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913" firstSheet="0" activeTab="0" autoFilterDateGrouping="1"/>
  </bookViews>
  <sheets>
    <sheet name="DRE" sheetId="1" state="visible" r:id="rId1"/>
    <sheet name="CMV_Manual" sheetId="2" state="visible" r:id="rId2"/>
    <sheet name="Bilheteria_Manual" sheetId="3" state="hidden" r:id="rId3"/>
    <sheet name="Fiscal" sheetId="4" state="visible" r:id="rId4"/>
    <sheet name="Aut_BlueMe_Sem_Pedido" sheetId="5" state="visible" r:id="rId5"/>
    <sheet name="Aut_BlueMe_Com_Pedido" sheetId="6" state="visible" r:id="rId6"/>
    <sheet name="Aut_Faturamento_Zig" sheetId="7" state="visible" r:id="rId7"/>
    <sheet name="Aut_Receitas_Extraord" sheetId="8" state="visible" r:id="rId8"/>
    <sheet name="BD_Eventos_Novo" sheetId="9" state="visible" r:id="rId9"/>
    <sheet name="Aut_Folha" sheetId="10" state="visible" r:id="rId10"/>
    <sheet name="Aut_Descontos" sheetId="11" state="visible" r:id="rId11"/>
    <sheet name="Aut_Promocoes_Utilizadas" sheetId="12" state="visible" r:id="rId12"/>
    <sheet name="Aut_Endividamentos" sheetId="13" state="visible" r:id="rId13"/>
    <sheet name="Aut_Contagem" sheetId="14" state="visible" r:id="rId14"/>
    <sheet name="Aut_Precos_Insumos" sheetId="15" state="visible" r:id="rId15"/>
    <sheet name="Aut_Valor_Estoque" sheetId="16" state="visible" r:id="rId16"/>
    <sheet name="Aut_Precos_Consolidados_Mes" sheetId="17" state="visible" r:id="rId17"/>
    <sheet name="Aut_Eventos_AeB" sheetId="18" state="visible" r:id="rId18"/>
    <sheet name="Aut_Transferencias" sheetId="19" state="visible" r:id="rId19"/>
    <sheet name="Aut_Consumo_Funcionarios" sheetId="20" state="visible" r:id="rId20"/>
    <sheet name="Aut_Insumos_Producao" sheetId="21" state="visible" r:id="rId21"/>
    <sheet name="Aut_Ajustes_Manuais" sheetId="22" state="visible" r:id="rId22"/>
  </sheets>
  <definedNames/>
  <calcPr calcId="191029" fullCalcOnLoad="1"/>
</workbook>
</file>

<file path=xl/styles.xml><?xml version="1.0" encoding="utf-8"?>
<styleSheet xmlns="http://schemas.openxmlformats.org/spreadsheetml/2006/main">
  <numFmts count="15">
    <numFmt numFmtId="164" formatCode="_-* #,##0_-;\-* #,##0_-;_-* &quot;-&quot;??_-;_-@_-"/>
    <numFmt numFmtId="165" formatCode="0.0%"/>
    <numFmt numFmtId="166" formatCode="_(* #,##0_);_(* \(#,##0\);_(* &quot;-&quot;??_);_(@_)"/>
    <numFmt numFmtId="167" formatCode="_-* #,##0.0000_-;\-* #,##0.0000_-;_-* &quot;-&quot;??_-;_-@_-"/>
    <numFmt numFmtId="168" formatCode="0.000%"/>
    <numFmt numFmtId="169" formatCode="_-&quot;R$&quot;\ * #,##0.00_-;\-&quot;R$&quot;\ * #,##0.00_-;_-&quot;R$&quot;\ * &quot;-&quot;??_-;_-@_-"/>
    <numFmt numFmtId="170" formatCode="_-* #,##0.00_-;\-* #,##0.00_-;_-* &quot;-&quot;??_-;_-@_-"/>
    <numFmt numFmtId="171" formatCode="_(&quot;R$ &quot;* #,##0.00_);_(&quot;R$ &quot;* \(#,##0.00\);_(&quot;R$ &quot;* &quot;-&quot;??_);_(@_)"/>
    <numFmt numFmtId="172" formatCode="&quot;R$&quot;\ #,##0.00"/>
    <numFmt numFmtId="173" formatCode="#,##0.00;[Red]#,##0.00"/>
    <numFmt numFmtId="174" formatCode="_-* #,##0.0_-;\-* #,##0.0_-;_-* &quot;-&quot;?_-;_-@_-"/>
    <numFmt numFmtId="175" formatCode="yyyy\-mm\-dd"/>
    <numFmt numFmtId="176" formatCode="yyyy\-mm\-dd\ h:mm:ss"/>
    <numFmt numFmtId="177" formatCode="yyyy-mm-dd"/>
    <numFmt numFmtId="178" formatCode="yyyy-mm-dd h:mm:ss"/>
  </numFmts>
  <fonts count="3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Verdana"/>
      <family val="2"/>
      <b val="1"/>
      <sz val="10"/>
    </font>
    <font>
      <name val="Verdana"/>
      <family val="2"/>
      <color theme="1"/>
      <sz val="10"/>
    </font>
    <font>
      <name val="Verdana"/>
      <family val="2"/>
      <b val="1"/>
      <color theme="0"/>
      <sz val="10"/>
    </font>
    <font>
      <name val="Calibri"/>
      <family val="2"/>
      <b val="1"/>
      <color theme="1"/>
      <sz val="10"/>
      <scheme val="minor"/>
    </font>
    <font>
      <name val="Verdana"/>
      <family val="2"/>
      <b val="1"/>
      <color theme="0"/>
      <sz val="20"/>
    </font>
    <font>
      <name val="Verdana"/>
      <family val="2"/>
      <b val="1"/>
      <color theme="8" tint="0.3999755851924192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Verdana"/>
      <family val="2"/>
      <b val="1"/>
      <color indexed="48"/>
      <sz val="10"/>
    </font>
    <font>
      <name val="Calibri"/>
      <family val="2"/>
      <b val="1"/>
      <color theme="0"/>
      <sz val="14"/>
      <scheme val="minor"/>
    </font>
    <font>
      <name val="Verdana"/>
      <family val="2"/>
      <sz val="10"/>
    </font>
    <font>
      <name val="Calibri"/>
      <family val="2"/>
      <b val="1"/>
      <color theme="0"/>
      <sz val="10"/>
      <scheme val="minor"/>
    </font>
    <font>
      <name val="Verdana"/>
      <family val="2"/>
      <b val="1"/>
      <color indexed="60"/>
      <sz val="10"/>
    </font>
    <font>
      <name val="Verdana"/>
      <family val="2"/>
      <b val="1"/>
      <color theme="1"/>
      <sz val="10"/>
    </font>
    <font>
      <name val="Verdana"/>
      <family val="2"/>
      <b val="1"/>
      <color indexed="10"/>
      <sz val="10"/>
    </font>
    <font>
      <name val="Calibri"/>
      <family val="2"/>
      <sz val="11"/>
      <scheme val="minor"/>
    </font>
    <font>
      <name val="Verdana"/>
      <family val="2"/>
      <sz val="9"/>
    </font>
    <font>
      <name val="Verdana"/>
      <family val="2"/>
      <sz val="8"/>
    </font>
    <font>
      <name val="Verdana"/>
      <family val="2"/>
      <color indexed="12"/>
      <sz val="10"/>
    </font>
    <font>
      <name val="Calibri"/>
      <family val="2"/>
      <b val="1"/>
      <color rgb="FFFF0000"/>
      <sz val="11"/>
      <scheme val="minor"/>
    </font>
    <font>
      <name val="Calibri"/>
      <family val="2"/>
      <b val="1"/>
      <sz val="11"/>
      <scheme val="minor"/>
    </font>
    <font>
      <name val="Source Sans Pro"/>
      <family val="2"/>
      <color rgb="FF333333"/>
      <sz val="12"/>
    </font>
    <font>
      <name val="Calibri"/>
      <family val="2"/>
      <b val="1"/>
      <color theme="5" tint="-0.249977111117893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0"/>
      <sz val="16"/>
      <scheme val="minor"/>
    </font>
    <font>
      <name val="Calibri"/>
      <family val="2"/>
      <color theme="1"/>
      <sz val="16"/>
      <scheme val="minor"/>
    </font>
    <font>
      <name val="Verdana"/>
      <family val="2"/>
      <b val="1"/>
      <color theme="2" tint="-0.749992370372631"/>
      <sz val="10"/>
    </font>
    <font>
      <name val="Verdana"/>
      <family val="2"/>
      <color theme="2" tint="-0.749992370372631"/>
      <sz val="10"/>
    </font>
    <font>
      <name val="Calibri"/>
      <family val="2"/>
      <b val="1"/>
      <color theme="2" tint="-0.749992370372631"/>
      <sz val="11"/>
      <scheme val="minor"/>
    </font>
    <font>
      <name val="Verdana"/>
      <family val="2"/>
      <b val="1"/>
      <color theme="2" tint="-0.499984740745262"/>
      <sz val="10"/>
    </font>
    <font>
      <name val="Calibri"/>
      <family val="2"/>
      <color rgb="FFFF0000"/>
      <sz val="11"/>
      <scheme val="minor"/>
    </font>
    <font>
      <name val="Calibri"/>
      <family val="2"/>
      <b val="1"/>
      <color theme="1" tint="0.499984740745262"/>
      <sz val="10"/>
      <scheme val="minor"/>
    </font>
    <font>
      <name val="Calibri"/>
      <family val="2"/>
      <b val="1"/>
      <color theme="1" tint="0.499984740745262"/>
      <sz val="11"/>
      <scheme val="minor"/>
    </font>
    <font>
      <name val="Calibri"/>
      <family val="2"/>
      <color theme="1" tint="0.499984740745262"/>
      <sz val="11"/>
      <scheme val="minor"/>
    </font>
  </fonts>
  <fills count="29">
    <fill>
      <patternFill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2" tint="-0.749992370372631"/>
        <bgColor theme="0" tint="-0.1499984740745262"/>
      </patternFill>
    </fill>
    <fill>
      <patternFill patternType="solid">
        <fgColor indexed="4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lightUp">
        <bgColor theme="9" tint="0.7999816888943144"/>
      </patternFill>
    </fill>
    <fill>
      <patternFill patternType="solid">
        <fgColor rgb="FFFFCCFF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indexed="64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/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theme="0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hair">
        <color auto="1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9">
    <xf numFmtId="0" fontId="1" fillId="0" borderId="0"/>
    <xf numFmtId="43" fontId="1" fillId="0" borderId="0"/>
    <xf numFmtId="44" fontId="1" fillId="0" borderId="0"/>
    <xf numFmtId="9" fontId="1" fillId="0" borderId="0"/>
    <xf numFmtId="43" fontId="1" fillId="0" borderId="0"/>
    <xf numFmtId="43" fontId="1" fillId="0" borderId="0"/>
    <xf numFmtId="9" fontId="1" fillId="0" borderId="0"/>
    <xf numFmtId="9" fontId="1" fillId="0" borderId="0"/>
    <xf numFmtId="43" fontId="1" fillId="0" borderId="0"/>
  </cellStyleXfs>
  <cellXfs count="552">
    <xf numFmtId="0" fontId="0" fillId="0" borderId="0" pivotButton="0" quotePrefix="0" xfId="0"/>
    <xf numFmtId="0" fontId="5" fillId="2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/>
    </xf>
    <xf numFmtId="0" fontId="6" fillId="2" borderId="0" applyAlignment="1" pivotButton="0" quotePrefix="0" xfId="0">
      <alignment vertical="center" wrapText="1"/>
    </xf>
    <xf numFmtId="0" fontId="6" fillId="2" borderId="0" applyAlignment="1" pivotButton="0" quotePrefix="0" xfId="0">
      <alignment vertical="center"/>
    </xf>
    <xf numFmtId="0" fontId="7" fillId="2" borderId="0" applyAlignment="1" pivotButton="0" quotePrefix="0" xfId="0">
      <alignment vertical="center"/>
    </xf>
    <xf numFmtId="164" fontId="7" fillId="2" borderId="0" applyAlignment="1" pivotButton="0" quotePrefix="0" xfId="1">
      <alignment vertical="center"/>
    </xf>
    <xf numFmtId="0" fontId="8" fillId="3" borderId="0" applyAlignment="1" pivotButton="0" quotePrefix="0" xfId="0">
      <alignment vertical="center"/>
    </xf>
    <xf numFmtId="0" fontId="9" fillId="4" borderId="1" applyAlignment="1" pivotButton="0" quotePrefix="0" xfId="0">
      <alignment vertical="center" wrapText="1"/>
    </xf>
    <xf numFmtId="165" fontId="10" fillId="2" borderId="0" applyAlignment="1" pivotButton="0" quotePrefix="0" xfId="3">
      <alignment vertical="center"/>
    </xf>
    <xf numFmtId="0" fontId="3" fillId="3" borderId="0" applyAlignment="1" pivotButton="0" quotePrefix="0" xfId="0">
      <alignment vertical="center"/>
    </xf>
    <xf numFmtId="0" fontId="7" fillId="2" borderId="3" applyAlignment="1" pivotButton="0" quotePrefix="0" xfId="0">
      <alignment vertical="center" wrapText="1"/>
    </xf>
    <xf numFmtId="0" fontId="11" fillId="2" borderId="0" applyAlignment="1" pivotButton="0" quotePrefix="0" xfId="0">
      <alignment vertical="center" wrapText="1"/>
    </xf>
    <xf numFmtId="0" fontId="1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13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5" fillId="7" borderId="4" applyAlignment="1" pivotButton="0" quotePrefix="0" xfId="0">
      <alignment vertical="center" wrapText="1"/>
    </xf>
    <xf numFmtId="166" fontId="5" fillId="7" borderId="7" applyAlignment="1" pivotButton="0" quotePrefix="0" xfId="1">
      <alignment vertical="center"/>
    </xf>
    <xf numFmtId="166" fontId="5" fillId="7" borderId="8" applyAlignment="1" pivotButton="0" quotePrefix="0" xfId="1">
      <alignment vertical="center"/>
    </xf>
    <xf numFmtId="0" fontId="15" fillId="8" borderId="9" applyAlignment="1" pivotButton="0" quotePrefix="0" xfId="0">
      <alignment vertical="center" wrapText="1"/>
    </xf>
    <xf numFmtId="0" fontId="15" fillId="2" borderId="0" applyAlignment="1" pivotButton="0" quotePrefix="0" xfId="0">
      <alignment vertical="center"/>
    </xf>
    <xf numFmtId="166" fontId="6" fillId="8" borderId="10" applyAlignment="1" pivotButton="0" quotePrefix="0" xfId="1">
      <alignment vertical="center" wrapText="1"/>
    </xf>
    <xf numFmtId="166" fontId="6" fillId="8" borderId="10" applyAlignment="1" pivotButton="0" quotePrefix="0" xfId="1">
      <alignment vertical="center"/>
    </xf>
    <xf numFmtId="9" fontId="15" fillId="2" borderId="0" applyAlignment="1" pivotButton="0" quotePrefix="0" xfId="3">
      <alignment vertical="center"/>
    </xf>
    <xf numFmtId="166" fontId="15" fillId="8" borderId="10" applyAlignment="1" pivotButton="0" quotePrefix="0" xfId="1">
      <alignment vertical="center"/>
    </xf>
    <xf numFmtId="166" fontId="15" fillId="8" borderId="12" applyAlignment="1" pivotButton="0" quotePrefix="0" xfId="1">
      <alignment vertical="center"/>
    </xf>
    <xf numFmtId="0" fontId="0" fillId="3" borderId="0" applyAlignment="1" pivotButton="0" quotePrefix="0" xfId="0">
      <alignment vertical="center"/>
    </xf>
    <xf numFmtId="10" fontId="0" fillId="3" borderId="0" applyAlignment="1" pivotButton="0" quotePrefix="0" xfId="3">
      <alignment vertical="center"/>
    </xf>
    <xf numFmtId="166" fontId="6" fillId="8" borderId="13" applyAlignment="1" pivotButton="0" quotePrefix="0" xfId="1">
      <alignment vertical="center"/>
    </xf>
    <xf numFmtId="166" fontId="6" fillId="8" borderId="11" applyAlignment="1" pivotButton="0" quotePrefix="0" xfId="1">
      <alignment vertical="center" wrapText="1"/>
    </xf>
    <xf numFmtId="165" fontId="15" fillId="2" borderId="0" applyAlignment="1" pivotButton="0" quotePrefix="0" xfId="3">
      <alignment vertical="center"/>
    </xf>
    <xf numFmtId="0" fontId="7" fillId="2" borderId="1" applyAlignment="1" pivotButton="0" quotePrefix="0" xfId="0">
      <alignment horizontal="left" vertical="center" wrapText="1"/>
    </xf>
    <xf numFmtId="0" fontId="11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166" fontId="7" fillId="2" borderId="0" applyAlignment="1" pivotButton="0" quotePrefix="0" xfId="3">
      <alignment horizontal="center" vertical="center"/>
    </xf>
    <xf numFmtId="0" fontId="16" fillId="3" borderId="0" applyAlignment="1" pivotButton="0" quotePrefix="0" xfId="0">
      <alignment vertical="center"/>
    </xf>
    <xf numFmtId="0" fontId="17" fillId="9" borderId="9" applyAlignment="1" pivotButton="0" quotePrefix="0" xfId="0">
      <alignment vertical="center" wrapText="1"/>
    </xf>
    <xf numFmtId="0" fontId="17" fillId="10" borderId="10" applyAlignment="1" pivotButton="0" quotePrefix="0" xfId="0">
      <alignment horizontal="center" vertical="center" wrapText="1"/>
    </xf>
    <xf numFmtId="166" fontId="5" fillId="2" borderId="0" applyAlignment="1" pivotButton="0" quotePrefix="0" xfId="1">
      <alignment vertical="center"/>
    </xf>
    <xf numFmtId="166" fontId="17" fillId="9" borderId="10" applyAlignment="1" pivotButton="0" quotePrefix="0" xfId="1">
      <alignment vertical="center"/>
    </xf>
    <xf numFmtId="166" fontId="17" fillId="9" borderId="12" applyAlignment="1" pivotButton="0" quotePrefix="0" xfId="1">
      <alignment vertical="center"/>
    </xf>
    <xf numFmtId="167" fontId="3" fillId="3" borderId="0" applyAlignment="1" pivotButton="0" quotePrefix="0" xfId="1">
      <alignment vertical="center"/>
    </xf>
    <xf numFmtId="10" fontId="6" fillId="10" borderId="10" applyAlignment="1" pivotButton="0" quotePrefix="0" xfId="3">
      <alignment vertical="center"/>
    </xf>
    <xf numFmtId="165" fontId="5" fillId="8" borderId="9" applyAlignment="1" pivotButton="0" quotePrefix="0" xfId="3">
      <alignment vertical="center" wrapText="1"/>
    </xf>
    <xf numFmtId="165" fontId="5" fillId="2" borderId="0" applyAlignment="1" pivotButton="0" quotePrefix="0" xfId="3">
      <alignment vertical="center"/>
    </xf>
    <xf numFmtId="165" fontId="18" fillId="8" borderId="10" applyAlignment="1" pivotButton="0" quotePrefix="0" xfId="3">
      <alignment vertical="center" wrapText="1"/>
    </xf>
    <xf numFmtId="165" fontId="18" fillId="8" borderId="10" applyAlignment="1" pivotButton="0" quotePrefix="0" xfId="3">
      <alignment vertical="center"/>
    </xf>
    <xf numFmtId="165" fontId="5" fillId="8" borderId="10" applyAlignment="1" pivotButton="0" quotePrefix="0" xfId="3">
      <alignment vertical="center"/>
    </xf>
    <xf numFmtId="165" fontId="5" fillId="8" borderId="12" applyAlignment="1" pivotButton="0" quotePrefix="0" xfId="3">
      <alignment vertical="center"/>
    </xf>
    <xf numFmtId="165" fontId="3" fillId="3" borderId="0" applyAlignment="1" pivotButton="0" quotePrefix="0" xfId="3">
      <alignment vertical="center"/>
    </xf>
    <xf numFmtId="10" fontId="5" fillId="2" borderId="0" applyAlignment="1" pivotButton="0" quotePrefix="0" xfId="3">
      <alignment horizontal="center" vertical="center"/>
    </xf>
    <xf numFmtId="10" fontId="5" fillId="2" borderId="2" applyAlignment="1" pivotButton="0" quotePrefix="0" xfId="3">
      <alignment horizontal="center" vertical="center"/>
    </xf>
    <xf numFmtId="10" fontId="6" fillId="8" borderId="10" applyAlignment="1" pivotButton="0" quotePrefix="0" xfId="3">
      <alignment vertical="center"/>
    </xf>
    <xf numFmtId="166" fontId="15" fillId="2" borderId="0" applyAlignment="1" pivotButton="0" quotePrefix="0" xfId="1">
      <alignment vertical="center"/>
    </xf>
    <xf numFmtId="0" fontId="5" fillId="2" borderId="2" applyAlignment="1" pivotButton="0" quotePrefix="0" xfId="0">
      <alignment horizontal="center" vertical="center"/>
    </xf>
    <xf numFmtId="0" fontId="5" fillId="7" borderId="9" applyAlignment="1" pivotButton="0" quotePrefix="0" xfId="0">
      <alignment vertical="center" wrapText="1"/>
    </xf>
    <xf numFmtId="0" fontId="19" fillId="2" borderId="0" applyAlignment="1" pivotButton="0" quotePrefix="0" xfId="0">
      <alignment vertical="center"/>
    </xf>
    <xf numFmtId="0" fontId="18" fillId="2" borderId="0" applyAlignment="1" pivotButton="0" quotePrefix="0" xfId="0">
      <alignment vertical="center" wrapText="1"/>
    </xf>
    <xf numFmtId="0" fontId="18" fillId="2" borderId="0" applyAlignment="1" pivotButton="0" quotePrefix="0" xfId="0">
      <alignment vertical="center"/>
    </xf>
    <xf numFmtId="166" fontId="18" fillId="2" borderId="0" applyAlignment="1" pivotButton="0" quotePrefix="0" xfId="1">
      <alignment vertical="center"/>
    </xf>
    <xf numFmtId="166" fontId="19" fillId="2" borderId="0" applyAlignment="1" pivotButton="0" quotePrefix="0" xfId="1">
      <alignment vertical="center"/>
    </xf>
    <xf numFmtId="166" fontId="5" fillId="7" borderId="10" applyAlignment="1" pivotButton="0" quotePrefix="0" xfId="1">
      <alignment vertical="center"/>
    </xf>
    <xf numFmtId="166" fontId="5" fillId="7" borderId="12" applyAlignment="1" pivotButton="0" quotePrefix="0" xfId="1">
      <alignment vertical="center"/>
    </xf>
    <xf numFmtId="10" fontId="7" fillId="2" borderId="0" applyAlignment="1" pivotButton="0" quotePrefix="0" xfId="3">
      <alignment horizontal="center" vertical="center"/>
    </xf>
    <xf numFmtId="166" fontId="17" fillId="9" borderId="14" applyAlignment="1" pivotButton="0" quotePrefix="0" xfId="1">
      <alignment vertical="center"/>
    </xf>
    <xf numFmtId="166" fontId="17" fillId="9" borderId="15" applyAlignment="1" pivotButton="0" quotePrefix="0" xfId="1">
      <alignment vertical="center"/>
    </xf>
    <xf numFmtId="166" fontId="6" fillId="10" borderId="10" applyAlignment="1" pivotButton="0" quotePrefix="0" xfId="1">
      <alignment vertical="center"/>
    </xf>
    <xf numFmtId="9" fontId="6" fillId="10" borderId="10" applyAlignment="1" pivotButton="0" quotePrefix="0" xfId="3">
      <alignment vertical="center"/>
    </xf>
    <xf numFmtId="0" fontId="5" fillId="8" borderId="9" applyAlignment="1" pivotButton="0" quotePrefix="0" xfId="0">
      <alignment vertical="center" wrapText="1"/>
    </xf>
    <xf numFmtId="9" fontId="5" fillId="2" borderId="0" applyAlignment="1" pivotButton="0" quotePrefix="0" xfId="3">
      <alignment vertical="center"/>
    </xf>
    <xf numFmtId="0" fontId="17" fillId="8" borderId="9" applyAlignment="1" pivotButton="0" quotePrefix="0" xfId="0">
      <alignment vertical="center" wrapText="1"/>
    </xf>
    <xf numFmtId="166" fontId="17" fillId="8" borderId="10" applyAlignment="1" pivotButton="0" quotePrefix="0" xfId="1">
      <alignment vertical="center"/>
    </xf>
    <xf numFmtId="166" fontId="17" fillId="8" borderId="13" applyAlignment="1" pivotButton="0" quotePrefix="0" xfId="1">
      <alignment vertical="center"/>
    </xf>
    <xf numFmtId="166" fontId="17" fillId="8" borderId="12" applyAlignment="1" pivotButton="0" quotePrefix="0" xfId="1">
      <alignment vertical="center"/>
    </xf>
    <xf numFmtId="168" fontId="6" fillId="10" borderId="10" applyAlignment="1" pivotButton="0" quotePrefix="0" xfId="3">
      <alignment vertical="center"/>
    </xf>
    <xf numFmtId="165" fontId="5" fillId="8" borderId="0" applyAlignment="1" pivotButton="0" quotePrefix="0" xfId="3">
      <alignment vertical="center"/>
    </xf>
    <xf numFmtId="165" fontId="5" fillId="8" borderId="2" applyAlignment="1" pivotButton="0" quotePrefix="0" xfId="3">
      <alignment vertical="center"/>
    </xf>
    <xf numFmtId="165" fontId="6" fillId="10" borderId="10" applyAlignment="1" pivotButton="0" quotePrefix="0" xfId="3">
      <alignment vertical="center"/>
    </xf>
    <xf numFmtId="166" fontId="15" fillId="8" borderId="10" applyAlignment="1" applyProtection="1" pivotButton="0" quotePrefix="0" xfId="1">
      <alignment vertical="center"/>
      <protection locked="0" hidden="0"/>
    </xf>
    <xf numFmtId="166" fontId="15" fillId="8" borderId="12" applyAlignment="1" applyProtection="1" pivotButton="0" quotePrefix="0" xfId="1">
      <alignment vertical="center"/>
      <protection locked="0" hidden="0"/>
    </xf>
    <xf numFmtId="165" fontId="5" fillId="8" borderId="10" applyAlignment="1" applyProtection="1" pivotButton="0" quotePrefix="0" xfId="3">
      <alignment vertical="center"/>
      <protection locked="0" hidden="0"/>
    </xf>
    <xf numFmtId="165" fontId="5" fillId="8" borderId="12" applyAlignment="1" applyProtection="1" pivotButton="0" quotePrefix="0" xfId="3">
      <alignment vertical="center"/>
      <protection locked="0" hidden="0"/>
    </xf>
    <xf numFmtId="165" fontId="5" fillId="2" borderId="2" applyAlignment="1" pivotButton="0" quotePrefix="0" xfId="0">
      <alignment horizontal="center" vertical="center"/>
    </xf>
    <xf numFmtId="166" fontId="7" fillId="2" borderId="0" applyAlignment="1" pivotButton="0" quotePrefix="0" xfId="0">
      <alignment vertical="center"/>
    </xf>
    <xf numFmtId="9" fontId="6" fillId="8" borderId="10" applyAlignment="1" pivotButton="0" quotePrefix="0" xfId="3">
      <alignment vertical="center"/>
    </xf>
    <xf numFmtId="166" fontId="5" fillId="2" borderId="0" applyAlignment="1" pivotButton="0" quotePrefix="0" xfId="0">
      <alignment vertical="center"/>
    </xf>
    <xf numFmtId="165" fontId="6" fillId="8" borderId="10" applyAlignment="1" pivotButton="0" quotePrefix="0" xfId="3">
      <alignment vertical="center"/>
    </xf>
    <xf numFmtId="0" fontId="7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 wrapText="1"/>
    </xf>
    <xf numFmtId="166" fontId="7" fillId="2" borderId="0" applyAlignment="1" pivotButton="0" quotePrefix="0" xfId="1">
      <alignment vertical="center"/>
    </xf>
    <xf numFmtId="166" fontId="7" fillId="2" borderId="2" applyAlignment="1" pivotButton="0" quotePrefix="0" xfId="1">
      <alignment vertical="center"/>
    </xf>
    <xf numFmtId="0" fontId="20" fillId="3" borderId="0" applyAlignment="1" pivotButton="0" quotePrefix="0" xfId="0">
      <alignment vertical="center"/>
    </xf>
    <xf numFmtId="0" fontId="15" fillId="8" borderId="9" applyAlignment="1" pivotButton="0" quotePrefix="0" xfId="0">
      <alignment horizontal="left" vertical="center" wrapText="1"/>
    </xf>
    <xf numFmtId="9" fontId="6" fillId="8" borderId="10" applyAlignment="1" pivotButton="0" quotePrefix="0" xfId="3">
      <alignment horizontal="center" vertical="center"/>
    </xf>
    <xf numFmtId="10" fontId="6" fillId="8" borderId="10" applyAlignment="1" pivotButton="0" quotePrefix="0" xfId="3">
      <alignment horizontal="left" vertical="center"/>
    </xf>
    <xf numFmtId="165" fontId="6" fillId="8" borderId="10" applyAlignment="1" pivotButton="0" quotePrefix="0" xfId="3">
      <alignment horizontal="left" vertical="center"/>
    </xf>
    <xf numFmtId="10" fontId="6" fillId="8" borderId="10" applyAlignment="1" pivotButton="0" quotePrefix="0" xfId="3">
      <alignment horizontal="left" vertical="center" wrapText="1"/>
    </xf>
    <xf numFmtId="9" fontId="6" fillId="8" borderId="10" applyAlignment="1" pivotButton="0" quotePrefix="0" xfId="3">
      <alignment horizontal="left" vertical="center"/>
    </xf>
    <xf numFmtId="169" fontId="6" fillId="8" borderId="10" applyAlignment="1" pivotButton="0" quotePrefix="0" xfId="2">
      <alignment vertical="center"/>
    </xf>
    <xf numFmtId="169" fontId="15" fillId="2" borderId="0" applyAlignment="1" pivotButton="0" quotePrefix="0" xfId="2">
      <alignment vertical="center"/>
    </xf>
    <xf numFmtId="170" fontId="21" fillId="2" borderId="0" applyAlignment="1" pivotButton="0" quotePrefix="0" xfId="1">
      <alignment vertical="center"/>
    </xf>
    <xf numFmtId="169" fontId="22" fillId="2" borderId="0" applyAlignment="1" pivotButton="0" quotePrefix="0" xfId="2">
      <alignment vertical="center"/>
    </xf>
    <xf numFmtId="170" fontId="6" fillId="8" borderId="10" applyAlignment="1" pivotButton="0" quotePrefix="0" xfId="1">
      <alignment horizontal="left" vertical="center"/>
    </xf>
    <xf numFmtId="166" fontId="6" fillId="8" borderId="13" applyAlignment="1" pivotButton="0" quotePrefix="0" xfId="1">
      <alignment vertical="center" wrapText="1"/>
    </xf>
    <xf numFmtId="10" fontId="6" fillId="8" borderId="10" applyAlignment="1" pivotButton="0" quotePrefix="0" xfId="3">
      <alignment vertical="center" wrapText="1"/>
    </xf>
    <xf numFmtId="165" fontId="7" fillId="2" borderId="0" applyAlignment="1" pivotButton="0" quotePrefix="0" xfId="3">
      <alignment vertical="center"/>
    </xf>
    <xf numFmtId="166" fontId="6" fillId="8" borderId="10" applyAlignment="1" pivotButton="0" quotePrefix="0" xfId="1">
      <alignment horizontal="center" vertical="center" wrapText="1"/>
    </xf>
    <xf numFmtId="10" fontId="6" fillId="8" borderId="10" applyAlignment="1" pivotButton="0" quotePrefix="0" xfId="3">
      <alignment horizontal="center" vertical="center"/>
    </xf>
    <xf numFmtId="166" fontId="6" fillId="8" borderId="10" applyAlignment="1" pivotButton="0" quotePrefix="0" xfId="1">
      <alignment horizontal="right" vertical="center"/>
    </xf>
    <xf numFmtId="0" fontId="5" fillId="11" borderId="2" applyAlignment="1" pivotButton="0" quotePrefix="0" xfId="0">
      <alignment horizontal="center" vertical="center"/>
    </xf>
    <xf numFmtId="166" fontId="15" fillId="0" borderId="10" applyAlignment="1" applyProtection="1" pivotButton="0" quotePrefix="0" xfId="1">
      <alignment vertical="center"/>
      <protection locked="0" hidden="0"/>
    </xf>
    <xf numFmtId="10" fontId="6" fillId="0" borderId="10" applyAlignment="1" applyProtection="1" pivotButton="0" quotePrefix="0" xfId="3">
      <alignment vertical="center"/>
      <protection locked="0" hidden="0"/>
    </xf>
    <xf numFmtId="10" fontId="6" fillId="8" borderId="10" applyAlignment="1" applyProtection="1" pivotButton="0" quotePrefix="0" xfId="3">
      <alignment vertical="center"/>
      <protection locked="0" hidden="0"/>
    </xf>
    <xf numFmtId="166" fontId="6" fillId="8" borderId="10" applyAlignment="1" applyProtection="1" pivotButton="0" quotePrefix="0" xfId="1">
      <alignment vertical="center"/>
      <protection locked="0" hidden="0"/>
    </xf>
    <xf numFmtId="0" fontId="15" fillId="2" borderId="0" applyAlignment="1" pivotButton="0" quotePrefix="0" xfId="0">
      <alignment horizontal="center" vertical="center"/>
    </xf>
    <xf numFmtId="9" fontId="6" fillId="8" borderId="10" applyAlignment="1" applyProtection="1" pivotButton="0" quotePrefix="0" xfId="3">
      <alignment vertical="center"/>
      <protection locked="0" hidden="0"/>
    </xf>
    <xf numFmtId="10" fontId="6" fillId="8" borderId="10" applyAlignment="1" applyProtection="1" pivotButton="0" quotePrefix="0" xfId="2">
      <alignment vertical="center"/>
      <protection locked="0" hidden="0"/>
    </xf>
    <xf numFmtId="169" fontId="6" fillId="8" borderId="10" applyAlignment="1" applyProtection="1" pivotButton="0" quotePrefix="0" xfId="2">
      <alignment vertical="center"/>
      <protection locked="0" hidden="0"/>
    </xf>
    <xf numFmtId="166" fontId="6" fillId="0" borderId="10" applyAlignment="1" applyProtection="1" pivotButton="0" quotePrefix="0" xfId="1">
      <alignment vertical="center"/>
      <protection locked="0" hidden="0"/>
    </xf>
    <xf numFmtId="165" fontId="6" fillId="8" borderId="10" applyAlignment="1" applyProtection="1" pivotButton="0" quotePrefix="0" xfId="3">
      <alignment vertical="center"/>
      <protection locked="0" hidden="0"/>
    </xf>
    <xf numFmtId="165" fontId="6" fillId="0" borderId="10" applyAlignment="1" applyProtection="1" pivotButton="0" quotePrefix="0" xfId="3">
      <alignment vertical="center"/>
      <protection locked="0" hidden="0"/>
    </xf>
    <xf numFmtId="10" fontId="15" fillId="8" borderId="10" applyAlignment="1" pivotButton="0" quotePrefix="0" xfId="3">
      <alignment vertical="center"/>
    </xf>
    <xf numFmtId="166" fontId="18" fillId="2" borderId="0" applyAlignment="1" pivotButton="0" quotePrefix="0" xfId="0">
      <alignment vertical="center"/>
    </xf>
    <xf numFmtId="0" fontId="5" fillId="8" borderId="17" applyAlignment="1" pivotButton="0" quotePrefix="0" xfId="0">
      <alignment vertical="center" wrapText="1"/>
    </xf>
    <xf numFmtId="0" fontId="19" fillId="2" borderId="18" applyAlignment="1" pivotButton="0" quotePrefix="0" xfId="0">
      <alignment vertical="center"/>
    </xf>
    <xf numFmtId="0" fontId="18" fillId="2" borderId="18" applyAlignment="1" pivotButton="0" quotePrefix="0" xfId="0">
      <alignment vertical="center" wrapText="1"/>
    </xf>
    <xf numFmtId="0" fontId="18" fillId="2" borderId="18" applyAlignment="1" pivotButton="0" quotePrefix="0" xfId="0">
      <alignment vertical="center"/>
    </xf>
    <xf numFmtId="166" fontId="18" fillId="2" borderId="18" applyAlignment="1" pivotButton="0" quotePrefix="0" xfId="1">
      <alignment vertical="center"/>
    </xf>
    <xf numFmtId="166" fontId="19" fillId="2" borderId="18" applyAlignment="1" pivotButton="0" quotePrefix="0" xfId="1">
      <alignment vertical="center"/>
    </xf>
    <xf numFmtId="165" fontId="5" fillId="2" borderId="18" applyAlignment="1" pivotButton="0" quotePrefix="0" xfId="3">
      <alignment vertical="center"/>
    </xf>
    <xf numFmtId="165" fontId="5" fillId="8" borderId="19" applyAlignment="1" pivotButton="0" quotePrefix="0" xfId="3">
      <alignment vertical="center"/>
    </xf>
    <xf numFmtId="165" fontId="5" fillId="8" borderId="20" applyAlignment="1" pivotButton="0" quotePrefix="0" xfId="3">
      <alignment vertical="center"/>
    </xf>
    <xf numFmtId="9" fontId="6" fillId="8" borderId="10" applyAlignment="1" pivotButton="0" quotePrefix="0" xfId="3">
      <alignment vertical="center" wrapText="1"/>
    </xf>
    <xf numFmtId="166" fontId="18" fillId="8" borderId="10" applyAlignment="1" pivotButton="0" quotePrefix="0" xfId="1">
      <alignment vertical="center" wrapText="1"/>
    </xf>
    <xf numFmtId="10" fontId="18" fillId="8" borderId="10" applyAlignment="1" pivotButton="0" quotePrefix="0" xfId="3">
      <alignment vertical="center"/>
    </xf>
    <xf numFmtId="0" fontId="18" fillId="0" borderId="0" applyAlignment="1" applyProtection="1" pivotButton="0" quotePrefix="0" xfId="0">
      <alignment vertical="center" wrapText="1"/>
      <protection locked="0" hidden="0"/>
    </xf>
    <xf numFmtId="10" fontId="18" fillId="0" borderId="0" applyAlignment="1" applyProtection="1" pivotButton="0" quotePrefix="0" xfId="0">
      <alignment vertical="center"/>
      <protection locked="0" hidden="0"/>
    </xf>
    <xf numFmtId="166" fontId="17" fillId="0" borderId="10" applyAlignment="1" applyProtection="1" pivotButton="0" quotePrefix="0" xfId="1">
      <alignment vertical="center"/>
      <protection locked="0" hidden="0"/>
    </xf>
    <xf numFmtId="166" fontId="17" fillId="0" borderId="12" applyAlignment="1" applyProtection="1" pivotButton="0" quotePrefix="0" xfId="1">
      <alignment vertical="center"/>
      <protection locked="0" hidden="0"/>
    </xf>
    <xf numFmtId="164" fontId="7" fillId="2" borderId="0" applyAlignment="1" pivotButton="0" quotePrefix="0" xfId="1">
      <alignment horizontal="center" vertical="center"/>
    </xf>
    <xf numFmtId="0" fontId="15" fillId="8" borderId="1" applyAlignment="1" pivotButton="0" quotePrefix="0" xfId="0">
      <alignment vertical="center" wrapText="1"/>
    </xf>
    <xf numFmtId="166" fontId="6" fillId="8" borderId="0" applyAlignment="1" pivotButton="0" quotePrefix="0" xfId="1">
      <alignment vertical="center" wrapText="1"/>
    </xf>
    <xf numFmtId="166" fontId="6" fillId="8" borderId="0" applyAlignment="1" pivotButton="0" quotePrefix="0" xfId="1">
      <alignment vertical="center"/>
    </xf>
    <xf numFmtId="166" fontId="15" fillId="8" borderId="0" applyAlignment="1" pivotButton="0" quotePrefix="0" xfId="1">
      <alignment vertical="center"/>
    </xf>
    <xf numFmtId="166" fontId="15" fillId="8" borderId="2" applyAlignment="1" pivotButton="0" quotePrefix="0" xfId="1">
      <alignment vertical="center"/>
    </xf>
    <xf numFmtId="0" fontId="15" fillId="2" borderId="1" applyAlignment="1" pivotButton="0" quotePrefix="0" xfId="0">
      <alignment horizontal="center" vertical="center" wrapText="1"/>
    </xf>
    <xf numFmtId="0" fontId="15" fillId="2" borderId="2" applyAlignment="1" pivotButton="0" quotePrefix="0" xfId="0">
      <alignment horizontal="center" vertical="center"/>
    </xf>
    <xf numFmtId="0" fontId="5" fillId="12" borderId="9" applyAlignment="1" pivotButton="0" quotePrefix="0" xfId="0">
      <alignment vertical="center" wrapText="1"/>
    </xf>
    <xf numFmtId="166" fontId="15" fillId="12" borderId="10" applyAlignment="1" pivotButton="0" quotePrefix="0" xfId="1">
      <alignment vertical="center"/>
    </xf>
    <xf numFmtId="166" fontId="15" fillId="12" borderId="12" applyAlignment="1" pivotButton="0" quotePrefix="0" xfId="1">
      <alignment vertical="center"/>
    </xf>
    <xf numFmtId="0" fontId="5" fillId="2" borderId="21" applyAlignment="1" pivotButton="0" quotePrefix="0" xfId="0">
      <alignment vertical="center" wrapText="1"/>
    </xf>
    <xf numFmtId="0" fontId="5" fillId="2" borderId="22" applyAlignment="1" pivotButton="0" quotePrefix="0" xfId="0">
      <alignment vertical="center"/>
    </xf>
    <xf numFmtId="0" fontId="5" fillId="2" borderId="23" applyAlignment="1" pivotButton="0" quotePrefix="0" xfId="0">
      <alignment vertical="center"/>
    </xf>
    <xf numFmtId="0" fontId="7" fillId="13" borderId="24" applyAlignment="1" pivotButton="0" quotePrefix="0" xfId="0">
      <alignment vertical="center" wrapText="1"/>
    </xf>
    <xf numFmtId="166" fontId="7" fillId="13" borderId="25" applyAlignment="1" pivotButton="0" quotePrefix="0" xfId="1">
      <alignment vertical="center"/>
    </xf>
    <xf numFmtId="166" fontId="11" fillId="13" borderId="25" applyAlignment="1" pivotButton="0" quotePrefix="0" xfId="1">
      <alignment vertical="center" wrapText="1"/>
    </xf>
    <xf numFmtId="166" fontId="11" fillId="13" borderId="25" applyAlignment="1" pivotButton="0" quotePrefix="0" xfId="1">
      <alignment vertical="center"/>
    </xf>
    <xf numFmtId="0" fontId="11" fillId="13" borderId="25" applyAlignment="1" pivotButton="0" quotePrefix="0" xfId="0">
      <alignment vertical="center"/>
    </xf>
    <xf numFmtId="0" fontId="7" fillId="13" borderId="25" applyAlignment="1" pivotButton="0" quotePrefix="0" xfId="0">
      <alignment vertical="center"/>
    </xf>
    <xf numFmtId="0" fontId="7" fillId="13" borderId="26" applyAlignment="1" pivotButton="0" quotePrefix="0" xfId="0">
      <alignment vertical="center"/>
    </xf>
    <xf numFmtId="0" fontId="15" fillId="2" borderId="1" applyAlignment="1" pivotButton="0" quotePrefix="0" xfId="0">
      <alignment vertical="center" wrapText="1"/>
    </xf>
    <xf numFmtId="0" fontId="15" fillId="2" borderId="2" applyAlignment="1" pivotButton="0" quotePrefix="0" xfId="0">
      <alignment vertical="center"/>
    </xf>
    <xf numFmtId="0" fontId="12" fillId="14" borderId="9" applyAlignment="1" pivotButton="0" quotePrefix="0" xfId="0">
      <alignment vertical="center" wrapText="1"/>
    </xf>
    <xf numFmtId="0" fontId="5" fillId="8" borderId="10" applyAlignment="1" pivotButton="0" quotePrefix="0" xfId="0">
      <alignment horizontal="center" vertical="center"/>
    </xf>
    <xf numFmtId="166" fontId="15" fillId="8" borderId="14" applyAlignment="1" pivotButton="0" quotePrefix="0" xfId="1">
      <alignment vertical="center"/>
    </xf>
    <xf numFmtId="166" fontId="15" fillId="8" borderId="15" applyAlignment="1" pivotButton="0" quotePrefix="0" xfId="1">
      <alignment vertical="center"/>
    </xf>
    <xf numFmtId="10" fontId="23" fillId="8" borderId="10" applyAlignment="1" pivotButton="0" quotePrefix="0" xfId="3">
      <alignment vertical="center"/>
    </xf>
    <xf numFmtId="10" fontId="23" fillId="8" borderId="12" applyAlignment="1" pivotButton="0" quotePrefix="0" xfId="3">
      <alignment vertical="center"/>
    </xf>
    <xf numFmtId="0" fontId="12" fillId="14" borderId="1" applyAlignment="1" pivotButton="0" quotePrefix="0" xfId="0">
      <alignment vertical="center" wrapText="1"/>
    </xf>
    <xf numFmtId="0" fontId="12" fillId="14" borderId="0" applyAlignment="1" pivotButton="0" quotePrefix="0" xfId="0">
      <alignment vertical="center" wrapText="1"/>
    </xf>
    <xf numFmtId="0" fontId="12" fillId="14" borderId="2" applyAlignment="1" pivotButton="0" quotePrefix="0" xfId="0">
      <alignment vertical="center" wrapText="1"/>
    </xf>
    <xf numFmtId="10" fontId="15" fillId="8" borderId="12" applyAlignment="1" pivotButton="0" quotePrefix="0" xfId="3">
      <alignment vertical="center"/>
    </xf>
    <xf numFmtId="0" fontId="6" fillId="8" borderId="27" applyAlignment="1" pivotButton="0" quotePrefix="0" xfId="0">
      <alignment horizontal="center" vertical="center" wrapText="1"/>
    </xf>
    <xf numFmtId="166" fontId="18" fillId="15" borderId="28" applyAlignment="1" pivotButton="0" quotePrefix="0" xfId="1">
      <alignment horizontal="center" vertical="center"/>
    </xf>
    <xf numFmtId="0" fontId="6" fillId="8" borderId="9" applyAlignment="1" pivotButton="0" quotePrefix="0" xfId="0">
      <alignment vertical="center" wrapText="1"/>
    </xf>
    <xf numFmtId="0" fontId="6" fillId="8" borderId="29" applyAlignment="1" pivotButton="0" quotePrefix="0" xfId="0">
      <alignment horizontal="center" vertical="center" wrapText="1"/>
    </xf>
    <xf numFmtId="166" fontId="6" fillId="8" borderId="30" applyAlignment="1" pivotButton="0" quotePrefix="0" xfId="1">
      <alignment horizontal="center" vertical="center"/>
    </xf>
    <xf numFmtId="10" fontId="15" fillId="8" borderId="10" applyAlignment="1" pivotButton="0" quotePrefix="0" xfId="3">
      <alignment horizontal="center" vertical="center"/>
    </xf>
    <xf numFmtId="10" fontId="15" fillId="8" borderId="12" applyAlignment="1" pivotButton="0" quotePrefix="0" xfId="3">
      <alignment horizontal="center" vertical="center"/>
    </xf>
    <xf numFmtId="0" fontId="6" fillId="8" borderId="31" applyAlignment="1" pivotButton="0" quotePrefix="0" xfId="0">
      <alignment horizontal="center" vertical="center" wrapText="1"/>
    </xf>
    <xf numFmtId="166" fontId="18" fillId="15" borderId="32" applyAlignment="1" pivotButton="0" quotePrefix="0" xfId="1">
      <alignment horizontal="center" vertical="center"/>
    </xf>
    <xf numFmtId="166" fontId="15" fillId="2" borderId="2" applyAlignment="1" pivotButton="0" quotePrefix="0" xfId="1">
      <alignment vertical="center"/>
    </xf>
    <xf numFmtId="0" fontId="6" fillId="8" borderId="33" applyAlignment="1" pivotButton="0" quotePrefix="0" xfId="0">
      <alignment horizontal="left" vertical="center" wrapText="1"/>
    </xf>
    <xf numFmtId="0" fontId="6" fillId="8" borderId="34" applyAlignment="1" pivotButton="0" quotePrefix="0" xfId="0">
      <alignment vertical="center"/>
    </xf>
    <xf numFmtId="166" fontId="6" fillId="8" borderId="30" applyAlignment="1" pivotButton="0" quotePrefix="0" xfId="1">
      <alignment vertical="center"/>
    </xf>
    <xf numFmtId="0" fontId="15" fillId="8" borderId="2" applyAlignment="1" pivotButton="0" quotePrefix="0" xfId="0">
      <alignment vertical="center"/>
    </xf>
    <xf numFmtId="0" fontId="6" fillId="8" borderId="35" applyAlignment="1" pivotButton="0" quotePrefix="0" xfId="0">
      <alignment horizontal="left" vertical="center" wrapText="1"/>
    </xf>
    <xf numFmtId="0" fontId="6" fillId="8" borderId="11" applyAlignment="1" pivotButton="0" quotePrefix="0" xfId="0">
      <alignment vertical="center"/>
    </xf>
    <xf numFmtId="10" fontId="6" fillId="8" borderId="36" applyAlignment="1" pivotButton="0" quotePrefix="0" xfId="3">
      <alignment vertical="center"/>
    </xf>
    <xf numFmtId="0" fontId="6" fillId="8" borderId="37" applyAlignment="1" pivotButton="0" quotePrefix="0" xfId="0">
      <alignment horizontal="left" vertical="center" wrapText="1"/>
    </xf>
    <xf numFmtId="166" fontId="6" fillId="8" borderId="7" applyAlignment="1" pivotButton="0" quotePrefix="0" xfId="1">
      <alignment vertical="center"/>
    </xf>
    <xf numFmtId="166" fontId="6" fillId="8" borderId="38" applyAlignment="1" pivotButton="0" quotePrefix="0" xfId="1">
      <alignment vertical="center"/>
    </xf>
    <xf numFmtId="0" fontId="6" fillId="8" borderId="31" applyAlignment="1" pivotButton="0" quotePrefix="0" xfId="0">
      <alignment horizontal="left" vertical="center" wrapText="1"/>
    </xf>
    <xf numFmtId="0" fontId="6" fillId="8" borderId="39" applyAlignment="1" pivotButton="0" quotePrefix="0" xfId="0">
      <alignment vertical="center"/>
    </xf>
    <xf numFmtId="10" fontId="6" fillId="8" borderId="32" applyAlignment="1" pivotButton="0" quotePrefix="0" xfId="3">
      <alignment vertical="center"/>
    </xf>
    <xf numFmtId="166" fontId="6" fillId="2" borderId="0" applyAlignment="1" pivotButton="0" quotePrefix="0" xfId="1">
      <alignment vertical="center"/>
    </xf>
    <xf numFmtId="166" fontId="15" fillId="2" borderId="2" applyAlignment="1" pivotButton="0" quotePrefix="0" xfId="0">
      <alignment vertical="center"/>
    </xf>
    <xf numFmtId="0" fontId="5" fillId="16" borderId="9" applyAlignment="1" pivotButton="0" quotePrefix="0" xfId="0">
      <alignment vertical="center" wrapText="1"/>
    </xf>
    <xf numFmtId="166" fontId="5" fillId="2" borderId="0" applyAlignment="1" pivotButton="0" quotePrefix="0" xfId="1">
      <alignment vertical="center" wrapText="1"/>
    </xf>
    <xf numFmtId="166" fontId="5" fillId="16" borderId="10" applyAlignment="1" pivotButton="0" quotePrefix="0" xfId="1">
      <alignment vertical="center"/>
    </xf>
    <xf numFmtId="166" fontId="5" fillId="16" borderId="12" applyAlignment="1" pivotButton="0" quotePrefix="0" xfId="1">
      <alignment vertical="center"/>
    </xf>
    <xf numFmtId="0" fontId="15" fillId="8" borderId="9" applyAlignment="1" pivotButton="0" quotePrefix="1" xfId="0">
      <alignment vertical="center" wrapText="1"/>
    </xf>
    <xf numFmtId="166" fontId="6" fillId="2" borderId="1" applyAlignment="1" pivotButton="0" quotePrefix="0" xfId="1">
      <alignment vertical="center"/>
    </xf>
    <xf numFmtId="9" fontId="18" fillId="2" borderId="0" applyAlignment="1" pivotButton="0" quotePrefix="0" xfId="3">
      <alignment vertical="center"/>
    </xf>
    <xf numFmtId="166" fontId="15" fillId="16" borderId="10" applyAlignment="1" pivotButton="0" quotePrefix="0" xfId="1">
      <alignment vertical="center"/>
    </xf>
    <xf numFmtId="166" fontId="15" fillId="16" borderId="12" applyAlignment="1" pivotButton="0" quotePrefix="0" xfId="1">
      <alignment vertical="center"/>
    </xf>
    <xf numFmtId="166" fontId="23" fillId="8" borderId="10" applyAlignment="1" pivotButton="0" quotePrefix="0" xfId="1">
      <alignment vertical="center"/>
    </xf>
    <xf numFmtId="166" fontId="23" fillId="8" borderId="12" applyAlignment="1" pivotButton="0" quotePrefix="0" xfId="1">
      <alignment vertical="center"/>
    </xf>
    <xf numFmtId="166" fontId="5" fillId="16" borderId="9" applyAlignment="1" pivotButton="0" quotePrefix="0" xfId="1">
      <alignment vertical="center"/>
    </xf>
    <xf numFmtId="166" fontId="6" fillId="8" borderId="10" applyAlignment="1" pivotButton="0" quotePrefix="0" xfId="1">
      <alignment horizontal="center" vertical="center"/>
    </xf>
    <xf numFmtId="0" fontId="11" fillId="2" borderId="1" applyAlignment="1" pivotButton="0" quotePrefix="0" xfId="0">
      <alignment vertical="center" wrapText="1"/>
    </xf>
    <xf numFmtId="166" fontId="11" fillId="2" borderId="0" applyAlignment="1" pivotButton="0" quotePrefix="0" xfId="1">
      <alignment vertical="center"/>
    </xf>
    <xf numFmtId="0" fontId="11" fillId="2" borderId="2" applyAlignment="1" pivotButton="0" quotePrefix="0" xfId="0">
      <alignment horizontal="center" vertical="center"/>
    </xf>
    <xf numFmtId="0" fontId="4" fillId="3" borderId="0" applyAlignment="1" pivotButton="0" quotePrefix="0" xfId="0">
      <alignment vertical="center"/>
    </xf>
    <xf numFmtId="166" fontId="12" fillId="14" borderId="10" applyAlignment="1" pivotButton="0" quotePrefix="0" xfId="1">
      <alignment vertical="center"/>
    </xf>
    <xf numFmtId="166" fontId="12" fillId="14" borderId="12" applyAlignment="1" pivotButton="0" quotePrefix="0" xfId="1">
      <alignment vertical="center"/>
    </xf>
    <xf numFmtId="166" fontId="15" fillId="0" borderId="10" applyAlignment="1" pivotButton="0" quotePrefix="0" xfId="1">
      <alignment horizontal="center" vertical="center"/>
    </xf>
    <xf numFmtId="166" fontId="15" fillId="0" borderId="12" applyAlignment="1" pivotButton="0" quotePrefix="0" xfId="1">
      <alignment horizontal="center" vertical="center"/>
    </xf>
    <xf numFmtId="171" fontId="15" fillId="0" borderId="10" applyAlignment="1" applyProtection="1" pivotButton="0" quotePrefix="0" xfId="2">
      <alignment horizontal="center" vertical="center"/>
      <protection locked="0" hidden="0"/>
    </xf>
    <xf numFmtId="171" fontId="15" fillId="0" borderId="12" applyAlignment="1" applyProtection="1" pivotButton="0" quotePrefix="0" xfId="2">
      <alignment horizontal="center" vertical="center"/>
      <protection locked="0" hidden="0"/>
    </xf>
    <xf numFmtId="10" fontId="15" fillId="0" borderId="10" applyAlignment="1" applyProtection="1" pivotButton="0" quotePrefix="0" xfId="3">
      <alignment horizontal="center" vertical="center"/>
      <protection locked="0" hidden="0"/>
    </xf>
    <xf numFmtId="10" fontId="15" fillId="0" borderId="12" applyAlignment="1" applyProtection="1" pivotButton="0" quotePrefix="0" xfId="3">
      <alignment horizontal="center" vertical="center"/>
      <protection locked="0" hidden="0"/>
    </xf>
    <xf numFmtId="10" fontId="6" fillId="2" borderId="0" applyAlignment="1" pivotButton="0" quotePrefix="0" xfId="0">
      <alignment vertical="center"/>
    </xf>
    <xf numFmtId="165" fontId="11" fillId="2" borderId="0" applyAlignment="1" pivotButton="0" quotePrefix="0" xfId="3">
      <alignment vertical="center"/>
    </xf>
    <xf numFmtId="10" fontId="7" fillId="2" borderId="2" applyAlignment="1" pivotButton="0" quotePrefix="0" xfId="0">
      <alignment horizontal="center" vertical="center"/>
    </xf>
    <xf numFmtId="1" fontId="15" fillId="2" borderId="0" applyAlignment="1" pivotButton="0" quotePrefix="0" xfId="0">
      <alignment horizontal="center" vertical="center"/>
    </xf>
    <xf numFmtId="0" fontId="5" fillId="2" borderId="1" applyAlignment="1" pivotButton="0" quotePrefix="0" xfId="0">
      <alignment vertical="center" wrapText="1"/>
    </xf>
    <xf numFmtId="169" fontId="0" fillId="0" borderId="0" pivotButton="0" quotePrefix="0" xfId="2"/>
    <xf numFmtId="0" fontId="5" fillId="17" borderId="18" applyAlignment="1" pivotButton="0" quotePrefix="0" xfId="0">
      <alignment horizontal="center" vertical="center"/>
    </xf>
    <xf numFmtId="165" fontId="5" fillId="2" borderId="0" applyAlignment="1" pivotButton="0" quotePrefix="0" xfId="0">
      <alignment horizontal="center" vertical="center"/>
    </xf>
    <xf numFmtId="0" fontId="5" fillId="11" borderId="0" applyAlignment="1" pivotButton="0" quotePrefix="0" xfId="0">
      <alignment horizontal="center" vertical="center"/>
    </xf>
    <xf numFmtId="0" fontId="15" fillId="8" borderId="0" applyAlignment="1" pivotButton="0" quotePrefix="0" xfId="0">
      <alignment vertical="center"/>
    </xf>
    <xf numFmtId="166" fontId="15" fillId="2" borderId="0" applyAlignment="1" pivotButton="0" quotePrefix="0" xfId="0">
      <alignment vertical="center"/>
    </xf>
    <xf numFmtId="10" fontId="7" fillId="2" borderId="0" applyAlignment="1" pivotButton="0" quotePrefix="0" xfId="0">
      <alignment horizontal="center" vertical="center"/>
    </xf>
    <xf numFmtId="166" fontId="5" fillId="2" borderId="0" applyAlignment="1" pivotButton="0" quotePrefix="0" xfId="0">
      <alignment horizontal="center" vertical="center"/>
    </xf>
    <xf numFmtId="0" fontId="7" fillId="4" borderId="42" applyAlignment="1" pivotButton="0" quotePrefix="0" xfId="0">
      <alignment horizontal="center" vertical="center"/>
    </xf>
    <xf numFmtId="0" fontId="5" fillId="18" borderId="43" applyAlignment="1" pivotButton="0" quotePrefix="0" xfId="0">
      <alignment horizontal="center" vertical="center"/>
    </xf>
    <xf numFmtId="166" fontId="5" fillId="7" borderId="4" applyAlignment="1" pivotButton="0" quotePrefix="0" xfId="1">
      <alignment vertical="center"/>
    </xf>
    <xf numFmtId="166" fontId="15" fillId="8" borderId="9" applyAlignment="1" pivotButton="0" quotePrefix="0" xfId="1">
      <alignment vertical="center"/>
    </xf>
    <xf numFmtId="166" fontId="7" fillId="2" borderId="1" applyAlignment="1" pivotButton="0" quotePrefix="0" xfId="3">
      <alignment horizontal="center" vertical="center"/>
    </xf>
    <xf numFmtId="166" fontId="7" fillId="2" borderId="2" applyAlignment="1" pivotButton="0" quotePrefix="0" xfId="3">
      <alignment horizontal="center" vertical="center"/>
    </xf>
    <xf numFmtId="166" fontId="17" fillId="9" borderId="9" applyAlignment="1" pivotButton="0" quotePrefix="0" xfId="1">
      <alignment vertical="center"/>
    </xf>
    <xf numFmtId="165" fontId="5" fillId="8" borderId="9" applyAlignment="1" pivotButton="0" quotePrefix="0" xfId="3">
      <alignment vertical="center"/>
    </xf>
    <xf numFmtId="10" fontId="5" fillId="2" borderId="1" applyAlignment="1" pivotButton="0" quotePrefix="0" xfId="3">
      <alignment horizontal="center" vertical="center"/>
    </xf>
    <xf numFmtId="0" fontId="5" fillId="2" borderId="1" applyAlignment="1" pivotButton="0" quotePrefix="0" xfId="0">
      <alignment horizontal="center" vertical="center"/>
    </xf>
    <xf numFmtId="166" fontId="5" fillId="7" borderId="9" applyAlignment="1" pivotButton="0" quotePrefix="0" xfId="1">
      <alignment vertical="center"/>
    </xf>
    <xf numFmtId="10" fontId="7" fillId="2" borderId="1" applyAlignment="1" pivotButton="0" quotePrefix="0" xfId="3">
      <alignment horizontal="center" vertical="center"/>
    </xf>
    <xf numFmtId="10" fontId="7" fillId="2" borderId="2" applyAlignment="1" pivotButton="0" quotePrefix="0" xfId="3">
      <alignment horizontal="center" vertical="center"/>
    </xf>
    <xf numFmtId="166" fontId="17" fillId="9" borderId="44" applyAlignment="1" pivotButton="0" quotePrefix="0" xfId="1">
      <alignment vertical="center"/>
    </xf>
    <xf numFmtId="166" fontId="17" fillId="8" borderId="9" applyAlignment="1" pivotButton="0" quotePrefix="0" xfId="1">
      <alignment vertical="center"/>
    </xf>
    <xf numFmtId="165" fontId="5" fillId="8" borderId="1" applyAlignment="1" pivotButton="0" quotePrefix="0" xfId="3">
      <alignment vertical="center"/>
    </xf>
    <xf numFmtId="166" fontId="15" fillId="8" borderId="9" applyAlignment="1" applyProtection="1" pivotButton="0" quotePrefix="0" xfId="1">
      <alignment vertical="center"/>
      <protection locked="0" hidden="0"/>
    </xf>
    <xf numFmtId="165" fontId="5" fillId="8" borderId="9" applyAlignment="1" applyProtection="1" pivotButton="0" quotePrefix="0" xfId="3">
      <alignment vertical="center"/>
      <protection locked="0" hidden="0"/>
    </xf>
    <xf numFmtId="165" fontId="5" fillId="2" borderId="1" applyAlignment="1" pivotButton="0" quotePrefix="0" xfId="0">
      <alignment horizontal="center" vertical="center"/>
    </xf>
    <xf numFmtId="166" fontId="7" fillId="2" borderId="1" applyAlignment="1" pivotButton="0" quotePrefix="0" xfId="1">
      <alignment vertical="center"/>
    </xf>
    <xf numFmtId="166" fontId="17" fillId="8" borderId="45" applyAlignment="1" pivotButton="0" quotePrefix="0" xfId="1">
      <alignment vertical="center"/>
    </xf>
    <xf numFmtId="165" fontId="7" fillId="2" borderId="1" applyAlignment="1" pivotButton="0" quotePrefix="0" xfId="3">
      <alignment vertical="center"/>
    </xf>
    <xf numFmtId="165" fontId="7" fillId="2" borderId="2" applyAlignment="1" pivotButton="0" quotePrefix="0" xfId="3">
      <alignment vertical="center"/>
    </xf>
    <xf numFmtId="0" fontId="5" fillId="11" borderId="1" applyAlignment="1" pivotButton="0" quotePrefix="0" xfId="0">
      <alignment horizontal="center" vertical="center"/>
    </xf>
    <xf numFmtId="165" fontId="5" fillId="8" borderId="17" applyAlignment="1" pivotButton="0" quotePrefix="0" xfId="3">
      <alignment vertical="center"/>
    </xf>
    <xf numFmtId="166" fontId="17" fillId="0" borderId="9" applyAlignment="1" applyProtection="1" pivotButton="0" quotePrefix="0" xfId="1">
      <alignment vertical="center"/>
      <protection locked="0" hidden="0"/>
    </xf>
    <xf numFmtId="166" fontId="5" fillId="2" borderId="1" applyAlignment="1" pivotButton="0" quotePrefix="0" xfId="0">
      <alignment horizontal="center" vertical="center"/>
    </xf>
    <xf numFmtId="166" fontId="5" fillId="2" borderId="2" applyAlignment="1" pivotButton="0" quotePrefix="0" xfId="0">
      <alignment horizontal="center" vertical="center"/>
    </xf>
    <xf numFmtId="164" fontId="7" fillId="2" borderId="1" applyAlignment="1" pivotButton="0" quotePrefix="0" xfId="1">
      <alignment horizontal="center" vertical="center"/>
    </xf>
    <xf numFmtId="164" fontId="7" fillId="2" borderId="2" applyAlignment="1" pivotButton="0" quotePrefix="0" xfId="1">
      <alignment horizontal="center" vertical="center"/>
    </xf>
    <xf numFmtId="166" fontId="15" fillId="8" borderId="1" applyAlignment="1" pivotButton="0" quotePrefix="0" xfId="1">
      <alignment vertical="center"/>
    </xf>
    <xf numFmtId="0" fontId="15" fillId="2" borderId="1" applyAlignment="1" pivotButton="0" quotePrefix="0" xfId="0">
      <alignment horizontal="center" vertical="center"/>
    </xf>
    <xf numFmtId="166" fontId="15" fillId="12" borderId="9" applyAlignment="1" pivotButton="0" quotePrefix="0" xfId="1">
      <alignment vertical="center"/>
    </xf>
    <xf numFmtId="0" fontId="5" fillId="2" borderId="21" applyAlignment="1" pivotButton="0" quotePrefix="0" xfId="0">
      <alignment vertical="center"/>
    </xf>
    <xf numFmtId="0" fontId="7" fillId="13" borderId="24" applyAlignment="1" pivotButton="0" quotePrefix="0" xfId="0">
      <alignment vertical="center"/>
    </xf>
    <xf numFmtId="0" fontId="15" fillId="2" borderId="1" applyAlignment="1" pivotButton="0" quotePrefix="0" xfId="0">
      <alignment vertical="center"/>
    </xf>
    <xf numFmtId="0" fontId="5" fillId="8" borderId="9" applyAlignment="1" pivotButton="0" quotePrefix="0" xfId="0">
      <alignment horizontal="center" vertical="center"/>
    </xf>
    <xf numFmtId="0" fontId="5" fillId="8" borderId="12" applyAlignment="1" pivotButton="0" quotePrefix="0" xfId="0">
      <alignment horizontal="center" vertical="center"/>
    </xf>
    <xf numFmtId="166" fontId="15" fillId="8" borderId="44" applyAlignment="1" pivotButton="0" quotePrefix="0" xfId="1">
      <alignment vertical="center"/>
    </xf>
    <xf numFmtId="10" fontId="23" fillId="8" borderId="9" applyAlignment="1" pivotButton="0" quotePrefix="0" xfId="3">
      <alignment vertical="center"/>
    </xf>
    <xf numFmtId="10" fontId="15" fillId="8" borderId="9" applyAlignment="1" pivotButton="0" quotePrefix="0" xfId="3">
      <alignment vertical="center"/>
    </xf>
    <xf numFmtId="10" fontId="15" fillId="8" borderId="9" applyAlignment="1" pivotButton="0" quotePrefix="0" xfId="3">
      <alignment horizontal="center" vertical="center"/>
    </xf>
    <xf numFmtId="166" fontId="15" fillId="2" borderId="1" applyAlignment="1" pivotButton="0" quotePrefix="0" xfId="1">
      <alignment vertical="center"/>
    </xf>
    <xf numFmtId="0" fontId="15" fillId="8" borderId="1" applyAlignment="1" pivotButton="0" quotePrefix="0" xfId="0">
      <alignment vertical="center"/>
    </xf>
    <xf numFmtId="166" fontId="15" fillId="2" borderId="1" applyAlignment="1" pivotButton="0" quotePrefix="0" xfId="0">
      <alignment vertical="center"/>
    </xf>
    <xf numFmtId="166" fontId="15" fillId="16" borderId="9" applyAlignment="1" pivotButton="0" quotePrefix="0" xfId="1">
      <alignment vertical="center"/>
    </xf>
    <xf numFmtId="166" fontId="23" fillId="8" borderId="9" applyAlignment="1" pivotButton="0" quotePrefix="0" xfId="1">
      <alignment vertical="center"/>
    </xf>
    <xf numFmtId="0" fontId="11" fillId="2" borderId="1" applyAlignment="1" pivotButton="0" quotePrefix="0" xfId="0">
      <alignment horizontal="center" vertical="center"/>
    </xf>
    <xf numFmtId="166" fontId="12" fillId="14" borderId="9" applyAlignment="1" pivotButton="0" quotePrefix="0" xfId="1">
      <alignment vertical="center"/>
    </xf>
    <xf numFmtId="166" fontId="15" fillId="0" borderId="9" applyAlignment="1" pivotButton="0" quotePrefix="0" xfId="1">
      <alignment horizontal="center" vertical="center"/>
    </xf>
    <xf numFmtId="171" fontId="15" fillId="0" borderId="9" applyAlignment="1" applyProtection="1" pivotButton="0" quotePrefix="0" xfId="2">
      <alignment horizontal="center" vertical="center"/>
      <protection locked="0" hidden="0"/>
    </xf>
    <xf numFmtId="10" fontId="15" fillId="0" borderId="9" applyAlignment="1" applyProtection="1" pivotButton="0" quotePrefix="0" xfId="3">
      <alignment horizontal="center" vertical="center"/>
      <protection locked="0" hidden="0"/>
    </xf>
    <xf numFmtId="10" fontId="7" fillId="2" borderId="1" applyAlignment="1" pivotButton="0" quotePrefix="0" xfId="0">
      <alignment horizontal="center" vertical="center"/>
    </xf>
    <xf numFmtId="9" fontId="15" fillId="8" borderId="17" applyAlignment="1" pivotButton="0" quotePrefix="0" xfId="3">
      <alignment horizontal="center" vertical="center"/>
    </xf>
    <xf numFmtId="9" fontId="15" fillId="8" borderId="19" applyAlignment="1" pivotButton="0" quotePrefix="0" xfId="3">
      <alignment horizontal="center" vertical="center"/>
    </xf>
    <xf numFmtId="9" fontId="15" fillId="8" borderId="20" applyAlignment="1" pivotButton="0" quotePrefix="0" xfId="3">
      <alignment horizontal="center" vertical="center"/>
    </xf>
    <xf numFmtId="166" fontId="5" fillId="12" borderId="9" applyAlignment="1" pivotButton="0" quotePrefix="0" xfId="1">
      <alignment vertical="center"/>
    </xf>
    <xf numFmtId="166" fontId="5" fillId="12" borderId="10" applyAlignment="1" pivotButton="0" quotePrefix="0" xfId="1">
      <alignment vertical="center"/>
    </xf>
    <xf numFmtId="166" fontId="5" fillId="12" borderId="12" applyAlignment="1" pivotButton="0" quotePrefix="0" xfId="1">
      <alignment vertical="center"/>
    </xf>
    <xf numFmtId="166" fontId="15" fillId="19" borderId="12" applyAlignment="1" pivotButton="0" quotePrefix="0" xfId="1">
      <alignment vertical="center"/>
    </xf>
    <xf numFmtId="4" fontId="0" fillId="0" borderId="0" pivotButton="0" quotePrefix="0" xfId="0"/>
    <xf numFmtId="170" fontId="0" fillId="0" borderId="0" pivotButton="0" quotePrefix="0" xfId="1"/>
    <xf numFmtId="170" fontId="24" fillId="0" borderId="0" pivotButton="0" quotePrefix="0" xfId="1"/>
    <xf numFmtId="0" fontId="3" fillId="10" borderId="0" applyAlignment="1" pivotButton="0" quotePrefix="0" xfId="0">
      <alignment horizontal="center" vertical="center"/>
    </xf>
    <xf numFmtId="0" fontId="3" fillId="20" borderId="47" applyAlignment="1" pivotButton="0" quotePrefix="0" xfId="0">
      <alignment horizontal="center" vertical="center"/>
    </xf>
    <xf numFmtId="170" fontId="24" fillId="0" borderId="0" applyAlignment="1" pivotButton="0" quotePrefix="0" xfId="1">
      <alignment horizontal="center"/>
    </xf>
    <xf numFmtId="0" fontId="3" fillId="10" borderId="46" applyAlignment="1" pivotButton="0" quotePrefix="0" xfId="0">
      <alignment horizontal="center" vertical="center"/>
    </xf>
    <xf numFmtId="14" fontId="0" fillId="10" borderId="0" pivotButton="0" quotePrefix="0" xfId="0"/>
    <xf numFmtId="0" fontId="0" fillId="0" borderId="47" applyAlignment="1" pivotButton="0" quotePrefix="0" xfId="0">
      <alignment vertical="center"/>
    </xf>
    <xf numFmtId="169" fontId="3" fillId="21" borderId="48" applyAlignment="1" pivotButton="0" quotePrefix="0" xfId="2">
      <alignment horizontal="center" vertical="center"/>
    </xf>
    <xf numFmtId="17" fontId="0" fillId="10" borderId="0" pivotButton="0" quotePrefix="0" xfId="0"/>
    <xf numFmtId="169" fontId="25" fillId="21" borderId="48" applyAlignment="1" pivotButton="0" quotePrefix="0" xfId="2">
      <alignment horizontal="center" vertical="center"/>
    </xf>
    <xf numFmtId="170" fontId="0" fillId="0" borderId="0" applyAlignment="1" pivotButton="0" quotePrefix="0" xfId="1">
      <alignment vertical="center" wrapText="1"/>
    </xf>
    <xf numFmtId="170" fontId="26" fillId="0" borderId="0" pivotButton="0" quotePrefix="0" xfId="1"/>
    <xf numFmtId="169" fontId="20" fillId="0" borderId="0" pivotButton="0" quotePrefix="0" xfId="2"/>
    <xf numFmtId="170" fontId="20" fillId="0" borderId="0" pivotButton="0" quotePrefix="0" xfId="1"/>
    <xf numFmtId="0" fontId="0" fillId="10" borderId="49" applyAlignment="1" pivotButton="0" quotePrefix="0" xfId="0">
      <alignment vertical="center"/>
    </xf>
    <xf numFmtId="172" fontId="3" fillId="10" borderId="22" applyAlignment="1" pivotButton="0" quotePrefix="0" xfId="0">
      <alignment horizontal="center" vertical="center"/>
    </xf>
    <xf numFmtId="0" fontId="3" fillId="22" borderId="47" applyAlignment="1" pivotButton="0" quotePrefix="0" xfId="0">
      <alignment vertical="center"/>
    </xf>
    <xf numFmtId="172" fontId="25" fillId="22" borderId="0" applyAlignment="1" pivotButton="0" quotePrefix="0" xfId="5">
      <alignment horizontal="center" vertical="center"/>
    </xf>
    <xf numFmtId="172" fontId="0" fillId="0" borderId="0" pivotButton="0" quotePrefix="0" xfId="1"/>
    <xf numFmtId="0" fontId="3" fillId="22" borderId="49" applyAlignment="1" pivotButton="0" quotePrefix="0" xfId="0">
      <alignment vertical="center"/>
    </xf>
    <xf numFmtId="172" fontId="25" fillId="22" borderId="22" applyAlignment="1" pivotButton="0" quotePrefix="0" xfId="5">
      <alignment horizontal="center" vertical="center"/>
    </xf>
    <xf numFmtId="170" fontId="20" fillId="0" borderId="0" applyAlignment="1" pivotButton="0" quotePrefix="0" xfId="1">
      <alignment horizontal="center"/>
    </xf>
    <xf numFmtId="0" fontId="20" fillId="0" borderId="0" applyAlignment="1" pivotButton="0" quotePrefix="0" xfId="0">
      <alignment horizontal="center"/>
    </xf>
    <xf numFmtId="170" fontId="0" fillId="0" borderId="0" applyAlignment="1" pivotButton="0" quotePrefix="0" xfId="8">
      <alignment vertical="center"/>
    </xf>
    <xf numFmtId="173" fontId="3" fillId="20" borderId="38" applyAlignment="1" pivotButton="0" quotePrefix="0" xfId="0">
      <alignment horizontal="center" vertical="center"/>
    </xf>
    <xf numFmtId="0" fontId="0" fillId="0" borderId="38" pivotButton="0" quotePrefix="0" xfId="0"/>
    <xf numFmtId="172" fontId="3" fillId="10" borderId="51" applyAlignment="1" pivotButton="0" quotePrefix="0" xfId="0">
      <alignment horizontal="center" vertical="center"/>
    </xf>
    <xf numFmtId="172" fontId="25" fillId="22" borderId="38" applyAlignment="1" pivotButton="0" quotePrefix="0" xfId="5">
      <alignment horizontal="center" vertical="center"/>
    </xf>
    <xf numFmtId="172" fontId="25" fillId="22" borderId="51" applyAlignment="1" pivotButton="0" quotePrefix="0" xfId="5">
      <alignment horizontal="center" vertical="center"/>
    </xf>
    <xf numFmtId="0" fontId="0" fillId="0" borderId="47" applyAlignment="1" pivotButton="0" quotePrefix="0" xfId="0">
      <alignment horizontal="left" vertical="center"/>
    </xf>
    <xf numFmtId="172" fontId="0" fillId="0" borderId="38" applyAlignment="1" pivotButton="0" quotePrefix="0" xfId="0">
      <alignment horizontal="center" vertical="center"/>
    </xf>
    <xf numFmtId="0" fontId="27" fillId="0" borderId="47" applyAlignment="1" pivotButton="0" quotePrefix="0" xfId="0">
      <alignment horizontal="left" vertical="center"/>
    </xf>
    <xf numFmtId="172" fontId="27" fillId="0" borderId="38" applyAlignment="1" pivotButton="0" quotePrefix="0" xfId="0">
      <alignment horizontal="center" vertical="center"/>
    </xf>
    <xf numFmtId="0" fontId="3" fillId="0" borderId="47" applyAlignment="1" pivotButton="0" quotePrefix="0" xfId="0">
      <alignment horizontal="left" vertical="center"/>
    </xf>
    <xf numFmtId="10" fontId="3" fillId="0" borderId="38" applyAlignment="1" pivotButton="0" quotePrefix="0" xfId="6">
      <alignment horizontal="center" vertical="center"/>
    </xf>
    <xf numFmtId="10" fontId="3" fillId="0" borderId="0" applyAlignment="1" pivotButton="0" quotePrefix="0" xfId="7">
      <alignment horizontal="center" vertical="center"/>
    </xf>
    <xf numFmtId="10" fontId="3" fillId="0" borderId="38" applyAlignment="1" pivotButton="0" quotePrefix="0" xfId="7">
      <alignment horizontal="center" vertical="center"/>
    </xf>
    <xf numFmtId="10" fontId="0" fillId="0" borderId="0" applyAlignment="1" pivotButton="0" quotePrefix="0" xfId="3">
      <alignment horizontal="center" vertical="center"/>
    </xf>
    <xf numFmtId="9" fontId="0" fillId="0" borderId="38" applyAlignment="1" pivotButton="0" quotePrefix="0" xfId="6">
      <alignment horizontal="center" vertical="center"/>
    </xf>
    <xf numFmtId="10" fontId="3" fillId="22" borderId="22" applyAlignment="1" pivotButton="0" quotePrefix="0" xfId="6">
      <alignment horizontal="center" vertical="center"/>
    </xf>
    <xf numFmtId="10" fontId="3" fillId="22" borderId="51" applyAlignment="1" pivotButton="0" quotePrefix="0" xfId="6">
      <alignment horizontal="center" vertical="center"/>
    </xf>
    <xf numFmtId="49" fontId="3" fillId="20" borderId="53" applyAlignment="1" pivotButton="0" quotePrefix="0" xfId="0">
      <alignment horizontal="center" vertical="center" wrapText="1"/>
    </xf>
    <xf numFmtId="49" fontId="3" fillId="20" borderId="54" applyAlignment="1" pivotButton="0" quotePrefix="0" xfId="0">
      <alignment horizontal="center" vertical="center" wrapText="1"/>
    </xf>
    <xf numFmtId="169" fontId="3" fillId="21" borderId="50" applyAlignment="1" pivotButton="0" quotePrefix="0" xfId="2">
      <alignment horizontal="center" vertical="center"/>
    </xf>
    <xf numFmtId="0" fontId="28" fillId="20" borderId="52" applyAlignment="1" pivotButton="0" quotePrefix="0" xfId="0">
      <alignment horizontal="center" vertical="center"/>
    </xf>
    <xf numFmtId="169" fontId="3" fillId="19" borderId="48" applyAlignment="1" pivotButton="0" quotePrefix="0" xfId="2">
      <alignment horizontal="center" vertical="center"/>
    </xf>
    <xf numFmtId="172" fontId="3" fillId="19" borderId="48" applyAlignment="1" pivotButton="0" quotePrefix="0" xfId="1">
      <alignment horizontal="center" vertical="center"/>
    </xf>
    <xf numFmtId="172" fontId="3" fillId="19" borderId="50" applyAlignment="1" pivotButton="0" quotePrefix="0" xfId="1">
      <alignment horizontal="center" vertical="center"/>
    </xf>
    <xf numFmtId="169" fontId="25" fillId="21" borderId="50" applyAlignment="1" pivotButton="0" quotePrefix="0" xfId="2">
      <alignment horizontal="center" vertical="center"/>
    </xf>
    <xf numFmtId="169" fontId="3" fillId="23" borderId="48" applyAlignment="1" pivotButton="0" quotePrefix="0" xfId="2">
      <alignment horizontal="center" vertical="center"/>
    </xf>
    <xf numFmtId="169" fontId="3" fillId="23" borderId="50" applyAlignment="1" pivotButton="0" quotePrefix="0" xfId="2">
      <alignment horizontal="center" vertical="center"/>
    </xf>
    <xf numFmtId="169" fontId="0" fillId="0" borderId="0" applyAlignment="1" pivotButton="0" quotePrefix="0" xfId="2">
      <alignment horizontal="center" vertical="center"/>
    </xf>
    <xf numFmtId="169" fontId="0" fillId="0" borderId="38" applyAlignment="1" pivotButton="0" quotePrefix="0" xfId="2">
      <alignment horizontal="center" vertical="center"/>
    </xf>
    <xf numFmtId="0" fontId="2" fillId="24" borderId="55" applyAlignment="1" pivotButton="0" quotePrefix="0" xfId="0">
      <alignment horizontal="center" vertical="center"/>
    </xf>
    <xf numFmtId="0" fontId="3" fillId="0" borderId="1" pivotButton="0" quotePrefix="0" xfId="0"/>
    <xf numFmtId="0" fontId="3" fillId="0" borderId="0" pivotButton="0" quotePrefix="0" xfId="0"/>
    <xf numFmtId="170" fontId="3" fillId="0" borderId="0" pivotButton="0" quotePrefix="0" xfId="1"/>
    <xf numFmtId="170" fontId="3" fillId="25" borderId="0" pivotButton="0" quotePrefix="0" xfId="1"/>
    <xf numFmtId="170" fontId="3" fillId="0" borderId="2" pivotButton="0" quotePrefix="0" xfId="1"/>
    <xf numFmtId="0" fontId="0" fillId="0" borderId="1" pivotButton="0" quotePrefix="0" xfId="0"/>
    <xf numFmtId="170" fontId="0" fillId="25" borderId="0" pivotButton="0" quotePrefix="0" xfId="1"/>
    <xf numFmtId="170" fontId="1" fillId="0" borderId="2" pivotButton="0" quotePrefix="0" xfId="1"/>
    <xf numFmtId="0" fontId="3" fillId="0" borderId="42" pivotButton="0" quotePrefix="0" xfId="0"/>
    <xf numFmtId="0" fontId="3" fillId="0" borderId="18" pivotButton="0" quotePrefix="0" xfId="0"/>
    <xf numFmtId="170" fontId="3" fillId="0" borderId="18" pivotButton="0" quotePrefix="0" xfId="1"/>
    <xf numFmtId="170" fontId="3" fillId="25" borderId="18" pivotButton="0" quotePrefix="0" xfId="1"/>
    <xf numFmtId="170" fontId="3" fillId="0" borderId="43" pivotButton="0" quotePrefix="0" xfId="1"/>
    <xf numFmtId="0" fontId="0" fillId="0" borderId="56" pivotButton="0" quotePrefix="0" xfId="0"/>
    <xf numFmtId="10" fontId="0" fillId="0" borderId="57" pivotButton="0" quotePrefix="0" xfId="3"/>
    <xf numFmtId="170" fontId="0" fillId="0" borderId="57" pivotButton="0" quotePrefix="0" xfId="1"/>
    <xf numFmtId="170" fontId="0" fillId="25" borderId="57" pivotButton="0" quotePrefix="0" xfId="1"/>
    <xf numFmtId="170" fontId="0" fillId="0" borderId="58" pivotButton="0" quotePrefix="0" xfId="1"/>
    <xf numFmtId="10" fontId="0" fillId="0" borderId="0" pivotButton="0" quotePrefix="0" xfId="3"/>
    <xf numFmtId="170" fontId="0" fillId="0" borderId="2" pivotButton="0" quotePrefix="0" xfId="1"/>
    <xf numFmtId="0" fontId="0" fillId="0" borderId="42" pivotButton="0" quotePrefix="0" xfId="0"/>
    <xf numFmtId="10" fontId="0" fillId="0" borderId="18" pivotButton="0" quotePrefix="0" xfId="3"/>
    <xf numFmtId="170" fontId="0" fillId="0" borderId="18" pivotButton="0" quotePrefix="0" xfId="1"/>
    <xf numFmtId="170" fontId="0" fillId="25" borderId="18" pivotButton="0" quotePrefix="0" xfId="1"/>
    <xf numFmtId="170" fontId="0" fillId="0" borderId="43" pivotButton="0" quotePrefix="0" xfId="1"/>
    <xf numFmtId="170" fontId="3" fillId="0" borderId="57" pivotButton="0" quotePrefix="0" xfId="1"/>
    <xf numFmtId="10" fontId="3" fillId="0" borderId="18" pivotButton="0" quotePrefix="0" xfId="3"/>
    <xf numFmtId="0" fontId="3" fillId="26" borderId="56" pivotButton="0" quotePrefix="0" xfId="0"/>
    <xf numFmtId="0" fontId="3" fillId="26" borderId="57" pivotButton="0" quotePrefix="0" xfId="0"/>
    <xf numFmtId="170" fontId="3" fillId="26" borderId="57" pivotButton="0" quotePrefix="0" xfId="1"/>
    <xf numFmtId="170" fontId="3" fillId="26" borderId="58" pivotButton="0" quotePrefix="0" xfId="1"/>
    <xf numFmtId="0" fontId="3" fillId="26" borderId="1" pivotButton="0" quotePrefix="0" xfId="0"/>
    <xf numFmtId="0" fontId="3" fillId="26" borderId="0" pivotButton="0" quotePrefix="0" xfId="0"/>
    <xf numFmtId="170" fontId="3" fillId="26" borderId="0" pivotButton="0" quotePrefix="0" xfId="1"/>
    <xf numFmtId="170" fontId="3" fillId="26" borderId="2" pivotButton="0" quotePrefix="0" xfId="1"/>
    <xf numFmtId="0" fontId="3" fillId="26" borderId="42" pivotButton="0" quotePrefix="0" xfId="0"/>
    <xf numFmtId="0" fontId="3" fillId="26" borderId="18" pivotButton="0" quotePrefix="0" xfId="0"/>
    <xf numFmtId="170" fontId="3" fillId="27" borderId="18" pivotButton="0" quotePrefix="0" xfId="1"/>
    <xf numFmtId="170" fontId="3" fillId="26" borderId="18" pivotButton="0" quotePrefix="0" xfId="1"/>
    <xf numFmtId="170" fontId="3" fillId="26" borderId="43" pivotButton="0" quotePrefix="0" xfId="1"/>
    <xf numFmtId="0" fontId="30" fillId="0" borderId="0" pivotButton="0" quotePrefix="0" xfId="0"/>
    <xf numFmtId="164" fontId="3" fillId="0" borderId="0" pivotButton="0" quotePrefix="0" xfId="1"/>
    <xf numFmtId="164" fontId="0" fillId="0" borderId="0" pivotButton="0" quotePrefix="0" xfId="1"/>
    <xf numFmtId="164" fontId="3" fillId="0" borderId="0" pivotButton="0" quotePrefix="1" xfId="1"/>
    <xf numFmtId="166" fontId="17" fillId="19" borderId="10" applyAlignment="1" pivotButton="0" quotePrefix="0" xfId="1">
      <alignment vertical="center"/>
    </xf>
    <xf numFmtId="166" fontId="11" fillId="2" borderId="0" applyAlignment="1" pivotButton="0" quotePrefix="0" xfId="3">
      <alignment vertical="center"/>
    </xf>
    <xf numFmtId="14" fontId="31" fillId="2" borderId="1" applyAlignment="1" pivotButton="0" quotePrefix="0" xfId="0">
      <alignment horizontal="center" vertical="center" wrapText="1"/>
    </xf>
    <xf numFmtId="14" fontId="31" fillId="2" borderId="0" applyAlignment="1" pivotButton="0" quotePrefix="0" xfId="0">
      <alignment horizontal="center" vertical="center"/>
    </xf>
    <xf numFmtId="14" fontId="32" fillId="2" borderId="0" applyAlignment="1" pivotButton="0" quotePrefix="0" xfId="0">
      <alignment horizontal="center" vertical="center" wrapText="1"/>
    </xf>
    <xf numFmtId="14" fontId="32" fillId="2" borderId="0" applyAlignment="1" pivotButton="0" quotePrefix="0" xfId="0">
      <alignment horizontal="center" vertical="center"/>
    </xf>
    <xf numFmtId="14" fontId="31" fillId="2" borderId="1" applyAlignment="1" pivotButton="0" quotePrefix="0" xfId="0">
      <alignment horizontal="center" vertical="center"/>
    </xf>
    <xf numFmtId="14" fontId="31" fillId="2" borderId="2" applyAlignment="1" pivotButton="0" quotePrefix="0" xfId="0">
      <alignment horizontal="center" vertical="center"/>
    </xf>
    <xf numFmtId="14" fontId="33" fillId="3" borderId="0" applyAlignment="1" pivotButton="0" quotePrefix="0" xfId="0">
      <alignment horizontal="center" vertical="center"/>
    </xf>
    <xf numFmtId="174" fontId="5" fillId="2" borderId="2" applyAlignment="1" pivotButton="0" quotePrefix="0" xfId="0">
      <alignment horizontal="center" vertical="center"/>
    </xf>
    <xf numFmtId="166" fontId="7" fillId="2" borderId="2" applyAlignment="1" pivotButton="0" quotePrefix="0" xfId="0">
      <alignment horizontal="center" vertical="center"/>
    </xf>
    <xf numFmtId="174" fontId="7" fillId="2" borderId="1" applyAlignment="1" pivotButton="0" quotePrefix="0" xfId="0">
      <alignment horizontal="center" vertical="center"/>
    </xf>
    <xf numFmtId="165" fontId="7" fillId="2" borderId="2" applyAlignment="1" pivotButton="0" quotePrefix="0" xfId="3">
      <alignment horizontal="center" vertical="center"/>
    </xf>
    <xf numFmtId="166" fontId="15" fillId="19" borderId="12" applyAlignment="1" applyProtection="1" pivotButton="0" quotePrefix="0" xfId="1">
      <alignment vertical="center"/>
      <protection locked="0" hidden="0"/>
    </xf>
    <xf numFmtId="169" fontId="3" fillId="20" borderId="53" applyAlignment="1" pivotButton="0" quotePrefix="0" xfId="2">
      <alignment horizontal="center" vertical="center" wrapText="1"/>
    </xf>
    <xf numFmtId="170" fontId="25" fillId="0" borderId="0" pivotButton="0" quotePrefix="0" xfId="1"/>
    <xf numFmtId="164" fontId="25" fillId="0" borderId="0" pivotButton="0" quotePrefix="0" xfId="1"/>
    <xf numFmtId="170" fontId="25" fillId="0" borderId="52" pivotButton="0" quotePrefix="0" xfId="1"/>
    <xf numFmtId="169" fontId="3" fillId="0" borderId="53" pivotButton="0" quotePrefix="0" xfId="2"/>
    <xf numFmtId="169" fontId="3" fillId="0" borderId="54" pivotButton="0" quotePrefix="0" xfId="2"/>
    <xf numFmtId="169" fontId="0" fillId="19" borderId="0" applyAlignment="1" pivotButton="0" quotePrefix="0" xfId="2">
      <alignment horizontal="center" vertical="center"/>
    </xf>
    <xf numFmtId="169" fontId="3" fillId="19" borderId="53" pivotButton="0" quotePrefix="0" xfId="2"/>
    <xf numFmtId="170" fontId="25" fillId="23" borderId="0" pivotButton="0" quotePrefix="0" xfId="1"/>
    <xf numFmtId="169" fontId="0" fillId="23" borderId="0" pivotButton="0" quotePrefix="0" xfId="2"/>
    <xf numFmtId="173" fontId="3" fillId="20" borderId="0" applyAlignment="1" pivotButton="0" quotePrefix="0" xfId="0">
      <alignment horizontal="center" vertical="center"/>
    </xf>
    <xf numFmtId="172" fontId="0" fillId="0" borderId="0" applyAlignment="1" pivotButton="0" quotePrefix="0" xfId="0">
      <alignment horizontal="center" vertical="center"/>
    </xf>
    <xf numFmtId="172" fontId="27" fillId="0" borderId="0" applyAlignment="1" pivotButton="0" quotePrefix="0" xfId="0">
      <alignment horizontal="center" vertical="center"/>
    </xf>
    <xf numFmtId="10" fontId="3" fillId="0" borderId="0" applyAlignment="1" pivotButton="0" quotePrefix="0" xfId="6">
      <alignment horizontal="center" vertical="center"/>
    </xf>
    <xf numFmtId="9" fontId="0" fillId="0" borderId="0" applyAlignment="1" pivotButton="0" quotePrefix="0" xfId="6">
      <alignment horizontal="center" vertical="center"/>
    </xf>
    <xf numFmtId="10" fontId="0" fillId="0" borderId="0" applyAlignment="1" pivotButton="0" quotePrefix="0" xfId="6">
      <alignment horizontal="center" vertical="center"/>
    </xf>
    <xf numFmtId="166" fontId="15" fillId="28" borderId="12" applyAlignment="1" pivotButton="0" quotePrefix="0" xfId="1">
      <alignment vertical="center"/>
    </xf>
    <xf numFmtId="166" fontId="15" fillId="28" borderId="10" applyAlignment="1" pivotButton="0" quotePrefix="0" xfId="1">
      <alignment vertical="center"/>
    </xf>
    <xf numFmtId="166" fontId="17" fillId="28" borderId="12" applyAlignment="1" pivotButton="0" quotePrefix="0" xfId="1">
      <alignment vertical="center"/>
    </xf>
    <xf numFmtId="165" fontId="5" fillId="28" borderId="12" applyAlignment="1" pivotButton="0" quotePrefix="0" xfId="3">
      <alignment vertical="center"/>
    </xf>
    <xf numFmtId="165" fontId="5" fillId="28" borderId="2" applyAlignment="1" pivotButton="0" quotePrefix="0" xfId="3">
      <alignment vertical="center"/>
    </xf>
    <xf numFmtId="14" fontId="34" fillId="2" borderId="1" applyAlignment="1" pivotButton="0" quotePrefix="0" xfId="0">
      <alignment horizontal="center" vertical="center"/>
    </xf>
    <xf numFmtId="14" fontId="34" fillId="2" borderId="0" applyAlignment="1" pivotButton="0" quotePrefix="0" xfId="0">
      <alignment horizontal="center" vertical="center"/>
    </xf>
    <xf numFmtId="14" fontId="34" fillId="2" borderId="2" applyAlignment="1" pivotButton="0" quotePrefix="0" xfId="0">
      <alignment horizontal="center" vertical="center"/>
    </xf>
    <xf numFmtId="166" fontId="15" fillId="28" borderId="10" applyAlignment="1" applyProtection="1" pivotButton="0" quotePrefix="0" xfId="1">
      <alignment vertical="center"/>
      <protection locked="0" hidden="0"/>
    </xf>
    <xf numFmtId="166" fontId="15" fillId="28" borderId="12" applyAlignment="1" applyProtection="1" pivotButton="0" quotePrefix="0" xfId="1">
      <alignment vertical="center"/>
      <protection locked="0" hidden="0"/>
    </xf>
    <xf numFmtId="169" fontId="35" fillId="0" borderId="0" pivotButton="0" quotePrefix="0" xfId="2"/>
    <xf numFmtId="0" fontId="36" fillId="3" borderId="0" applyAlignment="1" pivotButton="0" quotePrefix="0" xfId="0">
      <alignment horizontal="left" vertical="center"/>
    </xf>
    <xf numFmtId="0" fontId="37" fillId="3" borderId="0" applyAlignment="1" pivotButton="0" quotePrefix="0" xfId="0">
      <alignment horizontal="left" vertical="center"/>
    </xf>
    <xf numFmtId="14" fontId="37" fillId="3" borderId="0" applyAlignment="1" pivotButton="0" quotePrefix="0" xfId="0">
      <alignment horizontal="left" vertical="center"/>
    </xf>
    <xf numFmtId="166" fontId="37" fillId="3" borderId="0" applyAlignment="1" pivotButton="0" quotePrefix="0" xfId="0">
      <alignment horizontal="left" vertical="center"/>
    </xf>
    <xf numFmtId="0" fontId="38" fillId="3" borderId="0" applyAlignment="1" pivotButton="0" quotePrefix="0" xfId="0">
      <alignment horizontal="left" vertical="center"/>
    </xf>
    <xf numFmtId="166" fontId="7" fillId="2" borderId="0" applyAlignment="1" pivotButton="0" quotePrefix="0" xfId="0">
      <alignment horizontal="center" vertical="center"/>
    </xf>
    <xf numFmtId="165" fontId="0" fillId="3" borderId="0" applyAlignment="1" pivotButton="0" quotePrefix="0" xfId="3">
      <alignment vertical="center"/>
    </xf>
    <xf numFmtId="166" fontId="5" fillId="2" borderId="2" applyAlignment="1" pivotButton="0" quotePrefix="0" xfId="3">
      <alignment horizontal="center" vertical="center"/>
    </xf>
    <xf numFmtId="170" fontId="0" fillId="0" borderId="0" pivotButton="0" quotePrefix="0" xfId="4"/>
    <xf numFmtId="0" fontId="12" fillId="5" borderId="18" applyAlignment="1" pivotButton="0" quotePrefix="0" xfId="0">
      <alignment horizontal="center" wrapText="1"/>
    </xf>
    <xf numFmtId="1" fontId="14" fillId="6" borderId="43" applyAlignment="1" pivotButton="0" quotePrefix="0" xfId="0">
      <alignment horizontal="center"/>
    </xf>
    <xf numFmtId="175" fontId="0" fillId="0" borderId="0" pivotButton="0" quotePrefix="0" xfId="0"/>
    <xf numFmtId="176" fontId="0" fillId="0" borderId="0" pivotButton="0" quotePrefix="0" xfId="0"/>
    <xf numFmtId="1" fontId="14" fillId="6" borderId="42" applyAlignment="1" pivotButton="0" quotePrefix="0" xfId="0">
      <alignment horizontal="center"/>
    </xf>
    <xf numFmtId="1" fontId="14" fillId="6" borderId="18" applyAlignment="1" pivotButton="0" quotePrefix="0" xfId="0">
      <alignment horizontal="center"/>
    </xf>
    <xf numFmtId="0" fontId="12" fillId="5" borderId="60" applyAlignment="1" pivotButton="0" quotePrefix="0" xfId="0">
      <alignment horizontal="center" wrapText="1"/>
    </xf>
    <xf numFmtId="0" fontId="0" fillId="0" borderId="40" pivotButton="0" quotePrefix="0" xfId="0"/>
    <xf numFmtId="0" fontId="0" fillId="0" borderId="41" pivotButton="0" quotePrefix="0" xfId="0"/>
    <xf numFmtId="0" fontId="5" fillId="0" borderId="5" applyAlignment="1" pivotButton="0" quotePrefix="0" xfId="0">
      <alignment horizontal="center" vertical="center"/>
    </xf>
    <xf numFmtId="0" fontId="0" fillId="0" borderId="6" pivotButton="0" quotePrefix="0" xfId="0"/>
    <xf numFmtId="17" fontId="14" fillId="6" borderId="59" applyAlignment="1" pivotButton="0" quotePrefix="0" xfId="0">
      <alignment horizontal="center"/>
    </xf>
    <xf numFmtId="0" fontId="0" fillId="0" borderId="25" pivotButton="0" quotePrefix="0" xfId="0"/>
    <xf numFmtId="0" fontId="0" fillId="0" borderId="26" pivotButton="0" quotePrefix="0" xfId="0"/>
    <xf numFmtId="165" fontId="5" fillId="2" borderId="0" applyAlignment="1" pivotButton="0" quotePrefix="0" xfId="3">
      <alignment horizontal="center" vertical="center"/>
    </xf>
    <xf numFmtId="0" fontId="0" fillId="3" borderId="0" applyAlignment="1" pivotButton="0" quotePrefix="0" xfId="0">
      <alignment vertical="center"/>
    </xf>
    <xf numFmtId="166" fontId="6" fillId="8" borderId="10" applyAlignment="1" pivotButton="0" quotePrefix="0" xfId="1">
      <alignment horizontal="center" vertical="center" wrapText="1"/>
    </xf>
    <xf numFmtId="0" fontId="0" fillId="0" borderId="16" pivotButton="0" quotePrefix="0" xfId="0"/>
    <xf numFmtId="0" fontId="0" fillId="0" borderId="7" pivotButton="0" quotePrefix="0" xfId="0"/>
    <xf numFmtId="165" fontId="7" fillId="2" borderId="0" applyAlignment="1" pivotButton="0" quotePrefix="0" xfId="3">
      <alignment horizontal="center" vertical="center"/>
    </xf>
    <xf numFmtId="0" fontId="5" fillId="2" borderId="0" applyAlignment="1" pivotButton="0" quotePrefix="0" xfId="0">
      <alignment vertical="center"/>
    </xf>
    <xf numFmtId="0" fontId="29" fillId="24" borderId="0" applyAlignment="1" pivotButton="0" quotePrefix="0" xfId="0">
      <alignment horizontal="center" vertical="center"/>
    </xf>
    <xf numFmtId="0" fontId="30" fillId="0" borderId="0" pivotButton="0" quotePrefix="0" xfId="0"/>
    <xf numFmtId="169" fontId="6" fillId="8" borderId="10" applyAlignment="1" pivotButton="0" quotePrefix="0" xfId="2">
      <alignment vertical="center"/>
    </xf>
    <xf numFmtId="169" fontId="15" fillId="2" borderId="0" applyAlignment="1" pivotButton="0" quotePrefix="0" xfId="2">
      <alignment vertical="center"/>
    </xf>
    <xf numFmtId="170" fontId="21" fillId="2" borderId="0" applyAlignment="1" pivotButton="0" quotePrefix="0" xfId="1">
      <alignment vertical="center"/>
    </xf>
    <xf numFmtId="169" fontId="22" fillId="2" borderId="0" applyAlignment="1" pivotButton="0" quotePrefix="0" xfId="2">
      <alignment vertical="center"/>
    </xf>
    <xf numFmtId="170" fontId="6" fillId="8" borderId="10" applyAlignment="1" pivotButton="0" quotePrefix="0" xfId="1">
      <alignment horizontal="left" vertical="center"/>
    </xf>
    <xf numFmtId="169" fontId="6" fillId="8" borderId="10" applyAlignment="1" applyProtection="1" pivotButton="0" quotePrefix="0" xfId="2">
      <alignment vertical="center"/>
      <protection locked="0" hidden="0"/>
    </xf>
    <xf numFmtId="174" fontId="5" fillId="2" borderId="2" applyAlignment="1" pivotButton="0" quotePrefix="0" xfId="0">
      <alignment horizontal="center" vertical="center"/>
    </xf>
    <xf numFmtId="174" fontId="7" fillId="2" borderId="1" applyAlignment="1" pivotButton="0" quotePrefix="0" xfId="0">
      <alignment horizontal="center" vertical="center"/>
    </xf>
    <xf numFmtId="171" fontId="15" fillId="0" borderId="9" applyAlignment="1" applyProtection="1" pivotButton="0" quotePrefix="0" xfId="2">
      <alignment horizontal="center" vertical="center"/>
      <protection locked="0" hidden="0"/>
    </xf>
    <xf numFmtId="171" fontId="15" fillId="0" borderId="10" applyAlignment="1" applyProtection="1" pivotButton="0" quotePrefix="0" xfId="2">
      <alignment horizontal="center" vertical="center"/>
      <protection locked="0" hidden="0"/>
    </xf>
    <xf numFmtId="171" fontId="15" fillId="0" borderId="12" applyAlignment="1" applyProtection="1" pivotButton="0" quotePrefix="0" xfId="2">
      <alignment horizontal="center" vertical="center"/>
      <protection locked="0" hidden="0"/>
    </xf>
    <xf numFmtId="170" fontId="0" fillId="0" borderId="0" pivotButton="0" quotePrefix="0" xfId="1"/>
    <xf numFmtId="170" fontId="24" fillId="0" borderId="0" pivotButton="0" quotePrefix="0" xfId="1"/>
    <xf numFmtId="169" fontId="0" fillId="0" borderId="0" pivotButton="0" quotePrefix="0" xfId="2"/>
    <xf numFmtId="173" fontId="3" fillId="20" borderId="0" applyAlignment="1" pivotButton="0" quotePrefix="0" xfId="0">
      <alignment horizontal="center" vertical="center"/>
    </xf>
    <xf numFmtId="173" fontId="3" fillId="20" borderId="38" applyAlignment="1" pivotButton="0" quotePrefix="0" xfId="0">
      <alignment horizontal="center" vertical="center"/>
    </xf>
    <xf numFmtId="170" fontId="24" fillId="0" borderId="0" applyAlignment="1" pivotButton="0" quotePrefix="0" xfId="1">
      <alignment horizontal="center"/>
    </xf>
    <xf numFmtId="169" fontId="3" fillId="20" borderId="53" applyAlignment="1" pivotButton="0" quotePrefix="0" xfId="2">
      <alignment horizontal="center" vertical="center" wrapText="1"/>
    </xf>
    <xf numFmtId="169" fontId="3" fillId="21" borderId="48" applyAlignment="1" pivotButton="0" quotePrefix="0" xfId="2">
      <alignment horizontal="center" vertical="center"/>
    </xf>
    <xf numFmtId="169" fontId="3" fillId="21" borderId="50" applyAlignment="1" pivotButton="0" quotePrefix="0" xfId="2">
      <alignment horizontal="center" vertical="center"/>
    </xf>
    <xf numFmtId="170" fontId="25" fillId="0" borderId="0" pivotButton="0" quotePrefix="0" xfId="1"/>
    <xf numFmtId="169" fontId="35" fillId="0" borderId="0" pivotButton="0" quotePrefix="0" xfId="2"/>
    <xf numFmtId="169" fontId="25" fillId="21" borderId="48" applyAlignment="1" pivotButton="0" quotePrefix="0" xfId="2">
      <alignment horizontal="center" vertical="center"/>
    </xf>
    <xf numFmtId="170" fontId="0" fillId="0" borderId="0" applyAlignment="1" pivotButton="0" quotePrefix="0" xfId="1">
      <alignment vertical="center" wrapText="1"/>
    </xf>
    <xf numFmtId="170" fontId="26" fillId="0" borderId="0" pivotButton="0" quotePrefix="0" xfId="1"/>
    <xf numFmtId="170" fontId="25" fillId="23" borderId="0" pivotButton="0" quotePrefix="0" xfId="1"/>
    <xf numFmtId="169" fontId="0" fillId="23" borderId="0" pivotButton="0" quotePrefix="0" xfId="2"/>
    <xf numFmtId="169" fontId="20" fillId="0" borderId="0" pivotButton="0" quotePrefix="0" xfId="2"/>
    <xf numFmtId="170" fontId="25" fillId="0" borderId="52" pivotButton="0" quotePrefix="0" xfId="1"/>
    <xf numFmtId="169" fontId="3" fillId="19" borderId="53" pivotButton="0" quotePrefix="0" xfId="2"/>
    <xf numFmtId="169" fontId="3" fillId="0" borderId="53" pivotButton="0" quotePrefix="0" xfId="2"/>
    <xf numFmtId="169" fontId="3" fillId="0" borderId="54" pivotButton="0" quotePrefix="0" xfId="2"/>
    <xf numFmtId="169" fontId="3" fillId="23" borderId="48" applyAlignment="1" pivotButton="0" quotePrefix="0" xfId="2">
      <alignment horizontal="center" vertical="center"/>
    </xf>
    <xf numFmtId="169" fontId="3" fillId="23" borderId="50" applyAlignment="1" pivotButton="0" quotePrefix="0" xfId="2">
      <alignment horizontal="center" vertical="center"/>
    </xf>
    <xf numFmtId="169" fontId="3" fillId="19" borderId="48" applyAlignment="1" pivotButton="0" quotePrefix="0" xfId="2">
      <alignment horizontal="center" vertical="center"/>
    </xf>
    <xf numFmtId="172" fontId="3" fillId="19" borderId="48" applyAlignment="1" pivotButton="0" quotePrefix="0" xfId="1">
      <alignment horizontal="center" vertical="center"/>
    </xf>
    <xf numFmtId="172" fontId="3" fillId="19" borderId="50" applyAlignment="1" pivotButton="0" quotePrefix="0" xfId="1">
      <alignment horizontal="center" vertical="center"/>
    </xf>
    <xf numFmtId="169" fontId="25" fillId="21" borderId="50" applyAlignment="1" pivotButton="0" quotePrefix="0" xfId="2">
      <alignment horizontal="center" vertical="center"/>
    </xf>
    <xf numFmtId="172" fontId="3" fillId="10" borderId="22" applyAlignment="1" pivotButton="0" quotePrefix="0" xfId="0">
      <alignment horizontal="center" vertical="center"/>
    </xf>
    <xf numFmtId="172" fontId="3" fillId="10" borderId="51" applyAlignment="1" pivotButton="0" quotePrefix="0" xfId="0">
      <alignment horizontal="center" vertical="center"/>
    </xf>
    <xf numFmtId="172" fontId="25" fillId="22" borderId="0" applyAlignment="1" pivotButton="0" quotePrefix="0" xfId="5">
      <alignment horizontal="center" vertical="center"/>
    </xf>
    <xf numFmtId="172" fontId="25" fillId="22" borderId="38" applyAlignment="1" pivotButton="0" quotePrefix="0" xfId="5">
      <alignment horizontal="center" vertical="center"/>
    </xf>
    <xf numFmtId="172" fontId="0" fillId="0" borderId="0" pivotButton="0" quotePrefix="0" xfId="1"/>
    <xf numFmtId="172" fontId="25" fillId="22" borderId="22" applyAlignment="1" pivotButton="0" quotePrefix="0" xfId="5">
      <alignment horizontal="center" vertical="center"/>
    </xf>
    <xf numFmtId="172" fontId="25" fillId="22" borderId="51" applyAlignment="1" pivotButton="0" quotePrefix="0" xfId="5">
      <alignment horizontal="center" vertical="center"/>
    </xf>
    <xf numFmtId="172" fontId="0" fillId="0" borderId="0" applyAlignment="1" pivotButton="0" quotePrefix="0" xfId="0">
      <alignment horizontal="center" vertical="center"/>
    </xf>
    <xf numFmtId="169" fontId="0" fillId="0" borderId="0" applyAlignment="1" pivotButton="0" quotePrefix="0" xfId="2">
      <alignment horizontal="center" vertical="center"/>
    </xf>
    <xf numFmtId="169" fontId="0" fillId="0" borderId="38" applyAlignment="1" pivotButton="0" quotePrefix="0" xfId="2">
      <alignment horizontal="center" vertical="center"/>
    </xf>
    <xf numFmtId="170" fontId="20" fillId="0" borderId="0" applyAlignment="1" pivotButton="0" quotePrefix="0" xfId="1">
      <alignment horizontal="center"/>
    </xf>
    <xf numFmtId="170" fontId="20" fillId="0" borderId="0" pivotButton="0" quotePrefix="0" xfId="1"/>
    <xf numFmtId="169" fontId="0" fillId="19" borderId="0" applyAlignment="1" pivotButton="0" quotePrefix="0" xfId="2">
      <alignment horizontal="center" vertical="center"/>
    </xf>
    <xf numFmtId="172" fontId="0" fillId="0" borderId="38" applyAlignment="1" pivotButton="0" quotePrefix="0" xfId="0">
      <alignment horizontal="center" vertical="center"/>
    </xf>
    <xf numFmtId="172" fontId="27" fillId="0" borderId="0" applyAlignment="1" pivotButton="0" quotePrefix="0" xfId="0">
      <alignment horizontal="center" vertical="center"/>
    </xf>
    <xf numFmtId="172" fontId="27" fillId="0" borderId="38" applyAlignment="1" pivotButton="0" quotePrefix="0" xfId="0">
      <alignment horizontal="center" vertical="center"/>
    </xf>
    <xf numFmtId="170" fontId="0" fillId="0" borderId="0" applyAlignment="1" pivotButton="0" quotePrefix="0" xfId="8">
      <alignment vertical="center"/>
    </xf>
    <xf numFmtId="170" fontId="3" fillId="25" borderId="0" pivotButton="0" quotePrefix="0" xfId="1"/>
    <xf numFmtId="170" fontId="3" fillId="0" borderId="0" pivotButton="0" quotePrefix="0" xfId="1"/>
    <xf numFmtId="170" fontId="3" fillId="0" borderId="2" pivotButton="0" quotePrefix="0" xfId="1"/>
    <xf numFmtId="170" fontId="0" fillId="25" borderId="0" pivotButton="0" quotePrefix="0" xfId="1"/>
    <xf numFmtId="170" fontId="0" fillId="0" borderId="0" pivotButton="0" quotePrefix="0" xfId="4"/>
    <xf numFmtId="170" fontId="1" fillId="0" borderId="2" pivotButton="0" quotePrefix="0" xfId="1"/>
    <xf numFmtId="170" fontId="3" fillId="0" borderId="18" pivotButton="0" quotePrefix="0" xfId="1"/>
    <xf numFmtId="170" fontId="3" fillId="25" borderId="18" pivotButton="0" quotePrefix="0" xfId="1"/>
    <xf numFmtId="170" fontId="3" fillId="0" borderId="43" pivotButton="0" quotePrefix="0" xfId="1"/>
    <xf numFmtId="170" fontId="0" fillId="0" borderId="57" pivotButton="0" quotePrefix="0" xfId="1"/>
    <xf numFmtId="170" fontId="0" fillId="25" borderId="57" pivotButton="0" quotePrefix="0" xfId="1"/>
    <xf numFmtId="170" fontId="0" fillId="0" borderId="58" pivotButton="0" quotePrefix="0" xfId="1"/>
    <xf numFmtId="170" fontId="0" fillId="0" borderId="2" pivotButton="0" quotePrefix="0" xfId="1"/>
    <xf numFmtId="170" fontId="0" fillId="0" borderId="18" pivotButton="0" quotePrefix="0" xfId="1"/>
    <xf numFmtId="170" fontId="0" fillId="25" borderId="18" pivotButton="0" quotePrefix="0" xfId="1"/>
    <xf numFmtId="170" fontId="0" fillId="0" borderId="43" pivotButton="0" quotePrefix="0" xfId="1"/>
    <xf numFmtId="170" fontId="3" fillId="0" borderId="57" pivotButton="0" quotePrefix="0" xfId="1"/>
    <xf numFmtId="170" fontId="3" fillId="26" borderId="57" pivotButton="0" quotePrefix="0" xfId="1"/>
    <xf numFmtId="170" fontId="3" fillId="26" borderId="58" pivotButton="0" quotePrefix="0" xfId="1"/>
    <xf numFmtId="170" fontId="3" fillId="26" borderId="0" pivotButton="0" quotePrefix="0" xfId="1"/>
    <xf numFmtId="170" fontId="3" fillId="26" borderId="2" pivotButton="0" quotePrefix="0" xfId="1"/>
    <xf numFmtId="170" fontId="3" fillId="27" borderId="18" pivotButton="0" quotePrefix="0" xfId="1"/>
    <xf numFmtId="170" fontId="3" fillId="26" borderId="18" pivotButton="0" quotePrefix="0" xfId="1"/>
    <xf numFmtId="170" fontId="3" fillId="26" borderId="43" pivotButton="0" quotePrefix="0" xfId="1"/>
    <xf numFmtId="177" fontId="0" fillId="0" borderId="0" pivotButton="0" quotePrefix="0" xfId="0"/>
    <xf numFmtId="178" fontId="0" fillId="0" borderId="0" pivotButton="0" quotePrefix="0" xfId="0"/>
  </cellXfs>
  <cellStyles count="9">
    <cellStyle name="Normal" xfId="0" builtinId="0"/>
    <cellStyle name="Vírgula" xfId="1" builtinId="3"/>
    <cellStyle name="Moeda" xfId="2" builtinId="4"/>
    <cellStyle name="Porcentagem" xfId="3" builtinId="5"/>
    <cellStyle name="Vírgula 2" xfId="4"/>
    <cellStyle name="Vírgula 2 3" xfId="5"/>
    <cellStyle name="Porcentagem 2" xfId="6"/>
    <cellStyle name="Porcentagem 3" xfId="7"/>
    <cellStyle name="Vírgula 3" xf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omments/comment1.xml><?xml version="1.0" encoding="utf-8"?>
<comments xmlns="http://schemas.openxmlformats.org/spreadsheetml/2006/main">
  <authors>
    <author>Beatriz Lima</author>
    <author>Camila Nascimento</author>
  </authors>
  <commentList>
    <comment ref="P19" authorId="0" shapeId="0">
      <text>
        <t>Beatriz Lima:
Não houve coleta de oleo em 03/2026</t>
      </text>
    </comment>
    <comment ref="A30" authorId="0" shapeId="0">
      <text>
        <t xml:space="preserve">Beatriz Lima:
Fatura de Locação 
Não paga o ISS  </t>
      </text>
    </comment>
    <comment ref="I58" authorId="0" shapeId="0">
      <text>
        <t>Beatriz Lima:
Rateio com Love</t>
      </text>
    </comment>
    <comment ref="J58" authorId="0" shapeId="0">
      <text>
        <t xml:space="preserve">Beatriz Lima:
Custo está 100% no Arcos com o fechamento do Love, mas deve ser rateado conforme Orçado. </t>
      </text>
    </comment>
    <comment ref="L58" authorId="0" shapeId="0">
      <text>
        <t>Beatriz Lima:
Rateio com Love</t>
      </text>
    </comment>
    <comment ref="M58" authorId="0" shapeId="0">
      <text>
        <t xml:space="preserve">Beatriz Lima:
Custo está 100% no Arcos com o fechamento do Love, mas deve ser rateado conforme Orçado. </t>
      </text>
    </comment>
    <comment ref="O58" authorId="0" shapeId="0">
      <text>
        <t>Beatriz Lima:
Rateio com Love</t>
      </text>
    </comment>
    <comment ref="P58" authorId="0" shapeId="0">
      <text>
        <t xml:space="preserve">Beatriz Lima:
Custo está 100% no Arcos com o fechamento do Love, mas deve ser rateado conforme Orçado. </t>
      </text>
    </comment>
    <comment ref="R58" authorId="0" shapeId="0">
      <text>
        <t>Beatriz Lima:
Rateio com Love</t>
      </text>
    </comment>
    <comment ref="S58" authorId="0" shapeId="0">
      <text>
        <t>Beatriz Lima:
Custo está 100% no Arcos com o fechamento do Love, mas deve ser rateado conforme Orçado. 
+ PRODUTOR NÃO ESTAVA ORÇADO</t>
      </text>
    </comment>
    <comment ref="U58" authorId="0" shapeId="0">
      <text>
        <t>Beatriz Lima:
Rateio com Love</t>
      </text>
    </comment>
    <comment ref="X58" authorId="0" shapeId="0">
      <text>
        <t>Beatriz Lima:
Rateio com Love</t>
      </text>
    </comment>
    <comment ref="AA58" authorId="0" shapeId="0">
      <text>
        <t>Beatriz Lima:
Rateio com Love</t>
      </text>
    </comment>
    <comment ref="AD58" authorId="0" shapeId="0">
      <text>
        <t>Beatriz Lima:
Rateio com Love</t>
      </text>
    </comment>
    <comment ref="AG58" authorId="0" shapeId="0">
      <text>
        <t>Beatriz Lima:
Rateio com Love</t>
      </text>
    </comment>
    <comment ref="AJ58" authorId="0" shapeId="0">
      <text>
        <t>Beatriz Lima:
Rateio com Love</t>
      </text>
    </comment>
    <comment ref="AM58" authorId="0" shapeId="0">
      <text>
        <t>Beatriz Lima:
Rateio com Love</t>
      </text>
    </comment>
    <comment ref="AP58" authorId="0" shapeId="0">
      <text>
        <t>Beatriz Lima:
Rateio com Love</t>
      </text>
    </comment>
    <comment ref="M89" authorId="0" shapeId="0">
      <text>
        <t xml:space="preserve">Beatriz Lima:
Analisar essa apuração
Distribuição de 21k de um Evento que estava como Declinado. Ajustado manualmente para não impactar o resultado. Deve ser ajustado o valor na próxima apuração. </t>
      </text>
    </comment>
    <comment ref="P89" authorId="0" shapeId="0">
      <text>
        <t xml:space="preserve">Beatriz Lima:
Distribuição de 21k de um Evento que estava como Declinado no mês anterior! Desta forma, distribuiram 50% a menos do valor distribuido no mês anterior nessa apuração! 
Desta forma essa Gorjeta por competência seria R$ 10.670,50 maior do que o que entrou na folha. Ajuste Manual! </t>
      </text>
    </comment>
    <comment ref="S98" authorId="0" shapeId="0">
      <text>
        <t>Beatriz Lima:
ID 2712 - foi declinado em sistema o Evento que tivemos esse pagamento como devolução.</t>
      </text>
    </comment>
    <comment ref="AW98" authorId="1" shapeId="0">
      <text>
        <t>Camila Nascimento:
Devolução de evento</t>
      </text>
    </comment>
    <comment ref="J108" authorId="0" shapeId="0">
      <text>
        <t>Beatriz Lima:
R$ 7.175 valor do escritório que deveria estar na linha do Fee
PJ 00132021 - TELES DE ALMEIDA PINTO
Lançado no Squad, mas está orçado como Chefe de Bar - Ajustado</t>
      </text>
    </comment>
    <comment ref="M108" authorId="0" shapeId="0">
      <text>
        <t>Beatriz Lima:
Chefe Executiva - Orçado rateio de 6k em Chefe de Cozinha 
R$ 7.175 valor do escritório que deveria estar na linha do Fee
PJ 00132021 - TELES DE ALMEIDA PINTO
Lançado no Squad, mas está orçado como Chefe de Bar - Ajustado</t>
      </text>
    </comment>
    <comment ref="P108" authorId="0" shapeId="0">
      <text>
        <t>Beatriz Lima:
Chefe Executiva - Orçado rateio de 6k em Chefe de Cozinha e reajustado para esse mês. Anteriormente com 10k 
R$ 7.175 valor do escritório que deveria estar na linha do Fee
PJ 00132021 - TELES DE ALMEIDA PINTO
Lançado no Squad, mas está orçado como Chefe de Bar - Ajustado</t>
      </text>
    </comment>
    <comment ref="S108" authorId="0" shapeId="0">
      <text>
        <t>Beatriz Lima:
Chefe Executiva - Orçado rateio de 6k em Chefe de Cozinha e reajustado para esse mês. Anteriormente com 10k 
R$ 7.625 valor do escritório que deveria estar na linha do Fee
PJ 00132021 - TELES DE ALMEIDA PINTO
Lançado no Squad, mas está orçado como Chefe de Bar - Ajustado</t>
      </text>
    </comment>
    <comment ref="V108" authorId="0" shapeId="0">
      <text>
        <t>Beatriz Lima:
Chefe Executiva - Orçado rateio de 6k em Chefe de Cozinha e reajustado para esse mês. Anteriormente com 10k 
R$ 7.625 valor do escritório que deveria estar na linha do Fee
PJ 00132021 - TELES DE ALMEIDA PINTO
Lançado no Squad, mas está orçado como Chefe de Bar - Ajustado</t>
      </text>
    </comment>
    <comment ref="J110" authorId="0" shapeId="0">
      <text>
        <t>Beatriz Lima:
PJ 00172021 - MATHEUS MONTEIRO ALMEIDA - SUBGERENTE a partir de Janeiro 2026</t>
      </text>
    </comment>
    <comment ref="M110" authorId="0" shapeId="0">
      <text>
        <t>Beatriz Lima:
PJ 00172021 - MATHEUS MONTEIRO ALMEIDA - SUBGERENTE a partir de Janeiro 2026</t>
      </text>
    </comment>
    <comment ref="P110" authorId="0" shapeId="0">
      <text>
        <t>Beatriz Lima:
PJ 00172021 - MATHEUS MONTEIRO ALMEIDA - SUBGERENTE a partir de Janeiro 2026</t>
      </text>
    </comment>
    <comment ref="S110" authorId="0" shapeId="0">
      <text>
        <t>Beatriz Lima:
PJ 00172021 - MATHEUS MONTEIRO ALMEIDA - SUBGERENTE a partir de Janeiro 2026</t>
      </text>
    </comment>
    <comment ref="V110" authorId="0" shapeId="0">
      <text>
        <t>Beatriz Lima:
PJ 00172021 - MATHEUS MONTEIRO ALMEIDA - SUBGERENTE a partir de Janeiro 2026</t>
      </text>
    </comment>
    <comment ref="J111" authorId="0" shapeId="0">
      <text>
        <t>Beatriz Lima:
PJ 00172021 - MATHEUS MONTEIRO ALMEIDA - SUBGERENTE a partir de Janeiro 2026</t>
      </text>
    </comment>
    <comment ref="M111" authorId="0" shapeId="0">
      <text>
        <t>Beatriz Lima:
PJ 00172021 - MATHEUS MONTEIRO ALMEIDA - SUBGERENTE a partir de Janeiro 2026</t>
      </text>
    </comment>
    <comment ref="P111" authorId="0" shapeId="0">
      <text>
        <t>Beatriz Lima:
PJ 00172021 - MATHEUS MONTEIRO ALMEIDA - SUBGERENTE a partir de Janeiro 2026</t>
      </text>
    </comment>
    <comment ref="J113" authorId="0" shapeId="0">
      <text>
        <t>Beatriz Lima:
CHEFE DE COZINHA DISTRATO ALESSANDRA 01/2026</t>
      </text>
    </comment>
    <comment ref="M113" authorId="0" shapeId="0">
      <text>
        <t>Beatriz Lima:
COZINHEIRA LIDER</t>
      </text>
    </comment>
    <comment ref="P113" authorId="0" shapeId="0">
      <text>
        <t>Beatriz Lima:
COZINHEIRA LIDER</t>
      </text>
    </comment>
    <comment ref="S113" authorId="0" shapeId="0">
      <text>
        <t>Beatriz Lima:
COZINHEIRA LIDER</t>
      </text>
    </comment>
    <comment ref="V113" authorId="0" shapeId="0">
      <text>
        <t>Beatriz Lima:
COZINHEIRA LIDER</t>
      </text>
    </comment>
    <comment ref="J114" authorId="0" shapeId="0">
      <text>
        <t>Beatriz Lima:
PJ 00132021 - TELES DE ALMEIDA PINTO
Lançado no Squad, mas está orçado como Chefe de Bar</t>
      </text>
    </comment>
    <comment ref="M114" authorId="0" shapeId="0">
      <text>
        <t>Beatriz Lima:
PJ 00132021 - TELES DE ALMEIDA PINTO
Lançado no Squad, mas está orçado como Chefe de Bar</t>
      </text>
    </comment>
    <comment ref="P114" authorId="0" shapeId="0">
      <text>
        <t>Beatriz Lima:
PJ 00132021 - TELES DE ALMEIDA PINTO
Lançado no Squad, mas está orçado como Chefe de Bar</t>
      </text>
    </comment>
    <comment ref="S114" authorId="0" shapeId="0">
      <text>
        <t>Beatriz Lima:
PJ 00132021 - TELES DE ALMEIDA PINTO
Lançado no Squad, mas está orçado como Chefe de Bar</t>
      </text>
    </comment>
    <comment ref="V114" authorId="0" shapeId="0">
      <text>
        <t>Beatriz Lima:
PJ 00132021 - TELES DE ALMEIDA PINTO
Lançado no Squad, mas está orçado como Chefe de Bar</t>
      </text>
    </comment>
    <comment ref="P115" authorId="0" shapeId="0">
      <text>
        <t>Beatriz Lima:
2 Subchefes de Cozinha</t>
      </text>
    </comment>
    <comment ref="S115" authorId="0" shapeId="0">
      <text>
        <t>Beatriz Lima:
2 Subchefes de Cozinha</t>
      </text>
    </comment>
    <comment ref="V115" authorId="0" shapeId="0">
      <text>
        <t>Beatriz Lima:
2 Subchefes de Cozinha</t>
      </text>
    </comment>
    <comment ref="J119" authorId="0" shapeId="0">
      <text>
        <t xml:space="preserve">Beatriz Lima:
DISTRATO LUNA FIORELLA 01.2026
2 Hostess ao invés de 1 do Orçamento.
</t>
      </text>
    </comment>
    <comment ref="S211" authorId="0" shapeId="0">
      <text>
        <t>Beatriz Lima:
Provisão do Cartão Black em sistema</t>
      </text>
    </comment>
    <comment ref="V211" authorId="0" shapeId="0">
      <text>
        <t>Beatriz Lima:
Provisão Cartão Black em sistema</t>
      </text>
    </comment>
    <comment ref="J230" authorId="0" shapeId="0">
      <text>
        <t>Beatriz Lima:
Com e sem pedido</t>
      </text>
    </comment>
    <comment ref="V231" authorId="0" shapeId="0">
      <text>
        <t>Beatriz Lima:
ETIQUETAS DA IMPRESSORA DE ETIQUETAS - 05/2026</t>
      </text>
    </comment>
    <comment ref="M233" authorId="0" shapeId="0">
      <text>
        <t>Beatriz Lima:
PROVISÃO AINDA</t>
      </text>
    </comment>
    <comment ref="J234" authorId="0" shapeId="0">
      <text>
        <t>Beatriz Lima:
Com e sem pedido</t>
      </text>
    </comment>
    <comment ref="J237" authorId="0" shapeId="0">
      <text>
        <t>Beatriz Lima:
Com e sem pedido</t>
      </text>
    </comment>
    <comment ref="M238" authorId="0" shapeId="0">
      <text>
        <t>Beatriz Lima:
SERVICO DE HIDROJATO PARA DESOBSTRUCAO DE TUBULACAO E LIMPEZA DE 6 CAIXAS DE ESGOTO/PASSAGEM - 26/01/2026 
SERVICOS DE LIMPEZA HIGIENIZACAO INTERNA DOS DOS DUTOS - 02/2026</t>
      </text>
    </comment>
    <comment ref="V238" authorId="0" shapeId="0">
      <text>
        <t xml:space="preserve">Beatriz Lima:
AZIMUTE TERCEIRIZACAO DE SERVICOS EIRELI - SERVICO DE HIDROJATO PARA DESOBSTRUCAO DE TUBULACAO E LIMPEZA DE 6 CAIXAS DE ESGOTO/PASSAGEM
1mil amais </t>
      </text>
    </comment>
    <comment ref="J240" authorId="0" shapeId="0">
      <text>
        <t>Beatriz Lima:
Com e sem pedido</t>
      </text>
    </comment>
    <comment ref="M247" authorId="0" shapeId="0">
      <text>
        <t>Beatriz Lima:
INSTALACAO CAMERAS NO ESTOQUE - 02/2026</t>
      </text>
    </comment>
    <comment ref="M256" authorId="0" shapeId="0">
      <text>
        <t>Beatriz Lima:
SERVICO DE RESTAURACAO VITRAIS 1 PORTA E 1 JANELA SALAO DOURADO - 02/2026
R$ 4.400</t>
      </text>
    </comment>
    <comment ref="M257" authorId="0" shapeId="0">
      <text>
        <t>Beatriz Lima:
 MANUTENCAO DO EXAUSTOR - 02/2026</t>
      </text>
    </comment>
    <comment ref="V257" authorId="0" shapeId="0">
      <text>
        <t>Beatriz Lima:
MANUTENCAO DO EXAUSTOR - 05/2026</t>
      </text>
    </comment>
    <comment ref="J259" authorId="0" shapeId="0">
      <text>
        <t>Beatriz Lima:
Compra Bomba de Agua</t>
      </text>
    </comment>
    <comment ref="V259" authorId="0" shapeId="0">
      <text>
        <t>Beatriz Lima:
AR CONDICIONADO
R$ 20.911
GELADEIRA
R$929
PETTY CASH
R$ 501</t>
      </text>
    </comment>
    <comment ref="M263" authorId="0" shapeId="0">
      <text>
        <t>Beatriz Lima:
VIAGEM FUNCIONARIA PJ TESTE - JULIETA SOLEDAD - 02/2026</t>
      </text>
    </comment>
    <comment ref="I269" authorId="0" shapeId="0">
      <text>
        <t>Beatriz Lima:
Não tem mais a partir de Fevereiro</t>
      </text>
    </comment>
    <comment ref="L269" authorId="0" shapeId="0">
      <text>
        <t>Beatriz Lima:
Não tem mais a partir de Fevereiro</t>
      </text>
    </comment>
    <comment ref="P269" authorId="0" shapeId="0">
      <text>
        <t>Beatriz Lima:
Não teremos mais a prestação desse serviço</t>
      </text>
    </comment>
    <comment ref="V273" authorId="0" shapeId="0">
      <text>
        <t>Beatriz Lima:
COBERTURA FOTOGRAFICA SALAO DOURADO/BRUNCH - 05/2026</t>
      </text>
    </comment>
    <comment ref="V274" authorId="0" shapeId="0">
      <text>
        <t>Beatriz Lima:
PRODUCAO DE CARDAPIOS BEBIDAS - 05/2026
R$ 5.320</t>
      </text>
    </comment>
    <comment ref="V277" authorId="0" shapeId="0">
      <text>
        <t>Beatriz Lima:
PAGAMENTO ANUAL SERVIDOR DO SITE - 05/2025
R$ -2091,90</t>
      </text>
    </comment>
    <comment ref="S281" authorId="0" shapeId="0">
      <text>
        <t>Beatriz Lima:
Provisão</t>
      </text>
    </comment>
    <comment ref="V281" authorId="0" shapeId="0">
      <text>
        <t>Beatriz Lima:
Provisão</t>
      </text>
    </comment>
    <comment ref="J282" authorId="0" shapeId="0">
      <text>
        <t>Beatriz Lima:
Competência de Dezembro de 2025
e Janeiro de 2026</t>
      </text>
    </comment>
    <comment ref="J285" authorId="0" shapeId="0">
      <text>
        <t>Beatriz Lima:
Créditos Previdenciários
Nelson Willians - Fórmula para desconsiderar esse crédito aqui e adicionar após EBITDA</t>
      </text>
    </comment>
    <comment ref="S285" authorId="0" shapeId="0">
      <text>
        <t>Beatriz Lima:
DARF MULTA CLT
R$ -2.627,24</t>
      </text>
    </comment>
    <comment ref="V286" authorId="0" shapeId="0">
      <text>
        <t>Beatriz Lima:
CONSULTORA DE BAR - INÍCIO EM MAIO - Fora do valor Orçado
R$ 11K</t>
      </text>
    </comment>
    <comment ref="M295" authorId="0" shapeId="0">
      <text>
        <t>Beatriz Lima:
GOMES D ELIA EQUIP. HIGIENE LTDA - WESCO
Deixou de ser cobrado! Está como comodato</t>
      </text>
    </comment>
    <comment ref="P295" authorId="0" shapeId="0">
      <text>
        <t>Beatriz Lima:
GOMES D ELIA EQUIP. HIGIENE LTDA - WESCO
Deixou de ser cobrado! Está como comodato</t>
      </text>
    </comment>
    <comment ref="S295" authorId="0" shapeId="0">
      <text>
        <t>Beatriz Lima:
GOMES D ELIA EQUIP. HIGIENE LTDA - WESCO
Deixou de ser cobrado! Está como comodato</t>
      </text>
    </comment>
    <comment ref="V295" authorId="0" shapeId="0">
      <text>
        <t>Beatriz Lima:
GOMES D ELIA EQUIP. HIGIENE LTDA - WESCO
Deixou de ser cobrado! Está como comodato</t>
      </text>
    </comment>
    <comment ref="D305" authorId="0" shapeId="0">
      <text>
        <t>Beatriz Lima:
Gerente Fin 3k
Compras 1.125k 
Analista Fin 1,8k 
Analista Fin 1,250K
Total R$ 7. 175</t>
      </text>
    </comment>
    <comment ref="J305" authorId="0" shapeId="0">
      <text>
        <t xml:space="preserve">Beatriz Lima:
Alocação das pessoas do Escritório que fazem parte da Operação do Arcos na linha do Fee (Gerente financeira,  assistentes financeiras e compras)
</t>
      </text>
    </comment>
    <comment ref="M305" authorId="0" shapeId="0">
      <text>
        <t xml:space="preserve">Beatriz Lima:
Alocação das pessoas do Escritório que fazem parte da Operação do Arcos na linha do Fee (Gerente financeira,  assistentes financeiras e compras)
</t>
      </text>
    </comment>
    <comment ref="P305" authorId="0" shapeId="0">
      <text>
        <t xml:space="preserve">Beatriz Lima:
Alocação das pessoas do Escritório que fazem parte da Operação do Arcos na linha do Fee (Gerente financeira,  assistentes financeiras e compras)
</t>
      </text>
    </comment>
    <comment ref="S305" authorId="0" shapeId="0">
      <text>
        <t xml:space="preserve">Beatriz Lima:
Alocação das pessoas do Escritório que fazem parte da Operação do Arcos na linha do Fee (Gerente financeira,  assistentes financeiras e compras)
</t>
      </text>
    </comment>
    <comment ref="V305" authorId="0" shapeId="0">
      <text>
        <t xml:space="preserve">Beatriz Lima:
Alocação das pessoas do Escritório que fazem parte da Operação do Arcos na linha do Fee (Gerente financeira,  assistentes financeiras e compras)
</t>
      </text>
    </comment>
    <comment ref="I318" authorId="0" shapeId="0">
      <text>
        <t>Beatriz Lima:
Nelson Willians 
Crédito Previdenciário
R$ 6.800</t>
      </text>
    </comment>
    <comment ref="L318" authorId="0" shapeId="0">
      <text>
        <t>Beatriz Lima:
Nelson Willians 
Crédito Previdenciário
R$ 6.800</t>
      </text>
    </comment>
    <comment ref="O318" authorId="0" shapeId="0">
      <text>
        <t>Beatriz Lima:
Nelson Willians 
Crédito Previdenciário
R$ 6.800</t>
      </text>
    </comment>
    <comment ref="R318" authorId="0" shapeId="0">
      <text>
        <t>Beatriz Lima:
Nelson Willians 
Crédito Previdenciário
R$ 6.800</t>
      </text>
    </comment>
    <comment ref="U318" authorId="0" shapeId="0">
      <text>
        <t>Beatriz Lima:
Nelson Willians 
Crédito Previdenciário
R$ 6.800</t>
      </text>
    </comment>
    <comment ref="X318" authorId="0" shapeId="0">
      <text>
        <t>Beatriz Lima:
Nelson Willians 
Crédito Previdenciário
R$ 6.800</t>
      </text>
    </comment>
    <comment ref="AA318" authorId="0" shapeId="0">
      <text>
        <t>Beatriz Lima:
Nelson Willians 
Crédito Previdenciário
R$ 6.800</t>
      </text>
    </comment>
    <comment ref="AD318" authorId="0" shapeId="0">
      <text>
        <t>Beatriz Lima:
Nelson Willians 
Crédito Previdenciário
R$ 6.800</t>
      </text>
    </comment>
    <comment ref="AG318" authorId="0" shapeId="0">
      <text>
        <t>Beatriz Lima:
Nelson Willians 
Crédito Previdenciário
R$ 6.800</t>
      </text>
    </comment>
    <comment ref="AJ318" authorId="0" shapeId="0">
      <text>
        <t>Beatriz Lima:
Nelson Willians 
Crédito Previdenciário
R$ 6.800</t>
      </text>
    </comment>
    <comment ref="AM318" authorId="0" shapeId="0">
      <text>
        <t>Beatriz Lima:
Nelson Willians 
Crédito Previdenciário
R$ 6.800</t>
      </text>
    </comment>
    <comment ref="AP318" authorId="0" shapeId="0">
      <text>
        <t>Beatriz Lima:
Nelson Willians 
Crédito Previdenciário
R$ 6.800</t>
      </text>
    </comment>
    <comment ref="L320" authorId="0" shapeId="0">
      <text>
        <t>Beatriz Lima:
DIAGEO 
Meta Ativação 
R$ 50K</t>
      </text>
    </comment>
    <comment ref="M320" authorId="0" shapeId="0">
      <text>
        <t>Beatriz Lima:
Evidencias foram entregues em 12/03/2026 e estamos aguardando a previsão de repasse.</t>
      </text>
    </comment>
    <comment ref="O320" authorId="0" shapeId="0">
      <text>
        <t>Beatriz Lima:
DIAGEO 
Meta Volume</t>
      </text>
    </comment>
    <comment ref="P320" authorId="0" shapeId="0">
      <text>
        <t>Beatriz Lima:
Recebimento de Fevereiro e de Março acumulado</t>
      </text>
    </comment>
    <comment ref="R320" authorId="0" shapeId="0">
      <text>
        <t>Beatriz Lima:
DIAGEO 
Meta Ativação 
R$ 100K</t>
      </text>
    </comment>
    <comment ref="S320" authorId="0" shapeId="0">
      <text>
        <t xml:space="preserve">Beatriz Lima:
ELO SERVICOS S.A
06/04/2026 </t>
      </text>
    </comment>
    <comment ref="X320" authorId="0" shapeId="0">
      <text>
        <t>Beatriz Lima:
DIAGEO 
Meta Volume</t>
      </text>
    </comment>
    <comment ref="AA320" authorId="0" shapeId="0">
      <text>
        <t>Beatriz Lima:
DIAGEO 
Meta Ativação 
R$ 50K</t>
      </text>
    </comment>
    <comment ref="AD320" authorId="0" shapeId="0">
      <text>
        <t>Beatriz Lima:
DIAGEO 
Meta Volume</t>
      </text>
    </comment>
    <comment ref="AJ320" authorId="0" shapeId="0">
      <text>
        <t>Beatriz Lima:
AMBEV - Parcela Fixa</t>
      </text>
    </comment>
    <comment ref="AM320" authorId="0" shapeId="0">
      <text>
        <t>Beatriz Lima:
DIAGEO 
Meta Ativação 
R$ 100K</t>
      </text>
    </comment>
    <comment ref="AP320" authorId="0" shapeId="0">
      <text>
        <t>Beatriz Lima:
DIAGEO 
Meta Volume</t>
      </text>
    </comment>
    <comment ref="M321" authorId="0" shapeId="0">
      <text>
        <t>Beatriz Lima:
 ISS 02/2026 - NF 123 ELO SERVIÇOS CNPJ: A.09.227.084/0001-75 R$ 300.000,00</t>
      </text>
    </comment>
    <comment ref="P321" authorId="0" shapeId="0">
      <text>
        <t>Beatriz Lima:
 ISS 02/2026 - NF 123 ELO SERVIÇOS CNPJ: A.09.227.084/0001-75 R$ 300.000,00</t>
      </text>
    </comment>
    <comment ref="S321" authorId="0" shapeId="0">
      <text>
        <t>Beatriz Lima:
 ISS 02/2026 - NF 123 ELO SERVIÇOS CNPJ: A.09.227.084/0001-75 R$ 300.000,00</t>
      </text>
    </comment>
    <comment ref="P338" authorId="0" shapeId="0">
      <text>
        <t>Beatriz Lima:
INSTALACAO E MONTAGEM LED AMARELO - 02/2026</t>
      </text>
    </comment>
    <comment ref="R354" authorId="0" shapeId="0">
      <text>
        <t xml:space="preserve">Beatriz Lima:
Variável Gerente
</t>
      </text>
    </comment>
    <comment ref="AA354" authorId="0" shapeId="0">
      <text>
        <t xml:space="preserve">Beatriz Lima:
Variável Gerente
</t>
      </text>
    </comment>
    <comment ref="AJ354" authorId="0" shapeId="0">
      <text>
        <t xml:space="preserve">Beatriz Lima:
Variável Gerente
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7030A0"/>
    <outlinePr summaryBelow="1" summaryRight="1"/>
    <pageSetUpPr fitToPage="1"/>
  </sheetPr>
  <dimension ref="A1:BV588"/>
  <sheetViews>
    <sheetView tabSelected="1" zoomScale="98" zoomScaleNormal="98" workbookViewId="0">
      <pane xSplit="1" ySplit="8" topLeftCell="T279" activePane="bottomRight" state="frozen"/>
      <selection pane="topRight" activeCell="B3" sqref="B3"/>
      <selection pane="bottomLeft" activeCell="A8" sqref="A8"/>
      <selection pane="bottomRight" activeCell="AT281" sqref="AT281"/>
    </sheetView>
  </sheetViews>
  <sheetFormatPr baseColWidth="8" defaultColWidth="9.109375" defaultRowHeight="14.4" outlineLevelRow="3"/>
  <cols>
    <col width="52.109375" customWidth="1" style="229" min="1" max="1"/>
    <col width="3.109375" customWidth="1" style="468" min="2" max="2"/>
    <col hidden="1" outlineLevel="1" width="19.88671875" customWidth="1" style="3" min="3" max="3"/>
    <col hidden="1" outlineLevel="1" width="36.33203125" customWidth="1" style="4" min="4" max="4"/>
    <col hidden="1" outlineLevel="1" width="21.33203125" customWidth="1" style="4" min="5" max="5"/>
    <col collapsed="1" width="3" customWidth="1" style="468" min="6" max="6"/>
    <col width="2.88671875" customWidth="1" style="468" min="7" max="7"/>
    <col width="14.5546875" bestFit="1" customWidth="1" style="468" min="8" max="9"/>
    <col width="13.77734375" bestFit="1" customWidth="1" style="468" min="10" max="10"/>
    <col width="14.5546875" bestFit="1" customWidth="1" style="468" min="11" max="12"/>
    <col width="12.77734375" bestFit="1" customWidth="1" style="468" min="13" max="13"/>
    <col width="14.5546875" bestFit="1" customWidth="1" style="468" min="14" max="14"/>
    <col width="13.77734375" bestFit="1" customWidth="1" style="468" min="15" max="16"/>
    <col width="14.5546875" bestFit="1" customWidth="1" style="468" min="17" max="17"/>
    <col width="13.77734375" bestFit="1" customWidth="1" style="468" min="18" max="19"/>
    <col width="14.5546875" bestFit="1" customWidth="1" style="468" min="20" max="20"/>
    <col width="13.77734375" bestFit="1" customWidth="1" style="468" min="21" max="22"/>
    <col hidden="1" outlineLevel="1" width="14.44140625" customWidth="1" style="468" min="23" max="23"/>
    <col hidden="1" outlineLevel="1" width="13.6640625" customWidth="1" style="468" min="24" max="24"/>
    <col hidden="1" outlineLevel="1" width="15.33203125" customWidth="1" style="468" min="25" max="25"/>
    <col hidden="1" outlineLevel="1" width="14.44140625" customWidth="1" style="468" min="26" max="26"/>
    <col hidden="1" outlineLevel="1" width="13.6640625" customWidth="1" style="468" min="27" max="27"/>
    <col hidden="1" outlineLevel="1" width="13.21875" customWidth="1" style="468" min="28" max="28"/>
    <col hidden="1" outlineLevel="1" width="14.44140625" customWidth="1" style="468" min="29" max="29"/>
    <col hidden="1" outlineLevel="1" width="13.6640625" customWidth="1" style="468" min="30" max="30"/>
    <col hidden="1" outlineLevel="1" width="14.5546875" customWidth="1" style="468" min="31" max="31"/>
    <col hidden="1" outlineLevel="1" width="14.44140625" customWidth="1" style="468" min="32" max="32"/>
    <col hidden="1" outlineLevel="1" width="13.6640625" customWidth="1" style="468" min="33" max="33"/>
    <col hidden="1" outlineLevel="1" width="10.109375" customWidth="1" style="468" min="34" max="34"/>
    <col hidden="1" outlineLevel="1" width="14.44140625" customWidth="1" style="468" min="35" max="35"/>
    <col hidden="1" outlineLevel="1" width="13.6640625" customWidth="1" style="468" min="36" max="36"/>
    <col hidden="1" outlineLevel="1" width="15.44140625" customWidth="1" style="468" min="37" max="37"/>
    <col hidden="1" outlineLevel="1" width="14.44140625" customWidth="1" style="468" min="38" max="38"/>
    <col hidden="1" outlineLevel="1" width="13.6640625" customWidth="1" style="468" min="39" max="39"/>
    <col hidden="1" outlineLevel="1" width="10.109375" customWidth="1" style="468" min="40" max="40"/>
    <col hidden="1" outlineLevel="1" width="14.44140625" customWidth="1" style="468" min="41" max="41"/>
    <col hidden="1" outlineLevel="1" width="13.6640625" customWidth="1" style="468" min="42" max="42"/>
    <col hidden="1" outlineLevel="1" width="10.109375" customWidth="1" style="468" min="43" max="43"/>
    <col collapsed="1" width="14.88671875" bestFit="1" customWidth="1" style="468" min="44" max="44"/>
    <col width="14.88671875" bestFit="1" customWidth="1" style="468" min="45" max="46"/>
    <col width="15.33203125" bestFit="1" customWidth="1" style="468" min="47" max="48"/>
    <col width="14.88671875" bestFit="1" customWidth="1" style="468" min="49" max="49"/>
    <col hidden="1" outlineLevel="1" width="14.77734375" customWidth="1" style="468" min="50" max="50"/>
    <col hidden="1" outlineLevel="1" width="16.5546875" customWidth="1" style="468" min="51" max="51"/>
    <col hidden="1" outlineLevel="1" width="14.77734375" customWidth="1" style="468" min="52" max="53"/>
    <col hidden="1" outlineLevel="1" width="16.5546875" customWidth="1" style="468" min="54" max="54"/>
    <col hidden="1" outlineLevel="1" width="13.77734375" customWidth="1" style="468" min="55" max="55"/>
    <col hidden="1" outlineLevel="1" width="14.77734375" customWidth="1" style="468" min="56" max="56"/>
    <col hidden="1" outlineLevel="1" width="16.5546875" customWidth="1" style="468" min="57" max="57"/>
    <col hidden="1" outlineLevel="1" width="9.77734375" customWidth="1" style="468" min="58" max="58"/>
    <col hidden="1" outlineLevel="1" width="14.77734375" customWidth="1" style="468" min="59" max="59"/>
    <col hidden="1" outlineLevel="1" width="16.5546875" customWidth="1" style="468" min="60" max="60"/>
    <col hidden="1" outlineLevel="1" width="9.77734375" customWidth="1" style="468" min="61" max="61"/>
    <col collapsed="1" width="10.109375" customWidth="1" style="10" min="62" max="62"/>
    <col width="15.88671875" bestFit="1" customWidth="1" style="440" min="63" max="63"/>
    <col width="12.21875" bestFit="1" customWidth="1" style="440" min="64" max="64"/>
    <col width="16.109375" customWidth="1" style="440" min="65" max="65"/>
    <col width="12" bestFit="1" customWidth="1" style="440" min="66" max="66"/>
    <col width="15.44140625" customWidth="1" style="10" min="67" max="71"/>
    <col width="9.109375" customWidth="1" style="10" min="72" max="72"/>
    <col width="15.44140625" customWidth="1" style="10" min="73" max="76"/>
    <col width="10.109375" customWidth="1" style="10" min="77" max="77"/>
    <col width="15.44140625" customWidth="1" style="10" min="78" max="79"/>
    <col width="11.44140625" customWidth="1" style="10" min="80" max="80"/>
    <col width="9.6640625" customWidth="1" style="10" min="81" max="81"/>
    <col width="15.44140625" customWidth="1" style="10" min="82" max="82"/>
    <col width="9.109375" customWidth="1" style="10" min="83" max="83"/>
    <col width="15.44140625" customWidth="1" style="10" min="84" max="85"/>
    <col width="9.6640625" customWidth="1" style="10" min="86" max="86"/>
    <col width="10.109375" customWidth="1" style="10" min="87" max="87"/>
    <col width="15.44140625" customWidth="1" style="10" min="88" max="88"/>
    <col width="9.109375" customWidth="1" style="10" min="89" max="89"/>
    <col width="16.109375" customWidth="1" style="10" min="90" max="90"/>
    <col width="15.44140625" customWidth="1" style="10" min="91" max="91"/>
    <col width="9.109375" customWidth="1" style="10" min="92" max="92"/>
    <col width="9.6640625" customWidth="1" style="10" min="93" max="93"/>
    <col width="15.44140625" customWidth="1" style="10" min="94" max="94"/>
    <col width="12.6640625" customWidth="1" style="10" min="95" max="95"/>
    <col width="11.44140625" customWidth="1" style="10" min="96" max="96"/>
    <col width="9.33203125" customWidth="1" style="10" min="97" max="97"/>
    <col width="11.44140625" customWidth="1" style="10" min="98" max="98"/>
    <col width="14.109375" customWidth="1" style="10" min="99" max="99"/>
    <col width="12.6640625" customWidth="1" style="10" min="100" max="102"/>
    <col width="11.44140625" customWidth="1" style="10" min="103" max="104"/>
    <col width="9.109375" customWidth="1" style="10" min="105" max="105"/>
    <col width="8.33203125" customWidth="1" style="10" min="106" max="106"/>
    <col width="9.6640625" customWidth="1" style="10" min="107" max="107"/>
    <col width="11.44140625" customWidth="1" style="10" min="108" max="108"/>
    <col width="12.6640625" customWidth="1" style="10" min="109" max="110"/>
    <col width="11.44140625" customWidth="1" style="10" min="111" max="111"/>
    <col width="9.6640625" customWidth="1" style="10" min="112" max="112"/>
    <col width="11.44140625" customWidth="1" style="10" min="113" max="114"/>
    <col width="12.6640625" customWidth="1" style="10" min="115" max="115"/>
    <col width="11.44140625" customWidth="1" style="10" min="116" max="117"/>
    <col width="10" customWidth="1" style="10" min="118" max="120"/>
    <col width="9" customWidth="1" style="10" min="121" max="121"/>
    <col width="9.44140625" customWidth="1" style="10" min="122" max="122"/>
    <col width="15.44140625" customWidth="1" style="10" min="123" max="129"/>
    <col width="10.33203125" customWidth="1" style="10" min="130" max="130"/>
    <col width="15.44140625" customWidth="1" style="10" min="131" max="134"/>
    <col width="10.109375" customWidth="1" style="10" min="135" max="135"/>
    <col width="10.33203125" customWidth="1" style="10" min="136" max="136"/>
    <col width="15.44140625" customWidth="1" style="10" min="137" max="137"/>
    <col width="12.6640625" customWidth="1" style="10" min="138" max="138"/>
    <col width="15.44140625" customWidth="1" style="10" min="139" max="139"/>
    <col width="12.6640625" customWidth="1" style="10" min="140" max="140"/>
    <col width="11.44140625" customWidth="1" style="10" min="141" max="141"/>
    <col width="9.6640625" customWidth="1" style="10" min="142" max="143"/>
    <col width="10.109375" customWidth="1" style="10" min="144" max="144"/>
    <col width="12.6640625" customWidth="1" style="10" min="145" max="145"/>
    <col width="11.44140625" customWidth="1" style="10" min="146" max="146"/>
    <col width="10.33203125" customWidth="1" style="10" min="147" max="147"/>
    <col width="12.6640625" customWidth="1" style="10" min="148" max="148"/>
    <col width="9.109375" customWidth="1" style="10" min="149" max="149"/>
    <col width="15.44140625" customWidth="1" style="10" min="150" max="150"/>
    <col width="9.109375" customWidth="1" style="10" min="151" max="151"/>
    <col width="14" customWidth="1" style="10" min="152" max="153"/>
    <col width="10" customWidth="1" style="10" min="154" max="154"/>
    <col width="11.44140625" customWidth="1" style="10" min="155" max="155"/>
    <col width="9.6640625" customWidth="1" style="10" min="156" max="156"/>
    <col width="9" customWidth="1" style="10" min="157" max="157"/>
    <col width="15.44140625" customWidth="1" style="10" min="158" max="158"/>
    <col width="9.109375" customWidth="1" style="10" min="159" max="159"/>
    <col width="14.33203125" customWidth="1" style="10" min="160" max="160"/>
    <col width="12.6640625" customWidth="1" style="10" min="161" max="164"/>
    <col width="11.44140625" customWidth="1" style="10" min="165" max="165"/>
    <col width="9.6640625" customWidth="1" style="10" min="166" max="166"/>
    <col width="12.6640625" customWidth="1" style="10" min="167" max="167"/>
    <col width="9.6640625" customWidth="1" style="10" min="168" max="169"/>
    <col width="11.44140625" customWidth="1" style="10" min="170" max="171"/>
    <col width="10" customWidth="1" style="10" min="172" max="172"/>
    <col width="9.6640625" customWidth="1" style="10" min="173" max="173"/>
    <col width="9.33203125" customWidth="1" style="10" min="174" max="174"/>
    <col width="2.44140625" customWidth="1" style="10" min="175" max="176"/>
    <col width="15.33203125" customWidth="1" style="10" min="177" max="177"/>
    <col width="9.109375" customWidth="1" style="10" min="178" max="178"/>
    <col width="11.44140625" customWidth="1" style="10" min="179" max="179"/>
    <col width="9.6640625" customWidth="1" style="10" min="180" max="181"/>
    <col width="11.44140625" customWidth="1" style="10" min="182" max="182"/>
    <col width="9.6640625" customWidth="1" style="10" min="183" max="183"/>
    <col width="15.44140625" customWidth="1" style="10" min="184" max="184"/>
    <col width="9.109375" customWidth="1" style="10" min="185" max="185"/>
    <col width="15.44140625" customWidth="1" style="10" min="186" max="186"/>
    <col width="11.44140625" customWidth="1" style="10" min="187" max="187"/>
    <col width="15.44140625" customWidth="1" style="10" min="188" max="188"/>
    <col width="6.33203125" customWidth="1" style="10" min="189" max="189"/>
    <col width="15.44140625" customWidth="1" style="10" min="190" max="190"/>
    <col width="9.109375" customWidth="1" style="10" min="191" max="191"/>
    <col width="15.44140625" customWidth="1" style="10" min="192" max="192"/>
    <col width="10.33203125" customWidth="1" style="10" min="193" max="193"/>
    <col width="9.6640625" customWidth="1" style="10" min="194" max="194"/>
    <col width="9.33203125" customWidth="1" style="10" min="195" max="195"/>
    <col width="9.6640625" customWidth="1" style="10" min="196" max="196"/>
    <col width="15.44140625" customWidth="1" style="10" min="197" max="197"/>
    <col width="10.33203125" customWidth="1" style="10" min="198" max="198"/>
    <col width="6.33203125" customWidth="1" style="10" min="199" max="199"/>
    <col width="15.44140625" customWidth="1" style="10" min="200" max="200"/>
    <col width="9.109375" customWidth="1" style="10" min="201" max="201"/>
    <col width="15.44140625" customWidth="1" style="10" min="202" max="202"/>
    <col width="11.44140625" customWidth="1" style="10" min="203" max="203"/>
    <col width="10.33203125" customWidth="1" style="10" min="204" max="204"/>
    <col width="11.44140625" customWidth="1" style="10" min="205" max="205"/>
    <col width="15.44140625" customWidth="1" style="10" min="206" max="206"/>
    <col width="6.33203125" customWidth="1" style="10" min="207" max="207"/>
    <col width="15.44140625" customWidth="1" style="10" min="208" max="208"/>
    <col width="9.109375" customWidth="1" style="10" min="209" max="209"/>
    <col width="11.44140625" customWidth="1" style="10" min="210" max="211"/>
    <col width="9.6640625" customWidth="1" style="10" min="212" max="212"/>
    <col width="15.44140625" customWidth="1" style="10" min="213" max="213"/>
    <col width="9.109375" customWidth="1" style="10" min="214" max="214"/>
    <col width="15.44140625" customWidth="1" style="10" min="215" max="216"/>
    <col width="9.109375" customWidth="1" style="10" min="217" max="217"/>
    <col width="15.44140625" customWidth="1" style="10" min="218" max="218"/>
    <col width="9.109375" customWidth="1" style="10" min="219" max="219"/>
    <col width="15.44140625" customWidth="1" style="10" min="220" max="220"/>
    <col width="10.33203125" customWidth="1" style="10" min="221" max="221"/>
    <col width="9.6640625" customWidth="1" style="10" min="222" max="222"/>
    <col width="15.44140625" customWidth="1" style="10" min="223" max="224"/>
    <col width="9.109375" customWidth="1" style="10" min="225" max="225"/>
    <col width="15.44140625" customWidth="1" style="10" min="226" max="227"/>
    <col width="9.109375" customWidth="1" style="10" min="228" max="228"/>
    <col width="15.44140625" customWidth="1" style="10" min="229" max="230"/>
    <col width="9.109375" customWidth="1" style="10" min="231" max="231"/>
    <col width="9.33203125" customWidth="1" style="10" min="232" max="232"/>
    <col width="9.109375" customWidth="1" style="10" min="233" max="233"/>
    <col width="14.109375" customWidth="1" style="10" min="234" max="234"/>
    <col width="9.109375" customWidth="1" style="10" min="235" max="235"/>
    <col width="9.33203125" customWidth="1" style="10" min="236" max="236"/>
    <col width="9.109375" customWidth="1" style="10" min="237" max="237"/>
    <col width="14.109375" customWidth="1" style="10" min="238" max="238"/>
    <col width="9.109375" customWidth="1" style="10" min="239" max="239"/>
    <col width="12.6640625" customWidth="1" style="10" min="240" max="240"/>
    <col width="9.33203125" customWidth="1" style="10" min="241" max="241"/>
    <col width="12.6640625" customWidth="1" style="10" min="242" max="244"/>
    <col width="9.109375" customWidth="1" style="10" min="245" max="246"/>
    <col width="9.109375" customWidth="1" style="10" min="247" max="16384"/>
  </cols>
  <sheetData>
    <row r="1" hidden="1" ht="12.6" customFormat="1" customHeight="1" s="7">
      <c r="A1" s="1" t="n"/>
      <c r="B1" s="468" t="n"/>
      <c r="C1" s="3" t="n"/>
      <c r="D1" s="4" t="n"/>
      <c r="E1" s="4" t="n"/>
      <c r="F1" s="468" t="n"/>
      <c r="G1" s="5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  <c r="AK1" s="6" t="n"/>
      <c r="AL1" s="6" t="n"/>
      <c r="AM1" s="6" t="n"/>
      <c r="AN1" s="6" t="n"/>
      <c r="AO1" s="6" t="n"/>
      <c r="AP1" s="6" t="n"/>
      <c r="AQ1" s="6" t="n"/>
      <c r="AR1" s="6" t="n"/>
      <c r="AS1" s="6" t="n"/>
      <c r="AT1" s="6" t="n"/>
      <c r="AU1" s="6" t="n"/>
      <c r="AV1" s="6" t="n"/>
      <c r="AW1" s="6" t="n"/>
      <c r="AX1" s="6" t="n"/>
      <c r="AY1" s="6" t="n"/>
      <c r="AZ1" s="6" t="n"/>
      <c r="BA1" s="6" t="n"/>
      <c r="BB1" s="6" t="n"/>
      <c r="BC1" s="6" t="n"/>
      <c r="BD1" s="6" t="n"/>
      <c r="BE1" s="6" t="n"/>
      <c r="BF1" s="6" t="n"/>
      <c r="BG1" s="6" t="n"/>
      <c r="BH1" s="6" t="n"/>
      <c r="BI1" s="6" t="n"/>
      <c r="BK1" s="439" t="n"/>
      <c r="BL1" s="439" t="n"/>
      <c r="BM1" s="439" t="n"/>
      <c r="BN1" s="439" t="n"/>
    </row>
    <row r="2" hidden="1" ht="12.6" customFormat="1" customHeight="1" s="7">
      <c r="A2" s="1" t="n"/>
      <c r="B2" s="468" t="n"/>
      <c r="C2" s="3" t="n"/>
      <c r="D2" s="4" t="n"/>
      <c r="E2" s="4" t="n"/>
      <c r="F2" s="468" t="n"/>
      <c r="G2" s="5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6" t="n"/>
      <c r="AE2" s="6" t="n"/>
      <c r="AF2" s="6" t="n"/>
      <c r="AG2" s="6" t="n"/>
      <c r="AH2" s="6" t="n"/>
      <c r="AI2" s="6" t="n"/>
      <c r="AJ2" s="6" t="n"/>
      <c r="AK2" s="6" t="n"/>
      <c r="AL2" s="6" t="n"/>
      <c r="AM2" s="6" t="n"/>
      <c r="AN2" s="6" t="n"/>
      <c r="AO2" s="6" t="n"/>
      <c r="AP2" s="6" t="n"/>
      <c r="AQ2" s="6" t="n"/>
      <c r="AR2" s="6" t="n"/>
      <c r="AS2" s="6" t="n"/>
      <c r="AT2" s="6" t="n"/>
      <c r="AU2" s="6" t="n"/>
      <c r="AV2" s="6" t="n"/>
      <c r="AW2" s="6" t="n"/>
      <c r="AX2" s="6" t="n"/>
      <c r="AY2" s="6" t="n"/>
      <c r="AZ2" s="6" t="n"/>
      <c r="BA2" s="6" t="n"/>
      <c r="BB2" s="6" t="n"/>
      <c r="BC2" s="6" t="n"/>
      <c r="BD2" s="6" t="n"/>
      <c r="BE2" s="6" t="n"/>
      <c r="BF2" s="6" t="n"/>
      <c r="BG2" s="6" t="n"/>
      <c r="BH2" s="6" t="n"/>
      <c r="BI2" s="6" t="n"/>
      <c r="BK2" s="439" t="n"/>
      <c r="BL2" s="439" t="n"/>
      <c r="BM2" s="439" t="n"/>
      <c r="BN2" s="439" t="n"/>
    </row>
    <row r="3" ht="25.2" customHeight="1" thickBot="1">
      <c r="A3" s="8" t="inlineStr">
        <is>
          <t>BAR DOS ARCOS</t>
        </is>
      </c>
      <c r="H3" s="9">
        <f>J8/H8</f>
        <v/>
      </c>
      <c r="I3" s="9" t="n"/>
      <c r="J3" s="9">
        <f>J8/I8</f>
        <v/>
      </c>
      <c r="K3" s="9">
        <f>M8/K8</f>
        <v/>
      </c>
      <c r="L3" s="9" t="n"/>
      <c r="M3" s="9">
        <f>M8/L8</f>
        <v/>
      </c>
      <c r="N3" s="9">
        <f>P8/N8</f>
        <v/>
      </c>
      <c r="O3" s="9" t="n"/>
      <c r="P3" s="9">
        <f>P8/O8</f>
        <v/>
      </c>
      <c r="Q3" s="9">
        <f>S8/Q8</f>
        <v/>
      </c>
      <c r="R3" s="9" t="n"/>
      <c r="S3" s="9">
        <f>S8/R8</f>
        <v/>
      </c>
      <c r="T3" s="9">
        <f>V8/T8</f>
        <v/>
      </c>
      <c r="U3" s="9" t="n"/>
      <c r="V3" s="9">
        <f>V8/U8</f>
        <v/>
      </c>
      <c r="W3" s="9" t="n"/>
      <c r="X3" s="9" t="n"/>
      <c r="Y3" s="9">
        <f>Y8/X8</f>
        <v/>
      </c>
      <c r="Z3" s="9" t="n"/>
      <c r="AA3" s="9" t="n"/>
      <c r="AB3" s="9">
        <f>AB8/AA8</f>
        <v/>
      </c>
      <c r="AC3" s="9" t="n"/>
      <c r="AD3" s="9" t="n"/>
      <c r="AE3" s="9">
        <f>AE8/AD8</f>
        <v/>
      </c>
      <c r="AF3" s="9" t="n"/>
      <c r="AG3" s="9" t="n"/>
      <c r="AH3" s="9">
        <f>AH8/AG8</f>
        <v/>
      </c>
      <c r="AI3" s="9" t="n"/>
      <c r="AJ3" s="9" t="n"/>
      <c r="AK3" s="9">
        <f>AK8/AJ8</f>
        <v/>
      </c>
      <c r="AL3" s="9" t="n"/>
      <c r="AM3" s="9" t="n"/>
      <c r="AN3" s="9">
        <f>AN8/AM8</f>
        <v/>
      </c>
      <c r="AO3" s="9" t="n"/>
      <c r="AP3" s="9" t="n"/>
      <c r="AQ3" s="9">
        <f>AQ8/AP8</f>
        <v/>
      </c>
      <c r="AR3" s="9">
        <f>AT8/AR8</f>
        <v/>
      </c>
      <c r="AS3" s="9" t="n"/>
      <c r="AT3" s="9">
        <f>AT8/AS8</f>
        <v/>
      </c>
      <c r="AU3" s="9">
        <f>AW8/AU8</f>
        <v/>
      </c>
      <c r="AV3" s="9" t="n"/>
      <c r="AW3" s="9">
        <f>AW8/AV8</f>
        <v/>
      </c>
      <c r="AX3" s="9" t="n"/>
      <c r="AY3" s="9" t="n"/>
      <c r="AZ3" s="9" t="n"/>
      <c r="BA3" s="9" t="n"/>
      <c r="BB3" s="9" t="n"/>
      <c r="BC3" s="9" t="n"/>
      <c r="BD3" s="9" t="n"/>
      <c r="BE3" s="9" t="n"/>
      <c r="BF3" s="9" t="n"/>
      <c r="BG3" s="9" t="n"/>
      <c r="BH3" s="9" t="n"/>
      <c r="BI3" s="9" t="n"/>
    </row>
    <row r="4" ht="18.6" customFormat="1" customHeight="1" s="14" thickBot="1">
      <c r="A4" s="11" t="n"/>
      <c r="B4" s="5" t="n"/>
      <c r="C4" s="12" t="n"/>
      <c r="D4" s="13" t="n"/>
      <c r="E4" s="13" t="n"/>
      <c r="F4" s="5" t="n"/>
      <c r="G4" s="5" t="n"/>
      <c r="H4" s="459" t="n">
        <v>46023</v>
      </c>
      <c r="I4" s="460" t="n"/>
      <c r="J4" s="461" t="n"/>
      <c r="K4" s="459" t="n">
        <v>46054</v>
      </c>
      <c r="L4" s="460" t="n"/>
      <c r="M4" s="461" t="n"/>
      <c r="N4" s="459" t="n">
        <v>46082</v>
      </c>
      <c r="O4" s="460" t="n"/>
      <c r="P4" s="461" t="n"/>
      <c r="Q4" s="459" t="n">
        <v>46113</v>
      </c>
      <c r="R4" s="460" t="n"/>
      <c r="S4" s="461" t="n"/>
      <c r="T4" s="459" t="n">
        <v>46143</v>
      </c>
      <c r="U4" s="460" t="n"/>
      <c r="V4" s="461" t="n"/>
      <c r="W4" s="459" t="n">
        <v>46174</v>
      </c>
      <c r="X4" s="460" t="n"/>
      <c r="Y4" s="461" t="n"/>
      <c r="Z4" s="459" t="n">
        <v>46204</v>
      </c>
      <c r="AA4" s="460" t="n"/>
      <c r="AB4" s="461" t="n"/>
      <c r="AC4" s="459" t="n">
        <v>46235</v>
      </c>
      <c r="AD4" s="460" t="n"/>
      <c r="AE4" s="461" t="n"/>
      <c r="AF4" s="459" t="n">
        <v>46266</v>
      </c>
      <c r="AG4" s="460" t="n"/>
      <c r="AH4" s="461" t="n"/>
      <c r="AI4" s="459" t="n">
        <v>46296</v>
      </c>
      <c r="AJ4" s="460" t="n"/>
      <c r="AK4" s="461" t="n"/>
      <c r="AL4" s="459" t="n">
        <v>46327</v>
      </c>
      <c r="AM4" s="460" t="n"/>
      <c r="AN4" s="461" t="n"/>
      <c r="AO4" s="459" t="n">
        <v>46357</v>
      </c>
      <c r="AP4" s="460" t="n"/>
      <c r="AQ4" s="461" t="n"/>
      <c r="AR4" s="454" t="inlineStr">
        <is>
          <t xml:space="preserve">Acumulado </t>
        </is>
      </c>
      <c r="AS4" s="455" t="n"/>
      <c r="AT4" s="456" t="n"/>
      <c r="AU4" s="454" t="inlineStr">
        <is>
          <t>ANO</t>
        </is>
      </c>
      <c r="AV4" s="455" t="n"/>
      <c r="AW4" s="456" t="n"/>
      <c r="AX4" s="454" t="inlineStr">
        <is>
          <t>1º TRIMESTRE</t>
        </is>
      </c>
      <c r="AY4" s="455" t="n"/>
      <c r="AZ4" s="456" t="n"/>
      <c r="BA4" s="454" t="inlineStr">
        <is>
          <t>2º TRIMESTRE</t>
        </is>
      </c>
      <c r="BB4" s="455" t="n"/>
      <c r="BC4" s="456" t="n"/>
      <c r="BD4" s="454" t="inlineStr">
        <is>
          <t>3º TRIMESTRE</t>
        </is>
      </c>
      <c r="BE4" s="455" t="n"/>
      <c r="BF4" s="456" t="n"/>
      <c r="BG4" s="454" t="inlineStr">
        <is>
          <t>4º TRIMESTRE</t>
        </is>
      </c>
      <c r="BH4" s="455" t="n"/>
      <c r="BI4" s="456" t="n"/>
      <c r="BK4" s="440" t="n"/>
      <c r="BL4" s="440" t="n"/>
      <c r="BM4" s="440" t="n"/>
      <c r="BN4" s="440" t="n"/>
    </row>
    <row r="5" hidden="1" ht="18.6" customFormat="1" customHeight="1" s="14" thickBot="1">
      <c r="A5" s="90" t="n"/>
      <c r="B5" s="5" t="n"/>
      <c r="C5" s="12" t="n"/>
      <c r="D5" s="13" t="n"/>
      <c r="E5" s="13" t="n"/>
      <c r="F5" s="5" t="n"/>
      <c r="G5" s="5" t="n"/>
      <c r="H5" s="452" t="n">
        <v>1</v>
      </c>
      <c r="I5" s="453" t="n">
        <v>1</v>
      </c>
      <c r="J5" s="449">
        <f>MONTH(H4)</f>
        <v/>
      </c>
      <c r="K5" s="452" t="n">
        <v>2</v>
      </c>
      <c r="L5" s="453" t="n">
        <v>2</v>
      </c>
      <c r="M5" s="449">
        <f>MONTH(K4)</f>
        <v/>
      </c>
      <c r="N5" s="452" t="n">
        <v>3</v>
      </c>
      <c r="O5" s="453" t="n">
        <v>3</v>
      </c>
      <c r="P5" s="449" t="n">
        <v>3</v>
      </c>
      <c r="Q5" s="452" t="n">
        <v>4</v>
      </c>
      <c r="R5" s="453" t="n">
        <v>4</v>
      </c>
      <c r="S5" s="449">
        <f>MONTH(Q4)</f>
        <v/>
      </c>
      <c r="T5" s="452" t="n">
        <v>5</v>
      </c>
      <c r="U5" s="453" t="n">
        <v>5</v>
      </c>
      <c r="V5" s="449" t="n">
        <v>5</v>
      </c>
      <c r="W5" s="452" t="n">
        <v>6</v>
      </c>
      <c r="X5" s="453" t="n">
        <v>6</v>
      </c>
      <c r="Y5" s="449" t="n">
        <v>6</v>
      </c>
      <c r="Z5" s="452" t="n">
        <v>7</v>
      </c>
      <c r="AA5" s="453" t="n">
        <v>7</v>
      </c>
      <c r="AB5" s="449" t="n">
        <v>7</v>
      </c>
      <c r="AC5" s="452" t="n">
        <v>8</v>
      </c>
      <c r="AD5" s="453" t="n">
        <v>8</v>
      </c>
      <c r="AE5" s="449">
        <f>MONTH(AC4)</f>
        <v/>
      </c>
      <c r="AF5" s="452" t="n">
        <v>9</v>
      </c>
      <c r="AG5" s="453" t="n">
        <v>9</v>
      </c>
      <c r="AH5" s="449">
        <f>MONTH(AF4)</f>
        <v/>
      </c>
      <c r="AI5" s="452" t="n">
        <v>10</v>
      </c>
      <c r="AJ5" s="453" t="n">
        <v>10</v>
      </c>
      <c r="AK5" s="449">
        <f>MONTH(AI4)</f>
        <v/>
      </c>
      <c r="AL5" s="452" t="n">
        <v>11</v>
      </c>
      <c r="AM5" s="453" t="n">
        <v>11</v>
      </c>
      <c r="AN5" s="449">
        <f>MONTH(AL4)</f>
        <v/>
      </c>
      <c r="AO5" s="452" t="n">
        <v>12</v>
      </c>
      <c r="AP5" s="453" t="n">
        <v>12</v>
      </c>
      <c r="AQ5" s="449">
        <f>MONTH(AO4)</f>
        <v/>
      </c>
      <c r="AR5" s="448" t="n"/>
      <c r="AS5" s="448" t="n"/>
      <c r="AT5" s="448" t="n"/>
      <c r="AU5" s="448" t="n"/>
      <c r="AV5" s="448" t="n"/>
      <c r="AW5" s="448" t="n"/>
      <c r="AX5" s="448" t="n"/>
      <c r="AY5" s="448" t="n"/>
      <c r="AZ5" s="448" t="n"/>
      <c r="BA5" s="448" t="n"/>
      <c r="BB5" s="448" t="n"/>
      <c r="BC5" s="448" t="n"/>
      <c r="BD5" s="448" t="n"/>
      <c r="BE5" s="448" t="n"/>
      <c r="BF5" s="448" t="n"/>
      <c r="BG5" s="448" t="n"/>
      <c r="BH5" s="448" t="n"/>
      <c r="BI5" s="448" t="n"/>
      <c r="BK5" s="440" t="n"/>
      <c r="BL5" s="440" t="n"/>
      <c r="BM5" s="440" t="n"/>
      <c r="BN5" s="440" t="n"/>
    </row>
    <row r="6" ht="18.6" customHeight="1" thickBot="1">
      <c r="A6" s="15" t="n"/>
      <c r="E6" s="16" t="n"/>
      <c r="F6" s="17" t="n"/>
      <c r="H6" s="238" t="inlineStr">
        <is>
          <t>REAL 25</t>
        </is>
      </c>
      <c r="I6" s="231" t="inlineStr">
        <is>
          <t xml:space="preserve">ORÇADO </t>
        </is>
      </c>
      <c r="J6" s="239" t="inlineStr">
        <is>
          <t>REAL 26</t>
        </is>
      </c>
      <c r="K6" s="238" t="inlineStr">
        <is>
          <t>REAL 25</t>
        </is>
      </c>
      <c r="L6" s="231" t="inlineStr">
        <is>
          <t xml:space="preserve">ORÇADO </t>
        </is>
      </c>
      <c r="M6" s="239" t="inlineStr">
        <is>
          <t>REAL 26</t>
        </is>
      </c>
      <c r="N6" s="238" t="inlineStr">
        <is>
          <t>REAL 25</t>
        </is>
      </c>
      <c r="O6" s="231" t="inlineStr">
        <is>
          <t xml:space="preserve">ORÇADO </t>
        </is>
      </c>
      <c r="P6" s="239" t="inlineStr">
        <is>
          <t>REAL 26</t>
        </is>
      </c>
      <c r="Q6" s="238" t="inlineStr">
        <is>
          <t>REAL 25</t>
        </is>
      </c>
      <c r="R6" s="231" t="inlineStr">
        <is>
          <t xml:space="preserve">ORÇADO </t>
        </is>
      </c>
      <c r="S6" s="239" t="inlineStr">
        <is>
          <t>REAL 26</t>
        </is>
      </c>
      <c r="T6" s="238" t="inlineStr">
        <is>
          <t>REAL 25</t>
        </is>
      </c>
      <c r="U6" s="231" t="inlineStr">
        <is>
          <t xml:space="preserve">ORÇADO </t>
        </is>
      </c>
      <c r="V6" s="239" t="inlineStr">
        <is>
          <t>REAL 26</t>
        </is>
      </c>
      <c r="W6" s="238" t="inlineStr">
        <is>
          <t>REAL 25</t>
        </is>
      </c>
      <c r="X6" s="231" t="inlineStr">
        <is>
          <t xml:space="preserve">ORÇADO </t>
        </is>
      </c>
      <c r="Y6" s="239" t="inlineStr">
        <is>
          <t>REAL 26</t>
        </is>
      </c>
      <c r="Z6" s="238" t="inlineStr">
        <is>
          <t>REAL 25</t>
        </is>
      </c>
      <c r="AA6" s="231" t="inlineStr">
        <is>
          <t xml:space="preserve">ORÇADO </t>
        </is>
      </c>
      <c r="AB6" s="239" t="inlineStr">
        <is>
          <t>REAL 26</t>
        </is>
      </c>
      <c r="AC6" s="238" t="inlineStr">
        <is>
          <t>REAL 25</t>
        </is>
      </c>
      <c r="AD6" s="231" t="inlineStr">
        <is>
          <t xml:space="preserve">ORÇADO </t>
        </is>
      </c>
      <c r="AE6" s="239" t="inlineStr">
        <is>
          <t>REAL 26</t>
        </is>
      </c>
      <c r="AF6" s="238" t="inlineStr">
        <is>
          <t>REAL 25</t>
        </is>
      </c>
      <c r="AG6" s="231" t="inlineStr">
        <is>
          <t xml:space="preserve">ORÇADO </t>
        </is>
      </c>
      <c r="AH6" s="239" t="inlineStr">
        <is>
          <t>REAL 26</t>
        </is>
      </c>
      <c r="AI6" s="238" t="inlineStr">
        <is>
          <t>REAL 25</t>
        </is>
      </c>
      <c r="AJ6" s="231" t="inlineStr">
        <is>
          <t xml:space="preserve">ORÇADO </t>
        </is>
      </c>
      <c r="AK6" s="239" t="inlineStr">
        <is>
          <t>REAL 26</t>
        </is>
      </c>
      <c r="AL6" s="238" t="inlineStr">
        <is>
          <t>REAL 25</t>
        </is>
      </c>
      <c r="AM6" s="231" t="inlineStr">
        <is>
          <t xml:space="preserve">ORÇADO </t>
        </is>
      </c>
      <c r="AN6" s="239" t="inlineStr">
        <is>
          <t>REAL 26</t>
        </is>
      </c>
      <c r="AO6" s="238" t="inlineStr">
        <is>
          <t>REAL 25</t>
        </is>
      </c>
      <c r="AP6" s="231" t="inlineStr">
        <is>
          <t xml:space="preserve">ORÇADO </t>
        </is>
      </c>
      <c r="AQ6" s="239" t="inlineStr">
        <is>
          <t>REAL 26</t>
        </is>
      </c>
      <c r="AR6" s="238" t="n">
        <v>2025</v>
      </c>
      <c r="AS6" s="231" t="inlineStr">
        <is>
          <t xml:space="preserve">ORÇADO </t>
        </is>
      </c>
      <c r="AT6" s="239" t="inlineStr">
        <is>
          <t>REAL 2026</t>
        </is>
      </c>
      <c r="AU6" s="238" t="n">
        <v>2025</v>
      </c>
      <c r="AV6" s="231" t="inlineStr">
        <is>
          <t xml:space="preserve">ORÇADO </t>
        </is>
      </c>
      <c r="AW6" s="239" t="inlineStr">
        <is>
          <t>REAL 2026</t>
        </is>
      </c>
      <c r="AX6" s="238" t="inlineStr">
        <is>
          <t>REAL 25</t>
        </is>
      </c>
      <c r="AY6" s="231" t="inlineStr">
        <is>
          <t xml:space="preserve">ORÇADO </t>
        </is>
      </c>
      <c r="AZ6" s="239" t="inlineStr">
        <is>
          <t>REAL 26</t>
        </is>
      </c>
      <c r="BA6" s="238" t="inlineStr">
        <is>
          <t>REAL 25</t>
        </is>
      </c>
      <c r="BB6" s="231" t="inlineStr">
        <is>
          <t xml:space="preserve">ORÇADO </t>
        </is>
      </c>
      <c r="BC6" s="239" t="inlineStr">
        <is>
          <t>REAL 26</t>
        </is>
      </c>
      <c r="BD6" s="238" t="inlineStr">
        <is>
          <t>REAL 25</t>
        </is>
      </c>
      <c r="BE6" s="231" t="inlineStr">
        <is>
          <t xml:space="preserve">ORÇADO </t>
        </is>
      </c>
      <c r="BF6" s="239" t="inlineStr">
        <is>
          <t>REAL 26</t>
        </is>
      </c>
      <c r="BG6" s="238" t="inlineStr">
        <is>
          <t>REAL 25</t>
        </is>
      </c>
      <c r="BH6" s="231" t="inlineStr">
        <is>
          <t xml:space="preserve">ORÇADO </t>
        </is>
      </c>
      <c r="BI6" s="239" t="inlineStr">
        <is>
          <t>REAL 26</t>
        </is>
      </c>
    </row>
    <row r="7" ht="18" customFormat="1" customHeight="1" s="406">
      <c r="A7" s="400" t="n"/>
      <c r="B7" s="401" t="n"/>
      <c r="C7" s="402" t="n"/>
      <c r="D7" s="403" t="n"/>
      <c r="E7" s="403" t="n"/>
      <c r="F7" s="401" t="n"/>
      <c r="G7" s="401" t="n"/>
      <c r="H7" s="404" t="n">
        <v>45658</v>
      </c>
      <c r="I7" s="401" t="n">
        <v>46023</v>
      </c>
      <c r="J7" s="405" t="n"/>
      <c r="K7" s="404" t="n">
        <v>45689</v>
      </c>
      <c r="L7" s="401" t="n">
        <v>46054</v>
      </c>
      <c r="M7" s="405" t="n"/>
      <c r="N7" s="404" t="n">
        <v>45717</v>
      </c>
      <c r="O7" s="401" t="n"/>
      <c r="P7" s="405" t="n"/>
      <c r="Q7" s="404" t="n">
        <v>45748</v>
      </c>
      <c r="R7" s="401" t="n"/>
      <c r="S7" s="405" t="n"/>
      <c r="T7" s="404" t="n">
        <v>45778</v>
      </c>
      <c r="U7" s="401" t="n"/>
      <c r="V7" s="405" t="n"/>
      <c r="W7" s="404" t="n">
        <v>45809</v>
      </c>
      <c r="X7" s="401" t="n"/>
      <c r="Y7" s="405" t="n"/>
      <c r="Z7" s="404" t="n">
        <v>45839</v>
      </c>
      <c r="AA7" s="401" t="n"/>
      <c r="AB7" s="405" t="n"/>
      <c r="AC7" s="404" t="n">
        <v>45870</v>
      </c>
      <c r="AD7" s="401" t="n"/>
      <c r="AE7" s="405" t="n"/>
      <c r="AF7" s="404" t="n">
        <v>45901</v>
      </c>
      <c r="AG7" s="401" t="n"/>
      <c r="AH7" s="405" t="n"/>
      <c r="AI7" s="404" t="n">
        <v>45931</v>
      </c>
      <c r="AJ7" s="401" t="n"/>
      <c r="AK7" s="405" t="n"/>
      <c r="AL7" s="404" t="n">
        <v>45962</v>
      </c>
      <c r="AM7" s="401" t="n"/>
      <c r="AN7" s="405" t="n"/>
      <c r="AO7" s="404" t="n">
        <v>45992</v>
      </c>
      <c r="AP7" s="401" t="n"/>
      <c r="AQ7" s="405" t="n"/>
      <c r="AR7" s="433" t="n"/>
      <c r="AS7" s="434" t="n"/>
      <c r="AT7" s="435" t="n"/>
      <c r="AU7" s="404" t="n"/>
      <c r="AV7" s="401" t="n"/>
      <c r="AW7" s="405" t="n"/>
      <c r="AX7" s="404" t="n"/>
      <c r="AY7" s="401" t="n"/>
      <c r="AZ7" s="405" t="n"/>
      <c r="BA7" s="404" t="n"/>
      <c r="BB7" s="401" t="n"/>
      <c r="BC7" s="405" t="n"/>
      <c r="BD7" s="404" t="n"/>
      <c r="BE7" s="401" t="n"/>
      <c r="BF7" s="405" t="n"/>
      <c r="BG7" s="404" t="n"/>
      <c r="BH7" s="401" t="n"/>
      <c r="BI7" s="405" t="n"/>
      <c r="BK7" s="441" t="inlineStr">
        <is>
          <t>Validação orçado</t>
        </is>
      </c>
      <c r="BL7" s="441" t="n"/>
      <c r="BM7" s="441" t="inlineStr">
        <is>
          <t>Validação real</t>
        </is>
      </c>
      <c r="BN7" s="441" t="n"/>
    </row>
    <row r="8" ht="16.95" customHeight="1">
      <c r="A8" s="19" t="inlineStr">
        <is>
          <t>FATURAMENTO BRUTO</t>
        </is>
      </c>
      <c r="C8" s="457" t="inlineStr">
        <is>
          <t>PARÂMETROS UTILIZADOS</t>
        </is>
      </c>
      <c r="D8" s="458" t="n"/>
      <c r="E8" s="458" t="n"/>
      <c r="F8" s="17" t="n"/>
      <c r="G8" s="36" t="n"/>
      <c r="H8" s="240">
        <f>SUM(H9:H19)</f>
        <v/>
      </c>
      <c r="I8" s="20">
        <f>SUM(I9:I19)</f>
        <v/>
      </c>
      <c r="J8" s="21">
        <f>SUM(J9:J19)</f>
        <v/>
      </c>
      <c r="K8" s="240">
        <f>SUM(K9:K19)</f>
        <v/>
      </c>
      <c r="L8" s="20">
        <f>SUM(L9:L19)</f>
        <v/>
      </c>
      <c r="M8" s="21">
        <f>SUM(M9:M19)</f>
        <v/>
      </c>
      <c r="N8" s="240">
        <f>SUM(N9:N19)</f>
        <v/>
      </c>
      <c r="O8" s="20">
        <f>SUM(O9:O19)</f>
        <v/>
      </c>
      <c r="P8" s="21">
        <f>SUM(P9:P19)</f>
        <v/>
      </c>
      <c r="Q8" s="240">
        <f>SUM(Q9:Q19)</f>
        <v/>
      </c>
      <c r="R8" s="20">
        <f>SUM(R9:R19)</f>
        <v/>
      </c>
      <c r="S8" s="21">
        <f>SUM(S9:S19)</f>
        <v/>
      </c>
      <c r="T8" s="240">
        <f>SUM(T9:T19)</f>
        <v/>
      </c>
      <c r="U8" s="20">
        <f>SUM(U9:U19)</f>
        <v/>
      </c>
      <c r="V8" s="21">
        <f>SUM(V9:V19)</f>
        <v/>
      </c>
      <c r="W8" s="240">
        <f>SUM(W9:W19)</f>
        <v/>
      </c>
      <c r="X8" s="20">
        <f>SUM(X9:X19)</f>
        <v/>
      </c>
      <c r="Y8" s="21">
        <f>SUM(Y9:Y19)</f>
        <v/>
      </c>
      <c r="Z8" s="240">
        <f>SUM(Z9:Z19)</f>
        <v/>
      </c>
      <c r="AA8" s="20">
        <f>SUM(AA9:AA19)</f>
        <v/>
      </c>
      <c r="AB8" s="21">
        <f>SUM(AB9:AB19)</f>
        <v/>
      </c>
      <c r="AC8" s="240">
        <f>SUM(AC9:AC19)</f>
        <v/>
      </c>
      <c r="AD8" s="20">
        <f>SUM(AD9:AD19)</f>
        <v/>
      </c>
      <c r="AE8" s="21">
        <f>SUM(AE9:AE19)</f>
        <v/>
      </c>
      <c r="AF8" s="240">
        <f>SUM(AF9:AF19)</f>
        <v/>
      </c>
      <c r="AG8" s="20">
        <f>SUM(AG9:AG19)</f>
        <v/>
      </c>
      <c r="AH8" s="21">
        <f>SUM(AH9:AH19)</f>
        <v/>
      </c>
      <c r="AI8" s="240">
        <f>SUM(AI9:AI19)</f>
        <v/>
      </c>
      <c r="AJ8" s="20">
        <f>SUM(AJ9:AJ19)</f>
        <v/>
      </c>
      <c r="AK8" s="21">
        <f>SUM(AK9:AK19)</f>
        <v/>
      </c>
      <c r="AL8" s="240">
        <f>SUM(AL9:AL19)</f>
        <v/>
      </c>
      <c r="AM8" s="20">
        <f>SUM(AM9:AM19)</f>
        <v/>
      </c>
      <c r="AN8" s="21">
        <f>SUM(AN9:AN19)</f>
        <v/>
      </c>
      <c r="AO8" s="240">
        <f>SUM(AO9:AO19)</f>
        <v/>
      </c>
      <c r="AP8" s="20">
        <f>SUM(AP9:AP19)</f>
        <v/>
      </c>
      <c r="AQ8" s="21">
        <f>SUM(AQ9:AQ19)</f>
        <v/>
      </c>
      <c r="AR8" s="240">
        <f>SUM(AR9:AR19)</f>
        <v/>
      </c>
      <c r="AS8" s="20">
        <f>SUM(AS9:AS19)</f>
        <v/>
      </c>
      <c r="AT8" s="21">
        <f>SUM(AT9:AT19)</f>
        <v/>
      </c>
      <c r="AU8" s="240">
        <f>SUM(AU9:AU19)</f>
        <v/>
      </c>
      <c r="AV8" s="20">
        <f>SUM(AV9:AV19)</f>
        <v/>
      </c>
      <c r="AW8" s="21">
        <f>SUM(AW9:AW19)</f>
        <v/>
      </c>
      <c r="AX8" s="240">
        <f>SUM(AX9:AX19)</f>
        <v/>
      </c>
      <c r="AY8" s="20">
        <f>SUM(AY9:AY19)</f>
        <v/>
      </c>
      <c r="AZ8" s="21">
        <f>SUM(AZ9:AZ19)</f>
        <v/>
      </c>
      <c r="BA8" s="240">
        <f>SUM(BA9:BA19)</f>
        <v/>
      </c>
      <c r="BB8" s="20">
        <f>SUM(BB9:BB19)</f>
        <v/>
      </c>
      <c r="BC8" s="21">
        <f>SUM(BC9:BC19)</f>
        <v/>
      </c>
      <c r="BD8" s="240">
        <f>SUM(BD9:BD19)</f>
        <v/>
      </c>
      <c r="BE8" s="20">
        <f>SUM(BE9:BE19)</f>
        <v/>
      </c>
      <c r="BF8" s="21">
        <f>SUM(BF9:BF19)</f>
        <v/>
      </c>
      <c r="BG8" s="240">
        <f>SUM(BG9:BG19)</f>
        <v/>
      </c>
      <c r="BH8" s="20">
        <f>SUM(BH9:BH19)</f>
        <v/>
      </c>
      <c r="BI8" s="21">
        <f>SUM(BI9:BI19)</f>
        <v/>
      </c>
      <c r="BK8" s="442">
        <f>SUM(I8,L8,O8,R8,U8,X8,AA8,AD8,AG8,AJ8,AM8,AP8)</f>
        <v/>
      </c>
      <c r="BL8" s="442">
        <f>BK8-AV8</f>
        <v/>
      </c>
      <c r="BM8" s="442">
        <f>SUM(J8,M8,P8,S8,V8)</f>
        <v/>
      </c>
      <c r="BN8" s="442">
        <f>BM8-AT8</f>
        <v/>
      </c>
      <c r="BP8" s="10" t="inlineStr">
        <is>
          <t>MAIO</t>
        </is>
      </c>
    </row>
    <row r="9" outlineLevel="1" ht="16.2" customFormat="1" customHeight="1" s="463">
      <c r="A9" s="22" t="inlineStr">
        <is>
          <t>Alimentação</t>
        </is>
      </c>
      <c r="B9" s="23" t="n"/>
      <c r="C9" s="24" t="inlineStr">
        <is>
          <t xml:space="preserve">Estim. Mensal </t>
        </is>
      </c>
      <c r="D9" s="24" t="inlineStr">
        <is>
          <t>Preencher base de Faturamento A&amp;B&amp;C</t>
        </is>
      </c>
      <c r="E9" s="25" t="n"/>
      <c r="F9" s="26" t="n"/>
      <c r="G9" s="399" t="n"/>
      <c r="H9" s="241" t="n">
        <v>348366.5</v>
      </c>
      <c r="I9" s="27" t="n">
        <v>298047.7460787749</v>
      </c>
      <c r="J9" s="28">
        <f>SUMIFS(Aut_Faturamento_Zig!$F:$F,Aut_Faturamento_Zig!$E:$E,"Alimentos",Aut_Faturamento_Zig!$D:$D,DRE!H$4)-SUMIFS(Aut_Promocoes_Utilizadas!$G:$G,Aut_Promocoes_Utilizadas!$J:$J,DRE!H$4,Aut_Promocoes_Utilizadas!$H:$H,"A",Aut_Promocoes_Utilizadas!$I:$I,"Eventos")-SUMIFS(Aut_Descontos!$I:$I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Antecipado")*50%)+SUMIFS(Aut_Ajustes_Manuais!$G:$G,Aut_Ajustes_Manuais!$I:$I,DRE!H$4,Aut_Ajustes_Manuais!$F:$F,"Alimentação")</f>
        <v/>
      </c>
      <c r="K9" s="241" t="n">
        <v>295282.5</v>
      </c>
      <c r="L9" s="27" t="n">
        <v>304597.8363959999</v>
      </c>
      <c r="M9" s="28">
        <f>SUMIFS(Aut_Faturamento_Zig!$F:$F,Aut_Faturamento_Zig!$E:$E,"Alimentos",Aut_Faturamento_Zig!$D:$D,DRE!K$4)-SUMIFS(Aut_Promocoes_Utilizadas!$G:$G,Aut_Promocoes_Utilizadas!$J:$J,DRE!K$4,Aut_Promocoes_Utilizadas!$H:$H,"A",Aut_Promocoes_Utilizadas!$I:$I,"Eventos")-SUMIFS(Aut_Descontos!$I:$I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Antecipado")*50%)+SUMIFS(Aut_Ajustes_Manuais!$G:$G,Aut_Ajustes_Manuais!$I:$I,DRE!K$4,Aut_Ajustes_Manuais!$F:$F,"Alimentação")</f>
        <v/>
      </c>
      <c r="N9" s="241" t="n">
        <v>317355</v>
      </c>
      <c r="O9" s="27" t="n">
        <v>356060.309598</v>
      </c>
      <c r="P9" s="28">
        <f>SUMIFS(Aut_Faturamento_Zig!$F:$F,Aut_Faturamento_Zig!$E:$E,"Alimentos",Aut_Faturamento_Zig!$D:$D,DRE!N$4)-SUMIFS(Aut_Promocoes_Utilizadas!$G:$G,Aut_Promocoes_Utilizadas!$J:$J,DRE!N$4,Aut_Promocoes_Utilizadas!$H:$H,"A",Aut_Promocoes_Utilizadas!$I:$I,"Eventos")-SUMIFS(Aut_Descontos!$I:$I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Antecipado")*50%)+SUMIFS(Aut_Ajustes_Manuais!$G:$G,Aut_Ajustes_Manuais!$I:$I,DRE!N$4,Aut_Ajustes_Manuais!$F:$F,"Alimentação")</f>
        <v/>
      </c>
      <c r="Q9" s="241" t="n">
        <v>392604.5</v>
      </c>
      <c r="R9" s="27" t="n">
        <v>332511.737796</v>
      </c>
      <c r="S9" s="28">
        <f>SUMIFS(Aut_Faturamento_Zig!$F:$F,Aut_Faturamento_Zig!$E:$E,"Alimentos",Aut_Faturamento_Zig!$D:$D,DRE!Q$4)-SUMIFS(Aut_Promocoes_Utilizadas!$G:$G,Aut_Promocoes_Utilizadas!$J:$J,DRE!Q$4,Aut_Promocoes_Utilizadas!$H:$H,"A",Aut_Promocoes_Utilizadas!$I:$I,"Eventos")-SUMIFS(Aut_Descontos!$I:$I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Antecipado")*50%)+SUMIFS(Aut_Ajustes_Manuais!$G:$G,Aut_Ajustes_Manuais!$I:$I,DRE!Q$4,Aut_Ajustes_Manuais!$F:$F,"Alimentação")</f>
        <v/>
      </c>
      <c r="T9" s="241" t="n">
        <v>487422.5</v>
      </c>
      <c r="U9" s="27" t="n">
        <v>388511.2176119999</v>
      </c>
      <c r="V9" s="28">
        <f>SUMIFS(Aut_Faturamento_Zig!$F:$F,Aut_Faturamento_Zig!$E:$E,"Alimentos",Aut_Faturamento_Zig!$D:$D,DRE!T$4)-SUMIFS(Aut_Promocoes_Utilizadas!$G:$G,Aut_Promocoes_Utilizadas!$J:$J,DRE!T$4,Aut_Promocoes_Utilizadas!$H:$H,"A",Aut_Promocoes_Utilizadas!$I:$I,"Eventos")-SUMIFS(Aut_Descontos!$I:$I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Antecipado")*50%)+SUMIFS(Aut_Ajustes_Manuais!$G:$G,Aut_Ajustes_Manuais!$I:$I,DRE!T$4,Aut_Ajustes_Manuais!$F:$F,"Alimentação")</f>
        <v/>
      </c>
      <c r="W9" s="241" t="n">
        <v>423701.5</v>
      </c>
      <c r="X9" s="27" t="n">
        <v>339290.721189</v>
      </c>
      <c r="Y9" s="28">
        <f>SUMIFS(Aut_Faturamento_Zig!$F:$F,Aut_Faturamento_Zig!$E:$E,"Alimentos",Aut_Faturamento_Zig!$D:$D,DRE!W$4)-SUMIFS(Aut_Promocoes_Utilizadas!$G:$G,Aut_Promocoes_Utilizadas!$J:$J,DRE!W$4,Aut_Promocoes_Utilizadas!$H:$H,"A",Aut_Promocoes_Utilizadas!$I:$I,"Eventos")-SUMIFS(Aut_Descontos!$I:$I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Antecipado")*50%)+SUMIFS(Aut_Ajustes_Manuais!$G:$G,Aut_Ajustes_Manuais!$I:$I,DRE!W$4,Aut_Ajustes_Manuais!$F:$F,"Alimentação")</f>
        <v/>
      </c>
      <c r="Z9" s="241" t="n">
        <v>489879.5</v>
      </c>
      <c r="AA9" s="27" t="n">
        <v>379114.885863</v>
      </c>
      <c r="AB9" s="28">
        <f>SUMIFS(Aut_Faturamento_Zig!$F:$F,Aut_Faturamento_Zig!$E:$E,"Alimentos",Aut_Faturamento_Zig!$D:$D,DRE!Z$4)-SUMIFS(Aut_Promocoes_Utilizadas!$G:$G,Aut_Promocoes_Utilizadas!$J:$J,DRE!Z$4,Aut_Promocoes_Utilizadas!$H:$H,"A",Aut_Promocoes_Utilizadas!$I:$I,"Eventos")-SUMIFS(Aut_Descontos!$I:$I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Antecipado")*50%)+SUMIFS(Aut_Ajustes_Manuais!$G:$G,Aut_Ajustes_Manuais!$I:$I,DRE!Z$4,Aut_Ajustes_Manuais!$F:$F,"Alimentação")</f>
        <v/>
      </c>
      <c r="AC9" s="241" t="n">
        <v>506598.5</v>
      </c>
      <c r="AD9" s="27" t="n">
        <v>399141.196776</v>
      </c>
      <c r="AE9" s="28">
        <f>SUMIFS(Aut_Faturamento_Zig!$F:$F,Aut_Faturamento_Zig!$E:$E,"Alimentos",Aut_Faturamento_Zig!$D:$D,DRE!AC$4)-SUMIFS(Aut_Promocoes_Utilizadas!$G:$G,Aut_Promocoes_Utilizadas!$J:$J,DRE!AC$4,Aut_Promocoes_Utilizadas!$H:$H,"A",Aut_Promocoes_Utilizadas!$I:$I,"Eventos")-SUMIFS(Aut_Descontos!$I:$I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Antecipado")*50%)+SUMIFS(Aut_Ajustes_Manuais!$G:$G,Aut_Ajustes_Manuais!$I:$I,DRE!AC$4,Aut_Ajustes_Manuais!$F:$F,"Alimentação")</f>
        <v/>
      </c>
      <c r="AF9" s="241" t="n">
        <v>426317.33</v>
      </c>
      <c r="AG9" s="27" t="n">
        <v>363370.626801</v>
      </c>
      <c r="AH9" s="28">
        <f>SUMIFS(Aut_Faturamento_Zig!$F:$F,Aut_Faturamento_Zig!$E:$E,"Alimentos",Aut_Faturamento_Zig!$D:$D,DRE!AF$4)-SUMIFS(Aut_Promocoes_Utilizadas!$G:$G,Aut_Promocoes_Utilizadas!$J:$J,DRE!AF$4,Aut_Promocoes_Utilizadas!$H:$H,"A",Aut_Promocoes_Utilizadas!$I:$I,"Eventos")-SUMIFS(Aut_Descontos!$I:$I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Antecipado")*50%)+SUMIFS(Aut_Ajustes_Manuais!$G:$G,Aut_Ajustes_Manuais!$I:$I,DRE!AF$4,Aut_Ajustes_Manuais!$F:$F,"Alimentação")</f>
        <v/>
      </c>
      <c r="AI9" s="241" t="n">
        <v>360953.08</v>
      </c>
      <c r="AJ9" s="27" t="n">
        <v>289897.130817</v>
      </c>
      <c r="AK9" s="28">
        <f>SUMIFS(Aut_Faturamento_Zig!$F:$F,Aut_Faturamento_Zig!$E:$E,"Alimentos",Aut_Faturamento_Zig!$D:$D,DRE!AI$4)-SUMIFS(Aut_Promocoes_Utilizadas!$G:$G,Aut_Promocoes_Utilizadas!$J:$J,DRE!AI$4,Aut_Promocoes_Utilizadas!$H:$H,"A",Aut_Promocoes_Utilizadas!$I:$I,"Eventos")-SUMIFS(Aut_Descontos!$I:$I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Antecipado")*50%)+SUMIFS(Aut_Ajustes_Manuais!$G:$G,Aut_Ajustes_Manuais!$I:$I,DRE!AI$4,Aut_Ajustes_Manuais!$F:$F,"Alimentação")</f>
        <v/>
      </c>
      <c r="AL9" s="241" t="n">
        <v>423414.5</v>
      </c>
      <c r="AM9" s="27" t="n">
        <v>360093.5884979999</v>
      </c>
      <c r="AN9" s="28">
        <f>SUMIFS(Aut_Faturamento_Zig!$F:$F,Aut_Faturamento_Zig!$E:$E,"Alimentos",Aut_Faturamento_Zig!$D:$D,DRE!AL$4)-SUMIFS(Aut_Promocoes_Utilizadas!$G:$G,Aut_Promocoes_Utilizadas!$J:$J,DRE!AL$4,Aut_Promocoes_Utilizadas!$H:$H,"A",Aut_Promocoes_Utilizadas!$I:$I,"Eventos")-SUMIFS(Aut_Descontos!$I:$I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Antecipado")*50%)+SUMIFS(Aut_Ajustes_Manuais!$G:$G,Aut_Ajustes_Manuais!$I:$I,DRE!AL$4,Aut_Ajustes_Manuais!$F:$F,"Alimentação")</f>
        <v/>
      </c>
      <c r="AO9" s="241" t="n">
        <v>358312.7</v>
      </c>
      <c r="AP9" s="27" t="n">
        <v>324019.1811779999</v>
      </c>
      <c r="AQ9" s="28">
        <f>SUMIFS(Aut_Faturamento_Zig!$F:$F,Aut_Faturamento_Zig!$E:$E,"Alimentos",Aut_Faturamento_Zig!$D:$D,DRE!AO$4)-SUMIFS(Aut_Promocoes_Utilizadas!$G:$G,Aut_Promocoes_Utilizadas!$J:$J,DRE!AO$4,Aut_Promocoes_Utilizadas!$H:$H,"A",Aut_Promocoes_Utilizadas!$I:$I,"Eventos")-SUMIFS(Aut_Descontos!$I:$I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Antecipado")*50%)+SUMIFS(Aut_Ajustes_Manuais!$G:$G,Aut_Ajustes_Manuais!$I:$I,DRE!AO$4,Aut_Ajustes_Manuais!$F:$F,"Alimentação")</f>
        <v/>
      </c>
      <c r="AR9" s="241">
        <f>SUMIFS($H9:$AO9,$H$5:$AO$5,"&lt;"&amp;MONTH(TODAY()),$H$6:$AO$6,"REAL 25")</f>
        <v/>
      </c>
      <c r="AS9" s="27">
        <f>SUMIFS($I9:$AP9,$I$5:$AP$5,"&lt;"&amp;MONTH(TODAY()),$I$6:$AP$6,"ORÇADO ")</f>
        <v/>
      </c>
      <c r="AT9" s="28">
        <f>SUMIFS($J9:$AQ9,$J$5:$AQ$5,"&lt;"&amp;MONTH(TODAY()),$J$6:$AQ$6,"REAL 26")</f>
        <v/>
      </c>
      <c r="AU9" s="241">
        <f>SUM(H9,K9,N9,Q9,T9,W9,Z9,AC9,AF9,AI9,AL9,AO9)</f>
        <v/>
      </c>
      <c r="AV9" s="27">
        <f>SUM(I9,L9,O9,R9,U9,X9,AA9,AD9,AG9,AJ9,AM9,AP9)</f>
        <v/>
      </c>
      <c r="AW9" s="28">
        <f>SUM(J9,M9,P9,S9,V9,Y9,AB9,AE9,AH9,AK9,AN9,AQ9)</f>
        <v/>
      </c>
      <c r="AX9" s="241">
        <f>SUM(H9,K9,N9)</f>
        <v/>
      </c>
      <c r="AY9" s="27">
        <f>SUM(I9,L9,O9)</f>
        <v/>
      </c>
      <c r="AZ9" s="28">
        <f>SUM(J9,M9,P9)</f>
        <v/>
      </c>
      <c r="BA9" s="241">
        <f>SUM(Q9,T9,W9)</f>
        <v/>
      </c>
      <c r="BB9" s="27">
        <f>SUM(R9,U9,X9)</f>
        <v/>
      </c>
      <c r="BC9" s="28">
        <f>SUM(S9,V9,Y9)</f>
        <v/>
      </c>
      <c r="BD9" s="241">
        <f>SUM(Z9,AC9,AF9)</f>
        <v/>
      </c>
      <c r="BE9" s="27">
        <f>SUM(AA9,AD9,AG9)</f>
        <v/>
      </c>
      <c r="BF9" s="28">
        <f>SUM(AB9,AE9,AH9)</f>
        <v/>
      </c>
      <c r="BG9" s="241">
        <f>SUM(AI9,AL9,AO9)</f>
        <v/>
      </c>
      <c r="BH9" s="27">
        <f>SUM(AJ9,AM9,AP9)</f>
        <v/>
      </c>
      <c r="BI9" s="28">
        <f>SUM(AK9,AN9,AQ9)</f>
        <v/>
      </c>
      <c r="BJ9" s="445" t="n"/>
      <c r="BK9" s="442">
        <f>SUM(I9,L9,O9,R9,U9,X9,AA9,AD9,AG9,AJ9,AM9,AP9)</f>
        <v/>
      </c>
      <c r="BL9" s="442">
        <f>BK9-AV9</f>
        <v/>
      </c>
      <c r="BM9" s="442">
        <f>SUM(J9,M9,P9,S9,V9)</f>
        <v/>
      </c>
      <c r="BN9" s="442">
        <f>BM9-AT9</f>
        <v/>
      </c>
      <c r="BO9" s="30" t="n"/>
      <c r="BP9" s="30">
        <f>_xlfn.FORMULATEXT(V9) &amp; "+SOMASES(Aut_Ajustes_Manuais!$G:$G;Aut_Ajustes_Manuais!$I:$I;DRE!T$4;Aut_Ajustes_Manuais!$F:$F;""" &amp; A9 &amp; """)"</f>
        <v/>
      </c>
      <c r="BQ9" s="30" t="n"/>
      <c r="BR9" s="30" t="n"/>
      <c r="BS9" s="30" t="n"/>
      <c r="BT9" s="30" t="n"/>
      <c r="BU9" s="30" t="n"/>
      <c r="BV9" s="30" t="n"/>
    </row>
    <row r="10" outlineLevel="1" ht="16.2" customFormat="1" customHeight="1" s="463">
      <c r="A10" s="22" t="inlineStr">
        <is>
          <t>Bebida</t>
        </is>
      </c>
      <c r="B10" s="23" t="n"/>
      <c r="C10" s="24" t="inlineStr">
        <is>
          <t xml:space="preserve">Estim. Mensal </t>
        </is>
      </c>
      <c r="D10" s="24" t="inlineStr">
        <is>
          <t>Preencher base de Faturamento A&amp;B&amp;C</t>
        </is>
      </c>
      <c r="E10" s="25" t="n"/>
      <c r="F10" s="26" t="n"/>
      <c r="G10" s="399" t="n"/>
      <c r="H10" s="241" t="n">
        <v>411122</v>
      </c>
      <c r="I10" s="27" t="n">
        <v>566290.7175496724</v>
      </c>
      <c r="J10" s="28">
        <f>SUMIFS(Aut_Faturamento_Zig!$F:$F,Aut_Faturamento_Zig!$E:$E,"Bebidas",Aut_Faturamento_Zig!$D:$D,DRE!H$4)-SUMIFS(Aut_Promocoes_Utilizadas!$G:$G,Aut_Promocoes_Utilizadas!$J:$J,DRE!H$4,Aut_Promocoes_Utilizadas!$H:$H,"B",Aut_Promocoes_Utilizadas!$I:$I,"Eventos")-SUMIFS(Aut_Descontos!$J:$J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Antecipado")*50%)+SUMIFS(Aut_Ajustes_Manuais!$G:$G,Aut_Ajustes_Manuais!$I:$I,DRE!H$4,Aut_Ajustes_Manuais!$F:$F,"Bebida")</f>
        <v/>
      </c>
      <c r="K10" s="241" t="n">
        <v>455771</v>
      </c>
      <c r="L10" s="27" t="n">
        <v>578735.8891524</v>
      </c>
      <c r="M10" s="28">
        <f>SUMIFS(Aut_Faturamento_Zig!$F:$F,Aut_Faturamento_Zig!$E:$E,"Bebidas",Aut_Faturamento_Zig!$D:$D,DRE!K$4)-SUMIFS(Aut_Promocoes_Utilizadas!$G:$G,Aut_Promocoes_Utilizadas!$J:$J,DRE!K$4,Aut_Promocoes_Utilizadas!$H:$H,"B",Aut_Promocoes_Utilizadas!$I:$I,"Eventos")-SUMIFS(Aut_Descontos!$J:$J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Antecipado")*50%)+SUMIFS(Aut_Ajustes_Manuais!$G:$G,Aut_Ajustes_Manuais!$I:$I,DRE!K$4,Aut_Ajustes_Manuais!$F:$F,"Bebida")</f>
        <v/>
      </c>
      <c r="N10" s="241" t="n">
        <v>435428</v>
      </c>
      <c r="O10" s="27" t="n">
        <v>676514.5882361999</v>
      </c>
      <c r="P10" s="28">
        <f>SUMIFS(Aut_Faturamento_Zig!$F:$F,Aut_Faturamento_Zig!$E:$E,"Bebidas",Aut_Faturamento_Zig!$D:$D,DRE!N$4)-SUMIFS(Aut_Promocoes_Utilizadas!$G:$G,Aut_Promocoes_Utilizadas!$J:$J,DRE!N$4,Aut_Promocoes_Utilizadas!$H:$H,"B",Aut_Promocoes_Utilizadas!$I:$I,"Eventos")-SUMIFS(Aut_Descontos!$J:$J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Antecipado")*50%)+SUMIFS(Aut_Ajustes_Manuais!$G:$G,Aut_Ajustes_Manuais!$I:$I,DRE!N$4,Aut_Ajustes_Manuais!$F:$F,"Bebida")</f>
        <v/>
      </c>
      <c r="Q10" s="241" t="n">
        <v>486392</v>
      </c>
      <c r="R10" s="27" t="n">
        <v>631772.3018124</v>
      </c>
      <c r="S10" s="28">
        <f>SUMIFS(Aut_Faturamento_Zig!$F:$F,Aut_Faturamento_Zig!$E:$E,"Bebidas",Aut_Faturamento_Zig!$D:$D,DRE!Q$4)-SUMIFS(Aut_Promocoes_Utilizadas!$G:$G,Aut_Promocoes_Utilizadas!$J:$J,DRE!Q$4,Aut_Promocoes_Utilizadas!$H:$H,"B",Aut_Promocoes_Utilizadas!$I:$I,"Eventos")-SUMIFS(Aut_Descontos!$J:$J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Antecipado")*50%)+SUMIFS(Aut_Ajustes_Manuais!$G:$G,Aut_Ajustes_Manuais!$I:$I,DRE!Q$4,Aut_Ajustes_Manuais!$F:$F,"Bebida")</f>
        <v/>
      </c>
      <c r="T10" s="241" t="n">
        <v>668474</v>
      </c>
      <c r="U10" s="27" t="n">
        <v>738171.3134627999</v>
      </c>
      <c r="V10" s="28">
        <f>SUMIFS(Aut_Faturamento_Zig!$F:$F,Aut_Faturamento_Zig!$E:$E,"Bebidas",Aut_Faturamento_Zig!$D:$D,DRE!T$4)-SUMIFS(Aut_Promocoes_Utilizadas!$G:$G,Aut_Promocoes_Utilizadas!$J:$J,DRE!T$4,Aut_Promocoes_Utilizadas!$H:$H,"B",Aut_Promocoes_Utilizadas!$I:$I,"Eventos")-SUMIFS(Aut_Descontos!$J:$J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Antecipado")*50%)+SUMIFS(Aut_Ajustes_Manuais!$G:$G,Aut_Ajustes_Manuais!$I:$I,DRE!T$4,Aut_Ajustes_Manuais!$F:$F,"Bebida")</f>
        <v/>
      </c>
      <c r="W10" s="241" t="n">
        <v>502120</v>
      </c>
      <c r="X10" s="27" t="n">
        <v>644652.3702591</v>
      </c>
      <c r="Y10" s="28">
        <f>SUMIFS(Aut_Faturamento_Zig!$F:$F,Aut_Faturamento_Zig!$E:$E,"Bebidas",Aut_Faturamento_Zig!$D:$D,DRE!W$4)-SUMIFS(Aut_Promocoes_Utilizadas!$G:$G,Aut_Promocoes_Utilizadas!$J:$J,DRE!W$4,Aut_Promocoes_Utilizadas!$H:$H,"B",Aut_Promocoes_Utilizadas!$I:$I,"Eventos")-SUMIFS(Aut_Descontos!$J:$J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Antecipado")*50%)+SUMIFS(Aut_Ajustes_Manuais!$G:$G,Aut_Ajustes_Manuais!$I:$I,DRE!W$4,Aut_Ajustes_Manuais!$F:$F,"Bebida")</f>
        <v/>
      </c>
      <c r="Z10" s="241" t="n">
        <v>580595.7</v>
      </c>
      <c r="AA10" s="27" t="n">
        <v>720318.2831397001</v>
      </c>
      <c r="AB10" s="28">
        <f>SUMIFS(Aut_Faturamento_Zig!$F:$F,Aut_Faturamento_Zig!$E:$E,"Bebidas",Aut_Faturamento_Zig!$D:$D,DRE!Z$4)-SUMIFS(Aut_Promocoes_Utilizadas!$G:$G,Aut_Promocoes_Utilizadas!$J:$J,DRE!Z$4,Aut_Promocoes_Utilizadas!$H:$H,"B",Aut_Promocoes_Utilizadas!$I:$I,"Eventos")-SUMIFS(Aut_Descontos!$J:$J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Antecipado")*50%)+SUMIFS(Aut_Ajustes_Manuais!$G:$G,Aut_Ajustes_Manuais!$I:$I,DRE!Z$4,Aut_Ajustes_Manuais!$F:$F,"Bebida")</f>
        <v/>
      </c>
      <c r="AC10" s="241" t="n">
        <v>668023.7</v>
      </c>
      <c r="AD10" s="27" t="n">
        <v>758368.2738744001</v>
      </c>
      <c r="AE10" s="28">
        <f>SUMIFS(Aut_Faturamento_Zig!$F:$F,Aut_Faturamento_Zig!$E:$E,"Bebidas",Aut_Faturamento_Zig!$D:$D,DRE!AC$4)-SUMIFS(Aut_Promocoes_Utilizadas!$G:$G,Aut_Promocoes_Utilizadas!$J:$J,DRE!AC$4,Aut_Promocoes_Utilizadas!$H:$H,"B",Aut_Promocoes_Utilizadas!$I:$I,"Eventos")-SUMIFS(Aut_Descontos!$J:$J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Antecipado")*50%)+SUMIFS(Aut_Ajustes_Manuais!$G:$G,Aut_Ajustes_Manuais!$I:$I,DRE!AC$4,Aut_Ajustes_Manuais!$F:$F,"Bebida")</f>
        <v/>
      </c>
      <c r="AF10" s="241" t="n">
        <v>559757.17</v>
      </c>
      <c r="AG10" s="27" t="n">
        <v>690404.1909219001</v>
      </c>
      <c r="AH10" s="28">
        <f>SUMIFS(Aut_Faturamento_Zig!$F:$F,Aut_Faturamento_Zig!$E:$E,"Bebidas",Aut_Faturamento_Zig!$D:$D,DRE!AF$4)-SUMIFS(Aut_Promocoes_Utilizadas!$G:$G,Aut_Promocoes_Utilizadas!$J:$J,DRE!AF$4,Aut_Promocoes_Utilizadas!$H:$H,"B",Aut_Promocoes_Utilizadas!$I:$I,"Eventos")-SUMIFS(Aut_Descontos!$J:$J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Antecipado")*50%)+SUMIFS(Aut_Ajustes_Manuais!$G:$G,Aut_Ajustes_Manuais!$I:$I,DRE!AF$4,Aut_Ajustes_Manuais!$F:$F,"Bebida")</f>
        <v/>
      </c>
      <c r="AI10" s="241" t="n">
        <v>397160.92</v>
      </c>
      <c r="AJ10" s="27" t="n">
        <v>550804.5485523</v>
      </c>
      <c r="AK10" s="28">
        <f>SUMIFS(Aut_Faturamento_Zig!$F:$F,Aut_Faturamento_Zig!$E:$E,"Bebidas",Aut_Faturamento_Zig!$D:$D,DRE!AI$4)-SUMIFS(Aut_Promocoes_Utilizadas!$G:$G,Aut_Promocoes_Utilizadas!$J:$J,DRE!AI$4,Aut_Promocoes_Utilizadas!$H:$H,"B",Aut_Promocoes_Utilizadas!$I:$I,"Eventos")-SUMIFS(Aut_Descontos!$J:$J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Antecipado")*50%)+SUMIFS(Aut_Ajustes_Manuais!$G:$G,Aut_Ajustes_Manuais!$I:$I,DRE!AI$4,Aut_Ajustes_Manuais!$F:$F,"Bebida")</f>
        <v/>
      </c>
      <c r="AL10" s="241" t="n">
        <v>565745</v>
      </c>
      <c r="AM10" s="27" t="n">
        <v>684177.8181461998</v>
      </c>
      <c r="AN10" s="28">
        <f>SUMIFS(Aut_Faturamento_Zig!$F:$F,Aut_Faturamento_Zig!$E:$E,"Bebidas",Aut_Faturamento_Zig!$D:$D,DRE!AL$4)-SUMIFS(Aut_Promocoes_Utilizadas!$G:$G,Aut_Promocoes_Utilizadas!$J:$J,DRE!AL$4,Aut_Promocoes_Utilizadas!$H:$H,"B",Aut_Promocoes_Utilizadas!$I:$I,"Eventos")-SUMIFS(Aut_Descontos!$J:$J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Antecipado")*50%)+SUMIFS(Aut_Ajustes_Manuais!$G:$G,Aut_Ajustes_Manuais!$I:$I,DRE!AL$4,Aut_Ajustes_Manuais!$F:$F,"Bebida")</f>
        <v/>
      </c>
      <c r="AO10" s="241" t="n">
        <v>434540.3</v>
      </c>
      <c r="AP10" s="27" t="n">
        <v>615636.4442382</v>
      </c>
      <c r="AQ10" s="28">
        <f>SUMIFS(Aut_Faturamento_Zig!$F:$F,Aut_Faturamento_Zig!$E:$E,"Bebidas",Aut_Faturamento_Zig!$D:$D,DRE!AO$4)-SUMIFS(Aut_Promocoes_Utilizadas!$G:$G,Aut_Promocoes_Utilizadas!$J:$J,DRE!AO$4,Aut_Promocoes_Utilizadas!$H:$H,"B",Aut_Promocoes_Utilizadas!$I:$I,"Eventos")-SUMIFS(Aut_Descontos!$J:$J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Antecipado")*50%)+SUMIFS(Aut_Ajustes_Manuais!$G:$G,Aut_Ajustes_Manuais!$I:$I,DRE!AO$4,Aut_Ajustes_Manuais!$F:$F,"Bebida")</f>
        <v/>
      </c>
      <c r="AR10" s="241">
        <f>SUMIFS($H10:$AO10,$H$5:$AO$5,"&lt;"&amp;MONTH(TODAY()),$H$6:$AO$6,"REAL 25")</f>
        <v/>
      </c>
      <c r="AS10" s="27">
        <f>SUMIFS($I10:$AP10,$I$5:$AP$5,"&lt;"&amp;MONTH(TODAY()),$I$6:$AP$6,"ORÇADO ")</f>
        <v/>
      </c>
      <c r="AT10" s="28">
        <f>SUMIFS($J10:$AQ10,$J$5:$AQ$5,"&lt;"&amp;MONTH(TODAY()),$J$6:$AQ$6,"REAL 26")</f>
        <v/>
      </c>
      <c r="AU10" s="241">
        <f>SUM(H10,K10,N10,Q10,T10,W10,Z10,AC10,AF10,AI10,AL10,AO10)</f>
        <v/>
      </c>
      <c r="AV10" s="27">
        <f>SUM(I10,L10,O10,R10,U10,X10,AA10,AD10,AG10,AJ10,AM10,AP10)</f>
        <v/>
      </c>
      <c r="AW10" s="28">
        <f>SUM(J10,M10,P10,S10,V10,Y10,AB10,AE10,AH10,AK10,AN10,AQ10)</f>
        <v/>
      </c>
      <c r="AX10" s="241">
        <f>SUM(H10,K10,N10)</f>
        <v/>
      </c>
      <c r="AY10" s="27">
        <f>SUM(I10,L10,O10)</f>
        <v/>
      </c>
      <c r="AZ10" s="28">
        <f>SUM(J10,M10,P10)</f>
        <v/>
      </c>
      <c r="BA10" s="241">
        <f>SUM(Q10,T10,W10)</f>
        <v/>
      </c>
      <c r="BB10" s="27">
        <f>SUM(R10,U10,X10)</f>
        <v/>
      </c>
      <c r="BC10" s="28">
        <f>SUM(S10,V10,Y10)</f>
        <v/>
      </c>
      <c r="BD10" s="241">
        <f>SUM(Z10,AC10,AF10)</f>
        <v/>
      </c>
      <c r="BE10" s="27">
        <f>SUM(AA10,AD10,AG10)</f>
        <v/>
      </c>
      <c r="BF10" s="28">
        <f>SUM(AB10,AE10,AH10)</f>
        <v/>
      </c>
      <c r="BG10" s="241">
        <f>SUM(AI10,AL10,AO10)</f>
        <v/>
      </c>
      <c r="BH10" s="27">
        <f>SUM(AJ10,AM10,AP10)</f>
        <v/>
      </c>
      <c r="BI10" s="28">
        <f>SUM(AK10,AN10,AQ10)</f>
        <v/>
      </c>
      <c r="BJ10" s="445" t="n"/>
      <c r="BK10" s="442">
        <f>SUM(I10,L10,O10,R10,U10,X10,AA10,AD10,AG10,AJ10,AM10,AP10)</f>
        <v/>
      </c>
      <c r="BL10" s="442">
        <f>BK10-AV10</f>
        <v/>
      </c>
      <c r="BM10" s="442">
        <f>SUM(J10,M10,P10,S10,V10)</f>
        <v/>
      </c>
      <c r="BN10" s="442">
        <f>BM10-AT10</f>
        <v/>
      </c>
      <c r="BO10" s="30" t="n"/>
      <c r="BP10" s="30">
        <f>_xlfn.FORMULATEXT(V10) &amp; "+SOMASES(Aut_Ajustes_Manuais!$G:$G;Aut_Ajustes_Manuais!$I:$I;DRE!T$4;Aut_Ajustes_Manuais!$F:$F;""" &amp; A10 &amp; """)"</f>
        <v/>
      </c>
      <c r="BQ10" s="30" t="n"/>
      <c r="BR10" s="30" t="n"/>
      <c r="BS10" s="30" t="n"/>
      <c r="BT10" s="30" t="n"/>
      <c r="BU10" s="30" t="n"/>
      <c r="BV10" s="30" t="n"/>
    </row>
    <row r="11" outlineLevel="1" ht="16.2" customFormat="1" customHeight="1" s="463">
      <c r="A11" s="22" t="inlineStr">
        <is>
          <t>Artístico (couvert/shows)</t>
        </is>
      </c>
      <c r="B11" s="23" t="n"/>
      <c r="C11" s="24" t="inlineStr">
        <is>
          <t xml:space="preserve">Estim. Mensal </t>
        </is>
      </c>
      <c r="D11" s="24" t="inlineStr">
        <is>
          <t>Preencher base de Faturamento A&amp;B&amp;C</t>
        </is>
      </c>
      <c r="E11" s="25" t="n"/>
      <c r="F11" s="26" t="n"/>
      <c r="G11" s="399" t="n"/>
      <c r="H11" s="241" t="n">
        <v>13835</v>
      </c>
      <c r="I11" s="27" t="n">
        <v>19869.849738585</v>
      </c>
      <c r="J11" s="28">
        <f>SUMIFS(Aut_Faturamento_Zig!$F:$F,Aut_Faturamento_Zig!$E:$E,"Couvert",Aut_Faturamento_Zig!$D:$D,DRE!H$4)+SUMIFS(Aut_Ajustes_Manuais!$G:$G,Aut_Ajustes_Manuais!$I:$I,DRE!H$4,Aut_Ajustes_Manuais!$F:$F,"Artístico (couvert/shows)")</f>
        <v/>
      </c>
      <c r="K11" s="241" t="n">
        <v>10015</v>
      </c>
      <c r="L11" s="27" t="n">
        <v>20306.5224264</v>
      </c>
      <c r="M11" s="28">
        <f>SUMIFS(Aut_Faturamento_Zig!$F:$F,Aut_Faturamento_Zig!$E:$E,"Couvert",Aut_Faturamento_Zig!$D:$D,DRE!K$4)+SUMIFS(Aut_Ajustes_Manuais!$G:$G,Aut_Ajustes_Manuais!$I:$I,DRE!K$4,Aut_Ajustes_Manuais!$F:$F,"Artístico (couvert/shows)")</f>
        <v/>
      </c>
      <c r="N11" s="241" t="n">
        <v>15080</v>
      </c>
      <c r="O11" s="27" t="n">
        <v>23737.3539732</v>
      </c>
      <c r="P11" s="28">
        <f>SUMIFS(Aut_Faturamento_Zig!$F:$F,Aut_Faturamento_Zig!$E:$E,"Couvert",Aut_Faturamento_Zig!$D:$D,DRE!N$4)+SUMIFS(Aut_Ajustes_Manuais!$G:$G,Aut_Ajustes_Manuais!$I:$I,DRE!N$4,Aut_Ajustes_Manuais!$F:$F,"Artístico (couvert/shows)")</f>
        <v/>
      </c>
      <c r="Q11" s="241" t="n">
        <v>21560</v>
      </c>
      <c r="R11" s="27" t="n">
        <v>22167.4491864</v>
      </c>
      <c r="S11" s="28">
        <f>SUMIFS(Aut_Faturamento_Zig!$F:$F,Aut_Faturamento_Zig!$E:$E,"Couvert",Aut_Faturamento_Zig!$D:$D,DRE!Q$4)+SUMIFS(Aut_Ajustes_Manuais!$G:$G,Aut_Ajustes_Manuais!$I:$I,DRE!Q$4,Aut_Ajustes_Manuais!$F:$F,"Artístico (couvert/shows)")</f>
        <v/>
      </c>
      <c r="T11" s="241" t="n">
        <v>30980</v>
      </c>
      <c r="U11" s="27" t="n">
        <v>25900.7478408</v>
      </c>
      <c r="V11" s="28">
        <f>SUMIFS(Aut_Faturamento_Zig!$F:$F,Aut_Faturamento_Zig!$E:$E,"Couvert",Aut_Faturamento_Zig!$D:$D,DRE!T$4)+SUMIFS(Aut_Ajustes_Manuais!$G:$G,Aut_Ajustes_Manuais!$I:$I,DRE!T$4,Aut_Ajustes_Manuais!$F:$F,"Artístico (couvert/shows)")</f>
        <v/>
      </c>
      <c r="W11" s="241" t="n">
        <v>18940</v>
      </c>
      <c r="X11" s="27" t="n">
        <v>22619.38141260001</v>
      </c>
      <c r="Y11" s="28">
        <f>SUMIFS(Aut_Faturamento_Zig!$F:$F,Aut_Faturamento_Zig!$E:$E,"Couvert",Aut_Faturamento_Zig!$D:$D,DRE!W$4)+SUMIFS(Aut_Ajustes_Manuais!$G:$G,Aut_Ajustes_Manuais!$I:$I,DRE!W$4,Aut_Ajustes_Manuais!$F:$F,"Artístico (couvert/shows)")</f>
        <v/>
      </c>
      <c r="Z11" s="241" t="n">
        <v>18760</v>
      </c>
      <c r="AA11" s="27" t="n">
        <v>25274.3257242</v>
      </c>
      <c r="AB11" s="28">
        <f>SUMIFS(Aut_Faturamento_Zig!$F:$F,Aut_Faturamento_Zig!$E:$E,"Couvert",Aut_Faturamento_Zig!$D:$D,DRE!Z$4)+SUMIFS(Aut_Ajustes_Manuais!$G:$G,Aut_Ajustes_Manuais!$I:$I,DRE!Z$4,Aut_Ajustes_Manuais!$F:$F,"Artístico (couvert/shows)")</f>
        <v/>
      </c>
      <c r="AC11" s="241" t="n">
        <v>22520</v>
      </c>
      <c r="AD11" s="27" t="n">
        <v>26609.4131184</v>
      </c>
      <c r="AE11" s="28">
        <f>SUMIFS(Aut_Faturamento_Zig!$F:$F,Aut_Faturamento_Zig!$E:$E,"Couvert",Aut_Faturamento_Zig!$D:$D,DRE!AC$4)+SUMIFS(Aut_Ajustes_Manuais!$G:$G,Aut_Ajustes_Manuais!$I:$I,DRE!AC$4,Aut_Ajustes_Manuais!$F:$F,"Artístico (couvert/shows)")</f>
        <v/>
      </c>
      <c r="AF11" s="241" t="n">
        <v>20760</v>
      </c>
      <c r="AG11" s="27" t="n">
        <v>24224.7084534</v>
      </c>
      <c r="AH11" s="28">
        <f>SUMIFS(Aut_Faturamento_Zig!$F:$F,Aut_Faturamento_Zig!$E:$E,"Couvert",Aut_Faturamento_Zig!$D:$D,DRE!AF$4)+SUMIFS(Aut_Ajustes_Manuais!$G:$G,Aut_Ajustes_Manuais!$I:$I,DRE!AF$4,Aut_Ajustes_Manuais!$F:$F,"Artístico (couvert/shows)")</f>
        <v/>
      </c>
      <c r="AI11" s="241" t="n">
        <v>19380</v>
      </c>
      <c r="AJ11" s="27" t="n">
        <v>19326.4753878</v>
      </c>
      <c r="AK11" s="28">
        <f>SUMIFS(Aut_Faturamento_Zig!$F:$F,Aut_Faturamento_Zig!$E:$E,"Couvert",Aut_Faturamento_Zig!$D:$D,DRE!AI$4)+SUMIFS(Aut_Ajustes_Manuais!$G:$G,Aut_Ajustes_Manuais!$I:$I,DRE!AI$4,Aut_Ajustes_Manuais!$F:$F,"Artístico (couvert/shows)")</f>
        <v/>
      </c>
      <c r="AL11" s="241" t="n">
        <v>18040</v>
      </c>
      <c r="AM11" s="27" t="n">
        <v>24006.2392332</v>
      </c>
      <c r="AN11" s="28">
        <f>SUMIFS(Aut_Faturamento_Zig!$F:$F,Aut_Faturamento_Zig!$E:$E,"Couvert",Aut_Faturamento_Zig!$D:$D,DRE!AL$4)+SUMIFS(Aut_Ajustes_Manuais!$G:$G,Aut_Ajustes_Manuais!$I:$I,DRE!AL$4,Aut_Ajustes_Manuais!$F:$F,"Artístico (couvert/shows)")</f>
        <v/>
      </c>
      <c r="AO11" s="241" t="n">
        <v>14860</v>
      </c>
      <c r="AP11" s="27" t="n">
        <v>21601.2787452</v>
      </c>
      <c r="AQ11" s="28">
        <f>SUMIFS(Aut_Faturamento_Zig!$F:$F,Aut_Faturamento_Zig!$E:$E,"Couvert",Aut_Faturamento_Zig!$D:$D,DRE!AO$4)+SUMIFS(Aut_Ajustes_Manuais!$G:$G,Aut_Ajustes_Manuais!$I:$I,DRE!AO$4,Aut_Ajustes_Manuais!$F:$F,"Artístico (couvert/shows)")</f>
        <v/>
      </c>
      <c r="AR11" s="241">
        <f>SUMIFS($H11:$AO11,$H$5:$AO$5,"&lt;"&amp;MONTH(TODAY()),$H$6:$AO$6,"REAL 25")</f>
        <v/>
      </c>
      <c r="AS11" s="27">
        <f>SUMIFS($I11:$AP11,$I$5:$AP$5,"&lt;"&amp;MONTH(TODAY()),$I$6:$AP$6,"ORÇADO ")</f>
        <v/>
      </c>
      <c r="AT11" s="28">
        <f>SUMIFS($J11:$AQ11,$J$5:$AQ$5,"&lt;"&amp;MONTH(TODAY()),$J$6:$AQ$6,"REAL 26")</f>
        <v/>
      </c>
      <c r="AU11" s="241">
        <f>SUM(H11,K11,N11,Q11,T11,W11,Z11,AC11,AF11,AI11,AL11,AO11)</f>
        <v/>
      </c>
      <c r="AV11" s="27">
        <f>SUM(I11,L11,O11,R11,U11,X11,AA11,AD11,AG11,AJ11,AM11,AP11)</f>
        <v/>
      </c>
      <c r="AW11" s="28">
        <f>SUM(J11,M11,P11,S11,V11,Y11,AB11,AE11,AH11,AK11,AN11,AQ11)</f>
        <v/>
      </c>
      <c r="AX11" s="241">
        <f>SUM(H11,K11,N11)</f>
        <v/>
      </c>
      <c r="AY11" s="27">
        <f>SUM(I11,L11,O11)</f>
        <v/>
      </c>
      <c r="AZ11" s="28">
        <f>SUM(J11,M11,P11)</f>
        <v/>
      </c>
      <c r="BA11" s="241">
        <f>SUM(Q11,T11,W11)</f>
        <v/>
      </c>
      <c r="BB11" s="27">
        <f>SUM(R11,U11,X11)</f>
        <v/>
      </c>
      <c r="BC11" s="28">
        <f>SUM(S11,V11,Y11)</f>
        <v/>
      </c>
      <c r="BD11" s="241">
        <f>SUM(Z11,AC11,AF11)</f>
        <v/>
      </c>
      <c r="BE11" s="27">
        <f>SUM(AA11,AD11,AG11)</f>
        <v/>
      </c>
      <c r="BF11" s="28">
        <f>SUM(AB11,AE11,AH11)</f>
        <v/>
      </c>
      <c r="BG11" s="241">
        <f>SUM(AI11,AL11,AO11)</f>
        <v/>
      </c>
      <c r="BH11" s="27">
        <f>SUM(AJ11,AM11,AP11)</f>
        <v/>
      </c>
      <c r="BI11" s="28">
        <f>SUM(AK11,AN11,AQ11)</f>
        <v/>
      </c>
      <c r="BJ11" s="445" t="n"/>
      <c r="BK11" s="442">
        <f>SUM(I11,L11,O11,R11,U11,X11,AA11,AD11,AG11,AJ11,AM11,AP11)</f>
        <v/>
      </c>
      <c r="BL11" s="442">
        <f>BK11-AV11</f>
        <v/>
      </c>
      <c r="BM11" s="442">
        <f>SUM(J11,M11,P11,S11,V11)</f>
        <v/>
      </c>
      <c r="BN11" s="442">
        <f>BM11-AT11</f>
        <v/>
      </c>
      <c r="BO11" s="30" t="n"/>
      <c r="BP11" s="30">
        <f>_xlfn.FORMULATEXT(V11) &amp; "+SOMASES(Aut_Ajustes_Manuais!$G:$G;Aut_Ajustes_Manuais!$I:$I;DRE!T$4;Aut_Ajustes_Manuais!$F:$F;""" &amp; A11 &amp; """)"</f>
        <v/>
      </c>
      <c r="BQ11" s="30" t="n"/>
      <c r="BR11" s="30" t="n"/>
      <c r="BS11" s="30" t="n"/>
      <c r="BT11" s="30" t="n"/>
      <c r="BU11" s="30" t="n"/>
      <c r="BV11" s="30" t="n"/>
    </row>
    <row r="12" outlineLevel="1" ht="16.2" customFormat="1" customHeight="1" s="463">
      <c r="A12" s="22" t="inlineStr">
        <is>
          <t>Gifts</t>
        </is>
      </c>
      <c r="B12" s="23" t="n"/>
      <c r="C12" s="24" t="inlineStr">
        <is>
          <t xml:space="preserve">Estim. Mensal </t>
        </is>
      </c>
      <c r="D12" s="24" t="inlineStr">
        <is>
          <t>Vendas Lojinha</t>
        </is>
      </c>
      <c r="E12" s="25" t="n"/>
      <c r="F12" s="26" t="n"/>
      <c r="G12" s="399" t="n"/>
      <c r="H12" s="241" t="n">
        <v>0</v>
      </c>
      <c r="I12" s="27" t="n"/>
      <c r="J12" s="28">
        <f>SUMIFS(Aut_Faturamento_Zig!$F:$F,Aut_Faturamento_Zig!$E:$E,"Gifts",Aut_Faturamento_Zig!$D:$D,DRE!H$4)+SUMIFS(Aut_Ajustes_Manuais!$G:$G,Aut_Ajustes_Manuais!$I:$I,DRE!H$4,Aut_Ajustes_Manuais!$F:$F,"Gifts")</f>
        <v/>
      </c>
      <c r="K12" s="241" t="n">
        <v>0</v>
      </c>
      <c r="L12" s="27" t="n"/>
      <c r="M12" s="28">
        <f>SUMIFS(Aut_Faturamento_Zig!$F:$F,Aut_Faturamento_Zig!$E:$E,"Gifts",Aut_Faturamento_Zig!$D:$D,DRE!K$4)+SUMIFS(Aut_Ajustes_Manuais!$G:$G,Aut_Ajustes_Manuais!$I:$I,DRE!K$4,Aut_Ajustes_Manuais!$F:$F,"Gifts")</f>
        <v/>
      </c>
      <c r="N12" s="241" t="n">
        <v>0</v>
      </c>
      <c r="O12" s="27" t="n"/>
      <c r="P12" s="28">
        <f>SUMIFS(Aut_Faturamento_Zig!$F:$F,Aut_Faturamento_Zig!$E:$E,"Gifts",Aut_Faturamento_Zig!$D:$D,DRE!N$4)+SUMIFS(Aut_Ajustes_Manuais!$G:$G,Aut_Ajustes_Manuais!$I:$I,DRE!N$4,Aut_Ajustes_Manuais!$F:$F,"Gifts")</f>
        <v/>
      </c>
      <c r="Q12" s="241" t="n">
        <v>0</v>
      </c>
      <c r="R12" s="27" t="n"/>
      <c r="S12" s="28">
        <f>SUMIFS(Aut_Faturamento_Zig!$F:$F,Aut_Faturamento_Zig!$E:$E,"Gifts",Aut_Faturamento_Zig!$D:$D,DRE!Q$4)+SUMIFS(Aut_Ajustes_Manuais!$G:$G,Aut_Ajustes_Manuais!$I:$I,DRE!Q$4,Aut_Ajustes_Manuais!$F:$F,"Gifts")</f>
        <v/>
      </c>
      <c r="T12" s="241" t="n">
        <v>0</v>
      </c>
      <c r="U12" s="27" t="n"/>
      <c r="V12" s="28">
        <f>SUMIFS(Aut_Faturamento_Zig!$F:$F,Aut_Faturamento_Zig!$E:$E,"Gifts",Aut_Faturamento_Zig!$D:$D,DRE!T$4)+SUMIFS(Aut_Ajustes_Manuais!$G:$G,Aut_Ajustes_Manuais!$I:$I,DRE!T$4,Aut_Ajustes_Manuais!$F:$F,"Gifts")</f>
        <v/>
      </c>
      <c r="W12" s="241" t="n">
        <v>0</v>
      </c>
      <c r="X12" s="27" t="n"/>
      <c r="Y12" s="28">
        <f>SUMIFS(Aut_Faturamento_Zig!$F:$F,Aut_Faturamento_Zig!$E:$E,"Gifts",Aut_Faturamento_Zig!$D:$D,DRE!W$4)+SUMIFS(Aut_Ajustes_Manuais!$G:$G,Aut_Ajustes_Manuais!$I:$I,DRE!W$4,Aut_Ajustes_Manuais!$F:$F,"Gifts")</f>
        <v/>
      </c>
      <c r="Z12" s="241" t="n">
        <v>0</v>
      </c>
      <c r="AA12" s="27" t="n"/>
      <c r="AB12" s="28">
        <f>SUMIFS(Aut_Faturamento_Zig!$F:$F,Aut_Faturamento_Zig!$E:$E,"Gifts",Aut_Faturamento_Zig!$D:$D,DRE!Z$4)+SUMIFS(Aut_Ajustes_Manuais!$G:$G,Aut_Ajustes_Manuais!$I:$I,DRE!Z$4,Aut_Ajustes_Manuais!$F:$F,"Gifts")</f>
        <v/>
      </c>
      <c r="AC12" s="241" t="n">
        <v>0</v>
      </c>
      <c r="AD12" s="27" t="n"/>
      <c r="AE12" s="28">
        <f>SUMIFS(Aut_Faturamento_Zig!$F:$F,Aut_Faturamento_Zig!$E:$E,"Gifts",Aut_Faturamento_Zig!$D:$D,DRE!AC$4)+SUMIFS(Aut_Ajustes_Manuais!$G:$G,Aut_Ajustes_Manuais!$I:$I,DRE!AC$4,Aut_Ajustes_Manuais!$F:$F,"Gifts")</f>
        <v/>
      </c>
      <c r="AF12" s="241" t="n">
        <v>0</v>
      </c>
      <c r="AG12" s="27" t="n"/>
      <c r="AH12" s="28">
        <f>SUMIFS(Aut_Faturamento_Zig!$F:$F,Aut_Faturamento_Zig!$E:$E,"Gifts",Aut_Faturamento_Zig!$D:$D,DRE!AF$4)+SUMIFS(Aut_Ajustes_Manuais!$G:$G,Aut_Ajustes_Manuais!$I:$I,DRE!AF$4,Aut_Ajustes_Manuais!$F:$F,"Gifts")</f>
        <v/>
      </c>
      <c r="AI12" s="241" t="n">
        <v>0</v>
      </c>
      <c r="AJ12" s="27" t="n"/>
      <c r="AK12" s="28">
        <f>SUMIFS(Aut_Faturamento_Zig!$F:$F,Aut_Faturamento_Zig!$E:$E,"Gifts",Aut_Faturamento_Zig!$D:$D,DRE!AI$4)+SUMIFS(Aut_Ajustes_Manuais!$G:$G,Aut_Ajustes_Manuais!$I:$I,DRE!AI$4,Aut_Ajustes_Manuais!$F:$F,"Gifts")</f>
        <v/>
      </c>
      <c r="AL12" s="241" t="n">
        <v>0</v>
      </c>
      <c r="AM12" s="27" t="n"/>
      <c r="AN12" s="28">
        <f>SUMIFS(Aut_Faturamento_Zig!$F:$F,Aut_Faturamento_Zig!$E:$E,"Gifts",Aut_Faturamento_Zig!$D:$D,DRE!AL$4)+SUMIFS(Aut_Ajustes_Manuais!$G:$G,Aut_Ajustes_Manuais!$I:$I,DRE!AL$4,Aut_Ajustes_Manuais!$F:$F,"Gifts")</f>
        <v/>
      </c>
      <c r="AO12" s="241" t="n">
        <v>0</v>
      </c>
      <c r="AP12" s="27" t="n"/>
      <c r="AQ12" s="28">
        <f>SUMIFS(Aut_Faturamento_Zig!$F:$F,Aut_Faturamento_Zig!$E:$E,"Gifts",Aut_Faturamento_Zig!$D:$D,DRE!AO$4)+SUMIFS(Aut_Ajustes_Manuais!$G:$G,Aut_Ajustes_Manuais!$I:$I,DRE!AO$4,Aut_Ajustes_Manuais!$F:$F,"Gifts")</f>
        <v/>
      </c>
      <c r="AR12" s="241">
        <f>SUMIFS($H12:$AO12,$H$5:$AO$5,"&lt;"&amp;MONTH(TODAY()),$H$6:$AO$6,"REAL 25")</f>
        <v/>
      </c>
      <c r="AS12" s="27">
        <f>SUMIFS($I12:$AP12,$I$5:$AP$5,"&lt;"&amp;MONTH(TODAY()),$I$6:$AP$6,"ORÇADO ")</f>
        <v/>
      </c>
      <c r="AT12" s="28">
        <f>SUMIFS($J12:$AQ12,$J$5:$AQ$5,"&lt;"&amp;MONTH(TODAY()),$J$6:$AQ$6,"REAL 26")</f>
        <v/>
      </c>
      <c r="AU12" s="241">
        <f>SUM(H12,K12,N12,Q12,T12,W12,Z12,AC12,AF12,AI12,AL12,AO12)</f>
        <v/>
      </c>
      <c r="AV12" s="27">
        <f>SUM(I12,L12,O12,R12,U12,X12,AA12,AD12,AG12,AJ12,AM12,AP12)</f>
        <v/>
      </c>
      <c r="AW12" s="28">
        <f>SUM(J12,M12,P12,S12,V12,Y12,AB12,AE12,AH12,AK12,AN12,AQ12)</f>
        <v/>
      </c>
      <c r="AX12" s="241">
        <f>SUM(H12,K12,N12)</f>
        <v/>
      </c>
      <c r="AY12" s="27">
        <f>SUM(I12,L12,O12)</f>
        <v/>
      </c>
      <c r="AZ12" s="28">
        <f>SUM(J12,M12,P12)</f>
        <v/>
      </c>
      <c r="BA12" s="241">
        <f>SUM(Q12,T12,W12)</f>
        <v/>
      </c>
      <c r="BB12" s="27">
        <f>SUM(R12,U12,X12)</f>
        <v/>
      </c>
      <c r="BC12" s="28">
        <f>SUM(S12,V12,Y12)</f>
        <v/>
      </c>
      <c r="BD12" s="241">
        <f>SUM(Z12,AC12,AF12)</f>
        <v/>
      </c>
      <c r="BE12" s="27">
        <f>SUM(AA12,AD12,AG12)</f>
        <v/>
      </c>
      <c r="BF12" s="28">
        <f>SUM(AB12,AE12,AH12)</f>
        <v/>
      </c>
      <c r="BG12" s="241">
        <f>SUM(AI12,AL12,AO12)</f>
        <v/>
      </c>
      <c r="BH12" s="27">
        <f>SUM(AJ12,AM12,AP12)</f>
        <v/>
      </c>
      <c r="BI12" s="28">
        <f>SUM(AK12,AN12,AQ12)</f>
        <v/>
      </c>
      <c r="BJ12" s="445" t="n"/>
      <c r="BK12" s="442">
        <f>SUM(I12,L12,O12,R12,U12,X12,AA12,AD12,AG12,AJ12,AM12,AP12)</f>
        <v/>
      </c>
      <c r="BL12" s="442">
        <f>BK12-AV12</f>
        <v/>
      </c>
      <c r="BM12" s="442">
        <f>SUM(J12,M12,P12,S12,V12)</f>
        <v/>
      </c>
      <c r="BN12" s="442">
        <f>BM12-AT12</f>
        <v/>
      </c>
      <c r="BP12" s="463">
        <f>_xlfn.FORMULATEXT(V12) &amp; "+SOMASES(Aut_Ajustes_Manuais!$G:$G;Aut_Ajustes_Manuais!$I:$I;DRE!T$4;Aut_Ajustes_Manuais!$F:$F;""" &amp; A12 &amp; """)"</f>
        <v/>
      </c>
    </row>
    <row r="13" outlineLevel="1" ht="16.2" customFormat="1" customHeight="1" s="463">
      <c r="A13" s="22" t="inlineStr">
        <is>
          <t>Serviço</t>
        </is>
      </c>
      <c r="B13" s="23" t="n"/>
      <c r="C13" s="24" t="inlineStr">
        <is>
          <t xml:space="preserve">Estim. Mensal </t>
        </is>
      </c>
      <c r="D13" s="24" t="inlineStr">
        <is>
          <t xml:space="preserve">Gorjeta Fórmula </t>
        </is>
      </c>
      <c r="E13" s="25" t="inlineStr">
        <is>
          <t>13% sobre A&amp;B&amp;C</t>
        </is>
      </c>
      <c r="F13" s="26" t="n"/>
      <c r="G13" s="399" t="n"/>
      <c r="H13" s="241" t="n">
        <v>94794.67</v>
      </c>
      <c r="I13" s="27" t="n">
        <v>109284.1735622175</v>
      </c>
      <c r="J13" s="28">
        <f>SUMIFS(Aut_Faturamento_Zig!$F:$F,Aut_Faturamento_Zig!$E:$E,"Serviço",Aut_Faturamento_Zig!$D:$D,DRE!H$4)+SUMIFS(Aut_Ajustes_Manuais!$G:$G,Aut_Ajustes_Manuais!$I:$I,DRE!H$4,Aut_Ajustes_Manuais!$F:$F,"Serviço")</f>
        <v/>
      </c>
      <c r="K13" s="241" t="n">
        <v>80525.42999999999</v>
      </c>
      <c r="L13" s="27" t="n">
        <v>111685.8733452</v>
      </c>
      <c r="M13" s="28">
        <f>SUMIFS(Aut_Faturamento_Zig!$F:$F,Aut_Faturamento_Zig!$E:$E,"Serviço",Aut_Faturamento_Zig!$D:$D,DRE!K$4)+SUMIFS(Aut_Ajustes_Manuais!$G:$G,Aut_Ajustes_Manuais!$I:$I,DRE!K$4,Aut_Ajustes_Manuais!$F:$F,"Serviço")</f>
        <v/>
      </c>
      <c r="N13" s="241" t="n">
        <v>87046.67999999999</v>
      </c>
      <c r="O13" s="27" t="n">
        <v>130555.4468526</v>
      </c>
      <c r="P13" s="28">
        <f>SUMIFS(Aut_Faturamento_Zig!$F:$F,Aut_Faturamento_Zig!$E:$E,"Serviço",Aut_Faturamento_Zig!$D:$D,DRE!N$4)+SUMIFS(Aut_Ajustes_Manuais!$G:$G,Aut_Ajustes_Manuais!$I:$I,DRE!N$4,Aut_Ajustes_Manuais!$F:$F,"Serviço")</f>
        <v/>
      </c>
      <c r="Q13" s="241" t="n">
        <v>104446.5</v>
      </c>
      <c r="R13" s="27" t="n">
        <v>121920.9705252</v>
      </c>
      <c r="S13" s="28">
        <f>SUMIFS(Aut_Faturamento_Zig!$F:$F,Aut_Faturamento_Zig!$E:$E,"Serviço",Aut_Faturamento_Zig!$D:$D,DRE!Q$4)+SUMIFS(Aut_Ajustes_Manuais!$G:$G,Aut_Ajustes_Manuais!$I:$I,DRE!Q$4,Aut_Ajustes_Manuais!$F:$F,"Serviço")</f>
        <v/>
      </c>
      <c r="T13" s="241" t="n">
        <v>126531.61</v>
      </c>
      <c r="U13" s="27" t="n">
        <v>142454.1131244</v>
      </c>
      <c r="V13" s="28">
        <f>SUMIFS(Aut_Faturamento_Zig!$F:$F,Aut_Faturamento_Zig!$E:$E,"Serviço",Aut_Faturamento_Zig!$D:$D,DRE!T$4)+SUMIFS(Aut_Ajustes_Manuais!$G:$G,Aut_Ajustes_Manuais!$I:$I,DRE!T$4,Aut_Ajustes_Manuais!$F:$F,"Serviço")</f>
        <v/>
      </c>
      <c r="W13" s="241" t="n">
        <v>108379.66</v>
      </c>
      <c r="X13" s="27" t="n">
        <v>124406.5977693</v>
      </c>
      <c r="Y13" s="28">
        <f>SUMIFS(Aut_Faturamento_Zig!$F:$F,Aut_Faturamento_Zig!$E:$E,"Serviço",Aut_Faturamento_Zig!$D:$D,DRE!W$4)+SUMIFS(Aut_Ajustes_Manuais!$G:$G,Aut_Ajustes_Manuais!$I:$I,DRE!W$4,Aut_Ajustes_Manuais!$F:$F,"Serviço")</f>
        <v/>
      </c>
      <c r="Z13" s="241" t="n">
        <v>120962.43</v>
      </c>
      <c r="AA13" s="27" t="n">
        <v>139008.7914831</v>
      </c>
      <c r="AB13" s="28">
        <f>SUMIFS(Aut_Faturamento_Zig!$F:$F,Aut_Faturamento_Zig!$E:$E,"Serviço",Aut_Faturamento_Zig!$D:$D,DRE!Z$4)+SUMIFS(Aut_Ajustes_Manuais!$G:$G,Aut_Ajustes_Manuais!$I:$I,DRE!Z$4,Aut_Ajustes_Manuais!$F:$F,"Serviço")</f>
        <v/>
      </c>
      <c r="AC13" s="241" t="n">
        <v>133706.16</v>
      </c>
      <c r="AD13" s="27" t="n">
        <v>146351.7721512</v>
      </c>
      <c r="AE13" s="28">
        <f>SUMIFS(Aut_Faturamento_Zig!$F:$F,Aut_Faturamento_Zig!$E:$E,"Serviço",Aut_Faturamento_Zig!$D:$D,DRE!AC$4)+SUMIFS(Aut_Ajustes_Manuais!$G:$G,Aut_Ajustes_Manuais!$I:$I,DRE!AC$4,Aut_Ajustes_Manuais!$F:$F,"Serviço")</f>
        <v/>
      </c>
      <c r="AF13" s="241" t="n">
        <v>111722.25</v>
      </c>
      <c r="AG13" s="27" t="n">
        <v>133235.8964937</v>
      </c>
      <c r="AH13" s="28">
        <f>SUMIFS(Aut_Faturamento_Zig!$F:$F,Aut_Faturamento_Zig!$E:$E,"Serviço",Aut_Faturamento_Zig!$D:$D,DRE!AF$4)+SUMIFS(Aut_Ajustes_Manuais!$G:$G,Aut_Ajustes_Manuais!$I:$I,DRE!AF$4,Aut_Ajustes_Manuais!$F:$F,"Serviço")</f>
        <v/>
      </c>
      <c r="AI13" s="241" t="n">
        <v>89903.29000000002</v>
      </c>
      <c r="AJ13" s="27" t="n">
        <v>106295.6146329</v>
      </c>
      <c r="AK13" s="28">
        <f>SUMIFS(Aut_Faturamento_Zig!$F:$F,Aut_Faturamento_Zig!$E:$E,"Serviço",Aut_Faturamento_Zig!$D:$D,DRE!AI$4)+SUMIFS(Aut_Ajustes_Manuais!$G:$G,Aut_Ajustes_Manuais!$I:$I,DRE!AI$4,Aut_Ajustes_Manuais!$F:$F,"Serviço")</f>
        <v/>
      </c>
      <c r="AL13" s="241" t="n">
        <v>109585.59</v>
      </c>
      <c r="AM13" s="27" t="n">
        <v>132034.3157826</v>
      </c>
      <c r="AN13" s="28">
        <f>SUMIFS(Aut_Faturamento_Zig!$F:$F,Aut_Faturamento_Zig!$E:$E,"Serviço",Aut_Faturamento_Zig!$D:$D,DRE!AL$4)+SUMIFS(Aut_Ajustes_Manuais!$G:$G,Aut_Ajustes_Manuais!$I:$I,DRE!AL$4,Aut_Ajustes_Manuais!$F:$F,"Serviço")</f>
        <v/>
      </c>
      <c r="AO13" s="241" t="n">
        <v>87753.09</v>
      </c>
      <c r="AP13" s="27" t="n">
        <v>118807.0330986</v>
      </c>
      <c r="AQ13" s="28">
        <f>SUMIFS(Aut_Faturamento_Zig!$F:$F,Aut_Faturamento_Zig!$E:$E,"Serviço",Aut_Faturamento_Zig!$D:$D,DRE!AO$4)+SUMIFS(Aut_Ajustes_Manuais!$G:$G,Aut_Ajustes_Manuais!$I:$I,DRE!AO$4,Aut_Ajustes_Manuais!$F:$F,"Serviço")</f>
        <v/>
      </c>
      <c r="AR13" s="241">
        <f>SUMIFS($H13:$AO13,$H$5:$AO$5,"&lt;"&amp;MONTH(TODAY()),$H$6:$AO$6,"REAL 25")</f>
        <v/>
      </c>
      <c r="AS13" s="27">
        <f>SUMIFS($I13:$AP13,$I$5:$AP$5,"&lt;"&amp;MONTH(TODAY()),$I$6:$AP$6,"ORÇADO ")</f>
        <v/>
      </c>
      <c r="AT13" s="28">
        <f>SUMIFS($J13:$AQ13,$J$5:$AQ$5,"&lt;"&amp;MONTH(TODAY()),$J$6:$AQ$6,"REAL 26")</f>
        <v/>
      </c>
      <c r="AU13" s="241">
        <f>SUM(H13,K13,N13,Q13,T13,W13,Z13,AC13,AF13,AI13,AL13,AO13)</f>
        <v/>
      </c>
      <c r="AV13" s="27">
        <f>SUM(I13,L13,O13,R13,U13,X13,AA13,AD13,AG13,AJ13,AM13,AP13)</f>
        <v/>
      </c>
      <c r="AW13" s="28">
        <f>SUM(J13,M13,P13,S13,V13,Y13,AB13,AE13,AH13,AK13,AN13,AQ13)</f>
        <v/>
      </c>
      <c r="AX13" s="241">
        <f>SUM(H13,K13,N13)</f>
        <v/>
      </c>
      <c r="AY13" s="27">
        <f>SUM(I13,L13,O13)</f>
        <v/>
      </c>
      <c r="AZ13" s="28">
        <f>SUM(J13,M13,P13)</f>
        <v/>
      </c>
      <c r="BA13" s="241">
        <f>SUM(Q13,T13,W13)</f>
        <v/>
      </c>
      <c r="BB13" s="27">
        <f>SUM(R13,U13,X13)</f>
        <v/>
      </c>
      <c r="BC13" s="28">
        <f>SUM(S13,V13,Y13)</f>
        <v/>
      </c>
      <c r="BD13" s="241">
        <f>SUM(Z13,AC13,AF13)</f>
        <v/>
      </c>
      <c r="BE13" s="27">
        <f>SUM(AA13,AD13,AG13)</f>
        <v/>
      </c>
      <c r="BF13" s="28">
        <f>SUM(AB13,AE13,AH13)</f>
        <v/>
      </c>
      <c r="BG13" s="241">
        <f>SUM(AI13,AL13,AO13)</f>
        <v/>
      </c>
      <c r="BH13" s="27">
        <f>SUM(AJ13,AM13,AP13)</f>
        <v/>
      </c>
      <c r="BI13" s="28">
        <f>SUM(AK13,AN13,AQ13)</f>
        <v/>
      </c>
      <c r="BJ13" s="445" t="n"/>
      <c r="BK13" s="442">
        <f>SUM(I13,L13,O13,R13,U13,X13,AA13,AD13,AG13,AJ13,AM13,AP13)</f>
        <v/>
      </c>
      <c r="BL13" s="442">
        <f>BK13-AV13</f>
        <v/>
      </c>
      <c r="BM13" s="442">
        <f>SUM(J13,M13,P13,S13,V13)</f>
        <v/>
      </c>
      <c r="BN13" s="442">
        <f>BM13-AT13</f>
        <v/>
      </c>
      <c r="BP13" s="463">
        <f>_xlfn.FORMULATEXT(V13) &amp; "+SOMASES(Aut_Ajustes_Manuais!$G:$G;Aut_Ajustes_Manuais!$I:$I;DRE!T$4;Aut_Ajustes_Manuais!$F:$F;""" &amp; A13 &amp; """)"</f>
        <v/>
      </c>
    </row>
    <row r="14" outlineLevel="1" ht="16.2" customFormat="1" customHeight="1" s="463">
      <c r="A14" s="22" t="inlineStr">
        <is>
          <t>Eventos A&amp;B</t>
        </is>
      </c>
      <c r="B14" s="23" t="n"/>
      <c r="C14" s="24" t="inlineStr">
        <is>
          <t xml:space="preserve">Estim. Mensal </t>
        </is>
      </c>
      <c r="D14" s="24" t="inlineStr">
        <is>
          <t>Preencher base de Eventos</t>
        </is>
      </c>
      <c r="E14" s="25" t="n"/>
      <c r="F14" s="26" t="n"/>
      <c r="G14" s="399" t="n"/>
      <c r="H14" s="241" t="n">
        <v>0</v>
      </c>
      <c r="I14" s="27" t="n">
        <v>120000</v>
      </c>
      <c r="J14" s="28">
        <f>SUMIFS(BD_Eventos_Novo!$J:$J,BD_Eventos_Novo!$AB:$AB,DRE!H$4)+SUMIFS(BD_Eventos_Novo!$K:$K,BD_Eventos_Novo!$AB:$AB,DRE!H$4)+SUMIFS(Aut_Ajustes_Manuais!$G:$G,Aut_Ajustes_Manuais!$I:$I,DRE!H$4,Aut_Ajustes_Manuais!$F:$F,"Eventos A&amp;B")</f>
        <v/>
      </c>
      <c r="K14" s="241" t="n">
        <v>0</v>
      </c>
      <c r="L14" s="27" t="n">
        <v>120000</v>
      </c>
      <c r="M14" s="28">
        <f>SUMIFS(BD_Eventos_Novo!$J:$J,BD_Eventos_Novo!$AB:$AB,DRE!K$4)+SUMIFS(BD_Eventos_Novo!$K:$K,BD_Eventos_Novo!$AB:$AB,DRE!K$4)+SUMIFS(Aut_Ajustes_Manuais!$G:$G,Aut_Ajustes_Manuais!$I:$I,DRE!K$4,Aut_Ajustes_Manuais!$F:$F,"Eventos A&amp;B")</f>
        <v/>
      </c>
      <c r="N14" s="241" t="n">
        <v>21375</v>
      </c>
      <c r="O14" s="27" t="n">
        <v>120000</v>
      </c>
      <c r="P14" s="28">
        <f>SUMIFS(BD_Eventos_Novo!$J:$J,BD_Eventos_Novo!$AB:$AB,DRE!N$4)+SUMIFS(BD_Eventos_Novo!$K:$K,BD_Eventos_Novo!$AB:$AB,DRE!N$4)+SUMIFS(Aut_Ajustes_Manuais!$G:$G,Aut_Ajustes_Manuais!$I:$I,DRE!N$4,Aut_Ajustes_Manuais!$F:$F,"Eventos A&amp;B")</f>
        <v/>
      </c>
      <c r="Q14" s="241" t="n">
        <v>0</v>
      </c>
      <c r="R14" s="27" t="n">
        <v>120000</v>
      </c>
      <c r="S14" s="28">
        <f>SUMIFS(BD_Eventos_Novo!$J:$J,BD_Eventos_Novo!$AB:$AB,DRE!Q$4)+SUMIFS(BD_Eventos_Novo!$K:$K,BD_Eventos_Novo!$AB:$AB,DRE!Q$4)+SUMIFS(Aut_Ajustes_Manuais!$G:$G,Aut_Ajustes_Manuais!$I:$I,DRE!Q$4,Aut_Ajustes_Manuais!$F:$F,"Eventos A&amp;B")</f>
        <v/>
      </c>
      <c r="T14" s="241" t="n">
        <v>17130</v>
      </c>
      <c r="U14" s="27" t="n">
        <v>120000</v>
      </c>
      <c r="V14" s="28">
        <f>SUMIFS(BD_Eventos_Novo!$J:$J,BD_Eventos_Novo!$AB:$AB,DRE!T$4)+SUMIFS(BD_Eventos_Novo!$K:$K,BD_Eventos_Novo!$AB:$AB,DRE!T$4)+SUMIFS(Aut_Ajustes_Manuais!$G:$G,Aut_Ajustes_Manuais!$I:$I,DRE!T$4,Aut_Ajustes_Manuais!$F:$F,"Eventos A&amp;B")</f>
        <v/>
      </c>
      <c r="W14" s="241" t="n">
        <v>50870</v>
      </c>
      <c r="X14" s="27" t="n">
        <v>120000</v>
      </c>
      <c r="Y14" s="28">
        <f>SUMIFS(BD_Eventos_Novo!$J:$J,BD_Eventos_Novo!$AB:$AB,DRE!W$4)+SUMIFS(BD_Eventos_Novo!$K:$K,BD_Eventos_Novo!$AB:$AB,DRE!W$4)+SUMIFS(Aut_Ajustes_Manuais!$G:$G,Aut_Ajustes_Manuais!$I:$I,DRE!W$4,Aut_Ajustes_Manuais!$F:$F,"Eventos A&amp;B")</f>
        <v/>
      </c>
      <c r="Z14" s="241" t="n">
        <v>301708.9999999999</v>
      </c>
      <c r="AA14" s="27" t="n">
        <v>297000</v>
      </c>
      <c r="AB14" s="28">
        <f>SUMIFS(BD_Eventos_Novo!$J:$J,BD_Eventos_Novo!$AB:$AB,DRE!Z$4)+SUMIFS(BD_Eventos_Novo!$K:$K,BD_Eventos_Novo!$AB:$AB,DRE!Z$4)+SUMIFS(Aut_Ajustes_Manuais!$G:$G,Aut_Ajustes_Manuais!$I:$I,DRE!Z$4,Aut_Ajustes_Manuais!$F:$F,"Eventos A&amp;B")</f>
        <v/>
      </c>
      <c r="AC14" s="241" t="n">
        <v>149781</v>
      </c>
      <c r="AD14" s="27" t="n">
        <v>120000</v>
      </c>
      <c r="AE14" s="28">
        <f>SUMIFS(BD_Eventos_Novo!$J:$J,BD_Eventos_Novo!$AB:$AB,DRE!AC$4)+SUMIFS(BD_Eventos_Novo!$K:$K,BD_Eventos_Novo!$AB:$AB,DRE!AC$4)+SUMIFS(Aut_Ajustes_Manuais!$G:$G,Aut_Ajustes_Manuais!$I:$I,DRE!AC$4,Aut_Ajustes_Manuais!$F:$F,"Eventos A&amp;B")</f>
        <v/>
      </c>
      <c r="AF14" s="241" t="n">
        <v>95178</v>
      </c>
      <c r="AG14" s="27" t="n">
        <v>120000</v>
      </c>
      <c r="AH14" s="28">
        <f>SUMIFS(BD_Eventos_Novo!$J:$J,BD_Eventos_Novo!$AB:$AB,DRE!AF$4)+SUMIFS(BD_Eventos_Novo!$K:$K,BD_Eventos_Novo!$AB:$AB,DRE!AF$4)+SUMIFS(Aut_Ajustes_Manuais!$G:$G,Aut_Ajustes_Manuais!$I:$I,DRE!AF$4,Aut_Ajustes_Manuais!$F:$F,"Eventos A&amp;B")</f>
        <v/>
      </c>
      <c r="AI14" s="241" t="n">
        <v>359340</v>
      </c>
      <c r="AJ14" s="27" t="n">
        <v>306000</v>
      </c>
      <c r="AK14" s="28">
        <f>SUMIFS(BD_Eventos_Novo!$J:$J,BD_Eventos_Novo!$AB:$AB,DRE!AI$4)+SUMIFS(BD_Eventos_Novo!$K:$K,BD_Eventos_Novo!$AB:$AB,DRE!AI$4)+SUMIFS(Aut_Ajustes_Manuais!$G:$G,Aut_Ajustes_Manuais!$I:$I,DRE!AI$4,Aut_Ajustes_Manuais!$F:$F,"Eventos A&amp;B")</f>
        <v/>
      </c>
      <c r="AL14" s="241" t="n">
        <v>179868</v>
      </c>
      <c r="AM14" s="27" t="n">
        <v>165000</v>
      </c>
      <c r="AN14" s="28">
        <f>SUMIFS(BD_Eventos_Novo!$J:$J,BD_Eventos_Novo!$AB:$AB,DRE!AL$4)+SUMIFS(BD_Eventos_Novo!$K:$K,BD_Eventos_Novo!$AB:$AB,DRE!AL$4)+SUMIFS(Aut_Ajustes_Manuais!$G:$G,Aut_Ajustes_Manuais!$I:$I,DRE!AL$4,Aut_Ajustes_Manuais!$F:$F,"Eventos A&amp;B")</f>
        <v/>
      </c>
      <c r="AO14" s="241" t="n">
        <v>270158.99</v>
      </c>
      <c r="AP14" s="27" t="n">
        <v>306000</v>
      </c>
      <c r="AQ14" s="28">
        <f>SUMIFS(BD_Eventos_Novo!$J:$J,BD_Eventos_Novo!$AB:$AB,DRE!AO$4)+SUMIFS(BD_Eventos_Novo!$K:$K,BD_Eventos_Novo!$AB:$AB,DRE!AO$4)+SUMIFS(Aut_Ajustes_Manuais!$G:$G,Aut_Ajustes_Manuais!$I:$I,DRE!AO$4,Aut_Ajustes_Manuais!$F:$F,"Eventos A&amp;B")</f>
        <v/>
      </c>
      <c r="AR14" s="241">
        <f>SUMIFS($H14:$AO14,$H$5:$AO$5,"&lt;"&amp;MONTH(TODAY()),$H$6:$AO$6,"REAL 25")</f>
        <v/>
      </c>
      <c r="AS14" s="27">
        <f>SUMIFS($I14:$AP14,$I$5:$AP$5,"&lt;"&amp;MONTH(TODAY()),$I$6:$AP$6,"ORÇADO ")</f>
        <v/>
      </c>
      <c r="AT14" s="28">
        <f>SUMIFS($J14:$AQ14,$J$5:$AQ$5,"&lt;"&amp;MONTH(TODAY()),$J$6:$AQ$6,"REAL 26")</f>
        <v/>
      </c>
      <c r="AU14" s="241">
        <f>SUM(H14,K14,N14,Q14,T14,W14,Z14,AC14,AF14,AI14,AL14,AO14)</f>
        <v/>
      </c>
      <c r="AV14" s="27">
        <f>SUM(I14,L14,O14,R14,U14,X14,AA14,AD14,AG14,AJ14,AM14,AP14)</f>
        <v/>
      </c>
      <c r="AW14" s="28">
        <f>SUM(J14,M14,P14,S14,V14,Y14,AB14,AE14,AH14,AK14,AN14,AQ14)</f>
        <v/>
      </c>
      <c r="AX14" s="241">
        <f>SUM(H14,K14,N14)</f>
        <v/>
      </c>
      <c r="AY14" s="27">
        <f>SUM(I14,L14,O14)</f>
        <v/>
      </c>
      <c r="AZ14" s="28">
        <f>SUM(J14,M14,P14)</f>
        <v/>
      </c>
      <c r="BA14" s="241">
        <f>SUM(Q14,T14,W14)</f>
        <v/>
      </c>
      <c r="BB14" s="27">
        <f>SUM(R14,U14,X14)</f>
        <v/>
      </c>
      <c r="BC14" s="28">
        <f>SUM(S14,V14,Y14)</f>
        <v/>
      </c>
      <c r="BD14" s="241">
        <f>SUM(Z14,AC14,AF14)</f>
        <v/>
      </c>
      <c r="BE14" s="27">
        <f>SUM(AA14,AD14,AG14)</f>
        <v/>
      </c>
      <c r="BF14" s="28">
        <f>SUM(AB14,AE14,AH14)</f>
        <v/>
      </c>
      <c r="BG14" s="241">
        <f>SUM(AI14,AL14,AO14)</f>
        <v/>
      </c>
      <c r="BH14" s="27">
        <f>SUM(AJ14,AM14,AP14)</f>
        <v/>
      </c>
      <c r="BI14" s="28">
        <f>SUM(AK14,AN14,AQ14)</f>
        <v/>
      </c>
      <c r="BJ14" s="445" t="n"/>
      <c r="BK14" s="442">
        <f>SUM(I14,L14,O14,R14,U14,X14,AA14,AD14,AG14,AJ14,AM14,AP14)</f>
        <v/>
      </c>
      <c r="BL14" s="442">
        <f>BK14-AV14</f>
        <v/>
      </c>
      <c r="BM14" s="442">
        <f>SUM(J14,M14,P14,S14,V14)</f>
        <v/>
      </c>
      <c r="BN14" s="442">
        <f>BM14-AT14</f>
        <v/>
      </c>
      <c r="BP14" s="463">
        <f>_xlfn.FORMULATEXT(V14) &amp; "+SOMASES(Aut_Ajustes_Manuais!$G:$G;Aut_Ajustes_Manuais!$I:$I;DRE!T$4;Aut_Ajustes_Manuais!$F:$F;""" &amp; A14 &amp; """)"</f>
        <v/>
      </c>
    </row>
    <row r="15" outlineLevel="1" ht="16.2" customFormat="1" customHeight="1" s="463">
      <c r="A15" s="22" t="inlineStr">
        <is>
          <t>Eventos Couvert</t>
        </is>
      </c>
      <c r="B15" s="23" t="n"/>
      <c r="C15" s="24" t="inlineStr">
        <is>
          <t xml:space="preserve">Estim. Mensal </t>
        </is>
      </c>
      <c r="D15" s="24" t="inlineStr">
        <is>
          <t>Preencher base de Eventos</t>
        </is>
      </c>
      <c r="E15" s="25" t="n"/>
      <c r="F15" s="26" t="n"/>
      <c r="G15" s="399" t="n"/>
      <c r="H15" s="241" t="n">
        <v>0</v>
      </c>
      <c r="I15" s="27" t="n"/>
      <c r="J15" s="28">
        <f>SUMIFS(BD_Eventos_Novo!$M:$M,BD_Eventos_Novo!$AB:$AB,DRE!H$4)+SUMIFS(BD_Eventos_Novo!$N:$N,BD_Eventos_Novo!$AB:$AB,DRE!H$4)+SUMIFS(BD_Eventos_Novo!$O:$O,BD_Eventos_Novo!$AB:$AB,DRE!H$4)+SUMIFS(Aut_Ajustes_Manuais!$G:$G,Aut_Ajustes_Manuais!$I:$I,DRE!H$4,Aut_Ajustes_Manuais!$F:$F,"Eventos Couvert")</f>
        <v/>
      </c>
      <c r="K15" s="241" t="n">
        <v>0</v>
      </c>
      <c r="L15" s="27" t="n"/>
      <c r="M15" s="28">
        <f>SUMIFS(BD_Eventos_Novo!$M:$M,BD_Eventos_Novo!$AB:$AB,DRE!K$4)+SUMIFS(BD_Eventos_Novo!$N:$N,BD_Eventos_Novo!$AB:$AB,DRE!K$4)+SUMIFS(BD_Eventos_Novo!$O:$O,BD_Eventos_Novo!$AB:$AB,DRE!K$4)+SUMIFS(Aut_Ajustes_Manuais!$G:$G,Aut_Ajustes_Manuais!$I:$I,DRE!K$4,Aut_Ajustes_Manuais!$F:$F,"Eventos Couvert")</f>
        <v/>
      </c>
      <c r="N15" s="241" t="n">
        <v>0</v>
      </c>
      <c r="O15" s="27" t="n"/>
      <c r="P15" s="28">
        <f>SUMIFS(BD_Eventos_Novo!$M:$M,BD_Eventos_Novo!$AB:$AB,DRE!N$4)+SUMIFS(BD_Eventos_Novo!$N:$N,BD_Eventos_Novo!$AB:$AB,DRE!N$4)+SUMIFS(BD_Eventos_Novo!$O:$O,BD_Eventos_Novo!$AB:$AB,DRE!N$4)+SUMIFS(Aut_Ajustes_Manuais!$G:$G,Aut_Ajustes_Manuais!$I:$I,DRE!N$4,Aut_Ajustes_Manuais!$F:$F,"Eventos Couvert")</f>
        <v/>
      </c>
      <c r="Q15" s="241" t="n">
        <v>0</v>
      </c>
      <c r="R15" s="27" t="n"/>
      <c r="S15" s="28">
        <f>SUMIFS(BD_Eventos_Novo!$M:$M,BD_Eventos_Novo!$AB:$AB,DRE!Q$4)+SUMIFS(BD_Eventos_Novo!$N:$N,BD_Eventos_Novo!$AB:$AB,DRE!Q$4)+SUMIFS(BD_Eventos_Novo!$O:$O,BD_Eventos_Novo!$AB:$AB,DRE!Q$4)+SUMIFS(Aut_Ajustes_Manuais!$G:$G,Aut_Ajustes_Manuais!$I:$I,DRE!Q$4,Aut_Ajustes_Manuais!$F:$F,"Eventos Couvert")</f>
        <v/>
      </c>
      <c r="T15" s="241" t="n">
        <v>0</v>
      </c>
      <c r="U15" s="27" t="n"/>
      <c r="V15" s="28">
        <f>SUMIFS(BD_Eventos_Novo!$M:$M,BD_Eventos_Novo!$AB:$AB,DRE!T$4)+SUMIFS(BD_Eventos_Novo!$N:$N,BD_Eventos_Novo!$AB:$AB,DRE!T$4)+SUMIFS(BD_Eventos_Novo!$O:$O,BD_Eventos_Novo!$AB:$AB,DRE!T$4)+SUMIFS(Aut_Ajustes_Manuais!$G:$G,Aut_Ajustes_Manuais!$I:$I,DRE!T$4,Aut_Ajustes_Manuais!$F:$F,"Eventos Couvert")</f>
        <v/>
      </c>
      <c r="W15" s="241" t="n">
        <v>0</v>
      </c>
      <c r="X15" s="27" t="n"/>
      <c r="Y15" s="28">
        <f>SUMIFS(BD_Eventos_Novo!$M:$M,BD_Eventos_Novo!$AB:$AB,DRE!W$4)+SUMIFS(BD_Eventos_Novo!$N:$N,BD_Eventos_Novo!$AB:$AB,DRE!W$4)+SUMIFS(BD_Eventos_Novo!$O:$O,BD_Eventos_Novo!$AB:$AB,DRE!W$4)+SUMIFS(Aut_Ajustes_Manuais!$G:$G,Aut_Ajustes_Manuais!$I:$I,DRE!W$4,Aut_Ajustes_Manuais!$F:$F,"Eventos Couvert")</f>
        <v/>
      </c>
      <c r="Z15" s="241" t="n">
        <v>17546</v>
      </c>
      <c r="AA15" s="27" t="n"/>
      <c r="AB15" s="28">
        <f>SUMIFS(BD_Eventos_Novo!$M:$M,BD_Eventos_Novo!$AB:$AB,DRE!Z$4)+SUMIFS(BD_Eventos_Novo!$N:$N,BD_Eventos_Novo!$AB:$AB,DRE!Z$4)+SUMIFS(BD_Eventos_Novo!$O:$O,BD_Eventos_Novo!$AB:$AB,DRE!Z$4)+SUMIFS(Aut_Ajustes_Manuais!$G:$G,Aut_Ajustes_Manuais!$I:$I,DRE!Z$4,Aut_Ajustes_Manuais!$F:$F,"Eventos Couvert")</f>
        <v/>
      </c>
      <c r="AC15" s="241" t="n">
        <v>0</v>
      </c>
      <c r="AD15" s="27" t="n"/>
      <c r="AE15" s="28">
        <f>SUMIFS(BD_Eventos_Novo!$M:$M,BD_Eventos_Novo!$AB:$AB,DRE!AC$4)+SUMIFS(BD_Eventos_Novo!$N:$N,BD_Eventos_Novo!$AB:$AB,DRE!AC$4)+SUMIFS(BD_Eventos_Novo!$O:$O,BD_Eventos_Novo!$AB:$AB,DRE!AC$4)+SUMIFS(Aut_Ajustes_Manuais!$G:$G,Aut_Ajustes_Manuais!$I:$I,DRE!AC$4,Aut_Ajustes_Manuais!$F:$F,"Eventos Couvert")</f>
        <v/>
      </c>
      <c r="AF15" s="241" t="n">
        <v>0</v>
      </c>
      <c r="AG15" s="27" t="n"/>
      <c r="AH15" s="28">
        <f>SUMIFS(BD_Eventos_Novo!$M:$M,BD_Eventos_Novo!$AB:$AB,DRE!AF$4)+SUMIFS(BD_Eventos_Novo!$N:$N,BD_Eventos_Novo!$AB:$AB,DRE!AF$4)+SUMIFS(BD_Eventos_Novo!$O:$O,BD_Eventos_Novo!$AB:$AB,DRE!AF$4)+SUMIFS(Aut_Ajustes_Manuais!$G:$G,Aut_Ajustes_Manuais!$I:$I,DRE!AF$4,Aut_Ajustes_Manuais!$F:$F,"Eventos Couvert")</f>
        <v/>
      </c>
      <c r="AI15" s="241" t="n">
        <v>0</v>
      </c>
      <c r="AJ15" s="27" t="n"/>
      <c r="AK15" s="28">
        <f>SUMIFS(BD_Eventos_Novo!$M:$M,BD_Eventos_Novo!$AB:$AB,DRE!AI$4)+SUMIFS(BD_Eventos_Novo!$N:$N,BD_Eventos_Novo!$AB:$AB,DRE!AI$4)+SUMIFS(BD_Eventos_Novo!$O:$O,BD_Eventos_Novo!$AB:$AB,DRE!AI$4)+SUMIFS(Aut_Ajustes_Manuais!$G:$G,Aut_Ajustes_Manuais!$I:$I,DRE!AI$4,Aut_Ajustes_Manuais!$F:$F,"Eventos Couvert")</f>
        <v/>
      </c>
      <c r="AL15" s="241" t="n">
        <v>0</v>
      </c>
      <c r="AM15" s="27" t="n"/>
      <c r="AN15" s="28">
        <f>SUMIFS(BD_Eventos_Novo!$M:$M,BD_Eventos_Novo!$AB:$AB,DRE!AL$4)+SUMIFS(BD_Eventos_Novo!$N:$N,BD_Eventos_Novo!$AB:$AB,DRE!AL$4)+SUMIFS(BD_Eventos_Novo!$O:$O,BD_Eventos_Novo!$AB:$AB,DRE!AL$4)+SUMIFS(Aut_Ajustes_Manuais!$G:$G,Aut_Ajustes_Manuais!$I:$I,DRE!AL$4,Aut_Ajustes_Manuais!$F:$F,"Eventos Couvert")</f>
        <v/>
      </c>
      <c r="AO15" s="241" t="n">
        <v>0</v>
      </c>
      <c r="AP15" s="27" t="n"/>
      <c r="AQ15" s="28">
        <f>SUMIFS(BD_Eventos_Novo!$M:$M,BD_Eventos_Novo!$AB:$AB,DRE!AO$4)+SUMIFS(BD_Eventos_Novo!$N:$N,BD_Eventos_Novo!$AB:$AB,DRE!AO$4)+SUMIFS(BD_Eventos_Novo!$O:$O,BD_Eventos_Novo!$AB:$AB,DRE!AO$4)+SUMIFS(Aut_Ajustes_Manuais!$G:$G,Aut_Ajustes_Manuais!$I:$I,DRE!AO$4,Aut_Ajustes_Manuais!$F:$F,"Eventos Couvert")</f>
        <v/>
      </c>
      <c r="AR15" s="241">
        <f>SUMIFS($H15:$AO15,$H$5:$AO$5,"&lt;"&amp;MONTH(TODAY()),$H$6:$AO$6,"REAL 25")</f>
        <v/>
      </c>
      <c r="AS15" s="27">
        <f>SUMIFS($I15:$AP15,$I$5:$AP$5,"&lt;"&amp;MONTH(TODAY()),$I$6:$AP$6,"ORÇADO ")</f>
        <v/>
      </c>
      <c r="AT15" s="28">
        <f>SUMIFS($J15:$AQ15,$J$5:$AQ$5,"&lt;"&amp;MONTH(TODAY()),$J$6:$AQ$6,"REAL 26")</f>
        <v/>
      </c>
      <c r="AU15" s="241">
        <f>SUM(H15,K15,N15,Q15,T15,W15,Z15,AC15,AF15,AI15,AL15,AO15)</f>
        <v/>
      </c>
      <c r="AV15" s="27">
        <f>SUM(I15,L15,O15,R15,U15,X15,AA15,AD15,AG15,AJ15,AM15,AP15)</f>
        <v/>
      </c>
      <c r="AW15" s="28">
        <f>SUM(J15,M15,P15,S15,V15,Y15,AB15,AE15,AH15,AK15,AN15,AQ15)</f>
        <v/>
      </c>
      <c r="AX15" s="241">
        <f>SUM(H15,K15,N15)</f>
        <v/>
      </c>
      <c r="AY15" s="27">
        <f>SUM(I15,L15,O15)</f>
        <v/>
      </c>
      <c r="AZ15" s="28">
        <f>SUM(J15,M15,P15)</f>
        <v/>
      </c>
      <c r="BA15" s="241">
        <f>SUM(Q15,T15,W15)</f>
        <v/>
      </c>
      <c r="BB15" s="27">
        <f>SUM(R15,U15,X15)</f>
        <v/>
      </c>
      <c r="BC15" s="28">
        <f>SUM(S15,V15,Y15)</f>
        <v/>
      </c>
      <c r="BD15" s="241">
        <f>SUM(Z15,AC15,AF15)</f>
        <v/>
      </c>
      <c r="BE15" s="27">
        <f>SUM(AA15,AD15,AG15)</f>
        <v/>
      </c>
      <c r="BF15" s="28">
        <f>SUM(AB15,AE15,AH15)</f>
        <v/>
      </c>
      <c r="BG15" s="241">
        <f>SUM(AI15,AL15,AO15)</f>
        <v/>
      </c>
      <c r="BH15" s="27">
        <f>SUM(AJ15,AM15,AP15)</f>
        <v/>
      </c>
      <c r="BI15" s="28">
        <f>SUM(AK15,AN15,AQ15)</f>
        <v/>
      </c>
      <c r="BJ15" s="445" t="n"/>
      <c r="BK15" s="442">
        <f>SUM(I15,L15,O15,R15,U15,X15,AA15,AD15,AG15,AJ15,AM15,AP15)</f>
        <v/>
      </c>
      <c r="BL15" s="442">
        <f>BK15-AV15</f>
        <v/>
      </c>
      <c r="BM15" s="442">
        <f>SUM(J15,M15,P15,S15,V15)</f>
        <v/>
      </c>
      <c r="BN15" s="442">
        <f>BM15-AT15</f>
        <v/>
      </c>
      <c r="BP15" s="463">
        <f>_xlfn.FORMULATEXT(V15) &amp; "+SOMASES(Aut_Ajustes_Manuais!$G:$G;Aut_Ajustes_Manuais!$I:$I;DRE!T$4;Aut_Ajustes_Manuais!$F:$F;""" &amp; A15 &amp; """)"</f>
        <v/>
      </c>
    </row>
    <row r="16" outlineLevel="1" ht="16.2" customFormat="1" customHeight="1" s="463">
      <c r="A16" s="22" t="inlineStr">
        <is>
          <t>Eventos Locações</t>
        </is>
      </c>
      <c r="B16" s="23" t="n"/>
      <c r="C16" s="24" t="inlineStr">
        <is>
          <t xml:space="preserve">Estim. Mensal </t>
        </is>
      </c>
      <c r="D16" s="24" t="inlineStr">
        <is>
          <t>Preencher base de Eventos</t>
        </is>
      </c>
      <c r="E16" s="25" t="n"/>
      <c r="F16" s="26" t="n"/>
      <c r="G16" s="399" t="n"/>
      <c r="H16" s="241" t="n">
        <v>1000</v>
      </c>
      <c r="I16" s="27" t="n">
        <v>80000</v>
      </c>
      <c r="J16" s="28">
        <f>SUMIFS(BD_Eventos_Novo!$L:$L,BD_Eventos_Novo!$AB:$AB,DRE!H$4)+SUMIFS(BD_Eventos_Novo!$P:$P,BD_Eventos_Novo!$AB:$AB,DRE!H$4)+SUMIFS(BD_Eventos_Novo!$Q:$Q,BD_Eventos_Novo!$AB:$AB,DRE!H$4)+SUMIFS(BD_Eventos_Novo!$R:$R,BD_Eventos_Novo!$AB:$AB,DRE!H$4)+SUMIFS(BD_Eventos_Novo!$S:$S,BD_Eventos_Novo!$AB:$AB,DRE!H$4)+SUMIFS(BD_Eventos_Novo!$T:$T,BD_Eventos_Novo!$AB:$AB,DRE!H$4)+SUMIFS(BD_Eventos_Novo!$U:$U,BD_Eventos_Novo!$AB:$AB,DRE!H$4)+SUMIFS(BD_Eventos_Novo!$V:$V,BD_Eventos_Novo!$AB:$AB,DRE!H$4)+SUMIFS(BD_Eventos_Novo!$W:$W,BD_Eventos_Novo!$AB:$AB,DRE!H$4)+SUMIFS(BD_Eventos_Novo!$X:$X,BD_Eventos_Novo!$AB:$AB,DRE!H$4)+SUMIFS(Aut_Ajustes_Manuais!$G:$G,Aut_Ajustes_Manuais!$I:$I,DRE!H$4,Aut_Ajustes_Manuais!$F:$F,"Eventos Locações")</f>
        <v/>
      </c>
      <c r="K16" s="241" t="n">
        <v>0</v>
      </c>
      <c r="L16" s="27" t="n">
        <v>80000</v>
      </c>
      <c r="M16" s="28">
        <f>SUMIFS(BD_Eventos_Novo!$L:$L,BD_Eventos_Novo!$AB:$AB,DRE!K$4)+SUMIFS(BD_Eventos_Novo!$P:$P,BD_Eventos_Novo!$AB:$AB,DRE!K$4)+SUMIFS(BD_Eventos_Novo!$Q:$Q,BD_Eventos_Novo!$AB:$AB,DRE!K$4)+SUMIFS(BD_Eventos_Novo!$R:$R,BD_Eventos_Novo!$AB:$AB,DRE!K$4)+SUMIFS(BD_Eventos_Novo!$S:$S,BD_Eventos_Novo!$AB:$AB,DRE!K$4)+SUMIFS(BD_Eventos_Novo!$T:$T,BD_Eventos_Novo!$AB:$AB,DRE!K$4)+SUMIFS(BD_Eventos_Novo!$U:$U,BD_Eventos_Novo!$AB:$AB,DRE!K$4)+SUMIFS(BD_Eventos_Novo!$V:$V,BD_Eventos_Novo!$AB:$AB,DRE!K$4)+SUMIFS(BD_Eventos_Novo!$W:$W,BD_Eventos_Novo!$AB:$AB,DRE!K$4)+SUMIFS(BD_Eventos_Novo!$X:$X,BD_Eventos_Novo!$AB:$AB,DRE!K$4)+SUMIFS(Aut_Ajustes_Manuais!$G:$G,Aut_Ajustes_Manuais!$I:$I,DRE!K$4,Aut_Ajustes_Manuais!$F:$F,"Eventos Locações")</f>
        <v/>
      </c>
      <c r="N16" s="241" t="n">
        <v>15042</v>
      </c>
      <c r="O16" s="27" t="n">
        <v>80000</v>
      </c>
      <c r="P16" s="28">
        <f>SUMIFS(BD_Eventos_Novo!$L:$L,BD_Eventos_Novo!$AB:$AB,DRE!N$4)+SUMIFS(BD_Eventos_Novo!$P:$P,BD_Eventos_Novo!$AB:$AB,DRE!N$4)+SUMIFS(BD_Eventos_Novo!$Q:$Q,BD_Eventos_Novo!$AB:$AB,DRE!N$4)+SUMIFS(BD_Eventos_Novo!$R:$R,BD_Eventos_Novo!$AB:$AB,DRE!N$4)+SUMIFS(BD_Eventos_Novo!$S:$S,BD_Eventos_Novo!$AB:$AB,DRE!N$4)+SUMIFS(BD_Eventos_Novo!$T:$T,BD_Eventos_Novo!$AB:$AB,DRE!N$4)+SUMIFS(BD_Eventos_Novo!$U:$U,BD_Eventos_Novo!$AB:$AB,DRE!N$4)+SUMIFS(BD_Eventos_Novo!$V:$V,BD_Eventos_Novo!$AB:$AB,DRE!N$4)+SUMIFS(BD_Eventos_Novo!$W:$W,BD_Eventos_Novo!$AB:$AB,DRE!N$4)+SUMIFS(BD_Eventos_Novo!$X:$X,BD_Eventos_Novo!$AB:$AB,DRE!N$4)+SUMIFS(Aut_Ajustes_Manuais!$G:$G,Aut_Ajustes_Manuais!$I:$I,DRE!N$4,Aut_Ajustes_Manuais!$F:$F,"Eventos Locações")</f>
        <v/>
      </c>
      <c r="Q16" s="241" t="n">
        <v>0</v>
      </c>
      <c r="R16" s="27" t="n">
        <v>80000</v>
      </c>
      <c r="S16" s="28">
        <f>SUMIFS(BD_Eventos_Novo!$L:$L,BD_Eventos_Novo!$AB:$AB,DRE!Q$4)+SUMIFS(BD_Eventos_Novo!$P:$P,BD_Eventos_Novo!$AB:$AB,DRE!Q$4)+SUMIFS(BD_Eventos_Novo!$Q:$Q,BD_Eventos_Novo!$AB:$AB,DRE!Q$4)+SUMIFS(BD_Eventos_Novo!$R:$R,BD_Eventos_Novo!$AB:$AB,DRE!Q$4)+SUMIFS(BD_Eventos_Novo!$S:$S,BD_Eventos_Novo!$AB:$AB,DRE!Q$4)+SUMIFS(BD_Eventos_Novo!$T:$T,BD_Eventos_Novo!$AB:$AB,DRE!Q$4)+SUMIFS(BD_Eventos_Novo!$U:$U,BD_Eventos_Novo!$AB:$AB,DRE!Q$4)+SUMIFS(BD_Eventos_Novo!$V:$V,BD_Eventos_Novo!$AB:$AB,DRE!Q$4)+SUMIFS(BD_Eventos_Novo!$W:$W,BD_Eventos_Novo!$AB:$AB,DRE!Q$4)+SUMIFS(BD_Eventos_Novo!$X:$X,BD_Eventos_Novo!$AB:$AB,DRE!Q$4)+SUMIFS(Aut_Ajustes_Manuais!$G:$G,Aut_Ajustes_Manuais!$I:$I,DRE!Q$4,Aut_Ajustes_Manuais!$F:$F,"Eventos Locações")</f>
        <v/>
      </c>
      <c r="T16" s="241" t="n">
        <v>6550</v>
      </c>
      <c r="U16" s="27" t="n">
        <v>80000</v>
      </c>
      <c r="V16" s="28">
        <f>SUMIFS(BD_Eventos_Novo!$L:$L,BD_Eventos_Novo!$AB:$AB,DRE!T$4)+SUMIFS(BD_Eventos_Novo!$P:$P,BD_Eventos_Novo!$AB:$AB,DRE!T$4)+SUMIFS(BD_Eventos_Novo!$Q:$Q,BD_Eventos_Novo!$AB:$AB,DRE!T$4)+SUMIFS(BD_Eventos_Novo!$R:$R,BD_Eventos_Novo!$AB:$AB,DRE!T$4)+SUMIFS(BD_Eventos_Novo!$S:$S,BD_Eventos_Novo!$AB:$AB,DRE!T$4)+SUMIFS(BD_Eventos_Novo!$T:$T,BD_Eventos_Novo!$AB:$AB,DRE!T$4)+SUMIFS(BD_Eventos_Novo!$U:$U,BD_Eventos_Novo!$AB:$AB,DRE!T$4)+SUMIFS(BD_Eventos_Novo!$V:$V,BD_Eventos_Novo!$AB:$AB,DRE!T$4)+SUMIFS(BD_Eventos_Novo!$W:$W,BD_Eventos_Novo!$AB:$AB,DRE!T$4)+SUMIFS(BD_Eventos_Novo!$X:$X,BD_Eventos_Novo!$AB:$AB,DRE!T$4)+SUMIFS(Aut_Ajustes_Manuais!$G:$G,Aut_Ajustes_Manuais!$I:$I,DRE!T$4,Aut_Ajustes_Manuais!$F:$F,"Eventos Locações")</f>
        <v/>
      </c>
      <c r="W16" s="241" t="n">
        <v>1000</v>
      </c>
      <c r="X16" s="27" t="n">
        <v>80000</v>
      </c>
      <c r="Y16" s="28">
        <f>SUMIFS(BD_Eventos_Novo!$L:$L,BD_Eventos_Novo!$AB:$AB,DRE!W$4)+SUMIFS(BD_Eventos_Novo!$P:$P,BD_Eventos_Novo!$AB:$AB,DRE!W$4)+SUMIFS(BD_Eventos_Novo!$Q:$Q,BD_Eventos_Novo!$AB:$AB,DRE!W$4)+SUMIFS(BD_Eventos_Novo!$R:$R,BD_Eventos_Novo!$AB:$AB,DRE!W$4)+SUMIFS(BD_Eventos_Novo!$S:$S,BD_Eventos_Novo!$AB:$AB,DRE!W$4)+SUMIFS(BD_Eventos_Novo!$T:$T,BD_Eventos_Novo!$AB:$AB,DRE!W$4)+SUMIFS(BD_Eventos_Novo!$U:$U,BD_Eventos_Novo!$AB:$AB,DRE!W$4)+SUMIFS(BD_Eventos_Novo!$V:$V,BD_Eventos_Novo!$AB:$AB,DRE!W$4)+SUMIFS(BD_Eventos_Novo!$W:$W,BD_Eventos_Novo!$AB:$AB,DRE!W$4)+SUMIFS(BD_Eventos_Novo!$X:$X,BD_Eventos_Novo!$AB:$AB,DRE!W$4)+SUMIFS(Aut_Ajustes_Manuais!$G:$G,Aut_Ajustes_Manuais!$I:$I,DRE!W$4,Aut_Ajustes_Manuais!$F:$F,"Eventos Locações")</f>
        <v/>
      </c>
      <c r="Z16" s="241" t="n">
        <v>176734</v>
      </c>
      <c r="AA16" s="27" t="n">
        <v>198000</v>
      </c>
      <c r="AB16" s="28">
        <f>SUMIFS(BD_Eventos_Novo!$L:$L,BD_Eventos_Novo!$AB:$AB,DRE!Z$4)+SUMIFS(BD_Eventos_Novo!$P:$P,BD_Eventos_Novo!$AB:$AB,DRE!Z$4)+SUMIFS(BD_Eventos_Novo!$Q:$Q,BD_Eventos_Novo!$AB:$AB,DRE!Z$4)+SUMIFS(BD_Eventos_Novo!$R:$R,BD_Eventos_Novo!$AB:$AB,DRE!Z$4)+SUMIFS(BD_Eventos_Novo!$S:$S,BD_Eventos_Novo!$AB:$AB,DRE!Z$4)+SUMIFS(BD_Eventos_Novo!$T:$T,BD_Eventos_Novo!$AB:$AB,DRE!Z$4)+SUMIFS(BD_Eventos_Novo!$U:$U,BD_Eventos_Novo!$AB:$AB,DRE!Z$4)+SUMIFS(BD_Eventos_Novo!$V:$V,BD_Eventos_Novo!$AB:$AB,DRE!Z$4)+SUMIFS(BD_Eventos_Novo!$W:$W,BD_Eventos_Novo!$AB:$AB,DRE!Z$4)+SUMIFS(BD_Eventos_Novo!$X:$X,BD_Eventos_Novo!$AB:$AB,DRE!Z$4)+SUMIFS(Aut_Ajustes_Manuais!$G:$G,Aut_Ajustes_Manuais!$I:$I,DRE!Z$4,Aut_Ajustes_Manuais!$F:$F,"Eventos Locações")</f>
        <v/>
      </c>
      <c r="AC16" s="241" t="n">
        <v>3499</v>
      </c>
      <c r="AD16" s="27" t="n">
        <v>80000</v>
      </c>
      <c r="AE16" s="28">
        <f>SUMIFS(BD_Eventos_Novo!$L:$L,BD_Eventos_Novo!$AB:$AB,DRE!AC$4)+SUMIFS(BD_Eventos_Novo!$P:$P,BD_Eventos_Novo!$AB:$AB,DRE!AC$4)+SUMIFS(BD_Eventos_Novo!$Q:$Q,BD_Eventos_Novo!$AB:$AB,DRE!AC$4)+SUMIFS(BD_Eventos_Novo!$R:$R,BD_Eventos_Novo!$AB:$AB,DRE!AC$4)+SUMIFS(BD_Eventos_Novo!$S:$S,BD_Eventos_Novo!$AB:$AB,DRE!AC$4)+SUMIFS(BD_Eventos_Novo!$T:$T,BD_Eventos_Novo!$AB:$AB,DRE!AC$4)+SUMIFS(BD_Eventos_Novo!$U:$U,BD_Eventos_Novo!$AB:$AB,DRE!AC$4)+SUMIFS(BD_Eventos_Novo!$V:$V,BD_Eventos_Novo!$AB:$AB,DRE!AC$4)+SUMIFS(BD_Eventos_Novo!$W:$W,BD_Eventos_Novo!$AB:$AB,DRE!AC$4)+SUMIFS(BD_Eventos_Novo!$X:$X,BD_Eventos_Novo!$AB:$AB,DRE!AC$4)+SUMIFS(Aut_Ajustes_Manuais!$G:$G,Aut_Ajustes_Manuais!$I:$I,DRE!AC$4,Aut_Ajustes_Manuais!$F:$F,"Eventos Locações")</f>
        <v/>
      </c>
      <c r="AF16" s="241" t="n">
        <v>47522</v>
      </c>
      <c r="AG16" s="27" t="n">
        <v>80000</v>
      </c>
      <c r="AH16" s="28">
        <f>SUMIFS(BD_Eventos_Novo!$L:$L,BD_Eventos_Novo!$AB:$AB,DRE!AF$4)+SUMIFS(BD_Eventos_Novo!$P:$P,BD_Eventos_Novo!$AB:$AB,DRE!AF$4)+SUMIFS(BD_Eventos_Novo!$Q:$Q,BD_Eventos_Novo!$AB:$AB,DRE!AF$4)+SUMIFS(BD_Eventos_Novo!$R:$R,BD_Eventos_Novo!$AB:$AB,DRE!AF$4)+SUMIFS(BD_Eventos_Novo!$S:$S,BD_Eventos_Novo!$AB:$AB,DRE!AF$4)+SUMIFS(BD_Eventos_Novo!$T:$T,BD_Eventos_Novo!$AB:$AB,DRE!AF$4)+SUMIFS(BD_Eventos_Novo!$U:$U,BD_Eventos_Novo!$AB:$AB,DRE!AF$4)+SUMIFS(BD_Eventos_Novo!$V:$V,BD_Eventos_Novo!$AB:$AB,DRE!AF$4)+SUMIFS(BD_Eventos_Novo!$W:$W,BD_Eventos_Novo!$AB:$AB,DRE!AF$4)+SUMIFS(BD_Eventos_Novo!$X:$X,BD_Eventos_Novo!$AB:$AB,DRE!AF$4)+SUMIFS(Aut_Ajustes_Manuais!$G:$G,Aut_Ajustes_Manuais!$I:$I,DRE!AF$4,Aut_Ajustes_Manuais!$F:$F,"Eventos Locações")</f>
        <v/>
      </c>
      <c r="AI16" s="241" t="n">
        <v>151587</v>
      </c>
      <c r="AJ16" s="27" t="n">
        <v>204000</v>
      </c>
      <c r="AK16" s="28">
        <f>SUMIFS(BD_Eventos_Novo!$L:$L,BD_Eventos_Novo!$AB:$AB,DRE!AI$4)+SUMIFS(BD_Eventos_Novo!$P:$P,BD_Eventos_Novo!$AB:$AB,DRE!AI$4)+SUMIFS(BD_Eventos_Novo!$Q:$Q,BD_Eventos_Novo!$AB:$AB,DRE!AI$4)+SUMIFS(BD_Eventos_Novo!$R:$R,BD_Eventos_Novo!$AB:$AB,DRE!AI$4)+SUMIFS(BD_Eventos_Novo!$S:$S,BD_Eventos_Novo!$AB:$AB,DRE!AI$4)+SUMIFS(BD_Eventos_Novo!$T:$T,BD_Eventos_Novo!$AB:$AB,DRE!AI$4)+SUMIFS(BD_Eventos_Novo!$U:$U,BD_Eventos_Novo!$AB:$AB,DRE!AI$4)+SUMIFS(BD_Eventos_Novo!$V:$V,BD_Eventos_Novo!$AB:$AB,DRE!AI$4)+SUMIFS(BD_Eventos_Novo!$W:$W,BD_Eventos_Novo!$AB:$AB,DRE!AI$4)+SUMIFS(BD_Eventos_Novo!$X:$X,BD_Eventos_Novo!$AB:$AB,DRE!AI$4)+SUMIFS(Aut_Ajustes_Manuais!$G:$G,Aut_Ajustes_Manuais!$I:$I,DRE!AI$4,Aut_Ajustes_Manuais!$F:$F,"Eventos Locações")</f>
        <v/>
      </c>
      <c r="AL16" s="241" t="n">
        <v>52269</v>
      </c>
      <c r="AM16" s="27" t="n">
        <v>110000</v>
      </c>
      <c r="AN16" s="28">
        <f>SUMIFS(BD_Eventos_Novo!$L:$L,BD_Eventos_Novo!$AB:$AB,DRE!AL$4)+SUMIFS(BD_Eventos_Novo!$P:$P,BD_Eventos_Novo!$AB:$AB,DRE!AL$4)+SUMIFS(BD_Eventos_Novo!$Q:$Q,BD_Eventos_Novo!$AB:$AB,DRE!AL$4)+SUMIFS(BD_Eventos_Novo!$R:$R,BD_Eventos_Novo!$AB:$AB,DRE!AL$4)+SUMIFS(BD_Eventos_Novo!$S:$S,BD_Eventos_Novo!$AB:$AB,DRE!AL$4)+SUMIFS(BD_Eventos_Novo!$T:$T,BD_Eventos_Novo!$AB:$AB,DRE!AL$4)+SUMIFS(BD_Eventos_Novo!$U:$U,BD_Eventos_Novo!$AB:$AB,DRE!AL$4)+SUMIFS(BD_Eventos_Novo!$V:$V,BD_Eventos_Novo!$AB:$AB,DRE!AL$4)+SUMIFS(BD_Eventos_Novo!$W:$W,BD_Eventos_Novo!$AB:$AB,DRE!AL$4)+SUMIFS(BD_Eventos_Novo!$X:$X,BD_Eventos_Novo!$AB:$AB,DRE!AL$4)+SUMIFS(Aut_Ajustes_Manuais!$G:$G,Aut_Ajustes_Manuais!$I:$I,DRE!AL$4,Aut_Ajustes_Manuais!$F:$F,"Eventos Locações")</f>
        <v/>
      </c>
      <c r="AO16" s="241" t="n">
        <v>225901.22</v>
      </c>
      <c r="AP16" s="27" t="n">
        <v>204000</v>
      </c>
      <c r="AQ16" s="28">
        <f>SUMIFS(BD_Eventos_Novo!$L:$L,BD_Eventos_Novo!$AB:$AB,DRE!AO$4)+SUMIFS(BD_Eventos_Novo!$P:$P,BD_Eventos_Novo!$AB:$AB,DRE!AO$4)+SUMIFS(BD_Eventos_Novo!$Q:$Q,BD_Eventos_Novo!$AB:$AB,DRE!AO$4)+SUMIFS(BD_Eventos_Novo!$R:$R,BD_Eventos_Novo!$AB:$AB,DRE!AO$4)+SUMIFS(BD_Eventos_Novo!$S:$S,BD_Eventos_Novo!$AB:$AB,DRE!AO$4)+SUMIFS(BD_Eventos_Novo!$T:$T,BD_Eventos_Novo!$AB:$AB,DRE!AO$4)+SUMIFS(BD_Eventos_Novo!$U:$U,BD_Eventos_Novo!$AB:$AB,DRE!AO$4)+SUMIFS(BD_Eventos_Novo!$V:$V,BD_Eventos_Novo!$AB:$AB,DRE!AO$4)+SUMIFS(BD_Eventos_Novo!$W:$W,BD_Eventos_Novo!$AB:$AB,DRE!AO$4)+SUMIFS(BD_Eventos_Novo!$X:$X,BD_Eventos_Novo!$AB:$AB,DRE!AO$4)+SUMIFS(Aut_Ajustes_Manuais!$G:$G,Aut_Ajustes_Manuais!$I:$I,DRE!AO$4,Aut_Ajustes_Manuais!$F:$F,"Eventos Locações")</f>
        <v/>
      </c>
      <c r="AR16" s="241">
        <f>SUMIFS($H16:$AO16,$H$5:$AO$5,"&lt;"&amp;MONTH(TODAY()),$H$6:$AO$6,"REAL 25")</f>
        <v/>
      </c>
      <c r="AS16" s="27">
        <f>SUMIFS($I16:$AP16,$I$5:$AP$5,"&lt;"&amp;MONTH(TODAY()),$I$6:$AP$6,"ORÇADO ")</f>
        <v/>
      </c>
      <c r="AT16" s="28">
        <f>SUMIFS($J16:$AQ16,$J$5:$AQ$5,"&lt;"&amp;MONTH(TODAY()),$J$6:$AQ$6,"REAL 26")</f>
        <v/>
      </c>
      <c r="AU16" s="241">
        <f>SUM(H16,K16,N16,Q16,T16,W16,Z16,AC16,AF16,AI16,AL16,AO16)</f>
        <v/>
      </c>
      <c r="AV16" s="27">
        <f>SUM(I16,L16,O16,R16,U16,X16,AA16,AD16,AG16,AJ16,AM16,AP16)</f>
        <v/>
      </c>
      <c r="AW16" s="28">
        <f>SUM(J16,M16,P16,S16,V16,Y16,AB16,AE16,AH16,AK16,AN16,AQ16)</f>
        <v/>
      </c>
      <c r="AX16" s="241">
        <f>SUM(H16,K16,N16)</f>
        <v/>
      </c>
      <c r="AY16" s="27">
        <f>SUM(I16,L16,O16)</f>
        <v/>
      </c>
      <c r="AZ16" s="28">
        <f>SUM(J16,M16,P16)</f>
        <v/>
      </c>
      <c r="BA16" s="241">
        <f>SUM(Q16,T16,W16)</f>
        <v/>
      </c>
      <c r="BB16" s="27">
        <f>SUM(R16,U16,X16)</f>
        <v/>
      </c>
      <c r="BC16" s="28">
        <f>SUM(S16,V16,Y16)</f>
        <v/>
      </c>
      <c r="BD16" s="241">
        <f>SUM(Z16,AC16,AF16)</f>
        <v/>
      </c>
      <c r="BE16" s="27">
        <f>SUM(AA16,AD16,AG16)</f>
        <v/>
      </c>
      <c r="BF16" s="28">
        <f>SUM(AB16,AE16,AH16)</f>
        <v/>
      </c>
      <c r="BG16" s="241">
        <f>SUM(AI16,AL16,AO16)</f>
        <v/>
      </c>
      <c r="BH16" s="27">
        <f>SUM(AJ16,AM16,AP16)</f>
        <v/>
      </c>
      <c r="BI16" s="28">
        <f>SUM(AK16,AN16,AQ16)</f>
        <v/>
      </c>
      <c r="BJ16" s="445" t="n"/>
      <c r="BK16" s="442">
        <f>SUM(I16,L16,O16,R16,U16,X16,AA16,AD16,AG16,AJ16,AM16,AP16)</f>
        <v/>
      </c>
      <c r="BL16" s="442">
        <f>BK16-AV16</f>
        <v/>
      </c>
      <c r="BM16" s="442">
        <f>SUM(J16,M16,P16,S16,V16)</f>
        <v/>
      </c>
      <c r="BN16" s="442">
        <f>BM16-AT16</f>
        <v/>
      </c>
      <c r="BP16" s="463">
        <f>_xlfn.FORMULATEXT(V16) &amp; "+SOMASES(Aut_Ajustes_Manuais!$G:$G;Aut_Ajustes_Manuais!$I:$I;DRE!T$4;Aut_Ajustes_Manuais!$F:$F;""" &amp; A16 &amp; """)"</f>
        <v/>
      </c>
    </row>
    <row r="17" outlineLevel="1" ht="16.2" customFormat="1" customHeight="1" s="463">
      <c r="A17" s="22" t="inlineStr">
        <is>
          <t>Eventos Rebate Fornecedores</t>
        </is>
      </c>
      <c r="B17" s="23" t="n"/>
      <c r="C17" s="24" t="inlineStr">
        <is>
          <t xml:space="preserve">Estim. Mensal </t>
        </is>
      </c>
      <c r="D17" s="31" t="inlineStr">
        <is>
          <t>Comissão sobre venda dos fornecedores homologados</t>
        </is>
      </c>
      <c r="E17" s="32" t="n"/>
      <c r="F17" s="26" t="n"/>
      <c r="G17" s="399" t="n"/>
      <c r="H17" s="241" t="n">
        <v>0</v>
      </c>
      <c r="I17" s="27" t="n"/>
      <c r="J17" s="28" t="n">
        <v>0</v>
      </c>
      <c r="K17" s="241" t="n">
        <v>0</v>
      </c>
      <c r="L17" s="27" t="n"/>
      <c r="M17" s="28" t="n">
        <v>0</v>
      </c>
      <c r="N17" s="241" t="n">
        <v>0</v>
      </c>
      <c r="O17" s="27" t="n"/>
      <c r="P17" s="28" t="n">
        <v>0</v>
      </c>
      <c r="Q17" s="241" t="n">
        <v>0</v>
      </c>
      <c r="R17" s="27" t="n"/>
      <c r="S17" s="28" t="n">
        <v>0</v>
      </c>
      <c r="T17" s="241" t="n">
        <v>0</v>
      </c>
      <c r="U17" s="27" t="n"/>
      <c r="V17" s="28" t="n">
        <v>0</v>
      </c>
      <c r="W17" s="241" t="n">
        <v>0</v>
      </c>
      <c r="X17" s="27" t="n"/>
      <c r="Y17" s="28" t="n">
        <v>0</v>
      </c>
      <c r="Z17" s="241" t="n">
        <v>0</v>
      </c>
      <c r="AA17" s="27" t="n"/>
      <c r="AB17" s="28" t="n">
        <v>0</v>
      </c>
      <c r="AC17" s="241" t="n">
        <v>0</v>
      </c>
      <c r="AD17" s="27" t="n"/>
      <c r="AE17" s="28" t="n">
        <v>0</v>
      </c>
      <c r="AF17" s="241" t="n">
        <v>0</v>
      </c>
      <c r="AG17" s="27" t="n"/>
      <c r="AH17" s="28" t="n">
        <v>0</v>
      </c>
      <c r="AI17" s="241" t="n">
        <v>0</v>
      </c>
      <c r="AJ17" s="27" t="n"/>
      <c r="AK17" s="28" t="n">
        <v>0</v>
      </c>
      <c r="AL17" s="241" t="n">
        <v>0</v>
      </c>
      <c r="AM17" s="27" t="n"/>
      <c r="AN17" s="28" t="n">
        <v>0</v>
      </c>
      <c r="AO17" s="241" t="n">
        <v>0</v>
      </c>
      <c r="AP17" s="27" t="n"/>
      <c r="AQ17" s="28" t="n">
        <v>0</v>
      </c>
      <c r="AR17" s="241">
        <f>SUMIFS($H17:$AO17,$H$5:$AO$5,"&lt;"&amp;MONTH(TODAY()),$H$6:$AO$6,"REAL 25")</f>
        <v/>
      </c>
      <c r="AS17" s="27">
        <f>SUMIFS($I17:$AP17,$I$5:$AP$5,"&lt;"&amp;MONTH(TODAY()),$I$6:$AP$6,"ORÇADO ")</f>
        <v/>
      </c>
      <c r="AT17" s="28">
        <f>SUMIFS($J17:$AQ17,$J$5:$AQ$5,"&lt;"&amp;MONTH(TODAY()),$J$6:$AQ$6,"REAL 26")</f>
        <v/>
      </c>
      <c r="AU17" s="241">
        <f>SUM(H17,K17,N17,Q17,T17,W17,Z17,AC17,AF17,AI17,AL17,AO17)</f>
        <v/>
      </c>
      <c r="AV17" s="27">
        <f>SUM(I17,L17,O17,R17,U17,X17,AA17,AD17,AG17,AJ17,AM17,AP17)</f>
        <v/>
      </c>
      <c r="AW17" s="28">
        <f>SUM(J17,M17,P17,S17,V17,Y17,AB17,AE17,AH17,AK17,AN17,AQ17)</f>
        <v/>
      </c>
      <c r="AX17" s="241">
        <f>SUM(H17,K17,N17)</f>
        <v/>
      </c>
      <c r="AY17" s="27">
        <f>SUM(I17,L17,O17)</f>
        <v/>
      </c>
      <c r="AZ17" s="28">
        <f>SUM(J17,M17,P17)</f>
        <v/>
      </c>
      <c r="BA17" s="241">
        <f>SUM(Q17,T17,W17)</f>
        <v/>
      </c>
      <c r="BB17" s="27">
        <f>SUM(R17,U17,X17)</f>
        <v/>
      </c>
      <c r="BC17" s="28">
        <f>SUM(S17,V17,Y17)</f>
        <v/>
      </c>
      <c r="BD17" s="241">
        <f>SUM(Z17,AC17,AF17)</f>
        <v/>
      </c>
      <c r="BE17" s="27">
        <f>SUM(AA17,AD17,AG17)</f>
        <v/>
      </c>
      <c r="BF17" s="28">
        <f>SUM(AB17,AE17,AH17)</f>
        <v/>
      </c>
      <c r="BG17" s="241">
        <f>SUM(AI17,AL17,AO17)</f>
        <v/>
      </c>
      <c r="BH17" s="27">
        <f>SUM(AJ17,AM17,AP17)</f>
        <v/>
      </c>
      <c r="BI17" s="28">
        <f>SUM(AK17,AN17,AQ17)</f>
        <v/>
      </c>
      <c r="BJ17" s="445" t="n"/>
      <c r="BK17" s="442">
        <f>SUM(I17,L17,O17,R17,U17,X17,AA17,AD17,AG17,AJ17,AM17,AP17)</f>
        <v/>
      </c>
      <c r="BL17" s="442">
        <f>BK17-AV17</f>
        <v/>
      </c>
      <c r="BM17" s="442">
        <f>SUM(J17,M17,P17,S17,V17)</f>
        <v/>
      </c>
      <c r="BN17" s="442">
        <f>BM17-AT17</f>
        <v/>
      </c>
    </row>
    <row r="18" outlineLevel="1" ht="16.2" customFormat="1" customHeight="1" s="463">
      <c r="A18" s="22" t="inlineStr">
        <is>
          <t>Delivery</t>
        </is>
      </c>
      <c r="B18" s="23" t="n"/>
      <c r="C18" s="24" t="inlineStr">
        <is>
          <t xml:space="preserve">Estim. Mensal </t>
        </is>
      </c>
      <c r="D18" s="24" t="inlineStr">
        <is>
          <t>Preencher base de Delivery</t>
        </is>
      </c>
      <c r="E18" s="25" t="n"/>
      <c r="F18" s="26" t="n"/>
      <c r="G18" s="399" t="n"/>
      <c r="H18" s="241" t="n">
        <v>0</v>
      </c>
      <c r="I18" s="27" t="n"/>
      <c r="J18" s="28" t="n">
        <v>0</v>
      </c>
      <c r="K18" s="241" t="n">
        <v>0</v>
      </c>
      <c r="L18" s="27" t="n"/>
      <c r="M18" s="28" t="n">
        <v>0</v>
      </c>
      <c r="N18" s="241" t="n">
        <v>0</v>
      </c>
      <c r="O18" s="27" t="n"/>
      <c r="P18" s="28" t="n">
        <v>0</v>
      </c>
      <c r="Q18" s="241" t="n">
        <v>0</v>
      </c>
      <c r="R18" s="27" t="n"/>
      <c r="S18" s="28" t="n">
        <v>0</v>
      </c>
      <c r="T18" s="241" t="n">
        <v>0</v>
      </c>
      <c r="U18" s="27" t="n"/>
      <c r="V18" s="28" t="n">
        <v>0</v>
      </c>
      <c r="W18" s="241" t="n">
        <v>0</v>
      </c>
      <c r="X18" s="27" t="n"/>
      <c r="Y18" s="28" t="n">
        <v>0</v>
      </c>
      <c r="Z18" s="241" t="n">
        <v>0</v>
      </c>
      <c r="AA18" s="27" t="n"/>
      <c r="AB18" s="28" t="n">
        <v>0</v>
      </c>
      <c r="AC18" s="241" t="n">
        <v>0</v>
      </c>
      <c r="AD18" s="27" t="n"/>
      <c r="AE18" s="28" t="n">
        <v>0</v>
      </c>
      <c r="AF18" s="241" t="n">
        <v>0</v>
      </c>
      <c r="AG18" s="27" t="n"/>
      <c r="AH18" s="28" t="n">
        <v>0</v>
      </c>
      <c r="AI18" s="241" t="n">
        <v>0</v>
      </c>
      <c r="AJ18" s="27" t="n"/>
      <c r="AK18" s="28" t="n">
        <v>0</v>
      </c>
      <c r="AL18" s="241" t="n">
        <v>0</v>
      </c>
      <c r="AM18" s="27" t="n"/>
      <c r="AN18" s="28" t="n">
        <v>0</v>
      </c>
      <c r="AO18" s="241" t="n">
        <v>0</v>
      </c>
      <c r="AP18" s="27" t="n"/>
      <c r="AQ18" s="28" t="n">
        <v>0</v>
      </c>
      <c r="AR18" s="241">
        <f>SUMIFS($H18:$AO18,$H$5:$AO$5,"&lt;"&amp;MONTH(TODAY()),$H$6:$AO$6,"REAL 25")</f>
        <v/>
      </c>
      <c r="AS18" s="27">
        <f>SUMIFS($I18:$AP18,$I$5:$AP$5,"&lt;"&amp;MONTH(TODAY()),$I$6:$AP$6,"ORÇADO ")</f>
        <v/>
      </c>
      <c r="AT18" s="28">
        <f>SUMIFS($J18:$AQ18,$J$5:$AQ$5,"&lt;"&amp;MONTH(TODAY()),$J$6:$AQ$6,"REAL 26")</f>
        <v/>
      </c>
      <c r="AU18" s="241">
        <f>SUM(H18,K18,N18,Q18,T18,W18,Z18,AC18,AF18,AI18,AL18,AO18)</f>
        <v/>
      </c>
      <c r="AV18" s="27">
        <f>SUM(I18,L18,O18,R18,U18,X18,AA18,AD18,AG18,AJ18,AM18,AP18)</f>
        <v/>
      </c>
      <c r="AW18" s="28">
        <f>SUM(J18,M18,P18,S18,V18,Y18,AB18,AE18,AH18,AK18,AN18,AQ18)</f>
        <v/>
      </c>
      <c r="AX18" s="241">
        <f>SUM(H18,K18,N18)</f>
        <v/>
      </c>
      <c r="AY18" s="27">
        <f>SUM(I18,L18,O18)</f>
        <v/>
      </c>
      <c r="AZ18" s="28">
        <f>SUM(J18,M18,P18)</f>
        <v/>
      </c>
      <c r="BA18" s="241">
        <f>SUM(Q18,T18,W18)</f>
        <v/>
      </c>
      <c r="BB18" s="27">
        <f>SUM(R18,U18,X18)</f>
        <v/>
      </c>
      <c r="BC18" s="28">
        <f>SUM(S18,V18,Y18)</f>
        <v/>
      </c>
      <c r="BD18" s="241">
        <f>SUM(Z18,AC18,AF18)</f>
        <v/>
      </c>
      <c r="BE18" s="27">
        <f>SUM(AA18,AD18,AG18)</f>
        <v/>
      </c>
      <c r="BF18" s="28">
        <f>SUM(AB18,AE18,AH18)</f>
        <v/>
      </c>
      <c r="BG18" s="241">
        <f>SUM(AI18,AL18,AO18)</f>
        <v/>
      </c>
      <c r="BH18" s="27">
        <f>SUM(AJ18,AM18,AP18)</f>
        <v/>
      </c>
      <c r="BI18" s="28">
        <f>SUM(AK18,AN18,AQ18)</f>
        <v/>
      </c>
      <c r="BJ18" s="445" t="n"/>
      <c r="BK18" s="442">
        <f>SUM(I18,L18,O18,R18,U18,X18,AA18,AD18,AG18,AJ18,AM18,AP18)</f>
        <v/>
      </c>
      <c r="BL18" s="442">
        <f>BK18-AV18</f>
        <v/>
      </c>
      <c r="BM18" s="442">
        <f>SUM(J18,M18,P18,S18,V18)</f>
        <v/>
      </c>
      <c r="BN18" s="442">
        <f>BM18-AT18</f>
        <v/>
      </c>
    </row>
    <row r="19" outlineLevel="1" ht="16.2" customFormat="1" customHeight="1" s="463">
      <c r="A19" s="22" t="inlineStr">
        <is>
          <t>Outras Receitas</t>
        </is>
      </c>
      <c r="B19" s="23" t="n"/>
      <c r="C19" s="24" t="inlineStr">
        <is>
          <t xml:space="preserve">Estim. Mensal </t>
        </is>
      </c>
      <c r="D19" s="24" t="inlineStr">
        <is>
          <t>Coleta de Oleo e etc</t>
        </is>
      </c>
      <c r="E19" s="25" t="n"/>
      <c r="F19" s="26" t="n"/>
      <c r="G19" s="399" t="n"/>
      <c r="H19" s="241" t="n">
        <v>405</v>
      </c>
      <c r="I19" s="27" t="n"/>
      <c r="J19" s="28">
        <f>SUMIFS(Aut_Receitas_Extraord!$L:$L,Aut_Receitas_Extraord!$U:$U,DRE!H4,Aut_Receitas_Extraord!$D:$D,"Coleta de Óleo")+SUMIFS(Aut_Ajustes_Manuais!$G:$G,Aut_Ajustes_Manuais!$I:$I,DRE!H$4,Aut_Ajustes_Manuais!$F:$F,"Outras Receitas")</f>
        <v/>
      </c>
      <c r="K19" s="241" t="n">
        <v>405</v>
      </c>
      <c r="L19" s="27" t="n"/>
      <c r="M19" s="28">
        <f>SUMIFS(Aut_Receitas_Extraord!$L:$L,Aut_Receitas_Extraord!$U:$U,DRE!K4,Aut_Receitas_Extraord!$D:$D,"Coleta de Óleo")+SUMIFS(Aut_Ajustes_Manuais!$G:$G,Aut_Ajustes_Manuais!$I:$I,DRE!K$4,Aut_Ajustes_Manuais!$F:$F,"Outras Receitas")</f>
        <v/>
      </c>
      <c r="N19" s="241" t="n">
        <v>135</v>
      </c>
      <c r="O19" s="27" t="n"/>
      <c r="P19" s="28">
        <f>SUMIFS(Aut_Receitas_Extraord!$L:$L,Aut_Receitas_Extraord!$U:$U,DRE!N4,Aut_Receitas_Extraord!$D:$D,"Coleta de Óleo")+SUMIFS(Aut_Ajustes_Manuais!$G:$G,Aut_Ajustes_Manuais!$I:$I,DRE!N$4,Aut_Ajustes_Manuais!$F:$F,"Outras Receitas")</f>
        <v/>
      </c>
      <c r="Q19" s="241" t="n">
        <v>324</v>
      </c>
      <c r="R19" s="27" t="n"/>
      <c r="S19" s="28">
        <f>SUMIFS(Aut_Receitas_Extraord!$L:$L,Aut_Receitas_Extraord!$U:$U,DRE!Q4,Aut_Receitas_Extraord!$D:$D,"Coleta de Óleo")+SUMIFS(Aut_Ajustes_Manuais!$G:$G,Aut_Ajustes_Manuais!$I:$I,DRE!Q$4,Aut_Ajustes_Manuais!$F:$F,"Outras Receitas")</f>
        <v/>
      </c>
      <c r="T19" s="241" t="n">
        <v>405</v>
      </c>
      <c r="U19" s="27" t="n"/>
      <c r="V19" s="28">
        <f>SUMIFS(Aut_Receitas_Extraord!$L:$L,Aut_Receitas_Extraord!$U:$U,DRE!T4,Aut_Receitas_Extraord!$D:$D,"Coleta de Óleo")+SUMIFS(Aut_Ajustes_Manuais!$G:$G,Aut_Ajustes_Manuais!$I:$I,DRE!T$4,Aut_Ajustes_Manuais!$F:$F,"Outras Receitas")</f>
        <v/>
      </c>
      <c r="W19" s="241" t="n">
        <v>270</v>
      </c>
      <c r="X19" s="27" t="n"/>
      <c r="Y19" s="28">
        <f>SUMIFS(Aut_Receitas_Extraord!$L:$L,Aut_Receitas_Extraord!$U:$U,DRE!W4,Aut_Receitas_Extraord!$D:$D,"Coleta de Óleo")+SUMIFS(Aut_Ajustes_Manuais!$G:$G,Aut_Ajustes_Manuais!$I:$I,DRE!W$4,Aut_Ajustes_Manuais!$F:$F,"Outras Receitas")</f>
        <v/>
      </c>
      <c r="Z19" s="241" t="n">
        <v>270</v>
      </c>
      <c r="AA19" s="27" t="n"/>
      <c r="AB19" s="28">
        <f>SUMIFS(Aut_Receitas_Extraord!$L:$L,Aut_Receitas_Extraord!$U:$U,DRE!Z4,Aut_Receitas_Extraord!$D:$D,"Coleta de Óleo")+SUMIFS(Aut_Ajustes_Manuais!$G:$G,Aut_Ajustes_Manuais!$I:$I,DRE!Z$4,Aut_Ajustes_Manuais!$F:$F,"Outras Receitas")</f>
        <v/>
      </c>
      <c r="AC19" s="241" t="n">
        <v>324</v>
      </c>
      <c r="AD19" s="27" t="n"/>
      <c r="AE19" s="28">
        <f>SUMIFS(Aut_Receitas_Extraord!$L:$L,Aut_Receitas_Extraord!$U:$U,DRE!AC4,Aut_Receitas_Extraord!$D:$D,"Coleta de Óleo")+SUMIFS(Aut_Ajustes_Manuais!$G:$G,Aut_Ajustes_Manuais!$I:$I,DRE!AC$4,Aut_Ajustes_Manuais!$F:$F,"Outras Receitas")</f>
        <v/>
      </c>
      <c r="AF19" s="241" t="n">
        <v>405</v>
      </c>
      <c r="AG19" s="27" t="n"/>
      <c r="AH19" s="28">
        <f>SUMIFS(Aut_Receitas_Extraord!$L:$L,Aut_Receitas_Extraord!$U:$U,DRE!AF4,Aut_Receitas_Extraord!$D:$D,"Coleta de Óleo")+SUMIFS(Aut_Ajustes_Manuais!$G:$G,Aut_Ajustes_Manuais!$I:$I,DRE!AF$4,Aut_Ajustes_Manuais!$F:$F,"Outras Receitas")</f>
        <v/>
      </c>
      <c r="AI19" s="241" t="n">
        <v>270</v>
      </c>
      <c r="AJ19" s="27" t="n"/>
      <c r="AK19" s="28">
        <f>SUMIFS(Aut_Receitas_Extraord!$L:$L,Aut_Receitas_Extraord!$U:$U,DRE!AI4,Aut_Receitas_Extraord!$D:$D,"Coleta de Óleo")+SUMIFS(Aut_Ajustes_Manuais!$G:$G,Aut_Ajustes_Manuais!$I:$I,DRE!AI$4,Aut_Ajustes_Manuais!$F:$F,"Outras Receitas")</f>
        <v/>
      </c>
      <c r="AL19" s="241" t="n">
        <v>405</v>
      </c>
      <c r="AM19" s="27" t="n"/>
      <c r="AN19" s="28">
        <f>SUMIFS(Aut_Receitas_Extraord!$L:$L,Aut_Receitas_Extraord!$U:$U,DRE!AL4,Aut_Receitas_Extraord!$D:$D,"Coleta de Óleo")+SUMIFS(Aut_Ajustes_Manuais!$G:$G,Aut_Ajustes_Manuais!$I:$I,DRE!AL$4,Aut_Ajustes_Manuais!$F:$F,"Outras Receitas")</f>
        <v/>
      </c>
      <c r="AO19" s="241" t="n">
        <v>0</v>
      </c>
      <c r="AP19" s="27" t="n"/>
      <c r="AQ19" s="28">
        <f>SUMIFS(Aut_Receitas_Extraord!$L:$L,Aut_Receitas_Extraord!$U:$U,DRE!AO4,Aut_Receitas_Extraord!$D:$D,"Coleta de Óleo")+SUMIFS(Aut_Ajustes_Manuais!$G:$G,Aut_Ajustes_Manuais!$I:$I,DRE!AO$4,Aut_Ajustes_Manuais!$F:$F,"Outras Receitas")</f>
        <v/>
      </c>
      <c r="AR19" s="241">
        <f>SUMIFS($H19:$AO19,$H$5:$AO$5,"&lt;"&amp;MONTH(TODAY()),$H$6:$AO$6,"REAL 25")</f>
        <v/>
      </c>
      <c r="AS19" s="27">
        <f>SUMIFS($I19:$AP19,$I$5:$AP$5,"&lt;"&amp;MONTH(TODAY()),$I$6:$AP$6,"ORÇADO ")</f>
        <v/>
      </c>
      <c r="AT19" s="28">
        <f>SUMIFS($J19:$AQ19,$J$5:$AQ$5,"&lt;"&amp;MONTH(TODAY()),$J$6:$AQ$6,"REAL 26")</f>
        <v/>
      </c>
      <c r="AU19" s="241">
        <f>SUM(H19,K19,N19,Q19,T19,W19,Z19,AC19,AF19,AI19,AL19,AO19)</f>
        <v/>
      </c>
      <c r="AV19" s="27">
        <f>SUM(I19,L19,O19,R19,U19,X19,AA19,AD19,AG19,AJ19,AM19,AP19)</f>
        <v/>
      </c>
      <c r="AW19" s="28">
        <f>SUM(J19,M19,P19,S19,V19,Y19,AB19,AE19,AH19,AK19,AN19,AQ19)</f>
        <v/>
      </c>
      <c r="AX19" s="241">
        <f>SUM(H19,K19,N19)</f>
        <v/>
      </c>
      <c r="AY19" s="27">
        <f>SUM(I19,L19,O19)</f>
        <v/>
      </c>
      <c r="AZ19" s="28">
        <f>SUM(J19,M19,P19)</f>
        <v/>
      </c>
      <c r="BA19" s="241">
        <f>SUM(Q19,T19,W19)</f>
        <v/>
      </c>
      <c r="BB19" s="27">
        <f>SUM(R19,U19,X19)</f>
        <v/>
      </c>
      <c r="BC19" s="28">
        <f>SUM(S19,V19,Y19)</f>
        <v/>
      </c>
      <c r="BD19" s="241">
        <f>SUM(Z19,AC19,AF19)</f>
        <v/>
      </c>
      <c r="BE19" s="27">
        <f>SUM(AA19,AD19,AG19)</f>
        <v/>
      </c>
      <c r="BF19" s="28">
        <f>SUM(AB19,AE19,AH19)</f>
        <v/>
      </c>
      <c r="BG19" s="241">
        <f>SUM(AI19,AL19,AO19)</f>
        <v/>
      </c>
      <c r="BH19" s="27">
        <f>SUM(AJ19,AM19,AP19)</f>
        <v/>
      </c>
      <c r="BI19" s="28">
        <f>SUM(AK19,AN19,AQ19)</f>
        <v/>
      </c>
      <c r="BJ19" s="445" t="n"/>
      <c r="BK19" s="442">
        <f>SUM(I19,L19,O19,R19,U19,X19,AA19,AD19,AG19,AJ19,AM19,AP19)</f>
        <v/>
      </c>
      <c r="BL19" s="442">
        <f>BK19-AV19</f>
        <v/>
      </c>
      <c r="BM19" s="442">
        <f>SUM(J19,M19,P19,S19,V19)</f>
        <v/>
      </c>
      <c r="BN19" s="442">
        <f>BM19-AT19</f>
        <v/>
      </c>
      <c r="BP19" s="463">
        <f>_xlfn.FORMULATEXT(V19) &amp; "+SOMASES(Aut_Ajustes_Manuais!$G:$G;Aut_Ajustes_Manuais!$I:$I;DRE!T$4;Aut_Ajustes_Manuais!$F:$F;""" &amp; A19 &amp; """)"</f>
        <v/>
      </c>
    </row>
    <row r="20" ht="20.4" customFormat="1" customHeight="1" s="38">
      <c r="A20" s="34" t="inlineStr">
        <is>
          <t>Eventos</t>
        </is>
      </c>
      <c r="B20" s="5" t="n"/>
      <c r="C20" s="12" t="n"/>
      <c r="D20" s="13" t="n"/>
      <c r="E20" s="35" t="n"/>
      <c r="F20" s="36" t="n"/>
      <c r="G20" s="399" t="n"/>
      <c r="H20" s="242" t="n">
        <v>1000</v>
      </c>
      <c r="I20" s="37" t="n">
        <v>200000</v>
      </c>
      <c r="J20" s="243">
        <f>SUM(J14:J17)</f>
        <v/>
      </c>
      <c r="K20" s="242" t="n">
        <v>0</v>
      </c>
      <c r="L20" s="37" t="n">
        <v>200000</v>
      </c>
      <c r="M20" s="243">
        <f>SUM(M14:M17)</f>
        <v/>
      </c>
      <c r="N20" s="242" t="n">
        <v>36417</v>
      </c>
      <c r="O20" s="37" t="n">
        <v>200000</v>
      </c>
      <c r="P20" s="243">
        <f>SUM(P14:P17)</f>
        <v/>
      </c>
      <c r="Q20" s="242" t="n">
        <v>0</v>
      </c>
      <c r="R20" s="37" t="n">
        <v>200000</v>
      </c>
      <c r="S20" s="243">
        <f>SUM(S14:S17)</f>
        <v/>
      </c>
      <c r="T20" s="242" t="n">
        <v>23680</v>
      </c>
      <c r="U20" s="37" t="n">
        <v>200000</v>
      </c>
      <c r="V20" s="243">
        <f>SUM(V14:V17)</f>
        <v/>
      </c>
      <c r="W20" s="242" t="n">
        <v>51870</v>
      </c>
      <c r="X20" s="37" t="n">
        <v>200000</v>
      </c>
      <c r="Y20" s="243">
        <f>SUM(Y14:Y17)</f>
        <v/>
      </c>
      <c r="Z20" s="242" t="n">
        <v>495988.9999999999</v>
      </c>
      <c r="AA20" s="37" t="n">
        <v>495000</v>
      </c>
      <c r="AB20" s="243">
        <f>SUM(AB14:AB17)</f>
        <v/>
      </c>
      <c r="AC20" s="242" t="n">
        <v>153280</v>
      </c>
      <c r="AD20" s="37" t="n">
        <v>200000</v>
      </c>
      <c r="AE20" s="243">
        <f>SUM(AE14:AE17)</f>
        <v/>
      </c>
      <c r="AF20" s="242" t="n">
        <v>142700</v>
      </c>
      <c r="AG20" s="37" t="n">
        <v>200000</v>
      </c>
      <c r="AH20" s="243">
        <f>SUM(AH14:AH17)</f>
        <v/>
      </c>
      <c r="AI20" s="242" t="n">
        <v>510927</v>
      </c>
      <c r="AJ20" s="37" t="n">
        <v>510000</v>
      </c>
      <c r="AK20" s="243">
        <f>SUM(AK14:AK17)</f>
        <v/>
      </c>
      <c r="AL20" s="242" t="n">
        <v>232137</v>
      </c>
      <c r="AM20" s="37" t="n">
        <v>275000</v>
      </c>
      <c r="AN20" s="243">
        <f>SUM(AN14:AN17)</f>
        <v/>
      </c>
      <c r="AO20" s="242" t="n">
        <v>496060.21</v>
      </c>
      <c r="AP20" s="37" t="n">
        <v>510000</v>
      </c>
      <c r="AQ20" s="243">
        <f>SUM(AQ14:AQ17)</f>
        <v/>
      </c>
      <c r="AR20" s="243">
        <f>SUMIFS($H20:$AO20,$H$5:$AO$5,"&lt;"&amp;MONTH(TODAY()),$H$6:$AO$6,"REAL 25")</f>
        <v/>
      </c>
      <c r="AS20" s="243">
        <f>SUMIFS($I20:$AP20,$I$5:$AP$5,"&lt;"&amp;MONTH(TODAY()),$I$6:$AP$6,"ORÇADO ")</f>
        <v/>
      </c>
      <c r="AT20" s="243">
        <f>SUMIFS($J20:$AQ20,$J$5:$AQ$5,"&lt;"&amp;MONTH(TODAY()),$J$6:$AQ$6,"REAL 26")</f>
        <v/>
      </c>
      <c r="AU20" s="242">
        <f>SUM(AU14:AU17)</f>
        <v/>
      </c>
      <c r="AV20" s="37">
        <f>SUM(AV14:AV17)</f>
        <v/>
      </c>
      <c r="AW20" s="243">
        <f>SUM(AW14:AW17)</f>
        <v/>
      </c>
      <c r="AX20" s="242">
        <f>SUM(AX14:AX17)</f>
        <v/>
      </c>
      <c r="AY20" s="37">
        <f>SUM(AY14:AY17)</f>
        <v/>
      </c>
      <c r="AZ20" s="243">
        <f>SUM(AZ14:AZ17)</f>
        <v/>
      </c>
      <c r="BA20" s="242">
        <f>SUM(BA14:BA17)</f>
        <v/>
      </c>
      <c r="BB20" s="37">
        <f>SUM(BB14:BB17)</f>
        <v/>
      </c>
      <c r="BC20" s="243">
        <f>SUM(BC14:BC17)</f>
        <v/>
      </c>
      <c r="BD20" s="242">
        <f>SUM(BD14:BD17)</f>
        <v/>
      </c>
      <c r="BE20" s="37">
        <f>SUM(BE14:BE17)</f>
        <v/>
      </c>
      <c r="BF20" s="243">
        <f>SUM(BF14:BF17)</f>
        <v/>
      </c>
      <c r="BG20" s="242">
        <f>SUM(BG14:BG17)</f>
        <v/>
      </c>
      <c r="BH20" s="37">
        <f>SUM(BH14:BH17)</f>
        <v/>
      </c>
      <c r="BI20" s="243">
        <f>SUM(BI14:BI17)</f>
        <v/>
      </c>
      <c r="BJ20" s="445" t="n"/>
      <c r="BK20" s="442">
        <f>SUM(I20,L20,O20,R20,U20,X20,AA20,AD20,AG20,AJ20,AM20,AP20)</f>
        <v/>
      </c>
      <c r="BL20" s="442">
        <f>BK20-AV20</f>
        <v/>
      </c>
      <c r="BM20" s="442">
        <f>SUM(J20,M20,P20,S20,V20)</f>
        <v/>
      </c>
      <c r="BN20" s="442">
        <f>BM20-AT20</f>
        <v/>
      </c>
    </row>
    <row r="21">
      <c r="A21" s="39" t="inlineStr">
        <is>
          <t>(-) Desconto sobre Venda</t>
        </is>
      </c>
      <c r="C21" s="40" t="inlineStr">
        <is>
          <t>Premissas</t>
        </is>
      </c>
      <c r="D21" s="40" t="inlineStr">
        <is>
          <t>Valores</t>
        </is>
      </c>
      <c r="E21" s="40" t="inlineStr">
        <is>
          <t>% Incid</t>
        </is>
      </c>
      <c r="F21" s="41" t="n"/>
      <c r="H21" s="244">
        <f>SUM(H22:H24)</f>
        <v/>
      </c>
      <c r="I21" s="42">
        <f>SUM(I22:I24)</f>
        <v/>
      </c>
      <c r="J21" s="43">
        <f>SUM(J22:J24)</f>
        <v/>
      </c>
      <c r="K21" s="244">
        <f>SUM(K22:K24)</f>
        <v/>
      </c>
      <c r="L21" s="42">
        <f>SUM(L22:L24)</f>
        <v/>
      </c>
      <c r="M21" s="43">
        <f>SUM(M22:M24)</f>
        <v/>
      </c>
      <c r="N21" s="244">
        <f>SUM(N22:N24)</f>
        <v/>
      </c>
      <c r="O21" s="42">
        <f>SUM(O22:O24)</f>
        <v/>
      </c>
      <c r="P21" s="43">
        <f>SUM(P22:P24)</f>
        <v/>
      </c>
      <c r="Q21" s="244">
        <f>SUM(Q22:Q24)</f>
        <v/>
      </c>
      <c r="R21" s="42">
        <f>SUM(R22:R24)</f>
        <v/>
      </c>
      <c r="S21" s="43">
        <f>SUM(S22:S24)</f>
        <v/>
      </c>
      <c r="T21" s="244">
        <f>SUM(T22:T24)</f>
        <v/>
      </c>
      <c r="U21" s="42">
        <f>SUM(U22:U24)</f>
        <v/>
      </c>
      <c r="V21" s="43">
        <f>SUM(V22:V24)</f>
        <v/>
      </c>
      <c r="W21" s="244">
        <f>SUM(W22:W24)</f>
        <v/>
      </c>
      <c r="X21" s="42">
        <f>SUM(X22:X24)</f>
        <v/>
      </c>
      <c r="Y21" s="43">
        <f>SUM(Y22:Y24)</f>
        <v/>
      </c>
      <c r="Z21" s="244">
        <f>SUM(Z22:Z24)</f>
        <v/>
      </c>
      <c r="AA21" s="42">
        <f>SUM(AA22:AA24)</f>
        <v/>
      </c>
      <c r="AB21" s="43">
        <f>SUM(AB22:AB24)</f>
        <v/>
      </c>
      <c r="AC21" s="244">
        <f>SUM(AC22:AC24)</f>
        <v/>
      </c>
      <c r="AD21" s="42">
        <f>SUM(AD22:AD24)</f>
        <v/>
      </c>
      <c r="AE21" s="43">
        <f>SUM(AE22:AE24)</f>
        <v/>
      </c>
      <c r="AF21" s="244">
        <f>SUM(AF22:AF24)</f>
        <v/>
      </c>
      <c r="AG21" s="42">
        <f>SUM(AG22:AG24)</f>
        <v/>
      </c>
      <c r="AH21" s="43">
        <f>SUM(AH22:AH24)</f>
        <v/>
      </c>
      <c r="AI21" s="244">
        <f>SUM(AI22:AI24)</f>
        <v/>
      </c>
      <c r="AJ21" s="42">
        <f>SUM(AJ22:AJ24)</f>
        <v/>
      </c>
      <c r="AK21" s="43">
        <f>SUM(AK22:AK24)</f>
        <v/>
      </c>
      <c r="AL21" s="244">
        <f>SUM(AL22:AL24)</f>
        <v/>
      </c>
      <c r="AM21" s="42">
        <f>SUM(AM22:AM24)</f>
        <v/>
      </c>
      <c r="AN21" s="43">
        <f>SUM(AN22:AN24)</f>
        <v/>
      </c>
      <c r="AO21" s="244">
        <f>SUM(AO22:AO24)</f>
        <v/>
      </c>
      <c r="AP21" s="42">
        <f>SUM(AP22:AP24)</f>
        <v/>
      </c>
      <c r="AQ21" s="43">
        <f>SUM(AQ22:AQ24)</f>
        <v/>
      </c>
      <c r="AR21" s="244">
        <f>SUM(AR22:AR24)</f>
        <v/>
      </c>
      <c r="AS21" s="42">
        <f>SUM(AS22:AS24)</f>
        <v/>
      </c>
      <c r="AT21" s="43">
        <f>SUM(AT22:AT24)</f>
        <v/>
      </c>
      <c r="AU21" s="244">
        <f>SUM(AU22:AU24)</f>
        <v/>
      </c>
      <c r="AV21" s="42">
        <f>SUM(AV22:AV24)</f>
        <v/>
      </c>
      <c r="AW21" s="43">
        <f>SUM(AW22:AW24)</f>
        <v/>
      </c>
      <c r="AX21" s="244">
        <f>SUM(AX22:AX24)</f>
        <v/>
      </c>
      <c r="AY21" s="42">
        <f>SUM(AY22:AY24)</f>
        <v/>
      </c>
      <c r="AZ21" s="43">
        <f>SUM(AZ22:AZ24)</f>
        <v/>
      </c>
      <c r="BA21" s="244">
        <f>SUM(BA22:BA24)</f>
        <v/>
      </c>
      <c r="BB21" s="42">
        <f>SUM(BB22:BB24)</f>
        <v/>
      </c>
      <c r="BC21" s="43">
        <f>SUM(BC22:BC24)</f>
        <v/>
      </c>
      <c r="BD21" s="244">
        <f>SUM(BD22:BD24)</f>
        <v/>
      </c>
      <c r="BE21" s="42">
        <f>SUM(BE22:BE24)</f>
        <v/>
      </c>
      <c r="BF21" s="43">
        <f>SUM(BF22:BF24)</f>
        <v/>
      </c>
      <c r="BG21" s="244">
        <f>SUM(BG22:BG24)</f>
        <v/>
      </c>
      <c r="BH21" s="42">
        <f>SUM(BH22:BH24)</f>
        <v/>
      </c>
      <c r="BI21" s="43">
        <f>SUM(BI22:BI24)</f>
        <v/>
      </c>
      <c r="BK21" s="442">
        <f>SUM(I21,L21,O21,R21,U21,X21,AA21,AD21,AG21,AJ21,AM21,AP21)</f>
        <v/>
      </c>
      <c r="BL21" s="442">
        <f>BK21-AV21</f>
        <v/>
      </c>
      <c r="BM21" s="442">
        <f>SUM(J21,M21,P21,S21,V21)</f>
        <v/>
      </c>
      <c r="BN21" s="442">
        <f>BM21-AT21</f>
        <v/>
      </c>
      <c r="BO21" s="44" t="n"/>
      <c r="BP21" s="44" t="n"/>
      <c r="BQ21" s="44" t="n"/>
      <c r="BR21" s="44" t="n"/>
      <c r="BS21" s="44" t="n"/>
    </row>
    <row r="22" outlineLevel="1" customFormat="1" s="463">
      <c r="A22" s="22" t="inlineStr">
        <is>
          <t>Descontos - Operação</t>
        </is>
      </c>
      <c r="B22" s="23" t="n"/>
      <c r="C22" s="24" t="inlineStr">
        <is>
          <t xml:space="preserve">Estim. Mensal </t>
        </is>
      </c>
      <c r="D22" s="25" t="inlineStr">
        <is>
          <t>Alimentação OP/ Correção de Problemas</t>
        </is>
      </c>
      <c r="E22" s="45" t="n">
        <v>0.025</v>
      </c>
      <c r="F22" s="26" t="n"/>
      <c r="G22" s="33" t="n"/>
      <c r="H22" s="241" t="n">
        <v>-6210.737864720796</v>
      </c>
      <c r="I22" s="27" t="n">
        <v>-16422.4308089405</v>
      </c>
      <c r="J22" s="28">
        <f>-SUMIFS(Aut_Descontos!$F:$F,Aut_Descontos!$L:$L,DRE!H$4,Aut_Descontos!$K:$K,DRE!$A22)</f>
        <v/>
      </c>
      <c r="K22" s="241" t="n">
        <v>-8153.751161168945</v>
      </c>
      <c r="L22" s="27" t="n">
        <v>-16783.3407854196</v>
      </c>
      <c r="M22" s="28">
        <f>-SUMIFS(Aut_Descontos!$F:$F,Aut_Descontos!$L:$L,DRE!K$4,Aut_Descontos!$K:$K,DRE!$A22)</f>
        <v/>
      </c>
      <c r="N22" s="241" t="n">
        <v>-8026.975830876901</v>
      </c>
      <c r="O22" s="27" t="n">
        <v>-19618.9230588498</v>
      </c>
      <c r="P22" s="28">
        <f>-SUMIFS(Aut_Descontos!$F:$F,Aut_Descontos!$L:$L,DRE!N$4,Aut_Descontos!$K:$K,DRE!$A22)</f>
        <v/>
      </c>
      <c r="Q22" s="241" t="n">
        <v>-8213.154326029739</v>
      </c>
      <c r="R22" s="27" t="n">
        <v>-18321.3967525596</v>
      </c>
      <c r="S22" s="28">
        <f>-SUMIFS(Aut_Descontos!$F:$F,Aut_Descontos!$L:$L,DRE!Q$4,Aut_Descontos!$K:$K,DRE!$A22)</f>
        <v/>
      </c>
      <c r="T22" s="241" t="n">
        <v>-13937.74606922776</v>
      </c>
      <c r="U22" s="27" t="n">
        <v>-21406.9680904212</v>
      </c>
      <c r="V22" s="28">
        <f>-SUMIFS(Aut_Descontos!$F:$F,Aut_Descontos!$L:$L,DRE!T$4,Aut_Descontos!$K:$K,DRE!$A22)+SUMIFS(Aut_Ajustes_Manuais!$G:$G,Aut_Ajustes_Manuais!$I:$I,DRE!T$4,Aut_Ajustes_Manuais!$F:$F,"Descontos - Operação")</f>
        <v/>
      </c>
      <c r="W22" s="241" t="n">
        <v>-8867.849505386295</v>
      </c>
      <c r="X22" s="27" t="n">
        <v>-18694.9187375139</v>
      </c>
      <c r="Y22" s="28">
        <f>-SUMIFS(Aut_Descontos!$F:$F,Aut_Descontos!$L:$L,DRE!W$4,Aut_Descontos!$K:$K,DRE!$A22)+SUMIFS(Aut_Ajustes_Manuais!$G:$G,Aut_Ajustes_Manuais!$I:$I,DRE!W$4,Aut_Ajustes_Manuais!$F:$F,"Descontos - Operação")</f>
        <v/>
      </c>
      <c r="Z22" s="241" t="n">
        <v>-8430.598018426388</v>
      </c>
      <c r="AA22" s="27" t="n">
        <v>-20889.2302110513</v>
      </c>
      <c r="AB22" s="28">
        <f>-SUMIFS(Aut_Descontos!$F:$F,Aut_Descontos!$L:$L,DRE!Z$4,Aut_Descontos!$K:$K,DRE!$A22)+SUMIFS(Aut_Ajustes_Manuais!$G:$G,Aut_Ajustes_Manuais!$I:$I,DRE!Z$4,Aut_Ajustes_Manuais!$F:$F,"Descontos - Operação")</f>
        <v/>
      </c>
      <c r="AC22" s="241" t="n">
        <v>-9443.508171626283</v>
      </c>
      <c r="AD22" s="27" t="n">
        <v>-21992.6799423576</v>
      </c>
      <c r="AE22" s="28">
        <f>-SUMIFS(Aut_Descontos!$F:$F,Aut_Descontos!$L:$L,DRE!AC$4,Aut_Descontos!$K:$K,DRE!$A22)+SUMIFS(Aut_Ajustes_Manuais!$G:$G,Aut_Ajustes_Manuais!$I:$I,DRE!AC$4,Aut_Ajustes_Manuais!$F:$F,"Descontos - Operação")</f>
        <v/>
      </c>
      <c r="AF22" s="241" t="n">
        <v>-9536.946953422073</v>
      </c>
      <c r="AG22" s="27" t="n">
        <v>-20021.7215367351</v>
      </c>
      <c r="AH22" s="28">
        <f>-SUMIFS(Aut_Descontos!$F:$F,Aut_Descontos!$L:$L,DRE!AF$4,Aut_Descontos!$K:$K,DRE!$A22)+SUMIFS(Aut_Ajustes_Manuais!$G:$G,Aut_Ajustes_Manuais!$I:$I,DRE!AF$4,Aut_Ajustes_Manuais!$F:$F,"Descontos - Operação")</f>
        <v/>
      </c>
      <c r="AI22" s="241" t="n">
        <v>-6674.173764861907</v>
      </c>
      <c r="AJ22" s="27" t="n">
        <v>-15973.3319080167</v>
      </c>
      <c r="AK22" s="28">
        <f>-SUMIFS(Aut_Descontos!$F:$F,Aut_Descontos!$L:$L,DRE!AI$4,Aut_Descontos!$K:$K,DRE!$A22)+SUMIFS(Aut_Ajustes_Manuais!$G:$G,Aut_Ajustes_Manuais!$I:$I,DRE!AI$4,Aut_Ajustes_Manuais!$F:$F,"Descontos - Operação")</f>
        <v/>
      </c>
      <c r="AL22" s="241" t="n">
        <v>-7474.688400110348</v>
      </c>
      <c r="AM22" s="27" t="n">
        <v>-19841.15672623979</v>
      </c>
      <c r="AN22" s="28">
        <f>-SUMIFS(Aut_Descontos!$F:$F,Aut_Descontos!$L:$L,DRE!AL$4,Aut_Descontos!$K:$K,DRE!$A22)+SUMIFS(Aut_Ajustes_Manuais!$G:$G,Aut_Ajustes_Manuais!$I:$I,DRE!AL$4,Aut_Ajustes_Manuais!$F:$F,"Descontos - Operação")</f>
        <v/>
      </c>
      <c r="AO22" s="241" t="n">
        <v>-16698.3156</v>
      </c>
      <c r="AP22" s="27" t="n">
        <v>-17853.4568829078</v>
      </c>
      <c r="AQ22" s="28">
        <f>-SUMIFS(Aut_Descontos!$F:$F,Aut_Descontos!$L:$L,DRE!AO$4,Aut_Descontos!$K:$K,DRE!$A22)+SUMIFS(Aut_Ajustes_Manuais!$G:$G,Aut_Ajustes_Manuais!$I:$I,DRE!AO$4,Aut_Ajustes_Manuais!$F:$F,"Descontos - Operação")</f>
        <v/>
      </c>
      <c r="AR22" s="241">
        <f>SUMIFS($H22:$AO22,$H$5:$AO$5,"&lt;"&amp;MONTH(TODAY()),$H$6:$AO$6,"REAL 25")</f>
        <v/>
      </c>
      <c r="AS22" s="27">
        <f>SUMIFS($I22:$AP22,$I$5:$AP$5,"&lt;"&amp;MONTH(TODAY()),$I$6:$AP$6,"ORÇADO ")</f>
        <v/>
      </c>
      <c r="AT22" s="28">
        <f>SUMIFS($J22:$AQ22,$J$5:$AQ$5,"&lt;"&amp;MONTH(TODAY()),$J$6:$AQ$6,"REAL 26")</f>
        <v/>
      </c>
      <c r="AU22" s="241">
        <f>SUM(H22,K22,N22,Q22,T22,W22,Z22,AC22,AF22,AI22,AL22,AO22)</f>
        <v/>
      </c>
      <c r="AV22" s="27">
        <f>SUM(I22,L22,O22,R22,U22,X22,AA22,AD22,AG22,AJ22,AM22,AP22)</f>
        <v/>
      </c>
      <c r="AW22" s="28">
        <f>SUM(J22,M22,P22,S22,V22,Y22,AB22,AE22,AH22,AK22,AN22,AQ22)</f>
        <v/>
      </c>
      <c r="AX22" s="241">
        <f>SUM(H22,K22,N22)</f>
        <v/>
      </c>
      <c r="AY22" s="27">
        <f>SUM(I22,L22,O22)</f>
        <v/>
      </c>
      <c r="AZ22" s="28">
        <f>SUM(J22,M22,P22)</f>
        <v/>
      </c>
      <c r="BA22" s="241">
        <f>SUM(Q22,T22,W22)</f>
        <v/>
      </c>
      <c r="BB22" s="27">
        <f>SUM(R22,U22,X22)</f>
        <v/>
      </c>
      <c r="BC22" s="28">
        <f>SUM(S22,V22,Y22)</f>
        <v/>
      </c>
      <c r="BD22" s="241">
        <f>SUM(Z22,AC22,AF22)</f>
        <v/>
      </c>
      <c r="BE22" s="27">
        <f>SUM(AA22,AD22,AG22)</f>
        <v/>
      </c>
      <c r="BF22" s="28">
        <f>SUM(AB22,AE22,AH22)</f>
        <v/>
      </c>
      <c r="BG22" s="241">
        <f>SUM(AI22,AL22,AO22)</f>
        <v/>
      </c>
      <c r="BH22" s="27">
        <f>SUM(AJ22,AM22,AP22)</f>
        <v/>
      </c>
      <c r="BI22" s="28">
        <f>SUM(AK22,AN22,AQ22)</f>
        <v/>
      </c>
      <c r="BK22" s="442">
        <f>SUM(I22,L22,O22,R22,U22,X22,AA22,AD22,AG22,AJ22,AM22,AP22)</f>
        <v/>
      </c>
      <c r="BL22" s="442">
        <f>BK22-AV22</f>
        <v/>
      </c>
      <c r="BM22" s="442">
        <f>SUM(J22,M22,P22,S22,V22)</f>
        <v/>
      </c>
      <c r="BN22" s="442">
        <f>BM22-AT22</f>
        <v/>
      </c>
      <c r="BP22" s="463">
        <f>_xlfn.FORMULATEXT(V22) &amp; "+SOMASES(Aut_Ajustes_Manuais!$G:$G;Aut_Ajustes_Manuais!$I:$I;DRE!T$4;Aut_Ajustes_Manuais!$F:$F;""" &amp; A22 &amp; """)"</f>
        <v/>
      </c>
    </row>
    <row r="23" outlineLevel="1" customFormat="1" s="463">
      <c r="A23" s="22" t="inlineStr">
        <is>
          <t>Desconto - Alimentação Escritório</t>
        </is>
      </c>
      <c r="B23" s="23" t="n"/>
      <c r="C23" s="24" t="inlineStr">
        <is>
          <t xml:space="preserve">Estim. Mensal </t>
        </is>
      </c>
      <c r="D23" s="25" t="inlineStr">
        <is>
          <t>Cartão FB / Alimentação Escritório</t>
        </is>
      </c>
      <c r="E23" s="45" t="n">
        <v>0.0198</v>
      </c>
      <c r="F23" s="26" t="n"/>
      <c r="G23" s="33" t="n"/>
      <c r="H23" s="241" t="n">
        <v>-2041.727814028784</v>
      </c>
      <c r="I23" s="27" t="n">
        <v>-5186.030781770683</v>
      </c>
      <c r="J23" s="28">
        <f>-SUMIFS(Aut_Descontos!$F:$F,Aut_Descontos!$L:$L,DRE!H$4,Aut_Descontos!$K:$K,DRE!$A23)</f>
        <v/>
      </c>
      <c r="K23" s="241" t="n">
        <v>-3919.073581920063</v>
      </c>
      <c r="L23" s="27" t="n">
        <v>-5300.002353290399</v>
      </c>
      <c r="M23" s="28">
        <f>-SUMIFS(Aut_Descontos!$F:$F,Aut_Descontos!$L:$L,DRE!K$4,Aut_Descontos!$K:$K,DRE!$A23)</f>
        <v/>
      </c>
      <c r="N23" s="241" t="n">
        <v>-3149.714397061065</v>
      </c>
      <c r="O23" s="27" t="n">
        <v>-6195.4493870052</v>
      </c>
      <c r="P23" s="28">
        <f>-SUMIFS(Aut_Descontos!$F:$F,Aut_Descontos!$L:$L,DRE!N$4,Aut_Descontos!$K:$K,DRE!$A23)</f>
        <v/>
      </c>
      <c r="Q23" s="241" t="n">
        <v>-2807.728201654613</v>
      </c>
      <c r="R23" s="27" t="n">
        <v>-5785.704237650401</v>
      </c>
      <c r="S23" s="28">
        <f>-SUMIFS(Aut_Descontos!$F:$F,Aut_Descontos!$L:$L,DRE!Q$4,Aut_Descontos!$K:$K,DRE!$A23)</f>
        <v/>
      </c>
      <c r="T23" s="241" t="n">
        <v>-2726.019262855528</v>
      </c>
      <c r="U23" s="27" t="n">
        <v>-6760.095186448799</v>
      </c>
      <c r="V23" s="28">
        <f>-SUMIFS(Aut_Descontos!$F:$F,Aut_Descontos!$L:$L,DRE!T$4,Aut_Descontos!$K:$K,DRE!$A23)+SUMIFS(Aut_Ajustes_Manuais!$G:$G,Aut_Ajustes_Manuais!$I:$I,DRE!T$4,Aut_Ajustes_Manuais!$F:$F,"Desconto - Alimentação Escritório")</f>
        <v/>
      </c>
      <c r="W23" s="241" t="n">
        <v>-6871.21810410923</v>
      </c>
      <c r="X23" s="27" t="n">
        <v>-5903.658548688601</v>
      </c>
      <c r="Y23" s="28">
        <f>-SUMIFS(Aut_Descontos!$F:$F,Aut_Descontos!$L:$L,DRE!W$4,Aut_Descontos!$K:$K,DRE!$A23)+SUMIFS(Aut_Ajustes_Manuais!$G:$G,Aut_Ajustes_Manuais!$I:$I,DRE!W$4,Aut_Ajustes_Manuais!$F:$F,"Desconto - Alimentação Escritório")</f>
        <v/>
      </c>
      <c r="Z23" s="241" t="n">
        <v>-14633.44223577432</v>
      </c>
      <c r="AA23" s="27" t="n">
        <v>-6596.599014016201</v>
      </c>
      <c r="AB23" s="28">
        <f>-SUMIFS(Aut_Descontos!$F:$F,Aut_Descontos!$L:$L,DRE!Z$4,Aut_Descontos!$K:$K,DRE!$A23)+SUMIFS(Aut_Ajustes_Manuais!$G:$G,Aut_Ajustes_Manuais!$I:$I,DRE!Z$4,Aut_Ajustes_Manuais!$F:$F,"Desconto - Alimentação Escritório")</f>
        <v/>
      </c>
      <c r="AC23" s="241" t="n">
        <v>-6832.38441637894</v>
      </c>
      <c r="AD23" s="27" t="n">
        <v>-6945.056823902401</v>
      </c>
      <c r="AE23" s="28">
        <f>-SUMIFS(Aut_Descontos!$F:$F,Aut_Descontos!$L:$L,DRE!AC$4,Aut_Descontos!$K:$K,DRE!$A23)+SUMIFS(Aut_Ajustes_Manuais!$G:$G,Aut_Ajustes_Manuais!$I:$I,DRE!AC$4,Aut_Ajustes_Manuais!$F:$F,"Desconto - Alimentação Escritório")</f>
        <v/>
      </c>
      <c r="AF23" s="241" t="n">
        <v>-6450.221428781619</v>
      </c>
      <c r="AG23" s="27" t="n">
        <v>-6322.6489063374</v>
      </c>
      <c r="AH23" s="28">
        <f>-SUMIFS(Aut_Descontos!$F:$F,Aut_Descontos!$L:$L,DRE!AF$4,Aut_Descontos!$K:$K,DRE!$A23)+SUMIFS(Aut_Ajustes_Manuais!$G:$G,Aut_Ajustes_Manuais!$I:$I,DRE!AF$4,Aut_Ajustes_Manuais!$F:$F,"Desconto - Alimentação Escritório")</f>
        <v/>
      </c>
      <c r="AI23" s="241" t="n">
        <v>-4302.023603120128</v>
      </c>
      <c r="AJ23" s="27" t="n">
        <v>-5044.2100762158</v>
      </c>
      <c r="AK23" s="28">
        <f>-SUMIFS(Aut_Descontos!$F:$F,Aut_Descontos!$L:$L,DRE!AI$4,Aut_Descontos!$K:$K,DRE!$A23)+SUMIFS(Aut_Ajustes_Manuais!$G:$G,Aut_Ajustes_Manuais!$I:$I,DRE!AI$4,Aut_Ajustes_Manuais!$F:$F,"Desconto - Alimentação Escritório")</f>
        <v/>
      </c>
      <c r="AL23" s="241" t="n">
        <v>-5727.656893276677</v>
      </c>
      <c r="AM23" s="27" t="n">
        <v>-6265.628439865199</v>
      </c>
      <c r="AN23" s="28">
        <f>-SUMIFS(Aut_Descontos!$F:$F,Aut_Descontos!$L:$L,DRE!AL$4,Aut_Descontos!$K:$K,DRE!$A23)+SUMIFS(Aut_Ajustes_Manuais!$G:$G,Aut_Ajustes_Manuais!$I:$I,DRE!AL$4,Aut_Ajustes_Manuais!$F:$F,"Desconto - Alimentação Escritório")</f>
        <v/>
      </c>
      <c r="AO23" s="241" t="n">
        <v>-4698.614058714899</v>
      </c>
      <c r="AP23" s="27" t="n">
        <v>-5637.9337524972</v>
      </c>
      <c r="AQ23" s="28">
        <f>-SUMIFS(Aut_Descontos!$F:$F,Aut_Descontos!$L:$L,DRE!AO$4,Aut_Descontos!$K:$K,DRE!$A23)+SUMIFS(Aut_Ajustes_Manuais!$G:$G,Aut_Ajustes_Manuais!$I:$I,DRE!AO$4,Aut_Ajustes_Manuais!$F:$F,"Desconto - Alimentação Escritório")</f>
        <v/>
      </c>
      <c r="AR23" s="241">
        <f>SUMIFS($H23:$AO23,$H$5:$AO$5,"&lt;"&amp;MONTH(TODAY()),$H$6:$AO$6,"REAL 25")</f>
        <v/>
      </c>
      <c r="AS23" s="27">
        <f>SUMIFS($I23:$AP23,$I$5:$AP$5,"&lt;"&amp;MONTH(TODAY()),$I$6:$AP$6,"ORÇADO ")</f>
        <v/>
      </c>
      <c r="AT23" s="28">
        <f>SUMIFS($J23:$AQ23,$J$5:$AQ$5,"&lt;"&amp;MONTH(TODAY()),$J$6:$AQ$6,"REAL 26")</f>
        <v/>
      </c>
      <c r="AU23" s="241">
        <f>SUM(H23,K23,N23,Q23,T23,W23,Z23,AC23,AF23,AI23,AL23,AO23)</f>
        <v/>
      </c>
      <c r="AV23" s="27">
        <f>SUM(I23,L23,O23,R23,U23,X23,AA23,AD23,AG23,AJ23,AM23,AP23)</f>
        <v/>
      </c>
      <c r="AW23" s="28">
        <f>SUM(J23,M23,P23,S23,V23,Y23,AB23,AE23,AH23,AK23,AN23,AQ23)</f>
        <v/>
      </c>
      <c r="AX23" s="241">
        <f>SUM(H23,K23,N23)</f>
        <v/>
      </c>
      <c r="AY23" s="27">
        <f>SUM(I23,L23,O23)</f>
        <v/>
      </c>
      <c r="AZ23" s="28">
        <f>SUM(J23,M23,P23)</f>
        <v/>
      </c>
      <c r="BA23" s="241">
        <f>SUM(Q23,T23,W23)</f>
        <v/>
      </c>
      <c r="BB23" s="27">
        <f>SUM(R23,U23,X23)</f>
        <v/>
      </c>
      <c r="BC23" s="28">
        <f>SUM(S23,V23,Y23)</f>
        <v/>
      </c>
      <c r="BD23" s="241">
        <f>SUM(Z23,AC23,AF23)</f>
        <v/>
      </c>
      <c r="BE23" s="27">
        <f>SUM(AA23,AD23,AG23)</f>
        <v/>
      </c>
      <c r="BF23" s="28">
        <f>SUM(AB23,AE23,AH23)</f>
        <v/>
      </c>
      <c r="BG23" s="241">
        <f>SUM(AI23,AL23,AO23)</f>
        <v/>
      </c>
      <c r="BH23" s="27">
        <f>SUM(AJ23,AM23,AP23)</f>
        <v/>
      </c>
      <c r="BI23" s="28">
        <f>SUM(AK23,AN23,AQ23)</f>
        <v/>
      </c>
      <c r="BK23" s="442">
        <f>SUM(I23,L23,O23,R23,U23,X23,AA23,AD23,AG23,AJ23,AM23,AP23)</f>
        <v/>
      </c>
      <c r="BL23" s="442">
        <f>BK23-AV23</f>
        <v/>
      </c>
      <c r="BM23" s="442">
        <f>SUM(J23,M23,P23,S23,V23)</f>
        <v/>
      </c>
      <c r="BN23" s="442">
        <f>BM23-AT23</f>
        <v/>
      </c>
      <c r="BP23" s="463">
        <f>_xlfn.FORMULATEXT(V23) &amp; "+SOMASES(Aut_Ajustes_Manuais!$G:$G;Aut_Ajustes_Manuais!$I:$I;DRE!T$4;Aut_Ajustes_Manuais!$F:$F;""" &amp; A23 &amp; """)"</f>
        <v/>
      </c>
    </row>
    <row r="24" outlineLevel="1" customFormat="1" s="463">
      <c r="A24" s="22" t="inlineStr">
        <is>
          <t>Descontos - Marketing</t>
        </is>
      </c>
      <c r="B24" s="23" t="n"/>
      <c r="C24" s="24" t="inlineStr">
        <is>
          <t xml:space="preserve">Estim. Mensal </t>
        </is>
      </c>
      <c r="D24" s="25" t="inlineStr">
        <is>
          <t>Permutas e Ações Gerais</t>
        </is>
      </c>
      <c r="E24" s="45" t="n">
        <v>0.0025</v>
      </c>
      <c r="F24" s="26" t="n"/>
      <c r="G24" s="33" t="n"/>
      <c r="H24" s="241" t="n">
        <v>-1231.025917516197</v>
      </c>
      <c r="I24" s="27" t="n">
        <v>-432.1692318142236</v>
      </c>
      <c r="J24" s="28">
        <f>-SUMIFS(Aut_Descontos!$F:$F,Aut_Descontos!$L:$L,DRE!H$4,Aut_Descontos!$K:$K,DRE!$A24)</f>
        <v/>
      </c>
      <c r="K24" s="241" t="n">
        <v>-2973.618249046173</v>
      </c>
      <c r="L24" s="27" t="n">
        <v>-441.6668627742</v>
      </c>
      <c r="M24" s="28">
        <f>-SUMIFS(Aut_Descontos!$F:$F,Aut_Descontos!$L:$L,DRE!K$4,Aut_Descontos!$K:$K,DRE!$A24)</f>
        <v/>
      </c>
      <c r="N24" s="241" t="n">
        <v>-6593.854064211956</v>
      </c>
      <c r="O24" s="27" t="n">
        <v>-516.2874489170999</v>
      </c>
      <c r="P24" s="28">
        <f>-SUMIFS(Aut_Descontos!$F:$F,Aut_Descontos!$L:$L,DRE!N$4,Aut_Descontos!$K:$K,DRE!$A24)</f>
        <v/>
      </c>
      <c r="Q24" s="241" t="n">
        <v>-9439.113544672817</v>
      </c>
      <c r="R24" s="27" t="n">
        <v>-482.1420198042001</v>
      </c>
      <c r="S24" s="28">
        <f>-SUMIFS(Aut_Descontos!$F:$F,Aut_Descontos!$L:$L,DRE!Q$4,Aut_Descontos!$K:$K,DRE!$A24)</f>
        <v/>
      </c>
      <c r="T24" s="241" t="n">
        <v>-2094.217114857167</v>
      </c>
      <c r="U24" s="27" t="n">
        <v>-563.3412655374</v>
      </c>
      <c r="V24" s="28">
        <f>-SUMIFS(Aut_Descontos!$F:$F,Aut_Descontos!$L:$L,DRE!T$4,Aut_Descontos!$K:$K,DRE!$A24)+SUMIFS(Aut_Ajustes_Manuais!$G:$G,Aut_Ajustes_Manuais!$I:$I,DRE!T$4,Aut_Ajustes_Manuais!$F:$F,"Descontos - Marketing")</f>
        <v/>
      </c>
      <c r="W24" s="241" t="n">
        <v>-4495.164353709742</v>
      </c>
      <c r="X24" s="27" t="n">
        <v>-491.97154572405</v>
      </c>
      <c r="Y24" s="28">
        <f>-SUMIFS(Aut_Descontos!$F:$F,Aut_Descontos!$L:$L,DRE!W$4,Aut_Descontos!$K:$K,DRE!$A24)+SUMIFS(Aut_Ajustes_Manuais!$G:$G,Aut_Ajustes_Manuais!$I:$I,DRE!W$4,Aut_Ajustes_Manuais!$F:$F,"Descontos - Marketing")</f>
        <v/>
      </c>
      <c r="Z24" s="241" t="n">
        <v>-4021.216155845986</v>
      </c>
      <c r="AA24" s="27" t="n">
        <v>-549.7165845013501</v>
      </c>
      <c r="AB24" s="28">
        <f>-SUMIFS(Aut_Descontos!$F:$F,Aut_Descontos!$L:$L,DRE!Z$4,Aut_Descontos!$K:$K,DRE!$A24)+SUMIFS(Aut_Ajustes_Manuais!$G:$G,Aut_Ajustes_Manuais!$I:$I,DRE!Z$4,Aut_Ajustes_Manuais!$F:$F,"Descontos - Marketing")</f>
        <v/>
      </c>
      <c r="AC24" s="241" t="n">
        <v>-3180.719995016622</v>
      </c>
      <c r="AD24" s="27" t="n">
        <v>-578.7547353252</v>
      </c>
      <c r="AE24" s="28">
        <f>-SUMIFS(Aut_Descontos!$F:$F,Aut_Descontos!$L:$L,DRE!AC$4,Aut_Descontos!$K:$K,DRE!$A24)+SUMIFS(Aut_Ajustes_Manuais!$G:$G,Aut_Ajustes_Manuais!$I:$I,DRE!AC$4,Aut_Ajustes_Manuais!$F:$F,"Descontos - Marketing")</f>
        <v/>
      </c>
      <c r="AF24" s="241" t="n">
        <v>-4808.951849264164</v>
      </c>
      <c r="AG24" s="27" t="n">
        <v>-526.88740886145</v>
      </c>
      <c r="AH24" s="28">
        <f>-SUMIFS(Aut_Descontos!$F:$F,Aut_Descontos!$L:$L,DRE!AF$4,Aut_Descontos!$K:$K,DRE!$A24)+SUMIFS(Aut_Ajustes_Manuais!$G:$G,Aut_Ajustes_Manuais!$I:$I,DRE!AF$4,Aut_Ajustes_Manuais!$F:$F,"Descontos - Marketing")</f>
        <v/>
      </c>
      <c r="AI24" s="241" t="n">
        <v>-1647.594688077898</v>
      </c>
      <c r="AJ24" s="27" t="n">
        <v>-420.3508396846499</v>
      </c>
      <c r="AK24" s="28">
        <f>-SUMIFS(Aut_Descontos!$F:$F,Aut_Descontos!$L:$L,DRE!AI$4,Aut_Descontos!$K:$K,DRE!$A24)+SUMIFS(Aut_Ajustes_Manuais!$G:$G,Aut_Ajustes_Manuais!$I:$I,DRE!AI$4,Aut_Ajustes_Manuais!$F:$F,"Descontos - Marketing")</f>
        <v/>
      </c>
      <c r="AL24" s="241" t="n">
        <v>-3399.073412575924</v>
      </c>
      <c r="AM24" s="27" t="n">
        <v>-522.1357033220999</v>
      </c>
      <c r="AN24" s="28">
        <f>-SUMIFS(Aut_Descontos!$F:$F,Aut_Descontos!$L:$L,DRE!AL$4,Aut_Descontos!$K:$K,DRE!$A24)+SUMIFS(Aut_Ajustes_Manuais!$G:$G,Aut_Ajustes_Manuais!$I:$I,DRE!AL$4,Aut_Ajustes_Manuais!$F:$F,"Descontos - Marketing")</f>
        <v/>
      </c>
      <c r="AO24" s="241" t="n">
        <v>-1744.02973043512</v>
      </c>
      <c r="AP24" s="27" t="n">
        <v>-469.8278127080999</v>
      </c>
      <c r="AQ24" s="28">
        <f>-SUMIFS(Aut_Descontos!$F:$F,Aut_Descontos!$L:$L,DRE!AO$4,Aut_Descontos!$K:$K,DRE!$A24)+SUMIFS(Aut_Ajustes_Manuais!$G:$G,Aut_Ajustes_Manuais!$I:$I,DRE!AO$4,Aut_Ajustes_Manuais!$F:$F,"Descontos - Marketing")</f>
        <v/>
      </c>
      <c r="AR24" s="241">
        <f>SUMIFS($H24:$AO24,$H$5:$AO$5,"&lt;"&amp;MONTH(TODAY()),$H$6:$AO$6,"REAL 25")</f>
        <v/>
      </c>
      <c r="AS24" s="27">
        <f>SUMIFS($I24:$AP24,$I$5:$AP$5,"&lt;"&amp;MONTH(TODAY()),$I$6:$AP$6,"ORÇADO ")</f>
        <v/>
      </c>
      <c r="AT24" s="28">
        <f>SUMIFS($J24:$AQ24,$J$5:$AQ$5,"&lt;"&amp;MONTH(TODAY()),$J$6:$AQ$6,"REAL 26")</f>
        <v/>
      </c>
      <c r="AU24" s="241">
        <f>SUM(H24,K24,N24,Q24,T24,W24,Z24,AC24,AF24,AI24,AL24,AO24)</f>
        <v/>
      </c>
      <c r="AV24" s="27">
        <f>SUM(I24,L24,O24,R24,U24,X24,AA24,AD24,AG24,AJ24,AM24,AP24)</f>
        <v/>
      </c>
      <c r="AW24" s="28">
        <f>SUM(J24,M24,P24,S24,V24,Y24,AB24,AE24,AH24,AK24,AN24,AQ24)</f>
        <v/>
      </c>
      <c r="AX24" s="241">
        <f>SUM(H24,K24,N24)</f>
        <v/>
      </c>
      <c r="AY24" s="27">
        <f>SUM(I24,L24,O24)</f>
        <v/>
      </c>
      <c r="AZ24" s="28">
        <f>SUM(J24,M24,P24)</f>
        <v/>
      </c>
      <c r="BA24" s="241">
        <f>SUM(Q24,T24,W24)</f>
        <v/>
      </c>
      <c r="BB24" s="27">
        <f>SUM(R24,U24,X24)</f>
        <v/>
      </c>
      <c r="BC24" s="28">
        <f>SUM(S24,V24,Y24)</f>
        <v/>
      </c>
      <c r="BD24" s="241">
        <f>SUM(Z24,AC24,AF24)</f>
        <v/>
      </c>
      <c r="BE24" s="27">
        <f>SUM(AA24,AD24,AG24)</f>
        <v/>
      </c>
      <c r="BF24" s="28">
        <f>SUM(AB24,AE24,AH24)</f>
        <v/>
      </c>
      <c r="BG24" s="241">
        <f>SUM(AI24,AL24,AO24)</f>
        <v/>
      </c>
      <c r="BH24" s="27">
        <f>SUM(AJ24,AM24,AP24)</f>
        <v/>
      </c>
      <c r="BI24" s="28">
        <f>SUM(AK24,AN24,AQ24)</f>
        <v/>
      </c>
      <c r="BK24" s="442">
        <f>SUM(I24,L24,O24,R24,U24,X24,AA24,AD24,AG24,AJ24,AM24,AP24)</f>
        <v/>
      </c>
      <c r="BL24" s="442">
        <f>BK24-AV24</f>
        <v/>
      </c>
      <c r="BM24" s="442">
        <f>SUM(J24,M24,P24,S24,V24)</f>
        <v/>
      </c>
      <c r="BN24" s="442">
        <f>BM24-AT24</f>
        <v/>
      </c>
      <c r="BP24" s="463">
        <f>_xlfn.FORMULATEXT(V24) &amp; "+SOMASES(Aut_Ajustes_Manuais!$G:$G;Aut_Ajustes_Manuais!$I:$I;DRE!T$4;Aut_Ajustes_Manuais!$F:$F;""" &amp; A24 &amp; """)"</f>
        <v/>
      </c>
    </row>
    <row r="25" outlineLevel="1" customFormat="1" s="52">
      <c r="A25" s="46" t="inlineStr">
        <is>
          <t>% sobre Receita Bruta</t>
        </is>
      </c>
      <c r="B25" s="47" t="n"/>
      <c r="C25" s="48" t="n"/>
      <c r="D25" s="49" t="n"/>
      <c r="E25" s="49" t="n"/>
      <c r="F25" s="47" t="n"/>
      <c r="G25" s="47" t="n"/>
      <c r="H25" s="245" t="n">
        <v>-0.01090654271612541</v>
      </c>
      <c r="I25" s="50" t="n">
        <v>-0.01846733939585492</v>
      </c>
      <c r="J25" s="51">
        <f>IFERROR(J21/J8,0)</f>
        <v/>
      </c>
      <c r="K25" s="245" t="n">
        <v>-0.01786990749754894</v>
      </c>
      <c r="L25" s="50" t="n">
        <v>-0.01853412808820331</v>
      </c>
      <c r="M25" s="51">
        <f>IFERROR(M21/M8,0)</f>
        <v/>
      </c>
      <c r="N25" s="245" t="n">
        <v>-0.01993416508060103</v>
      </c>
      <c r="O25" s="50" t="n">
        <v>-0.01898570420250825</v>
      </c>
      <c r="P25" s="51">
        <f>IFERROR(P21/P8,0)</f>
        <v/>
      </c>
      <c r="Q25" s="245" t="n">
        <v>-0.0203515831887109</v>
      </c>
      <c r="R25" s="50" t="n">
        <v>-0.01879376383602109</v>
      </c>
      <c r="S25" s="51">
        <f>IFERROR(S21/S8,0)</f>
        <v/>
      </c>
      <c r="T25" s="245" t="n">
        <v>-0.01402473202044417</v>
      </c>
      <c r="U25" s="50" t="n">
        <v>-0.01921718125270723</v>
      </c>
      <c r="V25" s="51">
        <f>IFERROR(V21/V8,0)</f>
        <v/>
      </c>
      <c r="W25" s="245" t="n">
        <v>-0.01830686407719577</v>
      </c>
      <c r="X25" s="50" t="n">
        <v>-0.01885133876180173</v>
      </c>
      <c r="Y25" s="51">
        <f>IFERROR(Y21/Y8,0)</f>
        <v/>
      </c>
      <c r="Z25" s="245" t="n">
        <v>-0.01587222079593473</v>
      </c>
      <c r="AA25" s="50" t="n">
        <v>-0.0159409144211571</v>
      </c>
      <c r="AB25" s="51">
        <f>IFERROR(AB21/AB8,0)</f>
        <v/>
      </c>
      <c r="AC25" s="245" t="n">
        <v>-0.01310692960400686</v>
      </c>
      <c r="AD25" s="50" t="n">
        <v>-0.01928589181858059</v>
      </c>
      <c r="AE25" s="51">
        <f>IFERROR(AE21/AE8,0)</f>
        <v/>
      </c>
      <c r="AF25" s="245" t="n">
        <v>-0.01648311857870611</v>
      </c>
      <c r="AG25" s="50" t="n">
        <v>-0.01904094626614078</v>
      </c>
      <c r="AH25" s="51">
        <f>IFERROR(AH21/AH8,0)</f>
        <v/>
      </c>
      <c r="AI25" s="245" t="n">
        <v>-0.00915700300489416</v>
      </c>
      <c r="AJ25" s="50" t="n">
        <v>-0.01452113233452513</v>
      </c>
      <c r="AK25" s="51">
        <f>IFERROR(AK21/AK8,0)</f>
        <v/>
      </c>
      <c r="AL25" s="245" t="n">
        <v>-0.01230347988193355</v>
      </c>
      <c r="AM25" s="50" t="n">
        <v>-0.01804968817541791</v>
      </c>
      <c r="AN25" s="51">
        <f>IFERROR(AN21/AN8,0)</f>
        <v/>
      </c>
      <c r="AO25" s="245" t="n">
        <v>-0.01662991162233155</v>
      </c>
      <c r="AP25" s="50" t="n">
        <v>-0.01506934273938889</v>
      </c>
      <c r="AQ25" s="51">
        <f>IFERROR(AQ21/AQ8,0)</f>
        <v/>
      </c>
      <c r="AR25" s="245">
        <f>IFERROR(AR21/AR8,0)</f>
        <v/>
      </c>
      <c r="AS25" s="50">
        <f>IFERROR(AS21/AS8,0)</f>
        <v/>
      </c>
      <c r="AT25" s="51">
        <f>IFERROR(AT21/AT8,0)</f>
        <v/>
      </c>
      <c r="AU25" s="245">
        <f>IFERROR(AU21/AU8,0)</f>
        <v/>
      </c>
      <c r="AV25" s="50">
        <f>IFERROR(AV21/AV8,0)</f>
        <v/>
      </c>
      <c r="AW25" s="51">
        <f>IFERROR(AW21/AW8,0)</f>
        <v/>
      </c>
      <c r="AX25" s="245">
        <f>IFERROR(AX21/AX8,0)</f>
        <v/>
      </c>
      <c r="AY25" s="50">
        <f>IFERROR(AY21/AY8,0)</f>
        <v/>
      </c>
      <c r="AZ25" s="51">
        <f>IFERROR(AZ21/AZ8,0)</f>
        <v/>
      </c>
      <c r="BA25" s="245">
        <f>IFERROR(BA21/BA8,0)</f>
        <v/>
      </c>
      <c r="BB25" s="50">
        <f>IFERROR(BB21/BB8,0)</f>
        <v/>
      </c>
      <c r="BC25" s="51">
        <f>IFERROR(BC21/BC8,0)</f>
        <v/>
      </c>
      <c r="BD25" s="245">
        <f>IFERROR(BD21/BD8,0)</f>
        <v/>
      </c>
      <c r="BE25" s="50">
        <f>IFERROR(BE21/BE8,0)</f>
        <v/>
      </c>
      <c r="BF25" s="51">
        <f>IFERROR(BF21/BF8,0)</f>
        <v/>
      </c>
      <c r="BG25" s="245">
        <f>IFERROR(BG21/BG8,0)</f>
        <v/>
      </c>
      <c r="BH25" s="50">
        <f>IFERROR(BH21/BH8,0)</f>
        <v/>
      </c>
      <c r="BI25" s="51">
        <f>IFERROR(BI21/BI8,0)</f>
        <v/>
      </c>
      <c r="BK25" s="442">
        <f>SUM(I25,L25,O25,R25,U25,X25,AA25,AD25,AG25,AJ25,AM25,AP25)</f>
        <v/>
      </c>
      <c r="BL25" s="442">
        <f>BK25-AV25</f>
        <v/>
      </c>
      <c r="BM25" s="442">
        <f>SUM(J25,M25,P25,S25,V25)</f>
        <v/>
      </c>
      <c r="BN25" s="442">
        <f>BM25-AT25</f>
        <v/>
      </c>
    </row>
    <row r="26">
      <c r="A26" s="18" t="n"/>
      <c r="E26" s="16" t="n"/>
      <c r="F26" s="17" t="n"/>
      <c r="H26" s="246" t="n"/>
      <c r="I26" s="53" t="n"/>
      <c r="J26" s="54" t="n"/>
      <c r="K26" s="246" t="n"/>
      <c r="L26" s="53" t="n"/>
      <c r="M26" s="54" t="n"/>
      <c r="N26" s="246" t="n"/>
      <c r="O26" s="53" t="n"/>
      <c r="P26" s="54" t="n"/>
      <c r="Q26" s="246" t="n"/>
      <c r="R26" s="53" t="n"/>
      <c r="S26" s="54" t="n"/>
      <c r="T26" s="246" t="n"/>
      <c r="U26" s="53" t="n"/>
      <c r="V26" s="54" t="n"/>
      <c r="W26" s="246" t="n"/>
      <c r="X26" s="53" t="n"/>
      <c r="Y26" s="54" t="n"/>
      <c r="Z26" s="246" t="n"/>
      <c r="AA26" s="53" t="n"/>
      <c r="AB26" s="54" t="n"/>
      <c r="AC26" s="246" t="n"/>
      <c r="AD26" s="53" t="n"/>
      <c r="AE26" s="54" t="n"/>
      <c r="AF26" s="246" t="n"/>
      <c r="AG26" s="53" t="n"/>
      <c r="AH26" s="54" t="n"/>
      <c r="AI26" s="246" t="n"/>
      <c r="AJ26" s="53" t="n"/>
      <c r="AK26" s="54" t="n"/>
      <c r="AL26" s="246" t="n"/>
      <c r="AM26" s="53" t="n"/>
      <c r="AN26" s="54" t="n"/>
      <c r="AO26" s="246" t="n"/>
      <c r="AP26" s="53" t="n"/>
      <c r="AQ26" s="54" t="n"/>
      <c r="AR26" s="246" t="n"/>
      <c r="AS26" s="53" t="n"/>
      <c r="AT26" s="54" t="n"/>
      <c r="AU26" s="246" t="n"/>
      <c r="AV26" s="53" t="n"/>
      <c r="AW26" s="54" t="n"/>
      <c r="AX26" s="246" t="n"/>
      <c r="AY26" s="53" t="n"/>
      <c r="AZ26" s="54" t="n"/>
      <c r="BA26" s="246" t="n"/>
      <c r="BB26" s="53" t="n"/>
      <c r="BC26" s="54" t="n"/>
      <c r="BD26" s="246" t="n"/>
      <c r="BE26" s="53" t="n"/>
      <c r="BF26" s="54" t="n"/>
      <c r="BG26" s="246" t="n"/>
      <c r="BH26" s="53" t="n"/>
      <c r="BI26" s="54" t="n"/>
      <c r="BK26" s="442">
        <f>SUM(I26,L26,O26,R26,U26,X26,AA26,AD26,AG26,AJ26,AM26,AP26)</f>
        <v/>
      </c>
      <c r="BL26" s="442">
        <f>BK26-AV26</f>
        <v/>
      </c>
      <c r="BM26" s="442">
        <f>SUM(J26,M26,P26,S26,V26)</f>
        <v/>
      </c>
      <c r="BN26" s="442">
        <f>BM26-AT26</f>
        <v/>
      </c>
    </row>
    <row r="27">
      <c r="A27" s="39" t="inlineStr">
        <is>
          <t>(-) Impostos sobre Venda</t>
        </is>
      </c>
      <c r="C27" s="40" t="inlineStr">
        <is>
          <t>Premissas</t>
        </is>
      </c>
      <c r="D27" s="40" t="inlineStr">
        <is>
          <t>Valores</t>
        </is>
      </c>
      <c r="E27" s="40" t="inlineStr">
        <is>
          <t>% Incid</t>
        </is>
      </c>
      <c r="F27" s="41" t="n"/>
      <c r="H27" s="244">
        <f>SUM(H28:H30)</f>
        <v/>
      </c>
      <c r="I27" s="42">
        <f>SUM(I28:I30)</f>
        <v/>
      </c>
      <c r="J27" s="43">
        <f>SUM(J28:J30)</f>
        <v/>
      </c>
      <c r="K27" s="244">
        <f>SUM(K28:K30)</f>
        <v/>
      </c>
      <c r="L27" s="42">
        <f>SUM(L28:L30)</f>
        <v/>
      </c>
      <c r="M27" s="43">
        <f>SUM(M28:M30)</f>
        <v/>
      </c>
      <c r="N27" s="244">
        <f>SUM(N28:N30)</f>
        <v/>
      </c>
      <c r="O27" s="42">
        <f>SUM(O28:O30)</f>
        <v/>
      </c>
      <c r="P27" s="43">
        <f>SUM(P28:P30)</f>
        <v/>
      </c>
      <c r="Q27" s="244">
        <f>SUM(Q28:Q30)</f>
        <v/>
      </c>
      <c r="R27" s="42">
        <f>SUM(R28:R30)</f>
        <v/>
      </c>
      <c r="S27" s="43">
        <f>SUM(S28:S30)</f>
        <v/>
      </c>
      <c r="T27" s="244">
        <f>SUM(T28:T30)</f>
        <v/>
      </c>
      <c r="U27" s="42">
        <f>SUM(U28:U30)</f>
        <v/>
      </c>
      <c r="V27" s="43">
        <f>SUM(V28:V30)</f>
        <v/>
      </c>
      <c r="W27" s="244">
        <f>SUM(W28:W30)</f>
        <v/>
      </c>
      <c r="X27" s="42">
        <f>SUM(X28:X30)</f>
        <v/>
      </c>
      <c r="Y27" s="43">
        <f>SUM(Y28:Y30)</f>
        <v/>
      </c>
      <c r="Z27" s="244">
        <f>SUM(Z28:Z30)</f>
        <v/>
      </c>
      <c r="AA27" s="42">
        <f>SUM(AA28:AA30)</f>
        <v/>
      </c>
      <c r="AB27" s="43">
        <f>SUM(AB28:AB30)</f>
        <v/>
      </c>
      <c r="AC27" s="244">
        <f>SUM(AC28:AC30)</f>
        <v/>
      </c>
      <c r="AD27" s="42">
        <f>SUM(AD28:AD30)</f>
        <v/>
      </c>
      <c r="AE27" s="43">
        <f>SUM(AE28:AE30)</f>
        <v/>
      </c>
      <c r="AF27" s="244">
        <f>SUM(AF28:AF30)</f>
        <v/>
      </c>
      <c r="AG27" s="42">
        <f>SUM(AG28:AG30)</f>
        <v/>
      </c>
      <c r="AH27" s="43">
        <f>SUM(AH28:AH30)</f>
        <v/>
      </c>
      <c r="AI27" s="244">
        <f>SUM(AI28:AI30)</f>
        <v/>
      </c>
      <c r="AJ27" s="42">
        <f>SUM(AJ28:AJ30)</f>
        <v/>
      </c>
      <c r="AK27" s="43">
        <f>SUM(AK28:AK30)</f>
        <v/>
      </c>
      <c r="AL27" s="244">
        <f>SUM(AL28:AL30)</f>
        <v/>
      </c>
      <c r="AM27" s="42">
        <f>SUM(AM28:AM30)</f>
        <v/>
      </c>
      <c r="AN27" s="43">
        <f>SUM(AN28:AN30)</f>
        <v/>
      </c>
      <c r="AO27" s="244">
        <f>SUM(AO28:AO30)</f>
        <v/>
      </c>
      <c r="AP27" s="42">
        <f>SUM(AP28:AP30)</f>
        <v/>
      </c>
      <c r="AQ27" s="43">
        <f>SUM(AQ28:AQ30)</f>
        <v/>
      </c>
      <c r="AR27" s="244">
        <f>SUM(AR28:AR30)</f>
        <v/>
      </c>
      <c r="AS27" s="42">
        <f>SUM(AS28:AS30)</f>
        <v/>
      </c>
      <c r="AT27" s="43">
        <f>SUM(AT28:AT30)</f>
        <v/>
      </c>
      <c r="AU27" s="244">
        <f>SUM(AU28:AU30)</f>
        <v/>
      </c>
      <c r="AV27" s="42">
        <f>SUM(AV28:AV30)</f>
        <v/>
      </c>
      <c r="AW27" s="43">
        <f>SUM(AW28:AW30)</f>
        <v/>
      </c>
      <c r="AX27" s="244">
        <f>SUM(AX28:AX30)</f>
        <v/>
      </c>
      <c r="AY27" s="42">
        <f>SUM(AY28:AY30)</f>
        <v/>
      </c>
      <c r="AZ27" s="43">
        <f>SUM(AZ28:AZ30)</f>
        <v/>
      </c>
      <c r="BA27" s="244">
        <f>SUM(BA28:BA30)</f>
        <v/>
      </c>
      <c r="BB27" s="42">
        <f>SUM(BB28:BB30)</f>
        <v/>
      </c>
      <c r="BC27" s="43">
        <f>SUM(BC28:BC30)</f>
        <v/>
      </c>
      <c r="BD27" s="244">
        <f>SUM(BD28:BD30)</f>
        <v/>
      </c>
      <c r="BE27" s="42">
        <f>SUM(BE28:BE30)</f>
        <v/>
      </c>
      <c r="BF27" s="43">
        <f>SUM(BF28:BF30)</f>
        <v/>
      </c>
      <c r="BG27" s="244">
        <f>SUM(BG28:BG30)</f>
        <v/>
      </c>
      <c r="BH27" s="42">
        <f>SUM(BH28:BH30)</f>
        <v/>
      </c>
      <c r="BI27" s="43">
        <f>SUM(BI28:BI30)</f>
        <v/>
      </c>
      <c r="BK27" s="442">
        <f>SUM(I27,L27,O27,R27,U27,X27,AA27,AD27,AG27,AJ27,AM27,AP27)</f>
        <v/>
      </c>
      <c r="BL27" s="442">
        <f>BK27-AV27</f>
        <v/>
      </c>
      <c r="BM27" s="442">
        <f>SUM(J27,M27,P27,S27,V27)</f>
        <v/>
      </c>
      <c r="BN27" s="442">
        <f>BM27-AT27</f>
        <v/>
      </c>
    </row>
    <row r="28" outlineLevel="1" customFormat="1" s="463">
      <c r="A28" s="22" t="inlineStr">
        <is>
          <t>PIS / COFINS</t>
        </is>
      </c>
      <c r="B28" s="23" t="n"/>
      <c r="C28" s="24" t="inlineStr">
        <is>
          <t>Base Fiscal</t>
        </is>
      </c>
      <c r="D28" s="25" t="n"/>
      <c r="E28" s="55" t="n">
        <v>0.0365</v>
      </c>
      <c r="F28" s="56" t="n"/>
      <c r="G28" s="23" t="n"/>
      <c r="H28" s="241" t="n">
        <v>-31391.4482617363</v>
      </c>
      <c r="I28" s="27" t="n">
        <v>-38107.45930038081</v>
      </c>
      <c r="J28" s="28">
        <f>-Fiscal!D21-Fiscal!D22</f>
        <v/>
      </c>
      <c r="K28" s="241" t="n">
        <v>-30183.76577578706</v>
      </c>
      <c r="L28" s="27" t="n">
        <v>-38788.35428903699</v>
      </c>
      <c r="M28" s="28">
        <f>-Fiscal!E21-Fiscal!E22</f>
        <v/>
      </c>
      <c r="N28" s="241" t="n">
        <v>-31109.53895333652</v>
      </c>
      <c r="O28" s="27" t="n">
        <v>-44137.9813033313</v>
      </c>
      <c r="P28" s="28">
        <f>-Fiscal!F21-Fiscal!F22</f>
        <v/>
      </c>
      <c r="Q28" s="241" t="n">
        <v>-35947.64564335896</v>
      </c>
      <c r="R28" s="27" t="n">
        <v>-41690.06016736978</v>
      </c>
      <c r="S28" s="28">
        <f>-Fiscal!H21-Fiscal!H22</f>
        <v/>
      </c>
      <c r="T28" s="241" t="n">
        <v>-47508.58715568668</v>
      </c>
      <c r="U28" s="27" t="n">
        <v>-47511.31809320263</v>
      </c>
      <c r="V28" s="28">
        <f>-Fiscal!I22-Fiscal!I21</f>
        <v/>
      </c>
      <c r="W28" s="241" t="n">
        <v>-37747.457873343</v>
      </c>
      <c r="X28" s="27" t="n">
        <v>-42394.74904903892</v>
      </c>
      <c r="Y28" s="28">
        <f>-Fiscal!J22-Fiscal!J21</f>
        <v/>
      </c>
      <c r="Z28" s="241" t="n">
        <v>-50284.67663603329</v>
      </c>
      <c r="AA28" s="27" t="n">
        <v>-57043.63061523058</v>
      </c>
      <c r="AB28" s="28">
        <f>-Fiscal!L22-Fiscal!L21</f>
        <v/>
      </c>
      <c r="AC28" s="241" t="n">
        <v>-48005.3382807197</v>
      </c>
      <c r="AD28" s="27" t="n">
        <v>-48616.32568725875</v>
      </c>
      <c r="AE28" s="28">
        <f>-Fiscal!M22-Fiscal!M21</f>
        <v/>
      </c>
      <c r="AF28" s="241" t="n">
        <v>-41817.59848655143</v>
      </c>
      <c r="AG28" s="27" t="n">
        <v>-44897.90339721757</v>
      </c>
      <c r="AH28" s="28">
        <f>-Fiscal!N22-Fiscal!N21</f>
        <v/>
      </c>
      <c r="AI28" s="241" t="n">
        <v>-36742.01317495381</v>
      </c>
      <c r="AJ28" s="27" t="n">
        <v>-48303.62654268878</v>
      </c>
      <c r="AK28" s="28">
        <f>-Fiscal!P22-Fiscal!P21</f>
        <v/>
      </c>
      <c r="AL28" s="241" t="n">
        <v>-42079.30500223236</v>
      </c>
      <c r="AM28" s="27" t="n">
        <v>-47229.04871154408</v>
      </c>
      <c r="AN28" s="28">
        <f>-Fiscal!Q22-Fiscal!Q21</f>
        <v/>
      </c>
      <c r="AO28" s="241" t="n">
        <v>-40085.26179729603</v>
      </c>
      <c r="AP28" s="27" t="n">
        <v>-51850.68192181546</v>
      </c>
      <c r="AQ28" s="28">
        <f>-Fiscal!R22-Fiscal!R21</f>
        <v/>
      </c>
      <c r="AR28" s="241">
        <f>SUMIFS($H28:$AO28,$H$5:$AO$5,"&lt;"&amp;MONTH(TODAY()),$H$6:$AO$6,"REAL 25")</f>
        <v/>
      </c>
      <c r="AS28" s="27">
        <f>SUMIFS($I28:$AP28,$I$5:$AP$5,"&lt;"&amp;MONTH(TODAY()),$I$6:$AP$6,"ORÇADO ")</f>
        <v/>
      </c>
      <c r="AT28" s="28">
        <f>SUMIFS($J28:$AQ28,$J$5:$AQ$5,"&lt;"&amp;MONTH(TODAY()),$J$6:$AQ$6,"REAL 26")</f>
        <v/>
      </c>
      <c r="AU28" s="241">
        <f>SUM(H28,K28,N28,Q28,T28,W28,Z28,AC28,AF28,AI28,AL28,AO28)</f>
        <v/>
      </c>
      <c r="AV28" s="27">
        <f>SUM(I28,L28,O28,R28,U28,X28,AA28,AD28,AG28,AJ28,AM28,AP28)</f>
        <v/>
      </c>
      <c r="AW28" s="28">
        <f>SUM(J28,M28,P28,S28,V28,Y28,AB28,AE28,AH28,AK28,AN28,AQ28)</f>
        <v/>
      </c>
      <c r="AX28" s="241">
        <f>SUM(H28,K28,N28)</f>
        <v/>
      </c>
      <c r="AY28" s="27">
        <f>SUM(I28,L28,O28)</f>
        <v/>
      </c>
      <c r="AZ28" s="28">
        <f>SUM(J28,M28,P28)</f>
        <v/>
      </c>
      <c r="BA28" s="241">
        <f>SUM(Q28,T28,W28)</f>
        <v/>
      </c>
      <c r="BB28" s="27">
        <f>SUM(R28,U28,X28)</f>
        <v/>
      </c>
      <c r="BC28" s="28">
        <f>SUM(S28,V28,Y28)</f>
        <v/>
      </c>
      <c r="BD28" s="241">
        <f>SUM(Z28,AC28,AF28)</f>
        <v/>
      </c>
      <c r="BE28" s="27">
        <f>SUM(AA28,AD28,AG28)</f>
        <v/>
      </c>
      <c r="BF28" s="28">
        <f>SUM(AB28,AE28,AH28)</f>
        <v/>
      </c>
      <c r="BG28" s="241">
        <f>SUM(AI28,AL28,AO28)</f>
        <v/>
      </c>
      <c r="BH28" s="27">
        <f>SUM(AJ28,AM28,AP28)</f>
        <v/>
      </c>
      <c r="BI28" s="28">
        <f>SUM(AK28,AN28,AQ28)</f>
        <v/>
      </c>
      <c r="BK28" s="442">
        <f>SUM(I28,L28,O28,R28,U28,X28,AA28,AD28,AG28,AJ28,AM28,AP28)</f>
        <v/>
      </c>
      <c r="BL28" s="442">
        <f>BK28-AV28</f>
        <v/>
      </c>
      <c r="BM28" s="442">
        <f>SUM(J28,M28,P28,S28,V28)</f>
        <v/>
      </c>
      <c r="BN28" s="442">
        <f>BM28-AT28</f>
        <v/>
      </c>
    </row>
    <row r="29" outlineLevel="1" customFormat="1" s="463">
      <c r="A29" s="22" t="inlineStr">
        <is>
          <t>ICMS</t>
        </is>
      </c>
      <c r="B29" s="23" t="n"/>
      <c r="C29" s="24" t="inlineStr">
        <is>
          <t>Base Fiscal</t>
        </is>
      </c>
      <c r="D29" s="25" t="n"/>
      <c r="E29" s="55" t="n">
        <v>0.04</v>
      </c>
      <c r="F29" s="56" t="n"/>
      <c r="G29" s="23" t="n"/>
      <c r="H29" s="241" t="n">
        <v>-27586.02</v>
      </c>
      <c r="I29" s="27" t="n">
        <v>-40168.33253468129</v>
      </c>
      <c r="J29" s="28">
        <f>-Fiscal!D23</f>
        <v/>
      </c>
      <c r="K29" s="241" t="n">
        <v>-29306.78</v>
      </c>
      <c r="L29" s="27" t="n">
        <v>-40945.60991899201</v>
      </c>
      <c r="M29" s="28">
        <f>-Fiscal!E23</f>
        <v/>
      </c>
      <c r="N29" s="241" t="n">
        <v>-28130.55</v>
      </c>
      <c r="O29" s="27" t="n">
        <v>-47052.490072296</v>
      </c>
      <c r="P29" s="28">
        <f>-Fiscal!F23</f>
        <v/>
      </c>
      <c r="Q29" s="241" t="n">
        <v>-23695.77</v>
      </c>
      <c r="R29" s="27" t="n">
        <v>-44258.05955179199</v>
      </c>
      <c r="S29" s="28">
        <f>-Fiscal!H23</f>
        <v/>
      </c>
      <c r="T29" s="241" t="n">
        <v>-30333.17</v>
      </c>
      <c r="U29" s="27" t="n">
        <v>-50903.33115662401</v>
      </c>
      <c r="V29" s="28">
        <f>-Fiscal!I23</f>
        <v/>
      </c>
      <c r="W29" s="241" t="n">
        <v>-28926.2</v>
      </c>
      <c r="X29" s="27" t="n">
        <v>-45062.498914428</v>
      </c>
      <c r="Y29" s="28">
        <f>-Fiscal!J23</f>
        <v/>
      </c>
      <c r="Z29" s="241" t="n">
        <v>-30062.07</v>
      </c>
      <c r="AA29" s="27" t="n">
        <v>-56868.29978907601</v>
      </c>
      <c r="AB29" s="28">
        <f>-Fiscal!L23</f>
        <v/>
      </c>
      <c r="AC29" s="241" t="n">
        <v>-35308.8</v>
      </c>
      <c r="AD29" s="27" t="n">
        <v>-52164.755350752</v>
      </c>
      <c r="AE29" s="28">
        <f>-Fiscal!M23</f>
        <v/>
      </c>
      <c r="AF29" s="241" t="n">
        <v>-34540.66</v>
      </c>
      <c r="AG29" s="27" t="n">
        <v>-47919.98104705202</v>
      </c>
      <c r="AH29" s="28">
        <f>-Fiscal!N23</f>
        <v/>
      </c>
      <c r="AI29" s="241" t="n">
        <v>-23624.92</v>
      </c>
      <c r="AJ29" s="27" t="n">
        <v>-46641.126190284</v>
      </c>
      <c r="AK29" s="28">
        <f>-Fiscal!P23</f>
        <v/>
      </c>
      <c r="AL29" s="241" t="n">
        <v>-31143.53</v>
      </c>
      <c r="AM29" s="27" t="n">
        <v>-49331.10583509598</v>
      </c>
      <c r="AN29" s="28">
        <f>-Fiscal!Q23</f>
        <v/>
      </c>
      <c r="AO29" s="241" t="n">
        <v>-22695.87</v>
      </c>
      <c r="AP29" s="27" t="n">
        <v>-50690.27616645599</v>
      </c>
      <c r="AQ29" s="28">
        <f>-Fiscal!R23</f>
        <v/>
      </c>
      <c r="AR29" s="241">
        <f>SUMIFS($H29:$AO29,$H$5:$AO$5,"&lt;"&amp;MONTH(TODAY()),$H$6:$AO$6,"REAL 25")</f>
        <v/>
      </c>
      <c r="AS29" s="27">
        <f>SUMIFS($I29:$AP29,$I$5:$AP$5,"&lt;"&amp;MONTH(TODAY()),$I$6:$AP$6,"ORÇADO ")</f>
        <v/>
      </c>
      <c r="AT29" s="28">
        <f>SUMIFS($J29:$AQ29,$J$5:$AQ$5,"&lt;"&amp;MONTH(TODAY()),$J$6:$AQ$6,"REAL 26")</f>
        <v/>
      </c>
      <c r="AU29" s="241">
        <f>SUM(H29,K29,N29,Q29,T29,W29,Z29,AC29,AF29,AI29,AL29,AO29)</f>
        <v/>
      </c>
      <c r="AV29" s="27">
        <f>SUM(I29,L29,O29,R29,U29,X29,AA29,AD29,AG29,AJ29,AM29,AP29)</f>
        <v/>
      </c>
      <c r="AW29" s="28">
        <f>SUM(J29,M29,P29,S29,V29,Y29,AB29,AE29,AH29,AK29,AN29,AQ29)</f>
        <v/>
      </c>
      <c r="AX29" s="241">
        <f>SUM(H29,K29,N29)</f>
        <v/>
      </c>
      <c r="AY29" s="27">
        <f>SUM(I29,L29,O29)</f>
        <v/>
      </c>
      <c r="AZ29" s="28">
        <f>SUM(J29,M29,P29)</f>
        <v/>
      </c>
      <c r="BA29" s="241">
        <f>SUM(Q29,T29,W29)</f>
        <v/>
      </c>
      <c r="BB29" s="27">
        <f>SUM(R29,U29,X29)</f>
        <v/>
      </c>
      <c r="BC29" s="28">
        <f>SUM(S29,V29,Y29)</f>
        <v/>
      </c>
      <c r="BD29" s="241">
        <f>SUM(Z29,AC29,AF29)</f>
        <v/>
      </c>
      <c r="BE29" s="27">
        <f>SUM(AA29,AD29,AG29)</f>
        <v/>
      </c>
      <c r="BF29" s="28">
        <f>SUM(AB29,AE29,AH29)</f>
        <v/>
      </c>
      <c r="BG29" s="241">
        <f>SUM(AI29,AL29,AO29)</f>
        <v/>
      </c>
      <c r="BH29" s="27">
        <f>SUM(AJ29,AM29,AP29)</f>
        <v/>
      </c>
      <c r="BI29" s="28">
        <f>SUM(AK29,AN29,AQ29)</f>
        <v/>
      </c>
      <c r="BK29" s="442">
        <f>SUM(I29,L29,O29,R29,U29,X29,AA29,AD29,AG29,AJ29,AM29,AP29)</f>
        <v/>
      </c>
      <c r="BL29" s="442">
        <f>BK29-AV29</f>
        <v/>
      </c>
      <c r="BM29" s="442">
        <f>SUM(J29,M29,P29,S29,V29)</f>
        <v/>
      </c>
      <c r="BN29" s="442">
        <f>BM29-AT29</f>
        <v/>
      </c>
    </row>
    <row r="30" outlineLevel="1" customFormat="1" s="463">
      <c r="A30" s="22" t="inlineStr">
        <is>
          <t>ISS</t>
        </is>
      </c>
      <c r="B30" s="23" t="n"/>
      <c r="C30" s="24" t="inlineStr">
        <is>
          <t>Base Fiscal</t>
        </is>
      </c>
      <c r="D30" s="55" t="n"/>
      <c r="E30" s="55" t="n">
        <v>0.05</v>
      </c>
      <c r="F30" s="56" t="n"/>
      <c r="G30" s="23" t="n"/>
      <c r="H30" s="241" t="n">
        <v>-50</v>
      </c>
      <c r="I30" s="27" t="n">
        <v>-4000</v>
      </c>
      <c r="J30" s="28">
        <f>-Fiscal!D20</f>
        <v/>
      </c>
      <c r="K30" s="241" t="n">
        <v>0</v>
      </c>
      <c r="L30" s="27" t="n">
        <v>-4000</v>
      </c>
      <c r="M30" s="28">
        <f>-Fiscal!E20</f>
        <v/>
      </c>
      <c r="N30" s="241" t="n">
        <v>-752.1</v>
      </c>
      <c r="O30" s="27" t="n">
        <v>-4000</v>
      </c>
      <c r="P30" s="28">
        <f>-Fiscal!F20</f>
        <v/>
      </c>
      <c r="Q30" s="241" t="n">
        <v>0</v>
      </c>
      <c r="R30" s="27" t="n">
        <v>-4000</v>
      </c>
      <c r="S30" s="28">
        <f>-Fiscal!H20</f>
        <v/>
      </c>
      <c r="T30" s="241" t="n">
        <v>-327.5</v>
      </c>
      <c r="U30" s="27" t="n">
        <v>-4000</v>
      </c>
      <c r="V30" s="28">
        <f>-Fiscal!I20</f>
        <v/>
      </c>
      <c r="W30" s="241" t="n">
        <v>-50</v>
      </c>
      <c r="X30" s="27" t="n">
        <v>-4000</v>
      </c>
      <c r="Y30" s="28">
        <f>-Fiscal!J20</f>
        <v/>
      </c>
      <c r="Z30" s="241" t="n">
        <v>-9714</v>
      </c>
      <c r="AA30" s="27" t="n">
        <v>-9900</v>
      </c>
      <c r="AB30" s="28">
        <f>-Fiscal!L20</f>
        <v/>
      </c>
      <c r="AC30" s="241" t="n">
        <v>-174.95</v>
      </c>
      <c r="AD30" s="27" t="n">
        <v>-4000</v>
      </c>
      <c r="AE30" s="28">
        <f>-Fiscal!M20</f>
        <v/>
      </c>
      <c r="AF30" s="241" t="n">
        <v>-2376.1</v>
      </c>
      <c r="AG30" s="27" t="n">
        <v>-4000</v>
      </c>
      <c r="AH30" s="28">
        <f>-Fiscal!N20</f>
        <v/>
      </c>
      <c r="AI30" s="241" t="n">
        <v>-7579.35</v>
      </c>
      <c r="AJ30" s="27" t="n">
        <v>-10200</v>
      </c>
      <c r="AK30" s="28">
        <f>-Fiscal!P20</f>
        <v/>
      </c>
      <c r="AL30" s="241" t="n">
        <v>-2613.45</v>
      </c>
      <c r="AM30" s="27" t="n">
        <v>-5500</v>
      </c>
      <c r="AN30" s="28">
        <f>-Fiscal!Q20</f>
        <v/>
      </c>
      <c r="AO30" s="241" t="n">
        <v>-11295.061</v>
      </c>
      <c r="AP30" s="27" t="n">
        <v>-10200</v>
      </c>
      <c r="AQ30" s="28">
        <f>-Fiscal!R20</f>
        <v/>
      </c>
      <c r="AR30" s="241">
        <f>SUMIFS($H30:$AO30,$H$5:$AO$5,"&lt;"&amp;MONTH(TODAY()),$H$6:$AO$6,"REAL 25")</f>
        <v/>
      </c>
      <c r="AS30" s="27">
        <f>SUMIFS($I30:$AP30,$I$5:$AP$5,"&lt;"&amp;MONTH(TODAY()),$I$6:$AP$6,"ORÇADO ")</f>
        <v/>
      </c>
      <c r="AT30" s="28">
        <f>SUMIFS($J30:$AQ30,$J$5:$AQ$5,"&lt;"&amp;MONTH(TODAY()),$J$6:$AQ$6,"REAL 26")</f>
        <v/>
      </c>
      <c r="AU30" s="241">
        <f>SUM(H30,K30,N30,Q30,T30,W30,Z30,AC30,AF30,AI30,AL30,AO30)</f>
        <v/>
      </c>
      <c r="AV30" s="27">
        <f>SUM(I30,L30,O30,R30,U30,X30,AA30,AD30,AG30,AJ30,AM30,AP30)</f>
        <v/>
      </c>
      <c r="AW30" s="28">
        <f>SUM(J30,M30,P30,S30,V30,Y30,AB30,AE30,AH30,AK30,AN30,AQ30)</f>
        <v/>
      </c>
      <c r="AX30" s="241">
        <f>SUM(H30,K30,N30)</f>
        <v/>
      </c>
      <c r="AY30" s="27">
        <f>SUM(I30,L30,O30)</f>
        <v/>
      </c>
      <c r="AZ30" s="28">
        <f>SUM(J30,M30,P30)</f>
        <v/>
      </c>
      <c r="BA30" s="241">
        <f>SUM(Q30,T30,W30)</f>
        <v/>
      </c>
      <c r="BB30" s="27">
        <f>SUM(R30,U30,X30)</f>
        <v/>
      </c>
      <c r="BC30" s="28">
        <f>SUM(S30,V30,Y30)</f>
        <v/>
      </c>
      <c r="BD30" s="241">
        <f>SUM(Z30,AC30,AF30)</f>
        <v/>
      </c>
      <c r="BE30" s="27">
        <f>SUM(AA30,AD30,AG30)</f>
        <v/>
      </c>
      <c r="BF30" s="28">
        <f>SUM(AB30,AE30,AH30)</f>
        <v/>
      </c>
      <c r="BG30" s="241">
        <f>SUM(AI30,AL30,AO30)</f>
        <v/>
      </c>
      <c r="BH30" s="27">
        <f>SUM(AJ30,AM30,AP30)</f>
        <v/>
      </c>
      <c r="BI30" s="28">
        <f>SUM(AK30,AN30,AQ30)</f>
        <v/>
      </c>
      <c r="BK30" s="442">
        <f>SUM(I30,L30,O30,R30,U30,X30,AA30,AD30,AG30,AJ30,AM30,AP30)</f>
        <v/>
      </c>
      <c r="BL30" s="442">
        <f>BK30-AV30</f>
        <v/>
      </c>
      <c r="BM30" s="442">
        <f>SUM(J30,M30,P30,S30,V30)</f>
        <v/>
      </c>
      <c r="BN30" s="442">
        <f>BM30-AT30</f>
        <v/>
      </c>
    </row>
    <row r="31">
      <c r="A31" s="18" t="n"/>
      <c r="E31" s="16" t="n"/>
      <c r="F31" s="17" t="n"/>
      <c r="H31" s="247" t="n"/>
      <c r="I31" s="17" t="n"/>
      <c r="J31" s="57" t="n"/>
      <c r="K31" s="247" t="n"/>
      <c r="L31" s="17" t="n"/>
      <c r="M31" s="57" t="n"/>
      <c r="N31" s="247" t="n"/>
      <c r="O31" s="17" t="n"/>
      <c r="P31" s="57" t="n"/>
      <c r="Q31" s="247" t="n"/>
      <c r="R31" s="17" t="n"/>
      <c r="S31" s="57" t="n"/>
      <c r="T31" s="247" t="n"/>
      <c r="U31" s="17" t="n"/>
      <c r="V31" s="57" t="n"/>
      <c r="W31" s="247" t="n"/>
      <c r="X31" s="17" t="n"/>
      <c r="Y31" s="57" t="n"/>
      <c r="Z31" s="247" t="n"/>
      <c r="AA31" s="17" t="n"/>
      <c r="AB31" s="57" t="n"/>
      <c r="AC31" s="247" t="n"/>
      <c r="AD31" s="17" t="n"/>
      <c r="AE31" s="57" t="n"/>
      <c r="AF31" s="247" t="n"/>
      <c r="AG31" s="17" t="n"/>
      <c r="AH31" s="57" t="n"/>
      <c r="AI31" s="247" t="n"/>
      <c r="AJ31" s="17" t="n"/>
      <c r="AK31" s="57" t="n"/>
      <c r="AL31" s="247" t="n">
        <v>-0.02308078614207619</v>
      </c>
      <c r="AM31" s="17" t="n"/>
      <c r="AN31" s="57" t="n"/>
      <c r="AO31" s="247" t="n"/>
      <c r="AP31" s="17" t="n"/>
      <c r="AQ31" s="57" t="n"/>
      <c r="AR31" s="247" t="n"/>
      <c r="AS31" s="17" t="n"/>
      <c r="AT31" s="57" t="n"/>
      <c r="AU31" s="247" t="n"/>
      <c r="AV31" s="17" t="n"/>
      <c r="AW31" s="57" t="n"/>
      <c r="AX31" s="247" t="n"/>
      <c r="AY31" s="17" t="n"/>
      <c r="AZ31" s="57" t="n"/>
      <c r="BA31" s="247" t="n"/>
      <c r="BB31" s="17" t="n"/>
      <c r="BC31" s="57" t="n"/>
      <c r="BD31" s="247" t="n"/>
      <c r="BE31" s="17" t="n"/>
      <c r="BF31" s="57" t="n"/>
      <c r="BG31" s="247" t="n"/>
      <c r="BH31" s="17" t="n"/>
      <c r="BI31" s="57" t="n"/>
      <c r="BK31" s="442">
        <f>SUM(I31,L31,O31,R31,U31,X31,AA31,AD31,AG31,AJ31,AM31,AP31)</f>
        <v/>
      </c>
      <c r="BL31" s="442">
        <f>BK31-AV31</f>
        <v/>
      </c>
      <c r="BM31" s="442">
        <f>SUM(J31,M31,P31,S31,V31)</f>
        <v/>
      </c>
      <c r="BN31" s="442">
        <f>BM31-AT31</f>
        <v/>
      </c>
    </row>
    <row r="32">
      <c r="A32" s="58" t="inlineStr">
        <is>
          <t>RECEITA LÍQUIDA</t>
        </is>
      </c>
      <c r="B32" s="59" t="n"/>
      <c r="C32" s="60" t="n"/>
      <c r="D32" s="61" t="n"/>
      <c r="E32" s="62" t="n"/>
      <c r="F32" s="63" t="n"/>
      <c r="G32" s="59" t="n"/>
      <c r="H32" s="248">
        <f>SUM(H27,H21,H8)</f>
        <v/>
      </c>
      <c r="I32" s="64">
        <f>SUM(I27,I21,I8)</f>
        <v/>
      </c>
      <c r="J32" s="65">
        <f>SUM(J27,J21,J8)</f>
        <v/>
      </c>
      <c r="K32" s="248">
        <f>SUM(K27,K21,K8)</f>
        <v/>
      </c>
      <c r="L32" s="64">
        <f>SUM(L27,L21,L8)</f>
        <v/>
      </c>
      <c r="M32" s="65">
        <f>SUM(M27,M21,M8)</f>
        <v/>
      </c>
      <c r="N32" s="248">
        <f>SUM(N27,N21,N8)</f>
        <v/>
      </c>
      <c r="O32" s="64">
        <f>SUM(O27,O21,O8)</f>
        <v/>
      </c>
      <c r="P32" s="65">
        <f>SUM(P27,P21,P8)</f>
        <v/>
      </c>
      <c r="Q32" s="248">
        <f>SUM(Q27,Q21,Q8)</f>
        <v/>
      </c>
      <c r="R32" s="64">
        <f>SUM(R27,R21,R8)</f>
        <v/>
      </c>
      <c r="S32" s="65">
        <f>SUM(S27,S21,S8)</f>
        <v/>
      </c>
      <c r="T32" s="248">
        <f>SUM(T27,T21,T8)</f>
        <v/>
      </c>
      <c r="U32" s="64">
        <f>SUM(U27,U21,U8)</f>
        <v/>
      </c>
      <c r="V32" s="65">
        <f>SUM(V27,V21,V8)</f>
        <v/>
      </c>
      <c r="W32" s="248">
        <f>SUM(W27,W21,W8)</f>
        <v/>
      </c>
      <c r="X32" s="64">
        <f>SUM(X27,X21,X8)</f>
        <v/>
      </c>
      <c r="Y32" s="65">
        <f>SUM(Y27,Y21,Y8)</f>
        <v/>
      </c>
      <c r="Z32" s="248">
        <f>SUM(Z27,Z21,Z8)</f>
        <v/>
      </c>
      <c r="AA32" s="64">
        <f>SUM(AA27,AA21,AA8)</f>
        <v/>
      </c>
      <c r="AB32" s="65">
        <f>SUM(AB27,AB21,AB8)</f>
        <v/>
      </c>
      <c r="AC32" s="248">
        <f>SUM(AC27,AC21,AC8)</f>
        <v/>
      </c>
      <c r="AD32" s="64">
        <f>SUM(AD27,AD21,AD8)</f>
        <v/>
      </c>
      <c r="AE32" s="65">
        <f>SUM(AE27,AE21,AE8)</f>
        <v/>
      </c>
      <c r="AF32" s="248">
        <f>SUM(AF27,AF21,AF8)</f>
        <v/>
      </c>
      <c r="AG32" s="64">
        <f>SUM(AG27,AG21,AG8)</f>
        <v/>
      </c>
      <c r="AH32" s="65">
        <f>SUM(AH27,AH21,AH8)</f>
        <v/>
      </c>
      <c r="AI32" s="248">
        <f>SUM(AI27,AI21,AI8)</f>
        <v/>
      </c>
      <c r="AJ32" s="64">
        <f>SUM(AJ27,AJ21,AJ8)</f>
        <v/>
      </c>
      <c r="AK32" s="65">
        <f>SUM(AK27,AK21,AK8)</f>
        <v/>
      </c>
      <c r="AL32" s="248">
        <f>SUM(AL27,AL21,AL8)</f>
        <v/>
      </c>
      <c r="AM32" s="64">
        <f>SUM(AM27,AM21,AM8)</f>
        <v/>
      </c>
      <c r="AN32" s="65">
        <f>SUM(AN27,AN21,AN8)</f>
        <v/>
      </c>
      <c r="AO32" s="248">
        <f>SUM(AO27,AO21,AO8)</f>
        <v/>
      </c>
      <c r="AP32" s="64">
        <f>SUM(AP27,AP21,AP8)</f>
        <v/>
      </c>
      <c r="AQ32" s="65">
        <f>SUM(AQ27,AQ21,AQ8)</f>
        <v/>
      </c>
      <c r="AR32" s="248">
        <f>SUM(AR27,AR21,AR8)</f>
        <v/>
      </c>
      <c r="AS32" s="64">
        <f>SUM(AS27,AS21,AS8)</f>
        <v/>
      </c>
      <c r="AT32" s="65">
        <f>SUM(AT27,AT21,AT8)</f>
        <v/>
      </c>
      <c r="AU32" s="248">
        <f>SUM(AU27,AU21,AU8)</f>
        <v/>
      </c>
      <c r="AV32" s="64">
        <f>SUM(AV27,AV21,AV8)</f>
        <v/>
      </c>
      <c r="AW32" s="65">
        <f>SUM(AW27,AW21,AW8)</f>
        <v/>
      </c>
      <c r="AX32" s="248">
        <f>SUM(AX27,AX21,AX8)</f>
        <v/>
      </c>
      <c r="AY32" s="64">
        <f>SUM(AY27,AY21,AY8)</f>
        <v/>
      </c>
      <c r="AZ32" s="65">
        <f>SUM(AZ27,AZ21,AZ8)</f>
        <v/>
      </c>
      <c r="BA32" s="248">
        <f>SUM(BA27,BA21,BA8)</f>
        <v/>
      </c>
      <c r="BB32" s="64">
        <f>SUM(BB27,BB21,BB8)</f>
        <v/>
      </c>
      <c r="BC32" s="65">
        <f>SUM(BC27,BC21,BC8)</f>
        <v/>
      </c>
      <c r="BD32" s="248">
        <f>SUM(BD27,BD21,BD8)</f>
        <v/>
      </c>
      <c r="BE32" s="64">
        <f>SUM(BE27,BE21,BE8)</f>
        <v/>
      </c>
      <c r="BF32" s="65">
        <f>SUM(BF27,BF21,BF8)</f>
        <v/>
      </c>
      <c r="BG32" s="248">
        <f>SUM(BG27,BG21,BG8)</f>
        <v/>
      </c>
      <c r="BH32" s="64">
        <f>SUM(BH27,BH21,BH8)</f>
        <v/>
      </c>
      <c r="BI32" s="65">
        <f>SUM(BI27,BI21,BI8)</f>
        <v/>
      </c>
      <c r="BK32" s="442">
        <f>SUM(I32,L32,O32,R32,U32,X32,AA32,AD32,AG32,AJ32,AM32,AP32)</f>
        <v/>
      </c>
      <c r="BL32" s="442">
        <f>BK32-AV32</f>
        <v/>
      </c>
      <c r="BM32" s="442">
        <f>SUM(J32,M32,P32,S32,V32)</f>
        <v/>
      </c>
      <c r="BN32" s="442">
        <f>BM32-AT32</f>
        <v/>
      </c>
    </row>
    <row r="33">
      <c r="A33" s="18" t="n"/>
      <c r="E33" s="16" t="n"/>
      <c r="F33" s="17" t="n"/>
      <c r="H33" s="249" t="n"/>
      <c r="I33" s="66" t="n"/>
      <c r="J33" s="250" t="n"/>
      <c r="K33" s="249" t="n"/>
      <c r="L33" s="66" t="n"/>
      <c r="M33" s="250" t="n"/>
      <c r="N33" s="249" t="n"/>
      <c r="O33" s="66" t="n"/>
      <c r="P33" s="250" t="n"/>
      <c r="Q33" s="249" t="n"/>
      <c r="R33" s="66" t="n"/>
      <c r="S33" s="250" t="n"/>
      <c r="T33" s="249" t="n"/>
      <c r="U33" s="66" t="n"/>
      <c r="V33" s="250" t="n"/>
      <c r="W33" s="249" t="n"/>
      <c r="X33" s="66" t="n"/>
      <c r="Y33" s="250" t="n"/>
      <c r="Z33" s="249" t="n"/>
      <c r="AA33" s="66" t="n"/>
      <c r="AB33" s="250" t="n"/>
      <c r="AC33" s="249" t="n"/>
      <c r="AD33" s="66" t="n"/>
      <c r="AE33" s="250" t="n"/>
      <c r="AF33" s="249" t="n"/>
      <c r="AG33" s="66" t="n"/>
      <c r="AH33" s="250" t="n"/>
      <c r="AI33" s="249" t="n"/>
      <c r="AJ33" s="66" t="n"/>
      <c r="AK33" s="250" t="n"/>
      <c r="AL33" s="249" t="n"/>
      <c r="AM33" s="66" t="n"/>
      <c r="AN33" s="250" t="n"/>
      <c r="AO33" s="249" t="n"/>
      <c r="AP33" s="66" t="n"/>
      <c r="AQ33" s="250" t="n"/>
      <c r="AR33" s="249" t="n"/>
      <c r="AS33" s="66" t="n"/>
      <c r="AT33" s="250" t="n"/>
      <c r="AU33" s="249" t="n"/>
      <c r="AV33" s="66" t="n"/>
      <c r="AW33" s="250" t="n"/>
      <c r="AX33" s="249" t="n"/>
      <c r="AY33" s="66" t="n"/>
      <c r="AZ33" s="250" t="n"/>
      <c r="BA33" s="249" t="n"/>
      <c r="BB33" s="66" t="n"/>
      <c r="BC33" s="250" t="n"/>
      <c r="BD33" s="249" t="n"/>
      <c r="BE33" s="66" t="n"/>
      <c r="BF33" s="250" t="n"/>
      <c r="BG33" s="249" t="n"/>
      <c r="BH33" s="66" t="n"/>
      <c r="BI33" s="250" t="n"/>
      <c r="BK33" s="442">
        <f>SUM(I33,L33,O33,R33,U33,X33,AA33,AD33,AG33,AJ33,AM33,AP33)</f>
        <v/>
      </c>
      <c r="BL33" s="442">
        <f>BK33-AV33</f>
        <v/>
      </c>
      <c r="BM33" s="442">
        <f>SUM(J33,M33,P33,S33,V33)</f>
        <v/>
      </c>
      <c r="BN33" s="442">
        <f>BM33-AT33</f>
        <v/>
      </c>
    </row>
    <row r="34">
      <c r="A34" s="39" t="inlineStr">
        <is>
          <t>(-) Custo Mercadoria Vendida</t>
        </is>
      </c>
      <c r="C34" s="40" t="inlineStr">
        <is>
          <t>Premissas</t>
        </is>
      </c>
      <c r="D34" s="40" t="inlineStr">
        <is>
          <t>Valores</t>
        </is>
      </c>
      <c r="E34" s="40" t="inlineStr">
        <is>
          <t>% Incid</t>
        </is>
      </c>
      <c r="F34" s="467" t="n"/>
      <c r="H34" s="251">
        <f>SUM(H35:H38)</f>
        <v/>
      </c>
      <c r="I34" s="67">
        <f>SUM(I35:I38)</f>
        <v/>
      </c>
      <c r="J34" s="68">
        <f>SUM(J35:J38)</f>
        <v/>
      </c>
      <c r="K34" s="251">
        <f>SUM(K35:K38)</f>
        <v/>
      </c>
      <c r="L34" s="67">
        <f>SUM(L35:L38)</f>
        <v/>
      </c>
      <c r="M34" s="68">
        <f>SUM(M35:M38)</f>
        <v/>
      </c>
      <c r="N34" s="251">
        <f>SUM(N35:N38)</f>
        <v/>
      </c>
      <c r="O34" s="67">
        <f>SUM(O35:O38)</f>
        <v/>
      </c>
      <c r="P34" s="68">
        <f>SUM(P35:P38)</f>
        <v/>
      </c>
      <c r="Q34" s="251">
        <f>SUM(Q35:Q38)</f>
        <v/>
      </c>
      <c r="R34" s="67">
        <f>SUM(R35:R38)</f>
        <v/>
      </c>
      <c r="S34" s="68">
        <f>SUM(S35:S38)</f>
        <v/>
      </c>
      <c r="T34" s="251">
        <f>SUM(T35:T38)</f>
        <v/>
      </c>
      <c r="U34" s="67">
        <f>SUM(U35:U38)</f>
        <v/>
      </c>
      <c r="V34" s="68">
        <f>SUM(V35:V38)</f>
        <v/>
      </c>
      <c r="W34" s="251">
        <f>SUM(W35:W38)</f>
        <v/>
      </c>
      <c r="X34" s="67">
        <f>SUM(X35:X38)</f>
        <v/>
      </c>
      <c r="Y34" s="68">
        <f>SUM(Y35:Y38)</f>
        <v/>
      </c>
      <c r="Z34" s="251">
        <f>SUM(Z35:Z38)</f>
        <v/>
      </c>
      <c r="AA34" s="67">
        <f>SUM(AA35:AA38)</f>
        <v/>
      </c>
      <c r="AB34" s="68">
        <f>SUM(AB35:AB38)</f>
        <v/>
      </c>
      <c r="AC34" s="251">
        <f>SUM(AC35:AC38)</f>
        <v/>
      </c>
      <c r="AD34" s="67">
        <f>SUM(AD35:AD38)</f>
        <v/>
      </c>
      <c r="AE34" s="68">
        <f>SUM(AE35:AE38)</f>
        <v/>
      </c>
      <c r="AF34" s="251">
        <f>SUM(AF35:AF38)</f>
        <v/>
      </c>
      <c r="AG34" s="67">
        <f>SUM(AG35:AG38)</f>
        <v/>
      </c>
      <c r="AH34" s="68">
        <f>SUM(AH35:AH38)</f>
        <v/>
      </c>
      <c r="AI34" s="251">
        <f>SUM(AI35:AI38)</f>
        <v/>
      </c>
      <c r="AJ34" s="67">
        <f>SUM(AJ35:AJ38)</f>
        <v/>
      </c>
      <c r="AK34" s="68">
        <f>SUM(AK35:AK38)</f>
        <v/>
      </c>
      <c r="AL34" s="251">
        <f>SUM(AL35:AL38)</f>
        <v/>
      </c>
      <c r="AM34" s="67">
        <f>SUM(AM35:AM38)</f>
        <v/>
      </c>
      <c r="AN34" s="68">
        <f>SUM(AN35:AN38)</f>
        <v/>
      </c>
      <c r="AO34" s="251">
        <f>SUM(AO35:AO38)</f>
        <v/>
      </c>
      <c r="AP34" s="67">
        <f>SUM(AP35:AP38)</f>
        <v/>
      </c>
      <c r="AQ34" s="68">
        <f>SUM(AQ35:AQ38)</f>
        <v/>
      </c>
      <c r="AR34" s="251">
        <f>SUM(AR35:AR38)</f>
        <v/>
      </c>
      <c r="AS34" s="67">
        <f>SUM(AS35:AS38)</f>
        <v/>
      </c>
      <c r="AT34" s="68">
        <f>SUM(AT35:AT38)</f>
        <v/>
      </c>
      <c r="AU34" s="251">
        <f>SUM(AU35:AU38)</f>
        <v/>
      </c>
      <c r="AV34" s="67">
        <f>SUM(AV35:AV38)</f>
        <v/>
      </c>
      <c r="AW34" s="68">
        <f>SUM(AW35:AW38)</f>
        <v/>
      </c>
      <c r="AX34" s="251">
        <f>SUM(AX35:AX38)</f>
        <v/>
      </c>
      <c r="AY34" s="67">
        <f>SUM(AY35:AY38)</f>
        <v/>
      </c>
      <c r="AZ34" s="68">
        <f>SUM(AZ35:AZ38)</f>
        <v/>
      </c>
      <c r="BA34" s="251">
        <f>SUM(BA35:BA38)</f>
        <v/>
      </c>
      <c r="BB34" s="67">
        <f>SUM(BB35:BB38)</f>
        <v/>
      </c>
      <c r="BC34" s="68">
        <f>SUM(BC35:BC38)</f>
        <v/>
      </c>
      <c r="BD34" s="251">
        <f>SUM(BD35:BD38)</f>
        <v/>
      </c>
      <c r="BE34" s="67">
        <f>SUM(BE35:BE38)</f>
        <v/>
      </c>
      <c r="BF34" s="68">
        <f>SUM(BF35:BF38)</f>
        <v/>
      </c>
      <c r="BG34" s="251">
        <f>SUM(BG35:BG38)</f>
        <v/>
      </c>
      <c r="BH34" s="67">
        <f>SUM(BH35:BH38)</f>
        <v/>
      </c>
      <c r="BI34" s="68">
        <f>SUM(BI35:BI38)</f>
        <v/>
      </c>
      <c r="BK34" s="442">
        <f>SUM(I34,L34,O34,R34,U34,X34,AA34,AD34,AG34,AJ34,AM34,AP34)</f>
        <v/>
      </c>
      <c r="BL34" s="442">
        <f>BK34-AV34</f>
        <v/>
      </c>
      <c r="BM34" s="442">
        <f>SUM(J34,M34,P34,S34,V34)</f>
        <v/>
      </c>
      <c r="BN34" s="442">
        <f>BM34-AT34</f>
        <v/>
      </c>
    </row>
    <row r="35" outlineLevel="1" customFormat="1" s="463">
      <c r="A35" s="22" t="inlineStr">
        <is>
          <t>Alimentação D</t>
        </is>
      </c>
      <c r="B35" s="468" t="n"/>
      <c r="C35" s="24" t="inlineStr">
        <is>
          <t xml:space="preserve">Estim. Mensal </t>
        </is>
      </c>
      <c r="D35" s="69" t="n"/>
      <c r="E35" s="70" t="n">
        <v>0.33</v>
      </c>
      <c r="F35" s="462" t="n"/>
      <c r="H35" s="241" t="n">
        <v>-143324.2399999999</v>
      </c>
      <c r="I35" s="27" t="n">
        <v>-137955.7562059957</v>
      </c>
      <c r="J35" s="28">
        <f>-CMV_Manual!D22+SUMIFS(Aut_Ajustes_Manuais!$G:$G,Aut_Ajustes_Manuais!$I:$I,DRE!H$4,Aut_Ajustes_Manuais!$F:$F,"Insumos - Alimentos")</f>
        <v/>
      </c>
      <c r="K35" s="241" t="n">
        <v>-124295.5900000001</v>
      </c>
      <c r="L35" s="27" t="n">
        <v>-140117.28601068</v>
      </c>
      <c r="M35" s="28">
        <f>-CMV_Manual!E22+SUMIFS(Aut_Ajustes_Manuais!$G:$G,Aut_Ajustes_Manuais!$I:$I,DRE!K$4,Aut_Ajustes_Manuais!$F:$F,"Insumos - Alimentos")</f>
        <v/>
      </c>
      <c r="N35" s="241" t="n">
        <v>-129739.74</v>
      </c>
      <c r="O35" s="27" t="n">
        <v>-157099.90216734</v>
      </c>
      <c r="P35" s="28">
        <f>-CMV_Manual!F22+SUMIFS(Aut_Ajustes_Manuais!$G:$G,Aut_Ajustes_Manuais!$I:$I,DRE!N$4,Aut_Ajustes_Manuais!$F:$F,"Insumos - Alimentos")</f>
        <v/>
      </c>
      <c r="Q35" s="241" t="n">
        <v>-134769.1800000001</v>
      </c>
      <c r="R35" s="27" t="n">
        <v>-149328.87347268</v>
      </c>
      <c r="S35" s="28">
        <f>-CMV_Manual!G22+SUMIFS(Aut_Ajustes_Manuais!$G:$G,Aut_Ajustes_Manuais!$I:$I,DRE!Q$4,Aut_Ajustes_Manuais!$F:$F,"Insumos - Alimentos")</f>
        <v/>
      </c>
      <c r="T35" s="241" t="n">
        <v>-216653.75</v>
      </c>
      <c r="U35" s="27" t="n">
        <v>-167808.70181196</v>
      </c>
      <c r="V35" s="28">
        <f>-CMV_Manual!H22+SUMIFS(Aut_Ajustes_Manuais!$G:$G,Aut_Ajustes_Manuais!$I:$I,DRE!T$4,Aut_Ajustes_Manuais!$F:$F,"Insumos - Alimentos")</f>
        <v/>
      </c>
      <c r="W35" s="241" t="n">
        <v>-148684.8700000001</v>
      </c>
      <c r="X35" s="27" t="n">
        <v>-151565.93799237</v>
      </c>
      <c r="Y35" s="28">
        <f>-CMV_Manual!K22+SUMIFS(Aut_Ajustes_Manuais!$G:$G,Aut_Ajustes_Manuais!$I:$I,DRE!W$4,Aut_Ajustes_Manuais!$F:$F,"Insumos - Alimentos")</f>
        <v/>
      </c>
      <c r="Z35" s="241" t="n">
        <v>-195024.2900000001</v>
      </c>
      <c r="AA35" s="27" t="n">
        <v>-223117.91233479</v>
      </c>
      <c r="AB35" s="28">
        <f>-CMV_Manual!N22+SUMIFS(Aut_Ajustes_Manuais!$G:$G,Aut_Ajustes_Manuais!$I:$I,DRE!Z$4,Aut_Ajustes_Manuais!$F:$F,"Insumos - Alimentos")</f>
        <v/>
      </c>
      <c r="AC35" s="241" t="n">
        <v>-165528.42</v>
      </c>
      <c r="AD35" s="27" t="n">
        <v>-171316.59493608</v>
      </c>
      <c r="AE35" s="28">
        <f>-CMV_Manual!Q22+SUMIFS(Aut_Ajustes_Manuais!$G:$G,Aut_Ajustes_Manuais!$I:$I,DRE!AC$4,Aut_Ajustes_Manuais!$F:$F,"Insumos - Alimentos")</f>
        <v/>
      </c>
      <c r="AF35" s="241" t="n">
        <v>-201047.82</v>
      </c>
      <c r="AG35" s="27" t="n">
        <v>-159512.30684433</v>
      </c>
      <c r="AH35" s="28">
        <f>-CMV_Manual!T22+SUMIFS(Aut_Ajustes_Manuais!$G:$G,Aut_Ajustes_Manuais!$I:$I,DRE!AF$4,Aut_Ajustes_Manuais!$F:$F,"Insumos - Alimentos")</f>
        <v/>
      </c>
      <c r="AI35" s="241" t="n">
        <v>-137514.26</v>
      </c>
      <c r="AJ35" s="27" t="n">
        <v>-196646.05316961</v>
      </c>
      <c r="AK35" s="28">
        <f>-CMV_Manual!W22+SUMIFS(Aut_Ajustes_Manuais!$G:$G,Aut_Ajustes_Manuais!$I:$I,DRE!AI$4,Aut_Ajustes_Manuais!$F:$F,"Insumos - Alimentos")</f>
        <v/>
      </c>
      <c r="AL35" s="241" t="n">
        <v>-137516.36</v>
      </c>
      <c r="AM35" s="27" t="n">
        <v>-173280.88420434</v>
      </c>
      <c r="AN35" s="28">
        <f>-CMV_Manual!Z22+SUMIFS(Aut_Ajustes_Manuais!$G:$G,Aut_Ajustes_Manuais!$I:$I,DRE!AL$4,Aut_Ajustes_Manuais!$F:$F,"Insumos - Alimentos")</f>
        <v/>
      </c>
      <c r="AO35" s="241" t="n">
        <v>-117696.6199999999</v>
      </c>
      <c r="AP35" s="27" t="n">
        <v>-207906.32978874</v>
      </c>
      <c r="AQ35" s="28">
        <f>-CMV_Manual!AC22+SUMIFS(Aut_Ajustes_Manuais!$G:$G,Aut_Ajustes_Manuais!$I:$I,DRE!AO$4,Aut_Ajustes_Manuais!$F:$F,"Insumos - Alimentos")</f>
        <v/>
      </c>
      <c r="AR35" s="241">
        <f>SUMIFS($H35:$AO35,$H$5:$AO$5,"&lt;"&amp;MONTH(TODAY()),$H$6:$AO$6,"REAL 25")</f>
        <v/>
      </c>
      <c r="AS35" s="27">
        <f>SUMIFS($I35:$AP35,$I$5:$AP$5,"&lt;"&amp;MONTH(TODAY()),$I$6:$AP$6,"ORÇADO ")</f>
        <v/>
      </c>
      <c r="AT35" s="28">
        <f>SUMIFS($J35:$AQ35,$J$5:$AQ$5,"&lt;"&amp;MONTH(TODAY()),$J$6:$AQ$6,"REAL 26")</f>
        <v/>
      </c>
      <c r="AU35" s="241">
        <f>SUM(H35,K35,N35,Q35,T35,W35,Z35,AC35,AF35,AI35,AL35,AO35)</f>
        <v/>
      </c>
      <c r="AV35" s="27">
        <f>SUM(I35,L35,O35,R35,U35,X35,AA35,AD35,AG35,AJ35,AM35,AP35)</f>
        <v/>
      </c>
      <c r="AW35" s="28">
        <f>SUM(J35,M35,P35,S35,V35,Y35,AB35,AE35,AH35,AK35,AN35,AQ35)</f>
        <v/>
      </c>
      <c r="AX35" s="241">
        <f>SUM(H35,K35,N35)</f>
        <v/>
      </c>
      <c r="AY35" s="27">
        <f>SUM(I35,L35,O35)</f>
        <v/>
      </c>
      <c r="AZ35" s="28">
        <f>SUM(J35,M35,P35)</f>
        <v/>
      </c>
      <c r="BA35" s="241">
        <f>SUM(Q35,T35,W35)</f>
        <v/>
      </c>
      <c r="BB35" s="27">
        <f>SUM(R35,U35,X35)</f>
        <v/>
      </c>
      <c r="BC35" s="28">
        <f>SUM(S35,V35,Y35)</f>
        <v/>
      </c>
      <c r="BD35" s="241">
        <f>SUM(Z35,AC35,AF35)</f>
        <v/>
      </c>
      <c r="BE35" s="27">
        <f>SUM(AA35,AD35,AG35)</f>
        <v/>
      </c>
      <c r="BF35" s="28">
        <f>SUM(AB35,AE35,AH35)</f>
        <v/>
      </c>
      <c r="BG35" s="241">
        <f>SUM(AI35,AL35,AO35)</f>
        <v/>
      </c>
      <c r="BH35" s="27">
        <f>SUM(AJ35,AM35,AP35)</f>
        <v/>
      </c>
      <c r="BI35" s="28">
        <f>SUM(AK35,AN35,AQ35)</f>
        <v/>
      </c>
      <c r="BK35" s="442">
        <f>SUM(I35,L35,O35,R35,U35,X35,AA35,AD35,AG35,AJ35,AM35,AP35)</f>
        <v/>
      </c>
      <c r="BL35" s="442">
        <f>BK35-AV35</f>
        <v/>
      </c>
      <c r="BM35" s="442">
        <f>SUM(J35,M35,P35,S35,V35)</f>
        <v/>
      </c>
      <c r="BN35" s="442">
        <f>BM35-AT35</f>
        <v/>
      </c>
      <c r="BP35" s="463">
        <f>_xlfn.FORMULATEXT(V35) &amp; "+SOMASES(Aut_Ajustes_Manuais!$G:$G;Aut_Ajustes_Manuais!$I:$I;DRE!T$4;Aut_Ajustes_Manuais!$F:$F;""" &amp; A35 &amp; """)"</f>
        <v/>
      </c>
    </row>
    <row r="36" outlineLevel="1" customFormat="1" s="463">
      <c r="A36" s="22" t="inlineStr">
        <is>
          <t>Bebida D</t>
        </is>
      </c>
      <c r="B36" s="468" t="n"/>
      <c r="C36" s="24" t="inlineStr">
        <is>
          <t xml:space="preserve">Estim. Mensal </t>
        </is>
      </c>
      <c r="D36" s="69" t="n"/>
      <c r="E36" s="70" t="n">
        <v>0.18</v>
      </c>
      <c r="F36" s="462" t="n"/>
      <c r="H36" s="241" t="n">
        <v>-97021.57000000012</v>
      </c>
      <c r="I36" s="27" t="n">
        <v>-101932.329158941</v>
      </c>
      <c r="J36" s="28">
        <f>-CMV_Manual!D23+SUMIFS(Aut_Ajustes_Manuais!$G:$G,Aut_Ajustes_Manuais!$I:$I,DRE!H$4,Aut_Ajustes_Manuais!$F:$F,"Insumos - Bebidas")</f>
        <v/>
      </c>
      <c r="K36" s="241" t="n">
        <v>-88828.98999999992</v>
      </c>
      <c r="L36" s="27" t="n">
        <v>-104172.460047432</v>
      </c>
      <c r="M36" s="28">
        <f>-CMV_Manual!E23+SUMIFS(Aut_Ajustes_Manuais!$G:$G,Aut_Ajustes_Manuais!$I:$I,DRE!K$4,Aut_Ajustes_Manuais!$F:$F,"Insumos - Bebidas")</f>
        <v/>
      </c>
      <c r="N36" s="241" t="n">
        <v>-82643.44000000008</v>
      </c>
      <c r="O36" s="27" t="n">
        <v>-121772.625882516</v>
      </c>
      <c r="P36" s="28">
        <f>-CMV_Manual!F23+SUMIFS(Aut_Ajustes_Manuais!$G:$G,Aut_Ajustes_Manuais!$I:$I,DRE!N$4,Aut_Ajustes_Manuais!$F:$F,"Insumos - Bebidas")</f>
        <v/>
      </c>
      <c r="Q36" s="241" t="n">
        <v>-106540.1499999999</v>
      </c>
      <c r="R36" s="27" t="n">
        <v>-113719.014326232</v>
      </c>
      <c r="S36" s="28">
        <f>-CMV_Manual!G23+SUMIFS(Aut_Ajustes_Manuais!$G:$G,Aut_Ajustes_Manuais!$I:$I,DRE!Q$4,Aut_Ajustes_Manuais!$F:$F,"Insumos - Bebidas")</f>
        <v/>
      </c>
      <c r="T36" s="241" t="n">
        <v>-124073.73</v>
      </c>
      <c r="U36" s="27" t="n">
        <v>-132870.836423304</v>
      </c>
      <c r="V36" s="28">
        <f>-CMV_Manual!H23+SUMIFS(Aut_Ajustes_Manuais!$G:$G,Aut_Ajustes_Manuais!$I:$I,DRE!T$4,Aut_Ajustes_Manuais!$F:$F,"Insumos - Bebidas")</f>
        <v/>
      </c>
      <c r="W36" s="241" t="n">
        <v>-93583.50000000003</v>
      </c>
      <c r="X36" s="27" t="n">
        <v>-116037.426646638</v>
      </c>
      <c r="Y36" s="28">
        <f>-CMV_Manual!K23+SUMIFS(Aut_Ajustes_Manuais!$G:$G,Aut_Ajustes_Manuais!$I:$I,DRE!W$4,Aut_Ajustes_Manuais!$F:$F,"Insumos - Bebidas")</f>
        <v/>
      </c>
      <c r="Z36" s="241" t="n">
        <v>-139379.1299999999</v>
      </c>
      <c r="AA36" s="27" t="n">
        <v>-129657.290965146</v>
      </c>
      <c r="AB36" s="28">
        <f>-CMV_Manual!N23+SUMIFS(Aut_Ajustes_Manuais!$G:$G,Aut_Ajustes_Manuais!$I:$I,DRE!Z$4,Aut_Ajustes_Manuais!$F:$F,"Insumos - Bebidas")</f>
        <v/>
      </c>
      <c r="AC36" s="241" t="n">
        <v>-183136.3000000002</v>
      </c>
      <c r="AD36" s="27" t="n">
        <v>-136506.289297392</v>
      </c>
      <c r="AE36" s="28">
        <f>-CMV_Manual!Q23+SUMIFS(Aut_Ajustes_Manuais!$G:$G,Aut_Ajustes_Manuais!$I:$I,DRE!AC$4,Aut_Ajustes_Manuais!$F:$F,"Insumos - Bebidas")</f>
        <v/>
      </c>
      <c r="AF36" s="241" t="n">
        <v>-104113.99</v>
      </c>
      <c r="AG36" s="27" t="n">
        <v>-124272.754365942</v>
      </c>
      <c r="AH36" s="28">
        <f>-CMV_Manual!T23+SUMIFS(Aut_Ajustes_Manuais!$G:$G,Aut_Ajustes_Manuais!$I:$I,DRE!AF$4,Aut_Ajustes_Manuais!$F:$F,"Insumos - Bebidas")</f>
        <v/>
      </c>
      <c r="AI36" s="241" t="n">
        <v>-103516.4000000001</v>
      </c>
      <c r="AJ36" s="27" t="n">
        <v>-99144.818739414</v>
      </c>
      <c r="AK36" s="28">
        <f>-CMV_Manual!W23+SUMIFS(Aut_Ajustes_Manuais!$G:$G,Aut_Ajustes_Manuais!$I:$I,DRE!AI$4,Aut_Ajustes_Manuais!$F:$F,"Insumos - Bebidas")</f>
        <v/>
      </c>
      <c r="AL36" s="241" t="n">
        <v>-83863.37000000002</v>
      </c>
      <c r="AM36" s="27" t="n">
        <v>-123152.007266316</v>
      </c>
      <c r="AN36" s="28">
        <f>-CMV_Manual!Z23+SUMIFS(Aut_Ajustes_Manuais!$G:$G,Aut_Ajustes_Manuais!$I:$I,DRE!AL$4,Aut_Ajustes_Manuais!$F:$F,"Insumos - Bebidas")</f>
        <v/>
      </c>
      <c r="AO36" s="241" t="n">
        <v>-137300.9199999997</v>
      </c>
      <c r="AP36" s="27" t="n">
        <v>-110814.559962876</v>
      </c>
      <c r="AQ36" s="28">
        <f>-CMV_Manual!AC23+SUMIFS(Aut_Ajustes_Manuais!$G:$G,Aut_Ajustes_Manuais!$I:$I,DRE!AO$4,Aut_Ajustes_Manuais!$F:$F,"Insumos - Bebidas")</f>
        <v/>
      </c>
      <c r="AR36" s="241">
        <f>SUMIFS($H36:$AO36,$H$5:$AO$5,"&lt;"&amp;MONTH(TODAY()),$H$6:$AO$6,"REAL 25")</f>
        <v/>
      </c>
      <c r="AS36" s="27">
        <f>SUMIFS($I36:$AP36,$I$5:$AP$5,"&lt;"&amp;MONTH(TODAY()),$I$6:$AP$6,"ORÇADO ")</f>
        <v/>
      </c>
      <c r="AT36" s="28">
        <f>SUMIFS($J36:$AQ36,$J$5:$AQ$5,"&lt;"&amp;MONTH(TODAY()),$J$6:$AQ$6,"REAL 26")</f>
        <v/>
      </c>
      <c r="AU36" s="241">
        <f>SUM(H36,K36,N36,Q36,T36,W36,Z36,AC36,AF36,AI36,AL36,AO36)</f>
        <v/>
      </c>
      <c r="AV36" s="27">
        <f>SUM(I36,L36,O36,R36,U36,X36,AA36,AD36,AG36,AJ36,AM36,AP36)</f>
        <v/>
      </c>
      <c r="AW36" s="28">
        <f>SUM(J36,M36,P36,S36,V36,Y36,AB36,AE36,AH36,AK36,AN36,AQ36)</f>
        <v/>
      </c>
      <c r="AX36" s="241">
        <f>SUM(H36,K36,N36)</f>
        <v/>
      </c>
      <c r="AY36" s="27">
        <f>SUM(I36,L36,O36)</f>
        <v/>
      </c>
      <c r="AZ36" s="28">
        <f>SUM(J36,M36,P36)</f>
        <v/>
      </c>
      <c r="BA36" s="241">
        <f>SUM(Q36,T36,W36)</f>
        <v/>
      </c>
      <c r="BB36" s="27">
        <f>SUM(R36,U36,X36)</f>
        <v/>
      </c>
      <c r="BC36" s="28">
        <f>SUM(S36,V36,Y36)</f>
        <v/>
      </c>
      <c r="BD36" s="241">
        <f>SUM(Z36,AC36,AF36)</f>
        <v/>
      </c>
      <c r="BE36" s="27">
        <f>SUM(AA36,AD36,AG36)</f>
        <v/>
      </c>
      <c r="BF36" s="28">
        <f>SUM(AB36,AE36,AH36)</f>
        <v/>
      </c>
      <c r="BG36" s="241">
        <f>SUM(AI36,AL36,AO36)</f>
        <v/>
      </c>
      <c r="BH36" s="27">
        <f>SUM(AJ36,AM36,AP36)</f>
        <v/>
      </c>
      <c r="BI36" s="28">
        <f>SUM(AK36,AN36,AQ36)</f>
        <v/>
      </c>
      <c r="BK36" s="442">
        <f>SUM(I36,L36,O36,R36,U36,X36,AA36,AD36,AG36,AJ36,AM36,AP36)</f>
        <v/>
      </c>
      <c r="BL36" s="442">
        <f>BK36-AV36</f>
        <v/>
      </c>
      <c r="BM36" s="442">
        <f>SUM(J36,M36,P36,S36,V36)</f>
        <v/>
      </c>
      <c r="BN36" s="442">
        <f>BM36-AT36</f>
        <v/>
      </c>
      <c r="BP36" s="463">
        <f>_xlfn.FORMULATEXT(V36) &amp; "+SOMASES(Aut_Ajustes_Manuais!$G:$G;Aut_Ajustes_Manuais!$I:$I;DRE!T$4;Aut_Ajustes_Manuais!$F:$F;""" &amp; A36 &amp; """)"</f>
        <v/>
      </c>
    </row>
    <row r="37" outlineLevel="1" customFormat="1" s="463">
      <c r="A37" s="22" t="inlineStr">
        <is>
          <t>Embalagens</t>
        </is>
      </c>
      <c r="B37" s="468" t="n"/>
      <c r="C37" s="24" t="inlineStr">
        <is>
          <t xml:space="preserve">Estim. Mensal </t>
        </is>
      </c>
      <c r="D37" s="69" t="n"/>
      <c r="E37" s="70" t="n"/>
      <c r="F37" s="462" t="n"/>
      <c r="H37" s="241" t="n">
        <v>0</v>
      </c>
      <c r="I37" s="27" t="n">
        <v>0</v>
      </c>
      <c r="J37" s="28" t="n"/>
      <c r="K37" s="241" t="n">
        <v>0</v>
      </c>
      <c r="L37" s="27" t="n">
        <v>0</v>
      </c>
      <c r="M37" s="28" t="n"/>
      <c r="N37" s="241" t="n">
        <v>0</v>
      </c>
      <c r="O37" s="27" t="n">
        <v>0</v>
      </c>
      <c r="P37" s="28" t="n"/>
      <c r="Q37" s="241" t="n">
        <v>0</v>
      </c>
      <c r="R37" s="27" t="n">
        <v>0</v>
      </c>
      <c r="S37" s="28" t="n"/>
      <c r="T37" s="241" t="n">
        <v>0</v>
      </c>
      <c r="U37" s="27" t="n">
        <v>0</v>
      </c>
      <c r="V37" s="28" t="n"/>
      <c r="W37" s="241" t="n">
        <v>0</v>
      </c>
      <c r="X37" s="27" t="n">
        <v>0</v>
      </c>
      <c r="Y37" s="28" t="n"/>
      <c r="Z37" s="241" t="n">
        <v>0</v>
      </c>
      <c r="AA37" s="27" t="n">
        <v>0</v>
      </c>
      <c r="AB37" s="28" t="n"/>
      <c r="AC37" s="241" t="n">
        <v>0</v>
      </c>
      <c r="AD37" s="27" t="n">
        <v>0</v>
      </c>
      <c r="AE37" s="28" t="n"/>
      <c r="AF37" s="241" t="n">
        <v>0</v>
      </c>
      <c r="AG37" s="27" t="n">
        <v>0</v>
      </c>
      <c r="AH37" s="28" t="n"/>
      <c r="AI37" s="241" t="n">
        <v>0</v>
      </c>
      <c r="AJ37" s="27" t="n">
        <v>0</v>
      </c>
      <c r="AK37" s="28" t="n"/>
      <c r="AL37" s="241" t="n">
        <v>0</v>
      </c>
      <c r="AM37" s="27" t="n">
        <v>0</v>
      </c>
      <c r="AN37" s="28" t="n"/>
      <c r="AO37" s="241" t="n">
        <v>0</v>
      </c>
      <c r="AP37" s="27" t="n">
        <v>0</v>
      </c>
      <c r="AQ37" s="28" t="n"/>
      <c r="AR37" s="241">
        <f>SUMIFS($H37:$AO37,$H$5:$AO$5,"&lt;"&amp;MONTH(TODAY()),$H$6:$AO$6,"REAL 25")</f>
        <v/>
      </c>
      <c r="AS37" s="27">
        <f>SUMIFS($I37:$AP37,$I$5:$AP$5,"&lt;"&amp;MONTH(TODAY()),$I$6:$AP$6,"ORÇADO ")</f>
        <v/>
      </c>
      <c r="AT37" s="28">
        <f>SUMIFS($J37:$AQ37,$J$5:$AQ$5,"&lt;"&amp;MONTH(TODAY()),$J$6:$AQ$6,"REAL 26")</f>
        <v/>
      </c>
      <c r="AU37" s="241">
        <f>SUM(H37,K37,N37,Q37,T37,W37,Z37,AC37,AF37,AI37,AL37,AO37)</f>
        <v/>
      </c>
      <c r="AV37" s="27">
        <f>SUM(I37,L37,O37,R37,U37,X37,AA37,AD37,AG37,AJ37,AM37,AP37)</f>
        <v/>
      </c>
      <c r="AW37" s="28">
        <f>SUM(J37,M37,P37,S37,V37,Y37,AB37,AE37,AH37,AK37,AN37,AQ37)</f>
        <v/>
      </c>
      <c r="AX37" s="241">
        <f>SUM(H37,K37,N37)</f>
        <v/>
      </c>
      <c r="AY37" s="27">
        <f>SUM(I37,L37,O37)</f>
        <v/>
      </c>
      <c r="AZ37" s="28">
        <f>SUM(J37,M37,P37)</f>
        <v/>
      </c>
      <c r="BA37" s="241">
        <f>SUM(Q37,T37,W37)</f>
        <v/>
      </c>
      <c r="BB37" s="27">
        <f>SUM(R37,U37,X37)</f>
        <v/>
      </c>
      <c r="BC37" s="28">
        <f>SUM(S37,V37,Y37)</f>
        <v/>
      </c>
      <c r="BD37" s="241">
        <f>SUM(Z37,AC37,AF37)</f>
        <v/>
      </c>
      <c r="BE37" s="27">
        <f>SUM(AA37,AD37,AG37)</f>
        <v/>
      </c>
      <c r="BF37" s="28">
        <f>SUM(AB37,AE37,AH37)</f>
        <v/>
      </c>
      <c r="BG37" s="241">
        <f>SUM(AI37,AL37,AO37)</f>
        <v/>
      </c>
      <c r="BH37" s="27">
        <f>SUM(AJ37,AM37,AP37)</f>
        <v/>
      </c>
      <c r="BI37" s="28">
        <f>SUM(AK37,AN37,AQ37)</f>
        <v/>
      </c>
      <c r="BK37" s="442">
        <f>SUM(I37,L37,O37,R37,U37,X37,AA37,AD37,AG37,AJ37,AM37,AP37)</f>
        <v/>
      </c>
      <c r="BL37" s="442">
        <f>BK37-AV37</f>
        <v/>
      </c>
      <c r="BM37" s="442">
        <f>SUM(J37,M37,P37,S37,V37)</f>
        <v/>
      </c>
      <c r="BN37" s="442">
        <f>BM37-AT37</f>
        <v/>
      </c>
    </row>
    <row r="38" outlineLevel="1" customFormat="1" s="463">
      <c r="A38" s="22" t="inlineStr">
        <is>
          <t>Eventos A&amp;B</t>
        </is>
      </c>
      <c r="B38" s="468" t="n"/>
      <c r="C38" s="24" t="inlineStr">
        <is>
          <t xml:space="preserve">Estim. Mensal </t>
        </is>
      </c>
      <c r="D38" s="69" t="n"/>
      <c r="E38" s="70" t="n"/>
      <c r="F38" s="462" t="n"/>
      <c r="H38" s="241" t="n">
        <v>0</v>
      </c>
      <c r="I38" s="27" t="n"/>
      <c r="J38" s="28" t="n"/>
      <c r="K38" s="241" t="n">
        <v>0</v>
      </c>
      <c r="L38" s="27" t="n"/>
      <c r="M38" s="28" t="n"/>
      <c r="N38" s="241" t="n">
        <v>0</v>
      </c>
      <c r="O38" s="27" t="n"/>
      <c r="P38" s="28" t="n"/>
      <c r="Q38" s="241" t="n">
        <v>0</v>
      </c>
      <c r="R38" s="27" t="n"/>
      <c r="S38" s="28" t="n"/>
      <c r="T38" s="241" t="n">
        <v>0</v>
      </c>
      <c r="U38" s="27" t="n"/>
      <c r="V38" s="28" t="n"/>
      <c r="W38" s="241" t="n">
        <v>0</v>
      </c>
      <c r="X38" s="27" t="n"/>
      <c r="Y38" s="28" t="n"/>
      <c r="Z38" s="241" t="n">
        <v>0</v>
      </c>
      <c r="AA38" s="27" t="n"/>
      <c r="AB38" s="28" t="n"/>
      <c r="AC38" s="241" t="n">
        <v>0</v>
      </c>
      <c r="AD38" s="27" t="n"/>
      <c r="AE38" s="28" t="n"/>
      <c r="AF38" s="241" t="n">
        <v>0</v>
      </c>
      <c r="AG38" s="27" t="n"/>
      <c r="AH38" s="28" t="n"/>
      <c r="AI38" s="241" t="n">
        <v>0</v>
      </c>
      <c r="AJ38" s="27" t="n"/>
      <c r="AK38" s="28" t="n"/>
      <c r="AL38" s="241" t="n">
        <v>0</v>
      </c>
      <c r="AM38" s="27" t="n"/>
      <c r="AN38" s="28" t="n"/>
      <c r="AO38" s="241" t="n">
        <v>0</v>
      </c>
      <c r="AP38" s="27" t="n"/>
      <c r="AQ38" s="28" t="n"/>
      <c r="AR38" s="241">
        <f>SUMIFS($H38:$AO38,$H$5:$AO$5,"&lt;"&amp;MONTH(TODAY()),$H$6:$AO$6,"REAL 25")</f>
        <v/>
      </c>
      <c r="AS38" s="27">
        <f>SUMIFS($I38:$AP38,$I$5:$AP$5,"&lt;"&amp;MONTH(TODAY()),$I$6:$AP$6,"ORÇADO ")</f>
        <v/>
      </c>
      <c r="AT38" s="28">
        <f>SUMIFS($J38:$AQ38,$J$5:$AQ$5,"&lt;"&amp;MONTH(TODAY()),$J$6:$AQ$6,"REAL 26")</f>
        <v/>
      </c>
      <c r="AU38" s="241">
        <f>SUM(H38,K38,N38,Q38,T38,W38,Z38,AC38,AF38,AI38,AL38,AO38)</f>
        <v/>
      </c>
      <c r="AV38" s="27">
        <f>SUM(I38,L38,O38,R38,U38,X38,AA38,AD38,AG38,AJ38,AM38,AP38)</f>
        <v/>
      </c>
      <c r="AW38" s="28">
        <f>SUM(J38,M38,P38,S38,V38,Y38,AB38,AE38,AH38,AK38,AN38,AQ38)</f>
        <v/>
      </c>
      <c r="AX38" s="241">
        <f>SUM(H38,K38,N38)</f>
        <v/>
      </c>
      <c r="AY38" s="27">
        <f>SUM(I38,L38,O38)</f>
        <v/>
      </c>
      <c r="AZ38" s="28">
        <f>SUM(J38,M38,P38)</f>
        <v/>
      </c>
      <c r="BA38" s="241">
        <f>SUM(Q38,T38,W38)</f>
        <v/>
      </c>
      <c r="BB38" s="27">
        <f>SUM(R38,U38,X38)</f>
        <v/>
      </c>
      <c r="BC38" s="28">
        <f>SUM(S38,V38,Y38)</f>
        <v/>
      </c>
      <c r="BD38" s="241">
        <f>SUM(Z38,AC38,AF38)</f>
        <v/>
      </c>
      <c r="BE38" s="27">
        <f>SUM(AA38,AD38,AG38)</f>
        <v/>
      </c>
      <c r="BF38" s="28">
        <f>SUM(AB38,AE38,AH38)</f>
        <v/>
      </c>
      <c r="BG38" s="241">
        <f>SUM(AI38,AL38,AO38)</f>
        <v/>
      </c>
      <c r="BH38" s="27">
        <f>SUM(AJ38,AM38,AP38)</f>
        <v/>
      </c>
      <c r="BI38" s="28">
        <f>SUM(AK38,AN38,AQ38)</f>
        <v/>
      </c>
      <c r="BK38" s="442">
        <f>SUM(I38,L38,O38,R38,U38,X38,AA38,AD38,AG38,AJ38,AM38,AP38)</f>
        <v/>
      </c>
      <c r="BL38" s="442">
        <f>BK38-AV38</f>
        <v/>
      </c>
      <c r="BM38" s="442">
        <f>SUM(J38,M38,P38,S38,V38)</f>
        <v/>
      </c>
      <c r="BN38" s="442">
        <f>BM38-AT38</f>
        <v/>
      </c>
    </row>
    <row r="39">
      <c r="A39" s="71" t="inlineStr">
        <is>
          <t>% sobre Receita Bruta</t>
        </is>
      </c>
      <c r="C39" s="24" t="n"/>
      <c r="D39" s="25" t="n"/>
      <c r="E39" s="25" t="n"/>
      <c r="F39" s="41" t="n"/>
      <c r="G39" s="72" t="n"/>
      <c r="H39" s="245" t="n">
        <v>-0.3164574710479488</v>
      </c>
      <c r="I39" s="50" t="n">
        <v>-0.2437048781784534</v>
      </c>
      <c r="J39" s="51">
        <f>IFERROR(J34/(J9+J10+J14+J18),0)</f>
        <v/>
      </c>
      <c r="K39" s="245" t="n">
        <v>-0.2837675079072263</v>
      </c>
      <c r="L39" s="50" t="n">
        <v>-0.2434780570388867</v>
      </c>
      <c r="M39" s="51">
        <f>IFERROR(M34/(M9+M10+M14+M18),0)</f>
        <v/>
      </c>
      <c r="N39" s="245" t="n">
        <v>-0.2743408709849928</v>
      </c>
      <c r="O39" s="50" t="n">
        <v>-0.2419561007045047</v>
      </c>
      <c r="P39" s="51">
        <f>IFERROR(P34/(P9+P10+P14+P18),0)</f>
        <v/>
      </c>
      <c r="Q39" s="245" t="n">
        <v>-0.274528203468387</v>
      </c>
      <c r="R39" s="50" t="n">
        <v>-0.2426005347214318</v>
      </c>
      <c r="S39" s="51">
        <f>IFERROR(S34/(S9+S10+S14+S18),0)</f>
        <v/>
      </c>
      <c r="T39" s="245" t="n">
        <v>-0.2904686978512421</v>
      </c>
      <c r="U39" s="50" t="n">
        <v>-0.2411837262017618</v>
      </c>
      <c r="V39" s="51">
        <f>IFERROR(V34/(V9+V10+V14+V18),0)</f>
        <v/>
      </c>
      <c r="W39" s="245" t="n">
        <v>-0.2480500444613269</v>
      </c>
      <c r="X39" s="50" t="n">
        <v>-0.2424068475196295</v>
      </c>
      <c r="Y39" s="51">
        <f>IFERROR(Y34/(Y9+Y10+Y14+Y18),0)</f>
        <v/>
      </c>
      <c r="Z39" s="245" t="n">
        <v>-0.2437015526049637</v>
      </c>
      <c r="AA39" s="50" t="n">
        <v>-0.2526259123104902</v>
      </c>
      <c r="AB39" s="51">
        <f>IFERROR(AB34/(AB9+AB10+AB14+AB18),0)</f>
        <v/>
      </c>
      <c r="AC39" s="245" t="n">
        <v>-0.2632617619770174</v>
      </c>
      <c r="AD39" s="50" t="n">
        <v>-0.2409554616270317</v>
      </c>
      <c r="AE39" s="51">
        <f>IFERROR(AE34/(AE9+AE10+AE14+AE18),0)</f>
        <v/>
      </c>
      <c r="AF39" s="245" t="n">
        <v>-0.2822299231678077</v>
      </c>
      <c r="AG39" s="50" t="n">
        <v>-0.2417712979741799</v>
      </c>
      <c r="AH39" s="51">
        <f>IFERROR(AH34/(AH9+AH10+AH14+AH18),0)</f>
        <v/>
      </c>
      <c r="AI39" s="245" t="n">
        <v>-0.2156962702715281</v>
      </c>
      <c r="AJ39" s="50" t="n">
        <v>-0.2579492794252404</v>
      </c>
      <c r="AK39" s="51">
        <f>IFERROR(AK34/(AK9+AK10+AK14+AK18),0)</f>
        <v/>
      </c>
      <c r="AL39" s="245" t="n">
        <v>-0.189370848846584</v>
      </c>
      <c r="AM39" s="50" t="n">
        <v>-0.2451334661862839</v>
      </c>
      <c r="AN39" s="51">
        <f>IFERROR(AN34/(AN9+AN10+AN14+AN18),0)</f>
        <v/>
      </c>
      <c r="AO39" s="245" t="n">
        <v>-0.2398820920166664</v>
      </c>
      <c r="AP39" s="50" t="n">
        <v>-0.2558659739084184</v>
      </c>
      <c r="AQ39" s="51">
        <f>IFERROR(AQ34/(AQ9+AQ10+AQ14+AQ18),0)</f>
        <v/>
      </c>
      <c r="AR39" s="245">
        <f>IFERROR(AR34/(AR9+AR10+AR14+AR18),0)</f>
        <v/>
      </c>
      <c r="AS39" s="50">
        <f>IFERROR(AS34/(AS9+AS10+AS14+AS18),0)</f>
        <v/>
      </c>
      <c r="AT39" s="51">
        <f>IFERROR(AT34/(AT9+AT10+AT14+AT18),0)</f>
        <v/>
      </c>
      <c r="AU39" s="245">
        <f>IFERROR(AU34/(AU9+AU10+AU14+AU18),0)</f>
        <v/>
      </c>
      <c r="AV39" s="50">
        <f>IFERROR(AV34/(AV9+AV10+AV14+AV18),0)</f>
        <v/>
      </c>
      <c r="AW39" s="51">
        <f>IFERROR(AW34/(AW9+AW10+AW14+AW18),0)</f>
        <v/>
      </c>
      <c r="AX39" s="245">
        <f>IFERROR(AX34/(AX9+AX10+AX14+AX18),0)</f>
        <v/>
      </c>
      <c r="AY39" s="50">
        <f>IFERROR(AY34/(AY9+AY10+AY14+AY18),0)</f>
        <v/>
      </c>
      <c r="AZ39" s="51">
        <f>IFERROR(AZ34/(AZ9+AZ10+AZ14+AZ18),0)</f>
        <v/>
      </c>
      <c r="BA39" s="245">
        <f>IFERROR(BA34/(BA9+BA10+BA14+BA18),0)</f>
        <v/>
      </c>
      <c r="BB39" s="50">
        <f>IFERROR(BB34/(BB9+BB10+BB14+BB18),0)</f>
        <v/>
      </c>
      <c r="BC39" s="51">
        <f>IFERROR(BC34/(BC9+BC10+BC14+BC18),0)</f>
        <v/>
      </c>
      <c r="BD39" s="245">
        <f>IFERROR(BD34/(BD9+BD10+BD14+BD18),0)</f>
        <v/>
      </c>
      <c r="BE39" s="50">
        <f>IFERROR(BE34/(BE9+BE10+BE14+BE18),0)</f>
        <v/>
      </c>
      <c r="BF39" s="51">
        <f>IFERROR(BF34/(BF9+BF10+BF14+BF18),0)</f>
        <v/>
      </c>
      <c r="BG39" s="245">
        <f>IFERROR(BG34/(BG9+BG10+BG14+BG18),0)</f>
        <v/>
      </c>
      <c r="BH39" s="50">
        <f>IFERROR(BH34/(BH9+BH10+BH14+BH18),0)</f>
        <v/>
      </c>
      <c r="BI39" s="51">
        <f>IFERROR(BI34/(BI9+BI10+BI14+BI18),0)</f>
        <v/>
      </c>
      <c r="BK39" s="442">
        <f>SUM(I39,L39,O39,R39,U39,X39,AA39,AD39,AG39,AJ39,AM39,AP39)</f>
        <v/>
      </c>
      <c r="BL39" s="442">
        <f>BK39-AV39</f>
        <v/>
      </c>
      <c r="BM39" s="442">
        <f>SUM(J39,M39,P39,S39,V39)</f>
        <v/>
      </c>
      <c r="BN39" s="442">
        <f>BM39-AT39</f>
        <v/>
      </c>
    </row>
    <row r="40">
      <c r="A40" s="71" t="inlineStr">
        <is>
          <t>% sobre Receita Líquida</t>
        </is>
      </c>
      <c r="C40" s="24" t="n"/>
      <c r="D40" s="25" t="n"/>
      <c r="E40" s="25" t="n"/>
      <c r="F40" s="41" t="n"/>
      <c r="G40" s="72" t="n"/>
      <c r="H40" s="245" t="n">
        <v>-0.3000526171222698</v>
      </c>
      <c r="I40" s="50" t="n">
        <v>-0.2202472981494973</v>
      </c>
      <c r="J40" s="51">
        <f>IFERROR(J34/J32,0)</f>
        <v/>
      </c>
      <c r="K40" s="245" t="n">
        <v>-0.2777005197910549</v>
      </c>
      <c r="L40" s="50" t="n">
        <v>-0.2202659655860995</v>
      </c>
      <c r="M40" s="51">
        <f>IFERROR(M34/M32,0)</f>
        <v/>
      </c>
      <c r="N40" s="245" t="n">
        <v>-0.2610095304253532</v>
      </c>
      <c r="O40" s="50" t="n">
        <v>-0.2203922113015785</v>
      </c>
      <c r="P40" s="51">
        <f>IFERROR(P34/P32,0)</f>
        <v/>
      </c>
      <c r="Q40" s="245" t="n">
        <v>-0.2608119086625096</v>
      </c>
      <c r="R40" s="50" t="n">
        <v>-0.2203385447036068</v>
      </c>
      <c r="S40" s="51">
        <f>IFERROR(S34/S32,0)</f>
        <v/>
      </c>
      <c r="T40" s="245" t="n">
        <v>-0.2746548878463499</v>
      </c>
      <c r="U40" s="50" t="n">
        <v>-0.2204569450265819</v>
      </c>
      <c r="V40" s="51">
        <f>IFERROR(V34/V32,0)</f>
        <v/>
      </c>
      <c r="W40" s="245" t="n">
        <v>-0.2379090973351846</v>
      </c>
      <c r="X40" s="50" t="n">
        <v>-0.2203546416755651</v>
      </c>
      <c r="Y40" s="51">
        <f>IFERROR(Y34/Y32,0)</f>
        <v/>
      </c>
      <c r="Z40" s="245" t="n">
        <v>-0.2104078424498546</v>
      </c>
      <c r="AA40" s="50" t="n">
        <v>-0.2195420068554239</v>
      </c>
      <c r="AB40" s="51">
        <f>IFERROR(AB34/AB32,0)</f>
        <v/>
      </c>
      <c r="AC40" s="245" t="n">
        <v>-0.2523800502112609</v>
      </c>
      <c r="AD40" s="50" t="n">
        <v>-0.2204761629469131</v>
      </c>
      <c r="AE40" s="51">
        <f>IFERROR(AE34/AE32,0)</f>
        <v/>
      </c>
      <c r="AF40" s="245" t="n">
        <v>-0.2625880720543446</v>
      </c>
      <c r="AG40" s="50" t="n">
        <v>-0.2204076587661644</v>
      </c>
      <c r="AH40" s="51">
        <f>IFERROR(AH34/AH32,0)</f>
        <v/>
      </c>
      <c r="AI40" s="245" t="n">
        <v>-0.1856904187591733</v>
      </c>
      <c r="AJ40" s="50" t="n">
        <v>-0.2191463730978366</v>
      </c>
      <c r="AK40" s="51">
        <f>IFERROR(AK34/AK32,0)</f>
        <v/>
      </c>
      <c r="AL40" s="245" t="n">
        <v>-0.1761330252403003</v>
      </c>
      <c r="AM40" s="50" t="n">
        <v>-0.2201305907531998</v>
      </c>
      <c r="AN40" s="51">
        <f>IFERROR(AN34/AN32,0)</f>
        <v/>
      </c>
      <c r="AO40" s="245" t="n">
        <v>-0.1970143998678839</v>
      </c>
      <c r="AP40" s="50" t="n">
        <v>-0.2192990749893735</v>
      </c>
      <c r="AQ40" s="51">
        <f>IFERROR(AQ34/AQ32,0)</f>
        <v/>
      </c>
      <c r="AR40" s="245">
        <f>IFERROR(AR34/AR32,0)</f>
        <v/>
      </c>
      <c r="AS40" s="50">
        <f>IFERROR(AS34/AS32,0)</f>
        <v/>
      </c>
      <c r="AT40" s="51">
        <f>IFERROR(AT34/AT32,0)</f>
        <v/>
      </c>
      <c r="AU40" s="245">
        <f>IFERROR(AU34/AU32,0)</f>
        <v/>
      </c>
      <c r="AV40" s="50">
        <f>IFERROR(AV34/AV32,0)</f>
        <v/>
      </c>
      <c r="AW40" s="51">
        <f>IFERROR(AW34/AW32,0)</f>
        <v/>
      </c>
      <c r="AX40" s="245">
        <f>IFERROR(AX34/AX32,0)</f>
        <v/>
      </c>
      <c r="AY40" s="50">
        <f>IFERROR(AY34/AY32,0)</f>
        <v/>
      </c>
      <c r="AZ40" s="51">
        <f>IFERROR(AZ34/AZ32,0)</f>
        <v/>
      </c>
      <c r="BA40" s="245">
        <f>IFERROR(BA34/BA32,0)</f>
        <v/>
      </c>
      <c r="BB40" s="50">
        <f>IFERROR(BB34/BB32,0)</f>
        <v/>
      </c>
      <c r="BC40" s="51">
        <f>IFERROR(BC34/BC32,0)</f>
        <v/>
      </c>
      <c r="BD40" s="245">
        <f>IFERROR(BD34/BD32,0)</f>
        <v/>
      </c>
      <c r="BE40" s="50">
        <f>IFERROR(BE34/BE32,0)</f>
        <v/>
      </c>
      <c r="BF40" s="51">
        <f>IFERROR(BF34/BF32,0)</f>
        <v/>
      </c>
      <c r="BG40" s="245">
        <f>IFERROR(BG34/BG32,0)</f>
        <v/>
      </c>
      <c r="BH40" s="50">
        <f>IFERROR(BH34/BH32,0)</f>
        <v/>
      </c>
      <c r="BI40" s="51">
        <f>IFERROR(BI34/BI32,0)</f>
        <v/>
      </c>
      <c r="BK40" s="442">
        <f>SUM(I40,L40,O40,R40,U40,X40,AA40,AD40,AG40,AJ40,AM40,AP40)</f>
        <v/>
      </c>
      <c r="BL40" s="442">
        <f>BK40-AV40</f>
        <v/>
      </c>
      <c r="BM40" s="442">
        <f>SUM(J40,M40,P40,S40,V40)</f>
        <v/>
      </c>
      <c r="BN40" s="442">
        <f>BM40-AT40</f>
        <v/>
      </c>
    </row>
    <row r="41">
      <c r="A41" s="18" t="n"/>
      <c r="E41" s="16" t="n"/>
      <c r="F41" s="17" t="n"/>
      <c r="H41" s="247" t="n"/>
      <c r="I41" s="17" t="n"/>
      <c r="J41" s="57" t="n"/>
      <c r="K41" s="247" t="n"/>
      <c r="L41" s="17" t="n"/>
      <c r="M41" s="57" t="n"/>
      <c r="N41" s="247" t="n"/>
      <c r="O41" s="17" t="n"/>
      <c r="P41" s="57" t="n"/>
      <c r="Q41" s="247" t="n"/>
      <c r="R41" s="17" t="n"/>
      <c r="S41" s="57" t="n"/>
      <c r="T41" s="247" t="n"/>
      <c r="U41" s="17" t="n"/>
      <c r="V41" s="57" t="n"/>
      <c r="W41" s="247" t="n"/>
      <c r="X41" s="17" t="n"/>
      <c r="Y41" s="57" t="n"/>
      <c r="Z41" s="247" t="n"/>
      <c r="AA41" s="17" t="n"/>
      <c r="AB41" s="57" t="n"/>
      <c r="AC41" s="247" t="n"/>
      <c r="AD41" s="17" t="n"/>
      <c r="AE41" s="57" t="n"/>
      <c r="AF41" s="247" t="n"/>
      <c r="AG41" s="17" t="n"/>
      <c r="AH41" s="57" t="n"/>
      <c r="AI41" s="247" t="n"/>
      <c r="AJ41" s="17" t="n"/>
      <c r="AK41" s="57" t="n"/>
      <c r="AL41" s="247" t="n"/>
      <c r="AM41" s="17" t="n"/>
      <c r="AN41" s="57" t="n"/>
      <c r="AO41" s="247" t="n"/>
      <c r="AP41" s="17" t="n"/>
      <c r="AQ41" s="57" t="n"/>
      <c r="AR41" s="247" t="n"/>
      <c r="AS41" s="17" t="n"/>
      <c r="AT41" s="57" t="n"/>
      <c r="AU41" s="247" t="n"/>
      <c r="AV41" s="17" t="n"/>
      <c r="AW41" s="57" t="n"/>
      <c r="AX41" s="247" t="n"/>
      <c r="AY41" s="17" t="n"/>
      <c r="AZ41" s="57" t="n"/>
      <c r="BA41" s="247" t="n"/>
      <c r="BB41" s="17" t="n"/>
      <c r="BC41" s="57" t="n"/>
      <c r="BD41" s="247" t="n"/>
      <c r="BE41" s="17" t="n"/>
      <c r="BF41" s="57" t="n"/>
      <c r="BG41" s="247" t="n"/>
      <c r="BH41" s="17" t="n"/>
      <c r="BI41" s="57" t="n"/>
      <c r="BK41" s="442">
        <f>SUM(I41,L41,O41,R41,U41,X41,AA41,AD41,AG41,AJ41,AM41,AP41)</f>
        <v/>
      </c>
      <c r="BL41" s="442">
        <f>BK41-AV41</f>
        <v/>
      </c>
      <c r="BM41" s="442">
        <f>SUM(J41,M41,P41,S41,V41)</f>
        <v/>
      </c>
      <c r="BN41" s="442">
        <f>BM41-AT41</f>
        <v/>
      </c>
    </row>
    <row r="42">
      <c r="A42" s="39" t="inlineStr">
        <is>
          <t>(-) Custos Artístico Geral</t>
        </is>
      </c>
      <c r="C42" s="40" t="inlineStr">
        <is>
          <t>Premissas</t>
        </is>
      </c>
      <c r="D42" s="40" t="inlineStr">
        <is>
          <t>Valores</t>
        </is>
      </c>
      <c r="E42" s="40" t="inlineStr">
        <is>
          <t>% Incid</t>
        </is>
      </c>
      <c r="F42" s="41" t="n"/>
      <c r="H42" s="251">
        <f>SUM(H43,H49)</f>
        <v/>
      </c>
      <c r="I42" s="67">
        <f>SUM(I43,I49)</f>
        <v/>
      </c>
      <c r="J42" s="68">
        <f>SUM(J43,J49)</f>
        <v/>
      </c>
      <c r="K42" s="251">
        <f>SUM(K43,K49)</f>
        <v/>
      </c>
      <c r="L42" s="67">
        <f>SUM(L43,L49)</f>
        <v/>
      </c>
      <c r="M42" s="68">
        <f>SUM(M43,M49)</f>
        <v/>
      </c>
      <c r="N42" s="251">
        <f>SUM(N43,N49)</f>
        <v/>
      </c>
      <c r="O42" s="67">
        <f>SUM(O43,O49)</f>
        <v/>
      </c>
      <c r="P42" s="68">
        <f>SUM(P43,P49)</f>
        <v/>
      </c>
      <c r="Q42" s="251">
        <f>SUM(Q43,Q49)</f>
        <v/>
      </c>
      <c r="R42" s="67">
        <f>SUM(R43,R49)</f>
        <v/>
      </c>
      <c r="S42" s="68">
        <f>SUM(S43,S49)</f>
        <v/>
      </c>
      <c r="T42" s="251">
        <f>SUM(T43,T49)</f>
        <v/>
      </c>
      <c r="U42" s="67">
        <f>SUM(U43,U49)</f>
        <v/>
      </c>
      <c r="V42" s="68">
        <f>SUM(V43,V49)</f>
        <v/>
      </c>
      <c r="W42" s="251">
        <f>SUM(W43,W49)</f>
        <v/>
      </c>
      <c r="X42" s="67">
        <f>SUM(X43,X49)</f>
        <v/>
      </c>
      <c r="Y42" s="68">
        <f>SUM(Y43,Y49)</f>
        <v/>
      </c>
      <c r="Z42" s="251">
        <f>SUM(Z43,Z49)</f>
        <v/>
      </c>
      <c r="AA42" s="67">
        <f>SUM(AA43,AA49)</f>
        <v/>
      </c>
      <c r="AB42" s="68">
        <f>SUM(AB43,AB49)</f>
        <v/>
      </c>
      <c r="AC42" s="251">
        <f>SUM(AC43,AC49)</f>
        <v/>
      </c>
      <c r="AD42" s="67">
        <f>SUM(AD43,AD49)</f>
        <v/>
      </c>
      <c r="AE42" s="68">
        <f>SUM(AE43,AE49)</f>
        <v/>
      </c>
      <c r="AF42" s="251">
        <f>SUM(AF43,AF49)</f>
        <v/>
      </c>
      <c r="AG42" s="67">
        <f>SUM(AG43,AG49)</f>
        <v/>
      </c>
      <c r="AH42" s="68">
        <f>SUM(AH43,AH49)</f>
        <v/>
      </c>
      <c r="AI42" s="251">
        <f>SUM(AI43,AI49)</f>
        <v/>
      </c>
      <c r="AJ42" s="67">
        <f>SUM(AJ43,AJ49)</f>
        <v/>
      </c>
      <c r="AK42" s="68">
        <f>SUM(AK43,AK49)</f>
        <v/>
      </c>
      <c r="AL42" s="251">
        <f>SUM(AL43,AL49)</f>
        <v/>
      </c>
      <c r="AM42" s="67">
        <f>SUM(AM43,AM49)</f>
        <v/>
      </c>
      <c r="AN42" s="68">
        <f>SUM(AN43,AN49)</f>
        <v/>
      </c>
      <c r="AO42" s="251">
        <f>SUM(AO43,AO49)</f>
        <v/>
      </c>
      <c r="AP42" s="67">
        <f>SUM(AP43,AP49)</f>
        <v/>
      </c>
      <c r="AQ42" s="68">
        <f>SUM(AQ43,AQ49)</f>
        <v/>
      </c>
      <c r="AR42" s="251">
        <f>SUM(AR43,AR49)</f>
        <v/>
      </c>
      <c r="AS42" s="67">
        <f>SUM(AS43,AS49)</f>
        <v/>
      </c>
      <c r="AT42" s="68">
        <f>SUM(AT43,AT49)</f>
        <v/>
      </c>
      <c r="AU42" s="251">
        <f>SUM(AU43,AU49)</f>
        <v/>
      </c>
      <c r="AV42" s="67">
        <f>SUM(AV43,AV49)</f>
        <v/>
      </c>
      <c r="AW42" s="68">
        <f>SUM(AW43,AW49)</f>
        <v/>
      </c>
      <c r="AX42" s="251">
        <f>SUM(AX43,AX49)</f>
        <v/>
      </c>
      <c r="AY42" s="67">
        <f>SUM(AY43,AY49)</f>
        <v/>
      </c>
      <c r="AZ42" s="68">
        <f>SUM(AZ43,AZ49)</f>
        <v/>
      </c>
      <c r="BA42" s="251">
        <f>SUM(BA43,BA49)</f>
        <v/>
      </c>
      <c r="BB42" s="67">
        <f>SUM(BB43,BB49)</f>
        <v/>
      </c>
      <c r="BC42" s="68">
        <f>SUM(BC43,BC49)</f>
        <v/>
      </c>
      <c r="BD42" s="251">
        <f>SUM(BD43,BD49)</f>
        <v/>
      </c>
      <c r="BE42" s="67">
        <f>SUM(BE43,BE49)</f>
        <v/>
      </c>
      <c r="BF42" s="68">
        <f>SUM(BF43,BF49)</f>
        <v/>
      </c>
      <c r="BG42" s="251">
        <f>SUM(BG43,BG49)</f>
        <v/>
      </c>
      <c r="BH42" s="67">
        <f>SUM(BH43,BH49)</f>
        <v/>
      </c>
      <c r="BI42" s="68">
        <f>SUM(BI43,BI49)</f>
        <v/>
      </c>
      <c r="BK42" s="442">
        <f>SUM(I42,L42,O42,R42,U42,X42,AA42,AD42,AG42,AJ42,AM42,AP42)</f>
        <v/>
      </c>
      <c r="BL42" s="442">
        <f>BK42-AV42</f>
        <v/>
      </c>
      <c r="BM42" s="442">
        <f>SUM(J42,M42,P42,S42,V42)</f>
        <v/>
      </c>
      <c r="BN42" s="442">
        <f>BM42-AT42</f>
        <v/>
      </c>
    </row>
    <row r="43" outlineLevel="1" ht="18" customHeight="1">
      <c r="A43" s="73" t="inlineStr">
        <is>
          <t>Custos Artístico</t>
        </is>
      </c>
      <c r="C43" s="24" t="n"/>
      <c r="D43" s="69" t="n"/>
      <c r="E43" s="69" t="n"/>
      <c r="F43" s="41" t="n"/>
      <c r="H43" s="252" t="n">
        <v>-7677.222135279204</v>
      </c>
      <c r="I43" s="74" t="n">
        <v>-14702.25598649704</v>
      </c>
      <c r="J43" s="76">
        <f>SUM(J44:J48)</f>
        <v/>
      </c>
      <c r="K43" s="252" t="n">
        <v>-8267.718838831055</v>
      </c>
      <c r="L43" s="74" t="n">
        <v>-11820.90740051376</v>
      </c>
      <c r="M43" s="76">
        <f>SUM(M44:M48)</f>
        <v/>
      </c>
      <c r="N43" s="252" t="n">
        <v>-6679.724169123099</v>
      </c>
      <c r="O43" s="74" t="n">
        <v>-11866.88054324088</v>
      </c>
      <c r="P43" s="76">
        <f>SUM(P44:P48)</f>
        <v/>
      </c>
      <c r="Q43" s="252" t="n">
        <v>-12749.46567397026</v>
      </c>
      <c r="R43" s="74" t="n">
        <v>-12033.04381909776</v>
      </c>
      <c r="S43" s="76">
        <f>SUM(S44:S48)</f>
        <v/>
      </c>
      <c r="T43" s="252" t="n">
        <v>-10594.80393077224</v>
      </c>
      <c r="U43" s="74" t="n">
        <v>-14595.87002106672</v>
      </c>
      <c r="V43" s="76">
        <f>SUM(V44:V48)</f>
        <v/>
      </c>
      <c r="W43" s="252" t="n">
        <v>-8588.930494613704</v>
      </c>
      <c r="X43" s="74" t="n">
        <v>-11945.49971092884</v>
      </c>
      <c r="Y43" s="76">
        <f>SUM(Y44:Y48)</f>
        <v/>
      </c>
      <c r="Z43" s="252" t="n">
        <v>-10391.86198157361</v>
      </c>
      <c r="AA43" s="74" t="n">
        <v>-13331.07596470428</v>
      </c>
      <c r="AB43" s="76">
        <f>SUM(AB44:AB48)</f>
        <v/>
      </c>
      <c r="AC43" s="252" t="n">
        <v>-12778.71182837372</v>
      </c>
      <c r="AD43" s="74" t="n">
        <v>-13255.36613578656</v>
      </c>
      <c r="AE43" s="76">
        <f>SUM(AE44:AE48)</f>
        <v/>
      </c>
      <c r="AF43" s="252" t="n">
        <v>-12261.38304657793</v>
      </c>
      <c r="AG43" s="74" t="n">
        <v>-12060.61109327556</v>
      </c>
      <c r="AH43" s="76">
        <f>SUM(AH44:AH48)</f>
        <v/>
      </c>
      <c r="AI43" s="252" t="n">
        <v>-12167.96623513809</v>
      </c>
      <c r="AJ43" s="74" t="n">
        <v>-14507.77477019652</v>
      </c>
      <c r="AK43" s="76">
        <f>SUM(AK44:AK48)</f>
        <v/>
      </c>
      <c r="AL43" s="252" t="n">
        <v>-13365.77159988965</v>
      </c>
      <c r="AM43" s="74" t="n">
        <v>-11870.48360572488</v>
      </c>
      <c r="AN43" s="76">
        <f>SUM(AN44:AN48)</f>
        <v/>
      </c>
      <c r="AO43" s="252" t="n">
        <v>-9284.9208242225</v>
      </c>
      <c r="AP43" s="74" t="n">
        <v>-11089.45713518568</v>
      </c>
      <c r="AQ43" s="76">
        <f>SUM(AQ44:AQ48)</f>
        <v/>
      </c>
      <c r="AR43" s="252">
        <f>SUMIFS($H43:$AO43,$H$5:$AO$5,"&lt;"&amp;MONTH(TODAY()),$H$6:$AO$6,"REAL 25")</f>
        <v/>
      </c>
      <c r="AS43" s="74">
        <f>SUMIFS($I43:$AP43,$I$5:$AP$5,"&lt;"&amp;MONTH(TODAY()),$I$6:$AP$6,"ORÇADO ")</f>
        <v/>
      </c>
      <c r="AT43" s="76">
        <f>SUMIFS($J43:$AQ43,$J$5:$AQ$5,"&lt;"&amp;MONTH(TODAY()),$J$6:$AQ$6,"REAL 26")</f>
        <v/>
      </c>
      <c r="AU43" s="252">
        <f>SUM(AU44:AU48)</f>
        <v/>
      </c>
      <c r="AV43" s="74">
        <f>SUM(AV44:AV48)</f>
        <v/>
      </c>
      <c r="AW43" s="76">
        <f>SUM(AW44:AW48)</f>
        <v/>
      </c>
      <c r="AX43" s="252">
        <f>SUM(AX44:AX48)</f>
        <v/>
      </c>
      <c r="AY43" s="74">
        <f>SUM(AY44:AY48)</f>
        <v/>
      </c>
      <c r="AZ43" s="76">
        <f>SUM(AZ44:AZ48)</f>
        <v/>
      </c>
      <c r="BA43" s="252">
        <f>SUM(BA44:BA48)</f>
        <v/>
      </c>
      <c r="BB43" s="74">
        <f>SUM(BB44:BB48)</f>
        <v/>
      </c>
      <c r="BC43" s="76">
        <f>SUM(BC44:BC48)</f>
        <v/>
      </c>
      <c r="BD43" s="252">
        <f>SUM(BD44:BD48)</f>
        <v/>
      </c>
      <c r="BE43" s="74">
        <f>SUM(BE44:BE48)</f>
        <v/>
      </c>
      <c r="BF43" s="76">
        <f>SUM(BF44:BF48)</f>
        <v/>
      </c>
      <c r="BG43" s="252">
        <f>SUM(BG44:BG48)</f>
        <v/>
      </c>
      <c r="BH43" s="74">
        <f>SUM(BH44:BH48)</f>
        <v/>
      </c>
      <c r="BI43" s="76">
        <f>SUM(BI44:BI48)</f>
        <v/>
      </c>
      <c r="BK43" s="442">
        <f>SUM(I43,L43,O43,R43,U43,X43,AA43,AD43,AG43,AJ43,AM43,AP43)</f>
        <v/>
      </c>
      <c r="BL43" s="442">
        <f>BK43-AV43</f>
        <v/>
      </c>
      <c r="BM43" s="442">
        <f>SUM(J43,M43,P43,S43,V43)</f>
        <v/>
      </c>
      <c r="BN43" s="442">
        <f>BM43-AT43</f>
        <v/>
      </c>
      <c r="BP43" s="10">
        <f>_xlfn.FORMULATEXT(V43) &amp; "+SOMASES(Aut_Ajustes_Manuais!$G:$G;Aut_Ajustes_Manuais!$I:$I;DRE!T$4;Aut_Ajustes_Manuais!$F:$F;""" &amp; A43 &amp; """)"</f>
        <v/>
      </c>
    </row>
    <row r="44" outlineLevel="1" customFormat="1" s="463">
      <c r="A44" s="22" t="inlineStr">
        <is>
          <t>Cachê de Músicos e Artistas</t>
        </is>
      </c>
      <c r="B44" s="468" t="n"/>
      <c r="C44" s="24" t="inlineStr">
        <is>
          <t xml:space="preserve">Estim. Mensal </t>
        </is>
      </c>
      <c r="D44" s="69" t="n"/>
      <c r="E44" s="77" t="n">
        <v>0.0067</v>
      </c>
      <c r="F44" s="41" t="n"/>
      <c r="G44" s="23" t="n"/>
      <c r="H44" s="241" t="n">
        <v>-6300</v>
      </c>
      <c r="I44" s="27" t="n">
        <v>-13633.12799324852</v>
      </c>
      <c r="J44" s="28">
        <f>SUMIFS(Aut_BlueMe_Sem_Pedido!$J:$J,Aut_BlueMe_Sem_Pedido!$Q:$Q,DRE!H$4,Aut_BlueMe_Sem_Pedido!$H:$H,DRE!$A44)+SUMIFS(Aut_Ajustes_Manuais!$G:$G,Aut_Ajustes_Manuais!$I:$I,DRE!H$4,Aut_Ajustes_Manuais!$F:$F,"Cachê de Músicos e Artistas")</f>
        <v/>
      </c>
      <c r="K44" s="241" t="n">
        <v>-7000</v>
      </c>
      <c r="L44" s="27" t="n">
        <v>-10936.05370025688</v>
      </c>
      <c r="M44" s="28">
        <f>SUMIFS(Aut_BlueMe_Sem_Pedido!$J:$J,Aut_BlueMe_Sem_Pedido!$Q:$Q,DRE!K$4,Aut_BlueMe_Sem_Pedido!$H:$H,DRE!$A44)+SUMIFS(Aut_Ajustes_Manuais!$G:$G,Aut_Ajustes_Manuais!$I:$I,DRE!K$4,Aut_Ajustes_Manuais!$F:$F,"Cachê de Músicos e Artistas")</f>
        <v/>
      </c>
      <c r="N44" s="241" t="n">
        <v>-5400</v>
      </c>
      <c r="O44" s="27" t="n">
        <v>-10959.04027162044</v>
      </c>
      <c r="P44" s="28">
        <f>SUMIFS(Aut_BlueMe_Sem_Pedido!$J:$J,Aut_BlueMe_Sem_Pedido!$Q:$Q,DRE!N$4,Aut_BlueMe_Sem_Pedido!$H:$H,DRE!$A44)+SUMIFS(Aut_Ajustes_Manuais!$G:$G,Aut_Ajustes_Manuais!$I:$I,DRE!N$4,Aut_Ajustes_Manuais!$F:$F,"Cachê de Músicos e Artistas")</f>
        <v/>
      </c>
      <c r="Q44" s="241" t="n">
        <v>-11400</v>
      </c>
      <c r="R44" s="27" t="n">
        <v>-10948.52190954888</v>
      </c>
      <c r="S44" s="28">
        <f>SUMIFS(Aut_BlueMe_Sem_Pedido!$J:$J,Aut_BlueMe_Sem_Pedido!$Q:$Q,DRE!Q$4,Aut_BlueMe_Sem_Pedido!$H:$H,DRE!$A44)+SUMIFS(Aut_Ajustes_Manuais!$G:$G,Aut_Ajustes_Manuais!$I:$I,DRE!Q$4,Aut_Ajustes_Manuais!$F:$F,"Cachê de Músicos e Artistas")</f>
        <v/>
      </c>
      <c r="T44" s="241" t="n">
        <v>-9000</v>
      </c>
      <c r="U44" s="27" t="n">
        <v>-13673.53501053336</v>
      </c>
      <c r="V44" s="297">
        <f>SUMIFS(Aut_BlueMe_Sem_Pedido!$J:$J,Aut_BlueMe_Sem_Pedido!$Q:$Q,DRE!T$4,Aut_BlueMe_Sem_Pedido!$H:$H,DRE!$A44)+SUMIFS(Aut_Ajustes_Manuais!$G:$G,Aut_Ajustes_Manuais!$I:$I,DRE!T$4,Aut_Ajustes_Manuais!$F:$F,"Cachê de Músicos e Artistas")</f>
        <v/>
      </c>
      <c r="W44" s="241" t="n">
        <v>-7200</v>
      </c>
      <c r="X44" s="27" t="n">
        <v>-10951.54985546442</v>
      </c>
      <c r="Y44" s="28">
        <f>SUMIFS(Aut_BlueMe_Sem_Pedido!$J:$J,Aut_BlueMe_Sem_Pedido!$Q:$Q,DRE!W$4,Aut_BlueMe_Sem_Pedido!$H:$H,DRE!$A44)+SUMIFS(Aut_Ajustes_Manuais!$G:$G,Aut_Ajustes_Manuais!$I:$I,DRE!W$4,Aut_Ajustes_Manuais!$F:$F,"Cachê de Músicos e Artistas")</f>
        <v/>
      </c>
      <c r="Z44" s="241" t="n">
        <v>-9000</v>
      </c>
      <c r="AA44" s="27" t="n">
        <v>-12319.33798235214</v>
      </c>
      <c r="AB44" s="28">
        <f>SUMIFS(Aut_BlueMe_Sem_Pedido!$J:$J,Aut_BlueMe_Sem_Pedido!$Q:$Q,DRE!Z$4,Aut_BlueMe_Sem_Pedido!$H:$H,DRE!$A44)+SUMIFS(Aut_Ajustes_Manuais!$G:$G,Aut_Ajustes_Manuais!$I:$I,DRE!Z$4,Aut_Ajustes_Manuais!$F:$F,"Cachê de Músicos e Artistas")</f>
        <v/>
      </c>
      <c r="AC44" s="241" t="n">
        <v>-11250</v>
      </c>
      <c r="AD44" s="27" t="n">
        <v>-12328.28306789328</v>
      </c>
      <c r="AE44" s="28">
        <f>SUMIFS(Aut_BlueMe_Sem_Pedido!$J:$J,Aut_BlueMe_Sem_Pedido!$Q:$Q,DRE!AC$4,Aut_BlueMe_Sem_Pedido!$H:$H,DRE!$A44)+SUMIFS(Aut_Ajustes_Manuais!$G:$G,Aut_Ajustes_Manuais!$I:$I,DRE!AC$4,Aut_Ajustes_Manuais!$F:$F,"Cachê de Músicos e Artistas")</f>
        <v/>
      </c>
      <c r="AF44" s="241" t="n">
        <v>-10800</v>
      </c>
      <c r="AG44" s="27" t="n">
        <v>-10962.30554663778</v>
      </c>
      <c r="AH44" s="28">
        <f>SUMIFS(Aut_BlueMe_Sem_Pedido!$J:$J,Aut_BlueMe_Sem_Pedido!$Q:$Q,DRE!AF$4,Aut_BlueMe_Sem_Pedido!$H:$H,DRE!$A44)+SUMIFS(Aut_Ajustes_Manuais!$G:$G,Aut_Ajustes_Manuais!$I:$I,DRE!AF$4,Aut_Ajustes_Manuais!$F:$F,"Cachê de Músicos e Artistas")</f>
        <v/>
      </c>
      <c r="AI44" s="241" t="n">
        <v>-10800</v>
      </c>
      <c r="AJ44" s="27" t="n">
        <v>-13629.48738509826</v>
      </c>
      <c r="AK44" s="28">
        <f>SUMIFS(Aut_BlueMe_Sem_Pedido!$J:$J,Aut_BlueMe_Sem_Pedido!$Q:$Q,DRE!AI$4,Aut_BlueMe_Sem_Pedido!$H:$H,DRE!$A44)+SUMIFS(Aut_Ajustes_Manuais!$G:$G,Aut_Ajustes_Manuais!$I:$I,DRE!AI$4,Aut_Ajustes_Manuais!$F:$F,"Cachê de Músicos e Artistas")</f>
        <v/>
      </c>
      <c r="AL44" s="241" t="n">
        <v>-12150</v>
      </c>
      <c r="AM44" s="27" t="n">
        <v>-10960.84180286244</v>
      </c>
      <c r="AN44" s="28">
        <f>SUMIFS(Aut_BlueMe_Sem_Pedido!$J:$J,Aut_BlueMe_Sem_Pedido!$Q:$Q,DRE!AL$4,Aut_BlueMe_Sem_Pedido!$H:$H,DRE!$A44)+SUMIFS(Aut_Ajustes_Manuais!$G:$G,Aut_Ajustes_Manuais!$I:$I,DRE!AL$4,Aut_Ajustes_Manuais!$F:$F,"Cachê de Músicos e Artistas")</f>
        <v/>
      </c>
      <c r="AO44" s="241" t="n">
        <v>-8100</v>
      </c>
      <c r="AP44" s="27" t="n">
        <v>-10944.72856759284</v>
      </c>
      <c r="AQ44" s="28">
        <f>SUMIFS(Aut_BlueMe_Sem_Pedido!$J:$J,Aut_BlueMe_Sem_Pedido!$Q:$Q,DRE!AO$4,Aut_BlueMe_Sem_Pedido!$H:$H,DRE!$A44)+SUMIFS(Aut_Ajustes_Manuais!$G:$G,Aut_Ajustes_Manuais!$I:$I,DRE!AO$4,Aut_Ajustes_Manuais!$F:$F,"Cachê de Músicos e Artistas")</f>
        <v/>
      </c>
      <c r="AR44" s="241">
        <f>SUMIFS($H44:$AO44,$H$5:$AO$5,"&lt;"&amp;MONTH(TODAY()),$H$6:$AO$6,"REAL 25")</f>
        <v/>
      </c>
      <c r="AS44" s="27">
        <f>SUMIFS($I44:$AP44,$I$5:$AP$5,"&lt;"&amp;MONTH(TODAY()),$I$6:$AP$6,"ORÇADO ")</f>
        <v/>
      </c>
      <c r="AT44" s="28">
        <f>SUMIFS($J44:$AQ44,$J$5:$AQ$5,"&lt;"&amp;MONTH(TODAY()),$J$6:$AQ$6,"REAL 26")</f>
        <v/>
      </c>
      <c r="AU44" s="241">
        <f>SUM(H44,K44,N44,Q44,T44,W44,Z44,AC44,AF44,AI44,AL44,AO44)</f>
        <v/>
      </c>
      <c r="AV44" s="27">
        <f>SUM(I44,L44,O44,R44,U44,X44,AA44,AD44,AG44,AJ44,AM44,AP44)</f>
        <v/>
      </c>
      <c r="AW44" s="28">
        <f>SUM(J44,M44,P44,S44,V44,Y44,AB44,AE44,AH44,AK44,AN44,AQ44)</f>
        <v/>
      </c>
      <c r="AX44" s="241">
        <f>SUM(H44,K44,N44)</f>
        <v/>
      </c>
      <c r="AY44" s="27">
        <f>SUM(I44,L44,O44)</f>
        <v/>
      </c>
      <c r="AZ44" s="28">
        <f>SUM(J44,M44,P44)</f>
        <v/>
      </c>
      <c r="BA44" s="241">
        <f>SUM(Q44,T44,W44)</f>
        <v/>
      </c>
      <c r="BB44" s="27">
        <f>SUM(R44,U44,X44)</f>
        <v/>
      </c>
      <c r="BC44" s="28">
        <f>SUM(S44,V44,Y44)</f>
        <v/>
      </c>
      <c r="BD44" s="241">
        <f>SUM(Z44,AC44,AF44)</f>
        <v/>
      </c>
      <c r="BE44" s="27">
        <f>SUM(AA44,AD44,AG44)</f>
        <v/>
      </c>
      <c r="BF44" s="28">
        <f>SUM(AB44,AE44,AH44)</f>
        <v/>
      </c>
      <c r="BG44" s="241">
        <f>SUM(AI44,AL44,AO44)</f>
        <v/>
      </c>
      <c r="BH44" s="27">
        <f>SUM(AJ44,AM44,AP44)</f>
        <v/>
      </c>
      <c r="BI44" s="28">
        <f>SUM(AK44,AN44,AQ44)</f>
        <v/>
      </c>
      <c r="BK44" s="442">
        <f>SUM(I44,L44,O44,R44,U44,X44,AA44,AD44,AG44,AJ44,AM44,AP44)</f>
        <v/>
      </c>
      <c r="BL44" s="442">
        <f>BK44-AV44</f>
        <v/>
      </c>
      <c r="BM44" s="442">
        <f>SUM(J44,M44,P44,S44,V44)</f>
        <v/>
      </c>
      <c r="BN44" s="442">
        <f>BM44-AT44</f>
        <v/>
      </c>
      <c r="BP44" s="463">
        <f>_xlfn.FORMULATEXT(V44) &amp; "+SOMASES(Aut_Ajustes_Manuais!$G:$G;Aut_Ajustes_Manuais!$I:$I;DRE!T$4;Aut_Ajustes_Manuais!$F:$F;""" &amp; A44 &amp; """)"</f>
        <v/>
      </c>
    </row>
    <row r="45" outlineLevel="1" customFormat="1" s="463">
      <c r="A45" s="22" t="inlineStr">
        <is>
          <t>Alimentação e Transporte</t>
        </is>
      </c>
      <c r="B45" s="468" t="n"/>
      <c r="C45" s="24" t="inlineStr">
        <is>
          <t>Estim. Mensal</t>
        </is>
      </c>
      <c r="D45" s="69" t="n"/>
      <c r="E45" s="77" t="n">
        <v>0.0067</v>
      </c>
      <c r="F45" s="41" t="n"/>
      <c r="G45" s="23" t="n"/>
      <c r="H45" s="241" t="n">
        <v>-516.1421352792045</v>
      </c>
      <c r="I45" s="27" t="n">
        <v>-1069.127993248519</v>
      </c>
      <c r="J45" s="28">
        <f>SUMIFS(Aut_BlueMe_Sem_Pedido!$J:$J,Aut_BlueMe_Sem_Pedido!$Q:$Q,DRE!H$4,Aut_BlueMe_Sem_Pedido!$H:$H,DRE!$A45)-SUMIFS(Aut_Descontos!$G:$G,Aut_Descontos!$H:$H,DRE!$A45,Aut_Descontos!$L:$L,DRE!H$4)+SUMIFS(Aut_Ajustes_Manuais!$G:$G,Aut_Ajustes_Manuais!$I:$I,DRE!H$4,Aut_Ajustes_Manuais!$F:$F,"Alimentação e Transporte")</f>
        <v/>
      </c>
      <c r="K45" s="241" t="n">
        <v>-406.6388388310553</v>
      </c>
      <c r="L45" s="27" t="n">
        <v>-884.85370025688</v>
      </c>
      <c r="M45" s="28">
        <f>SUMIFS(Aut_BlueMe_Sem_Pedido!$J:$J,Aut_BlueMe_Sem_Pedido!$Q:$Q,DRE!K$4,Aut_BlueMe_Sem_Pedido!$H:$H,DRE!$A45)-SUMIFS(Aut_Descontos!$G:$G,Aut_Descontos!$H:$H,DRE!$A45,Aut_Descontos!$L:$L,DRE!K$4)+SUMIFS(Aut_Ajustes_Manuais!$G:$G,Aut_Ajustes_Manuais!$I:$I,DRE!K$4,Aut_Ajustes_Manuais!$F:$F,"Alimentação e Transporte")</f>
        <v/>
      </c>
      <c r="N45" s="241" t="n">
        <v>-418.6441691230991</v>
      </c>
      <c r="O45" s="27" t="n">
        <v>-907.84027162044</v>
      </c>
      <c r="P45" s="28">
        <f>SUMIFS(Aut_BlueMe_Sem_Pedido!$J:$J,Aut_BlueMe_Sem_Pedido!$Q:$Q,DRE!N$4,Aut_BlueMe_Sem_Pedido!$H:$H,DRE!$A45)-SUMIFS(Aut_Descontos!$G:$G,Aut_Descontos!$H:$H,DRE!$A45,Aut_Descontos!$L:$L,DRE!N$4)+SUMIFS(Aut_Ajustes_Manuais!$G:$G,Aut_Ajustes_Manuais!$I:$I,DRE!N$4,Aut_Ajustes_Manuais!$F:$F,"Alimentação e Transporte")</f>
        <v/>
      </c>
      <c r="Q45" s="241" t="n">
        <v>-488.3856739702605</v>
      </c>
      <c r="R45" s="27" t="n">
        <v>-1084.52190954888</v>
      </c>
      <c r="S45" s="28">
        <f>SUMIFS(Aut_BlueMe_Sem_Pedido!$J:$J,Aut_BlueMe_Sem_Pedido!$Q:$Q,DRE!Q$4,Aut_BlueMe_Sem_Pedido!$H:$H,DRE!$A45)-SUMIFS(Aut_Descontos!$G:$G,Aut_Descontos!$H:$H,DRE!$A45,Aut_Descontos!$L:$L,DRE!Q$4)+SUMIFS(Aut_Ajustes_Manuais!$G:$G,Aut_Ajustes_Manuais!$I:$I,DRE!Q$4,Aut_Ajustes_Manuais!$F:$F,"Alimentação e Transporte")</f>
        <v/>
      </c>
      <c r="T45" s="241" t="n">
        <v>-733.7239307722375</v>
      </c>
      <c r="U45" s="27" t="n">
        <v>-922.33501053336</v>
      </c>
      <c r="V45" s="297">
        <f>SUMIFS(Aut_BlueMe_Sem_Pedido!$J:$J,Aut_BlueMe_Sem_Pedido!$Q:$Q,DRE!T$4,Aut_BlueMe_Sem_Pedido!$H:$H,DRE!$A45)-SUMIFS(Aut_Descontos!$G:$G,Aut_Descontos!$H:$H,DRE!$A45,Aut_Descontos!$L:$L,DRE!T$4)+SUMIFS(Aut_Ajustes_Manuais!$G:$G,Aut_Ajustes_Manuais!$I:$I,DRE!T$4,Aut_Ajustes_Manuais!$F:$F,"Alimentação e Transporte")</f>
        <v/>
      </c>
      <c r="W45" s="241" t="n">
        <v>-527.8504946137036</v>
      </c>
      <c r="X45" s="27" t="n">
        <v>-993.94985546442</v>
      </c>
      <c r="Y45" s="28">
        <f>SUMIFS(Aut_BlueMe_Sem_Pedido!$J:$J,Aut_BlueMe_Sem_Pedido!$Q:$Q,DRE!W$4,Aut_BlueMe_Sem_Pedido!$H:$H,DRE!$A45)-SUMIFS(Aut_Descontos!$G:$G,Aut_Descontos!$H:$H,DRE!$A45,Aut_Descontos!$L:$L,DRE!W$4)+SUMIFS(Aut_Ajustes_Manuais!$G:$G,Aut_Ajustes_Manuais!$I:$I,DRE!W$4,Aut_Ajustes_Manuais!$F:$F,"Alimentação e Transporte")</f>
        <v/>
      </c>
      <c r="Z45" s="241" t="n">
        <v>-530.781981573611</v>
      </c>
      <c r="AA45" s="27" t="n">
        <v>-1011.73798235214</v>
      </c>
      <c r="AB45" s="28">
        <f>SUMIFS(Aut_BlueMe_Sem_Pedido!$J:$J,Aut_BlueMe_Sem_Pedido!$Q:$Q,DRE!Z$4,Aut_BlueMe_Sem_Pedido!$H:$H,DRE!$A45)-SUMIFS(Aut_Descontos!$G:$G,Aut_Descontos!$H:$H,DRE!$A45,Aut_Descontos!$L:$L,DRE!Z$4)+SUMIFS(Aut_Ajustes_Manuais!$G:$G,Aut_Ajustes_Manuais!$I:$I,DRE!Z$4,Aut_Ajustes_Manuais!$F:$F,"Alimentação e Transporte")</f>
        <v/>
      </c>
      <c r="AC45" s="241" t="n">
        <v>-667.6318283737163</v>
      </c>
      <c r="AD45" s="27" t="n">
        <v>-927.0830678932799</v>
      </c>
      <c r="AE45" s="28">
        <f>SUMIFS(Aut_BlueMe_Sem_Pedido!$J:$J,Aut_BlueMe_Sem_Pedido!$Q:$Q,DRE!AC$4,Aut_BlueMe_Sem_Pedido!$H:$H,DRE!$A45)-SUMIFS(Aut_Descontos!$G:$G,Aut_Descontos!$H:$H,DRE!$A45,Aut_Descontos!$L:$L,DRE!AC$4)+SUMIFS(Aut_Ajustes_Manuais!$G:$G,Aut_Ajustes_Manuais!$I:$I,DRE!AC$4,Aut_Ajustes_Manuais!$F:$F,"Alimentação e Transporte")</f>
        <v/>
      </c>
      <c r="AF45" s="241" t="n">
        <v>-600.3030465779269</v>
      </c>
      <c r="AG45" s="27" t="n">
        <v>-1098.30554663778</v>
      </c>
      <c r="AH45" s="28">
        <f>SUMIFS(Aut_BlueMe_Sem_Pedido!$J:$J,Aut_BlueMe_Sem_Pedido!$Q:$Q,DRE!AF$4,Aut_BlueMe_Sem_Pedido!$H:$H,DRE!$A45)-SUMIFS(Aut_Descontos!$G:$G,Aut_Descontos!$H:$H,DRE!$A45,Aut_Descontos!$L:$L,DRE!AF$4)+SUMIFS(Aut_Ajustes_Manuais!$G:$G,Aut_Ajustes_Manuais!$I:$I,DRE!AF$4,Aut_Ajustes_Manuais!$F:$F,"Alimentação e Transporte")</f>
        <v/>
      </c>
      <c r="AI45" s="241" t="n">
        <v>-506.886235138091</v>
      </c>
      <c r="AJ45" s="27" t="n">
        <v>-878.28738509826</v>
      </c>
      <c r="AK45" s="28">
        <f>SUMIFS(Aut_BlueMe_Sem_Pedido!$J:$J,Aut_BlueMe_Sem_Pedido!$Q:$Q,DRE!AI$4,Aut_BlueMe_Sem_Pedido!$H:$H,DRE!$A45)-SUMIFS(Aut_Descontos!$G:$G,Aut_Descontos!$H:$H,DRE!$A45,Aut_Descontos!$L:$L,DRE!AI$4)+SUMIFS(Aut_Ajustes_Manuais!$G:$G,Aut_Ajustes_Manuais!$I:$I,DRE!AI$4,Aut_Ajustes_Manuais!$F:$F,"Alimentação e Transporte")</f>
        <v/>
      </c>
      <c r="AL45" s="241" t="n">
        <v>-354.6915998896519</v>
      </c>
      <c r="AM45" s="27" t="n">
        <v>-909.6418028624399</v>
      </c>
      <c r="AN45" s="28">
        <f>SUMIFS(Aut_BlueMe_Sem_Pedido!$J:$J,Aut_BlueMe_Sem_Pedido!$Q:$Q,DRE!AL$4,Aut_BlueMe_Sem_Pedido!$H:$H,DRE!$A45)-SUMIFS(Aut_Descontos!$G:$G,Aut_Descontos!$H:$H,DRE!$A45,Aut_Descontos!$L:$L,DRE!AL$4)+SUMIFS(Aut_Ajustes_Manuais!$G:$G,Aut_Ajustes_Manuais!$I:$I,DRE!AL$4,Aut_Ajustes_Manuais!$F:$F,"Alimentação e Transporte")</f>
        <v/>
      </c>
      <c r="AO45" s="241" t="n">
        <v>-323.8408242224996</v>
      </c>
      <c r="AP45" s="27" t="n">
        <v>-144.72856759284</v>
      </c>
      <c r="AQ45" s="28">
        <f>SUMIFS(Aut_BlueMe_Sem_Pedido!$J:$J,Aut_BlueMe_Sem_Pedido!$Q:$Q,DRE!AO$4,Aut_BlueMe_Sem_Pedido!$H:$H,DRE!$A45)-SUMIFS(Aut_Descontos!$G:$G,Aut_Descontos!$H:$H,DRE!$A45,Aut_Descontos!$L:$L,DRE!AO$4)+SUMIFS(Aut_Ajustes_Manuais!$G:$G,Aut_Ajustes_Manuais!$I:$I,DRE!AO$4,Aut_Ajustes_Manuais!$F:$F,"Alimentação e Transporte")</f>
        <v/>
      </c>
      <c r="AR45" s="241">
        <f>SUMIFS($H45:$AO45,$H$5:$AO$5,"&lt;"&amp;MONTH(TODAY()),$H$6:$AO$6,"REAL 25")</f>
        <v/>
      </c>
      <c r="AS45" s="27">
        <f>SUMIFS($I45:$AP45,$I$5:$AP$5,"&lt;"&amp;MONTH(TODAY()),$I$6:$AP$6,"ORÇADO ")</f>
        <v/>
      </c>
      <c r="AT45" s="28">
        <f>SUMIFS($J45:$AQ45,$J$5:$AQ$5,"&lt;"&amp;MONTH(TODAY()),$J$6:$AQ$6,"REAL 26")</f>
        <v/>
      </c>
      <c r="AU45" s="241">
        <f>SUM(H45,K45,N45,Q45,T45,W45,Z45,AC45,AF45,AI45,AL45,AO45)</f>
        <v/>
      </c>
      <c r="AV45" s="27">
        <f>SUM(I45,L45,O45,R45,U45,X45,AA45,AD45,AG45,AJ45,AM45,AP45)</f>
        <v/>
      </c>
      <c r="AW45" s="28">
        <f>SUM(J45,M45,P45,S45,V45,Y45,AB45,AE45,AH45,AK45,AN45,AQ45)</f>
        <v/>
      </c>
      <c r="AX45" s="241">
        <f>SUM(H45,K45,N45)</f>
        <v/>
      </c>
      <c r="AY45" s="27">
        <f>SUM(I45,L45,O45)</f>
        <v/>
      </c>
      <c r="AZ45" s="28">
        <f>SUM(J45,M45,P45)</f>
        <v/>
      </c>
      <c r="BA45" s="241">
        <f>SUM(Q45,T45,W45)</f>
        <v/>
      </c>
      <c r="BB45" s="27">
        <f>SUM(R45,U45,X45)</f>
        <v/>
      </c>
      <c r="BC45" s="28">
        <f>SUM(S45,V45,Y45)</f>
        <v/>
      </c>
      <c r="BD45" s="241">
        <f>SUM(Z45,AC45,AF45)</f>
        <v/>
      </c>
      <c r="BE45" s="27">
        <f>SUM(AA45,AD45,AG45)</f>
        <v/>
      </c>
      <c r="BF45" s="28">
        <f>SUM(AB45,AE45,AH45)</f>
        <v/>
      </c>
      <c r="BG45" s="241">
        <f>SUM(AI45,AL45,AO45)</f>
        <v/>
      </c>
      <c r="BH45" s="27">
        <f>SUM(AJ45,AM45,AP45)</f>
        <v/>
      </c>
      <c r="BI45" s="28">
        <f>SUM(AK45,AN45,AQ45)</f>
        <v/>
      </c>
      <c r="BK45" s="442">
        <f>SUM(I45,L45,O45,R45,U45,X45,AA45,AD45,AG45,AJ45,AM45,AP45)</f>
        <v/>
      </c>
      <c r="BL45" s="442">
        <f>BK45-AV45</f>
        <v/>
      </c>
      <c r="BM45" s="442">
        <f>SUM(J45,M45,P45,S45,V45)</f>
        <v/>
      </c>
      <c r="BN45" s="442">
        <f>BM45-AT45</f>
        <v/>
      </c>
      <c r="BP45" s="463">
        <f>_xlfn.FORMULATEXT(V45) &amp; "+SOMASES(Aut_Ajustes_Manuais!$G:$G;Aut_Ajustes_Manuais!$I:$I;DRE!T$4;Aut_Ajustes_Manuais!$F:$F;""" &amp; A45 &amp; """)"</f>
        <v/>
      </c>
    </row>
    <row r="46" outlineLevel="1" customFormat="1" s="463">
      <c r="A46" s="22" t="inlineStr">
        <is>
          <t>Viagens e Estadias</t>
        </is>
      </c>
      <c r="B46" s="468" t="n"/>
      <c r="C46" s="24" t="inlineStr">
        <is>
          <t>Estim. Mensal</t>
        </is>
      </c>
      <c r="D46" s="69" t="n"/>
      <c r="E46" s="69" t="n"/>
      <c r="F46" s="41" t="n"/>
      <c r="G46" s="23" t="n"/>
      <c r="H46" s="241" t="n">
        <v>0</v>
      </c>
      <c r="I46" s="27" t="n">
        <v>0</v>
      </c>
      <c r="J46" s="28">
        <f>SUMIFS(Aut_BlueMe_Sem_Pedido!$J:$J,Aut_BlueMe_Sem_Pedido!$Q:$Q,DRE!H$4,Aut_BlueMe_Sem_Pedido!$H:$H,DRE!$A46)+SUMIFS(Aut_Ajustes_Manuais!$G:$G,Aut_Ajustes_Manuais!$I:$I,DRE!H$4,Aut_Ajustes_Manuais!$F:$F,"Viagens e Estadias")</f>
        <v/>
      </c>
      <c r="K46" s="241" t="n">
        <v>0</v>
      </c>
      <c r="L46" s="27" t="n">
        <v>0</v>
      </c>
      <c r="M46" s="28">
        <f>SUMIFS(Aut_BlueMe_Sem_Pedido!$J:$J,Aut_BlueMe_Sem_Pedido!$Q:$Q,DRE!K$4,Aut_BlueMe_Sem_Pedido!$H:$H,DRE!$A46)+SUMIFS(Aut_Ajustes_Manuais!$G:$G,Aut_Ajustes_Manuais!$I:$I,DRE!K$4,Aut_Ajustes_Manuais!$F:$F,"Viagens e Estadias")</f>
        <v/>
      </c>
      <c r="N46" s="241" t="n">
        <v>0</v>
      </c>
      <c r="O46" s="27" t="n">
        <v>0</v>
      </c>
      <c r="P46" s="28">
        <f>SUMIFS(Aut_BlueMe_Sem_Pedido!$J:$J,Aut_BlueMe_Sem_Pedido!$Q:$Q,DRE!N$4,Aut_BlueMe_Sem_Pedido!$H:$H,DRE!$A46)+SUMIFS(Aut_Ajustes_Manuais!$G:$G,Aut_Ajustes_Manuais!$I:$I,DRE!N$4,Aut_Ajustes_Manuais!$F:$F,"Viagens e Estadias")</f>
        <v/>
      </c>
      <c r="Q46" s="241" t="n">
        <v>0</v>
      </c>
      <c r="R46" s="27" t="n">
        <v>0</v>
      </c>
      <c r="S46" s="28">
        <f>SUMIFS(Aut_BlueMe_Sem_Pedido!$J:$J,Aut_BlueMe_Sem_Pedido!$Q:$Q,DRE!Q$4,Aut_BlueMe_Sem_Pedido!$H:$H,DRE!$A46)+SUMIFS(Aut_Ajustes_Manuais!$G:$G,Aut_Ajustes_Manuais!$I:$I,DRE!Q$4,Aut_Ajustes_Manuais!$F:$F,"Viagens e Estadias")</f>
        <v/>
      </c>
      <c r="T46" s="241" t="n">
        <v>0</v>
      </c>
      <c r="U46" s="27" t="n">
        <v>0</v>
      </c>
      <c r="V46" s="28">
        <f>SUMIFS(Aut_BlueMe_Sem_Pedido!$J:$J,Aut_BlueMe_Sem_Pedido!$Q:$Q,DRE!T$4,Aut_BlueMe_Sem_Pedido!$H:$H,DRE!$A46)+SUMIFS(Aut_Ajustes_Manuais!$G:$G,Aut_Ajustes_Manuais!$I:$I,DRE!T$4,Aut_Ajustes_Manuais!$F:$F,"Viagens e Estadias")</f>
        <v/>
      </c>
      <c r="W46" s="241" t="n">
        <v>0</v>
      </c>
      <c r="X46" s="27" t="n">
        <v>0</v>
      </c>
      <c r="Y46" s="28">
        <f>SUMIFS(Aut_BlueMe_Sem_Pedido!$J:$J,Aut_BlueMe_Sem_Pedido!$Q:$Q,DRE!W$4,Aut_BlueMe_Sem_Pedido!$H:$H,DRE!$A46)+SUMIFS(Aut_Ajustes_Manuais!$G:$G,Aut_Ajustes_Manuais!$I:$I,DRE!W$4,Aut_Ajustes_Manuais!$F:$F,"Viagens e Estadias")</f>
        <v/>
      </c>
      <c r="Z46" s="241" t="n">
        <v>0</v>
      </c>
      <c r="AA46" s="27" t="n">
        <v>0</v>
      </c>
      <c r="AB46" s="28">
        <f>SUMIFS(Aut_BlueMe_Sem_Pedido!$J:$J,Aut_BlueMe_Sem_Pedido!$Q:$Q,DRE!Z$4,Aut_BlueMe_Sem_Pedido!$H:$H,DRE!$A46)+SUMIFS(Aut_Ajustes_Manuais!$G:$G,Aut_Ajustes_Manuais!$I:$I,DRE!Z$4,Aut_Ajustes_Manuais!$F:$F,"Viagens e Estadias")</f>
        <v/>
      </c>
      <c r="AC46" s="241" t="n">
        <v>0</v>
      </c>
      <c r="AD46" s="27" t="n">
        <v>0</v>
      </c>
      <c r="AE46" s="28">
        <f>SUMIFS(Aut_BlueMe_Sem_Pedido!$J:$J,Aut_BlueMe_Sem_Pedido!$Q:$Q,DRE!AC$4,Aut_BlueMe_Sem_Pedido!$H:$H,DRE!$A46)+SUMIFS(Aut_Ajustes_Manuais!$G:$G,Aut_Ajustes_Manuais!$I:$I,DRE!AC$4,Aut_Ajustes_Manuais!$F:$F,"Viagens e Estadias")</f>
        <v/>
      </c>
      <c r="AF46" s="241" t="n">
        <v>0</v>
      </c>
      <c r="AG46" s="27" t="n">
        <v>0</v>
      </c>
      <c r="AH46" s="28">
        <f>SUMIFS(Aut_BlueMe_Sem_Pedido!$J:$J,Aut_BlueMe_Sem_Pedido!$Q:$Q,DRE!AF$4,Aut_BlueMe_Sem_Pedido!$H:$H,DRE!$A46)+SUMIFS(Aut_Ajustes_Manuais!$G:$G,Aut_Ajustes_Manuais!$I:$I,DRE!AF$4,Aut_Ajustes_Manuais!$F:$F,"Viagens e Estadias")</f>
        <v/>
      </c>
      <c r="AI46" s="241" t="n">
        <v>0</v>
      </c>
      <c r="AJ46" s="27" t="n">
        <v>0</v>
      </c>
      <c r="AK46" s="28">
        <f>SUMIFS(Aut_BlueMe_Sem_Pedido!$J:$J,Aut_BlueMe_Sem_Pedido!$Q:$Q,DRE!AI$4,Aut_BlueMe_Sem_Pedido!$H:$H,DRE!$A46)+SUMIFS(Aut_Ajustes_Manuais!$G:$G,Aut_Ajustes_Manuais!$I:$I,DRE!AI$4,Aut_Ajustes_Manuais!$F:$F,"Viagens e Estadias")</f>
        <v/>
      </c>
      <c r="AL46" s="241" t="n">
        <v>0</v>
      </c>
      <c r="AM46" s="27" t="n">
        <v>0</v>
      </c>
      <c r="AN46" s="28">
        <f>SUMIFS(Aut_BlueMe_Sem_Pedido!$J:$J,Aut_BlueMe_Sem_Pedido!$Q:$Q,DRE!AL$4,Aut_BlueMe_Sem_Pedido!$H:$H,DRE!$A46)+SUMIFS(Aut_Ajustes_Manuais!$G:$G,Aut_Ajustes_Manuais!$I:$I,DRE!AL$4,Aut_Ajustes_Manuais!$F:$F,"Viagens e Estadias")</f>
        <v/>
      </c>
      <c r="AO46" s="241" t="n">
        <v>0</v>
      </c>
      <c r="AP46" s="27" t="n">
        <v>0</v>
      </c>
      <c r="AQ46" s="28">
        <f>SUMIFS(Aut_BlueMe_Sem_Pedido!$J:$J,Aut_BlueMe_Sem_Pedido!$Q:$Q,DRE!AO$4,Aut_BlueMe_Sem_Pedido!$H:$H,DRE!$A46)+SUMIFS(Aut_Ajustes_Manuais!$G:$G,Aut_Ajustes_Manuais!$I:$I,DRE!AO$4,Aut_Ajustes_Manuais!$F:$F,"Viagens e Estadias")</f>
        <v/>
      </c>
      <c r="AR46" s="241">
        <f>SUMIFS($H46:$AO46,$H$5:$AO$5,"&lt;"&amp;MONTH(TODAY()),$H$6:$AO$6,"REAL 25")</f>
        <v/>
      </c>
      <c r="AS46" s="27">
        <f>SUMIFS($I46:$AP46,$I$5:$AP$5,"&lt;"&amp;MONTH(TODAY()),$I$6:$AP$6,"ORÇADO ")</f>
        <v/>
      </c>
      <c r="AT46" s="28">
        <f>SUMIFS($J46:$AQ46,$J$5:$AQ$5,"&lt;"&amp;MONTH(TODAY()),$J$6:$AQ$6,"REAL 26")</f>
        <v/>
      </c>
      <c r="AU46" s="241">
        <f>SUM(H46,K46,N46,Q46,T46,W46,Z46,AC46,AF46,AI46,AL46,AO46)</f>
        <v/>
      </c>
      <c r="AV46" s="27">
        <f>SUM(I46,L46,O46,R46,U46,X46,AA46,AD46,AG46,AJ46,AM46,AP46)</f>
        <v/>
      </c>
      <c r="AW46" s="28">
        <f>SUM(J46,M46,P46,S46,V46,Y46,AB46,AE46,AH46,AK46,AN46,AQ46)</f>
        <v/>
      </c>
      <c r="AX46" s="241">
        <f>SUM(H46,K46,N46)</f>
        <v/>
      </c>
      <c r="AY46" s="27">
        <f>SUM(I46,L46,O46)</f>
        <v/>
      </c>
      <c r="AZ46" s="28">
        <f>SUM(J46,M46,P46)</f>
        <v/>
      </c>
      <c r="BA46" s="241">
        <f>SUM(Q46,T46,W46)</f>
        <v/>
      </c>
      <c r="BB46" s="27">
        <f>SUM(R46,U46,X46)</f>
        <v/>
      </c>
      <c r="BC46" s="28">
        <f>SUM(S46,V46,Y46)</f>
        <v/>
      </c>
      <c r="BD46" s="241">
        <f>SUM(Z46,AC46,AF46)</f>
        <v/>
      </c>
      <c r="BE46" s="27">
        <f>SUM(AA46,AD46,AG46)</f>
        <v/>
      </c>
      <c r="BF46" s="28">
        <f>SUM(AB46,AE46,AH46)</f>
        <v/>
      </c>
      <c r="BG46" s="241">
        <f>SUM(AI46,AL46,AO46)</f>
        <v/>
      </c>
      <c r="BH46" s="27">
        <f>SUM(AJ46,AM46,AP46)</f>
        <v/>
      </c>
      <c r="BI46" s="28">
        <f>SUM(AK46,AN46,AQ46)</f>
        <v/>
      </c>
      <c r="BK46" s="442">
        <f>SUM(I46,L46,O46,R46,U46,X46,AA46,AD46,AG46,AJ46,AM46,AP46)</f>
        <v/>
      </c>
      <c r="BL46" s="442">
        <f>BK46-AV46</f>
        <v/>
      </c>
      <c r="BM46" s="442">
        <f>SUM(J46,M46,P46,S46,V46)</f>
        <v/>
      </c>
      <c r="BN46" s="442">
        <f>BM46-AT46</f>
        <v/>
      </c>
      <c r="BP46" s="463">
        <f>_xlfn.FORMULATEXT(V46) &amp; "+SOMASES(Aut_Ajustes_Manuais!$G:$G;Aut_Ajustes_Manuais!$I:$I;DRE!T$4;Aut_Ajustes_Manuais!$F:$F;""" &amp; A46 &amp; """)"</f>
        <v/>
      </c>
    </row>
    <row r="47" outlineLevel="1" ht="25.2" customFormat="1" customHeight="1" s="463">
      <c r="A47" s="22" t="inlineStr">
        <is>
          <t>Taxas e Licenças - Artístico</t>
        </is>
      </c>
      <c r="B47" s="468" t="n"/>
      <c r="C47" s="24" t="inlineStr">
        <is>
          <t>Contr/Prov - ECAD Valor Mensal</t>
        </is>
      </c>
      <c r="D47" s="25" t="n"/>
      <c r="E47" s="25" t="n"/>
      <c r="F47" s="41" t="n"/>
      <c r="G47" s="23" t="n"/>
      <c r="H47" s="241" t="n">
        <v>-861.08</v>
      </c>
      <c r="I47" s="27" t="n">
        <v>0</v>
      </c>
      <c r="J47" s="28">
        <f>SUMIFS(Aut_BlueMe_Sem_Pedido!$J:$J,Aut_BlueMe_Sem_Pedido!$Q:$Q,DRE!H$4,Aut_BlueMe_Sem_Pedido!$H:$H,DRE!$A47)+SUMIFS(Aut_Ajustes_Manuais!$G:$G,Aut_Ajustes_Manuais!$I:$I,DRE!H$4,Aut_Ajustes_Manuais!$F:$F,"Taxas e Licenças - Artístico")</f>
        <v/>
      </c>
      <c r="K47" s="241" t="n">
        <v>-861.08</v>
      </c>
      <c r="L47" s="27" t="n">
        <v>0</v>
      </c>
      <c r="M47" s="28">
        <f>SUMIFS(Aut_BlueMe_Sem_Pedido!$J:$J,Aut_BlueMe_Sem_Pedido!$Q:$Q,DRE!K$4,Aut_BlueMe_Sem_Pedido!$H:$H,DRE!$A47)+SUMIFS(Aut_Ajustes_Manuais!$G:$G,Aut_Ajustes_Manuais!$I:$I,DRE!K$4,Aut_Ajustes_Manuais!$F:$F,"Taxas e Licenças - Artístico")</f>
        <v/>
      </c>
      <c r="N47" s="241" t="n">
        <v>-861.08</v>
      </c>
      <c r="O47" s="27" t="n">
        <v>0</v>
      </c>
      <c r="P47" s="28">
        <f>SUMIFS(Aut_BlueMe_Sem_Pedido!$J:$J,Aut_BlueMe_Sem_Pedido!$Q:$Q,DRE!N$4,Aut_BlueMe_Sem_Pedido!$H:$H,DRE!$A47)+SUMIFS(Aut_Ajustes_Manuais!$G:$G,Aut_Ajustes_Manuais!$I:$I,DRE!N$4,Aut_Ajustes_Manuais!$F:$F,"Taxas e Licenças - Artístico")</f>
        <v/>
      </c>
      <c r="Q47" s="241" t="n">
        <v>-861.08</v>
      </c>
      <c r="R47" s="27" t="n">
        <v>0</v>
      </c>
      <c r="S47" s="28">
        <f>SUMIFS(Aut_BlueMe_Sem_Pedido!$J:$J,Aut_BlueMe_Sem_Pedido!$Q:$Q,DRE!Q$4,Aut_BlueMe_Sem_Pedido!$H:$H,DRE!$A47)+SUMIFS(Aut_Ajustes_Manuais!$G:$G,Aut_Ajustes_Manuais!$I:$I,DRE!Q$4,Aut_Ajustes_Manuais!$F:$F,"Taxas e Licenças - Artístico")</f>
        <v/>
      </c>
      <c r="T47" s="241" t="n">
        <v>-861.08</v>
      </c>
      <c r="U47" s="27" t="n">
        <v>0</v>
      </c>
      <c r="V47" s="28">
        <f>SUMIFS(Aut_BlueMe_Sem_Pedido!$J:$J,Aut_BlueMe_Sem_Pedido!$Q:$Q,DRE!T$4,Aut_BlueMe_Sem_Pedido!$H:$H,DRE!$A47)+SUMIFS(Aut_Ajustes_Manuais!$G:$G,Aut_Ajustes_Manuais!$I:$I,DRE!T$4,Aut_Ajustes_Manuais!$F:$F,"Taxas e Licenças - Artístico")</f>
        <v/>
      </c>
      <c r="W47" s="241" t="n">
        <v>-861.08</v>
      </c>
      <c r="X47" s="27" t="n">
        <v>0</v>
      </c>
      <c r="Y47" s="28">
        <f>SUMIFS(Aut_BlueMe_Sem_Pedido!$J:$J,Aut_BlueMe_Sem_Pedido!$Q:$Q,DRE!W$4,Aut_BlueMe_Sem_Pedido!$H:$H,DRE!$A47)+SUMIFS(Aut_Ajustes_Manuais!$G:$G,Aut_Ajustes_Manuais!$I:$I,DRE!W$4,Aut_Ajustes_Manuais!$F:$F,"Taxas e Licenças - Artístico")</f>
        <v/>
      </c>
      <c r="Z47" s="241" t="n">
        <v>-861.08</v>
      </c>
      <c r="AA47" s="27" t="n">
        <v>0</v>
      </c>
      <c r="AB47" s="28">
        <f>SUMIFS(Aut_BlueMe_Sem_Pedido!$J:$J,Aut_BlueMe_Sem_Pedido!$Q:$Q,DRE!Z$4,Aut_BlueMe_Sem_Pedido!$H:$H,DRE!$A47)+SUMIFS(Aut_Ajustes_Manuais!$G:$G,Aut_Ajustes_Manuais!$I:$I,DRE!Z$4,Aut_Ajustes_Manuais!$F:$F,"Taxas e Licenças - Artístico")</f>
        <v/>
      </c>
      <c r="AC47" s="241" t="n">
        <v>-861.08</v>
      </c>
      <c r="AD47" s="27" t="n">
        <v>0</v>
      </c>
      <c r="AE47" s="28">
        <f>SUMIFS(Aut_BlueMe_Sem_Pedido!$J:$J,Aut_BlueMe_Sem_Pedido!$Q:$Q,DRE!AC$4,Aut_BlueMe_Sem_Pedido!$H:$H,DRE!$A47)+SUMIFS(Aut_Ajustes_Manuais!$G:$G,Aut_Ajustes_Manuais!$I:$I,DRE!AC$4,Aut_Ajustes_Manuais!$F:$F,"Taxas e Licenças - Artístico")</f>
        <v/>
      </c>
      <c r="AF47" s="241" t="n">
        <v>-861.08</v>
      </c>
      <c r="AG47" s="27" t="n">
        <v>0</v>
      </c>
      <c r="AH47" s="28">
        <f>SUMIFS(Aut_BlueMe_Sem_Pedido!$J:$J,Aut_BlueMe_Sem_Pedido!$Q:$Q,DRE!AF$4,Aut_BlueMe_Sem_Pedido!$H:$H,DRE!$A47)+SUMIFS(Aut_Ajustes_Manuais!$G:$G,Aut_Ajustes_Manuais!$I:$I,DRE!AF$4,Aut_Ajustes_Manuais!$F:$F,"Taxas e Licenças - Artístico")</f>
        <v/>
      </c>
      <c r="AI47" s="241" t="n">
        <v>-861.08</v>
      </c>
      <c r="AJ47" s="27" t="n">
        <v>0</v>
      </c>
      <c r="AK47" s="28">
        <f>SUMIFS(Aut_BlueMe_Sem_Pedido!$J:$J,Aut_BlueMe_Sem_Pedido!$Q:$Q,DRE!AI$4,Aut_BlueMe_Sem_Pedido!$H:$H,DRE!$A47)+SUMIFS(Aut_Ajustes_Manuais!$G:$G,Aut_Ajustes_Manuais!$I:$I,DRE!AI$4,Aut_Ajustes_Manuais!$F:$F,"Taxas e Licenças - Artístico")</f>
        <v/>
      </c>
      <c r="AL47" s="241" t="n">
        <v>-861.08</v>
      </c>
      <c r="AM47" s="27" t="n">
        <v>0</v>
      </c>
      <c r="AN47" s="28">
        <f>SUMIFS(Aut_BlueMe_Sem_Pedido!$J:$J,Aut_BlueMe_Sem_Pedido!$Q:$Q,DRE!AL$4,Aut_BlueMe_Sem_Pedido!$H:$H,DRE!$A47)+SUMIFS(Aut_Ajustes_Manuais!$G:$G,Aut_Ajustes_Manuais!$I:$I,DRE!AL$4,Aut_Ajustes_Manuais!$F:$F,"Taxas e Licenças - Artístico")</f>
        <v/>
      </c>
      <c r="AO47" s="241" t="n">
        <v>-861.08</v>
      </c>
      <c r="AP47" s="27" t="n">
        <v>0</v>
      </c>
      <c r="AQ47" s="28">
        <f>SUMIFS(Aut_BlueMe_Sem_Pedido!$J:$J,Aut_BlueMe_Sem_Pedido!$Q:$Q,DRE!AO$4,Aut_BlueMe_Sem_Pedido!$H:$H,DRE!$A47)+SUMIFS(Aut_Ajustes_Manuais!$G:$G,Aut_Ajustes_Manuais!$I:$I,DRE!AO$4,Aut_Ajustes_Manuais!$F:$F,"Taxas e Licenças - Artístico")</f>
        <v/>
      </c>
      <c r="AR47" s="241">
        <f>SUMIFS($H47:$AO47,$H$5:$AO$5,"&lt;"&amp;MONTH(TODAY()),$H$6:$AO$6,"REAL 25")</f>
        <v/>
      </c>
      <c r="AS47" s="27">
        <f>SUMIFS($I47:$AP47,$I$5:$AP$5,"&lt;"&amp;MONTH(TODAY()),$I$6:$AP$6,"ORÇADO ")</f>
        <v/>
      </c>
      <c r="AT47" s="28">
        <f>SUMIFS($J47:$AQ47,$J$5:$AQ$5,"&lt;"&amp;MONTH(TODAY()),$J$6:$AQ$6,"REAL 26")</f>
        <v/>
      </c>
      <c r="AU47" s="241">
        <f>SUM(H47,K47,N47,Q47,T47,W47,Z47,AC47,AF47,AI47,AL47,AO47)</f>
        <v/>
      </c>
      <c r="AV47" s="27">
        <f>SUM(I47,L47,O47,R47,U47,X47,AA47,AD47,AG47,AJ47,AM47,AP47)</f>
        <v/>
      </c>
      <c r="AW47" s="28">
        <f>SUM(J47,M47,P47,S47,V47,Y47,AB47,AE47,AH47,AK47,AN47,AQ47)</f>
        <v/>
      </c>
      <c r="AX47" s="241">
        <f>SUM(H47,K47,N47)</f>
        <v/>
      </c>
      <c r="AY47" s="27">
        <f>SUM(I47,L47,O47)</f>
        <v/>
      </c>
      <c r="AZ47" s="28">
        <f>SUM(J47,M47,P47)</f>
        <v/>
      </c>
      <c r="BA47" s="241">
        <f>SUM(Q47,T47,W47)</f>
        <v/>
      </c>
      <c r="BB47" s="27">
        <f>SUM(R47,U47,X47)</f>
        <v/>
      </c>
      <c r="BC47" s="28">
        <f>SUM(S47,V47,Y47)</f>
        <v/>
      </c>
      <c r="BD47" s="241">
        <f>SUM(Z47,AC47,AF47)</f>
        <v/>
      </c>
      <c r="BE47" s="27">
        <f>SUM(AA47,AD47,AG47)</f>
        <v/>
      </c>
      <c r="BF47" s="28">
        <f>SUM(AB47,AE47,AH47)</f>
        <v/>
      </c>
      <c r="BG47" s="241">
        <f>SUM(AI47,AL47,AO47)</f>
        <v/>
      </c>
      <c r="BH47" s="27">
        <f>SUM(AJ47,AM47,AP47)</f>
        <v/>
      </c>
      <c r="BI47" s="28">
        <f>SUM(AK47,AN47,AQ47)</f>
        <v/>
      </c>
      <c r="BK47" s="442">
        <f>SUM(I47,L47,O47,R47,U47,X47,AA47,AD47,AG47,AJ47,AM47,AP47)</f>
        <v/>
      </c>
      <c r="BL47" s="442">
        <f>BK47-AV47</f>
        <v/>
      </c>
      <c r="BM47" s="442">
        <f>SUM(J47,M47,P47,S47,V47)</f>
        <v/>
      </c>
      <c r="BN47" s="442">
        <f>BM47-AT47</f>
        <v/>
      </c>
      <c r="BP47" s="463">
        <f>_xlfn.FORMULATEXT(V47) &amp; "+SOMASES(Aut_Ajustes_Manuais!$G:$G;Aut_Ajustes_Manuais!$I:$I;DRE!T$4;Aut_Ajustes_Manuais!$F:$F;""" &amp; A47 &amp; """)"</f>
        <v/>
      </c>
    </row>
    <row r="48" outlineLevel="1" customFormat="1" s="463">
      <c r="A48" s="22" t="inlineStr">
        <is>
          <t>MDO Terceirizada - Artístico</t>
        </is>
      </c>
      <c r="B48" s="468" t="n"/>
      <c r="C48" s="24" t="n"/>
      <c r="D48" s="69" t="n"/>
      <c r="E48" s="69" t="n"/>
      <c r="F48" s="41" t="n"/>
      <c r="G48" s="23" t="n"/>
      <c r="H48" s="241" t="n">
        <v>0</v>
      </c>
      <c r="I48" s="27" t="n">
        <v>0</v>
      </c>
      <c r="J48" s="28">
        <f>SUMIFS(Aut_BlueMe_Sem_Pedido!$J:$J,Aut_BlueMe_Sem_Pedido!$Q:$Q,DRE!H$4,Aut_BlueMe_Sem_Pedido!$H:$H,DRE!$A48)+SUMIFS(Aut_Ajustes_Manuais!$G:$G,Aut_Ajustes_Manuais!$I:$I,DRE!H$4,Aut_Ajustes_Manuais!$F:$F,"MDO Terceirizada - Artístico")</f>
        <v/>
      </c>
      <c r="K48" s="241" t="n">
        <v>0</v>
      </c>
      <c r="L48" s="27" t="n"/>
      <c r="M48" s="28">
        <f>SUMIFS(Aut_BlueMe_Sem_Pedido!$J:$J,Aut_BlueMe_Sem_Pedido!$Q:$Q,DRE!K$4,Aut_BlueMe_Sem_Pedido!$H:$H,DRE!$A48)+SUMIFS(Aut_Ajustes_Manuais!$G:$G,Aut_Ajustes_Manuais!$I:$I,DRE!K$4,Aut_Ajustes_Manuais!$F:$F,"MDO Terceirizada - Artístico")</f>
        <v/>
      </c>
      <c r="N48" s="241" t="n">
        <v>0</v>
      </c>
      <c r="O48" s="27" t="n"/>
      <c r="P48" s="28">
        <f>SUMIFS(Aut_BlueMe_Sem_Pedido!$J:$J,Aut_BlueMe_Sem_Pedido!$Q:$Q,DRE!N$4,Aut_BlueMe_Sem_Pedido!$H:$H,DRE!$A48)+SUMIFS(Aut_Ajustes_Manuais!$G:$G,Aut_Ajustes_Manuais!$I:$I,DRE!N$4,Aut_Ajustes_Manuais!$F:$F,"MDO Terceirizada - Artístico")</f>
        <v/>
      </c>
      <c r="Q48" s="241" t="n">
        <v>0</v>
      </c>
      <c r="R48" s="27" t="n"/>
      <c r="S48" s="28">
        <f>SUMIFS(Aut_BlueMe_Sem_Pedido!$J:$J,Aut_BlueMe_Sem_Pedido!$Q:$Q,DRE!Q$4,Aut_BlueMe_Sem_Pedido!$H:$H,DRE!$A48)+SUMIFS(Aut_Ajustes_Manuais!$G:$G,Aut_Ajustes_Manuais!$I:$I,DRE!Q$4,Aut_Ajustes_Manuais!$F:$F,"MDO Terceirizada - Artístico")</f>
        <v/>
      </c>
      <c r="T48" s="241" t="n">
        <v>0</v>
      </c>
      <c r="U48" s="27" t="n"/>
      <c r="V48" s="28">
        <f>SUMIFS(Aut_BlueMe_Sem_Pedido!$J:$J,Aut_BlueMe_Sem_Pedido!$Q:$Q,DRE!T$4,Aut_BlueMe_Sem_Pedido!$H:$H,DRE!$A48)+SUMIFS(Aut_Ajustes_Manuais!$G:$G,Aut_Ajustes_Manuais!$I:$I,DRE!T$4,Aut_Ajustes_Manuais!$F:$F,"MDO Terceirizada - Artístico")</f>
        <v/>
      </c>
      <c r="W48" s="241" t="n">
        <v>0</v>
      </c>
      <c r="X48" s="27" t="n"/>
      <c r="Y48" s="28">
        <f>SUMIFS(Aut_BlueMe_Sem_Pedido!$J:$J,Aut_BlueMe_Sem_Pedido!$Q:$Q,DRE!W$4,Aut_BlueMe_Sem_Pedido!$H:$H,DRE!$A48)+SUMIFS(Aut_Ajustes_Manuais!$G:$G,Aut_Ajustes_Manuais!$I:$I,DRE!W$4,Aut_Ajustes_Manuais!$F:$F,"MDO Terceirizada - Artístico")</f>
        <v/>
      </c>
      <c r="Z48" s="241" t="n">
        <v>0</v>
      </c>
      <c r="AA48" s="27" t="n"/>
      <c r="AB48" s="28">
        <f>SUMIFS(Aut_BlueMe_Sem_Pedido!$J:$J,Aut_BlueMe_Sem_Pedido!$Q:$Q,DRE!Z$4,Aut_BlueMe_Sem_Pedido!$H:$H,DRE!$A48)+SUMIFS(Aut_Ajustes_Manuais!$G:$G,Aut_Ajustes_Manuais!$I:$I,DRE!Z$4,Aut_Ajustes_Manuais!$F:$F,"MDO Terceirizada - Artístico")</f>
        <v/>
      </c>
      <c r="AC48" s="241" t="n">
        <v>0</v>
      </c>
      <c r="AD48" s="27" t="n"/>
      <c r="AE48" s="28">
        <f>SUMIFS(Aut_BlueMe_Sem_Pedido!$J:$J,Aut_BlueMe_Sem_Pedido!$Q:$Q,DRE!AC$4,Aut_BlueMe_Sem_Pedido!$H:$H,DRE!$A48)+SUMIFS(Aut_Ajustes_Manuais!$G:$G,Aut_Ajustes_Manuais!$I:$I,DRE!AC$4,Aut_Ajustes_Manuais!$F:$F,"MDO Terceirizada - Artístico")</f>
        <v/>
      </c>
      <c r="AF48" s="241" t="n">
        <v>0</v>
      </c>
      <c r="AG48" s="27" t="n"/>
      <c r="AH48" s="28">
        <f>SUMIFS(Aut_BlueMe_Sem_Pedido!$J:$J,Aut_BlueMe_Sem_Pedido!$Q:$Q,DRE!AF$4,Aut_BlueMe_Sem_Pedido!$H:$H,DRE!$A48)+SUMIFS(Aut_Ajustes_Manuais!$G:$G,Aut_Ajustes_Manuais!$I:$I,DRE!AF$4,Aut_Ajustes_Manuais!$F:$F,"MDO Terceirizada - Artístico")</f>
        <v/>
      </c>
      <c r="AI48" s="241" t="n">
        <v>0</v>
      </c>
      <c r="AJ48" s="27" t="n"/>
      <c r="AK48" s="28">
        <f>SUMIFS(Aut_BlueMe_Sem_Pedido!$J:$J,Aut_BlueMe_Sem_Pedido!$Q:$Q,DRE!AI$4,Aut_BlueMe_Sem_Pedido!$H:$H,DRE!$A48)+SUMIFS(Aut_Ajustes_Manuais!$G:$G,Aut_Ajustes_Manuais!$I:$I,DRE!AI$4,Aut_Ajustes_Manuais!$F:$F,"MDO Terceirizada - Artístico")</f>
        <v/>
      </c>
      <c r="AL48" s="241" t="n">
        <v>0</v>
      </c>
      <c r="AM48" s="27" t="n"/>
      <c r="AN48" s="28">
        <f>SUMIFS(Aut_BlueMe_Sem_Pedido!$J:$J,Aut_BlueMe_Sem_Pedido!$Q:$Q,DRE!AL$4,Aut_BlueMe_Sem_Pedido!$H:$H,DRE!$A48)+SUMIFS(Aut_Ajustes_Manuais!$G:$G,Aut_Ajustes_Manuais!$I:$I,DRE!AL$4,Aut_Ajustes_Manuais!$F:$F,"MDO Terceirizada - Artístico")</f>
        <v/>
      </c>
      <c r="AO48" s="241" t="n">
        <v>0</v>
      </c>
      <c r="AP48" s="27" t="n"/>
      <c r="AQ48" s="28">
        <f>SUMIFS(Aut_BlueMe_Sem_Pedido!$J:$J,Aut_BlueMe_Sem_Pedido!$Q:$Q,DRE!AO$4,Aut_BlueMe_Sem_Pedido!$H:$H,DRE!$A48)+SUMIFS(Aut_Ajustes_Manuais!$G:$G,Aut_Ajustes_Manuais!$I:$I,DRE!AO$4,Aut_Ajustes_Manuais!$F:$F,"MDO Terceirizada - Artístico")</f>
        <v/>
      </c>
      <c r="AR48" s="241">
        <f>SUMIFS($H48:$AO48,$H$5:$AO$5,"&lt;"&amp;MONTH(TODAY()),$H$6:$AO$6,"REAL 25")</f>
        <v/>
      </c>
      <c r="AS48" s="27">
        <f>SUMIFS($I48:$AP48,$I$5:$AP$5,"&lt;"&amp;MONTH(TODAY()),$I$6:$AP$6,"ORÇADO ")</f>
        <v/>
      </c>
      <c r="AT48" s="28">
        <f>SUMIFS($J48:$AQ48,$J$5:$AQ$5,"&lt;"&amp;MONTH(TODAY()),$J$6:$AQ$6,"REAL 26")</f>
        <v/>
      </c>
      <c r="AU48" s="241">
        <f>SUM(H48,K48,N48,Q48,T48,W48,Z48,AC48,AF48,AI48,AL48,AO48)</f>
        <v/>
      </c>
      <c r="AV48" s="27">
        <f>SUM(I48,L48,O48,R48,U48,X48,AA48,AD48,AG48,AJ48,AM48,AP48)</f>
        <v/>
      </c>
      <c r="AW48" s="28">
        <f>SUM(J48,M48,P48,S48,V48,Y48,AB48,AE48,AH48,AK48,AN48,AQ48)</f>
        <v/>
      </c>
      <c r="AX48" s="241">
        <f>SUM(H48,K48,N48)</f>
        <v/>
      </c>
      <c r="AY48" s="27">
        <f>SUM(I48,L48,O48)</f>
        <v/>
      </c>
      <c r="AZ48" s="28">
        <f>SUM(J48,M48,P48)</f>
        <v/>
      </c>
      <c r="BA48" s="241">
        <f>SUM(Q48,T48,W48)</f>
        <v/>
      </c>
      <c r="BB48" s="27">
        <f>SUM(R48,U48,X48)</f>
        <v/>
      </c>
      <c r="BC48" s="28">
        <f>SUM(S48,V48,Y48)</f>
        <v/>
      </c>
      <c r="BD48" s="241">
        <f>SUM(Z48,AC48,AF48)</f>
        <v/>
      </c>
      <c r="BE48" s="27">
        <f>SUM(AA48,AD48,AG48)</f>
        <v/>
      </c>
      <c r="BF48" s="28">
        <f>SUM(AB48,AE48,AH48)</f>
        <v/>
      </c>
      <c r="BG48" s="241">
        <f>SUM(AI48,AL48,AO48)</f>
        <v/>
      </c>
      <c r="BH48" s="27">
        <f>SUM(AJ48,AM48,AP48)</f>
        <v/>
      </c>
      <c r="BI48" s="28">
        <f>SUM(AK48,AN48,AQ48)</f>
        <v/>
      </c>
      <c r="BK48" s="442">
        <f>SUM(I48,L48,O48,R48,U48,X48,AA48,AD48,AG48,AJ48,AM48,AP48)</f>
        <v/>
      </c>
      <c r="BL48" s="442">
        <f>BK48-AV48</f>
        <v/>
      </c>
      <c r="BM48" s="442">
        <f>SUM(J48,M48,P48,S48,V48)</f>
        <v/>
      </c>
      <c r="BN48" s="442">
        <f>BM48-AT48</f>
        <v/>
      </c>
      <c r="BP48" s="463">
        <f>_xlfn.FORMULATEXT(V48) &amp; "+SOMASES(Aut_Ajustes_Manuais!$G:$G;Aut_Ajustes_Manuais!$I:$I;DRE!T$4;Aut_Ajustes_Manuais!$F:$F;""" &amp; A48 &amp; """)"</f>
        <v/>
      </c>
    </row>
    <row r="49" outlineLevel="1" ht="18" customHeight="1">
      <c r="A49" s="73" t="inlineStr">
        <is>
          <t>Custos Ténico de Som</t>
        </is>
      </c>
      <c r="C49" s="24" t="n"/>
      <c r="D49" s="69" t="n"/>
      <c r="E49" s="69" t="n"/>
      <c r="F49" s="41" t="n"/>
      <c r="H49" s="252" t="n">
        <v>0</v>
      </c>
      <c r="I49" s="74" t="n">
        <v>0</v>
      </c>
      <c r="J49" s="76">
        <f>SUM(J50:J52)</f>
        <v/>
      </c>
      <c r="K49" s="252" t="n">
        <v>-1100</v>
      </c>
      <c r="L49" s="74" t="n">
        <v>0</v>
      </c>
      <c r="M49" s="76">
        <f>SUM(M50:M52)</f>
        <v/>
      </c>
      <c r="N49" s="252" t="n">
        <v>0</v>
      </c>
      <c r="O49" s="74" t="n">
        <v>0</v>
      </c>
      <c r="P49" s="76">
        <f>SUM(P50:P52)</f>
        <v/>
      </c>
      <c r="Q49" s="252" t="n">
        <v>-2300</v>
      </c>
      <c r="R49" s="74" t="n">
        <v>0</v>
      </c>
      <c r="S49" s="76">
        <f>SUM(S50:S52)</f>
        <v/>
      </c>
      <c r="T49" s="252" t="n">
        <v>0</v>
      </c>
      <c r="U49" s="74" t="n">
        <v>0</v>
      </c>
      <c r="V49" s="76">
        <f>SUM(V50:V52)</f>
        <v/>
      </c>
      <c r="W49" s="252" t="n">
        <v>0</v>
      </c>
      <c r="X49" s="74" t="n">
        <v>0</v>
      </c>
      <c r="Y49" s="76">
        <f>SUM(Y50:Y52)</f>
        <v/>
      </c>
      <c r="Z49" s="252" t="n">
        <v>0</v>
      </c>
      <c r="AA49" s="74" t="n">
        <v>0</v>
      </c>
      <c r="AB49" s="76">
        <f>SUM(AB50:AB52)</f>
        <v/>
      </c>
      <c r="AC49" s="252" t="n">
        <v>0</v>
      </c>
      <c r="AD49" s="74" t="n">
        <v>0</v>
      </c>
      <c r="AE49" s="76">
        <f>SUM(AE50:AE52)</f>
        <v/>
      </c>
      <c r="AF49" s="252" t="n">
        <v>0</v>
      </c>
      <c r="AG49" s="74" t="n">
        <v>0</v>
      </c>
      <c r="AH49" s="76">
        <f>SUM(AH50:AH52)</f>
        <v/>
      </c>
      <c r="AI49" s="252" t="n">
        <v>0</v>
      </c>
      <c r="AJ49" s="74" t="n">
        <v>0</v>
      </c>
      <c r="AK49" s="76">
        <f>SUM(AK50:AK52)</f>
        <v/>
      </c>
      <c r="AL49" s="252" t="n">
        <v>0</v>
      </c>
      <c r="AM49" s="74" t="n">
        <v>0</v>
      </c>
      <c r="AN49" s="76">
        <f>SUM(AN50:AN52)</f>
        <v/>
      </c>
      <c r="AO49" s="252" t="n">
        <v>0</v>
      </c>
      <c r="AP49" s="74" t="n">
        <v>0</v>
      </c>
      <c r="AQ49" s="76">
        <f>SUM(AQ50:AQ52)</f>
        <v/>
      </c>
      <c r="AR49" s="252">
        <f>SUMIFS($H49:$AO49,$H$5:$AO$5,"&lt;"&amp;MONTH(TODAY()),$H$6:$AO$6,"REAL 25")</f>
        <v/>
      </c>
      <c r="AS49" s="74">
        <f>SUMIFS($I49:$AP49,$I$5:$AP$5,"&lt;"&amp;MONTH(TODAY()),$I$6:$AP$6,"ORÇADO ")</f>
        <v/>
      </c>
      <c r="AT49" s="76">
        <f>SUMIFS($J49:$AQ49,$J$5:$AQ$5,"&lt;"&amp;MONTH(TODAY()),$J$6:$AQ$6,"REAL 26")</f>
        <v/>
      </c>
      <c r="AU49" s="252">
        <f>SUM(AU50:AU52)</f>
        <v/>
      </c>
      <c r="AV49" s="74">
        <f>SUM(AV50:AV52)</f>
        <v/>
      </c>
      <c r="AW49" s="76">
        <f>SUM(AW50:AW52)</f>
        <v/>
      </c>
      <c r="AX49" s="252">
        <f>SUM(AX50:AX52)</f>
        <v/>
      </c>
      <c r="AY49" s="74">
        <f>SUM(AY50:AY52)</f>
        <v/>
      </c>
      <c r="AZ49" s="76">
        <f>SUM(AZ50:AZ52)</f>
        <v/>
      </c>
      <c r="BA49" s="252">
        <f>SUM(BA50:BA52)</f>
        <v/>
      </c>
      <c r="BB49" s="74">
        <f>SUM(BB50:BB52)</f>
        <v/>
      </c>
      <c r="BC49" s="76">
        <f>SUM(BC50:BC52)</f>
        <v/>
      </c>
      <c r="BD49" s="252">
        <f>SUM(BD50:BD52)</f>
        <v/>
      </c>
      <c r="BE49" s="74">
        <f>SUM(BE50:BE52)</f>
        <v/>
      </c>
      <c r="BF49" s="76">
        <f>SUM(BF50:BF52)</f>
        <v/>
      </c>
      <c r="BG49" s="252">
        <f>SUM(BG50:BG52)</f>
        <v/>
      </c>
      <c r="BH49" s="74">
        <f>SUM(BH50:BH52)</f>
        <v/>
      </c>
      <c r="BI49" s="76">
        <f>SUM(BI50:BI52)</f>
        <v/>
      </c>
      <c r="BK49" s="442">
        <f>SUM(I49,L49,O49,R49,U49,X49,AA49,AD49,AG49,AJ49,AM49,AP49)</f>
        <v/>
      </c>
      <c r="BL49" s="442">
        <f>BK49-AV49</f>
        <v/>
      </c>
      <c r="BM49" s="442">
        <f>SUM(J49,M49,P49,S49,V49)</f>
        <v/>
      </c>
      <c r="BN49" s="442">
        <f>BM49-AT49</f>
        <v/>
      </c>
      <c r="BP49" s="10">
        <f>_xlfn.FORMULATEXT(V49) &amp; "+SOMASES(Aut_Ajustes_Manuais!$G:$G;Aut_Ajustes_Manuais!$I:$I;DRE!T$4;Aut_Ajustes_Manuais!$F:$F;""" &amp; A49 &amp; """)"</f>
        <v/>
      </c>
    </row>
    <row r="50" outlineLevel="1" customFormat="1" s="463">
      <c r="A50" s="22" t="inlineStr">
        <is>
          <t>Técnico de Som / Luz</t>
        </is>
      </c>
      <c r="B50" s="468" t="n"/>
      <c r="C50" s="24" t="inlineStr">
        <is>
          <t>Contr/Prov</t>
        </is>
      </c>
      <c r="D50" s="25" t="n"/>
      <c r="E50" s="25" t="n"/>
      <c r="F50" s="41" t="n"/>
      <c r="G50" s="23" t="n"/>
      <c r="H50" s="241" t="n">
        <v>0</v>
      </c>
      <c r="I50" s="27" t="n">
        <v>0</v>
      </c>
      <c r="J50" s="28">
        <f>SUMIFS(Aut_BlueMe_Sem_Pedido!$J:$J,Aut_BlueMe_Sem_Pedido!$Q:$Q,DRE!H$4,Aut_BlueMe_Sem_Pedido!$H:$H,DRE!$A50)+SUMIFS(Aut_Ajustes_Manuais!$G:$G,Aut_Ajustes_Manuais!$I:$I,DRE!H$4,Aut_Ajustes_Manuais!$F:$F,"Técnico de Som / Luz")</f>
        <v/>
      </c>
      <c r="K50" s="241" t="n">
        <v>0</v>
      </c>
      <c r="L50" s="27" t="n">
        <v>0</v>
      </c>
      <c r="M50" s="28">
        <f>SUMIFS(Aut_BlueMe_Sem_Pedido!$J:$J,Aut_BlueMe_Sem_Pedido!$Q:$Q,DRE!K$4,Aut_BlueMe_Sem_Pedido!$H:$H,DRE!$A50)+SUMIFS(Aut_Ajustes_Manuais!$G:$G,Aut_Ajustes_Manuais!$I:$I,DRE!K$4,Aut_Ajustes_Manuais!$F:$F,"Técnico de Som / Luz")</f>
        <v/>
      </c>
      <c r="N50" s="241" t="n">
        <v>0</v>
      </c>
      <c r="O50" s="27" t="n">
        <v>0</v>
      </c>
      <c r="P50" s="28">
        <f>SUMIFS(Aut_BlueMe_Sem_Pedido!$J:$J,Aut_BlueMe_Sem_Pedido!$Q:$Q,DRE!N$4,Aut_BlueMe_Sem_Pedido!$H:$H,DRE!$A50)+SUMIFS(Aut_Ajustes_Manuais!$G:$G,Aut_Ajustes_Manuais!$I:$I,DRE!N$4,Aut_Ajustes_Manuais!$F:$F,"Técnico de Som / Luz")</f>
        <v/>
      </c>
      <c r="Q50" s="241" t="n">
        <v>0</v>
      </c>
      <c r="R50" s="27" t="n">
        <v>0</v>
      </c>
      <c r="S50" s="28">
        <f>SUMIFS(Aut_BlueMe_Sem_Pedido!$J:$J,Aut_BlueMe_Sem_Pedido!$Q:$Q,DRE!Q$4,Aut_BlueMe_Sem_Pedido!$H:$H,DRE!$A50)+SUMIFS(Aut_Ajustes_Manuais!$G:$G,Aut_Ajustes_Manuais!$I:$I,DRE!Q$4,Aut_Ajustes_Manuais!$F:$F,"Técnico de Som / Luz")</f>
        <v/>
      </c>
      <c r="T50" s="241" t="n">
        <v>0</v>
      </c>
      <c r="U50" s="27" t="n">
        <v>0</v>
      </c>
      <c r="V50" s="28">
        <f>SUMIFS(Aut_BlueMe_Sem_Pedido!$J:$J,Aut_BlueMe_Sem_Pedido!$Q:$Q,DRE!T$4,Aut_BlueMe_Sem_Pedido!$H:$H,DRE!$A50)+SUMIFS(Aut_Ajustes_Manuais!$G:$G,Aut_Ajustes_Manuais!$I:$I,DRE!T$4,Aut_Ajustes_Manuais!$F:$F,"Técnico de Som / Luz")</f>
        <v/>
      </c>
      <c r="W50" s="241" t="n">
        <v>0</v>
      </c>
      <c r="X50" s="27" t="n">
        <v>0</v>
      </c>
      <c r="Y50" s="28">
        <f>SUMIFS(Aut_BlueMe_Sem_Pedido!$J:$J,Aut_BlueMe_Sem_Pedido!$Q:$Q,DRE!W$4,Aut_BlueMe_Sem_Pedido!$H:$H,DRE!$A50)+SUMIFS(Aut_Ajustes_Manuais!$G:$G,Aut_Ajustes_Manuais!$I:$I,DRE!W$4,Aut_Ajustes_Manuais!$F:$F,"Técnico de Som / Luz")</f>
        <v/>
      </c>
      <c r="Z50" s="241" t="n">
        <v>0</v>
      </c>
      <c r="AA50" s="27" t="n">
        <v>0</v>
      </c>
      <c r="AB50" s="28">
        <f>SUMIFS(Aut_BlueMe_Sem_Pedido!$J:$J,Aut_BlueMe_Sem_Pedido!$Q:$Q,DRE!Z$4,Aut_BlueMe_Sem_Pedido!$H:$H,DRE!$A50)+SUMIFS(Aut_Ajustes_Manuais!$G:$G,Aut_Ajustes_Manuais!$I:$I,DRE!Z$4,Aut_Ajustes_Manuais!$F:$F,"Técnico de Som / Luz")</f>
        <v/>
      </c>
      <c r="AC50" s="241" t="n">
        <v>0</v>
      </c>
      <c r="AD50" s="27" t="n">
        <v>0</v>
      </c>
      <c r="AE50" s="28">
        <f>SUMIFS(Aut_BlueMe_Sem_Pedido!$J:$J,Aut_BlueMe_Sem_Pedido!$Q:$Q,DRE!AC$4,Aut_BlueMe_Sem_Pedido!$H:$H,DRE!$A50)+SUMIFS(Aut_Ajustes_Manuais!$G:$G,Aut_Ajustes_Manuais!$I:$I,DRE!AC$4,Aut_Ajustes_Manuais!$F:$F,"Técnico de Som / Luz")</f>
        <v/>
      </c>
      <c r="AF50" s="241" t="n">
        <v>0</v>
      </c>
      <c r="AG50" s="27" t="n">
        <v>0</v>
      </c>
      <c r="AH50" s="28">
        <f>SUMIFS(Aut_BlueMe_Sem_Pedido!$J:$J,Aut_BlueMe_Sem_Pedido!$Q:$Q,DRE!AF$4,Aut_BlueMe_Sem_Pedido!$H:$H,DRE!$A50)+SUMIFS(Aut_Ajustes_Manuais!$G:$G,Aut_Ajustes_Manuais!$I:$I,DRE!AF$4,Aut_Ajustes_Manuais!$F:$F,"Técnico de Som / Luz")</f>
        <v/>
      </c>
      <c r="AI50" s="241" t="n">
        <v>0</v>
      </c>
      <c r="AJ50" s="27" t="n">
        <v>0</v>
      </c>
      <c r="AK50" s="28">
        <f>SUMIFS(Aut_BlueMe_Sem_Pedido!$J:$J,Aut_BlueMe_Sem_Pedido!$Q:$Q,DRE!AI$4,Aut_BlueMe_Sem_Pedido!$H:$H,DRE!$A50)+SUMIFS(Aut_Ajustes_Manuais!$G:$G,Aut_Ajustes_Manuais!$I:$I,DRE!AI$4,Aut_Ajustes_Manuais!$F:$F,"Técnico de Som / Luz")</f>
        <v/>
      </c>
      <c r="AL50" s="241" t="n">
        <v>0</v>
      </c>
      <c r="AM50" s="27" t="n">
        <v>0</v>
      </c>
      <c r="AN50" s="28">
        <f>SUMIFS(Aut_BlueMe_Sem_Pedido!$J:$J,Aut_BlueMe_Sem_Pedido!$Q:$Q,DRE!AL$4,Aut_BlueMe_Sem_Pedido!$H:$H,DRE!$A50)+SUMIFS(Aut_Ajustes_Manuais!$G:$G,Aut_Ajustes_Manuais!$I:$I,DRE!AL$4,Aut_Ajustes_Manuais!$F:$F,"Técnico de Som / Luz")</f>
        <v/>
      </c>
      <c r="AO50" s="241" t="n">
        <v>0</v>
      </c>
      <c r="AP50" s="27" t="n">
        <v>0</v>
      </c>
      <c r="AQ50" s="28">
        <f>SUMIFS(Aut_BlueMe_Sem_Pedido!$J:$J,Aut_BlueMe_Sem_Pedido!$Q:$Q,DRE!AO$4,Aut_BlueMe_Sem_Pedido!$H:$H,DRE!$A50)+SUMIFS(Aut_Ajustes_Manuais!$G:$G,Aut_Ajustes_Manuais!$I:$I,DRE!AO$4,Aut_Ajustes_Manuais!$F:$F,"Técnico de Som / Luz")</f>
        <v/>
      </c>
      <c r="AR50" s="241">
        <f>SUMIFS($H50:$AO50,$H$5:$AO$5,"&lt;"&amp;MONTH(TODAY()),$H$6:$AO$6,"REAL 25")</f>
        <v/>
      </c>
      <c r="AS50" s="27">
        <f>SUMIFS($I50:$AP50,$I$5:$AP$5,"&lt;"&amp;MONTH(TODAY()),$I$6:$AP$6,"ORÇADO ")</f>
        <v/>
      </c>
      <c r="AT50" s="28">
        <f>SUMIFS($J50:$AQ50,$J$5:$AQ$5,"&lt;"&amp;MONTH(TODAY()),$J$6:$AQ$6,"REAL 26")</f>
        <v/>
      </c>
      <c r="AU50" s="241">
        <f>SUM(H50,K50,N50,Q50,T50,W50,Z50,AC50,AF50,AI50,AL50,AO50)</f>
        <v/>
      </c>
      <c r="AV50" s="27">
        <f>SUM(I50,L50,O50,R50,U50,X50,AA50,AD50,AG50,AJ50,AM50,AP50)</f>
        <v/>
      </c>
      <c r="AW50" s="28">
        <f>SUM(J50,M50,P50,S50,V50,Y50,AB50,AE50,AH50,AK50,AN50,AQ50)</f>
        <v/>
      </c>
      <c r="AX50" s="241">
        <f>SUM(H50,K50,N50)</f>
        <v/>
      </c>
      <c r="AY50" s="27">
        <f>SUM(I50,L50,O50)</f>
        <v/>
      </c>
      <c r="AZ50" s="28">
        <f>SUM(J50,M50,P50)</f>
        <v/>
      </c>
      <c r="BA50" s="241">
        <f>SUM(Q50,T50,W50)</f>
        <v/>
      </c>
      <c r="BB50" s="27">
        <f>SUM(R50,U50,X50)</f>
        <v/>
      </c>
      <c r="BC50" s="28">
        <f>SUM(S50,V50,Y50)</f>
        <v/>
      </c>
      <c r="BD50" s="241">
        <f>SUM(Z50,AC50,AF50)</f>
        <v/>
      </c>
      <c r="BE50" s="27">
        <f>SUM(AA50,AD50,AG50)</f>
        <v/>
      </c>
      <c r="BF50" s="28">
        <f>SUM(AB50,AE50,AH50)</f>
        <v/>
      </c>
      <c r="BG50" s="241">
        <f>SUM(AI50,AL50,AO50)</f>
        <v/>
      </c>
      <c r="BH50" s="27">
        <f>SUM(AJ50,AM50,AP50)</f>
        <v/>
      </c>
      <c r="BI50" s="28">
        <f>SUM(AK50,AN50,AQ50)</f>
        <v/>
      </c>
      <c r="BK50" s="442">
        <f>SUM(I50,L50,O50,R50,U50,X50,AA50,AD50,AG50,AJ50,AM50,AP50)</f>
        <v/>
      </c>
      <c r="BL50" s="442">
        <f>BK50-AV50</f>
        <v/>
      </c>
      <c r="BM50" s="442">
        <f>SUM(J50,M50,P50,S50,V50)</f>
        <v/>
      </c>
      <c r="BN50" s="442">
        <f>BM50-AT50</f>
        <v/>
      </c>
      <c r="BP50" s="463">
        <f>_xlfn.FORMULATEXT(V50) &amp; "+SOMASES(Aut_Ajustes_Manuais!$G:$G;Aut_Ajustes_Manuais!$I:$I;DRE!T$4;Aut_Ajustes_Manuais!$F:$F;""" &amp; A50 &amp; """)"</f>
        <v/>
      </c>
    </row>
    <row r="51" outlineLevel="1" customFormat="1" s="463">
      <c r="A51" s="22" t="inlineStr">
        <is>
          <t>Locação de Equipamentos Fixo</t>
        </is>
      </c>
      <c r="B51" s="468" t="n"/>
      <c r="C51" s="24" t="inlineStr">
        <is>
          <t>Contr/Prov</t>
        </is>
      </c>
      <c r="D51" s="25" t="n"/>
      <c r="E51" s="25" t="n"/>
      <c r="F51" s="41" t="n"/>
      <c r="G51" s="23" t="n"/>
      <c r="H51" s="241" t="n">
        <v>0</v>
      </c>
      <c r="I51" s="27" t="n">
        <v>0</v>
      </c>
      <c r="J51" s="28">
        <f>SUMIFS(Aut_BlueMe_Sem_Pedido!$J:$J,Aut_BlueMe_Sem_Pedido!$Q:$Q,DRE!H$4,Aut_BlueMe_Sem_Pedido!$H:$H,DRE!$A51)+SUMIFS(Aut_Ajustes_Manuais!$G:$G,Aut_Ajustes_Manuais!$I:$I,DRE!H$4,Aut_Ajustes_Manuais!$F:$F,"Locação de Equipamentos Fixo")</f>
        <v/>
      </c>
      <c r="K51" s="241" t="n">
        <v>0</v>
      </c>
      <c r="L51" s="27" t="n">
        <v>0</v>
      </c>
      <c r="M51" s="28">
        <f>SUMIFS(Aut_BlueMe_Sem_Pedido!$J:$J,Aut_BlueMe_Sem_Pedido!$Q:$Q,DRE!K$4,Aut_BlueMe_Sem_Pedido!$H:$H,DRE!$A51)+SUMIFS(Aut_Ajustes_Manuais!$G:$G,Aut_Ajustes_Manuais!$I:$I,DRE!K$4,Aut_Ajustes_Manuais!$F:$F,"Locação de Equipamentos Fixo")</f>
        <v/>
      </c>
      <c r="N51" s="241" t="n">
        <v>0</v>
      </c>
      <c r="O51" s="27" t="n">
        <v>0</v>
      </c>
      <c r="P51" s="28">
        <f>SUMIFS(Aut_BlueMe_Sem_Pedido!$J:$J,Aut_BlueMe_Sem_Pedido!$Q:$Q,DRE!N$4,Aut_BlueMe_Sem_Pedido!$H:$H,DRE!$A51)+SUMIFS(Aut_Ajustes_Manuais!$G:$G,Aut_Ajustes_Manuais!$I:$I,DRE!N$4,Aut_Ajustes_Manuais!$F:$F,"Locação de Equipamentos Fixo")</f>
        <v/>
      </c>
      <c r="Q51" s="241" t="n">
        <v>0</v>
      </c>
      <c r="R51" s="27" t="n">
        <v>0</v>
      </c>
      <c r="S51" s="28">
        <f>SUMIFS(Aut_BlueMe_Sem_Pedido!$J:$J,Aut_BlueMe_Sem_Pedido!$Q:$Q,DRE!Q$4,Aut_BlueMe_Sem_Pedido!$H:$H,DRE!$A51)+SUMIFS(Aut_Ajustes_Manuais!$G:$G,Aut_Ajustes_Manuais!$I:$I,DRE!Q$4,Aut_Ajustes_Manuais!$F:$F,"Locação de Equipamentos Fixo")</f>
        <v/>
      </c>
      <c r="T51" s="241" t="n">
        <v>0</v>
      </c>
      <c r="U51" s="27" t="n">
        <v>0</v>
      </c>
      <c r="V51" s="28">
        <f>SUMIFS(Aut_BlueMe_Sem_Pedido!$J:$J,Aut_BlueMe_Sem_Pedido!$Q:$Q,DRE!T$4,Aut_BlueMe_Sem_Pedido!$H:$H,DRE!$A51)+SUMIFS(Aut_Ajustes_Manuais!$G:$G,Aut_Ajustes_Manuais!$I:$I,DRE!T$4,Aut_Ajustes_Manuais!$F:$F,"Locação de Equipamentos Fixo")</f>
        <v/>
      </c>
      <c r="W51" s="241" t="n">
        <v>0</v>
      </c>
      <c r="X51" s="27" t="n">
        <v>0</v>
      </c>
      <c r="Y51" s="28">
        <f>SUMIFS(Aut_BlueMe_Sem_Pedido!$J:$J,Aut_BlueMe_Sem_Pedido!$Q:$Q,DRE!W$4,Aut_BlueMe_Sem_Pedido!$H:$H,DRE!$A51)+SUMIFS(Aut_Ajustes_Manuais!$G:$G,Aut_Ajustes_Manuais!$I:$I,DRE!W$4,Aut_Ajustes_Manuais!$F:$F,"Locação de Equipamentos Fixo")</f>
        <v/>
      </c>
      <c r="Z51" s="241" t="n">
        <v>0</v>
      </c>
      <c r="AA51" s="27" t="n">
        <v>0</v>
      </c>
      <c r="AB51" s="28">
        <f>SUMIFS(Aut_BlueMe_Sem_Pedido!$J:$J,Aut_BlueMe_Sem_Pedido!$Q:$Q,DRE!Z$4,Aut_BlueMe_Sem_Pedido!$H:$H,DRE!$A51)+SUMIFS(Aut_Ajustes_Manuais!$G:$G,Aut_Ajustes_Manuais!$I:$I,DRE!Z$4,Aut_Ajustes_Manuais!$F:$F,"Locação de Equipamentos Fixo")</f>
        <v/>
      </c>
      <c r="AC51" s="241" t="n">
        <v>0</v>
      </c>
      <c r="AD51" s="27" t="n">
        <v>0</v>
      </c>
      <c r="AE51" s="28">
        <f>SUMIFS(Aut_BlueMe_Sem_Pedido!$J:$J,Aut_BlueMe_Sem_Pedido!$Q:$Q,DRE!AC$4,Aut_BlueMe_Sem_Pedido!$H:$H,DRE!$A51)+SUMIFS(Aut_Ajustes_Manuais!$G:$G,Aut_Ajustes_Manuais!$I:$I,DRE!AC$4,Aut_Ajustes_Manuais!$F:$F,"Locação de Equipamentos Fixo")</f>
        <v/>
      </c>
      <c r="AF51" s="241" t="n">
        <v>0</v>
      </c>
      <c r="AG51" s="27" t="n">
        <v>0</v>
      </c>
      <c r="AH51" s="28">
        <f>SUMIFS(Aut_BlueMe_Sem_Pedido!$J:$J,Aut_BlueMe_Sem_Pedido!$Q:$Q,DRE!AF$4,Aut_BlueMe_Sem_Pedido!$H:$H,DRE!$A51)+SUMIFS(Aut_Ajustes_Manuais!$G:$G,Aut_Ajustes_Manuais!$I:$I,DRE!AF$4,Aut_Ajustes_Manuais!$F:$F,"Locação de Equipamentos Fixo")</f>
        <v/>
      </c>
      <c r="AI51" s="241" t="n">
        <v>0</v>
      </c>
      <c r="AJ51" s="27" t="n">
        <v>0</v>
      </c>
      <c r="AK51" s="28">
        <f>SUMIFS(Aut_BlueMe_Sem_Pedido!$J:$J,Aut_BlueMe_Sem_Pedido!$Q:$Q,DRE!AI$4,Aut_BlueMe_Sem_Pedido!$H:$H,DRE!$A51)+SUMIFS(Aut_Ajustes_Manuais!$G:$G,Aut_Ajustes_Manuais!$I:$I,DRE!AI$4,Aut_Ajustes_Manuais!$F:$F,"Locação de Equipamentos Fixo")</f>
        <v/>
      </c>
      <c r="AL51" s="241" t="n">
        <v>0</v>
      </c>
      <c r="AM51" s="27" t="n">
        <v>0</v>
      </c>
      <c r="AN51" s="28">
        <f>SUMIFS(Aut_BlueMe_Sem_Pedido!$J:$J,Aut_BlueMe_Sem_Pedido!$Q:$Q,DRE!AL$4,Aut_BlueMe_Sem_Pedido!$H:$H,DRE!$A51)+SUMIFS(Aut_Ajustes_Manuais!$G:$G,Aut_Ajustes_Manuais!$I:$I,DRE!AL$4,Aut_Ajustes_Manuais!$F:$F,"Locação de Equipamentos Fixo")</f>
        <v/>
      </c>
      <c r="AO51" s="241" t="n">
        <v>0</v>
      </c>
      <c r="AP51" s="27" t="n">
        <v>0</v>
      </c>
      <c r="AQ51" s="28">
        <f>SUMIFS(Aut_BlueMe_Sem_Pedido!$J:$J,Aut_BlueMe_Sem_Pedido!$Q:$Q,DRE!AO$4,Aut_BlueMe_Sem_Pedido!$H:$H,DRE!$A51)+SUMIFS(Aut_Ajustes_Manuais!$G:$G,Aut_Ajustes_Manuais!$I:$I,DRE!AO$4,Aut_Ajustes_Manuais!$F:$F,"Locação de Equipamentos Fixo")</f>
        <v/>
      </c>
      <c r="AR51" s="241">
        <f>SUMIFS($H51:$AO51,$H$5:$AO$5,"&lt;"&amp;MONTH(TODAY()),$H$6:$AO$6,"REAL 25")</f>
        <v/>
      </c>
      <c r="AS51" s="27">
        <f>SUMIFS($I51:$AP51,$I$5:$AP$5,"&lt;"&amp;MONTH(TODAY()),$I$6:$AP$6,"ORÇADO ")</f>
        <v/>
      </c>
      <c r="AT51" s="28">
        <f>SUMIFS($J51:$AQ51,$J$5:$AQ$5,"&lt;"&amp;MONTH(TODAY()),$J$6:$AQ$6,"REAL 26")</f>
        <v/>
      </c>
      <c r="AU51" s="241">
        <f>SUM(H51,K51,N51,Q51,T51,W51,Z51,AC51,AF51,AI51,AL51,AO51)</f>
        <v/>
      </c>
      <c r="AV51" s="27">
        <f>SUM(I51,L51,O51,R51,U51,X51,AA51,AD51,AG51,AJ51,AM51,AP51)</f>
        <v/>
      </c>
      <c r="AW51" s="28">
        <f>SUM(J51,M51,P51,S51,V51,Y51,AB51,AE51,AH51,AK51,AN51,AQ51)</f>
        <v/>
      </c>
      <c r="AX51" s="241">
        <f>SUM(H51,K51,N51)</f>
        <v/>
      </c>
      <c r="AY51" s="27">
        <f>SUM(I51,L51,O51)</f>
        <v/>
      </c>
      <c r="AZ51" s="28">
        <f>SUM(J51,M51,P51)</f>
        <v/>
      </c>
      <c r="BA51" s="241">
        <f>SUM(Q51,T51,W51)</f>
        <v/>
      </c>
      <c r="BB51" s="27">
        <f>SUM(R51,U51,X51)</f>
        <v/>
      </c>
      <c r="BC51" s="28">
        <f>SUM(S51,V51,Y51)</f>
        <v/>
      </c>
      <c r="BD51" s="241">
        <f>SUM(Z51,AC51,AF51)</f>
        <v/>
      </c>
      <c r="BE51" s="27">
        <f>SUM(AA51,AD51,AG51)</f>
        <v/>
      </c>
      <c r="BF51" s="28">
        <f>SUM(AB51,AE51,AH51)</f>
        <v/>
      </c>
      <c r="BG51" s="241">
        <f>SUM(AI51,AL51,AO51)</f>
        <v/>
      </c>
      <c r="BH51" s="27">
        <f>SUM(AJ51,AM51,AP51)</f>
        <v/>
      </c>
      <c r="BI51" s="28">
        <f>SUM(AK51,AN51,AQ51)</f>
        <v/>
      </c>
      <c r="BK51" s="442">
        <f>SUM(I51,L51,O51,R51,U51,X51,AA51,AD51,AG51,AJ51,AM51,AP51)</f>
        <v/>
      </c>
      <c r="BL51" s="442">
        <f>BK51-AV51</f>
        <v/>
      </c>
      <c r="BM51" s="442">
        <f>SUM(J51,M51,P51,S51,V51)</f>
        <v/>
      </c>
      <c r="BN51" s="442">
        <f>BM51-AT51</f>
        <v/>
      </c>
      <c r="BP51" s="463">
        <f>_xlfn.FORMULATEXT(V51) &amp; "+SOMASES(Aut_Ajustes_Manuais!$G:$G;Aut_Ajustes_Manuais!$I:$I;DRE!T$4;Aut_Ajustes_Manuais!$F:$F;""" &amp; A51 &amp; """)"</f>
        <v/>
      </c>
    </row>
    <row r="52" outlineLevel="1" customFormat="1" s="463">
      <c r="A52" s="22" t="inlineStr">
        <is>
          <t>Locação de Equipamentos Variável</t>
        </is>
      </c>
      <c r="B52" s="468" t="n"/>
      <c r="C52" s="24" t="inlineStr">
        <is>
          <t>Estim. Mensal</t>
        </is>
      </c>
      <c r="D52" s="69" t="n"/>
      <c r="E52" s="69" t="n">
        <v>0</v>
      </c>
      <c r="F52" s="41" t="n"/>
      <c r="G52" s="23" t="n"/>
      <c r="H52" s="241" t="n">
        <v>0</v>
      </c>
      <c r="I52" s="27" t="n">
        <v>0</v>
      </c>
      <c r="J52" s="28">
        <f>SUMIFS(Aut_BlueMe_Sem_Pedido!$J:$J,Aut_BlueMe_Sem_Pedido!$Q:$Q,DRE!H$4,Aut_BlueMe_Sem_Pedido!$H:$H,DRE!$A52)+SUMIFS(Aut_Ajustes_Manuais!$G:$G,Aut_Ajustes_Manuais!$I:$I,DRE!H$4,Aut_Ajustes_Manuais!$F:$F,"Locação de Equipamentos Variável")</f>
        <v/>
      </c>
      <c r="K52" s="241" t="n">
        <v>-1100</v>
      </c>
      <c r="L52" s="27" t="n">
        <v>0</v>
      </c>
      <c r="M52" s="28">
        <f>SUMIFS(Aut_BlueMe_Sem_Pedido!$J:$J,Aut_BlueMe_Sem_Pedido!$Q:$Q,DRE!K$4,Aut_BlueMe_Sem_Pedido!$H:$H,DRE!$A52)+SUMIFS(Aut_Ajustes_Manuais!$G:$G,Aut_Ajustes_Manuais!$I:$I,DRE!K$4,Aut_Ajustes_Manuais!$F:$F,"Locação de Equipamentos Variável")</f>
        <v/>
      </c>
      <c r="N52" s="241" t="n">
        <v>0</v>
      </c>
      <c r="O52" s="27" t="n">
        <v>0</v>
      </c>
      <c r="P52" s="28">
        <f>SUMIFS(Aut_BlueMe_Sem_Pedido!$J:$J,Aut_BlueMe_Sem_Pedido!$Q:$Q,DRE!N$4,Aut_BlueMe_Sem_Pedido!$H:$H,DRE!$A52)+SUMIFS(Aut_Ajustes_Manuais!$G:$G,Aut_Ajustes_Manuais!$I:$I,DRE!N$4,Aut_Ajustes_Manuais!$F:$F,"Locação de Equipamentos Variável")</f>
        <v/>
      </c>
      <c r="Q52" s="241" t="n">
        <v>-2300</v>
      </c>
      <c r="R52" s="27" t="n">
        <v>0</v>
      </c>
      <c r="S52" s="28">
        <f>SUMIFS(Aut_BlueMe_Sem_Pedido!$J:$J,Aut_BlueMe_Sem_Pedido!$Q:$Q,DRE!Q$4,Aut_BlueMe_Sem_Pedido!$H:$H,DRE!$A52)+SUMIFS(Aut_Ajustes_Manuais!$G:$G,Aut_Ajustes_Manuais!$I:$I,DRE!Q$4,Aut_Ajustes_Manuais!$F:$F,"Locação de Equipamentos Variável")</f>
        <v/>
      </c>
      <c r="T52" s="241" t="n">
        <v>0</v>
      </c>
      <c r="U52" s="27" t="n">
        <v>0</v>
      </c>
      <c r="V52" s="28">
        <f>SUMIFS(Aut_BlueMe_Sem_Pedido!$J:$J,Aut_BlueMe_Sem_Pedido!$Q:$Q,DRE!T$4,Aut_BlueMe_Sem_Pedido!$H:$H,DRE!$A52)+SUMIFS(Aut_Ajustes_Manuais!$G:$G,Aut_Ajustes_Manuais!$I:$I,DRE!T$4,Aut_Ajustes_Manuais!$F:$F,"Locação de Equipamentos Variável")</f>
        <v/>
      </c>
      <c r="W52" s="241" t="n">
        <v>0</v>
      </c>
      <c r="X52" s="27" t="n">
        <v>0</v>
      </c>
      <c r="Y52" s="28">
        <f>SUMIFS(Aut_BlueMe_Sem_Pedido!$J:$J,Aut_BlueMe_Sem_Pedido!$Q:$Q,DRE!W$4,Aut_BlueMe_Sem_Pedido!$H:$H,DRE!$A52)+SUMIFS(Aut_Ajustes_Manuais!$G:$G,Aut_Ajustes_Manuais!$I:$I,DRE!W$4,Aut_Ajustes_Manuais!$F:$F,"Locação de Equipamentos Variável")</f>
        <v/>
      </c>
      <c r="Z52" s="241" t="n">
        <v>0</v>
      </c>
      <c r="AA52" s="27" t="n">
        <v>0</v>
      </c>
      <c r="AB52" s="28">
        <f>SUMIFS(Aut_BlueMe_Sem_Pedido!$J:$J,Aut_BlueMe_Sem_Pedido!$Q:$Q,DRE!Z$4,Aut_BlueMe_Sem_Pedido!$H:$H,DRE!$A52)+SUMIFS(Aut_Ajustes_Manuais!$G:$G,Aut_Ajustes_Manuais!$I:$I,DRE!Z$4,Aut_Ajustes_Manuais!$F:$F,"Locação de Equipamentos Variável")</f>
        <v/>
      </c>
      <c r="AC52" s="241" t="n">
        <v>0</v>
      </c>
      <c r="AD52" s="27" t="n">
        <v>0</v>
      </c>
      <c r="AE52" s="28">
        <f>SUMIFS(Aut_BlueMe_Sem_Pedido!$J:$J,Aut_BlueMe_Sem_Pedido!$Q:$Q,DRE!AC$4,Aut_BlueMe_Sem_Pedido!$H:$H,DRE!$A52)+SUMIFS(Aut_Ajustes_Manuais!$G:$G,Aut_Ajustes_Manuais!$I:$I,DRE!AC$4,Aut_Ajustes_Manuais!$F:$F,"Locação de Equipamentos Variável")</f>
        <v/>
      </c>
      <c r="AF52" s="241" t="n">
        <v>0</v>
      </c>
      <c r="AG52" s="27" t="n">
        <v>0</v>
      </c>
      <c r="AH52" s="28">
        <f>SUMIFS(Aut_BlueMe_Sem_Pedido!$J:$J,Aut_BlueMe_Sem_Pedido!$Q:$Q,DRE!AF$4,Aut_BlueMe_Sem_Pedido!$H:$H,DRE!$A52)+SUMIFS(Aut_Ajustes_Manuais!$G:$G,Aut_Ajustes_Manuais!$I:$I,DRE!AF$4,Aut_Ajustes_Manuais!$F:$F,"Locação de Equipamentos Variável")</f>
        <v/>
      </c>
      <c r="AI52" s="241" t="n">
        <v>0</v>
      </c>
      <c r="AJ52" s="27" t="n">
        <v>0</v>
      </c>
      <c r="AK52" s="28">
        <f>SUMIFS(Aut_BlueMe_Sem_Pedido!$J:$J,Aut_BlueMe_Sem_Pedido!$Q:$Q,DRE!AI$4,Aut_BlueMe_Sem_Pedido!$H:$H,DRE!$A52)+SUMIFS(Aut_Ajustes_Manuais!$G:$G,Aut_Ajustes_Manuais!$I:$I,DRE!AI$4,Aut_Ajustes_Manuais!$F:$F,"Locação de Equipamentos Variável")</f>
        <v/>
      </c>
      <c r="AL52" s="241" t="n">
        <v>0</v>
      </c>
      <c r="AM52" s="27" t="n">
        <v>0</v>
      </c>
      <c r="AN52" s="28">
        <f>SUMIFS(Aut_BlueMe_Sem_Pedido!$J:$J,Aut_BlueMe_Sem_Pedido!$Q:$Q,DRE!AL$4,Aut_BlueMe_Sem_Pedido!$H:$H,DRE!$A52)+SUMIFS(Aut_Ajustes_Manuais!$G:$G,Aut_Ajustes_Manuais!$I:$I,DRE!AL$4,Aut_Ajustes_Manuais!$F:$F,"Locação de Equipamentos Variável")</f>
        <v/>
      </c>
      <c r="AO52" s="241" t="n">
        <v>0</v>
      </c>
      <c r="AP52" s="27" t="n">
        <v>0</v>
      </c>
      <c r="AQ52" s="28">
        <f>SUMIFS(Aut_BlueMe_Sem_Pedido!$J:$J,Aut_BlueMe_Sem_Pedido!$Q:$Q,DRE!AO$4,Aut_BlueMe_Sem_Pedido!$H:$H,DRE!$A52)+SUMIFS(Aut_Ajustes_Manuais!$G:$G,Aut_Ajustes_Manuais!$I:$I,DRE!AO$4,Aut_Ajustes_Manuais!$F:$F,"Locação de Equipamentos Variável")</f>
        <v/>
      </c>
      <c r="AR52" s="241">
        <f>SUMIFS($H52:$AO52,$H$5:$AO$5,"&lt;"&amp;MONTH(TODAY()),$H$6:$AO$6,"REAL 25")</f>
        <v/>
      </c>
      <c r="AS52" s="27">
        <f>SUMIFS($I52:$AP52,$I$5:$AP$5,"&lt;"&amp;MONTH(TODAY()),$I$6:$AP$6,"ORÇADO ")</f>
        <v/>
      </c>
      <c r="AT52" s="28">
        <f>SUMIFS($J52:$AQ52,$J$5:$AQ$5,"&lt;"&amp;MONTH(TODAY()),$J$6:$AQ$6,"REAL 26")</f>
        <v/>
      </c>
      <c r="AU52" s="241">
        <f>SUM(H52,K52,N52,Q52,T52,W52,Z52,AC52,AF52,AI52,AL52,AO52)</f>
        <v/>
      </c>
      <c r="AV52" s="27">
        <f>SUM(I52,L52,O52,R52,U52,X52,AA52,AD52,AG52,AJ52,AM52,AP52)</f>
        <v/>
      </c>
      <c r="AW52" s="28">
        <f>SUM(J52,M52,P52,S52,V52,Y52,AB52,AE52,AH52,AK52,AN52,AQ52)</f>
        <v/>
      </c>
      <c r="AX52" s="241">
        <f>SUM(H52,K52,N52)</f>
        <v/>
      </c>
      <c r="AY52" s="27">
        <f>SUM(I52,L52,O52)</f>
        <v/>
      </c>
      <c r="AZ52" s="28">
        <f>SUM(J52,M52,P52)</f>
        <v/>
      </c>
      <c r="BA52" s="241">
        <f>SUM(Q52,T52,W52)</f>
        <v/>
      </c>
      <c r="BB52" s="27">
        <f>SUM(R52,U52,X52)</f>
        <v/>
      </c>
      <c r="BC52" s="28">
        <f>SUM(S52,V52,Y52)</f>
        <v/>
      </c>
      <c r="BD52" s="241">
        <f>SUM(Z52,AC52,AF52)</f>
        <v/>
      </c>
      <c r="BE52" s="27">
        <f>SUM(AA52,AD52,AG52)</f>
        <v/>
      </c>
      <c r="BF52" s="28">
        <f>SUM(AB52,AE52,AH52)</f>
        <v/>
      </c>
      <c r="BG52" s="241">
        <f>SUM(AI52,AL52,AO52)</f>
        <v/>
      </c>
      <c r="BH52" s="27">
        <f>SUM(AJ52,AM52,AP52)</f>
        <v/>
      </c>
      <c r="BI52" s="28">
        <f>SUM(AK52,AN52,AQ52)</f>
        <v/>
      </c>
      <c r="BK52" s="442">
        <f>SUM(I52,L52,O52,R52,U52,X52,AA52,AD52,AG52,AJ52,AM52,AP52)</f>
        <v/>
      </c>
      <c r="BL52" s="442">
        <f>BK52-AV52</f>
        <v/>
      </c>
      <c r="BM52" s="442">
        <f>SUM(J52,M52,P52,S52,V52)</f>
        <v/>
      </c>
      <c r="BN52" s="442">
        <f>BM52-AT52</f>
        <v/>
      </c>
      <c r="BP52" s="463">
        <f>_xlfn.FORMULATEXT(V52) &amp; "+SOMASES(Aut_Ajustes_Manuais!$G:$G;Aut_Ajustes_Manuais!$I:$I;DRE!T$4;Aut_Ajustes_Manuais!$F:$F;""" &amp; A52 &amp; """)"</f>
        <v/>
      </c>
    </row>
    <row r="53" ht="17.4" customHeight="1">
      <c r="A53" s="71" t="inlineStr">
        <is>
          <t>% sobre Receita Artístico</t>
        </is>
      </c>
      <c r="C53" s="24" t="n"/>
      <c r="D53" s="69" t="n"/>
      <c r="E53" s="69" t="n"/>
      <c r="F53" s="41" t="n"/>
      <c r="H53" s="245" t="n">
        <v>-0.5549130563989305</v>
      </c>
      <c r="I53" s="50" t="n">
        <v>-0.7399278897387394</v>
      </c>
      <c r="J53" s="51">
        <f>IFERROR(J42/J11,0)</f>
        <v/>
      </c>
      <c r="K53" s="245" t="n">
        <v>-0.9353688306371498</v>
      </c>
      <c r="L53" s="50" t="n">
        <v>-0.5821236720052909</v>
      </c>
      <c r="M53" s="51">
        <f>IFERROR(M42/M11,0)</f>
        <v/>
      </c>
      <c r="N53" s="245" t="n">
        <v>-0.4429525311089588</v>
      </c>
      <c r="O53" s="50" t="n">
        <v>-0.4999243199827096</v>
      </c>
      <c r="P53" s="431">
        <f>IFERROR(P42/P11,0)</f>
        <v/>
      </c>
      <c r="Q53" s="245" t="n">
        <v>-0.6980271648409212</v>
      </c>
      <c r="R53" s="50" t="n">
        <v>-0.5428249194535282</v>
      </c>
      <c r="S53" s="431">
        <f>IFERROR(S42/S11,0)</f>
        <v/>
      </c>
      <c r="T53" s="245" t="n">
        <v>-0.3419885064807049</v>
      </c>
      <c r="U53" s="50" t="n">
        <v>-0.5635308335798189</v>
      </c>
      <c r="V53" s="51">
        <f>IFERROR(V42/V11,0)</f>
        <v/>
      </c>
      <c r="W53" s="245" t="n">
        <v>-0.4534810187230044</v>
      </c>
      <c r="X53" s="50" t="n">
        <v>-0.5281090359206138</v>
      </c>
      <c r="Y53" s="51">
        <f>IFERROR(Y42/Y11,0)</f>
        <v/>
      </c>
      <c r="Z53" s="245" t="n">
        <v>-0.5539372058408109</v>
      </c>
      <c r="AA53" s="50" t="n">
        <v>-0.5274552567762417</v>
      </c>
      <c r="AB53" s="51">
        <f>IFERROR(AB42/AB11,0)</f>
        <v/>
      </c>
      <c r="AC53" s="245" t="n">
        <v>-0.5674383582759199</v>
      </c>
      <c r="AD53" s="50" t="n">
        <v>-0.4981457530388252</v>
      </c>
      <c r="AE53" s="51">
        <f>IFERROR(AE42/AE11,0)</f>
        <v/>
      </c>
      <c r="AF53" s="245" t="n">
        <v>-0.5906253876000928</v>
      </c>
      <c r="AG53" s="50" t="n">
        <v>-0.4978640348335264</v>
      </c>
      <c r="AH53" s="51">
        <f>IFERROR(AH42/AH11,0)</f>
        <v/>
      </c>
      <c r="AI53" s="245" t="n">
        <v>-0.6278620348368468</v>
      </c>
      <c r="AJ53" s="50" t="n">
        <v>-0.7506684213798588</v>
      </c>
      <c r="AK53" s="51">
        <f>IFERROR(AK42/AK11,0)</f>
        <v/>
      </c>
      <c r="AL53" s="245" t="n">
        <v>-0.7408964301490938</v>
      </c>
      <c r="AM53" s="50" t="n">
        <v>-0.4944749358870136</v>
      </c>
      <c r="AN53" s="51">
        <f>IFERROR(AN42/AN11,0)</f>
        <v/>
      </c>
      <c r="AO53" s="245" t="n">
        <v>-0.6248264350082435</v>
      </c>
      <c r="AP53" s="50" t="n">
        <v>-0.5133704011689519</v>
      </c>
      <c r="AQ53" s="51">
        <f>IFERROR(AQ42/AQ11,0)</f>
        <v/>
      </c>
      <c r="AR53" s="245">
        <f>IFERROR(AR42/AR11,0)</f>
        <v/>
      </c>
      <c r="AS53" s="50">
        <f>IFERROR(AS42/AS11,0)</f>
        <v/>
      </c>
      <c r="AT53" s="51">
        <f>IFERROR(AT42/AT11,0)</f>
        <v/>
      </c>
      <c r="AU53" s="245">
        <f>IFERROR(AU42/AU11,0)</f>
        <v/>
      </c>
      <c r="AV53" s="50">
        <f>IFERROR(AV42/AV11,0)</f>
        <v/>
      </c>
      <c r="AW53" s="51">
        <f>IFERROR(AW42/AW11,0)</f>
        <v/>
      </c>
      <c r="AX53" s="245">
        <f>IFERROR(AX42/AX11,0)</f>
        <v/>
      </c>
      <c r="AY53" s="50">
        <f>IFERROR(AY42/AY11,0)</f>
        <v/>
      </c>
      <c r="AZ53" s="51">
        <f>IFERROR(AZ42/AZ11,0)</f>
        <v/>
      </c>
      <c r="BA53" s="245">
        <f>IFERROR(BA42/BA11,0)</f>
        <v/>
      </c>
      <c r="BB53" s="50">
        <f>IFERROR(BB42/BB11,0)</f>
        <v/>
      </c>
      <c r="BC53" s="51">
        <f>IFERROR(BC42/BC11,0)</f>
        <v/>
      </c>
      <c r="BD53" s="245">
        <f>IFERROR(BD42/BD11,0)</f>
        <v/>
      </c>
      <c r="BE53" s="50">
        <f>IFERROR(BE42/BE11,0)</f>
        <v/>
      </c>
      <c r="BF53" s="51">
        <f>IFERROR(BF42/BF11,0)</f>
        <v/>
      </c>
      <c r="BG53" s="245">
        <f>IFERROR(BG42/BG11,0)</f>
        <v/>
      </c>
      <c r="BH53" s="50">
        <f>IFERROR(BH42/BH11,0)</f>
        <v/>
      </c>
      <c r="BI53" s="51">
        <f>IFERROR(BI42/BI11,0)</f>
        <v/>
      </c>
      <c r="BK53" s="442">
        <f>SUM(I53,L53,O53,R53,U53,X53,AA53,AD53,AG53,AJ53,AM53,AP53)</f>
        <v/>
      </c>
      <c r="BL53" s="442">
        <f>BK53-AV53</f>
        <v/>
      </c>
      <c r="BM53" s="442">
        <f>SUM(J53,M53,P53,S53,V53)</f>
        <v/>
      </c>
      <c r="BN53" s="442">
        <f>BM53-AT53</f>
        <v/>
      </c>
    </row>
    <row r="54">
      <c r="A54" s="71" t="inlineStr">
        <is>
          <t>% sobre Receita Bruta</t>
        </is>
      </c>
      <c r="C54" s="24" t="n"/>
      <c r="D54" s="69" t="n"/>
      <c r="E54" s="69" t="n"/>
      <c r="F54" s="41" t="n"/>
      <c r="H54" s="253" t="n">
        <v>-0.008829232388688622</v>
      </c>
      <c r="I54" s="78" t="n">
        <v>-0.01231868331599191</v>
      </c>
      <c r="J54" s="79">
        <f>IFERROR(J42/J8,0)</f>
        <v/>
      </c>
      <c r="K54" s="253" t="n">
        <v>-0.01112557095390971</v>
      </c>
      <c r="L54" s="78" t="n">
        <v>-0.009726531169818631</v>
      </c>
      <c r="M54" s="79">
        <f>IFERROR(M42/M8,0)</f>
        <v/>
      </c>
      <c r="N54" s="253" t="n">
        <v>-0.007493002020146395</v>
      </c>
      <c r="O54" s="78" t="n">
        <v>-0.008556606051685199</v>
      </c>
      <c r="P54" s="432">
        <f>IFERROR(P42/P8,0)</f>
        <v/>
      </c>
      <c r="Q54" s="253" t="n">
        <v>-0.01496972196506237</v>
      </c>
      <c r="R54" s="78" t="n">
        <v>-0.009196955907610351</v>
      </c>
      <c r="S54" s="432">
        <f>IFERROR(S42/S8,0)</f>
        <v/>
      </c>
      <c r="T54" s="253" t="n">
        <v>-0.007921389539548533</v>
      </c>
      <c r="U54" s="78" t="n">
        <v>-0.009762879576644198</v>
      </c>
      <c r="V54" s="79">
        <f>IFERROR(V42/V8,0)</f>
        <v/>
      </c>
      <c r="W54" s="253" t="n">
        <v>-0.007770810546172437</v>
      </c>
      <c r="X54" s="78" t="n">
        <v>-0.008975039296198343</v>
      </c>
      <c r="Y54" s="79">
        <f>IFERROR(Y42/Y8,0)</f>
        <v/>
      </c>
      <c r="Z54" s="253" t="n">
        <v>-0.006089731083041713</v>
      </c>
      <c r="AA54" s="78" t="n">
        <v>-0.007580003704538663</v>
      </c>
      <c r="AB54" s="79">
        <f>IFERROR(AB42/AB8,0)</f>
        <v/>
      </c>
      <c r="AC54" s="253" t="n">
        <v>-0.008608367754135079</v>
      </c>
      <c r="AD54" s="78" t="n">
        <v>-0.008660973723680096</v>
      </c>
      <c r="AE54" s="79">
        <f>IFERROR(AE42/AE8,0)</f>
        <v/>
      </c>
      <c r="AF54" s="253" t="n">
        <v>-0.009718439230307114</v>
      </c>
      <c r="AG54" s="78" t="n">
        <v>-0.00854613688087376</v>
      </c>
      <c r="AH54" s="79">
        <f>IFERROR(AH42/AH8,0)</f>
        <v/>
      </c>
      <c r="AI54" s="253" t="n">
        <v>-0.008826357633570418</v>
      </c>
      <c r="AJ54" s="78" t="n">
        <v>-0.009826960095745777</v>
      </c>
      <c r="AK54" s="79">
        <f>IFERROR(AK42/AK8,0)</f>
        <v/>
      </c>
      <c r="AL54" s="253" t="n">
        <v>-0.009905508974765822</v>
      </c>
      <c r="AM54" s="78" t="n">
        <v>-0.008046083753275058</v>
      </c>
      <c r="AN54" s="79">
        <f>IFERROR(AN42/AN8,0)</f>
        <v/>
      </c>
      <c r="AO54" s="253" t="n">
        <v>-0.006672472395399569</v>
      </c>
      <c r="AP54" s="78" t="n">
        <v>-0.006974220894723921</v>
      </c>
      <c r="AQ54" s="79">
        <f>IFERROR(AQ42/AQ8,0)</f>
        <v/>
      </c>
      <c r="AR54" s="253">
        <f>IFERROR(AR42/AR8,0)</f>
        <v/>
      </c>
      <c r="AS54" s="78">
        <f>IFERROR(AS42/AS8,0)</f>
        <v/>
      </c>
      <c r="AT54" s="79">
        <f>IFERROR(AT42/AT8,0)</f>
        <v/>
      </c>
      <c r="AU54" s="253">
        <f>IFERROR(AU42/AU8,0)</f>
        <v/>
      </c>
      <c r="AV54" s="78">
        <f>IFERROR(AV42/AV8,0)</f>
        <v/>
      </c>
      <c r="AW54" s="79">
        <f>IFERROR(AW42/AW8,0)</f>
        <v/>
      </c>
      <c r="AX54" s="253">
        <f>IFERROR(AX42/AX8,0)</f>
        <v/>
      </c>
      <c r="AY54" s="78">
        <f>IFERROR(AY42/AY8,0)</f>
        <v/>
      </c>
      <c r="AZ54" s="79">
        <f>IFERROR(AZ42/AZ8,0)</f>
        <v/>
      </c>
      <c r="BA54" s="253">
        <f>IFERROR(BA42/BA8,0)</f>
        <v/>
      </c>
      <c r="BB54" s="78">
        <f>IFERROR(BB42/BB8,0)</f>
        <v/>
      </c>
      <c r="BC54" s="79">
        <f>IFERROR(BC42/BC8,0)</f>
        <v/>
      </c>
      <c r="BD54" s="253">
        <f>IFERROR(BD42/BD8,0)</f>
        <v/>
      </c>
      <c r="BE54" s="78">
        <f>IFERROR(BE42/BE8,0)</f>
        <v/>
      </c>
      <c r="BF54" s="79">
        <f>IFERROR(BF42/BF8,0)</f>
        <v/>
      </c>
      <c r="BG54" s="253">
        <f>IFERROR(BG42/BG8,0)</f>
        <v/>
      </c>
      <c r="BH54" s="78">
        <f>IFERROR(BH42/BH8,0)</f>
        <v/>
      </c>
      <c r="BI54" s="79">
        <f>IFERROR(BI42/BI8,0)</f>
        <v/>
      </c>
      <c r="BK54" s="442">
        <f>SUM(I54,L54,O54,R54,U54,X54,AA54,AD54,AG54,AJ54,AM54,AP54)</f>
        <v/>
      </c>
      <c r="BL54" s="442">
        <f>BK54-AV54</f>
        <v/>
      </c>
      <c r="BM54" s="442">
        <f>SUM(J54,M54,P54,S54,V54)</f>
        <v/>
      </c>
      <c r="BN54" s="442">
        <f>BM54-AT54</f>
        <v/>
      </c>
    </row>
    <row r="55" ht="15" customHeight="1">
      <c r="A55" s="18" t="n"/>
      <c r="E55" s="16" t="n"/>
      <c r="F55" s="17" t="n"/>
      <c r="H55" s="247" t="n"/>
      <c r="I55" s="17" t="n"/>
      <c r="J55" s="57" t="n"/>
      <c r="K55" s="247" t="n"/>
      <c r="L55" s="17" t="n"/>
      <c r="M55" s="57" t="n"/>
      <c r="N55" s="247" t="n"/>
      <c r="O55" s="17" t="n"/>
      <c r="P55" s="57" t="n"/>
      <c r="Q55" s="247" t="n"/>
      <c r="R55" s="17" t="n"/>
      <c r="S55" s="57" t="n"/>
      <c r="T55" s="247" t="n"/>
      <c r="U55" s="17" t="n"/>
      <c r="V55" s="57" t="n"/>
      <c r="W55" s="247" t="n"/>
      <c r="X55" s="17" t="n"/>
      <c r="Y55" s="57" t="n"/>
      <c r="Z55" s="247" t="n"/>
      <c r="AA55" s="17" t="n"/>
      <c r="AB55" s="57" t="n"/>
      <c r="AC55" s="247" t="n"/>
      <c r="AD55" s="17" t="n"/>
      <c r="AE55" s="57" t="n"/>
      <c r="AF55" s="247" t="n"/>
      <c r="AG55" s="17" t="n"/>
      <c r="AH55" s="57" t="n"/>
      <c r="AI55" s="247" t="n"/>
      <c r="AJ55" s="17" t="n"/>
      <c r="AK55" s="57" t="n"/>
      <c r="AL55" s="247" t="n"/>
      <c r="AM55" s="17" t="n"/>
      <c r="AN55" s="57" t="n"/>
      <c r="AO55" s="247" t="n"/>
      <c r="AP55" s="17" t="n"/>
      <c r="AQ55" s="57" t="n"/>
      <c r="AR55" s="247" t="n"/>
      <c r="AS55" s="17" t="n"/>
      <c r="AT55" s="57" t="n"/>
      <c r="AU55" s="247" t="n"/>
      <c r="AV55" s="17" t="n"/>
      <c r="AW55" s="57" t="n"/>
      <c r="AX55" s="247" t="n"/>
      <c r="AY55" s="17" t="n"/>
      <c r="AZ55" s="57" t="n"/>
      <c r="BA55" s="247" t="n"/>
      <c r="BB55" s="17" t="n"/>
      <c r="BC55" s="57" t="n"/>
      <c r="BD55" s="247" t="n"/>
      <c r="BE55" s="17" t="n"/>
      <c r="BF55" s="57" t="n"/>
      <c r="BG55" s="247" t="n"/>
      <c r="BH55" s="17" t="n"/>
      <c r="BI55" s="57" t="n"/>
      <c r="BK55" s="442">
        <f>SUM(I55,L55,O55,R55,U55,X55,AA55,AD55,AG55,AJ55,AM55,AP55)</f>
        <v/>
      </c>
      <c r="BL55" s="442">
        <f>BK55-AV55</f>
        <v/>
      </c>
      <c r="BM55" s="442">
        <f>SUM(J55,M55,P55,S55,V55)</f>
        <v/>
      </c>
      <c r="BN55" s="442">
        <f>BM55-AT55</f>
        <v/>
      </c>
    </row>
    <row r="56">
      <c r="A56" s="39" t="inlineStr">
        <is>
          <t>(-) Custos Eventos</t>
        </is>
      </c>
      <c r="C56" s="40" t="inlineStr">
        <is>
          <t>Premissas</t>
        </is>
      </c>
      <c r="D56" s="40" t="inlineStr">
        <is>
          <t>Valores</t>
        </is>
      </c>
      <c r="E56" s="40" t="inlineStr">
        <is>
          <t>% Incid</t>
        </is>
      </c>
      <c r="F56" s="41" t="n"/>
      <c r="H56" s="251">
        <f>SUM(H57,H60,H65,H73,H77,H82)</f>
        <v/>
      </c>
      <c r="I56" s="67">
        <f>SUM(I57,I60,I65,I73,I77,I82)</f>
        <v/>
      </c>
      <c r="J56" s="68">
        <f>SUM(J57,J60,J65,J73,J77,J82)</f>
        <v/>
      </c>
      <c r="K56" s="251">
        <f>SUM(K57,K60,K65,K73,K77,K82)</f>
        <v/>
      </c>
      <c r="L56" s="67">
        <f>SUM(L57,L60,L65,L73,L77,L82)</f>
        <v/>
      </c>
      <c r="M56" s="68">
        <f>SUM(M57,M60,M65,M73,M77,M82)</f>
        <v/>
      </c>
      <c r="N56" s="251">
        <f>SUM(N57,N60,N65,N73,N77,N82)</f>
        <v/>
      </c>
      <c r="O56" s="67">
        <f>SUM(O57,O60,O65,O73,O77,O82)</f>
        <v/>
      </c>
      <c r="P56" s="68">
        <f>SUM(P57,P60,P65,P73,P77,P82)</f>
        <v/>
      </c>
      <c r="Q56" s="251">
        <f>SUM(Q57,Q60,Q65,Q73,Q77,Q82)</f>
        <v/>
      </c>
      <c r="R56" s="67">
        <f>SUM(R57,R60,R65,R73,R77,R82)</f>
        <v/>
      </c>
      <c r="S56" s="68">
        <f>SUM(S57,S60,S65,S73,S77,S82)</f>
        <v/>
      </c>
      <c r="T56" s="251">
        <f>SUM(T57,T60,T65,T73,T77,T82)</f>
        <v/>
      </c>
      <c r="U56" s="67">
        <f>SUM(U57,U60,U65,U73,U77,U82)</f>
        <v/>
      </c>
      <c r="V56" s="68">
        <f>SUM(V57,V60,V65,V73,V77,V82)</f>
        <v/>
      </c>
      <c r="W56" s="251">
        <f>SUM(W57,W60,W65,W73,W77,W82)</f>
        <v/>
      </c>
      <c r="X56" s="67">
        <f>SUM(X57,X60,X65,X73,X77,X82)</f>
        <v/>
      </c>
      <c r="Y56" s="68">
        <f>SUM(Y57,Y60,Y65,Y73,Y77,Y82)</f>
        <v/>
      </c>
      <c r="Z56" s="251">
        <f>SUM(Z57,Z60,Z65,Z73,Z77,Z82)</f>
        <v/>
      </c>
      <c r="AA56" s="67">
        <f>SUM(AA57,AA60,AA65,AA73,AA77,AA82)</f>
        <v/>
      </c>
      <c r="AB56" s="68">
        <f>SUM(AB57,AB60,AB65,AB73,AB77,AB82)</f>
        <v/>
      </c>
      <c r="AC56" s="251">
        <f>SUM(AC57,AC60,AC65,AC73,AC77,AC82)</f>
        <v/>
      </c>
      <c r="AD56" s="67">
        <f>SUM(AD57,AD60,AD65,AD73,AD77,AD82)</f>
        <v/>
      </c>
      <c r="AE56" s="68">
        <f>SUM(AE57,AE60,AE65,AE73,AE77,AE82)</f>
        <v/>
      </c>
      <c r="AF56" s="251">
        <f>SUM(AF57,AF60,AF65,AF73,AF77,AF82)</f>
        <v/>
      </c>
      <c r="AG56" s="67">
        <f>SUM(AG57,AG60,AG65,AG73,AG77,AG82)</f>
        <v/>
      </c>
      <c r="AH56" s="68">
        <f>SUM(AH57,AH60,AH65,AH73,AH77,AH82)</f>
        <v/>
      </c>
      <c r="AI56" s="251">
        <f>SUM(AI57,AI60,AI65,AI73,AI77,AI82)</f>
        <v/>
      </c>
      <c r="AJ56" s="67">
        <f>SUM(AJ57,AJ60,AJ65,AJ73,AJ77,AJ82)</f>
        <v/>
      </c>
      <c r="AK56" s="68">
        <f>SUM(AK57,AK60,AK65,AK73,AK77,AK82)</f>
        <v/>
      </c>
      <c r="AL56" s="251">
        <f>SUM(AL57,AL60,AL65,AL73,AL77,AL82)</f>
        <v/>
      </c>
      <c r="AM56" s="67">
        <f>SUM(AM57,AM60,AM65,AM73,AM77,AM82)</f>
        <v/>
      </c>
      <c r="AN56" s="68">
        <f>SUM(AN57,AN60,AN65,AN73,AN77,AN82)</f>
        <v/>
      </c>
      <c r="AO56" s="251">
        <f>SUM(AO57,AO60,AO65,AO73,AO77,AO82)</f>
        <v/>
      </c>
      <c r="AP56" s="67">
        <f>SUM(AP57,AP60,AP65,AP73,AP77,AP82)</f>
        <v/>
      </c>
      <c r="AQ56" s="68">
        <f>SUM(AQ57,AQ60,AQ65,AQ73,AQ77,AQ82)</f>
        <v/>
      </c>
      <c r="AR56" s="251">
        <f>SUM(AR57,AR60,AR65,AR73,AR77,AR82)</f>
        <v/>
      </c>
      <c r="AS56" s="67">
        <f>SUM(AS57,AS60,AS65,AS73,AS77,AS82)</f>
        <v/>
      </c>
      <c r="AT56" s="68">
        <f>SUM(AT57,AT60,AT65,AT73,AT77,AT82)</f>
        <v/>
      </c>
      <c r="AU56" s="251">
        <f>SUM(AU57,AU60,AU65,AU73,AU77,AU82)</f>
        <v/>
      </c>
      <c r="AV56" s="67">
        <f>SUM(AV57,AV60,AV65,AV73,AV77,AV82)</f>
        <v/>
      </c>
      <c r="AW56" s="68">
        <f>SUM(AW57,AW60,AW65,AW73,AW77,AW82)</f>
        <v/>
      </c>
      <c r="AX56" s="251">
        <f>SUM(AX57,AX60,AX65,AX73,AX77,AX82)</f>
        <v/>
      </c>
      <c r="AY56" s="67">
        <f>SUM(AY57,AY60,AY65,AY73,AY77,AY82)</f>
        <v/>
      </c>
      <c r="AZ56" s="68">
        <f>SUM(AZ57,AZ60,AZ65,AZ73,AZ77,AZ82)</f>
        <v/>
      </c>
      <c r="BA56" s="251">
        <f>SUM(BA57,BA60,BA65,BA73,BA77,BA82)</f>
        <v/>
      </c>
      <c r="BB56" s="67">
        <f>SUM(BB57,BB60,BB65,BB73,BB77,BB82)</f>
        <v/>
      </c>
      <c r="BC56" s="68">
        <f>SUM(BC57,BC60,BC65,BC73,BC77,BC82)</f>
        <v/>
      </c>
      <c r="BD56" s="251">
        <f>SUM(BD57,BD60,BD65,BD73,BD77,BD82)</f>
        <v/>
      </c>
      <c r="BE56" s="67">
        <f>SUM(BE57,BE60,BE65,BE73,BE77,BE82)</f>
        <v/>
      </c>
      <c r="BF56" s="68">
        <f>SUM(BF57,BF60,BF65,BF73,BF77,BF82)</f>
        <v/>
      </c>
      <c r="BG56" s="251">
        <f>SUM(BG57,BG60,BG65,BG73,BG77,BG82)</f>
        <v/>
      </c>
      <c r="BH56" s="67">
        <f>SUM(BH57,BH60,BH65,BH73,BH77,BH82)</f>
        <v/>
      </c>
      <c r="BI56" s="68">
        <f>SUM(BI57,BI60,BI65,BI73,BI77,BI82)</f>
        <v/>
      </c>
      <c r="BK56" s="442">
        <f>SUM(I56,L56,O56,R56,U56,X56,AA56,AD56,AG56,AJ56,AM56,AP56)</f>
        <v/>
      </c>
      <c r="BL56" s="442">
        <f>BK56-AV56</f>
        <v/>
      </c>
      <c r="BM56" s="442">
        <f>SUM(J56,M56,P56,S56,V56)</f>
        <v/>
      </c>
      <c r="BN56" s="442">
        <f>BM56-AT56</f>
        <v/>
      </c>
    </row>
    <row r="57" outlineLevel="1">
      <c r="A57" s="73" t="inlineStr">
        <is>
          <t>MDO</t>
        </is>
      </c>
      <c r="C57" s="24" t="n"/>
      <c r="D57" s="69" t="n"/>
      <c r="E57" s="80" t="n"/>
      <c r="F57" s="41" t="n"/>
      <c r="H57" s="252" t="n">
        <v>-5400</v>
      </c>
      <c r="I57" s="74" t="n">
        <v>-6400</v>
      </c>
      <c r="J57" s="76">
        <f>SUM(J58:J59)</f>
        <v/>
      </c>
      <c r="K57" s="252" t="n">
        <v>-5400</v>
      </c>
      <c r="L57" s="74" t="n">
        <v>-6400</v>
      </c>
      <c r="M57" s="76">
        <f>SUM(M58:M59)</f>
        <v/>
      </c>
      <c r="N57" s="252" t="n">
        <v>-6490.610000000001</v>
      </c>
      <c r="O57" s="74" t="n">
        <v>-6400</v>
      </c>
      <c r="P57" s="76">
        <f>SUM(P58:P59)</f>
        <v/>
      </c>
      <c r="Q57" s="252" t="n">
        <v>-2400</v>
      </c>
      <c r="R57" s="74" t="n">
        <v>-6400</v>
      </c>
      <c r="S57" s="76">
        <f>SUM(S58:S59)</f>
        <v/>
      </c>
      <c r="T57" s="252" t="n">
        <v>-2623.13</v>
      </c>
      <c r="U57" s="74" t="n">
        <v>-6400</v>
      </c>
      <c r="V57" s="76">
        <f>SUM(V58:V59)</f>
        <v/>
      </c>
      <c r="W57" s="252" t="n">
        <v>-3038.97</v>
      </c>
      <c r="X57" s="74" t="n">
        <v>-6400</v>
      </c>
      <c r="Y57" s="76">
        <f>SUM(Y58:Y59)</f>
        <v/>
      </c>
      <c r="Z57" s="252" t="n">
        <v>-12339.78</v>
      </c>
      <c r="AA57" s="74" t="n">
        <v>-12300</v>
      </c>
      <c r="AB57" s="76">
        <f>SUM(AB58:AB59)</f>
        <v/>
      </c>
      <c r="AC57" s="252" t="n">
        <v>-4112.8</v>
      </c>
      <c r="AD57" s="74" t="n">
        <v>-6400</v>
      </c>
      <c r="AE57" s="76">
        <f>SUM(AE58:AE59)</f>
        <v/>
      </c>
      <c r="AF57" s="252" t="n">
        <v>-12997.6</v>
      </c>
      <c r="AG57" s="74" t="n">
        <v>-6400</v>
      </c>
      <c r="AH57" s="76">
        <f>SUM(AH58:AH59)</f>
        <v/>
      </c>
      <c r="AI57" s="252" t="n">
        <v>-6033.04</v>
      </c>
      <c r="AJ57" s="74" t="n">
        <v>-12600</v>
      </c>
      <c r="AK57" s="76">
        <f>SUM(AK58:AK59)</f>
        <v/>
      </c>
      <c r="AL57" s="252" t="n">
        <v>-10360.95</v>
      </c>
      <c r="AM57" s="74" t="n">
        <v>-7900</v>
      </c>
      <c r="AN57" s="76">
        <f>SUM(AN58:AN59)</f>
        <v/>
      </c>
      <c r="AO57" s="252" t="n">
        <v>-15314.42</v>
      </c>
      <c r="AP57" s="74" t="n">
        <v>-12600</v>
      </c>
      <c r="AQ57" s="76">
        <f>SUM(AQ58:AQ59)</f>
        <v/>
      </c>
      <c r="AR57" s="252">
        <f>SUMIFS($H57:$AO57,$H$5:$AO$5,"&lt;"&amp;MONTH(TODAY()),$H$6:$AO$6,"REAL 25")</f>
        <v/>
      </c>
      <c r="AS57" s="74">
        <f>SUMIFS($I57:$AP57,$I$5:$AP$5,"&lt;"&amp;MONTH(TODAY()),$I$6:$AP$6,"ORÇADO ")</f>
        <v/>
      </c>
      <c r="AT57" s="76">
        <f>SUMIFS($J57:$AQ57,$J$5:$AQ$5,"&lt;"&amp;MONTH(TODAY()),$J$6:$AQ$6,"REAL 26")</f>
        <v/>
      </c>
      <c r="AU57" s="252">
        <f>SUM(AU58:AU59)</f>
        <v/>
      </c>
      <c r="AV57" s="74">
        <f>SUM(AV58:AV59)</f>
        <v/>
      </c>
      <c r="AW57" s="76">
        <f>SUM(AW58:AW59)</f>
        <v/>
      </c>
      <c r="AX57" s="252">
        <f>SUM(AX58:AX59)</f>
        <v/>
      </c>
      <c r="AY57" s="74">
        <f>SUM(AY58:AY59)</f>
        <v/>
      </c>
      <c r="AZ57" s="76">
        <f>SUM(AZ58:AZ59)</f>
        <v/>
      </c>
      <c r="BA57" s="252">
        <f>SUM(BA58:BA59)</f>
        <v/>
      </c>
      <c r="BB57" s="74">
        <f>SUM(BB58:BB59)</f>
        <v/>
      </c>
      <c r="BC57" s="76">
        <f>SUM(BC58:BC59)</f>
        <v/>
      </c>
      <c r="BD57" s="252">
        <f>SUM(BD58:BD59)</f>
        <v/>
      </c>
      <c r="BE57" s="74">
        <f>SUM(BE58:BE59)</f>
        <v/>
      </c>
      <c r="BF57" s="76">
        <f>SUM(BF58:BF59)</f>
        <v/>
      </c>
      <c r="BG57" s="252">
        <f>SUM(BG58:BG59)</f>
        <v/>
      </c>
      <c r="BH57" s="74">
        <f>SUM(BH58:BH59)</f>
        <v/>
      </c>
      <c r="BI57" s="76">
        <f>SUM(BI58:BI59)</f>
        <v/>
      </c>
      <c r="BK57" s="442">
        <f>SUM(I57,L57,O57,R57,U57,X57,AA57,AD57,AG57,AJ57,AM57,AP57)</f>
        <v/>
      </c>
      <c r="BL57" s="442">
        <f>BK57-AV57</f>
        <v/>
      </c>
      <c r="BM57" s="442">
        <f>SUM(J57,M57,P57,S57,V57)</f>
        <v/>
      </c>
      <c r="BN57" s="442">
        <f>BM57-AT57</f>
        <v/>
      </c>
      <c r="BP57" s="10">
        <f>_xlfn.FORMULATEXT(V57) &amp; "+SOMASES(Aut_Ajustes_Manuais!$G:$G;Aut_Ajustes_Manuais!$I:$I;DRE!T$4;Aut_Ajustes_Manuais!$F:$F;""" &amp; A57 &amp; """)"</f>
        <v/>
      </c>
    </row>
    <row r="58" outlineLevel="2" customFormat="1" s="463">
      <c r="A58" s="22" t="inlineStr">
        <is>
          <t>MDO Terceirizada - Eventos</t>
        </is>
      </c>
      <c r="B58" s="468" t="n"/>
      <c r="C58" s="24" t="inlineStr">
        <is>
          <t>Equipe de Eventos</t>
        </is>
      </c>
      <c r="D58" s="69" t="n"/>
      <c r="E58" s="80" t="n"/>
      <c r="F58" s="41" t="n"/>
      <c r="G58" s="23" t="n"/>
      <c r="H58" s="241" t="n">
        <v>-5400</v>
      </c>
      <c r="I58" s="27" t="n">
        <v>-2400</v>
      </c>
      <c r="J58" s="297">
        <f>SUMIFS(Aut_BlueMe_Sem_Pedido!$J:$J,Aut_BlueMe_Sem_Pedido!$H:$H,$A58,Aut_BlueMe_Sem_Pedido!$Q:$Q,DRE!H$4)+SUMIFS(Aut_BlueMe_Sem_Pedido!$J:$J,Aut_BlueMe_Sem_Pedido!$H:$H,"MDO PJ Fixo",Aut_BlueMe_Sem_Pedido!$Q:$Q,DRE!H$4,Aut_BlueMe_Sem_Pedido!$N:$N,$A58)+SUMIFS(Aut_Ajustes_Manuais!$G:$G,Aut_Ajustes_Manuais!$I:$I,DRE!H$4,Aut_Ajustes_Manuais!$F:$F,"MDO Terceirizada - Eventos")</f>
        <v/>
      </c>
      <c r="K58" s="241" t="n">
        <v>-5400</v>
      </c>
      <c r="L58" s="27" t="n">
        <v>-2400</v>
      </c>
      <c r="M58" s="297">
        <f>SUMIFS(Aut_BlueMe_Sem_Pedido!$J:$J,Aut_BlueMe_Sem_Pedido!$H:$H,$A58,Aut_BlueMe_Sem_Pedido!$Q:$Q,DRE!K$4)+SUMIFS(Aut_BlueMe_Sem_Pedido!$J:$J,Aut_BlueMe_Sem_Pedido!$H:$H,"MDO PJ Fixo",Aut_BlueMe_Sem_Pedido!$Q:$Q,DRE!K$4,Aut_BlueMe_Sem_Pedido!$N:$N,$A58)+SUMIFS(Aut_Ajustes_Manuais!$G:$G,Aut_Ajustes_Manuais!$I:$I,DRE!K$4,Aut_Ajustes_Manuais!$F:$F,"MDO Terceirizada - Eventos")</f>
        <v/>
      </c>
      <c r="N58" s="241" t="n">
        <v>-6019.35</v>
      </c>
      <c r="O58" s="27" t="n">
        <v>-2400</v>
      </c>
      <c r="P58" s="428">
        <f>SUMIFS(Aut_BlueMe_Sem_Pedido!$J:$J,Aut_BlueMe_Sem_Pedido!$H:$H,$A58,Aut_BlueMe_Sem_Pedido!$Q:$Q,DRE!N$4)+SUMIFS(Aut_BlueMe_Sem_Pedido!$J:$J,Aut_BlueMe_Sem_Pedido!$H:$H,"MDO PJ Fixo",Aut_BlueMe_Sem_Pedido!$Q:$Q,DRE!N$4,Aut_BlueMe_Sem_Pedido!$N:$N,$A58)+SUMIFS(Aut_Ajustes_Manuais!$G:$G,Aut_Ajustes_Manuais!$I:$I,DRE!N$4,Aut_Ajustes_Manuais!$F:$F,"MDO Terceirizada - Eventos")</f>
        <v/>
      </c>
      <c r="Q58" s="241" t="n">
        <v>-2400</v>
      </c>
      <c r="R58" s="27" t="n">
        <v>-2400</v>
      </c>
      <c r="S58" s="428">
        <f>SUMIFS(Aut_BlueMe_Sem_Pedido!$J:$J,Aut_BlueMe_Sem_Pedido!$H:$H,$A58,Aut_BlueMe_Sem_Pedido!$Q:$Q,DRE!Q$4)+SUMIFS(Aut_BlueMe_Sem_Pedido!$J:$J,Aut_BlueMe_Sem_Pedido!$H:$H,"MDO PJ Fixo",Aut_BlueMe_Sem_Pedido!$Q:$Q,DRE!Q$4,Aut_BlueMe_Sem_Pedido!$N:$N,$A58)+SUMIFS(Aut_Ajustes_Manuais!$G:$G,Aut_Ajustes_Manuais!$I:$I,DRE!Q$4,Aut_Ajustes_Manuais!$F:$F,"MDO Terceirizada - Eventos")</f>
        <v/>
      </c>
      <c r="T58" s="241" t="n">
        <v>-2400</v>
      </c>
      <c r="U58" s="27" t="n">
        <v>-2400</v>
      </c>
      <c r="V58" s="28">
        <f>SUMIFS(Aut_BlueMe_Sem_Pedido!$J:$J,Aut_BlueMe_Sem_Pedido!$H:$H,$A58,Aut_BlueMe_Sem_Pedido!$Q:$Q,DRE!T$4)+SUMIFS(Aut_BlueMe_Sem_Pedido!$J:$J,Aut_BlueMe_Sem_Pedido!$H:$H,"MDO PJ Fixo",Aut_BlueMe_Sem_Pedido!$Q:$Q,DRE!T$4,Aut_BlueMe_Sem_Pedido!$N:$N,$A58)+SUMIFS(Aut_Ajustes_Manuais!$G:$G,Aut_Ajustes_Manuais!$I:$I,DRE!T$4,Aut_Ajustes_Manuais!$F:$F,"MDO Terceirizada - Eventos")</f>
        <v/>
      </c>
      <c r="W58" s="241" t="n">
        <v>-2400</v>
      </c>
      <c r="X58" s="27" t="n">
        <v>-2400</v>
      </c>
      <c r="Y58" s="28">
        <f>SUMIFS(Aut_BlueMe_Sem_Pedido!$J:$J,Aut_BlueMe_Sem_Pedido!$H:$H,$A58,Aut_BlueMe_Sem_Pedido!$Q:$Q,DRE!W$4)+SUMIFS(Aut_BlueMe_Sem_Pedido!$J:$J,Aut_BlueMe_Sem_Pedido!$H:$H,"MDO PJ Fixo",Aut_BlueMe_Sem_Pedido!$Q:$Q,DRE!W$4,Aut_BlueMe_Sem_Pedido!$N:$N,$A58)+SUMIFS(Aut_Ajustes_Manuais!$G:$G,Aut_Ajustes_Manuais!$I:$I,DRE!W$4,Aut_Ajustes_Manuais!$F:$F,"MDO Terceirizada - Eventos")</f>
        <v/>
      </c>
      <c r="Z58" s="241" t="n">
        <v>-2400</v>
      </c>
      <c r="AA58" s="27" t="n">
        <v>-2400</v>
      </c>
      <c r="AB58" s="28">
        <f>SUMIFS(Aut_BlueMe_Sem_Pedido!$J:$J,Aut_BlueMe_Sem_Pedido!$H:$H,$A58,Aut_BlueMe_Sem_Pedido!$Q:$Q,DRE!Z$4)+SUMIFS(Aut_BlueMe_Sem_Pedido!$J:$J,Aut_BlueMe_Sem_Pedido!$H:$H,"MDO PJ Fixo",Aut_BlueMe_Sem_Pedido!$Q:$Q,DRE!Z$4,Aut_BlueMe_Sem_Pedido!$N:$N,$A58)+SUMIFS(Aut_Ajustes_Manuais!$G:$G,Aut_Ajustes_Manuais!$I:$I,DRE!Z$4,Aut_Ajustes_Manuais!$F:$F,"MDO Terceirizada - Eventos")</f>
        <v/>
      </c>
      <c r="AC58" s="241" t="n">
        <v>-2400</v>
      </c>
      <c r="AD58" s="27" t="n">
        <v>-2400</v>
      </c>
      <c r="AE58" s="28">
        <f>SUMIFS(Aut_BlueMe_Sem_Pedido!$J:$J,Aut_BlueMe_Sem_Pedido!$H:$H,$A58,Aut_BlueMe_Sem_Pedido!$Q:$Q,DRE!AC$4)+SUMIFS(Aut_BlueMe_Sem_Pedido!$J:$J,Aut_BlueMe_Sem_Pedido!$H:$H,"MDO PJ Fixo",Aut_BlueMe_Sem_Pedido!$Q:$Q,DRE!AC$4,Aut_BlueMe_Sem_Pedido!$N:$N,$A58)+SUMIFS(Aut_Ajustes_Manuais!$G:$G,Aut_Ajustes_Manuais!$I:$I,DRE!AC$4,Aut_Ajustes_Manuais!$F:$F,"MDO Terceirizada - Eventos")</f>
        <v/>
      </c>
      <c r="AF58" s="241" t="n">
        <v>-2400</v>
      </c>
      <c r="AG58" s="27" t="n">
        <v>-2400</v>
      </c>
      <c r="AH58" s="28">
        <f>SUMIFS(Aut_BlueMe_Sem_Pedido!$J:$J,Aut_BlueMe_Sem_Pedido!$H:$H,$A58,Aut_BlueMe_Sem_Pedido!$Q:$Q,DRE!AF$4)+SUMIFS(Aut_BlueMe_Sem_Pedido!$J:$J,Aut_BlueMe_Sem_Pedido!$H:$H,"MDO PJ Fixo",Aut_BlueMe_Sem_Pedido!$Q:$Q,DRE!AF$4,Aut_BlueMe_Sem_Pedido!$N:$N,$A58)+SUMIFS(Aut_Ajustes_Manuais!$G:$G,Aut_Ajustes_Manuais!$I:$I,DRE!AF$4,Aut_Ajustes_Manuais!$F:$F,"MDO Terceirizada - Eventos")</f>
        <v/>
      </c>
      <c r="AI58" s="241" t="n">
        <v>-2400</v>
      </c>
      <c r="AJ58" s="27" t="n">
        <v>-2400</v>
      </c>
      <c r="AK58" s="28">
        <f>SUMIFS(Aut_BlueMe_Sem_Pedido!$J:$J,Aut_BlueMe_Sem_Pedido!$H:$H,$A58,Aut_BlueMe_Sem_Pedido!$Q:$Q,DRE!AI$4)+SUMIFS(Aut_BlueMe_Sem_Pedido!$J:$J,Aut_BlueMe_Sem_Pedido!$H:$H,"MDO PJ Fixo",Aut_BlueMe_Sem_Pedido!$Q:$Q,DRE!AI$4,Aut_BlueMe_Sem_Pedido!$N:$N,$A58)+SUMIFS(Aut_Ajustes_Manuais!$G:$G,Aut_Ajustes_Manuais!$I:$I,DRE!AI$4,Aut_Ajustes_Manuais!$F:$F,"MDO Terceirizada - Eventos")</f>
        <v/>
      </c>
      <c r="AL58" s="241" t="n">
        <v>-2400</v>
      </c>
      <c r="AM58" s="27" t="n">
        <v>-2400</v>
      </c>
      <c r="AN58" s="28">
        <f>SUMIFS(Aut_BlueMe_Sem_Pedido!$J:$J,Aut_BlueMe_Sem_Pedido!$H:$H,$A58,Aut_BlueMe_Sem_Pedido!$Q:$Q,DRE!AL$4)+SUMIFS(Aut_BlueMe_Sem_Pedido!$J:$J,Aut_BlueMe_Sem_Pedido!$H:$H,"MDO PJ Fixo",Aut_BlueMe_Sem_Pedido!$Q:$Q,DRE!AL$4,Aut_BlueMe_Sem_Pedido!$N:$N,$A58)+SUMIFS(Aut_Ajustes_Manuais!$G:$G,Aut_Ajustes_Manuais!$I:$I,DRE!AL$4,Aut_Ajustes_Manuais!$F:$F,"MDO Terceirizada - Eventos")</f>
        <v/>
      </c>
      <c r="AO58" s="241" t="n">
        <v>-2400</v>
      </c>
      <c r="AP58" s="27" t="n">
        <v>-2400</v>
      </c>
      <c r="AQ58" s="28">
        <f>SUMIFS(Aut_BlueMe_Sem_Pedido!$J:$J,Aut_BlueMe_Sem_Pedido!$H:$H,$A58,Aut_BlueMe_Sem_Pedido!$Q:$Q,DRE!AO$4)+SUMIFS(Aut_BlueMe_Sem_Pedido!$J:$J,Aut_BlueMe_Sem_Pedido!$H:$H,"MDO PJ Fixo",Aut_BlueMe_Sem_Pedido!$Q:$Q,DRE!AO$4,Aut_BlueMe_Sem_Pedido!$N:$N,$A58)+SUMIFS(Aut_Ajustes_Manuais!$G:$G,Aut_Ajustes_Manuais!$I:$I,DRE!AO$4,Aut_Ajustes_Manuais!$F:$F,"MDO Terceirizada - Eventos")</f>
        <v/>
      </c>
      <c r="AR58" s="241">
        <f>SUMIFS($H58:$AO58,$H$5:$AO$5,"&lt;"&amp;MONTH(TODAY()),$H$6:$AO$6,"REAL 25")</f>
        <v/>
      </c>
      <c r="AS58" s="27">
        <f>SUMIFS($I58:$AP58,$I$5:$AP$5,"&lt;"&amp;MONTH(TODAY()),$I$6:$AP$6,"ORÇADO ")</f>
        <v/>
      </c>
      <c r="AT58" s="28">
        <f>SUMIFS($J58:$AQ58,$J$5:$AQ$5,"&lt;"&amp;MONTH(TODAY()),$J$6:$AQ$6,"REAL 26")</f>
        <v/>
      </c>
      <c r="AU58" s="241">
        <f>SUM(H58,K58,N58,Q58,T58,W58,Z58,AC58,AF58,AI58,AL58,AO58)</f>
        <v/>
      </c>
      <c r="AV58" s="27">
        <f>SUM(I58,L58,O58,R58,U58,X58,AA58,AD58,AG58,AJ58,AM58,AP58)</f>
        <v/>
      </c>
      <c r="AW58" s="28">
        <f>SUM(J58,M58,P58,S58,V58,Y58,AB58,AE58,AH58,AK58,AN58,AQ58)</f>
        <v/>
      </c>
      <c r="AX58" s="241">
        <f>SUM(H58,K58,N58)</f>
        <v/>
      </c>
      <c r="AY58" s="27">
        <f>SUM(I58,L58,O58)</f>
        <v/>
      </c>
      <c r="AZ58" s="28">
        <f>SUM(J58,M58,P58)</f>
        <v/>
      </c>
      <c r="BA58" s="241">
        <f>SUM(Q58,T58,W58)</f>
        <v/>
      </c>
      <c r="BB58" s="27">
        <f>SUM(R58,U58,X58)</f>
        <v/>
      </c>
      <c r="BC58" s="28">
        <f>SUM(S58,V58,Y58)</f>
        <v/>
      </c>
      <c r="BD58" s="241">
        <f>SUM(Z58,AC58,AF58)</f>
        <v/>
      </c>
      <c r="BE58" s="27">
        <f>SUM(AA58,AD58,AG58)</f>
        <v/>
      </c>
      <c r="BF58" s="28">
        <f>SUM(AB58,AE58,AH58)</f>
        <v/>
      </c>
      <c r="BG58" s="241">
        <f>SUM(AI58,AL58,AO58)</f>
        <v/>
      </c>
      <c r="BH58" s="27">
        <f>SUM(AJ58,AM58,AP58)</f>
        <v/>
      </c>
      <c r="BI58" s="28">
        <f>SUM(AK58,AN58,AQ58)</f>
        <v/>
      </c>
      <c r="BK58" s="442">
        <f>SUM(I58,L58,O58,R58,U58,X58,AA58,AD58,AG58,AJ58,AM58,AP58)</f>
        <v/>
      </c>
      <c r="BL58" s="442">
        <f>BK58-AV58</f>
        <v/>
      </c>
      <c r="BM58" s="442">
        <f>SUM(J58,M58,P58,S58,V58)</f>
        <v/>
      </c>
      <c r="BN58" s="442">
        <f>BM58-AT58</f>
        <v/>
      </c>
      <c r="BP58" s="463">
        <f>_xlfn.FORMULATEXT(V58) &amp; "+SOMASES(Aut_Ajustes_Manuais!$G:$G;Aut_Ajustes_Manuais!$I:$I;DRE!T$4;Aut_Ajustes_Manuais!$F:$F;""" &amp; A58 &amp; """)"</f>
        <v/>
      </c>
    </row>
    <row r="59" outlineLevel="2" customFormat="1" s="463">
      <c r="A59" s="22" t="inlineStr">
        <is>
          <t>Comissões de Vendas - Eventos</t>
        </is>
      </c>
      <c r="B59" s="468" t="n"/>
      <c r="C59" s="24" t="n"/>
      <c r="D59" s="69" t="inlineStr">
        <is>
          <t>% sobre o Faturamento de Eventos</t>
        </is>
      </c>
      <c r="E59" s="80" t="n">
        <v>-0.02</v>
      </c>
      <c r="F59" s="41" t="n"/>
      <c r="G59" s="23" t="n"/>
      <c r="H59" s="241" t="n">
        <v>0</v>
      </c>
      <c r="I59" s="81" t="n">
        <v>-4000</v>
      </c>
      <c r="J59" s="28">
        <f>SUMIFS(Aut_BlueMe_Sem_Pedido!$J:$J,Aut_BlueMe_Sem_Pedido!$Q:$Q,DRE!H$4,Aut_BlueMe_Sem_Pedido!$H:$H,DRE!$A59)+SUMIFS(Aut_Ajustes_Manuais!$G:$G,Aut_Ajustes_Manuais!$I:$I,DRE!H$4,Aut_Ajustes_Manuais!$F:$F,"Comissões de Vendas - Eventos")</f>
        <v/>
      </c>
      <c r="K59" s="254" t="n">
        <v>0</v>
      </c>
      <c r="L59" s="81" t="n">
        <v>-4000</v>
      </c>
      <c r="M59" s="28">
        <f>SUMIFS(Aut_BlueMe_Sem_Pedido!$J:$J,Aut_BlueMe_Sem_Pedido!$Q:$Q,DRE!K$4,Aut_BlueMe_Sem_Pedido!$H:$H,DRE!$A59)+SUMIFS(Aut_Ajustes_Manuais!$G:$G,Aut_Ajustes_Manuais!$I:$I,DRE!K$4,Aut_Ajustes_Manuais!$F:$F,"Comissões de Vendas - Eventos")</f>
        <v/>
      </c>
      <c r="N59" s="254" t="n">
        <v>-471.26</v>
      </c>
      <c r="O59" s="81" t="n">
        <v>-4000</v>
      </c>
      <c r="P59" s="82">
        <f>SUMIFS(Aut_BlueMe_Sem_Pedido!$J:$J,Aut_BlueMe_Sem_Pedido!$Q:$Q,DRE!N$4,Aut_BlueMe_Sem_Pedido!$H:$H,DRE!$A59)+SUMIFS(Aut_Ajustes_Manuais!$G:$G,Aut_Ajustes_Manuais!$I:$I,DRE!N$4,Aut_Ajustes_Manuais!$F:$F,"Comissões de Vendas - Eventos")</f>
        <v/>
      </c>
      <c r="Q59" s="241" t="n">
        <v>0</v>
      </c>
      <c r="R59" s="81" t="n">
        <v>-4000</v>
      </c>
      <c r="S59" s="82">
        <f>SUMIFS(Aut_BlueMe_Sem_Pedido!$J:$J,Aut_BlueMe_Sem_Pedido!$Q:$Q,DRE!Q$4,Aut_BlueMe_Sem_Pedido!$H:$H,DRE!$A59)+SUMIFS(Aut_Ajustes_Manuais!$G:$G,Aut_Ajustes_Manuais!$I:$I,DRE!Q$4,Aut_Ajustes_Manuais!$F:$F,"Comissões de Vendas - Eventos")</f>
        <v/>
      </c>
      <c r="T59" s="241" t="n">
        <v>-223.13</v>
      </c>
      <c r="U59" s="81" t="n">
        <v>-4000</v>
      </c>
      <c r="V59" s="82">
        <f>SUMIFS(Aut_BlueMe_Sem_Pedido!$J:$J,Aut_BlueMe_Sem_Pedido!$Q:$Q,DRE!T$4,Aut_BlueMe_Sem_Pedido!$H:$H,DRE!$A59)+SUMIFS(Aut_Ajustes_Manuais!$G:$G,Aut_Ajustes_Manuais!$I:$I,DRE!T$4,Aut_Ajustes_Manuais!$F:$F,"Comissões de Vendas - Eventos")</f>
        <v/>
      </c>
      <c r="W59" s="241" t="n">
        <v>-638.97</v>
      </c>
      <c r="X59" s="81" t="n">
        <v>-4000</v>
      </c>
      <c r="Y59" s="82">
        <f>SUMIFS(Aut_BlueMe_Sem_Pedido!$J:$J,Aut_BlueMe_Sem_Pedido!$Q:$Q,DRE!W$4,Aut_BlueMe_Sem_Pedido!$H:$H,DRE!$A59)+SUMIFS(Aut_Ajustes_Manuais!$G:$G,Aut_Ajustes_Manuais!$I:$I,DRE!W$4,Aut_Ajustes_Manuais!$F:$F,"Comissões de Vendas - Eventos")</f>
        <v/>
      </c>
      <c r="Z59" s="241" t="n">
        <v>-9939.780000000001</v>
      </c>
      <c r="AA59" s="81" t="n">
        <v>-9900</v>
      </c>
      <c r="AB59" s="82">
        <f>SUMIFS(Aut_BlueMe_Sem_Pedido!$J:$J,Aut_BlueMe_Sem_Pedido!$Q:$Q,DRE!Z$4,Aut_BlueMe_Sem_Pedido!$H:$H,DRE!$A59)+SUMIFS(Aut_Ajustes_Manuais!$G:$G,Aut_Ajustes_Manuais!$I:$I,DRE!Z$4,Aut_Ajustes_Manuais!$F:$F,"Comissões de Vendas - Eventos")</f>
        <v/>
      </c>
      <c r="AC59" s="241" t="n">
        <v>-1712.8</v>
      </c>
      <c r="AD59" s="81" t="n">
        <v>-4000</v>
      </c>
      <c r="AE59" s="82">
        <f>SUMIFS(Aut_BlueMe_Sem_Pedido!$J:$J,Aut_BlueMe_Sem_Pedido!$Q:$Q,DRE!AC$4,Aut_BlueMe_Sem_Pedido!$H:$H,DRE!$A59)+SUMIFS(Aut_Ajustes_Manuais!$G:$G,Aut_Ajustes_Manuais!$I:$I,DRE!AC$4,Aut_Ajustes_Manuais!$F:$F,"Comissões de Vendas - Eventos")</f>
        <v/>
      </c>
      <c r="AF59" s="241" t="n">
        <v>-10597.6</v>
      </c>
      <c r="AG59" s="81" t="n">
        <v>-4000</v>
      </c>
      <c r="AH59" s="82">
        <f>SUMIFS(Aut_BlueMe_Sem_Pedido!$J:$J,Aut_BlueMe_Sem_Pedido!$Q:$Q,DRE!AF$4,Aut_BlueMe_Sem_Pedido!$H:$H,DRE!$A59)+SUMIFS(Aut_Ajustes_Manuais!$G:$G,Aut_Ajustes_Manuais!$I:$I,DRE!AF$4,Aut_Ajustes_Manuais!$F:$F,"Comissões de Vendas - Eventos")</f>
        <v/>
      </c>
      <c r="AI59" s="241" t="n">
        <v>-3633.04</v>
      </c>
      <c r="AJ59" s="81" t="n">
        <v>-10200</v>
      </c>
      <c r="AK59" s="82">
        <f>SUMIFS(Aut_BlueMe_Sem_Pedido!$J:$J,Aut_BlueMe_Sem_Pedido!$Q:$Q,DRE!AI$4,Aut_BlueMe_Sem_Pedido!$H:$H,DRE!$A59)+SUMIFS(Aut_Ajustes_Manuais!$G:$G,Aut_Ajustes_Manuais!$I:$I,DRE!AI$4,Aut_Ajustes_Manuais!$F:$F,"Comissões de Vendas - Eventos")</f>
        <v/>
      </c>
      <c r="AL59" s="241" t="n">
        <v>-7960.95</v>
      </c>
      <c r="AM59" s="81" t="n">
        <v>-5500</v>
      </c>
      <c r="AN59" s="82">
        <f>SUMIFS(Aut_BlueMe_Sem_Pedido!$J:$J,Aut_BlueMe_Sem_Pedido!$Q:$Q,DRE!AL$4,Aut_BlueMe_Sem_Pedido!$H:$H,DRE!$A59)+SUMIFS(Aut_Ajustes_Manuais!$G:$G,Aut_Ajustes_Manuais!$I:$I,DRE!AL$4,Aut_Ajustes_Manuais!$F:$F,"Comissões de Vendas - Eventos")</f>
        <v/>
      </c>
      <c r="AO59" s="241" t="n">
        <v>-12914.42</v>
      </c>
      <c r="AP59" s="81" t="n">
        <v>-10200</v>
      </c>
      <c r="AQ59" s="82">
        <f>SUMIFS(Aut_BlueMe_Sem_Pedido!$J:$J,Aut_BlueMe_Sem_Pedido!$Q:$Q,DRE!AO$4,Aut_BlueMe_Sem_Pedido!$H:$H,DRE!$A59)+SUMIFS(Aut_Ajustes_Manuais!$G:$G,Aut_Ajustes_Manuais!$I:$I,DRE!AO$4,Aut_Ajustes_Manuais!$F:$F,"Comissões de Vendas - Eventos")</f>
        <v/>
      </c>
      <c r="AR59" s="241">
        <f>SUMIFS($H59:$AO59,$H$5:$AO$5,"&lt;"&amp;MONTH(TODAY()),$H$6:$AO$6,"REAL 25")</f>
        <v/>
      </c>
      <c r="AS59" s="81">
        <f>SUMIFS($I59:$AP59,$I$5:$AP$5,"&lt;"&amp;MONTH(TODAY()),$I$6:$AP$6,"ORÇADO ")</f>
        <v/>
      </c>
      <c r="AT59" s="82">
        <f>SUMIFS($J59:$AQ59,$J$5:$AQ$5,"&lt;"&amp;MONTH(TODAY()),$J$6:$AQ$6,"REAL 26")</f>
        <v/>
      </c>
      <c r="AU59" s="241">
        <f>SUM(H59,K59,N59,Q59,T59,W59,Z59,AC59,AF59,AI59,AL59,AO59)</f>
        <v/>
      </c>
      <c r="AV59" s="81">
        <f>SUM(I59,L59,O59,R59,U59,X59,AA59,AD59,AG59,AJ59,AM59,AP59)</f>
        <v/>
      </c>
      <c r="AW59" s="82">
        <f>SUM(J59,M59,P59,S59,V59,Y59,AB59,AE59,AH59,AK59,AN59,AQ59)</f>
        <v/>
      </c>
      <c r="AX59" s="241">
        <f>SUM(H59,K59,N59)</f>
        <v/>
      </c>
      <c r="AY59" s="81">
        <f>SUM(I59,L59,O59)</f>
        <v/>
      </c>
      <c r="AZ59" s="82">
        <f>SUM(J59,M59,P59)</f>
        <v/>
      </c>
      <c r="BA59" s="241">
        <f>SUM(Q59,T59,W59)</f>
        <v/>
      </c>
      <c r="BB59" s="81">
        <f>SUM(R59,U59,X59)</f>
        <v/>
      </c>
      <c r="BC59" s="82">
        <f>SUM(S59,V59,Y59)</f>
        <v/>
      </c>
      <c r="BD59" s="241">
        <f>SUM(Z59,AC59,AF59)</f>
        <v/>
      </c>
      <c r="BE59" s="81">
        <f>SUM(AA59,AD59,AG59)</f>
        <v/>
      </c>
      <c r="BF59" s="82">
        <f>SUM(AB59,AE59,AH59)</f>
        <v/>
      </c>
      <c r="BG59" s="241">
        <f>SUM(AI59,AL59,AO59)</f>
        <v/>
      </c>
      <c r="BH59" s="81">
        <f>SUM(AJ59,AM59,AP59)</f>
        <v/>
      </c>
      <c r="BI59" s="82">
        <f>SUM(AK59,AN59,AQ59)</f>
        <v/>
      </c>
      <c r="BK59" s="442">
        <f>SUM(I59,L59,O59,R59,U59,X59,AA59,AD59,AG59,AJ59,AM59,AP59)</f>
        <v/>
      </c>
      <c r="BL59" s="442">
        <f>BK59-AV59</f>
        <v/>
      </c>
      <c r="BM59" s="442">
        <f>SUM(J59,M59,P59,S59,V59)</f>
        <v/>
      </c>
      <c r="BN59" s="442">
        <f>BM59-AT59</f>
        <v/>
      </c>
      <c r="BP59" s="463">
        <f>_xlfn.FORMULATEXT(V59) &amp; "+SOMASES(Aut_Ajustes_Manuais!$G:$G;Aut_Ajustes_Manuais!$I:$I;DRE!T$4;Aut_Ajustes_Manuais!$F:$F;""" &amp; A59 &amp; """)"</f>
        <v/>
      </c>
    </row>
    <row r="60" outlineLevel="1" ht="18" customHeight="1">
      <c r="A60" s="73" t="inlineStr">
        <is>
          <t>Serviços de Terceiros - Eventos</t>
        </is>
      </c>
      <c r="C60" s="24" t="n"/>
      <c r="D60" s="69" t="n"/>
      <c r="E60" s="80" t="n"/>
      <c r="F60" s="41" t="n"/>
      <c r="H60" s="252" t="n">
        <v>0</v>
      </c>
      <c r="I60" s="74" t="n">
        <v>-4600</v>
      </c>
      <c r="J60" s="76">
        <f>SUM(J61:J64)</f>
        <v/>
      </c>
      <c r="K60" s="252" t="n">
        <v>0</v>
      </c>
      <c r="L60" s="74" t="n">
        <v>-4600</v>
      </c>
      <c r="M60" s="76">
        <f>SUM(M61:M64)</f>
        <v/>
      </c>
      <c r="N60" s="252" t="n">
        <v>0</v>
      </c>
      <c r="O60" s="74" t="n">
        <v>-4600</v>
      </c>
      <c r="P60" s="76">
        <f>SUM(P61:P64)</f>
        <v/>
      </c>
      <c r="Q60" s="252" t="n">
        <v>0</v>
      </c>
      <c r="R60" s="74" t="n">
        <v>-4600</v>
      </c>
      <c r="S60" s="76">
        <f>SUM(S61:S64)</f>
        <v/>
      </c>
      <c r="T60" s="252" t="n">
        <v>0</v>
      </c>
      <c r="U60" s="74" t="n">
        <v>-4600</v>
      </c>
      <c r="V60" s="76">
        <f>SUM(V61:V64)</f>
        <v/>
      </c>
      <c r="W60" s="252" t="n">
        <v>0</v>
      </c>
      <c r="X60" s="74" t="n">
        <v>-4600</v>
      </c>
      <c r="Y60" s="76">
        <f>SUM(Y61:Y64)</f>
        <v/>
      </c>
      <c r="Z60" s="252" t="n">
        <v>-14657</v>
      </c>
      <c r="AA60" s="74" t="n">
        <v>-11385</v>
      </c>
      <c r="AB60" s="76">
        <f>SUM(AB61:AB64)</f>
        <v/>
      </c>
      <c r="AC60" s="252" t="n">
        <v>-59.4</v>
      </c>
      <c r="AD60" s="74" t="n">
        <v>-4600</v>
      </c>
      <c r="AE60" s="76">
        <f>SUM(AE61:AE64)</f>
        <v/>
      </c>
      <c r="AF60" s="252" t="n">
        <v>-500</v>
      </c>
      <c r="AG60" s="74" t="n">
        <v>-4600</v>
      </c>
      <c r="AH60" s="76">
        <f>SUM(AH61:AH64)</f>
        <v/>
      </c>
      <c r="AI60" s="252" t="n">
        <v>-7000</v>
      </c>
      <c r="AJ60" s="74" t="n">
        <v>-11730</v>
      </c>
      <c r="AK60" s="76">
        <f>SUM(AK61:AK64)</f>
        <v/>
      </c>
      <c r="AL60" s="252" t="n">
        <v>0</v>
      </c>
      <c r="AM60" s="74" t="n">
        <v>-6325</v>
      </c>
      <c r="AN60" s="76">
        <f>SUM(AN61:AN64)</f>
        <v/>
      </c>
      <c r="AO60" s="252" t="n">
        <v>-4600</v>
      </c>
      <c r="AP60" s="74" t="n">
        <v>-11730</v>
      </c>
      <c r="AQ60" s="76">
        <f>SUM(AQ61:AQ64)</f>
        <v/>
      </c>
      <c r="AR60" s="252">
        <f>SUMIFS($H60:$AO60,$H$5:$AO$5,"&lt;"&amp;MONTH(TODAY()),$H$6:$AO$6,"REAL 25")</f>
        <v/>
      </c>
      <c r="AS60" s="74">
        <f>SUMIFS($I60:$AP60,$I$5:$AP$5,"&lt;"&amp;MONTH(TODAY()),$I$6:$AP$6,"ORÇADO ")</f>
        <v/>
      </c>
      <c r="AT60" s="76">
        <f>SUMIFS($J60:$AQ60,$J$5:$AQ$5,"&lt;"&amp;MONTH(TODAY()),$J$6:$AQ$6,"REAL 26")</f>
        <v/>
      </c>
      <c r="AU60" s="252">
        <f>SUM(AU61:AU64)</f>
        <v/>
      </c>
      <c r="AV60" s="74">
        <f>SUM(AV61:AV64)</f>
        <v/>
      </c>
      <c r="AW60" s="76">
        <f>SUM(AW61:AW64)</f>
        <v/>
      </c>
      <c r="AX60" s="252">
        <f>SUM(AX61:AX64)</f>
        <v/>
      </c>
      <c r="AY60" s="74">
        <f>SUM(AY61:AY64)</f>
        <v/>
      </c>
      <c r="AZ60" s="76">
        <f>SUM(AZ61:AZ64)</f>
        <v/>
      </c>
      <c r="BA60" s="252">
        <f>SUM(BA61:BA64)</f>
        <v/>
      </c>
      <c r="BB60" s="74">
        <f>SUM(BB61:BB64)</f>
        <v/>
      </c>
      <c r="BC60" s="76">
        <f>SUM(BC61:BC64)</f>
        <v/>
      </c>
      <c r="BD60" s="252">
        <f>SUM(BD61:BD64)</f>
        <v/>
      </c>
      <c r="BE60" s="74">
        <f>SUM(BE61:BE64)</f>
        <v/>
      </c>
      <c r="BF60" s="76">
        <f>SUM(BF61:BF64)</f>
        <v/>
      </c>
      <c r="BG60" s="252">
        <f>SUM(BG61:BG64)</f>
        <v/>
      </c>
      <c r="BH60" s="74">
        <f>SUM(BH61:BH64)</f>
        <v/>
      </c>
      <c r="BI60" s="76">
        <f>SUM(BI61:BI64)</f>
        <v/>
      </c>
      <c r="BK60" s="442">
        <f>SUM(I60,L60,O60,R60,U60,X60,AA60,AD60,AG60,AJ60,AM60,AP60)</f>
        <v/>
      </c>
      <c r="BL60" s="442">
        <f>BK60-AV60</f>
        <v/>
      </c>
      <c r="BM60" s="442">
        <f>SUM(J60,M60,P60,S60,V60)</f>
        <v/>
      </c>
      <c r="BN60" s="442">
        <f>BM60-AT60</f>
        <v/>
      </c>
      <c r="BP60" s="10">
        <f>_xlfn.FORMULATEXT(V60) &amp; "+SOMASES(Aut_Ajustes_Manuais!$G:$G;Aut_Ajustes_Manuais!$I:$I;DRE!T$4;Aut_Ajustes_Manuais!$F:$F;""" &amp; A60 &amp; """)"</f>
        <v/>
      </c>
    </row>
    <row r="61" outlineLevel="2" customFormat="1" s="463">
      <c r="A61" s="22" t="inlineStr">
        <is>
          <t>Serviços Terceirizados - Eventos</t>
        </is>
      </c>
      <c r="B61" s="468" t="n"/>
      <c r="C61" s="24" t="inlineStr">
        <is>
          <t xml:space="preserve">Estaff / Limpeza </t>
        </is>
      </c>
      <c r="D61" s="69" t="inlineStr">
        <is>
          <t>% sobre o Faturamento de Eventos</t>
        </is>
      </c>
      <c r="E61" s="80" t="n">
        <v>-0.02</v>
      </c>
      <c r="F61" s="41" t="n"/>
      <c r="G61" s="23" t="n"/>
      <c r="H61" s="241" t="n">
        <v>0</v>
      </c>
      <c r="I61" s="81" t="n">
        <v>-4000</v>
      </c>
      <c r="J61" s="28">
        <f>SUMIFS(Aut_BlueMe_Sem_Pedido!$J:$J,Aut_BlueMe_Sem_Pedido!$Q:$Q,DRE!H$4,Aut_BlueMe_Sem_Pedido!$H:$H,DRE!$A61)+SUMIFS(Aut_Ajustes_Manuais!$G:$G,Aut_Ajustes_Manuais!$I:$I,DRE!H$4,Aut_Ajustes_Manuais!$F:$F,"Serviços Terceirizados - Eventos")</f>
        <v/>
      </c>
      <c r="K61" s="254" t="n">
        <v>0</v>
      </c>
      <c r="L61" s="81" t="n">
        <v>-4000</v>
      </c>
      <c r="M61" s="82">
        <f>SUMIFS(Aut_BlueMe_Sem_Pedido!$J:$J,Aut_BlueMe_Sem_Pedido!$Q:$Q,DRE!K$4,Aut_BlueMe_Sem_Pedido!$H:$H,DRE!$A61)+SUMIFS(Aut_Ajustes_Manuais!$G:$G,Aut_Ajustes_Manuais!$I:$I,DRE!K$4,Aut_Ajustes_Manuais!$F:$F,"Serviços Terceirizados - Eventos")</f>
        <v/>
      </c>
      <c r="N61" s="254" t="n">
        <v>0</v>
      </c>
      <c r="O61" s="81" t="n">
        <v>-4000</v>
      </c>
      <c r="P61" s="82">
        <f>SUMIFS(Aut_BlueMe_Sem_Pedido!$J:$J,Aut_BlueMe_Sem_Pedido!$Q:$Q,DRE!N$4,Aut_BlueMe_Sem_Pedido!$H:$H,DRE!$A61)+SUMIFS(Aut_Ajustes_Manuais!$G:$G,Aut_Ajustes_Manuais!$I:$I,DRE!N$4,Aut_Ajustes_Manuais!$F:$F,"Serviços Terceirizados - Eventos")</f>
        <v/>
      </c>
      <c r="Q61" s="241" t="n">
        <v>0</v>
      </c>
      <c r="R61" s="81" t="n">
        <v>-4000</v>
      </c>
      <c r="S61" s="82">
        <f>SUMIFS(Aut_BlueMe_Sem_Pedido!$J:$J,Aut_BlueMe_Sem_Pedido!$Q:$Q,DRE!Q$4,Aut_BlueMe_Sem_Pedido!$H:$H,DRE!$A61)+SUMIFS(Aut_Ajustes_Manuais!$G:$G,Aut_Ajustes_Manuais!$I:$I,DRE!Q$4,Aut_Ajustes_Manuais!$F:$F,"Serviços Terceirizados - Eventos")</f>
        <v/>
      </c>
      <c r="T61" s="241" t="n">
        <v>0</v>
      </c>
      <c r="U61" s="81" t="n">
        <v>-4000</v>
      </c>
      <c r="V61" s="82">
        <f>SUMIFS(Aut_BlueMe_Sem_Pedido!$J:$J,Aut_BlueMe_Sem_Pedido!$Q:$Q,DRE!T$4,Aut_BlueMe_Sem_Pedido!$H:$H,DRE!$A61)+SUMIFS(Aut_Ajustes_Manuais!$G:$G,Aut_Ajustes_Manuais!$I:$I,DRE!T$4,Aut_Ajustes_Manuais!$F:$F,"Serviços Terceirizados - Eventos")</f>
        <v/>
      </c>
      <c r="W61" s="241" t="n">
        <v>0</v>
      </c>
      <c r="X61" s="81" t="n">
        <v>-4000</v>
      </c>
      <c r="Y61" s="82">
        <f>SUMIFS(Aut_BlueMe_Sem_Pedido!$J:$J,Aut_BlueMe_Sem_Pedido!$Q:$Q,DRE!W$4,Aut_BlueMe_Sem_Pedido!$H:$H,DRE!$A61)+SUMIFS(Aut_Ajustes_Manuais!$G:$G,Aut_Ajustes_Manuais!$I:$I,DRE!W$4,Aut_Ajustes_Manuais!$F:$F,"Serviços Terceirizados - Eventos")</f>
        <v/>
      </c>
      <c r="Z61" s="241" t="n">
        <v>-10000</v>
      </c>
      <c r="AA61" s="81" t="n">
        <v>-9900</v>
      </c>
      <c r="AB61" s="82">
        <f>SUMIFS(Aut_BlueMe_Sem_Pedido!$J:$J,Aut_BlueMe_Sem_Pedido!$Q:$Q,DRE!Z$4,Aut_BlueMe_Sem_Pedido!$H:$H,DRE!$A61)+SUMIFS(Aut_Ajustes_Manuais!$G:$G,Aut_Ajustes_Manuais!$I:$I,DRE!Z$4,Aut_Ajustes_Manuais!$F:$F,"Serviços Terceirizados - Eventos")</f>
        <v/>
      </c>
      <c r="AC61" s="241" t="n">
        <v>-59.4</v>
      </c>
      <c r="AD61" s="81" t="n">
        <v>-4000</v>
      </c>
      <c r="AE61" s="82">
        <f>SUMIFS(Aut_BlueMe_Sem_Pedido!$J:$J,Aut_BlueMe_Sem_Pedido!$Q:$Q,DRE!AC$4,Aut_BlueMe_Sem_Pedido!$H:$H,DRE!$A61)+SUMIFS(Aut_Ajustes_Manuais!$G:$G,Aut_Ajustes_Manuais!$I:$I,DRE!AC$4,Aut_Ajustes_Manuais!$F:$F,"Serviços Terceirizados - Eventos")</f>
        <v/>
      </c>
      <c r="AF61" s="241" t="n">
        <v>-500</v>
      </c>
      <c r="AG61" s="81" t="n">
        <v>-4000</v>
      </c>
      <c r="AH61" s="82">
        <f>SUMIFS(Aut_BlueMe_Sem_Pedido!$J:$J,Aut_BlueMe_Sem_Pedido!$Q:$Q,DRE!AF$4,Aut_BlueMe_Sem_Pedido!$H:$H,DRE!$A61)+SUMIFS(Aut_Ajustes_Manuais!$G:$G,Aut_Ajustes_Manuais!$I:$I,DRE!AF$4,Aut_Ajustes_Manuais!$F:$F,"Serviços Terceirizados - Eventos")</f>
        <v/>
      </c>
      <c r="AI61" s="241" t="n">
        <v>-2000</v>
      </c>
      <c r="AJ61" s="81" t="n">
        <v>-10200</v>
      </c>
      <c r="AK61" s="82">
        <f>SUMIFS(Aut_BlueMe_Sem_Pedido!$J:$J,Aut_BlueMe_Sem_Pedido!$Q:$Q,DRE!AI$4,Aut_BlueMe_Sem_Pedido!$H:$H,DRE!$A61)+SUMIFS(Aut_Ajustes_Manuais!$G:$G,Aut_Ajustes_Manuais!$I:$I,DRE!AI$4,Aut_Ajustes_Manuais!$F:$F,"Serviços Terceirizados - Eventos")</f>
        <v/>
      </c>
      <c r="AL61" s="241" t="n">
        <v>0</v>
      </c>
      <c r="AM61" s="81" t="n">
        <v>-5500</v>
      </c>
      <c r="AN61" s="82">
        <f>SUMIFS(Aut_BlueMe_Sem_Pedido!$J:$J,Aut_BlueMe_Sem_Pedido!$Q:$Q,DRE!AL$4,Aut_BlueMe_Sem_Pedido!$H:$H,DRE!$A61)+SUMIFS(Aut_Ajustes_Manuais!$G:$G,Aut_Ajustes_Manuais!$I:$I,DRE!AL$4,Aut_Ajustes_Manuais!$F:$F,"Serviços Terceirizados - Eventos")</f>
        <v/>
      </c>
      <c r="AO61" s="241" t="n">
        <v>-4600</v>
      </c>
      <c r="AP61" s="81" t="n">
        <v>-10200</v>
      </c>
      <c r="AQ61" s="82">
        <f>SUMIFS(Aut_BlueMe_Sem_Pedido!$J:$J,Aut_BlueMe_Sem_Pedido!$Q:$Q,DRE!AO$4,Aut_BlueMe_Sem_Pedido!$H:$H,DRE!$A61)+SUMIFS(Aut_Ajustes_Manuais!$G:$G,Aut_Ajustes_Manuais!$I:$I,DRE!AO$4,Aut_Ajustes_Manuais!$F:$F,"Serviços Terceirizados - Eventos")</f>
        <v/>
      </c>
      <c r="AR61" s="241">
        <f>SUMIFS($H61:$AO61,$H$5:$AO$5,"&lt;"&amp;MONTH(TODAY()),$H$6:$AO$6,"REAL 25")</f>
        <v/>
      </c>
      <c r="AS61" s="81">
        <f>SUMIFS($I61:$AP61,$I$5:$AP$5,"&lt;"&amp;MONTH(TODAY()),$I$6:$AP$6,"ORÇADO ")</f>
        <v/>
      </c>
      <c r="AT61" s="82">
        <f>SUMIFS($J61:$AQ61,$J$5:$AQ$5,"&lt;"&amp;MONTH(TODAY()),$J$6:$AQ$6,"REAL 26")</f>
        <v/>
      </c>
      <c r="AU61" s="241">
        <f>SUM(H61,K61,N61,Q61,T61,W61,Z61,AC61,AF61,AI61,AL61,AO61)</f>
        <v/>
      </c>
      <c r="AV61" s="81">
        <f>SUM(I61,L61,O61,R61,U61,X61,AA61,AD61,AG61,AJ61,AM61,AP61)</f>
        <v/>
      </c>
      <c r="AW61" s="82">
        <f>SUM(J61,M61,P61,S61,V61,Y61,AB61,AE61,AH61,AK61,AN61,AQ61)</f>
        <v/>
      </c>
      <c r="AX61" s="241">
        <f>SUM(H61,K61,N61)</f>
        <v/>
      </c>
      <c r="AY61" s="81">
        <f>SUM(I61,L61,O61)</f>
        <v/>
      </c>
      <c r="AZ61" s="82">
        <f>SUM(J61,M61,P61)</f>
        <v/>
      </c>
      <c r="BA61" s="241">
        <f>SUM(Q61,T61,W61)</f>
        <v/>
      </c>
      <c r="BB61" s="81">
        <f>SUM(R61,U61,X61)</f>
        <v/>
      </c>
      <c r="BC61" s="82">
        <f>SUM(S61,V61,Y61)</f>
        <v/>
      </c>
      <c r="BD61" s="241">
        <f>SUM(Z61,AC61,AF61)</f>
        <v/>
      </c>
      <c r="BE61" s="81">
        <f>SUM(AA61,AD61,AG61)</f>
        <v/>
      </c>
      <c r="BF61" s="82">
        <f>SUM(AB61,AE61,AH61)</f>
        <v/>
      </c>
      <c r="BG61" s="241">
        <f>SUM(AI61,AL61,AO61)</f>
        <v/>
      </c>
      <c r="BH61" s="81">
        <f>SUM(AJ61,AM61,AP61)</f>
        <v/>
      </c>
      <c r="BI61" s="82">
        <f>SUM(AK61,AN61,AQ61)</f>
        <v/>
      </c>
      <c r="BK61" s="442">
        <f>SUM(I61,L61,O61,R61,U61,X61,AA61,AD61,AG61,AJ61,AM61,AP61)</f>
        <v/>
      </c>
      <c r="BL61" s="442">
        <f>BK61-AV61</f>
        <v/>
      </c>
      <c r="BM61" s="442">
        <f>SUM(J61,M61,P61,S61,V61)</f>
        <v/>
      </c>
      <c r="BN61" s="442">
        <f>BM61-AT61</f>
        <v/>
      </c>
      <c r="BP61" s="463">
        <f>_xlfn.FORMULATEXT(V61) &amp; "+SOMASES(Aut_Ajustes_Manuais!$G:$G;Aut_Ajustes_Manuais!$I:$I;DRE!T$4;Aut_Ajustes_Manuais!$F:$F;""" &amp; A61 &amp; """)"</f>
        <v/>
      </c>
    </row>
    <row r="62" outlineLevel="2" customFormat="1" s="463">
      <c r="A62" s="22" t="inlineStr">
        <is>
          <t>Serviço de Segurança - Eventos</t>
        </is>
      </c>
      <c r="B62" s="468" t="n"/>
      <c r="C62" s="24" t="inlineStr">
        <is>
          <t>Estaff</t>
        </is>
      </c>
      <c r="D62" s="69" t="inlineStr">
        <is>
          <t>% sobre o Faturamento de Eventos</t>
        </is>
      </c>
      <c r="E62" s="80" t="n">
        <v>0</v>
      </c>
      <c r="F62" s="41" t="n"/>
      <c r="G62" s="23" t="n"/>
      <c r="H62" s="241" t="n">
        <v>0</v>
      </c>
      <c r="I62" s="81" t="n">
        <v>0</v>
      </c>
      <c r="J62" s="28">
        <f>SUMIFS(Aut_BlueMe_Sem_Pedido!$J:$J,Aut_BlueMe_Sem_Pedido!$Q:$Q,DRE!H$4,Aut_BlueMe_Sem_Pedido!$H:$H,DRE!$A62)+SUMIFS(Aut_Ajustes_Manuais!$G:$G,Aut_Ajustes_Manuais!$I:$I,DRE!H$4,Aut_Ajustes_Manuais!$F:$F,"Serviço de Segurança - Eventos")</f>
        <v/>
      </c>
      <c r="K62" s="254" t="n">
        <v>0</v>
      </c>
      <c r="L62" s="81" t="n">
        <v>0</v>
      </c>
      <c r="M62" s="82">
        <f>SUMIFS(Aut_BlueMe_Sem_Pedido!$J:$J,Aut_BlueMe_Sem_Pedido!$Q:$Q,DRE!K$4,Aut_BlueMe_Sem_Pedido!$H:$H,DRE!$A62)+SUMIFS(Aut_Ajustes_Manuais!$G:$G,Aut_Ajustes_Manuais!$I:$I,DRE!K$4,Aut_Ajustes_Manuais!$F:$F,"Serviço de Segurança - Eventos")</f>
        <v/>
      </c>
      <c r="N62" s="254" t="n">
        <v>0</v>
      </c>
      <c r="O62" s="81" t="n">
        <v>0</v>
      </c>
      <c r="P62" s="82">
        <f>SUMIFS(Aut_BlueMe_Sem_Pedido!$J:$J,Aut_BlueMe_Sem_Pedido!$Q:$Q,DRE!N$4,Aut_BlueMe_Sem_Pedido!$H:$H,DRE!$A62)+SUMIFS(Aut_Ajustes_Manuais!$G:$G,Aut_Ajustes_Manuais!$I:$I,DRE!N$4,Aut_Ajustes_Manuais!$F:$F,"Serviço de Segurança - Eventos")</f>
        <v/>
      </c>
      <c r="Q62" s="241" t="n">
        <v>0</v>
      </c>
      <c r="R62" s="81" t="n">
        <v>0</v>
      </c>
      <c r="S62" s="82">
        <f>SUMIFS(Aut_BlueMe_Sem_Pedido!$J:$J,Aut_BlueMe_Sem_Pedido!$Q:$Q,DRE!Q$4,Aut_BlueMe_Sem_Pedido!$H:$H,DRE!$A62)+SUMIFS(Aut_Ajustes_Manuais!$G:$G,Aut_Ajustes_Manuais!$I:$I,DRE!Q$4,Aut_Ajustes_Manuais!$F:$F,"Serviço de Segurança - Eventos")</f>
        <v/>
      </c>
      <c r="T62" s="241" t="n">
        <v>0</v>
      </c>
      <c r="U62" s="81" t="n">
        <v>0</v>
      </c>
      <c r="V62" s="82">
        <f>SUMIFS(Aut_BlueMe_Sem_Pedido!$J:$J,Aut_BlueMe_Sem_Pedido!$Q:$Q,DRE!T$4,Aut_BlueMe_Sem_Pedido!$H:$H,DRE!$A62)+SUMIFS(Aut_Ajustes_Manuais!$G:$G,Aut_Ajustes_Manuais!$I:$I,DRE!T$4,Aut_Ajustes_Manuais!$F:$F,"Serviço de Segurança - Eventos")</f>
        <v/>
      </c>
      <c r="W62" s="241" t="n">
        <v>0</v>
      </c>
      <c r="X62" s="81" t="n">
        <v>0</v>
      </c>
      <c r="Y62" s="82">
        <f>SUMIFS(Aut_BlueMe_Sem_Pedido!$J:$J,Aut_BlueMe_Sem_Pedido!$Q:$Q,DRE!W$4,Aut_BlueMe_Sem_Pedido!$H:$H,DRE!$A62)+SUMIFS(Aut_Ajustes_Manuais!$G:$G,Aut_Ajustes_Manuais!$I:$I,DRE!W$4,Aut_Ajustes_Manuais!$F:$F,"Serviço de Segurança - Eventos")</f>
        <v/>
      </c>
      <c r="Z62" s="241" t="n">
        <v>0</v>
      </c>
      <c r="AA62" s="81" t="n">
        <v>0</v>
      </c>
      <c r="AB62" s="82">
        <f>SUMIFS(Aut_BlueMe_Sem_Pedido!$J:$J,Aut_BlueMe_Sem_Pedido!$Q:$Q,DRE!Z$4,Aut_BlueMe_Sem_Pedido!$H:$H,DRE!$A62)+SUMIFS(Aut_Ajustes_Manuais!$G:$G,Aut_Ajustes_Manuais!$I:$I,DRE!Z$4,Aut_Ajustes_Manuais!$F:$F,"Serviço de Segurança - Eventos")</f>
        <v/>
      </c>
      <c r="AC62" s="241" t="n">
        <v>0</v>
      </c>
      <c r="AD62" s="81" t="n">
        <v>0</v>
      </c>
      <c r="AE62" s="82">
        <f>SUMIFS(Aut_BlueMe_Sem_Pedido!$J:$J,Aut_BlueMe_Sem_Pedido!$Q:$Q,DRE!AC$4,Aut_BlueMe_Sem_Pedido!$H:$H,DRE!$A62)+SUMIFS(Aut_Ajustes_Manuais!$G:$G,Aut_Ajustes_Manuais!$I:$I,DRE!AC$4,Aut_Ajustes_Manuais!$F:$F,"Serviço de Segurança - Eventos")</f>
        <v/>
      </c>
      <c r="AF62" s="241" t="n">
        <v>0</v>
      </c>
      <c r="AG62" s="81" t="n">
        <v>0</v>
      </c>
      <c r="AH62" s="82">
        <f>SUMIFS(Aut_BlueMe_Sem_Pedido!$J:$J,Aut_BlueMe_Sem_Pedido!$Q:$Q,DRE!AF$4,Aut_BlueMe_Sem_Pedido!$H:$H,DRE!$A62)+SUMIFS(Aut_Ajustes_Manuais!$G:$G,Aut_Ajustes_Manuais!$I:$I,DRE!AF$4,Aut_Ajustes_Manuais!$F:$F,"Serviço de Segurança - Eventos")</f>
        <v/>
      </c>
      <c r="AI62" s="241" t="n">
        <v>0</v>
      </c>
      <c r="AJ62" s="81" t="n">
        <v>0</v>
      </c>
      <c r="AK62" s="82">
        <f>SUMIFS(Aut_BlueMe_Sem_Pedido!$J:$J,Aut_BlueMe_Sem_Pedido!$Q:$Q,DRE!AI$4,Aut_BlueMe_Sem_Pedido!$H:$H,DRE!$A62)+SUMIFS(Aut_Ajustes_Manuais!$G:$G,Aut_Ajustes_Manuais!$I:$I,DRE!AI$4,Aut_Ajustes_Manuais!$F:$F,"Serviço de Segurança - Eventos")</f>
        <v/>
      </c>
      <c r="AL62" s="241" t="n">
        <v>0</v>
      </c>
      <c r="AM62" s="81" t="n">
        <v>0</v>
      </c>
      <c r="AN62" s="82">
        <f>SUMIFS(Aut_BlueMe_Sem_Pedido!$J:$J,Aut_BlueMe_Sem_Pedido!$Q:$Q,DRE!AL$4,Aut_BlueMe_Sem_Pedido!$H:$H,DRE!$A62)+SUMIFS(Aut_Ajustes_Manuais!$G:$G,Aut_Ajustes_Manuais!$I:$I,DRE!AL$4,Aut_Ajustes_Manuais!$F:$F,"Serviço de Segurança - Eventos")</f>
        <v/>
      </c>
      <c r="AO62" s="241" t="n">
        <v>0</v>
      </c>
      <c r="AP62" s="81" t="n">
        <v>0</v>
      </c>
      <c r="AQ62" s="82">
        <f>SUMIFS(Aut_BlueMe_Sem_Pedido!$J:$J,Aut_BlueMe_Sem_Pedido!$Q:$Q,DRE!AO$4,Aut_BlueMe_Sem_Pedido!$H:$H,DRE!$A62)+SUMIFS(Aut_Ajustes_Manuais!$G:$G,Aut_Ajustes_Manuais!$I:$I,DRE!AO$4,Aut_Ajustes_Manuais!$F:$F,"Serviço de Segurança - Eventos")</f>
        <v/>
      </c>
      <c r="AR62" s="241">
        <f>SUMIFS($H62:$AO62,$H$5:$AO$5,"&lt;"&amp;MONTH(TODAY()),$H$6:$AO$6,"REAL 25")</f>
        <v/>
      </c>
      <c r="AS62" s="81">
        <f>SUMIFS($I62:$AP62,$I$5:$AP$5,"&lt;"&amp;MONTH(TODAY()),$I$6:$AP$6,"ORÇADO ")</f>
        <v/>
      </c>
      <c r="AT62" s="82">
        <f>SUMIFS($J62:$AQ62,$J$5:$AQ$5,"&lt;"&amp;MONTH(TODAY()),$J$6:$AQ$6,"REAL 26")</f>
        <v/>
      </c>
      <c r="AU62" s="241">
        <f>SUM(H62,K62,N62,Q62,T62,W62,Z62,AC62,AF62,AI62,AL62,AO62)</f>
        <v/>
      </c>
      <c r="AV62" s="81">
        <f>SUM(I62,L62,O62,R62,U62,X62,AA62,AD62,AG62,AJ62,AM62,AP62)</f>
        <v/>
      </c>
      <c r="AW62" s="82">
        <f>SUM(J62,M62,P62,S62,V62,Y62,AB62,AE62,AH62,AK62,AN62,AQ62)</f>
        <v/>
      </c>
      <c r="AX62" s="241">
        <f>SUM(H62,K62,N62)</f>
        <v/>
      </c>
      <c r="AY62" s="81">
        <f>SUM(I62,L62,O62)</f>
        <v/>
      </c>
      <c r="AZ62" s="82">
        <f>SUM(J62,M62,P62)</f>
        <v/>
      </c>
      <c r="BA62" s="241">
        <f>SUM(Q62,T62,W62)</f>
        <v/>
      </c>
      <c r="BB62" s="81">
        <f>SUM(R62,U62,X62)</f>
        <v/>
      </c>
      <c r="BC62" s="82">
        <f>SUM(S62,V62,Y62)</f>
        <v/>
      </c>
      <c r="BD62" s="241">
        <f>SUM(Z62,AC62,AF62)</f>
        <v/>
      </c>
      <c r="BE62" s="81">
        <f>SUM(AA62,AD62,AG62)</f>
        <v/>
      </c>
      <c r="BF62" s="82">
        <f>SUM(AB62,AE62,AH62)</f>
        <v/>
      </c>
      <c r="BG62" s="241">
        <f>SUM(AI62,AL62,AO62)</f>
        <v/>
      </c>
      <c r="BH62" s="81">
        <f>SUM(AJ62,AM62,AP62)</f>
        <v/>
      </c>
      <c r="BI62" s="82">
        <f>SUM(AK62,AN62,AQ62)</f>
        <v/>
      </c>
      <c r="BK62" s="442">
        <f>SUM(I62,L62,O62,R62,U62,X62,AA62,AD62,AG62,AJ62,AM62,AP62)</f>
        <v/>
      </c>
      <c r="BL62" s="442">
        <f>BK62-AV62</f>
        <v/>
      </c>
      <c r="BM62" s="442">
        <f>SUM(J62,M62,P62,S62,V62)</f>
        <v/>
      </c>
      <c r="BN62" s="442">
        <f>BM62-AT62</f>
        <v/>
      </c>
      <c r="BP62" s="463">
        <f>_xlfn.FORMULATEXT(V62) &amp; "+SOMASES(Aut_Ajustes_Manuais!$G:$G;Aut_Ajustes_Manuais!$I:$I;DRE!T$4;Aut_Ajustes_Manuais!$F:$F;""" &amp; A62 &amp; """)"</f>
        <v/>
      </c>
    </row>
    <row r="63" outlineLevel="2" customFormat="1" s="463">
      <c r="A63" s="22" t="inlineStr">
        <is>
          <t>Artistas e Palestrantes - Eventos</t>
        </is>
      </c>
      <c r="B63" s="468" t="n"/>
      <c r="C63" s="24" t="inlineStr">
        <is>
          <t>Convidados</t>
        </is>
      </c>
      <c r="D63" s="69" t="inlineStr">
        <is>
          <t>% sobre o Faturamento de Eventos</t>
        </is>
      </c>
      <c r="E63" s="80" t="n"/>
      <c r="F63" s="41" t="n"/>
      <c r="G63" s="23" t="n"/>
      <c r="H63" s="241" t="n">
        <v>0</v>
      </c>
      <c r="I63" s="81" t="n">
        <v>0</v>
      </c>
      <c r="J63" s="28">
        <f>SUMIFS(Aut_BlueMe_Sem_Pedido!$J:$J,Aut_BlueMe_Sem_Pedido!$Q:$Q,DRE!H$4,Aut_BlueMe_Sem_Pedido!$H:$H,DRE!$A63)+SUMIFS(Aut_Ajustes_Manuais!$G:$G,Aut_Ajustes_Manuais!$I:$I,DRE!H$4,Aut_Ajustes_Manuais!$F:$F,"Artistas e Palestrantes - Eventos")</f>
        <v/>
      </c>
      <c r="K63" s="254" t="n">
        <v>0</v>
      </c>
      <c r="L63" s="81" t="n">
        <v>0</v>
      </c>
      <c r="M63" s="82">
        <f>SUMIFS(Aut_BlueMe_Sem_Pedido!$J:$J,Aut_BlueMe_Sem_Pedido!$Q:$Q,DRE!K$4,Aut_BlueMe_Sem_Pedido!$H:$H,DRE!$A63)+SUMIFS(Aut_Ajustes_Manuais!$G:$G,Aut_Ajustes_Manuais!$I:$I,DRE!K$4,Aut_Ajustes_Manuais!$F:$F,"Artistas e Palestrantes - Eventos")</f>
        <v/>
      </c>
      <c r="N63" s="254" t="n">
        <v>0</v>
      </c>
      <c r="O63" s="81" t="n">
        <v>0</v>
      </c>
      <c r="P63" s="82">
        <f>SUMIFS(Aut_BlueMe_Sem_Pedido!$J:$J,Aut_BlueMe_Sem_Pedido!$Q:$Q,DRE!N$4,Aut_BlueMe_Sem_Pedido!$H:$H,DRE!$A63)+SUMIFS(Aut_Ajustes_Manuais!$G:$G,Aut_Ajustes_Manuais!$I:$I,DRE!N$4,Aut_Ajustes_Manuais!$F:$F,"Artistas e Palestrantes - Eventos")</f>
        <v/>
      </c>
      <c r="Q63" s="241" t="n">
        <v>0</v>
      </c>
      <c r="R63" s="81" t="n">
        <v>0</v>
      </c>
      <c r="S63" s="82">
        <f>SUMIFS(Aut_BlueMe_Sem_Pedido!$J:$J,Aut_BlueMe_Sem_Pedido!$Q:$Q,DRE!Q$4,Aut_BlueMe_Sem_Pedido!$H:$H,DRE!$A63)+SUMIFS(Aut_Ajustes_Manuais!$G:$G,Aut_Ajustes_Manuais!$I:$I,DRE!Q$4,Aut_Ajustes_Manuais!$F:$F,"Artistas e Palestrantes - Eventos")</f>
        <v/>
      </c>
      <c r="T63" s="241" t="n">
        <v>0</v>
      </c>
      <c r="U63" s="81" t="n">
        <v>0</v>
      </c>
      <c r="V63" s="82">
        <f>SUMIFS(Aut_BlueMe_Sem_Pedido!$J:$J,Aut_BlueMe_Sem_Pedido!$Q:$Q,DRE!T$4,Aut_BlueMe_Sem_Pedido!$H:$H,DRE!$A63)+SUMIFS(Aut_Ajustes_Manuais!$G:$G,Aut_Ajustes_Manuais!$I:$I,DRE!T$4,Aut_Ajustes_Manuais!$F:$F,"Artistas e Palestrantes - Eventos")</f>
        <v/>
      </c>
      <c r="W63" s="241" t="n">
        <v>0</v>
      </c>
      <c r="X63" s="81" t="n">
        <v>0</v>
      </c>
      <c r="Y63" s="82">
        <f>SUMIFS(Aut_BlueMe_Sem_Pedido!$J:$J,Aut_BlueMe_Sem_Pedido!$Q:$Q,DRE!W$4,Aut_BlueMe_Sem_Pedido!$H:$H,DRE!$A63)+SUMIFS(Aut_Ajustes_Manuais!$G:$G,Aut_Ajustes_Manuais!$I:$I,DRE!W$4,Aut_Ajustes_Manuais!$F:$F,"Artistas e Palestrantes - Eventos")</f>
        <v/>
      </c>
      <c r="Z63" s="241" t="n">
        <v>-4657</v>
      </c>
      <c r="AA63" s="81" t="n">
        <v>0</v>
      </c>
      <c r="AB63" s="82">
        <f>SUMIFS(Aut_BlueMe_Sem_Pedido!$J:$J,Aut_BlueMe_Sem_Pedido!$Q:$Q,DRE!Z$4,Aut_BlueMe_Sem_Pedido!$H:$H,DRE!$A63)+SUMIFS(Aut_Ajustes_Manuais!$G:$G,Aut_Ajustes_Manuais!$I:$I,DRE!Z$4,Aut_Ajustes_Manuais!$F:$F,"Artistas e Palestrantes - Eventos")</f>
        <v/>
      </c>
      <c r="AC63" s="241" t="n">
        <v>0</v>
      </c>
      <c r="AD63" s="81" t="n">
        <v>0</v>
      </c>
      <c r="AE63" s="82">
        <f>SUMIFS(Aut_BlueMe_Sem_Pedido!$J:$J,Aut_BlueMe_Sem_Pedido!$Q:$Q,DRE!AC$4,Aut_BlueMe_Sem_Pedido!$H:$H,DRE!$A63)+SUMIFS(Aut_Ajustes_Manuais!$G:$G,Aut_Ajustes_Manuais!$I:$I,DRE!AC$4,Aut_Ajustes_Manuais!$F:$F,"Artistas e Palestrantes - Eventos")</f>
        <v/>
      </c>
      <c r="AF63" s="241" t="n">
        <v>0</v>
      </c>
      <c r="AG63" s="81" t="n">
        <v>0</v>
      </c>
      <c r="AH63" s="82">
        <f>SUMIFS(Aut_BlueMe_Sem_Pedido!$J:$J,Aut_BlueMe_Sem_Pedido!$Q:$Q,DRE!AF$4,Aut_BlueMe_Sem_Pedido!$H:$H,DRE!$A63)+SUMIFS(Aut_Ajustes_Manuais!$G:$G,Aut_Ajustes_Manuais!$I:$I,DRE!AF$4,Aut_Ajustes_Manuais!$F:$F,"Artistas e Palestrantes - Eventos")</f>
        <v/>
      </c>
      <c r="AI63" s="241" t="n">
        <v>0</v>
      </c>
      <c r="AJ63" s="81" t="n">
        <v>0</v>
      </c>
      <c r="AK63" s="82">
        <f>SUMIFS(Aut_BlueMe_Sem_Pedido!$J:$J,Aut_BlueMe_Sem_Pedido!$Q:$Q,DRE!AI$4,Aut_BlueMe_Sem_Pedido!$H:$H,DRE!$A63)+SUMIFS(Aut_Ajustes_Manuais!$G:$G,Aut_Ajustes_Manuais!$I:$I,DRE!AI$4,Aut_Ajustes_Manuais!$F:$F,"Artistas e Palestrantes - Eventos")</f>
        <v/>
      </c>
      <c r="AL63" s="241" t="n">
        <v>0</v>
      </c>
      <c r="AM63" s="81" t="n">
        <v>0</v>
      </c>
      <c r="AN63" s="82">
        <f>SUMIFS(Aut_BlueMe_Sem_Pedido!$J:$J,Aut_BlueMe_Sem_Pedido!$Q:$Q,DRE!AL$4,Aut_BlueMe_Sem_Pedido!$H:$H,DRE!$A63)+SUMIFS(Aut_Ajustes_Manuais!$G:$G,Aut_Ajustes_Manuais!$I:$I,DRE!AL$4,Aut_Ajustes_Manuais!$F:$F,"Artistas e Palestrantes - Eventos")</f>
        <v/>
      </c>
      <c r="AO63" s="241" t="n">
        <v>0</v>
      </c>
      <c r="AP63" s="81" t="n">
        <v>0</v>
      </c>
      <c r="AQ63" s="82">
        <f>SUMIFS(Aut_BlueMe_Sem_Pedido!$J:$J,Aut_BlueMe_Sem_Pedido!$Q:$Q,DRE!AO$4,Aut_BlueMe_Sem_Pedido!$H:$H,DRE!$A63)+SUMIFS(Aut_Ajustes_Manuais!$G:$G,Aut_Ajustes_Manuais!$I:$I,DRE!AO$4,Aut_Ajustes_Manuais!$F:$F,"Artistas e Palestrantes - Eventos")</f>
        <v/>
      </c>
      <c r="AR63" s="241">
        <f>SUMIFS($H63:$AO63,$H$5:$AO$5,"&lt;"&amp;MONTH(TODAY()),$H$6:$AO$6,"REAL 25")</f>
        <v/>
      </c>
      <c r="AS63" s="81">
        <f>SUMIFS($I63:$AP63,$I$5:$AP$5,"&lt;"&amp;MONTH(TODAY()),$I$6:$AP$6,"ORÇADO ")</f>
        <v/>
      </c>
      <c r="AT63" s="82">
        <f>SUMIFS($J63:$AQ63,$J$5:$AQ$5,"&lt;"&amp;MONTH(TODAY()),$J$6:$AQ$6,"REAL 26")</f>
        <v/>
      </c>
      <c r="AU63" s="241">
        <f>SUM(H63,K63,N63,Q63,T63,W63,Z63,AC63,AF63,AI63,AL63,AO63)</f>
        <v/>
      </c>
      <c r="AV63" s="81">
        <f>SUM(I63,L63,O63,R63,U63,X63,AA63,AD63,AG63,AJ63,AM63,AP63)</f>
        <v/>
      </c>
      <c r="AW63" s="82">
        <f>SUM(J63,M63,P63,S63,V63,Y63,AB63,AE63,AH63,AK63,AN63,AQ63)</f>
        <v/>
      </c>
      <c r="AX63" s="241">
        <f>SUM(H63,K63,N63)</f>
        <v/>
      </c>
      <c r="AY63" s="81">
        <f>SUM(I63,L63,O63)</f>
        <v/>
      </c>
      <c r="AZ63" s="82">
        <f>SUM(J63,M63,P63)</f>
        <v/>
      </c>
      <c r="BA63" s="241">
        <f>SUM(Q63,T63,W63)</f>
        <v/>
      </c>
      <c r="BB63" s="81">
        <f>SUM(R63,U63,X63)</f>
        <v/>
      </c>
      <c r="BC63" s="82">
        <f>SUM(S63,V63,Y63)</f>
        <v/>
      </c>
      <c r="BD63" s="241">
        <f>SUM(Z63,AC63,AF63)</f>
        <v/>
      </c>
      <c r="BE63" s="81">
        <f>SUM(AA63,AD63,AG63)</f>
        <v/>
      </c>
      <c r="BF63" s="82">
        <f>SUM(AB63,AE63,AH63)</f>
        <v/>
      </c>
      <c r="BG63" s="241">
        <f>SUM(AI63,AL63,AO63)</f>
        <v/>
      </c>
      <c r="BH63" s="81">
        <f>SUM(AJ63,AM63,AP63)</f>
        <v/>
      </c>
      <c r="BI63" s="82">
        <f>SUM(AK63,AN63,AQ63)</f>
        <v/>
      </c>
      <c r="BK63" s="442">
        <f>SUM(I63,L63,O63,R63,U63,X63,AA63,AD63,AG63,AJ63,AM63,AP63)</f>
        <v/>
      </c>
      <c r="BL63" s="442">
        <f>BK63-AV63</f>
        <v/>
      </c>
      <c r="BM63" s="442">
        <f>SUM(J63,M63,P63,S63,V63)</f>
        <v/>
      </c>
      <c r="BN63" s="442">
        <f>BM63-AT63</f>
        <v/>
      </c>
      <c r="BP63" s="463">
        <f>_xlfn.FORMULATEXT(V63) &amp; "+SOMASES(Aut_Ajustes_Manuais!$G:$G;Aut_Ajustes_Manuais!$I:$I;DRE!T$4;Aut_Ajustes_Manuais!$F:$F;""" &amp; A63 &amp; """)"</f>
        <v/>
      </c>
    </row>
    <row r="64" outlineLevel="3" customFormat="1" s="463">
      <c r="A64" s="22" t="inlineStr">
        <is>
          <t>Decoração - Eventos</t>
        </is>
      </c>
      <c r="B64" s="468" t="n"/>
      <c r="C64" s="24" t="n"/>
      <c r="D64" s="69" t="inlineStr">
        <is>
          <t>% sobre o Faturamento de Eventos</t>
        </is>
      </c>
      <c r="E64" s="45" t="n">
        <v>-0.003</v>
      </c>
      <c r="F64" s="41" t="n"/>
      <c r="G64" s="23" t="n"/>
      <c r="H64" s="241" t="n">
        <v>0</v>
      </c>
      <c r="I64" s="81" t="n">
        <v>-600</v>
      </c>
      <c r="J64" s="28">
        <f>SUMIFS(Aut_BlueMe_Sem_Pedido!$J:$J,Aut_BlueMe_Sem_Pedido!$Q:$Q,DRE!H$4,Aut_BlueMe_Sem_Pedido!$H:$H,DRE!$A64)+SUMIFS(Aut_Ajustes_Manuais!$G:$G,Aut_Ajustes_Manuais!$I:$I,DRE!H$4,Aut_Ajustes_Manuais!$F:$F,"Decoração - Eventos")</f>
        <v/>
      </c>
      <c r="K64" s="254" t="n">
        <v>0</v>
      </c>
      <c r="L64" s="81" t="n">
        <v>-600</v>
      </c>
      <c r="M64" s="82">
        <f>SUMIFS(Aut_BlueMe_Sem_Pedido!$J:$J,Aut_BlueMe_Sem_Pedido!$Q:$Q,DRE!K$4,Aut_BlueMe_Sem_Pedido!$H:$H,DRE!$A64)+SUMIFS(Aut_Ajustes_Manuais!$G:$G,Aut_Ajustes_Manuais!$I:$I,DRE!K$4,Aut_Ajustes_Manuais!$F:$F,"Decoração - Eventos")</f>
        <v/>
      </c>
      <c r="N64" s="254" t="n">
        <v>0</v>
      </c>
      <c r="O64" s="81" t="n">
        <v>-600</v>
      </c>
      <c r="P64" s="82">
        <f>SUMIFS(Aut_BlueMe_Sem_Pedido!$J:$J,Aut_BlueMe_Sem_Pedido!$Q:$Q,DRE!N$4,Aut_BlueMe_Sem_Pedido!$H:$H,DRE!$A64)+SUMIFS(Aut_Ajustes_Manuais!$G:$G,Aut_Ajustes_Manuais!$I:$I,DRE!N$4,Aut_Ajustes_Manuais!$F:$F,"Decoração - Eventos")</f>
        <v/>
      </c>
      <c r="Q64" s="241" t="n">
        <v>0</v>
      </c>
      <c r="R64" s="81" t="n">
        <v>-600</v>
      </c>
      <c r="S64" s="82">
        <f>SUMIFS(Aut_BlueMe_Sem_Pedido!$J:$J,Aut_BlueMe_Sem_Pedido!$Q:$Q,DRE!Q$4,Aut_BlueMe_Sem_Pedido!$H:$H,DRE!$A64)+SUMIFS(Aut_Ajustes_Manuais!$G:$G,Aut_Ajustes_Manuais!$I:$I,DRE!Q$4,Aut_Ajustes_Manuais!$F:$F,"Decoração - Eventos")</f>
        <v/>
      </c>
      <c r="T64" s="241" t="n">
        <v>0</v>
      </c>
      <c r="U64" s="81" t="n">
        <v>-600</v>
      </c>
      <c r="V64" s="82">
        <f>SUMIFS(Aut_BlueMe_Sem_Pedido!$J:$J,Aut_BlueMe_Sem_Pedido!$Q:$Q,DRE!T$4,Aut_BlueMe_Sem_Pedido!$H:$H,DRE!$A64)+SUMIFS(Aut_Ajustes_Manuais!$G:$G,Aut_Ajustes_Manuais!$I:$I,DRE!T$4,Aut_Ajustes_Manuais!$F:$F,"Decoração - Eventos")</f>
        <v/>
      </c>
      <c r="W64" s="241" t="n">
        <v>0</v>
      </c>
      <c r="X64" s="81" t="n">
        <v>-600</v>
      </c>
      <c r="Y64" s="82">
        <f>SUMIFS(Aut_BlueMe_Sem_Pedido!$J:$J,Aut_BlueMe_Sem_Pedido!$Q:$Q,DRE!W$4,Aut_BlueMe_Sem_Pedido!$H:$H,DRE!$A64)+SUMIFS(Aut_Ajustes_Manuais!$G:$G,Aut_Ajustes_Manuais!$I:$I,DRE!W$4,Aut_Ajustes_Manuais!$F:$F,"Decoração - Eventos")</f>
        <v/>
      </c>
      <c r="Z64" s="241" t="n">
        <v>0</v>
      </c>
      <c r="AA64" s="81" t="n">
        <v>-1485</v>
      </c>
      <c r="AB64" s="82">
        <f>SUMIFS(Aut_BlueMe_Sem_Pedido!$J:$J,Aut_BlueMe_Sem_Pedido!$Q:$Q,DRE!Z$4,Aut_BlueMe_Sem_Pedido!$H:$H,DRE!$A64)+SUMIFS(Aut_Ajustes_Manuais!$G:$G,Aut_Ajustes_Manuais!$I:$I,DRE!Z$4,Aut_Ajustes_Manuais!$F:$F,"Decoração - Eventos")</f>
        <v/>
      </c>
      <c r="AC64" s="241" t="n">
        <v>0</v>
      </c>
      <c r="AD64" s="81" t="n">
        <v>-600</v>
      </c>
      <c r="AE64" s="82">
        <f>SUMIFS(Aut_BlueMe_Sem_Pedido!$J:$J,Aut_BlueMe_Sem_Pedido!$Q:$Q,DRE!AC$4,Aut_BlueMe_Sem_Pedido!$H:$H,DRE!$A64)+SUMIFS(Aut_Ajustes_Manuais!$G:$G,Aut_Ajustes_Manuais!$I:$I,DRE!AC$4,Aut_Ajustes_Manuais!$F:$F,"Decoração - Eventos")</f>
        <v/>
      </c>
      <c r="AF64" s="241" t="n">
        <v>0</v>
      </c>
      <c r="AG64" s="81" t="n">
        <v>-600</v>
      </c>
      <c r="AH64" s="82">
        <f>SUMIFS(Aut_BlueMe_Sem_Pedido!$J:$J,Aut_BlueMe_Sem_Pedido!$Q:$Q,DRE!AF$4,Aut_BlueMe_Sem_Pedido!$H:$H,DRE!$A64)+SUMIFS(Aut_Ajustes_Manuais!$G:$G,Aut_Ajustes_Manuais!$I:$I,DRE!AF$4,Aut_Ajustes_Manuais!$F:$F,"Decoração - Eventos")</f>
        <v/>
      </c>
      <c r="AI64" s="241" t="n">
        <v>-5000</v>
      </c>
      <c r="AJ64" s="81" t="n">
        <v>-1530</v>
      </c>
      <c r="AK64" s="82">
        <f>SUMIFS(Aut_BlueMe_Sem_Pedido!$J:$J,Aut_BlueMe_Sem_Pedido!$Q:$Q,DRE!AI$4,Aut_BlueMe_Sem_Pedido!$H:$H,DRE!$A64)+SUMIFS(Aut_Ajustes_Manuais!$G:$G,Aut_Ajustes_Manuais!$I:$I,DRE!AI$4,Aut_Ajustes_Manuais!$F:$F,"Decoração - Eventos")</f>
        <v/>
      </c>
      <c r="AL64" s="241" t="n">
        <v>0</v>
      </c>
      <c r="AM64" s="81" t="n">
        <v>-825</v>
      </c>
      <c r="AN64" s="82">
        <f>SUMIFS(Aut_BlueMe_Sem_Pedido!$J:$J,Aut_BlueMe_Sem_Pedido!$Q:$Q,DRE!AL$4,Aut_BlueMe_Sem_Pedido!$H:$H,DRE!$A64)+SUMIFS(Aut_Ajustes_Manuais!$G:$G,Aut_Ajustes_Manuais!$I:$I,DRE!AL$4,Aut_Ajustes_Manuais!$F:$F,"Decoração - Eventos")</f>
        <v/>
      </c>
      <c r="AO64" s="241" t="n">
        <v>0</v>
      </c>
      <c r="AP64" s="81" t="n">
        <v>-1530</v>
      </c>
      <c r="AQ64" s="82">
        <f>SUMIFS(Aut_BlueMe_Sem_Pedido!$J:$J,Aut_BlueMe_Sem_Pedido!$Q:$Q,DRE!AO$4,Aut_BlueMe_Sem_Pedido!$H:$H,DRE!$A64)+SUMIFS(Aut_Ajustes_Manuais!$G:$G,Aut_Ajustes_Manuais!$I:$I,DRE!AO$4,Aut_Ajustes_Manuais!$F:$F,"Decoração - Eventos")</f>
        <v/>
      </c>
      <c r="AR64" s="241">
        <f>SUMIFS($H64:$AO64,$H$5:$AO$5,"&lt;"&amp;MONTH(TODAY()),$H$6:$AO$6,"REAL 25")</f>
        <v/>
      </c>
      <c r="AS64" s="81">
        <f>SUMIFS($I64:$AP64,$I$5:$AP$5,"&lt;"&amp;MONTH(TODAY()),$I$6:$AP$6,"ORÇADO ")</f>
        <v/>
      </c>
      <c r="AT64" s="82">
        <f>SUMIFS($J64:$AQ64,$J$5:$AQ$5,"&lt;"&amp;MONTH(TODAY()),$J$6:$AQ$6,"REAL 26")</f>
        <v/>
      </c>
      <c r="AU64" s="241">
        <f>SUM(H64,K64,N64,Q64,T64,W64,Z64,AC64,AF64,AI64,AL64,AO64)</f>
        <v/>
      </c>
      <c r="AV64" s="81">
        <f>SUM(I64,L64,O64,R64,U64,X64,AA64,AD64,AG64,AJ64,AM64,AP64)</f>
        <v/>
      </c>
      <c r="AW64" s="82">
        <f>SUM(J64,M64,P64,S64,V64,Y64,AB64,AE64,AH64,AK64,AN64,AQ64)</f>
        <v/>
      </c>
      <c r="AX64" s="241">
        <f>SUM(H64,K64,N64)</f>
        <v/>
      </c>
      <c r="AY64" s="81">
        <f>SUM(I64,L64,O64)</f>
        <v/>
      </c>
      <c r="AZ64" s="82">
        <f>SUM(J64,M64,P64)</f>
        <v/>
      </c>
      <c r="BA64" s="241">
        <f>SUM(Q64,T64,W64)</f>
        <v/>
      </c>
      <c r="BB64" s="81">
        <f>SUM(R64,U64,X64)</f>
        <v/>
      </c>
      <c r="BC64" s="82">
        <f>SUM(S64,V64,Y64)</f>
        <v/>
      </c>
      <c r="BD64" s="241">
        <f>SUM(Z64,AC64,AF64)</f>
        <v/>
      </c>
      <c r="BE64" s="81">
        <f>SUM(AA64,AD64,AG64)</f>
        <v/>
      </c>
      <c r="BF64" s="82">
        <f>SUM(AB64,AE64,AH64)</f>
        <v/>
      </c>
      <c r="BG64" s="241">
        <f>SUM(AI64,AL64,AO64)</f>
        <v/>
      </c>
      <c r="BH64" s="81">
        <f>SUM(AJ64,AM64,AP64)</f>
        <v/>
      </c>
      <c r="BI64" s="82">
        <f>SUM(AK64,AN64,AQ64)</f>
        <v/>
      </c>
      <c r="BK64" s="442">
        <f>SUM(I64,L64,O64,R64,U64,X64,AA64,AD64,AG64,AJ64,AM64,AP64)</f>
        <v/>
      </c>
      <c r="BL64" s="442">
        <f>BK64-AV64</f>
        <v/>
      </c>
      <c r="BM64" s="442">
        <f>SUM(J64,M64,P64,S64,V64)</f>
        <v/>
      </c>
      <c r="BN64" s="442">
        <f>BM64-AT64</f>
        <v/>
      </c>
      <c r="BP64" s="463">
        <f>_xlfn.FORMULATEXT(V64) &amp; "+SOMASES(Aut_Ajustes_Manuais!$G:$G;Aut_Ajustes_Manuais!$I:$I;DRE!T$4;Aut_Ajustes_Manuais!$F:$F;""" &amp; A64 &amp; """)"</f>
        <v/>
      </c>
    </row>
    <row r="65" outlineLevel="1" ht="18" customHeight="1">
      <c r="A65" s="73" t="inlineStr">
        <is>
          <t>Material de Consumo</t>
        </is>
      </c>
      <c r="C65" s="24" t="n"/>
      <c r="D65" s="69" t="n"/>
      <c r="E65" s="80" t="n"/>
      <c r="F65" s="41" t="n"/>
      <c r="H65" s="252" t="n">
        <v>0</v>
      </c>
      <c r="I65" s="74" t="n">
        <v>0</v>
      </c>
      <c r="J65" s="76">
        <f>SUM(J66:J69)</f>
        <v/>
      </c>
      <c r="K65" s="252" t="n">
        <v>0</v>
      </c>
      <c r="L65" s="74" t="n">
        <v>0</v>
      </c>
      <c r="M65" s="76">
        <f>SUM(M66:M69)</f>
        <v/>
      </c>
      <c r="N65" s="252" t="n">
        <v>0</v>
      </c>
      <c r="O65" s="74" t="n">
        <v>0</v>
      </c>
      <c r="P65" s="76">
        <f>SUM(P66:P69)</f>
        <v/>
      </c>
      <c r="Q65" s="252" t="n">
        <v>0</v>
      </c>
      <c r="R65" s="74" t="n">
        <v>0</v>
      </c>
      <c r="S65" s="76">
        <f>SUM(S66:S69)</f>
        <v/>
      </c>
      <c r="T65" s="252" t="n">
        <v>0</v>
      </c>
      <c r="U65" s="74" t="n">
        <v>0</v>
      </c>
      <c r="V65" s="76">
        <f>SUM(V66:V69)</f>
        <v/>
      </c>
      <c r="W65" s="252" t="n">
        <v>0</v>
      </c>
      <c r="X65" s="74" t="n">
        <v>0</v>
      </c>
      <c r="Y65" s="76">
        <f>SUM(Y66:Y69)</f>
        <v/>
      </c>
      <c r="Z65" s="252" t="n">
        <v>0</v>
      </c>
      <c r="AA65" s="74" t="n">
        <v>0</v>
      </c>
      <c r="AB65" s="76">
        <f>SUM(AB66:AB69)</f>
        <v/>
      </c>
      <c r="AC65" s="252" t="n">
        <v>0</v>
      </c>
      <c r="AD65" s="74" t="n">
        <v>0</v>
      </c>
      <c r="AE65" s="76">
        <f>SUM(AE66:AE69)</f>
        <v/>
      </c>
      <c r="AF65" s="252" t="n">
        <v>0</v>
      </c>
      <c r="AG65" s="74" t="n">
        <v>0</v>
      </c>
      <c r="AH65" s="76">
        <f>SUM(AH66:AH69)</f>
        <v/>
      </c>
      <c r="AI65" s="252" t="n">
        <v>0</v>
      </c>
      <c r="AJ65" s="74" t="n">
        <v>0</v>
      </c>
      <c r="AK65" s="76">
        <f>SUM(AK66:AK69)</f>
        <v/>
      </c>
      <c r="AL65" s="252" t="n">
        <v>0</v>
      </c>
      <c r="AM65" s="74" t="n">
        <v>0</v>
      </c>
      <c r="AN65" s="76">
        <f>SUM(AN66:AN69)</f>
        <v/>
      </c>
      <c r="AO65" s="252" t="n">
        <v>-20</v>
      </c>
      <c r="AP65" s="74" t="n">
        <v>0</v>
      </c>
      <c r="AQ65" s="76">
        <f>SUM(AQ66:AQ69)</f>
        <v/>
      </c>
      <c r="AR65" s="252">
        <f>SUMIFS($H65:$AO65,$H$5:$AO$5,"&lt;"&amp;MONTH(TODAY()),$H$6:$AO$6,"REAL 25")</f>
        <v/>
      </c>
      <c r="AS65" s="74">
        <f>SUMIFS($I65:$AP65,$I$5:$AP$5,"&lt;"&amp;MONTH(TODAY()),$I$6:$AP$6,"ORÇADO ")</f>
        <v/>
      </c>
      <c r="AT65" s="76">
        <f>SUMIFS($J65:$AQ65,$J$5:$AQ$5,"&lt;"&amp;MONTH(TODAY()),$J$6:$AQ$6,"REAL 26")</f>
        <v/>
      </c>
      <c r="AU65" s="252">
        <f>SUM(AU66:AU69)</f>
        <v/>
      </c>
      <c r="AV65" s="74">
        <f>SUM(AV66:AV69)</f>
        <v/>
      </c>
      <c r="AW65" s="76">
        <f>SUM(AW66:AW69)</f>
        <v/>
      </c>
      <c r="AX65" s="252">
        <f>SUM(AX66:AX69)</f>
        <v/>
      </c>
      <c r="AY65" s="74">
        <f>SUM(AY66:AY69)</f>
        <v/>
      </c>
      <c r="AZ65" s="76">
        <f>SUM(AZ66:AZ69)</f>
        <v/>
      </c>
      <c r="BA65" s="252">
        <f>SUM(BA66:BA69)</f>
        <v/>
      </c>
      <c r="BB65" s="74">
        <f>SUM(BB66:BB69)</f>
        <v/>
      </c>
      <c r="BC65" s="76">
        <f>SUM(BC66:BC69)</f>
        <v/>
      </c>
      <c r="BD65" s="252">
        <f>SUM(BD66:BD69)</f>
        <v/>
      </c>
      <c r="BE65" s="74">
        <f>SUM(BE66:BE69)</f>
        <v/>
      </c>
      <c r="BF65" s="76">
        <f>SUM(BF66:BF69)</f>
        <v/>
      </c>
      <c r="BG65" s="252">
        <f>SUM(BG66:BG69)</f>
        <v/>
      </c>
      <c r="BH65" s="74">
        <f>SUM(BH66:BH69)</f>
        <v/>
      </c>
      <c r="BI65" s="76">
        <f>SUM(BI66:BI69)</f>
        <v/>
      </c>
      <c r="BK65" s="442">
        <f>SUM(I65,L65,O65,R65,U65,X65,AA65,AD65,AG65,AJ65,AM65,AP65)</f>
        <v/>
      </c>
      <c r="BL65" s="442">
        <f>BK65-AV65</f>
        <v/>
      </c>
      <c r="BM65" s="442">
        <f>SUM(J65,M65,P65,S65,V65)</f>
        <v/>
      </c>
      <c r="BN65" s="442">
        <f>BM65-AT65</f>
        <v/>
      </c>
      <c r="BP65" s="10">
        <f>_xlfn.FORMULATEXT(V65) &amp; "+SOMASES(Aut_Ajustes_Manuais!$G:$G;Aut_Ajustes_Manuais!$I:$I;DRE!T$4;Aut_Ajustes_Manuais!$F:$F;""" &amp; A65 &amp; """)"</f>
        <v/>
      </c>
    </row>
    <row r="66" outlineLevel="2" customFormat="1" s="463">
      <c r="A66" s="22" t="inlineStr">
        <is>
          <t>Material Descartável - Eventos</t>
        </is>
      </c>
      <c r="B66" s="468" t="n"/>
      <c r="C66" s="24" t="n"/>
      <c r="D66" s="69" t="inlineStr">
        <is>
          <t>% sobre o Faturamento de Eventos</t>
        </is>
      </c>
      <c r="E66" s="80" t="n"/>
      <c r="F66" s="41" t="n"/>
      <c r="G66" s="23" t="n"/>
      <c r="H66" s="241" t="n">
        <v>0</v>
      </c>
      <c r="I66" s="81" t="n">
        <v>0</v>
      </c>
      <c r="J66" s="28">
        <f>SUMIFS(Aut_BlueMe_Sem_Pedido!$J:$J,Aut_BlueMe_Sem_Pedido!$Q:$Q,DRE!H$4,Aut_BlueMe_Sem_Pedido!$H:$H,DRE!$A66)+SUMIFS(Aut_Ajustes_Manuais!$G:$G,Aut_Ajustes_Manuais!$I:$I,DRE!H$4,Aut_Ajustes_Manuais!$F:$F,"Material Descartável - Eventos")</f>
        <v/>
      </c>
      <c r="K66" s="254" t="n">
        <v>0</v>
      </c>
      <c r="L66" s="81" t="n">
        <v>0</v>
      </c>
      <c r="M66" s="82">
        <f>SUMIFS(Aut_BlueMe_Sem_Pedido!$J:$J,Aut_BlueMe_Sem_Pedido!$Q:$Q,DRE!K$4,Aut_BlueMe_Sem_Pedido!$H:$H,DRE!$A66)+SUMIFS(Aut_Ajustes_Manuais!$G:$G,Aut_Ajustes_Manuais!$I:$I,DRE!K$4,Aut_Ajustes_Manuais!$F:$F,"Material Descartável - Eventos")</f>
        <v/>
      </c>
      <c r="N66" s="254" t="n">
        <v>0</v>
      </c>
      <c r="O66" s="81" t="n">
        <v>0</v>
      </c>
      <c r="P66" s="82">
        <f>SUMIFS(Aut_BlueMe_Sem_Pedido!$J:$J,Aut_BlueMe_Sem_Pedido!$Q:$Q,DRE!N$4,Aut_BlueMe_Sem_Pedido!$H:$H,DRE!$A66)+SUMIFS(Aut_Ajustes_Manuais!$G:$G,Aut_Ajustes_Manuais!$I:$I,DRE!N$4,Aut_Ajustes_Manuais!$F:$F,"Material Descartável - Eventos")</f>
        <v/>
      </c>
      <c r="Q66" s="241" t="n">
        <v>0</v>
      </c>
      <c r="R66" s="81" t="n">
        <v>0</v>
      </c>
      <c r="S66" s="82">
        <f>SUMIFS(Aut_BlueMe_Sem_Pedido!$J:$J,Aut_BlueMe_Sem_Pedido!$Q:$Q,DRE!Q$4,Aut_BlueMe_Sem_Pedido!$H:$H,DRE!$A66)+SUMIFS(Aut_Ajustes_Manuais!$G:$G,Aut_Ajustes_Manuais!$I:$I,DRE!Q$4,Aut_Ajustes_Manuais!$F:$F,"Material Descartável - Eventos")</f>
        <v/>
      </c>
      <c r="T66" s="241" t="n">
        <v>0</v>
      </c>
      <c r="U66" s="81" t="n">
        <v>0</v>
      </c>
      <c r="V66" s="82">
        <f>SUMIFS(Aut_BlueMe_Sem_Pedido!$J:$J,Aut_BlueMe_Sem_Pedido!$Q:$Q,DRE!T$4,Aut_BlueMe_Sem_Pedido!$H:$H,DRE!$A66)+SUMIFS(Aut_Ajustes_Manuais!$G:$G,Aut_Ajustes_Manuais!$I:$I,DRE!T$4,Aut_Ajustes_Manuais!$F:$F,"Material Descartável - Eventos")</f>
        <v/>
      </c>
      <c r="W66" s="241" t="n">
        <v>0</v>
      </c>
      <c r="X66" s="81" t="n">
        <v>0</v>
      </c>
      <c r="Y66" s="82">
        <f>SUMIFS(Aut_BlueMe_Sem_Pedido!$J:$J,Aut_BlueMe_Sem_Pedido!$Q:$Q,DRE!W$4,Aut_BlueMe_Sem_Pedido!$H:$H,DRE!$A66)+SUMIFS(Aut_Ajustes_Manuais!$G:$G,Aut_Ajustes_Manuais!$I:$I,DRE!W$4,Aut_Ajustes_Manuais!$F:$F,"Material Descartável - Eventos")</f>
        <v/>
      </c>
      <c r="Z66" s="241" t="n">
        <v>0</v>
      </c>
      <c r="AA66" s="81" t="n">
        <v>0</v>
      </c>
      <c r="AB66" s="82">
        <f>SUMIFS(Aut_BlueMe_Sem_Pedido!$J:$J,Aut_BlueMe_Sem_Pedido!$Q:$Q,DRE!Z$4,Aut_BlueMe_Sem_Pedido!$H:$H,DRE!$A66)+SUMIFS(Aut_Ajustes_Manuais!$G:$G,Aut_Ajustes_Manuais!$I:$I,DRE!Z$4,Aut_Ajustes_Manuais!$F:$F,"Material Descartável - Eventos")</f>
        <v/>
      </c>
      <c r="AC66" s="241" t="n">
        <v>0</v>
      </c>
      <c r="AD66" s="81" t="n">
        <v>0</v>
      </c>
      <c r="AE66" s="82">
        <f>SUMIFS(Aut_BlueMe_Sem_Pedido!$J:$J,Aut_BlueMe_Sem_Pedido!$Q:$Q,DRE!AC$4,Aut_BlueMe_Sem_Pedido!$H:$H,DRE!$A66)+SUMIFS(Aut_Ajustes_Manuais!$G:$G,Aut_Ajustes_Manuais!$I:$I,DRE!AC$4,Aut_Ajustes_Manuais!$F:$F,"Material Descartável - Eventos")</f>
        <v/>
      </c>
      <c r="AF66" s="241" t="n">
        <v>0</v>
      </c>
      <c r="AG66" s="81" t="n">
        <v>0</v>
      </c>
      <c r="AH66" s="82">
        <f>SUMIFS(Aut_BlueMe_Sem_Pedido!$J:$J,Aut_BlueMe_Sem_Pedido!$Q:$Q,DRE!AF$4,Aut_BlueMe_Sem_Pedido!$H:$H,DRE!$A66)+SUMIFS(Aut_Ajustes_Manuais!$G:$G,Aut_Ajustes_Manuais!$I:$I,DRE!AF$4,Aut_Ajustes_Manuais!$F:$F,"Material Descartável - Eventos")</f>
        <v/>
      </c>
      <c r="AI66" s="241" t="n">
        <v>0</v>
      </c>
      <c r="AJ66" s="81" t="n">
        <v>0</v>
      </c>
      <c r="AK66" s="82">
        <f>SUMIFS(Aut_BlueMe_Sem_Pedido!$J:$J,Aut_BlueMe_Sem_Pedido!$Q:$Q,DRE!AI$4,Aut_BlueMe_Sem_Pedido!$H:$H,DRE!$A66)+SUMIFS(Aut_Ajustes_Manuais!$G:$G,Aut_Ajustes_Manuais!$I:$I,DRE!AI$4,Aut_Ajustes_Manuais!$F:$F,"Material Descartável - Eventos")</f>
        <v/>
      </c>
      <c r="AL66" s="241" t="n">
        <v>0</v>
      </c>
      <c r="AM66" s="81" t="n">
        <v>0</v>
      </c>
      <c r="AN66" s="82">
        <f>SUMIFS(Aut_BlueMe_Sem_Pedido!$J:$J,Aut_BlueMe_Sem_Pedido!$Q:$Q,DRE!AL$4,Aut_BlueMe_Sem_Pedido!$H:$H,DRE!$A66)+SUMIFS(Aut_Ajustes_Manuais!$G:$G,Aut_Ajustes_Manuais!$I:$I,DRE!AL$4,Aut_Ajustes_Manuais!$F:$F,"Material Descartável - Eventos")</f>
        <v/>
      </c>
      <c r="AO66" s="241" t="n">
        <v>0</v>
      </c>
      <c r="AP66" s="81" t="n">
        <v>0</v>
      </c>
      <c r="AQ66" s="82">
        <f>SUMIFS(Aut_BlueMe_Sem_Pedido!$J:$J,Aut_BlueMe_Sem_Pedido!$Q:$Q,DRE!AO$4,Aut_BlueMe_Sem_Pedido!$H:$H,DRE!$A66)+SUMIFS(Aut_Ajustes_Manuais!$G:$G,Aut_Ajustes_Manuais!$I:$I,DRE!AO$4,Aut_Ajustes_Manuais!$F:$F,"Material Descartável - Eventos")</f>
        <v/>
      </c>
      <c r="AR66" s="241">
        <f>SUMIFS($H66:$AO66,$H$5:$AO$5,"&lt;"&amp;MONTH(TODAY()),$H$6:$AO$6,"REAL 25")</f>
        <v/>
      </c>
      <c r="AS66" s="81">
        <f>SUMIFS($I66:$AP66,$I$5:$AP$5,"&lt;"&amp;MONTH(TODAY()),$I$6:$AP$6,"ORÇADO ")</f>
        <v/>
      </c>
      <c r="AT66" s="82">
        <f>SUMIFS($J66:$AQ66,$J$5:$AQ$5,"&lt;"&amp;MONTH(TODAY()),$J$6:$AQ$6,"REAL 26")</f>
        <v/>
      </c>
      <c r="AU66" s="241">
        <f>SUM(H66,K66,N66,Q66,T66,W66,Z66,AC66,AF66,AI66,AL66,AO66)</f>
        <v/>
      </c>
      <c r="AV66" s="81">
        <f>SUM(I66,L66,O66,R66,U66,X66,AA66,AD66,AG66,AJ66,AM66,AP66)</f>
        <v/>
      </c>
      <c r="AW66" s="82">
        <f>SUM(J66,M66,P66,S66,V66,Y66,AB66,AE66,AH66,AK66,AN66,AQ66)</f>
        <v/>
      </c>
      <c r="AX66" s="241">
        <f>SUM(H66,K66,N66)</f>
        <v/>
      </c>
      <c r="AY66" s="81">
        <f>SUM(I66,L66,O66)</f>
        <v/>
      </c>
      <c r="AZ66" s="82">
        <f>SUM(J66,M66,P66)</f>
        <v/>
      </c>
      <c r="BA66" s="241">
        <f>SUM(Q66,T66,W66)</f>
        <v/>
      </c>
      <c r="BB66" s="81">
        <f>SUM(R66,U66,X66)</f>
        <v/>
      </c>
      <c r="BC66" s="82">
        <f>SUM(S66,V66,Y66)</f>
        <v/>
      </c>
      <c r="BD66" s="241">
        <f>SUM(Z66,AC66,AF66)</f>
        <v/>
      </c>
      <c r="BE66" s="81">
        <f>SUM(AA66,AD66,AG66)</f>
        <v/>
      </c>
      <c r="BF66" s="82">
        <f>SUM(AB66,AE66,AH66)</f>
        <v/>
      </c>
      <c r="BG66" s="241">
        <f>SUM(AI66,AL66,AO66)</f>
        <v/>
      </c>
      <c r="BH66" s="81">
        <f>SUM(AJ66,AM66,AP66)</f>
        <v/>
      </c>
      <c r="BI66" s="82">
        <f>SUM(AK66,AN66,AQ66)</f>
        <v/>
      </c>
      <c r="BK66" s="442">
        <f>SUM(I66,L66,O66,R66,U66,X66,AA66,AD66,AG66,AJ66,AM66,AP66)</f>
        <v/>
      </c>
      <c r="BL66" s="442">
        <f>BK66-AV66</f>
        <v/>
      </c>
      <c r="BM66" s="442">
        <f>SUM(J66,M66,P66,S66,V66)</f>
        <v/>
      </c>
      <c r="BN66" s="442">
        <f>BM66-AT66</f>
        <v/>
      </c>
      <c r="BP66" s="463">
        <f>_xlfn.FORMULATEXT(V66) &amp; "+SOMASES(Aut_Ajustes_Manuais!$G:$G;Aut_Ajustes_Manuais!$I:$I;DRE!T$4;Aut_Ajustes_Manuais!$F:$F;""" &amp; A66 &amp; """)"</f>
        <v/>
      </c>
    </row>
    <row r="67" outlineLevel="2" customFormat="1" s="463">
      <c r="A67" s="22" t="inlineStr">
        <is>
          <t>Brindes e Confraternizações - Eventos</t>
        </is>
      </c>
      <c r="B67" s="468" t="n"/>
      <c r="C67" s="24" t="n"/>
      <c r="D67" s="69" t="inlineStr">
        <is>
          <t>% sobre o Faturamento de Eventos</t>
        </is>
      </c>
      <c r="E67" s="80" t="n"/>
      <c r="F67" s="41" t="n"/>
      <c r="G67" s="23" t="n"/>
      <c r="H67" s="241" t="n">
        <v>0</v>
      </c>
      <c r="I67" s="81" t="n">
        <v>0</v>
      </c>
      <c r="J67" s="28">
        <f>SUMIFS(Aut_BlueMe_Sem_Pedido!$J:$J,Aut_BlueMe_Sem_Pedido!$Q:$Q,DRE!H$4,Aut_BlueMe_Sem_Pedido!$H:$H,DRE!$A67)+SUMIFS(Aut_Ajustes_Manuais!$G:$G,Aut_Ajustes_Manuais!$I:$I,DRE!H$4,Aut_Ajustes_Manuais!$F:$F,"Brindes e Confraternizações - Eventos")</f>
        <v/>
      </c>
      <c r="K67" s="254" t="n">
        <v>0</v>
      </c>
      <c r="L67" s="81" t="n">
        <v>0</v>
      </c>
      <c r="M67" s="82">
        <f>SUMIFS(Aut_BlueMe_Sem_Pedido!$J:$J,Aut_BlueMe_Sem_Pedido!$Q:$Q,DRE!K$4,Aut_BlueMe_Sem_Pedido!$H:$H,DRE!$A67)+SUMIFS(Aut_Ajustes_Manuais!$G:$G,Aut_Ajustes_Manuais!$I:$I,DRE!K$4,Aut_Ajustes_Manuais!$F:$F,"Brindes e Confraternizações - Eventos")</f>
        <v/>
      </c>
      <c r="N67" s="254" t="n">
        <v>0</v>
      </c>
      <c r="O67" s="81" t="n">
        <v>0</v>
      </c>
      <c r="P67" s="82">
        <f>SUMIFS(Aut_BlueMe_Sem_Pedido!$J:$J,Aut_BlueMe_Sem_Pedido!$Q:$Q,DRE!N$4,Aut_BlueMe_Sem_Pedido!$H:$H,DRE!$A67)+SUMIFS(Aut_Ajustes_Manuais!$G:$G,Aut_Ajustes_Manuais!$I:$I,DRE!N$4,Aut_Ajustes_Manuais!$F:$F,"Brindes e Confraternizações - Eventos")</f>
        <v/>
      </c>
      <c r="Q67" s="241" t="n">
        <v>0</v>
      </c>
      <c r="R67" s="81" t="n">
        <v>0</v>
      </c>
      <c r="S67" s="82">
        <f>SUMIFS(Aut_BlueMe_Sem_Pedido!$J:$J,Aut_BlueMe_Sem_Pedido!$Q:$Q,DRE!Q$4,Aut_BlueMe_Sem_Pedido!$H:$H,DRE!$A67)+SUMIFS(Aut_Ajustes_Manuais!$G:$G,Aut_Ajustes_Manuais!$I:$I,DRE!Q$4,Aut_Ajustes_Manuais!$F:$F,"Brindes e Confraternizações - Eventos")</f>
        <v/>
      </c>
      <c r="T67" s="241" t="n">
        <v>0</v>
      </c>
      <c r="U67" s="81" t="n">
        <v>0</v>
      </c>
      <c r="V67" s="82">
        <f>SUMIFS(Aut_BlueMe_Sem_Pedido!$J:$J,Aut_BlueMe_Sem_Pedido!$Q:$Q,DRE!T$4,Aut_BlueMe_Sem_Pedido!$H:$H,DRE!$A67)+SUMIFS(Aut_Ajustes_Manuais!$G:$G,Aut_Ajustes_Manuais!$I:$I,DRE!T$4,Aut_Ajustes_Manuais!$F:$F,"Brindes e Confraternizações - Eventos")</f>
        <v/>
      </c>
      <c r="W67" s="241" t="n">
        <v>0</v>
      </c>
      <c r="X67" s="81" t="n">
        <v>0</v>
      </c>
      <c r="Y67" s="82">
        <f>SUMIFS(Aut_BlueMe_Sem_Pedido!$J:$J,Aut_BlueMe_Sem_Pedido!$Q:$Q,DRE!W$4,Aut_BlueMe_Sem_Pedido!$H:$H,DRE!$A67)+SUMIFS(Aut_Ajustes_Manuais!$G:$G,Aut_Ajustes_Manuais!$I:$I,DRE!W$4,Aut_Ajustes_Manuais!$F:$F,"Brindes e Confraternizações - Eventos")</f>
        <v/>
      </c>
      <c r="Z67" s="241" t="n">
        <v>0</v>
      </c>
      <c r="AA67" s="81" t="n">
        <v>0</v>
      </c>
      <c r="AB67" s="82">
        <f>SUMIFS(Aut_BlueMe_Sem_Pedido!$J:$J,Aut_BlueMe_Sem_Pedido!$Q:$Q,DRE!Z$4,Aut_BlueMe_Sem_Pedido!$H:$H,DRE!$A67)+SUMIFS(Aut_Ajustes_Manuais!$G:$G,Aut_Ajustes_Manuais!$I:$I,DRE!Z$4,Aut_Ajustes_Manuais!$F:$F,"Brindes e Confraternizações - Eventos")</f>
        <v/>
      </c>
      <c r="AC67" s="241" t="n">
        <v>0</v>
      </c>
      <c r="AD67" s="81" t="n">
        <v>0</v>
      </c>
      <c r="AE67" s="82">
        <f>SUMIFS(Aut_BlueMe_Sem_Pedido!$J:$J,Aut_BlueMe_Sem_Pedido!$Q:$Q,DRE!AC$4,Aut_BlueMe_Sem_Pedido!$H:$H,DRE!$A67)+SUMIFS(Aut_Ajustes_Manuais!$G:$G,Aut_Ajustes_Manuais!$I:$I,DRE!AC$4,Aut_Ajustes_Manuais!$F:$F,"Brindes e Confraternizações - Eventos")</f>
        <v/>
      </c>
      <c r="AF67" s="241" t="n">
        <v>0</v>
      </c>
      <c r="AG67" s="81" t="n">
        <v>0</v>
      </c>
      <c r="AH67" s="82">
        <f>SUMIFS(Aut_BlueMe_Sem_Pedido!$J:$J,Aut_BlueMe_Sem_Pedido!$Q:$Q,DRE!AF$4,Aut_BlueMe_Sem_Pedido!$H:$H,DRE!$A67)+SUMIFS(Aut_Ajustes_Manuais!$G:$G,Aut_Ajustes_Manuais!$I:$I,DRE!AF$4,Aut_Ajustes_Manuais!$F:$F,"Brindes e Confraternizações - Eventos")</f>
        <v/>
      </c>
      <c r="AI67" s="241" t="n">
        <v>0</v>
      </c>
      <c r="AJ67" s="81" t="n">
        <v>0</v>
      </c>
      <c r="AK67" s="82">
        <f>SUMIFS(Aut_BlueMe_Sem_Pedido!$J:$J,Aut_BlueMe_Sem_Pedido!$Q:$Q,DRE!AI$4,Aut_BlueMe_Sem_Pedido!$H:$H,DRE!$A67)+SUMIFS(Aut_Ajustes_Manuais!$G:$G,Aut_Ajustes_Manuais!$I:$I,DRE!AI$4,Aut_Ajustes_Manuais!$F:$F,"Brindes e Confraternizações - Eventos")</f>
        <v/>
      </c>
      <c r="AL67" s="241" t="n">
        <v>0</v>
      </c>
      <c r="AM67" s="81" t="n">
        <v>0</v>
      </c>
      <c r="AN67" s="82">
        <f>SUMIFS(Aut_BlueMe_Sem_Pedido!$J:$J,Aut_BlueMe_Sem_Pedido!$Q:$Q,DRE!AL$4,Aut_BlueMe_Sem_Pedido!$H:$H,DRE!$A67)+SUMIFS(Aut_Ajustes_Manuais!$G:$G,Aut_Ajustes_Manuais!$I:$I,DRE!AL$4,Aut_Ajustes_Manuais!$F:$F,"Brindes e Confraternizações - Eventos")</f>
        <v/>
      </c>
      <c r="AO67" s="241" t="n">
        <v>0</v>
      </c>
      <c r="AP67" s="81" t="n">
        <v>0</v>
      </c>
      <c r="AQ67" s="82">
        <f>SUMIFS(Aut_BlueMe_Sem_Pedido!$J:$J,Aut_BlueMe_Sem_Pedido!$Q:$Q,DRE!AO$4,Aut_BlueMe_Sem_Pedido!$H:$H,DRE!$A67)+SUMIFS(Aut_Ajustes_Manuais!$G:$G,Aut_Ajustes_Manuais!$I:$I,DRE!AO$4,Aut_Ajustes_Manuais!$F:$F,"Brindes e Confraternizações - Eventos")</f>
        <v/>
      </c>
      <c r="AR67" s="241">
        <f>SUMIFS($H67:$AO67,$H$5:$AO$5,"&lt;"&amp;MONTH(TODAY()),$H$6:$AO$6,"REAL 25")</f>
        <v/>
      </c>
      <c r="AS67" s="81">
        <f>SUMIFS($I67:$AP67,$I$5:$AP$5,"&lt;"&amp;MONTH(TODAY()),$I$6:$AP$6,"ORÇADO ")</f>
        <v/>
      </c>
      <c r="AT67" s="82">
        <f>SUMIFS($J67:$AQ67,$J$5:$AQ$5,"&lt;"&amp;MONTH(TODAY()),$J$6:$AQ$6,"REAL 26")</f>
        <v/>
      </c>
      <c r="AU67" s="241">
        <f>SUM(H67,K67,N67,Q67,T67,W67,Z67,AC67,AF67,AI67,AL67,AO67)</f>
        <v/>
      </c>
      <c r="AV67" s="81">
        <f>SUM(I67,L67,O67,R67,U67,X67,AA67,AD67,AG67,AJ67,AM67,AP67)</f>
        <v/>
      </c>
      <c r="AW67" s="82">
        <f>SUM(J67,M67,P67,S67,V67,Y67,AB67,AE67,AH67,AK67,AN67,AQ67)</f>
        <v/>
      </c>
      <c r="AX67" s="241">
        <f>SUM(H67,K67,N67)</f>
        <v/>
      </c>
      <c r="AY67" s="81">
        <f>SUM(I67,L67,O67)</f>
        <v/>
      </c>
      <c r="AZ67" s="82">
        <f>SUM(J67,M67,P67)</f>
        <v/>
      </c>
      <c r="BA67" s="241">
        <f>SUM(Q67,T67,W67)</f>
        <v/>
      </c>
      <c r="BB67" s="81">
        <f>SUM(R67,U67,X67)</f>
        <v/>
      </c>
      <c r="BC67" s="82">
        <f>SUM(S67,V67,Y67)</f>
        <v/>
      </c>
      <c r="BD67" s="241">
        <f>SUM(Z67,AC67,AF67)</f>
        <v/>
      </c>
      <c r="BE67" s="81">
        <f>SUM(AA67,AD67,AG67)</f>
        <v/>
      </c>
      <c r="BF67" s="82">
        <f>SUM(AB67,AE67,AH67)</f>
        <v/>
      </c>
      <c r="BG67" s="241">
        <f>SUM(AI67,AL67,AO67)</f>
        <v/>
      </c>
      <c r="BH67" s="81">
        <f>SUM(AJ67,AM67,AP67)</f>
        <v/>
      </c>
      <c r="BI67" s="82">
        <f>SUM(AK67,AN67,AQ67)</f>
        <v/>
      </c>
      <c r="BK67" s="442">
        <f>SUM(I67,L67,O67,R67,U67,X67,AA67,AD67,AG67,AJ67,AM67,AP67)</f>
        <v/>
      </c>
      <c r="BL67" s="442">
        <f>BK67-AV67</f>
        <v/>
      </c>
      <c r="BM67" s="442">
        <f>SUM(J67,M67,P67,S67,V67)</f>
        <v/>
      </c>
      <c r="BN67" s="442">
        <f>BM67-AT67</f>
        <v/>
      </c>
      <c r="BP67" s="463">
        <f>_xlfn.FORMULATEXT(V67) &amp; "+SOMASES(Aut_Ajustes_Manuais!$G:$G;Aut_Ajustes_Manuais!$I:$I;DRE!T$4;Aut_Ajustes_Manuais!$F:$F;""" &amp; A67 &amp; """)"</f>
        <v/>
      </c>
    </row>
    <row r="68" outlineLevel="2" customFormat="1" s="463">
      <c r="A68" s="22" t="inlineStr">
        <is>
          <t>Material de Escritório - Eventos</t>
        </is>
      </c>
      <c r="B68" s="468" t="n"/>
      <c r="C68" s="24" t="n"/>
      <c r="D68" s="69" t="inlineStr">
        <is>
          <t>% sobre o Faturamento de Eventos</t>
        </is>
      </c>
      <c r="E68" s="80" t="n"/>
      <c r="F68" s="41" t="n"/>
      <c r="G68" s="23" t="n"/>
      <c r="H68" s="241" t="n">
        <v>0</v>
      </c>
      <c r="I68" s="81" t="n">
        <v>0</v>
      </c>
      <c r="J68" s="28">
        <f>SUMIFS(Aut_BlueMe_Sem_Pedido!$J:$J,Aut_BlueMe_Sem_Pedido!$Q:$Q,DRE!H$4,Aut_BlueMe_Sem_Pedido!$H:$H,DRE!$A68)+SUMIFS(Aut_Ajustes_Manuais!$G:$G,Aut_Ajustes_Manuais!$I:$I,DRE!H$4,Aut_Ajustes_Manuais!$F:$F,"Material de Escritório - Eventos")</f>
        <v/>
      </c>
      <c r="K68" s="254" t="n">
        <v>0</v>
      </c>
      <c r="L68" s="81" t="n">
        <v>0</v>
      </c>
      <c r="M68" s="82">
        <f>SUMIFS(Aut_BlueMe_Sem_Pedido!$J:$J,Aut_BlueMe_Sem_Pedido!$Q:$Q,DRE!K$4,Aut_BlueMe_Sem_Pedido!$H:$H,DRE!$A68)+SUMIFS(Aut_Ajustes_Manuais!$G:$G,Aut_Ajustes_Manuais!$I:$I,DRE!K$4,Aut_Ajustes_Manuais!$F:$F,"Material de Escritório - Eventos")</f>
        <v/>
      </c>
      <c r="N68" s="254" t="n">
        <v>0</v>
      </c>
      <c r="O68" s="81" t="n">
        <v>0</v>
      </c>
      <c r="P68" s="82">
        <f>SUMIFS(Aut_BlueMe_Sem_Pedido!$J:$J,Aut_BlueMe_Sem_Pedido!$Q:$Q,DRE!N$4,Aut_BlueMe_Sem_Pedido!$H:$H,DRE!$A68)+SUMIFS(Aut_Ajustes_Manuais!$G:$G,Aut_Ajustes_Manuais!$I:$I,DRE!N$4,Aut_Ajustes_Manuais!$F:$F,"Material de Escritório - Eventos")</f>
        <v/>
      </c>
      <c r="Q68" s="241" t="n">
        <v>0</v>
      </c>
      <c r="R68" s="81" t="n">
        <v>0</v>
      </c>
      <c r="S68" s="82">
        <f>SUMIFS(Aut_BlueMe_Sem_Pedido!$J:$J,Aut_BlueMe_Sem_Pedido!$Q:$Q,DRE!Q$4,Aut_BlueMe_Sem_Pedido!$H:$H,DRE!$A68)+SUMIFS(Aut_Ajustes_Manuais!$G:$G,Aut_Ajustes_Manuais!$I:$I,DRE!Q$4,Aut_Ajustes_Manuais!$F:$F,"Material de Escritório - Eventos")</f>
        <v/>
      </c>
      <c r="T68" s="241" t="n">
        <v>0</v>
      </c>
      <c r="U68" s="81" t="n">
        <v>0</v>
      </c>
      <c r="V68" s="82">
        <f>SUMIFS(Aut_BlueMe_Sem_Pedido!$J:$J,Aut_BlueMe_Sem_Pedido!$Q:$Q,DRE!T$4,Aut_BlueMe_Sem_Pedido!$H:$H,DRE!$A68)+SUMIFS(Aut_Ajustes_Manuais!$G:$G,Aut_Ajustes_Manuais!$I:$I,DRE!T$4,Aut_Ajustes_Manuais!$F:$F,"Material de Escritório - Eventos")</f>
        <v/>
      </c>
      <c r="W68" s="241" t="n">
        <v>0</v>
      </c>
      <c r="X68" s="81" t="n">
        <v>0</v>
      </c>
      <c r="Y68" s="82">
        <f>SUMIFS(Aut_BlueMe_Sem_Pedido!$J:$J,Aut_BlueMe_Sem_Pedido!$Q:$Q,DRE!W$4,Aut_BlueMe_Sem_Pedido!$H:$H,DRE!$A68)+SUMIFS(Aut_Ajustes_Manuais!$G:$G,Aut_Ajustes_Manuais!$I:$I,DRE!W$4,Aut_Ajustes_Manuais!$F:$F,"Material de Escritório - Eventos")</f>
        <v/>
      </c>
      <c r="Z68" s="241" t="n">
        <v>0</v>
      </c>
      <c r="AA68" s="81" t="n">
        <v>0</v>
      </c>
      <c r="AB68" s="82">
        <f>SUMIFS(Aut_BlueMe_Sem_Pedido!$J:$J,Aut_BlueMe_Sem_Pedido!$Q:$Q,DRE!Z$4,Aut_BlueMe_Sem_Pedido!$H:$H,DRE!$A68)+SUMIFS(Aut_Ajustes_Manuais!$G:$G,Aut_Ajustes_Manuais!$I:$I,DRE!Z$4,Aut_Ajustes_Manuais!$F:$F,"Material de Escritório - Eventos")</f>
        <v/>
      </c>
      <c r="AC68" s="241" t="n">
        <v>0</v>
      </c>
      <c r="AD68" s="81" t="n">
        <v>0</v>
      </c>
      <c r="AE68" s="82">
        <f>SUMIFS(Aut_BlueMe_Sem_Pedido!$J:$J,Aut_BlueMe_Sem_Pedido!$Q:$Q,DRE!AC$4,Aut_BlueMe_Sem_Pedido!$H:$H,DRE!$A68)+SUMIFS(Aut_Ajustes_Manuais!$G:$G,Aut_Ajustes_Manuais!$I:$I,DRE!AC$4,Aut_Ajustes_Manuais!$F:$F,"Material de Escritório - Eventos")</f>
        <v/>
      </c>
      <c r="AF68" s="241" t="n">
        <v>0</v>
      </c>
      <c r="AG68" s="81" t="n">
        <v>0</v>
      </c>
      <c r="AH68" s="82">
        <f>SUMIFS(Aut_BlueMe_Sem_Pedido!$J:$J,Aut_BlueMe_Sem_Pedido!$Q:$Q,DRE!AF$4,Aut_BlueMe_Sem_Pedido!$H:$H,DRE!$A68)+SUMIFS(Aut_Ajustes_Manuais!$G:$G,Aut_Ajustes_Manuais!$I:$I,DRE!AF$4,Aut_Ajustes_Manuais!$F:$F,"Material de Escritório - Eventos")</f>
        <v/>
      </c>
      <c r="AI68" s="241" t="n">
        <v>0</v>
      </c>
      <c r="AJ68" s="81" t="n">
        <v>0</v>
      </c>
      <c r="AK68" s="82">
        <f>SUMIFS(Aut_BlueMe_Sem_Pedido!$J:$J,Aut_BlueMe_Sem_Pedido!$Q:$Q,DRE!AI$4,Aut_BlueMe_Sem_Pedido!$H:$H,DRE!$A68)+SUMIFS(Aut_Ajustes_Manuais!$G:$G,Aut_Ajustes_Manuais!$I:$I,DRE!AI$4,Aut_Ajustes_Manuais!$F:$F,"Material de Escritório - Eventos")</f>
        <v/>
      </c>
      <c r="AL68" s="241" t="n">
        <v>0</v>
      </c>
      <c r="AM68" s="81" t="n">
        <v>0</v>
      </c>
      <c r="AN68" s="82">
        <f>SUMIFS(Aut_BlueMe_Sem_Pedido!$J:$J,Aut_BlueMe_Sem_Pedido!$Q:$Q,DRE!AL$4,Aut_BlueMe_Sem_Pedido!$H:$H,DRE!$A68)+SUMIFS(Aut_Ajustes_Manuais!$G:$G,Aut_Ajustes_Manuais!$I:$I,DRE!AL$4,Aut_Ajustes_Manuais!$F:$F,"Material de Escritório - Eventos")</f>
        <v/>
      </c>
      <c r="AO68" s="241" t="n">
        <v>0</v>
      </c>
      <c r="AP68" s="81" t="n">
        <v>0</v>
      </c>
      <c r="AQ68" s="82">
        <f>SUMIFS(Aut_BlueMe_Sem_Pedido!$J:$J,Aut_BlueMe_Sem_Pedido!$Q:$Q,DRE!AO$4,Aut_BlueMe_Sem_Pedido!$H:$H,DRE!$A68)+SUMIFS(Aut_Ajustes_Manuais!$G:$G,Aut_Ajustes_Manuais!$I:$I,DRE!AO$4,Aut_Ajustes_Manuais!$F:$F,"Material de Escritório - Eventos")</f>
        <v/>
      </c>
      <c r="AR68" s="241">
        <f>SUMIFS($H68:$AO68,$H$5:$AO$5,"&lt;"&amp;MONTH(TODAY()),$H$6:$AO$6,"REAL 25")</f>
        <v/>
      </c>
      <c r="AS68" s="81">
        <f>SUMIFS($I68:$AP68,$I$5:$AP$5,"&lt;"&amp;MONTH(TODAY()),$I$6:$AP$6,"ORÇADO ")</f>
        <v/>
      </c>
      <c r="AT68" s="82">
        <f>SUMIFS($J68:$AQ68,$J$5:$AQ$5,"&lt;"&amp;MONTH(TODAY()),$J$6:$AQ$6,"REAL 26")</f>
        <v/>
      </c>
      <c r="AU68" s="241">
        <f>SUM(H68,K68,N68,Q68,T68,W68,Z68,AC68,AF68,AI68,AL68,AO68)</f>
        <v/>
      </c>
      <c r="AV68" s="81">
        <f>SUM(I68,L68,O68,R68,U68,X68,AA68,AD68,AG68,AJ68,AM68,AP68)</f>
        <v/>
      </c>
      <c r="AW68" s="82">
        <f>SUM(J68,M68,P68,S68,V68,Y68,AB68,AE68,AH68,AK68,AN68,AQ68)</f>
        <v/>
      </c>
      <c r="AX68" s="241">
        <f>SUM(H68,K68,N68)</f>
        <v/>
      </c>
      <c r="AY68" s="81">
        <f>SUM(I68,L68,O68)</f>
        <v/>
      </c>
      <c r="AZ68" s="82">
        <f>SUM(J68,M68,P68)</f>
        <v/>
      </c>
      <c r="BA68" s="241">
        <f>SUM(Q68,T68,W68)</f>
        <v/>
      </c>
      <c r="BB68" s="81">
        <f>SUM(R68,U68,X68)</f>
        <v/>
      </c>
      <c r="BC68" s="82">
        <f>SUM(S68,V68,Y68)</f>
        <v/>
      </c>
      <c r="BD68" s="241">
        <f>SUM(Z68,AC68,AF68)</f>
        <v/>
      </c>
      <c r="BE68" s="81">
        <f>SUM(AA68,AD68,AG68)</f>
        <v/>
      </c>
      <c r="BF68" s="82">
        <f>SUM(AB68,AE68,AH68)</f>
        <v/>
      </c>
      <c r="BG68" s="241">
        <f>SUM(AI68,AL68,AO68)</f>
        <v/>
      </c>
      <c r="BH68" s="81">
        <f>SUM(AJ68,AM68,AP68)</f>
        <v/>
      </c>
      <c r="BI68" s="82">
        <f>SUM(AK68,AN68,AQ68)</f>
        <v/>
      </c>
      <c r="BK68" s="442">
        <f>SUM(I68,L68,O68,R68,U68,X68,AA68,AD68,AG68,AJ68,AM68,AP68)</f>
        <v/>
      </c>
      <c r="BL68" s="442">
        <f>BK68-AV68</f>
        <v/>
      </c>
      <c r="BM68" s="442">
        <f>SUM(J68,M68,P68,S68,V68)</f>
        <v/>
      </c>
      <c r="BN68" s="442">
        <f>BM68-AT68</f>
        <v/>
      </c>
      <c r="BP68" s="463">
        <f>_xlfn.FORMULATEXT(V68) &amp; "+SOMASES(Aut_Ajustes_Manuais!$G:$G;Aut_Ajustes_Manuais!$I:$I;DRE!T$4;Aut_Ajustes_Manuais!$F:$F;""" &amp; A68 &amp; """)"</f>
        <v/>
      </c>
    </row>
    <row r="69" outlineLevel="2" customFormat="1" s="463">
      <c r="A69" s="22" t="inlineStr">
        <is>
          <t>Material de Manutenção - Eventos</t>
        </is>
      </c>
      <c r="B69" s="468" t="n"/>
      <c r="C69" s="24" t="n"/>
      <c r="D69" s="69" t="inlineStr">
        <is>
          <t>% sobre o Faturamento de Eventos</t>
        </is>
      </c>
      <c r="E69" s="80" t="n"/>
      <c r="F69" s="41" t="n"/>
      <c r="G69" s="23" t="n"/>
      <c r="H69" s="241" t="n">
        <v>0</v>
      </c>
      <c r="I69" s="81" t="n">
        <v>0</v>
      </c>
      <c r="J69" s="28">
        <f>SUMIFS(Aut_BlueMe_Sem_Pedido!$J:$J,Aut_BlueMe_Sem_Pedido!$Q:$Q,DRE!H$4,Aut_BlueMe_Sem_Pedido!$H:$H,DRE!$A69)+SUMIFS(Aut_Ajustes_Manuais!$G:$G,Aut_Ajustes_Manuais!$I:$I,DRE!H$4,Aut_Ajustes_Manuais!$F:$F,"Material de Manutenção - Eventos")</f>
        <v/>
      </c>
      <c r="K69" s="254" t="n">
        <v>0</v>
      </c>
      <c r="L69" s="81" t="n">
        <v>0</v>
      </c>
      <c r="M69" s="82">
        <f>SUMIFS(Aut_BlueMe_Sem_Pedido!$J:$J,Aut_BlueMe_Sem_Pedido!$Q:$Q,DRE!K$4,Aut_BlueMe_Sem_Pedido!$H:$H,DRE!$A69)+SUMIFS(Aut_Ajustes_Manuais!$G:$G,Aut_Ajustes_Manuais!$I:$I,DRE!K$4,Aut_Ajustes_Manuais!$F:$F,"Material de Manutenção - Eventos")</f>
        <v/>
      </c>
      <c r="N69" s="254" t="n">
        <v>0</v>
      </c>
      <c r="O69" s="81" t="n">
        <v>0</v>
      </c>
      <c r="P69" s="82">
        <f>SUMIFS(Aut_BlueMe_Sem_Pedido!$J:$J,Aut_BlueMe_Sem_Pedido!$Q:$Q,DRE!N$4,Aut_BlueMe_Sem_Pedido!$H:$H,DRE!$A69)+SUMIFS(Aut_Ajustes_Manuais!$G:$G,Aut_Ajustes_Manuais!$I:$I,DRE!N$4,Aut_Ajustes_Manuais!$F:$F,"Material de Manutenção - Eventos")</f>
        <v/>
      </c>
      <c r="Q69" s="241" t="n">
        <v>0</v>
      </c>
      <c r="R69" s="81" t="n">
        <v>0</v>
      </c>
      <c r="S69" s="82">
        <f>SUMIFS(Aut_BlueMe_Sem_Pedido!$J:$J,Aut_BlueMe_Sem_Pedido!$Q:$Q,DRE!Q$4,Aut_BlueMe_Sem_Pedido!$H:$H,DRE!$A69)+SUMIFS(Aut_Ajustes_Manuais!$G:$G,Aut_Ajustes_Manuais!$I:$I,DRE!Q$4,Aut_Ajustes_Manuais!$F:$F,"Material de Manutenção - Eventos")</f>
        <v/>
      </c>
      <c r="T69" s="241" t="n">
        <v>0</v>
      </c>
      <c r="U69" s="81" t="n">
        <v>0</v>
      </c>
      <c r="V69" s="82">
        <f>SUMIFS(Aut_BlueMe_Sem_Pedido!$J:$J,Aut_BlueMe_Sem_Pedido!$Q:$Q,DRE!T$4,Aut_BlueMe_Sem_Pedido!$H:$H,DRE!$A69)+SUMIFS(Aut_Ajustes_Manuais!$G:$G,Aut_Ajustes_Manuais!$I:$I,DRE!T$4,Aut_Ajustes_Manuais!$F:$F,"Material de Manutenção - Eventos")</f>
        <v/>
      </c>
      <c r="W69" s="241" t="n">
        <v>0</v>
      </c>
      <c r="X69" s="81" t="n">
        <v>0</v>
      </c>
      <c r="Y69" s="82">
        <f>SUMIFS(Aut_BlueMe_Sem_Pedido!$J:$J,Aut_BlueMe_Sem_Pedido!$Q:$Q,DRE!W$4,Aut_BlueMe_Sem_Pedido!$H:$H,DRE!$A69)+SUMIFS(Aut_Ajustes_Manuais!$G:$G,Aut_Ajustes_Manuais!$I:$I,DRE!W$4,Aut_Ajustes_Manuais!$F:$F,"Material de Manutenção - Eventos")</f>
        <v/>
      </c>
      <c r="Z69" s="241" t="n">
        <v>0</v>
      </c>
      <c r="AA69" s="81" t="n">
        <v>0</v>
      </c>
      <c r="AB69" s="82">
        <f>SUMIFS(Aut_BlueMe_Sem_Pedido!$J:$J,Aut_BlueMe_Sem_Pedido!$Q:$Q,DRE!Z$4,Aut_BlueMe_Sem_Pedido!$H:$H,DRE!$A69)+SUMIFS(Aut_Ajustes_Manuais!$G:$G,Aut_Ajustes_Manuais!$I:$I,DRE!Z$4,Aut_Ajustes_Manuais!$F:$F,"Material de Manutenção - Eventos")</f>
        <v/>
      </c>
      <c r="AC69" s="241" t="n">
        <v>0</v>
      </c>
      <c r="AD69" s="81" t="n">
        <v>0</v>
      </c>
      <c r="AE69" s="82">
        <f>SUMIFS(Aut_BlueMe_Sem_Pedido!$J:$J,Aut_BlueMe_Sem_Pedido!$Q:$Q,DRE!AC$4,Aut_BlueMe_Sem_Pedido!$H:$H,DRE!$A69)+SUMIFS(Aut_Ajustes_Manuais!$G:$G,Aut_Ajustes_Manuais!$I:$I,DRE!AC$4,Aut_Ajustes_Manuais!$F:$F,"Material de Manutenção - Eventos")</f>
        <v/>
      </c>
      <c r="AF69" s="241" t="n">
        <v>0</v>
      </c>
      <c r="AG69" s="81" t="n">
        <v>0</v>
      </c>
      <c r="AH69" s="82">
        <f>SUMIFS(Aut_BlueMe_Sem_Pedido!$J:$J,Aut_BlueMe_Sem_Pedido!$Q:$Q,DRE!AF$4,Aut_BlueMe_Sem_Pedido!$H:$H,DRE!$A69)+SUMIFS(Aut_Ajustes_Manuais!$G:$G,Aut_Ajustes_Manuais!$I:$I,DRE!AF$4,Aut_Ajustes_Manuais!$F:$F,"Material de Manutenção - Eventos")</f>
        <v/>
      </c>
      <c r="AI69" s="241" t="n">
        <v>0</v>
      </c>
      <c r="AJ69" s="81" t="n">
        <v>0</v>
      </c>
      <c r="AK69" s="82">
        <f>SUMIFS(Aut_BlueMe_Sem_Pedido!$J:$J,Aut_BlueMe_Sem_Pedido!$Q:$Q,DRE!AI$4,Aut_BlueMe_Sem_Pedido!$H:$H,DRE!$A69)+SUMIFS(Aut_Ajustes_Manuais!$G:$G,Aut_Ajustes_Manuais!$I:$I,DRE!AI$4,Aut_Ajustes_Manuais!$F:$F,"Material de Manutenção - Eventos")</f>
        <v/>
      </c>
      <c r="AL69" s="241" t="n">
        <v>0</v>
      </c>
      <c r="AM69" s="81" t="n">
        <v>0</v>
      </c>
      <c r="AN69" s="82">
        <f>SUMIFS(Aut_BlueMe_Sem_Pedido!$J:$J,Aut_BlueMe_Sem_Pedido!$Q:$Q,DRE!AL$4,Aut_BlueMe_Sem_Pedido!$H:$H,DRE!$A69)+SUMIFS(Aut_Ajustes_Manuais!$G:$G,Aut_Ajustes_Manuais!$I:$I,DRE!AL$4,Aut_Ajustes_Manuais!$F:$F,"Material de Manutenção - Eventos")</f>
        <v/>
      </c>
      <c r="AO69" s="241" t="n">
        <v>-20</v>
      </c>
      <c r="AP69" s="81" t="n">
        <v>0</v>
      </c>
      <c r="AQ69" s="82">
        <f>SUMIFS(Aut_BlueMe_Sem_Pedido!$J:$J,Aut_BlueMe_Sem_Pedido!$Q:$Q,DRE!AO$4,Aut_BlueMe_Sem_Pedido!$H:$H,DRE!$A69)+SUMIFS(Aut_Ajustes_Manuais!$G:$G,Aut_Ajustes_Manuais!$I:$I,DRE!AO$4,Aut_Ajustes_Manuais!$F:$F,"Material de Manutenção - Eventos")</f>
        <v/>
      </c>
      <c r="AR69" s="241">
        <f>SUMIFS($H69:$AO69,$H$5:$AO$5,"&lt;"&amp;MONTH(TODAY()),$H$6:$AO$6,"REAL 25")</f>
        <v/>
      </c>
      <c r="AS69" s="81">
        <f>SUMIFS($I69:$AP69,$I$5:$AP$5,"&lt;"&amp;MONTH(TODAY()),$I$6:$AP$6,"ORÇADO ")</f>
        <v/>
      </c>
      <c r="AT69" s="82">
        <f>SUMIFS($J69:$AQ69,$J$5:$AQ$5,"&lt;"&amp;MONTH(TODAY()),$J$6:$AQ$6,"REAL 26")</f>
        <v/>
      </c>
      <c r="AU69" s="241">
        <f>SUM(H69,K69,N69,Q69,T69,W69,Z69,AC69,AF69,AI69,AL69,AO69)</f>
        <v/>
      </c>
      <c r="AV69" s="81">
        <f>SUM(I69,L69,O69,R69,U69,X69,AA69,AD69,AG69,AJ69,AM69,AP69)</f>
        <v/>
      </c>
      <c r="AW69" s="82">
        <f>SUM(J69,M69,P69,S69,V69,Y69,AB69,AE69,AH69,AK69,AN69,AQ69)</f>
        <v/>
      </c>
      <c r="AX69" s="241">
        <f>SUM(H69,K69,N69)</f>
        <v/>
      </c>
      <c r="AY69" s="81">
        <f>SUM(I69,L69,O69)</f>
        <v/>
      </c>
      <c r="AZ69" s="82">
        <f>SUM(J69,M69,P69)</f>
        <v/>
      </c>
      <c r="BA69" s="241">
        <f>SUM(Q69,T69,W69)</f>
        <v/>
      </c>
      <c r="BB69" s="81">
        <f>SUM(R69,U69,X69)</f>
        <v/>
      </c>
      <c r="BC69" s="82">
        <f>SUM(S69,V69,Y69)</f>
        <v/>
      </c>
      <c r="BD69" s="241">
        <f>SUM(Z69,AC69,AF69)</f>
        <v/>
      </c>
      <c r="BE69" s="81">
        <f>SUM(AA69,AD69,AG69)</f>
        <v/>
      </c>
      <c r="BF69" s="82">
        <f>SUM(AB69,AE69,AH69)</f>
        <v/>
      </c>
      <c r="BG69" s="241">
        <f>SUM(AI69,AL69,AO69)</f>
        <v/>
      </c>
      <c r="BH69" s="81">
        <f>SUM(AJ69,AM69,AP69)</f>
        <v/>
      </c>
      <c r="BI69" s="82">
        <f>SUM(AK69,AN69,AQ69)</f>
        <v/>
      </c>
      <c r="BK69" s="442">
        <f>SUM(I69,L69,O69,R69,U69,X69,AA69,AD69,AG69,AJ69,AM69,AP69)</f>
        <v/>
      </c>
      <c r="BL69" s="442">
        <f>BK69-AV69</f>
        <v/>
      </c>
      <c r="BM69" s="442">
        <f>SUM(J69,M69,P69,S69,V69)</f>
        <v/>
      </c>
      <c r="BN69" s="442">
        <f>BM69-AT69</f>
        <v/>
      </c>
      <c r="BP69" s="463">
        <f>_xlfn.FORMULATEXT(V69) &amp; "+SOMASES(Aut_Ajustes_Manuais!$G:$G;Aut_Ajustes_Manuais!$I:$I;DRE!T$4;Aut_Ajustes_Manuais!$F:$F;""" &amp; A69 &amp; """)"</f>
        <v/>
      </c>
    </row>
    <row r="70" outlineLevel="1">
      <c r="A70" s="73" t="inlineStr">
        <is>
          <t>Manutenção Geral</t>
        </is>
      </c>
      <c r="C70" s="24" t="n"/>
      <c r="D70" s="69" t="n"/>
      <c r="E70" s="80" t="n"/>
      <c r="F70" s="41" t="n"/>
      <c r="H70" s="252" t="n">
        <v>0</v>
      </c>
      <c r="I70" s="74" t="n">
        <v>0</v>
      </c>
      <c r="J70" s="76">
        <f>SUM(J71:J72)</f>
        <v/>
      </c>
      <c r="K70" s="252" t="n">
        <v>0</v>
      </c>
      <c r="L70" s="74" t="n">
        <v>0</v>
      </c>
      <c r="M70" s="76">
        <f>SUM(M71:M72)</f>
        <v/>
      </c>
      <c r="N70" s="252" t="n">
        <v>0</v>
      </c>
      <c r="O70" s="74" t="n">
        <v>0</v>
      </c>
      <c r="P70" s="76">
        <f>SUM(P71:P72)</f>
        <v/>
      </c>
      <c r="Q70" s="252" t="n">
        <v>0</v>
      </c>
      <c r="R70" s="74" t="n">
        <v>0</v>
      </c>
      <c r="S70" s="76">
        <f>SUM(S71:S72)</f>
        <v/>
      </c>
      <c r="T70" s="252" t="n">
        <v>0</v>
      </c>
      <c r="U70" s="74" t="n">
        <v>0</v>
      </c>
      <c r="V70" s="76">
        <f>SUM(V71:V72)</f>
        <v/>
      </c>
      <c r="W70" s="252" t="n">
        <v>0</v>
      </c>
      <c r="X70" s="74" t="n">
        <v>0</v>
      </c>
      <c r="Y70" s="76">
        <f>SUM(Y71:Y72)</f>
        <v/>
      </c>
      <c r="Z70" s="252" t="n">
        <v>0</v>
      </c>
      <c r="AA70" s="74" t="n">
        <v>0</v>
      </c>
      <c r="AB70" s="76">
        <f>SUM(AB71:AB72)</f>
        <v/>
      </c>
      <c r="AC70" s="252" t="n">
        <v>0</v>
      </c>
      <c r="AD70" s="74" t="n">
        <v>0</v>
      </c>
      <c r="AE70" s="76">
        <f>SUM(AE71:AE72)</f>
        <v/>
      </c>
      <c r="AF70" s="252" t="n">
        <v>0</v>
      </c>
      <c r="AG70" s="74" t="n">
        <v>0</v>
      </c>
      <c r="AH70" s="76">
        <f>SUM(AH71:AH72)</f>
        <v/>
      </c>
      <c r="AI70" s="252" t="n">
        <v>0</v>
      </c>
      <c r="AJ70" s="74" t="n">
        <v>0</v>
      </c>
      <c r="AK70" s="76">
        <f>SUM(AK71:AK72)</f>
        <v/>
      </c>
      <c r="AL70" s="252" t="n">
        <v>0</v>
      </c>
      <c r="AM70" s="74" t="n">
        <v>0</v>
      </c>
      <c r="AN70" s="76">
        <f>SUM(AN71:AN72)</f>
        <v/>
      </c>
      <c r="AO70" s="252" t="n">
        <v>0</v>
      </c>
      <c r="AP70" s="74" t="n">
        <v>0</v>
      </c>
      <c r="AQ70" s="76">
        <f>SUM(AQ71:AQ72)</f>
        <v/>
      </c>
      <c r="AR70" s="252">
        <f>SUMIFS($H70:$AO70,$H$5:$AO$5,"&lt;"&amp;MONTH(TODAY()),$H$6:$AO$6,"REAL 25")</f>
        <v/>
      </c>
      <c r="AS70" s="74">
        <f>SUMIFS($I70:$AP70,$I$5:$AP$5,"&lt;"&amp;MONTH(TODAY()),$I$6:$AP$6,"ORÇADO ")</f>
        <v/>
      </c>
      <c r="AT70" s="76">
        <f>SUMIFS($J70:$AQ70,$J$5:$AQ$5,"&lt;"&amp;MONTH(TODAY()),$J$6:$AQ$6,"REAL 26")</f>
        <v/>
      </c>
      <c r="AU70" s="252">
        <f>SUM(AU71:AU72)</f>
        <v/>
      </c>
      <c r="AV70" s="74">
        <f>SUM(AV71:AV72)</f>
        <v/>
      </c>
      <c r="AW70" s="76">
        <f>SUM(AW71:AW72)</f>
        <v/>
      </c>
      <c r="AX70" s="252">
        <f>SUM(AX71:AX72)</f>
        <v/>
      </c>
      <c r="AY70" s="74">
        <f>SUM(AY71:AY72)</f>
        <v/>
      </c>
      <c r="AZ70" s="76">
        <f>SUM(AZ71:AZ72)</f>
        <v/>
      </c>
      <c r="BA70" s="252">
        <f>SUM(BA71:BA72)</f>
        <v/>
      </c>
      <c r="BB70" s="74">
        <f>SUM(BB71:BB72)</f>
        <v/>
      </c>
      <c r="BC70" s="76">
        <f>SUM(BC71:BC72)</f>
        <v/>
      </c>
      <c r="BD70" s="252">
        <f>SUM(BD71:BD72)</f>
        <v/>
      </c>
      <c r="BE70" s="74">
        <f>SUM(BE71:BE72)</f>
        <v/>
      </c>
      <c r="BF70" s="76">
        <f>SUM(BF71:BF72)</f>
        <v/>
      </c>
      <c r="BG70" s="252">
        <f>SUM(BG71:BG72)</f>
        <v/>
      </c>
      <c r="BH70" s="74">
        <f>SUM(BH71:BH72)</f>
        <v/>
      </c>
      <c r="BI70" s="76">
        <f>SUM(BI71:BI72)</f>
        <v/>
      </c>
      <c r="BK70" s="442">
        <f>SUM(I70,L70,O70,R70,U70,X70,AA70,AD70,AG70,AJ70,AM70,AP70)</f>
        <v/>
      </c>
      <c r="BL70" s="442">
        <f>BK70-AV70</f>
        <v/>
      </c>
      <c r="BM70" s="442">
        <f>SUM(J70,M70,P70,S70,V70)</f>
        <v/>
      </c>
      <c r="BN70" s="442">
        <f>BM70-AT70</f>
        <v/>
      </c>
      <c r="BP70" s="10">
        <f>_xlfn.FORMULATEXT(V70) &amp; "+SOMASES(Aut_Ajustes_Manuais!$G:$G;Aut_Ajustes_Manuais!$I:$I;DRE!T$4;Aut_Ajustes_Manuais!$F:$F;""" &amp; A70 &amp; """)"</f>
        <v/>
      </c>
    </row>
    <row r="71" outlineLevel="2" customFormat="1" s="463">
      <c r="A71" s="22" t="inlineStr">
        <is>
          <t>Serviço de Manutenção - Estrutura - Eventos</t>
        </is>
      </c>
      <c r="B71" s="468" t="n"/>
      <c r="C71" s="24" t="inlineStr">
        <is>
          <t>Estrutura Predial</t>
        </is>
      </c>
      <c r="D71" s="69" t="inlineStr">
        <is>
          <t>% sobre o Faturamento de Eventos</t>
        </is>
      </c>
      <c r="E71" s="80" t="n"/>
      <c r="F71" s="41" t="n"/>
      <c r="G71" s="23" t="n"/>
      <c r="H71" s="241" t="n">
        <v>0</v>
      </c>
      <c r="I71" s="81" t="n">
        <v>0</v>
      </c>
      <c r="J71" s="28">
        <f>SUMIFS(Aut_BlueMe_Sem_Pedido!$J:$J,Aut_BlueMe_Sem_Pedido!$Q:$Q,DRE!H$4,Aut_BlueMe_Sem_Pedido!$H:$H,DRE!$A71)+SUMIFS(Aut_Ajustes_Manuais!$G:$G,Aut_Ajustes_Manuais!$I:$I,DRE!H$4,Aut_Ajustes_Manuais!$F:$F,"Serviço de Manutenção - Estrutura - Eventos")</f>
        <v/>
      </c>
      <c r="K71" s="254" t="n">
        <v>0</v>
      </c>
      <c r="L71" s="81" t="n">
        <v>0</v>
      </c>
      <c r="M71" s="82">
        <f>SUMIFS(Aut_BlueMe_Sem_Pedido!$J:$J,Aut_BlueMe_Sem_Pedido!$Q:$Q,DRE!K$4,Aut_BlueMe_Sem_Pedido!$H:$H,DRE!$A71)+SUMIFS(Aut_Ajustes_Manuais!$G:$G,Aut_Ajustes_Manuais!$I:$I,DRE!K$4,Aut_Ajustes_Manuais!$F:$F,"Serviço de Manutenção - Estrutura - Eventos")</f>
        <v/>
      </c>
      <c r="N71" s="254" t="n">
        <v>0</v>
      </c>
      <c r="O71" s="81" t="n">
        <v>0</v>
      </c>
      <c r="P71" s="82">
        <f>SUMIFS(Aut_BlueMe_Sem_Pedido!$J:$J,Aut_BlueMe_Sem_Pedido!$Q:$Q,DRE!N$4,Aut_BlueMe_Sem_Pedido!$H:$H,DRE!$A71)+SUMIFS(Aut_Ajustes_Manuais!$G:$G,Aut_Ajustes_Manuais!$I:$I,DRE!N$4,Aut_Ajustes_Manuais!$F:$F,"Serviço de Manutenção - Estrutura - Eventos")</f>
        <v/>
      </c>
      <c r="Q71" s="241" t="n">
        <v>0</v>
      </c>
      <c r="R71" s="81" t="n">
        <v>0</v>
      </c>
      <c r="S71" s="82">
        <f>SUMIFS(Aut_BlueMe_Sem_Pedido!$J:$J,Aut_BlueMe_Sem_Pedido!$Q:$Q,DRE!Q$4,Aut_BlueMe_Sem_Pedido!$H:$H,DRE!$A71)+SUMIFS(Aut_Ajustes_Manuais!$G:$G,Aut_Ajustes_Manuais!$I:$I,DRE!Q$4,Aut_Ajustes_Manuais!$F:$F,"Serviço de Manutenção - Estrutura - Eventos")</f>
        <v/>
      </c>
      <c r="T71" s="241" t="n">
        <v>0</v>
      </c>
      <c r="U71" s="81" t="n">
        <v>0</v>
      </c>
      <c r="V71" s="82">
        <f>SUMIFS(Aut_BlueMe_Sem_Pedido!$J:$J,Aut_BlueMe_Sem_Pedido!$Q:$Q,DRE!T$4,Aut_BlueMe_Sem_Pedido!$H:$H,DRE!$A71)+SUMIFS(Aut_Ajustes_Manuais!$G:$G,Aut_Ajustes_Manuais!$I:$I,DRE!T$4,Aut_Ajustes_Manuais!$F:$F,"Serviço de Manutenção - Estrutura - Eventos")</f>
        <v/>
      </c>
      <c r="W71" s="241" t="n">
        <v>0</v>
      </c>
      <c r="X71" s="81" t="n">
        <v>0</v>
      </c>
      <c r="Y71" s="82">
        <f>SUMIFS(Aut_BlueMe_Sem_Pedido!$J:$J,Aut_BlueMe_Sem_Pedido!$Q:$Q,DRE!W$4,Aut_BlueMe_Sem_Pedido!$H:$H,DRE!$A71)+SUMIFS(Aut_Ajustes_Manuais!$G:$G,Aut_Ajustes_Manuais!$I:$I,DRE!W$4,Aut_Ajustes_Manuais!$F:$F,"Serviço de Manutenção - Estrutura - Eventos")</f>
        <v/>
      </c>
      <c r="Z71" s="241" t="n">
        <v>0</v>
      </c>
      <c r="AA71" s="81" t="n">
        <v>0</v>
      </c>
      <c r="AB71" s="82">
        <f>SUMIFS(Aut_BlueMe_Sem_Pedido!$J:$J,Aut_BlueMe_Sem_Pedido!$Q:$Q,DRE!Z$4,Aut_BlueMe_Sem_Pedido!$H:$H,DRE!$A71)+SUMIFS(Aut_Ajustes_Manuais!$G:$G,Aut_Ajustes_Manuais!$I:$I,DRE!Z$4,Aut_Ajustes_Manuais!$F:$F,"Serviço de Manutenção - Estrutura - Eventos")</f>
        <v/>
      </c>
      <c r="AC71" s="241" t="n">
        <v>0</v>
      </c>
      <c r="AD71" s="81" t="n">
        <v>0</v>
      </c>
      <c r="AE71" s="82">
        <f>SUMIFS(Aut_BlueMe_Sem_Pedido!$J:$J,Aut_BlueMe_Sem_Pedido!$Q:$Q,DRE!AC$4,Aut_BlueMe_Sem_Pedido!$H:$H,DRE!$A71)+SUMIFS(Aut_Ajustes_Manuais!$G:$G,Aut_Ajustes_Manuais!$I:$I,DRE!AC$4,Aut_Ajustes_Manuais!$F:$F,"Serviço de Manutenção - Estrutura - Eventos")</f>
        <v/>
      </c>
      <c r="AF71" s="241" t="n">
        <v>0</v>
      </c>
      <c r="AG71" s="81" t="n">
        <v>0</v>
      </c>
      <c r="AH71" s="82">
        <f>SUMIFS(Aut_BlueMe_Sem_Pedido!$J:$J,Aut_BlueMe_Sem_Pedido!$Q:$Q,DRE!AF$4,Aut_BlueMe_Sem_Pedido!$H:$H,DRE!$A71)+SUMIFS(Aut_Ajustes_Manuais!$G:$G,Aut_Ajustes_Manuais!$I:$I,DRE!AF$4,Aut_Ajustes_Manuais!$F:$F,"Serviço de Manutenção - Estrutura - Eventos")</f>
        <v/>
      </c>
      <c r="AI71" s="241" t="n">
        <v>0</v>
      </c>
      <c r="AJ71" s="81" t="n">
        <v>0</v>
      </c>
      <c r="AK71" s="82">
        <f>SUMIFS(Aut_BlueMe_Sem_Pedido!$J:$J,Aut_BlueMe_Sem_Pedido!$Q:$Q,DRE!AI$4,Aut_BlueMe_Sem_Pedido!$H:$H,DRE!$A71)+SUMIFS(Aut_Ajustes_Manuais!$G:$G,Aut_Ajustes_Manuais!$I:$I,DRE!AI$4,Aut_Ajustes_Manuais!$F:$F,"Serviço de Manutenção - Estrutura - Eventos")</f>
        <v/>
      </c>
      <c r="AL71" s="241" t="n">
        <v>0</v>
      </c>
      <c r="AM71" s="81" t="n">
        <v>0</v>
      </c>
      <c r="AN71" s="82">
        <f>SUMIFS(Aut_BlueMe_Sem_Pedido!$J:$J,Aut_BlueMe_Sem_Pedido!$Q:$Q,DRE!AL$4,Aut_BlueMe_Sem_Pedido!$H:$H,DRE!$A71)+SUMIFS(Aut_Ajustes_Manuais!$G:$G,Aut_Ajustes_Manuais!$I:$I,DRE!AL$4,Aut_Ajustes_Manuais!$F:$F,"Serviço de Manutenção - Estrutura - Eventos")</f>
        <v/>
      </c>
      <c r="AO71" s="241" t="n">
        <v>0</v>
      </c>
      <c r="AP71" s="81" t="n">
        <v>0</v>
      </c>
      <c r="AQ71" s="82">
        <f>SUMIFS(Aut_BlueMe_Sem_Pedido!$J:$J,Aut_BlueMe_Sem_Pedido!$Q:$Q,DRE!AO$4,Aut_BlueMe_Sem_Pedido!$H:$H,DRE!$A71)+SUMIFS(Aut_Ajustes_Manuais!$G:$G,Aut_Ajustes_Manuais!$I:$I,DRE!AO$4,Aut_Ajustes_Manuais!$F:$F,"Serviço de Manutenção - Estrutura - Eventos")</f>
        <v/>
      </c>
      <c r="AR71" s="241">
        <f>SUMIFS($H71:$AO71,$H$5:$AO$5,"&lt;"&amp;MONTH(TODAY()),$H$6:$AO$6,"REAL 25")</f>
        <v/>
      </c>
      <c r="AS71" s="81">
        <f>SUMIFS($I71:$AP71,$I$5:$AP$5,"&lt;"&amp;MONTH(TODAY()),$I$6:$AP$6,"ORÇADO ")</f>
        <v/>
      </c>
      <c r="AT71" s="82">
        <f>SUMIFS($J71:$AQ71,$J$5:$AQ$5,"&lt;"&amp;MONTH(TODAY()),$J$6:$AQ$6,"REAL 26")</f>
        <v/>
      </c>
      <c r="AU71" s="241" t="n"/>
      <c r="AV71" s="81" t="n"/>
      <c r="AW71" s="82" t="n"/>
      <c r="AX71" s="241" t="n"/>
      <c r="AY71" s="81" t="n">
        <v>0</v>
      </c>
      <c r="AZ71" s="82" t="n"/>
      <c r="BA71" s="241" t="n"/>
      <c r="BB71" s="81" t="n">
        <v>0</v>
      </c>
      <c r="BC71" s="82" t="n"/>
      <c r="BD71" s="241" t="n"/>
      <c r="BE71" s="81" t="n">
        <v>0</v>
      </c>
      <c r="BF71" s="82" t="n"/>
      <c r="BG71" s="241" t="n"/>
      <c r="BH71" s="81" t="n">
        <v>0</v>
      </c>
      <c r="BI71" s="82" t="n"/>
      <c r="BK71" s="442">
        <f>SUM(I71,L71,O71,R71,U71,X71,AA71,AD71,AG71,AJ71,AM71,AP71)</f>
        <v/>
      </c>
      <c r="BL71" s="442">
        <f>BK71-AV71</f>
        <v/>
      </c>
      <c r="BM71" s="442">
        <f>SUM(J71,M71,P71,S71,V71)</f>
        <v/>
      </c>
      <c r="BN71" s="442">
        <f>BM71-AT71</f>
        <v/>
      </c>
      <c r="BP71" s="463">
        <f>_xlfn.FORMULATEXT(V71) &amp; "+SOMASES(Aut_Ajustes_Manuais!$G:$G;Aut_Ajustes_Manuais!$I:$I;DRE!T$4;Aut_Ajustes_Manuais!$F:$F;""" &amp; A71 &amp; """)"</f>
        <v/>
      </c>
    </row>
    <row r="72" outlineLevel="2" customFormat="1" s="463">
      <c r="A72" s="22" t="inlineStr">
        <is>
          <t>Serviço de Manutenção - Equipamentos - Eventos</t>
        </is>
      </c>
      <c r="B72" s="468" t="n"/>
      <c r="C72" s="24" t="inlineStr">
        <is>
          <t>Equipamentos</t>
        </is>
      </c>
      <c r="D72" s="69" t="inlineStr">
        <is>
          <t>% sobre o Faturamento de Eventos</t>
        </is>
      </c>
      <c r="E72" s="80" t="n"/>
      <c r="F72" s="41" t="n"/>
      <c r="G72" s="23" t="n"/>
      <c r="H72" s="241" t="n">
        <v>0</v>
      </c>
      <c r="I72" s="81" t="n">
        <v>0</v>
      </c>
      <c r="J72" s="28">
        <f>SUMIFS(Aut_BlueMe_Sem_Pedido!$J:$J,Aut_BlueMe_Sem_Pedido!$Q:$Q,DRE!H$4,Aut_BlueMe_Sem_Pedido!$H:$H,DRE!$A72)+SUMIFS(Aut_Ajustes_Manuais!$G:$G,Aut_Ajustes_Manuais!$I:$I,DRE!H$4,Aut_Ajustes_Manuais!$F:$F,"Serviço de Manutenção - Equipamentos - Eventos")</f>
        <v/>
      </c>
      <c r="K72" s="254" t="n">
        <v>0</v>
      </c>
      <c r="L72" s="81" t="n">
        <v>0</v>
      </c>
      <c r="M72" s="82">
        <f>SUMIFS(Aut_BlueMe_Sem_Pedido!$J:$J,Aut_BlueMe_Sem_Pedido!$Q:$Q,DRE!K$4,Aut_BlueMe_Sem_Pedido!$H:$H,DRE!$A72)+SUMIFS(Aut_Ajustes_Manuais!$G:$G,Aut_Ajustes_Manuais!$I:$I,DRE!K$4,Aut_Ajustes_Manuais!$F:$F,"Serviço de Manutenção - Equipamentos - Eventos")</f>
        <v/>
      </c>
      <c r="N72" s="254" t="n">
        <v>0</v>
      </c>
      <c r="O72" s="81" t="n">
        <v>0</v>
      </c>
      <c r="P72" s="82">
        <f>SUMIFS(Aut_BlueMe_Sem_Pedido!$J:$J,Aut_BlueMe_Sem_Pedido!$Q:$Q,DRE!N$4,Aut_BlueMe_Sem_Pedido!$H:$H,DRE!$A72)+SUMIFS(Aut_Ajustes_Manuais!$G:$G,Aut_Ajustes_Manuais!$I:$I,DRE!N$4,Aut_Ajustes_Manuais!$F:$F,"Serviço de Manutenção - Equipamentos - Eventos")</f>
        <v/>
      </c>
      <c r="Q72" s="241" t="n">
        <v>0</v>
      </c>
      <c r="R72" s="81" t="n">
        <v>0</v>
      </c>
      <c r="S72" s="82">
        <f>SUMIFS(Aut_BlueMe_Sem_Pedido!$J:$J,Aut_BlueMe_Sem_Pedido!$Q:$Q,DRE!Q$4,Aut_BlueMe_Sem_Pedido!$H:$H,DRE!$A72)+SUMIFS(Aut_Ajustes_Manuais!$G:$G,Aut_Ajustes_Manuais!$I:$I,DRE!Q$4,Aut_Ajustes_Manuais!$F:$F,"Serviço de Manutenção - Equipamentos - Eventos")</f>
        <v/>
      </c>
      <c r="T72" s="241" t="n">
        <v>0</v>
      </c>
      <c r="U72" s="81" t="n">
        <v>0</v>
      </c>
      <c r="V72" s="82">
        <f>SUMIFS(Aut_BlueMe_Sem_Pedido!$J:$J,Aut_BlueMe_Sem_Pedido!$Q:$Q,DRE!T$4,Aut_BlueMe_Sem_Pedido!$H:$H,DRE!$A72)+SUMIFS(Aut_Ajustes_Manuais!$G:$G,Aut_Ajustes_Manuais!$I:$I,DRE!T$4,Aut_Ajustes_Manuais!$F:$F,"Serviço de Manutenção - Equipamentos - Eventos")</f>
        <v/>
      </c>
      <c r="W72" s="241" t="n">
        <v>0</v>
      </c>
      <c r="X72" s="81" t="n">
        <v>0</v>
      </c>
      <c r="Y72" s="82">
        <f>SUMIFS(Aut_BlueMe_Sem_Pedido!$J:$J,Aut_BlueMe_Sem_Pedido!$Q:$Q,DRE!W$4,Aut_BlueMe_Sem_Pedido!$H:$H,DRE!$A72)+SUMIFS(Aut_Ajustes_Manuais!$G:$G,Aut_Ajustes_Manuais!$I:$I,DRE!W$4,Aut_Ajustes_Manuais!$F:$F,"Serviço de Manutenção - Equipamentos - Eventos")</f>
        <v/>
      </c>
      <c r="Z72" s="241" t="n">
        <v>0</v>
      </c>
      <c r="AA72" s="81" t="n">
        <v>0</v>
      </c>
      <c r="AB72" s="82">
        <f>SUMIFS(Aut_BlueMe_Sem_Pedido!$J:$J,Aut_BlueMe_Sem_Pedido!$Q:$Q,DRE!Z$4,Aut_BlueMe_Sem_Pedido!$H:$H,DRE!$A72)+SUMIFS(Aut_Ajustes_Manuais!$G:$G,Aut_Ajustes_Manuais!$I:$I,DRE!Z$4,Aut_Ajustes_Manuais!$F:$F,"Serviço de Manutenção - Equipamentos - Eventos")</f>
        <v/>
      </c>
      <c r="AC72" s="241" t="n">
        <v>0</v>
      </c>
      <c r="AD72" s="81" t="n">
        <v>0</v>
      </c>
      <c r="AE72" s="82">
        <f>SUMIFS(Aut_BlueMe_Sem_Pedido!$J:$J,Aut_BlueMe_Sem_Pedido!$Q:$Q,DRE!AC$4,Aut_BlueMe_Sem_Pedido!$H:$H,DRE!$A72)+SUMIFS(Aut_Ajustes_Manuais!$G:$G,Aut_Ajustes_Manuais!$I:$I,DRE!AC$4,Aut_Ajustes_Manuais!$F:$F,"Serviço de Manutenção - Equipamentos - Eventos")</f>
        <v/>
      </c>
      <c r="AF72" s="241" t="n">
        <v>0</v>
      </c>
      <c r="AG72" s="81" t="n">
        <v>0</v>
      </c>
      <c r="AH72" s="82">
        <f>SUMIFS(Aut_BlueMe_Sem_Pedido!$J:$J,Aut_BlueMe_Sem_Pedido!$Q:$Q,DRE!AF$4,Aut_BlueMe_Sem_Pedido!$H:$H,DRE!$A72)+SUMIFS(Aut_Ajustes_Manuais!$G:$G,Aut_Ajustes_Manuais!$I:$I,DRE!AF$4,Aut_Ajustes_Manuais!$F:$F,"Serviço de Manutenção - Equipamentos - Eventos")</f>
        <v/>
      </c>
      <c r="AI72" s="241" t="n">
        <v>0</v>
      </c>
      <c r="AJ72" s="81" t="n">
        <v>0</v>
      </c>
      <c r="AK72" s="82">
        <f>SUMIFS(Aut_BlueMe_Sem_Pedido!$J:$J,Aut_BlueMe_Sem_Pedido!$Q:$Q,DRE!AI$4,Aut_BlueMe_Sem_Pedido!$H:$H,DRE!$A72)+SUMIFS(Aut_Ajustes_Manuais!$G:$G,Aut_Ajustes_Manuais!$I:$I,DRE!AI$4,Aut_Ajustes_Manuais!$F:$F,"Serviço de Manutenção - Equipamentos - Eventos")</f>
        <v/>
      </c>
      <c r="AL72" s="241" t="n">
        <v>0</v>
      </c>
      <c r="AM72" s="81" t="n">
        <v>0</v>
      </c>
      <c r="AN72" s="82">
        <f>SUMIFS(Aut_BlueMe_Sem_Pedido!$J:$J,Aut_BlueMe_Sem_Pedido!$Q:$Q,DRE!AL$4,Aut_BlueMe_Sem_Pedido!$H:$H,DRE!$A72)+SUMIFS(Aut_Ajustes_Manuais!$G:$G,Aut_Ajustes_Manuais!$I:$I,DRE!AL$4,Aut_Ajustes_Manuais!$F:$F,"Serviço de Manutenção - Equipamentos - Eventos")</f>
        <v/>
      </c>
      <c r="AO72" s="241" t="n">
        <v>0</v>
      </c>
      <c r="AP72" s="81" t="n">
        <v>0</v>
      </c>
      <c r="AQ72" s="82">
        <f>SUMIFS(Aut_BlueMe_Sem_Pedido!$J:$J,Aut_BlueMe_Sem_Pedido!$Q:$Q,DRE!AO$4,Aut_BlueMe_Sem_Pedido!$H:$H,DRE!$A72)+SUMIFS(Aut_Ajustes_Manuais!$G:$G,Aut_Ajustes_Manuais!$I:$I,DRE!AO$4,Aut_Ajustes_Manuais!$F:$F,"Serviço de Manutenção - Equipamentos - Eventos")</f>
        <v/>
      </c>
      <c r="AR72" s="241">
        <f>SUMIFS($H72:$AO72,$H$5:$AO$5,"&lt;"&amp;MONTH(TODAY()),$H$6:$AO$6,"REAL 25")</f>
        <v/>
      </c>
      <c r="AS72" s="81">
        <f>SUMIFS($I72:$AP72,$I$5:$AP$5,"&lt;"&amp;MONTH(TODAY()),$I$6:$AP$6,"ORÇADO ")</f>
        <v/>
      </c>
      <c r="AT72" s="82">
        <f>SUMIFS($J72:$AQ72,$J$5:$AQ$5,"&lt;"&amp;MONTH(TODAY()),$J$6:$AQ$6,"REAL 26")</f>
        <v/>
      </c>
      <c r="AU72" s="241" t="n"/>
      <c r="AV72" s="81" t="n"/>
      <c r="AW72" s="82" t="n"/>
      <c r="AX72" s="241" t="n"/>
      <c r="AY72" s="81" t="n">
        <v>0</v>
      </c>
      <c r="AZ72" s="82" t="n"/>
      <c r="BA72" s="241" t="n"/>
      <c r="BB72" s="81" t="n">
        <v>0</v>
      </c>
      <c r="BC72" s="82" t="n"/>
      <c r="BD72" s="241" t="n"/>
      <c r="BE72" s="81" t="n">
        <v>0</v>
      </c>
      <c r="BF72" s="82" t="n"/>
      <c r="BG72" s="241" t="n"/>
      <c r="BH72" s="81" t="n">
        <v>0</v>
      </c>
      <c r="BI72" s="82" t="n"/>
      <c r="BK72" s="442">
        <f>SUM(I72,L72,O72,R72,U72,X72,AA72,AD72,AG72,AJ72,AM72,AP72)</f>
        <v/>
      </c>
      <c r="BL72" s="442">
        <f>BK72-AV72</f>
        <v/>
      </c>
      <c r="BM72" s="442">
        <f>SUM(J72,M72,P72,S72,V72)</f>
        <v/>
      </c>
      <c r="BN72" s="442">
        <f>BM72-AT72</f>
        <v/>
      </c>
      <c r="BP72" s="463">
        <f>_xlfn.FORMULATEXT(V72) &amp; "+SOMASES(Aut_Ajustes_Manuais!$G:$G;Aut_Ajustes_Manuais!$I:$I;DRE!T$4;Aut_Ajustes_Manuais!$F:$F;""" &amp; A72 &amp; """)"</f>
        <v/>
      </c>
    </row>
    <row r="73" outlineLevel="1" ht="18" customHeight="1">
      <c r="A73" s="73" t="inlineStr">
        <is>
          <t>Transportes</t>
        </is>
      </c>
      <c r="C73" s="24" t="n"/>
      <c r="D73" s="69" t="n"/>
      <c r="E73" s="80" t="n"/>
      <c r="F73" s="41" t="n"/>
      <c r="H73" s="252" t="n">
        <v>0</v>
      </c>
      <c r="I73" s="74" t="n">
        <v>-400</v>
      </c>
      <c r="J73" s="76">
        <f>SUM(J74:J76)</f>
        <v/>
      </c>
      <c r="K73" s="252" t="n">
        <v>0</v>
      </c>
      <c r="L73" s="74" t="n">
        <v>-400</v>
      </c>
      <c r="M73" s="76">
        <f>SUM(M74:M76)</f>
        <v/>
      </c>
      <c r="N73" s="252" t="n">
        <v>0</v>
      </c>
      <c r="O73" s="74" t="n">
        <v>-400</v>
      </c>
      <c r="P73" s="76">
        <f>SUM(P74:P76)</f>
        <v/>
      </c>
      <c r="Q73" s="252" t="n">
        <v>0</v>
      </c>
      <c r="R73" s="74" t="n">
        <v>-400</v>
      </c>
      <c r="S73" s="76">
        <f>SUM(S74:S76)</f>
        <v/>
      </c>
      <c r="T73" s="252" t="n">
        <v>0</v>
      </c>
      <c r="U73" s="74" t="n">
        <v>-400</v>
      </c>
      <c r="V73" s="76">
        <f>SUM(V74:V76)</f>
        <v/>
      </c>
      <c r="W73" s="252" t="n">
        <v>0</v>
      </c>
      <c r="X73" s="74" t="n">
        <v>-400</v>
      </c>
      <c r="Y73" s="76">
        <f>SUM(Y74:Y76)</f>
        <v/>
      </c>
      <c r="Z73" s="252" t="n">
        <v>0</v>
      </c>
      <c r="AA73" s="74" t="n">
        <v>-990</v>
      </c>
      <c r="AB73" s="76">
        <f>SUM(AB74:AB76)</f>
        <v/>
      </c>
      <c r="AC73" s="252" t="n">
        <v>0</v>
      </c>
      <c r="AD73" s="74" t="n">
        <v>-400</v>
      </c>
      <c r="AE73" s="76">
        <f>SUM(AE74:AE76)</f>
        <v/>
      </c>
      <c r="AF73" s="252" t="n">
        <v>0</v>
      </c>
      <c r="AG73" s="74" t="n">
        <v>-400</v>
      </c>
      <c r="AH73" s="76">
        <f>SUM(AH74:AH76)</f>
        <v/>
      </c>
      <c r="AI73" s="252" t="n">
        <v>0</v>
      </c>
      <c r="AJ73" s="74" t="n">
        <v>-1020</v>
      </c>
      <c r="AK73" s="76">
        <f>SUM(AK74:AK76)</f>
        <v/>
      </c>
      <c r="AL73" s="252" t="n">
        <v>0</v>
      </c>
      <c r="AM73" s="74" t="n">
        <v>-550</v>
      </c>
      <c r="AN73" s="76">
        <f>SUM(AN74:AN76)</f>
        <v/>
      </c>
      <c r="AO73" s="252" t="n">
        <v>0</v>
      </c>
      <c r="AP73" s="74" t="n">
        <v>-1020</v>
      </c>
      <c r="AQ73" s="76">
        <f>SUM(AQ74:AQ76)</f>
        <v/>
      </c>
      <c r="AR73" s="252">
        <f>SUMIFS($H73:$AO73,$H$5:$AO$5,"&lt;"&amp;MONTH(TODAY()),$H$6:$AO$6,"REAL 25")</f>
        <v/>
      </c>
      <c r="AS73" s="74">
        <f>SUMIFS($I73:$AP73,$I$5:$AP$5,"&lt;"&amp;MONTH(TODAY()),$I$6:$AP$6,"ORÇADO ")</f>
        <v/>
      </c>
      <c r="AT73" s="76">
        <f>SUMIFS($J73:$AQ73,$J$5:$AQ$5,"&lt;"&amp;MONTH(TODAY()),$J$6:$AQ$6,"REAL 26")</f>
        <v/>
      </c>
      <c r="AU73" s="252">
        <f>SUM(AU74:AU76)</f>
        <v/>
      </c>
      <c r="AV73" s="74">
        <f>SUM(AV74:AV76)</f>
        <v/>
      </c>
      <c r="AW73" s="76">
        <f>SUM(AW74:AW76)</f>
        <v/>
      </c>
      <c r="AX73" s="252">
        <f>SUM(AX74:AX76)</f>
        <v/>
      </c>
      <c r="AY73" s="74">
        <f>SUM(AY74:AY76)</f>
        <v/>
      </c>
      <c r="AZ73" s="76">
        <f>SUM(AZ74:AZ76)</f>
        <v/>
      </c>
      <c r="BA73" s="252">
        <f>SUM(BA74:BA76)</f>
        <v/>
      </c>
      <c r="BB73" s="74">
        <f>SUM(BB74:BB76)</f>
        <v/>
      </c>
      <c r="BC73" s="76">
        <f>SUM(BC74:BC76)</f>
        <v/>
      </c>
      <c r="BD73" s="252">
        <f>SUM(BD74:BD76)</f>
        <v/>
      </c>
      <c r="BE73" s="74">
        <f>SUM(BE74:BE76)</f>
        <v/>
      </c>
      <c r="BF73" s="76">
        <f>SUM(BF74:BF76)</f>
        <v/>
      </c>
      <c r="BG73" s="252">
        <f>SUM(BG74:BG76)</f>
        <v/>
      </c>
      <c r="BH73" s="74">
        <f>SUM(BH74:BH76)</f>
        <v/>
      </c>
      <c r="BI73" s="76">
        <f>SUM(BI74:BI76)</f>
        <v/>
      </c>
      <c r="BK73" s="442">
        <f>SUM(I73,L73,O73,R73,U73,X73,AA73,AD73,AG73,AJ73,AM73,AP73)</f>
        <v/>
      </c>
      <c r="BL73" s="442">
        <f>BK73-AV73</f>
        <v/>
      </c>
      <c r="BM73" s="442">
        <f>SUM(J73,M73,P73,S73,V73)</f>
        <v/>
      </c>
      <c r="BN73" s="442">
        <f>BM73-AT73</f>
        <v/>
      </c>
      <c r="BP73" s="10">
        <f>_xlfn.FORMULATEXT(V73) &amp; "+SOMASES(Aut_Ajustes_Manuais!$G:$G;Aut_Ajustes_Manuais!$I:$I;DRE!T$4;Aut_Ajustes_Manuais!$F:$F;""" &amp; A73 &amp; """)"</f>
        <v/>
      </c>
    </row>
    <row r="74" outlineLevel="2" ht="25.2" customFormat="1" customHeight="1" s="463">
      <c r="A74" s="22" t="inlineStr">
        <is>
          <t>Viagens e Estadias - Eventos</t>
        </is>
      </c>
      <c r="B74" s="468" t="n"/>
      <c r="C74" s="24" t="inlineStr">
        <is>
          <t>Passagem aérea/Hotel</t>
        </is>
      </c>
      <c r="D74" s="69" t="inlineStr">
        <is>
          <t>% sobre o Faturamento de Eventos</t>
        </is>
      </c>
      <c r="E74" s="80" t="n"/>
      <c r="F74" s="41" t="n"/>
      <c r="G74" s="23" t="n"/>
      <c r="H74" s="241" t="n">
        <v>0</v>
      </c>
      <c r="I74" s="81" t="n">
        <v>0</v>
      </c>
      <c r="J74" s="28">
        <f>SUMIFS(Aut_BlueMe_Sem_Pedido!$J:$J,Aut_BlueMe_Sem_Pedido!$Q:$Q,DRE!H$4,Aut_BlueMe_Sem_Pedido!$H:$H,DRE!$A74)+SUMIFS(Aut_Ajustes_Manuais!$G:$G,Aut_Ajustes_Manuais!$I:$I,DRE!H$4,Aut_Ajustes_Manuais!$F:$F,"Viagens e Estadias - Eventos")</f>
        <v/>
      </c>
      <c r="K74" s="254" t="n">
        <v>0</v>
      </c>
      <c r="L74" s="81" t="n">
        <v>0</v>
      </c>
      <c r="M74" s="82">
        <f>SUMIFS(Aut_BlueMe_Sem_Pedido!$J:$J,Aut_BlueMe_Sem_Pedido!$Q:$Q,DRE!K$4,Aut_BlueMe_Sem_Pedido!$H:$H,DRE!$A74)+SUMIFS(Aut_Ajustes_Manuais!$G:$G,Aut_Ajustes_Manuais!$I:$I,DRE!K$4,Aut_Ajustes_Manuais!$F:$F,"Viagens e Estadias - Eventos")</f>
        <v/>
      </c>
      <c r="N74" s="254" t="n">
        <v>0</v>
      </c>
      <c r="O74" s="81" t="n">
        <v>0</v>
      </c>
      <c r="P74" s="82">
        <f>SUMIFS(Aut_BlueMe_Sem_Pedido!$J:$J,Aut_BlueMe_Sem_Pedido!$Q:$Q,DRE!N$4,Aut_BlueMe_Sem_Pedido!$H:$H,DRE!$A74)+SUMIFS(Aut_Ajustes_Manuais!$G:$G,Aut_Ajustes_Manuais!$I:$I,DRE!N$4,Aut_Ajustes_Manuais!$F:$F,"Viagens e Estadias - Eventos")</f>
        <v/>
      </c>
      <c r="Q74" s="241" t="n">
        <v>0</v>
      </c>
      <c r="R74" s="81" t="n">
        <v>0</v>
      </c>
      <c r="S74" s="82">
        <f>SUMIFS(Aut_BlueMe_Sem_Pedido!$J:$J,Aut_BlueMe_Sem_Pedido!$Q:$Q,DRE!Q$4,Aut_BlueMe_Sem_Pedido!$H:$H,DRE!$A74)+SUMIFS(Aut_Ajustes_Manuais!$G:$G,Aut_Ajustes_Manuais!$I:$I,DRE!Q$4,Aut_Ajustes_Manuais!$F:$F,"Viagens e Estadias - Eventos")</f>
        <v/>
      </c>
      <c r="T74" s="241" t="n">
        <v>0</v>
      </c>
      <c r="U74" s="81" t="n">
        <v>0</v>
      </c>
      <c r="V74" s="82">
        <f>SUMIFS(Aut_BlueMe_Sem_Pedido!$J:$J,Aut_BlueMe_Sem_Pedido!$Q:$Q,DRE!T$4,Aut_BlueMe_Sem_Pedido!$H:$H,DRE!$A74)+SUMIFS(Aut_Ajustes_Manuais!$G:$G,Aut_Ajustes_Manuais!$I:$I,DRE!T$4,Aut_Ajustes_Manuais!$F:$F,"Viagens e Estadias - Eventos")</f>
        <v/>
      </c>
      <c r="W74" s="241" t="n">
        <v>0</v>
      </c>
      <c r="X74" s="81" t="n">
        <v>0</v>
      </c>
      <c r="Y74" s="82">
        <f>SUMIFS(Aut_BlueMe_Sem_Pedido!$J:$J,Aut_BlueMe_Sem_Pedido!$Q:$Q,DRE!W$4,Aut_BlueMe_Sem_Pedido!$H:$H,DRE!$A74)+SUMIFS(Aut_Ajustes_Manuais!$G:$G,Aut_Ajustes_Manuais!$I:$I,DRE!W$4,Aut_Ajustes_Manuais!$F:$F,"Viagens e Estadias - Eventos")</f>
        <v/>
      </c>
      <c r="Z74" s="241" t="n">
        <v>0</v>
      </c>
      <c r="AA74" s="81" t="n">
        <v>0</v>
      </c>
      <c r="AB74" s="82">
        <f>SUMIFS(Aut_BlueMe_Sem_Pedido!$J:$J,Aut_BlueMe_Sem_Pedido!$Q:$Q,DRE!Z$4,Aut_BlueMe_Sem_Pedido!$H:$H,DRE!$A74)+SUMIFS(Aut_Ajustes_Manuais!$G:$G,Aut_Ajustes_Manuais!$I:$I,DRE!Z$4,Aut_Ajustes_Manuais!$F:$F,"Viagens e Estadias - Eventos")</f>
        <v/>
      </c>
      <c r="AC74" s="241" t="n">
        <v>0</v>
      </c>
      <c r="AD74" s="81" t="n">
        <v>0</v>
      </c>
      <c r="AE74" s="82">
        <f>SUMIFS(Aut_BlueMe_Sem_Pedido!$J:$J,Aut_BlueMe_Sem_Pedido!$Q:$Q,DRE!AC$4,Aut_BlueMe_Sem_Pedido!$H:$H,DRE!$A74)+SUMIFS(Aut_Ajustes_Manuais!$G:$G,Aut_Ajustes_Manuais!$I:$I,DRE!AC$4,Aut_Ajustes_Manuais!$F:$F,"Viagens e Estadias - Eventos")</f>
        <v/>
      </c>
      <c r="AF74" s="241" t="n">
        <v>0</v>
      </c>
      <c r="AG74" s="81" t="n">
        <v>0</v>
      </c>
      <c r="AH74" s="82">
        <f>SUMIFS(Aut_BlueMe_Sem_Pedido!$J:$J,Aut_BlueMe_Sem_Pedido!$Q:$Q,DRE!AF$4,Aut_BlueMe_Sem_Pedido!$H:$H,DRE!$A74)+SUMIFS(Aut_Ajustes_Manuais!$G:$G,Aut_Ajustes_Manuais!$I:$I,DRE!AF$4,Aut_Ajustes_Manuais!$F:$F,"Viagens e Estadias - Eventos")</f>
        <v/>
      </c>
      <c r="AI74" s="241" t="n">
        <v>0</v>
      </c>
      <c r="AJ74" s="81" t="n">
        <v>0</v>
      </c>
      <c r="AK74" s="82">
        <f>SUMIFS(Aut_BlueMe_Sem_Pedido!$J:$J,Aut_BlueMe_Sem_Pedido!$Q:$Q,DRE!AI$4,Aut_BlueMe_Sem_Pedido!$H:$H,DRE!$A74)+SUMIFS(Aut_Ajustes_Manuais!$G:$G,Aut_Ajustes_Manuais!$I:$I,DRE!AI$4,Aut_Ajustes_Manuais!$F:$F,"Viagens e Estadias - Eventos")</f>
        <v/>
      </c>
      <c r="AL74" s="241" t="n">
        <v>0</v>
      </c>
      <c r="AM74" s="81" t="n">
        <v>0</v>
      </c>
      <c r="AN74" s="82">
        <f>SUMIFS(Aut_BlueMe_Sem_Pedido!$J:$J,Aut_BlueMe_Sem_Pedido!$Q:$Q,DRE!AL$4,Aut_BlueMe_Sem_Pedido!$H:$H,DRE!$A74)+SUMIFS(Aut_Ajustes_Manuais!$G:$G,Aut_Ajustes_Manuais!$I:$I,DRE!AL$4,Aut_Ajustes_Manuais!$F:$F,"Viagens e Estadias - Eventos")</f>
        <v/>
      </c>
      <c r="AO74" s="241" t="n">
        <v>0</v>
      </c>
      <c r="AP74" s="81" t="n">
        <v>0</v>
      </c>
      <c r="AQ74" s="82">
        <f>SUMIFS(Aut_BlueMe_Sem_Pedido!$J:$J,Aut_BlueMe_Sem_Pedido!$Q:$Q,DRE!AO$4,Aut_BlueMe_Sem_Pedido!$H:$H,DRE!$A74)+SUMIFS(Aut_Ajustes_Manuais!$G:$G,Aut_Ajustes_Manuais!$I:$I,DRE!AO$4,Aut_Ajustes_Manuais!$F:$F,"Viagens e Estadias - Eventos")</f>
        <v/>
      </c>
      <c r="AR74" s="241">
        <f>SUMIFS($H74:$AO74,$H$5:$AO$5,"&lt;"&amp;MONTH(TODAY()),$H$6:$AO$6,"REAL 25")</f>
        <v/>
      </c>
      <c r="AS74" s="81">
        <f>SUMIFS($I74:$AP74,$I$5:$AP$5,"&lt;"&amp;MONTH(TODAY()),$I$6:$AP$6,"ORÇADO ")</f>
        <v/>
      </c>
      <c r="AT74" s="82">
        <f>SUMIFS($J74:$AQ74,$J$5:$AQ$5,"&lt;"&amp;MONTH(TODAY()),$J$6:$AQ$6,"REAL 26")</f>
        <v/>
      </c>
      <c r="AU74" s="241">
        <f>SUM(H74,K74,N74,Q74,T74,W74,Z74,AC74,AF74,AI74,AL74,AO74)</f>
        <v/>
      </c>
      <c r="AV74" s="81">
        <f>SUM(I74,L74,O74,R74,U74,X74,AA74,AD74,AG74,AJ74,AM74,AP74)</f>
        <v/>
      </c>
      <c r="AW74" s="82">
        <f>SUM(J74,M74,P74,S74,V74,Y74,AB74,AE74,AH74,AK74,AN74,AQ74)</f>
        <v/>
      </c>
      <c r="AX74" s="241">
        <f>SUM(H74,K74,N74)</f>
        <v/>
      </c>
      <c r="AY74" s="81">
        <f>SUM(I74,L74,O74)</f>
        <v/>
      </c>
      <c r="AZ74" s="82">
        <f>SUM(J74,M74,P74)</f>
        <v/>
      </c>
      <c r="BA74" s="241">
        <f>SUM(Q74,T74,W74)</f>
        <v/>
      </c>
      <c r="BB74" s="81">
        <f>SUM(R74,U74,X74)</f>
        <v/>
      </c>
      <c r="BC74" s="82">
        <f>SUM(S74,V74,Y74)</f>
        <v/>
      </c>
      <c r="BD74" s="241">
        <f>SUM(Z74,AC74,AF74)</f>
        <v/>
      </c>
      <c r="BE74" s="81">
        <f>SUM(AA74,AD74,AG74)</f>
        <v/>
      </c>
      <c r="BF74" s="82">
        <f>SUM(AB74,AE74,AH74)</f>
        <v/>
      </c>
      <c r="BG74" s="241">
        <f>SUM(AI74,AL74,AO74)</f>
        <v/>
      </c>
      <c r="BH74" s="81">
        <f>SUM(AJ74,AM74,AP74)</f>
        <v/>
      </c>
      <c r="BI74" s="82">
        <f>SUM(AK74,AN74,AQ74)</f>
        <v/>
      </c>
      <c r="BK74" s="442">
        <f>SUM(I74,L74,O74,R74,U74,X74,AA74,AD74,AG74,AJ74,AM74,AP74)</f>
        <v/>
      </c>
      <c r="BL74" s="442">
        <f>BK74-AV74</f>
        <v/>
      </c>
      <c r="BM74" s="442">
        <f>SUM(J74,M74,P74,S74,V74)</f>
        <v/>
      </c>
      <c r="BN74" s="442">
        <f>BM74-AT74</f>
        <v/>
      </c>
      <c r="BP74" s="463">
        <f>_xlfn.FORMULATEXT(V74) &amp; "+SOMASES(Aut_Ajustes_Manuais!$G:$G;Aut_Ajustes_Manuais!$I:$I;DRE!T$4;Aut_Ajustes_Manuais!$F:$F;""" &amp; A74 &amp; """)"</f>
        <v/>
      </c>
    </row>
    <row r="75" outlineLevel="2" ht="50.4" customFormat="1" customHeight="1" s="463">
      <c r="A75" s="22" t="inlineStr">
        <is>
          <t>Transporte Equipe - Eventos</t>
        </is>
      </c>
      <c r="B75" s="468" t="n"/>
      <c r="C75" s="24" t="inlineStr">
        <is>
          <t>Uber/Taxi/Estacionamento para Equipe</t>
        </is>
      </c>
      <c r="D75" s="69" t="inlineStr">
        <is>
          <t>% sobre o Faturamento de Eventos</t>
        </is>
      </c>
      <c r="E75" s="80" t="n"/>
      <c r="F75" s="41" t="n"/>
      <c r="G75" s="23" t="n"/>
      <c r="H75" s="241" t="n">
        <v>0</v>
      </c>
      <c r="I75" s="81" t="n">
        <v>0</v>
      </c>
      <c r="J75" s="28">
        <f>SUMIFS(Aut_BlueMe_Sem_Pedido!$J:$J,Aut_BlueMe_Sem_Pedido!$Q:$Q,DRE!H$4,Aut_BlueMe_Sem_Pedido!$H:$H,DRE!$A75)+SUMIFS(Aut_Ajustes_Manuais!$G:$G,Aut_Ajustes_Manuais!$I:$I,DRE!H$4,Aut_Ajustes_Manuais!$F:$F,"Transporte Equipe - Eventos")</f>
        <v/>
      </c>
      <c r="K75" s="254" t="n">
        <v>0</v>
      </c>
      <c r="L75" s="81" t="n">
        <v>0</v>
      </c>
      <c r="M75" s="82">
        <f>SUMIFS(Aut_BlueMe_Sem_Pedido!$J:$J,Aut_BlueMe_Sem_Pedido!$Q:$Q,DRE!K$4,Aut_BlueMe_Sem_Pedido!$H:$H,DRE!$A75)+SUMIFS(Aut_Ajustes_Manuais!$G:$G,Aut_Ajustes_Manuais!$I:$I,DRE!K$4,Aut_Ajustes_Manuais!$F:$F,"Transporte Equipe - Eventos")</f>
        <v/>
      </c>
      <c r="N75" s="254" t="n">
        <v>0</v>
      </c>
      <c r="O75" s="81" t="n">
        <v>0</v>
      </c>
      <c r="P75" s="82">
        <f>SUMIFS(Aut_BlueMe_Sem_Pedido!$J:$J,Aut_BlueMe_Sem_Pedido!$Q:$Q,DRE!N$4,Aut_BlueMe_Sem_Pedido!$H:$H,DRE!$A75)+SUMIFS(Aut_Ajustes_Manuais!$G:$G,Aut_Ajustes_Manuais!$I:$I,DRE!N$4,Aut_Ajustes_Manuais!$F:$F,"Transporte Equipe - Eventos")</f>
        <v/>
      </c>
      <c r="Q75" s="241" t="n">
        <v>0</v>
      </c>
      <c r="R75" s="81" t="n">
        <v>0</v>
      </c>
      <c r="S75" s="82">
        <f>SUMIFS(Aut_BlueMe_Sem_Pedido!$J:$J,Aut_BlueMe_Sem_Pedido!$Q:$Q,DRE!Q$4,Aut_BlueMe_Sem_Pedido!$H:$H,DRE!$A75)+SUMIFS(Aut_Ajustes_Manuais!$G:$G,Aut_Ajustes_Manuais!$I:$I,DRE!Q$4,Aut_Ajustes_Manuais!$F:$F,"Transporte Equipe - Eventos")</f>
        <v/>
      </c>
      <c r="T75" s="241" t="n">
        <v>0</v>
      </c>
      <c r="U75" s="81" t="n">
        <v>0</v>
      </c>
      <c r="V75" s="82">
        <f>SUMIFS(Aut_BlueMe_Sem_Pedido!$J:$J,Aut_BlueMe_Sem_Pedido!$Q:$Q,DRE!T$4,Aut_BlueMe_Sem_Pedido!$H:$H,DRE!$A75)+SUMIFS(Aut_Ajustes_Manuais!$G:$G,Aut_Ajustes_Manuais!$I:$I,DRE!T$4,Aut_Ajustes_Manuais!$F:$F,"Transporte Equipe - Eventos")</f>
        <v/>
      </c>
      <c r="W75" s="241" t="n">
        <v>0</v>
      </c>
      <c r="X75" s="81" t="n">
        <v>0</v>
      </c>
      <c r="Y75" s="82">
        <f>SUMIFS(Aut_BlueMe_Sem_Pedido!$J:$J,Aut_BlueMe_Sem_Pedido!$Q:$Q,DRE!W$4,Aut_BlueMe_Sem_Pedido!$H:$H,DRE!$A75)+SUMIFS(Aut_Ajustes_Manuais!$G:$G,Aut_Ajustes_Manuais!$I:$I,DRE!W$4,Aut_Ajustes_Manuais!$F:$F,"Transporte Equipe - Eventos")</f>
        <v/>
      </c>
      <c r="Z75" s="241" t="n">
        <v>0</v>
      </c>
      <c r="AA75" s="81" t="n">
        <v>0</v>
      </c>
      <c r="AB75" s="82">
        <f>SUMIFS(Aut_BlueMe_Sem_Pedido!$J:$J,Aut_BlueMe_Sem_Pedido!$Q:$Q,DRE!Z$4,Aut_BlueMe_Sem_Pedido!$H:$H,DRE!$A75)+SUMIFS(Aut_Ajustes_Manuais!$G:$G,Aut_Ajustes_Manuais!$I:$I,DRE!Z$4,Aut_Ajustes_Manuais!$F:$F,"Transporte Equipe - Eventos")</f>
        <v/>
      </c>
      <c r="AC75" s="241" t="n">
        <v>0</v>
      </c>
      <c r="AD75" s="81" t="n">
        <v>0</v>
      </c>
      <c r="AE75" s="82">
        <f>SUMIFS(Aut_BlueMe_Sem_Pedido!$J:$J,Aut_BlueMe_Sem_Pedido!$Q:$Q,DRE!AC$4,Aut_BlueMe_Sem_Pedido!$H:$H,DRE!$A75)+SUMIFS(Aut_Ajustes_Manuais!$G:$G,Aut_Ajustes_Manuais!$I:$I,DRE!AC$4,Aut_Ajustes_Manuais!$F:$F,"Transporte Equipe - Eventos")</f>
        <v/>
      </c>
      <c r="AF75" s="241" t="n">
        <v>0</v>
      </c>
      <c r="AG75" s="81" t="n">
        <v>0</v>
      </c>
      <c r="AH75" s="82">
        <f>SUMIFS(Aut_BlueMe_Sem_Pedido!$J:$J,Aut_BlueMe_Sem_Pedido!$Q:$Q,DRE!AF$4,Aut_BlueMe_Sem_Pedido!$H:$H,DRE!$A75)+SUMIFS(Aut_Ajustes_Manuais!$G:$G,Aut_Ajustes_Manuais!$I:$I,DRE!AF$4,Aut_Ajustes_Manuais!$F:$F,"Transporte Equipe - Eventos")</f>
        <v/>
      </c>
      <c r="AI75" s="241" t="n">
        <v>0</v>
      </c>
      <c r="AJ75" s="81" t="n">
        <v>0</v>
      </c>
      <c r="AK75" s="82">
        <f>SUMIFS(Aut_BlueMe_Sem_Pedido!$J:$J,Aut_BlueMe_Sem_Pedido!$Q:$Q,DRE!AI$4,Aut_BlueMe_Sem_Pedido!$H:$H,DRE!$A75)+SUMIFS(Aut_Ajustes_Manuais!$G:$G,Aut_Ajustes_Manuais!$I:$I,DRE!AI$4,Aut_Ajustes_Manuais!$F:$F,"Transporte Equipe - Eventos")</f>
        <v/>
      </c>
      <c r="AL75" s="241" t="n">
        <v>0</v>
      </c>
      <c r="AM75" s="81" t="n">
        <v>0</v>
      </c>
      <c r="AN75" s="82">
        <f>SUMIFS(Aut_BlueMe_Sem_Pedido!$J:$J,Aut_BlueMe_Sem_Pedido!$Q:$Q,DRE!AL$4,Aut_BlueMe_Sem_Pedido!$H:$H,DRE!$A75)+SUMIFS(Aut_Ajustes_Manuais!$G:$G,Aut_Ajustes_Manuais!$I:$I,DRE!AL$4,Aut_Ajustes_Manuais!$F:$F,"Transporte Equipe - Eventos")</f>
        <v/>
      </c>
      <c r="AO75" s="241" t="n">
        <v>0</v>
      </c>
      <c r="AP75" s="81" t="n">
        <v>0</v>
      </c>
      <c r="AQ75" s="82">
        <f>SUMIFS(Aut_BlueMe_Sem_Pedido!$J:$J,Aut_BlueMe_Sem_Pedido!$Q:$Q,DRE!AO$4,Aut_BlueMe_Sem_Pedido!$H:$H,DRE!$A75)+SUMIFS(Aut_Ajustes_Manuais!$G:$G,Aut_Ajustes_Manuais!$I:$I,DRE!AO$4,Aut_Ajustes_Manuais!$F:$F,"Transporte Equipe - Eventos")</f>
        <v/>
      </c>
      <c r="AR75" s="241">
        <f>SUMIFS($H75:$AO75,$H$5:$AO$5,"&lt;"&amp;MONTH(TODAY()),$H$6:$AO$6,"REAL 25")</f>
        <v/>
      </c>
      <c r="AS75" s="81">
        <f>SUMIFS($I75:$AP75,$I$5:$AP$5,"&lt;"&amp;MONTH(TODAY()),$I$6:$AP$6,"ORÇADO ")</f>
        <v/>
      </c>
      <c r="AT75" s="82">
        <f>SUMIFS($J75:$AQ75,$J$5:$AQ$5,"&lt;"&amp;MONTH(TODAY()),$J$6:$AQ$6,"REAL 26")</f>
        <v/>
      </c>
      <c r="AU75" s="241">
        <f>SUM(H75,K75,N75,Q75,T75,W75,Z75,AC75,AF75,AI75,AL75,AO75)</f>
        <v/>
      </c>
      <c r="AV75" s="81">
        <f>SUM(I75,L75,O75,R75,U75,X75,AA75,AD75,AG75,AJ75,AM75,AP75)</f>
        <v/>
      </c>
      <c r="AW75" s="82">
        <f>SUM(J75,M75,P75,S75,V75,Y75,AB75,AE75,AH75,AK75,AN75,AQ75)</f>
        <v/>
      </c>
      <c r="AX75" s="241">
        <f>SUM(H75,K75,N75)</f>
        <v/>
      </c>
      <c r="AY75" s="81">
        <f>SUM(I75,L75,O75)</f>
        <v/>
      </c>
      <c r="AZ75" s="82">
        <f>SUM(J75,M75,P75)</f>
        <v/>
      </c>
      <c r="BA75" s="241">
        <f>SUM(Q75,T75,W75)</f>
        <v/>
      </c>
      <c r="BB75" s="81">
        <f>SUM(R75,U75,X75)</f>
        <v/>
      </c>
      <c r="BC75" s="82">
        <f>SUM(S75,V75,Y75)</f>
        <v/>
      </c>
      <c r="BD75" s="241">
        <f>SUM(Z75,AC75,AF75)</f>
        <v/>
      </c>
      <c r="BE75" s="81">
        <f>SUM(AA75,AD75,AG75)</f>
        <v/>
      </c>
      <c r="BF75" s="82">
        <f>SUM(AB75,AE75,AH75)</f>
        <v/>
      </c>
      <c r="BG75" s="241">
        <f>SUM(AI75,AL75,AO75)</f>
        <v/>
      </c>
      <c r="BH75" s="81">
        <f>SUM(AJ75,AM75,AP75)</f>
        <v/>
      </c>
      <c r="BI75" s="82">
        <f>SUM(AK75,AN75,AQ75)</f>
        <v/>
      </c>
      <c r="BK75" s="442">
        <f>SUM(I75,L75,O75,R75,U75,X75,AA75,AD75,AG75,AJ75,AM75,AP75)</f>
        <v/>
      </c>
      <c r="BL75" s="442">
        <f>BK75-AV75</f>
        <v/>
      </c>
      <c r="BM75" s="442">
        <f>SUM(J75,M75,P75,S75,V75)</f>
        <v/>
      </c>
      <c r="BN75" s="442">
        <f>BM75-AT75</f>
        <v/>
      </c>
      <c r="BP75" s="463">
        <f>_xlfn.FORMULATEXT(V75) &amp; "+SOMASES(Aut_Ajustes_Manuais!$G:$G;Aut_Ajustes_Manuais!$I:$I;DRE!T$4;Aut_Ajustes_Manuais!$F:$F;""" &amp; A75 &amp; """)"</f>
        <v/>
      </c>
    </row>
    <row r="76" outlineLevel="2" customFormat="1" s="463">
      <c r="A76" s="22" t="inlineStr">
        <is>
          <t>Fretes e Carretos - Eventos</t>
        </is>
      </c>
      <c r="B76" s="468" t="n"/>
      <c r="C76" s="24" t="n"/>
      <c r="D76" s="69" t="inlineStr">
        <is>
          <t>% sobre o Faturamento de Eventos</t>
        </is>
      </c>
      <c r="E76" s="45" t="n">
        <v>-0.002</v>
      </c>
      <c r="F76" s="41" t="n"/>
      <c r="G76" s="23" t="n"/>
      <c r="H76" s="241" t="n">
        <v>0</v>
      </c>
      <c r="I76" s="81" t="n">
        <v>-400</v>
      </c>
      <c r="J76" s="28">
        <f>SUMIFS(Aut_BlueMe_Sem_Pedido!$J:$J,Aut_BlueMe_Sem_Pedido!$Q:$Q,DRE!H$4,Aut_BlueMe_Sem_Pedido!$H:$H,DRE!$A76)+SUMIFS(Aut_Ajustes_Manuais!$G:$G,Aut_Ajustes_Manuais!$I:$I,DRE!H$4,Aut_Ajustes_Manuais!$F:$F,"Fretes e Carretos - Eventos")</f>
        <v/>
      </c>
      <c r="K76" s="254" t="n">
        <v>0</v>
      </c>
      <c r="L76" s="81" t="n">
        <v>-400</v>
      </c>
      <c r="M76" s="82">
        <f>SUMIFS(Aut_BlueMe_Sem_Pedido!$J:$J,Aut_BlueMe_Sem_Pedido!$Q:$Q,DRE!K$4,Aut_BlueMe_Sem_Pedido!$H:$H,DRE!$A76)+SUMIFS(Aut_Ajustes_Manuais!$G:$G,Aut_Ajustes_Manuais!$I:$I,DRE!K$4,Aut_Ajustes_Manuais!$F:$F,"Fretes e Carretos - Eventos")</f>
        <v/>
      </c>
      <c r="N76" s="254" t="n">
        <v>0</v>
      </c>
      <c r="O76" s="81" t="n">
        <v>-400</v>
      </c>
      <c r="P76" s="82">
        <f>SUMIFS(Aut_BlueMe_Sem_Pedido!$J:$J,Aut_BlueMe_Sem_Pedido!$Q:$Q,DRE!N$4,Aut_BlueMe_Sem_Pedido!$H:$H,DRE!$A76)+SUMIFS(Aut_Ajustes_Manuais!$G:$G,Aut_Ajustes_Manuais!$I:$I,DRE!N$4,Aut_Ajustes_Manuais!$F:$F,"Fretes e Carretos - Eventos")</f>
        <v/>
      </c>
      <c r="Q76" s="241" t="n">
        <v>0</v>
      </c>
      <c r="R76" s="81" t="n">
        <v>-400</v>
      </c>
      <c r="S76" s="82">
        <f>SUMIFS(Aut_BlueMe_Sem_Pedido!$J:$J,Aut_BlueMe_Sem_Pedido!$Q:$Q,DRE!Q$4,Aut_BlueMe_Sem_Pedido!$H:$H,DRE!$A76)+SUMIFS(Aut_Ajustes_Manuais!$G:$G,Aut_Ajustes_Manuais!$I:$I,DRE!Q$4,Aut_Ajustes_Manuais!$F:$F,"Fretes e Carretos - Eventos")</f>
        <v/>
      </c>
      <c r="T76" s="241" t="n">
        <v>0</v>
      </c>
      <c r="U76" s="81" t="n">
        <v>-400</v>
      </c>
      <c r="V76" s="82">
        <f>SUMIFS(Aut_BlueMe_Sem_Pedido!$J:$J,Aut_BlueMe_Sem_Pedido!$Q:$Q,DRE!T$4,Aut_BlueMe_Sem_Pedido!$H:$H,DRE!$A76)+SUMIFS(Aut_Ajustes_Manuais!$G:$G,Aut_Ajustes_Manuais!$I:$I,DRE!T$4,Aut_Ajustes_Manuais!$F:$F,"Fretes e Carretos - Eventos")</f>
        <v/>
      </c>
      <c r="W76" s="241" t="n">
        <v>0</v>
      </c>
      <c r="X76" s="81" t="n">
        <v>-400</v>
      </c>
      <c r="Y76" s="82">
        <f>SUMIFS(Aut_BlueMe_Sem_Pedido!$J:$J,Aut_BlueMe_Sem_Pedido!$Q:$Q,DRE!W$4,Aut_BlueMe_Sem_Pedido!$H:$H,DRE!$A76)+SUMIFS(Aut_Ajustes_Manuais!$G:$G,Aut_Ajustes_Manuais!$I:$I,DRE!W$4,Aut_Ajustes_Manuais!$F:$F,"Fretes e Carretos - Eventos")</f>
        <v/>
      </c>
      <c r="Z76" s="241" t="n">
        <v>0</v>
      </c>
      <c r="AA76" s="81" t="n">
        <v>-990</v>
      </c>
      <c r="AB76" s="82">
        <f>SUMIFS(Aut_BlueMe_Sem_Pedido!$J:$J,Aut_BlueMe_Sem_Pedido!$Q:$Q,DRE!Z$4,Aut_BlueMe_Sem_Pedido!$H:$H,DRE!$A76)+SUMIFS(Aut_Ajustes_Manuais!$G:$G,Aut_Ajustes_Manuais!$I:$I,DRE!Z$4,Aut_Ajustes_Manuais!$F:$F,"Fretes e Carretos - Eventos")</f>
        <v/>
      </c>
      <c r="AC76" s="241" t="n">
        <v>0</v>
      </c>
      <c r="AD76" s="81" t="n">
        <v>-400</v>
      </c>
      <c r="AE76" s="82">
        <f>SUMIFS(Aut_BlueMe_Sem_Pedido!$J:$J,Aut_BlueMe_Sem_Pedido!$Q:$Q,DRE!AC$4,Aut_BlueMe_Sem_Pedido!$H:$H,DRE!$A76)+SUMIFS(Aut_Ajustes_Manuais!$G:$G,Aut_Ajustes_Manuais!$I:$I,DRE!AC$4,Aut_Ajustes_Manuais!$F:$F,"Fretes e Carretos - Eventos")</f>
        <v/>
      </c>
      <c r="AF76" s="241" t="n">
        <v>0</v>
      </c>
      <c r="AG76" s="81" t="n">
        <v>-400</v>
      </c>
      <c r="AH76" s="82">
        <f>SUMIFS(Aut_BlueMe_Sem_Pedido!$J:$J,Aut_BlueMe_Sem_Pedido!$Q:$Q,DRE!AF$4,Aut_BlueMe_Sem_Pedido!$H:$H,DRE!$A76)+SUMIFS(Aut_Ajustes_Manuais!$G:$G,Aut_Ajustes_Manuais!$I:$I,DRE!AF$4,Aut_Ajustes_Manuais!$F:$F,"Fretes e Carretos - Eventos")</f>
        <v/>
      </c>
      <c r="AI76" s="241" t="n">
        <v>0</v>
      </c>
      <c r="AJ76" s="81" t="n">
        <v>-1020</v>
      </c>
      <c r="AK76" s="82">
        <f>SUMIFS(Aut_BlueMe_Sem_Pedido!$J:$J,Aut_BlueMe_Sem_Pedido!$Q:$Q,DRE!AI$4,Aut_BlueMe_Sem_Pedido!$H:$H,DRE!$A76)+SUMIFS(Aut_Ajustes_Manuais!$G:$G,Aut_Ajustes_Manuais!$I:$I,DRE!AI$4,Aut_Ajustes_Manuais!$F:$F,"Fretes e Carretos - Eventos")</f>
        <v/>
      </c>
      <c r="AL76" s="241" t="n">
        <v>0</v>
      </c>
      <c r="AM76" s="81" t="n">
        <v>-550</v>
      </c>
      <c r="AN76" s="82">
        <f>SUMIFS(Aut_BlueMe_Sem_Pedido!$J:$J,Aut_BlueMe_Sem_Pedido!$Q:$Q,DRE!AL$4,Aut_BlueMe_Sem_Pedido!$H:$H,DRE!$A76)+SUMIFS(Aut_Ajustes_Manuais!$G:$G,Aut_Ajustes_Manuais!$I:$I,DRE!AL$4,Aut_Ajustes_Manuais!$F:$F,"Fretes e Carretos - Eventos")</f>
        <v/>
      </c>
      <c r="AO76" s="241" t="n">
        <v>0</v>
      </c>
      <c r="AP76" s="81" t="n">
        <v>-1020</v>
      </c>
      <c r="AQ76" s="82">
        <f>SUMIFS(Aut_BlueMe_Sem_Pedido!$J:$J,Aut_BlueMe_Sem_Pedido!$Q:$Q,DRE!AO$4,Aut_BlueMe_Sem_Pedido!$H:$H,DRE!$A76)+SUMIFS(Aut_Ajustes_Manuais!$G:$G,Aut_Ajustes_Manuais!$I:$I,DRE!AO$4,Aut_Ajustes_Manuais!$F:$F,"Fretes e Carretos - Eventos")</f>
        <v/>
      </c>
      <c r="AR76" s="241">
        <f>SUMIFS($H76:$AO76,$H$5:$AO$5,"&lt;"&amp;MONTH(TODAY()),$H$6:$AO$6,"REAL 25")</f>
        <v/>
      </c>
      <c r="AS76" s="81">
        <f>SUMIFS($I76:$AP76,$I$5:$AP$5,"&lt;"&amp;MONTH(TODAY()),$I$6:$AP$6,"ORÇADO ")</f>
        <v/>
      </c>
      <c r="AT76" s="82">
        <f>SUMIFS($J76:$AQ76,$J$5:$AQ$5,"&lt;"&amp;MONTH(TODAY()),$J$6:$AQ$6,"REAL 26")</f>
        <v/>
      </c>
      <c r="AU76" s="241">
        <f>SUM(H76,K76,N76,Q76,T76,W76,Z76,AC76,AF76,AI76,AL76,AO76)</f>
        <v/>
      </c>
      <c r="AV76" s="81">
        <f>SUM(I76,L76,O76,R76,U76,X76,AA76,AD76,AG76,AJ76,AM76,AP76)</f>
        <v/>
      </c>
      <c r="AW76" s="82">
        <f>SUM(J76,M76,P76,S76,V76,Y76,AB76,AE76,AH76,AK76,AN76,AQ76)</f>
        <v/>
      </c>
      <c r="AX76" s="241">
        <f>SUM(H76,K76,N76)</f>
        <v/>
      </c>
      <c r="AY76" s="81">
        <f>SUM(I76,L76,O76)</f>
        <v/>
      </c>
      <c r="AZ76" s="82">
        <f>SUM(J76,M76,P76)</f>
        <v/>
      </c>
      <c r="BA76" s="241">
        <f>SUM(Q76,T76,W76)</f>
        <v/>
      </c>
      <c r="BB76" s="81">
        <f>SUM(R76,U76,X76)</f>
        <v/>
      </c>
      <c r="BC76" s="82">
        <f>SUM(S76,V76,Y76)</f>
        <v/>
      </c>
      <c r="BD76" s="241">
        <f>SUM(Z76,AC76,AF76)</f>
        <v/>
      </c>
      <c r="BE76" s="81">
        <f>SUM(AA76,AD76,AG76)</f>
        <v/>
      </c>
      <c r="BF76" s="82">
        <f>SUM(AB76,AE76,AH76)</f>
        <v/>
      </c>
      <c r="BG76" s="241">
        <f>SUM(AI76,AL76,AO76)</f>
        <v/>
      </c>
      <c r="BH76" s="81">
        <f>SUM(AJ76,AM76,AP76)</f>
        <v/>
      </c>
      <c r="BI76" s="82">
        <f>SUM(AK76,AN76,AQ76)</f>
        <v/>
      </c>
      <c r="BK76" s="442">
        <f>SUM(I76,L76,O76,R76,U76,X76,AA76,AD76,AG76,AJ76,AM76,AP76)</f>
        <v/>
      </c>
      <c r="BL76" s="442">
        <f>BK76-AV76</f>
        <v/>
      </c>
      <c r="BM76" s="442">
        <f>SUM(J76,M76,P76,S76,V76)</f>
        <v/>
      </c>
      <c r="BN76" s="442">
        <f>BM76-AT76</f>
        <v/>
      </c>
      <c r="BP76" s="463">
        <f>_xlfn.FORMULATEXT(V76) &amp; "+SOMASES(Aut_Ajustes_Manuais!$G:$G;Aut_Ajustes_Manuais!$I:$I;DRE!T$4;Aut_Ajustes_Manuais!$F:$F;""" &amp; A76 &amp; """)"</f>
        <v/>
      </c>
    </row>
    <row r="77" outlineLevel="1" ht="18" customHeight="1">
      <c r="A77" s="73" t="inlineStr">
        <is>
          <t>Locações</t>
        </is>
      </c>
      <c r="C77" s="24" t="n"/>
      <c r="D77" s="69" t="n"/>
      <c r="E77" s="69" t="n"/>
      <c r="F77" s="41" t="n"/>
      <c r="H77" s="252" t="n">
        <v>0</v>
      </c>
      <c r="I77" s="74" t="n">
        <v>-4200</v>
      </c>
      <c r="J77" s="76">
        <f>SUM(J78:J81)</f>
        <v/>
      </c>
      <c r="K77" s="252" t="n">
        <v>0</v>
      </c>
      <c r="L77" s="74" t="n">
        <v>-4200</v>
      </c>
      <c r="M77" s="76">
        <f>SUM(M78:M81)</f>
        <v/>
      </c>
      <c r="N77" s="252" t="n">
        <v>0</v>
      </c>
      <c r="O77" s="74" t="n">
        <v>-4200</v>
      </c>
      <c r="P77" s="76">
        <f>SUM(P78:P81)</f>
        <v/>
      </c>
      <c r="Q77" s="252" t="n">
        <v>0</v>
      </c>
      <c r="R77" s="74" t="n">
        <v>-4200</v>
      </c>
      <c r="S77" s="76">
        <f>SUM(S78:S81)</f>
        <v/>
      </c>
      <c r="T77" s="252" t="n">
        <v>0</v>
      </c>
      <c r="U77" s="74" t="n">
        <v>-4200</v>
      </c>
      <c r="V77" s="76">
        <f>SUM(V78:V81)</f>
        <v/>
      </c>
      <c r="W77" s="252" t="n">
        <v>0</v>
      </c>
      <c r="X77" s="74" t="n">
        <v>-4200</v>
      </c>
      <c r="Y77" s="76">
        <f>SUM(Y78:Y81)</f>
        <v/>
      </c>
      <c r="Z77" s="252" t="n">
        <v>-6120</v>
      </c>
      <c r="AA77" s="74" t="n">
        <v>-10395</v>
      </c>
      <c r="AB77" s="76">
        <f>SUM(AB78:AB81)</f>
        <v/>
      </c>
      <c r="AC77" s="252" t="n">
        <v>-5441.54</v>
      </c>
      <c r="AD77" s="74" t="n">
        <v>-4200</v>
      </c>
      <c r="AE77" s="76">
        <f>SUM(AE78:AE81)</f>
        <v/>
      </c>
      <c r="AF77" s="252" t="n">
        <v>0</v>
      </c>
      <c r="AG77" s="74" t="n">
        <v>-4200</v>
      </c>
      <c r="AH77" s="76">
        <f>SUM(AH78:AH81)</f>
        <v/>
      </c>
      <c r="AI77" s="252" t="n">
        <v>-6478.5</v>
      </c>
      <c r="AJ77" s="74" t="n">
        <v>-10710</v>
      </c>
      <c r="AK77" s="76">
        <f>SUM(AK78:AK81)</f>
        <v/>
      </c>
      <c r="AL77" s="252" t="n">
        <v>-5090.38</v>
      </c>
      <c r="AM77" s="74" t="n">
        <v>-5775.000000000001</v>
      </c>
      <c r="AN77" s="76">
        <f>SUM(AN78:AN81)</f>
        <v/>
      </c>
      <c r="AO77" s="252" t="n">
        <v>-9913.610000000001</v>
      </c>
      <c r="AP77" s="74" t="n">
        <v>-10710</v>
      </c>
      <c r="AQ77" s="76">
        <f>SUM(AQ78:AQ81)</f>
        <v/>
      </c>
      <c r="AR77" s="252">
        <f>SUMIFS($H77:$AO77,$H$5:$AO$5,"&lt;"&amp;MONTH(TODAY()),$H$6:$AO$6,"REAL 25")</f>
        <v/>
      </c>
      <c r="AS77" s="74">
        <f>SUMIFS($I77:$AP77,$I$5:$AP$5,"&lt;"&amp;MONTH(TODAY()),$I$6:$AP$6,"ORÇADO ")</f>
        <v/>
      </c>
      <c r="AT77" s="76">
        <f>SUMIFS($J77:$AQ77,$J$5:$AQ$5,"&lt;"&amp;MONTH(TODAY()),$J$6:$AQ$6,"REAL 26")</f>
        <v/>
      </c>
      <c r="AU77" s="252">
        <f>SUM(AU78:AU81)</f>
        <v/>
      </c>
      <c r="AV77" s="74">
        <f>SUM(AV78:AV81)</f>
        <v/>
      </c>
      <c r="AW77" s="76">
        <f>SUM(AW78:AW81)</f>
        <v/>
      </c>
      <c r="AX77" s="252">
        <f>SUM(AX78:AX81)</f>
        <v/>
      </c>
      <c r="AY77" s="74">
        <f>SUM(AY78:AY81)</f>
        <v/>
      </c>
      <c r="AZ77" s="76">
        <f>SUM(AZ78:AZ81)</f>
        <v/>
      </c>
      <c r="BA77" s="252">
        <f>SUM(BA78:BA81)</f>
        <v/>
      </c>
      <c r="BB77" s="74">
        <f>SUM(BB78:BB81)</f>
        <v/>
      </c>
      <c r="BC77" s="76">
        <f>SUM(BC78:BC81)</f>
        <v/>
      </c>
      <c r="BD77" s="252">
        <f>SUM(BD78:BD81)</f>
        <v/>
      </c>
      <c r="BE77" s="74">
        <f>SUM(BE78:BE81)</f>
        <v/>
      </c>
      <c r="BF77" s="76">
        <f>SUM(BF78:BF81)</f>
        <v/>
      </c>
      <c r="BG77" s="252">
        <f>SUM(BG78:BG81)</f>
        <v/>
      </c>
      <c r="BH77" s="74">
        <f>SUM(BH78:BH81)</f>
        <v/>
      </c>
      <c r="BI77" s="76">
        <f>SUM(BI78:BI81)</f>
        <v/>
      </c>
      <c r="BK77" s="442">
        <f>SUM(I77,L77,O77,R77,U77,X77,AA77,AD77,AG77,AJ77,AM77,AP77)</f>
        <v/>
      </c>
      <c r="BL77" s="442">
        <f>BK77-AV77</f>
        <v/>
      </c>
      <c r="BM77" s="442">
        <f>SUM(J77,M77,P77,S77,V77)</f>
        <v/>
      </c>
      <c r="BN77" s="442">
        <f>BM77-AT77</f>
        <v/>
      </c>
      <c r="BP77" s="10">
        <f>_xlfn.FORMULATEXT(V77) &amp; "+SOMASES(Aut_Ajustes_Manuais!$G:$G;Aut_Ajustes_Manuais!$I:$I;DRE!T$4;Aut_Ajustes_Manuais!$F:$F;""" &amp; A77 &amp; """)"</f>
        <v/>
      </c>
    </row>
    <row r="78" outlineLevel="2" customFormat="1" s="463">
      <c r="A78" s="22" t="inlineStr">
        <is>
          <t>Locação de Utensílios - Eventos</t>
        </is>
      </c>
      <c r="B78" s="468" t="n"/>
      <c r="C78" s="24" t="n"/>
      <c r="D78" s="69" t="inlineStr">
        <is>
          <t>% sobre o Faturamento de Eventos</t>
        </is>
      </c>
      <c r="E78" s="45" t="n">
        <v>-0.018</v>
      </c>
      <c r="F78" s="41" t="n"/>
      <c r="G78" s="23" t="n"/>
      <c r="H78" s="241" t="n">
        <v>0</v>
      </c>
      <c r="I78" s="81" t="n">
        <v>-3600</v>
      </c>
      <c r="J78" s="28">
        <f>SUMIFS(Aut_BlueMe_Sem_Pedido!$J:$J,Aut_BlueMe_Sem_Pedido!$Q:$Q,DRE!H$4,Aut_BlueMe_Sem_Pedido!$H:$H,DRE!$A78)+SUMIFS(Aut_Ajustes_Manuais!$G:$G,Aut_Ajustes_Manuais!$I:$I,DRE!H$4,Aut_Ajustes_Manuais!$F:$F,"Locação de Utensílios - Eventos")</f>
        <v/>
      </c>
      <c r="K78" s="254" t="n">
        <v>0</v>
      </c>
      <c r="L78" s="81" t="n">
        <v>-3600</v>
      </c>
      <c r="M78" s="82">
        <f>SUMIFS(Aut_BlueMe_Sem_Pedido!$J:$J,Aut_BlueMe_Sem_Pedido!$Q:$Q,DRE!K$4,Aut_BlueMe_Sem_Pedido!$H:$H,DRE!$A78)+SUMIFS(Aut_Ajustes_Manuais!$G:$G,Aut_Ajustes_Manuais!$I:$I,DRE!K$4,Aut_Ajustes_Manuais!$F:$F,"Locação de Utensílios - Eventos")</f>
        <v/>
      </c>
      <c r="N78" s="254" t="n">
        <v>0</v>
      </c>
      <c r="O78" s="81" t="n">
        <v>-3600</v>
      </c>
      <c r="P78" s="82">
        <f>SUMIFS(Aut_BlueMe_Sem_Pedido!$J:$J,Aut_BlueMe_Sem_Pedido!$Q:$Q,DRE!N$4,Aut_BlueMe_Sem_Pedido!$H:$H,DRE!$A78)+SUMIFS(Aut_Ajustes_Manuais!$G:$G,Aut_Ajustes_Manuais!$I:$I,DRE!N$4,Aut_Ajustes_Manuais!$F:$F,"Locação de Utensílios - Eventos")</f>
        <v/>
      </c>
      <c r="Q78" s="241" t="n">
        <v>0</v>
      </c>
      <c r="R78" s="81" t="n">
        <v>-3600</v>
      </c>
      <c r="S78" s="82">
        <f>SUMIFS(Aut_BlueMe_Sem_Pedido!$J:$J,Aut_BlueMe_Sem_Pedido!$Q:$Q,DRE!Q$4,Aut_BlueMe_Sem_Pedido!$H:$H,DRE!$A78)+SUMIFS(Aut_Ajustes_Manuais!$G:$G,Aut_Ajustes_Manuais!$I:$I,DRE!Q$4,Aut_Ajustes_Manuais!$F:$F,"Locação de Utensílios - Eventos")</f>
        <v/>
      </c>
      <c r="T78" s="241" t="n">
        <v>0</v>
      </c>
      <c r="U78" s="81" t="n">
        <v>-3600</v>
      </c>
      <c r="V78" s="82">
        <f>SUMIFS(Aut_BlueMe_Sem_Pedido!$J:$J,Aut_BlueMe_Sem_Pedido!$Q:$Q,DRE!T$4,Aut_BlueMe_Sem_Pedido!$H:$H,DRE!$A78)+SUMIFS(Aut_Ajustes_Manuais!$G:$G,Aut_Ajustes_Manuais!$I:$I,DRE!T$4,Aut_Ajustes_Manuais!$F:$F,"Locação de Utensílios - Eventos")</f>
        <v/>
      </c>
      <c r="W78" s="241" t="n">
        <v>0</v>
      </c>
      <c r="X78" s="81" t="n">
        <v>-3600</v>
      </c>
      <c r="Y78" s="82">
        <f>SUMIFS(Aut_BlueMe_Sem_Pedido!$J:$J,Aut_BlueMe_Sem_Pedido!$Q:$Q,DRE!W$4,Aut_BlueMe_Sem_Pedido!$H:$H,DRE!$A78)+SUMIFS(Aut_Ajustes_Manuais!$G:$G,Aut_Ajustes_Manuais!$I:$I,DRE!W$4,Aut_Ajustes_Manuais!$F:$F,"Locação de Utensílios - Eventos")</f>
        <v/>
      </c>
      <c r="Z78" s="241" t="n">
        <v>-6120</v>
      </c>
      <c r="AA78" s="81" t="n">
        <v>-8910.000000000002</v>
      </c>
      <c r="AB78" s="82">
        <f>SUMIFS(Aut_BlueMe_Sem_Pedido!$J:$J,Aut_BlueMe_Sem_Pedido!$Q:$Q,DRE!Z$4,Aut_BlueMe_Sem_Pedido!$H:$H,DRE!$A78)+SUMIFS(Aut_Ajustes_Manuais!$G:$G,Aut_Ajustes_Manuais!$I:$I,DRE!Z$4,Aut_Ajustes_Manuais!$F:$F,"Locação de Utensílios - Eventos")</f>
        <v/>
      </c>
      <c r="AC78" s="241" t="n">
        <v>-5441.54</v>
      </c>
      <c r="AD78" s="81" t="n">
        <v>-3600</v>
      </c>
      <c r="AE78" s="82">
        <f>SUMIFS(Aut_BlueMe_Sem_Pedido!$J:$J,Aut_BlueMe_Sem_Pedido!$Q:$Q,DRE!AC$4,Aut_BlueMe_Sem_Pedido!$H:$H,DRE!$A78)+SUMIFS(Aut_Ajustes_Manuais!$G:$G,Aut_Ajustes_Manuais!$I:$I,DRE!AC$4,Aut_Ajustes_Manuais!$F:$F,"Locação de Utensílios - Eventos")</f>
        <v/>
      </c>
      <c r="AF78" s="241" t="n">
        <v>0</v>
      </c>
      <c r="AG78" s="81" t="n">
        <v>-3600</v>
      </c>
      <c r="AH78" s="82">
        <f>SUMIFS(Aut_BlueMe_Sem_Pedido!$J:$J,Aut_BlueMe_Sem_Pedido!$Q:$Q,DRE!AF$4,Aut_BlueMe_Sem_Pedido!$H:$H,DRE!$A78)+SUMIFS(Aut_Ajustes_Manuais!$G:$G,Aut_Ajustes_Manuais!$I:$I,DRE!AF$4,Aut_Ajustes_Manuais!$F:$F,"Locação de Utensílios - Eventos")</f>
        <v/>
      </c>
      <c r="AI78" s="241" t="n">
        <v>-6478.5</v>
      </c>
      <c r="AJ78" s="81" t="n">
        <v>-9180.000000000002</v>
      </c>
      <c r="AK78" s="82">
        <f>SUMIFS(Aut_BlueMe_Sem_Pedido!$J:$J,Aut_BlueMe_Sem_Pedido!$Q:$Q,DRE!AI$4,Aut_BlueMe_Sem_Pedido!$H:$H,DRE!$A78)+SUMIFS(Aut_Ajustes_Manuais!$G:$G,Aut_Ajustes_Manuais!$I:$I,DRE!AI$4,Aut_Ajustes_Manuais!$F:$F,"Locação de Utensílios - Eventos")</f>
        <v/>
      </c>
      <c r="AL78" s="241" t="n">
        <v>-4090.38</v>
      </c>
      <c r="AM78" s="81" t="n">
        <v>-4950.000000000001</v>
      </c>
      <c r="AN78" s="82">
        <f>SUMIFS(Aut_BlueMe_Sem_Pedido!$J:$J,Aut_BlueMe_Sem_Pedido!$Q:$Q,DRE!AL$4,Aut_BlueMe_Sem_Pedido!$H:$H,DRE!$A78)+SUMIFS(Aut_Ajustes_Manuais!$G:$G,Aut_Ajustes_Manuais!$I:$I,DRE!AL$4,Aut_Ajustes_Manuais!$F:$F,"Locação de Utensílios - Eventos")</f>
        <v/>
      </c>
      <c r="AO78" s="241" t="n">
        <v>-9913.610000000001</v>
      </c>
      <c r="AP78" s="81" t="n">
        <v>-9180.000000000002</v>
      </c>
      <c r="AQ78" s="82">
        <f>SUMIFS(Aut_BlueMe_Sem_Pedido!$J:$J,Aut_BlueMe_Sem_Pedido!$Q:$Q,DRE!AO$4,Aut_BlueMe_Sem_Pedido!$H:$H,DRE!$A78)+SUMIFS(Aut_Ajustes_Manuais!$G:$G,Aut_Ajustes_Manuais!$I:$I,DRE!AO$4,Aut_Ajustes_Manuais!$F:$F,"Locação de Utensílios - Eventos")</f>
        <v/>
      </c>
      <c r="AR78" s="241">
        <f>SUMIFS($H78:$AO78,$H$5:$AO$5,"&lt;"&amp;MONTH(TODAY()),$H$6:$AO$6,"REAL 25")</f>
        <v/>
      </c>
      <c r="AS78" s="81">
        <f>SUMIFS($I78:$AP78,$I$5:$AP$5,"&lt;"&amp;MONTH(TODAY()),$I$6:$AP$6,"ORÇADO ")</f>
        <v/>
      </c>
      <c r="AT78" s="82">
        <f>SUMIFS($J78:$AQ78,$J$5:$AQ$5,"&lt;"&amp;MONTH(TODAY()),$J$6:$AQ$6,"REAL 26")</f>
        <v/>
      </c>
      <c r="AU78" s="241">
        <f>SUM(H78,K78,N78,Q78,T78,W78,Z78,AC78,AF78,AI78,AL78,AO78)</f>
        <v/>
      </c>
      <c r="AV78" s="81">
        <f>SUM(I78,L78,O78,R78,U78,X78,AA78,AD78,AG78,AJ78,AM78,AP78)</f>
        <v/>
      </c>
      <c r="AW78" s="82">
        <f>SUM(J78,M78,P78,S78,V78,Y78,AB78,AE78,AH78,AK78,AN78,AQ78)</f>
        <v/>
      </c>
      <c r="AX78" s="241">
        <f>SUM(H78,K78,N78)</f>
        <v/>
      </c>
      <c r="AY78" s="81">
        <f>SUM(I78,L78,O78)</f>
        <v/>
      </c>
      <c r="AZ78" s="82">
        <f>SUM(J78,M78,P78)</f>
        <v/>
      </c>
      <c r="BA78" s="241">
        <f>SUM(Q78,T78,W78)</f>
        <v/>
      </c>
      <c r="BB78" s="81">
        <f>SUM(R78,U78,X78)</f>
        <v/>
      </c>
      <c r="BC78" s="82">
        <f>SUM(S78,V78,Y78)</f>
        <v/>
      </c>
      <c r="BD78" s="241">
        <f>SUM(Z78,AC78,AF78)</f>
        <v/>
      </c>
      <c r="BE78" s="81">
        <f>SUM(AA78,AD78,AG78)</f>
        <v/>
      </c>
      <c r="BF78" s="82">
        <f>SUM(AB78,AE78,AH78)</f>
        <v/>
      </c>
      <c r="BG78" s="241">
        <f>SUM(AI78,AL78,AO78)</f>
        <v/>
      </c>
      <c r="BH78" s="81">
        <f>SUM(AJ78,AM78,AP78)</f>
        <v/>
      </c>
      <c r="BI78" s="82">
        <f>SUM(AK78,AN78,AQ78)</f>
        <v/>
      </c>
      <c r="BK78" s="442">
        <f>SUM(I78,L78,O78,R78,U78,X78,AA78,AD78,AG78,AJ78,AM78,AP78)</f>
        <v/>
      </c>
      <c r="BL78" s="442">
        <f>BK78-AV78</f>
        <v/>
      </c>
      <c r="BM78" s="442">
        <f>SUM(J78,M78,P78,S78,V78)</f>
        <v/>
      </c>
      <c r="BN78" s="442">
        <f>BM78-AT78</f>
        <v/>
      </c>
      <c r="BP78" s="463">
        <f>_xlfn.FORMULATEXT(V78) &amp; "+SOMASES(Aut_Ajustes_Manuais!$G:$G;Aut_Ajustes_Manuais!$I:$I;DRE!T$4;Aut_Ajustes_Manuais!$F:$F;""" &amp; A78 &amp; """)"</f>
        <v/>
      </c>
    </row>
    <row r="79" outlineLevel="2" customFormat="1" s="463">
      <c r="A79" s="22" t="inlineStr">
        <is>
          <t>Locação de Equipamentos - Eventos</t>
        </is>
      </c>
      <c r="B79" s="468" t="n"/>
      <c r="C79" s="24" t="n"/>
      <c r="D79" s="69" t="inlineStr">
        <is>
          <t>% sobre o Faturamento de Eventos</t>
        </is>
      </c>
      <c r="E79" s="45" t="n">
        <v>-0.003</v>
      </c>
      <c r="F79" s="41" t="n"/>
      <c r="G79" s="23" t="n"/>
      <c r="H79" s="241" t="n">
        <v>0</v>
      </c>
      <c r="I79" s="81" t="n">
        <v>-600</v>
      </c>
      <c r="J79" s="28">
        <f>SUMIFS(Aut_BlueMe_Sem_Pedido!$J:$J,Aut_BlueMe_Sem_Pedido!$Q:$Q,DRE!H$4,Aut_BlueMe_Sem_Pedido!$H:$H,DRE!$A79)+SUMIFS(Aut_Ajustes_Manuais!$G:$G,Aut_Ajustes_Manuais!$I:$I,DRE!H$4,Aut_Ajustes_Manuais!$F:$F,"Locação de Equipamentos - Eventos")</f>
        <v/>
      </c>
      <c r="K79" s="254" t="n">
        <v>0</v>
      </c>
      <c r="L79" s="81" t="n">
        <v>-600</v>
      </c>
      <c r="M79" s="82">
        <f>SUMIFS(Aut_BlueMe_Sem_Pedido!$J:$J,Aut_BlueMe_Sem_Pedido!$Q:$Q,DRE!K$4,Aut_BlueMe_Sem_Pedido!$H:$H,DRE!$A79)+SUMIFS(Aut_Ajustes_Manuais!$G:$G,Aut_Ajustes_Manuais!$I:$I,DRE!K$4,Aut_Ajustes_Manuais!$F:$F,"Locação de Equipamentos - Eventos")</f>
        <v/>
      </c>
      <c r="N79" s="254" t="n">
        <v>0</v>
      </c>
      <c r="O79" s="81" t="n">
        <v>-600</v>
      </c>
      <c r="P79" s="82">
        <f>SUMIFS(Aut_BlueMe_Sem_Pedido!$J:$J,Aut_BlueMe_Sem_Pedido!$Q:$Q,DRE!N$4,Aut_BlueMe_Sem_Pedido!$H:$H,DRE!$A79)+SUMIFS(Aut_Ajustes_Manuais!$G:$G,Aut_Ajustes_Manuais!$I:$I,DRE!N$4,Aut_Ajustes_Manuais!$F:$F,"Locação de Equipamentos - Eventos")</f>
        <v/>
      </c>
      <c r="Q79" s="241" t="n">
        <v>0</v>
      </c>
      <c r="R79" s="81" t="n">
        <v>-600</v>
      </c>
      <c r="S79" s="82">
        <f>SUMIFS(Aut_BlueMe_Sem_Pedido!$J:$J,Aut_BlueMe_Sem_Pedido!$Q:$Q,DRE!Q$4,Aut_BlueMe_Sem_Pedido!$H:$H,DRE!$A79)+SUMIFS(Aut_Ajustes_Manuais!$G:$G,Aut_Ajustes_Manuais!$I:$I,DRE!Q$4,Aut_Ajustes_Manuais!$F:$F,"Locação de Equipamentos - Eventos")</f>
        <v/>
      </c>
      <c r="T79" s="241" t="n">
        <v>0</v>
      </c>
      <c r="U79" s="81" t="n">
        <v>-600</v>
      </c>
      <c r="V79" s="82">
        <f>SUMIFS(Aut_BlueMe_Sem_Pedido!$J:$J,Aut_BlueMe_Sem_Pedido!$Q:$Q,DRE!T$4,Aut_BlueMe_Sem_Pedido!$H:$H,DRE!$A79)+SUMIFS(Aut_Ajustes_Manuais!$G:$G,Aut_Ajustes_Manuais!$I:$I,DRE!T$4,Aut_Ajustes_Manuais!$F:$F,"Locação de Equipamentos - Eventos")</f>
        <v/>
      </c>
      <c r="W79" s="241" t="n">
        <v>0</v>
      </c>
      <c r="X79" s="81" t="n">
        <v>-600</v>
      </c>
      <c r="Y79" s="82">
        <f>SUMIFS(Aut_BlueMe_Sem_Pedido!$J:$J,Aut_BlueMe_Sem_Pedido!$Q:$Q,DRE!W$4,Aut_BlueMe_Sem_Pedido!$H:$H,DRE!$A79)+SUMIFS(Aut_Ajustes_Manuais!$G:$G,Aut_Ajustes_Manuais!$I:$I,DRE!W$4,Aut_Ajustes_Manuais!$F:$F,"Locação de Equipamentos - Eventos")</f>
        <v/>
      </c>
      <c r="Z79" s="241" t="n">
        <v>0</v>
      </c>
      <c r="AA79" s="81" t="n">
        <v>-1485</v>
      </c>
      <c r="AB79" s="82">
        <f>SUMIFS(Aut_BlueMe_Sem_Pedido!$J:$J,Aut_BlueMe_Sem_Pedido!$Q:$Q,DRE!Z$4,Aut_BlueMe_Sem_Pedido!$H:$H,DRE!$A79)+SUMIFS(Aut_Ajustes_Manuais!$G:$G,Aut_Ajustes_Manuais!$I:$I,DRE!Z$4,Aut_Ajustes_Manuais!$F:$F,"Locação de Equipamentos - Eventos")</f>
        <v/>
      </c>
      <c r="AC79" s="241" t="n">
        <v>0</v>
      </c>
      <c r="AD79" s="81" t="n">
        <v>-600</v>
      </c>
      <c r="AE79" s="82">
        <f>SUMIFS(Aut_BlueMe_Sem_Pedido!$J:$J,Aut_BlueMe_Sem_Pedido!$Q:$Q,DRE!AC$4,Aut_BlueMe_Sem_Pedido!$H:$H,DRE!$A79)+SUMIFS(Aut_Ajustes_Manuais!$G:$G,Aut_Ajustes_Manuais!$I:$I,DRE!AC$4,Aut_Ajustes_Manuais!$F:$F,"Locação de Equipamentos - Eventos")</f>
        <v/>
      </c>
      <c r="AF79" s="241" t="n">
        <v>0</v>
      </c>
      <c r="AG79" s="81" t="n">
        <v>-600</v>
      </c>
      <c r="AH79" s="82">
        <f>SUMIFS(Aut_BlueMe_Sem_Pedido!$J:$J,Aut_BlueMe_Sem_Pedido!$Q:$Q,DRE!AF$4,Aut_BlueMe_Sem_Pedido!$H:$H,DRE!$A79)+SUMIFS(Aut_Ajustes_Manuais!$G:$G,Aut_Ajustes_Manuais!$I:$I,DRE!AF$4,Aut_Ajustes_Manuais!$F:$F,"Locação de Equipamentos - Eventos")</f>
        <v/>
      </c>
      <c r="AI79" s="241" t="n">
        <v>0</v>
      </c>
      <c r="AJ79" s="81" t="n">
        <v>-1530</v>
      </c>
      <c r="AK79" s="82">
        <f>SUMIFS(Aut_BlueMe_Sem_Pedido!$J:$J,Aut_BlueMe_Sem_Pedido!$Q:$Q,DRE!AI$4,Aut_BlueMe_Sem_Pedido!$H:$H,DRE!$A79)+SUMIFS(Aut_Ajustes_Manuais!$G:$G,Aut_Ajustes_Manuais!$I:$I,DRE!AI$4,Aut_Ajustes_Manuais!$F:$F,"Locação de Equipamentos - Eventos")</f>
        <v/>
      </c>
      <c r="AL79" s="241" t="n">
        <v>-1000</v>
      </c>
      <c r="AM79" s="81" t="n">
        <v>-825</v>
      </c>
      <c r="AN79" s="82">
        <f>SUMIFS(Aut_BlueMe_Sem_Pedido!$J:$J,Aut_BlueMe_Sem_Pedido!$Q:$Q,DRE!AL$4,Aut_BlueMe_Sem_Pedido!$H:$H,DRE!$A79)+SUMIFS(Aut_Ajustes_Manuais!$G:$G,Aut_Ajustes_Manuais!$I:$I,DRE!AL$4,Aut_Ajustes_Manuais!$F:$F,"Locação de Equipamentos - Eventos")</f>
        <v/>
      </c>
      <c r="AO79" s="241" t="n">
        <v>0</v>
      </c>
      <c r="AP79" s="81" t="n">
        <v>-1530</v>
      </c>
      <c r="AQ79" s="82">
        <f>SUMIFS(Aut_BlueMe_Sem_Pedido!$J:$J,Aut_BlueMe_Sem_Pedido!$Q:$Q,DRE!AO$4,Aut_BlueMe_Sem_Pedido!$H:$H,DRE!$A79)+SUMIFS(Aut_Ajustes_Manuais!$G:$G,Aut_Ajustes_Manuais!$I:$I,DRE!AO$4,Aut_Ajustes_Manuais!$F:$F,"Locação de Equipamentos - Eventos")</f>
        <v/>
      </c>
      <c r="AR79" s="241">
        <f>SUMIFS($H79:$AO79,$H$5:$AO$5,"&lt;"&amp;MONTH(TODAY()),$H$6:$AO$6,"REAL 25")</f>
        <v/>
      </c>
      <c r="AS79" s="81">
        <f>SUMIFS($I79:$AP79,$I$5:$AP$5,"&lt;"&amp;MONTH(TODAY()),$I$6:$AP$6,"ORÇADO ")</f>
        <v/>
      </c>
      <c r="AT79" s="82">
        <f>SUMIFS($J79:$AQ79,$J$5:$AQ$5,"&lt;"&amp;MONTH(TODAY()),$J$6:$AQ$6,"REAL 26")</f>
        <v/>
      </c>
      <c r="AU79" s="241">
        <f>SUM(H79,K79,N79,Q79,T79,W79,Z79,AC79,AF79,AI79,AL79,AO79)</f>
        <v/>
      </c>
      <c r="AV79" s="81">
        <f>SUM(I79,L79,O79,R79,U79,X79,AA79,AD79,AG79,AJ79,AM79,AP79)</f>
        <v/>
      </c>
      <c r="AW79" s="82">
        <f>SUM(J79,M79,P79,S79,V79,Y79,AB79,AE79,AH79,AK79,AN79,AQ79)</f>
        <v/>
      </c>
      <c r="AX79" s="241">
        <f>SUM(H79,K79,N79)</f>
        <v/>
      </c>
      <c r="AY79" s="81">
        <f>SUM(I79,L79,O79)</f>
        <v/>
      </c>
      <c r="AZ79" s="82">
        <f>SUM(J79,M79,P79)</f>
        <v/>
      </c>
      <c r="BA79" s="241">
        <f>SUM(Q79,T79,W79)</f>
        <v/>
      </c>
      <c r="BB79" s="81">
        <f>SUM(R79,U79,X79)</f>
        <v/>
      </c>
      <c r="BC79" s="82">
        <f>SUM(S79,V79,Y79)</f>
        <v/>
      </c>
      <c r="BD79" s="241">
        <f>SUM(Z79,AC79,AF79)</f>
        <v/>
      </c>
      <c r="BE79" s="81">
        <f>SUM(AA79,AD79,AG79)</f>
        <v/>
      </c>
      <c r="BF79" s="82">
        <f>SUM(AB79,AE79,AH79)</f>
        <v/>
      </c>
      <c r="BG79" s="241">
        <f>SUM(AI79,AL79,AO79)</f>
        <v/>
      </c>
      <c r="BH79" s="81">
        <f>SUM(AJ79,AM79,AP79)</f>
        <v/>
      </c>
      <c r="BI79" s="82">
        <f>SUM(AK79,AN79,AQ79)</f>
        <v/>
      </c>
      <c r="BK79" s="442">
        <f>SUM(I79,L79,O79,R79,U79,X79,AA79,AD79,AG79,AJ79,AM79,AP79)</f>
        <v/>
      </c>
      <c r="BL79" s="442">
        <f>BK79-AV79</f>
        <v/>
      </c>
      <c r="BM79" s="442">
        <f>SUM(J79,M79,P79,S79,V79)</f>
        <v/>
      </c>
      <c r="BN79" s="442">
        <f>BM79-AT79</f>
        <v/>
      </c>
      <c r="BP79" s="463">
        <f>_xlfn.FORMULATEXT(V79) &amp; "+SOMASES(Aut_Ajustes_Manuais!$G:$G;Aut_Ajustes_Manuais!$I:$I;DRE!T$4;Aut_Ajustes_Manuais!$F:$F;""" &amp; A79 &amp; """)"</f>
        <v/>
      </c>
    </row>
    <row r="80" outlineLevel="2" customFormat="1" s="463">
      <c r="A80" s="22" t="inlineStr">
        <is>
          <t>Locação de Mobiliário - Eventos</t>
        </is>
      </c>
      <c r="B80" s="468" t="n"/>
      <c r="C80" s="24" t="n"/>
      <c r="D80" s="69" t="inlineStr">
        <is>
          <t>% sobre o Faturamento de Eventos</t>
        </is>
      </c>
      <c r="E80" s="69" t="n"/>
      <c r="F80" s="41" t="n"/>
      <c r="G80" s="23" t="n"/>
      <c r="H80" s="241" t="n">
        <v>0</v>
      </c>
      <c r="I80" s="81" t="n">
        <v>0</v>
      </c>
      <c r="J80" s="28">
        <f>SUMIFS(Aut_BlueMe_Sem_Pedido!$J:$J,Aut_BlueMe_Sem_Pedido!$Q:$Q,DRE!H$4,Aut_BlueMe_Sem_Pedido!$H:$H,DRE!$A80)+SUMIFS(Aut_Ajustes_Manuais!$G:$G,Aut_Ajustes_Manuais!$I:$I,DRE!H$4,Aut_Ajustes_Manuais!$F:$F,"Locação de Mobiliário - Eventos")</f>
        <v/>
      </c>
      <c r="K80" s="254" t="n">
        <v>0</v>
      </c>
      <c r="L80" s="81" t="n">
        <v>0</v>
      </c>
      <c r="M80" s="82">
        <f>SUMIFS(Aut_BlueMe_Sem_Pedido!$J:$J,Aut_BlueMe_Sem_Pedido!$Q:$Q,DRE!K$4,Aut_BlueMe_Sem_Pedido!$H:$H,DRE!$A80)+SUMIFS(Aut_Ajustes_Manuais!$G:$G,Aut_Ajustes_Manuais!$I:$I,DRE!K$4,Aut_Ajustes_Manuais!$F:$F,"Locação de Mobiliário - Eventos")</f>
        <v/>
      </c>
      <c r="N80" s="254" t="n">
        <v>0</v>
      </c>
      <c r="O80" s="81" t="n">
        <v>0</v>
      </c>
      <c r="P80" s="82">
        <f>SUMIFS(Aut_BlueMe_Sem_Pedido!$J:$J,Aut_BlueMe_Sem_Pedido!$Q:$Q,DRE!N$4,Aut_BlueMe_Sem_Pedido!$H:$H,DRE!$A80)+SUMIFS(Aut_Ajustes_Manuais!$G:$G,Aut_Ajustes_Manuais!$I:$I,DRE!N$4,Aut_Ajustes_Manuais!$F:$F,"Locação de Mobiliário - Eventos")</f>
        <v/>
      </c>
      <c r="Q80" s="241" t="n">
        <v>0</v>
      </c>
      <c r="R80" s="81" t="n">
        <v>0</v>
      </c>
      <c r="S80" s="82">
        <f>SUMIFS(Aut_BlueMe_Sem_Pedido!$J:$J,Aut_BlueMe_Sem_Pedido!$Q:$Q,DRE!Q$4,Aut_BlueMe_Sem_Pedido!$H:$H,DRE!$A80)+SUMIFS(Aut_Ajustes_Manuais!$G:$G,Aut_Ajustes_Manuais!$I:$I,DRE!Q$4,Aut_Ajustes_Manuais!$F:$F,"Locação de Mobiliário - Eventos")</f>
        <v/>
      </c>
      <c r="T80" s="241" t="n">
        <v>0</v>
      </c>
      <c r="U80" s="81" t="n">
        <v>0</v>
      </c>
      <c r="V80" s="82">
        <f>SUMIFS(Aut_BlueMe_Sem_Pedido!$J:$J,Aut_BlueMe_Sem_Pedido!$Q:$Q,DRE!T$4,Aut_BlueMe_Sem_Pedido!$H:$H,DRE!$A80)+SUMIFS(Aut_Ajustes_Manuais!$G:$G,Aut_Ajustes_Manuais!$I:$I,DRE!T$4,Aut_Ajustes_Manuais!$F:$F,"Locação de Mobiliário - Eventos")</f>
        <v/>
      </c>
      <c r="W80" s="241" t="n">
        <v>0</v>
      </c>
      <c r="X80" s="81" t="n">
        <v>0</v>
      </c>
      <c r="Y80" s="82">
        <f>SUMIFS(Aut_BlueMe_Sem_Pedido!$J:$J,Aut_BlueMe_Sem_Pedido!$Q:$Q,DRE!W$4,Aut_BlueMe_Sem_Pedido!$H:$H,DRE!$A80)+SUMIFS(Aut_Ajustes_Manuais!$G:$G,Aut_Ajustes_Manuais!$I:$I,DRE!W$4,Aut_Ajustes_Manuais!$F:$F,"Locação de Mobiliário - Eventos")</f>
        <v/>
      </c>
      <c r="Z80" s="241" t="n">
        <v>0</v>
      </c>
      <c r="AA80" s="81" t="n">
        <v>0</v>
      </c>
      <c r="AB80" s="82">
        <f>SUMIFS(Aut_BlueMe_Sem_Pedido!$J:$J,Aut_BlueMe_Sem_Pedido!$Q:$Q,DRE!Z$4,Aut_BlueMe_Sem_Pedido!$H:$H,DRE!$A80)+SUMIFS(Aut_Ajustes_Manuais!$G:$G,Aut_Ajustes_Manuais!$I:$I,DRE!Z$4,Aut_Ajustes_Manuais!$F:$F,"Locação de Mobiliário - Eventos")</f>
        <v/>
      </c>
      <c r="AC80" s="241" t="n">
        <v>0</v>
      </c>
      <c r="AD80" s="81" t="n">
        <v>0</v>
      </c>
      <c r="AE80" s="82">
        <f>SUMIFS(Aut_BlueMe_Sem_Pedido!$J:$J,Aut_BlueMe_Sem_Pedido!$Q:$Q,DRE!AC$4,Aut_BlueMe_Sem_Pedido!$H:$H,DRE!$A80)+SUMIFS(Aut_Ajustes_Manuais!$G:$G,Aut_Ajustes_Manuais!$I:$I,DRE!AC$4,Aut_Ajustes_Manuais!$F:$F,"Locação de Mobiliário - Eventos")</f>
        <v/>
      </c>
      <c r="AF80" s="241" t="n">
        <v>0</v>
      </c>
      <c r="AG80" s="81" t="n">
        <v>0</v>
      </c>
      <c r="AH80" s="82">
        <f>SUMIFS(Aut_BlueMe_Sem_Pedido!$J:$J,Aut_BlueMe_Sem_Pedido!$Q:$Q,DRE!AF$4,Aut_BlueMe_Sem_Pedido!$H:$H,DRE!$A80)+SUMIFS(Aut_Ajustes_Manuais!$G:$G,Aut_Ajustes_Manuais!$I:$I,DRE!AF$4,Aut_Ajustes_Manuais!$F:$F,"Locação de Mobiliário - Eventos")</f>
        <v/>
      </c>
      <c r="AI80" s="241" t="n">
        <v>0</v>
      </c>
      <c r="AJ80" s="81" t="n">
        <v>0</v>
      </c>
      <c r="AK80" s="82">
        <f>SUMIFS(Aut_BlueMe_Sem_Pedido!$J:$J,Aut_BlueMe_Sem_Pedido!$Q:$Q,DRE!AI$4,Aut_BlueMe_Sem_Pedido!$H:$H,DRE!$A80)+SUMIFS(Aut_Ajustes_Manuais!$G:$G,Aut_Ajustes_Manuais!$I:$I,DRE!AI$4,Aut_Ajustes_Manuais!$F:$F,"Locação de Mobiliário - Eventos")</f>
        <v/>
      </c>
      <c r="AL80" s="241" t="n">
        <v>0</v>
      </c>
      <c r="AM80" s="81" t="n">
        <v>0</v>
      </c>
      <c r="AN80" s="82">
        <f>SUMIFS(Aut_BlueMe_Sem_Pedido!$J:$J,Aut_BlueMe_Sem_Pedido!$Q:$Q,DRE!AL$4,Aut_BlueMe_Sem_Pedido!$H:$H,DRE!$A80)+SUMIFS(Aut_Ajustes_Manuais!$G:$G,Aut_Ajustes_Manuais!$I:$I,DRE!AL$4,Aut_Ajustes_Manuais!$F:$F,"Locação de Mobiliário - Eventos")</f>
        <v/>
      </c>
      <c r="AO80" s="241" t="n">
        <v>0</v>
      </c>
      <c r="AP80" s="81" t="n">
        <v>0</v>
      </c>
      <c r="AQ80" s="82">
        <f>SUMIFS(Aut_BlueMe_Sem_Pedido!$J:$J,Aut_BlueMe_Sem_Pedido!$Q:$Q,DRE!AO$4,Aut_BlueMe_Sem_Pedido!$H:$H,DRE!$A80)+SUMIFS(Aut_Ajustes_Manuais!$G:$G,Aut_Ajustes_Manuais!$I:$I,DRE!AO$4,Aut_Ajustes_Manuais!$F:$F,"Locação de Mobiliário - Eventos")</f>
        <v/>
      </c>
      <c r="AR80" s="241">
        <f>SUMIFS($H80:$AO80,$H$5:$AO$5,"&lt;"&amp;MONTH(TODAY()),$H$6:$AO$6,"REAL 25")</f>
        <v/>
      </c>
      <c r="AS80" s="81">
        <f>SUMIFS($I80:$AP80,$I$5:$AP$5,"&lt;"&amp;MONTH(TODAY()),$I$6:$AP$6,"ORÇADO ")</f>
        <v/>
      </c>
      <c r="AT80" s="82">
        <f>SUMIFS($J80:$AQ80,$J$5:$AQ$5,"&lt;"&amp;MONTH(TODAY()),$J$6:$AQ$6,"REAL 26")</f>
        <v/>
      </c>
      <c r="AU80" s="241">
        <f>SUM(H80,K80,N80,Q80,T80,W80,Z80,AC80,AF80,AI80,AL80,AO80)</f>
        <v/>
      </c>
      <c r="AV80" s="81">
        <f>SUM(I80,L80,O80,R80,U80,X80,AA80,AD80,AG80,AJ80,AM80,AP80)</f>
        <v/>
      </c>
      <c r="AW80" s="82">
        <f>SUM(J80,M80,P80,S80,V80,Y80,AB80,AE80,AH80,AK80,AN80,AQ80)</f>
        <v/>
      </c>
      <c r="AX80" s="241">
        <f>SUM(H80,K80,N80)</f>
        <v/>
      </c>
      <c r="AY80" s="81">
        <f>SUM(I80,L80,O80)</f>
        <v/>
      </c>
      <c r="AZ80" s="82">
        <f>SUM(J80,M80,P80)</f>
        <v/>
      </c>
      <c r="BA80" s="241">
        <f>SUM(Q80,T80,W80)</f>
        <v/>
      </c>
      <c r="BB80" s="81">
        <f>SUM(R80,U80,X80)</f>
        <v/>
      </c>
      <c r="BC80" s="82">
        <f>SUM(S80,V80,Y80)</f>
        <v/>
      </c>
      <c r="BD80" s="241">
        <f>SUM(Z80,AC80,AF80)</f>
        <v/>
      </c>
      <c r="BE80" s="81">
        <f>SUM(AA80,AD80,AG80)</f>
        <v/>
      </c>
      <c r="BF80" s="82">
        <f>SUM(AB80,AE80,AH80)</f>
        <v/>
      </c>
      <c r="BG80" s="241">
        <f>SUM(AI80,AL80,AO80)</f>
        <v/>
      </c>
      <c r="BH80" s="81">
        <f>SUM(AJ80,AM80,AP80)</f>
        <v/>
      </c>
      <c r="BI80" s="82">
        <f>SUM(AK80,AN80,AQ80)</f>
        <v/>
      </c>
      <c r="BK80" s="442">
        <f>SUM(I80,L80,O80,R80,U80,X80,AA80,AD80,AG80,AJ80,AM80,AP80)</f>
        <v/>
      </c>
      <c r="BL80" s="442">
        <f>BK80-AV80</f>
        <v/>
      </c>
      <c r="BM80" s="442">
        <f>SUM(J80,M80,P80,S80,V80)</f>
        <v/>
      </c>
      <c r="BN80" s="442">
        <f>BM80-AT80</f>
        <v/>
      </c>
      <c r="BP80" s="463">
        <f>_xlfn.FORMULATEXT(V80) &amp; "+SOMASES(Aut_Ajustes_Manuais!$G:$G;Aut_Ajustes_Manuais!$I:$I;DRE!T$4;Aut_Ajustes_Manuais!$F:$F;""" &amp; A80 &amp; """)"</f>
        <v/>
      </c>
    </row>
    <row r="81" outlineLevel="2" customFormat="1" s="463">
      <c r="A81" s="22" t="inlineStr">
        <is>
          <t>Locação de Coberturas - Eventos</t>
        </is>
      </c>
      <c r="B81" s="468" t="n"/>
      <c r="C81" s="24" t="inlineStr">
        <is>
          <t>Estrutura Externa</t>
        </is>
      </c>
      <c r="D81" s="69" t="inlineStr">
        <is>
          <t>% sobre o Faturamento de Eventos</t>
        </is>
      </c>
      <c r="E81" s="69" t="n"/>
      <c r="F81" s="41" t="n"/>
      <c r="G81" s="23" t="n"/>
      <c r="H81" s="241" t="n">
        <v>0</v>
      </c>
      <c r="I81" s="81" t="n">
        <v>0</v>
      </c>
      <c r="J81" s="28">
        <f>SUMIFS(Aut_BlueMe_Sem_Pedido!$J:$J,Aut_BlueMe_Sem_Pedido!$Q:$Q,DRE!H$4,Aut_BlueMe_Sem_Pedido!$H:$H,DRE!$A81)+SUMIFS(Aut_Ajustes_Manuais!$G:$G,Aut_Ajustes_Manuais!$I:$I,DRE!H$4,Aut_Ajustes_Manuais!$F:$F,"Locação de Coberturas - Eventos")</f>
        <v/>
      </c>
      <c r="K81" s="254" t="n">
        <v>0</v>
      </c>
      <c r="L81" s="81" t="n">
        <v>0</v>
      </c>
      <c r="M81" s="82">
        <f>SUMIFS(Aut_BlueMe_Sem_Pedido!$J:$J,Aut_BlueMe_Sem_Pedido!$Q:$Q,DRE!K$4,Aut_BlueMe_Sem_Pedido!$H:$H,DRE!$A81)+SUMIFS(Aut_Ajustes_Manuais!$G:$G,Aut_Ajustes_Manuais!$I:$I,DRE!K$4,Aut_Ajustes_Manuais!$F:$F,"Locação de Coberturas - Eventos")</f>
        <v/>
      </c>
      <c r="N81" s="254" t="n">
        <v>0</v>
      </c>
      <c r="O81" s="81" t="n">
        <v>0</v>
      </c>
      <c r="P81" s="82">
        <f>SUMIFS(Aut_BlueMe_Sem_Pedido!$J:$J,Aut_BlueMe_Sem_Pedido!$Q:$Q,DRE!N$4,Aut_BlueMe_Sem_Pedido!$H:$H,DRE!$A81)+SUMIFS(Aut_Ajustes_Manuais!$G:$G,Aut_Ajustes_Manuais!$I:$I,DRE!N$4,Aut_Ajustes_Manuais!$F:$F,"Locação de Coberturas - Eventos")</f>
        <v/>
      </c>
      <c r="Q81" s="241" t="n">
        <v>0</v>
      </c>
      <c r="R81" s="81" t="n">
        <v>0</v>
      </c>
      <c r="S81" s="82">
        <f>SUMIFS(Aut_BlueMe_Sem_Pedido!$J:$J,Aut_BlueMe_Sem_Pedido!$Q:$Q,DRE!Q$4,Aut_BlueMe_Sem_Pedido!$H:$H,DRE!$A81)+SUMIFS(Aut_Ajustes_Manuais!$G:$G,Aut_Ajustes_Manuais!$I:$I,DRE!Q$4,Aut_Ajustes_Manuais!$F:$F,"Locação de Coberturas - Eventos")</f>
        <v/>
      </c>
      <c r="T81" s="241" t="n">
        <v>0</v>
      </c>
      <c r="U81" s="81" t="n">
        <v>0</v>
      </c>
      <c r="V81" s="82">
        <f>SUMIFS(Aut_BlueMe_Sem_Pedido!$J:$J,Aut_BlueMe_Sem_Pedido!$Q:$Q,DRE!T$4,Aut_BlueMe_Sem_Pedido!$H:$H,DRE!$A81)+SUMIFS(Aut_Ajustes_Manuais!$G:$G,Aut_Ajustes_Manuais!$I:$I,DRE!T$4,Aut_Ajustes_Manuais!$F:$F,"Locação de Coberturas - Eventos")</f>
        <v/>
      </c>
      <c r="W81" s="241" t="n">
        <v>0</v>
      </c>
      <c r="X81" s="81" t="n">
        <v>0</v>
      </c>
      <c r="Y81" s="82">
        <f>SUMIFS(Aut_BlueMe_Sem_Pedido!$J:$J,Aut_BlueMe_Sem_Pedido!$Q:$Q,DRE!W$4,Aut_BlueMe_Sem_Pedido!$H:$H,DRE!$A81)+SUMIFS(Aut_Ajustes_Manuais!$G:$G,Aut_Ajustes_Manuais!$I:$I,DRE!W$4,Aut_Ajustes_Manuais!$F:$F,"Locação de Coberturas - Eventos")</f>
        <v/>
      </c>
      <c r="Z81" s="241" t="n">
        <v>0</v>
      </c>
      <c r="AA81" s="81" t="n">
        <v>0</v>
      </c>
      <c r="AB81" s="82">
        <f>SUMIFS(Aut_BlueMe_Sem_Pedido!$J:$J,Aut_BlueMe_Sem_Pedido!$Q:$Q,DRE!Z$4,Aut_BlueMe_Sem_Pedido!$H:$H,DRE!$A81)+SUMIFS(Aut_Ajustes_Manuais!$G:$G,Aut_Ajustes_Manuais!$I:$I,DRE!Z$4,Aut_Ajustes_Manuais!$F:$F,"Locação de Coberturas - Eventos")</f>
        <v/>
      </c>
      <c r="AC81" s="241" t="n">
        <v>0</v>
      </c>
      <c r="AD81" s="81" t="n">
        <v>0</v>
      </c>
      <c r="AE81" s="82">
        <f>SUMIFS(Aut_BlueMe_Sem_Pedido!$J:$J,Aut_BlueMe_Sem_Pedido!$Q:$Q,DRE!AC$4,Aut_BlueMe_Sem_Pedido!$H:$H,DRE!$A81)+SUMIFS(Aut_Ajustes_Manuais!$G:$G,Aut_Ajustes_Manuais!$I:$I,DRE!AC$4,Aut_Ajustes_Manuais!$F:$F,"Locação de Coberturas - Eventos")</f>
        <v/>
      </c>
      <c r="AF81" s="241" t="n">
        <v>0</v>
      </c>
      <c r="AG81" s="81" t="n">
        <v>0</v>
      </c>
      <c r="AH81" s="82">
        <f>SUMIFS(Aut_BlueMe_Sem_Pedido!$J:$J,Aut_BlueMe_Sem_Pedido!$Q:$Q,DRE!AF$4,Aut_BlueMe_Sem_Pedido!$H:$H,DRE!$A81)+SUMIFS(Aut_Ajustes_Manuais!$G:$G,Aut_Ajustes_Manuais!$I:$I,DRE!AF$4,Aut_Ajustes_Manuais!$F:$F,"Locação de Coberturas - Eventos")</f>
        <v/>
      </c>
      <c r="AI81" s="241" t="n">
        <v>0</v>
      </c>
      <c r="AJ81" s="81" t="n">
        <v>0</v>
      </c>
      <c r="AK81" s="82">
        <f>SUMIFS(Aut_BlueMe_Sem_Pedido!$J:$J,Aut_BlueMe_Sem_Pedido!$Q:$Q,DRE!AI$4,Aut_BlueMe_Sem_Pedido!$H:$H,DRE!$A81)+SUMIFS(Aut_Ajustes_Manuais!$G:$G,Aut_Ajustes_Manuais!$I:$I,DRE!AI$4,Aut_Ajustes_Manuais!$F:$F,"Locação de Coberturas - Eventos")</f>
        <v/>
      </c>
      <c r="AL81" s="241" t="n">
        <v>0</v>
      </c>
      <c r="AM81" s="81" t="n">
        <v>0</v>
      </c>
      <c r="AN81" s="82">
        <f>SUMIFS(Aut_BlueMe_Sem_Pedido!$J:$J,Aut_BlueMe_Sem_Pedido!$Q:$Q,DRE!AL$4,Aut_BlueMe_Sem_Pedido!$H:$H,DRE!$A81)+SUMIFS(Aut_Ajustes_Manuais!$G:$G,Aut_Ajustes_Manuais!$I:$I,DRE!AL$4,Aut_Ajustes_Manuais!$F:$F,"Locação de Coberturas - Eventos")</f>
        <v/>
      </c>
      <c r="AO81" s="241" t="n">
        <v>0</v>
      </c>
      <c r="AP81" s="81" t="n">
        <v>0</v>
      </c>
      <c r="AQ81" s="82">
        <f>SUMIFS(Aut_BlueMe_Sem_Pedido!$J:$J,Aut_BlueMe_Sem_Pedido!$Q:$Q,DRE!AO$4,Aut_BlueMe_Sem_Pedido!$H:$H,DRE!$A81)+SUMIFS(Aut_Ajustes_Manuais!$G:$G,Aut_Ajustes_Manuais!$I:$I,DRE!AO$4,Aut_Ajustes_Manuais!$F:$F,"Locação de Coberturas - Eventos")</f>
        <v/>
      </c>
      <c r="AR81" s="241">
        <f>SUMIFS($H81:$AO81,$H$5:$AO$5,"&lt;"&amp;MONTH(TODAY()),$H$6:$AO$6,"REAL 25")</f>
        <v/>
      </c>
      <c r="AS81" s="81">
        <f>SUMIFS($I81:$AP81,$I$5:$AP$5,"&lt;"&amp;MONTH(TODAY()),$I$6:$AP$6,"ORÇADO ")</f>
        <v/>
      </c>
      <c r="AT81" s="82">
        <f>SUMIFS($J81:$AQ81,$J$5:$AQ$5,"&lt;"&amp;MONTH(TODAY()),$J$6:$AQ$6,"REAL 26")</f>
        <v/>
      </c>
      <c r="AU81" s="241">
        <f>SUM(H81,K81,N81,Q81,T81,W81,Z81,AC81,AF81,AI81,AL81,AO81)</f>
        <v/>
      </c>
      <c r="AV81" s="81">
        <f>SUM(I81,L81,O81,R81,U81,X81,AA81,AD81,AG81,AJ81,AM81,AP81)</f>
        <v/>
      </c>
      <c r="AW81" s="82">
        <f>SUM(J81,M81,P81,S81,V81,Y81,AB81,AE81,AH81,AK81,AN81,AQ81)</f>
        <v/>
      </c>
      <c r="AX81" s="241">
        <f>SUM(H81,K81,N81)</f>
        <v/>
      </c>
      <c r="AY81" s="81">
        <f>SUM(I81,L81,O81)</f>
        <v/>
      </c>
      <c r="AZ81" s="82">
        <f>SUM(J81,M81,P81)</f>
        <v/>
      </c>
      <c r="BA81" s="241">
        <f>SUM(Q81,T81,W81)</f>
        <v/>
      </c>
      <c r="BB81" s="81">
        <f>SUM(R81,U81,X81)</f>
        <v/>
      </c>
      <c r="BC81" s="82">
        <f>SUM(S81,V81,Y81)</f>
        <v/>
      </c>
      <c r="BD81" s="241">
        <f>SUM(Z81,AC81,AF81)</f>
        <v/>
      </c>
      <c r="BE81" s="81">
        <f>SUM(AA81,AD81,AG81)</f>
        <v/>
      </c>
      <c r="BF81" s="82">
        <f>SUM(AB81,AE81,AH81)</f>
        <v/>
      </c>
      <c r="BG81" s="241">
        <f>SUM(AI81,AL81,AO81)</f>
        <v/>
      </c>
      <c r="BH81" s="81">
        <f>SUM(AJ81,AM81,AP81)</f>
        <v/>
      </c>
      <c r="BI81" s="82">
        <f>SUM(AK81,AN81,AQ81)</f>
        <v/>
      </c>
      <c r="BK81" s="442">
        <f>SUM(I81,L81,O81,R81,U81,X81,AA81,AD81,AG81,AJ81,AM81,AP81)</f>
        <v/>
      </c>
      <c r="BL81" s="442">
        <f>BK81-AV81</f>
        <v/>
      </c>
      <c r="BM81" s="442">
        <f>SUM(J81,M81,P81,S81,V81)</f>
        <v/>
      </c>
      <c r="BN81" s="442">
        <f>BM81-AT81</f>
        <v/>
      </c>
      <c r="BP81" s="463">
        <f>_xlfn.FORMULATEXT(V81) &amp; "+SOMASES(Aut_Ajustes_Manuais!$G:$G;Aut_Ajustes_Manuais!$I:$I;DRE!T$4;Aut_Ajustes_Manuais!$F:$F;""" &amp; A81 &amp; """)"</f>
        <v/>
      </c>
    </row>
    <row r="82" outlineLevel="1" ht="18" customHeight="1">
      <c r="A82" s="73" t="inlineStr">
        <is>
          <t>Repasses Locação de Espaço</t>
        </is>
      </c>
      <c r="C82" s="24" t="n"/>
      <c r="D82" s="69" t="n"/>
      <c r="E82" s="69" t="n"/>
      <c r="F82" s="41" t="n"/>
      <c r="H82" s="252" t="n">
        <v>0</v>
      </c>
      <c r="I82" s="74" t="n">
        <v>0</v>
      </c>
      <c r="J82" s="76">
        <f>SUM(J83:J84)</f>
        <v/>
      </c>
      <c r="K82" s="252" t="n">
        <v>0</v>
      </c>
      <c r="L82" s="74" t="n">
        <v>0</v>
      </c>
      <c r="M82" s="76">
        <f>SUM(M83:M84)</f>
        <v/>
      </c>
      <c r="N82" s="252" t="n">
        <v>0</v>
      </c>
      <c r="O82" s="74" t="n">
        <v>0</v>
      </c>
      <c r="P82" s="76">
        <f>SUM(P83:P84)</f>
        <v/>
      </c>
      <c r="Q82" s="252" t="n">
        <v>0</v>
      </c>
      <c r="R82" s="74" t="n">
        <v>0</v>
      </c>
      <c r="S82" s="76">
        <f>SUM(S83:S84)</f>
        <v/>
      </c>
      <c r="T82" s="252" t="n">
        <v>0</v>
      </c>
      <c r="U82" s="74" t="n">
        <v>0</v>
      </c>
      <c r="V82" s="76">
        <f>SUM(V83:V84)</f>
        <v/>
      </c>
      <c r="W82" s="252" t="n">
        <v>0</v>
      </c>
      <c r="X82" s="74" t="n">
        <v>0</v>
      </c>
      <c r="Y82" s="76">
        <f>SUM(Y83:Y84)</f>
        <v/>
      </c>
      <c r="Z82" s="252" t="n">
        <v>0</v>
      </c>
      <c r="AA82" s="74" t="n">
        <v>0</v>
      </c>
      <c r="AB82" s="76">
        <f>SUM(AB83:AB84)</f>
        <v/>
      </c>
      <c r="AC82" s="252" t="n">
        <v>0</v>
      </c>
      <c r="AD82" s="74" t="n">
        <v>0</v>
      </c>
      <c r="AE82" s="76">
        <f>SUM(AE83:AE84)</f>
        <v/>
      </c>
      <c r="AF82" s="252" t="n">
        <v>0</v>
      </c>
      <c r="AG82" s="74" t="n">
        <v>0</v>
      </c>
      <c r="AH82" s="76">
        <f>SUM(AH83:AH84)</f>
        <v/>
      </c>
      <c r="AI82" s="252" t="n">
        <v>0</v>
      </c>
      <c r="AJ82" s="74" t="n">
        <v>0</v>
      </c>
      <c r="AK82" s="76">
        <f>SUM(AK83:AK84)</f>
        <v/>
      </c>
      <c r="AL82" s="252" t="n">
        <v>0</v>
      </c>
      <c r="AM82" s="74" t="n">
        <v>0</v>
      </c>
      <c r="AN82" s="76">
        <f>SUM(AN83:AN84)</f>
        <v/>
      </c>
      <c r="AO82" s="252" t="n">
        <v>0</v>
      </c>
      <c r="AP82" s="74" t="n">
        <v>0</v>
      </c>
      <c r="AQ82" s="76">
        <f>SUM(AQ83:AQ84)</f>
        <v/>
      </c>
      <c r="AR82" s="252">
        <f>SUMIFS($H82:$AO82,$H$5:$AO$5,"&lt;"&amp;MONTH(TODAY()),$H$6:$AO$6,"REAL 25")</f>
        <v/>
      </c>
      <c r="AS82" s="74">
        <f>SUMIFS($I82:$AP82,$I$5:$AP$5,"&lt;"&amp;MONTH(TODAY()),$I$6:$AP$6,"ORÇADO ")</f>
        <v/>
      </c>
      <c r="AT82" s="76">
        <f>SUMIFS($J82:$AQ82,$J$5:$AQ$5,"&lt;"&amp;MONTH(TODAY()),$J$6:$AQ$6,"REAL 26")</f>
        <v/>
      </c>
      <c r="AU82" s="252">
        <f>SUM(AU83:AU84)</f>
        <v/>
      </c>
      <c r="AV82" s="74">
        <f>SUM(AV83:AV84)</f>
        <v/>
      </c>
      <c r="AW82" s="76">
        <f>SUM(AW83:AW84)</f>
        <v/>
      </c>
      <c r="AX82" s="252">
        <f>SUM(AX83:AX84)</f>
        <v/>
      </c>
      <c r="AY82" s="74">
        <f>SUM(AY83:AY84)</f>
        <v/>
      </c>
      <c r="AZ82" s="76">
        <f>SUM(AZ83:AZ84)</f>
        <v/>
      </c>
      <c r="BA82" s="252">
        <f>SUM(BA83:BA84)</f>
        <v/>
      </c>
      <c r="BB82" s="74">
        <f>SUM(BB83:BB84)</f>
        <v/>
      </c>
      <c r="BC82" s="76">
        <f>SUM(BC83:BC84)</f>
        <v/>
      </c>
      <c r="BD82" s="252">
        <f>SUM(BD83:BD84)</f>
        <v/>
      </c>
      <c r="BE82" s="74">
        <f>SUM(BE83:BE84)</f>
        <v/>
      </c>
      <c r="BF82" s="76">
        <f>SUM(BF83:BF84)</f>
        <v/>
      </c>
      <c r="BG82" s="252">
        <f>SUM(BG83:BG84)</f>
        <v/>
      </c>
      <c r="BH82" s="74">
        <f>SUM(BH83:BH84)</f>
        <v/>
      </c>
      <c r="BI82" s="76">
        <f>SUM(BI83:BI84)</f>
        <v/>
      </c>
      <c r="BK82" s="442">
        <f>SUM(I82,L82,O82,R82,U82,X82,AA82,AD82,AG82,AJ82,AM82,AP82)</f>
        <v/>
      </c>
      <c r="BL82" s="442">
        <f>BK82-AV82</f>
        <v/>
      </c>
      <c r="BM82" s="442">
        <f>SUM(J82,M82,P82,S82,V82)</f>
        <v/>
      </c>
      <c r="BN82" s="442">
        <f>BM82-AT82</f>
        <v/>
      </c>
      <c r="BP82" s="10">
        <f>_xlfn.FORMULATEXT(V82) &amp; "+SOMASES(Aut_Ajustes_Manuais!$G:$G;Aut_Ajustes_Manuais!$I:$I;DRE!T$4;Aut_Ajustes_Manuais!$F:$F;""" &amp; A82 &amp; """)"</f>
        <v/>
      </c>
    </row>
    <row r="83" outlineLevel="1" customFormat="1" s="463">
      <c r="A83" s="22" t="inlineStr">
        <is>
          <t>Repasse Gazit - Locação Aroo</t>
        </is>
      </c>
      <c r="B83" s="468" t="n"/>
      <c r="C83" s="24" t="n"/>
      <c r="D83" s="69" t="inlineStr">
        <is>
          <t>% sobre o Faturamento de Eventos</t>
        </is>
      </c>
      <c r="E83" s="80" t="n">
        <v>0</v>
      </c>
      <c r="F83" s="41" t="n"/>
      <c r="G83" s="23" t="n"/>
      <c r="H83" s="241" t="n">
        <v>0</v>
      </c>
      <c r="I83" s="81" t="n">
        <v>0</v>
      </c>
      <c r="J83" s="28">
        <f>SUMIFS(Aut_BlueMe_Sem_Pedido!$J:$J,Aut_BlueMe_Sem_Pedido!$Q:$Q,DRE!H$4,Aut_BlueMe_Sem_Pedido!$H:$H,DRE!$A83)+SUMIFS(Aut_Ajustes_Manuais!$G:$G,Aut_Ajustes_Manuais!$I:$I,DRE!H$4,Aut_Ajustes_Manuais!$F:$F,"Repasse Gazit - Locação Aroo")</f>
        <v/>
      </c>
      <c r="K83" s="254" t="n">
        <v>0</v>
      </c>
      <c r="L83" s="81" t="n">
        <v>0</v>
      </c>
      <c r="M83" s="82">
        <f>SUMIFS(Aut_BlueMe_Sem_Pedido!$J:$J,Aut_BlueMe_Sem_Pedido!$Q:$Q,DRE!K$4,Aut_BlueMe_Sem_Pedido!$H:$H,DRE!$A83)+SUMIFS(Aut_Ajustes_Manuais!$G:$G,Aut_Ajustes_Manuais!$I:$I,DRE!K$4,Aut_Ajustes_Manuais!$F:$F,"Repasse Gazit - Locação Aroo")</f>
        <v/>
      </c>
      <c r="N83" s="254" t="n">
        <v>0</v>
      </c>
      <c r="O83" s="81" t="n">
        <v>0</v>
      </c>
      <c r="P83" s="82">
        <f>SUMIFS(Aut_BlueMe_Sem_Pedido!$J:$J,Aut_BlueMe_Sem_Pedido!$Q:$Q,DRE!N$4,Aut_BlueMe_Sem_Pedido!$H:$H,DRE!$A83)+SUMIFS(Aut_Ajustes_Manuais!$G:$G,Aut_Ajustes_Manuais!$I:$I,DRE!N$4,Aut_Ajustes_Manuais!$F:$F,"Repasse Gazit - Locação Aroo")</f>
        <v/>
      </c>
      <c r="Q83" s="241" t="n">
        <v>0</v>
      </c>
      <c r="R83" s="81" t="n">
        <v>0</v>
      </c>
      <c r="S83" s="82">
        <f>SUMIFS(Aut_BlueMe_Sem_Pedido!$J:$J,Aut_BlueMe_Sem_Pedido!$Q:$Q,DRE!Q$4,Aut_BlueMe_Sem_Pedido!$H:$H,DRE!$A83)+SUMIFS(Aut_Ajustes_Manuais!$G:$G,Aut_Ajustes_Manuais!$I:$I,DRE!Q$4,Aut_Ajustes_Manuais!$F:$F,"Repasse Gazit - Locação Aroo")</f>
        <v/>
      </c>
      <c r="T83" s="241" t="n">
        <v>0</v>
      </c>
      <c r="U83" s="81" t="n">
        <v>0</v>
      </c>
      <c r="V83" s="82">
        <f>SUMIFS(Aut_BlueMe_Sem_Pedido!$J:$J,Aut_BlueMe_Sem_Pedido!$Q:$Q,DRE!T$4,Aut_BlueMe_Sem_Pedido!$H:$H,DRE!$A83)+SUMIFS(Aut_Ajustes_Manuais!$G:$G,Aut_Ajustes_Manuais!$I:$I,DRE!T$4,Aut_Ajustes_Manuais!$F:$F,"Repasse Gazit - Locação Aroo")</f>
        <v/>
      </c>
      <c r="W83" s="241" t="n">
        <v>0</v>
      </c>
      <c r="X83" s="81" t="n">
        <v>0</v>
      </c>
      <c r="Y83" s="82">
        <f>SUMIFS(Aut_BlueMe_Sem_Pedido!$J:$J,Aut_BlueMe_Sem_Pedido!$Q:$Q,DRE!W$4,Aut_BlueMe_Sem_Pedido!$H:$H,DRE!$A83)+SUMIFS(Aut_Ajustes_Manuais!$G:$G,Aut_Ajustes_Manuais!$I:$I,DRE!W$4,Aut_Ajustes_Manuais!$F:$F,"Repasse Gazit - Locação Aroo")</f>
        <v/>
      </c>
      <c r="Z83" s="241" t="n">
        <v>0</v>
      </c>
      <c r="AA83" s="81" t="n">
        <v>0</v>
      </c>
      <c r="AB83" s="82">
        <f>SUMIFS(Aut_BlueMe_Sem_Pedido!$J:$J,Aut_BlueMe_Sem_Pedido!$Q:$Q,DRE!Z$4,Aut_BlueMe_Sem_Pedido!$H:$H,DRE!$A83)+SUMIFS(Aut_Ajustes_Manuais!$G:$G,Aut_Ajustes_Manuais!$I:$I,DRE!Z$4,Aut_Ajustes_Manuais!$F:$F,"Repasse Gazit - Locação Aroo")</f>
        <v/>
      </c>
      <c r="AC83" s="241" t="n">
        <v>0</v>
      </c>
      <c r="AD83" s="81" t="n">
        <v>0</v>
      </c>
      <c r="AE83" s="82">
        <f>SUMIFS(Aut_BlueMe_Sem_Pedido!$J:$J,Aut_BlueMe_Sem_Pedido!$Q:$Q,DRE!AC$4,Aut_BlueMe_Sem_Pedido!$H:$H,DRE!$A83)+SUMIFS(Aut_Ajustes_Manuais!$G:$G,Aut_Ajustes_Manuais!$I:$I,DRE!AC$4,Aut_Ajustes_Manuais!$F:$F,"Repasse Gazit - Locação Aroo")</f>
        <v/>
      </c>
      <c r="AF83" s="241" t="n">
        <v>0</v>
      </c>
      <c r="AG83" s="81" t="n">
        <v>0</v>
      </c>
      <c r="AH83" s="82">
        <f>SUMIFS(Aut_BlueMe_Sem_Pedido!$J:$J,Aut_BlueMe_Sem_Pedido!$Q:$Q,DRE!AF$4,Aut_BlueMe_Sem_Pedido!$H:$H,DRE!$A83)+SUMIFS(Aut_Ajustes_Manuais!$G:$G,Aut_Ajustes_Manuais!$I:$I,DRE!AF$4,Aut_Ajustes_Manuais!$F:$F,"Repasse Gazit - Locação Aroo")</f>
        <v/>
      </c>
      <c r="AI83" s="241" t="n">
        <v>0</v>
      </c>
      <c r="AJ83" s="81" t="n">
        <v>0</v>
      </c>
      <c r="AK83" s="82">
        <f>SUMIFS(Aut_BlueMe_Sem_Pedido!$J:$J,Aut_BlueMe_Sem_Pedido!$Q:$Q,DRE!AI$4,Aut_BlueMe_Sem_Pedido!$H:$H,DRE!$A83)+SUMIFS(Aut_Ajustes_Manuais!$G:$G,Aut_Ajustes_Manuais!$I:$I,DRE!AI$4,Aut_Ajustes_Manuais!$F:$F,"Repasse Gazit - Locação Aroo")</f>
        <v/>
      </c>
      <c r="AL83" s="241" t="n">
        <v>0</v>
      </c>
      <c r="AM83" s="81" t="n">
        <v>0</v>
      </c>
      <c r="AN83" s="82">
        <f>SUMIFS(Aut_BlueMe_Sem_Pedido!$J:$J,Aut_BlueMe_Sem_Pedido!$Q:$Q,DRE!AL$4,Aut_BlueMe_Sem_Pedido!$H:$H,DRE!$A83)+SUMIFS(Aut_Ajustes_Manuais!$G:$G,Aut_Ajustes_Manuais!$I:$I,DRE!AL$4,Aut_Ajustes_Manuais!$F:$F,"Repasse Gazit - Locação Aroo")</f>
        <v/>
      </c>
      <c r="AO83" s="241" t="n">
        <v>0</v>
      </c>
      <c r="AP83" s="81" t="n">
        <v>0</v>
      </c>
      <c r="AQ83" s="82">
        <f>SUMIFS(Aut_BlueMe_Sem_Pedido!$J:$J,Aut_BlueMe_Sem_Pedido!$Q:$Q,DRE!AO$4,Aut_BlueMe_Sem_Pedido!$H:$H,DRE!$A83)+SUMIFS(Aut_Ajustes_Manuais!$G:$G,Aut_Ajustes_Manuais!$I:$I,DRE!AO$4,Aut_Ajustes_Manuais!$F:$F,"Repasse Gazit - Locação Aroo")</f>
        <v/>
      </c>
      <c r="AR83" s="241">
        <f>SUMIFS($H83:$AO83,$H$5:$AO$5,"&lt;"&amp;MONTH(TODAY()),$H$6:$AO$6,"REAL 25")</f>
        <v/>
      </c>
      <c r="AS83" s="81">
        <f>SUMIFS($I83:$AP83,$I$5:$AP$5,"&lt;"&amp;MONTH(TODAY()),$I$6:$AP$6,"ORÇADO ")</f>
        <v/>
      </c>
      <c r="AT83" s="82">
        <f>SUMIFS($J83:$AQ83,$J$5:$AQ$5,"&lt;"&amp;MONTH(TODAY()),$J$6:$AQ$6,"REAL 26")</f>
        <v/>
      </c>
      <c r="AU83" s="241">
        <f>SUM(H83,K83,N83,Q83,T83,W83,Z83,AC83,AF83,AI83,AL83,AO83)</f>
        <v/>
      </c>
      <c r="AV83" s="81">
        <f>SUM(I83,L83,O83,R83,U83,X83,AA83,AD83,AG83,AJ83,AM83,AP83)</f>
        <v/>
      </c>
      <c r="AW83" s="82">
        <f>SUM(J83,M83,P83,S83,V83,Y83,AB83,AE83,AH83,AK83,AN83,AQ83)</f>
        <v/>
      </c>
      <c r="AX83" s="241">
        <f>SUM(H83,K83,N83)</f>
        <v/>
      </c>
      <c r="AY83" s="81">
        <f>SUM(I83,L83,O83)</f>
        <v/>
      </c>
      <c r="AZ83" s="82">
        <f>SUM(J83,M83,P83)</f>
        <v/>
      </c>
      <c r="BA83" s="241">
        <f>SUM(Q83,T83,W83)</f>
        <v/>
      </c>
      <c r="BB83" s="81">
        <f>SUM(R83,U83,X83)</f>
        <v/>
      </c>
      <c r="BC83" s="82">
        <f>SUM(S83,V83,Y83)</f>
        <v/>
      </c>
      <c r="BD83" s="241">
        <f>SUM(Z83,AC83,AF83)</f>
        <v/>
      </c>
      <c r="BE83" s="81">
        <f>SUM(AA83,AD83,AG83)</f>
        <v/>
      </c>
      <c r="BF83" s="82">
        <f>SUM(AB83,AE83,AH83)</f>
        <v/>
      </c>
      <c r="BG83" s="241">
        <f>SUM(AI83,AL83,AO83)</f>
        <v/>
      </c>
      <c r="BH83" s="81">
        <f>SUM(AJ83,AM83,AP83)</f>
        <v/>
      </c>
      <c r="BI83" s="82">
        <f>SUM(AK83,AN83,AQ83)</f>
        <v/>
      </c>
      <c r="BK83" s="442">
        <f>SUM(I83,L83,O83,R83,U83,X83,AA83,AD83,AG83,AJ83,AM83,AP83)</f>
        <v/>
      </c>
      <c r="BL83" s="442">
        <f>BK83-AV83</f>
        <v/>
      </c>
      <c r="BM83" s="442">
        <f>SUM(J83,M83,P83,S83,V83)</f>
        <v/>
      </c>
      <c r="BN83" s="442">
        <f>BM83-AT83</f>
        <v/>
      </c>
      <c r="BP83" s="463">
        <f>_xlfn.FORMULATEXT(V83) &amp; "+SOMASES(Aut_Ajustes_Manuais!$G:$G;Aut_Ajustes_Manuais!$I:$I;DRE!T$4;Aut_Ajustes_Manuais!$F:$F;""" &amp; A83 &amp; """)"</f>
        <v/>
      </c>
    </row>
    <row r="84" outlineLevel="1" customFormat="1" s="463">
      <c r="A84" s="22" t="inlineStr">
        <is>
          <t>Repasse Gazit - Locação Anexo Abaru</t>
        </is>
      </c>
      <c r="B84" s="468" t="n"/>
      <c r="C84" s="24" t="n"/>
      <c r="D84" s="69" t="inlineStr">
        <is>
          <t>% sobre o Faturamento de Eventos</t>
        </is>
      </c>
      <c r="E84" s="80" t="n">
        <v>0</v>
      </c>
      <c r="F84" s="41" t="n"/>
      <c r="G84" s="23" t="n"/>
      <c r="H84" s="241" t="n">
        <v>0</v>
      </c>
      <c r="I84" s="81" t="n">
        <v>0</v>
      </c>
      <c r="J84" s="28">
        <f>SUMIFS(Aut_BlueMe_Sem_Pedido!$J:$J,Aut_BlueMe_Sem_Pedido!$Q:$Q,DRE!H$4,Aut_BlueMe_Sem_Pedido!$H:$H,DRE!$A84)+SUMIFS(Aut_Ajustes_Manuais!$G:$G,Aut_Ajustes_Manuais!$I:$I,DRE!H$4,Aut_Ajustes_Manuais!$F:$F,"Repasse Gazit - Locação Anexo Abaru")</f>
        <v/>
      </c>
      <c r="K84" s="254" t="n">
        <v>0</v>
      </c>
      <c r="L84" s="81" t="n">
        <v>0</v>
      </c>
      <c r="M84" s="82">
        <f>SUMIFS(Aut_BlueMe_Sem_Pedido!$J:$J,Aut_BlueMe_Sem_Pedido!$Q:$Q,DRE!K$4,Aut_BlueMe_Sem_Pedido!$H:$H,DRE!$A84)+SUMIFS(Aut_Ajustes_Manuais!$G:$G,Aut_Ajustes_Manuais!$I:$I,DRE!K$4,Aut_Ajustes_Manuais!$F:$F,"Repasse Gazit - Locação Anexo Abaru")</f>
        <v/>
      </c>
      <c r="N84" s="254" t="n">
        <v>0</v>
      </c>
      <c r="O84" s="81" t="n">
        <v>0</v>
      </c>
      <c r="P84" s="82">
        <f>SUMIFS(Aut_BlueMe_Sem_Pedido!$J:$J,Aut_BlueMe_Sem_Pedido!$Q:$Q,DRE!N$4,Aut_BlueMe_Sem_Pedido!$H:$H,DRE!$A84)+SUMIFS(Aut_Ajustes_Manuais!$G:$G,Aut_Ajustes_Manuais!$I:$I,DRE!N$4,Aut_Ajustes_Manuais!$F:$F,"Repasse Gazit - Locação Anexo Abaru")</f>
        <v/>
      </c>
      <c r="Q84" s="241" t="n">
        <v>0</v>
      </c>
      <c r="R84" s="81" t="n">
        <v>0</v>
      </c>
      <c r="S84" s="82">
        <f>SUMIFS(Aut_BlueMe_Sem_Pedido!$J:$J,Aut_BlueMe_Sem_Pedido!$Q:$Q,DRE!Q$4,Aut_BlueMe_Sem_Pedido!$H:$H,DRE!$A84)+SUMIFS(Aut_Ajustes_Manuais!$G:$G,Aut_Ajustes_Manuais!$I:$I,DRE!Q$4,Aut_Ajustes_Manuais!$F:$F,"Repasse Gazit - Locação Anexo Abaru")</f>
        <v/>
      </c>
      <c r="T84" s="241" t="n">
        <v>0</v>
      </c>
      <c r="U84" s="81" t="n">
        <v>0</v>
      </c>
      <c r="V84" s="82">
        <f>SUMIFS(Aut_BlueMe_Sem_Pedido!$J:$J,Aut_BlueMe_Sem_Pedido!$Q:$Q,DRE!T$4,Aut_BlueMe_Sem_Pedido!$H:$H,DRE!$A84)+SUMIFS(Aut_Ajustes_Manuais!$G:$G,Aut_Ajustes_Manuais!$I:$I,DRE!T$4,Aut_Ajustes_Manuais!$F:$F,"Repasse Gazit - Locação Anexo Abaru")</f>
        <v/>
      </c>
      <c r="W84" s="241" t="n">
        <v>0</v>
      </c>
      <c r="X84" s="81" t="n">
        <v>0</v>
      </c>
      <c r="Y84" s="82">
        <f>SUMIFS(Aut_BlueMe_Sem_Pedido!$J:$J,Aut_BlueMe_Sem_Pedido!$Q:$Q,DRE!W$4,Aut_BlueMe_Sem_Pedido!$H:$H,DRE!$A84)+SUMIFS(Aut_Ajustes_Manuais!$G:$G,Aut_Ajustes_Manuais!$I:$I,DRE!W$4,Aut_Ajustes_Manuais!$F:$F,"Repasse Gazit - Locação Anexo Abaru")</f>
        <v/>
      </c>
      <c r="Z84" s="241" t="n">
        <v>0</v>
      </c>
      <c r="AA84" s="81" t="n">
        <v>0</v>
      </c>
      <c r="AB84" s="82">
        <f>SUMIFS(Aut_BlueMe_Sem_Pedido!$J:$J,Aut_BlueMe_Sem_Pedido!$Q:$Q,DRE!Z$4,Aut_BlueMe_Sem_Pedido!$H:$H,DRE!$A84)+SUMIFS(Aut_Ajustes_Manuais!$G:$G,Aut_Ajustes_Manuais!$I:$I,DRE!Z$4,Aut_Ajustes_Manuais!$F:$F,"Repasse Gazit - Locação Anexo Abaru")</f>
        <v/>
      </c>
      <c r="AC84" s="241" t="n">
        <v>0</v>
      </c>
      <c r="AD84" s="81" t="n">
        <v>0</v>
      </c>
      <c r="AE84" s="82">
        <f>SUMIFS(Aut_BlueMe_Sem_Pedido!$J:$J,Aut_BlueMe_Sem_Pedido!$Q:$Q,DRE!AC$4,Aut_BlueMe_Sem_Pedido!$H:$H,DRE!$A84)+SUMIFS(Aut_Ajustes_Manuais!$G:$G,Aut_Ajustes_Manuais!$I:$I,DRE!AC$4,Aut_Ajustes_Manuais!$F:$F,"Repasse Gazit - Locação Anexo Abaru")</f>
        <v/>
      </c>
      <c r="AF84" s="241" t="n">
        <v>0</v>
      </c>
      <c r="AG84" s="81" t="n">
        <v>0</v>
      </c>
      <c r="AH84" s="82">
        <f>SUMIFS(Aut_BlueMe_Sem_Pedido!$J:$J,Aut_BlueMe_Sem_Pedido!$Q:$Q,DRE!AF$4,Aut_BlueMe_Sem_Pedido!$H:$H,DRE!$A84)+SUMIFS(Aut_Ajustes_Manuais!$G:$G,Aut_Ajustes_Manuais!$I:$I,DRE!AF$4,Aut_Ajustes_Manuais!$F:$F,"Repasse Gazit - Locação Anexo Abaru")</f>
        <v/>
      </c>
      <c r="AI84" s="241" t="n">
        <v>0</v>
      </c>
      <c r="AJ84" s="81" t="n">
        <v>0</v>
      </c>
      <c r="AK84" s="82">
        <f>SUMIFS(Aut_BlueMe_Sem_Pedido!$J:$J,Aut_BlueMe_Sem_Pedido!$Q:$Q,DRE!AI$4,Aut_BlueMe_Sem_Pedido!$H:$H,DRE!$A84)+SUMIFS(Aut_Ajustes_Manuais!$G:$G,Aut_Ajustes_Manuais!$I:$I,DRE!AI$4,Aut_Ajustes_Manuais!$F:$F,"Repasse Gazit - Locação Anexo Abaru")</f>
        <v/>
      </c>
      <c r="AL84" s="241" t="n">
        <v>0</v>
      </c>
      <c r="AM84" s="81" t="n">
        <v>0</v>
      </c>
      <c r="AN84" s="82">
        <f>SUMIFS(Aut_BlueMe_Sem_Pedido!$J:$J,Aut_BlueMe_Sem_Pedido!$Q:$Q,DRE!AL$4,Aut_BlueMe_Sem_Pedido!$H:$H,DRE!$A84)+SUMIFS(Aut_Ajustes_Manuais!$G:$G,Aut_Ajustes_Manuais!$I:$I,DRE!AL$4,Aut_Ajustes_Manuais!$F:$F,"Repasse Gazit - Locação Anexo Abaru")</f>
        <v/>
      </c>
      <c r="AO84" s="241" t="n">
        <v>0</v>
      </c>
      <c r="AP84" s="81" t="n">
        <v>0</v>
      </c>
      <c r="AQ84" s="82">
        <f>SUMIFS(Aut_BlueMe_Sem_Pedido!$J:$J,Aut_BlueMe_Sem_Pedido!$Q:$Q,DRE!AO$4,Aut_BlueMe_Sem_Pedido!$H:$H,DRE!$A84)+SUMIFS(Aut_Ajustes_Manuais!$G:$G,Aut_Ajustes_Manuais!$I:$I,DRE!AO$4,Aut_Ajustes_Manuais!$F:$F,"Repasse Gazit - Locação Anexo Abaru")</f>
        <v/>
      </c>
      <c r="AR84" s="241">
        <f>SUMIFS($H84:$AO84,$H$5:$AO$5,"&lt;"&amp;MONTH(TODAY()),$H$6:$AO$6,"REAL 25")</f>
        <v/>
      </c>
      <c r="AS84" s="81">
        <f>SUMIFS($I84:$AP84,$I$5:$AP$5,"&lt;"&amp;MONTH(TODAY()),$I$6:$AP$6,"ORÇADO ")</f>
        <v/>
      </c>
      <c r="AT84" s="82">
        <f>SUMIFS($J84:$AQ84,$J$5:$AQ$5,"&lt;"&amp;MONTH(TODAY()),$J$6:$AQ$6,"REAL 26")</f>
        <v/>
      </c>
      <c r="AU84" s="241">
        <f>SUM(H84,K84,N84,Q84,T84,W84,Z84,AC84,AF84,AI84,AL84,AO84)</f>
        <v/>
      </c>
      <c r="AV84" s="81">
        <f>SUM(I84,L84,O84,R84,U84,X84,AA84,AD84,AG84,AJ84,AM84,AP84)</f>
        <v/>
      </c>
      <c r="AW84" s="82">
        <f>SUM(J84,M84,P84,S84,V84,Y84,AB84,AE84,AH84,AK84,AN84,AQ84)</f>
        <v/>
      </c>
      <c r="AX84" s="241">
        <f>SUM(H84,K84,N84)</f>
        <v/>
      </c>
      <c r="AY84" s="81">
        <f>SUM(I84,L84,O84)</f>
        <v/>
      </c>
      <c r="AZ84" s="82">
        <f>SUM(J84,M84,P84)</f>
        <v/>
      </c>
      <c r="BA84" s="241">
        <f>SUM(Q84,T84,W84)</f>
        <v/>
      </c>
      <c r="BB84" s="81">
        <f>SUM(R84,U84,X84)</f>
        <v/>
      </c>
      <c r="BC84" s="82">
        <f>SUM(S84,V84,Y84)</f>
        <v/>
      </c>
      <c r="BD84" s="241">
        <f>SUM(Z84,AC84,AF84)</f>
        <v/>
      </c>
      <c r="BE84" s="81">
        <f>SUM(AA84,AD84,AG84)</f>
        <v/>
      </c>
      <c r="BF84" s="82">
        <f>SUM(AB84,AE84,AH84)</f>
        <v/>
      </c>
      <c r="BG84" s="241">
        <f>SUM(AI84,AL84,AO84)</f>
        <v/>
      </c>
      <c r="BH84" s="81">
        <f>SUM(AJ84,AM84,AP84)</f>
        <v/>
      </c>
      <c r="BI84" s="82">
        <f>SUM(AK84,AN84,AQ84)</f>
        <v/>
      </c>
      <c r="BK84" s="442">
        <f>SUM(I84,L84,O84,R84,U84,X84,AA84,AD84,AG84,AJ84,AM84,AP84)</f>
        <v/>
      </c>
      <c r="BL84" s="442">
        <f>BK84-AV84</f>
        <v/>
      </c>
      <c r="BM84" s="442">
        <f>SUM(J84,M84,P84,S84,V84)</f>
        <v/>
      </c>
      <c r="BN84" s="442">
        <f>BM84-AT84</f>
        <v/>
      </c>
      <c r="BP84" s="463">
        <f>_xlfn.FORMULATEXT(V84) &amp; "+SOMASES(Aut_Ajustes_Manuais!$G:$G;Aut_Ajustes_Manuais!$I:$I;DRE!T$4;Aut_Ajustes_Manuais!$F:$F;""" &amp; A84 &amp; """)"</f>
        <v/>
      </c>
    </row>
    <row r="85">
      <c r="A85" s="71" t="inlineStr">
        <is>
          <t>% sobre Receita de Eventos</t>
        </is>
      </c>
      <c r="C85" s="24" t="n"/>
      <c r="D85" s="69" t="n"/>
      <c r="E85" s="69" t="n"/>
      <c r="F85" s="41" t="n"/>
      <c r="H85" s="255" t="n">
        <v>-5.4</v>
      </c>
      <c r="I85" s="83" t="n">
        <v>-0.078</v>
      </c>
      <c r="J85" s="84">
        <f>IFERROR(J56/(J14+J15+J16),0)</f>
        <v/>
      </c>
      <c r="K85" s="255" t="n">
        <v>0</v>
      </c>
      <c r="L85" s="83" t="n">
        <v>-0.078</v>
      </c>
      <c r="M85" s="84">
        <f>IFERROR(M56/(M14+M15+M16),0)</f>
        <v/>
      </c>
      <c r="N85" s="255" t="n">
        <v>-0.1782302221489964</v>
      </c>
      <c r="O85" s="83" t="n">
        <v>-0.078</v>
      </c>
      <c r="P85" s="84">
        <f>IFERROR(P56/(P14+P15+P16),0)</f>
        <v/>
      </c>
      <c r="Q85" s="255" t="n">
        <v>0</v>
      </c>
      <c r="R85" s="83" t="n">
        <v>-0.078</v>
      </c>
      <c r="S85" s="84">
        <f>IFERROR(S56/(S14+S15+S16),0)</f>
        <v/>
      </c>
      <c r="T85" s="255" t="n">
        <v>-0.1107740709459459</v>
      </c>
      <c r="U85" s="83" t="n">
        <v>-0.078</v>
      </c>
      <c r="V85" s="84">
        <f>IFERROR(V56/(V14+V15+V16),0)</f>
        <v/>
      </c>
      <c r="W85" s="255" t="n">
        <v>-0.0585882012724118</v>
      </c>
      <c r="X85" s="83" t="n">
        <v>-0.078</v>
      </c>
      <c r="Y85" s="84">
        <f>IFERROR(Y56/(Y14+Y15+Y16),0)</f>
        <v/>
      </c>
      <c r="Z85" s="255" t="n">
        <v>-0.06676918238106087</v>
      </c>
      <c r="AA85" s="83" t="n">
        <v>-0.07084848484848486</v>
      </c>
      <c r="AB85" s="84">
        <f>IFERROR(AB56/(AB14+AB15+AB16),0)</f>
        <v/>
      </c>
      <c r="AC85" s="255" t="n">
        <v>-0.06272012004175365</v>
      </c>
      <c r="AD85" s="83" t="n">
        <v>-0.078</v>
      </c>
      <c r="AE85" s="84">
        <f>IFERROR(AE56/(AE14+AE15+AE16),0)</f>
        <v/>
      </c>
      <c r="AF85" s="255" t="n">
        <v>-0.09458724597056763</v>
      </c>
      <c r="AG85" s="83" t="n">
        <v>-0.078</v>
      </c>
      <c r="AH85" s="84">
        <f>IFERROR(AH56/(AH14+AH15+AH16),0)</f>
        <v/>
      </c>
      <c r="AI85" s="255" t="n">
        <v>-0.03818850833876464</v>
      </c>
      <c r="AJ85" s="83" t="n">
        <v>-0.07070588235294117</v>
      </c>
      <c r="AK85" s="84">
        <f>IFERROR(AK56/(AK14+AK15+AK16),0)</f>
        <v/>
      </c>
      <c r="AL85" s="255" t="n">
        <v>-0.06656125477627436</v>
      </c>
      <c r="AM85" s="83" t="n">
        <v>-0.07472727272727273</v>
      </c>
      <c r="AN85" s="84">
        <f>IFERROR(AN56/(AN14+AN15+AN16),0)</f>
        <v/>
      </c>
      <c r="AO85" s="255" t="n">
        <v>-0.06017017571314578</v>
      </c>
      <c r="AP85" s="83" t="n">
        <v>-0.07070588235294117</v>
      </c>
      <c r="AQ85" s="84">
        <f>IFERROR(AQ56/(AQ14+AQ15+AQ16),0)</f>
        <v/>
      </c>
      <c r="AR85" s="255">
        <f>IFERROR(AR56/(AR14+AR15+AR16),0)</f>
        <v/>
      </c>
      <c r="AS85" s="83">
        <f>IFERROR(AS56/(AS14+AS15+AS16),0)</f>
        <v/>
      </c>
      <c r="AT85" s="84">
        <f>IFERROR(AT56/(AT14+AT15+AT16),0)</f>
        <v/>
      </c>
      <c r="AU85" s="255">
        <f>IFERROR(AU56/(AU14+AU15+AU16),0)</f>
        <v/>
      </c>
      <c r="AV85" s="83">
        <f>IFERROR(AV56/(AV14+AV15+AV16),0)</f>
        <v/>
      </c>
      <c r="AW85" s="84">
        <f>IFERROR(AW56/(AW14+AW15+AW16),0)</f>
        <v/>
      </c>
      <c r="AX85" s="255">
        <f>IFERROR(AX56/(AX14+AX15+AX16),0)</f>
        <v/>
      </c>
      <c r="AY85" s="83">
        <f>IFERROR(AY56/(AY14+AY15+AY16),0)</f>
        <v/>
      </c>
      <c r="AZ85" s="84">
        <f>IFERROR(AZ56/(AZ14+AZ15+AZ16),0)</f>
        <v/>
      </c>
      <c r="BA85" s="255">
        <f>IFERROR(BA56/(BA14+BA15+BA16),0)</f>
        <v/>
      </c>
      <c r="BB85" s="83">
        <f>IFERROR(BB56/(BB14+BB15+BB16),0)</f>
        <v/>
      </c>
      <c r="BC85" s="84">
        <f>IFERROR(BC56/(BC14+BC15+BC16),0)</f>
        <v/>
      </c>
      <c r="BD85" s="255">
        <f>IFERROR(BD56/(BD14+BD15+BD16),0)</f>
        <v/>
      </c>
      <c r="BE85" s="83">
        <f>IFERROR(BE56/(BE14+BE15+BE16),0)</f>
        <v/>
      </c>
      <c r="BF85" s="84">
        <f>IFERROR(BF56/(BF14+BF15+BF16),0)</f>
        <v/>
      </c>
      <c r="BG85" s="255">
        <f>IFERROR(BG56/(BG14+BG15+BG16),0)</f>
        <v/>
      </c>
      <c r="BH85" s="83">
        <f>IFERROR(BH56/(BH14+BH15+BH16),0)</f>
        <v/>
      </c>
      <c r="BI85" s="84">
        <f>IFERROR(BI56/(BI14+BI15+BI16),0)</f>
        <v/>
      </c>
      <c r="BK85" s="442">
        <f>SUM(I85,L85,O85,R85,U85,X85,AA85,AD85,AG85,AJ85,AM85,AP85)</f>
        <v/>
      </c>
      <c r="BL85" s="442">
        <f>BK85-AV85</f>
        <v/>
      </c>
      <c r="BM85" s="442">
        <f>SUM(J85,M85,P85,S85,V85)</f>
        <v/>
      </c>
      <c r="BN85" s="442">
        <f>BM85-AT85</f>
        <v/>
      </c>
    </row>
    <row r="86">
      <c r="A86" s="71" t="inlineStr">
        <is>
          <t>% sobre Receita Bruta</t>
        </is>
      </c>
      <c r="C86" s="24" t="n"/>
      <c r="D86" s="69" t="n"/>
      <c r="E86" s="69" t="n"/>
      <c r="F86" s="41" t="n"/>
      <c r="H86" s="255" t="n">
        <v>-0.006210300295965661</v>
      </c>
      <c r="I86" s="83" t="n">
        <v>-0.0130708824486507</v>
      </c>
      <c r="J86" s="84">
        <f>IFERROR(J56/J8,0)</f>
        <v/>
      </c>
      <c r="K86" s="255" t="n">
        <v>-0.006413309812638361</v>
      </c>
      <c r="L86" s="83" t="n">
        <v>-0.01283606081226692</v>
      </c>
      <c r="M86" s="84">
        <f>IFERROR(M56/M8,0)</f>
        <v/>
      </c>
      <c r="N86" s="255" t="n">
        <v>-0.007280862594116217</v>
      </c>
      <c r="O86" s="83" t="n">
        <v>-0.01124836926771949</v>
      </c>
      <c r="P86" s="84">
        <f>IFERROR(P56/P8,0)</f>
        <v/>
      </c>
      <c r="Q86" s="255" t="n">
        <v>-0.002387282943758598</v>
      </c>
      <c r="R86" s="83" t="n">
        <v>-0.01192321031283996</v>
      </c>
      <c r="S86" s="84">
        <f>IFERROR(S56/S8,0)</f>
        <v/>
      </c>
      <c r="T86" s="255" t="n">
        <v>-0.001961228794666463</v>
      </c>
      <c r="U86" s="83" t="n">
        <v>-0.01043452162672238</v>
      </c>
      <c r="V86" s="84">
        <f>IFERROR(V56/V8,0)</f>
        <v/>
      </c>
      <c r="W86" s="255" t="n">
        <v>-0.002749499502913811</v>
      </c>
      <c r="X86" s="83" t="n">
        <v>-0.01172078325803311</v>
      </c>
      <c r="Y86" s="84">
        <f>IFERROR(Y56/Y8,0)</f>
        <v/>
      </c>
      <c r="Z86" s="255" t="n">
        <v>-0.01940675163833493</v>
      </c>
      <c r="AA86" s="83" t="n">
        <v>-0.019940680753901</v>
      </c>
      <c r="AB86" s="84">
        <f>IFERROR(AB56/AB8,0)</f>
        <v/>
      </c>
      <c r="AC86" s="255" t="n">
        <v>-0.006476287322551733</v>
      </c>
      <c r="AD86" s="83" t="n">
        <v>-0.01019294289613315</v>
      </c>
      <c r="AE86" s="84">
        <f>IFERROR(AE56/AE8,0)</f>
        <v/>
      </c>
      <c r="AF86" s="255" t="n">
        <v>-0.01069827154544394</v>
      </c>
      <c r="AG86" s="83" t="n">
        <v>-0.01105414429754423</v>
      </c>
      <c r="AH86" s="84">
        <f>IFERROR(AH56/AH8,0)</f>
        <v/>
      </c>
      <c r="AI86" s="255" t="n">
        <v>-0.01415321399597557</v>
      </c>
      <c r="AJ86" s="83" t="n">
        <v>-0.02442553642206789</v>
      </c>
      <c r="AK86" s="84">
        <f>IFERROR(AK56/AK8,0)</f>
        <v/>
      </c>
      <c r="AL86" s="255" t="n">
        <v>-0.01145113747030752</v>
      </c>
      <c r="AM86" s="83" t="n">
        <v>-0.0139292573598315</v>
      </c>
      <c r="AN86" s="84">
        <f>IFERROR(AN56/AN8,0)</f>
        <v/>
      </c>
      <c r="AO86" s="255" t="n">
        <v>-0.02144984970819452</v>
      </c>
      <c r="AP86" s="83" t="n">
        <v>-0.02267833333931127</v>
      </c>
      <c r="AQ86" s="84">
        <f>IFERROR(AQ56/AQ8,0)</f>
        <v/>
      </c>
      <c r="AR86" s="255">
        <f>IFERROR(AR56/AR8,0)</f>
        <v/>
      </c>
      <c r="AS86" s="83">
        <f>IFERROR(AS56/AS8,0)</f>
        <v/>
      </c>
      <c r="AT86" s="84">
        <f>IFERROR(AT56/AT8,0)</f>
        <v/>
      </c>
      <c r="AU86" s="255">
        <f>IFERROR(AU56/AU8,0)</f>
        <v/>
      </c>
      <c r="AV86" s="83">
        <f>IFERROR(AV56/AV8,0)</f>
        <v/>
      </c>
      <c r="AW86" s="84">
        <f>IFERROR(AW56/AW8,0)</f>
        <v/>
      </c>
      <c r="AX86" s="255">
        <f>IFERROR(AX56/AX8,0)</f>
        <v/>
      </c>
      <c r="AY86" s="83">
        <f>IFERROR(AY56/AY8,0)</f>
        <v/>
      </c>
      <c r="AZ86" s="84">
        <f>IFERROR(AZ56/AZ8,0)</f>
        <v/>
      </c>
      <c r="BA86" s="255">
        <f>IFERROR(BA56/BA8,0)</f>
        <v/>
      </c>
      <c r="BB86" s="83">
        <f>IFERROR(BB56/BB8,0)</f>
        <v/>
      </c>
      <c r="BC86" s="84">
        <f>IFERROR(BC56/BC8,0)</f>
        <v/>
      </c>
      <c r="BD86" s="255">
        <f>IFERROR(BD56/BD8,0)</f>
        <v/>
      </c>
      <c r="BE86" s="83">
        <f>IFERROR(BE56/BE8,0)</f>
        <v/>
      </c>
      <c r="BF86" s="84">
        <f>IFERROR(BF56/BF8,0)</f>
        <v/>
      </c>
      <c r="BG86" s="255">
        <f>IFERROR(BG56/BG8,0)</f>
        <v/>
      </c>
      <c r="BH86" s="83">
        <f>IFERROR(BH56/BH8,0)</f>
        <v/>
      </c>
      <c r="BI86" s="84">
        <f>IFERROR(BI56/BI8,0)</f>
        <v/>
      </c>
      <c r="BK86" s="442">
        <f>SUM(I86,L86,O86,R86,U86,X86,AA86,AD86,AG86,AJ86,AM86,AP86)</f>
        <v/>
      </c>
      <c r="BL86" s="442">
        <f>BK86-AV86</f>
        <v/>
      </c>
      <c r="BM86" s="442">
        <f>SUM(J86,M86,P86,S86,V86)</f>
        <v/>
      </c>
      <c r="BN86" s="442">
        <f>BM86-AT86</f>
        <v/>
      </c>
    </row>
    <row r="87">
      <c r="A87" s="18" t="n"/>
      <c r="C87" s="60" t="n"/>
      <c r="E87" s="16" t="n"/>
      <c r="F87" s="17" t="n"/>
      <c r="H87" s="256" t="n"/>
      <c r="I87" s="232" t="n"/>
      <c r="J87" s="85" t="n"/>
      <c r="K87" s="256" t="n"/>
      <c r="L87" s="232" t="n"/>
      <c r="M87" s="85" t="n"/>
      <c r="N87" s="256" t="n"/>
      <c r="O87" s="232" t="n"/>
      <c r="P87" s="85" t="n"/>
      <c r="Q87" s="256" t="n"/>
      <c r="R87" s="232" t="n"/>
      <c r="S87" s="85" t="n"/>
      <c r="T87" s="256" t="n"/>
      <c r="U87" s="232" t="n"/>
      <c r="V87" s="85" t="n"/>
      <c r="W87" s="256" t="n"/>
      <c r="X87" s="232" t="n"/>
      <c r="Y87" s="85" t="n"/>
      <c r="Z87" s="256" t="n"/>
      <c r="AA87" s="232" t="n"/>
      <c r="AB87" s="85" t="n"/>
      <c r="AC87" s="256" t="n"/>
      <c r="AD87" s="232" t="n"/>
      <c r="AE87" s="85" t="n"/>
      <c r="AF87" s="256" t="n"/>
      <c r="AG87" s="232" t="n"/>
      <c r="AH87" s="85" t="n"/>
      <c r="AI87" s="256" t="n"/>
      <c r="AJ87" s="232" t="n"/>
      <c r="AK87" s="85" t="n"/>
      <c r="AL87" s="256" t="n"/>
      <c r="AM87" s="232" t="n"/>
      <c r="AN87" s="85" t="n"/>
      <c r="AO87" s="256" t="n"/>
      <c r="AP87" s="232" t="n"/>
      <c r="AQ87" s="85" t="n"/>
      <c r="AR87" s="256" t="n"/>
      <c r="AS87" s="232" t="n"/>
      <c r="AT87" s="85" t="n"/>
      <c r="AU87" s="256" t="n"/>
      <c r="AV87" s="232" t="n"/>
      <c r="AW87" s="85" t="n"/>
      <c r="AX87" s="256" t="n"/>
      <c r="AY87" s="232" t="n"/>
      <c r="AZ87" s="85" t="n"/>
      <c r="BA87" s="256" t="n"/>
      <c r="BB87" s="232" t="n"/>
      <c r="BC87" s="85" t="n"/>
      <c r="BD87" s="256" t="n"/>
      <c r="BE87" s="232" t="n"/>
      <c r="BF87" s="85" t="n"/>
      <c r="BG87" s="256" t="n"/>
      <c r="BH87" s="232" t="n"/>
      <c r="BI87" s="85" t="n"/>
      <c r="BK87" s="442">
        <f>SUM(I87,L87,O87,R87,U87,X87,AA87,AD87,AG87,AJ87,AM87,AP87)</f>
        <v/>
      </c>
      <c r="BL87" s="442">
        <f>BK87-AV87</f>
        <v/>
      </c>
      <c r="BM87" s="442">
        <f>SUM(J87,M87,P87,S87,V87)</f>
        <v/>
      </c>
      <c r="BN87" s="442">
        <f>BM87-AT87</f>
        <v/>
      </c>
    </row>
    <row r="88">
      <c r="A88" s="39" t="inlineStr">
        <is>
          <t>(-) Dedução da Gorjeta</t>
        </is>
      </c>
      <c r="C88" s="40" t="inlineStr">
        <is>
          <t>Premissas</t>
        </is>
      </c>
      <c r="D88" s="40" t="inlineStr">
        <is>
          <t>Valores</t>
        </is>
      </c>
      <c r="E88" s="40" t="inlineStr">
        <is>
          <t>% Incid</t>
        </is>
      </c>
      <c r="F88" s="41" t="n"/>
      <c r="G88" s="86" t="n"/>
      <c r="H88" s="251">
        <f>SUM(H89:H90)</f>
        <v/>
      </c>
      <c r="I88" s="67">
        <f>SUM(I89:I90)</f>
        <v/>
      </c>
      <c r="J88" s="68">
        <f>SUM(J89:J90)</f>
        <v/>
      </c>
      <c r="K88" s="251">
        <f>SUM(K89:K90)</f>
        <v/>
      </c>
      <c r="L88" s="67">
        <f>SUM(L89:L90)</f>
        <v/>
      </c>
      <c r="M88" s="68">
        <f>SUM(M89:M90)</f>
        <v/>
      </c>
      <c r="N88" s="251">
        <f>SUM(N89:N90)</f>
        <v/>
      </c>
      <c r="O88" s="67">
        <f>SUM(O89:O90)</f>
        <v/>
      </c>
      <c r="P88" s="68">
        <f>SUM(P89:P90)</f>
        <v/>
      </c>
      <c r="Q88" s="251">
        <f>SUM(Q89:Q90)</f>
        <v/>
      </c>
      <c r="R88" s="67">
        <f>SUM(R89:R90)</f>
        <v/>
      </c>
      <c r="S88" s="68">
        <f>SUM(S89:S90)</f>
        <v/>
      </c>
      <c r="T88" s="251">
        <f>SUM(T89:T90)</f>
        <v/>
      </c>
      <c r="U88" s="67">
        <f>SUM(U89:U90)</f>
        <v/>
      </c>
      <c r="V88" s="68">
        <f>SUM(V89:V90)</f>
        <v/>
      </c>
      <c r="W88" s="251">
        <f>SUM(W89:W90)</f>
        <v/>
      </c>
      <c r="X88" s="67">
        <f>SUM(X89:X90)</f>
        <v/>
      </c>
      <c r="Y88" s="68">
        <f>SUM(Y89:Y90)</f>
        <v/>
      </c>
      <c r="Z88" s="251">
        <f>SUM(Z89:Z90)</f>
        <v/>
      </c>
      <c r="AA88" s="67">
        <f>SUM(AA89:AA90)</f>
        <v/>
      </c>
      <c r="AB88" s="68">
        <f>SUM(AB89:AB90)</f>
        <v/>
      </c>
      <c r="AC88" s="251">
        <f>SUM(AC89:AC90)</f>
        <v/>
      </c>
      <c r="AD88" s="67">
        <f>SUM(AD89:AD90)</f>
        <v/>
      </c>
      <c r="AE88" s="68">
        <f>SUM(AE89:AE90)</f>
        <v/>
      </c>
      <c r="AF88" s="251">
        <f>SUM(AF89:AF90)</f>
        <v/>
      </c>
      <c r="AG88" s="67">
        <f>SUM(AG89:AG90)</f>
        <v/>
      </c>
      <c r="AH88" s="68">
        <f>SUM(AH89:AH90)</f>
        <v/>
      </c>
      <c r="AI88" s="251">
        <f>SUM(AI89:AI90)</f>
        <v/>
      </c>
      <c r="AJ88" s="67">
        <f>SUM(AJ89:AJ90)</f>
        <v/>
      </c>
      <c r="AK88" s="68">
        <f>SUM(AK89:AK90)</f>
        <v/>
      </c>
      <c r="AL88" s="251">
        <f>SUM(AL89:AL90)</f>
        <v/>
      </c>
      <c r="AM88" s="67">
        <f>SUM(AM89:AM90)</f>
        <v/>
      </c>
      <c r="AN88" s="68">
        <f>SUM(AN89:AN90)</f>
        <v/>
      </c>
      <c r="AO88" s="251">
        <f>SUM(AO89:AO90)</f>
        <v/>
      </c>
      <c r="AP88" s="67">
        <f>SUM(AP89:AP90)</f>
        <v/>
      </c>
      <c r="AQ88" s="68">
        <f>SUM(AQ89:AQ90)</f>
        <v/>
      </c>
      <c r="AR88" s="251">
        <f>SUM(AR89:AR90)</f>
        <v/>
      </c>
      <c r="AS88" s="67">
        <f>SUM(AS89:AS90)</f>
        <v/>
      </c>
      <c r="AT88" s="68">
        <f>SUM(AT89:AT90)</f>
        <v/>
      </c>
      <c r="AU88" s="251">
        <f>SUM(AU89:AU90)</f>
        <v/>
      </c>
      <c r="AV88" s="67">
        <f>SUM(AV89:AV90)</f>
        <v/>
      </c>
      <c r="AW88" s="68">
        <f>SUM(AW89:AW90)</f>
        <v/>
      </c>
      <c r="AX88" s="251">
        <f>SUM(AX89:AX90)</f>
        <v/>
      </c>
      <c r="AY88" s="67">
        <f>SUM(AY89:AY90)</f>
        <v/>
      </c>
      <c r="AZ88" s="68">
        <f>SUM(AZ89:AZ90)</f>
        <v/>
      </c>
      <c r="BA88" s="251">
        <f>SUM(BA89:BA90)</f>
        <v/>
      </c>
      <c r="BB88" s="67">
        <f>SUM(BB89:BB90)</f>
        <v/>
      </c>
      <c r="BC88" s="68">
        <f>SUM(BC89:BC90)</f>
        <v/>
      </c>
      <c r="BD88" s="251">
        <f>SUM(BD89:BD90)</f>
        <v/>
      </c>
      <c r="BE88" s="67">
        <f>SUM(BE89:BE90)</f>
        <v/>
      </c>
      <c r="BF88" s="68">
        <f>SUM(BF89:BF90)</f>
        <v/>
      </c>
      <c r="BG88" s="251">
        <f>SUM(BG89:BG90)</f>
        <v/>
      </c>
      <c r="BH88" s="67">
        <f>SUM(BH89:BH90)</f>
        <v/>
      </c>
      <c r="BI88" s="68">
        <f>SUM(BI89:BI90)</f>
        <v/>
      </c>
      <c r="BK88" s="442">
        <f>SUM(I88,L88,O88,R88,U88,X88,AA88,AD88,AG88,AJ88,AM88,AP88)</f>
        <v/>
      </c>
      <c r="BL88" s="442">
        <f>BK88-AV88</f>
        <v/>
      </c>
      <c r="BM88" s="442">
        <f>SUM(J88,M88,P88,S88,V88)</f>
        <v/>
      </c>
      <c r="BN88" s="442">
        <f>BM88-AT88</f>
        <v/>
      </c>
    </row>
    <row r="89" outlineLevel="1" ht="25.2" customFormat="1" customHeight="1" s="463">
      <c r="A89" s="22" t="inlineStr">
        <is>
          <t xml:space="preserve">  -  Comissões e Gorjeta</t>
        </is>
      </c>
      <c r="B89" s="468" t="n"/>
      <c r="C89" s="24" t="inlineStr">
        <is>
          <t>Valor Líquido Distribuído</t>
        </is>
      </c>
      <c r="D89" s="25" t="inlineStr">
        <is>
          <t xml:space="preserve">Impostos + Taxa Cartão + % Estaff </t>
        </is>
      </c>
      <c r="E89" s="87" t="n"/>
      <c r="F89" s="41" t="n"/>
      <c r="G89" s="23" t="n"/>
      <c r="H89" s="241" t="n">
        <v>-42480</v>
      </c>
      <c r="I89" s="81" t="n">
        <v>-72499.15852428079</v>
      </c>
      <c r="J89" s="28">
        <f>SUMIFS(Aut_BlueMe_Sem_Pedido!$J:$J,Aut_BlueMe_Sem_Pedido!$Q:$Q,DRE!H$4,Aut_BlueMe_Sem_Pedido!$H:$H,DRE!$A89)-SUMIFS(Aut_Folha!$J:$J,Aut_Folha!$K:$K,DRE!H$4,Aut_Folha!$G:$G,"Gorjeta")+SUMIFS(Aut_Ajustes_Manuais!$G:$G,Aut_Ajustes_Manuais!$I:$I,DRE!H$4,Aut_Ajustes_Manuais!$F:$F,"  -  Comissões e Gorjeta")</f>
        <v/>
      </c>
      <c r="K89" s="254" t="n">
        <v>-71330</v>
      </c>
      <c r="L89" s="81" t="n">
        <v>-75833.8697158752</v>
      </c>
      <c r="M89" s="437">
        <f>SUMIFS(Aut_BlueMe_Sem_Pedido!$J:$J,Aut_BlueMe_Sem_Pedido!$Q:$Q,DRE!K$4,Aut_BlueMe_Sem_Pedido!$H:$H,DRE!$A89)-SUMIFS(Aut_Folha!$J:$J,Aut_Folha!$K:$K,DRE!K$4,Aut_Folha!$G:$G,"Gorjeta")+SUMIFS(Aut_Ajustes_Manuais!$G:$G,Aut_Ajustes_Manuais!$I:$I,DRE!K$4,Aut_Ajustes_Manuais!$F:$F,"  -  Comissões e Gorjeta")</f>
        <v/>
      </c>
      <c r="N89" s="254" t="n">
        <v>-37070</v>
      </c>
      <c r="O89" s="81" t="n">
        <v>-88964.62659761761</v>
      </c>
      <c r="P89" s="436">
        <f>SUMIFS(Aut_BlueMe_Sem_Pedido!$J:$J,Aut_BlueMe_Sem_Pedido!$Q:$Q,DRE!N$4,Aut_BlueMe_Sem_Pedido!$H:$H,DRE!$A89)-SUMIFS(Aut_Folha!$J:$J,Aut_Folha!$K:$K,DRE!N$4,Aut_Folha!$G:$G,"Gorjeta")+SUMIFS(Aut_Ajustes_Manuais!$G:$G,Aut_Ajustes_Manuais!$I:$I,DRE!N$4,Aut_Ajustes_Manuais!$F:$F,"  -  Comissões e Gorjeta")</f>
        <v/>
      </c>
      <c r="Q89" s="241" t="n">
        <v>-75460</v>
      </c>
      <c r="R89" s="81" t="n">
        <v>-82784.2406475552</v>
      </c>
      <c r="S89" s="82">
        <f>SUMIFS(Aut_BlueMe_Sem_Pedido!$J:$J,Aut_BlueMe_Sem_Pedido!$Q:$Q,DRE!Q$4,Aut_BlueMe_Sem_Pedido!$H:$H,DRE!$A89)-SUMIFS(Aut_Folha!$J:$J,Aut_Folha!$K:$K,DRE!Q$4,Aut_Folha!$G:$G,"Gorjeta")+SUMIFS(Aut_Ajustes_Manuais!$G:$G,Aut_Ajustes_Manuais!$I:$I,DRE!Q$4,Aut_Ajustes_Manuais!$F:$F,"  -  Comissões e Gorjeta")</f>
        <v/>
      </c>
      <c r="T89" s="241" t="n">
        <v>-73470</v>
      </c>
      <c r="U89" s="81" t="n">
        <v>-98197.99162453439</v>
      </c>
      <c r="V89" s="82">
        <f>SUMIFS(Aut_BlueMe_Sem_Pedido!$J:$J,Aut_BlueMe_Sem_Pedido!$Q:$Q,DRE!T$4,Aut_BlueMe_Sem_Pedido!$H:$H,DRE!$A89)-SUMIFS(Aut_Folha!$J:$J,Aut_Folha!$K:$K,DRE!T$4,Aut_Folha!$G:$G,"Gorjeta")+SUMIFS(Aut_Ajustes_Manuais!$G:$G,Aut_Ajustes_Manuais!$I:$I,DRE!T$4,Aut_Ajustes_Manuais!$F:$F,"  -  Comissões e Gorjeta")</f>
        <v/>
      </c>
      <c r="W89" s="241" t="n">
        <v>-82450</v>
      </c>
      <c r="X89" s="81" t="n">
        <v>-84713.08738897684</v>
      </c>
      <c r="Y89" s="82">
        <f>SUMIFS(Aut_BlueMe_Sem_Pedido!$J:$J,Aut_BlueMe_Sem_Pedido!$Q:$Q,DRE!W$4,Aut_BlueMe_Sem_Pedido!$H:$H,DRE!$A89)-SUMIFS(Aut_Folha!$J:$J,Aut_Folha!$K:$K,DRE!W$4,Aut_Folha!$G:$G,"Gorjeta")+SUMIFS(Aut_Ajustes_Manuais!$G:$G,Aut_Ajustes_Manuais!$I:$I,DRE!W$4,Aut_Ajustes_Manuais!$F:$F,"  -  Comissões e Gorjeta")</f>
        <v/>
      </c>
      <c r="Z89" s="241" t="n">
        <v>-72959</v>
      </c>
      <c r="AA89" s="81" t="n">
        <v>-113932.4220308856</v>
      </c>
      <c r="AB89" s="82">
        <f>SUMIFS(Aut_BlueMe_Sem_Pedido!$J:$J,Aut_BlueMe_Sem_Pedido!$Q:$Q,DRE!Z$4,Aut_BlueMe_Sem_Pedido!$H:$H,DRE!$A89)-SUMIFS(Aut_Folha!$J:$J,Aut_Folha!$K:$K,DRE!Z$4,Aut_Folha!$G:$G,"Gorjeta")+SUMIFS(Aut_Ajustes_Manuais!$G:$G,Aut_Ajustes_Manuais!$I:$I,DRE!Z$4,Aut_Ajustes_Manuais!$F:$F,"  -  Comissões e Gorjeta")</f>
        <v/>
      </c>
      <c r="AC89" s="241" t="n">
        <v>-105022</v>
      </c>
      <c r="AD89" s="81" t="n">
        <v>-101222.5750293312</v>
      </c>
      <c r="AE89" s="82">
        <f>SUMIFS(Aut_BlueMe_Sem_Pedido!$J:$J,Aut_BlueMe_Sem_Pedido!$Q:$Q,DRE!AC$4,Aut_BlueMe_Sem_Pedido!$H:$H,DRE!$A89)-SUMIFS(Aut_Folha!$J:$J,Aut_Folha!$K:$K,DRE!AC$4,Aut_Folha!$G:$G,"Gorjeta")+SUMIFS(Aut_Ajustes_Manuais!$G:$G,Aut_Ajustes_Manuais!$I:$I,DRE!AC$4,Aut_Ajustes_Manuais!$F:$F,"  -  Comissões e Gorjeta")</f>
        <v/>
      </c>
      <c r="AF89" s="241" t="n">
        <v>-90580</v>
      </c>
      <c r="AG89" s="81" t="n">
        <v>-91564.62319911119</v>
      </c>
      <c r="AH89" s="82">
        <f>SUMIFS(Aut_BlueMe_Sem_Pedido!$J:$J,Aut_BlueMe_Sem_Pedido!$Q:$Q,DRE!AF$4,Aut_BlueMe_Sem_Pedido!$H:$H,DRE!$A89)-SUMIFS(Aut_Folha!$J:$J,Aut_Folha!$K:$K,DRE!AF$4,Aut_Folha!$G:$G,"Gorjeta")+SUMIFS(Aut_Ajustes_Manuais!$G:$G,Aut_Ajustes_Manuais!$I:$I,DRE!AF$4,Aut_Ajustes_Manuais!$F:$F,"  -  Comissões e Gorjeta")</f>
        <v/>
      </c>
      <c r="AI89" s="241" t="n">
        <v>-72866.07000000001</v>
      </c>
      <c r="AJ89" s="81" t="n">
        <v>-89482.99679513041</v>
      </c>
      <c r="AK89" s="82">
        <f>SUMIFS(Aut_BlueMe_Sem_Pedido!$J:$J,Aut_BlueMe_Sem_Pedido!$Q:$Q,DRE!AI$4,Aut_BlueMe_Sem_Pedido!$H:$H,DRE!$A89)-SUMIFS(Aut_Folha!$J:$J,Aut_Folha!$K:$K,DRE!AI$4,Aut_Folha!$G:$G,"Gorjeta")+SUMIFS(Aut_Ajustes_Manuais!$G:$G,Aut_Ajustes_Manuais!$I:$I,DRE!AI$4,Aut_Ajustes_Manuais!$F:$F,"  -  Comissões e Gorjeta")</f>
        <v/>
      </c>
      <c r="AL89" s="241" t="n">
        <v>-84341</v>
      </c>
      <c r="AM89" s="81" t="n">
        <v>-95312.19656729759</v>
      </c>
      <c r="AN89" s="82">
        <f>SUMIFS(Aut_BlueMe_Sem_Pedido!$J:$J,Aut_BlueMe_Sem_Pedido!$Q:$Q,DRE!AL$4,Aut_BlueMe_Sem_Pedido!$H:$H,DRE!$A89)-SUMIFS(Aut_Folha!$J:$J,Aut_Folha!$K:$K,DRE!AL$4,Aut_Folha!$G:$G,"Gorjeta")+SUMIFS(Aut_Ajustes_Manuais!$G:$G,Aut_Ajustes_Manuais!$I:$I,DRE!AL$4,Aut_Ajustes_Manuais!$F:$F,"  -  Comissões e Gorjeta")</f>
        <v/>
      </c>
      <c r="AO89" s="241" t="n">
        <v>-83839.8</v>
      </c>
      <c r="AP89" s="81" t="n">
        <v>-99191.85752451365</v>
      </c>
      <c r="AQ89" s="82">
        <f>SUMIFS(Aut_BlueMe_Sem_Pedido!$J:$J,Aut_BlueMe_Sem_Pedido!$Q:$Q,DRE!AO$4,Aut_BlueMe_Sem_Pedido!$H:$H,DRE!$A89)-SUMIFS(Aut_Folha!$J:$J,Aut_Folha!$K:$K,DRE!AO$4,Aut_Folha!$G:$G,"Gorjeta")+SUMIFS(Aut_Ajustes_Manuais!$G:$G,Aut_Ajustes_Manuais!$I:$I,DRE!AO$4,Aut_Ajustes_Manuais!$F:$F,"  -  Comissões e Gorjeta")</f>
        <v/>
      </c>
      <c r="AR89" s="241">
        <f>SUMIFS($H89:$AO89,$H$5:$AO$5,"&lt;"&amp;MONTH(TODAY()),$H$6:$AO$6,"REAL 25")</f>
        <v/>
      </c>
      <c r="AS89" s="81">
        <f>SUMIFS($I89:$AP89,$I$5:$AP$5,"&lt;"&amp;MONTH(TODAY()),$I$6:$AP$6,"ORÇADO ")</f>
        <v/>
      </c>
      <c r="AT89" s="82">
        <f>SUMIFS($J89:$AQ89,$J$5:$AQ$5,"&lt;"&amp;MONTH(TODAY()),$J$6:$AQ$6,"REAL 26")</f>
        <v/>
      </c>
      <c r="AU89" s="241">
        <f>SUM(H89,K89,N89,Q89,T89,W89,Z89,AC89,AF89,AI89,AL89,AO89)</f>
        <v/>
      </c>
      <c r="AV89" s="81">
        <f>SUM(I89,L89,O89,R89,U89,X89,AA89,AD89,AG89,AJ89,AM89,AP89)</f>
        <v/>
      </c>
      <c r="AW89" s="82">
        <f>SUM(J89,M89,P89,S89,V89,Y89,AB89,AE89,AH89,AK89,AN89,AQ89)</f>
        <v/>
      </c>
      <c r="AX89" s="241">
        <f>SUM(H89,K89,N89)</f>
        <v/>
      </c>
      <c r="AY89" s="81">
        <f>SUM(I89,L89,O89)</f>
        <v/>
      </c>
      <c r="AZ89" s="82">
        <f>SUM(J89,M89,P89)</f>
        <v/>
      </c>
      <c r="BA89" s="241">
        <f>SUM(Q89,T89,W89)</f>
        <v/>
      </c>
      <c r="BB89" s="81">
        <f>SUM(R89,U89,X89)</f>
        <v/>
      </c>
      <c r="BC89" s="82">
        <f>SUM(S89,V89,Y89)</f>
        <v/>
      </c>
      <c r="BD89" s="241">
        <f>SUM(Z89,AC89,AF89)</f>
        <v/>
      </c>
      <c r="BE89" s="81">
        <f>SUM(AA89,AD89,AG89)</f>
        <v/>
      </c>
      <c r="BF89" s="82">
        <f>SUM(AB89,AE89,AH89)</f>
        <v/>
      </c>
      <c r="BG89" s="241">
        <f>SUM(AI89,AL89,AO89)</f>
        <v/>
      </c>
      <c r="BH89" s="81">
        <f>SUM(AJ89,AM89,AP89)</f>
        <v/>
      </c>
      <c r="BI89" s="82">
        <f>SUM(AK89,AN89,AQ89)</f>
        <v/>
      </c>
      <c r="BK89" s="442">
        <f>SUM(I89,L89,O89,R89,U89,X89,AA89,AD89,AG89,AJ89,AM89,AP89)</f>
        <v/>
      </c>
      <c r="BL89" s="442">
        <f>BK89-AV89</f>
        <v/>
      </c>
      <c r="BM89" s="442">
        <f>SUM(J89,M89,P89,S89,V89)</f>
        <v/>
      </c>
      <c r="BN89" s="442">
        <f>BM89-AT89</f>
        <v/>
      </c>
      <c r="BP89" s="463">
        <f>_xlfn.FORMULATEXT(V89) &amp; "+SOMASES(Aut_Ajustes_Manuais!$G:$G;Aut_Ajustes_Manuais!$I:$I;DRE!T$4;Aut_Ajustes_Manuais!$F:$F;""" &amp; A89 &amp; """)"</f>
        <v/>
      </c>
    </row>
    <row r="90" outlineLevel="1" customFormat="1" s="463">
      <c r="A90" s="22" t="n"/>
      <c r="B90" s="468" t="n"/>
      <c r="C90" s="24" t="n"/>
      <c r="D90" s="25" t="n"/>
      <c r="E90" s="25" t="n"/>
      <c r="F90" s="41" t="n"/>
      <c r="G90" s="23" t="n"/>
      <c r="H90" s="254" t="n"/>
      <c r="I90" s="81" t="n"/>
      <c r="J90" s="28">
        <f>SUMIFS(Aut_BlueMe_Sem_Pedido!$J:$J,Aut_BlueMe_Sem_Pedido!$Q:$Q,DRE!H$4,Aut_BlueMe_Sem_Pedido!$H:$H,DRE!$A90)</f>
        <v/>
      </c>
      <c r="K90" s="254" t="n"/>
      <c r="L90" s="81" t="n"/>
      <c r="M90" s="82">
        <f>SUMIFS(Aut_BlueMe_Sem_Pedido!$J:$J,Aut_BlueMe_Sem_Pedido!$Q:$Q,DRE!K$4,Aut_BlueMe_Sem_Pedido!$H:$H,DRE!$A90)</f>
        <v/>
      </c>
      <c r="N90" s="254" t="n"/>
      <c r="O90" s="81" t="n"/>
      <c r="P90" s="82">
        <f>SUMIFS(Aut_BlueMe_Sem_Pedido!$J:$J,Aut_BlueMe_Sem_Pedido!$Q:$Q,DRE!N$4,Aut_BlueMe_Sem_Pedido!$H:$H,DRE!$A90)</f>
        <v/>
      </c>
      <c r="Q90" s="254" t="n"/>
      <c r="R90" s="81" t="n"/>
      <c r="S90" s="82">
        <f>SUMIFS(Aut_BlueMe_Sem_Pedido!$J:$J,Aut_BlueMe_Sem_Pedido!$Q:$Q,DRE!Q$4,Aut_BlueMe_Sem_Pedido!$H:$H,DRE!$A90)</f>
        <v/>
      </c>
      <c r="T90" s="254" t="n"/>
      <c r="U90" s="81" t="n"/>
      <c r="V90" s="82">
        <f>SUMIFS(Aut_BlueMe_Sem_Pedido!$J:$J,Aut_BlueMe_Sem_Pedido!$Q:$Q,DRE!T$4,Aut_BlueMe_Sem_Pedido!$H:$H,DRE!$A90)</f>
        <v/>
      </c>
      <c r="W90" s="254" t="n"/>
      <c r="X90" s="81" t="n"/>
      <c r="Y90" s="82">
        <f>SUMIFS(Aut_BlueMe_Sem_Pedido!$J:$J,Aut_BlueMe_Sem_Pedido!$Q:$Q,DRE!W$4,Aut_BlueMe_Sem_Pedido!$H:$H,DRE!$A90)</f>
        <v/>
      </c>
      <c r="Z90" s="254" t="n"/>
      <c r="AA90" s="81" t="n"/>
      <c r="AB90" s="82">
        <f>SUMIFS(Aut_BlueMe_Sem_Pedido!$J:$J,Aut_BlueMe_Sem_Pedido!$Q:$Q,DRE!Z$4,Aut_BlueMe_Sem_Pedido!$H:$H,DRE!$A90)</f>
        <v/>
      </c>
      <c r="AC90" s="254" t="n"/>
      <c r="AD90" s="81" t="n"/>
      <c r="AE90" s="82">
        <f>SUMIFS(Aut_BlueMe_Sem_Pedido!$J:$J,Aut_BlueMe_Sem_Pedido!$Q:$Q,DRE!AC$4,Aut_BlueMe_Sem_Pedido!$H:$H,DRE!$A90)</f>
        <v/>
      </c>
      <c r="AF90" s="254" t="n"/>
      <c r="AG90" s="81" t="n"/>
      <c r="AH90" s="82">
        <f>SUMIFS(Aut_BlueMe_Sem_Pedido!$J:$J,Aut_BlueMe_Sem_Pedido!$Q:$Q,DRE!AF$4,Aut_BlueMe_Sem_Pedido!$H:$H,DRE!$A90)</f>
        <v/>
      </c>
      <c r="AI90" s="254" t="n"/>
      <c r="AJ90" s="81" t="n"/>
      <c r="AK90" s="82">
        <f>SUMIFS(Aut_BlueMe_Sem_Pedido!$J:$J,Aut_BlueMe_Sem_Pedido!$Q:$Q,DRE!AI$4,Aut_BlueMe_Sem_Pedido!$H:$H,DRE!$A90)</f>
        <v/>
      </c>
      <c r="AL90" s="254" t="n"/>
      <c r="AM90" s="81" t="n"/>
      <c r="AN90" s="82">
        <f>SUMIFS(Aut_BlueMe_Sem_Pedido!$J:$J,Aut_BlueMe_Sem_Pedido!$Q:$Q,DRE!AL$4,Aut_BlueMe_Sem_Pedido!$H:$H,DRE!$A90)</f>
        <v/>
      </c>
      <c r="AO90" s="254" t="n"/>
      <c r="AP90" s="81" t="n"/>
      <c r="AQ90" s="82">
        <f>SUMIFS(Aut_BlueMe_Sem_Pedido!$J:$J,Aut_BlueMe_Sem_Pedido!$Q:$Q,DRE!AO$4,Aut_BlueMe_Sem_Pedido!$H:$H,DRE!$A90)</f>
        <v/>
      </c>
      <c r="AR90" s="241">
        <f>SUMIFS($H90:$AO90,$H$5:$AO$5,"&lt;"&amp;MONTH(TODAY()),$H$6:$AO$6,"REAL 25")</f>
        <v/>
      </c>
      <c r="AS90" s="81">
        <f>SUMIFS($I90:$AP90,$I$5:$AP$5,"&lt;"&amp;MONTH(TODAY()),$I$6:$AP$6,"ORÇADO ")</f>
        <v/>
      </c>
      <c r="AT90" s="82">
        <f>SUMIFS($J90:$AQ90,$J$5:$AQ$5,"&lt;"&amp;MONTH(TODAY()),$J$6:$AQ$6,"REAL 26")</f>
        <v/>
      </c>
      <c r="AU90" s="241">
        <f>SUM(H90,K90,N90,Q90,T90,W90,Z90,AC90,AF90,AI90,AL90,AO90)</f>
        <v/>
      </c>
      <c r="AV90" s="81">
        <f>SUM(I90,L90,O90,R90,U90,X90,AA90,AD90,AG90,AJ90,AM90,AP90)</f>
        <v/>
      </c>
      <c r="AW90" s="82">
        <f>SUM(J90,M90,P90,S90,V90,Y90,AB90,AE90,AH90,AK90,AN90,AQ90)</f>
        <v/>
      </c>
      <c r="AX90" s="241">
        <f>SUM(H90,K90,N90)</f>
        <v/>
      </c>
      <c r="AY90" s="81">
        <f>SUM(I90,L90,O90)</f>
        <v/>
      </c>
      <c r="AZ90" s="82">
        <f>SUM(J90,M90,P90)</f>
        <v/>
      </c>
      <c r="BA90" s="241">
        <f>SUM(Q90,T90,W90)</f>
        <v/>
      </c>
      <c r="BB90" s="81">
        <f>SUM(R90,U90,X90)</f>
        <v/>
      </c>
      <c r="BC90" s="82">
        <f>SUM(S90,V90,Y90)</f>
        <v/>
      </c>
      <c r="BD90" s="241">
        <f>SUM(Z90,AC90,AF90)</f>
        <v/>
      </c>
      <c r="BE90" s="81">
        <f>SUM(AA90,AD90,AG90)</f>
        <v/>
      </c>
      <c r="BF90" s="82">
        <f>SUM(AB90,AE90,AH90)</f>
        <v/>
      </c>
      <c r="BG90" s="241">
        <f>SUM(AI90,AL90,AO90)</f>
        <v/>
      </c>
      <c r="BH90" s="81">
        <f>SUM(AJ90,AM90,AP90)</f>
        <v/>
      </c>
      <c r="BI90" s="82">
        <f>SUM(AK90,AN90,AQ90)</f>
        <v/>
      </c>
      <c r="BK90" s="442">
        <f>SUM(I90,L90,O90,R90,U90,X90,AA90,AD90,AG90,AJ90,AM90,AP90)</f>
        <v/>
      </c>
      <c r="BL90" s="442">
        <f>BK90-AV90</f>
        <v/>
      </c>
      <c r="BM90" s="442">
        <f>SUM(J90,M90,P90,S90,V90)</f>
        <v/>
      </c>
      <c r="BN90" s="442">
        <f>BM90-AT90</f>
        <v/>
      </c>
    </row>
    <row r="91">
      <c r="A91" s="71" t="inlineStr">
        <is>
          <t>% sobre Receita Bruta</t>
        </is>
      </c>
      <c r="C91" s="24" t="n"/>
      <c r="D91" s="25" t="n"/>
      <c r="E91" s="25" t="n"/>
      <c r="F91" s="41" t="n"/>
      <c r="H91" s="255" t="n">
        <v>-0.0488543623282632</v>
      </c>
      <c r="I91" s="83" t="n">
        <v>-0.06074538324980553</v>
      </c>
      <c r="J91" s="84">
        <f>IFERROR(J88/J8,0)</f>
        <v/>
      </c>
      <c r="K91" s="255" t="n">
        <v>-0.08471507202509153</v>
      </c>
      <c r="L91" s="83" t="n">
        <v>-0.06239795918605773</v>
      </c>
      <c r="M91" s="84">
        <f>IFERROR(M88/M8,0)</f>
        <v/>
      </c>
      <c r="N91" s="255" t="n">
        <v>-0.0415833914476279</v>
      </c>
      <c r="O91" s="83" t="n">
        <v>-0.06414788280351166</v>
      </c>
      <c r="P91" s="84">
        <f>IFERROR(P88/P8,0)</f>
        <v/>
      </c>
      <c r="Q91" s="255" t="n">
        <v>-0.07506015455667658</v>
      </c>
      <c r="R91" s="83" t="n">
        <v>-0.06327268665574069</v>
      </c>
      <c r="S91" s="84">
        <f>IFERROR(S88/S8,0)</f>
        <v/>
      </c>
      <c r="T91" s="255" t="n">
        <v>-0.05493112409379065</v>
      </c>
      <c r="U91" s="83" t="n">
        <v>-0.06568263251967353</v>
      </c>
      <c r="V91" s="84">
        <f>IFERROR(V88/V8,0)</f>
        <v/>
      </c>
      <c r="W91" s="255" t="n">
        <v>-0.07459640404980757</v>
      </c>
      <c r="X91" s="83" t="n">
        <v>-0.06364767541057795</v>
      </c>
      <c r="Y91" s="84">
        <f>IFERROR(Y88/Y8,0)</f>
        <v/>
      </c>
      <c r="Z91" s="255" t="n">
        <v>-0.04275467581030759</v>
      </c>
      <c r="AA91" s="83" t="n">
        <v>-0.06478158127278605</v>
      </c>
      <c r="AB91" s="84">
        <f>IFERROR(AB88/AB8,0)</f>
        <v/>
      </c>
      <c r="AC91" s="255" t="n">
        <v>-0.07074797604148106</v>
      </c>
      <c r="AD91" s="83" t="n">
        <v>-0.06613820045343116</v>
      </c>
      <c r="AE91" s="84">
        <f>IFERROR(AE88/AE8,0)</f>
        <v/>
      </c>
      <c r="AF91" s="255" t="n">
        <v>-0.0717942031610295</v>
      </c>
      <c r="AG91" s="83" t="n">
        <v>-0.06488259983290005</v>
      </c>
      <c r="AH91" s="84">
        <f>IFERROR(AH88/AH8,0)</f>
        <v/>
      </c>
      <c r="AI91" s="255" t="n">
        <v>-0.05285534005802389</v>
      </c>
      <c r="AJ91" s="83" t="n">
        <v>-0.06061204096991797</v>
      </c>
      <c r="AK91" s="84">
        <f>IFERROR(AK88/AK8,0)</f>
        <v/>
      </c>
      <c r="AL91" s="255" t="n">
        <v>-0.06250597103182742</v>
      </c>
      <c r="AM91" s="83" t="n">
        <v>-0.06460477447770008</v>
      </c>
      <c r="AN91" s="84">
        <f>IFERROR(AN88/AN8,0)</f>
        <v/>
      </c>
      <c r="AO91" s="255" t="n">
        <v>-0.06025024464144156</v>
      </c>
      <c r="AP91" s="83" t="n">
        <v>-0.06238230752874074</v>
      </c>
      <c r="AQ91" s="84">
        <f>IFERROR(AQ88/AQ8,0)</f>
        <v/>
      </c>
      <c r="AR91" s="255">
        <f>IFERROR(AR88/AR8,0)</f>
        <v/>
      </c>
      <c r="AS91" s="83">
        <f>IFERROR(AS88/AS8,0)</f>
        <v/>
      </c>
      <c r="AT91" s="84">
        <f>IFERROR(AT88/AT8,0)</f>
        <v/>
      </c>
      <c r="AU91" s="255">
        <f>IFERROR(AU88/AU8,0)</f>
        <v/>
      </c>
      <c r="AV91" s="83">
        <f>IFERROR(AV88/AV8,0)</f>
        <v/>
      </c>
      <c r="AW91" s="84">
        <f>IFERROR(AW88/AW8,0)</f>
        <v/>
      </c>
      <c r="AX91" s="255">
        <f>IFERROR(AX88/AX8,0)</f>
        <v/>
      </c>
      <c r="AY91" s="83">
        <f>IFERROR(AY88/AY8,0)</f>
        <v/>
      </c>
      <c r="AZ91" s="84">
        <f>IFERROR(AZ88/AZ8,0)</f>
        <v/>
      </c>
      <c r="BA91" s="255">
        <f>IFERROR(BA88/BA8,0)</f>
        <v/>
      </c>
      <c r="BB91" s="83">
        <f>IFERROR(BB88/BB8,0)</f>
        <v/>
      </c>
      <c r="BC91" s="84">
        <f>IFERROR(BC88/BC8,0)</f>
        <v/>
      </c>
      <c r="BD91" s="255">
        <f>IFERROR(BD88/BD8,0)</f>
        <v/>
      </c>
      <c r="BE91" s="83">
        <f>IFERROR(BE88/BE8,0)</f>
        <v/>
      </c>
      <c r="BF91" s="84">
        <f>IFERROR(BF88/BF8,0)</f>
        <v/>
      </c>
      <c r="BG91" s="255">
        <f>IFERROR(BG88/BG8,0)</f>
        <v/>
      </c>
      <c r="BH91" s="83">
        <f>IFERROR(BH88/BH8,0)</f>
        <v/>
      </c>
      <c r="BI91" s="84">
        <f>IFERROR(BI88/BI8,0)</f>
        <v/>
      </c>
      <c r="BK91" s="442">
        <f>SUM(I91,L91,O91,R91,U91,X91,AA91,AD91,AG91,AJ91,AM91,AP91)</f>
        <v/>
      </c>
      <c r="BL91" s="442">
        <f>BK91-AV91</f>
        <v/>
      </c>
      <c r="BM91" s="442">
        <f>SUM(J91,M91,P91,S91,V91)</f>
        <v/>
      </c>
      <c r="BN91" s="442">
        <f>BM91-AT91</f>
        <v/>
      </c>
    </row>
    <row r="92">
      <c r="A92" s="18" t="n"/>
      <c r="C92" s="60" t="n"/>
      <c r="E92" s="16" t="n"/>
      <c r="F92" s="17" t="n"/>
      <c r="H92" s="256" t="n"/>
      <c r="I92" s="232" t="n"/>
      <c r="J92" s="85" t="n"/>
      <c r="K92" s="256" t="n"/>
      <c r="L92" s="232" t="n"/>
      <c r="M92" s="85" t="n"/>
      <c r="N92" s="256" t="n"/>
      <c r="O92" s="232" t="n"/>
      <c r="P92" s="85" t="n"/>
      <c r="Q92" s="256" t="n"/>
      <c r="R92" s="232" t="n"/>
      <c r="S92" s="85" t="n"/>
      <c r="T92" s="256" t="n"/>
      <c r="U92" s="232" t="n"/>
      <c r="V92" s="85" t="n"/>
      <c r="W92" s="256" t="n"/>
      <c r="X92" s="232" t="n"/>
      <c r="Y92" s="85" t="n"/>
      <c r="Z92" s="256" t="n"/>
      <c r="AA92" s="232" t="n"/>
      <c r="AB92" s="85" t="n"/>
      <c r="AC92" s="256" t="n"/>
      <c r="AD92" s="232" t="n"/>
      <c r="AE92" s="85" t="n"/>
      <c r="AF92" s="256" t="n"/>
      <c r="AG92" s="232" t="n"/>
      <c r="AH92" s="85" t="n"/>
      <c r="AI92" s="256" t="n"/>
      <c r="AJ92" s="232" t="n"/>
      <c r="AK92" s="85" t="n"/>
      <c r="AL92" s="256" t="n"/>
      <c r="AM92" s="232" t="n"/>
      <c r="AN92" s="85" t="n"/>
      <c r="AO92" s="256" t="n"/>
      <c r="AP92" s="232" t="n"/>
      <c r="AQ92" s="85" t="n"/>
      <c r="AR92" s="256" t="n"/>
      <c r="AS92" s="232" t="n"/>
      <c r="AT92" s="85" t="n"/>
      <c r="AU92" s="256" t="n"/>
      <c r="AV92" s="232" t="n"/>
      <c r="AW92" s="85" t="n"/>
      <c r="AX92" s="256" t="n"/>
      <c r="AY92" s="232" t="n"/>
      <c r="AZ92" s="85" t="n"/>
      <c r="BA92" s="256" t="n"/>
      <c r="BB92" s="232" t="n"/>
      <c r="BC92" s="85" t="n"/>
      <c r="BD92" s="256" t="n"/>
      <c r="BE92" s="232" t="n"/>
      <c r="BF92" s="85" t="n"/>
      <c r="BG92" s="256" t="n"/>
      <c r="BH92" s="232" t="n"/>
      <c r="BI92" s="85" t="n"/>
      <c r="BK92" s="442">
        <f>SUM(I92,L92,O92,R92,U92,X92,AA92,AD92,AG92,AJ92,AM92,AP92)</f>
        <v/>
      </c>
      <c r="BL92" s="442">
        <f>BK92-AV92</f>
        <v/>
      </c>
      <c r="BM92" s="442">
        <f>SUM(J92,M92,P92,S92,V92)</f>
        <v/>
      </c>
      <c r="BN92" s="442">
        <f>BM92-AT92</f>
        <v/>
      </c>
    </row>
    <row r="93">
      <c r="A93" s="18" t="n"/>
      <c r="C93" s="60" t="n"/>
      <c r="E93" s="16" t="n"/>
      <c r="F93" s="17" t="n"/>
      <c r="H93" s="256" t="n"/>
      <c r="I93" s="232" t="n"/>
      <c r="J93" s="85" t="n"/>
      <c r="K93" s="256" t="n"/>
      <c r="L93" s="232" t="n"/>
      <c r="M93" s="85" t="n"/>
      <c r="N93" s="256" t="n"/>
      <c r="O93" s="232" t="n"/>
      <c r="P93" s="85" t="n"/>
      <c r="Q93" s="256" t="n"/>
      <c r="R93" s="232" t="n"/>
      <c r="S93" s="85" t="n"/>
      <c r="T93" s="256" t="n"/>
      <c r="U93" s="232" t="n"/>
      <c r="V93" s="85" t="n"/>
      <c r="W93" s="256" t="n"/>
      <c r="X93" s="232" t="n"/>
      <c r="Y93" s="85" t="n"/>
      <c r="Z93" s="256" t="n"/>
      <c r="AA93" s="232" t="n"/>
      <c r="AB93" s="85" t="n"/>
      <c r="AC93" s="256" t="n"/>
      <c r="AD93" s="232" t="n"/>
      <c r="AE93" s="85" t="n"/>
      <c r="AF93" s="256" t="n"/>
      <c r="AG93" s="232" t="n"/>
      <c r="AH93" s="85" t="n"/>
      <c r="AI93" s="256" t="n"/>
      <c r="AJ93" s="232" t="n"/>
      <c r="AK93" s="85" t="n"/>
      <c r="AL93" s="256" t="n"/>
      <c r="AM93" s="232" t="n"/>
      <c r="AN93" s="85" t="n"/>
      <c r="AO93" s="256" t="n"/>
      <c r="AP93" s="232" t="n"/>
      <c r="AQ93" s="85" t="n"/>
      <c r="AR93" s="256" t="n"/>
      <c r="AS93" s="232" t="n"/>
      <c r="AT93" s="85" t="n"/>
      <c r="AU93" s="256" t="n"/>
      <c r="AV93" s="232" t="n"/>
      <c r="AW93" s="85" t="n"/>
      <c r="AX93" s="256" t="n"/>
      <c r="AY93" s="232" t="n"/>
      <c r="AZ93" s="85" t="n"/>
      <c r="BA93" s="256" t="n"/>
      <c r="BB93" s="232" t="n"/>
      <c r="BC93" s="85" t="n"/>
      <c r="BD93" s="256" t="n"/>
      <c r="BE93" s="232" t="n"/>
      <c r="BF93" s="85" t="n"/>
      <c r="BG93" s="256" t="n"/>
      <c r="BH93" s="232" t="n"/>
      <c r="BI93" s="85" t="n"/>
      <c r="BK93" s="442">
        <f>SUM(I93,L93,O93,R93,U93,X93,AA93,AD93,AG93,AJ93,AM93,AP93)</f>
        <v/>
      </c>
      <c r="BL93" s="442">
        <f>BK93-AV93</f>
        <v/>
      </c>
      <c r="BM93" s="442">
        <f>SUM(J93,M93,P93,S93,V93)</f>
        <v/>
      </c>
      <c r="BN93" s="442">
        <f>BM93-AT93</f>
        <v/>
      </c>
    </row>
    <row r="94">
      <c r="A94" s="39" t="inlineStr">
        <is>
          <t>(-) Deduções sobre Venda</t>
        </is>
      </c>
      <c r="C94" s="40" t="inlineStr">
        <is>
          <t>Premissas</t>
        </is>
      </c>
      <c r="D94" s="40" t="inlineStr">
        <is>
          <t>Valores</t>
        </is>
      </c>
      <c r="E94" s="40" t="inlineStr">
        <is>
          <t>% Incid</t>
        </is>
      </c>
      <c r="F94" s="41" t="n"/>
      <c r="G94" s="88" t="n"/>
      <c r="H94" s="244">
        <f>SUM(H95:H98)</f>
        <v/>
      </c>
      <c r="I94" s="42">
        <f>SUM(I95:I98)</f>
        <v/>
      </c>
      <c r="J94" s="43">
        <f>SUM(J95:J98)</f>
        <v/>
      </c>
      <c r="K94" s="244">
        <f>SUM(K95:K98)</f>
        <v/>
      </c>
      <c r="L94" s="42">
        <f>SUM(L95:L98)</f>
        <v/>
      </c>
      <c r="M94" s="43">
        <f>SUM(M95:M98)</f>
        <v/>
      </c>
      <c r="N94" s="244">
        <f>SUM(N95:N98)</f>
        <v/>
      </c>
      <c r="O94" s="42">
        <f>SUM(O95:O98)</f>
        <v/>
      </c>
      <c r="P94" s="43">
        <f>SUM(P95:P98)</f>
        <v/>
      </c>
      <c r="Q94" s="244">
        <f>SUM(Q95:Q98)</f>
        <v/>
      </c>
      <c r="R94" s="42">
        <f>SUM(R95:R98)</f>
        <v/>
      </c>
      <c r="S94" s="43">
        <f>SUM(S95:S98)</f>
        <v/>
      </c>
      <c r="T94" s="244">
        <f>SUM(T95:T98)</f>
        <v/>
      </c>
      <c r="U94" s="42">
        <f>SUM(U95:U98)</f>
        <v/>
      </c>
      <c r="V94" s="43">
        <f>SUM(V95:V98)</f>
        <v/>
      </c>
      <c r="W94" s="244">
        <f>SUM(W95:W98)</f>
        <v/>
      </c>
      <c r="X94" s="42">
        <f>SUM(X95:X98)</f>
        <v/>
      </c>
      <c r="Y94" s="43">
        <f>SUM(Y95:Y98)</f>
        <v/>
      </c>
      <c r="Z94" s="244">
        <f>SUM(Z95:Z98)</f>
        <v/>
      </c>
      <c r="AA94" s="42">
        <f>SUM(AA95:AA98)</f>
        <v/>
      </c>
      <c r="AB94" s="43">
        <f>SUM(AB95:AB98)</f>
        <v/>
      </c>
      <c r="AC94" s="244">
        <f>SUM(AC95:AC98)</f>
        <v/>
      </c>
      <c r="AD94" s="42">
        <f>SUM(AD95:AD98)</f>
        <v/>
      </c>
      <c r="AE94" s="43">
        <f>SUM(AE95:AE98)</f>
        <v/>
      </c>
      <c r="AF94" s="244">
        <f>SUM(AF95:AF98)</f>
        <v/>
      </c>
      <c r="AG94" s="42">
        <f>SUM(AG95:AG98)</f>
        <v/>
      </c>
      <c r="AH94" s="43">
        <f>SUM(AH95:AH98)</f>
        <v/>
      </c>
      <c r="AI94" s="244">
        <f>SUM(AI95:AI98)</f>
        <v/>
      </c>
      <c r="AJ94" s="42">
        <f>SUM(AJ95:AJ98)</f>
        <v/>
      </c>
      <c r="AK94" s="43">
        <f>SUM(AK95:AK98)</f>
        <v/>
      </c>
      <c r="AL94" s="244">
        <f>SUM(AL95:AL98)</f>
        <v/>
      </c>
      <c r="AM94" s="42">
        <f>SUM(AM95:AM98)</f>
        <v/>
      </c>
      <c r="AN94" s="43">
        <f>SUM(AN95:AN98)</f>
        <v/>
      </c>
      <c r="AO94" s="244">
        <f>SUM(AO95:AO98)</f>
        <v/>
      </c>
      <c r="AP94" s="42">
        <f>SUM(AP95:AP98)</f>
        <v/>
      </c>
      <c r="AQ94" s="43">
        <f>SUM(AQ95:AQ98)</f>
        <v/>
      </c>
      <c r="AR94" s="244">
        <f>SUM(AR95:AR98)</f>
        <v/>
      </c>
      <c r="AS94" s="42">
        <f>SUM(AS95:AS98)</f>
        <v/>
      </c>
      <c r="AT94" s="43">
        <f>SUM(AT95:AT98)</f>
        <v/>
      </c>
      <c r="AU94" s="244">
        <f>SUM(AU95:AU98)</f>
        <v/>
      </c>
      <c r="AV94" s="42">
        <f>SUM(AV95:AV98)</f>
        <v/>
      </c>
      <c r="AW94" s="43">
        <f>SUM(AW95:AW98)</f>
        <v/>
      </c>
      <c r="AX94" s="244">
        <f>SUM(AX95:AX98)</f>
        <v/>
      </c>
      <c r="AY94" s="42">
        <f>SUM(AY95:AY98)</f>
        <v/>
      </c>
      <c r="AZ94" s="43">
        <f>SUM(AZ95:AZ98)</f>
        <v/>
      </c>
      <c r="BA94" s="244">
        <f>SUM(BA95:BA98)</f>
        <v/>
      </c>
      <c r="BB94" s="42">
        <f>SUM(BB95:BB98)</f>
        <v/>
      </c>
      <c r="BC94" s="43">
        <f>SUM(BC95:BC98)</f>
        <v/>
      </c>
      <c r="BD94" s="244">
        <f>SUM(BD95:BD98)</f>
        <v/>
      </c>
      <c r="BE94" s="42">
        <f>SUM(BE95:BE98)</f>
        <v/>
      </c>
      <c r="BF94" s="43">
        <f>SUM(BF95:BF98)</f>
        <v/>
      </c>
      <c r="BG94" s="244">
        <f>SUM(BG95:BG98)</f>
        <v/>
      </c>
      <c r="BH94" s="42">
        <f>SUM(BH95:BH98)</f>
        <v/>
      </c>
      <c r="BI94" s="43">
        <f>SUM(BI95:BI98)</f>
        <v/>
      </c>
      <c r="BK94" s="442">
        <f>SUM(I94,L94,O94,R94,U94,X94,AA94,AD94,AG94,AJ94,AM94,AP94)</f>
        <v/>
      </c>
      <c r="BL94" s="442">
        <f>BK94-AV94</f>
        <v/>
      </c>
      <c r="BM94" s="442">
        <f>SUM(J94,M94,P94,S94,V94)</f>
        <v/>
      </c>
      <c r="BN94" s="442">
        <f>BM94-AT94</f>
        <v/>
      </c>
    </row>
    <row r="95" outlineLevel="1" customFormat="1" s="463">
      <c r="A95" s="22" t="inlineStr">
        <is>
          <t>Meios de pagamento</t>
        </is>
      </c>
      <c r="B95" s="23" t="n"/>
      <c r="C95" s="24" t="inlineStr">
        <is>
          <t>Taxa Cartão</t>
        </is>
      </c>
      <c r="D95" s="55" t="n">
        <v>0.02</v>
      </c>
      <c r="E95" s="87" t="n">
        <v>0.85</v>
      </c>
      <c r="F95" s="56" t="n"/>
      <c r="G95" s="33" t="n"/>
      <c r="H95" s="241" t="n">
        <v>-11835.03</v>
      </c>
      <c r="I95" s="27" t="n">
        <v>-20289.37227779724</v>
      </c>
      <c r="J95" s="28">
        <f>SUMIFS(Aut_BlueMe_Sem_Pedido!$J:$J,Aut_BlueMe_Sem_Pedido!$Q:$Q,DRE!H$4,Aut_BlueMe_Sem_Pedido!$H:$H,DRE!$A95)+SUMIFS(Aut_Ajustes_Manuais!$G:$G,Aut_Ajustes_Manuais!$I:$I,DRE!H$4,Aut_Ajustes_Manuais!$F:$F,"Meios de pagamento")</f>
        <v/>
      </c>
      <c r="K95" s="241" t="n">
        <v>-11433.89</v>
      </c>
      <c r="L95" s="27" t="n">
        <v>-20660.54406244</v>
      </c>
      <c r="M95" s="28">
        <f>SUMIFS(Aut_BlueMe_Sem_Pedido!$J:$J,Aut_BlueMe_Sem_Pedido!$Q:$Q,DRE!K$4,Aut_BlueMe_Sem_Pedido!$H:$H,DRE!$A95)+SUMIFS(Aut_Ajustes_Manuais!$G:$G,Aut_Ajustes_Manuais!$I:$I,DRE!K$4,Aut_Ajustes_Manuais!$F:$F,"Meios de pagamento")</f>
        <v/>
      </c>
      <c r="N95" s="241" t="n">
        <v>-11508.81</v>
      </c>
      <c r="O95" s="27" t="n">
        <v>-23576.75087722</v>
      </c>
      <c r="P95" s="28">
        <f>SUMIFS(Aut_BlueMe_Sem_Pedido!$J:$J,Aut_BlueMe_Sem_Pedido!$Q:$Q,DRE!N$4,Aut_BlueMe_Sem_Pedido!$H:$H,DRE!$A95)+SUMIFS(Aut_Ajustes_Manuais!$G:$G,Aut_Ajustes_Manuais!$I:$I,DRE!N$4,Aut_Ajustes_Manuais!$F:$F,"Meios de pagamento")</f>
        <v/>
      </c>
      <c r="Q95" s="241" t="n">
        <v>-13131.04</v>
      </c>
      <c r="R95" s="27" t="n">
        <v>-22242.33180844</v>
      </c>
      <c r="S95" s="28">
        <f>SUMIFS(Aut_BlueMe_Sem_Pedido!$J:$J,Aut_BlueMe_Sem_Pedido!$Q:$Q,DRE!Q$4,Aut_BlueMe_Sem_Pedido!$H:$H,DRE!$A95)+SUMIFS(Aut_Ajustes_Manuais!$G:$G,Aut_Ajustes_Manuais!$I:$I,DRE!Q$4,Aut_Ajustes_Manuais!$F:$F,"Meios de pagamento")</f>
        <v/>
      </c>
      <c r="T95" s="241" t="n">
        <v>-17907</v>
      </c>
      <c r="U95" s="27" t="n">
        <v>-25415.63566467999</v>
      </c>
      <c r="V95" s="28">
        <f>SUMIFS(Aut_BlueMe_Sem_Pedido!$J:$J,Aut_BlueMe_Sem_Pedido!$Q:$Q,DRE!T$4,Aut_BlueMe_Sem_Pedido!$H:$H,DRE!$A95)+SUMIFS(Aut_Ajustes_Manuais!$G:$G,Aut_Ajustes_Manuais!$I:$I,DRE!T$4,Aut_Ajustes_Manuais!$F:$F,"Meios de pagamento")</f>
        <v/>
      </c>
      <c r="W95" s="241" t="n">
        <v>-14693.27</v>
      </c>
      <c r="X95" s="27" t="n">
        <v>-22626.47420071</v>
      </c>
      <c r="Y95" s="28">
        <f>SUMIFS(Aut_BlueMe_Sem_Pedido!$J:$J,Aut_BlueMe_Sem_Pedido!$Q:$Q,DRE!W$4,Aut_BlueMe_Sem_Pedido!$H:$H,DRE!$A95)+SUMIFS(Aut_Ajustes_Manuais!$G:$G,Aut_Ajustes_Manuais!$I:$I,DRE!W$4,Aut_Ajustes_Manuais!$F:$F,"Meios de pagamento")</f>
        <v/>
      </c>
      <c r="Z95" s="241" t="n">
        <v>-16630.41</v>
      </c>
      <c r="AA95" s="27" t="n">
        <v>-29898.17686557001</v>
      </c>
      <c r="AB95" s="28">
        <f>SUMIFS(Aut_BlueMe_Sem_Pedido!$J:$J,Aut_BlueMe_Sem_Pedido!$Q:$Q,DRE!Z$4,Aut_BlueMe_Sem_Pedido!$H:$H,DRE!$A95)+SUMIFS(Aut_Ajustes_Manuais!$G:$G,Aut_Ajustes_Manuais!$I:$I,DRE!Z$4,Aut_Ajustes_Manuais!$F:$F,"Meios de pagamento")</f>
        <v/>
      </c>
      <c r="AC95" s="241" t="n">
        <v>-16515.39</v>
      </c>
      <c r="AD95" s="27" t="n">
        <v>-26018.00115064</v>
      </c>
      <c r="AE95" s="28">
        <f>SUMIFS(Aut_BlueMe_Sem_Pedido!$J:$J,Aut_BlueMe_Sem_Pedido!$Q:$Q,DRE!AC$4,Aut_BlueMe_Sem_Pedido!$H:$H,DRE!$A95)+SUMIFS(Aut_Ajustes_Manuais!$G:$G,Aut_Ajustes_Manuais!$I:$I,DRE!AC$4,Aut_Ajustes_Manuais!$F:$F,"Meios de pagamento")</f>
        <v/>
      </c>
      <c r="AF95" s="241" t="n">
        <v>-15932.39</v>
      </c>
      <c r="AG95" s="27" t="n">
        <v>-23991.00218539001</v>
      </c>
      <c r="AH95" s="28">
        <f>SUMIFS(Aut_BlueMe_Sem_Pedido!$J:$J,Aut_BlueMe_Sem_Pedido!$Q:$Q,DRE!AF$4,Aut_BlueMe_Sem_Pedido!$H:$H,DRE!$A95)+SUMIFS(Aut_Ajustes_Manuais!$G:$G,Aut_Ajustes_Manuais!$I:$I,DRE!AF$4,Aut_Ajustes_Manuais!$F:$F,"Meios de pagamento")</f>
        <v/>
      </c>
      <c r="AI95" s="241" t="n">
        <v>-12475.01</v>
      </c>
      <c r="AJ95" s="27" t="n">
        <v>-25097.50407963</v>
      </c>
      <c r="AK95" s="28">
        <f>SUMIFS(Aut_BlueMe_Sem_Pedido!$J:$J,Aut_BlueMe_Sem_Pedido!$Q:$Q,DRE!AI$4,Aut_BlueMe_Sem_Pedido!$H:$H,DRE!$A95)+SUMIFS(Aut_Ajustes_Manuais!$G:$G,Aut_Ajustes_Manuais!$I:$I,DRE!AI$4,Aut_Ajustes_Manuais!$F:$F,"Meios de pagamento")</f>
        <v/>
      </c>
      <c r="AL95" s="241" t="n">
        <v>-15502.3</v>
      </c>
      <c r="AM95" s="27" t="n">
        <v>-25080.30334822</v>
      </c>
      <c r="AN95" s="28">
        <f>SUMIFS(Aut_BlueMe_Sem_Pedido!$J:$J,Aut_BlueMe_Sem_Pedido!$Q:$Q,DRE!AL$4,Aut_BlueMe_Sem_Pedido!$H:$H,DRE!$A95)+SUMIFS(Aut_Ajustes_Manuais!$G:$G,Aut_Ajustes_Manuais!$I:$I,DRE!AL$4,Aut_Ajustes_Manuais!$F:$F,"Meios de pagamento")</f>
        <v/>
      </c>
      <c r="AO95" s="241" t="n">
        <v>-11231.32</v>
      </c>
      <c r="AP95" s="27" t="n">
        <v>-27031.08693342</v>
      </c>
      <c r="AQ95" s="28">
        <f>SUMIFS(Aut_BlueMe_Sem_Pedido!$J:$J,Aut_BlueMe_Sem_Pedido!$Q:$Q,DRE!AO$4,Aut_BlueMe_Sem_Pedido!$H:$H,DRE!$A95)+SUMIFS(Aut_Ajustes_Manuais!$G:$G,Aut_Ajustes_Manuais!$I:$I,DRE!AO$4,Aut_Ajustes_Manuais!$F:$F,"Meios de pagamento")</f>
        <v/>
      </c>
      <c r="AR95" s="241">
        <f>SUMIFS($H95:$AO95,$H$5:$AO$5,"&lt;"&amp;MONTH(TODAY()),$H$6:$AO$6,"REAL 25")</f>
        <v/>
      </c>
      <c r="AS95" s="27">
        <f>SUMIFS($I95:$AP95,$I$5:$AP$5,"&lt;"&amp;MONTH(TODAY()),$I$6:$AP$6,"ORÇADO ")</f>
        <v/>
      </c>
      <c r="AT95" s="28">
        <f>SUMIFS($J95:$AQ95,$J$5:$AQ$5,"&lt;"&amp;MONTH(TODAY()),$J$6:$AQ$6,"REAL 26")</f>
        <v/>
      </c>
      <c r="AU95" s="241">
        <f>SUM(H95,K95,N95,Q95,T95,W95,Z95,AC95,AF95,AI95,AL95,AO95)</f>
        <v/>
      </c>
      <c r="AV95" s="81">
        <f>SUM(I95,L95,O95,R95,U95,X95,AA95,AD95,AG95,AJ95,AM95,AP95)</f>
        <v/>
      </c>
      <c r="AW95" s="82">
        <f>SUM(J95,M95,P95,S95,V95,Y95,AB95,AE95,AH95,AK95,AN95,AQ95)</f>
        <v/>
      </c>
      <c r="AX95" s="241">
        <f>SUM(H95,K95,N95)</f>
        <v/>
      </c>
      <c r="AY95" s="81">
        <f>SUM(I95,L95,O95)</f>
        <v/>
      </c>
      <c r="AZ95" s="82">
        <f>SUM(J95,M95,P95)</f>
        <v/>
      </c>
      <c r="BA95" s="241">
        <f>SUM(Q95,T95,W95)</f>
        <v/>
      </c>
      <c r="BB95" s="81">
        <f>SUM(R95,U95,X95)</f>
        <v/>
      </c>
      <c r="BC95" s="82">
        <f>SUM(S95,V95,Y95)</f>
        <v/>
      </c>
      <c r="BD95" s="241">
        <f>SUM(Z95,AC95,AF95)</f>
        <v/>
      </c>
      <c r="BE95" s="81">
        <f>SUM(AA95,AD95,AG95)</f>
        <v/>
      </c>
      <c r="BF95" s="82">
        <f>SUM(AB95,AE95,AH95)</f>
        <v/>
      </c>
      <c r="BG95" s="241">
        <f>SUM(AI95,AL95,AO95)</f>
        <v/>
      </c>
      <c r="BH95" s="81">
        <f>SUM(AJ95,AM95,AP95)</f>
        <v/>
      </c>
      <c r="BI95" s="82">
        <f>SUM(AK95,AN95,AQ95)</f>
        <v/>
      </c>
      <c r="BK95" s="442">
        <f>SUM(I95,L95,O95,R95,U95,X95,AA95,AD95,AG95,AJ95,AM95,AP95)</f>
        <v/>
      </c>
      <c r="BL95" s="442">
        <f>BK95-AV95</f>
        <v/>
      </c>
      <c r="BM95" s="442">
        <f>SUM(J95,M95,P95,S95,V95)</f>
        <v/>
      </c>
      <c r="BN95" s="442">
        <f>BM95-AT95</f>
        <v/>
      </c>
      <c r="BP95" s="463">
        <f>_xlfn.FORMULATEXT(V95) &amp; "+SOMASES(Aut_Ajustes_Manuais!$G:$G;Aut_Ajustes_Manuais!$I:$I;DRE!T$4;Aut_Ajustes_Manuais!$F:$F;""" &amp; A95 &amp; """)"</f>
        <v/>
      </c>
    </row>
    <row r="96" outlineLevel="1" customFormat="1" s="463">
      <c r="A96" s="22" t="inlineStr">
        <is>
          <t>Meios de pagamento - Delivery</t>
        </is>
      </c>
      <c r="B96" s="23" t="n"/>
      <c r="C96" s="24" t="inlineStr">
        <is>
          <t xml:space="preserve">Taxa de Delivery </t>
        </is>
      </c>
      <c r="D96" s="55" t="n">
        <v>0.26</v>
      </c>
      <c r="E96" s="87" t="n"/>
      <c r="F96" s="56" t="n"/>
      <c r="G96" s="33" t="n"/>
      <c r="H96" s="241" t="n">
        <v>0</v>
      </c>
      <c r="I96" s="27" t="n">
        <v>0</v>
      </c>
      <c r="J96" s="28">
        <f>SUMIFS(Aut_BlueMe_Sem_Pedido!$J:$J,Aut_BlueMe_Sem_Pedido!$Q:$Q,DRE!H$4,Aut_BlueMe_Sem_Pedido!$H:$H,DRE!$A96)+SUMIFS(Aut_Ajustes_Manuais!$G:$G,Aut_Ajustes_Manuais!$I:$I,DRE!H$4,Aut_Ajustes_Manuais!$F:$F,"Meios de pagamento - Delivery")</f>
        <v/>
      </c>
      <c r="K96" s="241" t="n">
        <v>0</v>
      </c>
      <c r="L96" s="27" t="n">
        <v>0</v>
      </c>
      <c r="M96" s="28">
        <f>SUMIFS(Aut_BlueMe_Sem_Pedido!$J:$J,Aut_BlueMe_Sem_Pedido!$Q:$Q,DRE!K$4,Aut_BlueMe_Sem_Pedido!$H:$H,DRE!$A96)+SUMIFS(Aut_Ajustes_Manuais!$G:$G,Aut_Ajustes_Manuais!$I:$I,DRE!K$4,Aut_Ajustes_Manuais!$F:$F,"Meios de pagamento - Delivery")</f>
        <v/>
      </c>
      <c r="N96" s="241" t="n">
        <v>0</v>
      </c>
      <c r="O96" s="27" t="n">
        <v>0</v>
      </c>
      <c r="P96" s="28">
        <f>SUMIFS(Aut_BlueMe_Sem_Pedido!$J:$J,Aut_BlueMe_Sem_Pedido!$Q:$Q,DRE!N$4,Aut_BlueMe_Sem_Pedido!$H:$H,DRE!$A96)+SUMIFS(Aut_Ajustes_Manuais!$G:$G,Aut_Ajustes_Manuais!$I:$I,DRE!N$4,Aut_Ajustes_Manuais!$F:$F,"Meios de pagamento - Delivery")</f>
        <v/>
      </c>
      <c r="Q96" s="241" t="n">
        <v>0</v>
      </c>
      <c r="R96" s="27" t="n">
        <v>0</v>
      </c>
      <c r="S96" s="28">
        <f>SUMIFS(Aut_BlueMe_Sem_Pedido!$J:$J,Aut_BlueMe_Sem_Pedido!$Q:$Q,DRE!Q$4,Aut_BlueMe_Sem_Pedido!$H:$H,DRE!$A96)+SUMIFS(Aut_Ajustes_Manuais!$G:$G,Aut_Ajustes_Manuais!$I:$I,DRE!Q$4,Aut_Ajustes_Manuais!$F:$F,"Meios de pagamento - Delivery")</f>
        <v/>
      </c>
      <c r="T96" s="241" t="n">
        <v>0</v>
      </c>
      <c r="U96" s="27" t="n">
        <v>0</v>
      </c>
      <c r="V96" s="28">
        <f>SUMIFS(Aut_BlueMe_Sem_Pedido!$J:$J,Aut_BlueMe_Sem_Pedido!$Q:$Q,DRE!T$4,Aut_BlueMe_Sem_Pedido!$H:$H,DRE!$A96)+SUMIFS(Aut_Ajustes_Manuais!$G:$G,Aut_Ajustes_Manuais!$I:$I,DRE!T$4,Aut_Ajustes_Manuais!$F:$F,"Meios de pagamento - Delivery")</f>
        <v/>
      </c>
      <c r="W96" s="241" t="n">
        <v>0</v>
      </c>
      <c r="X96" s="27" t="n">
        <v>0</v>
      </c>
      <c r="Y96" s="28">
        <f>SUMIFS(Aut_BlueMe_Sem_Pedido!$J:$J,Aut_BlueMe_Sem_Pedido!$Q:$Q,DRE!W$4,Aut_BlueMe_Sem_Pedido!$H:$H,DRE!$A96)+SUMIFS(Aut_Ajustes_Manuais!$G:$G,Aut_Ajustes_Manuais!$I:$I,DRE!W$4,Aut_Ajustes_Manuais!$F:$F,"Meios de pagamento - Delivery")</f>
        <v/>
      </c>
      <c r="Z96" s="241" t="n">
        <v>0</v>
      </c>
      <c r="AA96" s="27" t="n">
        <v>0</v>
      </c>
      <c r="AB96" s="28">
        <f>SUMIFS(Aut_BlueMe_Sem_Pedido!$J:$J,Aut_BlueMe_Sem_Pedido!$Q:$Q,DRE!Z$4,Aut_BlueMe_Sem_Pedido!$H:$H,DRE!$A96)+SUMIFS(Aut_Ajustes_Manuais!$G:$G,Aut_Ajustes_Manuais!$I:$I,DRE!Z$4,Aut_Ajustes_Manuais!$F:$F,"Meios de pagamento - Delivery")</f>
        <v/>
      </c>
      <c r="AC96" s="241" t="n">
        <v>0</v>
      </c>
      <c r="AD96" s="27" t="n">
        <v>0</v>
      </c>
      <c r="AE96" s="28">
        <f>SUMIFS(Aut_BlueMe_Sem_Pedido!$J:$J,Aut_BlueMe_Sem_Pedido!$Q:$Q,DRE!AC$4,Aut_BlueMe_Sem_Pedido!$H:$H,DRE!$A96)+SUMIFS(Aut_Ajustes_Manuais!$G:$G,Aut_Ajustes_Manuais!$I:$I,DRE!AC$4,Aut_Ajustes_Manuais!$F:$F,"Meios de pagamento - Delivery")</f>
        <v/>
      </c>
      <c r="AF96" s="241" t="n">
        <v>0</v>
      </c>
      <c r="AG96" s="27" t="n">
        <v>0</v>
      </c>
      <c r="AH96" s="28">
        <f>SUMIFS(Aut_BlueMe_Sem_Pedido!$J:$J,Aut_BlueMe_Sem_Pedido!$Q:$Q,DRE!AF$4,Aut_BlueMe_Sem_Pedido!$H:$H,DRE!$A96)+SUMIFS(Aut_Ajustes_Manuais!$G:$G,Aut_Ajustes_Manuais!$I:$I,DRE!AF$4,Aut_Ajustes_Manuais!$F:$F,"Meios de pagamento - Delivery")</f>
        <v/>
      </c>
      <c r="AI96" s="241" t="n">
        <v>0</v>
      </c>
      <c r="AJ96" s="27" t="n">
        <v>0</v>
      </c>
      <c r="AK96" s="28">
        <f>SUMIFS(Aut_BlueMe_Sem_Pedido!$J:$J,Aut_BlueMe_Sem_Pedido!$Q:$Q,DRE!AI$4,Aut_BlueMe_Sem_Pedido!$H:$H,DRE!$A96)+SUMIFS(Aut_Ajustes_Manuais!$G:$G,Aut_Ajustes_Manuais!$I:$I,DRE!AI$4,Aut_Ajustes_Manuais!$F:$F,"Meios de pagamento - Delivery")</f>
        <v/>
      </c>
      <c r="AL96" s="241" t="n">
        <v>0</v>
      </c>
      <c r="AM96" s="27" t="n">
        <v>0</v>
      </c>
      <c r="AN96" s="28">
        <f>SUMIFS(Aut_BlueMe_Sem_Pedido!$J:$J,Aut_BlueMe_Sem_Pedido!$Q:$Q,DRE!AL$4,Aut_BlueMe_Sem_Pedido!$H:$H,DRE!$A96)+SUMIFS(Aut_Ajustes_Manuais!$G:$G,Aut_Ajustes_Manuais!$I:$I,DRE!AL$4,Aut_Ajustes_Manuais!$F:$F,"Meios de pagamento - Delivery")</f>
        <v/>
      </c>
      <c r="AO96" s="241" t="n">
        <v>0</v>
      </c>
      <c r="AP96" s="27" t="n">
        <v>0</v>
      </c>
      <c r="AQ96" s="28">
        <f>SUMIFS(Aut_BlueMe_Sem_Pedido!$J:$J,Aut_BlueMe_Sem_Pedido!$Q:$Q,DRE!AO$4,Aut_BlueMe_Sem_Pedido!$H:$H,DRE!$A96)+SUMIFS(Aut_Ajustes_Manuais!$G:$G,Aut_Ajustes_Manuais!$I:$I,DRE!AO$4,Aut_Ajustes_Manuais!$F:$F,"Meios de pagamento - Delivery")</f>
        <v/>
      </c>
      <c r="AR96" s="241">
        <f>SUMIFS($H96:$AO96,$H$5:$AO$5,"&lt;"&amp;MONTH(TODAY()),$H$6:$AO$6,"REAL 25")</f>
        <v/>
      </c>
      <c r="AS96" s="27">
        <f>SUMIFS($I96:$AP96,$I$5:$AP$5,"&lt;"&amp;MONTH(TODAY()),$I$6:$AP$6,"ORÇADO ")</f>
        <v/>
      </c>
      <c r="AT96" s="28">
        <f>SUMIFS($J96:$AQ96,$J$5:$AQ$5,"&lt;"&amp;MONTH(TODAY()),$J$6:$AQ$6,"REAL 26")</f>
        <v/>
      </c>
      <c r="AU96" s="241">
        <f>SUM(H96,K96,N96,Q96,T96,W96,Z96,AC96,AF96,AI96,AL96,AO96)</f>
        <v/>
      </c>
      <c r="AV96" s="81">
        <f>SUM(I96,L96,O96,R96,U96,X96,AA96,AD96,AG96,AJ96,AM96,AP96)</f>
        <v/>
      </c>
      <c r="AW96" s="82">
        <f>SUM(J96,M96,P96,S96,V96,Y96,AB96,AE96,AH96,AK96,AN96,AQ96)</f>
        <v/>
      </c>
      <c r="AX96" s="241">
        <f>SUM(H96,K96,N96)</f>
        <v/>
      </c>
      <c r="AY96" s="81">
        <f>SUM(I96,L96,O96)</f>
        <v/>
      </c>
      <c r="AZ96" s="82">
        <f>SUM(J96,M96,P96)</f>
        <v/>
      </c>
      <c r="BA96" s="241">
        <f>SUM(Q96,T96,W96)</f>
        <v/>
      </c>
      <c r="BB96" s="81">
        <f>SUM(R96,U96,X96)</f>
        <v/>
      </c>
      <c r="BC96" s="82">
        <f>SUM(S96,V96,Y96)</f>
        <v/>
      </c>
      <c r="BD96" s="241">
        <f>SUM(Z96,AC96,AF96)</f>
        <v/>
      </c>
      <c r="BE96" s="81">
        <f>SUM(AA96,AD96,AG96)</f>
        <v/>
      </c>
      <c r="BF96" s="82">
        <f>SUM(AB96,AE96,AH96)</f>
        <v/>
      </c>
      <c r="BG96" s="241">
        <f>SUM(AI96,AL96,AO96)</f>
        <v/>
      </c>
      <c r="BH96" s="81">
        <f>SUM(AJ96,AM96,AP96)</f>
        <v/>
      </c>
      <c r="BI96" s="82">
        <f>SUM(AK96,AN96,AQ96)</f>
        <v/>
      </c>
      <c r="BK96" s="442">
        <f>SUM(I96,L96,O96,R96,U96,X96,AA96,AD96,AG96,AJ96,AM96,AP96)</f>
        <v/>
      </c>
      <c r="BL96" s="442">
        <f>BK96-AV96</f>
        <v/>
      </c>
      <c r="BM96" s="442">
        <f>SUM(J96,M96,P96,S96,V96)</f>
        <v/>
      </c>
      <c r="BN96" s="442">
        <f>BM96-AT96</f>
        <v/>
      </c>
      <c r="BP96" s="463">
        <f>_xlfn.FORMULATEXT(V96) &amp; "+SOMASES(Aut_Ajustes_Manuais!$G:$G;Aut_Ajustes_Manuais!$I:$I;DRE!T$4;Aut_Ajustes_Manuais!$F:$F;""" &amp; A96 &amp; """)"</f>
        <v/>
      </c>
    </row>
    <row r="97" outlineLevel="1" customFormat="1" s="463">
      <c r="A97" s="22" t="inlineStr">
        <is>
          <t>Inadimplência</t>
        </is>
      </c>
      <c r="B97" s="23" t="n"/>
      <c r="C97" s="24" t="inlineStr">
        <is>
          <t>Contas em Aberto</t>
        </is>
      </c>
      <c r="D97" s="25" t="n"/>
      <c r="E97" s="25" t="n"/>
      <c r="F97" s="56" t="n"/>
      <c r="G97" s="33" t="n"/>
      <c r="H97" s="241" t="n">
        <v>0</v>
      </c>
      <c r="I97" s="27" t="n">
        <v>0</v>
      </c>
      <c r="J97" s="28">
        <f>SUMIFS(Aut_BlueMe_Sem_Pedido!$J:$J,Aut_BlueMe_Sem_Pedido!$Q:$Q,DRE!H$4,Aut_BlueMe_Sem_Pedido!$H:$H,DRE!$A97)+SUMIFS(Aut_Ajustes_Manuais!$G:$G,Aut_Ajustes_Manuais!$I:$I,DRE!H$4,Aut_Ajustes_Manuais!$F:$F,"Inadimplência")</f>
        <v/>
      </c>
      <c r="K97" s="241" t="n">
        <v>0</v>
      </c>
      <c r="L97" s="27" t="n">
        <v>0</v>
      </c>
      <c r="M97" s="28">
        <f>SUMIFS(Aut_BlueMe_Sem_Pedido!$J:$J,Aut_BlueMe_Sem_Pedido!$Q:$Q,DRE!K$4,Aut_BlueMe_Sem_Pedido!$H:$H,DRE!$A97)+SUMIFS(Aut_Ajustes_Manuais!$G:$G,Aut_Ajustes_Manuais!$I:$I,DRE!K$4,Aut_Ajustes_Manuais!$F:$F,"Inadimplência")</f>
        <v/>
      </c>
      <c r="N97" s="241" t="n">
        <v>0</v>
      </c>
      <c r="O97" s="27" t="n">
        <v>0</v>
      </c>
      <c r="P97" s="28">
        <f>SUMIFS(Aut_BlueMe_Sem_Pedido!$J:$J,Aut_BlueMe_Sem_Pedido!$Q:$Q,DRE!N$4,Aut_BlueMe_Sem_Pedido!$H:$H,DRE!$A97)+SUMIFS(Aut_Ajustes_Manuais!$G:$G,Aut_Ajustes_Manuais!$I:$I,DRE!N$4,Aut_Ajustes_Manuais!$F:$F,"Inadimplência")</f>
        <v/>
      </c>
      <c r="Q97" s="241" t="n">
        <v>0</v>
      </c>
      <c r="R97" s="27" t="n">
        <v>0</v>
      </c>
      <c r="S97" s="28">
        <f>SUMIFS(Aut_BlueMe_Sem_Pedido!$J:$J,Aut_BlueMe_Sem_Pedido!$Q:$Q,DRE!Q$4,Aut_BlueMe_Sem_Pedido!$H:$H,DRE!$A97)+SUMIFS(Aut_Ajustes_Manuais!$G:$G,Aut_Ajustes_Manuais!$I:$I,DRE!Q$4,Aut_Ajustes_Manuais!$F:$F,"Inadimplência")</f>
        <v/>
      </c>
      <c r="T97" s="241" t="n">
        <v>0</v>
      </c>
      <c r="U97" s="27" t="n">
        <v>0</v>
      </c>
      <c r="V97" s="28">
        <f>SUMIFS(Aut_BlueMe_Sem_Pedido!$J:$J,Aut_BlueMe_Sem_Pedido!$Q:$Q,DRE!T$4,Aut_BlueMe_Sem_Pedido!$H:$H,DRE!$A97)+SUMIFS(Aut_Ajustes_Manuais!$G:$G,Aut_Ajustes_Manuais!$I:$I,DRE!T$4,Aut_Ajustes_Manuais!$F:$F,"Inadimplência")</f>
        <v/>
      </c>
      <c r="W97" s="241" t="n">
        <v>0</v>
      </c>
      <c r="X97" s="27" t="n">
        <v>0</v>
      </c>
      <c r="Y97" s="28">
        <f>SUMIFS(Aut_BlueMe_Sem_Pedido!$J:$J,Aut_BlueMe_Sem_Pedido!$Q:$Q,DRE!W$4,Aut_BlueMe_Sem_Pedido!$H:$H,DRE!$A97)+SUMIFS(Aut_Ajustes_Manuais!$G:$G,Aut_Ajustes_Manuais!$I:$I,DRE!W$4,Aut_Ajustes_Manuais!$F:$F,"Inadimplência")</f>
        <v/>
      </c>
      <c r="Z97" s="241" t="n">
        <v>0</v>
      </c>
      <c r="AA97" s="27" t="n">
        <v>0</v>
      </c>
      <c r="AB97" s="28">
        <f>SUMIFS(Aut_BlueMe_Sem_Pedido!$J:$J,Aut_BlueMe_Sem_Pedido!$Q:$Q,DRE!Z$4,Aut_BlueMe_Sem_Pedido!$H:$H,DRE!$A97)+SUMIFS(Aut_Ajustes_Manuais!$G:$G,Aut_Ajustes_Manuais!$I:$I,DRE!Z$4,Aut_Ajustes_Manuais!$F:$F,"Inadimplência")</f>
        <v/>
      </c>
      <c r="AC97" s="241" t="n">
        <v>0</v>
      </c>
      <c r="AD97" s="27" t="n">
        <v>0</v>
      </c>
      <c r="AE97" s="28">
        <f>SUMIFS(Aut_BlueMe_Sem_Pedido!$J:$J,Aut_BlueMe_Sem_Pedido!$Q:$Q,DRE!AC$4,Aut_BlueMe_Sem_Pedido!$H:$H,DRE!$A97)+SUMIFS(Aut_Ajustes_Manuais!$G:$G,Aut_Ajustes_Manuais!$I:$I,DRE!AC$4,Aut_Ajustes_Manuais!$F:$F,"Inadimplência")</f>
        <v/>
      </c>
      <c r="AF97" s="241" t="n">
        <v>0</v>
      </c>
      <c r="AG97" s="27" t="n">
        <v>0</v>
      </c>
      <c r="AH97" s="28">
        <f>SUMIFS(Aut_BlueMe_Sem_Pedido!$J:$J,Aut_BlueMe_Sem_Pedido!$Q:$Q,DRE!AF$4,Aut_BlueMe_Sem_Pedido!$H:$H,DRE!$A97)+SUMIFS(Aut_Ajustes_Manuais!$G:$G,Aut_Ajustes_Manuais!$I:$I,DRE!AF$4,Aut_Ajustes_Manuais!$F:$F,"Inadimplência")</f>
        <v/>
      </c>
      <c r="AI97" s="241" t="n">
        <v>0</v>
      </c>
      <c r="AJ97" s="27" t="n">
        <v>0</v>
      </c>
      <c r="AK97" s="28">
        <f>SUMIFS(Aut_BlueMe_Sem_Pedido!$J:$J,Aut_BlueMe_Sem_Pedido!$Q:$Q,DRE!AI$4,Aut_BlueMe_Sem_Pedido!$H:$H,DRE!$A97)+SUMIFS(Aut_Ajustes_Manuais!$G:$G,Aut_Ajustes_Manuais!$I:$I,DRE!AI$4,Aut_Ajustes_Manuais!$F:$F,"Inadimplência")</f>
        <v/>
      </c>
      <c r="AL97" s="241" t="n">
        <v>0</v>
      </c>
      <c r="AM97" s="27" t="n">
        <v>0</v>
      </c>
      <c r="AN97" s="28">
        <f>SUMIFS(Aut_BlueMe_Sem_Pedido!$J:$J,Aut_BlueMe_Sem_Pedido!$Q:$Q,DRE!AL$4,Aut_BlueMe_Sem_Pedido!$H:$H,DRE!$A97)+SUMIFS(Aut_Ajustes_Manuais!$G:$G,Aut_Ajustes_Manuais!$I:$I,DRE!AL$4,Aut_Ajustes_Manuais!$F:$F,"Inadimplência")</f>
        <v/>
      </c>
      <c r="AO97" s="241" t="n">
        <v>0</v>
      </c>
      <c r="AP97" s="27" t="n">
        <v>0</v>
      </c>
      <c r="AQ97" s="28">
        <f>SUMIFS(Aut_BlueMe_Sem_Pedido!$J:$J,Aut_BlueMe_Sem_Pedido!$Q:$Q,DRE!AO$4,Aut_BlueMe_Sem_Pedido!$H:$H,DRE!$A97)+SUMIFS(Aut_Ajustes_Manuais!$G:$G,Aut_Ajustes_Manuais!$I:$I,DRE!AO$4,Aut_Ajustes_Manuais!$F:$F,"Inadimplência")</f>
        <v/>
      </c>
      <c r="AR97" s="241">
        <f>SUMIFS($H97:$AO97,$H$5:$AO$5,"&lt;"&amp;MONTH(TODAY()),$H$6:$AO$6,"REAL 25")</f>
        <v/>
      </c>
      <c r="AS97" s="27">
        <f>SUMIFS($I97:$AP97,$I$5:$AP$5,"&lt;"&amp;MONTH(TODAY()),$I$6:$AP$6,"ORÇADO ")</f>
        <v/>
      </c>
      <c r="AT97" s="28">
        <f>SUMIFS($J97:$AQ97,$J$5:$AQ$5,"&lt;"&amp;MONTH(TODAY()),$J$6:$AQ$6,"REAL 26")</f>
        <v/>
      </c>
      <c r="AU97" s="241">
        <f>SUM(H97,K97,N97,Q97,T97,W97,Z97,AC97,AF97,AI97,AL97,AO97)</f>
        <v/>
      </c>
      <c r="AV97" s="81">
        <f>SUM(I97,L97,O97,R97,U97,X97,AA97,AD97,AG97,AJ97,AM97,AP97)</f>
        <v/>
      </c>
      <c r="AW97" s="82">
        <f>SUM(J97,M97,P97,S97,V97,Y97,AB97,AE97,AH97,AK97,AN97,AQ97)</f>
        <v/>
      </c>
      <c r="AX97" s="241">
        <f>SUM(H97,K97,N97)</f>
        <v/>
      </c>
      <c r="AY97" s="81">
        <f>SUM(I97,L97,O97)</f>
        <v/>
      </c>
      <c r="AZ97" s="82">
        <f>SUM(J97,M97,P97)</f>
        <v/>
      </c>
      <c r="BA97" s="241">
        <f>SUM(Q97,T97,W97)</f>
        <v/>
      </c>
      <c r="BB97" s="81">
        <f>SUM(R97,U97,X97)</f>
        <v/>
      </c>
      <c r="BC97" s="82">
        <f>SUM(S97,V97,Y97)</f>
        <v/>
      </c>
      <c r="BD97" s="241">
        <f>SUM(Z97,AC97,AF97)</f>
        <v/>
      </c>
      <c r="BE97" s="81">
        <f>SUM(AA97,AD97,AG97)</f>
        <v/>
      </c>
      <c r="BF97" s="82">
        <f>SUM(AB97,AE97,AH97)</f>
        <v/>
      </c>
      <c r="BG97" s="241">
        <f>SUM(AI97,AL97,AO97)</f>
        <v/>
      </c>
      <c r="BH97" s="81">
        <f>SUM(AJ97,AM97,AP97)</f>
        <v/>
      </c>
      <c r="BI97" s="82">
        <f>SUM(AK97,AN97,AQ97)</f>
        <v/>
      </c>
      <c r="BK97" s="442">
        <f>SUM(I97,L97,O97,R97,U97,X97,AA97,AD97,AG97,AJ97,AM97,AP97)</f>
        <v/>
      </c>
      <c r="BL97" s="442">
        <f>BK97-AV97</f>
        <v/>
      </c>
      <c r="BM97" s="442">
        <f>SUM(J97,M97,P97,S97,V97)</f>
        <v/>
      </c>
      <c r="BN97" s="442">
        <f>BM97-AT97</f>
        <v/>
      </c>
      <c r="BP97" s="463">
        <f>_xlfn.FORMULATEXT(V97) &amp; "+SOMASES(Aut_Ajustes_Manuais!$G:$G;Aut_Ajustes_Manuais!$I:$I;DRE!T$4;Aut_Ajustes_Manuais!$F:$F;""" &amp; A97 &amp; """)"</f>
        <v/>
      </c>
    </row>
    <row r="98" outlineLevel="1" customFormat="1" s="463">
      <c r="A98" s="22" t="inlineStr">
        <is>
          <t>Outros D</t>
        </is>
      </c>
      <c r="B98" s="23" t="n"/>
      <c r="C98" s="24" t="inlineStr">
        <is>
          <t>Outras Deduções</t>
        </is>
      </c>
      <c r="D98" s="87" t="inlineStr">
        <is>
          <t>Devolução de Cliente</t>
        </is>
      </c>
      <c r="E98" s="89" t="n"/>
      <c r="F98" s="56" t="n"/>
      <c r="G98" s="33" t="n"/>
      <c r="H98" s="241" t="n">
        <v>0</v>
      </c>
      <c r="I98" s="27" t="n">
        <v>0</v>
      </c>
      <c r="J98" s="28">
        <f>SUMIFS(Aut_BlueMe_Sem_Pedido!$J:$J,Aut_BlueMe_Sem_Pedido!$Q:$Q,DRE!H$4,Aut_BlueMe_Sem_Pedido!$H:$H,DRE!$A98)+SUMIFS(Aut_Ajustes_Manuais!$G:$G,Aut_Ajustes_Manuais!$I:$I,DRE!H$4,Aut_Ajustes_Manuais!$F:$F,"Outros D")</f>
        <v/>
      </c>
      <c r="K98" s="241" t="n">
        <v>0</v>
      </c>
      <c r="L98" s="27" t="n">
        <v>0</v>
      </c>
      <c r="M98" s="28">
        <f>SUMIFS(Aut_BlueMe_Sem_Pedido!$J:$J,Aut_BlueMe_Sem_Pedido!$Q:$Q,DRE!K$4,Aut_BlueMe_Sem_Pedido!$H:$H,DRE!$A98)+SUMIFS(Aut_Ajustes_Manuais!$G:$G,Aut_Ajustes_Manuais!$I:$I,DRE!K$4,Aut_Ajustes_Manuais!$F:$F,"Outros D")</f>
        <v/>
      </c>
      <c r="N98" s="241" t="n">
        <v>-340.38</v>
      </c>
      <c r="O98" s="27" t="n">
        <v>0</v>
      </c>
      <c r="P98" s="28">
        <f>SUMIFS(Aut_BlueMe_Sem_Pedido!$J:$J,Aut_BlueMe_Sem_Pedido!$Q:$Q,DRE!N$4,Aut_BlueMe_Sem_Pedido!$H:$H,DRE!$A98)+SUMIFS(Aut_Ajustes_Manuais!$G:$G,Aut_Ajustes_Manuais!$I:$I,DRE!N$4,Aut_Ajustes_Manuais!$F:$F,"Outros D")</f>
        <v/>
      </c>
      <c r="Q98" s="241" t="n">
        <v>-678.79</v>
      </c>
      <c r="R98" s="27" t="n">
        <v>0</v>
      </c>
      <c r="S98" s="28">
        <f>SUMIFS(Aut_BlueMe_Sem_Pedido!$J:$J,Aut_BlueMe_Sem_Pedido!$Q:$Q,DRE!Q$4,Aut_BlueMe_Sem_Pedido!$H:$H,DRE!$A98)+SUMIFS(Aut_Ajustes_Manuais!$G:$G,Aut_Ajustes_Manuais!$I:$I,DRE!Q$4,Aut_Ajustes_Manuais!$F:$F,"Outros D")</f>
        <v/>
      </c>
      <c r="T98" s="241" t="n">
        <v>0</v>
      </c>
      <c r="U98" s="27" t="n">
        <v>0</v>
      </c>
      <c r="V98" s="28">
        <f>SUMIFS(Aut_BlueMe_Sem_Pedido!$J:$J,Aut_BlueMe_Sem_Pedido!$Q:$Q,DRE!T$4,Aut_BlueMe_Sem_Pedido!$H:$H,DRE!$A98)+SUMIFS(Aut_Ajustes_Manuais!$G:$G,Aut_Ajustes_Manuais!$I:$I,DRE!T$4,Aut_Ajustes_Manuais!$F:$F,"Outros D")</f>
        <v/>
      </c>
      <c r="W98" s="241" t="n">
        <v>-43.5</v>
      </c>
      <c r="X98" s="27" t="n">
        <v>0</v>
      </c>
      <c r="Y98" s="28">
        <f>SUMIFS(Aut_BlueMe_Sem_Pedido!$J:$J,Aut_BlueMe_Sem_Pedido!$Q:$Q,DRE!W$4,Aut_BlueMe_Sem_Pedido!$H:$H,DRE!$A98)+SUMIFS(Aut_Ajustes_Manuais!$G:$G,Aut_Ajustes_Manuais!$I:$I,DRE!W$4,Aut_Ajustes_Manuais!$F:$F,"Outros D")</f>
        <v/>
      </c>
      <c r="Z98" s="241" t="n">
        <v>0</v>
      </c>
      <c r="AA98" s="27" t="n">
        <v>0</v>
      </c>
      <c r="AB98" s="28">
        <f>SUMIFS(Aut_BlueMe_Sem_Pedido!$J:$J,Aut_BlueMe_Sem_Pedido!$Q:$Q,DRE!Z$4,Aut_BlueMe_Sem_Pedido!$H:$H,DRE!$A98)+SUMIFS(Aut_Ajustes_Manuais!$G:$G,Aut_Ajustes_Manuais!$I:$I,DRE!Z$4,Aut_Ajustes_Manuais!$F:$F,"Outros D")</f>
        <v/>
      </c>
      <c r="AC98" s="241" t="n">
        <v>0</v>
      </c>
      <c r="AD98" s="27" t="n">
        <v>0</v>
      </c>
      <c r="AE98" s="28">
        <f>SUMIFS(Aut_BlueMe_Sem_Pedido!$J:$J,Aut_BlueMe_Sem_Pedido!$Q:$Q,DRE!AC$4,Aut_BlueMe_Sem_Pedido!$H:$H,DRE!$A98)+SUMIFS(Aut_Ajustes_Manuais!$G:$G,Aut_Ajustes_Manuais!$I:$I,DRE!AC$4,Aut_Ajustes_Manuais!$F:$F,"Outros D")</f>
        <v/>
      </c>
      <c r="AF98" s="241" t="n">
        <v>-283.63</v>
      </c>
      <c r="AG98" s="27" t="n">
        <v>0</v>
      </c>
      <c r="AH98" s="28">
        <f>SUMIFS(Aut_BlueMe_Sem_Pedido!$J:$J,Aut_BlueMe_Sem_Pedido!$Q:$Q,DRE!AF$4,Aut_BlueMe_Sem_Pedido!$H:$H,DRE!$A98)+SUMIFS(Aut_Ajustes_Manuais!$G:$G,Aut_Ajustes_Manuais!$I:$I,DRE!AF$4,Aut_Ajustes_Manuais!$F:$F,"Outros D")</f>
        <v/>
      </c>
      <c r="AI98" s="241" t="n">
        <v>-90.40000000000001</v>
      </c>
      <c r="AJ98" s="27" t="n">
        <v>0</v>
      </c>
      <c r="AK98" s="28">
        <f>SUMIFS(Aut_BlueMe_Sem_Pedido!$J:$J,Aut_BlueMe_Sem_Pedido!$Q:$Q,DRE!AI$4,Aut_BlueMe_Sem_Pedido!$H:$H,DRE!$A98)+SUMIFS(Aut_Ajustes_Manuais!$G:$G,Aut_Ajustes_Manuais!$I:$I,DRE!AI$4,Aut_Ajustes_Manuais!$F:$F,"Outros D")</f>
        <v/>
      </c>
      <c r="AL98" s="241" t="n">
        <v>0</v>
      </c>
      <c r="AM98" s="27" t="n">
        <v>0</v>
      </c>
      <c r="AN98" s="28">
        <f>SUMIFS(Aut_BlueMe_Sem_Pedido!$J:$J,Aut_BlueMe_Sem_Pedido!$Q:$Q,DRE!AL$4,Aut_BlueMe_Sem_Pedido!$H:$H,DRE!$A98)+SUMIFS(Aut_Ajustes_Manuais!$G:$G,Aut_Ajustes_Manuais!$I:$I,DRE!AL$4,Aut_Ajustes_Manuais!$F:$F,"Outros D")</f>
        <v/>
      </c>
      <c r="AO98" s="241" t="n">
        <v>-8580</v>
      </c>
      <c r="AP98" s="27" t="n">
        <v>0</v>
      </c>
      <c r="AQ98" s="28">
        <f>SUMIFS(Aut_BlueMe_Sem_Pedido!$J:$J,Aut_BlueMe_Sem_Pedido!$Q:$Q,DRE!AO$4,Aut_BlueMe_Sem_Pedido!$H:$H,DRE!$A98)+SUMIFS(Aut_Ajustes_Manuais!$G:$G,Aut_Ajustes_Manuais!$I:$I,DRE!AO$4,Aut_Ajustes_Manuais!$F:$F,"Outros D")</f>
        <v/>
      </c>
      <c r="AR98" s="241">
        <f>SUMIFS($H98:$AO98,$H$5:$AO$5,"&lt;"&amp;MONTH(TODAY()),$H$6:$AO$6,"REAL 25")</f>
        <v/>
      </c>
      <c r="AS98" s="27">
        <f>SUMIFS($I98:$AP98,$I$5:$AP$5,"&lt;"&amp;MONTH(TODAY()),$I$6:$AP$6,"ORÇADO ")</f>
        <v/>
      </c>
      <c r="AT98" s="28">
        <f>SUMIFS($J98:$AQ98,$J$5:$AQ$5,"&lt;"&amp;MONTH(TODAY()),$J$6:$AQ$6,"REAL 26")</f>
        <v/>
      </c>
      <c r="AU98" s="241">
        <f>SUM(H98,K98,N98,Q98,T98,W98,Z98,AC98,AF98,AI98,AL98,AO98)</f>
        <v/>
      </c>
      <c r="AV98" s="81">
        <f>SUM(I98,L98,O98,R98,U98,X98,AA98,AD98,AG98,AJ98,AM98,AP98)</f>
        <v/>
      </c>
      <c r="AW98" s="82">
        <f>SUM(J98,M98,P98,S98,V98,Y98,AB98,AE98,AH98,AK98,AN98,AQ98)</f>
        <v/>
      </c>
      <c r="AX98" s="241">
        <f>SUM(H98,K98,N98)</f>
        <v/>
      </c>
      <c r="AY98" s="81">
        <f>SUM(I98,L98,O98)</f>
        <v/>
      </c>
      <c r="AZ98" s="82">
        <f>SUM(J98,M98,P98)</f>
        <v/>
      </c>
      <c r="BA98" s="241">
        <f>SUM(Q98,T98,W98)</f>
        <v/>
      </c>
      <c r="BB98" s="81">
        <f>SUM(R98,U98,X98)</f>
        <v/>
      </c>
      <c r="BC98" s="82">
        <f>SUM(S98,V98,Y98)</f>
        <v/>
      </c>
      <c r="BD98" s="241">
        <f>SUM(Z98,AC98,AF98)</f>
        <v/>
      </c>
      <c r="BE98" s="81">
        <f>SUM(AA98,AD98,AG98)</f>
        <v/>
      </c>
      <c r="BF98" s="82">
        <f>SUM(AB98,AE98,AH98)</f>
        <v/>
      </c>
      <c r="BG98" s="241">
        <f>SUM(AI98,AL98,AO98)</f>
        <v/>
      </c>
      <c r="BH98" s="81">
        <f>SUM(AJ98,AM98,AP98)</f>
        <v/>
      </c>
      <c r="BI98" s="82">
        <f>SUM(AK98,AN98,AQ98)</f>
        <v/>
      </c>
      <c r="BK98" s="442">
        <f>SUM(I98,L98,O98,R98,U98,X98,AA98,AD98,AG98,AJ98,AM98,AP98)</f>
        <v/>
      </c>
      <c r="BL98" s="442">
        <f>BK98-AV98</f>
        <v/>
      </c>
      <c r="BM98" s="442">
        <f>SUM(J98,M98,P98,S98,V98)</f>
        <v/>
      </c>
      <c r="BN98" s="442">
        <f>BM98-AT98</f>
        <v/>
      </c>
      <c r="BP98" s="463">
        <f>_xlfn.FORMULATEXT(V98) &amp; "+SOMASES(Aut_Ajustes_Manuais!$G:$G;Aut_Ajustes_Manuais!$I:$I;DRE!T$4;Aut_Ajustes_Manuais!$F:$F;""" &amp; A98 &amp; """)"</f>
        <v/>
      </c>
    </row>
    <row r="99">
      <c r="A99" s="71" t="inlineStr">
        <is>
          <t>% sobre Receita Bruta</t>
        </is>
      </c>
      <c r="C99" s="24" t="n"/>
      <c r="D99" s="87" t="n"/>
      <c r="E99" s="25" t="n"/>
      <c r="F99" s="41" t="n"/>
      <c r="G99" s="47" t="n"/>
      <c r="H99" s="245" t="n">
        <v>-0.01361094265032639</v>
      </c>
      <c r="I99" s="50" t="n">
        <v>-0.017</v>
      </c>
      <c r="J99" s="51">
        <f>IFERROR(J94/J8,0)</f>
        <v/>
      </c>
      <c r="K99" s="245" t="n">
        <v>-0.01357945906178289</v>
      </c>
      <c r="L99" s="50" t="n">
        <v>-0.017</v>
      </c>
      <c r="M99" s="51">
        <f>IFERROR(M94/M8,0)</f>
        <v/>
      </c>
      <c r="N99" s="245" t="n">
        <v>-0.0132918669033536</v>
      </c>
      <c r="O99" s="50" t="n">
        <v>-0.017</v>
      </c>
      <c r="P99" s="51">
        <f>IFERROR(P94/P8,0)</f>
        <v/>
      </c>
      <c r="Q99" s="245" t="n">
        <v>-0.01373665483966908</v>
      </c>
      <c r="R99" s="50" t="n">
        <v>-0.017</v>
      </c>
      <c r="S99" s="51">
        <f>IFERROR(S94/S8,0)</f>
        <v/>
      </c>
      <c r="T99" s="245" t="n">
        <v>-0.01338848018439512</v>
      </c>
      <c r="U99" s="50" t="n">
        <v>-0.017</v>
      </c>
      <c r="V99" s="51">
        <f>IFERROR(V94/V8,0)</f>
        <v/>
      </c>
      <c r="W99" s="245" t="n">
        <v>-0.01333305093158378</v>
      </c>
      <c r="X99" s="50" t="n">
        <v>-0.017</v>
      </c>
      <c r="Y99" s="51">
        <f>IFERROR(Y94/Y8,0)</f>
        <v/>
      </c>
      <c r="Z99" s="245" t="n">
        <v>-0.009745580231945303</v>
      </c>
      <c r="AA99" s="50" t="n">
        <v>-0.017</v>
      </c>
      <c r="AB99" s="51">
        <f>IFERROR(AB94/AB8,0)</f>
        <v/>
      </c>
      <c r="AC99" s="245" t="n">
        <v>-0.01112557765073714</v>
      </c>
      <c r="AD99" s="50" t="n">
        <v>-0.017</v>
      </c>
      <c r="AE99" s="51">
        <f>IFERROR(AE94/AE8,0)</f>
        <v/>
      </c>
      <c r="AF99" s="245" t="n">
        <v>-0.01285290609785071</v>
      </c>
      <c r="AG99" s="50" t="n">
        <v>-0.017</v>
      </c>
      <c r="AH99" s="51">
        <f>IFERROR(AH94/AH8,0)</f>
        <v/>
      </c>
      <c r="AI99" s="245" t="n">
        <v>-0.009114654029214062</v>
      </c>
      <c r="AJ99" s="50" t="n">
        <v>-0.017</v>
      </c>
      <c r="AK99" s="51">
        <f>IFERROR(AK94/AK8,0)</f>
        <v/>
      </c>
      <c r="AL99" s="245" t="n">
        <v>-0.01148891185457486</v>
      </c>
      <c r="AM99" s="50" t="n">
        <v>-0.017</v>
      </c>
      <c r="AN99" s="51">
        <f>IFERROR(AN94/AN8,0)</f>
        <v/>
      </c>
      <c r="AO99" s="245" t="n">
        <v>-0.0142371150297339</v>
      </c>
      <c r="AP99" s="50" t="n">
        <v>-0.017</v>
      </c>
      <c r="AQ99" s="51">
        <f>IFERROR(AQ94/AQ8,0)</f>
        <v/>
      </c>
      <c r="AR99" s="245">
        <f>IFERROR(AR94/AR8,0)</f>
        <v/>
      </c>
      <c r="AS99" s="50">
        <f>IFERROR(AS94/AS8,0)</f>
        <v/>
      </c>
      <c r="AT99" s="51">
        <f>IFERROR(AT94/AT8,0)</f>
        <v/>
      </c>
      <c r="AU99" s="245">
        <f>IFERROR(AU94/AU8,0)</f>
        <v/>
      </c>
      <c r="AV99" s="50">
        <f>IFERROR(AV94/AV8,0)</f>
        <v/>
      </c>
      <c r="AW99" s="51">
        <f>IFERROR(AW94/AW8,0)</f>
        <v/>
      </c>
      <c r="AX99" s="245">
        <f>IFERROR(AX94/AX8,0)</f>
        <v/>
      </c>
      <c r="AY99" s="50">
        <f>IFERROR(AY94/AY8,0)</f>
        <v/>
      </c>
      <c r="AZ99" s="51">
        <f>IFERROR(AZ94/AZ8,0)</f>
        <v/>
      </c>
      <c r="BA99" s="245">
        <f>IFERROR(BA94/BA8,0)</f>
        <v/>
      </c>
      <c r="BB99" s="50">
        <f>IFERROR(BB94/BB8,0)</f>
        <v/>
      </c>
      <c r="BC99" s="51">
        <f>IFERROR(BC94/BC8,0)</f>
        <v/>
      </c>
      <c r="BD99" s="245">
        <f>IFERROR(BD94/BD8,0)</f>
        <v/>
      </c>
      <c r="BE99" s="50">
        <f>IFERROR(BE94/BE8,0)</f>
        <v/>
      </c>
      <c r="BF99" s="51">
        <f>IFERROR(BF94/BF8,0)</f>
        <v/>
      </c>
      <c r="BG99" s="245">
        <f>IFERROR(BG94/BG8,0)</f>
        <v/>
      </c>
      <c r="BH99" s="50">
        <f>IFERROR(BH94/BH8,0)</f>
        <v/>
      </c>
      <c r="BI99" s="51">
        <f>IFERROR(BI94/BI8,0)</f>
        <v/>
      </c>
      <c r="BK99" s="442">
        <f>SUM(I99,L99,O99,R99,U99,X99,AA99,AD99,AG99,AJ99,AM99,AP99)</f>
        <v/>
      </c>
      <c r="BL99" s="442">
        <f>BK99-AV99</f>
        <v/>
      </c>
      <c r="BM99" s="442">
        <f>SUM(J99,M99,P99,S99,V99)</f>
        <v/>
      </c>
      <c r="BN99" s="442">
        <f>BM99-AT99</f>
        <v/>
      </c>
    </row>
    <row r="100">
      <c r="A100" s="18" t="n"/>
      <c r="E100" s="16" t="n"/>
      <c r="F100" s="17" t="n"/>
      <c r="H100" s="247" t="n"/>
      <c r="I100" s="17" t="n"/>
      <c r="J100" s="57" t="n"/>
      <c r="K100" s="247" t="n"/>
      <c r="L100" s="17" t="n"/>
      <c r="M100" s="57" t="n"/>
      <c r="N100" s="247" t="n"/>
      <c r="O100" s="17" t="n"/>
      <c r="P100" s="57" t="n"/>
      <c r="Q100" s="247" t="n"/>
      <c r="R100" s="17" t="n"/>
      <c r="S100" s="57" t="n"/>
      <c r="T100" s="247" t="n"/>
      <c r="U100" s="17" t="n"/>
      <c r="V100" s="57" t="n"/>
      <c r="W100" s="247" t="n"/>
      <c r="X100" s="17" t="n"/>
      <c r="Y100" s="57" t="n"/>
      <c r="Z100" s="247" t="n"/>
      <c r="AA100" s="17" t="n"/>
      <c r="AB100" s="57" t="n"/>
      <c r="AC100" s="247" t="n"/>
      <c r="AD100" s="17" t="n"/>
      <c r="AE100" s="57" t="n"/>
      <c r="AF100" s="247" t="n"/>
      <c r="AG100" s="17" t="n"/>
      <c r="AH100" s="57" t="n"/>
      <c r="AI100" s="247" t="n"/>
      <c r="AJ100" s="17" t="n"/>
      <c r="AK100" s="57" t="n"/>
      <c r="AL100" s="247" t="n"/>
      <c r="AM100" s="17" t="n"/>
      <c r="AN100" s="57" t="n"/>
      <c r="AO100" s="247" t="n"/>
      <c r="AP100" s="17" t="n"/>
      <c r="AQ100" s="57" t="n"/>
      <c r="AR100" s="247" t="n"/>
      <c r="AS100" s="17" t="n"/>
      <c r="AT100" s="57" t="n"/>
      <c r="AU100" s="247" t="n"/>
      <c r="AV100" s="17" t="n"/>
      <c r="AW100" s="57" t="n"/>
      <c r="AX100" s="247" t="n"/>
      <c r="AY100" s="17" t="n"/>
      <c r="AZ100" s="57" t="n"/>
      <c r="BA100" s="247" t="n"/>
      <c r="BB100" s="17" t="n"/>
      <c r="BC100" s="57" t="n"/>
      <c r="BD100" s="247" t="n"/>
      <c r="BE100" s="17" t="n"/>
      <c r="BF100" s="57" t="n"/>
      <c r="BG100" s="247" t="n"/>
      <c r="BH100" s="17" t="n"/>
      <c r="BI100" s="57" t="n"/>
      <c r="BK100" s="442">
        <f>SUM(I100,L100,O100,R100,U100,X100,AA100,AD100,AG100,AJ100,AM100,AP100)</f>
        <v/>
      </c>
      <c r="BL100" s="442">
        <f>BK100-AV100</f>
        <v/>
      </c>
      <c r="BM100" s="442">
        <f>SUM(J100,M100,P100,S100,V100)</f>
        <v/>
      </c>
      <c r="BN100" s="442">
        <f>BM100-AT100</f>
        <v/>
      </c>
    </row>
    <row r="101">
      <c r="A101" s="18" t="n"/>
      <c r="E101" s="16" t="n"/>
      <c r="F101" s="17" t="n"/>
      <c r="H101" s="247" t="n"/>
      <c r="I101" s="17" t="n"/>
      <c r="J101" s="57" t="n"/>
      <c r="K101" s="247" t="n"/>
      <c r="L101" s="17" t="n"/>
      <c r="M101" s="57" t="n"/>
      <c r="N101" s="247" t="n"/>
      <c r="O101" s="17" t="n"/>
      <c r="P101" s="57" t="n"/>
      <c r="Q101" s="247" t="n"/>
      <c r="R101" s="17" t="n"/>
      <c r="S101" s="57" t="n"/>
      <c r="T101" s="247" t="n"/>
      <c r="U101" s="17" t="n"/>
      <c r="V101" s="57" t="n"/>
      <c r="W101" s="247" t="n"/>
      <c r="X101" s="17" t="n"/>
      <c r="Y101" s="57" t="n"/>
      <c r="Z101" s="247" t="n"/>
      <c r="AA101" s="17" t="n"/>
      <c r="AB101" s="57" t="n"/>
      <c r="AC101" s="247" t="n"/>
      <c r="AD101" s="17" t="n"/>
      <c r="AE101" s="57" t="n"/>
      <c r="AF101" s="247" t="n"/>
      <c r="AG101" s="17" t="n"/>
      <c r="AH101" s="57" t="n"/>
      <c r="AI101" s="247" t="n"/>
      <c r="AJ101" s="17" t="n"/>
      <c r="AK101" s="57" t="n"/>
      <c r="AL101" s="247" t="n"/>
      <c r="AM101" s="17" t="n"/>
      <c r="AN101" s="57" t="n"/>
      <c r="AO101" s="247" t="n"/>
      <c r="AP101" s="17" t="n"/>
      <c r="AQ101" s="57" t="n"/>
      <c r="AR101" s="247" t="n"/>
      <c r="AS101" s="17" t="n"/>
      <c r="AT101" s="57" t="n"/>
      <c r="AU101" s="247" t="n"/>
      <c r="AV101" s="17" t="n"/>
      <c r="AW101" s="57" t="n"/>
      <c r="AX101" s="247" t="n"/>
      <c r="AY101" s="17" t="n"/>
      <c r="AZ101" s="57" t="n"/>
      <c r="BA101" s="247" t="n"/>
      <c r="BB101" s="17" t="n"/>
      <c r="BC101" s="57" t="n"/>
      <c r="BD101" s="247" t="n"/>
      <c r="BE101" s="17" t="n"/>
      <c r="BF101" s="57" t="n"/>
      <c r="BG101" s="247" t="n"/>
      <c r="BH101" s="17" t="n"/>
      <c r="BI101" s="57" t="n"/>
      <c r="BK101" s="442">
        <f>SUM(I101,L101,O101,R101,U101,X101,AA101,AD101,AG101,AJ101,AM101,AP101)</f>
        <v/>
      </c>
      <c r="BL101" s="442">
        <f>BK101-AV101</f>
        <v/>
      </c>
      <c r="BM101" s="442">
        <f>SUM(J101,M101,P101,S101,V101)</f>
        <v/>
      </c>
      <c r="BN101" s="442">
        <f>BM101-AT101</f>
        <v/>
      </c>
    </row>
    <row r="102">
      <c r="A102" s="58" t="inlineStr">
        <is>
          <t>MARGEM BRUTA DE CONTRIBUIÇÃO</t>
        </is>
      </c>
      <c r="B102" s="59" t="n"/>
      <c r="C102" s="60" t="n"/>
      <c r="D102" s="61" t="n"/>
      <c r="E102" s="62" t="n"/>
      <c r="F102" s="63" t="n"/>
      <c r="G102" s="59" t="n"/>
      <c r="H102" s="248">
        <f>SUM(H94,H88,H56,H42,H34,H32)</f>
        <v/>
      </c>
      <c r="I102" s="64">
        <f>SUM(I94,I88,I56,I42,I34,I32)</f>
        <v/>
      </c>
      <c r="J102" s="65">
        <f>SUM(J94,J88,J56,J42,J34,J32)</f>
        <v/>
      </c>
      <c r="K102" s="248">
        <f>SUM(K94,K88,K56,K42,K34,K32)</f>
        <v/>
      </c>
      <c r="L102" s="64">
        <f>SUM(L94,L88,L56,L42,L34,L32)</f>
        <v/>
      </c>
      <c r="M102" s="65">
        <f>SUM(M94,M88,M56,M42,M34,M32)</f>
        <v/>
      </c>
      <c r="N102" s="248">
        <f>SUM(N94,N88,N56,N42,N34,N32)</f>
        <v/>
      </c>
      <c r="O102" s="64">
        <f>SUM(O94,O88,O56,O42,O34,O32)</f>
        <v/>
      </c>
      <c r="P102" s="65">
        <f>SUM(P94,P88,P56,P42,P34,P32)</f>
        <v/>
      </c>
      <c r="Q102" s="248">
        <f>SUM(Q94,Q88,Q56,Q42,Q34,Q32)</f>
        <v/>
      </c>
      <c r="R102" s="64">
        <f>SUM(R94,R88,R56,R42,R34,R32)</f>
        <v/>
      </c>
      <c r="S102" s="65">
        <f>SUM(S94,S88,S56,S42,S34,S32)</f>
        <v/>
      </c>
      <c r="T102" s="248">
        <f>SUM(T94,T88,T56,T42,T34,T32)</f>
        <v/>
      </c>
      <c r="U102" s="64">
        <f>SUM(U94,U88,U56,U42,U34,U32)</f>
        <v/>
      </c>
      <c r="V102" s="65">
        <f>SUM(V94,V88,V56,V42,V34,V32)</f>
        <v/>
      </c>
      <c r="W102" s="248">
        <f>SUM(W94,W88,W56,W42,W34,W32)</f>
        <v/>
      </c>
      <c r="X102" s="64">
        <f>SUM(X94,X88,X56,X42,X34,X32)</f>
        <v/>
      </c>
      <c r="Y102" s="65">
        <f>SUM(Y94,Y88,Y56,Y42,Y34,Y32)</f>
        <v/>
      </c>
      <c r="Z102" s="248">
        <f>SUM(Z94,Z88,Z56,Z42,Z34,Z32)</f>
        <v/>
      </c>
      <c r="AA102" s="64">
        <f>SUM(AA94,AA88,AA56,AA42,AA34,AA32)</f>
        <v/>
      </c>
      <c r="AB102" s="65">
        <f>SUM(AB94,AB88,AB56,AB42,AB34,AB32)</f>
        <v/>
      </c>
      <c r="AC102" s="248">
        <f>SUM(AC94,AC88,AC56,AC42,AC34,AC32)</f>
        <v/>
      </c>
      <c r="AD102" s="64">
        <f>SUM(AD94,AD88,AD56,AD42,AD34,AD32)</f>
        <v/>
      </c>
      <c r="AE102" s="65">
        <f>SUM(AE94,AE88,AE56,AE42,AE34,AE32)</f>
        <v/>
      </c>
      <c r="AF102" s="248">
        <f>SUM(AF94,AF88,AF56,AF42,AF34,AF32)</f>
        <v/>
      </c>
      <c r="AG102" s="64">
        <f>SUM(AG94,AG88,AG56,AG42,AG34,AG32)</f>
        <v/>
      </c>
      <c r="AH102" s="65">
        <f>SUM(AH94,AH88,AH56,AH42,AH34,AH32)</f>
        <v/>
      </c>
      <c r="AI102" s="248">
        <f>SUM(AI94,AI88,AI56,AI42,AI34,AI32)</f>
        <v/>
      </c>
      <c r="AJ102" s="64">
        <f>SUM(AJ94,AJ88,AJ56,AJ42,AJ34,AJ32)</f>
        <v/>
      </c>
      <c r="AK102" s="65">
        <f>SUM(AK94,AK88,AK56,AK42,AK34,AK32)</f>
        <v/>
      </c>
      <c r="AL102" s="248">
        <f>SUM(AL94,AL88,AL56,AL42,AL34,AL32)</f>
        <v/>
      </c>
      <c r="AM102" s="64">
        <f>SUM(AM94,AM88,AM56,AM42,AM34,AM32)</f>
        <v/>
      </c>
      <c r="AN102" s="65">
        <f>SUM(AN94,AN88,AN56,AN42,AN34,AN32)</f>
        <v/>
      </c>
      <c r="AO102" s="248">
        <f>SUM(AO94,AO88,AO56,AO42,AO34,AO32)</f>
        <v/>
      </c>
      <c r="AP102" s="64">
        <f>SUM(AP94,AP88,AP56,AP42,AP34,AP32)</f>
        <v/>
      </c>
      <c r="AQ102" s="65">
        <f>SUM(AQ94,AQ88,AQ56,AQ42,AQ34,AQ32)</f>
        <v/>
      </c>
      <c r="AR102" s="248">
        <f>SUM(AR94,AR88,AR56,AR42,AR34,AR32)</f>
        <v/>
      </c>
      <c r="AS102" s="64">
        <f>SUM(AS94,AS88,AS56,AS42,AS34,AS32)</f>
        <v/>
      </c>
      <c r="AT102" s="65">
        <f>SUM(AT94,AT88,AT56,AT42,AT34,AT32)</f>
        <v/>
      </c>
      <c r="AU102" s="248">
        <f>SUM(AU94,AU88,AU56,AU42,AU34,AU32)</f>
        <v/>
      </c>
      <c r="AV102" s="64">
        <f>SUM(AV94,AV88,AV56,AV42,AV34,AV32)</f>
        <v/>
      </c>
      <c r="AW102" s="65">
        <f>SUM(AW94,AW88,AW56,AW42,AW34,AW32)</f>
        <v/>
      </c>
      <c r="AX102" s="248">
        <f>SUM(AX94,AX88,AX56,AX42,AX34,AX32)</f>
        <v/>
      </c>
      <c r="AY102" s="64">
        <f>SUM(AY94,AY88,AY56,AY42,AY34,AY32)</f>
        <v/>
      </c>
      <c r="AZ102" s="65">
        <f>SUM(AZ94,AZ88,AZ56,AZ42,AZ34,AZ32)</f>
        <v/>
      </c>
      <c r="BA102" s="248">
        <f>SUM(BA94,BA88,BA56,BA42,BA34,BA32)</f>
        <v/>
      </c>
      <c r="BB102" s="64">
        <f>SUM(BB94,BB88,BB56,BB42,BB34,BB32)</f>
        <v/>
      </c>
      <c r="BC102" s="65">
        <f>SUM(BC94,BC88,BC56,BC42,BC34,BC32)</f>
        <v/>
      </c>
      <c r="BD102" s="248">
        <f>SUM(BD94,BD88,BD56,BD42,BD34,BD32)</f>
        <v/>
      </c>
      <c r="BE102" s="64">
        <f>SUM(BE94,BE88,BE56,BE42,BE34,BE32)</f>
        <v/>
      </c>
      <c r="BF102" s="65">
        <f>SUM(BF94,BF88,BF56,BF42,BF34,BF32)</f>
        <v/>
      </c>
      <c r="BG102" s="248">
        <f>SUM(BG94,BG88,BG56,BG42,BG34,BG32)</f>
        <v/>
      </c>
      <c r="BH102" s="64">
        <f>SUM(BH94,BH88,BH56,BH42,BH34,BH32)</f>
        <v/>
      </c>
      <c r="BI102" s="65">
        <f>SUM(BI94,BI88,BI56,BI42,BI34,BI32)</f>
        <v/>
      </c>
      <c r="BK102" s="442">
        <f>SUM(I102,L102,O102,R102,U102,X102,AA102,AD102,AG102,AJ102,AM102,AP102)</f>
        <v/>
      </c>
      <c r="BL102" s="442">
        <f>BK102-AV102</f>
        <v/>
      </c>
      <c r="BM102" s="442">
        <f>SUM(J102,M102,P102,S102,V102)</f>
        <v/>
      </c>
      <c r="BN102" s="442">
        <f>BM102-AT102</f>
        <v/>
      </c>
    </row>
    <row r="103">
      <c r="A103" s="71" t="inlineStr">
        <is>
          <t>% sobre Receita</t>
        </is>
      </c>
      <c r="B103" s="59" t="n"/>
      <c r="C103" s="60" t="n"/>
      <c r="D103" s="61" t="n"/>
      <c r="E103" s="62" t="n"/>
      <c r="F103" s="63" t="n"/>
      <c r="G103" s="59" t="n"/>
      <c r="H103" s="245">
        <f>IFERROR(H102/H8,0)</f>
        <v/>
      </c>
      <c r="I103" s="50">
        <f>IFERROR(I102/I8,0)</f>
        <v/>
      </c>
      <c r="J103" s="51">
        <f>IFERROR(J102/J8,0)</f>
        <v/>
      </c>
      <c r="K103" s="245">
        <f>IFERROR(K102/K8,0)</f>
        <v/>
      </c>
      <c r="L103" s="50">
        <f>IFERROR(L102/L8,0)</f>
        <v/>
      </c>
      <c r="M103" s="51">
        <f>IFERROR(M102/M8,0)</f>
        <v/>
      </c>
      <c r="N103" s="245">
        <f>IFERROR(N102/N8,0)</f>
        <v/>
      </c>
      <c r="O103" s="50">
        <f>IFERROR(O102/O8,0)</f>
        <v/>
      </c>
      <c r="P103" s="51">
        <f>IFERROR(P102/P8,0)</f>
        <v/>
      </c>
      <c r="Q103" s="245">
        <f>IFERROR(Q102/Q8,0)</f>
        <v/>
      </c>
      <c r="R103" s="50">
        <f>IFERROR(R102/R8,0)</f>
        <v/>
      </c>
      <c r="S103" s="51">
        <f>IFERROR(S102/S8,0)</f>
        <v/>
      </c>
      <c r="T103" s="245">
        <f>IFERROR(T102/T8,0)</f>
        <v/>
      </c>
      <c r="U103" s="50">
        <f>IFERROR(U102/U8,0)</f>
        <v/>
      </c>
      <c r="V103" s="51">
        <f>IFERROR(V102/V8,0)</f>
        <v/>
      </c>
      <c r="W103" s="245">
        <f>IFERROR(W102/W8,0)</f>
        <v/>
      </c>
      <c r="X103" s="50">
        <f>IFERROR(X102/X8,0)</f>
        <v/>
      </c>
      <c r="Y103" s="51">
        <f>IFERROR(Y102/Y8,0)</f>
        <v/>
      </c>
      <c r="Z103" s="245">
        <f>IFERROR(Z102/Z8,0)</f>
        <v/>
      </c>
      <c r="AA103" s="50">
        <f>IFERROR(AA102/AA8,0)</f>
        <v/>
      </c>
      <c r="AB103" s="51">
        <f>IFERROR(AB102/AB8,0)</f>
        <v/>
      </c>
      <c r="AC103" s="245">
        <f>IFERROR(AC102/AC8,0)</f>
        <v/>
      </c>
      <c r="AD103" s="50">
        <f>IFERROR(AD102/AD8,0)</f>
        <v/>
      </c>
      <c r="AE103" s="51">
        <f>IFERROR(AE102/AE8,0)</f>
        <v/>
      </c>
      <c r="AF103" s="245">
        <f>IFERROR(AF102/AF8,0)</f>
        <v/>
      </c>
      <c r="AG103" s="50">
        <f>IFERROR(AG102/AG8,0)</f>
        <v/>
      </c>
      <c r="AH103" s="51">
        <f>IFERROR(AH102/AH8,0)</f>
        <v/>
      </c>
      <c r="AI103" s="245">
        <f>IFERROR(AI102/AI8,0)</f>
        <v/>
      </c>
      <c r="AJ103" s="50">
        <f>IFERROR(AJ102/AJ8,0)</f>
        <v/>
      </c>
      <c r="AK103" s="51">
        <f>IFERROR(AK102/AK8,0)</f>
        <v/>
      </c>
      <c r="AL103" s="245">
        <f>IFERROR(AL102/AL8,0)</f>
        <v/>
      </c>
      <c r="AM103" s="50">
        <f>IFERROR(AM102/AM8,0)</f>
        <v/>
      </c>
      <c r="AN103" s="51">
        <f>IFERROR(AN102/AN8,0)</f>
        <v/>
      </c>
      <c r="AO103" s="245">
        <f>IFERROR(AO102/AO8,0)</f>
        <v/>
      </c>
      <c r="AP103" s="50">
        <f>IFERROR(AP102/AP8,0)</f>
        <v/>
      </c>
      <c r="AQ103" s="51">
        <f>IFERROR(AQ102/AQ8,0)</f>
        <v/>
      </c>
      <c r="AR103" s="245">
        <f>IFERROR(AR102/AR8,0)</f>
        <v/>
      </c>
      <c r="AS103" s="50">
        <f>IFERROR(AS102/AS8,0)</f>
        <v/>
      </c>
      <c r="AT103" s="51">
        <f>IFERROR(AT102/AT8,0)</f>
        <v/>
      </c>
      <c r="AU103" s="245">
        <f>IFERROR(AU102/AU8,0)</f>
        <v/>
      </c>
      <c r="AV103" s="50">
        <f>IFERROR(AV102/AV8,0)</f>
        <v/>
      </c>
      <c r="AW103" s="51">
        <f>IFERROR(AW102/AW8,0)</f>
        <v/>
      </c>
      <c r="AX103" s="245">
        <f>IFERROR(AX102/AX8,0)</f>
        <v/>
      </c>
      <c r="AY103" s="50">
        <f>IFERROR(AY102/AY8,0)</f>
        <v/>
      </c>
      <c r="AZ103" s="51">
        <f>IFERROR(AZ102/AZ8,0)</f>
        <v/>
      </c>
      <c r="BA103" s="245">
        <f>IFERROR(BA102/BA8,0)</f>
        <v/>
      </c>
      <c r="BB103" s="50">
        <f>IFERROR(BB102/BB8,0)</f>
        <v/>
      </c>
      <c r="BC103" s="51">
        <f>IFERROR(BC102/BC8,0)</f>
        <v/>
      </c>
      <c r="BD103" s="245">
        <f>IFERROR(BD102/BD8,0)</f>
        <v/>
      </c>
      <c r="BE103" s="50">
        <f>IFERROR(BE102/BE8,0)</f>
        <v/>
      </c>
      <c r="BF103" s="51">
        <f>IFERROR(BF102/BF8,0)</f>
        <v/>
      </c>
      <c r="BG103" s="245">
        <f>IFERROR(BG102/BG8,0)</f>
        <v/>
      </c>
      <c r="BH103" s="50">
        <f>IFERROR(BH102/BH8,0)</f>
        <v/>
      </c>
      <c r="BI103" s="51">
        <f>IFERROR(BI102/BI8,0)</f>
        <v/>
      </c>
      <c r="BK103" s="442">
        <f>SUM(I103,L103,O103,R103,U103,X103,AA103,AD103,AG103,AJ103,AM103,AP103)</f>
        <v/>
      </c>
      <c r="BL103" s="442">
        <f>BK103-AV103</f>
        <v/>
      </c>
      <c r="BM103" s="442">
        <f>SUM(J103,M103,P103,S103,V103)</f>
        <v/>
      </c>
      <c r="BN103" s="442">
        <f>BM103-AT103</f>
        <v/>
      </c>
    </row>
    <row r="104">
      <c r="A104" s="18" t="n"/>
      <c r="E104" s="16" t="n"/>
      <c r="F104" s="17" t="n"/>
      <c r="H104" s="247" t="n"/>
      <c r="I104" s="17" t="n"/>
      <c r="J104" s="57" t="n"/>
      <c r="K104" s="247" t="n"/>
      <c r="L104" s="17" t="n"/>
      <c r="M104" s="57" t="n"/>
      <c r="N104" s="247" t="n"/>
      <c r="O104" s="17" t="n"/>
      <c r="P104" s="57" t="n"/>
      <c r="Q104" s="247" t="n"/>
      <c r="R104" s="17" t="n"/>
      <c r="S104" s="57" t="n"/>
      <c r="T104" s="247" t="n"/>
      <c r="U104" s="17" t="n"/>
      <c r="V104" s="57" t="n"/>
      <c r="W104" s="247" t="n"/>
      <c r="X104" s="17" t="n"/>
      <c r="Y104" s="57" t="n"/>
      <c r="Z104" s="247" t="n"/>
      <c r="AA104" s="17" t="n"/>
      <c r="AB104" s="57" t="n"/>
      <c r="AC104" s="247" t="n"/>
      <c r="AD104" s="17" t="n"/>
      <c r="AE104" s="57" t="n"/>
      <c r="AF104" s="247" t="n"/>
      <c r="AG104" s="17" t="n"/>
      <c r="AH104" s="57" t="n"/>
      <c r="AI104" s="247" t="n"/>
      <c r="AJ104" s="17" t="n"/>
      <c r="AK104" s="57" t="n"/>
      <c r="AL104" s="247" t="n"/>
      <c r="AM104" s="17" t="n"/>
      <c r="AN104" s="57" t="n"/>
      <c r="AO104" s="247" t="n"/>
      <c r="AP104" s="17" t="n"/>
      <c r="AQ104" s="57" t="n"/>
      <c r="AR104" s="247" t="n"/>
      <c r="AS104" s="17" t="n"/>
      <c r="AT104" s="57" t="n"/>
      <c r="AU104" s="247" t="n"/>
      <c r="AV104" s="17" t="n"/>
      <c r="AW104" s="57" t="n"/>
      <c r="AX104" s="247" t="n"/>
      <c r="AY104" s="17" t="n"/>
      <c r="AZ104" s="57" t="n"/>
      <c r="BA104" s="247" t="n"/>
      <c r="BB104" s="17" t="n"/>
      <c r="BC104" s="57" t="n"/>
      <c r="BD104" s="247" t="n"/>
      <c r="BE104" s="17" t="n"/>
      <c r="BF104" s="57" t="n"/>
      <c r="BG104" s="247" t="n"/>
      <c r="BH104" s="17" t="n"/>
      <c r="BI104" s="57" t="n"/>
      <c r="BK104" s="442">
        <f>SUM(I104,L104,O104,R104,U104,X104,AA104,AD104,AG104,AJ104,AM104,AP104)</f>
        <v/>
      </c>
      <c r="BL104" s="442">
        <f>BK104-AV104</f>
        <v/>
      </c>
      <c r="BM104" s="442">
        <f>SUM(J104,M104,P104,S104,V104)</f>
        <v/>
      </c>
      <c r="BN104" s="442">
        <f>BM104-AT104</f>
        <v/>
      </c>
    </row>
    <row r="105" customFormat="1" s="14">
      <c r="A105" s="90" t="n"/>
      <c r="B105" s="5" t="n"/>
      <c r="C105" s="91" t="n"/>
      <c r="D105" s="5" t="n"/>
      <c r="E105" s="92" t="n"/>
      <c r="F105" s="92" t="n"/>
      <c r="G105" s="5" t="n"/>
      <c r="H105" s="257" t="n"/>
      <c r="I105" s="92" t="n"/>
      <c r="J105" s="93" t="n"/>
      <c r="K105" s="257" t="n"/>
      <c r="L105" s="92" t="n"/>
      <c r="M105" s="93" t="n"/>
      <c r="N105" s="257" t="n"/>
      <c r="O105" s="92" t="n"/>
      <c r="P105" s="93" t="n"/>
      <c r="Q105" s="257" t="n"/>
      <c r="R105" s="92" t="n"/>
      <c r="S105" s="93" t="n"/>
      <c r="T105" s="257" t="n"/>
      <c r="U105" s="92" t="n"/>
      <c r="V105" s="93" t="n"/>
      <c r="W105" s="257" t="n"/>
      <c r="X105" s="92" t="n"/>
      <c r="Y105" s="93" t="n"/>
      <c r="Z105" s="257" t="n"/>
      <c r="AA105" s="92" t="n"/>
      <c r="AB105" s="93" t="n"/>
      <c r="AC105" s="257" t="n"/>
      <c r="AD105" s="92" t="n"/>
      <c r="AE105" s="93" t="n"/>
      <c r="AF105" s="257" t="n"/>
      <c r="AG105" s="92" t="n"/>
      <c r="AH105" s="93" t="n"/>
      <c r="AI105" s="257" t="n"/>
      <c r="AJ105" s="92" t="n"/>
      <c r="AK105" s="93" t="n"/>
      <c r="AL105" s="257" t="n"/>
      <c r="AM105" s="92" t="n"/>
      <c r="AN105" s="93" t="n"/>
      <c r="AO105" s="257" t="n"/>
      <c r="AP105" s="92" t="n"/>
      <c r="AQ105" s="93" t="n"/>
      <c r="AR105" s="257" t="n"/>
      <c r="AS105" s="92" t="n"/>
      <c r="AT105" s="93" t="n"/>
      <c r="AU105" s="257" t="n"/>
      <c r="AV105" s="92" t="n"/>
      <c r="AW105" s="93" t="n"/>
      <c r="AX105" s="257" t="n"/>
      <c r="AY105" s="92" t="n"/>
      <c r="AZ105" s="93" t="n"/>
      <c r="BA105" s="257" t="n"/>
      <c r="BB105" s="92" t="n"/>
      <c r="BC105" s="93" t="n"/>
      <c r="BD105" s="257" t="n"/>
      <c r="BE105" s="92" t="n"/>
      <c r="BF105" s="93" t="n"/>
      <c r="BG105" s="257" t="n"/>
      <c r="BH105" s="92" t="n"/>
      <c r="BI105" s="93" t="n"/>
      <c r="BK105" s="442">
        <f>SUM(I105,L105,O105,R105,U105,X105,AA105,AD105,AG105,AJ105,AM105,AP105)</f>
        <v/>
      </c>
      <c r="BL105" s="442">
        <f>BK105-AV105</f>
        <v/>
      </c>
      <c r="BM105" s="442">
        <f>SUM(J105,M105,P105,S105,V105)</f>
        <v/>
      </c>
      <c r="BN105" s="442">
        <f>BM105-AT105</f>
        <v/>
      </c>
    </row>
    <row r="106" ht="15" customHeight="1">
      <c r="A106" s="39" t="inlineStr">
        <is>
          <t>PESSOAL</t>
        </is>
      </c>
      <c r="C106" s="40" t="inlineStr">
        <is>
          <t>Premissas</t>
        </is>
      </c>
      <c r="D106" s="40" t="inlineStr">
        <is>
          <t>Valores</t>
        </is>
      </c>
      <c r="E106" s="40" t="inlineStr">
        <is>
          <t>% Incid</t>
        </is>
      </c>
      <c r="F106" s="41" t="n"/>
      <c r="G106" s="88" t="n"/>
      <c r="H106" s="244">
        <f>SUM(H107,H120,H179,H182,H199,H205)</f>
        <v/>
      </c>
      <c r="I106" s="42">
        <f>SUM(I107,I120,I179,I182,I199,I205)</f>
        <v/>
      </c>
      <c r="J106" s="43">
        <f>SUM(J107,J120,J179,J182,J199,J205)</f>
        <v/>
      </c>
      <c r="K106" s="244">
        <f>SUM(K107,K120,K179,K182,K199,K205)</f>
        <v/>
      </c>
      <c r="L106" s="42">
        <f>SUM(L107,L120,L179,L182,L199,L205)</f>
        <v/>
      </c>
      <c r="M106" s="43">
        <f>SUM(M107,M120,M179,M182,M199,M205)</f>
        <v/>
      </c>
      <c r="N106" s="244">
        <f>SUM(N107,N120,N179,N182,N199,N205)</f>
        <v/>
      </c>
      <c r="O106" s="42">
        <f>SUM(O107,O120,O179,O182,O199,O205)</f>
        <v/>
      </c>
      <c r="P106" s="43">
        <f>SUM(P107,P120,P179,P182,P199,P205)</f>
        <v/>
      </c>
      <c r="Q106" s="244">
        <f>SUM(Q107,Q120,Q179,Q182,Q199,Q205)</f>
        <v/>
      </c>
      <c r="R106" s="42">
        <f>SUM(R107,R120,R179,R182,R199,R205)</f>
        <v/>
      </c>
      <c r="S106" s="43">
        <f>SUM(S107,S120,S179,S182,S199,S205)</f>
        <v/>
      </c>
      <c r="T106" s="244">
        <f>SUM(T107,T120,T179,T182,T199,T205)</f>
        <v/>
      </c>
      <c r="U106" s="42">
        <f>SUM(U107,U120,U179,U182,U199,U205)</f>
        <v/>
      </c>
      <c r="V106" s="43">
        <f>SUM(V107,V120,V179,V182,V199,V205)</f>
        <v/>
      </c>
      <c r="W106" s="244">
        <f>SUM(W107,W120,W179,W182,W199,W205)</f>
        <v/>
      </c>
      <c r="X106" s="42">
        <f>SUM(X107,X120,X179,X182,X199,X205)</f>
        <v/>
      </c>
      <c r="Y106" s="43">
        <f>SUM(Y107,Y120,Y179,Y182,Y199,Y205)</f>
        <v/>
      </c>
      <c r="Z106" s="244">
        <f>SUM(Z107,Z120,Z179,Z182,Z199,Z205)</f>
        <v/>
      </c>
      <c r="AA106" s="42">
        <f>SUM(AA107,AA120,AA179,AA182,AA199,AA205)</f>
        <v/>
      </c>
      <c r="AB106" s="43">
        <f>SUM(AB107,AB120,AB179,AB182,AB199,AB205)</f>
        <v/>
      </c>
      <c r="AC106" s="244">
        <f>SUM(AC107,AC120,AC179,AC182,AC199,AC205)</f>
        <v/>
      </c>
      <c r="AD106" s="42">
        <f>SUM(AD107,AD120,AD179,AD182,AD199,AD205)</f>
        <v/>
      </c>
      <c r="AE106" s="43">
        <f>SUM(AE107,AE120,AE179,AE182,AE199,AE205)</f>
        <v/>
      </c>
      <c r="AF106" s="244">
        <f>SUM(AF107,AF120,AF179,AF182,AF199,AF205)</f>
        <v/>
      </c>
      <c r="AG106" s="42">
        <f>SUM(AG107,AG120,AG179,AG182,AG199,AG205)</f>
        <v/>
      </c>
      <c r="AH106" s="43">
        <f>SUM(AH107,AH120,AH179,AH182,AH199,AH205)</f>
        <v/>
      </c>
      <c r="AI106" s="244">
        <f>SUM(AI107,AI120,AI179,AI182,AI199,AI205)</f>
        <v/>
      </c>
      <c r="AJ106" s="42">
        <f>SUM(AJ107,AJ120,AJ179,AJ182,AJ199,AJ205)</f>
        <v/>
      </c>
      <c r="AK106" s="43">
        <f>SUM(AK107,AK120,AK179,AK182,AK199,AK205)</f>
        <v/>
      </c>
      <c r="AL106" s="244">
        <f>SUM(AL107,AL120,AL179,AL182,AL199,AL205)</f>
        <v/>
      </c>
      <c r="AM106" s="42">
        <f>SUM(AM107,AM120,AM179,AM182,AM199,AM205)</f>
        <v/>
      </c>
      <c r="AN106" s="43">
        <f>SUM(AN107,AN120,AN179,AN182,AN199,AN205)</f>
        <v/>
      </c>
      <c r="AO106" s="244">
        <f>SUM(AO107,AO120,AO179,AO182,AO199,AO205)</f>
        <v/>
      </c>
      <c r="AP106" s="42">
        <f>SUM(AP107,AP120,AP179,AP182,AP199,AP205)</f>
        <v/>
      </c>
      <c r="AQ106" s="43">
        <f>SUM(AQ107,AQ120,AQ179,AQ182,AQ199,AQ205)</f>
        <v/>
      </c>
      <c r="AR106" s="244">
        <f>SUM(AR107,AR120,AR179,AR182,AR199,AR205)</f>
        <v/>
      </c>
      <c r="AS106" s="42">
        <f>SUM(AS107,AS120,AS179,AS182,AS199,AS205)</f>
        <v/>
      </c>
      <c r="AT106" s="43">
        <f>SUM(AT107,AT120,AT179,AT182,AT199,AT205)</f>
        <v/>
      </c>
      <c r="AU106" s="244">
        <f>SUM(AU107,AU120,AU179,AU182,AU199,AU205)</f>
        <v/>
      </c>
      <c r="AV106" s="42">
        <f>SUM(AV107,AV120,AV179,AV182,AV199,AV205)</f>
        <v/>
      </c>
      <c r="AW106" s="43">
        <f>SUM(AW107,AW120,AW179,AW182,AW199,AW205)</f>
        <v/>
      </c>
      <c r="AX106" s="244">
        <f>SUM(AX107,AX120,AX179,AX182,AX199,AX205)</f>
        <v/>
      </c>
      <c r="AY106" s="42">
        <f>SUM(AY107,AY120,AY179,AY182,AY199,AY205)</f>
        <v/>
      </c>
      <c r="AZ106" s="43">
        <f>SUM(AZ107,AZ120,AZ179,AZ182,AZ199,AZ205)</f>
        <v/>
      </c>
      <c r="BA106" s="244">
        <f>SUM(BA107,BA120,BA179,BA182,BA199,BA205)</f>
        <v/>
      </c>
      <c r="BB106" s="42">
        <f>SUM(BB107,BB120,BB179,BB182,BB199,BB205)</f>
        <v/>
      </c>
      <c r="BC106" s="43">
        <f>SUM(BC107,BC120,BC179,BC182,BC199,BC205)</f>
        <v/>
      </c>
      <c r="BD106" s="244">
        <f>SUM(BD107,BD120,BD179,BD182,BD199,BD205)</f>
        <v/>
      </c>
      <c r="BE106" s="42">
        <f>SUM(BE107,BE120,BE179,BE182,BE199,BE205)</f>
        <v/>
      </c>
      <c r="BF106" s="43">
        <f>SUM(BF107,BF120,BF179,BF182,BF199,BF205)</f>
        <v/>
      </c>
      <c r="BG106" s="244">
        <f>SUM(BG107,BG120,BG179,BG182,BG199,BG205)</f>
        <v/>
      </c>
      <c r="BH106" s="42">
        <f>SUM(BH107,BH120,BH179,BH182,BH199,BH205)</f>
        <v/>
      </c>
      <c r="BI106" s="43">
        <f>SUM(BI107,BI120,BI179,BI182,BI199,BI205)</f>
        <v/>
      </c>
      <c r="BK106" s="442">
        <f>SUM(I106,L106,O106,R106,U106,X106,AA106,AD106,AG106,AJ106,AM106,AP106)</f>
        <v/>
      </c>
      <c r="BL106" s="442">
        <f>BK106-AV106</f>
        <v/>
      </c>
      <c r="BM106" s="442">
        <f>SUM(J106,M106,P106,S106,V106)</f>
        <v/>
      </c>
      <c r="BN106" s="442">
        <f>BM106-AT106</f>
        <v/>
      </c>
    </row>
    <row r="107">
      <c r="A107" s="73" t="inlineStr">
        <is>
          <t>PJ</t>
        </is>
      </c>
      <c r="C107" s="24" t="n"/>
      <c r="D107" s="55" t="n"/>
      <c r="E107" s="87" t="n"/>
      <c r="F107" s="41" t="n"/>
      <c r="G107" s="47" t="n"/>
      <c r="H107" s="252" t="n">
        <v>-66132</v>
      </c>
      <c r="I107" s="74" t="n">
        <v>-59700</v>
      </c>
      <c r="J107" s="76">
        <f>SUM(J108:J119)+SUMIFS(Aut_Ajustes_Manuais!$G:$G,Aut_Ajustes_Manuais!$I:$I,DRE!H$4,Aut_Ajustes_Manuais!$F:$F,"MDO PJ Fixo")</f>
        <v/>
      </c>
      <c r="K107" s="252" t="n">
        <v>-68543</v>
      </c>
      <c r="L107" s="74" t="n">
        <v>-63700</v>
      </c>
      <c r="M107" s="76">
        <f>SUM(M108:M119)+SUMIFS(Aut_Ajustes_Manuais!$G:$G,Aut_Ajustes_Manuais!$I:$I,DRE!K$4,Aut_Ajustes_Manuais!$F:$F,"MDO PJ Fixo")</f>
        <v/>
      </c>
      <c r="N107" s="252" t="n">
        <v>-69298.81999999999</v>
      </c>
      <c r="O107" s="74" t="n">
        <v>-63700</v>
      </c>
      <c r="P107" s="76">
        <f>SUM(P108:P119)+SUMIFS(Aut_Ajustes_Manuais!$G:$G,Aut_Ajustes_Manuais!$I:$I,DRE!N$4,Aut_Ajustes_Manuais!$F:$F,"MDO PJ Fixo")</f>
        <v/>
      </c>
      <c r="Q107" s="252" t="n">
        <v>-73685</v>
      </c>
      <c r="R107" s="74" t="n">
        <v>-63700</v>
      </c>
      <c r="S107" s="76">
        <f>SUM(S108:S119)+SUMIFS(Aut_Ajustes_Manuais!$G:$G,Aut_Ajustes_Manuais!$I:$I,DRE!Q$4,Aut_Ajustes_Manuais!$F:$F,"MDO PJ Fixo")</f>
        <v/>
      </c>
      <c r="T107" s="252" t="n">
        <v>-74043.06</v>
      </c>
      <c r="U107" s="74" t="n">
        <v>-63700</v>
      </c>
      <c r="V107" s="76">
        <f>SUM(V108:V119)+SUMIFS(Aut_Ajustes_Manuais!$G:$G,Aut_Ajustes_Manuais!$I:$I,DRE!T$4,Aut_Ajustes_Manuais!$F:$F,"MDO PJ Fixo")</f>
        <v/>
      </c>
      <c r="W107" s="252" t="n">
        <v>-81725</v>
      </c>
      <c r="X107" s="74" t="n">
        <v>-63700</v>
      </c>
      <c r="Y107" s="76">
        <f>SUM(Y108:Y119)+SUMIFS(Aut_Ajustes_Manuais!$G:$G,Aut_Ajustes_Manuais!$I:$I,DRE!W$4,Aut_Ajustes_Manuais!$F:$F,"MDO PJ Fixo")</f>
        <v/>
      </c>
      <c r="Z107" s="252" t="n">
        <v>-73325</v>
      </c>
      <c r="AA107" s="74" t="n">
        <v>-63700</v>
      </c>
      <c r="AB107" s="76">
        <f>SUM(AB108:AB119)+SUMIFS(Aut_Ajustes_Manuais!$G:$G,Aut_Ajustes_Manuais!$I:$I,DRE!Z$4,Aut_Ajustes_Manuais!$F:$F,"MDO PJ Fixo")</f>
        <v/>
      </c>
      <c r="AC107" s="252" t="n">
        <v>-68265</v>
      </c>
      <c r="AD107" s="74" t="n">
        <v>-63700</v>
      </c>
      <c r="AE107" s="76">
        <f>SUM(AE108:AE119)+SUMIFS(Aut_Ajustes_Manuais!$G:$G,Aut_Ajustes_Manuais!$I:$I,DRE!AC$4,Aut_Ajustes_Manuais!$F:$F,"MDO PJ Fixo")</f>
        <v/>
      </c>
      <c r="AF107" s="252" t="n">
        <v>-72285</v>
      </c>
      <c r="AG107" s="74" t="n">
        <v>-63700</v>
      </c>
      <c r="AH107" s="76">
        <f>SUM(AH108:AH119)+SUMIFS(Aut_Ajustes_Manuais!$G:$G,Aut_Ajustes_Manuais!$I:$I,DRE!AF$4,Aut_Ajustes_Manuais!$F:$F,"MDO PJ Fixo")</f>
        <v/>
      </c>
      <c r="AI107" s="252" t="n">
        <v>-70907.26000000001</v>
      </c>
      <c r="AJ107" s="74" t="n">
        <v>-63700</v>
      </c>
      <c r="AK107" s="76">
        <f>SUM(AK108:AK119)+SUMIFS(Aut_Ajustes_Manuais!$G:$G,Aut_Ajustes_Manuais!$I:$I,DRE!AI$4,Aut_Ajustes_Manuais!$F:$F,"MDO PJ Fixo")</f>
        <v/>
      </c>
      <c r="AL107" s="252" t="n">
        <v>-64655</v>
      </c>
      <c r="AM107" s="74" t="n">
        <v>-63700</v>
      </c>
      <c r="AN107" s="76">
        <f>SUM(AN108:AN119)+SUMIFS(Aut_Ajustes_Manuais!$G:$G,Aut_Ajustes_Manuais!$I:$I,DRE!AL$4,Aut_Ajustes_Manuais!$F:$F,"MDO PJ Fixo")</f>
        <v/>
      </c>
      <c r="AO107" s="252" t="n">
        <v>-67374.98</v>
      </c>
      <c r="AP107" s="74" t="n">
        <v>-63700</v>
      </c>
      <c r="AQ107" s="76">
        <f>SUM(AQ108:AQ119)+SUMIFS(Aut_Ajustes_Manuais!$G:$G,Aut_Ajustes_Manuais!$I:$I,DRE!AO$4,Aut_Ajustes_Manuais!$F:$F,"MDO PJ Fixo")</f>
        <v/>
      </c>
      <c r="AR107" s="252">
        <f>SUMIFS($H107:$AO107,$H$5:$AO$5,"&lt;"&amp;MONTH(TODAY()),$H$6:$AO$6,"REAL 25")</f>
        <v/>
      </c>
      <c r="AS107" s="74">
        <f>SUMIFS($I107:$AP107,$I$5:$AP$5,"&lt;"&amp;MONTH(TODAY()),$I$6:$AP$6,"ORÇADO ")</f>
        <v/>
      </c>
      <c r="AT107" s="76">
        <f>SUMIFS($J107:$AQ107,$J$5:$AQ$5,"&lt;"&amp;MONTH(TODAY()),$J$6:$AQ$6,"REAL 26")</f>
        <v/>
      </c>
      <c r="AU107" s="252">
        <f>SUM(AU108:AU119)</f>
        <v/>
      </c>
      <c r="AV107" s="74">
        <f>SUM(AV108:AV119)</f>
        <v/>
      </c>
      <c r="AW107" s="76">
        <f>SUM(AW108:AW119)</f>
        <v/>
      </c>
      <c r="AX107" s="252">
        <f>SUM(AX108:AX119)</f>
        <v/>
      </c>
      <c r="AY107" s="74">
        <f>SUM(AY108:AY119)</f>
        <v/>
      </c>
      <c r="AZ107" s="76">
        <f>SUM(AZ108:AZ119)</f>
        <v/>
      </c>
      <c r="BA107" s="252">
        <f>SUM(BA108:BA119)</f>
        <v/>
      </c>
      <c r="BB107" s="74">
        <f>SUM(BB108:BB119)</f>
        <v/>
      </c>
      <c r="BC107" s="76">
        <f>SUM(BC108:BC119)</f>
        <v/>
      </c>
      <c r="BD107" s="252">
        <f>SUM(BD108:BD119)</f>
        <v/>
      </c>
      <c r="BE107" s="74">
        <f>SUM(BE108:BE119)</f>
        <v/>
      </c>
      <c r="BF107" s="76">
        <f>SUM(BF108:BF119)</f>
        <v/>
      </c>
      <c r="BG107" s="252">
        <f>SUM(BG108:BG119)</f>
        <v/>
      </c>
      <c r="BH107" s="74">
        <f>SUM(BH108:BH119)</f>
        <v/>
      </c>
      <c r="BI107" s="76">
        <f>SUM(BI108:BI119)</f>
        <v/>
      </c>
      <c r="BK107" s="442">
        <f>SUM(I107,L107,O107,R107,U107,X107,AA107,AD107,AG107,AJ107,AM107,AP107)</f>
        <v/>
      </c>
      <c r="BL107" s="442">
        <f>BK107-AV107</f>
        <v/>
      </c>
      <c r="BM107" s="442">
        <f>SUM(J107,M107,P107,S107,V107)</f>
        <v/>
      </c>
      <c r="BN107" s="442">
        <f>BM107-AT107</f>
        <v/>
      </c>
      <c r="BP107" s="10">
        <f>_xlfn.FORMULATEXT(V107) &amp; "+SOMASES(Aut_Ajustes_Manuais!$G:$G;Aut_Ajustes_Manuais!$I:$I;DRE!T$4;Aut_Ajustes_Manuais!$F:$F;""" &amp; A107 &amp; """)"</f>
        <v/>
      </c>
    </row>
    <row r="108" outlineLevel="1">
      <c r="A108" s="22" t="inlineStr">
        <is>
          <t xml:space="preserve">  - Squad</t>
        </is>
      </c>
      <c r="C108" s="24" t="n"/>
      <c r="D108" s="55" t="n"/>
      <c r="E108" s="87" t="n"/>
      <c r="F108" s="41" t="n"/>
      <c r="G108" s="47" t="n"/>
      <c r="H108" s="241" t="n">
        <v>-26382</v>
      </c>
      <c r="I108" s="27" t="n">
        <v>-10000</v>
      </c>
      <c r="J108" s="428">
        <f>SUMIFS(Aut_BlueMe_Sem_Pedido!$J:$J,Aut_BlueMe_Sem_Pedido!$Q:$Q,DRE!H$4,Aut_BlueMe_Sem_Pedido!$N:$N,DRE!$A108,Aut_BlueMe_Sem_Pedido!$H:$H,"MDO PJ Fixo")-SUMIFS(Aut_BlueMe_Sem_Pedido!$J:$J,Aut_BlueMe_Sem_Pedido!$Q:$Q,DRE!H$4,Aut_BlueMe_Sem_Pedido!$C:$C,"PJ 00132021 - TELES DE ALMEIDA PINTO",Aut_BlueMe_Sem_Pedido!$H:$H,"MDO PJ Fixo")</f>
        <v/>
      </c>
      <c r="K108" s="241" t="n">
        <v>-28793</v>
      </c>
      <c r="L108" s="27" t="n">
        <v>-10000</v>
      </c>
      <c r="M108" s="428">
        <f>SUMIFS(Aut_BlueMe_Sem_Pedido!$J:$J,Aut_BlueMe_Sem_Pedido!$Q:$Q,DRE!K$4,Aut_BlueMe_Sem_Pedido!$N:$N,DRE!$A108,Aut_BlueMe_Sem_Pedido!$H:$H,"MDO PJ Fixo")-SUMIFS(Aut_BlueMe_Sem_Pedido!$J:$J,Aut_BlueMe_Sem_Pedido!$Q:$Q,DRE!K$4,Aut_BlueMe_Sem_Pedido!$C:$C,"PJ 00132021 - TELES DE ALMEIDA PINTO",Aut_BlueMe_Sem_Pedido!$H:$H,"MDO PJ Fixo")</f>
        <v/>
      </c>
      <c r="N108" s="241" t="n">
        <v>-25175</v>
      </c>
      <c r="O108" s="27" t="n">
        <v>-10000</v>
      </c>
      <c r="P108" s="428">
        <f>SUMIFS(Aut_BlueMe_Sem_Pedido!$J:$J,Aut_BlueMe_Sem_Pedido!$Q:$Q,DRE!N$4,Aut_BlueMe_Sem_Pedido!$N:$N,DRE!$A108,Aut_BlueMe_Sem_Pedido!$H:$H,"MDO PJ Fixo")-SUMIFS(Aut_BlueMe_Sem_Pedido!$J:$J,Aut_BlueMe_Sem_Pedido!$Q:$Q,DRE!N$4,Aut_BlueMe_Sem_Pedido!$C:$C,"PJ 00132021 - TELES DE ALMEIDA PINTO",Aut_BlueMe_Sem_Pedido!$H:$H,"MDO PJ Fixo")</f>
        <v/>
      </c>
      <c r="Q108" s="241" t="n">
        <v>-25175</v>
      </c>
      <c r="R108" s="27" t="n">
        <v>-10000</v>
      </c>
      <c r="S108" s="428">
        <f>SUMIFS(Aut_BlueMe_Sem_Pedido!$J:$J,Aut_BlueMe_Sem_Pedido!$Q:$Q,DRE!Q$4,Aut_BlueMe_Sem_Pedido!$N:$N,DRE!$A108,Aut_BlueMe_Sem_Pedido!$H:$H,"MDO PJ Fixo")-SUMIFS(Aut_BlueMe_Sem_Pedido!$J:$J,Aut_BlueMe_Sem_Pedido!$Q:$Q,DRE!Q$4,Aut_BlueMe_Sem_Pedido!$C:$C,"PJ 00132021 - TELES DE ALMEIDA PINTO",Aut_BlueMe_Sem_Pedido!$H:$H,"MDO PJ Fixo")</f>
        <v/>
      </c>
      <c r="T108" s="241" t="n">
        <v>-26495</v>
      </c>
      <c r="U108" s="27" t="n">
        <v>-10000</v>
      </c>
      <c r="V108" s="428">
        <f>SUMIFS(Aut_BlueMe_Sem_Pedido!$J:$J,Aut_BlueMe_Sem_Pedido!$Q:$Q,DRE!T$4,Aut_BlueMe_Sem_Pedido!$N:$N,DRE!$A108,Aut_BlueMe_Sem_Pedido!$H:$H,"MDO PJ Fixo")-SUMIFS(Aut_BlueMe_Sem_Pedido!$J:$J,Aut_BlueMe_Sem_Pedido!$Q:$Q,DRE!T$4,Aut_BlueMe_Sem_Pedido!$C:$C,"PJ 00132021 - TELES DE ALMEIDA PINTO",Aut_BlueMe_Sem_Pedido!$H:$H,"MDO PJ Fixo")</f>
        <v/>
      </c>
      <c r="W108" s="241" t="n">
        <v>-34475</v>
      </c>
      <c r="X108" s="27" t="n">
        <v>-10000</v>
      </c>
      <c r="Y108" s="28">
        <f>SUMIFS(Aut_BlueMe_Sem_Pedido!$J:$J,Aut_BlueMe_Sem_Pedido!$Q:$Q,DRE!W$4,Aut_BlueMe_Sem_Pedido!$N:$N,DRE!$A108,Aut_BlueMe_Sem_Pedido!$H:$H,"MDO PJ Fixo")-SUMIFS(Aut_BlueMe_Sem_Pedido!$J:$J,Aut_BlueMe_Sem_Pedido!$Q:$Q,DRE!W$4,Aut_BlueMe_Sem_Pedido!$C:$C,"PJ 00132021 - TELES DE ALMEIDA PINTO",Aut_BlueMe_Sem_Pedido!$H:$H,"MDO PJ Fixo")</f>
        <v/>
      </c>
      <c r="Z108" s="241" t="n">
        <v>-26075</v>
      </c>
      <c r="AA108" s="27" t="n">
        <v>-10000</v>
      </c>
      <c r="AB108" s="28">
        <f>SUMIFS(Aut_BlueMe_Sem_Pedido!$J:$J,Aut_BlueMe_Sem_Pedido!$Q:$Q,DRE!Z$4,Aut_BlueMe_Sem_Pedido!$N:$N,DRE!$A108,Aut_BlueMe_Sem_Pedido!$H:$H,"MDO PJ Fixo")-SUMIFS(Aut_BlueMe_Sem_Pedido!$J:$J,Aut_BlueMe_Sem_Pedido!$Q:$Q,DRE!Z$4,Aut_BlueMe_Sem_Pedido!$C:$C,"PJ 00132021 - TELES DE ALMEIDA PINTO",Aut_BlueMe_Sem_Pedido!$H:$H,"MDO PJ Fixo")</f>
        <v/>
      </c>
      <c r="AC108" s="241" t="n">
        <v>-26075</v>
      </c>
      <c r="AD108" s="27" t="n">
        <v>-10000</v>
      </c>
      <c r="AE108" s="28">
        <f>SUMIFS(Aut_BlueMe_Sem_Pedido!$J:$J,Aut_BlueMe_Sem_Pedido!$Q:$Q,DRE!AC$4,Aut_BlueMe_Sem_Pedido!$N:$N,DRE!$A108,Aut_BlueMe_Sem_Pedido!$H:$H,"MDO PJ Fixo")-SUMIFS(Aut_BlueMe_Sem_Pedido!$J:$J,Aut_BlueMe_Sem_Pedido!$Q:$Q,DRE!AC$4,Aut_BlueMe_Sem_Pedido!$C:$C,"PJ 00132021 - TELES DE ALMEIDA PINTO",Aut_BlueMe_Sem_Pedido!$H:$H,"MDO PJ Fixo")</f>
        <v/>
      </c>
      <c r="AF108" s="241" t="n">
        <v>-26075</v>
      </c>
      <c r="AG108" s="27" t="n">
        <v>-10000</v>
      </c>
      <c r="AH108" s="28">
        <f>SUMIFS(Aut_BlueMe_Sem_Pedido!$J:$J,Aut_BlueMe_Sem_Pedido!$Q:$Q,DRE!AF$4,Aut_BlueMe_Sem_Pedido!$N:$N,DRE!$A108,Aut_BlueMe_Sem_Pedido!$H:$H,"MDO PJ Fixo")-SUMIFS(Aut_BlueMe_Sem_Pedido!$J:$J,Aut_BlueMe_Sem_Pedido!$Q:$Q,DRE!AF$4,Aut_BlueMe_Sem_Pedido!$C:$C,"PJ 00132021 - TELES DE ALMEIDA PINTO",Aut_BlueMe_Sem_Pedido!$H:$H,"MDO PJ Fixo")</f>
        <v/>
      </c>
      <c r="AI108" s="241" t="n">
        <v>-26075</v>
      </c>
      <c r="AJ108" s="27" t="n">
        <v>-10000</v>
      </c>
      <c r="AK108" s="28">
        <f>SUMIFS(Aut_BlueMe_Sem_Pedido!$J:$J,Aut_BlueMe_Sem_Pedido!$Q:$Q,DRE!AI$4,Aut_BlueMe_Sem_Pedido!$N:$N,DRE!$A108,Aut_BlueMe_Sem_Pedido!$H:$H,"MDO PJ Fixo")-SUMIFS(Aut_BlueMe_Sem_Pedido!$J:$J,Aut_BlueMe_Sem_Pedido!$Q:$Q,DRE!AI$4,Aut_BlueMe_Sem_Pedido!$C:$C,"PJ 00132021 - TELES DE ALMEIDA PINTO",Aut_BlueMe_Sem_Pedido!$H:$H,"MDO PJ Fixo")</f>
        <v/>
      </c>
      <c r="AL108" s="241" t="n">
        <v>-26075</v>
      </c>
      <c r="AM108" s="27" t="n">
        <v>-10000</v>
      </c>
      <c r="AN108" s="28">
        <f>SUMIFS(Aut_BlueMe_Sem_Pedido!$J:$J,Aut_BlueMe_Sem_Pedido!$Q:$Q,DRE!AL$4,Aut_BlueMe_Sem_Pedido!$N:$N,DRE!$A108,Aut_BlueMe_Sem_Pedido!$H:$H,"MDO PJ Fixo")-SUMIFS(Aut_BlueMe_Sem_Pedido!$J:$J,Aut_BlueMe_Sem_Pedido!$Q:$Q,DRE!AL$4,Aut_BlueMe_Sem_Pedido!$C:$C,"PJ 00132021 - TELES DE ALMEIDA PINTO",Aut_BlueMe_Sem_Pedido!$H:$H,"MDO PJ Fixo")</f>
        <v/>
      </c>
      <c r="AO108" s="241" t="n">
        <v>-26075</v>
      </c>
      <c r="AP108" s="27" t="n">
        <v>-10000</v>
      </c>
      <c r="AQ108" s="28">
        <f>SUMIFS(Aut_BlueMe_Sem_Pedido!$J:$J,Aut_BlueMe_Sem_Pedido!$Q:$Q,DRE!AO$4,Aut_BlueMe_Sem_Pedido!$N:$N,DRE!$A108,Aut_BlueMe_Sem_Pedido!$H:$H,"MDO PJ Fixo")-SUMIFS(Aut_BlueMe_Sem_Pedido!$J:$J,Aut_BlueMe_Sem_Pedido!$Q:$Q,DRE!AO$4,Aut_BlueMe_Sem_Pedido!$C:$C,"PJ 00132021 - TELES DE ALMEIDA PINTO",Aut_BlueMe_Sem_Pedido!$H:$H,"MDO PJ Fixo")</f>
        <v/>
      </c>
      <c r="AR108" s="241">
        <f>SUMIFS($H108:$AO108,$H$5:$AO$5,"&lt;"&amp;MONTH(TODAY()),$H$6:$AO$6,"REAL 25")</f>
        <v/>
      </c>
      <c r="AS108" s="27">
        <f>SUMIFS($I108:$AP108,$I$5:$AP$5,"&lt;"&amp;MONTH(TODAY()),$I$6:$AP$6,"ORÇADO ")</f>
        <v/>
      </c>
      <c r="AT108" s="28">
        <f>SUMIFS($J108:$AQ108,$J$5:$AQ$5,"&lt;"&amp;MONTH(TODAY()),$J$6:$AQ$6,"REAL 26")</f>
        <v/>
      </c>
      <c r="AU108" s="241">
        <f>SUM(H108,K108,N108,Q108,T108,W108,Z108,AC108,AF108,AI108,AL108,AO108)</f>
        <v/>
      </c>
      <c r="AV108" s="81">
        <f>SUM(I108,L108,O108,R108,U108,X108,AA108,AD108,AG108,AJ108,AM108,AP108)</f>
        <v/>
      </c>
      <c r="AW108" s="82">
        <f>SUM(J108,M108,P108,S108,V108,Y108,AB108,AE108,AH108,AK108,AN108,AQ108)</f>
        <v/>
      </c>
      <c r="AX108" s="241">
        <f>SUM(H108,K108,N108)</f>
        <v/>
      </c>
      <c r="AY108" s="81">
        <f>SUM(I108,L108,O108)</f>
        <v/>
      </c>
      <c r="AZ108" s="82">
        <f>SUM(J108,M108,P108)</f>
        <v/>
      </c>
      <c r="BA108" s="241">
        <f>SUM(Q108,T108,W108)</f>
        <v/>
      </c>
      <c r="BB108" s="81">
        <f>SUM(R108,U108,X108)</f>
        <v/>
      </c>
      <c r="BC108" s="82">
        <f>SUM(S108,V108,Y108)</f>
        <v/>
      </c>
      <c r="BD108" s="241">
        <f>SUM(Z108,AC108,AF108)</f>
        <v/>
      </c>
      <c r="BE108" s="81">
        <f>SUM(AA108,AD108,AG108)</f>
        <v/>
      </c>
      <c r="BF108" s="82">
        <f>SUM(AB108,AE108,AH108)</f>
        <v/>
      </c>
      <c r="BG108" s="241">
        <f>SUM(AI108,AL108,AO108)</f>
        <v/>
      </c>
      <c r="BH108" s="81">
        <f>SUM(AJ108,AM108,AP108)</f>
        <v/>
      </c>
      <c r="BI108" s="82">
        <f>SUM(AK108,AN108,AQ108)</f>
        <v/>
      </c>
      <c r="BK108" s="442">
        <f>SUM(I108,L108,O108,R108,U108,X108,AA108,AD108,AG108,AJ108,AM108,AP108)</f>
        <v/>
      </c>
      <c r="BL108" s="442">
        <f>BK108-AV108</f>
        <v/>
      </c>
      <c r="BM108" s="442">
        <f>SUM(J108,M108,P108,S108,V108)</f>
        <v/>
      </c>
      <c r="BN108" s="442">
        <f>BM108-AT108</f>
        <v/>
      </c>
    </row>
    <row r="109" outlineLevel="1" customFormat="1" s="94">
      <c r="A109" s="22" t="inlineStr">
        <is>
          <t xml:space="preserve">  - Gerente</t>
        </is>
      </c>
      <c r="B109" s="468" t="n"/>
      <c r="C109" s="24" t="n"/>
      <c r="D109" s="55" t="n"/>
      <c r="E109" s="87" t="n"/>
      <c r="F109" s="41" t="n"/>
      <c r="G109" s="33" t="n"/>
      <c r="H109" s="241" t="n">
        <v>0</v>
      </c>
      <c r="I109" s="27" t="n">
        <v>-6600</v>
      </c>
      <c r="J109" s="28">
        <f>SUMIFS(Aut_BlueMe_Sem_Pedido!$J:$J,Aut_BlueMe_Sem_Pedido!$Q:$Q,DRE!H$4,Aut_BlueMe_Sem_Pedido!$N:$N,DRE!$A109,Aut_BlueMe_Sem_Pedido!$H:$H,"MDO PJ Fixo")</f>
        <v/>
      </c>
      <c r="K109" s="241" t="n">
        <v>0</v>
      </c>
      <c r="L109" s="27" t="n">
        <v>-6600</v>
      </c>
      <c r="M109" s="28">
        <f>SUMIFS(Aut_BlueMe_Sem_Pedido!$J:$J,Aut_BlueMe_Sem_Pedido!$Q:$Q,DRE!K$4,Aut_BlueMe_Sem_Pedido!$N:$N,DRE!$A109,Aut_BlueMe_Sem_Pedido!$H:$H,"MDO PJ Fixo")</f>
        <v/>
      </c>
      <c r="N109" s="241" t="n">
        <v>-4683.87</v>
      </c>
      <c r="O109" s="27" t="n">
        <v>-6600</v>
      </c>
      <c r="P109" s="28">
        <f>SUMIFS(Aut_BlueMe_Sem_Pedido!$J:$J,Aut_BlueMe_Sem_Pedido!$Q:$Q,DRE!N$4,Aut_BlueMe_Sem_Pedido!$N:$N,DRE!$A109,Aut_BlueMe_Sem_Pedido!$H:$H,"MDO PJ Fixo")</f>
        <v/>
      </c>
      <c r="Q109" s="241" t="n">
        <v>-6600</v>
      </c>
      <c r="R109" s="27" t="n">
        <v>-6600</v>
      </c>
      <c r="S109" s="28">
        <f>SUMIFS(Aut_BlueMe_Sem_Pedido!$J:$J,Aut_BlueMe_Sem_Pedido!$Q:$Q,DRE!Q$4,Aut_BlueMe_Sem_Pedido!$N:$N,DRE!$A109,Aut_BlueMe_Sem_Pedido!$H:$H,"MDO PJ Fixo")</f>
        <v/>
      </c>
      <c r="T109" s="241" t="n">
        <v>-6898.06</v>
      </c>
      <c r="U109" s="27" t="n">
        <v>-6600</v>
      </c>
      <c r="V109" s="28">
        <f>SUMIFS(Aut_BlueMe_Sem_Pedido!$J:$J,Aut_BlueMe_Sem_Pedido!$Q:$Q,DRE!T$4,Aut_BlueMe_Sem_Pedido!$N:$N,DRE!$A109,Aut_BlueMe_Sem_Pedido!$H:$H,"MDO PJ Fixo")</f>
        <v/>
      </c>
      <c r="W109" s="241" t="n">
        <v>-6600</v>
      </c>
      <c r="X109" s="27" t="n">
        <v>-6600</v>
      </c>
      <c r="Y109" s="28">
        <f>SUMIFS(Aut_BlueMe_Sem_Pedido!$J:$J,Aut_BlueMe_Sem_Pedido!$Q:$Q,DRE!W$4,Aut_BlueMe_Sem_Pedido!$N:$N,DRE!$A109,Aut_BlueMe_Sem_Pedido!$H:$H,"MDO PJ Fixo")</f>
        <v/>
      </c>
      <c r="Z109" s="241" t="n">
        <v>-6600</v>
      </c>
      <c r="AA109" s="27" t="n">
        <v>-6600</v>
      </c>
      <c r="AB109" s="28">
        <f>SUMIFS(Aut_BlueMe_Sem_Pedido!$J:$J,Aut_BlueMe_Sem_Pedido!$Q:$Q,DRE!Z$4,Aut_BlueMe_Sem_Pedido!$N:$N,DRE!$A109,Aut_BlueMe_Sem_Pedido!$H:$H,"MDO PJ Fixo")</f>
        <v/>
      </c>
      <c r="AC109" s="241" t="n">
        <v>-1540</v>
      </c>
      <c r="AD109" s="27" t="n">
        <v>-6600</v>
      </c>
      <c r="AE109" s="28">
        <f>SUMIFS(Aut_BlueMe_Sem_Pedido!$J:$J,Aut_BlueMe_Sem_Pedido!$Q:$Q,DRE!AC$4,Aut_BlueMe_Sem_Pedido!$N:$N,DRE!$A109,Aut_BlueMe_Sem_Pedido!$H:$H,"MDO PJ Fixo")</f>
        <v/>
      </c>
      <c r="AF109" s="241" t="n">
        <v>-6600</v>
      </c>
      <c r="AG109" s="27" t="n">
        <v>-6600</v>
      </c>
      <c r="AH109" s="28">
        <f>SUMIFS(Aut_BlueMe_Sem_Pedido!$J:$J,Aut_BlueMe_Sem_Pedido!$Q:$Q,DRE!AF$4,Aut_BlueMe_Sem_Pedido!$N:$N,DRE!$A109,Aut_BlueMe_Sem_Pedido!$H:$H,"MDO PJ Fixo")</f>
        <v/>
      </c>
      <c r="AI109" s="241" t="n">
        <v>-6600</v>
      </c>
      <c r="AJ109" s="27" t="n">
        <v>-6600</v>
      </c>
      <c r="AK109" s="28">
        <f>SUMIFS(Aut_BlueMe_Sem_Pedido!$J:$J,Aut_BlueMe_Sem_Pedido!$Q:$Q,DRE!AI$4,Aut_BlueMe_Sem_Pedido!$N:$N,DRE!$A109,Aut_BlueMe_Sem_Pedido!$H:$H,"MDO PJ Fixo")</f>
        <v/>
      </c>
      <c r="AL109" s="241" t="n">
        <v>-880</v>
      </c>
      <c r="AM109" s="27" t="n">
        <v>-6600</v>
      </c>
      <c r="AN109" s="28">
        <f>SUMIFS(Aut_BlueMe_Sem_Pedido!$J:$J,Aut_BlueMe_Sem_Pedido!$Q:$Q,DRE!AL$4,Aut_BlueMe_Sem_Pedido!$N:$N,DRE!$A109,Aut_BlueMe_Sem_Pedido!$H:$H,"MDO PJ Fixo")</f>
        <v/>
      </c>
      <c r="AO109" s="241" t="n">
        <v>0</v>
      </c>
      <c r="AP109" s="27" t="n">
        <v>-6600</v>
      </c>
      <c r="AQ109" s="28">
        <f>SUMIFS(Aut_BlueMe_Sem_Pedido!$J:$J,Aut_BlueMe_Sem_Pedido!$Q:$Q,DRE!AO$4,Aut_BlueMe_Sem_Pedido!$N:$N,DRE!$A109,Aut_BlueMe_Sem_Pedido!$H:$H,"MDO PJ Fixo")</f>
        <v/>
      </c>
      <c r="AR109" s="241">
        <f>SUMIFS($H109:$AO109,$H$5:$AO$5,"&lt;"&amp;MONTH(TODAY()),$H$6:$AO$6,"REAL 25")</f>
        <v/>
      </c>
      <c r="AS109" s="27">
        <f>SUMIFS($I109:$AP109,$I$5:$AP$5,"&lt;"&amp;MONTH(TODAY()),$I$6:$AP$6,"ORÇADO ")</f>
        <v/>
      </c>
      <c r="AT109" s="28">
        <f>SUMIFS($J109:$AQ109,$J$5:$AQ$5,"&lt;"&amp;MONTH(TODAY()),$J$6:$AQ$6,"REAL 26")</f>
        <v/>
      </c>
      <c r="AU109" s="241">
        <f>SUM(H109,K109,N109,Q109,T109,W109,Z109,AC109,AF109,AI109,AL109,AO109)</f>
        <v/>
      </c>
      <c r="AV109" s="81">
        <f>SUM(I109,L109,O109,R109,U109,X109,AA109,AD109,AG109,AJ109,AM109,AP109)</f>
        <v/>
      </c>
      <c r="AW109" s="82">
        <f>SUM(J109,M109,P109,S109,V109,Y109,AB109,AE109,AH109,AK109,AN109,AQ109)</f>
        <v/>
      </c>
      <c r="AX109" s="241">
        <f>SUM(H109,K109,N109)</f>
        <v/>
      </c>
      <c r="AY109" s="81">
        <f>SUM(I109,L109,O109)</f>
        <v/>
      </c>
      <c r="AZ109" s="82">
        <f>SUM(J109,M109,P109)</f>
        <v/>
      </c>
      <c r="BA109" s="241">
        <f>SUM(Q109,T109,W109)</f>
        <v/>
      </c>
      <c r="BB109" s="81">
        <f>SUM(R109,U109,X109)</f>
        <v/>
      </c>
      <c r="BC109" s="82">
        <f>SUM(S109,V109,Y109)</f>
        <v/>
      </c>
      <c r="BD109" s="241">
        <f>SUM(Z109,AC109,AF109)</f>
        <v/>
      </c>
      <c r="BE109" s="81">
        <f>SUM(AA109,AD109,AG109)</f>
        <v/>
      </c>
      <c r="BF109" s="82">
        <f>SUM(AB109,AE109,AH109)</f>
        <v/>
      </c>
      <c r="BG109" s="241">
        <f>SUM(AI109,AL109,AO109)</f>
        <v/>
      </c>
      <c r="BH109" s="81">
        <f>SUM(AJ109,AM109,AP109)</f>
        <v/>
      </c>
      <c r="BI109" s="82">
        <f>SUM(AK109,AN109,AQ109)</f>
        <v/>
      </c>
      <c r="BK109" s="442">
        <f>SUM(I109,L109,O109,R109,U109,X109,AA109,AD109,AG109,AJ109,AM109,AP109)</f>
        <v/>
      </c>
      <c r="BL109" s="442">
        <f>BK109-AV109</f>
        <v/>
      </c>
      <c r="BM109" s="442">
        <f>SUM(J109,M109,P109,S109,V109)</f>
        <v/>
      </c>
      <c r="BN109" s="442">
        <f>BM109-AT109</f>
        <v/>
      </c>
    </row>
    <row r="110" outlineLevel="1" customFormat="1" s="94">
      <c r="A110" s="22" t="inlineStr">
        <is>
          <t xml:space="preserve">  - Subgerente</t>
        </is>
      </c>
      <c r="B110" s="468" t="n"/>
      <c r="C110" s="24" t="n"/>
      <c r="D110" s="55" t="n"/>
      <c r="E110" s="87" t="n"/>
      <c r="F110" s="41" t="n"/>
      <c r="G110" s="33" t="n"/>
      <c r="H110" s="241" t="n">
        <v>0</v>
      </c>
      <c r="I110" s="27" t="n">
        <v>0</v>
      </c>
      <c r="J110" s="428">
        <f>SUMIFS(Aut_BlueMe_Sem_Pedido!$J:$J,Aut_BlueMe_Sem_Pedido!$Q:$Q,DRE!H$4,Aut_BlueMe_Sem_Pedido!$N:$N,DRE!$A110,Aut_BlueMe_Sem_Pedido!$H:$H,"MDO PJ Fixo")</f>
        <v/>
      </c>
      <c r="K110" s="241" t="n">
        <v>0</v>
      </c>
      <c r="L110" s="27" t="n">
        <v>0</v>
      </c>
      <c r="M110" s="428">
        <f>SUMIFS(Aut_BlueMe_Sem_Pedido!$J:$J,Aut_BlueMe_Sem_Pedido!$Q:$Q,DRE!K$4,Aut_BlueMe_Sem_Pedido!$N:$N,DRE!$A110,Aut_BlueMe_Sem_Pedido!$H:$H,"MDO PJ Fixo")</f>
        <v/>
      </c>
      <c r="N110" s="241" t="n">
        <v>0</v>
      </c>
      <c r="O110" s="27" t="n">
        <v>0</v>
      </c>
      <c r="P110" s="428">
        <f>SUMIFS(Aut_BlueMe_Sem_Pedido!$J:$J,Aut_BlueMe_Sem_Pedido!$Q:$Q,DRE!N$4,Aut_BlueMe_Sem_Pedido!$N:$N,DRE!$A110,Aut_BlueMe_Sem_Pedido!$H:$H,"MDO PJ Fixo")</f>
        <v/>
      </c>
      <c r="Q110" s="241" t="n">
        <v>0</v>
      </c>
      <c r="R110" s="27" t="n">
        <v>0</v>
      </c>
      <c r="S110" s="428">
        <f>SUMIFS(Aut_BlueMe_Sem_Pedido!$J:$J,Aut_BlueMe_Sem_Pedido!$Q:$Q,DRE!Q$4,Aut_BlueMe_Sem_Pedido!$N:$N,DRE!$A110,Aut_BlueMe_Sem_Pedido!$H:$H,"MDO PJ Fixo")</f>
        <v/>
      </c>
      <c r="T110" s="241" t="n">
        <v>0</v>
      </c>
      <c r="U110" s="27" t="n">
        <v>0</v>
      </c>
      <c r="V110" s="428">
        <f>SUMIFS(Aut_BlueMe_Sem_Pedido!$J:$J,Aut_BlueMe_Sem_Pedido!$Q:$Q,DRE!T$4,Aut_BlueMe_Sem_Pedido!$N:$N,DRE!$A110,Aut_BlueMe_Sem_Pedido!$H:$H,"MDO PJ Fixo")</f>
        <v/>
      </c>
      <c r="W110" s="241" t="n">
        <v>0</v>
      </c>
      <c r="X110" s="27" t="n">
        <v>0</v>
      </c>
      <c r="Y110" s="28">
        <f>SUMIFS(Aut_BlueMe_Sem_Pedido!$J:$J,Aut_BlueMe_Sem_Pedido!$Q:$Q,DRE!W$4,Aut_BlueMe_Sem_Pedido!$N:$N,DRE!$A110,Aut_BlueMe_Sem_Pedido!$H:$H,"MDO PJ Fixo")</f>
        <v/>
      </c>
      <c r="Z110" s="241" t="n">
        <v>0</v>
      </c>
      <c r="AA110" s="27" t="n">
        <v>0</v>
      </c>
      <c r="AB110" s="28">
        <f>SUMIFS(Aut_BlueMe_Sem_Pedido!$J:$J,Aut_BlueMe_Sem_Pedido!$Q:$Q,DRE!Z$4,Aut_BlueMe_Sem_Pedido!$N:$N,DRE!$A110,Aut_BlueMe_Sem_Pedido!$H:$H,"MDO PJ Fixo")</f>
        <v/>
      </c>
      <c r="AC110" s="241" t="n">
        <v>0</v>
      </c>
      <c r="AD110" s="27" t="n">
        <v>0</v>
      </c>
      <c r="AE110" s="28">
        <f>SUMIFS(Aut_BlueMe_Sem_Pedido!$J:$J,Aut_BlueMe_Sem_Pedido!$Q:$Q,DRE!AC$4,Aut_BlueMe_Sem_Pedido!$N:$N,DRE!$A110,Aut_BlueMe_Sem_Pedido!$H:$H,"MDO PJ Fixo")</f>
        <v/>
      </c>
      <c r="AF110" s="241" t="n">
        <v>0</v>
      </c>
      <c r="AG110" s="27" t="n">
        <v>0</v>
      </c>
      <c r="AH110" s="28">
        <f>SUMIFS(Aut_BlueMe_Sem_Pedido!$J:$J,Aut_BlueMe_Sem_Pedido!$Q:$Q,DRE!AF$4,Aut_BlueMe_Sem_Pedido!$N:$N,DRE!$A110,Aut_BlueMe_Sem_Pedido!$H:$H,"MDO PJ Fixo")</f>
        <v/>
      </c>
      <c r="AI110" s="241" t="n">
        <v>0</v>
      </c>
      <c r="AJ110" s="27" t="n">
        <v>0</v>
      </c>
      <c r="AK110" s="28">
        <f>SUMIFS(Aut_BlueMe_Sem_Pedido!$J:$J,Aut_BlueMe_Sem_Pedido!$Q:$Q,DRE!AI$4,Aut_BlueMe_Sem_Pedido!$N:$N,DRE!$A110,Aut_BlueMe_Sem_Pedido!$H:$H,"MDO PJ Fixo")</f>
        <v/>
      </c>
      <c r="AL110" s="241" t="n">
        <v>0</v>
      </c>
      <c r="AM110" s="27" t="n">
        <v>0</v>
      </c>
      <c r="AN110" s="28">
        <f>SUMIFS(Aut_BlueMe_Sem_Pedido!$J:$J,Aut_BlueMe_Sem_Pedido!$Q:$Q,DRE!AL$4,Aut_BlueMe_Sem_Pedido!$N:$N,DRE!$A110,Aut_BlueMe_Sem_Pedido!$H:$H,"MDO PJ Fixo")</f>
        <v/>
      </c>
      <c r="AO110" s="241" t="n">
        <v>0</v>
      </c>
      <c r="AP110" s="27" t="n">
        <v>0</v>
      </c>
      <c r="AQ110" s="28">
        <f>SUMIFS(Aut_BlueMe_Sem_Pedido!$J:$J,Aut_BlueMe_Sem_Pedido!$Q:$Q,DRE!AO$4,Aut_BlueMe_Sem_Pedido!$N:$N,DRE!$A110,Aut_BlueMe_Sem_Pedido!$H:$H,"MDO PJ Fixo")</f>
        <v/>
      </c>
      <c r="AR110" s="241">
        <f>SUMIFS($H110:$AO110,$H$5:$AO$5,"&lt;"&amp;MONTH(TODAY()),$H$6:$AO$6,"REAL 25")</f>
        <v/>
      </c>
      <c r="AS110" s="27">
        <f>SUMIFS($I110:$AP110,$I$5:$AP$5,"&lt;"&amp;MONTH(TODAY()),$I$6:$AP$6,"ORÇADO ")</f>
        <v/>
      </c>
      <c r="AT110" s="28">
        <f>SUMIFS($J110:$AQ110,$J$5:$AQ$5,"&lt;"&amp;MONTH(TODAY()),$J$6:$AQ$6,"REAL 26")</f>
        <v/>
      </c>
      <c r="AU110" s="241">
        <f>SUM(H110,K110,N110,Q110,T110,W110,Z110,AC110,AF110,AI110,AL110,AO110)</f>
        <v/>
      </c>
      <c r="AV110" s="81">
        <f>SUM(I110,L110,O110,R110,U110,X110,AA110,AD110,AG110,AJ110,AM110,AP110)</f>
        <v/>
      </c>
      <c r="AW110" s="82">
        <f>SUM(J110,M110,P110,S110,V110,Y110,AB110,AE110,AH110,AK110,AN110,AQ110)</f>
        <v/>
      </c>
      <c r="AX110" s="241">
        <f>SUM(H110,K110,N110)</f>
        <v/>
      </c>
      <c r="AY110" s="81">
        <f>SUM(I110,L110,O110)</f>
        <v/>
      </c>
      <c r="AZ110" s="82">
        <f>SUM(J110,M110,P110)</f>
        <v/>
      </c>
      <c r="BA110" s="241">
        <f>SUM(Q110,T110,W110)</f>
        <v/>
      </c>
      <c r="BB110" s="81">
        <f>SUM(R110,U110,X110)</f>
        <v/>
      </c>
      <c r="BC110" s="82">
        <f>SUM(S110,V110,Y110)</f>
        <v/>
      </c>
      <c r="BD110" s="241">
        <f>SUM(Z110,AC110,AF110)</f>
        <v/>
      </c>
      <c r="BE110" s="81">
        <f>SUM(AA110,AD110,AG110)</f>
        <v/>
      </c>
      <c r="BF110" s="82">
        <f>SUM(AB110,AE110,AH110)</f>
        <v/>
      </c>
      <c r="BG110" s="241">
        <f>SUM(AI110,AL110,AO110)</f>
        <v/>
      </c>
      <c r="BH110" s="81">
        <f>SUM(AJ110,AM110,AP110)</f>
        <v/>
      </c>
      <c r="BI110" s="82">
        <f>SUM(AK110,AN110,AQ110)</f>
        <v/>
      </c>
      <c r="BK110" s="442">
        <f>SUM(I110,L110,O110,R110,U110,X110,AA110,AD110,AG110,AJ110,AM110,AP110)</f>
        <v/>
      </c>
      <c r="BL110" s="442">
        <f>BK110-AV110</f>
        <v/>
      </c>
      <c r="BM110" s="442">
        <f>SUM(J110,M110,P110,S110,V110)</f>
        <v/>
      </c>
      <c r="BN110" s="442">
        <f>BM110-AT110</f>
        <v/>
      </c>
    </row>
    <row r="111" outlineLevel="1" customFormat="1" s="94">
      <c r="A111" s="22" t="inlineStr">
        <is>
          <t xml:space="preserve">  - Coordenador</t>
        </is>
      </c>
      <c r="B111" s="468" t="n"/>
      <c r="C111" s="24" t="n"/>
      <c r="D111" s="55" t="n"/>
      <c r="E111" s="87" t="n"/>
      <c r="F111" s="41" t="n"/>
      <c r="G111" s="33" t="n"/>
      <c r="H111" s="241" t="n">
        <v>-12600</v>
      </c>
      <c r="I111" s="27" t="n">
        <v>-8400</v>
      </c>
      <c r="J111" s="28">
        <f>SUMIFS(Aut_BlueMe_Sem_Pedido!$J:$J,Aut_BlueMe_Sem_Pedido!$Q:$Q,DRE!H$4,Aut_BlueMe_Sem_Pedido!$N:$N,DRE!$A111,Aut_BlueMe_Sem_Pedido!$H:$H,"MDO PJ Fixo")</f>
        <v/>
      </c>
      <c r="K111" s="241" t="n">
        <v>-12600</v>
      </c>
      <c r="L111" s="27" t="n">
        <v>-8400</v>
      </c>
      <c r="M111" s="28">
        <f>SUMIFS(Aut_BlueMe_Sem_Pedido!$J:$J,Aut_BlueMe_Sem_Pedido!$Q:$Q,DRE!K$4,Aut_BlueMe_Sem_Pedido!$N:$N,DRE!$A111,Aut_BlueMe_Sem_Pedido!$H:$H,"MDO PJ Fixo")</f>
        <v/>
      </c>
      <c r="N111" s="241" t="n">
        <v>-12600</v>
      </c>
      <c r="O111" s="27" t="n">
        <v>-8400</v>
      </c>
      <c r="P111" s="28">
        <f>SUMIFS(Aut_BlueMe_Sem_Pedido!$J:$J,Aut_BlueMe_Sem_Pedido!$Q:$Q,DRE!N$4,Aut_BlueMe_Sem_Pedido!$N:$N,DRE!$A111,Aut_BlueMe_Sem_Pedido!$H:$H,"MDO PJ Fixo")</f>
        <v/>
      </c>
      <c r="Q111" s="241" t="n">
        <v>-14760</v>
      </c>
      <c r="R111" s="27" t="n">
        <v>-8400</v>
      </c>
      <c r="S111" s="28">
        <f>SUMIFS(Aut_BlueMe_Sem_Pedido!$J:$J,Aut_BlueMe_Sem_Pedido!$Q:$Q,DRE!Q$4,Aut_BlueMe_Sem_Pedido!$N:$N,DRE!$A111,Aut_BlueMe_Sem_Pedido!$H:$H,"MDO PJ Fixo")</f>
        <v/>
      </c>
      <c r="T111" s="241" t="n">
        <v>-13500</v>
      </c>
      <c r="U111" s="27" t="n">
        <v>-8400</v>
      </c>
      <c r="V111" s="28">
        <f>SUMIFS(Aut_BlueMe_Sem_Pedido!$J:$J,Aut_BlueMe_Sem_Pedido!$Q:$Q,DRE!T$4,Aut_BlueMe_Sem_Pedido!$N:$N,DRE!$A111,Aut_BlueMe_Sem_Pedido!$H:$H,"MDO PJ Fixo")</f>
        <v/>
      </c>
      <c r="W111" s="241" t="n">
        <v>-13500</v>
      </c>
      <c r="X111" s="27" t="n">
        <v>-8400</v>
      </c>
      <c r="Y111" s="28">
        <f>SUMIFS(Aut_BlueMe_Sem_Pedido!$J:$J,Aut_BlueMe_Sem_Pedido!$Q:$Q,DRE!W$4,Aut_BlueMe_Sem_Pedido!$N:$N,DRE!$A111,Aut_BlueMe_Sem_Pedido!$H:$H,"MDO PJ Fixo")</f>
        <v/>
      </c>
      <c r="Z111" s="241" t="n">
        <v>-13500</v>
      </c>
      <c r="AA111" s="27" t="n">
        <v>-8400</v>
      </c>
      <c r="AB111" s="28">
        <f>SUMIFS(Aut_BlueMe_Sem_Pedido!$J:$J,Aut_BlueMe_Sem_Pedido!$Q:$Q,DRE!Z$4,Aut_BlueMe_Sem_Pedido!$N:$N,DRE!$A111,Aut_BlueMe_Sem_Pedido!$H:$H,"MDO PJ Fixo")</f>
        <v/>
      </c>
      <c r="AC111" s="241" t="n">
        <v>-13500</v>
      </c>
      <c r="AD111" s="27" t="n">
        <v>-8400</v>
      </c>
      <c r="AE111" s="28">
        <f>SUMIFS(Aut_BlueMe_Sem_Pedido!$J:$J,Aut_BlueMe_Sem_Pedido!$Q:$Q,DRE!AC$4,Aut_BlueMe_Sem_Pedido!$N:$N,DRE!$A111,Aut_BlueMe_Sem_Pedido!$H:$H,"MDO PJ Fixo")</f>
        <v/>
      </c>
      <c r="AF111" s="241" t="n">
        <v>-12260</v>
      </c>
      <c r="AG111" s="27" t="n">
        <v>-8400</v>
      </c>
      <c r="AH111" s="28">
        <f>SUMIFS(Aut_BlueMe_Sem_Pedido!$J:$J,Aut_BlueMe_Sem_Pedido!$Q:$Q,DRE!AF$4,Aut_BlueMe_Sem_Pedido!$N:$N,DRE!$A111,Aut_BlueMe_Sem_Pedido!$H:$H,"MDO PJ Fixo")</f>
        <v/>
      </c>
      <c r="AI111" s="241" t="n">
        <v>-10882.26</v>
      </c>
      <c r="AJ111" s="27" t="n">
        <v>-8400</v>
      </c>
      <c r="AK111" s="28">
        <f>SUMIFS(Aut_BlueMe_Sem_Pedido!$J:$J,Aut_BlueMe_Sem_Pedido!$Q:$Q,DRE!AI$4,Aut_BlueMe_Sem_Pedido!$N:$N,DRE!$A111,Aut_BlueMe_Sem_Pedido!$H:$H,"MDO PJ Fixo")</f>
        <v/>
      </c>
      <c r="AL111" s="241" t="n">
        <v>-13050</v>
      </c>
      <c r="AM111" s="27" t="n">
        <v>-8400</v>
      </c>
      <c r="AN111" s="28">
        <f>SUMIFS(Aut_BlueMe_Sem_Pedido!$J:$J,Aut_BlueMe_Sem_Pedido!$Q:$Q,DRE!AL$4,Aut_BlueMe_Sem_Pedido!$N:$N,DRE!$A111,Aut_BlueMe_Sem_Pedido!$H:$H,"MDO PJ Fixo")</f>
        <v/>
      </c>
      <c r="AO111" s="241" t="n">
        <v>-13050</v>
      </c>
      <c r="AP111" s="27" t="n">
        <v>-8400</v>
      </c>
      <c r="AQ111" s="28">
        <f>SUMIFS(Aut_BlueMe_Sem_Pedido!$J:$J,Aut_BlueMe_Sem_Pedido!$Q:$Q,DRE!AO$4,Aut_BlueMe_Sem_Pedido!$N:$N,DRE!$A111,Aut_BlueMe_Sem_Pedido!$H:$H,"MDO PJ Fixo")</f>
        <v/>
      </c>
      <c r="AR111" s="241">
        <f>SUMIFS($H111:$AO111,$H$5:$AO$5,"&lt;"&amp;MONTH(TODAY()),$H$6:$AO$6,"REAL 25")</f>
        <v/>
      </c>
      <c r="AS111" s="27">
        <f>SUMIFS($I111:$AP111,$I$5:$AP$5,"&lt;"&amp;MONTH(TODAY()),$I$6:$AP$6,"ORÇADO ")</f>
        <v/>
      </c>
      <c r="AT111" s="28">
        <f>SUMIFS($J111:$AQ111,$J$5:$AQ$5,"&lt;"&amp;MONTH(TODAY()),$J$6:$AQ$6,"REAL 26")</f>
        <v/>
      </c>
      <c r="AU111" s="241">
        <f>SUM(H111,K111,N111,Q111,T111,W111,Z111,AC111,AF111,AI111,AL111,AO111)</f>
        <v/>
      </c>
      <c r="AV111" s="81">
        <f>SUM(I111,L111,O111,R111,U111,X111,AA111,AD111,AG111,AJ111,AM111,AP111)</f>
        <v/>
      </c>
      <c r="AW111" s="82">
        <f>SUM(J111,M111,P111,S111,V111,Y111,AB111,AE111,AH111,AK111,AN111,AQ111)</f>
        <v/>
      </c>
      <c r="AX111" s="241">
        <f>SUM(H111,K111,N111)</f>
        <v/>
      </c>
      <c r="AY111" s="81">
        <f>SUM(I111,L111,O111)</f>
        <v/>
      </c>
      <c r="AZ111" s="82">
        <f>SUM(J111,M111,P111)</f>
        <v/>
      </c>
      <c r="BA111" s="241">
        <f>SUM(Q111,T111,W111)</f>
        <v/>
      </c>
      <c r="BB111" s="81">
        <f>SUM(R111,U111,X111)</f>
        <v/>
      </c>
      <c r="BC111" s="82">
        <f>SUM(S111,V111,Y111)</f>
        <v/>
      </c>
      <c r="BD111" s="241">
        <f>SUM(Z111,AC111,AF111)</f>
        <v/>
      </c>
      <c r="BE111" s="81">
        <f>SUM(AA111,AD111,AG111)</f>
        <v/>
      </c>
      <c r="BF111" s="82">
        <f>SUM(AB111,AE111,AH111)</f>
        <v/>
      </c>
      <c r="BG111" s="241">
        <f>SUM(AI111,AL111,AO111)</f>
        <v/>
      </c>
      <c r="BH111" s="81">
        <f>SUM(AJ111,AM111,AP111)</f>
        <v/>
      </c>
      <c r="BI111" s="82">
        <f>SUM(AK111,AN111,AQ111)</f>
        <v/>
      </c>
      <c r="BK111" s="442">
        <f>SUM(I111,L111,O111,R111,U111,X111,AA111,AD111,AG111,AJ111,AM111,AP111)</f>
        <v/>
      </c>
      <c r="BL111" s="442">
        <f>BK111-AV111</f>
        <v/>
      </c>
      <c r="BM111" s="442">
        <f>SUM(J111,M111,P111,S111,V111)</f>
        <v/>
      </c>
      <c r="BN111" s="442">
        <f>BM111-AT111</f>
        <v/>
      </c>
    </row>
    <row r="112" outlineLevel="1" customFormat="1" s="94">
      <c r="A112" s="22" t="inlineStr">
        <is>
          <t xml:space="preserve">  - Administrativa</t>
        </is>
      </c>
      <c r="B112" s="468" t="n"/>
      <c r="C112" s="24" t="n"/>
      <c r="D112" s="55" t="n"/>
      <c r="E112" s="87" t="n"/>
      <c r="F112" s="41" t="n"/>
      <c r="G112" s="33" t="n"/>
      <c r="H112" s="241" t="n">
        <v>-3850</v>
      </c>
      <c r="I112" s="27" t="n">
        <v>-3500</v>
      </c>
      <c r="J112" s="28">
        <f>SUMIFS(Aut_BlueMe_Sem_Pedido!$J:$J,Aut_BlueMe_Sem_Pedido!$Q:$Q,DRE!H$4,Aut_BlueMe_Sem_Pedido!$N:$N,DRE!$A112,Aut_BlueMe_Sem_Pedido!$H:$H,"MDO PJ Fixo")</f>
        <v/>
      </c>
      <c r="K112" s="241" t="n">
        <v>-3850</v>
      </c>
      <c r="L112" s="27" t="n">
        <v>-3500</v>
      </c>
      <c r="M112" s="28">
        <f>SUMIFS(Aut_BlueMe_Sem_Pedido!$J:$J,Aut_BlueMe_Sem_Pedido!$Q:$Q,DRE!K$4,Aut_BlueMe_Sem_Pedido!$N:$N,DRE!$A112,Aut_BlueMe_Sem_Pedido!$H:$H,"MDO PJ Fixo")</f>
        <v/>
      </c>
      <c r="N112" s="241" t="n">
        <v>-3850</v>
      </c>
      <c r="O112" s="27" t="n">
        <v>-3500</v>
      </c>
      <c r="P112" s="28">
        <f>SUMIFS(Aut_BlueMe_Sem_Pedido!$J:$J,Aut_BlueMe_Sem_Pedido!$Q:$Q,DRE!N$4,Aut_BlueMe_Sem_Pedido!$N:$N,DRE!$A112,Aut_BlueMe_Sem_Pedido!$H:$H,"MDO PJ Fixo")</f>
        <v/>
      </c>
      <c r="Q112" s="241" t="n">
        <v>-3850</v>
      </c>
      <c r="R112" s="27" t="n">
        <v>-3500</v>
      </c>
      <c r="S112" s="28">
        <f>SUMIFS(Aut_BlueMe_Sem_Pedido!$J:$J,Aut_BlueMe_Sem_Pedido!$Q:$Q,DRE!Q$4,Aut_BlueMe_Sem_Pedido!$N:$N,DRE!$A112,Aut_BlueMe_Sem_Pedido!$H:$H,"MDO PJ Fixo")</f>
        <v/>
      </c>
      <c r="T112" s="241" t="n">
        <v>-3850</v>
      </c>
      <c r="U112" s="27" t="n">
        <v>-3500</v>
      </c>
      <c r="V112" s="28">
        <f>SUMIFS(Aut_BlueMe_Sem_Pedido!$J:$J,Aut_BlueMe_Sem_Pedido!$Q:$Q,DRE!T$4,Aut_BlueMe_Sem_Pedido!$N:$N,DRE!$A112,Aut_BlueMe_Sem_Pedido!$H:$H,"MDO PJ Fixo")</f>
        <v/>
      </c>
      <c r="W112" s="241" t="n">
        <v>-3850</v>
      </c>
      <c r="X112" s="27" t="n">
        <v>-3500</v>
      </c>
      <c r="Y112" s="28">
        <f>SUMIFS(Aut_BlueMe_Sem_Pedido!$J:$J,Aut_BlueMe_Sem_Pedido!$Q:$Q,DRE!W$4,Aut_BlueMe_Sem_Pedido!$N:$N,DRE!$A112,Aut_BlueMe_Sem_Pedido!$H:$H,"MDO PJ Fixo")</f>
        <v/>
      </c>
      <c r="Z112" s="241" t="n">
        <v>-3850</v>
      </c>
      <c r="AA112" s="27" t="n">
        <v>-3500</v>
      </c>
      <c r="AB112" s="28">
        <f>SUMIFS(Aut_BlueMe_Sem_Pedido!$J:$J,Aut_BlueMe_Sem_Pedido!$Q:$Q,DRE!Z$4,Aut_BlueMe_Sem_Pedido!$N:$N,DRE!$A112,Aut_BlueMe_Sem_Pedido!$H:$H,"MDO PJ Fixo")</f>
        <v/>
      </c>
      <c r="AC112" s="241" t="n">
        <v>-3850</v>
      </c>
      <c r="AD112" s="27" t="n">
        <v>-3500</v>
      </c>
      <c r="AE112" s="28">
        <f>SUMIFS(Aut_BlueMe_Sem_Pedido!$J:$J,Aut_BlueMe_Sem_Pedido!$Q:$Q,DRE!AC$4,Aut_BlueMe_Sem_Pedido!$N:$N,DRE!$A112,Aut_BlueMe_Sem_Pedido!$H:$H,"MDO PJ Fixo")</f>
        <v/>
      </c>
      <c r="AF112" s="241" t="n">
        <v>-3850</v>
      </c>
      <c r="AG112" s="27" t="n">
        <v>-3500</v>
      </c>
      <c r="AH112" s="28">
        <f>SUMIFS(Aut_BlueMe_Sem_Pedido!$J:$J,Aut_BlueMe_Sem_Pedido!$Q:$Q,DRE!AF$4,Aut_BlueMe_Sem_Pedido!$N:$N,DRE!$A112,Aut_BlueMe_Sem_Pedido!$H:$H,"MDO PJ Fixo")</f>
        <v/>
      </c>
      <c r="AI112" s="241" t="n">
        <v>-3850</v>
      </c>
      <c r="AJ112" s="27" t="n">
        <v>-3500</v>
      </c>
      <c r="AK112" s="28">
        <f>SUMIFS(Aut_BlueMe_Sem_Pedido!$J:$J,Aut_BlueMe_Sem_Pedido!$Q:$Q,DRE!AI$4,Aut_BlueMe_Sem_Pedido!$N:$N,DRE!$A112,Aut_BlueMe_Sem_Pedido!$H:$H,"MDO PJ Fixo")</f>
        <v/>
      </c>
      <c r="AL112" s="241" t="n">
        <v>-3850</v>
      </c>
      <c r="AM112" s="27" t="n">
        <v>-3500</v>
      </c>
      <c r="AN112" s="28">
        <f>SUMIFS(Aut_BlueMe_Sem_Pedido!$J:$J,Aut_BlueMe_Sem_Pedido!$Q:$Q,DRE!AL$4,Aut_BlueMe_Sem_Pedido!$N:$N,DRE!$A112,Aut_BlueMe_Sem_Pedido!$H:$H,"MDO PJ Fixo")</f>
        <v/>
      </c>
      <c r="AO112" s="241" t="n">
        <v>-3850</v>
      </c>
      <c r="AP112" s="27" t="n">
        <v>-3500</v>
      </c>
      <c r="AQ112" s="28">
        <f>SUMIFS(Aut_BlueMe_Sem_Pedido!$J:$J,Aut_BlueMe_Sem_Pedido!$Q:$Q,DRE!AO$4,Aut_BlueMe_Sem_Pedido!$N:$N,DRE!$A112,Aut_BlueMe_Sem_Pedido!$H:$H,"MDO PJ Fixo")</f>
        <v/>
      </c>
      <c r="AR112" s="241">
        <f>SUMIFS($H112:$AO112,$H$5:$AO$5,"&lt;"&amp;MONTH(TODAY()),$H$6:$AO$6,"REAL 25")</f>
        <v/>
      </c>
      <c r="AS112" s="27">
        <f>SUMIFS($I112:$AP112,$I$5:$AP$5,"&lt;"&amp;MONTH(TODAY()),$I$6:$AP$6,"ORÇADO ")</f>
        <v/>
      </c>
      <c r="AT112" s="28">
        <f>SUMIFS($J112:$AQ112,$J$5:$AQ$5,"&lt;"&amp;MONTH(TODAY()),$J$6:$AQ$6,"REAL 26")</f>
        <v/>
      </c>
      <c r="AU112" s="241">
        <f>SUM(H112,K112,N112,Q112,T112,W112,Z112,AC112,AF112,AI112,AL112,AO112)</f>
        <v/>
      </c>
      <c r="AV112" s="81">
        <f>SUM(I112,L112,O112,R112,U112,X112,AA112,AD112,AG112,AJ112,AM112,AP112)</f>
        <v/>
      </c>
      <c r="AW112" s="82">
        <f>SUM(J112,M112,P112,S112,V112,Y112,AB112,AE112,AH112,AK112,AN112,AQ112)</f>
        <v/>
      </c>
      <c r="AX112" s="241">
        <f>SUM(H112,K112,N112)</f>
        <v/>
      </c>
      <c r="AY112" s="81">
        <f>SUM(I112,L112,O112)</f>
        <v/>
      </c>
      <c r="AZ112" s="82">
        <f>SUM(J112,M112,P112)</f>
        <v/>
      </c>
      <c r="BA112" s="241">
        <f>SUM(Q112,T112,W112)</f>
        <v/>
      </c>
      <c r="BB112" s="81">
        <f>SUM(R112,U112,X112)</f>
        <v/>
      </c>
      <c r="BC112" s="82">
        <f>SUM(S112,V112,Y112)</f>
        <v/>
      </c>
      <c r="BD112" s="241">
        <f>SUM(Z112,AC112,AF112)</f>
        <v/>
      </c>
      <c r="BE112" s="81">
        <f>SUM(AA112,AD112,AG112)</f>
        <v/>
      </c>
      <c r="BF112" s="82">
        <f>SUM(AB112,AE112,AH112)</f>
        <v/>
      </c>
      <c r="BG112" s="241">
        <f>SUM(AI112,AL112,AO112)</f>
        <v/>
      </c>
      <c r="BH112" s="81">
        <f>SUM(AJ112,AM112,AP112)</f>
        <v/>
      </c>
      <c r="BI112" s="82">
        <f>SUM(AK112,AN112,AQ112)</f>
        <v/>
      </c>
      <c r="BK112" s="442">
        <f>SUM(I112,L112,O112,R112,U112,X112,AA112,AD112,AG112,AJ112,AM112,AP112)</f>
        <v/>
      </c>
      <c r="BL112" s="442">
        <f>BK112-AV112</f>
        <v/>
      </c>
      <c r="BM112" s="442">
        <f>SUM(J112,M112,P112,S112,V112)</f>
        <v/>
      </c>
      <c r="BN112" s="442">
        <f>BM112-AT112</f>
        <v/>
      </c>
    </row>
    <row r="113" outlineLevel="1" customFormat="1" s="94">
      <c r="A113" s="22" t="inlineStr">
        <is>
          <t xml:space="preserve">  - Chefe de Cozinha</t>
        </is>
      </c>
      <c r="B113" s="468" t="n"/>
      <c r="C113" s="24" t="n"/>
      <c r="D113" s="55" t="n"/>
      <c r="E113" s="87" t="n"/>
      <c r="F113" s="41" t="n"/>
      <c r="G113" s="33" t="n"/>
      <c r="H113" s="241" t="n">
        <v>-6000</v>
      </c>
      <c r="I113" s="27" t="n">
        <v>-12000</v>
      </c>
      <c r="J113" s="28">
        <f>SUMIFS(Aut_BlueMe_Sem_Pedido!$J:$J,Aut_BlueMe_Sem_Pedido!$Q:$Q,DRE!H$4,Aut_BlueMe_Sem_Pedido!$N:$N,DRE!$A113,Aut_BlueMe_Sem_Pedido!$H:$H,"MDO PJ Fixo")</f>
        <v/>
      </c>
      <c r="K113" s="241" t="n">
        <v>-6000</v>
      </c>
      <c r="L113" s="27" t="n">
        <v>-12000</v>
      </c>
      <c r="M113" s="428">
        <f>SUMIFS(Aut_BlueMe_Sem_Pedido!$J:$J,Aut_BlueMe_Sem_Pedido!$Q:$Q,DRE!K$4,Aut_BlueMe_Sem_Pedido!$N:$N,DRE!$A113,Aut_BlueMe_Sem_Pedido!$H:$H,"MDO PJ Fixo")</f>
        <v/>
      </c>
      <c r="N113" s="241" t="n">
        <v>-6000</v>
      </c>
      <c r="O113" s="27" t="n">
        <v>-12000</v>
      </c>
      <c r="P113" s="428">
        <f>SUMIFS(Aut_BlueMe_Sem_Pedido!$J:$J,Aut_BlueMe_Sem_Pedido!$Q:$Q,DRE!N$4,Aut_BlueMe_Sem_Pedido!$N:$N,DRE!$A113,Aut_BlueMe_Sem_Pedido!$H:$H,"MDO PJ Fixo")</f>
        <v/>
      </c>
      <c r="Q113" s="241" t="n">
        <v>-6000</v>
      </c>
      <c r="R113" s="27" t="n">
        <v>-12000</v>
      </c>
      <c r="S113" s="428">
        <f>SUMIFS(Aut_BlueMe_Sem_Pedido!$J:$J,Aut_BlueMe_Sem_Pedido!$Q:$Q,DRE!Q$4,Aut_BlueMe_Sem_Pedido!$N:$N,DRE!$A113,Aut_BlueMe_Sem_Pedido!$H:$H,"MDO PJ Fixo")</f>
        <v/>
      </c>
      <c r="T113" s="241" t="n">
        <v>-6000</v>
      </c>
      <c r="U113" s="27" t="n">
        <v>-12000</v>
      </c>
      <c r="V113" s="428">
        <f>SUMIFS(Aut_BlueMe_Sem_Pedido!$J:$J,Aut_BlueMe_Sem_Pedido!$Q:$Q,DRE!T$4,Aut_BlueMe_Sem_Pedido!$N:$N,DRE!$A113,Aut_BlueMe_Sem_Pedido!$H:$H,"MDO PJ Fixo")</f>
        <v/>
      </c>
      <c r="W113" s="241" t="n">
        <v>-6000</v>
      </c>
      <c r="X113" s="27" t="n">
        <v>-12000</v>
      </c>
      <c r="Y113" s="28">
        <f>SUMIFS(Aut_BlueMe_Sem_Pedido!$J:$J,Aut_BlueMe_Sem_Pedido!$Q:$Q,DRE!W$4,Aut_BlueMe_Sem_Pedido!$N:$N,DRE!$A113,Aut_BlueMe_Sem_Pedido!$H:$H,"MDO PJ Fixo")</f>
        <v/>
      </c>
      <c r="Z113" s="241" t="n">
        <v>-6000</v>
      </c>
      <c r="AA113" s="27" t="n">
        <v>-12000</v>
      </c>
      <c r="AB113" s="28">
        <f>SUMIFS(Aut_BlueMe_Sem_Pedido!$J:$J,Aut_BlueMe_Sem_Pedido!$Q:$Q,DRE!Z$4,Aut_BlueMe_Sem_Pedido!$N:$N,DRE!$A113,Aut_BlueMe_Sem_Pedido!$H:$H,"MDO PJ Fixo")</f>
        <v/>
      </c>
      <c r="AC113" s="241" t="n">
        <v>-6000</v>
      </c>
      <c r="AD113" s="27" t="n">
        <v>-12000</v>
      </c>
      <c r="AE113" s="28">
        <f>SUMIFS(Aut_BlueMe_Sem_Pedido!$J:$J,Aut_BlueMe_Sem_Pedido!$Q:$Q,DRE!AC$4,Aut_BlueMe_Sem_Pedido!$N:$N,DRE!$A113,Aut_BlueMe_Sem_Pedido!$H:$H,"MDO PJ Fixo")</f>
        <v/>
      </c>
      <c r="AF113" s="241" t="n">
        <v>-6000</v>
      </c>
      <c r="AG113" s="27" t="n">
        <v>-12000</v>
      </c>
      <c r="AH113" s="28">
        <f>SUMIFS(Aut_BlueMe_Sem_Pedido!$J:$J,Aut_BlueMe_Sem_Pedido!$Q:$Q,DRE!AF$4,Aut_BlueMe_Sem_Pedido!$N:$N,DRE!$A113,Aut_BlueMe_Sem_Pedido!$H:$H,"MDO PJ Fixo")</f>
        <v/>
      </c>
      <c r="AI113" s="241" t="n">
        <v>-6000</v>
      </c>
      <c r="AJ113" s="27" t="n">
        <v>-12000</v>
      </c>
      <c r="AK113" s="28">
        <f>SUMIFS(Aut_BlueMe_Sem_Pedido!$J:$J,Aut_BlueMe_Sem_Pedido!$Q:$Q,DRE!AI$4,Aut_BlueMe_Sem_Pedido!$N:$N,DRE!$A113,Aut_BlueMe_Sem_Pedido!$H:$H,"MDO PJ Fixo")</f>
        <v/>
      </c>
      <c r="AL113" s="241" t="n">
        <v>-6000</v>
      </c>
      <c r="AM113" s="27" t="n">
        <v>-12000</v>
      </c>
      <c r="AN113" s="28">
        <f>SUMIFS(Aut_BlueMe_Sem_Pedido!$J:$J,Aut_BlueMe_Sem_Pedido!$Q:$Q,DRE!AL$4,Aut_BlueMe_Sem_Pedido!$N:$N,DRE!$A113,Aut_BlueMe_Sem_Pedido!$H:$H,"MDO PJ Fixo")</f>
        <v/>
      </c>
      <c r="AO113" s="241" t="n">
        <v>-6000</v>
      </c>
      <c r="AP113" s="27" t="n">
        <v>-12000</v>
      </c>
      <c r="AQ113" s="28">
        <f>SUMIFS(Aut_BlueMe_Sem_Pedido!$J:$J,Aut_BlueMe_Sem_Pedido!$Q:$Q,DRE!AO$4,Aut_BlueMe_Sem_Pedido!$N:$N,DRE!$A113,Aut_BlueMe_Sem_Pedido!$H:$H,"MDO PJ Fixo")</f>
        <v/>
      </c>
      <c r="AR113" s="241">
        <f>SUMIFS($H113:$AO113,$H$5:$AO$5,"&lt;"&amp;MONTH(TODAY()),$H$6:$AO$6,"REAL 25")</f>
        <v/>
      </c>
      <c r="AS113" s="27">
        <f>SUMIFS($I113:$AP113,$I$5:$AP$5,"&lt;"&amp;MONTH(TODAY()),$I$6:$AP$6,"ORÇADO ")</f>
        <v/>
      </c>
      <c r="AT113" s="28">
        <f>SUMIFS($J113:$AQ113,$J$5:$AQ$5,"&lt;"&amp;MONTH(TODAY()),$J$6:$AQ$6,"REAL 26")</f>
        <v/>
      </c>
      <c r="AU113" s="241">
        <f>SUM(H113,K113,N113,Q113,T113,W113,Z113,AC113,AF113,AI113,AL113,AO113)</f>
        <v/>
      </c>
      <c r="AV113" s="81">
        <f>SUM(I113,L113,O113,R113,U113,X113,AA113,AD113,AG113,AJ113,AM113,AP113)</f>
        <v/>
      </c>
      <c r="AW113" s="82">
        <f>SUM(J113,M113,P113,S113,V113,Y113,AB113,AE113,AH113,AK113,AN113,AQ113)</f>
        <v/>
      </c>
      <c r="AX113" s="241">
        <f>SUM(H113,K113,N113)</f>
        <v/>
      </c>
      <c r="AY113" s="81">
        <f>SUM(I113,L113,O113)</f>
        <v/>
      </c>
      <c r="AZ113" s="82">
        <f>SUM(J113,M113,P113)</f>
        <v/>
      </c>
      <c r="BA113" s="241">
        <f>SUM(Q113,T113,W113)</f>
        <v/>
      </c>
      <c r="BB113" s="81">
        <f>SUM(R113,U113,X113)</f>
        <v/>
      </c>
      <c r="BC113" s="82">
        <f>SUM(S113,V113,Y113)</f>
        <v/>
      </c>
      <c r="BD113" s="241">
        <f>SUM(Z113,AC113,AF113)</f>
        <v/>
      </c>
      <c r="BE113" s="81">
        <f>SUM(AA113,AD113,AG113)</f>
        <v/>
      </c>
      <c r="BF113" s="82">
        <f>SUM(AB113,AE113,AH113)</f>
        <v/>
      </c>
      <c r="BG113" s="241">
        <f>SUM(AI113,AL113,AO113)</f>
        <v/>
      </c>
      <c r="BH113" s="81">
        <f>SUM(AJ113,AM113,AP113)</f>
        <v/>
      </c>
      <c r="BI113" s="82">
        <f>SUM(AK113,AN113,AQ113)</f>
        <v/>
      </c>
      <c r="BK113" s="442">
        <f>SUM(I113,L113,O113,R113,U113,X113,AA113,AD113,AG113,AJ113,AM113,AP113)</f>
        <v/>
      </c>
      <c r="BL113" s="442">
        <f>BK113-AV113</f>
        <v/>
      </c>
      <c r="BM113" s="442">
        <f>SUM(J113,M113,P113,S113,V113)</f>
        <v/>
      </c>
      <c r="BN113" s="442">
        <f>BM113-AT113</f>
        <v/>
      </c>
    </row>
    <row r="114" outlineLevel="1" customFormat="1" s="94">
      <c r="A114" s="22" t="inlineStr">
        <is>
          <t xml:space="preserve">  - Chefe de Bar</t>
        </is>
      </c>
      <c r="B114" s="468" t="n"/>
      <c r="C114" s="24" t="n"/>
      <c r="D114" s="55" t="n"/>
      <c r="E114" s="87" t="n"/>
      <c r="F114" s="41" t="n"/>
      <c r="G114" s="33" t="n"/>
      <c r="H114" s="241" t="n">
        <v>-4800</v>
      </c>
      <c r="I114" s="27" t="n">
        <v>-9000</v>
      </c>
      <c r="J114" s="428">
        <f>SUMIFS(Aut_BlueMe_Sem_Pedido!$J:$J,Aut_BlueMe_Sem_Pedido!$Q:$Q,DRE!H$4,Aut_BlueMe_Sem_Pedido!$N:$N,DRE!$A114,Aut_BlueMe_Sem_Pedido!$H:$H,"MDO PJ Fixo")+SUMIFS(Aut_BlueMe_Sem_Pedido!$J:$J,Aut_BlueMe_Sem_Pedido!$Q:$Q,DRE!H$4,Aut_BlueMe_Sem_Pedido!$C:$C,"PJ 00132021 - TELES DE ALMEIDA PINTO",Aut_BlueMe_Sem_Pedido!$H:$H,"MDO PJ Fixo")</f>
        <v/>
      </c>
      <c r="K114" s="241" t="n">
        <v>-4800</v>
      </c>
      <c r="L114" s="27" t="n">
        <v>-9000</v>
      </c>
      <c r="M114" s="428">
        <f>SUMIFS(Aut_BlueMe_Sem_Pedido!$J:$J,Aut_BlueMe_Sem_Pedido!$Q:$Q,DRE!K$4,Aut_BlueMe_Sem_Pedido!$N:$N,DRE!$A114,Aut_BlueMe_Sem_Pedido!$H:$H,"MDO PJ Fixo")+SUMIFS(Aut_BlueMe_Sem_Pedido!$J:$J,Aut_BlueMe_Sem_Pedido!$Q:$Q,DRE!K$4,Aut_BlueMe_Sem_Pedido!$C:$C,"PJ 00132021 - TELES DE ALMEIDA PINTO",Aut_BlueMe_Sem_Pedido!$H:$H,"MDO PJ Fixo")</f>
        <v/>
      </c>
      <c r="N114" s="241" t="n">
        <v>-4800</v>
      </c>
      <c r="O114" s="27" t="n">
        <v>-9000</v>
      </c>
      <c r="P114" s="428">
        <f>SUMIFS(Aut_BlueMe_Sem_Pedido!$J:$J,Aut_BlueMe_Sem_Pedido!$Q:$Q,DRE!N$4,Aut_BlueMe_Sem_Pedido!$N:$N,DRE!$A114,Aut_BlueMe_Sem_Pedido!$H:$H,"MDO PJ Fixo")+SUMIFS(Aut_BlueMe_Sem_Pedido!$J:$J,Aut_BlueMe_Sem_Pedido!$Q:$Q,DRE!N$4,Aut_BlueMe_Sem_Pedido!$C:$C,"PJ 00132021 - TELES DE ALMEIDA PINTO",Aut_BlueMe_Sem_Pedido!$H:$H,"MDO PJ Fixo")</f>
        <v/>
      </c>
      <c r="Q114" s="241" t="n">
        <v>-4800</v>
      </c>
      <c r="R114" s="27" t="n">
        <v>-9000</v>
      </c>
      <c r="S114" s="428">
        <f>SUMIFS(Aut_BlueMe_Sem_Pedido!$J:$J,Aut_BlueMe_Sem_Pedido!$Q:$Q,DRE!Q$4,Aut_BlueMe_Sem_Pedido!$N:$N,DRE!$A114,Aut_BlueMe_Sem_Pedido!$H:$H,"MDO PJ Fixo")+SUMIFS(Aut_BlueMe_Sem_Pedido!$J:$J,Aut_BlueMe_Sem_Pedido!$Q:$Q,DRE!Q$4,Aut_BlueMe_Sem_Pedido!$C:$C,"PJ 00132021 - TELES DE ALMEIDA PINTO",Aut_BlueMe_Sem_Pedido!$H:$H,"MDO PJ Fixo")</f>
        <v/>
      </c>
      <c r="T114" s="241" t="n">
        <v>-4800</v>
      </c>
      <c r="U114" s="27" t="n">
        <v>-9000</v>
      </c>
      <c r="V114" s="428">
        <f>SUMIFS(Aut_BlueMe_Sem_Pedido!$J:$J,Aut_BlueMe_Sem_Pedido!$Q:$Q,DRE!T$4,Aut_BlueMe_Sem_Pedido!$N:$N,DRE!$A114,Aut_BlueMe_Sem_Pedido!$H:$H,"MDO PJ Fixo")+SUMIFS(Aut_BlueMe_Sem_Pedido!$J:$J,Aut_BlueMe_Sem_Pedido!$Q:$Q,DRE!T$4,Aut_BlueMe_Sem_Pedido!$C:$C,"PJ 00132021 - TELES DE ALMEIDA PINTO",Aut_BlueMe_Sem_Pedido!$H:$H,"MDO PJ Fixo")</f>
        <v/>
      </c>
      <c r="W114" s="241" t="n">
        <v>-4800</v>
      </c>
      <c r="X114" s="27" t="n">
        <v>-9000</v>
      </c>
      <c r="Y114" s="28">
        <f>SUMIFS(Aut_BlueMe_Sem_Pedido!$J:$J,Aut_BlueMe_Sem_Pedido!$Q:$Q,DRE!W$4,Aut_BlueMe_Sem_Pedido!$N:$N,DRE!$A114,Aut_BlueMe_Sem_Pedido!$H:$H,"MDO PJ Fixo")+SUMIFS(Aut_BlueMe_Sem_Pedido!$J:$J,Aut_BlueMe_Sem_Pedido!$Q:$Q,DRE!W$4,Aut_BlueMe_Sem_Pedido!$C:$C,"PJ 00132021 - TELES DE ALMEIDA PINTO",Aut_BlueMe_Sem_Pedido!$H:$H,"MDO PJ Fixo")</f>
        <v/>
      </c>
      <c r="Z114" s="241" t="n">
        <v>-4800</v>
      </c>
      <c r="AA114" s="27" t="n">
        <v>-9000</v>
      </c>
      <c r="AB114" s="28">
        <f>SUMIFS(Aut_BlueMe_Sem_Pedido!$J:$J,Aut_BlueMe_Sem_Pedido!$Q:$Q,DRE!Z$4,Aut_BlueMe_Sem_Pedido!$N:$N,DRE!$A114,Aut_BlueMe_Sem_Pedido!$H:$H,"MDO PJ Fixo")+SUMIFS(Aut_BlueMe_Sem_Pedido!$J:$J,Aut_BlueMe_Sem_Pedido!$Q:$Q,DRE!Z$4,Aut_BlueMe_Sem_Pedido!$C:$C,"PJ 00132021 - TELES DE ALMEIDA PINTO",Aut_BlueMe_Sem_Pedido!$H:$H,"MDO PJ Fixo")</f>
        <v/>
      </c>
      <c r="AC114" s="241" t="n">
        <v>-4800</v>
      </c>
      <c r="AD114" s="27" t="n">
        <v>-9000</v>
      </c>
      <c r="AE114" s="28">
        <f>SUMIFS(Aut_BlueMe_Sem_Pedido!$J:$J,Aut_BlueMe_Sem_Pedido!$Q:$Q,DRE!AC$4,Aut_BlueMe_Sem_Pedido!$N:$N,DRE!$A114,Aut_BlueMe_Sem_Pedido!$H:$H,"MDO PJ Fixo")+SUMIFS(Aut_BlueMe_Sem_Pedido!$J:$J,Aut_BlueMe_Sem_Pedido!$Q:$Q,DRE!AC$4,Aut_BlueMe_Sem_Pedido!$C:$C,"PJ 00132021 - TELES DE ALMEIDA PINTO",Aut_BlueMe_Sem_Pedido!$H:$H,"MDO PJ Fixo")</f>
        <v/>
      </c>
      <c r="AF114" s="241" t="n">
        <v>-5000</v>
      </c>
      <c r="AG114" s="27" t="n">
        <v>-9000</v>
      </c>
      <c r="AH114" s="28">
        <f>SUMIFS(Aut_BlueMe_Sem_Pedido!$J:$J,Aut_BlueMe_Sem_Pedido!$Q:$Q,DRE!AF$4,Aut_BlueMe_Sem_Pedido!$N:$N,DRE!$A114,Aut_BlueMe_Sem_Pedido!$H:$H,"MDO PJ Fixo")+SUMIFS(Aut_BlueMe_Sem_Pedido!$J:$J,Aut_BlueMe_Sem_Pedido!$Q:$Q,DRE!AF$4,Aut_BlueMe_Sem_Pedido!$C:$C,"PJ 00132021 - TELES DE ALMEIDA PINTO",Aut_BlueMe_Sem_Pedido!$H:$H,"MDO PJ Fixo")</f>
        <v/>
      </c>
      <c r="AI114" s="241" t="n">
        <v>-5000</v>
      </c>
      <c r="AJ114" s="27" t="n">
        <v>-9000</v>
      </c>
      <c r="AK114" s="28">
        <f>SUMIFS(Aut_BlueMe_Sem_Pedido!$J:$J,Aut_BlueMe_Sem_Pedido!$Q:$Q,DRE!AI$4,Aut_BlueMe_Sem_Pedido!$N:$N,DRE!$A114,Aut_BlueMe_Sem_Pedido!$H:$H,"MDO PJ Fixo")+SUMIFS(Aut_BlueMe_Sem_Pedido!$J:$J,Aut_BlueMe_Sem_Pedido!$Q:$Q,DRE!AI$4,Aut_BlueMe_Sem_Pedido!$C:$C,"PJ 00132021 - TELES DE ALMEIDA PINTO",Aut_BlueMe_Sem_Pedido!$H:$H,"MDO PJ Fixo")</f>
        <v/>
      </c>
      <c r="AL114" s="241" t="n">
        <v>-5000</v>
      </c>
      <c r="AM114" s="27" t="n">
        <v>-9000</v>
      </c>
      <c r="AN114" s="28">
        <f>SUMIFS(Aut_BlueMe_Sem_Pedido!$J:$J,Aut_BlueMe_Sem_Pedido!$Q:$Q,DRE!AL$4,Aut_BlueMe_Sem_Pedido!$N:$N,DRE!$A114,Aut_BlueMe_Sem_Pedido!$H:$H,"MDO PJ Fixo")+SUMIFS(Aut_BlueMe_Sem_Pedido!$J:$J,Aut_BlueMe_Sem_Pedido!$Q:$Q,DRE!AL$4,Aut_BlueMe_Sem_Pedido!$C:$C,"PJ 00132021 - TELES DE ALMEIDA PINTO",Aut_BlueMe_Sem_Pedido!$H:$H,"MDO PJ Fixo")</f>
        <v/>
      </c>
      <c r="AO114" s="241" t="n">
        <v>-5499.98</v>
      </c>
      <c r="AP114" s="27" t="n">
        <v>-9000</v>
      </c>
      <c r="AQ114" s="28">
        <f>SUMIFS(Aut_BlueMe_Sem_Pedido!$J:$J,Aut_BlueMe_Sem_Pedido!$Q:$Q,DRE!AO$4,Aut_BlueMe_Sem_Pedido!$N:$N,DRE!$A114,Aut_BlueMe_Sem_Pedido!$H:$H,"MDO PJ Fixo")+SUMIFS(Aut_BlueMe_Sem_Pedido!$J:$J,Aut_BlueMe_Sem_Pedido!$Q:$Q,DRE!AO$4,Aut_BlueMe_Sem_Pedido!$C:$C,"PJ 00132021 - TELES DE ALMEIDA PINTO",Aut_BlueMe_Sem_Pedido!$H:$H,"MDO PJ Fixo")</f>
        <v/>
      </c>
      <c r="AR114" s="241">
        <f>SUMIFS($H114:$AO114,$H$5:$AO$5,"&lt;"&amp;MONTH(TODAY()),$H$6:$AO$6,"REAL 25")</f>
        <v/>
      </c>
      <c r="AS114" s="27">
        <f>SUMIFS($I114:$AP114,$I$5:$AP$5,"&lt;"&amp;MONTH(TODAY()),$I$6:$AP$6,"ORÇADO ")</f>
        <v/>
      </c>
      <c r="AT114" s="28">
        <f>SUMIFS($J114:$AQ114,$J$5:$AQ$5,"&lt;"&amp;MONTH(TODAY()),$J$6:$AQ$6,"REAL 26")</f>
        <v/>
      </c>
      <c r="AU114" s="241">
        <f>SUM(H114,K114,N114,Q114,T114,W114,Z114,AC114,AF114,AI114,AL114,AO114)</f>
        <v/>
      </c>
      <c r="AV114" s="81">
        <f>SUM(I114,L114,O114,R114,U114,X114,AA114,AD114,AG114,AJ114,AM114,AP114)</f>
        <v/>
      </c>
      <c r="AW114" s="82">
        <f>SUM(J114,M114,P114,S114,V114,Y114,AB114,AE114,AH114,AK114,AN114,AQ114)</f>
        <v/>
      </c>
      <c r="AX114" s="241">
        <f>SUM(H114,K114,N114)</f>
        <v/>
      </c>
      <c r="AY114" s="81">
        <f>SUM(I114,L114,O114)</f>
        <v/>
      </c>
      <c r="AZ114" s="82">
        <f>SUM(J114,M114,P114)</f>
        <v/>
      </c>
      <c r="BA114" s="241">
        <f>SUM(Q114,T114,W114)</f>
        <v/>
      </c>
      <c r="BB114" s="81">
        <f>SUM(R114,U114,X114)</f>
        <v/>
      </c>
      <c r="BC114" s="82">
        <f>SUM(S114,V114,Y114)</f>
        <v/>
      </c>
      <c r="BD114" s="241">
        <f>SUM(Z114,AC114,AF114)</f>
        <v/>
      </c>
      <c r="BE114" s="81">
        <f>SUM(AA114,AD114,AG114)</f>
        <v/>
      </c>
      <c r="BF114" s="82">
        <f>SUM(AB114,AE114,AH114)</f>
        <v/>
      </c>
      <c r="BG114" s="241">
        <f>SUM(AI114,AL114,AO114)</f>
        <v/>
      </c>
      <c r="BH114" s="81">
        <f>SUM(AJ114,AM114,AP114)</f>
        <v/>
      </c>
      <c r="BI114" s="82">
        <f>SUM(AK114,AN114,AQ114)</f>
        <v/>
      </c>
      <c r="BK114" s="442">
        <f>SUM(I114,L114,O114,R114,U114,X114,AA114,AD114,AG114,AJ114,AM114,AP114)</f>
        <v/>
      </c>
      <c r="BL114" s="442">
        <f>BK114-AV114</f>
        <v/>
      </c>
      <c r="BM114" s="442">
        <f>SUM(J114,M114,P114,S114,V114)</f>
        <v/>
      </c>
      <c r="BN114" s="442">
        <f>BM114-AT114</f>
        <v/>
      </c>
    </row>
    <row r="115" outlineLevel="1" customFormat="1" s="94">
      <c r="A115" s="22" t="inlineStr">
        <is>
          <t xml:space="preserve">  - Sub Chefe de Cozinha</t>
        </is>
      </c>
      <c r="B115" s="468" t="n"/>
      <c r="C115" s="24" t="n"/>
      <c r="D115" s="55" t="n"/>
      <c r="E115" s="87" t="n"/>
      <c r="F115" s="41" t="n"/>
      <c r="G115" s="33" t="n"/>
      <c r="H115" s="241" t="n">
        <v>-4000</v>
      </c>
      <c r="I115" s="27" t="n">
        <v>-4000</v>
      </c>
      <c r="J115" s="28">
        <f>SUMIFS(Aut_BlueMe_Sem_Pedido!$J:$J,Aut_BlueMe_Sem_Pedido!$Q:$Q,DRE!H$4,Aut_BlueMe_Sem_Pedido!$N:$N,DRE!$A115,Aut_BlueMe_Sem_Pedido!$H:$H,"MDO PJ Fixo")</f>
        <v/>
      </c>
      <c r="K115" s="241" t="n">
        <v>-4000</v>
      </c>
      <c r="L115" s="27" t="n">
        <v>-4000</v>
      </c>
      <c r="M115" s="28">
        <f>SUMIFS(Aut_BlueMe_Sem_Pedido!$J:$J,Aut_BlueMe_Sem_Pedido!$Q:$Q,DRE!K$4,Aut_BlueMe_Sem_Pedido!$N:$N,DRE!$A115,Aut_BlueMe_Sem_Pedido!$H:$H,"MDO PJ Fixo")</f>
        <v/>
      </c>
      <c r="N115" s="241" t="n">
        <v>-4000</v>
      </c>
      <c r="O115" s="27" t="n">
        <v>-4000</v>
      </c>
      <c r="P115" s="428">
        <f>SUMIFS(Aut_BlueMe_Sem_Pedido!$J:$J,Aut_BlueMe_Sem_Pedido!$Q:$Q,DRE!N$4,Aut_BlueMe_Sem_Pedido!$N:$N,DRE!$A115,Aut_BlueMe_Sem_Pedido!$H:$H,"MDO PJ Fixo")</f>
        <v/>
      </c>
      <c r="Q115" s="241" t="n">
        <v>-4000</v>
      </c>
      <c r="R115" s="27" t="n">
        <v>-4000</v>
      </c>
      <c r="S115" s="428">
        <f>SUMIFS(Aut_BlueMe_Sem_Pedido!$J:$J,Aut_BlueMe_Sem_Pedido!$Q:$Q,DRE!Q$4,Aut_BlueMe_Sem_Pedido!$N:$N,DRE!$A115,Aut_BlueMe_Sem_Pedido!$H:$H,"MDO PJ Fixo")</f>
        <v/>
      </c>
      <c r="T115" s="241" t="n">
        <v>-4000</v>
      </c>
      <c r="U115" s="27" t="n">
        <v>-4000</v>
      </c>
      <c r="V115" s="428">
        <f>SUMIFS(Aut_BlueMe_Sem_Pedido!$J:$J,Aut_BlueMe_Sem_Pedido!$Q:$Q,DRE!T$4,Aut_BlueMe_Sem_Pedido!$N:$N,DRE!$A115,Aut_BlueMe_Sem_Pedido!$H:$H,"MDO PJ Fixo")</f>
        <v/>
      </c>
      <c r="W115" s="241" t="n">
        <v>-4000</v>
      </c>
      <c r="X115" s="27" t="n">
        <v>-4000</v>
      </c>
      <c r="Y115" s="28">
        <f>SUMIFS(Aut_BlueMe_Sem_Pedido!$J:$J,Aut_BlueMe_Sem_Pedido!$Q:$Q,DRE!W$4,Aut_BlueMe_Sem_Pedido!$N:$N,DRE!$A115,Aut_BlueMe_Sem_Pedido!$H:$H,"MDO PJ Fixo")</f>
        <v/>
      </c>
      <c r="Z115" s="241" t="n">
        <v>-4000</v>
      </c>
      <c r="AA115" s="27" t="n">
        <v>-4000</v>
      </c>
      <c r="AB115" s="28">
        <f>SUMIFS(Aut_BlueMe_Sem_Pedido!$J:$J,Aut_BlueMe_Sem_Pedido!$Q:$Q,DRE!Z$4,Aut_BlueMe_Sem_Pedido!$N:$N,DRE!$A115,Aut_BlueMe_Sem_Pedido!$H:$H,"MDO PJ Fixo")</f>
        <v/>
      </c>
      <c r="AC115" s="241" t="n">
        <v>-4000</v>
      </c>
      <c r="AD115" s="27" t="n">
        <v>-4000</v>
      </c>
      <c r="AE115" s="28">
        <f>SUMIFS(Aut_BlueMe_Sem_Pedido!$J:$J,Aut_BlueMe_Sem_Pedido!$Q:$Q,DRE!AC$4,Aut_BlueMe_Sem_Pedido!$N:$N,DRE!$A115,Aut_BlueMe_Sem_Pedido!$H:$H,"MDO PJ Fixo")</f>
        <v/>
      </c>
      <c r="AF115" s="241" t="n">
        <v>-4000</v>
      </c>
      <c r="AG115" s="27" t="n">
        <v>-4000</v>
      </c>
      <c r="AH115" s="28">
        <f>SUMIFS(Aut_BlueMe_Sem_Pedido!$J:$J,Aut_BlueMe_Sem_Pedido!$Q:$Q,DRE!AF$4,Aut_BlueMe_Sem_Pedido!$N:$N,DRE!$A115,Aut_BlueMe_Sem_Pedido!$H:$H,"MDO PJ Fixo")</f>
        <v/>
      </c>
      <c r="AI115" s="241" t="n">
        <v>-4000</v>
      </c>
      <c r="AJ115" s="27" t="n">
        <v>-4000</v>
      </c>
      <c r="AK115" s="28">
        <f>SUMIFS(Aut_BlueMe_Sem_Pedido!$J:$J,Aut_BlueMe_Sem_Pedido!$Q:$Q,DRE!AI$4,Aut_BlueMe_Sem_Pedido!$N:$N,DRE!$A115,Aut_BlueMe_Sem_Pedido!$H:$H,"MDO PJ Fixo")</f>
        <v/>
      </c>
      <c r="AL115" s="241" t="n">
        <v>-4000</v>
      </c>
      <c r="AM115" s="27" t="n">
        <v>-4000</v>
      </c>
      <c r="AN115" s="28">
        <f>SUMIFS(Aut_BlueMe_Sem_Pedido!$J:$J,Aut_BlueMe_Sem_Pedido!$Q:$Q,DRE!AL$4,Aut_BlueMe_Sem_Pedido!$N:$N,DRE!$A115,Aut_BlueMe_Sem_Pedido!$H:$H,"MDO PJ Fixo")</f>
        <v/>
      </c>
      <c r="AO115" s="241" t="n">
        <v>-4000</v>
      </c>
      <c r="AP115" s="27" t="n">
        <v>-4000</v>
      </c>
      <c r="AQ115" s="28">
        <f>SUMIFS(Aut_BlueMe_Sem_Pedido!$J:$J,Aut_BlueMe_Sem_Pedido!$Q:$Q,DRE!AO$4,Aut_BlueMe_Sem_Pedido!$N:$N,DRE!$A115,Aut_BlueMe_Sem_Pedido!$H:$H,"MDO PJ Fixo")</f>
        <v/>
      </c>
      <c r="AR115" s="241">
        <f>SUMIFS($H115:$AO115,$H$5:$AO$5,"&lt;"&amp;MONTH(TODAY()),$H$6:$AO$6,"REAL 25")</f>
        <v/>
      </c>
      <c r="AS115" s="27">
        <f>SUMIFS($I115:$AP115,$I$5:$AP$5,"&lt;"&amp;MONTH(TODAY()),$I$6:$AP$6,"ORÇADO ")</f>
        <v/>
      </c>
      <c r="AT115" s="28">
        <f>SUMIFS($J115:$AQ115,$J$5:$AQ$5,"&lt;"&amp;MONTH(TODAY()),$J$6:$AQ$6,"REAL 26")</f>
        <v/>
      </c>
      <c r="AU115" s="241">
        <f>SUM(H115,K115,N115,Q115,T115,W115,Z115,AC115,AF115,AI115,AL115,AO115)</f>
        <v/>
      </c>
      <c r="AV115" s="81">
        <f>SUM(I115,L115,O115,R115,U115,X115,AA115,AD115,AG115,AJ115,AM115,AP115)</f>
        <v/>
      </c>
      <c r="AW115" s="82">
        <f>SUM(J115,M115,P115,S115,V115,Y115,AB115,AE115,AH115,AK115,AN115,AQ115)</f>
        <v/>
      </c>
      <c r="AX115" s="241">
        <f>SUM(H115,K115,N115)</f>
        <v/>
      </c>
      <c r="AY115" s="81">
        <f>SUM(I115,L115,O115)</f>
        <v/>
      </c>
      <c r="AZ115" s="82">
        <f>SUM(J115,M115,P115)</f>
        <v/>
      </c>
      <c r="BA115" s="241">
        <f>SUM(Q115,T115,W115)</f>
        <v/>
      </c>
      <c r="BB115" s="81">
        <f>SUM(R115,U115,X115)</f>
        <v/>
      </c>
      <c r="BC115" s="82">
        <f>SUM(S115,V115,Y115)</f>
        <v/>
      </c>
      <c r="BD115" s="241">
        <f>SUM(Z115,AC115,AF115)</f>
        <v/>
      </c>
      <c r="BE115" s="81">
        <f>SUM(AA115,AD115,AG115)</f>
        <v/>
      </c>
      <c r="BF115" s="82">
        <f>SUM(AB115,AE115,AH115)</f>
        <v/>
      </c>
      <c r="BG115" s="241">
        <f>SUM(AI115,AL115,AO115)</f>
        <v/>
      </c>
      <c r="BH115" s="81">
        <f>SUM(AJ115,AM115,AP115)</f>
        <v/>
      </c>
      <c r="BI115" s="82">
        <f>SUM(AK115,AN115,AQ115)</f>
        <v/>
      </c>
      <c r="BK115" s="442">
        <f>SUM(I115,L115,O115,R115,U115,X115,AA115,AD115,AG115,AJ115,AM115,AP115)</f>
        <v/>
      </c>
      <c r="BL115" s="442">
        <f>BK115-AV115</f>
        <v/>
      </c>
      <c r="BM115" s="442">
        <f>SUM(J115,M115,P115,S115,V115)</f>
        <v/>
      </c>
      <c r="BN115" s="442">
        <f>BM115-AT115</f>
        <v/>
      </c>
    </row>
    <row r="116" outlineLevel="1" customFormat="1" s="94">
      <c r="A116" s="22" t="inlineStr">
        <is>
          <t xml:space="preserve">  - Sub Chefe De Bar</t>
        </is>
      </c>
      <c r="B116" s="468" t="n"/>
      <c r="C116" s="24" t="n"/>
      <c r="D116" s="55" t="n"/>
      <c r="E116" s="87" t="n"/>
      <c r="F116" s="41" t="n"/>
      <c r="G116" s="33" t="n"/>
      <c r="H116" s="241" t="n">
        <v>0</v>
      </c>
      <c r="I116" s="27" t="n">
        <v>0</v>
      </c>
      <c r="J116" s="28">
        <f>SUMIFS(Aut_BlueMe_Sem_Pedido!$J:$J,Aut_BlueMe_Sem_Pedido!$Q:$Q,DRE!H$4,Aut_BlueMe_Sem_Pedido!$N:$N,DRE!$A116,Aut_BlueMe_Sem_Pedido!$H:$H,"MDO PJ Fixo")</f>
        <v/>
      </c>
      <c r="K116" s="241" t="n">
        <v>0</v>
      </c>
      <c r="L116" s="27" t="n">
        <v>-4000</v>
      </c>
      <c r="M116" s="28">
        <f>SUMIFS(Aut_BlueMe_Sem_Pedido!$J:$J,Aut_BlueMe_Sem_Pedido!$Q:$Q,DRE!K$4,Aut_BlueMe_Sem_Pedido!$N:$N,DRE!$A116,Aut_BlueMe_Sem_Pedido!$H:$H,"MDO PJ Fixo")</f>
        <v/>
      </c>
      <c r="N116" s="241" t="n">
        <v>0</v>
      </c>
      <c r="O116" s="27" t="n">
        <v>-4000</v>
      </c>
      <c r="P116" s="28">
        <f>SUMIFS(Aut_BlueMe_Sem_Pedido!$J:$J,Aut_BlueMe_Sem_Pedido!$Q:$Q,DRE!N$4,Aut_BlueMe_Sem_Pedido!$N:$N,DRE!$A116,Aut_BlueMe_Sem_Pedido!$H:$H,"MDO PJ Fixo")</f>
        <v/>
      </c>
      <c r="Q116" s="241" t="n">
        <v>0</v>
      </c>
      <c r="R116" s="27" t="n">
        <v>-4000</v>
      </c>
      <c r="S116" s="28">
        <f>SUMIFS(Aut_BlueMe_Sem_Pedido!$J:$J,Aut_BlueMe_Sem_Pedido!$Q:$Q,DRE!Q$4,Aut_BlueMe_Sem_Pedido!$N:$N,DRE!$A116,Aut_BlueMe_Sem_Pedido!$H:$H,"MDO PJ Fixo")</f>
        <v/>
      </c>
      <c r="T116" s="241" t="n">
        <v>0</v>
      </c>
      <c r="U116" s="27" t="n">
        <v>-4000</v>
      </c>
      <c r="V116" s="28">
        <f>SUMIFS(Aut_BlueMe_Sem_Pedido!$J:$J,Aut_BlueMe_Sem_Pedido!$Q:$Q,DRE!T$4,Aut_BlueMe_Sem_Pedido!$N:$N,DRE!$A116,Aut_BlueMe_Sem_Pedido!$H:$H,"MDO PJ Fixo")</f>
        <v/>
      </c>
      <c r="W116" s="241" t="n">
        <v>0</v>
      </c>
      <c r="X116" s="27" t="n">
        <v>-4000</v>
      </c>
      <c r="Y116" s="28">
        <f>SUMIFS(Aut_BlueMe_Sem_Pedido!$J:$J,Aut_BlueMe_Sem_Pedido!$Q:$Q,DRE!W$4,Aut_BlueMe_Sem_Pedido!$N:$N,DRE!$A116,Aut_BlueMe_Sem_Pedido!$H:$H,"MDO PJ Fixo")</f>
        <v/>
      </c>
      <c r="Z116" s="241" t="n">
        <v>0</v>
      </c>
      <c r="AA116" s="27" t="n">
        <v>-4000</v>
      </c>
      <c r="AB116" s="28">
        <f>SUMIFS(Aut_BlueMe_Sem_Pedido!$J:$J,Aut_BlueMe_Sem_Pedido!$Q:$Q,DRE!Z$4,Aut_BlueMe_Sem_Pedido!$N:$N,DRE!$A116,Aut_BlueMe_Sem_Pedido!$H:$H,"MDO PJ Fixo")</f>
        <v/>
      </c>
      <c r="AC116" s="241" t="n">
        <v>0</v>
      </c>
      <c r="AD116" s="27" t="n">
        <v>-4000</v>
      </c>
      <c r="AE116" s="28">
        <f>SUMIFS(Aut_BlueMe_Sem_Pedido!$J:$J,Aut_BlueMe_Sem_Pedido!$Q:$Q,DRE!AC$4,Aut_BlueMe_Sem_Pedido!$N:$N,DRE!$A116,Aut_BlueMe_Sem_Pedido!$H:$H,"MDO PJ Fixo")</f>
        <v/>
      </c>
      <c r="AF116" s="241" t="n">
        <v>0</v>
      </c>
      <c r="AG116" s="27" t="n">
        <v>-4000</v>
      </c>
      <c r="AH116" s="28">
        <f>SUMIFS(Aut_BlueMe_Sem_Pedido!$J:$J,Aut_BlueMe_Sem_Pedido!$Q:$Q,DRE!AF$4,Aut_BlueMe_Sem_Pedido!$N:$N,DRE!$A116,Aut_BlueMe_Sem_Pedido!$H:$H,"MDO PJ Fixo")</f>
        <v/>
      </c>
      <c r="AI116" s="241" t="n">
        <v>0</v>
      </c>
      <c r="AJ116" s="27" t="n">
        <v>-4000</v>
      </c>
      <c r="AK116" s="28">
        <f>SUMIFS(Aut_BlueMe_Sem_Pedido!$J:$J,Aut_BlueMe_Sem_Pedido!$Q:$Q,DRE!AI$4,Aut_BlueMe_Sem_Pedido!$N:$N,DRE!$A116,Aut_BlueMe_Sem_Pedido!$H:$H,"MDO PJ Fixo")</f>
        <v/>
      </c>
      <c r="AL116" s="241" t="n">
        <v>0</v>
      </c>
      <c r="AM116" s="27" t="n">
        <v>-4000</v>
      </c>
      <c r="AN116" s="28">
        <f>SUMIFS(Aut_BlueMe_Sem_Pedido!$J:$J,Aut_BlueMe_Sem_Pedido!$Q:$Q,DRE!AL$4,Aut_BlueMe_Sem_Pedido!$N:$N,DRE!$A116,Aut_BlueMe_Sem_Pedido!$H:$H,"MDO PJ Fixo")</f>
        <v/>
      </c>
      <c r="AO116" s="241" t="n">
        <v>0</v>
      </c>
      <c r="AP116" s="27" t="n">
        <v>-4000</v>
      </c>
      <c r="AQ116" s="28">
        <f>SUMIFS(Aut_BlueMe_Sem_Pedido!$J:$J,Aut_BlueMe_Sem_Pedido!$Q:$Q,DRE!AO$4,Aut_BlueMe_Sem_Pedido!$N:$N,DRE!$A116,Aut_BlueMe_Sem_Pedido!$H:$H,"MDO PJ Fixo")</f>
        <v/>
      </c>
      <c r="AR116" s="241">
        <f>SUMIFS($H116:$AO116,$H$5:$AO$5,"&lt;"&amp;MONTH(TODAY()),$H$6:$AO$6,"REAL 25")</f>
        <v/>
      </c>
      <c r="AS116" s="27">
        <f>SUMIFS($I116:$AP116,$I$5:$AP$5,"&lt;"&amp;MONTH(TODAY()),$I$6:$AP$6,"ORÇADO ")</f>
        <v/>
      </c>
      <c r="AT116" s="28">
        <f>SUMIFS($J116:$AQ116,$J$5:$AQ$5,"&lt;"&amp;MONTH(TODAY()),$J$6:$AQ$6,"REAL 26")</f>
        <v/>
      </c>
      <c r="AU116" s="241">
        <f>SUM(H116,K116,N116,Q116,T116,W116,Z116,AC116,AF116,AI116,AL116,AO116)</f>
        <v/>
      </c>
      <c r="AV116" s="81">
        <f>SUM(I116,L116,O116,R116,U116,X116,AA116,AD116,AG116,AJ116,AM116,AP116)</f>
        <v/>
      </c>
      <c r="AW116" s="82">
        <f>SUM(J116,M116,P116,S116,V116,Y116,AB116,AE116,AH116,AK116,AN116,AQ116)</f>
        <v/>
      </c>
      <c r="AX116" s="241">
        <f>SUM(H116,K116,N116)</f>
        <v/>
      </c>
      <c r="AY116" s="81">
        <f>SUM(I116,L116,O116)</f>
        <v/>
      </c>
      <c r="AZ116" s="82">
        <f>SUM(J116,M116,P116)</f>
        <v/>
      </c>
      <c r="BA116" s="241">
        <f>SUM(Q116,T116,W116)</f>
        <v/>
      </c>
      <c r="BB116" s="81">
        <f>SUM(R116,U116,X116)</f>
        <v/>
      </c>
      <c r="BC116" s="82">
        <f>SUM(S116,V116,Y116)</f>
        <v/>
      </c>
      <c r="BD116" s="241">
        <f>SUM(Z116,AC116,AF116)</f>
        <v/>
      </c>
      <c r="BE116" s="81">
        <f>SUM(AA116,AD116,AG116)</f>
        <v/>
      </c>
      <c r="BF116" s="82">
        <f>SUM(AB116,AE116,AH116)</f>
        <v/>
      </c>
      <c r="BG116" s="241">
        <f>SUM(AI116,AL116,AO116)</f>
        <v/>
      </c>
      <c r="BH116" s="81">
        <f>SUM(AJ116,AM116,AP116)</f>
        <v/>
      </c>
      <c r="BI116" s="82">
        <f>SUM(AK116,AN116,AQ116)</f>
        <v/>
      </c>
      <c r="BK116" s="442">
        <f>SUM(I116,L116,O116,R116,U116,X116,AA116,AD116,AG116,AJ116,AM116,AP116)</f>
        <v/>
      </c>
      <c r="BL116" s="442">
        <f>BK116-AV116</f>
        <v/>
      </c>
      <c r="BM116" s="442">
        <f>SUM(J116,M116,P116,S116,V116)</f>
        <v/>
      </c>
      <c r="BN116" s="442">
        <f>BM116-AT116</f>
        <v/>
      </c>
    </row>
    <row r="117" outlineLevel="1" customFormat="1" s="94">
      <c r="A117" s="22" t="inlineStr">
        <is>
          <t xml:space="preserve">  - Maitre</t>
        </is>
      </c>
      <c r="B117" s="468" t="n"/>
      <c r="C117" s="24" t="n"/>
      <c r="D117" s="55" t="n"/>
      <c r="E117" s="87" t="n"/>
      <c r="F117" s="41" t="n"/>
      <c r="G117" s="33" t="n"/>
      <c r="H117" s="241" t="n">
        <v>0</v>
      </c>
      <c r="I117" s="27" t="n">
        <v>0</v>
      </c>
      <c r="J117" s="28">
        <f>SUMIFS(Aut_BlueMe_Sem_Pedido!$J:$J,Aut_BlueMe_Sem_Pedido!$Q:$Q,DRE!H$4,Aut_BlueMe_Sem_Pedido!$N:$N,DRE!$A117,Aut_BlueMe_Sem_Pedido!$H:$H,"MDO PJ Fixo")</f>
        <v/>
      </c>
      <c r="K117" s="241" t="n">
        <v>0</v>
      </c>
      <c r="L117" s="27" t="n">
        <v>0</v>
      </c>
      <c r="M117" s="28">
        <f>SUMIFS(Aut_BlueMe_Sem_Pedido!$J:$J,Aut_BlueMe_Sem_Pedido!$Q:$Q,DRE!K$4,Aut_BlueMe_Sem_Pedido!$N:$N,DRE!$A117,Aut_BlueMe_Sem_Pedido!$H:$H,"MDO PJ Fixo")</f>
        <v/>
      </c>
      <c r="N117" s="241" t="n">
        <v>0</v>
      </c>
      <c r="O117" s="27" t="n">
        <v>0</v>
      </c>
      <c r="P117" s="28">
        <f>SUMIFS(Aut_BlueMe_Sem_Pedido!$J:$J,Aut_BlueMe_Sem_Pedido!$Q:$Q,DRE!N$4,Aut_BlueMe_Sem_Pedido!$N:$N,DRE!$A117,Aut_BlueMe_Sem_Pedido!$H:$H,"MDO PJ Fixo")</f>
        <v/>
      </c>
      <c r="Q117" s="241" t="n">
        <v>0</v>
      </c>
      <c r="R117" s="27" t="n">
        <v>0</v>
      </c>
      <c r="S117" s="28">
        <f>SUMIFS(Aut_BlueMe_Sem_Pedido!$J:$J,Aut_BlueMe_Sem_Pedido!$Q:$Q,DRE!Q$4,Aut_BlueMe_Sem_Pedido!$N:$N,DRE!$A117,Aut_BlueMe_Sem_Pedido!$H:$H,"MDO PJ Fixo")</f>
        <v/>
      </c>
      <c r="T117" s="241" t="n">
        <v>0</v>
      </c>
      <c r="U117" s="27" t="n">
        <v>0</v>
      </c>
      <c r="V117" s="28">
        <f>SUMIFS(Aut_BlueMe_Sem_Pedido!$J:$J,Aut_BlueMe_Sem_Pedido!$Q:$Q,DRE!T$4,Aut_BlueMe_Sem_Pedido!$N:$N,DRE!$A117,Aut_BlueMe_Sem_Pedido!$H:$H,"MDO PJ Fixo")</f>
        <v/>
      </c>
      <c r="W117" s="241" t="n">
        <v>0</v>
      </c>
      <c r="X117" s="27" t="n">
        <v>0</v>
      </c>
      <c r="Y117" s="28">
        <f>SUMIFS(Aut_BlueMe_Sem_Pedido!$J:$J,Aut_BlueMe_Sem_Pedido!$Q:$Q,DRE!W$4,Aut_BlueMe_Sem_Pedido!$N:$N,DRE!$A117,Aut_BlueMe_Sem_Pedido!$H:$H,"MDO PJ Fixo")</f>
        <v/>
      </c>
      <c r="Z117" s="241" t="n">
        <v>0</v>
      </c>
      <c r="AA117" s="27" t="n">
        <v>0</v>
      </c>
      <c r="AB117" s="28">
        <f>SUMIFS(Aut_BlueMe_Sem_Pedido!$J:$J,Aut_BlueMe_Sem_Pedido!$Q:$Q,DRE!Z$4,Aut_BlueMe_Sem_Pedido!$N:$N,DRE!$A117,Aut_BlueMe_Sem_Pedido!$H:$H,"MDO PJ Fixo")</f>
        <v/>
      </c>
      <c r="AC117" s="241" t="n">
        <v>0</v>
      </c>
      <c r="AD117" s="27" t="n">
        <v>0</v>
      </c>
      <c r="AE117" s="28">
        <f>SUMIFS(Aut_BlueMe_Sem_Pedido!$J:$J,Aut_BlueMe_Sem_Pedido!$Q:$Q,DRE!AC$4,Aut_BlueMe_Sem_Pedido!$N:$N,DRE!$A117,Aut_BlueMe_Sem_Pedido!$H:$H,"MDO PJ Fixo")</f>
        <v/>
      </c>
      <c r="AF117" s="241" t="n">
        <v>0</v>
      </c>
      <c r="AG117" s="27" t="n">
        <v>0</v>
      </c>
      <c r="AH117" s="28">
        <f>SUMIFS(Aut_BlueMe_Sem_Pedido!$J:$J,Aut_BlueMe_Sem_Pedido!$Q:$Q,DRE!AF$4,Aut_BlueMe_Sem_Pedido!$N:$N,DRE!$A117,Aut_BlueMe_Sem_Pedido!$H:$H,"MDO PJ Fixo")</f>
        <v/>
      </c>
      <c r="AI117" s="241" t="n">
        <v>0</v>
      </c>
      <c r="AJ117" s="27" t="n">
        <v>0</v>
      </c>
      <c r="AK117" s="28">
        <f>SUMIFS(Aut_BlueMe_Sem_Pedido!$J:$J,Aut_BlueMe_Sem_Pedido!$Q:$Q,DRE!AI$4,Aut_BlueMe_Sem_Pedido!$N:$N,DRE!$A117,Aut_BlueMe_Sem_Pedido!$H:$H,"MDO PJ Fixo")</f>
        <v/>
      </c>
      <c r="AL117" s="241" t="n">
        <v>0</v>
      </c>
      <c r="AM117" s="27" t="n">
        <v>0</v>
      </c>
      <c r="AN117" s="28">
        <f>SUMIFS(Aut_BlueMe_Sem_Pedido!$J:$J,Aut_BlueMe_Sem_Pedido!$Q:$Q,DRE!AL$4,Aut_BlueMe_Sem_Pedido!$N:$N,DRE!$A117,Aut_BlueMe_Sem_Pedido!$H:$H,"MDO PJ Fixo")</f>
        <v/>
      </c>
      <c r="AO117" s="241" t="n">
        <v>0</v>
      </c>
      <c r="AP117" s="27" t="n">
        <v>0</v>
      </c>
      <c r="AQ117" s="28">
        <f>SUMIFS(Aut_BlueMe_Sem_Pedido!$J:$J,Aut_BlueMe_Sem_Pedido!$Q:$Q,DRE!AO$4,Aut_BlueMe_Sem_Pedido!$N:$N,DRE!$A117,Aut_BlueMe_Sem_Pedido!$H:$H,"MDO PJ Fixo")</f>
        <v/>
      </c>
      <c r="AR117" s="241">
        <f>SUMIFS($H117:$AO117,$H$5:$AO$5,"&lt;"&amp;MONTH(TODAY()),$H$6:$AO$6,"REAL 25")</f>
        <v/>
      </c>
      <c r="AS117" s="27">
        <f>SUMIFS($I117:$AP117,$I$5:$AP$5,"&lt;"&amp;MONTH(TODAY()),$I$6:$AP$6,"ORÇADO ")</f>
        <v/>
      </c>
      <c r="AT117" s="28">
        <f>SUMIFS($J117:$AQ117,$J$5:$AQ$5,"&lt;"&amp;MONTH(TODAY()),$J$6:$AQ$6,"REAL 26")</f>
        <v/>
      </c>
      <c r="AU117" s="241">
        <f>SUM(H117,K117,N117,Q117,T117,W117,Z117,AC117,AF117,AI117,AL117,AO117)</f>
        <v/>
      </c>
      <c r="AV117" s="81">
        <f>SUM(I117,L117,O117,R117,U117,X117,AA117,AD117,AG117,AJ117,AM117,AP117)</f>
        <v/>
      </c>
      <c r="AW117" s="82">
        <f>SUM(J117,M117,P117,S117,V117,Y117,AB117,AE117,AH117,AK117,AN117,AQ117)</f>
        <v/>
      </c>
      <c r="AX117" s="241">
        <f>SUM(H117,K117,N117)</f>
        <v/>
      </c>
      <c r="AY117" s="81">
        <f>SUM(I117,L117,O117)</f>
        <v/>
      </c>
      <c r="AZ117" s="82">
        <f>SUM(J117,M117,P117)</f>
        <v/>
      </c>
      <c r="BA117" s="241">
        <f>SUM(Q117,T117,W117)</f>
        <v/>
      </c>
      <c r="BB117" s="81">
        <f>SUM(R117,U117,X117)</f>
        <v/>
      </c>
      <c r="BC117" s="82">
        <f>SUM(S117,V117,Y117)</f>
        <v/>
      </c>
      <c r="BD117" s="241">
        <f>SUM(Z117,AC117,AF117)</f>
        <v/>
      </c>
      <c r="BE117" s="81">
        <f>SUM(AA117,AD117,AG117)</f>
        <v/>
      </c>
      <c r="BF117" s="82">
        <f>SUM(AB117,AE117,AH117)</f>
        <v/>
      </c>
      <c r="BG117" s="241">
        <f>SUM(AI117,AL117,AO117)</f>
        <v/>
      </c>
      <c r="BH117" s="81">
        <f>SUM(AJ117,AM117,AP117)</f>
        <v/>
      </c>
      <c r="BI117" s="82">
        <f>SUM(AK117,AN117,AQ117)</f>
        <v/>
      </c>
      <c r="BK117" s="442">
        <f>SUM(I117,L117,O117,R117,U117,X117,AA117,AD117,AG117,AJ117,AM117,AP117)</f>
        <v/>
      </c>
      <c r="BL117" s="442">
        <f>BK117-AV117</f>
        <v/>
      </c>
      <c r="BM117" s="442">
        <f>SUM(J117,M117,P117,S117,V117)</f>
        <v/>
      </c>
      <c r="BN117" s="442">
        <f>BM117-AT117</f>
        <v/>
      </c>
    </row>
    <row r="118" outlineLevel="1" customFormat="1" s="94">
      <c r="A118" s="22" t="inlineStr">
        <is>
          <t xml:space="preserve">  - Chefe de Fila</t>
        </is>
      </c>
      <c r="B118" s="468" t="n"/>
      <c r="C118" s="24" t="n"/>
      <c r="D118" s="55" t="n"/>
      <c r="E118" s="87" t="n"/>
      <c r="F118" s="41" t="n"/>
      <c r="G118" s="33" t="n"/>
      <c r="H118" s="241" t="n">
        <v>-3100</v>
      </c>
      <c r="I118" s="27" t="n">
        <v>0</v>
      </c>
      <c r="J118" s="28">
        <f>SUMIFS(Aut_BlueMe_Sem_Pedido!$J:$J,Aut_BlueMe_Sem_Pedido!$Q:$Q,DRE!H$4,Aut_BlueMe_Sem_Pedido!$N:$N,DRE!$A118,Aut_BlueMe_Sem_Pedido!$H:$H,"MDO PJ Fixo")</f>
        <v/>
      </c>
      <c r="K118" s="241" t="n">
        <v>-3100</v>
      </c>
      <c r="L118" s="27" t="n">
        <v>0</v>
      </c>
      <c r="M118" s="28">
        <f>SUMIFS(Aut_BlueMe_Sem_Pedido!$J:$J,Aut_BlueMe_Sem_Pedido!$Q:$Q,DRE!K$4,Aut_BlueMe_Sem_Pedido!$N:$N,DRE!$A118,Aut_BlueMe_Sem_Pedido!$H:$H,"MDO PJ Fixo")</f>
        <v/>
      </c>
      <c r="N118" s="241" t="n">
        <v>-1343.33</v>
      </c>
      <c r="O118" s="27" t="n">
        <v>0</v>
      </c>
      <c r="P118" s="28">
        <f>SUMIFS(Aut_BlueMe_Sem_Pedido!$J:$J,Aut_BlueMe_Sem_Pedido!$Q:$Q,DRE!N$4,Aut_BlueMe_Sem_Pedido!$N:$N,DRE!$A118,Aut_BlueMe_Sem_Pedido!$H:$H,"MDO PJ Fixo")</f>
        <v/>
      </c>
      <c r="Q118" s="241" t="n">
        <v>0</v>
      </c>
      <c r="R118" s="27" t="n">
        <v>0</v>
      </c>
      <c r="S118" s="28">
        <f>SUMIFS(Aut_BlueMe_Sem_Pedido!$J:$J,Aut_BlueMe_Sem_Pedido!$Q:$Q,DRE!Q$4,Aut_BlueMe_Sem_Pedido!$N:$N,DRE!$A118,Aut_BlueMe_Sem_Pedido!$H:$H,"MDO PJ Fixo")</f>
        <v/>
      </c>
      <c r="T118" s="241" t="n">
        <v>0</v>
      </c>
      <c r="U118" s="27" t="n">
        <v>0</v>
      </c>
      <c r="V118" s="28">
        <f>SUMIFS(Aut_BlueMe_Sem_Pedido!$J:$J,Aut_BlueMe_Sem_Pedido!$Q:$Q,DRE!T$4,Aut_BlueMe_Sem_Pedido!$N:$N,DRE!$A118,Aut_BlueMe_Sem_Pedido!$H:$H,"MDO PJ Fixo")</f>
        <v/>
      </c>
      <c r="W118" s="241" t="n">
        <v>0</v>
      </c>
      <c r="X118" s="27" t="n">
        <v>0</v>
      </c>
      <c r="Y118" s="28">
        <f>SUMIFS(Aut_BlueMe_Sem_Pedido!$J:$J,Aut_BlueMe_Sem_Pedido!$Q:$Q,DRE!W$4,Aut_BlueMe_Sem_Pedido!$N:$N,DRE!$A118,Aut_BlueMe_Sem_Pedido!$H:$H,"MDO PJ Fixo")</f>
        <v/>
      </c>
      <c r="Z118" s="241" t="n">
        <v>0</v>
      </c>
      <c r="AA118" s="27" t="n">
        <v>0</v>
      </c>
      <c r="AB118" s="28">
        <f>SUMIFS(Aut_BlueMe_Sem_Pedido!$J:$J,Aut_BlueMe_Sem_Pedido!$Q:$Q,DRE!Z$4,Aut_BlueMe_Sem_Pedido!$N:$N,DRE!$A118,Aut_BlueMe_Sem_Pedido!$H:$H,"MDO PJ Fixo")</f>
        <v/>
      </c>
      <c r="AC118" s="241" t="n">
        <v>0</v>
      </c>
      <c r="AD118" s="27" t="n">
        <v>0</v>
      </c>
      <c r="AE118" s="28">
        <f>SUMIFS(Aut_BlueMe_Sem_Pedido!$J:$J,Aut_BlueMe_Sem_Pedido!$Q:$Q,DRE!AC$4,Aut_BlueMe_Sem_Pedido!$N:$N,DRE!$A118,Aut_BlueMe_Sem_Pedido!$H:$H,"MDO PJ Fixo")</f>
        <v/>
      </c>
      <c r="AF118" s="241" t="n">
        <v>0</v>
      </c>
      <c r="AG118" s="27" t="n">
        <v>0</v>
      </c>
      <c r="AH118" s="28">
        <f>SUMIFS(Aut_BlueMe_Sem_Pedido!$J:$J,Aut_BlueMe_Sem_Pedido!$Q:$Q,DRE!AF$4,Aut_BlueMe_Sem_Pedido!$N:$N,DRE!$A118,Aut_BlueMe_Sem_Pedido!$H:$H,"MDO PJ Fixo")</f>
        <v/>
      </c>
      <c r="AI118" s="241" t="n">
        <v>0</v>
      </c>
      <c r="AJ118" s="27" t="n">
        <v>0</v>
      </c>
      <c r="AK118" s="28">
        <f>SUMIFS(Aut_BlueMe_Sem_Pedido!$J:$J,Aut_BlueMe_Sem_Pedido!$Q:$Q,DRE!AI$4,Aut_BlueMe_Sem_Pedido!$N:$N,DRE!$A118,Aut_BlueMe_Sem_Pedido!$H:$H,"MDO PJ Fixo")</f>
        <v/>
      </c>
      <c r="AL118" s="241" t="n">
        <v>0</v>
      </c>
      <c r="AM118" s="27" t="n">
        <v>0</v>
      </c>
      <c r="AN118" s="28">
        <f>SUMIFS(Aut_BlueMe_Sem_Pedido!$J:$J,Aut_BlueMe_Sem_Pedido!$Q:$Q,DRE!AL$4,Aut_BlueMe_Sem_Pedido!$N:$N,DRE!$A118,Aut_BlueMe_Sem_Pedido!$H:$H,"MDO PJ Fixo")</f>
        <v/>
      </c>
      <c r="AO118" s="241" t="n">
        <v>0</v>
      </c>
      <c r="AP118" s="27" t="n">
        <v>0</v>
      </c>
      <c r="AQ118" s="28">
        <f>SUMIFS(Aut_BlueMe_Sem_Pedido!$J:$J,Aut_BlueMe_Sem_Pedido!$Q:$Q,DRE!AO$4,Aut_BlueMe_Sem_Pedido!$N:$N,DRE!$A118,Aut_BlueMe_Sem_Pedido!$H:$H,"MDO PJ Fixo")</f>
        <v/>
      </c>
      <c r="AR118" s="241">
        <f>SUMIFS($H118:$AO118,$H$5:$AO$5,"&lt;"&amp;MONTH(TODAY()),$H$6:$AO$6,"REAL 25")</f>
        <v/>
      </c>
      <c r="AS118" s="27">
        <f>SUMIFS($I118:$AP118,$I$5:$AP$5,"&lt;"&amp;MONTH(TODAY()),$I$6:$AP$6,"ORÇADO ")</f>
        <v/>
      </c>
      <c r="AT118" s="28">
        <f>SUMIFS($J118:$AQ118,$J$5:$AQ$5,"&lt;"&amp;MONTH(TODAY()),$J$6:$AQ$6,"REAL 26")</f>
        <v/>
      </c>
      <c r="AU118" s="241">
        <f>SUM(H118,K118,N118,Q118,T118,W118,Z118,AC118,AF118,AI118,AL118,AO118)</f>
        <v/>
      </c>
      <c r="AV118" s="81">
        <f>SUM(I118,L118,O118,R118,U118,X118,AA118,AD118,AG118,AJ118,AM118,AP118)</f>
        <v/>
      </c>
      <c r="AW118" s="82">
        <f>SUM(J118,M118,P118,S118,V118,Y118,AB118,AE118,AH118,AK118,AN118,AQ118)</f>
        <v/>
      </c>
      <c r="AX118" s="241">
        <f>SUM(H118,K118,N118)</f>
        <v/>
      </c>
      <c r="AY118" s="81">
        <f>SUM(I118,L118,O118)</f>
        <v/>
      </c>
      <c r="AZ118" s="82">
        <f>SUM(J118,M118,P118)</f>
        <v/>
      </c>
      <c r="BA118" s="241">
        <f>SUM(Q118,T118,W118)</f>
        <v/>
      </c>
      <c r="BB118" s="81">
        <f>SUM(R118,U118,X118)</f>
        <v/>
      </c>
      <c r="BC118" s="82">
        <f>SUM(S118,V118,Y118)</f>
        <v/>
      </c>
      <c r="BD118" s="241">
        <f>SUM(Z118,AC118,AF118)</f>
        <v/>
      </c>
      <c r="BE118" s="81">
        <f>SUM(AA118,AD118,AG118)</f>
        <v/>
      </c>
      <c r="BF118" s="82">
        <f>SUM(AB118,AE118,AH118)</f>
        <v/>
      </c>
      <c r="BG118" s="241">
        <f>SUM(AI118,AL118,AO118)</f>
        <v/>
      </c>
      <c r="BH118" s="81">
        <f>SUM(AJ118,AM118,AP118)</f>
        <v/>
      </c>
      <c r="BI118" s="82">
        <f>SUM(AK118,AN118,AQ118)</f>
        <v/>
      </c>
      <c r="BK118" s="442">
        <f>SUM(I118,L118,O118,R118,U118,X118,AA118,AD118,AG118,AJ118,AM118,AP118)</f>
        <v/>
      </c>
      <c r="BL118" s="442">
        <f>BK118-AV118</f>
        <v/>
      </c>
      <c r="BM118" s="442">
        <f>SUM(J118,M118,P118,S118,V118)</f>
        <v/>
      </c>
      <c r="BN118" s="442">
        <f>BM118-AT118</f>
        <v/>
      </c>
    </row>
    <row r="119" outlineLevel="1" customFormat="1" s="94">
      <c r="A119" s="22" t="inlineStr">
        <is>
          <t xml:space="preserve">  - Hostess</t>
        </is>
      </c>
      <c r="B119" s="468" t="n"/>
      <c r="C119" s="24" t="n"/>
      <c r="D119" s="55" t="n"/>
      <c r="E119" s="87" t="n"/>
      <c r="F119" s="41" t="n"/>
      <c r="G119" s="33" t="n"/>
      <c r="H119" s="241" t="n">
        <v>-5400</v>
      </c>
      <c r="I119" s="27" t="n">
        <v>-6200</v>
      </c>
      <c r="J119" s="428">
        <f>SUMIFS(Aut_BlueMe_Sem_Pedido!$J:$J,Aut_BlueMe_Sem_Pedido!$Q:$Q,DRE!H$4,Aut_BlueMe_Sem_Pedido!$N:$N,DRE!$A119,Aut_BlueMe_Sem_Pedido!$H:$H,"MDO PJ Fixo")</f>
        <v/>
      </c>
      <c r="K119" s="241" t="n">
        <v>-5400</v>
      </c>
      <c r="L119" s="27" t="n">
        <v>-6200</v>
      </c>
      <c r="M119" s="428">
        <f>SUMIFS(Aut_BlueMe_Sem_Pedido!$J:$J,Aut_BlueMe_Sem_Pedido!$Q:$Q,DRE!K$4,Aut_BlueMe_Sem_Pedido!$N:$N,DRE!$A119,Aut_BlueMe_Sem_Pedido!$H:$H,"MDO PJ Fixo")</f>
        <v/>
      </c>
      <c r="N119" s="241" t="n">
        <v>-6846.62</v>
      </c>
      <c r="O119" s="27" t="n">
        <v>-6200</v>
      </c>
      <c r="P119" s="428">
        <f>SUMIFS(Aut_BlueMe_Sem_Pedido!$J:$J,Aut_BlueMe_Sem_Pedido!$Q:$Q,DRE!N$4,Aut_BlueMe_Sem_Pedido!$N:$N,DRE!$A119,Aut_BlueMe_Sem_Pedido!$H:$H,"MDO PJ Fixo")</f>
        <v/>
      </c>
      <c r="Q119" s="241" t="n">
        <v>-8500</v>
      </c>
      <c r="R119" s="27" t="n">
        <v>-6200</v>
      </c>
      <c r="S119" s="428">
        <f>SUMIFS(Aut_BlueMe_Sem_Pedido!$J:$J,Aut_BlueMe_Sem_Pedido!$Q:$Q,DRE!Q$4,Aut_BlueMe_Sem_Pedido!$N:$N,DRE!$A119,Aut_BlueMe_Sem_Pedido!$H:$H,"MDO PJ Fixo")</f>
        <v/>
      </c>
      <c r="T119" s="241" t="n">
        <v>-8500</v>
      </c>
      <c r="U119" s="27" t="n">
        <v>-6200</v>
      </c>
      <c r="V119" s="428">
        <f>SUMIFS(Aut_BlueMe_Sem_Pedido!$J:$J,Aut_BlueMe_Sem_Pedido!$Q:$Q,DRE!T$4,Aut_BlueMe_Sem_Pedido!$N:$N,DRE!$A119,Aut_BlueMe_Sem_Pedido!$H:$H,"MDO PJ Fixo")</f>
        <v/>
      </c>
      <c r="W119" s="241" t="n">
        <v>-8500</v>
      </c>
      <c r="X119" s="27" t="n">
        <v>-6200</v>
      </c>
      <c r="Y119" s="28">
        <f>SUMIFS(Aut_BlueMe_Sem_Pedido!$J:$J,Aut_BlueMe_Sem_Pedido!$Q:$Q,DRE!W$4,Aut_BlueMe_Sem_Pedido!$N:$N,DRE!$A119,Aut_BlueMe_Sem_Pedido!$H:$H,"MDO PJ Fixo")</f>
        <v/>
      </c>
      <c r="Z119" s="241" t="n">
        <v>-8500</v>
      </c>
      <c r="AA119" s="27" t="n">
        <v>-6200</v>
      </c>
      <c r="AB119" s="28">
        <f>SUMIFS(Aut_BlueMe_Sem_Pedido!$J:$J,Aut_BlueMe_Sem_Pedido!$Q:$Q,DRE!Z$4,Aut_BlueMe_Sem_Pedido!$N:$N,DRE!$A119,Aut_BlueMe_Sem_Pedido!$H:$H,"MDO PJ Fixo")</f>
        <v/>
      </c>
      <c r="AC119" s="241" t="n">
        <v>-8500</v>
      </c>
      <c r="AD119" s="27" t="n">
        <v>-6200</v>
      </c>
      <c r="AE119" s="28">
        <f>SUMIFS(Aut_BlueMe_Sem_Pedido!$J:$J,Aut_BlueMe_Sem_Pedido!$Q:$Q,DRE!AC$4,Aut_BlueMe_Sem_Pedido!$N:$N,DRE!$A119,Aut_BlueMe_Sem_Pedido!$H:$H,"MDO PJ Fixo")</f>
        <v/>
      </c>
      <c r="AF119" s="241" t="n">
        <v>-8500</v>
      </c>
      <c r="AG119" s="27" t="n">
        <v>-6200</v>
      </c>
      <c r="AH119" s="28">
        <f>SUMIFS(Aut_BlueMe_Sem_Pedido!$J:$J,Aut_BlueMe_Sem_Pedido!$Q:$Q,DRE!AF$4,Aut_BlueMe_Sem_Pedido!$N:$N,DRE!$A119,Aut_BlueMe_Sem_Pedido!$H:$H,"MDO PJ Fixo")</f>
        <v/>
      </c>
      <c r="AI119" s="241" t="n">
        <v>-8500</v>
      </c>
      <c r="AJ119" s="27" t="n">
        <v>-6200</v>
      </c>
      <c r="AK119" s="28">
        <f>SUMIFS(Aut_BlueMe_Sem_Pedido!$J:$J,Aut_BlueMe_Sem_Pedido!$Q:$Q,DRE!AI$4,Aut_BlueMe_Sem_Pedido!$N:$N,DRE!$A119,Aut_BlueMe_Sem_Pedido!$H:$H,"MDO PJ Fixo")</f>
        <v/>
      </c>
      <c r="AL119" s="241" t="n">
        <v>-5800</v>
      </c>
      <c r="AM119" s="27" t="n">
        <v>-6200</v>
      </c>
      <c r="AN119" s="28">
        <f>SUMIFS(Aut_BlueMe_Sem_Pedido!$J:$J,Aut_BlueMe_Sem_Pedido!$Q:$Q,DRE!AL$4,Aut_BlueMe_Sem_Pedido!$N:$N,DRE!$A119,Aut_BlueMe_Sem_Pedido!$H:$H,"MDO PJ Fixo")</f>
        <v/>
      </c>
      <c r="AO119" s="241" t="n">
        <v>-8900</v>
      </c>
      <c r="AP119" s="27" t="n">
        <v>-6200</v>
      </c>
      <c r="AQ119" s="28">
        <f>SUMIFS(Aut_BlueMe_Sem_Pedido!$J:$J,Aut_BlueMe_Sem_Pedido!$Q:$Q,DRE!AO$4,Aut_BlueMe_Sem_Pedido!$N:$N,DRE!$A119,Aut_BlueMe_Sem_Pedido!$H:$H,"MDO PJ Fixo")</f>
        <v/>
      </c>
      <c r="AR119" s="241">
        <f>SUMIFS($H119:$AO119,$H$5:$AO$5,"&lt;"&amp;MONTH(TODAY()),$H$6:$AO$6,"REAL 25")</f>
        <v/>
      </c>
      <c r="AS119" s="27">
        <f>SUMIFS($I119:$AP119,$I$5:$AP$5,"&lt;"&amp;MONTH(TODAY()),$I$6:$AP$6,"ORÇADO ")</f>
        <v/>
      </c>
      <c r="AT119" s="28">
        <f>SUMIFS($J119:$AQ119,$J$5:$AQ$5,"&lt;"&amp;MONTH(TODAY()),$J$6:$AQ$6,"REAL 26")</f>
        <v/>
      </c>
      <c r="AU119" s="241">
        <f>SUM(H119,K119,N119,Q119,T119,W119,Z119,AC119,AF119,AI119,AL119,AO119)</f>
        <v/>
      </c>
      <c r="AV119" s="81">
        <f>SUM(I119,L119,O119,R119,U119,X119,AA119,AD119,AG119,AJ119,AM119,AP119)</f>
        <v/>
      </c>
      <c r="AW119" s="82">
        <f>SUM(J119,M119,P119,S119,V119,Y119,AB119,AE119,AH119,AK119,AN119,AQ119)</f>
        <v/>
      </c>
      <c r="AX119" s="241">
        <f>SUM(H119,K119,N119)</f>
        <v/>
      </c>
      <c r="AY119" s="81">
        <f>SUM(I119,L119,O119)</f>
        <v/>
      </c>
      <c r="AZ119" s="82">
        <f>SUM(J119,M119,P119)</f>
        <v/>
      </c>
      <c r="BA119" s="241">
        <f>SUM(Q119,T119,W119)</f>
        <v/>
      </c>
      <c r="BB119" s="81">
        <f>SUM(R119,U119,X119)</f>
        <v/>
      </c>
      <c r="BC119" s="82">
        <f>SUM(S119,V119,Y119)</f>
        <v/>
      </c>
      <c r="BD119" s="241">
        <f>SUM(Z119,AC119,AF119)</f>
        <v/>
      </c>
      <c r="BE119" s="81">
        <f>SUM(AA119,AD119,AG119)</f>
        <v/>
      </c>
      <c r="BF119" s="82">
        <f>SUM(AB119,AE119,AH119)</f>
        <v/>
      </c>
      <c r="BG119" s="241">
        <f>SUM(AI119,AL119,AO119)</f>
        <v/>
      </c>
      <c r="BH119" s="81">
        <f>SUM(AJ119,AM119,AP119)</f>
        <v/>
      </c>
      <c r="BI119" s="82">
        <f>SUM(AK119,AN119,AQ119)</f>
        <v/>
      </c>
      <c r="BK119" s="442">
        <f>SUM(I119,L119,O119,R119,U119,X119,AA119,AD119,AG119,AJ119,AM119,AP119)</f>
        <v/>
      </c>
      <c r="BL119" s="442">
        <f>BK119-AV119</f>
        <v/>
      </c>
      <c r="BM119" s="442">
        <f>SUM(J119,M119,P119,S119,V119)</f>
        <v/>
      </c>
      <c r="BN119" s="442">
        <f>BM119-AT119</f>
        <v/>
      </c>
    </row>
    <row r="120">
      <c r="A120" s="73" t="inlineStr">
        <is>
          <t>Salários</t>
        </is>
      </c>
      <c r="C120" s="40" t="inlineStr">
        <is>
          <t>Premissas</t>
        </is>
      </c>
      <c r="D120" s="40" t="inlineStr">
        <is>
          <t>Valores</t>
        </is>
      </c>
      <c r="E120" s="40" t="inlineStr">
        <is>
          <t>% Incid</t>
        </is>
      </c>
      <c r="F120" s="41" t="n"/>
      <c r="G120" s="86" t="n"/>
      <c r="H120" s="252" t="n">
        <v>-41088.32999999998</v>
      </c>
      <c r="I120" s="74" t="n">
        <v>-55761.48</v>
      </c>
      <c r="J120" s="76">
        <f>SUMIFS(Aut_BlueMe_Sem_Pedido!$J:$J,Aut_BlueMe_Sem_Pedido!$Q:$Q,DRE!H$4,Aut_BlueMe_Sem_Pedido!$H:$H,"MDO CLT - Salário")+SUMIFS(Aut_Folha!$J:$J,Aut_Folha!$K:$K,DRE!H$4,Aut_Folha!$G:$G,"Gorjeta")+SUMIFS(Aut_BlueMe_Sem_Pedido!$J:$J,Aut_BlueMe_Sem_Pedido!$Q:$Q,DRE!H$4,Aut_BlueMe_Sem_Pedido!$H:$H,"IRRF - MDO CLT - Salário")+SUMIFS(Aut_BlueMe_Sem_Pedido!$J:$J,Aut_BlueMe_Sem_Pedido!$Q:$Q,DRE!H$4,Aut_BlueMe_Sem_Pedido!$H:$H,"  -  INSS Segurados")+SUMIFS(Aut_Ajustes_Manuais!$G:$G,Aut_Ajustes_Manuais!$I:$I,DRE!H$4,Aut_Ajustes_Manuais!$F:$F,"MDO CLT Salário")</f>
        <v/>
      </c>
      <c r="K120" s="252" t="n">
        <v>-42875.09</v>
      </c>
      <c r="L120" s="74" t="n">
        <v>-53207.55</v>
      </c>
      <c r="M120" s="76">
        <f>SUMIFS(Aut_BlueMe_Sem_Pedido!$J:$J,Aut_BlueMe_Sem_Pedido!$Q:$Q,DRE!K$4,Aut_BlueMe_Sem_Pedido!$H:$H,"MDO CLT - Salário")+SUMIFS(Aut_Folha!$J:$J,Aut_Folha!$K:$K,DRE!K$4,Aut_Folha!$G:$G,"Gorjeta")+SUMIFS(Aut_BlueMe_Sem_Pedido!$J:$J,Aut_BlueMe_Sem_Pedido!$Q:$Q,DRE!K$4,Aut_BlueMe_Sem_Pedido!$H:$H,"IRRF - MDO CLT - Salário")+SUMIFS(Aut_BlueMe_Sem_Pedido!$J:$J,Aut_BlueMe_Sem_Pedido!$Q:$Q,DRE!K$4,Aut_BlueMe_Sem_Pedido!$H:$H,"  -  INSS Segurados")+SUMIFS(Aut_Ajustes_Manuais!$G:$G,Aut_Ajustes_Manuais!$I:$I,DRE!K$4,Aut_Ajustes_Manuais!$F:$F,"MDO CLT Salário")</f>
        <v/>
      </c>
      <c r="N120" s="252" t="n">
        <v>-34199.36</v>
      </c>
      <c r="O120" s="74" t="n">
        <v>-53207.55</v>
      </c>
      <c r="P120" s="76">
        <f>SUMIFS(Aut_BlueMe_Sem_Pedido!$J:$J,Aut_BlueMe_Sem_Pedido!$Q:$Q,DRE!N$4,Aut_BlueMe_Sem_Pedido!$H:$H,"MDO CLT - Salário")+SUMIFS(Aut_Folha!$J:$J,Aut_Folha!$K:$K,DRE!N$4,Aut_Folha!$G:$G,"Gorjeta")+SUMIFS(Aut_BlueMe_Sem_Pedido!$J:$J,Aut_BlueMe_Sem_Pedido!$Q:$Q,DRE!N$4,Aut_BlueMe_Sem_Pedido!$H:$H,"IRRF - MDO CLT - Salário")+SUMIFS(Aut_BlueMe_Sem_Pedido!$J:$J,Aut_BlueMe_Sem_Pedido!$Q:$Q,DRE!N$4,Aut_BlueMe_Sem_Pedido!$H:$H,"  -  INSS Segurados")+SUMIFS(Aut_Ajustes_Manuais!$G:$G,Aut_Ajustes_Manuais!$I:$I,DRE!N$4,Aut_Ajustes_Manuais!$F:$F,"MDO CLT Salário")</f>
        <v/>
      </c>
      <c r="Q120" s="252" t="n">
        <v>-43819.11000000001</v>
      </c>
      <c r="R120" s="74" t="n">
        <v>-53207.55</v>
      </c>
      <c r="S120" s="76">
        <f>SUMIFS(Aut_BlueMe_Sem_Pedido!$J:$J,Aut_BlueMe_Sem_Pedido!$Q:$Q,DRE!Q$4,Aut_BlueMe_Sem_Pedido!$H:$H,"MDO CLT - Salário")+SUMIFS(Aut_Folha!$J:$J,Aut_Folha!$K:$K,DRE!Q$4,Aut_Folha!$G:$G,"Gorjeta")+SUMIFS(Aut_BlueMe_Sem_Pedido!$J:$J,Aut_BlueMe_Sem_Pedido!$Q:$Q,DRE!Q$4,Aut_BlueMe_Sem_Pedido!$H:$H,"IRRF - MDO CLT - Salário")+SUMIFS(Aut_BlueMe_Sem_Pedido!$J:$J,Aut_BlueMe_Sem_Pedido!$Q:$Q,DRE!Q$4,Aut_BlueMe_Sem_Pedido!$H:$H,"  -  INSS Segurados")+SUMIFS(Aut_Ajustes_Manuais!$G:$G,Aut_Ajustes_Manuais!$I:$I,DRE!Q$4,Aut_Ajustes_Manuais!$F:$F,"MDO CLT Salário")</f>
        <v/>
      </c>
      <c r="T120" s="252" t="n">
        <v>-46797.75</v>
      </c>
      <c r="U120" s="74" t="n">
        <v>-53207.55</v>
      </c>
      <c r="V120" s="76">
        <f>SUMIFS(Aut_BlueMe_Sem_Pedido!$J:$J,Aut_BlueMe_Sem_Pedido!$Q:$Q,DRE!T$4,Aut_BlueMe_Sem_Pedido!$H:$H,"MDO CLT - Salário")+SUMIFS(Aut_Folha!$J:$J,Aut_Folha!$K:$K,DRE!T$4,Aut_Folha!$G:$G,"Gorjeta")+SUMIFS(Aut_BlueMe_Sem_Pedido!$J:$J,Aut_BlueMe_Sem_Pedido!$Q:$Q,DRE!T$4,Aut_BlueMe_Sem_Pedido!$H:$H,"IRRF - MDO CLT - Salário")+SUMIFS(Aut_BlueMe_Sem_Pedido!$J:$J,Aut_BlueMe_Sem_Pedido!$Q:$Q,DRE!T$4,Aut_BlueMe_Sem_Pedido!$H:$H,"  -  INSS Segurados")+SUMIFS(Aut_Ajustes_Manuais!$G:$G,Aut_Ajustes_Manuais!$I:$I,DRE!T$4,Aut_Ajustes_Manuais!$F:$F,"MDO CLT Salário")</f>
        <v/>
      </c>
      <c r="W120" s="252" t="n">
        <v>-47042.11</v>
      </c>
      <c r="X120" s="74" t="n">
        <v>-55442.2671</v>
      </c>
      <c r="Y120" s="76">
        <f>SUMIFS(Aut_BlueMe_Sem_Pedido!$J:$J,Aut_BlueMe_Sem_Pedido!$Q:$Q,DRE!W$4,Aut_BlueMe_Sem_Pedido!$H:$H,"MDO CLT - Salário")+SUMIFS(Aut_Folha!$J:$J,Aut_Folha!$K:$K,DRE!W$4,Aut_Folha!$G:$G,"Gorjeta")+SUMIFS(Aut_BlueMe_Sem_Pedido!$J:$J,Aut_BlueMe_Sem_Pedido!$Q:$Q,DRE!W$4,Aut_BlueMe_Sem_Pedido!$H:$H,"IRRF - MDO CLT - Salário")+SUMIFS(Aut_BlueMe_Sem_Pedido!$J:$J,Aut_BlueMe_Sem_Pedido!$Q:$Q,DRE!W$4,Aut_BlueMe_Sem_Pedido!$H:$H,"  -  INSS Segurados")+SUMIFS(Aut_Ajustes_Manuais!$G:$G,Aut_Ajustes_Manuais!$I:$I,DRE!W$4,Aut_Ajustes_Manuais!$F:$F,"MDO CLT Salário")</f>
        <v/>
      </c>
      <c r="Z120" s="252" t="n">
        <v>-48569.09000000003</v>
      </c>
      <c r="AA120" s="74" t="n">
        <v>-55442.2671</v>
      </c>
      <c r="AB120" s="76">
        <f>SUMIFS(Aut_BlueMe_Sem_Pedido!$J:$J,Aut_BlueMe_Sem_Pedido!$Q:$Q,DRE!Z$4,Aut_BlueMe_Sem_Pedido!$H:$H,"MDO CLT - Salário")+SUMIFS(Aut_Folha!$J:$J,Aut_Folha!$K:$K,DRE!Z$4,Aut_Folha!$G:$G,"Gorjeta")+SUMIFS(Aut_BlueMe_Sem_Pedido!$J:$J,Aut_BlueMe_Sem_Pedido!$Q:$Q,DRE!Z$4,Aut_BlueMe_Sem_Pedido!$H:$H,"IRRF - MDO CLT - Salário")+SUMIFS(Aut_BlueMe_Sem_Pedido!$J:$J,Aut_BlueMe_Sem_Pedido!$Q:$Q,DRE!Z$4,Aut_BlueMe_Sem_Pedido!$H:$H,"  -  INSS Segurados")+SUMIFS(Aut_Ajustes_Manuais!$G:$G,Aut_Ajustes_Manuais!$I:$I,DRE!Z$4,Aut_Ajustes_Manuais!$F:$F,"MDO CLT Salário")</f>
        <v/>
      </c>
      <c r="AC120" s="252" t="n">
        <v>-45467.71999999996</v>
      </c>
      <c r="AD120" s="74" t="n">
        <v>-55442.2671</v>
      </c>
      <c r="AE120" s="76">
        <f>SUMIFS(Aut_BlueMe_Sem_Pedido!$J:$J,Aut_BlueMe_Sem_Pedido!$Q:$Q,DRE!AC$4,Aut_BlueMe_Sem_Pedido!$H:$H,"MDO CLT - Salário")+SUMIFS(Aut_Folha!$J:$J,Aut_Folha!$K:$K,DRE!AC$4,Aut_Folha!$G:$G,"Gorjeta")+SUMIFS(Aut_BlueMe_Sem_Pedido!$J:$J,Aut_BlueMe_Sem_Pedido!$Q:$Q,DRE!AC$4,Aut_BlueMe_Sem_Pedido!$H:$H,"IRRF - MDO CLT - Salário")+SUMIFS(Aut_BlueMe_Sem_Pedido!$J:$J,Aut_BlueMe_Sem_Pedido!$Q:$Q,DRE!AC$4,Aut_BlueMe_Sem_Pedido!$H:$H,"  -  INSS Segurados")+SUMIFS(Aut_Ajustes_Manuais!$G:$G,Aut_Ajustes_Manuais!$I:$I,DRE!AC$4,Aut_Ajustes_Manuais!$F:$F,"MDO CLT Salário")</f>
        <v/>
      </c>
      <c r="AF120" s="252" t="n">
        <v>-44564.42000000001</v>
      </c>
      <c r="AG120" s="74" t="n">
        <v>-55442.2671</v>
      </c>
      <c r="AH120" s="76">
        <f>SUMIFS(Aut_BlueMe_Sem_Pedido!$J:$J,Aut_BlueMe_Sem_Pedido!$Q:$Q,DRE!AF$4,Aut_BlueMe_Sem_Pedido!$H:$H,"MDO CLT - Salário")+SUMIFS(Aut_Folha!$J:$J,Aut_Folha!$K:$K,DRE!AF$4,Aut_Folha!$G:$G,"Gorjeta")+SUMIFS(Aut_BlueMe_Sem_Pedido!$J:$J,Aut_BlueMe_Sem_Pedido!$Q:$Q,DRE!AF$4,Aut_BlueMe_Sem_Pedido!$H:$H,"IRRF - MDO CLT - Salário")+SUMIFS(Aut_BlueMe_Sem_Pedido!$J:$J,Aut_BlueMe_Sem_Pedido!$Q:$Q,DRE!AF$4,Aut_BlueMe_Sem_Pedido!$H:$H,"  -  INSS Segurados")+SUMIFS(Aut_Ajustes_Manuais!$G:$G,Aut_Ajustes_Manuais!$I:$I,DRE!AF$4,Aut_Ajustes_Manuais!$F:$F,"MDO CLT Salário")</f>
        <v/>
      </c>
      <c r="AI120" s="252" t="n">
        <v>-34425.96999999999</v>
      </c>
      <c r="AJ120" s="74" t="n">
        <v>-55442.2671</v>
      </c>
      <c r="AK120" s="76">
        <f>SUMIFS(Aut_BlueMe_Sem_Pedido!$J:$J,Aut_BlueMe_Sem_Pedido!$Q:$Q,DRE!AI$4,Aut_BlueMe_Sem_Pedido!$H:$H,"MDO CLT - Salário")+SUMIFS(Aut_Folha!$J:$J,Aut_Folha!$K:$K,DRE!AI$4,Aut_Folha!$G:$G,"Gorjeta")+SUMIFS(Aut_BlueMe_Sem_Pedido!$J:$J,Aut_BlueMe_Sem_Pedido!$Q:$Q,DRE!AI$4,Aut_BlueMe_Sem_Pedido!$H:$H,"IRRF - MDO CLT - Salário")+SUMIFS(Aut_BlueMe_Sem_Pedido!$J:$J,Aut_BlueMe_Sem_Pedido!$Q:$Q,DRE!AI$4,Aut_BlueMe_Sem_Pedido!$H:$H,"  -  INSS Segurados")+SUMIFS(Aut_Ajustes_Manuais!$G:$G,Aut_Ajustes_Manuais!$I:$I,DRE!AI$4,Aut_Ajustes_Manuais!$F:$F,"MDO CLT Salário")</f>
        <v/>
      </c>
      <c r="AL120" s="252" t="n">
        <v>-37493.55</v>
      </c>
      <c r="AM120" s="74" t="n">
        <v>-55442.2671</v>
      </c>
      <c r="AN120" s="76">
        <f>SUMIFS(Aut_BlueMe_Sem_Pedido!$J:$J,Aut_BlueMe_Sem_Pedido!$Q:$Q,DRE!AL$4,Aut_BlueMe_Sem_Pedido!$H:$H,"MDO CLT - Salário")+SUMIFS(Aut_Folha!$J:$J,Aut_Folha!$K:$K,DRE!AL$4,Aut_Folha!$G:$G,"Gorjeta")+SUMIFS(Aut_BlueMe_Sem_Pedido!$J:$J,Aut_BlueMe_Sem_Pedido!$Q:$Q,DRE!AL$4,Aut_BlueMe_Sem_Pedido!$H:$H,"IRRF - MDO CLT - Salário")+SUMIFS(Aut_BlueMe_Sem_Pedido!$J:$J,Aut_BlueMe_Sem_Pedido!$Q:$Q,DRE!AL$4,Aut_BlueMe_Sem_Pedido!$H:$H,"  -  INSS Segurados")+SUMIFS(Aut_Ajustes_Manuais!$G:$G,Aut_Ajustes_Manuais!$I:$I,DRE!AL$4,Aut_Ajustes_Manuais!$F:$F,"MDO CLT Salário")</f>
        <v/>
      </c>
      <c r="AO120" s="252" t="n">
        <v>-47486.93999999998</v>
      </c>
      <c r="AP120" s="74" t="n">
        <v>-55442.2671</v>
      </c>
      <c r="AQ120" s="76">
        <f>SUMIFS(Aut_BlueMe_Sem_Pedido!$J:$J,Aut_BlueMe_Sem_Pedido!$Q:$Q,DRE!AO$4,Aut_BlueMe_Sem_Pedido!$H:$H,"MDO CLT - Salário")+SUMIFS(Aut_Folha!$J:$J,Aut_Folha!$K:$K,DRE!AO$4,Aut_Folha!$G:$G,"Gorjeta")+SUMIFS(Aut_BlueMe_Sem_Pedido!$J:$J,Aut_BlueMe_Sem_Pedido!$Q:$Q,DRE!AO$4,Aut_BlueMe_Sem_Pedido!$H:$H,"IRRF - MDO CLT - Salário")+SUMIFS(Aut_BlueMe_Sem_Pedido!$J:$J,Aut_BlueMe_Sem_Pedido!$Q:$Q,DRE!AO$4,Aut_BlueMe_Sem_Pedido!$H:$H,"  -  INSS Segurados")+SUMIFS(Aut_Ajustes_Manuais!$G:$G,Aut_Ajustes_Manuais!$I:$I,DRE!AO$4,Aut_Ajustes_Manuais!$F:$F,"MDO CLT Salário")</f>
        <v/>
      </c>
      <c r="AR120" s="252">
        <f>SUMIFS($H120:$AO120,$H$5:$AO$5,"&lt;"&amp;MONTH(TODAY()),$H$6:$AO$6,"REAL 25")</f>
        <v/>
      </c>
      <c r="AS120" s="74">
        <f>SUMIFS($I120:$AP120,$I$5:$AP$5,"&lt;"&amp;MONTH(TODAY()),$I$6:$AP$6,"ORÇADO ")</f>
        <v/>
      </c>
      <c r="AT120" s="76">
        <f>SUMIFS($J120:$AQ120,$J$5:$AQ$5,"&lt;"&amp;MONTH(TODAY()),$J$6:$AQ$6,"REAL 26")</f>
        <v/>
      </c>
      <c r="AU120" s="252">
        <f>SUM(H120,K120,N120,Q120,T120,W120,Z120,AC120,AF120,AI120,AL120,AO120)</f>
        <v/>
      </c>
      <c r="AV120" s="74">
        <f>SUM(I120,L120,O120,R120,U120,X120,AA120,AD120,AG120,AJ120,AM120,AP120)</f>
        <v/>
      </c>
      <c r="AW120" s="76">
        <f>SUM(J120,M120,P120,S120,V120,Y120,AB120,AE120,AH120,AK120,AN120,AQ120)</f>
        <v/>
      </c>
      <c r="AX120" s="252">
        <f>SUM(H120,K120,N120)</f>
        <v/>
      </c>
      <c r="AY120" s="74">
        <f>SUM(I120,L120,O120)</f>
        <v/>
      </c>
      <c r="AZ120" s="76">
        <f>SUM(J120,M120,P120)</f>
        <v/>
      </c>
      <c r="BA120" s="252">
        <f>SUM(Q120,T120,W120)</f>
        <v/>
      </c>
      <c r="BB120" s="74">
        <f>SUM(R120,U120,X120)</f>
        <v/>
      </c>
      <c r="BC120" s="76">
        <f>SUM(S120,V120,Y120)</f>
        <v/>
      </c>
      <c r="BD120" s="252">
        <f>SUM(Z120,AC120,AF120)</f>
        <v/>
      </c>
      <c r="BE120" s="74">
        <f>SUM(AA120,AD120,AG120)</f>
        <v/>
      </c>
      <c r="BF120" s="76">
        <f>SUM(AB120,AE120,AH120)</f>
        <v/>
      </c>
      <c r="BG120" s="252">
        <f>SUM(AI120,AL120,AO120)</f>
        <v/>
      </c>
      <c r="BH120" s="74">
        <f>SUM(AJ120,AM120,AP120)</f>
        <v/>
      </c>
      <c r="BI120" s="76">
        <f>SUM(AK120,AN120,AQ120)</f>
        <v/>
      </c>
      <c r="BK120" s="442">
        <f>SUM(I120,L120,O120,R120,U120,X120,AA120,AD120,AG120,AJ120,AM120,AP120)</f>
        <v/>
      </c>
      <c r="BL120" s="442">
        <f>BK120-AV120</f>
        <v/>
      </c>
      <c r="BM120" s="442">
        <f>SUM(J120,M120,P120,S120,V120)</f>
        <v/>
      </c>
      <c r="BN120" s="442">
        <f>BM120-AT120</f>
        <v/>
      </c>
      <c r="BP120" s="10">
        <f>_xlfn.FORMULATEXT(V120) &amp; "+SOMASES(Aut_Ajustes_Manuais!$G:$G;Aut_Ajustes_Manuais!$I:$I;DRE!T$4;Aut_Ajustes_Manuais!$F:$F;""" &amp; A120 &amp; """)"</f>
        <v/>
      </c>
    </row>
    <row r="121" outlineLevel="1" customFormat="1" s="463">
      <c r="A121" s="95" t="inlineStr">
        <is>
          <t xml:space="preserve">  -  Maitre</t>
        </is>
      </c>
      <c r="B121" s="468" t="n"/>
      <c r="C121" s="24" t="n"/>
      <c r="D121" s="55" t="inlineStr">
        <is>
          <t>Salário Bruto com INSS Segurado dentro do valor</t>
        </is>
      </c>
      <c r="E121" s="87" t="n"/>
      <c r="F121" s="56" t="n"/>
      <c r="G121" s="33" t="n"/>
      <c r="H121" s="241" t="n"/>
      <c r="I121" s="27" t="n">
        <v>-2945.04</v>
      </c>
      <c r="J121" s="28" t="n"/>
      <c r="K121" s="241" t="n"/>
      <c r="L121" s="27" t="n">
        <v>-2945.04</v>
      </c>
      <c r="M121" s="28" t="n"/>
      <c r="N121" s="241" t="n"/>
      <c r="O121" s="27" t="n">
        <v>-2945.04</v>
      </c>
      <c r="P121" s="28" t="n"/>
      <c r="Q121" s="241" t="n"/>
      <c r="R121" s="27" t="n">
        <v>-2945.04</v>
      </c>
      <c r="S121" s="28" t="n"/>
      <c r="T121" s="241" t="n"/>
      <c r="U121" s="27" t="n">
        <v>-3068.73168</v>
      </c>
      <c r="V121" s="28" t="n"/>
      <c r="W121" s="241" t="n"/>
      <c r="X121" s="27" t="n">
        <v>-3068.73168</v>
      </c>
      <c r="Y121" s="28" t="n"/>
      <c r="Z121" s="241" t="n"/>
      <c r="AA121" s="27" t="n">
        <v>-3068.73168</v>
      </c>
      <c r="AB121" s="28" t="n"/>
      <c r="AC121" s="241" t="n"/>
      <c r="AD121" s="27" t="n">
        <v>-3068.73168</v>
      </c>
      <c r="AE121" s="28" t="n"/>
      <c r="AF121" s="241" t="n"/>
      <c r="AG121" s="27" t="n">
        <v>-3068.73168</v>
      </c>
      <c r="AH121" s="28" t="n"/>
      <c r="AI121" s="241" t="n"/>
      <c r="AJ121" s="27" t="n">
        <v>-3068.73168</v>
      </c>
      <c r="AK121" s="28" t="n"/>
      <c r="AL121" s="241" t="n"/>
      <c r="AM121" s="27" t="n">
        <v>-3068.73168</v>
      </c>
      <c r="AN121" s="28" t="n"/>
      <c r="AO121" s="241" t="n"/>
      <c r="AP121" s="27" t="n">
        <v>-3068.73168</v>
      </c>
      <c r="AQ121" s="28" t="n"/>
      <c r="AR121" s="241">
        <f>SUMIFS($H121:$AO121,$H$5:$AO$5,"&lt;"&amp;MONTH(TODAY()),$H$6:$AO$6,"REAL 25")</f>
        <v/>
      </c>
      <c r="AS121" s="27">
        <f>SUMIFS($I121:$AP121,$I$5:$AP$5,"&lt;"&amp;MONTH(TODAY()),$I$6:$AP$6,"ORÇADO ")</f>
        <v/>
      </c>
      <c r="AT121" s="28">
        <f>SUMIFS($J121:$AQ121,$J$5:$AQ$5,"&lt;"&amp;MONTH(TODAY()),$J$6:$AQ$6,"REAL 26")</f>
        <v/>
      </c>
      <c r="AU121" s="241">
        <f>SUM(H121,K121,N121,Q121,T121,W121,Z121,AC121,AF121,AI121,AL121,AO121)</f>
        <v/>
      </c>
      <c r="AV121" s="27">
        <f>SUM(I121,L121,O121,R121,U121,X121,AA121,AD121,AG121,AJ121,AM121,AP121)</f>
        <v/>
      </c>
      <c r="AW121" s="28">
        <f>SUM(J121,M121,P121,S121,V121,Y121,AB121,AE121,AH121,AK121,AN121,AQ121)</f>
        <v/>
      </c>
      <c r="AX121" s="241" t="n"/>
      <c r="AY121" s="27" t="n">
        <v>-8835.119999999999</v>
      </c>
      <c r="AZ121" s="28" t="n"/>
      <c r="BA121" s="241" t="n"/>
      <c r="BB121" s="27" t="n">
        <v>-9082.503359999999</v>
      </c>
      <c r="BC121" s="28" t="n"/>
      <c r="BD121" s="241" t="n"/>
      <c r="BE121" s="27" t="n">
        <v>-9206.195039999999</v>
      </c>
      <c r="BF121" s="28" t="n"/>
      <c r="BG121" s="241" t="n"/>
      <c r="BH121" s="27" t="n">
        <v>-9206.195039999999</v>
      </c>
      <c r="BI121" s="28" t="n"/>
      <c r="BK121" s="442">
        <f>SUM(I121,L121,O121,R121,U121,X121,AA121,AD121,AG121,AJ121,AM121,AP121)</f>
        <v/>
      </c>
      <c r="BL121" s="442">
        <f>BK121-AV121</f>
        <v/>
      </c>
      <c r="BM121" s="442">
        <f>SUM(J121,M121,P121,S121,V121)</f>
        <v/>
      </c>
      <c r="BN121" s="442">
        <f>BM121-AT121</f>
        <v/>
      </c>
      <c r="BP121" s="463">
        <f>_xlfn.FORMULATEXT(V121) &amp; "+SOMASES(Aut_Ajustes_Manuais!$G:$G;Aut_Ajustes_Manuais!$I:$I;DRE!T$4;Aut_Ajustes_Manuais!$F:$F;""" &amp; A121 &amp; """)"</f>
        <v/>
      </c>
    </row>
    <row r="122" outlineLevel="1" customFormat="1" s="463">
      <c r="A122" s="95" t="inlineStr">
        <is>
          <t xml:space="preserve">  -  Garçon III</t>
        </is>
      </c>
      <c r="B122" s="468" t="n"/>
      <c r="C122" s="24" t="n"/>
      <c r="D122" s="55" t="inlineStr">
        <is>
          <t>Salário Bruto com INSS Segurado dentro do valor</t>
        </is>
      </c>
      <c r="E122" s="87" t="n"/>
      <c r="F122" s="56" t="n"/>
      <c r="G122" s="33" t="n"/>
      <c r="H122" s="241" t="n"/>
      <c r="I122" s="27" t="n">
        <v>-11631.36</v>
      </c>
      <c r="J122" s="28" t="n"/>
      <c r="K122" s="241" t="n"/>
      <c r="L122" s="27" t="n">
        <v>-3877.12</v>
      </c>
      <c r="M122" s="28" t="n"/>
      <c r="N122" s="241" t="n"/>
      <c r="O122" s="27" t="n">
        <v>-3877.12</v>
      </c>
      <c r="P122" s="28" t="n"/>
      <c r="Q122" s="241" t="n"/>
      <c r="R122" s="27" t="n">
        <v>-3877.12</v>
      </c>
      <c r="S122" s="28" t="n"/>
      <c r="T122" s="241" t="n"/>
      <c r="U122" s="27" t="n">
        <v>-3877.12</v>
      </c>
      <c r="V122" s="28" t="n"/>
      <c r="W122" s="241" t="n"/>
      <c r="X122" s="27" t="n">
        <v>-4039.95904</v>
      </c>
      <c r="Y122" s="28" t="n"/>
      <c r="Z122" s="241" t="n"/>
      <c r="AA122" s="27" t="n">
        <v>-4039.95904</v>
      </c>
      <c r="AB122" s="28" t="n"/>
      <c r="AC122" s="241" t="n"/>
      <c r="AD122" s="27" t="n">
        <v>-4039.95904</v>
      </c>
      <c r="AE122" s="28" t="n"/>
      <c r="AF122" s="241" t="n"/>
      <c r="AG122" s="27" t="n">
        <v>-4039.95904</v>
      </c>
      <c r="AH122" s="28" t="n"/>
      <c r="AI122" s="241" t="n"/>
      <c r="AJ122" s="27" t="n">
        <v>-4039.95904</v>
      </c>
      <c r="AK122" s="28" t="n"/>
      <c r="AL122" s="241" t="n"/>
      <c r="AM122" s="27" t="n">
        <v>-4039.95904</v>
      </c>
      <c r="AN122" s="28" t="n"/>
      <c r="AO122" s="241" t="n"/>
      <c r="AP122" s="27" t="n">
        <v>-4039.95904</v>
      </c>
      <c r="AQ122" s="28" t="n"/>
      <c r="AR122" s="241">
        <f>SUMIFS($H122:$AO122,$H$5:$AO$5,"&lt;"&amp;MONTH(TODAY()),$H$6:$AO$6,"REAL 25")</f>
        <v/>
      </c>
      <c r="AS122" s="27">
        <f>SUMIFS($I122:$AP122,$I$5:$AP$5,"&lt;"&amp;MONTH(TODAY()),$I$6:$AP$6,"ORÇADO ")</f>
        <v/>
      </c>
      <c r="AT122" s="28">
        <f>SUMIFS($J122:$AQ122,$J$5:$AQ$5,"&lt;"&amp;MONTH(TODAY()),$J$6:$AQ$6,"REAL 26")</f>
        <v/>
      </c>
      <c r="AU122" s="241">
        <f>SUM(H122,K122,N122,Q122,T122,W122,Z122,AC122,AF122,AI122,AL122,AO122)</f>
        <v/>
      </c>
      <c r="AV122" s="27">
        <f>SUM(I122,L122,O122,R122,U122,X122,AA122,AD122,AG122,AJ122,AM122,AP122)</f>
        <v/>
      </c>
      <c r="AW122" s="28">
        <f>SUM(J122,M122,P122,S122,V122,Y122,AB122,AE122,AH122,AK122,AN122,AQ122)</f>
        <v/>
      </c>
      <c r="AX122" s="241" t="n"/>
      <c r="AY122" s="27" t="n">
        <v>-19385.6</v>
      </c>
      <c r="AZ122" s="28" t="n"/>
      <c r="BA122" s="241" t="n"/>
      <c r="BB122" s="27" t="n">
        <v>-11794.19904</v>
      </c>
      <c r="BC122" s="28" t="n"/>
      <c r="BD122" s="241" t="n"/>
      <c r="BE122" s="27" t="n">
        <v>-12119.87712</v>
      </c>
      <c r="BF122" s="28" t="n"/>
      <c r="BG122" s="241" t="n"/>
      <c r="BH122" s="27" t="n">
        <v>-12119.87712</v>
      </c>
      <c r="BI122" s="28" t="n"/>
      <c r="BK122" s="442">
        <f>SUM(I122,L122,O122,R122,U122,X122,AA122,AD122,AG122,AJ122,AM122,AP122)</f>
        <v/>
      </c>
      <c r="BL122" s="442">
        <f>BK122-AV122</f>
        <v/>
      </c>
      <c r="BM122" s="442">
        <f>SUM(J122,M122,P122,S122,V122)</f>
        <v/>
      </c>
      <c r="BN122" s="442">
        <f>BM122-AT122</f>
        <v/>
      </c>
      <c r="BP122" s="463">
        <f>_xlfn.FORMULATEXT(V122) &amp; "+SOMASES(Aut_Ajustes_Manuais!$G:$G;Aut_Ajustes_Manuais!$I:$I;DRE!T$4;Aut_Ajustes_Manuais!$F:$F;""" &amp; A122 &amp; """)"</f>
        <v/>
      </c>
    </row>
    <row r="123" outlineLevel="1" customFormat="1" s="463">
      <c r="A123" s="95" t="inlineStr">
        <is>
          <t xml:space="preserve">  -  Garçon II</t>
        </is>
      </c>
      <c r="B123" s="468" t="n"/>
      <c r="C123" s="24" t="n"/>
      <c r="D123" s="55" t="inlineStr">
        <is>
          <t>Salário Bruto com INSS Segurado dentro do valor</t>
        </is>
      </c>
      <c r="E123" s="87" t="n"/>
      <c r="F123" s="56" t="n"/>
      <c r="G123" s="33" t="n"/>
      <c r="H123" s="241" t="n"/>
      <c r="I123" s="27" t="n">
        <v>0</v>
      </c>
      <c r="J123" s="28" t="n"/>
      <c r="K123" s="241" t="n"/>
      <c r="L123" s="27" t="n">
        <v>-4239.1</v>
      </c>
      <c r="M123" s="28" t="n"/>
      <c r="N123" s="241" t="n"/>
      <c r="O123" s="27" t="n">
        <v>-4239.1</v>
      </c>
      <c r="P123" s="28" t="n"/>
      <c r="Q123" s="241" t="n"/>
      <c r="R123" s="27" t="n">
        <v>-4239.1</v>
      </c>
      <c r="S123" s="28" t="n"/>
      <c r="T123" s="241" t="n"/>
      <c r="U123" s="27" t="n">
        <v>-4239.1</v>
      </c>
      <c r="V123" s="28" t="n"/>
      <c r="W123" s="241" t="n"/>
      <c r="X123" s="27" t="n">
        <v>-4417.1422</v>
      </c>
      <c r="Y123" s="28" t="n"/>
      <c r="Z123" s="241" t="n"/>
      <c r="AA123" s="27" t="n">
        <v>-4417.1422</v>
      </c>
      <c r="AB123" s="28" t="n"/>
      <c r="AC123" s="241" t="n"/>
      <c r="AD123" s="27" t="n">
        <v>-4417.1422</v>
      </c>
      <c r="AE123" s="28" t="n"/>
      <c r="AF123" s="241" t="n"/>
      <c r="AG123" s="27" t="n">
        <v>-4417.1422</v>
      </c>
      <c r="AH123" s="28" t="n"/>
      <c r="AI123" s="241" t="n"/>
      <c r="AJ123" s="27" t="n">
        <v>-4417.1422</v>
      </c>
      <c r="AK123" s="28" t="n"/>
      <c r="AL123" s="241" t="n"/>
      <c r="AM123" s="27" t="n">
        <v>-4417.1422</v>
      </c>
      <c r="AN123" s="28" t="n"/>
      <c r="AO123" s="241" t="n"/>
      <c r="AP123" s="27" t="n">
        <v>-4417.1422</v>
      </c>
      <c r="AQ123" s="28" t="n"/>
      <c r="AR123" s="241">
        <f>SUMIFS($H123:$AO123,$H$5:$AO$5,"&lt;"&amp;MONTH(TODAY()),$H$6:$AO$6,"REAL 25")</f>
        <v/>
      </c>
      <c r="AS123" s="27">
        <f>SUMIFS($I123:$AP123,$I$5:$AP$5,"&lt;"&amp;MONTH(TODAY()),$I$6:$AP$6,"ORÇADO ")</f>
        <v/>
      </c>
      <c r="AT123" s="28">
        <f>SUMIFS($J123:$AQ123,$J$5:$AQ$5,"&lt;"&amp;MONTH(TODAY()),$J$6:$AQ$6,"REAL 26")</f>
        <v/>
      </c>
      <c r="AU123" s="241">
        <f>SUM(H123,K123,N123,Q123,T123,W123,Z123,AC123,AF123,AI123,AL123,AO123)</f>
        <v/>
      </c>
      <c r="AV123" s="27">
        <f>SUM(I123,L123,O123,R123,U123,X123,AA123,AD123,AG123,AJ123,AM123,AP123)</f>
        <v/>
      </c>
      <c r="AW123" s="28">
        <f>SUM(J123,M123,P123,S123,V123,Y123,AB123,AE123,AH123,AK123,AN123,AQ123)</f>
        <v/>
      </c>
      <c r="AX123" s="241" t="n"/>
      <c r="AY123" s="27" t="n">
        <v>-8478.200000000001</v>
      </c>
      <c r="AZ123" s="28" t="n"/>
      <c r="BA123" s="241" t="n"/>
      <c r="BB123" s="27" t="n">
        <v>-12895.3422</v>
      </c>
      <c r="BC123" s="28" t="n"/>
      <c r="BD123" s="241" t="n"/>
      <c r="BE123" s="27" t="n">
        <v>-13251.4266</v>
      </c>
      <c r="BF123" s="28" t="n"/>
      <c r="BG123" s="241" t="n"/>
      <c r="BH123" s="27" t="n">
        <v>-13251.4266</v>
      </c>
      <c r="BI123" s="28" t="n"/>
      <c r="BK123" s="442">
        <f>SUM(I123,L123,O123,R123,U123,X123,AA123,AD123,AG123,AJ123,AM123,AP123)</f>
        <v/>
      </c>
      <c r="BL123" s="442">
        <f>BK123-AV123</f>
        <v/>
      </c>
      <c r="BM123" s="442">
        <f>SUM(J123,M123,P123,S123,V123)</f>
        <v/>
      </c>
      <c r="BN123" s="442">
        <f>BM123-AT123</f>
        <v/>
      </c>
      <c r="BP123" s="463">
        <f>_xlfn.FORMULATEXT(V123) &amp; "+SOMASES(Aut_Ajustes_Manuais!$G:$G;Aut_Ajustes_Manuais!$I:$I;DRE!T$4;Aut_Ajustes_Manuais!$F:$F;""" &amp; A123 &amp; """)"</f>
        <v/>
      </c>
    </row>
    <row r="124" outlineLevel="1" customFormat="1" s="463">
      <c r="A124" s="95" t="inlineStr">
        <is>
          <t xml:space="preserve">  -  Garçon I</t>
        </is>
      </c>
      <c r="B124" s="468" t="n"/>
      <c r="C124" s="24" t="n"/>
      <c r="D124" s="55" t="inlineStr">
        <is>
          <t>Salário Bruto com INSS Segurado dentro do valor</t>
        </is>
      </c>
      <c r="E124" s="87" t="n"/>
      <c r="F124" s="56" t="n"/>
      <c r="G124" s="33" t="n"/>
      <c r="H124" s="241" t="n"/>
      <c r="I124" s="27" t="n">
        <v>-2553.88</v>
      </c>
      <c r="J124" s="28" t="n"/>
      <c r="K124" s="241" t="n"/>
      <c r="L124" s="27" t="n">
        <v>-5107.76</v>
      </c>
      <c r="M124" s="28" t="n"/>
      <c r="N124" s="241" t="n"/>
      <c r="O124" s="27" t="n">
        <v>-5107.76</v>
      </c>
      <c r="P124" s="28" t="n"/>
      <c r="Q124" s="241" t="n"/>
      <c r="R124" s="27" t="n">
        <v>-5107.76</v>
      </c>
      <c r="S124" s="28" t="n"/>
      <c r="T124" s="241" t="n"/>
      <c r="U124" s="27" t="n">
        <v>-5107.76</v>
      </c>
      <c r="V124" s="28" t="n"/>
      <c r="W124" s="241" t="n"/>
      <c r="X124" s="27" t="n">
        <v>-5322.28592</v>
      </c>
      <c r="Y124" s="28" t="n"/>
      <c r="Z124" s="241" t="n"/>
      <c r="AA124" s="27" t="n">
        <v>-5322.28592</v>
      </c>
      <c r="AB124" s="28" t="n"/>
      <c r="AC124" s="241" t="n"/>
      <c r="AD124" s="27" t="n">
        <v>-5322.28592</v>
      </c>
      <c r="AE124" s="28" t="n"/>
      <c r="AF124" s="241" t="n"/>
      <c r="AG124" s="27" t="n">
        <v>-5322.28592</v>
      </c>
      <c r="AH124" s="28" t="n"/>
      <c r="AI124" s="241" t="n"/>
      <c r="AJ124" s="27" t="n">
        <v>-5322.28592</v>
      </c>
      <c r="AK124" s="28" t="n"/>
      <c r="AL124" s="241" t="n"/>
      <c r="AM124" s="27" t="n">
        <v>-5322.28592</v>
      </c>
      <c r="AN124" s="28" t="n"/>
      <c r="AO124" s="241" t="n"/>
      <c r="AP124" s="27" t="n">
        <v>-5322.28592</v>
      </c>
      <c r="AQ124" s="28" t="n"/>
      <c r="AR124" s="241">
        <f>SUMIFS($H124:$AO124,$H$5:$AO$5,"&lt;"&amp;MONTH(TODAY()),$H$6:$AO$6,"REAL 25")</f>
        <v/>
      </c>
      <c r="AS124" s="27">
        <f>SUMIFS($I124:$AP124,$I$5:$AP$5,"&lt;"&amp;MONTH(TODAY()),$I$6:$AP$6,"ORÇADO ")</f>
        <v/>
      </c>
      <c r="AT124" s="28">
        <f>SUMIFS($J124:$AQ124,$J$5:$AQ$5,"&lt;"&amp;MONTH(TODAY()),$J$6:$AQ$6,"REAL 26")</f>
        <v/>
      </c>
      <c r="AU124" s="241">
        <f>SUM(H124,K124,N124,Q124,T124,W124,Z124,AC124,AF124,AI124,AL124,AO124)</f>
        <v/>
      </c>
      <c r="AV124" s="27">
        <f>SUM(I124,L124,O124,R124,U124,X124,AA124,AD124,AG124,AJ124,AM124,AP124)</f>
        <v/>
      </c>
      <c r="AW124" s="28">
        <f>SUM(J124,M124,P124,S124,V124,Y124,AB124,AE124,AH124,AK124,AN124,AQ124)</f>
        <v/>
      </c>
      <c r="AX124" s="241" t="n"/>
      <c r="AY124" s="27" t="n">
        <v>-12769.4</v>
      </c>
      <c r="AZ124" s="28" t="n"/>
      <c r="BA124" s="241" t="n"/>
      <c r="BB124" s="27" t="n">
        <v>-15537.80592</v>
      </c>
      <c r="BC124" s="28" t="n"/>
      <c r="BD124" s="241" t="n"/>
      <c r="BE124" s="27" t="n">
        <v>-15966.85776</v>
      </c>
      <c r="BF124" s="28" t="n"/>
      <c r="BG124" s="241" t="n"/>
      <c r="BH124" s="27" t="n">
        <v>-15966.85776</v>
      </c>
      <c r="BI124" s="28" t="n"/>
      <c r="BK124" s="442">
        <f>SUM(I124,L124,O124,R124,U124,X124,AA124,AD124,AG124,AJ124,AM124,AP124)</f>
        <v/>
      </c>
      <c r="BL124" s="442">
        <f>BK124-AV124</f>
        <v/>
      </c>
      <c r="BM124" s="442">
        <f>SUM(J124,M124,P124,S124,V124)</f>
        <v/>
      </c>
      <c r="BN124" s="442">
        <f>BM124-AT124</f>
        <v/>
      </c>
      <c r="BP124" s="463">
        <f>_xlfn.FORMULATEXT(V124) &amp; "+SOMASES(Aut_Ajustes_Manuais!$G:$G;Aut_Ajustes_Manuais!$I:$I;DRE!T$4;Aut_Ajustes_Manuais!$F:$F;""" &amp; A124 &amp; """)"</f>
        <v/>
      </c>
    </row>
    <row r="125" outlineLevel="1" customFormat="1" s="463">
      <c r="A125" s="95" t="inlineStr">
        <is>
          <t xml:space="preserve">  -  Passador de Chopp</t>
        </is>
      </c>
      <c r="B125" s="468" t="n"/>
      <c r="C125" s="24" t="n"/>
      <c r="D125" s="55" t="inlineStr">
        <is>
          <t>Salário Bruto com INSS Segurado dentro do valor</t>
        </is>
      </c>
      <c r="E125" s="87" t="n"/>
      <c r="F125" s="56" t="n"/>
      <c r="G125" s="33" t="n"/>
      <c r="H125" s="241" t="n"/>
      <c r="I125" s="27" t="n">
        <v>0</v>
      </c>
      <c r="J125" s="28" t="n"/>
      <c r="K125" s="241" t="n"/>
      <c r="L125" s="27" t="n">
        <v>0</v>
      </c>
      <c r="M125" s="28" t="n"/>
      <c r="N125" s="241" t="n"/>
      <c r="O125" s="27" t="n">
        <v>0</v>
      </c>
      <c r="P125" s="28" t="n"/>
      <c r="Q125" s="241" t="n"/>
      <c r="R125" s="27" t="n">
        <v>0</v>
      </c>
      <c r="S125" s="28" t="n"/>
      <c r="T125" s="241" t="n"/>
      <c r="U125" s="27" t="n">
        <v>0</v>
      </c>
      <c r="V125" s="28" t="n"/>
      <c r="W125" s="241" t="n"/>
      <c r="X125" s="27" t="n">
        <v>0</v>
      </c>
      <c r="Y125" s="28" t="n"/>
      <c r="Z125" s="241" t="n"/>
      <c r="AA125" s="27" t="n">
        <v>0</v>
      </c>
      <c r="AB125" s="28" t="n"/>
      <c r="AC125" s="241" t="n"/>
      <c r="AD125" s="27" t="n">
        <v>0</v>
      </c>
      <c r="AE125" s="28" t="n"/>
      <c r="AF125" s="241" t="n"/>
      <c r="AG125" s="27" t="n">
        <v>0</v>
      </c>
      <c r="AH125" s="28" t="n"/>
      <c r="AI125" s="241" t="n"/>
      <c r="AJ125" s="27" t="n">
        <v>0</v>
      </c>
      <c r="AK125" s="28" t="n"/>
      <c r="AL125" s="241" t="n"/>
      <c r="AM125" s="27" t="n">
        <v>0</v>
      </c>
      <c r="AN125" s="28" t="n"/>
      <c r="AO125" s="241" t="n"/>
      <c r="AP125" s="27" t="n">
        <v>0</v>
      </c>
      <c r="AQ125" s="28" t="n"/>
      <c r="AR125" s="241">
        <f>SUMIFS($H125:$AO125,$H$5:$AO$5,"&lt;"&amp;MONTH(TODAY()),$H$6:$AO$6,"REAL 25")</f>
        <v/>
      </c>
      <c r="AS125" s="27">
        <f>SUMIFS($I125:$AP125,$I$5:$AP$5,"&lt;"&amp;MONTH(TODAY()),$I$6:$AP$6,"ORÇADO ")</f>
        <v/>
      </c>
      <c r="AT125" s="28">
        <f>SUMIFS($J125:$AQ125,$J$5:$AQ$5,"&lt;"&amp;MONTH(TODAY()),$J$6:$AQ$6,"REAL 26")</f>
        <v/>
      </c>
      <c r="AU125" s="241">
        <f>SUM(H125,K125,N125,Q125,T125,W125,Z125,AC125,AF125,AI125,AL125,AO125)</f>
        <v/>
      </c>
      <c r="AV125" s="27">
        <f>SUM(I125,L125,O125,R125,U125,X125,AA125,AD125,AG125,AJ125,AM125,AP125)</f>
        <v/>
      </c>
      <c r="AW125" s="28">
        <f>SUM(J125,M125,P125,S125,V125,Y125,AB125,AE125,AH125,AK125,AN125,AQ125)</f>
        <v/>
      </c>
      <c r="AX125" s="241" t="n"/>
      <c r="AY125" s="27" t="n">
        <v>0</v>
      </c>
      <c r="AZ125" s="28" t="n"/>
      <c r="BA125" s="241" t="n"/>
      <c r="BB125" s="27" t="n">
        <v>0</v>
      </c>
      <c r="BC125" s="28" t="n"/>
      <c r="BD125" s="241" t="n"/>
      <c r="BE125" s="27" t="n">
        <v>0</v>
      </c>
      <c r="BF125" s="28" t="n"/>
      <c r="BG125" s="241" t="n"/>
      <c r="BH125" s="27" t="n">
        <v>0</v>
      </c>
      <c r="BI125" s="28" t="n"/>
      <c r="BK125" s="442">
        <f>SUM(I125,L125,O125,R125,U125,X125,AA125,AD125,AG125,AJ125,AM125,AP125)</f>
        <v/>
      </c>
      <c r="BL125" s="442">
        <f>BK125-AV125</f>
        <v/>
      </c>
      <c r="BM125" s="442">
        <f>SUM(J125,M125,P125,S125,V125)</f>
        <v/>
      </c>
      <c r="BN125" s="442">
        <f>BM125-AT125</f>
        <v/>
      </c>
      <c r="BP125" s="463">
        <f>_xlfn.FORMULATEXT(V125) &amp; "+SOMASES(Aut_Ajustes_Manuais!$G:$G;Aut_Ajustes_Manuais!$I:$I;DRE!T$4;Aut_Ajustes_Manuais!$F:$F;""" &amp; A125 &amp; """)"</f>
        <v/>
      </c>
    </row>
    <row r="126" outlineLevel="1" customFormat="1" s="463">
      <c r="A126" s="95" t="inlineStr">
        <is>
          <t xml:space="preserve">  -  Cumin</t>
        </is>
      </c>
      <c r="B126" s="468" t="n"/>
      <c r="C126" s="24" t="n"/>
      <c r="D126" s="55" t="inlineStr">
        <is>
          <t>Salário Bruto com INSS Segurado dentro do valor</t>
        </is>
      </c>
      <c r="E126" s="87" t="n"/>
      <c r="F126" s="56" t="n"/>
      <c r="G126" s="33" t="n"/>
      <c r="H126" s="241" t="n"/>
      <c r="I126" s="27" t="n">
        <v>-1869.4</v>
      </c>
      <c r="J126" s="28" t="n"/>
      <c r="K126" s="241" t="n"/>
      <c r="L126" s="27" t="n">
        <v>0</v>
      </c>
      <c r="M126" s="28" t="n"/>
      <c r="N126" s="241" t="n"/>
      <c r="O126" s="27" t="n">
        <v>0</v>
      </c>
      <c r="P126" s="28" t="n"/>
      <c r="Q126" s="241" t="n"/>
      <c r="R126" s="27" t="n">
        <v>0</v>
      </c>
      <c r="S126" s="28" t="n"/>
      <c r="T126" s="241" t="n"/>
      <c r="U126" s="27" t="n">
        <v>0</v>
      </c>
      <c r="V126" s="28" t="n"/>
      <c r="W126" s="241" t="n"/>
      <c r="X126" s="27" t="n">
        <v>0</v>
      </c>
      <c r="Y126" s="28" t="n"/>
      <c r="Z126" s="241" t="n"/>
      <c r="AA126" s="27" t="n">
        <v>0</v>
      </c>
      <c r="AB126" s="28" t="n"/>
      <c r="AC126" s="241" t="n"/>
      <c r="AD126" s="27" t="n">
        <v>0</v>
      </c>
      <c r="AE126" s="28" t="n"/>
      <c r="AF126" s="241" t="n"/>
      <c r="AG126" s="27" t="n">
        <v>0</v>
      </c>
      <c r="AH126" s="28" t="n"/>
      <c r="AI126" s="241" t="n"/>
      <c r="AJ126" s="27" t="n">
        <v>0</v>
      </c>
      <c r="AK126" s="28" t="n"/>
      <c r="AL126" s="241" t="n"/>
      <c r="AM126" s="27" t="n">
        <v>0</v>
      </c>
      <c r="AN126" s="28" t="n"/>
      <c r="AO126" s="241" t="n"/>
      <c r="AP126" s="27" t="n">
        <v>0</v>
      </c>
      <c r="AQ126" s="28" t="n"/>
      <c r="AR126" s="241">
        <f>SUMIFS($H126:$AO126,$H$5:$AO$5,"&lt;"&amp;MONTH(TODAY()),$H$6:$AO$6,"REAL 25")</f>
        <v/>
      </c>
      <c r="AS126" s="27">
        <f>SUMIFS($I126:$AP126,$I$5:$AP$5,"&lt;"&amp;MONTH(TODAY()),$I$6:$AP$6,"ORÇADO ")</f>
        <v/>
      </c>
      <c r="AT126" s="28">
        <f>SUMIFS($J126:$AQ126,$J$5:$AQ$5,"&lt;"&amp;MONTH(TODAY()),$J$6:$AQ$6,"REAL 26")</f>
        <v/>
      </c>
      <c r="AU126" s="241">
        <f>SUM(H126,K126,N126,Q126,T126,W126,Z126,AC126,AF126,AI126,AL126,AO126)</f>
        <v/>
      </c>
      <c r="AV126" s="27">
        <f>SUM(I126,L126,O126,R126,U126,X126,AA126,AD126,AG126,AJ126,AM126,AP126)</f>
        <v/>
      </c>
      <c r="AW126" s="28">
        <f>SUM(J126,M126,P126,S126,V126,Y126,AB126,AE126,AH126,AK126,AN126,AQ126)</f>
        <v/>
      </c>
      <c r="AX126" s="241" t="n"/>
      <c r="AY126" s="27" t="n">
        <v>-1869.4</v>
      </c>
      <c r="AZ126" s="28" t="n"/>
      <c r="BA126" s="241" t="n"/>
      <c r="BB126" s="27" t="n">
        <v>0</v>
      </c>
      <c r="BC126" s="28" t="n"/>
      <c r="BD126" s="241" t="n"/>
      <c r="BE126" s="27" t="n">
        <v>0</v>
      </c>
      <c r="BF126" s="28" t="n"/>
      <c r="BG126" s="241" t="n"/>
      <c r="BH126" s="27" t="n">
        <v>0</v>
      </c>
      <c r="BI126" s="28" t="n"/>
      <c r="BK126" s="442">
        <f>SUM(I126,L126,O126,R126,U126,X126,AA126,AD126,AG126,AJ126,AM126,AP126)</f>
        <v/>
      </c>
      <c r="BL126" s="442">
        <f>BK126-AV126</f>
        <v/>
      </c>
      <c r="BM126" s="442">
        <f>SUM(J126,M126,P126,S126,V126)</f>
        <v/>
      </c>
      <c r="BN126" s="442">
        <f>BM126-AT126</f>
        <v/>
      </c>
      <c r="BP126" s="463">
        <f>_xlfn.FORMULATEXT(V126) &amp; "+SOMASES(Aut_Ajustes_Manuais!$G:$G;Aut_Ajustes_Manuais!$I:$I;DRE!T$4;Aut_Ajustes_Manuais!$F:$F;""" &amp; A126 &amp; """)"</f>
        <v/>
      </c>
    </row>
    <row r="127" outlineLevel="1" customFormat="1" s="463">
      <c r="A127" s="95" t="inlineStr">
        <is>
          <t xml:space="preserve">  -  Sub Chefe de Bar</t>
        </is>
      </c>
      <c r="B127" s="468" t="n"/>
      <c r="C127" s="24" t="n"/>
      <c r="D127" s="55" t="inlineStr">
        <is>
          <t>Salário Bruto com INSS Segurado dentro do valor</t>
        </is>
      </c>
      <c r="E127" s="87" t="n"/>
      <c r="F127" s="56" t="n"/>
      <c r="G127" s="33" t="n"/>
      <c r="H127" s="241" t="n"/>
      <c r="I127" s="27" t="n">
        <v>0</v>
      </c>
      <c r="J127" s="28" t="n"/>
      <c r="K127" s="241" t="n"/>
      <c r="L127" s="27" t="n">
        <v>0</v>
      </c>
      <c r="M127" s="28" t="n"/>
      <c r="N127" s="241" t="n"/>
      <c r="O127" s="27" t="n">
        <v>0</v>
      </c>
      <c r="P127" s="28" t="n"/>
      <c r="Q127" s="241" t="n"/>
      <c r="R127" s="27" t="n">
        <v>0</v>
      </c>
      <c r="S127" s="28" t="n"/>
      <c r="T127" s="241" t="n"/>
      <c r="U127" s="27" t="n">
        <v>0</v>
      </c>
      <c r="V127" s="28" t="n"/>
      <c r="W127" s="241" t="n"/>
      <c r="X127" s="27" t="n">
        <v>0</v>
      </c>
      <c r="Y127" s="28" t="n"/>
      <c r="Z127" s="241" t="n"/>
      <c r="AA127" s="27" t="n">
        <v>0</v>
      </c>
      <c r="AB127" s="28" t="n"/>
      <c r="AC127" s="241" t="n"/>
      <c r="AD127" s="27" t="n">
        <v>0</v>
      </c>
      <c r="AE127" s="28" t="n"/>
      <c r="AF127" s="241" t="n"/>
      <c r="AG127" s="27" t="n">
        <v>0</v>
      </c>
      <c r="AH127" s="28" t="n"/>
      <c r="AI127" s="241" t="n"/>
      <c r="AJ127" s="27" t="n">
        <v>0</v>
      </c>
      <c r="AK127" s="28" t="n"/>
      <c r="AL127" s="241" t="n"/>
      <c r="AM127" s="27" t="n">
        <v>0</v>
      </c>
      <c r="AN127" s="28" t="n"/>
      <c r="AO127" s="241" t="n"/>
      <c r="AP127" s="27" t="n">
        <v>0</v>
      </c>
      <c r="AQ127" s="28" t="n"/>
      <c r="AR127" s="241">
        <f>SUMIFS($H127:$AO127,$H$5:$AO$5,"&lt;"&amp;MONTH(TODAY()),$H$6:$AO$6,"REAL 25")</f>
        <v/>
      </c>
      <c r="AS127" s="27">
        <f>SUMIFS($I127:$AP127,$I$5:$AP$5,"&lt;"&amp;MONTH(TODAY()),$I$6:$AP$6,"ORÇADO ")</f>
        <v/>
      </c>
      <c r="AT127" s="28">
        <f>SUMIFS($J127:$AQ127,$J$5:$AQ$5,"&lt;"&amp;MONTH(TODAY()),$J$6:$AQ$6,"REAL 26")</f>
        <v/>
      </c>
      <c r="AU127" s="241">
        <f>SUM(H127,K127,N127,Q127,T127,W127,Z127,AC127,AF127,AI127,AL127,AO127)</f>
        <v/>
      </c>
      <c r="AV127" s="27">
        <f>SUM(I127,L127,O127,R127,U127,X127,AA127,AD127,AG127,AJ127,AM127,AP127)</f>
        <v/>
      </c>
      <c r="AW127" s="28">
        <f>SUM(J127,M127,P127,S127,V127,Y127,AB127,AE127,AH127,AK127,AN127,AQ127)</f>
        <v/>
      </c>
      <c r="AX127" s="241" t="n"/>
      <c r="AY127" s="27" t="n">
        <v>0</v>
      </c>
      <c r="AZ127" s="28" t="n"/>
      <c r="BA127" s="241" t="n"/>
      <c r="BB127" s="27" t="n">
        <v>0</v>
      </c>
      <c r="BC127" s="28" t="n"/>
      <c r="BD127" s="241" t="n"/>
      <c r="BE127" s="27" t="n">
        <v>0</v>
      </c>
      <c r="BF127" s="28" t="n"/>
      <c r="BG127" s="241" t="n"/>
      <c r="BH127" s="27" t="n">
        <v>0</v>
      </c>
      <c r="BI127" s="28" t="n"/>
      <c r="BK127" s="442">
        <f>SUM(I127,L127,O127,R127,U127,X127,AA127,AD127,AG127,AJ127,AM127,AP127)</f>
        <v/>
      </c>
      <c r="BL127" s="442">
        <f>BK127-AV127</f>
        <v/>
      </c>
      <c r="BM127" s="442">
        <f>SUM(J127,M127,P127,S127,V127)</f>
        <v/>
      </c>
      <c r="BN127" s="442">
        <f>BM127-AT127</f>
        <v/>
      </c>
      <c r="BP127" s="463">
        <f>_xlfn.FORMULATEXT(V127) &amp; "+SOMASES(Aut_Ajustes_Manuais!$G:$G;Aut_Ajustes_Manuais!$I:$I;DRE!T$4;Aut_Ajustes_Manuais!$F:$F;""" &amp; A127 &amp; """)"</f>
        <v/>
      </c>
    </row>
    <row r="128" outlineLevel="1" customFormat="1" s="463">
      <c r="A128" s="95" t="inlineStr">
        <is>
          <t xml:space="preserve">  -  Bartender III</t>
        </is>
      </c>
      <c r="B128" s="468" t="n"/>
      <c r="C128" s="24" t="n"/>
      <c r="D128" s="55" t="inlineStr">
        <is>
          <t>Salário Bruto com INSS Segurado dentro do valor</t>
        </is>
      </c>
      <c r="E128" s="87" t="n"/>
      <c r="F128" s="56" t="n"/>
      <c r="G128" s="33" t="n"/>
      <c r="H128" s="241" t="n"/>
      <c r="I128" s="27" t="n">
        <v>-7754.24</v>
      </c>
      <c r="J128" s="28" t="n"/>
      <c r="K128" s="241" t="n"/>
      <c r="L128" s="27" t="n">
        <v>-3877.12</v>
      </c>
      <c r="M128" s="28" t="n"/>
      <c r="N128" s="241" t="n"/>
      <c r="O128" s="27" t="n">
        <v>-3877.12</v>
      </c>
      <c r="P128" s="28" t="n"/>
      <c r="Q128" s="241" t="n"/>
      <c r="R128" s="27" t="n">
        <v>-3877.12</v>
      </c>
      <c r="S128" s="28" t="n"/>
      <c r="T128" s="241" t="n"/>
      <c r="U128" s="27" t="n">
        <v>-3877.12</v>
      </c>
      <c r="V128" s="28" t="n"/>
      <c r="W128" s="241" t="n"/>
      <c r="X128" s="27" t="n">
        <v>-4039.95904</v>
      </c>
      <c r="Y128" s="28" t="n"/>
      <c r="Z128" s="241" t="n"/>
      <c r="AA128" s="27" t="n">
        <v>-4039.95904</v>
      </c>
      <c r="AB128" s="28" t="n"/>
      <c r="AC128" s="241" t="n"/>
      <c r="AD128" s="27" t="n">
        <v>-4039.95904</v>
      </c>
      <c r="AE128" s="28" t="n"/>
      <c r="AF128" s="241" t="n"/>
      <c r="AG128" s="27" t="n">
        <v>-4039.95904</v>
      </c>
      <c r="AH128" s="28" t="n"/>
      <c r="AI128" s="241" t="n"/>
      <c r="AJ128" s="27" t="n">
        <v>-4039.95904</v>
      </c>
      <c r="AK128" s="28" t="n"/>
      <c r="AL128" s="241" t="n"/>
      <c r="AM128" s="27" t="n">
        <v>-4039.95904</v>
      </c>
      <c r="AN128" s="28" t="n"/>
      <c r="AO128" s="241" t="n"/>
      <c r="AP128" s="27" t="n">
        <v>-4039.95904</v>
      </c>
      <c r="AQ128" s="28" t="n"/>
      <c r="AR128" s="241">
        <f>SUMIFS($H128:$AO128,$H$5:$AO$5,"&lt;"&amp;MONTH(TODAY()),$H$6:$AO$6,"REAL 25")</f>
        <v/>
      </c>
      <c r="AS128" s="27">
        <f>SUMIFS($I128:$AP128,$I$5:$AP$5,"&lt;"&amp;MONTH(TODAY()),$I$6:$AP$6,"ORÇADO ")</f>
        <v/>
      </c>
      <c r="AT128" s="28">
        <f>SUMIFS($J128:$AQ128,$J$5:$AQ$5,"&lt;"&amp;MONTH(TODAY()),$J$6:$AQ$6,"REAL 26")</f>
        <v/>
      </c>
      <c r="AU128" s="241">
        <f>SUM(H128,K128,N128,Q128,T128,W128,Z128,AC128,AF128,AI128,AL128,AO128)</f>
        <v/>
      </c>
      <c r="AV128" s="27">
        <f>SUM(I128,L128,O128,R128,U128,X128,AA128,AD128,AG128,AJ128,AM128,AP128)</f>
        <v/>
      </c>
      <c r="AW128" s="28">
        <f>SUM(J128,M128,P128,S128,V128,Y128,AB128,AE128,AH128,AK128,AN128,AQ128)</f>
        <v/>
      </c>
      <c r="AX128" s="241" t="n"/>
      <c r="AY128" s="27" t="n">
        <v>-15508.48</v>
      </c>
      <c r="AZ128" s="28" t="n"/>
      <c r="BA128" s="241" t="n"/>
      <c r="BB128" s="27" t="n">
        <v>-11794.19904</v>
      </c>
      <c r="BC128" s="28" t="n"/>
      <c r="BD128" s="241" t="n"/>
      <c r="BE128" s="27" t="n">
        <v>-12119.87712</v>
      </c>
      <c r="BF128" s="28" t="n"/>
      <c r="BG128" s="241" t="n"/>
      <c r="BH128" s="27" t="n">
        <v>-12119.87712</v>
      </c>
      <c r="BI128" s="28" t="n"/>
      <c r="BK128" s="442">
        <f>SUM(I128,L128,O128,R128,U128,X128,AA128,AD128,AG128,AJ128,AM128,AP128)</f>
        <v/>
      </c>
      <c r="BL128" s="442">
        <f>BK128-AV128</f>
        <v/>
      </c>
      <c r="BM128" s="442">
        <f>SUM(J128,M128,P128,S128,V128)</f>
        <v/>
      </c>
      <c r="BN128" s="442">
        <f>BM128-AT128</f>
        <v/>
      </c>
      <c r="BP128" s="463">
        <f>_xlfn.FORMULATEXT(V128) &amp; "+SOMASES(Aut_Ajustes_Manuais!$G:$G;Aut_Ajustes_Manuais!$I:$I;DRE!T$4;Aut_Ajustes_Manuais!$F:$F;""" &amp; A128 &amp; """)"</f>
        <v/>
      </c>
    </row>
    <row r="129" outlineLevel="1" customFormat="1" s="463">
      <c r="A129" s="95" t="inlineStr">
        <is>
          <t xml:space="preserve">  -  Bartender II</t>
        </is>
      </c>
      <c r="B129" s="468" t="n"/>
      <c r="C129" s="24" t="n"/>
      <c r="D129" s="55" t="inlineStr">
        <is>
          <t>Salário Bruto com INSS Segurado dentro do valor</t>
        </is>
      </c>
      <c r="E129" s="87" t="n"/>
      <c r="F129" s="56" t="n"/>
      <c r="G129" s="33" t="n"/>
      <c r="H129" s="241" t="n"/>
      <c r="I129" s="27" t="n">
        <v>0</v>
      </c>
      <c r="J129" s="28" t="n"/>
      <c r="K129" s="241" t="n"/>
      <c r="L129" s="27" t="n">
        <v>-3930.64</v>
      </c>
      <c r="M129" s="28" t="n"/>
      <c r="N129" s="241" t="n"/>
      <c r="O129" s="27" t="n">
        <v>-3930.64</v>
      </c>
      <c r="P129" s="28" t="n"/>
      <c r="Q129" s="241" t="n"/>
      <c r="R129" s="27" t="n">
        <v>-3930.64</v>
      </c>
      <c r="S129" s="28" t="n"/>
      <c r="T129" s="241" t="n"/>
      <c r="U129" s="27" t="n">
        <v>-3930.64</v>
      </c>
      <c r="V129" s="28" t="n"/>
      <c r="W129" s="241" t="n"/>
      <c r="X129" s="27" t="n">
        <v>-4095.72688</v>
      </c>
      <c r="Y129" s="28" t="n"/>
      <c r="Z129" s="241" t="n"/>
      <c r="AA129" s="27" t="n">
        <v>-4095.72688</v>
      </c>
      <c r="AB129" s="28" t="n"/>
      <c r="AC129" s="241" t="n"/>
      <c r="AD129" s="27" t="n">
        <v>-4095.72688</v>
      </c>
      <c r="AE129" s="28" t="n"/>
      <c r="AF129" s="241" t="n"/>
      <c r="AG129" s="27" t="n">
        <v>-4095.72688</v>
      </c>
      <c r="AH129" s="28" t="n"/>
      <c r="AI129" s="241" t="n"/>
      <c r="AJ129" s="27" t="n">
        <v>-4095.72688</v>
      </c>
      <c r="AK129" s="28" t="n"/>
      <c r="AL129" s="241" t="n"/>
      <c r="AM129" s="27" t="n">
        <v>-4095.72688</v>
      </c>
      <c r="AN129" s="28" t="n"/>
      <c r="AO129" s="241" t="n"/>
      <c r="AP129" s="27" t="n">
        <v>-4095.72688</v>
      </c>
      <c r="AQ129" s="28" t="n"/>
      <c r="AR129" s="241">
        <f>SUMIFS($H129:$AO129,$H$5:$AO$5,"&lt;"&amp;MONTH(TODAY()),$H$6:$AO$6,"REAL 25")</f>
        <v/>
      </c>
      <c r="AS129" s="27">
        <f>SUMIFS($I129:$AP129,$I$5:$AP$5,"&lt;"&amp;MONTH(TODAY()),$I$6:$AP$6,"ORÇADO ")</f>
        <v/>
      </c>
      <c r="AT129" s="28">
        <f>SUMIFS($J129:$AQ129,$J$5:$AQ$5,"&lt;"&amp;MONTH(TODAY()),$J$6:$AQ$6,"REAL 26")</f>
        <v/>
      </c>
      <c r="AU129" s="241">
        <f>SUM(H129,K129,N129,Q129,T129,W129,Z129,AC129,AF129,AI129,AL129,AO129)</f>
        <v/>
      </c>
      <c r="AV129" s="27">
        <f>SUM(I129,L129,O129,R129,U129,X129,AA129,AD129,AG129,AJ129,AM129,AP129)</f>
        <v/>
      </c>
      <c r="AW129" s="28">
        <f>SUM(J129,M129,P129,S129,V129,Y129,AB129,AE129,AH129,AK129,AN129,AQ129)</f>
        <v/>
      </c>
      <c r="AX129" s="241" t="n"/>
      <c r="AY129" s="27" t="n">
        <v>-7861.28</v>
      </c>
      <c r="AZ129" s="28" t="n"/>
      <c r="BA129" s="241" t="n"/>
      <c r="BB129" s="27" t="n">
        <v>-11957.00688</v>
      </c>
      <c r="BC129" s="28" t="n"/>
      <c r="BD129" s="241" t="n"/>
      <c r="BE129" s="27" t="n">
        <v>-12287.18064</v>
      </c>
      <c r="BF129" s="28" t="n"/>
      <c r="BG129" s="241" t="n"/>
      <c r="BH129" s="27" t="n">
        <v>-12287.18064</v>
      </c>
      <c r="BI129" s="28" t="n"/>
      <c r="BK129" s="442">
        <f>SUM(I129,L129,O129,R129,U129,X129,AA129,AD129,AG129,AJ129,AM129,AP129)</f>
        <v/>
      </c>
      <c r="BL129" s="442">
        <f>BK129-AV129</f>
        <v/>
      </c>
      <c r="BM129" s="442">
        <f>SUM(J129,M129,P129,S129,V129)</f>
        <v/>
      </c>
      <c r="BN129" s="442">
        <f>BM129-AT129</f>
        <v/>
      </c>
      <c r="BP129" s="463">
        <f>_xlfn.FORMULATEXT(V129) &amp; "+SOMASES(Aut_Ajustes_Manuais!$G:$G;Aut_Ajustes_Manuais!$I:$I;DRE!T$4;Aut_Ajustes_Manuais!$F:$F;""" &amp; A129 &amp; """)"</f>
        <v/>
      </c>
    </row>
    <row r="130" outlineLevel="1" customFormat="1" s="463">
      <c r="A130" s="95" t="inlineStr">
        <is>
          <t xml:space="preserve">  -  Bartender I</t>
        </is>
      </c>
      <c r="B130" s="468" t="n"/>
      <c r="C130" s="24" t="n"/>
      <c r="D130" s="55" t="inlineStr">
        <is>
          <t>Salário Bruto com INSS Segurado dentro do valor</t>
        </is>
      </c>
      <c r="E130" s="87" t="n"/>
      <c r="F130" s="56" t="n"/>
      <c r="G130" s="33" t="n"/>
      <c r="H130" s="241" t="n"/>
      <c r="I130" s="27" t="n">
        <v>-2563.83</v>
      </c>
      <c r="J130" s="28" t="n"/>
      <c r="K130" s="241" t="n"/>
      <c r="L130" s="27" t="n">
        <v>-2563.83</v>
      </c>
      <c r="M130" s="28" t="n"/>
      <c r="N130" s="241" t="n"/>
      <c r="O130" s="27" t="n">
        <v>-2563.83</v>
      </c>
      <c r="P130" s="28" t="n"/>
      <c r="Q130" s="241" t="n"/>
      <c r="R130" s="27" t="n">
        <v>-2563.83</v>
      </c>
      <c r="S130" s="28" t="n"/>
      <c r="T130" s="241" t="n"/>
      <c r="U130" s="27" t="n">
        <v>-2563.83</v>
      </c>
      <c r="V130" s="28" t="n"/>
      <c r="W130" s="241" t="n"/>
      <c r="X130" s="27" t="n">
        <v>-2671.51086</v>
      </c>
      <c r="Y130" s="28" t="n"/>
      <c r="Z130" s="241" t="n"/>
      <c r="AA130" s="27" t="n">
        <v>-2671.51086</v>
      </c>
      <c r="AB130" s="28" t="n"/>
      <c r="AC130" s="241" t="n"/>
      <c r="AD130" s="27" t="n">
        <v>-2671.51086</v>
      </c>
      <c r="AE130" s="28" t="n"/>
      <c r="AF130" s="241" t="n"/>
      <c r="AG130" s="27" t="n">
        <v>-2671.51086</v>
      </c>
      <c r="AH130" s="28" t="n"/>
      <c r="AI130" s="241" t="n"/>
      <c r="AJ130" s="27" t="n">
        <v>-2671.51086</v>
      </c>
      <c r="AK130" s="28" t="n"/>
      <c r="AL130" s="241" t="n"/>
      <c r="AM130" s="27" t="n">
        <v>-2671.51086</v>
      </c>
      <c r="AN130" s="28" t="n"/>
      <c r="AO130" s="241" t="n"/>
      <c r="AP130" s="27" t="n">
        <v>-2671.51086</v>
      </c>
      <c r="AQ130" s="28" t="n"/>
      <c r="AR130" s="241">
        <f>SUMIFS($H130:$AO130,$H$5:$AO$5,"&lt;"&amp;MONTH(TODAY()),$H$6:$AO$6,"REAL 25")</f>
        <v/>
      </c>
      <c r="AS130" s="27">
        <f>SUMIFS($I130:$AP130,$I$5:$AP$5,"&lt;"&amp;MONTH(TODAY()),$I$6:$AP$6,"ORÇADO ")</f>
        <v/>
      </c>
      <c r="AT130" s="28">
        <f>SUMIFS($J130:$AQ130,$J$5:$AQ$5,"&lt;"&amp;MONTH(TODAY()),$J$6:$AQ$6,"REAL 26")</f>
        <v/>
      </c>
      <c r="AU130" s="241">
        <f>SUM(H130,K130,N130,Q130,T130,W130,Z130,AC130,AF130,AI130,AL130,AO130)</f>
        <v/>
      </c>
      <c r="AV130" s="27">
        <f>SUM(I130,L130,O130,R130,U130,X130,AA130,AD130,AG130,AJ130,AM130,AP130)</f>
        <v/>
      </c>
      <c r="AW130" s="28">
        <f>SUM(J130,M130,P130,S130,V130,Y130,AB130,AE130,AH130,AK130,AN130,AQ130)</f>
        <v/>
      </c>
      <c r="AX130" s="241" t="n"/>
      <c r="AY130" s="27" t="n">
        <v>-7691.49</v>
      </c>
      <c r="AZ130" s="28" t="n"/>
      <c r="BA130" s="241" t="n"/>
      <c r="BB130" s="27" t="n">
        <v>-7799.17086</v>
      </c>
      <c r="BC130" s="28" t="n"/>
      <c r="BD130" s="241" t="n"/>
      <c r="BE130" s="27" t="n">
        <v>-8014.532579999999</v>
      </c>
      <c r="BF130" s="28" t="n"/>
      <c r="BG130" s="241" t="n"/>
      <c r="BH130" s="27" t="n">
        <v>-8014.532579999999</v>
      </c>
      <c r="BI130" s="28" t="n"/>
      <c r="BK130" s="442">
        <f>SUM(I130,L130,O130,R130,U130,X130,AA130,AD130,AG130,AJ130,AM130,AP130)</f>
        <v/>
      </c>
      <c r="BL130" s="442">
        <f>BK130-AV130</f>
        <v/>
      </c>
      <c r="BM130" s="442">
        <f>SUM(J130,M130,P130,S130,V130)</f>
        <v/>
      </c>
      <c r="BN130" s="442">
        <f>BM130-AT130</f>
        <v/>
      </c>
      <c r="BP130" s="463">
        <f>_xlfn.FORMULATEXT(V130) &amp; "+SOMASES(Aut_Ajustes_Manuais!$G:$G;Aut_Ajustes_Manuais!$I:$I;DRE!T$4;Aut_Ajustes_Manuais!$F:$F;""" &amp; A130 &amp; """)"</f>
        <v/>
      </c>
    </row>
    <row r="131" outlineLevel="1" customFormat="1" s="463">
      <c r="A131" s="95" t="inlineStr">
        <is>
          <t xml:space="preserve">  -  Bar Back</t>
        </is>
      </c>
      <c r="B131" s="468" t="n"/>
      <c r="C131" s="24" t="n"/>
      <c r="D131" s="55" t="inlineStr">
        <is>
          <t>Salário Bruto com INSS Segurado dentro do valor</t>
        </is>
      </c>
      <c r="E131" s="87" t="n"/>
      <c r="F131" s="56" t="n"/>
      <c r="G131" s="33" t="n"/>
      <c r="H131" s="241" t="n"/>
      <c r="I131" s="27" t="n">
        <v>-3738.8</v>
      </c>
      <c r="J131" s="28" t="n"/>
      <c r="K131" s="241" t="n"/>
      <c r="L131" s="27" t="n">
        <v>-3738.8</v>
      </c>
      <c r="M131" s="28" t="n"/>
      <c r="N131" s="241" t="n"/>
      <c r="O131" s="27" t="n">
        <v>-3738.8</v>
      </c>
      <c r="P131" s="28" t="n"/>
      <c r="Q131" s="241" t="n"/>
      <c r="R131" s="27" t="n">
        <v>-3738.8</v>
      </c>
      <c r="S131" s="28" t="n"/>
      <c r="T131" s="241" t="n"/>
      <c r="U131" s="27" t="n">
        <v>-3738.8</v>
      </c>
      <c r="V131" s="28" t="n"/>
      <c r="W131" s="241" t="n"/>
      <c r="X131" s="27" t="n">
        <v>-3895.8296</v>
      </c>
      <c r="Y131" s="28" t="n"/>
      <c r="Z131" s="241" t="n"/>
      <c r="AA131" s="27" t="n">
        <v>-3895.8296</v>
      </c>
      <c r="AB131" s="28" t="n"/>
      <c r="AC131" s="241" t="n"/>
      <c r="AD131" s="27" t="n">
        <v>-3895.8296</v>
      </c>
      <c r="AE131" s="28" t="n"/>
      <c r="AF131" s="241" t="n"/>
      <c r="AG131" s="27" t="n">
        <v>-3895.8296</v>
      </c>
      <c r="AH131" s="28" t="n"/>
      <c r="AI131" s="241" t="n"/>
      <c r="AJ131" s="27" t="n">
        <v>-3895.8296</v>
      </c>
      <c r="AK131" s="28" t="n"/>
      <c r="AL131" s="241" t="n"/>
      <c r="AM131" s="27" t="n">
        <v>-3895.8296</v>
      </c>
      <c r="AN131" s="28" t="n"/>
      <c r="AO131" s="241" t="n"/>
      <c r="AP131" s="27" t="n">
        <v>-3895.8296</v>
      </c>
      <c r="AQ131" s="28" t="n"/>
      <c r="AR131" s="241">
        <f>SUMIFS($H131:$AO131,$H$5:$AO$5,"&lt;"&amp;MONTH(TODAY()),$H$6:$AO$6,"REAL 25")</f>
        <v/>
      </c>
      <c r="AS131" s="27">
        <f>SUMIFS($I131:$AP131,$I$5:$AP$5,"&lt;"&amp;MONTH(TODAY()),$I$6:$AP$6,"ORÇADO ")</f>
        <v/>
      </c>
      <c r="AT131" s="28">
        <f>SUMIFS($J131:$AQ131,$J$5:$AQ$5,"&lt;"&amp;MONTH(TODAY()),$J$6:$AQ$6,"REAL 26")</f>
        <v/>
      </c>
      <c r="AU131" s="241">
        <f>SUM(H131,K131,N131,Q131,T131,W131,Z131,AC131,AF131,AI131,AL131,AO131)</f>
        <v/>
      </c>
      <c r="AV131" s="27">
        <f>SUM(I131,L131,O131,R131,U131,X131,AA131,AD131,AG131,AJ131,AM131,AP131)</f>
        <v/>
      </c>
      <c r="AW131" s="28">
        <f>SUM(J131,M131,P131,S131,V131,Y131,AB131,AE131,AH131,AK131,AN131,AQ131)</f>
        <v/>
      </c>
      <c r="AX131" s="241" t="n"/>
      <c r="AY131" s="27" t="n">
        <v>-11216.4</v>
      </c>
      <c r="AZ131" s="28" t="n"/>
      <c r="BA131" s="241" t="n"/>
      <c r="BB131" s="27" t="n">
        <v>-11373.4296</v>
      </c>
      <c r="BC131" s="28" t="n"/>
      <c r="BD131" s="241" t="n"/>
      <c r="BE131" s="27" t="n">
        <v>-11687.4888</v>
      </c>
      <c r="BF131" s="28" t="n"/>
      <c r="BG131" s="241" t="n"/>
      <c r="BH131" s="27" t="n">
        <v>-11687.4888</v>
      </c>
      <c r="BI131" s="28" t="n"/>
      <c r="BK131" s="442">
        <f>SUM(I131,L131,O131,R131,U131,X131,AA131,AD131,AG131,AJ131,AM131,AP131)</f>
        <v/>
      </c>
      <c r="BL131" s="442">
        <f>BK131-AV131</f>
        <v/>
      </c>
      <c r="BM131" s="442">
        <f>SUM(J131,M131,P131,S131,V131)</f>
        <v/>
      </c>
      <c r="BN131" s="442">
        <f>BM131-AT131</f>
        <v/>
      </c>
      <c r="BP131" s="463">
        <f>_xlfn.FORMULATEXT(V131) &amp; "+SOMASES(Aut_Ajustes_Manuais!$G:$G;Aut_Ajustes_Manuais!$I:$I;DRE!T$4;Aut_Ajustes_Manuais!$F:$F;""" &amp; A131 &amp; """)"</f>
        <v/>
      </c>
    </row>
    <row r="132" outlineLevel="1" customFormat="1" s="463">
      <c r="A132" s="95" t="inlineStr">
        <is>
          <t xml:space="preserve">  -  Barista III</t>
        </is>
      </c>
      <c r="B132" s="468" t="n"/>
      <c r="C132" s="24" t="n"/>
      <c r="D132" s="55" t="inlineStr">
        <is>
          <t>Salário Bruto com INSS Segurado dentro do valor</t>
        </is>
      </c>
      <c r="E132" s="87" t="n"/>
      <c r="F132" s="56" t="n"/>
      <c r="G132" s="33" t="n"/>
      <c r="H132" s="241" t="n"/>
      <c r="I132" s="27" t="n">
        <v>-2330.67</v>
      </c>
      <c r="J132" s="28" t="n"/>
      <c r="K132" s="241" t="n"/>
      <c r="L132" s="27" t="n">
        <v>0</v>
      </c>
      <c r="M132" s="28" t="n"/>
      <c r="N132" s="241" t="n"/>
      <c r="O132" s="27" t="n">
        <v>0</v>
      </c>
      <c r="P132" s="28" t="n"/>
      <c r="Q132" s="241" t="n"/>
      <c r="R132" s="27" t="n">
        <v>0</v>
      </c>
      <c r="S132" s="28" t="n"/>
      <c r="T132" s="241" t="n"/>
      <c r="U132" s="27" t="n">
        <v>0</v>
      </c>
      <c r="V132" s="28" t="n"/>
      <c r="W132" s="241" t="n"/>
      <c r="X132" s="27" t="n">
        <v>0</v>
      </c>
      <c r="Y132" s="28" t="n"/>
      <c r="Z132" s="241" t="n"/>
      <c r="AA132" s="27" t="n">
        <v>0</v>
      </c>
      <c r="AB132" s="28" t="n"/>
      <c r="AC132" s="241" t="n"/>
      <c r="AD132" s="27" t="n">
        <v>0</v>
      </c>
      <c r="AE132" s="28" t="n"/>
      <c r="AF132" s="241" t="n"/>
      <c r="AG132" s="27" t="n">
        <v>0</v>
      </c>
      <c r="AH132" s="28" t="n"/>
      <c r="AI132" s="241" t="n"/>
      <c r="AJ132" s="27" t="n">
        <v>0</v>
      </c>
      <c r="AK132" s="28" t="n"/>
      <c r="AL132" s="241" t="n"/>
      <c r="AM132" s="27" t="n">
        <v>0</v>
      </c>
      <c r="AN132" s="28" t="n"/>
      <c r="AO132" s="241" t="n"/>
      <c r="AP132" s="27" t="n">
        <v>0</v>
      </c>
      <c r="AQ132" s="28" t="n"/>
      <c r="AR132" s="241">
        <f>SUMIFS($H132:$AO132,$H$5:$AO$5,"&lt;"&amp;MONTH(TODAY()),$H$6:$AO$6,"REAL 25")</f>
        <v/>
      </c>
      <c r="AS132" s="27">
        <f>SUMIFS($I132:$AP132,$I$5:$AP$5,"&lt;"&amp;MONTH(TODAY()),$I$6:$AP$6,"ORÇADO ")</f>
        <v/>
      </c>
      <c r="AT132" s="28">
        <f>SUMIFS($J132:$AQ132,$J$5:$AQ$5,"&lt;"&amp;MONTH(TODAY()),$J$6:$AQ$6,"REAL 26")</f>
        <v/>
      </c>
      <c r="AU132" s="241">
        <f>SUM(H132,K132,N132,Q132,T132,W132,Z132,AC132,AF132,AI132,AL132,AO132)</f>
        <v/>
      </c>
      <c r="AV132" s="27">
        <f>SUM(I132,L132,O132,R132,U132,X132,AA132,AD132,AG132,AJ132,AM132,AP132)</f>
        <v/>
      </c>
      <c r="AW132" s="28">
        <f>SUM(J132,M132,P132,S132,V132,Y132,AB132,AE132,AH132,AK132,AN132,AQ132)</f>
        <v/>
      </c>
      <c r="AX132" s="241" t="n"/>
      <c r="AY132" s="27" t="n">
        <v>-2330.67</v>
      </c>
      <c r="AZ132" s="28" t="n"/>
      <c r="BA132" s="241" t="n"/>
      <c r="BB132" s="27" t="n">
        <v>0</v>
      </c>
      <c r="BC132" s="28" t="n"/>
      <c r="BD132" s="241" t="n"/>
      <c r="BE132" s="27" t="n">
        <v>0</v>
      </c>
      <c r="BF132" s="28" t="n"/>
      <c r="BG132" s="241" t="n"/>
      <c r="BH132" s="27" t="n">
        <v>0</v>
      </c>
      <c r="BI132" s="28" t="n"/>
      <c r="BK132" s="442">
        <f>SUM(I132,L132,O132,R132,U132,X132,AA132,AD132,AG132,AJ132,AM132,AP132)</f>
        <v/>
      </c>
      <c r="BL132" s="442">
        <f>BK132-AV132</f>
        <v/>
      </c>
      <c r="BM132" s="442">
        <f>SUM(J132,M132,P132,S132,V132)</f>
        <v/>
      </c>
      <c r="BN132" s="442">
        <f>BM132-AT132</f>
        <v/>
      </c>
      <c r="BP132" s="463">
        <f>_xlfn.FORMULATEXT(V132) &amp; "+SOMASES(Aut_Ajustes_Manuais!$G:$G;Aut_Ajustes_Manuais!$I:$I;DRE!T$4;Aut_Ajustes_Manuais!$F:$F;""" &amp; A132 &amp; """)"</f>
        <v/>
      </c>
    </row>
    <row r="133" outlineLevel="1" customFormat="1" s="463">
      <c r="A133" s="95" t="inlineStr">
        <is>
          <t xml:space="preserve">  -  Barista II</t>
        </is>
      </c>
      <c r="B133" s="468" t="n"/>
      <c r="C133" s="24" t="n"/>
      <c r="D133" s="55" t="inlineStr">
        <is>
          <t>Salário Bruto com INSS Segurado dentro do valor</t>
        </is>
      </c>
      <c r="E133" s="87" t="n"/>
      <c r="F133" s="56" t="n"/>
      <c r="G133" s="33" t="n"/>
      <c r="H133" s="241" t="n"/>
      <c r="I133" s="27" t="n">
        <v>0</v>
      </c>
      <c r="J133" s="28" t="n"/>
      <c r="K133" s="241" t="n"/>
      <c r="L133" s="27" t="n">
        <v>-2553.88</v>
      </c>
      <c r="M133" s="28" t="n"/>
      <c r="N133" s="241" t="n"/>
      <c r="O133" s="27" t="n">
        <v>-2553.88</v>
      </c>
      <c r="P133" s="28" t="n"/>
      <c r="Q133" s="241" t="n"/>
      <c r="R133" s="27" t="n">
        <v>-2553.88</v>
      </c>
      <c r="S133" s="28" t="n"/>
      <c r="T133" s="241" t="n"/>
      <c r="U133" s="27" t="n">
        <v>-2553.88</v>
      </c>
      <c r="V133" s="28" t="n"/>
      <c r="W133" s="241" t="n"/>
      <c r="X133" s="27" t="n">
        <v>-2661.14296</v>
      </c>
      <c r="Y133" s="28" t="n"/>
      <c r="Z133" s="241" t="n"/>
      <c r="AA133" s="27" t="n">
        <v>-2661.14296</v>
      </c>
      <c r="AB133" s="28" t="n"/>
      <c r="AC133" s="241" t="n"/>
      <c r="AD133" s="27" t="n">
        <v>-2661.14296</v>
      </c>
      <c r="AE133" s="28" t="n"/>
      <c r="AF133" s="241" t="n"/>
      <c r="AG133" s="27" t="n">
        <v>-2661.14296</v>
      </c>
      <c r="AH133" s="28" t="n"/>
      <c r="AI133" s="241" t="n"/>
      <c r="AJ133" s="27" t="n">
        <v>-2661.14296</v>
      </c>
      <c r="AK133" s="28" t="n"/>
      <c r="AL133" s="241" t="n"/>
      <c r="AM133" s="27" t="n">
        <v>-2661.14296</v>
      </c>
      <c r="AN133" s="28" t="n"/>
      <c r="AO133" s="241" t="n"/>
      <c r="AP133" s="27" t="n">
        <v>-2661.14296</v>
      </c>
      <c r="AQ133" s="28" t="n"/>
      <c r="AR133" s="241">
        <f>SUMIFS($H133:$AO133,$H$5:$AO$5,"&lt;"&amp;MONTH(TODAY()),$H$6:$AO$6,"REAL 25")</f>
        <v/>
      </c>
      <c r="AS133" s="27">
        <f>SUMIFS($I133:$AP133,$I$5:$AP$5,"&lt;"&amp;MONTH(TODAY()),$I$6:$AP$6,"ORÇADO ")</f>
        <v/>
      </c>
      <c r="AT133" s="28">
        <f>SUMIFS($J133:$AQ133,$J$5:$AQ$5,"&lt;"&amp;MONTH(TODAY()),$J$6:$AQ$6,"REAL 26")</f>
        <v/>
      </c>
      <c r="AU133" s="241">
        <f>SUM(H133,K133,N133,Q133,T133,W133,Z133,AC133,AF133,AI133,AL133,AO133)</f>
        <v/>
      </c>
      <c r="AV133" s="27">
        <f>SUM(I133,L133,O133,R133,U133,X133,AA133,AD133,AG133,AJ133,AM133,AP133)</f>
        <v/>
      </c>
      <c r="AW133" s="28">
        <f>SUM(J133,M133,P133,S133,V133,Y133,AB133,AE133,AH133,AK133,AN133,AQ133)</f>
        <v/>
      </c>
      <c r="AX133" s="241" t="n"/>
      <c r="AY133" s="27" t="n">
        <v>-5107.76</v>
      </c>
      <c r="AZ133" s="28" t="n"/>
      <c r="BA133" s="241" t="n"/>
      <c r="BB133" s="27" t="n">
        <v>-7768.90296</v>
      </c>
      <c r="BC133" s="28" t="n"/>
      <c r="BD133" s="241" t="n"/>
      <c r="BE133" s="27" t="n">
        <v>-7983.42888</v>
      </c>
      <c r="BF133" s="28" t="n"/>
      <c r="BG133" s="241" t="n"/>
      <c r="BH133" s="27" t="n">
        <v>-7983.42888</v>
      </c>
      <c r="BI133" s="28" t="n"/>
      <c r="BK133" s="442">
        <f>SUM(I133,L133,O133,R133,U133,X133,AA133,AD133,AG133,AJ133,AM133,AP133)</f>
        <v/>
      </c>
      <c r="BL133" s="442">
        <f>BK133-AV133</f>
        <v/>
      </c>
      <c r="BM133" s="442">
        <f>SUM(J133,M133,P133,S133,V133)</f>
        <v/>
      </c>
      <c r="BN133" s="442">
        <f>BM133-AT133</f>
        <v/>
      </c>
      <c r="BP133" s="463">
        <f>_xlfn.FORMULATEXT(V133) &amp; "+SOMASES(Aut_Ajustes_Manuais!$G:$G;Aut_Ajustes_Manuais!$I:$I;DRE!T$4;Aut_Ajustes_Manuais!$F:$F;""" &amp; A133 &amp; """)"</f>
        <v/>
      </c>
    </row>
    <row r="134" outlineLevel="1" customFormat="1" s="463">
      <c r="A134" s="95" t="inlineStr">
        <is>
          <t xml:space="preserve">  -  Barista I</t>
        </is>
      </c>
      <c r="B134" s="468" t="n"/>
      <c r="C134" s="24" t="n"/>
      <c r="D134" s="55" t="inlineStr">
        <is>
          <t>Salário Bruto com INSS Segurado dentro do valor</t>
        </is>
      </c>
      <c r="E134" s="87" t="n"/>
      <c r="F134" s="56" t="n"/>
      <c r="G134" s="33" t="n"/>
      <c r="H134" s="241" t="n"/>
      <c r="I134" s="27" t="n">
        <v>0</v>
      </c>
      <c r="J134" s="28" t="n"/>
      <c r="K134" s="241" t="n"/>
      <c r="L134" s="27" t="n">
        <v>0</v>
      </c>
      <c r="M134" s="28" t="n"/>
      <c r="N134" s="241" t="n"/>
      <c r="O134" s="27" t="n">
        <v>0</v>
      </c>
      <c r="P134" s="28" t="n"/>
      <c r="Q134" s="241" t="n"/>
      <c r="R134" s="27" t="n">
        <v>0</v>
      </c>
      <c r="S134" s="28" t="n"/>
      <c r="T134" s="241" t="n"/>
      <c r="U134" s="27" t="n">
        <v>0</v>
      </c>
      <c r="V134" s="28" t="n"/>
      <c r="W134" s="241" t="n"/>
      <c r="X134" s="27" t="n">
        <v>0</v>
      </c>
      <c r="Y134" s="28" t="n"/>
      <c r="Z134" s="241" t="n"/>
      <c r="AA134" s="27" t="n">
        <v>0</v>
      </c>
      <c r="AB134" s="28" t="n"/>
      <c r="AC134" s="241" t="n"/>
      <c r="AD134" s="27" t="n">
        <v>0</v>
      </c>
      <c r="AE134" s="28" t="n"/>
      <c r="AF134" s="241" t="n"/>
      <c r="AG134" s="27" t="n">
        <v>0</v>
      </c>
      <c r="AH134" s="28" t="n"/>
      <c r="AI134" s="241" t="n"/>
      <c r="AJ134" s="27" t="n">
        <v>0</v>
      </c>
      <c r="AK134" s="28" t="n"/>
      <c r="AL134" s="241" t="n"/>
      <c r="AM134" s="27" t="n">
        <v>0</v>
      </c>
      <c r="AN134" s="28" t="n"/>
      <c r="AO134" s="241" t="n"/>
      <c r="AP134" s="27" t="n">
        <v>0</v>
      </c>
      <c r="AQ134" s="28" t="n"/>
      <c r="AR134" s="241">
        <f>SUMIFS($H134:$AO134,$H$5:$AO$5,"&lt;"&amp;MONTH(TODAY()),$H$6:$AO$6,"REAL 25")</f>
        <v/>
      </c>
      <c r="AS134" s="27">
        <f>SUMIFS($I134:$AP134,$I$5:$AP$5,"&lt;"&amp;MONTH(TODAY()),$I$6:$AP$6,"ORÇADO ")</f>
        <v/>
      </c>
      <c r="AT134" s="28">
        <f>SUMIFS($J134:$AQ134,$J$5:$AQ$5,"&lt;"&amp;MONTH(TODAY()),$J$6:$AQ$6,"REAL 26")</f>
        <v/>
      </c>
      <c r="AU134" s="241">
        <f>SUM(H134,K134,N134,Q134,T134,W134,Z134,AC134,AF134,AI134,AL134,AO134)</f>
        <v/>
      </c>
      <c r="AV134" s="27">
        <f>SUM(I134,L134,O134,R134,U134,X134,AA134,AD134,AG134,AJ134,AM134,AP134)</f>
        <v/>
      </c>
      <c r="AW134" s="28">
        <f>SUM(J134,M134,P134,S134,V134,Y134,AB134,AE134,AH134,AK134,AN134,AQ134)</f>
        <v/>
      </c>
      <c r="AX134" s="241" t="n"/>
      <c r="AY134" s="27" t="n">
        <v>0</v>
      </c>
      <c r="AZ134" s="28" t="n"/>
      <c r="BA134" s="241" t="n"/>
      <c r="BB134" s="27" t="n">
        <v>0</v>
      </c>
      <c r="BC134" s="28" t="n"/>
      <c r="BD134" s="241" t="n"/>
      <c r="BE134" s="27" t="n">
        <v>0</v>
      </c>
      <c r="BF134" s="28" t="n"/>
      <c r="BG134" s="241" t="n"/>
      <c r="BH134" s="27" t="n">
        <v>0</v>
      </c>
      <c r="BI134" s="28" t="n"/>
      <c r="BK134" s="442">
        <f>SUM(I134,L134,O134,R134,U134,X134,AA134,AD134,AG134,AJ134,AM134,AP134)</f>
        <v/>
      </c>
      <c r="BL134" s="442">
        <f>BK134-AV134</f>
        <v/>
      </c>
      <c r="BM134" s="442">
        <f>SUM(J134,M134,P134,S134,V134)</f>
        <v/>
      </c>
      <c r="BN134" s="442">
        <f>BM134-AT134</f>
        <v/>
      </c>
      <c r="BP134" s="463">
        <f>_xlfn.FORMULATEXT(V134) &amp; "+SOMASES(Aut_Ajustes_Manuais!$G:$G;Aut_Ajustes_Manuais!$I:$I;DRE!T$4;Aut_Ajustes_Manuais!$F:$F;""" &amp; A134 &amp; """)"</f>
        <v/>
      </c>
    </row>
    <row r="135" outlineLevel="1" customFormat="1" s="463">
      <c r="A135" s="95" t="inlineStr">
        <is>
          <t xml:space="preserve">  -  Chopeiro III</t>
        </is>
      </c>
      <c r="B135" s="468" t="n"/>
      <c r="C135" s="24" t="n"/>
      <c r="D135" s="55" t="inlineStr">
        <is>
          <t>Salário Bruto com INSS Segurado dentro do valor</t>
        </is>
      </c>
      <c r="E135" s="87" t="n"/>
      <c r="F135" s="56" t="n"/>
      <c r="G135" s="33" t="n"/>
      <c r="H135" s="241" t="n"/>
      <c r="I135" s="27" t="n">
        <v>0</v>
      </c>
      <c r="J135" s="28" t="n"/>
      <c r="K135" s="241" t="n"/>
      <c r="L135" s="27" t="n">
        <v>0</v>
      </c>
      <c r="M135" s="28" t="n"/>
      <c r="N135" s="241" t="n"/>
      <c r="O135" s="27" t="n">
        <v>0</v>
      </c>
      <c r="P135" s="28" t="n"/>
      <c r="Q135" s="241" t="n"/>
      <c r="R135" s="27" t="n">
        <v>0</v>
      </c>
      <c r="S135" s="28" t="n"/>
      <c r="T135" s="241" t="n"/>
      <c r="U135" s="27" t="n">
        <v>0</v>
      </c>
      <c r="V135" s="28" t="n"/>
      <c r="W135" s="241" t="n"/>
      <c r="X135" s="27" t="n">
        <v>0</v>
      </c>
      <c r="Y135" s="28" t="n"/>
      <c r="Z135" s="241" t="n"/>
      <c r="AA135" s="27" t="n">
        <v>0</v>
      </c>
      <c r="AB135" s="28" t="n"/>
      <c r="AC135" s="241" t="n"/>
      <c r="AD135" s="27" t="n">
        <v>0</v>
      </c>
      <c r="AE135" s="28" t="n"/>
      <c r="AF135" s="241" t="n"/>
      <c r="AG135" s="27" t="n">
        <v>0</v>
      </c>
      <c r="AH135" s="28" t="n"/>
      <c r="AI135" s="241" t="n"/>
      <c r="AJ135" s="27" t="n">
        <v>0</v>
      </c>
      <c r="AK135" s="28" t="n"/>
      <c r="AL135" s="241" t="n"/>
      <c r="AM135" s="27" t="n">
        <v>0</v>
      </c>
      <c r="AN135" s="28" t="n"/>
      <c r="AO135" s="241" t="n"/>
      <c r="AP135" s="27" t="n">
        <v>0</v>
      </c>
      <c r="AQ135" s="28" t="n"/>
      <c r="AR135" s="241">
        <f>SUMIFS($H135:$AO135,$H$5:$AO$5,"&lt;"&amp;MONTH(TODAY()),$H$6:$AO$6,"REAL 25")</f>
        <v/>
      </c>
      <c r="AS135" s="27">
        <f>SUMIFS($I135:$AP135,$I$5:$AP$5,"&lt;"&amp;MONTH(TODAY()),$I$6:$AP$6,"ORÇADO ")</f>
        <v/>
      </c>
      <c r="AT135" s="28">
        <f>SUMIFS($J135:$AQ135,$J$5:$AQ$5,"&lt;"&amp;MONTH(TODAY()),$J$6:$AQ$6,"REAL 26")</f>
        <v/>
      </c>
      <c r="AU135" s="241">
        <f>SUM(H135,K135,N135,Q135,T135,W135,Z135,AC135,AF135,AI135,AL135,AO135)</f>
        <v/>
      </c>
      <c r="AV135" s="27">
        <f>SUM(I135,L135,O135,R135,U135,X135,AA135,AD135,AG135,AJ135,AM135,AP135)</f>
        <v/>
      </c>
      <c r="AW135" s="28">
        <f>SUM(J135,M135,P135,S135,V135,Y135,AB135,AE135,AH135,AK135,AN135,AQ135)</f>
        <v/>
      </c>
      <c r="AX135" s="241" t="n"/>
      <c r="AY135" s="27" t="n">
        <v>0</v>
      </c>
      <c r="AZ135" s="28" t="n"/>
      <c r="BA135" s="241" t="n"/>
      <c r="BB135" s="27" t="n">
        <v>0</v>
      </c>
      <c r="BC135" s="28" t="n"/>
      <c r="BD135" s="241" t="n"/>
      <c r="BE135" s="27" t="n">
        <v>0</v>
      </c>
      <c r="BF135" s="28" t="n"/>
      <c r="BG135" s="241" t="n"/>
      <c r="BH135" s="27" t="n">
        <v>0</v>
      </c>
      <c r="BI135" s="28" t="n"/>
      <c r="BK135" s="442">
        <f>SUM(I135,L135,O135,R135,U135,X135,AA135,AD135,AG135,AJ135,AM135,AP135)</f>
        <v/>
      </c>
      <c r="BL135" s="442">
        <f>BK135-AV135</f>
        <v/>
      </c>
      <c r="BM135" s="442">
        <f>SUM(J135,M135,P135,S135,V135)</f>
        <v/>
      </c>
      <c r="BN135" s="442">
        <f>BM135-AT135</f>
        <v/>
      </c>
      <c r="BP135" s="463">
        <f>_xlfn.FORMULATEXT(V135) &amp; "+SOMASES(Aut_Ajustes_Manuais!$G:$G;Aut_Ajustes_Manuais!$I:$I;DRE!T$4;Aut_Ajustes_Manuais!$F:$F;""" &amp; A135 &amp; """)"</f>
        <v/>
      </c>
    </row>
    <row r="136" outlineLevel="1" customFormat="1" s="463">
      <c r="A136" s="95" t="inlineStr">
        <is>
          <t xml:space="preserve">  -  Chopeiro II</t>
        </is>
      </c>
      <c r="B136" s="468" t="n"/>
      <c r="C136" s="24" t="n"/>
      <c r="D136" s="55" t="inlineStr">
        <is>
          <t>Salário Bruto com INSS Segurado dentro do valor</t>
        </is>
      </c>
      <c r="E136" s="87" t="n"/>
      <c r="F136" s="56" t="n"/>
      <c r="G136" s="33" t="n"/>
      <c r="H136" s="241" t="n"/>
      <c r="I136" s="27" t="n">
        <v>0</v>
      </c>
      <c r="J136" s="28" t="n"/>
      <c r="K136" s="241" t="n"/>
      <c r="L136" s="27" t="n">
        <v>0</v>
      </c>
      <c r="M136" s="28" t="n"/>
      <c r="N136" s="241" t="n"/>
      <c r="O136" s="27" t="n">
        <v>0</v>
      </c>
      <c r="P136" s="28" t="n"/>
      <c r="Q136" s="241" t="n"/>
      <c r="R136" s="27" t="n">
        <v>0</v>
      </c>
      <c r="S136" s="28" t="n"/>
      <c r="T136" s="241" t="n"/>
      <c r="U136" s="27" t="n">
        <v>0</v>
      </c>
      <c r="V136" s="28" t="n"/>
      <c r="W136" s="241" t="n"/>
      <c r="X136" s="27" t="n">
        <v>0</v>
      </c>
      <c r="Y136" s="28" t="n"/>
      <c r="Z136" s="241" t="n"/>
      <c r="AA136" s="27" t="n">
        <v>0</v>
      </c>
      <c r="AB136" s="28" t="n"/>
      <c r="AC136" s="241" t="n"/>
      <c r="AD136" s="27" t="n">
        <v>0</v>
      </c>
      <c r="AE136" s="28" t="n"/>
      <c r="AF136" s="241" t="n"/>
      <c r="AG136" s="27" t="n">
        <v>0</v>
      </c>
      <c r="AH136" s="28" t="n"/>
      <c r="AI136" s="241" t="n"/>
      <c r="AJ136" s="27" t="n">
        <v>0</v>
      </c>
      <c r="AK136" s="28" t="n"/>
      <c r="AL136" s="241" t="n"/>
      <c r="AM136" s="27" t="n">
        <v>0</v>
      </c>
      <c r="AN136" s="28" t="n"/>
      <c r="AO136" s="241" t="n"/>
      <c r="AP136" s="27" t="n">
        <v>0</v>
      </c>
      <c r="AQ136" s="28" t="n"/>
      <c r="AR136" s="241">
        <f>SUMIFS($H136:$AO136,$H$5:$AO$5,"&lt;"&amp;MONTH(TODAY()),$H$6:$AO$6,"REAL 25")</f>
        <v/>
      </c>
      <c r="AS136" s="27">
        <f>SUMIFS($I136:$AP136,$I$5:$AP$5,"&lt;"&amp;MONTH(TODAY()),$I$6:$AP$6,"ORÇADO ")</f>
        <v/>
      </c>
      <c r="AT136" s="28">
        <f>SUMIFS($J136:$AQ136,$J$5:$AQ$5,"&lt;"&amp;MONTH(TODAY()),$J$6:$AQ$6,"REAL 26")</f>
        <v/>
      </c>
      <c r="AU136" s="241">
        <f>SUM(H136,K136,N136,Q136,T136,W136,Z136,AC136,AF136,AI136,AL136,AO136)</f>
        <v/>
      </c>
      <c r="AV136" s="27">
        <f>SUM(I136,L136,O136,R136,U136,X136,AA136,AD136,AG136,AJ136,AM136,AP136)</f>
        <v/>
      </c>
      <c r="AW136" s="28">
        <f>SUM(J136,M136,P136,S136,V136,Y136,AB136,AE136,AH136,AK136,AN136,AQ136)</f>
        <v/>
      </c>
      <c r="AX136" s="241" t="n"/>
      <c r="AY136" s="27" t="n">
        <v>0</v>
      </c>
      <c r="AZ136" s="28" t="n"/>
      <c r="BA136" s="241" t="n"/>
      <c r="BB136" s="27" t="n">
        <v>0</v>
      </c>
      <c r="BC136" s="28" t="n"/>
      <c r="BD136" s="241" t="n"/>
      <c r="BE136" s="27" t="n">
        <v>0</v>
      </c>
      <c r="BF136" s="28" t="n"/>
      <c r="BG136" s="241" t="n"/>
      <c r="BH136" s="27" t="n">
        <v>0</v>
      </c>
      <c r="BI136" s="28" t="n"/>
      <c r="BK136" s="442">
        <f>SUM(I136,L136,O136,R136,U136,X136,AA136,AD136,AG136,AJ136,AM136,AP136)</f>
        <v/>
      </c>
      <c r="BL136" s="442">
        <f>BK136-AV136</f>
        <v/>
      </c>
      <c r="BM136" s="442">
        <f>SUM(J136,M136,P136,S136,V136)</f>
        <v/>
      </c>
      <c r="BN136" s="442">
        <f>BM136-AT136</f>
        <v/>
      </c>
      <c r="BP136" s="463">
        <f>_xlfn.FORMULATEXT(V136) &amp; "+SOMASES(Aut_Ajustes_Manuais!$G:$G;Aut_Ajustes_Manuais!$I:$I;DRE!T$4;Aut_Ajustes_Manuais!$F:$F;""" &amp; A136 &amp; """)"</f>
        <v/>
      </c>
    </row>
    <row r="137" outlineLevel="1" customFormat="1" s="463">
      <c r="A137" s="95" t="inlineStr">
        <is>
          <t xml:space="preserve">  -  Chopeiro I</t>
        </is>
      </c>
      <c r="B137" s="468" t="n"/>
      <c r="C137" s="24" t="n"/>
      <c r="D137" s="55" t="inlineStr">
        <is>
          <t>Salário Bruto com INSS Segurado dentro do valor</t>
        </is>
      </c>
      <c r="E137" s="87" t="n"/>
      <c r="F137" s="56" t="n"/>
      <c r="G137" s="33" t="n"/>
      <c r="H137" s="241" t="n"/>
      <c r="I137" s="27" t="n">
        <v>0</v>
      </c>
      <c r="J137" s="28" t="n"/>
      <c r="K137" s="241" t="n"/>
      <c r="L137" s="27" t="n">
        <v>0</v>
      </c>
      <c r="M137" s="28" t="n"/>
      <c r="N137" s="241" t="n"/>
      <c r="O137" s="27" t="n">
        <v>0</v>
      </c>
      <c r="P137" s="28" t="n"/>
      <c r="Q137" s="241" t="n"/>
      <c r="R137" s="27" t="n">
        <v>0</v>
      </c>
      <c r="S137" s="28" t="n"/>
      <c r="T137" s="241" t="n"/>
      <c r="U137" s="27" t="n">
        <v>0</v>
      </c>
      <c r="V137" s="28" t="n"/>
      <c r="W137" s="241" t="n"/>
      <c r="X137" s="27" t="n">
        <v>0</v>
      </c>
      <c r="Y137" s="28" t="n"/>
      <c r="Z137" s="241" t="n"/>
      <c r="AA137" s="27" t="n">
        <v>0</v>
      </c>
      <c r="AB137" s="28" t="n"/>
      <c r="AC137" s="241" t="n"/>
      <c r="AD137" s="27" t="n">
        <v>0</v>
      </c>
      <c r="AE137" s="28" t="n"/>
      <c r="AF137" s="241" t="n"/>
      <c r="AG137" s="27" t="n">
        <v>0</v>
      </c>
      <c r="AH137" s="28" t="n"/>
      <c r="AI137" s="241" t="n"/>
      <c r="AJ137" s="27" t="n">
        <v>0</v>
      </c>
      <c r="AK137" s="28" t="n"/>
      <c r="AL137" s="241" t="n"/>
      <c r="AM137" s="27" t="n">
        <v>0</v>
      </c>
      <c r="AN137" s="28" t="n"/>
      <c r="AO137" s="241" t="n"/>
      <c r="AP137" s="27" t="n">
        <v>0</v>
      </c>
      <c r="AQ137" s="28" t="n"/>
      <c r="AR137" s="241">
        <f>SUMIFS($H137:$AO137,$H$5:$AO$5,"&lt;"&amp;MONTH(TODAY()),$H$6:$AO$6,"REAL 25")</f>
        <v/>
      </c>
      <c r="AS137" s="27">
        <f>SUMIFS($I137:$AP137,$I$5:$AP$5,"&lt;"&amp;MONTH(TODAY()),$I$6:$AP$6,"ORÇADO ")</f>
        <v/>
      </c>
      <c r="AT137" s="28">
        <f>SUMIFS($J137:$AQ137,$J$5:$AQ$5,"&lt;"&amp;MONTH(TODAY()),$J$6:$AQ$6,"REAL 26")</f>
        <v/>
      </c>
      <c r="AU137" s="241">
        <f>SUM(H137,K137,N137,Q137,T137,W137,Z137,AC137,AF137,AI137,AL137,AO137)</f>
        <v/>
      </c>
      <c r="AV137" s="27">
        <f>SUM(I137,L137,O137,R137,U137,X137,AA137,AD137,AG137,AJ137,AM137,AP137)</f>
        <v/>
      </c>
      <c r="AW137" s="28">
        <f>SUM(J137,M137,P137,S137,V137,Y137,AB137,AE137,AH137,AK137,AN137,AQ137)</f>
        <v/>
      </c>
      <c r="AX137" s="241" t="n"/>
      <c r="AY137" s="27" t="n">
        <v>0</v>
      </c>
      <c r="AZ137" s="28" t="n"/>
      <c r="BA137" s="241" t="n"/>
      <c r="BB137" s="27" t="n">
        <v>0</v>
      </c>
      <c r="BC137" s="28" t="n"/>
      <c r="BD137" s="241" t="n"/>
      <c r="BE137" s="27" t="n">
        <v>0</v>
      </c>
      <c r="BF137" s="28" t="n"/>
      <c r="BG137" s="241" t="n"/>
      <c r="BH137" s="27" t="n">
        <v>0</v>
      </c>
      <c r="BI137" s="28" t="n"/>
      <c r="BK137" s="442">
        <f>SUM(I137,L137,O137,R137,U137,X137,AA137,AD137,AG137,AJ137,AM137,AP137)</f>
        <v/>
      </c>
      <c r="BL137" s="442">
        <f>BK137-AV137</f>
        <v/>
      </c>
      <c r="BM137" s="442">
        <f>SUM(J137,M137,P137,S137,V137)</f>
        <v/>
      </c>
      <c r="BN137" s="442">
        <f>BM137-AT137</f>
        <v/>
      </c>
      <c r="BP137" s="463">
        <f>_xlfn.FORMULATEXT(V137) &amp; "+SOMASES(Aut_Ajustes_Manuais!$G:$G;Aut_Ajustes_Manuais!$I:$I;DRE!T$4;Aut_Ajustes_Manuais!$F:$F;""" &amp; A137 &amp; """)"</f>
        <v/>
      </c>
    </row>
    <row r="138" outlineLevel="1" customFormat="1" s="463">
      <c r="A138" s="95" t="inlineStr">
        <is>
          <t xml:space="preserve">  -  Sub Chefe de Cozinha</t>
        </is>
      </c>
      <c r="B138" s="468" t="n"/>
      <c r="C138" s="24" t="n"/>
      <c r="D138" s="55" t="inlineStr">
        <is>
          <t>Salário Bruto com INSS Segurado dentro do valor</t>
        </is>
      </c>
      <c r="E138" s="87" t="n"/>
      <c r="F138" s="56" t="n"/>
      <c r="G138" s="33" t="n"/>
      <c r="H138" s="241" t="n"/>
      <c r="I138" s="27" t="n">
        <v>0</v>
      </c>
      <c r="J138" s="28" t="n"/>
      <c r="K138" s="241" t="n"/>
      <c r="L138" s="27" t="n">
        <v>0</v>
      </c>
      <c r="M138" s="28" t="n"/>
      <c r="N138" s="241" t="n"/>
      <c r="O138" s="27" t="n">
        <v>0</v>
      </c>
      <c r="P138" s="28" t="n"/>
      <c r="Q138" s="241" t="n"/>
      <c r="R138" s="27" t="n">
        <v>0</v>
      </c>
      <c r="S138" s="28" t="n"/>
      <c r="T138" s="241" t="n"/>
      <c r="U138" s="27" t="n">
        <v>0</v>
      </c>
      <c r="V138" s="28" t="n"/>
      <c r="W138" s="241" t="n"/>
      <c r="X138" s="27" t="n">
        <v>0</v>
      </c>
      <c r="Y138" s="28" t="n"/>
      <c r="Z138" s="241" t="n"/>
      <c r="AA138" s="27" t="n">
        <v>0</v>
      </c>
      <c r="AB138" s="28" t="n"/>
      <c r="AC138" s="241" t="n"/>
      <c r="AD138" s="27" t="n">
        <v>0</v>
      </c>
      <c r="AE138" s="28" t="n"/>
      <c r="AF138" s="241" t="n"/>
      <c r="AG138" s="27" t="n">
        <v>0</v>
      </c>
      <c r="AH138" s="28" t="n"/>
      <c r="AI138" s="241" t="n"/>
      <c r="AJ138" s="27" t="n">
        <v>0</v>
      </c>
      <c r="AK138" s="28" t="n"/>
      <c r="AL138" s="241" t="n"/>
      <c r="AM138" s="27" t="n">
        <v>0</v>
      </c>
      <c r="AN138" s="28" t="n"/>
      <c r="AO138" s="241" t="n"/>
      <c r="AP138" s="27" t="n">
        <v>0</v>
      </c>
      <c r="AQ138" s="28" t="n"/>
      <c r="AR138" s="241">
        <f>SUMIFS($H138:$AO138,$H$5:$AO$5,"&lt;"&amp;MONTH(TODAY()),$H$6:$AO$6,"REAL 25")</f>
        <v/>
      </c>
      <c r="AS138" s="27">
        <f>SUMIFS($I138:$AP138,$I$5:$AP$5,"&lt;"&amp;MONTH(TODAY()),$I$6:$AP$6,"ORÇADO ")</f>
        <v/>
      </c>
      <c r="AT138" s="28">
        <f>SUMIFS($J138:$AQ138,$J$5:$AQ$5,"&lt;"&amp;MONTH(TODAY()),$J$6:$AQ$6,"REAL 26")</f>
        <v/>
      </c>
      <c r="AU138" s="241">
        <f>SUM(H138,K138,N138,Q138,T138,W138,Z138,AC138,AF138,AI138,AL138,AO138)</f>
        <v/>
      </c>
      <c r="AV138" s="27">
        <f>SUM(I138,L138,O138,R138,U138,X138,AA138,AD138,AG138,AJ138,AM138,AP138)</f>
        <v/>
      </c>
      <c r="AW138" s="28">
        <f>SUM(J138,M138,P138,S138,V138,Y138,AB138,AE138,AH138,AK138,AN138,AQ138)</f>
        <v/>
      </c>
      <c r="AX138" s="241" t="n"/>
      <c r="AY138" s="27" t="n">
        <v>0</v>
      </c>
      <c r="AZ138" s="28" t="n"/>
      <c r="BA138" s="241" t="n"/>
      <c r="BB138" s="27" t="n">
        <v>0</v>
      </c>
      <c r="BC138" s="28" t="n"/>
      <c r="BD138" s="241" t="n"/>
      <c r="BE138" s="27" t="n">
        <v>0</v>
      </c>
      <c r="BF138" s="28" t="n"/>
      <c r="BG138" s="241" t="n"/>
      <c r="BH138" s="27" t="n">
        <v>0</v>
      </c>
      <c r="BI138" s="28" t="n"/>
      <c r="BK138" s="442">
        <f>SUM(I138,L138,O138,R138,U138,X138,AA138,AD138,AG138,AJ138,AM138,AP138)</f>
        <v/>
      </c>
      <c r="BL138" s="442">
        <f>BK138-AV138</f>
        <v/>
      </c>
      <c r="BM138" s="442">
        <f>SUM(J138,M138,P138,S138,V138)</f>
        <v/>
      </c>
      <c r="BN138" s="442">
        <f>BM138-AT138</f>
        <v/>
      </c>
      <c r="BP138" s="463">
        <f>_xlfn.FORMULATEXT(V138) &amp; "+SOMASES(Aut_Ajustes_Manuais!$G:$G;Aut_Ajustes_Manuais!$I:$I;DRE!T$4;Aut_Ajustes_Manuais!$F:$F;""" &amp; A138 &amp; """)"</f>
        <v/>
      </c>
    </row>
    <row r="139" outlineLevel="1" customFormat="1" s="463">
      <c r="A139" s="95" t="inlineStr">
        <is>
          <t xml:space="preserve">  -  Cozinheiro Líder</t>
        </is>
      </c>
      <c r="B139" s="468" t="n"/>
      <c r="C139" s="24" t="n"/>
      <c r="D139" s="55" t="inlineStr">
        <is>
          <t>Salário Bruto com INSS Segurado dentro do valor</t>
        </is>
      </c>
      <c r="E139" s="87" t="n"/>
      <c r="F139" s="56" t="n"/>
      <c r="G139" s="33" t="n"/>
      <c r="H139" s="241" t="n"/>
      <c r="I139" s="27" t="n">
        <v>0</v>
      </c>
      <c r="J139" s="28" t="n"/>
      <c r="K139" s="241" t="n"/>
      <c r="L139" s="27" t="n">
        <v>0</v>
      </c>
      <c r="M139" s="28" t="n"/>
      <c r="N139" s="241" t="n"/>
      <c r="O139" s="27" t="n">
        <v>0</v>
      </c>
      <c r="P139" s="28" t="n"/>
      <c r="Q139" s="241" t="n"/>
      <c r="R139" s="27" t="n">
        <v>0</v>
      </c>
      <c r="S139" s="28" t="n"/>
      <c r="T139" s="241" t="n"/>
      <c r="U139" s="27" t="n">
        <v>0</v>
      </c>
      <c r="V139" s="28" t="n"/>
      <c r="W139" s="241" t="n"/>
      <c r="X139" s="27" t="n">
        <v>0</v>
      </c>
      <c r="Y139" s="28" t="n"/>
      <c r="Z139" s="241" t="n"/>
      <c r="AA139" s="27" t="n">
        <v>0</v>
      </c>
      <c r="AB139" s="28" t="n"/>
      <c r="AC139" s="241" t="n"/>
      <c r="AD139" s="27" t="n">
        <v>0</v>
      </c>
      <c r="AE139" s="28" t="n"/>
      <c r="AF139" s="241" t="n"/>
      <c r="AG139" s="27" t="n">
        <v>0</v>
      </c>
      <c r="AH139" s="28" t="n"/>
      <c r="AI139" s="241" t="n"/>
      <c r="AJ139" s="27" t="n">
        <v>0</v>
      </c>
      <c r="AK139" s="28" t="n"/>
      <c r="AL139" s="241" t="n"/>
      <c r="AM139" s="27" t="n">
        <v>0</v>
      </c>
      <c r="AN139" s="28" t="n"/>
      <c r="AO139" s="241" t="n"/>
      <c r="AP139" s="27" t="n">
        <v>0</v>
      </c>
      <c r="AQ139" s="28" t="n"/>
      <c r="AR139" s="241">
        <f>SUMIFS($H139:$AO139,$H$5:$AO$5,"&lt;"&amp;MONTH(TODAY()),$H$6:$AO$6,"REAL 25")</f>
        <v/>
      </c>
      <c r="AS139" s="27">
        <f>SUMIFS($I139:$AP139,$I$5:$AP$5,"&lt;"&amp;MONTH(TODAY()),$I$6:$AP$6,"ORÇADO ")</f>
        <v/>
      </c>
      <c r="AT139" s="28">
        <f>SUMIFS($J139:$AQ139,$J$5:$AQ$5,"&lt;"&amp;MONTH(TODAY()),$J$6:$AQ$6,"REAL 26")</f>
        <v/>
      </c>
      <c r="AU139" s="241">
        <f>SUM(H139,K139,N139,Q139,T139,W139,Z139,AC139,AF139,AI139,AL139,AO139)</f>
        <v/>
      </c>
      <c r="AV139" s="27">
        <f>SUM(I139,L139,O139,R139,U139,X139,AA139,AD139,AG139,AJ139,AM139,AP139)</f>
        <v/>
      </c>
      <c r="AW139" s="28">
        <f>SUM(J139,M139,P139,S139,V139,Y139,AB139,AE139,AH139,AK139,AN139,AQ139)</f>
        <v/>
      </c>
      <c r="AX139" s="241" t="n"/>
      <c r="AY139" s="27" t="n">
        <v>0</v>
      </c>
      <c r="AZ139" s="28" t="n"/>
      <c r="BA139" s="241" t="n"/>
      <c r="BB139" s="27" t="n">
        <v>0</v>
      </c>
      <c r="BC139" s="28" t="n"/>
      <c r="BD139" s="241" t="n"/>
      <c r="BE139" s="27" t="n">
        <v>0</v>
      </c>
      <c r="BF139" s="28" t="n"/>
      <c r="BG139" s="241" t="n"/>
      <c r="BH139" s="27" t="n">
        <v>0</v>
      </c>
      <c r="BI139" s="28" t="n"/>
      <c r="BK139" s="442">
        <f>SUM(I139,L139,O139,R139,U139,X139,AA139,AD139,AG139,AJ139,AM139,AP139)</f>
        <v/>
      </c>
      <c r="BL139" s="442">
        <f>BK139-AV139</f>
        <v/>
      </c>
      <c r="BM139" s="442">
        <f>SUM(J139,M139,P139,S139,V139)</f>
        <v/>
      </c>
      <c r="BN139" s="442">
        <f>BM139-AT139</f>
        <v/>
      </c>
      <c r="BP139" s="463">
        <f>_xlfn.FORMULATEXT(V139) &amp; "+SOMASES(Aut_Ajustes_Manuais!$G:$G;Aut_Ajustes_Manuais!$I:$I;DRE!T$4;Aut_Ajustes_Manuais!$F:$F;""" &amp; A139 &amp; """)"</f>
        <v/>
      </c>
    </row>
    <row r="140" outlineLevel="1" customFormat="1" s="463">
      <c r="A140" s="95" t="inlineStr">
        <is>
          <t xml:space="preserve">  -  Cozinheiro III</t>
        </is>
      </c>
      <c r="B140" s="468" t="n"/>
      <c r="C140" s="24" t="n"/>
      <c r="D140" s="55" t="inlineStr">
        <is>
          <t>Salário Bruto com INSS Segurado dentro do valor</t>
        </is>
      </c>
      <c r="E140" s="87" t="n"/>
      <c r="F140" s="56" t="n"/>
      <c r="G140" s="33" t="n"/>
      <c r="H140" s="241" t="n"/>
      <c r="I140" s="27" t="n">
        <v>-7754.24</v>
      </c>
      <c r="J140" s="28" t="n"/>
      <c r="K140" s="241" t="n"/>
      <c r="L140" s="27" t="n">
        <v>-7754.24</v>
      </c>
      <c r="M140" s="28" t="n"/>
      <c r="N140" s="241" t="n"/>
      <c r="O140" s="27" t="n">
        <v>-7754.24</v>
      </c>
      <c r="P140" s="28" t="n"/>
      <c r="Q140" s="241" t="n"/>
      <c r="R140" s="27" t="n">
        <v>-7754.24</v>
      </c>
      <c r="S140" s="28" t="n"/>
      <c r="T140" s="241" t="n"/>
      <c r="U140" s="27" t="n">
        <v>-7754.24</v>
      </c>
      <c r="V140" s="28" t="n"/>
      <c r="W140" s="241" t="n"/>
      <c r="X140" s="27" t="n">
        <v>-8079.918079999999</v>
      </c>
      <c r="Y140" s="28" t="n"/>
      <c r="Z140" s="241" t="n"/>
      <c r="AA140" s="27" t="n">
        <v>-8079.918079999999</v>
      </c>
      <c r="AB140" s="28" t="n"/>
      <c r="AC140" s="241" t="n"/>
      <c r="AD140" s="27" t="n">
        <v>-8079.918079999999</v>
      </c>
      <c r="AE140" s="28" t="n"/>
      <c r="AF140" s="241" t="n"/>
      <c r="AG140" s="27" t="n">
        <v>-8079.918079999999</v>
      </c>
      <c r="AH140" s="28" t="n"/>
      <c r="AI140" s="241" t="n"/>
      <c r="AJ140" s="27" t="n">
        <v>-8079.918079999999</v>
      </c>
      <c r="AK140" s="28" t="n"/>
      <c r="AL140" s="241" t="n"/>
      <c r="AM140" s="27" t="n">
        <v>-8079.918079999999</v>
      </c>
      <c r="AN140" s="28" t="n"/>
      <c r="AO140" s="241" t="n"/>
      <c r="AP140" s="27" t="n">
        <v>-8079.918079999999</v>
      </c>
      <c r="AQ140" s="28" t="n"/>
      <c r="AR140" s="241">
        <f>SUMIFS($H140:$AO140,$H$5:$AO$5,"&lt;"&amp;MONTH(TODAY()),$H$6:$AO$6,"REAL 25")</f>
        <v/>
      </c>
      <c r="AS140" s="27">
        <f>SUMIFS($I140:$AP140,$I$5:$AP$5,"&lt;"&amp;MONTH(TODAY()),$I$6:$AP$6,"ORÇADO ")</f>
        <v/>
      </c>
      <c r="AT140" s="28">
        <f>SUMIFS($J140:$AQ140,$J$5:$AQ$5,"&lt;"&amp;MONTH(TODAY()),$J$6:$AQ$6,"REAL 26")</f>
        <v/>
      </c>
      <c r="AU140" s="241">
        <f>SUM(H140,K140,N140,Q140,T140,W140,Z140,AC140,AF140,AI140,AL140,AO140)</f>
        <v/>
      </c>
      <c r="AV140" s="27">
        <f>SUM(I140,L140,O140,R140,U140,X140,AA140,AD140,AG140,AJ140,AM140,AP140)</f>
        <v/>
      </c>
      <c r="AW140" s="28">
        <f>SUM(J140,M140,P140,S140,V140,Y140,AB140,AE140,AH140,AK140,AN140,AQ140)</f>
        <v/>
      </c>
      <c r="AX140" s="241" t="n"/>
      <c r="AY140" s="27" t="n">
        <v>-23262.72</v>
      </c>
      <c r="AZ140" s="28" t="n"/>
      <c r="BA140" s="241" t="n"/>
      <c r="BB140" s="27" t="n">
        <v>-23588.39808</v>
      </c>
      <c r="BC140" s="28" t="n"/>
      <c r="BD140" s="241" t="n"/>
      <c r="BE140" s="27" t="n">
        <v>-24239.75424</v>
      </c>
      <c r="BF140" s="28" t="n"/>
      <c r="BG140" s="241" t="n"/>
      <c r="BH140" s="27" t="n">
        <v>-24239.75424</v>
      </c>
      <c r="BI140" s="28" t="n"/>
      <c r="BK140" s="442">
        <f>SUM(I140,L140,O140,R140,U140,X140,AA140,AD140,AG140,AJ140,AM140,AP140)</f>
        <v/>
      </c>
      <c r="BL140" s="442">
        <f>BK140-AV140</f>
        <v/>
      </c>
      <c r="BM140" s="442">
        <f>SUM(J140,M140,P140,S140,V140)</f>
        <v/>
      </c>
      <c r="BN140" s="442">
        <f>BM140-AT140</f>
        <v/>
      </c>
      <c r="BP140" s="463">
        <f>_xlfn.FORMULATEXT(V140) &amp; "+SOMASES(Aut_Ajustes_Manuais!$G:$G;Aut_Ajustes_Manuais!$I:$I;DRE!T$4;Aut_Ajustes_Manuais!$F:$F;""" &amp; A140 &amp; """)"</f>
        <v/>
      </c>
    </row>
    <row r="141" outlineLevel="1" customFormat="1" s="463">
      <c r="A141" s="95" t="inlineStr">
        <is>
          <t xml:space="preserve">  -  Cozinheiro II</t>
        </is>
      </c>
      <c r="B141" s="468" t="n"/>
      <c r="C141" s="24" t="n"/>
      <c r="D141" s="55" t="inlineStr">
        <is>
          <t>Salário Bruto com INSS Segurado dentro do valor</t>
        </is>
      </c>
      <c r="E141" s="87" t="n"/>
      <c r="F141" s="56" t="n"/>
      <c r="G141" s="33" t="n"/>
      <c r="H141" s="241" t="n"/>
      <c r="I141" s="27" t="n">
        <v>-2229.34</v>
      </c>
      <c r="J141" s="28" t="n"/>
      <c r="K141" s="241" t="n"/>
      <c r="L141" s="27" t="n">
        <v>-2229.34</v>
      </c>
      <c r="M141" s="28" t="n"/>
      <c r="N141" s="241" t="n"/>
      <c r="O141" s="27" t="n">
        <v>-2229.34</v>
      </c>
      <c r="P141" s="28" t="n"/>
      <c r="Q141" s="241" t="n"/>
      <c r="R141" s="27" t="n">
        <v>-2229.34</v>
      </c>
      <c r="S141" s="28" t="n"/>
      <c r="T141" s="241" t="n"/>
      <c r="U141" s="27" t="n">
        <v>-2229.34</v>
      </c>
      <c r="V141" s="28" t="n"/>
      <c r="W141" s="241" t="n"/>
      <c r="X141" s="27" t="n">
        <v>-2322.97228</v>
      </c>
      <c r="Y141" s="28" t="n"/>
      <c r="Z141" s="241" t="n"/>
      <c r="AA141" s="27" t="n">
        <v>-2322.97228</v>
      </c>
      <c r="AB141" s="28" t="n"/>
      <c r="AC141" s="241" t="n"/>
      <c r="AD141" s="27" t="n">
        <v>-2322.97228</v>
      </c>
      <c r="AE141" s="28" t="n"/>
      <c r="AF141" s="241" t="n"/>
      <c r="AG141" s="27" t="n">
        <v>-2322.97228</v>
      </c>
      <c r="AH141" s="28" t="n"/>
      <c r="AI141" s="241" t="n"/>
      <c r="AJ141" s="27" t="n">
        <v>-2322.97228</v>
      </c>
      <c r="AK141" s="28" t="n"/>
      <c r="AL141" s="241" t="n"/>
      <c r="AM141" s="27" t="n">
        <v>-2322.97228</v>
      </c>
      <c r="AN141" s="28" t="n"/>
      <c r="AO141" s="241" t="n"/>
      <c r="AP141" s="27" t="n">
        <v>-2322.97228</v>
      </c>
      <c r="AQ141" s="28" t="n"/>
      <c r="AR141" s="241">
        <f>SUMIFS($H141:$AO141,$H$5:$AO$5,"&lt;"&amp;MONTH(TODAY()),$H$6:$AO$6,"REAL 25")</f>
        <v/>
      </c>
      <c r="AS141" s="27">
        <f>SUMIFS($I141:$AP141,$I$5:$AP$5,"&lt;"&amp;MONTH(TODAY()),$I$6:$AP$6,"ORÇADO ")</f>
        <v/>
      </c>
      <c r="AT141" s="28">
        <f>SUMIFS($J141:$AQ141,$J$5:$AQ$5,"&lt;"&amp;MONTH(TODAY()),$J$6:$AQ$6,"REAL 26")</f>
        <v/>
      </c>
      <c r="AU141" s="241">
        <f>SUM(H141,K141,N141,Q141,T141,W141,Z141,AC141,AF141,AI141,AL141,AO141)</f>
        <v/>
      </c>
      <c r="AV141" s="27">
        <f>SUM(I141,L141,O141,R141,U141,X141,AA141,AD141,AG141,AJ141,AM141,AP141)</f>
        <v/>
      </c>
      <c r="AW141" s="28">
        <f>SUM(J141,M141,P141,S141,V141,Y141,AB141,AE141,AH141,AK141,AN141,AQ141)</f>
        <v/>
      </c>
      <c r="AX141" s="241" t="n"/>
      <c r="AY141" s="27" t="n">
        <v>-6688.02</v>
      </c>
      <c r="AZ141" s="28" t="n"/>
      <c r="BA141" s="241" t="n"/>
      <c r="BB141" s="27" t="n">
        <v>-6781.65228</v>
      </c>
      <c r="BC141" s="28" t="n"/>
      <c r="BD141" s="241" t="n"/>
      <c r="BE141" s="27" t="n">
        <v>-6968.91684</v>
      </c>
      <c r="BF141" s="28" t="n"/>
      <c r="BG141" s="241" t="n"/>
      <c r="BH141" s="27" t="n">
        <v>-6968.91684</v>
      </c>
      <c r="BI141" s="28" t="n"/>
      <c r="BK141" s="442">
        <f>SUM(I141,L141,O141,R141,U141,X141,AA141,AD141,AG141,AJ141,AM141,AP141)</f>
        <v/>
      </c>
      <c r="BL141" s="442">
        <f>BK141-AV141</f>
        <v/>
      </c>
      <c r="BM141" s="442">
        <f>SUM(J141,M141,P141,S141,V141)</f>
        <v/>
      </c>
      <c r="BN141" s="442">
        <f>BM141-AT141</f>
        <v/>
      </c>
      <c r="BP141" s="463">
        <f>_xlfn.FORMULATEXT(V141) &amp; "+SOMASES(Aut_Ajustes_Manuais!$G:$G;Aut_Ajustes_Manuais!$I:$I;DRE!T$4;Aut_Ajustes_Manuais!$F:$F;""" &amp; A141 &amp; """)"</f>
        <v/>
      </c>
    </row>
    <row r="142" outlineLevel="1" customFormat="1" s="463">
      <c r="A142" s="95" t="inlineStr">
        <is>
          <t xml:space="preserve">  -  Cozinheiro I</t>
        </is>
      </c>
      <c r="B142" s="468" t="n"/>
      <c r="C142" s="24" t="n"/>
      <c r="D142" s="55" t="inlineStr">
        <is>
          <t>Salário Bruto com INSS Segurado dentro do valor</t>
        </is>
      </c>
      <c r="E142" s="87" t="n"/>
      <c r="F142" s="56" t="n"/>
      <c r="G142" s="33" t="n"/>
      <c r="H142" s="241" t="n"/>
      <c r="I142" s="27" t="n">
        <v>-2563.75</v>
      </c>
      <c r="J142" s="28" t="n"/>
      <c r="K142" s="241" t="n"/>
      <c r="L142" s="27" t="n">
        <v>-2563.75</v>
      </c>
      <c r="M142" s="28" t="n"/>
      <c r="N142" s="241" t="n"/>
      <c r="O142" s="27" t="n">
        <v>-2563.75</v>
      </c>
      <c r="P142" s="28" t="n"/>
      <c r="Q142" s="241" t="n"/>
      <c r="R142" s="27" t="n">
        <v>-2563.75</v>
      </c>
      <c r="S142" s="28" t="n"/>
      <c r="T142" s="241" t="n"/>
      <c r="U142" s="27" t="n">
        <v>-2563.75</v>
      </c>
      <c r="V142" s="28" t="n"/>
      <c r="W142" s="241" t="n"/>
      <c r="X142" s="27" t="n">
        <v>-2671.4275</v>
      </c>
      <c r="Y142" s="28" t="n"/>
      <c r="Z142" s="241" t="n"/>
      <c r="AA142" s="27" t="n">
        <v>-2671.4275</v>
      </c>
      <c r="AB142" s="28" t="n"/>
      <c r="AC142" s="241" t="n"/>
      <c r="AD142" s="27" t="n">
        <v>-2671.4275</v>
      </c>
      <c r="AE142" s="28" t="n"/>
      <c r="AF142" s="241" t="n"/>
      <c r="AG142" s="27" t="n">
        <v>-2671.4275</v>
      </c>
      <c r="AH142" s="28" t="n"/>
      <c r="AI142" s="241" t="n"/>
      <c r="AJ142" s="27" t="n">
        <v>-2671.4275</v>
      </c>
      <c r="AK142" s="28" t="n"/>
      <c r="AL142" s="241" t="n"/>
      <c r="AM142" s="27" t="n">
        <v>-2671.4275</v>
      </c>
      <c r="AN142" s="28" t="n"/>
      <c r="AO142" s="241" t="n"/>
      <c r="AP142" s="27" t="n">
        <v>-2671.4275</v>
      </c>
      <c r="AQ142" s="28" t="n"/>
      <c r="AR142" s="241">
        <f>SUMIFS($H142:$AO142,$H$5:$AO$5,"&lt;"&amp;MONTH(TODAY()),$H$6:$AO$6,"REAL 25")</f>
        <v/>
      </c>
      <c r="AS142" s="27">
        <f>SUMIFS($I142:$AP142,$I$5:$AP$5,"&lt;"&amp;MONTH(TODAY()),$I$6:$AP$6,"ORÇADO ")</f>
        <v/>
      </c>
      <c r="AT142" s="28">
        <f>SUMIFS($J142:$AQ142,$J$5:$AQ$5,"&lt;"&amp;MONTH(TODAY()),$J$6:$AQ$6,"REAL 26")</f>
        <v/>
      </c>
      <c r="AU142" s="241">
        <f>SUM(H142,K142,N142,Q142,T142,W142,Z142,AC142,AF142,AI142,AL142,AO142)</f>
        <v/>
      </c>
      <c r="AV142" s="27">
        <f>SUM(I142,L142,O142,R142,U142,X142,AA142,AD142,AG142,AJ142,AM142,AP142)</f>
        <v/>
      </c>
      <c r="AW142" s="28">
        <f>SUM(J142,M142,P142,S142,V142,Y142,AB142,AE142,AH142,AK142,AN142,AQ142)</f>
        <v/>
      </c>
      <c r="AX142" s="241" t="n"/>
      <c r="AY142" s="27" t="n">
        <v>-7691.25</v>
      </c>
      <c r="AZ142" s="28" t="n"/>
      <c r="BA142" s="241" t="n"/>
      <c r="BB142" s="27" t="n">
        <v>-7798.9275</v>
      </c>
      <c r="BC142" s="28" t="n"/>
      <c r="BD142" s="241" t="n"/>
      <c r="BE142" s="27" t="n">
        <v>-8014.282499999999</v>
      </c>
      <c r="BF142" s="28" t="n"/>
      <c r="BG142" s="241" t="n"/>
      <c r="BH142" s="27" t="n">
        <v>-8014.282499999999</v>
      </c>
      <c r="BI142" s="28" t="n"/>
      <c r="BK142" s="442">
        <f>SUM(I142,L142,O142,R142,U142,X142,AA142,AD142,AG142,AJ142,AM142,AP142)</f>
        <v/>
      </c>
      <c r="BL142" s="442">
        <f>BK142-AV142</f>
        <v/>
      </c>
      <c r="BM142" s="442">
        <f>SUM(J142,M142,P142,S142,V142)</f>
        <v/>
      </c>
      <c r="BN142" s="442">
        <f>BM142-AT142</f>
        <v/>
      </c>
      <c r="BP142" s="463">
        <f>_xlfn.FORMULATEXT(V142) &amp; "+SOMASES(Aut_Ajustes_Manuais!$G:$G;Aut_Ajustes_Manuais!$I:$I;DRE!T$4;Aut_Ajustes_Manuais!$F:$F;""" &amp; A142 &amp; """)"</f>
        <v/>
      </c>
    </row>
    <row r="143" outlineLevel="1" customFormat="1" s="463">
      <c r="A143" s="95" t="inlineStr">
        <is>
          <t xml:space="preserve">  -  Ajud cozinha</t>
        </is>
      </c>
      <c r="B143" s="468" t="n"/>
      <c r="C143" s="24" t="n"/>
      <c r="D143" s="55" t="inlineStr">
        <is>
          <t>Salário Bruto com INSS Segurado dentro do valor</t>
        </is>
      </c>
      <c r="E143" s="87" t="n"/>
      <c r="F143" s="56" t="n"/>
      <c r="G143" s="33" t="n"/>
      <c r="H143" s="241" t="n"/>
      <c r="I143" s="27" t="n">
        <v>0</v>
      </c>
      <c r="J143" s="28" t="n"/>
      <c r="K143" s="241" t="n"/>
      <c r="L143" s="27" t="n">
        <v>0</v>
      </c>
      <c r="M143" s="28" t="n"/>
      <c r="N143" s="241" t="n"/>
      <c r="O143" s="27" t="n">
        <v>0</v>
      </c>
      <c r="P143" s="28" t="n"/>
      <c r="Q143" s="241" t="n"/>
      <c r="R143" s="27" t="n">
        <v>0</v>
      </c>
      <c r="S143" s="28" t="n"/>
      <c r="T143" s="241" t="n"/>
      <c r="U143" s="27" t="n">
        <v>0</v>
      </c>
      <c r="V143" s="28" t="n"/>
      <c r="W143" s="241" t="n"/>
      <c r="X143" s="27" t="n">
        <v>0</v>
      </c>
      <c r="Y143" s="28" t="n"/>
      <c r="Z143" s="241" t="n"/>
      <c r="AA143" s="27" t="n">
        <v>0</v>
      </c>
      <c r="AB143" s="28" t="n"/>
      <c r="AC143" s="241" t="n"/>
      <c r="AD143" s="27" t="n">
        <v>0</v>
      </c>
      <c r="AE143" s="28" t="n"/>
      <c r="AF143" s="241" t="n"/>
      <c r="AG143" s="27" t="n">
        <v>0</v>
      </c>
      <c r="AH143" s="28" t="n"/>
      <c r="AI143" s="241" t="n"/>
      <c r="AJ143" s="27" t="n">
        <v>0</v>
      </c>
      <c r="AK143" s="28" t="n"/>
      <c r="AL143" s="241" t="n"/>
      <c r="AM143" s="27" t="n">
        <v>0</v>
      </c>
      <c r="AN143" s="28" t="n"/>
      <c r="AO143" s="241" t="n"/>
      <c r="AP143" s="27" t="n">
        <v>0</v>
      </c>
      <c r="AQ143" s="28" t="n"/>
      <c r="AR143" s="241">
        <f>SUMIFS($H143:$AO143,$H$5:$AO$5,"&lt;"&amp;MONTH(TODAY()),$H$6:$AO$6,"REAL 25")</f>
        <v/>
      </c>
      <c r="AS143" s="27">
        <f>SUMIFS($I143:$AP143,$I$5:$AP$5,"&lt;"&amp;MONTH(TODAY()),$I$6:$AP$6,"ORÇADO ")</f>
        <v/>
      </c>
      <c r="AT143" s="28">
        <f>SUMIFS($J143:$AQ143,$J$5:$AQ$5,"&lt;"&amp;MONTH(TODAY()),$J$6:$AQ$6,"REAL 26")</f>
        <v/>
      </c>
      <c r="AU143" s="241">
        <f>SUM(H143,K143,N143,Q143,T143,W143,Z143,AC143,AF143,AI143,AL143,AO143)</f>
        <v/>
      </c>
      <c r="AV143" s="27">
        <f>SUM(I143,L143,O143,R143,U143,X143,AA143,AD143,AG143,AJ143,AM143,AP143)</f>
        <v/>
      </c>
      <c r="AW143" s="28">
        <f>SUM(J143,M143,P143,S143,V143,Y143,AB143,AE143,AH143,AK143,AN143,AQ143)</f>
        <v/>
      </c>
      <c r="AX143" s="241" t="n"/>
      <c r="AY143" s="27" t="n">
        <v>0</v>
      </c>
      <c r="AZ143" s="28" t="n"/>
      <c r="BA143" s="241" t="n"/>
      <c r="BB143" s="27" t="n">
        <v>0</v>
      </c>
      <c r="BC143" s="28" t="n"/>
      <c r="BD143" s="241" t="n"/>
      <c r="BE143" s="27" t="n">
        <v>0</v>
      </c>
      <c r="BF143" s="28" t="n"/>
      <c r="BG143" s="241" t="n"/>
      <c r="BH143" s="27" t="n">
        <v>0</v>
      </c>
      <c r="BI143" s="28" t="n"/>
      <c r="BK143" s="442">
        <f>SUM(I143,L143,O143,R143,U143,X143,AA143,AD143,AG143,AJ143,AM143,AP143)</f>
        <v/>
      </c>
      <c r="BL143" s="442">
        <f>BK143-AV143</f>
        <v/>
      </c>
      <c r="BM143" s="442">
        <f>SUM(J143,M143,P143,S143,V143)</f>
        <v/>
      </c>
      <c r="BN143" s="442">
        <f>BM143-AT143</f>
        <v/>
      </c>
      <c r="BP143" s="463">
        <f>_xlfn.FORMULATEXT(V143) &amp; "+SOMASES(Aut_Ajustes_Manuais!$G:$G;Aut_Ajustes_Manuais!$I:$I;DRE!T$4;Aut_Ajustes_Manuais!$F:$F;""" &amp; A143 &amp; """)"</f>
        <v/>
      </c>
    </row>
    <row r="144" outlineLevel="1" customFormat="1" s="463">
      <c r="A144" s="95" t="inlineStr">
        <is>
          <t xml:space="preserve">  -  Saladeiro</t>
        </is>
      </c>
      <c r="B144" s="468" t="n"/>
      <c r="C144" s="24" t="n"/>
      <c r="D144" s="55" t="inlineStr">
        <is>
          <t>Salário Bruto com INSS Segurado dentro do valor</t>
        </is>
      </c>
      <c r="E144" s="87" t="n"/>
      <c r="F144" s="56" t="n"/>
      <c r="G144" s="33" t="n"/>
      <c r="H144" s="241" t="n"/>
      <c r="I144" s="27" t="n">
        <v>0</v>
      </c>
      <c r="J144" s="28" t="n"/>
      <c r="K144" s="241" t="n"/>
      <c r="L144" s="27" t="n">
        <v>0</v>
      </c>
      <c r="M144" s="28" t="n"/>
      <c r="N144" s="241" t="n"/>
      <c r="O144" s="27" t="n">
        <v>0</v>
      </c>
      <c r="P144" s="28" t="n"/>
      <c r="Q144" s="241" t="n"/>
      <c r="R144" s="27" t="n">
        <v>0</v>
      </c>
      <c r="S144" s="28" t="n"/>
      <c r="T144" s="241" t="n"/>
      <c r="U144" s="27" t="n">
        <v>0</v>
      </c>
      <c r="V144" s="28" t="n"/>
      <c r="W144" s="241" t="n"/>
      <c r="X144" s="27" t="n">
        <v>0</v>
      </c>
      <c r="Y144" s="28" t="n"/>
      <c r="Z144" s="241" t="n"/>
      <c r="AA144" s="27" t="n">
        <v>0</v>
      </c>
      <c r="AB144" s="28" t="n"/>
      <c r="AC144" s="241" t="n"/>
      <c r="AD144" s="27" t="n">
        <v>0</v>
      </c>
      <c r="AE144" s="28" t="n"/>
      <c r="AF144" s="241" t="n"/>
      <c r="AG144" s="27" t="n">
        <v>0</v>
      </c>
      <c r="AH144" s="28" t="n"/>
      <c r="AI144" s="241" t="n"/>
      <c r="AJ144" s="27" t="n">
        <v>0</v>
      </c>
      <c r="AK144" s="28" t="n"/>
      <c r="AL144" s="241" t="n"/>
      <c r="AM144" s="27" t="n">
        <v>0</v>
      </c>
      <c r="AN144" s="28" t="n"/>
      <c r="AO144" s="241" t="n"/>
      <c r="AP144" s="27" t="n">
        <v>0</v>
      </c>
      <c r="AQ144" s="28" t="n"/>
      <c r="AR144" s="241">
        <f>SUMIFS($H144:$AO144,$H$5:$AO$5,"&lt;"&amp;MONTH(TODAY()),$H$6:$AO$6,"REAL 25")</f>
        <v/>
      </c>
      <c r="AS144" s="27">
        <f>SUMIFS($I144:$AP144,$I$5:$AP$5,"&lt;"&amp;MONTH(TODAY()),$I$6:$AP$6,"ORÇADO ")</f>
        <v/>
      </c>
      <c r="AT144" s="28">
        <f>SUMIFS($J144:$AQ144,$J$5:$AQ$5,"&lt;"&amp;MONTH(TODAY()),$J$6:$AQ$6,"REAL 26")</f>
        <v/>
      </c>
      <c r="AU144" s="241">
        <f>SUM(H144,K144,N144,Q144,T144,W144,Z144,AC144,AF144,AI144,AL144,AO144)</f>
        <v/>
      </c>
      <c r="AV144" s="27">
        <f>SUM(I144,L144,O144,R144,U144,X144,AA144,AD144,AG144,AJ144,AM144,AP144)</f>
        <v/>
      </c>
      <c r="AW144" s="28">
        <f>SUM(J144,M144,P144,S144,V144,Y144,AB144,AE144,AH144,AK144,AN144,AQ144)</f>
        <v/>
      </c>
      <c r="AX144" s="241" t="n"/>
      <c r="AY144" s="27" t="n">
        <v>0</v>
      </c>
      <c r="AZ144" s="28" t="n"/>
      <c r="BA144" s="241" t="n"/>
      <c r="BB144" s="27" t="n">
        <v>0</v>
      </c>
      <c r="BC144" s="28" t="n"/>
      <c r="BD144" s="241" t="n"/>
      <c r="BE144" s="27" t="n">
        <v>0</v>
      </c>
      <c r="BF144" s="28" t="n"/>
      <c r="BG144" s="241" t="n"/>
      <c r="BH144" s="27" t="n">
        <v>0</v>
      </c>
      <c r="BI144" s="28" t="n"/>
      <c r="BK144" s="442">
        <f>SUM(I144,L144,O144,R144,U144,X144,AA144,AD144,AG144,AJ144,AM144,AP144)</f>
        <v/>
      </c>
      <c r="BL144" s="442">
        <f>BK144-AV144</f>
        <v/>
      </c>
      <c r="BM144" s="442">
        <f>SUM(J144,M144,P144,S144,V144)</f>
        <v/>
      </c>
      <c r="BN144" s="442">
        <f>BM144-AT144</f>
        <v/>
      </c>
      <c r="BP144" s="463">
        <f>_xlfn.FORMULATEXT(V144) &amp; "+SOMASES(Aut_Ajustes_Manuais!$G:$G;Aut_Ajustes_Manuais!$I:$I;DRE!T$4;Aut_Ajustes_Manuais!$F:$F;""" &amp; A144 &amp; """)"</f>
        <v/>
      </c>
    </row>
    <row r="145" outlineLevel="1" customFormat="1" s="463">
      <c r="A145" s="95" t="inlineStr">
        <is>
          <t xml:space="preserve">  -  Pia</t>
        </is>
      </c>
      <c r="B145" s="468" t="n"/>
      <c r="C145" s="24" t="n"/>
      <c r="D145" s="55" t="inlineStr">
        <is>
          <t>Salário Bruto com INSS Segurado dentro do valor</t>
        </is>
      </c>
      <c r="E145" s="87" t="n"/>
      <c r="F145" s="56" t="n"/>
      <c r="G145" s="33" t="n"/>
      <c r="H145" s="241" t="n"/>
      <c r="I145" s="27" t="n">
        <v>0</v>
      </c>
      <c r="J145" s="28" t="n"/>
      <c r="K145" s="241" t="n"/>
      <c r="L145" s="27" t="n">
        <v>0</v>
      </c>
      <c r="M145" s="28" t="n"/>
      <c r="N145" s="241" t="n"/>
      <c r="O145" s="27" t="n">
        <v>0</v>
      </c>
      <c r="P145" s="28" t="n"/>
      <c r="Q145" s="241" t="n"/>
      <c r="R145" s="27" t="n">
        <v>0</v>
      </c>
      <c r="S145" s="28" t="n"/>
      <c r="T145" s="241" t="n"/>
      <c r="U145" s="27" t="n">
        <v>0</v>
      </c>
      <c r="V145" s="28" t="n"/>
      <c r="W145" s="241" t="n"/>
      <c r="X145" s="27" t="n">
        <v>0</v>
      </c>
      <c r="Y145" s="28" t="n"/>
      <c r="Z145" s="241" t="n"/>
      <c r="AA145" s="27" t="n">
        <v>0</v>
      </c>
      <c r="AB145" s="28" t="n"/>
      <c r="AC145" s="241" t="n"/>
      <c r="AD145" s="27" t="n">
        <v>0</v>
      </c>
      <c r="AE145" s="28" t="n"/>
      <c r="AF145" s="241" t="n"/>
      <c r="AG145" s="27" t="n">
        <v>0</v>
      </c>
      <c r="AH145" s="28" t="n"/>
      <c r="AI145" s="241" t="n"/>
      <c r="AJ145" s="27" t="n">
        <v>0</v>
      </c>
      <c r="AK145" s="28" t="n"/>
      <c r="AL145" s="241" t="n"/>
      <c r="AM145" s="27" t="n">
        <v>0</v>
      </c>
      <c r="AN145" s="28" t="n"/>
      <c r="AO145" s="241" t="n"/>
      <c r="AP145" s="27" t="n">
        <v>0</v>
      </c>
      <c r="AQ145" s="28" t="n"/>
      <c r="AR145" s="241">
        <f>SUMIFS($H145:$AO145,$H$5:$AO$5,"&lt;"&amp;MONTH(TODAY()),$H$6:$AO$6,"REAL 25")</f>
        <v/>
      </c>
      <c r="AS145" s="27">
        <f>SUMIFS($I145:$AP145,$I$5:$AP$5,"&lt;"&amp;MONTH(TODAY()),$I$6:$AP$6,"ORÇADO ")</f>
        <v/>
      </c>
      <c r="AT145" s="28">
        <f>SUMIFS($J145:$AQ145,$J$5:$AQ$5,"&lt;"&amp;MONTH(TODAY()),$J$6:$AQ$6,"REAL 26")</f>
        <v/>
      </c>
      <c r="AU145" s="241">
        <f>SUM(H145,K145,N145,Q145,T145,W145,Z145,AC145,AF145,AI145,AL145,AO145)</f>
        <v/>
      </c>
      <c r="AV145" s="27">
        <f>SUM(I145,L145,O145,R145,U145,X145,AA145,AD145,AG145,AJ145,AM145,AP145)</f>
        <v/>
      </c>
      <c r="AW145" s="28">
        <f>SUM(J145,M145,P145,S145,V145,Y145,AB145,AE145,AH145,AK145,AN145,AQ145)</f>
        <v/>
      </c>
      <c r="AX145" s="241" t="n"/>
      <c r="AY145" s="27" t="n">
        <v>0</v>
      </c>
      <c r="AZ145" s="28" t="n"/>
      <c r="BA145" s="241" t="n"/>
      <c r="BB145" s="27" t="n">
        <v>0</v>
      </c>
      <c r="BC145" s="28" t="n"/>
      <c r="BD145" s="241" t="n"/>
      <c r="BE145" s="27" t="n">
        <v>0</v>
      </c>
      <c r="BF145" s="28" t="n"/>
      <c r="BG145" s="241" t="n"/>
      <c r="BH145" s="27" t="n">
        <v>0</v>
      </c>
      <c r="BI145" s="28" t="n"/>
      <c r="BK145" s="442">
        <f>SUM(I145,L145,O145,R145,U145,X145,AA145,AD145,AG145,AJ145,AM145,AP145)</f>
        <v/>
      </c>
      <c r="BL145" s="442">
        <f>BK145-AV145</f>
        <v/>
      </c>
      <c r="BM145" s="442">
        <f>SUM(J145,M145,P145,S145,V145)</f>
        <v/>
      </c>
      <c r="BN145" s="442">
        <f>BM145-AT145</f>
        <v/>
      </c>
      <c r="BP145" s="463">
        <f>_xlfn.FORMULATEXT(V145) &amp; "+SOMASES(Aut_Ajustes_Manuais!$G:$G;Aut_Ajustes_Manuais!$I:$I;DRE!T$4;Aut_Ajustes_Manuais!$F:$F;""" &amp; A145 &amp; """)"</f>
        <v/>
      </c>
    </row>
    <row r="146" outlineLevel="1" customFormat="1" s="463">
      <c r="A146" s="95" t="inlineStr">
        <is>
          <t xml:space="preserve">  -  Sub Chefe de Confeitaria</t>
        </is>
      </c>
      <c r="B146" s="468" t="n"/>
      <c r="C146" s="24" t="n"/>
      <c r="D146" s="55" t="inlineStr">
        <is>
          <t>Salário Bruto com INSS Segurado dentro do valor</t>
        </is>
      </c>
      <c r="E146" s="87" t="n"/>
      <c r="F146" s="56" t="n"/>
      <c r="G146" s="33" t="n"/>
      <c r="H146" s="241" t="n"/>
      <c r="I146" s="27" t="n">
        <v>0</v>
      </c>
      <c r="J146" s="28" t="n"/>
      <c r="K146" s="241" t="n"/>
      <c r="L146" s="27" t="n">
        <v>0</v>
      </c>
      <c r="M146" s="28" t="n"/>
      <c r="N146" s="241" t="n"/>
      <c r="O146" s="27" t="n">
        <v>0</v>
      </c>
      <c r="P146" s="28" t="n"/>
      <c r="Q146" s="241" t="n"/>
      <c r="R146" s="27" t="n">
        <v>0</v>
      </c>
      <c r="S146" s="28" t="n"/>
      <c r="T146" s="241" t="n"/>
      <c r="U146" s="27" t="n">
        <v>0</v>
      </c>
      <c r="V146" s="28" t="n"/>
      <c r="W146" s="241" t="n"/>
      <c r="X146" s="27" t="n">
        <v>0</v>
      </c>
      <c r="Y146" s="28" t="n"/>
      <c r="Z146" s="241" t="n"/>
      <c r="AA146" s="27" t="n">
        <v>0</v>
      </c>
      <c r="AB146" s="28" t="n"/>
      <c r="AC146" s="241" t="n"/>
      <c r="AD146" s="27" t="n">
        <v>0</v>
      </c>
      <c r="AE146" s="28" t="n"/>
      <c r="AF146" s="241" t="n"/>
      <c r="AG146" s="27" t="n">
        <v>0</v>
      </c>
      <c r="AH146" s="28" t="n"/>
      <c r="AI146" s="241" t="n"/>
      <c r="AJ146" s="27" t="n">
        <v>0</v>
      </c>
      <c r="AK146" s="28" t="n"/>
      <c r="AL146" s="241" t="n"/>
      <c r="AM146" s="27" t="n">
        <v>0</v>
      </c>
      <c r="AN146" s="28" t="n"/>
      <c r="AO146" s="241" t="n"/>
      <c r="AP146" s="27" t="n">
        <v>0</v>
      </c>
      <c r="AQ146" s="28" t="n"/>
      <c r="AR146" s="241">
        <f>SUMIFS($H146:$AO146,$H$5:$AO$5,"&lt;"&amp;MONTH(TODAY()),$H$6:$AO$6,"REAL 25")</f>
        <v/>
      </c>
      <c r="AS146" s="27">
        <f>SUMIFS($I146:$AP146,$I$5:$AP$5,"&lt;"&amp;MONTH(TODAY()),$I$6:$AP$6,"ORÇADO ")</f>
        <v/>
      </c>
      <c r="AT146" s="28">
        <f>SUMIFS($J146:$AQ146,$J$5:$AQ$5,"&lt;"&amp;MONTH(TODAY()),$J$6:$AQ$6,"REAL 26")</f>
        <v/>
      </c>
      <c r="AU146" s="241">
        <f>SUM(H146,K146,N146,Q146,T146,W146,Z146,AC146,AF146,AI146,AL146,AO146)</f>
        <v/>
      </c>
      <c r="AV146" s="27">
        <f>SUM(I146,L146,O146,R146,U146,X146,AA146,AD146,AG146,AJ146,AM146,AP146)</f>
        <v/>
      </c>
      <c r="AW146" s="28">
        <f>SUM(J146,M146,P146,S146,V146,Y146,AB146,AE146,AH146,AK146,AN146,AQ146)</f>
        <v/>
      </c>
      <c r="AX146" s="241" t="n"/>
      <c r="AY146" s="27" t="n">
        <v>0</v>
      </c>
      <c r="AZ146" s="28" t="n"/>
      <c r="BA146" s="241" t="n"/>
      <c r="BB146" s="27" t="n">
        <v>0</v>
      </c>
      <c r="BC146" s="28" t="n"/>
      <c r="BD146" s="241" t="n"/>
      <c r="BE146" s="27" t="n">
        <v>0</v>
      </c>
      <c r="BF146" s="28" t="n"/>
      <c r="BG146" s="241" t="n"/>
      <c r="BH146" s="27" t="n">
        <v>0</v>
      </c>
      <c r="BI146" s="28" t="n"/>
      <c r="BK146" s="442">
        <f>SUM(I146,L146,O146,R146,U146,X146,AA146,AD146,AG146,AJ146,AM146,AP146)</f>
        <v/>
      </c>
      <c r="BL146" s="442">
        <f>BK146-AV146</f>
        <v/>
      </c>
      <c r="BM146" s="442">
        <f>SUM(J146,M146,P146,S146,V146)</f>
        <v/>
      </c>
      <c r="BN146" s="442">
        <f>BM146-AT146</f>
        <v/>
      </c>
      <c r="BP146" s="463">
        <f>_xlfn.FORMULATEXT(V146) &amp; "+SOMASES(Aut_Ajustes_Manuais!$G:$G;Aut_Ajustes_Manuais!$I:$I;DRE!T$4;Aut_Ajustes_Manuais!$F:$F;""" &amp; A146 &amp; """)"</f>
        <v/>
      </c>
    </row>
    <row r="147" outlineLevel="1" customFormat="1" s="463">
      <c r="A147" s="95" t="inlineStr">
        <is>
          <t xml:space="preserve">  -  Confeiteiro III</t>
        </is>
      </c>
      <c r="B147" s="468" t="n"/>
      <c r="C147" s="24" t="n"/>
      <c r="D147" s="55" t="inlineStr">
        <is>
          <t>Salário Bruto com INSS Segurado dentro do valor</t>
        </is>
      </c>
      <c r="E147" s="87" t="n"/>
      <c r="F147" s="56" t="n"/>
      <c r="G147" s="33" t="n"/>
      <c r="H147" s="241" t="n"/>
      <c r="I147" s="27" t="n">
        <v>0</v>
      </c>
      <c r="J147" s="28" t="n"/>
      <c r="K147" s="241" t="n"/>
      <c r="L147" s="27" t="n">
        <v>0</v>
      </c>
      <c r="M147" s="28" t="n"/>
      <c r="N147" s="241" t="n"/>
      <c r="O147" s="27" t="n">
        <v>0</v>
      </c>
      <c r="P147" s="28" t="n"/>
      <c r="Q147" s="241" t="n"/>
      <c r="R147" s="27" t="n">
        <v>0</v>
      </c>
      <c r="S147" s="28" t="n"/>
      <c r="T147" s="241" t="n"/>
      <c r="U147" s="27" t="n">
        <v>0</v>
      </c>
      <c r="V147" s="28" t="n"/>
      <c r="W147" s="241" t="n"/>
      <c r="X147" s="27" t="n">
        <v>0</v>
      </c>
      <c r="Y147" s="28" t="n"/>
      <c r="Z147" s="241" t="n"/>
      <c r="AA147" s="27" t="n">
        <v>0</v>
      </c>
      <c r="AB147" s="28" t="n"/>
      <c r="AC147" s="241" t="n"/>
      <c r="AD147" s="27" t="n">
        <v>0</v>
      </c>
      <c r="AE147" s="28" t="n"/>
      <c r="AF147" s="241" t="n"/>
      <c r="AG147" s="27" t="n">
        <v>0</v>
      </c>
      <c r="AH147" s="28" t="n"/>
      <c r="AI147" s="241" t="n"/>
      <c r="AJ147" s="27" t="n">
        <v>0</v>
      </c>
      <c r="AK147" s="28" t="n"/>
      <c r="AL147" s="241" t="n"/>
      <c r="AM147" s="27" t="n">
        <v>0</v>
      </c>
      <c r="AN147" s="28" t="n"/>
      <c r="AO147" s="241" t="n"/>
      <c r="AP147" s="27" t="n">
        <v>0</v>
      </c>
      <c r="AQ147" s="28" t="n"/>
      <c r="AR147" s="241">
        <f>SUMIFS($H147:$AO147,$H$5:$AO$5,"&lt;"&amp;MONTH(TODAY()),$H$6:$AO$6,"REAL 25")</f>
        <v/>
      </c>
      <c r="AS147" s="27">
        <f>SUMIFS($I147:$AP147,$I$5:$AP$5,"&lt;"&amp;MONTH(TODAY()),$I$6:$AP$6,"ORÇADO ")</f>
        <v/>
      </c>
      <c r="AT147" s="28">
        <f>SUMIFS($J147:$AQ147,$J$5:$AQ$5,"&lt;"&amp;MONTH(TODAY()),$J$6:$AQ$6,"REAL 26")</f>
        <v/>
      </c>
      <c r="AU147" s="241">
        <f>SUM(H147,K147,N147,Q147,T147,W147,Z147,AC147,AF147,AI147,AL147,AO147)</f>
        <v/>
      </c>
      <c r="AV147" s="27">
        <f>SUM(I147,L147,O147,R147,U147,X147,AA147,AD147,AG147,AJ147,AM147,AP147)</f>
        <v/>
      </c>
      <c r="AW147" s="28">
        <f>SUM(J147,M147,P147,S147,V147,Y147,AB147,AE147,AH147,AK147,AN147,AQ147)</f>
        <v/>
      </c>
      <c r="AX147" s="241" t="n"/>
      <c r="AY147" s="27" t="n">
        <v>0</v>
      </c>
      <c r="AZ147" s="28" t="n"/>
      <c r="BA147" s="241" t="n"/>
      <c r="BB147" s="27" t="n">
        <v>0</v>
      </c>
      <c r="BC147" s="28" t="n"/>
      <c r="BD147" s="241" t="n"/>
      <c r="BE147" s="27" t="n">
        <v>0</v>
      </c>
      <c r="BF147" s="28" t="n"/>
      <c r="BG147" s="241" t="n"/>
      <c r="BH147" s="27" t="n">
        <v>0</v>
      </c>
      <c r="BI147" s="28" t="n"/>
      <c r="BK147" s="442">
        <f>SUM(I147,L147,O147,R147,U147,X147,AA147,AD147,AG147,AJ147,AM147,AP147)</f>
        <v/>
      </c>
      <c r="BL147" s="442">
        <f>BK147-AV147</f>
        <v/>
      </c>
      <c r="BM147" s="442">
        <f>SUM(J147,M147,P147,S147,V147)</f>
        <v/>
      </c>
      <c r="BN147" s="442">
        <f>BM147-AT147</f>
        <v/>
      </c>
      <c r="BP147" s="463">
        <f>_xlfn.FORMULATEXT(V147) &amp; "+SOMASES(Aut_Ajustes_Manuais!$G:$G;Aut_Ajustes_Manuais!$I:$I;DRE!T$4;Aut_Ajustes_Manuais!$F:$F;""" &amp; A147 &amp; """)"</f>
        <v/>
      </c>
    </row>
    <row r="148" outlineLevel="1" customFormat="1" s="463">
      <c r="A148" s="95" t="inlineStr">
        <is>
          <t xml:space="preserve">  -  Confeiteiro II</t>
        </is>
      </c>
      <c r="B148" s="468" t="n"/>
      <c r="C148" s="24" t="n"/>
      <c r="D148" s="55" t="inlineStr">
        <is>
          <t>Salário Bruto com INSS Segurado dentro do valor</t>
        </is>
      </c>
      <c r="E148" s="87" t="n"/>
      <c r="F148" s="56" t="n"/>
      <c r="G148" s="33" t="n"/>
      <c r="H148" s="241" t="n"/>
      <c r="I148" s="27" t="n">
        <v>0</v>
      </c>
      <c r="J148" s="28" t="n"/>
      <c r="K148" s="241" t="n"/>
      <c r="L148" s="27" t="n">
        <v>0</v>
      </c>
      <c r="M148" s="28" t="n"/>
      <c r="N148" s="241" t="n"/>
      <c r="O148" s="27" t="n">
        <v>0</v>
      </c>
      <c r="P148" s="28" t="n"/>
      <c r="Q148" s="241" t="n"/>
      <c r="R148" s="27" t="n">
        <v>0</v>
      </c>
      <c r="S148" s="28" t="n"/>
      <c r="T148" s="241" t="n"/>
      <c r="U148" s="27" t="n">
        <v>0</v>
      </c>
      <c r="V148" s="28" t="n"/>
      <c r="W148" s="241" t="n"/>
      <c r="X148" s="27" t="n">
        <v>0</v>
      </c>
      <c r="Y148" s="28" t="n"/>
      <c r="Z148" s="241" t="n"/>
      <c r="AA148" s="27" t="n">
        <v>0</v>
      </c>
      <c r="AB148" s="28" t="n"/>
      <c r="AC148" s="241" t="n"/>
      <c r="AD148" s="27" t="n">
        <v>0</v>
      </c>
      <c r="AE148" s="28" t="n"/>
      <c r="AF148" s="241" t="n"/>
      <c r="AG148" s="27" t="n">
        <v>0</v>
      </c>
      <c r="AH148" s="28" t="n"/>
      <c r="AI148" s="241" t="n"/>
      <c r="AJ148" s="27" t="n">
        <v>0</v>
      </c>
      <c r="AK148" s="28" t="n"/>
      <c r="AL148" s="241" t="n"/>
      <c r="AM148" s="27" t="n">
        <v>0</v>
      </c>
      <c r="AN148" s="28" t="n"/>
      <c r="AO148" s="241" t="n"/>
      <c r="AP148" s="27" t="n">
        <v>0</v>
      </c>
      <c r="AQ148" s="28" t="n"/>
      <c r="AR148" s="241">
        <f>SUMIFS($H148:$AO148,$H$5:$AO$5,"&lt;"&amp;MONTH(TODAY()),$H$6:$AO$6,"REAL 25")</f>
        <v/>
      </c>
      <c r="AS148" s="27">
        <f>SUMIFS($I148:$AP148,$I$5:$AP$5,"&lt;"&amp;MONTH(TODAY()),$I$6:$AP$6,"ORÇADO ")</f>
        <v/>
      </c>
      <c r="AT148" s="28">
        <f>SUMIFS($J148:$AQ148,$J$5:$AQ$5,"&lt;"&amp;MONTH(TODAY()),$J$6:$AQ$6,"REAL 26")</f>
        <v/>
      </c>
      <c r="AU148" s="241">
        <f>SUM(H148,K148,N148,Q148,T148,W148,Z148,AC148,AF148,AI148,AL148,AO148)</f>
        <v/>
      </c>
      <c r="AV148" s="27">
        <f>SUM(I148,L148,O148,R148,U148,X148,AA148,AD148,AG148,AJ148,AM148,AP148)</f>
        <v/>
      </c>
      <c r="AW148" s="28">
        <f>SUM(J148,M148,P148,S148,V148,Y148,AB148,AE148,AH148,AK148,AN148,AQ148)</f>
        <v/>
      </c>
      <c r="AX148" s="241" t="n"/>
      <c r="AY148" s="27" t="n">
        <v>0</v>
      </c>
      <c r="AZ148" s="28" t="n"/>
      <c r="BA148" s="241" t="n"/>
      <c r="BB148" s="27" t="n">
        <v>0</v>
      </c>
      <c r="BC148" s="28" t="n"/>
      <c r="BD148" s="241" t="n"/>
      <c r="BE148" s="27" t="n">
        <v>0</v>
      </c>
      <c r="BF148" s="28" t="n"/>
      <c r="BG148" s="241" t="n"/>
      <c r="BH148" s="27" t="n">
        <v>0</v>
      </c>
      <c r="BI148" s="28" t="n"/>
      <c r="BK148" s="442">
        <f>SUM(I148,L148,O148,R148,U148,X148,AA148,AD148,AG148,AJ148,AM148,AP148)</f>
        <v/>
      </c>
      <c r="BL148" s="442">
        <f>BK148-AV148</f>
        <v/>
      </c>
      <c r="BM148" s="442">
        <f>SUM(J148,M148,P148,S148,V148)</f>
        <v/>
      </c>
      <c r="BN148" s="442">
        <f>BM148-AT148</f>
        <v/>
      </c>
      <c r="BP148" s="463">
        <f>_xlfn.FORMULATEXT(V148) &amp; "+SOMASES(Aut_Ajustes_Manuais!$G:$G;Aut_Ajustes_Manuais!$I:$I;DRE!T$4;Aut_Ajustes_Manuais!$F:$F;""" &amp; A148 &amp; """)"</f>
        <v/>
      </c>
    </row>
    <row r="149" outlineLevel="1" customFormat="1" s="463">
      <c r="A149" s="95" t="inlineStr">
        <is>
          <t xml:space="preserve">  -  Confeiteiro I</t>
        </is>
      </c>
      <c r="B149" s="468" t="n"/>
      <c r="C149" s="24" t="n"/>
      <c r="D149" s="55" t="inlineStr">
        <is>
          <t>Salário Bruto com INSS Segurado dentro do valor</t>
        </is>
      </c>
      <c r="E149" s="87" t="n"/>
      <c r="F149" s="56" t="n"/>
      <c r="G149" s="33" t="n"/>
      <c r="H149" s="241" t="n"/>
      <c r="I149" s="27" t="n">
        <v>-2148.28</v>
      </c>
      <c r="J149" s="28" t="n"/>
      <c r="K149" s="241" t="n"/>
      <c r="L149" s="27" t="n">
        <v>-2148.28</v>
      </c>
      <c r="M149" s="28" t="n"/>
      <c r="N149" s="241" t="n"/>
      <c r="O149" s="27" t="n">
        <v>-2148.28</v>
      </c>
      <c r="P149" s="28" t="n"/>
      <c r="Q149" s="241" t="n"/>
      <c r="R149" s="27" t="n">
        <v>-2148.28</v>
      </c>
      <c r="S149" s="28" t="n"/>
      <c r="T149" s="241" t="n"/>
      <c r="U149" s="27" t="n">
        <v>-2148.28</v>
      </c>
      <c r="V149" s="28" t="n"/>
      <c r="W149" s="241" t="n"/>
      <c r="X149" s="27" t="n">
        <v>-2238.50776</v>
      </c>
      <c r="Y149" s="28" t="n"/>
      <c r="Z149" s="241" t="n"/>
      <c r="AA149" s="27" t="n">
        <v>-2238.50776</v>
      </c>
      <c r="AB149" s="28" t="n"/>
      <c r="AC149" s="241" t="n"/>
      <c r="AD149" s="27" t="n">
        <v>-2238.50776</v>
      </c>
      <c r="AE149" s="28" t="n"/>
      <c r="AF149" s="241" t="n"/>
      <c r="AG149" s="27" t="n">
        <v>-2238.50776</v>
      </c>
      <c r="AH149" s="28" t="n"/>
      <c r="AI149" s="241" t="n"/>
      <c r="AJ149" s="27" t="n">
        <v>-2238.50776</v>
      </c>
      <c r="AK149" s="28" t="n"/>
      <c r="AL149" s="241" t="n"/>
      <c r="AM149" s="27" t="n">
        <v>-2238.50776</v>
      </c>
      <c r="AN149" s="28" t="n"/>
      <c r="AO149" s="241" t="n"/>
      <c r="AP149" s="27" t="n">
        <v>-2238.50776</v>
      </c>
      <c r="AQ149" s="28" t="n"/>
      <c r="AR149" s="241">
        <f>SUMIFS($H149:$AO149,$H$5:$AO$5,"&lt;"&amp;MONTH(TODAY()),$H$6:$AO$6,"REAL 25")</f>
        <v/>
      </c>
      <c r="AS149" s="27">
        <f>SUMIFS($I149:$AP149,$I$5:$AP$5,"&lt;"&amp;MONTH(TODAY()),$I$6:$AP$6,"ORÇADO ")</f>
        <v/>
      </c>
      <c r="AT149" s="28">
        <f>SUMIFS($J149:$AQ149,$J$5:$AQ$5,"&lt;"&amp;MONTH(TODAY()),$J$6:$AQ$6,"REAL 26")</f>
        <v/>
      </c>
      <c r="AU149" s="241">
        <f>SUM(H149,K149,N149,Q149,T149,W149,Z149,AC149,AF149,AI149,AL149,AO149)</f>
        <v/>
      </c>
      <c r="AV149" s="27">
        <f>SUM(I149,L149,O149,R149,U149,X149,AA149,AD149,AG149,AJ149,AM149,AP149)</f>
        <v/>
      </c>
      <c r="AW149" s="28">
        <f>SUM(J149,M149,P149,S149,V149,Y149,AB149,AE149,AH149,AK149,AN149,AQ149)</f>
        <v/>
      </c>
      <c r="AX149" s="241" t="n"/>
      <c r="AY149" s="27" t="n">
        <v>-6444.84</v>
      </c>
      <c r="AZ149" s="28" t="n"/>
      <c r="BA149" s="241" t="n"/>
      <c r="BB149" s="27" t="n">
        <v>-6535.067760000001</v>
      </c>
      <c r="BC149" s="28" t="n"/>
      <c r="BD149" s="241" t="n"/>
      <c r="BE149" s="27" t="n">
        <v>-6715.523280000001</v>
      </c>
      <c r="BF149" s="28" t="n"/>
      <c r="BG149" s="241" t="n"/>
      <c r="BH149" s="27" t="n">
        <v>-6715.523280000001</v>
      </c>
      <c r="BI149" s="28" t="n"/>
      <c r="BK149" s="442">
        <f>SUM(I149,L149,O149,R149,U149,X149,AA149,AD149,AG149,AJ149,AM149,AP149)</f>
        <v/>
      </c>
      <c r="BL149" s="442">
        <f>BK149-AV149</f>
        <v/>
      </c>
      <c r="BM149" s="442">
        <f>SUM(J149,M149,P149,S149,V149)</f>
        <v/>
      </c>
      <c r="BN149" s="442">
        <f>BM149-AT149</f>
        <v/>
      </c>
      <c r="BP149" s="463">
        <f>_xlfn.FORMULATEXT(V149) &amp; "+SOMASES(Aut_Ajustes_Manuais!$G:$G;Aut_Ajustes_Manuais!$I:$I;DRE!T$4;Aut_Ajustes_Manuais!$F:$F;""" &amp; A149 &amp; """)"</f>
        <v/>
      </c>
    </row>
    <row r="150" outlineLevel="1" customFormat="1" s="463">
      <c r="A150" s="95" t="inlineStr">
        <is>
          <t xml:space="preserve">  -  Copeiro</t>
        </is>
      </c>
      <c r="B150" s="468" t="n"/>
      <c r="C150" s="24" t="n"/>
      <c r="D150" s="55" t="inlineStr">
        <is>
          <t>Salário Bruto com INSS Segurado dentro do valor</t>
        </is>
      </c>
      <c r="E150" s="87" t="n"/>
      <c r="F150" s="56" t="n"/>
      <c r="G150" s="33" t="n"/>
      <c r="H150" s="241" t="n"/>
      <c r="I150" s="27" t="n">
        <v>0</v>
      </c>
      <c r="J150" s="28" t="n"/>
      <c r="K150" s="241" t="n"/>
      <c r="L150" s="27" t="n">
        <v>0</v>
      </c>
      <c r="M150" s="28" t="n"/>
      <c r="N150" s="241" t="n"/>
      <c r="O150" s="27" t="n">
        <v>0</v>
      </c>
      <c r="P150" s="28" t="n"/>
      <c r="Q150" s="241" t="n"/>
      <c r="R150" s="27" t="n">
        <v>0</v>
      </c>
      <c r="S150" s="28" t="n"/>
      <c r="T150" s="241" t="n"/>
      <c r="U150" s="27" t="n">
        <v>0</v>
      </c>
      <c r="V150" s="28" t="n"/>
      <c r="W150" s="241" t="n"/>
      <c r="X150" s="27" t="n">
        <v>0</v>
      </c>
      <c r="Y150" s="28" t="n"/>
      <c r="Z150" s="241" t="n"/>
      <c r="AA150" s="27" t="n">
        <v>0</v>
      </c>
      <c r="AB150" s="28" t="n"/>
      <c r="AC150" s="241" t="n"/>
      <c r="AD150" s="27" t="n">
        <v>0</v>
      </c>
      <c r="AE150" s="28" t="n"/>
      <c r="AF150" s="241" t="n"/>
      <c r="AG150" s="27" t="n">
        <v>0</v>
      </c>
      <c r="AH150" s="28" t="n"/>
      <c r="AI150" s="241" t="n"/>
      <c r="AJ150" s="27" t="n">
        <v>0</v>
      </c>
      <c r="AK150" s="28" t="n"/>
      <c r="AL150" s="241" t="n"/>
      <c r="AM150" s="27" t="n">
        <v>0</v>
      </c>
      <c r="AN150" s="28" t="n"/>
      <c r="AO150" s="241" t="n"/>
      <c r="AP150" s="27" t="n">
        <v>0</v>
      </c>
      <c r="AQ150" s="28" t="n"/>
      <c r="AR150" s="241">
        <f>SUMIFS($H150:$AO150,$H$5:$AO$5,"&lt;"&amp;MONTH(TODAY()),$H$6:$AO$6,"REAL 25")</f>
        <v/>
      </c>
      <c r="AS150" s="27">
        <f>SUMIFS($I150:$AP150,$I$5:$AP$5,"&lt;"&amp;MONTH(TODAY()),$I$6:$AP$6,"ORÇADO ")</f>
        <v/>
      </c>
      <c r="AT150" s="28">
        <f>SUMIFS($J150:$AQ150,$J$5:$AQ$5,"&lt;"&amp;MONTH(TODAY()),$J$6:$AQ$6,"REAL 26")</f>
        <v/>
      </c>
      <c r="AU150" s="241">
        <f>SUM(H150,K150,N150,Q150,T150,W150,Z150,AC150,AF150,AI150,AL150,AO150)</f>
        <v/>
      </c>
      <c r="AV150" s="27">
        <f>SUM(I150,L150,O150,R150,U150,X150,AA150,AD150,AG150,AJ150,AM150,AP150)</f>
        <v/>
      </c>
      <c r="AW150" s="28">
        <f>SUM(J150,M150,P150,S150,V150,Y150,AB150,AE150,AH150,AK150,AN150,AQ150)</f>
        <v/>
      </c>
      <c r="AX150" s="241" t="n"/>
      <c r="AY150" s="27" t="n">
        <v>0</v>
      </c>
      <c r="AZ150" s="28" t="n"/>
      <c r="BA150" s="241" t="n"/>
      <c r="BB150" s="27" t="n">
        <v>0</v>
      </c>
      <c r="BC150" s="28" t="n"/>
      <c r="BD150" s="241" t="n"/>
      <c r="BE150" s="27" t="n">
        <v>0</v>
      </c>
      <c r="BF150" s="28" t="n"/>
      <c r="BG150" s="241" t="n"/>
      <c r="BH150" s="27" t="n">
        <v>0</v>
      </c>
      <c r="BI150" s="28" t="n"/>
      <c r="BK150" s="442">
        <f>SUM(I150,L150,O150,R150,U150,X150,AA150,AD150,AG150,AJ150,AM150,AP150)</f>
        <v/>
      </c>
      <c r="BL150" s="442">
        <f>BK150-AV150</f>
        <v/>
      </c>
      <c r="BM150" s="442">
        <f>SUM(J150,M150,P150,S150,V150)</f>
        <v/>
      </c>
      <c r="BN150" s="442">
        <f>BM150-AT150</f>
        <v/>
      </c>
      <c r="BP150" s="463">
        <f>_xlfn.FORMULATEXT(V150) &amp; "+SOMASES(Aut_Ajustes_Manuais!$G:$G;Aut_Ajustes_Manuais!$I:$I;DRE!T$4;Aut_Ajustes_Manuais!$F:$F;""" &amp; A150 &amp; """)"</f>
        <v/>
      </c>
    </row>
    <row r="151" outlineLevel="1" customFormat="1" s="463">
      <c r="A151" s="95" t="inlineStr">
        <is>
          <t xml:space="preserve">  -  Pizzaiolo</t>
        </is>
      </c>
      <c r="B151" s="468" t="n"/>
      <c r="C151" s="24" t="n"/>
      <c r="D151" s="55" t="inlineStr">
        <is>
          <t>Salário Bruto com INSS Segurado dentro do valor</t>
        </is>
      </c>
      <c r="E151" s="87" t="n"/>
      <c r="F151" s="56" t="n"/>
      <c r="G151" s="33" t="n"/>
      <c r="H151" s="241" t="n"/>
      <c r="I151" s="27" t="n">
        <v>0</v>
      </c>
      <c r="J151" s="28" t="n"/>
      <c r="K151" s="241" t="n"/>
      <c r="L151" s="27" t="n">
        <v>0</v>
      </c>
      <c r="M151" s="28" t="n"/>
      <c r="N151" s="241" t="n"/>
      <c r="O151" s="27" t="n">
        <v>0</v>
      </c>
      <c r="P151" s="28" t="n"/>
      <c r="Q151" s="241" t="n"/>
      <c r="R151" s="27" t="n">
        <v>0</v>
      </c>
      <c r="S151" s="28" t="n"/>
      <c r="T151" s="241" t="n"/>
      <c r="U151" s="27" t="n">
        <v>0</v>
      </c>
      <c r="V151" s="28" t="n"/>
      <c r="W151" s="241" t="n"/>
      <c r="X151" s="27" t="n">
        <v>0</v>
      </c>
      <c r="Y151" s="28" t="n"/>
      <c r="Z151" s="241" t="n"/>
      <c r="AA151" s="27" t="n">
        <v>0</v>
      </c>
      <c r="AB151" s="28" t="n"/>
      <c r="AC151" s="241" t="n"/>
      <c r="AD151" s="27" t="n">
        <v>0</v>
      </c>
      <c r="AE151" s="28" t="n"/>
      <c r="AF151" s="241" t="n"/>
      <c r="AG151" s="27" t="n">
        <v>0</v>
      </c>
      <c r="AH151" s="28" t="n"/>
      <c r="AI151" s="241" t="n"/>
      <c r="AJ151" s="27" t="n">
        <v>0</v>
      </c>
      <c r="AK151" s="28" t="n"/>
      <c r="AL151" s="241" t="n"/>
      <c r="AM151" s="27" t="n">
        <v>0</v>
      </c>
      <c r="AN151" s="28" t="n"/>
      <c r="AO151" s="241" t="n"/>
      <c r="AP151" s="27" t="n">
        <v>0</v>
      </c>
      <c r="AQ151" s="28" t="n"/>
      <c r="AR151" s="241">
        <f>SUMIFS($H151:$AO151,$H$5:$AO$5,"&lt;"&amp;MONTH(TODAY()),$H$6:$AO$6,"REAL 25")</f>
        <v/>
      </c>
      <c r="AS151" s="27">
        <f>SUMIFS($I151:$AP151,$I$5:$AP$5,"&lt;"&amp;MONTH(TODAY()),$I$6:$AP$6,"ORÇADO ")</f>
        <v/>
      </c>
      <c r="AT151" s="28">
        <f>SUMIFS($J151:$AQ151,$J$5:$AQ$5,"&lt;"&amp;MONTH(TODAY()),$J$6:$AQ$6,"REAL 26")</f>
        <v/>
      </c>
      <c r="AU151" s="241">
        <f>SUM(H151,K151,N151,Q151,T151,W151,Z151,AC151,AF151,AI151,AL151,AO151)</f>
        <v/>
      </c>
      <c r="AV151" s="27">
        <f>SUM(I151,L151,O151,R151,U151,X151,AA151,AD151,AG151,AJ151,AM151,AP151)</f>
        <v/>
      </c>
      <c r="AW151" s="28">
        <f>SUM(J151,M151,P151,S151,V151,Y151,AB151,AE151,AH151,AK151,AN151,AQ151)</f>
        <v/>
      </c>
      <c r="AX151" s="241" t="n"/>
      <c r="AY151" s="27" t="n">
        <v>0</v>
      </c>
      <c r="AZ151" s="28" t="n"/>
      <c r="BA151" s="241" t="n"/>
      <c r="BB151" s="27" t="n">
        <v>0</v>
      </c>
      <c r="BC151" s="28" t="n"/>
      <c r="BD151" s="241" t="n"/>
      <c r="BE151" s="27" t="n">
        <v>0</v>
      </c>
      <c r="BF151" s="28" t="n"/>
      <c r="BG151" s="241" t="n"/>
      <c r="BH151" s="27" t="n">
        <v>0</v>
      </c>
      <c r="BI151" s="28" t="n"/>
      <c r="BK151" s="442">
        <f>SUM(I151,L151,O151,R151,U151,X151,AA151,AD151,AG151,AJ151,AM151,AP151)</f>
        <v/>
      </c>
      <c r="BL151" s="442">
        <f>BK151-AV151</f>
        <v/>
      </c>
      <c r="BM151" s="442">
        <f>SUM(J151,M151,P151,S151,V151)</f>
        <v/>
      </c>
      <c r="BN151" s="442">
        <f>BM151-AT151</f>
        <v/>
      </c>
      <c r="BP151" s="463">
        <f>_xlfn.FORMULATEXT(V151) &amp; "+SOMASES(Aut_Ajustes_Manuais!$G:$G;Aut_Ajustes_Manuais!$I:$I;DRE!T$4;Aut_Ajustes_Manuais!$F:$F;""" &amp; A151 &amp; """)"</f>
        <v/>
      </c>
    </row>
    <row r="152" outlineLevel="1" customFormat="1" s="463">
      <c r="A152" s="95" t="inlineStr">
        <is>
          <t xml:space="preserve">  -  Ajudante de Pizzaiolo</t>
        </is>
      </c>
      <c r="B152" s="468" t="n"/>
      <c r="C152" s="24" t="n"/>
      <c r="D152" s="55" t="inlineStr">
        <is>
          <t>Salário Bruto com INSS Segurado dentro do valor</t>
        </is>
      </c>
      <c r="E152" s="87" t="n"/>
      <c r="F152" s="56" t="n"/>
      <c r="G152" s="33" t="n"/>
      <c r="H152" s="241" t="n"/>
      <c r="I152" s="27" t="n">
        <v>0</v>
      </c>
      <c r="J152" s="28" t="n"/>
      <c r="K152" s="241" t="n"/>
      <c r="L152" s="27" t="n">
        <v>0</v>
      </c>
      <c r="M152" s="28" t="n"/>
      <c r="N152" s="241" t="n"/>
      <c r="O152" s="27" t="n">
        <v>0</v>
      </c>
      <c r="P152" s="28" t="n"/>
      <c r="Q152" s="241" t="n"/>
      <c r="R152" s="27" t="n">
        <v>0</v>
      </c>
      <c r="S152" s="28" t="n"/>
      <c r="T152" s="241" t="n"/>
      <c r="U152" s="27" t="n">
        <v>0</v>
      </c>
      <c r="V152" s="28" t="n"/>
      <c r="W152" s="241" t="n"/>
      <c r="X152" s="27" t="n">
        <v>0</v>
      </c>
      <c r="Y152" s="28" t="n"/>
      <c r="Z152" s="241" t="n"/>
      <c r="AA152" s="27" t="n">
        <v>0</v>
      </c>
      <c r="AB152" s="28" t="n"/>
      <c r="AC152" s="241" t="n"/>
      <c r="AD152" s="27" t="n">
        <v>0</v>
      </c>
      <c r="AE152" s="28" t="n"/>
      <c r="AF152" s="241" t="n"/>
      <c r="AG152" s="27" t="n">
        <v>0</v>
      </c>
      <c r="AH152" s="28" t="n"/>
      <c r="AI152" s="241" t="n"/>
      <c r="AJ152" s="27" t="n">
        <v>0</v>
      </c>
      <c r="AK152" s="28" t="n"/>
      <c r="AL152" s="241" t="n"/>
      <c r="AM152" s="27" t="n">
        <v>0</v>
      </c>
      <c r="AN152" s="28" t="n"/>
      <c r="AO152" s="241" t="n"/>
      <c r="AP152" s="27" t="n">
        <v>0</v>
      </c>
      <c r="AQ152" s="28" t="n"/>
      <c r="AR152" s="241">
        <f>SUMIFS($H152:$AO152,$H$5:$AO$5,"&lt;"&amp;MONTH(TODAY()),$H$6:$AO$6,"REAL 25")</f>
        <v/>
      </c>
      <c r="AS152" s="27">
        <f>SUMIFS($I152:$AP152,$I$5:$AP$5,"&lt;"&amp;MONTH(TODAY()),$I$6:$AP$6,"ORÇADO ")</f>
        <v/>
      </c>
      <c r="AT152" s="28">
        <f>SUMIFS($J152:$AQ152,$J$5:$AQ$5,"&lt;"&amp;MONTH(TODAY()),$J$6:$AQ$6,"REAL 26")</f>
        <v/>
      </c>
      <c r="AU152" s="241">
        <f>SUM(H152,K152,N152,Q152,T152,W152,Z152,AC152,AF152,AI152,AL152,AO152)</f>
        <v/>
      </c>
      <c r="AV152" s="27">
        <f>SUM(I152,L152,O152,R152,U152,X152,AA152,AD152,AG152,AJ152,AM152,AP152)</f>
        <v/>
      </c>
      <c r="AW152" s="28">
        <f>SUM(J152,M152,P152,S152,V152,Y152,AB152,AE152,AH152,AK152,AN152,AQ152)</f>
        <v/>
      </c>
      <c r="AX152" s="241" t="n"/>
      <c r="AY152" s="27" t="n">
        <v>0</v>
      </c>
      <c r="AZ152" s="28" t="n"/>
      <c r="BA152" s="241" t="n"/>
      <c r="BB152" s="27" t="n">
        <v>0</v>
      </c>
      <c r="BC152" s="28" t="n"/>
      <c r="BD152" s="241" t="n"/>
      <c r="BE152" s="27" t="n">
        <v>0</v>
      </c>
      <c r="BF152" s="28" t="n"/>
      <c r="BG152" s="241" t="n"/>
      <c r="BH152" s="27" t="n">
        <v>0</v>
      </c>
      <c r="BI152" s="28" t="n"/>
      <c r="BK152" s="442">
        <f>SUM(I152,L152,O152,R152,U152,X152,AA152,AD152,AG152,AJ152,AM152,AP152)</f>
        <v/>
      </c>
      <c r="BL152" s="442">
        <f>BK152-AV152</f>
        <v/>
      </c>
      <c r="BM152" s="442">
        <f>SUM(J152,M152,P152,S152,V152)</f>
        <v/>
      </c>
      <c r="BN152" s="442">
        <f>BM152-AT152</f>
        <v/>
      </c>
      <c r="BP152" s="463">
        <f>_xlfn.FORMULATEXT(V152) &amp; "+SOMASES(Aut_Ajustes_Manuais!$G:$G;Aut_Ajustes_Manuais!$I:$I;DRE!T$4;Aut_Ajustes_Manuais!$F:$F;""" &amp; A152 &amp; """)"</f>
        <v/>
      </c>
    </row>
    <row r="153" outlineLevel="1" customFormat="1" s="463">
      <c r="A153" s="95" t="inlineStr">
        <is>
          <t xml:space="preserve">  -  Boqueta</t>
        </is>
      </c>
      <c r="B153" s="468" t="n"/>
      <c r="C153" s="24" t="n"/>
      <c r="D153" s="55" t="inlineStr">
        <is>
          <t>Salário Bruto com INSS Segurado dentro do valor</t>
        </is>
      </c>
      <c r="E153" s="87" t="n"/>
      <c r="F153" s="56" t="n"/>
      <c r="G153" s="33" t="n"/>
      <c r="H153" s="241" t="n"/>
      <c r="I153" s="27" t="n">
        <v>0</v>
      </c>
      <c r="J153" s="28" t="n"/>
      <c r="K153" s="241" t="n"/>
      <c r="L153" s="27" t="n">
        <v>0</v>
      </c>
      <c r="M153" s="28" t="n"/>
      <c r="N153" s="241" t="n"/>
      <c r="O153" s="27" t="n">
        <v>0</v>
      </c>
      <c r="P153" s="28" t="n"/>
      <c r="Q153" s="241" t="n"/>
      <c r="R153" s="27" t="n">
        <v>0</v>
      </c>
      <c r="S153" s="28" t="n"/>
      <c r="T153" s="241" t="n"/>
      <c r="U153" s="27" t="n">
        <v>0</v>
      </c>
      <c r="V153" s="28" t="n"/>
      <c r="W153" s="241" t="n"/>
      <c r="X153" s="27" t="n">
        <v>0</v>
      </c>
      <c r="Y153" s="28" t="n"/>
      <c r="Z153" s="241" t="n"/>
      <c r="AA153" s="27" t="n">
        <v>0</v>
      </c>
      <c r="AB153" s="28" t="n"/>
      <c r="AC153" s="241" t="n"/>
      <c r="AD153" s="27" t="n">
        <v>0</v>
      </c>
      <c r="AE153" s="28" t="n"/>
      <c r="AF153" s="241" t="n"/>
      <c r="AG153" s="27" t="n">
        <v>0</v>
      </c>
      <c r="AH153" s="28" t="n"/>
      <c r="AI153" s="241" t="n"/>
      <c r="AJ153" s="27" t="n">
        <v>0</v>
      </c>
      <c r="AK153" s="28" t="n"/>
      <c r="AL153" s="241" t="n"/>
      <c r="AM153" s="27" t="n">
        <v>0</v>
      </c>
      <c r="AN153" s="28" t="n"/>
      <c r="AO153" s="241" t="n"/>
      <c r="AP153" s="27" t="n">
        <v>0</v>
      </c>
      <c r="AQ153" s="28" t="n"/>
      <c r="AR153" s="241">
        <f>SUMIFS($H153:$AO153,$H$5:$AO$5,"&lt;"&amp;MONTH(TODAY()),$H$6:$AO$6,"REAL 25")</f>
        <v/>
      </c>
      <c r="AS153" s="27">
        <f>SUMIFS($I153:$AP153,$I$5:$AP$5,"&lt;"&amp;MONTH(TODAY()),$I$6:$AP$6,"ORÇADO ")</f>
        <v/>
      </c>
      <c r="AT153" s="28">
        <f>SUMIFS($J153:$AQ153,$J$5:$AQ$5,"&lt;"&amp;MONTH(TODAY()),$J$6:$AQ$6,"REAL 26")</f>
        <v/>
      </c>
      <c r="AU153" s="241">
        <f>SUM(H153,K153,N153,Q153,T153,W153,Z153,AC153,AF153,AI153,AL153,AO153)</f>
        <v/>
      </c>
      <c r="AV153" s="27">
        <f>SUM(I153,L153,O153,R153,U153,X153,AA153,AD153,AG153,AJ153,AM153,AP153)</f>
        <v/>
      </c>
      <c r="AW153" s="28">
        <f>SUM(J153,M153,P153,S153,V153,Y153,AB153,AE153,AH153,AK153,AN153,AQ153)</f>
        <v/>
      </c>
      <c r="AX153" s="241" t="n"/>
      <c r="AY153" s="27" t="n">
        <v>0</v>
      </c>
      <c r="AZ153" s="28" t="n"/>
      <c r="BA153" s="241" t="n"/>
      <c r="BB153" s="27" t="n">
        <v>0</v>
      </c>
      <c r="BC153" s="28" t="n"/>
      <c r="BD153" s="241" t="n"/>
      <c r="BE153" s="27" t="n">
        <v>0</v>
      </c>
      <c r="BF153" s="28" t="n"/>
      <c r="BG153" s="241" t="n"/>
      <c r="BH153" s="27" t="n">
        <v>0</v>
      </c>
      <c r="BI153" s="28" t="n"/>
      <c r="BK153" s="442">
        <f>SUM(I153,L153,O153,R153,U153,X153,AA153,AD153,AG153,AJ153,AM153,AP153)</f>
        <v/>
      </c>
      <c r="BL153" s="442">
        <f>BK153-AV153</f>
        <v/>
      </c>
      <c r="BM153" s="442">
        <f>SUM(J153,M153,P153,S153,V153)</f>
        <v/>
      </c>
      <c r="BN153" s="442">
        <f>BM153-AT153</f>
        <v/>
      </c>
      <c r="BP153" s="463">
        <f>_xlfn.FORMULATEXT(V153) &amp; "+SOMASES(Aut_Ajustes_Manuais!$G:$G;Aut_Ajustes_Manuais!$I:$I;DRE!T$4;Aut_Ajustes_Manuais!$F:$F;""" &amp; A153 &amp; """)"</f>
        <v/>
      </c>
    </row>
    <row r="154" outlineLevel="1" customFormat="1" s="463">
      <c r="A154" s="95" t="inlineStr">
        <is>
          <t xml:space="preserve">  -  Churrasqueiro I</t>
        </is>
      </c>
      <c r="B154" s="468" t="n"/>
      <c r="C154" s="24" t="n"/>
      <c r="D154" s="55" t="inlineStr">
        <is>
          <t>Salário Bruto com INSS Segurado dentro do valor</t>
        </is>
      </c>
      <c r="E154" s="87" t="n"/>
      <c r="F154" s="56" t="n"/>
      <c r="G154" s="33" t="n"/>
      <c r="H154" s="241" t="n"/>
      <c r="I154" s="27" t="n">
        <v>0</v>
      </c>
      <c r="J154" s="28" t="n"/>
      <c r="K154" s="241" t="n"/>
      <c r="L154" s="27" t="n">
        <v>0</v>
      </c>
      <c r="M154" s="28" t="n"/>
      <c r="N154" s="241" t="n"/>
      <c r="O154" s="27" t="n">
        <v>0</v>
      </c>
      <c r="P154" s="28" t="n"/>
      <c r="Q154" s="241" t="n"/>
      <c r="R154" s="27" t="n">
        <v>0</v>
      </c>
      <c r="S154" s="28" t="n"/>
      <c r="T154" s="241" t="n"/>
      <c r="U154" s="27" t="n">
        <v>0</v>
      </c>
      <c r="V154" s="28" t="n"/>
      <c r="W154" s="241" t="n"/>
      <c r="X154" s="27" t="n">
        <v>0</v>
      </c>
      <c r="Y154" s="28" t="n"/>
      <c r="Z154" s="241" t="n"/>
      <c r="AA154" s="27" t="n">
        <v>0</v>
      </c>
      <c r="AB154" s="28" t="n"/>
      <c r="AC154" s="241" t="n"/>
      <c r="AD154" s="27" t="n">
        <v>0</v>
      </c>
      <c r="AE154" s="28" t="n"/>
      <c r="AF154" s="241" t="n"/>
      <c r="AG154" s="27" t="n">
        <v>0</v>
      </c>
      <c r="AH154" s="28" t="n"/>
      <c r="AI154" s="241" t="n"/>
      <c r="AJ154" s="27" t="n">
        <v>0</v>
      </c>
      <c r="AK154" s="28" t="n"/>
      <c r="AL154" s="241" t="n"/>
      <c r="AM154" s="27" t="n">
        <v>0</v>
      </c>
      <c r="AN154" s="28" t="n"/>
      <c r="AO154" s="241" t="n"/>
      <c r="AP154" s="27" t="n">
        <v>0</v>
      </c>
      <c r="AQ154" s="28" t="n"/>
      <c r="AR154" s="241">
        <f>SUMIFS($H154:$AO154,$H$5:$AO$5,"&lt;"&amp;MONTH(TODAY()),$H$6:$AO$6,"REAL 25")</f>
        <v/>
      </c>
      <c r="AS154" s="27">
        <f>SUMIFS($I154:$AP154,$I$5:$AP$5,"&lt;"&amp;MONTH(TODAY()),$I$6:$AP$6,"ORÇADO ")</f>
        <v/>
      </c>
      <c r="AT154" s="28">
        <f>SUMIFS($J154:$AQ154,$J$5:$AQ$5,"&lt;"&amp;MONTH(TODAY()),$J$6:$AQ$6,"REAL 26")</f>
        <v/>
      </c>
      <c r="AU154" s="241">
        <f>SUM(H154,K154,N154,Q154,T154,W154,Z154,AC154,AF154,AI154,AL154,AO154)</f>
        <v/>
      </c>
      <c r="AV154" s="27">
        <f>SUM(I154,L154,O154,R154,U154,X154,AA154,AD154,AG154,AJ154,AM154,AP154)</f>
        <v/>
      </c>
      <c r="AW154" s="28">
        <f>SUM(J154,M154,P154,S154,V154,Y154,AB154,AE154,AH154,AK154,AN154,AQ154)</f>
        <v/>
      </c>
      <c r="AX154" s="241" t="n"/>
      <c r="AY154" s="27" t="n">
        <v>0</v>
      </c>
      <c r="AZ154" s="28" t="n"/>
      <c r="BA154" s="241" t="n"/>
      <c r="BB154" s="27" t="n">
        <v>0</v>
      </c>
      <c r="BC154" s="28" t="n"/>
      <c r="BD154" s="241" t="n"/>
      <c r="BE154" s="27" t="n">
        <v>0</v>
      </c>
      <c r="BF154" s="28" t="n"/>
      <c r="BG154" s="241" t="n"/>
      <c r="BH154" s="27" t="n">
        <v>0</v>
      </c>
      <c r="BI154" s="28" t="n"/>
      <c r="BK154" s="442">
        <f>SUM(I154,L154,O154,R154,U154,X154,AA154,AD154,AG154,AJ154,AM154,AP154)</f>
        <v/>
      </c>
      <c r="BL154" s="442">
        <f>BK154-AV154</f>
        <v/>
      </c>
      <c r="BM154" s="442">
        <f>SUM(J154,M154,P154,S154,V154)</f>
        <v/>
      </c>
      <c r="BN154" s="442">
        <f>BM154-AT154</f>
        <v/>
      </c>
      <c r="BP154" s="463">
        <f>_xlfn.FORMULATEXT(V154) &amp; "+SOMASES(Aut_Ajustes_Manuais!$G:$G;Aut_Ajustes_Manuais!$I:$I;DRE!T$4;Aut_Ajustes_Manuais!$F:$F;""" &amp; A154 &amp; """)"</f>
        <v/>
      </c>
    </row>
    <row r="155" outlineLevel="1" customFormat="1" s="463">
      <c r="A155" s="95" t="inlineStr">
        <is>
          <t xml:space="preserve">  -  Churrasqueiro II</t>
        </is>
      </c>
      <c r="B155" s="468" t="n"/>
      <c r="C155" s="24" t="n"/>
      <c r="D155" s="55" t="inlineStr">
        <is>
          <t>Salário Bruto com INSS Segurado dentro do valor</t>
        </is>
      </c>
      <c r="E155" s="87" t="n"/>
      <c r="F155" s="56" t="n"/>
      <c r="G155" s="33" t="n"/>
      <c r="H155" s="241" t="n"/>
      <c r="I155" s="27" t="n">
        <v>0</v>
      </c>
      <c r="J155" s="28" t="n"/>
      <c r="K155" s="241" t="n"/>
      <c r="L155" s="27" t="n">
        <v>0</v>
      </c>
      <c r="M155" s="28" t="n"/>
      <c r="N155" s="241" t="n"/>
      <c r="O155" s="27" t="n">
        <v>0</v>
      </c>
      <c r="P155" s="28" t="n"/>
      <c r="Q155" s="241" t="n"/>
      <c r="R155" s="27" t="n">
        <v>0</v>
      </c>
      <c r="S155" s="28" t="n"/>
      <c r="T155" s="241" t="n"/>
      <c r="U155" s="27" t="n">
        <v>0</v>
      </c>
      <c r="V155" s="28" t="n"/>
      <c r="W155" s="241" t="n"/>
      <c r="X155" s="27" t="n">
        <v>0</v>
      </c>
      <c r="Y155" s="28" t="n"/>
      <c r="Z155" s="241" t="n"/>
      <c r="AA155" s="27" t="n">
        <v>0</v>
      </c>
      <c r="AB155" s="28" t="n"/>
      <c r="AC155" s="241" t="n"/>
      <c r="AD155" s="27" t="n">
        <v>0</v>
      </c>
      <c r="AE155" s="28" t="n"/>
      <c r="AF155" s="241" t="n"/>
      <c r="AG155" s="27" t="n">
        <v>0</v>
      </c>
      <c r="AH155" s="28" t="n"/>
      <c r="AI155" s="241" t="n"/>
      <c r="AJ155" s="27" t="n">
        <v>0</v>
      </c>
      <c r="AK155" s="28" t="n"/>
      <c r="AL155" s="241" t="n"/>
      <c r="AM155" s="27" t="n">
        <v>0</v>
      </c>
      <c r="AN155" s="28" t="n"/>
      <c r="AO155" s="241" t="n"/>
      <c r="AP155" s="27" t="n">
        <v>0</v>
      </c>
      <c r="AQ155" s="28" t="n"/>
      <c r="AR155" s="241">
        <f>SUMIFS($H155:$AO155,$H$5:$AO$5,"&lt;"&amp;MONTH(TODAY()),$H$6:$AO$6,"REAL 25")</f>
        <v/>
      </c>
      <c r="AS155" s="27">
        <f>SUMIFS($I155:$AP155,$I$5:$AP$5,"&lt;"&amp;MONTH(TODAY()),$I$6:$AP$6,"ORÇADO ")</f>
        <v/>
      </c>
      <c r="AT155" s="28">
        <f>SUMIFS($J155:$AQ155,$J$5:$AQ$5,"&lt;"&amp;MONTH(TODAY()),$J$6:$AQ$6,"REAL 26")</f>
        <v/>
      </c>
      <c r="AU155" s="241">
        <f>SUM(H155,K155,N155,Q155,T155,W155,Z155,AC155,AF155,AI155,AL155,AO155)</f>
        <v/>
      </c>
      <c r="AV155" s="27">
        <f>SUM(I155,L155,O155,R155,U155,X155,AA155,AD155,AG155,AJ155,AM155,AP155)</f>
        <v/>
      </c>
      <c r="AW155" s="28">
        <f>SUM(J155,M155,P155,S155,V155,Y155,AB155,AE155,AH155,AK155,AN155,AQ155)</f>
        <v/>
      </c>
      <c r="AX155" s="241" t="n"/>
      <c r="AY155" s="27" t="n">
        <v>0</v>
      </c>
      <c r="AZ155" s="28" t="n"/>
      <c r="BA155" s="241" t="n"/>
      <c r="BB155" s="27" t="n">
        <v>0</v>
      </c>
      <c r="BC155" s="28" t="n"/>
      <c r="BD155" s="241" t="n"/>
      <c r="BE155" s="27" t="n">
        <v>0</v>
      </c>
      <c r="BF155" s="28" t="n"/>
      <c r="BG155" s="241" t="n"/>
      <c r="BH155" s="27" t="n">
        <v>0</v>
      </c>
      <c r="BI155" s="28" t="n"/>
      <c r="BK155" s="442">
        <f>SUM(I155,L155,O155,R155,U155,X155,AA155,AD155,AG155,AJ155,AM155,AP155)</f>
        <v/>
      </c>
      <c r="BL155" s="442">
        <f>BK155-AV155</f>
        <v/>
      </c>
      <c r="BM155" s="442">
        <f>SUM(J155,M155,P155,S155,V155)</f>
        <v/>
      </c>
      <c r="BN155" s="442">
        <f>BM155-AT155</f>
        <v/>
      </c>
      <c r="BP155" s="463">
        <f>_xlfn.FORMULATEXT(V155) &amp; "+SOMASES(Aut_Ajustes_Manuais!$G:$G;Aut_Ajustes_Manuais!$I:$I;DRE!T$4;Aut_Ajustes_Manuais!$F:$F;""" &amp; A155 &amp; """)"</f>
        <v/>
      </c>
    </row>
    <row r="156" outlineLevel="1" customFormat="1" s="463">
      <c r="A156" s="95" t="inlineStr">
        <is>
          <t xml:space="preserve">  -  Churrasqueiro III</t>
        </is>
      </c>
      <c r="B156" s="468" t="n"/>
      <c r="C156" s="24" t="n"/>
      <c r="D156" s="55" t="inlineStr">
        <is>
          <t>Salário Bruto com INSS Segurado dentro do valor</t>
        </is>
      </c>
      <c r="E156" s="87" t="n"/>
      <c r="F156" s="56" t="n"/>
      <c r="G156" s="33" t="n"/>
      <c r="H156" s="241" t="n"/>
      <c r="I156" s="27" t="n">
        <v>0</v>
      </c>
      <c r="J156" s="28" t="n"/>
      <c r="K156" s="241" t="n"/>
      <c r="L156" s="27" t="n">
        <v>0</v>
      </c>
      <c r="M156" s="28" t="n"/>
      <c r="N156" s="241" t="n"/>
      <c r="O156" s="27" t="n">
        <v>0</v>
      </c>
      <c r="P156" s="28" t="n"/>
      <c r="Q156" s="241" t="n"/>
      <c r="R156" s="27" t="n">
        <v>0</v>
      </c>
      <c r="S156" s="28" t="n"/>
      <c r="T156" s="241" t="n"/>
      <c r="U156" s="27" t="n">
        <v>0</v>
      </c>
      <c r="V156" s="28" t="n"/>
      <c r="W156" s="241" t="n"/>
      <c r="X156" s="27" t="n">
        <v>0</v>
      </c>
      <c r="Y156" s="28" t="n"/>
      <c r="Z156" s="241" t="n"/>
      <c r="AA156" s="27" t="n">
        <v>0</v>
      </c>
      <c r="AB156" s="28" t="n"/>
      <c r="AC156" s="241" t="n"/>
      <c r="AD156" s="27" t="n">
        <v>0</v>
      </c>
      <c r="AE156" s="28" t="n"/>
      <c r="AF156" s="241" t="n"/>
      <c r="AG156" s="27" t="n">
        <v>0</v>
      </c>
      <c r="AH156" s="28" t="n"/>
      <c r="AI156" s="241" t="n"/>
      <c r="AJ156" s="27" t="n">
        <v>0</v>
      </c>
      <c r="AK156" s="28" t="n"/>
      <c r="AL156" s="241" t="n"/>
      <c r="AM156" s="27" t="n">
        <v>0</v>
      </c>
      <c r="AN156" s="28" t="n"/>
      <c r="AO156" s="241" t="n"/>
      <c r="AP156" s="27" t="n">
        <v>0</v>
      </c>
      <c r="AQ156" s="28" t="n"/>
      <c r="AR156" s="241">
        <f>SUMIFS($H156:$AO156,$H$5:$AO$5,"&lt;"&amp;MONTH(TODAY()),$H$6:$AO$6,"REAL 25")</f>
        <v/>
      </c>
      <c r="AS156" s="27">
        <f>SUMIFS($I156:$AP156,$I$5:$AP$5,"&lt;"&amp;MONTH(TODAY()),$I$6:$AP$6,"ORÇADO ")</f>
        <v/>
      </c>
      <c r="AT156" s="28">
        <f>SUMIFS($J156:$AQ156,$J$5:$AQ$5,"&lt;"&amp;MONTH(TODAY()),$J$6:$AQ$6,"REAL 26")</f>
        <v/>
      </c>
      <c r="AU156" s="241">
        <f>SUM(H156,K156,N156,Q156,T156,W156,Z156,AC156,AF156,AI156,AL156,AO156)</f>
        <v/>
      </c>
      <c r="AV156" s="27">
        <f>SUM(I156,L156,O156,R156,U156,X156,AA156,AD156,AG156,AJ156,AM156,AP156)</f>
        <v/>
      </c>
      <c r="AW156" s="28">
        <f>SUM(J156,M156,P156,S156,V156,Y156,AB156,AE156,AH156,AK156,AN156,AQ156)</f>
        <v/>
      </c>
      <c r="AX156" s="241" t="n"/>
      <c r="AY156" s="27" t="n">
        <v>0</v>
      </c>
      <c r="AZ156" s="28" t="n"/>
      <c r="BA156" s="241" t="n"/>
      <c r="BB156" s="27" t="n">
        <v>0</v>
      </c>
      <c r="BC156" s="28" t="n"/>
      <c r="BD156" s="241" t="n"/>
      <c r="BE156" s="27" t="n">
        <v>0</v>
      </c>
      <c r="BF156" s="28" t="n"/>
      <c r="BG156" s="241" t="n"/>
      <c r="BH156" s="27" t="n">
        <v>0</v>
      </c>
      <c r="BI156" s="28" t="n"/>
      <c r="BK156" s="442">
        <f>SUM(I156,L156,O156,R156,U156,X156,AA156,AD156,AG156,AJ156,AM156,AP156)</f>
        <v/>
      </c>
      <c r="BL156" s="442">
        <f>BK156-AV156</f>
        <v/>
      </c>
      <c r="BM156" s="442">
        <f>SUM(J156,M156,P156,S156,V156)</f>
        <v/>
      </c>
      <c r="BN156" s="442">
        <f>BM156-AT156</f>
        <v/>
      </c>
      <c r="BP156" s="463">
        <f>_xlfn.FORMULATEXT(V156) &amp; "+SOMASES(Aut_Ajustes_Manuais!$G:$G;Aut_Ajustes_Manuais!$I:$I;DRE!T$4;Aut_Ajustes_Manuais!$F:$F;""" &amp; A156 &amp; """)"</f>
        <v/>
      </c>
    </row>
    <row r="157" outlineLevel="1" customFormat="1" s="463">
      <c r="A157" s="95" t="inlineStr">
        <is>
          <t xml:space="preserve">  -  Ajud Limpeza</t>
        </is>
      </c>
      <c r="B157" s="468" t="n"/>
      <c r="C157" s="24" t="n"/>
      <c r="D157" s="55" t="inlineStr">
        <is>
          <t>Salário Bruto com INSS Segurado dentro do valor</t>
        </is>
      </c>
      <c r="E157" s="87" t="n"/>
      <c r="F157" s="56" t="n"/>
      <c r="G157" s="33" t="n"/>
      <c r="H157" s="241" t="n"/>
      <c r="I157" s="27" t="n">
        <v>-3738.8</v>
      </c>
      <c r="J157" s="28" t="n"/>
      <c r="K157" s="241" t="n"/>
      <c r="L157" s="27" t="n">
        <v>-3738.8</v>
      </c>
      <c r="M157" s="28" t="n"/>
      <c r="N157" s="241" t="n"/>
      <c r="O157" s="27" t="n">
        <v>-3738.8</v>
      </c>
      <c r="P157" s="28" t="n"/>
      <c r="Q157" s="241" t="n"/>
      <c r="R157" s="27" t="n">
        <v>-3738.8</v>
      </c>
      <c r="S157" s="28" t="n"/>
      <c r="T157" s="241" t="n"/>
      <c r="U157" s="27" t="n">
        <v>-3738.8</v>
      </c>
      <c r="V157" s="28" t="n"/>
      <c r="W157" s="241" t="n"/>
      <c r="X157" s="27" t="n">
        <v>-3895.8296</v>
      </c>
      <c r="Y157" s="28" t="n"/>
      <c r="Z157" s="241" t="n"/>
      <c r="AA157" s="27" t="n">
        <v>-3895.8296</v>
      </c>
      <c r="AB157" s="28" t="n"/>
      <c r="AC157" s="241" t="n"/>
      <c r="AD157" s="27" t="n">
        <v>-3895.8296</v>
      </c>
      <c r="AE157" s="28" t="n"/>
      <c r="AF157" s="241" t="n"/>
      <c r="AG157" s="27" t="n">
        <v>-3895.8296</v>
      </c>
      <c r="AH157" s="28" t="n"/>
      <c r="AI157" s="241" t="n"/>
      <c r="AJ157" s="27" t="n">
        <v>-3895.8296</v>
      </c>
      <c r="AK157" s="28" t="n"/>
      <c r="AL157" s="241" t="n"/>
      <c r="AM157" s="27" t="n">
        <v>-3895.8296</v>
      </c>
      <c r="AN157" s="28" t="n"/>
      <c r="AO157" s="241" t="n"/>
      <c r="AP157" s="27" t="n">
        <v>-3895.8296</v>
      </c>
      <c r="AQ157" s="28" t="n"/>
      <c r="AR157" s="241">
        <f>SUMIFS($H157:$AO157,$H$5:$AO$5,"&lt;"&amp;MONTH(TODAY()),$H$6:$AO$6,"REAL 25")</f>
        <v/>
      </c>
      <c r="AS157" s="27">
        <f>SUMIFS($I157:$AP157,$I$5:$AP$5,"&lt;"&amp;MONTH(TODAY()),$I$6:$AP$6,"ORÇADO ")</f>
        <v/>
      </c>
      <c r="AT157" s="28">
        <f>SUMIFS($J157:$AQ157,$J$5:$AQ$5,"&lt;"&amp;MONTH(TODAY()),$J$6:$AQ$6,"REAL 26")</f>
        <v/>
      </c>
      <c r="AU157" s="241">
        <f>SUM(H157,K157,N157,Q157,T157,W157,Z157,AC157,AF157,AI157,AL157,AO157)</f>
        <v/>
      </c>
      <c r="AV157" s="27">
        <f>SUM(I157,L157,O157,R157,U157,X157,AA157,AD157,AG157,AJ157,AM157,AP157)</f>
        <v/>
      </c>
      <c r="AW157" s="28">
        <f>SUM(J157,M157,P157,S157,V157,Y157,AB157,AE157,AH157,AK157,AN157,AQ157)</f>
        <v/>
      </c>
      <c r="AX157" s="241" t="n"/>
      <c r="AY157" s="27" t="n">
        <v>-11216.4</v>
      </c>
      <c r="AZ157" s="28" t="n"/>
      <c r="BA157" s="241" t="n"/>
      <c r="BB157" s="27" t="n">
        <v>-11373.4296</v>
      </c>
      <c r="BC157" s="28" t="n"/>
      <c r="BD157" s="241" t="n"/>
      <c r="BE157" s="27" t="n">
        <v>-11687.4888</v>
      </c>
      <c r="BF157" s="28" t="n"/>
      <c r="BG157" s="241" t="n"/>
      <c r="BH157" s="27" t="n">
        <v>-11687.4888</v>
      </c>
      <c r="BI157" s="28" t="n"/>
      <c r="BK157" s="442">
        <f>SUM(I157,L157,O157,R157,U157,X157,AA157,AD157,AG157,AJ157,AM157,AP157)</f>
        <v/>
      </c>
      <c r="BL157" s="442">
        <f>BK157-AV157</f>
        <v/>
      </c>
      <c r="BM157" s="442">
        <f>SUM(J157,M157,P157,S157,V157)</f>
        <v/>
      </c>
      <c r="BN157" s="442">
        <f>BM157-AT157</f>
        <v/>
      </c>
      <c r="BP157" s="463">
        <f>_xlfn.FORMULATEXT(V157) &amp; "+SOMASES(Aut_Ajustes_Manuais!$G:$G;Aut_Ajustes_Manuais!$I:$I;DRE!T$4;Aut_Ajustes_Manuais!$F:$F;""" &amp; A157 &amp; """)"</f>
        <v/>
      </c>
    </row>
    <row r="158" outlineLevel="1" customFormat="1" s="463">
      <c r="A158" s="95" t="inlineStr">
        <is>
          <t xml:space="preserve">  -  Estoquista III</t>
        </is>
      </c>
      <c r="B158" s="468" t="n"/>
      <c r="C158" s="24" t="n"/>
      <c r="D158" s="55" t="inlineStr">
        <is>
          <t>Salário Bruto com INSS Segurado dentro do valor</t>
        </is>
      </c>
      <c r="E158" s="87" t="n"/>
      <c r="F158" s="56" t="n"/>
      <c r="G158" s="33" t="n"/>
      <c r="H158" s="241" t="n"/>
      <c r="I158" s="27" t="n">
        <v>0</v>
      </c>
      <c r="J158" s="28" t="n"/>
      <c r="K158" s="241" t="n"/>
      <c r="L158" s="27" t="n">
        <v>0</v>
      </c>
      <c r="M158" s="28" t="n"/>
      <c r="N158" s="241" t="n"/>
      <c r="O158" s="27" t="n">
        <v>0</v>
      </c>
      <c r="P158" s="28" t="n"/>
      <c r="Q158" s="241" t="n"/>
      <c r="R158" s="27" t="n">
        <v>0</v>
      </c>
      <c r="S158" s="28" t="n"/>
      <c r="T158" s="241" t="n"/>
      <c r="U158" s="27" t="n">
        <v>0</v>
      </c>
      <c r="V158" s="28" t="n"/>
      <c r="W158" s="241" t="n"/>
      <c r="X158" s="27" t="n">
        <v>0</v>
      </c>
      <c r="Y158" s="28" t="n"/>
      <c r="Z158" s="241" t="n"/>
      <c r="AA158" s="27" t="n">
        <v>0</v>
      </c>
      <c r="AB158" s="28" t="n"/>
      <c r="AC158" s="241" t="n"/>
      <c r="AD158" s="27" t="n">
        <v>0</v>
      </c>
      <c r="AE158" s="28" t="n"/>
      <c r="AF158" s="241" t="n"/>
      <c r="AG158" s="27" t="n">
        <v>0</v>
      </c>
      <c r="AH158" s="28" t="n"/>
      <c r="AI158" s="241" t="n"/>
      <c r="AJ158" s="27" t="n">
        <v>0</v>
      </c>
      <c r="AK158" s="28" t="n"/>
      <c r="AL158" s="241" t="n"/>
      <c r="AM158" s="27" t="n">
        <v>0</v>
      </c>
      <c r="AN158" s="28" t="n"/>
      <c r="AO158" s="241" t="n"/>
      <c r="AP158" s="27" t="n">
        <v>0</v>
      </c>
      <c r="AQ158" s="28" t="n"/>
      <c r="AR158" s="241">
        <f>SUMIFS($H158:$AO158,$H$5:$AO$5,"&lt;"&amp;MONTH(TODAY()),$H$6:$AO$6,"REAL 25")</f>
        <v/>
      </c>
      <c r="AS158" s="27">
        <f>SUMIFS($I158:$AP158,$I$5:$AP$5,"&lt;"&amp;MONTH(TODAY()),$I$6:$AP$6,"ORÇADO ")</f>
        <v/>
      </c>
      <c r="AT158" s="28">
        <f>SUMIFS($J158:$AQ158,$J$5:$AQ$5,"&lt;"&amp;MONTH(TODAY()),$J$6:$AQ$6,"REAL 26")</f>
        <v/>
      </c>
      <c r="AU158" s="241">
        <f>SUM(H158,K158,N158,Q158,T158,W158,Z158,AC158,AF158,AI158,AL158,AO158)</f>
        <v/>
      </c>
      <c r="AV158" s="27">
        <f>SUM(I158,L158,O158,R158,U158,X158,AA158,AD158,AG158,AJ158,AM158,AP158)</f>
        <v/>
      </c>
      <c r="AW158" s="28">
        <f>SUM(J158,M158,P158,S158,V158,Y158,AB158,AE158,AH158,AK158,AN158,AQ158)</f>
        <v/>
      </c>
      <c r="AX158" s="241" t="n"/>
      <c r="AY158" s="27" t="n">
        <v>0</v>
      </c>
      <c r="AZ158" s="28" t="n"/>
      <c r="BA158" s="241" t="n"/>
      <c r="BB158" s="27" t="n">
        <v>0</v>
      </c>
      <c r="BC158" s="28" t="n"/>
      <c r="BD158" s="241" t="n"/>
      <c r="BE158" s="27" t="n">
        <v>0</v>
      </c>
      <c r="BF158" s="28" t="n"/>
      <c r="BG158" s="241" t="n"/>
      <c r="BH158" s="27" t="n">
        <v>0</v>
      </c>
      <c r="BI158" s="28" t="n"/>
      <c r="BK158" s="442">
        <f>SUM(I158,L158,O158,R158,U158,X158,AA158,AD158,AG158,AJ158,AM158,AP158)</f>
        <v/>
      </c>
      <c r="BL158" s="442">
        <f>BK158-AV158</f>
        <v/>
      </c>
      <c r="BM158" s="442">
        <f>SUM(J158,M158,P158,S158,V158)</f>
        <v/>
      </c>
      <c r="BN158" s="442">
        <f>BM158-AT158</f>
        <v/>
      </c>
      <c r="BP158" s="463">
        <f>_xlfn.FORMULATEXT(V158) &amp; "+SOMASES(Aut_Ajustes_Manuais!$G:$G;Aut_Ajustes_Manuais!$I:$I;DRE!T$4;Aut_Ajustes_Manuais!$F:$F;""" &amp; A158 &amp; """)"</f>
        <v/>
      </c>
    </row>
    <row r="159" outlineLevel="1" customFormat="1" s="463">
      <c r="A159" s="95" t="inlineStr">
        <is>
          <t xml:space="preserve">  -  Estoquista II</t>
        </is>
      </c>
      <c r="B159" s="468" t="n"/>
      <c r="C159" s="24" t="n"/>
      <c r="D159" s="55" t="inlineStr">
        <is>
          <t>Salário Bruto com INSS Segurado dentro do valor</t>
        </is>
      </c>
      <c r="E159" s="87" t="n"/>
      <c r="F159" s="56" t="n"/>
      <c r="G159" s="33" t="n"/>
      <c r="H159" s="241" t="n"/>
      <c r="I159" s="27" t="n">
        <v>-1939.85</v>
      </c>
      <c r="J159" s="28" t="n"/>
      <c r="K159" s="241" t="n"/>
      <c r="L159" s="27" t="n">
        <v>-1939.85</v>
      </c>
      <c r="M159" s="28" t="n"/>
      <c r="N159" s="241" t="n"/>
      <c r="O159" s="27" t="n">
        <v>-1939.85</v>
      </c>
      <c r="P159" s="28" t="n"/>
      <c r="Q159" s="241" t="n"/>
      <c r="R159" s="27" t="n">
        <v>-1939.85</v>
      </c>
      <c r="S159" s="28" t="n"/>
      <c r="T159" s="241" t="n"/>
      <c r="U159" s="27" t="n">
        <v>-1939.85</v>
      </c>
      <c r="V159" s="28" t="n"/>
      <c r="W159" s="241" t="n"/>
      <c r="X159" s="27" t="n">
        <v>-2021.3237</v>
      </c>
      <c r="Y159" s="28" t="n"/>
      <c r="Z159" s="241" t="n"/>
      <c r="AA159" s="27" t="n">
        <v>-2021.3237</v>
      </c>
      <c r="AB159" s="28" t="n"/>
      <c r="AC159" s="241" t="n"/>
      <c r="AD159" s="27" t="n">
        <v>-2021.3237</v>
      </c>
      <c r="AE159" s="28" t="n"/>
      <c r="AF159" s="241" t="n"/>
      <c r="AG159" s="27" t="n">
        <v>-2021.3237</v>
      </c>
      <c r="AH159" s="28" t="n"/>
      <c r="AI159" s="241" t="n"/>
      <c r="AJ159" s="27" t="n">
        <v>-2021.3237</v>
      </c>
      <c r="AK159" s="28" t="n"/>
      <c r="AL159" s="241" t="n"/>
      <c r="AM159" s="27" t="n">
        <v>-2021.3237</v>
      </c>
      <c r="AN159" s="28" t="n"/>
      <c r="AO159" s="241" t="n"/>
      <c r="AP159" s="27" t="n">
        <v>-2021.3237</v>
      </c>
      <c r="AQ159" s="28" t="n"/>
      <c r="AR159" s="241">
        <f>SUMIFS($H159:$AO159,$H$5:$AO$5,"&lt;"&amp;MONTH(TODAY()),$H$6:$AO$6,"REAL 25")</f>
        <v/>
      </c>
      <c r="AS159" s="27">
        <f>SUMIFS($I159:$AP159,$I$5:$AP$5,"&lt;"&amp;MONTH(TODAY()),$I$6:$AP$6,"ORÇADO ")</f>
        <v/>
      </c>
      <c r="AT159" s="28">
        <f>SUMIFS($J159:$AQ159,$J$5:$AQ$5,"&lt;"&amp;MONTH(TODAY()),$J$6:$AQ$6,"REAL 26")</f>
        <v/>
      </c>
      <c r="AU159" s="241">
        <f>SUM(H159,K159,N159,Q159,T159,W159,Z159,AC159,AF159,AI159,AL159,AO159)</f>
        <v/>
      </c>
      <c r="AV159" s="27">
        <f>SUM(I159,L159,O159,R159,U159,X159,AA159,AD159,AG159,AJ159,AM159,AP159)</f>
        <v/>
      </c>
      <c r="AW159" s="28">
        <f>SUM(J159,M159,P159,S159,V159,Y159,AB159,AE159,AH159,AK159,AN159,AQ159)</f>
        <v/>
      </c>
      <c r="AX159" s="241" t="n"/>
      <c r="AY159" s="27" t="n">
        <v>-5819.549999999999</v>
      </c>
      <c r="AZ159" s="28" t="n"/>
      <c r="BA159" s="241" t="n"/>
      <c r="BB159" s="27" t="n">
        <v>-5901.0237</v>
      </c>
      <c r="BC159" s="28" t="n"/>
      <c r="BD159" s="241" t="n"/>
      <c r="BE159" s="27" t="n">
        <v>-6063.9711</v>
      </c>
      <c r="BF159" s="28" t="n"/>
      <c r="BG159" s="241" t="n"/>
      <c r="BH159" s="27" t="n">
        <v>-6063.9711</v>
      </c>
      <c r="BI159" s="28" t="n"/>
      <c r="BK159" s="442">
        <f>SUM(I159,L159,O159,R159,U159,X159,AA159,AD159,AG159,AJ159,AM159,AP159)</f>
        <v/>
      </c>
      <c r="BL159" s="442">
        <f>BK159-AV159</f>
        <v/>
      </c>
      <c r="BM159" s="442">
        <f>SUM(J159,M159,P159,S159,V159)</f>
        <v/>
      </c>
      <c r="BN159" s="442">
        <f>BM159-AT159</f>
        <v/>
      </c>
      <c r="BP159" s="463">
        <f>_xlfn.FORMULATEXT(V159) &amp; "+SOMASES(Aut_Ajustes_Manuais!$G:$G;Aut_Ajustes_Manuais!$I:$I;DRE!T$4;Aut_Ajustes_Manuais!$F:$F;""" &amp; A159 &amp; """)"</f>
        <v/>
      </c>
    </row>
    <row r="160" outlineLevel="1" customFormat="1" s="463">
      <c r="A160" s="95" t="inlineStr">
        <is>
          <t xml:space="preserve">  -  Estoquista I</t>
        </is>
      </c>
      <c r="B160" s="468" t="n"/>
      <c r="C160" s="24" t="n"/>
      <c r="D160" s="55" t="inlineStr">
        <is>
          <t>Salário Bruto com INSS Segurado dentro do valor</t>
        </is>
      </c>
      <c r="E160" s="87" t="n"/>
      <c r="F160" s="56" t="n"/>
      <c r="G160" s="33" t="n"/>
      <c r="H160" s="241" t="n"/>
      <c r="I160" s="27" t="n">
        <v>0</v>
      </c>
      <c r="J160" s="28" t="n"/>
      <c r="K160" s="241" t="n"/>
      <c r="L160" s="27" t="n">
        <v>0</v>
      </c>
      <c r="M160" s="28" t="n"/>
      <c r="N160" s="241" t="n"/>
      <c r="O160" s="27" t="n">
        <v>0</v>
      </c>
      <c r="P160" s="28" t="n"/>
      <c r="Q160" s="241" t="n"/>
      <c r="R160" s="27" t="n">
        <v>0</v>
      </c>
      <c r="S160" s="28" t="n"/>
      <c r="T160" s="241" t="n"/>
      <c r="U160" s="27" t="n">
        <v>0</v>
      </c>
      <c r="V160" s="28" t="n"/>
      <c r="W160" s="241" t="n"/>
      <c r="X160" s="27" t="n">
        <v>0</v>
      </c>
      <c r="Y160" s="28" t="n"/>
      <c r="Z160" s="241" t="n"/>
      <c r="AA160" s="27" t="n">
        <v>0</v>
      </c>
      <c r="AB160" s="28" t="n"/>
      <c r="AC160" s="241" t="n"/>
      <c r="AD160" s="27" t="n">
        <v>0</v>
      </c>
      <c r="AE160" s="28" t="n"/>
      <c r="AF160" s="241" t="n"/>
      <c r="AG160" s="27" t="n">
        <v>0</v>
      </c>
      <c r="AH160" s="28" t="n"/>
      <c r="AI160" s="241" t="n"/>
      <c r="AJ160" s="27" t="n">
        <v>0</v>
      </c>
      <c r="AK160" s="28" t="n"/>
      <c r="AL160" s="241" t="n"/>
      <c r="AM160" s="27" t="n">
        <v>0</v>
      </c>
      <c r="AN160" s="28" t="n"/>
      <c r="AO160" s="241" t="n"/>
      <c r="AP160" s="27" t="n">
        <v>0</v>
      </c>
      <c r="AQ160" s="28" t="n"/>
      <c r="AR160" s="241">
        <f>SUMIFS($H160:$AO160,$H$5:$AO$5,"&lt;"&amp;MONTH(TODAY()),$H$6:$AO$6,"REAL 25")</f>
        <v/>
      </c>
      <c r="AS160" s="27">
        <f>SUMIFS($I160:$AP160,$I$5:$AP$5,"&lt;"&amp;MONTH(TODAY()),$I$6:$AP$6,"ORÇADO ")</f>
        <v/>
      </c>
      <c r="AT160" s="28">
        <f>SUMIFS($J160:$AQ160,$J$5:$AQ$5,"&lt;"&amp;MONTH(TODAY()),$J$6:$AQ$6,"REAL 26")</f>
        <v/>
      </c>
      <c r="AU160" s="241">
        <f>SUM(H160,K160,N160,Q160,T160,W160,Z160,AC160,AF160,AI160,AL160,AO160)</f>
        <v/>
      </c>
      <c r="AV160" s="27">
        <f>SUM(I160,L160,O160,R160,U160,X160,AA160,AD160,AG160,AJ160,AM160,AP160)</f>
        <v/>
      </c>
      <c r="AW160" s="28">
        <f>SUM(J160,M160,P160,S160,V160,Y160,AB160,AE160,AH160,AK160,AN160,AQ160)</f>
        <v/>
      </c>
      <c r="AX160" s="241" t="n"/>
      <c r="AY160" s="27" t="n">
        <v>0</v>
      </c>
      <c r="AZ160" s="28" t="n"/>
      <c r="BA160" s="241" t="n"/>
      <c r="BB160" s="27" t="n">
        <v>0</v>
      </c>
      <c r="BC160" s="28" t="n"/>
      <c r="BD160" s="241" t="n"/>
      <c r="BE160" s="27" t="n">
        <v>0</v>
      </c>
      <c r="BF160" s="28" t="n"/>
      <c r="BG160" s="241" t="n"/>
      <c r="BH160" s="27" t="n">
        <v>0</v>
      </c>
      <c r="BI160" s="28" t="n"/>
      <c r="BK160" s="442">
        <f>SUM(I160,L160,O160,R160,U160,X160,AA160,AD160,AG160,AJ160,AM160,AP160)</f>
        <v/>
      </c>
      <c r="BL160" s="442">
        <f>BK160-AV160</f>
        <v/>
      </c>
      <c r="BM160" s="442">
        <f>SUM(J160,M160,P160,S160,V160)</f>
        <v/>
      </c>
      <c r="BN160" s="442">
        <f>BM160-AT160</f>
        <v/>
      </c>
      <c r="BP160" s="463">
        <f>_xlfn.FORMULATEXT(V160) &amp; "+SOMASES(Aut_Ajustes_Manuais!$G:$G;Aut_Ajustes_Manuais!$I:$I;DRE!T$4;Aut_Ajustes_Manuais!$F:$F;""" &amp; A160 &amp; """)"</f>
        <v/>
      </c>
    </row>
    <row r="161" outlineLevel="1" customFormat="1" s="463">
      <c r="A161" s="95" t="inlineStr">
        <is>
          <t xml:space="preserve">  -  Chefe de Manutenção</t>
        </is>
      </c>
      <c r="B161" s="468" t="n"/>
      <c r="C161" s="24" t="n"/>
      <c r="D161" s="55" t="inlineStr">
        <is>
          <t>Salário Bruto com INSS Segurado dentro do valor</t>
        </is>
      </c>
      <c r="E161" s="87" t="n"/>
      <c r="F161" s="56" t="n"/>
      <c r="G161" s="33" t="n"/>
      <c r="H161" s="241" t="n"/>
      <c r="I161" s="27" t="n">
        <v>0</v>
      </c>
      <c r="J161" s="28" t="n"/>
      <c r="K161" s="241" t="n"/>
      <c r="L161" s="27" t="n">
        <v>0</v>
      </c>
      <c r="M161" s="28" t="n"/>
      <c r="N161" s="241" t="n"/>
      <c r="O161" s="27" t="n">
        <v>0</v>
      </c>
      <c r="P161" s="28" t="n"/>
      <c r="Q161" s="241" t="n"/>
      <c r="R161" s="27" t="n">
        <v>0</v>
      </c>
      <c r="S161" s="28" t="n"/>
      <c r="T161" s="241" t="n"/>
      <c r="U161" s="27" t="n">
        <v>0</v>
      </c>
      <c r="V161" s="28" t="n"/>
      <c r="W161" s="241" t="n"/>
      <c r="X161" s="27" t="n">
        <v>0</v>
      </c>
      <c r="Y161" s="28" t="n"/>
      <c r="Z161" s="241" t="n"/>
      <c r="AA161" s="27" t="n">
        <v>0</v>
      </c>
      <c r="AB161" s="28" t="n"/>
      <c r="AC161" s="241" t="n"/>
      <c r="AD161" s="27" t="n">
        <v>0</v>
      </c>
      <c r="AE161" s="28" t="n"/>
      <c r="AF161" s="241" t="n"/>
      <c r="AG161" s="27" t="n">
        <v>0</v>
      </c>
      <c r="AH161" s="28" t="n"/>
      <c r="AI161" s="241" t="n"/>
      <c r="AJ161" s="27" t="n">
        <v>0</v>
      </c>
      <c r="AK161" s="28" t="n"/>
      <c r="AL161" s="241" t="n"/>
      <c r="AM161" s="27" t="n">
        <v>0</v>
      </c>
      <c r="AN161" s="28" t="n"/>
      <c r="AO161" s="241" t="n"/>
      <c r="AP161" s="27" t="n">
        <v>0</v>
      </c>
      <c r="AQ161" s="28" t="n"/>
      <c r="AR161" s="241">
        <f>SUMIFS($H161:$AO161,$H$5:$AO$5,"&lt;"&amp;MONTH(TODAY()),$H$6:$AO$6,"REAL 25")</f>
        <v/>
      </c>
      <c r="AS161" s="27">
        <f>SUMIFS($I161:$AP161,$I$5:$AP$5,"&lt;"&amp;MONTH(TODAY()),$I$6:$AP$6,"ORÇADO ")</f>
        <v/>
      </c>
      <c r="AT161" s="28">
        <f>SUMIFS($J161:$AQ161,$J$5:$AQ$5,"&lt;"&amp;MONTH(TODAY()),$J$6:$AQ$6,"REAL 26")</f>
        <v/>
      </c>
      <c r="AU161" s="241">
        <f>SUM(H161,K161,N161,Q161,T161,W161,Z161,AC161,AF161,AI161,AL161,AO161)</f>
        <v/>
      </c>
      <c r="AV161" s="27">
        <f>SUM(I161,L161,O161,R161,U161,X161,AA161,AD161,AG161,AJ161,AM161,AP161)</f>
        <v/>
      </c>
      <c r="AW161" s="28">
        <f>SUM(J161,M161,P161,S161,V161,Y161,AB161,AE161,AH161,AK161,AN161,AQ161)</f>
        <v/>
      </c>
      <c r="AX161" s="241" t="n"/>
      <c r="AY161" s="27" t="n">
        <v>0</v>
      </c>
      <c r="AZ161" s="28" t="n"/>
      <c r="BA161" s="241" t="n"/>
      <c r="BB161" s="27" t="n">
        <v>0</v>
      </c>
      <c r="BC161" s="28" t="n"/>
      <c r="BD161" s="241" t="n"/>
      <c r="BE161" s="27" t="n">
        <v>0</v>
      </c>
      <c r="BF161" s="28" t="n"/>
      <c r="BG161" s="241" t="n"/>
      <c r="BH161" s="27" t="n">
        <v>0</v>
      </c>
      <c r="BI161" s="28" t="n"/>
      <c r="BK161" s="442">
        <f>SUM(I161,L161,O161,R161,U161,X161,AA161,AD161,AG161,AJ161,AM161,AP161)</f>
        <v/>
      </c>
      <c r="BL161" s="442">
        <f>BK161-AV161</f>
        <v/>
      </c>
      <c r="BM161" s="442">
        <f>SUM(J161,M161,P161,S161,V161)</f>
        <v/>
      </c>
      <c r="BN161" s="442">
        <f>BM161-AT161</f>
        <v/>
      </c>
      <c r="BP161" s="463">
        <f>_xlfn.FORMULATEXT(V161) &amp; "+SOMASES(Aut_Ajustes_Manuais!$G:$G;Aut_Ajustes_Manuais!$I:$I;DRE!T$4;Aut_Ajustes_Manuais!$F:$F;""" &amp; A161 &amp; """)"</f>
        <v/>
      </c>
    </row>
    <row r="162" outlineLevel="1" customFormat="1" s="463">
      <c r="A162" s="95" t="inlineStr">
        <is>
          <t xml:space="preserve">  -  Aux. Manutenção III</t>
        </is>
      </c>
      <c r="B162" s="468" t="n"/>
      <c r="C162" s="24" t="n"/>
      <c r="D162" s="55" t="inlineStr">
        <is>
          <t>Salário Bruto com INSS Segurado dentro do valor</t>
        </is>
      </c>
      <c r="E162" s="87" t="n"/>
      <c r="F162" s="56" t="n"/>
      <c r="G162" s="33" t="n"/>
      <c r="H162" s="241" t="n"/>
      <c r="I162" s="27" t="n">
        <v>0</v>
      </c>
      <c r="J162" s="28" t="n"/>
      <c r="K162" s="241" t="n"/>
      <c r="L162" s="27" t="n">
        <v>0</v>
      </c>
      <c r="M162" s="28" t="n"/>
      <c r="N162" s="241" t="n"/>
      <c r="O162" s="27" t="n">
        <v>0</v>
      </c>
      <c r="P162" s="28" t="n"/>
      <c r="Q162" s="241" t="n"/>
      <c r="R162" s="27" t="n">
        <v>0</v>
      </c>
      <c r="S162" s="28" t="n"/>
      <c r="T162" s="241" t="n"/>
      <c r="U162" s="27" t="n">
        <v>0</v>
      </c>
      <c r="V162" s="28" t="n"/>
      <c r="W162" s="241" t="n"/>
      <c r="X162" s="27" t="n">
        <v>0</v>
      </c>
      <c r="Y162" s="28" t="n"/>
      <c r="Z162" s="241" t="n"/>
      <c r="AA162" s="27" t="n">
        <v>0</v>
      </c>
      <c r="AB162" s="28" t="n"/>
      <c r="AC162" s="241" t="n"/>
      <c r="AD162" s="27" t="n">
        <v>0</v>
      </c>
      <c r="AE162" s="28" t="n"/>
      <c r="AF162" s="241" t="n"/>
      <c r="AG162" s="27" t="n">
        <v>0</v>
      </c>
      <c r="AH162" s="28" t="n"/>
      <c r="AI162" s="241" t="n"/>
      <c r="AJ162" s="27" t="n">
        <v>0</v>
      </c>
      <c r="AK162" s="28" t="n"/>
      <c r="AL162" s="241" t="n"/>
      <c r="AM162" s="27" t="n">
        <v>0</v>
      </c>
      <c r="AN162" s="28" t="n"/>
      <c r="AO162" s="241" t="n"/>
      <c r="AP162" s="27" t="n">
        <v>0</v>
      </c>
      <c r="AQ162" s="28" t="n"/>
      <c r="AR162" s="241">
        <f>SUMIFS($H162:$AO162,$H$5:$AO$5,"&lt;"&amp;MONTH(TODAY()),$H$6:$AO$6,"REAL 25")</f>
        <v/>
      </c>
      <c r="AS162" s="27">
        <f>SUMIFS($I162:$AP162,$I$5:$AP$5,"&lt;"&amp;MONTH(TODAY()),$I$6:$AP$6,"ORÇADO ")</f>
        <v/>
      </c>
      <c r="AT162" s="28">
        <f>SUMIFS($J162:$AQ162,$J$5:$AQ$5,"&lt;"&amp;MONTH(TODAY()),$J$6:$AQ$6,"REAL 26")</f>
        <v/>
      </c>
      <c r="AU162" s="241">
        <f>SUM(H162,K162,N162,Q162,T162,W162,Z162,AC162,AF162,AI162,AL162,AO162)</f>
        <v/>
      </c>
      <c r="AV162" s="27">
        <f>SUM(I162,L162,O162,R162,U162,X162,AA162,AD162,AG162,AJ162,AM162,AP162)</f>
        <v/>
      </c>
      <c r="AW162" s="28">
        <f>SUM(J162,M162,P162,S162,V162,Y162,AB162,AE162,AH162,AK162,AN162,AQ162)</f>
        <v/>
      </c>
      <c r="AX162" s="241" t="n"/>
      <c r="AY162" s="27" t="n">
        <v>0</v>
      </c>
      <c r="AZ162" s="28" t="n"/>
      <c r="BA162" s="241" t="n"/>
      <c r="BB162" s="27" t="n">
        <v>0</v>
      </c>
      <c r="BC162" s="28" t="n"/>
      <c r="BD162" s="241" t="n"/>
      <c r="BE162" s="27" t="n">
        <v>0</v>
      </c>
      <c r="BF162" s="28" t="n"/>
      <c r="BG162" s="241" t="n"/>
      <c r="BH162" s="27" t="n">
        <v>0</v>
      </c>
      <c r="BI162" s="28" t="n"/>
      <c r="BK162" s="442">
        <f>SUM(I162,L162,O162,R162,U162,X162,AA162,AD162,AG162,AJ162,AM162,AP162)</f>
        <v/>
      </c>
      <c r="BL162" s="442">
        <f>BK162-AV162</f>
        <v/>
      </c>
      <c r="BM162" s="442">
        <f>SUM(J162,M162,P162,S162,V162)</f>
        <v/>
      </c>
      <c r="BN162" s="442">
        <f>BM162-AT162</f>
        <v/>
      </c>
      <c r="BP162" s="463">
        <f>_xlfn.FORMULATEXT(V162) &amp; "+SOMASES(Aut_Ajustes_Manuais!$G:$G;Aut_Ajustes_Manuais!$I:$I;DRE!T$4;Aut_Ajustes_Manuais!$F:$F;""" &amp; A162 &amp; """)"</f>
        <v/>
      </c>
    </row>
    <row r="163" outlineLevel="1" customFormat="1" s="463">
      <c r="A163" s="95" t="inlineStr">
        <is>
          <t xml:space="preserve">  -  Aux. Manutenção II</t>
        </is>
      </c>
      <c r="B163" s="468" t="n"/>
      <c r="C163" s="24" t="n"/>
      <c r="D163" s="55" t="inlineStr">
        <is>
          <t>Salário Bruto com INSS Segurado dentro do valor</t>
        </is>
      </c>
      <c r="E163" s="87" t="n"/>
      <c r="F163" s="56" t="n"/>
      <c r="G163" s="33" t="n"/>
      <c r="H163" s="241" t="n"/>
      <c r="I163" s="27" t="n">
        <v>0</v>
      </c>
      <c r="J163" s="28" t="n"/>
      <c r="K163" s="241" t="n"/>
      <c r="L163" s="27" t="n">
        <v>0</v>
      </c>
      <c r="M163" s="28" t="n"/>
      <c r="N163" s="241" t="n"/>
      <c r="O163" s="27" t="n">
        <v>0</v>
      </c>
      <c r="P163" s="28" t="n"/>
      <c r="Q163" s="241" t="n"/>
      <c r="R163" s="27" t="n">
        <v>0</v>
      </c>
      <c r="S163" s="28" t="n"/>
      <c r="T163" s="241" t="n"/>
      <c r="U163" s="27" t="n">
        <v>0</v>
      </c>
      <c r="V163" s="28" t="n"/>
      <c r="W163" s="241" t="n"/>
      <c r="X163" s="27" t="n">
        <v>0</v>
      </c>
      <c r="Y163" s="28" t="n"/>
      <c r="Z163" s="241" t="n"/>
      <c r="AA163" s="27" t="n">
        <v>0</v>
      </c>
      <c r="AB163" s="28" t="n"/>
      <c r="AC163" s="241" t="n"/>
      <c r="AD163" s="27" t="n">
        <v>0</v>
      </c>
      <c r="AE163" s="28" t="n"/>
      <c r="AF163" s="241" t="n"/>
      <c r="AG163" s="27" t="n">
        <v>0</v>
      </c>
      <c r="AH163" s="28" t="n"/>
      <c r="AI163" s="241" t="n"/>
      <c r="AJ163" s="27" t="n">
        <v>0</v>
      </c>
      <c r="AK163" s="28" t="n"/>
      <c r="AL163" s="241" t="n"/>
      <c r="AM163" s="27" t="n">
        <v>0</v>
      </c>
      <c r="AN163" s="28" t="n"/>
      <c r="AO163" s="241" t="n"/>
      <c r="AP163" s="27" t="n">
        <v>0</v>
      </c>
      <c r="AQ163" s="28" t="n"/>
      <c r="AR163" s="241">
        <f>SUMIFS($H163:$AO163,$H$5:$AO$5,"&lt;"&amp;MONTH(TODAY()),$H$6:$AO$6,"REAL 25")</f>
        <v/>
      </c>
      <c r="AS163" s="27">
        <f>SUMIFS($I163:$AP163,$I$5:$AP$5,"&lt;"&amp;MONTH(TODAY()),$I$6:$AP$6,"ORÇADO ")</f>
        <v/>
      </c>
      <c r="AT163" s="28">
        <f>SUMIFS($J163:$AQ163,$J$5:$AQ$5,"&lt;"&amp;MONTH(TODAY()),$J$6:$AQ$6,"REAL 26")</f>
        <v/>
      </c>
      <c r="AU163" s="241">
        <f>SUM(H163,K163,N163,Q163,T163,W163,Z163,AC163,AF163,AI163,AL163,AO163)</f>
        <v/>
      </c>
      <c r="AV163" s="27">
        <f>SUM(I163,L163,O163,R163,U163,X163,AA163,AD163,AG163,AJ163,AM163,AP163)</f>
        <v/>
      </c>
      <c r="AW163" s="28">
        <f>SUM(J163,M163,P163,S163,V163,Y163,AB163,AE163,AH163,AK163,AN163,AQ163)</f>
        <v/>
      </c>
      <c r="AX163" s="241" t="n"/>
      <c r="AY163" s="27" t="n">
        <v>0</v>
      </c>
      <c r="AZ163" s="28" t="n"/>
      <c r="BA163" s="241" t="n"/>
      <c r="BB163" s="27" t="n">
        <v>0</v>
      </c>
      <c r="BC163" s="28" t="n"/>
      <c r="BD163" s="241" t="n"/>
      <c r="BE163" s="27" t="n">
        <v>0</v>
      </c>
      <c r="BF163" s="28" t="n"/>
      <c r="BG163" s="241" t="n"/>
      <c r="BH163" s="27" t="n">
        <v>0</v>
      </c>
      <c r="BI163" s="28" t="n"/>
      <c r="BK163" s="442">
        <f>SUM(I163,L163,O163,R163,U163,X163,AA163,AD163,AG163,AJ163,AM163,AP163)</f>
        <v/>
      </c>
      <c r="BL163" s="442">
        <f>BK163-AV163</f>
        <v/>
      </c>
      <c r="BM163" s="442">
        <f>SUM(J163,M163,P163,S163,V163)</f>
        <v/>
      </c>
      <c r="BN163" s="442">
        <f>BM163-AT163</f>
        <v/>
      </c>
      <c r="BP163" s="463">
        <f>_xlfn.FORMULATEXT(V163) &amp; "+SOMASES(Aut_Ajustes_Manuais!$G:$G;Aut_Ajustes_Manuais!$I:$I;DRE!T$4;Aut_Ajustes_Manuais!$F:$F;""" &amp; A163 &amp; """)"</f>
        <v/>
      </c>
    </row>
    <row r="164" outlineLevel="1" customFormat="1" s="463">
      <c r="A164" s="95" t="inlineStr">
        <is>
          <t xml:space="preserve">  -  Aux. Manutenção I</t>
        </is>
      </c>
      <c r="B164" s="468" t="n"/>
      <c r="C164" s="24" t="n"/>
      <c r="D164" s="55" t="inlineStr">
        <is>
          <t>Salário Bruto com INSS Segurado dentro do valor</t>
        </is>
      </c>
      <c r="E164" s="87" t="n"/>
      <c r="F164" s="56" t="n"/>
      <c r="G164" s="33" t="n"/>
      <c r="H164" s="241" t="n"/>
      <c r="I164" s="27" t="n">
        <v>0</v>
      </c>
      <c r="J164" s="28" t="n"/>
      <c r="K164" s="241" t="n"/>
      <c r="L164" s="27" t="n">
        <v>0</v>
      </c>
      <c r="M164" s="28" t="n"/>
      <c r="N164" s="241" t="n"/>
      <c r="O164" s="27" t="n">
        <v>0</v>
      </c>
      <c r="P164" s="28" t="n"/>
      <c r="Q164" s="241" t="n"/>
      <c r="R164" s="27" t="n">
        <v>0</v>
      </c>
      <c r="S164" s="28" t="n"/>
      <c r="T164" s="241" t="n"/>
      <c r="U164" s="27" t="n">
        <v>0</v>
      </c>
      <c r="V164" s="28" t="n"/>
      <c r="W164" s="241" t="n"/>
      <c r="X164" s="27" t="n">
        <v>0</v>
      </c>
      <c r="Y164" s="28" t="n"/>
      <c r="Z164" s="241" t="n"/>
      <c r="AA164" s="27" t="n">
        <v>0</v>
      </c>
      <c r="AB164" s="28" t="n"/>
      <c r="AC164" s="241" t="n"/>
      <c r="AD164" s="27" t="n">
        <v>0</v>
      </c>
      <c r="AE164" s="28" t="n"/>
      <c r="AF164" s="241" t="n"/>
      <c r="AG164" s="27" t="n">
        <v>0</v>
      </c>
      <c r="AH164" s="28" t="n"/>
      <c r="AI164" s="241" t="n"/>
      <c r="AJ164" s="27" t="n">
        <v>0</v>
      </c>
      <c r="AK164" s="28" t="n"/>
      <c r="AL164" s="241" t="n"/>
      <c r="AM164" s="27" t="n">
        <v>0</v>
      </c>
      <c r="AN164" s="28" t="n"/>
      <c r="AO164" s="241" t="n"/>
      <c r="AP164" s="27" t="n">
        <v>0</v>
      </c>
      <c r="AQ164" s="28" t="n"/>
      <c r="AR164" s="241">
        <f>SUMIFS($H164:$AO164,$H$5:$AO$5,"&lt;"&amp;MONTH(TODAY()),$H$6:$AO$6,"REAL 25")</f>
        <v/>
      </c>
      <c r="AS164" s="27">
        <f>SUMIFS($I164:$AP164,$I$5:$AP$5,"&lt;"&amp;MONTH(TODAY()),$I$6:$AP$6,"ORÇADO ")</f>
        <v/>
      </c>
      <c r="AT164" s="28">
        <f>SUMIFS($J164:$AQ164,$J$5:$AQ$5,"&lt;"&amp;MONTH(TODAY()),$J$6:$AQ$6,"REAL 26")</f>
        <v/>
      </c>
      <c r="AU164" s="241">
        <f>SUM(H164,K164,N164,Q164,T164,W164,Z164,AC164,AF164,AI164,AL164,AO164)</f>
        <v/>
      </c>
      <c r="AV164" s="27">
        <f>SUM(I164,L164,O164,R164,U164,X164,AA164,AD164,AG164,AJ164,AM164,AP164)</f>
        <v/>
      </c>
      <c r="AW164" s="28">
        <f>SUM(J164,M164,P164,S164,V164,Y164,AB164,AE164,AH164,AK164,AN164,AQ164)</f>
        <v/>
      </c>
      <c r="AX164" s="241" t="n"/>
      <c r="AY164" s="27" t="n">
        <v>0</v>
      </c>
      <c r="AZ164" s="28" t="n"/>
      <c r="BA164" s="241" t="n"/>
      <c r="BB164" s="27" t="n">
        <v>0</v>
      </c>
      <c r="BC164" s="28" t="n"/>
      <c r="BD164" s="241" t="n"/>
      <c r="BE164" s="27" t="n">
        <v>0</v>
      </c>
      <c r="BF164" s="28" t="n"/>
      <c r="BG164" s="241" t="n"/>
      <c r="BH164" s="27" t="n">
        <v>0</v>
      </c>
      <c r="BI164" s="28" t="n"/>
      <c r="BK164" s="442">
        <f>SUM(I164,L164,O164,R164,U164,X164,AA164,AD164,AG164,AJ164,AM164,AP164)</f>
        <v/>
      </c>
      <c r="BL164" s="442">
        <f>BK164-AV164</f>
        <v/>
      </c>
      <c r="BM164" s="442">
        <f>SUM(J164,M164,P164,S164,V164)</f>
        <v/>
      </c>
      <c r="BN164" s="442">
        <f>BM164-AT164</f>
        <v/>
      </c>
      <c r="BP164" s="463">
        <f>_xlfn.FORMULATEXT(V164) &amp; "+SOMASES(Aut_Ajustes_Manuais!$G:$G;Aut_Ajustes_Manuais!$I:$I;DRE!T$4;Aut_Ajustes_Manuais!$F:$F;""" &amp; A164 &amp; """)"</f>
        <v/>
      </c>
    </row>
    <row r="165" outlineLevel="1" customFormat="1" s="463">
      <c r="A165" s="95" t="inlineStr">
        <is>
          <t xml:space="preserve">  -  Chefe da Portaria</t>
        </is>
      </c>
      <c r="B165" s="468" t="n"/>
      <c r="C165" s="24" t="n"/>
      <c r="D165" s="55" t="inlineStr">
        <is>
          <t>Salário Bruto com INSS Segurado dentro do valor</t>
        </is>
      </c>
      <c r="E165" s="87" t="n"/>
      <c r="F165" s="56" t="n"/>
      <c r="G165" s="33" t="n"/>
      <c r="H165" s="241" t="n"/>
      <c r="I165" s="27" t="n">
        <v>0</v>
      </c>
      <c r="J165" s="28" t="n"/>
      <c r="K165" s="241" t="n"/>
      <c r="L165" s="27" t="n">
        <v>0</v>
      </c>
      <c r="M165" s="28" t="n"/>
      <c r="N165" s="241" t="n"/>
      <c r="O165" s="27" t="n">
        <v>0</v>
      </c>
      <c r="P165" s="28" t="n"/>
      <c r="Q165" s="241" t="n"/>
      <c r="R165" s="27" t="n">
        <v>0</v>
      </c>
      <c r="S165" s="28" t="n"/>
      <c r="T165" s="241" t="n"/>
      <c r="U165" s="27" t="n">
        <v>0</v>
      </c>
      <c r="V165" s="28" t="n"/>
      <c r="W165" s="241" t="n"/>
      <c r="X165" s="27" t="n">
        <v>0</v>
      </c>
      <c r="Y165" s="28" t="n"/>
      <c r="Z165" s="241" t="n"/>
      <c r="AA165" s="27" t="n">
        <v>0</v>
      </c>
      <c r="AB165" s="28" t="n"/>
      <c r="AC165" s="241" t="n"/>
      <c r="AD165" s="27" t="n">
        <v>0</v>
      </c>
      <c r="AE165" s="28" t="n"/>
      <c r="AF165" s="241" t="n"/>
      <c r="AG165" s="27" t="n">
        <v>0</v>
      </c>
      <c r="AH165" s="28" t="n"/>
      <c r="AI165" s="241" t="n"/>
      <c r="AJ165" s="27" t="n">
        <v>0</v>
      </c>
      <c r="AK165" s="28" t="n"/>
      <c r="AL165" s="241" t="n"/>
      <c r="AM165" s="27" t="n">
        <v>0</v>
      </c>
      <c r="AN165" s="28" t="n"/>
      <c r="AO165" s="241" t="n"/>
      <c r="AP165" s="27" t="n">
        <v>0</v>
      </c>
      <c r="AQ165" s="28" t="n"/>
      <c r="AR165" s="241">
        <f>SUMIFS($H165:$AO165,$H$5:$AO$5,"&lt;"&amp;MONTH(TODAY()),$H$6:$AO$6,"REAL 25")</f>
        <v/>
      </c>
      <c r="AS165" s="27">
        <f>SUMIFS($I165:$AP165,$I$5:$AP$5,"&lt;"&amp;MONTH(TODAY()),$I$6:$AP$6,"ORÇADO ")</f>
        <v/>
      </c>
      <c r="AT165" s="28">
        <f>SUMIFS($J165:$AQ165,$J$5:$AQ$5,"&lt;"&amp;MONTH(TODAY()),$J$6:$AQ$6,"REAL 26")</f>
        <v/>
      </c>
      <c r="AU165" s="241">
        <f>SUM(H165,K165,N165,Q165,T165,W165,Z165,AC165,AF165,AI165,AL165,AO165)</f>
        <v/>
      </c>
      <c r="AV165" s="27">
        <f>SUM(I165,L165,O165,R165,U165,X165,AA165,AD165,AG165,AJ165,AM165,AP165)</f>
        <v/>
      </c>
      <c r="AW165" s="28">
        <f>SUM(J165,M165,P165,S165,V165,Y165,AB165,AE165,AH165,AK165,AN165,AQ165)</f>
        <v/>
      </c>
      <c r="AX165" s="241" t="n"/>
      <c r="AY165" s="27" t="n">
        <v>0</v>
      </c>
      <c r="AZ165" s="28" t="n"/>
      <c r="BA165" s="241" t="n"/>
      <c r="BB165" s="27" t="n">
        <v>0</v>
      </c>
      <c r="BC165" s="28" t="n"/>
      <c r="BD165" s="241" t="n"/>
      <c r="BE165" s="27" t="n">
        <v>0</v>
      </c>
      <c r="BF165" s="28" t="n"/>
      <c r="BG165" s="241" t="n"/>
      <c r="BH165" s="27" t="n">
        <v>0</v>
      </c>
      <c r="BI165" s="28" t="n"/>
      <c r="BK165" s="442">
        <f>SUM(I165,L165,O165,R165,U165,X165,AA165,AD165,AG165,AJ165,AM165,AP165)</f>
        <v/>
      </c>
      <c r="BL165" s="442">
        <f>BK165-AV165</f>
        <v/>
      </c>
      <c r="BM165" s="442">
        <f>SUM(J165,M165,P165,S165,V165)</f>
        <v/>
      </c>
      <c r="BN165" s="442">
        <f>BM165-AT165</f>
        <v/>
      </c>
      <c r="BP165" s="463">
        <f>_xlfn.FORMULATEXT(V165) &amp; "+SOMASES(Aut_Ajustes_Manuais!$G:$G;Aut_Ajustes_Manuais!$I:$I;DRE!T$4;Aut_Ajustes_Manuais!$F:$F;""" &amp; A165 &amp; """)"</f>
        <v/>
      </c>
    </row>
    <row r="166" outlineLevel="1" customFormat="1" s="463">
      <c r="A166" s="95" t="inlineStr">
        <is>
          <t xml:space="preserve">  -  Porteiro III</t>
        </is>
      </c>
      <c r="B166" s="468" t="n"/>
      <c r="C166" s="24" t="n"/>
      <c r="D166" s="55" t="inlineStr">
        <is>
          <t>Salário Bruto com INSS Segurado dentro do valor</t>
        </is>
      </c>
      <c r="E166" s="87" t="n"/>
      <c r="F166" s="56" t="n"/>
      <c r="G166" s="33" t="n"/>
      <c r="H166" s="241" t="n"/>
      <c r="I166" s="27" t="n">
        <v>0</v>
      </c>
      <c r="J166" s="28" t="n"/>
      <c r="K166" s="241" t="n"/>
      <c r="L166" s="27" t="n">
        <v>0</v>
      </c>
      <c r="M166" s="28" t="n"/>
      <c r="N166" s="241" t="n"/>
      <c r="O166" s="27" t="n">
        <v>0</v>
      </c>
      <c r="P166" s="28" t="n"/>
      <c r="Q166" s="241" t="n"/>
      <c r="R166" s="27" t="n">
        <v>0</v>
      </c>
      <c r="S166" s="28" t="n"/>
      <c r="T166" s="241" t="n"/>
      <c r="U166" s="27" t="n">
        <v>0</v>
      </c>
      <c r="V166" s="28" t="n"/>
      <c r="W166" s="241" t="n"/>
      <c r="X166" s="27" t="n">
        <v>0</v>
      </c>
      <c r="Y166" s="28" t="n"/>
      <c r="Z166" s="241" t="n"/>
      <c r="AA166" s="27" t="n">
        <v>0</v>
      </c>
      <c r="AB166" s="28" t="n"/>
      <c r="AC166" s="241" t="n"/>
      <c r="AD166" s="27" t="n">
        <v>0</v>
      </c>
      <c r="AE166" s="28" t="n"/>
      <c r="AF166" s="241" t="n"/>
      <c r="AG166" s="27" t="n">
        <v>0</v>
      </c>
      <c r="AH166" s="28" t="n"/>
      <c r="AI166" s="241" t="n"/>
      <c r="AJ166" s="27" t="n">
        <v>0</v>
      </c>
      <c r="AK166" s="28" t="n"/>
      <c r="AL166" s="241" t="n"/>
      <c r="AM166" s="27" t="n">
        <v>0</v>
      </c>
      <c r="AN166" s="28" t="n"/>
      <c r="AO166" s="241" t="n"/>
      <c r="AP166" s="27" t="n">
        <v>0</v>
      </c>
      <c r="AQ166" s="28" t="n"/>
      <c r="AR166" s="241">
        <f>SUMIFS($H166:$AO166,$H$5:$AO$5,"&lt;"&amp;MONTH(TODAY()),$H$6:$AO$6,"REAL 25")</f>
        <v/>
      </c>
      <c r="AS166" s="27">
        <f>SUMIFS($I166:$AP166,$I$5:$AP$5,"&lt;"&amp;MONTH(TODAY()),$I$6:$AP$6,"ORÇADO ")</f>
        <v/>
      </c>
      <c r="AT166" s="28">
        <f>SUMIFS($J166:$AQ166,$J$5:$AQ$5,"&lt;"&amp;MONTH(TODAY()),$J$6:$AQ$6,"REAL 26")</f>
        <v/>
      </c>
      <c r="AU166" s="241">
        <f>SUM(H166,K166,N166,Q166,T166,W166,Z166,AC166,AF166,AI166,AL166,AO166)</f>
        <v/>
      </c>
      <c r="AV166" s="27">
        <f>SUM(I166,L166,O166,R166,U166,X166,AA166,AD166,AG166,AJ166,AM166,AP166)</f>
        <v/>
      </c>
      <c r="AW166" s="28">
        <f>SUM(J166,M166,P166,S166,V166,Y166,AB166,AE166,AH166,AK166,AN166,AQ166)</f>
        <v/>
      </c>
      <c r="AX166" s="241" t="n"/>
      <c r="AY166" s="27" t="n">
        <v>0</v>
      </c>
      <c r="AZ166" s="28" t="n"/>
      <c r="BA166" s="241" t="n"/>
      <c r="BB166" s="27" t="n">
        <v>0</v>
      </c>
      <c r="BC166" s="28" t="n"/>
      <c r="BD166" s="241" t="n"/>
      <c r="BE166" s="27" t="n">
        <v>0</v>
      </c>
      <c r="BF166" s="28" t="n"/>
      <c r="BG166" s="241" t="n"/>
      <c r="BH166" s="27" t="n">
        <v>0</v>
      </c>
      <c r="BI166" s="28" t="n"/>
      <c r="BK166" s="442">
        <f>SUM(I166,L166,O166,R166,U166,X166,AA166,AD166,AG166,AJ166,AM166,AP166)</f>
        <v/>
      </c>
      <c r="BL166" s="442">
        <f>BK166-AV166</f>
        <v/>
      </c>
      <c r="BM166" s="442">
        <f>SUM(J166,M166,P166,S166,V166)</f>
        <v/>
      </c>
      <c r="BN166" s="442">
        <f>BM166-AT166</f>
        <v/>
      </c>
      <c r="BP166" s="463">
        <f>_xlfn.FORMULATEXT(V166) &amp; "+SOMASES(Aut_Ajustes_Manuais!$G:$G;Aut_Ajustes_Manuais!$I:$I;DRE!T$4;Aut_Ajustes_Manuais!$F:$F;""" &amp; A166 &amp; """)"</f>
        <v/>
      </c>
    </row>
    <row r="167" outlineLevel="1" customFormat="1" s="463">
      <c r="A167" s="95" t="inlineStr">
        <is>
          <t xml:space="preserve">  -  Porteiro II</t>
        </is>
      </c>
      <c r="B167" s="468" t="n"/>
      <c r="C167" s="24" t="n"/>
      <c r="D167" s="55" t="inlineStr">
        <is>
          <t>Salário Bruto com INSS Segurado dentro do valor</t>
        </is>
      </c>
      <c r="E167" s="87" t="n"/>
      <c r="F167" s="56" t="n"/>
      <c r="G167" s="33" t="n"/>
      <c r="H167" s="241" t="n"/>
      <c r="I167" s="27" t="n">
        <v>0</v>
      </c>
      <c r="J167" s="28" t="n"/>
      <c r="K167" s="241" t="n"/>
      <c r="L167" s="27" t="n">
        <v>0</v>
      </c>
      <c r="M167" s="28" t="n"/>
      <c r="N167" s="241" t="n"/>
      <c r="O167" s="27" t="n">
        <v>0</v>
      </c>
      <c r="P167" s="28" t="n"/>
      <c r="Q167" s="241" t="n"/>
      <c r="R167" s="27" t="n">
        <v>0</v>
      </c>
      <c r="S167" s="28" t="n"/>
      <c r="T167" s="241" t="n"/>
      <c r="U167" s="27" t="n">
        <v>0</v>
      </c>
      <c r="V167" s="28" t="n"/>
      <c r="W167" s="241" t="n"/>
      <c r="X167" s="27" t="n">
        <v>0</v>
      </c>
      <c r="Y167" s="28" t="n"/>
      <c r="Z167" s="241" t="n"/>
      <c r="AA167" s="27" t="n">
        <v>0</v>
      </c>
      <c r="AB167" s="28" t="n"/>
      <c r="AC167" s="241" t="n"/>
      <c r="AD167" s="27" t="n">
        <v>0</v>
      </c>
      <c r="AE167" s="28" t="n"/>
      <c r="AF167" s="241" t="n"/>
      <c r="AG167" s="27" t="n">
        <v>0</v>
      </c>
      <c r="AH167" s="28" t="n"/>
      <c r="AI167" s="241" t="n"/>
      <c r="AJ167" s="27" t="n">
        <v>0</v>
      </c>
      <c r="AK167" s="28" t="n"/>
      <c r="AL167" s="241" t="n"/>
      <c r="AM167" s="27" t="n">
        <v>0</v>
      </c>
      <c r="AN167" s="28" t="n"/>
      <c r="AO167" s="241" t="n"/>
      <c r="AP167" s="27" t="n">
        <v>0</v>
      </c>
      <c r="AQ167" s="28" t="n"/>
      <c r="AR167" s="241">
        <f>SUMIFS($H167:$AO167,$H$5:$AO$5,"&lt;"&amp;MONTH(TODAY()),$H$6:$AO$6,"REAL 25")</f>
        <v/>
      </c>
      <c r="AS167" s="27">
        <f>SUMIFS($I167:$AP167,$I$5:$AP$5,"&lt;"&amp;MONTH(TODAY()),$I$6:$AP$6,"ORÇADO ")</f>
        <v/>
      </c>
      <c r="AT167" s="28">
        <f>SUMIFS($J167:$AQ167,$J$5:$AQ$5,"&lt;"&amp;MONTH(TODAY()),$J$6:$AQ$6,"REAL 26")</f>
        <v/>
      </c>
      <c r="AU167" s="241">
        <f>SUM(H167,K167,N167,Q167,T167,W167,Z167,AC167,AF167,AI167,AL167,AO167)</f>
        <v/>
      </c>
      <c r="AV167" s="27">
        <f>SUM(I167,L167,O167,R167,U167,X167,AA167,AD167,AG167,AJ167,AM167,AP167)</f>
        <v/>
      </c>
      <c r="AW167" s="28">
        <f>SUM(J167,M167,P167,S167,V167,Y167,AB167,AE167,AH167,AK167,AN167,AQ167)</f>
        <v/>
      </c>
      <c r="AX167" s="241" t="n"/>
      <c r="AY167" s="27" t="n">
        <v>0</v>
      </c>
      <c r="AZ167" s="28" t="n"/>
      <c r="BA167" s="241" t="n"/>
      <c r="BB167" s="27" t="n">
        <v>0</v>
      </c>
      <c r="BC167" s="28" t="n"/>
      <c r="BD167" s="241" t="n"/>
      <c r="BE167" s="27" t="n">
        <v>0</v>
      </c>
      <c r="BF167" s="28" t="n"/>
      <c r="BG167" s="241" t="n"/>
      <c r="BH167" s="27" t="n">
        <v>0</v>
      </c>
      <c r="BI167" s="28" t="n"/>
      <c r="BK167" s="442">
        <f>SUM(I167,L167,O167,R167,U167,X167,AA167,AD167,AG167,AJ167,AM167,AP167)</f>
        <v/>
      </c>
      <c r="BL167" s="442">
        <f>BK167-AV167</f>
        <v/>
      </c>
      <c r="BM167" s="442">
        <f>SUM(J167,M167,P167,S167,V167)</f>
        <v/>
      </c>
      <c r="BN167" s="442">
        <f>BM167-AT167</f>
        <v/>
      </c>
      <c r="BP167" s="463">
        <f>_xlfn.FORMULATEXT(V167) &amp; "+SOMASES(Aut_Ajustes_Manuais!$G:$G;Aut_Ajustes_Manuais!$I:$I;DRE!T$4;Aut_Ajustes_Manuais!$F:$F;""" &amp; A167 &amp; """)"</f>
        <v/>
      </c>
    </row>
    <row r="168" outlineLevel="1" customFormat="1" s="463">
      <c r="A168" s="95" t="inlineStr">
        <is>
          <t xml:space="preserve">  -  Porteiro I</t>
        </is>
      </c>
      <c r="B168" s="468" t="n"/>
      <c r="C168" s="24" t="n"/>
      <c r="D168" s="55" t="inlineStr">
        <is>
          <t>Salário Bruto com INSS Segurado dentro do valor</t>
        </is>
      </c>
      <c r="E168" s="87" t="n"/>
      <c r="F168" s="56" t="n"/>
      <c r="G168" s="33" t="n"/>
      <c r="H168" s="241" t="n"/>
      <c r="I168" s="27" t="n">
        <v>0</v>
      </c>
      <c r="J168" s="28" t="n"/>
      <c r="K168" s="241" t="n"/>
      <c r="L168" s="27" t="n">
        <v>0</v>
      </c>
      <c r="M168" s="28" t="n"/>
      <c r="N168" s="241" t="n"/>
      <c r="O168" s="27" t="n">
        <v>0</v>
      </c>
      <c r="P168" s="28" t="n"/>
      <c r="Q168" s="241" t="n"/>
      <c r="R168" s="27" t="n">
        <v>0</v>
      </c>
      <c r="S168" s="28" t="n"/>
      <c r="T168" s="241" t="n"/>
      <c r="U168" s="27" t="n">
        <v>0</v>
      </c>
      <c r="V168" s="28" t="n"/>
      <c r="W168" s="241" t="n"/>
      <c r="X168" s="27" t="n">
        <v>0</v>
      </c>
      <c r="Y168" s="28" t="n"/>
      <c r="Z168" s="241" t="n"/>
      <c r="AA168" s="27" t="n">
        <v>0</v>
      </c>
      <c r="AB168" s="28" t="n"/>
      <c r="AC168" s="241" t="n"/>
      <c r="AD168" s="27" t="n">
        <v>0</v>
      </c>
      <c r="AE168" s="28" t="n"/>
      <c r="AF168" s="241" t="n"/>
      <c r="AG168" s="27" t="n">
        <v>0</v>
      </c>
      <c r="AH168" s="28" t="n"/>
      <c r="AI168" s="241" t="n"/>
      <c r="AJ168" s="27" t="n">
        <v>0</v>
      </c>
      <c r="AK168" s="28" t="n"/>
      <c r="AL168" s="241" t="n"/>
      <c r="AM168" s="27" t="n">
        <v>0</v>
      </c>
      <c r="AN168" s="28" t="n"/>
      <c r="AO168" s="241" t="n"/>
      <c r="AP168" s="27" t="n">
        <v>0</v>
      </c>
      <c r="AQ168" s="28" t="n"/>
      <c r="AR168" s="241">
        <f>SUMIFS($H168:$AO168,$H$5:$AO$5,"&lt;"&amp;MONTH(TODAY()),$H$6:$AO$6,"REAL 25")</f>
        <v/>
      </c>
      <c r="AS168" s="27">
        <f>SUMIFS($I168:$AP168,$I$5:$AP$5,"&lt;"&amp;MONTH(TODAY()),$I$6:$AP$6,"ORÇADO ")</f>
        <v/>
      </c>
      <c r="AT168" s="28">
        <f>SUMIFS($J168:$AQ168,$J$5:$AQ$5,"&lt;"&amp;MONTH(TODAY()),$J$6:$AQ$6,"REAL 26")</f>
        <v/>
      </c>
      <c r="AU168" s="241">
        <f>SUM(H168,K168,N168,Q168,T168,W168,Z168,AC168,AF168,AI168,AL168,AO168)</f>
        <v/>
      </c>
      <c r="AV168" s="27">
        <f>SUM(I168,L168,O168,R168,U168,X168,AA168,AD168,AG168,AJ168,AM168,AP168)</f>
        <v/>
      </c>
      <c r="AW168" s="28">
        <f>SUM(J168,M168,P168,S168,V168,Y168,AB168,AE168,AH168,AK168,AN168,AQ168)</f>
        <v/>
      </c>
      <c r="AX168" s="241" t="n"/>
      <c r="AY168" s="27" t="n">
        <v>0</v>
      </c>
      <c r="AZ168" s="28" t="n"/>
      <c r="BA168" s="241" t="n"/>
      <c r="BB168" s="27" t="n">
        <v>0</v>
      </c>
      <c r="BC168" s="28" t="n"/>
      <c r="BD168" s="241" t="n"/>
      <c r="BE168" s="27" t="n">
        <v>0</v>
      </c>
      <c r="BF168" s="28" t="n"/>
      <c r="BG168" s="241" t="n"/>
      <c r="BH168" s="27" t="n">
        <v>0</v>
      </c>
      <c r="BI168" s="28" t="n"/>
      <c r="BK168" s="442">
        <f>SUM(I168,L168,O168,R168,U168,X168,AA168,AD168,AG168,AJ168,AM168,AP168)</f>
        <v/>
      </c>
      <c r="BL168" s="442">
        <f>BK168-AV168</f>
        <v/>
      </c>
      <c r="BM168" s="442">
        <f>SUM(J168,M168,P168,S168,V168)</f>
        <v/>
      </c>
      <c r="BN168" s="442">
        <f>BM168-AT168</f>
        <v/>
      </c>
      <c r="BP168" s="463">
        <f>_xlfn.FORMULATEXT(V168) &amp; "+SOMASES(Aut_Ajustes_Manuais!$G:$G;Aut_Ajustes_Manuais!$I:$I;DRE!T$4;Aut_Ajustes_Manuais!$F:$F;""" &amp; A168 &amp; """)"</f>
        <v/>
      </c>
    </row>
    <row r="169" outlineLevel="1" customFormat="1" s="463">
      <c r="A169" s="95" t="inlineStr">
        <is>
          <t xml:space="preserve">  -  Hostess III</t>
        </is>
      </c>
      <c r="B169" s="468" t="n"/>
      <c r="C169" s="24" t="n"/>
      <c r="D169" s="55" t="inlineStr">
        <is>
          <t>Salário Bruto com INSS Segurado dentro do valor</t>
        </is>
      </c>
      <c r="E169" s="87" t="n"/>
      <c r="F169" s="56" t="n"/>
      <c r="G169" s="33" t="n"/>
      <c r="H169" s="241" t="n"/>
      <c r="I169" s="27" t="n">
        <v>0</v>
      </c>
      <c r="J169" s="28" t="n"/>
      <c r="K169" s="241" t="n"/>
      <c r="L169" s="27" t="n">
        <v>0</v>
      </c>
      <c r="M169" s="28" t="n"/>
      <c r="N169" s="241" t="n"/>
      <c r="O169" s="27" t="n">
        <v>0</v>
      </c>
      <c r="P169" s="28" t="n"/>
      <c r="Q169" s="241" t="n"/>
      <c r="R169" s="27" t="n">
        <v>0</v>
      </c>
      <c r="S169" s="28" t="n"/>
      <c r="T169" s="241" t="n"/>
      <c r="U169" s="27" t="n">
        <v>0</v>
      </c>
      <c r="V169" s="28" t="n"/>
      <c r="W169" s="241" t="n"/>
      <c r="X169" s="27" t="n">
        <v>0</v>
      </c>
      <c r="Y169" s="28" t="n"/>
      <c r="Z169" s="241" t="n"/>
      <c r="AA169" s="27" t="n">
        <v>0</v>
      </c>
      <c r="AB169" s="28" t="n"/>
      <c r="AC169" s="241" t="n"/>
      <c r="AD169" s="27" t="n">
        <v>0</v>
      </c>
      <c r="AE169" s="28" t="n"/>
      <c r="AF169" s="241" t="n"/>
      <c r="AG169" s="27" t="n">
        <v>0</v>
      </c>
      <c r="AH169" s="28" t="n"/>
      <c r="AI169" s="241" t="n"/>
      <c r="AJ169" s="27" t="n">
        <v>0</v>
      </c>
      <c r="AK169" s="28" t="n"/>
      <c r="AL169" s="241" t="n"/>
      <c r="AM169" s="27" t="n">
        <v>0</v>
      </c>
      <c r="AN169" s="28" t="n"/>
      <c r="AO169" s="241" t="n"/>
      <c r="AP169" s="27" t="n">
        <v>0</v>
      </c>
      <c r="AQ169" s="28" t="n"/>
      <c r="AR169" s="241">
        <f>SUMIFS($H169:$AO169,$H$5:$AO$5,"&lt;"&amp;MONTH(TODAY()),$H$6:$AO$6,"REAL 25")</f>
        <v/>
      </c>
      <c r="AS169" s="27">
        <f>SUMIFS($I169:$AP169,$I$5:$AP$5,"&lt;"&amp;MONTH(TODAY()),$I$6:$AP$6,"ORÇADO ")</f>
        <v/>
      </c>
      <c r="AT169" s="28">
        <f>SUMIFS($J169:$AQ169,$J$5:$AQ$5,"&lt;"&amp;MONTH(TODAY()),$J$6:$AQ$6,"REAL 26")</f>
        <v/>
      </c>
      <c r="AU169" s="241">
        <f>SUM(H169,K169,N169,Q169,T169,W169,Z169,AC169,AF169,AI169,AL169,AO169)</f>
        <v/>
      </c>
      <c r="AV169" s="27">
        <f>SUM(I169,L169,O169,R169,U169,X169,AA169,AD169,AG169,AJ169,AM169,AP169)</f>
        <v/>
      </c>
      <c r="AW169" s="28">
        <f>SUM(J169,M169,P169,S169,V169,Y169,AB169,AE169,AH169,AK169,AN169,AQ169)</f>
        <v/>
      </c>
      <c r="AX169" s="241" t="n"/>
      <c r="AY169" s="27" t="n">
        <v>0</v>
      </c>
      <c r="AZ169" s="28" t="n"/>
      <c r="BA169" s="241" t="n"/>
      <c r="BB169" s="27" t="n">
        <v>0</v>
      </c>
      <c r="BC169" s="28" t="n"/>
      <c r="BD169" s="241" t="n"/>
      <c r="BE169" s="27" t="n">
        <v>0</v>
      </c>
      <c r="BF169" s="28" t="n"/>
      <c r="BG169" s="241" t="n"/>
      <c r="BH169" s="27" t="n">
        <v>0</v>
      </c>
      <c r="BI169" s="28" t="n"/>
      <c r="BK169" s="442">
        <f>SUM(I169,L169,O169,R169,U169,X169,AA169,AD169,AG169,AJ169,AM169,AP169)</f>
        <v/>
      </c>
      <c r="BL169" s="442">
        <f>BK169-AV169</f>
        <v/>
      </c>
      <c r="BM169" s="442">
        <f>SUM(J169,M169,P169,S169,V169)</f>
        <v/>
      </c>
      <c r="BN169" s="442">
        <f>BM169-AT169</f>
        <v/>
      </c>
      <c r="BP169" s="463">
        <f>_xlfn.FORMULATEXT(V169) &amp; "+SOMASES(Aut_Ajustes_Manuais!$G:$G;Aut_Ajustes_Manuais!$I:$I;DRE!T$4;Aut_Ajustes_Manuais!$F:$F;""" &amp; A169 &amp; """)"</f>
        <v/>
      </c>
    </row>
    <row r="170" outlineLevel="1" customFormat="1" s="463">
      <c r="A170" s="95" t="inlineStr">
        <is>
          <t xml:space="preserve">  -  Hostess II</t>
        </is>
      </c>
      <c r="B170" s="468" t="n"/>
      <c r="C170" s="24" t="n"/>
      <c r="D170" s="55" t="inlineStr">
        <is>
          <t>Salário Bruto com INSS Segurado dentro do valor</t>
        </is>
      </c>
      <c r="E170" s="87" t="n"/>
      <c r="F170" s="56" t="n"/>
      <c r="G170" s="33" t="n"/>
      <c r="H170" s="241" t="n"/>
      <c r="I170" s="27" t="n">
        <v>0</v>
      </c>
      <c r="J170" s="28" t="n"/>
      <c r="K170" s="241" t="n"/>
      <c r="L170" s="27" t="n">
        <v>0</v>
      </c>
      <c r="M170" s="28" t="n"/>
      <c r="N170" s="241" t="n"/>
      <c r="O170" s="27" t="n">
        <v>0</v>
      </c>
      <c r="P170" s="28" t="n"/>
      <c r="Q170" s="241" t="n"/>
      <c r="R170" s="27" t="n">
        <v>0</v>
      </c>
      <c r="S170" s="28" t="n"/>
      <c r="T170" s="241" t="n"/>
      <c r="U170" s="27" t="n">
        <v>0</v>
      </c>
      <c r="V170" s="28" t="n"/>
      <c r="W170" s="241" t="n"/>
      <c r="X170" s="27" t="n">
        <v>0</v>
      </c>
      <c r="Y170" s="28" t="n"/>
      <c r="Z170" s="241" t="n"/>
      <c r="AA170" s="27" t="n">
        <v>0</v>
      </c>
      <c r="AB170" s="28" t="n"/>
      <c r="AC170" s="241" t="n"/>
      <c r="AD170" s="27" t="n">
        <v>0</v>
      </c>
      <c r="AE170" s="28" t="n"/>
      <c r="AF170" s="241" t="n"/>
      <c r="AG170" s="27" t="n">
        <v>0</v>
      </c>
      <c r="AH170" s="28" t="n"/>
      <c r="AI170" s="241" t="n"/>
      <c r="AJ170" s="27" t="n">
        <v>0</v>
      </c>
      <c r="AK170" s="28" t="n"/>
      <c r="AL170" s="241" t="n"/>
      <c r="AM170" s="27" t="n">
        <v>0</v>
      </c>
      <c r="AN170" s="28" t="n"/>
      <c r="AO170" s="241" t="n"/>
      <c r="AP170" s="27" t="n">
        <v>0</v>
      </c>
      <c r="AQ170" s="28" t="n"/>
      <c r="AR170" s="241">
        <f>SUMIFS($H170:$AO170,$H$5:$AO$5,"&lt;"&amp;MONTH(TODAY()),$H$6:$AO$6,"REAL 25")</f>
        <v/>
      </c>
      <c r="AS170" s="27">
        <f>SUMIFS($I170:$AP170,$I$5:$AP$5,"&lt;"&amp;MONTH(TODAY()),$I$6:$AP$6,"ORÇADO ")</f>
        <v/>
      </c>
      <c r="AT170" s="28">
        <f>SUMIFS($J170:$AQ170,$J$5:$AQ$5,"&lt;"&amp;MONTH(TODAY()),$J$6:$AQ$6,"REAL 26")</f>
        <v/>
      </c>
      <c r="AU170" s="241">
        <f>SUM(H170,K170,N170,Q170,T170,W170,Z170,AC170,AF170,AI170,AL170,AO170)</f>
        <v/>
      </c>
      <c r="AV170" s="27">
        <f>SUM(I170,L170,O170,R170,U170,X170,AA170,AD170,AG170,AJ170,AM170,AP170)</f>
        <v/>
      </c>
      <c r="AW170" s="28">
        <f>SUM(J170,M170,P170,S170,V170,Y170,AB170,AE170,AH170,AK170,AN170,AQ170)</f>
        <v/>
      </c>
      <c r="AX170" s="241" t="n"/>
      <c r="AY170" s="27" t="n">
        <v>0</v>
      </c>
      <c r="AZ170" s="28" t="n"/>
      <c r="BA170" s="241" t="n"/>
      <c r="BB170" s="27" t="n">
        <v>0</v>
      </c>
      <c r="BC170" s="28" t="n"/>
      <c r="BD170" s="241" t="n"/>
      <c r="BE170" s="27" t="n">
        <v>0</v>
      </c>
      <c r="BF170" s="28" t="n"/>
      <c r="BG170" s="241" t="n"/>
      <c r="BH170" s="27" t="n">
        <v>0</v>
      </c>
      <c r="BI170" s="28" t="n"/>
      <c r="BK170" s="442">
        <f>SUM(I170,L170,O170,R170,U170,X170,AA170,AD170,AG170,AJ170,AM170,AP170)</f>
        <v/>
      </c>
      <c r="BL170" s="442">
        <f>BK170-AV170</f>
        <v/>
      </c>
      <c r="BM170" s="442">
        <f>SUM(J170,M170,P170,S170,V170)</f>
        <v/>
      </c>
      <c r="BN170" s="442">
        <f>BM170-AT170</f>
        <v/>
      </c>
      <c r="BP170" s="463">
        <f>_xlfn.FORMULATEXT(V170) &amp; "+SOMASES(Aut_Ajustes_Manuais!$G:$G;Aut_Ajustes_Manuais!$I:$I;DRE!T$4;Aut_Ajustes_Manuais!$F:$F;""" &amp; A170 &amp; """)"</f>
        <v/>
      </c>
    </row>
    <row r="171" outlineLevel="1" customFormat="1" s="463">
      <c r="A171" s="95" t="inlineStr">
        <is>
          <t xml:space="preserve">  -  Hostess I</t>
        </is>
      </c>
      <c r="B171" s="468" t="n"/>
      <c r="C171" s="24" t="n"/>
      <c r="D171" s="55" t="inlineStr">
        <is>
          <t>Salário Bruto com INSS Segurado dentro do valor</t>
        </is>
      </c>
      <c r="E171" s="87" t="n"/>
      <c r="F171" s="56" t="n"/>
      <c r="G171" s="33" t="n"/>
      <c r="H171" s="241" t="n"/>
      <c r="I171" s="27" t="n">
        <v>0</v>
      </c>
      <c r="J171" s="28" t="n"/>
      <c r="K171" s="241" t="n"/>
      <c r="L171" s="27" t="n">
        <v>0</v>
      </c>
      <c r="M171" s="28" t="n"/>
      <c r="N171" s="241" t="n"/>
      <c r="O171" s="27" t="n">
        <v>0</v>
      </c>
      <c r="P171" s="28" t="n"/>
      <c r="Q171" s="241" t="n"/>
      <c r="R171" s="27" t="n">
        <v>0</v>
      </c>
      <c r="S171" s="28" t="n"/>
      <c r="T171" s="241" t="n"/>
      <c r="U171" s="27" t="n">
        <v>0</v>
      </c>
      <c r="V171" s="28" t="n"/>
      <c r="W171" s="241" t="n"/>
      <c r="X171" s="27" t="n">
        <v>0</v>
      </c>
      <c r="Y171" s="28" t="n"/>
      <c r="Z171" s="241" t="n"/>
      <c r="AA171" s="27" t="n">
        <v>0</v>
      </c>
      <c r="AB171" s="28" t="n"/>
      <c r="AC171" s="241" t="n"/>
      <c r="AD171" s="27" t="n">
        <v>0</v>
      </c>
      <c r="AE171" s="28" t="n"/>
      <c r="AF171" s="241" t="n"/>
      <c r="AG171" s="27" t="n">
        <v>0</v>
      </c>
      <c r="AH171" s="28" t="n"/>
      <c r="AI171" s="241" t="n"/>
      <c r="AJ171" s="27" t="n">
        <v>0</v>
      </c>
      <c r="AK171" s="28" t="n"/>
      <c r="AL171" s="241" t="n"/>
      <c r="AM171" s="27" t="n">
        <v>0</v>
      </c>
      <c r="AN171" s="28" t="n"/>
      <c r="AO171" s="241" t="n"/>
      <c r="AP171" s="27" t="n">
        <v>0</v>
      </c>
      <c r="AQ171" s="28" t="n"/>
      <c r="AR171" s="241">
        <f>SUMIFS($H171:$AO171,$H$5:$AO$5,"&lt;"&amp;MONTH(TODAY()),$H$6:$AO$6,"REAL 25")</f>
        <v/>
      </c>
      <c r="AS171" s="27">
        <f>SUMIFS($I171:$AP171,$I$5:$AP$5,"&lt;"&amp;MONTH(TODAY()),$I$6:$AP$6,"ORÇADO ")</f>
        <v/>
      </c>
      <c r="AT171" s="28">
        <f>SUMIFS($J171:$AQ171,$J$5:$AQ$5,"&lt;"&amp;MONTH(TODAY()),$J$6:$AQ$6,"REAL 26")</f>
        <v/>
      </c>
      <c r="AU171" s="241">
        <f>SUM(H171,K171,N171,Q171,T171,W171,Z171,AC171,AF171,AI171,AL171,AO171)</f>
        <v/>
      </c>
      <c r="AV171" s="27">
        <f>SUM(I171,L171,O171,R171,U171,X171,AA171,AD171,AG171,AJ171,AM171,AP171)</f>
        <v/>
      </c>
      <c r="AW171" s="28">
        <f>SUM(J171,M171,P171,S171,V171,Y171,AB171,AE171,AH171,AK171,AN171,AQ171)</f>
        <v/>
      </c>
      <c r="AX171" s="241" t="n"/>
      <c r="AY171" s="27" t="n">
        <v>0</v>
      </c>
      <c r="AZ171" s="28" t="n"/>
      <c r="BA171" s="241" t="n"/>
      <c r="BB171" s="27" t="n">
        <v>0</v>
      </c>
      <c r="BC171" s="28" t="n"/>
      <c r="BD171" s="241" t="n"/>
      <c r="BE171" s="27" t="n">
        <v>0</v>
      </c>
      <c r="BF171" s="28" t="n"/>
      <c r="BG171" s="241" t="n"/>
      <c r="BH171" s="27" t="n">
        <v>0</v>
      </c>
      <c r="BI171" s="28" t="n"/>
      <c r="BK171" s="442">
        <f>SUM(I171,L171,O171,R171,U171,X171,AA171,AD171,AG171,AJ171,AM171,AP171)</f>
        <v/>
      </c>
      <c r="BL171" s="442">
        <f>BK171-AV171</f>
        <v/>
      </c>
      <c r="BM171" s="442">
        <f>SUM(J171,M171,P171,S171,V171)</f>
        <v/>
      </c>
      <c r="BN171" s="442">
        <f>BM171-AT171</f>
        <v/>
      </c>
      <c r="BP171" s="463">
        <f>_xlfn.FORMULATEXT(V171) &amp; "+SOMASES(Aut_Ajustes_Manuais!$G:$G;Aut_Ajustes_Manuais!$I:$I;DRE!T$4;Aut_Ajustes_Manuais!$F:$F;""" &amp; A171 &amp; """)"</f>
        <v/>
      </c>
    </row>
    <row r="172" outlineLevel="1" customFormat="1" s="463">
      <c r="A172" s="95" t="inlineStr">
        <is>
          <t xml:space="preserve">  -  Chefe de Bilheteria</t>
        </is>
      </c>
      <c r="B172" s="468" t="n"/>
      <c r="C172" s="24" t="n"/>
      <c r="D172" s="55" t="inlineStr">
        <is>
          <t>Salário Bruto com INSS Segurado dentro do valor</t>
        </is>
      </c>
      <c r="E172" s="87" t="n"/>
      <c r="F172" s="56" t="n"/>
      <c r="G172" s="33" t="n"/>
      <c r="H172" s="241" t="n"/>
      <c r="I172" s="27" t="n">
        <v>0</v>
      </c>
      <c r="J172" s="28" t="n"/>
      <c r="K172" s="241" t="n"/>
      <c r="L172" s="27" t="n">
        <v>0</v>
      </c>
      <c r="M172" s="28" t="n"/>
      <c r="N172" s="241" t="n"/>
      <c r="O172" s="27" t="n">
        <v>0</v>
      </c>
      <c r="P172" s="28" t="n"/>
      <c r="Q172" s="241" t="n"/>
      <c r="R172" s="27" t="n">
        <v>0</v>
      </c>
      <c r="S172" s="28" t="n"/>
      <c r="T172" s="241" t="n"/>
      <c r="U172" s="27" t="n">
        <v>0</v>
      </c>
      <c r="V172" s="28" t="n"/>
      <c r="W172" s="241" t="n"/>
      <c r="X172" s="27" t="n">
        <v>0</v>
      </c>
      <c r="Y172" s="28" t="n"/>
      <c r="Z172" s="241" t="n"/>
      <c r="AA172" s="27" t="n">
        <v>0</v>
      </c>
      <c r="AB172" s="28" t="n"/>
      <c r="AC172" s="241" t="n"/>
      <c r="AD172" s="27" t="n">
        <v>0</v>
      </c>
      <c r="AE172" s="28" t="n"/>
      <c r="AF172" s="241" t="n"/>
      <c r="AG172" s="27" t="n">
        <v>0</v>
      </c>
      <c r="AH172" s="28" t="n"/>
      <c r="AI172" s="241" t="n"/>
      <c r="AJ172" s="27" t="n">
        <v>0</v>
      </c>
      <c r="AK172" s="28" t="n"/>
      <c r="AL172" s="241" t="n"/>
      <c r="AM172" s="27" t="n">
        <v>0</v>
      </c>
      <c r="AN172" s="28" t="n"/>
      <c r="AO172" s="241" t="n"/>
      <c r="AP172" s="27" t="n">
        <v>0</v>
      </c>
      <c r="AQ172" s="28" t="n"/>
      <c r="AR172" s="241">
        <f>SUMIFS($H172:$AO172,$H$5:$AO$5,"&lt;"&amp;MONTH(TODAY()),$H$6:$AO$6,"REAL 25")</f>
        <v/>
      </c>
      <c r="AS172" s="27">
        <f>SUMIFS($I172:$AP172,$I$5:$AP$5,"&lt;"&amp;MONTH(TODAY()),$I$6:$AP$6,"ORÇADO ")</f>
        <v/>
      </c>
      <c r="AT172" s="28">
        <f>SUMIFS($J172:$AQ172,$J$5:$AQ$5,"&lt;"&amp;MONTH(TODAY()),$J$6:$AQ$6,"REAL 26")</f>
        <v/>
      </c>
      <c r="AU172" s="241">
        <f>SUM(H172,K172,N172,Q172,T172,W172,Z172,AC172,AF172,AI172,AL172,AO172)</f>
        <v/>
      </c>
      <c r="AV172" s="27">
        <f>SUM(I172,L172,O172,R172,U172,X172,AA172,AD172,AG172,AJ172,AM172,AP172)</f>
        <v/>
      </c>
      <c r="AW172" s="28">
        <f>SUM(J172,M172,P172,S172,V172,Y172,AB172,AE172,AH172,AK172,AN172,AQ172)</f>
        <v/>
      </c>
      <c r="AX172" s="241" t="n"/>
      <c r="AY172" s="27" t="n">
        <v>0</v>
      </c>
      <c r="AZ172" s="28" t="n"/>
      <c r="BA172" s="241" t="n"/>
      <c r="BB172" s="27" t="n">
        <v>0</v>
      </c>
      <c r="BC172" s="28" t="n"/>
      <c r="BD172" s="241" t="n"/>
      <c r="BE172" s="27" t="n">
        <v>0</v>
      </c>
      <c r="BF172" s="28" t="n"/>
      <c r="BG172" s="241" t="n"/>
      <c r="BH172" s="27" t="n">
        <v>0</v>
      </c>
      <c r="BI172" s="28" t="n"/>
      <c r="BK172" s="442">
        <f>SUM(I172,L172,O172,R172,U172,X172,AA172,AD172,AG172,AJ172,AM172,AP172)</f>
        <v/>
      </c>
      <c r="BL172" s="442">
        <f>BK172-AV172</f>
        <v/>
      </c>
      <c r="BM172" s="442">
        <f>SUM(J172,M172,P172,S172,V172)</f>
        <v/>
      </c>
      <c r="BN172" s="442">
        <f>BM172-AT172</f>
        <v/>
      </c>
      <c r="BP172" s="463">
        <f>_xlfn.FORMULATEXT(V172) &amp; "+SOMASES(Aut_Ajustes_Manuais!$G:$G;Aut_Ajustes_Manuais!$I:$I;DRE!T$4;Aut_Ajustes_Manuais!$F:$F;""" &amp; A172 &amp; """)"</f>
        <v/>
      </c>
    </row>
    <row r="173" outlineLevel="1" customFormat="1" s="463">
      <c r="A173" s="95" t="inlineStr">
        <is>
          <t xml:space="preserve">  -  Bilheteiro III</t>
        </is>
      </c>
      <c r="B173" s="468" t="n"/>
      <c r="C173" s="24" t="n"/>
      <c r="D173" s="55" t="inlineStr">
        <is>
          <t>Salário Bruto com INSS Segurado dentro do valor</t>
        </is>
      </c>
      <c r="E173" s="87" t="n"/>
      <c r="F173" s="56" t="n"/>
      <c r="G173" s="33" t="n"/>
      <c r="H173" s="241" t="n"/>
      <c r="I173" s="27" t="n">
        <v>0</v>
      </c>
      <c r="J173" s="28" t="n"/>
      <c r="K173" s="241" t="n"/>
      <c r="L173" s="27" t="n">
        <v>0</v>
      </c>
      <c r="M173" s="28" t="n"/>
      <c r="N173" s="241" t="n"/>
      <c r="O173" s="27" t="n">
        <v>0</v>
      </c>
      <c r="P173" s="28" t="n"/>
      <c r="Q173" s="241" t="n"/>
      <c r="R173" s="27" t="n">
        <v>0</v>
      </c>
      <c r="S173" s="28" t="n"/>
      <c r="T173" s="241" t="n"/>
      <c r="U173" s="27" t="n">
        <v>0</v>
      </c>
      <c r="V173" s="28" t="n"/>
      <c r="W173" s="241" t="n"/>
      <c r="X173" s="27" t="n">
        <v>0</v>
      </c>
      <c r="Y173" s="28" t="n"/>
      <c r="Z173" s="241" t="n"/>
      <c r="AA173" s="27" t="n">
        <v>0</v>
      </c>
      <c r="AB173" s="28" t="n"/>
      <c r="AC173" s="241" t="n"/>
      <c r="AD173" s="27" t="n">
        <v>0</v>
      </c>
      <c r="AE173" s="28" t="n"/>
      <c r="AF173" s="241" t="n"/>
      <c r="AG173" s="27" t="n">
        <v>0</v>
      </c>
      <c r="AH173" s="28" t="n"/>
      <c r="AI173" s="241" t="n"/>
      <c r="AJ173" s="27" t="n">
        <v>0</v>
      </c>
      <c r="AK173" s="28" t="n"/>
      <c r="AL173" s="241" t="n"/>
      <c r="AM173" s="27" t="n">
        <v>0</v>
      </c>
      <c r="AN173" s="28" t="n"/>
      <c r="AO173" s="241" t="n"/>
      <c r="AP173" s="27" t="n">
        <v>0</v>
      </c>
      <c r="AQ173" s="28" t="n"/>
      <c r="AR173" s="241">
        <f>SUMIFS($H173:$AO173,$H$5:$AO$5,"&lt;"&amp;MONTH(TODAY()),$H$6:$AO$6,"REAL 25")</f>
        <v/>
      </c>
      <c r="AS173" s="27">
        <f>SUMIFS($I173:$AP173,$I$5:$AP$5,"&lt;"&amp;MONTH(TODAY()),$I$6:$AP$6,"ORÇADO ")</f>
        <v/>
      </c>
      <c r="AT173" s="28">
        <f>SUMIFS($J173:$AQ173,$J$5:$AQ$5,"&lt;"&amp;MONTH(TODAY()),$J$6:$AQ$6,"REAL 26")</f>
        <v/>
      </c>
      <c r="AU173" s="241">
        <f>SUM(H173,K173,N173,Q173,T173,W173,Z173,AC173,AF173,AI173,AL173,AO173)</f>
        <v/>
      </c>
      <c r="AV173" s="27">
        <f>SUM(I173,L173,O173,R173,U173,X173,AA173,AD173,AG173,AJ173,AM173,AP173)</f>
        <v/>
      </c>
      <c r="AW173" s="28">
        <f>SUM(J173,M173,P173,S173,V173,Y173,AB173,AE173,AH173,AK173,AN173,AQ173)</f>
        <v/>
      </c>
      <c r="AX173" s="241" t="n"/>
      <c r="AY173" s="27" t="n">
        <v>0</v>
      </c>
      <c r="AZ173" s="28" t="n"/>
      <c r="BA173" s="241" t="n"/>
      <c r="BB173" s="27" t="n">
        <v>0</v>
      </c>
      <c r="BC173" s="28" t="n"/>
      <c r="BD173" s="241" t="n"/>
      <c r="BE173" s="27" t="n">
        <v>0</v>
      </c>
      <c r="BF173" s="28" t="n"/>
      <c r="BG173" s="241" t="n"/>
      <c r="BH173" s="27" t="n">
        <v>0</v>
      </c>
      <c r="BI173" s="28" t="n"/>
      <c r="BK173" s="442">
        <f>SUM(I173,L173,O173,R173,U173,X173,AA173,AD173,AG173,AJ173,AM173,AP173)</f>
        <v/>
      </c>
      <c r="BL173" s="442">
        <f>BK173-AV173</f>
        <v/>
      </c>
      <c r="BM173" s="442">
        <f>SUM(J173,M173,P173,S173,V173)</f>
        <v/>
      </c>
      <c r="BN173" s="442">
        <f>BM173-AT173</f>
        <v/>
      </c>
      <c r="BP173" s="463">
        <f>_xlfn.FORMULATEXT(V173) &amp; "+SOMASES(Aut_Ajustes_Manuais!$G:$G;Aut_Ajustes_Manuais!$I:$I;DRE!T$4;Aut_Ajustes_Manuais!$F:$F;""" &amp; A173 &amp; """)"</f>
        <v/>
      </c>
    </row>
    <row r="174" outlineLevel="1" customFormat="1" s="463">
      <c r="A174" s="95" t="inlineStr">
        <is>
          <t xml:space="preserve">  -  Bilheteiro II</t>
        </is>
      </c>
      <c r="B174" s="468" t="n"/>
      <c r="C174" s="24" t="n"/>
      <c r="D174" s="55" t="inlineStr">
        <is>
          <t>Salário Bruto com INSS Segurado dentro do valor</t>
        </is>
      </c>
      <c r="E174" s="87" t="n"/>
      <c r="F174" s="56" t="n"/>
      <c r="G174" s="33" t="n"/>
      <c r="H174" s="241" t="n"/>
      <c r="I174" s="27" t="n">
        <v>0</v>
      </c>
      <c r="J174" s="28" t="n"/>
      <c r="K174" s="241" t="n"/>
      <c r="L174" s="27" t="n">
        <v>0</v>
      </c>
      <c r="M174" s="28" t="n"/>
      <c r="N174" s="241" t="n"/>
      <c r="O174" s="27" t="n">
        <v>0</v>
      </c>
      <c r="P174" s="28" t="n"/>
      <c r="Q174" s="241" t="n"/>
      <c r="R174" s="27" t="n">
        <v>0</v>
      </c>
      <c r="S174" s="28" t="n"/>
      <c r="T174" s="241" t="n"/>
      <c r="U174" s="27" t="n">
        <v>0</v>
      </c>
      <c r="V174" s="28" t="n"/>
      <c r="W174" s="241" t="n"/>
      <c r="X174" s="27" t="n">
        <v>0</v>
      </c>
      <c r="Y174" s="28" t="n"/>
      <c r="Z174" s="241" t="n"/>
      <c r="AA174" s="27" t="n">
        <v>0</v>
      </c>
      <c r="AB174" s="28" t="n"/>
      <c r="AC174" s="241" t="n"/>
      <c r="AD174" s="27" t="n">
        <v>0</v>
      </c>
      <c r="AE174" s="28" t="n"/>
      <c r="AF174" s="241" t="n"/>
      <c r="AG174" s="27" t="n">
        <v>0</v>
      </c>
      <c r="AH174" s="28" t="n"/>
      <c r="AI174" s="241" t="n"/>
      <c r="AJ174" s="27" t="n">
        <v>0</v>
      </c>
      <c r="AK174" s="28" t="n"/>
      <c r="AL174" s="241" t="n"/>
      <c r="AM174" s="27" t="n">
        <v>0</v>
      </c>
      <c r="AN174" s="28" t="n"/>
      <c r="AO174" s="241" t="n"/>
      <c r="AP174" s="27" t="n">
        <v>0</v>
      </c>
      <c r="AQ174" s="28" t="n"/>
      <c r="AR174" s="241">
        <f>SUMIFS($H174:$AO174,$H$5:$AO$5,"&lt;"&amp;MONTH(TODAY()),$H$6:$AO$6,"REAL 25")</f>
        <v/>
      </c>
      <c r="AS174" s="27">
        <f>SUMIFS($I174:$AP174,$I$5:$AP$5,"&lt;"&amp;MONTH(TODAY()),$I$6:$AP$6,"ORÇADO ")</f>
        <v/>
      </c>
      <c r="AT174" s="28">
        <f>SUMIFS($J174:$AQ174,$J$5:$AQ$5,"&lt;"&amp;MONTH(TODAY()),$J$6:$AQ$6,"REAL 26")</f>
        <v/>
      </c>
      <c r="AU174" s="241">
        <f>SUM(H174,K174,N174,Q174,T174,W174,Z174,AC174,AF174,AI174,AL174,AO174)</f>
        <v/>
      </c>
      <c r="AV174" s="27">
        <f>SUM(I174,L174,O174,R174,U174,X174,AA174,AD174,AG174,AJ174,AM174,AP174)</f>
        <v/>
      </c>
      <c r="AW174" s="28">
        <f>SUM(J174,M174,P174,S174,V174,Y174,AB174,AE174,AH174,AK174,AN174,AQ174)</f>
        <v/>
      </c>
      <c r="AX174" s="241" t="n"/>
      <c r="AY174" s="27" t="n">
        <v>0</v>
      </c>
      <c r="AZ174" s="28" t="n"/>
      <c r="BA174" s="241" t="n"/>
      <c r="BB174" s="27" t="n">
        <v>0</v>
      </c>
      <c r="BC174" s="28" t="n"/>
      <c r="BD174" s="241" t="n"/>
      <c r="BE174" s="27" t="n">
        <v>0</v>
      </c>
      <c r="BF174" s="28" t="n"/>
      <c r="BG174" s="241" t="n"/>
      <c r="BH174" s="27" t="n">
        <v>0</v>
      </c>
      <c r="BI174" s="28" t="n"/>
      <c r="BK174" s="442">
        <f>SUM(I174,L174,O174,R174,U174,X174,AA174,AD174,AG174,AJ174,AM174,AP174)</f>
        <v/>
      </c>
      <c r="BL174" s="442">
        <f>BK174-AV174</f>
        <v/>
      </c>
      <c r="BM174" s="442">
        <f>SUM(J174,M174,P174,S174,V174)</f>
        <v/>
      </c>
      <c r="BN174" s="442">
        <f>BM174-AT174</f>
        <v/>
      </c>
      <c r="BP174" s="463">
        <f>_xlfn.FORMULATEXT(V174) &amp; "+SOMASES(Aut_Ajustes_Manuais!$G:$G;Aut_Ajustes_Manuais!$I:$I;DRE!T$4;Aut_Ajustes_Manuais!$F:$F;""" &amp; A174 &amp; """)"</f>
        <v/>
      </c>
    </row>
    <row r="175" outlineLevel="1" customFormat="1" s="463">
      <c r="A175" s="95" t="inlineStr">
        <is>
          <t xml:space="preserve">  -  Bilheteiro I</t>
        </is>
      </c>
      <c r="B175" s="468" t="n"/>
      <c r="C175" s="24" t="n"/>
      <c r="D175" s="55" t="inlineStr">
        <is>
          <t>Salário Bruto com INSS Segurado dentro do valor</t>
        </is>
      </c>
      <c r="E175" s="87" t="n"/>
      <c r="F175" s="56" t="n"/>
      <c r="G175" s="33" t="n"/>
      <c r="H175" s="241" t="n"/>
      <c r="I175" s="27" t="n">
        <v>0</v>
      </c>
      <c r="J175" s="28" t="n"/>
      <c r="K175" s="241" t="n"/>
      <c r="L175" s="27" t="n">
        <v>0</v>
      </c>
      <c r="M175" s="28" t="n"/>
      <c r="N175" s="241" t="n"/>
      <c r="O175" s="27" t="n">
        <v>0</v>
      </c>
      <c r="P175" s="28" t="n"/>
      <c r="Q175" s="241" t="n"/>
      <c r="R175" s="27" t="n">
        <v>0</v>
      </c>
      <c r="S175" s="28" t="n"/>
      <c r="T175" s="241" t="n"/>
      <c r="U175" s="27" t="n">
        <v>0</v>
      </c>
      <c r="V175" s="28" t="n"/>
      <c r="W175" s="241" t="n"/>
      <c r="X175" s="27" t="n">
        <v>0</v>
      </c>
      <c r="Y175" s="28" t="n"/>
      <c r="Z175" s="241" t="n"/>
      <c r="AA175" s="27" t="n">
        <v>0</v>
      </c>
      <c r="AB175" s="28" t="n"/>
      <c r="AC175" s="241" t="n"/>
      <c r="AD175" s="27" t="n">
        <v>0</v>
      </c>
      <c r="AE175" s="28" t="n"/>
      <c r="AF175" s="241" t="n"/>
      <c r="AG175" s="27" t="n">
        <v>0</v>
      </c>
      <c r="AH175" s="28" t="n"/>
      <c r="AI175" s="241" t="n"/>
      <c r="AJ175" s="27" t="n">
        <v>0</v>
      </c>
      <c r="AK175" s="28" t="n"/>
      <c r="AL175" s="241" t="n"/>
      <c r="AM175" s="27" t="n">
        <v>0</v>
      </c>
      <c r="AN175" s="28" t="n"/>
      <c r="AO175" s="241" t="n"/>
      <c r="AP175" s="27" t="n">
        <v>0</v>
      </c>
      <c r="AQ175" s="28" t="n"/>
      <c r="AR175" s="241">
        <f>SUMIFS($H175:$AO175,$H$5:$AO$5,"&lt;"&amp;MONTH(TODAY()),$H$6:$AO$6,"REAL 25")</f>
        <v/>
      </c>
      <c r="AS175" s="27">
        <f>SUMIFS($I175:$AP175,$I$5:$AP$5,"&lt;"&amp;MONTH(TODAY()),$I$6:$AP$6,"ORÇADO ")</f>
        <v/>
      </c>
      <c r="AT175" s="28">
        <f>SUMIFS($J175:$AQ175,$J$5:$AQ$5,"&lt;"&amp;MONTH(TODAY()),$J$6:$AQ$6,"REAL 26")</f>
        <v/>
      </c>
      <c r="AU175" s="241">
        <f>SUM(H175,K175,N175,Q175,T175,W175,Z175,AC175,AF175,AI175,AL175,AO175)</f>
        <v/>
      </c>
      <c r="AV175" s="27">
        <f>SUM(I175,L175,O175,R175,U175,X175,AA175,AD175,AG175,AJ175,AM175,AP175)</f>
        <v/>
      </c>
      <c r="AW175" s="28">
        <f>SUM(J175,M175,P175,S175,V175,Y175,AB175,AE175,AH175,AK175,AN175,AQ175)</f>
        <v/>
      </c>
      <c r="AX175" s="241" t="n"/>
      <c r="AY175" s="27" t="n">
        <v>0</v>
      </c>
      <c r="AZ175" s="28" t="n"/>
      <c r="BA175" s="241" t="n"/>
      <c r="BB175" s="27" t="n">
        <v>0</v>
      </c>
      <c r="BC175" s="28" t="n"/>
      <c r="BD175" s="241" t="n"/>
      <c r="BE175" s="27" t="n">
        <v>0</v>
      </c>
      <c r="BF175" s="28" t="n"/>
      <c r="BG175" s="241" t="n"/>
      <c r="BH175" s="27" t="n">
        <v>0</v>
      </c>
      <c r="BI175" s="28" t="n"/>
      <c r="BK175" s="442">
        <f>SUM(I175,L175,O175,R175,U175,X175,AA175,AD175,AG175,AJ175,AM175,AP175)</f>
        <v/>
      </c>
      <c r="BL175" s="442">
        <f>BK175-AV175</f>
        <v/>
      </c>
      <c r="BM175" s="442">
        <f>SUM(J175,M175,P175,S175,V175)</f>
        <v/>
      </c>
      <c r="BN175" s="442">
        <f>BM175-AT175</f>
        <v/>
      </c>
      <c r="BP175" s="463">
        <f>_xlfn.FORMULATEXT(V175) &amp; "+SOMASES(Aut_Ajustes_Manuais!$G:$G;Aut_Ajustes_Manuais!$I:$I;DRE!T$4;Aut_Ajustes_Manuais!$F:$F;""" &amp; A175 &amp; """)"</f>
        <v/>
      </c>
    </row>
    <row r="176" outlineLevel="1" customFormat="1" s="463">
      <c r="A176" s="95" t="inlineStr">
        <is>
          <t xml:space="preserve">  -  Caixa</t>
        </is>
      </c>
      <c r="B176" s="468" t="n"/>
      <c r="C176" s="24" t="n"/>
      <c r="D176" s="55" t="inlineStr">
        <is>
          <t>Salário Bruto com INSS Segurado dentro do valor</t>
        </is>
      </c>
      <c r="E176" s="87" t="n"/>
      <c r="F176" s="56" t="n"/>
      <c r="G176" s="33" t="n"/>
      <c r="H176" s="241" t="n"/>
      <c r="I176" s="27" t="n">
        <v>0</v>
      </c>
      <c r="J176" s="28" t="n"/>
      <c r="K176" s="241" t="n"/>
      <c r="L176" s="27" t="n">
        <v>0</v>
      </c>
      <c r="M176" s="28" t="n"/>
      <c r="N176" s="241" t="n"/>
      <c r="O176" s="27" t="n">
        <v>0</v>
      </c>
      <c r="P176" s="28" t="n"/>
      <c r="Q176" s="241" t="n"/>
      <c r="R176" s="27" t="n">
        <v>0</v>
      </c>
      <c r="S176" s="28" t="n"/>
      <c r="T176" s="241" t="n"/>
      <c r="U176" s="27" t="n">
        <v>0</v>
      </c>
      <c r="V176" s="28" t="n"/>
      <c r="W176" s="241" t="n"/>
      <c r="X176" s="27" t="n">
        <v>0</v>
      </c>
      <c r="Y176" s="28" t="n"/>
      <c r="Z176" s="241" t="n"/>
      <c r="AA176" s="27" t="n">
        <v>0</v>
      </c>
      <c r="AB176" s="28" t="n"/>
      <c r="AC176" s="241" t="n"/>
      <c r="AD176" s="27" t="n">
        <v>0</v>
      </c>
      <c r="AE176" s="28" t="n"/>
      <c r="AF176" s="241" t="n"/>
      <c r="AG176" s="27" t="n">
        <v>0</v>
      </c>
      <c r="AH176" s="28" t="n"/>
      <c r="AI176" s="241" t="n"/>
      <c r="AJ176" s="27" t="n">
        <v>0</v>
      </c>
      <c r="AK176" s="28" t="n"/>
      <c r="AL176" s="241" t="n"/>
      <c r="AM176" s="27" t="n">
        <v>0</v>
      </c>
      <c r="AN176" s="28" t="n"/>
      <c r="AO176" s="241" t="n"/>
      <c r="AP176" s="27" t="n">
        <v>0</v>
      </c>
      <c r="AQ176" s="28" t="n"/>
      <c r="AR176" s="241">
        <f>SUMIFS($H176:$AO176,$H$5:$AO$5,"&lt;"&amp;MONTH(TODAY()),$H$6:$AO$6,"REAL 25")</f>
        <v/>
      </c>
      <c r="AS176" s="27">
        <f>SUMIFS($I176:$AP176,$I$5:$AP$5,"&lt;"&amp;MONTH(TODAY()),$I$6:$AP$6,"ORÇADO ")</f>
        <v/>
      </c>
      <c r="AT176" s="28">
        <f>SUMIFS($J176:$AQ176,$J$5:$AQ$5,"&lt;"&amp;MONTH(TODAY()),$J$6:$AQ$6,"REAL 26")</f>
        <v/>
      </c>
      <c r="AU176" s="241">
        <f>SUM(H176,K176,N176,Q176,T176,W176,Z176,AC176,AF176,AI176,AL176,AO176)</f>
        <v/>
      </c>
      <c r="AV176" s="27">
        <f>SUM(I176,L176,O176,R176,U176,X176,AA176,AD176,AG176,AJ176,AM176,AP176)</f>
        <v/>
      </c>
      <c r="AW176" s="28">
        <f>SUM(J176,M176,P176,S176,V176,Y176,AB176,AE176,AH176,AK176,AN176,AQ176)</f>
        <v/>
      </c>
      <c r="AX176" s="241" t="n"/>
      <c r="AY176" s="27" t="n">
        <v>0</v>
      </c>
      <c r="AZ176" s="28" t="n"/>
      <c r="BA176" s="241" t="n"/>
      <c r="BB176" s="27" t="n">
        <v>0</v>
      </c>
      <c r="BC176" s="28" t="n"/>
      <c r="BD176" s="241" t="n"/>
      <c r="BE176" s="27" t="n">
        <v>0</v>
      </c>
      <c r="BF176" s="28" t="n"/>
      <c r="BG176" s="241" t="n"/>
      <c r="BH176" s="27" t="n">
        <v>0</v>
      </c>
      <c r="BI176" s="28" t="n"/>
      <c r="BK176" s="442">
        <f>SUM(I176,L176,O176,R176,U176,X176,AA176,AD176,AG176,AJ176,AM176,AP176)</f>
        <v/>
      </c>
      <c r="BL176" s="442">
        <f>BK176-AV176</f>
        <v/>
      </c>
      <c r="BM176" s="442">
        <f>SUM(J176,M176,P176,S176,V176)</f>
        <v/>
      </c>
      <c r="BN176" s="442">
        <f>BM176-AT176</f>
        <v/>
      </c>
      <c r="BP176" s="463">
        <f>_xlfn.FORMULATEXT(V176) &amp; "+SOMASES(Aut_Ajustes_Manuais!$G:$G;Aut_Ajustes_Manuais!$I:$I;DRE!T$4;Aut_Ajustes_Manuais!$F:$F;""" &amp; A176 &amp; """)"</f>
        <v/>
      </c>
    </row>
    <row r="177" outlineLevel="1" customFormat="1" s="463">
      <c r="A177" s="95" t="inlineStr">
        <is>
          <t xml:space="preserve">  -  Operador de Delivery</t>
        </is>
      </c>
      <c r="B177" s="468" t="n"/>
      <c r="C177" s="24" t="n"/>
      <c r="D177" s="55" t="inlineStr">
        <is>
          <t>Salário Bruto com INSS Segurado dentro do valor</t>
        </is>
      </c>
      <c r="E177" s="87" t="n"/>
      <c r="F177" s="56" t="n"/>
      <c r="G177" s="33" t="n"/>
      <c r="H177" s="241" t="n"/>
      <c r="I177" s="27" t="n">
        <v>0</v>
      </c>
      <c r="J177" s="28" t="n"/>
      <c r="K177" s="241" t="n"/>
      <c r="L177" s="27" t="n">
        <v>0</v>
      </c>
      <c r="M177" s="28" t="n"/>
      <c r="N177" s="241" t="n"/>
      <c r="O177" s="27" t="n">
        <v>0</v>
      </c>
      <c r="P177" s="28" t="n"/>
      <c r="Q177" s="241" t="n"/>
      <c r="R177" s="27" t="n">
        <v>0</v>
      </c>
      <c r="S177" s="28" t="n"/>
      <c r="T177" s="241" t="n"/>
      <c r="U177" s="27" t="n">
        <v>0</v>
      </c>
      <c r="V177" s="28" t="n"/>
      <c r="W177" s="241" t="n"/>
      <c r="X177" s="27" t="n">
        <v>0</v>
      </c>
      <c r="Y177" s="28" t="n"/>
      <c r="Z177" s="241" t="n"/>
      <c r="AA177" s="27" t="n">
        <v>0</v>
      </c>
      <c r="AB177" s="28" t="n"/>
      <c r="AC177" s="241" t="n"/>
      <c r="AD177" s="27" t="n">
        <v>0</v>
      </c>
      <c r="AE177" s="28" t="n"/>
      <c r="AF177" s="241" t="n"/>
      <c r="AG177" s="27" t="n">
        <v>0</v>
      </c>
      <c r="AH177" s="28" t="n"/>
      <c r="AI177" s="241" t="n"/>
      <c r="AJ177" s="27" t="n">
        <v>0</v>
      </c>
      <c r="AK177" s="28" t="n"/>
      <c r="AL177" s="241" t="n"/>
      <c r="AM177" s="27" t="n">
        <v>0</v>
      </c>
      <c r="AN177" s="28" t="n"/>
      <c r="AO177" s="241" t="n"/>
      <c r="AP177" s="27" t="n">
        <v>0</v>
      </c>
      <c r="AQ177" s="28" t="n"/>
      <c r="AR177" s="241">
        <f>SUMIFS($H177:$AO177,$H$5:$AO$5,"&lt;"&amp;MONTH(TODAY()),$H$6:$AO$6,"REAL 25")</f>
        <v/>
      </c>
      <c r="AS177" s="27">
        <f>SUMIFS($I177:$AP177,$I$5:$AP$5,"&lt;"&amp;MONTH(TODAY()),$I$6:$AP$6,"ORÇADO ")</f>
        <v/>
      </c>
      <c r="AT177" s="28">
        <f>SUMIFS($J177:$AQ177,$J$5:$AQ$5,"&lt;"&amp;MONTH(TODAY()),$J$6:$AQ$6,"REAL 26")</f>
        <v/>
      </c>
      <c r="AU177" s="241">
        <f>SUM(H177,K177,N177,Q177,T177,W177,Z177,AC177,AF177,AI177,AL177,AO177)</f>
        <v/>
      </c>
      <c r="AV177" s="27">
        <f>SUM(I177,L177,O177,R177,U177,X177,AA177,AD177,AG177,AJ177,AM177,AP177)</f>
        <v/>
      </c>
      <c r="AW177" s="28">
        <f>SUM(J177,M177,P177,S177,V177,Y177,AB177,AE177,AH177,AK177,AN177,AQ177)</f>
        <v/>
      </c>
      <c r="AX177" s="241" t="n"/>
      <c r="AY177" s="27" t="n">
        <v>0</v>
      </c>
      <c r="AZ177" s="28" t="n"/>
      <c r="BA177" s="241" t="n"/>
      <c r="BB177" s="27" t="n">
        <v>0</v>
      </c>
      <c r="BC177" s="28" t="n"/>
      <c r="BD177" s="241" t="n"/>
      <c r="BE177" s="27" t="n">
        <v>0</v>
      </c>
      <c r="BF177" s="28" t="n"/>
      <c r="BG177" s="241" t="n"/>
      <c r="BH177" s="27" t="n">
        <v>0</v>
      </c>
      <c r="BI177" s="28" t="n"/>
      <c r="BK177" s="442">
        <f>SUM(I177,L177,O177,R177,U177,X177,AA177,AD177,AG177,AJ177,AM177,AP177)</f>
        <v/>
      </c>
      <c r="BL177" s="442">
        <f>BK177-AV177</f>
        <v/>
      </c>
      <c r="BM177" s="442">
        <f>SUM(J177,M177,P177,S177,V177)</f>
        <v/>
      </c>
      <c r="BN177" s="442">
        <f>BM177-AT177</f>
        <v/>
      </c>
      <c r="BP177" s="463">
        <f>_xlfn.FORMULATEXT(V177) &amp; "+SOMASES(Aut_Ajustes_Manuais!$G:$G;Aut_Ajustes_Manuais!$I:$I;DRE!T$4;Aut_Ajustes_Manuais!$F:$F;""" &amp; A177 &amp; """)"</f>
        <v/>
      </c>
    </row>
    <row r="178" outlineLevel="1" customFormat="1" s="463">
      <c r="A178" s="95" t="n"/>
      <c r="B178" s="468" t="n"/>
      <c r="C178" s="24" t="n"/>
      <c r="D178" s="55" t="inlineStr">
        <is>
          <t>Salário Bruto com INSS Segurado dentro do valor</t>
        </is>
      </c>
      <c r="E178" s="87" t="n"/>
      <c r="F178" s="56" t="n"/>
      <c r="G178" s="33" t="n"/>
      <c r="H178" s="241" t="n"/>
      <c r="I178" s="27" t="n">
        <v>0</v>
      </c>
      <c r="J178" s="28" t="n"/>
      <c r="K178" s="241" t="n"/>
      <c r="L178" s="27" t="n">
        <v>0</v>
      </c>
      <c r="M178" s="28" t="n"/>
      <c r="N178" s="241" t="n"/>
      <c r="O178" s="27" t="n">
        <v>0</v>
      </c>
      <c r="P178" s="28" t="n"/>
      <c r="Q178" s="241" t="n"/>
      <c r="R178" s="27" t="n">
        <v>0</v>
      </c>
      <c r="S178" s="28" t="n"/>
      <c r="T178" s="241" t="n"/>
      <c r="U178" s="27" t="n">
        <v>0</v>
      </c>
      <c r="V178" s="28" t="n"/>
      <c r="W178" s="241" t="n"/>
      <c r="X178" s="27" t="n">
        <v>0</v>
      </c>
      <c r="Y178" s="28" t="n"/>
      <c r="Z178" s="241" t="n"/>
      <c r="AA178" s="27" t="n">
        <v>0</v>
      </c>
      <c r="AB178" s="28" t="n"/>
      <c r="AC178" s="241" t="n"/>
      <c r="AD178" s="27" t="n">
        <v>0</v>
      </c>
      <c r="AE178" s="28" t="n"/>
      <c r="AF178" s="241" t="n"/>
      <c r="AG178" s="27" t="n">
        <v>0</v>
      </c>
      <c r="AH178" s="28" t="n"/>
      <c r="AI178" s="241" t="n"/>
      <c r="AJ178" s="27" t="n">
        <v>0</v>
      </c>
      <c r="AK178" s="28" t="n"/>
      <c r="AL178" s="241" t="n"/>
      <c r="AM178" s="27" t="n">
        <v>0</v>
      </c>
      <c r="AN178" s="28" t="n"/>
      <c r="AO178" s="241" t="n"/>
      <c r="AP178" s="27" t="n">
        <v>0</v>
      </c>
      <c r="AQ178" s="28" t="n"/>
      <c r="AR178" s="241">
        <f>SUMIFS($H178:$AO178,$H$5:$AO$5,"&lt;"&amp;MONTH(TODAY()),$H$6:$AO$6,"REAL 25")</f>
        <v/>
      </c>
      <c r="AS178" s="27">
        <f>SUMIFS($I178:$AP178,$I$5:$AP$5,"&lt;"&amp;MONTH(TODAY()),$I$6:$AP$6,"ORÇADO ")</f>
        <v/>
      </c>
      <c r="AT178" s="28">
        <f>SUMIFS($J178:$AQ178,$J$5:$AQ$5,"&lt;"&amp;MONTH(TODAY()),$J$6:$AQ$6,"REAL 26")</f>
        <v/>
      </c>
      <c r="AU178" s="241">
        <f>SUM(H178,K178,N178,Q178,T178,W178,Z178,AC178,AF178,AI178,AL178,AO178)</f>
        <v/>
      </c>
      <c r="AV178" s="27">
        <f>SUM(I178,L178,O178,R178,U178,X178,AA178,AD178,AG178,AJ178,AM178,AP178)</f>
        <v/>
      </c>
      <c r="AW178" s="28">
        <f>SUM(J178,M178,P178,S178,V178,Y178,AB178,AE178,AH178,AK178,AN178,AQ178)</f>
        <v/>
      </c>
      <c r="AX178" s="241" t="n"/>
      <c r="AY178" s="27" t="n">
        <v>0</v>
      </c>
      <c r="AZ178" s="28" t="n"/>
      <c r="BA178" s="241" t="n"/>
      <c r="BB178" s="27" t="n">
        <v>0</v>
      </c>
      <c r="BC178" s="28" t="n"/>
      <c r="BD178" s="241" t="n"/>
      <c r="BE178" s="27" t="n">
        <v>0</v>
      </c>
      <c r="BF178" s="28" t="n"/>
      <c r="BG178" s="241" t="n"/>
      <c r="BH178" s="27" t="n">
        <v>0</v>
      </c>
      <c r="BI178" s="28" t="n"/>
      <c r="BK178" s="442">
        <f>SUM(I178,L178,O178,R178,U178,X178,AA178,AD178,AG178,AJ178,AM178,AP178)</f>
        <v/>
      </c>
      <c r="BL178" s="442">
        <f>BK178-AV178</f>
        <v/>
      </c>
      <c r="BM178" s="442">
        <f>SUM(J178,M178,P178,S178,V178)</f>
        <v/>
      </c>
      <c r="BN178" s="442">
        <f>BM178-AT178</f>
        <v/>
      </c>
      <c r="BP178" s="463">
        <f>_xlfn.FORMULATEXT(V178) &amp; "+SOMASES(Aut_Ajustes_Manuais!$G:$G;Aut_Ajustes_Manuais!$I:$I;DRE!T$4;Aut_Ajustes_Manuais!$F:$F;""" &amp; A178 &amp; """)"</f>
        <v/>
      </c>
    </row>
    <row r="179">
      <c r="A179" s="73" t="inlineStr">
        <is>
          <t>E-Staff</t>
        </is>
      </c>
      <c r="C179" s="40" t="inlineStr">
        <is>
          <t>Premissas</t>
        </is>
      </c>
      <c r="D179" s="40" t="inlineStr">
        <is>
          <t>Valores</t>
        </is>
      </c>
      <c r="E179" s="40" t="inlineStr">
        <is>
          <t>Acréscimo</t>
        </is>
      </c>
      <c r="F179" s="41" t="n"/>
      <c r="G179" s="6" t="n"/>
      <c r="H179" s="252" t="n">
        <v>-45122</v>
      </c>
      <c r="I179" s="74" t="n">
        <v>-103272.334</v>
      </c>
      <c r="J179" s="76">
        <f>SUM(J180:J181)</f>
        <v/>
      </c>
      <c r="K179" s="252" t="n">
        <v>-55983.88</v>
      </c>
      <c r="L179" s="74" t="n">
        <v>-97143.2</v>
      </c>
      <c r="M179" s="76">
        <f>SUM(M180:M181)</f>
        <v/>
      </c>
      <c r="N179" s="252" t="n">
        <v>-55583.01</v>
      </c>
      <c r="O179" s="74" t="n">
        <v>-103443.334</v>
      </c>
      <c r="P179" s="76">
        <f>SUM(P180:P181)</f>
        <v/>
      </c>
      <c r="Q179" s="252" t="n">
        <v>-72460.67</v>
      </c>
      <c r="R179" s="74" t="n">
        <v>-101276.802</v>
      </c>
      <c r="S179" s="76">
        <f>SUM(S180:S181)</f>
        <v/>
      </c>
      <c r="T179" s="252" t="n">
        <v>-106597.19</v>
      </c>
      <c r="U179" s="74" t="n">
        <v>-103443.334</v>
      </c>
      <c r="V179" s="76">
        <f>SUM(V180:V181)</f>
        <v/>
      </c>
      <c r="W179" s="252" t="n">
        <v>-79789.09999999999</v>
      </c>
      <c r="X179" s="74" t="n">
        <v>-101276.802</v>
      </c>
      <c r="Y179" s="76">
        <f>SUM(Y180:Y181)</f>
        <v/>
      </c>
      <c r="Z179" s="252" t="n">
        <v>-99416.78</v>
      </c>
      <c r="AA179" s="74" t="n">
        <v>-103443.334</v>
      </c>
      <c r="AB179" s="76">
        <f>SUM(AB180:AB181)</f>
        <v/>
      </c>
      <c r="AC179" s="252" t="n">
        <v>-106061.41</v>
      </c>
      <c r="AD179" s="74" t="n">
        <v>-103443.334</v>
      </c>
      <c r="AE179" s="76">
        <f>SUM(AE180:AE181)</f>
        <v/>
      </c>
      <c r="AF179" s="252" t="n">
        <v>-100092.37</v>
      </c>
      <c r="AG179" s="74" t="n">
        <v>-101276.802</v>
      </c>
      <c r="AH179" s="76">
        <f>SUM(AH180:AH181)</f>
        <v/>
      </c>
      <c r="AI179" s="252" t="n">
        <v>-100919.5</v>
      </c>
      <c r="AJ179" s="74" t="n">
        <v>-103443.334</v>
      </c>
      <c r="AK179" s="76">
        <f>SUM(AK180:AK181)</f>
        <v/>
      </c>
      <c r="AL179" s="252" t="n">
        <v>-123165.63</v>
      </c>
      <c r="AM179" s="74" t="n">
        <v>-101276.802</v>
      </c>
      <c r="AN179" s="76">
        <f>SUM(AN180:AN181)</f>
        <v/>
      </c>
      <c r="AO179" s="252" t="n">
        <v>-101464</v>
      </c>
      <c r="AP179" s="74" t="n">
        <v>-103443.334</v>
      </c>
      <c r="AQ179" s="76">
        <f>SUM(AQ180:AQ181)</f>
        <v/>
      </c>
      <c r="AR179" s="252">
        <f>SUMIFS($H179:$AO179,$H$5:$AO$5,"&lt;"&amp;MONTH(TODAY()),$H$6:$AO$6,"REAL 25")</f>
        <v/>
      </c>
      <c r="AS179" s="74">
        <f>SUMIFS($I179:$AP179,$I$5:$AP$5,"&lt;"&amp;MONTH(TODAY()),$I$6:$AP$6,"ORÇADO ")</f>
        <v/>
      </c>
      <c r="AT179" s="76">
        <f>SUMIFS($J179:$AQ179,$J$5:$AQ$5,"&lt;"&amp;MONTH(TODAY()),$J$6:$AQ$6,"REAL 26")</f>
        <v/>
      </c>
      <c r="AU179" s="252">
        <f>SUM(AU180:AU181)</f>
        <v/>
      </c>
      <c r="AV179" s="74">
        <f>SUM(AV180:AV181)</f>
        <v/>
      </c>
      <c r="AW179" s="76">
        <f>SUM(AW180:AW181)</f>
        <v/>
      </c>
      <c r="AX179" s="252">
        <f>SUM(AX180:AX181)</f>
        <v/>
      </c>
      <c r="AY179" s="74">
        <f>SUM(AY180:AY181)</f>
        <v/>
      </c>
      <c r="AZ179" s="76">
        <f>SUM(AZ180:AZ181)</f>
        <v/>
      </c>
      <c r="BA179" s="252">
        <f>SUM(BA180:BA181)</f>
        <v/>
      </c>
      <c r="BB179" s="74">
        <f>SUM(BB180:BB181)</f>
        <v/>
      </c>
      <c r="BC179" s="76">
        <f>SUM(BC180:BC181)</f>
        <v/>
      </c>
      <c r="BD179" s="252">
        <f>SUM(BD180:BD181)</f>
        <v/>
      </c>
      <c r="BE179" s="74">
        <f>SUM(BE180:BE181)</f>
        <v/>
      </c>
      <c r="BF179" s="76">
        <f>SUM(BF180:BF181)</f>
        <v/>
      </c>
      <c r="BG179" s="252">
        <f>SUM(BG180:BG181)</f>
        <v/>
      </c>
      <c r="BH179" s="74">
        <f>SUM(BH180:BH181)</f>
        <v/>
      </c>
      <c r="BI179" s="76">
        <f>SUM(BI180:BI181)</f>
        <v/>
      </c>
      <c r="BK179" s="442">
        <f>SUM(I179,L179,O179,R179,U179,X179,AA179,AD179,AG179,AJ179,AM179,AP179)</f>
        <v/>
      </c>
      <c r="BL179" s="442">
        <f>BK179-AV179</f>
        <v/>
      </c>
      <c r="BM179" s="442">
        <f>SUM(J179,M179,P179,S179,V179)</f>
        <v/>
      </c>
      <c r="BN179" s="442">
        <f>BM179-AT179</f>
        <v/>
      </c>
    </row>
    <row r="180" outlineLevel="1" customFormat="1" s="463">
      <c r="A180" s="22" t="inlineStr">
        <is>
          <t>Mão de Obra Extra</t>
        </is>
      </c>
      <c r="B180" s="468" t="n"/>
      <c r="C180" s="24" t="n"/>
      <c r="D180" s="55" t="n"/>
      <c r="E180" s="96" t="n"/>
      <c r="F180" s="41" t="n"/>
      <c r="G180" s="33" t="n"/>
      <c r="H180" s="241" t="n">
        <v>-45122</v>
      </c>
      <c r="I180" s="27" t="n">
        <v>-103272.334</v>
      </c>
      <c r="J180" s="28">
        <f>SUMIFS(Aut_BlueMe_Sem_Pedido!$J:$J,Aut_BlueMe_Sem_Pedido!$Q:$Q,DRE!H$4,Aut_BlueMe_Sem_Pedido!$H:$H,DRE!$A180)+SUMIFS(Aut_Ajustes_Manuais!$G:$G,Aut_Ajustes_Manuais!$I:$I,DRE!H$4,Aut_Ajustes_Manuais!$F:$F,"Mão de Obra Extra")</f>
        <v/>
      </c>
      <c r="K180" s="241" t="n">
        <v>-55983.88</v>
      </c>
      <c r="L180" s="27" t="n">
        <v>-97143.2</v>
      </c>
      <c r="M180" s="28">
        <f>SUMIFS(Aut_BlueMe_Sem_Pedido!$J:$J,Aut_BlueMe_Sem_Pedido!$Q:$Q,DRE!K$4,Aut_BlueMe_Sem_Pedido!$H:$H,DRE!$A180)+SUMIFS(Aut_Ajustes_Manuais!$G:$G,Aut_Ajustes_Manuais!$I:$I,DRE!K$4,Aut_Ajustes_Manuais!$F:$F,"Mão de Obra Extra")</f>
        <v/>
      </c>
      <c r="N180" s="241" t="n">
        <v>-55583.01</v>
      </c>
      <c r="O180" s="27" t="n">
        <v>-103443.334</v>
      </c>
      <c r="P180" s="28">
        <f>SUMIFS(Aut_BlueMe_Sem_Pedido!$J:$J,Aut_BlueMe_Sem_Pedido!$Q:$Q,DRE!N$4,Aut_BlueMe_Sem_Pedido!$H:$H,DRE!$A180)+SUMIFS(Aut_Ajustes_Manuais!$G:$G,Aut_Ajustes_Manuais!$I:$I,DRE!N$4,Aut_Ajustes_Manuais!$F:$F,"Mão de Obra Extra")</f>
        <v/>
      </c>
      <c r="Q180" s="241" t="n">
        <v>-72460.67</v>
      </c>
      <c r="R180" s="27" t="n">
        <v>-101276.802</v>
      </c>
      <c r="S180" s="28">
        <f>SUMIFS(Aut_BlueMe_Sem_Pedido!$J:$J,Aut_BlueMe_Sem_Pedido!$Q:$Q,DRE!Q$4,Aut_BlueMe_Sem_Pedido!$H:$H,DRE!$A180)+SUMIFS(Aut_Ajustes_Manuais!$G:$G,Aut_Ajustes_Manuais!$I:$I,DRE!Q$4,Aut_Ajustes_Manuais!$F:$F,"Mão de Obra Extra")</f>
        <v/>
      </c>
      <c r="T180" s="241" t="n">
        <v>-106597.19</v>
      </c>
      <c r="U180" s="27" t="n">
        <v>-103443.334</v>
      </c>
      <c r="V180" s="28">
        <f>SUMIFS(Aut_BlueMe_Sem_Pedido!$J:$J,Aut_BlueMe_Sem_Pedido!$Q:$Q,DRE!T$4,Aut_BlueMe_Sem_Pedido!$H:$H,DRE!$A180)+SUMIFS(Aut_Ajustes_Manuais!$G:$G,Aut_Ajustes_Manuais!$I:$I,DRE!T$4,Aut_Ajustes_Manuais!$F:$F,"Mão de Obra Extra")</f>
        <v/>
      </c>
      <c r="W180" s="241" t="n">
        <v>-79789.09999999999</v>
      </c>
      <c r="X180" s="27" t="n">
        <v>-101276.802</v>
      </c>
      <c r="Y180" s="28">
        <f>SUMIFS(Aut_BlueMe_Sem_Pedido!$J:$J,Aut_BlueMe_Sem_Pedido!$Q:$Q,DRE!W$4,Aut_BlueMe_Sem_Pedido!$H:$H,DRE!$A180)+SUMIFS(Aut_Ajustes_Manuais!$G:$G,Aut_Ajustes_Manuais!$I:$I,DRE!W$4,Aut_Ajustes_Manuais!$F:$F,"Mão de Obra Extra")</f>
        <v/>
      </c>
      <c r="Z180" s="241" t="n">
        <v>-99416.78</v>
      </c>
      <c r="AA180" s="27" t="n">
        <v>-103443.334</v>
      </c>
      <c r="AB180" s="28">
        <f>SUMIFS(Aut_BlueMe_Sem_Pedido!$J:$J,Aut_BlueMe_Sem_Pedido!$Q:$Q,DRE!Z$4,Aut_BlueMe_Sem_Pedido!$H:$H,DRE!$A180)+SUMIFS(Aut_Ajustes_Manuais!$G:$G,Aut_Ajustes_Manuais!$I:$I,DRE!Z$4,Aut_Ajustes_Manuais!$F:$F,"Mão de Obra Extra")</f>
        <v/>
      </c>
      <c r="AC180" s="241" t="n">
        <v>-106061.41</v>
      </c>
      <c r="AD180" s="27" t="n">
        <v>-103443.334</v>
      </c>
      <c r="AE180" s="28">
        <f>SUMIFS(Aut_BlueMe_Sem_Pedido!$J:$J,Aut_BlueMe_Sem_Pedido!$Q:$Q,DRE!AC$4,Aut_BlueMe_Sem_Pedido!$H:$H,DRE!$A180)+SUMIFS(Aut_Ajustes_Manuais!$G:$G,Aut_Ajustes_Manuais!$I:$I,DRE!AC$4,Aut_Ajustes_Manuais!$F:$F,"Mão de Obra Extra")</f>
        <v/>
      </c>
      <c r="AF180" s="241" t="n">
        <v>-100092.37</v>
      </c>
      <c r="AG180" s="27" t="n">
        <v>-101276.802</v>
      </c>
      <c r="AH180" s="28">
        <f>SUMIFS(Aut_BlueMe_Sem_Pedido!$J:$J,Aut_BlueMe_Sem_Pedido!$Q:$Q,DRE!AF$4,Aut_BlueMe_Sem_Pedido!$H:$H,DRE!$A180)+SUMIFS(Aut_Ajustes_Manuais!$G:$G,Aut_Ajustes_Manuais!$I:$I,DRE!AF$4,Aut_Ajustes_Manuais!$F:$F,"Mão de Obra Extra")</f>
        <v/>
      </c>
      <c r="AI180" s="241" t="n">
        <v>-100919.5</v>
      </c>
      <c r="AJ180" s="27" t="n">
        <v>-103443.334</v>
      </c>
      <c r="AK180" s="28">
        <f>SUMIFS(Aut_BlueMe_Sem_Pedido!$J:$J,Aut_BlueMe_Sem_Pedido!$Q:$Q,DRE!AI$4,Aut_BlueMe_Sem_Pedido!$H:$H,DRE!$A180)+SUMIFS(Aut_Ajustes_Manuais!$G:$G,Aut_Ajustes_Manuais!$I:$I,DRE!AI$4,Aut_Ajustes_Manuais!$F:$F,"Mão de Obra Extra")</f>
        <v/>
      </c>
      <c r="AL180" s="241" t="n">
        <v>-123165.63</v>
      </c>
      <c r="AM180" s="27" t="n">
        <v>-101276.802</v>
      </c>
      <c r="AN180" s="28">
        <f>SUMIFS(Aut_BlueMe_Sem_Pedido!$J:$J,Aut_BlueMe_Sem_Pedido!$Q:$Q,DRE!AL$4,Aut_BlueMe_Sem_Pedido!$H:$H,DRE!$A180)+SUMIFS(Aut_Ajustes_Manuais!$G:$G,Aut_Ajustes_Manuais!$I:$I,DRE!AL$4,Aut_Ajustes_Manuais!$F:$F,"Mão de Obra Extra")</f>
        <v/>
      </c>
      <c r="AO180" s="241" t="n">
        <v>-101464</v>
      </c>
      <c r="AP180" s="27" t="n">
        <v>-103443.334</v>
      </c>
      <c r="AQ180" s="28">
        <f>SUMIFS(Aut_BlueMe_Sem_Pedido!$J:$J,Aut_BlueMe_Sem_Pedido!$Q:$Q,DRE!AO$4,Aut_BlueMe_Sem_Pedido!$H:$H,DRE!$A180)+SUMIFS(Aut_Ajustes_Manuais!$G:$G,Aut_Ajustes_Manuais!$I:$I,DRE!AO$4,Aut_Ajustes_Manuais!$F:$F,"Mão de Obra Extra")</f>
        <v/>
      </c>
      <c r="AR180" s="241">
        <f>SUMIFS($H180:$AO180,$H$5:$AO$5,"&lt;"&amp;MONTH(TODAY()),$H$6:$AO$6,"REAL 25")</f>
        <v/>
      </c>
      <c r="AS180" s="27">
        <f>SUMIFS($I180:$AP180,$I$5:$AP$5,"&lt;"&amp;MONTH(TODAY()),$I$6:$AP$6,"ORÇADO ")</f>
        <v/>
      </c>
      <c r="AT180" s="28">
        <f>SUMIFS($J180:$AQ180,$J$5:$AQ$5,"&lt;"&amp;MONTH(TODAY()),$J$6:$AQ$6,"REAL 26")</f>
        <v/>
      </c>
      <c r="AU180" s="241">
        <f>SUM(H180,K180,N180,Q180,T180,W180,Z180,AC180,AF180,AI180,AL180,AO180)</f>
        <v/>
      </c>
      <c r="AV180" s="27">
        <f>SUM(I180,L180,O180,R180,U180,X180,AA180,AD180,AG180,AJ180,AM180,AP180)</f>
        <v/>
      </c>
      <c r="AW180" s="28">
        <f>SUM(J180,M180,P180,S180,V180,Y180,AB180,AE180,AH180,AK180,AN180,AQ180)</f>
        <v/>
      </c>
      <c r="AX180" s="241">
        <f>SUM(H180,K180,N180)</f>
        <v/>
      </c>
      <c r="AY180" s="27">
        <f>SUM(I180,L180,O180)</f>
        <v/>
      </c>
      <c r="AZ180" s="28">
        <f>SUM(J180,M180,P180)</f>
        <v/>
      </c>
      <c r="BA180" s="241">
        <f>SUM(Q180,T180,W180)</f>
        <v/>
      </c>
      <c r="BB180" s="27">
        <f>SUM(R180,U180,X180)</f>
        <v/>
      </c>
      <c r="BC180" s="28">
        <f>SUM(S180,V180,Y180)</f>
        <v/>
      </c>
      <c r="BD180" s="241">
        <f>SUM(Z180,AC180,AF180)</f>
        <v/>
      </c>
      <c r="BE180" s="27">
        <f>SUM(AA180,AD180,AG180)</f>
        <v/>
      </c>
      <c r="BF180" s="28">
        <f>SUM(AB180,AE180,AH180)</f>
        <v/>
      </c>
      <c r="BG180" s="241">
        <f>SUM(AI180,AL180,AO180)</f>
        <v/>
      </c>
      <c r="BH180" s="27">
        <f>SUM(AJ180,AM180,AP180)</f>
        <v/>
      </c>
      <c r="BI180" s="28">
        <f>SUM(AK180,AN180,AQ180)</f>
        <v/>
      </c>
      <c r="BK180" s="442">
        <f>SUM(I180,L180,O180,R180,U180,X180,AA180,AD180,AG180,AJ180,AM180,AP180)</f>
        <v/>
      </c>
      <c r="BL180" s="442">
        <f>BK180-AV180</f>
        <v/>
      </c>
      <c r="BM180" s="442">
        <f>SUM(J180,M180,P180,S180,V180)</f>
        <v/>
      </c>
      <c r="BN180" s="442">
        <f>BM180-AT180</f>
        <v/>
      </c>
      <c r="BP180" s="463">
        <f>_xlfn.FORMULATEXT(V180) &amp; "+SOMASES(Aut_Ajustes_Manuais!$G:$G;Aut_Ajustes_Manuais!$I:$I;DRE!T$4;Aut_Ajustes_Manuais!$F:$F;""" &amp; A180 &amp; """)"</f>
        <v/>
      </c>
    </row>
    <row r="181" outlineLevel="1" customFormat="1" s="463">
      <c r="A181" s="22" t="inlineStr">
        <is>
          <t xml:space="preserve">  -  Gorjeta (Retenção Estaff) (+)</t>
        </is>
      </c>
      <c r="B181" s="468" t="n"/>
      <c r="C181" s="24" t="n"/>
      <c r="D181" s="55" t="n"/>
      <c r="E181" s="96" t="n"/>
      <c r="F181" s="41" t="n"/>
      <c r="G181" s="33" t="n"/>
      <c r="H181" s="241" t="n">
        <v>0</v>
      </c>
      <c r="I181" s="27" t="n">
        <v>0</v>
      </c>
      <c r="J181" s="28" t="n"/>
      <c r="K181" s="241" t="n">
        <v>0</v>
      </c>
      <c r="L181" s="27" t="n">
        <v>0</v>
      </c>
      <c r="M181" s="28" t="n"/>
      <c r="N181" s="241" t="n">
        <v>0</v>
      </c>
      <c r="O181" s="27" t="n">
        <v>0</v>
      </c>
      <c r="P181" s="28" t="n"/>
      <c r="Q181" s="241" t="n">
        <v>0</v>
      </c>
      <c r="R181" s="27" t="n">
        <v>0</v>
      </c>
      <c r="S181" s="28" t="n"/>
      <c r="T181" s="241" t="n">
        <v>0</v>
      </c>
      <c r="U181" s="27" t="n">
        <v>0</v>
      </c>
      <c r="V181" s="28" t="n"/>
      <c r="W181" s="241" t="n">
        <v>0</v>
      </c>
      <c r="X181" s="27" t="n">
        <v>0</v>
      </c>
      <c r="Y181" s="28" t="n"/>
      <c r="Z181" s="241" t="n">
        <v>0</v>
      </c>
      <c r="AA181" s="27" t="n">
        <v>0</v>
      </c>
      <c r="AB181" s="28" t="n"/>
      <c r="AC181" s="241" t="n">
        <v>0</v>
      </c>
      <c r="AD181" s="27" t="n">
        <v>0</v>
      </c>
      <c r="AE181" s="28" t="n"/>
      <c r="AF181" s="241" t="n">
        <v>0</v>
      </c>
      <c r="AG181" s="27" t="n">
        <v>0</v>
      </c>
      <c r="AH181" s="28" t="n"/>
      <c r="AI181" s="241" t="n">
        <v>0</v>
      </c>
      <c r="AJ181" s="27" t="n">
        <v>0</v>
      </c>
      <c r="AK181" s="28" t="n"/>
      <c r="AL181" s="241" t="n">
        <v>0</v>
      </c>
      <c r="AM181" s="27" t="n">
        <v>0</v>
      </c>
      <c r="AN181" s="28" t="n"/>
      <c r="AO181" s="241" t="n">
        <v>0</v>
      </c>
      <c r="AP181" s="27" t="n">
        <v>0</v>
      </c>
      <c r="AQ181" s="28" t="n"/>
      <c r="AR181" s="241">
        <f>SUMIFS($H181:$AO181,$H$5:$AO$5,"&lt;"&amp;MONTH(TODAY()),$H$6:$AO$6,"REAL 25")</f>
        <v/>
      </c>
      <c r="AS181" s="27">
        <f>SUMIFS($I181:$AP181,$I$5:$AP$5,"&lt;"&amp;MONTH(TODAY()),$I$6:$AP$6,"ORÇADO ")</f>
        <v/>
      </c>
      <c r="AT181" s="28">
        <f>SUMIFS($J181:$AQ181,$J$5:$AQ$5,"&lt;"&amp;MONTH(TODAY()),$J$6:$AQ$6,"REAL 26")</f>
        <v/>
      </c>
      <c r="AU181" s="241">
        <f>SUM(H181,K181,N181,Q181,T181,W181,Z181,AC181,AF181,AI181,AL181,AO181)</f>
        <v/>
      </c>
      <c r="AV181" s="27">
        <f>SUM(I181,L181,O181,R181,U181,X181,AA181,AD181,AG181,AJ181,AM181,AP181)</f>
        <v/>
      </c>
      <c r="AW181" s="28">
        <f>SUM(J181,M181,P181,S181,V181,Y181,AB181,AE181,AH181,AK181,AN181,AQ181)</f>
        <v/>
      </c>
      <c r="AX181" s="241">
        <f>SUM(H181,K181,N181)</f>
        <v/>
      </c>
      <c r="AY181" s="27">
        <f>SUM(I181,L181,O181)</f>
        <v/>
      </c>
      <c r="AZ181" s="28">
        <f>SUM(J181,M181,P181)</f>
        <v/>
      </c>
      <c r="BA181" s="241">
        <f>SUM(Q181,T181,W181)</f>
        <v/>
      </c>
      <c r="BB181" s="27">
        <f>SUM(R181,U181,X181)</f>
        <v/>
      </c>
      <c r="BC181" s="28">
        <f>SUM(S181,V181,Y181)</f>
        <v/>
      </c>
      <c r="BD181" s="241">
        <f>SUM(Z181,AC181,AF181)</f>
        <v/>
      </c>
      <c r="BE181" s="27">
        <f>SUM(AA181,AD181,AG181)</f>
        <v/>
      </c>
      <c r="BF181" s="28">
        <f>SUM(AB181,AE181,AH181)</f>
        <v/>
      </c>
      <c r="BG181" s="241">
        <f>SUM(AI181,AL181,AO181)</f>
        <v/>
      </c>
      <c r="BH181" s="27">
        <f>SUM(AJ181,AM181,AP181)</f>
        <v/>
      </c>
      <c r="BI181" s="28">
        <f>SUM(AK181,AN181,AQ181)</f>
        <v/>
      </c>
      <c r="BK181" s="442">
        <f>SUM(I181,L181,O181,R181,U181,X181,AA181,AD181,AG181,AJ181,AM181,AP181)</f>
        <v/>
      </c>
      <c r="BL181" s="442">
        <f>BK181-AV181</f>
        <v/>
      </c>
      <c r="BM181" s="442">
        <f>SUM(J181,M181,P181,S181,V181)</f>
        <v/>
      </c>
      <c r="BN181" s="442">
        <f>BM181-AT181</f>
        <v/>
      </c>
    </row>
    <row r="182">
      <c r="A182" s="73" t="inlineStr">
        <is>
          <t>Encargos e Provisões</t>
        </is>
      </c>
      <c r="C182" s="40" t="inlineStr">
        <is>
          <t>Premissas</t>
        </is>
      </c>
      <c r="D182" s="40" t="inlineStr">
        <is>
          <t>Valores</t>
        </is>
      </c>
      <c r="E182" s="40" t="inlineStr">
        <is>
          <t>Acréscimo</t>
        </is>
      </c>
      <c r="F182" s="41" t="n"/>
      <c r="G182" s="47" t="n"/>
      <c r="H182" s="258">
        <f>SUM(H183:H198)</f>
        <v/>
      </c>
      <c r="I182" s="75">
        <f>SUM(I183:I198)</f>
        <v/>
      </c>
      <c r="J182" s="76">
        <f>SUM(J183:J198)</f>
        <v/>
      </c>
      <c r="K182" s="258">
        <f>SUM(K183:K198)</f>
        <v/>
      </c>
      <c r="L182" s="75">
        <f>SUM(L183:L198)</f>
        <v/>
      </c>
      <c r="M182" s="76">
        <f>SUM(M183:M198)</f>
        <v/>
      </c>
      <c r="N182" s="258">
        <f>SUM(N183:N198)</f>
        <v/>
      </c>
      <c r="O182" s="75">
        <f>SUM(O183:O198)</f>
        <v/>
      </c>
      <c r="P182" s="76">
        <f>SUM(P183:P198)</f>
        <v/>
      </c>
      <c r="Q182" s="258">
        <f>SUM(Q183:Q198)</f>
        <v/>
      </c>
      <c r="R182" s="75">
        <f>SUM(R183:R198)</f>
        <v/>
      </c>
      <c r="S182" s="76">
        <f>SUM(S183:S198)</f>
        <v/>
      </c>
      <c r="T182" s="258">
        <f>SUM(T183:T198)</f>
        <v/>
      </c>
      <c r="U182" s="75">
        <f>SUM(U183:U198)</f>
        <v/>
      </c>
      <c r="V182" s="76">
        <f>SUM(V183:V198)</f>
        <v/>
      </c>
      <c r="W182" s="258">
        <f>SUM(W183:W198)</f>
        <v/>
      </c>
      <c r="X182" s="75">
        <f>SUM(X183:X198)</f>
        <v/>
      </c>
      <c r="Y182" s="76">
        <f>SUM(Y183:Y198)</f>
        <v/>
      </c>
      <c r="Z182" s="258">
        <f>SUM(Z183:Z198)</f>
        <v/>
      </c>
      <c r="AA182" s="75">
        <f>SUM(AA183:AA198)</f>
        <v/>
      </c>
      <c r="AB182" s="76">
        <f>SUM(AB183:AB198)</f>
        <v/>
      </c>
      <c r="AC182" s="258">
        <f>SUM(AC183:AC198)</f>
        <v/>
      </c>
      <c r="AD182" s="75">
        <f>SUM(AD183:AD198)</f>
        <v/>
      </c>
      <c r="AE182" s="76">
        <f>SUM(AE183:AE198)</f>
        <v/>
      </c>
      <c r="AF182" s="258">
        <f>SUM(AF183:AF198)</f>
        <v/>
      </c>
      <c r="AG182" s="75">
        <f>SUM(AG183:AG198)</f>
        <v/>
      </c>
      <c r="AH182" s="76">
        <f>SUM(AH183:AH198)</f>
        <v/>
      </c>
      <c r="AI182" s="258">
        <f>SUM(AI183:AI198)</f>
        <v/>
      </c>
      <c r="AJ182" s="75">
        <f>SUM(AJ183:AJ198)</f>
        <v/>
      </c>
      <c r="AK182" s="76">
        <f>SUM(AK183:AK198)</f>
        <v/>
      </c>
      <c r="AL182" s="258">
        <f>SUM(AL183:AL198)</f>
        <v/>
      </c>
      <c r="AM182" s="75">
        <f>SUM(AM183:AM198)</f>
        <v/>
      </c>
      <c r="AN182" s="76">
        <f>SUM(AN183:AN198)</f>
        <v/>
      </c>
      <c r="AO182" s="258">
        <f>SUM(AO183:AO198)</f>
        <v/>
      </c>
      <c r="AP182" s="75">
        <f>SUM(AP183:AP198)</f>
        <v/>
      </c>
      <c r="AQ182" s="76">
        <f>SUM(AQ183:AQ198)</f>
        <v/>
      </c>
      <c r="AR182" s="258">
        <f>SUMIFS($H182:$AO182,$H$5:$AO$5,"&lt;"&amp;MONTH(TODAY()),$H$6:$AO$6,"REAL 25")</f>
        <v/>
      </c>
      <c r="AS182" s="75">
        <f>SUMIFS($I182:$AP182,$I$5:$AP$5,"&lt;"&amp;MONTH(TODAY()),$I$6:$AP$6,"ORÇADO ")</f>
        <v/>
      </c>
      <c r="AT182" s="76">
        <f>SUMIFS($J182:$AQ182,$J$5:$AQ$5,"&lt;"&amp;MONTH(TODAY()),$J$6:$AQ$6,"REAL 26")</f>
        <v/>
      </c>
      <c r="AU182" s="258">
        <f>SUM(AU183:AU198)</f>
        <v/>
      </c>
      <c r="AV182" s="75">
        <f>SUM(AV183:AV198)</f>
        <v/>
      </c>
      <c r="AW182" s="76">
        <f>SUM(AW183:AW198)</f>
        <v/>
      </c>
      <c r="AX182" s="258">
        <f>SUM(AX183:AX198)</f>
        <v/>
      </c>
      <c r="AY182" s="75">
        <f>SUM(AY183:AY198)</f>
        <v/>
      </c>
      <c r="AZ182" s="76">
        <f>SUM(AZ183:AZ198)</f>
        <v/>
      </c>
      <c r="BA182" s="258">
        <f>SUM(BA183:BA198)</f>
        <v/>
      </c>
      <c r="BB182" s="75">
        <f>SUM(BB183:BB198)</f>
        <v/>
      </c>
      <c r="BC182" s="76">
        <f>SUM(BC183:BC198)</f>
        <v/>
      </c>
      <c r="BD182" s="258">
        <f>SUM(BD183:BD198)</f>
        <v/>
      </c>
      <c r="BE182" s="75">
        <f>SUM(BE183:BE198)</f>
        <v/>
      </c>
      <c r="BF182" s="76">
        <f>SUM(BF183:BF198)</f>
        <v/>
      </c>
      <c r="BG182" s="258">
        <f>SUM(BG183:BG198)</f>
        <v/>
      </c>
      <c r="BH182" s="75">
        <f>SUM(BH183:BH198)</f>
        <v/>
      </c>
      <c r="BI182" s="76">
        <f>SUM(BI183:BI198)</f>
        <v/>
      </c>
      <c r="BK182" s="442">
        <f>SUM(I182,L182,O182,R182,U182,X182,AA182,AD182,AG182,AJ182,AM182,AP182)</f>
        <v/>
      </c>
      <c r="BL182" s="442">
        <f>BK182-AV182</f>
        <v/>
      </c>
      <c r="BM182" s="442">
        <f>SUM(J182,M182,P182,S182,V182)</f>
        <v/>
      </c>
      <c r="BN182" s="442">
        <f>BM182-AT182</f>
        <v/>
      </c>
    </row>
    <row r="183" outlineLevel="1" ht="14.7" customFormat="1" customHeight="1" s="463">
      <c r="A183" s="22" t="inlineStr">
        <is>
          <t xml:space="preserve">  -  FGTS</t>
        </is>
      </c>
      <c r="B183" s="468" t="n"/>
      <c r="C183" s="464" t="inlineStr">
        <is>
          <t>Definir com o DP a base de cálculo para todos os impostos sobre Folha.</t>
        </is>
      </c>
      <c r="D183" s="97" t="inlineStr">
        <is>
          <t>Incidencias: salário e gorjeta e adicional noturno</t>
        </is>
      </c>
      <c r="E183" s="98" t="n">
        <v>0.08</v>
      </c>
      <c r="F183" s="41" t="n"/>
      <c r="G183" s="33" t="n"/>
      <c r="H183" s="241" t="n">
        <v>-8509.780000000001</v>
      </c>
      <c r="I183" s="27" t="n">
        <v>-10346.13606728759</v>
      </c>
      <c r="J183" s="28">
        <f>SUMIFS(Aut_BlueMe_Sem_Pedido!$J:$J,Aut_BlueMe_Sem_Pedido!$Q:$Q,DRE!H$4,Aut_BlueMe_Sem_Pedido!$H:$H,DRE!$A183)+SUMIFS(Aut_Ajustes_Manuais!$G:$G,Aut_Ajustes_Manuais!$I:$I,DRE!H$4,Aut_Ajustes_Manuais!$F:$F,"  -  FGTS")</f>
        <v/>
      </c>
      <c r="K183" s="241" t="n">
        <v>-10173.52</v>
      </c>
      <c r="L183" s="27" t="n">
        <v>-10346.13606728759</v>
      </c>
      <c r="M183" s="28">
        <f>SUMIFS(Aut_BlueMe_Sem_Pedido!$J:$J,Aut_BlueMe_Sem_Pedido!$Q:$Q,DRE!K$4,Aut_BlueMe_Sem_Pedido!$H:$H,DRE!$A183)+SUMIFS(Aut_Ajustes_Manuais!$G:$G,Aut_Ajustes_Manuais!$I:$I,DRE!K$4,Aut_Ajustes_Manuais!$F:$F,"  -  FGTS")</f>
        <v/>
      </c>
      <c r="N183" s="241" t="n">
        <v>-9275.040000000001</v>
      </c>
      <c r="O183" s="27" t="n">
        <v>-10346.13606728759</v>
      </c>
      <c r="P183" s="28">
        <f>SUMIFS(Aut_BlueMe_Sem_Pedido!$J:$J,Aut_BlueMe_Sem_Pedido!$Q:$Q,DRE!N$4,Aut_BlueMe_Sem_Pedido!$H:$H,DRE!$A183)+SUMIFS(Aut_Ajustes_Manuais!$G:$G,Aut_Ajustes_Manuais!$I:$I,DRE!N$4,Aut_Ajustes_Manuais!$F:$F,"  -  FGTS")</f>
        <v/>
      </c>
      <c r="Q183" s="241" t="n">
        <v>-8709.809999999999</v>
      </c>
      <c r="R183" s="27" t="n">
        <v>-10346.13606728759</v>
      </c>
      <c r="S183" s="28">
        <f>SUMIFS(Aut_BlueMe_Sem_Pedido!$J:$J,Aut_BlueMe_Sem_Pedido!$Q:$Q,DRE!Q$4,Aut_BlueMe_Sem_Pedido!$H:$H,DRE!$A183)+SUMIFS(Aut_Ajustes_Manuais!$G:$G,Aut_Ajustes_Manuais!$I:$I,DRE!Q$4,Aut_Ajustes_Manuais!$F:$F,"  -  FGTS")</f>
        <v/>
      </c>
      <c r="T183" s="241" t="n">
        <v>-9033.74</v>
      </c>
      <c r="U183" s="27" t="n">
        <v>-10346.13606728759</v>
      </c>
      <c r="V183" s="28">
        <f>SUMIFS(Aut_BlueMe_Sem_Pedido!$J:$J,Aut_BlueMe_Sem_Pedido!$Q:$Q,DRE!T$4,Aut_BlueMe_Sem_Pedido!$H:$H,DRE!$A183)+SUMIFS(Aut_Ajustes_Manuais!$G:$G,Aut_Ajustes_Manuais!$I:$I,DRE!T$4,Aut_Ajustes_Manuais!$F:$F,"  -  FGTS")</f>
        <v/>
      </c>
      <c r="W183" s="241" t="n">
        <v>-9880.530000000001</v>
      </c>
      <c r="X183" s="27" t="n">
        <v>-10346.13606728759</v>
      </c>
      <c r="Y183" s="28">
        <f>SUMIFS(Aut_BlueMe_Sem_Pedido!$J:$J,Aut_BlueMe_Sem_Pedido!$Q:$Q,DRE!W$4,Aut_BlueMe_Sem_Pedido!$H:$H,DRE!$A183)+SUMIFS(Aut_Ajustes_Manuais!$G:$G,Aut_Ajustes_Manuais!$I:$I,DRE!W$4,Aut_Ajustes_Manuais!$F:$F,"  -  FGTS")</f>
        <v/>
      </c>
      <c r="Z183" s="241" t="n">
        <v>-9876.040000000001</v>
      </c>
      <c r="AA183" s="27" t="n">
        <v>-10346.13606728759</v>
      </c>
      <c r="AB183" s="28">
        <f>SUMIFS(Aut_BlueMe_Sem_Pedido!$J:$J,Aut_BlueMe_Sem_Pedido!$Q:$Q,DRE!Z$4,Aut_BlueMe_Sem_Pedido!$H:$H,DRE!$A183)+SUMIFS(Aut_Ajustes_Manuais!$G:$G,Aut_Ajustes_Manuais!$I:$I,DRE!Z$4,Aut_Ajustes_Manuais!$F:$F,"  -  FGTS")</f>
        <v/>
      </c>
      <c r="AC183" s="241" t="n">
        <v>-11522.4</v>
      </c>
      <c r="AD183" s="27" t="n">
        <v>-10346.13606728759</v>
      </c>
      <c r="AE183" s="28">
        <f>SUMIFS(Aut_BlueMe_Sem_Pedido!$J:$J,Aut_BlueMe_Sem_Pedido!$Q:$Q,DRE!AC$4,Aut_BlueMe_Sem_Pedido!$H:$H,DRE!$A183)+SUMIFS(Aut_Ajustes_Manuais!$G:$G,Aut_Ajustes_Manuais!$I:$I,DRE!AC$4,Aut_Ajustes_Manuais!$F:$F,"  -  FGTS")</f>
        <v/>
      </c>
      <c r="AF183" s="241" t="n">
        <v>-10478.94</v>
      </c>
      <c r="AG183" s="27" t="n">
        <v>-10346.13606728759</v>
      </c>
      <c r="AH183" s="28">
        <f>SUMIFS(Aut_BlueMe_Sem_Pedido!$J:$J,Aut_BlueMe_Sem_Pedido!$Q:$Q,DRE!AF$4,Aut_BlueMe_Sem_Pedido!$H:$H,DRE!$A183)+SUMIFS(Aut_Ajustes_Manuais!$G:$G,Aut_Ajustes_Manuais!$I:$I,DRE!AF$4,Aut_Ajustes_Manuais!$F:$F,"  -  FGTS")</f>
        <v/>
      </c>
      <c r="AI183" s="241" t="n">
        <v>-13574.3</v>
      </c>
      <c r="AJ183" s="27" t="n">
        <v>-10346.13606728759</v>
      </c>
      <c r="AK183" s="28">
        <f>SUMIFS(Aut_BlueMe_Sem_Pedido!$J:$J,Aut_BlueMe_Sem_Pedido!$Q:$Q,DRE!AI$4,Aut_BlueMe_Sem_Pedido!$H:$H,DRE!$A183)+SUMIFS(Aut_Ajustes_Manuais!$G:$G,Aut_Ajustes_Manuais!$I:$I,DRE!AI$4,Aut_Ajustes_Manuais!$F:$F,"  -  FGTS")</f>
        <v/>
      </c>
      <c r="AL183" s="241" t="n">
        <v>-17181.26</v>
      </c>
      <c r="AM183" s="27" t="n">
        <v>-10346.13606728759</v>
      </c>
      <c r="AN183" s="28">
        <f>SUMIFS(Aut_BlueMe_Sem_Pedido!$J:$J,Aut_BlueMe_Sem_Pedido!$Q:$Q,DRE!AL$4,Aut_BlueMe_Sem_Pedido!$H:$H,DRE!$A183)+SUMIFS(Aut_Ajustes_Manuais!$G:$G,Aut_Ajustes_Manuais!$I:$I,DRE!AL$4,Aut_Ajustes_Manuais!$F:$F,"  -  FGTS")</f>
        <v/>
      </c>
      <c r="AO183" s="241" t="n">
        <v>-13611.3</v>
      </c>
      <c r="AP183" s="27" t="n">
        <v>-10346.13606728759</v>
      </c>
      <c r="AQ183" s="28">
        <f>SUMIFS(Aut_BlueMe_Sem_Pedido!$J:$J,Aut_BlueMe_Sem_Pedido!$Q:$Q,DRE!AO$4,Aut_BlueMe_Sem_Pedido!$H:$H,DRE!$A183)+SUMIFS(Aut_Ajustes_Manuais!$G:$G,Aut_Ajustes_Manuais!$I:$I,DRE!AO$4,Aut_Ajustes_Manuais!$F:$F,"  -  FGTS")</f>
        <v/>
      </c>
      <c r="AR183" s="241">
        <f>SUMIFS($H183:$AO183,$H$5:$AO$5,"&lt;"&amp;MONTH(TODAY()),$H$6:$AO$6,"REAL 25")</f>
        <v/>
      </c>
      <c r="AS183" s="27">
        <f>SUMIFS($I183:$AP183,$I$5:$AP$5,"&lt;"&amp;MONTH(TODAY()),$I$6:$AP$6,"ORÇADO ")</f>
        <v/>
      </c>
      <c r="AT183" s="28">
        <f>SUMIFS($J183:$AQ183,$J$5:$AQ$5,"&lt;"&amp;MONTH(TODAY()),$J$6:$AQ$6,"REAL 26")</f>
        <v/>
      </c>
      <c r="AU183" s="241">
        <f>SUM(H183,K183,N183,Q183,T183,W183,Z183,AC183,AF183,AI183,AL183,AO183)</f>
        <v/>
      </c>
      <c r="AV183" s="27">
        <f>SUM(I183,L183,O183,R183,U183,X183,AA183,AD183,AG183,AJ183,AM183,AP183)</f>
        <v/>
      </c>
      <c r="AW183" s="28">
        <f>SUM(J183,M183,P183,S183,V183,Y183,AB183,AE183,AH183,AK183,AN183,AQ183)</f>
        <v/>
      </c>
      <c r="AX183" s="241">
        <f>SUM(H183,K183,N183)</f>
        <v/>
      </c>
      <c r="AY183" s="27">
        <f>SUM(I183,L183,O183)</f>
        <v/>
      </c>
      <c r="AZ183" s="28">
        <f>SUM(J183,M183,P183)</f>
        <v/>
      </c>
      <c r="BA183" s="241">
        <f>SUM(Q183,T183,W183)</f>
        <v/>
      </c>
      <c r="BB183" s="27">
        <f>SUM(R183,U183,X183)</f>
        <v/>
      </c>
      <c r="BC183" s="28">
        <f>SUM(S183,V183,Y183)</f>
        <v/>
      </c>
      <c r="BD183" s="241">
        <f>SUM(Z183,AC183,AF183)</f>
        <v/>
      </c>
      <c r="BE183" s="27">
        <f>SUM(AA183,AD183,AG183)</f>
        <v/>
      </c>
      <c r="BF183" s="28">
        <f>SUM(AB183,AE183,AH183)</f>
        <v/>
      </c>
      <c r="BG183" s="241">
        <f>SUM(AI183,AL183,AO183)</f>
        <v/>
      </c>
      <c r="BH183" s="27">
        <f>SUM(AJ183,AM183,AP183)</f>
        <v/>
      </c>
      <c r="BI183" s="28">
        <f>SUM(AK183,AN183,AQ183)</f>
        <v/>
      </c>
      <c r="BK183" s="442">
        <f>SUM(I183,L183,O183,R183,U183,X183,AA183,AD183,AG183,AJ183,AM183,AP183)</f>
        <v/>
      </c>
      <c r="BL183" s="442">
        <f>BK183-AV183</f>
        <v/>
      </c>
      <c r="BM183" s="442">
        <f>SUM(J183,M183,P183,S183,V183)</f>
        <v/>
      </c>
      <c r="BN183" s="442">
        <f>BM183-AT183</f>
        <v/>
      </c>
      <c r="BP183" s="463">
        <f>_xlfn.FORMULATEXT(V183) &amp; "+SOMASES(Aut_Ajustes_Manuais!$G:$G;Aut_Ajustes_Manuais!$I:$I;DRE!T$4;Aut_Ajustes_Manuais!$F:$F;""" &amp; A183 &amp; """)"</f>
        <v/>
      </c>
    </row>
    <row r="184" outlineLevel="1" customFormat="1" s="463">
      <c r="A184" s="22" t="inlineStr">
        <is>
          <t xml:space="preserve">  -  INSS Patronal</t>
        </is>
      </c>
      <c r="B184" s="468" t="n"/>
      <c r="C184" s="465" t="n"/>
      <c r="D184" s="97" t="inlineStr">
        <is>
          <t xml:space="preserve">Incidencias: salário e gorjeta </t>
        </is>
      </c>
      <c r="E184" s="98" t="n">
        <v>0.2</v>
      </c>
      <c r="F184" s="41" t="n"/>
      <c r="G184" s="33" t="n"/>
      <c r="H184" s="241" t="n">
        <v>0</v>
      </c>
      <c r="I184" s="27" t="n">
        <v>-25652.12770485616</v>
      </c>
      <c r="J184" s="28">
        <f>SUMIFS(Aut_BlueMe_Sem_Pedido!$J:$J,Aut_BlueMe_Sem_Pedido!$Q:$Q,DRE!H$4,Aut_BlueMe_Sem_Pedido!$H:$H,DRE!$A184)+SUMIFS(Aut_Ajustes_Manuais!$G:$G,Aut_Ajustes_Manuais!$I:$I,DRE!H$4,Aut_Ajustes_Manuais!$F:$F,"  -  INSS Patronal")</f>
        <v/>
      </c>
      <c r="K184" s="241" t="n">
        <v>-34081.67</v>
      </c>
      <c r="L184" s="27" t="n">
        <v>-25652.12770485616</v>
      </c>
      <c r="M184" s="28">
        <f>SUMIFS(Aut_BlueMe_Sem_Pedido!$J:$J,Aut_BlueMe_Sem_Pedido!$Q:$Q,DRE!K$4,Aut_BlueMe_Sem_Pedido!$H:$H,DRE!$A184)+SUMIFS(Aut_Ajustes_Manuais!$G:$G,Aut_Ajustes_Manuais!$I:$I,DRE!K$4,Aut_Ajustes_Manuais!$F:$F,"  -  INSS Patronal")</f>
        <v/>
      </c>
      <c r="N184" s="241" t="n">
        <v>-31071.8</v>
      </c>
      <c r="O184" s="27" t="n">
        <v>-25652.12770485616</v>
      </c>
      <c r="P184" s="28">
        <f>SUMIFS(Aut_BlueMe_Sem_Pedido!$J:$J,Aut_BlueMe_Sem_Pedido!$Q:$Q,DRE!N$4,Aut_BlueMe_Sem_Pedido!$H:$H,DRE!$A184)+SUMIFS(Aut_Ajustes_Manuais!$G:$G,Aut_Ajustes_Manuais!$I:$I,DRE!N$4,Aut_Ajustes_Manuais!$F:$F,"  -  INSS Patronal")</f>
        <v/>
      </c>
      <c r="Q184" s="241" t="n">
        <v>-30966.58</v>
      </c>
      <c r="R184" s="27" t="n">
        <v>-25652.12770485616</v>
      </c>
      <c r="S184" s="28">
        <f>SUMIFS(Aut_BlueMe_Sem_Pedido!$J:$J,Aut_BlueMe_Sem_Pedido!$Q:$Q,DRE!Q$4,Aut_BlueMe_Sem_Pedido!$H:$H,DRE!$A184)+SUMIFS(Aut_Ajustes_Manuais!$G:$G,Aut_Ajustes_Manuais!$I:$I,DRE!Q$4,Aut_Ajustes_Manuais!$F:$F,"  -  INSS Patronal")</f>
        <v/>
      </c>
      <c r="T184" s="241" t="n">
        <v>-30263.62</v>
      </c>
      <c r="U184" s="27" t="n">
        <v>-25652.12770485616</v>
      </c>
      <c r="V184" s="28">
        <f>SUMIFS(Aut_BlueMe_Sem_Pedido!$J:$J,Aut_BlueMe_Sem_Pedido!$Q:$Q,DRE!T$4,Aut_BlueMe_Sem_Pedido!$H:$H,DRE!$A184)+SUMIFS(Aut_Ajustes_Manuais!$G:$G,Aut_Ajustes_Manuais!$I:$I,DRE!T$4,Aut_Ajustes_Manuais!$F:$F,"  -  INSS Patronal")</f>
        <v/>
      </c>
      <c r="W184" s="241" t="n">
        <v>-33100.31</v>
      </c>
      <c r="X184" s="27" t="n">
        <v>-25652.12770485616</v>
      </c>
      <c r="Y184" s="28">
        <f>SUMIFS(Aut_BlueMe_Sem_Pedido!$J:$J,Aut_BlueMe_Sem_Pedido!$Q:$Q,DRE!W$4,Aut_BlueMe_Sem_Pedido!$H:$H,DRE!$A184)+SUMIFS(Aut_Ajustes_Manuais!$G:$G,Aut_Ajustes_Manuais!$I:$I,DRE!W$4,Aut_Ajustes_Manuais!$F:$F,"  -  INSS Patronal")</f>
        <v/>
      </c>
      <c r="Z184" s="241" t="n">
        <v>-11085.2</v>
      </c>
      <c r="AA184" s="27" t="n">
        <v>-25652.12770485616</v>
      </c>
      <c r="AB184" s="28">
        <f>SUMIFS(Aut_BlueMe_Sem_Pedido!$J:$J,Aut_BlueMe_Sem_Pedido!$Q:$Q,DRE!Z$4,Aut_BlueMe_Sem_Pedido!$H:$H,DRE!$A184)+SUMIFS(Aut_Ajustes_Manuais!$G:$G,Aut_Ajustes_Manuais!$I:$I,DRE!Z$4,Aut_Ajustes_Manuais!$F:$F,"  -  INSS Patronal")</f>
        <v/>
      </c>
      <c r="AC184" s="241" t="n">
        <v>-40688.31</v>
      </c>
      <c r="AD184" s="27" t="n">
        <v>-25652.12770485616</v>
      </c>
      <c r="AE184" s="28">
        <f>SUMIFS(Aut_BlueMe_Sem_Pedido!$J:$J,Aut_BlueMe_Sem_Pedido!$Q:$Q,DRE!AC$4,Aut_BlueMe_Sem_Pedido!$H:$H,DRE!$A184)+SUMIFS(Aut_Ajustes_Manuais!$G:$G,Aut_Ajustes_Manuais!$I:$I,DRE!AC$4,Aut_Ajustes_Manuais!$F:$F,"  -  INSS Patronal")</f>
        <v/>
      </c>
      <c r="AF184" s="241" t="n">
        <v>-35040.23</v>
      </c>
      <c r="AG184" s="27" t="n">
        <v>-25652.12770485616</v>
      </c>
      <c r="AH184" s="28">
        <f>SUMIFS(Aut_BlueMe_Sem_Pedido!$J:$J,Aut_BlueMe_Sem_Pedido!$Q:$Q,DRE!AF$4,Aut_BlueMe_Sem_Pedido!$H:$H,DRE!$A184)+SUMIFS(Aut_Ajustes_Manuais!$G:$G,Aut_Ajustes_Manuais!$I:$I,DRE!AF$4,Aut_Ajustes_Manuais!$F:$F,"  -  INSS Patronal")</f>
        <v/>
      </c>
      <c r="AI184" s="241" t="n">
        <v>-32518.08</v>
      </c>
      <c r="AJ184" s="27" t="n">
        <v>-25652.12770485616</v>
      </c>
      <c r="AK184" s="28">
        <f>SUMIFS(Aut_BlueMe_Sem_Pedido!$J:$J,Aut_BlueMe_Sem_Pedido!$Q:$Q,DRE!AI$4,Aut_BlueMe_Sem_Pedido!$H:$H,DRE!$A184)+SUMIFS(Aut_Ajustes_Manuais!$G:$G,Aut_Ajustes_Manuais!$I:$I,DRE!AI$4,Aut_Ajustes_Manuais!$F:$F,"  -  INSS Patronal")</f>
        <v/>
      </c>
      <c r="AL184" s="241" t="n">
        <v>-31446.71</v>
      </c>
      <c r="AM184" s="27" t="n">
        <v>-25652.12770485616</v>
      </c>
      <c r="AN184" s="28">
        <f>SUMIFS(Aut_BlueMe_Sem_Pedido!$J:$J,Aut_BlueMe_Sem_Pedido!$Q:$Q,DRE!AL$4,Aut_BlueMe_Sem_Pedido!$H:$H,DRE!$A184)+SUMIFS(Aut_Ajustes_Manuais!$G:$G,Aut_Ajustes_Manuais!$I:$I,DRE!AL$4,Aut_Ajustes_Manuais!$F:$F,"  -  INSS Patronal")</f>
        <v/>
      </c>
      <c r="AO184" s="241" t="n">
        <v>-33628.1</v>
      </c>
      <c r="AP184" s="27" t="n">
        <v>-25652.12770485616</v>
      </c>
      <c r="AQ184" s="28">
        <f>SUMIFS(Aut_BlueMe_Sem_Pedido!$J:$J,Aut_BlueMe_Sem_Pedido!$Q:$Q,DRE!AO$4,Aut_BlueMe_Sem_Pedido!$H:$H,DRE!$A184)+SUMIFS(Aut_Ajustes_Manuais!$G:$G,Aut_Ajustes_Manuais!$I:$I,DRE!AO$4,Aut_Ajustes_Manuais!$F:$F,"  -  INSS Patronal")</f>
        <v/>
      </c>
      <c r="AR184" s="241">
        <f>SUMIFS($H184:$AO184,$H$5:$AO$5,"&lt;"&amp;MONTH(TODAY()),$H$6:$AO$6,"REAL 25")</f>
        <v/>
      </c>
      <c r="AS184" s="27">
        <f>SUMIFS($I184:$AP184,$I$5:$AP$5,"&lt;"&amp;MONTH(TODAY()),$I$6:$AP$6,"ORÇADO ")</f>
        <v/>
      </c>
      <c r="AT184" s="28">
        <f>SUMIFS($J184:$AQ184,$J$5:$AQ$5,"&lt;"&amp;MONTH(TODAY()),$J$6:$AQ$6,"REAL 26")</f>
        <v/>
      </c>
      <c r="AU184" s="241">
        <f>SUM(H184,K184,N184,Q184,T184,W184,Z184,AC184,AF184,AI184,AL184,AO184)</f>
        <v/>
      </c>
      <c r="AV184" s="27">
        <f>SUM(I184,L184,O184,R184,U184,X184,AA184,AD184,AG184,AJ184,AM184,AP184)</f>
        <v/>
      </c>
      <c r="AW184" s="28">
        <f>SUM(J184,M184,P184,S184,V184,Y184,AB184,AE184,AH184,AK184,AN184,AQ184)</f>
        <v/>
      </c>
      <c r="AX184" s="241">
        <f>SUM(H184,K184,N184)</f>
        <v/>
      </c>
      <c r="AY184" s="27">
        <f>SUM(I184,L184,O184)</f>
        <v/>
      </c>
      <c r="AZ184" s="28">
        <f>SUM(J184,M184,P184)</f>
        <v/>
      </c>
      <c r="BA184" s="241">
        <f>SUM(Q184,T184,W184)</f>
        <v/>
      </c>
      <c r="BB184" s="27">
        <f>SUM(R184,U184,X184)</f>
        <v/>
      </c>
      <c r="BC184" s="28">
        <f>SUM(S184,V184,Y184)</f>
        <v/>
      </c>
      <c r="BD184" s="241">
        <f>SUM(Z184,AC184,AF184)</f>
        <v/>
      </c>
      <c r="BE184" s="27">
        <f>SUM(AA184,AD184,AG184)</f>
        <v/>
      </c>
      <c r="BF184" s="28">
        <f>SUM(AB184,AE184,AH184)</f>
        <v/>
      </c>
      <c r="BG184" s="241">
        <f>SUM(AI184,AL184,AO184)</f>
        <v/>
      </c>
      <c r="BH184" s="27">
        <f>SUM(AJ184,AM184,AP184)</f>
        <v/>
      </c>
      <c r="BI184" s="28">
        <f>SUM(AK184,AN184,AQ184)</f>
        <v/>
      </c>
      <c r="BK184" s="442">
        <f>SUM(I184,L184,O184,R184,U184,X184,AA184,AD184,AG184,AJ184,AM184,AP184)</f>
        <v/>
      </c>
      <c r="BL184" s="442">
        <f>BK184-AV184</f>
        <v/>
      </c>
      <c r="BM184" s="442">
        <f>SUM(J184,M184,P184,S184,V184)</f>
        <v/>
      </c>
      <c r="BN184" s="442">
        <f>BM184-AT184</f>
        <v/>
      </c>
      <c r="BP184" s="463">
        <f>_xlfn.FORMULATEXT(V184) &amp; "+SOMASES(Aut_Ajustes_Manuais!$G:$G;Aut_Ajustes_Manuais!$I:$I;DRE!T$4;Aut_Ajustes_Manuais!$F:$F;""" &amp; A184 &amp; """)"</f>
        <v/>
      </c>
    </row>
    <row r="185" outlineLevel="1" ht="37.8" customFormat="1" customHeight="1" s="463">
      <c r="A185" s="22" t="inlineStr">
        <is>
          <t xml:space="preserve">  -  INSS Segurados</t>
        </is>
      </c>
      <c r="B185" s="468" t="n"/>
      <c r="C185" s="465" t="n"/>
      <c r="D185" s="99" t="inlineStr">
        <is>
          <t>Incidencias: salário e gorjeta / Não entra como Custo  Está dentro do valor bruto de Salário</t>
        </is>
      </c>
      <c r="E185" s="98" t="n">
        <v>0</v>
      </c>
      <c r="F185" s="41" t="n"/>
      <c r="G185" s="33" t="n"/>
      <c r="H185" s="241" t="n">
        <v>-4909.116299999998</v>
      </c>
      <c r="I185" s="27" t="n">
        <v>0</v>
      </c>
      <c r="J185" s="28">
        <f>SUMIFS(Aut_BlueMe_Sem_Pedido!$J:$J,Aut_BlueMe_Sem_Pedido!$Q:$Q,DRE!H$4,Aut_BlueMe_Sem_Pedido!$H:$H,DRE!$A185)-SUMIFS(Aut_BlueMe_Sem_Pedido!$J:$J,Aut_BlueMe_Sem_Pedido!$Q:$Q,DRE!H$4,Aut_BlueMe_Sem_Pedido!$H:$H,"  -  INSS Segurados")+SUMIFS(Aut_Ajustes_Manuais!$G:$G,Aut_Ajustes_Manuais!$I:$I,DRE!H$4,Aut_Ajustes_Manuais!$F:$F,"  -  INSS Segurados")</f>
        <v/>
      </c>
      <c r="K185" s="241" t="n">
        <v>-12072.25</v>
      </c>
      <c r="L185" s="27" t="n">
        <v>0</v>
      </c>
      <c r="M185" s="28">
        <f>SUMIFS(Aut_BlueMe_Sem_Pedido!$J:$J,Aut_BlueMe_Sem_Pedido!$Q:$Q,DRE!K$4,Aut_BlueMe_Sem_Pedido!$H:$H,DRE!$A185)-SUMIFS(Aut_BlueMe_Sem_Pedido!$J:$J,Aut_BlueMe_Sem_Pedido!$Q:$Q,DRE!K$4,Aut_BlueMe_Sem_Pedido!$H:$H,"  -  INSS Segurados")+SUMIFS(Aut_Ajustes_Manuais!$G:$G,Aut_Ajustes_Manuais!$I:$I,DRE!K$4,Aut_Ajustes_Manuais!$F:$F,"  -  INSS Segurados")</f>
        <v/>
      </c>
      <c r="N185" s="241" t="n">
        <v>-10686.09</v>
      </c>
      <c r="O185" s="27" t="n">
        <v>0</v>
      </c>
      <c r="P185" s="28">
        <f>SUMIFS(Aut_BlueMe_Sem_Pedido!$J:$J,Aut_BlueMe_Sem_Pedido!$Q:$Q,DRE!N$4,Aut_BlueMe_Sem_Pedido!$H:$H,DRE!$A185)-SUMIFS(Aut_BlueMe_Sem_Pedido!$J:$J,Aut_BlueMe_Sem_Pedido!$Q:$Q,DRE!N$4,Aut_BlueMe_Sem_Pedido!$H:$H,"  -  INSS Segurados")+SUMIFS(Aut_Ajustes_Manuais!$G:$G,Aut_Ajustes_Manuais!$I:$I,DRE!N$4,Aut_Ajustes_Manuais!$F:$F,"  -  INSS Segurados")</f>
        <v/>
      </c>
      <c r="Q185" s="241" t="n">
        <v>-10688.2</v>
      </c>
      <c r="R185" s="27" t="n">
        <v>0</v>
      </c>
      <c r="S185" s="28">
        <f>SUMIFS(Aut_BlueMe_Sem_Pedido!$J:$J,Aut_BlueMe_Sem_Pedido!$Q:$Q,DRE!Q$4,Aut_BlueMe_Sem_Pedido!$H:$H,DRE!$A185)-SUMIFS(Aut_BlueMe_Sem_Pedido!$J:$J,Aut_BlueMe_Sem_Pedido!$Q:$Q,DRE!Q$4,Aut_BlueMe_Sem_Pedido!$H:$H,"  -  INSS Segurados")+SUMIFS(Aut_Ajustes_Manuais!$G:$G,Aut_Ajustes_Manuais!$I:$I,DRE!Q$4,Aut_Ajustes_Manuais!$F:$F,"  -  INSS Segurados")</f>
        <v/>
      </c>
      <c r="T185" s="241" t="n">
        <v>-10534.97</v>
      </c>
      <c r="U185" s="27" t="n">
        <v>0</v>
      </c>
      <c r="V185" s="28">
        <f>SUMIFS(Aut_BlueMe_Sem_Pedido!$J:$J,Aut_BlueMe_Sem_Pedido!$Q:$Q,DRE!T$4,Aut_BlueMe_Sem_Pedido!$H:$H,DRE!$A185)-SUMIFS(Aut_BlueMe_Sem_Pedido!$J:$J,Aut_BlueMe_Sem_Pedido!$Q:$Q,DRE!T$4,Aut_BlueMe_Sem_Pedido!$H:$H,"  -  INSS Segurados")+SUMIFS(Aut_Ajustes_Manuais!$G:$G,Aut_Ajustes_Manuais!$I:$I,DRE!T$4,Aut_Ajustes_Manuais!$F:$F,"  -  INSS Segurados")</f>
        <v/>
      </c>
      <c r="W185" s="241" t="n">
        <v>-11738.19</v>
      </c>
      <c r="X185" s="27" t="n">
        <v>0</v>
      </c>
      <c r="Y185" s="28">
        <f>SUMIFS(Aut_BlueMe_Sem_Pedido!$J:$J,Aut_BlueMe_Sem_Pedido!$Q:$Q,DRE!W$4,Aut_BlueMe_Sem_Pedido!$H:$H,DRE!$A185)-SUMIFS(Aut_BlueMe_Sem_Pedido!$J:$J,Aut_BlueMe_Sem_Pedido!$Q:$Q,DRE!W$4,Aut_BlueMe_Sem_Pedido!$H:$H,"  -  INSS Segurados")+SUMIFS(Aut_Ajustes_Manuais!$G:$G,Aut_Ajustes_Manuais!$I:$I,DRE!W$4,Aut_Ajustes_Manuais!$F:$F,"  -  INSS Segurados")</f>
        <v/>
      </c>
      <c r="Z185" s="241" t="n">
        <v>-11643.85</v>
      </c>
      <c r="AA185" s="27" t="n">
        <v>0</v>
      </c>
      <c r="AB185" s="28">
        <f>SUMIFS(Aut_BlueMe_Sem_Pedido!$J:$J,Aut_BlueMe_Sem_Pedido!$Q:$Q,DRE!Z$4,Aut_BlueMe_Sem_Pedido!$H:$H,DRE!$A185)-SUMIFS(Aut_BlueMe_Sem_Pedido!$J:$J,Aut_BlueMe_Sem_Pedido!$Q:$Q,DRE!Z$4,Aut_BlueMe_Sem_Pedido!$H:$H,"  -  INSS Segurados")+SUMIFS(Aut_Ajustes_Manuais!$G:$G,Aut_Ajustes_Manuais!$I:$I,DRE!Z$4,Aut_Ajustes_Manuais!$F:$F,"  -  INSS Segurados")</f>
        <v/>
      </c>
      <c r="AC185" s="241" t="n">
        <v>-15290.28</v>
      </c>
      <c r="AD185" s="27" t="n">
        <v>0</v>
      </c>
      <c r="AE185" s="28">
        <f>SUMIFS(Aut_BlueMe_Sem_Pedido!$J:$J,Aut_BlueMe_Sem_Pedido!$Q:$Q,DRE!AC$4,Aut_BlueMe_Sem_Pedido!$H:$H,DRE!$A185)-SUMIFS(Aut_BlueMe_Sem_Pedido!$J:$J,Aut_BlueMe_Sem_Pedido!$Q:$Q,DRE!AC$4,Aut_BlueMe_Sem_Pedido!$H:$H,"  -  INSS Segurados")+SUMIFS(Aut_Ajustes_Manuais!$G:$G,Aut_Ajustes_Manuais!$I:$I,DRE!AC$4,Aut_Ajustes_Manuais!$F:$F,"  -  INSS Segurados")</f>
        <v/>
      </c>
      <c r="AF185" s="241" t="n">
        <v>-11239.57</v>
      </c>
      <c r="AG185" s="27" t="n">
        <v>0</v>
      </c>
      <c r="AH185" s="28">
        <f>SUMIFS(Aut_BlueMe_Sem_Pedido!$J:$J,Aut_BlueMe_Sem_Pedido!$Q:$Q,DRE!AF$4,Aut_BlueMe_Sem_Pedido!$H:$H,DRE!$A185)-SUMIFS(Aut_BlueMe_Sem_Pedido!$J:$J,Aut_BlueMe_Sem_Pedido!$Q:$Q,DRE!AF$4,Aut_BlueMe_Sem_Pedido!$H:$H,"  -  INSS Segurados")+SUMIFS(Aut_Ajustes_Manuais!$G:$G,Aut_Ajustes_Manuais!$I:$I,DRE!AF$4,Aut_Ajustes_Manuais!$F:$F,"  -  INSS Segurados")</f>
        <v/>
      </c>
      <c r="AI185" s="241" t="n">
        <v>-7657.93</v>
      </c>
      <c r="AJ185" s="27" t="n">
        <v>0</v>
      </c>
      <c r="AK185" s="28">
        <f>SUMIFS(Aut_BlueMe_Sem_Pedido!$J:$J,Aut_BlueMe_Sem_Pedido!$Q:$Q,DRE!AI$4,Aut_BlueMe_Sem_Pedido!$H:$H,DRE!$A185)-SUMIFS(Aut_BlueMe_Sem_Pedido!$J:$J,Aut_BlueMe_Sem_Pedido!$Q:$Q,DRE!AI$4,Aut_BlueMe_Sem_Pedido!$H:$H,"  -  INSS Segurados")+SUMIFS(Aut_Ajustes_Manuais!$G:$G,Aut_Ajustes_Manuais!$I:$I,DRE!AI$4,Aut_Ajustes_Manuais!$F:$F,"  -  INSS Segurados")</f>
        <v/>
      </c>
      <c r="AL185" s="241" t="n">
        <v>-8705.51</v>
      </c>
      <c r="AM185" s="27" t="n">
        <v>0</v>
      </c>
      <c r="AN185" s="28">
        <f>SUMIFS(Aut_BlueMe_Sem_Pedido!$J:$J,Aut_BlueMe_Sem_Pedido!$Q:$Q,DRE!AL$4,Aut_BlueMe_Sem_Pedido!$H:$H,DRE!$A185)-SUMIFS(Aut_BlueMe_Sem_Pedido!$J:$J,Aut_BlueMe_Sem_Pedido!$Q:$Q,DRE!AL$4,Aut_BlueMe_Sem_Pedido!$H:$H,"  -  INSS Segurados")+SUMIFS(Aut_Ajustes_Manuais!$G:$G,Aut_Ajustes_Manuais!$I:$I,DRE!AL$4,Aut_Ajustes_Manuais!$F:$F,"  -  INSS Segurados")</f>
        <v/>
      </c>
      <c r="AO185" s="241" t="n">
        <v>-9281.709999999999</v>
      </c>
      <c r="AP185" s="27" t="n">
        <v>0</v>
      </c>
      <c r="AQ185" s="28">
        <f>SUMIFS(Aut_BlueMe_Sem_Pedido!$J:$J,Aut_BlueMe_Sem_Pedido!$Q:$Q,DRE!AO$4,Aut_BlueMe_Sem_Pedido!$H:$H,DRE!$A185)-SUMIFS(Aut_BlueMe_Sem_Pedido!$J:$J,Aut_BlueMe_Sem_Pedido!$Q:$Q,DRE!AO$4,Aut_BlueMe_Sem_Pedido!$H:$H,"  -  INSS Segurados")+SUMIFS(Aut_Ajustes_Manuais!$G:$G,Aut_Ajustes_Manuais!$I:$I,DRE!AO$4,Aut_Ajustes_Manuais!$F:$F,"  -  INSS Segurados")</f>
        <v/>
      </c>
      <c r="AR185" s="241">
        <f>SUMIFS($H185:$AO185,$H$5:$AO$5,"&lt;"&amp;MONTH(TODAY()),$H$6:$AO$6,"REAL 25")</f>
        <v/>
      </c>
      <c r="AS185" s="27">
        <f>SUMIFS($I185:$AP185,$I$5:$AP$5,"&lt;"&amp;MONTH(TODAY()),$I$6:$AP$6,"ORÇADO ")</f>
        <v/>
      </c>
      <c r="AT185" s="28">
        <f>SUMIFS($J185:$AQ185,$J$5:$AQ$5,"&lt;"&amp;MONTH(TODAY()),$J$6:$AQ$6,"REAL 26")</f>
        <v/>
      </c>
      <c r="AU185" s="241">
        <f>SUM(H185,K185,N185,Q185,T185,W185,Z185,AC185,AF185,AI185,AL185,AO185)</f>
        <v/>
      </c>
      <c r="AV185" s="27">
        <f>SUM(I185,L185,O185,R185,U185,X185,AA185,AD185,AG185,AJ185,AM185,AP185)</f>
        <v/>
      </c>
      <c r="AW185" s="28">
        <f>SUM(J185,M185,P185,S185,V185,Y185,AB185,AE185,AH185,AK185,AN185,AQ185)</f>
        <v/>
      </c>
      <c r="AX185" s="241">
        <f>SUM(H185,K185,N185)</f>
        <v/>
      </c>
      <c r="AY185" s="27">
        <f>SUM(I185,L185,O185)</f>
        <v/>
      </c>
      <c r="AZ185" s="28">
        <f>SUM(J185,M185,P185)</f>
        <v/>
      </c>
      <c r="BA185" s="241">
        <f>SUM(Q185,T185,W185)</f>
        <v/>
      </c>
      <c r="BB185" s="27">
        <f>SUM(R185,U185,X185)</f>
        <v/>
      </c>
      <c r="BC185" s="28">
        <f>SUM(S185,V185,Y185)</f>
        <v/>
      </c>
      <c r="BD185" s="241">
        <f>SUM(Z185,AC185,AF185)</f>
        <v/>
      </c>
      <c r="BE185" s="27">
        <f>SUM(AA185,AD185,AG185)</f>
        <v/>
      </c>
      <c r="BF185" s="28">
        <f>SUM(AB185,AE185,AH185)</f>
        <v/>
      </c>
      <c r="BG185" s="241">
        <f>SUM(AI185,AL185,AO185)</f>
        <v/>
      </c>
      <c r="BH185" s="27">
        <f>SUM(AJ185,AM185,AP185)</f>
        <v/>
      </c>
      <c r="BI185" s="28">
        <f>SUM(AK185,AN185,AQ185)</f>
        <v/>
      </c>
      <c r="BK185" s="442">
        <f>SUM(I185,L185,O185,R185,U185,X185,AA185,AD185,AG185,AJ185,AM185,AP185)</f>
        <v/>
      </c>
      <c r="BL185" s="442">
        <f>BK185-AV185</f>
        <v/>
      </c>
      <c r="BM185" s="442">
        <f>SUM(J185,M185,P185,S185,V185)</f>
        <v/>
      </c>
      <c r="BN185" s="442">
        <f>BM185-AT185</f>
        <v/>
      </c>
      <c r="BP185" s="463">
        <f>_xlfn.FORMULATEXT(V185) &amp; "+SOMASES(Aut_Ajustes_Manuais!$G:$G;Aut_Ajustes_Manuais!$I:$I;DRE!T$4;Aut_Ajustes_Manuais!$F:$F;""" &amp; A185 &amp; """)"</f>
        <v/>
      </c>
    </row>
    <row r="186" outlineLevel="1" customFormat="1" s="463">
      <c r="A186" s="22" t="inlineStr">
        <is>
          <t xml:space="preserve">  -  13º Salário</t>
        </is>
      </c>
      <c r="B186" s="468" t="n"/>
      <c r="C186" s="465" t="n"/>
      <c r="D186" s="97" t="inlineStr">
        <is>
          <t>Salário dividido por 12 x</t>
        </is>
      </c>
      <c r="E186" s="98" t="n">
        <v>0.0833</v>
      </c>
      <c r="F186" s="41" t="n"/>
      <c r="G186" s="33" t="n"/>
      <c r="H186" s="241" t="n">
        <v>-3570.266399999999</v>
      </c>
      <c r="I186" s="27" t="n">
        <v>-5148.196276089383</v>
      </c>
      <c r="J186" s="28">
        <f>((J120+J89)/12)*$E$186+SUMIFS(Aut_Ajustes_Manuais!$G:$G,Aut_Ajustes_Manuais!$I:$I,DRE!H$4,Aut_Ajustes_Manuais!$F:$F,"  -  13º Salário")</f>
        <v/>
      </c>
      <c r="K186" s="241" t="n">
        <v>-3905.540533333333</v>
      </c>
      <c r="L186" s="27" t="n">
        <v>-4958.602360611033</v>
      </c>
      <c r="M186" s="28">
        <f>((M120+M89)/12)*$E$186+SUMIFS(Aut_Ajustes_Manuais!$G:$G,Aut_Ajustes_Manuais!$I:$I,DRE!K$4,Aut_Ajustes_Manuais!$F:$F,"  -  13º Salário")</f>
        <v/>
      </c>
      <c r="N186" s="241" t="n">
        <v>-2983.082133333333</v>
      </c>
      <c r="O186" s="27" t="n">
        <v>-5049.751697965129</v>
      </c>
      <c r="P186" s="28">
        <f>((P120+P89)/12)*$E$186+SUMIFS(Aut_Ajustes_Manuais!$G:$G,Aut_Ajustes_Manuais!$I:$I,DRE!N$4,Aut_Ajustes_Manuais!$F:$F,"  -  13º Salário")</f>
        <v/>
      </c>
      <c r="Q186" s="241" t="n">
        <v>-4008.595466666668</v>
      </c>
      <c r="R186" s="27" t="n">
        <v>-5006.849518828445</v>
      </c>
      <c r="S186" s="28">
        <f>((S120+S89)/12)*$E$186+SUMIFS(Aut_Ajustes_Manuais!$G:$G,Aut_Ajustes_Manuais!$I:$I,DRE!Q$4,Aut_Ajustes_Manuais!$F:$F,"  -  13º Salário")</f>
        <v/>
      </c>
      <c r="T186" s="241" t="n">
        <v>-4233.62</v>
      </c>
      <c r="U186" s="27" t="n">
        <v>-5148.196276089383</v>
      </c>
      <c r="V186" s="28">
        <f>((V120+V89)/12)*$E$186+SUMIFS(Aut_Ajustes_Manuais!$G:$G,Aut_Ajustes_Manuais!$I:$I,DRE!T$4,Aut_Ajustes_Manuais!$F:$F,"  -  13º Salário")</f>
        <v/>
      </c>
      <c r="W186" s="241" t="n">
        <v>-4313.035466666667</v>
      </c>
      <c r="X186" s="27" t="n">
        <v>-5148.196276089383</v>
      </c>
      <c r="Y186" s="28">
        <f>((Y120+Y89)/12)*$E$186+SUMIFS(Aut_Ajustes_Manuais!$G:$G,Aut_Ajustes_Manuais!$I:$I,DRE!W$4,Aut_Ajustes_Manuais!$F:$F,"  -  13º Salário")</f>
        <v/>
      </c>
      <c r="Z186" s="241" t="n">
        <v>-4371.920533333336</v>
      </c>
      <c r="AA186" s="27" t="n">
        <v>-5148.196276089383</v>
      </c>
      <c r="AB186" s="28">
        <f>((AB120+AB89)/12)*$E$186+SUMIFS(Aut_Ajustes_Manuais!$G:$G,Aut_Ajustes_Manuais!$I:$I,DRE!Z$4,Aut_Ajustes_Manuais!$F:$F,"  -  13º Salário")</f>
        <v/>
      </c>
      <c r="AC186" s="241" t="n">
        <v>-4337.564266666664</v>
      </c>
      <c r="AD186" s="27" t="n">
        <v>-5148.196276089383</v>
      </c>
      <c r="AE186" s="28">
        <f>((AE120+AE89)/12)*$E$186+SUMIFS(Aut_Ajustes_Manuais!$G:$G,Aut_Ajustes_Manuais!$I:$I,DRE!AC$4,Aut_Ajustes_Manuais!$F:$F,"  -  13º Salário")</f>
        <v/>
      </c>
      <c r="AF186" s="241" t="n">
        <v>-4169.020266666667</v>
      </c>
      <c r="AG186" s="27" t="n">
        <v>-5148.196276089383</v>
      </c>
      <c r="AH186" s="28">
        <f>((AH120+AH89)/12)*$E$186+SUMIFS(Aut_Ajustes_Manuais!$G:$G,Aut_Ajustes_Manuais!$I:$I,DRE!AF$4,Aut_Ajustes_Manuais!$F:$F,"  -  13º Salário")</f>
        <v/>
      </c>
      <c r="AI186" s="241" t="n">
        <v>-3239.851399999999</v>
      </c>
      <c r="AJ186" s="27" t="n">
        <v>-5148.196276089383</v>
      </c>
      <c r="AK186" s="28">
        <f>((AK120+AK89)/12)*$E$186+SUMIFS(Aut_Ajustes_Manuais!$G:$G,Aut_Ajustes_Manuais!$I:$I,DRE!AI$4,Aut_Ajustes_Manuais!$F:$F,"  -  13º Salário")</f>
        <v/>
      </c>
      <c r="AL186" s="241" t="n">
        <v>-16981</v>
      </c>
      <c r="AM186" s="27" t="n">
        <v>-5148.196276089383</v>
      </c>
      <c r="AN186" s="28">
        <f>((AN120+AN89)/12)*$E$186+SUMIFS(Aut_Ajustes_Manuais!$G:$G,Aut_Ajustes_Manuais!$I:$I,DRE!AL$4,Aut_Ajustes_Manuais!$F:$F,"  -  13º Salário")</f>
        <v/>
      </c>
      <c r="AO186" s="241" t="n">
        <v>-16981</v>
      </c>
      <c r="AP186" s="27" t="n">
        <v>-5148.196276089383</v>
      </c>
      <c r="AQ186" s="28">
        <f>((AQ120+AQ89)/12)*$E$186+SUMIFS(Aut_Ajustes_Manuais!$G:$G,Aut_Ajustes_Manuais!$I:$I,DRE!AO$4,Aut_Ajustes_Manuais!$F:$F,"  -  13º Salário")</f>
        <v/>
      </c>
      <c r="AR186" s="241">
        <f>SUMIFS($H186:$AO186,$H$5:$AO$5,"&lt;"&amp;MONTH(TODAY()),$H$6:$AO$6,"REAL 25")</f>
        <v/>
      </c>
      <c r="AS186" s="27">
        <f>SUMIFS($I186:$AP186,$I$5:$AP$5,"&lt;"&amp;MONTH(TODAY()),$I$6:$AP$6,"ORÇADO ")</f>
        <v/>
      </c>
      <c r="AT186" s="28">
        <f>SUMIFS($J186:$AQ186,$J$5:$AQ$5,"&lt;"&amp;MONTH(TODAY()),$J$6:$AQ$6,"REAL 26")</f>
        <v/>
      </c>
      <c r="AU186" s="241">
        <f>SUM(H186,K186,N186,Q186,T186,W186,Z186,AC186,AF186,AI186,AL186,AO186)</f>
        <v/>
      </c>
      <c r="AV186" s="27">
        <f>SUM(I186,L186,O186,R186,U186,X186,AA186,AD186,AG186,AJ186,AM186,AP186)</f>
        <v/>
      </c>
      <c r="AW186" s="28">
        <f>SUM(J186,M186,P186,S186,V186,Y186,AB186,AE186,AH186,AK186,AN186,AQ186)</f>
        <v/>
      </c>
      <c r="AX186" s="241">
        <f>SUM(H186,K186,N186)</f>
        <v/>
      </c>
      <c r="AY186" s="27">
        <f>SUM(I186,L186,O186)</f>
        <v/>
      </c>
      <c r="AZ186" s="28">
        <f>SUM(J186,M186,P186)</f>
        <v/>
      </c>
      <c r="BA186" s="241">
        <f>SUM(Q186,T186,W186)</f>
        <v/>
      </c>
      <c r="BB186" s="27">
        <f>SUM(R186,U186,X186)</f>
        <v/>
      </c>
      <c r="BC186" s="28">
        <f>SUM(S186,V186,Y186)</f>
        <v/>
      </c>
      <c r="BD186" s="241">
        <f>SUM(Z186,AC186,AF186)</f>
        <v/>
      </c>
      <c r="BE186" s="27">
        <f>SUM(AA186,AD186,AG186)</f>
        <v/>
      </c>
      <c r="BF186" s="28">
        <f>SUM(AB186,AE186,AH186)</f>
        <v/>
      </c>
      <c r="BG186" s="241">
        <f>SUM(AI186,AL186,AO186)</f>
        <v/>
      </c>
      <c r="BH186" s="27">
        <f>SUM(AJ186,AM186,AP186)</f>
        <v/>
      </c>
      <c r="BI186" s="28">
        <f>SUM(AK186,AN186,AQ186)</f>
        <v/>
      </c>
      <c r="BK186" s="442">
        <f>SUM(I186,L186,O186,R186,U186,X186,AA186,AD186,AG186,AJ186,AM186,AP186)</f>
        <v/>
      </c>
      <c r="BL186" s="442">
        <f>BK186-AV186</f>
        <v/>
      </c>
      <c r="BM186" s="442">
        <f>SUM(J186,M186,P186,S186,V186)</f>
        <v/>
      </c>
      <c r="BN186" s="442">
        <f>BM186-AT186</f>
        <v/>
      </c>
      <c r="BP186" s="463">
        <f>_xlfn.FORMULATEXT(V186) &amp; "+SOMASES(Aut_Ajustes_Manuais!$G:$G;Aut_Ajustes_Manuais!$I:$I;DRE!T$4;Aut_Ajustes_Manuais!$F:$F;""" &amp; A186 &amp; """)"</f>
        <v/>
      </c>
    </row>
    <row r="187" outlineLevel="1" ht="18" customFormat="1" customHeight="1" s="463">
      <c r="A187" s="22" t="inlineStr">
        <is>
          <t xml:space="preserve">  -  Férias</t>
        </is>
      </c>
      <c r="B187" s="468" t="n"/>
      <c r="C187" s="465" t="n"/>
      <c r="D187" s="99" t="inlineStr">
        <is>
          <t>Férias (salário + média de gorjeta) + 1/3 - Salário está no salário, consideramos 1/3 aqui</t>
        </is>
      </c>
      <c r="E187" s="97" t="n"/>
      <c r="F187" s="41" t="n"/>
      <c r="G187" s="33" t="n"/>
      <c r="H187" s="241" t="n">
        <v>-2254.58</v>
      </c>
      <c r="I187" s="27" t="n">
        <v>-3559.232719048792</v>
      </c>
      <c r="J187" s="28">
        <f>SUMIFS(Aut_BlueMe_Sem_Pedido!$J:$J,Aut_BlueMe_Sem_Pedido!$Q:$Q,DRE!H$4,Aut_BlueMe_Sem_Pedido!$H:$H,DRE!$A187)+SUMIFS(Aut_Ajustes_Manuais!$G:$G,Aut_Ajustes_Manuais!$I:$I,DRE!H$4,Aut_Ajustes_Manuais!$F:$F,"  -  Férias")</f>
        <v/>
      </c>
      <c r="K187" s="241" t="n">
        <v>-56311.33999999999</v>
      </c>
      <c r="L187" s="27" t="n">
        <v>-3580.899397115537</v>
      </c>
      <c r="M187" s="28">
        <f>SUMIFS(Aut_BlueMe_Sem_Pedido!$J:$J,Aut_BlueMe_Sem_Pedido!$Q:$Q,DRE!K$4,Aut_BlueMe_Sem_Pedido!$H:$H,DRE!$A187)+SUMIFS(Aut_Ajustes_Manuais!$G:$G,Aut_Ajustes_Manuais!$I:$I,DRE!K$4,Aut_Ajustes_Manuais!$F:$F,"  -  Férias")</f>
        <v/>
      </c>
      <c r="N187" s="241" t="n">
        <v>-1129.88</v>
      </c>
      <c r="O187" s="27" t="n">
        <v>-3945.277900583889</v>
      </c>
      <c r="P187" s="28">
        <f>SUMIFS(Aut_BlueMe_Sem_Pedido!$J:$J,Aut_BlueMe_Sem_Pedido!$Q:$Q,DRE!N$4,Aut_BlueMe_Sem_Pedido!$H:$H,DRE!$A187)+SUMIFS(Aut_Ajustes_Manuais!$G:$G,Aut_Ajustes_Manuais!$I:$I,DRE!N$4,Aut_Ajustes_Manuais!$F:$F,"  -  Férias")</f>
        <v/>
      </c>
      <c r="Q187" s="241" t="n">
        <v>0</v>
      </c>
      <c r="R187" s="27" t="n">
        <v>-3773.772190469657</v>
      </c>
      <c r="S187" s="28">
        <f>SUMIFS(Aut_BlueMe_Sem_Pedido!$J:$J,Aut_BlueMe_Sem_Pedido!$Q:$Q,DRE!Q$4,Aut_BlueMe_Sem_Pedido!$H:$H,DRE!$A187)+SUMIFS(Aut_Ajustes_Manuais!$G:$G,Aut_Ajustes_Manuais!$I:$I,DRE!Q$4,Aut_Ajustes_Manuais!$F:$F,"  -  Férias")</f>
        <v/>
      </c>
      <c r="T187" s="241" t="n">
        <v>-810.45</v>
      </c>
      <c r="U187" s="27" t="n">
        <v>-4201.50378008083</v>
      </c>
      <c r="V187" s="28">
        <f>SUMIFS(Aut_BlueMe_Sem_Pedido!$J:$J,Aut_BlueMe_Sem_Pedido!$Q:$Q,DRE!T$4,Aut_BlueMe_Sem_Pedido!$H:$H,DRE!$A187)+SUMIFS(Aut_Ajustes_Manuais!$G:$G,Aut_Ajustes_Manuais!$I:$I,DRE!T$4,Aut_Ajustes_Manuais!$F:$F,"  -  Férias")</f>
        <v/>
      </c>
      <c r="W187" s="241" t="n">
        <v>-1992.79</v>
      </c>
      <c r="X187" s="27" t="n">
        <v>-3889.311087069108</v>
      </c>
      <c r="Y187" s="28">
        <f>SUMIFS(Aut_BlueMe_Sem_Pedido!$J:$J,Aut_BlueMe_Sem_Pedido!$Q:$Q,DRE!W$4,Aut_BlueMe_Sem_Pedido!$H:$H,DRE!$A187)+SUMIFS(Aut_Ajustes_Manuais!$G:$G,Aut_Ajustes_Manuais!$I:$I,DRE!W$4,Aut_Ajustes_Manuais!$F:$F,"  -  Férias")</f>
        <v/>
      </c>
      <c r="Z187" s="241" t="n">
        <v>-10660.5</v>
      </c>
      <c r="AA187" s="27" t="n">
        <v>-4700.147623382075</v>
      </c>
      <c r="AB187" s="28">
        <f>SUMIFS(Aut_BlueMe_Sem_Pedido!$J:$J,Aut_BlueMe_Sem_Pedido!$Q:$Q,DRE!Z$4,Aut_BlueMe_Sem_Pedido!$H:$H,DRE!$A187)+SUMIFS(Aut_Ajustes_Manuais!$G:$G,Aut_Ajustes_Manuais!$I:$I,DRE!Z$4,Aut_Ajustes_Manuais!$F:$F,"  -  Férias")</f>
        <v/>
      </c>
      <c r="AC187" s="241" t="n">
        <v>-3601.64</v>
      </c>
      <c r="AD187" s="27" t="n">
        <v>-4347.449369088942</v>
      </c>
      <c r="AE187" s="28">
        <f>SUMIFS(Aut_BlueMe_Sem_Pedido!$J:$J,Aut_BlueMe_Sem_Pedido!$Q:$Q,DRE!AC$4,Aut_BlueMe_Sem_Pedido!$H:$H,DRE!$A187)+SUMIFS(Aut_Ajustes_Manuais!$G:$G,Aut_Ajustes_Manuais!$I:$I,DRE!AC$4,Aut_Ajustes_Manuais!$F:$F,"  -  Férias")</f>
        <v/>
      </c>
      <c r="AF187" s="241" t="n">
        <v>-5067.03</v>
      </c>
      <c r="AG187" s="27" t="n">
        <v>-4079.441205800336</v>
      </c>
      <c r="AH187" s="28">
        <f>SUMIFS(Aut_BlueMe_Sem_Pedido!$J:$J,Aut_BlueMe_Sem_Pedido!$Q:$Q,DRE!AF$4,Aut_BlueMe_Sem_Pedido!$H:$H,DRE!$A187)+SUMIFS(Aut_Ajustes_Manuais!$G:$G,Aut_Ajustes_Manuais!$I:$I,DRE!AF$4,Aut_Ajustes_Manuais!$F:$F,"  -  Férias")</f>
        <v/>
      </c>
      <c r="AI187" s="241" t="n">
        <v>-1898.97</v>
      </c>
      <c r="AJ187" s="27" t="n">
        <v>-4021.67607308987</v>
      </c>
      <c r="AK187" s="28">
        <f>SUMIFS(Aut_BlueMe_Sem_Pedido!$J:$J,Aut_BlueMe_Sem_Pedido!$Q:$Q,DRE!AI$4,Aut_BlueMe_Sem_Pedido!$H:$H,DRE!$A187)+SUMIFS(Aut_Ajustes_Manuais!$G:$G,Aut_Ajustes_Manuais!$I:$I,DRE!AI$4,Aut_Ajustes_Manuais!$F:$F,"  -  Férias")</f>
        <v/>
      </c>
      <c r="AL187" s="241" t="n">
        <v>-3220.36</v>
      </c>
      <c r="AM187" s="27" t="n">
        <v>-4183.436366767509</v>
      </c>
      <c r="AN187" s="28">
        <f>SUMIFS(Aut_BlueMe_Sem_Pedido!$J:$J,Aut_BlueMe_Sem_Pedido!$Q:$Q,DRE!AL$4,Aut_BlueMe_Sem_Pedido!$H:$H,DRE!$A187)+SUMIFS(Aut_Ajustes_Manuais!$G:$G,Aut_Ajustes_Manuais!$I:$I,DRE!AL$4,Aut_Ajustes_Manuais!$F:$F,"  -  Férias")</f>
        <v/>
      </c>
      <c r="AO187" s="241" t="n">
        <v>0</v>
      </c>
      <c r="AP187" s="27" t="n">
        <v>-4291.096958330254</v>
      </c>
      <c r="AQ187" s="28">
        <f>SUMIFS(Aut_BlueMe_Sem_Pedido!$J:$J,Aut_BlueMe_Sem_Pedido!$Q:$Q,DRE!AO$4,Aut_BlueMe_Sem_Pedido!$H:$H,DRE!$A187)+SUMIFS(Aut_Ajustes_Manuais!$G:$G,Aut_Ajustes_Manuais!$I:$I,DRE!AO$4,Aut_Ajustes_Manuais!$F:$F,"  -  Férias")</f>
        <v/>
      </c>
      <c r="AR187" s="241">
        <f>SUMIFS($H187:$AO187,$H$5:$AO$5,"&lt;"&amp;MONTH(TODAY()),$H$6:$AO$6,"REAL 25")</f>
        <v/>
      </c>
      <c r="AS187" s="27">
        <f>SUMIFS($I187:$AP187,$I$5:$AP$5,"&lt;"&amp;MONTH(TODAY()),$I$6:$AP$6,"ORÇADO ")</f>
        <v/>
      </c>
      <c r="AT187" s="28">
        <f>SUMIFS($J187:$AQ187,$J$5:$AQ$5,"&lt;"&amp;MONTH(TODAY()),$J$6:$AQ$6,"REAL 26")</f>
        <v/>
      </c>
      <c r="AU187" s="241">
        <f>SUM(H187,K187,N187,Q187,T187,W187,Z187,AC187,AF187,AI187,AL187,AO187)</f>
        <v/>
      </c>
      <c r="AV187" s="27">
        <f>SUM(I187,L187,O187,R187,U187,X187,AA187,AD187,AG187,AJ187,AM187,AP187)</f>
        <v/>
      </c>
      <c r="AW187" s="28">
        <f>SUM(J187,M187,P187,S187,V187,Y187,AB187,AE187,AH187,AK187,AN187,AQ187)</f>
        <v/>
      </c>
      <c r="AX187" s="241">
        <f>SUM(H187,K187,N187)</f>
        <v/>
      </c>
      <c r="AY187" s="27">
        <f>SUM(I187,L187,O187)</f>
        <v/>
      </c>
      <c r="AZ187" s="28">
        <f>SUM(J187,M187,P187)</f>
        <v/>
      </c>
      <c r="BA187" s="241">
        <f>SUM(Q187,T187,W187)</f>
        <v/>
      </c>
      <c r="BB187" s="27">
        <f>SUM(R187,U187,X187)</f>
        <v/>
      </c>
      <c r="BC187" s="28">
        <f>SUM(S187,V187,Y187)</f>
        <v/>
      </c>
      <c r="BD187" s="241">
        <f>SUM(Z187,AC187,AF187)</f>
        <v/>
      </c>
      <c r="BE187" s="27">
        <f>SUM(AA187,AD187,AG187)</f>
        <v/>
      </c>
      <c r="BF187" s="28">
        <f>SUM(AB187,AE187,AH187)</f>
        <v/>
      </c>
      <c r="BG187" s="241">
        <f>SUM(AI187,AL187,AO187)</f>
        <v/>
      </c>
      <c r="BH187" s="27">
        <f>SUM(AJ187,AM187,AP187)</f>
        <v/>
      </c>
      <c r="BI187" s="28">
        <f>SUM(AK187,AN187,AQ187)</f>
        <v/>
      </c>
      <c r="BK187" s="442">
        <f>SUM(I187,L187,O187,R187,U187,X187,AA187,AD187,AG187,AJ187,AM187,AP187)</f>
        <v/>
      </c>
      <c r="BL187" s="442">
        <f>BK187-AV187</f>
        <v/>
      </c>
      <c r="BM187" s="442">
        <f>SUM(J187,M187,P187,S187,V187)</f>
        <v/>
      </c>
      <c r="BN187" s="442">
        <f>BM187-AT187</f>
        <v/>
      </c>
      <c r="BP187" s="463">
        <f>_xlfn.FORMULATEXT(V187) &amp; "+SOMASES(Aut_Ajustes_Manuais!$G:$G;Aut_Ajustes_Manuais!$I:$I;DRE!T$4;Aut_Ajustes_Manuais!$F:$F;""" &amp; A187 &amp; """)"</f>
        <v/>
      </c>
    </row>
    <row r="188" outlineLevel="1" customFormat="1" s="463">
      <c r="A188" s="22" t="inlineStr">
        <is>
          <t xml:space="preserve">  -  FGTS sobre 13º Salários</t>
        </is>
      </c>
      <c r="B188" s="468" t="n"/>
      <c r="C188" s="465" t="n"/>
      <c r="D188" s="97" t="inlineStr">
        <is>
          <t>FGTS s/ 13º</t>
        </is>
      </c>
      <c r="E188" s="98" t="n">
        <v>0.0067</v>
      </c>
      <c r="F188" s="41" t="n"/>
      <c r="G188" s="33" t="n"/>
      <c r="H188" s="241" t="n">
        <v>-285.6213119999999</v>
      </c>
      <c r="I188" s="27" t="n">
        <v>-45.81894685719551</v>
      </c>
      <c r="J188" s="28">
        <f>J186*$E$188+SUMIFS(Aut_Ajustes_Manuais!$G:$G,Aut_Ajustes_Manuais!$I:$I,DRE!H$4,Aut_Ajustes_Manuais!$F:$F,"  -  FGTS sobre 13º Salários")</f>
        <v/>
      </c>
      <c r="K188" s="241" t="n">
        <v>-312.4432426666667</v>
      </c>
      <c r="L188" s="27" t="n">
        <v>-44.13156100943819</v>
      </c>
      <c r="M188" s="28">
        <f>M186*$E$188+SUMIFS(Aut_Ajustes_Manuais!$G:$G,Aut_Ajustes_Manuais!$I:$I,DRE!K$4,Aut_Ajustes_Manuais!$F:$F,"  -  FGTS sobre 13º Salários")</f>
        <v/>
      </c>
      <c r="N188" s="241" t="n">
        <v>-238.6465706666667</v>
      </c>
      <c r="O188" s="27" t="n">
        <v>-44.94279011188965</v>
      </c>
      <c r="P188" s="28">
        <f>P186*$E$188+SUMIFS(Aut_Ajustes_Manuais!$G:$G,Aut_Ajustes_Manuais!$I:$I,DRE!N$4,Aut_Ajustes_Manuais!$F:$F,"  -  FGTS sobre 13º Salários")</f>
        <v/>
      </c>
      <c r="Q188" s="241" t="n">
        <v>-320.6876373333334</v>
      </c>
      <c r="R188" s="27" t="n">
        <v>-44.56096071757316</v>
      </c>
      <c r="S188" s="28">
        <f>S186*$E$188+SUMIFS(Aut_Ajustes_Manuais!$G:$G,Aut_Ajustes_Manuais!$I:$I,DRE!Q$4,Aut_Ajustes_Manuais!$F:$F,"  -  FGTS sobre 13º Salários")</f>
        <v/>
      </c>
      <c r="T188" s="241" t="n">
        <v>-338.6896</v>
      </c>
      <c r="U188" s="27" t="n">
        <v>-112.2475263941811</v>
      </c>
      <c r="V188" s="28">
        <f>V186*$E$188+SUMIFS(Aut_Ajustes_Manuais!$G:$G,Aut_Ajustes_Manuais!$I:$I,DRE!T$4,Aut_Ajustes_Manuais!$F:$F,"  -  FGTS sobre 13º Salários")</f>
        <v/>
      </c>
      <c r="W188" s="241" t="n">
        <v>-345.0428373333334</v>
      </c>
      <c r="X188" s="27" t="n">
        <v>-103.9069751574928</v>
      </c>
      <c r="Y188" s="28">
        <f>Y186*$E$188+SUMIFS(Aut_Ajustes_Manuais!$G:$G,Aut_Ajustes_Manuais!$I:$I,DRE!W$4,Aut_Ajustes_Manuais!$F:$F,"  -  FGTS sobre 13º Salários")</f>
        <v/>
      </c>
      <c r="Z188" s="241" t="n">
        <v>-349.7536426666668</v>
      </c>
      <c r="AA188" s="27" t="n">
        <v>-125.5693132809646</v>
      </c>
      <c r="AB188" s="28">
        <f>AB186*$E$188+SUMIFS(Aut_Ajustes_Manuais!$G:$G,Aut_Ajustes_Manuais!$I:$I,DRE!Z$4,Aut_Ajustes_Manuais!$F:$F,"  -  FGTS sobre 13º Salários")</f>
        <v/>
      </c>
      <c r="AC188" s="241" t="n">
        <v>-347.0051413333331</v>
      </c>
      <c r="AD188" s="27" t="n">
        <v>-116.1466140094223</v>
      </c>
      <c r="AE188" s="28">
        <f>AE186*$E$188+SUMIFS(Aut_Ajustes_Manuais!$G:$G,Aut_Ajustes_Manuais!$I:$I,DRE!AC$4,Aut_Ajustes_Manuais!$F:$F,"  -  FGTS sobre 13º Salários")</f>
        <v/>
      </c>
      <c r="AF188" s="241" t="n">
        <v>-333.5216213333334</v>
      </c>
      <c r="AG188" s="27" t="n">
        <v>-108.9864982610521</v>
      </c>
      <c r="AH188" s="28">
        <f>AH186*$E$188+SUMIFS(Aut_Ajustes_Manuais!$G:$G,Aut_Ajustes_Manuais!$I:$I,DRE!AF$4,Aut_Ajustes_Manuais!$F:$F,"  -  FGTS sobre 13º Salários")</f>
        <v/>
      </c>
      <c r="AI188" s="241" t="n">
        <v>-259.1881119999999</v>
      </c>
      <c r="AJ188" s="27" t="n">
        <v>-107.4432428939328</v>
      </c>
      <c r="AK188" s="28">
        <f>AK186*$E$188+SUMIFS(Aut_Ajustes_Manuais!$G:$G,Aut_Ajustes_Manuais!$I:$I,DRE!AI$4,Aut_Ajustes_Manuais!$F:$F,"  -  FGTS sobre 13º Salários")</f>
        <v/>
      </c>
      <c r="AL188" s="241" t="n">
        <v>0</v>
      </c>
      <c r="AM188" s="27" t="n">
        <v>-111.7648367290244</v>
      </c>
      <c r="AN188" s="28">
        <f>AN186*$E$188+SUMIFS(Aut_Ajustes_Manuais!$G:$G,Aut_Ajustes_Manuais!$I:$I,DRE!AL$4,Aut_Ajustes_Manuais!$F:$F,"  -  FGTS sobre 13º Salários")</f>
        <v/>
      </c>
      <c r="AO188" s="241" t="n">
        <v>-341.52</v>
      </c>
      <c r="AP188" s="27" t="n">
        <v>-114.6411009728757</v>
      </c>
      <c r="AQ188" s="28">
        <f>AQ186*$E$188+SUMIFS(Aut_Ajustes_Manuais!$G:$G,Aut_Ajustes_Manuais!$I:$I,DRE!AO$4,Aut_Ajustes_Manuais!$F:$F,"  -  FGTS sobre 13º Salários")</f>
        <v/>
      </c>
      <c r="AR188" s="241">
        <f>SUMIFS($H188:$AO188,$H$5:$AO$5,"&lt;"&amp;MONTH(TODAY()),$H$6:$AO$6,"REAL 25")</f>
        <v/>
      </c>
      <c r="AS188" s="27">
        <f>SUMIFS($I188:$AP188,$I$5:$AP$5,"&lt;"&amp;MONTH(TODAY()),$I$6:$AP$6,"ORÇADO ")</f>
        <v/>
      </c>
      <c r="AT188" s="28">
        <f>SUMIFS($J188:$AQ188,$J$5:$AQ$5,"&lt;"&amp;MONTH(TODAY()),$J$6:$AQ$6,"REAL 26")</f>
        <v/>
      </c>
      <c r="AU188" s="241">
        <f>SUM(H188,K188,N188,Q188,T188,W188,Z188,AC188,AF188,AI188,AL188,AO188)</f>
        <v/>
      </c>
      <c r="AV188" s="27">
        <f>SUM(I188,L188,O188,R188,U188,X188,AA188,AD188,AG188,AJ188,AM188,AP188)</f>
        <v/>
      </c>
      <c r="AW188" s="28">
        <f>SUM(J188,M188,P188,S188,V188,Y188,AB188,AE188,AH188,AK188,AN188,AQ188)</f>
        <v/>
      </c>
      <c r="AX188" s="241">
        <f>SUM(H188,K188,N188)</f>
        <v/>
      </c>
      <c r="AY188" s="27">
        <f>SUM(I188,L188,O188)</f>
        <v/>
      </c>
      <c r="AZ188" s="28">
        <f>SUM(J188,M188,P188)</f>
        <v/>
      </c>
      <c r="BA188" s="241">
        <f>SUM(Q188,T188,W188)</f>
        <v/>
      </c>
      <c r="BB188" s="27">
        <f>SUM(R188,U188,X188)</f>
        <v/>
      </c>
      <c r="BC188" s="28">
        <f>SUM(S188,V188,Y188)</f>
        <v/>
      </c>
      <c r="BD188" s="241">
        <f>SUM(Z188,AC188,AF188)</f>
        <v/>
      </c>
      <c r="BE188" s="27">
        <f>SUM(AA188,AD188,AG188)</f>
        <v/>
      </c>
      <c r="BF188" s="28">
        <f>SUM(AB188,AE188,AH188)</f>
        <v/>
      </c>
      <c r="BG188" s="241">
        <f>SUM(AI188,AL188,AO188)</f>
        <v/>
      </c>
      <c r="BH188" s="27">
        <f>SUM(AJ188,AM188,AP188)</f>
        <v/>
      </c>
      <c r="BI188" s="28">
        <f>SUM(AK188,AN188,AQ188)</f>
        <v/>
      </c>
      <c r="BK188" s="442">
        <f>SUM(I188,L188,O188,R188,U188,X188,AA188,AD188,AG188,AJ188,AM188,AP188)</f>
        <v/>
      </c>
      <c r="BL188" s="442">
        <f>BK188-AV188</f>
        <v/>
      </c>
      <c r="BM188" s="442">
        <f>SUM(J188,M188,P188,S188,V188)</f>
        <v/>
      </c>
      <c r="BN188" s="442">
        <f>BM188-AT188</f>
        <v/>
      </c>
      <c r="BP188" s="463">
        <f>_xlfn.FORMULATEXT(V188) &amp; "+SOMASES(Aut_Ajustes_Manuais!$G:$G;Aut_Ajustes_Manuais!$I:$I;DRE!T$4;Aut_Ajustes_Manuais!$F:$F;""" &amp; A188 &amp; """)"</f>
        <v/>
      </c>
    </row>
    <row r="189" outlineLevel="1" customFormat="1" s="463">
      <c r="A189" s="22" t="inlineStr">
        <is>
          <t xml:space="preserve">  -  FGTS sobre Férias</t>
        </is>
      </c>
      <c r="B189" s="468" t="n"/>
      <c r="C189" s="465" t="n"/>
      <c r="D189" s="97" t="inlineStr">
        <is>
          <t>FGTS s/ Férias</t>
        </is>
      </c>
      <c r="E189" s="98" t="n">
        <v>0.0089</v>
      </c>
      <c r="F189" s="41" t="n"/>
      <c r="G189" s="33" t="n"/>
      <c r="H189" s="241" t="n">
        <v>0</v>
      </c>
      <c r="I189" s="27" t="n">
        <v>-31.67717119953425</v>
      </c>
      <c r="J189" s="28">
        <f>SUMIFS(Aut_BlueMe_Sem_Pedido!$J:$J,Aut_BlueMe_Sem_Pedido!$Q:$Q,DRE!H$4,Aut_BlueMe_Sem_Pedido!$H:$H,DRE!$A189)+SUMIFS(Aut_Ajustes_Manuais!$G:$G,Aut_Ajustes_Manuais!$I:$I,DRE!H$4,Aut_Ajustes_Manuais!$F:$F,"  -  FGTS sobre Férias")</f>
        <v/>
      </c>
      <c r="K189" s="241" t="n">
        <v>0</v>
      </c>
      <c r="L189" s="27" t="n">
        <v>-31.87000463432828</v>
      </c>
      <c r="M189" s="28">
        <f>SUMIFS(Aut_BlueMe_Sem_Pedido!$J:$J,Aut_BlueMe_Sem_Pedido!$Q:$Q,DRE!K$4,Aut_BlueMe_Sem_Pedido!$H:$H,DRE!$A189)+SUMIFS(Aut_Ajustes_Manuais!$G:$G,Aut_Ajustes_Manuais!$I:$I,DRE!K$4,Aut_Ajustes_Manuais!$F:$F,"  -  FGTS sobre Férias")</f>
        <v/>
      </c>
      <c r="N189" s="241" t="n">
        <v>0</v>
      </c>
      <c r="O189" s="27" t="n">
        <v>-35.11297331519661</v>
      </c>
      <c r="P189" s="28">
        <f>SUMIFS(Aut_BlueMe_Sem_Pedido!$J:$J,Aut_BlueMe_Sem_Pedido!$Q:$Q,DRE!N$4,Aut_BlueMe_Sem_Pedido!$H:$H,DRE!$A189)+SUMIFS(Aut_Ajustes_Manuais!$G:$G,Aut_Ajustes_Manuais!$I:$I,DRE!N$4,Aut_Ajustes_Manuais!$F:$F,"  -  FGTS sobre Férias")</f>
        <v/>
      </c>
      <c r="Q189" s="241" t="n">
        <v>0</v>
      </c>
      <c r="R189" s="27" t="n">
        <v>-33.58657249517995</v>
      </c>
      <c r="S189" s="28">
        <f>SUMIFS(Aut_BlueMe_Sem_Pedido!$J:$J,Aut_BlueMe_Sem_Pedido!$Q:$Q,DRE!Q$4,Aut_BlueMe_Sem_Pedido!$H:$H,DRE!$A189)+SUMIFS(Aut_Ajustes_Manuais!$G:$G,Aut_Ajustes_Manuais!$I:$I,DRE!Q$4,Aut_Ajustes_Manuais!$F:$F,"  -  FGTS sobre Férias")</f>
        <v/>
      </c>
      <c r="T189" s="241" t="n">
        <v>0</v>
      </c>
      <c r="U189" s="27" t="n">
        <v>-37.39338364271939</v>
      </c>
      <c r="V189" s="28">
        <f>SUMIFS(Aut_BlueMe_Sem_Pedido!$J:$J,Aut_BlueMe_Sem_Pedido!$Q:$Q,DRE!T$4,Aut_BlueMe_Sem_Pedido!$H:$H,DRE!$A189)+SUMIFS(Aut_Ajustes_Manuais!$G:$G,Aut_Ajustes_Manuais!$I:$I,DRE!T$4,Aut_Ajustes_Manuais!$F:$F,"  -  FGTS sobre Férias")</f>
        <v/>
      </c>
      <c r="W189" s="241" t="n">
        <v>0</v>
      </c>
      <c r="X189" s="27" t="n">
        <v>-34.61486867491506</v>
      </c>
      <c r="Y189" s="28">
        <f>SUMIFS(Aut_BlueMe_Sem_Pedido!$J:$J,Aut_BlueMe_Sem_Pedido!$Q:$Q,DRE!W$4,Aut_BlueMe_Sem_Pedido!$H:$H,DRE!$A189)+SUMIFS(Aut_Ajustes_Manuais!$G:$G,Aut_Ajustes_Manuais!$I:$I,DRE!W$4,Aut_Ajustes_Manuais!$F:$F,"  -  FGTS sobre Férias")</f>
        <v/>
      </c>
      <c r="Z189" s="241" t="n">
        <v>0</v>
      </c>
      <c r="AA189" s="27" t="n">
        <v>-41.83131384810046</v>
      </c>
      <c r="AB189" s="28">
        <f>SUMIFS(Aut_BlueMe_Sem_Pedido!$J:$J,Aut_BlueMe_Sem_Pedido!$Q:$Q,DRE!Z$4,Aut_BlueMe_Sem_Pedido!$H:$H,DRE!$A189)+SUMIFS(Aut_Ajustes_Manuais!$G:$G,Aut_Ajustes_Manuais!$I:$I,DRE!Z$4,Aut_Ajustes_Manuais!$F:$F,"  -  FGTS sobre Férias")</f>
        <v/>
      </c>
      <c r="AC189" s="241" t="n">
        <v>0</v>
      </c>
      <c r="AD189" s="27" t="n">
        <v>-38.69229938489158</v>
      </c>
      <c r="AE189" s="28">
        <f>SUMIFS(Aut_BlueMe_Sem_Pedido!$J:$J,Aut_BlueMe_Sem_Pedido!$Q:$Q,DRE!AC$4,Aut_BlueMe_Sem_Pedido!$H:$H,DRE!$A189)+SUMIFS(Aut_Ajustes_Manuais!$G:$G,Aut_Ajustes_Manuais!$I:$I,DRE!AC$4,Aut_Ajustes_Manuais!$F:$F,"  -  FGTS sobre Férias")</f>
        <v/>
      </c>
      <c r="AF189" s="241" t="n">
        <v>0</v>
      </c>
      <c r="AG189" s="27" t="n">
        <v>-36.30702673162299</v>
      </c>
      <c r="AH189" s="28">
        <f>SUMIFS(Aut_BlueMe_Sem_Pedido!$J:$J,Aut_BlueMe_Sem_Pedido!$Q:$Q,DRE!AF$4,Aut_BlueMe_Sem_Pedido!$H:$H,DRE!$A189)+SUMIFS(Aut_Ajustes_Manuais!$G:$G,Aut_Ajustes_Manuais!$I:$I,DRE!AF$4,Aut_Ajustes_Manuais!$F:$F,"  -  FGTS sobre Férias")</f>
        <v/>
      </c>
      <c r="AI189" s="241" t="n">
        <v>0</v>
      </c>
      <c r="AJ189" s="27" t="n">
        <v>-35.79291705049984</v>
      </c>
      <c r="AK189" s="28">
        <f>SUMIFS(Aut_BlueMe_Sem_Pedido!$J:$J,Aut_BlueMe_Sem_Pedido!$Q:$Q,DRE!AI$4,Aut_BlueMe_Sem_Pedido!$H:$H,DRE!$A189)+SUMIFS(Aut_Ajustes_Manuais!$G:$G,Aut_Ajustes_Manuais!$I:$I,DRE!AI$4,Aut_Ajustes_Manuais!$F:$F,"  -  FGTS sobre Férias")</f>
        <v/>
      </c>
      <c r="AL189" s="241" t="n">
        <v>0</v>
      </c>
      <c r="AM189" s="27" t="n">
        <v>-37.23258366423083</v>
      </c>
      <c r="AN189" s="28">
        <f>SUMIFS(Aut_BlueMe_Sem_Pedido!$J:$J,Aut_BlueMe_Sem_Pedido!$Q:$Q,DRE!AL$4,Aut_BlueMe_Sem_Pedido!$H:$H,DRE!$A189)+SUMIFS(Aut_Ajustes_Manuais!$G:$G,Aut_Ajustes_Manuais!$I:$I,DRE!AL$4,Aut_Ajustes_Manuais!$F:$F,"  -  FGTS sobre Férias")</f>
        <v/>
      </c>
      <c r="AO189" s="241" t="n">
        <v>0</v>
      </c>
      <c r="AP189" s="27" t="n">
        <v>-38.19076292913926</v>
      </c>
      <c r="AQ189" s="28">
        <f>SUMIFS(Aut_BlueMe_Sem_Pedido!$J:$J,Aut_BlueMe_Sem_Pedido!$Q:$Q,DRE!AO$4,Aut_BlueMe_Sem_Pedido!$H:$H,DRE!$A189)+SUMIFS(Aut_Ajustes_Manuais!$G:$G,Aut_Ajustes_Manuais!$I:$I,DRE!AO$4,Aut_Ajustes_Manuais!$F:$F,"  -  FGTS sobre Férias")</f>
        <v/>
      </c>
      <c r="AR189" s="241">
        <f>SUMIFS($H189:$AO189,$H$5:$AO$5,"&lt;"&amp;MONTH(TODAY()),$H$6:$AO$6,"REAL 25")</f>
        <v/>
      </c>
      <c r="AS189" s="27">
        <f>SUMIFS($I189:$AP189,$I$5:$AP$5,"&lt;"&amp;MONTH(TODAY()),$I$6:$AP$6,"ORÇADO ")</f>
        <v/>
      </c>
      <c r="AT189" s="28">
        <f>SUMIFS($J189:$AQ189,$J$5:$AQ$5,"&lt;"&amp;MONTH(TODAY()),$J$6:$AQ$6,"REAL 26")</f>
        <v/>
      </c>
      <c r="AU189" s="241">
        <f>SUM(H189,K189,N189,Q189,T189,W189,Z189,AC189,AF189,AI189,AL189,AO189)</f>
        <v/>
      </c>
      <c r="AV189" s="27">
        <f>SUM(I189,L189,O189,R189,U189,X189,AA189,AD189,AG189,AJ189,AM189,AP189)</f>
        <v/>
      </c>
      <c r="AW189" s="28">
        <f>SUM(J189,M189,P189,S189,V189,Y189,AB189,AE189,AH189,AK189,AN189,AQ189)</f>
        <v/>
      </c>
      <c r="AX189" s="241">
        <f>SUM(H189,K189,N189)</f>
        <v/>
      </c>
      <c r="AY189" s="27">
        <f>SUM(I189,L189,O189)</f>
        <v/>
      </c>
      <c r="AZ189" s="28">
        <f>SUM(J189,M189,P189)</f>
        <v/>
      </c>
      <c r="BA189" s="241">
        <f>SUM(Q189,T189,W189)</f>
        <v/>
      </c>
      <c r="BB189" s="27">
        <f>SUM(R189,U189,X189)</f>
        <v/>
      </c>
      <c r="BC189" s="28">
        <f>SUM(S189,V189,Y189)</f>
        <v/>
      </c>
      <c r="BD189" s="241">
        <f>SUM(Z189,AC189,AF189)</f>
        <v/>
      </c>
      <c r="BE189" s="27">
        <f>SUM(AA189,AD189,AG189)</f>
        <v/>
      </c>
      <c r="BF189" s="28">
        <f>SUM(AB189,AE189,AH189)</f>
        <v/>
      </c>
      <c r="BG189" s="241">
        <f>SUM(AI189,AL189,AO189)</f>
        <v/>
      </c>
      <c r="BH189" s="27">
        <f>SUM(AJ189,AM189,AP189)</f>
        <v/>
      </c>
      <c r="BI189" s="28">
        <f>SUM(AK189,AN189,AQ189)</f>
        <v/>
      </c>
      <c r="BK189" s="442">
        <f>SUM(I189,L189,O189,R189,U189,X189,AA189,AD189,AG189,AJ189,AM189,AP189)</f>
        <v/>
      </c>
      <c r="BL189" s="442">
        <f>BK189-AV189</f>
        <v/>
      </c>
      <c r="BM189" s="442">
        <f>SUM(J189,M189,P189,S189,V189)</f>
        <v/>
      </c>
      <c r="BN189" s="442">
        <f>BM189-AT189</f>
        <v/>
      </c>
      <c r="BP189" s="463">
        <f>_xlfn.FORMULATEXT(V189) &amp; "+SOMASES(Aut_Ajustes_Manuais!$G:$G;Aut_Ajustes_Manuais!$I:$I;DRE!T$4;Aut_Ajustes_Manuais!$F:$F;""" &amp; A189 &amp; """)"</f>
        <v/>
      </c>
    </row>
    <row r="190" outlineLevel="1" customFormat="1" s="463">
      <c r="A190" s="22" t="inlineStr">
        <is>
          <t xml:space="preserve">  -  INSS sobre 13º Salários</t>
        </is>
      </c>
      <c r="B190" s="468" t="n"/>
      <c r="C190" s="465" t="n"/>
      <c r="D190" s="97" t="inlineStr">
        <is>
          <t>INSS s/ 13º</t>
        </is>
      </c>
      <c r="E190" s="98" t="n">
        <v>0.0167</v>
      </c>
      <c r="F190" s="41" t="n"/>
      <c r="G190" s="33" t="n"/>
      <c r="H190" s="241" t="n">
        <v>-392.7293039999998</v>
      </c>
      <c r="I190" s="27" t="n">
        <v>-85.97487781069269</v>
      </c>
      <c r="J190" s="28">
        <f>J186*$E$190+SUMIFS(Aut_Ajustes_Manuais!$G:$G,Aut_Ajustes_Manuais!$I:$I,DRE!H$4,Aut_Ajustes_Manuais!$F:$F,"  -  INSS sobre 13º Salários")</f>
        <v/>
      </c>
      <c r="K190" s="241" t="n">
        <v>-429.6094586666666</v>
      </c>
      <c r="L190" s="27" t="n">
        <v>-82.80865942220424</v>
      </c>
      <c r="M190" s="28">
        <f>M186*$E$190+SUMIFS(Aut_Ajustes_Manuais!$G:$G,Aut_Ajustes_Manuais!$I:$I,DRE!K$4,Aut_Ajustes_Manuais!$F:$F,"  -  INSS sobre 13º Salários")</f>
        <v/>
      </c>
      <c r="N190" s="241" t="n">
        <v>-328.1390346666666</v>
      </c>
      <c r="O190" s="27" t="n">
        <v>-84.33085335601766</v>
      </c>
      <c r="P190" s="28">
        <f>P186*$E$190+SUMIFS(Aut_Ajustes_Manuais!$G:$G,Aut_Ajustes_Manuais!$I:$I,DRE!N$4,Aut_Ajustes_Manuais!$F:$F,"  -  INSS sobre 13º Salários")</f>
        <v/>
      </c>
      <c r="Q190" s="241" t="n">
        <v>-440.9455013333334</v>
      </c>
      <c r="R190" s="27" t="n">
        <v>-83.61438696443503</v>
      </c>
      <c r="S190" s="28">
        <f>S186*$E$190+SUMIFS(Aut_Ajustes_Manuais!$G:$G,Aut_Ajustes_Manuais!$I:$I,DRE!Q$4,Aut_Ajustes_Manuais!$F:$F,"  -  INSS sobre 13º Salários")</f>
        <v/>
      </c>
      <c r="T190" s="241" t="n">
        <v>-465.6982</v>
      </c>
      <c r="U190" s="27" t="n">
        <v>-210.621763009306</v>
      </c>
      <c r="V190" s="28">
        <f>V186*$E$190+SUMIFS(Aut_Ajustes_Manuais!$G:$G,Aut_Ajustes_Manuais!$I:$I,DRE!T$4,Aut_Ajustes_Manuais!$F:$F,"  -  INSS sobre 13º Salários")</f>
        <v/>
      </c>
      <c r="W190" s="241" t="n">
        <v>-474.4339013333334</v>
      </c>
      <c r="X190" s="27" t="n">
        <v>-194.9715151831606</v>
      </c>
      <c r="Y190" s="28">
        <f>Y186*$E$190+SUMIFS(Aut_Ajustes_Manuais!$G:$G,Aut_Ajustes_Manuais!$I:$I,DRE!W$4,Aut_Ajustes_Manuais!$F:$F,"  -  INSS sobre 13º Salários")</f>
        <v/>
      </c>
      <c r="Z190" s="241" t="n">
        <v>-480.9112586666669</v>
      </c>
      <c r="AA190" s="27" t="n">
        <v>-235.6188237968662</v>
      </c>
      <c r="AB190" s="28">
        <f>AB186*$E$190+SUMIFS(Aut_Ajustes_Manuais!$G:$G,Aut_Ajustes_Manuais!$I:$I,DRE!Z$4,Aut_Ajustes_Manuais!$F:$F,"  -  INSS sobre 13º Salários")</f>
        <v/>
      </c>
      <c r="AC190" s="241" t="n">
        <v>-477.132069333333</v>
      </c>
      <c r="AD190" s="27" t="n">
        <v>-217.938028534534</v>
      </c>
      <c r="AE190" s="28">
        <f>AE186*$E$190+SUMIFS(Aut_Ajustes_Manuais!$G:$G,Aut_Ajustes_Manuais!$I:$I,DRE!AC$4,Aut_Ajustes_Manuais!$F:$F,"  -  INSS sobre 13º Salários")</f>
        <v/>
      </c>
      <c r="AF190" s="241" t="n">
        <v>-458.5922293333334</v>
      </c>
      <c r="AG190" s="27" t="n">
        <v>-204.5027551639966</v>
      </c>
      <c r="AH190" s="28">
        <f>AH186*$E$190+SUMIFS(Aut_Ajustes_Manuais!$G:$G,Aut_Ajustes_Manuais!$I:$I,DRE!AF$4,Aut_Ajustes_Manuais!$F:$F,"  -  INSS sobre 13º Salários")</f>
        <v/>
      </c>
      <c r="AI190" s="241" t="n">
        <v>-356.3836539999999</v>
      </c>
      <c r="AJ190" s="27" t="n">
        <v>-201.6069838571549</v>
      </c>
      <c r="AK190" s="28">
        <f>AK186*$E$190+SUMIFS(Aut_Ajustes_Manuais!$G:$G,Aut_Ajustes_Manuais!$I:$I,DRE!AI$4,Aut_Ajustes_Manuais!$F:$F,"  -  INSS sobre 13º Salários")</f>
        <v/>
      </c>
      <c r="AL190" s="241" t="n">
        <v>-1867.91</v>
      </c>
      <c r="AM190" s="27" t="n">
        <v>-209.7160419522143</v>
      </c>
      <c r="AN190" s="28">
        <f>AN186*$E$190+SUMIFS(Aut_Ajustes_Manuais!$G:$G,Aut_Ajustes_Manuais!$I:$I,DRE!AL$4,Aut_Ajustes_Manuais!$F:$F,"  -  INSS sobre 13º Salários")</f>
        <v/>
      </c>
      <c r="AO190" s="241" t="n">
        <v>-1867.91</v>
      </c>
      <c r="AP190" s="27" t="n">
        <v>-215.1130771064072</v>
      </c>
      <c r="AQ190" s="28">
        <f>AQ186*$E$190+SUMIFS(Aut_Ajustes_Manuais!$G:$G,Aut_Ajustes_Manuais!$I:$I,DRE!AO$4,Aut_Ajustes_Manuais!$F:$F,"  -  INSS sobre 13º Salários")</f>
        <v/>
      </c>
      <c r="AR190" s="241">
        <f>SUMIFS($H190:$AO190,$H$5:$AO$5,"&lt;"&amp;MONTH(TODAY()),$H$6:$AO$6,"REAL 25")</f>
        <v/>
      </c>
      <c r="AS190" s="27">
        <f>SUMIFS($I190:$AP190,$I$5:$AP$5,"&lt;"&amp;MONTH(TODAY()),$I$6:$AP$6,"ORÇADO ")</f>
        <v/>
      </c>
      <c r="AT190" s="28">
        <f>SUMIFS($J190:$AQ190,$J$5:$AQ$5,"&lt;"&amp;MONTH(TODAY()),$J$6:$AQ$6,"REAL 26")</f>
        <v/>
      </c>
      <c r="AU190" s="241">
        <f>SUM(H190,K190,N190,Q190,T190,W190,Z190,AC190,AF190,AI190,AL190,AO190)</f>
        <v/>
      </c>
      <c r="AV190" s="27">
        <f>SUM(I190,L190,O190,R190,U190,X190,AA190,AD190,AG190,AJ190,AM190,AP190)</f>
        <v/>
      </c>
      <c r="AW190" s="28">
        <f>SUM(J190,M190,P190,S190,V190,Y190,AB190,AE190,AH190,AK190,AN190,AQ190)</f>
        <v/>
      </c>
      <c r="AX190" s="241">
        <f>SUM(H190,K190,N190)</f>
        <v/>
      </c>
      <c r="AY190" s="27">
        <f>SUM(I190,L190,O190)</f>
        <v/>
      </c>
      <c r="AZ190" s="28">
        <f>SUM(J190,M190,P190)</f>
        <v/>
      </c>
      <c r="BA190" s="241">
        <f>SUM(Q190,T190,W190)</f>
        <v/>
      </c>
      <c r="BB190" s="27">
        <f>SUM(R190,U190,X190)</f>
        <v/>
      </c>
      <c r="BC190" s="28">
        <f>SUM(S190,V190,Y190)</f>
        <v/>
      </c>
      <c r="BD190" s="241">
        <f>SUM(Z190,AC190,AF190)</f>
        <v/>
      </c>
      <c r="BE190" s="27">
        <f>SUM(AA190,AD190,AG190)</f>
        <v/>
      </c>
      <c r="BF190" s="28">
        <f>SUM(AB190,AE190,AH190)</f>
        <v/>
      </c>
      <c r="BG190" s="241">
        <f>SUM(AI190,AL190,AO190)</f>
        <v/>
      </c>
      <c r="BH190" s="27">
        <f>SUM(AJ190,AM190,AP190)</f>
        <v/>
      </c>
      <c r="BI190" s="28">
        <f>SUM(AK190,AN190,AQ190)</f>
        <v/>
      </c>
      <c r="BK190" s="442">
        <f>SUM(I190,L190,O190,R190,U190,X190,AA190,AD190,AG190,AJ190,AM190,AP190)</f>
        <v/>
      </c>
      <c r="BL190" s="442">
        <f>BK190-AV190</f>
        <v/>
      </c>
      <c r="BM190" s="442">
        <f>SUM(J190,M190,P190,S190,V190)</f>
        <v/>
      </c>
      <c r="BN190" s="442">
        <f>BM190-AT190</f>
        <v/>
      </c>
      <c r="BP190" s="463">
        <f>_xlfn.FORMULATEXT(V190) &amp; "+SOMASES(Aut_Ajustes_Manuais!$G:$G;Aut_Ajustes_Manuais!$I:$I;DRE!T$4;Aut_Ajustes_Manuais!$F:$F;""" &amp; A190 &amp; """)"</f>
        <v/>
      </c>
    </row>
    <row r="191" outlineLevel="1" customFormat="1" s="463">
      <c r="A191" s="22" t="inlineStr">
        <is>
          <t xml:space="preserve">  -  INSS sobre Férias</t>
        </is>
      </c>
      <c r="B191" s="468" t="n"/>
      <c r="C191" s="465" t="n"/>
      <c r="D191" s="97" t="inlineStr">
        <is>
          <t>INSS s/ Férias</t>
        </is>
      </c>
      <c r="E191" s="98" t="n">
        <v>0.0222</v>
      </c>
      <c r="F191" s="41" t="n"/>
      <c r="G191" s="33" t="n"/>
      <c r="H191" s="241" t="n">
        <v>0</v>
      </c>
      <c r="I191" s="27" t="n">
        <v>-79.01496636288319</v>
      </c>
      <c r="J191" s="28">
        <f>SUMIFS(Aut_BlueMe_Sem_Pedido!$J:$J,Aut_BlueMe_Sem_Pedido!$Q:$Q,DRE!H$4,Aut_BlueMe_Sem_Pedido!$H:$H,DRE!$A191)+SUMIFS(Aut_Ajustes_Manuais!$G:$G,Aut_Ajustes_Manuais!$I:$I,DRE!H$4,Aut_Ajustes_Manuais!$F:$F,"  -  INSS sobre Férias")</f>
        <v/>
      </c>
      <c r="K191" s="241" t="n">
        <v>0</v>
      </c>
      <c r="L191" s="27" t="n">
        <v>-79.49596661596493</v>
      </c>
      <c r="M191" s="28">
        <f>SUMIFS(Aut_BlueMe_Sem_Pedido!$J:$J,Aut_BlueMe_Sem_Pedido!$Q:$Q,DRE!K$4,Aut_BlueMe_Sem_Pedido!$H:$H,DRE!$A191)+SUMIFS(Aut_Ajustes_Manuais!$G:$G,Aut_Ajustes_Manuais!$I:$I,DRE!K$4,Aut_Ajustes_Manuais!$F:$F,"  -  INSS sobre Férias")</f>
        <v/>
      </c>
      <c r="N191" s="241" t="n">
        <v>0</v>
      </c>
      <c r="O191" s="27" t="n">
        <v>-87.58516939296234</v>
      </c>
      <c r="P191" s="28">
        <f>SUMIFS(Aut_BlueMe_Sem_Pedido!$J:$J,Aut_BlueMe_Sem_Pedido!$Q:$Q,DRE!N$4,Aut_BlueMe_Sem_Pedido!$H:$H,DRE!$A191)+SUMIFS(Aut_Ajustes_Manuais!$G:$G,Aut_Ajustes_Manuais!$I:$I,DRE!N$4,Aut_Ajustes_Manuais!$F:$F,"  -  INSS sobre Férias")</f>
        <v/>
      </c>
      <c r="Q191" s="241" t="n">
        <v>0</v>
      </c>
      <c r="R191" s="27" t="n">
        <v>-83.7777426284264</v>
      </c>
      <c r="S191" s="28">
        <f>SUMIFS(Aut_BlueMe_Sem_Pedido!$J:$J,Aut_BlueMe_Sem_Pedido!$Q:$Q,DRE!Q$4,Aut_BlueMe_Sem_Pedido!$H:$H,DRE!$A191)+SUMIFS(Aut_Ajustes_Manuais!$G:$G,Aut_Ajustes_Manuais!$I:$I,DRE!Q$4,Aut_Ajustes_Manuais!$F:$F,"  -  INSS sobre Férias")</f>
        <v/>
      </c>
      <c r="T191" s="241" t="n">
        <v>0</v>
      </c>
      <c r="U191" s="27" t="n">
        <v>-93.27338391779442</v>
      </c>
      <c r="V191" s="28">
        <f>SUMIFS(Aut_BlueMe_Sem_Pedido!$J:$J,Aut_BlueMe_Sem_Pedido!$Q:$Q,DRE!T$4,Aut_BlueMe_Sem_Pedido!$H:$H,DRE!$A191)+SUMIFS(Aut_Ajustes_Manuais!$G:$G,Aut_Ajustes_Manuais!$I:$I,DRE!T$4,Aut_Ajustes_Manuais!$F:$F,"  -  INSS sobre Férias")</f>
        <v/>
      </c>
      <c r="W191" s="241" t="n">
        <v>0</v>
      </c>
      <c r="X191" s="27" t="n">
        <v>-86.3427061329342</v>
      </c>
      <c r="Y191" s="28">
        <f>SUMIFS(Aut_BlueMe_Sem_Pedido!$J:$J,Aut_BlueMe_Sem_Pedido!$Q:$Q,DRE!W$4,Aut_BlueMe_Sem_Pedido!$H:$H,DRE!$A191)+SUMIFS(Aut_Ajustes_Manuais!$G:$G,Aut_Ajustes_Manuais!$I:$I,DRE!W$4,Aut_Ajustes_Manuais!$F:$F,"  -  INSS sobre Férias")</f>
        <v/>
      </c>
      <c r="Z191" s="241" t="n">
        <v>0</v>
      </c>
      <c r="AA191" s="27" t="n">
        <v>-104.3432772390821</v>
      </c>
      <c r="AB191" s="28">
        <f>SUMIFS(Aut_BlueMe_Sem_Pedido!$J:$J,Aut_BlueMe_Sem_Pedido!$Q:$Q,DRE!Z$4,Aut_BlueMe_Sem_Pedido!$H:$H,DRE!$A191)+SUMIFS(Aut_Ajustes_Manuais!$G:$G,Aut_Ajustes_Manuais!$I:$I,DRE!Z$4,Aut_Ajustes_Manuais!$F:$F,"  -  INSS sobre Férias")</f>
        <v/>
      </c>
      <c r="AC191" s="241" t="n">
        <v>0</v>
      </c>
      <c r="AD191" s="27" t="n">
        <v>-96.51337599377452</v>
      </c>
      <c r="AE191" s="28">
        <f>SUMIFS(Aut_BlueMe_Sem_Pedido!$J:$J,Aut_BlueMe_Sem_Pedido!$Q:$Q,DRE!AC$4,Aut_BlueMe_Sem_Pedido!$H:$H,DRE!$A191)+SUMIFS(Aut_Ajustes_Manuais!$G:$G,Aut_Ajustes_Manuais!$I:$I,DRE!AC$4,Aut_Ajustes_Manuais!$F:$F,"  -  INSS sobre Férias")</f>
        <v/>
      </c>
      <c r="AF191" s="241" t="n">
        <v>0</v>
      </c>
      <c r="AG191" s="27" t="n">
        <v>-90.56359476876746</v>
      </c>
      <c r="AH191" s="28">
        <f>SUMIFS(Aut_BlueMe_Sem_Pedido!$J:$J,Aut_BlueMe_Sem_Pedido!$Q:$Q,DRE!AF$4,Aut_BlueMe_Sem_Pedido!$H:$H,DRE!$A191)+SUMIFS(Aut_Ajustes_Manuais!$G:$G,Aut_Ajustes_Manuais!$I:$I,DRE!AF$4,Aut_Ajustes_Manuais!$F:$F,"  -  INSS sobre Férias")</f>
        <v/>
      </c>
      <c r="AI191" s="241" t="n">
        <v>0</v>
      </c>
      <c r="AJ191" s="27" t="n">
        <v>-89.2812088225951</v>
      </c>
      <c r="AK191" s="28">
        <f>SUMIFS(Aut_BlueMe_Sem_Pedido!$J:$J,Aut_BlueMe_Sem_Pedido!$Q:$Q,DRE!AI$4,Aut_BlueMe_Sem_Pedido!$H:$H,DRE!$A191)+SUMIFS(Aut_Ajustes_Manuais!$G:$G,Aut_Ajustes_Manuais!$I:$I,DRE!AI$4,Aut_Ajustes_Manuais!$F:$F,"  -  INSS sobre Férias")</f>
        <v/>
      </c>
      <c r="AL191" s="241" t="n">
        <v>0</v>
      </c>
      <c r="AM191" s="27" t="n">
        <v>-92.87228734223871</v>
      </c>
      <c r="AN191" s="28">
        <f>SUMIFS(Aut_BlueMe_Sem_Pedido!$J:$J,Aut_BlueMe_Sem_Pedido!$Q:$Q,DRE!AL$4,Aut_BlueMe_Sem_Pedido!$H:$H,DRE!$A191)+SUMIFS(Aut_Ajustes_Manuais!$G:$G,Aut_Ajustes_Manuais!$I:$I,DRE!AL$4,Aut_Ajustes_Manuais!$F:$F,"  -  INSS sobre Férias")</f>
        <v/>
      </c>
      <c r="AO191" s="241" t="n">
        <v>0</v>
      </c>
      <c r="AP191" s="27" t="n">
        <v>-95.26235247493165</v>
      </c>
      <c r="AQ191" s="28">
        <f>SUMIFS(Aut_BlueMe_Sem_Pedido!$J:$J,Aut_BlueMe_Sem_Pedido!$Q:$Q,DRE!AO$4,Aut_BlueMe_Sem_Pedido!$H:$H,DRE!$A191)+SUMIFS(Aut_Ajustes_Manuais!$G:$G,Aut_Ajustes_Manuais!$I:$I,DRE!AO$4,Aut_Ajustes_Manuais!$F:$F,"  -  INSS sobre Férias")</f>
        <v/>
      </c>
      <c r="AR191" s="241">
        <f>SUMIFS($H191:$AO191,$H$5:$AO$5,"&lt;"&amp;MONTH(TODAY()),$H$6:$AO$6,"REAL 25")</f>
        <v/>
      </c>
      <c r="AS191" s="27">
        <f>SUMIFS($I191:$AP191,$I$5:$AP$5,"&lt;"&amp;MONTH(TODAY()),$I$6:$AP$6,"ORÇADO ")</f>
        <v/>
      </c>
      <c r="AT191" s="28">
        <f>SUMIFS($J191:$AQ191,$J$5:$AQ$5,"&lt;"&amp;MONTH(TODAY()),$J$6:$AQ$6,"REAL 26")</f>
        <v/>
      </c>
      <c r="AU191" s="241">
        <f>SUM(H191,K191,N191,Q191,T191,W191,Z191,AC191,AF191,AI191,AL191,AO191)</f>
        <v/>
      </c>
      <c r="AV191" s="27">
        <f>SUM(I191,L191,O191,R191,U191,X191,AA191,AD191,AG191,AJ191,AM191,AP191)</f>
        <v/>
      </c>
      <c r="AW191" s="28">
        <f>SUM(J191,M191,P191,S191,V191,Y191,AB191,AE191,AH191,AK191,AN191,AQ191)</f>
        <v/>
      </c>
      <c r="AX191" s="241">
        <f>SUM(H191,K191,N191)</f>
        <v/>
      </c>
      <c r="AY191" s="27">
        <f>SUM(I191,L191,O191)</f>
        <v/>
      </c>
      <c r="AZ191" s="28">
        <f>SUM(J191,M191,P191)</f>
        <v/>
      </c>
      <c r="BA191" s="241">
        <f>SUM(Q191,T191,W191)</f>
        <v/>
      </c>
      <c r="BB191" s="27">
        <f>SUM(R191,U191,X191)</f>
        <v/>
      </c>
      <c r="BC191" s="28">
        <f>SUM(S191,V191,Y191)</f>
        <v/>
      </c>
      <c r="BD191" s="241">
        <f>SUM(Z191,AC191,AF191)</f>
        <v/>
      </c>
      <c r="BE191" s="27">
        <f>SUM(AA191,AD191,AG191)</f>
        <v/>
      </c>
      <c r="BF191" s="28">
        <f>SUM(AB191,AE191,AH191)</f>
        <v/>
      </c>
      <c r="BG191" s="241">
        <f>SUM(AI191,AL191,AO191)</f>
        <v/>
      </c>
      <c r="BH191" s="27">
        <f>SUM(AJ191,AM191,AP191)</f>
        <v/>
      </c>
      <c r="BI191" s="28">
        <f>SUM(AK191,AN191,AQ191)</f>
        <v/>
      </c>
      <c r="BK191" s="442">
        <f>SUM(I191,L191,O191,R191,U191,X191,AA191,AD191,AG191,AJ191,AM191,AP191)</f>
        <v/>
      </c>
      <c r="BL191" s="442">
        <f>BK191-AV191</f>
        <v/>
      </c>
      <c r="BM191" s="442">
        <f>SUM(J191,M191,P191,S191,V191)</f>
        <v/>
      </c>
      <c r="BN191" s="442">
        <f>BM191-AT191</f>
        <v/>
      </c>
      <c r="BP191" s="463">
        <f>_xlfn.FORMULATEXT(V191) &amp; "+SOMASES(Aut_Ajustes_Manuais!$G:$G;Aut_Ajustes_Manuais!$I:$I;DRE!T$4;Aut_Ajustes_Manuais!$F:$F;""" &amp; A191 &amp; """)"</f>
        <v/>
      </c>
    </row>
    <row r="192" outlineLevel="1" customFormat="1" s="463">
      <c r="A192" s="22" t="inlineStr">
        <is>
          <t xml:space="preserve">  -  Rescisão</t>
        </is>
      </c>
      <c r="B192" s="468" t="n"/>
      <c r="C192" s="465" t="n"/>
      <c r="D192" s="97" t="inlineStr">
        <is>
          <t xml:space="preserve">Sugestão - atribuir valor maximo de rescisão por mês </t>
        </is>
      </c>
      <c r="E192" s="98" t="n">
        <v>0.04</v>
      </c>
      <c r="F192" s="41" t="n"/>
      <c r="G192" s="33" t="n"/>
      <c r="H192" s="241" t="n">
        <v>0</v>
      </c>
      <c r="I192" s="27" t="n">
        <v>-5130.425540971232</v>
      </c>
      <c r="J192" s="28">
        <f>SUMIFS(Aut_BlueMe_Sem_Pedido!$J:$J,Aut_BlueMe_Sem_Pedido!$Q:$Q,DRE!H$4,Aut_BlueMe_Sem_Pedido!$H:$H,DRE!$A192)+SUMIFS(Aut_Ajustes_Manuais!$G:$G,Aut_Ajustes_Manuais!$I:$I,DRE!H$4,Aut_Ajustes_Manuais!$F:$F,"  -  Rescisão")</f>
        <v/>
      </c>
      <c r="K192" s="241" t="n">
        <v>0</v>
      </c>
      <c r="L192" s="27" t="n">
        <v>-5161.656788635009</v>
      </c>
      <c r="M192" s="28">
        <f>SUMIFS(Aut_BlueMe_Sem_Pedido!$J:$J,Aut_BlueMe_Sem_Pedido!$Q:$Q,DRE!K$4,Aut_BlueMe_Sem_Pedido!$H:$H,DRE!$A192)+SUMIFS(Aut_Ajustes_Manuais!$G:$G,Aut_Ajustes_Manuais!$I:$I,DRE!K$4,Aut_Ajustes_Manuais!$F:$F,"  -  Rescisão")</f>
        <v/>
      </c>
      <c r="N192" s="241" t="n">
        <v>0</v>
      </c>
      <c r="O192" s="27" t="n">
        <v>-5686.887063904704</v>
      </c>
      <c r="P192" s="428">
        <f>SUMIFS(Aut_BlueMe_Sem_Pedido!$J:$J,Aut_BlueMe_Sem_Pedido!$Q:$Q,DRE!N$4,Aut_BlueMe_Sem_Pedido!$H:$H,DRE!$A192)+SUMIFS(Aut_Ajustes_Manuais!$G:$G,Aut_Ajustes_Manuais!$I:$I,DRE!N$4,Aut_Ajustes_Manuais!$F:$F,"  -  Rescisão")</f>
        <v/>
      </c>
      <c r="Q192" s="241" t="n">
        <v>-7346.29</v>
      </c>
      <c r="R192" s="27" t="n">
        <v>-5439.671625902208</v>
      </c>
      <c r="S192" s="28">
        <f>SUMIFS(Aut_BlueMe_Sem_Pedido!$J:$J,Aut_BlueMe_Sem_Pedido!$Q:$Q,DRE!Q$4,Aut_BlueMe_Sem_Pedido!$H:$H,DRE!$A192)+SUMIFS(Aut_Ajustes_Manuais!$G:$G,Aut_Ajustes_Manuais!$I:$I,DRE!Q$4,Aut_Ajustes_Manuais!$F:$F,"  -  Rescisão")</f>
        <v/>
      </c>
      <c r="T192" s="241" t="n">
        <v>0</v>
      </c>
      <c r="U192" s="27" t="n">
        <v>-6056.221664981375</v>
      </c>
      <c r="V192" s="28">
        <f>SUMIFS(Aut_BlueMe_Sem_Pedido!$J:$J,Aut_BlueMe_Sem_Pedido!$Q:$Q,DRE!T$4,Aut_BlueMe_Sem_Pedido!$H:$H,DRE!$A192)+SUMIFS(Aut_Ajustes_Manuais!$G:$G,Aut_Ajustes_Manuais!$I:$I,DRE!T$4,Aut_Ajustes_Manuais!$F:$F,"  -  Rescisão")</f>
        <v/>
      </c>
      <c r="W192" s="241" t="n">
        <v>0</v>
      </c>
      <c r="X192" s="27" t="n">
        <v>-5606.214179559074</v>
      </c>
      <c r="Y192" s="28">
        <f>SUMIFS(Aut_BlueMe_Sem_Pedido!$J:$J,Aut_BlueMe_Sem_Pedido!$Q:$Q,DRE!W$4,Aut_BlueMe_Sem_Pedido!$H:$H,DRE!$A192)+SUMIFS(Aut_Ajustes_Manuais!$G:$G,Aut_Ajustes_Manuais!$I:$I,DRE!W$4,Aut_Ajustes_Manuais!$F:$F,"  -  Rescisão")</f>
        <v/>
      </c>
      <c r="Z192" s="241" t="n">
        <v>-4141.64</v>
      </c>
      <c r="AA192" s="27" t="n">
        <v>-6774.987565235424</v>
      </c>
      <c r="AB192" s="28">
        <f>SUMIFS(Aut_BlueMe_Sem_Pedido!$J:$J,Aut_BlueMe_Sem_Pedido!$Q:$Q,DRE!Z$4,Aut_BlueMe_Sem_Pedido!$H:$H,DRE!$A192)+SUMIFS(Aut_Ajustes_Manuais!$G:$G,Aut_Ajustes_Manuais!$I:$I,DRE!Z$4,Aut_Ajustes_Manuais!$F:$F,"  -  Rescisão")</f>
        <v/>
      </c>
      <c r="AC192" s="241" t="n">
        <v>-9730.360000000001</v>
      </c>
      <c r="AD192" s="27" t="n">
        <v>-6266.593685173249</v>
      </c>
      <c r="AE192" s="28">
        <f>SUMIFS(Aut_BlueMe_Sem_Pedido!$J:$J,Aut_BlueMe_Sem_Pedido!$Q:$Q,DRE!AC$4,Aut_BlueMe_Sem_Pedido!$H:$H,DRE!$A192)+SUMIFS(Aut_Ajustes_Manuais!$G:$G,Aut_Ajustes_Manuais!$I:$I,DRE!AC$4,Aut_Ajustes_Manuais!$F:$F,"  -  Rescisão")</f>
        <v/>
      </c>
      <c r="AF192" s="241" t="n">
        <v>-2310.61</v>
      </c>
      <c r="AG192" s="27" t="n">
        <v>-5880.275611964448</v>
      </c>
      <c r="AH192" s="28">
        <f>SUMIFS(Aut_BlueMe_Sem_Pedido!$J:$J,Aut_BlueMe_Sem_Pedido!$Q:$Q,DRE!AF$4,Aut_BlueMe_Sem_Pedido!$H:$H,DRE!$A192)+SUMIFS(Aut_Ajustes_Manuais!$G:$G,Aut_Ajustes_Manuais!$I:$I,DRE!AF$4,Aut_Ajustes_Manuais!$F:$F,"  -  Rescisão")</f>
        <v/>
      </c>
      <c r="AI192" s="241" t="n">
        <v>-43432.21</v>
      </c>
      <c r="AJ192" s="27" t="n">
        <v>-5797.010555805217</v>
      </c>
      <c r="AK192" s="28">
        <f>SUMIFS(Aut_BlueMe_Sem_Pedido!$J:$J,Aut_BlueMe_Sem_Pedido!$Q:$Q,DRE!AI$4,Aut_BlueMe_Sem_Pedido!$H:$H,DRE!$A192)+SUMIFS(Aut_Ajustes_Manuais!$G:$G,Aut_Ajustes_Manuais!$I:$I,DRE!AI$4,Aut_Ajustes_Manuais!$F:$F,"  -  Rescisão")</f>
        <v/>
      </c>
      <c r="AL192" s="241" t="n">
        <v>0</v>
      </c>
      <c r="AM192" s="27" t="n">
        <v>-6030.178546691904</v>
      </c>
      <c r="AN192" s="28">
        <f>SUMIFS(Aut_BlueMe_Sem_Pedido!$J:$J,Aut_BlueMe_Sem_Pedido!$Q:$Q,DRE!AL$4,Aut_BlueMe_Sem_Pedido!$H:$H,DRE!$A192)+SUMIFS(Aut_Ajustes_Manuais!$G:$G,Aut_Ajustes_Manuais!$I:$I,DRE!AL$4,Aut_Ajustes_Manuais!$F:$F,"  -  Rescisão")</f>
        <v/>
      </c>
      <c r="AO192" s="241" t="n">
        <v>-20803.28</v>
      </c>
      <c r="AP192" s="27" t="n">
        <v>-6185.364984980546</v>
      </c>
      <c r="AQ192" s="28">
        <f>SUMIFS(Aut_BlueMe_Sem_Pedido!$J:$J,Aut_BlueMe_Sem_Pedido!$Q:$Q,DRE!AO$4,Aut_BlueMe_Sem_Pedido!$H:$H,DRE!$A192)+SUMIFS(Aut_Ajustes_Manuais!$G:$G,Aut_Ajustes_Manuais!$I:$I,DRE!AO$4,Aut_Ajustes_Manuais!$F:$F,"  -  Rescisão")</f>
        <v/>
      </c>
      <c r="AR192" s="241">
        <f>SUMIFS($H192:$AO192,$H$5:$AO$5,"&lt;"&amp;MONTH(TODAY()),$H$6:$AO$6,"REAL 25")</f>
        <v/>
      </c>
      <c r="AS192" s="27">
        <f>SUMIFS($I192:$AP192,$I$5:$AP$5,"&lt;"&amp;MONTH(TODAY()),$I$6:$AP$6,"ORÇADO ")</f>
        <v/>
      </c>
      <c r="AT192" s="28">
        <f>SUMIFS($J192:$AQ192,$J$5:$AQ$5,"&lt;"&amp;MONTH(TODAY()),$J$6:$AQ$6,"REAL 26")</f>
        <v/>
      </c>
      <c r="AU192" s="241">
        <f>SUM(H192,K192,N192,Q192,T192,W192,Z192,AC192,AF192,AI192,AL192,AO192)</f>
        <v/>
      </c>
      <c r="AV192" s="27">
        <f>SUM(I192,L192,O192,R192,U192,X192,AA192,AD192,AG192,AJ192,AM192,AP192)</f>
        <v/>
      </c>
      <c r="AW192" s="28">
        <f>SUM(J192,M192,P192,S192,V192,Y192,AB192,AE192,AH192,AK192,AN192,AQ192)</f>
        <v/>
      </c>
      <c r="AX192" s="241">
        <f>SUM(H192,K192,N192)</f>
        <v/>
      </c>
      <c r="AY192" s="27">
        <f>SUM(I192,L192,O192)</f>
        <v/>
      </c>
      <c r="AZ192" s="28">
        <f>SUM(J192,M192,P192)</f>
        <v/>
      </c>
      <c r="BA192" s="241">
        <f>SUM(Q192,T192,W192)</f>
        <v/>
      </c>
      <c r="BB192" s="27">
        <f>SUM(R192,U192,X192)</f>
        <v/>
      </c>
      <c r="BC192" s="28">
        <f>SUM(S192,V192,Y192)</f>
        <v/>
      </c>
      <c r="BD192" s="241">
        <f>SUM(Z192,AC192,AF192)</f>
        <v/>
      </c>
      <c r="BE192" s="27">
        <f>SUM(AA192,AD192,AG192)</f>
        <v/>
      </c>
      <c r="BF192" s="28">
        <f>SUM(AB192,AE192,AH192)</f>
        <v/>
      </c>
      <c r="BG192" s="241">
        <f>SUM(AI192,AL192,AO192)</f>
        <v/>
      </c>
      <c r="BH192" s="27">
        <f>SUM(AJ192,AM192,AP192)</f>
        <v/>
      </c>
      <c r="BI192" s="28">
        <f>SUM(AK192,AN192,AQ192)</f>
        <v/>
      </c>
      <c r="BK192" s="442">
        <f>SUM(I192,L192,O192,R192,U192,X192,AA192,AD192,AG192,AJ192,AM192,AP192)</f>
        <v/>
      </c>
      <c r="BL192" s="442">
        <f>BK192-AV192</f>
        <v/>
      </c>
      <c r="BM192" s="442">
        <f>SUM(J192,M192,P192,S192,V192)</f>
        <v/>
      </c>
      <c r="BN192" s="442">
        <f>BM192-AT192</f>
        <v/>
      </c>
      <c r="BP192" s="463">
        <f>_xlfn.FORMULATEXT(V192) &amp; "+SOMASES(Aut_Ajustes_Manuais!$G:$G;Aut_Ajustes_Manuais!$I:$I;DRE!T$4;Aut_Ajustes_Manuais!$F:$F;""" &amp; A192 &amp; """)"</f>
        <v/>
      </c>
    </row>
    <row r="193" outlineLevel="1" customFormat="1" s="463">
      <c r="A193" s="22" t="inlineStr">
        <is>
          <t xml:space="preserve">  -  Multa Rescisória</t>
        </is>
      </c>
      <c r="B193" s="468" t="n"/>
      <c r="C193" s="465" t="n"/>
      <c r="D193" s="97" t="inlineStr">
        <is>
          <t xml:space="preserve"> 40% do saldo do FGTS do colaborador</t>
        </is>
      </c>
      <c r="E193" s="98" t="n">
        <v>0</v>
      </c>
      <c r="F193" s="41" t="n"/>
      <c r="G193" s="33" t="n"/>
      <c r="H193" s="241" t="n">
        <v>0</v>
      </c>
      <c r="I193" s="27" t="n"/>
      <c r="J193" s="28">
        <f>SUMIFS(Aut_BlueMe_Sem_Pedido!$J:$J,Aut_BlueMe_Sem_Pedido!$Q:$Q,DRE!H$4,Aut_BlueMe_Sem_Pedido!$H:$H,DRE!$A193)+SUMIFS(Aut_Ajustes_Manuais!$G:$G,Aut_Ajustes_Manuais!$I:$I,DRE!H$4,Aut_Ajustes_Manuais!$F:$F,"  -  Multa Rescisória")</f>
        <v/>
      </c>
      <c r="K193" s="241" t="n">
        <v>0</v>
      </c>
      <c r="L193" s="27" t="n"/>
      <c r="M193" s="28">
        <f>SUMIFS(Aut_BlueMe_Sem_Pedido!$J:$J,Aut_BlueMe_Sem_Pedido!$Q:$Q,DRE!K$4,Aut_BlueMe_Sem_Pedido!$H:$H,DRE!$A193)+SUMIFS(Aut_Ajustes_Manuais!$G:$G,Aut_Ajustes_Manuais!$I:$I,DRE!K$4,Aut_Ajustes_Manuais!$F:$F,"  -  Multa Rescisória")</f>
        <v/>
      </c>
      <c r="N193" s="241" t="n">
        <v>0</v>
      </c>
      <c r="O193" s="27" t="n"/>
      <c r="P193" s="28">
        <f>SUMIFS(Aut_BlueMe_Sem_Pedido!$J:$J,Aut_BlueMe_Sem_Pedido!$Q:$Q,DRE!N$4,Aut_BlueMe_Sem_Pedido!$H:$H,DRE!$A193)+SUMIFS(Aut_Ajustes_Manuais!$G:$G,Aut_Ajustes_Manuais!$I:$I,DRE!N$4,Aut_Ajustes_Manuais!$F:$F,"  -  Multa Rescisória")</f>
        <v/>
      </c>
      <c r="Q193" s="241" t="n">
        <v>-4300.66</v>
      </c>
      <c r="R193" s="27" t="n"/>
      <c r="S193" s="28">
        <f>SUMIFS(Aut_BlueMe_Sem_Pedido!$J:$J,Aut_BlueMe_Sem_Pedido!$Q:$Q,DRE!Q$4,Aut_BlueMe_Sem_Pedido!$H:$H,DRE!$A193)+SUMIFS(Aut_Ajustes_Manuais!$G:$G,Aut_Ajustes_Manuais!$I:$I,DRE!Q$4,Aut_Ajustes_Manuais!$F:$F,"  -  Multa Rescisória")</f>
        <v/>
      </c>
      <c r="T193" s="241" t="n">
        <v>0</v>
      </c>
      <c r="U193" s="27" t="n"/>
      <c r="V193" s="28">
        <f>SUMIFS(Aut_BlueMe_Sem_Pedido!$J:$J,Aut_BlueMe_Sem_Pedido!$Q:$Q,DRE!T$4,Aut_BlueMe_Sem_Pedido!$H:$H,DRE!$A193)+SUMIFS(Aut_Ajustes_Manuais!$G:$G,Aut_Ajustes_Manuais!$I:$I,DRE!T$4,Aut_Ajustes_Manuais!$F:$F,"  -  Multa Rescisória")</f>
        <v/>
      </c>
      <c r="W193" s="241" t="n">
        <v>0</v>
      </c>
      <c r="X193" s="27" t="n"/>
      <c r="Y193" s="28">
        <f>SUMIFS(Aut_BlueMe_Sem_Pedido!$J:$J,Aut_BlueMe_Sem_Pedido!$Q:$Q,DRE!W$4,Aut_BlueMe_Sem_Pedido!$H:$H,DRE!$A193)+SUMIFS(Aut_Ajustes_Manuais!$G:$G,Aut_Ajustes_Manuais!$I:$I,DRE!W$4,Aut_Ajustes_Manuais!$F:$F,"  -  Multa Rescisória")</f>
        <v/>
      </c>
      <c r="Z193" s="241" t="n">
        <v>0</v>
      </c>
      <c r="AA193" s="27" t="n"/>
      <c r="AB193" s="28">
        <f>SUMIFS(Aut_BlueMe_Sem_Pedido!$J:$J,Aut_BlueMe_Sem_Pedido!$Q:$Q,DRE!Z$4,Aut_BlueMe_Sem_Pedido!$H:$H,DRE!$A193)+SUMIFS(Aut_Ajustes_Manuais!$G:$G,Aut_Ajustes_Manuais!$I:$I,DRE!Z$4,Aut_Ajustes_Manuais!$F:$F,"  -  Multa Rescisória")</f>
        <v/>
      </c>
      <c r="AC193" s="241" t="n">
        <v>-2594.95</v>
      </c>
      <c r="AD193" s="27" t="n"/>
      <c r="AE193" s="28">
        <f>SUMIFS(Aut_BlueMe_Sem_Pedido!$J:$J,Aut_BlueMe_Sem_Pedido!$Q:$Q,DRE!AC$4,Aut_BlueMe_Sem_Pedido!$H:$H,DRE!$A193)+SUMIFS(Aut_Ajustes_Manuais!$G:$G,Aut_Ajustes_Manuais!$I:$I,DRE!AC$4,Aut_Ajustes_Manuais!$F:$F,"  -  Multa Rescisória")</f>
        <v/>
      </c>
      <c r="AF193" s="241" t="n">
        <v>-125.47</v>
      </c>
      <c r="AG193" s="27" t="n"/>
      <c r="AH193" s="28">
        <f>SUMIFS(Aut_BlueMe_Sem_Pedido!$J:$J,Aut_BlueMe_Sem_Pedido!$Q:$Q,DRE!AF$4,Aut_BlueMe_Sem_Pedido!$H:$H,DRE!$A193)+SUMIFS(Aut_Ajustes_Manuais!$G:$G,Aut_Ajustes_Manuais!$I:$I,DRE!AF$4,Aut_Ajustes_Manuais!$F:$F,"  -  Multa Rescisória")</f>
        <v/>
      </c>
      <c r="AI193" s="241" t="n">
        <v>-7425.48</v>
      </c>
      <c r="AJ193" s="27" t="n"/>
      <c r="AK193" s="28">
        <f>SUMIFS(Aut_BlueMe_Sem_Pedido!$J:$J,Aut_BlueMe_Sem_Pedido!$Q:$Q,DRE!AI$4,Aut_BlueMe_Sem_Pedido!$H:$H,DRE!$A193)+SUMIFS(Aut_Ajustes_Manuais!$G:$G,Aut_Ajustes_Manuais!$I:$I,DRE!AI$4,Aut_Ajustes_Manuais!$F:$F,"  -  Multa Rescisória")</f>
        <v/>
      </c>
      <c r="AL193" s="241" t="n">
        <v>0</v>
      </c>
      <c r="AM193" s="27" t="n"/>
      <c r="AN193" s="28">
        <f>SUMIFS(Aut_BlueMe_Sem_Pedido!$J:$J,Aut_BlueMe_Sem_Pedido!$Q:$Q,DRE!AL$4,Aut_BlueMe_Sem_Pedido!$H:$H,DRE!$A193)+SUMIFS(Aut_Ajustes_Manuais!$G:$G,Aut_Ajustes_Manuais!$I:$I,DRE!AL$4,Aut_Ajustes_Manuais!$F:$F,"  -  Multa Rescisória")</f>
        <v/>
      </c>
      <c r="AO193" s="241" t="n">
        <v>0</v>
      </c>
      <c r="AP193" s="27" t="n"/>
      <c r="AQ193" s="28">
        <f>SUMIFS(Aut_BlueMe_Sem_Pedido!$J:$J,Aut_BlueMe_Sem_Pedido!$Q:$Q,DRE!AO$4,Aut_BlueMe_Sem_Pedido!$H:$H,DRE!$A193)+SUMIFS(Aut_Ajustes_Manuais!$G:$G,Aut_Ajustes_Manuais!$I:$I,DRE!AO$4,Aut_Ajustes_Manuais!$F:$F,"  -  Multa Rescisória")</f>
        <v/>
      </c>
      <c r="AR193" s="241">
        <f>SUMIFS($H193:$AO193,$H$5:$AO$5,"&lt;"&amp;MONTH(TODAY()),$H$6:$AO$6,"REAL 25")</f>
        <v/>
      </c>
      <c r="AS193" s="27">
        <f>SUMIFS($I193:$AP193,$I$5:$AP$5,"&lt;"&amp;MONTH(TODAY()),$I$6:$AP$6,"ORÇADO ")</f>
        <v/>
      </c>
      <c r="AT193" s="28">
        <f>SUMIFS($J193:$AQ193,$J$5:$AQ$5,"&lt;"&amp;MONTH(TODAY()),$J$6:$AQ$6,"REAL 26")</f>
        <v/>
      </c>
      <c r="AU193" s="241">
        <f>SUM(H193,K193,N193,Q193,T193,W193,Z193,AC193,AF193,AI193,AL193,AO193)</f>
        <v/>
      </c>
      <c r="AV193" s="27">
        <f>SUM(I193,L193,O193,R193,U193,X193,AA193,AD193,AG193,AJ193,AM193,AP193)</f>
        <v/>
      </c>
      <c r="AW193" s="28">
        <f>SUM(J193,M193,P193,S193,V193,Y193,AB193,AE193,AH193,AK193,AN193,AQ193)</f>
        <v/>
      </c>
      <c r="AX193" s="241">
        <f>SUM(H193,K193,N193)</f>
        <v/>
      </c>
      <c r="AY193" s="27">
        <f>SUM(I193,L193,O193)</f>
        <v/>
      </c>
      <c r="AZ193" s="28">
        <f>SUM(J193,M193,P193)</f>
        <v/>
      </c>
      <c r="BA193" s="241">
        <f>SUM(Q193,T193,W193)</f>
        <v/>
      </c>
      <c r="BB193" s="27">
        <f>SUM(R193,U193,X193)</f>
        <v/>
      </c>
      <c r="BC193" s="28">
        <f>SUM(S193,V193,Y193)</f>
        <v/>
      </c>
      <c r="BD193" s="241">
        <f>SUM(Z193,AC193,AF193)</f>
        <v/>
      </c>
      <c r="BE193" s="27">
        <f>SUM(AA193,AD193,AG193)</f>
        <v/>
      </c>
      <c r="BF193" s="28">
        <f>SUM(AB193,AE193,AH193)</f>
        <v/>
      </c>
      <c r="BG193" s="241">
        <f>SUM(AI193,AL193,AO193)</f>
        <v/>
      </c>
      <c r="BH193" s="27">
        <f>SUM(AJ193,AM193,AP193)</f>
        <v/>
      </c>
      <c r="BI193" s="28">
        <f>SUM(AK193,AN193,AQ193)</f>
        <v/>
      </c>
      <c r="BK193" s="442">
        <f>SUM(I193,L193,O193,R193,U193,X193,AA193,AD193,AG193,AJ193,AM193,AP193)</f>
        <v/>
      </c>
      <c r="BL193" s="442">
        <f>BK193-AV193</f>
        <v/>
      </c>
      <c r="BM193" s="442">
        <f>SUM(J193,M193,P193,S193,V193)</f>
        <v/>
      </c>
      <c r="BN193" s="442">
        <f>BM193-AT193</f>
        <v/>
      </c>
      <c r="BP193" s="463">
        <f>_xlfn.FORMULATEXT(V193) &amp; "+SOMASES(Aut_Ajustes_Manuais!$G:$G;Aut_Ajustes_Manuais!$I:$I;DRE!T$4;Aut_Ajustes_Manuais!$F:$F;""" &amp; A193 &amp; """)"</f>
        <v/>
      </c>
    </row>
    <row r="194" outlineLevel="1" customFormat="1" s="463">
      <c r="A194" s="22" t="inlineStr">
        <is>
          <t xml:space="preserve">  -  Ações trabalhistas</t>
        </is>
      </c>
      <c r="B194" s="468" t="n"/>
      <c r="C194" s="465" t="n"/>
      <c r="D194" s="97" t="inlineStr">
        <is>
          <t xml:space="preserve">Valor lançado em sistema </t>
        </is>
      </c>
      <c r="E194" s="98" t="n"/>
      <c r="F194" s="41" t="n"/>
      <c r="G194" s="33" t="n"/>
      <c r="H194" s="241" t="n">
        <v>0</v>
      </c>
      <c r="I194" s="27" t="n">
        <v>0</v>
      </c>
      <c r="J194" s="28">
        <f>SUMIFS(Aut_Endividamentos!$N:$N,Aut_Endividamentos!$S:$S,DRE!H$4,Aut_Endividamentos!$G:$G,DRE!$A194)+SUMIFS(Aut_Ajustes_Manuais!$G:$G,Aut_Ajustes_Manuais!$I:$I,DRE!H$4,Aut_Ajustes_Manuais!$F:$F,"  -  Ações trabalhistas")</f>
        <v/>
      </c>
      <c r="K194" s="241" t="n">
        <v>0</v>
      </c>
      <c r="L194" s="27" t="n">
        <v>0</v>
      </c>
      <c r="M194" s="28">
        <f>SUMIFS(Aut_Endividamentos!$N:$N,Aut_Endividamentos!$S:$S,DRE!K$4,Aut_Endividamentos!$G:$G,DRE!$A194)+SUMIFS(Aut_Ajustes_Manuais!$G:$G,Aut_Ajustes_Manuais!$I:$I,DRE!K$4,Aut_Ajustes_Manuais!$F:$F,"  -  Ações trabalhistas")</f>
        <v/>
      </c>
      <c r="N194" s="241" t="n">
        <v>0</v>
      </c>
      <c r="O194" s="27" t="n">
        <v>-2500</v>
      </c>
      <c r="P194" s="28">
        <f>SUMIFS(Aut_Endividamentos!$N:$N,Aut_Endividamentos!$S:$S,DRE!N$4,Aut_Endividamentos!$G:$G,DRE!$A194)+SUMIFS(Aut_Ajustes_Manuais!$G:$G,Aut_Ajustes_Manuais!$I:$I,DRE!N$4,Aut_Ajustes_Manuais!$F:$F,"  -  Ações trabalhistas")</f>
        <v/>
      </c>
      <c r="Q194" s="241" t="n">
        <v>0</v>
      </c>
      <c r="R194" s="27" t="n">
        <v>-2500</v>
      </c>
      <c r="S194" s="28">
        <f>SUMIFS(Aut_Endividamentos!$N:$N,Aut_Endividamentos!$S:$S,DRE!Q$4,Aut_Endividamentos!$G:$G,DRE!$A194)+SUMIFS(Aut_Ajustes_Manuais!$G:$G,Aut_Ajustes_Manuais!$I:$I,DRE!Q$4,Aut_Ajustes_Manuais!$F:$F,"  -  Ações trabalhistas")</f>
        <v/>
      </c>
      <c r="T194" s="241" t="n">
        <v>0</v>
      </c>
      <c r="U194" s="27" t="n">
        <v>-2500</v>
      </c>
      <c r="V194" s="28">
        <f>SUMIFS(Aut_Endividamentos!$N:$N,Aut_Endividamentos!$S:$S,DRE!T$4,Aut_Endividamentos!$G:$G,DRE!$A194)+SUMIFS(Aut_Ajustes_Manuais!$G:$G,Aut_Ajustes_Manuais!$I:$I,DRE!T$4,Aut_Ajustes_Manuais!$F:$F,"  -  Ações trabalhistas")</f>
        <v/>
      </c>
      <c r="W194" s="241" t="n">
        <v>0</v>
      </c>
      <c r="X194" s="27" t="n">
        <v>-2500</v>
      </c>
      <c r="Y194" s="28">
        <f>SUMIFS(Aut_Endividamentos!$N:$N,Aut_Endividamentos!$S:$S,DRE!W$4,Aut_Endividamentos!$G:$G,DRE!$A194)+SUMIFS(Aut_Ajustes_Manuais!$G:$G,Aut_Ajustes_Manuais!$I:$I,DRE!W$4,Aut_Ajustes_Manuais!$F:$F,"  -  Ações trabalhistas")</f>
        <v/>
      </c>
      <c r="Z194" s="241" t="n">
        <v>0</v>
      </c>
      <c r="AA194" s="27" t="n">
        <v>-2500</v>
      </c>
      <c r="AB194" s="28">
        <f>SUMIFS(Aut_Endividamentos!$N:$N,Aut_Endividamentos!$S:$S,DRE!Z$4,Aut_Endividamentos!$G:$G,DRE!$A194)+SUMIFS(Aut_Ajustes_Manuais!$G:$G,Aut_Ajustes_Manuais!$I:$I,DRE!Z$4,Aut_Ajustes_Manuais!$F:$F,"  -  Ações trabalhistas")</f>
        <v/>
      </c>
      <c r="AC194" s="241" t="n">
        <v>0</v>
      </c>
      <c r="AD194" s="27" t="n">
        <v>-2500</v>
      </c>
      <c r="AE194" s="28">
        <f>SUMIFS(Aut_Endividamentos!$N:$N,Aut_Endividamentos!$S:$S,DRE!AC$4,Aut_Endividamentos!$G:$G,DRE!$A194)+SUMIFS(Aut_Ajustes_Manuais!$G:$G,Aut_Ajustes_Manuais!$I:$I,DRE!AC$4,Aut_Ajustes_Manuais!$F:$F,"  -  Ações trabalhistas")</f>
        <v/>
      </c>
      <c r="AF194" s="241" t="n">
        <v>0</v>
      </c>
      <c r="AG194" s="27" t="n">
        <v>-2500</v>
      </c>
      <c r="AH194" s="28">
        <f>SUMIFS(Aut_Endividamentos!$N:$N,Aut_Endividamentos!$S:$S,DRE!AF$4,Aut_Endividamentos!$G:$G,DRE!$A194)+SUMIFS(Aut_Ajustes_Manuais!$G:$G,Aut_Ajustes_Manuais!$I:$I,DRE!AF$4,Aut_Ajustes_Manuais!$F:$F,"  -  Ações trabalhistas")</f>
        <v/>
      </c>
      <c r="AI194" s="241" t="n">
        <v>0</v>
      </c>
      <c r="AJ194" s="27" t="n">
        <v>-2500</v>
      </c>
      <c r="AK194" s="28">
        <f>SUMIFS(Aut_Endividamentos!$N:$N,Aut_Endividamentos!$S:$S,DRE!AI$4,Aut_Endividamentos!$G:$G,DRE!$A194)+SUMIFS(Aut_Ajustes_Manuais!$G:$G,Aut_Ajustes_Manuais!$I:$I,DRE!AI$4,Aut_Ajustes_Manuais!$F:$F,"  -  Ações trabalhistas")</f>
        <v/>
      </c>
      <c r="AL194" s="241" t="n">
        <v>0</v>
      </c>
      <c r="AM194" s="27" t="n">
        <v>-2500</v>
      </c>
      <c r="AN194" s="28">
        <f>SUMIFS(Aut_Endividamentos!$N:$N,Aut_Endividamentos!$S:$S,DRE!AL$4,Aut_Endividamentos!$G:$G,DRE!$A194)+SUMIFS(Aut_Ajustes_Manuais!$G:$G,Aut_Ajustes_Manuais!$I:$I,DRE!AL$4,Aut_Ajustes_Manuais!$F:$F,"  -  Ações trabalhistas")</f>
        <v/>
      </c>
      <c r="AO194" s="241" t="n">
        <v>0</v>
      </c>
      <c r="AP194" s="27" t="n">
        <v>-2500</v>
      </c>
      <c r="AQ194" s="28">
        <f>SUMIFS(Aut_Endividamentos!$N:$N,Aut_Endividamentos!$S:$S,DRE!AO$4,Aut_Endividamentos!$G:$G,DRE!$A194)+SUMIFS(Aut_Ajustes_Manuais!$G:$G,Aut_Ajustes_Manuais!$I:$I,DRE!AO$4,Aut_Ajustes_Manuais!$F:$F,"  -  Ações trabalhistas")</f>
        <v/>
      </c>
      <c r="AR194" s="241">
        <f>SUMIFS($H194:$AO194,$H$5:$AO$5,"&lt;"&amp;MONTH(TODAY()),$H$6:$AO$6,"REAL 25")</f>
        <v/>
      </c>
      <c r="AS194" s="27">
        <f>SUMIFS($I194:$AP194,$I$5:$AP$5,"&lt;"&amp;MONTH(TODAY()),$I$6:$AP$6,"ORÇADO ")</f>
        <v/>
      </c>
      <c r="AT194" s="28">
        <f>SUMIFS($J194:$AQ194,$J$5:$AQ$5,"&lt;"&amp;MONTH(TODAY()),$J$6:$AQ$6,"REAL 26")</f>
        <v/>
      </c>
      <c r="AU194" s="241">
        <f>SUM(H194,K194,N194,Q194,T194,W194,Z194,AC194,AF194,AI194,AL194,AO194)</f>
        <v/>
      </c>
      <c r="AV194" s="27">
        <f>SUM(I194,L194,O194,R194,U194,X194,AA194,AD194,AG194,AJ194,AM194,AP194)</f>
        <v/>
      </c>
      <c r="AW194" s="28">
        <f>SUM(J194,M194,P194,S194,V194,Y194,AB194,AE194,AH194,AK194,AN194,AQ194)</f>
        <v/>
      </c>
      <c r="AX194" s="241">
        <f>SUM(H194,K194,N194)</f>
        <v/>
      </c>
      <c r="AY194" s="27">
        <f>SUM(I194,L194,O194)</f>
        <v/>
      </c>
      <c r="AZ194" s="28">
        <f>SUM(J194,M194,P194)</f>
        <v/>
      </c>
      <c r="BA194" s="241">
        <f>SUM(Q194,T194,W194)</f>
        <v/>
      </c>
      <c r="BB194" s="27">
        <f>SUM(R194,U194,X194)</f>
        <v/>
      </c>
      <c r="BC194" s="28">
        <f>SUM(S194,V194,Y194)</f>
        <v/>
      </c>
      <c r="BD194" s="241">
        <f>SUM(Z194,AC194,AF194)</f>
        <v/>
      </c>
      <c r="BE194" s="27">
        <f>SUM(AA194,AD194,AG194)</f>
        <v/>
      </c>
      <c r="BF194" s="28">
        <f>SUM(AB194,AE194,AH194)</f>
        <v/>
      </c>
      <c r="BG194" s="241">
        <f>SUM(AI194,AL194,AO194)</f>
        <v/>
      </c>
      <c r="BH194" s="27">
        <f>SUM(AJ194,AM194,AP194)</f>
        <v/>
      </c>
      <c r="BI194" s="28">
        <f>SUM(AK194,AN194,AQ194)</f>
        <v/>
      </c>
      <c r="BK194" s="442">
        <f>SUM(I194,L194,O194,R194,U194,X194,AA194,AD194,AG194,AJ194,AM194,AP194)</f>
        <v/>
      </c>
      <c r="BL194" s="442">
        <f>BK194-AV194</f>
        <v/>
      </c>
      <c r="BM194" s="442">
        <f>SUM(J194,M194,P194,S194,V194)</f>
        <v/>
      </c>
      <c r="BN194" s="442">
        <f>BM194-AT194</f>
        <v/>
      </c>
      <c r="BP194" s="463">
        <f>_xlfn.FORMULATEXT(V194) &amp; "+SOMASES(Aut_Ajustes_Manuais!$G:$G;Aut_Ajustes_Manuais!$I:$I;DRE!T$4;Aut_Ajustes_Manuais!$F:$F;""" &amp; A194 &amp; """)"</f>
        <v/>
      </c>
    </row>
    <row r="195" outlineLevel="1" customFormat="1" s="463">
      <c r="A195" s="22" t="inlineStr">
        <is>
          <t xml:space="preserve">  -  Adicional Noturno</t>
        </is>
      </c>
      <c r="B195" s="468" t="n"/>
      <c r="C195" s="465" t="n"/>
      <c r="D195" s="97" t="inlineStr">
        <is>
          <t xml:space="preserve">(Salário / 220 x Nº de horas noturnas x1,142857) </t>
        </is>
      </c>
      <c r="E195" s="100" t="inlineStr">
        <is>
          <t>4 horas - 40% OP</t>
        </is>
      </c>
      <c r="F195" s="41" t="n"/>
      <c r="G195" s="33" t="n"/>
      <c r="H195" s="241" t="n">
        <v>0</v>
      </c>
      <c r="I195" s="27" t="n">
        <v>-1066.062316814138</v>
      </c>
      <c r="J195" s="28">
        <f>SUMIFS(Aut_BlueMe_Sem_Pedido!$J:$J,Aut_BlueMe_Sem_Pedido!$Q:$Q,DRE!H$4,Aut_BlueMe_Sem_Pedido!$H:$H,DRE!$A195)+SUMIFS(Aut_Ajustes_Manuais!$G:$G,Aut_Ajustes_Manuais!$I:$I,DRE!H$4,Aut_Ajustes_Manuais!$F:$F,"  -  Adicional Noturno")</f>
        <v/>
      </c>
      <c r="K195" s="241" t="n">
        <v>0</v>
      </c>
      <c r="L195" s="27" t="n">
        <v>-1072.551925907098</v>
      </c>
      <c r="M195" s="28">
        <f>SUMIFS(Aut_BlueMe_Sem_Pedido!$J:$J,Aut_BlueMe_Sem_Pedido!$Q:$Q,DRE!K$4,Aut_BlueMe_Sem_Pedido!$H:$H,DRE!$A195)+SUMIFS(Aut_Ajustes_Manuais!$G:$G,Aut_Ajustes_Manuais!$I:$I,DRE!K$4,Aut_Ajustes_Manuais!$F:$F,"  -  Adicional Noturno")</f>
        <v/>
      </c>
      <c r="N195" s="241" t="n">
        <v>0</v>
      </c>
      <c r="O195" s="27" t="n">
        <v>-1181.690670762352</v>
      </c>
      <c r="P195" s="28">
        <f>SUMIFS(Aut_BlueMe_Sem_Pedido!$J:$J,Aut_BlueMe_Sem_Pedido!$Q:$Q,DRE!N$4,Aut_BlueMe_Sem_Pedido!$H:$H,DRE!$A195)+SUMIFS(Aut_Ajustes_Manuais!$G:$G,Aut_Ajustes_Manuais!$I:$I,DRE!N$4,Aut_Ajustes_Manuais!$F:$F,"  -  Adicional Noturno")</f>
        <v/>
      </c>
      <c r="Q195" s="241" t="n">
        <v>0</v>
      </c>
      <c r="R195" s="27" t="n">
        <v>-1130.321235520676</v>
      </c>
      <c r="S195" s="28">
        <f>SUMIFS(Aut_BlueMe_Sem_Pedido!$J:$J,Aut_BlueMe_Sem_Pedido!$Q:$Q,DRE!Q$4,Aut_BlueMe_Sem_Pedido!$H:$H,DRE!$A195)+SUMIFS(Aut_Ajustes_Manuais!$G:$G,Aut_Ajustes_Manuais!$I:$I,DRE!Q$4,Aut_Ajustes_Manuais!$F:$F,"  -  Adicional Noturno")</f>
        <v/>
      </c>
      <c r="T195" s="241" t="n">
        <v>0</v>
      </c>
      <c r="U195" s="27" t="n">
        <v>-1258.435513341022</v>
      </c>
      <c r="V195" s="28">
        <f>SUMIFS(Aut_BlueMe_Sem_Pedido!$J:$J,Aut_BlueMe_Sem_Pedido!$Q:$Q,DRE!T$4,Aut_BlueMe_Sem_Pedido!$H:$H,DRE!$A195)+SUMIFS(Aut_Ajustes_Manuais!$G:$G,Aut_Ajustes_Manuais!$I:$I,DRE!T$4,Aut_Ajustes_Manuais!$F:$F,"  -  Adicional Noturno")</f>
        <v/>
      </c>
      <c r="W195" s="241" t="n">
        <v>0</v>
      </c>
      <c r="X195" s="27" t="n">
        <v>-1164.927476110608</v>
      </c>
      <c r="Y195" s="28">
        <f>SUMIFS(Aut_BlueMe_Sem_Pedido!$J:$J,Aut_BlueMe_Sem_Pedido!$Q:$Q,DRE!W$4,Aut_BlueMe_Sem_Pedido!$H:$H,DRE!$A195)+SUMIFS(Aut_Ajustes_Manuais!$G:$G,Aut_Ajustes_Manuais!$I:$I,DRE!W$4,Aut_Ajustes_Manuais!$F:$F,"  -  Adicional Noturno")</f>
        <v/>
      </c>
      <c r="Z195" s="241" t="n">
        <v>0</v>
      </c>
      <c r="AA195" s="27" t="n">
        <v>-1407.78944797132</v>
      </c>
      <c r="AB195" s="28">
        <f>SUMIFS(Aut_BlueMe_Sem_Pedido!$J:$J,Aut_BlueMe_Sem_Pedido!$Q:$Q,DRE!Z$4,Aut_BlueMe_Sem_Pedido!$H:$H,DRE!$A195)+SUMIFS(Aut_Ajustes_Manuais!$G:$G,Aut_Ajustes_Manuais!$I:$I,DRE!Z$4,Aut_Ajustes_Manuais!$F:$F,"  -  Adicional Noturno")</f>
        <v/>
      </c>
      <c r="AC195" s="241" t="n">
        <v>0</v>
      </c>
      <c r="AD195" s="27" t="n">
        <v>-1302.14917441019</v>
      </c>
      <c r="AE195" s="28">
        <f>SUMIFS(Aut_BlueMe_Sem_Pedido!$J:$J,Aut_BlueMe_Sem_Pedido!$Q:$Q,DRE!AC$4,Aut_BlueMe_Sem_Pedido!$H:$H,DRE!$A195)+SUMIFS(Aut_Ajustes_Manuais!$G:$G,Aut_Ajustes_Manuais!$I:$I,DRE!AC$4,Aut_Ajustes_Manuais!$F:$F,"  -  Adicional Noturno")</f>
        <v/>
      </c>
      <c r="AF195" s="241" t="n">
        <v>0</v>
      </c>
      <c r="AG195" s="27" t="n">
        <v>-1221.875299102337</v>
      </c>
      <c r="AH195" s="28">
        <f>SUMIFS(Aut_BlueMe_Sem_Pedido!$J:$J,Aut_BlueMe_Sem_Pedido!$Q:$Q,DRE!AF$4,Aut_BlueMe_Sem_Pedido!$H:$H,DRE!$A195)+SUMIFS(Aut_Ajustes_Manuais!$G:$G,Aut_Ajustes_Manuais!$I:$I,DRE!AF$4,Aut_Ajustes_Manuais!$F:$F,"  -  Adicional Noturno")</f>
        <v/>
      </c>
      <c r="AI195" s="241" t="n">
        <v>0</v>
      </c>
      <c r="AJ195" s="27" t="n">
        <v>-1204.573471413797</v>
      </c>
      <c r="AK195" s="28">
        <f>SUMIFS(Aut_BlueMe_Sem_Pedido!$J:$J,Aut_BlueMe_Sem_Pedido!$Q:$Q,DRE!AI$4,Aut_BlueMe_Sem_Pedido!$H:$H,DRE!$A195)+SUMIFS(Aut_Ajustes_Manuais!$G:$G,Aut_Ajustes_Manuais!$I:$I,DRE!AI$4,Aut_Ajustes_Manuais!$F:$F,"  -  Adicional Noturno")</f>
        <v/>
      </c>
      <c r="AL195" s="241" t="n">
        <v>0</v>
      </c>
      <c r="AM195" s="27" t="n">
        <v>-1253.023956970304</v>
      </c>
      <c r="AN195" s="28">
        <f>SUMIFS(Aut_BlueMe_Sem_Pedido!$J:$J,Aut_BlueMe_Sem_Pedido!$Q:$Q,DRE!AL$4,Aut_BlueMe_Sem_Pedido!$H:$H,DRE!$A195)+SUMIFS(Aut_Ajustes_Manuais!$G:$G,Aut_Ajustes_Manuais!$I:$I,DRE!AL$4,Aut_Ajustes_Manuais!$F:$F,"  -  Adicional Noturno")</f>
        <v/>
      </c>
      <c r="AO195" s="241" t="n">
        <v>0</v>
      </c>
      <c r="AP195" s="27" t="n">
        <v>-1285.270485570893</v>
      </c>
      <c r="AQ195" s="28">
        <f>SUMIFS(Aut_BlueMe_Sem_Pedido!$J:$J,Aut_BlueMe_Sem_Pedido!$Q:$Q,DRE!AO$4,Aut_BlueMe_Sem_Pedido!$H:$H,DRE!$A195)+SUMIFS(Aut_Ajustes_Manuais!$G:$G,Aut_Ajustes_Manuais!$I:$I,DRE!AO$4,Aut_Ajustes_Manuais!$F:$F,"  -  Adicional Noturno")</f>
        <v/>
      </c>
      <c r="AR195" s="241">
        <f>SUMIFS($H195:$AO195,$H$5:$AO$5,"&lt;"&amp;MONTH(TODAY()),$H$6:$AO$6,"REAL 25")</f>
        <v/>
      </c>
      <c r="AS195" s="27">
        <f>SUMIFS($I195:$AP195,$I$5:$AP$5,"&lt;"&amp;MONTH(TODAY()),$I$6:$AP$6,"ORÇADO ")</f>
        <v/>
      </c>
      <c r="AT195" s="28">
        <f>SUMIFS($J195:$AQ195,$J$5:$AQ$5,"&lt;"&amp;MONTH(TODAY()),$J$6:$AQ$6,"REAL 26")</f>
        <v/>
      </c>
      <c r="AU195" s="241">
        <f>SUM(H195,K195,N195,Q195,T195,W195,Z195,AC195,AF195,AI195,AL195,AO195)</f>
        <v/>
      </c>
      <c r="AV195" s="27">
        <f>SUM(I195,L195,O195,R195,U195,X195,AA195,AD195,AG195,AJ195,AM195,AP195)</f>
        <v/>
      </c>
      <c r="AW195" s="28">
        <f>SUM(J195,M195,P195,S195,V195,Y195,AB195,AE195,AH195,AK195,AN195,AQ195)</f>
        <v/>
      </c>
      <c r="AX195" s="241">
        <f>SUM(H195,K195,N195)</f>
        <v/>
      </c>
      <c r="AY195" s="27">
        <f>SUM(I195,L195,O195)</f>
        <v/>
      </c>
      <c r="AZ195" s="28">
        <f>SUM(J195,M195,P195)</f>
        <v/>
      </c>
      <c r="BA195" s="241">
        <f>SUM(Q195,T195,W195)</f>
        <v/>
      </c>
      <c r="BB195" s="27">
        <f>SUM(R195,U195,X195)</f>
        <v/>
      </c>
      <c r="BC195" s="28">
        <f>SUM(S195,V195,Y195)</f>
        <v/>
      </c>
      <c r="BD195" s="241">
        <f>SUM(Z195,AC195,AF195)</f>
        <v/>
      </c>
      <c r="BE195" s="27">
        <f>SUM(AA195,AD195,AG195)</f>
        <v/>
      </c>
      <c r="BF195" s="28">
        <f>SUM(AB195,AE195,AH195)</f>
        <v/>
      </c>
      <c r="BG195" s="241">
        <f>SUM(AI195,AL195,AO195)</f>
        <v/>
      </c>
      <c r="BH195" s="27">
        <f>SUM(AJ195,AM195,AP195)</f>
        <v/>
      </c>
      <c r="BI195" s="28">
        <f>SUM(AK195,AN195,AQ195)</f>
        <v/>
      </c>
      <c r="BK195" s="442">
        <f>SUM(I195,L195,O195,R195,U195,X195,AA195,AD195,AG195,AJ195,AM195,AP195)</f>
        <v/>
      </c>
      <c r="BL195" s="442">
        <f>BK195-AV195</f>
        <v/>
      </c>
      <c r="BM195" s="442">
        <f>SUM(J195,M195,P195,S195,V195)</f>
        <v/>
      </c>
      <c r="BN195" s="442">
        <f>BM195-AT195</f>
        <v/>
      </c>
      <c r="BP195" s="463">
        <f>_xlfn.FORMULATEXT(V195) &amp; "+SOMASES(Aut_Ajustes_Manuais!$G:$G;Aut_Ajustes_Manuais!$I:$I;DRE!T$4;Aut_Ajustes_Manuais!$F:$F;""" &amp; A195 &amp; """)"</f>
        <v/>
      </c>
    </row>
    <row r="196" outlineLevel="1" customFormat="1" s="463">
      <c r="A196" s="22" t="inlineStr">
        <is>
          <t xml:space="preserve">  -  Hora Extra</t>
        </is>
      </c>
      <c r="B196" s="468" t="n"/>
      <c r="C196" s="465" t="n"/>
      <c r="D196" s="97" t="inlineStr">
        <is>
          <t>Salário / 220 x 2  =  1 horas - 5% dos funcionários</t>
        </is>
      </c>
      <c r="E196" s="100" t="n"/>
      <c r="F196" s="41" t="n"/>
      <c r="G196" s="33" t="n"/>
      <c r="H196" s="241" t="n">
        <v>-170.4877821818181</v>
      </c>
      <c r="I196" s="27" t="n">
        <v>-684.3454363636364</v>
      </c>
      <c r="J196" s="28">
        <f>SUMIFS(Aut_BlueMe_Sem_Pedido!$J:$J,Aut_BlueMe_Sem_Pedido!$Q:$Q,DRE!H$4,Aut_BlueMe_Sem_Pedido!$H:$H,DRE!$A196)+SUMIFS(Aut_Ajustes_Manuais!$G:$G,Aut_Ajustes_Manuais!$I:$I,DRE!H$4,Aut_Ajustes_Manuais!$F:$F,"  -  Hora Extra")</f>
        <v/>
      </c>
      <c r="K196" s="241" t="n">
        <v>-195.4082274545455</v>
      </c>
      <c r="L196" s="27" t="n">
        <v>-604.63125</v>
      </c>
      <c r="M196" s="28">
        <f>SUMIFS(Aut_BlueMe_Sem_Pedido!$J:$J,Aut_BlueMe_Sem_Pedido!$Q:$Q,DRE!K$4,Aut_BlueMe_Sem_Pedido!$H:$H,DRE!$A196)+SUMIFS(Aut_Ajustes_Manuais!$G:$G,Aut_Ajustes_Manuais!$I:$I,DRE!K$4,Aut_Ajustes_Manuais!$F:$F,"  -  Hora Extra")</f>
        <v/>
      </c>
      <c r="N196" s="241" t="n">
        <v>-173.993742</v>
      </c>
      <c r="O196" s="27" t="n">
        <v>-604.63125</v>
      </c>
      <c r="P196" s="28">
        <f>SUMIFS(Aut_BlueMe_Sem_Pedido!$J:$J,Aut_BlueMe_Sem_Pedido!$Q:$Q,DRE!N$4,Aut_BlueMe_Sem_Pedido!$H:$H,DRE!$A196)+SUMIFS(Aut_Ajustes_Manuais!$G:$G,Aut_Ajustes_Manuais!$I:$I,DRE!N$4,Aut_Ajustes_Manuais!$F:$F,"  -  Hora Extra")</f>
        <v/>
      </c>
      <c r="Q196" s="241" t="n">
        <v>-542.8631937272727</v>
      </c>
      <c r="R196" s="27" t="n">
        <v>-604.63125</v>
      </c>
      <c r="S196" s="28">
        <f>SUMIFS(Aut_BlueMe_Sem_Pedido!$J:$J,Aut_BlueMe_Sem_Pedido!$Q:$Q,DRE!Q$4,Aut_BlueMe_Sem_Pedido!$H:$H,DRE!$A196)+SUMIFS(Aut_Ajustes_Manuais!$G:$G,Aut_Ajustes_Manuais!$I:$I,DRE!Q$4,Aut_Ajustes_Manuais!$F:$F,"  -  Hora Extra")</f>
        <v/>
      </c>
      <c r="T196" s="241" t="n">
        <v>-1071.404140090909</v>
      </c>
      <c r="U196" s="27" t="n">
        <v>-604.63125</v>
      </c>
      <c r="V196" s="28">
        <f>SUMIFS(Aut_BlueMe_Sem_Pedido!$J:$J,Aut_BlueMe_Sem_Pedido!$Q:$Q,DRE!T$4,Aut_BlueMe_Sem_Pedido!$H:$H,DRE!$A196)+SUMIFS(Aut_Ajustes_Manuais!$G:$G,Aut_Ajustes_Manuais!$I:$I,DRE!T$4,Aut_Ajustes_Manuais!$F:$F,"  -  Hora Extra")</f>
        <v/>
      </c>
      <c r="W196" s="241" t="n">
        <v>-1238.990044909091</v>
      </c>
      <c r="X196" s="27" t="n">
        <v>-630.0257625</v>
      </c>
      <c r="Y196" s="28">
        <f>SUMIFS(Aut_BlueMe_Sem_Pedido!$J:$J,Aut_BlueMe_Sem_Pedido!$Q:$Q,DRE!W$4,Aut_BlueMe_Sem_Pedido!$H:$H,DRE!$A196)+SUMIFS(Aut_Ajustes_Manuais!$G:$G,Aut_Ajustes_Manuais!$I:$I,DRE!W$4,Aut_Ajustes_Manuais!$F:$F,"  -  Hora Extra")</f>
        <v/>
      </c>
      <c r="Z196" s="241" t="n">
        <v>-1221.947034545454</v>
      </c>
      <c r="AA196" s="27" t="n">
        <v>-630.0257625</v>
      </c>
      <c r="AB196" s="28">
        <f>SUMIFS(Aut_BlueMe_Sem_Pedido!$J:$J,Aut_BlueMe_Sem_Pedido!$Q:$Q,DRE!Z$4,Aut_BlueMe_Sem_Pedido!$H:$H,DRE!$A196)+SUMIFS(Aut_Ajustes_Manuais!$G:$G,Aut_Ajustes_Manuais!$I:$I,DRE!Z$4,Aut_Ajustes_Manuais!$F:$F,"  -  Hora Extra")</f>
        <v/>
      </c>
      <c r="AC196" s="241" t="n">
        <v>-491.1703543636363</v>
      </c>
      <c r="AD196" s="27" t="n">
        <v>-630.0257625</v>
      </c>
      <c r="AE196" s="28">
        <f>SUMIFS(Aut_BlueMe_Sem_Pedido!$J:$J,Aut_BlueMe_Sem_Pedido!$Q:$Q,DRE!AC$4,Aut_BlueMe_Sem_Pedido!$H:$H,DRE!$A196)+SUMIFS(Aut_Ajustes_Manuais!$G:$G,Aut_Ajustes_Manuais!$I:$I,DRE!AC$4,Aut_Ajustes_Manuais!$F:$F,"  -  Hora Extra")</f>
        <v/>
      </c>
      <c r="AF196" s="241" t="n">
        <v>-404.7969452727273</v>
      </c>
      <c r="AG196" s="27" t="n">
        <v>-630.0257625</v>
      </c>
      <c r="AH196" s="28">
        <f>SUMIFS(Aut_BlueMe_Sem_Pedido!$J:$J,Aut_BlueMe_Sem_Pedido!$Q:$Q,DRE!AF$4,Aut_BlueMe_Sem_Pedido!$H:$H,DRE!$A196)+SUMIFS(Aut_Ajustes_Manuais!$G:$G,Aut_Ajustes_Manuais!$I:$I,DRE!AF$4,Aut_Ajustes_Manuais!$F:$F,"  -  Hora Extra")</f>
        <v/>
      </c>
      <c r="AI196" s="241" t="n">
        <v>-405</v>
      </c>
      <c r="AJ196" s="27" t="n">
        <v>-630.0257625</v>
      </c>
      <c r="AK196" s="28">
        <f>SUMIFS(Aut_BlueMe_Sem_Pedido!$J:$J,Aut_BlueMe_Sem_Pedido!$Q:$Q,DRE!AI$4,Aut_BlueMe_Sem_Pedido!$H:$H,DRE!$A196)+SUMIFS(Aut_Ajustes_Manuais!$G:$G,Aut_Ajustes_Manuais!$I:$I,DRE!AI$4,Aut_Ajustes_Manuais!$F:$F,"  -  Hora Extra")</f>
        <v/>
      </c>
      <c r="AL196" s="241" t="n">
        <v>-405</v>
      </c>
      <c r="AM196" s="27" t="n">
        <v>-630.0257625</v>
      </c>
      <c r="AN196" s="28">
        <f>SUMIFS(Aut_BlueMe_Sem_Pedido!$J:$J,Aut_BlueMe_Sem_Pedido!$Q:$Q,DRE!AL$4,Aut_BlueMe_Sem_Pedido!$H:$H,DRE!$A196)+SUMIFS(Aut_Ajustes_Manuais!$G:$G,Aut_Ajustes_Manuais!$I:$I,DRE!AL$4,Aut_Ajustes_Manuais!$F:$F,"  -  Hora Extra")</f>
        <v/>
      </c>
      <c r="AO196" s="241" t="n">
        <v>-405</v>
      </c>
      <c r="AP196" s="27" t="n">
        <v>-630.0257625</v>
      </c>
      <c r="AQ196" s="28">
        <f>SUMIFS(Aut_BlueMe_Sem_Pedido!$J:$J,Aut_BlueMe_Sem_Pedido!$Q:$Q,DRE!AO$4,Aut_BlueMe_Sem_Pedido!$H:$H,DRE!$A196)+SUMIFS(Aut_Ajustes_Manuais!$G:$G,Aut_Ajustes_Manuais!$I:$I,DRE!AO$4,Aut_Ajustes_Manuais!$F:$F,"  -  Hora Extra")</f>
        <v/>
      </c>
      <c r="AR196" s="241">
        <f>SUMIFS($H196:$AO196,$H$5:$AO$5,"&lt;"&amp;MONTH(TODAY()),$H$6:$AO$6,"REAL 25")</f>
        <v/>
      </c>
      <c r="AS196" s="27">
        <f>SUMIFS($I196:$AP196,$I$5:$AP$5,"&lt;"&amp;MONTH(TODAY()),$I$6:$AP$6,"ORÇADO ")</f>
        <v/>
      </c>
      <c r="AT196" s="28">
        <f>SUMIFS($J196:$AQ196,$J$5:$AQ$5,"&lt;"&amp;MONTH(TODAY()),$J$6:$AQ$6,"REAL 26")</f>
        <v/>
      </c>
      <c r="AU196" s="241">
        <f>SUM(H196,K196,N196,Q196,T196,W196,Z196,AC196,AF196,AI196,AL196,AO196)</f>
        <v/>
      </c>
      <c r="AV196" s="27">
        <f>SUM(I196,L196,O196,R196,U196,X196,AA196,AD196,AG196,AJ196,AM196,AP196)</f>
        <v/>
      </c>
      <c r="AW196" s="28">
        <f>SUM(J196,M196,P196,S196,V196,Y196,AB196,AE196,AH196,AK196,AN196,AQ196)</f>
        <v/>
      </c>
      <c r="AX196" s="241">
        <f>SUM(H196,K196,N196)</f>
        <v/>
      </c>
      <c r="AY196" s="27">
        <f>SUM(I196,L196,O196)</f>
        <v/>
      </c>
      <c r="AZ196" s="28">
        <f>SUM(J196,M196,P196)</f>
        <v/>
      </c>
      <c r="BA196" s="241">
        <f>SUM(Q196,T196,W196)</f>
        <v/>
      </c>
      <c r="BB196" s="27">
        <f>SUM(R196,U196,X196)</f>
        <v/>
      </c>
      <c r="BC196" s="28">
        <f>SUM(S196,V196,Y196)</f>
        <v/>
      </c>
      <c r="BD196" s="241">
        <f>SUM(Z196,AC196,AF196)</f>
        <v/>
      </c>
      <c r="BE196" s="27">
        <f>SUM(AA196,AD196,AG196)</f>
        <v/>
      </c>
      <c r="BF196" s="28">
        <f>SUM(AB196,AE196,AH196)</f>
        <v/>
      </c>
      <c r="BG196" s="241">
        <f>SUM(AI196,AL196,AO196)</f>
        <v/>
      </c>
      <c r="BH196" s="27">
        <f>SUM(AJ196,AM196,AP196)</f>
        <v/>
      </c>
      <c r="BI196" s="28">
        <f>SUM(AK196,AN196,AQ196)</f>
        <v/>
      </c>
      <c r="BK196" s="442">
        <f>SUM(I196,L196,O196,R196,U196,X196,AA196,AD196,AG196,AJ196,AM196,AP196)</f>
        <v/>
      </c>
      <c r="BL196" s="442">
        <f>BK196-AV196</f>
        <v/>
      </c>
      <c r="BM196" s="442">
        <f>SUM(J196,M196,P196,S196,V196)</f>
        <v/>
      </c>
      <c r="BN196" s="442">
        <f>BM196-AT196</f>
        <v/>
      </c>
      <c r="BP196" s="463">
        <f>_xlfn.FORMULATEXT(V196) &amp; "+SOMASES(Aut_Ajustes_Manuais!$G:$G;Aut_Ajustes_Manuais!$I:$I;DRE!T$4;Aut_Ajustes_Manuais!$F:$F;""" &amp; A196 &amp; """)"</f>
        <v/>
      </c>
    </row>
    <row r="197" outlineLevel="1" customFormat="1" s="463">
      <c r="A197" s="22" t="inlineStr">
        <is>
          <t xml:space="preserve">  -  Remuneração Variável</t>
        </is>
      </c>
      <c r="B197" s="468" t="n"/>
      <c r="C197" s="465" t="n"/>
      <c r="D197" s="97" t="n"/>
      <c r="E197" s="100" t="n"/>
      <c r="F197" s="41" t="n"/>
      <c r="G197" s="33" t="n"/>
      <c r="H197" s="241" t="n">
        <v>0</v>
      </c>
      <c r="I197" s="27" t="n"/>
      <c r="J197" s="28">
        <f>SUMIFS(Aut_BlueMe_Sem_Pedido!$J:$J,Aut_BlueMe_Sem_Pedido!$Q:$Q,DRE!H$4,Aut_BlueMe_Sem_Pedido!$H:$H,DRE!$A197)+SUMIFS(Aut_Ajustes_Manuais!$G:$G,Aut_Ajustes_Manuais!$I:$I,DRE!H$4,Aut_Ajustes_Manuais!$F:$F,"  -  Remuneração Variável")</f>
        <v/>
      </c>
      <c r="K197" s="241" t="n">
        <v>0</v>
      </c>
      <c r="L197" s="27" t="n"/>
      <c r="M197" s="28">
        <f>SUMIFS(Aut_BlueMe_Sem_Pedido!$J:$J,Aut_BlueMe_Sem_Pedido!$Q:$Q,DRE!K$4,Aut_BlueMe_Sem_Pedido!$H:$H,DRE!$A197)+SUMIFS(Aut_Ajustes_Manuais!$G:$G,Aut_Ajustes_Manuais!$I:$I,DRE!K$4,Aut_Ajustes_Manuais!$F:$F,"  -  Remuneração Variável")</f>
        <v/>
      </c>
      <c r="N197" s="241" t="n">
        <v>0</v>
      </c>
      <c r="O197" s="27" t="n"/>
      <c r="P197" s="28">
        <f>SUMIFS(Aut_BlueMe_Sem_Pedido!$J:$J,Aut_BlueMe_Sem_Pedido!$Q:$Q,DRE!N$4,Aut_BlueMe_Sem_Pedido!$H:$H,DRE!$A197)+SUMIFS(Aut_Ajustes_Manuais!$G:$G,Aut_Ajustes_Manuais!$I:$I,DRE!N$4,Aut_Ajustes_Manuais!$F:$F,"  -  Remuneração Variável")</f>
        <v/>
      </c>
      <c r="Q197" s="241" t="n">
        <v>0</v>
      </c>
      <c r="R197" s="27" t="n"/>
      <c r="S197" s="28">
        <f>SUMIFS(Aut_BlueMe_Sem_Pedido!$J:$J,Aut_BlueMe_Sem_Pedido!$Q:$Q,DRE!Q$4,Aut_BlueMe_Sem_Pedido!$H:$H,DRE!$A197)+SUMIFS(Aut_Ajustes_Manuais!$G:$G,Aut_Ajustes_Manuais!$I:$I,DRE!Q$4,Aut_Ajustes_Manuais!$F:$F,"  -  Remuneração Variável")</f>
        <v/>
      </c>
      <c r="T197" s="241" t="n">
        <v>0</v>
      </c>
      <c r="U197" s="27" t="n"/>
      <c r="V197" s="28">
        <f>SUMIFS(Aut_BlueMe_Sem_Pedido!$J:$J,Aut_BlueMe_Sem_Pedido!$Q:$Q,DRE!T$4,Aut_BlueMe_Sem_Pedido!$H:$H,DRE!$A197)+SUMIFS(Aut_Ajustes_Manuais!$G:$G,Aut_Ajustes_Manuais!$I:$I,DRE!T$4,Aut_Ajustes_Manuais!$F:$F,"  -  Remuneração Variável")</f>
        <v/>
      </c>
      <c r="W197" s="241" t="n">
        <v>0</v>
      </c>
      <c r="X197" s="27" t="n"/>
      <c r="Y197" s="28">
        <f>SUMIFS(Aut_BlueMe_Sem_Pedido!$J:$J,Aut_BlueMe_Sem_Pedido!$Q:$Q,DRE!W$4,Aut_BlueMe_Sem_Pedido!$H:$H,DRE!$A197)+SUMIFS(Aut_Ajustes_Manuais!$G:$G,Aut_Ajustes_Manuais!$I:$I,DRE!W$4,Aut_Ajustes_Manuais!$F:$F,"  -  Remuneração Variável")</f>
        <v/>
      </c>
      <c r="Z197" s="241" t="n">
        <v>0</v>
      </c>
      <c r="AA197" s="27" t="n"/>
      <c r="AB197" s="28">
        <f>SUMIFS(Aut_BlueMe_Sem_Pedido!$J:$J,Aut_BlueMe_Sem_Pedido!$Q:$Q,DRE!Z$4,Aut_BlueMe_Sem_Pedido!$H:$H,DRE!$A197)+SUMIFS(Aut_Ajustes_Manuais!$G:$G,Aut_Ajustes_Manuais!$I:$I,DRE!Z$4,Aut_Ajustes_Manuais!$F:$F,"  -  Remuneração Variável")</f>
        <v/>
      </c>
      <c r="AC197" s="241" t="n">
        <v>0</v>
      </c>
      <c r="AD197" s="27" t="n"/>
      <c r="AE197" s="28">
        <f>SUMIFS(Aut_BlueMe_Sem_Pedido!$J:$J,Aut_BlueMe_Sem_Pedido!$Q:$Q,DRE!AC$4,Aut_BlueMe_Sem_Pedido!$H:$H,DRE!$A197)+SUMIFS(Aut_Ajustes_Manuais!$G:$G,Aut_Ajustes_Manuais!$I:$I,DRE!AC$4,Aut_Ajustes_Manuais!$F:$F,"  -  Remuneração Variável")</f>
        <v/>
      </c>
      <c r="AF197" s="241" t="n">
        <v>0</v>
      </c>
      <c r="AG197" s="27" t="n"/>
      <c r="AH197" s="28">
        <f>SUMIFS(Aut_BlueMe_Sem_Pedido!$J:$J,Aut_BlueMe_Sem_Pedido!$Q:$Q,DRE!AF$4,Aut_BlueMe_Sem_Pedido!$H:$H,DRE!$A197)+SUMIFS(Aut_Ajustes_Manuais!$G:$G,Aut_Ajustes_Manuais!$I:$I,DRE!AF$4,Aut_Ajustes_Manuais!$F:$F,"  -  Remuneração Variável")</f>
        <v/>
      </c>
      <c r="AI197" s="241" t="n">
        <v>0</v>
      </c>
      <c r="AJ197" s="27" t="n"/>
      <c r="AK197" s="28">
        <f>SUMIFS(Aut_BlueMe_Sem_Pedido!$J:$J,Aut_BlueMe_Sem_Pedido!$Q:$Q,DRE!AI$4,Aut_BlueMe_Sem_Pedido!$H:$H,DRE!$A197)+SUMIFS(Aut_Ajustes_Manuais!$G:$G,Aut_Ajustes_Manuais!$I:$I,DRE!AI$4,Aut_Ajustes_Manuais!$F:$F,"  -  Remuneração Variável")</f>
        <v/>
      </c>
      <c r="AL197" s="241" t="n">
        <v>0</v>
      </c>
      <c r="AM197" s="27" t="n"/>
      <c r="AN197" s="28">
        <f>SUMIFS(Aut_BlueMe_Sem_Pedido!$J:$J,Aut_BlueMe_Sem_Pedido!$Q:$Q,DRE!AL$4,Aut_BlueMe_Sem_Pedido!$H:$H,DRE!$A197)+SUMIFS(Aut_Ajustes_Manuais!$G:$G,Aut_Ajustes_Manuais!$I:$I,DRE!AL$4,Aut_Ajustes_Manuais!$F:$F,"  -  Remuneração Variável")</f>
        <v/>
      </c>
      <c r="AO197" s="241" t="n">
        <v>0</v>
      </c>
      <c r="AP197" s="27" t="n"/>
      <c r="AQ197" s="28">
        <f>SUMIFS(Aut_BlueMe_Sem_Pedido!$J:$J,Aut_BlueMe_Sem_Pedido!$Q:$Q,DRE!AO$4,Aut_BlueMe_Sem_Pedido!$H:$H,DRE!$A197)+SUMIFS(Aut_Ajustes_Manuais!$G:$G,Aut_Ajustes_Manuais!$I:$I,DRE!AO$4,Aut_Ajustes_Manuais!$F:$F,"  -  Remuneração Variável")</f>
        <v/>
      </c>
      <c r="AR197" s="241">
        <f>SUMIFS($H197:$AO197,$H$5:$AO$5,"&lt;"&amp;MONTH(TODAY()),$H$6:$AO$6,"REAL 25")</f>
        <v/>
      </c>
      <c r="AS197" s="27">
        <f>SUMIFS($I197:$AP197,$I$5:$AP$5,"&lt;"&amp;MONTH(TODAY()),$I$6:$AP$6,"ORÇADO ")</f>
        <v/>
      </c>
      <c r="AT197" s="28">
        <f>SUMIFS($J197:$AQ197,$J$5:$AQ$5,"&lt;"&amp;MONTH(TODAY()),$J$6:$AQ$6,"REAL 26")</f>
        <v/>
      </c>
      <c r="AU197" s="241">
        <f>SUM(H197,K197,N197,Q197,T197,W197,Z197,AC197,AF197,AI197,AL197,AO197)</f>
        <v/>
      </c>
      <c r="AV197" s="27">
        <f>SUM(I197,L197,O197,R197,U197,X197,AA197,AD197,AG197,AJ197,AM197,AP197)</f>
        <v/>
      </c>
      <c r="AW197" s="28">
        <f>SUM(J197,M197,P197,S197,V197,Y197,AB197,AE197,AH197,AK197,AN197,AQ197)</f>
        <v/>
      </c>
      <c r="AX197" s="241">
        <f>SUM(H197,K197,N197)</f>
        <v/>
      </c>
      <c r="AY197" s="27">
        <f>SUM(I197,L197,O197)</f>
        <v/>
      </c>
      <c r="AZ197" s="28">
        <f>SUM(J197,M197,P197)</f>
        <v/>
      </c>
      <c r="BA197" s="241">
        <f>SUM(Q197,T197,W197)</f>
        <v/>
      </c>
      <c r="BB197" s="27">
        <f>SUM(R197,U197,X197)</f>
        <v/>
      </c>
      <c r="BC197" s="28">
        <f>SUM(S197,V197,Y197)</f>
        <v/>
      </c>
      <c r="BD197" s="241">
        <f>SUM(Z197,AC197,AF197)</f>
        <v/>
      </c>
      <c r="BE197" s="27">
        <f>SUM(AA197,AD197,AG197)</f>
        <v/>
      </c>
      <c r="BF197" s="28">
        <f>SUM(AB197,AE197,AH197)</f>
        <v/>
      </c>
      <c r="BG197" s="241">
        <f>SUM(AI197,AL197,AO197)</f>
        <v/>
      </c>
      <c r="BH197" s="27">
        <f>SUM(AJ197,AM197,AP197)</f>
        <v/>
      </c>
      <c r="BI197" s="28">
        <f>SUM(AK197,AN197,AQ197)</f>
        <v/>
      </c>
      <c r="BK197" s="442">
        <f>SUM(I197,L197,O197,R197,U197,X197,AA197,AD197,AG197,AJ197,AM197,AP197)</f>
        <v/>
      </c>
      <c r="BL197" s="442">
        <f>BK197-AV197</f>
        <v/>
      </c>
      <c r="BM197" s="442">
        <f>SUM(J197,M197,P197,S197,V197)</f>
        <v/>
      </c>
      <c r="BN197" s="442">
        <f>BM197-AT197</f>
        <v/>
      </c>
      <c r="BP197" s="463">
        <f>_xlfn.FORMULATEXT(V197) &amp; "+SOMASES(Aut_Ajustes_Manuais!$G:$G;Aut_Ajustes_Manuais!$I:$I;DRE!T$4;Aut_Ajustes_Manuais!$F:$F;""" &amp; A197 &amp; """)"</f>
        <v/>
      </c>
    </row>
    <row r="198" outlineLevel="1" customFormat="1" s="463">
      <c r="A198" s="22" t="inlineStr">
        <is>
          <t xml:space="preserve">  -  Premiação</t>
        </is>
      </c>
      <c r="B198" s="468" t="n"/>
      <c r="C198" s="466" t="n"/>
      <c r="D198" s="97" t="n"/>
      <c r="E198" s="100" t="n"/>
      <c r="F198" s="41" t="n"/>
      <c r="G198" s="33" t="n"/>
      <c r="H198" s="241" t="n">
        <v>0</v>
      </c>
      <c r="I198" s="27" t="n"/>
      <c r="J198" s="28">
        <f>SUMIFS(Aut_BlueMe_Sem_Pedido!$J:$J,Aut_BlueMe_Sem_Pedido!$Q:$Q,DRE!H$4,Aut_BlueMe_Sem_Pedido!$H:$H,DRE!$A198)+SUMIFS(Aut_Ajustes_Manuais!$G:$G,Aut_Ajustes_Manuais!$I:$I,DRE!H$4,Aut_Ajustes_Manuais!$F:$F,"  -  Premiação")</f>
        <v/>
      </c>
      <c r="K198" s="241" t="n">
        <v>0</v>
      </c>
      <c r="L198" s="27" t="n"/>
      <c r="M198" s="28">
        <f>SUMIFS(Aut_BlueMe_Sem_Pedido!$J:$J,Aut_BlueMe_Sem_Pedido!$Q:$Q,DRE!K$4,Aut_BlueMe_Sem_Pedido!$H:$H,DRE!$A198)+SUMIFS(Aut_Ajustes_Manuais!$G:$G,Aut_Ajustes_Manuais!$I:$I,DRE!K$4,Aut_Ajustes_Manuais!$F:$F,"  -  Premiação")</f>
        <v/>
      </c>
      <c r="N198" s="241" t="n">
        <v>0</v>
      </c>
      <c r="O198" s="27" t="n"/>
      <c r="P198" s="28">
        <f>SUMIFS(Aut_BlueMe_Sem_Pedido!$J:$J,Aut_BlueMe_Sem_Pedido!$Q:$Q,DRE!N$4,Aut_BlueMe_Sem_Pedido!$H:$H,DRE!$A198)+SUMIFS(Aut_Ajustes_Manuais!$G:$G,Aut_Ajustes_Manuais!$I:$I,DRE!N$4,Aut_Ajustes_Manuais!$F:$F,"  -  Premiação")</f>
        <v/>
      </c>
      <c r="Q198" s="241" t="n">
        <v>0</v>
      </c>
      <c r="R198" s="27" t="n"/>
      <c r="S198" s="28">
        <f>SUMIFS(Aut_BlueMe_Sem_Pedido!$J:$J,Aut_BlueMe_Sem_Pedido!$Q:$Q,DRE!Q$4,Aut_BlueMe_Sem_Pedido!$H:$H,DRE!$A198)+SUMIFS(Aut_Ajustes_Manuais!$G:$G,Aut_Ajustes_Manuais!$I:$I,DRE!Q$4,Aut_Ajustes_Manuais!$F:$F,"  -  Premiação")</f>
        <v/>
      </c>
      <c r="T198" s="241" t="n">
        <v>0</v>
      </c>
      <c r="U198" s="27" t="n"/>
      <c r="V198" s="28">
        <f>SUMIFS(Aut_BlueMe_Sem_Pedido!$J:$J,Aut_BlueMe_Sem_Pedido!$Q:$Q,DRE!T$4,Aut_BlueMe_Sem_Pedido!$H:$H,DRE!$A198)+SUMIFS(Aut_Ajustes_Manuais!$G:$G,Aut_Ajustes_Manuais!$I:$I,DRE!T$4,Aut_Ajustes_Manuais!$F:$F,"  -  Premiação")</f>
        <v/>
      </c>
      <c r="W198" s="241" t="n">
        <v>0</v>
      </c>
      <c r="X198" s="27" t="n"/>
      <c r="Y198" s="28">
        <f>SUMIFS(Aut_BlueMe_Sem_Pedido!$J:$J,Aut_BlueMe_Sem_Pedido!$Q:$Q,DRE!W$4,Aut_BlueMe_Sem_Pedido!$H:$H,DRE!$A198)+SUMIFS(Aut_Ajustes_Manuais!$G:$G,Aut_Ajustes_Manuais!$I:$I,DRE!W$4,Aut_Ajustes_Manuais!$F:$F,"  -  Premiação")</f>
        <v/>
      </c>
      <c r="Z198" s="241" t="n">
        <v>0</v>
      </c>
      <c r="AA198" s="27" t="n"/>
      <c r="AB198" s="28">
        <f>SUMIFS(Aut_BlueMe_Sem_Pedido!$J:$J,Aut_BlueMe_Sem_Pedido!$Q:$Q,DRE!Z$4,Aut_BlueMe_Sem_Pedido!$H:$H,DRE!$A198)+SUMIFS(Aut_Ajustes_Manuais!$G:$G,Aut_Ajustes_Manuais!$I:$I,DRE!Z$4,Aut_Ajustes_Manuais!$F:$F,"  -  Premiação")</f>
        <v/>
      </c>
      <c r="AC198" s="241" t="n">
        <v>0</v>
      </c>
      <c r="AD198" s="27" t="n"/>
      <c r="AE198" s="28">
        <f>SUMIFS(Aut_BlueMe_Sem_Pedido!$J:$J,Aut_BlueMe_Sem_Pedido!$Q:$Q,DRE!AC$4,Aut_BlueMe_Sem_Pedido!$H:$H,DRE!$A198)+SUMIFS(Aut_Ajustes_Manuais!$G:$G,Aut_Ajustes_Manuais!$I:$I,DRE!AC$4,Aut_Ajustes_Manuais!$F:$F,"  -  Premiação")</f>
        <v/>
      </c>
      <c r="AF198" s="241" t="n">
        <v>0</v>
      </c>
      <c r="AG198" s="27" t="n"/>
      <c r="AH198" s="28">
        <f>SUMIFS(Aut_BlueMe_Sem_Pedido!$J:$J,Aut_BlueMe_Sem_Pedido!$Q:$Q,DRE!AF$4,Aut_BlueMe_Sem_Pedido!$H:$H,DRE!$A198)+SUMIFS(Aut_Ajustes_Manuais!$G:$G,Aut_Ajustes_Manuais!$I:$I,DRE!AF$4,Aut_Ajustes_Manuais!$F:$F,"  -  Premiação")</f>
        <v/>
      </c>
      <c r="AI198" s="241" t="n">
        <v>0</v>
      </c>
      <c r="AJ198" s="27" t="n"/>
      <c r="AK198" s="28">
        <f>SUMIFS(Aut_BlueMe_Sem_Pedido!$J:$J,Aut_BlueMe_Sem_Pedido!$Q:$Q,DRE!AI$4,Aut_BlueMe_Sem_Pedido!$H:$H,DRE!$A198)+SUMIFS(Aut_Ajustes_Manuais!$G:$G,Aut_Ajustes_Manuais!$I:$I,DRE!AI$4,Aut_Ajustes_Manuais!$F:$F,"  -  Premiação")</f>
        <v/>
      </c>
      <c r="AL198" s="241" t="n">
        <v>0</v>
      </c>
      <c r="AM198" s="27" t="n"/>
      <c r="AN198" s="28">
        <f>SUMIFS(Aut_BlueMe_Sem_Pedido!$J:$J,Aut_BlueMe_Sem_Pedido!$Q:$Q,DRE!AL$4,Aut_BlueMe_Sem_Pedido!$H:$H,DRE!$A198)+SUMIFS(Aut_Ajustes_Manuais!$G:$G,Aut_Ajustes_Manuais!$I:$I,DRE!AL$4,Aut_Ajustes_Manuais!$F:$F,"  -  Premiação")</f>
        <v/>
      </c>
      <c r="AO198" s="241" t="n">
        <v>0</v>
      </c>
      <c r="AP198" s="27" t="n"/>
      <c r="AQ198" s="28">
        <f>SUMIFS(Aut_BlueMe_Sem_Pedido!$J:$J,Aut_BlueMe_Sem_Pedido!$Q:$Q,DRE!AO$4,Aut_BlueMe_Sem_Pedido!$H:$H,DRE!$A198)+SUMIFS(Aut_Ajustes_Manuais!$G:$G,Aut_Ajustes_Manuais!$I:$I,DRE!AO$4,Aut_Ajustes_Manuais!$F:$F,"  -  Premiação")</f>
        <v/>
      </c>
      <c r="AR198" s="241">
        <f>SUMIFS($H198:$AO198,$H$5:$AO$5,"&lt;"&amp;MONTH(TODAY()),$H$6:$AO$6,"REAL 25")</f>
        <v/>
      </c>
      <c r="AS198" s="27">
        <f>SUMIFS($I198:$AP198,$I$5:$AP$5,"&lt;"&amp;MONTH(TODAY()),$I$6:$AP$6,"ORÇADO ")</f>
        <v/>
      </c>
      <c r="AT198" s="28">
        <f>SUMIFS($J198:$AQ198,$J$5:$AQ$5,"&lt;"&amp;MONTH(TODAY()),$J$6:$AQ$6,"REAL 26")</f>
        <v/>
      </c>
      <c r="AU198" s="241">
        <f>SUM(H198,K198,N198,Q198,T198,W198,Z198,AC198,AF198,AI198,AL198,AO198)</f>
        <v/>
      </c>
      <c r="AV198" s="27">
        <f>SUM(I198,L198,O198,R198,U198,X198,AA198,AD198,AG198,AJ198,AM198,AP198)</f>
        <v/>
      </c>
      <c r="AW198" s="28">
        <f>SUM(J198,M198,P198,S198,V198,Y198,AB198,AE198,AH198,AK198,AN198,AQ198)</f>
        <v/>
      </c>
      <c r="AX198" s="241">
        <f>SUM(H198,K198,N198)</f>
        <v/>
      </c>
      <c r="AY198" s="27">
        <f>SUM(I198,L198,O198)</f>
        <v/>
      </c>
      <c r="AZ198" s="28">
        <f>SUM(J198,M198,P198)</f>
        <v/>
      </c>
      <c r="BA198" s="241">
        <f>SUM(Q198,T198,W198)</f>
        <v/>
      </c>
      <c r="BB198" s="27">
        <f>SUM(R198,U198,X198)</f>
        <v/>
      </c>
      <c r="BC198" s="28">
        <f>SUM(S198,V198,Y198)</f>
        <v/>
      </c>
      <c r="BD198" s="241">
        <f>SUM(Z198,AC198,AF198)</f>
        <v/>
      </c>
      <c r="BE198" s="27">
        <f>SUM(AA198,AD198,AG198)</f>
        <v/>
      </c>
      <c r="BF198" s="28">
        <f>SUM(AB198,AE198,AH198)</f>
        <v/>
      </c>
      <c r="BG198" s="241">
        <f>SUM(AI198,AL198,AO198)</f>
        <v/>
      </c>
      <c r="BH198" s="27">
        <f>SUM(AJ198,AM198,AP198)</f>
        <v/>
      </c>
      <c r="BI198" s="28">
        <f>SUM(AK198,AN198,AQ198)</f>
        <v/>
      </c>
      <c r="BK198" s="442">
        <f>SUM(I198,L198,O198,R198,U198,X198,AA198,AD198,AG198,AJ198,AM198,AP198)</f>
        <v/>
      </c>
      <c r="BL198" s="442">
        <f>BK198-AV198</f>
        <v/>
      </c>
      <c r="BM198" s="442">
        <f>SUM(J198,M198,P198,S198,V198)</f>
        <v/>
      </c>
      <c r="BN198" s="442">
        <f>BM198-AT198</f>
        <v/>
      </c>
      <c r="BP198" s="463">
        <f>_xlfn.FORMULATEXT(V198) &amp; "+SOMASES(Aut_Ajustes_Manuais!$G:$G;Aut_Ajustes_Manuais!$I:$I;DRE!T$4;Aut_Ajustes_Manuais!$F:$F;""" &amp; A198 &amp; """)"</f>
        <v/>
      </c>
    </row>
    <row r="199">
      <c r="A199" s="73" t="inlineStr">
        <is>
          <t>Benefícios</t>
        </is>
      </c>
      <c r="C199" s="40" t="inlineStr">
        <is>
          <t>Premissas</t>
        </is>
      </c>
      <c r="D199" s="40" t="inlineStr">
        <is>
          <t>Valores</t>
        </is>
      </c>
      <c r="E199" s="40" t="inlineStr">
        <is>
          <t>Acréscimo</t>
        </is>
      </c>
      <c r="F199" s="41" t="n"/>
      <c r="G199" s="47" t="n"/>
      <c r="H199" s="252" t="n">
        <v>-15717.94</v>
      </c>
      <c r="I199" s="74" t="n">
        <v>-17145</v>
      </c>
      <c r="J199" s="76">
        <f>SUM(J200:J204)</f>
        <v/>
      </c>
      <c r="K199" s="252" t="n">
        <v>-14623.12</v>
      </c>
      <c r="L199" s="74" t="n">
        <v>-15875</v>
      </c>
      <c r="M199" s="76">
        <f>SUM(M200:M204)</f>
        <v/>
      </c>
      <c r="N199" s="252" t="n">
        <v>-19138.62</v>
      </c>
      <c r="O199" s="74" t="n">
        <v>-15875</v>
      </c>
      <c r="P199" s="76">
        <f>SUM(P200:P204)</f>
        <v/>
      </c>
      <c r="Q199" s="252" t="n">
        <v>-17074.36</v>
      </c>
      <c r="R199" s="74" t="n">
        <v>-15875</v>
      </c>
      <c r="S199" s="76">
        <f>SUM(S200:S204)</f>
        <v/>
      </c>
      <c r="T199" s="252" t="n">
        <v>-16876.63</v>
      </c>
      <c r="U199" s="74" t="n">
        <v>-15875</v>
      </c>
      <c r="V199" s="76">
        <f>SUM(V200:V204)</f>
        <v/>
      </c>
      <c r="W199" s="252" t="n">
        <v>-18762.72</v>
      </c>
      <c r="X199" s="74" t="n">
        <v>-15875</v>
      </c>
      <c r="Y199" s="76">
        <f>SUM(Y200:Y204)</f>
        <v/>
      </c>
      <c r="Z199" s="252" t="n">
        <v>-20698.46</v>
      </c>
      <c r="AA199" s="74" t="n">
        <v>-15875</v>
      </c>
      <c r="AB199" s="76">
        <f>SUM(AB200:AB204)</f>
        <v/>
      </c>
      <c r="AC199" s="252" t="n">
        <v>-18517.63</v>
      </c>
      <c r="AD199" s="74" t="n">
        <v>-15875</v>
      </c>
      <c r="AE199" s="76">
        <f>SUM(AE200:AE204)</f>
        <v/>
      </c>
      <c r="AF199" s="252" t="n">
        <v>-17265.23</v>
      </c>
      <c r="AG199" s="74" t="n">
        <v>-15875</v>
      </c>
      <c r="AH199" s="76">
        <f>SUM(AH200:AH204)</f>
        <v/>
      </c>
      <c r="AI199" s="252" t="n">
        <v>-17001.43</v>
      </c>
      <c r="AJ199" s="74" t="n">
        <v>-15875</v>
      </c>
      <c r="AK199" s="76">
        <f>SUM(AK200:AK204)</f>
        <v/>
      </c>
      <c r="AL199" s="252" t="n">
        <v>-16195.57</v>
      </c>
      <c r="AM199" s="74" t="n">
        <v>-15875</v>
      </c>
      <c r="AN199" s="76">
        <f>SUM(AN200:AN204)</f>
        <v/>
      </c>
      <c r="AO199" s="252" t="n">
        <v>-16775.69</v>
      </c>
      <c r="AP199" s="74" t="n">
        <v>-15875</v>
      </c>
      <c r="AQ199" s="76">
        <f>SUM(AQ200:AQ204)</f>
        <v/>
      </c>
      <c r="AR199" s="252">
        <f>SUMIFS($H199:$AO199,$H$5:$AO$5,"&lt;"&amp;MONTH(TODAY()),$H$6:$AO$6,"REAL 25")</f>
        <v/>
      </c>
      <c r="AS199" s="74">
        <f>SUMIFS($I199:$AP199,$I$5:$AP$5,"&lt;"&amp;MONTH(TODAY()),$I$6:$AP$6,"ORÇADO ")</f>
        <v/>
      </c>
      <c r="AT199" s="76">
        <f>SUMIFS($J199:$AQ199,$J$5:$AQ$5,"&lt;"&amp;MONTH(TODAY()),$J$6:$AQ$6,"REAL 26")</f>
        <v/>
      </c>
      <c r="AU199" s="252">
        <f>SUM(AU200:AU204)</f>
        <v/>
      </c>
      <c r="AV199" s="74">
        <f>SUM(AV200:AV204)</f>
        <v/>
      </c>
      <c r="AW199" s="76">
        <f>SUM(AW200:AW204)</f>
        <v/>
      </c>
      <c r="AX199" s="252">
        <f>SUM(AX200:AX204)</f>
        <v/>
      </c>
      <c r="AY199" s="74">
        <f>SUM(AY200:AY204)</f>
        <v/>
      </c>
      <c r="AZ199" s="76">
        <f>SUM(AZ200:AZ204)</f>
        <v/>
      </c>
      <c r="BA199" s="252">
        <f>SUM(BA200:BA204)</f>
        <v/>
      </c>
      <c r="BB199" s="74">
        <f>SUM(BB200:BB204)</f>
        <v/>
      </c>
      <c r="BC199" s="76">
        <f>SUM(BC200:BC204)</f>
        <v/>
      </c>
      <c r="BD199" s="252">
        <f>SUM(BD200:BD204)</f>
        <v/>
      </c>
      <c r="BE199" s="74">
        <f>SUM(BE200:BE204)</f>
        <v/>
      </c>
      <c r="BF199" s="76">
        <f>SUM(BF200:BF204)</f>
        <v/>
      </c>
      <c r="BG199" s="252">
        <f>SUM(BG200:BG204)</f>
        <v/>
      </c>
      <c r="BH199" s="74">
        <f>SUM(BH200:BH204)</f>
        <v/>
      </c>
      <c r="BI199" s="76">
        <f>SUM(BI200:BI204)</f>
        <v/>
      </c>
      <c r="BK199" s="442">
        <f>SUM(I199,L199,O199,R199,U199,X199,AA199,AD199,AG199,AJ199,AM199,AP199)</f>
        <v/>
      </c>
      <c r="BL199" s="442">
        <f>BK199-AV199</f>
        <v/>
      </c>
      <c r="BM199" s="442">
        <f>SUM(J199,M199,P199,S199,V199)</f>
        <v/>
      </c>
      <c r="BN199" s="442">
        <f>BM199-AT199</f>
        <v/>
      </c>
    </row>
    <row r="200" outlineLevel="1" ht="14.7" customFormat="1" customHeight="1" s="463">
      <c r="A200" s="22" t="inlineStr">
        <is>
          <t xml:space="preserve">  -  Vale-transporte</t>
        </is>
      </c>
      <c r="B200" s="468" t="n"/>
      <c r="C200" s="24" t="n"/>
      <c r="D200" s="55" t="n"/>
      <c r="E200" s="471" t="n">
        <v>-280</v>
      </c>
      <c r="F200" s="41" t="n"/>
      <c r="G200" s="33" t="n"/>
      <c r="H200" s="241" t="n">
        <v>-6292.74</v>
      </c>
      <c r="I200" s="27" t="n">
        <v>-7560</v>
      </c>
      <c r="J200" s="28">
        <f>SUMIFS(Aut_BlueMe_Sem_Pedido!$J:$J,Aut_BlueMe_Sem_Pedido!$Q:$Q,DRE!H$4,Aut_BlueMe_Sem_Pedido!$H:$H,DRE!$A200)+SUMIFS(Aut_Ajustes_Manuais!$G:$G,Aut_Ajustes_Manuais!$I:$I,DRE!H$4,Aut_Ajustes_Manuais!$F:$F,"  -  Vale-transporte")</f>
        <v/>
      </c>
      <c r="K200" s="241" t="n">
        <v>-6067.54</v>
      </c>
      <c r="L200" s="27" t="n">
        <v>-7000</v>
      </c>
      <c r="M200" s="28">
        <f>SUMIFS(Aut_BlueMe_Sem_Pedido!$J:$J,Aut_BlueMe_Sem_Pedido!$Q:$Q,DRE!K$4,Aut_BlueMe_Sem_Pedido!$H:$H,DRE!$A200)+SUMIFS(Aut_Ajustes_Manuais!$G:$G,Aut_Ajustes_Manuais!$I:$I,DRE!K$4,Aut_Ajustes_Manuais!$F:$F,"  -  Vale-transporte")</f>
        <v/>
      </c>
      <c r="N200" s="241" t="n">
        <v>-8048.870000000001</v>
      </c>
      <c r="O200" s="27" t="n">
        <v>-7000</v>
      </c>
      <c r="P200" s="28">
        <f>SUMIFS(Aut_BlueMe_Sem_Pedido!$J:$J,Aut_BlueMe_Sem_Pedido!$Q:$Q,DRE!N$4,Aut_BlueMe_Sem_Pedido!$H:$H,DRE!$A200)+SUMIFS(Aut_Ajustes_Manuais!$G:$G,Aut_Ajustes_Manuais!$I:$I,DRE!N$4,Aut_Ajustes_Manuais!$F:$F,"  -  Vale-transporte")</f>
        <v/>
      </c>
      <c r="Q200" s="241" t="n">
        <v>-7452.030000000001</v>
      </c>
      <c r="R200" s="27" t="n">
        <v>-7000</v>
      </c>
      <c r="S200" s="28">
        <f>SUMIFS(Aut_BlueMe_Sem_Pedido!$J:$J,Aut_BlueMe_Sem_Pedido!$Q:$Q,DRE!Q$4,Aut_BlueMe_Sem_Pedido!$H:$H,DRE!$A200)+SUMIFS(Aut_Ajustes_Manuais!$G:$G,Aut_Ajustes_Manuais!$I:$I,DRE!Q$4,Aut_Ajustes_Manuais!$F:$F,"  -  Vale-transporte")</f>
        <v/>
      </c>
      <c r="T200" s="241" t="n">
        <v>-7556.98</v>
      </c>
      <c r="U200" s="27" t="n">
        <v>-7000</v>
      </c>
      <c r="V200" s="28">
        <f>SUMIFS(Aut_BlueMe_Sem_Pedido!$J:$J,Aut_BlueMe_Sem_Pedido!$Q:$Q,DRE!T$4,Aut_BlueMe_Sem_Pedido!$H:$H,DRE!$A200)+SUMIFS(Aut_Ajustes_Manuais!$G:$G,Aut_Ajustes_Manuais!$I:$I,DRE!T$4,Aut_Ajustes_Manuais!$F:$F,"  -  Vale-transporte")</f>
        <v/>
      </c>
      <c r="W200" s="241" t="n">
        <v>-8878.76</v>
      </c>
      <c r="X200" s="27" t="n">
        <v>-7000</v>
      </c>
      <c r="Y200" s="28">
        <f>SUMIFS(Aut_BlueMe_Sem_Pedido!$J:$J,Aut_BlueMe_Sem_Pedido!$Q:$Q,DRE!W$4,Aut_BlueMe_Sem_Pedido!$H:$H,DRE!$A200)+SUMIFS(Aut_Ajustes_Manuais!$G:$G,Aut_Ajustes_Manuais!$I:$I,DRE!W$4,Aut_Ajustes_Manuais!$F:$F,"  -  Vale-transporte")</f>
        <v/>
      </c>
      <c r="Z200" s="241" t="n">
        <v>-10603.08</v>
      </c>
      <c r="AA200" s="27" t="n">
        <v>-7000</v>
      </c>
      <c r="AB200" s="28">
        <f>SUMIFS(Aut_BlueMe_Sem_Pedido!$J:$J,Aut_BlueMe_Sem_Pedido!$Q:$Q,DRE!Z$4,Aut_BlueMe_Sem_Pedido!$H:$H,DRE!$A200)+SUMIFS(Aut_Ajustes_Manuais!$G:$G,Aut_Ajustes_Manuais!$I:$I,DRE!Z$4,Aut_Ajustes_Manuais!$F:$F,"  -  Vale-transporte")</f>
        <v/>
      </c>
      <c r="AC200" s="241" t="n">
        <v>-9026.290000000001</v>
      </c>
      <c r="AD200" s="27" t="n">
        <v>-7000</v>
      </c>
      <c r="AE200" s="28">
        <f>SUMIFS(Aut_BlueMe_Sem_Pedido!$J:$J,Aut_BlueMe_Sem_Pedido!$Q:$Q,DRE!AC$4,Aut_BlueMe_Sem_Pedido!$H:$H,DRE!$A200)+SUMIFS(Aut_Ajustes_Manuais!$G:$G,Aut_Ajustes_Manuais!$I:$I,DRE!AC$4,Aut_Ajustes_Manuais!$F:$F,"  -  Vale-transporte")</f>
        <v/>
      </c>
      <c r="AF200" s="241" t="n">
        <v>-7316.04</v>
      </c>
      <c r="AG200" s="27" t="n">
        <v>-7000</v>
      </c>
      <c r="AH200" s="28">
        <f>SUMIFS(Aut_BlueMe_Sem_Pedido!$J:$J,Aut_BlueMe_Sem_Pedido!$Q:$Q,DRE!AF$4,Aut_BlueMe_Sem_Pedido!$H:$H,DRE!$A200)+SUMIFS(Aut_Ajustes_Manuais!$G:$G,Aut_Ajustes_Manuais!$I:$I,DRE!AF$4,Aut_Ajustes_Manuais!$F:$F,"  -  Vale-transporte")</f>
        <v/>
      </c>
      <c r="AI200" s="241" t="n">
        <v>-7738.02</v>
      </c>
      <c r="AJ200" s="27" t="n">
        <v>-7000</v>
      </c>
      <c r="AK200" s="28">
        <f>SUMIFS(Aut_BlueMe_Sem_Pedido!$J:$J,Aut_BlueMe_Sem_Pedido!$Q:$Q,DRE!AI$4,Aut_BlueMe_Sem_Pedido!$H:$H,DRE!$A200)+SUMIFS(Aut_Ajustes_Manuais!$G:$G,Aut_Ajustes_Manuais!$I:$I,DRE!AI$4,Aut_Ajustes_Manuais!$F:$F,"  -  Vale-transporte")</f>
        <v/>
      </c>
      <c r="AL200" s="241" t="n">
        <v>-7037.26</v>
      </c>
      <c r="AM200" s="27" t="n">
        <v>-7000</v>
      </c>
      <c r="AN200" s="28">
        <f>SUMIFS(Aut_BlueMe_Sem_Pedido!$J:$J,Aut_BlueMe_Sem_Pedido!$Q:$Q,DRE!AL$4,Aut_BlueMe_Sem_Pedido!$H:$H,DRE!$A200)+SUMIFS(Aut_Ajustes_Manuais!$G:$G,Aut_Ajustes_Manuais!$I:$I,DRE!AL$4,Aut_Ajustes_Manuais!$F:$F,"  -  Vale-transporte")</f>
        <v/>
      </c>
      <c r="AO200" s="241" t="n">
        <v>-7452.01</v>
      </c>
      <c r="AP200" s="27" t="n">
        <v>-7000</v>
      </c>
      <c r="AQ200" s="28">
        <f>SUMIFS(Aut_BlueMe_Sem_Pedido!$J:$J,Aut_BlueMe_Sem_Pedido!$Q:$Q,DRE!AO$4,Aut_BlueMe_Sem_Pedido!$H:$H,DRE!$A200)+SUMIFS(Aut_Ajustes_Manuais!$G:$G,Aut_Ajustes_Manuais!$I:$I,DRE!AO$4,Aut_Ajustes_Manuais!$F:$F,"  -  Vale-transporte")</f>
        <v/>
      </c>
      <c r="AR200" s="241">
        <f>SUMIFS($H200:$AO200,$H$5:$AO$5,"&lt;"&amp;MONTH(TODAY()),$H$6:$AO$6,"REAL 25")</f>
        <v/>
      </c>
      <c r="AS200" s="27">
        <f>SUMIFS($I200:$AP200,$I$5:$AP$5,"&lt;"&amp;MONTH(TODAY()),$I$6:$AP$6,"ORÇADO ")</f>
        <v/>
      </c>
      <c r="AT200" s="28">
        <f>SUMIFS($J200:$AQ200,$J$5:$AQ$5,"&lt;"&amp;MONTH(TODAY()),$J$6:$AQ$6,"REAL 26")</f>
        <v/>
      </c>
      <c r="AU200" s="241">
        <f>SUM(H200,K200,N200,Q200,T200,W200,Z200,AC200,AF200,AI200,AL200,AO200)</f>
        <v/>
      </c>
      <c r="AV200" s="27">
        <f>SUM(I200,L200,O200,R200,U200,X200,AA200,AD200,AG200,AJ200,AM200,AP200)</f>
        <v/>
      </c>
      <c r="AW200" s="28">
        <f>SUM(J200,M200,P200,S200,V200,Y200,AB200,AE200,AH200,AK200,AN200,AQ200)</f>
        <v/>
      </c>
      <c r="AX200" s="241">
        <f>SUM(H200,K200,N200)</f>
        <v/>
      </c>
      <c r="AY200" s="27">
        <f>SUM(I200,L200,O200)</f>
        <v/>
      </c>
      <c r="AZ200" s="28">
        <f>SUM(J200,M200,P200)</f>
        <v/>
      </c>
      <c r="BA200" s="241">
        <f>SUM(Q200,T200,W200)</f>
        <v/>
      </c>
      <c r="BB200" s="27">
        <f>SUM(R200,U200,X200)</f>
        <v/>
      </c>
      <c r="BC200" s="28">
        <f>SUM(S200,V200,Y200)</f>
        <v/>
      </c>
      <c r="BD200" s="241">
        <f>SUM(Z200,AC200,AF200)</f>
        <v/>
      </c>
      <c r="BE200" s="27">
        <f>SUM(AA200,AD200,AG200)</f>
        <v/>
      </c>
      <c r="BF200" s="28">
        <f>SUM(AB200,AE200,AH200)</f>
        <v/>
      </c>
      <c r="BG200" s="241">
        <f>SUM(AI200,AL200,AO200)</f>
        <v/>
      </c>
      <c r="BH200" s="27">
        <f>SUM(AJ200,AM200,AP200)</f>
        <v/>
      </c>
      <c r="BI200" s="28">
        <f>SUM(AK200,AN200,AQ200)</f>
        <v/>
      </c>
      <c r="BK200" s="442">
        <f>SUM(I200,L200,O200,R200,U200,X200,AA200,AD200,AG200,AJ200,AM200,AP200)</f>
        <v/>
      </c>
      <c r="BL200" s="442">
        <f>BK200-AV200</f>
        <v/>
      </c>
      <c r="BM200" s="442">
        <f>SUM(J200,M200,P200,S200,V200)</f>
        <v/>
      </c>
      <c r="BN200" s="442">
        <f>BM200-AT200</f>
        <v/>
      </c>
      <c r="BP200" s="463">
        <f>_xlfn.FORMULATEXT(V200) &amp; "+SOMASES(Aut_Ajustes_Manuais!$G:$G;Aut_Ajustes_Manuais!$I:$I;DRE!T$4;Aut_Ajustes_Manuais!$F:$F;""" &amp; A200 &amp; """)"</f>
        <v/>
      </c>
    </row>
    <row r="201" outlineLevel="1" customFormat="1" s="463">
      <c r="A201" s="22" t="inlineStr">
        <is>
          <t xml:space="preserve">  -  Assist. Médica</t>
        </is>
      </c>
      <c r="B201" s="468" t="n"/>
      <c r="C201" s="24" t="n"/>
      <c r="D201" s="55" t="n"/>
      <c r="E201" s="471" t="n">
        <v>-350</v>
      </c>
      <c r="F201" s="41" t="n"/>
      <c r="G201" s="472" t="n"/>
      <c r="H201" s="241" t="n">
        <v>-9131.309999999999</v>
      </c>
      <c r="I201" s="27" t="n">
        <v>-9450</v>
      </c>
      <c r="J201" s="28">
        <f>SUMIFS(Aut_BlueMe_Sem_Pedido!$J:$J,Aut_BlueMe_Sem_Pedido!$Q:$Q,DRE!H$4,Aut_BlueMe_Sem_Pedido!$H:$H,DRE!$A201)+SUMIFS(Aut_Ajustes_Manuais!$G:$G,Aut_Ajustes_Manuais!$I:$I,DRE!H$4,Aut_Ajustes_Manuais!$F:$F,"  -  Assist. Médica")</f>
        <v/>
      </c>
      <c r="K201" s="241" t="n">
        <v>-8230.210000000001</v>
      </c>
      <c r="L201" s="27" t="n">
        <v>-8750</v>
      </c>
      <c r="M201" s="28">
        <f>SUMIFS(Aut_BlueMe_Sem_Pedido!$J:$J,Aut_BlueMe_Sem_Pedido!$Q:$Q,DRE!K$4,Aut_BlueMe_Sem_Pedido!$H:$H,DRE!$A201)+SUMIFS(Aut_Ajustes_Manuais!$G:$G,Aut_Ajustes_Manuais!$I:$I,DRE!K$4,Aut_Ajustes_Manuais!$F:$F,"  -  Assist. Médica")</f>
        <v/>
      </c>
      <c r="N201" s="241" t="n">
        <v>-10764.38</v>
      </c>
      <c r="O201" s="27" t="n">
        <v>-8750</v>
      </c>
      <c r="P201" s="28">
        <f>SUMIFS(Aut_BlueMe_Sem_Pedido!$J:$J,Aut_BlueMe_Sem_Pedido!$Q:$Q,DRE!N$4,Aut_BlueMe_Sem_Pedido!$H:$H,DRE!$A201)+SUMIFS(Aut_Ajustes_Manuais!$G:$G,Aut_Ajustes_Manuais!$I:$I,DRE!N$4,Aut_Ajustes_Manuais!$F:$F,"  -  Assist. Médica")</f>
        <v/>
      </c>
      <c r="Q201" s="241" t="n">
        <v>-9328.440000000001</v>
      </c>
      <c r="R201" s="27" t="n">
        <v>-8750</v>
      </c>
      <c r="S201" s="28">
        <f>SUMIFS(Aut_BlueMe_Sem_Pedido!$J:$J,Aut_BlueMe_Sem_Pedido!$Q:$Q,DRE!Q$4,Aut_BlueMe_Sem_Pedido!$H:$H,DRE!$A201)+SUMIFS(Aut_Ajustes_Manuais!$G:$G,Aut_Ajustes_Manuais!$I:$I,DRE!Q$4,Aut_Ajustes_Manuais!$F:$F,"  -  Assist. Médica")</f>
        <v/>
      </c>
      <c r="T201" s="241" t="n">
        <v>-9015.27</v>
      </c>
      <c r="U201" s="27" t="n">
        <v>-8750</v>
      </c>
      <c r="V201" s="28">
        <f>SUMIFS(Aut_BlueMe_Sem_Pedido!$J:$J,Aut_BlueMe_Sem_Pedido!$Q:$Q,DRE!T$4,Aut_BlueMe_Sem_Pedido!$H:$H,DRE!$A201)+SUMIFS(Aut_Ajustes_Manuais!$G:$G,Aut_Ajustes_Manuais!$I:$I,DRE!T$4,Aut_Ajustes_Manuais!$F:$F,"  -  Assist. Médica")</f>
        <v/>
      </c>
      <c r="W201" s="241" t="n">
        <v>-9528.360000000001</v>
      </c>
      <c r="X201" s="27" t="n">
        <v>-8750</v>
      </c>
      <c r="Y201" s="28">
        <f>SUMIFS(Aut_BlueMe_Sem_Pedido!$J:$J,Aut_BlueMe_Sem_Pedido!$Q:$Q,DRE!W$4,Aut_BlueMe_Sem_Pedido!$H:$H,DRE!$A201)+SUMIFS(Aut_Ajustes_Manuais!$G:$G,Aut_Ajustes_Manuais!$I:$I,DRE!W$4,Aut_Ajustes_Manuais!$F:$F,"  -  Assist. Médica")</f>
        <v/>
      </c>
      <c r="Z201" s="241" t="n">
        <v>-9715.26</v>
      </c>
      <c r="AA201" s="27" t="n">
        <v>-8750</v>
      </c>
      <c r="AB201" s="28">
        <f>SUMIFS(Aut_BlueMe_Sem_Pedido!$J:$J,Aut_BlueMe_Sem_Pedido!$Q:$Q,DRE!Z$4,Aut_BlueMe_Sem_Pedido!$H:$H,DRE!$A201)+SUMIFS(Aut_Ajustes_Manuais!$G:$G,Aut_Ajustes_Manuais!$I:$I,DRE!Z$4,Aut_Ajustes_Manuais!$F:$F,"  -  Assist. Médica")</f>
        <v/>
      </c>
      <c r="AC201" s="241" t="n">
        <v>-9111.209999999999</v>
      </c>
      <c r="AD201" s="27" t="n">
        <v>-8750</v>
      </c>
      <c r="AE201" s="28">
        <f>SUMIFS(Aut_BlueMe_Sem_Pedido!$J:$J,Aut_BlueMe_Sem_Pedido!$Q:$Q,DRE!AC$4,Aut_BlueMe_Sem_Pedido!$H:$H,DRE!$A201)+SUMIFS(Aut_Ajustes_Manuais!$G:$G,Aut_Ajustes_Manuais!$I:$I,DRE!AC$4,Aut_Ajustes_Manuais!$F:$F,"  -  Assist. Médica")</f>
        <v/>
      </c>
      <c r="AF201" s="241" t="n">
        <v>-9593.59</v>
      </c>
      <c r="AG201" s="27" t="n">
        <v>-8750</v>
      </c>
      <c r="AH201" s="28">
        <f>SUMIFS(Aut_BlueMe_Sem_Pedido!$J:$J,Aut_BlueMe_Sem_Pedido!$Q:$Q,DRE!AF$4,Aut_BlueMe_Sem_Pedido!$H:$H,DRE!$A201)+SUMIFS(Aut_Ajustes_Manuais!$G:$G,Aut_Ajustes_Manuais!$I:$I,DRE!AF$4,Aut_Ajustes_Manuais!$F:$F,"  -  Assist. Médica")</f>
        <v/>
      </c>
      <c r="AI201" s="241" t="n">
        <v>-8907.809999999999</v>
      </c>
      <c r="AJ201" s="27" t="n">
        <v>-8750</v>
      </c>
      <c r="AK201" s="28">
        <f>SUMIFS(Aut_BlueMe_Sem_Pedido!$J:$J,Aut_BlueMe_Sem_Pedido!$Q:$Q,DRE!AI$4,Aut_BlueMe_Sem_Pedido!$H:$H,DRE!$A201)+SUMIFS(Aut_Ajustes_Manuais!$G:$G,Aut_Ajustes_Manuais!$I:$I,DRE!AI$4,Aut_Ajustes_Manuais!$F:$F,"  -  Assist. Médica")</f>
        <v/>
      </c>
      <c r="AL201" s="241" t="n">
        <v>-9158.309999999999</v>
      </c>
      <c r="AM201" s="27" t="n">
        <v>-8750</v>
      </c>
      <c r="AN201" s="28">
        <f>SUMIFS(Aut_BlueMe_Sem_Pedido!$J:$J,Aut_BlueMe_Sem_Pedido!$Q:$Q,DRE!AL$4,Aut_BlueMe_Sem_Pedido!$H:$H,DRE!$A201)+SUMIFS(Aut_Ajustes_Manuais!$G:$G,Aut_Ajustes_Manuais!$I:$I,DRE!AL$4,Aut_Ajustes_Manuais!$F:$F,"  -  Assist. Médica")</f>
        <v/>
      </c>
      <c r="AO201" s="241" t="n">
        <v>-8735.1</v>
      </c>
      <c r="AP201" s="27" t="n">
        <v>-8750</v>
      </c>
      <c r="AQ201" s="28">
        <f>SUMIFS(Aut_BlueMe_Sem_Pedido!$J:$J,Aut_BlueMe_Sem_Pedido!$Q:$Q,DRE!AO$4,Aut_BlueMe_Sem_Pedido!$H:$H,DRE!$A201)+SUMIFS(Aut_Ajustes_Manuais!$G:$G,Aut_Ajustes_Manuais!$I:$I,DRE!AO$4,Aut_Ajustes_Manuais!$F:$F,"  -  Assist. Médica")</f>
        <v/>
      </c>
      <c r="AR201" s="241">
        <f>SUMIFS($H201:$AO201,$H$5:$AO$5,"&lt;"&amp;MONTH(TODAY()),$H$6:$AO$6,"REAL 25")</f>
        <v/>
      </c>
      <c r="AS201" s="27">
        <f>SUMIFS($I201:$AP201,$I$5:$AP$5,"&lt;"&amp;MONTH(TODAY()),$I$6:$AP$6,"ORÇADO ")</f>
        <v/>
      </c>
      <c r="AT201" s="28">
        <f>SUMIFS($J201:$AQ201,$J$5:$AQ$5,"&lt;"&amp;MONTH(TODAY()),$J$6:$AQ$6,"REAL 26")</f>
        <v/>
      </c>
      <c r="AU201" s="241">
        <f>SUM(H201,K201,N201,Q201,T201,W201,Z201,AC201,AF201,AI201,AL201,AO201)</f>
        <v/>
      </c>
      <c r="AV201" s="27">
        <f>SUM(I201,L201,O201,R201,U201,X201,AA201,AD201,AG201,AJ201,AM201,AP201)</f>
        <v/>
      </c>
      <c r="AW201" s="28">
        <f>SUM(J201,M201,P201,S201,V201,Y201,AB201,AE201,AH201,AK201,AN201,AQ201)</f>
        <v/>
      </c>
      <c r="AX201" s="241">
        <f>SUM(H201,K201,N201)</f>
        <v/>
      </c>
      <c r="AY201" s="27">
        <f>SUM(I201,L201,O201)</f>
        <v/>
      </c>
      <c r="AZ201" s="28">
        <f>SUM(J201,M201,P201)</f>
        <v/>
      </c>
      <c r="BA201" s="241">
        <f>SUM(Q201,T201,W201)</f>
        <v/>
      </c>
      <c r="BB201" s="27">
        <f>SUM(R201,U201,X201)</f>
        <v/>
      </c>
      <c r="BC201" s="28">
        <f>SUM(S201,V201,Y201)</f>
        <v/>
      </c>
      <c r="BD201" s="241">
        <f>SUM(Z201,AC201,AF201)</f>
        <v/>
      </c>
      <c r="BE201" s="27">
        <f>SUM(AA201,AD201,AG201)</f>
        <v/>
      </c>
      <c r="BF201" s="28">
        <f>SUM(AB201,AE201,AH201)</f>
        <v/>
      </c>
      <c r="BG201" s="241">
        <f>SUM(AI201,AL201,AO201)</f>
        <v/>
      </c>
      <c r="BH201" s="27">
        <f>SUM(AJ201,AM201,AP201)</f>
        <v/>
      </c>
      <c r="BI201" s="28">
        <f>SUM(AK201,AN201,AQ201)</f>
        <v/>
      </c>
      <c r="BK201" s="442">
        <f>SUM(I201,L201,O201,R201,U201,X201,AA201,AD201,AG201,AJ201,AM201,AP201)</f>
        <v/>
      </c>
      <c r="BL201" s="442">
        <f>BK201-AV201</f>
        <v/>
      </c>
      <c r="BM201" s="442">
        <f>SUM(J201,M201,P201,S201,V201)</f>
        <v/>
      </c>
      <c r="BN201" s="442">
        <f>BM201-AT201</f>
        <v/>
      </c>
      <c r="BP201" s="463">
        <f>_xlfn.FORMULATEXT(V201) &amp; "+SOMASES(Aut_Ajustes_Manuais!$G:$G;Aut_Ajustes_Manuais!$I:$I;DRE!T$4;Aut_Ajustes_Manuais!$F:$F;""" &amp; A201 &amp; """)"</f>
        <v/>
      </c>
    </row>
    <row r="202" outlineLevel="1" customFormat="1" s="463">
      <c r="A202" s="22" t="inlineStr">
        <is>
          <t xml:space="preserve">  -  Assist. Odontologica</t>
        </is>
      </c>
      <c r="B202" s="468" t="n"/>
      <c r="C202" s="24" t="n"/>
      <c r="D202" s="55" t="n"/>
      <c r="E202" s="87" t="n"/>
      <c r="F202" s="41" t="n"/>
      <c r="G202" s="473" t="n"/>
      <c r="H202" s="241" t="n">
        <v>0</v>
      </c>
      <c r="I202" s="27" t="n"/>
      <c r="J202" s="28">
        <f>SUMIFS(Aut_BlueMe_Sem_Pedido!$J:$J,Aut_BlueMe_Sem_Pedido!$Q:$Q,H$4,Aut_BlueMe_Sem_Pedido!$H:$H,DRE!$A202)+SUMIFS(Aut_Ajustes_Manuais!$G:$G,Aut_Ajustes_Manuais!$I:$I,DRE!H$4,Aut_Ajustes_Manuais!$F:$F,"  -  Assist. Odontologica")</f>
        <v/>
      </c>
      <c r="K202" s="241" t="n">
        <v>0</v>
      </c>
      <c r="L202" s="27" t="n"/>
      <c r="M202" s="28">
        <f>SUMIFS(Aut_BlueMe_Sem_Pedido!$J:$J,Aut_BlueMe_Sem_Pedido!$Q:$Q,K$4,Aut_BlueMe_Sem_Pedido!$H:$H,DRE!$A202)+SUMIFS(Aut_Ajustes_Manuais!$G:$G,Aut_Ajustes_Manuais!$I:$I,DRE!K$4,Aut_Ajustes_Manuais!$F:$F,"  -  Assist. Odontologica")</f>
        <v/>
      </c>
      <c r="N202" s="241" t="n">
        <v>0</v>
      </c>
      <c r="O202" s="27" t="n"/>
      <c r="P202" s="28">
        <f>SUMIFS(Aut_BlueMe_Sem_Pedido!$J:$J,Aut_BlueMe_Sem_Pedido!$Q:$Q,N$4,Aut_BlueMe_Sem_Pedido!$H:$H,DRE!$A202)+SUMIFS(Aut_Ajustes_Manuais!$G:$G,Aut_Ajustes_Manuais!$I:$I,DRE!N$4,Aut_Ajustes_Manuais!$F:$F,"  -  Assist. Odontologica")</f>
        <v/>
      </c>
      <c r="Q202" s="241" t="n">
        <v>0</v>
      </c>
      <c r="R202" s="27" t="n"/>
      <c r="S202" s="28">
        <f>SUMIFS(Aut_BlueMe_Sem_Pedido!$J:$J,Aut_BlueMe_Sem_Pedido!$Q:$Q,Q$4,Aut_BlueMe_Sem_Pedido!$H:$H,DRE!$A202)+SUMIFS(Aut_Ajustes_Manuais!$G:$G,Aut_Ajustes_Manuais!$I:$I,DRE!Q$4,Aut_Ajustes_Manuais!$F:$F,"  -  Assist. Odontologica")</f>
        <v/>
      </c>
      <c r="T202" s="241" t="n">
        <v>0</v>
      </c>
      <c r="U202" s="27" t="n"/>
      <c r="V202" s="28">
        <f>SUMIFS(Aut_BlueMe_Sem_Pedido!$J:$J,Aut_BlueMe_Sem_Pedido!$Q:$Q,T$4,Aut_BlueMe_Sem_Pedido!$H:$H,DRE!$A202)+SUMIFS(Aut_Ajustes_Manuais!$G:$G,Aut_Ajustes_Manuais!$I:$I,DRE!T$4,Aut_Ajustes_Manuais!$F:$F,"  -  Assist. Odontologica")</f>
        <v/>
      </c>
      <c r="W202" s="241" t="n">
        <v>0</v>
      </c>
      <c r="X202" s="27" t="n"/>
      <c r="Y202" s="28">
        <f>SUMIFS(Aut_BlueMe_Sem_Pedido!$J:$J,Aut_BlueMe_Sem_Pedido!$Q:$Q,W$4,Aut_BlueMe_Sem_Pedido!$H:$H,DRE!$A202)+SUMIFS(Aut_Ajustes_Manuais!$G:$G,Aut_Ajustes_Manuais!$I:$I,DRE!W$4,Aut_Ajustes_Manuais!$F:$F,"  -  Assist. Odontologica")</f>
        <v/>
      </c>
      <c r="Z202" s="241" t="n">
        <v>0</v>
      </c>
      <c r="AA202" s="27" t="n"/>
      <c r="AB202" s="28">
        <f>SUMIFS(Aut_BlueMe_Sem_Pedido!$J:$J,Aut_BlueMe_Sem_Pedido!$Q:$Q,Z$4,Aut_BlueMe_Sem_Pedido!$H:$H,DRE!$A202)+SUMIFS(Aut_Ajustes_Manuais!$G:$G,Aut_Ajustes_Manuais!$I:$I,DRE!Z$4,Aut_Ajustes_Manuais!$F:$F,"  -  Assist. Odontologica")</f>
        <v/>
      </c>
      <c r="AC202" s="241" t="n">
        <v>0</v>
      </c>
      <c r="AD202" s="27" t="n"/>
      <c r="AE202" s="28">
        <f>SUMIFS(Aut_BlueMe_Sem_Pedido!$J:$J,Aut_BlueMe_Sem_Pedido!$Q:$Q,AC$4,Aut_BlueMe_Sem_Pedido!$H:$H,DRE!$A202)+SUMIFS(Aut_Ajustes_Manuais!$G:$G,Aut_Ajustes_Manuais!$I:$I,DRE!AC$4,Aut_Ajustes_Manuais!$F:$F,"  -  Assist. Odontologica")</f>
        <v/>
      </c>
      <c r="AF202" s="241" t="n">
        <v>0</v>
      </c>
      <c r="AG202" s="27" t="n"/>
      <c r="AH202" s="28">
        <f>SUMIFS(Aut_BlueMe_Sem_Pedido!$J:$J,Aut_BlueMe_Sem_Pedido!$Q:$Q,AF$4,Aut_BlueMe_Sem_Pedido!$H:$H,DRE!$A202)+SUMIFS(Aut_Ajustes_Manuais!$G:$G,Aut_Ajustes_Manuais!$I:$I,DRE!AF$4,Aut_Ajustes_Manuais!$F:$F,"  -  Assist. Odontologica")</f>
        <v/>
      </c>
      <c r="AI202" s="241" t="n">
        <v>0</v>
      </c>
      <c r="AJ202" s="27" t="n"/>
      <c r="AK202" s="28">
        <f>SUMIFS(Aut_BlueMe_Sem_Pedido!$J:$J,Aut_BlueMe_Sem_Pedido!$Q:$Q,AI$4,Aut_BlueMe_Sem_Pedido!$H:$H,DRE!$A202)+SUMIFS(Aut_Ajustes_Manuais!$G:$G,Aut_Ajustes_Manuais!$I:$I,DRE!AI$4,Aut_Ajustes_Manuais!$F:$F,"  -  Assist. Odontologica")</f>
        <v/>
      </c>
      <c r="AL202" s="241" t="n">
        <v>0</v>
      </c>
      <c r="AM202" s="27" t="n"/>
      <c r="AN202" s="28">
        <f>SUMIFS(Aut_BlueMe_Sem_Pedido!$J:$J,Aut_BlueMe_Sem_Pedido!$Q:$Q,AL$4,Aut_BlueMe_Sem_Pedido!$H:$H,DRE!$A202)+SUMIFS(Aut_Ajustes_Manuais!$G:$G,Aut_Ajustes_Manuais!$I:$I,DRE!AL$4,Aut_Ajustes_Manuais!$F:$F,"  -  Assist. Odontologica")</f>
        <v/>
      </c>
      <c r="AO202" s="241" t="n">
        <v>0</v>
      </c>
      <c r="AP202" s="27" t="n"/>
      <c r="AQ202" s="28">
        <f>SUMIFS(Aut_BlueMe_Sem_Pedido!$J:$J,Aut_BlueMe_Sem_Pedido!$Q:$Q,AO$4,Aut_BlueMe_Sem_Pedido!$H:$H,DRE!$A202)+SUMIFS(Aut_Ajustes_Manuais!$G:$G,Aut_Ajustes_Manuais!$I:$I,DRE!AO$4,Aut_Ajustes_Manuais!$F:$F,"  -  Assist. Odontologica")</f>
        <v/>
      </c>
      <c r="AR202" s="241">
        <f>SUMIFS($H202:$AO202,$H$5:$AO$5,"&lt;"&amp;MONTH(TODAY()),$H$6:$AO$6,"REAL 25")</f>
        <v/>
      </c>
      <c r="AS202" s="27">
        <f>SUMIFS($I202:$AP202,$I$5:$AP$5,"&lt;"&amp;MONTH(TODAY()),$I$6:$AP$6,"ORÇADO ")</f>
        <v/>
      </c>
      <c r="AT202" s="28">
        <f>SUMIFS($J202:$AQ202,$J$5:$AQ$5,"&lt;"&amp;MONTH(TODAY()),$J$6:$AQ$6,"REAL 26")</f>
        <v/>
      </c>
      <c r="AU202" s="241">
        <f>SUM(H202,K202,N202,Q202,T202,W202,Z202,AC202,AF202,AI202,AL202,AO202)</f>
        <v/>
      </c>
      <c r="AV202" s="27">
        <f>SUM(I202,L202,O202,R202,U202,X202,AA202,AD202,AG202,AJ202,AM202,AP202)</f>
        <v/>
      </c>
      <c r="AW202" s="28">
        <f>SUM(J202,M202,P202,S202,V202,Y202,AB202,AE202,AH202,AK202,AN202,AQ202)</f>
        <v/>
      </c>
      <c r="AX202" s="241">
        <f>SUM(H202,K202,N202)</f>
        <v/>
      </c>
      <c r="AY202" s="27">
        <f>SUM(I202,L202,O202)</f>
        <v/>
      </c>
      <c r="AZ202" s="28">
        <f>SUM(J202,M202,P202)</f>
        <v/>
      </c>
      <c r="BA202" s="241">
        <f>SUM(Q202,T202,W202)</f>
        <v/>
      </c>
      <c r="BB202" s="27">
        <f>SUM(R202,U202,X202)</f>
        <v/>
      </c>
      <c r="BC202" s="28">
        <f>SUM(S202,V202,Y202)</f>
        <v/>
      </c>
      <c r="BD202" s="241">
        <f>SUM(Z202,AC202,AF202)</f>
        <v/>
      </c>
      <c r="BE202" s="27">
        <f>SUM(AA202,AD202,AG202)</f>
        <v/>
      </c>
      <c r="BF202" s="28">
        <f>SUM(AB202,AE202,AH202)</f>
        <v/>
      </c>
      <c r="BG202" s="241">
        <f>SUM(AI202,AL202,AO202)</f>
        <v/>
      </c>
      <c r="BH202" s="27">
        <f>SUM(AJ202,AM202,AP202)</f>
        <v/>
      </c>
      <c r="BI202" s="28">
        <f>SUM(AK202,AN202,AQ202)</f>
        <v/>
      </c>
      <c r="BK202" s="442">
        <f>SUM(I202,L202,O202,R202,U202,X202,AA202,AD202,AG202,AJ202,AM202,AP202)</f>
        <v/>
      </c>
      <c r="BL202" s="442">
        <f>BK202-AV202</f>
        <v/>
      </c>
      <c r="BM202" s="442">
        <f>SUM(J202,M202,P202,S202,V202)</f>
        <v/>
      </c>
      <c r="BN202" s="442">
        <f>BM202-AT202</f>
        <v/>
      </c>
      <c r="BP202" s="463">
        <f>_xlfn.FORMULATEXT(V202) &amp; "+SOMASES(Aut_Ajustes_Manuais!$G:$G;Aut_Ajustes_Manuais!$I:$I;DRE!T$4;Aut_Ajustes_Manuais!$F:$F;""" &amp; A202 &amp; """)"</f>
        <v/>
      </c>
    </row>
    <row r="203" outlineLevel="1" customFormat="1" s="463">
      <c r="A203" s="22" t="inlineStr">
        <is>
          <t xml:space="preserve">  -  Seguro de Vida</t>
        </is>
      </c>
      <c r="B203" s="468" t="n"/>
      <c r="C203" s="24" t="n"/>
      <c r="D203" s="55" t="inlineStr">
        <is>
          <t xml:space="preserve">Custo por colaborador </t>
        </is>
      </c>
      <c r="E203" s="471" t="n">
        <v>-5</v>
      </c>
      <c r="F203" s="41" t="n"/>
      <c r="G203" s="472" t="n"/>
      <c r="H203" s="241" t="n">
        <v>-293.89</v>
      </c>
      <c r="I203" s="27" t="n">
        <v>-135</v>
      </c>
      <c r="J203" s="28">
        <f>SUMIFS(Aut_BlueMe_Sem_Pedido!$J:$J,Aut_BlueMe_Sem_Pedido!$Q:$Q,H$4,Aut_BlueMe_Sem_Pedido!$H:$H,DRE!$A203)+SUMIFS(Aut_Ajustes_Manuais!$G:$G,Aut_Ajustes_Manuais!$I:$I,DRE!H$4,Aut_Ajustes_Manuais!$F:$F,"  -  Seguro de Vida")</f>
        <v/>
      </c>
      <c r="K203" s="241" t="n">
        <v>-325.37</v>
      </c>
      <c r="L203" s="27" t="n">
        <v>-125</v>
      </c>
      <c r="M203" s="28">
        <f>SUMIFS(Aut_BlueMe_Sem_Pedido!$J:$J,Aut_BlueMe_Sem_Pedido!$Q:$Q,K$4,Aut_BlueMe_Sem_Pedido!$H:$H,DRE!$A203)+SUMIFS(Aut_Ajustes_Manuais!$G:$G,Aut_Ajustes_Manuais!$I:$I,DRE!K$4,Aut_Ajustes_Manuais!$F:$F,"  -  Seguro de Vida")</f>
        <v/>
      </c>
      <c r="N203" s="241" t="n">
        <v>-325.37</v>
      </c>
      <c r="O203" s="27" t="n">
        <v>-125</v>
      </c>
      <c r="P203" s="28">
        <f>SUMIFS(Aut_BlueMe_Sem_Pedido!$J:$J,Aut_BlueMe_Sem_Pedido!$Q:$Q,N$4,Aut_BlueMe_Sem_Pedido!$H:$H,DRE!$A203)+SUMIFS(Aut_Ajustes_Manuais!$G:$G,Aut_Ajustes_Manuais!$I:$I,DRE!N$4,Aut_Ajustes_Manuais!$F:$F,"  -  Seguro de Vida")</f>
        <v/>
      </c>
      <c r="Q203" s="241" t="n">
        <v>-293.89</v>
      </c>
      <c r="R203" s="27" t="n">
        <v>-125</v>
      </c>
      <c r="S203" s="28">
        <f>SUMIFS(Aut_BlueMe_Sem_Pedido!$J:$J,Aut_BlueMe_Sem_Pedido!$Q:$Q,Q$4,Aut_BlueMe_Sem_Pedido!$H:$H,DRE!$A203)+SUMIFS(Aut_Ajustes_Manuais!$G:$G,Aut_Ajustes_Manuais!$I:$I,DRE!Q$4,Aut_Ajustes_Manuais!$F:$F,"  -  Seguro de Vida")</f>
        <v/>
      </c>
      <c r="T203" s="241" t="n">
        <v>-304.38</v>
      </c>
      <c r="U203" s="27" t="n">
        <v>-125</v>
      </c>
      <c r="V203" s="28">
        <f>SUMIFS(Aut_BlueMe_Sem_Pedido!$J:$J,Aut_BlueMe_Sem_Pedido!$Q:$Q,T$4,Aut_BlueMe_Sem_Pedido!$H:$H,DRE!$A203)+SUMIFS(Aut_Ajustes_Manuais!$G:$G,Aut_Ajustes_Manuais!$I:$I,DRE!T$4,Aut_Ajustes_Manuais!$F:$F,"  -  Seguro de Vida")</f>
        <v/>
      </c>
      <c r="W203" s="241" t="n">
        <v>-355.6</v>
      </c>
      <c r="X203" s="27" t="n">
        <v>-125</v>
      </c>
      <c r="Y203" s="28">
        <f>SUMIFS(Aut_BlueMe_Sem_Pedido!$J:$J,Aut_BlueMe_Sem_Pedido!$Q:$Q,W$4,Aut_BlueMe_Sem_Pedido!$H:$H,DRE!$A203)+SUMIFS(Aut_Ajustes_Manuais!$G:$G,Aut_Ajustes_Manuais!$I:$I,DRE!W$4,Aut_Ajustes_Manuais!$F:$F,"  -  Seguro de Vida")</f>
        <v/>
      </c>
      <c r="Z203" s="241" t="n">
        <v>-380.12</v>
      </c>
      <c r="AA203" s="27" t="n">
        <v>-125</v>
      </c>
      <c r="AB203" s="28">
        <f>SUMIFS(Aut_BlueMe_Sem_Pedido!$J:$J,Aut_BlueMe_Sem_Pedido!$Q:$Q,Z$4,Aut_BlueMe_Sem_Pedido!$H:$H,DRE!$A203)+SUMIFS(Aut_Ajustes_Manuais!$G:$G,Aut_Ajustes_Manuais!$I:$I,DRE!Z$4,Aut_Ajustes_Manuais!$F:$F,"  -  Seguro de Vida")</f>
        <v/>
      </c>
      <c r="AC203" s="241" t="n">
        <v>-380.13</v>
      </c>
      <c r="AD203" s="27" t="n">
        <v>-125</v>
      </c>
      <c r="AE203" s="28">
        <f>SUMIFS(Aut_BlueMe_Sem_Pedido!$J:$J,Aut_BlueMe_Sem_Pedido!$Q:$Q,AC$4,Aut_BlueMe_Sem_Pedido!$H:$H,DRE!$A203)+SUMIFS(Aut_Ajustes_Manuais!$G:$G,Aut_Ajustes_Manuais!$I:$I,DRE!AC$4,Aut_Ajustes_Manuais!$F:$F,"  -  Seguro de Vida")</f>
        <v/>
      </c>
      <c r="AF203" s="241" t="n">
        <v>-355.6</v>
      </c>
      <c r="AG203" s="27" t="n">
        <v>-125</v>
      </c>
      <c r="AH203" s="28">
        <f>SUMIFS(Aut_BlueMe_Sem_Pedido!$J:$J,Aut_BlueMe_Sem_Pedido!$Q:$Q,AF$4,Aut_BlueMe_Sem_Pedido!$H:$H,DRE!$A203)+SUMIFS(Aut_Ajustes_Manuais!$G:$G,Aut_Ajustes_Manuais!$I:$I,DRE!AF$4,Aut_Ajustes_Manuais!$F:$F,"  -  Seguro de Vida")</f>
        <v/>
      </c>
      <c r="AI203" s="241" t="n">
        <v>-355.6</v>
      </c>
      <c r="AJ203" s="27" t="n">
        <v>-125</v>
      </c>
      <c r="AK203" s="28">
        <f>SUMIFS(Aut_BlueMe_Sem_Pedido!$J:$J,Aut_BlueMe_Sem_Pedido!$Q:$Q,AI$4,Aut_BlueMe_Sem_Pedido!$H:$H,DRE!$A203)+SUMIFS(Aut_Ajustes_Manuais!$G:$G,Aut_Ajustes_Manuais!$I:$I,DRE!AI$4,Aut_Ajustes_Manuais!$F:$F,"  -  Seguro de Vida")</f>
        <v/>
      </c>
      <c r="AL203" s="241" t="n">
        <v>0</v>
      </c>
      <c r="AM203" s="27" t="n">
        <v>-125</v>
      </c>
      <c r="AN203" s="28">
        <f>SUMIFS(Aut_BlueMe_Sem_Pedido!$J:$J,Aut_BlueMe_Sem_Pedido!$Q:$Q,AL$4,Aut_BlueMe_Sem_Pedido!$H:$H,DRE!$A203)+SUMIFS(Aut_Ajustes_Manuais!$G:$G,Aut_Ajustes_Manuais!$I:$I,DRE!AL$4,Aut_Ajustes_Manuais!$F:$F,"  -  Seguro de Vida")</f>
        <v/>
      </c>
      <c r="AO203" s="241" t="n">
        <v>-588.58</v>
      </c>
      <c r="AP203" s="27" t="n">
        <v>-125</v>
      </c>
      <c r="AQ203" s="28">
        <f>SUMIFS(Aut_BlueMe_Sem_Pedido!$J:$J,Aut_BlueMe_Sem_Pedido!$Q:$Q,AO$4,Aut_BlueMe_Sem_Pedido!$H:$H,DRE!$A203)+SUMIFS(Aut_Ajustes_Manuais!$G:$G,Aut_Ajustes_Manuais!$I:$I,DRE!AO$4,Aut_Ajustes_Manuais!$F:$F,"  -  Seguro de Vida")</f>
        <v/>
      </c>
      <c r="AR203" s="241">
        <f>SUMIFS($H203:$AO203,$H$5:$AO$5,"&lt;"&amp;MONTH(TODAY()),$H$6:$AO$6,"REAL 25")</f>
        <v/>
      </c>
      <c r="AS203" s="27">
        <f>SUMIFS($I203:$AP203,$I$5:$AP$5,"&lt;"&amp;MONTH(TODAY()),$I$6:$AP$6,"ORÇADO ")</f>
        <v/>
      </c>
      <c r="AT203" s="28">
        <f>SUMIFS($J203:$AQ203,$J$5:$AQ$5,"&lt;"&amp;MONTH(TODAY()),$J$6:$AQ$6,"REAL 26")</f>
        <v/>
      </c>
      <c r="AU203" s="241">
        <f>SUM(H203,K203,N203,Q203,T203,W203,Z203,AC203,AF203,AI203,AL203,AO203)</f>
        <v/>
      </c>
      <c r="AV203" s="27">
        <f>SUM(I203,L203,O203,R203,U203,X203,AA203,AD203,AG203,AJ203,AM203,AP203)</f>
        <v/>
      </c>
      <c r="AW203" s="28">
        <f>SUM(J203,M203,P203,S203,V203,Y203,AB203,AE203,AH203,AK203,AN203,AQ203)</f>
        <v/>
      </c>
      <c r="AX203" s="241">
        <f>SUM(H203,K203,N203)</f>
        <v/>
      </c>
      <c r="AY203" s="27">
        <f>SUM(I203,L203,O203)</f>
        <v/>
      </c>
      <c r="AZ203" s="28">
        <f>SUM(J203,M203,P203)</f>
        <v/>
      </c>
      <c r="BA203" s="241">
        <f>SUM(Q203,T203,W203)</f>
        <v/>
      </c>
      <c r="BB203" s="27">
        <f>SUM(R203,U203,X203)</f>
        <v/>
      </c>
      <c r="BC203" s="28">
        <f>SUM(S203,V203,Y203)</f>
        <v/>
      </c>
      <c r="BD203" s="241">
        <f>SUM(Z203,AC203,AF203)</f>
        <v/>
      </c>
      <c r="BE203" s="27">
        <f>SUM(AA203,AD203,AG203)</f>
        <v/>
      </c>
      <c r="BF203" s="28">
        <f>SUM(AB203,AE203,AH203)</f>
        <v/>
      </c>
      <c r="BG203" s="241">
        <f>SUM(AI203,AL203,AO203)</f>
        <v/>
      </c>
      <c r="BH203" s="27">
        <f>SUM(AJ203,AM203,AP203)</f>
        <v/>
      </c>
      <c r="BI203" s="28">
        <f>SUM(AK203,AN203,AQ203)</f>
        <v/>
      </c>
      <c r="BK203" s="442">
        <f>SUM(I203,L203,O203,R203,U203,X203,AA203,AD203,AG203,AJ203,AM203,AP203)</f>
        <v/>
      </c>
      <c r="BL203" s="442">
        <f>BK203-AV203</f>
        <v/>
      </c>
      <c r="BM203" s="442">
        <f>SUM(J203,M203,P203,S203,V203)</f>
        <v/>
      </c>
      <c r="BN203" s="442">
        <f>BM203-AT203</f>
        <v/>
      </c>
      <c r="BP203" s="463">
        <f>_xlfn.FORMULATEXT(V203) &amp; "+SOMASES(Aut_Ajustes_Manuais!$G:$G;Aut_Ajustes_Manuais!$I:$I;DRE!T$4;Aut_Ajustes_Manuais!$F:$F;""" &amp; A203 &amp; """)"</f>
        <v/>
      </c>
    </row>
    <row r="204" outlineLevel="1" customFormat="1" s="463">
      <c r="A204" s="22" t="inlineStr">
        <is>
          <t xml:space="preserve">  -  Ajuda de Custo</t>
        </is>
      </c>
      <c r="B204" s="468" t="n"/>
      <c r="C204" s="24" t="n"/>
      <c r="D204" s="55" t="n"/>
      <c r="E204" s="87" t="n"/>
      <c r="F204" s="41" t="n"/>
      <c r="G204" s="474" t="n"/>
      <c r="H204" s="241" t="n">
        <v>0</v>
      </c>
      <c r="I204" s="27" t="n"/>
      <c r="J204" s="28">
        <f>SUMIFS(Aut_BlueMe_Sem_Pedido!$J:$J,Aut_BlueMe_Sem_Pedido!$Q:$Q,DRE!H$4,Aut_BlueMe_Sem_Pedido!$H:$H,DRE!$A204)+SUMIFS(Aut_Ajustes_Manuais!$G:$G,Aut_Ajustes_Manuais!$I:$I,DRE!H$4,Aut_Ajustes_Manuais!$F:$F,"  -  Ajuda de Custo")</f>
        <v/>
      </c>
      <c r="K204" s="241" t="n">
        <v>0</v>
      </c>
      <c r="L204" s="27" t="n"/>
      <c r="M204" s="28">
        <f>SUMIFS(Aut_BlueMe_Sem_Pedido!$J:$J,Aut_BlueMe_Sem_Pedido!$Q:$Q,DRE!K$4,Aut_BlueMe_Sem_Pedido!$H:$H,DRE!$A204)+SUMIFS(Aut_Ajustes_Manuais!$G:$G,Aut_Ajustes_Manuais!$I:$I,DRE!K$4,Aut_Ajustes_Manuais!$F:$F,"  -  Ajuda de Custo")</f>
        <v/>
      </c>
      <c r="N204" s="241" t="n">
        <v>0</v>
      </c>
      <c r="O204" s="27" t="n"/>
      <c r="P204" s="28">
        <f>SUMIFS(Aut_BlueMe_Sem_Pedido!$J:$J,Aut_BlueMe_Sem_Pedido!$Q:$Q,DRE!N$4,Aut_BlueMe_Sem_Pedido!$H:$H,DRE!$A204)+SUMIFS(Aut_Ajustes_Manuais!$G:$G,Aut_Ajustes_Manuais!$I:$I,DRE!N$4,Aut_Ajustes_Manuais!$F:$F,"  -  Ajuda de Custo")</f>
        <v/>
      </c>
      <c r="Q204" s="241" t="n">
        <v>0</v>
      </c>
      <c r="R204" s="27" t="n"/>
      <c r="S204" s="28">
        <f>SUMIFS(Aut_BlueMe_Sem_Pedido!$J:$J,Aut_BlueMe_Sem_Pedido!$Q:$Q,DRE!Q$4,Aut_BlueMe_Sem_Pedido!$H:$H,DRE!$A204)+SUMIFS(Aut_Ajustes_Manuais!$G:$G,Aut_Ajustes_Manuais!$I:$I,DRE!Q$4,Aut_Ajustes_Manuais!$F:$F,"  -  Ajuda de Custo")</f>
        <v/>
      </c>
      <c r="T204" s="241" t="n">
        <v>0</v>
      </c>
      <c r="U204" s="27" t="n"/>
      <c r="V204" s="28">
        <f>SUMIFS(Aut_BlueMe_Sem_Pedido!$J:$J,Aut_BlueMe_Sem_Pedido!$Q:$Q,DRE!T$4,Aut_BlueMe_Sem_Pedido!$H:$H,DRE!$A204)+SUMIFS(Aut_Ajustes_Manuais!$G:$G,Aut_Ajustes_Manuais!$I:$I,DRE!T$4,Aut_Ajustes_Manuais!$F:$F,"  -  Ajuda de Custo")</f>
        <v/>
      </c>
      <c r="W204" s="241" t="n">
        <v>0</v>
      </c>
      <c r="X204" s="27" t="n"/>
      <c r="Y204" s="28">
        <f>SUMIFS(Aut_BlueMe_Sem_Pedido!$J:$J,Aut_BlueMe_Sem_Pedido!$Q:$Q,DRE!W$4,Aut_BlueMe_Sem_Pedido!$H:$H,DRE!$A204)+SUMIFS(Aut_Ajustes_Manuais!$G:$G,Aut_Ajustes_Manuais!$I:$I,DRE!W$4,Aut_Ajustes_Manuais!$F:$F,"  -  Ajuda de Custo")</f>
        <v/>
      </c>
      <c r="Z204" s="241" t="n">
        <v>0</v>
      </c>
      <c r="AA204" s="27" t="n"/>
      <c r="AB204" s="28">
        <f>SUMIFS(Aut_BlueMe_Sem_Pedido!$J:$J,Aut_BlueMe_Sem_Pedido!$Q:$Q,DRE!Z$4,Aut_BlueMe_Sem_Pedido!$H:$H,DRE!$A204)+SUMIFS(Aut_Ajustes_Manuais!$G:$G,Aut_Ajustes_Manuais!$I:$I,DRE!Z$4,Aut_Ajustes_Manuais!$F:$F,"  -  Ajuda de Custo")</f>
        <v/>
      </c>
      <c r="AC204" s="241" t="n">
        <v>0</v>
      </c>
      <c r="AD204" s="27" t="n"/>
      <c r="AE204" s="28">
        <f>SUMIFS(Aut_BlueMe_Sem_Pedido!$J:$J,Aut_BlueMe_Sem_Pedido!$Q:$Q,DRE!AC$4,Aut_BlueMe_Sem_Pedido!$H:$H,DRE!$A204)+SUMIFS(Aut_Ajustes_Manuais!$G:$G,Aut_Ajustes_Manuais!$I:$I,DRE!AC$4,Aut_Ajustes_Manuais!$F:$F,"  -  Ajuda de Custo")</f>
        <v/>
      </c>
      <c r="AF204" s="241" t="n">
        <v>0</v>
      </c>
      <c r="AG204" s="27" t="n"/>
      <c r="AH204" s="28">
        <f>SUMIFS(Aut_BlueMe_Sem_Pedido!$J:$J,Aut_BlueMe_Sem_Pedido!$Q:$Q,DRE!AF$4,Aut_BlueMe_Sem_Pedido!$H:$H,DRE!$A204)+SUMIFS(Aut_Ajustes_Manuais!$G:$G,Aut_Ajustes_Manuais!$I:$I,DRE!AF$4,Aut_Ajustes_Manuais!$F:$F,"  -  Ajuda de Custo")</f>
        <v/>
      </c>
      <c r="AI204" s="241" t="n">
        <v>0</v>
      </c>
      <c r="AJ204" s="27" t="n"/>
      <c r="AK204" s="28">
        <f>SUMIFS(Aut_BlueMe_Sem_Pedido!$J:$J,Aut_BlueMe_Sem_Pedido!$Q:$Q,DRE!AI$4,Aut_BlueMe_Sem_Pedido!$H:$H,DRE!$A204)+SUMIFS(Aut_Ajustes_Manuais!$G:$G,Aut_Ajustes_Manuais!$I:$I,DRE!AI$4,Aut_Ajustes_Manuais!$F:$F,"  -  Ajuda de Custo")</f>
        <v/>
      </c>
      <c r="AL204" s="241" t="n">
        <v>0</v>
      </c>
      <c r="AM204" s="27" t="n"/>
      <c r="AN204" s="28">
        <f>SUMIFS(Aut_BlueMe_Sem_Pedido!$J:$J,Aut_BlueMe_Sem_Pedido!$Q:$Q,DRE!AL$4,Aut_BlueMe_Sem_Pedido!$H:$H,DRE!$A204)+SUMIFS(Aut_Ajustes_Manuais!$G:$G,Aut_Ajustes_Manuais!$I:$I,DRE!AL$4,Aut_Ajustes_Manuais!$F:$F,"  -  Ajuda de Custo")</f>
        <v/>
      </c>
      <c r="AO204" s="241" t="n">
        <v>0</v>
      </c>
      <c r="AP204" s="27" t="n"/>
      <c r="AQ204" s="28">
        <f>SUMIFS(Aut_BlueMe_Sem_Pedido!$J:$J,Aut_BlueMe_Sem_Pedido!$Q:$Q,DRE!AO$4,Aut_BlueMe_Sem_Pedido!$H:$H,DRE!$A204)+SUMIFS(Aut_Ajustes_Manuais!$G:$G,Aut_Ajustes_Manuais!$I:$I,DRE!AO$4,Aut_Ajustes_Manuais!$F:$F,"  -  Ajuda de Custo")</f>
        <v/>
      </c>
      <c r="AR204" s="241">
        <f>SUMIFS($H204:$AO204,$H$5:$AO$5,"&lt;"&amp;MONTH(TODAY()),$H$6:$AO$6,"REAL 25")</f>
        <v/>
      </c>
      <c r="AS204" s="27">
        <f>SUMIFS($I204:$AP204,$I$5:$AP$5,"&lt;"&amp;MONTH(TODAY()),$I$6:$AP$6,"ORÇADO ")</f>
        <v/>
      </c>
      <c r="AT204" s="28">
        <f>SUMIFS($J204:$AQ204,$J$5:$AQ$5,"&lt;"&amp;MONTH(TODAY()),$J$6:$AQ$6,"REAL 26")</f>
        <v/>
      </c>
      <c r="AU204" s="241">
        <f>SUM(H204,K204,N204,Q204,T204,W204,Z204,AC204,AF204,AI204,AL204,AO204)</f>
        <v/>
      </c>
      <c r="AV204" s="27">
        <f>SUM(I204,L204,O204,R204,U204,X204,AA204,AD204,AG204,AJ204,AM204,AP204)</f>
        <v/>
      </c>
      <c r="AW204" s="28">
        <f>SUM(J204,M204,P204,S204,V204,Y204,AB204,AE204,AH204,AK204,AN204,AQ204)</f>
        <v/>
      </c>
      <c r="AX204" s="241">
        <f>SUM(H204,K204,N204)</f>
        <v/>
      </c>
      <c r="AY204" s="27">
        <f>SUM(I204,L204,O204)</f>
        <v/>
      </c>
      <c r="AZ204" s="28">
        <f>SUM(J204,M204,P204)</f>
        <v/>
      </c>
      <c r="BA204" s="241">
        <f>SUM(Q204,T204,W204)</f>
        <v/>
      </c>
      <c r="BB204" s="27">
        <f>SUM(R204,U204,X204)</f>
        <v/>
      </c>
      <c r="BC204" s="28">
        <f>SUM(S204,V204,Y204)</f>
        <v/>
      </c>
      <c r="BD204" s="241">
        <f>SUM(Z204,AC204,AF204)</f>
        <v/>
      </c>
      <c r="BE204" s="27">
        <f>SUM(AA204,AD204,AG204)</f>
        <v/>
      </c>
      <c r="BF204" s="28">
        <f>SUM(AB204,AE204,AH204)</f>
        <v/>
      </c>
      <c r="BG204" s="241">
        <f>SUM(AI204,AL204,AO204)</f>
        <v/>
      </c>
      <c r="BH204" s="27">
        <f>SUM(AJ204,AM204,AP204)</f>
        <v/>
      </c>
      <c r="BI204" s="28">
        <f>SUM(AK204,AN204,AQ204)</f>
        <v/>
      </c>
      <c r="BK204" s="442">
        <f>SUM(I204,L204,O204,R204,U204,X204,AA204,AD204,AG204,AJ204,AM204,AP204)</f>
        <v/>
      </c>
      <c r="BL204" s="442">
        <f>BK204-AV204</f>
        <v/>
      </c>
      <c r="BM204" s="442">
        <f>SUM(J204,M204,P204,S204,V204)</f>
        <v/>
      </c>
      <c r="BN204" s="442">
        <f>BM204-AT204</f>
        <v/>
      </c>
      <c r="BP204" s="463">
        <f>_xlfn.FORMULATEXT(V204) &amp; "+SOMASES(Aut_Ajustes_Manuais!$G:$G;Aut_Ajustes_Manuais!$I:$I;DRE!T$4;Aut_Ajustes_Manuais!$F:$F;""" &amp; A204 &amp; """)"</f>
        <v/>
      </c>
    </row>
    <row r="205">
      <c r="A205" s="73" t="inlineStr">
        <is>
          <t>Outros B</t>
        </is>
      </c>
      <c r="C205" s="40" t="inlineStr">
        <is>
          <t>Premissas</t>
        </is>
      </c>
      <c r="D205" s="40" t="inlineStr">
        <is>
          <t>Valores</t>
        </is>
      </c>
      <c r="E205" s="40" t="inlineStr">
        <is>
          <t>Acréscimo</t>
        </is>
      </c>
      <c r="F205" s="41" t="n"/>
      <c r="G205" s="47" t="n"/>
      <c r="H205" s="252" t="n">
        <v>-18690.17218597122</v>
      </c>
      <c r="I205" s="74" t="n">
        <v>-18536.42892164448</v>
      </c>
      <c r="J205" s="76">
        <f>SUM(J206:J212)</f>
        <v/>
      </c>
      <c r="K205" s="252" t="n">
        <v>-26211.91641807993</v>
      </c>
      <c r="L205" s="74" t="n">
        <v>-18073.48163588371</v>
      </c>
      <c r="M205" s="76">
        <f>SUM(M206:M212)</f>
        <v/>
      </c>
      <c r="N205" s="252" t="n">
        <v>-17248.89560293893</v>
      </c>
      <c r="O205" s="74" t="n">
        <v>-18045.4241586571</v>
      </c>
      <c r="P205" s="76">
        <f>SUM(P206:P212)</f>
        <v/>
      </c>
      <c r="Q205" s="252" t="n">
        <v>-20045.68179834539</v>
      </c>
      <c r="R205" s="74" t="n">
        <v>-18088.75072286793</v>
      </c>
      <c r="S205" s="76">
        <f>SUM(S206:S212)</f>
        <v/>
      </c>
      <c r="T205" s="252" t="n">
        <v>-24315.01073714447</v>
      </c>
      <c r="U205" s="74" t="n">
        <v>-18054.90174908689</v>
      </c>
      <c r="V205" s="76">
        <f>SUM(V206:V212)</f>
        <v/>
      </c>
      <c r="W205" s="252" t="n">
        <v>-20976.38189589077</v>
      </c>
      <c r="X205" s="74" t="n">
        <v>-18051.20240487394</v>
      </c>
      <c r="Y205" s="76">
        <f>SUM(Y206:Y212)</f>
        <v/>
      </c>
      <c r="Z205" s="252" t="n">
        <v>-25360.44776422568</v>
      </c>
      <c r="AA205" s="74" t="n">
        <v>-18044.79351437715</v>
      </c>
      <c r="AB205" s="76">
        <f>SUM(AB206:AB212)</f>
        <v/>
      </c>
      <c r="AC205" s="252" t="n">
        <v>-24489.36558362106</v>
      </c>
      <c r="AD205" s="74" t="n">
        <v>-18048.28401207954</v>
      </c>
      <c r="AE205" s="76">
        <f>SUM(AE206:AE212)</f>
        <v/>
      </c>
      <c r="AF205" s="252" t="n">
        <v>-23739.34857121838</v>
      </c>
      <c r="AG205" s="74" t="n">
        <v>-18044.69266068846</v>
      </c>
      <c r="AH205" s="76">
        <f>SUM(AH206:AH212)</f>
        <v/>
      </c>
      <c r="AI205" s="252" t="n">
        <v>-20663.73639687987</v>
      </c>
      <c r="AJ205" s="74" t="n">
        <v>-18054.70593625667</v>
      </c>
      <c r="AK205" s="76">
        <f>SUM(AK206:AK212)</f>
        <v/>
      </c>
      <c r="AL205" s="252" t="n">
        <v>-20511.47310672332</v>
      </c>
      <c r="AM205" s="74" t="n">
        <v>-18084.73097199719</v>
      </c>
      <c r="AN205" s="76">
        <f>SUM(AN206:AN212)</f>
        <v/>
      </c>
      <c r="AO205" s="252" t="n">
        <v>-18133.7759412851</v>
      </c>
      <c r="AP205" s="74" t="n">
        <v>-18154.33458504837</v>
      </c>
      <c r="AQ205" s="76">
        <f>SUM(AQ206:AQ212)</f>
        <v/>
      </c>
      <c r="AR205" s="252">
        <f>SUMIFS($H205:$AO205,$H$5:$AO$5,"&lt;"&amp;MONTH(TODAY()),$H$6:$AO$6,"REAL 25")</f>
        <v/>
      </c>
      <c r="AS205" s="74">
        <f>SUMIFS($I205:$AP205,$I$5:$AP$5,"&lt;"&amp;MONTH(TODAY()),$I$6:$AP$6,"ORÇADO ")</f>
        <v/>
      </c>
      <c r="AT205" s="76">
        <f>SUMIFS($J205:$AQ205,$J$5:$AQ$5,"&lt;"&amp;MONTH(TODAY()),$J$6:$AQ$6,"REAL 26")</f>
        <v/>
      </c>
      <c r="AU205" s="252">
        <f>SUM(AU206:AU212)</f>
        <v/>
      </c>
      <c r="AV205" s="74">
        <f>SUM(AV206:AV212)</f>
        <v/>
      </c>
      <c r="AW205" s="76">
        <f>SUM(AW206:AW212)</f>
        <v/>
      </c>
      <c r="AX205" s="252">
        <f>SUM(AX206:AX212)</f>
        <v/>
      </c>
      <c r="AY205" s="74">
        <f>SUM(AY206:AY212)</f>
        <v/>
      </c>
      <c r="AZ205" s="76">
        <f>SUM(AZ206:AZ212)</f>
        <v/>
      </c>
      <c r="BA205" s="252">
        <f>SUM(BA206:BA212)</f>
        <v/>
      </c>
      <c r="BB205" s="74">
        <f>SUM(BB206:BB212)</f>
        <v/>
      </c>
      <c r="BC205" s="76">
        <f>SUM(BC206:BC212)</f>
        <v/>
      </c>
      <c r="BD205" s="252">
        <f>SUM(BD206:BD212)</f>
        <v/>
      </c>
      <c r="BE205" s="74">
        <f>SUM(BE206:BE212)</f>
        <v/>
      </c>
      <c r="BF205" s="76">
        <f>SUM(BF206:BF212)</f>
        <v/>
      </c>
      <c r="BG205" s="252">
        <f>SUM(BG206:BG212)</f>
        <v/>
      </c>
      <c r="BH205" s="74">
        <f>SUM(BH206:BH212)</f>
        <v/>
      </c>
      <c r="BI205" s="76">
        <f>SUM(BI206:BI212)</f>
        <v/>
      </c>
      <c r="BK205" s="442">
        <f>SUM(I205,L205,O205,R205,U205,X205,AA205,AD205,AG205,AJ205,AM205,AP205)</f>
        <v/>
      </c>
      <c r="BL205" s="442">
        <f>BK205-AV205</f>
        <v/>
      </c>
      <c r="BM205" s="442">
        <f>SUM(J205,M205,P205,S205,V205)</f>
        <v/>
      </c>
      <c r="BN205" s="442">
        <f>BM205-AT205</f>
        <v/>
      </c>
    </row>
    <row r="206" outlineLevel="2" customFormat="1" s="463">
      <c r="A206" s="22" t="inlineStr">
        <is>
          <t xml:space="preserve">  -  Uniformes Manutenção e Reposição</t>
        </is>
      </c>
      <c r="B206" s="468" t="n"/>
      <c r="C206" s="24" t="n"/>
      <c r="D206" s="475" t="n"/>
      <c r="E206" s="471" t="n"/>
      <c r="F206" s="41" t="n"/>
      <c r="G206" s="33" t="n"/>
      <c r="H206" s="241" t="n">
        <v>0</v>
      </c>
      <c r="I206" s="27" t="n"/>
      <c r="J206" s="28">
        <f>SUMIFS(Aut_BlueMe_Sem_Pedido!$J:$J,Aut_BlueMe_Sem_Pedido!$Q:$Q,DRE!H$4,Aut_BlueMe_Sem_Pedido!$H:$H,DRE!$A206)+SUMIFS(Aut_Ajustes_Manuais!$G:$G,Aut_Ajustes_Manuais!$I:$I,DRE!H$4,Aut_Ajustes_Manuais!$F:$F,"  -  Uniformes Manutenção e Reposição")</f>
        <v/>
      </c>
      <c r="K206" s="241" t="n">
        <v>-6190.65</v>
      </c>
      <c r="L206" s="27" t="n"/>
      <c r="M206" s="28">
        <f>SUMIFS(Aut_BlueMe_Sem_Pedido!$J:$J,Aut_BlueMe_Sem_Pedido!$Q:$Q,DRE!K$4,Aut_BlueMe_Sem_Pedido!$H:$H,DRE!$A206)+SUMIFS(Aut_Ajustes_Manuais!$G:$G,Aut_Ajustes_Manuais!$I:$I,DRE!K$4,Aut_Ajustes_Manuais!$F:$F,"  -  Uniformes Manutenção e Reposição")</f>
        <v/>
      </c>
      <c r="N206" s="241" t="n">
        <v>0</v>
      </c>
      <c r="O206" s="27" t="n"/>
      <c r="P206" s="28">
        <f>SUMIFS(Aut_BlueMe_Sem_Pedido!$J:$J,Aut_BlueMe_Sem_Pedido!$Q:$Q,DRE!N$4,Aut_BlueMe_Sem_Pedido!$H:$H,DRE!$A206)+SUMIFS(Aut_Ajustes_Manuais!$G:$G,Aut_Ajustes_Manuais!$I:$I,DRE!N$4,Aut_Ajustes_Manuais!$F:$F,"  -  Uniformes Manutenção e Reposição")</f>
        <v/>
      </c>
      <c r="Q206" s="241" t="n">
        <v>0</v>
      </c>
      <c r="R206" s="27" t="n"/>
      <c r="S206" s="28">
        <f>SUMIFS(Aut_BlueMe_Sem_Pedido!$J:$J,Aut_BlueMe_Sem_Pedido!$Q:$Q,DRE!Q$4,Aut_BlueMe_Sem_Pedido!$H:$H,DRE!$A206)+SUMIFS(Aut_Ajustes_Manuais!$G:$G,Aut_Ajustes_Manuais!$I:$I,DRE!Q$4,Aut_Ajustes_Manuais!$F:$F,"  -  Uniformes Manutenção e Reposição")</f>
        <v/>
      </c>
      <c r="T206" s="241" t="n">
        <v>0</v>
      </c>
      <c r="U206" s="27" t="n"/>
      <c r="V206" s="28">
        <f>SUMIFS(Aut_BlueMe_Sem_Pedido!$J:$J,Aut_BlueMe_Sem_Pedido!$Q:$Q,DRE!T$4,Aut_BlueMe_Sem_Pedido!$H:$H,DRE!$A206)+SUMIFS(Aut_Ajustes_Manuais!$G:$G,Aut_Ajustes_Manuais!$I:$I,DRE!T$4,Aut_Ajustes_Manuais!$F:$F,"  -  Uniformes Manutenção e Reposição")</f>
        <v/>
      </c>
      <c r="W206" s="241" t="n">
        <v>0</v>
      </c>
      <c r="X206" s="27" t="n"/>
      <c r="Y206" s="28">
        <f>SUMIFS(Aut_BlueMe_Sem_Pedido!$J:$J,Aut_BlueMe_Sem_Pedido!$Q:$Q,DRE!W$4,Aut_BlueMe_Sem_Pedido!$H:$H,DRE!$A206)+SUMIFS(Aut_Ajustes_Manuais!$G:$G,Aut_Ajustes_Manuais!$I:$I,DRE!W$4,Aut_Ajustes_Manuais!$F:$F,"  -  Uniformes Manutenção e Reposição")</f>
        <v/>
      </c>
      <c r="Z206" s="241" t="n">
        <v>0</v>
      </c>
      <c r="AA206" s="27" t="n"/>
      <c r="AB206" s="28">
        <f>SUMIFS(Aut_BlueMe_Sem_Pedido!$J:$J,Aut_BlueMe_Sem_Pedido!$Q:$Q,DRE!Z$4,Aut_BlueMe_Sem_Pedido!$H:$H,DRE!$A206)+SUMIFS(Aut_Ajustes_Manuais!$G:$G,Aut_Ajustes_Manuais!$I:$I,DRE!Z$4,Aut_Ajustes_Manuais!$F:$F,"  -  Uniformes Manutenção e Reposição")</f>
        <v/>
      </c>
      <c r="AC206" s="241" t="n">
        <v>-3512</v>
      </c>
      <c r="AD206" s="27" t="n"/>
      <c r="AE206" s="28">
        <f>SUMIFS(Aut_BlueMe_Sem_Pedido!$J:$J,Aut_BlueMe_Sem_Pedido!$Q:$Q,DRE!AC$4,Aut_BlueMe_Sem_Pedido!$H:$H,DRE!$A206)+SUMIFS(Aut_Ajustes_Manuais!$G:$G,Aut_Ajustes_Manuais!$I:$I,DRE!AC$4,Aut_Ajustes_Manuais!$F:$F,"  -  Uniformes Manutenção e Reposição")</f>
        <v/>
      </c>
      <c r="AF206" s="241" t="n">
        <v>0</v>
      </c>
      <c r="AG206" s="27" t="n"/>
      <c r="AH206" s="28">
        <f>SUMIFS(Aut_BlueMe_Sem_Pedido!$J:$J,Aut_BlueMe_Sem_Pedido!$Q:$Q,DRE!AF$4,Aut_BlueMe_Sem_Pedido!$H:$H,DRE!$A206)+SUMIFS(Aut_Ajustes_Manuais!$G:$G,Aut_Ajustes_Manuais!$I:$I,DRE!AF$4,Aut_Ajustes_Manuais!$F:$F,"  -  Uniformes Manutenção e Reposição")</f>
        <v/>
      </c>
      <c r="AI206" s="241" t="n">
        <v>0</v>
      </c>
      <c r="AJ206" s="27" t="n"/>
      <c r="AK206" s="28">
        <f>SUMIFS(Aut_BlueMe_Sem_Pedido!$J:$J,Aut_BlueMe_Sem_Pedido!$Q:$Q,DRE!AI$4,Aut_BlueMe_Sem_Pedido!$H:$H,DRE!$A206)+SUMIFS(Aut_Ajustes_Manuais!$G:$G,Aut_Ajustes_Manuais!$I:$I,DRE!AI$4,Aut_Ajustes_Manuais!$F:$F,"  -  Uniformes Manutenção e Reposição")</f>
        <v/>
      </c>
      <c r="AL206" s="241" t="n">
        <v>0</v>
      </c>
      <c r="AM206" s="27" t="n"/>
      <c r="AN206" s="28">
        <f>SUMIFS(Aut_BlueMe_Sem_Pedido!$J:$J,Aut_BlueMe_Sem_Pedido!$Q:$Q,DRE!AL$4,Aut_BlueMe_Sem_Pedido!$H:$H,DRE!$A206)+SUMIFS(Aut_Ajustes_Manuais!$G:$G,Aut_Ajustes_Manuais!$I:$I,DRE!AL$4,Aut_Ajustes_Manuais!$F:$F,"  -  Uniformes Manutenção e Reposição")</f>
        <v/>
      </c>
      <c r="AO206" s="241" t="n">
        <v>0</v>
      </c>
      <c r="AP206" s="27" t="n"/>
      <c r="AQ206" s="28">
        <f>SUMIFS(Aut_BlueMe_Sem_Pedido!$J:$J,Aut_BlueMe_Sem_Pedido!$Q:$Q,DRE!AO$4,Aut_BlueMe_Sem_Pedido!$H:$H,DRE!$A206)+SUMIFS(Aut_Ajustes_Manuais!$G:$G,Aut_Ajustes_Manuais!$I:$I,DRE!AO$4,Aut_Ajustes_Manuais!$F:$F,"  -  Uniformes Manutenção e Reposição")</f>
        <v/>
      </c>
      <c r="AR206" s="241">
        <f>SUMIFS($H206:$AO206,$H$5:$AO$5,"&lt;"&amp;MONTH(TODAY()),$H$6:$AO$6,"REAL 25")</f>
        <v/>
      </c>
      <c r="AS206" s="27">
        <f>SUMIFS($I206:$AP206,$I$5:$AP$5,"&lt;"&amp;MONTH(TODAY()),$I$6:$AP$6,"ORÇADO ")</f>
        <v/>
      </c>
      <c r="AT206" s="28">
        <f>SUMIFS($J206:$AQ206,$J$5:$AQ$5,"&lt;"&amp;MONTH(TODAY()),$J$6:$AQ$6,"REAL 26")</f>
        <v/>
      </c>
      <c r="AU206" s="241">
        <f>SUM(H206,K206,N206,Q206,T206,W206,Z206,AC206,AF206,AI206,AL206,AO206)</f>
        <v/>
      </c>
      <c r="AV206" s="27">
        <f>SUM(I206,L206,O206,R206,U206,X206,AA206,AD206,AG206,AJ206,AM206,AP206)</f>
        <v/>
      </c>
      <c r="AW206" s="28">
        <f>SUM(J206,M206,P206,S206,V206,Y206,AB206,AE206,AH206,AK206,AN206,AQ206)</f>
        <v/>
      </c>
      <c r="AX206" s="241">
        <f>SUM(H206,K206,N206)</f>
        <v/>
      </c>
      <c r="AY206" s="27">
        <f>SUM(I206,L206,O206)</f>
        <v/>
      </c>
      <c r="AZ206" s="28">
        <f>SUM(J206,M206,P206)</f>
        <v/>
      </c>
      <c r="BA206" s="241">
        <f>SUM(Q206,T206,W206)</f>
        <v/>
      </c>
      <c r="BB206" s="27">
        <f>SUM(R206,U206,X206)</f>
        <v/>
      </c>
      <c r="BC206" s="28">
        <f>SUM(S206,V206,Y206)</f>
        <v/>
      </c>
      <c r="BD206" s="241">
        <f>SUM(Z206,AC206,AF206)</f>
        <v/>
      </c>
      <c r="BE206" s="27">
        <f>SUM(AA206,AD206,AG206)</f>
        <v/>
      </c>
      <c r="BF206" s="28">
        <f>SUM(AB206,AE206,AH206)</f>
        <v/>
      </c>
      <c r="BG206" s="241">
        <f>SUM(AI206,AL206,AO206)</f>
        <v/>
      </c>
      <c r="BH206" s="27">
        <f>SUM(AJ206,AM206,AP206)</f>
        <v/>
      </c>
      <c r="BI206" s="28">
        <f>SUM(AK206,AN206,AQ206)</f>
        <v/>
      </c>
      <c r="BK206" s="442">
        <f>SUM(I206,L206,O206,R206,U206,X206,AA206,AD206,AG206,AJ206,AM206,AP206)</f>
        <v/>
      </c>
      <c r="BL206" s="442">
        <f>BK206-AV206</f>
        <v/>
      </c>
      <c r="BM206" s="442">
        <f>SUM(J206,M206,P206,S206,V206)</f>
        <v/>
      </c>
      <c r="BN206" s="442">
        <f>BM206-AT206</f>
        <v/>
      </c>
      <c r="BP206" s="463">
        <f>_xlfn.FORMULATEXT(V206) &amp; "+SOMASES(Aut_Ajustes_Manuais!$G:$G;Aut_Ajustes_Manuais!$I:$I;DRE!T$4;Aut_Ajustes_Manuais!$F:$F;""" &amp; A206 &amp; """)"</f>
        <v/>
      </c>
    </row>
    <row r="207" outlineLevel="2" ht="37.8" customFormat="1" customHeight="1" s="463">
      <c r="A207" s="22" t="inlineStr">
        <is>
          <t xml:space="preserve">  -  Exames Periódicos</t>
        </is>
      </c>
      <c r="B207" s="468" t="n"/>
      <c r="C207" s="24" t="n"/>
      <c r="D207" s="99" t="inlineStr">
        <is>
          <t>Discutir esse assunto, valor por func com todos os exames - Estimado 10%</t>
        </is>
      </c>
      <c r="E207" s="471" t="n">
        <v>-49.44</v>
      </c>
      <c r="F207" s="41" t="n"/>
      <c r="G207" s="33" t="n"/>
      <c r="H207" s="241" t="n">
        <v>-678.8</v>
      </c>
      <c r="I207" s="27" t="n">
        <v>-133.488</v>
      </c>
      <c r="J207" s="28">
        <f>SUMIFS(Aut_BlueMe_Sem_Pedido!$J:$J,Aut_BlueMe_Sem_Pedido!$Q:$Q,DRE!H$4,Aut_BlueMe_Sem_Pedido!$H:$H,DRE!$A207)+SUMIFS(Aut_Ajustes_Manuais!$G:$G,Aut_Ajustes_Manuais!$I:$I,DRE!H$4,Aut_Ajustes_Manuais!$F:$F,"  -  Exames Periódicos")</f>
        <v/>
      </c>
      <c r="K207" s="241" t="n">
        <v>-405.38</v>
      </c>
      <c r="L207" s="27" t="n">
        <v>-133.488</v>
      </c>
      <c r="M207" s="28">
        <f>SUMIFS(Aut_BlueMe_Sem_Pedido!$J:$J,Aut_BlueMe_Sem_Pedido!$Q:$Q,DRE!K$4,Aut_BlueMe_Sem_Pedido!$H:$H,DRE!$A207)+SUMIFS(Aut_Ajustes_Manuais!$G:$G,Aut_Ajustes_Manuais!$I:$I,DRE!K$4,Aut_Ajustes_Manuais!$F:$F,"  -  Exames Periódicos")</f>
        <v/>
      </c>
      <c r="N207" s="241" t="n">
        <v>-312.52</v>
      </c>
      <c r="O207" s="27" t="n">
        <v>-133.488</v>
      </c>
      <c r="P207" s="28">
        <f>SUMIFS(Aut_BlueMe_Sem_Pedido!$J:$J,Aut_BlueMe_Sem_Pedido!$Q:$Q,DRE!N$4,Aut_BlueMe_Sem_Pedido!$H:$H,DRE!$A207)+SUMIFS(Aut_Ajustes_Manuais!$G:$G,Aut_Ajustes_Manuais!$I:$I,DRE!N$4,Aut_Ajustes_Manuais!$F:$F,"  -  Exames Periódicos")</f>
        <v/>
      </c>
      <c r="Q207" s="241" t="n">
        <v>-599.6799999999999</v>
      </c>
      <c r="R207" s="27" t="n">
        <v>-133.488</v>
      </c>
      <c r="S207" s="28">
        <f>SUMIFS(Aut_BlueMe_Sem_Pedido!$J:$J,Aut_BlueMe_Sem_Pedido!$Q:$Q,DRE!Q$4,Aut_BlueMe_Sem_Pedido!$H:$H,DRE!$A207)+SUMIFS(Aut_Ajustes_Manuais!$G:$G,Aut_Ajustes_Manuais!$I:$I,DRE!Q$4,Aut_Ajustes_Manuais!$F:$F,"  -  Exames Periódicos")</f>
        <v/>
      </c>
      <c r="T207" s="241" t="n">
        <v>-1690.66</v>
      </c>
      <c r="U207" s="27" t="n">
        <v>-133.488</v>
      </c>
      <c r="V207" s="28">
        <f>SUMIFS(Aut_BlueMe_Sem_Pedido!$J:$J,Aut_BlueMe_Sem_Pedido!$Q:$Q,DRE!T$4,Aut_BlueMe_Sem_Pedido!$H:$H,DRE!$A207)+SUMIFS(Aut_Ajustes_Manuais!$G:$G,Aut_Ajustes_Manuais!$I:$I,DRE!T$4,Aut_Ajustes_Manuais!$F:$F,"  -  Exames Periódicos")</f>
        <v/>
      </c>
      <c r="W207" s="241" t="n">
        <v>-703.35</v>
      </c>
      <c r="X207" s="27" t="n">
        <v>-133.488</v>
      </c>
      <c r="Y207" s="28">
        <f>SUMIFS(Aut_BlueMe_Sem_Pedido!$J:$J,Aut_BlueMe_Sem_Pedido!$Q:$Q,DRE!W$4,Aut_BlueMe_Sem_Pedido!$H:$H,DRE!$A207)+SUMIFS(Aut_Ajustes_Manuais!$G:$G,Aut_Ajustes_Manuais!$I:$I,DRE!W$4,Aut_Ajustes_Manuais!$F:$F,"  -  Exames Periódicos")</f>
        <v/>
      </c>
      <c r="Z207" s="241" t="n">
        <v>-732.3</v>
      </c>
      <c r="AA207" s="27" t="n">
        <v>-133.488</v>
      </c>
      <c r="AB207" s="28">
        <f>SUMIFS(Aut_BlueMe_Sem_Pedido!$J:$J,Aut_BlueMe_Sem_Pedido!$Q:$Q,DRE!Z$4,Aut_BlueMe_Sem_Pedido!$H:$H,DRE!$A207)+SUMIFS(Aut_Ajustes_Manuais!$G:$G,Aut_Ajustes_Manuais!$I:$I,DRE!Z$4,Aut_Ajustes_Manuais!$F:$F,"  -  Exames Periódicos")</f>
        <v/>
      </c>
      <c r="AC207" s="241" t="n">
        <v>-556.17</v>
      </c>
      <c r="AD207" s="27" t="n">
        <v>-133.488</v>
      </c>
      <c r="AE207" s="28">
        <f>SUMIFS(Aut_BlueMe_Sem_Pedido!$J:$J,Aut_BlueMe_Sem_Pedido!$Q:$Q,DRE!AC$4,Aut_BlueMe_Sem_Pedido!$H:$H,DRE!$A207)+SUMIFS(Aut_Ajustes_Manuais!$G:$G,Aut_Ajustes_Manuais!$I:$I,DRE!AC$4,Aut_Ajustes_Manuais!$F:$F,"  -  Exames Periódicos")</f>
        <v/>
      </c>
      <c r="AF207" s="241" t="n">
        <v>-595.13</v>
      </c>
      <c r="AG207" s="27" t="n">
        <v>-133.488</v>
      </c>
      <c r="AH207" s="28">
        <f>SUMIFS(Aut_BlueMe_Sem_Pedido!$J:$J,Aut_BlueMe_Sem_Pedido!$Q:$Q,DRE!AF$4,Aut_BlueMe_Sem_Pedido!$H:$H,DRE!$A207)+SUMIFS(Aut_Ajustes_Manuais!$G:$G,Aut_Ajustes_Manuais!$I:$I,DRE!AF$4,Aut_Ajustes_Manuais!$F:$F,"  -  Exames Periódicos")</f>
        <v/>
      </c>
      <c r="AI207" s="241" t="n">
        <v>-455.3</v>
      </c>
      <c r="AJ207" s="27" t="n">
        <v>-133.488</v>
      </c>
      <c r="AK207" s="28">
        <f>SUMIFS(Aut_BlueMe_Sem_Pedido!$J:$J,Aut_BlueMe_Sem_Pedido!$Q:$Q,DRE!AI$4,Aut_BlueMe_Sem_Pedido!$H:$H,DRE!$A207)+SUMIFS(Aut_Ajustes_Manuais!$G:$G,Aut_Ajustes_Manuais!$I:$I,DRE!AI$4,Aut_Ajustes_Manuais!$F:$F,"  -  Exames Periódicos")</f>
        <v/>
      </c>
      <c r="AL207" s="241" t="n">
        <v>-926.27</v>
      </c>
      <c r="AM207" s="27" t="n">
        <v>-133.488</v>
      </c>
      <c r="AN207" s="28">
        <f>SUMIFS(Aut_BlueMe_Sem_Pedido!$J:$J,Aut_BlueMe_Sem_Pedido!$Q:$Q,DRE!AL$4,Aut_BlueMe_Sem_Pedido!$H:$H,DRE!$A207)+SUMIFS(Aut_Ajustes_Manuais!$G:$G,Aut_Ajustes_Manuais!$I:$I,DRE!AL$4,Aut_Ajustes_Manuais!$F:$F,"  -  Exames Periódicos")</f>
        <v/>
      </c>
      <c r="AO207" s="241" t="n">
        <v>-942.46</v>
      </c>
      <c r="AP207" s="27" t="n">
        <v>-133.488</v>
      </c>
      <c r="AQ207" s="28">
        <f>SUMIFS(Aut_BlueMe_Sem_Pedido!$J:$J,Aut_BlueMe_Sem_Pedido!$Q:$Q,DRE!AO$4,Aut_BlueMe_Sem_Pedido!$H:$H,DRE!$A207)+SUMIFS(Aut_Ajustes_Manuais!$G:$G,Aut_Ajustes_Manuais!$I:$I,DRE!AO$4,Aut_Ajustes_Manuais!$F:$F,"  -  Exames Periódicos")</f>
        <v/>
      </c>
      <c r="AR207" s="241">
        <f>SUMIFS($H207:$AO207,$H$5:$AO$5,"&lt;"&amp;MONTH(TODAY()),$H$6:$AO$6,"REAL 25")</f>
        <v/>
      </c>
      <c r="AS207" s="27">
        <f>SUMIFS($I207:$AP207,$I$5:$AP$5,"&lt;"&amp;MONTH(TODAY()),$I$6:$AP$6,"ORÇADO ")</f>
        <v/>
      </c>
      <c r="AT207" s="28">
        <f>SUMIFS($J207:$AQ207,$J$5:$AQ$5,"&lt;"&amp;MONTH(TODAY()),$J$6:$AQ$6,"REAL 26")</f>
        <v/>
      </c>
      <c r="AU207" s="241">
        <f>SUM(H207,K207,N207,Q207,T207,W207,Z207,AC207,AF207,AI207,AL207,AO207)</f>
        <v/>
      </c>
      <c r="AV207" s="27">
        <f>SUM(I207,L207,O207,R207,U207,X207,AA207,AD207,AG207,AJ207,AM207,AP207)</f>
        <v/>
      </c>
      <c r="AW207" s="28">
        <f>SUM(J207,M207,P207,S207,V207,Y207,AB207,AE207,AH207,AK207,AN207,AQ207)</f>
        <v/>
      </c>
      <c r="AX207" s="241">
        <f>SUM(H207,K207,N207)</f>
        <v/>
      </c>
      <c r="AY207" s="27">
        <f>SUM(I207,L207,O207)</f>
        <v/>
      </c>
      <c r="AZ207" s="28">
        <f>SUM(J207,M207,P207)</f>
        <v/>
      </c>
      <c r="BA207" s="241">
        <f>SUM(Q207,T207,W207)</f>
        <v/>
      </c>
      <c r="BB207" s="27">
        <f>SUM(R207,U207,X207)</f>
        <v/>
      </c>
      <c r="BC207" s="28">
        <f>SUM(S207,V207,Y207)</f>
        <v/>
      </c>
      <c r="BD207" s="241">
        <f>SUM(Z207,AC207,AF207)</f>
        <v/>
      </c>
      <c r="BE207" s="27">
        <f>SUM(AA207,AD207,AG207)</f>
        <v/>
      </c>
      <c r="BF207" s="28">
        <f>SUM(AB207,AE207,AH207)</f>
        <v/>
      </c>
      <c r="BG207" s="241">
        <f>SUM(AI207,AL207,AO207)</f>
        <v/>
      </c>
      <c r="BH207" s="27">
        <f>SUM(AJ207,AM207,AP207)</f>
        <v/>
      </c>
      <c r="BI207" s="28">
        <f>SUM(AK207,AN207,AQ207)</f>
        <v/>
      </c>
      <c r="BK207" s="442">
        <f>SUM(I207,L207,O207,R207,U207,X207,AA207,AD207,AG207,AJ207,AM207,AP207)</f>
        <v/>
      </c>
      <c r="BL207" s="442">
        <f>BK207-AV207</f>
        <v/>
      </c>
      <c r="BM207" s="442">
        <f>SUM(J207,M207,P207,S207,V207)</f>
        <v/>
      </c>
      <c r="BN207" s="442">
        <f>BM207-AT207</f>
        <v/>
      </c>
      <c r="BP207" s="463">
        <f>_xlfn.FORMULATEXT(V207) &amp; "+SOMASES(Aut_Ajustes_Manuais!$G:$G;Aut_Ajustes_Manuais!$I:$I;DRE!T$4;Aut_Ajustes_Manuais!$F:$F;""" &amp; A207 &amp; """)"</f>
        <v/>
      </c>
    </row>
    <row r="208" outlineLevel="2" customFormat="1" s="463">
      <c r="A208" s="22" t="inlineStr">
        <is>
          <t xml:space="preserve">  -  Diversos - Vale Combustível</t>
        </is>
      </c>
      <c r="B208" s="468" t="n"/>
      <c r="C208" s="24" t="n"/>
      <c r="D208" s="55" t="n"/>
      <c r="E208" s="87" t="n"/>
      <c r="F208" s="41" t="n"/>
      <c r="G208" s="33" t="n"/>
      <c r="H208" s="241" t="n">
        <v>0</v>
      </c>
      <c r="I208" s="27" t="n"/>
      <c r="J208" s="28">
        <f>SUMIFS(Aut_BlueMe_Sem_Pedido!$J:$J,Aut_BlueMe_Sem_Pedido!$Q:$Q,DRE!H$4,Aut_BlueMe_Sem_Pedido!$H:$H,DRE!$A208)+SUMIFS(Aut_Ajustes_Manuais!$G:$G,Aut_Ajustes_Manuais!$I:$I,DRE!H$4,Aut_Ajustes_Manuais!$F:$F,"  -  Diversos - Vale Combustível")</f>
        <v/>
      </c>
      <c r="K208" s="241" t="n">
        <v>0</v>
      </c>
      <c r="L208" s="27" t="n"/>
      <c r="M208" s="28">
        <f>SUMIFS(Aut_BlueMe_Sem_Pedido!$J:$J,Aut_BlueMe_Sem_Pedido!$Q:$Q,DRE!K$4,Aut_BlueMe_Sem_Pedido!$H:$H,DRE!$A208)+SUMIFS(Aut_Ajustes_Manuais!$G:$G,Aut_Ajustes_Manuais!$I:$I,DRE!K$4,Aut_Ajustes_Manuais!$F:$F,"  -  Diversos - Vale Combustível")</f>
        <v/>
      </c>
      <c r="N208" s="241" t="n">
        <v>0</v>
      </c>
      <c r="O208" s="27" t="n"/>
      <c r="P208" s="28">
        <f>SUMIFS(Aut_BlueMe_Sem_Pedido!$J:$J,Aut_BlueMe_Sem_Pedido!$Q:$Q,DRE!N$4,Aut_BlueMe_Sem_Pedido!$H:$H,DRE!$A208)+SUMIFS(Aut_Ajustes_Manuais!$G:$G,Aut_Ajustes_Manuais!$I:$I,DRE!N$4,Aut_Ajustes_Manuais!$F:$F,"  -  Diversos - Vale Combustível")</f>
        <v/>
      </c>
      <c r="Q208" s="241" t="n">
        <v>0</v>
      </c>
      <c r="R208" s="27" t="n"/>
      <c r="S208" s="28">
        <f>SUMIFS(Aut_BlueMe_Sem_Pedido!$J:$J,Aut_BlueMe_Sem_Pedido!$Q:$Q,DRE!Q$4,Aut_BlueMe_Sem_Pedido!$H:$H,DRE!$A208)+SUMIFS(Aut_Ajustes_Manuais!$G:$G,Aut_Ajustes_Manuais!$I:$I,DRE!Q$4,Aut_Ajustes_Manuais!$F:$F,"  -  Diversos - Vale Combustível")</f>
        <v/>
      </c>
      <c r="T208" s="241" t="n">
        <v>0</v>
      </c>
      <c r="U208" s="27" t="n"/>
      <c r="V208" s="28">
        <f>SUMIFS(Aut_BlueMe_Sem_Pedido!$J:$J,Aut_BlueMe_Sem_Pedido!$Q:$Q,DRE!T$4,Aut_BlueMe_Sem_Pedido!$H:$H,DRE!$A208)+SUMIFS(Aut_Ajustes_Manuais!$G:$G,Aut_Ajustes_Manuais!$I:$I,DRE!T$4,Aut_Ajustes_Manuais!$F:$F,"  -  Diversos - Vale Combustível")</f>
        <v/>
      </c>
      <c r="W208" s="241" t="n">
        <v>0</v>
      </c>
      <c r="X208" s="27" t="n"/>
      <c r="Y208" s="28">
        <f>SUMIFS(Aut_BlueMe_Sem_Pedido!$J:$J,Aut_BlueMe_Sem_Pedido!$Q:$Q,DRE!W$4,Aut_BlueMe_Sem_Pedido!$H:$H,DRE!$A208)+SUMIFS(Aut_Ajustes_Manuais!$G:$G,Aut_Ajustes_Manuais!$I:$I,DRE!W$4,Aut_Ajustes_Manuais!$F:$F,"  -  Diversos - Vale Combustível")</f>
        <v/>
      </c>
      <c r="Z208" s="241" t="n">
        <v>0</v>
      </c>
      <c r="AA208" s="27" t="n"/>
      <c r="AB208" s="28">
        <f>SUMIFS(Aut_BlueMe_Sem_Pedido!$J:$J,Aut_BlueMe_Sem_Pedido!$Q:$Q,DRE!Z$4,Aut_BlueMe_Sem_Pedido!$H:$H,DRE!$A208)+SUMIFS(Aut_Ajustes_Manuais!$G:$G,Aut_Ajustes_Manuais!$I:$I,DRE!Z$4,Aut_Ajustes_Manuais!$F:$F,"  -  Diversos - Vale Combustível")</f>
        <v/>
      </c>
      <c r="AC208" s="241" t="n">
        <v>0</v>
      </c>
      <c r="AD208" s="27" t="n"/>
      <c r="AE208" s="28">
        <f>SUMIFS(Aut_BlueMe_Sem_Pedido!$J:$J,Aut_BlueMe_Sem_Pedido!$Q:$Q,DRE!AC$4,Aut_BlueMe_Sem_Pedido!$H:$H,DRE!$A208)+SUMIFS(Aut_Ajustes_Manuais!$G:$G,Aut_Ajustes_Manuais!$I:$I,DRE!AC$4,Aut_Ajustes_Manuais!$F:$F,"  -  Diversos - Vale Combustível")</f>
        <v/>
      </c>
      <c r="AF208" s="241" t="n">
        <v>0</v>
      </c>
      <c r="AG208" s="27" t="n"/>
      <c r="AH208" s="28">
        <f>SUMIFS(Aut_BlueMe_Sem_Pedido!$J:$J,Aut_BlueMe_Sem_Pedido!$Q:$Q,DRE!AF$4,Aut_BlueMe_Sem_Pedido!$H:$H,DRE!$A208)+SUMIFS(Aut_Ajustes_Manuais!$G:$G,Aut_Ajustes_Manuais!$I:$I,DRE!AF$4,Aut_Ajustes_Manuais!$F:$F,"  -  Diversos - Vale Combustível")</f>
        <v/>
      </c>
      <c r="AI208" s="241" t="n">
        <v>0</v>
      </c>
      <c r="AJ208" s="27" t="n"/>
      <c r="AK208" s="28">
        <f>SUMIFS(Aut_BlueMe_Sem_Pedido!$J:$J,Aut_BlueMe_Sem_Pedido!$Q:$Q,DRE!AI$4,Aut_BlueMe_Sem_Pedido!$H:$H,DRE!$A208)+SUMIFS(Aut_Ajustes_Manuais!$G:$G,Aut_Ajustes_Manuais!$I:$I,DRE!AI$4,Aut_Ajustes_Manuais!$F:$F,"  -  Diversos - Vale Combustível")</f>
        <v/>
      </c>
      <c r="AL208" s="241" t="n">
        <v>0</v>
      </c>
      <c r="AM208" s="27" t="n"/>
      <c r="AN208" s="28">
        <f>SUMIFS(Aut_BlueMe_Sem_Pedido!$J:$J,Aut_BlueMe_Sem_Pedido!$Q:$Q,DRE!AL$4,Aut_BlueMe_Sem_Pedido!$H:$H,DRE!$A208)+SUMIFS(Aut_Ajustes_Manuais!$G:$G,Aut_Ajustes_Manuais!$I:$I,DRE!AL$4,Aut_Ajustes_Manuais!$F:$F,"  -  Diversos - Vale Combustível")</f>
        <v/>
      </c>
      <c r="AO208" s="241" t="n">
        <v>0</v>
      </c>
      <c r="AP208" s="27" t="n"/>
      <c r="AQ208" s="28">
        <f>SUMIFS(Aut_BlueMe_Sem_Pedido!$J:$J,Aut_BlueMe_Sem_Pedido!$Q:$Q,DRE!AO$4,Aut_BlueMe_Sem_Pedido!$H:$H,DRE!$A208)+SUMIFS(Aut_Ajustes_Manuais!$G:$G,Aut_Ajustes_Manuais!$I:$I,DRE!AO$4,Aut_Ajustes_Manuais!$F:$F,"  -  Diversos - Vale Combustível")</f>
        <v/>
      </c>
      <c r="AR208" s="241">
        <f>SUMIFS($H208:$AO208,$H$5:$AO$5,"&lt;"&amp;MONTH(TODAY()),$H$6:$AO$6,"REAL 25")</f>
        <v/>
      </c>
      <c r="AS208" s="27">
        <f>SUMIFS($I208:$AP208,$I$5:$AP$5,"&lt;"&amp;MONTH(TODAY()),$I$6:$AP$6,"ORÇADO ")</f>
        <v/>
      </c>
      <c r="AT208" s="28">
        <f>SUMIFS($J208:$AQ208,$J$5:$AQ$5,"&lt;"&amp;MONTH(TODAY()),$J$6:$AQ$6,"REAL 26")</f>
        <v/>
      </c>
      <c r="AU208" s="241">
        <f>SUM(H208,K208,N208,Q208,T208,W208,Z208,AC208,AF208,AI208,AL208,AO208)</f>
        <v/>
      </c>
      <c r="AV208" s="27">
        <f>SUM(I208,L208,O208,R208,U208,X208,AA208,AD208,AG208,AJ208,AM208,AP208)</f>
        <v/>
      </c>
      <c r="AW208" s="28">
        <f>SUM(J208,M208,P208,S208,V208,Y208,AB208,AE208,AH208,AK208,AN208,AQ208)</f>
        <v/>
      </c>
      <c r="AX208" s="241">
        <f>SUM(H208,K208,N208)</f>
        <v/>
      </c>
      <c r="AY208" s="27">
        <f>SUM(I208,L208,O208)</f>
        <v/>
      </c>
      <c r="AZ208" s="28">
        <f>SUM(J208,M208,P208)</f>
        <v/>
      </c>
      <c r="BA208" s="241">
        <f>SUM(Q208,T208,W208)</f>
        <v/>
      </c>
      <c r="BB208" s="27">
        <f>SUM(R208,U208,X208)</f>
        <v/>
      </c>
      <c r="BC208" s="28">
        <f>SUM(S208,V208,Y208)</f>
        <v/>
      </c>
      <c r="BD208" s="241">
        <f>SUM(Z208,AC208,AF208)</f>
        <v/>
      </c>
      <c r="BE208" s="27">
        <f>SUM(AA208,AD208,AG208)</f>
        <v/>
      </c>
      <c r="BF208" s="28">
        <f>SUM(AB208,AE208,AH208)</f>
        <v/>
      </c>
      <c r="BG208" s="241">
        <f>SUM(AI208,AL208,AO208)</f>
        <v/>
      </c>
      <c r="BH208" s="27">
        <f>SUM(AJ208,AM208,AP208)</f>
        <v/>
      </c>
      <c r="BI208" s="28">
        <f>SUM(AK208,AN208,AQ208)</f>
        <v/>
      </c>
      <c r="BK208" s="442">
        <f>SUM(I208,L208,O208,R208,U208,X208,AA208,AD208,AG208,AJ208,AM208,AP208)</f>
        <v/>
      </c>
      <c r="BL208" s="442">
        <f>BK208-AV208</f>
        <v/>
      </c>
      <c r="BM208" s="442">
        <f>SUM(J208,M208,P208,S208,V208)</f>
        <v/>
      </c>
      <c r="BN208" s="442">
        <f>BM208-AT208</f>
        <v/>
      </c>
      <c r="BP208" s="463">
        <f>_xlfn.FORMULATEXT(V208) &amp; "+SOMASES(Aut_Ajustes_Manuais!$G:$G;Aut_Ajustes_Manuais!$I:$I;DRE!T$4;Aut_Ajustes_Manuais!$F:$F;""" &amp; A208 &amp; """)"</f>
        <v/>
      </c>
    </row>
    <row r="209" outlineLevel="2" customFormat="1" s="463">
      <c r="A209" s="22" t="inlineStr">
        <is>
          <t xml:space="preserve">  -  Gratificações</t>
        </is>
      </c>
      <c r="B209" s="468" t="n"/>
      <c r="C209" s="24" t="n"/>
      <c r="D209" s="55" t="n"/>
      <c r="E209" s="87" t="n"/>
      <c r="F209" s="41" t="n"/>
      <c r="G209" s="33" t="n"/>
      <c r="H209" s="241" t="n">
        <v>0</v>
      </c>
      <c r="I209" s="27" t="n"/>
      <c r="J209" s="28">
        <f>SUMIFS(Aut_BlueMe_Sem_Pedido!$J:$J,Aut_BlueMe_Sem_Pedido!$Q:$Q,DRE!H$4,Aut_BlueMe_Sem_Pedido!$H:$H,DRE!$A209)+SUMIFS(Aut_Ajustes_Manuais!$G:$G,Aut_Ajustes_Manuais!$I:$I,DRE!H$4,Aut_Ajustes_Manuais!$F:$F,"  -  Gratificações")</f>
        <v/>
      </c>
      <c r="K209" s="241" t="n">
        <v>0</v>
      </c>
      <c r="L209" s="27" t="n"/>
      <c r="M209" s="28">
        <f>SUMIFS(Aut_BlueMe_Sem_Pedido!$J:$J,Aut_BlueMe_Sem_Pedido!$Q:$Q,DRE!K$4,Aut_BlueMe_Sem_Pedido!$H:$H,DRE!$A209)+SUMIFS(Aut_Ajustes_Manuais!$G:$G,Aut_Ajustes_Manuais!$I:$I,DRE!K$4,Aut_Ajustes_Manuais!$F:$F,"  -  Gratificações")</f>
        <v/>
      </c>
      <c r="N209" s="241" t="n">
        <v>0</v>
      </c>
      <c r="O209" s="27" t="n"/>
      <c r="P209" s="28">
        <f>SUMIFS(Aut_BlueMe_Sem_Pedido!$J:$J,Aut_BlueMe_Sem_Pedido!$Q:$Q,DRE!N$4,Aut_BlueMe_Sem_Pedido!$H:$H,DRE!$A209)+SUMIFS(Aut_Ajustes_Manuais!$G:$G,Aut_Ajustes_Manuais!$I:$I,DRE!N$4,Aut_Ajustes_Manuais!$F:$F,"  -  Gratificações")</f>
        <v/>
      </c>
      <c r="Q209" s="241" t="n">
        <v>0</v>
      </c>
      <c r="R209" s="27" t="n"/>
      <c r="S209" s="28">
        <f>SUMIFS(Aut_BlueMe_Sem_Pedido!$J:$J,Aut_BlueMe_Sem_Pedido!$Q:$Q,DRE!Q$4,Aut_BlueMe_Sem_Pedido!$H:$H,DRE!$A209)+SUMIFS(Aut_Ajustes_Manuais!$G:$G,Aut_Ajustes_Manuais!$I:$I,DRE!Q$4,Aut_Ajustes_Manuais!$F:$F,"  -  Gratificações")</f>
        <v/>
      </c>
      <c r="T209" s="241" t="n">
        <v>0</v>
      </c>
      <c r="U209" s="27" t="n"/>
      <c r="V209" s="28">
        <f>SUMIFS(Aut_BlueMe_Sem_Pedido!$J:$J,Aut_BlueMe_Sem_Pedido!$Q:$Q,DRE!T$4,Aut_BlueMe_Sem_Pedido!$H:$H,DRE!$A209)+SUMIFS(Aut_Ajustes_Manuais!$G:$G,Aut_Ajustes_Manuais!$I:$I,DRE!T$4,Aut_Ajustes_Manuais!$F:$F,"  -  Gratificações")</f>
        <v/>
      </c>
      <c r="W209" s="241" t="n">
        <v>0</v>
      </c>
      <c r="X209" s="27" t="n"/>
      <c r="Y209" s="28">
        <f>SUMIFS(Aut_BlueMe_Sem_Pedido!$J:$J,Aut_BlueMe_Sem_Pedido!$Q:$Q,DRE!W$4,Aut_BlueMe_Sem_Pedido!$H:$H,DRE!$A209)+SUMIFS(Aut_Ajustes_Manuais!$G:$G,Aut_Ajustes_Manuais!$I:$I,DRE!W$4,Aut_Ajustes_Manuais!$F:$F,"  -  Gratificações")</f>
        <v/>
      </c>
      <c r="Z209" s="241" t="n">
        <v>0</v>
      </c>
      <c r="AA209" s="27" t="n"/>
      <c r="AB209" s="28">
        <f>SUMIFS(Aut_BlueMe_Sem_Pedido!$J:$J,Aut_BlueMe_Sem_Pedido!$Q:$Q,DRE!Z$4,Aut_BlueMe_Sem_Pedido!$H:$H,DRE!$A209)+SUMIFS(Aut_Ajustes_Manuais!$G:$G,Aut_Ajustes_Manuais!$I:$I,DRE!Z$4,Aut_Ajustes_Manuais!$F:$F,"  -  Gratificações")</f>
        <v/>
      </c>
      <c r="AC209" s="241" t="n">
        <v>0</v>
      </c>
      <c r="AD209" s="27" t="n"/>
      <c r="AE209" s="28">
        <f>SUMIFS(Aut_BlueMe_Sem_Pedido!$J:$J,Aut_BlueMe_Sem_Pedido!$Q:$Q,DRE!AC$4,Aut_BlueMe_Sem_Pedido!$H:$H,DRE!$A209)+SUMIFS(Aut_Ajustes_Manuais!$G:$G,Aut_Ajustes_Manuais!$I:$I,DRE!AC$4,Aut_Ajustes_Manuais!$F:$F,"  -  Gratificações")</f>
        <v/>
      </c>
      <c r="AF209" s="241" t="n">
        <v>0</v>
      </c>
      <c r="AG209" s="27" t="n"/>
      <c r="AH209" s="28">
        <f>SUMIFS(Aut_BlueMe_Sem_Pedido!$J:$J,Aut_BlueMe_Sem_Pedido!$Q:$Q,DRE!AF$4,Aut_BlueMe_Sem_Pedido!$H:$H,DRE!$A209)+SUMIFS(Aut_Ajustes_Manuais!$G:$G,Aut_Ajustes_Manuais!$I:$I,DRE!AF$4,Aut_Ajustes_Manuais!$F:$F,"  -  Gratificações")</f>
        <v/>
      </c>
      <c r="AI209" s="241" t="n">
        <v>0</v>
      </c>
      <c r="AJ209" s="27" t="n"/>
      <c r="AK209" s="28">
        <f>SUMIFS(Aut_BlueMe_Sem_Pedido!$J:$J,Aut_BlueMe_Sem_Pedido!$Q:$Q,DRE!AI$4,Aut_BlueMe_Sem_Pedido!$H:$H,DRE!$A209)+SUMIFS(Aut_Ajustes_Manuais!$G:$G,Aut_Ajustes_Manuais!$I:$I,DRE!AI$4,Aut_Ajustes_Manuais!$F:$F,"  -  Gratificações")</f>
        <v/>
      </c>
      <c r="AL209" s="241" t="n">
        <v>0</v>
      </c>
      <c r="AM209" s="27" t="n"/>
      <c r="AN209" s="28">
        <f>SUMIFS(Aut_BlueMe_Sem_Pedido!$J:$J,Aut_BlueMe_Sem_Pedido!$Q:$Q,DRE!AL$4,Aut_BlueMe_Sem_Pedido!$H:$H,DRE!$A209)+SUMIFS(Aut_Ajustes_Manuais!$G:$G,Aut_Ajustes_Manuais!$I:$I,DRE!AL$4,Aut_Ajustes_Manuais!$F:$F,"  -  Gratificações")</f>
        <v/>
      </c>
      <c r="AO209" s="241" t="n">
        <v>0</v>
      </c>
      <c r="AP209" s="27" t="n"/>
      <c r="AQ209" s="28">
        <f>SUMIFS(Aut_BlueMe_Sem_Pedido!$J:$J,Aut_BlueMe_Sem_Pedido!$Q:$Q,DRE!AO$4,Aut_BlueMe_Sem_Pedido!$H:$H,DRE!$A209)+SUMIFS(Aut_Ajustes_Manuais!$G:$G,Aut_Ajustes_Manuais!$I:$I,DRE!AO$4,Aut_Ajustes_Manuais!$F:$F,"  -  Gratificações")</f>
        <v/>
      </c>
      <c r="AR209" s="241">
        <f>SUMIFS($H209:$AO209,$H$5:$AO$5,"&lt;"&amp;MONTH(TODAY()),$H$6:$AO$6,"REAL 25")</f>
        <v/>
      </c>
      <c r="AS209" s="27">
        <f>SUMIFS($I209:$AP209,$I$5:$AP$5,"&lt;"&amp;MONTH(TODAY()),$I$6:$AP$6,"ORÇADO ")</f>
        <v/>
      </c>
      <c r="AT209" s="28">
        <f>SUMIFS($J209:$AQ209,$J$5:$AQ$5,"&lt;"&amp;MONTH(TODAY()),$J$6:$AQ$6,"REAL 26")</f>
        <v/>
      </c>
      <c r="AU209" s="241">
        <f>SUM(H209,K209,N209,Q209,T209,W209,Z209,AC209,AF209,AI209,AL209,AO209)</f>
        <v/>
      </c>
      <c r="AV209" s="27">
        <f>SUM(I209,L209,O209,R209,U209,X209,AA209,AD209,AG209,AJ209,AM209,AP209)</f>
        <v/>
      </c>
      <c r="AW209" s="28">
        <f>SUM(J209,M209,P209,S209,V209,Y209,AB209,AE209,AH209,AK209,AN209,AQ209)</f>
        <v/>
      </c>
      <c r="AX209" s="241">
        <f>SUM(H209,K209,N209)</f>
        <v/>
      </c>
      <c r="AY209" s="27">
        <f>SUM(I209,L209,O209)</f>
        <v/>
      </c>
      <c r="AZ209" s="28">
        <f>SUM(J209,M209,P209)</f>
        <v/>
      </c>
      <c r="BA209" s="241">
        <f>SUM(Q209,T209,W209)</f>
        <v/>
      </c>
      <c r="BB209" s="27">
        <f>SUM(R209,U209,X209)</f>
        <v/>
      </c>
      <c r="BC209" s="28">
        <f>SUM(S209,V209,Y209)</f>
        <v/>
      </c>
      <c r="BD209" s="241">
        <f>SUM(Z209,AC209,AF209)</f>
        <v/>
      </c>
      <c r="BE209" s="27">
        <f>SUM(AA209,AD209,AG209)</f>
        <v/>
      </c>
      <c r="BF209" s="28">
        <f>SUM(AB209,AE209,AH209)</f>
        <v/>
      </c>
      <c r="BG209" s="241">
        <f>SUM(AI209,AL209,AO209)</f>
        <v/>
      </c>
      <c r="BH209" s="27">
        <f>SUM(AJ209,AM209,AP209)</f>
        <v/>
      </c>
      <c r="BI209" s="28">
        <f>SUM(AK209,AN209,AQ209)</f>
        <v/>
      </c>
      <c r="BK209" s="442">
        <f>SUM(I209,L209,O209,R209,U209,X209,AA209,AD209,AG209,AJ209,AM209,AP209)</f>
        <v/>
      </c>
      <c r="BL209" s="442">
        <f>BK209-AV209</f>
        <v/>
      </c>
      <c r="BM209" s="442">
        <f>SUM(J209,M209,P209,S209,V209)</f>
        <v/>
      </c>
      <c r="BN209" s="442">
        <f>BM209-AT209</f>
        <v/>
      </c>
      <c r="BP209" s="463">
        <f>_xlfn.FORMULATEXT(V209) &amp; "+SOMASES(Aut_Ajustes_Manuais!$G:$G;Aut_Ajustes_Manuais!$I:$I;DRE!T$4;Aut_Ajustes_Manuais!$F:$F;""" &amp; A209 &amp; """)"</f>
        <v/>
      </c>
    </row>
    <row r="210" outlineLevel="2" customFormat="1" s="463">
      <c r="A210" s="22" t="inlineStr">
        <is>
          <t xml:space="preserve">  -  Cursos e Treinamentos</t>
        </is>
      </c>
      <c r="B210" s="468" t="n"/>
      <c r="C210" s="24" t="n"/>
      <c r="D210" s="55" t="n"/>
      <c r="E210" s="87" t="n"/>
      <c r="F210" s="41" t="n"/>
      <c r="G210" s="33" t="n"/>
      <c r="H210" s="241" t="n">
        <v>0</v>
      </c>
      <c r="I210" s="27" t="n"/>
      <c r="J210" s="28">
        <f>SUMIFS(Aut_BlueMe_Sem_Pedido!$J:$J,Aut_BlueMe_Sem_Pedido!$Q:$Q,DRE!H$4,Aut_BlueMe_Sem_Pedido!$H:$H,DRE!$A210)+SUMIFS(Aut_Ajustes_Manuais!$G:$G,Aut_Ajustes_Manuais!$I:$I,DRE!H$4,Aut_Ajustes_Manuais!$F:$F,"  -  Cursos e Treinamentos")</f>
        <v/>
      </c>
      <c r="K210" s="241" t="n">
        <v>0</v>
      </c>
      <c r="L210" s="27" t="n"/>
      <c r="M210" s="28">
        <f>SUMIFS(Aut_BlueMe_Sem_Pedido!$J:$J,Aut_BlueMe_Sem_Pedido!$Q:$Q,DRE!K$4,Aut_BlueMe_Sem_Pedido!$H:$H,DRE!$A210)+SUMIFS(Aut_Ajustes_Manuais!$G:$G,Aut_Ajustes_Manuais!$I:$I,DRE!K$4,Aut_Ajustes_Manuais!$F:$F,"  -  Cursos e Treinamentos")</f>
        <v/>
      </c>
      <c r="N210" s="241" t="n">
        <v>0</v>
      </c>
      <c r="O210" s="27" t="n"/>
      <c r="P210" s="28">
        <f>SUMIFS(Aut_BlueMe_Sem_Pedido!$J:$J,Aut_BlueMe_Sem_Pedido!$Q:$Q,DRE!N$4,Aut_BlueMe_Sem_Pedido!$H:$H,DRE!$A210)+SUMIFS(Aut_Ajustes_Manuais!$G:$G,Aut_Ajustes_Manuais!$I:$I,DRE!N$4,Aut_Ajustes_Manuais!$F:$F,"  -  Cursos e Treinamentos")</f>
        <v/>
      </c>
      <c r="Q210" s="241" t="n">
        <v>0</v>
      </c>
      <c r="R210" s="27" t="n"/>
      <c r="S210" s="28">
        <f>SUMIFS(Aut_BlueMe_Sem_Pedido!$J:$J,Aut_BlueMe_Sem_Pedido!$Q:$Q,DRE!Q$4,Aut_BlueMe_Sem_Pedido!$H:$H,DRE!$A210)+SUMIFS(Aut_Ajustes_Manuais!$G:$G,Aut_Ajustes_Manuais!$I:$I,DRE!Q$4,Aut_Ajustes_Manuais!$F:$F,"  -  Cursos e Treinamentos")</f>
        <v/>
      </c>
      <c r="T210" s="241" t="n">
        <v>0</v>
      </c>
      <c r="U210" s="27" t="n"/>
      <c r="V210" s="28">
        <f>SUMIFS(Aut_BlueMe_Sem_Pedido!$J:$J,Aut_BlueMe_Sem_Pedido!$Q:$Q,DRE!T$4,Aut_BlueMe_Sem_Pedido!$H:$H,DRE!$A210)+SUMIFS(Aut_Ajustes_Manuais!$G:$G,Aut_Ajustes_Manuais!$I:$I,DRE!T$4,Aut_Ajustes_Manuais!$F:$F,"  -  Cursos e Treinamentos")</f>
        <v/>
      </c>
      <c r="W210" s="241" t="n">
        <v>0</v>
      </c>
      <c r="X210" s="27" t="n"/>
      <c r="Y210" s="28">
        <f>SUMIFS(Aut_BlueMe_Sem_Pedido!$J:$J,Aut_BlueMe_Sem_Pedido!$Q:$Q,DRE!W$4,Aut_BlueMe_Sem_Pedido!$H:$H,DRE!$A210)+SUMIFS(Aut_Ajustes_Manuais!$G:$G,Aut_Ajustes_Manuais!$I:$I,DRE!W$4,Aut_Ajustes_Manuais!$F:$F,"  -  Cursos e Treinamentos")</f>
        <v/>
      </c>
      <c r="Z210" s="241" t="n">
        <v>0</v>
      </c>
      <c r="AA210" s="27" t="n"/>
      <c r="AB210" s="28">
        <f>SUMIFS(Aut_BlueMe_Sem_Pedido!$J:$J,Aut_BlueMe_Sem_Pedido!$Q:$Q,DRE!Z$4,Aut_BlueMe_Sem_Pedido!$H:$H,DRE!$A210)+SUMIFS(Aut_Ajustes_Manuais!$G:$G,Aut_Ajustes_Manuais!$I:$I,DRE!Z$4,Aut_Ajustes_Manuais!$F:$F,"  -  Cursos e Treinamentos")</f>
        <v/>
      </c>
      <c r="AC210" s="241" t="n">
        <v>0</v>
      </c>
      <c r="AD210" s="27" t="n"/>
      <c r="AE210" s="28">
        <f>SUMIFS(Aut_BlueMe_Sem_Pedido!$J:$J,Aut_BlueMe_Sem_Pedido!$Q:$Q,DRE!AC$4,Aut_BlueMe_Sem_Pedido!$H:$H,DRE!$A210)+SUMIFS(Aut_Ajustes_Manuais!$G:$G,Aut_Ajustes_Manuais!$I:$I,DRE!AC$4,Aut_Ajustes_Manuais!$F:$F,"  -  Cursos e Treinamentos")</f>
        <v/>
      </c>
      <c r="AF210" s="241" t="n">
        <v>0</v>
      </c>
      <c r="AG210" s="27" t="n"/>
      <c r="AH210" s="28">
        <f>SUMIFS(Aut_BlueMe_Sem_Pedido!$J:$J,Aut_BlueMe_Sem_Pedido!$Q:$Q,DRE!AF$4,Aut_BlueMe_Sem_Pedido!$H:$H,DRE!$A210)+SUMIFS(Aut_Ajustes_Manuais!$G:$G,Aut_Ajustes_Manuais!$I:$I,DRE!AF$4,Aut_Ajustes_Manuais!$F:$F,"  -  Cursos e Treinamentos")</f>
        <v/>
      </c>
      <c r="AI210" s="241" t="n">
        <v>0</v>
      </c>
      <c r="AJ210" s="27" t="n"/>
      <c r="AK210" s="28">
        <f>SUMIFS(Aut_BlueMe_Sem_Pedido!$J:$J,Aut_BlueMe_Sem_Pedido!$Q:$Q,DRE!AI$4,Aut_BlueMe_Sem_Pedido!$H:$H,DRE!$A210)+SUMIFS(Aut_Ajustes_Manuais!$G:$G,Aut_Ajustes_Manuais!$I:$I,DRE!AI$4,Aut_Ajustes_Manuais!$F:$F,"  -  Cursos e Treinamentos")</f>
        <v/>
      </c>
      <c r="AL210" s="241" t="n">
        <v>0</v>
      </c>
      <c r="AM210" s="27" t="n"/>
      <c r="AN210" s="28">
        <f>SUMIFS(Aut_BlueMe_Sem_Pedido!$J:$J,Aut_BlueMe_Sem_Pedido!$Q:$Q,DRE!AL$4,Aut_BlueMe_Sem_Pedido!$H:$H,DRE!$A210)+SUMIFS(Aut_Ajustes_Manuais!$G:$G,Aut_Ajustes_Manuais!$I:$I,DRE!AL$4,Aut_Ajustes_Manuais!$F:$F,"  -  Cursos e Treinamentos")</f>
        <v/>
      </c>
      <c r="AO210" s="241" t="n">
        <v>0</v>
      </c>
      <c r="AP210" s="27" t="n"/>
      <c r="AQ210" s="28">
        <f>SUMIFS(Aut_BlueMe_Sem_Pedido!$J:$J,Aut_BlueMe_Sem_Pedido!$Q:$Q,DRE!AO$4,Aut_BlueMe_Sem_Pedido!$H:$H,DRE!$A210)+SUMIFS(Aut_Ajustes_Manuais!$G:$G,Aut_Ajustes_Manuais!$I:$I,DRE!AO$4,Aut_Ajustes_Manuais!$F:$F,"  -  Cursos e Treinamentos")</f>
        <v/>
      </c>
      <c r="AR210" s="241">
        <f>SUMIFS($H210:$AO210,$H$5:$AO$5,"&lt;"&amp;MONTH(TODAY()),$H$6:$AO$6,"REAL 25")</f>
        <v/>
      </c>
      <c r="AS210" s="27">
        <f>SUMIFS($I210:$AP210,$I$5:$AP$5,"&lt;"&amp;MONTH(TODAY()),$I$6:$AP$6,"ORÇADO ")</f>
        <v/>
      </c>
      <c r="AT210" s="28">
        <f>SUMIFS($J210:$AQ210,$J$5:$AQ$5,"&lt;"&amp;MONTH(TODAY()),$J$6:$AQ$6,"REAL 26")</f>
        <v/>
      </c>
      <c r="AU210" s="241">
        <f>SUM(H210,K210,N210,Q210,T210,W210,Z210,AC210,AF210,AI210,AL210,AO210)</f>
        <v/>
      </c>
      <c r="AV210" s="27">
        <f>SUM(I210,L210,O210,R210,U210,X210,AA210,AD210,AG210,AJ210,AM210,AP210)</f>
        <v/>
      </c>
      <c r="AW210" s="28">
        <f>SUM(J210,M210,P210,S210,V210,Y210,AB210,AE210,AH210,AK210,AN210,AQ210)</f>
        <v/>
      </c>
      <c r="AX210" s="241">
        <f>SUM(H210,K210,N210)</f>
        <v/>
      </c>
      <c r="AY210" s="27">
        <f>SUM(I210,L210,O210)</f>
        <v/>
      </c>
      <c r="AZ210" s="28">
        <f>SUM(J210,M210,P210)</f>
        <v/>
      </c>
      <c r="BA210" s="241">
        <f>SUM(Q210,T210,W210)</f>
        <v/>
      </c>
      <c r="BB210" s="27">
        <f>SUM(R210,U210,X210)</f>
        <v/>
      </c>
      <c r="BC210" s="28">
        <f>SUM(S210,V210,Y210)</f>
        <v/>
      </c>
      <c r="BD210" s="241">
        <f>SUM(Z210,AC210,AF210)</f>
        <v/>
      </c>
      <c r="BE210" s="27">
        <f>SUM(AA210,AD210,AG210)</f>
        <v/>
      </c>
      <c r="BF210" s="28">
        <f>SUM(AB210,AE210,AH210)</f>
        <v/>
      </c>
      <c r="BG210" s="241">
        <f>SUM(AI210,AL210,AO210)</f>
        <v/>
      </c>
      <c r="BH210" s="27">
        <f>SUM(AJ210,AM210,AP210)</f>
        <v/>
      </c>
      <c r="BI210" s="28">
        <f>SUM(AK210,AN210,AQ210)</f>
        <v/>
      </c>
      <c r="BK210" s="442">
        <f>SUM(I210,L210,O210,R210,U210,X210,AA210,AD210,AG210,AJ210,AM210,AP210)</f>
        <v/>
      </c>
      <c r="BL210" s="442">
        <f>BK210-AV210</f>
        <v/>
      </c>
      <c r="BM210" s="442">
        <f>SUM(J210,M210,P210,S210,V210)</f>
        <v/>
      </c>
      <c r="BN210" s="442">
        <f>BM210-AT210</f>
        <v/>
      </c>
      <c r="BP210" s="463">
        <f>_xlfn.FORMULATEXT(V210) &amp; "+SOMASES(Aut_Ajustes_Manuais!$G:$G;Aut_Ajustes_Manuais!$I:$I;DRE!T$4;Aut_Ajustes_Manuais!$F:$F;""" &amp; A210 &amp; """)"</f>
        <v/>
      </c>
    </row>
    <row r="211" outlineLevel="2" customFormat="1" s="463">
      <c r="A211" s="22" t="inlineStr">
        <is>
          <t xml:space="preserve">  -  Alimentação Funcionário</t>
        </is>
      </c>
      <c r="B211" s="468" t="n"/>
      <c r="C211" s="106" t="n"/>
      <c r="D211" s="107" t="n"/>
      <c r="E211" s="471" t="n">
        <v>-22</v>
      </c>
      <c r="F211" s="41" t="n"/>
      <c r="G211" s="33" t="n"/>
      <c r="H211" s="241" t="n">
        <v>-18011.37218597122</v>
      </c>
      <c r="I211" s="27" t="n">
        <v>-18402.94092164448</v>
      </c>
      <c r="J211" s="28">
        <f>SUMIFS(Aut_BlueMe_Sem_Pedido!$J:$J,Aut_BlueMe_Sem_Pedido!$Q:$Q,DRE!H$4,Aut_BlueMe_Sem_Pedido!$H:$H,DRE!$A211)-SUMIFS(Aut_Descontos!$G:$G,Aut_Descontos!$H:$H,$A211,Aut_Descontos!$L:$L,DRE!H$4)-CMV_Manual!D15+SUMIFS(Aut_Ajustes_Manuais!$G:$G,Aut_Ajustes_Manuais!$I:$I,DRE!H$4,Aut_Ajustes_Manuais!$F:$F,"  -  Alimentação Funcionário")</f>
        <v/>
      </c>
      <c r="K211" s="241" t="n">
        <v>-19615.88641807994</v>
      </c>
      <c r="L211" s="27" t="n">
        <v>-17939.9936358837</v>
      </c>
      <c r="M211" s="28">
        <f>SUMIFS(Aut_BlueMe_Sem_Pedido!$J:$J,Aut_BlueMe_Sem_Pedido!$Q:$Q,DRE!K$4,Aut_BlueMe_Sem_Pedido!$H:$H,DRE!$A211)-SUMIFS(Aut_Descontos!$G:$G,Aut_Descontos!$H:$H,$A211,Aut_Descontos!$L:$L,DRE!K$4)-CMV_Manual!E15+SUMIFS(Aut_Ajustes_Manuais!$G:$G,Aut_Ajustes_Manuais!$I:$I,DRE!K$4,Aut_Ajustes_Manuais!$F:$F,"  -  Alimentação Funcionário")</f>
        <v/>
      </c>
      <c r="N211" s="241" t="n">
        <v>-16936.37560293893</v>
      </c>
      <c r="O211" s="27" t="n">
        <v>-17911.9361586571</v>
      </c>
      <c r="P211" s="28">
        <f>SUMIFS(Aut_BlueMe_Sem_Pedido!$J:$J,Aut_BlueMe_Sem_Pedido!$Q:$Q,DRE!N$4,Aut_BlueMe_Sem_Pedido!$H:$H,DRE!$A211)-SUMIFS(Aut_Descontos!$G:$G,Aut_Descontos!$H:$H,$A211,Aut_Descontos!$L:$L,DRE!N$4)-CMV_Manual!F15+SUMIFS(Aut_Ajustes_Manuais!$G:$G,Aut_Ajustes_Manuais!$I:$I,DRE!N$4,Aut_Ajustes_Manuais!$F:$F,"  -  Alimentação Funcionário")</f>
        <v/>
      </c>
      <c r="Q211" s="241" t="n">
        <v>-19446.00179834539</v>
      </c>
      <c r="R211" s="27" t="n">
        <v>-17955.26272286793</v>
      </c>
      <c r="S211" s="297">
        <f>SUMIFS(Aut_BlueMe_Sem_Pedido!$J:$J,Aut_BlueMe_Sem_Pedido!$Q:$Q,DRE!Q$4,Aut_BlueMe_Sem_Pedido!$H:$H,DRE!$A211)-SUMIFS(Aut_Descontos!$G:$G,Aut_Descontos!$H:$H,$A211,Aut_Descontos!$L:$L,DRE!Q$4)-CMV_Manual!G15+SUMIFS(Aut_Ajustes_Manuais!$G:$G,Aut_Ajustes_Manuais!$I:$I,DRE!Q$4,Aut_Ajustes_Manuais!$F:$F,"  -  Alimentação Funcionário")</f>
        <v/>
      </c>
      <c r="T211" s="241" t="n">
        <v>-22624.35073714447</v>
      </c>
      <c r="U211" s="27" t="n">
        <v>-17921.41374908689</v>
      </c>
      <c r="V211" s="297">
        <f>SUMIFS(Aut_BlueMe_Sem_Pedido!$J:$J,Aut_BlueMe_Sem_Pedido!$Q:$Q,DRE!T$4,Aut_BlueMe_Sem_Pedido!$H:$H,DRE!$A211)-SUMIFS(Aut_Descontos!$G:$G,Aut_Descontos!$H:$H,$A211,Aut_Descontos!$L:$L,DRE!T$4)-CMV_Manual!H15+SUMIFS(Aut_Ajustes_Manuais!$G:$G,Aut_Ajustes_Manuais!$I:$I,DRE!T$4,Aut_Ajustes_Manuais!$F:$F,"  -  Alimentação Funcionário")</f>
        <v/>
      </c>
      <c r="W211" s="241" t="n">
        <v>-20273.03189589077</v>
      </c>
      <c r="X211" s="27" t="n">
        <v>-17917.71440487394</v>
      </c>
      <c r="Y211" s="28">
        <f>SUMIFS(Aut_BlueMe_Sem_Pedido!$J:$J,Aut_BlueMe_Sem_Pedido!$Q:$Q,DRE!W$4,Aut_BlueMe_Sem_Pedido!$H:$H,DRE!$A211)-SUMIFS(Aut_Descontos!$G:$G,Aut_Descontos!$H:$H,A211,Aut_Descontos!$L:$L,DRE!W$4)-CMV_Manual!I15+SUMIFS(Aut_Ajustes_Manuais!$G:$G,Aut_Ajustes_Manuais!$I:$I,DRE!W$4,Aut_Ajustes_Manuais!$F:$F,"  -  Alimentação Funcionário")</f>
        <v/>
      </c>
      <c r="Z211" s="241" t="n">
        <v>-24628.14776422568</v>
      </c>
      <c r="AA211" s="27" t="n">
        <v>-17911.30551437715</v>
      </c>
      <c r="AB211" s="28">
        <f>SUMIFS(Aut_BlueMe_Sem_Pedido!$J:$J,Aut_BlueMe_Sem_Pedido!$Q:$Q,DRE!Z$4,Aut_BlueMe_Sem_Pedido!$H:$H,DRE!$A211)-SUMIFS(Aut_Descontos!$G:$G,Aut_Descontos!$H:$H,A211,Aut_Descontos!$L:$L,DRE!Z$4)-CMV_Manual!J15+SUMIFS(Aut_Ajustes_Manuais!$G:$G,Aut_Ajustes_Manuais!$I:$I,DRE!Z$4,Aut_Ajustes_Manuais!$F:$F,"  -  Alimentação Funcionário")</f>
        <v/>
      </c>
      <c r="AC211" s="241" t="n">
        <v>-20421.19558362106</v>
      </c>
      <c r="AD211" s="27" t="n">
        <v>-17914.79601207954</v>
      </c>
      <c r="AE211" s="28">
        <f>SUMIFS(Aut_BlueMe_Sem_Pedido!$J:$J,Aut_BlueMe_Sem_Pedido!$Q:$Q,DRE!AC$4,Aut_BlueMe_Sem_Pedido!$H:$H,DRE!$A211)-SUMIFS(Aut_Descontos!$G:$G,Aut_Descontos!$H:$H,A211,Aut_Descontos!$L:$L,DRE!AC$4)-CMV_Manual!K15+SUMIFS(Aut_Ajustes_Manuais!$G:$G,Aut_Ajustes_Manuais!$I:$I,DRE!AC$4,Aut_Ajustes_Manuais!$F:$F,"  -  Alimentação Funcionário")</f>
        <v/>
      </c>
      <c r="AF211" s="241" t="n">
        <v>-23144.21857121838</v>
      </c>
      <c r="AG211" s="27" t="n">
        <v>-17911.20466068846</v>
      </c>
      <c r="AH211" s="28">
        <f>SUMIFS(Aut_BlueMe_Sem_Pedido!$J:$J,Aut_BlueMe_Sem_Pedido!$Q:$Q,DRE!AF$4,Aut_BlueMe_Sem_Pedido!$H:$H,DRE!$A211)-SUMIFS(Aut_Descontos!$G:$G,Aut_Descontos!$H:$H,A211,Aut_Descontos!$L:$L,DRE!AF$4)-CMV_Manual!L15</f>
        <v/>
      </c>
      <c r="AI211" s="241" t="n">
        <v>-20208.43639687987</v>
      </c>
      <c r="AJ211" s="27" t="n">
        <v>-17921.21793625667</v>
      </c>
      <c r="AK211" s="28">
        <f>SUMIFS(Aut_BlueMe_Sem_Pedido!$J:$J,Aut_BlueMe_Sem_Pedido!$Q:$Q,DRE!AI$4,Aut_BlueMe_Sem_Pedido!$H:$H,DRE!$A211)-SUMIFS(Aut_Descontos!$G:$G,Aut_Descontos!$H:$H,A211,Aut_Descontos!$L:$L,DRE!AI$4)-CMV_Manual!M15+SUMIFS(Aut_Ajustes_Manuais!$G:$G,Aut_Ajustes_Manuais!$I:$I,DRE!AI$4,Aut_Ajustes_Manuais!$F:$F,"  -  Alimentação Funcionário")</f>
        <v/>
      </c>
      <c r="AL211" s="241" t="n">
        <v>-19585.20310672332</v>
      </c>
      <c r="AM211" s="27" t="n">
        <v>-17951.24297199719</v>
      </c>
      <c r="AN211" s="28">
        <f>SUMIFS(Aut_BlueMe_Sem_Pedido!$J:$J,Aut_BlueMe_Sem_Pedido!$Q:$Q,DRE!AL$4,Aut_BlueMe_Sem_Pedido!$H:$H,DRE!$A211)-SUMIFS(Aut_Descontos!$G:$G,Aut_Descontos!$H:$H,A211,Aut_Descontos!$L:$L,DRE!AL$4)-CMV_Manual!N15+SUMIFS(Aut_Ajustes_Manuais!$G:$G,Aut_Ajustes_Manuais!$I:$I,DRE!AL$4,Aut_Ajustes_Manuais!$F:$F,"  -  Alimentação Funcionário")</f>
        <v/>
      </c>
      <c r="AO211" s="241" t="n">
        <v>-17191.3159412851</v>
      </c>
      <c r="AP211" s="27" t="n">
        <v>-18020.84658504837</v>
      </c>
      <c r="AQ211" s="28">
        <f>SUMIFS(Aut_BlueMe_Sem_Pedido!$J:$J,Aut_BlueMe_Sem_Pedido!$Q:$Q,DRE!AO$4,Aut_BlueMe_Sem_Pedido!$H:$H,DRE!$A211)-SUMIFS(Aut_Descontos!$G:$G,Aut_Descontos!$H:$H,A211,Aut_Descontos!$L:$L,DRE!AO$4)-CMV_Manual!O15+SUMIFS(Aut_Ajustes_Manuais!$G:$G,Aut_Ajustes_Manuais!$I:$I,DRE!AO$4,Aut_Ajustes_Manuais!$F:$F,"  -  Alimentação Funcionário")</f>
        <v/>
      </c>
      <c r="AR211" s="241">
        <f>SUMIFS($H211:$AO211,$H$5:$AO$5,"&lt;"&amp;MONTH(TODAY()),$H$6:$AO$6,"REAL 25")</f>
        <v/>
      </c>
      <c r="AS211" s="27">
        <f>SUMIFS($I211:$AP211,$I$5:$AP$5,"&lt;"&amp;MONTH(TODAY()),$I$6:$AP$6,"ORÇADO ")</f>
        <v/>
      </c>
      <c r="AT211" s="28">
        <f>SUMIFS($J211:$AQ211,$J$5:$AQ$5,"&lt;"&amp;MONTH(TODAY()),$J$6:$AQ$6,"REAL 26")</f>
        <v/>
      </c>
      <c r="AU211" s="241">
        <f>SUM(H211,K211,N211,Q211,T211,W211,Z211,AC211,AF211,AI211,AL211,AO211)</f>
        <v/>
      </c>
      <c r="AV211" s="27">
        <f>SUM(I211,L211,O211,R211,U211,X211,AA211,AD211,AG211,AJ211,AM211,AP211)</f>
        <v/>
      </c>
      <c r="AW211" s="28">
        <f>SUM(J211,M211,P211,S211,V211,Y211,AB211,AE211,AH211,AK211,AN211,AQ211)</f>
        <v/>
      </c>
      <c r="AX211" s="241">
        <f>SUM(H211,K211,N211)</f>
        <v/>
      </c>
      <c r="AY211" s="27">
        <f>SUM(I211,L211,O211)</f>
        <v/>
      </c>
      <c r="AZ211" s="28">
        <f>SUM(J211,M211,P211)</f>
        <v/>
      </c>
      <c r="BA211" s="241">
        <f>SUM(Q211,T211,W211)</f>
        <v/>
      </c>
      <c r="BB211" s="27">
        <f>SUM(R211,U211,X211)</f>
        <v/>
      </c>
      <c r="BC211" s="28">
        <f>SUM(S211,V211,Y211)</f>
        <v/>
      </c>
      <c r="BD211" s="241">
        <f>SUM(Z211,AC211,AF211)</f>
        <v/>
      </c>
      <c r="BE211" s="27">
        <f>SUM(AA211,AD211,AG211)</f>
        <v/>
      </c>
      <c r="BF211" s="28">
        <f>SUM(AB211,AE211,AH211)</f>
        <v/>
      </c>
      <c r="BG211" s="241">
        <f>SUM(AI211,AL211,AO211)</f>
        <v/>
      </c>
      <c r="BH211" s="27">
        <f>SUM(AJ211,AM211,AP211)</f>
        <v/>
      </c>
      <c r="BI211" s="28">
        <f>SUM(AK211,AN211,AQ211)</f>
        <v/>
      </c>
      <c r="BK211" s="442">
        <f>SUM(I211,L211,O211,R211,U211,X211,AA211,AD211,AG211,AJ211,AM211,AP211)</f>
        <v/>
      </c>
      <c r="BL211" s="442">
        <f>BK211-AV211</f>
        <v/>
      </c>
      <c r="BM211" s="442">
        <f>SUM(J211,M211,P211,S211,V211)</f>
        <v/>
      </c>
      <c r="BN211" s="442">
        <f>BM211-AT211</f>
        <v/>
      </c>
      <c r="BP211" s="463">
        <f>_xlfn.FORMULATEXT(V211) &amp; "+SOMASES(Aut_Ajustes_Manuais!$G:$G;Aut_Ajustes_Manuais!$I:$I;DRE!T$4;Aut_Ajustes_Manuais!$F:$F;""" &amp; A211 &amp; """)"</f>
        <v/>
      </c>
    </row>
    <row r="212" outlineLevel="2" customFormat="1" s="463">
      <c r="A212" s="22" t="inlineStr">
        <is>
          <t xml:space="preserve">  -  Pro Labore</t>
        </is>
      </c>
      <c r="B212" s="468" t="n"/>
      <c r="C212" s="24" t="n"/>
      <c r="D212" s="55" t="n"/>
      <c r="E212" s="471" t="n"/>
      <c r="F212" s="41" t="n"/>
      <c r="G212" s="33" t="n"/>
      <c r="H212" s="241" t="n">
        <v>0</v>
      </c>
      <c r="I212" s="27" t="n"/>
      <c r="J212" s="28">
        <f>SUMIFS(Aut_BlueMe_Sem_Pedido!$J:$J,Aut_BlueMe_Sem_Pedido!$Q:$Q,DRE!H$4,Aut_BlueMe_Sem_Pedido!$H:$H,DRE!$A212)+SUMIFS(Aut_Ajustes_Manuais!$G:$G,Aut_Ajustes_Manuais!$I:$I,DRE!H$4,Aut_Ajustes_Manuais!$F:$F,"  -  Pro Labore")</f>
        <v/>
      </c>
      <c r="K212" s="241" t="n">
        <v>0</v>
      </c>
      <c r="L212" s="27" t="n"/>
      <c r="M212" s="28">
        <f>SUMIFS(Aut_BlueMe_Sem_Pedido!$J:$J,Aut_BlueMe_Sem_Pedido!$Q:$Q,DRE!K$4,Aut_BlueMe_Sem_Pedido!$H:$H,DRE!$A212)+SUMIFS(Aut_Ajustes_Manuais!$G:$G,Aut_Ajustes_Manuais!$I:$I,DRE!K$4,Aut_Ajustes_Manuais!$F:$F,"  -  Pro Labore")</f>
        <v/>
      </c>
      <c r="N212" s="241" t="n">
        <v>0</v>
      </c>
      <c r="O212" s="27" t="n"/>
      <c r="P212" s="28">
        <f>SUMIFS(Aut_BlueMe_Sem_Pedido!$J:$J,Aut_BlueMe_Sem_Pedido!$Q:$Q,DRE!N$4,Aut_BlueMe_Sem_Pedido!$H:$H,DRE!$A212)+SUMIFS(Aut_Ajustes_Manuais!$G:$G,Aut_Ajustes_Manuais!$I:$I,DRE!N$4,Aut_Ajustes_Manuais!$F:$F,"  -  Pro Labore")</f>
        <v/>
      </c>
      <c r="Q212" s="241" t="n">
        <v>0</v>
      </c>
      <c r="R212" s="27" t="n"/>
      <c r="S212" s="28">
        <f>SUMIFS(Aut_BlueMe_Sem_Pedido!$J:$J,Aut_BlueMe_Sem_Pedido!$Q:$Q,DRE!Q$4,Aut_BlueMe_Sem_Pedido!$H:$H,DRE!$A212)+SUMIFS(Aut_Ajustes_Manuais!$G:$G,Aut_Ajustes_Manuais!$I:$I,DRE!Q$4,Aut_Ajustes_Manuais!$F:$F,"  -  Pro Labore")</f>
        <v/>
      </c>
      <c r="T212" s="241" t="n">
        <v>0</v>
      </c>
      <c r="U212" s="27" t="n"/>
      <c r="V212" s="28">
        <f>SUMIFS(Aut_BlueMe_Sem_Pedido!$J:$J,Aut_BlueMe_Sem_Pedido!$Q:$Q,DRE!T$4,Aut_BlueMe_Sem_Pedido!$H:$H,DRE!$A212)+SUMIFS(Aut_Ajustes_Manuais!$G:$G,Aut_Ajustes_Manuais!$I:$I,DRE!T$4,Aut_Ajustes_Manuais!$F:$F,"  -  Pro Labore")</f>
        <v/>
      </c>
      <c r="W212" s="241" t="n">
        <v>0</v>
      </c>
      <c r="X212" s="27" t="n"/>
      <c r="Y212" s="28">
        <f>SUMIFS(Aut_BlueMe_Sem_Pedido!$J:$J,Aut_BlueMe_Sem_Pedido!$Q:$Q,DRE!W$4,Aut_BlueMe_Sem_Pedido!$H:$H,DRE!$A212)+SUMIFS(Aut_Ajustes_Manuais!$G:$G,Aut_Ajustes_Manuais!$I:$I,DRE!W$4,Aut_Ajustes_Manuais!$F:$F,"  -  Pro Labore")</f>
        <v/>
      </c>
      <c r="Z212" s="241" t="n">
        <v>0</v>
      </c>
      <c r="AA212" s="27" t="n"/>
      <c r="AB212" s="28">
        <f>SUMIFS(Aut_BlueMe_Sem_Pedido!$J:$J,Aut_BlueMe_Sem_Pedido!$Q:$Q,DRE!Z$4,Aut_BlueMe_Sem_Pedido!$H:$H,DRE!$A212)+SUMIFS(Aut_Ajustes_Manuais!$G:$G,Aut_Ajustes_Manuais!$I:$I,DRE!Z$4,Aut_Ajustes_Manuais!$F:$F,"  -  Pro Labore")</f>
        <v/>
      </c>
      <c r="AC212" s="241" t="n">
        <v>0</v>
      </c>
      <c r="AD212" s="27" t="n"/>
      <c r="AE212" s="28">
        <f>SUMIFS(Aut_BlueMe_Sem_Pedido!$J:$J,Aut_BlueMe_Sem_Pedido!$Q:$Q,DRE!AC$4,Aut_BlueMe_Sem_Pedido!$H:$H,DRE!$A212)+SUMIFS(Aut_Ajustes_Manuais!$G:$G,Aut_Ajustes_Manuais!$I:$I,DRE!AC$4,Aut_Ajustes_Manuais!$F:$F,"  -  Pro Labore")</f>
        <v/>
      </c>
      <c r="AF212" s="241" t="n">
        <v>0</v>
      </c>
      <c r="AG212" s="27" t="n"/>
      <c r="AH212" s="28">
        <f>SUMIFS(Aut_BlueMe_Sem_Pedido!$J:$J,Aut_BlueMe_Sem_Pedido!$Q:$Q,DRE!AF$4,Aut_BlueMe_Sem_Pedido!$H:$H,DRE!$A212)+SUMIFS(Aut_Ajustes_Manuais!$G:$G,Aut_Ajustes_Manuais!$I:$I,DRE!AF$4,Aut_Ajustes_Manuais!$F:$F,"  -  Pro Labore")</f>
        <v/>
      </c>
      <c r="AI212" s="241" t="n">
        <v>0</v>
      </c>
      <c r="AJ212" s="27" t="n"/>
      <c r="AK212" s="28">
        <f>SUMIFS(Aut_BlueMe_Sem_Pedido!$J:$J,Aut_BlueMe_Sem_Pedido!$Q:$Q,DRE!AI$4,Aut_BlueMe_Sem_Pedido!$H:$H,DRE!$A212)+SUMIFS(Aut_Ajustes_Manuais!$G:$G,Aut_Ajustes_Manuais!$I:$I,DRE!AI$4,Aut_Ajustes_Manuais!$F:$F,"  -  Pro Labore")</f>
        <v/>
      </c>
      <c r="AL212" s="241" t="n">
        <v>0</v>
      </c>
      <c r="AM212" s="27" t="n"/>
      <c r="AN212" s="28">
        <f>SUMIFS(Aut_BlueMe_Sem_Pedido!$J:$J,Aut_BlueMe_Sem_Pedido!$Q:$Q,DRE!AL$4,Aut_BlueMe_Sem_Pedido!$H:$H,DRE!$A212)+SUMIFS(Aut_Ajustes_Manuais!$G:$G,Aut_Ajustes_Manuais!$I:$I,DRE!AL$4,Aut_Ajustes_Manuais!$F:$F,"  -  Pro Labore")</f>
        <v/>
      </c>
      <c r="AO212" s="241" t="n">
        <v>0</v>
      </c>
      <c r="AP212" s="27" t="n"/>
      <c r="AQ212" s="28">
        <f>SUMIFS(Aut_BlueMe_Sem_Pedido!$J:$J,Aut_BlueMe_Sem_Pedido!$Q:$Q,DRE!AO$4,Aut_BlueMe_Sem_Pedido!$H:$H,DRE!$A212)+SUMIFS(Aut_Ajustes_Manuais!$G:$G,Aut_Ajustes_Manuais!$I:$I,DRE!AO$4,Aut_Ajustes_Manuais!$F:$F,"  -  Pro Labore")</f>
        <v/>
      </c>
      <c r="AR212" s="241">
        <f>SUMIFS($H212:$AO212,$H$5:$AO$5,"&lt;"&amp;MONTH(TODAY()),$H$6:$AO$6,"REAL 25")</f>
        <v/>
      </c>
      <c r="AS212" s="27">
        <f>SUMIFS($I212:$AP212,$I$5:$AP$5,"&lt;"&amp;MONTH(TODAY()),$I$6:$AP$6,"ORÇADO ")</f>
        <v/>
      </c>
      <c r="AT212" s="28">
        <f>SUMIFS($J212:$AQ212,$J$5:$AQ$5,"&lt;"&amp;MONTH(TODAY()),$J$6:$AQ$6,"REAL 26")</f>
        <v/>
      </c>
      <c r="AU212" s="241">
        <f>SUM(H212,K212,N212,Q212,T212,W212,Z212,AC212,AF212,AI212,AL212,AO212)</f>
        <v/>
      </c>
      <c r="AV212" s="27">
        <f>SUM(I212,L212,O212,R212,U212,X212,AA212,AD212,AG212,AJ212,AM212,AP212)</f>
        <v/>
      </c>
      <c r="AW212" s="28">
        <f>SUM(J212,M212,P212,S212,V212,Y212,AB212,AE212,AH212,AK212,AN212,AQ212)</f>
        <v/>
      </c>
      <c r="AX212" s="241">
        <f>SUM(H212,K212,N212)</f>
        <v/>
      </c>
      <c r="AY212" s="27">
        <f>SUM(I212,L212,O212)</f>
        <v/>
      </c>
      <c r="AZ212" s="28">
        <f>SUM(J212,M212,P212)</f>
        <v/>
      </c>
      <c r="BA212" s="241">
        <f>SUM(Q212,T212,W212)</f>
        <v/>
      </c>
      <c r="BB212" s="27">
        <f>SUM(R212,U212,X212)</f>
        <v/>
      </c>
      <c r="BC212" s="28">
        <f>SUM(S212,V212,Y212)</f>
        <v/>
      </c>
      <c r="BD212" s="241">
        <f>SUM(Z212,AC212,AF212)</f>
        <v/>
      </c>
      <c r="BE212" s="27">
        <f>SUM(AA212,AD212,AG212)</f>
        <v/>
      </c>
      <c r="BF212" s="28">
        <f>SUM(AB212,AE212,AH212)</f>
        <v/>
      </c>
      <c r="BG212" s="241">
        <f>SUM(AI212,AL212,AO212)</f>
        <v/>
      </c>
      <c r="BH212" s="27">
        <f>SUM(AJ212,AM212,AP212)</f>
        <v/>
      </c>
      <c r="BI212" s="28">
        <f>SUM(AK212,AN212,AQ212)</f>
        <v/>
      </c>
      <c r="BK212" s="442">
        <f>SUM(I212,L212,O212,R212,U212,X212,AA212,AD212,AG212,AJ212,AM212,AP212)</f>
        <v/>
      </c>
      <c r="BL212" s="442">
        <f>BK212-AV212</f>
        <v/>
      </c>
      <c r="BM212" s="442">
        <f>SUM(J212,M212,P212,S212,V212)</f>
        <v/>
      </c>
      <c r="BN212" s="442">
        <f>BM212-AT212</f>
        <v/>
      </c>
      <c r="BP212" s="463">
        <f>_xlfn.FORMULATEXT(V212) &amp; "+SOMASES(Aut_Ajustes_Manuais!$G:$G;Aut_Ajustes_Manuais!$I:$I;DRE!T$4;Aut_Ajustes_Manuais!$F:$F;""" &amp; A212 &amp; """)"</f>
        <v/>
      </c>
    </row>
    <row r="213">
      <c r="A213" s="71" t="inlineStr">
        <is>
          <t>% sobre Receita c/ Squad</t>
        </is>
      </c>
      <c r="B213" s="59" t="n"/>
      <c r="C213" s="24" t="n"/>
      <c r="D213" s="55" t="n"/>
      <c r="E213" s="87" t="n"/>
      <c r="F213" s="63" t="n"/>
      <c r="G213" s="59" t="n"/>
      <c r="H213" s="245" t="n">
        <v>-0.237880979392594</v>
      </c>
      <c r="I213" s="50" t="n">
        <v>-0.2565950421131221</v>
      </c>
      <c r="J213" s="431">
        <f>IFERROR(J106/J8,0)</f>
        <v/>
      </c>
      <c r="K213" s="245" t="n">
        <v>-0.3868399071245864</v>
      </c>
      <c r="L213" s="50" t="n">
        <v>-0.246529831018985</v>
      </c>
      <c r="M213" s="431">
        <f>IFERROR(M106/M8,0)</f>
        <v/>
      </c>
      <c r="N213" s="245" t="n">
        <v>-0.2819587007751198</v>
      </c>
      <c r="O213" s="50" t="n">
        <v>-0.2231573946088901</v>
      </c>
      <c r="P213" s="51">
        <f>IFERROR(P106/P8,0)</f>
        <v/>
      </c>
      <c r="Q213" s="245" t="n">
        <v>-0.2928494446059899</v>
      </c>
      <c r="R213" s="50" t="n">
        <v>-0.2345258414702613</v>
      </c>
      <c r="S213" s="51">
        <f>IFERROR(S106/S8,0)</f>
        <v/>
      </c>
      <c r="T213" s="245" t="n">
        <v>-0.2432773898007111</v>
      </c>
      <c r="U213" s="50" t="n">
        <v>-0.207639732705633</v>
      </c>
      <c r="V213" s="51">
        <f>IFERROR(V106/V8,0)</f>
        <v/>
      </c>
      <c r="W213" s="245" t="n">
        <v>-0.2817189376014816</v>
      </c>
      <c r="X213" s="50" t="n">
        <v>-0.2319311865475982</v>
      </c>
      <c r="Y213" s="51">
        <f>IFERROR(Y106/Y8,0)</f>
        <v/>
      </c>
      <c r="Z213" s="245" t="n">
        <v>-0.1882271922922752</v>
      </c>
      <c r="AA213" s="50" t="n">
        <v>-0.1794482784426925</v>
      </c>
      <c r="AB213" s="51">
        <f>IFERROR(AB106/AB8,0)</f>
        <v/>
      </c>
      <c r="AC213" s="245" t="n">
        <v>-0.2370449513215217</v>
      </c>
      <c r="AD213" s="50" t="n">
        <v>-0.2048636907486535</v>
      </c>
      <c r="AE213" s="51">
        <f>IFERROR(AE106/AE8,0)</f>
        <v/>
      </c>
      <c r="AF213" s="245" t="n">
        <v>-0.259637061703602</v>
      </c>
      <c r="AG213" s="50" t="n">
        <v>-0.2195242687040701</v>
      </c>
      <c r="AH213" s="51">
        <f>IFERROR(AH106/AH8,0)</f>
        <v/>
      </c>
      <c r="AI213" s="245" t="n">
        <v>-0.2572803994153203</v>
      </c>
      <c r="AJ213" s="50" t="n">
        <v>-0.2110898748597805</v>
      </c>
      <c r="AK213" s="51">
        <f>IFERROR(AK106/AK8,0)</f>
        <v/>
      </c>
      <c r="AL213" s="245" t="n">
        <v>-0.2533329210093331</v>
      </c>
      <c r="AM213" s="50" t="n">
        <v>-0.2104239024270834</v>
      </c>
      <c r="AN213" s="51">
        <f>IFERROR(AN106/AN8,0)</f>
        <v/>
      </c>
      <c r="AO213" s="245" t="n">
        <v>-0.2501966408692995</v>
      </c>
      <c r="AP213" s="50" t="n">
        <v>-0.1970317033666862</v>
      </c>
      <c r="AQ213" s="51">
        <f>IFERROR(AQ106/AQ8,0)</f>
        <v/>
      </c>
      <c r="AR213" s="245">
        <f>IFERROR(AR106/AR8,0)</f>
        <v/>
      </c>
      <c r="AS213" s="50">
        <f>IFERROR(AS106/AS8,0)</f>
        <v/>
      </c>
      <c r="AT213" s="51">
        <f>IFERROR(AT106/AT8,0)</f>
        <v/>
      </c>
      <c r="AU213" s="245">
        <f>IFERROR(AU106/AU8,0)</f>
        <v/>
      </c>
      <c r="AV213" s="50">
        <f>IFERROR(AV106/AV8,0)</f>
        <v/>
      </c>
      <c r="AW213" s="51">
        <f>IFERROR(AW106/AW8,0)</f>
        <v/>
      </c>
      <c r="AX213" s="245">
        <f>IFERROR(AX106/AX8,0)</f>
        <v/>
      </c>
      <c r="AY213" s="50">
        <f>IFERROR(AY106/AY8,0)</f>
        <v/>
      </c>
      <c r="AZ213" s="51">
        <f>IFERROR(AZ106/AZ8,0)</f>
        <v/>
      </c>
      <c r="BA213" s="245">
        <f>IFERROR(BA106/BA8,0)</f>
        <v/>
      </c>
      <c r="BB213" s="50">
        <f>IFERROR(BB106/BB8,0)</f>
        <v/>
      </c>
      <c r="BC213" s="51">
        <f>IFERROR(BC106/BC8,0)</f>
        <v/>
      </c>
      <c r="BD213" s="245">
        <f>IFERROR(BD106/BD8,0)</f>
        <v/>
      </c>
      <c r="BE213" s="50">
        <f>IFERROR(BE106/BE8,0)</f>
        <v/>
      </c>
      <c r="BF213" s="51">
        <f>IFERROR(BF106/BF8,0)</f>
        <v/>
      </c>
      <c r="BG213" s="245">
        <f>IFERROR(BG106/BG8,0)</f>
        <v/>
      </c>
      <c r="BH213" s="50">
        <f>IFERROR(BH106/BH8,0)</f>
        <v/>
      </c>
      <c r="BI213" s="51">
        <f>IFERROR(BI106/BI8,0)</f>
        <v/>
      </c>
      <c r="BK213" s="442">
        <f>SUM(I213,L213,O213,R213,U213,X213,AA213,AD213,AG213,AJ213,AM213,AP213)</f>
        <v/>
      </c>
      <c r="BL213" s="442">
        <f>BK213-AV213</f>
        <v/>
      </c>
      <c r="BM213" s="442">
        <f>SUM(J213,M213,P213,S213,V213)</f>
        <v/>
      </c>
      <c r="BN213" s="442">
        <f>BM213-AT213</f>
        <v/>
      </c>
    </row>
    <row r="214">
      <c r="A214" s="71" t="inlineStr">
        <is>
          <t>% sobre Receita s/ Squad</t>
        </is>
      </c>
      <c r="B214" s="59" t="n"/>
      <c r="C214" s="24" t="n"/>
      <c r="D214" s="55" t="n"/>
      <c r="E214" s="87" t="n"/>
      <c r="F214" s="63" t="n"/>
      <c r="G214" s="59" t="n"/>
      <c r="H214" s="245" t="n">
        <v>-0.1618255017680012</v>
      </c>
      <c r="I214" s="50" t="n">
        <v>-0.248216271312705</v>
      </c>
      <c r="J214" s="431">
        <f>IFERROR((J106-J108)/J8,0)</f>
        <v/>
      </c>
      <c r="K214" s="245" t="n">
        <v>-0.3054348155527954</v>
      </c>
      <c r="L214" s="50" t="n">
        <v>-0.2383015869085575</v>
      </c>
      <c r="M214" s="431">
        <f>IFERROR((M106-M108)/M8,0)</f>
        <v/>
      </c>
      <c r="N214" s="245" t="n">
        <v>-0.2042225270789043</v>
      </c>
      <c r="O214" s="50" t="n">
        <v>-0.2159469014885571</v>
      </c>
      <c r="P214" s="51">
        <f>IFERROR((P106-P108)/P8,0)</f>
        <v/>
      </c>
      <c r="Q214" s="245" t="n">
        <v>-0.2195548847264681</v>
      </c>
      <c r="R214" s="50" t="n">
        <v>-0.2268827579363895</v>
      </c>
      <c r="S214" s="51">
        <f>IFERROR((S106-S108)/S8,0)</f>
        <v/>
      </c>
      <c r="T214" s="245" t="n">
        <v>-0.1879178074249933</v>
      </c>
      <c r="U214" s="50" t="n">
        <v>-0.2009509367910674</v>
      </c>
      <c r="V214" s="51">
        <f>IFERROR((V106-V108)/V8,0)</f>
        <v/>
      </c>
      <c r="W214" s="245" t="n">
        <v>-0.2077784752488979</v>
      </c>
      <c r="X214" s="50" t="n">
        <v>-0.2244178639462949</v>
      </c>
      <c r="Y214" s="51">
        <f>IFERROR((Y106-Y108)/Y8,0)</f>
        <v/>
      </c>
      <c r="Z214" s="245" t="n">
        <v>-0.1452580369613249</v>
      </c>
      <c r="AA214" s="50" t="n">
        <v>-0.1737623130152899</v>
      </c>
      <c r="AB214" s="51">
        <f>IFERROR((AB106-AB108)/AB8,0)</f>
        <v/>
      </c>
      <c r="AC214" s="245" t="n">
        <v>-0.1910582953401873</v>
      </c>
      <c r="AD214" s="50" t="n">
        <v>-0.198329752994722</v>
      </c>
      <c r="AE214" s="51">
        <f>IFERROR((AE106-AE108)/AE8,0)</f>
        <v/>
      </c>
      <c r="AF214" s="245" t="n">
        <v>-0.2023435755532927</v>
      </c>
      <c r="AG214" s="50" t="n">
        <v>-0.2124382787697469</v>
      </c>
      <c r="AH214" s="51">
        <f>IFERROR((AH106-AH108)/AH8,0)</f>
        <v/>
      </c>
      <c r="AI214" s="245" t="n">
        <v>-0.2058459342399277</v>
      </c>
      <c r="AJ214" s="50" t="n">
        <v>-0.2043162929346369</v>
      </c>
      <c r="AK214" s="51">
        <f>IFERROR((AK106-AK108)/AK8,0)</f>
        <v/>
      </c>
      <c r="AL214" s="245" t="n">
        <v>-0.2054164443602206</v>
      </c>
      <c r="AM214" s="50" t="n">
        <v>-0.2036456750013747</v>
      </c>
      <c r="AN214" s="51">
        <f>IFERROR((AN106-AN108)/AN8,0)</f>
        <v/>
      </c>
      <c r="AO214" s="245" t="n">
        <v>-0.2017785980338892</v>
      </c>
      <c r="AP214" s="50" t="n">
        <v>-0.1907426480867885</v>
      </c>
      <c r="AQ214" s="51">
        <f>IFERROR((AQ106-AQ108)/AQ8,0)</f>
        <v/>
      </c>
      <c r="AR214" s="245">
        <f>IFERROR((AR106-AR108)/AR8,0)</f>
        <v/>
      </c>
      <c r="AS214" s="50">
        <f>IFERROR((AS106-AS108)/AS8,0)</f>
        <v/>
      </c>
      <c r="AT214" s="51">
        <f>IFERROR((AT106-AT108)/AT8,0)</f>
        <v/>
      </c>
      <c r="AU214" s="245">
        <f>IFERROR((AU106-AU108)/AU8,0)</f>
        <v/>
      </c>
      <c r="AV214" s="50">
        <f>IFERROR((AV106-AV108)/AV8,0)</f>
        <v/>
      </c>
      <c r="AW214" s="51">
        <f>IFERROR((AW106-AW108)/AW8,0)</f>
        <v/>
      </c>
      <c r="AX214" s="245">
        <f>IFERROR((AX106-AX108)/AX8,0)</f>
        <v/>
      </c>
      <c r="AY214" s="50">
        <f>IFERROR((AY106-AY108)/AY8,0)</f>
        <v/>
      </c>
      <c r="AZ214" s="51">
        <f>IFERROR((AZ106-AZ108)/AZ8,0)</f>
        <v/>
      </c>
      <c r="BA214" s="245">
        <f>IFERROR((BA106-BA108)/BA8,0)</f>
        <v/>
      </c>
      <c r="BB214" s="50">
        <f>IFERROR((BB106-BB108)/BB8,0)</f>
        <v/>
      </c>
      <c r="BC214" s="51">
        <f>IFERROR((BC106-BC108)/BC8,0)</f>
        <v/>
      </c>
      <c r="BD214" s="245">
        <f>IFERROR((BD106-BD108)/BD8,0)</f>
        <v/>
      </c>
      <c r="BE214" s="50">
        <f>IFERROR((BE106-BE108)/BE8,0)</f>
        <v/>
      </c>
      <c r="BF214" s="51">
        <f>IFERROR((BF106-BF108)/BF8,0)</f>
        <v/>
      </c>
      <c r="BG214" s="245">
        <f>IFERROR((BG106-BG108)/BG8,0)</f>
        <v/>
      </c>
      <c r="BH214" s="50">
        <f>IFERROR((BH106-BH108)/BH8,0)</f>
        <v/>
      </c>
      <c r="BI214" s="51" t="n"/>
      <c r="BK214" s="442">
        <f>SUM(I214,L214,O214,R214,U214,X214,AA214,AD214,AG214,AJ214,AM214,AP214)</f>
        <v/>
      </c>
      <c r="BL214" s="442">
        <f>BK214-AV214</f>
        <v/>
      </c>
      <c r="BM214" s="442">
        <f>SUM(J214,M214,P214,S214,V214)</f>
        <v/>
      </c>
      <c r="BN214" s="442">
        <f>BM214-AT214</f>
        <v/>
      </c>
    </row>
    <row r="215">
      <c r="A215" s="18" t="n"/>
      <c r="E215" s="16" t="n"/>
      <c r="F215" s="17" t="n"/>
      <c r="H215" s="259" t="n"/>
      <c r="I215" s="108" t="n"/>
      <c r="J215" s="260" t="n"/>
      <c r="K215" s="259" t="n"/>
      <c r="L215" s="108" t="n"/>
      <c r="M215" s="260" t="n"/>
      <c r="N215" s="259" t="n"/>
      <c r="O215" s="108" t="n"/>
      <c r="P215" s="260" t="n"/>
      <c r="Q215" s="259" t="n"/>
      <c r="R215" s="108" t="n"/>
      <c r="S215" s="260" t="n"/>
      <c r="T215" s="259" t="n"/>
      <c r="U215" s="108" t="n"/>
      <c r="V215" s="260" t="n"/>
      <c r="W215" s="259" t="n"/>
      <c r="X215" s="108" t="n"/>
      <c r="Y215" s="260" t="n"/>
      <c r="Z215" s="259" t="n"/>
      <c r="AA215" s="108" t="n"/>
      <c r="AB215" s="260" t="n"/>
      <c r="AC215" s="259" t="n"/>
      <c r="AD215" s="108" t="n"/>
      <c r="AE215" s="260" t="n"/>
      <c r="AF215" s="259" t="n"/>
      <c r="AG215" s="108" t="n"/>
      <c r="AH215" s="260" t="n"/>
      <c r="AI215" s="259" t="n"/>
      <c r="AJ215" s="108" t="n"/>
      <c r="AK215" s="260" t="n"/>
      <c r="AL215" s="259" t="n"/>
      <c r="AM215" s="108" t="n"/>
      <c r="AN215" s="260" t="n"/>
      <c r="AO215" s="259" t="n"/>
      <c r="AP215" s="108" t="n"/>
      <c r="AQ215" s="260" t="n"/>
      <c r="AR215" s="259" t="n"/>
      <c r="AS215" s="108" t="n"/>
      <c r="AT215" s="260" t="n"/>
      <c r="AU215" s="259" t="n"/>
      <c r="AV215" s="108" t="n"/>
      <c r="AW215" s="260" t="n"/>
      <c r="AX215" s="259" t="n"/>
      <c r="AY215" s="108" t="n"/>
      <c r="AZ215" s="260" t="n"/>
      <c r="BA215" s="259" t="n"/>
      <c r="BB215" s="108" t="n"/>
      <c r="BC215" s="260" t="n"/>
      <c r="BD215" s="259" t="n"/>
      <c r="BE215" s="108" t="n"/>
      <c r="BF215" s="260" t="n"/>
      <c r="BG215" s="259" t="n"/>
      <c r="BH215" s="108" t="n"/>
      <c r="BI215" s="260" t="n"/>
      <c r="BK215" s="442">
        <f>SUM(I215,L215,O215,R215,U215,X215,AA215,AD215,AG215,AJ215,AM215,AP215)</f>
        <v/>
      </c>
      <c r="BL215" s="442">
        <f>BK215-AV215</f>
        <v/>
      </c>
      <c r="BM215" s="442">
        <f>SUM(J215,M215,P215,S215,V215)</f>
        <v/>
      </c>
      <c r="BN215" s="442">
        <f>BM215-AT215</f>
        <v/>
      </c>
    </row>
    <row r="216">
      <c r="A216" s="39" t="inlineStr">
        <is>
          <t>Custo de Ocupação</t>
        </is>
      </c>
      <c r="C216" s="40" t="inlineStr">
        <is>
          <t>Premissas</t>
        </is>
      </c>
      <c r="D216" s="40" t="inlineStr">
        <is>
          <t>Valores</t>
        </is>
      </c>
      <c r="E216" s="40" t="inlineStr">
        <is>
          <t>Acréscimo</t>
        </is>
      </c>
      <c r="F216" s="41" t="n"/>
      <c r="H216" s="244">
        <f>SUM(H217:H223)</f>
        <v/>
      </c>
      <c r="I216" s="42">
        <f>SUM(I217:I223)</f>
        <v/>
      </c>
      <c r="J216" s="43">
        <f>SUM(J217:J223)</f>
        <v/>
      </c>
      <c r="K216" s="244">
        <f>SUM(K217:K223)</f>
        <v/>
      </c>
      <c r="L216" s="42">
        <f>SUM(L217:L223)</f>
        <v/>
      </c>
      <c r="M216" s="43">
        <f>SUM(M217:M223)</f>
        <v/>
      </c>
      <c r="N216" s="244">
        <f>SUM(N217:N223)</f>
        <v/>
      </c>
      <c r="O216" s="42">
        <f>SUM(O217:O223)</f>
        <v/>
      </c>
      <c r="P216" s="43">
        <f>SUM(P217:P223)</f>
        <v/>
      </c>
      <c r="Q216" s="244">
        <f>SUM(Q217:Q223)</f>
        <v/>
      </c>
      <c r="R216" s="42">
        <f>SUM(R217:R223)</f>
        <v/>
      </c>
      <c r="S216" s="43">
        <f>SUM(S217:S223)</f>
        <v/>
      </c>
      <c r="T216" s="244">
        <f>SUM(T217:T223)</f>
        <v/>
      </c>
      <c r="U216" s="42">
        <f>SUM(U217:U223)</f>
        <v/>
      </c>
      <c r="V216" s="43">
        <f>SUM(V217:V223)</f>
        <v/>
      </c>
      <c r="W216" s="244">
        <f>SUM(W217:W223)</f>
        <v/>
      </c>
      <c r="X216" s="42">
        <f>SUM(X217:X223)</f>
        <v/>
      </c>
      <c r="Y216" s="43">
        <f>SUM(Y217:Y223)</f>
        <v/>
      </c>
      <c r="Z216" s="244">
        <f>SUM(Z217:Z223)</f>
        <v/>
      </c>
      <c r="AA216" s="42">
        <f>SUM(AA217:AA223)</f>
        <v/>
      </c>
      <c r="AB216" s="43">
        <f>SUM(AB217:AB223)</f>
        <v/>
      </c>
      <c r="AC216" s="244">
        <f>SUM(AC217:AC223)</f>
        <v/>
      </c>
      <c r="AD216" s="42">
        <f>SUM(AD217:AD223)</f>
        <v/>
      </c>
      <c r="AE216" s="43">
        <f>SUM(AE217:AE223)</f>
        <v/>
      </c>
      <c r="AF216" s="244">
        <f>SUM(AF217:AF223)</f>
        <v/>
      </c>
      <c r="AG216" s="42">
        <f>SUM(AG217:AG223)</f>
        <v/>
      </c>
      <c r="AH216" s="43">
        <f>SUM(AH217:AH223)</f>
        <v/>
      </c>
      <c r="AI216" s="244">
        <f>SUM(AI217:AI223)</f>
        <v/>
      </c>
      <c r="AJ216" s="42">
        <f>SUM(AJ217:AJ223)</f>
        <v/>
      </c>
      <c r="AK216" s="43">
        <f>SUM(AK217:AK223)</f>
        <v/>
      </c>
      <c r="AL216" s="244">
        <f>SUM(AL217:AL223)</f>
        <v/>
      </c>
      <c r="AM216" s="42">
        <f>SUM(AM217:AM223)</f>
        <v/>
      </c>
      <c r="AN216" s="43">
        <f>SUM(AN217:AN223)</f>
        <v/>
      </c>
      <c r="AO216" s="244">
        <f>SUM(AO217:AO223)</f>
        <v/>
      </c>
      <c r="AP216" s="42">
        <f>SUM(AP217:AP223)</f>
        <v/>
      </c>
      <c r="AQ216" s="43">
        <f>SUM(AQ217:AQ223)</f>
        <v/>
      </c>
      <c r="AR216" s="244">
        <f>SUM(AR217:AR223)</f>
        <v/>
      </c>
      <c r="AS216" s="42">
        <f>SUM(AS217:AS223)</f>
        <v/>
      </c>
      <c r="AT216" s="43">
        <f>SUM(AT217:AT223)</f>
        <v/>
      </c>
      <c r="AU216" s="244">
        <f>SUM(AU217:AU223)</f>
        <v/>
      </c>
      <c r="AV216" s="42">
        <f>SUM(AV217:AV223)</f>
        <v/>
      </c>
      <c r="AW216" s="43">
        <f>SUM(AW217:AW223)</f>
        <v/>
      </c>
      <c r="AX216" s="244">
        <f>SUM(AX217:AX223)</f>
        <v/>
      </c>
      <c r="AY216" s="42">
        <f>SUM(AY217:AY223)</f>
        <v/>
      </c>
      <c r="AZ216" s="43">
        <f>SUM(AZ217:AZ223)</f>
        <v/>
      </c>
      <c r="BA216" s="244">
        <f>SUM(BA217:BA223)</f>
        <v/>
      </c>
      <c r="BB216" s="42">
        <f>SUM(BB217:BB223)</f>
        <v/>
      </c>
      <c r="BC216" s="43">
        <f>SUM(BC217:BC223)</f>
        <v/>
      </c>
      <c r="BD216" s="244">
        <f>SUM(BD217:BD223)</f>
        <v/>
      </c>
      <c r="BE216" s="42">
        <f>SUM(BE217:BE223)</f>
        <v/>
      </c>
      <c r="BF216" s="43">
        <f>SUM(BF217:BF223)</f>
        <v/>
      </c>
      <c r="BG216" s="244">
        <f>SUM(BG217:BG223)</f>
        <v/>
      </c>
      <c r="BH216" s="42">
        <f>SUM(BH217:BH223)</f>
        <v/>
      </c>
      <c r="BI216" s="43">
        <f>SUM(BI217:BI223)</f>
        <v/>
      </c>
      <c r="BK216" s="442">
        <f>SUM(I216,L216,O216,R216,U216,X216,AA216,AD216,AG216,AJ216,AM216,AP216)</f>
        <v/>
      </c>
      <c r="BL216" s="442">
        <f>BK216-AV216</f>
        <v/>
      </c>
      <c r="BM216" s="442">
        <f>SUM(J216,M216,P216,S216,V216)</f>
        <v/>
      </c>
      <c r="BN216" s="442">
        <f>BM216-AT216</f>
        <v/>
      </c>
    </row>
    <row r="217" outlineLevel="1" customFormat="1" s="463">
      <c r="A217" s="22" t="inlineStr">
        <is>
          <t>Aluguel de Imoveis</t>
        </is>
      </c>
      <c r="B217" s="468" t="n"/>
      <c r="C217" s="24" t="inlineStr">
        <is>
          <t>Contr/Prov</t>
        </is>
      </c>
      <c r="D217" s="464" t="n"/>
      <c r="E217" s="25" t="n"/>
      <c r="F217" s="41" t="n"/>
      <c r="G217" s="33" t="n"/>
      <c r="H217" s="241" t="n">
        <v>-50677.57</v>
      </c>
      <c r="I217" s="27" t="n">
        <v>-65954.77460787748</v>
      </c>
      <c r="J217" s="28">
        <f>SUMIFS(Aut_BlueMe_Sem_Pedido!$J:$J,Aut_BlueMe_Sem_Pedido!$Q:$Q,DRE!H$4,Aut_BlueMe_Sem_Pedido!$H:$H,DRE!$A217)+SUMIFS(Aut_Ajustes_Manuais!$G:$G,Aut_Ajustes_Manuais!$I:$I,DRE!H$4,Aut_Ajustes_Manuais!$F:$F,"Aluguel de Imoveis")</f>
        <v/>
      </c>
      <c r="K217" s="241" t="n">
        <v>-52633.88</v>
      </c>
      <c r="L217" s="27" t="n">
        <v>-66609.78363960001</v>
      </c>
      <c r="M217" s="28">
        <f>SUMIFS(Aut_BlueMe_Sem_Pedido!$J:$J,Aut_BlueMe_Sem_Pedido!$Q:$Q,DRE!K$4,Aut_BlueMe_Sem_Pedido!$H:$H,DRE!$A217)+SUMIFS(Aut_Ajustes_Manuais!$G:$G,Aut_Ajustes_Manuais!$I:$I,DRE!K$4,Aut_Ajustes_Manuais!$F:$F,"Aluguel de Imoveis")</f>
        <v/>
      </c>
      <c r="N217" s="241" t="n">
        <v>-51316.46</v>
      </c>
      <c r="O217" s="27" t="n">
        <v>-71756.0309598</v>
      </c>
      <c r="P217" s="28">
        <f>SUMIFS(Aut_BlueMe_Sem_Pedido!$J:$J,Aut_BlueMe_Sem_Pedido!$Q:$Q,DRE!N$4,Aut_BlueMe_Sem_Pedido!$H:$H,DRE!$A217)+SUMIFS(Aut_Ajustes_Manuais!$G:$G,Aut_Ajustes_Manuais!$I:$I,DRE!N$4,Aut_Ajustes_Manuais!$F:$F,"Aluguel de Imoveis")</f>
        <v/>
      </c>
      <c r="Q217" s="241" t="n">
        <v>-55339.6</v>
      </c>
      <c r="R217" s="27" t="n">
        <v>-69401.17377960001</v>
      </c>
      <c r="S217" s="28">
        <f>SUMIFS(Aut_BlueMe_Sem_Pedido!$J:$J,Aut_BlueMe_Sem_Pedido!$Q:$Q,DRE!Q$4,Aut_BlueMe_Sem_Pedido!$H:$H,DRE!$A217)+SUMIFS(Aut_Ajustes_Manuais!$G:$G,Aut_Ajustes_Manuais!$I:$I,DRE!Q$4,Aut_Ajustes_Manuais!$F:$F,"Aluguel de Imoveis")</f>
        <v/>
      </c>
      <c r="T217" s="241" t="n">
        <v>-63338.02</v>
      </c>
      <c r="U217" s="27" t="n">
        <v>-75001.12176119999</v>
      </c>
      <c r="V217" s="28">
        <f>SUMIFS(Aut_BlueMe_Sem_Pedido!$J:$J,Aut_BlueMe_Sem_Pedido!$Q:$Q,DRE!T$4,Aut_BlueMe_Sem_Pedido!$H:$H,DRE!$A217)+SUMIFS(Aut_Ajustes_Manuais!$G:$G,Aut_Ajustes_Manuais!$I:$I,DRE!T$4,Aut_Ajustes_Manuais!$F:$F,"Aluguel de Imoveis")</f>
        <v/>
      </c>
      <c r="W217" s="241" t="n">
        <v>-62221.77</v>
      </c>
      <c r="X217" s="27" t="n">
        <v>-70079.0721189</v>
      </c>
      <c r="Y217" s="28">
        <f>SUMIFS(Aut_BlueMe_Sem_Pedido!$J:$J,Aut_BlueMe_Sem_Pedido!$Q:$Q,DRE!W$4,Aut_BlueMe_Sem_Pedido!$H:$H,DRE!$A217)+SUMIFS(Aut_Ajustes_Manuais!$G:$G,Aut_Ajustes_Manuais!$I:$I,DRE!W$4,Aut_Ajustes_Manuais!$F:$F,"Aluguel de Imoveis")</f>
        <v/>
      </c>
      <c r="Z217" s="241" t="n">
        <v>-73162.35000000001</v>
      </c>
      <c r="AA217" s="27" t="n">
        <v>-82911.48858630001</v>
      </c>
      <c r="AB217" s="28">
        <f>SUMIFS(Aut_BlueMe_Sem_Pedido!$J:$J,Aut_BlueMe_Sem_Pedido!$Q:$Q,DRE!Z$4,Aut_BlueMe_Sem_Pedido!$H:$H,DRE!$A217)+SUMIFS(Aut_Ajustes_Manuais!$G:$G,Aut_Ajustes_Manuais!$I:$I,DRE!Z$4,Aut_Ajustes_Manuais!$F:$F,"Aluguel de Imoveis")</f>
        <v/>
      </c>
      <c r="AC217" s="241" t="n">
        <v>-69885.51999999999</v>
      </c>
      <c r="AD217" s="27" t="n">
        <v>-76064.1196776</v>
      </c>
      <c r="AE217" s="28">
        <f>SUMIFS(Aut_BlueMe_Sem_Pedido!$J:$J,Aut_BlueMe_Sem_Pedido!$Q:$Q,DRE!AC$4,Aut_BlueMe_Sem_Pedido!$H:$H,DRE!$A217)+SUMIFS(Aut_Ajustes_Manuais!$G:$G,Aut_Ajustes_Manuais!$I:$I,DRE!AC$4,Aut_Ajustes_Manuais!$F:$F,"Aluguel de Imoveis")</f>
        <v/>
      </c>
      <c r="AF217" s="241" t="n">
        <v>-66087.38</v>
      </c>
      <c r="AG217" s="27" t="n">
        <v>-72487.0626801</v>
      </c>
      <c r="AH217" s="28">
        <f>SUMIFS(Aut_BlueMe_Sem_Pedido!$J:$J,Aut_BlueMe_Sem_Pedido!$Q:$Q,DRE!AF$4,Aut_BlueMe_Sem_Pedido!$H:$H,DRE!$A217)+SUMIFS(Aut_Ajustes_Manuais!$G:$G,Aut_Ajustes_Manuais!$I:$I,DRE!AF$4,Aut_Ajustes_Manuais!$F:$F,"Aluguel de Imoveis")</f>
        <v/>
      </c>
      <c r="AI217" s="241" t="n">
        <v>-53772.62</v>
      </c>
      <c r="AJ217" s="27" t="n">
        <v>-74439.7130817</v>
      </c>
      <c r="AK217" s="28">
        <f>SUMIFS(Aut_BlueMe_Sem_Pedido!$J:$J,Aut_BlueMe_Sem_Pedido!$Q:$Q,DRE!AI$4,Aut_BlueMe_Sem_Pedido!$H:$H,DRE!$A217)+SUMIFS(Aut_Ajustes_Manuais!$G:$G,Aut_Ajustes_Manuais!$I:$I,DRE!AI$4,Aut_Ajustes_Manuais!$F:$F,"Aluguel de Imoveis")</f>
        <v/>
      </c>
      <c r="AL217" s="241" t="n">
        <v>-66731.76999999999</v>
      </c>
      <c r="AM217" s="27" t="n">
        <v>-74409.35884979999</v>
      </c>
      <c r="AN217" s="28">
        <f>SUMIFS(Aut_BlueMe_Sem_Pedido!$J:$J,Aut_BlueMe_Sem_Pedido!$Q:$Q,DRE!AL$4,Aut_BlueMe_Sem_Pedido!$H:$H,DRE!$A217)+SUMIFS(Aut_Ajustes_Manuais!$G:$G,Aut_Ajustes_Manuais!$I:$I,DRE!AL$4,Aut_Ajustes_Manuais!$F:$F,"Aluguel de Imoveis")</f>
        <v/>
      </c>
      <c r="AO217" s="241" t="n">
        <v>-65104.73</v>
      </c>
      <c r="AP217" s="27" t="n">
        <v>-77851.9181178</v>
      </c>
      <c r="AQ217" s="28">
        <f>SUMIFS(Aut_BlueMe_Sem_Pedido!$J:$J,Aut_BlueMe_Sem_Pedido!$Q:$Q,DRE!AO$4,Aut_BlueMe_Sem_Pedido!$H:$H,DRE!$A217)+SUMIFS(Aut_Ajustes_Manuais!$G:$G,Aut_Ajustes_Manuais!$I:$I,DRE!AO$4,Aut_Ajustes_Manuais!$F:$F,"Aluguel de Imoveis")</f>
        <v/>
      </c>
      <c r="AR217" s="241">
        <f>SUMIFS($H217:$AO217,$H$5:$AO$5,"&lt;"&amp;MONTH(TODAY()),$H$6:$AO$6,"REAL 25")</f>
        <v/>
      </c>
      <c r="AS217" s="27">
        <f>SUMIFS($I217:$AP217,$I$5:$AP$5,"&lt;"&amp;MONTH(TODAY()),$I$6:$AP$6,"ORÇADO ")</f>
        <v/>
      </c>
      <c r="AT217" s="28">
        <f>SUMIFS($J217:$AQ217,$J$5:$AQ$5,"&lt;"&amp;MONTH(TODAY()),$J$6:$AQ$6,"REAL 26")</f>
        <v/>
      </c>
      <c r="AU217" s="241">
        <f>SUM(H217,K217,N217,Q217,T217,W217,Z217,AC217,AF217,AI217,AL217,AO217)</f>
        <v/>
      </c>
      <c r="AV217" s="27">
        <f>SUM(I217,L217,O217,R217,U217,X217,AA217,AD217,AG217,AJ217,AM217,AP217)</f>
        <v/>
      </c>
      <c r="AW217" s="28">
        <f>SUM(J217,M217,P217,S217,V217,Y217,AB217,AE217,AH217,AK217,AN217,AQ217)</f>
        <v/>
      </c>
      <c r="AX217" s="241">
        <f>SUM(H217,K217,N217)</f>
        <v/>
      </c>
      <c r="AY217" s="27">
        <f>SUM(I217,L217,O217)</f>
        <v/>
      </c>
      <c r="AZ217" s="28">
        <f>SUM(J217,M217,P217)</f>
        <v/>
      </c>
      <c r="BA217" s="241">
        <f>SUM(Q217,T217,W217)</f>
        <v/>
      </c>
      <c r="BB217" s="27">
        <f>SUM(R217,U217,X217)</f>
        <v/>
      </c>
      <c r="BC217" s="28">
        <f>SUM(S217,V217,Y217)</f>
        <v/>
      </c>
      <c r="BD217" s="241">
        <f>SUM(Z217,AC217,AF217)</f>
        <v/>
      </c>
      <c r="BE217" s="27">
        <f>SUM(AA217,AD217,AG217)</f>
        <v/>
      </c>
      <c r="BF217" s="28">
        <f>SUM(AB217,AE217,AH217)</f>
        <v/>
      </c>
      <c r="BG217" s="241">
        <f>SUM(AI217,AL217,AO217)</f>
        <v/>
      </c>
      <c r="BH217" s="27">
        <f>SUM(AJ217,AM217,AP217)</f>
        <v/>
      </c>
      <c r="BI217" s="28">
        <f>SUM(AK217,AN217,AQ217)</f>
        <v/>
      </c>
      <c r="BK217" s="442">
        <f>SUM(I217,L217,O217,R217,U217,X217,AA217,AD217,AG217,AJ217,AM217,AP217)</f>
        <v/>
      </c>
      <c r="BL217" s="442">
        <f>BK217-AV217</f>
        <v/>
      </c>
      <c r="BM217" s="442">
        <f>SUM(J217,M217,P217,S217,V217)</f>
        <v/>
      </c>
      <c r="BN217" s="442">
        <f>BM217-AT217</f>
        <v/>
      </c>
      <c r="BP217" s="463">
        <f>_xlfn.FORMULATEXT(V217) &amp; "+SOMASES(Aut_Ajustes_Manuais!$G:$G;Aut_Ajustes_Manuais!$I:$I;DRE!T$4;Aut_Ajustes_Manuais!$F:$F;""" &amp; A217 &amp; """)"</f>
        <v/>
      </c>
    </row>
    <row r="218" outlineLevel="1" customFormat="1" s="463">
      <c r="A218" s="22" t="inlineStr">
        <is>
          <t>Condominio</t>
        </is>
      </c>
      <c r="B218" s="468" t="n"/>
      <c r="C218" s="24" t="inlineStr">
        <is>
          <t>Contr/Prov</t>
        </is>
      </c>
      <c r="D218" s="464" t="n"/>
      <c r="E218" s="25" t="n"/>
      <c r="F218" s="41" t="n"/>
      <c r="G218" s="33" t="n"/>
      <c r="H218" s="241" t="n">
        <v>0</v>
      </c>
      <c r="I218" s="27" t="n">
        <v>0</v>
      </c>
      <c r="J218" s="28">
        <f>SUMIFS(Aut_BlueMe_Sem_Pedido!$J:$J,Aut_BlueMe_Sem_Pedido!$Q:$Q,DRE!H$4,Aut_BlueMe_Sem_Pedido!$H:$H,DRE!$A218)+SUMIFS(Aut_Ajustes_Manuais!$G:$G,Aut_Ajustes_Manuais!$I:$I,DRE!H$4,Aut_Ajustes_Manuais!$F:$F,"Condominio")</f>
        <v/>
      </c>
      <c r="K218" s="241" t="n">
        <v>0</v>
      </c>
      <c r="L218" s="27" t="n">
        <v>0</v>
      </c>
      <c r="M218" s="28">
        <f>SUMIFS(Aut_BlueMe_Sem_Pedido!$J:$J,Aut_BlueMe_Sem_Pedido!$Q:$Q,DRE!K$4,Aut_BlueMe_Sem_Pedido!$H:$H,DRE!$A218)+SUMIFS(Aut_Ajustes_Manuais!$G:$G,Aut_Ajustes_Manuais!$I:$I,DRE!K$4,Aut_Ajustes_Manuais!$F:$F,"Condominio")</f>
        <v/>
      </c>
      <c r="N218" s="241" t="n">
        <v>0</v>
      </c>
      <c r="O218" s="27" t="n">
        <v>0</v>
      </c>
      <c r="P218" s="28">
        <f>SUMIFS(Aut_BlueMe_Sem_Pedido!$J:$J,Aut_BlueMe_Sem_Pedido!$Q:$Q,DRE!N$4,Aut_BlueMe_Sem_Pedido!$H:$H,DRE!$A218)+SUMIFS(Aut_Ajustes_Manuais!$G:$G,Aut_Ajustes_Manuais!$I:$I,DRE!N$4,Aut_Ajustes_Manuais!$F:$F,"Condominio")</f>
        <v/>
      </c>
      <c r="Q218" s="241" t="n">
        <v>0</v>
      </c>
      <c r="R218" s="27" t="n">
        <v>0</v>
      </c>
      <c r="S218" s="28">
        <f>SUMIFS(Aut_BlueMe_Sem_Pedido!$J:$J,Aut_BlueMe_Sem_Pedido!$Q:$Q,DRE!Q$4,Aut_BlueMe_Sem_Pedido!$H:$H,DRE!$A218)+SUMIFS(Aut_Ajustes_Manuais!$G:$G,Aut_Ajustes_Manuais!$I:$I,DRE!Q$4,Aut_Ajustes_Manuais!$F:$F,"Condominio")</f>
        <v/>
      </c>
      <c r="T218" s="241" t="n">
        <v>0</v>
      </c>
      <c r="U218" s="27" t="n">
        <v>0</v>
      </c>
      <c r="V218" s="28">
        <f>SUMIFS(Aut_BlueMe_Sem_Pedido!$J:$J,Aut_BlueMe_Sem_Pedido!$Q:$Q,DRE!T$4,Aut_BlueMe_Sem_Pedido!$H:$H,DRE!$A218)+SUMIFS(Aut_Ajustes_Manuais!$G:$G,Aut_Ajustes_Manuais!$I:$I,DRE!T$4,Aut_Ajustes_Manuais!$F:$F,"Condominio")</f>
        <v/>
      </c>
      <c r="W218" s="241" t="n">
        <v>0</v>
      </c>
      <c r="X218" s="27" t="n">
        <v>0</v>
      </c>
      <c r="Y218" s="28">
        <f>SUMIFS(Aut_BlueMe_Sem_Pedido!$J:$J,Aut_BlueMe_Sem_Pedido!$Q:$Q,DRE!W$4,Aut_BlueMe_Sem_Pedido!$H:$H,DRE!$A218)+SUMIFS(Aut_Ajustes_Manuais!$G:$G,Aut_Ajustes_Manuais!$I:$I,DRE!W$4,Aut_Ajustes_Manuais!$F:$F,"Condominio")</f>
        <v/>
      </c>
      <c r="Z218" s="241" t="n">
        <v>0</v>
      </c>
      <c r="AA218" s="27" t="n">
        <v>0</v>
      </c>
      <c r="AB218" s="28">
        <f>SUMIFS(Aut_BlueMe_Sem_Pedido!$J:$J,Aut_BlueMe_Sem_Pedido!$Q:$Q,DRE!Z$4,Aut_BlueMe_Sem_Pedido!$H:$H,DRE!$A218)+SUMIFS(Aut_Ajustes_Manuais!$G:$G,Aut_Ajustes_Manuais!$I:$I,DRE!Z$4,Aut_Ajustes_Manuais!$F:$F,"Condominio")</f>
        <v/>
      </c>
      <c r="AC218" s="241" t="n">
        <v>0</v>
      </c>
      <c r="AD218" s="27" t="n">
        <v>0</v>
      </c>
      <c r="AE218" s="28">
        <f>SUMIFS(Aut_BlueMe_Sem_Pedido!$J:$J,Aut_BlueMe_Sem_Pedido!$Q:$Q,DRE!AC$4,Aut_BlueMe_Sem_Pedido!$H:$H,DRE!$A218)+SUMIFS(Aut_Ajustes_Manuais!$G:$G,Aut_Ajustes_Manuais!$I:$I,DRE!AC$4,Aut_Ajustes_Manuais!$F:$F,"Condominio")</f>
        <v/>
      </c>
      <c r="AF218" s="241" t="n">
        <v>0</v>
      </c>
      <c r="AG218" s="27" t="n">
        <v>0</v>
      </c>
      <c r="AH218" s="28">
        <f>SUMIFS(Aut_BlueMe_Sem_Pedido!$J:$J,Aut_BlueMe_Sem_Pedido!$Q:$Q,DRE!AF$4,Aut_BlueMe_Sem_Pedido!$H:$H,DRE!$A218)+SUMIFS(Aut_Ajustes_Manuais!$G:$G,Aut_Ajustes_Manuais!$I:$I,DRE!AF$4,Aut_Ajustes_Manuais!$F:$F,"Condominio")</f>
        <v/>
      </c>
      <c r="AI218" s="241" t="n">
        <v>0</v>
      </c>
      <c r="AJ218" s="27" t="n">
        <v>0</v>
      </c>
      <c r="AK218" s="28">
        <f>SUMIFS(Aut_BlueMe_Sem_Pedido!$J:$J,Aut_BlueMe_Sem_Pedido!$Q:$Q,DRE!AI$4,Aut_BlueMe_Sem_Pedido!$H:$H,DRE!$A218)+SUMIFS(Aut_Ajustes_Manuais!$G:$G,Aut_Ajustes_Manuais!$I:$I,DRE!AI$4,Aut_Ajustes_Manuais!$F:$F,"Condominio")</f>
        <v/>
      </c>
      <c r="AL218" s="241" t="n">
        <v>0</v>
      </c>
      <c r="AM218" s="27" t="n">
        <v>0</v>
      </c>
      <c r="AN218" s="28">
        <f>SUMIFS(Aut_BlueMe_Sem_Pedido!$J:$J,Aut_BlueMe_Sem_Pedido!$Q:$Q,DRE!AL$4,Aut_BlueMe_Sem_Pedido!$H:$H,DRE!$A218)+SUMIFS(Aut_Ajustes_Manuais!$G:$G,Aut_Ajustes_Manuais!$I:$I,DRE!AL$4,Aut_Ajustes_Manuais!$F:$F,"Condominio")</f>
        <v/>
      </c>
      <c r="AO218" s="241" t="n">
        <v>0</v>
      </c>
      <c r="AP218" s="27" t="n">
        <v>0</v>
      </c>
      <c r="AQ218" s="28">
        <f>SUMIFS(Aut_BlueMe_Sem_Pedido!$J:$J,Aut_BlueMe_Sem_Pedido!$Q:$Q,DRE!AO$4,Aut_BlueMe_Sem_Pedido!$H:$H,DRE!$A218)+SUMIFS(Aut_Ajustes_Manuais!$G:$G,Aut_Ajustes_Manuais!$I:$I,DRE!AO$4,Aut_Ajustes_Manuais!$F:$F,"Condominio")</f>
        <v/>
      </c>
      <c r="AR218" s="241">
        <f>SUMIFS($H218:$AO218,$H$5:$AO$5,"&lt;"&amp;MONTH(TODAY()),$H$6:$AO$6,"REAL 25")</f>
        <v/>
      </c>
      <c r="AS218" s="27">
        <f>SUMIFS($I218:$AP218,$I$5:$AP$5,"&lt;"&amp;MONTH(TODAY()),$I$6:$AP$6,"ORÇADO ")</f>
        <v/>
      </c>
      <c r="AT218" s="28">
        <f>SUMIFS($J218:$AQ218,$J$5:$AQ$5,"&lt;"&amp;MONTH(TODAY()),$J$6:$AQ$6,"REAL 26")</f>
        <v/>
      </c>
      <c r="AU218" s="241">
        <f>SUM(H218,K218,N218,Q218,T218,W218,Z218,AC218,AF218,AI218,AL218,AO218)</f>
        <v/>
      </c>
      <c r="AV218" s="27">
        <f>SUM(I218,L218,O218,R218,U218,X218,AA218,AD218,AG218,AJ218,AM218,AP218)</f>
        <v/>
      </c>
      <c r="AW218" s="28">
        <f>SUM(J218,M218,P218,S218,V218,Y218,AB218,AE218,AH218,AK218,AN218,AQ218)</f>
        <v/>
      </c>
      <c r="AX218" s="241">
        <f>SUM(H218,K218,N218)</f>
        <v/>
      </c>
      <c r="AY218" s="27">
        <f>SUM(I218,L218,O218)</f>
        <v/>
      </c>
      <c r="AZ218" s="28">
        <f>SUM(J218,M218,P218)</f>
        <v/>
      </c>
      <c r="BA218" s="241">
        <f>SUM(Q218,T218,W218)</f>
        <v/>
      </c>
      <c r="BB218" s="27">
        <f>SUM(R218,U218,X218)</f>
        <v/>
      </c>
      <c r="BC218" s="28">
        <f>SUM(S218,V218,Y218)</f>
        <v/>
      </c>
      <c r="BD218" s="241">
        <f>SUM(Z218,AC218,AF218)</f>
        <v/>
      </c>
      <c r="BE218" s="27">
        <f>SUM(AA218,AD218,AG218)</f>
        <v/>
      </c>
      <c r="BF218" s="28">
        <f>SUM(AB218,AE218,AH218)</f>
        <v/>
      </c>
      <c r="BG218" s="241">
        <f>SUM(AI218,AL218,AO218)</f>
        <v/>
      </c>
      <c r="BH218" s="27">
        <f>SUM(AJ218,AM218,AP218)</f>
        <v/>
      </c>
      <c r="BI218" s="28">
        <f>SUM(AK218,AN218,AQ218)</f>
        <v/>
      </c>
      <c r="BK218" s="442">
        <f>SUM(I218,L218,O218,R218,U218,X218,AA218,AD218,AG218,AJ218,AM218,AP218)</f>
        <v/>
      </c>
      <c r="BL218" s="442">
        <f>BK218-AV218</f>
        <v/>
      </c>
      <c r="BM218" s="442">
        <f>SUM(J218,M218,P218,S218,V218)</f>
        <v/>
      </c>
      <c r="BN218" s="442">
        <f>BM218-AT218</f>
        <v/>
      </c>
      <c r="BP218" s="463">
        <f>_xlfn.FORMULATEXT(V218) &amp; "+SOMASES(Aut_Ajustes_Manuais!$G:$G;Aut_Ajustes_Manuais!$I:$I;DRE!T$4;Aut_Ajustes_Manuais!$F:$F;""" &amp; A218 &amp; """)"</f>
        <v/>
      </c>
    </row>
    <row r="219" outlineLevel="1" customFormat="1" s="463">
      <c r="A219" s="22" t="inlineStr">
        <is>
          <t>IPTU</t>
        </is>
      </c>
      <c r="B219" s="468" t="n"/>
      <c r="C219" s="24" t="inlineStr">
        <is>
          <t>Contr/Prov</t>
        </is>
      </c>
      <c r="D219" s="25" t="n"/>
      <c r="E219" s="25" t="n"/>
      <c r="F219" s="41" t="n"/>
      <c r="G219" s="33" t="n"/>
      <c r="H219" s="241" t="n">
        <v>0</v>
      </c>
      <c r="I219" s="27" t="n">
        <v>0</v>
      </c>
      <c r="J219" s="28">
        <f>SUMIFS(Aut_BlueMe_Sem_Pedido!$J:$J,Aut_BlueMe_Sem_Pedido!$Q:$Q,DRE!H$4,Aut_BlueMe_Sem_Pedido!$H:$H,DRE!$A219)+SUMIFS(Aut_Ajustes_Manuais!$G:$G,Aut_Ajustes_Manuais!$I:$I,DRE!H$4,Aut_Ajustes_Manuais!$F:$F,"IPTU")</f>
        <v/>
      </c>
      <c r="K219" s="241" t="n">
        <v>0</v>
      </c>
      <c r="L219" s="27" t="n">
        <v>0</v>
      </c>
      <c r="M219" s="28">
        <f>SUMIFS(Aut_BlueMe_Sem_Pedido!$J:$J,Aut_BlueMe_Sem_Pedido!$Q:$Q,DRE!K$4,Aut_BlueMe_Sem_Pedido!$H:$H,DRE!$A219)+SUMIFS(Aut_Ajustes_Manuais!$G:$G,Aut_Ajustes_Manuais!$I:$I,DRE!K$4,Aut_Ajustes_Manuais!$F:$F,"IPTU")</f>
        <v/>
      </c>
      <c r="N219" s="241" t="n">
        <v>0</v>
      </c>
      <c r="O219" s="27" t="n">
        <v>0</v>
      </c>
      <c r="P219" s="28">
        <f>SUMIFS(Aut_BlueMe_Sem_Pedido!$J:$J,Aut_BlueMe_Sem_Pedido!$Q:$Q,DRE!N$4,Aut_BlueMe_Sem_Pedido!$H:$H,DRE!$A219)+SUMIFS(Aut_Ajustes_Manuais!$G:$G,Aut_Ajustes_Manuais!$I:$I,DRE!N$4,Aut_Ajustes_Manuais!$F:$F,"IPTU")</f>
        <v/>
      </c>
      <c r="Q219" s="241" t="n">
        <v>0</v>
      </c>
      <c r="R219" s="27" t="n">
        <v>0</v>
      </c>
      <c r="S219" s="28">
        <f>SUMIFS(Aut_BlueMe_Sem_Pedido!$J:$J,Aut_BlueMe_Sem_Pedido!$Q:$Q,DRE!Q$4,Aut_BlueMe_Sem_Pedido!$H:$H,DRE!$A219)+SUMIFS(Aut_Ajustes_Manuais!$G:$G,Aut_Ajustes_Manuais!$I:$I,DRE!Q$4,Aut_Ajustes_Manuais!$F:$F,"IPTU")</f>
        <v/>
      </c>
      <c r="T219" s="241" t="n">
        <v>0</v>
      </c>
      <c r="U219" s="27" t="n">
        <v>0</v>
      </c>
      <c r="V219" s="28">
        <f>SUMIFS(Aut_BlueMe_Sem_Pedido!$J:$J,Aut_BlueMe_Sem_Pedido!$Q:$Q,DRE!T$4,Aut_BlueMe_Sem_Pedido!$H:$H,DRE!$A219)+SUMIFS(Aut_Ajustes_Manuais!$G:$G,Aut_Ajustes_Manuais!$I:$I,DRE!T$4,Aut_Ajustes_Manuais!$F:$F,"IPTU")</f>
        <v/>
      </c>
      <c r="W219" s="241" t="n">
        <v>0</v>
      </c>
      <c r="X219" s="27" t="n">
        <v>0</v>
      </c>
      <c r="Y219" s="28">
        <f>SUMIFS(Aut_BlueMe_Sem_Pedido!$J:$J,Aut_BlueMe_Sem_Pedido!$Q:$Q,DRE!W$4,Aut_BlueMe_Sem_Pedido!$H:$H,DRE!$A219)+SUMIFS(Aut_Ajustes_Manuais!$G:$G,Aut_Ajustes_Manuais!$I:$I,DRE!W$4,Aut_Ajustes_Manuais!$F:$F,"IPTU")</f>
        <v/>
      </c>
      <c r="Z219" s="241" t="n">
        <v>0</v>
      </c>
      <c r="AA219" s="27" t="n">
        <v>0</v>
      </c>
      <c r="AB219" s="28">
        <f>SUMIFS(Aut_BlueMe_Sem_Pedido!$J:$J,Aut_BlueMe_Sem_Pedido!$Q:$Q,DRE!Z$4,Aut_BlueMe_Sem_Pedido!$H:$H,DRE!$A219)+SUMIFS(Aut_Ajustes_Manuais!$G:$G,Aut_Ajustes_Manuais!$I:$I,DRE!Z$4,Aut_Ajustes_Manuais!$F:$F,"IPTU")</f>
        <v/>
      </c>
      <c r="AC219" s="241" t="n">
        <v>0</v>
      </c>
      <c r="AD219" s="27" t="n">
        <v>0</v>
      </c>
      <c r="AE219" s="28">
        <f>SUMIFS(Aut_BlueMe_Sem_Pedido!$J:$J,Aut_BlueMe_Sem_Pedido!$Q:$Q,DRE!AC$4,Aut_BlueMe_Sem_Pedido!$H:$H,DRE!$A219)+SUMIFS(Aut_Ajustes_Manuais!$G:$G,Aut_Ajustes_Manuais!$I:$I,DRE!AC$4,Aut_Ajustes_Manuais!$F:$F,"IPTU")</f>
        <v/>
      </c>
      <c r="AF219" s="241" t="n">
        <v>0</v>
      </c>
      <c r="AG219" s="27" t="n">
        <v>0</v>
      </c>
      <c r="AH219" s="28">
        <f>SUMIFS(Aut_BlueMe_Sem_Pedido!$J:$J,Aut_BlueMe_Sem_Pedido!$Q:$Q,DRE!AF$4,Aut_BlueMe_Sem_Pedido!$H:$H,DRE!$A219)+SUMIFS(Aut_Ajustes_Manuais!$G:$G,Aut_Ajustes_Manuais!$I:$I,DRE!AF$4,Aut_Ajustes_Manuais!$F:$F,"IPTU")</f>
        <v/>
      </c>
      <c r="AI219" s="241" t="n">
        <v>0</v>
      </c>
      <c r="AJ219" s="27" t="n">
        <v>0</v>
      </c>
      <c r="AK219" s="28">
        <f>SUMIFS(Aut_BlueMe_Sem_Pedido!$J:$J,Aut_BlueMe_Sem_Pedido!$Q:$Q,DRE!AI$4,Aut_BlueMe_Sem_Pedido!$H:$H,DRE!$A219)+SUMIFS(Aut_Ajustes_Manuais!$G:$G,Aut_Ajustes_Manuais!$I:$I,DRE!AI$4,Aut_Ajustes_Manuais!$F:$F,"IPTU")</f>
        <v/>
      </c>
      <c r="AL219" s="241" t="n">
        <v>0</v>
      </c>
      <c r="AM219" s="27" t="n">
        <v>0</v>
      </c>
      <c r="AN219" s="28">
        <f>SUMIFS(Aut_BlueMe_Sem_Pedido!$J:$J,Aut_BlueMe_Sem_Pedido!$Q:$Q,DRE!AL$4,Aut_BlueMe_Sem_Pedido!$H:$H,DRE!$A219)+SUMIFS(Aut_Ajustes_Manuais!$G:$G,Aut_Ajustes_Manuais!$I:$I,DRE!AL$4,Aut_Ajustes_Manuais!$F:$F,"IPTU")</f>
        <v/>
      </c>
      <c r="AO219" s="241" t="n">
        <v>0</v>
      </c>
      <c r="AP219" s="27" t="n">
        <v>0</v>
      </c>
      <c r="AQ219" s="28">
        <f>SUMIFS(Aut_BlueMe_Sem_Pedido!$J:$J,Aut_BlueMe_Sem_Pedido!$Q:$Q,DRE!AO$4,Aut_BlueMe_Sem_Pedido!$H:$H,DRE!$A219)+SUMIFS(Aut_Ajustes_Manuais!$G:$G,Aut_Ajustes_Manuais!$I:$I,DRE!AO$4,Aut_Ajustes_Manuais!$F:$F,"IPTU")</f>
        <v/>
      </c>
      <c r="AR219" s="241">
        <f>SUMIFS($H219:$AO219,$H$5:$AO$5,"&lt;"&amp;MONTH(TODAY()),$H$6:$AO$6,"REAL 25")</f>
        <v/>
      </c>
      <c r="AS219" s="27">
        <f>SUMIFS($I219:$AP219,$I$5:$AP$5,"&lt;"&amp;MONTH(TODAY()),$I$6:$AP$6,"ORÇADO ")</f>
        <v/>
      </c>
      <c r="AT219" s="28">
        <f>SUMIFS($J219:$AQ219,$J$5:$AQ$5,"&lt;"&amp;MONTH(TODAY()),$J$6:$AQ$6,"REAL 26")</f>
        <v/>
      </c>
      <c r="AU219" s="241">
        <f>SUM(H219,K219,N219,Q219,T219,W219,Z219,AC219,AF219,AI219,AL219,AO219)</f>
        <v/>
      </c>
      <c r="AV219" s="27">
        <f>SUM(I219,L219,O219,R219,U219,X219,AA219,AD219,AG219,AJ219,AM219,AP219)</f>
        <v/>
      </c>
      <c r="AW219" s="28">
        <f>SUM(J219,M219,P219,S219,V219,Y219,AB219,AE219,AH219,AK219,AN219,AQ219)</f>
        <v/>
      </c>
      <c r="AX219" s="241">
        <f>SUM(H219,K219,N219)</f>
        <v/>
      </c>
      <c r="AY219" s="27">
        <f>SUM(I219,L219,O219)</f>
        <v/>
      </c>
      <c r="AZ219" s="28">
        <f>SUM(J219,M219,P219)</f>
        <v/>
      </c>
      <c r="BA219" s="241">
        <f>SUM(Q219,T219,W219)</f>
        <v/>
      </c>
      <c r="BB219" s="27">
        <f>SUM(R219,U219,X219)</f>
        <v/>
      </c>
      <c r="BC219" s="28">
        <f>SUM(S219,V219,Y219)</f>
        <v/>
      </c>
      <c r="BD219" s="241">
        <f>SUM(Z219,AC219,AF219)</f>
        <v/>
      </c>
      <c r="BE219" s="27">
        <f>SUM(AA219,AD219,AG219)</f>
        <v/>
      </c>
      <c r="BF219" s="28">
        <f>SUM(AB219,AE219,AH219)</f>
        <v/>
      </c>
      <c r="BG219" s="241">
        <f>SUM(AI219,AL219,AO219)</f>
        <v/>
      </c>
      <c r="BH219" s="27">
        <f>SUM(AJ219,AM219,AP219)</f>
        <v/>
      </c>
      <c r="BI219" s="28">
        <f>SUM(AK219,AN219,AQ219)</f>
        <v/>
      </c>
      <c r="BK219" s="442">
        <f>SUM(I219,L219,O219,R219,U219,X219,AA219,AD219,AG219,AJ219,AM219,AP219)</f>
        <v/>
      </c>
      <c r="BL219" s="442">
        <f>BK219-AV219</f>
        <v/>
      </c>
      <c r="BM219" s="442">
        <f>SUM(J219,M219,P219,S219,V219)</f>
        <v/>
      </c>
      <c r="BN219" s="442">
        <f>BM219-AT219</f>
        <v/>
      </c>
      <c r="BP219" s="463">
        <f>_xlfn.FORMULATEXT(V219) &amp; "+SOMASES(Aut_Ajustes_Manuais!$G:$G;Aut_Ajustes_Manuais!$I:$I;DRE!T$4;Aut_Ajustes_Manuais!$F:$F;""" &amp; A219 &amp; """)"</f>
        <v/>
      </c>
    </row>
    <row r="220" outlineLevel="1" customFormat="1" s="463">
      <c r="A220" s="22" t="inlineStr">
        <is>
          <t>Fundo de Promoção</t>
        </is>
      </c>
      <c r="B220" s="468" t="n"/>
      <c r="C220" s="24" t="inlineStr">
        <is>
          <t>Contr/Prov</t>
        </is>
      </c>
      <c r="D220" s="25" t="n"/>
      <c r="E220" s="25" t="n"/>
      <c r="F220" s="41" t="n"/>
      <c r="G220" s="33" t="n"/>
      <c r="H220" s="241" t="n">
        <v>0</v>
      </c>
      <c r="I220" s="27" t="n">
        <v>0</v>
      </c>
      <c r="J220" s="28">
        <f>SUMIFS(Aut_BlueMe_Sem_Pedido!$J:$J,Aut_BlueMe_Sem_Pedido!$Q:$Q,DRE!H$4,Aut_BlueMe_Sem_Pedido!$H:$H,DRE!$A220)+SUMIFS(Aut_Ajustes_Manuais!$G:$G,Aut_Ajustes_Manuais!$I:$I,DRE!H$4,Aut_Ajustes_Manuais!$F:$F,"Fundo de Promoção")</f>
        <v/>
      </c>
      <c r="K220" s="241" t="n">
        <v>0</v>
      </c>
      <c r="L220" s="27" t="n">
        <v>0</v>
      </c>
      <c r="M220" s="28">
        <f>SUMIFS(Aut_BlueMe_Sem_Pedido!$J:$J,Aut_BlueMe_Sem_Pedido!$Q:$Q,DRE!K$4,Aut_BlueMe_Sem_Pedido!$H:$H,DRE!$A220)+SUMIFS(Aut_Ajustes_Manuais!$G:$G,Aut_Ajustes_Manuais!$I:$I,DRE!K$4,Aut_Ajustes_Manuais!$F:$F,"Fundo de Promoção")</f>
        <v/>
      </c>
      <c r="N220" s="241" t="n">
        <v>0</v>
      </c>
      <c r="O220" s="27" t="n">
        <v>0</v>
      </c>
      <c r="P220" s="28">
        <f>SUMIFS(Aut_BlueMe_Sem_Pedido!$J:$J,Aut_BlueMe_Sem_Pedido!$Q:$Q,DRE!N$4,Aut_BlueMe_Sem_Pedido!$H:$H,DRE!$A220)+SUMIFS(Aut_Ajustes_Manuais!$G:$G,Aut_Ajustes_Manuais!$I:$I,DRE!N$4,Aut_Ajustes_Manuais!$F:$F,"Fundo de Promoção")</f>
        <v/>
      </c>
      <c r="Q220" s="241" t="n">
        <v>0</v>
      </c>
      <c r="R220" s="27" t="n">
        <v>0</v>
      </c>
      <c r="S220" s="28">
        <f>SUMIFS(Aut_BlueMe_Sem_Pedido!$J:$J,Aut_BlueMe_Sem_Pedido!$Q:$Q,DRE!Q$4,Aut_BlueMe_Sem_Pedido!$H:$H,DRE!$A220)+SUMIFS(Aut_Ajustes_Manuais!$G:$G,Aut_Ajustes_Manuais!$I:$I,DRE!Q$4,Aut_Ajustes_Manuais!$F:$F,"Fundo de Promoção")</f>
        <v/>
      </c>
      <c r="T220" s="241" t="n">
        <v>0</v>
      </c>
      <c r="U220" s="27" t="n">
        <v>0</v>
      </c>
      <c r="V220" s="28">
        <f>SUMIFS(Aut_BlueMe_Sem_Pedido!$J:$J,Aut_BlueMe_Sem_Pedido!$Q:$Q,DRE!T$4,Aut_BlueMe_Sem_Pedido!$H:$H,DRE!$A220)+SUMIFS(Aut_Ajustes_Manuais!$G:$G,Aut_Ajustes_Manuais!$I:$I,DRE!T$4,Aut_Ajustes_Manuais!$F:$F,"Fundo de Promoção")</f>
        <v/>
      </c>
      <c r="W220" s="241" t="n">
        <v>0</v>
      </c>
      <c r="X220" s="27" t="n">
        <v>0</v>
      </c>
      <c r="Y220" s="28">
        <f>SUMIFS(Aut_BlueMe_Sem_Pedido!$J:$J,Aut_BlueMe_Sem_Pedido!$Q:$Q,DRE!W$4,Aut_BlueMe_Sem_Pedido!$H:$H,DRE!$A220)+SUMIFS(Aut_Ajustes_Manuais!$G:$G,Aut_Ajustes_Manuais!$I:$I,DRE!W$4,Aut_Ajustes_Manuais!$F:$F,"Fundo de Promoção")</f>
        <v/>
      </c>
      <c r="Z220" s="241" t="n">
        <v>0</v>
      </c>
      <c r="AA220" s="27" t="n">
        <v>0</v>
      </c>
      <c r="AB220" s="28">
        <f>SUMIFS(Aut_BlueMe_Sem_Pedido!$J:$J,Aut_BlueMe_Sem_Pedido!$Q:$Q,DRE!Z$4,Aut_BlueMe_Sem_Pedido!$H:$H,DRE!$A220)+SUMIFS(Aut_Ajustes_Manuais!$G:$G,Aut_Ajustes_Manuais!$I:$I,DRE!Z$4,Aut_Ajustes_Manuais!$F:$F,"Fundo de Promoção")</f>
        <v/>
      </c>
      <c r="AC220" s="241" t="n">
        <v>0</v>
      </c>
      <c r="AD220" s="27" t="n">
        <v>0</v>
      </c>
      <c r="AE220" s="28">
        <f>SUMIFS(Aut_BlueMe_Sem_Pedido!$J:$J,Aut_BlueMe_Sem_Pedido!$Q:$Q,DRE!AC$4,Aut_BlueMe_Sem_Pedido!$H:$H,DRE!$A220)+SUMIFS(Aut_Ajustes_Manuais!$G:$G,Aut_Ajustes_Manuais!$I:$I,DRE!AC$4,Aut_Ajustes_Manuais!$F:$F,"Fundo de Promoção")</f>
        <v/>
      </c>
      <c r="AF220" s="241" t="n">
        <v>0</v>
      </c>
      <c r="AG220" s="27" t="n">
        <v>0</v>
      </c>
      <c r="AH220" s="28">
        <f>SUMIFS(Aut_BlueMe_Sem_Pedido!$J:$J,Aut_BlueMe_Sem_Pedido!$Q:$Q,DRE!AF$4,Aut_BlueMe_Sem_Pedido!$H:$H,DRE!$A220)+SUMIFS(Aut_Ajustes_Manuais!$G:$G,Aut_Ajustes_Manuais!$I:$I,DRE!AF$4,Aut_Ajustes_Manuais!$F:$F,"Fundo de Promoção")</f>
        <v/>
      </c>
      <c r="AI220" s="241" t="n">
        <v>0</v>
      </c>
      <c r="AJ220" s="27" t="n">
        <v>0</v>
      </c>
      <c r="AK220" s="28">
        <f>SUMIFS(Aut_BlueMe_Sem_Pedido!$J:$J,Aut_BlueMe_Sem_Pedido!$Q:$Q,DRE!AI$4,Aut_BlueMe_Sem_Pedido!$H:$H,DRE!$A220)+SUMIFS(Aut_Ajustes_Manuais!$G:$G,Aut_Ajustes_Manuais!$I:$I,DRE!AI$4,Aut_Ajustes_Manuais!$F:$F,"Fundo de Promoção")</f>
        <v/>
      </c>
      <c r="AL220" s="241" t="n">
        <v>0</v>
      </c>
      <c r="AM220" s="27" t="n">
        <v>0</v>
      </c>
      <c r="AN220" s="28">
        <f>SUMIFS(Aut_BlueMe_Sem_Pedido!$J:$J,Aut_BlueMe_Sem_Pedido!$Q:$Q,DRE!AL$4,Aut_BlueMe_Sem_Pedido!$H:$H,DRE!$A220)+SUMIFS(Aut_Ajustes_Manuais!$G:$G,Aut_Ajustes_Manuais!$I:$I,DRE!AL$4,Aut_Ajustes_Manuais!$F:$F,"Fundo de Promoção")</f>
        <v/>
      </c>
      <c r="AO220" s="241" t="n">
        <v>0</v>
      </c>
      <c r="AP220" s="27" t="n">
        <v>0</v>
      </c>
      <c r="AQ220" s="28">
        <f>SUMIFS(Aut_BlueMe_Sem_Pedido!$J:$J,Aut_BlueMe_Sem_Pedido!$Q:$Q,DRE!AO$4,Aut_BlueMe_Sem_Pedido!$H:$H,DRE!$A220)+SUMIFS(Aut_Ajustes_Manuais!$G:$G,Aut_Ajustes_Manuais!$I:$I,DRE!AO$4,Aut_Ajustes_Manuais!$F:$F,"Fundo de Promoção")</f>
        <v/>
      </c>
      <c r="AR220" s="241">
        <f>SUMIFS($H220:$AO220,$H$5:$AO$5,"&lt;"&amp;MONTH(TODAY()),$H$6:$AO$6,"REAL 25")</f>
        <v/>
      </c>
      <c r="AS220" s="27">
        <f>SUMIFS($I220:$AP220,$I$5:$AP$5,"&lt;"&amp;MONTH(TODAY()),$I$6:$AP$6,"ORÇADO ")</f>
        <v/>
      </c>
      <c r="AT220" s="28">
        <f>SUMIFS($J220:$AQ220,$J$5:$AQ$5,"&lt;"&amp;MONTH(TODAY()),$J$6:$AQ$6,"REAL 26")</f>
        <v/>
      </c>
      <c r="AU220" s="241">
        <f>SUM(H220,K220,N220,Q220,T220,W220,Z220,AC220,AF220,AI220,AL220,AO220)</f>
        <v/>
      </c>
      <c r="AV220" s="27">
        <f>SUM(I220,L220,O220,R220,U220,X220,AA220,AD220,AG220,AJ220,AM220,AP220)</f>
        <v/>
      </c>
      <c r="AW220" s="28">
        <f>SUM(J220,M220,P220,S220,V220,Y220,AB220,AE220,AH220,AK220,AN220,AQ220)</f>
        <v/>
      </c>
      <c r="AX220" s="241">
        <f>SUM(H220,K220,N220)</f>
        <v/>
      </c>
      <c r="AY220" s="27">
        <f>SUM(I220,L220,O220)</f>
        <v/>
      </c>
      <c r="AZ220" s="28">
        <f>SUM(J220,M220,P220)</f>
        <v/>
      </c>
      <c r="BA220" s="241">
        <f>SUM(Q220,T220,W220)</f>
        <v/>
      </c>
      <c r="BB220" s="27">
        <f>SUM(R220,U220,X220)</f>
        <v/>
      </c>
      <c r="BC220" s="28">
        <f>SUM(S220,V220,Y220)</f>
        <v/>
      </c>
      <c r="BD220" s="241">
        <f>SUM(Z220,AC220,AF220)</f>
        <v/>
      </c>
      <c r="BE220" s="27">
        <f>SUM(AA220,AD220,AG220)</f>
        <v/>
      </c>
      <c r="BF220" s="28">
        <f>SUM(AB220,AE220,AH220)</f>
        <v/>
      </c>
      <c r="BG220" s="241">
        <f>SUM(AI220,AL220,AO220)</f>
        <v/>
      </c>
      <c r="BH220" s="27">
        <f>SUM(AJ220,AM220,AP220)</f>
        <v/>
      </c>
      <c r="BI220" s="28">
        <f>SUM(AK220,AN220,AQ220)</f>
        <v/>
      </c>
      <c r="BK220" s="442">
        <f>SUM(I220,L220,O220,R220,U220,X220,AA220,AD220,AG220,AJ220,AM220,AP220)</f>
        <v/>
      </c>
      <c r="BL220" s="442">
        <f>BK220-AV220</f>
        <v/>
      </c>
      <c r="BM220" s="442">
        <f>SUM(J220,M220,P220,S220,V220)</f>
        <v/>
      </c>
      <c r="BN220" s="442">
        <f>BM220-AT220</f>
        <v/>
      </c>
      <c r="BP220" s="463">
        <f>_xlfn.FORMULATEXT(V220) &amp; "+SOMASES(Aut_Ajustes_Manuais!$G:$G;Aut_Ajustes_Manuais!$I:$I;DRE!T$4;Aut_Ajustes_Manuais!$F:$F;""" &amp; A220 &amp; """)"</f>
        <v/>
      </c>
    </row>
    <row r="221" outlineLevel="1" customFormat="1" s="463">
      <c r="A221" s="22" t="inlineStr">
        <is>
          <t>Seguro Patrimonial</t>
        </is>
      </c>
      <c r="B221" s="468" t="n"/>
      <c r="C221" s="24" t="inlineStr">
        <is>
          <t>Estim. Mensal</t>
        </is>
      </c>
      <c r="D221" s="25" t="n"/>
      <c r="E221" s="25" t="n"/>
      <c r="F221" s="41" t="n"/>
      <c r="G221" s="33" t="n"/>
      <c r="H221" s="241" t="n">
        <v>0</v>
      </c>
      <c r="I221" s="27" t="n">
        <v>-126.08925</v>
      </c>
      <c r="J221" s="28">
        <f>SUMIFS(Aut_BlueMe_Sem_Pedido!$J:$J,Aut_BlueMe_Sem_Pedido!$Q:$Q,DRE!H$4,Aut_BlueMe_Sem_Pedido!$H:$H,DRE!$A221)+SUMIFS(Aut_Ajustes_Manuais!$G:$G,Aut_Ajustes_Manuais!$I:$I,DRE!H$4,Aut_Ajustes_Manuais!$F:$F,"Seguro Patrimonial")</f>
        <v/>
      </c>
      <c r="K221" s="241" t="n">
        <v>0</v>
      </c>
      <c r="L221" s="27" t="n">
        <v>-126.08925</v>
      </c>
      <c r="M221" s="28">
        <f>SUMIFS(Aut_BlueMe_Sem_Pedido!$J:$J,Aut_BlueMe_Sem_Pedido!$Q:$Q,DRE!K$4,Aut_BlueMe_Sem_Pedido!$H:$H,DRE!$A221)+SUMIFS(Aut_Ajustes_Manuais!$G:$G,Aut_Ajustes_Manuais!$I:$I,DRE!K$4,Aut_Ajustes_Manuais!$F:$F,"Seguro Patrimonial")</f>
        <v/>
      </c>
      <c r="N221" s="241" t="n">
        <v>0</v>
      </c>
      <c r="O221" s="27" t="n">
        <v>-126.08925</v>
      </c>
      <c r="P221" s="28">
        <f>SUMIFS(Aut_BlueMe_Sem_Pedido!$J:$J,Aut_BlueMe_Sem_Pedido!$Q:$Q,DRE!N$4,Aut_BlueMe_Sem_Pedido!$H:$H,DRE!$A221)+SUMIFS(Aut_Ajustes_Manuais!$G:$G,Aut_Ajustes_Manuais!$I:$I,DRE!N$4,Aut_Ajustes_Manuais!$F:$F,"Seguro Patrimonial")</f>
        <v/>
      </c>
      <c r="Q221" s="241" t="n">
        <v>0</v>
      </c>
      <c r="R221" s="27" t="n">
        <v>-126.08925</v>
      </c>
      <c r="S221" s="28">
        <f>SUMIFS(Aut_BlueMe_Sem_Pedido!$J:$J,Aut_BlueMe_Sem_Pedido!$Q:$Q,DRE!Q$4,Aut_BlueMe_Sem_Pedido!$H:$H,DRE!$A221)+SUMIFS(Aut_Ajustes_Manuais!$G:$G,Aut_Ajustes_Manuais!$I:$I,DRE!Q$4,Aut_Ajustes_Manuais!$F:$F,"Seguro Patrimonial")</f>
        <v/>
      </c>
      <c r="T221" s="241" t="n">
        <v>0</v>
      </c>
      <c r="U221" s="27" t="n">
        <v>-126.08925</v>
      </c>
      <c r="V221" s="28">
        <f>SUMIFS(Aut_BlueMe_Sem_Pedido!$J:$J,Aut_BlueMe_Sem_Pedido!$Q:$Q,DRE!T$4,Aut_BlueMe_Sem_Pedido!$H:$H,DRE!$A221)+SUMIFS(Aut_Ajustes_Manuais!$G:$G,Aut_Ajustes_Manuais!$I:$I,DRE!T$4,Aut_Ajustes_Manuais!$F:$F,"Seguro Patrimonial")</f>
        <v/>
      </c>
      <c r="W221" s="241" t="n">
        <v>0</v>
      </c>
      <c r="X221" s="27" t="n">
        <v>-126.08925</v>
      </c>
      <c r="Y221" s="28">
        <f>SUMIFS(Aut_BlueMe_Sem_Pedido!$J:$J,Aut_BlueMe_Sem_Pedido!$Q:$Q,DRE!W$4,Aut_BlueMe_Sem_Pedido!$H:$H,DRE!$A221)+SUMIFS(Aut_Ajustes_Manuais!$G:$G,Aut_Ajustes_Manuais!$I:$I,DRE!W$4,Aut_Ajustes_Manuais!$F:$F,"Seguro Patrimonial")</f>
        <v/>
      </c>
      <c r="Z221" s="241" t="n">
        <v>0</v>
      </c>
      <c r="AA221" s="27" t="n">
        <v>-126.08925</v>
      </c>
      <c r="AB221" s="28">
        <f>SUMIFS(Aut_BlueMe_Sem_Pedido!$J:$J,Aut_BlueMe_Sem_Pedido!$Q:$Q,DRE!Z$4,Aut_BlueMe_Sem_Pedido!$H:$H,DRE!$A221)+SUMIFS(Aut_Ajustes_Manuais!$G:$G,Aut_Ajustes_Manuais!$I:$I,DRE!Z$4,Aut_Ajustes_Manuais!$F:$F,"Seguro Patrimonial")</f>
        <v/>
      </c>
      <c r="AC221" s="241" t="n">
        <v>-240.17</v>
      </c>
      <c r="AD221" s="27" t="n">
        <v>-126.08925</v>
      </c>
      <c r="AE221" s="28">
        <f>SUMIFS(Aut_BlueMe_Sem_Pedido!$J:$J,Aut_BlueMe_Sem_Pedido!$Q:$Q,DRE!AC$4,Aut_BlueMe_Sem_Pedido!$H:$H,DRE!$A221)+SUMIFS(Aut_Ajustes_Manuais!$G:$G,Aut_Ajustes_Manuais!$I:$I,DRE!AC$4,Aut_Ajustes_Manuais!$F:$F,"Seguro Patrimonial")</f>
        <v/>
      </c>
      <c r="AF221" s="241" t="n">
        <v>-240.17</v>
      </c>
      <c r="AG221" s="27" t="n">
        <v>-126.08925</v>
      </c>
      <c r="AH221" s="28">
        <f>SUMIFS(Aut_BlueMe_Sem_Pedido!$J:$J,Aut_BlueMe_Sem_Pedido!$Q:$Q,DRE!AF$4,Aut_BlueMe_Sem_Pedido!$H:$H,DRE!$A221)+SUMIFS(Aut_Ajustes_Manuais!$G:$G,Aut_Ajustes_Manuais!$I:$I,DRE!AF$4,Aut_Ajustes_Manuais!$F:$F,"Seguro Patrimonial")</f>
        <v/>
      </c>
      <c r="AI221" s="241" t="n">
        <v>-240.17</v>
      </c>
      <c r="AJ221" s="27" t="n">
        <v>-126.08925</v>
      </c>
      <c r="AK221" s="28">
        <f>SUMIFS(Aut_BlueMe_Sem_Pedido!$J:$J,Aut_BlueMe_Sem_Pedido!$Q:$Q,DRE!AI$4,Aut_BlueMe_Sem_Pedido!$H:$H,DRE!$A221)+SUMIFS(Aut_Ajustes_Manuais!$G:$G,Aut_Ajustes_Manuais!$I:$I,DRE!AI$4,Aut_Ajustes_Manuais!$F:$F,"Seguro Patrimonial")</f>
        <v/>
      </c>
      <c r="AL221" s="241" t="n">
        <v>-240.17</v>
      </c>
      <c r="AM221" s="27" t="n">
        <v>-126.08925</v>
      </c>
      <c r="AN221" s="28">
        <f>SUMIFS(Aut_BlueMe_Sem_Pedido!$J:$J,Aut_BlueMe_Sem_Pedido!$Q:$Q,DRE!AL$4,Aut_BlueMe_Sem_Pedido!$H:$H,DRE!$A221)+SUMIFS(Aut_Ajustes_Manuais!$G:$G,Aut_Ajustes_Manuais!$I:$I,DRE!AL$4,Aut_Ajustes_Manuais!$F:$F,"Seguro Patrimonial")</f>
        <v/>
      </c>
      <c r="AO221" s="241" t="n">
        <v>-240.17</v>
      </c>
      <c r="AP221" s="27" t="n">
        <v>-126.08925</v>
      </c>
      <c r="AQ221" s="28">
        <f>SUMIFS(Aut_BlueMe_Sem_Pedido!$J:$J,Aut_BlueMe_Sem_Pedido!$Q:$Q,DRE!AO$4,Aut_BlueMe_Sem_Pedido!$H:$H,DRE!$A221)+SUMIFS(Aut_Ajustes_Manuais!$G:$G,Aut_Ajustes_Manuais!$I:$I,DRE!AO$4,Aut_Ajustes_Manuais!$F:$F,"Seguro Patrimonial")</f>
        <v/>
      </c>
      <c r="AR221" s="241">
        <f>SUMIFS($H221:$AO221,$H$5:$AO$5,"&lt;"&amp;MONTH(TODAY()),$H$6:$AO$6,"REAL 25")</f>
        <v/>
      </c>
      <c r="AS221" s="27">
        <f>SUMIFS($I221:$AP221,$I$5:$AP$5,"&lt;"&amp;MONTH(TODAY()),$I$6:$AP$6,"ORÇADO ")</f>
        <v/>
      </c>
      <c r="AT221" s="28">
        <f>SUMIFS($J221:$AQ221,$J$5:$AQ$5,"&lt;"&amp;MONTH(TODAY()),$J$6:$AQ$6,"REAL 26")</f>
        <v/>
      </c>
      <c r="AU221" s="241">
        <f>SUM(H221,K221,N221,Q221,T221,W221,Z221,AC221,AF221,AI221,AL221,AO221)</f>
        <v/>
      </c>
      <c r="AV221" s="27">
        <f>SUM(I221,L221,O221,R221,U221,X221,AA221,AD221,AG221,AJ221,AM221,AP221)</f>
        <v/>
      </c>
      <c r="AW221" s="28">
        <f>SUM(J221,M221,P221,S221,V221,Y221,AB221,AE221,AH221,AK221,AN221,AQ221)</f>
        <v/>
      </c>
      <c r="AX221" s="241">
        <f>SUM(H221,K221,N221)</f>
        <v/>
      </c>
      <c r="AY221" s="27">
        <f>SUM(I221,L221,O221)</f>
        <v/>
      </c>
      <c r="AZ221" s="28">
        <f>SUM(J221,M221,P221)</f>
        <v/>
      </c>
      <c r="BA221" s="241">
        <f>SUM(Q221,T221,W221)</f>
        <v/>
      </c>
      <c r="BB221" s="27">
        <f>SUM(R221,U221,X221)</f>
        <v/>
      </c>
      <c r="BC221" s="28">
        <f>SUM(S221,V221,Y221)</f>
        <v/>
      </c>
      <c r="BD221" s="241">
        <f>SUM(Z221,AC221,AF221)</f>
        <v/>
      </c>
      <c r="BE221" s="27">
        <f>SUM(AA221,AD221,AG221)</f>
        <v/>
      </c>
      <c r="BF221" s="28">
        <f>SUM(AB221,AE221,AH221)</f>
        <v/>
      </c>
      <c r="BG221" s="241">
        <f>SUM(AI221,AL221,AO221)</f>
        <v/>
      </c>
      <c r="BH221" s="27">
        <f>SUM(AJ221,AM221,AP221)</f>
        <v/>
      </c>
      <c r="BI221" s="28">
        <f>SUM(AK221,AN221,AQ221)</f>
        <v/>
      </c>
      <c r="BK221" s="442">
        <f>SUM(I221,L221,O221,R221,U221,X221,AA221,AD221,AG221,AJ221,AM221,AP221)</f>
        <v/>
      </c>
      <c r="BL221" s="442">
        <f>BK221-AV221</f>
        <v/>
      </c>
      <c r="BM221" s="442">
        <f>SUM(J221,M221,P221,S221,V221)</f>
        <v/>
      </c>
      <c r="BN221" s="442">
        <f>BM221-AT221</f>
        <v/>
      </c>
      <c r="BP221" s="463">
        <f>_xlfn.FORMULATEXT(V221) &amp; "+SOMASES(Aut_Ajustes_Manuais!$G:$G;Aut_Ajustes_Manuais!$I:$I;DRE!T$4;Aut_Ajustes_Manuais!$F:$F;""" &amp; A221 &amp; """)"</f>
        <v/>
      </c>
    </row>
    <row r="222" outlineLevel="1" ht="16.2" customFormat="1" customHeight="1" s="463">
      <c r="A222" s="22" t="inlineStr">
        <is>
          <t>Arrendamento</t>
        </is>
      </c>
      <c r="B222" s="468" t="n"/>
      <c r="C222" s="24" t="inlineStr">
        <is>
          <t>Estim. Mensal</t>
        </is>
      </c>
      <c r="D222" s="25" t="n"/>
      <c r="E222" s="55" t="n"/>
      <c r="F222" s="41" t="n"/>
      <c r="G222" s="33" t="n"/>
      <c r="H222" s="241" t="n">
        <v>0</v>
      </c>
      <c r="I222" s="27" t="n">
        <v>0</v>
      </c>
      <c r="J222" s="28">
        <f>SUMIFS(Aut_BlueMe_Sem_Pedido!$J:$J,Aut_BlueMe_Sem_Pedido!$Q:$Q,DRE!H$4,Aut_BlueMe_Sem_Pedido!$H:$H,DRE!$A222)+SUMIFS(Aut_Ajustes_Manuais!$G:$G,Aut_Ajustes_Manuais!$I:$I,DRE!H$4,Aut_Ajustes_Manuais!$F:$F,"Arrendamento")</f>
        <v/>
      </c>
      <c r="K222" s="241" t="n">
        <v>0</v>
      </c>
      <c r="L222" s="27" t="n">
        <v>0</v>
      </c>
      <c r="M222" s="28">
        <f>SUMIFS(Aut_BlueMe_Sem_Pedido!$J:$J,Aut_BlueMe_Sem_Pedido!$Q:$Q,DRE!K$4,Aut_BlueMe_Sem_Pedido!$H:$H,DRE!$A222)+SUMIFS(Aut_Ajustes_Manuais!$G:$G,Aut_Ajustes_Manuais!$I:$I,DRE!K$4,Aut_Ajustes_Manuais!$F:$F,"Arrendamento")</f>
        <v/>
      </c>
      <c r="N222" s="241" t="n">
        <v>0</v>
      </c>
      <c r="O222" s="27" t="n">
        <v>0</v>
      </c>
      <c r="P222" s="28">
        <f>SUMIFS(Aut_BlueMe_Sem_Pedido!$J:$J,Aut_BlueMe_Sem_Pedido!$Q:$Q,DRE!N$4,Aut_BlueMe_Sem_Pedido!$H:$H,DRE!$A222)+SUMIFS(Aut_Ajustes_Manuais!$G:$G,Aut_Ajustes_Manuais!$I:$I,DRE!N$4,Aut_Ajustes_Manuais!$F:$F,"Arrendamento")</f>
        <v/>
      </c>
      <c r="Q222" s="241" t="n">
        <v>0</v>
      </c>
      <c r="R222" s="27" t="n">
        <v>0</v>
      </c>
      <c r="S222" s="28">
        <f>SUMIFS(Aut_BlueMe_Sem_Pedido!$J:$J,Aut_BlueMe_Sem_Pedido!$Q:$Q,DRE!Q$4,Aut_BlueMe_Sem_Pedido!$H:$H,DRE!$A222)+SUMIFS(Aut_Ajustes_Manuais!$G:$G,Aut_Ajustes_Manuais!$I:$I,DRE!Q$4,Aut_Ajustes_Manuais!$F:$F,"Arrendamento")</f>
        <v/>
      </c>
      <c r="T222" s="241" t="n">
        <v>0</v>
      </c>
      <c r="U222" s="27" t="n">
        <v>0</v>
      </c>
      <c r="V222" s="28">
        <f>SUMIFS(Aut_BlueMe_Sem_Pedido!$J:$J,Aut_BlueMe_Sem_Pedido!$Q:$Q,DRE!T$4,Aut_BlueMe_Sem_Pedido!$H:$H,DRE!$A222)+SUMIFS(Aut_Ajustes_Manuais!$G:$G,Aut_Ajustes_Manuais!$I:$I,DRE!T$4,Aut_Ajustes_Manuais!$F:$F,"Arrendamento")</f>
        <v/>
      </c>
      <c r="W222" s="241" t="n">
        <v>0</v>
      </c>
      <c r="X222" s="27" t="n">
        <v>0</v>
      </c>
      <c r="Y222" s="28">
        <f>SUMIFS(Aut_BlueMe_Sem_Pedido!$J:$J,Aut_BlueMe_Sem_Pedido!$Q:$Q,DRE!W$4,Aut_BlueMe_Sem_Pedido!$H:$H,DRE!$A222)+SUMIFS(Aut_Ajustes_Manuais!$G:$G,Aut_Ajustes_Manuais!$I:$I,DRE!W$4,Aut_Ajustes_Manuais!$F:$F,"Arrendamento")</f>
        <v/>
      </c>
      <c r="Z222" s="241" t="n">
        <v>0</v>
      </c>
      <c r="AA222" s="27" t="n">
        <v>0</v>
      </c>
      <c r="AB222" s="28">
        <f>SUMIFS(Aut_BlueMe_Sem_Pedido!$J:$J,Aut_BlueMe_Sem_Pedido!$Q:$Q,DRE!Z$4,Aut_BlueMe_Sem_Pedido!$H:$H,DRE!$A222)+SUMIFS(Aut_Ajustes_Manuais!$G:$G,Aut_Ajustes_Manuais!$I:$I,DRE!Z$4,Aut_Ajustes_Manuais!$F:$F,"Arrendamento")</f>
        <v/>
      </c>
      <c r="AC222" s="241" t="n">
        <v>0</v>
      </c>
      <c r="AD222" s="27" t="n">
        <v>0</v>
      </c>
      <c r="AE222" s="28">
        <f>SUMIFS(Aut_BlueMe_Sem_Pedido!$J:$J,Aut_BlueMe_Sem_Pedido!$Q:$Q,DRE!AC$4,Aut_BlueMe_Sem_Pedido!$H:$H,DRE!$A222)+SUMIFS(Aut_Ajustes_Manuais!$G:$G,Aut_Ajustes_Manuais!$I:$I,DRE!AC$4,Aut_Ajustes_Manuais!$F:$F,"Arrendamento")</f>
        <v/>
      </c>
      <c r="AF222" s="241" t="n">
        <v>0</v>
      </c>
      <c r="AG222" s="27" t="n">
        <v>0</v>
      </c>
      <c r="AH222" s="28">
        <f>SUMIFS(Aut_BlueMe_Sem_Pedido!$J:$J,Aut_BlueMe_Sem_Pedido!$Q:$Q,DRE!AF$4,Aut_BlueMe_Sem_Pedido!$H:$H,DRE!$A222)+SUMIFS(Aut_Ajustes_Manuais!$G:$G,Aut_Ajustes_Manuais!$I:$I,DRE!AF$4,Aut_Ajustes_Manuais!$F:$F,"Arrendamento")</f>
        <v/>
      </c>
      <c r="AI222" s="241" t="n">
        <v>0</v>
      </c>
      <c r="AJ222" s="27" t="n">
        <v>0</v>
      </c>
      <c r="AK222" s="28">
        <f>SUMIFS(Aut_BlueMe_Sem_Pedido!$J:$J,Aut_BlueMe_Sem_Pedido!$Q:$Q,DRE!AI$4,Aut_BlueMe_Sem_Pedido!$H:$H,DRE!$A222)+SUMIFS(Aut_Ajustes_Manuais!$G:$G,Aut_Ajustes_Manuais!$I:$I,DRE!AI$4,Aut_Ajustes_Manuais!$F:$F,"Arrendamento")</f>
        <v/>
      </c>
      <c r="AL222" s="241" t="n">
        <v>0</v>
      </c>
      <c r="AM222" s="27" t="n">
        <v>0</v>
      </c>
      <c r="AN222" s="28">
        <f>SUMIFS(Aut_BlueMe_Sem_Pedido!$J:$J,Aut_BlueMe_Sem_Pedido!$Q:$Q,DRE!AL$4,Aut_BlueMe_Sem_Pedido!$H:$H,DRE!$A222)+SUMIFS(Aut_Ajustes_Manuais!$G:$G,Aut_Ajustes_Manuais!$I:$I,DRE!AL$4,Aut_Ajustes_Manuais!$F:$F,"Arrendamento")</f>
        <v/>
      </c>
      <c r="AO222" s="241" t="n">
        <v>0</v>
      </c>
      <c r="AP222" s="27" t="n">
        <v>0</v>
      </c>
      <c r="AQ222" s="28">
        <f>SUMIFS(Aut_BlueMe_Sem_Pedido!$J:$J,Aut_BlueMe_Sem_Pedido!$Q:$Q,DRE!AO$4,Aut_BlueMe_Sem_Pedido!$H:$H,DRE!$A222)+SUMIFS(Aut_Ajustes_Manuais!$G:$G,Aut_Ajustes_Manuais!$I:$I,DRE!AO$4,Aut_Ajustes_Manuais!$F:$F,"Arrendamento")</f>
        <v/>
      </c>
      <c r="AR222" s="241">
        <f>SUMIFS($H222:$AO222,$H$5:$AO$5,"&lt;"&amp;MONTH(TODAY()),$H$6:$AO$6,"REAL 25")</f>
        <v/>
      </c>
      <c r="AS222" s="27">
        <f>SUMIFS($I222:$AP222,$I$5:$AP$5,"&lt;"&amp;MONTH(TODAY()),$I$6:$AP$6,"ORÇADO ")</f>
        <v/>
      </c>
      <c r="AT222" s="28">
        <f>SUMIFS($J222:$AQ222,$J$5:$AQ$5,"&lt;"&amp;MONTH(TODAY()),$J$6:$AQ$6,"REAL 26")</f>
        <v/>
      </c>
      <c r="AU222" s="241">
        <f>SUM(H222,K222,N222,Q222,T222,W222,Z222,AC222,AF222,AI222,AL222,AO222)</f>
        <v/>
      </c>
      <c r="AV222" s="27">
        <f>SUM(I222,L222,O222,R222,U222,X222,AA222,AD222,AG222,AJ222,AM222,AP222)</f>
        <v/>
      </c>
      <c r="AW222" s="28">
        <f>SUM(J222,M222,P222,S222,V222,Y222,AB222,AE222,AH222,AK222,AN222,AQ222)</f>
        <v/>
      </c>
      <c r="AX222" s="241">
        <f>SUM(H222,K222,N222)</f>
        <v/>
      </c>
      <c r="AY222" s="27">
        <f>SUM(I222,L222,O222)</f>
        <v/>
      </c>
      <c r="AZ222" s="28">
        <f>SUM(J222,M222,P222)</f>
        <v/>
      </c>
      <c r="BA222" s="241">
        <f>SUM(Q222,T222,W222)</f>
        <v/>
      </c>
      <c r="BB222" s="27">
        <f>SUM(R222,U222,X222)</f>
        <v/>
      </c>
      <c r="BC222" s="28">
        <f>SUM(S222,V222,Y222)</f>
        <v/>
      </c>
      <c r="BD222" s="241">
        <f>SUM(Z222,AC222,AF222)</f>
        <v/>
      </c>
      <c r="BE222" s="27">
        <f>SUM(AA222,AD222,AG222)</f>
        <v/>
      </c>
      <c r="BF222" s="28">
        <f>SUM(AB222,AE222,AH222)</f>
        <v/>
      </c>
      <c r="BG222" s="241">
        <f>SUM(AI222,AL222,AO222)</f>
        <v/>
      </c>
      <c r="BH222" s="27">
        <f>SUM(AJ222,AM222,AP222)</f>
        <v/>
      </c>
      <c r="BI222" s="28">
        <f>SUM(AK222,AN222,AQ222)</f>
        <v/>
      </c>
      <c r="BK222" s="442">
        <f>SUM(I222,L222,O222,R222,U222,X222,AA222,AD222,AG222,AJ222,AM222,AP222)</f>
        <v/>
      </c>
      <c r="BL222" s="442">
        <f>BK222-AV222</f>
        <v/>
      </c>
      <c r="BM222" s="442">
        <f>SUM(J222,M222,P222,S222,V222)</f>
        <v/>
      </c>
      <c r="BN222" s="442">
        <f>BM222-AT222</f>
        <v/>
      </c>
      <c r="BP222" s="463">
        <f>_xlfn.FORMULATEXT(V222) &amp; "+SOMASES(Aut_Ajustes_Manuais!$G:$G;Aut_Ajustes_Manuais!$I:$I;DRE!T$4;Aut_Ajustes_Manuais!$F:$F;""" &amp; A222 &amp; """)"</f>
        <v/>
      </c>
    </row>
    <row r="223" outlineLevel="1" customFormat="1" s="463">
      <c r="A223" s="22" t="inlineStr">
        <is>
          <t>Taxas publicas administrativas - Ocupação</t>
        </is>
      </c>
      <c r="B223" s="468" t="n"/>
      <c r="C223" s="24" t="inlineStr">
        <is>
          <t>Estim. Mensal</t>
        </is>
      </c>
      <c r="D223" s="111" t="n"/>
      <c r="E223" s="55" t="n"/>
      <c r="F223" s="41" t="n"/>
      <c r="G223" s="33" t="n"/>
      <c r="H223" s="241" t="n">
        <v>0</v>
      </c>
      <c r="I223" s="27" t="n">
        <v>0</v>
      </c>
      <c r="J223" s="28">
        <f>SUMIFS(Aut_BlueMe_Sem_Pedido!$J:$J,Aut_BlueMe_Sem_Pedido!$Q:$Q,DRE!H$4,Aut_BlueMe_Sem_Pedido!$H:$H,DRE!$A223)+SUMIFS(Aut_Ajustes_Manuais!$G:$G,Aut_Ajustes_Manuais!$I:$I,DRE!H$4,Aut_Ajustes_Manuais!$F:$F,"Taxas publicas administrativas - Ocupação")</f>
        <v/>
      </c>
      <c r="K223" s="241" t="n">
        <v>0</v>
      </c>
      <c r="L223" s="27" t="n">
        <v>0</v>
      </c>
      <c r="M223" s="28">
        <f>SUMIFS(Aut_BlueMe_Sem_Pedido!$J:$J,Aut_BlueMe_Sem_Pedido!$Q:$Q,DRE!K$4,Aut_BlueMe_Sem_Pedido!$H:$H,DRE!$A223)+SUMIFS(Aut_Ajustes_Manuais!$G:$G,Aut_Ajustes_Manuais!$I:$I,DRE!K$4,Aut_Ajustes_Manuais!$F:$F,"Taxas publicas administrativas - Ocupação")</f>
        <v/>
      </c>
      <c r="N223" s="241" t="n">
        <v>0</v>
      </c>
      <c r="O223" s="27" t="n">
        <v>0</v>
      </c>
      <c r="P223" s="28">
        <f>SUMIFS(Aut_BlueMe_Sem_Pedido!$J:$J,Aut_BlueMe_Sem_Pedido!$Q:$Q,DRE!N$4,Aut_BlueMe_Sem_Pedido!$H:$H,DRE!$A223)+SUMIFS(Aut_Ajustes_Manuais!$G:$G,Aut_Ajustes_Manuais!$I:$I,DRE!N$4,Aut_Ajustes_Manuais!$F:$F,"Taxas publicas administrativas - Ocupação")</f>
        <v/>
      </c>
      <c r="Q223" s="241" t="n">
        <v>0</v>
      </c>
      <c r="R223" s="27" t="n">
        <v>0</v>
      </c>
      <c r="S223" s="28">
        <f>SUMIFS(Aut_BlueMe_Sem_Pedido!$J:$J,Aut_BlueMe_Sem_Pedido!$Q:$Q,DRE!Q$4,Aut_BlueMe_Sem_Pedido!$H:$H,DRE!$A223)+SUMIFS(Aut_Ajustes_Manuais!$G:$G,Aut_Ajustes_Manuais!$I:$I,DRE!Q$4,Aut_Ajustes_Manuais!$F:$F,"Taxas publicas administrativas - Ocupação")</f>
        <v/>
      </c>
      <c r="T223" s="241" t="n">
        <v>0</v>
      </c>
      <c r="U223" s="27" t="n">
        <v>0</v>
      </c>
      <c r="V223" s="28">
        <f>SUMIFS(Aut_BlueMe_Sem_Pedido!$J:$J,Aut_BlueMe_Sem_Pedido!$Q:$Q,DRE!T$4,Aut_BlueMe_Sem_Pedido!$H:$H,DRE!$A223)+SUMIFS(Aut_Ajustes_Manuais!$G:$G,Aut_Ajustes_Manuais!$I:$I,DRE!T$4,Aut_Ajustes_Manuais!$F:$F,"Taxas publicas administrativas - Ocupação")</f>
        <v/>
      </c>
      <c r="W223" s="241" t="n">
        <v>-226.68</v>
      </c>
      <c r="X223" s="27" t="n">
        <v>-231.2136</v>
      </c>
      <c r="Y223" s="28">
        <f>SUMIFS(Aut_BlueMe_Sem_Pedido!$J:$J,Aut_BlueMe_Sem_Pedido!$Q:$Q,DRE!W$4,Aut_BlueMe_Sem_Pedido!$H:$H,DRE!$A223)+SUMIFS(Aut_Ajustes_Manuais!$G:$G,Aut_Ajustes_Manuais!$I:$I,DRE!W$4,Aut_Ajustes_Manuais!$F:$F,"Taxas publicas administrativas - Ocupação")</f>
        <v/>
      </c>
      <c r="Z223" s="241" t="n">
        <v>0</v>
      </c>
      <c r="AA223" s="27" t="n">
        <v>0</v>
      </c>
      <c r="AB223" s="28">
        <f>SUMIFS(Aut_BlueMe_Sem_Pedido!$J:$J,Aut_BlueMe_Sem_Pedido!$Q:$Q,DRE!Z$4,Aut_BlueMe_Sem_Pedido!$H:$H,DRE!$A223)+SUMIFS(Aut_Ajustes_Manuais!$G:$G,Aut_Ajustes_Manuais!$I:$I,DRE!Z$4,Aut_Ajustes_Manuais!$F:$F,"Taxas publicas administrativas - Ocupação")</f>
        <v/>
      </c>
      <c r="AC223" s="241" t="n">
        <v>0</v>
      </c>
      <c r="AD223" s="27" t="n">
        <v>0</v>
      </c>
      <c r="AE223" s="28">
        <f>SUMIFS(Aut_BlueMe_Sem_Pedido!$J:$J,Aut_BlueMe_Sem_Pedido!$Q:$Q,DRE!AC$4,Aut_BlueMe_Sem_Pedido!$H:$H,DRE!$A223)+SUMIFS(Aut_Ajustes_Manuais!$G:$G,Aut_Ajustes_Manuais!$I:$I,DRE!AC$4,Aut_Ajustes_Manuais!$F:$F,"Taxas publicas administrativas - Ocupação")</f>
        <v/>
      </c>
      <c r="AF223" s="241" t="n">
        <v>0</v>
      </c>
      <c r="AG223" s="27" t="n">
        <v>0</v>
      </c>
      <c r="AH223" s="28">
        <f>SUMIFS(Aut_BlueMe_Sem_Pedido!$J:$J,Aut_BlueMe_Sem_Pedido!$Q:$Q,DRE!AF$4,Aut_BlueMe_Sem_Pedido!$H:$H,DRE!$A223)+SUMIFS(Aut_Ajustes_Manuais!$G:$G,Aut_Ajustes_Manuais!$I:$I,DRE!AF$4,Aut_Ajustes_Manuais!$F:$F,"Taxas publicas administrativas - Ocupação")</f>
        <v/>
      </c>
      <c r="AI223" s="241" t="n">
        <v>0</v>
      </c>
      <c r="AJ223" s="27" t="n">
        <v>0</v>
      </c>
      <c r="AK223" s="28">
        <f>SUMIFS(Aut_BlueMe_Sem_Pedido!$J:$J,Aut_BlueMe_Sem_Pedido!$Q:$Q,DRE!AI$4,Aut_BlueMe_Sem_Pedido!$H:$H,DRE!$A223)+SUMIFS(Aut_Ajustes_Manuais!$G:$G,Aut_Ajustes_Manuais!$I:$I,DRE!AI$4,Aut_Ajustes_Manuais!$F:$F,"Taxas publicas administrativas - Ocupação")</f>
        <v/>
      </c>
      <c r="AL223" s="241" t="n">
        <v>0</v>
      </c>
      <c r="AM223" s="27" t="n">
        <v>0</v>
      </c>
      <c r="AN223" s="28">
        <f>SUMIFS(Aut_BlueMe_Sem_Pedido!$J:$J,Aut_BlueMe_Sem_Pedido!$Q:$Q,DRE!AL$4,Aut_BlueMe_Sem_Pedido!$H:$H,DRE!$A223)+SUMIFS(Aut_Ajustes_Manuais!$G:$G,Aut_Ajustes_Manuais!$I:$I,DRE!AL$4,Aut_Ajustes_Manuais!$F:$F,"Taxas publicas administrativas - Ocupação")</f>
        <v/>
      </c>
      <c r="AO223" s="241" t="n">
        <v>0</v>
      </c>
      <c r="AP223" s="27" t="n">
        <v>0</v>
      </c>
      <c r="AQ223" s="28">
        <f>SUMIFS(Aut_BlueMe_Sem_Pedido!$J:$J,Aut_BlueMe_Sem_Pedido!$Q:$Q,DRE!AO$4,Aut_BlueMe_Sem_Pedido!$H:$H,DRE!$A223)+SUMIFS(Aut_Ajustes_Manuais!$G:$G,Aut_Ajustes_Manuais!$I:$I,DRE!AO$4,Aut_Ajustes_Manuais!$F:$F,"Taxas publicas administrativas - Ocupação")</f>
        <v/>
      </c>
      <c r="AR223" s="241">
        <f>SUMIFS($H223:$AO223,$H$5:$AO$5,"&lt;"&amp;MONTH(TODAY()),$H$6:$AO$6,"REAL 25")</f>
        <v/>
      </c>
      <c r="AS223" s="27">
        <f>SUMIFS($I223:$AP223,$I$5:$AP$5,"&lt;"&amp;MONTH(TODAY()),$I$6:$AP$6,"ORÇADO ")</f>
        <v/>
      </c>
      <c r="AT223" s="28">
        <f>SUMIFS($J223:$AQ223,$J$5:$AQ$5,"&lt;"&amp;MONTH(TODAY()),$J$6:$AQ$6,"REAL 26")</f>
        <v/>
      </c>
      <c r="AU223" s="241">
        <f>SUM(H223,K223,N223,Q223,T223,W223,Z223,AC223,AF223,AI223,AL223,AO223)</f>
        <v/>
      </c>
      <c r="AV223" s="27">
        <f>SUM(I223,L223,O223,R223,U223,X223,AA223,AD223,AG223,AJ223,AM223,AP223)</f>
        <v/>
      </c>
      <c r="AW223" s="28">
        <f>SUM(J223,M223,P223,S223,V223,Y223,AB223,AE223,AH223,AK223,AN223,AQ223)</f>
        <v/>
      </c>
      <c r="AX223" s="241">
        <f>SUM(H223,K223,N223)</f>
        <v/>
      </c>
      <c r="AY223" s="27">
        <f>SUM(I223,L223,O223)</f>
        <v/>
      </c>
      <c r="AZ223" s="28">
        <f>SUM(J223,M223,P223)</f>
        <v/>
      </c>
      <c r="BA223" s="241">
        <f>SUM(Q223,T223,W223)</f>
        <v/>
      </c>
      <c r="BB223" s="27">
        <f>SUM(R223,U223,X223)</f>
        <v/>
      </c>
      <c r="BC223" s="28">
        <f>SUM(S223,V223,Y223)</f>
        <v/>
      </c>
      <c r="BD223" s="241">
        <f>SUM(Z223,AC223,AF223)</f>
        <v/>
      </c>
      <c r="BE223" s="27">
        <f>SUM(AA223,AD223,AG223)</f>
        <v/>
      </c>
      <c r="BF223" s="28">
        <f>SUM(AB223,AE223,AH223)</f>
        <v/>
      </c>
      <c r="BG223" s="241">
        <f>SUM(AI223,AL223,AO223)</f>
        <v/>
      </c>
      <c r="BH223" s="27">
        <f>SUM(AJ223,AM223,AP223)</f>
        <v/>
      </c>
      <c r="BI223" s="28">
        <f>SUM(AK223,AN223,AQ223)</f>
        <v/>
      </c>
      <c r="BK223" s="442">
        <f>SUM(I223,L223,O223,R223,U223,X223,AA223,AD223,AG223,AJ223,AM223,AP223)</f>
        <v/>
      </c>
      <c r="BL223" s="442">
        <f>BK223-AV223</f>
        <v/>
      </c>
      <c r="BM223" s="442">
        <f>SUM(J223,M223,P223,S223,V223)</f>
        <v/>
      </c>
      <c r="BN223" s="442">
        <f>BM223-AT223</f>
        <v/>
      </c>
      <c r="BP223" s="463">
        <f>_xlfn.FORMULATEXT(V223) &amp; "+SOMASES(Aut_Ajustes_Manuais!$G:$G;Aut_Ajustes_Manuais!$I:$I;DRE!T$4;Aut_Ajustes_Manuais!$F:$F;""" &amp; A223 &amp; """)"</f>
        <v/>
      </c>
    </row>
    <row r="224">
      <c r="A224" s="71" t="inlineStr">
        <is>
          <t>% sobre Receita Bruta</t>
        </is>
      </c>
      <c r="B224" s="59" t="n"/>
      <c r="C224" s="60" t="n"/>
      <c r="D224" s="61" t="n"/>
      <c r="E224" s="62" t="n"/>
      <c r="F224" s="63" t="n"/>
      <c r="G224" s="47" t="n"/>
      <c r="H224" s="245" t="n">
        <v>-0.05828202369811491</v>
      </c>
      <c r="I224" s="50" t="n">
        <v>-0.05536764125587224</v>
      </c>
      <c r="J224" s="51">
        <f>IFERROR(J216/J8,0)</f>
        <v/>
      </c>
      <c r="K224" s="245" t="n">
        <v>-0.06251062575578334</v>
      </c>
      <c r="L224" s="50" t="n">
        <v>-0.05491190530580903</v>
      </c>
      <c r="M224" s="51">
        <f>IFERROR(M216/M8,0)</f>
        <v/>
      </c>
      <c r="N224" s="245" t="n">
        <v>-0.05756440366567411</v>
      </c>
      <c r="O224" s="50" t="n">
        <v>-0.05183055332477132</v>
      </c>
      <c r="P224" s="51">
        <f>IFERROR(P216/P8,0)</f>
        <v/>
      </c>
      <c r="Q224" s="245" t="n">
        <v>-0.05504636799767638</v>
      </c>
      <c r="R224" s="50" t="n">
        <v>-0.0531402679216707</v>
      </c>
      <c r="S224" s="51">
        <f>IFERROR(S216/S8,0)</f>
        <v/>
      </c>
      <c r="T224" s="245" t="n">
        <v>-0.04735577292057975</v>
      </c>
      <c r="U224" s="50" t="n">
        <v>-0.05025105820844243</v>
      </c>
      <c r="V224" s="51">
        <f>IFERROR(V216/V8,0)</f>
        <v/>
      </c>
      <c r="W224" s="245" t="n">
        <v>-0.0565000583200025</v>
      </c>
      <c r="X224" s="50" t="n">
        <v>-0.0529211208007709</v>
      </c>
      <c r="Y224" s="51">
        <f>IFERROR(Y216/Y8,0)</f>
        <v/>
      </c>
      <c r="Z224" s="245" t="n">
        <v>-0.04287384086638053</v>
      </c>
      <c r="AA224" s="50" t="n">
        <v>-0.04721487967524562</v>
      </c>
      <c r="AB224" s="51">
        <f>IFERROR(AB216/AB8,0)</f>
        <v/>
      </c>
      <c r="AC224" s="245" t="n">
        <v>-0.04724010812984257</v>
      </c>
      <c r="AD224" s="50" t="n">
        <v>-0.04978220825919748</v>
      </c>
      <c r="AE224" s="51">
        <f>IFERROR(AE216/AE8,0)</f>
        <v/>
      </c>
      <c r="AF224" s="245" t="n">
        <v>-0.05257157871354981</v>
      </c>
      <c r="AG224" s="50" t="n">
        <v>-0.05145360636761715</v>
      </c>
      <c r="AH224" s="51">
        <f>IFERROR(AH216/AH8,0)</f>
        <v/>
      </c>
      <c r="AI224" s="245" t="n">
        <v>-0.03917961244420938</v>
      </c>
      <c r="AJ224" s="50" t="n">
        <v>-0.05050775709078351</v>
      </c>
      <c r="AK224" s="51">
        <f>IFERROR(AK216/AK8,0)</f>
        <v/>
      </c>
      <c r="AL224" s="245" t="n">
        <v>-0.04963358439650091</v>
      </c>
      <c r="AM224" s="50" t="n">
        <v>-0.05052182184975561</v>
      </c>
      <c r="AN224" s="51">
        <f>IFERROR(AN216/AN8,0)</f>
        <v/>
      </c>
      <c r="AO224" s="245" t="n">
        <v>-0.0469591555689605</v>
      </c>
      <c r="AP224" s="50" t="n">
        <v>-0.04904079989523679</v>
      </c>
      <c r="AQ224" s="51">
        <f>IFERROR(AQ216/AQ8,0)</f>
        <v/>
      </c>
      <c r="AR224" s="245">
        <f>IFERROR(AR216/AR8,0)</f>
        <v/>
      </c>
      <c r="AS224" s="50">
        <f>IFERROR(AS216/AS8,0)</f>
        <v/>
      </c>
      <c r="AT224" s="51">
        <f>IFERROR(AT216/AT8,0)</f>
        <v/>
      </c>
      <c r="AU224" s="245">
        <f>IFERROR(AU216/AU8,0)</f>
        <v/>
      </c>
      <c r="AV224" s="50">
        <f>IFERROR(AV216/AV8,0)</f>
        <v/>
      </c>
      <c r="AW224" s="51">
        <f>IFERROR(AW216/AW8,0)</f>
        <v/>
      </c>
      <c r="AX224" s="245">
        <f>IFERROR(AX216/AX8,0)</f>
        <v/>
      </c>
      <c r="AY224" s="50">
        <f>IFERROR(AY216/AY8,0)</f>
        <v/>
      </c>
      <c r="AZ224" s="51">
        <f>IFERROR(AZ216/AZ8,0)</f>
        <v/>
      </c>
      <c r="BA224" s="245">
        <f>IFERROR(BA216/BA8,0)</f>
        <v/>
      </c>
      <c r="BB224" s="50">
        <f>IFERROR(BB216/BB8,0)</f>
        <v/>
      </c>
      <c r="BC224" s="51">
        <f>IFERROR(BC216/BC8,0)</f>
        <v/>
      </c>
      <c r="BD224" s="245">
        <f>IFERROR(BD216/BD8,0)</f>
        <v/>
      </c>
      <c r="BE224" s="50">
        <f>IFERROR(BE216/BE8,0)</f>
        <v/>
      </c>
      <c r="BF224" s="51">
        <f>IFERROR(BF216/BF8,0)</f>
        <v/>
      </c>
      <c r="BG224" s="245">
        <f>IFERROR(BG216/BG8,0)</f>
        <v/>
      </c>
      <c r="BH224" s="50">
        <f>IFERROR(BH216/BH8,0)</f>
        <v/>
      </c>
      <c r="BI224" s="51">
        <f>IFERROR(BI216/BI8,0)</f>
        <v/>
      </c>
      <c r="BK224" s="442">
        <f>SUM(I224,L224,O224,R224,U224,X224,AA224,AD224,AG224,AJ224,AM224,AP224)</f>
        <v/>
      </c>
      <c r="BL224" s="442">
        <f>BK224-AV224</f>
        <v/>
      </c>
      <c r="BM224" s="442">
        <f>SUM(J224,M224,P224,S224,V224)</f>
        <v/>
      </c>
      <c r="BN224" s="442">
        <f>BM224-AT224</f>
        <v/>
      </c>
    </row>
    <row r="225">
      <c r="A225" s="18" t="n"/>
      <c r="E225" s="16" t="n"/>
      <c r="F225" s="17" t="n"/>
      <c r="H225" s="261" t="n"/>
      <c r="I225" s="233" t="n"/>
      <c r="J225" s="112" t="n"/>
      <c r="K225" s="261" t="n"/>
      <c r="L225" s="233" t="n"/>
      <c r="M225" s="112" t="n"/>
      <c r="N225" s="261" t="n"/>
      <c r="O225" s="233" t="n"/>
      <c r="P225" s="112" t="n"/>
      <c r="Q225" s="261" t="n"/>
      <c r="R225" s="233" t="n"/>
      <c r="S225" s="112" t="n"/>
      <c r="T225" s="261" t="n"/>
      <c r="U225" s="233" t="n"/>
      <c r="V225" s="112" t="n"/>
      <c r="W225" s="261" t="n"/>
      <c r="X225" s="233" t="n"/>
      <c r="Y225" s="112" t="n"/>
      <c r="Z225" s="261" t="n"/>
      <c r="AA225" s="233" t="n"/>
      <c r="AB225" s="112" t="n"/>
      <c r="AC225" s="261" t="n"/>
      <c r="AD225" s="233" t="n"/>
      <c r="AE225" s="112" t="n"/>
      <c r="AF225" s="261" t="n"/>
      <c r="AG225" s="233" t="n"/>
      <c r="AH225" s="112" t="n"/>
      <c r="AI225" s="261" t="n"/>
      <c r="AJ225" s="233" t="n"/>
      <c r="AK225" s="112" t="n"/>
      <c r="AL225" s="261" t="n"/>
      <c r="AM225" s="233" t="n"/>
      <c r="AN225" s="112" t="n"/>
      <c r="AO225" s="261" t="n"/>
      <c r="AP225" s="233" t="n"/>
      <c r="AQ225" s="112" t="n"/>
      <c r="AR225" s="261" t="n"/>
      <c r="AS225" s="233" t="n"/>
      <c r="AT225" s="112" t="n"/>
      <c r="AU225" s="261" t="n"/>
      <c r="AV225" s="233" t="n"/>
      <c r="AW225" s="112" t="n"/>
      <c r="AX225" s="261" t="n"/>
      <c r="AY225" s="233" t="n"/>
      <c r="AZ225" s="112" t="n"/>
      <c r="BA225" s="261" t="n"/>
      <c r="BB225" s="233" t="n"/>
      <c r="BC225" s="112" t="n"/>
      <c r="BD225" s="261" t="n"/>
      <c r="BE225" s="233" t="n"/>
      <c r="BF225" s="112" t="n"/>
      <c r="BG225" s="261" t="n"/>
      <c r="BH225" s="233" t="n"/>
      <c r="BI225" s="112" t="n"/>
      <c r="BK225" s="442">
        <f>SUM(I225,L225,O225,R225,U225,X225,AA225,AD225,AG225,AJ225,AM225,AP225)</f>
        <v/>
      </c>
      <c r="BL225" s="442">
        <f>BK225-AV225</f>
        <v/>
      </c>
      <c r="BM225" s="442">
        <f>SUM(J225,M225,P225,S225,V225)</f>
        <v/>
      </c>
      <c r="BN225" s="442">
        <f>BM225-AT225</f>
        <v/>
      </c>
    </row>
    <row r="226">
      <c r="A226" s="39" t="inlineStr">
        <is>
          <t>Utilidades</t>
        </is>
      </c>
      <c r="C226" s="40" t="inlineStr">
        <is>
          <t>Premissas</t>
        </is>
      </c>
      <c r="D226" s="40" t="inlineStr">
        <is>
          <t>Valores</t>
        </is>
      </c>
      <c r="E226" s="40" t="inlineStr">
        <is>
          <t>Acréscimo</t>
        </is>
      </c>
      <c r="F226" s="41" t="n"/>
      <c r="H226" s="244">
        <f>SUM(H227:H240)</f>
        <v/>
      </c>
      <c r="I226" s="42">
        <f>SUM(I227:I240)</f>
        <v/>
      </c>
      <c r="J226" s="43">
        <f>SUM(J227:J240)</f>
        <v/>
      </c>
      <c r="K226" s="244">
        <f>SUM(K227:K240)</f>
        <v/>
      </c>
      <c r="L226" s="42">
        <f>SUM(L227:L240)</f>
        <v/>
      </c>
      <c r="M226" s="430">
        <f>SUM(M227:M240)</f>
        <v/>
      </c>
      <c r="N226" s="244">
        <f>SUM(N227:N240)</f>
        <v/>
      </c>
      <c r="O226" s="42">
        <f>SUM(O227:O240)</f>
        <v/>
      </c>
      <c r="P226" s="43">
        <f>SUM(P227:P240)</f>
        <v/>
      </c>
      <c r="Q226" s="244">
        <f>SUM(Q227:Q240)</f>
        <v/>
      </c>
      <c r="R226" s="42">
        <f>SUM(R227:R240)</f>
        <v/>
      </c>
      <c r="S226" s="43">
        <f>SUM(S227:S240)</f>
        <v/>
      </c>
      <c r="T226" s="244">
        <f>SUM(T227:T240)</f>
        <v/>
      </c>
      <c r="U226" s="42">
        <f>SUM(U227:U240)</f>
        <v/>
      </c>
      <c r="V226" s="43">
        <f>SUM(V227:V240)</f>
        <v/>
      </c>
      <c r="W226" s="244">
        <f>SUM(W227:W240)</f>
        <v/>
      </c>
      <c r="X226" s="42">
        <f>SUM(X227:X240)</f>
        <v/>
      </c>
      <c r="Y226" s="43">
        <f>SUM(Y227:Y240)</f>
        <v/>
      </c>
      <c r="Z226" s="244">
        <f>SUM(Z227:Z240)</f>
        <v/>
      </c>
      <c r="AA226" s="42">
        <f>SUM(AA227:AA240)</f>
        <v/>
      </c>
      <c r="AB226" s="43">
        <f>SUM(AB227:AB240)</f>
        <v/>
      </c>
      <c r="AC226" s="244">
        <f>SUM(AC227:AC240)</f>
        <v/>
      </c>
      <c r="AD226" s="42">
        <f>SUM(AD227:AD240)</f>
        <v/>
      </c>
      <c r="AE226" s="43">
        <f>SUM(AE227:AE240)</f>
        <v/>
      </c>
      <c r="AF226" s="244">
        <f>SUM(AF227:AF240)</f>
        <v/>
      </c>
      <c r="AG226" s="42">
        <f>SUM(AG227:AG240)</f>
        <v/>
      </c>
      <c r="AH226" s="43">
        <f>SUM(AH227:AH240)</f>
        <v/>
      </c>
      <c r="AI226" s="244">
        <f>SUM(AI227:AI240)</f>
        <v/>
      </c>
      <c r="AJ226" s="42">
        <f>SUM(AJ227:AJ240)</f>
        <v/>
      </c>
      <c r="AK226" s="43">
        <f>SUM(AK227:AK240)</f>
        <v/>
      </c>
      <c r="AL226" s="244">
        <f>SUM(AL227:AL240)</f>
        <v/>
      </c>
      <c r="AM226" s="42">
        <f>SUM(AM227:AM240)</f>
        <v/>
      </c>
      <c r="AN226" s="43">
        <f>SUM(AN227:AN240)</f>
        <v/>
      </c>
      <c r="AO226" s="244">
        <f>SUM(AO227:AO240)</f>
        <v/>
      </c>
      <c r="AP226" s="42">
        <f>SUM(AP227:AP240)</f>
        <v/>
      </c>
      <c r="AQ226" s="43">
        <f>SUM(AQ227:AQ240)</f>
        <v/>
      </c>
      <c r="AR226" s="244">
        <f>SUM(AR227:AR240)</f>
        <v/>
      </c>
      <c r="AS226" s="42">
        <f>SUM(AS227:AS240)</f>
        <v/>
      </c>
      <c r="AT226" s="43">
        <f>SUM(AT227:AT240)</f>
        <v/>
      </c>
      <c r="AU226" s="244">
        <f>SUM(AU227:AU240)</f>
        <v/>
      </c>
      <c r="AV226" s="42">
        <f>SUM(AV227:AV240)</f>
        <v/>
      </c>
      <c r="AW226" s="43">
        <f>SUM(AW227:AW240)</f>
        <v/>
      </c>
      <c r="AX226" s="244">
        <f>SUM(AX227:AX240)</f>
        <v/>
      </c>
      <c r="AY226" s="42">
        <f>SUM(AY227:AY240)</f>
        <v/>
      </c>
      <c r="AZ226" s="43">
        <f>SUM(AZ227:AZ240)</f>
        <v/>
      </c>
      <c r="BA226" s="244">
        <f>SUM(BA227:BA240)</f>
        <v/>
      </c>
      <c r="BB226" s="42">
        <f>SUM(BB227:BB240)</f>
        <v/>
      </c>
      <c r="BC226" s="43">
        <f>SUM(BC227:BC240)</f>
        <v/>
      </c>
      <c r="BD226" s="244">
        <f>SUM(BD227:BD240)</f>
        <v/>
      </c>
      <c r="BE226" s="42">
        <f>SUM(BE227:BE240)</f>
        <v/>
      </c>
      <c r="BF226" s="43">
        <f>SUM(BF227:BF240)</f>
        <v/>
      </c>
      <c r="BG226" s="244">
        <f>SUM(BG227:BG240)</f>
        <v/>
      </c>
      <c r="BH226" s="42">
        <f>SUM(BH227:BH240)</f>
        <v/>
      </c>
      <c r="BI226" s="43">
        <f>SUM(BI227:BI240)</f>
        <v/>
      </c>
      <c r="BK226" s="442">
        <f>SUM(I226,L226,O226,R226,U226,X226,AA226,AD226,AG226,AJ226,AM226,AP226)</f>
        <v/>
      </c>
      <c r="BL226" s="442">
        <f>BK226-AV226</f>
        <v/>
      </c>
      <c r="BM226" s="442">
        <f>SUM(J226,M226,P226,S226,V226)</f>
        <v/>
      </c>
      <c r="BN226" s="442">
        <f>BM226-AT226</f>
        <v/>
      </c>
    </row>
    <row r="227" outlineLevel="1" customFormat="1" s="463">
      <c r="A227" s="22" t="inlineStr">
        <is>
          <t>Agua/Esgoto</t>
        </is>
      </c>
      <c r="B227" s="23" t="n"/>
      <c r="C227" s="24" t="inlineStr">
        <is>
          <t>Estim. Mensal</t>
        </is>
      </c>
      <c r="D227" s="113" t="n">
        <v>-14800</v>
      </c>
      <c r="E227" s="114" t="n">
        <v>-0.0008</v>
      </c>
      <c r="F227" s="56" t="n"/>
      <c r="G227" s="33" t="n"/>
      <c r="H227" s="241" t="n">
        <v>-11563.84</v>
      </c>
      <c r="I227" s="27" t="n">
        <v>-15754.7939895434</v>
      </c>
      <c r="J227" s="28">
        <f>SUMIFS(Aut_BlueMe_Sem_Pedido!$J:$J,Aut_BlueMe_Sem_Pedido!$Q:$Q,DRE!H$4,Aut_BlueMe_Sem_Pedido!$H:$H,DRE!$A227)+SUMIFS(Aut_Ajustes_Manuais!$G:$G,Aut_Ajustes_Manuais!$I:$I,DRE!H$4,Aut_Ajustes_Manuais!$F:$F,"Agua/Esgoto")</f>
        <v/>
      </c>
      <c r="K227" s="241" t="n">
        <v>-9327.040000000001</v>
      </c>
      <c r="L227" s="27" t="n">
        <v>-15772.260897056</v>
      </c>
      <c r="M227" s="428">
        <f>SUMIFS(Aut_BlueMe_Sem_Pedido!$J:$J,Aut_BlueMe_Sem_Pedido!$Q:$Q,DRE!K$4,Aut_BlueMe_Sem_Pedido!$H:$H,DRE!$A227)+SUMIFS(Aut_Ajustes_Manuais!$G:$G,Aut_Ajustes_Manuais!$I:$I,DRE!K$4,Aut_Ajustes_Manuais!$F:$F,"Agua/Esgoto")</f>
        <v/>
      </c>
      <c r="N227" s="241" t="n">
        <v>-13800.64</v>
      </c>
      <c r="O227" s="27" t="n">
        <v>-15909.494158928</v>
      </c>
      <c r="P227" s="27">
        <f>SUMIFS(Aut_BlueMe_Sem_Pedido!$J:$J,Aut_BlueMe_Sem_Pedido!$Q:$Q,DRE!N$4,Aut_BlueMe_Sem_Pedido!$H:$H,DRE!$A227)+SUMIFS(Aut_Ajustes_Manuais!$G:$G,Aut_Ajustes_Manuais!$I:$I,DRE!N$4,Aut_Ajustes_Manuais!$F:$F,"Agua/Esgoto")</f>
        <v/>
      </c>
      <c r="Q227" s="241" t="n">
        <v>-14778.96</v>
      </c>
      <c r="R227" s="27" t="n">
        <v>-15846.697967456</v>
      </c>
      <c r="S227" s="27">
        <f>SUMIFS(Aut_BlueMe_Sem_Pedido!$J:$J,Aut_BlueMe_Sem_Pedido!$Q:$Q,DRE!Q$4,Aut_BlueMe_Sem_Pedido!$H:$H,DRE!$A227)+SUMIFS(Aut_Ajustes_Manuais!$G:$G,Aut_Ajustes_Manuais!$I:$I,DRE!Q$4,Aut_Ajustes_Manuais!$F:$F,"Agua/Esgoto")</f>
        <v/>
      </c>
      <c r="T227" s="241" t="n">
        <v>-12626.16</v>
      </c>
      <c r="U227" s="27" t="n">
        <v>-15996.029913632</v>
      </c>
      <c r="V227" s="28">
        <f>SUMIFS(Aut_BlueMe_Sem_Pedido!$J:$J,Aut_BlueMe_Sem_Pedido!$Q:$Q,DRE!T$4,Aut_BlueMe_Sem_Pedido!$H:$H,DRE!$A227)+SUMIFS(Aut_Ajustes_Manuais!$G:$G,Aut_Ajustes_Manuais!$I:$I,DRE!T$4,Aut_Ajustes_Manuais!$F:$F,"Agua/Esgoto")</f>
        <v/>
      </c>
      <c r="W227" s="241" t="n">
        <v>-13104.56</v>
      </c>
      <c r="X227" s="27" t="n">
        <v>-15864.775256504</v>
      </c>
      <c r="Y227" s="28">
        <f>SUMIFS(Aut_BlueMe_Sem_Pedido!$J:$J,Aut_BlueMe_Sem_Pedido!$Q:$Q,DRE!W$4,Aut_BlueMe_Sem_Pedido!$H:$H,DRE!$A227)+SUMIFS(Aut_Ajustes_Manuais!$G:$G,Aut_Ajustes_Manuais!$I:$I,DRE!W$4,Aut_Ajustes_Manuais!$F:$F,"Agua/Esgoto")</f>
        <v/>
      </c>
      <c r="Z227" s="241" t="n">
        <v>-12865.36</v>
      </c>
      <c r="AA227" s="27" t="n">
        <v>-16206.973028968</v>
      </c>
      <c r="AB227" s="28">
        <f>SUMIFS(Aut_BlueMe_Sem_Pedido!$J:$J,Aut_BlueMe_Sem_Pedido!$Q:$Q,DRE!Z$4,Aut_BlueMe_Sem_Pedido!$H:$H,DRE!$A227)+SUMIFS(Aut_Ajustes_Manuais!$G:$G,Aut_Ajustes_Manuais!$I:$I,DRE!Z$4,Aut_Ajustes_Manuais!$F:$F,"Agua/Esgoto")</f>
        <v/>
      </c>
      <c r="AC227" s="241" t="n">
        <v>-16453.36</v>
      </c>
      <c r="AD227" s="27" t="n">
        <v>-16024.376524736</v>
      </c>
      <c r="AE227" s="28">
        <f>SUMIFS(Aut_BlueMe_Sem_Pedido!$J:$J,Aut_BlueMe_Sem_Pedido!$Q:$Q,DRE!AC$4,Aut_BlueMe_Sem_Pedido!$H:$H,DRE!$A227)+SUMIFS(Aut_Ajustes_Manuais!$G:$G,Aut_Ajustes_Manuais!$I:$I,DRE!AC$4,Aut_Ajustes_Manuais!$F:$F,"Agua/Esgoto")</f>
        <v/>
      </c>
      <c r="AF227" s="241" t="n">
        <v>-15376.96</v>
      </c>
      <c r="AG227" s="27" t="n">
        <v>-15928.988338136</v>
      </c>
      <c r="AH227" s="28">
        <f>SUMIFS(Aut_BlueMe_Sem_Pedido!$J:$J,Aut_BlueMe_Sem_Pedido!$Q:$Q,DRE!AF$4,Aut_BlueMe_Sem_Pedido!$H:$H,DRE!$A227)+SUMIFS(Aut_Ajustes_Manuais!$G:$G,Aut_Ajustes_Manuais!$I:$I,DRE!AF$4,Aut_Ajustes_Manuais!$F:$F,"Agua/Esgoto")</f>
        <v/>
      </c>
      <c r="AI227" s="241" t="n">
        <v>-14420.16</v>
      </c>
      <c r="AJ227" s="27" t="n">
        <v>-15981.059015512</v>
      </c>
      <c r="AK227" s="28">
        <f>SUMIFS(Aut_BlueMe_Sem_Pedido!$J:$J,Aut_BlueMe_Sem_Pedido!$Q:$Q,DRE!AI$4,Aut_BlueMe_Sem_Pedido!$H:$H,DRE!$A227)+SUMIFS(Aut_Ajustes_Manuais!$G:$G,Aut_Ajustes_Manuais!$I:$I,DRE!AI$4,Aut_Ajustes_Manuais!$F:$F,"Agua/Esgoto")</f>
        <v/>
      </c>
      <c r="AL227" s="241" t="n">
        <v>-14420.16</v>
      </c>
      <c r="AM227" s="27" t="n">
        <v>-15980.249569328</v>
      </c>
      <c r="AN227" s="28">
        <f>SUMIFS(Aut_BlueMe_Sem_Pedido!$J:$J,Aut_BlueMe_Sem_Pedido!$Q:$Q,DRE!AL$4,Aut_BlueMe_Sem_Pedido!$H:$H,DRE!$A227)+SUMIFS(Aut_Ajustes_Manuais!$G:$G,Aut_Ajustes_Manuais!$I:$I,DRE!AL$4,Aut_Ajustes_Manuais!$F:$F,"Agua/Esgoto")</f>
        <v/>
      </c>
      <c r="AO227" s="241" t="n">
        <v>-14180.96</v>
      </c>
      <c r="AP227" s="27" t="n">
        <v>-16072.051149808</v>
      </c>
      <c r="AQ227" s="28">
        <f>SUMIFS(Aut_BlueMe_Sem_Pedido!$J:$J,Aut_BlueMe_Sem_Pedido!$Q:$Q,DRE!AO$4,Aut_BlueMe_Sem_Pedido!$H:$H,DRE!$A227)+SUMIFS(Aut_Ajustes_Manuais!$G:$G,Aut_Ajustes_Manuais!$I:$I,DRE!AO$4,Aut_Ajustes_Manuais!$F:$F,"Agua/Esgoto")</f>
        <v/>
      </c>
      <c r="AR227" s="241">
        <f>SUMIFS($H227:$AO227,$H$5:$AO$5,"&lt;"&amp;MONTH(TODAY()),$H$6:$AO$6,"REAL 25")</f>
        <v/>
      </c>
      <c r="AS227" s="27">
        <f>SUMIFS($I227:$AP227,$I$5:$AP$5,"&lt;"&amp;MONTH(TODAY()),$I$6:$AP$6,"ORÇADO ")</f>
        <v/>
      </c>
      <c r="AT227" s="28">
        <f>SUMIFS($J227:$AQ227,$J$5:$AQ$5,"&lt;"&amp;MONTH(TODAY()),$J$6:$AQ$6,"REAL 26")</f>
        <v/>
      </c>
      <c r="AU227" s="241">
        <f>SUM(H227,K227,N227,Q227,T227,W227,Z227,AC227,AF227,AI227,AL227,AO227)</f>
        <v/>
      </c>
      <c r="AV227" s="27">
        <f>SUM(I227,L227,O227,R227,U227,X227,AA227,AD227,AG227,AJ227,AM227,AP227)</f>
        <v/>
      </c>
      <c r="AW227" s="28">
        <f>SUM(J227,M227,P227,S227,V227,Y227,AB227,AE227,AH227,AK227,AN227,AQ227)</f>
        <v/>
      </c>
      <c r="AX227" s="241">
        <f>SUM(H227,K227,N227)</f>
        <v/>
      </c>
      <c r="AY227" s="27">
        <f>SUM(I227,L227,O227)</f>
        <v/>
      </c>
      <c r="AZ227" s="28">
        <f>SUM(J227,M227,P227)</f>
        <v/>
      </c>
      <c r="BA227" s="241">
        <f>SUM(Q227,T227,W227)</f>
        <v/>
      </c>
      <c r="BB227" s="27">
        <f>SUM(R227,U227,X227)</f>
        <v/>
      </c>
      <c r="BC227" s="28">
        <f>SUM(S227,V227,Y227)</f>
        <v/>
      </c>
      <c r="BD227" s="241">
        <f>SUM(Z227,AC227,AF227)</f>
        <v/>
      </c>
      <c r="BE227" s="27">
        <f>SUM(AA227,AD227,AG227)</f>
        <v/>
      </c>
      <c r="BF227" s="28">
        <f>SUM(AB227,AE227,AH227)</f>
        <v/>
      </c>
      <c r="BG227" s="241">
        <f>SUM(AI227,AL227,AO227)</f>
        <v/>
      </c>
      <c r="BH227" s="27">
        <f>SUM(AJ227,AM227,AP227)</f>
        <v/>
      </c>
      <c r="BI227" s="28">
        <f>SUM(AK227,AN227,AQ227)</f>
        <v/>
      </c>
      <c r="BK227" s="442">
        <f>SUM(I227,L227,O227,R227,U227,X227,AA227,AD227,AG227,AJ227,AM227,AP227)</f>
        <v/>
      </c>
      <c r="BL227" s="442">
        <f>BK227-AV227</f>
        <v/>
      </c>
      <c r="BM227" s="442">
        <f>SUM(J227,M227,P227,S227,V227)</f>
        <v/>
      </c>
      <c r="BN227" s="442">
        <f>BM227-AT227</f>
        <v/>
      </c>
      <c r="BP227" s="463">
        <f>_xlfn.FORMULATEXT(V227) &amp; "+SOMASES(Aut_Ajustes_Manuais!$G:$G;Aut_Ajustes_Manuais!$I:$I;DRE!T$4;Aut_Ajustes_Manuais!$F:$F;""" &amp; A227 &amp; """)"</f>
        <v/>
      </c>
    </row>
    <row r="228" outlineLevel="1" customFormat="1" s="463">
      <c r="A228" s="22" t="inlineStr">
        <is>
          <t>Energia Eletrica</t>
        </is>
      </c>
      <c r="B228" s="23" t="n"/>
      <c r="C228" s="24" t="inlineStr">
        <is>
          <t>Estim. Mensal</t>
        </is>
      </c>
      <c r="D228" s="113" t="n">
        <v>-6600</v>
      </c>
      <c r="E228" s="114" t="n"/>
      <c r="F228" s="56" t="n"/>
      <c r="G228" s="33" t="n"/>
      <c r="H228" s="241" t="n">
        <v>-6600</v>
      </c>
      <c r="I228" s="27" t="n">
        <v>-6600</v>
      </c>
      <c r="J228" s="28">
        <f>SUMIFS(Aut_BlueMe_Sem_Pedido!$J:$J,Aut_BlueMe_Sem_Pedido!$Q:$Q,DRE!H$4,Aut_BlueMe_Sem_Pedido!$H:$H,DRE!$A228)+SUMIFS(Aut_Ajustes_Manuais!$G:$G,Aut_Ajustes_Manuais!$I:$I,DRE!H$4,Aut_Ajustes_Manuais!$F:$F,"Energia Eletrica")</f>
        <v/>
      </c>
      <c r="K228" s="241" t="n">
        <v>-6600</v>
      </c>
      <c r="L228" s="27" t="n">
        <v>-6600</v>
      </c>
      <c r="M228" s="428">
        <f>SUMIFS(Aut_BlueMe_Sem_Pedido!$J:$J,Aut_BlueMe_Sem_Pedido!$Q:$Q,DRE!K$4,Aut_BlueMe_Sem_Pedido!$H:$H,DRE!$A228)+SUMIFS(Aut_Ajustes_Manuais!$G:$G,Aut_Ajustes_Manuais!$I:$I,DRE!K$4,Aut_Ajustes_Manuais!$F:$F,"Energia Eletrica")</f>
        <v/>
      </c>
      <c r="N228" s="241" t="n">
        <v>-6600</v>
      </c>
      <c r="O228" s="27" t="n">
        <v>-6600</v>
      </c>
      <c r="P228" s="27">
        <f>SUMIFS(Aut_BlueMe_Sem_Pedido!$J:$J,Aut_BlueMe_Sem_Pedido!$Q:$Q,DRE!N$4,Aut_BlueMe_Sem_Pedido!$H:$H,DRE!$A228)+SUMIFS(Aut_Ajustes_Manuais!$G:$G,Aut_Ajustes_Manuais!$I:$I,DRE!N$4,Aut_Ajustes_Manuais!$F:$F,"Energia Eletrica")</f>
        <v/>
      </c>
      <c r="Q228" s="241" t="n">
        <v>-6600</v>
      </c>
      <c r="R228" s="27" t="n">
        <v>-6600</v>
      </c>
      <c r="S228" s="27">
        <f>SUMIFS(Aut_BlueMe_Sem_Pedido!$J:$J,Aut_BlueMe_Sem_Pedido!$Q:$Q,DRE!Q$4,Aut_BlueMe_Sem_Pedido!$H:$H,DRE!$A228)+SUMIFS(Aut_Ajustes_Manuais!$G:$G,Aut_Ajustes_Manuais!$I:$I,DRE!Q$4,Aut_Ajustes_Manuais!$F:$F,"Energia Eletrica")</f>
        <v/>
      </c>
      <c r="T228" s="241" t="n">
        <v>-6600</v>
      </c>
      <c r="U228" s="27" t="n">
        <v>-6600</v>
      </c>
      <c r="V228" s="28">
        <f>SUMIFS(Aut_BlueMe_Sem_Pedido!$J:$J,Aut_BlueMe_Sem_Pedido!$Q:$Q,DRE!T$4,Aut_BlueMe_Sem_Pedido!$H:$H,DRE!$A228)+SUMIFS(Aut_Ajustes_Manuais!$G:$G,Aut_Ajustes_Manuais!$I:$I,DRE!T$4,Aut_Ajustes_Manuais!$F:$F,"Energia Eletrica")</f>
        <v/>
      </c>
      <c r="W228" s="241" t="n">
        <v>-6600</v>
      </c>
      <c r="X228" s="27" t="n">
        <v>-6600</v>
      </c>
      <c r="Y228" s="28">
        <f>SUMIFS(Aut_BlueMe_Sem_Pedido!$J:$J,Aut_BlueMe_Sem_Pedido!$Q:$Q,DRE!W$4,Aut_BlueMe_Sem_Pedido!$H:$H,DRE!$A228)+SUMIFS(Aut_Ajustes_Manuais!$G:$G,Aut_Ajustes_Manuais!$I:$I,DRE!W$4,Aut_Ajustes_Manuais!$F:$F,"Energia Eletrica")</f>
        <v/>
      </c>
      <c r="Z228" s="241" t="n">
        <v>-6600</v>
      </c>
      <c r="AA228" s="27" t="n">
        <v>-6600</v>
      </c>
      <c r="AB228" s="28">
        <f>SUMIFS(Aut_BlueMe_Sem_Pedido!$J:$J,Aut_BlueMe_Sem_Pedido!$Q:$Q,DRE!Z$4,Aut_BlueMe_Sem_Pedido!$H:$H,DRE!$A228)+SUMIFS(Aut_Ajustes_Manuais!$G:$G,Aut_Ajustes_Manuais!$I:$I,DRE!Z$4,Aut_Ajustes_Manuais!$F:$F,"Energia Eletrica")</f>
        <v/>
      </c>
      <c r="AC228" s="241" t="n">
        <v>-6600</v>
      </c>
      <c r="AD228" s="27" t="n">
        <v>-6600</v>
      </c>
      <c r="AE228" s="28">
        <f>SUMIFS(Aut_BlueMe_Sem_Pedido!$J:$J,Aut_BlueMe_Sem_Pedido!$Q:$Q,DRE!AC$4,Aut_BlueMe_Sem_Pedido!$H:$H,DRE!$A228)+SUMIFS(Aut_Ajustes_Manuais!$G:$G,Aut_Ajustes_Manuais!$I:$I,DRE!AC$4,Aut_Ajustes_Manuais!$F:$F,"Energia Eletrica")</f>
        <v/>
      </c>
      <c r="AF228" s="241" t="n">
        <v>-6600</v>
      </c>
      <c r="AG228" s="27" t="n">
        <v>-6600</v>
      </c>
      <c r="AH228" s="28">
        <f>SUMIFS(Aut_BlueMe_Sem_Pedido!$J:$J,Aut_BlueMe_Sem_Pedido!$Q:$Q,DRE!AF$4,Aut_BlueMe_Sem_Pedido!$H:$H,DRE!$A228)+SUMIFS(Aut_Ajustes_Manuais!$G:$G,Aut_Ajustes_Manuais!$I:$I,DRE!AF$4,Aut_Ajustes_Manuais!$F:$F,"Energia Eletrica")</f>
        <v/>
      </c>
      <c r="AI228" s="241" t="n">
        <v>-6600</v>
      </c>
      <c r="AJ228" s="27" t="n">
        <v>-6600</v>
      </c>
      <c r="AK228" s="28">
        <f>SUMIFS(Aut_BlueMe_Sem_Pedido!$J:$J,Aut_BlueMe_Sem_Pedido!$Q:$Q,DRE!AI$4,Aut_BlueMe_Sem_Pedido!$H:$H,DRE!$A228)+SUMIFS(Aut_Ajustes_Manuais!$G:$G,Aut_Ajustes_Manuais!$I:$I,DRE!AI$4,Aut_Ajustes_Manuais!$F:$F,"Energia Eletrica")</f>
        <v/>
      </c>
      <c r="AL228" s="241" t="n">
        <v>-6600</v>
      </c>
      <c r="AM228" s="27" t="n">
        <v>-6600</v>
      </c>
      <c r="AN228" s="28">
        <f>SUMIFS(Aut_BlueMe_Sem_Pedido!$J:$J,Aut_BlueMe_Sem_Pedido!$Q:$Q,DRE!AL$4,Aut_BlueMe_Sem_Pedido!$H:$H,DRE!$A228)+SUMIFS(Aut_Ajustes_Manuais!$G:$G,Aut_Ajustes_Manuais!$I:$I,DRE!AL$4,Aut_Ajustes_Manuais!$F:$F,"Energia Eletrica")</f>
        <v/>
      </c>
      <c r="AO228" s="241" t="n">
        <v>-6600</v>
      </c>
      <c r="AP228" s="27" t="n">
        <v>-6600</v>
      </c>
      <c r="AQ228" s="28">
        <f>SUMIFS(Aut_BlueMe_Sem_Pedido!$J:$J,Aut_BlueMe_Sem_Pedido!$Q:$Q,DRE!AO$4,Aut_BlueMe_Sem_Pedido!$H:$H,DRE!$A228)+SUMIFS(Aut_Ajustes_Manuais!$G:$G,Aut_Ajustes_Manuais!$I:$I,DRE!AO$4,Aut_Ajustes_Manuais!$F:$F,"Energia Eletrica")</f>
        <v/>
      </c>
      <c r="AR228" s="241">
        <f>SUMIFS($H228:$AO228,$H$5:$AO$5,"&lt;"&amp;MONTH(TODAY()),$H$6:$AO$6,"REAL 25")</f>
        <v/>
      </c>
      <c r="AS228" s="27">
        <f>SUMIFS($I228:$AP228,$I$5:$AP$5,"&lt;"&amp;MONTH(TODAY()),$I$6:$AP$6,"ORÇADO ")</f>
        <v/>
      </c>
      <c r="AT228" s="28">
        <f>SUMIFS($J228:$AQ228,$J$5:$AQ$5,"&lt;"&amp;MONTH(TODAY()),$J$6:$AQ$6,"REAL 26")</f>
        <v/>
      </c>
      <c r="AU228" s="241">
        <f>SUM(H228,K228,N228,Q228,T228,W228,Z228,AC228,AF228,AI228,AL228,AO228)</f>
        <v/>
      </c>
      <c r="AV228" s="27">
        <f>SUM(I228,L228,O228,R228,U228,X228,AA228,AD228,AG228,AJ228,AM228,AP228)</f>
        <v/>
      </c>
      <c r="AW228" s="28">
        <f>SUM(J228,M228,P228,S228,V228,Y228,AB228,AE228,AH228,AK228,AN228,AQ228)</f>
        <v/>
      </c>
      <c r="AX228" s="241">
        <f>SUM(H228,K228,N228)</f>
        <v/>
      </c>
      <c r="AY228" s="27">
        <f>SUM(I228,L228,O228)</f>
        <v/>
      </c>
      <c r="AZ228" s="28">
        <f>SUM(J228,M228,P228)</f>
        <v/>
      </c>
      <c r="BA228" s="241">
        <f>SUM(Q228,T228,W228)</f>
        <v/>
      </c>
      <c r="BB228" s="27">
        <f>SUM(R228,U228,X228)</f>
        <v/>
      </c>
      <c r="BC228" s="28">
        <f>SUM(S228,V228,Y228)</f>
        <v/>
      </c>
      <c r="BD228" s="241">
        <f>SUM(Z228,AC228,AF228)</f>
        <v/>
      </c>
      <c r="BE228" s="27">
        <f>SUM(AA228,AD228,AG228)</f>
        <v/>
      </c>
      <c r="BF228" s="28">
        <f>SUM(AB228,AE228,AH228)</f>
        <v/>
      </c>
      <c r="BG228" s="241">
        <f>SUM(AI228,AL228,AO228)</f>
        <v/>
      </c>
      <c r="BH228" s="27">
        <f>SUM(AJ228,AM228,AP228)</f>
        <v/>
      </c>
      <c r="BI228" s="28">
        <f>SUM(AK228,AN228,AQ228)</f>
        <v/>
      </c>
      <c r="BK228" s="442">
        <f>SUM(I228,L228,O228,R228,U228,X228,AA228,AD228,AG228,AJ228,AM228,AP228)</f>
        <v/>
      </c>
      <c r="BL228" s="442">
        <f>BK228-AV228</f>
        <v/>
      </c>
      <c r="BM228" s="442">
        <f>SUM(J228,M228,P228,S228,V228)</f>
        <v/>
      </c>
      <c r="BN228" s="442">
        <f>BM228-AT228</f>
        <v/>
      </c>
      <c r="BP228" s="463">
        <f>_xlfn.FORMULATEXT(V228) &amp; "+SOMASES(Aut_Ajustes_Manuais!$G:$G;Aut_Ajustes_Manuais!$I:$I;DRE!T$4;Aut_Ajustes_Manuais!$F:$F;""" &amp; A228 &amp; """)"</f>
        <v/>
      </c>
    </row>
    <row r="229" outlineLevel="1" customFormat="1" s="463">
      <c r="A229" s="22" t="inlineStr">
        <is>
          <t>Gas de Cozinha</t>
        </is>
      </c>
      <c r="B229" s="23" t="n"/>
      <c r="C229" s="24" t="inlineStr">
        <is>
          <t>Estim. Mensal</t>
        </is>
      </c>
      <c r="D229" s="113" t="n">
        <v>-6300</v>
      </c>
      <c r="E229" s="114" t="n">
        <v>-0.0008</v>
      </c>
      <c r="F229" s="56" t="n"/>
      <c r="G229" s="33" t="n"/>
      <c r="H229" s="241" t="n">
        <v>-7571.46</v>
      </c>
      <c r="I229" s="27" t="n">
        <v>-7254.7939895434</v>
      </c>
      <c r="J229" s="28">
        <f>SUMIFS(Aut_BlueMe_Sem_Pedido!$J:$J,Aut_BlueMe_Sem_Pedido!$Q:$Q,DRE!H$4,Aut_BlueMe_Sem_Pedido!$H:$H,DRE!$A229)+SUMIFS(Aut_Ajustes_Manuais!$G:$G,Aut_Ajustes_Manuais!$I:$I,DRE!H$4,Aut_Ajustes_Manuais!$F:$F,"Gas de Cozinha")</f>
        <v/>
      </c>
      <c r="K229" s="241" t="n">
        <v>-2921.87</v>
      </c>
      <c r="L229" s="27" t="n">
        <v>-7272.260897056</v>
      </c>
      <c r="M229" s="428">
        <f>SUMIFS(Aut_BlueMe_Sem_Pedido!$J:$J,Aut_BlueMe_Sem_Pedido!$Q:$Q,DRE!K$4,Aut_BlueMe_Sem_Pedido!$H:$H,DRE!$A229)+SUMIFS(Aut_Ajustes_Manuais!$G:$G,Aut_Ajustes_Manuais!$I:$I,DRE!K$4,Aut_Ajustes_Manuais!$F:$F,"Gas de Cozinha")</f>
        <v/>
      </c>
      <c r="N229" s="241" t="n">
        <v>-3743.84</v>
      </c>
      <c r="O229" s="27" t="n">
        <v>-7409.494158928001</v>
      </c>
      <c r="P229" s="27">
        <f>SUMIFS(Aut_BlueMe_Sem_Pedido!$J:$J,Aut_BlueMe_Sem_Pedido!$Q:$Q,DRE!N$4,Aut_BlueMe_Sem_Pedido!$H:$H,DRE!$A229)+SUMIFS(Aut_Ajustes_Manuais!$G:$G,Aut_Ajustes_Manuais!$I:$I,DRE!N$4,Aut_Ajustes_Manuais!$F:$F,"Gas de Cozinha")</f>
        <v/>
      </c>
      <c r="Q229" s="241" t="n">
        <v>-6366.61</v>
      </c>
      <c r="R229" s="27" t="n">
        <v>-7346.697967456001</v>
      </c>
      <c r="S229" s="27">
        <f>SUMIFS(Aut_BlueMe_Sem_Pedido!$J:$J,Aut_BlueMe_Sem_Pedido!$Q:$Q,DRE!Q$4,Aut_BlueMe_Sem_Pedido!$H:$H,DRE!$A229)+SUMIFS(Aut_Ajustes_Manuais!$G:$G,Aut_Ajustes_Manuais!$I:$I,DRE!Q$4,Aut_Ajustes_Manuais!$F:$F,"Gas de Cozinha")</f>
        <v/>
      </c>
      <c r="T229" s="241" t="n">
        <v>-6819.65</v>
      </c>
      <c r="U229" s="27" t="n">
        <v>-7496.029913632</v>
      </c>
      <c r="V229" s="428">
        <f>SUMIFS(Aut_BlueMe_Sem_Pedido!$J:$J,Aut_BlueMe_Sem_Pedido!$Q:$Q,DRE!T$4,Aut_BlueMe_Sem_Pedido!$H:$H,DRE!$A229)+SUMIFS(Aut_Ajustes_Manuais!$G:$G,Aut_Ajustes_Manuais!$I:$I,DRE!T$4,Aut_Ajustes_Manuais!$F:$F,"Gas de Cozinha")</f>
        <v/>
      </c>
      <c r="W229" s="241" t="n">
        <v>-6469.39</v>
      </c>
      <c r="X229" s="27" t="n">
        <v>-7364.775256504</v>
      </c>
      <c r="Y229" s="28">
        <f>SUMIFS(Aut_BlueMe_Sem_Pedido!$J:$J,Aut_BlueMe_Sem_Pedido!$Q:$Q,DRE!W$4,Aut_BlueMe_Sem_Pedido!$H:$H,DRE!$A229)+SUMIFS(Aut_Ajustes_Manuais!$G:$G,Aut_Ajustes_Manuais!$I:$I,DRE!W$4,Aut_Ajustes_Manuais!$F:$F,"Gas de Cozinha")</f>
        <v/>
      </c>
      <c r="Z229" s="241" t="n">
        <v>-7300.11</v>
      </c>
      <c r="AA229" s="27" t="n">
        <v>-7706.973028968</v>
      </c>
      <c r="AB229" s="28">
        <f>SUMIFS(Aut_BlueMe_Sem_Pedido!$J:$J,Aut_BlueMe_Sem_Pedido!$Q:$Q,DRE!Z$4,Aut_BlueMe_Sem_Pedido!$H:$H,DRE!$A229)+SUMIFS(Aut_Ajustes_Manuais!$G:$G,Aut_Ajustes_Manuais!$I:$I,DRE!Z$4,Aut_Ajustes_Manuais!$F:$F,"Gas de Cozinha")</f>
        <v/>
      </c>
      <c r="AC229" s="241" t="n">
        <v>-6233.88</v>
      </c>
      <c r="AD229" s="27" t="n">
        <v>-7524.376524736001</v>
      </c>
      <c r="AE229" s="28">
        <f>SUMIFS(Aut_BlueMe_Sem_Pedido!$J:$J,Aut_BlueMe_Sem_Pedido!$Q:$Q,DRE!AC$4,Aut_BlueMe_Sem_Pedido!$H:$H,DRE!$A229)+SUMIFS(Aut_Ajustes_Manuais!$G:$G,Aut_Ajustes_Manuais!$I:$I,DRE!AC$4,Aut_Ajustes_Manuais!$F:$F,"Gas de Cozinha")</f>
        <v/>
      </c>
      <c r="AF229" s="241" t="n">
        <v>-10082.99</v>
      </c>
      <c r="AG229" s="27" t="n">
        <v>-7428.988338136</v>
      </c>
      <c r="AH229" s="28">
        <f>SUMIFS(Aut_BlueMe_Sem_Pedido!$J:$J,Aut_BlueMe_Sem_Pedido!$Q:$Q,DRE!AF$4,Aut_BlueMe_Sem_Pedido!$H:$H,DRE!$A229)+SUMIFS(Aut_Ajustes_Manuais!$G:$G,Aut_Ajustes_Manuais!$I:$I,DRE!AF$4,Aut_Ajustes_Manuais!$F:$F,"Gas de Cozinha")</f>
        <v/>
      </c>
      <c r="AI229" s="241" t="n">
        <v>-5318.99</v>
      </c>
      <c r="AJ229" s="27" t="n">
        <v>-7481.059015512</v>
      </c>
      <c r="AK229" s="28">
        <f>SUMIFS(Aut_BlueMe_Sem_Pedido!$J:$J,Aut_BlueMe_Sem_Pedido!$Q:$Q,DRE!AI$4,Aut_BlueMe_Sem_Pedido!$H:$H,DRE!$A229)+SUMIFS(Aut_Ajustes_Manuais!$G:$G,Aut_Ajustes_Manuais!$I:$I,DRE!AI$4,Aut_Ajustes_Manuais!$F:$F,"Gas de Cozinha")</f>
        <v/>
      </c>
      <c r="AL229" s="241" t="n">
        <v>-6499.59</v>
      </c>
      <c r="AM229" s="27" t="n">
        <v>-7480.249569328</v>
      </c>
      <c r="AN229" s="28">
        <f>SUMIFS(Aut_BlueMe_Sem_Pedido!$J:$J,Aut_BlueMe_Sem_Pedido!$Q:$Q,DRE!AL$4,Aut_BlueMe_Sem_Pedido!$H:$H,DRE!$A229)+SUMIFS(Aut_Ajustes_Manuais!$G:$G,Aut_Ajustes_Manuais!$I:$I,DRE!AL$4,Aut_Ajustes_Manuais!$F:$F,"Gas de Cozinha")</f>
        <v/>
      </c>
      <c r="AO229" s="241" t="n">
        <v>-7331.05</v>
      </c>
      <c r="AP229" s="27" t="n">
        <v>-7572.051149808</v>
      </c>
      <c r="AQ229" s="28">
        <f>SUMIFS(Aut_BlueMe_Sem_Pedido!$J:$J,Aut_BlueMe_Sem_Pedido!$Q:$Q,DRE!AO$4,Aut_BlueMe_Sem_Pedido!$H:$H,DRE!$A229)+SUMIFS(Aut_Ajustes_Manuais!$G:$G,Aut_Ajustes_Manuais!$I:$I,DRE!AO$4,Aut_Ajustes_Manuais!$F:$F,"Gas de Cozinha")</f>
        <v/>
      </c>
      <c r="AR229" s="241">
        <f>SUMIFS($H229:$AO229,$H$5:$AO$5,"&lt;"&amp;MONTH(TODAY()),$H$6:$AO$6,"REAL 25")</f>
        <v/>
      </c>
      <c r="AS229" s="27">
        <f>SUMIFS($I229:$AP229,$I$5:$AP$5,"&lt;"&amp;MONTH(TODAY()),$I$6:$AP$6,"ORÇADO ")</f>
        <v/>
      </c>
      <c r="AT229" s="28">
        <f>SUMIFS($J229:$AQ229,$J$5:$AQ$5,"&lt;"&amp;MONTH(TODAY()),$J$6:$AQ$6,"REAL 26")</f>
        <v/>
      </c>
      <c r="AU229" s="241">
        <f>SUM(H229,K229,N229,Q229,T229,W229,Z229,AC229,AF229,AI229,AL229,AO229)</f>
        <v/>
      </c>
      <c r="AV229" s="27">
        <f>SUM(I229,L229,O229,R229,U229,X229,AA229,AD229,AG229,AJ229,AM229,AP229)</f>
        <v/>
      </c>
      <c r="AW229" s="28">
        <f>SUM(J229,M229,P229,S229,V229,Y229,AB229,AE229,AH229,AK229,AN229,AQ229)</f>
        <v/>
      </c>
      <c r="AX229" s="241">
        <f>SUM(H229,K229,N229)</f>
        <v/>
      </c>
      <c r="AY229" s="27">
        <f>SUM(I229,L229,O229)</f>
        <v/>
      </c>
      <c r="AZ229" s="28">
        <f>SUM(J229,M229,P229)</f>
        <v/>
      </c>
      <c r="BA229" s="241">
        <f>SUM(Q229,T229,W229)</f>
        <v/>
      </c>
      <c r="BB229" s="27">
        <f>SUM(R229,U229,X229)</f>
        <v/>
      </c>
      <c r="BC229" s="28">
        <f>SUM(S229,V229,Y229)</f>
        <v/>
      </c>
      <c r="BD229" s="241">
        <f>SUM(Z229,AC229,AF229)</f>
        <v/>
      </c>
      <c r="BE229" s="27">
        <f>SUM(AA229,AD229,AG229)</f>
        <v/>
      </c>
      <c r="BF229" s="28">
        <f>SUM(AB229,AE229,AH229)</f>
        <v/>
      </c>
      <c r="BG229" s="241">
        <f>SUM(AI229,AL229,AO229)</f>
        <v/>
      </c>
      <c r="BH229" s="27">
        <f>SUM(AJ229,AM229,AP229)</f>
        <v/>
      </c>
      <c r="BI229" s="28">
        <f>SUM(AK229,AN229,AQ229)</f>
        <v/>
      </c>
      <c r="BK229" s="442">
        <f>SUM(I229,L229,O229,R229,U229,X229,AA229,AD229,AG229,AJ229,AM229,AP229)</f>
        <v/>
      </c>
      <c r="BL229" s="442">
        <f>BK229-AV229</f>
        <v/>
      </c>
      <c r="BM229" s="442">
        <f>SUM(J229,M229,P229,S229,V229)</f>
        <v/>
      </c>
      <c r="BN229" s="442">
        <f>BM229-AT229</f>
        <v/>
      </c>
      <c r="BP229" s="463">
        <f>_xlfn.FORMULATEXT(V229) &amp; "+SOMASES(Aut_Ajustes_Manuais!$G:$G;Aut_Ajustes_Manuais!$I:$I;DRE!T$4;Aut_Ajustes_Manuais!$F:$F;""" &amp; A229 &amp; """)"</f>
        <v/>
      </c>
    </row>
    <row r="230" outlineLevel="1" customFormat="1" s="463">
      <c r="A230" s="22" t="inlineStr">
        <is>
          <t>Higiene e Limpeza</t>
        </is>
      </c>
      <c r="B230" s="23" t="n"/>
      <c r="C230" s="24" t="inlineStr">
        <is>
          <t>Estim. Mensal</t>
        </is>
      </c>
      <c r="D230" s="113" t="n">
        <v>-25500</v>
      </c>
      <c r="E230" s="114" t="n">
        <v>-0.0008</v>
      </c>
      <c r="F230" s="56" t="n"/>
      <c r="G230" s="33" t="n"/>
      <c r="H230" s="241" t="n">
        <v>-23250.5</v>
      </c>
      <c r="I230" s="27" t="n">
        <v>-26454.7939895434</v>
      </c>
      <c r="J230" s="28">
        <f>SUMIFS(Aut_BlueMe_Sem_Pedido!$J:$J,Aut_BlueMe_Sem_Pedido!$Q:$Q,DRE!H$4,Aut_BlueMe_Sem_Pedido!$H:$H,DRE!$A230)-SUMIFS(Aut_BlueMe_Com_Pedido!$M:$M,Aut_BlueMe_Com_Pedido!$Q:$Q,DRE!H$4)+SUMIFS(Aut_Ajustes_Manuais!$G:$G,Aut_Ajustes_Manuais!$I:$I,DRE!H$4,Aut_Ajustes_Manuais!$F:$F,"Higiene e Limpeza")</f>
        <v/>
      </c>
      <c r="K230" s="241" t="n">
        <v>-17412.94</v>
      </c>
      <c r="L230" s="27" t="n">
        <v>-26472.260897056</v>
      </c>
      <c r="M230" s="428">
        <f>SUMIFS(Aut_BlueMe_Sem_Pedido!$J:$J,Aut_BlueMe_Sem_Pedido!$Q:$Q,DRE!K$4,Aut_BlueMe_Sem_Pedido!$H:$H,DRE!$A230)-SUMIFS(Aut_BlueMe_Com_Pedido!$M:$M,Aut_BlueMe_Com_Pedido!$Q:$Q,DRE!K$4)+SUMIFS(Aut_Ajustes_Manuais!$G:$G,Aut_Ajustes_Manuais!$I:$I,DRE!K$4,Aut_Ajustes_Manuais!$F:$F,"Higiene e Limpeza")</f>
        <v/>
      </c>
      <c r="N230" s="241" t="n">
        <v>-20817.84</v>
      </c>
      <c r="O230" s="27" t="n">
        <v>-26609.494158928</v>
      </c>
      <c r="P230" s="27">
        <f>SUMIFS(Aut_BlueMe_Sem_Pedido!$J:$J,Aut_BlueMe_Sem_Pedido!$Q:$Q,DRE!N$4,Aut_BlueMe_Sem_Pedido!$H:$H,DRE!$A230)-SUMIFS(Aut_BlueMe_Com_Pedido!$M:$M,Aut_BlueMe_Com_Pedido!$Q:$Q,DRE!N$4)+SUMIFS(Aut_Ajustes_Manuais!$G:$G,Aut_Ajustes_Manuais!$I:$I,DRE!N$4,Aut_Ajustes_Manuais!$F:$F,"Higiene e Limpeza")</f>
        <v/>
      </c>
      <c r="Q230" s="241" t="n">
        <v>-29938.07</v>
      </c>
      <c r="R230" s="27" t="n">
        <v>-26546.697967456</v>
      </c>
      <c r="S230" s="27">
        <f>SUMIFS(Aut_BlueMe_Sem_Pedido!$J:$J,Aut_BlueMe_Sem_Pedido!$Q:$Q,DRE!Q$4,Aut_BlueMe_Sem_Pedido!$H:$H,DRE!$A230)-SUMIFS(Aut_BlueMe_Com_Pedido!$M:$M,Aut_BlueMe_Com_Pedido!$Q:$Q,DRE!Q$4)+SUMIFS(Aut_Ajustes_Manuais!$G:$G,Aut_Ajustes_Manuais!$I:$I,DRE!Q$4,Aut_Ajustes_Manuais!$F:$F,"Higiene e Limpeza")</f>
        <v/>
      </c>
      <c r="T230" s="241" t="n">
        <v>-27044.89</v>
      </c>
      <c r="U230" s="27" t="n">
        <v>-26696.029913632</v>
      </c>
      <c r="V230" s="28">
        <f>SUMIFS(Aut_BlueMe_Sem_Pedido!$J:$J,Aut_BlueMe_Sem_Pedido!$Q:$Q,DRE!T$4,Aut_BlueMe_Sem_Pedido!$H:$H,DRE!$A230)-SUMIFS(Aut_BlueMe_Com_Pedido!$M:$M,Aut_BlueMe_Com_Pedido!$Q:$Q,DRE!T$4)+SUMIFS(Aut_Ajustes_Manuais!$G:$G,Aut_Ajustes_Manuais!$I:$I,DRE!T$4,Aut_Ajustes_Manuais!$F:$F,"Higiene e Limpeza")</f>
        <v/>
      </c>
      <c r="W230" s="241" t="n">
        <v>-27534.31</v>
      </c>
      <c r="X230" s="27" t="n">
        <v>-26564.775256504</v>
      </c>
      <c r="Y230" s="28">
        <f>SUMIFS(Aut_BlueMe_Sem_Pedido!$J:$J,Aut_BlueMe_Sem_Pedido!$Q:$Q,DRE!W$4,Aut_BlueMe_Sem_Pedido!$H:$H,DRE!$A230)-SUMIFS(Aut_BlueMe_Com_Pedido!$M:$M,Aut_BlueMe_Com_Pedido!$Q:$Q,DRE!W$4)+SUMIFS(Aut_Ajustes_Manuais!$G:$G,Aut_Ajustes_Manuais!$I:$I,DRE!W$4,Aut_Ajustes_Manuais!$F:$F,"Higiene e Limpeza")</f>
        <v/>
      </c>
      <c r="Z230" s="241" t="n">
        <v>-30332.07999999999</v>
      </c>
      <c r="AA230" s="27" t="n">
        <v>-26906.973028968</v>
      </c>
      <c r="AB230" s="28">
        <f>SUMIFS(Aut_BlueMe_Sem_Pedido!$J:$J,Aut_BlueMe_Sem_Pedido!$Q:$Q,DRE!Z$4,Aut_BlueMe_Sem_Pedido!$H:$H,DRE!$A230)-SUMIFS(Aut_BlueMe_Com_Pedido!$M:$M,Aut_BlueMe_Com_Pedido!$Q:$Q,DRE!Z$4)+SUMIFS(Aut_Ajustes_Manuais!$G:$G,Aut_Ajustes_Manuais!$I:$I,DRE!Z$4,Aut_Ajustes_Manuais!$F:$F,"Higiene e Limpeza")</f>
        <v/>
      </c>
      <c r="AC230" s="241" t="n">
        <v>-25957.93</v>
      </c>
      <c r="AD230" s="27" t="n">
        <v>-26724.376524736</v>
      </c>
      <c r="AE230" s="28">
        <f>SUMIFS(Aut_BlueMe_Sem_Pedido!$J:$J,Aut_BlueMe_Sem_Pedido!$Q:$Q,DRE!AC$4,Aut_BlueMe_Sem_Pedido!$H:$H,DRE!$A230)-SUMIFS(Aut_BlueMe_Com_Pedido!$M:$M,Aut_BlueMe_Com_Pedido!$Q:$Q,DRE!AC$4)+SUMIFS(Aut_Ajustes_Manuais!$G:$G,Aut_Ajustes_Manuais!$I:$I,DRE!AC$4,Aut_Ajustes_Manuais!$F:$F,"Higiene e Limpeza")</f>
        <v/>
      </c>
      <c r="AF230" s="241" t="n">
        <v>-27197.72</v>
      </c>
      <c r="AG230" s="27" t="n">
        <v>-26628.988338136</v>
      </c>
      <c r="AH230" s="28">
        <f>SUMIFS(Aut_BlueMe_Sem_Pedido!$J:$J,Aut_BlueMe_Sem_Pedido!$Q:$Q,DRE!AF$4,Aut_BlueMe_Sem_Pedido!$H:$H,DRE!$A230)-SUMIFS(Aut_BlueMe_Com_Pedido!$M:$M,Aut_BlueMe_Com_Pedido!$Q:$Q,DRE!AF$4)+SUMIFS(Aut_Ajustes_Manuais!$G:$G,Aut_Ajustes_Manuais!$I:$I,DRE!AF$4,Aut_Ajustes_Manuais!$F:$F,"Higiene e Limpeza")</f>
        <v/>
      </c>
      <c r="AI230" s="241" t="n">
        <v>-21735.36</v>
      </c>
      <c r="AJ230" s="27" t="n">
        <v>-26681.059015512</v>
      </c>
      <c r="AK230" s="28">
        <f>SUMIFS(Aut_BlueMe_Sem_Pedido!$J:$J,Aut_BlueMe_Sem_Pedido!$Q:$Q,DRE!AI$4,Aut_BlueMe_Sem_Pedido!$H:$H,DRE!$A230)-SUMIFS(Aut_BlueMe_Com_Pedido!$M:$M,Aut_BlueMe_Com_Pedido!$Q:$Q,DRE!AI$4)+SUMIFS(Aut_Ajustes_Manuais!$G:$G,Aut_Ajustes_Manuais!$I:$I,DRE!AI$4,Aut_Ajustes_Manuais!$F:$F,"Higiene e Limpeza")</f>
        <v/>
      </c>
      <c r="AL230" s="241" t="n">
        <v>-27764.9</v>
      </c>
      <c r="AM230" s="27" t="n">
        <v>-26680.249569328</v>
      </c>
      <c r="AN230" s="28">
        <f>SUMIFS(Aut_BlueMe_Sem_Pedido!$J:$J,Aut_BlueMe_Sem_Pedido!$Q:$Q,DRE!AL$4,Aut_BlueMe_Sem_Pedido!$H:$H,DRE!$A230)-SUMIFS(Aut_BlueMe_Com_Pedido!$M:$M,Aut_BlueMe_Com_Pedido!$Q:$Q,DRE!AL$4)+SUMIFS(Aut_Ajustes_Manuais!$G:$G,Aut_Ajustes_Manuais!$I:$I,DRE!AL$4,Aut_Ajustes_Manuais!$F:$F,"Higiene e Limpeza")</f>
        <v/>
      </c>
      <c r="AO230" s="241" t="n">
        <v>-17095.95</v>
      </c>
      <c r="AP230" s="27" t="n">
        <v>-26772.051149808</v>
      </c>
      <c r="AQ230" s="28">
        <f>SUMIFS(Aut_BlueMe_Sem_Pedido!$J:$J,Aut_BlueMe_Sem_Pedido!$Q:$Q,DRE!AO$4,Aut_BlueMe_Sem_Pedido!$H:$H,DRE!$A230)-SUMIFS(Aut_BlueMe_Com_Pedido!$M:$M,Aut_BlueMe_Com_Pedido!$Q:$Q,DRE!AO$4)+SUMIFS(Aut_Ajustes_Manuais!$G:$G,Aut_Ajustes_Manuais!$I:$I,DRE!AO$4,Aut_Ajustes_Manuais!$F:$F,"Higiene e Limpeza")</f>
        <v/>
      </c>
      <c r="AR230" s="241">
        <f>SUMIFS($H230:$AO230,$H$5:$AO$5,"&lt;"&amp;MONTH(TODAY()),$H$6:$AO$6,"REAL 25")</f>
        <v/>
      </c>
      <c r="AS230" s="27">
        <f>SUMIFS($I230:$AP230,$I$5:$AP$5,"&lt;"&amp;MONTH(TODAY()),$I$6:$AP$6,"ORÇADO ")</f>
        <v/>
      </c>
      <c r="AT230" s="28">
        <f>SUMIFS($J230:$AQ230,$J$5:$AQ$5,"&lt;"&amp;MONTH(TODAY()),$J$6:$AQ$6,"REAL 26")</f>
        <v/>
      </c>
      <c r="AU230" s="241">
        <f>SUM(H230,K230,N230,Q230,T230,W230,Z230,AC230,AF230,AI230,AL230,AO230)</f>
        <v/>
      </c>
      <c r="AV230" s="27">
        <f>SUM(I230,L230,O230,R230,U230,X230,AA230,AD230,AG230,AJ230,AM230,AP230)</f>
        <v/>
      </c>
      <c r="AW230" s="28">
        <f>SUM(J230,M230,P230,S230,V230,Y230,AB230,AE230,AH230,AK230,AN230,AQ230)</f>
        <v/>
      </c>
      <c r="AX230" s="241">
        <f>SUM(H230,K230,N230)</f>
        <v/>
      </c>
      <c r="AY230" s="27">
        <f>SUM(I230,L230,O230)</f>
        <v/>
      </c>
      <c r="AZ230" s="28">
        <f>SUM(J230,M230,P230)</f>
        <v/>
      </c>
      <c r="BA230" s="241">
        <f>SUM(Q230,T230,W230)</f>
        <v/>
      </c>
      <c r="BB230" s="27">
        <f>SUM(R230,U230,X230)</f>
        <v/>
      </c>
      <c r="BC230" s="28">
        <f>SUM(S230,V230,Y230)</f>
        <v/>
      </c>
      <c r="BD230" s="241">
        <f>SUM(Z230,AC230,AF230)</f>
        <v/>
      </c>
      <c r="BE230" s="27">
        <f>SUM(AA230,AD230,AG230)</f>
        <v/>
      </c>
      <c r="BF230" s="28">
        <f>SUM(AB230,AE230,AH230)</f>
        <v/>
      </c>
      <c r="BG230" s="241">
        <f>SUM(AI230,AL230,AO230)</f>
        <v/>
      </c>
      <c r="BH230" s="27">
        <f>SUM(AJ230,AM230,AP230)</f>
        <v/>
      </c>
      <c r="BI230" s="28">
        <f>SUM(AK230,AN230,AQ230)</f>
        <v/>
      </c>
      <c r="BK230" s="442">
        <f>SUM(I230,L230,O230,R230,U230,X230,AA230,AD230,AG230,AJ230,AM230,AP230)</f>
        <v/>
      </c>
      <c r="BL230" s="442">
        <f>BK230-AV230</f>
        <v/>
      </c>
      <c r="BM230" s="442">
        <f>SUM(J230,M230,P230,S230,V230)</f>
        <v/>
      </c>
      <c r="BN230" s="442">
        <f>BM230-AT230</f>
        <v/>
      </c>
      <c r="BP230" s="463">
        <f>_xlfn.FORMULATEXT(V230) &amp; "+SOMASES(Aut_Ajustes_Manuais!$G:$G;Aut_Ajustes_Manuais!$I:$I;DRE!T$4;Aut_Ajustes_Manuais!$F:$F;""" &amp; A230 &amp; """)"</f>
        <v/>
      </c>
    </row>
    <row r="231" outlineLevel="1" customFormat="1" s="463">
      <c r="A231" s="22" t="inlineStr">
        <is>
          <t>Descartaveis</t>
        </is>
      </c>
      <c r="B231" s="23" t="n"/>
      <c r="C231" s="24" t="inlineStr">
        <is>
          <t>Estim. Mensal</t>
        </is>
      </c>
      <c r="D231" s="113" t="n"/>
      <c r="E231" s="114" t="n">
        <v>-0.004</v>
      </c>
      <c r="F231" s="56" t="n"/>
      <c r="G231" s="33" t="n"/>
      <c r="H231" s="241" t="n">
        <v>-3337.02</v>
      </c>
      <c r="I231" s="27" t="n">
        <v>-4773.969947716999</v>
      </c>
      <c r="J231" s="28">
        <f>SUMIFS(Aut_BlueMe_Sem_Pedido!$J:$J,Aut_BlueMe_Sem_Pedido!$Q:$Q,DRE!H$4,Aut_BlueMe_Sem_Pedido!$H:$H,DRE!$A231)+SUMIFS(Aut_Ajustes_Manuais!$G:$G,Aut_Ajustes_Manuais!$I:$I,DRE!H$4,Aut_Ajustes_Manuais!$F:$F,"Descartaveis")</f>
        <v/>
      </c>
      <c r="K231" s="241" t="n">
        <v>-610.75</v>
      </c>
      <c r="L231" s="27" t="n">
        <v>-4861.304485279999</v>
      </c>
      <c r="M231" s="428">
        <f>SUMIFS(Aut_BlueMe_Sem_Pedido!$J:$J,Aut_BlueMe_Sem_Pedido!$Q:$Q,DRE!K$4,Aut_BlueMe_Sem_Pedido!$H:$H,DRE!$A231)+SUMIFS(Aut_Ajustes_Manuais!$G:$G,Aut_Ajustes_Manuais!$I:$I,DRE!K$4,Aut_Ajustes_Manuais!$F:$F,"Descartaveis")</f>
        <v/>
      </c>
      <c r="N231" s="241" t="n">
        <v>-210</v>
      </c>
      <c r="O231" s="27" t="n">
        <v>-5547.47079464</v>
      </c>
      <c r="P231" s="27">
        <f>SUMIFS(Aut_BlueMe_Sem_Pedido!$J:$J,Aut_BlueMe_Sem_Pedido!$Q:$Q,DRE!N$4,Aut_BlueMe_Sem_Pedido!$H:$H,DRE!$A231)+SUMIFS(Aut_Ajustes_Manuais!$G:$G,Aut_Ajustes_Manuais!$I:$I,DRE!N$4,Aut_Ajustes_Manuais!$F:$F,"Descartaveis")</f>
        <v/>
      </c>
      <c r="Q231" s="241" t="n">
        <v>0</v>
      </c>
      <c r="R231" s="27" t="n">
        <v>-5233.489837280001</v>
      </c>
      <c r="S231" s="27">
        <f>SUMIFS(Aut_BlueMe_Sem_Pedido!$J:$J,Aut_BlueMe_Sem_Pedido!$Q:$Q,DRE!Q$4,Aut_BlueMe_Sem_Pedido!$H:$H,DRE!$A231)+SUMIFS(Aut_Ajustes_Manuais!$G:$G,Aut_Ajustes_Manuais!$I:$I,DRE!Q$4,Aut_Ajustes_Manuais!$F:$F,"Descartaveis")</f>
        <v/>
      </c>
      <c r="T231" s="241" t="n">
        <v>-359</v>
      </c>
      <c r="U231" s="27" t="n">
        <v>-5980.149568159999</v>
      </c>
      <c r="V231" s="28">
        <f>SUMIFS(Aut_BlueMe_Sem_Pedido!$J:$J,Aut_BlueMe_Sem_Pedido!$Q:$Q,DRE!T$4,Aut_BlueMe_Sem_Pedido!$H:$H,DRE!$A231)+SUMIFS(Aut_Ajustes_Manuais!$G:$G,Aut_Ajustes_Manuais!$I:$I,DRE!T$4,Aut_Ajustes_Manuais!$F:$F,"Descartaveis")</f>
        <v/>
      </c>
      <c r="W231" s="241" t="n">
        <v>-1316.14</v>
      </c>
      <c r="X231" s="27" t="n">
        <v>-5323.876282520001</v>
      </c>
      <c r="Y231" s="28">
        <f>SUMIFS(Aut_BlueMe_Sem_Pedido!$J:$J,Aut_BlueMe_Sem_Pedido!$Q:$Q,DRE!W$4,Aut_BlueMe_Sem_Pedido!$H:$H,DRE!$A231)+SUMIFS(Aut_Ajustes_Manuais!$G:$G,Aut_Ajustes_Manuais!$I:$I,DRE!W$4,Aut_Ajustes_Manuais!$F:$F,"Descartaveis")</f>
        <v/>
      </c>
      <c r="Z231" s="241" t="n">
        <v>-28.08</v>
      </c>
      <c r="AA231" s="27" t="n">
        <v>-7034.865144840001</v>
      </c>
      <c r="AB231" s="28">
        <f>SUMIFS(Aut_BlueMe_Sem_Pedido!$J:$J,Aut_BlueMe_Sem_Pedido!$Q:$Q,DRE!Z$4,Aut_BlueMe_Sem_Pedido!$H:$H,DRE!$A231)+SUMIFS(Aut_Ajustes_Manuais!$G:$G,Aut_Ajustes_Manuais!$I:$I,DRE!Z$4,Aut_Ajustes_Manuais!$F:$F,"Descartaveis")</f>
        <v/>
      </c>
      <c r="AC231" s="241" t="n">
        <v>0</v>
      </c>
      <c r="AD231" s="27" t="n">
        <v>-6121.882623680001</v>
      </c>
      <c r="AE231" s="28">
        <f>SUMIFS(Aut_BlueMe_Sem_Pedido!$J:$J,Aut_BlueMe_Sem_Pedido!$Q:$Q,DRE!AC$4,Aut_BlueMe_Sem_Pedido!$H:$H,DRE!$A231)+SUMIFS(Aut_Ajustes_Manuais!$G:$G,Aut_Ajustes_Manuais!$I:$I,DRE!AC$4,Aut_Ajustes_Manuais!$F:$F,"Descartaveis")</f>
        <v/>
      </c>
      <c r="AF231" s="241" t="n">
        <v>-690</v>
      </c>
      <c r="AG231" s="27" t="n">
        <v>-5644.941690680001</v>
      </c>
      <c r="AH231" s="28">
        <f>SUMIFS(Aut_BlueMe_Sem_Pedido!$J:$J,Aut_BlueMe_Sem_Pedido!$Q:$Q,DRE!AF$4,Aut_BlueMe_Sem_Pedido!$H:$H,DRE!$A231)+SUMIFS(Aut_Ajustes_Manuais!$G:$G,Aut_Ajustes_Manuais!$I:$I,DRE!AF$4,Aut_Ajustes_Manuais!$F:$F,"Descartaveis")</f>
        <v/>
      </c>
      <c r="AI231" s="241" t="n">
        <v>-125</v>
      </c>
      <c r="AJ231" s="27" t="n">
        <v>-5905.29507756</v>
      </c>
      <c r="AK231" s="28">
        <f>SUMIFS(Aut_BlueMe_Sem_Pedido!$J:$J,Aut_BlueMe_Sem_Pedido!$Q:$Q,DRE!AI$4,Aut_BlueMe_Sem_Pedido!$H:$H,DRE!$A231)+SUMIFS(Aut_Ajustes_Manuais!$G:$G,Aut_Ajustes_Manuais!$I:$I,DRE!AI$4,Aut_Ajustes_Manuais!$F:$F,"Descartaveis")</f>
        <v/>
      </c>
      <c r="AL231" s="241" t="n">
        <v>-68.51000000000001</v>
      </c>
      <c r="AM231" s="27" t="n">
        <v>-5901.247846639999</v>
      </c>
      <c r="AN231" s="28">
        <f>SUMIFS(Aut_BlueMe_Sem_Pedido!$J:$J,Aut_BlueMe_Sem_Pedido!$Q:$Q,DRE!AL$4,Aut_BlueMe_Sem_Pedido!$H:$H,DRE!$A231)+SUMIFS(Aut_Ajustes_Manuais!$G:$G,Aut_Ajustes_Manuais!$I:$I,DRE!AL$4,Aut_Ajustes_Manuais!$F:$F,"Descartaveis")</f>
        <v/>
      </c>
      <c r="AO231" s="241" t="n">
        <v>0</v>
      </c>
      <c r="AP231" s="27" t="n">
        <v>-6360.25574904</v>
      </c>
      <c r="AQ231" s="28">
        <f>SUMIFS(Aut_BlueMe_Sem_Pedido!$J:$J,Aut_BlueMe_Sem_Pedido!$Q:$Q,DRE!AO$4,Aut_BlueMe_Sem_Pedido!$H:$H,DRE!$A231)+SUMIFS(Aut_Ajustes_Manuais!$G:$G,Aut_Ajustes_Manuais!$I:$I,DRE!AO$4,Aut_Ajustes_Manuais!$F:$F,"Descartaveis")</f>
        <v/>
      </c>
      <c r="AR231" s="241">
        <f>SUMIFS($H231:$AO231,$H$5:$AO$5,"&lt;"&amp;MONTH(TODAY()),$H$6:$AO$6,"REAL 25")</f>
        <v/>
      </c>
      <c r="AS231" s="27">
        <f>SUMIFS($I231:$AP231,$I$5:$AP$5,"&lt;"&amp;MONTH(TODAY()),$I$6:$AP$6,"ORÇADO ")</f>
        <v/>
      </c>
      <c r="AT231" s="28">
        <f>SUMIFS($J231:$AQ231,$J$5:$AQ$5,"&lt;"&amp;MONTH(TODAY()),$J$6:$AQ$6,"REAL 26")</f>
        <v/>
      </c>
      <c r="AU231" s="241">
        <f>SUM(H231,K231,N231,Q231,T231,W231,Z231,AC231,AF231,AI231,AL231,AO231)</f>
        <v/>
      </c>
      <c r="AV231" s="27">
        <f>SUM(I231,L231,O231,R231,U231,X231,AA231,AD231,AG231,AJ231,AM231,AP231)</f>
        <v/>
      </c>
      <c r="AW231" s="28">
        <f>SUM(J231,M231,P231,S231,V231,Y231,AB231,AE231,AH231,AK231,AN231,AQ231)</f>
        <v/>
      </c>
      <c r="AX231" s="241">
        <f>SUM(H231,K231,N231)</f>
        <v/>
      </c>
      <c r="AY231" s="27">
        <f>SUM(I231,L231,O231)</f>
        <v/>
      </c>
      <c r="AZ231" s="28">
        <f>SUM(J231,M231,P231)</f>
        <v/>
      </c>
      <c r="BA231" s="241">
        <f>SUM(Q231,T231,W231)</f>
        <v/>
      </c>
      <c r="BB231" s="27">
        <f>SUM(R231,U231,X231)</f>
        <v/>
      </c>
      <c r="BC231" s="28">
        <f>SUM(S231,V231,Y231)</f>
        <v/>
      </c>
      <c r="BD231" s="241">
        <f>SUM(Z231,AC231,AF231)</f>
        <v/>
      </c>
      <c r="BE231" s="27">
        <f>SUM(AA231,AD231,AG231)</f>
        <v/>
      </c>
      <c r="BF231" s="28">
        <f>SUM(AB231,AE231,AH231)</f>
        <v/>
      </c>
      <c r="BG231" s="241">
        <f>SUM(AI231,AL231,AO231)</f>
        <v/>
      </c>
      <c r="BH231" s="27">
        <f>SUM(AJ231,AM231,AP231)</f>
        <v/>
      </c>
      <c r="BI231" s="28">
        <f>SUM(AK231,AN231,AQ231)</f>
        <v/>
      </c>
      <c r="BK231" s="442">
        <f>SUM(I231,L231,O231,R231,U231,X231,AA231,AD231,AG231,AJ231,AM231,AP231)</f>
        <v/>
      </c>
      <c r="BL231" s="442">
        <f>BK231-AV231</f>
        <v/>
      </c>
      <c r="BM231" s="442">
        <f>SUM(J231,M231,P231,S231,V231)</f>
        <v/>
      </c>
      <c r="BN231" s="442">
        <f>BM231-AT231</f>
        <v/>
      </c>
      <c r="BP231" s="463">
        <f>_xlfn.FORMULATEXT(V231) &amp; "+SOMASES(Aut_Ajustes_Manuais!$G:$G;Aut_Ajustes_Manuais!$I:$I;DRE!T$4;Aut_Ajustes_Manuais!$F:$F;""" &amp; A231 &amp; """)"</f>
        <v/>
      </c>
    </row>
    <row r="232" outlineLevel="1" customFormat="1" s="463">
      <c r="A232" s="22" t="inlineStr">
        <is>
          <t>Controle de Pragas</t>
        </is>
      </c>
      <c r="B232" s="23" t="n"/>
      <c r="C232" s="24" t="inlineStr">
        <is>
          <t>Contr/Prov</t>
        </is>
      </c>
      <c r="D232" s="81" t="n"/>
      <c r="E232" s="115" t="n"/>
      <c r="F232" s="56" t="n"/>
      <c r="G232" s="33" t="n"/>
      <c r="H232" s="241" t="n">
        <v>-734</v>
      </c>
      <c r="I232" s="27" t="n">
        <v>-481.44</v>
      </c>
      <c r="J232" s="28">
        <f>SUMIFS(Aut_BlueMe_Sem_Pedido!$J:$J,Aut_BlueMe_Sem_Pedido!$Q:$Q,DRE!H$4,Aut_BlueMe_Sem_Pedido!$H:$H,DRE!$A232)+SUMIFS(Aut_Ajustes_Manuais!$G:$G,Aut_Ajustes_Manuais!$I:$I,DRE!H$4,Aut_Ajustes_Manuais!$F:$F,"Controle de Pragas")</f>
        <v/>
      </c>
      <c r="K232" s="241" t="n">
        <v>-734</v>
      </c>
      <c r="L232" s="27" t="n">
        <v>-481.44</v>
      </c>
      <c r="M232" s="428">
        <f>SUMIFS(Aut_BlueMe_Sem_Pedido!$J:$J,Aut_BlueMe_Sem_Pedido!$Q:$Q,DRE!K$4,Aut_BlueMe_Sem_Pedido!$H:$H,DRE!$A232)+SUMIFS(Aut_Ajustes_Manuais!$G:$G,Aut_Ajustes_Manuais!$I:$I,DRE!K$4,Aut_Ajustes_Manuais!$F:$F,"Controle de Pragas")</f>
        <v/>
      </c>
      <c r="N232" s="241" t="n">
        <v>-734</v>
      </c>
      <c r="O232" s="27" t="n">
        <v>-481.44</v>
      </c>
      <c r="P232" s="27">
        <f>SUMIFS(Aut_BlueMe_Sem_Pedido!$J:$J,Aut_BlueMe_Sem_Pedido!$Q:$Q,DRE!N$4,Aut_BlueMe_Sem_Pedido!$H:$H,DRE!$A232)+SUMIFS(Aut_Ajustes_Manuais!$G:$G,Aut_Ajustes_Manuais!$I:$I,DRE!N$4,Aut_Ajustes_Manuais!$F:$F,"Controle de Pragas")</f>
        <v/>
      </c>
      <c r="Q232" s="241" t="n">
        <v>-734</v>
      </c>
      <c r="R232" s="27" t="n">
        <v>-481.44</v>
      </c>
      <c r="S232" s="27">
        <f>SUMIFS(Aut_BlueMe_Sem_Pedido!$J:$J,Aut_BlueMe_Sem_Pedido!$Q:$Q,DRE!Q$4,Aut_BlueMe_Sem_Pedido!$H:$H,DRE!$A232)+SUMIFS(Aut_Ajustes_Manuais!$G:$G,Aut_Ajustes_Manuais!$I:$I,DRE!Q$4,Aut_Ajustes_Manuais!$F:$F,"Controle de Pragas")</f>
        <v/>
      </c>
      <c r="T232" s="241" t="n">
        <v>-734</v>
      </c>
      <c r="U232" s="27" t="n">
        <v>-481.44</v>
      </c>
      <c r="V232" s="28">
        <f>SUMIFS(Aut_BlueMe_Sem_Pedido!$J:$J,Aut_BlueMe_Sem_Pedido!$Q:$Q,DRE!T$4,Aut_BlueMe_Sem_Pedido!$H:$H,DRE!$A232)+SUMIFS(Aut_Ajustes_Manuais!$G:$G,Aut_Ajustes_Manuais!$I:$I,DRE!T$4,Aut_Ajustes_Manuais!$F:$F,"Controle de Pragas")</f>
        <v/>
      </c>
      <c r="W232" s="241" t="n">
        <v>-734</v>
      </c>
      <c r="X232" s="27" t="n">
        <v>-481.44</v>
      </c>
      <c r="Y232" s="28">
        <f>SUMIFS(Aut_BlueMe_Sem_Pedido!$J:$J,Aut_BlueMe_Sem_Pedido!$Q:$Q,DRE!W$4,Aut_BlueMe_Sem_Pedido!$H:$H,DRE!$A232)+SUMIFS(Aut_Ajustes_Manuais!$G:$G,Aut_Ajustes_Manuais!$I:$I,DRE!W$4,Aut_Ajustes_Manuais!$F:$F,"Controle de Pragas")</f>
        <v/>
      </c>
      <c r="Z232" s="241" t="n">
        <v>-734</v>
      </c>
      <c r="AA232" s="27" t="n">
        <v>-481.44</v>
      </c>
      <c r="AB232" s="28">
        <f>SUMIFS(Aut_BlueMe_Sem_Pedido!$J:$J,Aut_BlueMe_Sem_Pedido!$Q:$Q,DRE!Z$4,Aut_BlueMe_Sem_Pedido!$H:$H,DRE!$A232)+SUMIFS(Aut_Ajustes_Manuais!$G:$G,Aut_Ajustes_Manuais!$I:$I,DRE!Z$4,Aut_Ajustes_Manuais!$F:$F,"Controle de Pragas")</f>
        <v/>
      </c>
      <c r="AC232" s="241" t="n">
        <v>-734</v>
      </c>
      <c r="AD232" s="27" t="n">
        <v>-481.44</v>
      </c>
      <c r="AE232" s="28">
        <f>SUMIFS(Aut_BlueMe_Sem_Pedido!$J:$J,Aut_BlueMe_Sem_Pedido!$Q:$Q,DRE!AC$4,Aut_BlueMe_Sem_Pedido!$H:$H,DRE!$A232)+SUMIFS(Aut_Ajustes_Manuais!$G:$G,Aut_Ajustes_Manuais!$I:$I,DRE!AC$4,Aut_Ajustes_Manuais!$F:$F,"Controle de Pragas")</f>
        <v/>
      </c>
      <c r="AF232" s="241" t="n">
        <v>-734</v>
      </c>
      <c r="AG232" s="27" t="n">
        <v>-481.44</v>
      </c>
      <c r="AH232" s="28">
        <f>SUMIFS(Aut_BlueMe_Sem_Pedido!$J:$J,Aut_BlueMe_Sem_Pedido!$Q:$Q,DRE!AF$4,Aut_BlueMe_Sem_Pedido!$H:$H,DRE!$A232)+SUMIFS(Aut_Ajustes_Manuais!$G:$G,Aut_Ajustes_Manuais!$I:$I,DRE!AF$4,Aut_Ajustes_Manuais!$F:$F,"Controle de Pragas")</f>
        <v/>
      </c>
      <c r="AI232" s="241" t="n">
        <v>-734</v>
      </c>
      <c r="AJ232" s="27" t="n">
        <v>-481.44</v>
      </c>
      <c r="AK232" s="28">
        <f>SUMIFS(Aut_BlueMe_Sem_Pedido!$J:$J,Aut_BlueMe_Sem_Pedido!$Q:$Q,DRE!AI$4,Aut_BlueMe_Sem_Pedido!$H:$H,DRE!$A232)+SUMIFS(Aut_Ajustes_Manuais!$G:$G,Aut_Ajustes_Manuais!$I:$I,DRE!AI$4,Aut_Ajustes_Manuais!$F:$F,"Controle de Pragas")</f>
        <v/>
      </c>
      <c r="AL232" s="241" t="n">
        <v>-734</v>
      </c>
      <c r="AM232" s="27" t="n">
        <v>-481.44</v>
      </c>
      <c r="AN232" s="28">
        <f>SUMIFS(Aut_BlueMe_Sem_Pedido!$J:$J,Aut_BlueMe_Sem_Pedido!$Q:$Q,DRE!AL$4,Aut_BlueMe_Sem_Pedido!$H:$H,DRE!$A232)+SUMIFS(Aut_Ajustes_Manuais!$G:$G,Aut_Ajustes_Manuais!$I:$I,DRE!AL$4,Aut_Ajustes_Manuais!$F:$F,"Controle de Pragas")</f>
        <v/>
      </c>
      <c r="AO232" s="241" t="n">
        <v>-734</v>
      </c>
      <c r="AP232" s="27" t="n">
        <v>-481.44</v>
      </c>
      <c r="AQ232" s="28">
        <f>SUMIFS(Aut_BlueMe_Sem_Pedido!$J:$J,Aut_BlueMe_Sem_Pedido!$Q:$Q,DRE!AO$4,Aut_BlueMe_Sem_Pedido!$H:$H,DRE!$A232)+SUMIFS(Aut_Ajustes_Manuais!$G:$G,Aut_Ajustes_Manuais!$I:$I,DRE!AO$4,Aut_Ajustes_Manuais!$F:$F,"Controle de Pragas")</f>
        <v/>
      </c>
      <c r="AR232" s="241">
        <f>SUMIFS($H232:$AO232,$H$5:$AO$5,"&lt;"&amp;MONTH(TODAY()),$H$6:$AO$6,"REAL 25")</f>
        <v/>
      </c>
      <c r="AS232" s="27">
        <f>SUMIFS($I232:$AP232,$I$5:$AP$5,"&lt;"&amp;MONTH(TODAY()),$I$6:$AP$6,"ORÇADO ")</f>
        <v/>
      </c>
      <c r="AT232" s="28">
        <f>SUMIFS($J232:$AQ232,$J$5:$AQ$5,"&lt;"&amp;MONTH(TODAY()),$J$6:$AQ$6,"REAL 26")</f>
        <v/>
      </c>
      <c r="AU232" s="241">
        <f>SUM(H232,K232,N232,Q232,T232,W232,Z232,AC232,AF232,AI232,AL232,AO232)</f>
        <v/>
      </c>
      <c r="AV232" s="27">
        <f>SUM(I232,L232,O232,R232,U232,X232,AA232,AD232,AG232,AJ232,AM232,AP232)</f>
        <v/>
      </c>
      <c r="AW232" s="28">
        <f>SUM(J232,M232,P232,S232,V232,Y232,AB232,AE232,AH232,AK232,AN232,AQ232)</f>
        <v/>
      </c>
      <c r="AX232" s="241">
        <f>SUM(H232,K232,N232)</f>
        <v/>
      </c>
      <c r="AY232" s="27">
        <f>SUM(I232,L232,O232)</f>
        <v/>
      </c>
      <c r="AZ232" s="28">
        <f>SUM(J232,M232,P232)</f>
        <v/>
      </c>
      <c r="BA232" s="241">
        <f>SUM(Q232,T232,W232)</f>
        <v/>
      </c>
      <c r="BB232" s="27">
        <f>SUM(R232,U232,X232)</f>
        <v/>
      </c>
      <c r="BC232" s="28">
        <f>SUM(S232,V232,Y232)</f>
        <v/>
      </c>
      <c r="BD232" s="241">
        <f>SUM(Z232,AC232,AF232)</f>
        <v/>
      </c>
      <c r="BE232" s="27">
        <f>SUM(AA232,AD232,AG232)</f>
        <v/>
      </c>
      <c r="BF232" s="28">
        <f>SUM(AB232,AE232,AH232)</f>
        <v/>
      </c>
      <c r="BG232" s="241">
        <f>SUM(AI232,AL232,AO232)</f>
        <v/>
      </c>
      <c r="BH232" s="27">
        <f>SUM(AJ232,AM232,AP232)</f>
        <v/>
      </c>
      <c r="BI232" s="28">
        <f>SUM(AK232,AN232,AQ232)</f>
        <v/>
      </c>
      <c r="BK232" s="442">
        <f>SUM(I232,L232,O232,R232,U232,X232,AA232,AD232,AG232,AJ232,AM232,AP232)</f>
        <v/>
      </c>
      <c r="BL232" s="442">
        <f>BK232-AV232</f>
        <v/>
      </c>
      <c r="BM232" s="442">
        <f>SUM(J232,M232,P232,S232,V232)</f>
        <v/>
      </c>
      <c r="BN232" s="442">
        <f>BM232-AT232</f>
        <v/>
      </c>
      <c r="BP232" s="463">
        <f>_xlfn.FORMULATEXT(V232) &amp; "+SOMASES(Aut_Ajustes_Manuais!$G:$G;Aut_Ajustes_Manuais!$I:$I;DRE!T$4;Aut_Ajustes_Manuais!$F:$F;""" &amp; A232 &amp; """)"</f>
        <v/>
      </c>
    </row>
    <row r="233" outlineLevel="1" customFormat="1" s="463">
      <c r="A233" s="22" t="inlineStr">
        <is>
          <t>Coleta de lixo</t>
        </is>
      </c>
      <c r="B233" s="23" t="n"/>
      <c r="C233" s="24" t="inlineStr">
        <is>
          <t>Estim. Mensal</t>
        </is>
      </c>
      <c r="D233" s="113" t="n">
        <v>-4000</v>
      </c>
      <c r="E233" s="114" t="n">
        <v>-0.0008</v>
      </c>
      <c r="F233" s="56" t="n"/>
      <c r="G233" s="33" t="n"/>
      <c r="H233" s="241" t="n">
        <v>-3182.69</v>
      </c>
      <c r="I233" s="27" t="n">
        <v>-4954.7939895434</v>
      </c>
      <c r="J233" s="28">
        <f>SUMIFS(Aut_BlueMe_Sem_Pedido!$J:$J,Aut_BlueMe_Sem_Pedido!$Q:$Q,DRE!H$4,Aut_BlueMe_Sem_Pedido!$H:$H,DRE!$A233)+SUMIFS(Aut_Ajustes_Manuais!$G:$G,Aut_Ajustes_Manuais!$I:$I,DRE!H$4,Aut_Ajustes_Manuais!$F:$F,"Coleta de lixo")</f>
        <v/>
      </c>
      <c r="K233" s="241" t="n">
        <v>-4512.6</v>
      </c>
      <c r="L233" s="27" t="n">
        <v>-4972.260897056</v>
      </c>
      <c r="M233" s="428">
        <f>SUMIFS(Aut_BlueMe_Sem_Pedido!$J:$J,Aut_BlueMe_Sem_Pedido!$Q:$Q,DRE!K$4,Aut_BlueMe_Sem_Pedido!$H:$H,DRE!$A233)+SUMIFS(Aut_Ajustes_Manuais!$G:$G,Aut_Ajustes_Manuais!$I:$I,DRE!K$4,Aut_Ajustes_Manuais!$F:$F,"Coleta de lixo")</f>
        <v/>
      </c>
      <c r="N233" s="241" t="n">
        <v>-2795.19</v>
      </c>
      <c r="O233" s="27" t="n">
        <v>-5109.494158928001</v>
      </c>
      <c r="P233" s="27">
        <f>SUMIFS(Aut_BlueMe_Sem_Pedido!$J:$J,Aut_BlueMe_Sem_Pedido!$Q:$Q,DRE!N$4,Aut_BlueMe_Sem_Pedido!$H:$H,DRE!$A233)+SUMIFS(Aut_Ajustes_Manuais!$G:$G,Aut_Ajustes_Manuais!$I:$I,DRE!N$4,Aut_Ajustes_Manuais!$F:$F,"Coleta de lixo")</f>
        <v/>
      </c>
      <c r="Q233" s="241" t="n">
        <v>-4413.24</v>
      </c>
      <c r="R233" s="27" t="n">
        <v>-5046.697967456001</v>
      </c>
      <c r="S233" s="27">
        <f>SUMIFS(Aut_BlueMe_Sem_Pedido!$J:$J,Aut_BlueMe_Sem_Pedido!$Q:$Q,DRE!Q$4,Aut_BlueMe_Sem_Pedido!$H:$H,DRE!$A233)+SUMIFS(Aut_Ajustes_Manuais!$G:$G,Aut_Ajustes_Manuais!$I:$I,DRE!Q$4,Aut_Ajustes_Manuais!$F:$F,"Coleta de lixo")</f>
        <v/>
      </c>
      <c r="T233" s="241" t="n">
        <v>-4658.19</v>
      </c>
      <c r="U233" s="27" t="n">
        <v>-5196.029913632</v>
      </c>
      <c r="V233" s="28">
        <f>SUMIFS(Aut_BlueMe_Sem_Pedido!$J:$J,Aut_BlueMe_Sem_Pedido!$Q:$Q,DRE!T$4,Aut_BlueMe_Sem_Pedido!$H:$H,DRE!$A233)+SUMIFS(Aut_Ajustes_Manuais!$G:$G,Aut_Ajustes_Manuais!$I:$I,DRE!T$4,Aut_Ajustes_Manuais!$F:$F,"Coleta de lixo")</f>
        <v/>
      </c>
      <c r="W233" s="241" t="n">
        <v>-5307.48</v>
      </c>
      <c r="X233" s="27" t="n">
        <v>-5064.775256504</v>
      </c>
      <c r="Y233" s="28">
        <f>SUMIFS(Aut_BlueMe_Sem_Pedido!$J:$J,Aut_BlueMe_Sem_Pedido!$Q:$Q,DRE!W$4,Aut_BlueMe_Sem_Pedido!$H:$H,DRE!$A233)+SUMIFS(Aut_Ajustes_Manuais!$G:$G,Aut_Ajustes_Manuais!$I:$I,DRE!W$4,Aut_Ajustes_Manuais!$F:$F,"Coleta de lixo")</f>
        <v/>
      </c>
      <c r="Z233" s="241" t="n">
        <v>-5111.17</v>
      </c>
      <c r="AA233" s="27" t="n">
        <v>-5406.973028968</v>
      </c>
      <c r="AB233" s="28">
        <f>SUMIFS(Aut_BlueMe_Sem_Pedido!$J:$J,Aut_BlueMe_Sem_Pedido!$Q:$Q,DRE!Z$4,Aut_BlueMe_Sem_Pedido!$H:$H,DRE!$A233)+SUMIFS(Aut_Ajustes_Manuais!$G:$G,Aut_Ajustes_Manuais!$I:$I,DRE!Z$4,Aut_Ajustes_Manuais!$F:$F,"Coleta de lixo")</f>
        <v/>
      </c>
      <c r="AC233" s="241" t="n">
        <v>-5774.95</v>
      </c>
      <c r="AD233" s="27" t="n">
        <v>-5224.376524736001</v>
      </c>
      <c r="AE233" s="28">
        <f>SUMIFS(Aut_BlueMe_Sem_Pedido!$J:$J,Aut_BlueMe_Sem_Pedido!$Q:$Q,DRE!AC$4,Aut_BlueMe_Sem_Pedido!$H:$H,DRE!$A233)+SUMIFS(Aut_Ajustes_Manuais!$G:$G,Aut_Ajustes_Manuais!$I:$I,DRE!AC$4,Aut_Ajustes_Manuais!$F:$F,"Coleta de lixo")</f>
        <v/>
      </c>
      <c r="AF233" s="241" t="n">
        <v>-5217.83</v>
      </c>
      <c r="AG233" s="27" t="n">
        <v>-5128.988338136</v>
      </c>
      <c r="AH233" s="28">
        <f>SUMIFS(Aut_BlueMe_Sem_Pedido!$J:$J,Aut_BlueMe_Sem_Pedido!$Q:$Q,DRE!AF$4,Aut_BlueMe_Sem_Pedido!$H:$H,DRE!$A233)+SUMIFS(Aut_Ajustes_Manuais!$G:$G,Aut_Ajustes_Manuais!$I:$I,DRE!AF$4,Aut_Ajustes_Manuais!$F:$F,"Coleta de lixo")</f>
        <v/>
      </c>
      <c r="AI233" s="241" t="n">
        <v>-5772.879999999999</v>
      </c>
      <c r="AJ233" s="27" t="n">
        <v>-5181.059015512</v>
      </c>
      <c r="AK233" s="28">
        <f>SUMIFS(Aut_BlueMe_Sem_Pedido!$J:$J,Aut_BlueMe_Sem_Pedido!$Q:$Q,DRE!AI$4,Aut_BlueMe_Sem_Pedido!$H:$H,DRE!$A233)+SUMIFS(Aut_Ajustes_Manuais!$G:$G,Aut_Ajustes_Manuais!$I:$I,DRE!AI$4,Aut_Ajustes_Manuais!$F:$F,"Coleta de lixo")</f>
        <v/>
      </c>
      <c r="AL233" s="241" t="n">
        <v>-4487.88</v>
      </c>
      <c r="AM233" s="27" t="n">
        <v>-5180.249569328</v>
      </c>
      <c r="AN233" s="28">
        <f>SUMIFS(Aut_BlueMe_Sem_Pedido!$J:$J,Aut_BlueMe_Sem_Pedido!$Q:$Q,DRE!AL$4,Aut_BlueMe_Sem_Pedido!$H:$H,DRE!$A233)+SUMIFS(Aut_Ajustes_Manuais!$G:$G,Aut_Ajustes_Manuais!$I:$I,DRE!AL$4,Aut_Ajustes_Manuais!$F:$F,"Coleta de lixo")</f>
        <v/>
      </c>
      <c r="AO233" s="241" t="n">
        <v>-4709.25</v>
      </c>
      <c r="AP233" s="27" t="n">
        <v>-5272.051149808</v>
      </c>
      <c r="AQ233" s="28">
        <f>SUMIFS(Aut_BlueMe_Sem_Pedido!$J:$J,Aut_BlueMe_Sem_Pedido!$Q:$Q,DRE!AO$4,Aut_BlueMe_Sem_Pedido!$H:$H,DRE!$A233)+SUMIFS(Aut_Ajustes_Manuais!$G:$G,Aut_Ajustes_Manuais!$I:$I,DRE!AO$4,Aut_Ajustes_Manuais!$F:$F,"Coleta de lixo")</f>
        <v/>
      </c>
      <c r="AR233" s="241">
        <f>SUMIFS($H233:$AO233,$H$5:$AO$5,"&lt;"&amp;MONTH(TODAY()),$H$6:$AO$6,"REAL 25")</f>
        <v/>
      </c>
      <c r="AS233" s="27">
        <f>SUMIFS($I233:$AP233,$I$5:$AP$5,"&lt;"&amp;MONTH(TODAY()),$I$6:$AP$6,"ORÇADO ")</f>
        <v/>
      </c>
      <c r="AT233" s="28">
        <f>SUMIFS($J233:$AQ233,$J$5:$AQ$5,"&lt;"&amp;MONTH(TODAY()),$J$6:$AQ$6,"REAL 26")</f>
        <v/>
      </c>
      <c r="AU233" s="241">
        <f>SUM(H233,K233,N233,Q233,T233,W233,Z233,AC233,AF233,AI233,AL233,AO233)</f>
        <v/>
      </c>
      <c r="AV233" s="27">
        <f>SUM(I233,L233,O233,R233,U233,X233,AA233,AD233,AG233,AJ233,AM233,AP233)</f>
        <v/>
      </c>
      <c r="AW233" s="28">
        <f>SUM(J233,M233,P233,S233,V233,Y233,AB233,AE233,AH233,AK233,AN233,AQ233)</f>
        <v/>
      </c>
      <c r="AX233" s="241">
        <f>SUM(H233,K233,N233)</f>
        <v/>
      </c>
      <c r="AY233" s="27">
        <f>SUM(I233,L233,O233)</f>
        <v/>
      </c>
      <c r="AZ233" s="28">
        <f>SUM(J233,M233,P233)</f>
        <v/>
      </c>
      <c r="BA233" s="241">
        <f>SUM(Q233,T233,W233)</f>
        <v/>
      </c>
      <c r="BB233" s="27">
        <f>SUM(R233,U233,X233)</f>
        <v/>
      </c>
      <c r="BC233" s="28">
        <f>SUM(S233,V233,Y233)</f>
        <v/>
      </c>
      <c r="BD233" s="241">
        <f>SUM(Z233,AC233,AF233)</f>
        <v/>
      </c>
      <c r="BE233" s="27">
        <f>SUM(AA233,AD233,AG233)</f>
        <v/>
      </c>
      <c r="BF233" s="28">
        <f>SUM(AB233,AE233,AH233)</f>
        <v/>
      </c>
      <c r="BG233" s="241">
        <f>SUM(AI233,AL233,AO233)</f>
        <v/>
      </c>
      <c r="BH233" s="27">
        <f>SUM(AJ233,AM233,AP233)</f>
        <v/>
      </c>
      <c r="BI233" s="28">
        <f>SUM(AK233,AN233,AQ233)</f>
        <v/>
      </c>
      <c r="BK233" s="442">
        <f>SUM(I233,L233,O233,R233,U233,X233,AA233,AD233,AG233,AJ233,AM233,AP233)</f>
        <v/>
      </c>
      <c r="BL233" s="442">
        <f>BK233-AV233</f>
        <v/>
      </c>
      <c r="BM233" s="442">
        <f>SUM(J233,M233,P233,S233,V233)</f>
        <v/>
      </c>
      <c r="BN233" s="442">
        <f>BM233-AT233</f>
        <v/>
      </c>
      <c r="BP233" s="463">
        <f>_xlfn.FORMULATEXT(V233) &amp; "+SOMASES(Aut_Ajustes_Manuais!$G:$G;Aut_Ajustes_Manuais!$I:$I;DRE!T$4;Aut_Ajustes_Manuais!$F:$F;""" &amp; A233 &amp; """)"</f>
        <v/>
      </c>
    </row>
    <row r="234" outlineLevel="1" customFormat="1" s="463">
      <c r="A234" s="22" t="inlineStr">
        <is>
          <t>Utensilios</t>
        </is>
      </c>
      <c r="B234" s="23" t="n"/>
      <c r="C234" s="24" t="inlineStr">
        <is>
          <t>Estim. Mensal</t>
        </is>
      </c>
      <c r="D234" s="113" t="n">
        <v>-6000</v>
      </c>
      <c r="E234" s="114" t="n">
        <v>-0.0008</v>
      </c>
      <c r="F234" s="56" t="n"/>
      <c r="G234" s="33" t="n"/>
      <c r="H234" s="241" t="n">
        <v>-3994.9</v>
      </c>
      <c r="I234" s="27" t="n">
        <v>-6954.7939895434</v>
      </c>
      <c r="J234" s="28">
        <f>SUMIFS(Aut_BlueMe_Sem_Pedido!$J:$J,Aut_BlueMe_Sem_Pedido!$Q:$Q,DRE!H$4,Aut_BlueMe_Sem_Pedido!$H:$H,DRE!$A234)-SUMIFS(Aut_BlueMe_Com_Pedido!$O:$O,Aut_BlueMe_Com_Pedido!$Q:$Q,DRE!H$4)+SUMIFS(Aut_Ajustes_Manuais!$G:$G,Aut_Ajustes_Manuais!$I:$I,DRE!H$4,Aut_Ajustes_Manuais!$F:$F,"Utensilios")</f>
        <v/>
      </c>
      <c r="K234" s="241" t="n">
        <v>-3889.400000000001</v>
      </c>
      <c r="L234" s="27" t="n">
        <v>-6972.260897056</v>
      </c>
      <c r="M234" s="428">
        <f>SUMIFS(Aut_BlueMe_Sem_Pedido!$J:$J,Aut_BlueMe_Sem_Pedido!$Q:$Q,DRE!K$4,Aut_BlueMe_Sem_Pedido!$H:$H,DRE!$A234)-SUMIFS(Aut_BlueMe_Com_Pedido!$O:$O,Aut_BlueMe_Com_Pedido!$Q:$Q,DRE!K$4)+SUMIFS(Aut_Ajustes_Manuais!$G:$G,Aut_Ajustes_Manuais!$I:$I,DRE!K$4,Aut_Ajustes_Manuais!$F:$F,"Utensilios")</f>
        <v/>
      </c>
      <c r="N234" s="241" t="n">
        <v>-11117.28</v>
      </c>
      <c r="O234" s="27" t="n">
        <v>-7109.494158928001</v>
      </c>
      <c r="P234" s="27">
        <f>SUMIFS(Aut_BlueMe_Sem_Pedido!$J:$J,Aut_BlueMe_Sem_Pedido!$Q:$Q,DRE!N$4,Aut_BlueMe_Sem_Pedido!$H:$H,DRE!$A234)-SUMIFS(Aut_BlueMe_Com_Pedido!$O:$O,Aut_BlueMe_Com_Pedido!$Q:$Q,DRE!N$4)+SUMIFS(Aut_Ajustes_Manuais!$G:$G,Aut_Ajustes_Manuais!$I:$I,DRE!N$4,Aut_Ajustes_Manuais!$F:$F,"Utensilios")</f>
        <v/>
      </c>
      <c r="Q234" s="241" t="n">
        <v>-6422.289999999999</v>
      </c>
      <c r="R234" s="27" t="n">
        <v>-7046.697967456001</v>
      </c>
      <c r="S234" s="27">
        <f>SUMIFS(Aut_BlueMe_Sem_Pedido!$J:$J,Aut_BlueMe_Sem_Pedido!$Q:$Q,DRE!Q$4,Aut_BlueMe_Sem_Pedido!$H:$H,DRE!$A234)-SUMIFS(Aut_BlueMe_Com_Pedido!$O:$O,Aut_BlueMe_Com_Pedido!$Q:$Q,DRE!Q$4)+SUMIFS(Aut_Ajustes_Manuais!$G:$G,Aut_Ajustes_Manuais!$I:$I,DRE!Q$4,Aut_Ajustes_Manuais!$F:$F,"Utensilios")</f>
        <v/>
      </c>
      <c r="T234" s="241" t="n">
        <v>-1330.33</v>
      </c>
      <c r="U234" s="27" t="n">
        <v>-7196.029913632</v>
      </c>
      <c r="V234" s="28">
        <f>SUMIFS(Aut_BlueMe_Sem_Pedido!$J:$J,Aut_BlueMe_Sem_Pedido!$Q:$Q,DRE!T$4,Aut_BlueMe_Sem_Pedido!$H:$H,DRE!$A234)-SUMIFS(Aut_BlueMe_Com_Pedido!$O:$O,Aut_BlueMe_Com_Pedido!$Q:$Q,DRE!T$4)+SUMIFS(Aut_Ajustes_Manuais!$G:$G,Aut_Ajustes_Manuais!$I:$I,DRE!T$4,Aut_Ajustes_Manuais!$F:$F,"Utensilios")</f>
        <v/>
      </c>
      <c r="W234" s="241" t="n">
        <v>-3166.190000000001</v>
      </c>
      <c r="X234" s="27" t="n">
        <v>-7064.775256504</v>
      </c>
      <c r="Y234" s="28">
        <f>SUMIFS(Aut_BlueMe_Sem_Pedido!$J:$J,Aut_BlueMe_Sem_Pedido!$Q:$Q,DRE!W$4,Aut_BlueMe_Sem_Pedido!$H:$H,DRE!$A234)-SUMIFS(Aut_BlueMe_Com_Pedido!$O:$O,Aut_BlueMe_Com_Pedido!$Q:$Q,DRE!W$4)+SUMIFS(Aut_Ajustes_Manuais!$G:$G,Aut_Ajustes_Manuais!$I:$I,DRE!W$4,Aut_Ajustes_Manuais!$F:$F,"Utensilios")</f>
        <v/>
      </c>
      <c r="Z234" s="241" t="n">
        <v>-7258.719999999999</v>
      </c>
      <c r="AA234" s="27" t="n">
        <v>-7406.973028968</v>
      </c>
      <c r="AB234" s="28">
        <f>SUMIFS(Aut_BlueMe_Sem_Pedido!$J:$J,Aut_BlueMe_Sem_Pedido!$Q:$Q,DRE!Z$4,Aut_BlueMe_Sem_Pedido!$H:$H,DRE!$A234)-SUMIFS(Aut_BlueMe_Com_Pedido!$O:$O,Aut_BlueMe_Com_Pedido!$Q:$Q,DRE!Z$4)+SUMIFS(Aut_Ajustes_Manuais!$G:$G,Aut_Ajustes_Manuais!$I:$I,DRE!Z$4,Aut_Ajustes_Manuais!$F:$F,"Utensilios")</f>
        <v/>
      </c>
      <c r="AC234" s="241" t="n">
        <v>-3267.56</v>
      </c>
      <c r="AD234" s="27" t="n">
        <v>-7224.376524736001</v>
      </c>
      <c r="AE234" s="28">
        <f>SUMIFS(Aut_BlueMe_Sem_Pedido!$J:$J,Aut_BlueMe_Sem_Pedido!$Q:$Q,DRE!AC$4,Aut_BlueMe_Sem_Pedido!$H:$H,DRE!$A234)-SUMIFS(Aut_BlueMe_Com_Pedido!$O:$O,Aut_BlueMe_Com_Pedido!$Q:$Q,DRE!AC$4)+SUMIFS(Aut_Ajustes_Manuais!$G:$G,Aut_Ajustes_Manuais!$I:$I,DRE!AC$4,Aut_Ajustes_Manuais!$F:$F,"Utensilios")</f>
        <v/>
      </c>
      <c r="AF234" s="241" t="n">
        <v>-13389.73</v>
      </c>
      <c r="AG234" s="27" t="n">
        <v>-7128.988338136</v>
      </c>
      <c r="AH234" s="28">
        <f>SUMIFS(Aut_BlueMe_Sem_Pedido!$J:$J,Aut_BlueMe_Sem_Pedido!$Q:$Q,DRE!AF$4,Aut_BlueMe_Sem_Pedido!$H:$H,DRE!$A234)-SUMIFS(Aut_BlueMe_Com_Pedido!$O:$O,Aut_BlueMe_Com_Pedido!$Q:$Q,DRE!AF$4)+SUMIFS(Aut_Ajustes_Manuais!$G:$G,Aut_Ajustes_Manuais!$I:$I,DRE!AF$4,Aut_Ajustes_Manuais!$F:$F,"Utensilios")</f>
        <v/>
      </c>
      <c r="AI234" s="241" t="n">
        <v>-6209.659999999999</v>
      </c>
      <c r="AJ234" s="27" t="n">
        <v>-7181.059015512</v>
      </c>
      <c r="AK234" s="28">
        <f>SUMIFS(Aut_BlueMe_Sem_Pedido!$J:$J,Aut_BlueMe_Sem_Pedido!$Q:$Q,DRE!AI$4,Aut_BlueMe_Sem_Pedido!$H:$H,DRE!$A234)-SUMIFS(Aut_BlueMe_Com_Pedido!$O:$O,Aut_BlueMe_Com_Pedido!$Q:$Q,DRE!AI$4)+SUMIFS(Aut_Ajustes_Manuais!$G:$G,Aut_Ajustes_Manuais!$I:$I,DRE!AI$4,Aut_Ajustes_Manuais!$F:$F,"Utensilios")</f>
        <v/>
      </c>
      <c r="AL234" s="241" t="n">
        <v>-12310.91</v>
      </c>
      <c r="AM234" s="27" t="n">
        <v>-7180.249569328</v>
      </c>
      <c r="AN234" s="28">
        <f>SUMIFS(Aut_BlueMe_Sem_Pedido!$J:$J,Aut_BlueMe_Sem_Pedido!$Q:$Q,DRE!AL$4,Aut_BlueMe_Sem_Pedido!$H:$H,DRE!$A234)-SUMIFS(Aut_BlueMe_Com_Pedido!$O:$O,Aut_BlueMe_Com_Pedido!$Q:$Q,DRE!AL$4)+SUMIFS(Aut_Ajustes_Manuais!$G:$G,Aut_Ajustes_Manuais!$I:$I,DRE!AL$4,Aut_Ajustes_Manuais!$F:$F,"Utensilios")</f>
        <v/>
      </c>
      <c r="AO234" s="241" t="n">
        <v>-12811.11</v>
      </c>
      <c r="AP234" s="27" t="n">
        <v>-7272.051149808</v>
      </c>
      <c r="AQ234" s="28">
        <f>SUMIFS(Aut_BlueMe_Sem_Pedido!$J:$J,Aut_BlueMe_Sem_Pedido!$Q:$Q,DRE!AO$4,Aut_BlueMe_Sem_Pedido!$H:$H,DRE!$A234)-SUMIFS(Aut_BlueMe_Com_Pedido!$O:$O,Aut_BlueMe_Com_Pedido!$Q:$Q,DRE!AO$4)+SUMIFS(Aut_Ajustes_Manuais!$G:$G,Aut_Ajustes_Manuais!$I:$I,DRE!AO$4,Aut_Ajustes_Manuais!$F:$F,"Utensilios")</f>
        <v/>
      </c>
      <c r="AR234" s="241">
        <f>SUMIFS($H234:$AO234,$H$5:$AO$5,"&lt;"&amp;MONTH(TODAY()),$H$6:$AO$6,"REAL 25")</f>
        <v/>
      </c>
      <c r="AS234" s="27">
        <f>SUMIFS($I234:$AP234,$I$5:$AP$5,"&lt;"&amp;MONTH(TODAY()),$I$6:$AP$6,"ORÇADO ")</f>
        <v/>
      </c>
      <c r="AT234" s="28">
        <f>SUMIFS($J234:$AQ234,$J$5:$AQ$5,"&lt;"&amp;MONTH(TODAY()),$J$6:$AQ$6,"REAL 26")</f>
        <v/>
      </c>
      <c r="AU234" s="241">
        <f>SUM(H234,K234,N234,Q234,T234,W234,Z234,AC234,AF234,AI234,AL234,AO234)</f>
        <v/>
      </c>
      <c r="AV234" s="27">
        <f>SUM(I234,L234,O234,R234,U234,X234,AA234,AD234,AG234,AJ234,AM234,AP234)</f>
        <v/>
      </c>
      <c r="AW234" s="28">
        <f>SUM(J234,M234,P234,S234,V234,Y234,AB234,AE234,AH234,AK234,AN234,AQ234)</f>
        <v/>
      </c>
      <c r="AX234" s="241">
        <f>SUM(H234,K234,N234)</f>
        <v/>
      </c>
      <c r="AY234" s="27">
        <f>SUM(I234,L234,O234)</f>
        <v/>
      </c>
      <c r="AZ234" s="28">
        <f>SUM(J234,M234,P234)</f>
        <v/>
      </c>
      <c r="BA234" s="241">
        <f>SUM(Q234,T234,W234)</f>
        <v/>
      </c>
      <c r="BB234" s="27">
        <f>SUM(R234,U234,X234)</f>
        <v/>
      </c>
      <c r="BC234" s="28">
        <f>SUM(S234,V234,Y234)</f>
        <v/>
      </c>
      <c r="BD234" s="241">
        <f>SUM(Z234,AC234,AF234)</f>
        <v/>
      </c>
      <c r="BE234" s="27">
        <f>SUM(AA234,AD234,AG234)</f>
        <v/>
      </c>
      <c r="BF234" s="28">
        <f>SUM(AB234,AE234,AH234)</f>
        <v/>
      </c>
      <c r="BG234" s="241">
        <f>SUM(AI234,AL234,AO234)</f>
        <v/>
      </c>
      <c r="BH234" s="27">
        <f>SUM(AJ234,AM234,AP234)</f>
        <v/>
      </c>
      <c r="BI234" s="28">
        <f>SUM(AK234,AN234,AQ234)</f>
        <v/>
      </c>
      <c r="BK234" s="442">
        <f>SUM(I234,L234,O234,R234,U234,X234,AA234,AD234,AG234,AJ234,AM234,AP234)</f>
        <v/>
      </c>
      <c r="BL234" s="442">
        <f>BK234-AV234</f>
        <v/>
      </c>
      <c r="BM234" s="442">
        <f>SUM(J234,M234,P234,S234,V234)</f>
        <v/>
      </c>
      <c r="BN234" s="442">
        <f>BM234-AT234</f>
        <v/>
      </c>
      <c r="BP234" s="463">
        <f>_xlfn.FORMULATEXT(V234) &amp; "+SOMASES(Aut_Ajustes_Manuais!$G:$G;Aut_Ajustes_Manuais!$I:$I;DRE!T$4;Aut_Ajustes_Manuais!$F:$F;""" &amp; A234 &amp; """)"</f>
        <v/>
      </c>
    </row>
    <row r="235" outlineLevel="1" customFormat="1" s="463">
      <c r="A235" s="22" t="inlineStr">
        <is>
          <t>Serviços Graficos</t>
        </is>
      </c>
      <c r="B235" s="23" t="n"/>
      <c r="C235" s="24" t="inlineStr">
        <is>
          <t>Estim. Mensal</t>
        </is>
      </c>
      <c r="D235" s="113" t="n">
        <v>-300</v>
      </c>
      <c r="E235" s="114" t="n"/>
      <c r="F235" s="56" t="n"/>
      <c r="G235" s="33" t="n"/>
      <c r="H235" s="241" t="n">
        <v>-81</v>
      </c>
      <c r="I235" s="27" t="n">
        <v>-300</v>
      </c>
      <c r="J235" s="28">
        <f>SUMIFS(Aut_BlueMe_Sem_Pedido!$J:$J,Aut_BlueMe_Sem_Pedido!$Q:$Q,DRE!H$4,Aut_BlueMe_Sem_Pedido!$H:$H,DRE!$A235)+SUMIFS(Aut_Ajustes_Manuais!$G:$G,Aut_Ajustes_Manuais!$I:$I,DRE!H$4,Aut_Ajustes_Manuais!$F:$F,"Serviços Graficos")</f>
        <v/>
      </c>
      <c r="K235" s="241" t="n">
        <v>-49.8</v>
      </c>
      <c r="L235" s="27" t="n">
        <v>-300</v>
      </c>
      <c r="M235" s="428">
        <f>SUMIFS(Aut_BlueMe_Sem_Pedido!$J:$J,Aut_BlueMe_Sem_Pedido!$Q:$Q,DRE!K$4,Aut_BlueMe_Sem_Pedido!$H:$H,DRE!$A235)+SUMIFS(Aut_Ajustes_Manuais!$G:$G,Aut_Ajustes_Manuais!$I:$I,DRE!K$4,Aut_Ajustes_Manuais!$F:$F,"Serviços Graficos")</f>
        <v/>
      </c>
      <c r="N235" s="241" t="n">
        <v>-4.1</v>
      </c>
      <c r="O235" s="27" t="n">
        <v>-300</v>
      </c>
      <c r="P235" s="27">
        <f>SUMIFS(Aut_BlueMe_Sem_Pedido!$J:$J,Aut_BlueMe_Sem_Pedido!$Q:$Q,DRE!N$4,Aut_BlueMe_Sem_Pedido!$H:$H,DRE!$A235)+SUMIFS(Aut_Ajustes_Manuais!$G:$G,Aut_Ajustes_Manuais!$I:$I,DRE!N$4,Aut_Ajustes_Manuais!$F:$F,"Serviços Graficos")</f>
        <v/>
      </c>
      <c r="Q235" s="241" t="n">
        <v>-16.4</v>
      </c>
      <c r="R235" s="27" t="n">
        <v>-300</v>
      </c>
      <c r="S235" s="27">
        <f>SUMIFS(Aut_BlueMe_Sem_Pedido!$J:$J,Aut_BlueMe_Sem_Pedido!$Q:$Q,DRE!Q$4,Aut_BlueMe_Sem_Pedido!$H:$H,DRE!$A235)+SUMIFS(Aut_Ajustes_Manuais!$G:$G,Aut_Ajustes_Manuais!$I:$I,DRE!Q$4,Aut_Ajustes_Manuais!$F:$F,"Serviços Graficos")</f>
        <v/>
      </c>
      <c r="T235" s="241" t="n">
        <v>0</v>
      </c>
      <c r="U235" s="27" t="n">
        <v>-300</v>
      </c>
      <c r="V235" s="28">
        <f>SUMIFS(Aut_BlueMe_Sem_Pedido!$J:$J,Aut_BlueMe_Sem_Pedido!$Q:$Q,DRE!T$4,Aut_BlueMe_Sem_Pedido!$H:$H,DRE!$A235)+SUMIFS(Aut_Ajustes_Manuais!$G:$G,Aut_Ajustes_Manuais!$I:$I,DRE!T$4,Aut_Ajustes_Manuais!$F:$F,"Serviços Graficos")</f>
        <v/>
      </c>
      <c r="W235" s="241" t="n">
        <v>0</v>
      </c>
      <c r="X235" s="27" t="n">
        <v>-300</v>
      </c>
      <c r="Y235" s="28">
        <f>SUMIFS(Aut_BlueMe_Sem_Pedido!$J:$J,Aut_BlueMe_Sem_Pedido!$Q:$Q,DRE!W$4,Aut_BlueMe_Sem_Pedido!$H:$H,DRE!$A235)+SUMIFS(Aut_Ajustes_Manuais!$G:$G,Aut_Ajustes_Manuais!$I:$I,DRE!W$4,Aut_Ajustes_Manuais!$F:$F,"Serviços Graficos")</f>
        <v/>
      </c>
      <c r="Z235" s="241" t="n">
        <v>-414.6</v>
      </c>
      <c r="AA235" s="27" t="n">
        <v>-300</v>
      </c>
      <c r="AB235" s="28">
        <f>SUMIFS(Aut_BlueMe_Sem_Pedido!$J:$J,Aut_BlueMe_Sem_Pedido!$Q:$Q,DRE!Z$4,Aut_BlueMe_Sem_Pedido!$H:$H,DRE!$A235)+SUMIFS(Aut_Ajustes_Manuais!$G:$G,Aut_Ajustes_Manuais!$I:$I,DRE!Z$4,Aut_Ajustes_Manuais!$F:$F,"Serviços Graficos")</f>
        <v/>
      </c>
      <c r="AC235" s="241" t="n">
        <v>0</v>
      </c>
      <c r="AD235" s="27" t="n">
        <v>-300</v>
      </c>
      <c r="AE235" s="28">
        <f>SUMIFS(Aut_BlueMe_Sem_Pedido!$J:$J,Aut_BlueMe_Sem_Pedido!$Q:$Q,DRE!AC$4,Aut_BlueMe_Sem_Pedido!$H:$H,DRE!$A235)+SUMIFS(Aut_Ajustes_Manuais!$G:$G,Aut_Ajustes_Manuais!$I:$I,DRE!AC$4,Aut_Ajustes_Manuais!$F:$F,"Serviços Graficos")</f>
        <v/>
      </c>
      <c r="AF235" s="241" t="n">
        <v>-59.4</v>
      </c>
      <c r="AG235" s="27" t="n">
        <v>-300</v>
      </c>
      <c r="AH235" s="28">
        <f>SUMIFS(Aut_BlueMe_Sem_Pedido!$J:$J,Aut_BlueMe_Sem_Pedido!$Q:$Q,DRE!AF$4,Aut_BlueMe_Sem_Pedido!$H:$H,DRE!$A235)+SUMIFS(Aut_Ajustes_Manuais!$G:$G,Aut_Ajustes_Manuais!$I:$I,DRE!AF$4,Aut_Ajustes_Manuais!$F:$F,"Serviços Graficos")</f>
        <v/>
      </c>
      <c r="AI235" s="241" t="n">
        <v>-325.8</v>
      </c>
      <c r="AJ235" s="27" t="n">
        <v>-300</v>
      </c>
      <c r="AK235" s="28">
        <f>SUMIFS(Aut_BlueMe_Sem_Pedido!$J:$J,Aut_BlueMe_Sem_Pedido!$Q:$Q,DRE!AI$4,Aut_BlueMe_Sem_Pedido!$H:$H,DRE!$A235)+SUMIFS(Aut_Ajustes_Manuais!$G:$G,Aut_Ajustes_Manuais!$I:$I,DRE!AI$4,Aut_Ajustes_Manuais!$F:$F,"Serviços Graficos")</f>
        <v/>
      </c>
      <c r="AL235" s="241" t="n">
        <v>0</v>
      </c>
      <c r="AM235" s="27" t="n">
        <v>-300</v>
      </c>
      <c r="AN235" s="28">
        <f>SUMIFS(Aut_BlueMe_Sem_Pedido!$J:$J,Aut_BlueMe_Sem_Pedido!$Q:$Q,DRE!AL$4,Aut_BlueMe_Sem_Pedido!$H:$H,DRE!$A235)+SUMIFS(Aut_Ajustes_Manuais!$G:$G,Aut_Ajustes_Manuais!$I:$I,DRE!AL$4,Aut_Ajustes_Manuais!$F:$F,"Serviços Graficos")</f>
        <v/>
      </c>
      <c r="AO235" s="241" t="n">
        <v>0</v>
      </c>
      <c r="AP235" s="27" t="n">
        <v>-300</v>
      </c>
      <c r="AQ235" s="28">
        <f>SUMIFS(Aut_BlueMe_Sem_Pedido!$J:$J,Aut_BlueMe_Sem_Pedido!$Q:$Q,DRE!AO$4,Aut_BlueMe_Sem_Pedido!$H:$H,DRE!$A235)+SUMIFS(Aut_Ajustes_Manuais!$G:$G,Aut_Ajustes_Manuais!$I:$I,DRE!AO$4,Aut_Ajustes_Manuais!$F:$F,"Serviços Graficos")</f>
        <v/>
      </c>
      <c r="AR235" s="241">
        <f>SUMIFS($H235:$AO235,$H$5:$AO$5,"&lt;"&amp;MONTH(TODAY()),$H$6:$AO$6,"REAL 25")</f>
        <v/>
      </c>
      <c r="AS235" s="27">
        <f>SUMIFS($I235:$AP235,$I$5:$AP$5,"&lt;"&amp;MONTH(TODAY()),$I$6:$AP$6,"ORÇADO ")</f>
        <v/>
      </c>
      <c r="AT235" s="28">
        <f>SUMIFS($J235:$AQ235,$J$5:$AQ$5,"&lt;"&amp;MONTH(TODAY()),$J$6:$AQ$6,"REAL 26")</f>
        <v/>
      </c>
      <c r="AU235" s="241">
        <f>SUM(H235,K235,N235,Q235,T235,W235,Z235,AC235,AF235,AI235,AL235,AO235)</f>
        <v/>
      </c>
      <c r="AV235" s="27">
        <f>SUM(I235,L235,O235,R235,U235,X235,AA235,AD235,AG235,AJ235,AM235,AP235)</f>
        <v/>
      </c>
      <c r="AW235" s="28">
        <f>SUM(J235,M235,P235,S235,V235,Y235,AB235,AE235,AH235,AK235,AN235,AQ235)</f>
        <v/>
      </c>
      <c r="AX235" s="241">
        <f>SUM(H235,K235,N235)</f>
        <v/>
      </c>
      <c r="AY235" s="27">
        <f>SUM(I235,L235,O235)</f>
        <v/>
      </c>
      <c r="AZ235" s="28">
        <f>SUM(J235,M235,P235)</f>
        <v/>
      </c>
      <c r="BA235" s="241">
        <f>SUM(Q235,T235,W235)</f>
        <v/>
      </c>
      <c r="BB235" s="27">
        <f>SUM(R235,U235,X235)</f>
        <v/>
      </c>
      <c r="BC235" s="28">
        <f>SUM(S235,V235,Y235)</f>
        <v/>
      </c>
      <c r="BD235" s="241">
        <f>SUM(Z235,AC235,AF235)</f>
        <v/>
      </c>
      <c r="BE235" s="27">
        <f>SUM(AA235,AD235,AG235)</f>
        <v/>
      </c>
      <c r="BF235" s="28">
        <f>SUM(AB235,AE235,AH235)</f>
        <v/>
      </c>
      <c r="BG235" s="241">
        <f>SUM(AI235,AL235,AO235)</f>
        <v/>
      </c>
      <c r="BH235" s="27">
        <f>SUM(AJ235,AM235,AP235)</f>
        <v/>
      </c>
      <c r="BI235" s="28">
        <f>SUM(AK235,AN235,AQ235)</f>
        <v/>
      </c>
      <c r="BK235" s="442">
        <f>SUM(I235,L235,O235,R235,U235,X235,AA235,AD235,AG235,AJ235,AM235,AP235)</f>
        <v/>
      </c>
      <c r="BL235" s="442">
        <f>BK235-AV235</f>
        <v/>
      </c>
      <c r="BM235" s="442">
        <f>SUM(J235,M235,P235,S235,V235)</f>
        <v/>
      </c>
      <c r="BN235" s="442">
        <f>BM235-AT235</f>
        <v/>
      </c>
      <c r="BP235" s="463">
        <f>_xlfn.FORMULATEXT(V235) &amp; "+SOMASES(Aut_Ajustes_Manuais!$G:$G;Aut_Ajustes_Manuais!$I:$I;DRE!T$4;Aut_Ajustes_Manuais!$F:$F;""" &amp; A235 &amp; """)"</f>
        <v/>
      </c>
    </row>
    <row r="236" outlineLevel="1" customFormat="1" s="463">
      <c r="A236" s="22" t="inlineStr">
        <is>
          <t>Custas Cartório</t>
        </is>
      </c>
      <c r="B236" s="23" t="n"/>
      <c r="C236" s="24" t="inlineStr">
        <is>
          <t>Estim. Mensal</t>
        </is>
      </c>
      <c r="D236" s="113" t="n">
        <v>-280</v>
      </c>
      <c r="E236" s="114" t="n"/>
      <c r="F236" s="56" t="n"/>
      <c r="G236" s="33" t="n"/>
      <c r="H236" s="241" t="n">
        <v>0</v>
      </c>
      <c r="I236" s="27" t="n">
        <v>-280</v>
      </c>
      <c r="J236" s="28">
        <f>SUMIFS(Aut_BlueMe_Sem_Pedido!$J:$J,Aut_BlueMe_Sem_Pedido!$Q:$Q,DRE!H$4,Aut_BlueMe_Sem_Pedido!$H:$H,DRE!$A236)+SUMIFS(Aut_Ajustes_Manuais!$G:$G,Aut_Ajustes_Manuais!$I:$I,DRE!H$4,Aut_Ajustes_Manuais!$F:$F,"Custas Cartório")</f>
        <v/>
      </c>
      <c r="K236" s="241" t="n">
        <v>0</v>
      </c>
      <c r="L236" s="27" t="n">
        <v>-280</v>
      </c>
      <c r="M236" s="428">
        <f>SUMIFS(Aut_BlueMe_Sem_Pedido!$J:$J,Aut_BlueMe_Sem_Pedido!$Q:$Q,DRE!K$4,Aut_BlueMe_Sem_Pedido!$H:$H,DRE!$A236)+SUMIFS(Aut_Ajustes_Manuais!$G:$G,Aut_Ajustes_Manuais!$I:$I,DRE!K$4,Aut_Ajustes_Manuais!$F:$F,"Custas Cartório")</f>
        <v/>
      </c>
      <c r="N236" s="241" t="n">
        <v>0</v>
      </c>
      <c r="O236" s="27" t="n">
        <v>-280</v>
      </c>
      <c r="P236" s="27">
        <f>SUMIFS(Aut_BlueMe_Sem_Pedido!$J:$J,Aut_BlueMe_Sem_Pedido!$Q:$Q,DRE!N$4,Aut_BlueMe_Sem_Pedido!$H:$H,DRE!$A236)+SUMIFS(Aut_Ajustes_Manuais!$G:$G,Aut_Ajustes_Manuais!$I:$I,DRE!N$4,Aut_Ajustes_Manuais!$F:$F,"Custas Cartório")</f>
        <v/>
      </c>
      <c r="Q236" s="241" t="n">
        <v>0</v>
      </c>
      <c r="R236" s="27" t="n">
        <v>-280</v>
      </c>
      <c r="S236" s="27">
        <f>SUMIFS(Aut_BlueMe_Sem_Pedido!$J:$J,Aut_BlueMe_Sem_Pedido!$Q:$Q,DRE!Q$4,Aut_BlueMe_Sem_Pedido!$H:$H,DRE!$A236)+SUMIFS(Aut_Ajustes_Manuais!$G:$G,Aut_Ajustes_Manuais!$I:$I,DRE!Q$4,Aut_Ajustes_Manuais!$F:$F,"Custas Cartório")</f>
        <v/>
      </c>
      <c r="T236" s="241" t="n">
        <v>0</v>
      </c>
      <c r="U236" s="27" t="n">
        <v>-280</v>
      </c>
      <c r="V236" s="28">
        <f>SUMIFS(Aut_BlueMe_Sem_Pedido!$J:$J,Aut_BlueMe_Sem_Pedido!$Q:$Q,DRE!T$4,Aut_BlueMe_Sem_Pedido!$H:$H,DRE!$A236)+SUMIFS(Aut_Ajustes_Manuais!$G:$G,Aut_Ajustes_Manuais!$I:$I,DRE!T$4,Aut_Ajustes_Manuais!$F:$F,"Custas Cartório")</f>
        <v/>
      </c>
      <c r="W236" s="241" t="n">
        <v>0</v>
      </c>
      <c r="X236" s="27" t="n">
        <v>-280</v>
      </c>
      <c r="Y236" s="28">
        <f>SUMIFS(Aut_BlueMe_Sem_Pedido!$J:$J,Aut_BlueMe_Sem_Pedido!$Q:$Q,DRE!W$4,Aut_BlueMe_Sem_Pedido!$H:$H,DRE!$A236)+SUMIFS(Aut_Ajustes_Manuais!$G:$G,Aut_Ajustes_Manuais!$I:$I,DRE!W$4,Aut_Ajustes_Manuais!$F:$F,"Custas Cartório")</f>
        <v/>
      </c>
      <c r="Z236" s="241" t="n">
        <v>0</v>
      </c>
      <c r="AA236" s="27" t="n">
        <v>-280</v>
      </c>
      <c r="AB236" s="28">
        <f>SUMIFS(Aut_BlueMe_Sem_Pedido!$J:$J,Aut_BlueMe_Sem_Pedido!$Q:$Q,DRE!Z$4,Aut_BlueMe_Sem_Pedido!$H:$H,DRE!$A236)+SUMIFS(Aut_Ajustes_Manuais!$G:$G,Aut_Ajustes_Manuais!$I:$I,DRE!Z$4,Aut_Ajustes_Manuais!$F:$F,"Custas Cartório")</f>
        <v/>
      </c>
      <c r="AC236" s="241" t="n">
        <v>0</v>
      </c>
      <c r="AD236" s="27" t="n">
        <v>-280</v>
      </c>
      <c r="AE236" s="28">
        <f>SUMIFS(Aut_BlueMe_Sem_Pedido!$J:$J,Aut_BlueMe_Sem_Pedido!$Q:$Q,DRE!AC$4,Aut_BlueMe_Sem_Pedido!$H:$H,DRE!$A236)+SUMIFS(Aut_Ajustes_Manuais!$G:$G,Aut_Ajustes_Manuais!$I:$I,DRE!AC$4,Aut_Ajustes_Manuais!$F:$F,"Custas Cartório")</f>
        <v/>
      </c>
      <c r="AF236" s="241" t="n">
        <v>0</v>
      </c>
      <c r="AG236" s="27" t="n">
        <v>-280</v>
      </c>
      <c r="AH236" s="28">
        <f>SUMIFS(Aut_BlueMe_Sem_Pedido!$J:$J,Aut_BlueMe_Sem_Pedido!$Q:$Q,DRE!AF$4,Aut_BlueMe_Sem_Pedido!$H:$H,DRE!$A236)+SUMIFS(Aut_Ajustes_Manuais!$G:$G,Aut_Ajustes_Manuais!$I:$I,DRE!AF$4,Aut_Ajustes_Manuais!$F:$F,"Custas Cartório")</f>
        <v/>
      </c>
      <c r="AI236" s="241" t="n">
        <v>0</v>
      </c>
      <c r="AJ236" s="27" t="n">
        <v>-280</v>
      </c>
      <c r="AK236" s="28">
        <f>SUMIFS(Aut_BlueMe_Sem_Pedido!$J:$J,Aut_BlueMe_Sem_Pedido!$Q:$Q,DRE!AI$4,Aut_BlueMe_Sem_Pedido!$H:$H,DRE!$A236)+SUMIFS(Aut_Ajustes_Manuais!$G:$G,Aut_Ajustes_Manuais!$I:$I,DRE!AI$4,Aut_Ajustes_Manuais!$F:$F,"Custas Cartório")</f>
        <v/>
      </c>
      <c r="AL236" s="241" t="n">
        <v>0</v>
      </c>
      <c r="AM236" s="27" t="n">
        <v>-280</v>
      </c>
      <c r="AN236" s="28">
        <f>SUMIFS(Aut_BlueMe_Sem_Pedido!$J:$J,Aut_BlueMe_Sem_Pedido!$Q:$Q,DRE!AL$4,Aut_BlueMe_Sem_Pedido!$H:$H,DRE!$A236)+SUMIFS(Aut_Ajustes_Manuais!$G:$G,Aut_Ajustes_Manuais!$I:$I,DRE!AL$4,Aut_Ajustes_Manuais!$F:$F,"Custas Cartório")</f>
        <v/>
      </c>
      <c r="AO236" s="241" t="n">
        <v>0</v>
      </c>
      <c r="AP236" s="27" t="n">
        <v>-280</v>
      </c>
      <c r="AQ236" s="28">
        <f>SUMIFS(Aut_BlueMe_Sem_Pedido!$J:$J,Aut_BlueMe_Sem_Pedido!$Q:$Q,DRE!AO$4,Aut_BlueMe_Sem_Pedido!$H:$H,DRE!$A236)+SUMIFS(Aut_Ajustes_Manuais!$G:$G,Aut_Ajustes_Manuais!$I:$I,DRE!AO$4,Aut_Ajustes_Manuais!$F:$F,"Custas Cartório")</f>
        <v/>
      </c>
      <c r="AR236" s="241">
        <f>SUMIFS($H236:$AO236,$H$5:$AO$5,"&lt;"&amp;MONTH(TODAY()),$H$6:$AO$6,"REAL 25")</f>
        <v/>
      </c>
      <c r="AS236" s="27">
        <f>SUMIFS($I236:$AP236,$I$5:$AP$5,"&lt;"&amp;MONTH(TODAY()),$I$6:$AP$6,"ORÇADO ")</f>
        <v/>
      </c>
      <c r="AT236" s="28">
        <f>SUMIFS($J236:$AQ236,$J$5:$AQ$5,"&lt;"&amp;MONTH(TODAY()),$J$6:$AQ$6,"REAL 26")</f>
        <v/>
      </c>
      <c r="AU236" s="241">
        <f>SUM(H236,K236,N236,Q236,T236,W236,Z236,AC236,AF236,AI236,AL236,AO236)</f>
        <v/>
      </c>
      <c r="AV236" s="27">
        <f>SUM(I236,L236,O236,R236,U236,X236,AA236,AD236,AG236,AJ236,AM236,AP236)</f>
        <v/>
      </c>
      <c r="AW236" s="28">
        <f>SUM(J236,M236,P236,S236,V236,Y236,AB236,AE236,AH236,AK236,AN236,AQ236)</f>
        <v/>
      </c>
      <c r="AX236" s="241">
        <f>SUM(H236,K236,N236)</f>
        <v/>
      </c>
      <c r="AY236" s="27">
        <f>SUM(I236,L236,O236)</f>
        <v/>
      </c>
      <c r="AZ236" s="28">
        <f>SUM(J236,M236,P236)</f>
        <v/>
      </c>
      <c r="BA236" s="241">
        <f>SUM(Q236,T236,W236)</f>
        <v/>
      </c>
      <c r="BB236" s="27">
        <f>SUM(R236,U236,X236)</f>
        <v/>
      </c>
      <c r="BC236" s="28">
        <f>SUM(S236,V236,Y236)</f>
        <v/>
      </c>
      <c r="BD236" s="241">
        <f>SUM(Z236,AC236,AF236)</f>
        <v/>
      </c>
      <c r="BE236" s="27">
        <f>SUM(AA236,AD236,AG236)</f>
        <v/>
      </c>
      <c r="BF236" s="28">
        <f>SUM(AB236,AE236,AH236)</f>
        <v/>
      </c>
      <c r="BG236" s="241">
        <f>SUM(AI236,AL236,AO236)</f>
        <v/>
      </c>
      <c r="BH236" s="27">
        <f>SUM(AJ236,AM236,AP236)</f>
        <v/>
      </c>
      <c r="BI236" s="28">
        <f>SUM(AK236,AN236,AQ236)</f>
        <v/>
      </c>
      <c r="BK236" s="442">
        <f>SUM(I236,L236,O236,R236,U236,X236,AA236,AD236,AG236,AJ236,AM236,AP236)</f>
        <v/>
      </c>
      <c r="BL236" s="442">
        <f>BK236-AV236</f>
        <v/>
      </c>
      <c r="BM236" s="442">
        <f>SUM(J236,M236,P236,S236,V236)</f>
        <v/>
      </c>
      <c r="BN236" s="442">
        <f>BM236-AT236</f>
        <v/>
      </c>
      <c r="BP236" s="463">
        <f>_xlfn.FORMULATEXT(V236) &amp; "+SOMASES(Aut_Ajustes_Manuais!$G:$G;Aut_Ajustes_Manuais!$I:$I;DRE!T$4;Aut_Ajustes_Manuais!$F:$F;""" &amp; A236 &amp; """)"</f>
        <v/>
      </c>
    </row>
    <row r="237" outlineLevel="1" customFormat="1" s="463">
      <c r="A237" s="22" t="inlineStr">
        <is>
          <t>Material de Escritorio</t>
        </is>
      </c>
      <c r="B237" s="23" t="n"/>
      <c r="C237" s="24" t="inlineStr">
        <is>
          <t>Estim. Mensal</t>
        </is>
      </c>
      <c r="D237" s="113" t="n"/>
      <c r="E237" s="114" t="n">
        <v>-0.0007</v>
      </c>
      <c r="F237" s="56" t="n"/>
      <c r="G237" s="33" t="n"/>
      <c r="H237" s="241" t="n">
        <v>-3341.39</v>
      </c>
      <c r="I237" s="27" t="n">
        <v>-835.4447408504748</v>
      </c>
      <c r="J237" s="28">
        <f>SUMIFS(Aut_BlueMe_Sem_Pedido!$J:$J,Aut_BlueMe_Sem_Pedido!$Q:$Q,DRE!H$4,Aut_BlueMe_Sem_Pedido!$H:$H,DRE!$A237)-SUMIFS(Aut_BlueMe_Com_Pedido!$P:$P,Aut_BlueMe_Com_Pedido!$Q:$Q,DRE!H$4)+SUMIFS(Aut_Ajustes_Manuais!$G:$G,Aut_Ajustes_Manuais!$I:$I,DRE!H$4,Aut_Ajustes_Manuais!$F:$F,"Material de Escritorio")</f>
        <v/>
      </c>
      <c r="K237" s="241" t="n">
        <v>-88.95999999999999</v>
      </c>
      <c r="L237" s="27" t="n">
        <v>-850.7282849239999</v>
      </c>
      <c r="M237" s="428">
        <f>SUMIFS(Aut_BlueMe_Sem_Pedido!$J:$J,Aut_BlueMe_Sem_Pedido!$Q:$Q,DRE!K$4,Aut_BlueMe_Sem_Pedido!$H:$H,DRE!$A237)-SUMIFS(Aut_BlueMe_Com_Pedido!$P:$P,Aut_BlueMe_Com_Pedido!$Q:$Q,DRE!K$4)+SUMIFS(Aut_Ajustes_Manuais!$G:$G,Aut_Ajustes_Manuais!$I:$I,DRE!K$4,Aut_Ajustes_Manuais!$F:$F,"Material de Escritorio")</f>
        <v/>
      </c>
      <c r="N237" s="241" t="n">
        <v>-639.15</v>
      </c>
      <c r="O237" s="27" t="n">
        <v>-970.807389062</v>
      </c>
      <c r="P237" s="27">
        <f>SUMIFS(Aut_BlueMe_Sem_Pedido!$J:$J,Aut_BlueMe_Sem_Pedido!$Q:$Q,DRE!N$4,Aut_BlueMe_Sem_Pedido!$H:$H,DRE!$A237)-SUMIFS(Aut_BlueMe_Com_Pedido!$P:$P,Aut_BlueMe_Com_Pedido!$Q:$Q,DRE!N$4)+SUMIFS(Aut_Ajustes_Manuais!$G:$G,Aut_Ajustes_Manuais!$I:$I,DRE!N$4,Aut_Ajustes_Manuais!$F:$F,"Material de Escritorio")</f>
        <v/>
      </c>
      <c r="Q237" s="241" t="n">
        <v>-590.59</v>
      </c>
      <c r="R237" s="27" t="n">
        <v>-915.860721524</v>
      </c>
      <c r="S237" s="27">
        <f>SUMIFS(Aut_BlueMe_Sem_Pedido!$J:$J,Aut_BlueMe_Sem_Pedido!$Q:$Q,DRE!Q$4,Aut_BlueMe_Sem_Pedido!$H:$H,DRE!$A237)-SUMIFS(Aut_BlueMe_Com_Pedido!$P:$P,Aut_BlueMe_Com_Pedido!$Q:$Q,DRE!Q$4)+SUMIFS(Aut_Ajustes_Manuais!$G:$G,Aut_Ajustes_Manuais!$I:$I,DRE!Q$4,Aut_Ajustes_Manuais!$F:$F,"Material de Escritorio")</f>
        <v/>
      </c>
      <c r="T237" s="241" t="n">
        <v>-597.9399999999999</v>
      </c>
      <c r="U237" s="27" t="n">
        <v>-1046.526174428</v>
      </c>
      <c r="V237" s="28">
        <f>SUMIFS(Aut_BlueMe_Sem_Pedido!$J:$J,Aut_BlueMe_Sem_Pedido!$Q:$Q,DRE!T$4,Aut_BlueMe_Sem_Pedido!$H:$H,DRE!$A237)-SUMIFS(Aut_BlueMe_Com_Pedido!$P:$P,Aut_BlueMe_Com_Pedido!$Q:$Q,DRE!T$4)+SUMIFS(Aut_Ajustes_Manuais!$G:$G,Aut_Ajustes_Manuais!$I:$I,DRE!T$4,Aut_Ajustes_Manuais!$F:$F,"Material de Escritorio")</f>
        <v/>
      </c>
      <c r="W237" s="241" t="n">
        <v>-802.1</v>
      </c>
      <c r="X237" s="27" t="n">
        <v>-931.6783494410001</v>
      </c>
      <c r="Y237" s="28">
        <f>SUMIFS(Aut_BlueMe_Sem_Pedido!$J:$J,Aut_BlueMe_Sem_Pedido!$Q:$Q,DRE!W$4,Aut_BlueMe_Sem_Pedido!$H:$H,DRE!$A237)-SUMIFS(Aut_BlueMe_Com_Pedido!$P:$P,Aut_BlueMe_Com_Pedido!$Q:$Q,DRE!W$4)+SUMIFS(Aut_Ajustes_Manuais!$G:$G,Aut_Ajustes_Manuais!$I:$I,DRE!W$4,Aut_Ajustes_Manuais!$F:$F,"Material de Escritorio")</f>
        <v/>
      </c>
      <c r="Z237" s="241" t="n">
        <v>-1692.68</v>
      </c>
      <c r="AA237" s="27" t="n">
        <v>-1231.101400347</v>
      </c>
      <c r="AB237" s="28">
        <f>SUMIFS(Aut_BlueMe_Sem_Pedido!$J:$J,Aut_BlueMe_Sem_Pedido!$Q:$Q,DRE!Z$4,Aut_BlueMe_Sem_Pedido!$H:$H,DRE!$A237)-SUMIFS(Aut_BlueMe_Com_Pedido!$P:$P,Aut_BlueMe_Com_Pedido!$Q:$Q,DRE!Z$4)+SUMIFS(Aut_Ajustes_Manuais!$G:$G,Aut_Ajustes_Manuais!$I:$I,DRE!Z$4,Aut_Ajustes_Manuais!$F:$F,"Material de Escritorio")</f>
        <v/>
      </c>
      <c r="AC237" s="241" t="n">
        <v>-288.57</v>
      </c>
      <c r="AD237" s="27" t="n">
        <v>-1071.329459144</v>
      </c>
      <c r="AE237" s="28">
        <f>SUMIFS(Aut_BlueMe_Sem_Pedido!$J:$J,Aut_BlueMe_Sem_Pedido!$Q:$Q,DRE!AC$4,Aut_BlueMe_Sem_Pedido!$H:$H,DRE!$A237)-SUMIFS(Aut_BlueMe_Com_Pedido!$P:$P,Aut_BlueMe_Com_Pedido!$Q:$Q,DRE!AC$4)+SUMIFS(Aut_Ajustes_Manuais!$G:$G,Aut_Ajustes_Manuais!$I:$I,DRE!AC$4,Aut_Ajustes_Manuais!$F:$F,"Material de Escritorio")</f>
        <v/>
      </c>
      <c r="AF237" s="241" t="n">
        <v>-625.21</v>
      </c>
      <c r="AG237" s="27" t="n">
        <v>-987.8647958690002</v>
      </c>
      <c r="AH237" s="28">
        <f>SUMIFS(Aut_BlueMe_Sem_Pedido!$J:$J,Aut_BlueMe_Sem_Pedido!$Q:$Q,DRE!AF$4,Aut_BlueMe_Sem_Pedido!$H:$H,DRE!$A237)-SUMIFS(Aut_BlueMe_Com_Pedido!$P:$P,Aut_BlueMe_Com_Pedido!$Q:$Q,DRE!AF$4)+SUMIFS(Aut_Ajustes_Manuais!$G:$G,Aut_Ajustes_Manuais!$I:$I,DRE!AF$4,Aut_Ajustes_Manuais!$F:$F,"Material de Escritorio")</f>
        <v/>
      </c>
      <c r="AI237" s="241" t="n">
        <v>-767.3</v>
      </c>
      <c r="AJ237" s="27" t="n">
        <v>-1033.426638573</v>
      </c>
      <c r="AK237" s="28">
        <f>SUMIFS(Aut_BlueMe_Sem_Pedido!$J:$J,Aut_BlueMe_Sem_Pedido!$Q:$Q,DRE!AI$4,Aut_BlueMe_Sem_Pedido!$H:$H,DRE!$A237)-SUMIFS(Aut_BlueMe_Com_Pedido!$P:$P,Aut_BlueMe_Com_Pedido!$Q:$Q,DRE!AI$4)+SUMIFS(Aut_Ajustes_Manuais!$G:$G,Aut_Ajustes_Manuais!$I:$I,DRE!AI$4,Aut_Ajustes_Manuais!$F:$F,"Material de Escritorio")</f>
        <v/>
      </c>
      <c r="AL237" s="241" t="n">
        <v>-85.09999999999999</v>
      </c>
      <c r="AM237" s="27" t="n">
        <v>-1032.718373162</v>
      </c>
      <c r="AN237" s="28">
        <f>SUMIFS(Aut_BlueMe_Sem_Pedido!$J:$J,Aut_BlueMe_Sem_Pedido!$Q:$Q,DRE!AL$4,Aut_BlueMe_Sem_Pedido!$H:$H,DRE!$A237)-SUMIFS(Aut_BlueMe_Com_Pedido!$P:$P,Aut_BlueMe_Com_Pedido!$Q:$Q,DRE!AL$4)+SUMIFS(Aut_Ajustes_Manuais!$G:$G,Aut_Ajustes_Manuais!$I:$I,DRE!AL$4,Aut_Ajustes_Manuais!$F:$F,"Material de Escritorio")</f>
        <v/>
      </c>
      <c r="AO237" s="241" t="n">
        <v>0</v>
      </c>
      <c r="AP237" s="27" t="n">
        <v>-1113.044756082</v>
      </c>
      <c r="AQ237" s="28">
        <f>SUMIFS(Aut_BlueMe_Sem_Pedido!$J:$J,Aut_BlueMe_Sem_Pedido!$Q:$Q,DRE!AO$4,Aut_BlueMe_Sem_Pedido!$H:$H,DRE!$A237)-SUMIFS(Aut_BlueMe_Com_Pedido!$P:$P,Aut_BlueMe_Com_Pedido!$Q:$Q,DRE!AO$4)+SUMIFS(Aut_Ajustes_Manuais!$G:$G,Aut_Ajustes_Manuais!$I:$I,DRE!AO$4,Aut_Ajustes_Manuais!$F:$F,"Material de Escritorio")</f>
        <v/>
      </c>
      <c r="AR237" s="241">
        <f>SUMIFS($H237:$AO237,$H$5:$AO$5,"&lt;"&amp;MONTH(TODAY()),$H$6:$AO$6,"REAL 25")</f>
        <v/>
      </c>
      <c r="AS237" s="27">
        <f>SUMIFS($I237:$AP237,$I$5:$AP$5,"&lt;"&amp;MONTH(TODAY()),$I$6:$AP$6,"ORÇADO ")</f>
        <v/>
      </c>
      <c r="AT237" s="28">
        <f>SUMIFS($J237:$AQ237,$J$5:$AQ$5,"&lt;"&amp;MONTH(TODAY()),$J$6:$AQ$6,"REAL 26")</f>
        <v/>
      </c>
      <c r="AU237" s="241">
        <f>SUM(H237,K237,N237,Q237,T237,W237,Z237,AC237,AF237,AI237,AL237,AO237)</f>
        <v/>
      </c>
      <c r="AV237" s="27">
        <f>SUM(I237,L237,O237,R237,U237,X237,AA237,AD237,AG237,AJ237,AM237,AP237)</f>
        <v/>
      </c>
      <c r="AW237" s="28">
        <f>SUM(J237,M237,P237,S237,V237,Y237,AB237,AE237,AH237,AK237,AN237,AQ237)</f>
        <v/>
      </c>
      <c r="AX237" s="241">
        <f>SUM(H237,K237,N237)</f>
        <v/>
      </c>
      <c r="AY237" s="27">
        <f>SUM(I237,L237,O237)</f>
        <v/>
      </c>
      <c r="AZ237" s="28">
        <f>SUM(J237,M237,P237)</f>
        <v/>
      </c>
      <c r="BA237" s="241">
        <f>SUM(Q237,T237,W237)</f>
        <v/>
      </c>
      <c r="BB237" s="27">
        <f>SUM(R237,U237,X237)</f>
        <v/>
      </c>
      <c r="BC237" s="28">
        <f>SUM(S237,V237,Y237)</f>
        <v/>
      </c>
      <c r="BD237" s="241">
        <f>SUM(Z237,AC237,AF237)</f>
        <v/>
      </c>
      <c r="BE237" s="27">
        <f>SUM(AA237,AD237,AG237)</f>
        <v/>
      </c>
      <c r="BF237" s="28">
        <f>SUM(AB237,AE237,AH237)</f>
        <v/>
      </c>
      <c r="BG237" s="241">
        <f>SUM(AI237,AL237,AO237)</f>
        <v/>
      </c>
      <c r="BH237" s="27">
        <f>SUM(AJ237,AM237,AP237)</f>
        <v/>
      </c>
      <c r="BI237" s="28">
        <f>SUM(AK237,AN237,AQ237)</f>
        <v/>
      </c>
      <c r="BK237" s="442">
        <f>SUM(I237,L237,O237,R237,U237,X237,AA237,AD237,AG237,AJ237,AM237,AP237)</f>
        <v/>
      </c>
      <c r="BL237" s="442">
        <f>BK237-AV237</f>
        <v/>
      </c>
      <c r="BM237" s="442">
        <f>SUM(J237,M237,P237,S237,V237)</f>
        <v/>
      </c>
      <c r="BN237" s="442">
        <f>BM237-AT237</f>
        <v/>
      </c>
      <c r="BP237" s="463">
        <f>_xlfn.FORMULATEXT(V237) &amp; "+SOMASES(Aut_Ajustes_Manuais!$G:$G;Aut_Ajustes_Manuais!$I:$I;DRE!T$4;Aut_Ajustes_Manuais!$F:$F;""" &amp; A237 &amp; """)"</f>
        <v/>
      </c>
    </row>
    <row r="238" outlineLevel="1" customFormat="1" s="463">
      <c r="A238" s="22" t="inlineStr">
        <is>
          <t>Serviços de Limpeza</t>
        </is>
      </c>
      <c r="B238" s="23" t="n"/>
      <c r="C238" s="24" t="inlineStr">
        <is>
          <t>Contr/Prov</t>
        </is>
      </c>
      <c r="D238" s="81" t="n"/>
      <c r="E238" s="115" t="n"/>
      <c r="F238" s="56" t="n"/>
      <c r="G238" s="33" t="n"/>
      <c r="H238" s="241" t="n">
        <v>0</v>
      </c>
      <c r="I238" s="27" t="n">
        <v>0</v>
      </c>
      <c r="J238" s="28">
        <f>SUMIFS(Aut_BlueMe_Sem_Pedido!$J:$J,Aut_BlueMe_Sem_Pedido!$Q:$Q,DRE!H$4,Aut_BlueMe_Sem_Pedido!$H:$H,DRE!$A238)+SUMIFS(Aut_Ajustes_Manuais!$G:$G,Aut_Ajustes_Manuais!$I:$I,DRE!H$4,Aut_Ajustes_Manuais!$F:$F,"Serviços de Limpeza")</f>
        <v/>
      </c>
      <c r="K238" s="241" t="n">
        <v>0</v>
      </c>
      <c r="L238" s="27" t="n">
        <v>0</v>
      </c>
      <c r="M238" s="428">
        <f>SUMIFS(Aut_BlueMe_Sem_Pedido!$J:$J,Aut_BlueMe_Sem_Pedido!$Q:$Q,DRE!K$4,Aut_BlueMe_Sem_Pedido!$H:$H,DRE!$A238)+SUMIFS(Aut_Ajustes_Manuais!$G:$G,Aut_Ajustes_Manuais!$I:$I,DRE!K$4,Aut_Ajustes_Manuais!$F:$F,"Serviços de Limpeza")</f>
        <v/>
      </c>
      <c r="N238" s="241" t="n">
        <v>-3070.35</v>
      </c>
      <c r="O238" s="27" t="n">
        <v>-3131.757</v>
      </c>
      <c r="P238" s="27">
        <f>SUMIFS(Aut_BlueMe_Sem_Pedido!$J:$J,Aut_BlueMe_Sem_Pedido!$Q:$Q,DRE!N$4,Aut_BlueMe_Sem_Pedido!$H:$H,DRE!$A238)+SUMIFS(Aut_Ajustes_Manuais!$G:$G,Aut_Ajustes_Manuais!$I:$I,DRE!N$4,Aut_Ajustes_Manuais!$F:$F,"Serviços de Limpeza")</f>
        <v/>
      </c>
      <c r="Q238" s="241" t="n">
        <v>0</v>
      </c>
      <c r="R238" s="27" t="n">
        <v>0</v>
      </c>
      <c r="S238" s="27">
        <f>SUMIFS(Aut_BlueMe_Sem_Pedido!$J:$J,Aut_BlueMe_Sem_Pedido!$Q:$Q,DRE!Q$4,Aut_BlueMe_Sem_Pedido!$H:$H,DRE!$A238)+SUMIFS(Aut_Ajustes_Manuais!$G:$G,Aut_Ajustes_Manuais!$I:$I,DRE!Q$4,Aut_Ajustes_Manuais!$F:$F,"Serviços de Limpeza")</f>
        <v/>
      </c>
      <c r="T238" s="241" t="n">
        <v>-4426</v>
      </c>
      <c r="U238" s="27" t="n">
        <v>-4514.52</v>
      </c>
      <c r="V238" s="428">
        <f>SUMIFS(Aut_BlueMe_Sem_Pedido!$J:$J,Aut_BlueMe_Sem_Pedido!$Q:$Q,DRE!T$4,Aut_BlueMe_Sem_Pedido!$H:$H,DRE!$A238)+SUMIFS(Aut_Ajustes_Manuais!$G:$G,Aut_Ajustes_Manuais!$I:$I,DRE!T$4,Aut_Ajustes_Manuais!$F:$F,"Serviços de Limpeza")</f>
        <v/>
      </c>
      <c r="W238" s="241" t="n">
        <v>-4030.35</v>
      </c>
      <c r="X238" s="27" t="n">
        <v>-4110.957</v>
      </c>
      <c r="Y238" s="28">
        <f>SUMIFS(Aut_BlueMe_Sem_Pedido!$J:$J,Aut_BlueMe_Sem_Pedido!$Q:$Q,DRE!W$4,Aut_BlueMe_Sem_Pedido!$H:$H,DRE!$A238)+SUMIFS(Aut_Ajustes_Manuais!$G:$G,Aut_Ajustes_Manuais!$I:$I,DRE!W$4,Aut_Ajustes_Manuais!$F:$F,"Serviços de Limpeza")</f>
        <v/>
      </c>
      <c r="Z238" s="241" t="n">
        <v>0</v>
      </c>
      <c r="AA238" s="27" t="n">
        <v>0</v>
      </c>
      <c r="AB238" s="28">
        <f>SUMIFS(Aut_BlueMe_Sem_Pedido!$J:$J,Aut_BlueMe_Sem_Pedido!$Q:$Q,DRE!Z$4,Aut_BlueMe_Sem_Pedido!$H:$H,DRE!$A238)+SUMIFS(Aut_Ajustes_Manuais!$G:$G,Aut_Ajustes_Manuais!$I:$I,DRE!Z$4,Aut_Ajustes_Manuais!$F:$F,"Serviços de Limpeza")</f>
        <v/>
      </c>
      <c r="AC238" s="241" t="n">
        <v>-1600</v>
      </c>
      <c r="AD238" s="27" t="n">
        <v>-1632</v>
      </c>
      <c r="AE238" s="28">
        <f>SUMIFS(Aut_BlueMe_Sem_Pedido!$J:$J,Aut_BlueMe_Sem_Pedido!$Q:$Q,DRE!AC$4,Aut_BlueMe_Sem_Pedido!$H:$H,DRE!$A238)+SUMIFS(Aut_Ajustes_Manuais!$G:$G,Aut_Ajustes_Manuais!$I:$I,DRE!AC$4,Aut_Ajustes_Manuais!$F:$F,"Serviços de Limpeza")</f>
        <v/>
      </c>
      <c r="AF238" s="241" t="n">
        <v>-3070.35</v>
      </c>
      <c r="AG238" s="27" t="n">
        <v>-3131.757</v>
      </c>
      <c r="AH238" s="28">
        <f>SUMIFS(Aut_BlueMe_Sem_Pedido!$J:$J,Aut_BlueMe_Sem_Pedido!$Q:$Q,DRE!AF$4,Aut_BlueMe_Sem_Pedido!$H:$H,DRE!$A238)+SUMIFS(Aut_Ajustes_Manuais!$G:$G,Aut_Ajustes_Manuais!$I:$I,DRE!AF$4,Aut_Ajustes_Manuais!$F:$F,"Serviços de Limpeza")</f>
        <v/>
      </c>
      <c r="AI238" s="241" t="n">
        <v>-1120</v>
      </c>
      <c r="AJ238" s="27" t="n">
        <v>-1328.04</v>
      </c>
      <c r="AK238" s="28">
        <f>SUMIFS(Aut_BlueMe_Sem_Pedido!$J:$J,Aut_BlueMe_Sem_Pedido!$Q:$Q,DRE!AI$4,Aut_BlueMe_Sem_Pedido!$H:$H,DRE!$A238)+SUMIFS(Aut_Ajustes_Manuais!$G:$G,Aut_Ajustes_Manuais!$I:$I,DRE!AI$4,Aut_Ajustes_Manuais!$F:$F,"Serviços de Limpeza")</f>
        <v/>
      </c>
      <c r="AL238" s="241" t="n">
        <v>-2262</v>
      </c>
      <c r="AM238" s="27" t="n">
        <v>-2121.6</v>
      </c>
      <c r="AN238" s="28">
        <f>SUMIFS(Aut_BlueMe_Sem_Pedido!$J:$J,Aut_BlueMe_Sem_Pedido!$Q:$Q,DRE!AL$4,Aut_BlueMe_Sem_Pedido!$H:$H,DRE!$A238)+SUMIFS(Aut_Ajustes_Manuais!$G:$G,Aut_Ajustes_Manuais!$I:$I,DRE!AL$4,Aut_Ajustes_Manuais!$F:$F,"Serviços de Limpeza")</f>
        <v/>
      </c>
      <c r="AO238" s="241" t="n">
        <v>-3680</v>
      </c>
      <c r="AP238" s="27" t="n">
        <v>-979.2</v>
      </c>
      <c r="AQ238" s="28">
        <f>SUMIFS(Aut_BlueMe_Sem_Pedido!$J:$J,Aut_BlueMe_Sem_Pedido!$Q:$Q,DRE!AO$4,Aut_BlueMe_Sem_Pedido!$H:$H,DRE!$A238)+SUMIFS(Aut_Ajustes_Manuais!$G:$G,Aut_Ajustes_Manuais!$I:$I,DRE!AO$4,Aut_Ajustes_Manuais!$F:$F,"Serviços de Limpeza")</f>
        <v/>
      </c>
      <c r="AR238" s="241">
        <f>SUMIFS($H238:$AO238,$H$5:$AO$5,"&lt;"&amp;MONTH(TODAY()),$H$6:$AO$6,"REAL 25")</f>
        <v/>
      </c>
      <c r="AS238" s="27">
        <f>SUMIFS($I238:$AP238,$I$5:$AP$5,"&lt;"&amp;MONTH(TODAY()),$I$6:$AP$6,"ORÇADO ")</f>
        <v/>
      </c>
      <c r="AT238" s="28">
        <f>SUMIFS($J238:$AQ238,$J$5:$AQ$5,"&lt;"&amp;MONTH(TODAY()),$J$6:$AQ$6,"REAL 26")</f>
        <v/>
      </c>
      <c r="AU238" s="241">
        <f>SUM(H238,K238,N238,Q238,T238,W238,Z238,AC238,AF238,AI238,AL238,AO238)</f>
        <v/>
      </c>
      <c r="AV238" s="27">
        <f>SUM(I238,L238,O238,R238,U238,X238,AA238,AD238,AG238,AJ238,AM238,AP238)</f>
        <v/>
      </c>
      <c r="AW238" s="28">
        <f>SUM(J238,M238,P238,S238,V238,Y238,AB238,AE238,AH238,AK238,AN238,AQ238)</f>
        <v/>
      </c>
      <c r="AX238" s="241">
        <f>SUM(H238,K238,N238)</f>
        <v/>
      </c>
      <c r="AY238" s="27">
        <f>SUM(I238,L238,O238)</f>
        <v/>
      </c>
      <c r="AZ238" s="28">
        <f>SUM(J238,M238,P238)</f>
        <v/>
      </c>
      <c r="BA238" s="241">
        <f>SUM(Q238,T238,W238)</f>
        <v/>
      </c>
      <c r="BB238" s="27">
        <f>SUM(R238,U238,X238)</f>
        <v/>
      </c>
      <c r="BC238" s="28">
        <f>SUM(S238,V238,Y238)</f>
        <v/>
      </c>
      <c r="BD238" s="241">
        <f>SUM(Z238,AC238,AF238)</f>
        <v/>
      </c>
      <c r="BE238" s="27">
        <f>SUM(AA238,AD238,AG238)</f>
        <v/>
      </c>
      <c r="BF238" s="28">
        <f>SUM(AB238,AE238,AH238)</f>
        <v/>
      </c>
      <c r="BG238" s="241">
        <f>SUM(AI238,AL238,AO238)</f>
        <v/>
      </c>
      <c r="BH238" s="27">
        <f>SUM(AJ238,AM238,AP238)</f>
        <v/>
      </c>
      <c r="BI238" s="28">
        <f>SUM(AK238,AN238,AQ238)</f>
        <v/>
      </c>
      <c r="BK238" s="442">
        <f>SUM(I238,L238,O238,R238,U238,X238,AA238,AD238,AG238,AJ238,AM238,AP238)</f>
        <v/>
      </c>
      <c r="BL238" s="442">
        <f>BK238-AV238</f>
        <v/>
      </c>
      <c r="BM238" s="442">
        <f>SUM(J238,M238,P238,S238,V238)</f>
        <v/>
      </c>
      <c r="BN238" s="442">
        <f>BM238-AT238</f>
        <v/>
      </c>
      <c r="BP238" s="463">
        <f>_xlfn.FORMULATEXT(V238) &amp; "+SOMASES(Aut_Ajustes_Manuais!$G:$G;Aut_Ajustes_Manuais!$I:$I;DRE!T$4;Aut_Ajustes_Manuais!$F:$F;""" &amp; A238 &amp; """)"</f>
        <v/>
      </c>
    </row>
    <row r="239" outlineLevel="1" customFormat="1" s="463">
      <c r="A239" s="22" t="inlineStr">
        <is>
          <t>Serviço de Lavanderia</t>
        </is>
      </c>
      <c r="B239" s="23" t="n"/>
      <c r="C239" s="24" t="inlineStr">
        <is>
          <t>Estim. Mensal</t>
        </is>
      </c>
      <c r="D239" s="113" t="n"/>
      <c r="E239" s="114" t="n">
        <v>-0.0005</v>
      </c>
      <c r="F239" s="56" t="n"/>
      <c r="G239" s="33" t="n"/>
      <c r="H239" s="241" t="n">
        <v>0</v>
      </c>
      <c r="I239" s="27" t="n">
        <v>-596.7462434646249</v>
      </c>
      <c r="J239" s="28">
        <f>SUMIFS(Aut_BlueMe_Sem_Pedido!$J:$J,Aut_BlueMe_Sem_Pedido!$Q:$Q,DRE!H$4,Aut_BlueMe_Sem_Pedido!$H:$H,DRE!$A239)+SUMIFS(Aut_Ajustes_Manuais!$G:$G,Aut_Ajustes_Manuais!$I:$I,DRE!H$4,Aut_Ajustes_Manuais!$F:$F,"Serviço de Lavanderia")</f>
        <v/>
      </c>
      <c r="K239" s="241" t="n">
        <v>0</v>
      </c>
      <c r="L239" s="27" t="n">
        <v>-607.6630606599999</v>
      </c>
      <c r="M239" s="428">
        <f>SUMIFS(Aut_BlueMe_Sem_Pedido!$J:$J,Aut_BlueMe_Sem_Pedido!$Q:$Q,DRE!K$4,Aut_BlueMe_Sem_Pedido!$H:$H,DRE!$A239)+SUMIFS(Aut_Ajustes_Manuais!$G:$G,Aut_Ajustes_Manuais!$I:$I,DRE!K$4,Aut_Ajustes_Manuais!$F:$F,"Serviço de Lavanderia")</f>
        <v/>
      </c>
      <c r="N239" s="241" t="n">
        <v>-333</v>
      </c>
      <c r="O239" s="27" t="n">
        <v>-693.43384933</v>
      </c>
      <c r="P239" s="27">
        <f>SUMIFS(Aut_BlueMe_Sem_Pedido!$J:$J,Aut_BlueMe_Sem_Pedido!$Q:$Q,DRE!N$4,Aut_BlueMe_Sem_Pedido!$H:$H,DRE!$A239)+SUMIFS(Aut_Ajustes_Manuais!$G:$G,Aut_Ajustes_Manuais!$I:$I,DRE!N$4,Aut_Ajustes_Manuais!$F:$F,"Serviço de Lavanderia")</f>
        <v/>
      </c>
      <c r="Q239" s="241" t="n">
        <v>0</v>
      </c>
      <c r="R239" s="27" t="n">
        <v>-654.1862296600001</v>
      </c>
      <c r="S239" s="27">
        <f>SUMIFS(Aut_BlueMe_Sem_Pedido!$J:$J,Aut_BlueMe_Sem_Pedido!$Q:$Q,DRE!Q$4,Aut_BlueMe_Sem_Pedido!$H:$H,DRE!$A239)+SUMIFS(Aut_Ajustes_Manuais!$G:$G,Aut_Ajustes_Manuais!$I:$I,DRE!Q$4,Aut_Ajustes_Manuais!$F:$F,"Serviço de Lavanderia")</f>
        <v/>
      </c>
      <c r="T239" s="241" t="n">
        <v>-274.2</v>
      </c>
      <c r="U239" s="27" t="n">
        <v>-747.5186960199999</v>
      </c>
      <c r="V239" s="28">
        <f>SUMIFS(Aut_BlueMe_Sem_Pedido!$J:$J,Aut_BlueMe_Sem_Pedido!$Q:$Q,DRE!T$4,Aut_BlueMe_Sem_Pedido!$H:$H,DRE!$A239)+SUMIFS(Aut_Ajustes_Manuais!$G:$G,Aut_Ajustes_Manuais!$I:$I,DRE!T$4,Aut_Ajustes_Manuais!$F:$F,"Serviço de Lavanderia")</f>
        <v/>
      </c>
      <c r="W239" s="241" t="n">
        <v>0</v>
      </c>
      <c r="X239" s="27" t="n">
        <v>-665.4845353150001</v>
      </c>
      <c r="Y239" s="28">
        <f>SUMIFS(Aut_BlueMe_Sem_Pedido!$J:$J,Aut_BlueMe_Sem_Pedido!$Q:$Q,DRE!W$4,Aut_BlueMe_Sem_Pedido!$H:$H,DRE!$A239)+SUMIFS(Aut_Ajustes_Manuais!$G:$G,Aut_Ajustes_Manuais!$I:$I,DRE!W$4,Aut_Ajustes_Manuais!$F:$F,"Serviço de Lavanderia")</f>
        <v/>
      </c>
      <c r="Z239" s="241" t="n">
        <v>0</v>
      </c>
      <c r="AA239" s="27" t="n">
        <v>-879.3581431050002</v>
      </c>
      <c r="AB239" s="28">
        <f>SUMIFS(Aut_BlueMe_Sem_Pedido!$J:$J,Aut_BlueMe_Sem_Pedido!$Q:$Q,DRE!Z$4,Aut_BlueMe_Sem_Pedido!$H:$H,DRE!$A239)+SUMIFS(Aut_Ajustes_Manuais!$G:$G,Aut_Ajustes_Manuais!$I:$I,DRE!Z$4,Aut_Ajustes_Manuais!$F:$F,"Serviço de Lavanderia")</f>
        <v/>
      </c>
      <c r="AC239" s="241" t="n">
        <v>0</v>
      </c>
      <c r="AD239" s="27" t="n">
        <v>-765.2353279600001</v>
      </c>
      <c r="AE239" s="28">
        <f>SUMIFS(Aut_BlueMe_Sem_Pedido!$J:$J,Aut_BlueMe_Sem_Pedido!$Q:$Q,DRE!AC$4,Aut_BlueMe_Sem_Pedido!$H:$H,DRE!$A239)+SUMIFS(Aut_Ajustes_Manuais!$G:$G,Aut_Ajustes_Manuais!$I:$I,DRE!AC$4,Aut_Ajustes_Manuais!$F:$F,"Serviço de Lavanderia")</f>
        <v/>
      </c>
      <c r="AF239" s="241" t="n">
        <v>0</v>
      </c>
      <c r="AG239" s="27" t="n">
        <v>-705.6177113350001</v>
      </c>
      <c r="AH239" s="28">
        <f>SUMIFS(Aut_BlueMe_Sem_Pedido!$J:$J,Aut_BlueMe_Sem_Pedido!$Q:$Q,DRE!AF$4,Aut_BlueMe_Sem_Pedido!$H:$H,DRE!$A239)+SUMIFS(Aut_Ajustes_Manuais!$G:$G,Aut_Ajustes_Manuais!$I:$I,DRE!AF$4,Aut_Ajustes_Manuais!$F:$F,"Serviço de Lavanderia")</f>
        <v/>
      </c>
      <c r="AI239" s="241" t="n">
        <v>0</v>
      </c>
      <c r="AJ239" s="27" t="n">
        <v>-738.161884695</v>
      </c>
      <c r="AK239" s="28">
        <f>SUMIFS(Aut_BlueMe_Sem_Pedido!$J:$J,Aut_BlueMe_Sem_Pedido!$Q:$Q,DRE!AI$4,Aut_BlueMe_Sem_Pedido!$H:$H,DRE!$A239)+SUMIFS(Aut_Ajustes_Manuais!$G:$G,Aut_Ajustes_Manuais!$I:$I,DRE!AI$4,Aut_Ajustes_Manuais!$F:$F,"Serviço de Lavanderia")</f>
        <v/>
      </c>
      <c r="AL239" s="241" t="n">
        <v>0</v>
      </c>
      <c r="AM239" s="27" t="n">
        <v>-737.6559808299999</v>
      </c>
      <c r="AN239" s="28">
        <f>SUMIFS(Aut_BlueMe_Sem_Pedido!$J:$J,Aut_BlueMe_Sem_Pedido!$Q:$Q,DRE!AL$4,Aut_BlueMe_Sem_Pedido!$H:$H,DRE!$A239)+SUMIFS(Aut_Ajustes_Manuais!$G:$G,Aut_Ajustes_Manuais!$I:$I,DRE!AL$4,Aut_Ajustes_Manuais!$F:$F,"Serviço de Lavanderia")</f>
        <v/>
      </c>
      <c r="AO239" s="241" t="n">
        <v>0</v>
      </c>
      <c r="AP239" s="27" t="n">
        <v>-795.0319686300001</v>
      </c>
      <c r="AQ239" s="28">
        <f>SUMIFS(Aut_BlueMe_Sem_Pedido!$J:$J,Aut_BlueMe_Sem_Pedido!$Q:$Q,DRE!AO$4,Aut_BlueMe_Sem_Pedido!$H:$H,DRE!$A239)+SUMIFS(Aut_Ajustes_Manuais!$G:$G,Aut_Ajustes_Manuais!$I:$I,DRE!AO$4,Aut_Ajustes_Manuais!$F:$F,"Serviço de Lavanderia")</f>
        <v/>
      </c>
      <c r="AR239" s="241">
        <f>SUMIFS($H239:$AO239,$H$5:$AO$5,"&lt;"&amp;MONTH(TODAY()),$H$6:$AO$6,"REAL 25")</f>
        <v/>
      </c>
      <c r="AS239" s="27">
        <f>SUMIFS($I239:$AP239,$I$5:$AP$5,"&lt;"&amp;MONTH(TODAY()),$I$6:$AP$6,"ORÇADO ")</f>
        <v/>
      </c>
      <c r="AT239" s="28">
        <f>SUMIFS($J239:$AQ239,$J$5:$AQ$5,"&lt;"&amp;MONTH(TODAY()),$J$6:$AQ$6,"REAL 26")</f>
        <v/>
      </c>
      <c r="AU239" s="241">
        <f>SUM(H239,K239,N239,Q239,T239,W239,Z239,AC239,AF239,AI239,AL239,AO239)</f>
        <v/>
      </c>
      <c r="AV239" s="27">
        <f>SUM(I239,L239,O239,R239,U239,X239,AA239,AD239,AG239,AJ239,AM239,AP239)</f>
        <v/>
      </c>
      <c r="AW239" s="28">
        <f>SUM(J239,M239,P239,S239,V239,Y239,AB239,AE239,AH239,AK239,AN239,AQ239)</f>
        <v/>
      </c>
      <c r="AX239" s="241">
        <f>SUM(H239,K239,N239)</f>
        <v/>
      </c>
      <c r="AY239" s="27">
        <f>SUM(I239,L239,O239)</f>
        <v/>
      </c>
      <c r="AZ239" s="28">
        <f>SUM(J239,M239,P239)</f>
        <v/>
      </c>
      <c r="BA239" s="241">
        <f>SUM(Q239,T239,W239)</f>
        <v/>
      </c>
      <c r="BB239" s="27">
        <f>SUM(R239,U239,X239)</f>
        <v/>
      </c>
      <c r="BC239" s="28">
        <f>SUM(S239,V239,Y239)</f>
        <v/>
      </c>
      <c r="BD239" s="241">
        <f>SUM(Z239,AC239,AF239)</f>
        <v/>
      </c>
      <c r="BE239" s="27">
        <f>SUM(AA239,AD239,AG239)</f>
        <v/>
      </c>
      <c r="BF239" s="28">
        <f>SUM(AB239,AE239,AH239)</f>
        <v/>
      </c>
      <c r="BG239" s="241">
        <f>SUM(AI239,AL239,AO239)</f>
        <v/>
      </c>
      <c r="BH239" s="27">
        <f>SUM(AJ239,AM239,AP239)</f>
        <v/>
      </c>
      <c r="BI239" s="28">
        <f>SUM(AK239,AN239,AQ239)</f>
        <v/>
      </c>
      <c r="BK239" s="442">
        <f>SUM(I239,L239,O239,R239,U239,X239,AA239,AD239,AG239,AJ239,AM239,AP239)</f>
        <v/>
      </c>
      <c r="BL239" s="442">
        <f>BK239-AV239</f>
        <v/>
      </c>
      <c r="BM239" s="442">
        <f>SUM(J239,M239,P239,S239,V239)</f>
        <v/>
      </c>
      <c r="BN239" s="442">
        <f>BM239-AT239</f>
        <v/>
      </c>
      <c r="BP239" s="463">
        <f>_xlfn.FORMULATEXT(V239) &amp; "+SOMASES(Aut_Ajustes_Manuais!$G:$G;Aut_Ajustes_Manuais!$I:$I;DRE!T$4;Aut_Ajustes_Manuais!$F:$F;""" &amp; A239 &amp; """)"</f>
        <v/>
      </c>
    </row>
    <row r="240" outlineLevel="1" ht="25.2" customFormat="1" customHeight="1" s="463">
      <c r="A240" s="22" t="inlineStr">
        <is>
          <t>Material de Consumo - Gelo/ Gas CO2/ Carvao /Velas</t>
        </is>
      </c>
      <c r="B240" s="23" t="n"/>
      <c r="C240" s="24" t="inlineStr">
        <is>
          <t>Estim. Mensal</t>
        </is>
      </c>
      <c r="D240" s="113" t="n">
        <v>-550</v>
      </c>
      <c r="E240" s="114" t="n">
        <v>-0.0005</v>
      </c>
      <c r="F240" s="56" t="n"/>
      <c r="G240" s="33" t="n"/>
      <c r="H240" s="241" t="n">
        <v>-594</v>
      </c>
      <c r="I240" s="27" t="n">
        <v>-1146.746243464625</v>
      </c>
      <c r="J240" s="28">
        <f>SUMIFS(Aut_BlueMe_Sem_Pedido!$J:$J,Aut_BlueMe_Sem_Pedido!$Q:$Q,DRE!H$4,Aut_BlueMe_Sem_Pedido!$H:$H,DRE!$A240)-SUMIFS(Aut_BlueMe_Com_Pedido!$N:$N,Aut_BlueMe_Com_Pedido!$Q:$Q,DRE!H$4)+SUMIFS(Aut_Ajustes_Manuais!$G:$G,Aut_Ajustes_Manuais!$I:$I,DRE!H$4,Aut_Ajustes_Manuais!$F:$F,"Material de Consumo - Gelo/ Gas CO2/ Carvao /Velas")</f>
        <v/>
      </c>
      <c r="K240" s="241" t="n">
        <v>-135.1</v>
      </c>
      <c r="L240" s="27" t="n">
        <v>-1157.66306066</v>
      </c>
      <c r="M240" s="428">
        <f>SUMIFS(Aut_BlueMe_Sem_Pedido!$J:$J,Aut_BlueMe_Sem_Pedido!$Q:$Q,DRE!K$4,Aut_BlueMe_Sem_Pedido!$H:$H,DRE!$A240)-SUMIFS(Aut_BlueMe_Com_Pedido!$N:$N,Aut_BlueMe_Com_Pedido!$Q:$Q,DRE!K$4)+SUMIFS(Aut_Ajustes_Manuais!$G:$G,Aut_Ajustes_Manuais!$I:$I,DRE!K$4,Aut_Ajustes_Manuais!$F:$F,"Material de Consumo - Gelo/ Gas CO2/ Carvao /Velas")</f>
        <v/>
      </c>
      <c r="N240" s="241" t="n">
        <v>-500.6</v>
      </c>
      <c r="O240" s="27" t="n">
        <v>-1243.43384933</v>
      </c>
      <c r="P240" s="27">
        <f>SUMIFS(Aut_BlueMe_Sem_Pedido!$J:$J,Aut_BlueMe_Sem_Pedido!$Q:$Q,DRE!N$4,Aut_BlueMe_Sem_Pedido!$H:$H,DRE!$A240)-SUMIFS(Aut_BlueMe_Com_Pedido!$N:$N,Aut_BlueMe_Com_Pedido!$Q:$Q,DRE!N$4)+SUMIFS(Aut_Ajustes_Manuais!$G:$G,Aut_Ajustes_Manuais!$I:$I,DRE!N$4,Aut_Ajustes_Manuais!$F:$F,"Material de Consumo - Gelo/ Gas CO2/ Carvao /Velas")</f>
        <v/>
      </c>
      <c r="Q240" s="241" t="n">
        <v>-459.6</v>
      </c>
      <c r="R240" s="27" t="n">
        <v>-1204.18622966</v>
      </c>
      <c r="S240" s="27">
        <f>SUMIFS(Aut_BlueMe_Sem_Pedido!$J:$J,Aut_BlueMe_Sem_Pedido!$Q:$Q,DRE!Q$4,Aut_BlueMe_Sem_Pedido!$H:$H,DRE!$A240)-SUMIFS(Aut_BlueMe_Com_Pedido!$N:$N,Aut_BlueMe_Com_Pedido!$Q:$Q,DRE!Q$4)+SUMIFS(Aut_Ajustes_Manuais!$G:$G,Aut_Ajustes_Manuais!$I:$I,DRE!Q$4,Aut_Ajustes_Manuais!$F:$F,"Material de Consumo - Gelo/ Gas CO2/ Carvao /Velas")</f>
        <v/>
      </c>
      <c r="T240" s="241" t="n">
        <v>0</v>
      </c>
      <c r="U240" s="27" t="n">
        <v>-1297.51869602</v>
      </c>
      <c r="V240" s="28">
        <f>SUMIFS(Aut_BlueMe_Sem_Pedido!$J:$J,Aut_BlueMe_Sem_Pedido!$Q:$Q,DRE!T$4,Aut_BlueMe_Sem_Pedido!$H:$H,DRE!$A240)-SUMIFS(Aut_BlueMe_Com_Pedido!$N:$N,Aut_BlueMe_Com_Pedido!$Q:$Q,DRE!T$4)+SUMIFS(Aut_Ajustes_Manuais!$G:$G,Aut_Ajustes_Manuais!$I:$I,DRE!T$4,Aut_Ajustes_Manuais!$F:$F,"Material de Consumo - Gelo/ Gas CO2/ Carvao /Velas")</f>
        <v/>
      </c>
      <c r="W240" s="241" t="n">
        <v>-1188</v>
      </c>
      <c r="X240" s="27" t="n">
        <v>-1215.484535315</v>
      </c>
      <c r="Y240" s="28">
        <f>SUMIFS(Aut_BlueMe_Sem_Pedido!$J:$J,Aut_BlueMe_Sem_Pedido!$Q:$Q,DRE!W$4,Aut_BlueMe_Sem_Pedido!$H:$H,DRE!$A240)-SUMIFS(Aut_BlueMe_Com_Pedido!$N:$N,Aut_BlueMe_Com_Pedido!$Q:$Q,DRE!W$4)+SUMIFS(Aut_Ajustes_Manuais!$G:$G,Aut_Ajustes_Manuais!$I:$I,DRE!W$4,Aut_Ajustes_Manuais!$F:$F,"Material de Consumo - Gelo/ Gas CO2/ Carvao /Velas")</f>
        <v/>
      </c>
      <c r="Z240" s="241" t="n">
        <v>-792</v>
      </c>
      <c r="AA240" s="27" t="n">
        <v>-1429.358143105</v>
      </c>
      <c r="AB240" s="28">
        <f>SUMIFS(Aut_BlueMe_Sem_Pedido!$J:$J,Aut_BlueMe_Sem_Pedido!$Q:$Q,DRE!Z$4,Aut_BlueMe_Sem_Pedido!$H:$H,DRE!$A240)-SUMIFS(Aut_BlueMe_Com_Pedido!$N:$N,Aut_BlueMe_Com_Pedido!$Q:$Q,DRE!Z$4)+SUMIFS(Aut_Ajustes_Manuais!$G:$G,Aut_Ajustes_Manuais!$I:$I,DRE!Z$4,Aut_Ajustes_Manuais!$F:$F,"Material de Consumo - Gelo/ Gas CO2/ Carvao /Velas")</f>
        <v/>
      </c>
      <c r="AC240" s="241" t="n">
        <v>-1567.86</v>
      </c>
      <c r="AD240" s="27" t="n">
        <v>-1315.23532796</v>
      </c>
      <c r="AE240" s="28">
        <f>SUMIFS(Aut_BlueMe_Sem_Pedido!$J:$J,Aut_BlueMe_Sem_Pedido!$Q:$Q,DRE!AC$4,Aut_BlueMe_Sem_Pedido!$H:$H,DRE!$A240)-SUMIFS(Aut_BlueMe_Com_Pedido!$N:$N,Aut_BlueMe_Com_Pedido!$Q:$Q,DRE!AC$4)+SUMIFS(Aut_Ajustes_Manuais!$G:$G,Aut_Ajustes_Manuais!$I:$I,DRE!AC$4,Aut_Ajustes_Manuais!$F:$F,"Material de Consumo - Gelo/ Gas CO2/ Carvao /Velas")</f>
        <v/>
      </c>
      <c r="AF240" s="241" t="n">
        <v>-396</v>
      </c>
      <c r="AG240" s="27" t="n">
        <v>-1255.617711335</v>
      </c>
      <c r="AH240" s="28">
        <f>SUMIFS(Aut_BlueMe_Sem_Pedido!$J:$J,Aut_BlueMe_Sem_Pedido!$Q:$Q,DRE!AF$4,Aut_BlueMe_Sem_Pedido!$H:$H,DRE!$A240)-SUMIFS(Aut_BlueMe_Com_Pedido!$N:$N,Aut_BlueMe_Com_Pedido!$Q:$Q,DRE!AF$4)+SUMIFS(Aut_Ajustes_Manuais!$G:$G,Aut_Ajustes_Manuais!$I:$I,DRE!AF$4,Aut_Ajustes_Manuais!$F:$F,"Material de Consumo - Gelo/ Gas CO2/ Carvao /Velas")</f>
        <v/>
      </c>
      <c r="AI240" s="241" t="n">
        <v>-1386</v>
      </c>
      <c r="AJ240" s="27" t="n">
        <v>-1288.161884695</v>
      </c>
      <c r="AK240" s="28">
        <f>SUMIFS(Aut_BlueMe_Sem_Pedido!$J:$J,Aut_BlueMe_Sem_Pedido!$Q:$Q,DRE!AI$4,Aut_BlueMe_Sem_Pedido!$H:$H,DRE!$A240)-SUMIFS(Aut_BlueMe_Com_Pedido!$N:$N,Aut_BlueMe_Com_Pedido!$Q:$Q,DRE!AI$4)+SUMIFS(Aut_Ajustes_Manuais!$G:$G,Aut_Ajustes_Manuais!$I:$I,DRE!AI$4,Aut_Ajustes_Manuais!$F:$F,"Material de Consumo - Gelo/ Gas CO2/ Carvao /Velas")</f>
        <v/>
      </c>
      <c r="AL240" s="241" t="n">
        <v>-1765.99</v>
      </c>
      <c r="AM240" s="27" t="n">
        <v>-1287.65598083</v>
      </c>
      <c r="AN240" s="28">
        <f>SUMIFS(Aut_BlueMe_Sem_Pedido!$J:$J,Aut_BlueMe_Sem_Pedido!$Q:$Q,DRE!AL$4,Aut_BlueMe_Sem_Pedido!$H:$H,DRE!$A240)-SUMIFS(Aut_BlueMe_Com_Pedido!$N:$N,Aut_BlueMe_Com_Pedido!$Q:$Q,DRE!AL$4)+SUMIFS(Aut_Ajustes_Manuais!$G:$G,Aut_Ajustes_Manuais!$I:$I,DRE!AL$4,Aut_Ajustes_Manuais!$F:$F,"Material de Consumo - Gelo/ Gas CO2/ Carvao /Velas")</f>
        <v/>
      </c>
      <c r="AO240" s="241" t="n">
        <v>-1852.14</v>
      </c>
      <c r="AP240" s="27" t="n">
        <v>-1345.03196863</v>
      </c>
      <c r="AQ240" s="28">
        <f>SUMIFS(Aut_BlueMe_Sem_Pedido!$J:$J,Aut_BlueMe_Sem_Pedido!$Q:$Q,DRE!AO$4,Aut_BlueMe_Sem_Pedido!$H:$H,DRE!$A240)-SUMIFS(Aut_BlueMe_Com_Pedido!$N:$N,Aut_BlueMe_Com_Pedido!$Q:$Q,DRE!AO$4)+SUMIFS(Aut_Ajustes_Manuais!$G:$G,Aut_Ajustes_Manuais!$I:$I,DRE!AO$4,Aut_Ajustes_Manuais!$F:$F,"Material de Consumo - Gelo/ Gas CO2/ Carvao /Velas")</f>
        <v/>
      </c>
      <c r="AR240" s="241">
        <f>SUMIFS($H240:$AO240,$H$5:$AO$5,"&lt;"&amp;MONTH(TODAY()),$H$6:$AO$6,"REAL 25")</f>
        <v/>
      </c>
      <c r="AS240" s="27">
        <f>SUMIFS($I240:$AP240,$I$5:$AP$5,"&lt;"&amp;MONTH(TODAY()),$I$6:$AP$6,"ORÇADO ")</f>
        <v/>
      </c>
      <c r="AT240" s="28">
        <f>SUMIFS($J240:$AQ240,$J$5:$AQ$5,"&lt;"&amp;MONTH(TODAY()),$J$6:$AQ$6,"REAL 26")</f>
        <v/>
      </c>
      <c r="AU240" s="241">
        <f>SUM(H240,K240,N240,Q240,T240,W240,Z240,AC240,AF240,AI240,AL240,AO240)</f>
        <v/>
      </c>
      <c r="AV240" s="27">
        <f>SUM(I240,L240,O240,R240,U240,X240,AA240,AD240,AG240,AJ240,AM240,AP240)</f>
        <v/>
      </c>
      <c r="AW240" s="28">
        <f>SUM(J240,M240,P240,S240,V240,Y240,AB240,AE240,AH240,AK240,AN240,AQ240)</f>
        <v/>
      </c>
      <c r="AX240" s="241">
        <f>SUM(H240,K240,N240)</f>
        <v/>
      </c>
      <c r="AY240" s="27">
        <f>SUM(I240,L240,O240)</f>
        <v/>
      </c>
      <c r="AZ240" s="28">
        <f>SUM(J240,M240,P240)</f>
        <v/>
      </c>
      <c r="BA240" s="241">
        <f>SUM(Q240,T240,W240)</f>
        <v/>
      </c>
      <c r="BB240" s="27">
        <f>SUM(R240,U240,X240)</f>
        <v/>
      </c>
      <c r="BC240" s="28">
        <f>SUM(S240,V240,Y240)</f>
        <v/>
      </c>
      <c r="BD240" s="241">
        <f>SUM(Z240,AC240,AF240)</f>
        <v/>
      </c>
      <c r="BE240" s="27">
        <f>SUM(AA240,AD240,AG240)</f>
        <v/>
      </c>
      <c r="BF240" s="28">
        <f>SUM(AB240,AE240,AH240)</f>
        <v/>
      </c>
      <c r="BG240" s="241">
        <f>SUM(AI240,AL240,AO240)</f>
        <v/>
      </c>
      <c r="BH240" s="27">
        <f>SUM(AJ240,AM240,AP240)</f>
        <v/>
      </c>
      <c r="BI240" s="28">
        <f>SUM(AK240,AN240,AQ240)</f>
        <v/>
      </c>
      <c r="BK240" s="442">
        <f>SUM(I240,L240,O240,R240,U240,X240,AA240,AD240,AG240,AJ240,AM240,AP240)</f>
        <v/>
      </c>
      <c r="BL240" s="442">
        <f>BK240-AV240</f>
        <v/>
      </c>
      <c r="BM240" s="442">
        <f>SUM(J240,M240,P240,S240,V240)</f>
        <v/>
      </c>
      <c r="BN240" s="442">
        <f>BM240-AT240</f>
        <v/>
      </c>
      <c r="BP240" s="463">
        <f>_xlfn.FORMULATEXT(V240) &amp; "+SOMASES(Aut_Ajustes_Manuais!$G:$G;Aut_Ajustes_Manuais!$I:$I;DRE!T$4;Aut_Ajustes_Manuais!$F:$F;""" &amp; A240 &amp; """)"</f>
        <v/>
      </c>
    </row>
    <row r="241">
      <c r="A241" s="71" t="inlineStr">
        <is>
          <t>% sobre Receita Bruta</t>
        </is>
      </c>
      <c r="B241" s="59" t="n"/>
      <c r="C241" s="60" t="n"/>
      <c r="D241" s="61" t="n"/>
      <c r="E241" s="62" t="n"/>
      <c r="F241" s="63" t="n"/>
      <c r="G241" s="47" t="n"/>
      <c r="H241" s="245" t="n">
        <v>-0.07389199301037602</v>
      </c>
      <c r="I241" s="50" t="n">
        <v>-0.06400402010049858</v>
      </c>
      <c r="J241" s="51">
        <f>IFERROR(J226/J8,0)</f>
        <v/>
      </c>
      <c r="K241" s="245" t="n">
        <v>-0.054967362013156</v>
      </c>
      <c r="L241" s="50" t="n">
        <v>-0.06302843494683259</v>
      </c>
      <c r="M241" s="431">
        <f>IFERROR(M226/M8,0)</f>
        <v/>
      </c>
      <c r="N241" s="245" t="n">
        <v>-0.0722027558155949</v>
      </c>
      <c r="O241" s="50" t="n">
        <v>-0.05869039545419302</v>
      </c>
      <c r="P241" s="51">
        <f>IFERROR(P226/P8,0)</f>
        <v/>
      </c>
      <c r="Q241" s="245" t="n">
        <v>-0.06994715152383253</v>
      </c>
      <c r="R241" s="50" t="n">
        <v>-0.0592359249870518</v>
      </c>
      <c r="S241" s="51">
        <f>IFERROR(S226/S8,0)</f>
        <v/>
      </c>
      <c r="T241" s="245" t="n">
        <v>-0.0489500540305587</v>
      </c>
      <c r="U241" s="50" t="n">
        <v>-0.056070719802134</v>
      </c>
      <c r="V241" s="51">
        <f>IFERROR(V226/V8,0)</f>
        <v/>
      </c>
      <c r="W241" s="245" t="n">
        <v>-0.0635607685559392</v>
      </c>
      <c r="X241" s="50" t="n">
        <v>-0.06148362031160973</v>
      </c>
      <c r="Y241" s="51">
        <f>IFERROR(Y226/Y8,0)</f>
        <v/>
      </c>
      <c r="Z241" s="245" t="n">
        <v>-0.04285418024365494</v>
      </c>
      <c r="AA241" s="50" t="n">
        <v>-0.04655156071401795</v>
      </c>
      <c r="AB241" s="51">
        <f>IFERROR(AB226/AB8,0)</f>
        <v/>
      </c>
      <c r="AC241" s="245" t="n">
        <v>-0.04613021734156562</v>
      </c>
      <c r="AD241" s="50" t="n">
        <v>-0.05311373011170828</v>
      </c>
      <c r="AE241" s="51">
        <f>IFERROR(AE226/AE8,0)</f>
        <v/>
      </c>
      <c r="AF241" s="245" t="n">
        <v>-0.0661351507248278</v>
      </c>
      <c r="AG241" s="50" t="n">
        <v>-0.05784448100477398</v>
      </c>
      <c r="AH241" s="51">
        <f>IFERROR(AH226/AH8,0)</f>
        <v/>
      </c>
      <c r="AI241" s="245" t="n">
        <v>-0.0467977783369464</v>
      </c>
      <c r="AJ241" s="50" t="n">
        <v>-0.05450011862663979</v>
      </c>
      <c r="AK241" s="51">
        <f>IFERROR(AK226/AK8,0)</f>
        <v/>
      </c>
      <c r="AL241" s="245" t="n">
        <v>-0.05706476996619107</v>
      </c>
      <c r="AM241" s="50" t="n">
        <v>-0.05506873674140615</v>
      </c>
      <c r="AN241" s="51">
        <f>IFERROR(AN226/AN8,0)</f>
        <v/>
      </c>
      <c r="AO241" s="245" t="n">
        <v>-0.04958185842409159</v>
      </c>
      <c r="AP241" s="50" t="n">
        <v>-0.05107609718598519</v>
      </c>
      <c r="AQ241" s="51">
        <f>IFERROR(AQ226/AQ8,0)</f>
        <v/>
      </c>
      <c r="AR241" s="245">
        <f>IFERROR(AR226/AR8,0)</f>
        <v/>
      </c>
      <c r="AS241" s="50">
        <f>IFERROR(AS226/AS8,0)</f>
        <v/>
      </c>
      <c r="AT241" s="51">
        <f>IFERROR(AT226/AT8,0)</f>
        <v/>
      </c>
      <c r="AU241" s="245">
        <f>IFERROR(AU226/AU8,0)</f>
        <v/>
      </c>
      <c r="AV241" s="50">
        <f>IFERROR(AV226/AV8,0)</f>
        <v/>
      </c>
      <c r="AW241" s="51">
        <f>IFERROR(AW226/AW8,0)</f>
        <v/>
      </c>
      <c r="AX241" s="245">
        <f>IFERROR(AX226/AX8,0)</f>
        <v/>
      </c>
      <c r="AY241" s="50">
        <f>IFERROR(AY226/AY8,0)</f>
        <v/>
      </c>
      <c r="AZ241" s="51">
        <f>IFERROR(AZ226/AZ8,0)</f>
        <v/>
      </c>
      <c r="BA241" s="245">
        <f>IFERROR(BA226/BA8,0)</f>
        <v/>
      </c>
      <c r="BB241" s="50">
        <f>IFERROR(BB226/BB8,0)</f>
        <v/>
      </c>
      <c r="BC241" s="51">
        <f>IFERROR(BC226/BC8,0)</f>
        <v/>
      </c>
      <c r="BD241" s="245">
        <f>IFERROR(BD226/BD8,0)</f>
        <v/>
      </c>
      <c r="BE241" s="50">
        <f>IFERROR(BE226/BE8,0)</f>
        <v/>
      </c>
      <c r="BF241" s="51">
        <f>IFERROR(BF226/BF8,0)</f>
        <v/>
      </c>
      <c r="BG241" s="245">
        <f>IFERROR(BG226/BG8,0)</f>
        <v/>
      </c>
      <c r="BH241" s="50">
        <f>IFERROR(BH226/BH8,0)</f>
        <v/>
      </c>
      <c r="BI241" s="51">
        <f>IFERROR(BI226/BI8,0)</f>
        <v/>
      </c>
      <c r="BK241" s="442">
        <f>SUM(I241,L241,O241,R241,U241,X241,AA241,AD241,AG241,AJ241,AM241,AP241)</f>
        <v/>
      </c>
      <c r="BL241" s="442">
        <f>BK241-AV241</f>
        <v/>
      </c>
      <c r="BM241" s="442">
        <f>SUM(J241,M241,P241,S241,V241)</f>
        <v/>
      </c>
      <c r="BN241" s="442">
        <f>BM241-AT241</f>
        <v/>
      </c>
    </row>
    <row r="242">
      <c r="A242" s="18" t="n"/>
      <c r="E242" s="16" t="n"/>
      <c r="F242" s="17" t="n"/>
      <c r="G242" s="47" t="n"/>
      <c r="H242" s="247" t="n"/>
      <c r="I242" s="17" t="n"/>
      <c r="J242" s="57" t="n"/>
      <c r="K242" s="247" t="n"/>
      <c r="L242" s="17" t="n"/>
      <c r="M242" s="57" t="n"/>
      <c r="N242" s="247" t="n"/>
      <c r="O242" s="17" t="n"/>
      <c r="P242" s="57" t="n"/>
      <c r="Q242" s="247" t="n"/>
      <c r="R242" s="17" t="n"/>
      <c r="S242" s="57" t="n"/>
      <c r="T242" s="247" t="n"/>
      <c r="U242" s="17" t="n"/>
      <c r="V242" s="57" t="n"/>
      <c r="W242" s="247" t="n"/>
      <c r="X242" s="17" t="n"/>
      <c r="Y242" s="57" t="n"/>
      <c r="Z242" s="247" t="n"/>
      <c r="AA242" s="17" t="n"/>
      <c r="AB242" s="57" t="n"/>
      <c r="AC242" s="247" t="n"/>
      <c r="AD242" s="17" t="n"/>
      <c r="AE242" s="57" t="n"/>
      <c r="AF242" s="247" t="n"/>
      <c r="AG242" s="17" t="n"/>
      <c r="AH242" s="57" t="n"/>
      <c r="AI242" s="247" t="n"/>
      <c r="AJ242" s="17" t="n"/>
      <c r="AK242" s="57" t="n"/>
      <c r="AL242" s="247" t="n"/>
      <c r="AM242" s="17" t="n"/>
      <c r="AN242" s="57" t="n"/>
      <c r="AO242" s="247" t="n"/>
      <c r="AP242" s="17" t="n"/>
      <c r="AQ242" s="57" t="n"/>
      <c r="AR242" s="247" t="n"/>
      <c r="AS242" s="17" t="n"/>
      <c r="AT242" s="57" t="n"/>
      <c r="AU242" s="247" t="n"/>
      <c r="AV242" s="17" t="n"/>
      <c r="AW242" s="57" t="n"/>
      <c r="AX242" s="247" t="n"/>
      <c r="AY242" s="17" t="n"/>
      <c r="AZ242" s="57" t="n"/>
      <c r="BA242" s="247" t="n"/>
      <c r="BB242" s="17" t="n"/>
      <c r="BC242" s="57" t="n"/>
      <c r="BD242" s="247" t="n"/>
      <c r="BE242" s="17" t="n"/>
      <c r="BF242" s="57" t="n"/>
      <c r="BG242" s="247" t="n"/>
      <c r="BH242" s="17" t="n"/>
      <c r="BI242" s="57" t="n"/>
      <c r="BK242" s="442">
        <f>SUM(I242,L242,O242,R242,U242,X242,AA242,AD242,AG242,AJ242,AM242,AP242)</f>
        <v/>
      </c>
      <c r="BL242" s="442">
        <f>BK242-AV242</f>
        <v/>
      </c>
      <c r="BM242" s="442">
        <f>SUM(J242,M242,P242,S242,V242)</f>
        <v/>
      </c>
      <c r="BN242" s="442">
        <f>BM242-AT242</f>
        <v/>
      </c>
    </row>
    <row r="243">
      <c r="A243" s="39" t="inlineStr">
        <is>
          <t>Informática e TI</t>
        </is>
      </c>
      <c r="C243" s="40" t="inlineStr">
        <is>
          <t>Premissas</t>
        </is>
      </c>
      <c r="D243" s="40" t="inlineStr">
        <is>
          <t>Valores</t>
        </is>
      </c>
      <c r="E243" s="40" t="inlineStr">
        <is>
          <t>Acréscimo</t>
        </is>
      </c>
      <c r="F243" s="17" t="n"/>
      <c r="G243" s="47" t="n"/>
      <c r="H243" s="244">
        <f>SUM(H244:H252)</f>
        <v/>
      </c>
      <c r="I243" s="42">
        <f>SUM(I244:I252)</f>
        <v/>
      </c>
      <c r="J243" s="43">
        <f>SUM(J244:J252)</f>
        <v/>
      </c>
      <c r="K243" s="244">
        <f>SUM(K244:K252)</f>
        <v/>
      </c>
      <c r="L243" s="42">
        <f>SUM(L244:L252)</f>
        <v/>
      </c>
      <c r="M243" s="43">
        <f>SUM(M244:M252)</f>
        <v/>
      </c>
      <c r="N243" s="244">
        <f>SUM(N244:N252)</f>
        <v/>
      </c>
      <c r="O243" s="42">
        <f>SUM(O244:O252)</f>
        <v/>
      </c>
      <c r="P243" s="43">
        <f>SUM(P244:P252)</f>
        <v/>
      </c>
      <c r="Q243" s="244">
        <f>SUM(Q244:Q252)</f>
        <v/>
      </c>
      <c r="R243" s="42">
        <f>SUM(R244:R252)</f>
        <v/>
      </c>
      <c r="S243" s="43">
        <f>SUM(S244:S252)</f>
        <v/>
      </c>
      <c r="T243" s="244">
        <f>SUM(T244:T252)</f>
        <v/>
      </c>
      <c r="U243" s="42">
        <f>SUM(U244:U252)</f>
        <v/>
      </c>
      <c r="V243" s="43">
        <f>SUM(V244:V252)</f>
        <v/>
      </c>
      <c r="W243" s="244">
        <f>SUM(W244:W252)</f>
        <v/>
      </c>
      <c r="X243" s="42">
        <f>SUM(X244:X252)</f>
        <v/>
      </c>
      <c r="Y243" s="43">
        <f>SUM(Y244:Y252)</f>
        <v/>
      </c>
      <c r="Z243" s="244">
        <f>SUM(Z244:Z252)</f>
        <v/>
      </c>
      <c r="AA243" s="42">
        <f>SUM(AA244:AA252)</f>
        <v/>
      </c>
      <c r="AB243" s="43">
        <f>SUM(AB244:AB252)</f>
        <v/>
      </c>
      <c r="AC243" s="244">
        <f>SUM(AC244:AC252)</f>
        <v/>
      </c>
      <c r="AD243" s="42">
        <f>SUM(AD244:AD252)</f>
        <v/>
      </c>
      <c r="AE243" s="43">
        <f>SUM(AE244:AE252)</f>
        <v/>
      </c>
      <c r="AF243" s="244">
        <f>SUM(AF244:AF252)</f>
        <v/>
      </c>
      <c r="AG243" s="42">
        <f>SUM(AG244:AG252)</f>
        <v/>
      </c>
      <c r="AH243" s="43">
        <f>SUM(AH244:AH252)</f>
        <v/>
      </c>
      <c r="AI243" s="244">
        <f>SUM(AI244:AI252)</f>
        <v/>
      </c>
      <c r="AJ243" s="42">
        <f>SUM(AJ244:AJ252)</f>
        <v/>
      </c>
      <c r="AK243" s="43">
        <f>SUM(AK244:AK252)</f>
        <v/>
      </c>
      <c r="AL243" s="244">
        <f>SUM(AL244:AL252)</f>
        <v/>
      </c>
      <c r="AM243" s="42">
        <f>SUM(AM244:AM252)</f>
        <v/>
      </c>
      <c r="AN243" s="43">
        <f>SUM(AN244:AN252)</f>
        <v/>
      </c>
      <c r="AO243" s="244">
        <f>SUM(AO244:AO252)</f>
        <v/>
      </c>
      <c r="AP243" s="42">
        <f>SUM(AP244:AP252)</f>
        <v/>
      </c>
      <c r="AQ243" s="43">
        <f>SUM(AQ244:AQ252)</f>
        <v/>
      </c>
      <c r="AR243" s="244">
        <f>SUM(AR244:AR252)</f>
        <v/>
      </c>
      <c r="AS243" s="42">
        <f>SUM(AS244:AS252)</f>
        <v/>
      </c>
      <c r="AT243" s="43">
        <f>SUM(AT244:AT252)</f>
        <v/>
      </c>
      <c r="AU243" s="244">
        <f>SUM(AU244:AU252)</f>
        <v/>
      </c>
      <c r="AV243" s="42">
        <f>SUM(AV244:AV252)</f>
        <v/>
      </c>
      <c r="AW243" s="43">
        <f>SUM(AW244:AW252)</f>
        <v/>
      </c>
      <c r="AX243" s="244">
        <f>SUM(AX244:AX252)</f>
        <v/>
      </c>
      <c r="AY243" s="42">
        <f>SUM(AY244:AY252)</f>
        <v/>
      </c>
      <c r="AZ243" s="43">
        <f>SUM(AZ244:AZ252)</f>
        <v/>
      </c>
      <c r="BA243" s="244">
        <f>SUM(BA244:BA252)</f>
        <v/>
      </c>
      <c r="BB243" s="42">
        <f>SUM(BB244:BB252)</f>
        <v/>
      </c>
      <c r="BC243" s="43">
        <f>SUM(BC244:BC252)</f>
        <v/>
      </c>
      <c r="BD243" s="244">
        <f>SUM(BD244:BD252)</f>
        <v/>
      </c>
      <c r="BE243" s="42">
        <f>SUM(BE244:BE252)</f>
        <v/>
      </c>
      <c r="BF243" s="43">
        <f>SUM(BF244:BF252)</f>
        <v/>
      </c>
      <c r="BG243" s="244">
        <f>SUM(BG244:BG252)</f>
        <v/>
      </c>
      <c r="BH243" s="42">
        <f>SUM(BH244:BH252)</f>
        <v/>
      </c>
      <c r="BI243" s="43">
        <f>SUM(BI244:BI252)</f>
        <v/>
      </c>
      <c r="BK243" s="442">
        <f>SUM(I243,L243,O243,R243,U243,X243,AA243,AD243,AG243,AJ243,AM243,AP243)</f>
        <v/>
      </c>
      <c r="BL243" s="442">
        <f>BK243-AV243</f>
        <v/>
      </c>
      <c r="BM243" s="442">
        <f>SUM(J243,M243,P243,S243,V243)</f>
        <v/>
      </c>
      <c r="BN243" s="442">
        <f>BM243-AT243</f>
        <v/>
      </c>
    </row>
    <row r="244" outlineLevel="1" customFormat="1" s="463">
      <c r="A244" s="22" t="inlineStr">
        <is>
          <t>Telefone</t>
        </is>
      </c>
      <c r="B244" s="23" t="n"/>
      <c r="C244" s="24" t="inlineStr">
        <is>
          <t>Contr/Prov</t>
        </is>
      </c>
      <c r="D244" s="116" t="n">
        <v>-90</v>
      </c>
      <c r="E244" s="115" t="n"/>
      <c r="F244" s="117" t="n"/>
      <c r="G244" s="33" t="n"/>
      <c r="H244" s="241" t="n">
        <v>0</v>
      </c>
      <c r="I244" s="27" t="n">
        <v>0</v>
      </c>
      <c r="J244" s="28">
        <f>SUMIFS(Aut_BlueMe_Sem_Pedido!$J:$J,Aut_BlueMe_Sem_Pedido!$Q:$Q,DRE!H$4,Aut_BlueMe_Sem_Pedido!$H:$H,DRE!$A244)+SUMIFS(Aut_Ajustes_Manuais!$G:$G,Aut_Ajustes_Manuais!$I:$I,DRE!H$4,Aut_Ajustes_Manuais!$F:$F,"Telefone")</f>
        <v/>
      </c>
      <c r="K244" s="241" t="n">
        <v>0</v>
      </c>
      <c r="L244" s="27" t="n">
        <v>0</v>
      </c>
      <c r="M244" s="28">
        <f>SUMIFS(Aut_BlueMe_Sem_Pedido!$J:$J,Aut_BlueMe_Sem_Pedido!$Q:$Q,DRE!K$4,Aut_BlueMe_Sem_Pedido!$H:$H,DRE!$A244)+SUMIFS(Aut_Ajustes_Manuais!$G:$G,Aut_Ajustes_Manuais!$I:$I,DRE!K$4,Aut_Ajustes_Manuais!$F:$F,"Telefone")</f>
        <v/>
      </c>
      <c r="N244" s="241" t="n">
        <v>0</v>
      </c>
      <c r="O244" s="27" t="n">
        <v>0</v>
      </c>
      <c r="P244" s="28">
        <f>SUMIFS(Aut_BlueMe_Sem_Pedido!$J:$J,Aut_BlueMe_Sem_Pedido!$Q:$Q,DRE!N$4,Aut_BlueMe_Sem_Pedido!$H:$H,DRE!$A244)+SUMIFS(Aut_Ajustes_Manuais!$G:$G,Aut_Ajustes_Manuais!$I:$I,DRE!N$4,Aut_Ajustes_Manuais!$F:$F,"Telefone")</f>
        <v/>
      </c>
      <c r="Q244" s="241" t="n">
        <v>0</v>
      </c>
      <c r="R244" s="27" t="n">
        <v>0</v>
      </c>
      <c r="S244" s="28">
        <f>SUMIFS(Aut_BlueMe_Sem_Pedido!$J:$J,Aut_BlueMe_Sem_Pedido!$Q:$Q,DRE!Q$4,Aut_BlueMe_Sem_Pedido!$H:$H,DRE!$A244)+SUMIFS(Aut_Ajustes_Manuais!$G:$G,Aut_Ajustes_Manuais!$I:$I,DRE!Q$4,Aut_Ajustes_Manuais!$F:$F,"Telefone")</f>
        <v/>
      </c>
      <c r="T244" s="241" t="n">
        <v>0</v>
      </c>
      <c r="U244" s="27" t="n">
        <v>0</v>
      </c>
      <c r="V244" s="28">
        <f>SUMIFS(Aut_BlueMe_Sem_Pedido!$J:$J,Aut_BlueMe_Sem_Pedido!$Q:$Q,DRE!T$4,Aut_BlueMe_Sem_Pedido!$H:$H,DRE!$A244)+SUMIFS(Aut_Ajustes_Manuais!$G:$G,Aut_Ajustes_Manuais!$I:$I,DRE!T$4,Aut_Ajustes_Manuais!$F:$F,"Telefone")</f>
        <v/>
      </c>
      <c r="W244" s="241" t="n">
        <v>0</v>
      </c>
      <c r="X244" s="27" t="n">
        <v>0</v>
      </c>
      <c r="Y244" s="28">
        <f>SUMIFS(Aut_BlueMe_Sem_Pedido!$J:$J,Aut_BlueMe_Sem_Pedido!$Q:$Q,DRE!W$4,Aut_BlueMe_Sem_Pedido!$H:$H,DRE!$A244)+SUMIFS(Aut_Ajustes_Manuais!$G:$G,Aut_Ajustes_Manuais!$I:$I,DRE!W$4,Aut_Ajustes_Manuais!$F:$F,"Telefone")</f>
        <v/>
      </c>
      <c r="Z244" s="241" t="n">
        <v>0</v>
      </c>
      <c r="AA244" s="27" t="n">
        <v>0</v>
      </c>
      <c r="AB244" s="28">
        <f>SUMIFS(Aut_BlueMe_Sem_Pedido!$J:$J,Aut_BlueMe_Sem_Pedido!$Q:$Q,DRE!Z$4,Aut_BlueMe_Sem_Pedido!$H:$H,DRE!$A244)+SUMIFS(Aut_Ajustes_Manuais!$G:$G,Aut_Ajustes_Manuais!$I:$I,DRE!Z$4,Aut_Ajustes_Manuais!$F:$F,"Telefone")</f>
        <v/>
      </c>
      <c r="AC244" s="241" t="n">
        <v>0</v>
      </c>
      <c r="AD244" s="27" t="n">
        <v>0</v>
      </c>
      <c r="AE244" s="28">
        <f>SUMIFS(Aut_BlueMe_Sem_Pedido!$J:$J,Aut_BlueMe_Sem_Pedido!$Q:$Q,DRE!AC$4,Aut_BlueMe_Sem_Pedido!$H:$H,DRE!$A244)+SUMIFS(Aut_Ajustes_Manuais!$G:$G,Aut_Ajustes_Manuais!$I:$I,DRE!AC$4,Aut_Ajustes_Manuais!$F:$F,"Telefone")</f>
        <v/>
      </c>
      <c r="AF244" s="241" t="n">
        <v>0</v>
      </c>
      <c r="AG244" s="27" t="n">
        <v>0</v>
      </c>
      <c r="AH244" s="28">
        <f>SUMIFS(Aut_BlueMe_Sem_Pedido!$J:$J,Aut_BlueMe_Sem_Pedido!$Q:$Q,DRE!AF$4,Aut_BlueMe_Sem_Pedido!$H:$H,DRE!$A244)+SUMIFS(Aut_Ajustes_Manuais!$G:$G,Aut_Ajustes_Manuais!$I:$I,DRE!AF$4,Aut_Ajustes_Manuais!$F:$F,"Telefone")</f>
        <v/>
      </c>
      <c r="AI244" s="241" t="n">
        <v>0</v>
      </c>
      <c r="AJ244" s="27" t="n">
        <v>0</v>
      </c>
      <c r="AK244" s="28">
        <f>SUMIFS(Aut_BlueMe_Sem_Pedido!$J:$J,Aut_BlueMe_Sem_Pedido!$Q:$Q,DRE!AI$4,Aut_BlueMe_Sem_Pedido!$H:$H,DRE!$A244)+SUMIFS(Aut_Ajustes_Manuais!$G:$G,Aut_Ajustes_Manuais!$I:$I,DRE!AI$4,Aut_Ajustes_Manuais!$F:$F,"Telefone")</f>
        <v/>
      </c>
      <c r="AL244" s="241" t="n">
        <v>0</v>
      </c>
      <c r="AM244" s="27" t="n">
        <v>0</v>
      </c>
      <c r="AN244" s="28">
        <f>SUMIFS(Aut_BlueMe_Sem_Pedido!$J:$J,Aut_BlueMe_Sem_Pedido!$Q:$Q,DRE!AL$4,Aut_BlueMe_Sem_Pedido!$H:$H,DRE!$A244)+SUMIFS(Aut_Ajustes_Manuais!$G:$G,Aut_Ajustes_Manuais!$I:$I,DRE!AL$4,Aut_Ajustes_Manuais!$F:$F,"Telefone")</f>
        <v/>
      </c>
      <c r="AO244" s="241" t="n">
        <v>0</v>
      </c>
      <c r="AP244" s="27" t="n">
        <v>0</v>
      </c>
      <c r="AQ244" s="28">
        <f>SUMIFS(Aut_BlueMe_Sem_Pedido!$J:$J,Aut_BlueMe_Sem_Pedido!$Q:$Q,DRE!AO$4,Aut_BlueMe_Sem_Pedido!$H:$H,DRE!$A244)+SUMIFS(Aut_Ajustes_Manuais!$G:$G,Aut_Ajustes_Manuais!$I:$I,DRE!AO$4,Aut_Ajustes_Manuais!$F:$F,"Telefone")</f>
        <v/>
      </c>
      <c r="AR244" s="241">
        <f>SUMIFS($H244:$AO244,$H$5:$AO$5,"&lt;"&amp;MONTH(TODAY()),$H$6:$AO$6,"REAL 25")</f>
        <v/>
      </c>
      <c r="AS244" s="27">
        <f>SUMIFS($I244:$AP244,$I$5:$AP$5,"&lt;"&amp;MONTH(TODAY()),$I$6:$AP$6,"ORÇADO ")</f>
        <v/>
      </c>
      <c r="AT244" s="28">
        <f>SUMIFS($J244:$AQ244,$J$5:$AQ$5,"&lt;"&amp;MONTH(TODAY()),$J$6:$AQ$6,"REAL 26")</f>
        <v/>
      </c>
      <c r="AU244" s="241">
        <f>SUM(H244,K244,N244,Q244,T244,W244,Z244,AC244,AF244,AI244,AL244,AO244)</f>
        <v/>
      </c>
      <c r="AV244" s="27">
        <f>SUM(I244,L244,O244,R244,U244,X244,AA244,AD244,AG244,AJ244,AM244,AP244)</f>
        <v/>
      </c>
      <c r="AW244" s="28">
        <f>SUM(J244,M244,P244,S244,V244,Y244,AB244,AE244,AH244,AK244,AN244,AQ244)</f>
        <v/>
      </c>
      <c r="AX244" s="241">
        <f>SUM(H244,K244,N244)</f>
        <v/>
      </c>
      <c r="AY244" s="27">
        <f>SUM(I244,L244,O244)</f>
        <v/>
      </c>
      <c r="AZ244" s="28">
        <f>SUM(J244,M244,P244)</f>
        <v/>
      </c>
      <c r="BA244" s="241">
        <f>SUM(Q244,T244,W244)</f>
        <v/>
      </c>
      <c r="BB244" s="27">
        <f>SUM(R244,U244,X244)</f>
        <v/>
      </c>
      <c r="BC244" s="28">
        <f>SUM(S244,V244,Y244)</f>
        <v/>
      </c>
      <c r="BD244" s="241">
        <f>SUM(Z244,AC244,AF244)</f>
        <v/>
      </c>
      <c r="BE244" s="27">
        <f>SUM(AA244,AD244,AG244)</f>
        <v/>
      </c>
      <c r="BF244" s="28">
        <f>SUM(AB244,AE244,AH244)</f>
        <v/>
      </c>
      <c r="BG244" s="241">
        <f>SUM(AI244,AL244,AO244)</f>
        <v/>
      </c>
      <c r="BH244" s="27">
        <f>SUM(AJ244,AM244,AP244)</f>
        <v/>
      </c>
      <c r="BI244" s="28">
        <f>SUM(AK244,AN244,AQ244)</f>
        <v/>
      </c>
      <c r="BK244" s="442">
        <f>SUM(I244,L244,O244,R244,U244,X244,AA244,AD244,AG244,AJ244,AM244,AP244)</f>
        <v/>
      </c>
      <c r="BL244" s="442">
        <f>BK244-AV244</f>
        <v/>
      </c>
      <c r="BM244" s="442">
        <f>SUM(J244,M244,P244,S244,V244)</f>
        <v/>
      </c>
      <c r="BN244" s="442">
        <f>BM244-AT244</f>
        <v/>
      </c>
      <c r="BP244" s="463">
        <f>_xlfn.FORMULATEXT(V244) &amp; "+SOMASES(Aut_Ajustes_Manuais!$G:$G;Aut_Ajustes_Manuais!$I:$I;DRE!T$4;Aut_Ajustes_Manuais!$F:$F;""" &amp; A244 &amp; """)"</f>
        <v/>
      </c>
    </row>
    <row r="245" outlineLevel="1" customFormat="1" s="463">
      <c r="A245" s="22" t="inlineStr">
        <is>
          <t>Internet</t>
        </is>
      </c>
      <c r="B245" s="23" t="n"/>
      <c r="C245" s="24" t="inlineStr">
        <is>
          <t>Contr/Prov</t>
        </is>
      </c>
      <c r="D245" s="116" t="n"/>
      <c r="E245" s="116" t="n"/>
      <c r="F245" s="117" t="n"/>
      <c r="G245" s="33" t="n"/>
      <c r="H245" s="241" t="n">
        <v>-234.04</v>
      </c>
      <c r="I245" s="27" t="n">
        <v>-256.809</v>
      </c>
      <c r="J245" s="28">
        <f>SUMIFS(Aut_BlueMe_Sem_Pedido!$J:$J,Aut_BlueMe_Sem_Pedido!$Q:$Q,DRE!H$4,Aut_BlueMe_Sem_Pedido!$H:$H,DRE!$A245)+SUMIFS(Aut_Ajustes_Manuais!$G:$G,Aut_Ajustes_Manuais!$I:$I,DRE!H$4,Aut_Ajustes_Manuais!$F:$F,"Internet")</f>
        <v/>
      </c>
      <c r="K245" s="241" t="n">
        <v>-234.04</v>
      </c>
      <c r="L245" s="27" t="n">
        <v>-256.809</v>
      </c>
      <c r="M245" s="28">
        <f>SUMIFS(Aut_BlueMe_Sem_Pedido!$J:$J,Aut_BlueMe_Sem_Pedido!$Q:$Q,DRE!K$4,Aut_BlueMe_Sem_Pedido!$H:$H,DRE!$A245)+SUMIFS(Aut_Ajustes_Manuais!$G:$G,Aut_Ajustes_Manuais!$I:$I,DRE!K$4,Aut_Ajustes_Manuais!$F:$F,"Internet")</f>
        <v/>
      </c>
      <c r="N245" s="241" t="n">
        <v>-234.04</v>
      </c>
      <c r="O245" s="27" t="n">
        <v>-256.809</v>
      </c>
      <c r="P245" s="28">
        <f>SUMIFS(Aut_BlueMe_Sem_Pedido!$J:$J,Aut_BlueMe_Sem_Pedido!$Q:$Q,DRE!N$4,Aut_BlueMe_Sem_Pedido!$H:$H,DRE!$A245)+SUMIFS(Aut_Ajustes_Manuais!$G:$G,Aut_Ajustes_Manuais!$I:$I,DRE!N$4,Aut_Ajustes_Manuais!$F:$F,"Internet")</f>
        <v/>
      </c>
      <c r="Q245" s="241" t="n">
        <v>-244.58</v>
      </c>
      <c r="R245" s="27" t="n">
        <v>-256.809</v>
      </c>
      <c r="S245" s="28">
        <f>SUMIFS(Aut_BlueMe_Sem_Pedido!$J:$J,Aut_BlueMe_Sem_Pedido!$Q:$Q,DRE!Q$4,Aut_BlueMe_Sem_Pedido!$H:$H,DRE!$A245)+SUMIFS(Aut_Ajustes_Manuais!$G:$G,Aut_Ajustes_Manuais!$I:$I,DRE!Q$4,Aut_Ajustes_Manuais!$F:$F,"Internet")</f>
        <v/>
      </c>
      <c r="T245" s="241" t="n">
        <v>-244.58</v>
      </c>
      <c r="U245" s="27" t="n">
        <v>-256.809</v>
      </c>
      <c r="V245" s="28">
        <f>SUMIFS(Aut_BlueMe_Sem_Pedido!$J:$J,Aut_BlueMe_Sem_Pedido!$Q:$Q,DRE!T$4,Aut_BlueMe_Sem_Pedido!$H:$H,DRE!$A245)+SUMIFS(Aut_Ajustes_Manuais!$G:$G,Aut_Ajustes_Manuais!$I:$I,DRE!T$4,Aut_Ajustes_Manuais!$F:$F,"Internet")</f>
        <v/>
      </c>
      <c r="W245" s="241" t="n">
        <v>-246.87</v>
      </c>
      <c r="X245" s="27" t="n">
        <v>-256.809</v>
      </c>
      <c r="Y245" s="28">
        <f>SUMIFS(Aut_BlueMe_Sem_Pedido!$J:$J,Aut_BlueMe_Sem_Pedido!$Q:$Q,DRE!W$4,Aut_BlueMe_Sem_Pedido!$H:$H,DRE!$A245)+SUMIFS(Aut_Ajustes_Manuais!$G:$G,Aut_Ajustes_Manuais!$I:$I,DRE!W$4,Aut_Ajustes_Manuais!$F:$F,"Internet")</f>
        <v/>
      </c>
      <c r="Z245" s="241" t="n">
        <v>-244.58</v>
      </c>
      <c r="AA245" s="27" t="n">
        <v>-256.809</v>
      </c>
      <c r="AB245" s="28">
        <f>SUMIFS(Aut_BlueMe_Sem_Pedido!$J:$J,Aut_BlueMe_Sem_Pedido!$Q:$Q,DRE!Z$4,Aut_BlueMe_Sem_Pedido!$H:$H,DRE!$A245)+SUMIFS(Aut_Ajustes_Manuais!$G:$G,Aut_Ajustes_Manuais!$I:$I,DRE!Z$4,Aut_Ajustes_Manuais!$F:$F,"Internet")</f>
        <v/>
      </c>
      <c r="AC245" s="241" t="n">
        <v>-244.58</v>
      </c>
      <c r="AD245" s="27" t="n">
        <v>-256.809</v>
      </c>
      <c r="AE245" s="28">
        <f>SUMIFS(Aut_BlueMe_Sem_Pedido!$J:$J,Aut_BlueMe_Sem_Pedido!$Q:$Q,DRE!AC$4,Aut_BlueMe_Sem_Pedido!$H:$H,DRE!$A245)+SUMIFS(Aut_Ajustes_Manuais!$G:$G,Aut_Ajustes_Manuais!$I:$I,DRE!AC$4,Aut_Ajustes_Manuais!$F:$F,"Internet")</f>
        <v/>
      </c>
      <c r="AF245" s="241" t="n">
        <v>-244.58</v>
      </c>
      <c r="AG245" s="27" t="n">
        <v>-256.809</v>
      </c>
      <c r="AH245" s="28">
        <f>SUMIFS(Aut_BlueMe_Sem_Pedido!$J:$J,Aut_BlueMe_Sem_Pedido!$Q:$Q,DRE!AF$4,Aut_BlueMe_Sem_Pedido!$H:$H,DRE!$A245)+SUMIFS(Aut_Ajustes_Manuais!$G:$G,Aut_Ajustes_Manuais!$I:$I,DRE!AF$4,Aut_Ajustes_Manuais!$F:$F,"Internet")</f>
        <v/>
      </c>
      <c r="AI245" s="241" t="n">
        <v>-307.82</v>
      </c>
      <c r="AJ245" s="27" t="n">
        <v>-256.809</v>
      </c>
      <c r="AK245" s="28">
        <f>SUMIFS(Aut_BlueMe_Sem_Pedido!$J:$J,Aut_BlueMe_Sem_Pedido!$Q:$Q,DRE!AI$4,Aut_BlueMe_Sem_Pedido!$H:$H,DRE!$A245)+SUMIFS(Aut_Ajustes_Manuais!$G:$G,Aut_Ajustes_Manuais!$I:$I,DRE!AI$4,Aut_Ajustes_Manuais!$F:$F,"Internet")</f>
        <v/>
      </c>
      <c r="AL245" s="241" t="n">
        <v>-311.29</v>
      </c>
      <c r="AM245" s="27" t="n">
        <v>-256.809</v>
      </c>
      <c r="AN245" s="28">
        <f>SUMIFS(Aut_BlueMe_Sem_Pedido!$J:$J,Aut_BlueMe_Sem_Pedido!$Q:$Q,DRE!AL$4,Aut_BlueMe_Sem_Pedido!$H:$H,DRE!$A245)+SUMIFS(Aut_Ajustes_Manuais!$G:$G,Aut_Ajustes_Manuais!$I:$I,DRE!AL$4,Aut_Ajustes_Manuais!$F:$F,"Internet")</f>
        <v/>
      </c>
      <c r="AO245" s="241" t="n">
        <v>-307.82</v>
      </c>
      <c r="AP245" s="27" t="n">
        <v>-256.809</v>
      </c>
      <c r="AQ245" s="28">
        <f>SUMIFS(Aut_BlueMe_Sem_Pedido!$J:$J,Aut_BlueMe_Sem_Pedido!$Q:$Q,DRE!AO$4,Aut_BlueMe_Sem_Pedido!$H:$H,DRE!$A245)+SUMIFS(Aut_Ajustes_Manuais!$G:$G,Aut_Ajustes_Manuais!$I:$I,DRE!AO$4,Aut_Ajustes_Manuais!$F:$F,"Internet")</f>
        <v/>
      </c>
      <c r="AR245" s="241">
        <f>SUMIFS($H245:$AO245,$H$5:$AO$5,"&lt;"&amp;MONTH(TODAY()),$H$6:$AO$6,"REAL 25")</f>
        <v/>
      </c>
      <c r="AS245" s="27">
        <f>SUMIFS($I245:$AP245,$I$5:$AP$5,"&lt;"&amp;MONTH(TODAY()),$I$6:$AP$6,"ORÇADO ")</f>
        <v/>
      </c>
      <c r="AT245" s="28">
        <f>SUMIFS($J245:$AQ245,$J$5:$AQ$5,"&lt;"&amp;MONTH(TODAY()),$J$6:$AQ$6,"REAL 26")</f>
        <v/>
      </c>
      <c r="AU245" s="241">
        <f>SUM(H245,K245,N245,Q245,T245,W245,Z245,AC245,AF245,AI245,AL245,AO245)</f>
        <v/>
      </c>
      <c r="AV245" s="27">
        <f>SUM(I245,L245,O245,R245,U245,X245,AA245,AD245,AG245,AJ245,AM245,AP245)</f>
        <v/>
      </c>
      <c r="AW245" s="28">
        <f>SUM(J245,M245,P245,S245,V245,Y245,AB245,AE245,AH245,AK245,AN245,AQ245)</f>
        <v/>
      </c>
      <c r="AX245" s="241">
        <f>SUM(H245,K245,N245)</f>
        <v/>
      </c>
      <c r="AY245" s="27">
        <f>SUM(I245,L245,O245)</f>
        <v/>
      </c>
      <c r="AZ245" s="28">
        <f>SUM(J245,M245,P245)</f>
        <v/>
      </c>
      <c r="BA245" s="241">
        <f>SUM(Q245,T245,W245)</f>
        <v/>
      </c>
      <c r="BB245" s="27">
        <f>SUM(R245,U245,X245)</f>
        <v/>
      </c>
      <c r="BC245" s="28">
        <f>SUM(S245,V245,Y245)</f>
        <v/>
      </c>
      <c r="BD245" s="241">
        <f>SUM(Z245,AC245,AF245)</f>
        <v/>
      </c>
      <c r="BE245" s="27">
        <f>SUM(AA245,AD245,AG245)</f>
        <v/>
      </c>
      <c r="BF245" s="28">
        <f>SUM(AB245,AE245,AH245)</f>
        <v/>
      </c>
      <c r="BG245" s="241">
        <f>SUM(AI245,AL245,AO245)</f>
        <v/>
      </c>
      <c r="BH245" s="27">
        <f>SUM(AJ245,AM245,AP245)</f>
        <v/>
      </c>
      <c r="BI245" s="28">
        <f>SUM(AK245,AN245,AQ245)</f>
        <v/>
      </c>
      <c r="BK245" s="442">
        <f>SUM(I245,L245,O245,R245,U245,X245,AA245,AD245,AG245,AJ245,AM245,AP245)</f>
        <v/>
      </c>
      <c r="BL245" s="442">
        <f>BK245-AV245</f>
        <v/>
      </c>
      <c r="BM245" s="442">
        <f>SUM(J245,M245,P245,S245,V245)</f>
        <v/>
      </c>
      <c r="BN245" s="442">
        <f>BM245-AT245</f>
        <v/>
      </c>
      <c r="BP245" s="463">
        <f>_xlfn.FORMULATEXT(V245) &amp; "+SOMASES(Aut_Ajustes_Manuais!$G:$G;Aut_Ajustes_Manuais!$I:$I;DRE!T$4;Aut_Ajustes_Manuais!$F:$F;""" &amp; A245 &amp; """)"</f>
        <v/>
      </c>
    </row>
    <row r="246" outlineLevel="1" customFormat="1" s="463">
      <c r="A246" s="22" t="inlineStr">
        <is>
          <t>TV por assinatura/musica ambiente</t>
        </is>
      </c>
      <c r="B246" s="23" t="n"/>
      <c r="C246" s="24" t="inlineStr">
        <is>
          <t>Contr/Prov</t>
        </is>
      </c>
      <c r="D246" s="116" t="n"/>
      <c r="E246" s="116" t="n"/>
      <c r="F246" s="117" t="n"/>
      <c r="G246" s="33" t="n"/>
      <c r="H246" s="241" t="n">
        <v>0</v>
      </c>
      <c r="I246" s="27" t="n">
        <v>0</v>
      </c>
      <c r="J246" s="28">
        <f>SUMIFS(Aut_BlueMe_Sem_Pedido!$J:$J,Aut_BlueMe_Sem_Pedido!$Q:$Q,DRE!H$4,Aut_BlueMe_Sem_Pedido!$H:$H,DRE!$A246)+SUMIFS(Aut_Ajustes_Manuais!$G:$G,Aut_Ajustes_Manuais!$I:$I,DRE!H$4,Aut_Ajustes_Manuais!$F:$F,"TV por assinatura/musica ambiente")</f>
        <v/>
      </c>
      <c r="K246" s="241" t="n">
        <v>0</v>
      </c>
      <c r="L246" s="27" t="n">
        <v>0</v>
      </c>
      <c r="M246" s="28">
        <f>SUMIFS(Aut_BlueMe_Sem_Pedido!$J:$J,Aut_BlueMe_Sem_Pedido!$Q:$Q,DRE!K$4,Aut_BlueMe_Sem_Pedido!$H:$H,DRE!$A246)+SUMIFS(Aut_Ajustes_Manuais!$G:$G,Aut_Ajustes_Manuais!$I:$I,DRE!K$4,Aut_Ajustes_Manuais!$F:$F,"TV por assinatura/musica ambiente")</f>
        <v/>
      </c>
      <c r="N246" s="241" t="n">
        <v>0</v>
      </c>
      <c r="O246" s="27" t="n">
        <v>0</v>
      </c>
      <c r="P246" s="28">
        <f>SUMIFS(Aut_BlueMe_Sem_Pedido!$J:$J,Aut_BlueMe_Sem_Pedido!$Q:$Q,DRE!N$4,Aut_BlueMe_Sem_Pedido!$H:$H,DRE!$A246)+SUMIFS(Aut_Ajustes_Manuais!$G:$G,Aut_Ajustes_Manuais!$I:$I,DRE!N$4,Aut_Ajustes_Manuais!$F:$F,"TV por assinatura/musica ambiente")</f>
        <v/>
      </c>
      <c r="Q246" s="241" t="n">
        <v>-2300</v>
      </c>
      <c r="R246" s="27" t="n">
        <v>0</v>
      </c>
      <c r="S246" s="28">
        <f>SUMIFS(Aut_BlueMe_Sem_Pedido!$J:$J,Aut_BlueMe_Sem_Pedido!$Q:$Q,DRE!Q$4,Aut_BlueMe_Sem_Pedido!$H:$H,DRE!$A246)+SUMIFS(Aut_Ajustes_Manuais!$G:$G,Aut_Ajustes_Manuais!$I:$I,DRE!Q$4,Aut_Ajustes_Manuais!$F:$F,"TV por assinatura/musica ambiente")</f>
        <v/>
      </c>
      <c r="T246" s="241" t="n">
        <v>0</v>
      </c>
      <c r="U246" s="27" t="n">
        <v>0</v>
      </c>
      <c r="V246" s="28">
        <f>SUMIFS(Aut_BlueMe_Sem_Pedido!$J:$J,Aut_BlueMe_Sem_Pedido!$Q:$Q,DRE!T$4,Aut_BlueMe_Sem_Pedido!$H:$H,DRE!$A246)+SUMIFS(Aut_Ajustes_Manuais!$G:$G,Aut_Ajustes_Manuais!$I:$I,DRE!T$4,Aut_Ajustes_Manuais!$F:$F,"TV por assinatura/musica ambiente")</f>
        <v/>
      </c>
      <c r="W246" s="241" t="n">
        <v>0</v>
      </c>
      <c r="X246" s="27" t="n">
        <v>0</v>
      </c>
      <c r="Y246" s="28">
        <f>SUMIFS(Aut_BlueMe_Sem_Pedido!$J:$J,Aut_BlueMe_Sem_Pedido!$Q:$Q,DRE!W$4,Aut_BlueMe_Sem_Pedido!$H:$H,DRE!$A246)+SUMIFS(Aut_Ajustes_Manuais!$G:$G,Aut_Ajustes_Manuais!$I:$I,DRE!W$4,Aut_Ajustes_Manuais!$F:$F,"TV por assinatura/musica ambiente")</f>
        <v/>
      </c>
      <c r="Z246" s="241" t="n">
        <v>-17.45</v>
      </c>
      <c r="AA246" s="27" t="n">
        <v>0</v>
      </c>
      <c r="AB246" s="28">
        <f>SUMIFS(Aut_BlueMe_Sem_Pedido!$J:$J,Aut_BlueMe_Sem_Pedido!$Q:$Q,DRE!Z$4,Aut_BlueMe_Sem_Pedido!$H:$H,DRE!$A246)+SUMIFS(Aut_Ajustes_Manuais!$G:$G,Aut_Ajustes_Manuais!$I:$I,DRE!Z$4,Aut_Ajustes_Manuais!$F:$F,"TV por assinatura/musica ambiente")</f>
        <v/>
      </c>
      <c r="AC246" s="241" t="n">
        <v>-17.45</v>
      </c>
      <c r="AD246" s="27" t="n">
        <v>0</v>
      </c>
      <c r="AE246" s="28">
        <f>SUMIFS(Aut_BlueMe_Sem_Pedido!$J:$J,Aut_BlueMe_Sem_Pedido!$Q:$Q,DRE!AC$4,Aut_BlueMe_Sem_Pedido!$H:$H,DRE!$A246)+SUMIFS(Aut_Ajustes_Manuais!$G:$G,Aut_Ajustes_Manuais!$I:$I,DRE!AC$4,Aut_Ajustes_Manuais!$F:$F,"TV por assinatura/musica ambiente")</f>
        <v/>
      </c>
      <c r="AF246" s="241" t="n">
        <v>-17.45</v>
      </c>
      <c r="AG246" s="27" t="n">
        <v>0</v>
      </c>
      <c r="AH246" s="28">
        <f>SUMIFS(Aut_BlueMe_Sem_Pedido!$J:$J,Aut_BlueMe_Sem_Pedido!$Q:$Q,DRE!AF$4,Aut_BlueMe_Sem_Pedido!$H:$H,DRE!$A246)+SUMIFS(Aut_Ajustes_Manuais!$G:$G,Aut_Ajustes_Manuais!$I:$I,DRE!AF$4,Aut_Ajustes_Manuais!$F:$F,"TV por assinatura/musica ambiente")</f>
        <v/>
      </c>
      <c r="AI246" s="241" t="n">
        <v>-17.45</v>
      </c>
      <c r="AJ246" s="27" t="n">
        <v>0</v>
      </c>
      <c r="AK246" s="28">
        <f>SUMIFS(Aut_BlueMe_Sem_Pedido!$J:$J,Aut_BlueMe_Sem_Pedido!$Q:$Q,DRE!AI$4,Aut_BlueMe_Sem_Pedido!$H:$H,DRE!$A246)+SUMIFS(Aut_Ajustes_Manuais!$G:$G,Aut_Ajustes_Manuais!$I:$I,DRE!AI$4,Aut_Ajustes_Manuais!$F:$F,"TV por assinatura/musica ambiente")</f>
        <v/>
      </c>
      <c r="AL246" s="241" t="n">
        <v>-20.45</v>
      </c>
      <c r="AM246" s="27" t="n">
        <v>0</v>
      </c>
      <c r="AN246" s="28">
        <f>SUMIFS(Aut_BlueMe_Sem_Pedido!$J:$J,Aut_BlueMe_Sem_Pedido!$Q:$Q,DRE!AL$4,Aut_BlueMe_Sem_Pedido!$H:$H,DRE!$A246)+SUMIFS(Aut_Ajustes_Manuais!$G:$G,Aut_Ajustes_Manuais!$I:$I,DRE!AL$4,Aut_Ajustes_Manuais!$F:$F,"TV por assinatura/musica ambiente")</f>
        <v/>
      </c>
      <c r="AO246" s="241" t="n">
        <v>-20.45</v>
      </c>
      <c r="AP246" s="27" t="n">
        <v>0</v>
      </c>
      <c r="AQ246" s="28">
        <f>SUMIFS(Aut_BlueMe_Sem_Pedido!$J:$J,Aut_BlueMe_Sem_Pedido!$Q:$Q,DRE!AO$4,Aut_BlueMe_Sem_Pedido!$H:$H,DRE!$A246)+SUMIFS(Aut_Ajustes_Manuais!$G:$G,Aut_Ajustes_Manuais!$I:$I,DRE!AO$4,Aut_Ajustes_Manuais!$F:$F,"TV por assinatura/musica ambiente")</f>
        <v/>
      </c>
      <c r="AR246" s="241">
        <f>SUMIFS($H246:$AO246,$H$5:$AO$5,"&lt;"&amp;MONTH(TODAY()),$H$6:$AO$6,"REAL 25")</f>
        <v/>
      </c>
      <c r="AS246" s="27">
        <f>SUMIFS($I246:$AP246,$I$5:$AP$5,"&lt;"&amp;MONTH(TODAY()),$I$6:$AP$6,"ORÇADO ")</f>
        <v/>
      </c>
      <c r="AT246" s="28">
        <f>SUMIFS($J246:$AQ246,$J$5:$AQ$5,"&lt;"&amp;MONTH(TODAY()),$J$6:$AQ$6,"REAL 26")</f>
        <v/>
      </c>
      <c r="AU246" s="241">
        <f>SUM(H246,K246,N246,Q246,T246,W246,Z246,AC246,AF246,AI246,AL246,AO246)</f>
        <v/>
      </c>
      <c r="AV246" s="27">
        <f>SUM(I246,L246,O246,R246,U246,X246,AA246,AD246,AG246,AJ246,AM246,AP246)</f>
        <v/>
      </c>
      <c r="AW246" s="28">
        <f>SUM(J246,M246,P246,S246,V246,Y246,AB246,AE246,AH246,AK246,AN246,AQ246)</f>
        <v/>
      </c>
      <c r="AX246" s="241">
        <f>SUM(H246,K246,N246)</f>
        <v/>
      </c>
      <c r="AY246" s="27">
        <f>SUM(I246,L246,O246)</f>
        <v/>
      </c>
      <c r="AZ246" s="28">
        <f>SUM(J246,M246,P246)</f>
        <v/>
      </c>
      <c r="BA246" s="241">
        <f>SUM(Q246,T246,W246)</f>
        <v/>
      </c>
      <c r="BB246" s="27">
        <f>SUM(R246,U246,X246)</f>
        <v/>
      </c>
      <c r="BC246" s="28">
        <f>SUM(S246,V246,Y246)</f>
        <v/>
      </c>
      <c r="BD246" s="241">
        <f>SUM(Z246,AC246,AF246)</f>
        <v/>
      </c>
      <c r="BE246" s="27">
        <f>SUM(AA246,AD246,AG246)</f>
        <v/>
      </c>
      <c r="BF246" s="28">
        <f>SUM(AB246,AE246,AH246)</f>
        <v/>
      </c>
      <c r="BG246" s="241">
        <f>SUM(AI246,AL246,AO246)</f>
        <v/>
      </c>
      <c r="BH246" s="27">
        <f>SUM(AJ246,AM246,AP246)</f>
        <v/>
      </c>
      <c r="BI246" s="28">
        <f>SUM(AK246,AN246,AQ246)</f>
        <v/>
      </c>
      <c r="BK246" s="442">
        <f>SUM(I246,L246,O246,R246,U246,X246,AA246,AD246,AG246,AJ246,AM246,AP246)</f>
        <v/>
      </c>
      <c r="BL246" s="442">
        <f>BK246-AV246</f>
        <v/>
      </c>
      <c r="BM246" s="442">
        <f>SUM(J246,M246,P246,S246,V246)</f>
        <v/>
      </c>
      <c r="BN246" s="442">
        <f>BM246-AT246</f>
        <v/>
      </c>
      <c r="BP246" s="463">
        <f>_xlfn.FORMULATEXT(V246) &amp; "+SOMASES(Aut_Ajustes_Manuais!$G:$G;Aut_Ajustes_Manuais!$I:$I;DRE!T$4;Aut_Ajustes_Manuais!$F:$F;""" &amp; A246 &amp; """)"</f>
        <v/>
      </c>
    </row>
    <row r="247" outlineLevel="1" customFormat="1" s="463">
      <c r="A247" s="22" t="inlineStr">
        <is>
          <t>Sistemas de Segurança e Alarme</t>
        </is>
      </c>
      <c r="B247" s="23" t="n"/>
      <c r="C247" s="24" t="inlineStr">
        <is>
          <t>Contr/Prov</t>
        </is>
      </c>
      <c r="D247" s="116" t="n"/>
      <c r="E247" s="118" t="n"/>
      <c r="F247" s="117" t="n"/>
      <c r="G247" s="33" t="n"/>
      <c r="H247" s="241" t="n">
        <v>0</v>
      </c>
      <c r="I247" s="27" t="n">
        <v>0</v>
      </c>
      <c r="J247" s="28">
        <f>SUMIFS(Aut_BlueMe_Sem_Pedido!$J:$J,Aut_BlueMe_Sem_Pedido!$Q:$Q,DRE!H$4,Aut_BlueMe_Sem_Pedido!$H:$H,DRE!$A247)+SUMIFS(Aut_Ajustes_Manuais!$G:$G,Aut_Ajustes_Manuais!$I:$I,DRE!H$4,Aut_Ajustes_Manuais!$F:$F,"Sistemas de Segurança e Alarme")</f>
        <v/>
      </c>
      <c r="K247" s="241" t="n">
        <v>0</v>
      </c>
      <c r="L247" s="27" t="n">
        <v>0</v>
      </c>
      <c r="M247" s="28">
        <f>SUMIFS(Aut_BlueMe_Sem_Pedido!$J:$J,Aut_BlueMe_Sem_Pedido!$Q:$Q,DRE!K$4,Aut_BlueMe_Sem_Pedido!$H:$H,DRE!$A247)+SUMIFS(Aut_Ajustes_Manuais!$G:$G,Aut_Ajustes_Manuais!$I:$I,DRE!K$4,Aut_Ajustes_Manuais!$F:$F,"Sistemas de Segurança e Alarme")</f>
        <v/>
      </c>
      <c r="N247" s="241" t="n">
        <v>0</v>
      </c>
      <c r="O247" s="27" t="n">
        <v>0</v>
      </c>
      <c r="P247" s="28">
        <f>SUMIFS(Aut_BlueMe_Sem_Pedido!$J:$J,Aut_BlueMe_Sem_Pedido!$Q:$Q,DRE!N$4,Aut_BlueMe_Sem_Pedido!$H:$H,DRE!$A247)+SUMIFS(Aut_Ajustes_Manuais!$G:$G,Aut_Ajustes_Manuais!$I:$I,DRE!N$4,Aut_Ajustes_Manuais!$F:$F,"Sistemas de Segurança e Alarme")</f>
        <v/>
      </c>
      <c r="Q247" s="241" t="n">
        <v>0</v>
      </c>
      <c r="R247" s="27" t="n">
        <v>0</v>
      </c>
      <c r="S247" s="28">
        <f>SUMIFS(Aut_BlueMe_Sem_Pedido!$J:$J,Aut_BlueMe_Sem_Pedido!$Q:$Q,DRE!Q$4,Aut_BlueMe_Sem_Pedido!$H:$H,DRE!$A247)+SUMIFS(Aut_Ajustes_Manuais!$G:$G,Aut_Ajustes_Manuais!$I:$I,DRE!Q$4,Aut_Ajustes_Manuais!$F:$F,"Sistemas de Segurança e Alarme")</f>
        <v/>
      </c>
      <c r="T247" s="241" t="n">
        <v>0</v>
      </c>
      <c r="U247" s="27" t="n">
        <v>0</v>
      </c>
      <c r="V247" s="28">
        <f>SUMIFS(Aut_BlueMe_Sem_Pedido!$J:$J,Aut_BlueMe_Sem_Pedido!$Q:$Q,DRE!T$4,Aut_BlueMe_Sem_Pedido!$H:$H,DRE!$A247)+SUMIFS(Aut_Ajustes_Manuais!$G:$G,Aut_Ajustes_Manuais!$I:$I,DRE!T$4,Aut_Ajustes_Manuais!$F:$F,"Sistemas de Segurança e Alarme")</f>
        <v/>
      </c>
      <c r="W247" s="241" t="n">
        <v>0</v>
      </c>
      <c r="X247" s="27" t="n">
        <v>0</v>
      </c>
      <c r="Y247" s="28">
        <f>SUMIFS(Aut_BlueMe_Sem_Pedido!$J:$J,Aut_BlueMe_Sem_Pedido!$Q:$Q,DRE!W$4,Aut_BlueMe_Sem_Pedido!$H:$H,DRE!$A247)+SUMIFS(Aut_Ajustes_Manuais!$G:$G,Aut_Ajustes_Manuais!$I:$I,DRE!W$4,Aut_Ajustes_Manuais!$F:$F,"Sistemas de Segurança e Alarme")</f>
        <v/>
      </c>
      <c r="Z247" s="241" t="n">
        <v>0</v>
      </c>
      <c r="AA247" s="27" t="n">
        <v>0</v>
      </c>
      <c r="AB247" s="28">
        <f>SUMIFS(Aut_BlueMe_Sem_Pedido!$J:$J,Aut_BlueMe_Sem_Pedido!$Q:$Q,DRE!Z$4,Aut_BlueMe_Sem_Pedido!$H:$H,DRE!$A247)+SUMIFS(Aut_Ajustes_Manuais!$G:$G,Aut_Ajustes_Manuais!$I:$I,DRE!Z$4,Aut_Ajustes_Manuais!$F:$F,"Sistemas de Segurança e Alarme")</f>
        <v/>
      </c>
      <c r="AC247" s="241" t="n">
        <v>-2100</v>
      </c>
      <c r="AD247" s="27" t="n">
        <v>0</v>
      </c>
      <c r="AE247" s="28">
        <f>SUMIFS(Aut_BlueMe_Sem_Pedido!$J:$J,Aut_BlueMe_Sem_Pedido!$Q:$Q,DRE!AC$4,Aut_BlueMe_Sem_Pedido!$H:$H,DRE!$A247)+SUMIFS(Aut_Ajustes_Manuais!$G:$G,Aut_Ajustes_Manuais!$I:$I,DRE!AC$4,Aut_Ajustes_Manuais!$F:$F,"Sistemas de Segurança e Alarme")</f>
        <v/>
      </c>
      <c r="AF247" s="241" t="n">
        <v>0</v>
      </c>
      <c r="AG247" s="27" t="n">
        <v>0</v>
      </c>
      <c r="AH247" s="28">
        <f>SUMIFS(Aut_BlueMe_Sem_Pedido!$J:$J,Aut_BlueMe_Sem_Pedido!$Q:$Q,DRE!AF$4,Aut_BlueMe_Sem_Pedido!$H:$H,DRE!$A247)+SUMIFS(Aut_Ajustes_Manuais!$G:$G,Aut_Ajustes_Manuais!$I:$I,DRE!AF$4,Aut_Ajustes_Manuais!$F:$F,"Sistemas de Segurança e Alarme")</f>
        <v/>
      </c>
      <c r="AI247" s="241" t="n">
        <v>0</v>
      </c>
      <c r="AJ247" s="27" t="n">
        <v>0</v>
      </c>
      <c r="AK247" s="28">
        <f>SUMIFS(Aut_BlueMe_Sem_Pedido!$J:$J,Aut_BlueMe_Sem_Pedido!$Q:$Q,DRE!AI$4,Aut_BlueMe_Sem_Pedido!$H:$H,DRE!$A247)+SUMIFS(Aut_Ajustes_Manuais!$G:$G,Aut_Ajustes_Manuais!$I:$I,DRE!AI$4,Aut_Ajustes_Manuais!$F:$F,"Sistemas de Segurança e Alarme")</f>
        <v/>
      </c>
      <c r="AL247" s="241" t="n">
        <v>0</v>
      </c>
      <c r="AM247" s="27" t="n">
        <v>0</v>
      </c>
      <c r="AN247" s="28">
        <f>SUMIFS(Aut_BlueMe_Sem_Pedido!$J:$J,Aut_BlueMe_Sem_Pedido!$Q:$Q,DRE!AL$4,Aut_BlueMe_Sem_Pedido!$H:$H,DRE!$A247)+SUMIFS(Aut_Ajustes_Manuais!$G:$G,Aut_Ajustes_Manuais!$I:$I,DRE!AL$4,Aut_Ajustes_Manuais!$F:$F,"Sistemas de Segurança e Alarme")</f>
        <v/>
      </c>
      <c r="AO247" s="241" t="n">
        <v>0</v>
      </c>
      <c r="AP247" s="27" t="n">
        <v>0</v>
      </c>
      <c r="AQ247" s="28">
        <f>SUMIFS(Aut_BlueMe_Sem_Pedido!$J:$J,Aut_BlueMe_Sem_Pedido!$Q:$Q,DRE!AO$4,Aut_BlueMe_Sem_Pedido!$H:$H,DRE!$A247)+SUMIFS(Aut_Ajustes_Manuais!$G:$G,Aut_Ajustes_Manuais!$I:$I,DRE!AO$4,Aut_Ajustes_Manuais!$F:$F,"Sistemas de Segurança e Alarme")</f>
        <v/>
      </c>
      <c r="AR247" s="241">
        <f>SUMIFS($H247:$AO247,$H$5:$AO$5,"&lt;"&amp;MONTH(TODAY()),$H$6:$AO$6,"REAL 25")</f>
        <v/>
      </c>
      <c r="AS247" s="27">
        <f>SUMIFS($I247:$AP247,$I$5:$AP$5,"&lt;"&amp;MONTH(TODAY()),$I$6:$AP$6,"ORÇADO ")</f>
        <v/>
      </c>
      <c r="AT247" s="28">
        <f>SUMIFS($J247:$AQ247,$J$5:$AQ$5,"&lt;"&amp;MONTH(TODAY()),$J$6:$AQ$6,"REAL 26")</f>
        <v/>
      </c>
      <c r="AU247" s="241">
        <f>SUM(H247,K247,N247,Q247,T247,W247,Z247,AC247,AF247,AI247,AL247,AO247)</f>
        <v/>
      </c>
      <c r="AV247" s="27">
        <f>SUM(I247,L247,O247,R247,U247,X247,AA247,AD247,AG247,AJ247,AM247,AP247)</f>
        <v/>
      </c>
      <c r="AW247" s="28">
        <f>SUM(J247,M247,P247,S247,V247,Y247,AB247,AE247,AH247,AK247,AN247,AQ247)</f>
        <v/>
      </c>
      <c r="AX247" s="241">
        <f>SUM(H247,K247,N247)</f>
        <v/>
      </c>
      <c r="AY247" s="27">
        <f>SUM(I247,L247,O247)</f>
        <v/>
      </c>
      <c r="AZ247" s="28">
        <f>SUM(J247,M247,P247)</f>
        <v/>
      </c>
      <c r="BA247" s="241">
        <f>SUM(Q247,T247,W247)</f>
        <v/>
      </c>
      <c r="BB247" s="27">
        <f>SUM(R247,U247,X247)</f>
        <v/>
      </c>
      <c r="BC247" s="28">
        <f>SUM(S247,V247,Y247)</f>
        <v/>
      </c>
      <c r="BD247" s="241">
        <f>SUM(Z247,AC247,AF247)</f>
        <v/>
      </c>
      <c r="BE247" s="27">
        <f>SUM(AA247,AD247,AG247)</f>
        <v/>
      </c>
      <c r="BF247" s="28">
        <f>SUM(AB247,AE247,AH247)</f>
        <v/>
      </c>
      <c r="BG247" s="241">
        <f>SUM(AI247,AL247,AO247)</f>
        <v/>
      </c>
      <c r="BH247" s="27">
        <f>SUM(AJ247,AM247,AP247)</f>
        <v/>
      </c>
      <c r="BI247" s="28">
        <f>SUM(AK247,AN247,AQ247)</f>
        <v/>
      </c>
      <c r="BK247" s="442">
        <f>SUM(I247,L247,O247,R247,U247,X247,AA247,AD247,AG247,AJ247,AM247,AP247)</f>
        <v/>
      </c>
      <c r="BL247" s="442">
        <f>BK247-AV247</f>
        <v/>
      </c>
      <c r="BM247" s="442">
        <f>SUM(J247,M247,P247,S247,V247)</f>
        <v/>
      </c>
      <c r="BN247" s="442">
        <f>BM247-AT247</f>
        <v/>
      </c>
      <c r="BP247" s="463">
        <f>_xlfn.FORMULATEXT(V247) &amp; "+SOMASES(Aut_Ajustes_Manuais!$G:$G;Aut_Ajustes_Manuais!$I:$I;DRE!T$4;Aut_Ajustes_Manuais!$F:$F;""" &amp; A247 &amp; """)"</f>
        <v/>
      </c>
    </row>
    <row r="248" outlineLevel="1" customFormat="1" s="463">
      <c r="A248" s="22" t="inlineStr">
        <is>
          <t>Sistemas Gerais - Operacionais</t>
        </is>
      </c>
      <c r="B248" s="23" t="n"/>
      <c r="C248" s="24" t="inlineStr">
        <is>
          <t>Contr/Prov</t>
        </is>
      </c>
      <c r="D248" s="25" t="n"/>
      <c r="E248" s="119" t="n"/>
      <c r="F248" s="117" t="n"/>
      <c r="G248" s="33" t="n"/>
      <c r="H248" s="241" t="n">
        <v>-4127.939999999999</v>
      </c>
      <c r="I248" s="27" t="n">
        <v>-2961</v>
      </c>
      <c r="J248" s="28">
        <f>SUMIFS(Aut_BlueMe_Sem_Pedido!$J:$J,Aut_BlueMe_Sem_Pedido!$Q:$Q,DRE!H$4,Aut_BlueMe_Sem_Pedido!$H:$H,DRE!$A248)+SUMIFS(Aut_Ajustes_Manuais!$G:$G,Aut_Ajustes_Manuais!$I:$I,DRE!H$4,Aut_Ajustes_Manuais!$F:$F,"Sistemas Gerais - Operacionais")</f>
        <v/>
      </c>
      <c r="K248" s="241" t="n">
        <v>-5615.469999999998</v>
      </c>
      <c r="L248" s="27" t="n">
        <v>-2961</v>
      </c>
      <c r="M248" s="28">
        <f>SUMIFS(Aut_BlueMe_Sem_Pedido!$J:$J,Aut_BlueMe_Sem_Pedido!$Q:$Q,DRE!K$4,Aut_BlueMe_Sem_Pedido!$H:$H,DRE!$A248)+SUMIFS(Aut_Ajustes_Manuais!$G:$G,Aut_Ajustes_Manuais!$I:$I,DRE!K$4,Aut_Ajustes_Manuais!$F:$F,"Sistemas Gerais - Operacionais")</f>
        <v/>
      </c>
      <c r="N248" s="241" t="n">
        <v>-2307.82</v>
      </c>
      <c r="O248" s="27" t="n">
        <v>-2961</v>
      </c>
      <c r="P248" s="28">
        <f>SUMIFS(Aut_BlueMe_Sem_Pedido!$J:$J,Aut_BlueMe_Sem_Pedido!$Q:$Q,DRE!N$4,Aut_BlueMe_Sem_Pedido!$H:$H,DRE!$A248)+SUMIFS(Aut_Ajustes_Manuais!$G:$G,Aut_Ajustes_Manuais!$I:$I,DRE!N$4,Aut_Ajustes_Manuais!$F:$F,"Sistemas Gerais - Operacionais")</f>
        <v/>
      </c>
      <c r="Q248" s="241" t="n">
        <v>-3446.21</v>
      </c>
      <c r="R248" s="27" t="n">
        <v>-2961</v>
      </c>
      <c r="S248" s="28">
        <f>SUMIFS(Aut_BlueMe_Sem_Pedido!$J:$J,Aut_BlueMe_Sem_Pedido!$Q:$Q,DRE!Q$4,Aut_BlueMe_Sem_Pedido!$H:$H,DRE!$A248)+SUMIFS(Aut_Ajustes_Manuais!$G:$G,Aut_Ajustes_Manuais!$I:$I,DRE!Q$4,Aut_Ajustes_Manuais!$F:$F,"Sistemas Gerais - Operacionais")</f>
        <v/>
      </c>
      <c r="T248" s="241" t="n">
        <v>-3994.600000000001</v>
      </c>
      <c r="U248" s="27" t="n">
        <v>-2961</v>
      </c>
      <c r="V248" s="28">
        <f>SUMIFS(Aut_BlueMe_Sem_Pedido!$J:$J,Aut_BlueMe_Sem_Pedido!$Q:$Q,DRE!T$4,Aut_BlueMe_Sem_Pedido!$H:$H,DRE!$A248)+SUMIFS(Aut_Ajustes_Manuais!$G:$G,Aut_Ajustes_Manuais!$I:$I,DRE!T$4,Aut_Ajustes_Manuais!$F:$F,"Sistemas Gerais - Operacionais")</f>
        <v/>
      </c>
      <c r="W248" s="241" t="n">
        <v>-3503.579999999998</v>
      </c>
      <c r="X248" s="27" t="n">
        <v>-2961</v>
      </c>
      <c r="Y248" s="28">
        <f>SUMIFS(Aut_BlueMe_Sem_Pedido!$J:$J,Aut_BlueMe_Sem_Pedido!$Q:$Q,DRE!W$4,Aut_BlueMe_Sem_Pedido!$H:$H,DRE!$A248)+SUMIFS(Aut_Ajustes_Manuais!$G:$G,Aut_Ajustes_Manuais!$I:$I,DRE!W$4,Aut_Ajustes_Manuais!$F:$F,"Sistemas Gerais - Operacionais")</f>
        <v/>
      </c>
      <c r="Z248" s="241" t="n">
        <v>-3470.110000000001</v>
      </c>
      <c r="AA248" s="27" t="n">
        <v>-2961</v>
      </c>
      <c r="AB248" s="28">
        <f>SUMIFS(Aut_BlueMe_Sem_Pedido!$J:$J,Aut_BlueMe_Sem_Pedido!$Q:$Q,DRE!Z$4,Aut_BlueMe_Sem_Pedido!$H:$H,DRE!$A248)+SUMIFS(Aut_Ajustes_Manuais!$G:$G,Aut_Ajustes_Manuais!$I:$I,DRE!Z$4,Aut_Ajustes_Manuais!$F:$F,"Sistemas Gerais - Operacionais")</f>
        <v/>
      </c>
      <c r="AC248" s="241" t="n">
        <v>-6180.059999999999</v>
      </c>
      <c r="AD248" s="27" t="n">
        <v>-2961</v>
      </c>
      <c r="AE248" s="28">
        <f>SUMIFS(Aut_BlueMe_Sem_Pedido!$J:$J,Aut_BlueMe_Sem_Pedido!$Q:$Q,DRE!AC$4,Aut_BlueMe_Sem_Pedido!$H:$H,DRE!$A248)+SUMIFS(Aut_Ajustes_Manuais!$G:$G,Aut_Ajustes_Manuais!$I:$I,DRE!AC$4,Aut_Ajustes_Manuais!$F:$F,"Sistemas Gerais - Operacionais")</f>
        <v/>
      </c>
      <c r="AF248" s="241" t="n">
        <v>-3420</v>
      </c>
      <c r="AG248" s="27" t="n">
        <v>-2961</v>
      </c>
      <c r="AH248" s="28">
        <f>SUMIFS(Aut_BlueMe_Sem_Pedido!$J:$J,Aut_BlueMe_Sem_Pedido!$Q:$Q,DRE!AF$4,Aut_BlueMe_Sem_Pedido!$H:$H,DRE!$A248)+SUMIFS(Aut_Ajustes_Manuais!$G:$G,Aut_Ajustes_Manuais!$I:$I,DRE!AF$4,Aut_Ajustes_Manuais!$F:$F,"Sistemas Gerais - Operacionais")</f>
        <v/>
      </c>
      <c r="AI248" s="241" t="n">
        <v>-3460.46</v>
      </c>
      <c r="AJ248" s="27" t="n">
        <v>-2961</v>
      </c>
      <c r="AK248" s="28">
        <f>SUMIFS(Aut_BlueMe_Sem_Pedido!$J:$J,Aut_BlueMe_Sem_Pedido!$Q:$Q,DRE!AI$4,Aut_BlueMe_Sem_Pedido!$H:$H,DRE!$A248)+SUMIFS(Aut_Ajustes_Manuais!$G:$G,Aut_Ajustes_Manuais!$I:$I,DRE!AI$4,Aut_Ajustes_Manuais!$F:$F,"Sistemas Gerais - Operacionais")</f>
        <v/>
      </c>
      <c r="AL248" s="241" t="n">
        <v>-4098.87</v>
      </c>
      <c r="AM248" s="27" t="n">
        <v>-2961</v>
      </c>
      <c r="AN248" s="28">
        <f>SUMIFS(Aut_BlueMe_Sem_Pedido!$J:$J,Aut_BlueMe_Sem_Pedido!$Q:$Q,DRE!AL$4,Aut_BlueMe_Sem_Pedido!$H:$H,DRE!$A248)+SUMIFS(Aut_Ajustes_Manuais!$G:$G,Aut_Ajustes_Manuais!$I:$I,DRE!AL$4,Aut_Ajustes_Manuais!$F:$F,"Sistemas Gerais - Operacionais")</f>
        <v/>
      </c>
      <c r="AO248" s="241" t="n">
        <v>-3280.31</v>
      </c>
      <c r="AP248" s="27" t="n">
        <v>-2961</v>
      </c>
      <c r="AQ248" s="28">
        <f>SUMIFS(Aut_BlueMe_Sem_Pedido!$J:$J,Aut_BlueMe_Sem_Pedido!$Q:$Q,DRE!AO$4,Aut_BlueMe_Sem_Pedido!$H:$H,DRE!$A248)+SUMIFS(Aut_Ajustes_Manuais!$G:$G,Aut_Ajustes_Manuais!$I:$I,DRE!AO$4,Aut_Ajustes_Manuais!$F:$F,"Sistemas Gerais - Operacionais")</f>
        <v/>
      </c>
      <c r="AR248" s="241">
        <f>SUMIFS($H248:$AO248,$H$5:$AO$5,"&lt;"&amp;MONTH(TODAY()),$H$6:$AO$6,"REAL 25")</f>
        <v/>
      </c>
      <c r="AS248" s="27">
        <f>SUMIFS($I248:$AP248,$I$5:$AP$5,"&lt;"&amp;MONTH(TODAY()),$I$6:$AP$6,"ORÇADO ")</f>
        <v/>
      </c>
      <c r="AT248" s="28">
        <f>SUMIFS($J248:$AQ248,$J$5:$AQ$5,"&lt;"&amp;MONTH(TODAY()),$J$6:$AQ$6,"REAL 26")</f>
        <v/>
      </c>
      <c r="AU248" s="241">
        <f>SUM(H248,K248,N248,Q248,T248,W248,Z248,AC248,AF248,AI248,AL248,AO248)</f>
        <v/>
      </c>
      <c r="AV248" s="27">
        <f>SUM(I248,L248,O248,R248,U248,X248,AA248,AD248,AG248,AJ248,AM248,AP248)</f>
        <v/>
      </c>
      <c r="AW248" s="28">
        <f>SUM(J248,M248,P248,S248,V248,Y248,AB248,AE248,AH248,AK248,AN248,AQ248)</f>
        <v/>
      </c>
      <c r="AX248" s="241">
        <f>SUM(H248,K248,N248)</f>
        <v/>
      </c>
      <c r="AY248" s="27">
        <f>SUM(I248,L248,O248)</f>
        <v/>
      </c>
      <c r="AZ248" s="28">
        <f>SUM(J248,M248,P248)</f>
        <v/>
      </c>
      <c r="BA248" s="241">
        <f>SUM(Q248,T248,W248)</f>
        <v/>
      </c>
      <c r="BB248" s="27">
        <f>SUM(R248,U248,X248)</f>
        <v/>
      </c>
      <c r="BC248" s="28">
        <f>SUM(S248,V248,Y248)</f>
        <v/>
      </c>
      <c r="BD248" s="241">
        <f>SUM(Z248,AC248,AF248)</f>
        <v/>
      </c>
      <c r="BE248" s="27">
        <f>SUM(AA248,AD248,AG248)</f>
        <v/>
      </c>
      <c r="BF248" s="28">
        <f>SUM(AB248,AE248,AH248)</f>
        <v/>
      </c>
      <c r="BG248" s="241">
        <f>SUM(AI248,AL248,AO248)</f>
        <v/>
      </c>
      <c r="BH248" s="27">
        <f>SUM(AJ248,AM248,AP248)</f>
        <v/>
      </c>
      <c r="BI248" s="28">
        <f>SUM(AK248,AN248,AQ248)</f>
        <v/>
      </c>
      <c r="BK248" s="442">
        <f>SUM(I248,L248,O248,R248,U248,X248,AA248,AD248,AG248,AJ248,AM248,AP248)</f>
        <v/>
      </c>
      <c r="BL248" s="442">
        <f>BK248-AV248</f>
        <v/>
      </c>
      <c r="BM248" s="442">
        <f>SUM(J248,M248,P248,S248,V248)</f>
        <v/>
      </c>
      <c r="BN248" s="442">
        <f>BM248-AT248</f>
        <v/>
      </c>
      <c r="BP248" s="463">
        <f>_xlfn.FORMULATEXT(V248) &amp; "+SOMASES(Aut_Ajustes_Manuais!$G:$G;Aut_Ajustes_Manuais!$I:$I;DRE!T$4;Aut_Ajustes_Manuais!$F:$F;""" &amp; A248 &amp; """)"</f>
        <v/>
      </c>
    </row>
    <row r="249" outlineLevel="1" customFormat="1" s="463">
      <c r="A249" s="22" t="inlineStr">
        <is>
          <t>Sistemas Gerais - Financeiros</t>
        </is>
      </c>
      <c r="B249" s="23" t="n"/>
      <c r="C249" s="24" t="inlineStr">
        <is>
          <t>Contr/Prov</t>
        </is>
      </c>
      <c r="D249" s="25" t="n"/>
      <c r="E249" s="476" t="n"/>
      <c r="F249" s="117" t="n"/>
      <c r="G249" s="33" t="n"/>
      <c r="H249" s="241" t="n">
        <v>-389</v>
      </c>
      <c r="I249" s="27" t="n">
        <v>-481.95</v>
      </c>
      <c r="J249" s="28">
        <f>SUMIFS(Aut_BlueMe_Sem_Pedido!$J:$J,Aut_BlueMe_Sem_Pedido!$Q:$Q,DRE!H$4,Aut_BlueMe_Sem_Pedido!$H:$H,DRE!$A249)+SUMIFS(Aut_Ajustes_Manuais!$G:$G,Aut_Ajustes_Manuais!$I:$I,DRE!H$4,Aut_Ajustes_Manuais!$F:$F,"Sistemas Gerais - Financeiros")</f>
        <v/>
      </c>
      <c r="K249" s="241" t="n">
        <v>-389</v>
      </c>
      <c r="L249" s="27" t="n">
        <v>-481.95</v>
      </c>
      <c r="M249" s="28">
        <f>SUMIFS(Aut_BlueMe_Sem_Pedido!$J:$J,Aut_BlueMe_Sem_Pedido!$Q:$Q,DRE!K$4,Aut_BlueMe_Sem_Pedido!$H:$H,DRE!$A249)+SUMIFS(Aut_Ajustes_Manuais!$G:$G,Aut_Ajustes_Manuais!$I:$I,DRE!K$4,Aut_Ajustes_Manuais!$F:$F,"Sistemas Gerais - Financeiros")</f>
        <v/>
      </c>
      <c r="N249" s="241" t="n">
        <v>-389</v>
      </c>
      <c r="O249" s="27" t="n">
        <v>-481.95</v>
      </c>
      <c r="P249" s="28">
        <f>SUMIFS(Aut_BlueMe_Sem_Pedido!$J:$J,Aut_BlueMe_Sem_Pedido!$Q:$Q,DRE!N$4,Aut_BlueMe_Sem_Pedido!$H:$H,DRE!$A249)+SUMIFS(Aut_Ajustes_Manuais!$G:$G,Aut_Ajustes_Manuais!$I:$I,DRE!N$4,Aut_Ajustes_Manuais!$F:$F,"Sistemas Gerais - Financeiros")</f>
        <v/>
      </c>
      <c r="Q249" s="241" t="n">
        <v>-409</v>
      </c>
      <c r="R249" s="27" t="n">
        <v>-481.95</v>
      </c>
      <c r="S249" s="28">
        <f>SUMIFS(Aut_BlueMe_Sem_Pedido!$J:$J,Aut_BlueMe_Sem_Pedido!$Q:$Q,DRE!Q$4,Aut_BlueMe_Sem_Pedido!$H:$H,DRE!$A249)+SUMIFS(Aut_Ajustes_Manuais!$G:$G,Aut_Ajustes_Manuais!$I:$I,DRE!Q$4,Aut_Ajustes_Manuais!$F:$F,"Sistemas Gerais - Financeiros")</f>
        <v/>
      </c>
      <c r="T249" s="241" t="n">
        <v>-459</v>
      </c>
      <c r="U249" s="27" t="n">
        <v>-481.95</v>
      </c>
      <c r="V249" s="28">
        <f>SUMIFS(Aut_BlueMe_Sem_Pedido!$J:$J,Aut_BlueMe_Sem_Pedido!$Q:$Q,DRE!T$4,Aut_BlueMe_Sem_Pedido!$H:$H,DRE!$A249)+SUMIFS(Aut_Ajustes_Manuais!$G:$G,Aut_Ajustes_Manuais!$I:$I,DRE!T$4,Aut_Ajustes_Manuais!$F:$F,"Sistemas Gerais - Financeiros")</f>
        <v/>
      </c>
      <c r="W249" s="241" t="n">
        <v>-459</v>
      </c>
      <c r="X249" s="27" t="n">
        <v>-481.95</v>
      </c>
      <c r="Y249" s="28">
        <f>SUMIFS(Aut_BlueMe_Sem_Pedido!$J:$J,Aut_BlueMe_Sem_Pedido!$Q:$Q,DRE!W$4,Aut_BlueMe_Sem_Pedido!$H:$H,DRE!$A249)+SUMIFS(Aut_Ajustes_Manuais!$G:$G,Aut_Ajustes_Manuais!$I:$I,DRE!W$4,Aut_Ajustes_Manuais!$F:$F,"Sistemas Gerais - Financeiros")</f>
        <v/>
      </c>
      <c r="Z249" s="241" t="n">
        <v>-459</v>
      </c>
      <c r="AA249" s="27" t="n">
        <v>-481.95</v>
      </c>
      <c r="AB249" s="28">
        <f>SUMIFS(Aut_BlueMe_Sem_Pedido!$J:$J,Aut_BlueMe_Sem_Pedido!$Q:$Q,DRE!Z$4,Aut_BlueMe_Sem_Pedido!$H:$H,DRE!$A249)+SUMIFS(Aut_Ajustes_Manuais!$G:$G,Aut_Ajustes_Manuais!$I:$I,DRE!Z$4,Aut_Ajustes_Manuais!$F:$F,"Sistemas Gerais - Financeiros")</f>
        <v/>
      </c>
      <c r="AC249" s="241" t="n">
        <v>-459</v>
      </c>
      <c r="AD249" s="27" t="n">
        <v>-481.95</v>
      </c>
      <c r="AE249" s="28">
        <f>SUMIFS(Aut_BlueMe_Sem_Pedido!$J:$J,Aut_BlueMe_Sem_Pedido!$Q:$Q,DRE!AC$4,Aut_BlueMe_Sem_Pedido!$H:$H,DRE!$A249)+SUMIFS(Aut_Ajustes_Manuais!$G:$G,Aut_Ajustes_Manuais!$I:$I,DRE!AC$4,Aut_Ajustes_Manuais!$F:$F,"Sistemas Gerais - Financeiros")</f>
        <v/>
      </c>
      <c r="AF249" s="241" t="n">
        <v>-459</v>
      </c>
      <c r="AG249" s="27" t="n">
        <v>-481.95</v>
      </c>
      <c r="AH249" s="28">
        <f>SUMIFS(Aut_BlueMe_Sem_Pedido!$J:$J,Aut_BlueMe_Sem_Pedido!$Q:$Q,DRE!AF$4,Aut_BlueMe_Sem_Pedido!$H:$H,DRE!$A249)+SUMIFS(Aut_Ajustes_Manuais!$G:$G,Aut_Ajustes_Manuais!$I:$I,DRE!AF$4,Aut_Ajustes_Manuais!$F:$F,"Sistemas Gerais - Financeiros")</f>
        <v/>
      </c>
      <c r="AI249" s="241" t="n">
        <v>-459</v>
      </c>
      <c r="AJ249" s="27" t="n">
        <v>-481.95</v>
      </c>
      <c r="AK249" s="28">
        <f>SUMIFS(Aut_BlueMe_Sem_Pedido!$J:$J,Aut_BlueMe_Sem_Pedido!$Q:$Q,DRE!AI$4,Aut_BlueMe_Sem_Pedido!$H:$H,DRE!$A249)+SUMIFS(Aut_Ajustes_Manuais!$G:$G,Aut_Ajustes_Manuais!$I:$I,DRE!AI$4,Aut_Ajustes_Manuais!$F:$F,"Sistemas Gerais - Financeiros")</f>
        <v/>
      </c>
      <c r="AL249" s="241" t="n">
        <v>-459</v>
      </c>
      <c r="AM249" s="27" t="n">
        <v>-481.95</v>
      </c>
      <c r="AN249" s="28">
        <f>SUMIFS(Aut_BlueMe_Sem_Pedido!$J:$J,Aut_BlueMe_Sem_Pedido!$Q:$Q,DRE!AL$4,Aut_BlueMe_Sem_Pedido!$H:$H,DRE!$A249)+SUMIFS(Aut_Ajustes_Manuais!$G:$G,Aut_Ajustes_Manuais!$I:$I,DRE!AL$4,Aut_Ajustes_Manuais!$F:$F,"Sistemas Gerais - Financeiros")</f>
        <v/>
      </c>
      <c r="AO249" s="241" t="n">
        <v>-459</v>
      </c>
      <c r="AP249" s="27" t="n">
        <v>-481.95</v>
      </c>
      <c r="AQ249" s="28">
        <f>SUMIFS(Aut_BlueMe_Sem_Pedido!$J:$J,Aut_BlueMe_Sem_Pedido!$Q:$Q,DRE!AO$4,Aut_BlueMe_Sem_Pedido!$H:$H,DRE!$A249)+SUMIFS(Aut_Ajustes_Manuais!$G:$G,Aut_Ajustes_Manuais!$I:$I,DRE!AO$4,Aut_Ajustes_Manuais!$F:$F,"Sistemas Gerais - Financeiros")</f>
        <v/>
      </c>
      <c r="AR249" s="241">
        <f>SUMIFS($H249:$AO249,$H$5:$AO$5,"&lt;"&amp;MONTH(TODAY()),$H$6:$AO$6,"REAL 25")</f>
        <v/>
      </c>
      <c r="AS249" s="27">
        <f>SUMIFS($I249:$AP249,$I$5:$AP$5,"&lt;"&amp;MONTH(TODAY()),$I$6:$AP$6,"ORÇADO ")</f>
        <v/>
      </c>
      <c r="AT249" s="28">
        <f>SUMIFS($J249:$AQ249,$J$5:$AQ$5,"&lt;"&amp;MONTH(TODAY()),$J$6:$AQ$6,"REAL 26")</f>
        <v/>
      </c>
      <c r="AU249" s="241">
        <f>SUM(H249,K249,N249,Q249,T249,W249,Z249,AC249,AF249,AI249,AL249,AO249)</f>
        <v/>
      </c>
      <c r="AV249" s="27">
        <f>SUM(I249,L249,O249,R249,U249,X249,AA249,AD249,AG249,AJ249,AM249,AP249)</f>
        <v/>
      </c>
      <c r="AW249" s="28">
        <f>SUM(J249,M249,P249,S249,V249,Y249,AB249,AE249,AH249,AK249,AN249,AQ249)</f>
        <v/>
      </c>
      <c r="AX249" s="241">
        <f>SUM(H249,K249,N249)</f>
        <v/>
      </c>
      <c r="AY249" s="27">
        <f>SUM(I249,L249,O249)</f>
        <v/>
      </c>
      <c r="AZ249" s="28">
        <f>SUM(J249,M249,P249)</f>
        <v/>
      </c>
      <c r="BA249" s="241">
        <f>SUM(Q249,T249,W249)</f>
        <v/>
      </c>
      <c r="BB249" s="27">
        <f>SUM(R249,U249,X249)</f>
        <v/>
      </c>
      <c r="BC249" s="28">
        <f>SUM(S249,V249,Y249)</f>
        <v/>
      </c>
      <c r="BD249" s="241">
        <f>SUM(Z249,AC249,AF249)</f>
        <v/>
      </c>
      <c r="BE249" s="27">
        <f>SUM(AA249,AD249,AG249)</f>
        <v/>
      </c>
      <c r="BF249" s="28">
        <f>SUM(AB249,AE249,AH249)</f>
        <v/>
      </c>
      <c r="BG249" s="241">
        <f>SUM(AI249,AL249,AO249)</f>
        <v/>
      </c>
      <c r="BH249" s="27">
        <f>SUM(AJ249,AM249,AP249)</f>
        <v/>
      </c>
      <c r="BI249" s="28">
        <f>SUM(AK249,AN249,AQ249)</f>
        <v/>
      </c>
      <c r="BK249" s="442">
        <f>SUM(I249,L249,O249,R249,U249,X249,AA249,AD249,AG249,AJ249,AM249,AP249)</f>
        <v/>
      </c>
      <c r="BL249" s="442">
        <f>BK249-AV249</f>
        <v/>
      </c>
      <c r="BM249" s="442">
        <f>SUM(J249,M249,P249,S249,V249)</f>
        <v/>
      </c>
      <c r="BN249" s="442">
        <f>BM249-AT249</f>
        <v/>
      </c>
      <c r="BP249" s="463">
        <f>_xlfn.FORMULATEXT(V249) &amp; "+SOMASES(Aut_Ajustes_Manuais!$G:$G;Aut_Ajustes_Manuais!$I:$I;DRE!T$4;Aut_Ajustes_Manuais!$F:$F;""" &amp; A249 &amp; """)"</f>
        <v/>
      </c>
    </row>
    <row r="250" outlineLevel="1" customFormat="1" s="463">
      <c r="A250" s="22" t="inlineStr">
        <is>
          <t>Sistemas Gerais - Comunicação e Marketing</t>
        </is>
      </c>
      <c r="B250" s="23" t="n"/>
      <c r="C250" s="24" t="inlineStr">
        <is>
          <t>Contr/Prov</t>
        </is>
      </c>
      <c r="D250" s="25" t="n"/>
      <c r="E250" s="476" t="n"/>
      <c r="F250" s="117" t="n"/>
      <c r="G250" s="33" t="n"/>
      <c r="H250" s="241" t="n">
        <v>-219</v>
      </c>
      <c r="I250" s="27" t="n">
        <v>-1368.99</v>
      </c>
      <c r="J250" s="28">
        <f>SUMIFS(Aut_BlueMe_Sem_Pedido!$J:$J,Aut_BlueMe_Sem_Pedido!$Q:$Q,DRE!H$4,Aut_BlueMe_Sem_Pedido!$H:$H,DRE!$A250)+SUMIFS(Aut_Ajustes_Manuais!$G:$G,Aut_Ajustes_Manuais!$I:$I,DRE!H$4,Aut_Ajustes_Manuais!$F:$F,"Sistemas Gerais - Comunicação e Marketing")</f>
        <v/>
      </c>
      <c r="K250" s="241" t="n">
        <v>-219.15</v>
      </c>
      <c r="L250" s="27" t="n">
        <v>-1368.99</v>
      </c>
      <c r="M250" s="28">
        <f>SUMIFS(Aut_BlueMe_Sem_Pedido!$J:$J,Aut_BlueMe_Sem_Pedido!$Q:$Q,DRE!K$4,Aut_BlueMe_Sem_Pedido!$H:$H,DRE!$A250)+SUMIFS(Aut_Ajustes_Manuais!$G:$G,Aut_Ajustes_Manuais!$I:$I,DRE!K$4,Aut_Ajustes_Manuais!$F:$F,"Sistemas Gerais - Comunicação e Marketing")</f>
        <v/>
      </c>
      <c r="N250" s="241" t="n">
        <v>-219</v>
      </c>
      <c r="O250" s="27" t="n">
        <v>-1368.99</v>
      </c>
      <c r="P250" s="28">
        <f>SUMIFS(Aut_BlueMe_Sem_Pedido!$J:$J,Aut_BlueMe_Sem_Pedido!$Q:$Q,DRE!N$4,Aut_BlueMe_Sem_Pedido!$H:$H,DRE!$A250)+SUMIFS(Aut_Ajustes_Manuais!$G:$G,Aut_Ajustes_Manuais!$I:$I,DRE!N$4,Aut_Ajustes_Manuais!$F:$F,"Sistemas Gerais - Comunicação e Marketing")</f>
        <v/>
      </c>
      <c r="Q250" s="241" t="n">
        <v>-219</v>
      </c>
      <c r="R250" s="27" t="n">
        <v>-1368.99</v>
      </c>
      <c r="S250" s="28">
        <f>SUMIFS(Aut_BlueMe_Sem_Pedido!$J:$J,Aut_BlueMe_Sem_Pedido!$Q:$Q,DRE!Q$4,Aut_BlueMe_Sem_Pedido!$H:$H,DRE!$A250)+SUMIFS(Aut_Ajustes_Manuais!$G:$G,Aut_Ajustes_Manuais!$I:$I,DRE!Q$4,Aut_Ajustes_Manuais!$F:$F,"Sistemas Gerais - Comunicação e Marketing")</f>
        <v/>
      </c>
      <c r="T250" s="241" t="n">
        <v>-219</v>
      </c>
      <c r="U250" s="27" t="n">
        <v>-1368.99</v>
      </c>
      <c r="V250" s="28">
        <f>SUMIFS(Aut_BlueMe_Sem_Pedido!$J:$J,Aut_BlueMe_Sem_Pedido!$Q:$Q,DRE!T$4,Aut_BlueMe_Sem_Pedido!$H:$H,DRE!$A250)+SUMIFS(Aut_Ajustes_Manuais!$G:$G,Aut_Ajustes_Manuais!$I:$I,DRE!T$4,Aut_Ajustes_Manuais!$F:$F,"Sistemas Gerais - Comunicação e Marketing")</f>
        <v/>
      </c>
      <c r="W250" s="241" t="n">
        <v>-219</v>
      </c>
      <c r="X250" s="27" t="n">
        <v>-1368.99</v>
      </c>
      <c r="Y250" s="28">
        <f>SUMIFS(Aut_BlueMe_Sem_Pedido!$J:$J,Aut_BlueMe_Sem_Pedido!$Q:$Q,DRE!W$4,Aut_BlueMe_Sem_Pedido!$H:$H,DRE!$A250)+SUMIFS(Aut_Ajustes_Manuais!$G:$G,Aut_Ajustes_Manuais!$I:$I,DRE!W$4,Aut_Ajustes_Manuais!$F:$F,"Sistemas Gerais - Comunicação e Marketing")</f>
        <v/>
      </c>
      <c r="Z250" s="241" t="n">
        <v>-583</v>
      </c>
      <c r="AA250" s="27" t="n">
        <v>-1368.99</v>
      </c>
      <c r="AB250" s="28">
        <f>SUMIFS(Aut_BlueMe_Sem_Pedido!$J:$J,Aut_BlueMe_Sem_Pedido!$Q:$Q,DRE!Z$4,Aut_BlueMe_Sem_Pedido!$H:$H,DRE!$A250)+SUMIFS(Aut_Ajustes_Manuais!$G:$G,Aut_Ajustes_Manuais!$I:$I,DRE!Z$4,Aut_Ajustes_Manuais!$F:$F,"Sistemas Gerais - Comunicação e Marketing")</f>
        <v/>
      </c>
      <c r="AC250" s="241" t="n">
        <v>-219</v>
      </c>
      <c r="AD250" s="27" t="n">
        <v>-1368.99</v>
      </c>
      <c r="AE250" s="28">
        <f>SUMIFS(Aut_BlueMe_Sem_Pedido!$J:$J,Aut_BlueMe_Sem_Pedido!$Q:$Q,DRE!AC$4,Aut_BlueMe_Sem_Pedido!$H:$H,DRE!$A250)+SUMIFS(Aut_Ajustes_Manuais!$G:$G,Aut_Ajustes_Manuais!$I:$I,DRE!AC$4,Aut_Ajustes_Manuais!$F:$F,"Sistemas Gerais - Comunicação e Marketing")</f>
        <v/>
      </c>
      <c r="AF250" s="241" t="n">
        <v>-2457.6</v>
      </c>
      <c r="AG250" s="27" t="n">
        <v>-1368.99</v>
      </c>
      <c r="AH250" s="28">
        <f>SUMIFS(Aut_BlueMe_Sem_Pedido!$J:$J,Aut_BlueMe_Sem_Pedido!$Q:$Q,DRE!AF$4,Aut_BlueMe_Sem_Pedido!$H:$H,DRE!$A250)+SUMIFS(Aut_Ajustes_Manuais!$G:$G,Aut_Ajustes_Manuais!$I:$I,DRE!AF$4,Aut_Ajustes_Manuais!$F:$F,"Sistemas Gerais - Comunicação e Marketing")</f>
        <v/>
      </c>
      <c r="AI250" s="241" t="n">
        <v>-1303.8</v>
      </c>
      <c r="AJ250" s="27" t="n">
        <v>-1368.99</v>
      </c>
      <c r="AK250" s="28">
        <f>SUMIFS(Aut_BlueMe_Sem_Pedido!$J:$J,Aut_BlueMe_Sem_Pedido!$Q:$Q,DRE!AI$4,Aut_BlueMe_Sem_Pedido!$H:$H,DRE!$A250)+SUMIFS(Aut_Ajustes_Manuais!$G:$G,Aut_Ajustes_Manuais!$I:$I,DRE!AI$4,Aut_Ajustes_Manuais!$F:$F,"Sistemas Gerais - Comunicação e Marketing")</f>
        <v/>
      </c>
      <c r="AL250" s="241" t="n">
        <v>-1402.1</v>
      </c>
      <c r="AM250" s="27" t="n">
        <v>-1368.99</v>
      </c>
      <c r="AN250" s="28">
        <f>SUMIFS(Aut_BlueMe_Sem_Pedido!$J:$J,Aut_BlueMe_Sem_Pedido!$Q:$Q,DRE!AL$4,Aut_BlueMe_Sem_Pedido!$H:$H,DRE!$A250)+SUMIFS(Aut_Ajustes_Manuais!$G:$G,Aut_Ajustes_Manuais!$I:$I,DRE!AL$4,Aut_Ajustes_Manuais!$F:$F,"Sistemas Gerais - Comunicação e Marketing")</f>
        <v/>
      </c>
      <c r="AO250" s="241" t="n">
        <v>-1519.8</v>
      </c>
      <c r="AP250" s="27" t="n">
        <v>-1368.99</v>
      </c>
      <c r="AQ250" s="28">
        <f>SUMIFS(Aut_BlueMe_Sem_Pedido!$J:$J,Aut_BlueMe_Sem_Pedido!$Q:$Q,DRE!AO$4,Aut_BlueMe_Sem_Pedido!$H:$H,DRE!$A250)+SUMIFS(Aut_Ajustes_Manuais!$G:$G,Aut_Ajustes_Manuais!$I:$I,DRE!AO$4,Aut_Ajustes_Manuais!$F:$F,"Sistemas Gerais - Comunicação e Marketing")</f>
        <v/>
      </c>
      <c r="AR250" s="241">
        <f>SUMIFS($H250:$AO250,$H$5:$AO$5,"&lt;"&amp;MONTH(TODAY()),$H$6:$AO$6,"REAL 25")</f>
        <v/>
      </c>
      <c r="AS250" s="27">
        <f>SUMIFS($I250:$AP250,$I$5:$AP$5,"&lt;"&amp;MONTH(TODAY()),$I$6:$AP$6,"ORÇADO ")</f>
        <v/>
      </c>
      <c r="AT250" s="28">
        <f>SUMIFS($J250:$AQ250,$J$5:$AQ$5,"&lt;"&amp;MONTH(TODAY()),$J$6:$AQ$6,"REAL 26")</f>
        <v/>
      </c>
      <c r="AU250" s="241">
        <f>SUM(H250,K250,N250,Q250,T250,W250,Z250,AC250,AF250,AI250,AL250,AO250)</f>
        <v/>
      </c>
      <c r="AV250" s="27">
        <f>SUM(I250,L250,O250,R250,U250,X250,AA250,AD250,AG250,AJ250,AM250,AP250)</f>
        <v/>
      </c>
      <c r="AW250" s="28">
        <f>SUM(J250,M250,P250,S250,V250,Y250,AB250,AE250,AH250,AK250,AN250,AQ250)</f>
        <v/>
      </c>
      <c r="AX250" s="241">
        <f>SUM(H250,K250,N250)</f>
        <v/>
      </c>
      <c r="AY250" s="27">
        <f>SUM(I250,L250,O250)</f>
        <v/>
      </c>
      <c r="AZ250" s="28">
        <f>SUM(J250,M250,P250)</f>
        <v/>
      </c>
      <c r="BA250" s="241">
        <f>SUM(Q250,T250,W250)</f>
        <v/>
      </c>
      <c r="BB250" s="27">
        <f>SUM(R250,U250,X250)</f>
        <v/>
      </c>
      <c r="BC250" s="28">
        <f>SUM(S250,V250,Y250)</f>
        <v/>
      </c>
      <c r="BD250" s="241">
        <f>SUM(Z250,AC250,AF250)</f>
        <v/>
      </c>
      <c r="BE250" s="27">
        <f>SUM(AA250,AD250,AG250)</f>
        <v/>
      </c>
      <c r="BF250" s="28">
        <f>SUM(AB250,AE250,AH250)</f>
        <v/>
      </c>
      <c r="BG250" s="241">
        <f>SUM(AI250,AL250,AO250)</f>
        <v/>
      </c>
      <c r="BH250" s="27">
        <f>SUM(AJ250,AM250,AP250)</f>
        <v/>
      </c>
      <c r="BI250" s="28">
        <f>SUM(AK250,AN250,AQ250)</f>
        <v/>
      </c>
      <c r="BK250" s="442">
        <f>SUM(I250,L250,O250,R250,U250,X250,AA250,AD250,AG250,AJ250,AM250,AP250)</f>
        <v/>
      </c>
      <c r="BL250" s="442">
        <f>BK250-AV250</f>
        <v/>
      </c>
      <c r="BM250" s="442">
        <f>SUM(J250,M250,P250,S250,V250)</f>
        <v/>
      </c>
      <c r="BN250" s="442">
        <f>BM250-AT250</f>
        <v/>
      </c>
      <c r="BP250" s="463">
        <f>_xlfn.FORMULATEXT(V250) &amp; "+SOMASES(Aut_Ajustes_Manuais!$G:$G;Aut_Ajustes_Manuais!$I:$I;DRE!T$4;Aut_Ajustes_Manuais!$F:$F;""" &amp; A250 &amp; """)"</f>
        <v/>
      </c>
    </row>
    <row r="251" outlineLevel="1" customFormat="1" s="463">
      <c r="A251" s="22" t="n"/>
      <c r="B251" s="23" t="n"/>
      <c r="C251" s="24" t="n"/>
      <c r="D251" s="116" t="n"/>
      <c r="E251" s="118" t="n"/>
      <c r="F251" s="117" t="n"/>
      <c r="G251" s="33" t="n"/>
      <c r="H251" s="254" t="n">
        <v>0</v>
      </c>
      <c r="I251" s="81" t="n"/>
      <c r="J251" s="82" t="n"/>
      <c r="K251" s="254" t="n">
        <v>0</v>
      </c>
      <c r="L251" s="81" t="n"/>
      <c r="M251" s="82" t="n"/>
      <c r="N251" s="254" t="n">
        <v>0</v>
      </c>
      <c r="O251" s="81" t="n"/>
      <c r="P251" s="82" t="n"/>
      <c r="Q251" s="254" t="n">
        <v>0</v>
      </c>
      <c r="R251" s="81" t="n"/>
      <c r="S251" s="82" t="n"/>
      <c r="T251" s="254" t="n">
        <v>0</v>
      </c>
      <c r="U251" s="81" t="n"/>
      <c r="V251" s="82" t="n"/>
      <c r="W251" s="254" t="n">
        <v>0</v>
      </c>
      <c r="X251" s="81" t="n"/>
      <c r="Y251" s="82" t="n"/>
      <c r="Z251" s="254" t="n">
        <v>0</v>
      </c>
      <c r="AA251" s="81" t="n"/>
      <c r="AB251" s="82" t="n"/>
      <c r="AC251" s="254" t="n">
        <v>0</v>
      </c>
      <c r="AD251" s="81" t="n"/>
      <c r="AE251" s="82" t="n"/>
      <c r="AF251" s="254" t="n">
        <v>0</v>
      </c>
      <c r="AG251" s="81" t="n"/>
      <c r="AH251" s="82" t="n"/>
      <c r="AI251" s="254" t="n">
        <v>0</v>
      </c>
      <c r="AJ251" s="81" t="n"/>
      <c r="AK251" s="82" t="n"/>
      <c r="AL251" s="254" t="n">
        <v>0</v>
      </c>
      <c r="AM251" s="81" t="n"/>
      <c r="AN251" s="82" t="n"/>
      <c r="AO251" s="254" t="n">
        <v>0</v>
      </c>
      <c r="AP251" s="81" t="n"/>
      <c r="AQ251" s="82" t="n"/>
      <c r="AR251" s="241">
        <f>SUMIFS($H251:$AO251,$H$5:$AO$5,"&lt;"&amp;MONTH(TODAY()),$H$6:$AO$6,"REAL 25")</f>
        <v/>
      </c>
      <c r="AS251" s="27">
        <f>SUMIFS($I251:$AP251,$I$5:$AP$5,"&lt;"&amp;MONTH(TODAY()),$I$6:$AP$6,"ORÇADO ")</f>
        <v/>
      </c>
      <c r="AT251" s="82">
        <f>SUMIFS($J251:$AQ251,$J$5:$AQ$5,"&lt;"&amp;MONTH(TODAY()),$J$6:$AQ$6,"REAL 26")</f>
        <v/>
      </c>
      <c r="AU251" s="254" t="n"/>
      <c r="AV251" s="81" t="n"/>
      <c r="AW251" s="82" t="n"/>
      <c r="AX251" s="254" t="n"/>
      <c r="AY251" s="81" t="n">
        <v>0</v>
      </c>
      <c r="AZ251" s="82" t="n"/>
      <c r="BA251" s="254" t="n"/>
      <c r="BB251" s="81" t="n">
        <v>0</v>
      </c>
      <c r="BC251" s="82" t="n"/>
      <c r="BD251" s="254" t="n"/>
      <c r="BE251" s="81" t="n">
        <v>0</v>
      </c>
      <c r="BF251" s="82" t="n"/>
      <c r="BG251" s="254" t="n"/>
      <c r="BH251" s="81" t="n">
        <v>0</v>
      </c>
      <c r="BI251" s="82" t="n"/>
      <c r="BK251" s="442">
        <f>SUM(I251,L251,O251,R251,U251,X251,AA251,AD251,AG251,AJ251,AM251,AP251)</f>
        <v/>
      </c>
      <c r="BL251" s="442">
        <f>BK251-AV251</f>
        <v/>
      </c>
      <c r="BM251" s="442">
        <f>SUM(J251,M251,P251,S251,V251)</f>
        <v/>
      </c>
      <c r="BN251" s="442">
        <f>BM251-AT251</f>
        <v/>
      </c>
    </row>
    <row r="252" outlineLevel="1" customFormat="1" s="463">
      <c r="A252" s="22" t="n"/>
      <c r="B252" s="23" t="n"/>
      <c r="C252" s="24" t="n"/>
      <c r="D252" s="116" t="n"/>
      <c r="E252" s="476" t="n"/>
      <c r="F252" s="117" t="n"/>
      <c r="G252" s="33" t="n"/>
      <c r="H252" s="254" t="n">
        <v>0</v>
      </c>
      <c r="I252" s="81" t="n"/>
      <c r="J252" s="82" t="n"/>
      <c r="K252" s="254" t="n">
        <v>0</v>
      </c>
      <c r="L252" s="81" t="n"/>
      <c r="M252" s="82" t="n"/>
      <c r="N252" s="254" t="n">
        <v>0</v>
      </c>
      <c r="O252" s="81" t="n"/>
      <c r="P252" s="82" t="n"/>
      <c r="Q252" s="254" t="n">
        <v>0</v>
      </c>
      <c r="R252" s="81" t="n"/>
      <c r="S252" s="82" t="n"/>
      <c r="T252" s="254" t="n">
        <v>0</v>
      </c>
      <c r="U252" s="81" t="n"/>
      <c r="V252" s="82" t="n"/>
      <c r="W252" s="254" t="n">
        <v>0</v>
      </c>
      <c r="X252" s="81" t="n"/>
      <c r="Y252" s="82" t="n"/>
      <c r="Z252" s="254" t="n">
        <v>0</v>
      </c>
      <c r="AA252" s="81" t="n"/>
      <c r="AB252" s="82" t="n"/>
      <c r="AC252" s="254" t="n">
        <v>0</v>
      </c>
      <c r="AD252" s="81" t="n"/>
      <c r="AE252" s="82" t="n"/>
      <c r="AF252" s="254" t="n">
        <v>0</v>
      </c>
      <c r="AG252" s="81" t="n"/>
      <c r="AH252" s="82" t="n"/>
      <c r="AI252" s="254" t="n">
        <v>0</v>
      </c>
      <c r="AJ252" s="81" t="n"/>
      <c r="AK252" s="82" t="n"/>
      <c r="AL252" s="254" t="n">
        <v>0</v>
      </c>
      <c r="AM252" s="81" t="n"/>
      <c r="AN252" s="82" t="n"/>
      <c r="AO252" s="254" t="n">
        <v>0</v>
      </c>
      <c r="AP252" s="81" t="n"/>
      <c r="AQ252" s="82" t="n"/>
      <c r="AR252" s="241">
        <f>SUMIFS($H252:$AO252,$H$5:$AO$5,"&lt;"&amp;MONTH(TODAY()),$H$6:$AO$6,"REAL 25")</f>
        <v/>
      </c>
      <c r="AS252" s="27">
        <f>SUMIFS($I252:$AP252,$I$5:$AP$5,"&lt;"&amp;MONTH(TODAY()),$I$6:$AP$6,"ORÇADO ")</f>
        <v/>
      </c>
      <c r="AT252" s="82">
        <f>SUMIFS($J252:$AQ252,$J$5:$AQ$5,"&lt;"&amp;MONTH(TODAY()),$J$6:$AQ$6,"REAL 26")</f>
        <v/>
      </c>
      <c r="AU252" s="254" t="n"/>
      <c r="AV252" s="81" t="n"/>
      <c r="AW252" s="82" t="n"/>
      <c r="AX252" s="254" t="n"/>
      <c r="AY252" s="81" t="n">
        <v>0</v>
      </c>
      <c r="AZ252" s="82" t="n"/>
      <c r="BA252" s="254" t="n"/>
      <c r="BB252" s="81" t="n">
        <v>0</v>
      </c>
      <c r="BC252" s="82" t="n"/>
      <c r="BD252" s="254" t="n"/>
      <c r="BE252" s="81" t="n">
        <v>0</v>
      </c>
      <c r="BF252" s="82" t="n"/>
      <c r="BG252" s="254" t="n"/>
      <c r="BH252" s="81" t="n">
        <v>0</v>
      </c>
      <c r="BI252" s="82" t="n"/>
      <c r="BK252" s="442">
        <f>SUM(I252,L252,O252,R252,U252,X252,AA252,AD252,AG252,AJ252,AM252,AP252)</f>
        <v/>
      </c>
      <c r="BL252" s="442">
        <f>BK252-AV252</f>
        <v/>
      </c>
      <c r="BM252" s="442">
        <f>SUM(J252,M252,P252,S252,V252)</f>
        <v/>
      </c>
      <c r="BN252" s="442">
        <f>BM252-AT252</f>
        <v/>
      </c>
    </row>
    <row r="253">
      <c r="A253" s="71" t="inlineStr">
        <is>
          <t>% sobre Receita Bruta</t>
        </is>
      </c>
      <c r="C253" s="24" t="n"/>
      <c r="D253" s="116" t="n"/>
      <c r="E253" s="476" t="n"/>
      <c r="F253" s="17" t="n"/>
      <c r="G253" s="47" t="n"/>
      <c r="H253" s="245" t="n">
        <v>-0.005715753382396927</v>
      </c>
      <c r="I253" s="50" t="n">
        <v>-0.004246988611584344</v>
      </c>
      <c r="J253" s="51">
        <f>IFERROR(J243/J8,0)</f>
        <v/>
      </c>
      <c r="K253" s="245" t="n">
        <v>-0.007669439674941153</v>
      </c>
      <c r="L253" s="50" t="n">
        <v>-0.004170690410648534</v>
      </c>
      <c r="M253" s="51">
        <f>IFERROR(M243/M8,0)</f>
        <v/>
      </c>
      <c r="N253" s="245" t="n">
        <v>-0.003533365562050856</v>
      </c>
      <c r="O253" s="50" t="n">
        <v>-0.003654817979319481</v>
      </c>
      <c r="P253" s="51">
        <f>IFERROR(P243/P8,0)</f>
        <v/>
      </c>
      <c r="Q253" s="245" t="n">
        <v>-0.006583718531383322</v>
      </c>
      <c r="R253" s="50" t="n">
        <v>-0.003874087201922898</v>
      </c>
      <c r="S253" s="51">
        <f>IFERROR(S243/S8,0)</f>
        <v/>
      </c>
      <c r="T253" s="245" t="n">
        <v>-0.003676415200374379</v>
      </c>
      <c r="U253" s="50" t="n">
        <v>-0.003390382760315861</v>
      </c>
      <c r="V253" s="51">
        <f>IFERROR(V243/V8,0)</f>
        <v/>
      </c>
      <c r="W253" s="245" t="n">
        <v>-0.004006627598718861</v>
      </c>
      <c r="X253" s="50" t="n">
        <v>-0.003808314642203339</v>
      </c>
      <c r="Y253" s="51">
        <f>IFERROR(Y243/Y8,0)</f>
        <v/>
      </c>
      <c r="Z253" s="245" t="n">
        <v>-0.002797691963609999</v>
      </c>
      <c r="AA253" s="50" t="n">
        <v>-0.002882073157418162</v>
      </c>
      <c r="AB253" s="51">
        <f>IFERROR(AB243/AB8,0)</f>
        <v/>
      </c>
      <c r="AC253" s="245" t="n">
        <v>-0.006211105353357383</v>
      </c>
      <c r="AD253" s="50" t="n">
        <v>-0.003311889045630255</v>
      </c>
      <c r="AE253" s="51">
        <f>IFERROR(AE243/AE8,0)</f>
        <v/>
      </c>
      <c r="AF253" s="245" t="n">
        <v>-0.005230110209808612</v>
      </c>
      <c r="AG253" s="50" t="n">
        <v>-0.00359171043936109</v>
      </c>
      <c r="AH253" s="51">
        <f>IFERROR(AH243/AH8,0)</f>
        <v/>
      </c>
      <c r="AI253" s="245" t="n">
        <v>-0.004024773669996849</v>
      </c>
      <c r="AJ253" s="50" t="n">
        <v>-0.003433358660948979</v>
      </c>
      <c r="AK253" s="51">
        <f>IFERROR(AK243/AK8,0)</f>
        <v/>
      </c>
      <c r="AL253" s="245" t="n">
        <v>-0.004662850132209232</v>
      </c>
      <c r="AM253" s="50" t="n">
        <v>-0.003435713348583385</v>
      </c>
      <c r="AN253" s="51">
        <f>IFERROR(AN243/AN8,0)</f>
        <v/>
      </c>
      <c r="AO253" s="245" t="n">
        <v>-0.004015288823502653</v>
      </c>
      <c r="AP253" s="50" t="n">
        <v>-0.003187764266092641</v>
      </c>
      <c r="AQ253" s="51">
        <f>IFERROR(AQ243/AQ8,0)</f>
        <v/>
      </c>
      <c r="AR253" s="245">
        <f>IFERROR(AR243/AR8,0)</f>
        <v/>
      </c>
      <c r="AS253" s="50">
        <f>IFERROR(AS243/AS8,0)</f>
        <v/>
      </c>
      <c r="AT253" s="51">
        <f>IFERROR(AT243/AT8,0)</f>
        <v/>
      </c>
      <c r="AU253" s="245">
        <f>IFERROR(AU243/AU8,0)</f>
        <v/>
      </c>
      <c r="AV253" s="50">
        <f>IFERROR(AV243/AV8,0)</f>
        <v/>
      </c>
      <c r="AW253" s="51">
        <f>IFERROR(AW243/AW8,0)</f>
        <v/>
      </c>
      <c r="AX253" s="245">
        <f>IFERROR(AX243/AX8,0)</f>
        <v/>
      </c>
      <c r="AY253" s="50">
        <f>IFERROR(AY243/AY8,0)</f>
        <v/>
      </c>
      <c r="AZ253" s="51">
        <f>IFERROR(AZ243/AZ8,0)</f>
        <v/>
      </c>
      <c r="BA253" s="245">
        <f>IFERROR(BA243/BA8,0)</f>
        <v/>
      </c>
      <c r="BB253" s="50">
        <f>IFERROR(BB243/BB8,0)</f>
        <v/>
      </c>
      <c r="BC253" s="51">
        <f>IFERROR(BC243/BC8,0)</f>
        <v/>
      </c>
      <c r="BD253" s="245">
        <f>IFERROR(BD243/BD8,0)</f>
        <v/>
      </c>
      <c r="BE253" s="50">
        <f>IFERROR(BE243/BE8,0)</f>
        <v/>
      </c>
      <c r="BF253" s="51">
        <f>IFERROR(BF243/BF8,0)</f>
        <v/>
      </c>
      <c r="BG253" s="245">
        <f>IFERROR(BG243/BG8,0)</f>
        <v/>
      </c>
      <c r="BH253" s="50">
        <f>IFERROR(BH243/BH8,0)</f>
        <v/>
      </c>
      <c r="BI253" s="51">
        <f>IFERROR(BI243/BI8,0)</f>
        <v/>
      </c>
      <c r="BK253" s="442">
        <f>SUM(I253,L253,O253,R253,U253,X253,AA253,AD253,AG253,AJ253,AM253,AP253)</f>
        <v/>
      </c>
      <c r="BL253" s="442">
        <f>BK253-AV253</f>
        <v/>
      </c>
      <c r="BM253" s="442">
        <f>SUM(J253,M253,P253,S253,V253)</f>
        <v/>
      </c>
      <c r="BN253" s="442">
        <f>BM253-AT253</f>
        <v/>
      </c>
    </row>
    <row r="254">
      <c r="A254" s="18" t="n"/>
      <c r="E254" s="16" t="n"/>
      <c r="F254" s="17" t="n"/>
      <c r="G254" s="47" t="n"/>
      <c r="H254" s="247" t="n"/>
      <c r="I254" s="17" t="n"/>
      <c r="J254" s="57" t="n"/>
      <c r="K254" s="247" t="n"/>
      <c r="L254" s="17" t="n"/>
      <c r="M254" s="57" t="n"/>
      <c r="N254" s="247" t="n"/>
      <c r="O254" s="17" t="n"/>
      <c r="P254" s="57" t="n"/>
      <c r="Q254" s="247" t="n"/>
      <c r="R254" s="17" t="n"/>
      <c r="S254" s="57" t="n"/>
      <c r="T254" s="247" t="n"/>
      <c r="U254" s="17" t="n"/>
      <c r="V254" s="57" t="n"/>
      <c r="W254" s="247" t="n"/>
      <c r="X254" s="17" t="n"/>
      <c r="Y254" s="57" t="n"/>
      <c r="Z254" s="247" t="n"/>
      <c r="AA254" s="17" t="n"/>
      <c r="AB254" s="57" t="n"/>
      <c r="AC254" s="247" t="n"/>
      <c r="AD254" s="17" t="n"/>
      <c r="AE254" s="57" t="n"/>
      <c r="AF254" s="247" t="n"/>
      <c r="AG254" s="17" t="n"/>
      <c r="AH254" s="57" t="n"/>
      <c r="AI254" s="247" t="n"/>
      <c r="AJ254" s="17" t="n"/>
      <c r="AK254" s="57" t="n"/>
      <c r="AL254" s="247" t="n"/>
      <c r="AM254" s="17" t="n"/>
      <c r="AN254" s="57" t="n"/>
      <c r="AO254" s="247" t="n"/>
      <c r="AP254" s="17" t="n"/>
      <c r="AQ254" s="57" t="n"/>
      <c r="AR254" s="247" t="n"/>
      <c r="AS254" s="17" t="n"/>
      <c r="AT254" s="57" t="n"/>
      <c r="AU254" s="247" t="n"/>
      <c r="AV254" s="17" t="n"/>
      <c r="AW254" s="57" t="n"/>
      <c r="AX254" s="247" t="n"/>
      <c r="AY254" s="17" t="n"/>
      <c r="AZ254" s="57" t="n"/>
      <c r="BA254" s="247" t="n"/>
      <c r="BB254" s="17" t="n"/>
      <c r="BC254" s="57" t="n"/>
      <c r="BD254" s="247" t="n"/>
      <c r="BE254" s="17" t="n"/>
      <c r="BF254" s="57" t="n"/>
      <c r="BG254" s="247" t="n"/>
      <c r="BH254" s="17" t="n"/>
      <c r="BI254" s="57" t="n"/>
      <c r="BK254" s="442">
        <f>SUM(I254,L254,O254,R254,U254,X254,AA254,AD254,AG254,AJ254,AM254,AP254)</f>
        <v/>
      </c>
      <c r="BL254" s="442">
        <f>BK254-AV254</f>
        <v/>
      </c>
      <c r="BM254" s="442">
        <f>SUM(J254,M254,P254,S254,V254)</f>
        <v/>
      </c>
      <c r="BN254" s="442">
        <f>BM254-AT254</f>
        <v/>
      </c>
    </row>
    <row r="255">
      <c r="A255" s="39" t="inlineStr">
        <is>
          <t>Despesas Gerais</t>
        </is>
      </c>
      <c r="C255" s="40" t="inlineStr">
        <is>
          <t>Premissas</t>
        </is>
      </c>
      <c r="D255" s="40" t="inlineStr">
        <is>
          <t>Valores</t>
        </is>
      </c>
      <c r="E255" s="40" t="inlineStr">
        <is>
          <t>Acréscimo</t>
        </is>
      </c>
      <c r="F255" s="17" t="n"/>
      <c r="G255" s="47" t="n"/>
      <c r="H255" s="244">
        <f>SUM(H256:H263)</f>
        <v/>
      </c>
      <c r="I255" s="42">
        <f>SUM(I256:I263)</f>
        <v/>
      </c>
      <c r="J255" s="43">
        <f>SUM(J256:J263)</f>
        <v/>
      </c>
      <c r="K255" s="244">
        <f>SUM(K256:K263)</f>
        <v/>
      </c>
      <c r="L255" s="42">
        <f>SUM(L256:L263)</f>
        <v/>
      </c>
      <c r="M255" s="430">
        <f>SUM(M256:M263)</f>
        <v/>
      </c>
      <c r="N255" s="244">
        <f>SUM(N256:N263)</f>
        <v/>
      </c>
      <c r="O255" s="42">
        <f>SUM(O256:O263)</f>
        <v/>
      </c>
      <c r="P255" s="43">
        <f>SUM(P256:P263)</f>
        <v/>
      </c>
      <c r="Q255" s="244">
        <f>SUM(Q256:Q263)</f>
        <v/>
      </c>
      <c r="R255" s="42">
        <f>SUM(R256:R263)</f>
        <v/>
      </c>
      <c r="S255" s="43">
        <f>SUM(S256:S263)</f>
        <v/>
      </c>
      <c r="T255" s="244">
        <f>SUM(T256:T263)</f>
        <v/>
      </c>
      <c r="U255" s="42">
        <f>SUM(U256:U263)</f>
        <v/>
      </c>
      <c r="V255" s="43">
        <f>SUM(V256:V263)</f>
        <v/>
      </c>
      <c r="W255" s="244">
        <f>SUM(W256:W263)</f>
        <v/>
      </c>
      <c r="X255" s="42">
        <f>SUM(X256:X263)</f>
        <v/>
      </c>
      <c r="Y255" s="43">
        <f>SUM(Y256:Y263)</f>
        <v/>
      </c>
      <c r="Z255" s="244">
        <f>SUM(Z256:Z263)</f>
        <v/>
      </c>
      <c r="AA255" s="42">
        <f>SUM(AA256:AA263)</f>
        <v/>
      </c>
      <c r="AB255" s="43">
        <f>SUM(AB256:AB263)</f>
        <v/>
      </c>
      <c r="AC255" s="244">
        <f>SUM(AC256:AC263)</f>
        <v/>
      </c>
      <c r="AD255" s="42">
        <f>SUM(AD256:AD263)</f>
        <v/>
      </c>
      <c r="AE255" s="43">
        <f>SUM(AE256:AE263)</f>
        <v/>
      </c>
      <c r="AF255" s="244">
        <f>SUM(AF256:AF263)</f>
        <v/>
      </c>
      <c r="AG255" s="42">
        <f>SUM(AG256:AG263)</f>
        <v/>
      </c>
      <c r="AH255" s="43">
        <f>SUM(AH256:AH263)</f>
        <v/>
      </c>
      <c r="AI255" s="244">
        <f>SUM(AI256:AI263)</f>
        <v/>
      </c>
      <c r="AJ255" s="42">
        <f>SUM(AJ256:AJ263)</f>
        <v/>
      </c>
      <c r="AK255" s="43">
        <f>SUM(AK256:AK263)</f>
        <v/>
      </c>
      <c r="AL255" s="244">
        <f>SUM(AL256:AL263)</f>
        <v/>
      </c>
      <c r="AM255" s="42">
        <f>SUM(AM256:AM263)</f>
        <v/>
      </c>
      <c r="AN255" s="43">
        <f>SUM(AN256:AN263)</f>
        <v/>
      </c>
      <c r="AO255" s="244">
        <f>SUM(AO256:AO263)</f>
        <v/>
      </c>
      <c r="AP255" s="42">
        <f>SUM(AP256:AP263)</f>
        <v/>
      </c>
      <c r="AQ255" s="43">
        <f>SUM(AQ256:AQ263)</f>
        <v/>
      </c>
      <c r="AR255" s="244">
        <f>SUM(AR256:AR263)</f>
        <v/>
      </c>
      <c r="AS255" s="42">
        <f>SUM(AS256:AS263)</f>
        <v/>
      </c>
      <c r="AT255" s="43">
        <f>SUM(AT256:AT263)</f>
        <v/>
      </c>
      <c r="AU255" s="244">
        <f>SUM(AU256:AU263)</f>
        <v/>
      </c>
      <c r="AV255" s="42">
        <f>SUM(AV256:AV263)</f>
        <v/>
      </c>
      <c r="AW255" s="43">
        <f>SUM(AW256:AW263)</f>
        <v/>
      </c>
      <c r="AX255" s="244">
        <f>SUM(AX256:AX263)</f>
        <v/>
      </c>
      <c r="AY255" s="42">
        <f>SUM(AY256:AY263)</f>
        <v/>
      </c>
      <c r="AZ255" s="43">
        <f>SUM(AZ256:AZ263)</f>
        <v/>
      </c>
      <c r="BA255" s="244">
        <f>SUM(BA256:BA263)</f>
        <v/>
      </c>
      <c r="BB255" s="42">
        <f>SUM(BB256:BB263)</f>
        <v/>
      </c>
      <c r="BC255" s="43">
        <f>SUM(BC256:BC263)</f>
        <v/>
      </c>
      <c r="BD255" s="244">
        <f>SUM(BD256:BD263)</f>
        <v/>
      </c>
      <c r="BE255" s="42">
        <f>SUM(BE256:BE263)</f>
        <v/>
      </c>
      <c r="BF255" s="43">
        <f>SUM(BF256:BF263)</f>
        <v/>
      </c>
      <c r="BG255" s="244">
        <f>SUM(BG256:BG263)</f>
        <v/>
      </c>
      <c r="BH255" s="42">
        <f>SUM(BH256:BH263)</f>
        <v/>
      </c>
      <c r="BI255" s="43">
        <f>SUM(BI256:BI263)</f>
        <v/>
      </c>
      <c r="BK255" s="442">
        <f>SUM(I255,L255,O255,R255,U255,X255,AA255,AD255,AG255,AJ255,AM255,AP255)</f>
        <v/>
      </c>
      <c r="BL255" s="442">
        <f>BK255-AV255</f>
        <v/>
      </c>
      <c r="BM255" s="442">
        <f>SUM(J255,M255,P255,S255,V255)</f>
        <v/>
      </c>
      <c r="BN255" s="442">
        <f>BM255-AT255</f>
        <v/>
      </c>
    </row>
    <row r="256" outlineLevel="1" customFormat="1" s="463">
      <c r="A256" s="22" t="inlineStr">
        <is>
          <t>Manutenção Predial</t>
        </is>
      </c>
      <c r="B256" s="23" t="n"/>
      <c r="C256" s="24" t="inlineStr">
        <is>
          <t>Estim. Mensal</t>
        </is>
      </c>
      <c r="D256" s="121" t="n">
        <v>-7300</v>
      </c>
      <c r="E256" s="114" t="n"/>
      <c r="F256" s="56" t="n"/>
      <c r="G256" s="33" t="n"/>
      <c r="H256" s="241" t="n">
        <v>-7268.24</v>
      </c>
      <c r="I256" s="27" t="n">
        <v>-7300</v>
      </c>
      <c r="J256" s="28">
        <f>SUMIFS(Aut_BlueMe_Sem_Pedido!$J:$J,Aut_BlueMe_Sem_Pedido!$Q:$Q,DRE!H$4,Aut_BlueMe_Sem_Pedido!$H:$H,DRE!$A256)+SUMIFS(Aut_Ajustes_Manuais!$G:$G,Aut_Ajustes_Manuais!$I:$I,DRE!H$4,Aut_Ajustes_Manuais!$F:$F,"Manutenção Predial")</f>
        <v/>
      </c>
      <c r="K256" s="241" t="n">
        <v>-6533.34</v>
      </c>
      <c r="L256" s="27" t="n">
        <v>-7300</v>
      </c>
      <c r="M256" s="428">
        <f>SUMIFS(Aut_BlueMe_Sem_Pedido!$J:$J,Aut_BlueMe_Sem_Pedido!$Q:$Q,DRE!K$4,Aut_BlueMe_Sem_Pedido!$H:$H,DRE!$A256)+SUMIFS(Aut_Ajustes_Manuais!$G:$G,Aut_Ajustes_Manuais!$I:$I,DRE!K$4,Aut_Ajustes_Manuais!$F:$F,"Manutenção Predial")</f>
        <v/>
      </c>
      <c r="N256" s="241" t="n">
        <v>-6533.34</v>
      </c>
      <c r="O256" s="27" t="n">
        <v>-7300</v>
      </c>
      <c r="P256" s="27">
        <f>SUMIFS(Aut_BlueMe_Sem_Pedido!$J:$J,Aut_BlueMe_Sem_Pedido!$Q:$Q,DRE!N$4,Aut_BlueMe_Sem_Pedido!$H:$H,DRE!$A256)+SUMIFS(Aut_Ajustes_Manuais!$G:$G,Aut_Ajustes_Manuais!$I:$I,DRE!N$4,Aut_Ajustes_Manuais!$F:$F,"Manutenção Predial")</f>
        <v/>
      </c>
      <c r="Q256" s="241" t="n">
        <v>-6533.34</v>
      </c>
      <c r="R256" s="27" t="n">
        <v>-7300</v>
      </c>
      <c r="S256" s="27">
        <f>SUMIFS(Aut_BlueMe_Sem_Pedido!$J:$J,Aut_BlueMe_Sem_Pedido!$Q:$Q,DRE!Q$4,Aut_BlueMe_Sem_Pedido!$H:$H,DRE!$A256)+SUMIFS(Aut_Ajustes_Manuais!$G:$G,Aut_Ajustes_Manuais!$I:$I,DRE!Q$4,Aut_Ajustes_Manuais!$F:$F,"Manutenção Predial")</f>
        <v/>
      </c>
      <c r="T256" s="241" t="n">
        <v>-6533.34</v>
      </c>
      <c r="U256" s="27" t="n">
        <v>-7300</v>
      </c>
      <c r="V256" s="28">
        <f>SUMIFS(Aut_BlueMe_Sem_Pedido!$J:$J,Aut_BlueMe_Sem_Pedido!$Q:$Q,DRE!T$4,Aut_BlueMe_Sem_Pedido!$H:$H,DRE!$A256)+SUMIFS(Aut_Ajustes_Manuais!$G:$G,Aut_Ajustes_Manuais!$I:$I,DRE!T$4,Aut_Ajustes_Manuais!$F:$F,"Manutenção Predial")</f>
        <v/>
      </c>
      <c r="W256" s="241" t="n">
        <v>-6533.34</v>
      </c>
      <c r="X256" s="27" t="n">
        <v>-7300</v>
      </c>
      <c r="Y256" s="28">
        <f>SUMIFS(Aut_BlueMe_Sem_Pedido!$J:$J,Aut_BlueMe_Sem_Pedido!$Q:$Q,DRE!W$4,Aut_BlueMe_Sem_Pedido!$H:$H,DRE!$A256)+SUMIFS(Aut_Ajustes_Manuais!$G:$G,Aut_Ajustes_Manuais!$I:$I,DRE!W$4,Aut_Ajustes_Manuais!$F:$F,"Manutenção Predial")</f>
        <v/>
      </c>
      <c r="Z256" s="241" t="n">
        <v>-6880.89</v>
      </c>
      <c r="AA256" s="27" t="n">
        <v>-7300</v>
      </c>
      <c r="AB256" s="28">
        <f>SUMIFS(Aut_BlueMe_Sem_Pedido!$J:$J,Aut_BlueMe_Sem_Pedido!$Q:$Q,DRE!Z$4,Aut_BlueMe_Sem_Pedido!$H:$H,DRE!$A256)+SUMIFS(Aut_Ajustes_Manuais!$G:$G,Aut_Ajustes_Manuais!$I:$I,DRE!Z$4,Aut_Ajustes_Manuais!$F:$F,"Manutenção Predial")</f>
        <v/>
      </c>
      <c r="AC256" s="241" t="n">
        <v>-16179.71</v>
      </c>
      <c r="AD256" s="27" t="n">
        <v>-7300</v>
      </c>
      <c r="AE256" s="28">
        <f>SUMIFS(Aut_BlueMe_Sem_Pedido!$J:$J,Aut_BlueMe_Sem_Pedido!$Q:$Q,DRE!AC$4,Aut_BlueMe_Sem_Pedido!$H:$H,DRE!$A256)+SUMIFS(Aut_Ajustes_Manuais!$G:$G,Aut_Ajustes_Manuais!$I:$I,DRE!AC$4,Aut_Ajustes_Manuais!$F:$F,"Manutenção Predial")</f>
        <v/>
      </c>
      <c r="AF256" s="241" t="n">
        <v>-11187.4</v>
      </c>
      <c r="AG256" s="27" t="n">
        <v>-7300</v>
      </c>
      <c r="AH256" s="28">
        <f>SUMIFS(Aut_BlueMe_Sem_Pedido!$J:$J,Aut_BlueMe_Sem_Pedido!$Q:$Q,DRE!AF$4,Aut_BlueMe_Sem_Pedido!$H:$H,DRE!$A256)+SUMIFS(Aut_Ajustes_Manuais!$G:$G,Aut_Ajustes_Manuais!$I:$I,DRE!AF$4,Aut_Ajustes_Manuais!$F:$F,"Manutenção Predial")</f>
        <v/>
      </c>
      <c r="AI256" s="241" t="n">
        <v>-6897.4</v>
      </c>
      <c r="AJ256" s="27" t="n">
        <v>-7300</v>
      </c>
      <c r="AK256" s="28">
        <f>SUMIFS(Aut_BlueMe_Sem_Pedido!$J:$J,Aut_BlueMe_Sem_Pedido!$Q:$Q,DRE!AI$4,Aut_BlueMe_Sem_Pedido!$H:$H,DRE!$A256)+SUMIFS(Aut_Ajustes_Manuais!$G:$G,Aut_Ajustes_Manuais!$I:$I,DRE!AI$4,Aut_Ajustes_Manuais!$F:$F,"Manutenção Predial")</f>
        <v/>
      </c>
      <c r="AL256" s="241" t="n">
        <v>-6897.4</v>
      </c>
      <c r="AM256" s="27" t="n">
        <v>-7300</v>
      </c>
      <c r="AN256" s="28">
        <f>SUMIFS(Aut_BlueMe_Sem_Pedido!$J:$J,Aut_BlueMe_Sem_Pedido!$Q:$Q,DRE!AL$4,Aut_BlueMe_Sem_Pedido!$H:$H,DRE!$A256)+SUMIFS(Aut_Ajustes_Manuais!$G:$G,Aut_Ajustes_Manuais!$I:$I,DRE!AL$4,Aut_Ajustes_Manuais!$F:$F,"Manutenção Predial")</f>
        <v/>
      </c>
      <c r="AO256" s="241" t="n">
        <v>-20393.15</v>
      </c>
      <c r="AP256" s="27" t="n">
        <v>-7300</v>
      </c>
      <c r="AQ256" s="28">
        <f>SUMIFS(Aut_BlueMe_Sem_Pedido!$J:$J,Aut_BlueMe_Sem_Pedido!$Q:$Q,DRE!AO$4,Aut_BlueMe_Sem_Pedido!$H:$H,DRE!$A256)+SUMIFS(Aut_Ajustes_Manuais!$G:$G,Aut_Ajustes_Manuais!$I:$I,DRE!AO$4,Aut_Ajustes_Manuais!$F:$F,"Manutenção Predial")</f>
        <v/>
      </c>
      <c r="AR256" s="241">
        <f>SUMIFS($H256:$AO256,$H$5:$AO$5,"&lt;"&amp;MONTH(TODAY()),$H$6:$AO$6,"REAL 25")</f>
        <v/>
      </c>
      <c r="AS256" s="27">
        <f>SUMIFS($I256:$AP256,$I$5:$AP$5,"&lt;"&amp;MONTH(TODAY()),$I$6:$AP$6,"ORÇADO ")</f>
        <v/>
      </c>
      <c r="AT256" s="28">
        <f>SUMIFS($J256:$AQ256,$J$5:$AQ$5,"&lt;"&amp;MONTH(TODAY()),$J$6:$AQ$6,"REAL 26")</f>
        <v/>
      </c>
      <c r="AU256" s="241">
        <f>SUM(H256,K256,N256,Q256,T256,W256,Z256,AC256,AF256,AI256,AL256,AO256)</f>
        <v/>
      </c>
      <c r="AV256" s="27">
        <f>SUM(I256,L256,O256,R256,U256,X256,AA256,AD256,AG256,AJ256,AM256,AP256)</f>
        <v/>
      </c>
      <c r="AW256" s="28">
        <f>SUM(J256,M256,P256,S256,V256,Y256,AB256,AE256,AH256,AK256,AN256,AQ256)</f>
        <v/>
      </c>
      <c r="AX256" s="241">
        <f>SUM(H256,K256,N256)</f>
        <v/>
      </c>
      <c r="AY256" s="27">
        <f>SUM(I256,L256,O256)</f>
        <v/>
      </c>
      <c r="AZ256" s="28">
        <f>SUM(J256,M256,P256)</f>
        <v/>
      </c>
      <c r="BA256" s="241">
        <f>SUM(Q256,T256,W256)</f>
        <v/>
      </c>
      <c r="BB256" s="27">
        <f>SUM(R256,U256,X256)</f>
        <v/>
      </c>
      <c r="BC256" s="28">
        <f>SUM(S256,V256,Y256)</f>
        <v/>
      </c>
      <c r="BD256" s="241">
        <f>SUM(Z256,AC256,AF256)</f>
        <v/>
      </c>
      <c r="BE256" s="27">
        <f>SUM(AA256,AD256,AG256)</f>
        <v/>
      </c>
      <c r="BF256" s="28">
        <f>SUM(AB256,AE256,AH256)</f>
        <v/>
      </c>
      <c r="BG256" s="241">
        <f>SUM(AI256,AL256,AO256)</f>
        <v/>
      </c>
      <c r="BH256" s="27">
        <f>SUM(AJ256,AM256,AP256)</f>
        <v/>
      </c>
      <c r="BI256" s="28">
        <f>SUM(AK256,AN256,AQ256)</f>
        <v/>
      </c>
      <c r="BK256" s="442">
        <f>SUM(I256,L256,O256,R256,U256,X256,AA256,AD256,AG256,AJ256,AM256,AP256)</f>
        <v/>
      </c>
      <c r="BL256" s="442">
        <f>BK256-AV256</f>
        <v/>
      </c>
      <c r="BM256" s="442">
        <f>SUM(J256,M256,P256,S256,V256)</f>
        <v/>
      </c>
      <c r="BN256" s="442">
        <f>BM256-AT256</f>
        <v/>
      </c>
      <c r="BP256" s="463">
        <f>_xlfn.FORMULATEXT(V256) &amp; "+SOMASES(Aut_Ajustes_Manuais!$G:$G;Aut_Ajustes_Manuais!$I:$I;DRE!T$4;Aut_Ajustes_Manuais!$F:$F;""" &amp; A256 &amp; """)"</f>
        <v/>
      </c>
    </row>
    <row r="257" outlineLevel="1" customFormat="1" s="463">
      <c r="A257" s="22" t="inlineStr">
        <is>
          <t>Manutenção de Equipamentos</t>
        </is>
      </c>
      <c r="B257" s="23" t="n"/>
      <c r="C257" s="24" t="inlineStr">
        <is>
          <t>Estim. Mensal</t>
        </is>
      </c>
      <c r="D257" s="121" t="n"/>
      <c r="E257" s="114" t="n"/>
      <c r="F257" s="56" t="n"/>
      <c r="G257" s="33" t="n"/>
      <c r="H257" s="241" t="n">
        <v>-5200</v>
      </c>
      <c r="I257" s="27" t="n">
        <v>0</v>
      </c>
      <c r="J257" s="28">
        <f>SUMIFS(Aut_BlueMe_Sem_Pedido!$J:$J,Aut_BlueMe_Sem_Pedido!$Q:$Q,DRE!H$4,Aut_BlueMe_Sem_Pedido!$H:$H,DRE!$A257)+SUMIFS(Aut_Ajustes_Manuais!$G:$G,Aut_Ajustes_Manuais!$I:$I,DRE!H$4,Aut_Ajustes_Manuais!$F:$F,"Manutenção de Equipamentos")</f>
        <v/>
      </c>
      <c r="K257" s="241" t="n">
        <v>-5100</v>
      </c>
      <c r="L257" s="27" t="n">
        <v>0</v>
      </c>
      <c r="M257" s="428">
        <f>SUMIFS(Aut_BlueMe_Sem_Pedido!$J:$J,Aut_BlueMe_Sem_Pedido!$Q:$Q,DRE!K$4,Aut_BlueMe_Sem_Pedido!$H:$H,DRE!$A257)+SUMIFS(Aut_Ajustes_Manuais!$G:$G,Aut_Ajustes_Manuais!$I:$I,DRE!K$4,Aut_Ajustes_Manuais!$F:$F,"Manutenção de Equipamentos")</f>
        <v/>
      </c>
      <c r="N257" s="241" t="n">
        <v>0</v>
      </c>
      <c r="O257" s="27" t="n">
        <v>0</v>
      </c>
      <c r="P257" s="27">
        <f>SUMIFS(Aut_BlueMe_Sem_Pedido!$J:$J,Aut_BlueMe_Sem_Pedido!$Q:$Q,DRE!N$4,Aut_BlueMe_Sem_Pedido!$H:$H,DRE!$A257)+SUMIFS(Aut_Ajustes_Manuais!$G:$G,Aut_Ajustes_Manuais!$I:$I,DRE!N$4,Aut_Ajustes_Manuais!$F:$F,"Manutenção de Equipamentos")</f>
        <v/>
      </c>
      <c r="Q257" s="241" t="n">
        <v>-6190</v>
      </c>
      <c r="R257" s="27" t="n">
        <v>0</v>
      </c>
      <c r="S257" s="27">
        <f>SUMIFS(Aut_BlueMe_Sem_Pedido!$J:$J,Aut_BlueMe_Sem_Pedido!$Q:$Q,DRE!Q$4,Aut_BlueMe_Sem_Pedido!$H:$H,DRE!$A257)+SUMIFS(Aut_Ajustes_Manuais!$G:$G,Aut_Ajustes_Manuais!$I:$I,DRE!Q$4,Aut_Ajustes_Manuais!$F:$F,"Manutenção de Equipamentos")</f>
        <v/>
      </c>
      <c r="T257" s="241" t="n">
        <v>0</v>
      </c>
      <c r="U257" s="27" t="n">
        <v>0</v>
      </c>
      <c r="V257" s="428">
        <f>SUMIFS(Aut_BlueMe_Sem_Pedido!$J:$J,Aut_BlueMe_Sem_Pedido!$Q:$Q,DRE!T$4,Aut_BlueMe_Sem_Pedido!$H:$H,DRE!$A257)+SUMIFS(Aut_Ajustes_Manuais!$G:$G,Aut_Ajustes_Manuais!$I:$I,DRE!T$4,Aut_Ajustes_Manuais!$F:$F,"Manutenção de Equipamentos")</f>
        <v/>
      </c>
      <c r="W257" s="241" t="n">
        <v>-410</v>
      </c>
      <c r="X257" s="27" t="n">
        <v>0</v>
      </c>
      <c r="Y257" s="28">
        <f>SUMIFS(Aut_BlueMe_Sem_Pedido!$J:$J,Aut_BlueMe_Sem_Pedido!$Q:$Q,DRE!W$4,Aut_BlueMe_Sem_Pedido!$H:$H,DRE!$A257)+SUMIFS(Aut_Ajustes_Manuais!$G:$G,Aut_Ajustes_Manuais!$I:$I,DRE!W$4,Aut_Ajustes_Manuais!$F:$F,"Manutenção de Equipamentos")</f>
        <v/>
      </c>
      <c r="Z257" s="241" t="n">
        <v>-5420</v>
      </c>
      <c r="AA257" s="27" t="n">
        <v>0</v>
      </c>
      <c r="AB257" s="28">
        <f>SUMIFS(Aut_BlueMe_Sem_Pedido!$J:$J,Aut_BlueMe_Sem_Pedido!$Q:$Q,DRE!Z$4,Aut_BlueMe_Sem_Pedido!$H:$H,DRE!$A257)+SUMIFS(Aut_Ajustes_Manuais!$G:$G,Aut_Ajustes_Manuais!$I:$I,DRE!Z$4,Aut_Ajustes_Manuais!$F:$F,"Manutenção de Equipamentos")</f>
        <v/>
      </c>
      <c r="AC257" s="241" t="n">
        <v>0</v>
      </c>
      <c r="AD257" s="27" t="n">
        <v>0</v>
      </c>
      <c r="AE257" s="28">
        <f>SUMIFS(Aut_BlueMe_Sem_Pedido!$J:$J,Aut_BlueMe_Sem_Pedido!$Q:$Q,DRE!AC$4,Aut_BlueMe_Sem_Pedido!$H:$H,DRE!$A257)+SUMIFS(Aut_Ajustes_Manuais!$G:$G,Aut_Ajustes_Manuais!$I:$I,DRE!AC$4,Aut_Ajustes_Manuais!$F:$F,"Manutenção de Equipamentos")</f>
        <v/>
      </c>
      <c r="AF257" s="241" t="n">
        <v>0</v>
      </c>
      <c r="AG257" s="27" t="n">
        <v>0</v>
      </c>
      <c r="AH257" s="28">
        <f>SUMIFS(Aut_BlueMe_Sem_Pedido!$J:$J,Aut_BlueMe_Sem_Pedido!$Q:$Q,DRE!AF$4,Aut_BlueMe_Sem_Pedido!$H:$H,DRE!$A257)+SUMIFS(Aut_Ajustes_Manuais!$G:$G,Aut_Ajustes_Manuais!$I:$I,DRE!AF$4,Aut_Ajustes_Manuais!$F:$F,"Manutenção de Equipamentos")</f>
        <v/>
      </c>
      <c r="AI257" s="241" t="n">
        <v>-250</v>
      </c>
      <c r="AJ257" s="27" t="n">
        <v>0</v>
      </c>
      <c r="AK257" s="28">
        <f>SUMIFS(Aut_BlueMe_Sem_Pedido!$J:$J,Aut_BlueMe_Sem_Pedido!$Q:$Q,DRE!AI$4,Aut_BlueMe_Sem_Pedido!$H:$H,DRE!$A257)+SUMIFS(Aut_Ajustes_Manuais!$G:$G,Aut_Ajustes_Manuais!$I:$I,DRE!AI$4,Aut_Ajustes_Manuais!$F:$F,"Manutenção de Equipamentos")</f>
        <v/>
      </c>
      <c r="AL257" s="241" t="n">
        <v>-5501</v>
      </c>
      <c r="AM257" s="27" t="n">
        <v>0</v>
      </c>
      <c r="AN257" s="28">
        <f>SUMIFS(Aut_BlueMe_Sem_Pedido!$J:$J,Aut_BlueMe_Sem_Pedido!$Q:$Q,DRE!AL$4,Aut_BlueMe_Sem_Pedido!$H:$H,DRE!$A257)+SUMIFS(Aut_Ajustes_Manuais!$G:$G,Aut_Ajustes_Manuais!$I:$I,DRE!AL$4,Aut_Ajustes_Manuais!$F:$F,"Manutenção de Equipamentos")</f>
        <v/>
      </c>
      <c r="AO257" s="241" t="n">
        <v>-790</v>
      </c>
      <c r="AP257" s="27" t="n">
        <v>0</v>
      </c>
      <c r="AQ257" s="28">
        <f>SUMIFS(Aut_BlueMe_Sem_Pedido!$J:$J,Aut_BlueMe_Sem_Pedido!$Q:$Q,DRE!AO$4,Aut_BlueMe_Sem_Pedido!$H:$H,DRE!$A257)+SUMIFS(Aut_Ajustes_Manuais!$G:$G,Aut_Ajustes_Manuais!$I:$I,DRE!AO$4,Aut_Ajustes_Manuais!$F:$F,"Manutenção de Equipamentos")</f>
        <v/>
      </c>
      <c r="AR257" s="241">
        <f>SUMIFS($H257:$AO257,$H$5:$AO$5,"&lt;"&amp;MONTH(TODAY()),$H$6:$AO$6,"REAL 25")</f>
        <v/>
      </c>
      <c r="AS257" s="27">
        <f>SUMIFS($I257:$AP257,$I$5:$AP$5,"&lt;"&amp;MONTH(TODAY()),$I$6:$AP$6,"ORÇADO ")</f>
        <v/>
      </c>
      <c r="AT257" s="28">
        <f>SUMIFS($J257:$AQ257,$J$5:$AQ$5,"&lt;"&amp;MONTH(TODAY()),$J$6:$AQ$6,"REAL 26")</f>
        <v/>
      </c>
      <c r="AU257" s="241">
        <f>SUM(H257,K257,N257,Q257,T257,W257,Z257,AC257,AF257,AI257,AL257,AO257)</f>
        <v/>
      </c>
      <c r="AV257" s="27">
        <f>SUM(I257,L257,O257,R257,U257,X257,AA257,AD257,AG257,AJ257,AM257,AP257)</f>
        <v/>
      </c>
      <c r="AW257" s="28">
        <f>SUM(J257,M257,P257,S257,V257,Y257,AB257,AE257,AH257,AK257,AN257,AQ257)</f>
        <v/>
      </c>
      <c r="AX257" s="241">
        <f>SUM(H257,K257,N257)</f>
        <v/>
      </c>
      <c r="AY257" s="27">
        <f>SUM(I257,L257,O257)</f>
        <v/>
      </c>
      <c r="AZ257" s="28">
        <f>SUM(J257,M257,P257)</f>
        <v/>
      </c>
      <c r="BA257" s="241">
        <f>SUM(Q257,T257,W257)</f>
        <v/>
      </c>
      <c r="BB257" s="27">
        <f>SUM(R257,U257,X257)</f>
        <v/>
      </c>
      <c r="BC257" s="28">
        <f>SUM(S257,V257,Y257)</f>
        <v/>
      </c>
      <c r="BD257" s="241">
        <f>SUM(Z257,AC257,AF257)</f>
        <v/>
      </c>
      <c r="BE257" s="27">
        <f>SUM(AA257,AD257,AG257)</f>
        <v/>
      </c>
      <c r="BF257" s="28">
        <f>SUM(AB257,AE257,AH257)</f>
        <v/>
      </c>
      <c r="BG257" s="241">
        <f>SUM(AI257,AL257,AO257)</f>
        <v/>
      </c>
      <c r="BH257" s="27">
        <f>SUM(AJ257,AM257,AP257)</f>
        <v/>
      </c>
      <c r="BI257" s="28">
        <f>SUM(AK257,AN257,AQ257)</f>
        <v/>
      </c>
      <c r="BK257" s="442">
        <f>SUM(I257,L257,O257,R257,U257,X257,AA257,AD257,AG257,AJ257,AM257,AP257)</f>
        <v/>
      </c>
      <c r="BL257" s="442">
        <f>BK257-AV257</f>
        <v/>
      </c>
      <c r="BM257" s="442">
        <f>SUM(J257,M257,P257,S257,V257)</f>
        <v/>
      </c>
      <c r="BN257" s="442">
        <f>BM257-AT257</f>
        <v/>
      </c>
      <c r="BP257" s="463">
        <f>_xlfn.FORMULATEXT(V257) &amp; "+SOMASES(Aut_Ajustes_Manuais!$G:$G;Aut_Ajustes_Manuais!$I:$I;DRE!T$4;Aut_Ajustes_Manuais!$F:$F;""" &amp; A257 &amp; """)"</f>
        <v/>
      </c>
    </row>
    <row r="258" outlineLevel="1" customFormat="1" s="463">
      <c r="A258" s="22" t="inlineStr">
        <is>
          <t>Manutenção de Mobiliário</t>
        </is>
      </c>
      <c r="B258" s="23" t="n"/>
      <c r="C258" s="24" t="inlineStr">
        <is>
          <t>Estim. Mensal</t>
        </is>
      </c>
      <c r="D258" s="121" t="n"/>
      <c r="E258" s="114" t="n"/>
      <c r="F258" s="56" t="n"/>
      <c r="G258" s="33" t="n"/>
      <c r="H258" s="241" t="n">
        <v>0</v>
      </c>
      <c r="I258" s="27" t="n">
        <v>0</v>
      </c>
      <c r="J258" s="28">
        <f>SUMIFS(Aut_BlueMe_Sem_Pedido!$J:$J,Aut_BlueMe_Sem_Pedido!$Q:$Q,DRE!H$4,Aut_BlueMe_Sem_Pedido!$H:$H,DRE!$A258)+SUMIFS(Aut_Ajustes_Manuais!$G:$G,Aut_Ajustes_Manuais!$I:$I,DRE!H$4,Aut_Ajustes_Manuais!$F:$F,"Manutenção de Mobiliário")</f>
        <v/>
      </c>
      <c r="K258" s="241" t="n">
        <v>0</v>
      </c>
      <c r="L258" s="27" t="n">
        <v>0</v>
      </c>
      <c r="M258" s="428">
        <f>SUMIFS(Aut_BlueMe_Sem_Pedido!$J:$J,Aut_BlueMe_Sem_Pedido!$Q:$Q,DRE!K$4,Aut_BlueMe_Sem_Pedido!$H:$H,DRE!$A258)+SUMIFS(Aut_Ajustes_Manuais!$G:$G,Aut_Ajustes_Manuais!$I:$I,DRE!K$4,Aut_Ajustes_Manuais!$F:$F,"Manutenção de Mobiliário")</f>
        <v/>
      </c>
      <c r="N258" s="241" t="n">
        <v>0</v>
      </c>
      <c r="O258" s="27" t="n">
        <v>0</v>
      </c>
      <c r="P258" s="27">
        <f>SUMIFS(Aut_BlueMe_Sem_Pedido!$J:$J,Aut_BlueMe_Sem_Pedido!$Q:$Q,DRE!N$4,Aut_BlueMe_Sem_Pedido!$H:$H,DRE!$A258)+SUMIFS(Aut_Ajustes_Manuais!$G:$G,Aut_Ajustes_Manuais!$I:$I,DRE!N$4,Aut_Ajustes_Manuais!$F:$F,"Manutenção de Mobiliário")</f>
        <v/>
      </c>
      <c r="Q258" s="241" t="n">
        <v>-3500</v>
      </c>
      <c r="R258" s="27" t="n">
        <v>0</v>
      </c>
      <c r="S258" s="27">
        <f>SUMIFS(Aut_BlueMe_Sem_Pedido!$J:$J,Aut_BlueMe_Sem_Pedido!$Q:$Q,DRE!Q$4,Aut_BlueMe_Sem_Pedido!$H:$H,DRE!$A258)+SUMIFS(Aut_Ajustes_Manuais!$G:$G,Aut_Ajustes_Manuais!$I:$I,DRE!Q$4,Aut_Ajustes_Manuais!$F:$F,"Manutenção de Mobiliário")</f>
        <v/>
      </c>
      <c r="T258" s="241" t="n">
        <v>0</v>
      </c>
      <c r="U258" s="27" t="n">
        <v>0</v>
      </c>
      <c r="V258" s="28">
        <f>SUMIFS(Aut_BlueMe_Sem_Pedido!$J:$J,Aut_BlueMe_Sem_Pedido!$Q:$Q,DRE!T$4,Aut_BlueMe_Sem_Pedido!$H:$H,DRE!$A258)+SUMIFS(Aut_Ajustes_Manuais!$G:$G,Aut_Ajustes_Manuais!$I:$I,DRE!T$4,Aut_Ajustes_Manuais!$F:$F,"Manutenção de Mobiliário")</f>
        <v/>
      </c>
      <c r="W258" s="241" t="n">
        <v>0</v>
      </c>
      <c r="X258" s="27" t="n">
        <v>0</v>
      </c>
      <c r="Y258" s="28">
        <f>SUMIFS(Aut_BlueMe_Sem_Pedido!$J:$J,Aut_BlueMe_Sem_Pedido!$Q:$Q,DRE!W$4,Aut_BlueMe_Sem_Pedido!$H:$H,DRE!$A258)+SUMIFS(Aut_Ajustes_Manuais!$G:$G,Aut_Ajustes_Manuais!$I:$I,DRE!W$4,Aut_Ajustes_Manuais!$F:$F,"Manutenção de Mobiliário")</f>
        <v/>
      </c>
      <c r="Z258" s="241" t="n">
        <v>0</v>
      </c>
      <c r="AA258" s="27" t="n">
        <v>0</v>
      </c>
      <c r="AB258" s="28">
        <f>SUMIFS(Aut_BlueMe_Sem_Pedido!$J:$J,Aut_BlueMe_Sem_Pedido!$Q:$Q,DRE!Z$4,Aut_BlueMe_Sem_Pedido!$H:$H,DRE!$A258)+SUMIFS(Aut_Ajustes_Manuais!$G:$G,Aut_Ajustes_Manuais!$I:$I,DRE!Z$4,Aut_Ajustes_Manuais!$F:$F,"Manutenção de Mobiliário")</f>
        <v/>
      </c>
      <c r="AC258" s="241" t="n">
        <v>0</v>
      </c>
      <c r="AD258" s="27" t="n">
        <v>0</v>
      </c>
      <c r="AE258" s="28">
        <f>SUMIFS(Aut_BlueMe_Sem_Pedido!$J:$J,Aut_BlueMe_Sem_Pedido!$Q:$Q,DRE!AC$4,Aut_BlueMe_Sem_Pedido!$H:$H,DRE!$A258)+SUMIFS(Aut_Ajustes_Manuais!$G:$G,Aut_Ajustes_Manuais!$I:$I,DRE!AC$4,Aut_Ajustes_Manuais!$F:$F,"Manutenção de Mobiliário")</f>
        <v/>
      </c>
      <c r="AF258" s="241" t="n">
        <v>0</v>
      </c>
      <c r="AG258" s="27" t="n">
        <v>0</v>
      </c>
      <c r="AH258" s="28">
        <f>SUMIFS(Aut_BlueMe_Sem_Pedido!$J:$J,Aut_BlueMe_Sem_Pedido!$Q:$Q,DRE!AF$4,Aut_BlueMe_Sem_Pedido!$H:$H,DRE!$A258)+SUMIFS(Aut_Ajustes_Manuais!$G:$G,Aut_Ajustes_Manuais!$I:$I,DRE!AF$4,Aut_Ajustes_Manuais!$F:$F,"Manutenção de Mobiliário")</f>
        <v/>
      </c>
      <c r="AI258" s="241" t="n">
        <v>0</v>
      </c>
      <c r="AJ258" s="27" t="n">
        <v>0</v>
      </c>
      <c r="AK258" s="28">
        <f>SUMIFS(Aut_BlueMe_Sem_Pedido!$J:$J,Aut_BlueMe_Sem_Pedido!$Q:$Q,DRE!AI$4,Aut_BlueMe_Sem_Pedido!$H:$H,DRE!$A258)+SUMIFS(Aut_Ajustes_Manuais!$G:$G,Aut_Ajustes_Manuais!$I:$I,DRE!AI$4,Aut_Ajustes_Manuais!$F:$F,"Manutenção de Mobiliário")</f>
        <v/>
      </c>
      <c r="AL258" s="241" t="n">
        <v>0</v>
      </c>
      <c r="AM258" s="27" t="n">
        <v>0</v>
      </c>
      <c r="AN258" s="28">
        <f>SUMIFS(Aut_BlueMe_Sem_Pedido!$J:$J,Aut_BlueMe_Sem_Pedido!$Q:$Q,DRE!AL$4,Aut_BlueMe_Sem_Pedido!$H:$H,DRE!$A258)+SUMIFS(Aut_Ajustes_Manuais!$G:$G,Aut_Ajustes_Manuais!$I:$I,DRE!AL$4,Aut_Ajustes_Manuais!$F:$F,"Manutenção de Mobiliário")</f>
        <v/>
      </c>
      <c r="AO258" s="241" t="n">
        <v>0</v>
      </c>
      <c r="AP258" s="27" t="n">
        <v>0</v>
      </c>
      <c r="AQ258" s="28">
        <f>SUMIFS(Aut_BlueMe_Sem_Pedido!$J:$J,Aut_BlueMe_Sem_Pedido!$Q:$Q,DRE!AO$4,Aut_BlueMe_Sem_Pedido!$H:$H,DRE!$A258)+SUMIFS(Aut_Ajustes_Manuais!$G:$G,Aut_Ajustes_Manuais!$I:$I,DRE!AO$4,Aut_Ajustes_Manuais!$F:$F,"Manutenção de Mobiliário")</f>
        <v/>
      </c>
      <c r="AR258" s="241">
        <f>SUMIFS($H258:$AO258,$H$5:$AO$5,"&lt;"&amp;MONTH(TODAY()),$H$6:$AO$6,"REAL 25")</f>
        <v/>
      </c>
      <c r="AS258" s="27">
        <f>SUMIFS($I258:$AP258,$I$5:$AP$5,"&lt;"&amp;MONTH(TODAY()),$I$6:$AP$6,"ORÇADO ")</f>
        <v/>
      </c>
      <c r="AT258" s="28">
        <f>SUMIFS($J258:$AQ258,$J$5:$AQ$5,"&lt;"&amp;MONTH(TODAY()),$J$6:$AQ$6,"REAL 26")</f>
        <v/>
      </c>
      <c r="AU258" s="241">
        <f>SUM(H258,K258,N258,Q258,T258,W258,Z258,AC258,AF258,AI258,AL258,AO258)</f>
        <v/>
      </c>
      <c r="AV258" s="27">
        <f>SUM(I258,L258,O258,R258,U258,X258,AA258,AD258,AG258,AJ258,AM258,AP258)</f>
        <v/>
      </c>
      <c r="AW258" s="28">
        <f>SUM(J258,M258,P258,S258,V258,Y258,AB258,AE258,AH258,AK258,AN258,AQ258)</f>
        <v/>
      </c>
      <c r="AX258" s="241">
        <f>SUM(H258,K258,N258)</f>
        <v/>
      </c>
      <c r="AY258" s="27">
        <f>SUM(I258,L258,O258)</f>
        <v/>
      </c>
      <c r="AZ258" s="28">
        <f>SUM(J258,M258,P258)</f>
        <v/>
      </c>
      <c r="BA258" s="241">
        <f>SUM(Q258,T258,W258)</f>
        <v/>
      </c>
      <c r="BB258" s="27">
        <f>SUM(R258,U258,X258)</f>
        <v/>
      </c>
      <c r="BC258" s="28">
        <f>SUM(S258,V258,Y258)</f>
        <v/>
      </c>
      <c r="BD258" s="241">
        <f>SUM(Z258,AC258,AF258)</f>
        <v/>
      </c>
      <c r="BE258" s="27">
        <f>SUM(AA258,AD258,AG258)</f>
        <v/>
      </c>
      <c r="BF258" s="28">
        <f>SUM(AB258,AE258,AH258)</f>
        <v/>
      </c>
      <c r="BG258" s="241">
        <f>SUM(AI258,AL258,AO258)</f>
        <v/>
      </c>
      <c r="BH258" s="27">
        <f>SUM(AJ258,AM258,AP258)</f>
        <v/>
      </c>
      <c r="BI258" s="28">
        <f>SUM(AK258,AN258,AQ258)</f>
        <v/>
      </c>
      <c r="BK258" s="442">
        <f>SUM(I258,L258,O258,R258,U258,X258,AA258,AD258,AG258,AJ258,AM258,AP258)</f>
        <v/>
      </c>
      <c r="BL258" s="442">
        <f>BK258-AV258</f>
        <v/>
      </c>
      <c r="BM258" s="442">
        <f>SUM(J258,M258,P258,S258,V258)</f>
        <v/>
      </c>
      <c r="BN258" s="442">
        <f>BM258-AT258</f>
        <v/>
      </c>
      <c r="BP258" s="463">
        <f>_xlfn.FORMULATEXT(V258) &amp; "+SOMASES(Aut_Ajustes_Manuais!$G:$G;Aut_Ajustes_Manuais!$I:$I;DRE!T$4;Aut_Ajustes_Manuais!$F:$F;""" &amp; A258 &amp; """)"</f>
        <v/>
      </c>
    </row>
    <row r="259" outlineLevel="1" customFormat="1" s="463">
      <c r="A259" s="22" t="inlineStr">
        <is>
          <t>Material de Manutenção</t>
        </is>
      </c>
      <c r="B259" s="23" t="n"/>
      <c r="C259" s="24" t="inlineStr">
        <is>
          <t>Estim. Mensal</t>
        </is>
      </c>
      <c r="D259" s="121" t="n"/>
      <c r="E259" s="114" t="n">
        <v>-0.0015</v>
      </c>
      <c r="F259" s="56" t="n"/>
      <c r="G259" s="33" t="n"/>
      <c r="H259" s="241" t="n">
        <v>0</v>
      </c>
      <c r="I259" s="27" t="n">
        <v>-1790.238730393875</v>
      </c>
      <c r="J259" s="28">
        <f>SUMIFS(Aut_BlueMe_Sem_Pedido!$J:$J,Aut_BlueMe_Sem_Pedido!$Q:$Q,DRE!H$4,Aut_BlueMe_Sem_Pedido!$H:$H,DRE!$A259)+SUMIFS(Aut_Ajustes_Manuais!$G:$G,Aut_Ajustes_Manuais!$I:$I,DRE!H$4,Aut_Ajustes_Manuais!$F:$F,"Material de Manutenção")</f>
        <v/>
      </c>
      <c r="K259" s="241" t="n">
        <v>-7375.72</v>
      </c>
      <c r="L259" s="27" t="n">
        <v>-1822.98918198</v>
      </c>
      <c r="M259" s="428">
        <f>SUMIFS(Aut_BlueMe_Sem_Pedido!$J:$J,Aut_BlueMe_Sem_Pedido!$Q:$Q,DRE!K$4,Aut_BlueMe_Sem_Pedido!$H:$H,DRE!$A259)+SUMIFS(Aut_Ajustes_Manuais!$G:$G,Aut_Ajustes_Manuais!$I:$I,DRE!K$4,Aut_Ajustes_Manuais!$F:$F,"Material de Manutenção")</f>
        <v/>
      </c>
      <c r="N259" s="241" t="n">
        <v>-411.59</v>
      </c>
      <c r="O259" s="27" t="n">
        <v>-2080.30154799</v>
      </c>
      <c r="P259" s="27">
        <f>SUMIFS(Aut_BlueMe_Sem_Pedido!$J:$J,Aut_BlueMe_Sem_Pedido!$Q:$Q,DRE!N$4,Aut_BlueMe_Sem_Pedido!$H:$H,DRE!$A259)+SUMIFS(Aut_Ajustes_Manuais!$G:$G,Aut_Ajustes_Manuais!$I:$I,DRE!N$4,Aut_Ajustes_Manuais!$F:$F,"Material de Manutenção")</f>
        <v/>
      </c>
      <c r="Q259" s="241" t="n">
        <v>-775.4</v>
      </c>
      <c r="R259" s="27" t="n">
        <v>-1962.55868898</v>
      </c>
      <c r="S259" s="27">
        <f>SUMIFS(Aut_BlueMe_Sem_Pedido!$J:$J,Aut_BlueMe_Sem_Pedido!$Q:$Q,DRE!Q$4,Aut_BlueMe_Sem_Pedido!$H:$H,DRE!$A259)+SUMIFS(Aut_Ajustes_Manuais!$G:$G,Aut_Ajustes_Manuais!$I:$I,DRE!Q$4,Aut_Ajustes_Manuais!$F:$F,"Material de Manutenção")</f>
        <v/>
      </c>
      <c r="T259" s="241" t="n">
        <v>-1135.61</v>
      </c>
      <c r="U259" s="27" t="n">
        <v>-2242.55608806</v>
      </c>
      <c r="V259" s="428">
        <f>SUMIFS(Aut_BlueMe_Sem_Pedido!$J:$J,Aut_BlueMe_Sem_Pedido!$Q:$Q,DRE!T$4,Aut_BlueMe_Sem_Pedido!$H:$H,DRE!$A259)+SUMIFS(Aut_Ajustes_Manuais!$G:$G,Aut_Ajustes_Manuais!$I:$I,DRE!T$4,Aut_Ajustes_Manuais!$F:$F,"Material de Manutenção")</f>
        <v/>
      </c>
      <c r="W259" s="241" t="n">
        <v>-3852.93</v>
      </c>
      <c r="X259" s="27" t="n">
        <v>-1996.453605945</v>
      </c>
      <c r="Y259" s="28">
        <f>SUMIFS(Aut_BlueMe_Sem_Pedido!$J:$J,Aut_BlueMe_Sem_Pedido!$Q:$Q,DRE!W$4,Aut_BlueMe_Sem_Pedido!$H:$H,DRE!$A259)+SUMIFS(Aut_Ajustes_Manuais!$G:$G,Aut_Ajustes_Manuais!$I:$I,DRE!W$4,Aut_Ajustes_Manuais!$F:$F,"Material de Manutenção")</f>
        <v/>
      </c>
      <c r="Z259" s="241" t="n">
        <v>-4005.02</v>
      </c>
      <c r="AA259" s="27" t="n">
        <v>-2638.074429315001</v>
      </c>
      <c r="AB259" s="28">
        <f>SUMIFS(Aut_BlueMe_Sem_Pedido!$J:$J,Aut_BlueMe_Sem_Pedido!$Q:$Q,DRE!Z$4,Aut_BlueMe_Sem_Pedido!$H:$H,DRE!$A259)+SUMIFS(Aut_Ajustes_Manuais!$G:$G,Aut_Ajustes_Manuais!$I:$I,DRE!Z$4,Aut_Ajustes_Manuais!$F:$F,"Material de Manutenção")</f>
        <v/>
      </c>
      <c r="AC259" s="241" t="n">
        <v>-2204.13</v>
      </c>
      <c r="AD259" s="27" t="n">
        <v>-2295.70598388</v>
      </c>
      <c r="AE259" s="28">
        <f>SUMIFS(Aut_BlueMe_Sem_Pedido!$J:$J,Aut_BlueMe_Sem_Pedido!$Q:$Q,DRE!AC$4,Aut_BlueMe_Sem_Pedido!$H:$H,DRE!$A259)+SUMIFS(Aut_Ajustes_Manuais!$G:$G,Aut_Ajustes_Manuais!$I:$I,DRE!AC$4,Aut_Ajustes_Manuais!$F:$F,"Material de Manutenção")</f>
        <v/>
      </c>
      <c r="AF259" s="241" t="n">
        <v>-3048.9</v>
      </c>
      <c r="AG259" s="27" t="n">
        <v>-2116.853134005</v>
      </c>
      <c r="AH259" s="28">
        <f>SUMIFS(Aut_BlueMe_Sem_Pedido!$J:$J,Aut_BlueMe_Sem_Pedido!$Q:$Q,DRE!AF$4,Aut_BlueMe_Sem_Pedido!$H:$H,DRE!$A259)+SUMIFS(Aut_Ajustes_Manuais!$G:$G,Aut_Ajustes_Manuais!$I:$I,DRE!AF$4,Aut_Ajustes_Manuais!$F:$F,"Material de Manutenção")</f>
        <v/>
      </c>
      <c r="AI259" s="241" t="n">
        <v>-3319.7</v>
      </c>
      <c r="AJ259" s="27" t="n">
        <v>-2214.485654085</v>
      </c>
      <c r="AK259" s="28">
        <f>SUMIFS(Aut_BlueMe_Sem_Pedido!$J:$J,Aut_BlueMe_Sem_Pedido!$Q:$Q,DRE!AI$4,Aut_BlueMe_Sem_Pedido!$H:$H,DRE!$A259)+SUMIFS(Aut_Ajustes_Manuais!$G:$G,Aut_Ajustes_Manuais!$I:$I,DRE!AI$4,Aut_Ajustes_Manuais!$F:$F,"Material de Manutenção")</f>
        <v/>
      </c>
      <c r="AL259" s="241" t="n">
        <v>-322.37</v>
      </c>
      <c r="AM259" s="27" t="n">
        <v>-2212.96794249</v>
      </c>
      <c r="AN259" s="28">
        <f>SUMIFS(Aut_BlueMe_Sem_Pedido!$J:$J,Aut_BlueMe_Sem_Pedido!$Q:$Q,DRE!AL$4,Aut_BlueMe_Sem_Pedido!$H:$H,DRE!$A259)+SUMIFS(Aut_Ajustes_Manuais!$G:$G,Aut_Ajustes_Manuais!$I:$I,DRE!AL$4,Aut_Ajustes_Manuais!$F:$F,"Material de Manutenção")</f>
        <v/>
      </c>
      <c r="AO259" s="241" t="n">
        <v>-1424.46</v>
      </c>
      <c r="AP259" s="27" t="n">
        <v>-2385.09590589</v>
      </c>
      <c r="AQ259" s="28">
        <f>SUMIFS(Aut_BlueMe_Sem_Pedido!$J:$J,Aut_BlueMe_Sem_Pedido!$Q:$Q,DRE!AO$4,Aut_BlueMe_Sem_Pedido!$H:$H,DRE!$A259)+SUMIFS(Aut_Ajustes_Manuais!$G:$G,Aut_Ajustes_Manuais!$I:$I,DRE!AO$4,Aut_Ajustes_Manuais!$F:$F,"Material de Manutenção")</f>
        <v/>
      </c>
      <c r="AR259" s="241">
        <f>SUMIFS($H259:$AO259,$H$5:$AO$5,"&lt;"&amp;MONTH(TODAY()),$H$6:$AO$6,"REAL 25")</f>
        <v/>
      </c>
      <c r="AS259" s="27">
        <f>SUMIFS($I259:$AP259,$I$5:$AP$5,"&lt;"&amp;MONTH(TODAY()),$I$6:$AP$6,"ORÇADO ")</f>
        <v/>
      </c>
      <c r="AT259" s="28">
        <f>SUMIFS($J259:$AQ259,$J$5:$AQ$5,"&lt;"&amp;MONTH(TODAY()),$J$6:$AQ$6,"REAL 26")</f>
        <v/>
      </c>
      <c r="AU259" s="241">
        <f>SUM(H259,K259,N259,Q259,T259,W259,Z259,AC259,AF259,AI259,AL259,AO259)</f>
        <v/>
      </c>
      <c r="AV259" s="27">
        <f>SUM(I259,L259,O259,R259,U259,X259,AA259,AD259,AG259,AJ259,AM259,AP259)</f>
        <v/>
      </c>
      <c r="AW259" s="28">
        <f>SUM(J259,M259,P259,S259,V259,Y259,AB259,AE259,AH259,AK259,AN259,AQ259)</f>
        <v/>
      </c>
      <c r="AX259" s="241">
        <f>SUM(H259,K259,N259)</f>
        <v/>
      </c>
      <c r="AY259" s="27">
        <f>SUM(I259,L259,O259)</f>
        <v/>
      </c>
      <c r="AZ259" s="28">
        <f>SUM(J259,M259,P259)</f>
        <v/>
      </c>
      <c r="BA259" s="241">
        <f>SUM(Q259,T259,W259)</f>
        <v/>
      </c>
      <c r="BB259" s="27">
        <f>SUM(R259,U259,X259)</f>
        <v/>
      </c>
      <c r="BC259" s="28">
        <f>SUM(S259,V259,Y259)</f>
        <v/>
      </c>
      <c r="BD259" s="241">
        <f>SUM(Z259,AC259,AF259)</f>
        <v/>
      </c>
      <c r="BE259" s="27">
        <f>SUM(AA259,AD259,AG259)</f>
        <v/>
      </c>
      <c r="BF259" s="28">
        <f>SUM(AB259,AE259,AH259)</f>
        <v/>
      </c>
      <c r="BG259" s="241">
        <f>SUM(AI259,AL259,AO259)</f>
        <v/>
      </c>
      <c r="BH259" s="27">
        <f>SUM(AJ259,AM259,AP259)</f>
        <v/>
      </c>
      <c r="BI259" s="28">
        <f>SUM(AK259,AN259,AQ259)</f>
        <v/>
      </c>
      <c r="BK259" s="442">
        <f>SUM(I259,L259,O259,R259,U259,X259,AA259,AD259,AG259,AJ259,AM259,AP259)</f>
        <v/>
      </c>
      <c r="BL259" s="442">
        <f>BK259-AV259</f>
        <v/>
      </c>
      <c r="BM259" s="442">
        <f>SUM(J259,M259,P259,S259,V259)</f>
        <v/>
      </c>
      <c r="BN259" s="442">
        <f>BM259-AT259</f>
        <v/>
      </c>
      <c r="BP259" s="463">
        <f>_xlfn.FORMULATEXT(V259) &amp; "+SOMASES(Aut_Ajustes_Manuais!$G:$G;Aut_Ajustes_Manuais!$I:$I;DRE!T$4;Aut_Ajustes_Manuais!$F:$F;""" &amp; A259 &amp; """)"</f>
        <v/>
      </c>
    </row>
    <row r="260" outlineLevel="1" customFormat="1" s="463">
      <c r="A260" s="22" t="inlineStr">
        <is>
          <t>Decoração/Paisagismo e Jardinagem</t>
        </is>
      </c>
      <c r="B260" s="23" t="n"/>
      <c r="C260" s="24" t="inlineStr">
        <is>
          <t>Estim. Mensal</t>
        </is>
      </c>
      <c r="D260" s="121" t="n"/>
      <c r="E260" s="114" t="n">
        <v>-0.0027</v>
      </c>
      <c r="F260" s="56" t="n"/>
      <c r="G260" s="33" t="n"/>
      <c r="H260" s="241" t="n">
        <v>-1450</v>
      </c>
      <c r="I260" s="27" t="n">
        <v>-3222.429714708974</v>
      </c>
      <c r="J260" s="28">
        <f>SUMIFS(Aut_BlueMe_Sem_Pedido!$J:$J,Aut_BlueMe_Sem_Pedido!$Q:$Q,DRE!H$4,Aut_BlueMe_Sem_Pedido!$H:$H,DRE!$A260)+SUMIFS(Aut_Ajustes_Manuais!$G:$G,Aut_Ajustes_Manuais!$I:$I,DRE!H$4,Aut_Ajustes_Manuais!$F:$F,"Decoração/Paisagismo e Jardinagem")</f>
        <v/>
      </c>
      <c r="K260" s="241" t="n">
        <v>-1450</v>
      </c>
      <c r="L260" s="27" t="n">
        <v>-3281.380527564</v>
      </c>
      <c r="M260" s="428">
        <f>SUMIFS(Aut_BlueMe_Sem_Pedido!$J:$J,Aut_BlueMe_Sem_Pedido!$Q:$Q,DRE!K$4,Aut_BlueMe_Sem_Pedido!$H:$H,DRE!$A260)+SUMIFS(Aut_Ajustes_Manuais!$G:$G,Aut_Ajustes_Manuais!$I:$I,DRE!K$4,Aut_Ajustes_Manuais!$F:$F,"Decoração/Paisagismo e Jardinagem")</f>
        <v/>
      </c>
      <c r="N260" s="241" t="n">
        <v>-4400</v>
      </c>
      <c r="O260" s="27" t="n">
        <v>-3744.542786382</v>
      </c>
      <c r="P260" s="27">
        <f>SUMIFS(Aut_BlueMe_Sem_Pedido!$J:$J,Aut_BlueMe_Sem_Pedido!$Q:$Q,DRE!N$4,Aut_BlueMe_Sem_Pedido!$H:$H,DRE!$A260)+SUMIFS(Aut_Ajustes_Manuais!$G:$G,Aut_Ajustes_Manuais!$I:$I,DRE!N$4,Aut_Ajustes_Manuais!$F:$F,"Decoração/Paisagismo e Jardinagem")</f>
        <v/>
      </c>
      <c r="Q260" s="241" t="n">
        <v>-2450</v>
      </c>
      <c r="R260" s="27" t="n">
        <v>-3532.605640164001</v>
      </c>
      <c r="S260" s="27">
        <f>SUMIFS(Aut_BlueMe_Sem_Pedido!$J:$J,Aut_BlueMe_Sem_Pedido!$Q:$Q,DRE!Q$4,Aut_BlueMe_Sem_Pedido!$H:$H,DRE!$A260)+SUMIFS(Aut_Ajustes_Manuais!$G:$G,Aut_Ajustes_Manuais!$I:$I,DRE!Q$4,Aut_Ajustes_Manuais!$F:$F,"Decoração/Paisagismo e Jardinagem")</f>
        <v/>
      </c>
      <c r="T260" s="241" t="n">
        <v>-2450</v>
      </c>
      <c r="U260" s="27" t="n">
        <v>-4036.600958508</v>
      </c>
      <c r="V260" s="28">
        <f>SUMIFS(Aut_BlueMe_Sem_Pedido!$J:$J,Aut_BlueMe_Sem_Pedido!$Q:$Q,DRE!T$4,Aut_BlueMe_Sem_Pedido!$H:$H,DRE!$A260)+SUMIFS(Aut_Ajustes_Manuais!$G:$G,Aut_Ajustes_Manuais!$I:$I,DRE!T$4,Aut_Ajustes_Manuais!$F:$F,"Decoração/Paisagismo e Jardinagem")</f>
        <v/>
      </c>
      <c r="W260" s="241" t="n">
        <v>-2450</v>
      </c>
      <c r="X260" s="27" t="n">
        <v>-3593.616490701001</v>
      </c>
      <c r="Y260" s="28">
        <f>SUMIFS(Aut_BlueMe_Sem_Pedido!$J:$J,Aut_BlueMe_Sem_Pedido!$Q:$Q,DRE!W$4,Aut_BlueMe_Sem_Pedido!$H:$H,DRE!$A260)+SUMIFS(Aut_Ajustes_Manuais!$G:$G,Aut_Ajustes_Manuais!$I:$I,DRE!W$4,Aut_Ajustes_Manuais!$F:$F,"Decoração/Paisagismo e Jardinagem")</f>
        <v/>
      </c>
      <c r="Z260" s="241" t="n">
        <v>-2450</v>
      </c>
      <c r="AA260" s="27" t="n">
        <v>-4748.533972767001</v>
      </c>
      <c r="AB260" s="28">
        <f>SUMIFS(Aut_BlueMe_Sem_Pedido!$J:$J,Aut_BlueMe_Sem_Pedido!$Q:$Q,DRE!Z$4,Aut_BlueMe_Sem_Pedido!$H:$H,DRE!$A260)+SUMIFS(Aut_Ajustes_Manuais!$G:$G,Aut_Ajustes_Manuais!$I:$I,DRE!Z$4,Aut_Ajustes_Manuais!$F:$F,"Decoração/Paisagismo e Jardinagem")</f>
        <v/>
      </c>
      <c r="AC260" s="241" t="n">
        <v>-2450</v>
      </c>
      <c r="AD260" s="27" t="n">
        <v>-4132.270770984001</v>
      </c>
      <c r="AE260" s="28">
        <f>SUMIFS(Aut_BlueMe_Sem_Pedido!$J:$J,Aut_BlueMe_Sem_Pedido!$Q:$Q,DRE!AC$4,Aut_BlueMe_Sem_Pedido!$H:$H,DRE!$A260)+SUMIFS(Aut_Ajustes_Manuais!$G:$G,Aut_Ajustes_Manuais!$I:$I,DRE!AC$4,Aut_Ajustes_Manuais!$F:$F,"Decoração/Paisagismo e Jardinagem")</f>
        <v/>
      </c>
      <c r="AF260" s="241" t="n">
        <v>-2450</v>
      </c>
      <c r="AG260" s="27" t="n">
        <v>-3810.335641209001</v>
      </c>
      <c r="AH260" s="28">
        <f>SUMIFS(Aut_BlueMe_Sem_Pedido!$J:$J,Aut_BlueMe_Sem_Pedido!$Q:$Q,DRE!AF$4,Aut_BlueMe_Sem_Pedido!$H:$H,DRE!$A260)+SUMIFS(Aut_Ajustes_Manuais!$G:$G,Aut_Ajustes_Manuais!$I:$I,DRE!AF$4,Aut_Ajustes_Manuais!$F:$F,"Decoração/Paisagismo e Jardinagem")</f>
        <v/>
      </c>
      <c r="AI260" s="241" t="n">
        <v>-2450</v>
      </c>
      <c r="AJ260" s="27" t="n">
        <v>-3986.074177353</v>
      </c>
      <c r="AK260" s="28">
        <f>SUMIFS(Aut_BlueMe_Sem_Pedido!$J:$J,Aut_BlueMe_Sem_Pedido!$Q:$Q,DRE!AI$4,Aut_BlueMe_Sem_Pedido!$H:$H,DRE!$A260)+SUMIFS(Aut_Ajustes_Manuais!$G:$G,Aut_Ajustes_Manuais!$I:$I,DRE!AI$4,Aut_Ajustes_Manuais!$F:$F,"Decoração/Paisagismo e Jardinagem")</f>
        <v/>
      </c>
      <c r="AL260" s="241" t="n">
        <v>-3450</v>
      </c>
      <c r="AM260" s="27" t="n">
        <v>-3983.342296482</v>
      </c>
      <c r="AN260" s="28">
        <f>SUMIFS(Aut_BlueMe_Sem_Pedido!$J:$J,Aut_BlueMe_Sem_Pedido!$Q:$Q,DRE!AL$4,Aut_BlueMe_Sem_Pedido!$H:$H,DRE!$A260)+SUMIFS(Aut_Ajustes_Manuais!$G:$G,Aut_Ajustes_Manuais!$I:$I,DRE!AL$4,Aut_Ajustes_Manuais!$F:$F,"Decoração/Paisagismo e Jardinagem")</f>
        <v/>
      </c>
      <c r="AO260" s="241" t="n">
        <v>-2450</v>
      </c>
      <c r="AP260" s="27" t="n">
        <v>-4293.172630602</v>
      </c>
      <c r="AQ260" s="28">
        <f>SUMIFS(Aut_BlueMe_Sem_Pedido!$J:$J,Aut_BlueMe_Sem_Pedido!$Q:$Q,DRE!AO$4,Aut_BlueMe_Sem_Pedido!$H:$H,DRE!$A260)+SUMIFS(Aut_Ajustes_Manuais!$G:$G,Aut_Ajustes_Manuais!$I:$I,DRE!AO$4,Aut_Ajustes_Manuais!$F:$F,"Decoração/Paisagismo e Jardinagem")</f>
        <v/>
      </c>
      <c r="AR260" s="241">
        <f>SUMIFS($H260:$AO260,$H$5:$AO$5,"&lt;"&amp;MONTH(TODAY()),$H$6:$AO$6,"REAL 25")</f>
        <v/>
      </c>
      <c r="AS260" s="27">
        <f>SUMIFS($I260:$AP260,$I$5:$AP$5,"&lt;"&amp;MONTH(TODAY()),$I$6:$AP$6,"ORÇADO ")</f>
        <v/>
      </c>
      <c r="AT260" s="28">
        <f>SUMIFS($J260:$AQ260,$J$5:$AQ$5,"&lt;"&amp;MONTH(TODAY()),$J$6:$AQ$6,"REAL 26")</f>
        <v/>
      </c>
      <c r="AU260" s="241">
        <f>SUM(H260,K260,N260,Q260,T260,W260,Z260,AC260,AF260,AI260,AL260,AO260)</f>
        <v/>
      </c>
      <c r="AV260" s="27">
        <f>SUM(I260,L260,O260,R260,U260,X260,AA260,AD260,AG260,AJ260,AM260,AP260)</f>
        <v/>
      </c>
      <c r="AW260" s="28">
        <f>SUM(J260,M260,P260,S260,V260,Y260,AB260,AE260,AH260,AK260,AN260,AQ260)</f>
        <v/>
      </c>
      <c r="AX260" s="241">
        <f>SUM(H260,K260,N260)</f>
        <v/>
      </c>
      <c r="AY260" s="27">
        <f>SUM(I260,L260,O260)</f>
        <v/>
      </c>
      <c r="AZ260" s="28">
        <f>SUM(J260,M260,P260)</f>
        <v/>
      </c>
      <c r="BA260" s="241">
        <f>SUM(Q260,T260,W260)</f>
        <v/>
      </c>
      <c r="BB260" s="27">
        <f>SUM(R260,U260,X260)</f>
        <v/>
      </c>
      <c r="BC260" s="28">
        <f>SUM(S260,V260,Y260)</f>
        <v/>
      </c>
      <c r="BD260" s="241">
        <f>SUM(Z260,AC260,AF260)</f>
        <v/>
      </c>
      <c r="BE260" s="27">
        <f>SUM(AA260,AD260,AG260)</f>
        <v/>
      </c>
      <c r="BF260" s="28">
        <f>SUM(AB260,AE260,AH260)</f>
        <v/>
      </c>
      <c r="BG260" s="241">
        <f>SUM(AI260,AL260,AO260)</f>
        <v/>
      </c>
      <c r="BH260" s="27">
        <f>SUM(AJ260,AM260,AP260)</f>
        <v/>
      </c>
      <c r="BI260" s="28">
        <f>SUM(AK260,AN260,AQ260)</f>
        <v/>
      </c>
      <c r="BK260" s="442">
        <f>SUM(I260,L260,O260,R260,U260,X260,AA260,AD260,AG260,AJ260,AM260,AP260)</f>
        <v/>
      </c>
      <c r="BL260" s="442">
        <f>BK260-AV260</f>
        <v/>
      </c>
      <c r="BM260" s="442">
        <f>SUM(J260,M260,P260,S260,V260)</f>
        <v/>
      </c>
      <c r="BN260" s="442">
        <f>BM260-AT260</f>
        <v/>
      </c>
      <c r="BP260" s="463">
        <f>_xlfn.FORMULATEXT(V260) &amp; "+SOMASES(Aut_Ajustes_Manuais!$G:$G;Aut_Ajustes_Manuais!$I:$I;DRE!T$4;Aut_Ajustes_Manuais!$F:$F;""" &amp; A260 &amp; """)"</f>
        <v/>
      </c>
    </row>
    <row r="261" outlineLevel="1" customFormat="1" s="463">
      <c r="A261" s="22" t="inlineStr">
        <is>
          <t>Fretes e Carretos</t>
        </is>
      </c>
      <c r="B261" s="23" t="n"/>
      <c r="C261" s="24" t="inlineStr">
        <is>
          <t>Estim. Mensal</t>
        </is>
      </c>
      <c r="D261" s="121" t="n"/>
      <c r="E261" s="114" t="n">
        <v>-0.0002</v>
      </c>
      <c r="F261" s="56" t="n"/>
      <c r="G261" s="33" t="n"/>
      <c r="H261" s="241" t="n">
        <v>-139.57</v>
      </c>
      <c r="I261" s="27" t="n">
        <v>-238.6984973858499</v>
      </c>
      <c r="J261" s="28">
        <f>SUMIFS(Aut_BlueMe_Sem_Pedido!$J:$J,Aut_BlueMe_Sem_Pedido!$Q:$Q,DRE!H$4,Aut_BlueMe_Sem_Pedido!$H:$H,DRE!$A261)+SUMIFS(Aut_Ajustes_Manuais!$G:$G,Aut_Ajustes_Manuais!$I:$I,DRE!H$4,Aut_Ajustes_Manuais!$F:$F,"Fretes e Carretos")</f>
        <v/>
      </c>
      <c r="K261" s="241" t="n">
        <v>-132.53</v>
      </c>
      <c r="L261" s="27" t="n">
        <v>-243.065224264</v>
      </c>
      <c r="M261" s="428">
        <f>SUMIFS(Aut_BlueMe_Sem_Pedido!$J:$J,Aut_BlueMe_Sem_Pedido!$Q:$Q,DRE!K$4,Aut_BlueMe_Sem_Pedido!$H:$H,DRE!$A261)+SUMIFS(Aut_Ajustes_Manuais!$G:$G,Aut_Ajustes_Manuais!$I:$I,DRE!K$4,Aut_Ajustes_Manuais!$F:$F,"Fretes e Carretos")</f>
        <v/>
      </c>
      <c r="N261" s="241" t="n">
        <v>-185.67</v>
      </c>
      <c r="O261" s="27" t="n">
        <v>-277.373539732</v>
      </c>
      <c r="P261" s="27">
        <f>SUMIFS(Aut_BlueMe_Sem_Pedido!$J:$J,Aut_BlueMe_Sem_Pedido!$Q:$Q,DRE!N$4,Aut_BlueMe_Sem_Pedido!$H:$H,DRE!$A261)+SUMIFS(Aut_Ajustes_Manuais!$G:$G,Aut_Ajustes_Manuais!$I:$I,DRE!N$4,Aut_Ajustes_Manuais!$F:$F,"Fretes e Carretos")</f>
        <v/>
      </c>
      <c r="Q261" s="241" t="n">
        <v>-475.23</v>
      </c>
      <c r="R261" s="27" t="n">
        <v>-261.6744918640001</v>
      </c>
      <c r="S261" s="27">
        <f>SUMIFS(Aut_BlueMe_Sem_Pedido!$J:$J,Aut_BlueMe_Sem_Pedido!$Q:$Q,DRE!Q$4,Aut_BlueMe_Sem_Pedido!$H:$H,DRE!$A261)+SUMIFS(Aut_Ajustes_Manuais!$G:$G,Aut_Ajustes_Manuais!$I:$I,DRE!Q$4,Aut_Ajustes_Manuais!$F:$F,"Fretes e Carretos")</f>
        <v/>
      </c>
      <c r="T261" s="241" t="n">
        <v>-302.24</v>
      </c>
      <c r="U261" s="27" t="n">
        <v>-299.007478408</v>
      </c>
      <c r="V261" s="28">
        <f>SUMIFS(Aut_BlueMe_Sem_Pedido!$J:$J,Aut_BlueMe_Sem_Pedido!$Q:$Q,DRE!T$4,Aut_BlueMe_Sem_Pedido!$H:$H,DRE!$A261)+SUMIFS(Aut_Ajustes_Manuais!$G:$G,Aut_Ajustes_Manuais!$I:$I,DRE!T$4,Aut_Ajustes_Manuais!$F:$F,"Fretes e Carretos")</f>
        <v/>
      </c>
      <c r="W261" s="241" t="n">
        <v>-403.73</v>
      </c>
      <c r="X261" s="27" t="n">
        <v>-266.1938141260001</v>
      </c>
      <c r="Y261" s="28">
        <f>SUMIFS(Aut_BlueMe_Sem_Pedido!$J:$J,Aut_BlueMe_Sem_Pedido!$Q:$Q,DRE!W$4,Aut_BlueMe_Sem_Pedido!$H:$H,DRE!$A261)+SUMIFS(Aut_Ajustes_Manuais!$G:$G,Aut_Ajustes_Manuais!$I:$I,DRE!W$4,Aut_Ajustes_Manuais!$F:$F,"Fretes e Carretos")</f>
        <v/>
      </c>
      <c r="Z261" s="241" t="n">
        <v>-366.26</v>
      </c>
      <c r="AA261" s="27" t="n">
        <v>-351.7432572420001</v>
      </c>
      <c r="AB261" s="28">
        <f>SUMIFS(Aut_BlueMe_Sem_Pedido!$J:$J,Aut_BlueMe_Sem_Pedido!$Q:$Q,DRE!Z$4,Aut_BlueMe_Sem_Pedido!$H:$H,DRE!$A261)+SUMIFS(Aut_Ajustes_Manuais!$G:$G,Aut_Ajustes_Manuais!$I:$I,DRE!Z$4,Aut_Ajustes_Manuais!$F:$F,"Fretes e Carretos")</f>
        <v/>
      </c>
      <c r="AC261" s="241" t="n">
        <v>-296.01</v>
      </c>
      <c r="AD261" s="27" t="n">
        <v>-306.094131184</v>
      </c>
      <c r="AE261" s="28">
        <f>SUMIFS(Aut_BlueMe_Sem_Pedido!$J:$J,Aut_BlueMe_Sem_Pedido!$Q:$Q,DRE!AC$4,Aut_BlueMe_Sem_Pedido!$H:$H,DRE!$A261)+SUMIFS(Aut_Ajustes_Manuais!$G:$G,Aut_Ajustes_Manuais!$I:$I,DRE!AC$4,Aut_Ajustes_Manuais!$F:$F,"Fretes e Carretos")</f>
        <v/>
      </c>
      <c r="AF261" s="241" t="n">
        <v>-273.64</v>
      </c>
      <c r="AG261" s="27" t="n">
        <v>-282.2470845340001</v>
      </c>
      <c r="AH261" s="28">
        <f>SUMIFS(Aut_BlueMe_Sem_Pedido!$J:$J,Aut_BlueMe_Sem_Pedido!$Q:$Q,DRE!AF$4,Aut_BlueMe_Sem_Pedido!$H:$H,DRE!$A261)+SUMIFS(Aut_Ajustes_Manuais!$G:$G,Aut_Ajustes_Manuais!$I:$I,DRE!AF$4,Aut_Ajustes_Manuais!$F:$F,"Fretes e Carretos")</f>
        <v/>
      </c>
      <c r="AI261" s="241" t="n">
        <v>-338.43</v>
      </c>
      <c r="AJ261" s="27" t="n">
        <v>-295.264753878</v>
      </c>
      <c r="AK261" s="28">
        <f>SUMIFS(Aut_BlueMe_Sem_Pedido!$J:$J,Aut_BlueMe_Sem_Pedido!$Q:$Q,DRE!AI$4,Aut_BlueMe_Sem_Pedido!$H:$H,DRE!$A261)+SUMIFS(Aut_Ajustes_Manuais!$G:$G,Aut_Ajustes_Manuais!$I:$I,DRE!AI$4,Aut_Ajustes_Manuais!$F:$F,"Fretes e Carretos")</f>
        <v/>
      </c>
      <c r="AL261" s="241" t="n">
        <v>-541.26</v>
      </c>
      <c r="AM261" s="27" t="n">
        <v>-295.062392332</v>
      </c>
      <c r="AN261" s="28">
        <f>SUMIFS(Aut_BlueMe_Sem_Pedido!$J:$J,Aut_BlueMe_Sem_Pedido!$Q:$Q,DRE!AL$4,Aut_BlueMe_Sem_Pedido!$H:$H,DRE!$A261)+SUMIFS(Aut_Ajustes_Manuais!$G:$G,Aut_Ajustes_Manuais!$I:$I,DRE!AL$4,Aut_Ajustes_Manuais!$F:$F,"Fretes e Carretos")</f>
        <v/>
      </c>
      <c r="AO261" s="241" t="n">
        <v>-491.49</v>
      </c>
      <c r="AP261" s="27" t="n">
        <v>-318.012787452</v>
      </c>
      <c r="AQ261" s="28">
        <f>SUMIFS(Aut_BlueMe_Sem_Pedido!$J:$J,Aut_BlueMe_Sem_Pedido!$Q:$Q,DRE!AO$4,Aut_BlueMe_Sem_Pedido!$H:$H,DRE!$A261)+SUMIFS(Aut_Ajustes_Manuais!$G:$G,Aut_Ajustes_Manuais!$I:$I,DRE!AO$4,Aut_Ajustes_Manuais!$F:$F,"Fretes e Carretos")</f>
        <v/>
      </c>
      <c r="AR261" s="241">
        <f>SUMIFS($H261:$AO261,$H$5:$AO$5,"&lt;"&amp;MONTH(TODAY()),$H$6:$AO$6,"REAL 25")</f>
        <v/>
      </c>
      <c r="AS261" s="27">
        <f>SUMIFS($I261:$AP261,$I$5:$AP$5,"&lt;"&amp;MONTH(TODAY()),$I$6:$AP$6,"ORÇADO ")</f>
        <v/>
      </c>
      <c r="AT261" s="28">
        <f>SUMIFS($J261:$AQ261,$J$5:$AQ$5,"&lt;"&amp;MONTH(TODAY()),$J$6:$AQ$6,"REAL 26")</f>
        <v/>
      </c>
      <c r="AU261" s="241">
        <f>SUM(H261,K261,N261,Q261,T261,W261,Z261,AC261,AF261,AI261,AL261,AO261)</f>
        <v/>
      </c>
      <c r="AV261" s="27">
        <f>SUM(I261,L261,O261,R261,U261,X261,AA261,AD261,AG261,AJ261,AM261,AP261)</f>
        <v/>
      </c>
      <c r="AW261" s="28">
        <f>SUM(J261,M261,P261,S261,V261,Y261,AB261,AE261,AH261,AK261,AN261,AQ261)</f>
        <v/>
      </c>
      <c r="AX261" s="241">
        <f>SUM(H261,K261,N261)</f>
        <v/>
      </c>
      <c r="AY261" s="27">
        <f>SUM(I261,L261,O261)</f>
        <v/>
      </c>
      <c r="AZ261" s="28">
        <f>SUM(J261,M261,P261)</f>
        <v/>
      </c>
      <c r="BA261" s="241">
        <f>SUM(Q261,T261,W261)</f>
        <v/>
      </c>
      <c r="BB261" s="27">
        <f>SUM(R261,U261,X261)</f>
        <v/>
      </c>
      <c r="BC261" s="28">
        <f>SUM(S261,V261,Y261)</f>
        <v/>
      </c>
      <c r="BD261" s="241">
        <f>SUM(Z261,AC261,AF261)</f>
        <v/>
      </c>
      <c r="BE261" s="27">
        <f>SUM(AA261,AD261,AG261)</f>
        <v/>
      </c>
      <c r="BF261" s="28">
        <f>SUM(AB261,AE261,AH261)</f>
        <v/>
      </c>
      <c r="BG261" s="241">
        <f>SUM(AI261,AL261,AO261)</f>
        <v/>
      </c>
      <c r="BH261" s="27">
        <f>SUM(AJ261,AM261,AP261)</f>
        <v/>
      </c>
      <c r="BI261" s="28">
        <f>SUM(AK261,AN261,AQ261)</f>
        <v/>
      </c>
      <c r="BK261" s="442">
        <f>SUM(I261,L261,O261,R261,U261,X261,AA261,AD261,AG261,AJ261,AM261,AP261)</f>
        <v/>
      </c>
      <c r="BL261" s="442">
        <f>BK261-AV261</f>
        <v/>
      </c>
      <c r="BM261" s="442">
        <f>SUM(J261,M261,P261,S261,V261)</f>
        <v/>
      </c>
      <c r="BN261" s="442">
        <f>BM261-AT261</f>
        <v/>
      </c>
      <c r="BP261" s="463">
        <f>_xlfn.FORMULATEXT(V261) &amp; "+SOMASES(Aut_Ajustes_Manuais!$G:$G;Aut_Ajustes_Manuais!$I:$I;DRE!T$4;Aut_Ajustes_Manuais!$F:$F;""" &amp; A261 &amp; """)"</f>
        <v/>
      </c>
    </row>
    <row r="262" outlineLevel="1" customFormat="1" s="463">
      <c r="A262" s="22" t="inlineStr">
        <is>
          <t>Conduções/Taxi/Uber</t>
        </is>
      </c>
      <c r="B262" s="23" t="n"/>
      <c r="C262" s="24" t="n"/>
      <c r="D262" s="121" t="n">
        <v>-300</v>
      </c>
      <c r="E262" s="114" t="n"/>
      <c r="F262" s="56" t="n"/>
      <c r="G262" s="33" t="n"/>
      <c r="H262" s="241" t="n">
        <v>0</v>
      </c>
      <c r="I262" s="27" t="n">
        <v>-300</v>
      </c>
      <c r="J262" s="28">
        <f>SUMIFS(Aut_BlueMe_Sem_Pedido!$J:$J,Aut_BlueMe_Sem_Pedido!$Q:$Q,DRE!H$4,Aut_BlueMe_Sem_Pedido!$H:$H,DRE!$A262)+SUMIFS(Aut_Ajustes_Manuais!$G:$G,Aut_Ajustes_Manuais!$I:$I,DRE!H$4,Aut_Ajustes_Manuais!$F:$F,"Conduções/Taxi/Uber")</f>
        <v/>
      </c>
      <c r="K262" s="241" t="n">
        <v>0</v>
      </c>
      <c r="L262" s="27" t="n">
        <v>-300</v>
      </c>
      <c r="M262" s="428">
        <f>SUMIFS(Aut_BlueMe_Sem_Pedido!$J:$J,Aut_BlueMe_Sem_Pedido!$Q:$Q,DRE!K$4,Aut_BlueMe_Sem_Pedido!$H:$H,DRE!$A262)+SUMIFS(Aut_Ajustes_Manuais!$G:$G,Aut_Ajustes_Manuais!$I:$I,DRE!K$4,Aut_Ajustes_Manuais!$F:$F,"Conduções/Taxi/Uber")</f>
        <v/>
      </c>
      <c r="N262" s="241" t="n">
        <v>-72.48</v>
      </c>
      <c r="O262" s="27" t="n">
        <v>-300</v>
      </c>
      <c r="P262" s="27">
        <f>SUMIFS(Aut_BlueMe_Sem_Pedido!$J:$J,Aut_BlueMe_Sem_Pedido!$Q:$Q,DRE!N$4,Aut_BlueMe_Sem_Pedido!$H:$H,DRE!$A262)+SUMIFS(Aut_Ajustes_Manuais!$G:$G,Aut_Ajustes_Manuais!$I:$I,DRE!N$4,Aut_Ajustes_Manuais!$F:$F,"Conduções/Taxi/Uber")</f>
        <v/>
      </c>
      <c r="Q262" s="241" t="n">
        <v>0</v>
      </c>
      <c r="R262" s="27" t="n">
        <v>-300</v>
      </c>
      <c r="S262" s="27">
        <f>SUMIFS(Aut_BlueMe_Sem_Pedido!$J:$J,Aut_BlueMe_Sem_Pedido!$Q:$Q,DRE!Q$4,Aut_BlueMe_Sem_Pedido!$H:$H,DRE!$A262)+SUMIFS(Aut_Ajustes_Manuais!$G:$G,Aut_Ajustes_Manuais!$I:$I,DRE!Q$4,Aut_Ajustes_Manuais!$F:$F,"Conduções/Taxi/Uber")</f>
        <v/>
      </c>
      <c r="T262" s="241" t="n">
        <v>0</v>
      </c>
      <c r="U262" s="27" t="n">
        <v>-300</v>
      </c>
      <c r="V262" s="28">
        <f>SUMIFS(Aut_BlueMe_Sem_Pedido!$J:$J,Aut_BlueMe_Sem_Pedido!$Q:$Q,DRE!T$4,Aut_BlueMe_Sem_Pedido!$H:$H,DRE!$A262)+SUMIFS(Aut_Ajustes_Manuais!$G:$G,Aut_Ajustes_Manuais!$I:$I,DRE!T$4,Aut_Ajustes_Manuais!$F:$F,"Conduções/Taxi/Uber")</f>
        <v/>
      </c>
      <c r="W262" s="241" t="n">
        <v>0</v>
      </c>
      <c r="X262" s="27" t="n">
        <v>-300</v>
      </c>
      <c r="Y262" s="28">
        <f>SUMIFS(Aut_BlueMe_Sem_Pedido!$J:$J,Aut_BlueMe_Sem_Pedido!$Q:$Q,DRE!W$4,Aut_BlueMe_Sem_Pedido!$H:$H,DRE!$A262)+SUMIFS(Aut_Ajustes_Manuais!$G:$G,Aut_Ajustes_Manuais!$I:$I,DRE!W$4,Aut_Ajustes_Manuais!$F:$F,"Conduções/Taxi/Uber")</f>
        <v/>
      </c>
      <c r="Z262" s="241" t="n">
        <v>0</v>
      </c>
      <c r="AA262" s="27" t="n">
        <v>-300</v>
      </c>
      <c r="AB262" s="28">
        <f>SUMIFS(Aut_BlueMe_Sem_Pedido!$J:$J,Aut_BlueMe_Sem_Pedido!$Q:$Q,DRE!Z$4,Aut_BlueMe_Sem_Pedido!$H:$H,DRE!$A262)+SUMIFS(Aut_Ajustes_Manuais!$G:$G,Aut_Ajustes_Manuais!$I:$I,DRE!Z$4,Aut_Ajustes_Manuais!$F:$F,"Conduções/Taxi/Uber")</f>
        <v/>
      </c>
      <c r="AC262" s="241" t="n">
        <v>0</v>
      </c>
      <c r="AD262" s="27" t="n">
        <v>-300</v>
      </c>
      <c r="AE262" s="28">
        <f>SUMIFS(Aut_BlueMe_Sem_Pedido!$J:$J,Aut_BlueMe_Sem_Pedido!$Q:$Q,DRE!AC$4,Aut_BlueMe_Sem_Pedido!$H:$H,DRE!$A262)+SUMIFS(Aut_Ajustes_Manuais!$G:$G,Aut_Ajustes_Manuais!$I:$I,DRE!AC$4,Aut_Ajustes_Manuais!$F:$F,"Conduções/Taxi/Uber")</f>
        <v/>
      </c>
      <c r="AF262" s="241" t="n">
        <v>0</v>
      </c>
      <c r="AG262" s="27" t="n">
        <v>-300</v>
      </c>
      <c r="AH262" s="28">
        <f>SUMIFS(Aut_BlueMe_Sem_Pedido!$J:$J,Aut_BlueMe_Sem_Pedido!$Q:$Q,DRE!AF$4,Aut_BlueMe_Sem_Pedido!$H:$H,DRE!$A262)+SUMIFS(Aut_Ajustes_Manuais!$G:$G,Aut_Ajustes_Manuais!$I:$I,DRE!AF$4,Aut_Ajustes_Manuais!$F:$F,"Conduções/Taxi/Uber")</f>
        <v/>
      </c>
      <c r="AI262" s="241" t="n">
        <v>0</v>
      </c>
      <c r="AJ262" s="27" t="n">
        <v>-300</v>
      </c>
      <c r="AK262" s="28">
        <f>SUMIFS(Aut_BlueMe_Sem_Pedido!$J:$J,Aut_BlueMe_Sem_Pedido!$Q:$Q,DRE!AI$4,Aut_BlueMe_Sem_Pedido!$H:$H,DRE!$A262)+SUMIFS(Aut_Ajustes_Manuais!$G:$G,Aut_Ajustes_Manuais!$I:$I,DRE!AI$4,Aut_Ajustes_Manuais!$F:$F,"Conduções/Taxi/Uber")</f>
        <v/>
      </c>
      <c r="AL262" s="241" t="n">
        <v>-22.94</v>
      </c>
      <c r="AM262" s="27" t="n">
        <v>-300</v>
      </c>
      <c r="AN262" s="28">
        <f>SUMIFS(Aut_BlueMe_Sem_Pedido!$J:$J,Aut_BlueMe_Sem_Pedido!$Q:$Q,DRE!AL$4,Aut_BlueMe_Sem_Pedido!$H:$H,DRE!$A262)+SUMIFS(Aut_Ajustes_Manuais!$G:$G,Aut_Ajustes_Manuais!$I:$I,DRE!AL$4,Aut_Ajustes_Manuais!$F:$F,"Conduções/Taxi/Uber")</f>
        <v/>
      </c>
      <c r="AO262" s="241" t="n">
        <v>0</v>
      </c>
      <c r="AP262" s="27" t="n">
        <v>-300</v>
      </c>
      <c r="AQ262" s="28">
        <f>SUMIFS(Aut_BlueMe_Sem_Pedido!$J:$J,Aut_BlueMe_Sem_Pedido!$Q:$Q,DRE!AO$4,Aut_BlueMe_Sem_Pedido!$H:$H,DRE!$A262)+SUMIFS(Aut_Ajustes_Manuais!$G:$G,Aut_Ajustes_Manuais!$I:$I,DRE!AO$4,Aut_Ajustes_Manuais!$F:$F,"Conduções/Taxi/Uber")</f>
        <v/>
      </c>
      <c r="AR262" s="241">
        <f>SUMIFS($H262:$AO262,$H$5:$AO$5,"&lt;"&amp;MONTH(TODAY()),$H$6:$AO$6,"REAL 25")</f>
        <v/>
      </c>
      <c r="AS262" s="27">
        <f>SUMIFS($I262:$AP262,$I$5:$AP$5,"&lt;"&amp;MONTH(TODAY()),$I$6:$AP$6,"ORÇADO ")</f>
        <v/>
      </c>
      <c r="AT262" s="28">
        <f>SUMIFS($J262:$AQ262,$J$5:$AQ$5,"&lt;"&amp;MONTH(TODAY()),$J$6:$AQ$6,"REAL 26")</f>
        <v/>
      </c>
      <c r="AU262" s="241">
        <f>SUM(H262,K262,N262,Q262,T262,W262,Z262,AC262,AF262,AI262,AL262,AO262)</f>
        <v/>
      </c>
      <c r="AV262" s="27">
        <f>SUM(I262,L262,O262,R262,U262,X262,AA262,AD262,AG262,AJ262,AM262,AP262)</f>
        <v/>
      </c>
      <c r="AW262" s="28">
        <f>SUM(J262,M262,P262,S262,V262,Y262,AB262,AE262,AH262,AK262,AN262,AQ262)</f>
        <v/>
      </c>
      <c r="AX262" s="241">
        <f>SUM(H262,K262,N262)</f>
        <v/>
      </c>
      <c r="AY262" s="27">
        <f>SUM(I262,L262,O262)</f>
        <v/>
      </c>
      <c r="AZ262" s="28">
        <f>SUM(J262,M262,P262)</f>
        <v/>
      </c>
      <c r="BA262" s="241">
        <f>SUM(Q262,T262,W262)</f>
        <v/>
      </c>
      <c r="BB262" s="27">
        <f>SUM(R262,U262,X262)</f>
        <v/>
      </c>
      <c r="BC262" s="28">
        <f>SUM(S262,V262,Y262)</f>
        <v/>
      </c>
      <c r="BD262" s="241">
        <f>SUM(Z262,AC262,AF262)</f>
        <v/>
      </c>
      <c r="BE262" s="27">
        <f>SUM(AA262,AD262,AG262)</f>
        <v/>
      </c>
      <c r="BF262" s="28">
        <f>SUM(AB262,AE262,AH262)</f>
        <v/>
      </c>
      <c r="BG262" s="241">
        <f>SUM(AI262,AL262,AO262)</f>
        <v/>
      </c>
      <c r="BH262" s="27">
        <f>SUM(AJ262,AM262,AP262)</f>
        <v/>
      </c>
      <c r="BI262" s="28">
        <f>SUM(AK262,AN262,AQ262)</f>
        <v/>
      </c>
      <c r="BK262" s="442">
        <f>SUM(I262,L262,O262,R262,U262,X262,AA262,AD262,AG262,AJ262,AM262,AP262)</f>
        <v/>
      </c>
      <c r="BL262" s="442">
        <f>BK262-AV262</f>
        <v/>
      </c>
      <c r="BM262" s="442">
        <f>SUM(J262,M262,P262,S262,V262)</f>
        <v/>
      </c>
      <c r="BN262" s="442">
        <f>BM262-AT262</f>
        <v/>
      </c>
      <c r="BP262" s="463">
        <f>_xlfn.FORMULATEXT(V262) &amp; "+SOMASES(Aut_Ajustes_Manuais!$G:$G;Aut_Ajustes_Manuais!$I:$I;DRE!T$4;Aut_Ajustes_Manuais!$F:$F;""" &amp; A262 &amp; """)"</f>
        <v/>
      </c>
    </row>
    <row r="263" outlineLevel="1" customFormat="1" s="463">
      <c r="A263" s="22" t="inlineStr">
        <is>
          <t>Viagens e Estadias - Operação</t>
        </is>
      </c>
      <c r="B263" s="23" t="n"/>
      <c r="C263" s="24" t="n"/>
      <c r="D263" s="121" t="n"/>
      <c r="E263" s="114" t="n"/>
      <c r="F263" s="56" t="n"/>
      <c r="G263" s="33" t="n"/>
      <c r="H263" s="241" t="n">
        <v>0</v>
      </c>
      <c r="I263" s="27" t="n">
        <v>0</v>
      </c>
      <c r="J263" s="28">
        <f>SUMIFS(Aut_BlueMe_Sem_Pedido!$J:$J,Aut_BlueMe_Sem_Pedido!$Q:$Q,DRE!H$4,Aut_BlueMe_Sem_Pedido!$H:$H,DRE!$A263)+SUMIFS(Aut_Ajustes_Manuais!$G:$G,Aut_Ajustes_Manuais!$I:$I,DRE!H$4,Aut_Ajustes_Manuais!$F:$F,"Viagens e Estadias - Operação")</f>
        <v/>
      </c>
      <c r="K263" s="241" t="n">
        <v>0</v>
      </c>
      <c r="L263" s="27" t="n">
        <v>0</v>
      </c>
      <c r="M263" s="428">
        <f>SUMIFS(Aut_BlueMe_Sem_Pedido!$J:$J,Aut_BlueMe_Sem_Pedido!$Q:$Q,DRE!K$4,Aut_BlueMe_Sem_Pedido!$H:$H,DRE!$A263)+SUMIFS(Aut_Ajustes_Manuais!$G:$G,Aut_Ajustes_Manuais!$I:$I,DRE!K$4,Aut_Ajustes_Manuais!$F:$F,"Viagens e Estadias - Operação")</f>
        <v/>
      </c>
      <c r="N263" s="241" t="n">
        <v>0</v>
      </c>
      <c r="O263" s="27" t="n">
        <v>0</v>
      </c>
      <c r="P263" s="27">
        <f>SUMIFS(Aut_BlueMe_Sem_Pedido!$J:$J,Aut_BlueMe_Sem_Pedido!$Q:$Q,DRE!N$4,Aut_BlueMe_Sem_Pedido!$H:$H,DRE!$A263)+SUMIFS(Aut_Ajustes_Manuais!$G:$G,Aut_Ajustes_Manuais!$I:$I,DRE!N$4,Aut_Ajustes_Manuais!$F:$F,"Viagens e Estadias - Operação")</f>
        <v/>
      </c>
      <c r="Q263" s="241" t="n">
        <v>0</v>
      </c>
      <c r="R263" s="27" t="n">
        <v>0</v>
      </c>
      <c r="S263" s="27">
        <f>SUMIFS(Aut_BlueMe_Sem_Pedido!$J:$J,Aut_BlueMe_Sem_Pedido!$Q:$Q,DRE!Q$4,Aut_BlueMe_Sem_Pedido!$H:$H,DRE!$A263)+SUMIFS(Aut_Ajustes_Manuais!$G:$G,Aut_Ajustes_Manuais!$I:$I,DRE!Q$4,Aut_Ajustes_Manuais!$F:$F,"Viagens e Estadias - Operação")</f>
        <v/>
      </c>
      <c r="T263" s="241" t="n">
        <v>0</v>
      </c>
      <c r="U263" s="27" t="n">
        <v>0</v>
      </c>
      <c r="V263" s="28">
        <f>SUMIFS(Aut_BlueMe_Sem_Pedido!$J:$J,Aut_BlueMe_Sem_Pedido!$Q:$Q,DRE!T$4,Aut_BlueMe_Sem_Pedido!$H:$H,DRE!$A263)+SUMIFS(Aut_Ajustes_Manuais!$G:$G,Aut_Ajustes_Manuais!$I:$I,DRE!T$4,Aut_Ajustes_Manuais!$F:$F,"Viagens e Estadias - Operação")</f>
        <v/>
      </c>
      <c r="W263" s="241" t="n">
        <v>0</v>
      </c>
      <c r="X263" s="27" t="n">
        <v>0</v>
      </c>
      <c r="Y263" s="28">
        <f>SUMIFS(Aut_BlueMe_Sem_Pedido!$J:$J,Aut_BlueMe_Sem_Pedido!$Q:$Q,DRE!W$4,Aut_BlueMe_Sem_Pedido!$H:$H,DRE!$A263)+SUMIFS(Aut_Ajustes_Manuais!$G:$G,Aut_Ajustes_Manuais!$I:$I,DRE!W$4,Aut_Ajustes_Manuais!$F:$F,"Viagens e Estadias - Operação")</f>
        <v/>
      </c>
      <c r="Z263" s="241" t="n">
        <v>0</v>
      </c>
      <c r="AA263" s="27" t="n">
        <v>0</v>
      </c>
      <c r="AB263" s="28">
        <f>SUMIFS(Aut_BlueMe_Sem_Pedido!$J:$J,Aut_BlueMe_Sem_Pedido!$Q:$Q,DRE!Z$4,Aut_BlueMe_Sem_Pedido!$H:$H,DRE!$A263)+SUMIFS(Aut_Ajustes_Manuais!$G:$G,Aut_Ajustes_Manuais!$I:$I,DRE!Z$4,Aut_Ajustes_Manuais!$F:$F,"Viagens e Estadias - Operação")</f>
        <v/>
      </c>
      <c r="AC263" s="241" t="n">
        <v>0</v>
      </c>
      <c r="AD263" s="27" t="n">
        <v>0</v>
      </c>
      <c r="AE263" s="28">
        <f>SUMIFS(Aut_BlueMe_Sem_Pedido!$J:$J,Aut_BlueMe_Sem_Pedido!$Q:$Q,DRE!AC$4,Aut_BlueMe_Sem_Pedido!$H:$H,DRE!$A263)+SUMIFS(Aut_Ajustes_Manuais!$G:$G,Aut_Ajustes_Manuais!$I:$I,DRE!AC$4,Aut_Ajustes_Manuais!$F:$F,"Viagens e Estadias - Operação")</f>
        <v/>
      </c>
      <c r="AF263" s="241" t="n">
        <v>0</v>
      </c>
      <c r="AG263" s="27" t="n">
        <v>0</v>
      </c>
      <c r="AH263" s="28">
        <f>SUMIFS(Aut_BlueMe_Sem_Pedido!$J:$J,Aut_BlueMe_Sem_Pedido!$Q:$Q,DRE!AF$4,Aut_BlueMe_Sem_Pedido!$H:$H,DRE!$A263)+SUMIFS(Aut_Ajustes_Manuais!$G:$G,Aut_Ajustes_Manuais!$I:$I,DRE!AF$4,Aut_Ajustes_Manuais!$F:$F,"Viagens e Estadias - Operação")</f>
        <v/>
      </c>
      <c r="AI263" s="241" t="n">
        <v>0</v>
      </c>
      <c r="AJ263" s="27" t="n">
        <v>0</v>
      </c>
      <c r="AK263" s="28">
        <f>SUMIFS(Aut_BlueMe_Sem_Pedido!$J:$J,Aut_BlueMe_Sem_Pedido!$Q:$Q,DRE!AI$4,Aut_BlueMe_Sem_Pedido!$H:$H,DRE!$A263)+SUMIFS(Aut_Ajustes_Manuais!$G:$G,Aut_Ajustes_Manuais!$I:$I,DRE!AI$4,Aut_Ajustes_Manuais!$F:$F,"Viagens e Estadias - Operação")</f>
        <v/>
      </c>
      <c r="AL263" s="241" t="n">
        <v>0</v>
      </c>
      <c r="AM263" s="27" t="n">
        <v>0</v>
      </c>
      <c r="AN263" s="28">
        <f>SUMIFS(Aut_BlueMe_Sem_Pedido!$J:$J,Aut_BlueMe_Sem_Pedido!$Q:$Q,DRE!AL$4,Aut_BlueMe_Sem_Pedido!$H:$H,DRE!$A263)+SUMIFS(Aut_Ajustes_Manuais!$G:$G,Aut_Ajustes_Manuais!$I:$I,DRE!AL$4,Aut_Ajustes_Manuais!$F:$F,"Viagens e Estadias - Operação")</f>
        <v/>
      </c>
      <c r="AO263" s="241" t="n">
        <v>0</v>
      </c>
      <c r="AP263" s="27" t="n">
        <v>0</v>
      </c>
      <c r="AQ263" s="28">
        <f>SUMIFS(Aut_BlueMe_Sem_Pedido!$J:$J,Aut_BlueMe_Sem_Pedido!$Q:$Q,DRE!AO$4,Aut_BlueMe_Sem_Pedido!$H:$H,DRE!$A263)+SUMIFS(Aut_Ajustes_Manuais!$G:$G,Aut_Ajustes_Manuais!$I:$I,DRE!AO$4,Aut_Ajustes_Manuais!$F:$F,"Viagens e Estadias - Operação")</f>
        <v/>
      </c>
      <c r="AR263" s="241">
        <f>SUMIFS($H263:$AO263,$H$5:$AO$5,"&lt;"&amp;MONTH(TODAY()),$H$6:$AO$6,"REAL 25")</f>
        <v/>
      </c>
      <c r="AS263" s="27">
        <f>SUMIFS($I263:$AP263,$I$5:$AP$5,"&lt;"&amp;MONTH(TODAY()),$I$6:$AP$6,"ORÇADO ")</f>
        <v/>
      </c>
      <c r="AT263" s="28">
        <f>SUMIFS($J263:$AQ263,$J$5:$AQ$5,"&lt;"&amp;MONTH(TODAY()),$J$6:$AQ$6,"REAL 26")</f>
        <v/>
      </c>
      <c r="AU263" s="241">
        <f>SUM(H263,K263,N263,Q263,T263,W263,Z263,AC263,AF263,AI263,AL263,AO263)</f>
        <v/>
      </c>
      <c r="AV263" s="27">
        <f>SUM(I263,L263,O263,R263,U263,X263,AA263,AD263,AG263,AJ263,AM263,AP263)</f>
        <v/>
      </c>
      <c r="AW263" s="28">
        <f>SUM(J263,M263,P263,S263,V263,Y263,AB263,AE263,AH263,AK263,AN263,AQ263)</f>
        <v/>
      </c>
      <c r="AX263" s="241">
        <f>SUM(H263,K263,N263)</f>
        <v/>
      </c>
      <c r="AY263" s="27">
        <f>SUM(I263,L263,O263)</f>
        <v/>
      </c>
      <c r="AZ263" s="28">
        <f>SUM(J263,M263,P263)</f>
        <v/>
      </c>
      <c r="BA263" s="241">
        <f>SUM(Q263,T263,W263)</f>
        <v/>
      </c>
      <c r="BB263" s="27">
        <f>SUM(R263,U263,X263)</f>
        <v/>
      </c>
      <c r="BC263" s="28">
        <f>SUM(S263,V263,Y263)</f>
        <v/>
      </c>
      <c r="BD263" s="241">
        <f>SUM(Z263,AC263,AF263)</f>
        <v/>
      </c>
      <c r="BE263" s="27">
        <f>SUM(AA263,AD263,AG263)</f>
        <v/>
      </c>
      <c r="BF263" s="28">
        <f>SUM(AB263,AE263,AH263)</f>
        <v/>
      </c>
      <c r="BG263" s="241">
        <f>SUM(AI263,AL263,AO263)</f>
        <v/>
      </c>
      <c r="BH263" s="27">
        <f>SUM(AJ263,AM263,AP263)</f>
        <v/>
      </c>
      <c r="BI263" s="28">
        <f>SUM(AK263,AN263,AQ263)</f>
        <v/>
      </c>
      <c r="BK263" s="442">
        <f>SUM(I263,L263,O263,R263,U263,X263,AA263,AD263,AG263,AJ263,AM263,AP263)</f>
        <v/>
      </c>
      <c r="BL263" s="442">
        <f>BK263-AV263</f>
        <v/>
      </c>
      <c r="BM263" s="442">
        <f>SUM(J263,M263,P263,S263,V263)</f>
        <v/>
      </c>
      <c r="BN263" s="442">
        <f>BM263-AT263</f>
        <v/>
      </c>
      <c r="BP263" s="463">
        <f>_xlfn.FORMULATEXT(V263) &amp; "+SOMASES(Aut_Ajustes_Manuais!$G:$G;Aut_Ajustes_Manuais!$I:$I;DRE!T$4;Aut_Ajustes_Manuais!$F:$F;""" &amp; A263 &amp; """)"</f>
        <v/>
      </c>
    </row>
    <row r="264">
      <c r="A264" s="71" t="inlineStr">
        <is>
          <t>% sobre Receita Bruta</t>
        </is>
      </c>
      <c r="B264" s="59" t="n"/>
      <c r="C264" s="60" t="n"/>
      <c r="D264" s="61" t="n"/>
      <c r="E264" s="62" t="n"/>
      <c r="F264" s="63" t="n"/>
      <c r="G264" s="47" t="n"/>
      <c r="H264" s="245" t="n">
        <v>-0.0161672632599313</v>
      </c>
      <c r="I264" s="50" t="n">
        <v>-0.01076786580831701</v>
      </c>
      <c r="J264" s="51">
        <f>IFERROR(J255/J8,0)</f>
        <v/>
      </c>
      <c r="K264" s="245" t="n">
        <v>-0.02445560114904184</v>
      </c>
      <c r="L264" s="50" t="n">
        <v>-0.01065346552392491</v>
      </c>
      <c r="M264" s="431">
        <f>IFERROR(M255/M8,0)</f>
        <v/>
      </c>
      <c r="N264" s="245" t="n">
        <v>-0.01301579222115302</v>
      </c>
      <c r="O264" s="50" t="n">
        <v>-0.009879974771453085</v>
      </c>
      <c r="P264" s="51">
        <f>IFERROR(P255/P8,0)</f>
        <v/>
      </c>
      <c r="Q264" s="245" t="n">
        <v>-0.01981839739706583</v>
      </c>
      <c r="R264" s="50" t="n">
        <v>-0.01020874348574254</v>
      </c>
      <c r="S264" s="51">
        <f>IFERROR(S255/S8,0)</f>
        <v/>
      </c>
      <c r="T264" s="245" t="n">
        <v>-0.00779158406281435</v>
      </c>
      <c r="U264" s="50" t="n">
        <v>-0.009483484895069876</v>
      </c>
      <c r="V264" s="51">
        <f>IFERROR(V255/V8,0)</f>
        <v/>
      </c>
      <c r="W264" s="245" t="n">
        <v>-0.012349798851181</v>
      </c>
      <c r="X264" s="50" t="n">
        <v>-0.01011012517699049</v>
      </c>
      <c r="Y264" s="51">
        <f>IFERROR(Y255/Y8,0)</f>
        <v/>
      </c>
      <c r="Z264" s="245" t="n">
        <v>-0.01120577556078879</v>
      </c>
      <c r="AA264" s="50" t="n">
        <v>-0.008721333724825994</v>
      </c>
      <c r="AB264" s="51">
        <f>IFERROR(AB255/AB8,0)</f>
        <v/>
      </c>
      <c r="AC264" s="245" t="n">
        <v>-0.01423410448820331</v>
      </c>
      <c r="AD264" s="50" t="n">
        <v>-0.009365792692987943</v>
      </c>
      <c r="AE264" s="51">
        <f>IFERROR(AE255/AE8,0)</f>
        <v/>
      </c>
      <c r="AF264" s="245" t="n">
        <v>-0.01344254115653423</v>
      </c>
      <c r="AG264" s="50" t="n">
        <v>-0.009785352350085647</v>
      </c>
      <c r="AH264" s="51">
        <f>IFERROR(AH255/AH8,0)</f>
        <v/>
      </c>
      <c r="AI264" s="245" t="n">
        <v>-0.009615250908953061</v>
      </c>
      <c r="AJ264" s="50" t="n">
        <v>-0.009547922263109151</v>
      </c>
      <c r="AK264" s="51">
        <f>IFERROR(AK255/AK8,0)</f>
        <v/>
      </c>
      <c r="AL264" s="245" t="n">
        <v>-0.01240245610128527</v>
      </c>
      <c r="AM264" s="50" t="n">
        <v>-0.009551452843538658</v>
      </c>
      <c r="AN264" s="51">
        <f>IFERROR(AN255/AN8,0)</f>
        <v/>
      </c>
      <c r="AO264" s="245" t="n">
        <v>-0.01836048661099686</v>
      </c>
      <c r="AP264" s="50" t="n">
        <v>-0.009179682012722287</v>
      </c>
      <c r="AQ264" s="51">
        <f>IFERROR(AQ255/AQ8,0)</f>
        <v/>
      </c>
      <c r="AR264" s="245">
        <f>IFERROR(AR255/AR8,0)</f>
        <v/>
      </c>
      <c r="AS264" s="50">
        <f>IFERROR(AS255/AS8,0)</f>
        <v/>
      </c>
      <c r="AT264" s="51">
        <f>IFERROR(AT255/AT8,0)</f>
        <v/>
      </c>
      <c r="AU264" s="245">
        <f>IFERROR(AU255/AU8,0)</f>
        <v/>
      </c>
      <c r="AV264" s="50">
        <f>IFERROR(AV255/AV8,0)</f>
        <v/>
      </c>
      <c r="AW264" s="51">
        <f>IFERROR(AW255/AW8,0)</f>
        <v/>
      </c>
      <c r="AX264" s="245">
        <f>IFERROR(AX255/AX8,0)</f>
        <v/>
      </c>
      <c r="AY264" s="50">
        <f>IFERROR(AY255/AY8,0)</f>
        <v/>
      </c>
      <c r="AZ264" s="51">
        <f>IFERROR(AZ255/AZ8,0)</f>
        <v/>
      </c>
      <c r="BA264" s="245">
        <f>IFERROR(BA255/BA8,0)</f>
        <v/>
      </c>
      <c r="BB264" s="50">
        <f>IFERROR(BB255/BB8,0)</f>
        <v/>
      </c>
      <c r="BC264" s="51">
        <f>IFERROR(BC255/BC8,0)</f>
        <v/>
      </c>
      <c r="BD264" s="245">
        <f>IFERROR(BD255/BD8,0)</f>
        <v/>
      </c>
      <c r="BE264" s="50">
        <f>IFERROR(BE255/BE8,0)</f>
        <v/>
      </c>
      <c r="BF264" s="51">
        <f>IFERROR(BF255/BF8,0)</f>
        <v/>
      </c>
      <c r="BG264" s="245">
        <f>IFERROR(BG255/BG8,0)</f>
        <v/>
      </c>
      <c r="BH264" s="50">
        <f>IFERROR(BH255/BH8,0)</f>
        <v/>
      </c>
      <c r="BI264" s="51">
        <f>IFERROR(BI255/BI8,0)</f>
        <v/>
      </c>
      <c r="BK264" s="442">
        <f>SUM(I264,L264,O264,R264,U264,X264,AA264,AD264,AG264,AJ264,AM264,AP264)</f>
        <v/>
      </c>
      <c r="BL264" s="442">
        <f>BK264-AV264</f>
        <v/>
      </c>
      <c r="BM264" s="442">
        <f>SUM(J264,M264,P264,S264,V264)</f>
        <v/>
      </c>
      <c r="BN264" s="442">
        <f>BM264-AT264</f>
        <v/>
      </c>
    </row>
    <row r="265">
      <c r="A265" s="18" t="n"/>
      <c r="E265" s="16" t="n"/>
      <c r="F265" s="17" t="n"/>
      <c r="G265" s="47" t="n"/>
      <c r="H265" s="247" t="n"/>
      <c r="I265" s="17" t="n"/>
      <c r="J265" s="57" t="n"/>
      <c r="K265" s="247" t="n"/>
      <c r="L265" s="17" t="n"/>
      <c r="M265" s="57" t="n"/>
      <c r="N265" s="247" t="n"/>
      <c r="O265" s="17" t="n"/>
      <c r="P265" s="57" t="n"/>
      <c r="Q265" s="247" t="n"/>
      <c r="R265" s="17" t="n"/>
      <c r="S265" s="57" t="n"/>
      <c r="T265" s="247" t="n"/>
      <c r="U265" s="17" t="n"/>
      <c r="V265" s="57" t="n"/>
      <c r="W265" s="247" t="n"/>
      <c r="X265" s="17" t="n"/>
      <c r="Y265" s="57" t="n"/>
      <c r="Z265" s="247" t="n"/>
      <c r="AA265" s="17" t="n"/>
      <c r="AB265" s="57" t="n"/>
      <c r="AC265" s="247" t="n"/>
      <c r="AD265" s="17" t="n"/>
      <c r="AE265" s="57" t="n"/>
      <c r="AF265" s="247" t="n"/>
      <c r="AG265" s="17" t="n"/>
      <c r="AH265" s="57" t="n"/>
      <c r="AI265" s="247" t="n"/>
      <c r="AJ265" s="17" t="n"/>
      <c r="AK265" s="57" t="n"/>
      <c r="AL265" s="247" t="n"/>
      <c r="AM265" s="17" t="n"/>
      <c r="AN265" s="57" t="n"/>
      <c r="AO265" s="247" t="n"/>
      <c r="AP265" s="17" t="n"/>
      <c r="AQ265" s="57" t="n"/>
      <c r="AR265" s="247" t="n"/>
      <c r="AS265" s="17" t="n"/>
      <c r="AT265" s="57" t="n"/>
      <c r="AU265" s="247" t="n"/>
      <c r="AV265" s="17" t="n"/>
      <c r="AW265" s="57" t="n"/>
      <c r="AX265" s="247" t="n"/>
      <c r="AY265" s="17" t="n"/>
      <c r="AZ265" s="57" t="n"/>
      <c r="BA265" s="247" t="n"/>
      <c r="BB265" s="17" t="n"/>
      <c r="BC265" s="57" t="n"/>
      <c r="BD265" s="247" t="n"/>
      <c r="BE265" s="17" t="n"/>
      <c r="BF265" s="57" t="n"/>
      <c r="BG265" s="247" t="n"/>
      <c r="BH265" s="17" t="n"/>
      <c r="BI265" s="57" t="n"/>
      <c r="BK265" s="442">
        <f>SUM(I265,L265,O265,R265,U265,X265,AA265,AD265,AG265,AJ265,AM265,AP265)</f>
        <v/>
      </c>
      <c r="BL265" s="442">
        <f>BK265-AV265</f>
        <v/>
      </c>
      <c r="BM265" s="442">
        <f>SUM(J265,M265,P265,S265,V265)</f>
        <v/>
      </c>
      <c r="BN265" s="442">
        <f>BM265-AT265</f>
        <v/>
      </c>
    </row>
    <row r="266">
      <c r="A266" s="39" t="inlineStr">
        <is>
          <t>Marketing</t>
        </is>
      </c>
      <c r="C266" s="40" t="inlineStr">
        <is>
          <t>Premissas</t>
        </is>
      </c>
      <c r="D266" s="40" t="inlineStr">
        <is>
          <t>Valores</t>
        </is>
      </c>
      <c r="E266" s="40" t="inlineStr">
        <is>
          <t>Acréscimo</t>
        </is>
      </c>
      <c r="F266" s="17" t="n"/>
      <c r="G266" s="47" t="n"/>
      <c r="H266" s="244">
        <f>SUM(H267:H277)</f>
        <v/>
      </c>
      <c r="I266" s="42">
        <f>SUM(I267:I277)</f>
        <v/>
      </c>
      <c r="J266" s="43">
        <f>SUM(J267:J277)</f>
        <v/>
      </c>
      <c r="K266" s="244">
        <f>SUM(K267:K277)</f>
        <v/>
      </c>
      <c r="L266" s="42">
        <f>SUM(L267:L277)</f>
        <v/>
      </c>
      <c r="M266" s="43">
        <f>SUM(M267:M277)</f>
        <v/>
      </c>
      <c r="N266" s="244">
        <f>SUM(N267:N277)</f>
        <v/>
      </c>
      <c r="O266" s="42">
        <f>SUM(O267:O277)</f>
        <v/>
      </c>
      <c r="P266" s="43">
        <f>SUM(P267:P277)</f>
        <v/>
      </c>
      <c r="Q266" s="244">
        <f>SUM(Q267:Q277)</f>
        <v/>
      </c>
      <c r="R266" s="42">
        <f>SUM(R267:R277)</f>
        <v/>
      </c>
      <c r="S266" s="43">
        <f>SUM(S267:S277)</f>
        <v/>
      </c>
      <c r="T266" s="244">
        <f>SUM(T267:T277)</f>
        <v/>
      </c>
      <c r="U266" s="42">
        <f>SUM(U267:U277)</f>
        <v/>
      </c>
      <c r="V266" s="43">
        <f>SUM(V267:V277)</f>
        <v/>
      </c>
      <c r="W266" s="244">
        <f>SUM(W267:W277)</f>
        <v/>
      </c>
      <c r="X266" s="42">
        <f>SUM(X267:X277)</f>
        <v/>
      </c>
      <c r="Y266" s="43">
        <f>SUM(Y267:Y277)</f>
        <v/>
      </c>
      <c r="Z266" s="244">
        <f>SUM(Z267:Z277)</f>
        <v/>
      </c>
      <c r="AA266" s="42">
        <f>SUM(AA267:AA277)</f>
        <v/>
      </c>
      <c r="AB266" s="43">
        <f>SUM(AB267:AB277)</f>
        <v/>
      </c>
      <c r="AC266" s="244">
        <f>SUM(AC267:AC277)</f>
        <v/>
      </c>
      <c r="AD266" s="42">
        <f>SUM(AD267:AD277)</f>
        <v/>
      </c>
      <c r="AE266" s="43">
        <f>SUM(AE267:AE277)</f>
        <v/>
      </c>
      <c r="AF266" s="244">
        <f>SUM(AF267:AF277)</f>
        <v/>
      </c>
      <c r="AG266" s="42">
        <f>SUM(AG267:AG277)</f>
        <v/>
      </c>
      <c r="AH266" s="43">
        <f>SUM(AH267:AH277)</f>
        <v/>
      </c>
      <c r="AI266" s="244">
        <f>SUM(AI267:AI277)</f>
        <v/>
      </c>
      <c r="AJ266" s="42">
        <f>SUM(AJ267:AJ277)</f>
        <v/>
      </c>
      <c r="AK266" s="43">
        <f>SUM(AK267:AK277)</f>
        <v/>
      </c>
      <c r="AL266" s="244">
        <f>SUM(AL267:AL277)</f>
        <v/>
      </c>
      <c r="AM266" s="42">
        <f>SUM(AM267:AM277)</f>
        <v/>
      </c>
      <c r="AN266" s="43">
        <f>SUM(AN267:AN277)</f>
        <v/>
      </c>
      <c r="AO266" s="244">
        <f>SUM(AO267:AO277)</f>
        <v/>
      </c>
      <c r="AP266" s="42">
        <f>SUM(AP267:AP277)</f>
        <v/>
      </c>
      <c r="AQ266" s="43">
        <f>SUM(AQ267:AQ277)</f>
        <v/>
      </c>
      <c r="AR266" s="244">
        <f>SUM(AR267:AR277)</f>
        <v/>
      </c>
      <c r="AS266" s="42">
        <f>SUM(AS267:AS277)</f>
        <v/>
      </c>
      <c r="AT266" s="43">
        <f>SUM(AT267:AT277)</f>
        <v/>
      </c>
      <c r="AU266" s="244">
        <f>SUM(AU267:AU277)</f>
        <v/>
      </c>
      <c r="AV266" s="42">
        <f>SUM(AV267:AV277)</f>
        <v/>
      </c>
      <c r="AW266" s="43">
        <f>SUM(AW267:AW277)</f>
        <v/>
      </c>
      <c r="AX266" s="244">
        <f>SUM(AX267:AX277)</f>
        <v/>
      </c>
      <c r="AY266" s="42">
        <f>SUM(AY267:AY277)</f>
        <v/>
      </c>
      <c r="AZ266" s="43">
        <f>SUM(AZ267:AZ277)</f>
        <v/>
      </c>
      <c r="BA266" s="244">
        <f>SUM(BA267:BA277)</f>
        <v/>
      </c>
      <c r="BB266" s="42">
        <f>SUM(BB267:BB277)</f>
        <v/>
      </c>
      <c r="BC266" s="43">
        <f>SUM(BC267:BC277)</f>
        <v/>
      </c>
      <c r="BD266" s="244">
        <f>SUM(BD267:BD277)</f>
        <v/>
      </c>
      <c r="BE266" s="42">
        <f>SUM(BE267:BE277)</f>
        <v/>
      </c>
      <c r="BF266" s="43">
        <f>SUM(BF267:BF277)</f>
        <v/>
      </c>
      <c r="BG266" s="244">
        <f>SUM(BG267:BG277)</f>
        <v/>
      </c>
      <c r="BH266" s="42">
        <f>SUM(BH267:BH277)</f>
        <v/>
      </c>
      <c r="BI266" s="43">
        <f>SUM(BI267:BI277)</f>
        <v/>
      </c>
      <c r="BK266" s="442">
        <f>SUM(I266,L266,O266,R266,U266,X266,AA266,AD266,AG266,AJ266,AM266,AP266)</f>
        <v/>
      </c>
      <c r="BL266" s="442">
        <f>BK266-AV266</f>
        <v/>
      </c>
      <c r="BM266" s="442">
        <f>SUM(J266,M266,P266,S266,V266)</f>
        <v/>
      </c>
      <c r="BN266" s="442">
        <f>BM266-AT266</f>
        <v/>
      </c>
    </row>
    <row r="267" outlineLevel="1" customFormat="1" s="463">
      <c r="A267" s="22" t="inlineStr">
        <is>
          <t>Agência de Propaganda</t>
        </is>
      </c>
      <c r="B267" s="23" t="n"/>
      <c r="C267" s="24" t="inlineStr">
        <is>
          <t>Contr/Prov</t>
        </is>
      </c>
      <c r="D267" s="116" t="n"/>
      <c r="E267" s="115" t="n"/>
      <c r="F267" s="56" t="n"/>
      <c r="G267" s="33" t="n"/>
      <c r="H267" s="241" t="n">
        <v>-10000</v>
      </c>
      <c r="I267" s="27" t="n">
        <v>-13000</v>
      </c>
      <c r="J267" s="28">
        <f>SUMIFS(Aut_BlueMe_Sem_Pedido!$J:$J,Aut_BlueMe_Sem_Pedido!$Q:$Q,DRE!H$4,Aut_BlueMe_Sem_Pedido!$H:$H,DRE!$A267)+SUMIFS(Aut_Ajustes_Manuais!$G:$G,Aut_Ajustes_Manuais!$I:$I,DRE!H$4,Aut_Ajustes_Manuais!$F:$F,"Agência de Propaganda")</f>
        <v/>
      </c>
      <c r="K267" s="241" t="n">
        <v>-10000</v>
      </c>
      <c r="L267" s="27" t="n">
        <v>-13000</v>
      </c>
      <c r="M267" s="28">
        <f>SUMIFS(Aut_BlueMe_Sem_Pedido!$J:$J,Aut_BlueMe_Sem_Pedido!$Q:$Q,DRE!K$4,Aut_BlueMe_Sem_Pedido!$H:$H,DRE!$A267)+SUMIFS(Aut_Ajustes_Manuais!$G:$G,Aut_Ajustes_Manuais!$I:$I,DRE!K$4,Aut_Ajustes_Manuais!$F:$F,"Agência de Propaganda")</f>
        <v/>
      </c>
      <c r="N267" s="241" t="n">
        <v>-10000</v>
      </c>
      <c r="O267" s="27" t="n">
        <v>-13000</v>
      </c>
      <c r="P267" s="28">
        <f>SUMIFS(Aut_BlueMe_Sem_Pedido!$J:$J,Aut_BlueMe_Sem_Pedido!$Q:$Q,DRE!N$4,Aut_BlueMe_Sem_Pedido!$H:$H,DRE!$A267)+SUMIFS(Aut_Ajustes_Manuais!$G:$G,Aut_Ajustes_Manuais!$I:$I,DRE!N$4,Aut_Ajustes_Manuais!$F:$F,"Agência de Propaganda")</f>
        <v/>
      </c>
      <c r="Q267" s="241" t="n">
        <v>-10000</v>
      </c>
      <c r="R267" s="27" t="n">
        <v>-13000</v>
      </c>
      <c r="S267" s="28">
        <f>SUMIFS(Aut_BlueMe_Sem_Pedido!$J:$J,Aut_BlueMe_Sem_Pedido!$Q:$Q,DRE!Q$4,Aut_BlueMe_Sem_Pedido!$H:$H,DRE!$A267)+SUMIFS(Aut_Ajustes_Manuais!$G:$G,Aut_Ajustes_Manuais!$I:$I,DRE!Q$4,Aut_Ajustes_Manuais!$F:$F,"Agência de Propaganda")</f>
        <v/>
      </c>
      <c r="T267" s="241" t="n">
        <v>-10000</v>
      </c>
      <c r="U267" s="27" t="n">
        <v>-13000</v>
      </c>
      <c r="V267" s="28">
        <f>SUMIFS(Aut_BlueMe_Sem_Pedido!$J:$J,Aut_BlueMe_Sem_Pedido!$Q:$Q,DRE!T$4,Aut_BlueMe_Sem_Pedido!$H:$H,DRE!$A267)+SUMIFS(Aut_Ajustes_Manuais!$G:$G,Aut_Ajustes_Manuais!$I:$I,DRE!T$4,Aut_Ajustes_Manuais!$F:$F,"Agência de Propaganda")</f>
        <v/>
      </c>
      <c r="W267" s="241" t="n">
        <v>-10000</v>
      </c>
      <c r="X267" s="27" t="n">
        <v>-13000</v>
      </c>
      <c r="Y267" s="28">
        <f>SUMIFS(Aut_BlueMe_Sem_Pedido!$J:$J,Aut_BlueMe_Sem_Pedido!$Q:$Q,DRE!W$4,Aut_BlueMe_Sem_Pedido!$H:$H,DRE!$A267)+SUMIFS(Aut_Ajustes_Manuais!$G:$G,Aut_Ajustes_Manuais!$I:$I,DRE!W$4,Aut_Ajustes_Manuais!$F:$F,"Agência de Propaganda")</f>
        <v/>
      </c>
      <c r="Z267" s="241" t="n">
        <v>-11000</v>
      </c>
      <c r="AA267" s="27" t="n">
        <v>-13000</v>
      </c>
      <c r="AB267" s="28">
        <f>SUMIFS(Aut_BlueMe_Sem_Pedido!$J:$J,Aut_BlueMe_Sem_Pedido!$Q:$Q,DRE!Z$4,Aut_BlueMe_Sem_Pedido!$H:$H,DRE!$A267)+SUMIFS(Aut_Ajustes_Manuais!$G:$G,Aut_Ajustes_Manuais!$I:$I,DRE!Z$4,Aut_Ajustes_Manuais!$F:$F,"Agência de Propaganda")</f>
        <v/>
      </c>
      <c r="AC267" s="241" t="n">
        <v>-11000</v>
      </c>
      <c r="AD267" s="27" t="n">
        <v>-13000</v>
      </c>
      <c r="AE267" s="28">
        <f>SUMIFS(Aut_BlueMe_Sem_Pedido!$J:$J,Aut_BlueMe_Sem_Pedido!$Q:$Q,DRE!AC$4,Aut_BlueMe_Sem_Pedido!$H:$H,DRE!$A267)+SUMIFS(Aut_Ajustes_Manuais!$G:$G,Aut_Ajustes_Manuais!$I:$I,DRE!AC$4,Aut_Ajustes_Manuais!$F:$F,"Agência de Propaganda")</f>
        <v/>
      </c>
      <c r="AF267" s="241" t="n">
        <v>-11000</v>
      </c>
      <c r="AG267" s="27" t="n">
        <v>-13000</v>
      </c>
      <c r="AH267" s="28">
        <f>SUMIFS(Aut_BlueMe_Sem_Pedido!$J:$J,Aut_BlueMe_Sem_Pedido!$Q:$Q,DRE!AF$4,Aut_BlueMe_Sem_Pedido!$H:$H,DRE!$A267)+SUMIFS(Aut_Ajustes_Manuais!$G:$G,Aut_Ajustes_Manuais!$I:$I,DRE!AF$4,Aut_Ajustes_Manuais!$F:$F,"Agência de Propaganda")</f>
        <v/>
      </c>
      <c r="AI267" s="241" t="n">
        <v>-11000</v>
      </c>
      <c r="AJ267" s="27" t="n">
        <v>-13000</v>
      </c>
      <c r="AK267" s="28">
        <f>SUMIFS(Aut_BlueMe_Sem_Pedido!$J:$J,Aut_BlueMe_Sem_Pedido!$Q:$Q,DRE!AI$4,Aut_BlueMe_Sem_Pedido!$H:$H,DRE!$A267)+SUMIFS(Aut_Ajustes_Manuais!$G:$G,Aut_Ajustes_Manuais!$I:$I,DRE!AI$4,Aut_Ajustes_Manuais!$F:$F,"Agência de Propaganda")</f>
        <v/>
      </c>
      <c r="AL267" s="241" t="n">
        <v>-11000</v>
      </c>
      <c r="AM267" s="27" t="n">
        <v>-13000</v>
      </c>
      <c r="AN267" s="28">
        <f>SUMIFS(Aut_BlueMe_Sem_Pedido!$J:$J,Aut_BlueMe_Sem_Pedido!$Q:$Q,DRE!AL$4,Aut_BlueMe_Sem_Pedido!$H:$H,DRE!$A267)+SUMIFS(Aut_Ajustes_Manuais!$G:$G,Aut_Ajustes_Manuais!$I:$I,DRE!AL$4,Aut_Ajustes_Manuais!$F:$F,"Agência de Propaganda")</f>
        <v/>
      </c>
      <c r="AO267" s="241" t="n">
        <v>-11000</v>
      </c>
      <c r="AP267" s="27" t="n">
        <v>-13000</v>
      </c>
      <c r="AQ267" s="28">
        <f>SUMIFS(Aut_BlueMe_Sem_Pedido!$J:$J,Aut_BlueMe_Sem_Pedido!$Q:$Q,DRE!AO$4,Aut_BlueMe_Sem_Pedido!$H:$H,DRE!$A267)+SUMIFS(Aut_Ajustes_Manuais!$G:$G,Aut_Ajustes_Manuais!$I:$I,DRE!AO$4,Aut_Ajustes_Manuais!$F:$F,"Agência de Propaganda")</f>
        <v/>
      </c>
      <c r="AR267" s="241">
        <f>SUMIFS($H267:$AO267,$H$5:$AO$5,"&lt;"&amp;MONTH(TODAY()),$H$6:$AO$6,"REAL 25")</f>
        <v/>
      </c>
      <c r="AS267" s="27">
        <f>SUMIFS($I267:$AP267,$I$5:$AP$5,"&lt;"&amp;MONTH(TODAY()),$I$6:$AP$6,"ORÇADO ")</f>
        <v/>
      </c>
      <c r="AT267" s="28">
        <f>SUMIFS($J267:$AQ267,$J$5:$AQ$5,"&lt;"&amp;MONTH(TODAY()),$J$6:$AQ$6,"REAL 26")</f>
        <v/>
      </c>
      <c r="AU267" s="241">
        <f>SUM(H267,K267,N267,Q267,T267,W267,Z267,AC267,AF267,AI267,AL267,AO267)</f>
        <v/>
      </c>
      <c r="AV267" s="27">
        <f>SUM(I267,L267,O267,R267,U267,X267,AA267,AD267,AG267,AJ267,AM267,AP267)</f>
        <v/>
      </c>
      <c r="AW267" s="28">
        <f>SUM(J267,M267,P267,S267,V267,Y267,AB267,AE267,AH267,AK267,AN267,AQ267)</f>
        <v/>
      </c>
      <c r="AX267" s="241">
        <f>SUM(H267,K267,N267)</f>
        <v/>
      </c>
      <c r="AY267" s="27">
        <f>SUM(I267,L267,O267)</f>
        <v/>
      </c>
      <c r="AZ267" s="28">
        <f>SUM(J267,M267,P267)</f>
        <v/>
      </c>
      <c r="BA267" s="241">
        <f>SUM(Q267,T267,W267)</f>
        <v/>
      </c>
      <c r="BB267" s="27">
        <f>SUM(R267,U267,X267)</f>
        <v/>
      </c>
      <c r="BC267" s="28">
        <f>SUM(S267,V267,Y267)</f>
        <v/>
      </c>
      <c r="BD267" s="241">
        <f>SUM(Z267,AC267,AF267)</f>
        <v/>
      </c>
      <c r="BE267" s="27">
        <f>SUM(AA267,AD267,AG267)</f>
        <v/>
      </c>
      <c r="BF267" s="28">
        <f>SUM(AB267,AE267,AH267)</f>
        <v/>
      </c>
      <c r="BG267" s="241">
        <f>SUM(AI267,AL267,AO267)</f>
        <v/>
      </c>
      <c r="BH267" s="27">
        <f>SUM(AJ267,AM267,AP267)</f>
        <v/>
      </c>
      <c r="BI267" s="28">
        <f>SUM(AK267,AN267,AQ267)</f>
        <v/>
      </c>
      <c r="BK267" s="442">
        <f>SUM(I267,L267,O267,R267,U267,X267,AA267,AD267,AG267,AJ267,AM267,AP267)</f>
        <v/>
      </c>
      <c r="BL267" s="442">
        <f>BK267-AV267</f>
        <v/>
      </c>
      <c r="BM267" s="442">
        <f>SUM(J267,M267,P267,S267,V267)</f>
        <v/>
      </c>
      <c r="BN267" s="442">
        <f>BM267-AT267</f>
        <v/>
      </c>
      <c r="BP267" s="463">
        <f>_xlfn.FORMULATEXT(V267) &amp; "+SOMASES(Aut_Ajustes_Manuais!$G:$G;Aut_Ajustes_Manuais!$I:$I;DRE!T$4;Aut_Ajustes_Manuais!$F:$F;""" &amp; A267 &amp; """)"</f>
        <v/>
      </c>
    </row>
    <row r="268" outlineLevel="1" customFormat="1" s="463">
      <c r="A268" s="22" t="inlineStr">
        <is>
          <t>Assessoria de Imprensa</t>
        </is>
      </c>
      <c r="B268" s="23" t="n"/>
      <c r="C268" s="24" t="inlineStr">
        <is>
          <t>Contr/Prov</t>
        </is>
      </c>
      <c r="D268" s="116" t="n"/>
      <c r="E268" s="115" t="n"/>
      <c r="F268" s="56" t="n"/>
      <c r="G268" s="33" t="n"/>
      <c r="H268" s="241" t="n">
        <v>0</v>
      </c>
      <c r="I268" s="27" t="n">
        <v>0</v>
      </c>
      <c r="J268" s="28">
        <f>SUMIFS(Aut_BlueMe_Sem_Pedido!$J:$J,Aut_BlueMe_Sem_Pedido!$Q:$Q,DRE!H$4,Aut_BlueMe_Sem_Pedido!$H:$H,DRE!$A268)+SUMIFS(Aut_Ajustes_Manuais!$G:$G,Aut_Ajustes_Manuais!$I:$I,DRE!H$4,Aut_Ajustes_Manuais!$F:$F,"Assessoria de Imprensa")</f>
        <v/>
      </c>
      <c r="K268" s="241" t="n">
        <v>0</v>
      </c>
      <c r="L268" s="27" t="n">
        <v>0</v>
      </c>
      <c r="M268" s="28">
        <f>SUMIFS(Aut_BlueMe_Sem_Pedido!$J:$J,Aut_BlueMe_Sem_Pedido!$Q:$Q,DRE!K$4,Aut_BlueMe_Sem_Pedido!$H:$H,DRE!$A268)+SUMIFS(Aut_Ajustes_Manuais!$G:$G,Aut_Ajustes_Manuais!$I:$I,DRE!K$4,Aut_Ajustes_Manuais!$F:$F,"Assessoria de Imprensa")</f>
        <v/>
      </c>
      <c r="N268" s="241" t="n">
        <v>0</v>
      </c>
      <c r="O268" s="27" t="n">
        <v>0</v>
      </c>
      <c r="P268" s="28">
        <f>SUMIFS(Aut_BlueMe_Sem_Pedido!$J:$J,Aut_BlueMe_Sem_Pedido!$Q:$Q,DRE!N$4,Aut_BlueMe_Sem_Pedido!$H:$H,DRE!$A268)+SUMIFS(Aut_Ajustes_Manuais!$G:$G,Aut_Ajustes_Manuais!$I:$I,DRE!N$4,Aut_Ajustes_Manuais!$F:$F,"Assessoria de Imprensa")</f>
        <v/>
      </c>
      <c r="Q268" s="241" t="n">
        <v>0</v>
      </c>
      <c r="R268" s="27" t="n">
        <v>0</v>
      </c>
      <c r="S268" s="28">
        <f>SUMIFS(Aut_BlueMe_Sem_Pedido!$J:$J,Aut_BlueMe_Sem_Pedido!$Q:$Q,DRE!Q$4,Aut_BlueMe_Sem_Pedido!$H:$H,DRE!$A268)+SUMIFS(Aut_Ajustes_Manuais!$G:$G,Aut_Ajustes_Manuais!$I:$I,DRE!Q$4,Aut_Ajustes_Manuais!$F:$F,"Assessoria de Imprensa")</f>
        <v/>
      </c>
      <c r="T268" s="241" t="n">
        <v>0</v>
      </c>
      <c r="U268" s="27" t="n">
        <v>0</v>
      </c>
      <c r="V268" s="28">
        <f>SUMIFS(Aut_BlueMe_Sem_Pedido!$J:$J,Aut_BlueMe_Sem_Pedido!$Q:$Q,DRE!T$4,Aut_BlueMe_Sem_Pedido!$H:$H,DRE!$A268)+SUMIFS(Aut_Ajustes_Manuais!$G:$G,Aut_Ajustes_Manuais!$I:$I,DRE!T$4,Aut_Ajustes_Manuais!$F:$F,"Assessoria de Imprensa")</f>
        <v/>
      </c>
      <c r="W268" s="241" t="n">
        <v>0</v>
      </c>
      <c r="X268" s="27" t="n">
        <v>0</v>
      </c>
      <c r="Y268" s="28">
        <f>SUMIFS(Aut_BlueMe_Sem_Pedido!$J:$J,Aut_BlueMe_Sem_Pedido!$Q:$Q,DRE!W$4,Aut_BlueMe_Sem_Pedido!$H:$H,DRE!$A268)+SUMIFS(Aut_Ajustes_Manuais!$G:$G,Aut_Ajustes_Manuais!$I:$I,DRE!W$4,Aut_Ajustes_Manuais!$F:$F,"Assessoria de Imprensa")</f>
        <v/>
      </c>
      <c r="Z268" s="241" t="n">
        <v>0</v>
      </c>
      <c r="AA268" s="27" t="n">
        <v>0</v>
      </c>
      <c r="AB268" s="28">
        <f>SUMIFS(Aut_BlueMe_Sem_Pedido!$J:$J,Aut_BlueMe_Sem_Pedido!$Q:$Q,DRE!Z$4,Aut_BlueMe_Sem_Pedido!$H:$H,DRE!$A268)+SUMIFS(Aut_Ajustes_Manuais!$G:$G,Aut_Ajustes_Manuais!$I:$I,DRE!Z$4,Aut_Ajustes_Manuais!$F:$F,"Assessoria de Imprensa")</f>
        <v/>
      </c>
      <c r="AC268" s="241" t="n">
        <v>0</v>
      </c>
      <c r="AD268" s="27" t="n">
        <v>0</v>
      </c>
      <c r="AE268" s="28">
        <f>SUMIFS(Aut_BlueMe_Sem_Pedido!$J:$J,Aut_BlueMe_Sem_Pedido!$Q:$Q,DRE!AC$4,Aut_BlueMe_Sem_Pedido!$H:$H,DRE!$A268)+SUMIFS(Aut_Ajustes_Manuais!$G:$G,Aut_Ajustes_Manuais!$I:$I,DRE!AC$4,Aut_Ajustes_Manuais!$F:$F,"Assessoria de Imprensa")</f>
        <v/>
      </c>
      <c r="AF268" s="241" t="n">
        <v>0</v>
      </c>
      <c r="AG268" s="27" t="n">
        <v>0</v>
      </c>
      <c r="AH268" s="28">
        <f>SUMIFS(Aut_BlueMe_Sem_Pedido!$J:$J,Aut_BlueMe_Sem_Pedido!$Q:$Q,DRE!AF$4,Aut_BlueMe_Sem_Pedido!$H:$H,DRE!$A268)+SUMIFS(Aut_Ajustes_Manuais!$G:$G,Aut_Ajustes_Manuais!$I:$I,DRE!AF$4,Aut_Ajustes_Manuais!$F:$F,"Assessoria de Imprensa")</f>
        <v/>
      </c>
      <c r="AI268" s="241" t="n">
        <v>0</v>
      </c>
      <c r="AJ268" s="27" t="n">
        <v>0</v>
      </c>
      <c r="AK268" s="28">
        <f>SUMIFS(Aut_BlueMe_Sem_Pedido!$J:$J,Aut_BlueMe_Sem_Pedido!$Q:$Q,DRE!AI$4,Aut_BlueMe_Sem_Pedido!$H:$H,DRE!$A268)+SUMIFS(Aut_Ajustes_Manuais!$G:$G,Aut_Ajustes_Manuais!$I:$I,DRE!AI$4,Aut_Ajustes_Manuais!$F:$F,"Assessoria de Imprensa")</f>
        <v/>
      </c>
      <c r="AL268" s="241" t="n">
        <v>0</v>
      </c>
      <c r="AM268" s="27" t="n">
        <v>0</v>
      </c>
      <c r="AN268" s="28">
        <f>SUMIFS(Aut_BlueMe_Sem_Pedido!$J:$J,Aut_BlueMe_Sem_Pedido!$Q:$Q,DRE!AL$4,Aut_BlueMe_Sem_Pedido!$H:$H,DRE!$A268)+SUMIFS(Aut_Ajustes_Manuais!$G:$G,Aut_Ajustes_Manuais!$I:$I,DRE!AL$4,Aut_Ajustes_Manuais!$F:$F,"Assessoria de Imprensa")</f>
        <v/>
      </c>
      <c r="AO268" s="241" t="n">
        <v>0</v>
      </c>
      <c r="AP268" s="27" t="n">
        <v>0</v>
      </c>
      <c r="AQ268" s="28">
        <f>SUMIFS(Aut_BlueMe_Sem_Pedido!$J:$J,Aut_BlueMe_Sem_Pedido!$Q:$Q,DRE!AO$4,Aut_BlueMe_Sem_Pedido!$H:$H,DRE!$A268)+SUMIFS(Aut_Ajustes_Manuais!$G:$G,Aut_Ajustes_Manuais!$I:$I,DRE!AO$4,Aut_Ajustes_Manuais!$F:$F,"Assessoria de Imprensa")</f>
        <v/>
      </c>
      <c r="AR268" s="241">
        <f>SUMIFS($H268:$AO268,$H$5:$AO$5,"&lt;"&amp;MONTH(TODAY()),$H$6:$AO$6,"REAL 25")</f>
        <v/>
      </c>
      <c r="AS268" s="27">
        <f>SUMIFS($I268:$AP268,$I$5:$AP$5,"&lt;"&amp;MONTH(TODAY()),$I$6:$AP$6,"ORÇADO ")</f>
        <v/>
      </c>
      <c r="AT268" s="28">
        <f>SUMIFS($J268:$AQ268,$J$5:$AQ$5,"&lt;"&amp;MONTH(TODAY()),$J$6:$AQ$6,"REAL 26")</f>
        <v/>
      </c>
      <c r="AU268" s="241">
        <f>SUM(H268,K268,N268,Q268,T268,W268,Z268,AC268,AF268,AI268,AL268,AO268)</f>
        <v/>
      </c>
      <c r="AV268" s="27">
        <f>SUM(I268,L268,O268,R268,U268,X268,AA268,AD268,AG268,AJ268,AM268,AP268)</f>
        <v/>
      </c>
      <c r="AW268" s="28">
        <f>SUM(J268,M268,P268,S268,V268,Y268,AB268,AE268,AH268,AK268,AN268,AQ268)</f>
        <v/>
      </c>
      <c r="AX268" s="241">
        <f>SUM(H268,K268,N268)</f>
        <v/>
      </c>
      <c r="AY268" s="27">
        <f>SUM(I268,L268,O268)</f>
        <v/>
      </c>
      <c r="AZ268" s="28">
        <f>SUM(J268,M268,P268)</f>
        <v/>
      </c>
      <c r="BA268" s="241">
        <f>SUM(Q268,T268,W268)</f>
        <v/>
      </c>
      <c r="BB268" s="27">
        <f>SUM(R268,U268,X268)</f>
        <v/>
      </c>
      <c r="BC268" s="28">
        <f>SUM(S268,V268,Y268)</f>
        <v/>
      </c>
      <c r="BD268" s="241">
        <f>SUM(Z268,AC268,AF268)</f>
        <v/>
      </c>
      <c r="BE268" s="27">
        <f>SUM(AA268,AD268,AG268)</f>
        <v/>
      </c>
      <c r="BF268" s="28">
        <f>SUM(AB268,AE268,AH268)</f>
        <v/>
      </c>
      <c r="BG268" s="241">
        <f>SUM(AI268,AL268,AO268)</f>
        <v/>
      </c>
      <c r="BH268" s="27">
        <f>SUM(AJ268,AM268,AP268)</f>
        <v/>
      </c>
      <c r="BI268" s="28">
        <f>SUM(AK268,AN268,AQ268)</f>
        <v/>
      </c>
      <c r="BK268" s="442">
        <f>SUM(I268,L268,O268,R268,U268,X268,AA268,AD268,AG268,AJ268,AM268,AP268)</f>
        <v/>
      </c>
      <c r="BL268" s="442">
        <f>BK268-AV268</f>
        <v/>
      </c>
      <c r="BM268" s="442">
        <f>SUM(J268,M268,P268,S268,V268)</f>
        <v/>
      </c>
      <c r="BN268" s="442">
        <f>BM268-AT268</f>
        <v/>
      </c>
      <c r="BP268" s="463">
        <f>_xlfn.FORMULATEXT(V268) &amp; "+SOMASES(Aut_Ajustes_Manuais!$G:$G;Aut_Ajustes_Manuais!$I:$I;DRE!T$4;Aut_Ajustes_Manuais!$F:$F;""" &amp; A268 &amp; """)"</f>
        <v/>
      </c>
    </row>
    <row r="269" outlineLevel="1" customFormat="1" s="463">
      <c r="A269" s="22" t="inlineStr">
        <is>
          <t>Assessoria de Relações Públicas</t>
        </is>
      </c>
      <c r="B269" s="23" t="n"/>
      <c r="C269" s="24" t="inlineStr">
        <is>
          <t>Contr/Prov</t>
        </is>
      </c>
      <c r="D269" s="116" t="n"/>
      <c r="E269" s="115" t="n"/>
      <c r="F269" s="56" t="n"/>
      <c r="G269" s="33" t="n"/>
      <c r="H269" s="241" t="n">
        <v>-9800</v>
      </c>
      <c r="I269" s="429" t="n">
        <v>0</v>
      </c>
      <c r="J269" s="428">
        <f>SUMIFS(Aut_BlueMe_Sem_Pedido!$J:$J,Aut_BlueMe_Sem_Pedido!$Q:$Q,DRE!H$4,Aut_BlueMe_Sem_Pedido!$H:$H,DRE!$A269)+SUMIFS(Aut_Ajustes_Manuais!$G:$G,Aut_Ajustes_Manuais!$I:$I,DRE!H$4,Aut_Ajustes_Manuais!$F:$F,"Assessoria de Relações Públicas")</f>
        <v/>
      </c>
      <c r="K269" s="241" t="n">
        <v>-7000</v>
      </c>
      <c r="L269" s="429" t="n">
        <v>0</v>
      </c>
      <c r="M269" s="428">
        <f>SUMIFS(Aut_BlueMe_Sem_Pedido!$J:$J,Aut_BlueMe_Sem_Pedido!$Q:$Q,DRE!K$4,Aut_BlueMe_Sem_Pedido!$H:$H,DRE!$A269)+SUMIFS(Aut_Ajustes_Manuais!$G:$G,Aut_Ajustes_Manuais!$I:$I,DRE!K$4,Aut_Ajustes_Manuais!$F:$F,"Assessoria de Relações Públicas")</f>
        <v/>
      </c>
      <c r="N269" s="241" t="n">
        <v>-7063.2</v>
      </c>
      <c r="O269" s="27" t="n">
        <v>-3000</v>
      </c>
      <c r="P269" s="429">
        <f>SUMIFS(Aut_BlueMe_Sem_Pedido!$J:$J,Aut_BlueMe_Sem_Pedido!$Q:$Q,DRE!N$4,Aut_BlueMe_Sem_Pedido!$H:$H,DRE!$A269)+SUMIFS(Aut_Ajustes_Manuais!$G:$G,Aut_Ajustes_Manuais!$I:$I,DRE!N$4,Aut_Ajustes_Manuais!$F:$F,"Assessoria de Relações Públicas")</f>
        <v/>
      </c>
      <c r="Q269" s="241" t="n">
        <v>-7022.36</v>
      </c>
      <c r="R269" s="27" t="n">
        <v>-3000</v>
      </c>
      <c r="S269" s="27">
        <f>SUMIFS(Aut_BlueMe_Sem_Pedido!$J:$J,Aut_BlueMe_Sem_Pedido!$Q:$Q,DRE!Q$4,Aut_BlueMe_Sem_Pedido!$H:$H,DRE!$A269)+SUMIFS(Aut_Ajustes_Manuais!$G:$G,Aut_Ajustes_Manuais!$I:$I,DRE!Q$4,Aut_Ajustes_Manuais!$F:$F,"Assessoria de Relações Públicas")</f>
        <v/>
      </c>
      <c r="T269" s="241" t="n">
        <v>-7000</v>
      </c>
      <c r="U269" s="27" t="n">
        <v>-3000</v>
      </c>
      <c r="V269" s="28">
        <f>SUMIFS(Aut_BlueMe_Sem_Pedido!$J:$J,Aut_BlueMe_Sem_Pedido!$Q:$Q,DRE!T$4,Aut_BlueMe_Sem_Pedido!$H:$H,DRE!$A269)+SUMIFS(Aut_Ajustes_Manuais!$G:$G,Aut_Ajustes_Manuais!$I:$I,DRE!T$4,Aut_Ajustes_Manuais!$F:$F,"Assessoria de Relações Públicas")</f>
        <v/>
      </c>
      <c r="W269" s="241" t="n">
        <v>-7060.49</v>
      </c>
      <c r="X269" s="27" t="n">
        <v>0</v>
      </c>
      <c r="Y269" s="28">
        <f>SUMIFS(Aut_BlueMe_Sem_Pedido!$J:$J,Aut_BlueMe_Sem_Pedido!$Q:$Q,DRE!W$4,Aut_BlueMe_Sem_Pedido!$H:$H,DRE!$A269)+SUMIFS(Aut_Ajustes_Manuais!$G:$G,Aut_Ajustes_Manuais!$I:$I,DRE!W$4,Aut_Ajustes_Manuais!$F:$F,"Assessoria de Relações Públicas")</f>
        <v/>
      </c>
      <c r="Z269" s="241" t="n">
        <v>-7054.92</v>
      </c>
      <c r="AA269" s="27" t="n">
        <v>0</v>
      </c>
      <c r="AB269" s="28">
        <f>SUMIFS(Aut_BlueMe_Sem_Pedido!$J:$J,Aut_BlueMe_Sem_Pedido!$Q:$Q,DRE!Z$4,Aut_BlueMe_Sem_Pedido!$H:$H,DRE!$A269)+SUMIFS(Aut_Ajustes_Manuais!$G:$G,Aut_Ajustes_Manuais!$I:$I,DRE!Z$4,Aut_Ajustes_Manuais!$F:$F,"Assessoria de Relações Públicas")</f>
        <v/>
      </c>
      <c r="AC269" s="241" t="n">
        <v>-7000</v>
      </c>
      <c r="AD269" s="27" t="n">
        <v>0</v>
      </c>
      <c r="AE269" s="28">
        <f>SUMIFS(Aut_BlueMe_Sem_Pedido!$J:$J,Aut_BlueMe_Sem_Pedido!$Q:$Q,DRE!AC$4,Aut_BlueMe_Sem_Pedido!$H:$H,DRE!$A269)+SUMIFS(Aut_Ajustes_Manuais!$G:$G,Aut_Ajustes_Manuais!$I:$I,DRE!AC$4,Aut_Ajustes_Manuais!$F:$F,"Assessoria de Relações Públicas")</f>
        <v/>
      </c>
      <c r="AF269" s="241" t="n">
        <v>-7000</v>
      </c>
      <c r="AG269" s="27" t="n">
        <v>0</v>
      </c>
      <c r="AH269" s="28">
        <f>SUMIFS(Aut_BlueMe_Sem_Pedido!$J:$J,Aut_BlueMe_Sem_Pedido!$Q:$Q,DRE!AF$4,Aut_BlueMe_Sem_Pedido!$H:$H,DRE!$A269)+SUMIFS(Aut_Ajustes_Manuais!$G:$G,Aut_Ajustes_Manuais!$I:$I,DRE!AF$4,Aut_Ajustes_Manuais!$F:$F,"Assessoria de Relações Públicas")</f>
        <v/>
      </c>
      <c r="AI269" s="241" t="n">
        <v>-7134.48</v>
      </c>
      <c r="AJ269" s="27" t="n">
        <v>0</v>
      </c>
      <c r="AK269" s="28">
        <f>SUMIFS(Aut_BlueMe_Sem_Pedido!$J:$J,Aut_BlueMe_Sem_Pedido!$Q:$Q,DRE!AI$4,Aut_BlueMe_Sem_Pedido!$H:$H,DRE!$A269)+SUMIFS(Aut_Ajustes_Manuais!$G:$G,Aut_Ajustes_Manuais!$I:$I,DRE!AI$4,Aut_Ajustes_Manuais!$F:$F,"Assessoria de Relações Públicas")</f>
        <v/>
      </c>
      <c r="AL269" s="241" t="n">
        <v>-7085.2</v>
      </c>
      <c r="AM269" s="27" t="n">
        <v>-3000</v>
      </c>
      <c r="AN269" s="28">
        <f>SUMIFS(Aut_BlueMe_Sem_Pedido!$J:$J,Aut_BlueMe_Sem_Pedido!$Q:$Q,DRE!AL$4,Aut_BlueMe_Sem_Pedido!$H:$H,DRE!$A269)+SUMIFS(Aut_Ajustes_Manuais!$G:$G,Aut_Ajustes_Manuais!$I:$I,DRE!AL$4,Aut_Ajustes_Manuais!$F:$F,"Assessoria de Relações Públicas")</f>
        <v/>
      </c>
      <c r="AO269" s="241" t="n">
        <v>-7000</v>
      </c>
      <c r="AP269" s="27" t="n">
        <v>-3000</v>
      </c>
      <c r="AQ269" s="28">
        <f>SUMIFS(Aut_BlueMe_Sem_Pedido!$J:$J,Aut_BlueMe_Sem_Pedido!$Q:$Q,DRE!AO$4,Aut_BlueMe_Sem_Pedido!$H:$H,DRE!$A269)+SUMIFS(Aut_Ajustes_Manuais!$G:$G,Aut_Ajustes_Manuais!$I:$I,DRE!AO$4,Aut_Ajustes_Manuais!$F:$F,"Assessoria de Relações Públicas")</f>
        <v/>
      </c>
      <c r="AR269" s="241">
        <f>SUMIFS($H269:$AO269,$H$5:$AO$5,"&lt;"&amp;MONTH(TODAY()),$H$6:$AO$6,"REAL 25")</f>
        <v/>
      </c>
      <c r="AS269" s="27">
        <f>SUMIFS($I269:$AP269,$I$5:$AP$5,"&lt;"&amp;MONTH(TODAY()),$I$6:$AP$6,"ORÇADO ")</f>
        <v/>
      </c>
      <c r="AT269" s="28">
        <f>SUMIFS($J269:$AQ269,$J$5:$AQ$5,"&lt;"&amp;MONTH(TODAY()),$J$6:$AQ$6,"REAL 26")</f>
        <v/>
      </c>
      <c r="AU269" s="241">
        <f>SUM(H269,K269,N269,Q269,T269,W269,Z269,AC269,AF269,AI269,AL269,AO269)</f>
        <v/>
      </c>
      <c r="AV269" s="27">
        <f>SUM(I269,L269,O269,R269,U269,X269,AA269,AD269,AG269,AJ269,AM269,AP269)</f>
        <v/>
      </c>
      <c r="AW269" s="28">
        <f>SUM(J269,M269,P269,S269,V269,Y269,AB269,AE269,AH269,AK269,AN269,AQ269)</f>
        <v/>
      </c>
      <c r="AX269" s="241">
        <f>SUM(H269,K269,N269)</f>
        <v/>
      </c>
      <c r="AY269" s="27">
        <f>SUM(I269,L269,O269)</f>
        <v/>
      </c>
      <c r="AZ269" s="28">
        <f>SUM(J269,M269,P269)</f>
        <v/>
      </c>
      <c r="BA269" s="241">
        <f>SUM(Q269,T269,W269)</f>
        <v/>
      </c>
      <c r="BB269" s="27">
        <f>SUM(R269,U269,X269)</f>
        <v/>
      </c>
      <c r="BC269" s="28">
        <f>SUM(S269,V269,Y269)</f>
        <v/>
      </c>
      <c r="BD269" s="241">
        <f>SUM(Z269,AC269,AF269)</f>
        <v/>
      </c>
      <c r="BE269" s="27">
        <f>SUM(AA269,AD269,AG269)</f>
        <v/>
      </c>
      <c r="BF269" s="28">
        <f>SUM(AB269,AE269,AH269)</f>
        <v/>
      </c>
      <c r="BG269" s="241">
        <f>SUM(AI269,AL269,AO269)</f>
        <v/>
      </c>
      <c r="BH269" s="27">
        <f>SUM(AJ269,AM269,AP269)</f>
        <v/>
      </c>
      <c r="BI269" s="28">
        <f>SUM(AK269,AN269,AQ269)</f>
        <v/>
      </c>
      <c r="BK269" s="442">
        <f>SUM(I269,L269,O269,R269,U269,X269,AA269,AD269,AG269,AJ269,AM269,AP269)</f>
        <v/>
      </c>
      <c r="BL269" s="442">
        <f>BK269-AV269</f>
        <v/>
      </c>
      <c r="BM269" s="442">
        <f>SUM(J269,M269,P269,S269,V269)</f>
        <v/>
      </c>
      <c r="BN269" s="442">
        <f>BM269-AT269</f>
        <v/>
      </c>
      <c r="BP269" s="463">
        <f>_xlfn.FORMULATEXT(V269) &amp; "+SOMASES(Aut_Ajustes_Manuais!$G:$G;Aut_Ajustes_Manuais!$I:$I;DRE!T$4;Aut_Ajustes_Manuais!$F:$F;""" &amp; A269 &amp; """)"</f>
        <v/>
      </c>
    </row>
    <row r="270" outlineLevel="1" customFormat="1" s="463">
      <c r="A270" s="22" t="inlineStr">
        <is>
          <t>Influenciadores</t>
        </is>
      </c>
      <c r="B270" s="23" t="n"/>
      <c r="C270" s="24" t="inlineStr">
        <is>
          <t>Estim. Mensal</t>
        </is>
      </c>
      <c r="D270" s="121" t="n"/>
      <c r="E270" s="114" t="n"/>
      <c r="F270" s="56" t="n"/>
      <c r="G270" s="33" t="n"/>
      <c r="H270" s="241" t="n">
        <v>-342.0905262028327</v>
      </c>
      <c r="I270" s="27" t="n">
        <v>0</v>
      </c>
      <c r="J270" s="28">
        <f>SUMIFS(Aut_BlueMe_Sem_Pedido!$J:$J,Aut_BlueMe_Sem_Pedido!$Q:$Q,DRE!H$4,Aut_BlueMe_Sem_Pedido!$H:$H,DRE!$A270)+SUMIFS(Aut_Ajustes_Manuais!$G:$G,Aut_Ajustes_Manuais!$I:$I,DRE!H$4,Aut_Ajustes_Manuais!$F:$F,"Influenciadores")</f>
        <v/>
      </c>
      <c r="K270" s="241" t="n">
        <v>-854.4239663086585</v>
      </c>
      <c r="L270" s="27" t="n">
        <v>0</v>
      </c>
      <c r="M270" s="28">
        <f>SUMIFS(Aut_BlueMe_Sem_Pedido!$J:$J,Aut_BlueMe_Sem_Pedido!$Q:$Q,DRE!K$4,Aut_BlueMe_Sem_Pedido!$H:$H,DRE!$A270)+SUMIFS(Aut_Ajustes_Manuais!$G:$G,Aut_Ajustes_Manuais!$I:$I,DRE!K$4,Aut_Ajustes_Manuais!$F:$F,"Influenciadores")</f>
        <v/>
      </c>
      <c r="N270" s="241" t="n">
        <v>-931.3872569940506</v>
      </c>
      <c r="O270" s="27" t="n">
        <v>0</v>
      </c>
      <c r="P270" s="28">
        <f>SUMIFS(Aut_BlueMe_Sem_Pedido!$J:$J,Aut_BlueMe_Sem_Pedido!$Q:$Q,DRE!N$4,Aut_BlueMe_Sem_Pedido!$H:$H,DRE!$A270)+SUMIFS(Aut_Ajustes_Manuais!$G:$G,Aut_Ajustes_Manuais!$I:$I,DRE!N$4,Aut_Ajustes_Manuais!$F:$F,"Influenciadores")</f>
        <v/>
      </c>
      <c r="Q270" s="241" t="n">
        <v>-2769.989572996025</v>
      </c>
      <c r="R270" s="27" t="n">
        <v>0</v>
      </c>
      <c r="S270" s="28">
        <f>SUMIFS(Aut_BlueMe_Sem_Pedido!$J:$J,Aut_BlueMe_Sem_Pedido!$Q:$Q,DRE!Q$4,Aut_BlueMe_Sem_Pedido!$H:$H,DRE!$A270)+SUMIFS(Aut_Ajustes_Manuais!$G:$G,Aut_Ajustes_Manuais!$I:$I,DRE!Q$4,Aut_Ajustes_Manuais!$F:$F,"Influenciadores")</f>
        <v/>
      </c>
      <c r="T270" s="241" t="n">
        <v>-557.990368572236</v>
      </c>
      <c r="U270" s="27" t="n">
        <v>0</v>
      </c>
      <c r="V270" s="28">
        <f>SUMIFS(Aut_BlueMe_Sem_Pedido!$J:$J,Aut_BlueMe_Sem_Pedido!$Q:$Q,DRE!T$4,Aut_BlueMe_Sem_Pedido!$H:$H,DRE!$A270)+SUMIFS(Aut_Ajustes_Manuais!$G:$G,Aut_Ajustes_Manuais!$I:$I,DRE!T$4,Aut_Ajustes_Manuais!$F:$F,"Influenciadores")</f>
        <v/>
      </c>
      <c r="W270" s="241" t="n">
        <v>-744.6214284684573</v>
      </c>
      <c r="X270" s="27" t="n">
        <v>0</v>
      </c>
      <c r="Y270" s="28">
        <f>SUMIFS(Aut_BlueMe_Sem_Pedido!$J:$J,Aut_BlueMe_Sem_Pedido!$Q:$Q,DRE!W$4,Aut_BlueMe_Sem_Pedido!$H:$H,DRE!$A270)+SUMIFS(Aut_Ajustes_Manuais!$G:$G,Aut_Ajustes_Manuais!$I:$I,DRE!W$4,Aut_Ajustes_Manuais!$F:$F,"Influenciadores")</f>
        <v/>
      </c>
      <c r="Z270" s="241" t="n">
        <v>0</v>
      </c>
      <c r="AA270" s="27" t="n">
        <v>0</v>
      </c>
      <c r="AB270" s="28">
        <f>SUMIFS(Aut_BlueMe_Sem_Pedido!$J:$J,Aut_BlueMe_Sem_Pedido!$Q:$Q,DRE!Z$4,Aut_BlueMe_Sem_Pedido!$H:$H,DRE!$A270)+SUMIFS(Aut_Ajustes_Manuais!$G:$G,Aut_Ajustes_Manuais!$I:$I,DRE!Z$4,Aut_Ajustes_Manuais!$F:$F,"Influenciadores")</f>
        <v/>
      </c>
      <c r="AC270" s="241" t="n">
        <v>0</v>
      </c>
      <c r="AD270" s="27" t="n">
        <v>0</v>
      </c>
      <c r="AE270" s="28">
        <f>SUMIFS(Aut_BlueMe_Sem_Pedido!$J:$J,Aut_BlueMe_Sem_Pedido!$Q:$Q,DRE!AC$4,Aut_BlueMe_Sem_Pedido!$H:$H,DRE!$A270)+SUMIFS(Aut_Ajustes_Manuais!$G:$G,Aut_Ajustes_Manuais!$I:$I,DRE!AC$4,Aut_Ajustes_Manuais!$F:$F,"Influenciadores")</f>
        <v/>
      </c>
      <c r="AF270" s="241" t="n">
        <v>0</v>
      </c>
      <c r="AG270" s="27" t="n">
        <v>0</v>
      </c>
      <c r="AH270" s="28">
        <f>SUMIFS(Aut_BlueMe_Sem_Pedido!$J:$J,Aut_BlueMe_Sem_Pedido!$Q:$Q,DRE!AF$4,Aut_BlueMe_Sem_Pedido!$H:$H,DRE!$A270)+SUMIFS(Aut_Ajustes_Manuais!$G:$G,Aut_Ajustes_Manuais!$I:$I,DRE!AF$4,Aut_Ajustes_Manuais!$F:$F,"Influenciadores")</f>
        <v/>
      </c>
      <c r="AI270" s="241" t="n">
        <v>0</v>
      </c>
      <c r="AJ270" s="27" t="n">
        <v>0</v>
      </c>
      <c r="AK270" s="28">
        <f>SUMIFS(Aut_BlueMe_Sem_Pedido!$J:$J,Aut_BlueMe_Sem_Pedido!$Q:$Q,DRE!AI$4,Aut_BlueMe_Sem_Pedido!$H:$H,DRE!$A270)+SUMIFS(Aut_Ajustes_Manuais!$G:$G,Aut_Ajustes_Manuais!$I:$I,DRE!AI$4,Aut_Ajustes_Manuais!$F:$F,"Influenciadores")</f>
        <v/>
      </c>
      <c r="AL270" s="241" t="n">
        <v>0</v>
      </c>
      <c r="AM270" s="27" t="n">
        <v>0</v>
      </c>
      <c r="AN270" s="28">
        <f>SUMIFS(Aut_BlueMe_Sem_Pedido!$J:$J,Aut_BlueMe_Sem_Pedido!$Q:$Q,DRE!AL$4,Aut_BlueMe_Sem_Pedido!$H:$H,DRE!$A270)+SUMIFS(Aut_Ajustes_Manuais!$G:$G,Aut_Ajustes_Manuais!$I:$I,DRE!AL$4,Aut_Ajustes_Manuais!$F:$F,"Influenciadores")</f>
        <v/>
      </c>
      <c r="AO270" s="241" t="n">
        <v>0</v>
      </c>
      <c r="AP270" s="27" t="n">
        <v>0</v>
      </c>
      <c r="AQ270" s="28">
        <f>SUMIFS(Aut_BlueMe_Sem_Pedido!$J:$J,Aut_BlueMe_Sem_Pedido!$Q:$Q,DRE!AO$4,Aut_BlueMe_Sem_Pedido!$H:$H,DRE!$A270)+SUMIFS(Aut_Ajustes_Manuais!$G:$G,Aut_Ajustes_Manuais!$I:$I,DRE!AO$4,Aut_Ajustes_Manuais!$F:$F,"Influenciadores")</f>
        <v/>
      </c>
      <c r="AR270" s="241">
        <f>SUMIFS($H270:$AO270,$H$5:$AO$5,"&lt;"&amp;MONTH(TODAY()),$H$6:$AO$6,"REAL 25")</f>
        <v/>
      </c>
      <c r="AS270" s="27">
        <f>SUMIFS($I270:$AP270,$I$5:$AP$5,"&lt;"&amp;MONTH(TODAY()),$I$6:$AP$6,"ORÇADO ")</f>
        <v/>
      </c>
      <c r="AT270" s="28">
        <f>SUMIFS($J270:$AQ270,$J$5:$AQ$5,"&lt;"&amp;MONTH(TODAY()),$J$6:$AQ$6,"REAL 26")</f>
        <v/>
      </c>
      <c r="AU270" s="241">
        <f>SUM(H270,K270,N270,Q270,T270,W270,Z270,AC270,AF270,AI270,AL270,AO270)</f>
        <v/>
      </c>
      <c r="AV270" s="27">
        <f>SUM(I270,L270,O270,R270,U270,X270,AA270,AD270,AG270,AJ270,AM270,AP270)</f>
        <v/>
      </c>
      <c r="AW270" s="28">
        <f>SUM(J270,M270,P270,S270,V270,Y270,AB270,AE270,AH270,AK270,AN270,AQ270)</f>
        <v/>
      </c>
      <c r="AX270" s="241">
        <f>SUM(H270,K270,N270)</f>
        <v/>
      </c>
      <c r="AY270" s="27">
        <f>SUM(I270,L270,O270)</f>
        <v/>
      </c>
      <c r="AZ270" s="28">
        <f>SUM(J270,M270,P270)</f>
        <v/>
      </c>
      <c r="BA270" s="241">
        <f>SUM(Q270,T270,W270)</f>
        <v/>
      </c>
      <c r="BB270" s="27">
        <f>SUM(R270,U270,X270)</f>
        <v/>
      </c>
      <c r="BC270" s="28">
        <f>SUM(S270,V270,Y270)</f>
        <v/>
      </c>
      <c r="BD270" s="241">
        <f>SUM(Z270,AC270,AF270)</f>
        <v/>
      </c>
      <c r="BE270" s="27">
        <f>SUM(AA270,AD270,AG270)</f>
        <v/>
      </c>
      <c r="BF270" s="28">
        <f>SUM(AB270,AE270,AH270)</f>
        <v/>
      </c>
      <c r="BG270" s="241">
        <f>SUM(AI270,AL270,AO270)</f>
        <v/>
      </c>
      <c r="BH270" s="27">
        <f>SUM(AJ270,AM270,AP270)</f>
        <v/>
      </c>
      <c r="BI270" s="28">
        <f>SUM(AK270,AN270,AQ270)</f>
        <v/>
      </c>
      <c r="BK270" s="442">
        <f>SUM(I270,L270,O270,R270,U270,X270,AA270,AD270,AG270,AJ270,AM270,AP270)</f>
        <v/>
      </c>
      <c r="BL270" s="442">
        <f>BK270-AV270</f>
        <v/>
      </c>
      <c r="BM270" s="442">
        <f>SUM(J270,M270,P270,S270,V270)</f>
        <v/>
      </c>
      <c r="BN270" s="442">
        <f>BM270-AT270</f>
        <v/>
      </c>
      <c r="BP270" s="463">
        <f>_xlfn.FORMULATEXT(V270) &amp; "+SOMASES(Aut_Ajustes_Manuais!$G:$G;Aut_Ajustes_Manuais!$I:$I;DRE!T$4;Aut_Ajustes_Manuais!$F:$F;""" &amp; A270 &amp; """)"</f>
        <v/>
      </c>
    </row>
    <row r="271" outlineLevel="1" customFormat="1" s="463">
      <c r="A271" s="22" t="inlineStr">
        <is>
          <t>Publicidade e Propaganda</t>
        </is>
      </c>
      <c r="B271" s="23" t="n"/>
      <c r="C271" s="24" t="inlineStr">
        <is>
          <t>Estim. Mensal</t>
        </is>
      </c>
      <c r="D271" s="121" t="n">
        <v>-11000</v>
      </c>
      <c r="E271" s="114" t="n"/>
      <c r="F271" s="56" t="n"/>
      <c r="G271" s="33" t="n"/>
      <c r="H271" s="241" t="n">
        <v>-396</v>
      </c>
      <c r="I271" s="27" t="n">
        <v>-11000</v>
      </c>
      <c r="J271" s="28">
        <f>SUMIFS(Aut_BlueMe_Sem_Pedido!$J:$J,Aut_BlueMe_Sem_Pedido!$Q:$Q,DRE!H$4,Aut_BlueMe_Sem_Pedido!$H:$H,DRE!$A271)+SUMIFS(Aut_Ajustes_Manuais!$G:$G,Aut_Ajustes_Manuais!$I:$I,DRE!H$4,Aut_Ajustes_Manuais!$F:$F,"Publicidade e Propaganda")</f>
        <v/>
      </c>
      <c r="K271" s="241" t="n">
        <v>-396</v>
      </c>
      <c r="L271" s="27" t="n">
        <v>-11000</v>
      </c>
      <c r="M271" s="28">
        <f>SUMIFS(Aut_BlueMe_Sem_Pedido!$J:$J,Aut_BlueMe_Sem_Pedido!$Q:$Q,DRE!K$4,Aut_BlueMe_Sem_Pedido!$H:$H,DRE!$A271)+SUMIFS(Aut_Ajustes_Manuais!$G:$G,Aut_Ajustes_Manuais!$I:$I,DRE!K$4,Aut_Ajustes_Manuais!$F:$F,"Publicidade e Propaganda")</f>
        <v/>
      </c>
      <c r="N271" s="241" t="n">
        <v>0</v>
      </c>
      <c r="O271" s="27" t="n">
        <v>-11000</v>
      </c>
      <c r="P271" s="28">
        <f>SUMIFS(Aut_BlueMe_Sem_Pedido!$J:$J,Aut_BlueMe_Sem_Pedido!$Q:$Q,DRE!N$4,Aut_BlueMe_Sem_Pedido!$H:$H,DRE!$A271)+SUMIFS(Aut_Ajustes_Manuais!$G:$G,Aut_Ajustes_Manuais!$I:$I,DRE!N$4,Aut_Ajustes_Manuais!$F:$F,"Publicidade e Propaganda")</f>
        <v/>
      </c>
      <c r="Q271" s="241" t="n">
        <v>0</v>
      </c>
      <c r="R271" s="27" t="n">
        <v>-11000</v>
      </c>
      <c r="S271" s="28">
        <f>SUMIFS(Aut_BlueMe_Sem_Pedido!$J:$J,Aut_BlueMe_Sem_Pedido!$Q:$Q,DRE!Q$4,Aut_BlueMe_Sem_Pedido!$H:$H,DRE!$A271)+SUMIFS(Aut_Ajustes_Manuais!$G:$G,Aut_Ajustes_Manuais!$I:$I,DRE!Q$4,Aut_Ajustes_Manuais!$F:$F,"Publicidade e Propaganda")</f>
        <v/>
      </c>
      <c r="T271" s="241" t="n">
        <v>-4000</v>
      </c>
      <c r="U271" s="27" t="n">
        <v>-11000</v>
      </c>
      <c r="V271" s="28">
        <f>SUMIFS(Aut_BlueMe_Sem_Pedido!$J:$J,Aut_BlueMe_Sem_Pedido!$Q:$Q,DRE!T$4,Aut_BlueMe_Sem_Pedido!$H:$H,DRE!$A271)+SUMIFS(Aut_Ajustes_Manuais!$G:$G,Aut_Ajustes_Manuais!$I:$I,DRE!T$4,Aut_Ajustes_Manuais!$F:$F,"Publicidade e Propaganda")</f>
        <v/>
      </c>
      <c r="W271" s="241" t="n">
        <v>-6000</v>
      </c>
      <c r="X271" s="27" t="n">
        <v>-11000</v>
      </c>
      <c r="Y271" s="28">
        <f>SUMIFS(Aut_BlueMe_Sem_Pedido!$J:$J,Aut_BlueMe_Sem_Pedido!$Q:$Q,DRE!W$4,Aut_BlueMe_Sem_Pedido!$H:$H,DRE!$A271)+SUMIFS(Aut_Ajustes_Manuais!$G:$G,Aut_Ajustes_Manuais!$I:$I,DRE!W$4,Aut_Ajustes_Manuais!$F:$F,"Publicidade e Propaganda")</f>
        <v/>
      </c>
      <c r="Z271" s="241" t="n">
        <v>-6000</v>
      </c>
      <c r="AA271" s="27" t="n">
        <v>-11000</v>
      </c>
      <c r="AB271" s="28">
        <f>SUMIFS(Aut_BlueMe_Sem_Pedido!$J:$J,Aut_BlueMe_Sem_Pedido!$Q:$Q,DRE!Z$4,Aut_BlueMe_Sem_Pedido!$H:$H,DRE!$A271)+SUMIFS(Aut_Ajustes_Manuais!$G:$G,Aut_Ajustes_Manuais!$I:$I,DRE!Z$4,Aut_Ajustes_Manuais!$F:$F,"Publicidade e Propaganda")</f>
        <v/>
      </c>
      <c r="AC271" s="241" t="n">
        <v>-6000</v>
      </c>
      <c r="AD271" s="27" t="n">
        <v>-11000</v>
      </c>
      <c r="AE271" s="28">
        <f>SUMIFS(Aut_BlueMe_Sem_Pedido!$J:$J,Aut_BlueMe_Sem_Pedido!$Q:$Q,DRE!AC$4,Aut_BlueMe_Sem_Pedido!$H:$H,DRE!$A271)+SUMIFS(Aut_Ajustes_Manuais!$G:$G,Aut_Ajustes_Manuais!$I:$I,DRE!AC$4,Aut_Ajustes_Manuais!$F:$F,"Publicidade e Propaganda")</f>
        <v/>
      </c>
      <c r="AF271" s="241" t="n">
        <v>-6000</v>
      </c>
      <c r="AG271" s="27" t="n">
        <v>-11000</v>
      </c>
      <c r="AH271" s="28">
        <f>SUMIFS(Aut_BlueMe_Sem_Pedido!$J:$J,Aut_BlueMe_Sem_Pedido!$Q:$Q,DRE!AF$4,Aut_BlueMe_Sem_Pedido!$H:$H,DRE!$A271)+SUMIFS(Aut_Ajustes_Manuais!$G:$G,Aut_Ajustes_Manuais!$I:$I,DRE!AF$4,Aut_Ajustes_Manuais!$F:$F,"Publicidade e Propaganda")</f>
        <v/>
      </c>
      <c r="AI271" s="241" t="n">
        <v>-6000</v>
      </c>
      <c r="AJ271" s="27" t="n">
        <v>-11000</v>
      </c>
      <c r="AK271" s="28">
        <f>SUMIFS(Aut_BlueMe_Sem_Pedido!$J:$J,Aut_BlueMe_Sem_Pedido!$Q:$Q,DRE!AI$4,Aut_BlueMe_Sem_Pedido!$H:$H,DRE!$A271)+SUMIFS(Aut_Ajustes_Manuais!$G:$G,Aut_Ajustes_Manuais!$I:$I,DRE!AI$4,Aut_Ajustes_Manuais!$F:$F,"Publicidade e Propaganda")</f>
        <v/>
      </c>
      <c r="AL271" s="241" t="n">
        <v>-6000</v>
      </c>
      <c r="AM271" s="27" t="n">
        <v>-11000</v>
      </c>
      <c r="AN271" s="28">
        <f>SUMIFS(Aut_BlueMe_Sem_Pedido!$J:$J,Aut_BlueMe_Sem_Pedido!$Q:$Q,DRE!AL$4,Aut_BlueMe_Sem_Pedido!$H:$H,DRE!$A271)+SUMIFS(Aut_Ajustes_Manuais!$G:$G,Aut_Ajustes_Manuais!$I:$I,DRE!AL$4,Aut_Ajustes_Manuais!$F:$F,"Publicidade e Propaganda")</f>
        <v/>
      </c>
      <c r="AO271" s="241" t="n">
        <v>-6000</v>
      </c>
      <c r="AP271" s="27" t="n">
        <v>-11000</v>
      </c>
      <c r="AQ271" s="28">
        <f>SUMIFS(Aut_BlueMe_Sem_Pedido!$J:$J,Aut_BlueMe_Sem_Pedido!$Q:$Q,DRE!AO$4,Aut_BlueMe_Sem_Pedido!$H:$H,DRE!$A271)+SUMIFS(Aut_Ajustes_Manuais!$G:$G,Aut_Ajustes_Manuais!$I:$I,DRE!AO$4,Aut_Ajustes_Manuais!$F:$F,"Publicidade e Propaganda")</f>
        <v/>
      </c>
      <c r="AR271" s="241">
        <f>SUMIFS($H271:$AO271,$H$5:$AO$5,"&lt;"&amp;MONTH(TODAY()),$H$6:$AO$6,"REAL 25")</f>
        <v/>
      </c>
      <c r="AS271" s="27">
        <f>SUMIFS($I271:$AP271,$I$5:$AP$5,"&lt;"&amp;MONTH(TODAY()),$I$6:$AP$6,"ORÇADO ")</f>
        <v/>
      </c>
      <c r="AT271" s="28">
        <f>SUMIFS($J271:$AQ271,$J$5:$AQ$5,"&lt;"&amp;MONTH(TODAY()),$J$6:$AQ$6,"REAL 26")</f>
        <v/>
      </c>
      <c r="AU271" s="241">
        <f>SUM(H271,K271,N271,Q271,T271,W271,Z271,AC271,AF271,AI271,AL271,AO271)</f>
        <v/>
      </c>
      <c r="AV271" s="27">
        <f>SUM(I271,L271,O271,R271,U271,X271,AA271,AD271,AG271,AJ271,AM271,AP271)</f>
        <v/>
      </c>
      <c r="AW271" s="28">
        <f>SUM(J271,M271,P271,S271,V271,Y271,AB271,AE271,AH271,AK271,AN271,AQ271)</f>
        <v/>
      </c>
      <c r="AX271" s="241">
        <f>SUM(H271,K271,N271)</f>
        <v/>
      </c>
      <c r="AY271" s="27">
        <f>SUM(I271,L271,O271)</f>
        <v/>
      </c>
      <c r="AZ271" s="28">
        <f>SUM(J271,M271,P271)</f>
        <v/>
      </c>
      <c r="BA271" s="241">
        <f>SUM(Q271,T271,W271)</f>
        <v/>
      </c>
      <c r="BB271" s="27">
        <f>SUM(R271,U271,X271)</f>
        <v/>
      </c>
      <c r="BC271" s="28">
        <f>SUM(S271,V271,Y271)</f>
        <v/>
      </c>
      <c r="BD271" s="241">
        <f>SUM(Z271,AC271,AF271)</f>
        <v/>
      </c>
      <c r="BE271" s="27">
        <f>SUM(AA271,AD271,AG271)</f>
        <v/>
      </c>
      <c r="BF271" s="28">
        <f>SUM(AB271,AE271,AH271)</f>
        <v/>
      </c>
      <c r="BG271" s="241">
        <f>SUM(AI271,AL271,AO271)</f>
        <v/>
      </c>
      <c r="BH271" s="27">
        <f>SUM(AJ271,AM271,AP271)</f>
        <v/>
      </c>
      <c r="BI271" s="28">
        <f>SUM(AK271,AN271,AQ271)</f>
        <v/>
      </c>
      <c r="BK271" s="442">
        <f>SUM(I271,L271,O271,R271,U271,X271,AA271,AD271,AG271,AJ271,AM271,AP271)</f>
        <v/>
      </c>
      <c r="BL271" s="442">
        <f>BK271-AV271</f>
        <v/>
      </c>
      <c r="BM271" s="442">
        <f>SUM(J271,M271,P271,S271,V271)</f>
        <v/>
      </c>
      <c r="BN271" s="442">
        <f>BM271-AT271</f>
        <v/>
      </c>
      <c r="BP271" s="463">
        <f>_xlfn.FORMULATEXT(V271) &amp; "+SOMASES(Aut_Ajustes_Manuais!$G:$G;Aut_Ajustes_Manuais!$I:$I;DRE!T$4;Aut_Ajustes_Manuais!$F:$F;""" &amp; A271 &amp; """)"</f>
        <v/>
      </c>
    </row>
    <row r="272" outlineLevel="1" customFormat="1" s="463">
      <c r="A272" s="22" t="inlineStr">
        <is>
          <t>Pesquisa de Mercado</t>
        </is>
      </c>
      <c r="B272" s="23" t="n"/>
      <c r="C272" s="24" t="inlineStr">
        <is>
          <t>Estim. Mensal</t>
        </is>
      </c>
      <c r="D272" s="121" t="n"/>
      <c r="E272" s="114" t="n"/>
      <c r="F272" s="56" t="n"/>
      <c r="G272" s="33" t="n"/>
      <c r="H272" s="241" t="n">
        <v>0</v>
      </c>
      <c r="I272" s="27" t="n">
        <v>0</v>
      </c>
      <c r="J272" s="28">
        <f>SUMIFS(Aut_BlueMe_Sem_Pedido!$J:$J,Aut_BlueMe_Sem_Pedido!$Q:$Q,DRE!H$4,Aut_BlueMe_Sem_Pedido!$H:$H,DRE!$A272)+SUMIFS(Aut_Ajustes_Manuais!$G:$G,Aut_Ajustes_Manuais!$I:$I,DRE!H$4,Aut_Ajustes_Manuais!$F:$F,"Pesquisa de Mercado")</f>
        <v/>
      </c>
      <c r="K272" s="241" t="n">
        <v>0</v>
      </c>
      <c r="L272" s="27" t="n">
        <v>0</v>
      </c>
      <c r="M272" s="28">
        <f>SUMIFS(Aut_BlueMe_Sem_Pedido!$J:$J,Aut_BlueMe_Sem_Pedido!$Q:$Q,DRE!K$4,Aut_BlueMe_Sem_Pedido!$H:$H,DRE!$A272)+SUMIFS(Aut_Ajustes_Manuais!$G:$G,Aut_Ajustes_Manuais!$I:$I,DRE!K$4,Aut_Ajustes_Manuais!$F:$F,"Pesquisa de Mercado")</f>
        <v/>
      </c>
      <c r="N272" s="241" t="n">
        <v>0</v>
      </c>
      <c r="O272" s="27" t="n">
        <v>0</v>
      </c>
      <c r="P272" s="28">
        <f>SUMIFS(Aut_BlueMe_Sem_Pedido!$J:$J,Aut_BlueMe_Sem_Pedido!$Q:$Q,DRE!N$4,Aut_BlueMe_Sem_Pedido!$H:$H,DRE!$A272)+SUMIFS(Aut_Ajustes_Manuais!$G:$G,Aut_Ajustes_Manuais!$I:$I,DRE!N$4,Aut_Ajustes_Manuais!$F:$F,"Pesquisa de Mercado")</f>
        <v/>
      </c>
      <c r="Q272" s="241" t="n">
        <v>0</v>
      </c>
      <c r="R272" s="27" t="n">
        <v>0</v>
      </c>
      <c r="S272" s="28">
        <f>SUMIFS(Aut_BlueMe_Sem_Pedido!$J:$J,Aut_BlueMe_Sem_Pedido!$Q:$Q,DRE!Q$4,Aut_BlueMe_Sem_Pedido!$H:$H,DRE!$A272)+SUMIFS(Aut_Ajustes_Manuais!$G:$G,Aut_Ajustes_Manuais!$I:$I,DRE!Q$4,Aut_Ajustes_Manuais!$F:$F,"Pesquisa de Mercado")</f>
        <v/>
      </c>
      <c r="T272" s="241" t="n">
        <v>0</v>
      </c>
      <c r="U272" s="27" t="n">
        <v>0</v>
      </c>
      <c r="V272" s="28">
        <f>SUMIFS(Aut_BlueMe_Sem_Pedido!$J:$J,Aut_BlueMe_Sem_Pedido!$Q:$Q,DRE!T$4,Aut_BlueMe_Sem_Pedido!$H:$H,DRE!$A272)+SUMIFS(Aut_Ajustes_Manuais!$G:$G,Aut_Ajustes_Manuais!$I:$I,DRE!T$4,Aut_Ajustes_Manuais!$F:$F,"Pesquisa de Mercado")</f>
        <v/>
      </c>
      <c r="W272" s="241" t="n">
        <v>0</v>
      </c>
      <c r="X272" s="27" t="n">
        <v>0</v>
      </c>
      <c r="Y272" s="28">
        <f>SUMIFS(Aut_BlueMe_Sem_Pedido!$J:$J,Aut_BlueMe_Sem_Pedido!$Q:$Q,DRE!W$4,Aut_BlueMe_Sem_Pedido!$H:$H,DRE!$A272)+SUMIFS(Aut_Ajustes_Manuais!$G:$G,Aut_Ajustes_Manuais!$I:$I,DRE!W$4,Aut_Ajustes_Manuais!$F:$F,"Pesquisa de Mercado")</f>
        <v/>
      </c>
      <c r="Z272" s="241" t="n">
        <v>0</v>
      </c>
      <c r="AA272" s="27" t="n">
        <v>0</v>
      </c>
      <c r="AB272" s="28">
        <f>SUMIFS(Aut_BlueMe_Sem_Pedido!$J:$J,Aut_BlueMe_Sem_Pedido!$Q:$Q,DRE!Z$4,Aut_BlueMe_Sem_Pedido!$H:$H,DRE!$A272)+SUMIFS(Aut_Ajustes_Manuais!$G:$G,Aut_Ajustes_Manuais!$I:$I,DRE!Z$4,Aut_Ajustes_Manuais!$F:$F,"Pesquisa de Mercado")</f>
        <v/>
      </c>
      <c r="AC272" s="241" t="n">
        <v>0</v>
      </c>
      <c r="AD272" s="27" t="n">
        <v>0</v>
      </c>
      <c r="AE272" s="28">
        <f>SUMIFS(Aut_BlueMe_Sem_Pedido!$J:$J,Aut_BlueMe_Sem_Pedido!$Q:$Q,DRE!AC$4,Aut_BlueMe_Sem_Pedido!$H:$H,DRE!$A272)+SUMIFS(Aut_Ajustes_Manuais!$G:$G,Aut_Ajustes_Manuais!$I:$I,DRE!AC$4,Aut_Ajustes_Manuais!$F:$F,"Pesquisa de Mercado")</f>
        <v/>
      </c>
      <c r="AF272" s="241" t="n">
        <v>0</v>
      </c>
      <c r="AG272" s="27" t="n">
        <v>0</v>
      </c>
      <c r="AH272" s="28">
        <f>SUMIFS(Aut_BlueMe_Sem_Pedido!$J:$J,Aut_BlueMe_Sem_Pedido!$Q:$Q,DRE!AF$4,Aut_BlueMe_Sem_Pedido!$H:$H,DRE!$A272)+SUMIFS(Aut_Ajustes_Manuais!$G:$G,Aut_Ajustes_Manuais!$I:$I,DRE!AF$4,Aut_Ajustes_Manuais!$F:$F,"Pesquisa de Mercado")</f>
        <v/>
      </c>
      <c r="AI272" s="241" t="n">
        <v>0</v>
      </c>
      <c r="AJ272" s="27" t="n">
        <v>0</v>
      </c>
      <c r="AK272" s="28">
        <f>SUMIFS(Aut_BlueMe_Sem_Pedido!$J:$J,Aut_BlueMe_Sem_Pedido!$Q:$Q,DRE!AI$4,Aut_BlueMe_Sem_Pedido!$H:$H,DRE!$A272)+SUMIFS(Aut_Ajustes_Manuais!$G:$G,Aut_Ajustes_Manuais!$I:$I,DRE!AI$4,Aut_Ajustes_Manuais!$F:$F,"Pesquisa de Mercado")</f>
        <v/>
      </c>
      <c r="AL272" s="241" t="n">
        <v>0</v>
      </c>
      <c r="AM272" s="27" t="n">
        <v>0</v>
      </c>
      <c r="AN272" s="28">
        <f>SUMIFS(Aut_BlueMe_Sem_Pedido!$J:$J,Aut_BlueMe_Sem_Pedido!$Q:$Q,DRE!AL$4,Aut_BlueMe_Sem_Pedido!$H:$H,DRE!$A272)+SUMIFS(Aut_Ajustes_Manuais!$G:$G,Aut_Ajustes_Manuais!$I:$I,DRE!AL$4,Aut_Ajustes_Manuais!$F:$F,"Pesquisa de Mercado")</f>
        <v/>
      </c>
      <c r="AO272" s="241" t="n">
        <v>0</v>
      </c>
      <c r="AP272" s="27" t="n">
        <v>0</v>
      </c>
      <c r="AQ272" s="28">
        <f>SUMIFS(Aut_BlueMe_Sem_Pedido!$J:$J,Aut_BlueMe_Sem_Pedido!$Q:$Q,DRE!AO$4,Aut_BlueMe_Sem_Pedido!$H:$H,DRE!$A272)+SUMIFS(Aut_Ajustes_Manuais!$G:$G,Aut_Ajustes_Manuais!$I:$I,DRE!AO$4,Aut_Ajustes_Manuais!$F:$F,"Pesquisa de Mercado")</f>
        <v/>
      </c>
      <c r="AR272" s="241">
        <f>SUMIFS($H272:$AO272,$H$5:$AO$5,"&lt;"&amp;MONTH(TODAY()),$H$6:$AO$6,"REAL 25")</f>
        <v/>
      </c>
      <c r="AS272" s="27">
        <f>SUMIFS($I272:$AP272,$I$5:$AP$5,"&lt;"&amp;MONTH(TODAY()),$I$6:$AP$6,"ORÇADO ")</f>
        <v/>
      </c>
      <c r="AT272" s="28">
        <f>SUMIFS($J272:$AQ272,$J$5:$AQ$5,"&lt;"&amp;MONTH(TODAY()),$J$6:$AQ$6,"REAL 26")</f>
        <v/>
      </c>
      <c r="AU272" s="241">
        <f>SUM(H272,K272,N272,Q272,T272,W272,Z272,AC272,AF272,AI272,AL272,AO272)</f>
        <v/>
      </c>
      <c r="AV272" s="27">
        <f>SUM(I272,L272,O272,R272,U272,X272,AA272,AD272,AG272,AJ272,AM272,AP272)</f>
        <v/>
      </c>
      <c r="AW272" s="28">
        <f>SUM(J272,M272,P272,S272,V272,Y272,AB272,AE272,AH272,AK272,AN272,AQ272)</f>
        <v/>
      </c>
      <c r="AX272" s="241">
        <f>SUM(H272,K272,N272)</f>
        <v/>
      </c>
      <c r="AY272" s="27">
        <f>SUM(I272,L272,O272)</f>
        <v/>
      </c>
      <c r="AZ272" s="28">
        <f>SUM(J272,M272,P272)</f>
        <v/>
      </c>
      <c r="BA272" s="241">
        <f>SUM(Q272,T272,W272)</f>
        <v/>
      </c>
      <c r="BB272" s="27">
        <f>SUM(R272,U272,X272)</f>
        <v/>
      </c>
      <c r="BC272" s="28">
        <f>SUM(S272,V272,Y272)</f>
        <v/>
      </c>
      <c r="BD272" s="241">
        <f>SUM(Z272,AC272,AF272)</f>
        <v/>
      </c>
      <c r="BE272" s="27">
        <f>SUM(AA272,AD272,AG272)</f>
        <v/>
      </c>
      <c r="BF272" s="28">
        <f>SUM(AB272,AE272,AH272)</f>
        <v/>
      </c>
      <c r="BG272" s="241">
        <f>SUM(AI272,AL272,AO272)</f>
        <v/>
      </c>
      <c r="BH272" s="27">
        <f>SUM(AJ272,AM272,AP272)</f>
        <v/>
      </c>
      <c r="BI272" s="28">
        <f>SUM(AK272,AN272,AQ272)</f>
        <v/>
      </c>
      <c r="BK272" s="442">
        <f>SUM(I272,L272,O272,R272,U272,X272,AA272,AD272,AG272,AJ272,AM272,AP272)</f>
        <v/>
      </c>
      <c r="BL272" s="442">
        <f>BK272-AV272</f>
        <v/>
      </c>
      <c r="BM272" s="442">
        <f>SUM(J272,M272,P272,S272,V272)</f>
        <v/>
      </c>
      <c r="BN272" s="442">
        <f>BM272-AT272</f>
        <v/>
      </c>
      <c r="BP272" s="463">
        <f>_xlfn.FORMULATEXT(V272) &amp; "+SOMASES(Aut_Ajustes_Manuais!$G:$G;Aut_Ajustes_Manuais!$I:$I;DRE!T$4;Aut_Ajustes_Manuais!$F:$F;""" &amp; A272 &amp; """)"</f>
        <v/>
      </c>
    </row>
    <row r="273" outlineLevel="1" customFormat="1" s="463">
      <c r="A273" s="22" t="inlineStr">
        <is>
          <t>Sessão de Fotos/Captação de Vídeo</t>
        </is>
      </c>
      <c r="B273" s="23" t="n"/>
      <c r="C273" s="24" t="inlineStr">
        <is>
          <t>Estim. Mensal</t>
        </is>
      </c>
      <c r="D273" s="121" t="n"/>
      <c r="E273" s="114" t="n"/>
      <c r="F273" s="56" t="n"/>
      <c r="G273" s="33" t="n"/>
      <c r="H273" s="241" t="n">
        <v>-1500</v>
      </c>
      <c r="I273" s="27" t="n">
        <v>0</v>
      </c>
      <c r="J273" s="28">
        <f>SUMIFS(Aut_BlueMe_Sem_Pedido!$J:$J,Aut_BlueMe_Sem_Pedido!$Q:$Q,DRE!H$4,Aut_BlueMe_Sem_Pedido!$H:$H,DRE!$A273)+SUMIFS(Aut_Ajustes_Manuais!$G:$G,Aut_Ajustes_Manuais!$I:$I,DRE!H$4,Aut_Ajustes_Manuais!$F:$F,"Sessão de Fotos/Captação de Vídeo")</f>
        <v/>
      </c>
      <c r="K273" s="241" t="n">
        <v>0</v>
      </c>
      <c r="L273" s="27" t="n">
        <v>0</v>
      </c>
      <c r="M273" s="28">
        <f>SUMIFS(Aut_BlueMe_Sem_Pedido!$J:$J,Aut_BlueMe_Sem_Pedido!$Q:$Q,DRE!K$4,Aut_BlueMe_Sem_Pedido!$H:$H,DRE!$A273)+SUMIFS(Aut_Ajustes_Manuais!$G:$G,Aut_Ajustes_Manuais!$I:$I,DRE!K$4,Aut_Ajustes_Manuais!$F:$F,"Sessão de Fotos/Captação de Vídeo")</f>
        <v/>
      </c>
      <c r="N273" s="241" t="n">
        <v>-5200</v>
      </c>
      <c r="O273" s="27" t="n">
        <v>0</v>
      </c>
      <c r="P273" s="28">
        <f>SUMIFS(Aut_BlueMe_Sem_Pedido!$J:$J,Aut_BlueMe_Sem_Pedido!$Q:$Q,DRE!N$4,Aut_BlueMe_Sem_Pedido!$H:$H,DRE!$A273)+SUMIFS(Aut_Ajustes_Manuais!$G:$G,Aut_Ajustes_Manuais!$I:$I,DRE!N$4,Aut_Ajustes_Manuais!$F:$F,"Sessão de Fotos/Captação de Vídeo")</f>
        <v/>
      </c>
      <c r="Q273" s="241" t="n">
        <v>-5600</v>
      </c>
      <c r="R273" s="27" t="n">
        <v>-7000</v>
      </c>
      <c r="S273" s="28">
        <f>SUMIFS(Aut_BlueMe_Sem_Pedido!$J:$J,Aut_BlueMe_Sem_Pedido!$Q:$Q,DRE!Q$4,Aut_BlueMe_Sem_Pedido!$H:$H,DRE!$A273)+SUMIFS(Aut_Ajustes_Manuais!$G:$G,Aut_Ajustes_Manuais!$I:$I,DRE!Q$4,Aut_Ajustes_Manuais!$F:$F,"Sessão de Fotos/Captação de Vídeo")</f>
        <v/>
      </c>
      <c r="T273" s="241" t="n">
        <v>-1900</v>
      </c>
      <c r="U273" s="27" t="n">
        <v>0</v>
      </c>
      <c r="V273" s="428">
        <f>SUMIFS(Aut_BlueMe_Sem_Pedido!$J:$J,Aut_BlueMe_Sem_Pedido!$Q:$Q,DRE!T$4,Aut_BlueMe_Sem_Pedido!$H:$H,DRE!$A273)+SUMIFS(Aut_Ajustes_Manuais!$G:$G,Aut_Ajustes_Manuais!$I:$I,DRE!T$4,Aut_Ajustes_Manuais!$F:$F,"Sessão de Fotos/Captação de Vídeo")</f>
        <v/>
      </c>
      <c r="W273" s="241" t="n">
        <v>-1800</v>
      </c>
      <c r="X273" s="27" t="n">
        <v>0</v>
      </c>
      <c r="Y273" s="28">
        <f>SUMIFS(Aut_BlueMe_Sem_Pedido!$J:$J,Aut_BlueMe_Sem_Pedido!$Q:$Q,DRE!W$4,Aut_BlueMe_Sem_Pedido!$H:$H,DRE!$A273)+SUMIFS(Aut_Ajustes_Manuais!$G:$G,Aut_Ajustes_Manuais!$I:$I,DRE!W$4,Aut_Ajustes_Manuais!$F:$F,"Sessão de Fotos/Captação de Vídeo")</f>
        <v/>
      </c>
      <c r="Z273" s="241" t="n">
        <v>-1800</v>
      </c>
      <c r="AA273" s="27" t="n">
        <v>-2000</v>
      </c>
      <c r="AB273" s="28">
        <f>SUMIFS(Aut_BlueMe_Sem_Pedido!$J:$J,Aut_BlueMe_Sem_Pedido!$Q:$Q,DRE!Z$4,Aut_BlueMe_Sem_Pedido!$H:$H,DRE!$A273)+SUMIFS(Aut_Ajustes_Manuais!$G:$G,Aut_Ajustes_Manuais!$I:$I,DRE!Z$4,Aut_Ajustes_Manuais!$F:$F,"Sessão de Fotos/Captação de Vídeo")</f>
        <v/>
      </c>
      <c r="AC273" s="241" t="n">
        <v>-1800</v>
      </c>
      <c r="AD273" s="27" t="n">
        <v>0</v>
      </c>
      <c r="AE273" s="28">
        <f>SUMIFS(Aut_BlueMe_Sem_Pedido!$J:$J,Aut_BlueMe_Sem_Pedido!$Q:$Q,DRE!AC$4,Aut_BlueMe_Sem_Pedido!$H:$H,DRE!$A273)+SUMIFS(Aut_Ajustes_Manuais!$G:$G,Aut_Ajustes_Manuais!$I:$I,DRE!AC$4,Aut_Ajustes_Manuais!$F:$F,"Sessão de Fotos/Captação de Vídeo")</f>
        <v/>
      </c>
      <c r="AF273" s="241" t="n">
        <v>-1800</v>
      </c>
      <c r="AG273" s="27" t="n">
        <v>-2000</v>
      </c>
      <c r="AH273" s="28">
        <f>SUMIFS(Aut_BlueMe_Sem_Pedido!$J:$J,Aut_BlueMe_Sem_Pedido!$Q:$Q,DRE!AF$4,Aut_BlueMe_Sem_Pedido!$H:$H,DRE!$A273)+SUMIFS(Aut_Ajustes_Manuais!$G:$G,Aut_Ajustes_Manuais!$I:$I,DRE!AF$4,Aut_Ajustes_Manuais!$F:$F,"Sessão de Fotos/Captação de Vídeo")</f>
        <v/>
      </c>
      <c r="AI273" s="241" t="n">
        <v>-1800</v>
      </c>
      <c r="AJ273" s="27" t="n">
        <v>0</v>
      </c>
      <c r="AK273" s="28">
        <f>SUMIFS(Aut_BlueMe_Sem_Pedido!$J:$J,Aut_BlueMe_Sem_Pedido!$Q:$Q,DRE!AI$4,Aut_BlueMe_Sem_Pedido!$H:$H,DRE!$A273)+SUMIFS(Aut_Ajustes_Manuais!$G:$G,Aut_Ajustes_Manuais!$I:$I,DRE!AI$4,Aut_Ajustes_Manuais!$F:$F,"Sessão de Fotos/Captação de Vídeo")</f>
        <v/>
      </c>
      <c r="AL273" s="241" t="n">
        <v>-1800</v>
      </c>
      <c r="AM273" s="27" t="n">
        <v>-2000</v>
      </c>
      <c r="AN273" s="28">
        <f>SUMIFS(Aut_BlueMe_Sem_Pedido!$J:$J,Aut_BlueMe_Sem_Pedido!$Q:$Q,DRE!AL$4,Aut_BlueMe_Sem_Pedido!$H:$H,DRE!$A273)+SUMIFS(Aut_Ajustes_Manuais!$G:$G,Aut_Ajustes_Manuais!$I:$I,DRE!AL$4,Aut_Ajustes_Manuais!$F:$F,"Sessão de Fotos/Captação de Vídeo")</f>
        <v/>
      </c>
      <c r="AO273" s="241" t="n">
        <v>-1800</v>
      </c>
      <c r="AP273" s="27" t="n">
        <v>-2000</v>
      </c>
      <c r="AQ273" s="28">
        <f>SUMIFS(Aut_BlueMe_Sem_Pedido!$J:$J,Aut_BlueMe_Sem_Pedido!$Q:$Q,DRE!AO$4,Aut_BlueMe_Sem_Pedido!$H:$H,DRE!$A273)+SUMIFS(Aut_Ajustes_Manuais!$G:$G,Aut_Ajustes_Manuais!$I:$I,DRE!AO$4,Aut_Ajustes_Manuais!$F:$F,"Sessão de Fotos/Captação de Vídeo")</f>
        <v/>
      </c>
      <c r="AR273" s="241">
        <f>SUMIFS($H273:$AO273,$H$5:$AO$5,"&lt;"&amp;MONTH(TODAY()),$H$6:$AO$6,"REAL 25")</f>
        <v/>
      </c>
      <c r="AS273" s="27">
        <f>SUMIFS($I273:$AP273,$I$5:$AP$5,"&lt;"&amp;MONTH(TODAY()),$I$6:$AP$6,"ORÇADO ")</f>
        <v/>
      </c>
      <c r="AT273" s="28">
        <f>SUMIFS($J273:$AQ273,$J$5:$AQ$5,"&lt;"&amp;MONTH(TODAY()),$J$6:$AQ$6,"REAL 26")</f>
        <v/>
      </c>
      <c r="AU273" s="241">
        <f>SUM(H273,K273,N273,Q273,T273,W273,Z273,AC273,AF273,AI273,AL273,AO273)</f>
        <v/>
      </c>
      <c r="AV273" s="27">
        <f>SUM(I273,L273,O273,R273,U273,X273,AA273,AD273,AG273,AJ273,AM273,AP273)</f>
        <v/>
      </c>
      <c r="AW273" s="28">
        <f>SUM(J273,M273,P273,S273,V273,Y273,AB273,AE273,AH273,AK273,AN273,AQ273)</f>
        <v/>
      </c>
      <c r="AX273" s="241">
        <f>SUM(H273,K273,N273)</f>
        <v/>
      </c>
      <c r="AY273" s="27">
        <f>SUM(I273,L273,O273)</f>
        <v/>
      </c>
      <c r="AZ273" s="28">
        <f>SUM(J273,M273,P273)</f>
        <v/>
      </c>
      <c r="BA273" s="241">
        <f>SUM(Q273,T273,W273)</f>
        <v/>
      </c>
      <c r="BB273" s="27">
        <f>SUM(R273,U273,X273)</f>
        <v/>
      </c>
      <c r="BC273" s="28">
        <f>SUM(S273,V273,Y273)</f>
        <v/>
      </c>
      <c r="BD273" s="241">
        <f>SUM(Z273,AC273,AF273)</f>
        <v/>
      </c>
      <c r="BE273" s="27">
        <f>SUM(AA273,AD273,AG273)</f>
        <v/>
      </c>
      <c r="BF273" s="28">
        <f>SUM(AB273,AE273,AH273)</f>
        <v/>
      </c>
      <c r="BG273" s="241">
        <f>SUM(AI273,AL273,AO273)</f>
        <v/>
      </c>
      <c r="BH273" s="27">
        <f>SUM(AJ273,AM273,AP273)</f>
        <v/>
      </c>
      <c r="BI273" s="28">
        <f>SUM(AK273,AN273,AQ273)</f>
        <v/>
      </c>
      <c r="BK273" s="442">
        <f>SUM(I273,L273,O273,R273,U273,X273,AA273,AD273,AG273,AJ273,AM273,AP273)</f>
        <v/>
      </c>
      <c r="BL273" s="442">
        <f>BK273-AV273</f>
        <v/>
      </c>
      <c r="BM273" s="442">
        <f>SUM(J273,M273,P273,S273,V273)</f>
        <v/>
      </c>
      <c r="BN273" s="442">
        <f>BM273-AT273</f>
        <v/>
      </c>
      <c r="BP273" s="463">
        <f>_xlfn.FORMULATEXT(V273) &amp; "+SOMASES(Aut_Ajustes_Manuais!$G:$G;Aut_Ajustes_Manuais!$I:$I;DRE!T$4;Aut_Ajustes_Manuais!$F:$F;""" &amp; A273 &amp; """)"</f>
        <v/>
      </c>
    </row>
    <row r="274" outlineLevel="1" customFormat="1" s="463">
      <c r="A274" s="22" t="inlineStr">
        <is>
          <t>Produção Gráfica e Material Institucional</t>
        </is>
      </c>
      <c r="B274" s="23" t="n"/>
      <c r="C274" s="24" t="inlineStr">
        <is>
          <t>Estim. Mensal</t>
        </is>
      </c>
      <c r="D274" s="121" t="n"/>
      <c r="E274" s="114" t="n"/>
      <c r="F274" s="56" t="n"/>
      <c r="G274" s="33" t="n"/>
      <c r="H274" s="241" t="n">
        <v>-3772.595259730727</v>
      </c>
      <c r="I274" s="27" t="n">
        <v>0</v>
      </c>
      <c r="J274" s="28">
        <f>SUMIFS(Aut_BlueMe_Sem_Pedido!$J:$J,Aut_BlueMe_Sem_Pedido!$Q:$Q,DRE!H$4,Aut_BlueMe_Sem_Pedido!$H:$H,DRE!$A274)-SUMIFS(Aut_Descontos!$G:$G,Aut_Descontos!$H:$H,$A274,Aut_Descontos!$L:$L,DRE!H$4)+SUMIFS(Aut_Ajustes_Manuais!$G:$G,Aut_Ajustes_Manuais!$I:$I,DRE!H$4,Aut_Ajustes_Manuais!$F:$F,"Produção Gráfica e Material Institucional")</f>
        <v/>
      </c>
      <c r="K274" s="241" t="n">
        <v>-126</v>
      </c>
      <c r="L274" s="27" t="n">
        <v>0</v>
      </c>
      <c r="M274" s="28">
        <f>SUMIFS(Aut_BlueMe_Sem_Pedido!$J:$J,Aut_BlueMe_Sem_Pedido!$Q:$Q,DRE!K$4,Aut_BlueMe_Sem_Pedido!$H:$H,DRE!$A274)-SUMIFS(Aut_Descontos!$G:$G,Aut_Descontos!$H:$H,$A274,Aut_Descontos!$L:$L,DRE!K$4)+SUMIFS(Aut_Ajustes_Manuais!$G:$G,Aut_Ajustes_Manuais!$I:$I,DRE!K$4,Aut_Ajustes_Manuais!$F:$F,"Produção Gráfica e Material Institucional")</f>
        <v/>
      </c>
      <c r="N274" s="241" t="n">
        <v>-314.1</v>
      </c>
      <c r="O274" s="27" t="n">
        <v>0</v>
      </c>
      <c r="P274" s="28">
        <f>SUMIFS(Aut_BlueMe_Sem_Pedido!$J:$J,Aut_BlueMe_Sem_Pedido!$Q:$Q,DRE!N$4,Aut_BlueMe_Sem_Pedido!$H:$H,DRE!$A274)-SUMIFS(Aut_Descontos!$G:$G,Aut_Descontos!$H:$H,$A274,Aut_Descontos!$L:$L,DRE!N$4)+SUMIFS(Aut_Ajustes_Manuais!$G:$G,Aut_Ajustes_Manuais!$I:$I,DRE!N$4,Aut_Ajustes_Manuais!$F:$F,"Produção Gráfica e Material Institucional")</f>
        <v/>
      </c>
      <c r="Q274" s="241" t="n">
        <v>-13665.67</v>
      </c>
      <c r="R274" s="27" t="n">
        <v>-5000</v>
      </c>
      <c r="S274" s="28">
        <f>SUMIFS(Aut_BlueMe_Sem_Pedido!$J:$J,Aut_BlueMe_Sem_Pedido!$Q:$Q,DRE!Q$4,Aut_BlueMe_Sem_Pedido!$H:$H,DRE!$A274)-SUMIFS(Aut_Descontos!$G:$G,Aut_Descontos!$H:$H,$A274,Aut_Descontos!$L:$L,DRE!Q$4)+SUMIFS(Aut_Ajustes_Manuais!$G:$G,Aut_Ajustes_Manuais!$I:$I,DRE!Q$4,Aut_Ajustes_Manuais!$F:$F,"Produção Gráfica e Material Institucional")</f>
        <v/>
      </c>
      <c r="T274" s="241" t="n">
        <v>-8497.855999619105</v>
      </c>
      <c r="U274" s="27" t="n">
        <v>0</v>
      </c>
      <c r="V274" s="428">
        <f>SUMIFS(Aut_BlueMe_Sem_Pedido!$J:$J,Aut_BlueMe_Sem_Pedido!$Q:$Q,DRE!T$4,Aut_BlueMe_Sem_Pedido!$H:$H,DRE!$A274)-SUMIFS(Aut_Descontos!$G:$G,Aut_Descontos!$H:$H,$A274,Aut_Descontos!$L:$L,DRE!T$4)+SUMIFS(Aut_Ajustes_Manuais!$G:$G,Aut_Ajustes_Manuais!$I:$I,DRE!T$4,Aut_Ajustes_Manuais!$F:$F,"Produção Gráfica e Material Institucional")</f>
        <v/>
      </c>
      <c r="W274" s="241" t="n">
        <v>-2619</v>
      </c>
      <c r="X274" s="27" t="n">
        <v>0</v>
      </c>
      <c r="Y274" s="28">
        <f>SUMIFS(Aut_BlueMe_Sem_Pedido!$J:$J,Aut_BlueMe_Sem_Pedido!$Q:$Q,DRE!W$4,Aut_BlueMe_Sem_Pedido!$H:$H,DRE!$A274)-SUMIFS(Aut_Descontos!$G:$G,Aut_Descontos!$H:$H,A274,Aut_Descontos!$L:$L,DRE!W$4)+SUMIFS(Aut_Ajustes_Manuais!$G:$G,Aut_Ajustes_Manuais!$I:$I,DRE!W$4,Aut_Ajustes_Manuais!$F:$F,"Produção Gráfica e Material Institucional")</f>
        <v/>
      </c>
      <c r="Z274" s="241" t="n">
        <v>-4640</v>
      </c>
      <c r="AA274" s="27" t="n">
        <v>0</v>
      </c>
      <c r="AB274" s="28">
        <f>SUMIFS(Aut_BlueMe_Sem_Pedido!$J:$J,Aut_BlueMe_Sem_Pedido!$Q:$Q,DRE!Z$4,Aut_BlueMe_Sem_Pedido!$H:$H,DRE!$A274)-SUMIFS(Aut_Descontos!$G:$G,Aut_Descontos!$H:$H,A274,Aut_Descontos!$L:$L,DRE!Z$4)+SUMIFS(Aut_Ajustes_Manuais!$G:$G,Aut_Ajustes_Manuais!$I:$I,DRE!Z$4,Aut_Ajustes_Manuais!$F:$F,"Produção Gráfica e Material Institucional")</f>
        <v/>
      </c>
      <c r="AC274" s="241" t="n">
        <v>0</v>
      </c>
      <c r="AD274" s="27" t="n">
        <v>-3000</v>
      </c>
      <c r="AE274" s="28">
        <f>SUMIFS(Aut_BlueMe_Sem_Pedido!$J:$J,Aut_BlueMe_Sem_Pedido!$Q:$Q,DRE!AC$4,Aut_BlueMe_Sem_Pedido!$H:$H,DRE!$A274)-SUMIFS(Aut_Descontos!$G:$G,Aut_Descontos!$H:$H,A274,Aut_Descontos!$L:$L,DRE!AC$4)+SUMIFS(Aut_Ajustes_Manuais!$G:$G,Aut_Ajustes_Manuais!$I:$I,DRE!AC$4,Aut_Ajustes_Manuais!$F:$F,"Produção Gráfica e Material Institucional")</f>
        <v/>
      </c>
      <c r="AF274" s="241" t="n">
        <v>0</v>
      </c>
      <c r="AG274" s="27" t="n">
        <v>0</v>
      </c>
      <c r="AH274" s="28">
        <f>SUMIFS(Aut_BlueMe_Sem_Pedido!$J:$J,Aut_BlueMe_Sem_Pedido!$Q:$Q,DRE!AF$4,Aut_BlueMe_Sem_Pedido!$H:$H,DRE!$A274)-SUMIFS(Aut_Descontos!$G:$G,Aut_Descontos!$H:$H,A274,Aut_Descontos!$L:$L,DRE!AF$4)+SUMIFS(Aut_Ajustes_Manuais!$G:$G,Aut_Ajustes_Manuais!$I:$I,DRE!AF$4,Aut_Ajustes_Manuais!$F:$F,"Produção Gráfica e Material Institucional")</f>
        <v/>
      </c>
      <c r="AI274" s="241" t="n">
        <v>0</v>
      </c>
      <c r="AJ274" s="27" t="n">
        <v>0</v>
      </c>
      <c r="AK274" s="28">
        <f>SUMIFS(Aut_BlueMe_Sem_Pedido!$J:$J,Aut_BlueMe_Sem_Pedido!$Q:$Q,DRE!AI$4,Aut_BlueMe_Sem_Pedido!$H:$H,DRE!$A274)-SUMIFS(Aut_Descontos!$G:$G,Aut_Descontos!$H:$H,A274,Aut_Descontos!$L:$L,DRE!AI$4)+SUMIFS(Aut_Ajustes_Manuais!$G:$G,Aut_Ajustes_Manuais!$I:$I,DRE!AI$4,Aut_Ajustes_Manuais!$F:$F,"Produção Gráfica e Material Institucional")</f>
        <v/>
      </c>
      <c r="AL274" s="241" t="n">
        <v>-1184</v>
      </c>
      <c r="AM274" s="27" t="n">
        <v>0</v>
      </c>
      <c r="AN274" s="28">
        <f>SUMIFS(Aut_BlueMe_Sem_Pedido!$J:$J,Aut_BlueMe_Sem_Pedido!$Q:$Q,DRE!AL$4,Aut_BlueMe_Sem_Pedido!$H:$H,DRE!$A274)-SUMIFS(Aut_Descontos!$G:$G,Aut_Descontos!$H:$H,A274,Aut_Descontos!$L:$L,DRE!AL$4)+SUMIFS(Aut_Ajustes_Manuais!$G:$G,Aut_Ajustes_Manuais!$I:$I,DRE!AL$4,Aut_Ajustes_Manuais!$F:$F,"Produção Gráfica e Material Institucional")</f>
        <v/>
      </c>
      <c r="AO274" s="241" t="n">
        <v>-5327</v>
      </c>
      <c r="AP274" s="27" t="n">
        <v>-3000</v>
      </c>
      <c r="AQ274" s="28">
        <f>SUMIFS(Aut_BlueMe_Sem_Pedido!$J:$J,Aut_BlueMe_Sem_Pedido!$Q:$Q,DRE!AO$4,Aut_BlueMe_Sem_Pedido!$H:$H,DRE!$A274)-SUMIFS(Aut_Descontos!$G:$G,Aut_Descontos!$H:$H,A274,Aut_Descontos!$L:$L,DRE!AO$4)+SUMIFS(Aut_Ajustes_Manuais!$G:$G,Aut_Ajustes_Manuais!$I:$I,DRE!AO$4,Aut_Ajustes_Manuais!$F:$F,"Produção Gráfica e Material Institucional")</f>
        <v/>
      </c>
      <c r="AR274" s="241">
        <f>SUMIFS($H274:$AO274,$H$5:$AO$5,"&lt;"&amp;MONTH(TODAY()),$H$6:$AO$6,"REAL 25")</f>
        <v/>
      </c>
      <c r="AS274" s="27">
        <f>SUMIFS($I274:$AP274,$I$5:$AP$5,"&lt;"&amp;MONTH(TODAY()),$I$6:$AP$6,"ORÇADO ")</f>
        <v/>
      </c>
      <c r="AT274" s="28">
        <f>SUMIFS($J274:$AQ274,$J$5:$AQ$5,"&lt;"&amp;MONTH(TODAY()),$J$6:$AQ$6,"REAL 26")</f>
        <v/>
      </c>
      <c r="AU274" s="241">
        <f>SUM(H274,K274,N274,Q274,T274,W274,Z274,AC274,AF274,AI274,AL274,AO274)</f>
        <v/>
      </c>
      <c r="AV274" s="27">
        <f>SUM(I274,L274,O274,R274,U274,X274,AA274,AD274,AG274,AJ274,AM274,AP274)</f>
        <v/>
      </c>
      <c r="AW274" s="28">
        <f>SUM(J274,M274,P274,S274,V274,Y274,AB274,AE274,AH274,AK274,AN274,AQ274)</f>
        <v/>
      </c>
      <c r="AX274" s="241">
        <f>SUM(H274,K274,N274)</f>
        <v/>
      </c>
      <c r="AY274" s="27">
        <f>SUM(I274,L274,O274)</f>
        <v/>
      </c>
      <c r="AZ274" s="28">
        <f>SUM(J274,M274,P274)</f>
        <v/>
      </c>
      <c r="BA274" s="241">
        <f>SUM(Q274,T274,W274)</f>
        <v/>
      </c>
      <c r="BB274" s="27">
        <f>SUM(R274,U274,X274)</f>
        <v/>
      </c>
      <c r="BC274" s="28">
        <f>SUM(S274,V274,Y274)</f>
        <v/>
      </c>
      <c r="BD274" s="241">
        <f>SUM(Z274,AC274,AF274)</f>
        <v/>
      </c>
      <c r="BE274" s="27">
        <f>SUM(AA274,AD274,AG274)</f>
        <v/>
      </c>
      <c r="BF274" s="28">
        <f>SUM(AB274,AE274,AH274)</f>
        <v/>
      </c>
      <c r="BG274" s="241">
        <f>SUM(AI274,AL274,AO274)</f>
        <v/>
      </c>
      <c r="BH274" s="27">
        <f>SUM(AJ274,AM274,AP274)</f>
        <v/>
      </c>
      <c r="BI274" s="28">
        <f>SUM(AK274,AN274,AQ274)</f>
        <v/>
      </c>
      <c r="BK274" s="442">
        <f>SUM(I274,L274,O274,R274,U274,X274,AA274,AD274,AG274,AJ274,AM274,AP274)</f>
        <v/>
      </c>
      <c r="BL274" s="442">
        <f>BK274-AV274</f>
        <v/>
      </c>
      <c r="BM274" s="442">
        <f>SUM(J274,M274,P274,S274,V274)</f>
        <v/>
      </c>
      <c r="BN274" s="442">
        <f>BM274-AT274</f>
        <v/>
      </c>
      <c r="BP274" s="463">
        <f>_xlfn.FORMULATEXT(V274) &amp; "+SOMASES(Aut_Ajustes_Manuais!$G:$G;Aut_Ajustes_Manuais!$I:$I;DRE!T$4;Aut_Ajustes_Manuais!$F:$F;""" &amp; A274 &amp; """)"</f>
        <v/>
      </c>
    </row>
    <row r="275" outlineLevel="1" customFormat="1" s="463">
      <c r="A275" s="22" t="inlineStr">
        <is>
          <t>Eventos de Marketing</t>
        </is>
      </c>
      <c r="B275" s="23" t="n"/>
      <c r="C275" s="24" t="inlineStr">
        <is>
          <t>Estim. Mensal</t>
        </is>
      </c>
      <c r="D275" s="121" t="n"/>
      <c r="E275" s="114" t="n"/>
      <c r="F275" s="56" t="n"/>
      <c r="G275" s="33" t="n"/>
      <c r="H275" s="241" t="n">
        <v>-170.2382965502441</v>
      </c>
      <c r="I275" s="27" t="n">
        <v>0</v>
      </c>
      <c r="J275" s="28">
        <f>SUMIFS(Aut_BlueMe_Sem_Pedido!$J:$J,Aut_BlueMe_Sem_Pedido!$Q:$Q,DRE!H$4,Aut_BlueMe_Sem_Pedido!$H:$H,DRE!$A275)-SUMIFS(Aut_Descontos!$G:$G,Aut_Descontos!$H:$H,$A275,Aut_Descontos!$L:$L,DRE!H$4)+SUMIFS(Aut_Ajustes_Manuais!$G:$G,Aut_Ajustes_Manuais!$I:$I,DRE!H$4,Aut_Ajustes_Manuais!$F:$F,"Eventos de Marketing")</f>
        <v/>
      </c>
      <c r="K275" s="241" t="n">
        <v>-323.7077846451684</v>
      </c>
      <c r="L275" s="27" t="n">
        <v>0</v>
      </c>
      <c r="M275" s="28">
        <f>SUMIFS(Aut_BlueMe_Sem_Pedido!$J:$J,Aut_BlueMe_Sem_Pedido!$Q:$Q,DRE!K$4,Aut_BlueMe_Sem_Pedido!$H:$H,DRE!$A275)-SUMIFS(Aut_Descontos!$G:$G,Aut_Descontos!$H:$H,$A275,Aut_Descontos!$L:$L,DRE!K$4)+SUMIFS(Aut_Ajustes_Manuais!$G:$G,Aut_Ajustes_Manuais!$I:$I,DRE!K$4,Aut_Ajustes_Manuais!$F:$F,"Eventos de Marketing")</f>
        <v/>
      </c>
      <c r="N275" s="241" t="n">
        <v>-393.0481658601992</v>
      </c>
      <c r="O275" s="27" t="n">
        <v>0</v>
      </c>
      <c r="P275" s="28">
        <f>SUMIFS(Aut_BlueMe_Sem_Pedido!$J:$J,Aut_BlueMe_Sem_Pedido!$Q:$Q,DRE!N$4,Aut_BlueMe_Sem_Pedido!$H:$H,DRE!$A275)-SUMIFS(Aut_Descontos!$G:$G,Aut_Descontos!$H:$H,$A275,Aut_Descontos!$L:$L,DRE!N$4)+SUMIFS(Aut_Ajustes_Manuais!$G:$G,Aut_Ajustes_Manuais!$I:$I,DRE!N$4,Aut_Ajustes_Manuais!$F:$F,"Eventos de Marketing")</f>
        <v/>
      </c>
      <c r="Q275" s="241" t="n">
        <v>-360.7300593574606</v>
      </c>
      <c r="R275" s="27" t="n">
        <v>0</v>
      </c>
      <c r="S275" s="28">
        <f>SUMIFS(Aut_BlueMe_Sem_Pedido!$J:$J,Aut_BlueMe_Sem_Pedido!$Q:$Q,DRE!Q$4,Aut_BlueMe_Sem_Pedido!$H:$H,DRE!$A275)-SUMIFS(Aut_Descontos!$G:$G,Aut_Descontos!$H:$H,$A275,Aut_Descontos!$L:$L,DRE!Q$4)+SUMIFS(Aut_Ajustes_Manuais!$G:$G,Aut_Ajustes_Manuais!$I:$I,DRE!Q$4,Aut_Ajustes_Manuais!$F:$F,"Eventos de Marketing")</f>
        <v/>
      </c>
      <c r="T275" s="241" t="n">
        <v>-201.4865169514926</v>
      </c>
      <c r="U275" s="27" t="n">
        <v>0</v>
      </c>
      <c r="V275" s="28">
        <f>SUMIFS(Aut_BlueMe_Sem_Pedido!$J:$J,Aut_BlueMe_Sem_Pedido!$Q:$Q,DRE!T$4,Aut_BlueMe_Sem_Pedido!$H:$H,DRE!$A275)-SUMIFS(Aut_Descontos!$G:$G,Aut_Descontos!$H:$H,$A275,Aut_Descontos!$L:$L,DRE!T$4)+SUMIFS(Aut_Ajustes_Manuais!$G:$G,Aut_Ajustes_Manuais!$I:$I,DRE!T$4,Aut_Ajustes_Manuais!$F:$F,"Eventos de Marketing")</f>
        <v/>
      </c>
      <c r="W275" s="241" t="n">
        <v>-303.8885899700163</v>
      </c>
      <c r="X275" s="27" t="n">
        <v>0</v>
      </c>
      <c r="Y275" s="28">
        <f>SUMIFS(Aut_BlueMe_Sem_Pedido!$J:$J,Aut_BlueMe_Sem_Pedido!$Q:$Q,DRE!W$4,Aut_BlueMe_Sem_Pedido!$H:$H,DRE!$A275)-SUMIFS(Aut_Descontos!$G:$G,Aut_Descontos!$H:$H,A275,Aut_Descontos!$L:$L,DRE!W$4)+SUMIFS(Aut_Ajustes_Manuais!$G:$G,Aut_Ajustes_Manuais!$I:$I,DRE!W$4,Aut_Ajustes_Manuais!$F:$F,"Eventos de Marketing")</f>
        <v/>
      </c>
      <c r="Z275" s="241" t="n">
        <v>-758.391920660069</v>
      </c>
      <c r="AA275" s="27" t="n">
        <v>0</v>
      </c>
      <c r="AB275" s="28">
        <f>SUMIFS(Aut_BlueMe_Sem_Pedido!$J:$J,Aut_BlueMe_Sem_Pedido!$Q:$Q,DRE!Z$4,Aut_BlueMe_Sem_Pedido!$H:$H,DRE!$A275)-SUMIFS(Aut_Descontos!$G:$G,Aut_Descontos!$H:$H,A275,Aut_Descontos!$L:$L,DRE!Z$4)+SUMIFS(Aut_Ajustes_Manuais!$G:$G,Aut_Ajustes_Manuais!$I:$I,DRE!Z$4,Aut_Ajustes_Manuais!$F:$F,"Eventos de Marketing")</f>
        <v/>
      </c>
      <c r="AC275" s="241" t="n">
        <v>-212.1889801534761</v>
      </c>
      <c r="AD275" s="27" t="n">
        <v>0</v>
      </c>
      <c r="AE275" s="28">
        <f>SUMIFS(Aut_BlueMe_Sem_Pedido!$J:$J,Aut_BlueMe_Sem_Pedido!$Q:$Q,DRE!AC$4,Aut_BlueMe_Sem_Pedido!$H:$H,DRE!$A275)-SUMIFS(Aut_Descontos!$G:$G,Aut_Descontos!$H:$H,A275,Aut_Descontos!$L:$L,DRE!AC$4)+SUMIFS(Aut_Ajustes_Manuais!$G:$G,Aut_Ajustes_Manuais!$I:$I,DRE!AC$4,Aut_Ajustes_Manuais!$F:$F,"Eventos de Marketing")</f>
        <v/>
      </c>
      <c r="AF275" s="241" t="n">
        <v>-1306.682209778474</v>
      </c>
      <c r="AG275" s="27" t="n">
        <v>0</v>
      </c>
      <c r="AH275" s="28">
        <f>SUMIFS(Aut_BlueMe_Sem_Pedido!$J:$J,Aut_BlueMe_Sem_Pedido!$Q:$Q,DRE!AF$4,Aut_BlueMe_Sem_Pedido!$H:$H,DRE!$A275)-SUMIFS(Aut_Descontos!$G:$G,Aut_Descontos!$H:$H,A275,Aut_Descontos!$L:$L,DRE!AF$4)+SUMIFS(Aut_Ajustes_Manuais!$G:$G,Aut_Ajustes_Manuais!$I:$I,DRE!AF$4,Aut_Ajustes_Manuais!$F:$F,"Eventos de Marketing")</f>
        <v/>
      </c>
      <c r="AI275" s="241" t="n">
        <v>-317.2266616510391</v>
      </c>
      <c r="AJ275" s="27" t="n">
        <v>0</v>
      </c>
      <c r="AK275" s="28">
        <f>SUMIFS(Aut_BlueMe_Sem_Pedido!$J:$J,Aut_BlueMe_Sem_Pedido!$Q:$Q,DRE!AI$4,Aut_BlueMe_Sem_Pedido!$H:$H,DRE!$A275)-SUMIFS(Aut_Descontos!$G:$G,Aut_Descontos!$H:$H,A275,Aut_Descontos!$L:$L,DRE!AI$4)+SUMIFS(Aut_Ajustes_Manuais!$G:$G,Aut_Ajustes_Manuais!$I:$I,DRE!AI$4,Aut_Ajustes_Manuais!$F:$F,"Eventos de Marketing")</f>
        <v/>
      </c>
      <c r="AL275" s="241" t="n">
        <v>-539.229704673671</v>
      </c>
      <c r="AM275" s="27" t="n">
        <v>0</v>
      </c>
      <c r="AN275" s="28">
        <f>SUMIFS(Aut_BlueMe_Sem_Pedido!$J:$J,Aut_BlueMe_Sem_Pedido!$Q:$Q,DRE!AL$4,Aut_BlueMe_Sem_Pedido!$H:$H,DRE!$A275)-SUMIFS(Aut_Descontos!$G:$G,Aut_Descontos!$H:$H,A275,Aut_Descontos!$L:$L,DRE!AL$4)+SUMIFS(Aut_Ajustes_Manuais!$G:$G,Aut_Ajustes_Manuais!$I:$I,DRE!AL$4,Aut_Ajustes_Manuais!$F:$F,"Eventos de Marketing")</f>
        <v/>
      </c>
      <c r="AO275" s="241" t="n">
        <v>-357.7649496754966</v>
      </c>
      <c r="AP275" s="27" t="n">
        <v>0</v>
      </c>
      <c r="AQ275" s="28">
        <f>SUMIFS(Aut_BlueMe_Sem_Pedido!$J:$J,Aut_BlueMe_Sem_Pedido!$Q:$Q,DRE!AO$4,Aut_BlueMe_Sem_Pedido!$H:$H,DRE!$A275)-SUMIFS(Aut_Descontos!$G:$G,Aut_Descontos!$H:$H,A275,Aut_Descontos!$L:$L,DRE!AO$4)+SUMIFS(Aut_Ajustes_Manuais!$G:$G,Aut_Ajustes_Manuais!$I:$I,DRE!AO$4,Aut_Ajustes_Manuais!$F:$F,"Eventos de Marketing")</f>
        <v/>
      </c>
      <c r="AR275" s="241">
        <f>SUMIFS($H275:$AO275,$H$5:$AO$5,"&lt;"&amp;MONTH(TODAY()),$H$6:$AO$6,"REAL 25")</f>
        <v/>
      </c>
      <c r="AS275" s="27">
        <f>SUMIFS($I275:$AP275,$I$5:$AP$5,"&lt;"&amp;MONTH(TODAY()),$I$6:$AP$6,"ORÇADO ")</f>
        <v/>
      </c>
      <c r="AT275" s="28">
        <f>SUMIFS($J275:$AQ275,$J$5:$AQ$5,"&lt;"&amp;MONTH(TODAY()),$J$6:$AQ$6,"REAL 26")</f>
        <v/>
      </c>
      <c r="AU275" s="241">
        <f>SUM(H275,K275,N275,Q275,T275,W275,Z275,AC275,AF275,AI275,AL275,AO275)</f>
        <v/>
      </c>
      <c r="AV275" s="27">
        <f>SUM(I275,L275,O275,R275,U275,X275,AA275,AD275,AG275,AJ275,AM275,AP275)</f>
        <v/>
      </c>
      <c r="AW275" s="28">
        <f>SUM(J275,M275,P275,S275,V275,Y275,AB275,AE275,AH275,AK275,AN275,AQ275)</f>
        <v/>
      </c>
      <c r="AX275" s="241">
        <f>SUM(H275,K275,N275)</f>
        <v/>
      </c>
      <c r="AY275" s="27">
        <f>SUM(I275,L275,O275)</f>
        <v/>
      </c>
      <c r="AZ275" s="28">
        <f>SUM(J275,M275,P275)</f>
        <v/>
      </c>
      <c r="BA275" s="241">
        <f>SUM(Q275,T275,W275)</f>
        <v/>
      </c>
      <c r="BB275" s="27">
        <f>SUM(R275,U275,X275)</f>
        <v/>
      </c>
      <c r="BC275" s="28">
        <f>SUM(S275,V275,Y275)</f>
        <v/>
      </c>
      <c r="BD275" s="241">
        <f>SUM(Z275,AC275,AF275)</f>
        <v/>
      </c>
      <c r="BE275" s="27">
        <f>SUM(AA275,AD275,AG275)</f>
        <v/>
      </c>
      <c r="BF275" s="28">
        <f>SUM(AB275,AE275,AH275)</f>
        <v/>
      </c>
      <c r="BG275" s="241">
        <f>SUM(AI275,AL275,AO275)</f>
        <v/>
      </c>
      <c r="BH275" s="27">
        <f>SUM(AJ275,AM275,AP275)</f>
        <v/>
      </c>
      <c r="BI275" s="28">
        <f>SUM(AK275,AN275,AQ275)</f>
        <v/>
      </c>
      <c r="BK275" s="442">
        <f>SUM(I275,L275,O275,R275,U275,X275,AA275,AD275,AG275,AJ275,AM275,AP275)</f>
        <v/>
      </c>
      <c r="BL275" s="442">
        <f>BK275-AV275</f>
        <v/>
      </c>
      <c r="BM275" s="442">
        <f>SUM(J275,M275,P275,S275,V275)</f>
        <v/>
      </c>
      <c r="BN275" s="442">
        <f>BM275-AT275</f>
        <v/>
      </c>
      <c r="BP275" s="463">
        <f>_xlfn.FORMULATEXT(V275) &amp; "+SOMASES(Aut_Ajustes_Manuais!$G:$G;Aut_Ajustes_Manuais!$I:$I;DRE!T$4;Aut_Ajustes_Manuais!$F:$F;""" &amp; A275 &amp; """)"</f>
        <v/>
      </c>
    </row>
    <row r="276" outlineLevel="1" customFormat="1" s="463">
      <c r="A276" s="22" t="inlineStr">
        <is>
          <t>Brindes e Confraternizações</t>
        </is>
      </c>
      <c r="B276" s="23" t="n"/>
      <c r="C276" s="24" t="inlineStr">
        <is>
          <t>Estim. Mensal</t>
        </is>
      </c>
      <c r="D276" s="121" t="n"/>
      <c r="E276" s="114" t="n"/>
      <c r="F276" s="56" t="n"/>
      <c r="G276" s="33" t="n"/>
      <c r="H276" s="241" t="n">
        <v>0</v>
      </c>
      <c r="I276" s="27" t="n">
        <v>0</v>
      </c>
      <c r="J276" s="28">
        <f>SUMIFS(Aut_BlueMe_Sem_Pedido!$J:$J,Aut_BlueMe_Sem_Pedido!$Q:$Q,DRE!H$4,Aut_BlueMe_Sem_Pedido!$H:$H,DRE!$A276)+SUMIFS(Aut_Ajustes_Manuais!$G:$G,Aut_Ajustes_Manuais!$I:$I,DRE!H$4,Aut_Ajustes_Manuais!$F:$F,"Brindes e Confraternizações")</f>
        <v/>
      </c>
      <c r="K276" s="241" t="n">
        <v>0</v>
      </c>
      <c r="L276" s="27" t="n">
        <v>0</v>
      </c>
      <c r="M276" s="28">
        <f>SUMIFS(Aut_BlueMe_Sem_Pedido!$J:$J,Aut_BlueMe_Sem_Pedido!$Q:$Q,DRE!K$4,Aut_BlueMe_Sem_Pedido!$H:$H,DRE!$A276)+SUMIFS(Aut_Ajustes_Manuais!$G:$G,Aut_Ajustes_Manuais!$I:$I,DRE!K$4,Aut_Ajustes_Manuais!$F:$F,"Brindes e Confraternizações")</f>
        <v/>
      </c>
      <c r="N276" s="241" t="n">
        <v>0</v>
      </c>
      <c r="O276" s="27" t="n">
        <v>0</v>
      </c>
      <c r="P276" s="28">
        <f>SUMIFS(Aut_BlueMe_Sem_Pedido!$J:$J,Aut_BlueMe_Sem_Pedido!$Q:$Q,DRE!N$4,Aut_BlueMe_Sem_Pedido!$H:$H,DRE!$A276)+SUMIFS(Aut_Ajustes_Manuais!$G:$G,Aut_Ajustes_Manuais!$I:$I,DRE!N$4,Aut_Ajustes_Manuais!$F:$F,"Brindes e Confraternizações")</f>
        <v/>
      </c>
      <c r="Q276" s="241" t="n">
        <v>0</v>
      </c>
      <c r="R276" s="27" t="n">
        <v>-5000</v>
      </c>
      <c r="S276" s="28">
        <f>SUMIFS(Aut_BlueMe_Sem_Pedido!$J:$J,Aut_BlueMe_Sem_Pedido!$Q:$Q,DRE!Q$4,Aut_BlueMe_Sem_Pedido!$H:$H,DRE!$A276)+SUMIFS(Aut_Ajustes_Manuais!$G:$G,Aut_Ajustes_Manuais!$I:$I,DRE!Q$4,Aut_Ajustes_Manuais!$F:$F,"Brindes e Confraternizações")</f>
        <v/>
      </c>
      <c r="T276" s="241" t="n">
        <v>0</v>
      </c>
      <c r="U276" s="27" t="n">
        <v>0</v>
      </c>
      <c r="V276" s="28">
        <f>SUMIFS(Aut_BlueMe_Sem_Pedido!$J:$J,Aut_BlueMe_Sem_Pedido!$Q:$Q,DRE!T$4,Aut_BlueMe_Sem_Pedido!$H:$H,DRE!$A276)+SUMIFS(Aut_Ajustes_Manuais!$G:$G,Aut_Ajustes_Manuais!$I:$I,DRE!T$4,Aut_Ajustes_Manuais!$F:$F,"Brindes e Confraternizações")</f>
        <v/>
      </c>
      <c r="W276" s="241" t="n">
        <v>0</v>
      </c>
      <c r="X276" s="27" t="n">
        <v>0</v>
      </c>
      <c r="Y276" s="28">
        <f>SUMIFS(Aut_BlueMe_Sem_Pedido!$J:$J,Aut_BlueMe_Sem_Pedido!$Q:$Q,DRE!W$4,Aut_BlueMe_Sem_Pedido!$H:$H,DRE!$A276)+SUMIFS(Aut_Ajustes_Manuais!$G:$G,Aut_Ajustes_Manuais!$I:$I,DRE!W$4,Aut_Ajustes_Manuais!$F:$F,"Brindes e Confraternizações")</f>
        <v/>
      </c>
      <c r="Z276" s="241" t="n">
        <v>0</v>
      </c>
      <c r="AA276" s="27" t="n">
        <v>0</v>
      </c>
      <c r="AB276" s="28">
        <f>SUMIFS(Aut_BlueMe_Sem_Pedido!$J:$J,Aut_BlueMe_Sem_Pedido!$Q:$Q,DRE!Z$4,Aut_BlueMe_Sem_Pedido!$H:$H,DRE!$A276)+SUMIFS(Aut_Ajustes_Manuais!$G:$G,Aut_Ajustes_Manuais!$I:$I,DRE!Z$4,Aut_Ajustes_Manuais!$F:$F,"Brindes e Confraternizações")</f>
        <v/>
      </c>
      <c r="AC276" s="241" t="n">
        <v>0</v>
      </c>
      <c r="AD276" s="27" t="n">
        <v>0</v>
      </c>
      <c r="AE276" s="28">
        <f>SUMIFS(Aut_BlueMe_Sem_Pedido!$J:$J,Aut_BlueMe_Sem_Pedido!$Q:$Q,DRE!AC$4,Aut_BlueMe_Sem_Pedido!$H:$H,DRE!$A276)+SUMIFS(Aut_Ajustes_Manuais!$G:$G,Aut_Ajustes_Manuais!$I:$I,DRE!AC$4,Aut_Ajustes_Manuais!$F:$F,"Brindes e Confraternizações")</f>
        <v/>
      </c>
      <c r="AF276" s="241" t="n">
        <v>0</v>
      </c>
      <c r="AG276" s="27" t="n">
        <v>0</v>
      </c>
      <c r="AH276" s="28">
        <f>SUMIFS(Aut_BlueMe_Sem_Pedido!$J:$J,Aut_BlueMe_Sem_Pedido!$Q:$Q,DRE!AF$4,Aut_BlueMe_Sem_Pedido!$H:$H,DRE!$A276)+SUMIFS(Aut_Ajustes_Manuais!$G:$G,Aut_Ajustes_Manuais!$I:$I,DRE!AF$4,Aut_Ajustes_Manuais!$F:$F,"Brindes e Confraternizações")</f>
        <v/>
      </c>
      <c r="AI276" s="241" t="n">
        <v>0</v>
      </c>
      <c r="AJ276" s="27" t="n">
        <v>0</v>
      </c>
      <c r="AK276" s="28">
        <f>SUMIFS(Aut_BlueMe_Sem_Pedido!$J:$J,Aut_BlueMe_Sem_Pedido!$Q:$Q,DRE!AI$4,Aut_BlueMe_Sem_Pedido!$H:$H,DRE!$A276)+SUMIFS(Aut_Ajustes_Manuais!$G:$G,Aut_Ajustes_Manuais!$I:$I,DRE!AI$4,Aut_Ajustes_Manuais!$F:$F,"Brindes e Confraternizações")</f>
        <v/>
      </c>
      <c r="AL276" s="241" t="n">
        <v>0</v>
      </c>
      <c r="AM276" s="27" t="n">
        <v>0</v>
      </c>
      <c r="AN276" s="28">
        <f>SUMIFS(Aut_BlueMe_Sem_Pedido!$J:$J,Aut_BlueMe_Sem_Pedido!$Q:$Q,DRE!AL$4,Aut_BlueMe_Sem_Pedido!$H:$H,DRE!$A276)+SUMIFS(Aut_Ajustes_Manuais!$G:$G,Aut_Ajustes_Manuais!$I:$I,DRE!AL$4,Aut_Ajustes_Manuais!$F:$F,"Brindes e Confraternizações")</f>
        <v/>
      </c>
      <c r="AO276" s="241" t="n">
        <v>0</v>
      </c>
      <c r="AP276" s="27" t="n">
        <v>-5000</v>
      </c>
      <c r="AQ276" s="28">
        <f>SUMIFS(Aut_BlueMe_Sem_Pedido!$J:$J,Aut_BlueMe_Sem_Pedido!$Q:$Q,DRE!AO$4,Aut_BlueMe_Sem_Pedido!$H:$H,DRE!$A276)+SUMIFS(Aut_Ajustes_Manuais!$G:$G,Aut_Ajustes_Manuais!$I:$I,DRE!AO$4,Aut_Ajustes_Manuais!$F:$F,"Brindes e Confraternizações")</f>
        <v/>
      </c>
      <c r="AR276" s="241">
        <f>SUMIFS($H276:$AO276,$H$5:$AO$5,"&lt;"&amp;MONTH(TODAY()),$H$6:$AO$6,"REAL 25")</f>
        <v/>
      </c>
      <c r="AS276" s="27">
        <f>SUMIFS($I276:$AP276,$I$5:$AP$5,"&lt;"&amp;MONTH(TODAY()),$I$6:$AP$6,"ORÇADO ")</f>
        <v/>
      </c>
      <c r="AT276" s="28">
        <f>SUMIFS($J276:$AQ276,$J$5:$AQ$5,"&lt;"&amp;MONTH(TODAY()),$J$6:$AQ$6,"REAL 26")</f>
        <v/>
      </c>
      <c r="AU276" s="241">
        <f>SUM(H276,K276,N276,Q276,T276,W276,Z276,AC276,AF276,AI276,AL276,AO276)</f>
        <v/>
      </c>
      <c r="AV276" s="27">
        <f>SUM(I276,L276,O276,R276,U276,X276,AA276,AD276,AG276,AJ276,AM276,AP276)</f>
        <v/>
      </c>
      <c r="AW276" s="28">
        <f>SUM(J276,M276,P276,S276,V276,Y276,AB276,AE276,AH276,AK276,AN276,AQ276)</f>
        <v/>
      </c>
      <c r="AX276" s="241">
        <f>SUM(H276,K276,N276)</f>
        <v/>
      </c>
      <c r="AY276" s="27">
        <f>SUM(I276,L276,O276)</f>
        <v/>
      </c>
      <c r="AZ276" s="28">
        <f>SUM(J276,M276,P276)</f>
        <v/>
      </c>
      <c r="BA276" s="241">
        <f>SUM(Q276,T276,W276)</f>
        <v/>
      </c>
      <c r="BB276" s="27">
        <f>SUM(R276,U276,X276)</f>
        <v/>
      </c>
      <c r="BC276" s="28">
        <f>SUM(S276,V276,Y276)</f>
        <v/>
      </c>
      <c r="BD276" s="241">
        <f>SUM(Z276,AC276,AF276)</f>
        <v/>
      </c>
      <c r="BE276" s="27">
        <f>SUM(AA276,AD276,AG276)</f>
        <v/>
      </c>
      <c r="BF276" s="28">
        <f>SUM(AB276,AE276,AH276)</f>
        <v/>
      </c>
      <c r="BG276" s="241">
        <f>SUM(AI276,AL276,AO276)</f>
        <v/>
      </c>
      <c r="BH276" s="27">
        <f>SUM(AJ276,AM276,AP276)</f>
        <v/>
      </c>
      <c r="BI276" s="28">
        <f>SUM(AK276,AN276,AQ276)</f>
        <v/>
      </c>
      <c r="BK276" s="442">
        <f>SUM(I276,L276,O276,R276,U276,X276,AA276,AD276,AG276,AJ276,AM276,AP276)</f>
        <v/>
      </c>
      <c r="BL276" s="442">
        <f>BK276-AV276</f>
        <v/>
      </c>
      <c r="BM276" s="442">
        <f>SUM(J276,M276,P276,S276,V276)</f>
        <v/>
      </c>
      <c r="BN276" s="442">
        <f>BM276-AT276</f>
        <v/>
      </c>
      <c r="BP276" s="463">
        <f>_xlfn.FORMULATEXT(V276) &amp; "+SOMASES(Aut_Ajustes_Manuais!$G:$G;Aut_Ajustes_Manuais!$I:$I;DRE!T$4;Aut_Ajustes_Manuais!$F:$F;""" &amp; A276 &amp; """)"</f>
        <v/>
      </c>
    </row>
    <row r="277" outlineLevel="1" customFormat="1" s="463">
      <c r="A277" s="22" t="inlineStr">
        <is>
          <t>Ferramentas de Marketing</t>
        </is>
      </c>
      <c r="B277" s="23" t="n"/>
      <c r="C277" s="24" t="inlineStr">
        <is>
          <t>Contr/Prov</t>
        </is>
      </c>
      <c r="D277" s="116" t="n"/>
      <c r="E277" s="115" t="n"/>
      <c r="F277" s="56" t="n"/>
      <c r="G277" s="33" t="n"/>
      <c r="H277" s="241" t="n">
        <v>0</v>
      </c>
      <c r="I277" s="27" t="n">
        <v>-2417.0895</v>
      </c>
      <c r="J277" s="28">
        <f>SUMIFS(Aut_BlueMe_Sem_Pedido!$J:$J,Aut_BlueMe_Sem_Pedido!$Q:$Q,DRE!H$4,Aut_BlueMe_Sem_Pedido!$H:$H,DRE!$A277)-SUMIFS(Aut_Descontos!$G:$G,Aut_Descontos!$H:$H,$A277,Aut_Descontos!$L:$L,DRE!H$4)+SUMIFS(Aut_Ajustes_Manuais!$G:$G,Aut_Ajustes_Manuais!$I:$I,DRE!H$4,Aut_Ajustes_Manuais!$F:$F,"Ferramentas de Marketing")</f>
        <v/>
      </c>
      <c r="K277" s="241" t="n">
        <v>0</v>
      </c>
      <c r="L277" s="27" t="n">
        <v>-2417.0895</v>
      </c>
      <c r="M277" s="28">
        <f>SUMIFS(Aut_BlueMe_Sem_Pedido!$J:$J,Aut_BlueMe_Sem_Pedido!$Q:$Q,DRE!K$4,Aut_BlueMe_Sem_Pedido!$H:$H,DRE!$A277)-SUMIFS(Aut_Descontos!$G:$G,Aut_Descontos!$H:$H,$A277,Aut_Descontos!$L:$L,DRE!K$4)+SUMIFS(Aut_Ajustes_Manuais!$G:$G,Aut_Ajustes_Manuais!$I:$I,DRE!K$4,Aut_Ajustes_Manuais!$F:$F,"Ferramentas de Marketing")</f>
        <v/>
      </c>
      <c r="N277" s="241" t="n">
        <v>-1168.420512933794</v>
      </c>
      <c r="O277" s="27" t="n">
        <v>-2417.0895</v>
      </c>
      <c r="P277" s="28">
        <f>SUMIFS(Aut_BlueMe_Sem_Pedido!$J:$J,Aut_BlueMe_Sem_Pedido!$Q:$Q,DRE!N$4,Aut_BlueMe_Sem_Pedido!$H:$H,DRE!$A277)-SUMIFS(Aut_Descontos!$G:$G,Aut_Descontos!$H:$H,$A277,Aut_Descontos!$L:$L,DRE!N$4)+SUMIFS(Aut_Ajustes_Manuais!$G:$G,Aut_Ajustes_Manuais!$I:$I,DRE!N$4,Aut_Ajustes_Manuais!$F:$F,"Ferramentas de Marketing")</f>
        <v/>
      </c>
      <c r="Q277" s="241" t="n">
        <v>-441.1668229736979</v>
      </c>
      <c r="R277" s="27" t="n">
        <v>-2417.0895</v>
      </c>
      <c r="S277" s="28">
        <f>SUMIFS(Aut_BlueMe_Sem_Pedido!$J:$J,Aut_BlueMe_Sem_Pedido!$Q:$Q,DRE!Q$4,Aut_BlueMe_Sem_Pedido!$H:$H,DRE!$A277)-SUMIFS(Aut_Descontos!$G:$G,Aut_Descontos!$H:$H,$A277,Aut_Descontos!$L:$L,DRE!Q$4)+SUMIFS(Aut_Ajustes_Manuais!$G:$G,Aut_Ajustes_Manuais!$I:$I,DRE!Q$4,Aut_Ajustes_Manuais!$F:$F,"Ferramentas de Marketing")</f>
        <v/>
      </c>
      <c r="T277" s="241" t="n">
        <v>-4912</v>
      </c>
      <c r="U277" s="27" t="n">
        <v>-2417.0895</v>
      </c>
      <c r="V277" s="428">
        <f>SUMIFS(Aut_BlueMe_Sem_Pedido!$J:$J,Aut_BlueMe_Sem_Pedido!$Q:$Q,DRE!T$4,Aut_BlueMe_Sem_Pedido!$H:$H,DRE!$A277)-SUMIFS(Aut_Descontos!$G:$G,Aut_Descontos!$H:$H,$A277,Aut_Descontos!$L:$L,DRE!T$4)+SUMIFS(Aut_Ajustes_Manuais!$G:$G,Aut_Ajustes_Manuais!$I:$I,DRE!T$4,Aut_Ajustes_Manuais!$F:$F,"Ferramentas de Marketing")</f>
        <v/>
      </c>
      <c r="W277" s="241" t="n">
        <v>-1994.335627851784</v>
      </c>
      <c r="X277" s="27" t="n">
        <v>-2417.0895</v>
      </c>
      <c r="Y277" s="28">
        <f>SUMIFS(Aut_BlueMe_Sem_Pedido!$J:$J,Aut_BlueMe_Sem_Pedido!$Q:$Q,DRE!W$4,Aut_BlueMe_Sem_Pedido!$H:$H,DRE!$A277)-SUMIFS(Aut_Descontos!$G:$G,Aut_Descontos!$H:$H,$A277,Aut_Descontos!$L:$L,DRE!W$4)+SUMIFS(Aut_Ajustes_Manuais!$G:$G,Aut_Ajustes_Manuais!$I:$I,DRE!W$4,Aut_Ajustes_Manuais!$F:$F,"Ferramentas de Marketing")</f>
        <v/>
      </c>
      <c r="Z277" s="241" t="n">
        <v>-3036.391923493945</v>
      </c>
      <c r="AA277" s="27" t="n">
        <v>-2417.0895</v>
      </c>
      <c r="AB277" s="28">
        <f>SUMIFS(Aut_BlueMe_Sem_Pedido!$J:$J,Aut_BlueMe_Sem_Pedido!$Q:$Q,DRE!Z$4,Aut_BlueMe_Sem_Pedido!$H:$H,DRE!$A277)-SUMIFS(Aut_Descontos!$G:$G,Aut_Descontos!$H:$H,$A277,Aut_Descontos!$L:$L,DRE!Z$4)+SUMIFS(Aut_Ajustes_Manuais!$G:$G,Aut_Ajustes_Manuais!$I:$I,DRE!Z$4,Aut_Ajustes_Manuais!$F:$F,"Ferramentas de Marketing")</f>
        <v/>
      </c>
      <c r="AC277" s="241" t="n">
        <v>-2605.411024829901</v>
      </c>
      <c r="AD277" s="27" t="n">
        <v>-2417.0895</v>
      </c>
      <c r="AE277" s="28">
        <f>SUMIFS(Aut_BlueMe_Sem_Pedido!$J:$J,Aut_BlueMe_Sem_Pedido!$Q:$Q,DRE!AC$4,Aut_BlueMe_Sem_Pedido!$H:$H,DRE!$A277)-SUMIFS(Aut_Descontos!$G:$G,Aut_Descontos!$H:$H,$A277,Aut_Descontos!$L:$L,DRE!AC$4)+SUMIFS(Aut_Ajustes_Manuais!$G:$G,Aut_Ajustes_Manuais!$I:$I,DRE!AC$4,Aut_Ajustes_Manuais!$F:$F,"Ferramentas de Marketing")</f>
        <v/>
      </c>
      <c r="AF277" s="241" t="n">
        <v>-2388.365940957362</v>
      </c>
      <c r="AG277" s="27" t="n">
        <v>-2417.0895</v>
      </c>
      <c r="AH277" s="28">
        <f>SUMIFS(Aut_BlueMe_Sem_Pedido!$J:$J,Aut_BlueMe_Sem_Pedido!$Q:$Q,DRE!AF$4,Aut_BlueMe_Sem_Pedido!$H:$H,DRE!$A277)-SUMIFS(Aut_Descontos!$G:$G,Aut_Descontos!$H:$H,$A277,Aut_Descontos!$L:$L,DRE!AF$4)+SUMIFS(Aut_Ajustes_Manuais!$G:$G,Aut_Ajustes_Manuais!$I:$I,DRE!AF$4,Aut_Ajustes_Manuais!$F:$F,"Ferramentas de Marketing")</f>
        <v/>
      </c>
      <c r="AI277" s="241" t="n">
        <v>-1940.578650271063</v>
      </c>
      <c r="AJ277" s="27" t="n">
        <v>-2417.0895</v>
      </c>
      <c r="AK277" s="28">
        <f>SUMIFS(Aut_BlueMe_Sem_Pedido!$J:$J,Aut_BlueMe_Sem_Pedido!$Q:$Q,DRE!AI$4,Aut_BlueMe_Sem_Pedido!$H:$H,DRE!$A277)-SUMIFS(Aut_Descontos!$G:$G,Aut_Descontos!$H:$H,$A277,Aut_Descontos!$L:$L,DRE!AI$4)+SUMIFS(Aut_Ajustes_Manuais!$G:$G,Aut_Ajustes_Manuais!$I:$I,DRE!AI$4,Aut_Ajustes_Manuais!$F:$F,"Ferramentas de Marketing")</f>
        <v/>
      </c>
      <c r="AL277" s="241" t="n">
        <v>-1935.846882750406</v>
      </c>
      <c r="AM277" s="27" t="n">
        <v>-2417.0895</v>
      </c>
      <c r="AN277" s="28">
        <f>SUMIFS(Aut_BlueMe_Sem_Pedido!$J:$J,Aut_BlueMe_Sem_Pedido!$Q:$Q,DRE!AL$4,Aut_BlueMe_Sem_Pedido!$H:$H,DRE!$A277)-SUMIFS(Aut_Descontos!$G:$G,Aut_Descontos!$H:$H,$A277,Aut_Descontos!$L:$L,DRE!AL$4)+SUMIFS(Aut_Ajustes_Manuais!$G:$G,Aut_Ajustes_Manuais!$I:$I,DRE!AL$4,Aut_Ajustes_Manuais!$F:$F,"Ferramentas de Marketing")</f>
        <v/>
      </c>
      <c r="AO277" s="241" t="n">
        <v>-2403.615319889383</v>
      </c>
      <c r="AP277" s="27" t="n">
        <v>-779.0895</v>
      </c>
      <c r="AQ277" s="28">
        <f>SUMIFS(Aut_BlueMe_Sem_Pedido!$J:$J,Aut_BlueMe_Sem_Pedido!$Q:$Q,DRE!AO$4,Aut_BlueMe_Sem_Pedido!$H:$H,DRE!$A277)-SUMIFS(Aut_Descontos!$G:$G,Aut_Descontos!$H:$H,$A277,Aut_Descontos!$L:$L,DRE!AO$4)+SUMIFS(Aut_Ajustes_Manuais!$G:$G,Aut_Ajustes_Manuais!$I:$I,DRE!AO$4,Aut_Ajustes_Manuais!$F:$F,"Ferramentas de Marketing")</f>
        <v/>
      </c>
      <c r="AR277" s="241">
        <f>SUMIFS($H277:$AO277,$H$5:$AO$5,"&lt;"&amp;MONTH(TODAY()),$H$6:$AO$6,"REAL 25")</f>
        <v/>
      </c>
      <c r="AS277" s="27">
        <f>SUMIFS($I277:$AP277,$I$5:$AP$5,"&lt;"&amp;MONTH(TODAY()),$I$6:$AP$6,"ORÇADO ")</f>
        <v/>
      </c>
      <c r="AT277" s="28">
        <f>SUMIFS($J277:$AQ277,$J$5:$AQ$5,"&lt;"&amp;MONTH(TODAY()),$J$6:$AQ$6,"REAL 26")</f>
        <v/>
      </c>
      <c r="AU277" s="241">
        <f>SUM(H277,K277,N277,Q277,T277,W277,Z277,AC277,AF277,AI277,AL277,AO277)</f>
        <v/>
      </c>
      <c r="AV277" s="27">
        <f>SUM(I277,L277,O277,R277,U277,X277,AA277,AD277,AG277,AJ277,AM277,AP277)</f>
        <v/>
      </c>
      <c r="AW277" s="28">
        <f>SUM(J277,M277,P277,S277,V277,Y277,AB277,AE277,AH277,AK277,AN277,AQ277)</f>
        <v/>
      </c>
      <c r="AX277" s="241">
        <f>SUM(H277,K277,N277)</f>
        <v/>
      </c>
      <c r="AY277" s="27">
        <f>SUM(I277,L277,O277)</f>
        <v/>
      </c>
      <c r="AZ277" s="28">
        <f>SUM(J277,M277,P277)</f>
        <v/>
      </c>
      <c r="BA277" s="241">
        <f>SUM(Q277,T277,W277)</f>
        <v/>
      </c>
      <c r="BB277" s="27">
        <f>SUM(R277,U277,X277)</f>
        <v/>
      </c>
      <c r="BC277" s="28">
        <f>SUM(S277,V277,Y277)</f>
        <v/>
      </c>
      <c r="BD277" s="241">
        <f>SUM(Z277,AC277,AF277)</f>
        <v/>
      </c>
      <c r="BE277" s="27">
        <f>SUM(AA277,AD277,AG277)</f>
        <v/>
      </c>
      <c r="BF277" s="28">
        <f>SUM(AB277,AE277,AH277)</f>
        <v/>
      </c>
      <c r="BG277" s="241">
        <f>SUM(AI277,AL277,AO277)</f>
        <v/>
      </c>
      <c r="BH277" s="27">
        <f>SUM(AJ277,AM277,AP277)</f>
        <v/>
      </c>
      <c r="BI277" s="28">
        <f>SUM(AK277,AN277,AQ277)</f>
        <v/>
      </c>
      <c r="BK277" s="442">
        <f>SUM(I277,L277,O277,R277,U277,X277,AA277,AD277,AG277,AJ277,AM277,AP277)</f>
        <v/>
      </c>
      <c r="BL277" s="442">
        <f>BK277-AV277</f>
        <v/>
      </c>
      <c r="BM277" s="442">
        <f>SUM(J277,M277,P277,S277,V277)</f>
        <v/>
      </c>
      <c r="BN277" s="442">
        <f>BM277-AT277</f>
        <v/>
      </c>
      <c r="BP277" s="463">
        <f>_xlfn.FORMULATEXT(V277) &amp; "+SOMASES(Aut_Ajustes_Manuais!$G:$G;Aut_Ajustes_Manuais!$I:$I;DRE!T$4;Aut_Ajustes_Manuais!$F:$F;""" &amp; A277 &amp; """)"</f>
        <v/>
      </c>
    </row>
    <row r="278">
      <c r="A278" s="71" t="inlineStr">
        <is>
          <t>% sobre Receita Bruta</t>
        </is>
      </c>
      <c r="B278" s="59" t="n"/>
      <c r="C278" s="60" t="n"/>
      <c r="D278" s="61" t="n"/>
      <c r="E278" s="62" t="n"/>
      <c r="F278" s="63" t="n"/>
      <c r="G278" s="47" t="n"/>
      <c r="H278" s="245" t="n">
        <v>-0.02987950750350195</v>
      </c>
      <c r="I278" s="50" t="n">
        <v>-0.02213427381346055</v>
      </c>
      <c r="J278" s="51">
        <f>IFERROR(J266/J8,0)</f>
        <v/>
      </c>
      <c r="K278" s="245" t="n">
        <v>-0.02220921082518933</v>
      </c>
      <c r="L278" s="50" t="n">
        <v>-0.02173662610930115</v>
      </c>
      <c r="M278" s="51">
        <f>IFERROR(M266/M8,0)</f>
        <v/>
      </c>
      <c r="N278" s="245" t="n">
        <v>-0.02812252786433629</v>
      </c>
      <c r="O278" s="50" t="n">
        <v>-0.02121117214599703</v>
      </c>
      <c r="P278" s="51">
        <f>IFERROR(P266/P8,0)</f>
        <v/>
      </c>
      <c r="Q278" s="245" t="n">
        <v>-0.03964870778893553</v>
      </c>
      <c r="R278" s="50" t="n">
        <v>-0.03547696924477021</v>
      </c>
      <c r="S278" s="51">
        <f>IFERROR(S266/S8,0)</f>
        <v/>
      </c>
      <c r="T278" s="245" t="n">
        <v>-0.02771553184684655</v>
      </c>
      <c r="U278" s="50" t="n">
        <v>-0.01967649080660114</v>
      </c>
      <c r="V278" s="51">
        <f>IFERROR(V266/V8,0)</f>
        <v/>
      </c>
      <c r="W278" s="245" t="n">
        <v>-0.02761499675457262</v>
      </c>
      <c r="X278" s="50" t="n">
        <v>-0.01984801156010015</v>
      </c>
      <c r="Y278" s="51">
        <f>IFERROR(Y266/Y8,0)</f>
        <v/>
      </c>
      <c r="Z278" s="245" t="n">
        <v>-0.02009409629364798</v>
      </c>
      <c r="AA278" s="50" t="n">
        <v>-0.01615785884444061</v>
      </c>
      <c r="AB278" s="51">
        <f>IFERROR(AB266/AB8,0)</f>
        <v/>
      </c>
      <c r="AC278" s="245" t="n">
        <v>-0.01927822055871391</v>
      </c>
      <c r="AD278" s="50" t="n">
        <v>-0.0192209431694832</v>
      </c>
      <c r="AE278" s="51">
        <f>IFERROR(AE266/AE8,0)</f>
        <v/>
      </c>
      <c r="AF278" s="245" t="n">
        <v>-0.02337793640073169</v>
      </c>
      <c r="AG278" s="50" t="n">
        <v>-0.02013632101597622</v>
      </c>
      <c r="AH278" s="51">
        <f>IFERROR(AH266/AH8,0)</f>
        <v/>
      </c>
      <c r="AI278" s="245" t="n">
        <v>-0.02045002327111198</v>
      </c>
      <c r="AJ278" s="50" t="n">
        <v>-0.01789383199521013</v>
      </c>
      <c r="AK278" s="51">
        <f>IFERROR(AK266/AK8,0)</f>
        <v/>
      </c>
      <c r="AL278" s="245" t="n">
        <v>-0.02189556320804623</v>
      </c>
      <c r="AM278" s="50" t="n">
        <v>-0.02129521776848467</v>
      </c>
      <c r="AN278" s="51">
        <f>IFERROR(AN266/AN8,0)</f>
        <v/>
      </c>
      <c r="AO278" s="245" t="n">
        <v>-0.0243533882683819</v>
      </c>
      <c r="AP278" s="50" t="n">
        <v>-0.02375947822897045</v>
      </c>
      <c r="AQ278" s="51">
        <f>IFERROR(AQ266/AQ8,0)</f>
        <v/>
      </c>
      <c r="AR278" s="245">
        <f>IFERROR(AR266/AR8,0)</f>
        <v/>
      </c>
      <c r="AS278" s="50">
        <f>IFERROR(AS266/AS8,0)</f>
        <v/>
      </c>
      <c r="AT278" s="51">
        <f>IFERROR(AT266/AT8,0)</f>
        <v/>
      </c>
      <c r="AU278" s="245">
        <f>IFERROR(AU266/AU8,0)</f>
        <v/>
      </c>
      <c r="AV278" s="50">
        <f>IFERROR(AV266/AV8,0)</f>
        <v/>
      </c>
      <c r="AW278" s="51">
        <f>IFERROR(AW266/AW8,0)</f>
        <v/>
      </c>
      <c r="AX278" s="245">
        <f>IFERROR(AX266/AX8,0)</f>
        <v/>
      </c>
      <c r="AY278" s="50">
        <f>IFERROR(AY266/AY8,0)</f>
        <v/>
      </c>
      <c r="AZ278" s="51">
        <f>IFERROR(AZ266/AZ8,0)</f>
        <v/>
      </c>
      <c r="BA278" s="245">
        <f>IFERROR(BA266/BA8,0)</f>
        <v/>
      </c>
      <c r="BB278" s="50">
        <f>IFERROR(BB266/BB8,0)</f>
        <v/>
      </c>
      <c r="BC278" s="51">
        <f>IFERROR(BC266/BC8,0)</f>
        <v/>
      </c>
      <c r="BD278" s="245">
        <f>IFERROR(BD266/BD8,0)</f>
        <v/>
      </c>
      <c r="BE278" s="50">
        <f>IFERROR(BE266/BE8,0)</f>
        <v/>
      </c>
      <c r="BF278" s="51">
        <f>IFERROR(BF266/BF8,0)</f>
        <v/>
      </c>
      <c r="BG278" s="245">
        <f>IFERROR(BG266/BG8,0)</f>
        <v/>
      </c>
      <c r="BH278" s="50">
        <f>IFERROR(BH266/BH8,0)</f>
        <v/>
      </c>
      <c r="BI278" s="51">
        <f>IFERROR(BI266/BI8,0)</f>
        <v/>
      </c>
      <c r="BK278" s="442">
        <f>SUM(I278,L278,O278,R278,U278,X278,AA278,AD278,AG278,AJ278,AM278,AP278)</f>
        <v/>
      </c>
      <c r="BL278" s="442">
        <f>BK278-AV278</f>
        <v/>
      </c>
      <c r="BM278" s="442">
        <f>SUM(J278,M278,P278,S278,V278)</f>
        <v/>
      </c>
      <c r="BN278" s="442">
        <f>BM278-AT278</f>
        <v/>
      </c>
    </row>
    <row r="279">
      <c r="A279" s="18" t="n"/>
      <c r="E279" s="16" t="n"/>
      <c r="F279" s="17" t="n"/>
      <c r="G279" s="47" t="n"/>
      <c r="H279" s="247" t="n"/>
      <c r="I279" s="17" t="n"/>
      <c r="J279" s="57" t="n"/>
      <c r="K279" s="247" t="n"/>
      <c r="L279" s="17" t="n"/>
      <c r="M279" s="57" t="n"/>
      <c r="N279" s="247" t="n"/>
      <c r="O279" s="17" t="n"/>
      <c r="P279" s="57" t="n"/>
      <c r="Q279" s="247" t="n"/>
      <c r="R279" s="17" t="n"/>
      <c r="S279" s="57" t="n"/>
      <c r="T279" s="247" t="n"/>
      <c r="U279" s="17" t="n"/>
      <c r="V279" s="57" t="n"/>
      <c r="W279" s="247" t="n"/>
      <c r="X279" s="17" t="n"/>
      <c r="Y279" s="57" t="n"/>
      <c r="Z279" s="247" t="n"/>
      <c r="AA279" s="17" t="n"/>
      <c r="AB279" s="57" t="n"/>
      <c r="AC279" s="247" t="n"/>
      <c r="AD279" s="17" t="n"/>
      <c r="AE279" s="57" t="n"/>
      <c r="AF279" s="247" t="n"/>
      <c r="AG279" s="17" t="n"/>
      <c r="AH279" s="57" t="n"/>
      <c r="AI279" s="247" t="n"/>
      <c r="AJ279" s="17" t="n"/>
      <c r="AK279" s="57" t="n"/>
      <c r="AL279" s="247" t="n"/>
      <c r="AM279" s="17" t="n"/>
      <c r="AN279" s="57" t="n"/>
      <c r="AO279" s="247" t="n"/>
      <c r="AP279" s="17" t="n"/>
      <c r="AQ279" s="57" t="n"/>
      <c r="AR279" s="247" t="n"/>
      <c r="AS279" s="17" t="n"/>
      <c r="AT279" s="57" t="n"/>
      <c r="AU279" s="247" t="n"/>
      <c r="AV279" s="17" t="n"/>
      <c r="AW279" s="57" t="n"/>
      <c r="AX279" s="247" t="n"/>
      <c r="AY279" s="17" t="n"/>
      <c r="AZ279" s="57" t="n"/>
      <c r="BA279" s="247" t="n"/>
      <c r="BB279" s="17" t="n"/>
      <c r="BC279" s="57" t="n"/>
      <c r="BD279" s="247" t="n"/>
      <c r="BE279" s="17" t="n"/>
      <c r="BF279" s="57" t="n"/>
      <c r="BG279" s="247" t="n"/>
      <c r="BH279" s="17" t="n"/>
      <c r="BI279" s="57" t="n"/>
      <c r="BK279" s="442">
        <f>SUM(I279,L279,O279,R279,U279,X279,AA279,AD279,AG279,AJ279,AM279,AP279)</f>
        <v/>
      </c>
      <c r="BL279" s="442">
        <f>BK279-AV279</f>
        <v/>
      </c>
      <c r="BM279" s="442">
        <f>SUM(J279,M279,P279,S279,V279)</f>
        <v/>
      </c>
      <c r="BN279" s="442">
        <f>BM279-AT279</f>
        <v/>
      </c>
    </row>
    <row r="280">
      <c r="A280" s="39" t="inlineStr">
        <is>
          <t>Serviços de Terceiros</t>
        </is>
      </c>
      <c r="C280" s="40" t="inlineStr">
        <is>
          <t>Premissas</t>
        </is>
      </c>
      <c r="D280" s="40" t="inlineStr">
        <is>
          <t>Valores</t>
        </is>
      </c>
      <c r="E280" s="40" t="inlineStr">
        <is>
          <t>Acréscimo</t>
        </is>
      </c>
      <c r="F280" s="41" t="n"/>
      <c r="G280" s="47" t="n"/>
      <c r="H280" s="244">
        <f>SUM(H281:H288)</f>
        <v/>
      </c>
      <c r="I280" s="42">
        <f>SUM(I281:I288)</f>
        <v/>
      </c>
      <c r="J280" s="43">
        <f>SUM(J281:J288)</f>
        <v/>
      </c>
      <c r="K280" s="244">
        <f>SUM(K281:K288)</f>
        <v/>
      </c>
      <c r="L280" s="42">
        <f>SUM(L281:L288)</f>
        <v/>
      </c>
      <c r="M280" s="43">
        <f>SUM(M281:M288)</f>
        <v/>
      </c>
      <c r="N280" s="244">
        <f>SUM(N281:N288)</f>
        <v/>
      </c>
      <c r="O280" s="42">
        <f>SUM(O281:O288)</f>
        <v/>
      </c>
      <c r="P280" s="43">
        <f>SUM(P281:P288)</f>
        <v/>
      </c>
      <c r="Q280" s="244">
        <f>SUM(Q281:Q288)</f>
        <v/>
      </c>
      <c r="R280" s="42">
        <f>SUM(R281:R288)</f>
        <v/>
      </c>
      <c r="S280" s="43">
        <f>SUM(S281:S288)</f>
        <v/>
      </c>
      <c r="T280" s="244">
        <f>SUM(T281:T288)</f>
        <v/>
      </c>
      <c r="U280" s="42">
        <f>SUM(U281:U288)</f>
        <v/>
      </c>
      <c r="V280" s="43">
        <f>SUM(V281:V288)</f>
        <v/>
      </c>
      <c r="W280" s="244">
        <f>SUM(W281:W288)</f>
        <v/>
      </c>
      <c r="X280" s="42">
        <f>SUM(X281:X288)</f>
        <v/>
      </c>
      <c r="Y280" s="43">
        <f>SUM(Y281:Y288)</f>
        <v/>
      </c>
      <c r="Z280" s="244">
        <f>SUM(Z281:Z288)</f>
        <v/>
      </c>
      <c r="AA280" s="42">
        <f>SUM(AA281:AA288)</f>
        <v/>
      </c>
      <c r="AB280" s="43">
        <f>SUM(AB281:AB288)</f>
        <v/>
      </c>
      <c r="AC280" s="244">
        <f>SUM(AC281:AC288)</f>
        <v/>
      </c>
      <c r="AD280" s="42">
        <f>SUM(AD281:AD288)</f>
        <v/>
      </c>
      <c r="AE280" s="43">
        <f>SUM(AE281:AE288)</f>
        <v/>
      </c>
      <c r="AF280" s="244">
        <f>SUM(AF281:AF288)</f>
        <v/>
      </c>
      <c r="AG280" s="42">
        <f>SUM(AG281:AG288)</f>
        <v/>
      </c>
      <c r="AH280" s="43">
        <f>SUM(AH281:AH288)</f>
        <v/>
      </c>
      <c r="AI280" s="244">
        <f>SUM(AI281:AI288)</f>
        <v/>
      </c>
      <c r="AJ280" s="42">
        <f>SUM(AJ281:AJ288)</f>
        <v/>
      </c>
      <c r="AK280" s="43">
        <f>SUM(AK281:AK288)</f>
        <v/>
      </c>
      <c r="AL280" s="244">
        <f>SUM(AL281:AL288)</f>
        <v/>
      </c>
      <c r="AM280" s="42">
        <f>SUM(AM281:AM288)</f>
        <v/>
      </c>
      <c r="AN280" s="43">
        <f>SUM(AN281:AN288)</f>
        <v/>
      </c>
      <c r="AO280" s="244">
        <f>SUM(AO281:AO288)</f>
        <v/>
      </c>
      <c r="AP280" s="42">
        <f>SUM(AP281:AP288)</f>
        <v/>
      </c>
      <c r="AQ280" s="43">
        <f>SUM(AQ281:AQ288)</f>
        <v/>
      </c>
      <c r="AR280" s="244">
        <f>SUM(AR281:AR289)</f>
        <v/>
      </c>
      <c r="AS280" s="42">
        <f>SUM(AS281:AS289)</f>
        <v/>
      </c>
      <c r="AT280" s="43">
        <f>SUM(AT281:AT289)</f>
        <v/>
      </c>
      <c r="AU280" s="244">
        <f>SUM(AU281:AU288)</f>
        <v/>
      </c>
      <c r="AV280" s="42">
        <f>SUM(AV281:AV288)</f>
        <v/>
      </c>
      <c r="AW280" s="43">
        <f>SUM(AW281:AW288)</f>
        <v/>
      </c>
      <c r="AX280" s="244">
        <f>SUM(AX281:AX288)</f>
        <v/>
      </c>
      <c r="AY280" s="42">
        <f>SUM(AY281:AY288)</f>
        <v/>
      </c>
      <c r="AZ280" s="43">
        <f>SUM(AZ281:AZ288)</f>
        <v/>
      </c>
      <c r="BA280" s="244">
        <f>SUM(BA281:BA288)</f>
        <v/>
      </c>
      <c r="BB280" s="42">
        <f>SUM(BB281:BB288)</f>
        <v/>
      </c>
      <c r="BC280" s="43">
        <f>SUM(BC281:BC288)</f>
        <v/>
      </c>
      <c r="BD280" s="244">
        <f>SUM(BD281:BD288)</f>
        <v/>
      </c>
      <c r="BE280" s="42">
        <f>SUM(BE281:BE288)</f>
        <v/>
      </c>
      <c r="BF280" s="43">
        <f>SUM(BF281:BF288)</f>
        <v/>
      </c>
      <c r="BG280" s="244">
        <f>SUM(BG281:BG288)</f>
        <v/>
      </c>
      <c r="BH280" s="42">
        <f>SUM(BH281:BH288)</f>
        <v/>
      </c>
      <c r="BI280" s="43">
        <f>SUM(BI281:BI288)</f>
        <v/>
      </c>
      <c r="BK280" s="442">
        <f>SUM(I280,L280,O280,R280,U280,X280,AA280,AD280,AG280,AJ280,AM280,AP280)</f>
        <v/>
      </c>
      <c r="BL280" s="442">
        <f>BK280-AV280</f>
        <v/>
      </c>
      <c r="BM280" s="442">
        <f>SUM(J280,M280,P280,S280,V280)</f>
        <v/>
      </c>
      <c r="BN280" s="442">
        <f>BM280-AT280</f>
        <v/>
      </c>
    </row>
    <row r="281" outlineLevel="1" customFormat="1" s="463">
      <c r="A281" s="22" t="inlineStr">
        <is>
          <t>Assessoria Contabil</t>
        </is>
      </c>
      <c r="B281" s="23" t="n"/>
      <c r="C281" s="24" t="inlineStr">
        <is>
          <t>Contr/Prov</t>
        </is>
      </c>
      <c r="D281" s="116" t="n"/>
      <c r="E281" s="115" t="n"/>
      <c r="F281" s="56" t="n"/>
      <c r="G281" s="33" t="n"/>
      <c r="H281" s="241" t="n">
        <v>-10324.28</v>
      </c>
      <c r="I281" s="27" t="n">
        <v>-9637.110000000001</v>
      </c>
      <c r="J281" s="28">
        <f>SUMIFS(Aut_BlueMe_Sem_Pedido!$J:$J,Aut_BlueMe_Sem_Pedido!$Q:$Q,DRE!H$4,Aut_BlueMe_Sem_Pedido!$H:$H,DRE!$A281)+SUMIFS(Aut_Ajustes_Manuais!$G:$G,Aut_Ajustes_Manuais!$I:$I,DRE!H$4,Aut_Ajustes_Manuais!$F:$F,"Assessoria Contabil")</f>
        <v/>
      </c>
      <c r="K281" s="241" t="n">
        <v>-8751.27</v>
      </c>
      <c r="L281" s="27" t="n">
        <v>-9637.110000000001</v>
      </c>
      <c r="M281" s="28">
        <f>SUMIFS(Aut_BlueMe_Sem_Pedido!$J:$J,Aut_BlueMe_Sem_Pedido!$Q:$Q,DRE!K$4,Aut_BlueMe_Sem_Pedido!$H:$H,DRE!$A281)+SUMIFS(Aut_Ajustes_Manuais!$G:$G,Aut_Ajustes_Manuais!$I:$I,DRE!K$4,Aut_Ajustes_Manuais!$F:$F,"Assessoria Contabil")</f>
        <v/>
      </c>
      <c r="N281" s="241" t="n">
        <v>-10694.49</v>
      </c>
      <c r="O281" s="27" t="n">
        <v>-9637.110000000001</v>
      </c>
      <c r="P281" s="28">
        <f>SUMIFS(Aut_BlueMe_Sem_Pedido!$J:$J,Aut_BlueMe_Sem_Pedido!$Q:$Q,DRE!N$4,Aut_BlueMe_Sem_Pedido!$H:$H,DRE!$A281)+SUMIFS(Aut_Ajustes_Manuais!$G:$G,Aut_Ajustes_Manuais!$I:$I,DRE!N$4,Aut_Ajustes_Manuais!$F:$F,"Assessoria Contabil")</f>
        <v/>
      </c>
      <c r="Q281" s="241" t="n">
        <v>-10244.2</v>
      </c>
      <c r="R281" s="27" t="n">
        <v>-9637.110000000001</v>
      </c>
      <c r="S281" s="297">
        <f>SUMIFS(Aut_BlueMe_Sem_Pedido!$J:$J,Aut_BlueMe_Sem_Pedido!$Q:$Q,DRE!Q$4,Aut_BlueMe_Sem_Pedido!$H:$H,DRE!$A281)+SUMIFS(Aut_Ajustes_Manuais!$G:$G,Aut_Ajustes_Manuais!$I:$I,DRE!Q$4,Aut_Ajustes_Manuais!$F:$F,"Assessoria Contabil")</f>
        <v/>
      </c>
      <c r="T281" s="241" t="n">
        <v>-3536.059999999999</v>
      </c>
      <c r="U281" s="27" t="n">
        <v>-9637.110000000001</v>
      </c>
      <c r="V281" s="297">
        <f>SUMIFS(Aut_BlueMe_Sem_Pedido!$J:$J,Aut_BlueMe_Sem_Pedido!$Q:$Q,DRE!T$4,Aut_BlueMe_Sem_Pedido!$H:$H,DRE!$A281)+SUMIFS(Aut_Ajustes_Manuais!$G:$G,Aut_Ajustes_Manuais!$I:$I,DRE!T$4,Aut_Ajustes_Manuais!$F:$F,"Assessoria Contabil")</f>
        <v/>
      </c>
      <c r="W281" s="241" t="n">
        <v>-9841.790000000001</v>
      </c>
      <c r="X281" s="27" t="n">
        <v>-9637.110000000001</v>
      </c>
      <c r="Y281" s="28">
        <f>SUMIFS(Aut_BlueMe_Sem_Pedido!$J:$J,Aut_BlueMe_Sem_Pedido!$Q:$Q,DRE!W$4,Aut_BlueMe_Sem_Pedido!$H:$H,DRE!$A281)+SUMIFS(Aut_Ajustes_Manuais!$G:$G,Aut_Ajustes_Manuais!$I:$I,DRE!W$4,Aut_Ajustes_Manuais!$F:$F,"Assessoria Contabil")</f>
        <v/>
      </c>
      <c r="Z281" s="241" t="n">
        <v>-9802.49</v>
      </c>
      <c r="AA281" s="27" t="n">
        <v>-9637.110000000001</v>
      </c>
      <c r="AB281" s="28">
        <f>SUMIFS(Aut_BlueMe_Sem_Pedido!$J:$J,Aut_BlueMe_Sem_Pedido!$Q:$Q,DRE!Z$4,Aut_BlueMe_Sem_Pedido!$H:$H,DRE!$A281)+SUMIFS(Aut_Ajustes_Manuais!$G:$G,Aut_Ajustes_Manuais!$I:$I,DRE!Z$4,Aut_Ajustes_Manuais!$F:$F,"Assessoria Contabil")</f>
        <v/>
      </c>
      <c r="AC281" s="241" t="n">
        <v>-10497.79</v>
      </c>
      <c r="AD281" s="27" t="n">
        <v>-9637.110000000001</v>
      </c>
      <c r="AE281" s="28">
        <f>SUMIFS(Aut_BlueMe_Sem_Pedido!$J:$J,Aut_BlueMe_Sem_Pedido!$Q:$Q,DRE!AC$4,Aut_BlueMe_Sem_Pedido!$H:$H,DRE!$A281)+SUMIFS(Aut_Ajustes_Manuais!$G:$G,Aut_Ajustes_Manuais!$I:$I,DRE!AC$4,Aut_Ajustes_Manuais!$F:$F,"Assessoria Contabil")</f>
        <v/>
      </c>
      <c r="AF281" s="241" t="n">
        <v>-9294.57</v>
      </c>
      <c r="AG281" s="27" t="n">
        <v>-9637.110000000001</v>
      </c>
      <c r="AH281" s="28">
        <f>SUMIFS(Aut_BlueMe_Sem_Pedido!$J:$J,Aut_BlueMe_Sem_Pedido!$Q:$Q,DRE!AF$4,Aut_BlueMe_Sem_Pedido!$H:$H,DRE!$A281)+SUMIFS(Aut_Ajustes_Manuais!$G:$G,Aut_Ajustes_Manuais!$I:$I,DRE!AF$4,Aut_Ajustes_Manuais!$F:$F,"Assessoria Contabil")</f>
        <v/>
      </c>
      <c r="AI281" s="241" t="n">
        <v>-10617.62</v>
      </c>
      <c r="AJ281" s="27" t="n">
        <v>-9637.110000000001</v>
      </c>
      <c r="AK281" s="28">
        <f>SUMIFS(Aut_BlueMe_Sem_Pedido!$J:$J,Aut_BlueMe_Sem_Pedido!$Q:$Q,DRE!AI$4,Aut_BlueMe_Sem_Pedido!$H:$H,DRE!$A281)+SUMIFS(Aut_Ajustes_Manuais!$G:$G,Aut_Ajustes_Manuais!$I:$I,DRE!AI$4,Aut_Ajustes_Manuais!$F:$F,"Assessoria Contabil")</f>
        <v/>
      </c>
      <c r="AL281" s="241" t="n">
        <v>-10463.34</v>
      </c>
      <c r="AM281" s="27" t="n">
        <v>-9637.110000000001</v>
      </c>
      <c r="AN281" s="28">
        <f>SUMIFS(Aut_BlueMe_Sem_Pedido!$J:$J,Aut_BlueMe_Sem_Pedido!$Q:$Q,DRE!AL$4,Aut_BlueMe_Sem_Pedido!$H:$H,DRE!$A281)+SUMIFS(Aut_Ajustes_Manuais!$G:$G,Aut_Ajustes_Manuais!$I:$I,DRE!AL$4,Aut_Ajustes_Manuais!$F:$F,"Assessoria Contabil")</f>
        <v/>
      </c>
      <c r="AO281" s="241" t="n">
        <v>-7865.789999999999</v>
      </c>
      <c r="AP281" s="27" t="n">
        <v>-9637.110000000001</v>
      </c>
      <c r="AQ281" s="28">
        <f>SUMIFS(Aut_BlueMe_Sem_Pedido!$J:$J,Aut_BlueMe_Sem_Pedido!$Q:$Q,DRE!AO$4,Aut_BlueMe_Sem_Pedido!$H:$H,DRE!$A281)+SUMIFS(Aut_Ajustes_Manuais!$G:$G,Aut_Ajustes_Manuais!$I:$I,DRE!AO$4,Aut_Ajustes_Manuais!$F:$F,"Assessoria Contabil")</f>
        <v/>
      </c>
      <c r="AR281" s="241">
        <f>SUMIFS($H281:$AO281,$H$5:$AO$5,"&lt;"&amp;MONTH(TODAY()),$H$6:$AO$6,"REAL 25")</f>
        <v/>
      </c>
      <c r="AS281" s="27">
        <f>SUMIFS($I281:$AP281,$I$5:$AP$5,"&lt;"&amp;MONTH(TODAY()),$I$6:$AP$6,"ORÇADO ")</f>
        <v/>
      </c>
      <c r="AT281" s="28">
        <f>SUMIFS($J281:$AQ281,$J$5:$AQ$5,"&lt;"&amp;MONTH(TODAY()),$J$6:$AQ$6,"REAL 26")</f>
        <v/>
      </c>
      <c r="AU281" s="241">
        <f>SUM(H281,K281,N281,Q281,T281,W281,Z281,AC281,AF281,AI281,AL281,AO281)</f>
        <v/>
      </c>
      <c r="AV281" s="27">
        <f>SUM(I281,L281,O281,R281,U281,X281,AA281,AD281,AG281,AJ281,AM281,AP281)</f>
        <v/>
      </c>
      <c r="AW281" s="28">
        <f>SUM(J281,M281,P281,S281,V281,Y281,AB281,AE281,AH281,AK281,AN281,AQ281)</f>
        <v/>
      </c>
      <c r="AX281" s="241">
        <f>SUM(H281,K281,N281)</f>
        <v/>
      </c>
      <c r="AY281" s="27">
        <f>SUM(I281,L281,O281)</f>
        <v/>
      </c>
      <c r="AZ281" s="28">
        <f>SUM(J281,M281,P281)</f>
        <v/>
      </c>
      <c r="BA281" s="241">
        <f>SUM(Q281,T281,W281)</f>
        <v/>
      </c>
      <c r="BB281" s="27">
        <f>SUM(R281,U281,X281)</f>
        <v/>
      </c>
      <c r="BC281" s="28">
        <f>SUM(S281,V281,Y281)</f>
        <v/>
      </c>
      <c r="BD281" s="241">
        <f>SUM(Z281,AC281,AF281)</f>
        <v/>
      </c>
      <c r="BE281" s="27">
        <f>SUM(AA281,AD281,AG281)</f>
        <v/>
      </c>
      <c r="BF281" s="28">
        <f>SUM(AB281,AE281,AH281)</f>
        <v/>
      </c>
      <c r="BG281" s="241">
        <f>SUM(AI281,AL281,AO281)</f>
        <v/>
      </c>
      <c r="BH281" s="27">
        <f>SUM(AJ281,AM281,AP281)</f>
        <v/>
      </c>
      <c r="BI281" s="28">
        <f>SUM(AK281,AN281,AQ281)</f>
        <v/>
      </c>
      <c r="BK281" s="442">
        <f>SUM(I281,L281,O281,R281,U281,X281,AA281,AD281,AG281,AJ281,AM281,AP281)</f>
        <v/>
      </c>
      <c r="BL281" s="442">
        <f>BK281-AV281</f>
        <v/>
      </c>
      <c r="BM281" s="442">
        <f>SUM(J281,M281,P281,S281,V281)</f>
        <v/>
      </c>
      <c r="BN281" s="442">
        <f>BM281-AT281</f>
        <v/>
      </c>
      <c r="BP281" s="463">
        <f>_xlfn.FORMULATEXT(V281) &amp; "+SOMASES(Aut_Ajustes_Manuais!$G:$G;Aut_Ajustes_Manuais!$I:$I;DRE!T$4;Aut_Ajustes_Manuais!$F:$F;""" &amp; A281 &amp; """)"</f>
        <v/>
      </c>
    </row>
    <row r="282" outlineLevel="1" customFormat="1" s="463">
      <c r="A282" s="22" t="inlineStr">
        <is>
          <t>Assessoria RH</t>
        </is>
      </c>
      <c r="B282" s="23" t="n"/>
      <c r="C282" s="24" t="inlineStr">
        <is>
          <t>Contr/Prov</t>
        </is>
      </c>
      <c r="D282" s="116" t="n"/>
      <c r="E282" s="122" t="n"/>
      <c r="F282" s="56" t="n"/>
      <c r="G282" s="33" t="n"/>
      <c r="H282" s="241" t="n">
        <v>-1870</v>
      </c>
      <c r="I282" s="27" t="n">
        <v>-1575</v>
      </c>
      <c r="J282" s="28">
        <f>SUMIFS(Aut_BlueMe_Sem_Pedido!$J:$J,Aut_BlueMe_Sem_Pedido!$Q:$Q,DRE!H$4,Aut_BlueMe_Sem_Pedido!$H:$H,DRE!$A282)+SUMIFS(Aut_Ajustes_Manuais!$G:$G,Aut_Ajustes_Manuais!$I:$I,DRE!H$4,Aut_Ajustes_Manuais!$F:$F,"Assessoria RH")</f>
        <v/>
      </c>
      <c r="K282" s="241" t="n">
        <v>-1870</v>
      </c>
      <c r="L282" s="27" t="n">
        <v>-1575</v>
      </c>
      <c r="M282" s="28">
        <f>SUMIFS(Aut_BlueMe_Sem_Pedido!$J:$J,Aut_BlueMe_Sem_Pedido!$Q:$Q,DRE!K$4,Aut_BlueMe_Sem_Pedido!$H:$H,DRE!$A282)+SUMIFS(Aut_Ajustes_Manuais!$G:$G,Aut_Ajustes_Manuais!$I:$I,DRE!K$4,Aut_Ajustes_Manuais!$F:$F,"Assessoria RH")</f>
        <v/>
      </c>
      <c r="N282" s="241" t="n">
        <v>-1870</v>
      </c>
      <c r="O282" s="27" t="n">
        <v>-1575</v>
      </c>
      <c r="P282" s="28">
        <f>SUMIFS(Aut_BlueMe_Sem_Pedido!$J:$J,Aut_BlueMe_Sem_Pedido!$Q:$Q,DRE!N$4,Aut_BlueMe_Sem_Pedido!$H:$H,DRE!$A282)+SUMIFS(Aut_Ajustes_Manuais!$G:$G,Aut_Ajustes_Manuais!$I:$I,DRE!N$4,Aut_Ajustes_Manuais!$F:$F,"Assessoria RH")</f>
        <v/>
      </c>
      <c r="Q282" s="241" t="n">
        <v>-1720</v>
      </c>
      <c r="R282" s="27" t="n">
        <v>-1575</v>
      </c>
      <c r="S282" s="28">
        <f>SUMIFS(Aut_BlueMe_Sem_Pedido!$J:$J,Aut_BlueMe_Sem_Pedido!$Q:$Q,DRE!Q$4,Aut_BlueMe_Sem_Pedido!$H:$H,DRE!$A282)+SUMIFS(Aut_Ajustes_Manuais!$G:$G,Aut_Ajustes_Manuais!$I:$I,DRE!Q$4,Aut_Ajustes_Manuais!$F:$F,"Assessoria RH")</f>
        <v/>
      </c>
      <c r="T282" s="241" t="n">
        <v>-1891.99</v>
      </c>
      <c r="U282" s="27" t="n">
        <v>-1575</v>
      </c>
      <c r="V282" s="28">
        <f>SUMIFS(Aut_BlueMe_Sem_Pedido!$J:$J,Aut_BlueMe_Sem_Pedido!$Q:$Q,DRE!T$4,Aut_BlueMe_Sem_Pedido!$H:$H,DRE!$A282)+SUMIFS(Aut_Ajustes_Manuais!$G:$G,Aut_Ajustes_Manuais!$I:$I,DRE!T$4,Aut_Ajustes_Manuais!$F:$F,"Assessoria RH")</f>
        <v/>
      </c>
      <c r="W282" s="241" t="n">
        <v>-1870</v>
      </c>
      <c r="X282" s="27" t="n">
        <v>-1575</v>
      </c>
      <c r="Y282" s="28">
        <f>SUMIFS(Aut_BlueMe_Sem_Pedido!$J:$J,Aut_BlueMe_Sem_Pedido!$Q:$Q,DRE!W$4,Aut_BlueMe_Sem_Pedido!$H:$H,DRE!$A282)+SUMIFS(Aut_Ajustes_Manuais!$G:$G,Aut_Ajustes_Manuais!$I:$I,DRE!W$4,Aut_Ajustes_Manuais!$F:$F,"Assessoria RH")</f>
        <v/>
      </c>
      <c r="Z282" s="241" t="n">
        <v>-1870</v>
      </c>
      <c r="AA282" s="27" t="n">
        <v>-1575</v>
      </c>
      <c r="AB282" s="28">
        <f>SUMIFS(Aut_BlueMe_Sem_Pedido!$J:$J,Aut_BlueMe_Sem_Pedido!$Q:$Q,DRE!Z$4,Aut_BlueMe_Sem_Pedido!$H:$H,DRE!$A282)+SUMIFS(Aut_Ajustes_Manuais!$G:$G,Aut_Ajustes_Manuais!$I:$I,DRE!Z$4,Aut_Ajustes_Manuais!$F:$F,"Assessoria RH")</f>
        <v/>
      </c>
      <c r="AC282" s="241" t="n">
        <v>-1820</v>
      </c>
      <c r="AD282" s="27" t="n">
        <v>-1575</v>
      </c>
      <c r="AE282" s="28">
        <f>SUMIFS(Aut_BlueMe_Sem_Pedido!$J:$J,Aut_BlueMe_Sem_Pedido!$Q:$Q,DRE!AC$4,Aut_BlueMe_Sem_Pedido!$H:$H,DRE!$A282)+SUMIFS(Aut_Ajustes_Manuais!$G:$G,Aut_Ajustes_Manuais!$I:$I,DRE!AC$4,Aut_Ajustes_Manuais!$F:$F,"Assessoria RH")</f>
        <v/>
      </c>
      <c r="AF282" s="241" t="n">
        <v>-1770</v>
      </c>
      <c r="AG282" s="27" t="n">
        <v>-1575</v>
      </c>
      <c r="AH282" s="28">
        <f>SUMIFS(Aut_BlueMe_Sem_Pedido!$J:$J,Aut_BlueMe_Sem_Pedido!$Q:$Q,DRE!AF$4,Aut_BlueMe_Sem_Pedido!$H:$H,DRE!$A282)+SUMIFS(Aut_Ajustes_Manuais!$G:$G,Aut_Ajustes_Manuais!$I:$I,DRE!AF$4,Aut_Ajustes_Manuais!$F:$F,"Assessoria RH")</f>
        <v/>
      </c>
      <c r="AI282" s="241" t="n">
        <v>-1520</v>
      </c>
      <c r="AJ282" s="27" t="n">
        <v>-1575</v>
      </c>
      <c r="AK282" s="28">
        <f>SUMIFS(Aut_BlueMe_Sem_Pedido!$J:$J,Aut_BlueMe_Sem_Pedido!$Q:$Q,DRE!AI$4,Aut_BlueMe_Sem_Pedido!$H:$H,DRE!$A282)+SUMIFS(Aut_Ajustes_Manuais!$G:$G,Aut_Ajustes_Manuais!$I:$I,DRE!AI$4,Aut_Ajustes_Manuais!$F:$F,"Assessoria RH")</f>
        <v/>
      </c>
      <c r="AL282" s="241" t="n">
        <v>-1670</v>
      </c>
      <c r="AM282" s="27" t="n">
        <v>-1575</v>
      </c>
      <c r="AN282" s="28">
        <f>SUMIFS(Aut_BlueMe_Sem_Pedido!$J:$J,Aut_BlueMe_Sem_Pedido!$Q:$Q,DRE!AL$4,Aut_BlueMe_Sem_Pedido!$H:$H,DRE!$A282)+SUMIFS(Aut_Ajustes_Manuais!$G:$G,Aut_Ajustes_Manuais!$I:$I,DRE!AL$4,Aut_Ajustes_Manuais!$F:$F,"Assessoria RH")</f>
        <v/>
      </c>
      <c r="AO282" s="241" t="n">
        <v>0</v>
      </c>
      <c r="AP282" s="27" t="n">
        <v>-1575</v>
      </c>
      <c r="AQ282" s="28">
        <f>SUMIFS(Aut_BlueMe_Sem_Pedido!$J:$J,Aut_BlueMe_Sem_Pedido!$Q:$Q,DRE!AO$4,Aut_BlueMe_Sem_Pedido!$H:$H,DRE!$A282)+SUMIFS(Aut_Ajustes_Manuais!$G:$G,Aut_Ajustes_Manuais!$I:$I,DRE!AO$4,Aut_Ajustes_Manuais!$F:$F,"Assessoria RH")</f>
        <v/>
      </c>
      <c r="AR282" s="241">
        <f>SUMIFS($H282:$AO282,$H$5:$AO$5,"&lt;"&amp;MONTH(TODAY()),$H$6:$AO$6,"REAL 25")</f>
        <v/>
      </c>
      <c r="AS282" s="27">
        <f>SUMIFS($I282:$AP282,$I$5:$AP$5,"&lt;"&amp;MONTH(TODAY()),$I$6:$AP$6,"ORÇADO ")</f>
        <v/>
      </c>
      <c r="AT282" s="28">
        <f>SUMIFS($J282:$AQ282,$J$5:$AQ$5,"&lt;"&amp;MONTH(TODAY()),$J$6:$AQ$6,"REAL 26")</f>
        <v/>
      </c>
      <c r="AU282" s="241">
        <f>SUM(H282,K282,N282,Q282,T282,W282,Z282,AC282,AF282,AI282,AL282,AO282)</f>
        <v/>
      </c>
      <c r="AV282" s="27">
        <f>SUM(I282,L282,O282,R282,U282,X282,AA282,AD282,AG282,AJ282,AM282,AP282)</f>
        <v/>
      </c>
      <c r="AW282" s="28">
        <f>SUM(J282,M282,P282,S282,V282,Y282,AB282,AE282,AH282,AK282,AN282,AQ282)</f>
        <v/>
      </c>
      <c r="AX282" s="241">
        <f>SUM(H282,K282,N282)</f>
        <v/>
      </c>
      <c r="AY282" s="27">
        <f>SUM(I282,L282,O282)</f>
        <v/>
      </c>
      <c r="AZ282" s="28">
        <f>SUM(J282,M282,P282)</f>
        <v/>
      </c>
      <c r="BA282" s="241">
        <f>SUM(Q282,T282,W282)</f>
        <v/>
      </c>
      <c r="BB282" s="27">
        <f>SUM(R282,U282,X282)</f>
        <v/>
      </c>
      <c r="BC282" s="28">
        <f>SUM(S282,V282,Y282)</f>
        <v/>
      </c>
      <c r="BD282" s="241">
        <f>SUM(Z282,AC282,AF282)</f>
        <v/>
      </c>
      <c r="BE282" s="27">
        <f>SUM(AA282,AD282,AG282)</f>
        <v/>
      </c>
      <c r="BF282" s="28">
        <f>SUM(AB282,AE282,AH282)</f>
        <v/>
      </c>
      <c r="BG282" s="241">
        <f>SUM(AI282,AL282,AO282)</f>
        <v/>
      </c>
      <c r="BH282" s="27">
        <f>SUM(AJ282,AM282,AP282)</f>
        <v/>
      </c>
      <c r="BI282" s="28">
        <f>SUM(AK282,AN282,AQ282)</f>
        <v/>
      </c>
      <c r="BK282" s="442">
        <f>SUM(I282,L282,O282,R282,U282,X282,AA282,AD282,AG282,AJ282,AM282,AP282)</f>
        <v/>
      </c>
      <c r="BL282" s="442">
        <f>BK282-AV282</f>
        <v/>
      </c>
      <c r="BM282" s="442">
        <f>SUM(J282,M282,P282,S282,V282)</f>
        <v/>
      </c>
      <c r="BN282" s="442">
        <f>BM282-AT282</f>
        <v/>
      </c>
      <c r="BP282" s="463">
        <f>_xlfn.FORMULATEXT(V282) &amp; "+SOMASES(Aut_Ajustes_Manuais!$G:$G;Aut_Ajustes_Manuais!$I:$I;DRE!T$4;Aut_Ajustes_Manuais!$F:$F;""" &amp; A282 &amp; """)"</f>
        <v/>
      </c>
    </row>
    <row r="283" outlineLevel="1" customFormat="1" s="463">
      <c r="A283" s="22" t="inlineStr">
        <is>
          <t>Assessoria em Geral</t>
        </is>
      </c>
      <c r="B283" s="23" t="n"/>
      <c r="C283" s="24" t="inlineStr">
        <is>
          <t>Contr/Prov</t>
        </is>
      </c>
      <c r="D283" s="116" t="n"/>
      <c r="E283" s="122" t="n"/>
      <c r="F283" s="56" t="n"/>
      <c r="G283" s="33" t="n"/>
      <c r="H283" s="241" t="n">
        <v>-1250</v>
      </c>
      <c r="I283" s="27" t="n">
        <v>-1695.75</v>
      </c>
      <c r="J283" s="28">
        <f>SUMIFS(Aut_BlueMe_Sem_Pedido!$J:$J,Aut_BlueMe_Sem_Pedido!$Q:$Q,DRE!H$4,Aut_BlueMe_Sem_Pedido!$H:$H,DRE!$A283)+SUMIFS(Aut_Ajustes_Manuais!$G:$G,Aut_Ajustes_Manuais!$I:$I,DRE!H$4,Aut_Ajustes_Manuais!$F:$F,"Assessoria em Geral")</f>
        <v/>
      </c>
      <c r="K283" s="241" t="n">
        <v>-1250</v>
      </c>
      <c r="L283" s="27" t="n">
        <v>-1695.75</v>
      </c>
      <c r="M283" s="28">
        <f>SUMIFS(Aut_BlueMe_Sem_Pedido!$J:$J,Aut_BlueMe_Sem_Pedido!$Q:$Q,DRE!K$4,Aut_BlueMe_Sem_Pedido!$H:$H,DRE!$A283)+SUMIFS(Aut_Ajustes_Manuais!$G:$G,Aut_Ajustes_Manuais!$I:$I,DRE!K$4,Aut_Ajustes_Manuais!$F:$F,"Assessoria em Geral")</f>
        <v/>
      </c>
      <c r="N283" s="241" t="n">
        <v>-1250</v>
      </c>
      <c r="O283" s="27" t="n">
        <v>-1695.75</v>
      </c>
      <c r="P283" s="28">
        <f>SUMIFS(Aut_BlueMe_Sem_Pedido!$J:$J,Aut_BlueMe_Sem_Pedido!$Q:$Q,DRE!N$4,Aut_BlueMe_Sem_Pedido!$H:$H,DRE!$A283)+SUMIFS(Aut_Ajustes_Manuais!$G:$G,Aut_Ajustes_Manuais!$I:$I,DRE!N$4,Aut_Ajustes_Manuais!$F:$F,"Assessoria em Geral")</f>
        <v/>
      </c>
      <c r="Q283" s="241" t="n">
        <v>-1550</v>
      </c>
      <c r="R283" s="27" t="n">
        <v>-1695.75</v>
      </c>
      <c r="S283" s="28">
        <f>SUMIFS(Aut_BlueMe_Sem_Pedido!$J:$J,Aut_BlueMe_Sem_Pedido!$Q:$Q,DRE!Q$4,Aut_BlueMe_Sem_Pedido!$H:$H,DRE!$A283)+SUMIFS(Aut_Ajustes_Manuais!$G:$G,Aut_Ajustes_Manuais!$I:$I,DRE!Q$4,Aut_Ajustes_Manuais!$F:$F,"Assessoria em Geral")</f>
        <v/>
      </c>
      <c r="T283" s="241" t="n">
        <v>-1550</v>
      </c>
      <c r="U283" s="27" t="n">
        <v>-1695.75</v>
      </c>
      <c r="V283" s="28">
        <f>SUMIFS(Aut_BlueMe_Sem_Pedido!$J:$J,Aut_BlueMe_Sem_Pedido!$Q:$Q,DRE!T$4,Aut_BlueMe_Sem_Pedido!$H:$H,DRE!$A283)+SUMIFS(Aut_Ajustes_Manuais!$G:$G,Aut_Ajustes_Manuais!$I:$I,DRE!T$4,Aut_Ajustes_Manuais!$F:$F,"Assessoria em Geral")</f>
        <v/>
      </c>
      <c r="W283" s="241" t="n">
        <v>-1550</v>
      </c>
      <c r="X283" s="27" t="n">
        <v>-1695.75</v>
      </c>
      <c r="Y283" s="28">
        <f>SUMIFS(Aut_BlueMe_Sem_Pedido!$J:$J,Aut_BlueMe_Sem_Pedido!$Q:$Q,DRE!W$4,Aut_BlueMe_Sem_Pedido!$H:$H,DRE!$A283)+SUMIFS(Aut_Ajustes_Manuais!$G:$G,Aut_Ajustes_Manuais!$I:$I,DRE!W$4,Aut_Ajustes_Manuais!$F:$F,"Assessoria em Geral")</f>
        <v/>
      </c>
      <c r="Z283" s="241" t="n">
        <v>-1615</v>
      </c>
      <c r="AA283" s="27" t="n">
        <v>-1695.75</v>
      </c>
      <c r="AB283" s="28">
        <f>SUMIFS(Aut_BlueMe_Sem_Pedido!$J:$J,Aut_BlueMe_Sem_Pedido!$Q:$Q,DRE!Z$4,Aut_BlueMe_Sem_Pedido!$H:$H,DRE!$A283)+SUMIFS(Aut_Ajustes_Manuais!$G:$G,Aut_Ajustes_Manuais!$I:$I,DRE!Z$4,Aut_Ajustes_Manuais!$F:$F,"Assessoria em Geral")</f>
        <v/>
      </c>
      <c r="AC283" s="241" t="n">
        <v>-1615</v>
      </c>
      <c r="AD283" s="27" t="n">
        <v>-1695.75</v>
      </c>
      <c r="AE283" s="28">
        <f>SUMIFS(Aut_BlueMe_Sem_Pedido!$J:$J,Aut_BlueMe_Sem_Pedido!$Q:$Q,DRE!AC$4,Aut_BlueMe_Sem_Pedido!$H:$H,DRE!$A283)+SUMIFS(Aut_Ajustes_Manuais!$G:$G,Aut_Ajustes_Manuais!$I:$I,DRE!AC$4,Aut_Ajustes_Manuais!$F:$F,"Assessoria em Geral")</f>
        <v/>
      </c>
      <c r="AF283" s="241" t="n">
        <v>-1615</v>
      </c>
      <c r="AG283" s="27" t="n">
        <v>-1695.75</v>
      </c>
      <c r="AH283" s="28">
        <f>SUMIFS(Aut_BlueMe_Sem_Pedido!$J:$J,Aut_BlueMe_Sem_Pedido!$Q:$Q,DRE!AF$4,Aut_BlueMe_Sem_Pedido!$H:$H,DRE!$A283)+SUMIFS(Aut_Ajustes_Manuais!$G:$G,Aut_Ajustes_Manuais!$I:$I,DRE!AF$4,Aut_Ajustes_Manuais!$F:$F,"Assessoria em Geral")</f>
        <v/>
      </c>
      <c r="AI283" s="241" t="n">
        <v>-1615</v>
      </c>
      <c r="AJ283" s="27" t="n">
        <v>-1695.75</v>
      </c>
      <c r="AK283" s="28">
        <f>SUMIFS(Aut_BlueMe_Sem_Pedido!$J:$J,Aut_BlueMe_Sem_Pedido!$Q:$Q,DRE!AI$4,Aut_BlueMe_Sem_Pedido!$H:$H,DRE!$A283)+SUMIFS(Aut_Ajustes_Manuais!$G:$G,Aut_Ajustes_Manuais!$I:$I,DRE!AI$4,Aut_Ajustes_Manuais!$F:$F,"Assessoria em Geral")</f>
        <v/>
      </c>
      <c r="AL283" s="241" t="n">
        <v>-1615</v>
      </c>
      <c r="AM283" s="27" t="n">
        <v>-1695.75</v>
      </c>
      <c r="AN283" s="28">
        <f>SUMIFS(Aut_BlueMe_Sem_Pedido!$J:$J,Aut_BlueMe_Sem_Pedido!$Q:$Q,DRE!AL$4,Aut_BlueMe_Sem_Pedido!$H:$H,DRE!$A283)+SUMIFS(Aut_Ajustes_Manuais!$G:$G,Aut_Ajustes_Manuais!$I:$I,DRE!AL$4,Aut_Ajustes_Manuais!$F:$F,"Assessoria em Geral")</f>
        <v/>
      </c>
      <c r="AO283" s="241" t="n">
        <v>-1615</v>
      </c>
      <c r="AP283" s="27" t="n">
        <v>-1695.75</v>
      </c>
      <c r="AQ283" s="28">
        <f>SUMIFS(Aut_BlueMe_Sem_Pedido!$J:$J,Aut_BlueMe_Sem_Pedido!$Q:$Q,DRE!AO$4,Aut_BlueMe_Sem_Pedido!$H:$H,DRE!$A283)+SUMIFS(Aut_Ajustes_Manuais!$G:$G,Aut_Ajustes_Manuais!$I:$I,DRE!AO$4,Aut_Ajustes_Manuais!$F:$F,"Assessoria em Geral")</f>
        <v/>
      </c>
      <c r="AR283" s="241">
        <f>SUMIFS($H283:$AO283,$H$5:$AO$5,"&lt;"&amp;MONTH(TODAY()),$H$6:$AO$6,"REAL 25")</f>
        <v/>
      </c>
      <c r="AS283" s="27">
        <f>SUMIFS($I283:$AP283,$I$5:$AP$5,"&lt;"&amp;MONTH(TODAY()),$I$6:$AP$6,"ORÇADO ")</f>
        <v/>
      </c>
      <c r="AT283" s="28">
        <f>SUMIFS($J283:$AQ283,$J$5:$AQ$5,"&lt;"&amp;MONTH(TODAY()),$J$6:$AQ$6,"REAL 26")</f>
        <v/>
      </c>
      <c r="AU283" s="241">
        <f>SUM(H283,K283,N283,Q283,T283,W283,Z283,AC283,AF283,AI283,AL283,AO283)</f>
        <v/>
      </c>
      <c r="AV283" s="27">
        <f>SUM(I283,L283,O283,R283,U283,X283,AA283,AD283,AG283,AJ283,AM283,AP283)</f>
        <v/>
      </c>
      <c r="AW283" s="28">
        <f>SUM(J283,M283,P283,S283,V283,Y283,AB283,AE283,AH283,AK283,AN283,AQ283)</f>
        <v/>
      </c>
      <c r="AX283" s="241">
        <f>SUM(H283,K283,N283)</f>
        <v/>
      </c>
      <c r="AY283" s="27">
        <f>SUM(I283,L283,O283)</f>
        <v/>
      </c>
      <c r="AZ283" s="28">
        <f>SUM(J283,M283,P283)</f>
        <v/>
      </c>
      <c r="BA283" s="241">
        <f>SUM(Q283,T283,W283)</f>
        <v/>
      </c>
      <c r="BB283" s="27">
        <f>SUM(R283,U283,X283)</f>
        <v/>
      </c>
      <c r="BC283" s="28">
        <f>SUM(S283,V283,Y283)</f>
        <v/>
      </c>
      <c r="BD283" s="241">
        <f>SUM(Z283,AC283,AF283)</f>
        <v/>
      </c>
      <c r="BE283" s="27">
        <f>SUM(AA283,AD283,AG283)</f>
        <v/>
      </c>
      <c r="BF283" s="28">
        <f>SUM(AB283,AE283,AH283)</f>
        <v/>
      </c>
      <c r="BG283" s="241">
        <f>SUM(AI283,AL283,AO283)</f>
        <v/>
      </c>
      <c r="BH283" s="27">
        <f>SUM(AJ283,AM283,AP283)</f>
        <v/>
      </c>
      <c r="BI283" s="28">
        <f>SUM(AK283,AN283,AQ283)</f>
        <v/>
      </c>
      <c r="BK283" s="442">
        <f>SUM(I283,L283,O283,R283,U283,X283,AA283,AD283,AG283,AJ283,AM283,AP283)</f>
        <v/>
      </c>
      <c r="BL283" s="442">
        <f>BK283-AV283</f>
        <v/>
      </c>
      <c r="BM283" s="442">
        <f>SUM(J283,M283,P283,S283,V283)</f>
        <v/>
      </c>
      <c r="BN283" s="442">
        <f>BM283-AT283</f>
        <v/>
      </c>
      <c r="BP283" s="463">
        <f>_xlfn.FORMULATEXT(V283) &amp; "+SOMASES(Aut_Ajustes_Manuais!$G:$G;Aut_Ajustes_Manuais!$I:$I;DRE!T$4;Aut_Ajustes_Manuais!$F:$F;""" &amp; A283 &amp; """)"</f>
        <v/>
      </c>
    </row>
    <row r="284" outlineLevel="1" customFormat="1" s="463">
      <c r="A284" s="22" t="inlineStr">
        <is>
          <t>Assessoria Financeira</t>
        </is>
      </c>
      <c r="B284" s="23" t="n"/>
      <c r="C284" s="24" t="inlineStr">
        <is>
          <t>Contr/Prov</t>
        </is>
      </c>
      <c r="D284" s="116" t="n"/>
      <c r="E284" s="122" t="n"/>
      <c r="F284" s="56" t="n"/>
      <c r="G284" s="33" t="n"/>
      <c r="H284" s="241" t="n">
        <v>-185</v>
      </c>
      <c r="I284" s="27" t="n">
        <v>-194.25</v>
      </c>
      <c r="J284" s="28">
        <f>SUMIFS(Aut_BlueMe_Sem_Pedido!$J:$J,Aut_BlueMe_Sem_Pedido!$Q:$Q,DRE!H$4,Aut_BlueMe_Sem_Pedido!$H:$H,DRE!$A284)+SUMIFS(Aut_Ajustes_Manuais!$G:$G,Aut_Ajustes_Manuais!$I:$I,DRE!H$4,Aut_Ajustes_Manuais!$F:$F,"Assessoria Financeira")</f>
        <v/>
      </c>
      <c r="K284" s="241" t="n">
        <v>-185</v>
      </c>
      <c r="L284" s="27" t="n">
        <v>-194.25</v>
      </c>
      <c r="M284" s="28">
        <f>SUMIFS(Aut_BlueMe_Sem_Pedido!$J:$J,Aut_BlueMe_Sem_Pedido!$Q:$Q,DRE!K$4,Aut_BlueMe_Sem_Pedido!$H:$H,DRE!$A284)+SUMIFS(Aut_Ajustes_Manuais!$G:$G,Aut_Ajustes_Manuais!$I:$I,DRE!K$4,Aut_Ajustes_Manuais!$F:$F,"Assessoria Financeira")</f>
        <v/>
      </c>
      <c r="N284" s="241" t="n">
        <v>-185</v>
      </c>
      <c r="O284" s="27" t="n">
        <v>-194.25</v>
      </c>
      <c r="P284" s="28">
        <f>SUMIFS(Aut_BlueMe_Sem_Pedido!$J:$J,Aut_BlueMe_Sem_Pedido!$Q:$Q,DRE!N$4,Aut_BlueMe_Sem_Pedido!$H:$H,DRE!$A284)+SUMIFS(Aut_Ajustes_Manuais!$G:$G,Aut_Ajustes_Manuais!$I:$I,DRE!N$4,Aut_Ajustes_Manuais!$F:$F,"Assessoria Financeira")</f>
        <v/>
      </c>
      <c r="Q284" s="241" t="n">
        <v>-185</v>
      </c>
      <c r="R284" s="27" t="n">
        <v>-194.25</v>
      </c>
      <c r="S284" s="28">
        <f>SUMIFS(Aut_BlueMe_Sem_Pedido!$J:$J,Aut_BlueMe_Sem_Pedido!$Q:$Q,DRE!Q$4,Aut_BlueMe_Sem_Pedido!$H:$H,DRE!$A284)+SUMIFS(Aut_Ajustes_Manuais!$G:$G,Aut_Ajustes_Manuais!$I:$I,DRE!Q$4,Aut_Ajustes_Manuais!$F:$F,"Assessoria Financeira")</f>
        <v/>
      </c>
      <c r="T284" s="241" t="n">
        <v>-185</v>
      </c>
      <c r="U284" s="27" t="n">
        <v>-194.25</v>
      </c>
      <c r="V284" s="28">
        <f>SUMIFS(Aut_BlueMe_Sem_Pedido!$J:$J,Aut_BlueMe_Sem_Pedido!$Q:$Q,DRE!T$4,Aut_BlueMe_Sem_Pedido!$H:$H,DRE!$A284)+SUMIFS(Aut_Ajustes_Manuais!$G:$G,Aut_Ajustes_Manuais!$I:$I,DRE!T$4,Aut_Ajustes_Manuais!$F:$F,"Assessoria Financeira")</f>
        <v/>
      </c>
      <c r="W284" s="241" t="n">
        <v>-185</v>
      </c>
      <c r="X284" s="27" t="n">
        <v>-194.25</v>
      </c>
      <c r="Y284" s="28">
        <f>SUMIFS(Aut_BlueMe_Sem_Pedido!$J:$J,Aut_BlueMe_Sem_Pedido!$Q:$Q,DRE!W$4,Aut_BlueMe_Sem_Pedido!$H:$H,DRE!$A284)+SUMIFS(Aut_Ajustes_Manuais!$G:$G,Aut_Ajustes_Manuais!$I:$I,DRE!W$4,Aut_Ajustes_Manuais!$F:$F,"Assessoria Financeira")</f>
        <v/>
      </c>
      <c r="Z284" s="241" t="n">
        <v>-185</v>
      </c>
      <c r="AA284" s="27" t="n">
        <v>-194.25</v>
      </c>
      <c r="AB284" s="28">
        <f>SUMIFS(Aut_BlueMe_Sem_Pedido!$J:$J,Aut_BlueMe_Sem_Pedido!$Q:$Q,DRE!Z$4,Aut_BlueMe_Sem_Pedido!$H:$H,DRE!$A284)+SUMIFS(Aut_Ajustes_Manuais!$G:$G,Aut_Ajustes_Manuais!$I:$I,DRE!Z$4,Aut_Ajustes_Manuais!$F:$F,"Assessoria Financeira")</f>
        <v/>
      </c>
      <c r="AC284" s="241" t="n">
        <v>-185</v>
      </c>
      <c r="AD284" s="27" t="n">
        <v>-194.25</v>
      </c>
      <c r="AE284" s="28">
        <f>SUMIFS(Aut_BlueMe_Sem_Pedido!$J:$J,Aut_BlueMe_Sem_Pedido!$Q:$Q,DRE!AC$4,Aut_BlueMe_Sem_Pedido!$H:$H,DRE!$A284)+SUMIFS(Aut_Ajustes_Manuais!$G:$G,Aut_Ajustes_Manuais!$I:$I,DRE!AC$4,Aut_Ajustes_Manuais!$F:$F,"Assessoria Financeira")</f>
        <v/>
      </c>
      <c r="AF284" s="241" t="n">
        <v>-185</v>
      </c>
      <c r="AG284" s="27" t="n">
        <v>-194.25</v>
      </c>
      <c r="AH284" s="28">
        <f>SUMIFS(Aut_BlueMe_Sem_Pedido!$J:$J,Aut_BlueMe_Sem_Pedido!$Q:$Q,DRE!AF$4,Aut_BlueMe_Sem_Pedido!$H:$H,DRE!$A284)+SUMIFS(Aut_Ajustes_Manuais!$G:$G,Aut_Ajustes_Manuais!$I:$I,DRE!AF$4,Aut_Ajustes_Manuais!$F:$F,"Assessoria Financeira")</f>
        <v/>
      </c>
      <c r="AI284" s="241" t="n">
        <v>-185</v>
      </c>
      <c r="AJ284" s="27" t="n">
        <v>-194.25</v>
      </c>
      <c r="AK284" s="28">
        <f>SUMIFS(Aut_BlueMe_Sem_Pedido!$J:$J,Aut_BlueMe_Sem_Pedido!$Q:$Q,DRE!AI$4,Aut_BlueMe_Sem_Pedido!$H:$H,DRE!$A284)+SUMIFS(Aut_Ajustes_Manuais!$G:$G,Aut_Ajustes_Manuais!$I:$I,DRE!AI$4,Aut_Ajustes_Manuais!$F:$F,"Assessoria Financeira")</f>
        <v/>
      </c>
      <c r="AL284" s="241" t="n">
        <v>-185</v>
      </c>
      <c r="AM284" s="27" t="n">
        <v>-194.25</v>
      </c>
      <c r="AN284" s="28">
        <f>SUMIFS(Aut_BlueMe_Sem_Pedido!$J:$J,Aut_BlueMe_Sem_Pedido!$Q:$Q,DRE!AL$4,Aut_BlueMe_Sem_Pedido!$H:$H,DRE!$A284)+SUMIFS(Aut_Ajustes_Manuais!$G:$G,Aut_Ajustes_Manuais!$I:$I,DRE!AL$4,Aut_Ajustes_Manuais!$F:$F,"Assessoria Financeira")</f>
        <v/>
      </c>
      <c r="AO284" s="241" t="n">
        <v>-185</v>
      </c>
      <c r="AP284" s="27" t="n">
        <v>-194.25</v>
      </c>
      <c r="AQ284" s="28">
        <f>SUMIFS(Aut_BlueMe_Sem_Pedido!$J:$J,Aut_BlueMe_Sem_Pedido!$Q:$Q,DRE!AO$4,Aut_BlueMe_Sem_Pedido!$H:$H,DRE!$A284)+SUMIFS(Aut_Ajustes_Manuais!$G:$G,Aut_Ajustes_Manuais!$I:$I,DRE!AO$4,Aut_Ajustes_Manuais!$F:$F,"Assessoria Financeira")</f>
        <v/>
      </c>
      <c r="AR284" s="241">
        <f>SUMIFS($H284:$AO284,$H$5:$AO$5,"&lt;"&amp;MONTH(TODAY()),$H$6:$AO$6,"REAL 25")</f>
        <v/>
      </c>
      <c r="AS284" s="27">
        <f>SUMIFS($I284:$AP284,$I$5:$AP$5,"&lt;"&amp;MONTH(TODAY()),$I$6:$AP$6,"ORÇADO ")</f>
        <v/>
      </c>
      <c r="AT284" s="28">
        <f>SUMIFS($J284:$AQ284,$J$5:$AQ$5,"&lt;"&amp;MONTH(TODAY()),$J$6:$AQ$6,"REAL 26")</f>
        <v/>
      </c>
      <c r="AU284" s="241">
        <f>SUM(H284,K284,N284,Q284,T284,W284,Z284,AC284,AF284,AI284,AL284,AO284)</f>
        <v/>
      </c>
      <c r="AV284" s="27">
        <f>SUM(I284,L284,O284,R284,U284,X284,AA284,AD284,AG284,AJ284,AM284,AP284)</f>
        <v/>
      </c>
      <c r="AW284" s="28">
        <f>SUM(J284,M284,P284,S284,V284,Y284,AB284,AE284,AH284,AK284,AN284,AQ284)</f>
        <v/>
      </c>
      <c r="AX284" s="241">
        <f>SUM(H284,K284,N284)</f>
        <v/>
      </c>
      <c r="AY284" s="27">
        <f>SUM(I284,L284,O284)</f>
        <v/>
      </c>
      <c r="AZ284" s="28">
        <f>SUM(J284,M284,P284)</f>
        <v/>
      </c>
      <c r="BA284" s="241">
        <f>SUM(Q284,T284,W284)</f>
        <v/>
      </c>
      <c r="BB284" s="27">
        <f>SUM(R284,U284,X284)</f>
        <v/>
      </c>
      <c r="BC284" s="28">
        <f>SUM(S284,V284,Y284)</f>
        <v/>
      </c>
      <c r="BD284" s="241">
        <f>SUM(Z284,AC284,AF284)</f>
        <v/>
      </c>
      <c r="BE284" s="27">
        <f>SUM(AA284,AD284,AG284)</f>
        <v/>
      </c>
      <c r="BF284" s="28">
        <f>SUM(AB284,AE284,AH284)</f>
        <v/>
      </c>
      <c r="BG284" s="241">
        <f>SUM(AI284,AL284,AO284)</f>
        <v/>
      </c>
      <c r="BH284" s="27">
        <f>SUM(AJ284,AM284,AP284)</f>
        <v/>
      </c>
      <c r="BI284" s="28">
        <f>SUM(AK284,AN284,AQ284)</f>
        <v/>
      </c>
      <c r="BK284" s="442">
        <f>SUM(I284,L284,O284,R284,U284,X284,AA284,AD284,AG284,AJ284,AM284,AP284)</f>
        <v/>
      </c>
      <c r="BL284" s="442">
        <f>BK284-AV284</f>
        <v/>
      </c>
      <c r="BM284" s="442">
        <f>SUM(J284,M284,P284,S284,V284)</f>
        <v/>
      </c>
      <c r="BN284" s="442">
        <f>BM284-AT284</f>
        <v/>
      </c>
      <c r="BP284" s="463">
        <f>_xlfn.FORMULATEXT(V284) &amp; "+SOMASES(Aut_Ajustes_Manuais!$G:$G;Aut_Ajustes_Manuais!$I:$I;DRE!T$4;Aut_Ajustes_Manuais!$F:$F;""" &amp; A284 &amp; """)"</f>
        <v/>
      </c>
    </row>
    <row r="285" outlineLevel="1" customFormat="1" s="463">
      <c r="A285" s="22" t="inlineStr">
        <is>
          <t>Assessoria Jurídica</t>
        </is>
      </c>
      <c r="B285" s="23" t="n"/>
      <c r="C285" s="24" t="inlineStr">
        <is>
          <t>Contr/Prov</t>
        </is>
      </c>
      <c r="D285" s="116" t="n"/>
      <c r="E285" s="122" t="n"/>
      <c r="F285" s="56" t="n"/>
      <c r="G285" s="33" t="n"/>
      <c r="H285" s="241" t="n">
        <v>-2929.19</v>
      </c>
      <c r="I285" s="27" t="n">
        <v>-3360</v>
      </c>
      <c r="J285" s="28">
        <f>SUMIFS(Aut_BlueMe_Sem_Pedido!$J:$J,Aut_BlueMe_Sem_Pedido!$Q:$Q,DRE!H$4,Aut_BlueMe_Sem_Pedido!$H:$H,DRE!$A285)-SUMIFS(Aut_BlueMe_Sem_Pedido!$J:$J,Aut_BlueMe_Sem_Pedido!$Q:$Q,DRE!H$4,Aut_BlueMe_Sem_Pedido!$C:$C,"NELSON WILIANS E ADVOGADOS ASSOCIADOS - MATRIZ")+SUMIFS(Aut_Ajustes_Manuais!$G:$G,Aut_Ajustes_Manuais!$I:$I,DRE!H$4,Aut_Ajustes_Manuais!$F:$F,"Assessoria Jurídica")</f>
        <v/>
      </c>
      <c r="K285" s="241" t="n">
        <v>-3038.2</v>
      </c>
      <c r="L285" s="27" t="n">
        <v>-3360</v>
      </c>
      <c r="M285" s="28">
        <f>SUMIFS(Aut_BlueMe_Sem_Pedido!$J:$J,Aut_BlueMe_Sem_Pedido!$Q:$Q,DRE!K$4,Aut_BlueMe_Sem_Pedido!$H:$H,DRE!$A285)-SUMIFS(Aut_BlueMe_Sem_Pedido!$J:$J,Aut_BlueMe_Sem_Pedido!$Q:$Q,DRE!K$4,Aut_BlueMe_Sem_Pedido!$C:$C,"NELSON WILIANS E ADVOGADOS ASSOCIADOS - MATRIZ")+SUMIFS(Aut_Ajustes_Manuais!$G:$G,Aut_Ajustes_Manuais!$I:$I,DRE!K$4,Aut_Ajustes_Manuais!$F:$F,"Assessoria Jurídica")</f>
        <v/>
      </c>
      <c r="N285" s="241" t="n">
        <v>-2500</v>
      </c>
      <c r="O285" s="27" t="n">
        <v>-3360</v>
      </c>
      <c r="P285" s="28">
        <f>SUMIFS(Aut_BlueMe_Sem_Pedido!$J:$J,Aut_BlueMe_Sem_Pedido!$Q:$Q,DRE!N$4,Aut_BlueMe_Sem_Pedido!$H:$H,DRE!$A285)-SUMIFS(Aut_BlueMe_Sem_Pedido!$J:$J,Aut_BlueMe_Sem_Pedido!$Q:$Q,DRE!N$4,Aut_BlueMe_Sem_Pedido!$C:$C,"NELSON WILIANS E ADVOGADOS ASSOCIADOS - MATRIZ")+SUMIFS(Aut_Ajustes_Manuais!$G:$G,Aut_Ajustes_Manuais!$I:$I,DRE!N$4,Aut_Ajustes_Manuais!$F:$F,"Assessoria Jurídica")</f>
        <v/>
      </c>
      <c r="Q285" s="241" t="n">
        <v>-9066.43</v>
      </c>
      <c r="R285" s="27" t="n">
        <v>-3360</v>
      </c>
      <c r="S285" s="428">
        <f>SUMIFS(Aut_BlueMe_Sem_Pedido!$J:$J,Aut_BlueMe_Sem_Pedido!$Q:$Q,DRE!Q$4,Aut_BlueMe_Sem_Pedido!$H:$H,DRE!$A285)-SUMIFS(Aut_BlueMe_Sem_Pedido!$J:$J,Aut_BlueMe_Sem_Pedido!$Q:$Q,DRE!Q$4,Aut_BlueMe_Sem_Pedido!$C:$C,"NELSON WILIANS E ADVOGADOS ASSOCIADOS - MATRIZ")+SUMIFS(Aut_Ajustes_Manuais!$G:$G,Aut_Ajustes_Manuais!$I:$I,DRE!Q$4,Aut_Ajustes_Manuais!$F:$F,"Assessoria Jurídica")</f>
        <v/>
      </c>
      <c r="T285" s="241" t="n">
        <v>-3199.999999999999</v>
      </c>
      <c r="U285" s="27" t="n">
        <v>-3360</v>
      </c>
      <c r="V285" s="28">
        <f>SUMIFS(Aut_BlueMe_Sem_Pedido!$J:$J,Aut_BlueMe_Sem_Pedido!$Q:$Q,DRE!T$4,Aut_BlueMe_Sem_Pedido!$H:$H,DRE!$A285)-SUMIFS(Aut_BlueMe_Sem_Pedido!$J:$J,Aut_BlueMe_Sem_Pedido!$Q:$Q,DRE!T$4,Aut_BlueMe_Sem_Pedido!$C:$C,"NELSON WILIANS E ADVOGADOS ASSOCIADOS - MATRIZ")+SUMIFS(Aut_Ajustes_Manuais!$G:$G,Aut_Ajustes_Manuais!$I:$I,DRE!T$4,Aut_Ajustes_Manuais!$F:$F,"Assessoria Jurídica")</f>
        <v/>
      </c>
      <c r="W285" s="241" t="n">
        <v>-3453.999999999999</v>
      </c>
      <c r="X285" s="27" t="n">
        <v>-3360</v>
      </c>
      <c r="Y285" s="28">
        <f>SUMIFS(Aut_BlueMe_Sem_Pedido!$J:$J,Aut_BlueMe_Sem_Pedido!$Q:$Q,DRE!W$4,Aut_BlueMe_Sem_Pedido!$H:$H,DRE!$A285)-SUMIFS(Aut_BlueMe_Sem_Pedido!$J:$J,Aut_BlueMe_Sem_Pedido!$Q:$Q,DRE!W$4,Aut_BlueMe_Sem_Pedido!$C:$C,"NELSON WILIANS E ADVOGADOS ASSOCIADOS - MATRIZ")+SUMIFS(Aut_Ajustes_Manuais!$G:$G,Aut_Ajustes_Manuais!$I:$I,DRE!W$4,Aut_Ajustes_Manuais!$F:$F,"Assessoria Jurídica")</f>
        <v/>
      </c>
      <c r="Z285" s="241" t="n">
        <v>-3200</v>
      </c>
      <c r="AA285" s="27" t="n">
        <v>-3360</v>
      </c>
      <c r="AB285" s="28">
        <f>SUMIFS(Aut_BlueMe_Sem_Pedido!$J:$J,Aut_BlueMe_Sem_Pedido!$Q:$Q,DRE!Z$4,Aut_BlueMe_Sem_Pedido!$H:$H,DRE!$A285)-SUMIFS(Aut_BlueMe_Sem_Pedido!$J:$J,Aut_BlueMe_Sem_Pedido!$Q:$Q,DRE!Z$4,Aut_BlueMe_Sem_Pedido!$C:$C,"NELSON WILIANS E ADVOGADOS ASSOCIADOS - MATRIZ")+SUMIFS(Aut_Ajustes_Manuais!$G:$G,Aut_Ajustes_Manuais!$I:$I,DRE!Z$4,Aut_Ajustes_Manuais!$F:$F,"Assessoria Jurídica")</f>
        <v/>
      </c>
      <c r="AC285" s="241" t="n">
        <v>-3200</v>
      </c>
      <c r="AD285" s="27" t="n">
        <v>-3360</v>
      </c>
      <c r="AE285" s="28">
        <f>SUMIFS(Aut_BlueMe_Sem_Pedido!$J:$J,Aut_BlueMe_Sem_Pedido!$Q:$Q,DRE!AC$4,Aut_BlueMe_Sem_Pedido!$H:$H,DRE!$A285)-SUMIFS(Aut_BlueMe_Sem_Pedido!$J:$J,Aut_BlueMe_Sem_Pedido!$Q:$Q,DRE!AC$4,Aut_BlueMe_Sem_Pedido!$C:$C,"NELSON WILIANS E ADVOGADOS ASSOCIADOS - MATRIZ")+SUMIFS(Aut_Ajustes_Manuais!$G:$G,Aut_Ajustes_Manuais!$I:$I,DRE!AC$4,Aut_Ajustes_Manuais!$F:$F,"Assessoria Jurídica")</f>
        <v/>
      </c>
      <c r="AF285" s="241" t="n">
        <v>-3200</v>
      </c>
      <c r="AG285" s="27" t="n">
        <v>-3360</v>
      </c>
      <c r="AH285" s="28">
        <f>SUMIFS(Aut_BlueMe_Sem_Pedido!$J:$J,Aut_BlueMe_Sem_Pedido!$Q:$Q,DRE!AF$4,Aut_BlueMe_Sem_Pedido!$H:$H,DRE!$A285)-SUMIFS(Aut_BlueMe_Sem_Pedido!$J:$J,Aut_BlueMe_Sem_Pedido!$Q:$Q,DRE!AF$4,Aut_BlueMe_Sem_Pedido!$C:$C,"NELSON WILIANS E ADVOGADOS ASSOCIADOS - MATRIZ")+SUMIFS(Aut_Ajustes_Manuais!$G:$G,Aut_Ajustes_Manuais!$I:$I,DRE!AF$4,Aut_Ajustes_Manuais!$F:$F,"Assessoria Jurídica")</f>
        <v/>
      </c>
      <c r="AI285" s="241" t="n">
        <v>-3200.000000000001</v>
      </c>
      <c r="AJ285" s="27" t="n">
        <v>-3360</v>
      </c>
      <c r="AK285" s="28">
        <f>SUMIFS(Aut_BlueMe_Sem_Pedido!$J:$J,Aut_BlueMe_Sem_Pedido!$Q:$Q,DRE!AI$4,Aut_BlueMe_Sem_Pedido!$H:$H,DRE!$A285)-SUMIFS(Aut_BlueMe_Sem_Pedido!$J:$J,Aut_BlueMe_Sem_Pedido!$Q:$Q,DRE!AI$4,Aut_BlueMe_Sem_Pedido!$C:$C,"NELSON WILIANS E ADVOGADOS ASSOCIADOS - MATRIZ")+SUMIFS(Aut_Ajustes_Manuais!$G:$G,Aut_Ajustes_Manuais!$I:$I,DRE!AI$4,Aut_Ajustes_Manuais!$F:$F,"Assessoria Jurídica")</f>
        <v/>
      </c>
      <c r="AL285" s="241" t="n">
        <v>-4157.69</v>
      </c>
      <c r="AM285" s="27" t="n">
        <v>-3360</v>
      </c>
      <c r="AN285" s="28">
        <f>SUMIFS(Aut_BlueMe_Sem_Pedido!$J:$J,Aut_BlueMe_Sem_Pedido!$Q:$Q,DRE!AL$4,Aut_BlueMe_Sem_Pedido!$H:$H,DRE!$A285)-SUMIFS(Aut_BlueMe_Sem_Pedido!$J:$J,Aut_BlueMe_Sem_Pedido!$Q:$Q,DRE!AL$4,Aut_BlueMe_Sem_Pedido!$C:$C,"NELSON WILIANS E ADVOGADOS ASSOCIADOS - MATRIZ")+SUMIFS(Aut_Ajustes_Manuais!$G:$G,Aut_Ajustes_Manuais!$I:$I,DRE!AL$4,Aut_Ajustes_Manuais!$F:$F,"Assessoria Jurídica")</f>
        <v/>
      </c>
      <c r="AO285" s="241" t="n">
        <v>-3200</v>
      </c>
      <c r="AP285" s="27" t="n">
        <v>-3360</v>
      </c>
      <c r="AQ285" s="28">
        <f>SUMIFS(Aut_BlueMe_Sem_Pedido!$J:$J,Aut_BlueMe_Sem_Pedido!$Q:$Q,DRE!AO$4,Aut_BlueMe_Sem_Pedido!$H:$H,DRE!$A285)-SUMIFS(Aut_BlueMe_Sem_Pedido!$J:$J,Aut_BlueMe_Sem_Pedido!$Q:$Q,DRE!AO$4,Aut_BlueMe_Sem_Pedido!$C:$C,"NELSON WILIANS E ADVOGADOS ASSOCIADOS - MATRIZ")+SUMIFS(Aut_Ajustes_Manuais!$G:$G,Aut_Ajustes_Manuais!$I:$I,DRE!AO$4,Aut_Ajustes_Manuais!$F:$F,"Assessoria Jurídica")</f>
        <v/>
      </c>
      <c r="AR285" s="241">
        <f>SUMIFS($H285:$AO285,$H$5:$AO$5,"&lt;"&amp;MONTH(TODAY()),$H$6:$AO$6,"REAL 25")</f>
        <v/>
      </c>
      <c r="AS285" s="27">
        <f>SUMIFS($I285:$AP285,$I$5:$AP$5,"&lt;"&amp;MONTH(TODAY()),$I$6:$AP$6,"ORÇADO ")</f>
        <v/>
      </c>
      <c r="AT285" s="28">
        <f>SUMIFS($J285:$AQ285,$J$5:$AQ$5,"&lt;"&amp;MONTH(TODAY()),$J$6:$AQ$6,"REAL 26")</f>
        <v/>
      </c>
      <c r="AU285" s="241">
        <f>SUM(H285,K285,N285,Q285,T285,W285,Z285,AC285,AF285,AI285,AL285,AO285)</f>
        <v/>
      </c>
      <c r="AV285" s="27">
        <f>SUM(I285,L285,O285,R285,U285,X285,AA285,AD285,AG285,AJ285,AM285,AP285)</f>
        <v/>
      </c>
      <c r="AW285" s="28">
        <f>SUM(J285,M285,P285,S285,V285,Y285,AB285,AE285,AH285,AK285,AN285,AQ285)</f>
        <v/>
      </c>
      <c r="AX285" s="241">
        <f>SUM(H285,K285,N285)</f>
        <v/>
      </c>
      <c r="AY285" s="27">
        <f>SUM(I285,L285,O285)</f>
        <v/>
      </c>
      <c r="AZ285" s="28">
        <f>SUM(J285,M285,P285)</f>
        <v/>
      </c>
      <c r="BA285" s="241">
        <f>SUM(Q285,T285,W285)</f>
        <v/>
      </c>
      <c r="BB285" s="27">
        <f>SUM(R285,U285,X285)</f>
        <v/>
      </c>
      <c r="BC285" s="28">
        <f>SUM(S285,V285,Y285)</f>
        <v/>
      </c>
      <c r="BD285" s="241">
        <f>SUM(Z285,AC285,AF285)</f>
        <v/>
      </c>
      <c r="BE285" s="27">
        <f>SUM(AA285,AD285,AG285)</f>
        <v/>
      </c>
      <c r="BF285" s="28">
        <f>SUM(AB285,AE285,AH285)</f>
        <v/>
      </c>
      <c r="BG285" s="241">
        <f>SUM(AI285,AL285,AO285)</f>
        <v/>
      </c>
      <c r="BH285" s="27">
        <f>SUM(AJ285,AM285,AP285)</f>
        <v/>
      </c>
      <c r="BI285" s="28">
        <f>SUM(AK285,AN285,AQ285)</f>
        <v/>
      </c>
      <c r="BK285" s="442">
        <f>SUM(I285,L285,O285,R285,U285,X285,AA285,AD285,AG285,AJ285,AM285,AP285)</f>
        <v/>
      </c>
      <c r="BL285" s="442">
        <f>BK285-AV285</f>
        <v/>
      </c>
      <c r="BM285" s="442">
        <f>SUM(J285,M285,P285,S285,V285)</f>
        <v/>
      </c>
      <c r="BN285" s="442">
        <f>BM285-AT285</f>
        <v/>
      </c>
      <c r="BP285" s="463">
        <f>_xlfn.FORMULATEXT(V285) &amp; "+SOMASES(Aut_Ajustes_Manuais!$G:$G;Aut_Ajustes_Manuais!$I:$I;DRE!T$4;Aut_Ajustes_Manuais!$F:$F;""" &amp; A285 &amp; """)"</f>
        <v/>
      </c>
    </row>
    <row r="286" outlineLevel="1" customFormat="1" s="463">
      <c r="A286" s="22" t="inlineStr">
        <is>
          <t>Assessoria de Alimentos e Bebidas</t>
        </is>
      </c>
      <c r="B286" s="23" t="n"/>
      <c r="C286" s="24" t="inlineStr">
        <is>
          <t>Contr/Prov</t>
        </is>
      </c>
      <c r="D286" s="116" t="n"/>
      <c r="E286" s="122" t="n"/>
      <c r="F286" s="56" t="n"/>
      <c r="G286" s="33" t="n"/>
      <c r="H286" s="241" t="n">
        <v>-7490.940000000001</v>
      </c>
      <c r="I286" s="27" t="n">
        <v>-8115.487</v>
      </c>
      <c r="J286" s="28">
        <f>SUMIFS(Aut_BlueMe_Sem_Pedido!$J:$J,Aut_BlueMe_Sem_Pedido!$Q:$Q,DRE!H$4,Aut_BlueMe_Sem_Pedido!$H:$H,DRE!$A286)+SUMIFS(Aut_Ajustes_Manuais!$G:$G,Aut_Ajustes_Manuais!$I:$I,DRE!H$4,Aut_Ajustes_Manuais!$F:$F,"Assessoria de Alimentos e Bebidas")</f>
        <v/>
      </c>
      <c r="K286" s="241" t="n">
        <v>-7990.940000000001</v>
      </c>
      <c r="L286" s="27" t="n">
        <v>-8115.487</v>
      </c>
      <c r="M286" s="28">
        <f>SUMIFS(Aut_BlueMe_Sem_Pedido!$J:$J,Aut_BlueMe_Sem_Pedido!$Q:$Q,DRE!K$4,Aut_BlueMe_Sem_Pedido!$H:$H,DRE!$A286)+SUMIFS(Aut_Ajustes_Manuais!$G:$G,Aut_Ajustes_Manuais!$I:$I,DRE!K$4,Aut_Ajustes_Manuais!$F:$F,"Assessoria de Alimentos e Bebidas")</f>
        <v/>
      </c>
      <c r="N286" s="241" t="n">
        <v>-7163.940000000001</v>
      </c>
      <c r="O286" s="27" t="n">
        <v>-8115.487</v>
      </c>
      <c r="P286" s="28">
        <f>SUMIFS(Aut_BlueMe_Sem_Pedido!$J:$J,Aut_BlueMe_Sem_Pedido!$Q:$Q,DRE!N$4,Aut_BlueMe_Sem_Pedido!$H:$H,DRE!$A286)+SUMIFS(Aut_Ajustes_Manuais!$G:$G,Aut_Ajustes_Manuais!$I:$I,DRE!N$4,Aut_Ajustes_Manuais!$F:$F,"Assessoria de Alimentos e Bebidas")</f>
        <v/>
      </c>
      <c r="Q286" s="241" t="n">
        <v>-7163.940000000001</v>
      </c>
      <c r="R286" s="27" t="n">
        <v>-8115.487</v>
      </c>
      <c r="S286" s="28">
        <f>SUMIFS(Aut_BlueMe_Sem_Pedido!$J:$J,Aut_BlueMe_Sem_Pedido!$Q:$Q,DRE!Q$4,Aut_BlueMe_Sem_Pedido!$H:$H,DRE!$A286)+SUMIFS(Aut_Ajustes_Manuais!$G:$G,Aut_Ajustes_Manuais!$I:$I,DRE!Q$4,Aut_Ajustes_Manuais!$F:$F,"Assessoria de Alimentos e Bebidas")</f>
        <v/>
      </c>
      <c r="T286" s="241" t="n">
        <v>-7990.940000000001</v>
      </c>
      <c r="U286" s="27" t="n">
        <v>-8115.487</v>
      </c>
      <c r="V286" s="428">
        <f>SUMIFS(Aut_BlueMe_Sem_Pedido!$J:$J,Aut_BlueMe_Sem_Pedido!$Q:$Q,DRE!T$4,Aut_BlueMe_Sem_Pedido!$H:$H,DRE!$A286)+SUMIFS(Aut_Ajustes_Manuais!$G:$G,Aut_Ajustes_Manuais!$I:$I,DRE!T$4,Aut_Ajustes_Manuais!$F:$F,"Assessoria de Alimentos e Bebidas")</f>
        <v/>
      </c>
      <c r="W286" s="241" t="n">
        <v>-7990.940000000001</v>
      </c>
      <c r="X286" s="27" t="n">
        <v>-8115.487</v>
      </c>
      <c r="Y286" s="28">
        <f>SUMIFS(Aut_BlueMe_Sem_Pedido!$J:$J,Aut_BlueMe_Sem_Pedido!$Q:$Q,DRE!W$4,Aut_BlueMe_Sem_Pedido!$H:$H,DRE!$A286)+SUMIFS(Aut_Ajustes_Manuais!$G:$G,Aut_Ajustes_Manuais!$I:$I,DRE!W$4,Aut_Ajustes_Manuais!$F:$F,"Assessoria de Alimentos e Bebidas")</f>
        <v/>
      </c>
      <c r="Z286" s="241" t="n">
        <v>-7990.940000000001</v>
      </c>
      <c r="AA286" s="27" t="n">
        <v>-8115.487</v>
      </c>
      <c r="AB286" s="28">
        <f>SUMIFS(Aut_BlueMe_Sem_Pedido!$J:$J,Aut_BlueMe_Sem_Pedido!$Q:$Q,DRE!Z$4,Aut_BlueMe_Sem_Pedido!$H:$H,DRE!$A286)+SUMIFS(Aut_Ajustes_Manuais!$G:$G,Aut_Ajustes_Manuais!$I:$I,DRE!Z$4,Aut_Ajustes_Manuais!$F:$F,"Assessoria de Alimentos e Bebidas")</f>
        <v/>
      </c>
      <c r="AC286" s="241" t="n">
        <v>-7990.940000000001</v>
      </c>
      <c r="AD286" s="27" t="n">
        <v>-8115.487</v>
      </c>
      <c r="AE286" s="28">
        <f>SUMIFS(Aut_BlueMe_Sem_Pedido!$J:$J,Aut_BlueMe_Sem_Pedido!$Q:$Q,DRE!AC$4,Aut_BlueMe_Sem_Pedido!$H:$H,DRE!$A286)+SUMIFS(Aut_Ajustes_Manuais!$G:$G,Aut_Ajustes_Manuais!$I:$I,DRE!AC$4,Aut_Ajustes_Manuais!$F:$F,"Assessoria de Alimentos e Bebidas")</f>
        <v/>
      </c>
      <c r="AF286" s="241" t="n">
        <v>-7990.940000000001</v>
      </c>
      <c r="AG286" s="27" t="n">
        <v>-8115.487</v>
      </c>
      <c r="AH286" s="28">
        <f>SUMIFS(Aut_BlueMe_Sem_Pedido!$J:$J,Aut_BlueMe_Sem_Pedido!$Q:$Q,DRE!AF$4,Aut_BlueMe_Sem_Pedido!$H:$H,DRE!$A286)+SUMIFS(Aut_Ajustes_Manuais!$G:$G,Aut_Ajustes_Manuais!$I:$I,DRE!AF$4,Aut_Ajustes_Manuais!$F:$F,"Assessoria de Alimentos e Bebidas")</f>
        <v/>
      </c>
      <c r="AI286" s="241" t="n">
        <v>-7990.940000000001</v>
      </c>
      <c r="AJ286" s="27" t="n">
        <v>-8115.487</v>
      </c>
      <c r="AK286" s="28">
        <f>SUMIFS(Aut_BlueMe_Sem_Pedido!$J:$J,Aut_BlueMe_Sem_Pedido!$Q:$Q,DRE!AI$4,Aut_BlueMe_Sem_Pedido!$H:$H,DRE!$A286)+SUMIFS(Aut_Ajustes_Manuais!$G:$G,Aut_Ajustes_Manuais!$I:$I,DRE!AI$4,Aut_Ajustes_Manuais!$F:$F,"Assessoria de Alimentos e Bebidas")</f>
        <v/>
      </c>
      <c r="AL286" s="241" t="n">
        <v>-7990.940000000001</v>
      </c>
      <c r="AM286" s="27" t="n">
        <v>-8115.487</v>
      </c>
      <c r="AN286" s="28">
        <f>SUMIFS(Aut_BlueMe_Sem_Pedido!$J:$J,Aut_BlueMe_Sem_Pedido!$Q:$Q,DRE!AL$4,Aut_BlueMe_Sem_Pedido!$H:$H,DRE!$A286)+SUMIFS(Aut_Ajustes_Manuais!$G:$G,Aut_Ajustes_Manuais!$I:$I,DRE!AL$4,Aut_Ajustes_Manuais!$F:$F,"Assessoria de Alimentos e Bebidas")</f>
        <v/>
      </c>
      <c r="AO286" s="241" t="n">
        <v>-7990.940000000001</v>
      </c>
      <c r="AP286" s="27" t="n">
        <v>-8115.487</v>
      </c>
      <c r="AQ286" s="28">
        <f>SUMIFS(Aut_BlueMe_Sem_Pedido!$J:$J,Aut_BlueMe_Sem_Pedido!$Q:$Q,DRE!AO$4,Aut_BlueMe_Sem_Pedido!$H:$H,DRE!$A286)+SUMIFS(Aut_Ajustes_Manuais!$G:$G,Aut_Ajustes_Manuais!$I:$I,DRE!AO$4,Aut_Ajustes_Manuais!$F:$F,"Assessoria de Alimentos e Bebidas")</f>
        <v/>
      </c>
      <c r="AR286" s="241">
        <f>SUMIFS($H286:$AO286,$H$5:$AO$5,"&lt;"&amp;MONTH(TODAY()),$H$6:$AO$6,"REAL 25")</f>
        <v/>
      </c>
      <c r="AS286" s="27">
        <f>SUMIFS($I286:$AP286,$I$5:$AP$5,"&lt;"&amp;MONTH(TODAY()),$I$6:$AP$6,"ORÇADO ")</f>
        <v/>
      </c>
      <c r="AT286" s="28">
        <f>SUMIFS($J286:$AQ286,$J$5:$AQ$5,"&lt;"&amp;MONTH(TODAY()),$J$6:$AQ$6,"REAL 26")</f>
        <v/>
      </c>
      <c r="AU286" s="241">
        <f>SUM(H286,K286,N286,Q286,T286,W286,Z286,AC286,AF286,AI286,AL286,AO286)</f>
        <v/>
      </c>
      <c r="AV286" s="27">
        <f>SUM(I286,L286,O286,R286,U286,X286,AA286,AD286,AG286,AJ286,AM286,AP286)</f>
        <v/>
      </c>
      <c r="AW286" s="28">
        <f>SUM(J286,M286,P286,S286,V286,Y286,AB286,AE286,AH286,AK286,AN286,AQ286)</f>
        <v/>
      </c>
      <c r="AX286" s="241">
        <f>SUM(H286,K286,N286)</f>
        <v/>
      </c>
      <c r="AY286" s="27">
        <f>SUM(I286,L286,O286)</f>
        <v/>
      </c>
      <c r="AZ286" s="28">
        <f>SUM(J286,M286,P286)</f>
        <v/>
      </c>
      <c r="BA286" s="241">
        <f>SUM(Q286,T286,W286)</f>
        <v/>
      </c>
      <c r="BB286" s="27">
        <f>SUM(R286,U286,X286)</f>
        <v/>
      </c>
      <c r="BC286" s="28">
        <f>SUM(S286,V286,Y286)</f>
        <v/>
      </c>
      <c r="BD286" s="241">
        <f>SUM(Z286,AC286,AF286)</f>
        <v/>
      </c>
      <c r="BE286" s="27">
        <f>SUM(AA286,AD286,AG286)</f>
        <v/>
      </c>
      <c r="BF286" s="28">
        <f>SUM(AB286,AE286,AH286)</f>
        <v/>
      </c>
      <c r="BG286" s="241">
        <f>SUM(AI286,AL286,AO286)</f>
        <v/>
      </c>
      <c r="BH286" s="27">
        <f>SUM(AJ286,AM286,AP286)</f>
        <v/>
      </c>
      <c r="BI286" s="28">
        <f>SUM(AK286,AN286,AQ286)</f>
        <v/>
      </c>
      <c r="BK286" s="442">
        <f>SUM(I286,L286,O286,R286,U286,X286,AA286,AD286,AG286,AJ286,AM286,AP286)</f>
        <v/>
      </c>
      <c r="BL286" s="442">
        <f>BK286-AV286</f>
        <v/>
      </c>
      <c r="BM286" s="442">
        <f>SUM(J286,M286,P286,S286,V286)</f>
        <v/>
      </c>
      <c r="BN286" s="442">
        <f>BM286-AT286</f>
        <v/>
      </c>
      <c r="BP286" s="463">
        <f>_xlfn.FORMULATEXT(V286) &amp; "+SOMASES(Aut_Ajustes_Manuais!$G:$G;Aut_Ajustes_Manuais!$I:$I;DRE!T$4;Aut_Ajustes_Manuais!$F:$F;""" &amp; A286 &amp; """)"</f>
        <v/>
      </c>
    </row>
    <row r="287" outlineLevel="1" customFormat="1" s="463">
      <c r="A287" s="22" t="inlineStr">
        <is>
          <t>Assessoria de Projetos</t>
        </is>
      </c>
      <c r="B287" s="23" t="n"/>
      <c r="C287" s="24" t="inlineStr">
        <is>
          <t>Contr/Prov</t>
        </is>
      </c>
      <c r="D287" s="116" t="n"/>
      <c r="E287" s="122" t="n"/>
      <c r="F287" s="56" t="n"/>
      <c r="G287" s="33" t="n"/>
      <c r="H287" s="241" t="n">
        <v>0</v>
      </c>
      <c r="I287" s="27" t="n">
        <v>0</v>
      </c>
      <c r="J287" s="28">
        <f>SUMIFS(Aut_BlueMe_Sem_Pedido!$J:$J,Aut_BlueMe_Sem_Pedido!$Q:$Q,DRE!H$4,Aut_BlueMe_Sem_Pedido!$H:$H,DRE!$A287)+SUMIFS(Aut_Ajustes_Manuais!$G:$G,Aut_Ajustes_Manuais!$I:$I,DRE!H$4,Aut_Ajustes_Manuais!$F:$F,"Assessoria de Projetos")</f>
        <v/>
      </c>
      <c r="K287" s="241" t="n">
        <v>0</v>
      </c>
      <c r="L287" s="27" t="n">
        <v>0</v>
      </c>
      <c r="M287" s="28">
        <f>SUMIFS(Aut_BlueMe_Sem_Pedido!$J:$J,Aut_BlueMe_Sem_Pedido!$Q:$Q,DRE!K$4,Aut_BlueMe_Sem_Pedido!$H:$H,DRE!$A287)+SUMIFS(Aut_Ajustes_Manuais!$G:$G,Aut_Ajustes_Manuais!$I:$I,DRE!K$4,Aut_Ajustes_Manuais!$F:$F,"Assessoria de Projetos")</f>
        <v/>
      </c>
      <c r="N287" s="241" t="n">
        <v>0</v>
      </c>
      <c r="O287" s="27" t="n">
        <v>0</v>
      </c>
      <c r="P287" s="28">
        <f>SUMIFS(Aut_BlueMe_Sem_Pedido!$J:$J,Aut_BlueMe_Sem_Pedido!$Q:$Q,DRE!N$4,Aut_BlueMe_Sem_Pedido!$H:$H,DRE!$A287)+SUMIFS(Aut_Ajustes_Manuais!$G:$G,Aut_Ajustes_Manuais!$I:$I,DRE!N$4,Aut_Ajustes_Manuais!$F:$F,"Assessoria de Projetos")</f>
        <v/>
      </c>
      <c r="Q287" s="241" t="n">
        <v>0</v>
      </c>
      <c r="R287" s="27" t="n">
        <v>0</v>
      </c>
      <c r="S287" s="28">
        <f>SUMIFS(Aut_BlueMe_Sem_Pedido!$J:$J,Aut_BlueMe_Sem_Pedido!$Q:$Q,DRE!Q$4,Aut_BlueMe_Sem_Pedido!$H:$H,DRE!$A287)+SUMIFS(Aut_Ajustes_Manuais!$G:$G,Aut_Ajustes_Manuais!$I:$I,DRE!Q$4,Aut_Ajustes_Manuais!$F:$F,"Assessoria de Projetos")</f>
        <v/>
      </c>
      <c r="T287" s="241" t="n">
        <v>0</v>
      </c>
      <c r="U287" s="27" t="n">
        <v>0</v>
      </c>
      <c r="V287" s="28">
        <f>SUMIFS(Aut_BlueMe_Sem_Pedido!$J:$J,Aut_BlueMe_Sem_Pedido!$Q:$Q,DRE!T$4,Aut_BlueMe_Sem_Pedido!$H:$H,DRE!$A287)+SUMIFS(Aut_Ajustes_Manuais!$G:$G,Aut_Ajustes_Manuais!$I:$I,DRE!T$4,Aut_Ajustes_Manuais!$F:$F,"Assessoria de Projetos")</f>
        <v/>
      </c>
      <c r="W287" s="241" t="n">
        <v>0</v>
      </c>
      <c r="X287" s="27" t="n">
        <v>0</v>
      </c>
      <c r="Y287" s="28">
        <f>SUMIFS(Aut_BlueMe_Sem_Pedido!$J:$J,Aut_BlueMe_Sem_Pedido!$Q:$Q,DRE!W$4,Aut_BlueMe_Sem_Pedido!$H:$H,DRE!$A287)+SUMIFS(Aut_Ajustes_Manuais!$G:$G,Aut_Ajustes_Manuais!$I:$I,DRE!W$4,Aut_Ajustes_Manuais!$F:$F,"Assessoria de Projetos")</f>
        <v/>
      </c>
      <c r="Z287" s="241" t="n">
        <v>0</v>
      </c>
      <c r="AA287" s="27" t="n">
        <v>0</v>
      </c>
      <c r="AB287" s="28">
        <f>SUMIFS(Aut_BlueMe_Sem_Pedido!$J:$J,Aut_BlueMe_Sem_Pedido!$Q:$Q,DRE!Z$4,Aut_BlueMe_Sem_Pedido!$H:$H,DRE!$A287)+SUMIFS(Aut_Ajustes_Manuais!$G:$G,Aut_Ajustes_Manuais!$I:$I,DRE!Z$4,Aut_Ajustes_Manuais!$F:$F,"Assessoria de Projetos")</f>
        <v/>
      </c>
      <c r="AC287" s="241" t="n">
        <v>0</v>
      </c>
      <c r="AD287" s="27" t="n">
        <v>0</v>
      </c>
      <c r="AE287" s="28">
        <f>SUMIFS(Aut_BlueMe_Sem_Pedido!$J:$J,Aut_BlueMe_Sem_Pedido!$Q:$Q,DRE!AC$4,Aut_BlueMe_Sem_Pedido!$H:$H,DRE!$A287)+SUMIFS(Aut_Ajustes_Manuais!$G:$G,Aut_Ajustes_Manuais!$I:$I,DRE!AC$4,Aut_Ajustes_Manuais!$F:$F,"Assessoria de Projetos")</f>
        <v/>
      </c>
      <c r="AF287" s="241" t="n">
        <v>0</v>
      </c>
      <c r="AG287" s="27" t="n">
        <v>0</v>
      </c>
      <c r="AH287" s="28">
        <f>SUMIFS(Aut_BlueMe_Sem_Pedido!$J:$J,Aut_BlueMe_Sem_Pedido!$Q:$Q,DRE!AF$4,Aut_BlueMe_Sem_Pedido!$H:$H,DRE!$A287)+SUMIFS(Aut_Ajustes_Manuais!$G:$G,Aut_Ajustes_Manuais!$I:$I,DRE!AF$4,Aut_Ajustes_Manuais!$F:$F,"Assessoria de Projetos")</f>
        <v/>
      </c>
      <c r="AI287" s="241" t="n">
        <v>0</v>
      </c>
      <c r="AJ287" s="27" t="n">
        <v>0</v>
      </c>
      <c r="AK287" s="28">
        <f>SUMIFS(Aut_BlueMe_Sem_Pedido!$J:$J,Aut_BlueMe_Sem_Pedido!$Q:$Q,DRE!AI$4,Aut_BlueMe_Sem_Pedido!$H:$H,DRE!$A287)+SUMIFS(Aut_Ajustes_Manuais!$G:$G,Aut_Ajustes_Manuais!$I:$I,DRE!AI$4,Aut_Ajustes_Manuais!$F:$F,"Assessoria de Projetos")</f>
        <v/>
      </c>
      <c r="AL287" s="241" t="n">
        <v>0</v>
      </c>
      <c r="AM287" s="27" t="n">
        <v>0</v>
      </c>
      <c r="AN287" s="28">
        <f>SUMIFS(Aut_BlueMe_Sem_Pedido!$J:$J,Aut_BlueMe_Sem_Pedido!$Q:$Q,DRE!AL$4,Aut_BlueMe_Sem_Pedido!$H:$H,DRE!$A287)+SUMIFS(Aut_Ajustes_Manuais!$G:$G,Aut_Ajustes_Manuais!$I:$I,DRE!AL$4,Aut_Ajustes_Manuais!$F:$F,"Assessoria de Projetos")</f>
        <v/>
      </c>
      <c r="AO287" s="241" t="n">
        <v>0</v>
      </c>
      <c r="AP287" s="27" t="n">
        <v>0</v>
      </c>
      <c r="AQ287" s="28">
        <f>SUMIFS(Aut_BlueMe_Sem_Pedido!$J:$J,Aut_BlueMe_Sem_Pedido!$Q:$Q,DRE!AO$4,Aut_BlueMe_Sem_Pedido!$H:$H,DRE!$A287)+SUMIFS(Aut_Ajustes_Manuais!$G:$G,Aut_Ajustes_Manuais!$I:$I,DRE!AO$4,Aut_Ajustes_Manuais!$F:$F,"Assessoria de Projetos")</f>
        <v/>
      </c>
      <c r="AR287" s="241">
        <f>SUMIFS($H287:$AO287,$H$5:$AO$5,"&lt;"&amp;MONTH(TODAY()),$H$6:$AO$6,"REAL 25")</f>
        <v/>
      </c>
      <c r="AS287" s="27">
        <f>SUMIFS($I287:$AP287,$I$5:$AP$5,"&lt;"&amp;MONTH(TODAY()),$I$6:$AP$6,"ORÇADO ")</f>
        <v/>
      </c>
      <c r="AT287" s="28">
        <f>SUMIFS($J287:$AQ287,$J$5:$AQ$5,"&lt;"&amp;MONTH(TODAY()),$J$6:$AQ$6,"REAL 26")</f>
        <v/>
      </c>
      <c r="AU287" s="241">
        <f>SUM(H287,K287,N287,Q287,T287,W287,Z287,AC287,AF287,AI287,AL287,AO287)</f>
        <v/>
      </c>
      <c r="AV287" s="27">
        <f>SUM(I287,L287,O287,R287,U287,X287,AA287,AD287,AG287,AJ287,AM287,AP287)</f>
        <v/>
      </c>
      <c r="AW287" s="28">
        <f>SUM(J287,M287,P287,S287,V287,Y287,AB287,AE287,AH287,AK287,AN287,AQ287)</f>
        <v/>
      </c>
      <c r="AX287" s="241">
        <f>SUM(H287,K287,N287)</f>
        <v/>
      </c>
      <c r="AY287" s="27">
        <f>SUM(I287,L287,O287)</f>
        <v/>
      </c>
      <c r="AZ287" s="28">
        <f>SUM(J287,M287,P287)</f>
        <v/>
      </c>
      <c r="BA287" s="241">
        <f>SUM(Q287,T287,W287)</f>
        <v/>
      </c>
      <c r="BB287" s="27">
        <f>SUM(R287,U287,X287)</f>
        <v/>
      </c>
      <c r="BC287" s="28">
        <f>SUM(S287,V287,Y287)</f>
        <v/>
      </c>
      <c r="BD287" s="241">
        <f>SUM(Z287,AC287,AF287)</f>
        <v/>
      </c>
      <c r="BE287" s="27">
        <f>SUM(AA287,AD287,AG287)</f>
        <v/>
      </c>
      <c r="BF287" s="28">
        <f>SUM(AB287,AE287,AH287)</f>
        <v/>
      </c>
      <c r="BG287" s="241">
        <f>SUM(AI287,AL287,AO287)</f>
        <v/>
      </c>
      <c r="BH287" s="27">
        <f>SUM(AJ287,AM287,AP287)</f>
        <v/>
      </c>
      <c r="BI287" s="28">
        <f>SUM(AK287,AN287,AQ287)</f>
        <v/>
      </c>
      <c r="BK287" s="442">
        <f>SUM(I287,L287,O287,R287,U287,X287,AA287,AD287,AG287,AJ287,AM287,AP287)</f>
        <v/>
      </c>
      <c r="BL287" s="442">
        <f>BK287-AV287</f>
        <v/>
      </c>
      <c r="BM287" s="442">
        <f>SUM(J287,M287,P287,S287,V287)</f>
        <v/>
      </c>
      <c r="BN287" s="442">
        <f>BM287-AT287</f>
        <v/>
      </c>
      <c r="BP287" s="463">
        <f>_xlfn.FORMULATEXT(V287) &amp; "+SOMASES(Aut_Ajustes_Manuais!$G:$G;Aut_Ajustes_Manuais!$I:$I;DRE!T$4;Aut_Ajustes_Manuais!$F:$F;""" &amp; A287 &amp; """)"</f>
        <v/>
      </c>
    </row>
    <row r="288" outlineLevel="1" customFormat="1" s="463">
      <c r="A288" s="22" t="inlineStr">
        <is>
          <t>Serviços de Segurança</t>
        </is>
      </c>
      <c r="B288" s="23" t="n"/>
      <c r="C288" s="24" t="inlineStr">
        <is>
          <t>Estim. Mensal</t>
        </is>
      </c>
      <c r="D288" s="121" t="n">
        <v>-21160</v>
      </c>
      <c r="E288" s="123" t="n"/>
      <c r="F288" s="56" t="n"/>
      <c r="G288" s="33" t="n"/>
      <c r="H288" s="241" t="n">
        <v>-14250</v>
      </c>
      <c r="I288" s="27" t="n">
        <v>-21160</v>
      </c>
      <c r="J288" s="28">
        <f>SUMIFS(Aut_BlueMe_Sem_Pedido!$J:$J,Aut_BlueMe_Sem_Pedido!$Q:$Q,DRE!H$4,Aut_BlueMe_Sem_Pedido!$H:$H,DRE!$A288)+SUMIFS(Aut_Ajustes_Manuais!$G:$G,Aut_Ajustes_Manuais!$I:$I,DRE!H$4,Aut_Ajustes_Manuais!$F:$F,"Serviços de Segurança")</f>
        <v/>
      </c>
      <c r="K288" s="241" t="n">
        <v>-12160</v>
      </c>
      <c r="L288" s="27" t="n">
        <v>-21160</v>
      </c>
      <c r="M288" s="28">
        <f>SUMIFS(Aut_BlueMe_Sem_Pedido!$J:$J,Aut_BlueMe_Sem_Pedido!$Q:$Q,DRE!K$4,Aut_BlueMe_Sem_Pedido!$H:$H,DRE!$A288)+SUMIFS(Aut_Ajustes_Manuais!$G:$G,Aut_Ajustes_Manuais!$I:$I,DRE!K$4,Aut_Ajustes_Manuais!$F:$F,"Serviços de Segurança")</f>
        <v/>
      </c>
      <c r="N288" s="241" t="n">
        <v>-11400</v>
      </c>
      <c r="O288" s="27" t="n">
        <v>-21160</v>
      </c>
      <c r="P288" s="28">
        <f>SUMIFS(Aut_BlueMe_Sem_Pedido!$J:$J,Aut_BlueMe_Sem_Pedido!$Q:$Q,DRE!N$4,Aut_BlueMe_Sem_Pedido!$H:$H,DRE!$A288)+SUMIFS(Aut_Ajustes_Manuais!$G:$G,Aut_Ajustes_Manuais!$I:$I,DRE!N$4,Aut_Ajustes_Manuais!$F:$F,"Serviços de Segurança")</f>
        <v/>
      </c>
      <c r="Q288" s="241" t="n">
        <v>-16720</v>
      </c>
      <c r="R288" s="27" t="n">
        <v>-21160</v>
      </c>
      <c r="S288" s="28">
        <f>SUMIFS(Aut_BlueMe_Sem_Pedido!$J:$J,Aut_BlueMe_Sem_Pedido!$Q:$Q,DRE!Q$4,Aut_BlueMe_Sem_Pedido!$H:$H,DRE!$A288)+SUMIFS(Aut_Ajustes_Manuais!$G:$G,Aut_Ajustes_Manuais!$I:$I,DRE!Q$4,Aut_Ajustes_Manuais!$F:$F,"Serviços de Segurança")</f>
        <v/>
      </c>
      <c r="T288" s="241" t="n">
        <v>-17860</v>
      </c>
      <c r="U288" s="27" t="n">
        <v>-21160</v>
      </c>
      <c r="V288" s="28">
        <f>SUMIFS(Aut_BlueMe_Sem_Pedido!$J:$J,Aut_BlueMe_Sem_Pedido!$Q:$Q,DRE!T$4,Aut_BlueMe_Sem_Pedido!$H:$H,DRE!$A288)+SUMIFS(Aut_Ajustes_Manuais!$G:$G,Aut_Ajustes_Manuais!$I:$I,DRE!T$4,Aut_Ajustes_Manuais!$F:$F,"Serviços de Segurança")</f>
        <v/>
      </c>
      <c r="W288" s="241" t="n">
        <v>-15010</v>
      </c>
      <c r="X288" s="27" t="n">
        <v>-21160</v>
      </c>
      <c r="Y288" s="28">
        <f>SUMIFS(Aut_BlueMe_Sem_Pedido!$J:$J,Aut_BlueMe_Sem_Pedido!$Q:$Q,DRE!W$4,Aut_BlueMe_Sem_Pedido!$H:$H,DRE!$A288)+SUMIFS(Aut_Ajustes_Manuais!$G:$G,Aut_Ajustes_Manuais!$I:$I,DRE!W$4,Aut_Ajustes_Manuais!$F:$F,"Serviços de Segurança")</f>
        <v/>
      </c>
      <c r="Z288" s="241" t="n">
        <v>-17480</v>
      </c>
      <c r="AA288" s="27" t="n">
        <v>-21160</v>
      </c>
      <c r="AB288" s="28">
        <f>SUMIFS(Aut_BlueMe_Sem_Pedido!$J:$J,Aut_BlueMe_Sem_Pedido!$Q:$Q,DRE!Z$4,Aut_BlueMe_Sem_Pedido!$H:$H,DRE!$A288)+SUMIFS(Aut_Ajustes_Manuais!$G:$G,Aut_Ajustes_Manuais!$I:$I,DRE!Z$4,Aut_Ajustes_Manuais!$F:$F,"Serviços de Segurança")</f>
        <v/>
      </c>
      <c r="AC288" s="241" t="n">
        <v>-16720</v>
      </c>
      <c r="AD288" s="27" t="n">
        <v>-21160</v>
      </c>
      <c r="AE288" s="28">
        <f>SUMIFS(Aut_BlueMe_Sem_Pedido!$J:$J,Aut_BlueMe_Sem_Pedido!$Q:$Q,DRE!AC$4,Aut_BlueMe_Sem_Pedido!$H:$H,DRE!$A288)+SUMIFS(Aut_Ajustes_Manuais!$G:$G,Aut_Ajustes_Manuais!$I:$I,DRE!AC$4,Aut_Ajustes_Manuais!$F:$F,"Serviços de Segurança")</f>
        <v/>
      </c>
      <c r="AF288" s="241" t="n">
        <v>-16720</v>
      </c>
      <c r="AG288" s="27" t="n">
        <v>-21160</v>
      </c>
      <c r="AH288" s="28">
        <f>SUMIFS(Aut_BlueMe_Sem_Pedido!$J:$J,Aut_BlueMe_Sem_Pedido!$Q:$Q,DRE!AF$4,Aut_BlueMe_Sem_Pedido!$H:$H,DRE!$A288)+SUMIFS(Aut_Ajustes_Manuais!$G:$G,Aut_Ajustes_Manuais!$I:$I,DRE!AF$4,Aut_Ajustes_Manuais!$F:$F,"Serviços de Segurança")</f>
        <v/>
      </c>
      <c r="AI288" s="241" t="n">
        <v>-18240</v>
      </c>
      <c r="AJ288" s="27" t="n">
        <v>-21160</v>
      </c>
      <c r="AK288" s="28">
        <f>SUMIFS(Aut_BlueMe_Sem_Pedido!$J:$J,Aut_BlueMe_Sem_Pedido!$Q:$Q,DRE!AI$4,Aut_BlueMe_Sem_Pedido!$H:$H,DRE!$A288)+SUMIFS(Aut_Ajustes_Manuais!$G:$G,Aut_Ajustes_Manuais!$I:$I,DRE!AI$4,Aut_Ajustes_Manuais!$F:$F,"Serviços de Segurança")</f>
        <v/>
      </c>
      <c r="AL288" s="241" t="n">
        <v>-17480</v>
      </c>
      <c r="AM288" s="27" t="n">
        <v>-21160</v>
      </c>
      <c r="AN288" s="28">
        <f>SUMIFS(Aut_BlueMe_Sem_Pedido!$J:$J,Aut_BlueMe_Sem_Pedido!$Q:$Q,DRE!AL$4,Aut_BlueMe_Sem_Pedido!$H:$H,DRE!$A288)+SUMIFS(Aut_Ajustes_Manuais!$G:$G,Aut_Ajustes_Manuais!$I:$I,DRE!AL$4,Aut_Ajustes_Manuais!$F:$F,"Serviços de Segurança")</f>
        <v/>
      </c>
      <c r="AO288" s="241" t="n">
        <v>-14630</v>
      </c>
      <c r="AP288" s="27" t="n">
        <v>-21160</v>
      </c>
      <c r="AQ288" s="28">
        <f>SUMIFS(Aut_BlueMe_Sem_Pedido!$J:$J,Aut_BlueMe_Sem_Pedido!$Q:$Q,DRE!AO$4,Aut_BlueMe_Sem_Pedido!$H:$H,DRE!$A288)+SUMIFS(Aut_Ajustes_Manuais!$G:$G,Aut_Ajustes_Manuais!$I:$I,DRE!AO$4,Aut_Ajustes_Manuais!$F:$F,"Serviços de Segurança")</f>
        <v/>
      </c>
      <c r="AR288" s="241">
        <f>SUMIFS($H288:$AO288,$H$5:$AO$5,"&lt;"&amp;MONTH(TODAY()),$H$6:$AO$6,"REAL 25")</f>
        <v/>
      </c>
      <c r="AS288" s="27">
        <f>SUMIFS($I288:$AP288,$I$5:$AP$5,"&lt;"&amp;MONTH(TODAY()),$I$6:$AP$6,"ORÇADO ")</f>
        <v/>
      </c>
      <c r="AT288" s="28">
        <f>SUMIFS($J288:$AQ288,$J$5:$AQ$5,"&lt;"&amp;MONTH(TODAY()),$J$6:$AQ$6,"REAL 26")</f>
        <v/>
      </c>
      <c r="AU288" s="241">
        <f>SUM(H288,K288,N288,Q288,T288,W288,Z288,AC288,AF288,AI288,AL288,AO288)</f>
        <v/>
      </c>
      <c r="AV288" s="27">
        <f>SUM(I288,L288,O288,R288,U288,X288,AA288,AD288,AG288,AJ288,AM288,AP288)</f>
        <v/>
      </c>
      <c r="AW288" s="28">
        <f>SUM(J288,M288,P288,S288,V288,Y288,AB288,AE288,AH288,AK288,AN288,AQ288)</f>
        <v/>
      </c>
      <c r="AX288" s="241">
        <f>SUM(H288,K288,N288)</f>
        <v/>
      </c>
      <c r="AY288" s="27">
        <f>SUM(I288,L288,O288)</f>
        <v/>
      </c>
      <c r="AZ288" s="28">
        <f>SUM(J288,M288,P288)</f>
        <v/>
      </c>
      <c r="BA288" s="241">
        <f>SUM(Q288,T288,W288)</f>
        <v/>
      </c>
      <c r="BB288" s="27">
        <f>SUM(R288,U288,X288)</f>
        <v/>
      </c>
      <c r="BC288" s="28">
        <f>SUM(S288,V288,Y288)</f>
        <v/>
      </c>
      <c r="BD288" s="241">
        <f>SUM(Z288,AC288,AF288)</f>
        <v/>
      </c>
      <c r="BE288" s="27">
        <f>SUM(AA288,AD288,AG288)</f>
        <v/>
      </c>
      <c r="BF288" s="28">
        <f>SUM(AB288,AE288,AH288)</f>
        <v/>
      </c>
      <c r="BG288" s="241">
        <f>SUM(AI288,AL288,AO288)</f>
        <v/>
      </c>
      <c r="BH288" s="27">
        <f>SUM(AJ288,AM288,AP288)</f>
        <v/>
      </c>
      <c r="BI288" s="28">
        <f>SUM(AK288,AN288,AQ288)</f>
        <v/>
      </c>
      <c r="BK288" s="442">
        <f>SUM(I288,L288,O288,R288,U288,X288,AA288,AD288,AG288,AJ288,AM288,AP288)</f>
        <v/>
      </c>
      <c r="BL288" s="442">
        <f>BK288-AV288</f>
        <v/>
      </c>
      <c r="BM288" s="442">
        <f>SUM(J288,M288,P288,S288,V288)</f>
        <v/>
      </c>
      <c r="BN288" s="442">
        <f>BM288-AT288</f>
        <v/>
      </c>
      <c r="BP288" s="463">
        <f>_xlfn.FORMULATEXT(V288) &amp; "+SOMASES(Aut_Ajustes_Manuais!$G:$G;Aut_Ajustes_Manuais!$I:$I;DRE!T$4;Aut_Ajustes_Manuais!$F:$F;""" &amp; A288 &amp; """)"</f>
        <v/>
      </c>
    </row>
    <row r="289" outlineLevel="1" customFormat="1" s="463">
      <c r="A289" s="22" t="inlineStr">
        <is>
          <t>Valet/Motoboy</t>
        </is>
      </c>
      <c r="B289" s="23" t="n"/>
      <c r="C289" s="24" t="inlineStr">
        <is>
          <t>Estim. Mensal</t>
        </is>
      </c>
      <c r="D289" s="121" t="n"/>
      <c r="E289" s="123" t="n"/>
      <c r="F289" s="56" t="n"/>
      <c r="G289" s="33" t="n"/>
      <c r="H289" s="241" t="n">
        <v>0</v>
      </c>
      <c r="I289" s="27" t="n">
        <v>0</v>
      </c>
      <c r="J289" s="28" t="n"/>
      <c r="K289" s="241" t="n">
        <v>0</v>
      </c>
      <c r="L289" s="27" t="n">
        <v>0</v>
      </c>
      <c r="M289" s="28" t="n"/>
      <c r="N289" s="241" t="n">
        <v>0</v>
      </c>
      <c r="O289" s="27" t="n">
        <v>0</v>
      </c>
      <c r="P289" s="28" t="n"/>
      <c r="Q289" s="241" t="n">
        <v>0</v>
      </c>
      <c r="R289" s="27" t="n">
        <v>0</v>
      </c>
      <c r="S289" s="28" t="n"/>
      <c r="T289" s="241" t="n">
        <v>0</v>
      </c>
      <c r="U289" s="27" t="n">
        <v>0</v>
      </c>
      <c r="V289" s="28" t="n"/>
      <c r="W289" s="241" t="n">
        <v>0</v>
      </c>
      <c r="X289" s="27" t="n">
        <v>0</v>
      </c>
      <c r="Y289" s="28" t="n"/>
      <c r="Z289" s="241" t="n">
        <v>0</v>
      </c>
      <c r="AA289" s="27" t="n">
        <v>0</v>
      </c>
      <c r="AB289" s="28" t="n"/>
      <c r="AC289" s="241" t="n">
        <v>0</v>
      </c>
      <c r="AD289" s="27" t="n">
        <v>0</v>
      </c>
      <c r="AE289" s="28" t="n"/>
      <c r="AF289" s="241" t="n">
        <v>0</v>
      </c>
      <c r="AG289" s="27" t="n">
        <v>0</v>
      </c>
      <c r="AH289" s="28" t="n"/>
      <c r="AI289" s="241" t="n">
        <v>0</v>
      </c>
      <c r="AJ289" s="27" t="n">
        <v>0</v>
      </c>
      <c r="AK289" s="28" t="n"/>
      <c r="AL289" s="241" t="n">
        <v>0</v>
      </c>
      <c r="AM289" s="27" t="n">
        <v>0</v>
      </c>
      <c r="AN289" s="28" t="n"/>
      <c r="AO289" s="241" t="n">
        <v>0</v>
      </c>
      <c r="AP289" s="27" t="n">
        <v>0</v>
      </c>
      <c r="AQ289" s="28" t="n"/>
      <c r="AR289" s="241">
        <f>SUMIFS($H289:$AO289,$H$5:$AO$5,"&lt;"&amp;MONTH(TODAY()),$H$6:$AO$6,"REAL 25")</f>
        <v/>
      </c>
      <c r="AS289" s="27">
        <f>SUMIFS($I289:$AP289,$I$5:$AP$5,"&lt;"&amp;MONTH(TODAY()),$I$6:$AP$6,"ORÇADO ")</f>
        <v/>
      </c>
      <c r="AT289" s="28">
        <f>SUMIFS($J289:$AQ289,$J$5:$AQ$5,"&lt;"&amp;MONTH(TODAY()),$J$6:$AQ$6,"REAL 26")</f>
        <v/>
      </c>
      <c r="AU289" s="241" t="n"/>
      <c r="AV289" s="27" t="n"/>
      <c r="AW289" s="28" t="n"/>
      <c r="AX289" s="241" t="n"/>
      <c r="AY289" s="27" t="n">
        <v>0</v>
      </c>
      <c r="AZ289" s="28" t="n"/>
      <c r="BA289" s="241" t="n"/>
      <c r="BB289" s="27" t="n">
        <v>0</v>
      </c>
      <c r="BC289" s="28" t="n"/>
      <c r="BD289" s="241" t="n"/>
      <c r="BE289" s="27" t="n">
        <v>0</v>
      </c>
      <c r="BF289" s="28" t="n"/>
      <c r="BG289" s="241" t="n"/>
      <c r="BH289" s="27" t="n">
        <v>0</v>
      </c>
      <c r="BI289" s="28" t="n"/>
      <c r="BK289" s="442">
        <f>SUM(I289,L289,O289,R289,U289,X289,AA289,AD289,AG289,AJ289,AM289,AP289)</f>
        <v/>
      </c>
      <c r="BL289" s="442">
        <f>BK289-AV289</f>
        <v/>
      </c>
      <c r="BM289" s="442">
        <f>SUM(J289,M289,P289,S289,V289)</f>
        <v/>
      </c>
      <c r="BN289" s="442">
        <f>BM289-AT289</f>
        <v/>
      </c>
    </row>
    <row r="290" outlineLevel="1" customFormat="1" s="463">
      <c r="A290" s="22" t="n"/>
      <c r="B290" s="23" t="n"/>
      <c r="C290" s="24" t="n"/>
      <c r="D290" s="121" t="n"/>
      <c r="E290" s="123" t="n"/>
      <c r="F290" s="56" t="n"/>
      <c r="G290" s="33" t="n"/>
      <c r="H290" s="241" t="n"/>
      <c r="I290" s="27" t="n"/>
      <c r="J290" s="28" t="n"/>
      <c r="K290" s="241" t="n"/>
      <c r="L290" s="27" t="n"/>
      <c r="M290" s="28" t="n"/>
      <c r="N290" s="241" t="n"/>
      <c r="O290" s="27" t="n"/>
      <c r="P290" s="28" t="n"/>
      <c r="Q290" s="241" t="n"/>
      <c r="R290" s="27" t="n"/>
      <c r="S290" s="28" t="n"/>
      <c r="T290" s="241" t="n"/>
      <c r="U290" s="27" t="n"/>
      <c r="V290" s="28" t="n"/>
      <c r="W290" s="241" t="n"/>
      <c r="X290" s="27" t="n"/>
      <c r="Y290" s="28" t="n"/>
      <c r="Z290" s="241" t="n"/>
      <c r="AA290" s="27" t="n"/>
      <c r="AB290" s="28" t="n"/>
      <c r="AC290" s="241" t="n"/>
      <c r="AD290" s="27" t="n"/>
      <c r="AE290" s="28" t="n"/>
      <c r="AF290" s="241" t="n"/>
      <c r="AG290" s="27" t="n"/>
      <c r="AH290" s="28" t="n"/>
      <c r="AI290" s="241" t="n"/>
      <c r="AJ290" s="27" t="n"/>
      <c r="AK290" s="28" t="n"/>
      <c r="AL290" s="241" t="n"/>
      <c r="AM290" s="27" t="n"/>
      <c r="AN290" s="28" t="n"/>
      <c r="AO290" s="241" t="n"/>
      <c r="AP290" s="27" t="n"/>
      <c r="AQ290" s="28" t="n"/>
      <c r="AR290" s="241">
        <f>SUMIFS($H290:$AO290,$H$5:$AO$5,"&lt;"&amp;MONTH(TODAY()),$H$6:$AO$6,"REAL 25")</f>
        <v/>
      </c>
      <c r="AS290" s="27">
        <f>SUMIFS($I290:$AP290,$I$5:$AP$5,"&lt;"&amp;MONTH(TODAY()),$I$6:$AP$6,"ORÇADO ")</f>
        <v/>
      </c>
      <c r="AT290" s="28">
        <f>SUMIFS($J290:$AQ290,$J$5:$AQ$5,"&lt;"&amp;MONTH(TODAY()),$J$6:$AQ$6,"REAL 26")</f>
        <v/>
      </c>
      <c r="AU290" s="241" t="n"/>
      <c r="AV290" s="27" t="n"/>
      <c r="AW290" s="28" t="n"/>
      <c r="AX290" s="241" t="n"/>
      <c r="AY290" s="27" t="n">
        <v>0</v>
      </c>
      <c r="AZ290" s="28" t="n"/>
      <c r="BA290" s="241" t="n"/>
      <c r="BB290" s="27" t="n">
        <v>0</v>
      </c>
      <c r="BC290" s="28" t="n"/>
      <c r="BD290" s="241" t="n"/>
      <c r="BE290" s="27" t="n">
        <v>0</v>
      </c>
      <c r="BF290" s="28" t="n"/>
      <c r="BG290" s="241" t="n"/>
      <c r="BH290" s="27" t="n">
        <v>0</v>
      </c>
      <c r="BI290" s="28" t="n"/>
      <c r="BK290" s="442">
        <f>SUM(I290,L290,O290,R290,U290,X290,AA290,AD290,AG290,AJ290,AM290,AP290)</f>
        <v/>
      </c>
      <c r="BL290" s="442">
        <f>BK290-AV290</f>
        <v/>
      </c>
      <c r="BM290" s="442">
        <f>SUM(J290,M290,P290,S290,V290)</f>
        <v/>
      </c>
      <c r="BN290" s="442">
        <f>BM290-AT290</f>
        <v/>
      </c>
    </row>
    <row r="291" outlineLevel="1" customFormat="1" s="463">
      <c r="A291" s="22" t="n"/>
      <c r="B291" s="23" t="n"/>
      <c r="C291" s="24" t="n"/>
      <c r="D291" s="121" t="n"/>
      <c r="E291" s="123" t="n"/>
      <c r="F291" s="56" t="n"/>
      <c r="G291" s="33" t="n"/>
      <c r="H291" s="241" t="n"/>
      <c r="I291" s="27" t="n"/>
      <c r="J291" s="28" t="n"/>
      <c r="K291" s="241" t="n"/>
      <c r="L291" s="27" t="n"/>
      <c r="M291" s="28" t="n"/>
      <c r="N291" s="241" t="n"/>
      <c r="O291" s="27" t="n"/>
      <c r="P291" s="28" t="n"/>
      <c r="Q291" s="241" t="n"/>
      <c r="R291" s="27" t="n"/>
      <c r="S291" s="28" t="n"/>
      <c r="T291" s="241" t="n"/>
      <c r="U291" s="27" t="n"/>
      <c r="V291" s="28" t="n"/>
      <c r="W291" s="241" t="n"/>
      <c r="X291" s="27" t="n"/>
      <c r="Y291" s="28" t="n"/>
      <c r="Z291" s="241" t="n"/>
      <c r="AA291" s="27" t="n"/>
      <c r="AB291" s="28" t="n"/>
      <c r="AC291" s="241" t="n"/>
      <c r="AD291" s="27" t="n"/>
      <c r="AE291" s="28" t="n"/>
      <c r="AF291" s="241" t="n"/>
      <c r="AG291" s="27" t="n"/>
      <c r="AH291" s="28" t="n"/>
      <c r="AI291" s="241" t="n"/>
      <c r="AJ291" s="27" t="n"/>
      <c r="AK291" s="28" t="n"/>
      <c r="AL291" s="241" t="n"/>
      <c r="AM291" s="27" t="n"/>
      <c r="AN291" s="28" t="n"/>
      <c r="AO291" s="241" t="n"/>
      <c r="AP291" s="27" t="n"/>
      <c r="AQ291" s="28" t="n"/>
      <c r="AR291" s="241">
        <f>SUMIFS($H291:$AO291,$H$5:$AO$5,"&lt;"&amp;MONTH(TODAY()),$H$6:$AO$6,"REAL 25")</f>
        <v/>
      </c>
      <c r="AS291" s="27">
        <f>SUMIFS($I291:$AP291,$I$5:$AP$5,"&lt;"&amp;MONTH(TODAY()),$I$6:$AP$6,"ORÇADO ")</f>
        <v/>
      </c>
      <c r="AT291" s="28">
        <f>SUMIFS($J291:$AQ291,$J$5:$AQ$5,"&lt;"&amp;MONTH(TODAY()),$J$6:$AQ$6,"REAL 26")</f>
        <v/>
      </c>
      <c r="AU291" s="241" t="n"/>
      <c r="AV291" s="27" t="n"/>
      <c r="AW291" s="28" t="n"/>
      <c r="AX291" s="241" t="n"/>
      <c r="AY291" s="27" t="n">
        <v>0</v>
      </c>
      <c r="AZ291" s="28" t="n"/>
      <c r="BA291" s="241" t="n"/>
      <c r="BB291" s="27" t="n">
        <v>0</v>
      </c>
      <c r="BC291" s="28" t="n"/>
      <c r="BD291" s="241" t="n"/>
      <c r="BE291" s="27" t="n">
        <v>0</v>
      </c>
      <c r="BF291" s="28" t="n"/>
      <c r="BG291" s="241" t="n"/>
      <c r="BH291" s="27" t="n">
        <v>0</v>
      </c>
      <c r="BI291" s="28" t="n"/>
      <c r="BK291" s="442">
        <f>SUM(I291,L291,O291,R291,U291,X291,AA291,AD291,AG291,AJ291,AM291,AP291)</f>
        <v/>
      </c>
      <c r="BL291" s="442">
        <f>BK291-AV291</f>
        <v/>
      </c>
      <c r="BM291" s="442">
        <f>SUM(J291,M291,P291,S291,V291)</f>
        <v/>
      </c>
      <c r="BN291" s="442">
        <f>BM291-AT291</f>
        <v/>
      </c>
    </row>
    <row r="292">
      <c r="A292" s="71" t="inlineStr">
        <is>
          <t>% sobre Receita Bruta</t>
        </is>
      </c>
      <c r="B292" s="59" t="n"/>
      <c r="C292" s="60" t="n"/>
      <c r="D292" s="61" t="n"/>
      <c r="E292" s="62" t="n"/>
      <c r="F292" s="63" t="n"/>
      <c r="G292" s="47" t="n"/>
      <c r="H292" s="245" t="n">
        <v>-0.04404645134413152</v>
      </c>
      <c r="I292" s="50" t="n">
        <v>-0.03832248422248453</v>
      </c>
      <c r="J292" s="51">
        <f>IFERROR(J280/J8,0)</f>
        <v/>
      </c>
      <c r="K292" s="245" t="n">
        <v>-0.04185920996360411</v>
      </c>
      <c r="L292" s="50" t="n">
        <v>-0.0376340113140357</v>
      </c>
      <c r="M292" s="51">
        <f>IFERROR(M280/M8,0)</f>
        <v/>
      </c>
      <c r="N292" s="245" t="n">
        <v>-0.03933251511158618</v>
      </c>
      <c r="O292" s="50" t="n">
        <v>-0.03297906285090636</v>
      </c>
      <c r="P292" s="51">
        <f>IFERROR(P280/P8,0)</f>
        <v/>
      </c>
      <c r="Q292" s="245" t="n">
        <v>-0.04640238449778032</v>
      </c>
      <c r="R292" s="50" t="n">
        <v>-0.03495762745095627</v>
      </c>
      <c r="S292" s="51">
        <f>IFERROR(S280/S8,0)</f>
        <v/>
      </c>
      <c r="T292" s="245" t="n">
        <v>-0.02707601985329105</v>
      </c>
      <c r="U292" s="50" t="n">
        <v>-0.03059294519556491</v>
      </c>
      <c r="V292" s="51">
        <f>IFERROR(V280/V8,0)</f>
        <v/>
      </c>
      <c r="W292" s="245" t="n">
        <v>-0.03610097723913073</v>
      </c>
      <c r="X292" s="50" t="n">
        <v>-0.0343641321269401</v>
      </c>
      <c r="Y292" s="51">
        <f>IFERROR(Y280/Y8,0)</f>
        <v/>
      </c>
      <c r="Z292" s="245" t="n">
        <v>-0.0246964553678695</v>
      </c>
      <c r="AA292" s="50" t="n">
        <v>-0.0260062395274474</v>
      </c>
      <c r="AB292" s="51">
        <f>IFERROR(AB280/AB8,0)</f>
        <v/>
      </c>
      <c r="AC292" s="245" t="n">
        <v>-0.02831261624320501</v>
      </c>
      <c r="AD292" s="50" t="n">
        <v>-0.02988466118124043</v>
      </c>
      <c r="AE292" s="51">
        <f>IFERROR(AE280/AE8,0)</f>
        <v/>
      </c>
      <c r="AF292" s="245" t="n">
        <v>-0.03231889212778306</v>
      </c>
      <c r="AG292" s="50" t="n">
        <v>-0.0324096151962132</v>
      </c>
      <c r="AH292" s="51">
        <f>IFERROR(AH280/AH8,0)</f>
        <v/>
      </c>
      <c r="AI292" s="245" t="n">
        <v>-0.03145853737722938</v>
      </c>
      <c r="AJ292" s="50" t="n">
        <v>-0.0309807360338703</v>
      </c>
      <c r="AK292" s="51">
        <f>IFERROR(AK280/AK8,0)</f>
        <v/>
      </c>
      <c r="AL292" s="245" t="n">
        <v>-0.03228421805420063</v>
      </c>
      <c r="AM292" s="50" t="n">
        <v>-0.03100198343714147</v>
      </c>
      <c r="AN292" s="51">
        <f>IFERROR(AN280/AN8,0)</f>
        <v/>
      </c>
      <c r="AO292" s="245" t="n">
        <v>-0.02550201889824144</v>
      </c>
      <c r="AP292" s="50" t="n">
        <v>-0.02876462759026853</v>
      </c>
      <c r="AQ292" s="51">
        <f>IFERROR(AQ280/AQ8,0)</f>
        <v/>
      </c>
      <c r="AR292" s="245">
        <f>IFERROR(AR280/AR8,0)</f>
        <v/>
      </c>
      <c r="AS292" s="50">
        <f>IFERROR(AS280/AS8,0)</f>
        <v/>
      </c>
      <c r="AT292" s="51">
        <f>IFERROR(AT280/AT8,0)</f>
        <v/>
      </c>
      <c r="AU292" s="245">
        <f>IFERROR(AU280/AU8,0)</f>
        <v/>
      </c>
      <c r="AV292" s="50">
        <f>IFERROR(AV280/AV8,0)</f>
        <v/>
      </c>
      <c r="AW292" s="51">
        <f>IFERROR(AW280/AW8,0)</f>
        <v/>
      </c>
      <c r="AX292" s="245">
        <f>IFERROR(AX280/AX8,0)</f>
        <v/>
      </c>
      <c r="AY292" s="50">
        <f>IFERROR(AY280/AY8,0)</f>
        <v/>
      </c>
      <c r="AZ292" s="51">
        <f>IFERROR(AZ280/AZ8,0)</f>
        <v/>
      </c>
      <c r="BA292" s="245">
        <f>IFERROR(BA280/BA8,0)</f>
        <v/>
      </c>
      <c r="BB292" s="50">
        <f>IFERROR(BB280/BB8,0)</f>
        <v/>
      </c>
      <c r="BC292" s="51">
        <f>IFERROR(BC280/BC8,0)</f>
        <v/>
      </c>
      <c r="BD292" s="245">
        <f>IFERROR(BD280/BD8,0)</f>
        <v/>
      </c>
      <c r="BE292" s="50">
        <f>IFERROR(BE280/BE8,0)</f>
        <v/>
      </c>
      <c r="BF292" s="51">
        <f>IFERROR(BF280/BF8,0)</f>
        <v/>
      </c>
      <c r="BG292" s="245">
        <f>IFERROR(BG280/BG8,0)</f>
        <v/>
      </c>
      <c r="BH292" s="50">
        <f>IFERROR(BH280/BH8,0)</f>
        <v/>
      </c>
      <c r="BI292" s="51">
        <f>IFERROR(BI280/BI8,0)</f>
        <v/>
      </c>
      <c r="BK292" s="442">
        <f>SUM(I292,L292,O292,R292,U292,X292,AA292,AD292,AG292,AJ292,AM292,AP292)</f>
        <v/>
      </c>
      <c r="BL292" s="442">
        <f>BK292-AV292</f>
        <v/>
      </c>
      <c r="BM292" s="442">
        <f>SUM(J292,M292,P292,S292,V292)</f>
        <v/>
      </c>
      <c r="BN292" s="442">
        <f>BM292-AT292</f>
        <v/>
      </c>
    </row>
    <row r="293">
      <c r="A293" s="18" t="n"/>
      <c r="E293" s="16" t="n"/>
      <c r="F293" s="17" t="n"/>
      <c r="G293" s="47" t="n"/>
      <c r="H293" s="256" t="n"/>
      <c r="I293" s="232" t="n"/>
      <c r="J293" s="85" t="n"/>
      <c r="K293" s="256" t="n"/>
      <c r="L293" s="232" t="n"/>
      <c r="M293" s="85" t="n"/>
      <c r="N293" s="256" t="n"/>
      <c r="O293" s="232" t="n"/>
      <c r="P293" s="85" t="n"/>
      <c r="Q293" s="256" t="n"/>
      <c r="R293" s="232" t="n"/>
      <c r="S293" s="85" t="n"/>
      <c r="T293" s="256" t="n"/>
      <c r="U293" s="232" t="n"/>
      <c r="V293" s="85" t="n"/>
      <c r="W293" s="256" t="n"/>
      <c r="X293" s="232" t="n"/>
      <c r="Y293" s="85" t="n"/>
      <c r="Z293" s="256" t="n"/>
      <c r="AA293" s="232" t="n"/>
      <c r="AB293" s="85" t="n"/>
      <c r="AC293" s="256" t="n"/>
      <c r="AD293" s="232" t="n"/>
      <c r="AE293" s="85" t="n"/>
      <c r="AF293" s="256" t="n"/>
      <c r="AG293" s="232" t="n"/>
      <c r="AH293" s="85" t="n"/>
      <c r="AI293" s="256" t="n"/>
      <c r="AJ293" s="232" t="n"/>
      <c r="AK293" s="85" t="n"/>
      <c r="AL293" s="256" t="n"/>
      <c r="AM293" s="232" t="n"/>
      <c r="AN293" s="85" t="n"/>
      <c r="AO293" s="256" t="n"/>
      <c r="AP293" s="232" t="n"/>
      <c r="AQ293" s="85" t="n"/>
      <c r="AR293" s="256" t="n"/>
      <c r="AS293" s="232" t="n"/>
      <c r="AT293" s="85" t="n"/>
      <c r="AU293" s="256" t="n"/>
      <c r="AV293" s="232" t="n"/>
      <c r="AW293" s="85" t="n"/>
      <c r="AX293" s="256" t="n"/>
      <c r="AY293" s="232" t="n"/>
      <c r="AZ293" s="85" t="n"/>
      <c r="BA293" s="256" t="n"/>
      <c r="BB293" s="232" t="n"/>
      <c r="BC293" s="85" t="n"/>
      <c r="BD293" s="256" t="n"/>
      <c r="BE293" s="232" t="n"/>
      <c r="BF293" s="85" t="n"/>
      <c r="BG293" s="256" t="n"/>
      <c r="BH293" s="232" t="n"/>
      <c r="BI293" s="85" t="n"/>
      <c r="BK293" s="442">
        <f>SUM(I293,L293,O293,R293,U293,X293,AA293,AD293,AG293,AJ293,AM293,AP293)</f>
        <v/>
      </c>
      <c r="BL293" s="442">
        <f>BK293-AV293</f>
        <v/>
      </c>
      <c r="BM293" s="442">
        <f>SUM(J293,M293,P293,S293,V293)</f>
        <v/>
      </c>
      <c r="BN293" s="442">
        <f>BM293-AT293</f>
        <v/>
      </c>
    </row>
    <row r="294">
      <c r="A294" s="39" t="inlineStr">
        <is>
          <t>Locação de Equipamentos</t>
        </is>
      </c>
      <c r="C294" s="40" t="inlineStr">
        <is>
          <t>Premissas</t>
        </is>
      </c>
      <c r="D294" s="40" t="inlineStr">
        <is>
          <t>Valores</t>
        </is>
      </c>
      <c r="E294" s="40" t="inlineStr">
        <is>
          <t>Acréscimo</t>
        </is>
      </c>
      <c r="F294" s="41" t="n"/>
      <c r="G294" s="47" t="n"/>
      <c r="H294" s="244">
        <f>SUM(H295:H298)</f>
        <v/>
      </c>
      <c r="I294" s="42">
        <f>SUM(I295:I298)</f>
        <v/>
      </c>
      <c r="J294" s="43">
        <f>SUM(J295:J298)</f>
        <v/>
      </c>
      <c r="K294" s="244">
        <f>SUM(K295:K298)</f>
        <v/>
      </c>
      <c r="L294" s="42">
        <f>SUM(L295:L298)</f>
        <v/>
      </c>
      <c r="M294" s="43">
        <f>SUM(M295:M298)</f>
        <v/>
      </c>
      <c r="N294" s="244">
        <f>SUM(N295:N298)</f>
        <v/>
      </c>
      <c r="O294" s="42">
        <f>SUM(O295:O298)</f>
        <v/>
      </c>
      <c r="P294" s="43">
        <f>SUM(P295:P298)</f>
        <v/>
      </c>
      <c r="Q294" s="244">
        <f>SUM(Q295:Q298)</f>
        <v/>
      </c>
      <c r="R294" s="42">
        <f>SUM(R295:R298)</f>
        <v/>
      </c>
      <c r="S294" s="43">
        <f>SUM(S295:S298)</f>
        <v/>
      </c>
      <c r="T294" s="244">
        <f>SUM(T295:T298)</f>
        <v/>
      </c>
      <c r="U294" s="42">
        <f>SUM(U295:U298)</f>
        <v/>
      </c>
      <c r="V294" s="43">
        <f>SUM(V295:V298)</f>
        <v/>
      </c>
      <c r="W294" s="244">
        <f>SUM(W295:W298)</f>
        <v/>
      </c>
      <c r="X294" s="42">
        <f>SUM(X295:X298)</f>
        <v/>
      </c>
      <c r="Y294" s="43">
        <f>SUM(Y295:Y298)</f>
        <v/>
      </c>
      <c r="Z294" s="244">
        <f>SUM(Z295:Z298)</f>
        <v/>
      </c>
      <c r="AA294" s="42">
        <f>SUM(AA295:AA298)</f>
        <v/>
      </c>
      <c r="AB294" s="43">
        <f>SUM(AB295:AB298)</f>
        <v/>
      </c>
      <c r="AC294" s="244">
        <f>SUM(AC295:AC298)</f>
        <v/>
      </c>
      <c r="AD294" s="42">
        <f>SUM(AD295:AD298)</f>
        <v/>
      </c>
      <c r="AE294" s="43">
        <f>SUM(AE295:AE298)</f>
        <v/>
      </c>
      <c r="AF294" s="244">
        <f>SUM(AF295:AF298)</f>
        <v/>
      </c>
      <c r="AG294" s="42">
        <f>SUM(AG295:AG298)</f>
        <v/>
      </c>
      <c r="AH294" s="43">
        <f>SUM(AH295:AH298)</f>
        <v/>
      </c>
      <c r="AI294" s="244">
        <f>SUM(AI295:AI298)</f>
        <v/>
      </c>
      <c r="AJ294" s="42">
        <f>SUM(AJ295:AJ298)</f>
        <v/>
      </c>
      <c r="AK294" s="43">
        <f>SUM(AK295:AK298)</f>
        <v/>
      </c>
      <c r="AL294" s="244">
        <f>SUM(AL295:AL298)</f>
        <v/>
      </c>
      <c r="AM294" s="42">
        <f>SUM(AM295:AM298)</f>
        <v/>
      </c>
      <c r="AN294" s="43">
        <f>SUM(AN295:AN298)</f>
        <v/>
      </c>
      <c r="AO294" s="244">
        <f>SUM(AO295:AO298)</f>
        <v/>
      </c>
      <c r="AP294" s="42">
        <f>SUM(AP295:AP298)</f>
        <v/>
      </c>
      <c r="AQ294" s="43">
        <f>SUM(AQ295:AQ298)</f>
        <v/>
      </c>
      <c r="AR294" s="244">
        <f>SUM(AR295:AR298)</f>
        <v/>
      </c>
      <c r="AS294" s="42">
        <f>SUM(AS295:AS298)</f>
        <v/>
      </c>
      <c r="AT294" s="43">
        <f>SUM(AT295:AT298)</f>
        <v/>
      </c>
      <c r="AU294" s="244">
        <f>SUM(AU295:AU298)</f>
        <v/>
      </c>
      <c r="AV294" s="42">
        <f>SUM(AV295:AV298)</f>
        <v/>
      </c>
      <c r="AW294" s="43">
        <f>SUM(AW295:AW298)</f>
        <v/>
      </c>
      <c r="AX294" s="244">
        <f>SUM(AX295:AX298)</f>
        <v/>
      </c>
      <c r="AY294" s="42">
        <f>SUM(AY295:AY298)</f>
        <v/>
      </c>
      <c r="AZ294" s="43">
        <f>SUM(AZ295:AZ298)</f>
        <v/>
      </c>
      <c r="BA294" s="244">
        <f>SUM(BA295:BA298)</f>
        <v/>
      </c>
      <c r="BB294" s="42">
        <f>SUM(BB295:BB298)</f>
        <v/>
      </c>
      <c r="BC294" s="43">
        <f>SUM(BC295:BC298)</f>
        <v/>
      </c>
      <c r="BD294" s="244">
        <f>SUM(BD295:BD298)</f>
        <v/>
      </c>
      <c r="BE294" s="42">
        <f>SUM(BE295:BE298)</f>
        <v/>
      </c>
      <c r="BF294" s="43">
        <f>SUM(BF295:BF298)</f>
        <v/>
      </c>
      <c r="BG294" s="244">
        <f>SUM(BG295:BG298)</f>
        <v/>
      </c>
      <c r="BH294" s="42">
        <f>SUM(BH295:BH298)</f>
        <v/>
      </c>
      <c r="BI294" s="43">
        <f>SUM(BI295:BI298)</f>
        <v/>
      </c>
      <c r="BK294" s="442">
        <f>SUM(I294,L294,O294,R294,U294,X294,AA294,AD294,AG294,AJ294,AM294,AP294)</f>
        <v/>
      </c>
      <c r="BL294" s="442">
        <f>BK294-AV294</f>
        <v/>
      </c>
      <c r="BM294" s="442">
        <f>SUM(J294,M294,P294,S294,V294)</f>
        <v/>
      </c>
      <c r="BN294" s="442">
        <f>BM294-AT294</f>
        <v/>
      </c>
    </row>
    <row r="295" outlineLevel="1" customFormat="1" s="463">
      <c r="A295" s="22" t="inlineStr">
        <is>
          <t>Locações de Equipamentos - Operacionais</t>
        </is>
      </c>
      <c r="B295" s="23" t="n"/>
      <c r="C295" s="24" t="inlineStr">
        <is>
          <t>Contr/Prov</t>
        </is>
      </c>
      <c r="D295" s="116" t="n"/>
      <c r="E295" s="116" t="n"/>
      <c r="F295" s="56" t="n"/>
      <c r="G295" s="33" t="n"/>
      <c r="H295" s="241" t="n">
        <v>-9504.459999999999</v>
      </c>
      <c r="I295" s="27" t="n">
        <v>-11933.397</v>
      </c>
      <c r="J295" s="28">
        <f>SUMIFS(Aut_BlueMe_Sem_Pedido!$J:$J,Aut_BlueMe_Sem_Pedido!$Q:$Q,DRE!H$4,Aut_BlueMe_Sem_Pedido!$H:$H,DRE!$A295)+SUMIFS(Aut_Ajustes_Manuais!$G:$G,Aut_Ajustes_Manuais!$I:$I,DRE!H$4,Aut_Ajustes_Manuais!$F:$F,"Locações de Equipamentos - Operacionais")</f>
        <v/>
      </c>
      <c r="K295" s="241" t="n">
        <v>-9765.459999999999</v>
      </c>
      <c r="L295" s="27" t="n">
        <v>-11933.397</v>
      </c>
      <c r="M295" s="428">
        <f>SUMIFS(Aut_BlueMe_Sem_Pedido!$J:$J,Aut_BlueMe_Sem_Pedido!$Q:$Q,DRE!K$4,Aut_BlueMe_Sem_Pedido!$H:$H,DRE!$A295)+SUMIFS(Aut_Ajustes_Manuais!$G:$G,Aut_Ajustes_Manuais!$I:$I,DRE!K$4,Aut_Ajustes_Manuais!$F:$F,"Locações de Equipamentos - Operacionais")</f>
        <v/>
      </c>
      <c r="N295" s="241" t="n">
        <v>-11187.46</v>
      </c>
      <c r="O295" s="27" t="n">
        <v>-11933.397</v>
      </c>
      <c r="P295" s="428">
        <f>SUMIFS(Aut_BlueMe_Sem_Pedido!$J:$J,Aut_BlueMe_Sem_Pedido!$Q:$Q,DRE!N$4,Aut_BlueMe_Sem_Pedido!$H:$H,DRE!$A295)+SUMIFS(Aut_Ajustes_Manuais!$G:$G,Aut_Ajustes_Manuais!$I:$I,DRE!N$4,Aut_Ajustes_Manuais!$F:$F,"Locações de Equipamentos - Operacionais")</f>
        <v/>
      </c>
      <c r="Q295" s="241" t="n">
        <v>-9640.790000000001</v>
      </c>
      <c r="R295" s="27" t="n">
        <v>-11933.397</v>
      </c>
      <c r="S295" s="428">
        <f>SUMIFS(Aut_BlueMe_Sem_Pedido!$J:$J,Aut_BlueMe_Sem_Pedido!$Q:$Q,DRE!Q$4,Aut_BlueMe_Sem_Pedido!$H:$H,DRE!$A295)+SUMIFS(Aut_Ajustes_Manuais!$G:$G,Aut_Ajustes_Manuais!$I:$I,DRE!Q$4,Aut_Ajustes_Manuais!$F:$F,"Locações de Equipamentos - Operacionais")</f>
        <v/>
      </c>
      <c r="T295" s="241" t="n">
        <v>-10014.13</v>
      </c>
      <c r="U295" s="27" t="n">
        <v>-11933.397</v>
      </c>
      <c r="V295" s="428">
        <f>SUMIFS(Aut_BlueMe_Sem_Pedido!$J:$J,Aut_BlueMe_Sem_Pedido!$Q:$Q,DRE!T$4,Aut_BlueMe_Sem_Pedido!$H:$H,DRE!$A295)+SUMIFS(Aut_Ajustes_Manuais!$G:$G,Aut_Ajustes_Manuais!$I:$I,DRE!T$4,Aut_Ajustes_Manuais!$F:$F,"Locações de Equipamentos - Operacionais")</f>
        <v/>
      </c>
      <c r="W295" s="241" t="n">
        <v>-11374.51</v>
      </c>
      <c r="X295" s="27" t="n">
        <v>-11933.397</v>
      </c>
      <c r="Y295" s="28">
        <f>SUMIFS(Aut_BlueMe_Sem_Pedido!$J:$J,Aut_BlueMe_Sem_Pedido!$Q:$Q,DRE!W$4,Aut_BlueMe_Sem_Pedido!$H:$H,DRE!$A295)+SUMIFS(Aut_Ajustes_Manuais!$G:$G,Aut_Ajustes_Manuais!$I:$I,DRE!W$4,Aut_Ajustes_Manuais!$F:$F,"Locações de Equipamentos - Operacionais")</f>
        <v/>
      </c>
      <c r="Z295" s="241" t="n">
        <v>-11462.85</v>
      </c>
      <c r="AA295" s="27" t="n">
        <v>-11933.397</v>
      </c>
      <c r="AB295" s="28">
        <f>SUMIFS(Aut_BlueMe_Sem_Pedido!$J:$J,Aut_BlueMe_Sem_Pedido!$Q:$Q,DRE!Z$4,Aut_BlueMe_Sem_Pedido!$H:$H,DRE!$A295)+SUMIFS(Aut_Ajustes_Manuais!$G:$G,Aut_Ajustes_Manuais!$I:$I,DRE!Z$4,Aut_Ajustes_Manuais!$F:$F,"Locações de Equipamentos - Operacionais")</f>
        <v/>
      </c>
      <c r="AC295" s="241" t="n">
        <v>-11540.53</v>
      </c>
      <c r="AD295" s="27" t="n">
        <v>-11933.397</v>
      </c>
      <c r="AE295" s="28">
        <f>SUMIFS(Aut_BlueMe_Sem_Pedido!$J:$J,Aut_BlueMe_Sem_Pedido!$Q:$Q,DRE!AC$4,Aut_BlueMe_Sem_Pedido!$H:$H,DRE!$A295)+SUMIFS(Aut_Ajustes_Manuais!$G:$G,Aut_Ajustes_Manuais!$I:$I,DRE!AC$4,Aut_Ajustes_Manuais!$F:$F,"Locações de Equipamentos - Operacionais")</f>
        <v/>
      </c>
      <c r="AF295" s="241" t="n">
        <v>-11882.53</v>
      </c>
      <c r="AG295" s="27" t="n">
        <v>-11933.397</v>
      </c>
      <c r="AH295" s="28">
        <f>SUMIFS(Aut_BlueMe_Sem_Pedido!$J:$J,Aut_BlueMe_Sem_Pedido!$Q:$Q,DRE!AF$4,Aut_BlueMe_Sem_Pedido!$H:$H,DRE!$A295)+SUMIFS(Aut_Ajustes_Manuais!$G:$G,Aut_Ajustes_Manuais!$I:$I,DRE!AF$4,Aut_Ajustes_Manuais!$F:$F,"Locações de Equipamentos - Operacionais")</f>
        <v/>
      </c>
      <c r="AI295" s="241" t="n">
        <v>-11540.53</v>
      </c>
      <c r="AJ295" s="27" t="n">
        <v>-11933.397</v>
      </c>
      <c r="AK295" s="28">
        <f>SUMIFS(Aut_BlueMe_Sem_Pedido!$J:$J,Aut_BlueMe_Sem_Pedido!$Q:$Q,DRE!AI$4,Aut_BlueMe_Sem_Pedido!$H:$H,DRE!$A295)+SUMIFS(Aut_Ajustes_Manuais!$G:$G,Aut_Ajustes_Manuais!$I:$I,DRE!AI$4,Aut_Ajustes_Manuais!$F:$F,"Locações de Equipamentos - Operacionais")</f>
        <v/>
      </c>
      <c r="AL295" s="241" t="n">
        <v>-11540.53</v>
      </c>
      <c r="AM295" s="27" t="n">
        <v>-11933.397</v>
      </c>
      <c r="AN295" s="28">
        <f>SUMIFS(Aut_BlueMe_Sem_Pedido!$J:$J,Aut_BlueMe_Sem_Pedido!$Q:$Q,DRE!AL$4,Aut_BlueMe_Sem_Pedido!$H:$H,DRE!$A295)+SUMIFS(Aut_Ajustes_Manuais!$G:$G,Aut_Ajustes_Manuais!$I:$I,DRE!AL$4,Aut_Ajustes_Manuais!$F:$F,"Locações de Equipamentos - Operacionais")</f>
        <v/>
      </c>
      <c r="AO295" s="241" t="n">
        <v>-11540.53</v>
      </c>
      <c r="AP295" s="27" t="n">
        <v>-11933.397</v>
      </c>
      <c r="AQ295" s="28">
        <f>SUMIFS(Aut_BlueMe_Sem_Pedido!$J:$J,Aut_BlueMe_Sem_Pedido!$Q:$Q,DRE!AO$4,Aut_BlueMe_Sem_Pedido!$H:$H,DRE!$A295)+SUMIFS(Aut_Ajustes_Manuais!$G:$G,Aut_Ajustes_Manuais!$I:$I,DRE!AO$4,Aut_Ajustes_Manuais!$F:$F,"Locações de Equipamentos - Operacionais")</f>
        <v/>
      </c>
      <c r="AR295" s="241">
        <f>SUMIFS($H295:$AO295,$H$5:$AO$5,"&lt;"&amp;MONTH(TODAY()),$H$6:$AO$6,"REAL 25")</f>
        <v/>
      </c>
      <c r="AS295" s="27">
        <f>SUMIFS($I295:$AP295,$I$5:$AP$5,"&lt;"&amp;MONTH(TODAY()),$I$6:$AP$6,"ORÇADO ")</f>
        <v/>
      </c>
      <c r="AT295" s="28">
        <f>SUMIFS($J295:$AQ295,$J$5:$AQ$5,"&lt;"&amp;MONTH(TODAY()),$J$6:$AQ$6,"REAL 26")</f>
        <v/>
      </c>
      <c r="AU295" s="241">
        <f>SUM(H295,K295,N295,Q295,T295,W295,Z295,AC295,AF295,AI295,AL295,AO295)</f>
        <v/>
      </c>
      <c r="AV295" s="27">
        <f>SUM(I295,L295,O295,R295,U295,X295,AA295,AD295,AG295,AJ295,AM295,AP295)</f>
        <v/>
      </c>
      <c r="AW295" s="28">
        <f>SUM(J295,M295,P295,S295,V295,Y295,AB295,AE295,AH295,AK295,AN295,AQ295)</f>
        <v/>
      </c>
      <c r="AX295" s="241">
        <f>SUM(H295,K295,N295)</f>
        <v/>
      </c>
      <c r="AY295" s="27">
        <f>SUM(I295,L295,O295)</f>
        <v/>
      </c>
      <c r="AZ295" s="28">
        <f>SUM(J295,M295,P295)</f>
        <v/>
      </c>
      <c r="BA295" s="241">
        <f>SUM(Q295,T295,W295)</f>
        <v/>
      </c>
      <c r="BB295" s="27">
        <f>SUM(R295,U295,X295)</f>
        <v/>
      </c>
      <c r="BC295" s="28">
        <f>SUM(S295,V295,Y295)</f>
        <v/>
      </c>
      <c r="BD295" s="241">
        <f>SUM(Z295,AC295,AF295)</f>
        <v/>
      </c>
      <c r="BE295" s="27">
        <f>SUM(AA295,AD295,AG295)</f>
        <v/>
      </c>
      <c r="BF295" s="28">
        <f>SUM(AB295,AE295,AH295)</f>
        <v/>
      </c>
      <c r="BG295" s="241">
        <f>SUM(AI295,AL295,AO295)</f>
        <v/>
      </c>
      <c r="BH295" s="27">
        <f>SUM(AJ295,AM295,AP295)</f>
        <v/>
      </c>
      <c r="BI295" s="28">
        <f>SUM(AK295,AN295,AQ295)</f>
        <v/>
      </c>
      <c r="BK295" s="442">
        <f>SUM(I295,L295,O295,R295,U295,X295,AA295,AD295,AG295,AJ295,AM295,AP295)</f>
        <v/>
      </c>
      <c r="BL295" s="442">
        <f>BK295-AV295</f>
        <v/>
      </c>
      <c r="BM295" s="442">
        <f>SUM(J295,M295,P295,S295,V295)</f>
        <v/>
      </c>
      <c r="BN295" s="442">
        <f>BM295-AT295</f>
        <v/>
      </c>
      <c r="BP295" s="463">
        <f>_xlfn.FORMULATEXT(V295) &amp; "+SOMASES(Aut_Ajustes_Manuais!$G:$G;Aut_Ajustes_Manuais!$I:$I;DRE!T$4;Aut_Ajustes_Manuais!$F:$F;""" &amp; A295 &amp; """)"</f>
        <v/>
      </c>
    </row>
    <row r="296" outlineLevel="1" customFormat="1" s="463">
      <c r="A296" s="22" t="inlineStr">
        <is>
          <t>Locação de Equipamentos - Informatica e TI</t>
        </is>
      </c>
      <c r="B296" s="23" t="n"/>
      <c r="C296" s="24" t="inlineStr">
        <is>
          <t>Contr/Prov</t>
        </is>
      </c>
      <c r="D296" s="116" t="n"/>
      <c r="E296" s="116" t="n"/>
      <c r="F296" s="56" t="n"/>
      <c r="G296" s="33" t="n"/>
      <c r="H296" s="241" t="n">
        <v>-261.69</v>
      </c>
      <c r="I296" s="27" t="n">
        <v>-274.7745</v>
      </c>
      <c r="J296" s="28">
        <f>SUMIFS(Aut_BlueMe_Sem_Pedido!$J:$J,Aut_BlueMe_Sem_Pedido!$Q:$Q,DRE!H$4,Aut_BlueMe_Sem_Pedido!$H:$H,DRE!$A296)+SUMIFS(Aut_Ajustes_Manuais!$G:$G,Aut_Ajustes_Manuais!$I:$I,DRE!H$4,Aut_Ajustes_Manuais!$F:$F,"Locação de Equipamentos - Informatica e TI")</f>
        <v/>
      </c>
      <c r="K296" s="241" t="n">
        <v>-261.69</v>
      </c>
      <c r="L296" s="27" t="n">
        <v>-274.7745</v>
      </c>
      <c r="M296" s="28">
        <f>SUMIFS(Aut_BlueMe_Sem_Pedido!$J:$J,Aut_BlueMe_Sem_Pedido!$Q:$Q,DRE!K$4,Aut_BlueMe_Sem_Pedido!$H:$H,DRE!$A296)+SUMIFS(Aut_Ajustes_Manuais!$G:$G,Aut_Ajustes_Manuais!$I:$I,DRE!K$4,Aut_Ajustes_Manuais!$F:$F,"Locação de Equipamentos - Informatica e TI")</f>
        <v/>
      </c>
      <c r="N296" s="241" t="n">
        <v>-261.69</v>
      </c>
      <c r="O296" s="27" t="n">
        <v>-274.7745</v>
      </c>
      <c r="P296" s="28">
        <f>SUMIFS(Aut_BlueMe_Sem_Pedido!$J:$J,Aut_BlueMe_Sem_Pedido!$Q:$Q,DRE!N$4,Aut_BlueMe_Sem_Pedido!$H:$H,DRE!$A296)+SUMIFS(Aut_Ajustes_Manuais!$G:$G,Aut_Ajustes_Manuais!$I:$I,DRE!N$4,Aut_Ajustes_Manuais!$F:$F,"Locação de Equipamentos - Informatica e TI")</f>
        <v/>
      </c>
      <c r="Q296" s="241" t="n">
        <v>-261.69</v>
      </c>
      <c r="R296" s="27" t="n">
        <v>-274.7745</v>
      </c>
      <c r="S296" s="28">
        <f>SUMIFS(Aut_BlueMe_Sem_Pedido!$J:$J,Aut_BlueMe_Sem_Pedido!$Q:$Q,DRE!Q$4,Aut_BlueMe_Sem_Pedido!$H:$H,DRE!$A296)+SUMIFS(Aut_Ajustes_Manuais!$G:$G,Aut_Ajustes_Manuais!$I:$I,DRE!Q$4,Aut_Ajustes_Manuais!$F:$F,"Locação de Equipamentos - Informatica e TI")</f>
        <v/>
      </c>
      <c r="T296" s="241" t="n">
        <v>-261.69</v>
      </c>
      <c r="U296" s="27" t="n">
        <v>-274.7745</v>
      </c>
      <c r="V296" s="28">
        <f>SUMIFS(Aut_BlueMe_Sem_Pedido!$J:$J,Aut_BlueMe_Sem_Pedido!$Q:$Q,DRE!T$4,Aut_BlueMe_Sem_Pedido!$H:$H,DRE!$A296)+SUMIFS(Aut_Ajustes_Manuais!$G:$G,Aut_Ajustes_Manuais!$I:$I,DRE!T$4,Aut_Ajustes_Manuais!$F:$F,"Locação de Equipamentos - Informatica e TI")</f>
        <v/>
      </c>
      <c r="W296" s="241" t="n">
        <v>-261.69</v>
      </c>
      <c r="X296" s="27" t="n">
        <v>-274.7745</v>
      </c>
      <c r="Y296" s="28">
        <f>SUMIFS(Aut_BlueMe_Sem_Pedido!$J:$J,Aut_BlueMe_Sem_Pedido!$Q:$Q,DRE!W$4,Aut_BlueMe_Sem_Pedido!$H:$H,DRE!$A296)+SUMIFS(Aut_Ajustes_Manuais!$G:$G,Aut_Ajustes_Manuais!$I:$I,DRE!W$4,Aut_Ajustes_Manuais!$F:$F,"Locação de Equipamentos - Informatica e TI")</f>
        <v/>
      </c>
      <c r="Z296" s="241" t="n">
        <v>-261.69</v>
      </c>
      <c r="AA296" s="27" t="n">
        <v>-274.7745</v>
      </c>
      <c r="AB296" s="28">
        <f>SUMIFS(Aut_BlueMe_Sem_Pedido!$J:$J,Aut_BlueMe_Sem_Pedido!$Q:$Q,DRE!Z$4,Aut_BlueMe_Sem_Pedido!$H:$H,DRE!$A296)+SUMIFS(Aut_Ajustes_Manuais!$G:$G,Aut_Ajustes_Manuais!$I:$I,DRE!Z$4,Aut_Ajustes_Manuais!$F:$F,"Locação de Equipamentos - Informatica e TI")</f>
        <v/>
      </c>
      <c r="AC296" s="241" t="n">
        <v>-261.69</v>
      </c>
      <c r="AD296" s="27" t="n">
        <v>-274.7745</v>
      </c>
      <c r="AE296" s="28">
        <f>SUMIFS(Aut_BlueMe_Sem_Pedido!$J:$J,Aut_BlueMe_Sem_Pedido!$Q:$Q,DRE!AC$4,Aut_BlueMe_Sem_Pedido!$H:$H,DRE!$A296)+SUMIFS(Aut_Ajustes_Manuais!$G:$G,Aut_Ajustes_Manuais!$I:$I,DRE!AC$4,Aut_Ajustes_Manuais!$F:$F,"Locação de Equipamentos - Informatica e TI")</f>
        <v/>
      </c>
      <c r="AF296" s="241" t="n">
        <v>-261.69</v>
      </c>
      <c r="AG296" s="27" t="n">
        <v>-274.7745</v>
      </c>
      <c r="AH296" s="28">
        <f>SUMIFS(Aut_BlueMe_Sem_Pedido!$J:$J,Aut_BlueMe_Sem_Pedido!$Q:$Q,DRE!AF$4,Aut_BlueMe_Sem_Pedido!$H:$H,DRE!$A296)+SUMIFS(Aut_Ajustes_Manuais!$G:$G,Aut_Ajustes_Manuais!$I:$I,DRE!AF$4,Aut_Ajustes_Manuais!$F:$F,"Locação de Equipamentos - Informatica e TI")</f>
        <v/>
      </c>
      <c r="AI296" s="241" t="n">
        <v>-261.69</v>
      </c>
      <c r="AJ296" s="27" t="n">
        <v>-274.7745</v>
      </c>
      <c r="AK296" s="28">
        <f>SUMIFS(Aut_BlueMe_Sem_Pedido!$J:$J,Aut_BlueMe_Sem_Pedido!$Q:$Q,DRE!AI$4,Aut_BlueMe_Sem_Pedido!$H:$H,DRE!$A296)+SUMIFS(Aut_Ajustes_Manuais!$G:$G,Aut_Ajustes_Manuais!$I:$I,DRE!AI$4,Aut_Ajustes_Manuais!$F:$F,"Locação de Equipamentos - Informatica e TI")</f>
        <v/>
      </c>
      <c r="AL296" s="241" t="n">
        <v>-261.69</v>
      </c>
      <c r="AM296" s="27" t="n">
        <v>-274.7745</v>
      </c>
      <c r="AN296" s="28">
        <f>SUMIFS(Aut_BlueMe_Sem_Pedido!$J:$J,Aut_BlueMe_Sem_Pedido!$Q:$Q,DRE!AL$4,Aut_BlueMe_Sem_Pedido!$H:$H,DRE!$A296)+SUMIFS(Aut_Ajustes_Manuais!$G:$G,Aut_Ajustes_Manuais!$I:$I,DRE!AL$4,Aut_Ajustes_Manuais!$F:$F,"Locação de Equipamentos - Informatica e TI")</f>
        <v/>
      </c>
      <c r="AO296" s="241" t="n">
        <v>-336.69</v>
      </c>
      <c r="AP296" s="27" t="n">
        <v>-274.7745</v>
      </c>
      <c r="AQ296" s="28">
        <f>SUMIFS(Aut_BlueMe_Sem_Pedido!$J:$J,Aut_BlueMe_Sem_Pedido!$Q:$Q,DRE!AO$4,Aut_BlueMe_Sem_Pedido!$H:$H,DRE!$A296)+SUMIFS(Aut_Ajustes_Manuais!$G:$G,Aut_Ajustes_Manuais!$I:$I,DRE!AO$4,Aut_Ajustes_Manuais!$F:$F,"Locação de Equipamentos - Informatica e TI")</f>
        <v/>
      </c>
      <c r="AR296" s="241">
        <f>SUMIFS($H296:$AO296,$H$5:$AO$5,"&lt;"&amp;MONTH(TODAY()),$H$6:$AO$6,"REAL 25")</f>
        <v/>
      </c>
      <c r="AS296" s="27">
        <f>SUMIFS($I296:$AP296,$I$5:$AP$5,"&lt;"&amp;MONTH(TODAY()),$I$6:$AP$6,"ORÇADO ")</f>
        <v/>
      </c>
      <c r="AT296" s="28">
        <f>SUMIFS($J296:$AQ296,$J$5:$AQ$5,"&lt;"&amp;MONTH(TODAY()),$J$6:$AQ$6,"REAL 26")</f>
        <v/>
      </c>
      <c r="AU296" s="241">
        <f>SUM(H296,K296,N296,Q296,T296,W296,Z296,AC296,AF296,AI296,AL296,AO296)</f>
        <v/>
      </c>
      <c r="AV296" s="27">
        <f>SUM(I296,L296,O296,R296,U296,X296,AA296,AD296,AG296,AJ296,AM296,AP296)</f>
        <v/>
      </c>
      <c r="AW296" s="28">
        <f>SUM(J296,M296,P296,S296,V296,Y296,AB296,AE296,AH296,AK296,AN296,AQ296)</f>
        <v/>
      </c>
      <c r="AX296" s="241">
        <f>SUM(H296,K296,N296)</f>
        <v/>
      </c>
      <c r="AY296" s="27">
        <f>SUM(I296,L296,O296)</f>
        <v/>
      </c>
      <c r="AZ296" s="28">
        <f>SUM(J296,M296,P296)</f>
        <v/>
      </c>
      <c r="BA296" s="241">
        <f>SUM(Q296,T296,W296)</f>
        <v/>
      </c>
      <c r="BB296" s="27">
        <f>SUM(R296,U296,X296)</f>
        <v/>
      </c>
      <c r="BC296" s="28">
        <f>SUM(S296,V296,Y296)</f>
        <v/>
      </c>
      <c r="BD296" s="241">
        <f>SUM(Z296,AC296,AF296)</f>
        <v/>
      </c>
      <c r="BE296" s="27">
        <f>SUM(AA296,AD296,AG296)</f>
        <v/>
      </c>
      <c r="BF296" s="28">
        <f>SUM(AB296,AE296,AH296)</f>
        <v/>
      </c>
      <c r="BG296" s="241">
        <f>SUM(AI296,AL296,AO296)</f>
        <v/>
      </c>
      <c r="BH296" s="27">
        <f>SUM(AJ296,AM296,AP296)</f>
        <v/>
      </c>
      <c r="BI296" s="28">
        <f>SUM(AK296,AN296,AQ296)</f>
        <v/>
      </c>
      <c r="BK296" s="442">
        <f>SUM(I296,L296,O296,R296,U296,X296,AA296,AD296,AG296,AJ296,AM296,AP296)</f>
        <v/>
      </c>
      <c r="BL296" s="442">
        <f>BK296-AV296</f>
        <v/>
      </c>
      <c r="BM296" s="442">
        <f>SUM(J296,M296,P296,S296,V296)</f>
        <v/>
      </c>
      <c r="BN296" s="442">
        <f>BM296-AT296</f>
        <v/>
      </c>
      <c r="BP296" s="463">
        <f>_xlfn.FORMULATEXT(V296) &amp; "+SOMASES(Aut_Ajustes_Manuais!$G:$G;Aut_Ajustes_Manuais!$I:$I;DRE!T$4;Aut_Ajustes_Manuais!$F:$F;""" &amp; A296 &amp; """)"</f>
        <v/>
      </c>
    </row>
    <row r="297" outlineLevel="1" ht="25.2" customFormat="1" customHeight="1" s="463">
      <c r="A297" s="22" t="inlineStr">
        <is>
          <t>Locações de Equipamentos - Comunicação e Marketing</t>
        </is>
      </c>
      <c r="B297" s="23" t="n"/>
      <c r="C297" s="24" t="inlineStr">
        <is>
          <t>Contr/Prov</t>
        </is>
      </c>
      <c r="D297" s="116" t="n"/>
      <c r="E297" s="116" t="n"/>
      <c r="F297" s="56" t="n"/>
      <c r="G297" s="33" t="n"/>
      <c r="H297" s="241" t="n">
        <v>0</v>
      </c>
      <c r="I297" s="27" t="n">
        <v>0</v>
      </c>
      <c r="J297" s="28">
        <f>SUMIFS(Aut_BlueMe_Sem_Pedido!$J:$J,Aut_BlueMe_Sem_Pedido!$Q:$Q,DRE!H$4,Aut_BlueMe_Sem_Pedido!$H:$H,DRE!$A297)+SUMIFS(Aut_Ajustes_Manuais!$G:$G,Aut_Ajustes_Manuais!$I:$I,DRE!H$4,Aut_Ajustes_Manuais!$F:$F,"Locações de Equipamentos - Comunicação e Marketing")</f>
        <v/>
      </c>
      <c r="K297" s="241" t="n">
        <v>0</v>
      </c>
      <c r="L297" s="27" t="n">
        <v>0</v>
      </c>
      <c r="M297" s="28">
        <f>SUMIFS(Aut_BlueMe_Sem_Pedido!$J:$J,Aut_BlueMe_Sem_Pedido!$Q:$Q,DRE!K$4,Aut_BlueMe_Sem_Pedido!$H:$H,DRE!$A297)+SUMIFS(Aut_Ajustes_Manuais!$G:$G,Aut_Ajustes_Manuais!$I:$I,DRE!K$4,Aut_Ajustes_Manuais!$F:$F,"Locações de Equipamentos - Comunicação e Marketing")</f>
        <v/>
      </c>
      <c r="N297" s="241" t="n">
        <v>0</v>
      </c>
      <c r="O297" s="27" t="n">
        <v>0</v>
      </c>
      <c r="P297" s="28">
        <f>SUMIFS(Aut_BlueMe_Sem_Pedido!$J:$J,Aut_BlueMe_Sem_Pedido!$Q:$Q,DRE!N$4,Aut_BlueMe_Sem_Pedido!$H:$H,DRE!$A297)+SUMIFS(Aut_Ajustes_Manuais!$G:$G,Aut_Ajustes_Manuais!$I:$I,DRE!N$4,Aut_Ajustes_Manuais!$F:$F,"Locações de Equipamentos - Comunicação e Marketing")</f>
        <v/>
      </c>
      <c r="Q297" s="241" t="n">
        <v>0</v>
      </c>
      <c r="R297" s="27" t="n">
        <v>0</v>
      </c>
      <c r="S297" s="28">
        <f>SUMIFS(Aut_BlueMe_Sem_Pedido!$J:$J,Aut_BlueMe_Sem_Pedido!$Q:$Q,DRE!Q$4,Aut_BlueMe_Sem_Pedido!$H:$H,DRE!$A297)+SUMIFS(Aut_Ajustes_Manuais!$G:$G,Aut_Ajustes_Manuais!$I:$I,DRE!Q$4,Aut_Ajustes_Manuais!$F:$F,"Locações de Equipamentos - Comunicação e Marketing")</f>
        <v/>
      </c>
      <c r="T297" s="241" t="n">
        <v>0</v>
      </c>
      <c r="U297" s="27" t="n">
        <v>0</v>
      </c>
      <c r="V297" s="28">
        <f>SUMIFS(Aut_BlueMe_Sem_Pedido!$J:$J,Aut_BlueMe_Sem_Pedido!$Q:$Q,DRE!T$4,Aut_BlueMe_Sem_Pedido!$H:$H,DRE!$A297)+SUMIFS(Aut_Ajustes_Manuais!$G:$G,Aut_Ajustes_Manuais!$I:$I,DRE!T$4,Aut_Ajustes_Manuais!$F:$F,"Locações de Equipamentos - Comunicação e Marketing")</f>
        <v/>
      </c>
      <c r="W297" s="241" t="n">
        <v>0</v>
      </c>
      <c r="X297" s="27" t="n">
        <v>0</v>
      </c>
      <c r="Y297" s="28">
        <f>SUMIFS(Aut_BlueMe_Sem_Pedido!$J:$J,Aut_BlueMe_Sem_Pedido!$Q:$Q,DRE!W$4,Aut_BlueMe_Sem_Pedido!$H:$H,DRE!$A297)+SUMIFS(Aut_Ajustes_Manuais!$G:$G,Aut_Ajustes_Manuais!$I:$I,DRE!W$4,Aut_Ajustes_Manuais!$F:$F,"Locações de Equipamentos - Comunicação e Marketing")</f>
        <v/>
      </c>
      <c r="Z297" s="241" t="n">
        <v>0</v>
      </c>
      <c r="AA297" s="27" t="n">
        <v>0</v>
      </c>
      <c r="AB297" s="28">
        <f>SUMIFS(Aut_BlueMe_Sem_Pedido!$J:$J,Aut_BlueMe_Sem_Pedido!$Q:$Q,DRE!Z$4,Aut_BlueMe_Sem_Pedido!$H:$H,DRE!$A297)+SUMIFS(Aut_Ajustes_Manuais!$G:$G,Aut_Ajustes_Manuais!$I:$I,DRE!Z$4,Aut_Ajustes_Manuais!$F:$F,"Locações de Equipamentos - Comunicação e Marketing")</f>
        <v/>
      </c>
      <c r="AC297" s="241" t="n">
        <v>0</v>
      </c>
      <c r="AD297" s="27" t="n">
        <v>0</v>
      </c>
      <c r="AE297" s="28">
        <f>SUMIFS(Aut_BlueMe_Sem_Pedido!$J:$J,Aut_BlueMe_Sem_Pedido!$Q:$Q,DRE!AC$4,Aut_BlueMe_Sem_Pedido!$H:$H,DRE!$A297)+SUMIFS(Aut_Ajustes_Manuais!$G:$G,Aut_Ajustes_Manuais!$I:$I,DRE!AC$4,Aut_Ajustes_Manuais!$F:$F,"Locações de Equipamentos - Comunicação e Marketing")</f>
        <v/>
      </c>
      <c r="AF297" s="241" t="n">
        <v>0</v>
      </c>
      <c r="AG297" s="27" t="n">
        <v>0</v>
      </c>
      <c r="AH297" s="28">
        <f>SUMIFS(Aut_BlueMe_Sem_Pedido!$J:$J,Aut_BlueMe_Sem_Pedido!$Q:$Q,DRE!AF$4,Aut_BlueMe_Sem_Pedido!$H:$H,DRE!$A297)+SUMIFS(Aut_Ajustes_Manuais!$G:$G,Aut_Ajustes_Manuais!$I:$I,DRE!AF$4,Aut_Ajustes_Manuais!$F:$F,"Locações de Equipamentos - Comunicação e Marketing")</f>
        <v/>
      </c>
      <c r="AI297" s="241" t="n">
        <v>0</v>
      </c>
      <c r="AJ297" s="27" t="n">
        <v>0</v>
      </c>
      <c r="AK297" s="28">
        <f>SUMIFS(Aut_BlueMe_Sem_Pedido!$J:$J,Aut_BlueMe_Sem_Pedido!$Q:$Q,DRE!AI$4,Aut_BlueMe_Sem_Pedido!$H:$H,DRE!$A297)+SUMIFS(Aut_Ajustes_Manuais!$G:$G,Aut_Ajustes_Manuais!$I:$I,DRE!AI$4,Aut_Ajustes_Manuais!$F:$F,"Locações de Equipamentos - Comunicação e Marketing")</f>
        <v/>
      </c>
      <c r="AL297" s="241" t="n">
        <v>0</v>
      </c>
      <c r="AM297" s="27" t="n">
        <v>0</v>
      </c>
      <c r="AN297" s="28">
        <f>SUMIFS(Aut_BlueMe_Sem_Pedido!$J:$J,Aut_BlueMe_Sem_Pedido!$Q:$Q,DRE!AL$4,Aut_BlueMe_Sem_Pedido!$H:$H,DRE!$A297)+SUMIFS(Aut_Ajustes_Manuais!$G:$G,Aut_Ajustes_Manuais!$I:$I,DRE!AL$4,Aut_Ajustes_Manuais!$F:$F,"Locações de Equipamentos - Comunicação e Marketing")</f>
        <v/>
      </c>
      <c r="AO297" s="241" t="n">
        <v>0</v>
      </c>
      <c r="AP297" s="27" t="n">
        <v>0</v>
      </c>
      <c r="AQ297" s="28">
        <f>SUMIFS(Aut_BlueMe_Sem_Pedido!$J:$J,Aut_BlueMe_Sem_Pedido!$Q:$Q,DRE!AO$4,Aut_BlueMe_Sem_Pedido!$H:$H,DRE!$A297)+SUMIFS(Aut_Ajustes_Manuais!$G:$G,Aut_Ajustes_Manuais!$I:$I,DRE!AO$4,Aut_Ajustes_Manuais!$F:$F,"Locações de Equipamentos - Comunicação e Marketing")</f>
        <v/>
      </c>
      <c r="AR297" s="241">
        <f>SUMIFS($H297:$AO297,$H$5:$AO$5,"&lt;"&amp;MONTH(TODAY()),$H$6:$AO$6,"REAL 25")</f>
        <v/>
      </c>
      <c r="AS297" s="27">
        <f>SUMIFS($I297:$AP297,$I$5:$AP$5,"&lt;"&amp;MONTH(TODAY()),$I$6:$AP$6,"ORÇADO ")</f>
        <v/>
      </c>
      <c r="AT297" s="28">
        <f>SUMIFS($J297:$AQ297,$J$5:$AQ$5,"&lt;"&amp;MONTH(TODAY()),$J$6:$AQ$6,"REAL 26")</f>
        <v/>
      </c>
      <c r="AU297" s="241">
        <f>SUM(H297,K297,N297,Q297,T297,W297,Z297,AC297,AF297,AI297,AL297,AO297)</f>
        <v/>
      </c>
      <c r="AV297" s="27">
        <f>SUM(I297,L297,O297,R297,U297,X297,AA297,AD297,AG297,AJ297,AM297,AP297)</f>
        <v/>
      </c>
      <c r="AW297" s="28">
        <f>SUM(J297,M297,P297,S297,V297,Y297,AB297,AE297,AH297,AK297,AN297,AQ297)</f>
        <v/>
      </c>
      <c r="AX297" s="241">
        <f>SUM(H297,K297,N297)</f>
        <v/>
      </c>
      <c r="AY297" s="27">
        <f>SUM(I297,L297,O297)</f>
        <v/>
      </c>
      <c r="AZ297" s="28">
        <f>SUM(J297,M297,P297)</f>
        <v/>
      </c>
      <c r="BA297" s="241">
        <f>SUM(Q297,T297,W297)</f>
        <v/>
      </c>
      <c r="BB297" s="27">
        <f>SUM(R297,U297,X297)</f>
        <v/>
      </c>
      <c r="BC297" s="28">
        <f>SUM(S297,V297,Y297)</f>
        <v/>
      </c>
      <c r="BD297" s="241">
        <f>SUM(Z297,AC297,AF297)</f>
        <v/>
      </c>
      <c r="BE297" s="27">
        <f>SUM(AA297,AD297,AG297)</f>
        <v/>
      </c>
      <c r="BF297" s="28">
        <f>SUM(AB297,AE297,AH297)</f>
        <v/>
      </c>
      <c r="BG297" s="241">
        <f>SUM(AI297,AL297,AO297)</f>
        <v/>
      </c>
      <c r="BH297" s="27">
        <f>SUM(AJ297,AM297,AP297)</f>
        <v/>
      </c>
      <c r="BI297" s="28">
        <f>SUM(AK297,AN297,AQ297)</f>
        <v/>
      </c>
      <c r="BK297" s="442">
        <f>SUM(I297,L297,O297,R297,U297,X297,AA297,AD297,AG297,AJ297,AM297,AP297)</f>
        <v/>
      </c>
      <c r="BL297" s="442">
        <f>BK297-AV297</f>
        <v/>
      </c>
      <c r="BM297" s="442">
        <f>SUM(J297,M297,P297,S297,V297)</f>
        <v/>
      </c>
      <c r="BN297" s="442">
        <f>BM297-AT297</f>
        <v/>
      </c>
      <c r="BP297" s="463">
        <f>_xlfn.FORMULATEXT(V297) &amp; "+SOMASES(Aut_Ajustes_Manuais!$G:$G;Aut_Ajustes_Manuais!$I:$I;DRE!T$4;Aut_Ajustes_Manuais!$F:$F;""" &amp; A297 &amp; """)"</f>
        <v/>
      </c>
    </row>
    <row r="298" outlineLevel="1" customFormat="1" s="463">
      <c r="A298" s="22" t="inlineStr">
        <is>
          <t>Locação de Utensílios</t>
        </is>
      </c>
      <c r="B298" s="23" t="n"/>
      <c r="C298" s="24" t="inlineStr">
        <is>
          <t>Contr/Prov</t>
        </is>
      </c>
      <c r="D298" s="116" t="n"/>
      <c r="E298" s="115" t="n"/>
      <c r="F298" s="56" t="n"/>
      <c r="G298" s="33" t="n"/>
      <c r="H298" s="241" t="n">
        <v>0</v>
      </c>
      <c r="I298" s="27" t="n">
        <v>0</v>
      </c>
      <c r="J298" s="28">
        <f>SUMIFS(Aut_BlueMe_Sem_Pedido!$J:$J,Aut_BlueMe_Sem_Pedido!$Q:$Q,DRE!H$4,Aut_BlueMe_Sem_Pedido!$H:$H,DRE!$A298)+SUMIFS(Aut_Ajustes_Manuais!$G:$G,Aut_Ajustes_Manuais!$I:$I,DRE!H$4,Aut_Ajustes_Manuais!$F:$F,"Locação de Utensílios")</f>
        <v/>
      </c>
      <c r="K298" s="241" t="n">
        <v>0</v>
      </c>
      <c r="L298" s="27" t="n">
        <v>0</v>
      </c>
      <c r="M298" s="28">
        <f>SUMIFS(Aut_BlueMe_Sem_Pedido!$J:$J,Aut_BlueMe_Sem_Pedido!$Q:$Q,DRE!K$4,Aut_BlueMe_Sem_Pedido!$H:$H,DRE!$A298)+SUMIFS(Aut_Ajustes_Manuais!$G:$G,Aut_Ajustes_Manuais!$I:$I,DRE!K$4,Aut_Ajustes_Manuais!$F:$F,"Locação de Utensílios")</f>
        <v/>
      </c>
      <c r="N298" s="241" t="n">
        <v>0</v>
      </c>
      <c r="O298" s="27" t="n">
        <v>0</v>
      </c>
      <c r="P298" s="28">
        <f>SUMIFS(Aut_BlueMe_Sem_Pedido!$J:$J,Aut_BlueMe_Sem_Pedido!$Q:$Q,DRE!N$4,Aut_BlueMe_Sem_Pedido!$H:$H,DRE!$A298)+SUMIFS(Aut_Ajustes_Manuais!$G:$G,Aut_Ajustes_Manuais!$I:$I,DRE!N$4,Aut_Ajustes_Manuais!$F:$F,"Locação de Utensílios")</f>
        <v/>
      </c>
      <c r="Q298" s="241" t="n">
        <v>0</v>
      </c>
      <c r="R298" s="27" t="n">
        <v>0</v>
      </c>
      <c r="S298" s="28">
        <f>SUMIFS(Aut_BlueMe_Sem_Pedido!$J:$J,Aut_BlueMe_Sem_Pedido!$Q:$Q,DRE!Q$4,Aut_BlueMe_Sem_Pedido!$H:$H,DRE!$A298)+SUMIFS(Aut_Ajustes_Manuais!$G:$G,Aut_Ajustes_Manuais!$I:$I,DRE!Q$4,Aut_Ajustes_Manuais!$F:$F,"Locação de Utensílios")</f>
        <v/>
      </c>
      <c r="T298" s="241" t="n">
        <v>0</v>
      </c>
      <c r="U298" s="27" t="n">
        <v>0</v>
      </c>
      <c r="V298" s="28">
        <f>SUMIFS(Aut_BlueMe_Sem_Pedido!$J:$J,Aut_BlueMe_Sem_Pedido!$Q:$Q,DRE!T$4,Aut_BlueMe_Sem_Pedido!$H:$H,DRE!$A298)+SUMIFS(Aut_Ajustes_Manuais!$G:$G,Aut_Ajustes_Manuais!$I:$I,DRE!T$4,Aut_Ajustes_Manuais!$F:$F,"Locação de Utensílios")</f>
        <v/>
      </c>
      <c r="W298" s="241" t="n">
        <v>0</v>
      </c>
      <c r="X298" s="27" t="n">
        <v>0</v>
      </c>
      <c r="Y298" s="28">
        <f>SUMIFS(Aut_BlueMe_Sem_Pedido!$J:$J,Aut_BlueMe_Sem_Pedido!$Q:$Q,DRE!W$4,Aut_BlueMe_Sem_Pedido!$H:$H,DRE!$A298)+SUMIFS(Aut_Ajustes_Manuais!$G:$G,Aut_Ajustes_Manuais!$I:$I,DRE!W$4,Aut_Ajustes_Manuais!$F:$F,"Locação de Utensílios")</f>
        <v/>
      </c>
      <c r="Z298" s="241" t="n">
        <v>0</v>
      </c>
      <c r="AA298" s="27" t="n">
        <v>0</v>
      </c>
      <c r="AB298" s="28">
        <f>SUMIFS(Aut_BlueMe_Sem_Pedido!$J:$J,Aut_BlueMe_Sem_Pedido!$Q:$Q,DRE!Z$4,Aut_BlueMe_Sem_Pedido!$H:$H,DRE!$A298)+SUMIFS(Aut_Ajustes_Manuais!$G:$G,Aut_Ajustes_Manuais!$I:$I,DRE!Z$4,Aut_Ajustes_Manuais!$F:$F,"Locação de Utensílios")</f>
        <v/>
      </c>
      <c r="AC298" s="241" t="n">
        <v>0</v>
      </c>
      <c r="AD298" s="27" t="n">
        <v>0</v>
      </c>
      <c r="AE298" s="28">
        <f>SUMIFS(Aut_BlueMe_Sem_Pedido!$J:$J,Aut_BlueMe_Sem_Pedido!$Q:$Q,DRE!AC$4,Aut_BlueMe_Sem_Pedido!$H:$H,DRE!$A298)+SUMIFS(Aut_Ajustes_Manuais!$G:$G,Aut_Ajustes_Manuais!$I:$I,DRE!AC$4,Aut_Ajustes_Manuais!$F:$F,"Locação de Utensílios")</f>
        <v/>
      </c>
      <c r="AF298" s="241" t="n">
        <v>0</v>
      </c>
      <c r="AG298" s="27" t="n">
        <v>0</v>
      </c>
      <c r="AH298" s="28">
        <f>SUMIFS(Aut_BlueMe_Sem_Pedido!$J:$J,Aut_BlueMe_Sem_Pedido!$Q:$Q,DRE!AF$4,Aut_BlueMe_Sem_Pedido!$H:$H,DRE!$A298)+SUMIFS(Aut_Ajustes_Manuais!$G:$G,Aut_Ajustes_Manuais!$I:$I,DRE!AF$4,Aut_Ajustes_Manuais!$F:$F,"Locação de Utensílios")</f>
        <v/>
      </c>
      <c r="AI298" s="241" t="n">
        <v>0</v>
      </c>
      <c r="AJ298" s="27" t="n">
        <v>0</v>
      </c>
      <c r="AK298" s="28">
        <f>SUMIFS(Aut_BlueMe_Sem_Pedido!$J:$J,Aut_BlueMe_Sem_Pedido!$Q:$Q,DRE!AI$4,Aut_BlueMe_Sem_Pedido!$H:$H,DRE!$A298)+SUMIFS(Aut_Ajustes_Manuais!$G:$G,Aut_Ajustes_Manuais!$I:$I,DRE!AI$4,Aut_Ajustes_Manuais!$F:$F,"Locação de Utensílios")</f>
        <v/>
      </c>
      <c r="AL298" s="241" t="n">
        <v>0</v>
      </c>
      <c r="AM298" s="27" t="n">
        <v>0</v>
      </c>
      <c r="AN298" s="28">
        <f>SUMIFS(Aut_BlueMe_Sem_Pedido!$J:$J,Aut_BlueMe_Sem_Pedido!$Q:$Q,DRE!AL$4,Aut_BlueMe_Sem_Pedido!$H:$H,DRE!$A298)+SUMIFS(Aut_Ajustes_Manuais!$G:$G,Aut_Ajustes_Manuais!$I:$I,DRE!AL$4,Aut_Ajustes_Manuais!$F:$F,"Locação de Utensílios")</f>
        <v/>
      </c>
      <c r="AO298" s="241" t="n">
        <v>0</v>
      </c>
      <c r="AP298" s="27" t="n">
        <v>0</v>
      </c>
      <c r="AQ298" s="28">
        <f>SUMIFS(Aut_BlueMe_Sem_Pedido!$J:$J,Aut_BlueMe_Sem_Pedido!$Q:$Q,DRE!AO$4,Aut_BlueMe_Sem_Pedido!$H:$H,DRE!$A298)+SUMIFS(Aut_Ajustes_Manuais!$G:$G,Aut_Ajustes_Manuais!$I:$I,DRE!AO$4,Aut_Ajustes_Manuais!$F:$F,"Locação de Utensílios")</f>
        <v/>
      </c>
      <c r="AR298" s="241">
        <f>SUMIFS($H298:$AO298,$H$5:$AO$5,"&lt;"&amp;MONTH(TODAY()),$H$6:$AO$6,"REAL 25")</f>
        <v/>
      </c>
      <c r="AS298" s="27">
        <f>SUMIFS($I298:$AP298,$I$5:$AP$5,"&lt;"&amp;MONTH(TODAY()),$I$6:$AP$6,"ORÇADO ")</f>
        <v/>
      </c>
      <c r="AT298" s="28">
        <f>SUMIFS($J298:$AQ298,$J$5:$AQ$5,"&lt;"&amp;MONTH(TODAY()),$J$6:$AQ$6,"REAL 26")</f>
        <v/>
      </c>
      <c r="AU298" s="241">
        <f>SUM(H298,K298,N298,Q298,T298,W298,Z298,AC298,AF298,AI298,AL298,AO298)</f>
        <v/>
      </c>
      <c r="AV298" s="27">
        <f>SUM(I298,L298,O298,R298,U298,X298,AA298,AD298,AG298,AJ298,AM298,AP298)</f>
        <v/>
      </c>
      <c r="AW298" s="28">
        <f>SUM(J298,M298,P298,S298,V298,Y298,AB298,AE298,AH298,AK298,AN298,AQ298)</f>
        <v/>
      </c>
      <c r="AX298" s="241">
        <f>SUM(H298,K298,N298)</f>
        <v/>
      </c>
      <c r="AY298" s="27">
        <f>SUM(I298,L298,O298)</f>
        <v/>
      </c>
      <c r="AZ298" s="28">
        <f>SUM(J298,M298,P298)</f>
        <v/>
      </c>
      <c r="BA298" s="241">
        <f>SUM(Q298,T298,W298)</f>
        <v/>
      </c>
      <c r="BB298" s="27">
        <f>SUM(R298,U298,X298)</f>
        <v/>
      </c>
      <c r="BC298" s="28">
        <f>SUM(S298,V298,Y298)</f>
        <v/>
      </c>
      <c r="BD298" s="241">
        <f>SUM(Z298,AC298,AF298)</f>
        <v/>
      </c>
      <c r="BE298" s="27">
        <f>SUM(AA298,AD298,AG298)</f>
        <v/>
      </c>
      <c r="BF298" s="28">
        <f>SUM(AB298,AE298,AH298)</f>
        <v/>
      </c>
      <c r="BG298" s="241">
        <f>SUM(AI298,AL298,AO298)</f>
        <v/>
      </c>
      <c r="BH298" s="27">
        <f>SUM(AJ298,AM298,AP298)</f>
        <v/>
      </c>
      <c r="BI298" s="28">
        <f>SUM(AK298,AN298,AQ298)</f>
        <v/>
      </c>
      <c r="BK298" s="442">
        <f>SUM(I298,L298,O298,R298,U298,X298,AA298,AD298,AG298,AJ298,AM298,AP298)</f>
        <v/>
      </c>
      <c r="BL298" s="442">
        <f>BK298-AV298</f>
        <v/>
      </c>
      <c r="BM298" s="442">
        <f>SUM(J298,M298,P298,S298,V298)</f>
        <v/>
      </c>
      <c r="BN298" s="442">
        <f>BM298-AT298</f>
        <v/>
      </c>
      <c r="BP298" s="463">
        <f>_xlfn.FORMULATEXT(V298) &amp; "+SOMASES(Aut_Ajustes_Manuais!$G:$G;Aut_Ajustes_Manuais!$I:$I;DRE!T$4;Aut_Ajustes_Manuais!$F:$F;""" &amp; A298 &amp; """)"</f>
        <v/>
      </c>
    </row>
    <row r="299" outlineLevel="1" customFormat="1" s="463">
      <c r="A299" s="22" t="n"/>
      <c r="B299" s="23" t="n"/>
      <c r="C299" s="24" t="n"/>
      <c r="D299" s="116" t="n"/>
      <c r="E299" s="116" t="n"/>
      <c r="F299" s="56" t="n"/>
      <c r="G299" s="33" t="n"/>
      <c r="H299" s="241" t="n"/>
      <c r="I299" s="27" t="n"/>
      <c r="J299" s="28" t="n"/>
      <c r="K299" s="241" t="n"/>
      <c r="L299" s="27" t="n"/>
      <c r="M299" s="28" t="n"/>
      <c r="N299" s="241" t="n"/>
      <c r="O299" s="27" t="n"/>
      <c r="P299" s="28" t="n"/>
      <c r="Q299" s="241" t="n"/>
      <c r="R299" s="27" t="n"/>
      <c r="S299" s="28" t="n"/>
      <c r="T299" s="241" t="n"/>
      <c r="U299" s="27" t="n"/>
      <c r="V299" s="28" t="n"/>
      <c r="W299" s="241" t="n"/>
      <c r="X299" s="27" t="n"/>
      <c r="Y299" s="28" t="n"/>
      <c r="Z299" s="241" t="n"/>
      <c r="AA299" s="27" t="n"/>
      <c r="AB299" s="28" t="n"/>
      <c r="AC299" s="241" t="n"/>
      <c r="AD299" s="27" t="n"/>
      <c r="AE299" s="28" t="n"/>
      <c r="AF299" s="241" t="n"/>
      <c r="AG299" s="27" t="n"/>
      <c r="AH299" s="28" t="n"/>
      <c r="AI299" s="241" t="n"/>
      <c r="AJ299" s="27" t="n"/>
      <c r="AK299" s="28" t="n"/>
      <c r="AL299" s="241" t="n"/>
      <c r="AM299" s="27" t="n"/>
      <c r="AN299" s="28" t="n"/>
      <c r="AO299" s="241" t="n"/>
      <c r="AP299" s="27" t="n"/>
      <c r="AQ299" s="28" t="n"/>
      <c r="AR299" s="241">
        <f>SUMIFS($H299:$AO299,$H$5:$AO$5,"&lt;"&amp;MONTH(TODAY()),$H$6:$AO$6,"REAL 25")</f>
        <v/>
      </c>
      <c r="AS299" s="27">
        <f>SUMIFS($I299:$AP299,$I$5:$AP$5,"&lt;"&amp;MONTH(TODAY()),$I$6:$AP$6,"ORÇADO ")</f>
        <v/>
      </c>
      <c r="AT299" s="28">
        <f>SUMIFS($J299:$AQ299,$J$5:$AQ$5,"&lt;"&amp;MONTH(TODAY()),$J$6:$AQ$6,"REAL 26")</f>
        <v/>
      </c>
      <c r="AU299" s="241">
        <f>SUM(H299,K299,N299,Q299,T299,W299,Z299,AC299,AF299,AI299,AL299,AO299)</f>
        <v/>
      </c>
      <c r="AV299" s="27">
        <f>SUM(I299,L299,O299,R299,U299,X299,AA299,AD299,AG299,AJ299,AM299,AP299)</f>
        <v/>
      </c>
      <c r="AW299" s="28">
        <f>SUM(J299,M299,P299,S299,V299,Y299,AB299,AE299,AH299,AK299,AN299,AQ299)</f>
        <v/>
      </c>
      <c r="AX299" s="241">
        <f>SUM(H299,K299,N299)</f>
        <v/>
      </c>
      <c r="AY299" s="27">
        <f>SUM(I299,L299,O299)</f>
        <v/>
      </c>
      <c r="AZ299" s="28">
        <f>SUM(J299,M299,P299)</f>
        <v/>
      </c>
      <c r="BA299" s="241">
        <f>SUM(Q299,T299,W299)</f>
        <v/>
      </c>
      <c r="BB299" s="27">
        <f>SUM(R299,U299,X299)</f>
        <v/>
      </c>
      <c r="BC299" s="28">
        <f>SUM(S299,V299,Y299)</f>
        <v/>
      </c>
      <c r="BD299" s="241">
        <f>SUM(Z299,AC299,AF299)</f>
        <v/>
      </c>
      <c r="BE299" s="27">
        <f>SUM(AA299,AD299,AG299)</f>
        <v/>
      </c>
      <c r="BF299" s="28">
        <f>SUM(AB299,AE299,AH299)</f>
        <v/>
      </c>
      <c r="BG299" s="241">
        <f>SUM(AI299,AL299,AO299)</f>
        <v/>
      </c>
      <c r="BH299" s="27">
        <f>SUM(AJ299,AM299,AP299)</f>
        <v/>
      </c>
      <c r="BI299" s="28">
        <f>SUM(AK299,AN299,AQ299)</f>
        <v/>
      </c>
      <c r="BK299" s="442">
        <f>SUM(I299,L299,O299,R299,U299,X299,AA299,AD299,AG299,AJ299,AM299,AP299)</f>
        <v/>
      </c>
      <c r="BL299" s="442">
        <f>BK299-AV299</f>
        <v/>
      </c>
      <c r="BM299" s="442">
        <f>SUM(J299,M299,P299,S299,V299)</f>
        <v/>
      </c>
      <c r="BN299" s="442">
        <f>BM299-AT299</f>
        <v/>
      </c>
    </row>
    <row r="300">
      <c r="A300" s="71" t="inlineStr">
        <is>
          <t>% sobre Receita Bruta</t>
        </is>
      </c>
      <c r="B300" s="59" t="n"/>
      <c r="C300" s="60" t="n"/>
      <c r="D300" s="61" t="n"/>
      <c r="E300" s="62" t="n"/>
      <c r="F300" s="63" t="n"/>
      <c r="G300" s="47" t="n"/>
      <c r="H300" s="245" t="n">
        <v>-0.01123161559915649</v>
      </c>
      <c r="I300" s="50" t="n">
        <v>-0.01022894708906844</v>
      </c>
      <c r="J300" s="51">
        <f>IFERROR(J294/J8,0)</f>
        <v/>
      </c>
      <c r="K300" s="245" t="n">
        <v>-0.01190874434959199</v>
      </c>
      <c r="L300" s="50" t="n">
        <v>-0.0100451815243964</v>
      </c>
      <c r="M300" s="51">
        <f>IFERROR(M294/M8,0)</f>
        <v/>
      </c>
      <c r="N300" s="245" t="n">
        <v>-0.01284312074973318</v>
      </c>
      <c r="O300" s="50" t="n">
        <v>-0.008802693661259549</v>
      </c>
      <c r="P300" s="51">
        <f>IFERROR(P294/P8,0)</f>
        <v/>
      </c>
      <c r="Q300" s="245" t="n">
        <v>-0.009850009002046101</v>
      </c>
      <c r="R300" s="50" t="n">
        <v>-0.009330807457033258</v>
      </c>
      <c r="S300" s="51">
        <f>IFERROR(S294/S8,0)</f>
        <v/>
      </c>
      <c r="T300" s="245" t="n">
        <v>-0.00768289565244938</v>
      </c>
      <c r="U300" s="50" t="n">
        <v>-0.008165796765351651</v>
      </c>
      <c r="V300" s="51">
        <f>IFERROR(V294/V8,0)</f>
        <v/>
      </c>
      <c r="W300" s="245" t="n">
        <v>-0.01052781900308515</v>
      </c>
      <c r="X300" s="50" t="n">
        <v>-0.009172393085153654</v>
      </c>
      <c r="Y300" s="51">
        <f>IFERROR(Y294/Y8,0)</f>
        <v/>
      </c>
      <c r="Z300" s="245" t="n">
        <v>-0.006870693221192502</v>
      </c>
      <c r="AA300" s="50" t="n">
        <v>-0.006941524108080204</v>
      </c>
      <c r="AB300" s="51">
        <f>IFERROR(AB294/AB8,0)</f>
        <v/>
      </c>
      <c r="AC300" s="245" t="n">
        <v>-0.007950554910364387</v>
      </c>
      <c r="AD300" s="50" t="n">
        <v>-0.007976743267032059</v>
      </c>
      <c r="AE300" s="51">
        <f>IFERROR(AE294/AE8,0)</f>
        <v/>
      </c>
      <c r="AF300" s="245" t="n">
        <v>-0.009625575159110595</v>
      </c>
      <c r="AG300" s="50" t="n">
        <v>-0.008650698036549163</v>
      </c>
      <c r="AH300" s="51">
        <f>IFERROR(AH294/AH8,0)</f>
        <v/>
      </c>
      <c r="AI300" s="245" t="n">
        <v>-0.008561053883372751</v>
      </c>
      <c r="AJ300" s="50" t="n">
        <v>-0.008269304981145345</v>
      </c>
      <c r="AK300" s="51">
        <f>IFERROR(AK294/AK8,0)</f>
        <v/>
      </c>
      <c r="AL300" s="245" t="n">
        <v>-0.008746745016436304</v>
      </c>
      <c r="AM300" s="50" t="n">
        <v>-0.008274976287905604</v>
      </c>
      <c r="AN300" s="51">
        <f>IFERROR(AN294/AN8,0)</f>
        <v/>
      </c>
      <c r="AO300" s="245" t="n">
        <v>-0.008535390240198839</v>
      </c>
      <c r="AP300" s="50" t="n">
        <v>-0.007677786542997217</v>
      </c>
      <c r="AQ300" s="51">
        <f>IFERROR(AQ294/AQ8,0)</f>
        <v/>
      </c>
      <c r="AR300" s="245">
        <f>IFERROR(AR294/AR8,0)</f>
        <v/>
      </c>
      <c r="AS300" s="50">
        <f>IFERROR(AS294/AS8,0)</f>
        <v/>
      </c>
      <c r="AT300" s="51">
        <f>IFERROR(AT294/AT8,0)</f>
        <v/>
      </c>
      <c r="AU300" s="245">
        <f>IFERROR(AU294/AU8,0)</f>
        <v/>
      </c>
      <c r="AV300" s="50">
        <f>IFERROR(AV294/AV8,0)</f>
        <v/>
      </c>
      <c r="AW300" s="51">
        <f>IFERROR(AW294/AW8,0)</f>
        <v/>
      </c>
      <c r="AX300" s="245">
        <f>IFERROR(AX294/AX8,0)</f>
        <v/>
      </c>
      <c r="AY300" s="50">
        <f>IFERROR(AY294/AY8,0)</f>
        <v/>
      </c>
      <c r="AZ300" s="51">
        <f>IFERROR(AZ294/AZ8,0)</f>
        <v/>
      </c>
      <c r="BA300" s="245">
        <f>IFERROR(BA294/BA8,0)</f>
        <v/>
      </c>
      <c r="BB300" s="50">
        <f>IFERROR(BB294/BB8,0)</f>
        <v/>
      </c>
      <c r="BC300" s="51">
        <f>IFERROR(BC294/BC8,0)</f>
        <v/>
      </c>
      <c r="BD300" s="245">
        <f>IFERROR(BD294/BD8,0)</f>
        <v/>
      </c>
      <c r="BE300" s="50">
        <f>IFERROR(BE294/BE8,0)</f>
        <v/>
      </c>
      <c r="BF300" s="51">
        <f>IFERROR(BF294/BF8,0)</f>
        <v/>
      </c>
      <c r="BG300" s="245">
        <f>IFERROR(BG294/BG8,0)</f>
        <v/>
      </c>
      <c r="BH300" s="50">
        <f>IFERROR(BH294/BH8,0)</f>
        <v/>
      </c>
      <c r="BI300" s="51">
        <f>IFERROR(BI294/BI8,0)</f>
        <v/>
      </c>
      <c r="BK300" s="442">
        <f>SUM(I300,L300,O300,R300,U300,X300,AA300,AD300,AG300,AJ300,AM300,AP300)</f>
        <v/>
      </c>
      <c r="BL300" s="442">
        <f>BK300-AV300</f>
        <v/>
      </c>
      <c r="BM300" s="442">
        <f>SUM(J300,M300,P300,S300,V300)</f>
        <v/>
      </c>
      <c r="BN300" s="442">
        <f>BM300-AT300</f>
        <v/>
      </c>
    </row>
    <row r="301">
      <c r="A301" s="18" t="n"/>
      <c r="E301" s="16" t="n"/>
      <c r="F301" s="17" t="n"/>
      <c r="G301" s="47" t="n"/>
      <c r="H301" s="256" t="n"/>
      <c r="I301" s="232" t="n"/>
      <c r="J301" s="267" t="n"/>
      <c r="K301" s="256" t="n"/>
      <c r="L301" s="232" t="n"/>
      <c r="M301" s="85" t="n"/>
      <c r="N301" s="256" t="n"/>
      <c r="O301" s="232" t="n"/>
      <c r="P301" s="85" t="n"/>
      <c r="Q301" s="256" t="n"/>
      <c r="R301" s="232" t="n"/>
      <c r="S301" s="85" t="n"/>
      <c r="T301" s="256" t="n"/>
      <c r="U301" s="232" t="n"/>
      <c r="V301" s="85" t="n"/>
      <c r="W301" s="256" t="n"/>
      <c r="X301" s="232" t="n"/>
      <c r="Y301" s="85" t="n"/>
      <c r="Z301" s="256" t="n"/>
      <c r="AA301" s="232" t="n"/>
      <c r="AB301" s="85" t="n"/>
      <c r="AC301" s="256" t="n"/>
      <c r="AD301" s="232" t="n"/>
      <c r="AE301" s="85" t="n"/>
      <c r="AF301" s="256" t="n"/>
      <c r="AG301" s="232" t="n"/>
      <c r="AH301" s="85" t="n"/>
      <c r="AI301" s="256" t="n"/>
      <c r="AJ301" s="232" t="n"/>
      <c r="AK301" s="85" t="n"/>
      <c r="AL301" s="256" t="n"/>
      <c r="AM301" s="232" t="n"/>
      <c r="AN301" s="85" t="n"/>
      <c r="AO301" s="256" t="n"/>
      <c r="AP301" s="232" t="n"/>
      <c r="AQ301" s="85" t="n"/>
      <c r="AR301" s="256" t="n"/>
      <c r="AS301" s="232" t="n"/>
      <c r="AT301" s="85" t="n"/>
      <c r="AU301" s="256" t="n"/>
      <c r="AV301" s="232" t="n"/>
      <c r="AW301" s="85" t="n"/>
      <c r="AX301" s="256" t="n"/>
      <c r="AY301" s="232" t="n"/>
      <c r="AZ301" s="85" t="n"/>
      <c r="BA301" s="256" t="n"/>
      <c r="BB301" s="232" t="n"/>
      <c r="BC301" s="85" t="n"/>
      <c r="BD301" s="256" t="n"/>
      <c r="BE301" s="232" t="n"/>
      <c r="BF301" s="85" t="n"/>
      <c r="BG301" s="256" t="n"/>
      <c r="BH301" s="232" t="n"/>
      <c r="BI301" s="85" t="n"/>
      <c r="BK301" s="442">
        <f>SUM(I301,L301,O301,R301,U301,X301,AA301,AD301,AG301,AJ301,AM301,AP301)</f>
        <v/>
      </c>
      <c r="BL301" s="442">
        <f>BK301-AV301</f>
        <v/>
      </c>
      <c r="BM301" s="442">
        <f>SUM(J301,M301,P301,S301,V301)</f>
        <v/>
      </c>
      <c r="BN301" s="442">
        <f>BM301-AT301</f>
        <v/>
      </c>
    </row>
    <row r="302">
      <c r="A302" s="39" t="inlineStr">
        <is>
          <t>Sistema de Franquias</t>
        </is>
      </c>
      <c r="C302" s="40" t="inlineStr">
        <is>
          <t>Premissas</t>
        </is>
      </c>
      <c r="D302" s="40" t="inlineStr">
        <is>
          <t>Valores</t>
        </is>
      </c>
      <c r="E302" s="40" t="inlineStr">
        <is>
          <t>Acréscimo</t>
        </is>
      </c>
      <c r="F302" s="41" t="n"/>
      <c r="G302" s="47" t="n"/>
      <c r="H302" s="244">
        <f>SUM(H303:H305)</f>
        <v/>
      </c>
      <c r="I302" s="42">
        <f>SUM(I303:I305)</f>
        <v/>
      </c>
      <c r="J302" s="43">
        <f>SUM(J303:J305)</f>
        <v/>
      </c>
      <c r="K302" s="244">
        <f>SUM(K303:K305)</f>
        <v/>
      </c>
      <c r="L302" s="42">
        <f>SUM(L303:L305)</f>
        <v/>
      </c>
      <c r="M302" s="43">
        <f>SUM(M303:M305)</f>
        <v/>
      </c>
      <c r="N302" s="244">
        <f>SUM(N303:N305)</f>
        <v/>
      </c>
      <c r="O302" s="42">
        <f>SUM(O303:O305)</f>
        <v/>
      </c>
      <c r="P302" s="43">
        <f>SUM(P303:P305)</f>
        <v/>
      </c>
      <c r="Q302" s="244">
        <f>SUM(Q303:Q305)</f>
        <v/>
      </c>
      <c r="R302" s="42">
        <f>SUM(R303:R305)</f>
        <v/>
      </c>
      <c r="S302" s="43">
        <f>SUM(S303:S305)</f>
        <v/>
      </c>
      <c r="T302" s="244">
        <f>SUM(T303:T305)</f>
        <v/>
      </c>
      <c r="U302" s="42">
        <f>SUM(U303:U305)</f>
        <v/>
      </c>
      <c r="V302" s="43">
        <f>SUM(V303:V305)</f>
        <v/>
      </c>
      <c r="W302" s="244">
        <f>SUM(W303:W305)</f>
        <v/>
      </c>
      <c r="X302" s="42">
        <f>SUM(X303:X305)</f>
        <v/>
      </c>
      <c r="Y302" s="43">
        <f>SUM(Y303:Y305)</f>
        <v/>
      </c>
      <c r="Z302" s="244">
        <f>SUM(Z303:Z305)</f>
        <v/>
      </c>
      <c r="AA302" s="42">
        <f>SUM(AA303:AA305)</f>
        <v/>
      </c>
      <c r="AB302" s="43">
        <f>SUM(AB303:AB305)</f>
        <v/>
      </c>
      <c r="AC302" s="244">
        <f>SUM(AC303:AC305)</f>
        <v/>
      </c>
      <c r="AD302" s="42">
        <f>SUM(AD303:AD305)</f>
        <v/>
      </c>
      <c r="AE302" s="43">
        <f>SUM(AE303:AE305)</f>
        <v/>
      </c>
      <c r="AF302" s="244">
        <f>SUM(AF303:AF305)</f>
        <v/>
      </c>
      <c r="AG302" s="42">
        <f>SUM(AG303:AG305)</f>
        <v/>
      </c>
      <c r="AH302" s="43">
        <f>SUM(AH303:AH305)</f>
        <v/>
      </c>
      <c r="AI302" s="244">
        <f>SUM(AI303:AI305)</f>
        <v/>
      </c>
      <c r="AJ302" s="42">
        <f>SUM(AJ303:AJ305)</f>
        <v/>
      </c>
      <c r="AK302" s="43">
        <f>SUM(AK303:AK305)</f>
        <v/>
      </c>
      <c r="AL302" s="244">
        <f>SUM(AL303:AL305)</f>
        <v/>
      </c>
      <c r="AM302" s="42">
        <f>SUM(AM303:AM305)</f>
        <v/>
      </c>
      <c r="AN302" s="43">
        <f>SUM(AN303:AN305)</f>
        <v/>
      </c>
      <c r="AO302" s="244">
        <f>SUM(AO303:AO305)</f>
        <v/>
      </c>
      <c r="AP302" s="42">
        <f>SUM(AP303:AP305)</f>
        <v/>
      </c>
      <c r="AQ302" s="43">
        <f>SUM(AQ303:AQ305)</f>
        <v/>
      </c>
      <c r="AR302" s="244">
        <f>SUM(AR303:AR305)</f>
        <v/>
      </c>
      <c r="AS302" s="42">
        <f>SUM(AS303:AS305)</f>
        <v/>
      </c>
      <c r="AT302" s="43">
        <f>SUM(AT303:AT305)</f>
        <v/>
      </c>
      <c r="AU302" s="244">
        <f>SUM(AU303:AU305)</f>
        <v/>
      </c>
      <c r="AV302" s="42">
        <f>SUM(AV303:AV305)</f>
        <v/>
      </c>
      <c r="AW302" s="43">
        <f>SUM(AW303:AW305)</f>
        <v/>
      </c>
      <c r="AX302" s="244">
        <f>SUM(AX303:AX305)</f>
        <v/>
      </c>
      <c r="AY302" s="42">
        <f>SUM(AY303:AY305)</f>
        <v/>
      </c>
      <c r="AZ302" s="43">
        <f>SUM(AZ303:AZ305)</f>
        <v/>
      </c>
      <c r="BA302" s="244">
        <f>SUM(BA303:BA305)</f>
        <v/>
      </c>
      <c r="BB302" s="42">
        <f>SUM(BB303:BB305)</f>
        <v/>
      </c>
      <c r="BC302" s="43">
        <f>SUM(BC303:BC305)</f>
        <v/>
      </c>
      <c r="BD302" s="244">
        <f>SUM(BD303:BD305)</f>
        <v/>
      </c>
      <c r="BE302" s="42">
        <f>SUM(BE303:BE305)</f>
        <v/>
      </c>
      <c r="BF302" s="43">
        <f>SUM(BF303:BF305)</f>
        <v/>
      </c>
      <c r="BG302" s="244">
        <f>SUM(BG303:BG305)</f>
        <v/>
      </c>
      <c r="BH302" s="42">
        <f>SUM(BH303:BH305)</f>
        <v/>
      </c>
      <c r="BI302" s="43">
        <f>SUM(BI303:BI305)</f>
        <v/>
      </c>
      <c r="BK302" s="442">
        <f>SUM(I302,L302,O302,R302,U302,X302,AA302,AD302,AG302,AJ302,AM302,AP302)</f>
        <v/>
      </c>
      <c r="BL302" s="442">
        <f>BK302-AV302</f>
        <v/>
      </c>
      <c r="BM302" s="442">
        <f>SUM(J302,M302,P302,S302,V302)</f>
        <v/>
      </c>
      <c r="BN302" s="442">
        <f>BM302-AT302</f>
        <v/>
      </c>
    </row>
    <row r="303" outlineLevel="1" customFormat="1" s="463">
      <c r="A303" s="22" t="inlineStr">
        <is>
          <t>Royalties</t>
        </is>
      </c>
      <c r="B303" s="23" t="n"/>
      <c r="C303" s="24" t="inlineStr">
        <is>
          <t>Estim. Mensal</t>
        </is>
      </c>
      <c r="D303" s="25" t="n"/>
      <c r="E303" s="124" t="n"/>
      <c r="F303" s="56" t="n"/>
      <c r="G303" s="33" t="n"/>
      <c r="H303" s="241" t="n">
        <v>0</v>
      </c>
      <c r="I303" s="27" t="n">
        <v>0</v>
      </c>
      <c r="J303" s="28">
        <f>SUMIFS(Aut_BlueMe_Sem_Pedido!$J:$J,Aut_BlueMe_Sem_Pedido!$Q:$Q,DRE!H$4,Aut_BlueMe_Sem_Pedido!$H:$H,DRE!$A303)+SUMIFS(Aut_Ajustes_Manuais!$G:$G,Aut_Ajustes_Manuais!$I:$I,DRE!H$4,Aut_Ajustes_Manuais!$F:$F,"Royalties")</f>
        <v/>
      </c>
      <c r="K303" s="241" t="n">
        <v>0</v>
      </c>
      <c r="L303" s="27" t="n">
        <v>0</v>
      </c>
      <c r="M303" s="28">
        <f>SUMIFS(Aut_BlueMe_Sem_Pedido!$J:$J,Aut_BlueMe_Sem_Pedido!$Q:$Q,DRE!K$4,Aut_BlueMe_Sem_Pedido!$H:$H,DRE!$A303)+SUMIFS(Aut_Ajustes_Manuais!$G:$G,Aut_Ajustes_Manuais!$I:$I,DRE!K$4,Aut_Ajustes_Manuais!$F:$F,"Royalties")</f>
        <v/>
      </c>
      <c r="N303" s="241" t="n">
        <v>0</v>
      </c>
      <c r="O303" s="27" t="n">
        <v>0</v>
      </c>
      <c r="P303" s="28">
        <f>SUMIFS(Aut_BlueMe_Sem_Pedido!$J:$J,Aut_BlueMe_Sem_Pedido!$Q:$Q,DRE!N$4,Aut_BlueMe_Sem_Pedido!$H:$H,DRE!$A303)+SUMIFS(Aut_Ajustes_Manuais!$G:$G,Aut_Ajustes_Manuais!$I:$I,DRE!N$4,Aut_Ajustes_Manuais!$F:$F,"Royalties")</f>
        <v/>
      </c>
      <c r="Q303" s="241" t="n">
        <v>0</v>
      </c>
      <c r="R303" s="27" t="n">
        <v>0</v>
      </c>
      <c r="S303" s="28">
        <f>SUMIFS(Aut_BlueMe_Sem_Pedido!$J:$J,Aut_BlueMe_Sem_Pedido!$Q:$Q,DRE!Q$4,Aut_BlueMe_Sem_Pedido!$H:$H,DRE!$A303)+SUMIFS(Aut_Ajustes_Manuais!$G:$G,Aut_Ajustes_Manuais!$I:$I,DRE!Q$4,Aut_Ajustes_Manuais!$F:$F,"Royalties")</f>
        <v/>
      </c>
      <c r="T303" s="241" t="n">
        <v>0</v>
      </c>
      <c r="U303" s="27" t="n">
        <v>0</v>
      </c>
      <c r="V303" s="28">
        <f>SUMIFS(Aut_BlueMe_Sem_Pedido!$J:$J,Aut_BlueMe_Sem_Pedido!$Q:$Q,DRE!T$4,Aut_BlueMe_Sem_Pedido!$H:$H,DRE!$A303)+SUMIFS(Aut_Ajustes_Manuais!$G:$G,Aut_Ajustes_Manuais!$I:$I,DRE!T$4,Aut_Ajustes_Manuais!$F:$F,"Royalties")</f>
        <v/>
      </c>
      <c r="W303" s="241" t="n">
        <v>0</v>
      </c>
      <c r="X303" s="27" t="n">
        <v>0</v>
      </c>
      <c r="Y303" s="28">
        <f>SUMIFS(Aut_BlueMe_Sem_Pedido!$J:$J,Aut_BlueMe_Sem_Pedido!$Q:$Q,DRE!W$4,Aut_BlueMe_Sem_Pedido!$H:$H,DRE!$A303)+SUMIFS(Aut_Ajustes_Manuais!$G:$G,Aut_Ajustes_Manuais!$I:$I,DRE!W$4,Aut_Ajustes_Manuais!$F:$F,"Royalties")</f>
        <v/>
      </c>
      <c r="Z303" s="241" t="n">
        <v>0</v>
      </c>
      <c r="AA303" s="27" t="n">
        <v>0</v>
      </c>
      <c r="AB303" s="28">
        <f>SUMIFS(Aut_BlueMe_Sem_Pedido!$J:$J,Aut_BlueMe_Sem_Pedido!$Q:$Q,DRE!Z$4,Aut_BlueMe_Sem_Pedido!$H:$H,DRE!$A303)+SUMIFS(Aut_Ajustes_Manuais!$G:$G,Aut_Ajustes_Manuais!$I:$I,DRE!Z$4,Aut_Ajustes_Manuais!$F:$F,"Royalties")</f>
        <v/>
      </c>
      <c r="AC303" s="241" t="n">
        <v>0</v>
      </c>
      <c r="AD303" s="27" t="n">
        <v>0</v>
      </c>
      <c r="AE303" s="28">
        <f>SUMIFS(Aut_BlueMe_Sem_Pedido!$J:$J,Aut_BlueMe_Sem_Pedido!$Q:$Q,DRE!AC$4,Aut_BlueMe_Sem_Pedido!$H:$H,DRE!$A303)+SUMIFS(Aut_Ajustes_Manuais!$G:$G,Aut_Ajustes_Manuais!$I:$I,DRE!AC$4,Aut_Ajustes_Manuais!$F:$F,"Royalties")</f>
        <v/>
      </c>
      <c r="AF303" s="241" t="n">
        <v>0</v>
      </c>
      <c r="AG303" s="27" t="n">
        <v>0</v>
      </c>
      <c r="AH303" s="28">
        <f>SUMIFS(Aut_BlueMe_Sem_Pedido!$J:$J,Aut_BlueMe_Sem_Pedido!$Q:$Q,DRE!AF$4,Aut_BlueMe_Sem_Pedido!$H:$H,DRE!$A303)+SUMIFS(Aut_Ajustes_Manuais!$G:$G,Aut_Ajustes_Manuais!$I:$I,DRE!AF$4,Aut_Ajustes_Manuais!$F:$F,"Royalties")</f>
        <v/>
      </c>
      <c r="AI303" s="241" t="n">
        <v>0</v>
      </c>
      <c r="AJ303" s="27" t="n">
        <v>0</v>
      </c>
      <c r="AK303" s="28">
        <f>SUMIFS(Aut_BlueMe_Sem_Pedido!$J:$J,Aut_BlueMe_Sem_Pedido!$Q:$Q,DRE!AI$4,Aut_BlueMe_Sem_Pedido!$H:$H,DRE!$A303)+SUMIFS(Aut_Ajustes_Manuais!$G:$G,Aut_Ajustes_Manuais!$I:$I,DRE!AI$4,Aut_Ajustes_Manuais!$F:$F,"Royalties")</f>
        <v/>
      </c>
      <c r="AL303" s="241" t="n">
        <v>0</v>
      </c>
      <c r="AM303" s="27" t="n">
        <v>0</v>
      </c>
      <c r="AN303" s="28">
        <f>SUMIFS(Aut_BlueMe_Sem_Pedido!$J:$J,Aut_BlueMe_Sem_Pedido!$Q:$Q,DRE!AL$4,Aut_BlueMe_Sem_Pedido!$H:$H,DRE!$A303)+SUMIFS(Aut_Ajustes_Manuais!$G:$G,Aut_Ajustes_Manuais!$I:$I,DRE!AL$4,Aut_Ajustes_Manuais!$F:$F,"Royalties")</f>
        <v/>
      </c>
      <c r="AO303" s="241" t="n">
        <v>0</v>
      </c>
      <c r="AP303" s="27" t="n">
        <v>0</v>
      </c>
      <c r="AQ303" s="28">
        <f>SUMIFS(Aut_BlueMe_Sem_Pedido!$J:$J,Aut_BlueMe_Sem_Pedido!$Q:$Q,DRE!AO$4,Aut_BlueMe_Sem_Pedido!$H:$H,DRE!$A303)+SUMIFS(Aut_Ajustes_Manuais!$G:$G,Aut_Ajustes_Manuais!$I:$I,DRE!AO$4,Aut_Ajustes_Manuais!$F:$F,"Royalties")</f>
        <v/>
      </c>
      <c r="AR303" s="241">
        <f>SUMIFS($H303:$AO303,$H$5:$AO$5,"&lt;"&amp;MONTH(TODAY()),$H$6:$AO$6,"REAL 25")</f>
        <v/>
      </c>
      <c r="AS303" s="27">
        <f>SUMIFS($I303:$AP303,$I$5:$AP$5,"&lt;"&amp;MONTH(TODAY()),$I$6:$AP$6,"ORÇADO ")</f>
        <v/>
      </c>
      <c r="AT303" s="28">
        <f>SUMIFS($J303:$AQ303,$J$5:$AQ$5,"&lt;"&amp;MONTH(TODAY()),$J$6:$AQ$6,"REAL 26")</f>
        <v/>
      </c>
      <c r="AU303" s="241">
        <f>SUM(H303,K303,N303,Q303,T303,W303,Z303,AC303,AF303,AI303,AL303,AO303)</f>
        <v/>
      </c>
      <c r="AV303" s="27">
        <f>SUM(I303,L303,O303,R303,U303,X303,AA303,AD303,AG303,AJ303,AM303,AP303)</f>
        <v/>
      </c>
      <c r="AW303" s="28">
        <f>SUM(J303,M303,P303,S303,V303,Y303,AB303,AE303,AH303,AK303,AN303,AQ303)</f>
        <v/>
      </c>
      <c r="AX303" s="241">
        <f>SUM(H303,K303,N303)</f>
        <v/>
      </c>
      <c r="AY303" s="27">
        <f>SUM(I303,L303,O303)</f>
        <v/>
      </c>
      <c r="AZ303" s="28">
        <f>SUM(J303,M303,P303)</f>
        <v/>
      </c>
      <c r="BA303" s="241">
        <f>SUM(Q303,T303,W303)</f>
        <v/>
      </c>
      <c r="BB303" s="27">
        <f>SUM(R303,U303,X303)</f>
        <v/>
      </c>
      <c r="BC303" s="28">
        <f>SUM(S303,V303,Y303)</f>
        <v/>
      </c>
      <c r="BD303" s="241">
        <f>SUM(Z303,AC303,AF303)</f>
        <v/>
      </c>
      <c r="BE303" s="27">
        <f>SUM(AA303,AD303,AG303)</f>
        <v/>
      </c>
      <c r="BF303" s="28">
        <f>SUM(AB303,AE303,AH303)</f>
        <v/>
      </c>
      <c r="BG303" s="241">
        <f>SUM(AI303,AL303,AO303)</f>
        <v/>
      </c>
      <c r="BH303" s="27">
        <f>SUM(AJ303,AM303,AP303)</f>
        <v/>
      </c>
      <c r="BI303" s="28">
        <f>SUM(AK303,AN303,AQ303)</f>
        <v/>
      </c>
      <c r="BK303" s="442">
        <f>SUM(I303,L303,O303,R303,U303,X303,AA303,AD303,AG303,AJ303,AM303,AP303)</f>
        <v/>
      </c>
      <c r="BL303" s="442">
        <f>BK303-AV303</f>
        <v/>
      </c>
      <c r="BM303" s="442">
        <f>SUM(J303,M303,P303,S303,V303)</f>
        <v/>
      </c>
      <c r="BN303" s="442">
        <f>BM303-AT303</f>
        <v/>
      </c>
      <c r="BP303" s="463">
        <f>_xlfn.FORMULATEXT(V303) &amp; "+SOMASES(Aut_Ajustes_Manuais!$G:$G;Aut_Ajustes_Manuais!$I:$I;DRE!T$4;Aut_Ajustes_Manuais!$F:$F;""" &amp; A303 &amp; """)"</f>
        <v/>
      </c>
    </row>
    <row r="304" outlineLevel="1" customFormat="1" s="463">
      <c r="A304" s="22" t="inlineStr">
        <is>
          <t>Fundo de Propaganda</t>
        </is>
      </c>
      <c r="B304" s="23" t="n"/>
      <c r="C304" s="24" t="inlineStr">
        <is>
          <t>Estim. Mensal</t>
        </is>
      </c>
      <c r="D304" s="25" t="n"/>
      <c r="E304" s="124" t="n"/>
      <c r="F304" s="56" t="n"/>
      <c r="G304" s="33" t="n"/>
      <c r="H304" s="241" t="n">
        <v>0</v>
      </c>
      <c r="I304" s="27" t="n">
        <v>0</v>
      </c>
      <c r="J304" s="28">
        <f>SUMIFS(Aut_BlueMe_Sem_Pedido!$J:$J,Aut_BlueMe_Sem_Pedido!$Q:$Q,DRE!H$4,Aut_BlueMe_Sem_Pedido!$H:$H,DRE!$A304)+SUMIFS(Aut_Ajustes_Manuais!$G:$G,Aut_Ajustes_Manuais!$I:$I,DRE!H$4,Aut_Ajustes_Manuais!$F:$F,"Fundo de Propaganda")</f>
        <v/>
      </c>
      <c r="K304" s="241" t="n">
        <v>0</v>
      </c>
      <c r="L304" s="27" t="n">
        <v>0</v>
      </c>
      <c r="M304" s="28">
        <f>SUMIFS(Aut_BlueMe_Sem_Pedido!$J:$J,Aut_BlueMe_Sem_Pedido!$Q:$Q,DRE!K$4,Aut_BlueMe_Sem_Pedido!$H:$H,DRE!$A304)+SUMIFS(Aut_Ajustes_Manuais!$G:$G,Aut_Ajustes_Manuais!$I:$I,DRE!K$4,Aut_Ajustes_Manuais!$F:$F,"Fundo de Propaganda")</f>
        <v/>
      </c>
      <c r="N304" s="241" t="n">
        <v>0</v>
      </c>
      <c r="O304" s="27" t="n">
        <v>0</v>
      </c>
      <c r="P304" s="28">
        <f>SUMIFS(Aut_BlueMe_Sem_Pedido!$J:$J,Aut_BlueMe_Sem_Pedido!$Q:$Q,DRE!N$4,Aut_BlueMe_Sem_Pedido!$H:$H,DRE!$A304)+SUMIFS(Aut_Ajustes_Manuais!$G:$G,Aut_Ajustes_Manuais!$I:$I,DRE!N$4,Aut_Ajustes_Manuais!$F:$F,"Fundo de Propaganda")</f>
        <v/>
      </c>
      <c r="Q304" s="241" t="n">
        <v>0</v>
      </c>
      <c r="R304" s="27" t="n">
        <v>0</v>
      </c>
      <c r="S304" s="28">
        <f>SUMIFS(Aut_BlueMe_Sem_Pedido!$J:$J,Aut_BlueMe_Sem_Pedido!$Q:$Q,DRE!Q$4,Aut_BlueMe_Sem_Pedido!$H:$H,DRE!$A304)+SUMIFS(Aut_Ajustes_Manuais!$G:$G,Aut_Ajustes_Manuais!$I:$I,DRE!Q$4,Aut_Ajustes_Manuais!$F:$F,"Fundo de Propaganda")</f>
        <v/>
      </c>
      <c r="T304" s="241" t="n">
        <v>0</v>
      </c>
      <c r="U304" s="27" t="n">
        <v>0</v>
      </c>
      <c r="V304" s="28">
        <f>SUMIFS(Aut_BlueMe_Sem_Pedido!$J:$J,Aut_BlueMe_Sem_Pedido!$Q:$Q,DRE!T$4,Aut_BlueMe_Sem_Pedido!$H:$H,DRE!$A304)+SUMIFS(Aut_Ajustes_Manuais!$G:$G,Aut_Ajustes_Manuais!$I:$I,DRE!T$4,Aut_Ajustes_Manuais!$F:$F,"Fundo de Propaganda")</f>
        <v/>
      </c>
      <c r="W304" s="241" t="n">
        <v>0</v>
      </c>
      <c r="X304" s="27" t="n">
        <v>0</v>
      </c>
      <c r="Y304" s="28">
        <f>SUMIFS(Aut_BlueMe_Sem_Pedido!$J:$J,Aut_BlueMe_Sem_Pedido!$Q:$Q,DRE!W$4,Aut_BlueMe_Sem_Pedido!$H:$H,DRE!$A304)+SUMIFS(Aut_Ajustes_Manuais!$G:$G,Aut_Ajustes_Manuais!$I:$I,DRE!W$4,Aut_Ajustes_Manuais!$F:$F,"Fundo de Propaganda")</f>
        <v/>
      </c>
      <c r="Z304" s="241" t="n">
        <v>0</v>
      </c>
      <c r="AA304" s="27" t="n">
        <v>0</v>
      </c>
      <c r="AB304" s="28">
        <f>SUMIFS(Aut_BlueMe_Sem_Pedido!$J:$J,Aut_BlueMe_Sem_Pedido!$Q:$Q,DRE!Z$4,Aut_BlueMe_Sem_Pedido!$H:$H,DRE!$A304)+SUMIFS(Aut_Ajustes_Manuais!$G:$G,Aut_Ajustes_Manuais!$I:$I,DRE!Z$4,Aut_Ajustes_Manuais!$F:$F,"Fundo de Propaganda")</f>
        <v/>
      </c>
      <c r="AC304" s="241" t="n">
        <v>0</v>
      </c>
      <c r="AD304" s="27" t="n">
        <v>0</v>
      </c>
      <c r="AE304" s="28">
        <f>SUMIFS(Aut_BlueMe_Sem_Pedido!$J:$J,Aut_BlueMe_Sem_Pedido!$Q:$Q,DRE!AC$4,Aut_BlueMe_Sem_Pedido!$H:$H,DRE!$A304)+SUMIFS(Aut_Ajustes_Manuais!$G:$G,Aut_Ajustes_Manuais!$I:$I,DRE!AC$4,Aut_Ajustes_Manuais!$F:$F,"Fundo de Propaganda")</f>
        <v/>
      </c>
      <c r="AF304" s="241" t="n">
        <v>0</v>
      </c>
      <c r="AG304" s="27" t="n">
        <v>0</v>
      </c>
      <c r="AH304" s="28">
        <f>SUMIFS(Aut_BlueMe_Sem_Pedido!$J:$J,Aut_BlueMe_Sem_Pedido!$Q:$Q,DRE!AF$4,Aut_BlueMe_Sem_Pedido!$H:$H,DRE!$A304)+SUMIFS(Aut_Ajustes_Manuais!$G:$G,Aut_Ajustes_Manuais!$I:$I,DRE!AF$4,Aut_Ajustes_Manuais!$F:$F,"Fundo de Propaganda")</f>
        <v/>
      </c>
      <c r="AI304" s="241" t="n">
        <v>0</v>
      </c>
      <c r="AJ304" s="27" t="n">
        <v>0</v>
      </c>
      <c r="AK304" s="28">
        <f>SUMIFS(Aut_BlueMe_Sem_Pedido!$J:$J,Aut_BlueMe_Sem_Pedido!$Q:$Q,DRE!AI$4,Aut_BlueMe_Sem_Pedido!$H:$H,DRE!$A304)+SUMIFS(Aut_Ajustes_Manuais!$G:$G,Aut_Ajustes_Manuais!$I:$I,DRE!AI$4,Aut_Ajustes_Manuais!$F:$F,"Fundo de Propaganda")</f>
        <v/>
      </c>
      <c r="AL304" s="241" t="n">
        <v>0</v>
      </c>
      <c r="AM304" s="27" t="n">
        <v>0</v>
      </c>
      <c r="AN304" s="28">
        <f>SUMIFS(Aut_BlueMe_Sem_Pedido!$J:$J,Aut_BlueMe_Sem_Pedido!$Q:$Q,DRE!AL$4,Aut_BlueMe_Sem_Pedido!$H:$H,DRE!$A304)+SUMIFS(Aut_Ajustes_Manuais!$G:$G,Aut_Ajustes_Manuais!$I:$I,DRE!AL$4,Aut_Ajustes_Manuais!$F:$F,"Fundo de Propaganda")</f>
        <v/>
      </c>
      <c r="AO304" s="241" t="n">
        <v>0</v>
      </c>
      <c r="AP304" s="27" t="n">
        <v>0</v>
      </c>
      <c r="AQ304" s="28">
        <f>SUMIFS(Aut_BlueMe_Sem_Pedido!$J:$J,Aut_BlueMe_Sem_Pedido!$Q:$Q,DRE!AO$4,Aut_BlueMe_Sem_Pedido!$H:$H,DRE!$A304)+SUMIFS(Aut_Ajustes_Manuais!$G:$G,Aut_Ajustes_Manuais!$I:$I,DRE!AO$4,Aut_Ajustes_Manuais!$F:$F,"Fundo de Propaganda")</f>
        <v/>
      </c>
      <c r="AR304" s="241">
        <f>SUMIFS($H304:$AO304,$H$5:$AO$5,"&lt;"&amp;MONTH(TODAY()),$H$6:$AO$6,"REAL 25")</f>
        <v/>
      </c>
      <c r="AS304" s="27">
        <f>SUMIFS($I304:$AP304,$I$5:$AP$5,"&lt;"&amp;MONTH(TODAY()),$I$6:$AP$6,"ORÇADO ")</f>
        <v/>
      </c>
      <c r="AT304" s="28">
        <f>SUMIFS($J304:$AQ304,$J$5:$AQ$5,"&lt;"&amp;MONTH(TODAY()),$J$6:$AQ$6,"REAL 26")</f>
        <v/>
      </c>
      <c r="AU304" s="241">
        <f>SUM(H304,K304,N304,Q304,T304,W304,Z304,AC304,AF304,AI304,AL304,AO304)</f>
        <v/>
      </c>
      <c r="AV304" s="27">
        <f>SUM(I304,L304,O304,R304,U304,X304,AA304,AD304,AG304,AJ304,AM304,AP304)</f>
        <v/>
      </c>
      <c r="AW304" s="28">
        <f>SUM(J304,M304,P304,S304,V304,Y304,AB304,AE304,AH304,AK304,AN304,AQ304)</f>
        <v/>
      </c>
      <c r="AX304" s="241">
        <f>SUM(H304,K304,N304)</f>
        <v/>
      </c>
      <c r="AY304" s="27">
        <f>SUM(I304,L304,O304)</f>
        <v/>
      </c>
      <c r="AZ304" s="28">
        <f>SUM(J304,M304,P304)</f>
        <v/>
      </c>
      <c r="BA304" s="241">
        <f>SUM(Q304,T304,W304)</f>
        <v/>
      </c>
      <c r="BB304" s="27">
        <f>SUM(R304,U304,X304)</f>
        <v/>
      </c>
      <c r="BC304" s="28">
        <f>SUM(S304,V304,Y304)</f>
        <v/>
      </c>
      <c r="BD304" s="241">
        <f>SUM(Z304,AC304,AF304)</f>
        <v/>
      </c>
      <c r="BE304" s="27">
        <f>SUM(AA304,AD304,AG304)</f>
        <v/>
      </c>
      <c r="BF304" s="28">
        <f>SUM(AB304,AE304,AH304)</f>
        <v/>
      </c>
      <c r="BG304" s="241">
        <f>SUM(AI304,AL304,AO304)</f>
        <v/>
      </c>
      <c r="BH304" s="27">
        <f>SUM(AJ304,AM304,AP304)</f>
        <v/>
      </c>
      <c r="BI304" s="28">
        <f>SUM(AK304,AN304,AQ304)</f>
        <v/>
      </c>
      <c r="BK304" s="442">
        <f>SUM(I304,L304,O304,R304,U304,X304,AA304,AD304,AG304,AJ304,AM304,AP304)</f>
        <v/>
      </c>
      <c r="BL304" s="442">
        <f>BK304-AV304</f>
        <v/>
      </c>
      <c r="BM304" s="442">
        <f>SUM(J304,M304,P304,S304,V304)</f>
        <v/>
      </c>
      <c r="BN304" s="442">
        <f>BM304-AT304</f>
        <v/>
      </c>
      <c r="BP304" s="463">
        <f>_xlfn.FORMULATEXT(V304) &amp; "+SOMASES(Aut_Ajustes_Manuais!$G:$G;Aut_Ajustes_Manuais!$I:$I;DRE!T$4;Aut_Ajustes_Manuais!$F:$F;""" &amp; A304 &amp; """)"</f>
        <v/>
      </c>
    </row>
    <row r="305" outlineLevel="1" customFormat="1" s="463">
      <c r="A305" s="22" t="inlineStr">
        <is>
          <t>Fee Gestão FB</t>
        </is>
      </c>
      <c r="B305" s="23" t="n"/>
      <c r="C305" s="24" t="inlineStr">
        <is>
          <t>Contrato %</t>
        </is>
      </c>
      <c r="D305" s="25" t="n">
        <v>-20000</v>
      </c>
      <c r="E305" s="124" t="n">
        <v>0</v>
      </c>
      <c r="F305" s="56" t="n"/>
      <c r="G305" s="33" t="n"/>
      <c r="H305" s="241" t="n">
        <v>0</v>
      </c>
      <c r="I305" s="27" t="n">
        <v>-20000</v>
      </c>
      <c r="J305" s="297">
        <f>SUMIFS(Aut_BlueMe_Sem_Pedido!$J:$J,Aut_BlueMe_Sem_Pedido!$Q:$Q,DRE!H$4,Aut_BlueMe_Sem_Pedido!$H:$H,DRE!$A305)+SUMIFS(Aut_Ajustes_Manuais!$G:$G,Aut_Ajustes_Manuais!$I:$I,DRE!H$4,Aut_Ajustes_Manuais!$F:$F,"Fee Gestão FB")</f>
        <v/>
      </c>
      <c r="K305" s="241" t="n">
        <v>0</v>
      </c>
      <c r="L305" s="27" t="n">
        <v>-20000</v>
      </c>
      <c r="M305" s="428">
        <f>SUMIFS(Aut_BlueMe_Sem_Pedido!$J:$J,Aut_BlueMe_Sem_Pedido!$Q:$Q,DRE!K$4,Aut_BlueMe_Sem_Pedido!$H:$H,DRE!$A305)+SUMIFS(Aut_Ajustes_Manuais!$G:$G,Aut_Ajustes_Manuais!$I:$I,DRE!K$4,Aut_Ajustes_Manuais!$F:$F,"Fee Gestão FB")</f>
        <v/>
      </c>
      <c r="N305" s="241" t="n">
        <v>0</v>
      </c>
      <c r="O305" s="27" t="n">
        <v>-20000</v>
      </c>
      <c r="P305" s="428">
        <f>SUMIFS(Aut_BlueMe_Sem_Pedido!$J:$J,Aut_BlueMe_Sem_Pedido!$Q:$Q,DRE!N$4,Aut_BlueMe_Sem_Pedido!$H:$H,DRE!$A305)+SUMIFS(Aut_Ajustes_Manuais!$G:$G,Aut_Ajustes_Manuais!$I:$I,DRE!N$4,Aut_Ajustes_Manuais!$F:$F,"Fee Gestão FB")</f>
        <v/>
      </c>
      <c r="Q305" s="241" t="n">
        <v>0</v>
      </c>
      <c r="R305" s="27" t="n">
        <v>-20000</v>
      </c>
      <c r="S305" s="428">
        <f>SUMIFS(Aut_BlueMe_Sem_Pedido!$J:$J,Aut_BlueMe_Sem_Pedido!$Q:$Q,DRE!Q$4,Aut_BlueMe_Sem_Pedido!$H:$H,DRE!$A305)+SUMIFS(Aut_Ajustes_Manuais!$G:$G,Aut_Ajustes_Manuais!$I:$I,DRE!Q$4,Aut_Ajustes_Manuais!$F:$F,"Fee Gestão FB")</f>
        <v/>
      </c>
      <c r="T305" s="241" t="n">
        <v>0</v>
      </c>
      <c r="U305" s="27" t="n">
        <v>-20000</v>
      </c>
      <c r="V305" s="428">
        <f>SUMIFS(Aut_BlueMe_Sem_Pedido!$J:$J,Aut_BlueMe_Sem_Pedido!$Q:$Q,DRE!T$4,Aut_BlueMe_Sem_Pedido!$H:$H,DRE!$A305)+SUMIFS(Aut_Ajustes_Manuais!$G:$G,Aut_Ajustes_Manuais!$I:$I,DRE!T$4,Aut_Ajustes_Manuais!$F:$F,"Fee Gestão FB")</f>
        <v/>
      </c>
      <c r="W305" s="241" t="n">
        <v>0</v>
      </c>
      <c r="X305" s="27" t="n">
        <v>-20000</v>
      </c>
      <c r="Y305" s="28">
        <f>SUMIFS(Aut_BlueMe_Sem_Pedido!$J:$J,Aut_BlueMe_Sem_Pedido!$Q:$Q,DRE!W$4,Aut_BlueMe_Sem_Pedido!$H:$H,DRE!$A305)+SUMIFS(Aut_Ajustes_Manuais!$G:$G,Aut_Ajustes_Manuais!$I:$I,DRE!W$4,Aut_Ajustes_Manuais!$F:$F,"Fee Gestão FB")</f>
        <v/>
      </c>
      <c r="Z305" s="241" t="n">
        <v>0</v>
      </c>
      <c r="AA305" s="27" t="n">
        <v>-20000</v>
      </c>
      <c r="AB305" s="28">
        <f>SUMIFS(Aut_BlueMe_Sem_Pedido!$J:$J,Aut_BlueMe_Sem_Pedido!$Q:$Q,DRE!Z$4,Aut_BlueMe_Sem_Pedido!$H:$H,DRE!$A305)+SUMIFS(Aut_Ajustes_Manuais!$G:$G,Aut_Ajustes_Manuais!$I:$I,DRE!Z$4,Aut_Ajustes_Manuais!$F:$F,"Fee Gestão FB")</f>
        <v/>
      </c>
      <c r="AC305" s="241" t="n">
        <v>0</v>
      </c>
      <c r="AD305" s="27" t="n">
        <v>-20000</v>
      </c>
      <c r="AE305" s="28">
        <f>SUMIFS(Aut_BlueMe_Sem_Pedido!$J:$J,Aut_BlueMe_Sem_Pedido!$Q:$Q,DRE!AC$4,Aut_BlueMe_Sem_Pedido!$H:$H,DRE!$A305)+SUMIFS(Aut_Ajustes_Manuais!$G:$G,Aut_Ajustes_Manuais!$I:$I,DRE!AC$4,Aut_Ajustes_Manuais!$F:$F,"Fee Gestão FB")</f>
        <v/>
      </c>
      <c r="AF305" s="241" t="n">
        <v>0</v>
      </c>
      <c r="AG305" s="27" t="n">
        <v>-20000</v>
      </c>
      <c r="AH305" s="28">
        <f>SUMIFS(Aut_BlueMe_Sem_Pedido!$J:$J,Aut_BlueMe_Sem_Pedido!$Q:$Q,DRE!AF$4,Aut_BlueMe_Sem_Pedido!$H:$H,DRE!$A305)+SUMIFS(Aut_Ajustes_Manuais!$G:$G,Aut_Ajustes_Manuais!$I:$I,DRE!AF$4,Aut_Ajustes_Manuais!$F:$F,"Fee Gestão FB")</f>
        <v/>
      </c>
      <c r="AI305" s="241" t="n">
        <v>0</v>
      </c>
      <c r="AJ305" s="27" t="n">
        <v>-20000</v>
      </c>
      <c r="AK305" s="28">
        <f>SUMIFS(Aut_BlueMe_Sem_Pedido!$J:$J,Aut_BlueMe_Sem_Pedido!$Q:$Q,DRE!AI$4,Aut_BlueMe_Sem_Pedido!$H:$H,DRE!$A305)+SUMIFS(Aut_Ajustes_Manuais!$G:$G,Aut_Ajustes_Manuais!$I:$I,DRE!AI$4,Aut_Ajustes_Manuais!$F:$F,"Fee Gestão FB")</f>
        <v/>
      </c>
      <c r="AL305" s="241" t="n">
        <v>0</v>
      </c>
      <c r="AM305" s="27" t="n">
        <v>-20000</v>
      </c>
      <c r="AN305" s="28">
        <f>SUMIFS(Aut_BlueMe_Sem_Pedido!$J:$J,Aut_BlueMe_Sem_Pedido!$Q:$Q,DRE!AL$4,Aut_BlueMe_Sem_Pedido!$H:$H,DRE!$A305)+SUMIFS(Aut_Ajustes_Manuais!$G:$G,Aut_Ajustes_Manuais!$I:$I,DRE!AL$4,Aut_Ajustes_Manuais!$F:$F,"Fee Gestão FB")</f>
        <v/>
      </c>
      <c r="AO305" s="241" t="n">
        <v>0</v>
      </c>
      <c r="AP305" s="27" t="n">
        <v>-20000</v>
      </c>
      <c r="AQ305" s="28">
        <f>SUMIFS(Aut_BlueMe_Sem_Pedido!$J:$J,Aut_BlueMe_Sem_Pedido!$Q:$Q,DRE!AO$4,Aut_BlueMe_Sem_Pedido!$H:$H,DRE!$A305)+SUMIFS(Aut_Ajustes_Manuais!$G:$G,Aut_Ajustes_Manuais!$I:$I,DRE!AO$4,Aut_Ajustes_Manuais!$F:$F,"Fee Gestão FB")</f>
        <v/>
      </c>
      <c r="AR305" s="241">
        <f>SUMIFS($H305:$AO305,$H$5:$AO$5,"&lt;"&amp;MONTH(TODAY()),$H$6:$AO$6,"REAL 25")</f>
        <v/>
      </c>
      <c r="AS305" s="27">
        <f>SUMIFS($I305:$AP305,$I$5:$AP$5,"&lt;"&amp;MONTH(TODAY()),$I$6:$AP$6,"ORÇADO ")</f>
        <v/>
      </c>
      <c r="AT305" s="28">
        <f>SUMIFS($J305:$AQ305,$J$5:$AQ$5,"&lt;"&amp;MONTH(TODAY()),$J$6:$AQ$6,"REAL 26")</f>
        <v/>
      </c>
      <c r="AU305" s="241">
        <f>SUM(H305,K305,N305,Q305,T305,W305,Z305,AC305,AF305,AI305,AL305,AO305)</f>
        <v/>
      </c>
      <c r="AV305" s="27">
        <f>SUM(I305,L305,O305,R305,U305,X305,AA305,AD305,AG305,AJ305,AM305,AP305)</f>
        <v/>
      </c>
      <c r="AW305" s="28">
        <f>SUM(J305,M305,P305,S305,V305,Y305,AB305,AE305,AH305,AK305,AN305,AQ305)</f>
        <v/>
      </c>
      <c r="AX305" s="241">
        <f>SUM(H305,K305,N305)</f>
        <v/>
      </c>
      <c r="AY305" s="27">
        <f>SUM(I305,L305,O305)</f>
        <v/>
      </c>
      <c r="AZ305" s="28">
        <f>SUM(J305,M305,P305)</f>
        <v/>
      </c>
      <c r="BA305" s="241">
        <f>SUM(Q305,T305,W305)</f>
        <v/>
      </c>
      <c r="BB305" s="27">
        <f>SUM(R305,U305,X305)</f>
        <v/>
      </c>
      <c r="BC305" s="28">
        <f>SUM(S305,V305,Y305)</f>
        <v/>
      </c>
      <c r="BD305" s="241">
        <f>SUM(Z305,AC305,AF305)</f>
        <v/>
      </c>
      <c r="BE305" s="27">
        <f>SUM(AA305,AD305,AG305)</f>
        <v/>
      </c>
      <c r="BF305" s="28">
        <f>SUM(AB305,AE305,AH305)</f>
        <v/>
      </c>
      <c r="BG305" s="241">
        <f>SUM(AI305,AL305,AO305)</f>
        <v/>
      </c>
      <c r="BH305" s="27">
        <f>SUM(AJ305,AM305,AP305)</f>
        <v/>
      </c>
      <c r="BI305" s="28">
        <f>SUM(AK305,AN305,AQ305)</f>
        <v/>
      </c>
      <c r="BK305" s="442">
        <f>SUM(I305,L305,O305,R305,U305,X305,AA305,AD305,AG305,AJ305,AM305,AP305)</f>
        <v/>
      </c>
      <c r="BL305" s="442">
        <f>BK305-AV305</f>
        <v/>
      </c>
      <c r="BM305" s="442">
        <f>SUM(J305,M305,P305,S305,V305)</f>
        <v/>
      </c>
      <c r="BN305" s="442">
        <f>BM305-AT305</f>
        <v/>
      </c>
      <c r="BP305" s="463">
        <f>_xlfn.FORMULATEXT(V305) &amp; "+SOMASES(Aut_Ajustes_Manuais!$G:$G;Aut_Ajustes_Manuais!$I:$I;DRE!T$4;Aut_Ajustes_Manuais!$F:$F;""" &amp; A305 &amp; """)"</f>
        <v/>
      </c>
    </row>
    <row r="306">
      <c r="A306" s="71" t="inlineStr">
        <is>
          <t>% sobre Receita Bruta</t>
        </is>
      </c>
      <c r="B306" s="59" t="n"/>
      <c r="C306" s="60" t="n"/>
      <c r="D306" s="61" t="n"/>
      <c r="E306" s="62" t="n"/>
      <c r="F306" s="63" t="n"/>
      <c r="G306" s="47" t="n"/>
      <c r="H306" s="245" t="n">
        <v>0</v>
      </c>
      <c r="I306" s="50" t="n">
        <v>-0.01675754160083423</v>
      </c>
      <c r="J306" s="51">
        <f>IFERROR(J302/J8,0)</f>
        <v/>
      </c>
      <c r="K306" s="245" t="n">
        <v>0</v>
      </c>
      <c r="L306" s="50" t="n">
        <v>-0.01645648822085502</v>
      </c>
      <c r="M306" s="51">
        <f>IFERROR(M302/M8,0)</f>
        <v/>
      </c>
      <c r="N306" s="245" t="n">
        <v>0</v>
      </c>
      <c r="O306" s="50" t="n">
        <v>-0.01442098624066601</v>
      </c>
      <c r="P306" s="51">
        <f>IFERROR(P302/P8,0)</f>
        <v/>
      </c>
      <c r="Q306" s="245" t="n">
        <v>0</v>
      </c>
      <c r="R306" s="50" t="n">
        <v>-0.01528616706774353</v>
      </c>
      <c r="S306" s="51">
        <f>IFERROR(S302/S8,0)</f>
        <v/>
      </c>
      <c r="T306" s="245" t="n">
        <v>0</v>
      </c>
      <c r="U306" s="50" t="n">
        <v>-0.01337759182913125</v>
      </c>
      <c r="V306" s="51">
        <f>IFERROR(V302/V8,0)</f>
        <v/>
      </c>
      <c r="W306" s="245" t="n">
        <v>0</v>
      </c>
      <c r="X306" s="50" t="n">
        <v>-0.01502664520260656</v>
      </c>
      <c r="Y306" s="51">
        <f>IFERROR(Y302/Y8,0)</f>
        <v/>
      </c>
      <c r="Z306" s="245" t="n">
        <v>0</v>
      </c>
      <c r="AA306" s="50" t="n">
        <v>-0.01137193085480525</v>
      </c>
      <c r="AB306" s="51">
        <f>IFERROR(AB302/AB8,0)</f>
        <v/>
      </c>
      <c r="AC306" s="245" t="n">
        <v>0</v>
      </c>
      <c r="AD306" s="50" t="n">
        <v>-0.01306787550786301</v>
      </c>
      <c r="AE306" s="51">
        <f>IFERROR(AE302/AE8,0)</f>
        <v/>
      </c>
      <c r="AF306" s="245" t="n">
        <v>0</v>
      </c>
      <c r="AG306" s="50" t="n">
        <v>-0.01417197986864644</v>
      </c>
      <c r="AH306" s="51">
        <f>IFERROR(AH302/AH8,0)</f>
        <v/>
      </c>
      <c r="AI306" s="245" t="n">
        <v>0</v>
      </c>
      <c r="AJ306" s="50" t="n">
        <v>-0.01354716385028724</v>
      </c>
      <c r="AK306" s="51">
        <f>IFERROR(AK302/AK8,0)</f>
        <v/>
      </c>
      <c r="AL306" s="245" t="n">
        <v>0</v>
      </c>
      <c r="AM306" s="50" t="n">
        <v>-0.01355645485141752</v>
      </c>
      <c r="AN306" s="51">
        <f>IFERROR(AN302/AN8,0)</f>
        <v/>
      </c>
      <c r="AO306" s="245" t="n">
        <v>0</v>
      </c>
      <c r="AP306" s="50" t="n">
        <v>-0.01257811055979549</v>
      </c>
      <c r="AQ306" s="51">
        <f>IFERROR(AQ302/AQ8,0)</f>
        <v/>
      </c>
      <c r="AR306" s="245">
        <f>IFERROR(AR302/AR8,0)</f>
        <v/>
      </c>
      <c r="AS306" s="50">
        <f>IFERROR(AS302/AS8,0)</f>
        <v/>
      </c>
      <c r="AT306" s="51">
        <f>IFERROR(AT302/AT8,0)</f>
        <v/>
      </c>
      <c r="AU306" s="245">
        <f>IFERROR(AU302/AU8,0)</f>
        <v/>
      </c>
      <c r="AV306" s="50">
        <f>IFERROR(AV302/AV8,0)</f>
        <v/>
      </c>
      <c r="AW306" s="51">
        <f>IFERROR(AW302/AW8,0)</f>
        <v/>
      </c>
      <c r="AX306" s="245">
        <f>IFERROR(AX302/AX8,0)</f>
        <v/>
      </c>
      <c r="AY306" s="50">
        <f>IFERROR(AY302/AY8,0)</f>
        <v/>
      </c>
      <c r="AZ306" s="51">
        <f>IFERROR(AZ302/AZ8,0)</f>
        <v/>
      </c>
      <c r="BA306" s="245">
        <f>IFERROR(BA302/BA8,0)</f>
        <v/>
      </c>
      <c r="BB306" s="50">
        <f>IFERROR(BB302/BB8,0)</f>
        <v/>
      </c>
      <c r="BC306" s="51">
        <f>IFERROR(BC302/BC8,0)</f>
        <v/>
      </c>
      <c r="BD306" s="245">
        <f>IFERROR(BD302/BD8,0)</f>
        <v/>
      </c>
      <c r="BE306" s="50">
        <f>IFERROR(BE302/BE8,0)</f>
        <v/>
      </c>
      <c r="BF306" s="51">
        <f>IFERROR(BF302/BF8,0)</f>
        <v/>
      </c>
      <c r="BG306" s="245">
        <f>IFERROR(BG302/BG8,0)</f>
        <v/>
      </c>
      <c r="BH306" s="50">
        <f>IFERROR(BH302/BH8,0)</f>
        <v/>
      </c>
      <c r="BI306" s="51">
        <f>IFERROR(BI302/BI8,0)</f>
        <v/>
      </c>
      <c r="BK306" s="442">
        <f>SUM(I306,L306,O306,R306,U306,X306,AA306,AD306,AG306,AJ306,AM306,AP306)</f>
        <v/>
      </c>
      <c r="BL306" s="442">
        <f>BK306-AV306</f>
        <v/>
      </c>
      <c r="BM306" s="442">
        <f>SUM(J306,M306,P306,S306,V306)</f>
        <v/>
      </c>
      <c r="BN306" s="442">
        <f>BM306-AT306</f>
        <v/>
      </c>
    </row>
    <row r="307">
      <c r="A307" s="18" t="n"/>
      <c r="E307" s="16" t="n"/>
      <c r="F307" s="17" t="n"/>
      <c r="G307" s="47" t="n"/>
      <c r="H307" s="247" t="n"/>
      <c r="I307" s="17" t="n"/>
      <c r="J307" s="408" t="n"/>
      <c r="K307" s="247" t="n"/>
      <c r="L307" s="17" t="n"/>
      <c r="M307" s="57" t="n"/>
      <c r="N307" s="247" t="n"/>
      <c r="O307" s="17" t="n"/>
      <c r="P307" s="408" t="n"/>
      <c r="Q307" s="247" t="n"/>
      <c r="R307" s="17" t="n"/>
      <c r="S307" s="57" t="n"/>
      <c r="T307" s="247" t="n"/>
      <c r="U307" s="17" t="n"/>
      <c r="V307" s="57" t="n"/>
      <c r="W307" s="247" t="n"/>
      <c r="X307" s="17" t="n"/>
      <c r="Y307" s="57" t="n"/>
      <c r="Z307" s="247" t="n"/>
      <c r="AA307" s="17" t="n"/>
      <c r="AB307" s="57" t="n"/>
      <c r="AC307" s="247" t="n"/>
      <c r="AD307" s="17" t="n"/>
      <c r="AE307" s="57" t="n"/>
      <c r="AF307" s="247" t="n"/>
      <c r="AG307" s="17" t="n"/>
      <c r="AH307" s="57" t="n"/>
      <c r="AI307" s="247" t="n"/>
      <c r="AJ307" s="17" t="n"/>
      <c r="AK307" s="57" t="n"/>
      <c r="AL307" s="247" t="n"/>
      <c r="AM307" s="17" t="n"/>
      <c r="AN307" s="57" t="n"/>
      <c r="AO307" s="247" t="n"/>
      <c r="AP307" s="17" t="n"/>
      <c r="AQ307" s="57" t="n"/>
      <c r="AR307" s="247" t="n"/>
      <c r="AS307" s="17" t="n"/>
      <c r="AT307" s="57" t="n"/>
      <c r="AU307" s="247" t="n"/>
      <c r="AV307" s="17" t="n"/>
      <c r="AW307" s="57" t="n"/>
      <c r="AX307" s="247" t="n"/>
      <c r="AY307" s="17" t="n"/>
      <c r="AZ307" s="57" t="n"/>
      <c r="BA307" s="247" t="n"/>
      <c r="BB307" s="17" t="n"/>
      <c r="BC307" s="57" t="n"/>
      <c r="BD307" s="247" t="n"/>
      <c r="BE307" s="17" t="n"/>
      <c r="BF307" s="57" t="n"/>
      <c r="BG307" s="247" t="n"/>
      <c r="BH307" s="17" t="n"/>
      <c r="BI307" s="57" t="n"/>
      <c r="BK307" s="442">
        <f>SUM(I307,L307,O307,R307,U307,X307,AA307,AD307,AG307,AJ307,AM307,AP307)</f>
        <v/>
      </c>
      <c r="BL307" s="442">
        <f>BK307-AV307</f>
        <v/>
      </c>
      <c r="BM307" s="442">
        <f>SUM(J307,M307,P307,S307,V307)</f>
        <v/>
      </c>
      <c r="BN307" s="442">
        <f>BM307-AT307</f>
        <v/>
      </c>
    </row>
    <row r="308">
      <c r="A308" s="39" t="inlineStr">
        <is>
          <t>TOTAL - DESPESAS OPERATIVAS</t>
        </is>
      </c>
      <c r="B308" s="59" t="n"/>
      <c r="C308" s="60" t="n"/>
      <c r="D308" s="125" t="n"/>
      <c r="E308" s="62" t="n"/>
      <c r="F308" s="63" t="n"/>
      <c r="G308" s="47" t="n"/>
      <c r="H308" s="244" t="n">
        <v>-414845.6673666368</v>
      </c>
      <c r="I308" s="42" t="n">
        <v>-570996.4098688856</v>
      </c>
      <c r="J308" s="43">
        <f>SUM(J302,J294,J280,J266,J255,J243,J226,J216,J106)</f>
        <v/>
      </c>
      <c r="K308" s="244" t="n">
        <v>-515657.069631155</v>
      </c>
      <c r="L308" s="42" t="n">
        <v>-565329.1615221901</v>
      </c>
      <c r="M308" s="43">
        <f>SUM(M302,M294,M280,M266,M255,M243,M226,M216,M106)</f>
        <v/>
      </c>
      <c r="N308" s="244" t="n">
        <v>-453373.5030193937</v>
      </c>
      <c r="O308" s="42" t="n">
        <v>-588901.5410610989</v>
      </c>
      <c r="P308" s="43">
        <f>SUM(P302,P294,P280,P266,P255,P243,P226,P216,P106)</f>
        <v/>
      </c>
      <c r="Q308" s="244" t="n">
        <v>-543023.5400527333</v>
      </c>
      <c r="R308" s="42" t="n">
        <v>-596665.5136845503</v>
      </c>
      <c r="S308" s="43">
        <f>SUM(S302,S294,S280,S266,S255,S243,S226,S216,S106)</f>
        <v/>
      </c>
      <c r="T308" s="244" t="n">
        <v>-553087.7255623782</v>
      </c>
      <c r="U308" s="42" t="n">
        <v>-595993.9697070762</v>
      </c>
      <c r="V308" s="43">
        <f>SUM(V302,V294,V280,V266,V255,V243,V226,V216,V106)</f>
        <v/>
      </c>
      <c r="W308" s="244" t="n">
        <v>-544218.3197924234</v>
      </c>
      <c r="X308" s="42" t="n">
        <v>-583850.278674153</v>
      </c>
      <c r="Y308" s="43">
        <f>SUM(Y302,Y294,Y280,Y266,Y255,Y243,Y226,Y216,Y106)</f>
        <v/>
      </c>
      <c r="Z308" s="244" t="n">
        <v>-579546.6740775919</v>
      </c>
      <c r="AA308" s="42" t="n">
        <v>-607277.1343013712</v>
      </c>
      <c r="AB308" s="43">
        <f>SUM(AB302,AB294,AB280,AB266,AB255,AB243,AB226,AB216,AB106)</f>
        <v/>
      </c>
      <c r="AC308" s="244" t="n">
        <v>-603284.2274203014</v>
      </c>
      <c r="AD308" s="42" t="n">
        <v>-597782.7593303558</v>
      </c>
      <c r="AE308" s="43">
        <f>SUM(AE302,AE294,AE280,AE266,AE255,AE243,AE226,AE216,AE106)</f>
        <v/>
      </c>
      <c r="AF308" s="244" t="n">
        <v>-583315.2377845603</v>
      </c>
      <c r="AG308" s="42" t="n">
        <v>-589286.7995206581</v>
      </c>
      <c r="AH308" s="43">
        <f>SUM(AH302,AH294,AH280,AH266,AH255,AH243,AH226,AH216,AH106)</f>
        <v/>
      </c>
      <c r="AI308" s="244" t="n">
        <v>-575380.3548748021</v>
      </c>
      <c r="AJ308" s="42" t="n">
        <v>-590190.0542131537</v>
      </c>
      <c r="AK308" s="43">
        <f>SUM(AK302,AK294,AK280,AK266,AK255,AK243,AK226,AK216,AK106)</f>
        <v/>
      </c>
      <c r="AL308" s="244" t="n">
        <v>-593735.0996941475</v>
      </c>
      <c r="AM308" s="42" t="n">
        <v>-594742.8940290589</v>
      </c>
      <c r="AN308" s="43">
        <f>SUM(AN302,AN294,AN280,AN266,AN255,AN243,AN226,AN216,AN106)</f>
        <v/>
      </c>
      <c r="AO308" s="244" t="n">
        <v>-594883.37621085</v>
      </c>
      <c r="AP308" s="42" t="n">
        <v>-607875.1619034435</v>
      </c>
      <c r="AQ308" s="43">
        <f>SUM(AQ302,AQ294,AQ280,AQ266,AQ255,AQ243,AQ226,AQ216,AQ106)</f>
        <v/>
      </c>
      <c r="AR308" s="244">
        <f>SUM(AR302,AR294,AR280,AR266,AR255,AR243,AR226,AR216,,AR106)</f>
        <v/>
      </c>
      <c r="AS308" s="42">
        <f>SUM(AS302,AS294,AS280,AS266,AS255,AS243,AS226,AS216,,AS106)</f>
        <v/>
      </c>
      <c r="AT308" s="43">
        <f>SUM(AT302,AT294,AT280,AT266,AT255,AT243,AT226,AT216,,AT106)</f>
        <v/>
      </c>
      <c r="AU308" s="244">
        <f>SUM(AU302,AU294,AU280,AU266,AU255,AU243,AU226,AU216,AU106)</f>
        <v/>
      </c>
      <c r="AV308" s="42">
        <f>SUM(AV302,AV294,AV280,AV266,AV255,AV243,AV226,AV216,AV106)</f>
        <v/>
      </c>
      <c r="AW308" s="43">
        <f>SUM(AW302,AW294,AW280,AW266,AW255,AW243,AW226,AW216,AW106)</f>
        <v/>
      </c>
      <c r="AX308" s="244">
        <f>SUM(AX302,AX294,AX280,AX266,AX255,AX243,AX226,AX216,AX106)</f>
        <v/>
      </c>
      <c r="AY308" s="42">
        <f>SUM(AY302,AY294,AY280,AY266,AY255,AY243,AY226,AY216,AY106)</f>
        <v/>
      </c>
      <c r="AZ308" s="43">
        <f>SUM(AZ302,AZ294,AZ280,AZ266,AZ255,AZ243,AZ226,AZ216,AZ106)</f>
        <v/>
      </c>
      <c r="BA308" s="244">
        <f>SUM(BA302,BA294,BA280,BA266,BA255,BA243,BA226,BA216,BA106)</f>
        <v/>
      </c>
      <c r="BB308" s="42">
        <f>SUM(BB302,BB294,BB280,BB266,BB255,BB243,BB226,BB216,BB106)</f>
        <v/>
      </c>
      <c r="BC308" s="43">
        <f>SUM(BC302,BC294,BC280,BC266,BC255,BC243,BC226,BC216,BC106)</f>
        <v/>
      </c>
      <c r="BD308" s="244">
        <f>SUM(BD302,BD294,BD280,BD266,BD255,BD243,BD226,BD216,BD106)</f>
        <v/>
      </c>
      <c r="BE308" s="42">
        <f>SUM(BE302,BE294,BE280,BE266,BE255,BE243,BE226,BE216,BE106)</f>
        <v/>
      </c>
      <c r="BF308" s="43">
        <f>SUM(BF302,BF294,BF280,BF266,BF255,BF243,BF226,BF216,BF106)</f>
        <v/>
      </c>
      <c r="BG308" s="244">
        <f>SUM(BG302,BG294,BG280,BG266,BG255,BG243,BG226,BG216,BG106)</f>
        <v/>
      </c>
      <c r="BH308" s="42">
        <f>SUM(BH302,BH294,BH280,BH266,BH255,BH243,BH226,BH216,BH106)</f>
        <v/>
      </c>
      <c r="BI308" s="43">
        <f>SUM(BI302,BI294,BI280,BI266,BI255,BI243,BI226,BI216,BI106)</f>
        <v/>
      </c>
      <c r="BK308" s="442">
        <f>SUM(I308,L308,O308,R308,U308,X308,AA308,AD308,AG308,AJ308,AM308,AP308)</f>
        <v/>
      </c>
      <c r="BL308" s="442">
        <f>BK308-AV308</f>
        <v/>
      </c>
      <c r="BM308" s="442">
        <f>SUM(J308,M308,P308,S308,V308)</f>
        <v/>
      </c>
      <c r="BN308" s="442">
        <f>BM308-AT308</f>
        <v/>
      </c>
    </row>
    <row r="309">
      <c r="A309" s="71" t="inlineStr">
        <is>
          <t>% sobre Receita Bruta</t>
        </is>
      </c>
      <c r="B309" s="59" t="n"/>
      <c r="C309" s="60" t="n"/>
      <c r="D309" s="62" t="n"/>
      <c r="E309" s="62" t="n"/>
      <c r="F309" s="63" t="n"/>
      <c r="G309" s="47" t="n"/>
      <c r="H309" s="245" t="n">
        <v>-0.4770955871902031</v>
      </c>
      <c r="I309" s="50" t="n">
        <v>-0.4784248046152421</v>
      </c>
      <c r="J309" s="51">
        <f>IFERROR(J308/J8,0)</f>
        <v/>
      </c>
      <c r="K309" s="245" t="n">
        <v>-0.6124201008558943</v>
      </c>
      <c r="L309" s="50" t="n">
        <v>-0.4651666343747884</v>
      </c>
      <c r="M309" s="51">
        <f>IFERROR(M308/M8,0)</f>
        <v/>
      </c>
      <c r="N309" s="245" t="n">
        <v>-0.5085731817652483</v>
      </c>
      <c r="O309" s="50" t="n">
        <v>-0.424627051037456</v>
      </c>
      <c r="P309" s="51">
        <f>IFERROR(P308/P8,0)</f>
        <v/>
      </c>
      <c r="Q309" s="245" t="n">
        <v>-0.54014618134471</v>
      </c>
      <c r="R309" s="50" t="n">
        <v>-0.4560364362871525</v>
      </c>
      <c r="S309" s="51">
        <f>IFERROR(S308/S8,0)</f>
        <v/>
      </c>
      <c r="T309" s="245" t="n">
        <v>-0.4135256633676253</v>
      </c>
      <c r="U309" s="50" t="n">
        <v>-0.3986482029682441</v>
      </c>
      <c r="V309" s="51">
        <f>IFERROR(V308/V8,0)</f>
        <v/>
      </c>
      <c r="W309" s="245" t="n">
        <v>-0.4923799839241116</v>
      </c>
      <c r="X309" s="50" t="n">
        <v>-0.4386655494539731</v>
      </c>
      <c r="Y309" s="51">
        <f>IFERROR(Y308/Y8,0)</f>
        <v/>
      </c>
      <c r="Z309" s="245" t="n">
        <v>-0.3396199258094194</v>
      </c>
      <c r="AA309" s="50" t="n">
        <v>-0.3452956790489737</v>
      </c>
      <c r="AB309" s="51">
        <f>IFERROR(AB308/AB8,0)</f>
        <v/>
      </c>
      <c r="AC309" s="245" t="n">
        <v>-0.4064018783467739</v>
      </c>
      <c r="AD309" s="50" t="n">
        <v>-0.3905875339837961</v>
      </c>
      <c r="AE309" s="51">
        <f>IFERROR(AE308/AE8,0)</f>
        <v/>
      </c>
      <c r="AF309" s="245" t="n">
        <v>-0.4623388461959478</v>
      </c>
      <c r="AG309" s="50" t="n">
        <v>-0.417568032983293</v>
      </c>
      <c r="AH309" s="51">
        <f>IFERROR(AH308/AH8,0)</f>
        <v/>
      </c>
      <c r="AI309" s="245" t="n">
        <v>-0.4173674293071401</v>
      </c>
      <c r="AJ309" s="50" t="n">
        <v>-0.399770068361775</v>
      </c>
      <c r="AK309" s="51">
        <f>IFERROR(AK308/AK8,0)</f>
        <v/>
      </c>
      <c r="AL309" s="245" t="n">
        <v>-0.4400231078842028</v>
      </c>
      <c r="AM309" s="50" t="n">
        <v>-0.4031302595553165</v>
      </c>
      <c r="AN309" s="51">
        <f>IFERROR(AN308/AN8,0)</f>
        <v/>
      </c>
      <c r="AO309" s="245" t="n">
        <v>-0.4275042277036732</v>
      </c>
      <c r="AP309" s="50" t="n">
        <v>-0.3822960496487548</v>
      </c>
      <c r="AQ309" s="51">
        <f>IFERROR(AQ308/AQ8,0)</f>
        <v/>
      </c>
      <c r="AR309" s="245">
        <f>IFERROR(AR308/AR8,0)</f>
        <v/>
      </c>
      <c r="AS309" s="50">
        <f>IFERROR(AS308/AS8,0)</f>
        <v/>
      </c>
      <c r="AT309" s="51">
        <f>IFERROR(AT308/AT8,0)</f>
        <v/>
      </c>
      <c r="AU309" s="245">
        <f>IFERROR(AU308/AU8,0)</f>
        <v/>
      </c>
      <c r="AV309" s="50">
        <f>IFERROR(AV308/AV8,0)</f>
        <v/>
      </c>
      <c r="AW309" s="51">
        <f>IFERROR(AW308/AW8,0)</f>
        <v/>
      </c>
      <c r="AX309" s="245">
        <f>IFERROR(AX308/AX8,0)</f>
        <v/>
      </c>
      <c r="AY309" s="50">
        <f>IFERROR(AY308/AY8,0)</f>
        <v/>
      </c>
      <c r="AZ309" s="51">
        <f>IFERROR(AZ308/AZ8,0)</f>
        <v/>
      </c>
      <c r="BA309" s="245">
        <f>IFERROR(BA308/BA8,0)</f>
        <v/>
      </c>
      <c r="BB309" s="50">
        <f>IFERROR(BB308/BB8,0)</f>
        <v/>
      </c>
      <c r="BC309" s="51">
        <f>IFERROR(BC308/BC8,0)</f>
        <v/>
      </c>
      <c r="BD309" s="245">
        <f>IFERROR(BD308/BD8,0)</f>
        <v/>
      </c>
      <c r="BE309" s="50">
        <f>IFERROR(BE308/BE8,0)</f>
        <v/>
      </c>
      <c r="BF309" s="51">
        <f>IFERROR(BF308/BF8,0)</f>
        <v/>
      </c>
      <c r="BG309" s="245">
        <f>IFERROR(BG308/BG8,0)</f>
        <v/>
      </c>
      <c r="BH309" s="50">
        <f>IFERROR(BH308/BH8,0)</f>
        <v/>
      </c>
      <c r="BI309" s="51">
        <f>IFERROR(BI308/BI8,0)</f>
        <v/>
      </c>
      <c r="BK309" s="442">
        <f>SUM(I309,L309,O309,R309,U309,X309,AA309,AD309,AG309,AJ309,AM309,AP309)</f>
        <v/>
      </c>
      <c r="BL309" s="442">
        <f>BK309-AV309</f>
        <v/>
      </c>
      <c r="BM309" s="442">
        <f>SUM(J309,M309,P309,S309,V309)</f>
        <v/>
      </c>
      <c r="BN309" s="442">
        <f>BM309-AT309</f>
        <v/>
      </c>
    </row>
    <row r="310">
      <c r="A310" s="18" t="n"/>
      <c r="E310" s="16" t="n"/>
      <c r="F310" s="17" t="n"/>
      <c r="G310" s="47" t="n"/>
      <c r="H310" s="247" t="n"/>
      <c r="I310" s="17" t="n"/>
      <c r="J310" s="477" t="n"/>
      <c r="K310" s="478" t="n"/>
      <c r="L310" s="17" t="n"/>
      <c r="M310" s="57" t="n"/>
      <c r="N310" s="247" t="n"/>
      <c r="O310" s="17" t="n"/>
      <c r="P310" s="408" t="n"/>
      <c r="Q310" s="247" t="n"/>
      <c r="R310" s="17" t="n"/>
      <c r="S310" s="446" t="n"/>
      <c r="T310" s="247" t="n"/>
      <c r="U310" s="17" t="n"/>
      <c r="V310" s="57" t="n"/>
      <c r="W310" s="247" t="n"/>
      <c r="X310" s="17" t="n"/>
      <c r="Y310" s="57" t="n"/>
      <c r="Z310" s="247" t="n"/>
      <c r="AA310" s="17" t="n"/>
      <c r="AB310" s="57" t="n"/>
      <c r="AC310" s="247" t="n"/>
      <c r="AD310" s="17" t="n"/>
      <c r="AE310" s="57" t="n"/>
      <c r="AF310" s="247" t="n"/>
      <c r="AG310" s="17" t="n"/>
      <c r="AH310" s="57" t="n"/>
      <c r="AI310" s="247" t="n"/>
      <c r="AJ310" s="17" t="n"/>
      <c r="AK310" s="57" t="n"/>
      <c r="AL310" s="247" t="n"/>
      <c r="AM310" s="17" t="n"/>
      <c r="AN310" s="57" t="n"/>
      <c r="AO310" s="247" t="n"/>
      <c r="AP310" s="444" t="n"/>
      <c r="AQ310" s="57" t="n"/>
      <c r="AR310" s="247" t="n"/>
      <c r="AS310" s="17" t="n"/>
      <c r="AT310" s="267" t="n"/>
      <c r="AU310" s="247" t="n"/>
      <c r="AV310" s="17" t="n"/>
      <c r="AW310" s="57" t="n"/>
      <c r="AX310" s="247" t="n"/>
      <c r="AY310" s="17" t="n"/>
      <c r="AZ310" s="57" t="n"/>
      <c r="BA310" s="247" t="n"/>
      <c r="BB310" s="17" t="n"/>
      <c r="BC310" s="57" t="n"/>
      <c r="BD310" s="247" t="n"/>
      <c r="BE310" s="17" t="n"/>
      <c r="BF310" s="57" t="n"/>
      <c r="BG310" s="247" t="n"/>
      <c r="BH310" s="17" t="n"/>
      <c r="BI310" s="57" t="n"/>
      <c r="BK310" s="442" t="n"/>
      <c r="BL310" s="442" t="n"/>
      <c r="BM310" s="442" t="n"/>
      <c r="BN310" s="442" t="n"/>
    </row>
    <row r="311">
      <c r="A311" s="58" t="inlineStr">
        <is>
          <t>EBITDA</t>
        </is>
      </c>
      <c r="B311" s="59" t="n"/>
      <c r="C311" s="60" t="n"/>
      <c r="D311" s="61" t="n"/>
      <c r="E311" s="62" t="n"/>
      <c r="F311" s="63" t="n"/>
      <c r="G311" s="6" t="n"/>
      <c r="H311" s="248">
        <f>SUM(H308,H102)</f>
        <v/>
      </c>
      <c r="I311" s="64">
        <f>SUM(I308,I102)</f>
        <v/>
      </c>
      <c r="J311" s="65">
        <f>SUM(J308,J102)</f>
        <v/>
      </c>
      <c r="K311" s="248">
        <f>SUM(K308,K102)</f>
        <v/>
      </c>
      <c r="L311" s="64">
        <f>SUM(L308,L102)</f>
        <v/>
      </c>
      <c r="M311" s="65">
        <f>SUM(M308,M102)</f>
        <v/>
      </c>
      <c r="N311" s="248">
        <f>SUM(N308,N102)</f>
        <v/>
      </c>
      <c r="O311" s="64">
        <f>SUM(O308,O102)</f>
        <v/>
      </c>
      <c r="P311" s="65">
        <f>SUM(P308,P102)</f>
        <v/>
      </c>
      <c r="Q311" s="248">
        <f>SUM(Q308,Q102)</f>
        <v/>
      </c>
      <c r="R311" s="64">
        <f>SUM(R308,R102)</f>
        <v/>
      </c>
      <c r="S311" s="65">
        <f>SUM(S308,S102)</f>
        <v/>
      </c>
      <c r="T311" s="248">
        <f>SUM(T308,T102)</f>
        <v/>
      </c>
      <c r="U311" s="64">
        <f>SUM(U308,U102)</f>
        <v/>
      </c>
      <c r="V311" s="65">
        <f>SUM(V308,V102)</f>
        <v/>
      </c>
      <c r="W311" s="248">
        <f>SUM(W308,W102)</f>
        <v/>
      </c>
      <c r="X311" s="64">
        <f>SUM(X308,X102)</f>
        <v/>
      </c>
      <c r="Y311" s="65">
        <f>SUM(Y308,Y102)</f>
        <v/>
      </c>
      <c r="Z311" s="248">
        <f>SUM(Z308,Z102)</f>
        <v/>
      </c>
      <c r="AA311" s="64">
        <f>SUM(AA308,AA102)</f>
        <v/>
      </c>
      <c r="AB311" s="65">
        <f>SUM(AB308,AB102)</f>
        <v/>
      </c>
      <c r="AC311" s="248">
        <f>SUM(AC308,AC102)</f>
        <v/>
      </c>
      <c r="AD311" s="64">
        <f>SUM(AD308,AD102)</f>
        <v/>
      </c>
      <c r="AE311" s="65">
        <f>SUM(AE308,AE102)</f>
        <v/>
      </c>
      <c r="AF311" s="248">
        <f>SUM(AF308,AF102)</f>
        <v/>
      </c>
      <c r="AG311" s="64">
        <f>SUM(AG308,AG102)</f>
        <v/>
      </c>
      <c r="AH311" s="65">
        <f>SUM(AH308,AH102)</f>
        <v/>
      </c>
      <c r="AI311" s="248">
        <f>SUM(AI308,AI102)</f>
        <v/>
      </c>
      <c r="AJ311" s="64">
        <f>SUM(AJ308,AJ102)</f>
        <v/>
      </c>
      <c r="AK311" s="65">
        <f>SUM(AK308,AK102)</f>
        <v/>
      </c>
      <c r="AL311" s="248">
        <f>SUM(AL308,AL102)</f>
        <v/>
      </c>
      <c r="AM311" s="64">
        <f>SUM(AM308,AM102)</f>
        <v/>
      </c>
      <c r="AN311" s="65">
        <f>SUM(AN308,AN102)</f>
        <v/>
      </c>
      <c r="AO311" s="248">
        <f>SUM(AO308,AO102)</f>
        <v/>
      </c>
      <c r="AP311" s="64">
        <f>SUM(AP308,AP102)</f>
        <v/>
      </c>
      <c r="AQ311" s="65">
        <f>SUM(AQ308,AQ102)</f>
        <v/>
      </c>
      <c r="AR311" s="248">
        <f>SUM(AR308,AR102)</f>
        <v/>
      </c>
      <c r="AS311" s="64">
        <f>SUM(AS308,AS102)</f>
        <v/>
      </c>
      <c r="AT311" s="65">
        <f>SUM(AT308,AT102)</f>
        <v/>
      </c>
      <c r="AU311" s="248">
        <f>SUM(AU308,AU102)</f>
        <v/>
      </c>
      <c r="AV311" s="64">
        <f>SUM(AV308,AV102)</f>
        <v/>
      </c>
      <c r="AW311" s="65">
        <f>SUM(AW308,AW102)</f>
        <v/>
      </c>
      <c r="AX311" s="248">
        <f>SUM(AX308,AX102)</f>
        <v/>
      </c>
      <c r="AY311" s="64">
        <f>SUM(AY308,AY102)</f>
        <v/>
      </c>
      <c r="AZ311" s="65">
        <f>SUM(AZ308,AZ102)</f>
        <v/>
      </c>
      <c r="BA311" s="248">
        <f>SUM(BA308,BA102)</f>
        <v/>
      </c>
      <c r="BB311" s="64">
        <f>SUM(BB308,BB102)</f>
        <v/>
      </c>
      <c r="BC311" s="65">
        <f>SUM(BC308,BC102)</f>
        <v/>
      </c>
      <c r="BD311" s="248">
        <f>SUM(BD308,BD102)</f>
        <v/>
      </c>
      <c r="BE311" s="64">
        <f>SUM(BE308,BE102)</f>
        <v/>
      </c>
      <c r="BF311" s="65">
        <f>SUM(BF308,BF102)</f>
        <v/>
      </c>
      <c r="BG311" s="248">
        <f>SUM(BG308,BG102)</f>
        <v/>
      </c>
      <c r="BH311" s="64">
        <f>SUM(BH308,BH102)</f>
        <v/>
      </c>
      <c r="BI311" s="65">
        <f>SUM(BI308,BI102)</f>
        <v/>
      </c>
      <c r="BK311" s="442">
        <f>SUM(I311,L311,O311,R311,U311,X311,AA311,AD311,AG311,AJ311,AM311,AP311)</f>
        <v/>
      </c>
      <c r="BL311" s="442">
        <f>BK311-AV311</f>
        <v/>
      </c>
      <c r="BM311" s="442">
        <f>SUM(J311,M311,P311,S311)</f>
        <v/>
      </c>
      <c r="BN311" s="442">
        <f>BM311-AT311</f>
        <v/>
      </c>
    </row>
    <row r="312" ht="15" customHeight="1" thickBot="1">
      <c r="A312" s="126" t="inlineStr">
        <is>
          <t>% sobre Receita Bruta</t>
        </is>
      </c>
      <c r="B312" s="127" t="n"/>
      <c r="C312" s="128" t="n"/>
      <c r="D312" s="129" t="n"/>
      <c r="E312" s="130" t="n"/>
      <c r="F312" s="131" t="n"/>
      <c r="G312" s="132" t="n"/>
      <c r="H312" s="262">
        <f>IFERROR(H311/H8,0)</f>
        <v/>
      </c>
      <c r="I312" s="133">
        <f>IFERROR(I311/I8,0)</f>
        <v/>
      </c>
      <c r="J312" s="134">
        <f>IFERROR(J311/J8,0)</f>
        <v/>
      </c>
      <c r="K312" s="262">
        <f>IFERROR(K311/K8,0)</f>
        <v/>
      </c>
      <c r="L312" s="133">
        <f>IFERROR(L311/L8,0)</f>
        <v/>
      </c>
      <c r="M312" s="134">
        <f>IFERROR(M311/M8,0)</f>
        <v/>
      </c>
      <c r="N312" s="262">
        <f>IFERROR(N311/N8,0)</f>
        <v/>
      </c>
      <c r="O312" s="133">
        <f>IFERROR(O311/O8,0)</f>
        <v/>
      </c>
      <c r="P312" s="134">
        <f>IFERROR(P311/P8,0)</f>
        <v/>
      </c>
      <c r="Q312" s="262">
        <f>IFERROR(Q311/Q8,0)</f>
        <v/>
      </c>
      <c r="R312" s="133">
        <f>IFERROR(R311/R8,0)</f>
        <v/>
      </c>
      <c r="S312" s="134">
        <f>IFERROR(S311/S8,0)</f>
        <v/>
      </c>
      <c r="T312" s="262">
        <f>IFERROR(T311/T8,0)</f>
        <v/>
      </c>
      <c r="U312" s="133">
        <f>IFERROR(U311/U8,0)</f>
        <v/>
      </c>
      <c r="V312" s="134">
        <f>IFERROR(V311/V8,0)</f>
        <v/>
      </c>
      <c r="W312" s="262">
        <f>IFERROR(W311/W8,0)</f>
        <v/>
      </c>
      <c r="X312" s="133">
        <f>IFERROR(X311/X8,0)</f>
        <v/>
      </c>
      <c r="Y312" s="134">
        <f>IFERROR(Y311/Y8,0)</f>
        <v/>
      </c>
      <c r="Z312" s="262">
        <f>IFERROR(Z311/Z8,0)</f>
        <v/>
      </c>
      <c r="AA312" s="133">
        <f>IFERROR(AA311/AA8,0)</f>
        <v/>
      </c>
      <c r="AB312" s="134">
        <f>IFERROR(AB311/AB8,0)</f>
        <v/>
      </c>
      <c r="AC312" s="262">
        <f>IFERROR(AC311/AC8,0)</f>
        <v/>
      </c>
      <c r="AD312" s="133">
        <f>IFERROR(AD311/AD8,0)</f>
        <v/>
      </c>
      <c r="AE312" s="134">
        <f>IFERROR(AE311/AE8,0)</f>
        <v/>
      </c>
      <c r="AF312" s="262">
        <f>IFERROR(AF311/AF8,0)</f>
        <v/>
      </c>
      <c r="AG312" s="133">
        <f>IFERROR(AG311/AG8,0)</f>
        <v/>
      </c>
      <c r="AH312" s="134">
        <f>IFERROR(AH311/AH8,0)</f>
        <v/>
      </c>
      <c r="AI312" s="262">
        <f>IFERROR(AI311/AI8,0)</f>
        <v/>
      </c>
      <c r="AJ312" s="133">
        <f>IFERROR(AJ311/AJ8,0)</f>
        <v/>
      </c>
      <c r="AK312" s="134">
        <f>IFERROR(AK311/AK8,0)</f>
        <v/>
      </c>
      <c r="AL312" s="262">
        <f>IFERROR(AL311/AL8,0)</f>
        <v/>
      </c>
      <c r="AM312" s="133">
        <f>IFERROR(AM311/AM8,0)</f>
        <v/>
      </c>
      <c r="AN312" s="134">
        <f>IFERROR(AN311/AN8,0)</f>
        <v/>
      </c>
      <c r="AO312" s="262">
        <f>IFERROR(AO311/AO8,0)</f>
        <v/>
      </c>
      <c r="AP312" s="133">
        <f>IFERROR(AP311/AP8,0)</f>
        <v/>
      </c>
      <c r="AQ312" s="134">
        <f>IFERROR(AQ311/AQ8,0)</f>
        <v/>
      </c>
      <c r="AR312" s="262">
        <f>IFERROR(AR311/AR8,0)</f>
        <v/>
      </c>
      <c r="AS312" s="133">
        <f>IFERROR(AS311/AS8,0)</f>
        <v/>
      </c>
      <c r="AT312" s="134">
        <f>IFERROR(AT311/AT8,0)</f>
        <v/>
      </c>
      <c r="AU312" s="262">
        <f>IFERROR(AU311/AU8,0)</f>
        <v/>
      </c>
      <c r="AV312" s="133">
        <f>IFERROR(AV311/AV8,0)</f>
        <v/>
      </c>
      <c r="AW312" s="134">
        <f>IFERROR(AW311/AW8,0)</f>
        <v/>
      </c>
      <c r="AX312" s="262">
        <f>IFERROR(AX311/AX8,0)</f>
        <v/>
      </c>
      <c r="AY312" s="133">
        <f>IFERROR(AY311/AY8,0)</f>
        <v/>
      </c>
      <c r="AZ312" s="134">
        <f>IFERROR(AZ311/AZ8,0)</f>
        <v/>
      </c>
      <c r="BA312" s="262">
        <f>IFERROR(BA311/BA8,0)</f>
        <v/>
      </c>
      <c r="BB312" s="133">
        <f>IFERROR(BB311/BB8,0)</f>
        <v/>
      </c>
      <c r="BC312" s="134">
        <f>IFERROR(BC311/BC8,0)</f>
        <v/>
      </c>
      <c r="BD312" s="262">
        <f>IFERROR(BD311/BD8,0)</f>
        <v/>
      </c>
      <c r="BE312" s="133">
        <f>IFERROR(BE311/BE8,0)</f>
        <v/>
      </c>
      <c r="BF312" s="134">
        <f>IFERROR(BF311/BF8,0)</f>
        <v/>
      </c>
      <c r="BG312" s="262">
        <f>IFERROR(BG311/BG8,0)</f>
        <v/>
      </c>
      <c r="BH312" s="133">
        <f>IFERROR(BH311/BH8,0)</f>
        <v/>
      </c>
      <c r="BI312" s="134">
        <f>IFERROR(BI311/BI8,0)</f>
        <v/>
      </c>
      <c r="BK312" s="442">
        <f>SUM(I312,L312,O312,R312,U312,X312,AA312,AD312,AG312,AJ312,AM312,AP312)</f>
        <v/>
      </c>
      <c r="BL312" s="442">
        <f>BK312-AV312</f>
        <v/>
      </c>
      <c r="BM312" s="442">
        <f>SUM(J312,M312,P312,S312)</f>
        <v/>
      </c>
      <c r="BN312" s="442">
        <f>BM312-AT312</f>
        <v/>
      </c>
    </row>
    <row r="313">
      <c r="A313" s="18" t="n"/>
      <c r="E313" s="16" t="n"/>
      <c r="F313" s="17" t="n"/>
      <c r="G313" s="47" t="n"/>
      <c r="H313" s="247" t="n"/>
      <c r="I313" s="17" t="n"/>
      <c r="J313" s="410" t="n"/>
      <c r="K313" s="247" t="n"/>
      <c r="L313" s="17" t="n"/>
      <c r="M313" s="57" t="n"/>
      <c r="N313" s="247" t="n"/>
      <c r="O313" s="17" t="n"/>
      <c r="P313" s="57" t="n"/>
      <c r="Q313" s="247" t="n"/>
      <c r="R313" s="17" t="n"/>
      <c r="S313" s="57" t="n"/>
      <c r="T313" s="247" t="n"/>
      <c r="U313" s="17" t="n"/>
      <c r="V313" s="57" t="n"/>
      <c r="W313" s="247" t="n"/>
      <c r="X313" s="17" t="n"/>
      <c r="Y313" s="57" t="n"/>
      <c r="Z313" s="247" t="n"/>
      <c r="AA313" s="17" t="n"/>
      <c r="AB313" s="57" t="n"/>
      <c r="AC313" s="247" t="n"/>
      <c r="AD313" s="17" t="n"/>
      <c r="AE313" s="57" t="n"/>
      <c r="AF313" s="247" t="n"/>
      <c r="AG313" s="17" t="n"/>
      <c r="AH313" s="57" t="n"/>
      <c r="AI313" s="247" t="n"/>
      <c r="AJ313" s="17" t="n"/>
      <c r="AK313" s="57" t="n"/>
      <c r="AL313" s="247" t="n"/>
      <c r="AM313" s="17" t="n"/>
      <c r="AN313" s="57" t="n"/>
      <c r="AO313" s="247" t="n"/>
      <c r="AP313" s="17" t="n"/>
      <c r="AQ313" s="57" t="n"/>
      <c r="AR313" s="247" t="n"/>
      <c r="AS313" s="17" t="n"/>
      <c r="AT313" s="57" t="n"/>
      <c r="AU313" s="247" t="n"/>
      <c r="AV313" s="17" t="n"/>
      <c r="AW313" s="57" t="n"/>
      <c r="AX313" s="247" t="n"/>
      <c r="AY313" s="17" t="n"/>
      <c r="AZ313" s="57" t="n"/>
      <c r="BA313" s="247" t="n"/>
      <c r="BB313" s="17" t="n"/>
      <c r="BC313" s="57" t="n"/>
      <c r="BD313" s="247" t="n"/>
      <c r="BE313" s="17" t="n"/>
      <c r="BF313" s="57" t="n"/>
      <c r="BG313" s="247" t="n"/>
      <c r="BH313" s="17" t="n"/>
      <c r="BI313" s="57" t="n"/>
      <c r="BK313" s="442">
        <f>SUM(I313,L313,O313,R313,U313,X313,AA313,AD313,AG313,AJ313,AM313,AP313)</f>
        <v/>
      </c>
      <c r="BL313" s="442">
        <f>BK313-AV313</f>
        <v/>
      </c>
      <c r="BM313" s="442">
        <f>SUM(J313,M313,P313,S313)</f>
        <v/>
      </c>
      <c r="BN313" s="442">
        <f>BM313-AT313</f>
        <v/>
      </c>
    </row>
    <row r="314">
      <c r="A314" s="39" t="inlineStr">
        <is>
          <t>(-) Depreciação/Amortização</t>
        </is>
      </c>
      <c r="B314" s="59" t="n"/>
      <c r="C314" s="135" t="inlineStr">
        <is>
          <t>CAPEX / 60</t>
        </is>
      </c>
      <c r="D314" s="61" t="n"/>
      <c r="E314" s="62" t="n"/>
      <c r="F314" s="63" t="n"/>
      <c r="G314" s="47" t="n"/>
      <c r="H314" s="244" t="n"/>
      <c r="I314" s="42" t="n"/>
      <c r="J314" s="43" t="n"/>
      <c r="K314" s="244" t="n"/>
      <c r="L314" s="42" t="n"/>
      <c r="M314" s="43" t="n"/>
      <c r="N314" s="244" t="n"/>
      <c r="O314" s="42" t="n"/>
      <c r="P314" s="43" t="n"/>
      <c r="Q314" s="244" t="n"/>
      <c r="R314" s="42" t="n"/>
      <c r="S314" s="43" t="n"/>
      <c r="T314" s="244" t="n"/>
      <c r="U314" s="42" t="n"/>
      <c r="V314" s="43" t="n"/>
      <c r="W314" s="244" t="n"/>
      <c r="X314" s="42" t="n"/>
      <c r="Y314" s="43" t="n"/>
      <c r="Z314" s="244" t="n"/>
      <c r="AA314" s="42" t="n"/>
      <c r="AB314" s="43" t="n"/>
      <c r="AC314" s="244" t="n"/>
      <c r="AD314" s="42" t="n"/>
      <c r="AE314" s="43" t="n"/>
      <c r="AF314" s="244" t="n"/>
      <c r="AG314" s="42" t="n"/>
      <c r="AH314" s="43" t="n"/>
      <c r="AI314" s="244" t="n"/>
      <c r="AJ314" s="42" t="n"/>
      <c r="AK314" s="43" t="n"/>
      <c r="AL314" s="244" t="n"/>
      <c r="AM314" s="42" t="n"/>
      <c r="AN314" s="43" t="n"/>
      <c r="AO314" s="244" t="n"/>
      <c r="AP314" s="42" t="n"/>
      <c r="AQ314" s="43" t="n"/>
      <c r="AR314" s="244">
        <f>SUMIFS($H314:$AO314,$H$5:$AO$5,"&lt;"&amp;MONTH(TODAY()),$H$6:$AO$6,"REAL 25")</f>
        <v/>
      </c>
      <c r="AS314" s="42">
        <f>SUMIFS($I314:$AP314,$I$5:$AP$5,"&lt;"&amp;MONTH(TODAY()),$I$6:$AP$6,"ORÇADO ")</f>
        <v/>
      </c>
      <c r="AT314" s="43">
        <f>SUMIFS($J314:$AQ314,$J$5:$AQ$5,"&lt;"&amp;MONTH(TODAY()),$J$6:$AQ$6,"REAL 26")</f>
        <v/>
      </c>
      <c r="AU314" s="244">
        <f>SUM(H314,K314,N314,Q314,T314,W314,Z314,AC314,AF314,AI314,AL314,AO314)</f>
        <v/>
      </c>
      <c r="AV314" s="42">
        <f>SUM(I314,L314,O314,R314,U314,X314,AA314,AD314,AG314,AJ314,AM314,AP314)</f>
        <v/>
      </c>
      <c r="AW314" s="43">
        <f>SUM(J314,M314,P314,S314,V314,Y314,AB314,AE314,AH314,AK314,AN314,AQ314)</f>
        <v/>
      </c>
      <c r="AX314" s="244">
        <f>SUM(H314,K314,N314)</f>
        <v/>
      </c>
      <c r="AY314" s="42">
        <f>SUM(I314,L314,O314)</f>
        <v/>
      </c>
      <c r="AZ314" s="43">
        <f>SUM(J314,M314,P314)</f>
        <v/>
      </c>
      <c r="BA314" s="244">
        <f>SUM(Q314,T314,W314)</f>
        <v/>
      </c>
      <c r="BB314" s="42">
        <f>SUM(R314,U314,X314)</f>
        <v/>
      </c>
      <c r="BC314" s="43">
        <f>SUM(S314,V314,Y314)</f>
        <v/>
      </c>
      <c r="BD314" s="244">
        <f>SUM(Z314,AC314,AF314)</f>
        <v/>
      </c>
      <c r="BE314" s="42">
        <f>SUM(AA314,AD314,AG314)</f>
        <v/>
      </c>
      <c r="BF314" s="43">
        <f>SUM(AB314,AE314,AH314)</f>
        <v/>
      </c>
      <c r="BG314" s="244">
        <f>SUM(AI314,AL314,AO314)</f>
        <v/>
      </c>
      <c r="BH314" s="42">
        <f>SUM(AJ314,AM314,AP314)</f>
        <v/>
      </c>
      <c r="BI314" s="43">
        <f>SUM(AK314,AN314,AQ314)</f>
        <v/>
      </c>
      <c r="BK314" s="442">
        <f>SUM(I314,L314,O314,R314,U314,X314,AA314,AD314,AG314,AJ314,AM314,AP314)</f>
        <v/>
      </c>
      <c r="BL314" s="442">
        <f>BK314-AV314</f>
        <v/>
      </c>
      <c r="BM314" s="442">
        <f>SUM(J314,M314,P314,S314)</f>
        <v/>
      </c>
      <c r="BN314" s="442">
        <f>BM314-AT314</f>
        <v/>
      </c>
    </row>
    <row r="315">
      <c r="A315" s="18" t="n"/>
      <c r="E315" s="16" t="n"/>
      <c r="F315" s="17" t="n"/>
      <c r="G315" s="47" t="n"/>
      <c r="H315" s="247" t="n"/>
      <c r="I315" s="17" t="n"/>
      <c r="J315" s="57" t="n"/>
      <c r="K315" s="247" t="n"/>
      <c r="L315" s="17" t="n"/>
      <c r="M315" s="57" t="n"/>
      <c r="N315" s="247" t="n"/>
      <c r="O315" s="17" t="n"/>
      <c r="P315" s="57" t="n"/>
      <c r="Q315" s="247" t="n"/>
      <c r="R315" s="17" t="n"/>
      <c r="S315" s="57" t="n"/>
      <c r="T315" s="247" t="n"/>
      <c r="U315" s="17" t="n"/>
      <c r="V315" s="57" t="n"/>
      <c r="W315" s="247" t="n"/>
      <c r="X315" s="17" t="n"/>
      <c r="Y315" s="57" t="n"/>
      <c r="Z315" s="247" t="n"/>
      <c r="AA315" s="17" t="n"/>
      <c r="AB315" s="57" t="n"/>
      <c r="AC315" s="247" t="n"/>
      <c r="AD315" s="17" t="n"/>
      <c r="AE315" s="57" t="n"/>
      <c r="AF315" s="247" t="n"/>
      <c r="AG315" s="17" t="n"/>
      <c r="AH315" s="57" t="n"/>
      <c r="AI315" s="247" t="n"/>
      <c r="AJ315" s="17" t="n"/>
      <c r="AK315" s="57" t="n"/>
      <c r="AL315" s="247" t="n"/>
      <c r="AM315" s="17" t="n"/>
      <c r="AN315" s="57" t="n"/>
      <c r="AO315" s="247" t="n"/>
      <c r="AP315" s="17" t="n"/>
      <c r="AQ315" s="57" t="n"/>
      <c r="AR315" s="247" t="n"/>
      <c r="AS315" s="17" t="n"/>
      <c r="AT315" s="57" t="n"/>
      <c r="AU315" s="247" t="n"/>
      <c r="AV315" s="17" t="n"/>
      <c r="AW315" s="57" t="n"/>
      <c r="AX315" s="247" t="n"/>
      <c r="AY315" s="17" t="n"/>
      <c r="AZ315" s="57" t="n"/>
      <c r="BA315" s="247" t="n"/>
      <c r="BB315" s="17" t="n"/>
      <c r="BC315" s="57" t="n"/>
      <c r="BD315" s="247" t="n"/>
      <c r="BE315" s="17" t="n"/>
      <c r="BF315" s="57" t="n"/>
      <c r="BG315" s="247" t="n"/>
      <c r="BH315" s="17" t="n"/>
      <c r="BI315" s="57" t="n"/>
      <c r="BK315" s="442">
        <f>SUM(I315,L315,O315,R315,U315,X315,AA315,AD315,AG315,AJ315,AM315,AP315)</f>
        <v/>
      </c>
      <c r="BL315" s="442">
        <f>BK315-AV315</f>
        <v/>
      </c>
      <c r="BM315" s="442">
        <f>SUM(J315,M315,P315,S315)</f>
        <v/>
      </c>
      <c r="BN315" s="442">
        <f>BM315-AT315</f>
        <v/>
      </c>
    </row>
    <row r="316">
      <c r="A316" s="58" t="inlineStr">
        <is>
          <t>EBIT</t>
        </is>
      </c>
      <c r="B316" s="59" t="n"/>
      <c r="C316" s="60" t="n"/>
      <c r="D316" s="61" t="n"/>
      <c r="E316" s="62" t="n"/>
      <c r="F316" s="63" t="n"/>
      <c r="G316" s="47" t="n"/>
      <c r="H316" s="248">
        <f>SUM(H314,H311)</f>
        <v/>
      </c>
      <c r="I316" s="64">
        <f>SUM(I314,I311)</f>
        <v/>
      </c>
      <c r="J316" s="65">
        <f>SUM(J314,J311)</f>
        <v/>
      </c>
      <c r="K316" s="248">
        <f>SUM(K314,K311)</f>
        <v/>
      </c>
      <c r="L316" s="64">
        <f>SUM(L314,L311)</f>
        <v/>
      </c>
      <c r="M316" s="65">
        <f>SUM(M314,M311)</f>
        <v/>
      </c>
      <c r="N316" s="248">
        <f>SUM(N314,N311)</f>
        <v/>
      </c>
      <c r="O316" s="64">
        <f>SUM(O314,O311)</f>
        <v/>
      </c>
      <c r="P316" s="65">
        <f>SUM(P314,P311)</f>
        <v/>
      </c>
      <c r="Q316" s="248">
        <f>SUM(Q314,Q311)</f>
        <v/>
      </c>
      <c r="R316" s="64">
        <f>SUM(R314,R311)</f>
        <v/>
      </c>
      <c r="S316" s="65">
        <f>SUM(S314,S311)</f>
        <v/>
      </c>
      <c r="T316" s="248">
        <f>SUM(T314,T311)</f>
        <v/>
      </c>
      <c r="U316" s="64">
        <f>SUM(U314,U311)</f>
        <v/>
      </c>
      <c r="V316" s="65">
        <f>SUM(V314,V311)</f>
        <v/>
      </c>
      <c r="W316" s="248">
        <f>SUM(W314,W311)</f>
        <v/>
      </c>
      <c r="X316" s="64">
        <f>SUM(X314,X311)</f>
        <v/>
      </c>
      <c r="Y316" s="65">
        <f>SUM(Y314,Y311)</f>
        <v/>
      </c>
      <c r="Z316" s="248">
        <f>SUM(Z314,Z311)</f>
        <v/>
      </c>
      <c r="AA316" s="64">
        <f>SUM(AA314,AA311)</f>
        <v/>
      </c>
      <c r="AB316" s="65">
        <f>SUM(AB314,AB311)</f>
        <v/>
      </c>
      <c r="AC316" s="248">
        <f>SUM(AC314,AC311)</f>
        <v/>
      </c>
      <c r="AD316" s="64">
        <f>SUM(AD314,AD311)</f>
        <v/>
      </c>
      <c r="AE316" s="65">
        <f>SUM(AE314,AE311)</f>
        <v/>
      </c>
      <c r="AF316" s="248">
        <f>SUM(AF314,AF311)</f>
        <v/>
      </c>
      <c r="AG316" s="64">
        <f>SUM(AG314,AG311)</f>
        <v/>
      </c>
      <c r="AH316" s="65">
        <f>SUM(AH314,AH311)</f>
        <v/>
      </c>
      <c r="AI316" s="248">
        <f>SUM(AI314,AI311)</f>
        <v/>
      </c>
      <c r="AJ316" s="64">
        <f>SUM(AJ314,AJ311)</f>
        <v/>
      </c>
      <c r="AK316" s="65">
        <f>SUM(AK314,AK311)</f>
        <v/>
      </c>
      <c r="AL316" s="248">
        <f>SUM(AL314,AL311)</f>
        <v/>
      </c>
      <c r="AM316" s="64">
        <f>SUM(AM314,AM311)</f>
        <v/>
      </c>
      <c r="AN316" s="65">
        <f>SUM(AN314,AN311)</f>
        <v/>
      </c>
      <c r="AO316" s="248">
        <f>SUM(AO314,AO311)</f>
        <v/>
      </c>
      <c r="AP316" s="64">
        <f>SUM(AP314,AP311)</f>
        <v/>
      </c>
      <c r="AQ316" s="65">
        <f>SUM(AQ314,AQ311)</f>
        <v/>
      </c>
      <c r="AR316" s="248">
        <f>SUM(AR314,AR311)</f>
        <v/>
      </c>
      <c r="AS316" s="64">
        <f>SUM(AS314,AS311)</f>
        <v/>
      </c>
      <c r="AT316" s="65">
        <f>SUM(AT314,AT311)</f>
        <v/>
      </c>
      <c r="AU316" s="248">
        <f>SUM(AU314,AU311)</f>
        <v/>
      </c>
      <c r="AV316" s="64">
        <f>SUM(AV314,AV311)</f>
        <v/>
      </c>
      <c r="AW316" s="65">
        <f>SUM(AW314,AW311)</f>
        <v/>
      </c>
      <c r="AX316" s="248">
        <f>SUM(AX314,AX311)</f>
        <v/>
      </c>
      <c r="AY316" s="64">
        <f>SUM(AY314,AY311)</f>
        <v/>
      </c>
      <c r="AZ316" s="65">
        <f>SUM(AZ314,AZ311)</f>
        <v/>
      </c>
      <c r="BA316" s="248">
        <f>SUM(BA314,BA311)</f>
        <v/>
      </c>
      <c r="BB316" s="64">
        <f>SUM(BB314,BB311)</f>
        <v/>
      </c>
      <c r="BC316" s="65">
        <f>SUM(BC314,BC311)</f>
        <v/>
      </c>
      <c r="BD316" s="248">
        <f>SUM(BD314,BD311)</f>
        <v/>
      </c>
      <c r="BE316" s="64">
        <f>SUM(BE314,BE311)</f>
        <v/>
      </c>
      <c r="BF316" s="65">
        <f>SUM(BF314,BF311)</f>
        <v/>
      </c>
      <c r="BG316" s="248">
        <f>SUM(BG314,BG311)</f>
        <v/>
      </c>
      <c r="BH316" s="64">
        <f>SUM(BH314,BH311)</f>
        <v/>
      </c>
      <c r="BI316" s="65">
        <f>SUM(BI314,BI311)</f>
        <v/>
      </c>
      <c r="BK316" s="442">
        <f>SUM(I316,L316,O316,R316,U316,X316,AA316,AD316,AG316,AJ316,AM316,AP316)</f>
        <v/>
      </c>
      <c r="BL316" s="442">
        <f>BK316-AV316</f>
        <v/>
      </c>
      <c r="BM316" s="442">
        <f>SUM(J316,M316,P316,S316)</f>
        <v/>
      </c>
      <c r="BN316" s="442">
        <f>BM316-AT316</f>
        <v/>
      </c>
    </row>
    <row r="317">
      <c r="A317" s="18" t="n"/>
      <c r="E317" s="16" t="n"/>
      <c r="F317" s="17" t="n"/>
      <c r="G317" s="47" t="n"/>
      <c r="H317" s="247" t="n"/>
      <c r="I317" s="17" t="n"/>
      <c r="J317" s="57" t="n"/>
      <c r="K317" s="247" t="n"/>
      <c r="L317" s="17" t="n"/>
      <c r="M317" s="57" t="n"/>
      <c r="N317" s="247" t="n"/>
      <c r="O317" s="17" t="n"/>
      <c r="P317" s="57" t="n"/>
      <c r="Q317" s="247" t="n"/>
      <c r="R317" s="17" t="n"/>
      <c r="S317" s="57" t="n"/>
      <c r="T317" s="247" t="n"/>
      <c r="U317" s="17" t="n"/>
      <c r="V317" s="57" t="n"/>
      <c r="W317" s="247" t="n"/>
      <c r="X317" s="17" t="n"/>
      <c r="Y317" s="57" t="n"/>
      <c r="Z317" s="247" t="n"/>
      <c r="AA317" s="17" t="n"/>
      <c r="AB317" s="57" t="n"/>
      <c r="AC317" s="247" t="n"/>
      <c r="AD317" s="17" t="n"/>
      <c r="AE317" s="57" t="n"/>
      <c r="AF317" s="247" t="n"/>
      <c r="AG317" s="17" t="n"/>
      <c r="AH317" s="57" t="n"/>
      <c r="AI317" s="247" t="n"/>
      <c r="AJ317" s="17" t="n"/>
      <c r="AK317" s="57" t="n"/>
      <c r="AL317" s="247" t="n"/>
      <c r="AM317" s="17" t="n"/>
      <c r="AN317" s="57" t="n"/>
      <c r="AO317" s="247" t="n"/>
      <c r="AP317" s="17" t="n"/>
      <c r="AQ317" s="57" t="n"/>
      <c r="AR317" s="247" t="n"/>
      <c r="AS317" s="17" t="n"/>
      <c r="AT317" s="57" t="n"/>
      <c r="AU317" s="247" t="n"/>
      <c r="AV317" s="17" t="n"/>
      <c r="AW317" s="57" t="n"/>
      <c r="AX317" s="247" t="n"/>
      <c r="AY317" s="17" t="n"/>
      <c r="AZ317" s="57" t="n"/>
      <c r="BA317" s="247" t="n"/>
      <c r="BB317" s="17" t="n"/>
      <c r="BC317" s="57" t="n"/>
      <c r="BD317" s="247" t="n"/>
      <c r="BE317" s="17" t="n"/>
      <c r="BF317" s="57" t="n"/>
      <c r="BG317" s="247" t="n"/>
      <c r="BH317" s="17" t="n"/>
      <c r="BI317" s="57" t="n"/>
      <c r="BK317" s="442">
        <f>SUM(I317,L317,O317,R317,U317,X317,AA317,AD317,AG317,AJ317,AM317,AP317)</f>
        <v/>
      </c>
      <c r="BL317" s="442">
        <f>BK317-AV317</f>
        <v/>
      </c>
      <c r="BM317" s="442">
        <f>SUM(J317,M317,P317,S317)</f>
        <v/>
      </c>
      <c r="BN317" s="442">
        <f>BM317-AT317</f>
        <v/>
      </c>
    </row>
    <row r="318">
      <c r="A318" s="39" t="inlineStr">
        <is>
          <t>(+/-) Receitas/Despesas Financeiras</t>
        </is>
      </c>
      <c r="B318" s="59" t="n"/>
      <c r="C318" s="136" t="inlineStr">
        <is>
          <t>Estim. Mensal</t>
        </is>
      </c>
      <c r="D318" s="137" t="n">
        <v>0.0015</v>
      </c>
      <c r="E318" s="62" t="n"/>
      <c r="F318" s="63" t="n"/>
      <c r="G318" s="47" t="n"/>
      <c r="H318" s="244" t="n">
        <v>-8466.299999999999</v>
      </c>
      <c r="I318" s="398" t="n">
        <v>-8590.238730393874</v>
      </c>
      <c r="J318" s="43">
        <f>SUMIFS(Aut_BlueMe_Sem_Pedido!$J:$J,Aut_BlueMe_Sem_Pedido!$Q:$Q,DRE!H$4,Aut_BlueMe_Sem_Pedido!$H:$H,"Tarifas bancárias")+SUMIFS(Aut_BlueMe_Sem_Pedido!$J:$J,Aut_BlueMe_Sem_Pedido!$Q:$Q,DRE!H$4,Aut_BlueMe_Sem_Pedido!$C:$C,"NELSON WILIANS E ADVOGADOS ASSOCIADOS - MATRIZ")+SUMIFS(Aut_Ajustes_Manuais!$G:$G,Aut_Ajustes_Manuais!$I:$I,DRE!H$4,Aut_Ajustes_Manuais!$F:$F,"(+/-) Receitas/Despesas Financeiras")</f>
        <v/>
      </c>
      <c r="K318" s="244" t="n">
        <v>26765.6</v>
      </c>
      <c r="L318" s="398" t="n">
        <v>-8590.238730393874</v>
      </c>
      <c r="M318" s="43">
        <f>SUMIFS(Aut_BlueMe_Sem_Pedido!$J:$J,Aut_BlueMe_Sem_Pedido!$Q:$Q,DRE!K$4,Aut_BlueMe_Sem_Pedido!$H:$H,"Tarifas bancárias")+SUMIFS(Aut_BlueMe_Sem_Pedido!$J:$J,Aut_BlueMe_Sem_Pedido!$Q:$Q,DRE!K$4,Aut_BlueMe_Sem_Pedido!$C:$C,"NELSON WILIANS E ADVOGADOS ASSOCIADOS - MATRIZ")+SUMIFS(Aut_Ajustes_Manuais!$G:$G,Aut_Ajustes_Manuais!$I:$I,DRE!K$4,Aut_Ajustes_Manuais!$F:$F,"(+/-) Receitas/Despesas Financeiras")</f>
        <v/>
      </c>
      <c r="N318" s="244" t="n">
        <v>22612.04</v>
      </c>
      <c r="O318" s="42" t="n">
        <v>-8880.30154799</v>
      </c>
      <c r="P318" s="43">
        <f>SUMIFS(Aut_BlueMe_Sem_Pedido!$J:$J,Aut_BlueMe_Sem_Pedido!$Q:$Q,DRE!N$4,Aut_BlueMe_Sem_Pedido!$H:$H,"Tarifas bancárias")+SUMIFS(Aut_BlueMe_Sem_Pedido!$J:$J,Aut_BlueMe_Sem_Pedido!$Q:$Q,DRE!N$4,Aut_BlueMe_Sem_Pedido!$C:$C,"NELSON WILIANS E ADVOGADOS ASSOCIADOS - MATRIZ")+SUMIFS(Aut_Ajustes_Manuais!$G:$G,Aut_Ajustes_Manuais!$I:$I,DRE!N$4,Aut_Ajustes_Manuais!$F:$F,"(+/-) Receitas/Despesas Financeiras")</f>
        <v/>
      </c>
      <c r="Q318" s="244" t="n">
        <v>23051.84</v>
      </c>
      <c r="R318" s="42" t="n">
        <v>-8762.55868898</v>
      </c>
      <c r="S318" s="43">
        <f>SUMIFS(Aut_BlueMe_Sem_Pedido!$J:$J,Aut_BlueMe_Sem_Pedido!$Q:$Q,DRE!Q$4,Aut_BlueMe_Sem_Pedido!$H:$H,"Tarifas bancárias")+SUMIFS(Aut_BlueMe_Sem_Pedido!$J:$J,Aut_BlueMe_Sem_Pedido!$Q:$Q,DRE!Q$4,Aut_BlueMe_Sem_Pedido!$C:$C,"NELSON WILIANS E ADVOGADOS ASSOCIADOS - MATRIZ")+SUMIFS(Aut_Ajustes_Manuais!$G:$G,Aut_Ajustes_Manuais!$I:$I,DRE!Q$4,Aut_Ajustes_Manuais!$F:$F,"(+/-) Receitas/Despesas Financeiras")</f>
        <v/>
      </c>
      <c r="T318" s="244" t="n">
        <v>22449.07</v>
      </c>
      <c r="U318" s="42" t="n">
        <v>-9042.556088059999</v>
      </c>
      <c r="V318" s="43">
        <f>SUMIFS(Aut_BlueMe_Sem_Pedido!$J:$J,Aut_BlueMe_Sem_Pedido!$Q:$Q,DRE!T$4,Aut_BlueMe_Sem_Pedido!$H:$H,"Tarifas bancárias")+SUMIFS(Aut_BlueMe_Sem_Pedido!$J:$J,Aut_BlueMe_Sem_Pedido!$Q:$Q,DRE!T$4,Aut_BlueMe_Sem_Pedido!$C:$C,"NELSON WILIANS E ADVOGADOS ASSOCIADOS - MATRIZ")+SUMIFS(Aut_Ajustes_Manuais!$G:$G,Aut_Ajustes_Manuais!$I:$I,DRE!T$4,Aut_Ajustes_Manuais!$F:$F,"(+/-) Receitas/Despesas Financeiras")</f>
        <v/>
      </c>
      <c r="W318" s="244" t="n">
        <v>25459.72</v>
      </c>
      <c r="X318" s="42" t="n">
        <v>-8796.453605945</v>
      </c>
      <c r="Y318" s="43">
        <f>SUMIFS(Aut_BlueMe_Sem_Pedido!$J:$J,Aut_BlueMe_Sem_Pedido!$Q:$Q,DRE!W$4,Aut_BlueMe_Sem_Pedido!$H:$H,"Tarifas bancárias")+SUMIFS(Aut_BlueMe_Sem_Pedido!$J:$J,Aut_BlueMe_Sem_Pedido!$Q:$Q,DRE!W$4,Aut_BlueMe_Sem_Pedido!$C:$C,"NELSON WILIANS E ADVOGADOS ASSOCIADOS - MATRIZ")+SUMIFS(Aut_Ajustes_Manuais!$G:$G,Aut_Ajustes_Manuais!$I:$I,DRE!W$4,Aut_Ajustes_Manuais!$F:$F,"(+/-) Receitas/Despesas Financeiras")</f>
        <v/>
      </c>
      <c r="Z318" s="244" t="n">
        <v>6785.15</v>
      </c>
      <c r="AA318" s="42" t="n">
        <v>-9438.074429315</v>
      </c>
      <c r="AB318" s="43">
        <f>SUMIFS(Aut_BlueMe_Sem_Pedido!$J:$J,Aut_BlueMe_Sem_Pedido!$Q:$Q,DRE!Z$4,Aut_BlueMe_Sem_Pedido!$H:$H,"Tarifas bancárias")+SUMIFS(Aut_BlueMe_Sem_Pedido!$J:$J,Aut_BlueMe_Sem_Pedido!$Q:$Q,DRE!Z$4,Aut_BlueMe_Sem_Pedido!$C:$C,"NELSON WILIANS E ADVOGADOS ASSOCIADOS - MATRIZ")+SUMIFS(Aut_Ajustes_Manuais!$G:$G,Aut_Ajustes_Manuais!$I:$I,DRE!Z$4,Aut_Ajustes_Manuais!$F:$F,"(+/-) Receitas/Despesas Financeiras")</f>
        <v/>
      </c>
      <c r="AC318" s="244" t="n">
        <v>33226.9</v>
      </c>
      <c r="AD318" s="42" t="n">
        <v>-9095.70598388</v>
      </c>
      <c r="AE318" s="43">
        <f>SUMIFS(Aut_BlueMe_Sem_Pedido!$J:$J,Aut_BlueMe_Sem_Pedido!$Q:$Q,DRE!AC$4,Aut_BlueMe_Sem_Pedido!$H:$H,"Tarifas bancárias")+SUMIFS(Aut_BlueMe_Sem_Pedido!$J:$J,Aut_BlueMe_Sem_Pedido!$Q:$Q,DRE!AC$4,Aut_BlueMe_Sem_Pedido!$C:$C,"NELSON WILIANS E ADVOGADOS ASSOCIADOS - MATRIZ")+SUMIFS(Aut_Ajustes_Manuais!$G:$G,Aut_Ajustes_Manuais!$I:$I,DRE!AC$4,Aut_Ajustes_Manuais!$F:$F,"(+/-) Receitas/Despesas Financeiras")</f>
        <v/>
      </c>
      <c r="AF318" s="244" t="n">
        <v>25777.24000000001</v>
      </c>
      <c r="AG318" s="42" t="n">
        <v>-8916.853134004999</v>
      </c>
      <c r="AH318" s="43">
        <f>SUMIFS(Aut_BlueMe_Sem_Pedido!$J:$J,Aut_BlueMe_Sem_Pedido!$Q:$Q,DRE!AF$4,Aut_BlueMe_Sem_Pedido!$H:$H,"Tarifas bancárias")+SUMIFS(Aut_BlueMe_Sem_Pedido!$J:$J,Aut_BlueMe_Sem_Pedido!$Q:$Q,DRE!AF$4,Aut_BlueMe_Sem_Pedido!$C:$C,"NELSON WILIANS E ADVOGADOS ASSOCIADOS - MATRIZ")+SUMIFS(Aut_Ajustes_Manuais!$G:$G,Aut_Ajustes_Manuais!$I:$I,DRE!AF$4,Aut_Ajustes_Manuais!$F:$F,"(+/-) Receitas/Despesas Financeiras")</f>
        <v/>
      </c>
      <c r="AI318" s="244" t="n">
        <v>25020.55</v>
      </c>
      <c r="AJ318" s="42" t="n">
        <v>-9014.485654085</v>
      </c>
      <c r="AK318" s="43">
        <f>SUMIFS(Aut_BlueMe_Sem_Pedido!$J:$J,Aut_BlueMe_Sem_Pedido!$Q:$Q,DRE!AI$4,Aut_BlueMe_Sem_Pedido!$H:$H,"Tarifas bancárias")+SUMIFS(Aut_BlueMe_Sem_Pedido!$J:$J,Aut_BlueMe_Sem_Pedido!$Q:$Q,DRE!AI$4,Aut_BlueMe_Sem_Pedido!$C:$C,"NELSON WILIANS E ADVOGADOS ASSOCIADOS - MATRIZ")+SUMIFS(Aut_Ajustes_Manuais!$G:$G,Aut_Ajustes_Manuais!$I:$I,DRE!AI$4,Aut_Ajustes_Manuais!$F:$F,"(+/-) Receitas/Despesas Financeiras")</f>
        <v/>
      </c>
      <c r="AL318" s="244" t="n">
        <v>24285.55</v>
      </c>
      <c r="AM318" s="42" t="n">
        <v>-9012.967942489999</v>
      </c>
      <c r="AN318" s="43">
        <f>SUMIFS(Aut_BlueMe_Sem_Pedido!$J:$J,Aut_BlueMe_Sem_Pedido!$Q:$Q,DRE!AL$4,Aut_BlueMe_Sem_Pedido!$H:$H,"Tarifas bancárias")+SUMIFS(Aut_BlueMe_Sem_Pedido!$J:$J,Aut_BlueMe_Sem_Pedido!$Q:$Q,DRE!AL$4,Aut_BlueMe_Sem_Pedido!$C:$C,"NELSON WILIANS E ADVOGADOS ASSOCIADOS - MATRIZ")+SUMIFS(Aut_Ajustes_Manuais!$G:$G,Aut_Ajustes_Manuais!$I:$I,DRE!AL$4,Aut_Ajustes_Manuais!$F:$F,"(+/-) Receitas/Despesas Financeiras")</f>
        <v/>
      </c>
      <c r="AO318" s="244" t="n">
        <v>30207.67</v>
      </c>
      <c r="AP318" s="42" t="n">
        <v>-9185.095905890001</v>
      </c>
      <c r="AQ318" s="43">
        <f>SUMIFS(Aut_BlueMe_Sem_Pedido!$J:$J,Aut_BlueMe_Sem_Pedido!$Q:$Q,DRE!AO$4,Aut_BlueMe_Sem_Pedido!$H:$H,"Tarifas bancárias")+SUMIFS(Aut_BlueMe_Sem_Pedido!$J:$J,Aut_BlueMe_Sem_Pedido!$Q:$Q,DRE!AO$4,Aut_BlueMe_Sem_Pedido!$C:$C,"NELSON WILIANS E ADVOGADOS ASSOCIADOS - MATRIZ")+SUMIFS(Aut_Ajustes_Manuais!$G:$G,Aut_Ajustes_Manuais!$I:$I,DRE!AO$4,Aut_Ajustes_Manuais!$F:$F,"(+/-) Receitas/Despesas Financeiras")</f>
        <v/>
      </c>
      <c r="AR318" s="244">
        <f>SUMIFS($H318:$AO318,$H$5:$AO$5,"&lt;"&amp;MONTH(TODAY()),$H$6:$AO$6,"REAL 25")</f>
        <v/>
      </c>
      <c r="AS318" s="42">
        <f>SUMIFS($I318:$AP318,$I$5:$AP$5,"&lt;"&amp;MONTH(TODAY()),$I$6:$AP$6,"ORÇADO ")</f>
        <v/>
      </c>
      <c r="AT318" s="43">
        <f>SUMIFS($J318:$AQ318,$J$5:$AQ$5,"&lt;"&amp;MONTH(TODAY()),$J$6:$AQ$6,"REAL 26")</f>
        <v/>
      </c>
      <c r="AU318" s="244">
        <f>SUM(H318,K318,N318,Q318,T318,W318,Z318,AC318,AF318,AI318,AL318,AO318)</f>
        <v/>
      </c>
      <c r="AV318" s="42">
        <f>SUM(I318,L318,O318,R318,U318,X318,AA318,AD318,AG318,AJ318,AM318,AP318)</f>
        <v/>
      </c>
      <c r="AW318" s="43">
        <f>SUM(J318,M318,P318,S318,V318,Y318,AB318,AE318,AH318,AK318,AN318,AQ318)</f>
        <v/>
      </c>
      <c r="AX318" s="244">
        <f>SUM(H318,K318,N318)</f>
        <v/>
      </c>
      <c r="AY318" s="42">
        <f>SUM(I318,L318,O318)</f>
        <v/>
      </c>
      <c r="AZ318" s="43">
        <f>SUM(J318,M318,P318)</f>
        <v/>
      </c>
      <c r="BA318" s="244">
        <f>SUM(Q318,T318,W318)</f>
        <v/>
      </c>
      <c r="BB318" s="42">
        <f>SUM(R318,U318,X318)</f>
        <v/>
      </c>
      <c r="BC318" s="43">
        <f>SUM(S318,V318,Y318)</f>
        <v/>
      </c>
      <c r="BD318" s="244">
        <f>SUM(Z318,AC318,AF318)</f>
        <v/>
      </c>
      <c r="BE318" s="42">
        <f>SUM(AA318,AD318,AG318)</f>
        <v/>
      </c>
      <c r="BF318" s="43">
        <f>SUM(AB318,AE318,AH318)</f>
        <v/>
      </c>
      <c r="BG318" s="244">
        <f>SUM(AI318,AL318,AO318)</f>
        <v/>
      </c>
      <c r="BH318" s="42">
        <f>SUM(AJ318,AM318,AP318)</f>
        <v/>
      </c>
      <c r="BI318" s="43">
        <f>SUM(AK318,AN318,AQ318)</f>
        <v/>
      </c>
      <c r="BK318" s="442">
        <f>SUM(I318,L318,O318,R318,U318,X318,AA318,AD318,AG318,AJ318,AM318,AP318)</f>
        <v/>
      </c>
      <c r="BL318" s="442">
        <f>BK318-AV318</f>
        <v/>
      </c>
      <c r="BM318" s="442">
        <f>SUM(J318,M318,P318,S318)</f>
        <v/>
      </c>
      <c r="BN318" s="442">
        <f>BM318-AT318</f>
        <v/>
      </c>
      <c r="BP318" s="10">
        <f>_xlfn.FORMULATEXT(V318) &amp; "+SOMASES(Aut_Ajustes_Manuais!$G:$G;Aut_Ajustes_Manuais!$I:$I;DRE!T$4;Aut_Ajustes_Manuais!$F:$F;""" &amp; A318 &amp; """)"</f>
        <v/>
      </c>
    </row>
    <row r="319">
      <c r="A319" s="18" t="n"/>
      <c r="E319" s="16" t="n"/>
      <c r="F319" s="17" t="n"/>
      <c r="G319" s="47" t="n"/>
      <c r="H319" s="247" t="n"/>
      <c r="I319" s="17" t="n">
        <v>1</v>
      </c>
      <c r="J319" s="57" t="n"/>
      <c r="K319" s="247" t="n"/>
      <c r="L319" s="17" t="n">
        <v>2</v>
      </c>
      <c r="M319" s="57" t="n"/>
      <c r="N319" s="247" t="n"/>
      <c r="O319" s="17" t="n">
        <v>3</v>
      </c>
      <c r="P319" s="57" t="n"/>
      <c r="Q319" s="247" t="n"/>
      <c r="R319" s="17" t="n">
        <v>4</v>
      </c>
      <c r="S319" s="57" t="n"/>
      <c r="T319" s="247" t="n"/>
      <c r="U319" s="17" t="n">
        <v>5</v>
      </c>
      <c r="V319" s="57" t="n"/>
      <c r="W319" s="247" t="n"/>
      <c r="X319" s="17" t="n">
        <v>6</v>
      </c>
      <c r="Y319" s="57" t="n"/>
      <c r="Z319" s="247" t="n"/>
      <c r="AA319" s="17" t="n">
        <v>7</v>
      </c>
      <c r="AB319" s="57" t="n"/>
      <c r="AC319" s="247" t="n"/>
      <c r="AD319" s="17" t="n">
        <v>8</v>
      </c>
      <c r="AE319" s="57" t="n"/>
      <c r="AF319" s="247" t="n"/>
      <c r="AG319" s="17" t="n">
        <v>9</v>
      </c>
      <c r="AH319" s="57" t="n"/>
      <c r="AI319" s="247" t="n"/>
      <c r="AJ319" s="17" t="n">
        <v>10</v>
      </c>
      <c r="AK319" s="57" t="n"/>
      <c r="AL319" s="247" t="n"/>
      <c r="AM319" s="17" t="n">
        <v>11</v>
      </c>
      <c r="AN319" s="57" t="n"/>
      <c r="AO319" s="247" t="n"/>
      <c r="AP319" s="17" t="n">
        <v>12</v>
      </c>
      <c r="AQ319" s="57" t="n"/>
      <c r="AR319" s="247" t="n"/>
      <c r="AS319" s="17" t="n"/>
      <c r="AT319" s="57" t="n"/>
      <c r="AU319" s="247" t="n"/>
      <c r="AV319" s="17" t="n"/>
      <c r="AW319" s="57" t="n"/>
      <c r="AX319" s="247" t="n"/>
      <c r="AY319" s="17" t="n"/>
      <c r="AZ319" s="57" t="n"/>
      <c r="BA319" s="247" t="n"/>
      <c r="BB319" s="17" t="n"/>
      <c r="BC319" s="57" t="n"/>
      <c r="BD319" s="247" t="n"/>
      <c r="BE319" s="17" t="n"/>
      <c r="BF319" s="57" t="n"/>
      <c r="BG319" s="247" t="n"/>
      <c r="BH319" s="17" t="n"/>
      <c r="BI319" s="57" t="n"/>
      <c r="BK319" s="442">
        <f>SUM(I319,L319,O319,R319,U319,X319,AA319,AD319,AG319,AJ319,AM319,AP319)</f>
        <v/>
      </c>
      <c r="BL319" s="442">
        <f>BK319-AV319</f>
        <v/>
      </c>
      <c r="BM319" s="442">
        <f>SUM(J319,M319,P319,S319)</f>
        <v/>
      </c>
      <c r="BN319" s="442">
        <f>BM319-AT319</f>
        <v/>
      </c>
    </row>
    <row r="320" ht="25.2" customHeight="1">
      <c r="A320" s="39" t="inlineStr">
        <is>
          <t>(+) Receitas de Patrocínio</t>
        </is>
      </c>
      <c r="B320" s="59" t="n"/>
      <c r="C320" s="136" t="inlineStr">
        <is>
          <t xml:space="preserve">Base - COMERCIAL </t>
        </is>
      </c>
      <c r="D320" s="137" t="n"/>
      <c r="E320" s="62" t="n"/>
      <c r="F320" s="63" t="n"/>
      <c r="G320" s="47" t="n"/>
      <c r="H320" s="244" t="n">
        <v>300000</v>
      </c>
      <c r="I320" s="42" t="n"/>
      <c r="J320" s="43">
        <f>SUMIFS(Aut_Receitas_Extraord!$L:$L,Aut_Receitas_Extraord!$V:$V,DRE!H$4,Aut_Receitas_Extraord!$D:$D,"Patrocínio")+SUMIFS(Aut_Ajustes_Manuais!$G:$G,Aut_Ajustes_Manuais!$I:$I,DRE!H$4,Aut_Ajustes_Manuais!$F:$F,"(+) Receitas de Patrocínio")</f>
        <v/>
      </c>
      <c r="K320" s="244" t="n">
        <v>0</v>
      </c>
      <c r="L320" s="42" t="n">
        <v>50000</v>
      </c>
      <c r="M320" s="430">
        <f>SUMIFS(Aut_Receitas_Extraord!$L:$L,Aut_Receitas_Extraord!$V:$V,DRE!K$4,Aut_Receitas_Extraord!$D:$D,"Patrocínio")+SUMIFS(Aut_Ajustes_Manuais!$G:$G,Aut_Ajustes_Manuais!$I:$I,DRE!K$4,Aut_Ajustes_Manuais!$F:$F,"(+) Receitas de Patrocínio")</f>
        <v/>
      </c>
      <c r="N320" s="244" t="n">
        <v>0</v>
      </c>
      <c r="O320" s="42" t="n">
        <v>45000</v>
      </c>
      <c r="P320" s="43">
        <f>SUMIFS(Aut_Receitas_Extraord!$L:$L,Aut_Receitas_Extraord!$V:$V,DRE!N$4,Aut_Receitas_Extraord!$D:$D,"Patrocínio")+SUMIFS(Aut_Ajustes_Manuais!$G:$G,Aut_Ajustes_Manuais!$I:$I,DRE!N$4,Aut_Ajustes_Manuais!$F:$F,"(+) Receitas de Patrocínio")</f>
        <v/>
      </c>
      <c r="Q320" s="244" t="n">
        <v>0</v>
      </c>
      <c r="R320" s="42" t="n">
        <v>100000</v>
      </c>
      <c r="S320" s="43">
        <f>SUMIFS(Aut_Receitas_Extraord!$L:$L,Aut_Receitas_Extraord!$V:$V,DRE!Q$4,Aut_Receitas_Extraord!$D:$D,"Patrocínio")+SUMIFS(Aut_Ajustes_Manuais!$G:$G,Aut_Ajustes_Manuais!$I:$I,DRE!Q$4,Aut_Ajustes_Manuais!$F:$F,"(+) Receitas de Patrocínio")</f>
        <v/>
      </c>
      <c r="T320" s="244" t="n">
        <v>0</v>
      </c>
      <c r="U320" s="42" t="n"/>
      <c r="V320" s="43">
        <f>SUMIFS(Aut_Receitas_Extraord!$L:$L,Aut_Receitas_Extraord!$V:$V,DRE!T$4,Aut_Receitas_Extraord!$D:$D,"Patrocínio")+SUMIFS(Aut_Ajustes_Manuais!$G:$G,Aut_Ajustes_Manuais!$I:$I,DRE!T$4,Aut_Ajustes_Manuais!$F:$F,"(+) Receitas de Patrocínio")</f>
        <v/>
      </c>
      <c r="W320" s="244" t="n">
        <v>0</v>
      </c>
      <c r="X320" s="42" t="n">
        <v>45000</v>
      </c>
      <c r="Y320" s="43">
        <f>SUMIFS(Aut_Receitas_Extraord!$L:$L,Aut_Receitas_Extraord!$V:$V,DRE!W$4,Aut_Receitas_Extraord!$D:$D,"Patrocínio")+SUMIFS(Aut_Ajustes_Manuais!$G:$G,Aut_Ajustes_Manuais!$I:$I,DRE!W$4,Aut_Ajustes_Manuais!$F:$F,"(+) Receitas de Patrocínio")</f>
        <v/>
      </c>
      <c r="Z320" s="244" t="n">
        <v>0</v>
      </c>
      <c r="AA320" s="42" t="n">
        <v>50000</v>
      </c>
      <c r="AB320" s="43">
        <f>SUMIFS(Aut_Receitas_Extraord!$L:$L,Aut_Receitas_Extraord!$V:$V,DRE!Z$4,Aut_Receitas_Extraord!$D:$D,"Patrocínio")+SUMIFS(Aut_Ajustes_Manuais!$G:$G,Aut_Ajustes_Manuais!$I:$I,DRE!Z$4,Aut_Ajustes_Manuais!$F:$F,"(+) Receitas de Patrocínio")</f>
        <v/>
      </c>
      <c r="AC320" s="244" t="n">
        <v>0</v>
      </c>
      <c r="AD320" s="42" t="n">
        <v>45000</v>
      </c>
      <c r="AE320" s="43">
        <f>SUMIFS(Aut_Receitas_Extraord!$L:$L,Aut_Receitas_Extraord!$V:$V,DRE!AC$4,Aut_Receitas_Extraord!$D:$D,"Patrocínio")+SUMIFS(Aut_Ajustes_Manuais!$G:$G,Aut_Ajustes_Manuais!$I:$I,DRE!AC$4,Aut_Ajustes_Manuais!$F:$F,"(+) Receitas de Patrocínio")</f>
        <v/>
      </c>
      <c r="AF320" s="244" t="n">
        <v>0</v>
      </c>
      <c r="AG320" s="42" t="n"/>
      <c r="AH320" s="43">
        <f>SUMIFS(Aut_Receitas_Extraord!$L:$L,Aut_Receitas_Extraord!$V:$V,DRE!AF$4,Aut_Receitas_Extraord!$D:$D,"Patrocínio")+SUMIFS(Aut_Ajustes_Manuais!$G:$G,Aut_Ajustes_Manuais!$I:$I,DRE!AF$4,Aut_Ajustes_Manuais!$F:$F,"(+) Receitas de Patrocínio")</f>
        <v/>
      </c>
      <c r="AI320" s="244" t="n">
        <v>0</v>
      </c>
      <c r="AJ320" s="42" t="n">
        <v>137666.67</v>
      </c>
      <c r="AK320" s="43">
        <f>SUMIFS(Aut_Receitas_Extraord!$L:$L,Aut_Receitas_Extraord!$V:$V,DRE!AI$4,Aut_Receitas_Extraord!$D:$D,"Patrocínio")+SUMIFS(Aut_Ajustes_Manuais!$G:$G,Aut_Ajustes_Manuais!$I:$I,DRE!AI$4,Aut_Ajustes_Manuais!$F:$F,"(+) Receitas de Patrocínio")</f>
        <v/>
      </c>
      <c r="AL320" s="244" t="n">
        <v>0</v>
      </c>
      <c r="AM320" s="42" t="n">
        <v>100000</v>
      </c>
      <c r="AN320" s="43">
        <f>SUMIFS(Aut_Receitas_Extraord!$L:$L,Aut_Receitas_Extraord!$V:$V,DRE!AL$4,Aut_Receitas_Extraord!$D:$D,"Patrocínio")+SUMIFS(Aut_Ajustes_Manuais!$G:$G,Aut_Ajustes_Manuais!$I:$I,DRE!AL$4,Aut_Ajustes_Manuais!$F:$F,"(+) Receitas de Patrocínio")</f>
        <v/>
      </c>
      <c r="AO320" s="244" t="n">
        <v>0</v>
      </c>
      <c r="AP320" s="42" t="n">
        <v>45000</v>
      </c>
      <c r="AQ320" s="43">
        <f>SUMIFS(Aut_Receitas_Extraord!$L:$L,Aut_Receitas_Extraord!$V:$V,DRE!AO$4,Aut_Receitas_Extraord!$D:$D,"Patrocínio")+SUMIFS(Aut_Ajustes_Manuais!$G:$G,Aut_Ajustes_Manuais!$I:$I,DRE!AO$4,Aut_Ajustes_Manuais!$F:$F,"(+) Receitas de Patrocínio")</f>
        <v/>
      </c>
      <c r="AR320" s="244">
        <f>SUMIFS($H320:$AO320,$H$5:$AO$5,"&lt;"&amp;MONTH(TODAY()),$H$6:$AO$6,"REAL 25")</f>
        <v/>
      </c>
      <c r="AS320" s="42">
        <f>SUMIFS($I320:$AP320,$I$5:$AP$5,"&lt;"&amp;MONTH(TODAY()),$I$6:$AP$6,"ORÇADO ")</f>
        <v/>
      </c>
      <c r="AT320" s="43">
        <f>SUMIFS($J320:$AQ320,$J$5:$AQ$5,"&lt;"&amp;MONTH(TODAY()),$J$6:$AQ$6,"REAL 26")</f>
        <v/>
      </c>
      <c r="AU320" s="244">
        <f>SUM(H320,K320,N320,Q320,T320,W320,Z320,AC320,AF320,AI320,AL320,AO320)</f>
        <v/>
      </c>
      <c r="AV320" s="42">
        <f>SUM(I320,L320,O320,R320,U320,X320,AA320,AD320,AG320,AJ320,AM320,AP320)</f>
        <v/>
      </c>
      <c r="AW320" s="43">
        <f>SUM(J320,M320,P320,S320,V320,Y320,AB320,AE320,AH320,AK320,AN320,AQ320)</f>
        <v/>
      </c>
      <c r="AX320" s="244">
        <f>SUM(H320,K320,N320)</f>
        <v/>
      </c>
      <c r="AY320" s="42">
        <f>SUM(I320,L320,O320)</f>
        <v/>
      </c>
      <c r="AZ320" s="43">
        <f>SUM(J320,M320,P320)</f>
        <v/>
      </c>
      <c r="BA320" s="244">
        <f>SUM(Q320,T320,W320)</f>
        <v/>
      </c>
      <c r="BB320" s="42">
        <f>SUM(R320,U320,X320)</f>
        <v/>
      </c>
      <c r="BC320" s="43">
        <f>SUM(S320,V320,Y320)</f>
        <v/>
      </c>
      <c r="BD320" s="244">
        <f>SUM(Z320,AC320,AF320)</f>
        <v/>
      </c>
      <c r="BE320" s="42">
        <f>SUM(AA320,AD320,AG320)</f>
        <v/>
      </c>
      <c r="BF320" s="43">
        <f>SUM(AB320,AE320,AH320)</f>
        <v/>
      </c>
      <c r="BG320" s="244">
        <f>SUM(AI320,AL320,AO320)</f>
        <v/>
      </c>
      <c r="BH320" s="42">
        <f>SUM(AJ320,AM320,AP320)</f>
        <v/>
      </c>
      <c r="BI320" s="43">
        <f>SUM(AK320,AN320,AQ320)</f>
        <v/>
      </c>
      <c r="BK320" s="442">
        <f>SUM(I320,L320,O320,R320,U320,X320,AA320,AD320,AG320,AJ320,AM320,AP320)</f>
        <v/>
      </c>
      <c r="BL320" s="442">
        <f>BK320-AV320</f>
        <v/>
      </c>
      <c r="BM320" s="442">
        <f>SUM(J320,M320,P320,S320)</f>
        <v/>
      </c>
      <c r="BN320" s="442">
        <f>BM320-AT320</f>
        <v/>
      </c>
      <c r="BP320" s="10">
        <f>_xlfn.FORMULATEXT(V320) &amp; "+SOMASES(Aut_Ajustes_Manuais!$G:$G;Aut_Ajustes_Manuais!$I:$I;DRE!T$4;Aut_Ajustes_Manuais!$F:$F;""" &amp; A320 &amp; """)"</f>
        <v/>
      </c>
    </row>
    <row r="321" ht="19.95" customHeight="1">
      <c r="A321" s="39" t="inlineStr">
        <is>
          <t>(-) Despesas de Patrocínio</t>
        </is>
      </c>
      <c r="B321" s="59" t="n"/>
      <c r="C321" s="138" t="inlineStr">
        <is>
          <t>Base - DESPESA COMERCIAL</t>
        </is>
      </c>
      <c r="D321" s="139" t="n">
        <v>0</v>
      </c>
      <c r="E321" s="62" t="n"/>
      <c r="F321" s="63" t="n"/>
      <c r="G321" s="47" t="n"/>
      <c r="H321" s="263" t="n">
        <v>0</v>
      </c>
      <c r="I321" s="140" t="n"/>
      <c r="J321" s="141">
        <f>SUMIFS(Aut_BlueMe_Sem_Pedido!$J:$J,Aut_BlueMe_Sem_Pedido!$Q:$Q,DRE!H$4,Aut_BlueMe_Sem_Pedido!$H:$H,DRE!$A321)+SUMIFS(Aut_Ajustes_Manuais!$G:$G,Aut_Ajustes_Manuais!$I:$I,DRE!H$4,Aut_Ajustes_Manuais!$F:$F,"(-) Despesas de Patrocínio")</f>
        <v/>
      </c>
      <c r="K321" s="263" t="n">
        <v>-163</v>
      </c>
      <c r="L321" s="140" t="n"/>
      <c r="M321" s="141">
        <f>SUMIFS(Aut_BlueMe_Sem_Pedido!$J:$J,Aut_BlueMe_Sem_Pedido!$Q:$Q,DRE!K$4,Aut_BlueMe_Sem_Pedido!$H:$H,DRE!$A321)+SUMIFS(Aut_Ajustes_Manuais!$G:$G,Aut_Ajustes_Manuais!$I:$I,DRE!K$4,Aut_Ajustes_Manuais!$F:$F,"(-) Despesas de Patrocínio")</f>
        <v/>
      </c>
      <c r="N321" s="263" t="n">
        <v>-103.5</v>
      </c>
      <c r="O321" s="140" t="n"/>
      <c r="P321" s="141">
        <f>SUMIFS(Aut_BlueMe_Sem_Pedido!$J:$J,Aut_BlueMe_Sem_Pedido!$Q:$Q,DRE!N$4,Aut_BlueMe_Sem_Pedido!$H:$H,DRE!$A321)+SUMIFS(Aut_Ajustes_Manuais!$G:$G,Aut_Ajustes_Manuais!$I:$I,DRE!N$4,Aut_Ajustes_Manuais!$F:$F,"(-) Despesas de Patrocínio")</f>
        <v/>
      </c>
      <c r="Q321" s="263" t="n">
        <v>-595.8</v>
      </c>
      <c r="R321" s="140" t="n"/>
      <c r="S321" s="141">
        <f>SUMIFS(Aut_BlueMe_Sem_Pedido!$J:$J,Aut_BlueMe_Sem_Pedido!$Q:$Q,DRE!Q$4,Aut_BlueMe_Sem_Pedido!$H:$H,DRE!$A321)+SUMIFS(Aut_Ajustes_Manuais!$G:$G,Aut_Ajustes_Manuais!$I:$I,DRE!Q$4,Aut_Ajustes_Manuais!$F:$F,"(-) Despesas de Patrocínio")</f>
        <v/>
      </c>
      <c r="T321" s="263" t="n">
        <v>0</v>
      </c>
      <c r="U321" s="140" t="n"/>
      <c r="V321" s="141">
        <f>SUMIFS(Aut_BlueMe_Sem_Pedido!$J:$J,Aut_BlueMe_Sem_Pedido!$Q:$Q,DRE!T$4,Aut_BlueMe_Sem_Pedido!$H:$H,DRE!$A321)+SUMIFS(Aut_Ajustes_Manuais!$G:$G,Aut_Ajustes_Manuais!$I:$I,DRE!T$4,Aut_Ajustes_Manuais!$F:$F,"(-) Despesas de Patrocínio")</f>
        <v/>
      </c>
      <c r="W321" s="263" t="n">
        <v>0</v>
      </c>
      <c r="X321" s="140" t="n"/>
      <c r="Y321" s="141">
        <f>SUMIFS(Aut_BlueMe_Sem_Pedido!$J:$J,Aut_BlueMe_Sem_Pedido!$Q:$Q,DRE!W$4,Aut_BlueMe_Sem_Pedido!$H:$H,DRE!$A321)+SUMIFS(Aut_Ajustes_Manuais!$G:$G,Aut_Ajustes_Manuais!$I:$I,DRE!W$4,Aut_Ajustes_Manuais!$F:$F,"(-) Despesas de Patrocínio")</f>
        <v/>
      </c>
      <c r="Z321" s="263" t="n">
        <v>0</v>
      </c>
      <c r="AA321" s="140" t="n"/>
      <c r="AB321" s="141">
        <f>SUMIFS(Aut_BlueMe_Sem_Pedido!$J:$J,Aut_BlueMe_Sem_Pedido!$Q:$Q,DRE!Z$4,Aut_BlueMe_Sem_Pedido!$H:$H,DRE!$A321)+SUMIFS(Aut_Ajustes_Manuais!$G:$G,Aut_Ajustes_Manuais!$I:$I,DRE!Z$4,Aut_Ajustes_Manuais!$F:$F,"(-) Despesas de Patrocínio")</f>
        <v/>
      </c>
      <c r="AC321" s="263" t="n">
        <v>0</v>
      </c>
      <c r="AD321" s="140" t="n"/>
      <c r="AE321" s="141">
        <f>SUMIFS(Aut_BlueMe_Sem_Pedido!$J:$J,Aut_BlueMe_Sem_Pedido!$Q:$Q,DRE!AC$4,Aut_BlueMe_Sem_Pedido!$H:$H,DRE!$A321)+SUMIFS(Aut_Ajustes_Manuais!$G:$G,Aut_Ajustes_Manuais!$I:$I,DRE!AC$4,Aut_Ajustes_Manuais!$F:$F,"(-) Despesas de Patrocínio")</f>
        <v/>
      </c>
      <c r="AF321" s="263" t="n">
        <v>0</v>
      </c>
      <c r="AG321" s="140" t="n"/>
      <c r="AH321" s="141">
        <f>SUMIFS(Aut_BlueMe_Sem_Pedido!$J:$J,Aut_BlueMe_Sem_Pedido!$Q:$Q,DRE!AF$4,Aut_BlueMe_Sem_Pedido!$H:$H,DRE!$A321)+SUMIFS(Aut_Ajustes_Manuais!$G:$G,Aut_Ajustes_Manuais!$I:$I,DRE!AF$4,Aut_Ajustes_Manuais!$F:$F,"(-) Despesas de Patrocínio")</f>
        <v/>
      </c>
      <c r="AI321" s="263" t="n">
        <v>-6005.9</v>
      </c>
      <c r="AJ321" s="140" t="n"/>
      <c r="AK321" s="141">
        <f>SUMIFS(Aut_BlueMe_Sem_Pedido!$J:$J,Aut_BlueMe_Sem_Pedido!$Q:$Q,DRE!AI$4,Aut_BlueMe_Sem_Pedido!$H:$H,DRE!$A321)+SUMIFS(Aut_Ajustes_Manuais!$G:$G,Aut_Ajustes_Manuais!$I:$I,DRE!AI$4,Aut_Ajustes_Manuais!$F:$F,"(-) Despesas de Patrocínio")</f>
        <v/>
      </c>
      <c r="AL321" s="263" t="n">
        <v>-17300</v>
      </c>
      <c r="AM321" s="140" t="n"/>
      <c r="AN321" s="141">
        <f>SUMIFS(Aut_BlueMe_Sem_Pedido!$J:$J,Aut_BlueMe_Sem_Pedido!$Q:$Q,DRE!AL$4,Aut_BlueMe_Sem_Pedido!$H:$H,DRE!$A321)+SUMIFS(Aut_Ajustes_Manuais!$G:$G,Aut_Ajustes_Manuais!$I:$I,DRE!AL$4,Aut_Ajustes_Manuais!$F:$F,"(-) Despesas de Patrocínio")</f>
        <v/>
      </c>
      <c r="AO321" s="263" t="n">
        <v>0</v>
      </c>
      <c r="AP321" s="140" t="n"/>
      <c r="AQ321" s="141">
        <f>SUMIFS(Aut_BlueMe_Sem_Pedido!$J:$J,Aut_BlueMe_Sem_Pedido!$Q:$Q,DRE!AO$4,Aut_BlueMe_Sem_Pedido!$H:$H,DRE!$A321)+SUMIFS(Aut_Ajustes_Manuais!$G:$G,Aut_Ajustes_Manuais!$I:$I,DRE!AO$4,Aut_Ajustes_Manuais!$F:$F,"(-) Despesas de Patrocínio")</f>
        <v/>
      </c>
      <c r="AR321" s="263">
        <f>SUMIFS($H321:$AO321,$H$5:$AO$5,"&lt;"&amp;MONTH(TODAY()),$H$6:$AO$6,"REAL 25")</f>
        <v/>
      </c>
      <c r="AS321" s="140">
        <f>SUMIFS($I321:$AP321,$I$5:$AP$5,"&lt;"&amp;MONTH(TODAY()),$I$6:$AP$6,"ORÇADO ")</f>
        <v/>
      </c>
      <c r="AT321" s="141">
        <f>SUMIFS($J321:$AQ321,$J$5:$AQ$5,"&lt;"&amp;MONTH(TODAY()),$J$6:$AQ$6,"REAL 26")</f>
        <v/>
      </c>
      <c r="AU321" s="263">
        <f>SUM(H321,K321,N321,Q321,T321,W321,Z321,AC321,AF321,AI321,AL321,AO321)</f>
        <v/>
      </c>
      <c r="AV321" s="140">
        <f>SUM(I321,L321,O321,R321,U321,X321,AA321,AD321,AG321,AJ321,AM321,AP321)</f>
        <v/>
      </c>
      <c r="AW321" s="141">
        <f>SUM(J321,M321,P321,S321,V321,Y321,AB321,AE321,AH321,AK321,AN321,AQ321)</f>
        <v/>
      </c>
      <c r="AX321" s="263">
        <f>SUM(H321,K321,N321)</f>
        <v/>
      </c>
      <c r="AY321" s="140">
        <f>SUM(I321,L321,O321)</f>
        <v/>
      </c>
      <c r="AZ321" s="141">
        <f>SUM(J321,M321,P321)</f>
        <v/>
      </c>
      <c r="BA321" s="263">
        <f>SUM(Q321,T321,W321)</f>
        <v/>
      </c>
      <c r="BB321" s="140">
        <f>SUM(R321,U321,X321)</f>
        <v/>
      </c>
      <c r="BC321" s="141">
        <f>SUM(S321,V321,Y321)</f>
        <v/>
      </c>
      <c r="BD321" s="263">
        <f>SUM(Z321,AC321,AF321)</f>
        <v/>
      </c>
      <c r="BE321" s="140">
        <f>SUM(AA321,AD321,AG321)</f>
        <v/>
      </c>
      <c r="BF321" s="141">
        <f>SUM(AB321,AE321,AH321)</f>
        <v/>
      </c>
      <c r="BG321" s="263">
        <f>SUM(AI321,AL321,AO321)</f>
        <v/>
      </c>
      <c r="BH321" s="140">
        <f>SUM(AJ321,AM321,AP321)</f>
        <v/>
      </c>
      <c r="BI321" s="141">
        <f>SUM(AK321,AN321,AQ321)</f>
        <v/>
      </c>
      <c r="BK321" s="442">
        <f>SUM(I321,L321,O321,R321,U321,X321,AA321,AD321,AG321,AJ321,AM321,AP321)</f>
        <v/>
      </c>
      <c r="BL321" s="442">
        <f>BK321-AV321</f>
        <v/>
      </c>
      <c r="BM321" s="442">
        <f>SUM(J321,M321,P321,S321)</f>
        <v/>
      </c>
      <c r="BN321" s="442">
        <f>BM321-AT321</f>
        <v/>
      </c>
      <c r="BP321" s="10">
        <f>_xlfn.FORMULATEXT(V321) &amp; "+SOMASES(Aut_Ajustes_Manuais!$G:$G;Aut_Ajustes_Manuais!$I:$I;DRE!T$4;Aut_Ajustes_Manuais!$F:$F;""" &amp; A321 &amp; """)"</f>
        <v/>
      </c>
    </row>
    <row r="322">
      <c r="A322" s="18" t="n"/>
      <c r="E322" s="16" t="n"/>
      <c r="F322" s="17" t="n"/>
      <c r="G322" s="47" t="n"/>
      <c r="H322" s="264" t="n"/>
      <c r="I322" s="237" t="n"/>
      <c r="J322" s="265" t="n"/>
      <c r="K322" s="264" t="n"/>
      <c r="L322" s="237" t="n"/>
      <c r="M322" s="265" t="n"/>
      <c r="N322" s="264" t="n"/>
      <c r="O322" s="237" t="n"/>
      <c r="P322" s="265" t="n"/>
      <c r="Q322" s="264" t="n"/>
      <c r="R322" s="237" t="n"/>
      <c r="S322" s="265" t="n"/>
      <c r="T322" s="264" t="n"/>
      <c r="U322" s="237" t="n"/>
      <c r="V322" s="265" t="n"/>
      <c r="W322" s="264" t="n"/>
      <c r="X322" s="237" t="n"/>
      <c r="Y322" s="265" t="n"/>
      <c r="Z322" s="264" t="n"/>
      <c r="AA322" s="237" t="n"/>
      <c r="AB322" s="265" t="n"/>
      <c r="AC322" s="264" t="n"/>
      <c r="AD322" s="237" t="n"/>
      <c r="AE322" s="265" t="n"/>
      <c r="AF322" s="264" t="n"/>
      <c r="AG322" s="237" t="n"/>
      <c r="AH322" s="265" t="n"/>
      <c r="AI322" s="264" t="n"/>
      <c r="AJ322" s="237" t="n"/>
      <c r="AK322" s="265" t="n"/>
      <c r="AL322" s="264" t="n"/>
      <c r="AM322" s="237" t="n"/>
      <c r="AN322" s="265" t="n"/>
      <c r="AO322" s="264" t="n"/>
      <c r="AP322" s="237" t="n"/>
      <c r="AQ322" s="265" t="n"/>
      <c r="AR322" s="264" t="n"/>
      <c r="AS322" s="237" t="n"/>
      <c r="AT322" s="265" t="n"/>
      <c r="AU322" s="264" t="n"/>
      <c r="AV322" s="237" t="n"/>
      <c r="AW322" s="265" t="n"/>
      <c r="AX322" s="264" t="n"/>
      <c r="AY322" s="237" t="n"/>
      <c r="AZ322" s="265" t="n"/>
      <c r="BA322" s="264" t="n"/>
      <c r="BB322" s="237" t="n"/>
      <c r="BC322" s="265" t="n"/>
      <c r="BD322" s="264" t="n"/>
      <c r="BE322" s="237" t="n"/>
      <c r="BF322" s="265" t="n"/>
      <c r="BG322" s="264" t="n"/>
      <c r="BH322" s="237" t="n"/>
      <c r="BI322" s="265" t="n"/>
      <c r="BK322" s="442">
        <f>SUM(I322,L322,O322,R322,U322,X322,AA322,AD322,AG322,AJ322,AM322,AP322)</f>
        <v/>
      </c>
      <c r="BL322" s="442">
        <f>BK322-AV322</f>
        <v/>
      </c>
      <c r="BM322" s="442">
        <f>SUM(J322,M322,P322,S322)</f>
        <v/>
      </c>
      <c r="BN322" s="442">
        <f>BM322-AT322</f>
        <v/>
      </c>
    </row>
    <row r="323">
      <c r="A323" s="58" t="inlineStr">
        <is>
          <t>Resultado Antes do IR</t>
        </is>
      </c>
      <c r="B323" s="59" t="n"/>
      <c r="C323" s="60" t="n"/>
      <c r="D323" s="61" t="n"/>
      <c r="E323" s="62" t="n"/>
      <c r="F323" s="63" t="n"/>
      <c r="G323" s="47" t="n"/>
      <c r="H323" s="248">
        <f>SUM(H321,H320,H318,H316)</f>
        <v/>
      </c>
      <c r="I323" s="64">
        <f>SUM(I321,I320,I318,I316)</f>
        <v/>
      </c>
      <c r="J323" s="65">
        <f>SUM(J321,J320,J318,J316)</f>
        <v/>
      </c>
      <c r="K323" s="248">
        <f>SUM(K321,K320,K318,K316)</f>
        <v/>
      </c>
      <c r="L323" s="64">
        <f>SUM(L321,L320,L318,L316)</f>
        <v/>
      </c>
      <c r="M323" s="65">
        <f>SUM(M321,M320,M318,M316)</f>
        <v/>
      </c>
      <c r="N323" s="248">
        <f>SUM(N321,N320,N318,N316)</f>
        <v/>
      </c>
      <c r="O323" s="64">
        <f>SUM(O321,O320,O318,O316)</f>
        <v/>
      </c>
      <c r="P323" s="65">
        <f>SUM(P321,P320,P318,P316)</f>
        <v/>
      </c>
      <c r="Q323" s="248">
        <f>SUM(Q321,Q320,Q318,Q316)</f>
        <v/>
      </c>
      <c r="R323" s="64">
        <f>SUM(R321,R320,R318,R316)</f>
        <v/>
      </c>
      <c r="S323" s="65">
        <f>SUM(S321,S320,S318,S316)</f>
        <v/>
      </c>
      <c r="T323" s="248">
        <f>SUM(T321,T320,T318,T316)</f>
        <v/>
      </c>
      <c r="U323" s="64">
        <f>SUM(U321,U320,U318,U316)</f>
        <v/>
      </c>
      <c r="V323" s="65">
        <f>SUM(V321,V320,V318,V316)</f>
        <v/>
      </c>
      <c r="W323" s="248">
        <f>SUM(W321,W320,W318,W316)</f>
        <v/>
      </c>
      <c r="X323" s="64">
        <f>SUM(X321,X320,X318,X316)</f>
        <v/>
      </c>
      <c r="Y323" s="65">
        <f>SUM(Y321,Y320,Y318,Y316)</f>
        <v/>
      </c>
      <c r="Z323" s="248">
        <f>SUM(Z321,Z320,Z318,Z316)</f>
        <v/>
      </c>
      <c r="AA323" s="64">
        <f>SUM(AA321,AA320,AA318,AA316)</f>
        <v/>
      </c>
      <c r="AB323" s="65">
        <f>SUM(AB321,AB320,AB318,AB316)</f>
        <v/>
      </c>
      <c r="AC323" s="248">
        <f>SUM(AC321,AC320,AC318,AC316)</f>
        <v/>
      </c>
      <c r="AD323" s="64">
        <f>SUM(AD321,AD320,AD318,AD316)</f>
        <v/>
      </c>
      <c r="AE323" s="65">
        <f>SUM(AE321,AE320,AE318,AE316)</f>
        <v/>
      </c>
      <c r="AF323" s="248">
        <f>SUM(AF321,AF320,AF318,AF316)</f>
        <v/>
      </c>
      <c r="AG323" s="64">
        <f>SUM(AG321,AG320,AG318,AG316)</f>
        <v/>
      </c>
      <c r="AH323" s="65">
        <f>SUM(AH321,AH320,AH318,AH316)</f>
        <v/>
      </c>
      <c r="AI323" s="248">
        <f>SUM(AI321,AI320,AI318,AI316)</f>
        <v/>
      </c>
      <c r="AJ323" s="64">
        <f>SUM(AJ321,AJ320,AJ318,AJ316)</f>
        <v/>
      </c>
      <c r="AK323" s="65">
        <f>SUM(AK321,AK320,AK318,AK316)</f>
        <v/>
      </c>
      <c r="AL323" s="248">
        <f>SUM(AL321,AL320,AL318,AL316)</f>
        <v/>
      </c>
      <c r="AM323" s="64">
        <f>SUM(AM321,AM320,AM318,AM316)</f>
        <v/>
      </c>
      <c r="AN323" s="65">
        <f>SUM(AN321,AN320,AN318,AN316)</f>
        <v/>
      </c>
      <c r="AO323" s="248">
        <f>SUM(AO321,AO320,AO318,AO316)</f>
        <v/>
      </c>
      <c r="AP323" s="64">
        <f>SUM(AP321,AP320,AP318,AP316)</f>
        <v/>
      </c>
      <c r="AQ323" s="65">
        <f>SUM(AQ321,AQ320,AQ318,AQ316)</f>
        <v/>
      </c>
      <c r="AR323" s="248">
        <f>SUM(AR321,AR320,AR318,AR316)</f>
        <v/>
      </c>
      <c r="AS323" s="64">
        <f>SUM(AS321,AS320,AS318,AS316)</f>
        <v/>
      </c>
      <c r="AT323" s="65">
        <f>SUM(AT321,AT320,AT318,AT316)</f>
        <v/>
      </c>
      <c r="AU323" s="248">
        <f>SUM(AU321,AU320,AU318,AU316)</f>
        <v/>
      </c>
      <c r="AV323" s="64">
        <f>SUM(AV321,AV320,AV318,AV316)</f>
        <v/>
      </c>
      <c r="AW323" s="65">
        <f>SUM(AW321,AW320,AW318,AW316)</f>
        <v/>
      </c>
      <c r="AX323" s="248">
        <f>SUM(AX321,AX320,AX318,AX316)</f>
        <v/>
      </c>
      <c r="AY323" s="64">
        <f>SUM(AY321,AY320,AY318,AY316)</f>
        <v/>
      </c>
      <c r="AZ323" s="65">
        <f>SUM(AZ321,AZ320,AZ318,AZ316)</f>
        <v/>
      </c>
      <c r="BA323" s="248">
        <f>SUM(BA321,BA320,BA318,BA316)</f>
        <v/>
      </c>
      <c r="BB323" s="64">
        <f>SUM(BB321,BB320,BB318,BB316)</f>
        <v/>
      </c>
      <c r="BC323" s="65">
        <f>SUM(BC321,BC320,BC318,BC316)</f>
        <v/>
      </c>
      <c r="BD323" s="248">
        <f>SUM(BD321,BD320,BD318,BD316)</f>
        <v/>
      </c>
      <c r="BE323" s="64">
        <f>SUM(BE321,BE320,BE318,BE316)</f>
        <v/>
      </c>
      <c r="BF323" s="65">
        <f>SUM(BF321,BF320,BF318,BF316)</f>
        <v/>
      </c>
      <c r="BG323" s="248">
        <f>SUM(BG321,BG320,BG318,BG316)</f>
        <v/>
      </c>
      <c r="BH323" s="64">
        <f>SUM(BH321,BH320,BH318,BH316)</f>
        <v/>
      </c>
      <c r="BI323" s="65">
        <f>SUM(BI321,BI320,BI318,BI316)</f>
        <v/>
      </c>
      <c r="BK323" s="442">
        <f>SUM(I323,L323,O323,R323,U323,X323,AA323,AD323,AG323,AJ323,AM323,AP323)</f>
        <v/>
      </c>
      <c r="BL323" s="442">
        <f>BK323-AV323</f>
        <v/>
      </c>
      <c r="BM323" s="442">
        <f>SUM(J323,M323,P323,S323)</f>
        <v/>
      </c>
      <c r="BN323" s="442">
        <f>BM323-AT323</f>
        <v/>
      </c>
    </row>
    <row r="324">
      <c r="A324" s="18" t="n"/>
      <c r="E324" s="16" t="n"/>
      <c r="F324" s="17" t="n"/>
      <c r="G324" s="47" t="n"/>
      <c r="H324" s="266" t="n"/>
      <c r="I324" s="142" t="n"/>
      <c r="J324" s="267" t="n"/>
      <c r="K324" s="266" t="n"/>
      <c r="L324" s="142" t="n"/>
      <c r="M324" s="267" t="n"/>
      <c r="N324" s="266" t="n"/>
      <c r="O324" s="142" t="n"/>
      <c r="P324" s="267" t="n"/>
      <c r="Q324" s="266" t="n"/>
      <c r="R324" s="142" t="n"/>
      <c r="S324" s="267" t="n"/>
      <c r="T324" s="266" t="n"/>
      <c r="U324" s="142" t="n"/>
      <c r="V324" s="267" t="n"/>
      <c r="W324" s="266" t="n"/>
      <c r="X324" s="142" t="n"/>
      <c r="Y324" s="267" t="n"/>
      <c r="Z324" s="266" t="n"/>
      <c r="AA324" s="142" t="n"/>
      <c r="AB324" s="267" t="n"/>
      <c r="AC324" s="266" t="n"/>
      <c r="AD324" s="142" t="n"/>
      <c r="AE324" s="267" t="n"/>
      <c r="AF324" s="266" t="n"/>
      <c r="AG324" s="142" t="n"/>
      <c r="AH324" s="267" t="n"/>
      <c r="AI324" s="266" t="n"/>
      <c r="AJ324" s="142" t="n"/>
      <c r="AK324" s="267" t="n"/>
      <c r="AL324" s="266" t="n"/>
      <c r="AM324" s="142" t="n"/>
      <c r="AN324" s="267" t="n"/>
      <c r="AO324" s="266" t="n"/>
      <c r="AP324" s="142" t="n"/>
      <c r="AQ324" s="267" t="n"/>
      <c r="AR324" s="266" t="n"/>
      <c r="AS324" s="142" t="n"/>
      <c r="AT324" s="267" t="n"/>
      <c r="AU324" s="266" t="n"/>
      <c r="AV324" s="142" t="n"/>
      <c r="AW324" s="267" t="n"/>
      <c r="AX324" s="266" t="n"/>
      <c r="AY324" s="142" t="n"/>
      <c r="AZ324" s="267" t="n"/>
      <c r="BA324" s="266" t="n"/>
      <c r="BB324" s="142" t="n"/>
      <c r="BC324" s="267" t="n"/>
      <c r="BD324" s="266" t="n"/>
      <c r="BE324" s="142" t="n"/>
      <c r="BF324" s="267" t="n"/>
      <c r="BG324" s="266" t="n"/>
      <c r="BH324" s="142" t="n"/>
      <c r="BI324" s="267" t="n"/>
      <c r="BK324" s="442">
        <f>SUM(I324,L324,O324,R324,U324,X324,AA324,AD324,AG324,AJ324,AM324,AP324)</f>
        <v/>
      </c>
      <c r="BL324" s="442">
        <f>BK324-AV324</f>
        <v/>
      </c>
      <c r="BM324" s="442">
        <f>SUM(J324,M324,P324,S324)</f>
        <v/>
      </c>
      <c r="BN324" s="442">
        <f>BM324-AT324</f>
        <v/>
      </c>
    </row>
    <row r="325" ht="16.95" customHeight="1">
      <c r="A325" s="39" t="inlineStr">
        <is>
          <t>(-) Impostos</t>
        </is>
      </c>
      <c r="B325" s="59" t="n"/>
      <c r="C325" s="40" t="inlineStr">
        <is>
          <t>Drivers</t>
        </is>
      </c>
      <c r="D325" s="40" t="inlineStr">
        <is>
          <t>Valores fixos</t>
        </is>
      </c>
      <c r="E325" s="40" t="inlineStr">
        <is>
          <t>Acréscimo</t>
        </is>
      </c>
      <c r="F325" s="63" t="n"/>
      <c r="G325" s="47" t="n"/>
      <c r="H325" s="244" t="n">
        <v>-18329.54410012918</v>
      </c>
      <c r="I325" s="42" t="n">
        <v>-29039.94954476834</v>
      </c>
      <c r="J325" s="43">
        <f>SUM(J326:J329)</f>
        <v/>
      </c>
      <c r="K325" s="244" t="n">
        <v>-18767.45937538016</v>
      </c>
      <c r="L325" s="42" t="n">
        <v>-29482.99765382544</v>
      </c>
      <c r="M325" s="43">
        <f>SUM(M326:M329)</f>
        <v/>
      </c>
      <c r="N325" s="244" t="n">
        <v>-37929.55356751633</v>
      </c>
      <c r="O325" s="42" t="n">
        <v>-60277.20584640258</v>
      </c>
      <c r="P325" s="43">
        <f>SUM(P326:P329)</f>
        <v/>
      </c>
      <c r="Q325" s="244" t="n">
        <v>-22616.81955273883</v>
      </c>
      <c r="R325" s="42" t="n">
        <v>-31371.09394452144</v>
      </c>
      <c r="S325" s="43">
        <f>SUM(S326:S329)</f>
        <v/>
      </c>
      <c r="T325" s="244" t="n">
        <v>-29165.56473143851</v>
      </c>
      <c r="U325" s="42" t="n">
        <v>-35158.89875927568</v>
      </c>
      <c r="V325" s="43">
        <f>SUM(V326:V329)</f>
        <v/>
      </c>
      <c r="W325" s="244" t="n">
        <v>-47417.64605857966</v>
      </c>
      <c r="X325" s="42" t="n">
        <v>-61554.40230579276</v>
      </c>
      <c r="Y325" s="43">
        <f>SUM(Y326:Y329)</f>
        <v/>
      </c>
      <c r="Z325" s="244" t="n">
        <v>-31757.20176830431</v>
      </c>
      <c r="AA325" s="42" t="n">
        <v>-47621.33087977332</v>
      </c>
      <c r="AB325" s="43">
        <f>SUM(AB326:AB329)</f>
        <v/>
      </c>
      <c r="AC325" s="244" t="n">
        <v>-32595.712751994</v>
      </c>
      <c r="AD325" s="42" t="n">
        <v>-35877.91054992864</v>
      </c>
      <c r="AE325" s="43">
        <f>SUM(AE326:AE329)</f>
        <v/>
      </c>
      <c r="AF325" s="244" t="n">
        <v>-53452.23033185043</v>
      </c>
      <c r="AG325" s="42" t="n">
        <v>-70304.99643419565</v>
      </c>
      <c r="AH325" s="43">
        <f>SUM(AH326:AH329)</f>
        <v/>
      </c>
      <c r="AI325" s="244" t="n">
        <v>-24406.36699711077</v>
      </c>
      <c r="AJ325" s="42" t="n">
        <v>-42252.64192846188</v>
      </c>
      <c r="AK325" s="43">
        <f>SUM(AK326:AK329)</f>
        <v/>
      </c>
      <c r="AL325" s="244" t="n">
        <v>-29870.61250715359</v>
      </c>
      <c r="AM325" s="42" t="n">
        <v>-36566.7303260047</v>
      </c>
      <c r="AN325" s="43">
        <f>SUM(AN326:AN329)</f>
        <v/>
      </c>
      <c r="AO325" s="244" t="n">
        <v>-57844.32965187867</v>
      </c>
      <c r="AP325" s="42" t="n">
        <v>-84469.15905324712</v>
      </c>
      <c r="AQ325" s="43">
        <f>SUM(AQ326:AQ329)</f>
        <v/>
      </c>
      <c r="AR325" s="244">
        <f>SUM(AR326:AR329)</f>
        <v/>
      </c>
      <c r="AS325" s="42">
        <f>SUM(AS326:AS329)</f>
        <v/>
      </c>
      <c r="AT325" s="43">
        <f>SUM(AT326:AT329)</f>
        <v/>
      </c>
      <c r="AU325" s="244">
        <f>SUM(AU326:AU329)</f>
        <v/>
      </c>
      <c r="AV325" s="42">
        <f>SUM(AV326:AV329)</f>
        <v/>
      </c>
      <c r="AW325" s="43">
        <f>SUM(AW326:AW329)</f>
        <v/>
      </c>
      <c r="AX325" s="244">
        <f>SUM(AX326:AX329)</f>
        <v/>
      </c>
      <c r="AY325" s="42">
        <f>SUM(AY326:AY329)</f>
        <v/>
      </c>
      <c r="AZ325" s="43">
        <f>SUM(AZ326:AZ329)</f>
        <v/>
      </c>
      <c r="BA325" s="244">
        <f>SUM(BA326:BA329)</f>
        <v/>
      </c>
      <c r="BB325" s="42">
        <f>SUM(BB326:BB329)</f>
        <v/>
      </c>
      <c r="BC325" s="43">
        <f>SUM(BC326:BC329)</f>
        <v/>
      </c>
      <c r="BD325" s="244">
        <f>SUM(BD326:BD329)</f>
        <v/>
      </c>
      <c r="BE325" s="42">
        <f>SUM(BE326:BE329)</f>
        <v/>
      </c>
      <c r="BF325" s="43">
        <f>SUM(BF326:BF329)</f>
        <v/>
      </c>
      <c r="BG325" s="244">
        <f>SUM(BG326:BG329)</f>
        <v/>
      </c>
      <c r="BH325" s="42">
        <f>SUM(BH326:BH329)</f>
        <v/>
      </c>
      <c r="BI325" s="43">
        <f>SUM(BI326:BI329)</f>
        <v/>
      </c>
      <c r="BK325" s="442">
        <f>SUM(I325,L325,O325,R325,U325,X325,AA325,AD325,AG325,AJ325,AM325,AP325)</f>
        <v/>
      </c>
      <c r="BL325" s="442">
        <f>BK325-AV325</f>
        <v/>
      </c>
      <c r="BM325" s="442">
        <f>SUM(J325,M325,P325,S325)</f>
        <v/>
      </c>
      <c r="BN325" s="442">
        <f>BM325-AT325</f>
        <v/>
      </c>
    </row>
    <row r="326" outlineLevel="1" ht="13.95" customFormat="1" customHeight="1" s="463">
      <c r="A326" s="22" t="inlineStr">
        <is>
          <t>SIMPLES</t>
        </is>
      </c>
      <c r="B326" s="59" t="n"/>
      <c r="C326" s="24" t="inlineStr">
        <is>
          <t>Estim. Mensal - Base Fiscal</t>
        </is>
      </c>
      <c r="D326" s="25" t="n"/>
      <c r="E326" s="25" t="n"/>
      <c r="F326" s="63" t="n"/>
      <c r="G326" s="33" t="n"/>
      <c r="H326" s="241" t="n"/>
      <c r="I326" s="27" t="n"/>
      <c r="J326" s="28" t="n"/>
      <c r="K326" s="241" t="n"/>
      <c r="L326" s="27" t="n"/>
      <c r="M326" s="28" t="n"/>
      <c r="N326" s="241" t="n"/>
      <c r="O326" s="27" t="n"/>
      <c r="P326" s="28" t="n"/>
      <c r="Q326" s="241" t="n"/>
      <c r="R326" s="27" t="n"/>
      <c r="S326" s="28" t="n"/>
      <c r="T326" s="241" t="n"/>
      <c r="U326" s="27" t="n"/>
      <c r="V326" s="28" t="n"/>
      <c r="W326" s="241" t="n"/>
      <c r="X326" s="27" t="n"/>
      <c r="Y326" s="28" t="n"/>
      <c r="Z326" s="241" t="n"/>
      <c r="AA326" s="27" t="n"/>
      <c r="AB326" s="28" t="n"/>
      <c r="AC326" s="241" t="n"/>
      <c r="AD326" s="27" t="n"/>
      <c r="AE326" s="28" t="n"/>
      <c r="AF326" s="241" t="n"/>
      <c r="AG326" s="27" t="n"/>
      <c r="AH326" s="28" t="n"/>
      <c r="AI326" s="241" t="n"/>
      <c r="AJ326" s="27" t="n"/>
      <c r="AK326" s="28" t="n"/>
      <c r="AL326" s="241" t="n"/>
      <c r="AM326" s="27" t="n"/>
      <c r="AN326" s="28" t="n"/>
      <c r="AO326" s="241" t="n"/>
      <c r="AP326" s="27" t="n"/>
      <c r="AQ326" s="28" t="n"/>
      <c r="AR326" s="241">
        <f>SUMIFS($H326:$AO326,$H$5:$AO$5,"&lt;"&amp;MONTH(TODAY()),$H$6:$AO$6,"REAL 25")</f>
        <v/>
      </c>
      <c r="AS326" s="27">
        <f>SUMIFS($I326:$AP326,$I$5:$AP$5,"&lt;"&amp;MONTH(TODAY()),$I$6:$AP$6,"ORÇADO ")</f>
        <v/>
      </c>
      <c r="AT326" s="28">
        <f>SUMIFS($J326:$AQ326,$J$5:$AQ$5,"&lt;"&amp;MONTH(TODAY()),$J$6:$AQ$6,"REAL 26")</f>
        <v/>
      </c>
      <c r="AU326" s="241">
        <f>SUM(H326,K326,N326,Q326,T326,W326,Z326,AC326,AF326,AI326,AL326,AO326)</f>
        <v/>
      </c>
      <c r="AV326" s="27">
        <f>SUM(I326,L326,O326,R326,U326,X326,AA326,AD326,AG326,AJ326,AM326,AP326)</f>
        <v/>
      </c>
      <c r="AW326" s="28">
        <f>SUM(J326,M326,P326,S326,V326,Y326,AB326,AE326,AH326,AK326,AN326,AQ326)</f>
        <v/>
      </c>
      <c r="AX326" s="241">
        <f>SUM(H326,K326,N326)</f>
        <v/>
      </c>
      <c r="AY326" s="27">
        <f>SUM(I326,L326,O326)</f>
        <v/>
      </c>
      <c r="AZ326" s="28">
        <f>SUM(J326,M326,P326)</f>
        <v/>
      </c>
      <c r="BA326" s="241">
        <f>SUM(Q326,T326,W326)</f>
        <v/>
      </c>
      <c r="BB326" s="27">
        <f>SUM(R326,U326,X326)</f>
        <v/>
      </c>
      <c r="BC326" s="28">
        <f>SUM(S326,V326,Y326)</f>
        <v/>
      </c>
      <c r="BD326" s="241">
        <f>SUM(Z326,AC326,AF326)</f>
        <v/>
      </c>
      <c r="BE326" s="27">
        <f>SUM(AA326,AD326,AG326)</f>
        <v/>
      </c>
      <c r="BF326" s="28">
        <f>SUM(AB326,AE326,AH326)</f>
        <v/>
      </c>
      <c r="BG326" s="241">
        <f>SUM(AI326,AL326,AO326)</f>
        <v/>
      </c>
      <c r="BH326" s="27">
        <f>SUM(AJ326,AM326,AP326)</f>
        <v/>
      </c>
      <c r="BI326" s="28">
        <f>SUM(AK326,AN326,AQ326)</f>
        <v/>
      </c>
      <c r="BK326" s="442">
        <f>SUM(I326,L326,O326,R326,U326,X326,AA326,AD326,AG326,AJ326,AM326,AP326)</f>
        <v/>
      </c>
      <c r="BL326" s="442">
        <f>BK326-AV326</f>
        <v/>
      </c>
      <c r="BM326" s="442">
        <f>SUM(J326,M326,P326,S326)</f>
        <v/>
      </c>
      <c r="BN326" s="442">
        <f>BM326-AT326</f>
        <v/>
      </c>
    </row>
    <row r="327" outlineLevel="1" ht="13.95" customFormat="1" customHeight="1" s="463">
      <c r="A327" s="22" t="inlineStr">
        <is>
          <t>IRPJ</t>
        </is>
      </c>
      <c r="B327" s="59" t="n"/>
      <c r="C327" s="24" t="inlineStr">
        <is>
          <t>Estim. Mensal - Base Fiscal</t>
        </is>
      </c>
      <c r="D327" s="25" t="n"/>
      <c r="E327" s="25" t="n"/>
      <c r="F327" s="63" t="n"/>
      <c r="G327" s="33" t="n"/>
      <c r="H327" s="241" t="n">
        <v>-9773.698862188996</v>
      </c>
      <c r="I327" s="27" t="n">
        <v>-15890.49976040439</v>
      </c>
      <c r="J327" s="28">
        <f>-Fiscal!D29</f>
        <v/>
      </c>
      <c r="K327" s="241" t="n">
        <v>-9411.866507374485</v>
      </c>
      <c r="L327" s="27" t="n">
        <v>-16123.6829756976</v>
      </c>
      <c r="M327" s="28">
        <f>-Fiscal!E29</f>
        <v/>
      </c>
      <c r="N327" s="241" t="n">
        <v>-10543.66058030048</v>
      </c>
      <c r="O327" s="27" t="n">
        <v>-17955.7470216888</v>
      </c>
      <c r="P327" s="28">
        <f>-Fiscal!F29</f>
        <v/>
      </c>
      <c r="Q327" s="241" t="n">
        <v>-11684.71407520521</v>
      </c>
      <c r="R327" s="27" t="n">
        <v>-17117.4178655376</v>
      </c>
      <c r="S327" s="28">
        <f>-Fiscal!H29</f>
        <v/>
      </c>
      <c r="T327" s="241" t="n">
        <v>-15098.51549498812</v>
      </c>
      <c r="U327" s="27" t="n">
        <v>-19110.9993469872</v>
      </c>
      <c r="V327" s="28">
        <f>-Fiscal!I29</f>
        <v/>
      </c>
      <c r="W327" s="241" t="n">
        <v>-12608.10231421944</v>
      </c>
      <c r="X327" s="27" t="n">
        <v>-17358.7496743284</v>
      </c>
      <c r="Y327" s="28">
        <f>-Fiscal!J29</f>
        <v/>
      </c>
      <c r="Z327" s="241" t="n">
        <v>-19377.24810644196</v>
      </c>
      <c r="AA327" s="27" t="n">
        <v>-26564.4899367228</v>
      </c>
      <c r="AB327" s="28">
        <f>-Fiscal!L29</f>
        <v/>
      </c>
      <c r="AC327" s="241" t="n">
        <v>-17357.54411301048</v>
      </c>
      <c r="AD327" s="27" t="n">
        <v>-19489.4266052256</v>
      </c>
      <c r="AE327" s="28">
        <f>-Fiscal!M29</f>
        <v/>
      </c>
      <c r="AF327" s="241" t="n">
        <v>-14420.43812588409</v>
      </c>
      <c r="AG327" s="27" t="n">
        <v>-18215.9943141156</v>
      </c>
      <c r="AH327" s="28">
        <f>-Fiscal!N29</f>
        <v/>
      </c>
      <c r="AI327" s="241" t="n">
        <v>-15781.00280066842</v>
      </c>
      <c r="AJ327" s="27" t="n">
        <v>-23784.3378570852</v>
      </c>
      <c r="AK327" s="28">
        <f>-Fiscal!P29</f>
        <v/>
      </c>
      <c r="AL327" s="241" t="n">
        <v>-16167.38358523808</v>
      </c>
      <c r="AM327" s="27" t="n">
        <v>-20079.33175052879</v>
      </c>
      <c r="AN327" s="28">
        <f>-Fiscal!Q29</f>
        <v/>
      </c>
      <c r="AO327" s="241" t="n">
        <v>-16827.98432719514</v>
      </c>
      <c r="AP327" s="27" t="n">
        <v>-24999.0828499368</v>
      </c>
      <c r="AQ327" s="28">
        <f>-Fiscal!R29</f>
        <v/>
      </c>
      <c r="AR327" s="241">
        <f>SUMIFS($H327:$AO327,$H$5:$AO$5,"&lt;"&amp;MONTH(TODAY()),$H$6:$AO$6,"REAL 25")</f>
        <v/>
      </c>
      <c r="AS327" s="27">
        <f>SUMIFS($I327:$AP327,$I$5:$AP$5,"&lt;"&amp;MONTH(TODAY()),$I$6:$AP$6,"ORÇADO ")</f>
        <v/>
      </c>
      <c r="AT327" s="28">
        <f>SUMIFS($J327:$AQ327,$J$5:$AQ$5,"&lt;"&amp;MONTH(TODAY()),$J$6:$AQ$6,"REAL 26")</f>
        <v/>
      </c>
      <c r="AU327" s="241">
        <f>SUM(H327,K327,N327,Q327,T327,W327,Z327,AC327,AF327,AI327,AL327,AO327)</f>
        <v/>
      </c>
      <c r="AV327" s="27">
        <f>SUM(I327,L327,O327,R327,U327,X327,AA327,AD327,AG327,AJ327,AM327,AP327)</f>
        <v/>
      </c>
      <c r="AW327" s="28">
        <f>SUM(J327,M327,P327,S327,V327,Y327,AB327,AE327,AH327,AK327,AN327,AQ327)</f>
        <v/>
      </c>
      <c r="AX327" s="241">
        <f>SUM(H327,K327,N327)</f>
        <v/>
      </c>
      <c r="AY327" s="27">
        <f>SUM(I327,L327,O327)</f>
        <v/>
      </c>
      <c r="AZ327" s="28">
        <f>SUM(J327,M327,P327)</f>
        <v/>
      </c>
      <c r="BA327" s="241">
        <f>SUM(Q327,T327,W327)</f>
        <v/>
      </c>
      <c r="BB327" s="27">
        <f>SUM(R327,U327,X327)</f>
        <v/>
      </c>
      <c r="BC327" s="28">
        <f>SUM(S327,V327,Y327)</f>
        <v/>
      </c>
      <c r="BD327" s="241">
        <f>SUM(Z327,AC327,AF327)</f>
        <v/>
      </c>
      <c r="BE327" s="27">
        <f>SUM(AA327,AD327,AG327)</f>
        <v/>
      </c>
      <c r="BF327" s="28">
        <f>SUM(AB327,AE327,AH327)</f>
        <v/>
      </c>
      <c r="BG327" s="241">
        <f>SUM(AI327,AL327,AO327)</f>
        <v/>
      </c>
      <c r="BH327" s="27">
        <f>SUM(AJ327,AM327,AP327)</f>
        <v/>
      </c>
      <c r="BI327" s="28">
        <f>SUM(AK327,AN327,AQ327)</f>
        <v/>
      </c>
      <c r="BK327" s="442">
        <f>SUM(I327,L327,O327,R327,U327,X327,AA327,AD327,AG327,AJ327,AM327,AP327)</f>
        <v/>
      </c>
      <c r="BL327" s="442">
        <f>BK327-AV327</f>
        <v/>
      </c>
      <c r="BM327" s="442">
        <f>SUM(J327,M327,P327,S327)</f>
        <v/>
      </c>
      <c r="BN327" s="442">
        <f>BM327-AT327</f>
        <v/>
      </c>
    </row>
    <row r="328" outlineLevel="1" ht="13.95" customFormat="1" customHeight="1" s="463">
      <c r="A328" s="22" t="inlineStr">
        <is>
          <t>IRPJ 10%</t>
        </is>
      </c>
      <c r="B328" s="59" t="n"/>
      <c r="C328" s="24" t="inlineStr">
        <is>
          <t>Estim. Mensal - Base Fiscal</t>
        </is>
      </c>
      <c r="D328" s="25" t="n"/>
      <c r="E328" s="25" t="n"/>
      <c r="F328" s="63" t="n"/>
      <c r="G328" s="33" t="n"/>
      <c r="H328" s="241" t="n">
        <v>0</v>
      </c>
      <c r="I328" s="27" t="n"/>
      <c r="J328" s="28" t="n"/>
      <c r="K328" s="241" t="n">
        <v>0</v>
      </c>
      <c r="L328" s="27" t="n"/>
      <c r="M328" s="28" t="n"/>
      <c r="N328" s="241" t="n">
        <v>-17202.46316539665</v>
      </c>
      <c r="O328" s="27" t="n">
        <v>-27313.28650519386</v>
      </c>
      <c r="P328" s="28">
        <f>-Fiscal!G28</f>
        <v/>
      </c>
      <c r="Q328" s="241" t="n">
        <v>0</v>
      </c>
      <c r="R328" s="27" t="n"/>
      <c r="S328" s="28" t="n">
        <v>0</v>
      </c>
      <c r="T328" s="241" t="n">
        <v>0</v>
      </c>
      <c r="U328" s="27" t="n"/>
      <c r="V328" s="28" t="n"/>
      <c r="W328" s="241" t="n">
        <v>-23994.50294389397</v>
      </c>
      <c r="X328" s="27" t="n">
        <v>-29724.77792456881</v>
      </c>
      <c r="Y328" s="28">
        <f>-Fiscal!K28</f>
        <v/>
      </c>
      <c r="Z328" s="241" t="n">
        <v>0</v>
      </c>
      <c r="AA328" s="27" t="n"/>
      <c r="AB328" s="28" t="n"/>
      <c r="AC328" s="241" t="n">
        <v>0</v>
      </c>
      <c r="AD328" s="27" t="n"/>
      <c r="AE328" s="28" t="n"/>
      <c r="AF328" s="241" t="n">
        <v>-26927.41507593014</v>
      </c>
      <c r="AG328" s="27" t="n">
        <v>-36846.607237376</v>
      </c>
      <c r="AH328" s="28">
        <f>-Fiscal!O28</f>
        <v/>
      </c>
      <c r="AI328" s="241" t="n">
        <v>0</v>
      </c>
      <c r="AJ328" s="27" t="n"/>
      <c r="AK328" s="28" t="n"/>
      <c r="AL328" s="241" t="n">
        <v>0</v>
      </c>
      <c r="AM328" s="27" t="n"/>
      <c r="AN328" s="28" t="n"/>
      <c r="AO328" s="241" t="n">
        <v>-30270.57639501949</v>
      </c>
      <c r="AP328" s="27" t="n">
        <v>-39908.5016383672</v>
      </c>
      <c r="AQ328" s="28">
        <f>-Fiscal!S28</f>
        <v/>
      </c>
      <c r="AR328" s="241">
        <f>SUMIFS($H328:$AO328,$H$5:$AO$5,"&lt;"&amp;MONTH(TODAY()),$H$6:$AO$6,"REAL 25")</f>
        <v/>
      </c>
      <c r="AS328" s="27">
        <f>SUMIFS($I328:$AP328,$I$5:$AP$5,"&lt;"&amp;MONTH(TODAY()),$I$6:$AP$6,"ORÇADO ")</f>
        <v/>
      </c>
      <c r="AT328" s="28">
        <f>SUMIFS($J328:$AQ328,$J$5:$AQ$5,"&lt;"&amp;MONTH(TODAY()),$J$6:$AQ$6,"REAL 26")</f>
        <v/>
      </c>
      <c r="AU328" s="241">
        <f>SUM(H328,K328,N328,Q328,T328,W328,Z328,AC328,AF328,AI328,AL328,AO328)</f>
        <v/>
      </c>
      <c r="AV328" s="27">
        <f>SUM(I328,L328,O328,R328,U328,X328,AA328,AD328,AG328,AJ328,AM328,AP328)</f>
        <v/>
      </c>
      <c r="AW328" s="28">
        <f>SUM(J328,M328,P328,S328,V328,Y328,AB328,AE328,AH328,AK328,AN328,AQ328)</f>
        <v/>
      </c>
      <c r="AX328" s="241">
        <f>SUM(H328,K328,N328)</f>
        <v/>
      </c>
      <c r="AY328" s="27">
        <f>SUM(I328,L328,O328)</f>
        <v/>
      </c>
      <c r="AZ328" s="28">
        <f>SUM(J328,M328,P328)</f>
        <v/>
      </c>
      <c r="BA328" s="241">
        <f>SUM(Q328,T328,W328)</f>
        <v/>
      </c>
      <c r="BB328" s="27">
        <f>SUM(R328,U328,X328)</f>
        <v/>
      </c>
      <c r="BC328" s="28">
        <f>SUM(S328,V328,Y328)</f>
        <v/>
      </c>
      <c r="BD328" s="241">
        <f>SUM(Z328,AC328,AF328)</f>
        <v/>
      </c>
      <c r="BE328" s="27">
        <f>SUM(AA328,AD328,AG328)</f>
        <v/>
      </c>
      <c r="BF328" s="28">
        <f>SUM(AB328,AE328,AH328)</f>
        <v/>
      </c>
      <c r="BG328" s="241">
        <f>SUM(AI328,AL328,AO328)</f>
        <v/>
      </c>
      <c r="BH328" s="27">
        <f>SUM(AJ328,AM328,AP328)</f>
        <v/>
      </c>
      <c r="BI328" s="28">
        <f>SUM(AK328,AN328,AQ328)</f>
        <v/>
      </c>
      <c r="BK328" s="442">
        <f>SUM(I328,L328,O328,R328,U328,X328,AA328,AD328,AG328,AJ328,AM328,AP328)</f>
        <v/>
      </c>
      <c r="BL328" s="442">
        <f>BK328-AV328</f>
        <v/>
      </c>
      <c r="BM328" s="442">
        <f>SUM(J328,M328,P328,S328)</f>
        <v/>
      </c>
      <c r="BN328" s="442">
        <f>BM328-AT328</f>
        <v/>
      </c>
    </row>
    <row r="329" outlineLevel="1" ht="13.95" customFormat="1" customHeight="1" s="463">
      <c r="A329" s="22" t="inlineStr">
        <is>
          <t>CSLL</t>
        </is>
      </c>
      <c r="B329" s="59" t="n"/>
      <c r="C329" s="24" t="inlineStr">
        <is>
          <t>Estim. Mensal - Base Fiscal</t>
        </is>
      </c>
      <c r="D329" s="25" t="n"/>
      <c r="E329" s="25" t="n"/>
      <c r="F329" s="63" t="n"/>
      <c r="G329" s="33" t="n"/>
      <c r="H329" s="241" t="n">
        <v>-8555.845237940179</v>
      </c>
      <c r="I329" s="27" t="n">
        <v>-13149.44978436395</v>
      </c>
      <c r="J329" s="28">
        <f>-Fiscal!D34</f>
        <v/>
      </c>
      <c r="K329" s="241" t="n">
        <v>-9355.592868005677</v>
      </c>
      <c r="L329" s="27" t="n">
        <v>-13359.31467812784</v>
      </c>
      <c r="M329" s="28">
        <f>-Fiscal!E34</f>
        <v/>
      </c>
      <c r="N329" s="241" t="n">
        <v>-10183.42982181919</v>
      </c>
      <c r="O329" s="27" t="n">
        <v>-15008.17231951992</v>
      </c>
      <c r="P329" s="28">
        <f>-Fiscal!F34</f>
        <v/>
      </c>
      <c r="Q329" s="241" t="n">
        <v>-10932.10547753361</v>
      </c>
      <c r="R329" s="27" t="n">
        <v>-14253.67607898384</v>
      </c>
      <c r="S329" s="28">
        <f>-Fiscal!H34</f>
        <v/>
      </c>
      <c r="T329" s="241" t="n">
        <v>-14067.04923645039</v>
      </c>
      <c r="U329" s="27" t="n">
        <v>-16047.89941228848</v>
      </c>
      <c r="V329" s="28">
        <f>-Fiscal!I34</f>
        <v/>
      </c>
      <c r="W329" s="241" t="n">
        <v>-10815.04080046625</v>
      </c>
      <c r="X329" s="27" t="n">
        <v>-14470.87470689556</v>
      </c>
      <c r="Y329" s="28">
        <f>-Fiscal!J34</f>
        <v/>
      </c>
      <c r="Z329" s="241" t="n">
        <v>-12379.95366186234</v>
      </c>
      <c r="AA329" s="27" t="n">
        <v>-21056.84094305052</v>
      </c>
      <c r="AB329" s="28">
        <f>-Fiscal!L34</f>
        <v/>
      </c>
      <c r="AC329" s="241" t="n">
        <v>-15238.16863898351</v>
      </c>
      <c r="AD329" s="27" t="n">
        <v>-16388.48394470304</v>
      </c>
      <c r="AE329" s="28">
        <f>-Fiscal!M34</f>
        <v/>
      </c>
      <c r="AF329" s="241" t="n">
        <v>-12104.3771300362</v>
      </c>
      <c r="AG329" s="27" t="n">
        <v>-15242.39488270404</v>
      </c>
      <c r="AH329" s="28">
        <f>-Fiscal!N34</f>
        <v/>
      </c>
      <c r="AI329" s="241" t="n">
        <v>-8625.364196442353</v>
      </c>
      <c r="AJ329" s="27" t="n">
        <v>-18468.30407137668</v>
      </c>
      <c r="AK329" s="28">
        <f>-Fiscal!P34</f>
        <v/>
      </c>
      <c r="AL329" s="241" t="n">
        <v>-13703.2289219155</v>
      </c>
      <c r="AM329" s="27" t="n">
        <v>-16487.39857547591</v>
      </c>
      <c r="AN329" s="28">
        <f>-Fiscal!Q34</f>
        <v/>
      </c>
      <c r="AO329" s="241" t="n">
        <v>-10745.76892966403</v>
      </c>
      <c r="AP329" s="27" t="n">
        <v>-19561.57456494312</v>
      </c>
      <c r="AQ329" s="28">
        <f>-Fiscal!R34</f>
        <v/>
      </c>
      <c r="AR329" s="241">
        <f>SUMIFS($H329:$AO329,$H$5:$AO$5,"&lt;"&amp;MONTH(TODAY()),$H$6:$AO$6,"REAL 25")</f>
        <v/>
      </c>
      <c r="AS329" s="27">
        <f>SUMIFS($I329:$AP329,$I$5:$AP$5,"&lt;"&amp;MONTH(TODAY()),$I$6:$AP$6,"ORÇADO ")</f>
        <v/>
      </c>
      <c r="AT329" s="28">
        <f>SUMIFS($J329:$AQ329,$J$5:$AQ$5,"&lt;"&amp;MONTH(TODAY()),$J$6:$AQ$6,"REAL 26")</f>
        <v/>
      </c>
      <c r="AU329" s="241">
        <f>SUM(H329,K329,N329,Q329,T329,W329,Z329,AC329,AF329,AI329,AL329,AO329)</f>
        <v/>
      </c>
      <c r="AV329" s="27">
        <f>SUM(I329,L329,O329,R329,U329,X329,AA329,AD329,AG329,AJ329,AM329,AP329)</f>
        <v/>
      </c>
      <c r="AW329" s="28">
        <f>SUM(J329,M329,P329,S329,V329,Y329,AB329,AE329,AH329,AK329,AN329,AQ329)</f>
        <v/>
      </c>
      <c r="AX329" s="241">
        <f>SUM(H329,K329,N329)</f>
        <v/>
      </c>
      <c r="AY329" s="27">
        <f>SUM(I329,L329,O329)</f>
        <v/>
      </c>
      <c r="AZ329" s="28">
        <f>SUM(J329,M329,P329)</f>
        <v/>
      </c>
      <c r="BA329" s="241">
        <f>SUM(Q329,T329,W329)</f>
        <v/>
      </c>
      <c r="BB329" s="27">
        <f>SUM(R329,U329,X329)</f>
        <v/>
      </c>
      <c r="BC329" s="28">
        <f>SUM(S329,V329,Y329)</f>
        <v/>
      </c>
      <c r="BD329" s="241">
        <f>SUM(Z329,AC329,AF329)</f>
        <v/>
      </c>
      <c r="BE329" s="27">
        <f>SUM(AA329,AD329,AG329)</f>
        <v/>
      </c>
      <c r="BF329" s="28">
        <f>SUM(AB329,AE329,AH329)</f>
        <v/>
      </c>
      <c r="BG329" s="241">
        <f>SUM(AI329,AL329,AO329)</f>
        <v/>
      </c>
      <c r="BH329" s="27">
        <f>SUM(AJ329,AM329,AP329)</f>
        <v/>
      </c>
      <c r="BI329" s="28">
        <f>SUM(AK329,AN329,AQ329)</f>
        <v/>
      </c>
      <c r="BK329" s="442">
        <f>SUM(I329,L329,O329,R329,U329,X329,AA329,AD329,AG329,AJ329,AM329,AP329)</f>
        <v/>
      </c>
      <c r="BL329" s="442">
        <f>BK329-AV329</f>
        <v/>
      </c>
      <c r="BM329" s="442">
        <f>SUM(J329,M329,P329,S329)</f>
        <v/>
      </c>
      <c r="BN329" s="442">
        <f>BM329-AT329</f>
        <v/>
      </c>
    </row>
    <row r="330">
      <c r="A330" s="18" t="n"/>
      <c r="E330" s="16" t="n"/>
      <c r="F330" s="17" t="n"/>
      <c r="G330" s="47" t="n"/>
      <c r="H330" s="246" t="n"/>
      <c r="I330" s="53" t="n"/>
      <c r="J330" s="54" t="n"/>
      <c r="K330" s="246" t="n"/>
      <c r="L330" s="53" t="n"/>
      <c r="M330" s="54" t="n"/>
      <c r="N330" s="246" t="n"/>
      <c r="O330" s="53" t="n"/>
      <c r="P330" s="54" t="n"/>
      <c r="Q330" s="246" t="n"/>
      <c r="R330" s="53" t="n"/>
      <c r="S330" s="54" t="n"/>
      <c r="T330" s="246" t="n"/>
      <c r="U330" s="53" t="n"/>
      <c r="V330" s="54" t="n"/>
      <c r="W330" s="246" t="n"/>
      <c r="X330" s="53" t="n"/>
      <c r="Y330" s="54" t="n"/>
      <c r="Z330" s="246" t="n"/>
      <c r="AA330" s="53" t="n"/>
      <c r="AB330" s="54" t="n"/>
      <c r="AC330" s="246" t="n"/>
      <c r="AD330" s="53" t="n"/>
      <c r="AE330" s="54" t="n"/>
      <c r="AF330" s="246" t="n"/>
      <c r="AG330" s="53" t="n"/>
      <c r="AH330" s="54" t="n"/>
      <c r="AI330" s="246" t="n"/>
      <c r="AJ330" s="53" t="n"/>
      <c r="AK330" s="54" t="n"/>
      <c r="AL330" s="246" t="n"/>
      <c r="AM330" s="53" t="n"/>
      <c r="AN330" s="54" t="n"/>
      <c r="AO330" s="246" t="n"/>
      <c r="AP330" s="53" t="n"/>
      <c r="AQ330" s="54" t="n"/>
      <c r="AR330" s="246" t="n"/>
      <c r="AS330" s="53" t="n">
        <v>-0.03284236536395604</v>
      </c>
      <c r="AT330" s="54" t="n"/>
      <c r="AU330" s="246" t="n"/>
      <c r="AV330" s="53" t="n"/>
      <c r="AW330" s="54" t="n"/>
      <c r="AX330" s="246" t="n"/>
      <c r="AY330" s="53" t="n"/>
      <c r="AZ330" s="54" t="n"/>
      <c r="BA330" s="246" t="n"/>
      <c r="BB330" s="53" t="n"/>
      <c r="BC330" s="54" t="n"/>
      <c r="BD330" s="246" t="n"/>
      <c r="BE330" s="53" t="n"/>
      <c r="BF330" s="54" t="n"/>
      <c r="BG330" s="246" t="n"/>
      <c r="BH330" s="53" t="n"/>
      <c r="BI330" s="54" t="n"/>
      <c r="BK330" s="442">
        <f>SUM(I330,L330,O330,R330,U330,X330,AA330,AD330,AG330,AJ330,AM330,AP330)</f>
        <v/>
      </c>
      <c r="BL330" s="442">
        <f>BK330-AV330</f>
        <v/>
      </c>
      <c r="BM330" s="442">
        <f>SUM(J330,M330,P330,S330)</f>
        <v/>
      </c>
      <c r="BN330" s="442">
        <f>BM330-AT330</f>
        <v/>
      </c>
    </row>
    <row r="331">
      <c r="A331" s="58" t="inlineStr">
        <is>
          <t>Resultado Líquido</t>
        </is>
      </c>
      <c r="B331" s="59" t="n"/>
      <c r="C331" s="60" t="n"/>
      <c r="D331" s="61" t="n"/>
      <c r="E331" s="62" t="n"/>
      <c r="F331" s="63" t="n"/>
      <c r="G331" s="47" t="n"/>
      <c r="H331" s="248">
        <f>SUM(H325,H323)</f>
        <v/>
      </c>
      <c r="I331" s="64">
        <f>SUM(I325,I323)</f>
        <v/>
      </c>
      <c r="J331" s="65">
        <f>SUM(J325,J323)</f>
        <v/>
      </c>
      <c r="K331" s="248">
        <f>SUM(K325,K323)</f>
        <v/>
      </c>
      <c r="L331" s="64">
        <f>SUM(L325,L323)</f>
        <v/>
      </c>
      <c r="M331" s="65">
        <f>SUM(M325,M323)</f>
        <v/>
      </c>
      <c r="N331" s="248">
        <f>SUM(N325,N323)</f>
        <v/>
      </c>
      <c r="O331" s="64">
        <f>SUM(O325,O323)</f>
        <v/>
      </c>
      <c r="P331" s="65">
        <f>SUM(P325,P323)</f>
        <v/>
      </c>
      <c r="Q331" s="248">
        <f>SUM(Q325,Q323)</f>
        <v/>
      </c>
      <c r="R331" s="64">
        <f>SUM(R325,R323)</f>
        <v/>
      </c>
      <c r="S331" s="65">
        <f>SUM(S325,S323)</f>
        <v/>
      </c>
      <c r="T331" s="248">
        <f>SUM(T325,T323)</f>
        <v/>
      </c>
      <c r="U331" s="64">
        <f>SUM(U325,U323)</f>
        <v/>
      </c>
      <c r="V331" s="65">
        <f>SUM(V325,V323)</f>
        <v/>
      </c>
      <c r="W331" s="248">
        <f>SUM(W325,W323)</f>
        <v/>
      </c>
      <c r="X331" s="64">
        <f>SUM(X325,X323)</f>
        <v/>
      </c>
      <c r="Y331" s="65">
        <f>SUM(Y325,Y323)</f>
        <v/>
      </c>
      <c r="Z331" s="248">
        <f>SUM(Z325,Z323)</f>
        <v/>
      </c>
      <c r="AA331" s="64">
        <f>SUM(AA325,AA323)</f>
        <v/>
      </c>
      <c r="AB331" s="65">
        <f>SUM(AB325,AB323)</f>
        <v/>
      </c>
      <c r="AC331" s="248">
        <f>SUM(AC325,AC323)</f>
        <v/>
      </c>
      <c r="AD331" s="64">
        <f>SUM(AD325,AD323)</f>
        <v/>
      </c>
      <c r="AE331" s="65">
        <f>SUM(AE325,AE323)</f>
        <v/>
      </c>
      <c r="AF331" s="248">
        <f>SUM(AF325,AF323)</f>
        <v/>
      </c>
      <c r="AG331" s="64">
        <f>SUM(AG325,AG323)</f>
        <v/>
      </c>
      <c r="AH331" s="65">
        <f>SUM(AH325,AH323)</f>
        <v/>
      </c>
      <c r="AI331" s="248">
        <f>SUM(AI325,AI323)</f>
        <v/>
      </c>
      <c r="AJ331" s="64">
        <f>SUM(AJ325,AJ323)</f>
        <v/>
      </c>
      <c r="AK331" s="65">
        <f>SUM(AK325,AK323)</f>
        <v/>
      </c>
      <c r="AL331" s="248">
        <f>SUM(AL325,AL323)</f>
        <v/>
      </c>
      <c r="AM331" s="64">
        <f>SUM(AM325,AM323)</f>
        <v/>
      </c>
      <c r="AN331" s="65">
        <f>SUM(AN325,AN323)</f>
        <v/>
      </c>
      <c r="AO331" s="248">
        <f>SUM(AO325,AO323)</f>
        <v/>
      </c>
      <c r="AP331" s="64">
        <f>SUM(AP325,AP323)</f>
        <v/>
      </c>
      <c r="AQ331" s="65">
        <f>SUM(AQ325,AQ323)</f>
        <v/>
      </c>
      <c r="AR331" s="248">
        <f>SUM(AR325,AR323)</f>
        <v/>
      </c>
      <c r="AS331" s="64">
        <f>SUM(AS325,AS323)</f>
        <v/>
      </c>
      <c r="AT331" s="65">
        <f>SUM(AT325,AT323)</f>
        <v/>
      </c>
      <c r="AU331" s="248">
        <f>SUM(AU325,AU323)</f>
        <v/>
      </c>
      <c r="AV331" s="64">
        <f>SUM(AV325,AV323)</f>
        <v/>
      </c>
      <c r="AW331" s="65">
        <f>SUM(AW325,AW323)</f>
        <v/>
      </c>
      <c r="AX331" s="248">
        <f>SUM(AX325,AX323)</f>
        <v/>
      </c>
      <c r="AY331" s="64">
        <f>SUM(AY325,AY323)</f>
        <v/>
      </c>
      <c r="AZ331" s="65">
        <f>SUM(AZ325,AZ323)</f>
        <v/>
      </c>
      <c r="BA331" s="248">
        <f>SUM(BA325,BA323)</f>
        <v/>
      </c>
      <c r="BB331" s="64">
        <f>SUM(BB325,BB323)</f>
        <v/>
      </c>
      <c r="BC331" s="65">
        <f>SUM(BC325,BC323)</f>
        <v/>
      </c>
      <c r="BD331" s="248">
        <f>SUM(BD325,BD323)</f>
        <v/>
      </c>
      <c r="BE331" s="64">
        <f>SUM(BE325,BE323)</f>
        <v/>
      </c>
      <c r="BF331" s="65">
        <f>SUM(BF325,BF323)</f>
        <v/>
      </c>
      <c r="BG331" s="248">
        <f>SUM(BG325,BG323)</f>
        <v/>
      </c>
      <c r="BH331" s="64">
        <f>SUM(BH325,BH323)</f>
        <v/>
      </c>
      <c r="BI331" s="65">
        <f>SUM(BI325,BI323)</f>
        <v/>
      </c>
      <c r="BK331" s="442">
        <f>SUM(I331,L331,O331,R331,U331,X331,AA331,AD331,AG331,AJ331,AM331,AP331)</f>
        <v/>
      </c>
      <c r="BL331" s="442">
        <f>BK331-AV331</f>
        <v/>
      </c>
      <c r="BM331" s="442">
        <f>SUM(J331,M331,P331,S331)</f>
        <v/>
      </c>
      <c r="BN331" s="442">
        <f>BM331-AT331</f>
        <v/>
      </c>
    </row>
    <row r="332">
      <c r="A332" s="71" t="inlineStr">
        <is>
          <t>% sobre Receita Bruta</t>
        </is>
      </c>
      <c r="B332" s="59" t="n"/>
      <c r="C332" s="60" t="n"/>
      <c r="D332" s="61" t="n"/>
      <c r="E332" s="62" t="n"/>
      <c r="F332" s="63" t="n"/>
      <c r="G332" s="47" t="n"/>
      <c r="H332" s="245">
        <f>IFERROR(H331/H8,0)</f>
        <v/>
      </c>
      <c r="I332" s="50">
        <f>IFERROR(I331/I8,0)</f>
        <v/>
      </c>
      <c r="J332" s="51">
        <f>IFERROR(J331/J8,0)</f>
        <v/>
      </c>
      <c r="K332" s="245">
        <f>IFERROR(K331/K8,0)</f>
        <v/>
      </c>
      <c r="L332" s="50">
        <f>IFERROR(L331/L8,0)</f>
        <v/>
      </c>
      <c r="M332" s="51">
        <f>IFERROR(M331/M8,0)</f>
        <v/>
      </c>
      <c r="N332" s="245">
        <f>IFERROR(N331/N8,0)</f>
        <v/>
      </c>
      <c r="O332" s="50">
        <f>IFERROR(O331/O8,0)</f>
        <v/>
      </c>
      <c r="P332" s="51">
        <f>IFERROR(P331/P8,0)</f>
        <v/>
      </c>
      <c r="Q332" s="245">
        <f>IFERROR(Q331/Q8,0)</f>
        <v/>
      </c>
      <c r="R332" s="50">
        <f>IFERROR(R331/R8,0)</f>
        <v/>
      </c>
      <c r="S332" s="51">
        <f>IFERROR(S331/S8,0)</f>
        <v/>
      </c>
      <c r="T332" s="245">
        <f>IFERROR(T331/T8,0)</f>
        <v/>
      </c>
      <c r="U332" s="50">
        <f>IFERROR(U331/U8,0)</f>
        <v/>
      </c>
      <c r="V332" s="51">
        <f>IFERROR(V331/V8,0)</f>
        <v/>
      </c>
      <c r="W332" s="245">
        <f>IFERROR(W331/W8,0)</f>
        <v/>
      </c>
      <c r="X332" s="50">
        <f>IFERROR(X331/X8,0)</f>
        <v/>
      </c>
      <c r="Y332" s="51">
        <f>IFERROR(Y331/Y8,0)</f>
        <v/>
      </c>
      <c r="Z332" s="245">
        <f>IFERROR(Z331/Z8,0)</f>
        <v/>
      </c>
      <c r="AA332" s="50">
        <f>IFERROR(AA331/AA8,0)</f>
        <v/>
      </c>
      <c r="AB332" s="51">
        <f>IFERROR(AB331/AB8,0)</f>
        <v/>
      </c>
      <c r="AC332" s="245">
        <f>IFERROR(AC331/AC8,0)</f>
        <v/>
      </c>
      <c r="AD332" s="50">
        <f>IFERROR(AD331/AD8,0)</f>
        <v/>
      </c>
      <c r="AE332" s="51">
        <f>IFERROR(AE331/AE8,0)</f>
        <v/>
      </c>
      <c r="AF332" s="245">
        <f>IFERROR(AF331/AF8,0)</f>
        <v/>
      </c>
      <c r="AG332" s="50">
        <f>IFERROR(AG331/AG8,0)</f>
        <v/>
      </c>
      <c r="AH332" s="51">
        <f>IFERROR(AH331/AH8,0)</f>
        <v/>
      </c>
      <c r="AI332" s="245">
        <f>IFERROR(AI331/AI8,0)</f>
        <v/>
      </c>
      <c r="AJ332" s="50">
        <f>IFERROR(AJ331/AJ8,0)</f>
        <v/>
      </c>
      <c r="AK332" s="51">
        <f>IFERROR(AK331/AK8,0)</f>
        <v/>
      </c>
      <c r="AL332" s="245">
        <f>IFERROR(AL331/AL8,0)</f>
        <v/>
      </c>
      <c r="AM332" s="50">
        <f>IFERROR(AM331/AM8,0)</f>
        <v/>
      </c>
      <c r="AN332" s="51">
        <f>IFERROR(AN331/AN8,0)</f>
        <v/>
      </c>
      <c r="AO332" s="245">
        <f>IFERROR(AO331/AO8,0)</f>
        <v/>
      </c>
      <c r="AP332" s="50">
        <f>IFERROR(AP331/AP8,0)</f>
        <v/>
      </c>
      <c r="AQ332" s="51">
        <f>IFERROR(AQ331/AQ8,0)</f>
        <v/>
      </c>
      <c r="AR332" s="245">
        <f>IFERROR(AR331/AR8,0)</f>
        <v/>
      </c>
      <c r="AS332" s="50">
        <f>IFERROR(AS331/AS8,0)</f>
        <v/>
      </c>
      <c r="AT332" s="51">
        <f>IFERROR(AT331/AT8,0)</f>
        <v/>
      </c>
      <c r="AU332" s="245">
        <f>IFERROR(AU331/AU8,0)</f>
        <v/>
      </c>
      <c r="AV332" s="50">
        <f>IFERROR(AV331/AV8,0)</f>
        <v/>
      </c>
      <c r="AW332" s="51">
        <f>IFERROR(AW331/AW8,0)</f>
        <v/>
      </c>
      <c r="AX332" s="245">
        <f>IFERROR(AX331/AX8,0)</f>
        <v/>
      </c>
      <c r="AY332" s="50">
        <f>IFERROR(AY331/AY8,0)</f>
        <v/>
      </c>
      <c r="AZ332" s="51">
        <f>IFERROR(AZ331/AZ8,0)</f>
        <v/>
      </c>
      <c r="BA332" s="245">
        <f>IFERROR(BA331/BA8,0)</f>
        <v/>
      </c>
      <c r="BB332" s="50">
        <f>IFERROR(BB331/BB8,0)</f>
        <v/>
      </c>
      <c r="BC332" s="51">
        <f>IFERROR(BC331/BC8,0)</f>
        <v/>
      </c>
      <c r="BD332" s="245">
        <f>IFERROR(BD331/BD8,0)</f>
        <v/>
      </c>
      <c r="BE332" s="50">
        <f>IFERROR(BE331/BE8,0)</f>
        <v/>
      </c>
      <c r="BF332" s="51">
        <f>IFERROR(BF331/BF8,0)</f>
        <v/>
      </c>
      <c r="BG332" s="245">
        <f>IFERROR(BG331/BG8,0)</f>
        <v/>
      </c>
      <c r="BH332" s="50">
        <f>IFERROR(BH331/BH8,0)</f>
        <v/>
      </c>
      <c r="BI332" s="51">
        <f>IFERROR(BI331/BI8,0)</f>
        <v/>
      </c>
      <c r="BK332" s="442">
        <f>SUM(I332,L332,O332,R332,U332,X332,AA332,AD332,AG332,AJ332,AM332,AP332)</f>
        <v/>
      </c>
      <c r="BL332" s="442">
        <f>BK332-AV332</f>
        <v/>
      </c>
      <c r="BM332" s="442">
        <f>SUM(J332,M332,P332,S332)</f>
        <v/>
      </c>
      <c r="BN332" s="442">
        <f>BM332-AT332</f>
        <v/>
      </c>
    </row>
    <row r="333">
      <c r="A333" s="18" t="n"/>
      <c r="E333" s="16" t="n"/>
      <c r="F333" s="17" t="n"/>
      <c r="G333" s="47" t="n"/>
      <c r="H333" s="247" t="n"/>
      <c r="I333" s="17" t="n"/>
      <c r="J333" s="57" t="n"/>
      <c r="K333" s="247" t="n"/>
      <c r="L333" s="17" t="n"/>
      <c r="M333" s="57" t="n"/>
      <c r="N333" s="247" t="n"/>
      <c r="O333" s="17" t="n"/>
      <c r="P333" s="57" t="n"/>
      <c r="Q333" s="247" t="n"/>
      <c r="R333" s="17" t="n"/>
      <c r="S333" s="57" t="n"/>
      <c r="T333" s="247" t="n"/>
      <c r="U333" s="17" t="n"/>
      <c r="V333" s="57" t="n"/>
      <c r="W333" s="247" t="n"/>
      <c r="X333" s="17" t="n"/>
      <c r="Y333" s="57" t="n"/>
      <c r="Z333" s="247" t="n"/>
      <c r="AA333" s="17" t="n"/>
      <c r="AB333" s="57" t="n"/>
      <c r="AC333" s="247" t="n"/>
      <c r="AD333" s="17" t="n"/>
      <c r="AE333" s="57" t="n"/>
      <c r="AF333" s="247" t="n"/>
      <c r="AG333" s="17" t="n"/>
      <c r="AH333" s="57" t="n"/>
      <c r="AI333" s="247" t="n"/>
      <c r="AJ333" s="17" t="n"/>
      <c r="AK333" s="57" t="n"/>
      <c r="AL333" s="247" t="n"/>
      <c r="AM333" s="17" t="n"/>
      <c r="AN333" s="57" t="n"/>
      <c r="AO333" s="247" t="n"/>
      <c r="AP333" s="17" t="n"/>
      <c r="AQ333" s="57" t="n"/>
      <c r="AR333" s="247" t="n"/>
      <c r="AS333" s="17" t="n"/>
      <c r="AT333" s="57" t="n"/>
      <c r="AU333" s="247" t="n"/>
      <c r="AV333" s="17" t="n"/>
      <c r="AW333" s="57" t="n"/>
      <c r="AX333" s="247" t="n"/>
      <c r="AY333" s="17" t="n"/>
      <c r="AZ333" s="57" t="n"/>
      <c r="BA333" s="247" t="n"/>
      <c r="BB333" s="17" t="n"/>
      <c r="BC333" s="57" t="n"/>
      <c r="BD333" s="247" t="n"/>
      <c r="BE333" s="17" t="n"/>
      <c r="BF333" s="57" t="n"/>
      <c r="BG333" s="247" t="n"/>
      <c r="BH333" s="17" t="n"/>
      <c r="BI333" s="57" t="n"/>
      <c r="BK333" s="442">
        <f>SUM(I333,L333,O333,R333,U333,X333,AA333,AD333,AG333,AJ333,AM333,AP333)</f>
        <v/>
      </c>
      <c r="BL333" s="442">
        <f>BK333-AV333</f>
        <v/>
      </c>
      <c r="BM333" s="442">
        <f>SUM(J333,M333,P333,S333)</f>
        <v/>
      </c>
      <c r="BN333" s="442">
        <f>BM333-AT333</f>
        <v/>
      </c>
    </row>
    <row r="334" ht="16.95" customHeight="1">
      <c r="A334" s="39" t="inlineStr">
        <is>
          <t>(-) CAPEX (Investimentos)</t>
        </is>
      </c>
      <c r="B334" s="59" t="n"/>
      <c r="C334" s="40" t="inlineStr">
        <is>
          <t>Drivers</t>
        </is>
      </c>
      <c r="D334" s="40" t="inlineStr">
        <is>
          <t>Valores fixos</t>
        </is>
      </c>
      <c r="E334" s="40" t="inlineStr">
        <is>
          <t>Acréscimo</t>
        </is>
      </c>
      <c r="F334" s="63" t="n"/>
      <c r="G334" s="47" t="n"/>
      <c r="H334" s="244" t="n">
        <v>0</v>
      </c>
      <c r="I334" s="42" t="n">
        <v>-1763.558909611537</v>
      </c>
      <c r="J334" s="43">
        <f>SUM(J335:J351)</f>
        <v/>
      </c>
      <c r="K334" s="244" t="n">
        <v>-200</v>
      </c>
      <c r="L334" s="42" t="n">
        <v>-2811.403972733252</v>
      </c>
      <c r="M334" s="43">
        <f>SUM(M335:M351)</f>
        <v/>
      </c>
      <c r="N334" s="244" t="n">
        <v>-4724.910000000001</v>
      </c>
      <c r="O334" s="42" t="n">
        <v>-3501.10099299262</v>
      </c>
      <c r="P334" s="43">
        <f>SUM(P335:P351)</f>
        <v/>
      </c>
      <c r="Q334" s="244" t="n">
        <v>0</v>
      </c>
      <c r="R334" s="42" t="n">
        <v>-3919.926392981509</v>
      </c>
      <c r="S334" s="43">
        <f>SUM(S335:S351)</f>
        <v/>
      </c>
      <c r="T334" s="244" t="n">
        <v>0</v>
      </c>
      <c r="U334" s="42" t="n">
        <v>-3873.692984555676</v>
      </c>
      <c r="V334" s="43">
        <f>SUM(V335:V351)</f>
        <v/>
      </c>
      <c r="W334" s="244" t="n">
        <v>0</v>
      </c>
      <c r="X334" s="42" t="n">
        <v>-2923.226308732853</v>
      </c>
      <c r="Y334" s="43">
        <f>SUM(Y335:Y351)</f>
        <v/>
      </c>
      <c r="Z334" s="244" t="n">
        <v>-4642.26</v>
      </c>
      <c r="AA334" s="42" t="n">
        <v>-6557.366237104661</v>
      </c>
      <c r="AB334" s="43">
        <f>SUM(AB335:AB351)</f>
        <v/>
      </c>
      <c r="AC334" s="244" t="n">
        <v>0</v>
      </c>
      <c r="AD334" s="42" t="n">
        <v>-4842.962617602467</v>
      </c>
      <c r="AE334" s="43">
        <f>SUM(AE335:AE351)</f>
        <v/>
      </c>
      <c r="AF334" s="244" t="n">
        <v>0</v>
      </c>
      <c r="AG334" s="42" t="n">
        <v>-2739.960638557948</v>
      </c>
      <c r="AH334" s="43">
        <f>SUM(AH335:AH351)</f>
        <v/>
      </c>
      <c r="AI334" s="244" t="n">
        <v>-2932.25</v>
      </c>
      <c r="AJ334" s="42" t="n">
        <v>-5704.262518097667</v>
      </c>
      <c r="AK334" s="43">
        <f>SUM(AK335:AK351)</f>
        <v/>
      </c>
      <c r="AL334" s="244" t="n">
        <v>0</v>
      </c>
      <c r="AM334" s="42" t="n">
        <v>-5218.339534344555</v>
      </c>
      <c r="AN334" s="43">
        <f>SUM(AN335:AN351)</f>
        <v/>
      </c>
      <c r="AO334" s="244" t="n">
        <v>0</v>
      </c>
      <c r="AP334" s="42" t="n">
        <v>-4467.818398233394</v>
      </c>
      <c r="AQ334" s="43">
        <f>SUM(AQ335:AQ351)</f>
        <v/>
      </c>
      <c r="AR334" s="244">
        <f>SUM(AR335:AR351)</f>
        <v/>
      </c>
      <c r="AS334" s="42">
        <f>SUM(AS335:AS351)</f>
        <v/>
      </c>
      <c r="AT334" s="43">
        <f>SUM(AT335:AT351)</f>
        <v/>
      </c>
      <c r="AU334" s="244">
        <f>SUM(AU335:AU351)</f>
        <v/>
      </c>
      <c r="AV334" s="42">
        <f>SUM(AV335:AV351)</f>
        <v/>
      </c>
      <c r="AW334" s="43">
        <f>SUM(AW335:AW351)</f>
        <v/>
      </c>
      <c r="AX334" s="244">
        <f>SUM(AX335:AX351)</f>
        <v/>
      </c>
      <c r="AY334" s="42">
        <f>SUM(AY335:AY351)</f>
        <v/>
      </c>
      <c r="AZ334" s="43">
        <f>SUM(AZ335:AZ351)</f>
        <v/>
      </c>
      <c r="BA334" s="244">
        <f>SUM(BA335:BA351)</f>
        <v/>
      </c>
      <c r="BB334" s="42">
        <f>SUM(BB335:BB351)</f>
        <v/>
      </c>
      <c r="BC334" s="43">
        <f>SUM(BC335:BC351)</f>
        <v/>
      </c>
      <c r="BD334" s="244">
        <f>SUM(BD335:BD351)</f>
        <v/>
      </c>
      <c r="BE334" s="42">
        <f>SUM(BE335:BE351)</f>
        <v/>
      </c>
      <c r="BF334" s="43">
        <f>SUM(BF335:BF351)</f>
        <v/>
      </c>
      <c r="BG334" s="244">
        <f>SUM(BG335:BG351)</f>
        <v/>
      </c>
      <c r="BH334" s="42">
        <f>SUM(BH335:BH351)</f>
        <v/>
      </c>
      <c r="BI334" s="43">
        <f>SUM(BI335:BI351)</f>
        <v/>
      </c>
      <c r="BK334" s="442">
        <f>SUM(I334,L334,O334,R334,U334,X334,AA334,AD334,AG334,AJ334,AM334,AP334)</f>
        <v/>
      </c>
      <c r="BL334" s="442">
        <f>BK334-AV334</f>
        <v/>
      </c>
      <c r="BM334" s="442">
        <f>SUM(J334,M334,P334,S334)</f>
        <v/>
      </c>
      <c r="BN334" s="442">
        <f>BM334-AT334</f>
        <v/>
      </c>
    </row>
    <row r="335" outlineLevel="1" customFormat="1" s="463">
      <c r="A335" s="22" t="inlineStr">
        <is>
          <t xml:space="preserve">Investimento - Construção - Obra </t>
        </is>
      </c>
      <c r="B335" s="59" t="n"/>
      <c r="C335" s="24" t="inlineStr">
        <is>
          <t>Estim. Mensal</t>
        </is>
      </c>
      <c r="D335" s="25" t="n"/>
      <c r="E335" s="25" t="n"/>
      <c r="F335" s="63" t="n"/>
      <c r="G335" s="33" t="n"/>
      <c r="H335" s="241" t="n">
        <v>0</v>
      </c>
      <c r="I335" s="81" t="n">
        <v>0</v>
      </c>
      <c r="J335" s="82">
        <f>SUMIFS(Aut_BlueMe_Sem_Pedido!$J:$J,Aut_BlueMe_Sem_Pedido!$Q:$Q,DRE!H$4,Aut_BlueMe_Sem_Pedido!$H:$H,DRE!$A335)+SUMIFS(Aut_Ajustes_Manuais!$G:$G,Aut_Ajustes_Manuais!$I:$I,DRE!H$4,Aut_Ajustes_Manuais!$F:$F,"Investimento - Construção - Obra ")</f>
        <v/>
      </c>
      <c r="K335" s="254" t="n">
        <v>0</v>
      </c>
      <c r="L335" s="81" t="n">
        <v>0</v>
      </c>
      <c r="M335" s="82">
        <f>SUMIFS(Aut_BlueMe_Sem_Pedido!$J:$J,Aut_BlueMe_Sem_Pedido!$Q:$Q,DRE!K$4,Aut_BlueMe_Sem_Pedido!$H:$H,DRE!$A335)+SUMIFS(Aut_Ajustes_Manuais!$G:$G,Aut_Ajustes_Manuais!$I:$I,DRE!K$4,Aut_Ajustes_Manuais!$F:$F,"Investimento - Construção - Obra ")</f>
        <v/>
      </c>
      <c r="N335" s="254" t="n">
        <v>0</v>
      </c>
      <c r="O335" s="81" t="n">
        <v>0</v>
      </c>
      <c r="P335" s="82">
        <f>SUMIFS(Aut_BlueMe_Sem_Pedido!$J:$J,Aut_BlueMe_Sem_Pedido!$Q:$Q,DRE!N$4,Aut_BlueMe_Sem_Pedido!$H:$H,DRE!$A335)+SUMIFS(Aut_Ajustes_Manuais!$G:$G,Aut_Ajustes_Manuais!$I:$I,DRE!N$4,Aut_Ajustes_Manuais!$F:$F,"Investimento - Construção - Obra ")</f>
        <v/>
      </c>
      <c r="Q335" s="241" t="n">
        <v>0</v>
      </c>
      <c r="R335" s="81" t="n">
        <v>0</v>
      </c>
      <c r="S335" s="82">
        <f>SUMIFS(Aut_BlueMe_Sem_Pedido!$J:$J,Aut_BlueMe_Sem_Pedido!$Q:$Q,DRE!Q$4,Aut_BlueMe_Sem_Pedido!$H:$H,DRE!$A335)+SUMIFS(Aut_Ajustes_Manuais!$G:$G,Aut_Ajustes_Manuais!$I:$I,DRE!Q$4,Aut_Ajustes_Manuais!$F:$F,"Investimento - Construção - Obra ")</f>
        <v/>
      </c>
      <c r="T335" s="241" t="n">
        <v>0</v>
      </c>
      <c r="U335" s="81" t="n">
        <v>0</v>
      </c>
      <c r="V335" s="82">
        <f>SUMIFS(Aut_BlueMe_Sem_Pedido!$J:$J,Aut_BlueMe_Sem_Pedido!$Q:$Q,DRE!T$4,Aut_BlueMe_Sem_Pedido!$H:$H,DRE!$A335)+SUMIFS(Aut_Ajustes_Manuais!$G:$G,Aut_Ajustes_Manuais!$I:$I,DRE!T$4,Aut_Ajustes_Manuais!$F:$F,"Investimento - Construção - Obra ")</f>
        <v/>
      </c>
      <c r="W335" s="241" t="n">
        <v>0</v>
      </c>
      <c r="X335" s="81" t="n">
        <v>0</v>
      </c>
      <c r="Y335" s="82">
        <f>SUMIFS(Aut_BlueMe_Sem_Pedido!$J:$J,Aut_BlueMe_Sem_Pedido!$Q:$Q,DRE!W$4,Aut_BlueMe_Sem_Pedido!$H:$H,DRE!$A335)+SUMIFS(Aut_Ajustes_Manuais!$G:$G,Aut_Ajustes_Manuais!$I:$I,DRE!W$4,Aut_Ajustes_Manuais!$F:$F,"Investimento - Construção - Obra ")</f>
        <v/>
      </c>
      <c r="Z335" s="241" t="n">
        <v>0</v>
      </c>
      <c r="AA335" s="81" t="n">
        <v>0</v>
      </c>
      <c r="AB335" s="82">
        <f>SUMIFS(Aut_BlueMe_Sem_Pedido!$J:$J,Aut_BlueMe_Sem_Pedido!$Q:$Q,DRE!Z$4,Aut_BlueMe_Sem_Pedido!$H:$H,DRE!$A335)+SUMIFS(Aut_Ajustes_Manuais!$G:$G,Aut_Ajustes_Manuais!$I:$I,DRE!Z$4,Aut_Ajustes_Manuais!$F:$F,"Investimento - Construção - Obra ")</f>
        <v/>
      </c>
      <c r="AC335" s="241" t="n">
        <v>0</v>
      </c>
      <c r="AD335" s="81" t="n">
        <v>0</v>
      </c>
      <c r="AE335" s="82">
        <f>SUMIFS(Aut_BlueMe_Sem_Pedido!$J:$J,Aut_BlueMe_Sem_Pedido!$Q:$Q,DRE!AC$4,Aut_BlueMe_Sem_Pedido!$H:$H,DRE!$A335)+SUMIFS(Aut_Ajustes_Manuais!$G:$G,Aut_Ajustes_Manuais!$I:$I,DRE!AC$4,Aut_Ajustes_Manuais!$F:$F,"Investimento - Construção - Obra ")</f>
        <v/>
      </c>
      <c r="AF335" s="241" t="n">
        <v>0</v>
      </c>
      <c r="AG335" s="81" t="n">
        <v>0</v>
      </c>
      <c r="AH335" s="82">
        <f>SUMIFS(Aut_BlueMe_Sem_Pedido!$J:$J,Aut_BlueMe_Sem_Pedido!$Q:$Q,DRE!AF$4,Aut_BlueMe_Sem_Pedido!$H:$H,DRE!$A335)+SUMIFS(Aut_Ajustes_Manuais!$G:$G,Aut_Ajustes_Manuais!$I:$I,DRE!AF$4,Aut_Ajustes_Manuais!$F:$F,"Investimento - Construção - Obra ")</f>
        <v/>
      </c>
      <c r="AI335" s="241" t="n">
        <v>0</v>
      </c>
      <c r="AJ335" s="81" t="n">
        <v>0</v>
      </c>
      <c r="AK335" s="82">
        <f>SUMIFS(Aut_BlueMe_Sem_Pedido!$J:$J,Aut_BlueMe_Sem_Pedido!$Q:$Q,DRE!AI$4,Aut_BlueMe_Sem_Pedido!$H:$H,DRE!$A335)+SUMIFS(Aut_Ajustes_Manuais!$G:$G,Aut_Ajustes_Manuais!$I:$I,DRE!AI$4,Aut_Ajustes_Manuais!$F:$F,"Investimento - Construção - Obra ")</f>
        <v/>
      </c>
      <c r="AL335" s="241" t="n">
        <v>0</v>
      </c>
      <c r="AM335" s="81" t="n">
        <v>0</v>
      </c>
      <c r="AN335" s="82">
        <f>SUMIFS(Aut_BlueMe_Sem_Pedido!$J:$J,Aut_BlueMe_Sem_Pedido!$Q:$Q,DRE!AL$4,Aut_BlueMe_Sem_Pedido!$H:$H,DRE!$A335)+SUMIFS(Aut_Ajustes_Manuais!$G:$G,Aut_Ajustes_Manuais!$I:$I,DRE!AL$4,Aut_Ajustes_Manuais!$F:$F,"Investimento - Construção - Obra ")</f>
        <v/>
      </c>
      <c r="AO335" s="241" t="n">
        <v>0</v>
      </c>
      <c r="AP335" s="81" t="n">
        <v>0</v>
      </c>
      <c r="AQ335" s="82">
        <f>SUMIFS(Aut_BlueMe_Sem_Pedido!$J:$J,Aut_BlueMe_Sem_Pedido!$Q:$Q,DRE!AO$4,Aut_BlueMe_Sem_Pedido!$H:$H,DRE!$A335)+SUMIFS(Aut_Ajustes_Manuais!$G:$G,Aut_Ajustes_Manuais!$I:$I,DRE!AO$4,Aut_Ajustes_Manuais!$F:$F,"Investimento - Construção - Obra ")</f>
        <v/>
      </c>
      <c r="AR335" s="241">
        <f>SUMIFS($H335:$AO335,$H$5:$AO$5,"&lt;"&amp;MONTH(TODAY()),$H$6:$AO$6,"REAL 25")</f>
        <v/>
      </c>
      <c r="AS335" s="81">
        <f>SUMIFS($I335:$AP335,$I$5:$AP$5,"&lt;"&amp;MONTH(TODAY()),$I$6:$AP$6,"ORÇADO ")</f>
        <v/>
      </c>
      <c r="AT335" s="82">
        <f>SUMIFS($J335:$AQ335,$J$5:$AQ$5,"&lt;"&amp;MONTH(TODAY()),$J$6:$AQ$6,"REAL 26")</f>
        <v/>
      </c>
      <c r="AU335" s="241">
        <f>SUM(H335,K335,N335,Q335,T335,W335,Z335,AC335,AF335,AI335,AL335,AO335)</f>
        <v/>
      </c>
      <c r="AV335" s="81">
        <f>SUM(I335,L335,O335,R335,U335,X335,AA335,AD335,AG335,AJ335,AM335,AP335)</f>
        <v/>
      </c>
      <c r="AW335" s="82">
        <f>SUM(J335,M335,P335,S335,V335,Y335,AB335,AE335,AH335,AK335,AN335,AQ335)</f>
        <v/>
      </c>
      <c r="AX335" s="241">
        <f>SUM(H335,K335,N335)</f>
        <v/>
      </c>
      <c r="AY335" s="81">
        <f>SUM(I335,L335,O335)</f>
        <v/>
      </c>
      <c r="AZ335" s="82">
        <f>SUM(J335,M335,P335)</f>
        <v/>
      </c>
      <c r="BA335" s="241">
        <f>SUM(Q335,T335,W335)</f>
        <v/>
      </c>
      <c r="BB335" s="81">
        <f>SUM(R335,U335,X335)</f>
        <v/>
      </c>
      <c r="BC335" s="82">
        <f>SUM(S335,V335,Y335)</f>
        <v/>
      </c>
      <c r="BD335" s="241">
        <f>SUM(Z335,AC335,AF335)</f>
        <v/>
      </c>
      <c r="BE335" s="81">
        <f>SUM(AA335,AD335,AG335)</f>
        <v/>
      </c>
      <c r="BF335" s="82">
        <f>SUM(AB335,AE335,AH335)</f>
        <v/>
      </c>
      <c r="BG335" s="241">
        <f>SUM(AI335,AL335,AO335)</f>
        <v/>
      </c>
      <c r="BH335" s="81">
        <f>SUM(AJ335,AM335,AP335)</f>
        <v/>
      </c>
      <c r="BI335" s="82">
        <f>SUM(AK335,AN335,AQ335)</f>
        <v/>
      </c>
      <c r="BK335" s="442">
        <f>SUM(I335,L335,O335,R335,U335,X335,AA335,AD335,AG335,AJ335,AM335,AP335)</f>
        <v/>
      </c>
      <c r="BL335" s="442">
        <f>BK335-AV335</f>
        <v/>
      </c>
      <c r="BM335" s="442">
        <f>SUM(J335,M335,P335,S335)</f>
        <v/>
      </c>
      <c r="BN335" s="442">
        <f>BM335-AT335</f>
        <v/>
      </c>
      <c r="BP335" s="463">
        <f>_xlfn.FORMULATEXT(V335) &amp; "+SOMASES(Aut_Ajustes_Manuais!$G:$G;Aut_Ajustes_Manuais!$I:$I;DRE!T$4;Aut_Ajustes_Manuais!$F:$F;""" &amp; A335 &amp; """)"</f>
        <v/>
      </c>
    </row>
    <row r="336" outlineLevel="1" customFormat="1" s="463">
      <c r="A336" s="22" t="inlineStr">
        <is>
          <t>Investimento - Equipamentos</t>
        </is>
      </c>
      <c r="B336" s="59" t="n"/>
      <c r="C336" s="24" t="inlineStr">
        <is>
          <t>Estim. Mensal</t>
        </is>
      </c>
      <c r="D336" s="25" t="n"/>
      <c r="E336" s="55" t="n">
        <v>-0.005</v>
      </c>
      <c r="F336" s="63" t="n"/>
      <c r="G336" s="33" t="n"/>
      <c r="H336" s="241" t="n">
        <v>0</v>
      </c>
      <c r="I336" s="81" t="n">
        <v>-587.8529698705122</v>
      </c>
      <c r="J336" s="82">
        <f>SUMIFS(Aut_BlueMe_Sem_Pedido!$J:$J,Aut_BlueMe_Sem_Pedido!$Q:$Q,DRE!H$4,Aut_BlueMe_Sem_Pedido!$H:$H,DRE!$A336)+SUMIFS(Aut_Ajustes_Manuais!$G:$G,Aut_Ajustes_Manuais!$I:$I,DRE!H$4,Aut_Ajustes_Manuais!$F:$F,"Investimento - Equipamentos")</f>
        <v/>
      </c>
      <c r="K336" s="254" t="n">
        <v>0</v>
      </c>
      <c r="L336" s="81" t="n">
        <v>-937.1346575777508</v>
      </c>
      <c r="M336" s="82">
        <f>SUMIFS(Aut_BlueMe_Sem_Pedido!$J:$J,Aut_BlueMe_Sem_Pedido!$Q:$Q,DRE!K$4,Aut_BlueMe_Sem_Pedido!$H:$H,DRE!$A336)+SUMIFS(Aut_Ajustes_Manuais!$G:$G,Aut_Ajustes_Manuais!$I:$I,DRE!K$4,Aut_Ajustes_Manuais!$F:$F,"Investimento - Equipamentos")</f>
        <v/>
      </c>
      <c r="N336" s="254" t="n">
        <v>0</v>
      </c>
      <c r="O336" s="81" t="n">
        <v>-1167.033664330874</v>
      </c>
      <c r="P336" s="82">
        <f>SUMIFS(Aut_BlueMe_Sem_Pedido!$J:$J,Aut_BlueMe_Sem_Pedido!$Q:$Q,DRE!N$4,Aut_BlueMe_Sem_Pedido!$H:$H,DRE!$A336)+SUMIFS(Aut_Ajustes_Manuais!$G:$G,Aut_Ajustes_Manuais!$I:$I,DRE!N$4,Aut_Ajustes_Manuais!$F:$F,"Investimento - Equipamentos")</f>
        <v/>
      </c>
      <c r="Q336" s="241" t="n">
        <v>0</v>
      </c>
      <c r="R336" s="81" t="n">
        <v>-1306.642130993836</v>
      </c>
      <c r="S336" s="82">
        <f>SUMIFS(Aut_BlueMe_Sem_Pedido!$J:$J,Aut_BlueMe_Sem_Pedido!$Q:$Q,DRE!Q$4,Aut_BlueMe_Sem_Pedido!$H:$H,DRE!$A336)+SUMIFS(Aut_Ajustes_Manuais!$G:$G,Aut_Ajustes_Manuais!$I:$I,DRE!Q$4,Aut_Ajustes_Manuais!$F:$F,"Investimento - Equipamentos")</f>
        <v/>
      </c>
      <c r="T336" s="241" t="n">
        <v>0</v>
      </c>
      <c r="U336" s="81" t="n">
        <v>-1291.230994851892</v>
      </c>
      <c r="V336" s="82">
        <f>SUMIFS(Aut_BlueMe_Sem_Pedido!$J:$J,Aut_BlueMe_Sem_Pedido!$Q:$Q,DRE!T$4,Aut_BlueMe_Sem_Pedido!$H:$H,DRE!$A336)+SUMIFS(Aut_Ajustes_Manuais!$G:$G,Aut_Ajustes_Manuais!$I:$I,DRE!T$4,Aut_Ajustes_Manuais!$F:$F,"Investimento - Equipamentos")</f>
        <v/>
      </c>
      <c r="W336" s="241" t="n">
        <v>0</v>
      </c>
      <c r="X336" s="81" t="n">
        <v>-974.4087695776178</v>
      </c>
      <c r="Y336" s="82">
        <f>SUMIFS(Aut_BlueMe_Sem_Pedido!$J:$J,Aut_BlueMe_Sem_Pedido!$Q:$Q,DRE!W$4,Aut_BlueMe_Sem_Pedido!$H:$H,DRE!$A336)+SUMIFS(Aut_Ajustes_Manuais!$G:$G,Aut_Ajustes_Manuais!$I:$I,DRE!W$4,Aut_Ajustes_Manuais!$F:$F,"Investimento - Equipamentos")</f>
        <v/>
      </c>
      <c r="Z336" s="241" t="n">
        <v>-3496</v>
      </c>
      <c r="AA336" s="81" t="n">
        <v>-2185.788745701554</v>
      </c>
      <c r="AB336" s="82">
        <f>SUMIFS(Aut_BlueMe_Sem_Pedido!$J:$J,Aut_BlueMe_Sem_Pedido!$Q:$Q,DRE!Z$4,Aut_BlueMe_Sem_Pedido!$H:$H,DRE!$A336)+SUMIFS(Aut_Ajustes_Manuais!$G:$G,Aut_Ajustes_Manuais!$I:$I,DRE!Z$4,Aut_Ajustes_Manuais!$F:$F,"Investimento - Equipamentos")</f>
        <v/>
      </c>
      <c r="AC336" s="241" t="n">
        <v>0</v>
      </c>
      <c r="AD336" s="81" t="n">
        <v>-1614.320872534156</v>
      </c>
      <c r="AE336" s="82">
        <f>SUMIFS(Aut_BlueMe_Sem_Pedido!$J:$J,Aut_BlueMe_Sem_Pedido!$Q:$Q,DRE!AC$4,Aut_BlueMe_Sem_Pedido!$H:$H,DRE!$A336)+SUMIFS(Aut_Ajustes_Manuais!$G:$G,Aut_Ajustes_Manuais!$I:$I,DRE!AC$4,Aut_Ajustes_Manuais!$F:$F,"Investimento - Equipamentos")</f>
        <v/>
      </c>
      <c r="AF336" s="241" t="n">
        <v>0</v>
      </c>
      <c r="AG336" s="81" t="n">
        <v>-913.3202128526493</v>
      </c>
      <c r="AH336" s="82">
        <f>SUMIFS(Aut_BlueMe_Sem_Pedido!$J:$J,Aut_BlueMe_Sem_Pedido!$Q:$Q,DRE!AF$4,Aut_BlueMe_Sem_Pedido!$H:$H,DRE!$A336)+SUMIFS(Aut_Ajustes_Manuais!$G:$G,Aut_Ajustes_Manuais!$I:$I,DRE!AF$4,Aut_Ajustes_Manuais!$F:$F,"Investimento - Equipamentos")</f>
        <v/>
      </c>
      <c r="AI336" s="241" t="n">
        <v>-793</v>
      </c>
      <c r="AJ336" s="81" t="n">
        <v>-1901.420839365889</v>
      </c>
      <c r="AK336" s="82">
        <f>SUMIFS(Aut_BlueMe_Sem_Pedido!$J:$J,Aut_BlueMe_Sem_Pedido!$Q:$Q,DRE!AI$4,Aut_BlueMe_Sem_Pedido!$H:$H,DRE!$A336)+SUMIFS(Aut_Ajustes_Manuais!$G:$G,Aut_Ajustes_Manuais!$I:$I,DRE!AI$4,Aut_Ajustes_Manuais!$F:$F,"Investimento - Equipamentos")</f>
        <v/>
      </c>
      <c r="AL336" s="241" t="n">
        <v>0</v>
      </c>
      <c r="AM336" s="81" t="n">
        <v>-1739.446511448185</v>
      </c>
      <c r="AN336" s="82">
        <f>SUMIFS(Aut_BlueMe_Sem_Pedido!$J:$J,Aut_BlueMe_Sem_Pedido!$Q:$Q,DRE!AL$4,Aut_BlueMe_Sem_Pedido!$H:$H,DRE!$A336)+SUMIFS(Aut_Ajustes_Manuais!$G:$G,Aut_Ajustes_Manuais!$I:$I,DRE!AL$4,Aut_Ajustes_Manuais!$F:$F,"Investimento - Equipamentos")</f>
        <v/>
      </c>
      <c r="AO336" s="241" t="n">
        <v>0</v>
      </c>
      <c r="AP336" s="81" t="n">
        <v>-1489.272799411131</v>
      </c>
      <c r="AQ336" s="82">
        <f>SUMIFS(Aut_BlueMe_Sem_Pedido!$J:$J,Aut_BlueMe_Sem_Pedido!$Q:$Q,DRE!AO$4,Aut_BlueMe_Sem_Pedido!$H:$H,DRE!$A336)+SUMIFS(Aut_Ajustes_Manuais!$G:$G,Aut_Ajustes_Manuais!$I:$I,DRE!AO$4,Aut_Ajustes_Manuais!$F:$F,"Investimento - Equipamentos")</f>
        <v/>
      </c>
      <c r="AR336" s="241">
        <f>SUMIFS($H336:$AO336,$H$5:$AO$5,"&lt;"&amp;MONTH(TODAY()),$H$6:$AO$6,"REAL 25")</f>
        <v/>
      </c>
      <c r="AS336" s="81">
        <f>SUMIFS($I336:$AP336,$I$5:$AP$5,"&lt;"&amp;MONTH(TODAY()),$I$6:$AP$6,"ORÇADO ")</f>
        <v/>
      </c>
      <c r="AT336" s="82">
        <f>SUMIFS($J336:$AQ336,$J$5:$AQ$5,"&lt;"&amp;MONTH(TODAY()),$J$6:$AQ$6,"REAL 26")</f>
        <v/>
      </c>
      <c r="AU336" s="241">
        <f>SUM(H336,K336,N336,Q336,T336,W336,Z336,AC336,AF336,AI336,AL336,AO336)</f>
        <v/>
      </c>
      <c r="AV336" s="81">
        <f>SUM(I336,L336,O336,R336,U336,X336,AA336,AD336,AG336,AJ336,AM336,AP336)</f>
        <v/>
      </c>
      <c r="AW336" s="82">
        <f>SUM(J336,M336,P336,S336,V336,Y336,AB336,AE336,AH336,AK336,AN336,AQ336)</f>
        <v/>
      </c>
      <c r="AX336" s="241">
        <f>SUM(H336,K336,N336)</f>
        <v/>
      </c>
      <c r="AY336" s="81">
        <f>SUM(I336,L336,O336)</f>
        <v/>
      </c>
      <c r="AZ336" s="82">
        <f>SUM(J336,M336,P336)</f>
        <v/>
      </c>
      <c r="BA336" s="241">
        <f>SUM(Q336,T336,W336)</f>
        <v/>
      </c>
      <c r="BB336" s="81">
        <f>SUM(R336,U336,X336)</f>
        <v/>
      </c>
      <c r="BC336" s="82">
        <f>SUM(S336,V336,Y336)</f>
        <v/>
      </c>
      <c r="BD336" s="241">
        <f>SUM(Z336,AC336,AF336)</f>
        <v/>
      </c>
      <c r="BE336" s="81">
        <f>SUM(AA336,AD336,AG336)</f>
        <v/>
      </c>
      <c r="BF336" s="82">
        <f>SUM(AB336,AE336,AH336)</f>
        <v/>
      </c>
      <c r="BG336" s="241">
        <f>SUM(AI336,AL336,AO336)</f>
        <v/>
      </c>
      <c r="BH336" s="81">
        <f>SUM(AJ336,AM336,AP336)</f>
        <v/>
      </c>
      <c r="BI336" s="82">
        <f>SUM(AK336,AN336,AQ336)</f>
        <v/>
      </c>
      <c r="BK336" s="442">
        <f>SUM(I336,L336,O336,R336,U336,X336,AA336,AD336,AG336,AJ336,AM336,AP336)</f>
        <v/>
      </c>
      <c r="BL336" s="442">
        <f>BK336-AV336</f>
        <v/>
      </c>
      <c r="BM336" s="442">
        <f>SUM(J336,M336,P336,S336)</f>
        <v/>
      </c>
      <c r="BN336" s="442">
        <f>BM336-AT336</f>
        <v/>
      </c>
      <c r="BP336" s="463">
        <f>_xlfn.FORMULATEXT(V336) &amp; "+SOMASES(Aut_Ajustes_Manuais!$G:$G;Aut_Ajustes_Manuais!$I:$I;DRE!T$4;Aut_Ajustes_Manuais!$F:$F;""" &amp; A336 &amp; """)"</f>
        <v/>
      </c>
    </row>
    <row r="337" outlineLevel="1" customFormat="1" s="463">
      <c r="A337" s="22" t="inlineStr">
        <is>
          <t>Investimento - Utensílios</t>
        </is>
      </c>
      <c r="B337" s="59" t="n"/>
      <c r="C337" s="24" t="inlineStr">
        <is>
          <t>Estim. Mensal</t>
        </is>
      </c>
      <c r="D337" s="25" t="n"/>
      <c r="E337" s="25" t="n"/>
      <c r="F337" s="63" t="n"/>
      <c r="G337" s="33" t="n"/>
      <c r="H337" s="241" t="n">
        <v>0</v>
      </c>
      <c r="I337" s="81" t="n">
        <v>0</v>
      </c>
      <c r="J337" s="82">
        <f>SUMIFS(Aut_BlueMe_Sem_Pedido!$J:$J,Aut_BlueMe_Sem_Pedido!$Q:$Q,DRE!H$4,Aut_BlueMe_Sem_Pedido!$H:$H,DRE!$A337)+SUMIFS(Aut_Ajustes_Manuais!$G:$G,Aut_Ajustes_Manuais!$I:$I,DRE!H$4,Aut_Ajustes_Manuais!$F:$F,"Investimento - Utensílios")</f>
        <v/>
      </c>
      <c r="K337" s="254" t="n">
        <v>0</v>
      </c>
      <c r="L337" s="81" t="n">
        <v>0</v>
      </c>
      <c r="M337" s="82">
        <f>SUMIFS(Aut_BlueMe_Sem_Pedido!$J:$J,Aut_BlueMe_Sem_Pedido!$Q:$Q,DRE!K$4,Aut_BlueMe_Sem_Pedido!$H:$H,DRE!$A337)+SUMIFS(Aut_Ajustes_Manuais!$G:$G,Aut_Ajustes_Manuais!$I:$I,DRE!K$4,Aut_Ajustes_Manuais!$F:$F,"Investimento - Utensílios")</f>
        <v/>
      </c>
      <c r="N337" s="254" t="n">
        <v>-4484.940000000001</v>
      </c>
      <c r="O337" s="81" t="n">
        <v>0</v>
      </c>
      <c r="P337" s="82">
        <f>SUMIFS(Aut_BlueMe_Sem_Pedido!$J:$J,Aut_BlueMe_Sem_Pedido!$Q:$Q,DRE!N$4,Aut_BlueMe_Sem_Pedido!$H:$H,DRE!$A337)+SUMIFS(Aut_Ajustes_Manuais!$G:$G,Aut_Ajustes_Manuais!$I:$I,DRE!N$4,Aut_Ajustes_Manuais!$F:$F,"Investimento - Utensílios")</f>
        <v/>
      </c>
      <c r="Q337" s="241" t="n">
        <v>0</v>
      </c>
      <c r="R337" s="81" t="n">
        <v>0</v>
      </c>
      <c r="S337" s="82">
        <f>SUMIFS(Aut_BlueMe_Sem_Pedido!$J:$J,Aut_BlueMe_Sem_Pedido!$Q:$Q,DRE!Q$4,Aut_BlueMe_Sem_Pedido!$H:$H,DRE!$A337)+SUMIFS(Aut_Ajustes_Manuais!$G:$G,Aut_Ajustes_Manuais!$I:$I,DRE!Q$4,Aut_Ajustes_Manuais!$F:$F,"Investimento - Utensílios")</f>
        <v/>
      </c>
      <c r="T337" s="241" t="n">
        <v>0</v>
      </c>
      <c r="U337" s="81" t="n">
        <v>0</v>
      </c>
      <c r="V337" s="82">
        <f>SUMIFS(Aut_BlueMe_Sem_Pedido!$J:$J,Aut_BlueMe_Sem_Pedido!$Q:$Q,DRE!T$4,Aut_BlueMe_Sem_Pedido!$H:$H,DRE!$A337)+SUMIFS(Aut_Ajustes_Manuais!$G:$G,Aut_Ajustes_Manuais!$I:$I,DRE!T$4,Aut_Ajustes_Manuais!$F:$F,"Investimento - Utensílios")</f>
        <v/>
      </c>
      <c r="W337" s="241" t="n">
        <v>0</v>
      </c>
      <c r="X337" s="81" t="n">
        <v>0</v>
      </c>
      <c r="Y337" s="82">
        <f>SUMIFS(Aut_BlueMe_Sem_Pedido!$J:$J,Aut_BlueMe_Sem_Pedido!$Q:$Q,DRE!W$4,Aut_BlueMe_Sem_Pedido!$H:$H,DRE!$A337)+SUMIFS(Aut_Ajustes_Manuais!$G:$G,Aut_Ajustes_Manuais!$I:$I,DRE!W$4,Aut_Ajustes_Manuais!$F:$F,"Investimento - Utensílios")</f>
        <v/>
      </c>
      <c r="Z337" s="241" t="n">
        <v>0</v>
      </c>
      <c r="AA337" s="81" t="n">
        <v>0</v>
      </c>
      <c r="AB337" s="82">
        <f>SUMIFS(Aut_BlueMe_Sem_Pedido!$J:$J,Aut_BlueMe_Sem_Pedido!$Q:$Q,DRE!Z$4,Aut_BlueMe_Sem_Pedido!$H:$H,DRE!$A337)+SUMIFS(Aut_Ajustes_Manuais!$G:$G,Aut_Ajustes_Manuais!$I:$I,DRE!Z$4,Aut_Ajustes_Manuais!$F:$F,"Investimento - Utensílios")</f>
        <v/>
      </c>
      <c r="AC337" s="241" t="n">
        <v>0</v>
      </c>
      <c r="AD337" s="81" t="n">
        <v>0</v>
      </c>
      <c r="AE337" s="82">
        <f>SUMIFS(Aut_BlueMe_Sem_Pedido!$J:$J,Aut_BlueMe_Sem_Pedido!$Q:$Q,DRE!AC$4,Aut_BlueMe_Sem_Pedido!$H:$H,DRE!$A337)+SUMIFS(Aut_Ajustes_Manuais!$G:$G,Aut_Ajustes_Manuais!$I:$I,DRE!AC$4,Aut_Ajustes_Manuais!$F:$F,"Investimento - Utensílios")</f>
        <v/>
      </c>
      <c r="AF337" s="241" t="n">
        <v>0</v>
      </c>
      <c r="AG337" s="81" t="n">
        <v>0</v>
      </c>
      <c r="AH337" s="82">
        <f>SUMIFS(Aut_BlueMe_Sem_Pedido!$J:$J,Aut_BlueMe_Sem_Pedido!$Q:$Q,DRE!AF$4,Aut_BlueMe_Sem_Pedido!$H:$H,DRE!$A337)+SUMIFS(Aut_Ajustes_Manuais!$G:$G,Aut_Ajustes_Manuais!$I:$I,DRE!AF$4,Aut_Ajustes_Manuais!$F:$F,"Investimento - Utensílios")</f>
        <v/>
      </c>
      <c r="AI337" s="241" t="n">
        <v>0</v>
      </c>
      <c r="AJ337" s="81" t="n">
        <v>0</v>
      </c>
      <c r="AK337" s="82">
        <f>SUMIFS(Aut_BlueMe_Sem_Pedido!$J:$J,Aut_BlueMe_Sem_Pedido!$Q:$Q,DRE!AI$4,Aut_BlueMe_Sem_Pedido!$H:$H,DRE!$A337)+SUMIFS(Aut_Ajustes_Manuais!$G:$G,Aut_Ajustes_Manuais!$I:$I,DRE!AI$4,Aut_Ajustes_Manuais!$F:$F,"Investimento - Utensílios")</f>
        <v/>
      </c>
      <c r="AL337" s="241" t="n">
        <v>0</v>
      </c>
      <c r="AM337" s="81" t="n">
        <v>0</v>
      </c>
      <c r="AN337" s="82">
        <f>SUMIFS(Aut_BlueMe_Sem_Pedido!$J:$J,Aut_BlueMe_Sem_Pedido!$Q:$Q,DRE!AL$4,Aut_BlueMe_Sem_Pedido!$H:$H,DRE!$A337)+SUMIFS(Aut_Ajustes_Manuais!$G:$G,Aut_Ajustes_Manuais!$I:$I,DRE!AL$4,Aut_Ajustes_Manuais!$F:$F,"Investimento - Utensílios")</f>
        <v/>
      </c>
      <c r="AO337" s="241" t="n">
        <v>0</v>
      </c>
      <c r="AP337" s="81" t="n">
        <v>0</v>
      </c>
      <c r="AQ337" s="82">
        <f>SUMIFS(Aut_BlueMe_Sem_Pedido!$J:$J,Aut_BlueMe_Sem_Pedido!$Q:$Q,DRE!AO$4,Aut_BlueMe_Sem_Pedido!$H:$H,DRE!$A337)+SUMIFS(Aut_Ajustes_Manuais!$G:$G,Aut_Ajustes_Manuais!$I:$I,DRE!AO$4,Aut_Ajustes_Manuais!$F:$F,"Investimento - Utensílios")</f>
        <v/>
      </c>
      <c r="AR337" s="241">
        <f>SUMIFS($H337:$AO337,$H$5:$AO$5,"&lt;"&amp;MONTH(TODAY()),$H$6:$AO$6,"REAL 25")</f>
        <v/>
      </c>
      <c r="AS337" s="81">
        <f>SUMIFS($I337:$AP337,$I$5:$AP$5,"&lt;"&amp;MONTH(TODAY()),$I$6:$AP$6,"ORÇADO ")</f>
        <v/>
      </c>
      <c r="AT337" s="82">
        <f>SUMIFS($J337:$AQ337,$J$5:$AQ$5,"&lt;"&amp;MONTH(TODAY()),$J$6:$AQ$6,"REAL 26")</f>
        <v/>
      </c>
      <c r="AU337" s="241">
        <f>SUM(H337,K337,N337,Q337,T337,W337,Z337,AC337,AF337,AI337,AL337,AO337)</f>
        <v/>
      </c>
      <c r="AV337" s="81">
        <f>SUM(I337,L337,O337,R337,U337,X337,AA337,AD337,AG337,AJ337,AM337,AP337)</f>
        <v/>
      </c>
      <c r="AW337" s="82">
        <f>SUM(J337,M337,P337,S337,V337,Y337,AB337,AE337,AH337,AK337,AN337,AQ337)</f>
        <v/>
      </c>
      <c r="AX337" s="241">
        <f>SUM(H337,K337,N337)</f>
        <v/>
      </c>
      <c r="AY337" s="81">
        <f>SUM(I337,L337,O337)</f>
        <v/>
      </c>
      <c r="AZ337" s="82">
        <f>SUM(J337,M337,P337)</f>
        <v/>
      </c>
      <c r="BA337" s="241">
        <f>SUM(Q337,T337,W337)</f>
        <v/>
      </c>
      <c r="BB337" s="81">
        <f>SUM(R337,U337,X337)</f>
        <v/>
      </c>
      <c r="BC337" s="82">
        <f>SUM(S337,V337,Y337)</f>
        <v/>
      </c>
      <c r="BD337" s="241">
        <f>SUM(Z337,AC337,AF337)</f>
        <v/>
      </c>
      <c r="BE337" s="81">
        <f>SUM(AA337,AD337,AG337)</f>
        <v/>
      </c>
      <c r="BF337" s="82">
        <f>SUM(AB337,AE337,AH337)</f>
        <v/>
      </c>
      <c r="BG337" s="241">
        <f>SUM(AI337,AL337,AO337)</f>
        <v/>
      </c>
      <c r="BH337" s="81">
        <f>SUM(AJ337,AM337,AP337)</f>
        <v/>
      </c>
      <c r="BI337" s="82">
        <f>SUM(AK337,AN337,AQ337)</f>
        <v/>
      </c>
      <c r="BK337" s="442">
        <f>SUM(I337,L337,O337,R337,U337,X337,AA337,AD337,AG337,AJ337,AM337,AP337)</f>
        <v/>
      </c>
      <c r="BL337" s="442">
        <f>BK337-AV337</f>
        <v/>
      </c>
      <c r="BM337" s="442">
        <f>SUM(J337,M337,P337,S337)</f>
        <v/>
      </c>
      <c r="BN337" s="442">
        <f>BM337-AT337</f>
        <v/>
      </c>
      <c r="BP337" s="463">
        <f>_xlfn.FORMULATEXT(V337) &amp; "+SOMASES(Aut_Ajustes_Manuais!$G:$G;Aut_Ajustes_Manuais!$I:$I;DRE!T$4;Aut_Ajustes_Manuais!$F:$F;""" &amp; A337 &amp; """)"</f>
        <v/>
      </c>
    </row>
    <row r="338" outlineLevel="1" customFormat="1" s="463">
      <c r="A338" s="22" t="inlineStr">
        <is>
          <t>Investimento - Mobiliário e Decoração</t>
        </is>
      </c>
      <c r="B338" s="59" t="n"/>
      <c r="C338" s="24" t="inlineStr">
        <is>
          <t>Estim. Mensal</t>
        </is>
      </c>
      <c r="D338" s="25" t="n"/>
      <c r="E338" s="55" t="n">
        <v>-0.005</v>
      </c>
      <c r="F338" s="63" t="n"/>
      <c r="G338" s="33" t="n"/>
      <c r="H338" s="241" t="n">
        <v>0</v>
      </c>
      <c r="I338" s="81" t="n">
        <v>-587.8529698705122</v>
      </c>
      <c r="J338" s="82">
        <f>SUMIFS(Aut_BlueMe_Sem_Pedido!$J:$J,Aut_BlueMe_Sem_Pedido!$Q:$Q,DRE!H$4,Aut_BlueMe_Sem_Pedido!$H:$H,DRE!$A338)+SUMIFS(Aut_Ajustes_Manuais!$G:$G,Aut_Ajustes_Manuais!$I:$I,DRE!H$4,Aut_Ajustes_Manuais!$F:$F,"Investimento - Mobiliário e Decoração")</f>
        <v/>
      </c>
      <c r="K338" s="254" t="n">
        <v>0</v>
      </c>
      <c r="L338" s="81" t="n">
        <v>-937.1346575777508</v>
      </c>
      <c r="M338" s="82">
        <f>SUMIFS(Aut_BlueMe_Sem_Pedido!$J:$J,Aut_BlueMe_Sem_Pedido!$Q:$Q,DRE!K$4,Aut_BlueMe_Sem_Pedido!$H:$H,DRE!$A338)+SUMIFS(Aut_Ajustes_Manuais!$G:$G,Aut_Ajustes_Manuais!$I:$I,DRE!K$4,Aut_Ajustes_Manuais!$F:$F,"Investimento - Mobiliário e Decoração")</f>
        <v/>
      </c>
      <c r="N338" s="254" t="n">
        <v>0</v>
      </c>
      <c r="O338" s="81" t="n">
        <v>-1167.033664330874</v>
      </c>
      <c r="P338" s="82">
        <f>SUMIFS(Aut_BlueMe_Sem_Pedido!$J:$J,Aut_BlueMe_Sem_Pedido!$Q:$Q,DRE!N$4,Aut_BlueMe_Sem_Pedido!$H:$H,DRE!$A338)+SUMIFS(Aut_Ajustes_Manuais!$G:$G,Aut_Ajustes_Manuais!$I:$I,DRE!N$4,Aut_Ajustes_Manuais!$F:$F,"Investimento - Mobiliário e Decoração")</f>
        <v/>
      </c>
      <c r="Q338" s="241" t="n">
        <v>0</v>
      </c>
      <c r="R338" s="81" t="n">
        <v>-1306.642130993836</v>
      </c>
      <c r="S338" s="82">
        <f>SUMIFS(Aut_BlueMe_Sem_Pedido!$J:$J,Aut_BlueMe_Sem_Pedido!$Q:$Q,DRE!Q$4,Aut_BlueMe_Sem_Pedido!$H:$H,DRE!$A338)+SUMIFS(Aut_Ajustes_Manuais!$G:$G,Aut_Ajustes_Manuais!$I:$I,DRE!Q$4,Aut_Ajustes_Manuais!$F:$F,"Investimento - Mobiliário e Decoração")</f>
        <v/>
      </c>
      <c r="T338" s="241" t="n">
        <v>0</v>
      </c>
      <c r="U338" s="81" t="n">
        <v>-1291.230994851892</v>
      </c>
      <c r="V338" s="82">
        <f>SUMIFS(Aut_BlueMe_Sem_Pedido!$J:$J,Aut_BlueMe_Sem_Pedido!$Q:$Q,DRE!T$4,Aut_BlueMe_Sem_Pedido!$H:$H,DRE!$A338)+SUMIFS(Aut_Ajustes_Manuais!$G:$G,Aut_Ajustes_Manuais!$I:$I,DRE!T$4,Aut_Ajustes_Manuais!$F:$F,"Investimento - Mobiliário e Decoração")</f>
        <v/>
      </c>
      <c r="W338" s="241" t="n">
        <v>0</v>
      </c>
      <c r="X338" s="81" t="n">
        <v>-974.4087695776178</v>
      </c>
      <c r="Y338" s="82">
        <f>SUMIFS(Aut_BlueMe_Sem_Pedido!$J:$J,Aut_BlueMe_Sem_Pedido!$Q:$Q,DRE!W$4,Aut_BlueMe_Sem_Pedido!$H:$H,DRE!$A338)+SUMIFS(Aut_Ajustes_Manuais!$G:$G,Aut_Ajustes_Manuais!$I:$I,DRE!W$4,Aut_Ajustes_Manuais!$F:$F,"Investimento - Mobiliário e Decoração")</f>
        <v/>
      </c>
      <c r="Z338" s="241" t="n">
        <v>-1146.26</v>
      </c>
      <c r="AA338" s="81" t="n">
        <v>-2185.788745701554</v>
      </c>
      <c r="AB338" s="82">
        <f>SUMIFS(Aut_BlueMe_Sem_Pedido!$J:$J,Aut_BlueMe_Sem_Pedido!$Q:$Q,DRE!Z$4,Aut_BlueMe_Sem_Pedido!$H:$H,DRE!$A338)+SUMIFS(Aut_Ajustes_Manuais!$G:$G,Aut_Ajustes_Manuais!$I:$I,DRE!Z$4,Aut_Ajustes_Manuais!$F:$F,"Investimento - Mobiliário e Decoração")</f>
        <v/>
      </c>
      <c r="AC338" s="241" t="n">
        <v>0</v>
      </c>
      <c r="AD338" s="81" t="n">
        <v>-1614.320872534156</v>
      </c>
      <c r="AE338" s="82">
        <f>SUMIFS(Aut_BlueMe_Sem_Pedido!$J:$J,Aut_BlueMe_Sem_Pedido!$Q:$Q,DRE!AC$4,Aut_BlueMe_Sem_Pedido!$H:$H,DRE!$A338)+SUMIFS(Aut_Ajustes_Manuais!$G:$G,Aut_Ajustes_Manuais!$I:$I,DRE!AC$4,Aut_Ajustes_Manuais!$F:$F,"Investimento - Mobiliário e Decoração")</f>
        <v/>
      </c>
      <c r="AF338" s="241" t="n">
        <v>0</v>
      </c>
      <c r="AG338" s="81" t="n">
        <v>-913.3202128526493</v>
      </c>
      <c r="AH338" s="82">
        <f>SUMIFS(Aut_BlueMe_Sem_Pedido!$J:$J,Aut_BlueMe_Sem_Pedido!$Q:$Q,DRE!AF$4,Aut_BlueMe_Sem_Pedido!$H:$H,DRE!$A338)+SUMIFS(Aut_Ajustes_Manuais!$G:$G,Aut_Ajustes_Manuais!$I:$I,DRE!AF$4,Aut_Ajustes_Manuais!$F:$F,"Investimento - Mobiliário e Decoração")</f>
        <v/>
      </c>
      <c r="AI338" s="241" t="n">
        <v>-2139.25</v>
      </c>
      <c r="AJ338" s="81" t="n">
        <v>-1901.420839365889</v>
      </c>
      <c r="AK338" s="82">
        <f>SUMIFS(Aut_BlueMe_Sem_Pedido!$J:$J,Aut_BlueMe_Sem_Pedido!$Q:$Q,DRE!AI$4,Aut_BlueMe_Sem_Pedido!$H:$H,DRE!$A338)+SUMIFS(Aut_Ajustes_Manuais!$G:$G,Aut_Ajustes_Manuais!$I:$I,DRE!AI$4,Aut_Ajustes_Manuais!$F:$F,"Investimento - Mobiliário e Decoração")</f>
        <v/>
      </c>
      <c r="AL338" s="241" t="n">
        <v>0</v>
      </c>
      <c r="AM338" s="81" t="n">
        <v>-1739.446511448185</v>
      </c>
      <c r="AN338" s="82">
        <f>SUMIFS(Aut_BlueMe_Sem_Pedido!$J:$J,Aut_BlueMe_Sem_Pedido!$Q:$Q,DRE!AL$4,Aut_BlueMe_Sem_Pedido!$H:$H,DRE!$A338)+SUMIFS(Aut_Ajustes_Manuais!$G:$G,Aut_Ajustes_Manuais!$I:$I,DRE!AL$4,Aut_Ajustes_Manuais!$F:$F,"Investimento - Mobiliário e Decoração")</f>
        <v/>
      </c>
      <c r="AO338" s="241" t="n">
        <v>0</v>
      </c>
      <c r="AP338" s="81" t="n">
        <v>-1489.272799411131</v>
      </c>
      <c r="AQ338" s="82">
        <f>SUMIFS(Aut_BlueMe_Sem_Pedido!$J:$J,Aut_BlueMe_Sem_Pedido!$Q:$Q,DRE!AO$4,Aut_BlueMe_Sem_Pedido!$H:$H,DRE!$A338)+SUMIFS(Aut_Ajustes_Manuais!$G:$G,Aut_Ajustes_Manuais!$I:$I,DRE!AO$4,Aut_Ajustes_Manuais!$F:$F,"Investimento - Mobiliário e Decoração")</f>
        <v/>
      </c>
      <c r="AR338" s="241">
        <f>SUMIFS($H338:$AO338,$H$5:$AO$5,"&lt;"&amp;MONTH(TODAY()),$H$6:$AO$6,"REAL 25")</f>
        <v/>
      </c>
      <c r="AS338" s="81">
        <f>SUMIFS($I338:$AP338,$I$5:$AP$5,"&lt;"&amp;MONTH(TODAY()),$I$6:$AP$6,"ORÇADO ")</f>
        <v/>
      </c>
      <c r="AT338" s="82">
        <f>SUMIFS($J338:$AQ338,$J$5:$AQ$5,"&lt;"&amp;MONTH(TODAY()),$J$6:$AQ$6,"REAL 26")</f>
        <v/>
      </c>
      <c r="AU338" s="241">
        <f>SUM(H338,K338,N338,Q338,T338,W338,Z338,AC338,AF338,AI338,AL338,AO338)</f>
        <v/>
      </c>
      <c r="AV338" s="81">
        <f>SUM(I338,L338,O338,R338,U338,X338,AA338,AD338,AG338,AJ338,AM338,AP338)</f>
        <v/>
      </c>
      <c r="AW338" s="82">
        <f>SUM(J338,M338,P338,S338,V338,Y338,AB338,AE338,AH338,AK338,AN338,AQ338)</f>
        <v/>
      </c>
      <c r="AX338" s="241">
        <f>SUM(H338,K338,N338)</f>
        <v/>
      </c>
      <c r="AY338" s="81">
        <f>SUM(I338,L338,O338)</f>
        <v/>
      </c>
      <c r="AZ338" s="82">
        <f>SUM(J338,M338,P338)</f>
        <v/>
      </c>
      <c r="BA338" s="241">
        <f>SUM(Q338,T338,W338)</f>
        <v/>
      </c>
      <c r="BB338" s="81">
        <f>SUM(R338,U338,X338)</f>
        <v/>
      </c>
      <c r="BC338" s="82">
        <f>SUM(S338,V338,Y338)</f>
        <v/>
      </c>
      <c r="BD338" s="241">
        <f>SUM(Z338,AC338,AF338)</f>
        <v/>
      </c>
      <c r="BE338" s="81">
        <f>SUM(AA338,AD338,AG338)</f>
        <v/>
      </c>
      <c r="BF338" s="82">
        <f>SUM(AB338,AE338,AH338)</f>
        <v/>
      </c>
      <c r="BG338" s="241">
        <f>SUM(AI338,AL338,AO338)</f>
        <v/>
      </c>
      <c r="BH338" s="81">
        <f>SUM(AJ338,AM338,AP338)</f>
        <v/>
      </c>
      <c r="BI338" s="82">
        <f>SUM(AK338,AN338,AQ338)</f>
        <v/>
      </c>
      <c r="BK338" s="442">
        <f>SUM(I338,L338,O338,R338,U338,X338,AA338,AD338,AG338,AJ338,AM338,AP338)</f>
        <v/>
      </c>
      <c r="BL338" s="442">
        <f>BK338-AV338</f>
        <v/>
      </c>
      <c r="BM338" s="442">
        <f>SUM(J338,M338,P338,S338)</f>
        <v/>
      </c>
      <c r="BN338" s="442">
        <f>BM338-AT338</f>
        <v/>
      </c>
      <c r="BP338" s="463">
        <f>_xlfn.FORMULATEXT(V338) &amp; "+SOMASES(Aut_Ajustes_Manuais!$G:$G;Aut_Ajustes_Manuais!$I:$I;DRE!T$4;Aut_Ajustes_Manuais!$F:$F;""" &amp; A338 &amp; """)"</f>
        <v/>
      </c>
    </row>
    <row r="339" outlineLevel="1" customFormat="1" s="463">
      <c r="A339" s="22" t="inlineStr">
        <is>
          <t>Investimento - Projetos</t>
        </is>
      </c>
      <c r="B339" s="59" t="n"/>
      <c r="C339" s="24" t="inlineStr">
        <is>
          <t>Estim. Mensal</t>
        </is>
      </c>
      <c r="D339" s="25" t="n"/>
      <c r="E339" s="55" t="n">
        <v>-0.005</v>
      </c>
      <c r="F339" s="63" t="n"/>
      <c r="G339" s="33" t="n"/>
      <c r="H339" s="241" t="n">
        <v>0</v>
      </c>
      <c r="I339" s="81" t="n">
        <v>-587.8529698705122</v>
      </c>
      <c r="J339" s="82">
        <f>SUMIFS(Aut_BlueMe_Sem_Pedido!$J:$J,Aut_BlueMe_Sem_Pedido!$Q:$Q,DRE!H$4,Aut_BlueMe_Sem_Pedido!$H:$H,DRE!$A339)+SUMIFS(Aut_Ajustes_Manuais!$G:$G,Aut_Ajustes_Manuais!$I:$I,DRE!H$4,Aut_Ajustes_Manuais!$F:$F,"Investimento - Projetos")</f>
        <v/>
      </c>
      <c r="K339" s="254" t="n">
        <v>0</v>
      </c>
      <c r="L339" s="81" t="n">
        <v>-937.1346575777508</v>
      </c>
      <c r="M339" s="82">
        <f>SUMIFS(Aut_BlueMe_Sem_Pedido!$J:$J,Aut_BlueMe_Sem_Pedido!$Q:$Q,DRE!K$4,Aut_BlueMe_Sem_Pedido!$H:$H,DRE!$A339)+SUMIFS(Aut_Ajustes_Manuais!$G:$G,Aut_Ajustes_Manuais!$I:$I,DRE!K$4,Aut_Ajustes_Manuais!$F:$F,"Investimento - Projetos")</f>
        <v/>
      </c>
      <c r="N339" s="254" t="n">
        <v>0</v>
      </c>
      <c r="O339" s="81" t="n">
        <v>-1167.033664330874</v>
      </c>
      <c r="P339" s="82">
        <f>SUMIFS(Aut_BlueMe_Sem_Pedido!$J:$J,Aut_BlueMe_Sem_Pedido!$Q:$Q,DRE!N$4,Aut_BlueMe_Sem_Pedido!$H:$H,DRE!$A339)+SUMIFS(Aut_Ajustes_Manuais!$G:$G,Aut_Ajustes_Manuais!$I:$I,DRE!N$4,Aut_Ajustes_Manuais!$F:$F,"Investimento - Projetos")</f>
        <v/>
      </c>
      <c r="Q339" s="241" t="n">
        <v>0</v>
      </c>
      <c r="R339" s="81" t="n">
        <v>-1306.642130993836</v>
      </c>
      <c r="S339" s="82">
        <f>SUMIFS(Aut_BlueMe_Sem_Pedido!$J:$J,Aut_BlueMe_Sem_Pedido!$Q:$Q,DRE!Q$4,Aut_BlueMe_Sem_Pedido!$H:$H,DRE!$A339)+SUMIFS(Aut_Ajustes_Manuais!$G:$G,Aut_Ajustes_Manuais!$I:$I,DRE!Q$4,Aut_Ajustes_Manuais!$F:$F,"Investimento - Projetos")</f>
        <v/>
      </c>
      <c r="T339" s="241" t="n">
        <v>0</v>
      </c>
      <c r="U339" s="81" t="n">
        <v>-1291.230994851892</v>
      </c>
      <c r="V339" s="82">
        <f>SUMIFS(Aut_BlueMe_Sem_Pedido!$J:$J,Aut_BlueMe_Sem_Pedido!$Q:$Q,DRE!T$4,Aut_BlueMe_Sem_Pedido!$H:$H,DRE!$A339)+SUMIFS(Aut_Ajustes_Manuais!$G:$G,Aut_Ajustes_Manuais!$I:$I,DRE!T$4,Aut_Ajustes_Manuais!$F:$F,"Investimento - Projetos")</f>
        <v/>
      </c>
      <c r="W339" s="241" t="n">
        <v>0</v>
      </c>
      <c r="X339" s="81" t="n">
        <v>-974.4087695776178</v>
      </c>
      <c r="Y339" s="82">
        <f>SUMIFS(Aut_BlueMe_Sem_Pedido!$J:$J,Aut_BlueMe_Sem_Pedido!$Q:$Q,DRE!W$4,Aut_BlueMe_Sem_Pedido!$H:$H,DRE!$A339)+SUMIFS(Aut_Ajustes_Manuais!$G:$G,Aut_Ajustes_Manuais!$I:$I,DRE!W$4,Aut_Ajustes_Manuais!$F:$F,"Investimento - Projetos")</f>
        <v/>
      </c>
      <c r="Z339" s="241" t="n">
        <v>0</v>
      </c>
      <c r="AA339" s="81" t="n">
        <v>-2185.788745701554</v>
      </c>
      <c r="AB339" s="82">
        <f>SUMIFS(Aut_BlueMe_Sem_Pedido!$J:$J,Aut_BlueMe_Sem_Pedido!$Q:$Q,DRE!Z$4,Aut_BlueMe_Sem_Pedido!$H:$H,DRE!$A339)+SUMIFS(Aut_Ajustes_Manuais!$G:$G,Aut_Ajustes_Manuais!$I:$I,DRE!Z$4,Aut_Ajustes_Manuais!$F:$F,"Investimento - Projetos")</f>
        <v/>
      </c>
      <c r="AC339" s="241" t="n">
        <v>0</v>
      </c>
      <c r="AD339" s="81" t="n">
        <v>-1614.320872534156</v>
      </c>
      <c r="AE339" s="82">
        <f>SUMIFS(Aut_BlueMe_Sem_Pedido!$J:$J,Aut_BlueMe_Sem_Pedido!$Q:$Q,DRE!AC$4,Aut_BlueMe_Sem_Pedido!$H:$H,DRE!$A339)+SUMIFS(Aut_Ajustes_Manuais!$G:$G,Aut_Ajustes_Manuais!$I:$I,DRE!AC$4,Aut_Ajustes_Manuais!$F:$F,"Investimento - Projetos")</f>
        <v/>
      </c>
      <c r="AF339" s="241" t="n">
        <v>0</v>
      </c>
      <c r="AG339" s="81" t="n">
        <v>-913.3202128526493</v>
      </c>
      <c r="AH339" s="82">
        <f>SUMIFS(Aut_BlueMe_Sem_Pedido!$J:$J,Aut_BlueMe_Sem_Pedido!$Q:$Q,DRE!AF$4,Aut_BlueMe_Sem_Pedido!$H:$H,DRE!$A339)+SUMIFS(Aut_Ajustes_Manuais!$G:$G,Aut_Ajustes_Manuais!$I:$I,DRE!AF$4,Aut_Ajustes_Manuais!$F:$F,"Investimento - Projetos")</f>
        <v/>
      </c>
      <c r="AI339" s="241" t="n">
        <v>0</v>
      </c>
      <c r="AJ339" s="81" t="n">
        <v>-1901.420839365889</v>
      </c>
      <c r="AK339" s="82">
        <f>SUMIFS(Aut_BlueMe_Sem_Pedido!$J:$J,Aut_BlueMe_Sem_Pedido!$Q:$Q,DRE!AI$4,Aut_BlueMe_Sem_Pedido!$H:$H,DRE!$A339)+SUMIFS(Aut_Ajustes_Manuais!$G:$G,Aut_Ajustes_Manuais!$I:$I,DRE!AI$4,Aut_Ajustes_Manuais!$F:$F,"Investimento - Projetos")</f>
        <v/>
      </c>
      <c r="AL339" s="241" t="n">
        <v>0</v>
      </c>
      <c r="AM339" s="81" t="n">
        <v>-1739.446511448185</v>
      </c>
      <c r="AN339" s="82">
        <f>SUMIFS(Aut_BlueMe_Sem_Pedido!$J:$J,Aut_BlueMe_Sem_Pedido!$Q:$Q,DRE!AL$4,Aut_BlueMe_Sem_Pedido!$H:$H,DRE!$A339)+SUMIFS(Aut_Ajustes_Manuais!$G:$G,Aut_Ajustes_Manuais!$I:$I,DRE!AL$4,Aut_Ajustes_Manuais!$F:$F,"Investimento - Projetos")</f>
        <v/>
      </c>
      <c r="AO339" s="241" t="n">
        <v>0</v>
      </c>
      <c r="AP339" s="81" t="n">
        <v>-1489.272799411131</v>
      </c>
      <c r="AQ339" s="82">
        <f>SUMIFS(Aut_BlueMe_Sem_Pedido!$J:$J,Aut_BlueMe_Sem_Pedido!$Q:$Q,DRE!AO$4,Aut_BlueMe_Sem_Pedido!$H:$H,DRE!$A339)+SUMIFS(Aut_Ajustes_Manuais!$G:$G,Aut_Ajustes_Manuais!$I:$I,DRE!AO$4,Aut_Ajustes_Manuais!$F:$F,"Investimento - Projetos")</f>
        <v/>
      </c>
      <c r="AR339" s="241">
        <f>SUMIFS($H339:$AO339,$H$5:$AO$5,"&lt;"&amp;MONTH(TODAY()),$H$6:$AO$6,"REAL 25")</f>
        <v/>
      </c>
      <c r="AS339" s="81">
        <f>SUMIFS($I339:$AP339,$I$5:$AP$5,"&lt;"&amp;MONTH(TODAY()),$I$6:$AP$6,"ORÇADO ")</f>
        <v/>
      </c>
      <c r="AT339" s="82">
        <f>SUMIFS($J339:$AQ339,$J$5:$AQ$5,"&lt;"&amp;MONTH(TODAY()),$J$6:$AQ$6,"REAL 26")</f>
        <v/>
      </c>
      <c r="AU339" s="241">
        <f>SUM(H339,K339,N339,Q339,T339,W339,Z339,AC339,AF339,AI339,AL339,AO339)</f>
        <v/>
      </c>
      <c r="AV339" s="81">
        <f>SUM(I339,L339,O339,R339,U339,X339,AA339,AD339,AG339,AJ339,AM339,AP339)</f>
        <v/>
      </c>
      <c r="AW339" s="82">
        <f>SUM(J339,M339,P339,S339,V339,Y339,AB339,AE339,AH339,AK339,AN339,AQ339)</f>
        <v/>
      </c>
      <c r="AX339" s="241">
        <f>SUM(H339,K339,N339)</f>
        <v/>
      </c>
      <c r="AY339" s="81">
        <f>SUM(I339,L339,O339)</f>
        <v/>
      </c>
      <c r="AZ339" s="82">
        <f>SUM(J339,M339,P339)</f>
        <v/>
      </c>
      <c r="BA339" s="241">
        <f>SUM(Q339,T339,W339)</f>
        <v/>
      </c>
      <c r="BB339" s="81">
        <f>SUM(R339,U339,X339)</f>
        <v/>
      </c>
      <c r="BC339" s="82">
        <f>SUM(S339,V339,Y339)</f>
        <v/>
      </c>
      <c r="BD339" s="241">
        <f>SUM(Z339,AC339,AF339)</f>
        <v/>
      </c>
      <c r="BE339" s="81">
        <f>SUM(AA339,AD339,AG339)</f>
        <v/>
      </c>
      <c r="BF339" s="82">
        <f>SUM(AB339,AE339,AH339)</f>
        <v/>
      </c>
      <c r="BG339" s="241">
        <f>SUM(AI339,AL339,AO339)</f>
        <v/>
      </c>
      <c r="BH339" s="81">
        <f>SUM(AJ339,AM339,AP339)</f>
        <v/>
      </c>
      <c r="BI339" s="82">
        <f>SUM(AK339,AN339,AQ339)</f>
        <v/>
      </c>
      <c r="BK339" s="442">
        <f>SUM(I339,L339,O339,R339,U339,X339,AA339,AD339,AG339,AJ339,AM339,AP339)</f>
        <v/>
      </c>
      <c r="BL339" s="442">
        <f>BK339-AV339</f>
        <v/>
      </c>
      <c r="BM339" s="442">
        <f>SUM(J339,M339,P339,S339)</f>
        <v/>
      </c>
      <c r="BN339" s="442">
        <f>BM339-AT339</f>
        <v/>
      </c>
      <c r="BP339" s="463">
        <f>_xlfn.FORMULATEXT(V339) &amp; "+SOMASES(Aut_Ajustes_Manuais!$G:$G;Aut_Ajustes_Manuais!$I:$I;DRE!T$4;Aut_Ajustes_Manuais!$F:$F;""" &amp; A339 &amp; """)"</f>
        <v/>
      </c>
    </row>
    <row r="340" outlineLevel="1" customFormat="1" s="463">
      <c r="A340" s="22" t="inlineStr">
        <is>
          <t>Investimento - Paisagismo</t>
        </is>
      </c>
      <c r="B340" s="59" t="n"/>
      <c r="C340" s="24" t="inlineStr">
        <is>
          <t>Estim. Mensal</t>
        </is>
      </c>
      <c r="D340" s="25" t="n"/>
      <c r="E340" s="25" t="n"/>
      <c r="F340" s="63" t="n"/>
      <c r="G340" s="33" t="n"/>
      <c r="H340" s="241" t="n">
        <v>0</v>
      </c>
      <c r="I340" s="81" t="n">
        <v>0</v>
      </c>
      <c r="J340" s="82">
        <f>SUMIFS(Aut_BlueMe_Sem_Pedido!$J:$J,Aut_BlueMe_Sem_Pedido!$Q:$Q,DRE!H$4,Aut_BlueMe_Sem_Pedido!$H:$H,DRE!$A340)+SUMIFS(Aut_Ajustes_Manuais!$G:$G,Aut_Ajustes_Manuais!$I:$I,DRE!H$4,Aut_Ajustes_Manuais!$F:$F,"Investimento - Paisagismo")</f>
        <v/>
      </c>
      <c r="K340" s="254" t="n">
        <v>0</v>
      </c>
      <c r="L340" s="81" t="n">
        <v>0</v>
      </c>
      <c r="M340" s="82">
        <f>SUMIFS(Aut_BlueMe_Sem_Pedido!$J:$J,Aut_BlueMe_Sem_Pedido!$Q:$Q,DRE!K$4,Aut_BlueMe_Sem_Pedido!$H:$H,DRE!$A340)+SUMIFS(Aut_Ajustes_Manuais!$G:$G,Aut_Ajustes_Manuais!$I:$I,DRE!K$4,Aut_Ajustes_Manuais!$F:$F,"Investimento - Paisagismo")</f>
        <v/>
      </c>
      <c r="N340" s="254" t="n">
        <v>0</v>
      </c>
      <c r="O340" s="81" t="n">
        <v>0</v>
      </c>
      <c r="P340" s="82">
        <f>SUMIFS(Aut_BlueMe_Sem_Pedido!$J:$J,Aut_BlueMe_Sem_Pedido!$Q:$Q,DRE!N$4,Aut_BlueMe_Sem_Pedido!$H:$H,DRE!$A340)+SUMIFS(Aut_Ajustes_Manuais!$G:$G,Aut_Ajustes_Manuais!$I:$I,DRE!N$4,Aut_Ajustes_Manuais!$F:$F,"Investimento - Paisagismo")</f>
        <v/>
      </c>
      <c r="Q340" s="241" t="n">
        <v>0</v>
      </c>
      <c r="R340" s="81" t="n">
        <v>0</v>
      </c>
      <c r="S340" s="82">
        <f>SUMIFS(Aut_BlueMe_Sem_Pedido!$J:$J,Aut_BlueMe_Sem_Pedido!$Q:$Q,DRE!Q$4,Aut_BlueMe_Sem_Pedido!$H:$H,DRE!$A340)+SUMIFS(Aut_Ajustes_Manuais!$G:$G,Aut_Ajustes_Manuais!$I:$I,DRE!Q$4,Aut_Ajustes_Manuais!$F:$F,"Investimento - Paisagismo")</f>
        <v/>
      </c>
      <c r="T340" s="241" t="n">
        <v>0</v>
      </c>
      <c r="U340" s="81" t="n">
        <v>0</v>
      </c>
      <c r="V340" s="82">
        <f>SUMIFS(Aut_BlueMe_Sem_Pedido!$J:$J,Aut_BlueMe_Sem_Pedido!$Q:$Q,DRE!T$4,Aut_BlueMe_Sem_Pedido!$H:$H,DRE!$A340)+SUMIFS(Aut_Ajustes_Manuais!$G:$G,Aut_Ajustes_Manuais!$I:$I,DRE!T$4,Aut_Ajustes_Manuais!$F:$F,"Investimento - Paisagismo")</f>
        <v/>
      </c>
      <c r="W340" s="241" t="n">
        <v>0</v>
      </c>
      <c r="X340" s="81" t="n">
        <v>0</v>
      </c>
      <c r="Y340" s="82">
        <f>SUMIFS(Aut_BlueMe_Sem_Pedido!$J:$J,Aut_BlueMe_Sem_Pedido!$Q:$Q,DRE!W$4,Aut_BlueMe_Sem_Pedido!$H:$H,DRE!$A340)+SUMIFS(Aut_Ajustes_Manuais!$G:$G,Aut_Ajustes_Manuais!$I:$I,DRE!W$4,Aut_Ajustes_Manuais!$F:$F,"Investimento - Paisagismo")</f>
        <v/>
      </c>
      <c r="Z340" s="241" t="n">
        <v>0</v>
      </c>
      <c r="AA340" s="81" t="n">
        <v>0</v>
      </c>
      <c r="AB340" s="82">
        <f>SUMIFS(Aut_BlueMe_Sem_Pedido!$J:$J,Aut_BlueMe_Sem_Pedido!$Q:$Q,DRE!Z$4,Aut_BlueMe_Sem_Pedido!$H:$H,DRE!$A340)+SUMIFS(Aut_Ajustes_Manuais!$G:$G,Aut_Ajustes_Manuais!$I:$I,DRE!Z$4,Aut_Ajustes_Manuais!$F:$F,"Investimento - Paisagismo")</f>
        <v/>
      </c>
      <c r="AC340" s="241" t="n">
        <v>0</v>
      </c>
      <c r="AD340" s="81" t="n">
        <v>0</v>
      </c>
      <c r="AE340" s="82">
        <f>SUMIFS(Aut_BlueMe_Sem_Pedido!$J:$J,Aut_BlueMe_Sem_Pedido!$Q:$Q,DRE!AC$4,Aut_BlueMe_Sem_Pedido!$H:$H,DRE!$A340)+SUMIFS(Aut_Ajustes_Manuais!$G:$G,Aut_Ajustes_Manuais!$I:$I,DRE!AC$4,Aut_Ajustes_Manuais!$F:$F,"Investimento - Paisagismo")</f>
        <v/>
      </c>
      <c r="AF340" s="241" t="n">
        <v>0</v>
      </c>
      <c r="AG340" s="81" t="n">
        <v>0</v>
      </c>
      <c r="AH340" s="82">
        <f>SUMIFS(Aut_BlueMe_Sem_Pedido!$J:$J,Aut_BlueMe_Sem_Pedido!$Q:$Q,DRE!AF$4,Aut_BlueMe_Sem_Pedido!$H:$H,DRE!$A340)+SUMIFS(Aut_Ajustes_Manuais!$G:$G,Aut_Ajustes_Manuais!$I:$I,DRE!AF$4,Aut_Ajustes_Manuais!$F:$F,"Investimento - Paisagismo")</f>
        <v/>
      </c>
      <c r="AI340" s="241" t="n">
        <v>0</v>
      </c>
      <c r="AJ340" s="81" t="n">
        <v>0</v>
      </c>
      <c r="AK340" s="82">
        <f>SUMIFS(Aut_BlueMe_Sem_Pedido!$J:$J,Aut_BlueMe_Sem_Pedido!$Q:$Q,DRE!AI$4,Aut_BlueMe_Sem_Pedido!$H:$H,DRE!$A340)+SUMIFS(Aut_Ajustes_Manuais!$G:$G,Aut_Ajustes_Manuais!$I:$I,DRE!AI$4,Aut_Ajustes_Manuais!$F:$F,"Investimento - Paisagismo")</f>
        <v/>
      </c>
      <c r="AL340" s="241" t="n">
        <v>0</v>
      </c>
      <c r="AM340" s="81" t="n">
        <v>0</v>
      </c>
      <c r="AN340" s="82">
        <f>SUMIFS(Aut_BlueMe_Sem_Pedido!$J:$J,Aut_BlueMe_Sem_Pedido!$Q:$Q,DRE!AL$4,Aut_BlueMe_Sem_Pedido!$H:$H,DRE!$A340)+SUMIFS(Aut_Ajustes_Manuais!$G:$G,Aut_Ajustes_Manuais!$I:$I,DRE!AL$4,Aut_Ajustes_Manuais!$F:$F,"Investimento - Paisagismo")</f>
        <v/>
      </c>
      <c r="AO340" s="241" t="n">
        <v>0</v>
      </c>
      <c r="AP340" s="81" t="n">
        <v>0</v>
      </c>
      <c r="AQ340" s="82">
        <f>SUMIFS(Aut_BlueMe_Sem_Pedido!$J:$J,Aut_BlueMe_Sem_Pedido!$Q:$Q,DRE!AO$4,Aut_BlueMe_Sem_Pedido!$H:$H,DRE!$A340)+SUMIFS(Aut_Ajustes_Manuais!$G:$G,Aut_Ajustes_Manuais!$I:$I,DRE!AO$4,Aut_Ajustes_Manuais!$F:$F,"Investimento - Paisagismo")</f>
        <v/>
      </c>
      <c r="AR340" s="241">
        <f>SUMIFS($H340:$AO340,$H$5:$AO$5,"&lt;"&amp;MONTH(TODAY()),$H$6:$AO$6,"REAL 25")</f>
        <v/>
      </c>
      <c r="AS340" s="81">
        <f>SUMIFS($I340:$AP340,$I$5:$AP$5,"&lt;"&amp;MONTH(TODAY()),$I$6:$AP$6,"ORÇADO ")</f>
        <v/>
      </c>
      <c r="AT340" s="82">
        <f>SUMIFS($J340:$AQ340,$J$5:$AQ$5,"&lt;"&amp;MONTH(TODAY()),$J$6:$AQ$6,"REAL 26")</f>
        <v/>
      </c>
      <c r="AU340" s="241">
        <f>SUM(H340,K340,N340,Q340,T340,W340,Z340,AC340,AF340,AI340,AL340,AO340)</f>
        <v/>
      </c>
      <c r="AV340" s="81">
        <f>SUM(I340,L340,O340,R340,U340,X340,AA340,AD340,AG340,AJ340,AM340,AP340)</f>
        <v/>
      </c>
      <c r="AW340" s="82">
        <f>SUM(J340,M340,P340,S340,V340,Y340,AB340,AE340,AH340,AK340,AN340,AQ340)</f>
        <v/>
      </c>
      <c r="AX340" s="241">
        <f>SUM(H340,K340,N340)</f>
        <v/>
      </c>
      <c r="AY340" s="81">
        <f>SUM(I340,L340,O340)</f>
        <v/>
      </c>
      <c r="AZ340" s="82">
        <f>SUM(J340,M340,P340)</f>
        <v/>
      </c>
      <c r="BA340" s="241">
        <f>SUM(Q340,T340,W340)</f>
        <v/>
      </c>
      <c r="BB340" s="81">
        <f>SUM(R340,U340,X340)</f>
        <v/>
      </c>
      <c r="BC340" s="82">
        <f>SUM(S340,V340,Y340)</f>
        <v/>
      </c>
      <c r="BD340" s="241">
        <f>SUM(Z340,AC340,AF340)</f>
        <v/>
      </c>
      <c r="BE340" s="81">
        <f>SUM(AA340,AD340,AG340)</f>
        <v/>
      </c>
      <c r="BF340" s="82">
        <f>SUM(AB340,AE340,AH340)</f>
        <v/>
      </c>
      <c r="BG340" s="241">
        <f>SUM(AI340,AL340,AO340)</f>
        <v/>
      </c>
      <c r="BH340" s="81">
        <f>SUM(AJ340,AM340,AP340)</f>
        <v/>
      </c>
      <c r="BI340" s="82">
        <f>SUM(AK340,AN340,AQ340)</f>
        <v/>
      </c>
      <c r="BK340" s="442">
        <f>SUM(I340,L340,O340,R340,U340,X340,AA340,AD340,AG340,AJ340,AM340,AP340)</f>
        <v/>
      </c>
      <c r="BL340" s="442">
        <f>BK340-AV340</f>
        <v/>
      </c>
      <c r="BM340" s="442">
        <f>SUM(J340,M340,P340,S340)</f>
        <v/>
      </c>
      <c r="BN340" s="442">
        <f>BM340-AT340</f>
        <v/>
      </c>
      <c r="BP340" s="463">
        <f>_xlfn.FORMULATEXT(V340) &amp; "+SOMASES(Aut_Ajustes_Manuais!$G:$G;Aut_Ajustes_Manuais!$I:$I;DRE!T$4;Aut_Ajustes_Manuais!$F:$F;""" &amp; A340 &amp; """)"</f>
        <v/>
      </c>
    </row>
    <row r="341" outlineLevel="1" customFormat="1" s="463">
      <c r="A341" s="22" t="inlineStr">
        <is>
          <t>Investimento - Sistemas Gerais - Implantação</t>
        </is>
      </c>
      <c r="B341" s="59" t="n"/>
      <c r="C341" s="24" t="inlineStr">
        <is>
          <t>Estim. Mensal</t>
        </is>
      </c>
      <c r="D341" s="25" t="n"/>
      <c r="E341" s="25" t="n"/>
      <c r="F341" s="63" t="n"/>
      <c r="G341" s="33" t="n"/>
      <c r="H341" s="241" t="n">
        <v>0</v>
      </c>
      <c r="I341" s="81" t="n"/>
      <c r="J341" s="82">
        <f>SUMIFS(Aut_BlueMe_Sem_Pedido!$J:$J,Aut_BlueMe_Sem_Pedido!$Q:$Q,DRE!H$4,Aut_BlueMe_Sem_Pedido!$H:$H,DRE!$A341)+SUMIFS(Aut_Ajustes_Manuais!$G:$G,Aut_Ajustes_Manuais!$I:$I,DRE!H$4,Aut_Ajustes_Manuais!$F:$F,"Investimento - Sistemas Gerais - Implantação")</f>
        <v/>
      </c>
      <c r="K341" s="254" t="n">
        <v>-200</v>
      </c>
      <c r="L341" s="81" t="n"/>
      <c r="M341" s="82">
        <f>SUMIFS(Aut_BlueMe_Sem_Pedido!$J:$J,Aut_BlueMe_Sem_Pedido!$Q:$Q,DRE!K$4,Aut_BlueMe_Sem_Pedido!$H:$H,DRE!$A341)+SUMIFS(Aut_Ajustes_Manuais!$G:$G,Aut_Ajustes_Manuais!$I:$I,DRE!K$4,Aut_Ajustes_Manuais!$F:$F,"Investimento - Sistemas Gerais - Implantação")</f>
        <v/>
      </c>
      <c r="N341" s="254" t="n">
        <v>0</v>
      </c>
      <c r="O341" s="81" t="n"/>
      <c r="P341" s="82">
        <f>SUMIFS(Aut_BlueMe_Sem_Pedido!$J:$J,Aut_BlueMe_Sem_Pedido!$Q:$Q,DRE!N$4,Aut_BlueMe_Sem_Pedido!$H:$H,DRE!$A341)+SUMIFS(Aut_Ajustes_Manuais!$G:$G,Aut_Ajustes_Manuais!$I:$I,DRE!N$4,Aut_Ajustes_Manuais!$F:$F,"Investimento - Sistemas Gerais - Implantação")</f>
        <v/>
      </c>
      <c r="Q341" s="241" t="n">
        <v>0</v>
      </c>
      <c r="R341" s="81" t="n"/>
      <c r="S341" s="82">
        <f>SUMIFS(Aut_BlueMe_Sem_Pedido!$J:$J,Aut_BlueMe_Sem_Pedido!$Q:$Q,DRE!Q$4,Aut_BlueMe_Sem_Pedido!$H:$H,DRE!$A341)+SUMIFS(Aut_Ajustes_Manuais!$G:$G,Aut_Ajustes_Manuais!$I:$I,DRE!Q$4,Aut_Ajustes_Manuais!$F:$F,"Investimento - Sistemas Gerais - Implantação")</f>
        <v/>
      </c>
      <c r="T341" s="241" t="n">
        <v>0</v>
      </c>
      <c r="U341" s="81" t="n"/>
      <c r="V341" s="82">
        <f>SUMIFS(Aut_BlueMe_Sem_Pedido!$J:$J,Aut_BlueMe_Sem_Pedido!$Q:$Q,DRE!T$4,Aut_BlueMe_Sem_Pedido!$H:$H,DRE!$A341)+SUMIFS(Aut_Ajustes_Manuais!$G:$G,Aut_Ajustes_Manuais!$I:$I,DRE!T$4,Aut_Ajustes_Manuais!$F:$F,"Investimento - Sistemas Gerais - Implantação")</f>
        <v/>
      </c>
      <c r="W341" s="241" t="n">
        <v>0</v>
      </c>
      <c r="X341" s="81" t="n"/>
      <c r="Y341" s="82">
        <f>SUMIFS(Aut_BlueMe_Sem_Pedido!$J:$J,Aut_BlueMe_Sem_Pedido!$Q:$Q,DRE!W$4,Aut_BlueMe_Sem_Pedido!$H:$H,DRE!$A341)+SUMIFS(Aut_Ajustes_Manuais!$G:$G,Aut_Ajustes_Manuais!$I:$I,DRE!W$4,Aut_Ajustes_Manuais!$F:$F,"Investimento - Sistemas Gerais - Implantação")</f>
        <v/>
      </c>
      <c r="Z341" s="241" t="n">
        <v>0</v>
      </c>
      <c r="AA341" s="81" t="n"/>
      <c r="AB341" s="82">
        <f>SUMIFS(Aut_BlueMe_Sem_Pedido!$J:$J,Aut_BlueMe_Sem_Pedido!$Q:$Q,DRE!Z$4,Aut_BlueMe_Sem_Pedido!$H:$H,DRE!$A341)+SUMIFS(Aut_Ajustes_Manuais!$G:$G,Aut_Ajustes_Manuais!$I:$I,DRE!Z$4,Aut_Ajustes_Manuais!$F:$F,"Investimento - Sistemas Gerais - Implantação")</f>
        <v/>
      </c>
      <c r="AC341" s="241" t="n">
        <v>0</v>
      </c>
      <c r="AD341" s="81" t="n"/>
      <c r="AE341" s="82">
        <f>SUMIFS(Aut_BlueMe_Sem_Pedido!$J:$J,Aut_BlueMe_Sem_Pedido!$Q:$Q,DRE!AC$4,Aut_BlueMe_Sem_Pedido!$H:$H,DRE!$A341)+SUMIFS(Aut_Ajustes_Manuais!$G:$G,Aut_Ajustes_Manuais!$I:$I,DRE!AC$4,Aut_Ajustes_Manuais!$F:$F,"Investimento - Sistemas Gerais - Implantação")</f>
        <v/>
      </c>
      <c r="AF341" s="241" t="n">
        <v>0</v>
      </c>
      <c r="AG341" s="81" t="n"/>
      <c r="AH341" s="82">
        <f>SUMIFS(Aut_BlueMe_Sem_Pedido!$J:$J,Aut_BlueMe_Sem_Pedido!$Q:$Q,DRE!AF$4,Aut_BlueMe_Sem_Pedido!$H:$H,DRE!$A341)+SUMIFS(Aut_Ajustes_Manuais!$G:$G,Aut_Ajustes_Manuais!$I:$I,DRE!AF$4,Aut_Ajustes_Manuais!$F:$F,"Investimento - Sistemas Gerais - Implantação")</f>
        <v/>
      </c>
      <c r="AI341" s="241" t="n">
        <v>0</v>
      </c>
      <c r="AJ341" s="81" t="n"/>
      <c r="AK341" s="82">
        <f>SUMIFS(Aut_BlueMe_Sem_Pedido!$J:$J,Aut_BlueMe_Sem_Pedido!$Q:$Q,DRE!AI$4,Aut_BlueMe_Sem_Pedido!$H:$H,DRE!$A341)+SUMIFS(Aut_Ajustes_Manuais!$G:$G,Aut_Ajustes_Manuais!$I:$I,DRE!AI$4,Aut_Ajustes_Manuais!$F:$F,"Investimento - Sistemas Gerais - Implantação")</f>
        <v/>
      </c>
      <c r="AL341" s="241" t="n">
        <v>0</v>
      </c>
      <c r="AM341" s="81" t="n"/>
      <c r="AN341" s="82">
        <f>SUMIFS(Aut_BlueMe_Sem_Pedido!$J:$J,Aut_BlueMe_Sem_Pedido!$Q:$Q,DRE!AL$4,Aut_BlueMe_Sem_Pedido!$H:$H,DRE!$A341)+SUMIFS(Aut_Ajustes_Manuais!$G:$G,Aut_Ajustes_Manuais!$I:$I,DRE!AL$4,Aut_Ajustes_Manuais!$F:$F,"Investimento - Sistemas Gerais - Implantação")</f>
        <v/>
      </c>
      <c r="AO341" s="241" t="n">
        <v>0</v>
      </c>
      <c r="AP341" s="81" t="n"/>
      <c r="AQ341" s="82">
        <f>SUMIFS(Aut_BlueMe_Sem_Pedido!$J:$J,Aut_BlueMe_Sem_Pedido!$Q:$Q,DRE!AO$4,Aut_BlueMe_Sem_Pedido!$H:$H,DRE!$A341)+SUMIFS(Aut_Ajustes_Manuais!$G:$G,Aut_Ajustes_Manuais!$I:$I,DRE!AO$4,Aut_Ajustes_Manuais!$F:$F,"Investimento - Sistemas Gerais - Implantação")</f>
        <v/>
      </c>
      <c r="AR341" s="241">
        <f>SUMIFS($H341:$AO341,$H$5:$AO$5,"&lt;"&amp;MONTH(TODAY()),$H$6:$AO$6,"REAL 25")</f>
        <v/>
      </c>
      <c r="AS341" s="81">
        <f>SUMIFS($I341:$AP341,$I$5:$AP$5,"&lt;"&amp;MONTH(TODAY()),$I$6:$AP$6,"ORÇADO ")</f>
        <v/>
      </c>
      <c r="AT341" s="82">
        <f>SUMIFS($J341:$AQ341,$J$5:$AQ$5,"&lt;"&amp;MONTH(TODAY()),$J$6:$AQ$6,"REAL 26")</f>
        <v/>
      </c>
      <c r="AU341" s="241">
        <f>SUM(H341,K341,N341,Q341,T341,W341,Z341,AC341,AF341,AI341,AL341,AO341)</f>
        <v/>
      </c>
      <c r="AV341" s="81">
        <f>SUM(I341,L341,O341,R341,U341,X341,AA341,AD341,AG341,AJ341,AM341,AP341)</f>
        <v/>
      </c>
      <c r="AW341" s="82">
        <f>SUM(J341,M341,P341,S341,V341,Y341,AB341,AE341,AH341,AK341,AN341,AQ341)</f>
        <v/>
      </c>
      <c r="AX341" s="241">
        <f>SUM(H341,K341,N341)</f>
        <v/>
      </c>
      <c r="AY341" s="81">
        <f>SUM(I341,L341,O341)</f>
        <v/>
      </c>
      <c r="AZ341" s="82">
        <f>SUM(J341,M341,P341)</f>
        <v/>
      </c>
      <c r="BA341" s="241">
        <f>SUM(Q341,T341,W341)</f>
        <v/>
      </c>
      <c r="BB341" s="81">
        <f>SUM(R341,U341,X341)</f>
        <v/>
      </c>
      <c r="BC341" s="82">
        <f>SUM(S341,V341,Y341)</f>
        <v/>
      </c>
      <c r="BD341" s="241">
        <f>SUM(Z341,AC341,AF341)</f>
        <v/>
      </c>
      <c r="BE341" s="81">
        <f>SUM(AA341,AD341,AG341)</f>
        <v/>
      </c>
      <c r="BF341" s="82">
        <f>SUM(AB341,AE341,AH341)</f>
        <v/>
      </c>
      <c r="BG341" s="241">
        <f>SUM(AI341,AL341,AO341)</f>
        <v/>
      </c>
      <c r="BH341" s="81">
        <f>SUM(AJ341,AM341,AP341)</f>
        <v/>
      </c>
      <c r="BI341" s="82">
        <f>SUM(AK341,AN341,AQ341)</f>
        <v/>
      </c>
      <c r="BK341" s="442">
        <f>SUM(I341,L341,O341,R341,U341,X341,AA341,AD341,AG341,AJ341,AM341,AP341)</f>
        <v/>
      </c>
      <c r="BL341" s="442">
        <f>BK341-AV341</f>
        <v/>
      </c>
      <c r="BM341" s="442">
        <f>SUM(J341,M341,P341,S341)</f>
        <v/>
      </c>
      <c r="BN341" s="442">
        <f>BM341-AT341</f>
        <v/>
      </c>
      <c r="BP341" s="463">
        <f>_xlfn.FORMULATEXT(V341) &amp; "+SOMASES(Aut_Ajustes_Manuais!$G:$G;Aut_Ajustes_Manuais!$I:$I;DRE!T$4;Aut_Ajustes_Manuais!$F:$F;""" &amp; A341 &amp; """)"</f>
        <v/>
      </c>
    </row>
    <row r="342" outlineLevel="1" customFormat="1" s="463">
      <c r="A342" s="22" t="inlineStr">
        <is>
          <t>Investimento - Marketing</t>
        </is>
      </c>
      <c r="B342" s="59" t="n"/>
      <c r="C342" s="24" t="inlineStr">
        <is>
          <t>Estim. Mensal</t>
        </is>
      </c>
      <c r="D342" s="25" t="n"/>
      <c r="E342" s="25" t="n"/>
      <c r="F342" s="63" t="n"/>
      <c r="G342" s="33" t="n"/>
      <c r="H342" s="241" t="n">
        <v>0</v>
      </c>
      <c r="I342" s="81" t="n"/>
      <c r="J342" s="82">
        <f>SUMIFS(Aut_BlueMe_Sem_Pedido!$J:$J,Aut_BlueMe_Sem_Pedido!$Q:$Q,DRE!H$4,Aut_BlueMe_Sem_Pedido!$H:$H,DRE!$A342)+SUMIFS(Aut_Ajustes_Manuais!$G:$G,Aut_Ajustes_Manuais!$I:$I,DRE!H$4,Aut_Ajustes_Manuais!$F:$F,"Investimento - Marketing")</f>
        <v/>
      </c>
      <c r="K342" s="254" t="n">
        <v>0</v>
      </c>
      <c r="L342" s="81" t="n"/>
      <c r="M342" s="82">
        <f>SUMIFS(Aut_BlueMe_Sem_Pedido!$J:$J,Aut_BlueMe_Sem_Pedido!$Q:$Q,DRE!K$4,Aut_BlueMe_Sem_Pedido!$H:$H,DRE!$A342)+SUMIFS(Aut_Ajustes_Manuais!$G:$G,Aut_Ajustes_Manuais!$I:$I,DRE!K$4,Aut_Ajustes_Manuais!$F:$F,"Investimento - Marketing")</f>
        <v/>
      </c>
      <c r="N342" s="254" t="n">
        <v>0</v>
      </c>
      <c r="O342" s="81" t="n"/>
      <c r="P342" s="82">
        <f>SUMIFS(Aut_BlueMe_Sem_Pedido!$J:$J,Aut_BlueMe_Sem_Pedido!$Q:$Q,DRE!N$4,Aut_BlueMe_Sem_Pedido!$H:$H,DRE!$A342)+SUMIFS(Aut_Ajustes_Manuais!$G:$G,Aut_Ajustes_Manuais!$I:$I,DRE!N$4,Aut_Ajustes_Manuais!$F:$F,"Investimento - Marketing")</f>
        <v/>
      </c>
      <c r="Q342" s="241" t="n">
        <v>0</v>
      </c>
      <c r="R342" s="81" t="n"/>
      <c r="S342" s="82">
        <f>SUMIFS(Aut_BlueMe_Sem_Pedido!$J:$J,Aut_BlueMe_Sem_Pedido!$Q:$Q,DRE!Q$4,Aut_BlueMe_Sem_Pedido!$H:$H,DRE!$A342)+SUMIFS(Aut_Ajustes_Manuais!$G:$G,Aut_Ajustes_Manuais!$I:$I,DRE!Q$4,Aut_Ajustes_Manuais!$F:$F,"Investimento - Marketing")</f>
        <v/>
      </c>
      <c r="T342" s="241" t="n">
        <v>0</v>
      </c>
      <c r="U342" s="81" t="n"/>
      <c r="V342" s="82">
        <f>SUMIFS(Aut_BlueMe_Sem_Pedido!$J:$J,Aut_BlueMe_Sem_Pedido!$Q:$Q,DRE!T$4,Aut_BlueMe_Sem_Pedido!$H:$H,DRE!$A342)+SUMIFS(Aut_Ajustes_Manuais!$G:$G,Aut_Ajustes_Manuais!$I:$I,DRE!T$4,Aut_Ajustes_Manuais!$F:$F,"Investimento - Marketing")</f>
        <v/>
      </c>
      <c r="W342" s="241" t="n">
        <v>0</v>
      </c>
      <c r="X342" s="81" t="n"/>
      <c r="Y342" s="82">
        <f>SUMIFS(Aut_BlueMe_Sem_Pedido!$J:$J,Aut_BlueMe_Sem_Pedido!$Q:$Q,DRE!W$4,Aut_BlueMe_Sem_Pedido!$H:$H,DRE!$A342)+SUMIFS(Aut_Ajustes_Manuais!$G:$G,Aut_Ajustes_Manuais!$I:$I,DRE!W$4,Aut_Ajustes_Manuais!$F:$F,"Investimento - Marketing")</f>
        <v/>
      </c>
      <c r="Z342" s="241" t="n">
        <v>0</v>
      </c>
      <c r="AA342" s="81" t="n"/>
      <c r="AB342" s="82">
        <f>SUMIFS(Aut_BlueMe_Sem_Pedido!$J:$J,Aut_BlueMe_Sem_Pedido!$Q:$Q,DRE!Z$4,Aut_BlueMe_Sem_Pedido!$H:$H,DRE!$A342)+SUMIFS(Aut_Ajustes_Manuais!$G:$G,Aut_Ajustes_Manuais!$I:$I,DRE!Z$4,Aut_Ajustes_Manuais!$F:$F,"Investimento - Marketing")</f>
        <v/>
      </c>
      <c r="AC342" s="241" t="n">
        <v>0</v>
      </c>
      <c r="AD342" s="81" t="n"/>
      <c r="AE342" s="82">
        <f>SUMIFS(Aut_BlueMe_Sem_Pedido!$J:$J,Aut_BlueMe_Sem_Pedido!$Q:$Q,DRE!AC$4,Aut_BlueMe_Sem_Pedido!$H:$H,DRE!$A342)+SUMIFS(Aut_Ajustes_Manuais!$G:$G,Aut_Ajustes_Manuais!$I:$I,DRE!AC$4,Aut_Ajustes_Manuais!$F:$F,"Investimento - Marketing")</f>
        <v/>
      </c>
      <c r="AF342" s="241" t="n">
        <v>0</v>
      </c>
      <c r="AG342" s="81" t="n"/>
      <c r="AH342" s="82">
        <f>SUMIFS(Aut_BlueMe_Sem_Pedido!$J:$J,Aut_BlueMe_Sem_Pedido!$Q:$Q,DRE!AF$4,Aut_BlueMe_Sem_Pedido!$H:$H,DRE!$A342)+SUMIFS(Aut_Ajustes_Manuais!$G:$G,Aut_Ajustes_Manuais!$I:$I,DRE!AF$4,Aut_Ajustes_Manuais!$F:$F,"Investimento - Marketing")</f>
        <v/>
      </c>
      <c r="AI342" s="241" t="n">
        <v>0</v>
      </c>
      <c r="AJ342" s="81" t="n"/>
      <c r="AK342" s="82">
        <f>SUMIFS(Aut_BlueMe_Sem_Pedido!$J:$J,Aut_BlueMe_Sem_Pedido!$Q:$Q,DRE!AI$4,Aut_BlueMe_Sem_Pedido!$H:$H,DRE!$A342)+SUMIFS(Aut_Ajustes_Manuais!$G:$G,Aut_Ajustes_Manuais!$I:$I,DRE!AI$4,Aut_Ajustes_Manuais!$F:$F,"Investimento - Marketing")</f>
        <v/>
      </c>
      <c r="AL342" s="241" t="n">
        <v>0</v>
      </c>
      <c r="AM342" s="81" t="n"/>
      <c r="AN342" s="82">
        <f>SUMIFS(Aut_BlueMe_Sem_Pedido!$J:$J,Aut_BlueMe_Sem_Pedido!$Q:$Q,DRE!AL$4,Aut_BlueMe_Sem_Pedido!$H:$H,DRE!$A342)+SUMIFS(Aut_Ajustes_Manuais!$G:$G,Aut_Ajustes_Manuais!$I:$I,DRE!AL$4,Aut_Ajustes_Manuais!$F:$F,"Investimento - Marketing")</f>
        <v/>
      </c>
      <c r="AO342" s="241" t="n">
        <v>0</v>
      </c>
      <c r="AP342" s="81" t="n"/>
      <c r="AQ342" s="82">
        <f>SUMIFS(Aut_BlueMe_Sem_Pedido!$J:$J,Aut_BlueMe_Sem_Pedido!$Q:$Q,DRE!AO$4,Aut_BlueMe_Sem_Pedido!$H:$H,DRE!$A342)+SUMIFS(Aut_Ajustes_Manuais!$G:$G,Aut_Ajustes_Manuais!$I:$I,DRE!AO$4,Aut_Ajustes_Manuais!$F:$F,"Investimento - Marketing")</f>
        <v/>
      </c>
      <c r="AR342" s="241">
        <f>SUMIFS($H342:$AO342,$H$5:$AO$5,"&lt;"&amp;MONTH(TODAY()),$H$6:$AO$6,"REAL 25")</f>
        <v/>
      </c>
      <c r="AS342" s="81">
        <f>SUMIFS($I342:$AP342,$I$5:$AP$5,"&lt;"&amp;MONTH(TODAY()),$I$6:$AP$6,"ORÇADO ")</f>
        <v/>
      </c>
      <c r="AT342" s="82">
        <f>SUMIFS($J342:$AQ342,$J$5:$AQ$5,"&lt;"&amp;MONTH(TODAY()),$J$6:$AQ$6,"REAL 26")</f>
        <v/>
      </c>
      <c r="AU342" s="241">
        <f>SUM(H342,K342,N342,Q342,T342,W342,Z342,AC342,AF342,AI342,AL342,AO342)</f>
        <v/>
      </c>
      <c r="AV342" s="81">
        <f>SUM(I342,L342,O342,R342,U342,X342,AA342,AD342,AG342,AJ342,AM342,AP342)</f>
        <v/>
      </c>
      <c r="AW342" s="82">
        <f>SUM(J342,M342,P342,S342,V342,Y342,AB342,AE342,AH342,AK342,AN342,AQ342)</f>
        <v/>
      </c>
      <c r="AX342" s="241">
        <f>SUM(H342,K342,N342)</f>
        <v/>
      </c>
      <c r="AY342" s="81">
        <f>SUM(I342,L342,O342)</f>
        <v/>
      </c>
      <c r="AZ342" s="82">
        <f>SUM(J342,M342,P342)</f>
        <v/>
      </c>
      <c r="BA342" s="241">
        <f>SUM(Q342,T342,W342)</f>
        <v/>
      </c>
      <c r="BB342" s="81">
        <f>SUM(R342,U342,X342)</f>
        <v/>
      </c>
      <c r="BC342" s="82">
        <f>SUM(S342,V342,Y342)</f>
        <v/>
      </c>
      <c r="BD342" s="241">
        <f>SUM(Z342,AC342,AF342)</f>
        <v/>
      </c>
      <c r="BE342" s="81">
        <f>SUM(AA342,AD342,AG342)</f>
        <v/>
      </c>
      <c r="BF342" s="82">
        <f>SUM(AB342,AE342,AH342)</f>
        <v/>
      </c>
      <c r="BG342" s="241">
        <f>SUM(AI342,AL342,AO342)</f>
        <v/>
      </c>
      <c r="BH342" s="81">
        <f>SUM(AJ342,AM342,AP342)</f>
        <v/>
      </c>
      <c r="BI342" s="82">
        <f>SUM(AK342,AN342,AQ342)</f>
        <v/>
      </c>
      <c r="BK342" s="442">
        <f>SUM(I342,L342,O342,R342,U342,X342,AA342,AD342,AG342,AJ342,AM342,AP342)</f>
        <v/>
      </c>
      <c r="BL342" s="442">
        <f>BK342-AV342</f>
        <v/>
      </c>
      <c r="BM342" s="442">
        <f>SUM(J342,M342,P342,S342)</f>
        <v/>
      </c>
      <c r="BN342" s="442">
        <f>BM342-AT342</f>
        <v/>
      </c>
      <c r="BP342" s="463">
        <f>_xlfn.FORMULATEXT(V342) &amp; "+SOMASES(Aut_Ajustes_Manuais!$G:$G;Aut_Ajustes_Manuais!$I:$I;DRE!T$4;Aut_Ajustes_Manuais!$F:$F;""" &amp; A342 &amp; """)"</f>
        <v/>
      </c>
    </row>
    <row r="343" outlineLevel="1" customFormat="1" s="463">
      <c r="A343" s="22" t="inlineStr">
        <is>
          <t>Investimento - Uniformes</t>
        </is>
      </c>
      <c r="B343" s="59" t="n"/>
      <c r="C343" s="24" t="inlineStr">
        <is>
          <t>Estim. Mensal</t>
        </is>
      </c>
      <c r="D343" s="25" t="n"/>
      <c r="E343" s="25" t="n"/>
      <c r="F343" s="63" t="n"/>
      <c r="G343" s="33" t="n"/>
      <c r="H343" s="241" t="n">
        <v>0</v>
      </c>
      <c r="I343" s="81" t="n"/>
      <c r="J343" s="82">
        <f>SUMIFS(Aut_BlueMe_Sem_Pedido!$J:$J,Aut_BlueMe_Sem_Pedido!$Q:$Q,DRE!H$4,Aut_BlueMe_Sem_Pedido!$H:$H,DRE!$A343)+SUMIFS(Aut_Ajustes_Manuais!$G:$G,Aut_Ajustes_Manuais!$I:$I,DRE!H$4,Aut_Ajustes_Manuais!$F:$F,"Investimento - Uniformes")</f>
        <v/>
      </c>
      <c r="K343" s="254" t="n">
        <v>0</v>
      </c>
      <c r="L343" s="81" t="n"/>
      <c r="M343" s="82">
        <f>SUMIFS(Aut_BlueMe_Sem_Pedido!$J:$J,Aut_BlueMe_Sem_Pedido!$Q:$Q,DRE!K$4,Aut_BlueMe_Sem_Pedido!$H:$H,DRE!$A343)+SUMIFS(Aut_Ajustes_Manuais!$G:$G,Aut_Ajustes_Manuais!$I:$I,DRE!K$4,Aut_Ajustes_Manuais!$F:$F,"Investimento - Uniformes")</f>
        <v/>
      </c>
      <c r="N343" s="254" t="n">
        <v>-239.97</v>
      </c>
      <c r="O343" s="81" t="n"/>
      <c r="P343" s="82">
        <f>SUMIFS(Aut_BlueMe_Sem_Pedido!$J:$J,Aut_BlueMe_Sem_Pedido!$Q:$Q,DRE!N$4,Aut_BlueMe_Sem_Pedido!$H:$H,DRE!$A343)+SUMIFS(Aut_Ajustes_Manuais!$G:$G,Aut_Ajustes_Manuais!$I:$I,DRE!N$4,Aut_Ajustes_Manuais!$F:$F,"Investimento - Uniformes")</f>
        <v/>
      </c>
      <c r="Q343" s="241" t="n">
        <v>0</v>
      </c>
      <c r="R343" s="81" t="n"/>
      <c r="S343" s="411">
        <f>SUMIFS(Aut_BlueMe_Sem_Pedido!$J:$J,Aut_BlueMe_Sem_Pedido!$Q:$Q,DRE!Q$4,Aut_BlueMe_Sem_Pedido!$H:$H,DRE!$A343)+SUMIFS(Aut_Ajustes_Manuais!$G:$G,Aut_Ajustes_Manuais!$I:$I,DRE!Q$4,Aut_Ajustes_Manuais!$F:$F,"Investimento - Uniformes")</f>
        <v/>
      </c>
      <c r="T343" s="241" t="n">
        <v>0</v>
      </c>
      <c r="U343" s="81" t="n"/>
      <c r="V343" s="82">
        <f>SUMIFS(Aut_BlueMe_Sem_Pedido!$J:$J,Aut_BlueMe_Sem_Pedido!$Q:$Q,DRE!T$4,Aut_BlueMe_Sem_Pedido!$H:$H,DRE!$A343)+SUMIFS(Aut_Ajustes_Manuais!$G:$G,Aut_Ajustes_Manuais!$I:$I,DRE!T$4,Aut_Ajustes_Manuais!$F:$F,"Investimento - Uniformes")</f>
        <v/>
      </c>
      <c r="W343" s="241" t="n">
        <v>0</v>
      </c>
      <c r="X343" s="81" t="n"/>
      <c r="Y343" s="82">
        <f>SUMIFS(Aut_BlueMe_Sem_Pedido!$J:$J,Aut_BlueMe_Sem_Pedido!$Q:$Q,DRE!W$4,Aut_BlueMe_Sem_Pedido!$H:$H,DRE!$A343)+SUMIFS(Aut_Ajustes_Manuais!$G:$G,Aut_Ajustes_Manuais!$I:$I,DRE!W$4,Aut_Ajustes_Manuais!$F:$F,"Investimento - Uniformes")</f>
        <v/>
      </c>
      <c r="Z343" s="241" t="n">
        <v>0</v>
      </c>
      <c r="AA343" s="81" t="n"/>
      <c r="AB343" s="82">
        <f>SUMIFS(Aut_BlueMe_Sem_Pedido!$J:$J,Aut_BlueMe_Sem_Pedido!$Q:$Q,DRE!Z$4,Aut_BlueMe_Sem_Pedido!$H:$H,DRE!$A343)+SUMIFS(Aut_Ajustes_Manuais!$G:$G,Aut_Ajustes_Manuais!$I:$I,DRE!Z$4,Aut_Ajustes_Manuais!$F:$F,"Investimento - Uniformes")</f>
        <v/>
      </c>
      <c r="AC343" s="241" t="n">
        <v>0</v>
      </c>
      <c r="AD343" s="81" t="n"/>
      <c r="AE343" s="82">
        <f>SUMIFS(Aut_BlueMe_Sem_Pedido!$J:$J,Aut_BlueMe_Sem_Pedido!$Q:$Q,DRE!AC$4,Aut_BlueMe_Sem_Pedido!$H:$H,DRE!$A343)+SUMIFS(Aut_Ajustes_Manuais!$G:$G,Aut_Ajustes_Manuais!$I:$I,DRE!AC$4,Aut_Ajustes_Manuais!$F:$F,"Investimento - Uniformes")</f>
        <v/>
      </c>
      <c r="AF343" s="241" t="n">
        <v>0</v>
      </c>
      <c r="AG343" s="81" t="n"/>
      <c r="AH343" s="82">
        <f>SUMIFS(Aut_BlueMe_Sem_Pedido!$J:$J,Aut_BlueMe_Sem_Pedido!$Q:$Q,DRE!AF$4,Aut_BlueMe_Sem_Pedido!$H:$H,DRE!$A343)+SUMIFS(Aut_Ajustes_Manuais!$G:$G,Aut_Ajustes_Manuais!$I:$I,DRE!AF$4,Aut_Ajustes_Manuais!$F:$F,"Investimento - Uniformes")</f>
        <v/>
      </c>
      <c r="AI343" s="241" t="n">
        <v>0</v>
      </c>
      <c r="AJ343" s="81" t="n"/>
      <c r="AK343" s="82">
        <f>SUMIFS(Aut_BlueMe_Sem_Pedido!$J:$J,Aut_BlueMe_Sem_Pedido!$Q:$Q,DRE!AI$4,Aut_BlueMe_Sem_Pedido!$H:$H,DRE!$A343)+SUMIFS(Aut_Ajustes_Manuais!$G:$G,Aut_Ajustes_Manuais!$I:$I,DRE!AI$4,Aut_Ajustes_Manuais!$F:$F,"Investimento - Uniformes")</f>
        <v/>
      </c>
      <c r="AL343" s="241" t="n">
        <v>0</v>
      </c>
      <c r="AM343" s="81" t="n"/>
      <c r="AN343" s="82">
        <f>SUMIFS(Aut_BlueMe_Sem_Pedido!$J:$J,Aut_BlueMe_Sem_Pedido!$Q:$Q,DRE!AL$4,Aut_BlueMe_Sem_Pedido!$H:$H,DRE!$A343)+SUMIFS(Aut_Ajustes_Manuais!$G:$G,Aut_Ajustes_Manuais!$I:$I,DRE!AL$4,Aut_Ajustes_Manuais!$F:$F,"Investimento - Uniformes")</f>
        <v/>
      </c>
      <c r="AO343" s="241" t="n">
        <v>0</v>
      </c>
      <c r="AP343" s="81" t="n"/>
      <c r="AQ343" s="82">
        <f>SUMIFS(Aut_BlueMe_Sem_Pedido!$J:$J,Aut_BlueMe_Sem_Pedido!$Q:$Q,DRE!AO$4,Aut_BlueMe_Sem_Pedido!$H:$H,DRE!$A343)+SUMIFS(Aut_Ajustes_Manuais!$G:$G,Aut_Ajustes_Manuais!$I:$I,DRE!AO$4,Aut_Ajustes_Manuais!$F:$F,"Investimento - Uniformes")</f>
        <v/>
      </c>
      <c r="AR343" s="241">
        <f>SUMIFS($H343:$AO343,$H$5:$AO$5,"&lt;"&amp;MONTH(TODAY()),$H$6:$AO$6,"REAL 25")</f>
        <v/>
      </c>
      <c r="AS343" s="81">
        <f>SUMIFS($I343:$AP343,$I$5:$AP$5,"&lt;"&amp;MONTH(TODAY()),$I$6:$AP$6,"ORÇADO ")</f>
        <v/>
      </c>
      <c r="AT343" s="82">
        <f>SUMIFS($J343:$AQ343,$J$5:$AQ$5,"&lt;"&amp;MONTH(TODAY()),$J$6:$AQ$6,"REAL 26")</f>
        <v/>
      </c>
      <c r="AU343" s="241">
        <f>SUM(H343,K343,N343,Q343,T343,W343,Z343,AC343,AF343,AI343,AL343,AO343)</f>
        <v/>
      </c>
      <c r="AV343" s="81">
        <f>SUM(I343,L343,O343,R343,U343,X343,AA343,AD343,AG343,AJ343,AM343,AP343)</f>
        <v/>
      </c>
      <c r="AW343" s="82">
        <f>SUM(J343,M343,P343,S343,V343,Y343,AB343,AE343,AH343,AK343,AN343,AQ343)</f>
        <v/>
      </c>
      <c r="AX343" s="241">
        <f>SUM(H343,K343,N343)</f>
        <v/>
      </c>
      <c r="AY343" s="81">
        <f>SUM(I343,L343,O343)</f>
        <v/>
      </c>
      <c r="AZ343" s="82">
        <f>SUM(J343,M343,P343)</f>
        <v/>
      </c>
      <c r="BA343" s="241">
        <f>SUM(Q343,T343,W343)</f>
        <v/>
      </c>
      <c r="BB343" s="81">
        <f>SUM(R343,U343,X343)</f>
        <v/>
      </c>
      <c r="BC343" s="82">
        <f>SUM(S343,V343,Y343)</f>
        <v/>
      </c>
      <c r="BD343" s="241">
        <f>SUM(Z343,AC343,AF343)</f>
        <v/>
      </c>
      <c r="BE343" s="81">
        <f>SUM(AA343,AD343,AG343)</f>
        <v/>
      </c>
      <c r="BF343" s="82">
        <f>SUM(AB343,AE343,AH343)</f>
        <v/>
      </c>
      <c r="BG343" s="241">
        <f>SUM(AI343,AL343,AO343)</f>
        <v/>
      </c>
      <c r="BH343" s="81">
        <f>SUM(AJ343,AM343,AP343)</f>
        <v/>
      </c>
      <c r="BI343" s="82">
        <f>SUM(AK343,AN343,AQ343)</f>
        <v/>
      </c>
      <c r="BK343" s="442">
        <f>SUM(I343,L343,O343,R343,U343,X343,AA343,AD343,AG343,AJ343,AM343,AP343)</f>
        <v/>
      </c>
      <c r="BL343" s="442">
        <f>BK343-AV343</f>
        <v/>
      </c>
      <c r="BM343" s="442">
        <f>SUM(J343,M343,P343,S343)</f>
        <v/>
      </c>
      <c r="BN343" s="442">
        <f>BM343-AT343</f>
        <v/>
      </c>
      <c r="BP343" s="463">
        <f>_xlfn.FORMULATEXT(V343) &amp; "+SOMASES(Aut_Ajustes_Manuais!$G:$G;Aut_Ajustes_Manuais!$I:$I;DRE!T$4;Aut_Ajustes_Manuais!$F:$F;""" &amp; A343 &amp; """)"</f>
        <v/>
      </c>
    </row>
    <row r="344" outlineLevel="1" customFormat="1" s="463">
      <c r="A344" s="22" t="inlineStr">
        <is>
          <t>Investimento - Despesas pré-operacionais</t>
        </is>
      </c>
      <c r="B344" s="59" t="n"/>
      <c r="C344" s="24" t="inlineStr">
        <is>
          <t>Estim. Mensal</t>
        </is>
      </c>
      <c r="D344" s="25" t="n"/>
      <c r="E344" s="25" t="n"/>
      <c r="F344" s="63" t="n"/>
      <c r="G344" s="33" t="n"/>
      <c r="H344" s="241" t="n">
        <v>0</v>
      </c>
      <c r="I344" s="81" t="n"/>
      <c r="J344" s="82">
        <f>SUMIFS(Aut_BlueMe_Sem_Pedido!$J:$J,Aut_BlueMe_Sem_Pedido!$Q:$Q,DRE!H$4,Aut_BlueMe_Sem_Pedido!$H:$H,DRE!$A344)+SUMIFS(Aut_Ajustes_Manuais!$G:$G,Aut_Ajustes_Manuais!$I:$I,DRE!H$4,Aut_Ajustes_Manuais!$F:$F,"Investimento - Despesas pré-operacionais")</f>
        <v/>
      </c>
      <c r="K344" s="254" t="n">
        <v>0</v>
      </c>
      <c r="L344" s="81" t="n"/>
      <c r="M344" s="82">
        <f>SUMIFS(Aut_BlueMe_Sem_Pedido!$J:$J,Aut_BlueMe_Sem_Pedido!$Q:$Q,DRE!K$4,Aut_BlueMe_Sem_Pedido!$H:$H,DRE!$A344)+SUMIFS(Aut_Ajustes_Manuais!$G:$G,Aut_Ajustes_Manuais!$I:$I,DRE!K$4,Aut_Ajustes_Manuais!$F:$F,"Investimento - Despesas pré-operacionais")</f>
        <v/>
      </c>
      <c r="N344" s="254" t="n">
        <v>0</v>
      </c>
      <c r="O344" s="81" t="n"/>
      <c r="P344" s="82">
        <f>SUMIFS(Aut_BlueMe_Sem_Pedido!$J:$J,Aut_BlueMe_Sem_Pedido!$Q:$Q,DRE!N$4,Aut_BlueMe_Sem_Pedido!$H:$H,DRE!$A344)+SUMIFS(Aut_Ajustes_Manuais!$G:$G,Aut_Ajustes_Manuais!$I:$I,DRE!N$4,Aut_Ajustes_Manuais!$F:$F,"Investimento - Despesas pré-operacionais")</f>
        <v/>
      </c>
      <c r="Q344" s="241" t="n">
        <v>0</v>
      </c>
      <c r="R344" s="81" t="n"/>
      <c r="S344" s="82">
        <f>SUMIFS(Aut_BlueMe_Sem_Pedido!$J:$J,Aut_BlueMe_Sem_Pedido!$Q:$Q,DRE!Q$4,Aut_BlueMe_Sem_Pedido!$H:$H,DRE!$A344)+SUMIFS(Aut_Ajustes_Manuais!$G:$G,Aut_Ajustes_Manuais!$I:$I,DRE!Q$4,Aut_Ajustes_Manuais!$F:$F,"Investimento - Despesas pré-operacionais")</f>
        <v/>
      </c>
      <c r="T344" s="241" t="n">
        <v>0</v>
      </c>
      <c r="U344" s="81" t="n"/>
      <c r="V344" s="82">
        <f>SUMIFS(Aut_BlueMe_Sem_Pedido!$J:$J,Aut_BlueMe_Sem_Pedido!$Q:$Q,DRE!T$4,Aut_BlueMe_Sem_Pedido!$H:$H,DRE!$A344)+SUMIFS(Aut_Ajustes_Manuais!$G:$G,Aut_Ajustes_Manuais!$I:$I,DRE!T$4,Aut_Ajustes_Manuais!$F:$F,"Investimento - Despesas pré-operacionais")</f>
        <v/>
      </c>
      <c r="W344" s="241" t="n">
        <v>0</v>
      </c>
      <c r="X344" s="81" t="n"/>
      <c r="Y344" s="82">
        <f>SUMIFS(Aut_BlueMe_Sem_Pedido!$J:$J,Aut_BlueMe_Sem_Pedido!$Q:$Q,DRE!W$4,Aut_BlueMe_Sem_Pedido!$H:$H,DRE!$A344)+SUMIFS(Aut_Ajustes_Manuais!$G:$G,Aut_Ajustes_Manuais!$I:$I,DRE!W$4,Aut_Ajustes_Manuais!$F:$F,"Investimento - Despesas pré-operacionais")</f>
        <v/>
      </c>
      <c r="Z344" s="241" t="n">
        <v>0</v>
      </c>
      <c r="AA344" s="81" t="n"/>
      <c r="AB344" s="82">
        <f>SUMIFS(Aut_BlueMe_Sem_Pedido!$J:$J,Aut_BlueMe_Sem_Pedido!$Q:$Q,DRE!Z$4,Aut_BlueMe_Sem_Pedido!$H:$H,DRE!$A344)+SUMIFS(Aut_Ajustes_Manuais!$G:$G,Aut_Ajustes_Manuais!$I:$I,DRE!Z$4,Aut_Ajustes_Manuais!$F:$F,"Investimento - Despesas pré-operacionais")</f>
        <v/>
      </c>
      <c r="AC344" s="241" t="n">
        <v>0</v>
      </c>
      <c r="AD344" s="81" t="n"/>
      <c r="AE344" s="82">
        <f>SUMIFS(Aut_BlueMe_Sem_Pedido!$J:$J,Aut_BlueMe_Sem_Pedido!$Q:$Q,DRE!AC$4,Aut_BlueMe_Sem_Pedido!$H:$H,DRE!$A344)+SUMIFS(Aut_Ajustes_Manuais!$G:$G,Aut_Ajustes_Manuais!$I:$I,DRE!AC$4,Aut_Ajustes_Manuais!$F:$F,"Investimento - Despesas pré-operacionais")</f>
        <v/>
      </c>
      <c r="AF344" s="241" t="n">
        <v>0</v>
      </c>
      <c r="AG344" s="81" t="n"/>
      <c r="AH344" s="82">
        <f>SUMIFS(Aut_BlueMe_Sem_Pedido!$J:$J,Aut_BlueMe_Sem_Pedido!$Q:$Q,DRE!AF$4,Aut_BlueMe_Sem_Pedido!$H:$H,DRE!$A344)+SUMIFS(Aut_Ajustes_Manuais!$G:$G,Aut_Ajustes_Manuais!$I:$I,DRE!AF$4,Aut_Ajustes_Manuais!$F:$F,"Investimento - Despesas pré-operacionais")</f>
        <v/>
      </c>
      <c r="AI344" s="241" t="n">
        <v>0</v>
      </c>
      <c r="AJ344" s="81" t="n"/>
      <c r="AK344" s="82">
        <f>SUMIFS(Aut_BlueMe_Sem_Pedido!$J:$J,Aut_BlueMe_Sem_Pedido!$Q:$Q,DRE!AI$4,Aut_BlueMe_Sem_Pedido!$H:$H,DRE!$A344)+SUMIFS(Aut_Ajustes_Manuais!$G:$G,Aut_Ajustes_Manuais!$I:$I,DRE!AI$4,Aut_Ajustes_Manuais!$F:$F,"Investimento - Despesas pré-operacionais")</f>
        <v/>
      </c>
      <c r="AL344" s="241" t="n">
        <v>0</v>
      </c>
      <c r="AM344" s="81" t="n"/>
      <c r="AN344" s="82">
        <f>SUMIFS(Aut_BlueMe_Sem_Pedido!$J:$J,Aut_BlueMe_Sem_Pedido!$Q:$Q,DRE!AL$4,Aut_BlueMe_Sem_Pedido!$H:$H,DRE!$A344)+SUMIFS(Aut_Ajustes_Manuais!$G:$G,Aut_Ajustes_Manuais!$I:$I,DRE!AL$4,Aut_Ajustes_Manuais!$F:$F,"Investimento - Despesas pré-operacionais")</f>
        <v/>
      </c>
      <c r="AO344" s="241" t="n">
        <v>0</v>
      </c>
      <c r="AP344" s="81" t="n"/>
      <c r="AQ344" s="82">
        <f>SUMIFS(Aut_BlueMe_Sem_Pedido!$J:$J,Aut_BlueMe_Sem_Pedido!$Q:$Q,DRE!AO$4,Aut_BlueMe_Sem_Pedido!$H:$H,DRE!$A344)+SUMIFS(Aut_Ajustes_Manuais!$G:$G,Aut_Ajustes_Manuais!$I:$I,DRE!AO$4,Aut_Ajustes_Manuais!$F:$F,"Investimento - Despesas pré-operacionais")</f>
        <v/>
      </c>
      <c r="AR344" s="241">
        <f>SUMIFS($H344:$AO344,$H$5:$AO$5,"&lt;"&amp;MONTH(TODAY()),$H$6:$AO$6,"REAL 25")</f>
        <v/>
      </c>
      <c r="AS344" s="81">
        <f>SUMIFS($I344:$AP344,$I$5:$AP$5,"&lt;"&amp;MONTH(TODAY()),$I$6:$AP$6,"ORÇADO ")</f>
        <v/>
      </c>
      <c r="AT344" s="82">
        <f>SUMIFS($J344:$AQ344,$J$5:$AQ$5,"&lt;"&amp;MONTH(TODAY()),$J$6:$AQ$6,"REAL 26")</f>
        <v/>
      </c>
      <c r="AU344" s="241">
        <f>SUM(H344,K344,N344,Q344,T344,W344,Z344,AC344,AF344,AI344,AL344,AO344)</f>
        <v/>
      </c>
      <c r="AV344" s="81">
        <f>SUM(I344,L344,O344,R344,U344,X344,AA344,AD344,AG344,AJ344,AM344,AP344)</f>
        <v/>
      </c>
      <c r="AW344" s="82">
        <f>SUM(J344,M344,P344,S344,V344,Y344,AB344,AE344,AH344,AK344,AN344,AQ344)</f>
        <v/>
      </c>
      <c r="AX344" s="241">
        <f>SUM(H344,K344,N344)</f>
        <v/>
      </c>
      <c r="AY344" s="81">
        <f>SUM(I344,L344,O344)</f>
        <v/>
      </c>
      <c r="AZ344" s="82">
        <f>SUM(J344,M344,P344)</f>
        <v/>
      </c>
      <c r="BA344" s="241">
        <f>SUM(Q344,T344,W344)</f>
        <v/>
      </c>
      <c r="BB344" s="81">
        <f>SUM(R344,U344,X344)</f>
        <v/>
      </c>
      <c r="BC344" s="82">
        <f>SUM(S344,V344,Y344)</f>
        <v/>
      </c>
      <c r="BD344" s="241">
        <f>SUM(Z344,AC344,AF344)</f>
        <v/>
      </c>
      <c r="BE344" s="81">
        <f>SUM(AA344,AD344,AG344)</f>
        <v/>
      </c>
      <c r="BF344" s="82">
        <f>SUM(AB344,AE344,AH344)</f>
        <v/>
      </c>
      <c r="BG344" s="241">
        <f>SUM(AI344,AL344,AO344)</f>
        <v/>
      </c>
      <c r="BH344" s="81">
        <f>SUM(AJ344,AM344,AP344)</f>
        <v/>
      </c>
      <c r="BI344" s="82">
        <f>SUM(AK344,AN344,AQ344)</f>
        <v/>
      </c>
      <c r="BK344" s="442">
        <f>SUM(I344,L344,O344,R344,U344,X344,AA344,AD344,AG344,AJ344,AM344,AP344)</f>
        <v/>
      </c>
      <c r="BL344" s="442">
        <f>BK344-AV344</f>
        <v/>
      </c>
      <c r="BM344" s="442">
        <f>SUM(J344,M344,P344,S344)</f>
        <v/>
      </c>
      <c r="BN344" s="442">
        <f>BM344-AT344</f>
        <v/>
      </c>
      <c r="BP344" s="463">
        <f>_xlfn.FORMULATEXT(V344) &amp; "+SOMASES(Aut_Ajustes_Manuais!$G:$G;Aut_Ajustes_Manuais!$I:$I;DRE!T$4;Aut_Ajustes_Manuais!$F:$F;""" &amp; A344 &amp; """)"</f>
        <v/>
      </c>
    </row>
    <row r="345" outlineLevel="1" customFormat="1" s="463">
      <c r="A345" s="22" t="inlineStr">
        <is>
          <t>Investimento - Taxa de Licença</t>
        </is>
      </c>
      <c r="B345" s="59" t="n"/>
      <c r="C345" s="24" t="inlineStr">
        <is>
          <t>Estim. Mensal</t>
        </is>
      </c>
      <c r="D345" s="25" t="n"/>
      <c r="E345" s="25" t="n"/>
      <c r="F345" s="63" t="n"/>
      <c r="G345" s="33" t="n"/>
      <c r="H345" s="241" t="n">
        <v>0</v>
      </c>
      <c r="I345" s="81" t="n"/>
      <c r="J345" s="82">
        <f>SUMIFS(Aut_BlueMe_Sem_Pedido!$J:$J,Aut_BlueMe_Sem_Pedido!$Q:$Q,DRE!H$4,Aut_BlueMe_Sem_Pedido!$H:$H,DRE!$A345)+SUMIFS(Aut_Ajustes_Manuais!$G:$G,Aut_Ajustes_Manuais!$I:$I,DRE!H$4,Aut_Ajustes_Manuais!$F:$F,"Investimento - Taxa de Licença")</f>
        <v/>
      </c>
      <c r="K345" s="254" t="n">
        <v>0</v>
      </c>
      <c r="L345" s="81" t="n"/>
      <c r="M345" s="82">
        <f>SUMIFS(Aut_BlueMe_Sem_Pedido!$J:$J,Aut_BlueMe_Sem_Pedido!$Q:$Q,DRE!K$4,Aut_BlueMe_Sem_Pedido!$H:$H,DRE!$A345)+SUMIFS(Aut_Ajustes_Manuais!$G:$G,Aut_Ajustes_Manuais!$I:$I,DRE!K$4,Aut_Ajustes_Manuais!$F:$F,"Investimento - Taxa de Licença")</f>
        <v/>
      </c>
      <c r="N345" s="254" t="n">
        <v>0</v>
      </c>
      <c r="O345" s="81" t="n"/>
      <c r="P345" s="82">
        <f>SUMIFS(Aut_BlueMe_Sem_Pedido!$J:$J,Aut_BlueMe_Sem_Pedido!$Q:$Q,DRE!N$4,Aut_BlueMe_Sem_Pedido!$H:$H,DRE!$A345)+SUMIFS(Aut_Ajustes_Manuais!$G:$G,Aut_Ajustes_Manuais!$I:$I,DRE!N$4,Aut_Ajustes_Manuais!$F:$F,"Investimento - Taxa de Licença")</f>
        <v/>
      </c>
      <c r="Q345" s="241" t="n">
        <v>0</v>
      </c>
      <c r="R345" s="81" t="n"/>
      <c r="S345" s="82">
        <f>SUMIFS(Aut_BlueMe_Sem_Pedido!$J:$J,Aut_BlueMe_Sem_Pedido!$Q:$Q,DRE!Q$4,Aut_BlueMe_Sem_Pedido!$H:$H,DRE!$A345)+SUMIFS(Aut_Ajustes_Manuais!$G:$G,Aut_Ajustes_Manuais!$I:$I,DRE!Q$4,Aut_Ajustes_Manuais!$F:$F,"Investimento - Taxa de Licença")</f>
        <v/>
      </c>
      <c r="T345" s="241" t="n">
        <v>0</v>
      </c>
      <c r="U345" s="81" t="n"/>
      <c r="V345" s="82">
        <f>SUMIFS(Aut_BlueMe_Sem_Pedido!$J:$J,Aut_BlueMe_Sem_Pedido!$Q:$Q,DRE!T$4,Aut_BlueMe_Sem_Pedido!$H:$H,DRE!$A345)+SUMIFS(Aut_Ajustes_Manuais!$G:$G,Aut_Ajustes_Manuais!$I:$I,DRE!T$4,Aut_Ajustes_Manuais!$F:$F,"Investimento - Taxa de Licença")</f>
        <v/>
      </c>
      <c r="W345" s="241" t="n">
        <v>0</v>
      </c>
      <c r="X345" s="81" t="n"/>
      <c r="Y345" s="82">
        <f>SUMIFS(Aut_BlueMe_Sem_Pedido!$J:$J,Aut_BlueMe_Sem_Pedido!$Q:$Q,DRE!W$4,Aut_BlueMe_Sem_Pedido!$H:$H,DRE!$A345)+SUMIFS(Aut_Ajustes_Manuais!$G:$G,Aut_Ajustes_Manuais!$I:$I,DRE!W$4,Aut_Ajustes_Manuais!$F:$F,"Investimento - Taxa de Licença")</f>
        <v/>
      </c>
      <c r="Z345" s="241" t="n">
        <v>0</v>
      </c>
      <c r="AA345" s="81" t="n"/>
      <c r="AB345" s="82">
        <f>SUMIFS(Aut_BlueMe_Sem_Pedido!$J:$J,Aut_BlueMe_Sem_Pedido!$Q:$Q,DRE!Z$4,Aut_BlueMe_Sem_Pedido!$H:$H,DRE!$A345)+SUMIFS(Aut_Ajustes_Manuais!$G:$G,Aut_Ajustes_Manuais!$I:$I,DRE!Z$4,Aut_Ajustes_Manuais!$F:$F,"Investimento - Taxa de Licença")</f>
        <v/>
      </c>
      <c r="AC345" s="241" t="n">
        <v>0</v>
      </c>
      <c r="AD345" s="81" t="n"/>
      <c r="AE345" s="82">
        <f>SUMIFS(Aut_BlueMe_Sem_Pedido!$J:$J,Aut_BlueMe_Sem_Pedido!$Q:$Q,DRE!AC$4,Aut_BlueMe_Sem_Pedido!$H:$H,DRE!$A345)+SUMIFS(Aut_Ajustes_Manuais!$G:$G,Aut_Ajustes_Manuais!$I:$I,DRE!AC$4,Aut_Ajustes_Manuais!$F:$F,"Investimento - Taxa de Licença")</f>
        <v/>
      </c>
      <c r="AF345" s="241" t="n">
        <v>0</v>
      </c>
      <c r="AG345" s="81" t="n"/>
      <c r="AH345" s="82">
        <f>SUMIFS(Aut_BlueMe_Sem_Pedido!$J:$J,Aut_BlueMe_Sem_Pedido!$Q:$Q,DRE!AF$4,Aut_BlueMe_Sem_Pedido!$H:$H,DRE!$A345)+SUMIFS(Aut_Ajustes_Manuais!$G:$G,Aut_Ajustes_Manuais!$I:$I,DRE!AF$4,Aut_Ajustes_Manuais!$F:$F,"Investimento - Taxa de Licença")</f>
        <v/>
      </c>
      <c r="AI345" s="241" t="n">
        <v>0</v>
      </c>
      <c r="AJ345" s="81" t="n"/>
      <c r="AK345" s="82">
        <f>SUMIFS(Aut_BlueMe_Sem_Pedido!$J:$J,Aut_BlueMe_Sem_Pedido!$Q:$Q,DRE!AI$4,Aut_BlueMe_Sem_Pedido!$H:$H,DRE!$A345)+SUMIFS(Aut_Ajustes_Manuais!$G:$G,Aut_Ajustes_Manuais!$I:$I,DRE!AI$4,Aut_Ajustes_Manuais!$F:$F,"Investimento - Taxa de Licença")</f>
        <v/>
      </c>
      <c r="AL345" s="241" t="n">
        <v>0</v>
      </c>
      <c r="AM345" s="81" t="n"/>
      <c r="AN345" s="82">
        <f>SUMIFS(Aut_BlueMe_Sem_Pedido!$J:$J,Aut_BlueMe_Sem_Pedido!$Q:$Q,DRE!AL$4,Aut_BlueMe_Sem_Pedido!$H:$H,DRE!$A345)+SUMIFS(Aut_Ajustes_Manuais!$G:$G,Aut_Ajustes_Manuais!$I:$I,DRE!AL$4,Aut_Ajustes_Manuais!$F:$F,"Investimento - Taxa de Licença")</f>
        <v/>
      </c>
      <c r="AO345" s="241" t="n">
        <v>0</v>
      </c>
      <c r="AP345" s="81" t="n"/>
      <c r="AQ345" s="82">
        <f>SUMIFS(Aut_BlueMe_Sem_Pedido!$J:$J,Aut_BlueMe_Sem_Pedido!$Q:$Q,DRE!AO$4,Aut_BlueMe_Sem_Pedido!$H:$H,DRE!$A345)+SUMIFS(Aut_Ajustes_Manuais!$G:$G,Aut_Ajustes_Manuais!$I:$I,DRE!AO$4,Aut_Ajustes_Manuais!$F:$F,"Investimento - Taxa de Licença")</f>
        <v/>
      </c>
      <c r="AR345" s="241">
        <f>SUMIFS($H345:$AO345,$H$5:$AO$5,"&lt;"&amp;MONTH(TODAY()),$H$6:$AO$6,"REAL 25")</f>
        <v/>
      </c>
      <c r="AS345" s="81">
        <f>SUMIFS($I345:$AP345,$I$5:$AP$5,"&lt;"&amp;MONTH(TODAY()),$I$6:$AP$6,"ORÇADO ")</f>
        <v/>
      </c>
      <c r="AT345" s="82">
        <f>SUMIFS($J345:$AQ345,$J$5:$AQ$5,"&lt;"&amp;MONTH(TODAY()),$J$6:$AQ$6,"REAL 26")</f>
        <v/>
      </c>
      <c r="AU345" s="241">
        <f>SUM(H345,K345,N345,Q345,T345,W345,Z345,AC345,AF345,AI345,AL345,AO345)</f>
        <v/>
      </c>
      <c r="AV345" s="81">
        <f>SUM(I345,L345,O345,R345,U345,X345,AA345,AD345,AG345,AJ345,AM345,AP345)</f>
        <v/>
      </c>
      <c r="AW345" s="82">
        <f>SUM(J345,M345,P345,S345,V345,Y345,AB345,AE345,AH345,AK345,AN345,AQ345)</f>
        <v/>
      </c>
      <c r="AX345" s="241">
        <f>SUM(H345,K345,N345)</f>
        <v/>
      </c>
      <c r="AY345" s="81">
        <f>SUM(I345,L345,O345)</f>
        <v/>
      </c>
      <c r="AZ345" s="82">
        <f>SUM(J345,M345,P345)</f>
        <v/>
      </c>
      <c r="BA345" s="241">
        <f>SUM(Q345,T345,W345)</f>
        <v/>
      </c>
      <c r="BB345" s="81">
        <f>SUM(R345,U345,X345)</f>
        <v/>
      </c>
      <c r="BC345" s="82">
        <f>SUM(S345,V345,Y345)</f>
        <v/>
      </c>
      <c r="BD345" s="241">
        <f>SUM(Z345,AC345,AF345)</f>
        <v/>
      </c>
      <c r="BE345" s="81">
        <f>SUM(AA345,AD345,AG345)</f>
        <v/>
      </c>
      <c r="BF345" s="82">
        <f>SUM(AB345,AE345,AH345)</f>
        <v/>
      </c>
      <c r="BG345" s="241">
        <f>SUM(AI345,AL345,AO345)</f>
        <v/>
      </c>
      <c r="BH345" s="81">
        <f>SUM(AJ345,AM345,AP345)</f>
        <v/>
      </c>
      <c r="BI345" s="82">
        <f>SUM(AK345,AN345,AQ345)</f>
        <v/>
      </c>
      <c r="BK345" s="442">
        <f>SUM(I345,L345,O345,R345,U345,X345,AA345,AD345,AG345,AJ345,AM345,AP345)</f>
        <v/>
      </c>
      <c r="BL345" s="442">
        <f>BK345-AV345</f>
        <v/>
      </c>
      <c r="BM345" s="442">
        <f>SUM(J345,M345,P345,S345)</f>
        <v/>
      </c>
      <c r="BN345" s="442">
        <f>BM345-AT345</f>
        <v/>
      </c>
      <c r="BP345" s="463">
        <f>_xlfn.FORMULATEXT(V345) &amp; "+SOMASES(Aut_Ajustes_Manuais!$G:$G;Aut_Ajustes_Manuais!$I:$I;DRE!T$4;Aut_Ajustes_Manuais!$F:$F;""" &amp; A345 &amp; """)"</f>
        <v/>
      </c>
    </row>
    <row r="346" outlineLevel="1" customFormat="1" s="463">
      <c r="A346" s="22" t="inlineStr">
        <is>
          <t>Investimento - Outros luvas</t>
        </is>
      </c>
      <c r="B346" s="59" t="n"/>
      <c r="C346" s="24" t="inlineStr">
        <is>
          <t>Estim. Mensal</t>
        </is>
      </c>
      <c r="D346" s="25" t="n"/>
      <c r="E346" s="25" t="n"/>
      <c r="F346" s="63" t="n"/>
      <c r="G346" s="33" t="n"/>
      <c r="H346" s="241" t="n">
        <v>0</v>
      </c>
      <c r="I346" s="81" t="n"/>
      <c r="J346" s="82">
        <f>SUMIFS(Aut_BlueMe_Sem_Pedido!$J:$J,Aut_BlueMe_Sem_Pedido!$Q:$Q,DRE!H$4,Aut_BlueMe_Sem_Pedido!$H:$H,DRE!$A346)+SUMIFS(Aut_Ajustes_Manuais!$G:$G,Aut_Ajustes_Manuais!$I:$I,DRE!H$4,Aut_Ajustes_Manuais!$F:$F,"Investimento - Outros luvas")</f>
        <v/>
      </c>
      <c r="K346" s="254" t="n">
        <v>0</v>
      </c>
      <c r="L346" s="81" t="n"/>
      <c r="M346" s="82">
        <f>SUMIFS(Aut_BlueMe_Sem_Pedido!$J:$J,Aut_BlueMe_Sem_Pedido!$Q:$Q,DRE!K$4,Aut_BlueMe_Sem_Pedido!$H:$H,DRE!$A346)+SUMIFS(Aut_Ajustes_Manuais!$G:$G,Aut_Ajustes_Manuais!$I:$I,DRE!K$4,Aut_Ajustes_Manuais!$F:$F,"Investimento - Outros luvas")</f>
        <v/>
      </c>
      <c r="N346" s="254" t="n">
        <v>0</v>
      </c>
      <c r="O346" s="81" t="n"/>
      <c r="P346" s="82">
        <f>SUMIFS(Aut_BlueMe_Sem_Pedido!$J:$J,Aut_BlueMe_Sem_Pedido!$Q:$Q,DRE!N$4,Aut_BlueMe_Sem_Pedido!$H:$H,DRE!$A346)+SUMIFS(Aut_Ajustes_Manuais!$G:$G,Aut_Ajustes_Manuais!$I:$I,DRE!N$4,Aut_Ajustes_Manuais!$F:$F,"Investimento - Outros luvas")</f>
        <v/>
      </c>
      <c r="Q346" s="241" t="n">
        <v>0</v>
      </c>
      <c r="R346" s="81" t="n"/>
      <c r="S346" s="82">
        <f>SUMIFS(Aut_BlueMe_Sem_Pedido!$J:$J,Aut_BlueMe_Sem_Pedido!$Q:$Q,DRE!Q$4,Aut_BlueMe_Sem_Pedido!$H:$H,DRE!$A346)+SUMIFS(Aut_Ajustes_Manuais!$G:$G,Aut_Ajustes_Manuais!$I:$I,DRE!Q$4,Aut_Ajustes_Manuais!$F:$F,"Investimento - Outros luvas")</f>
        <v/>
      </c>
      <c r="T346" s="241" t="n">
        <v>0</v>
      </c>
      <c r="U346" s="81" t="n"/>
      <c r="V346" s="82">
        <f>SUMIFS(Aut_BlueMe_Sem_Pedido!$J:$J,Aut_BlueMe_Sem_Pedido!$Q:$Q,DRE!T$4,Aut_BlueMe_Sem_Pedido!$H:$H,DRE!$A346)+SUMIFS(Aut_Ajustes_Manuais!$G:$G,Aut_Ajustes_Manuais!$I:$I,DRE!T$4,Aut_Ajustes_Manuais!$F:$F,"Investimento - Outros luvas")</f>
        <v/>
      </c>
      <c r="W346" s="241" t="n">
        <v>0</v>
      </c>
      <c r="X346" s="81" t="n"/>
      <c r="Y346" s="82">
        <f>SUMIFS(Aut_BlueMe_Sem_Pedido!$J:$J,Aut_BlueMe_Sem_Pedido!$Q:$Q,DRE!W$4,Aut_BlueMe_Sem_Pedido!$H:$H,DRE!$A346)+SUMIFS(Aut_Ajustes_Manuais!$G:$G,Aut_Ajustes_Manuais!$I:$I,DRE!W$4,Aut_Ajustes_Manuais!$F:$F,"Investimento - Outros luvas")</f>
        <v/>
      </c>
      <c r="Z346" s="241" t="n">
        <v>0</v>
      </c>
      <c r="AA346" s="81" t="n"/>
      <c r="AB346" s="82">
        <f>SUMIFS(Aut_BlueMe_Sem_Pedido!$J:$J,Aut_BlueMe_Sem_Pedido!$Q:$Q,DRE!Z$4,Aut_BlueMe_Sem_Pedido!$H:$H,DRE!$A346)+SUMIFS(Aut_Ajustes_Manuais!$G:$G,Aut_Ajustes_Manuais!$I:$I,DRE!Z$4,Aut_Ajustes_Manuais!$F:$F,"Investimento - Outros luvas")</f>
        <v/>
      </c>
      <c r="AC346" s="241" t="n">
        <v>0</v>
      </c>
      <c r="AD346" s="81" t="n"/>
      <c r="AE346" s="82">
        <f>SUMIFS(Aut_BlueMe_Sem_Pedido!$J:$J,Aut_BlueMe_Sem_Pedido!$Q:$Q,DRE!AC$4,Aut_BlueMe_Sem_Pedido!$H:$H,DRE!$A346)+SUMIFS(Aut_Ajustes_Manuais!$G:$G,Aut_Ajustes_Manuais!$I:$I,DRE!AC$4,Aut_Ajustes_Manuais!$F:$F,"Investimento - Outros luvas")</f>
        <v/>
      </c>
      <c r="AF346" s="241" t="n">
        <v>0</v>
      </c>
      <c r="AG346" s="81" t="n"/>
      <c r="AH346" s="82">
        <f>SUMIFS(Aut_BlueMe_Sem_Pedido!$J:$J,Aut_BlueMe_Sem_Pedido!$Q:$Q,DRE!AF$4,Aut_BlueMe_Sem_Pedido!$H:$H,DRE!$A346)+SUMIFS(Aut_Ajustes_Manuais!$G:$G,Aut_Ajustes_Manuais!$I:$I,DRE!AF$4,Aut_Ajustes_Manuais!$F:$F,"Investimento - Outros luvas")</f>
        <v/>
      </c>
      <c r="AI346" s="241" t="n">
        <v>0</v>
      </c>
      <c r="AJ346" s="81" t="n"/>
      <c r="AK346" s="82">
        <f>SUMIFS(Aut_BlueMe_Sem_Pedido!$J:$J,Aut_BlueMe_Sem_Pedido!$Q:$Q,DRE!AI$4,Aut_BlueMe_Sem_Pedido!$H:$H,DRE!$A346)+SUMIFS(Aut_Ajustes_Manuais!$G:$G,Aut_Ajustes_Manuais!$I:$I,DRE!AI$4,Aut_Ajustes_Manuais!$F:$F,"Investimento - Outros luvas")</f>
        <v/>
      </c>
      <c r="AL346" s="241" t="n">
        <v>0</v>
      </c>
      <c r="AM346" s="81" t="n"/>
      <c r="AN346" s="82">
        <f>SUMIFS(Aut_BlueMe_Sem_Pedido!$J:$J,Aut_BlueMe_Sem_Pedido!$Q:$Q,DRE!AL$4,Aut_BlueMe_Sem_Pedido!$H:$H,DRE!$A346)+SUMIFS(Aut_Ajustes_Manuais!$G:$G,Aut_Ajustes_Manuais!$I:$I,DRE!AL$4,Aut_Ajustes_Manuais!$F:$F,"Investimento - Outros luvas")</f>
        <v/>
      </c>
      <c r="AO346" s="241" t="n">
        <v>0</v>
      </c>
      <c r="AP346" s="81" t="n"/>
      <c r="AQ346" s="82">
        <f>SUMIFS(Aut_BlueMe_Sem_Pedido!$J:$J,Aut_BlueMe_Sem_Pedido!$Q:$Q,DRE!AO$4,Aut_BlueMe_Sem_Pedido!$H:$H,DRE!$A346)+SUMIFS(Aut_Ajustes_Manuais!$G:$G,Aut_Ajustes_Manuais!$I:$I,DRE!AO$4,Aut_Ajustes_Manuais!$F:$F,"Investimento - Outros luvas")</f>
        <v/>
      </c>
      <c r="AR346" s="241">
        <f>SUMIFS($H346:$AO346,$H$5:$AO$5,"&lt;"&amp;MONTH(TODAY()),$H$6:$AO$6,"REAL 25")</f>
        <v/>
      </c>
      <c r="AS346" s="81">
        <f>SUMIFS($I346:$AP346,$I$5:$AP$5,"&lt;"&amp;MONTH(TODAY()),$I$6:$AP$6,"ORÇADO ")</f>
        <v/>
      </c>
      <c r="AT346" s="82">
        <f>SUMIFS($J346:$AQ346,$J$5:$AQ$5,"&lt;"&amp;MONTH(TODAY()),$J$6:$AQ$6,"REAL 26")</f>
        <v/>
      </c>
      <c r="AU346" s="241">
        <f>SUM(H346,K346,N346,Q346,T346,W346,Z346,AC346,AF346,AI346,AL346,AO346)</f>
        <v/>
      </c>
      <c r="AV346" s="81">
        <f>SUM(I346,L346,O346,R346,U346,X346,AA346,AD346,AG346,AJ346,AM346,AP346)</f>
        <v/>
      </c>
      <c r="AW346" s="82">
        <f>SUM(J346,M346,P346,S346,V346,Y346,AB346,AE346,AH346,AK346,AN346,AQ346)</f>
        <v/>
      </c>
      <c r="AX346" s="241">
        <f>SUM(H346,K346,N346)</f>
        <v/>
      </c>
      <c r="AY346" s="81">
        <f>SUM(I346,L346,O346)</f>
        <v/>
      </c>
      <c r="AZ346" s="82">
        <f>SUM(J346,M346,P346)</f>
        <v/>
      </c>
      <c r="BA346" s="241">
        <f>SUM(Q346,T346,W346)</f>
        <v/>
      </c>
      <c r="BB346" s="81">
        <f>SUM(R346,U346,X346)</f>
        <v/>
      </c>
      <c r="BC346" s="82">
        <f>SUM(S346,V346,Y346)</f>
        <v/>
      </c>
      <c r="BD346" s="241">
        <f>SUM(Z346,AC346,AF346)</f>
        <v/>
      </c>
      <c r="BE346" s="81">
        <f>SUM(AA346,AD346,AG346)</f>
        <v/>
      </c>
      <c r="BF346" s="82">
        <f>SUM(AB346,AE346,AH346)</f>
        <v/>
      </c>
      <c r="BG346" s="241">
        <f>SUM(AI346,AL346,AO346)</f>
        <v/>
      </c>
      <c r="BH346" s="81">
        <f>SUM(AJ346,AM346,AP346)</f>
        <v/>
      </c>
      <c r="BI346" s="82">
        <f>SUM(AK346,AN346,AQ346)</f>
        <v/>
      </c>
      <c r="BK346" s="442">
        <f>SUM(I346,L346,O346,R346,U346,X346,AA346,AD346,AG346,AJ346,AM346,AP346)</f>
        <v/>
      </c>
      <c r="BL346" s="442">
        <f>BK346-AV346</f>
        <v/>
      </c>
      <c r="BM346" s="442">
        <f>SUM(J346,M346,P346,S346)</f>
        <v/>
      </c>
      <c r="BN346" s="442">
        <f>BM346-AT346</f>
        <v/>
      </c>
      <c r="BP346" s="463">
        <f>_xlfn.FORMULATEXT(V346) &amp; "+SOMASES(Aut_Ajustes_Manuais!$G:$G;Aut_Ajustes_Manuais!$I:$I;DRE!T$4;Aut_Ajustes_Manuais!$F:$F;""" &amp; A346 &amp; """)"</f>
        <v/>
      </c>
    </row>
    <row r="347" outlineLevel="1" customFormat="1" s="463">
      <c r="A347" s="22" t="inlineStr">
        <is>
          <t>Investimento - Ativos AMBEV</t>
        </is>
      </c>
      <c r="B347" s="59" t="n"/>
      <c r="C347" s="24" t="inlineStr">
        <is>
          <t>Estim. Mensal</t>
        </is>
      </c>
      <c r="D347" s="25" t="n"/>
      <c r="E347" s="25" t="n"/>
      <c r="F347" s="63" t="n"/>
      <c r="G347" s="33" t="n"/>
      <c r="H347" s="241" t="n">
        <v>0</v>
      </c>
      <c r="I347" s="81" t="n"/>
      <c r="J347" s="82">
        <f>SUMIFS(Aut_BlueMe_Sem_Pedido!$J:$J,Aut_BlueMe_Sem_Pedido!$Q:$Q,DRE!H$4,Aut_BlueMe_Sem_Pedido!$H:$H,DRE!$A347)+SUMIFS(Aut_Ajustes_Manuais!$G:$G,Aut_Ajustes_Manuais!$I:$I,DRE!H$4,Aut_Ajustes_Manuais!$F:$F,"Investimento - Ativos AMBEV")</f>
        <v/>
      </c>
      <c r="K347" s="254" t="n">
        <v>0</v>
      </c>
      <c r="L347" s="81" t="n"/>
      <c r="M347" s="82">
        <f>SUMIFS(Aut_BlueMe_Sem_Pedido!$J:$J,Aut_BlueMe_Sem_Pedido!$Q:$Q,DRE!K$4,Aut_BlueMe_Sem_Pedido!$H:$H,DRE!$A347)+SUMIFS(Aut_Ajustes_Manuais!$G:$G,Aut_Ajustes_Manuais!$I:$I,DRE!K$4,Aut_Ajustes_Manuais!$F:$F,"Investimento - Ativos AMBEV")</f>
        <v/>
      </c>
      <c r="N347" s="254" t="n">
        <v>0</v>
      </c>
      <c r="O347" s="81" t="n"/>
      <c r="P347" s="82">
        <f>SUMIFS(Aut_BlueMe_Sem_Pedido!$J:$J,Aut_BlueMe_Sem_Pedido!$Q:$Q,DRE!N$4,Aut_BlueMe_Sem_Pedido!$H:$H,DRE!$A347)+SUMIFS(Aut_Ajustes_Manuais!$G:$G,Aut_Ajustes_Manuais!$I:$I,DRE!N$4,Aut_Ajustes_Manuais!$F:$F,"Investimento - Ativos AMBEV")</f>
        <v/>
      </c>
      <c r="Q347" s="241" t="n">
        <v>0</v>
      </c>
      <c r="R347" s="81" t="n"/>
      <c r="S347" s="82">
        <f>SUMIFS(Aut_BlueMe_Sem_Pedido!$J:$J,Aut_BlueMe_Sem_Pedido!$Q:$Q,DRE!Q$4,Aut_BlueMe_Sem_Pedido!$H:$H,DRE!$A347)+SUMIFS(Aut_Ajustes_Manuais!$G:$G,Aut_Ajustes_Manuais!$I:$I,DRE!Q$4,Aut_Ajustes_Manuais!$F:$F,"Investimento - Ativos AMBEV")</f>
        <v/>
      </c>
      <c r="T347" s="241" t="n">
        <v>0</v>
      </c>
      <c r="U347" s="81" t="n"/>
      <c r="V347" s="82">
        <f>SUMIFS(Aut_BlueMe_Sem_Pedido!$J:$J,Aut_BlueMe_Sem_Pedido!$Q:$Q,DRE!T$4,Aut_BlueMe_Sem_Pedido!$H:$H,DRE!$A347)+SUMIFS(Aut_Ajustes_Manuais!$G:$G,Aut_Ajustes_Manuais!$I:$I,DRE!T$4,Aut_Ajustes_Manuais!$F:$F,"Investimento - Ativos AMBEV")</f>
        <v/>
      </c>
      <c r="W347" s="241" t="n">
        <v>0</v>
      </c>
      <c r="X347" s="81" t="n"/>
      <c r="Y347" s="82">
        <f>SUMIFS(Aut_BlueMe_Sem_Pedido!$J:$J,Aut_BlueMe_Sem_Pedido!$Q:$Q,DRE!W$4,Aut_BlueMe_Sem_Pedido!$H:$H,DRE!$A347)+SUMIFS(Aut_Ajustes_Manuais!$G:$G,Aut_Ajustes_Manuais!$I:$I,DRE!W$4,Aut_Ajustes_Manuais!$F:$F,"Investimento - Ativos AMBEV")</f>
        <v/>
      </c>
      <c r="Z347" s="241" t="n">
        <v>0</v>
      </c>
      <c r="AA347" s="81" t="n"/>
      <c r="AB347" s="82">
        <f>SUMIFS(Aut_BlueMe_Sem_Pedido!$J:$J,Aut_BlueMe_Sem_Pedido!$Q:$Q,DRE!Z$4,Aut_BlueMe_Sem_Pedido!$H:$H,DRE!$A347)+SUMIFS(Aut_Ajustes_Manuais!$G:$G,Aut_Ajustes_Manuais!$I:$I,DRE!Z$4,Aut_Ajustes_Manuais!$F:$F,"Investimento - Ativos AMBEV")</f>
        <v/>
      </c>
      <c r="AC347" s="241" t="n">
        <v>0</v>
      </c>
      <c r="AD347" s="81" t="n"/>
      <c r="AE347" s="82">
        <f>SUMIFS(Aut_BlueMe_Sem_Pedido!$J:$J,Aut_BlueMe_Sem_Pedido!$Q:$Q,DRE!AC$4,Aut_BlueMe_Sem_Pedido!$H:$H,DRE!$A347)+SUMIFS(Aut_Ajustes_Manuais!$G:$G,Aut_Ajustes_Manuais!$I:$I,DRE!AC$4,Aut_Ajustes_Manuais!$F:$F,"Investimento - Ativos AMBEV")</f>
        <v/>
      </c>
      <c r="AF347" s="241" t="n">
        <v>0</v>
      </c>
      <c r="AG347" s="81" t="n"/>
      <c r="AH347" s="82">
        <f>SUMIFS(Aut_BlueMe_Sem_Pedido!$J:$J,Aut_BlueMe_Sem_Pedido!$Q:$Q,DRE!AF$4,Aut_BlueMe_Sem_Pedido!$H:$H,DRE!$A347)+SUMIFS(Aut_Ajustes_Manuais!$G:$G,Aut_Ajustes_Manuais!$I:$I,DRE!AF$4,Aut_Ajustes_Manuais!$F:$F,"Investimento - Ativos AMBEV")</f>
        <v/>
      </c>
      <c r="AI347" s="241" t="n">
        <v>0</v>
      </c>
      <c r="AJ347" s="81" t="n"/>
      <c r="AK347" s="82">
        <f>SUMIFS(Aut_BlueMe_Sem_Pedido!$J:$J,Aut_BlueMe_Sem_Pedido!$Q:$Q,DRE!AI$4,Aut_BlueMe_Sem_Pedido!$H:$H,DRE!$A347)+SUMIFS(Aut_Ajustes_Manuais!$G:$G,Aut_Ajustes_Manuais!$I:$I,DRE!AI$4,Aut_Ajustes_Manuais!$F:$F,"Investimento - Ativos AMBEV")</f>
        <v/>
      </c>
      <c r="AL347" s="241" t="n">
        <v>0</v>
      </c>
      <c r="AM347" s="81" t="n"/>
      <c r="AN347" s="82">
        <f>SUMIFS(Aut_BlueMe_Sem_Pedido!$J:$J,Aut_BlueMe_Sem_Pedido!$Q:$Q,DRE!AL$4,Aut_BlueMe_Sem_Pedido!$H:$H,DRE!$A347)+SUMIFS(Aut_Ajustes_Manuais!$G:$G,Aut_Ajustes_Manuais!$I:$I,DRE!AL$4,Aut_Ajustes_Manuais!$F:$F,"Investimento - Ativos AMBEV")</f>
        <v/>
      </c>
      <c r="AO347" s="241" t="n">
        <v>0</v>
      </c>
      <c r="AP347" s="81" t="n"/>
      <c r="AQ347" s="82">
        <f>SUMIFS(Aut_BlueMe_Sem_Pedido!$J:$J,Aut_BlueMe_Sem_Pedido!$Q:$Q,DRE!AO$4,Aut_BlueMe_Sem_Pedido!$H:$H,DRE!$A347)+SUMIFS(Aut_Ajustes_Manuais!$G:$G,Aut_Ajustes_Manuais!$I:$I,DRE!AO$4,Aut_Ajustes_Manuais!$F:$F,"Investimento - Ativos AMBEV")</f>
        <v/>
      </c>
      <c r="AR347" s="241">
        <f>SUMIFS($H347:$AO347,$H$5:$AO$5,"&lt;"&amp;MONTH(TODAY()),$H$6:$AO$6,"REAL 25")</f>
        <v/>
      </c>
      <c r="AS347" s="81">
        <f>SUMIFS($I347:$AP347,$I$5:$AP$5,"&lt;"&amp;MONTH(TODAY()),$I$6:$AP$6,"ORÇADO ")</f>
        <v/>
      </c>
      <c r="AT347" s="82">
        <f>SUMIFS($J347:$AQ347,$J$5:$AQ$5,"&lt;"&amp;MONTH(TODAY()),$J$6:$AQ$6,"REAL 26")</f>
        <v/>
      </c>
      <c r="AU347" s="241">
        <f>SUM(H347,K347,N347,Q347,T347,W347,Z347,AC347,AF347,AI347,AL347,AO347)</f>
        <v/>
      </c>
      <c r="AV347" s="81">
        <f>SUM(I347,L347,O347,R347,U347,X347,AA347,AD347,AG347,AJ347,AM347,AP347)</f>
        <v/>
      </c>
      <c r="AW347" s="82">
        <f>SUM(J347,M347,P347,S347,V347,Y347,AB347,AE347,AH347,AK347,AN347,AQ347)</f>
        <v/>
      </c>
      <c r="AX347" s="241">
        <f>SUM(H347,K347,N347)</f>
        <v/>
      </c>
      <c r="AY347" s="81">
        <f>SUM(I347,L347,O347)</f>
        <v/>
      </c>
      <c r="AZ347" s="82">
        <f>SUM(J347,M347,P347)</f>
        <v/>
      </c>
      <c r="BA347" s="241">
        <f>SUM(Q347,T347,W347)</f>
        <v/>
      </c>
      <c r="BB347" s="81">
        <f>SUM(R347,U347,X347)</f>
        <v/>
      </c>
      <c r="BC347" s="82">
        <f>SUM(S347,V347,Y347)</f>
        <v/>
      </c>
      <c r="BD347" s="241">
        <f>SUM(Z347,AC347,AF347)</f>
        <v/>
      </c>
      <c r="BE347" s="81">
        <f>SUM(AA347,AD347,AG347)</f>
        <v/>
      </c>
      <c r="BF347" s="82">
        <f>SUM(AB347,AE347,AH347)</f>
        <v/>
      </c>
      <c r="BG347" s="241">
        <f>SUM(AI347,AL347,AO347)</f>
        <v/>
      </c>
      <c r="BH347" s="81">
        <f>SUM(AJ347,AM347,AP347)</f>
        <v/>
      </c>
      <c r="BI347" s="82">
        <f>SUM(AK347,AN347,AQ347)</f>
        <v/>
      </c>
      <c r="BK347" s="442">
        <f>SUM(I347,L347,O347,R347,U347,X347,AA347,AD347,AG347,AJ347,AM347,AP347)</f>
        <v/>
      </c>
      <c r="BL347" s="442">
        <f>BK347-AV347</f>
        <v/>
      </c>
      <c r="BM347" s="442">
        <f>SUM(J347,M347,P347,S347)</f>
        <v/>
      </c>
      <c r="BN347" s="442">
        <f>BM347-AT347</f>
        <v/>
      </c>
      <c r="BP347" s="463">
        <f>_xlfn.FORMULATEXT(V347) &amp; "+SOMASES(Aut_Ajustes_Manuais!$G:$G;Aut_Ajustes_Manuais!$I:$I;DRE!T$4;Aut_Ajustes_Manuais!$F:$F;""" &amp; A347 &amp; """)"</f>
        <v/>
      </c>
    </row>
    <row r="348" outlineLevel="1" customFormat="1" s="463">
      <c r="A348" s="22" t="inlineStr">
        <is>
          <t>Investimento - Estrutura Chopp - Balcão</t>
        </is>
      </c>
      <c r="B348" s="59" t="n"/>
      <c r="C348" s="24" t="inlineStr">
        <is>
          <t>Estim. Mensal</t>
        </is>
      </c>
      <c r="D348" s="25" t="n"/>
      <c r="E348" s="25" t="n"/>
      <c r="F348" s="63" t="n"/>
      <c r="G348" s="33" t="n"/>
      <c r="H348" s="241" t="n">
        <v>0</v>
      </c>
      <c r="I348" s="81" t="n"/>
      <c r="J348" s="82">
        <f>SUMIFS(Aut_BlueMe_Sem_Pedido!$J:$J,Aut_BlueMe_Sem_Pedido!$Q:$Q,DRE!H$4,Aut_BlueMe_Sem_Pedido!$H:$H,DRE!$A348)+SUMIFS(Aut_Ajustes_Manuais!$G:$G,Aut_Ajustes_Manuais!$I:$I,DRE!H$4,Aut_Ajustes_Manuais!$F:$F,"Investimento - Estrutura Chopp - Balcão")</f>
        <v/>
      </c>
      <c r="K348" s="254" t="n">
        <v>0</v>
      </c>
      <c r="L348" s="81" t="n"/>
      <c r="M348" s="82">
        <f>SUMIFS(Aut_BlueMe_Sem_Pedido!$J:$J,Aut_BlueMe_Sem_Pedido!$Q:$Q,DRE!K$4,Aut_BlueMe_Sem_Pedido!$H:$H,DRE!$A348)+SUMIFS(Aut_Ajustes_Manuais!$G:$G,Aut_Ajustes_Manuais!$I:$I,DRE!K$4,Aut_Ajustes_Manuais!$F:$F,"Investimento - Estrutura Chopp - Balcão")</f>
        <v/>
      </c>
      <c r="N348" s="254" t="n">
        <v>0</v>
      </c>
      <c r="O348" s="81" t="n"/>
      <c r="P348" s="82">
        <f>SUMIFS(Aut_BlueMe_Sem_Pedido!$J:$J,Aut_BlueMe_Sem_Pedido!$Q:$Q,DRE!N$4,Aut_BlueMe_Sem_Pedido!$H:$H,DRE!$A348)+SUMIFS(Aut_Ajustes_Manuais!$G:$G,Aut_Ajustes_Manuais!$I:$I,DRE!N$4,Aut_Ajustes_Manuais!$F:$F,"Investimento - Estrutura Chopp - Balcão")</f>
        <v/>
      </c>
      <c r="Q348" s="241" t="n">
        <v>0</v>
      </c>
      <c r="R348" s="81" t="n"/>
      <c r="S348" s="82">
        <f>SUMIFS(Aut_BlueMe_Sem_Pedido!$J:$J,Aut_BlueMe_Sem_Pedido!$Q:$Q,DRE!Q$4,Aut_BlueMe_Sem_Pedido!$H:$H,DRE!$A348)+SUMIFS(Aut_Ajustes_Manuais!$G:$G,Aut_Ajustes_Manuais!$I:$I,DRE!Q$4,Aut_Ajustes_Manuais!$F:$F,"Investimento - Estrutura Chopp - Balcão")</f>
        <v/>
      </c>
      <c r="T348" s="241" t="n">
        <v>0</v>
      </c>
      <c r="U348" s="81" t="n"/>
      <c r="V348" s="82">
        <f>SUMIFS(Aut_BlueMe_Sem_Pedido!$J:$J,Aut_BlueMe_Sem_Pedido!$Q:$Q,DRE!T$4,Aut_BlueMe_Sem_Pedido!$H:$H,DRE!$A348)+SUMIFS(Aut_Ajustes_Manuais!$G:$G,Aut_Ajustes_Manuais!$I:$I,DRE!T$4,Aut_Ajustes_Manuais!$F:$F,"Investimento - Estrutura Chopp - Balcão")</f>
        <v/>
      </c>
      <c r="W348" s="241" t="n">
        <v>0</v>
      </c>
      <c r="X348" s="81" t="n"/>
      <c r="Y348" s="82">
        <f>SUMIFS(Aut_BlueMe_Sem_Pedido!$J:$J,Aut_BlueMe_Sem_Pedido!$Q:$Q,DRE!W$4,Aut_BlueMe_Sem_Pedido!$H:$H,DRE!$A348)+SUMIFS(Aut_Ajustes_Manuais!$G:$G,Aut_Ajustes_Manuais!$I:$I,DRE!W$4,Aut_Ajustes_Manuais!$F:$F,"Investimento - Estrutura Chopp - Balcão")</f>
        <v/>
      </c>
      <c r="Z348" s="241" t="n">
        <v>0</v>
      </c>
      <c r="AA348" s="81" t="n"/>
      <c r="AB348" s="82">
        <f>SUMIFS(Aut_BlueMe_Sem_Pedido!$J:$J,Aut_BlueMe_Sem_Pedido!$Q:$Q,DRE!Z$4,Aut_BlueMe_Sem_Pedido!$H:$H,DRE!$A348)+SUMIFS(Aut_Ajustes_Manuais!$G:$G,Aut_Ajustes_Manuais!$I:$I,DRE!Z$4,Aut_Ajustes_Manuais!$F:$F,"Investimento - Estrutura Chopp - Balcão")</f>
        <v/>
      </c>
      <c r="AC348" s="241" t="n">
        <v>0</v>
      </c>
      <c r="AD348" s="81" t="n"/>
      <c r="AE348" s="82">
        <f>SUMIFS(Aut_BlueMe_Sem_Pedido!$J:$J,Aut_BlueMe_Sem_Pedido!$Q:$Q,DRE!AC$4,Aut_BlueMe_Sem_Pedido!$H:$H,DRE!$A348)+SUMIFS(Aut_Ajustes_Manuais!$G:$G,Aut_Ajustes_Manuais!$I:$I,DRE!AC$4,Aut_Ajustes_Manuais!$F:$F,"Investimento - Estrutura Chopp - Balcão")</f>
        <v/>
      </c>
      <c r="AF348" s="241" t="n">
        <v>0</v>
      </c>
      <c r="AG348" s="81" t="n"/>
      <c r="AH348" s="82">
        <f>SUMIFS(Aut_BlueMe_Sem_Pedido!$J:$J,Aut_BlueMe_Sem_Pedido!$Q:$Q,DRE!AF$4,Aut_BlueMe_Sem_Pedido!$H:$H,DRE!$A348)+SUMIFS(Aut_Ajustes_Manuais!$G:$G,Aut_Ajustes_Manuais!$I:$I,DRE!AF$4,Aut_Ajustes_Manuais!$F:$F,"Investimento - Estrutura Chopp - Balcão")</f>
        <v/>
      </c>
      <c r="AI348" s="241" t="n">
        <v>0</v>
      </c>
      <c r="AJ348" s="81" t="n"/>
      <c r="AK348" s="82">
        <f>SUMIFS(Aut_BlueMe_Sem_Pedido!$J:$J,Aut_BlueMe_Sem_Pedido!$Q:$Q,DRE!AI$4,Aut_BlueMe_Sem_Pedido!$H:$H,DRE!$A348)+SUMIFS(Aut_Ajustes_Manuais!$G:$G,Aut_Ajustes_Manuais!$I:$I,DRE!AI$4,Aut_Ajustes_Manuais!$F:$F,"Investimento - Estrutura Chopp - Balcão")</f>
        <v/>
      </c>
      <c r="AL348" s="241" t="n">
        <v>0</v>
      </c>
      <c r="AM348" s="81" t="n"/>
      <c r="AN348" s="82">
        <f>SUMIFS(Aut_BlueMe_Sem_Pedido!$J:$J,Aut_BlueMe_Sem_Pedido!$Q:$Q,DRE!AL$4,Aut_BlueMe_Sem_Pedido!$H:$H,DRE!$A348)+SUMIFS(Aut_Ajustes_Manuais!$G:$G,Aut_Ajustes_Manuais!$I:$I,DRE!AL$4,Aut_Ajustes_Manuais!$F:$F,"Investimento - Estrutura Chopp - Balcão")</f>
        <v/>
      </c>
      <c r="AO348" s="241" t="n">
        <v>0</v>
      </c>
      <c r="AP348" s="81" t="n"/>
      <c r="AQ348" s="82">
        <f>SUMIFS(Aut_BlueMe_Sem_Pedido!$J:$J,Aut_BlueMe_Sem_Pedido!$Q:$Q,DRE!AO$4,Aut_BlueMe_Sem_Pedido!$H:$H,DRE!$A348)+SUMIFS(Aut_Ajustes_Manuais!$G:$G,Aut_Ajustes_Manuais!$I:$I,DRE!AO$4,Aut_Ajustes_Manuais!$F:$F,"Investimento - Estrutura Chopp - Balcão")</f>
        <v/>
      </c>
      <c r="AR348" s="241">
        <f>SUMIFS($H348:$AO348,$H$5:$AO$5,"&lt;"&amp;MONTH(TODAY()),$H$6:$AO$6,"REAL 25")</f>
        <v/>
      </c>
      <c r="AS348" s="81">
        <f>SUMIFS($I348:$AP348,$I$5:$AP$5,"&lt;"&amp;MONTH(TODAY()),$I$6:$AP$6,"ORÇADO ")</f>
        <v/>
      </c>
      <c r="AT348" s="82">
        <f>SUMIFS($J348:$AQ348,$J$5:$AQ$5,"&lt;"&amp;MONTH(TODAY()),$J$6:$AQ$6,"REAL 26")</f>
        <v/>
      </c>
      <c r="AU348" s="241">
        <f>SUM(H348,K348,N348,Q348,T348,W348,Z348,AC348,AF348,AI348,AL348,AO348)</f>
        <v/>
      </c>
      <c r="AV348" s="81">
        <f>SUM(I348,L348,O348,R348,U348,X348,AA348,AD348,AG348,AJ348,AM348,AP348)</f>
        <v/>
      </c>
      <c r="AW348" s="82">
        <f>SUM(J348,M348,P348,S348,V348,Y348,AB348,AE348,AH348,AK348,AN348,AQ348)</f>
        <v/>
      </c>
      <c r="AX348" s="241">
        <f>SUM(H348,K348,N348)</f>
        <v/>
      </c>
      <c r="AY348" s="81">
        <f>SUM(I348,L348,O348)</f>
        <v/>
      </c>
      <c r="AZ348" s="82">
        <f>SUM(J348,M348,P348)</f>
        <v/>
      </c>
      <c r="BA348" s="241">
        <f>SUM(Q348,T348,W348)</f>
        <v/>
      </c>
      <c r="BB348" s="81">
        <f>SUM(R348,U348,X348)</f>
        <v/>
      </c>
      <c r="BC348" s="82">
        <f>SUM(S348,V348,Y348)</f>
        <v/>
      </c>
      <c r="BD348" s="241">
        <f>SUM(Z348,AC348,AF348)</f>
        <v/>
      </c>
      <c r="BE348" s="81">
        <f>SUM(AA348,AD348,AG348)</f>
        <v/>
      </c>
      <c r="BF348" s="82">
        <f>SUM(AB348,AE348,AH348)</f>
        <v/>
      </c>
      <c r="BG348" s="241">
        <f>SUM(AI348,AL348,AO348)</f>
        <v/>
      </c>
      <c r="BH348" s="81">
        <f>SUM(AJ348,AM348,AP348)</f>
        <v/>
      </c>
      <c r="BI348" s="82">
        <f>SUM(AK348,AN348,AQ348)</f>
        <v/>
      </c>
      <c r="BK348" s="442">
        <f>SUM(I348,L348,O348,R348,U348,X348,AA348,AD348,AG348,AJ348,AM348,AP348)</f>
        <v/>
      </c>
      <c r="BL348" s="442">
        <f>BK348-AV348</f>
        <v/>
      </c>
      <c r="BM348" s="442">
        <f>SUM(J348,M348,P348,S348)</f>
        <v/>
      </c>
      <c r="BN348" s="442">
        <f>BM348-AT348</f>
        <v/>
      </c>
      <c r="BP348" s="463">
        <f>_xlfn.FORMULATEXT(V348) &amp; "+SOMASES(Aut_Ajustes_Manuais!$G:$G;Aut_Ajustes_Manuais!$I:$I;DRE!T$4;Aut_Ajustes_Manuais!$F:$F;""" &amp; A348 &amp; """)"</f>
        <v/>
      </c>
    </row>
    <row r="349" outlineLevel="1" ht="25.2" customFormat="1" customHeight="1" s="463">
      <c r="A349" s="22" t="inlineStr">
        <is>
          <t>Investimento - Estrutura Chopp - Camara Refrigerada</t>
        </is>
      </c>
      <c r="B349" s="59" t="n"/>
      <c r="C349" s="24" t="inlineStr">
        <is>
          <t>Estim. Mensal</t>
        </is>
      </c>
      <c r="D349" s="25" t="n"/>
      <c r="E349" s="25" t="n"/>
      <c r="F349" s="63" t="n"/>
      <c r="G349" s="33" t="n"/>
      <c r="H349" s="241" t="n">
        <v>0</v>
      </c>
      <c r="I349" s="81" t="n"/>
      <c r="J349" s="82">
        <f>SUMIFS(Aut_BlueMe_Sem_Pedido!$J:$J,Aut_BlueMe_Sem_Pedido!$Q:$Q,DRE!H$4,Aut_BlueMe_Sem_Pedido!$H:$H,DRE!$A349)+SUMIFS(Aut_Ajustes_Manuais!$G:$G,Aut_Ajustes_Manuais!$I:$I,DRE!H$4,Aut_Ajustes_Manuais!$F:$F,"Investimento - Estrutura Chopp - Camara Refrigerada")</f>
        <v/>
      </c>
      <c r="K349" s="254" t="n">
        <v>0</v>
      </c>
      <c r="L349" s="81" t="n"/>
      <c r="M349" s="82">
        <f>SUMIFS(Aut_BlueMe_Sem_Pedido!$J:$J,Aut_BlueMe_Sem_Pedido!$Q:$Q,DRE!K$4,Aut_BlueMe_Sem_Pedido!$H:$H,DRE!$A349)+SUMIFS(Aut_Ajustes_Manuais!$G:$G,Aut_Ajustes_Manuais!$I:$I,DRE!K$4,Aut_Ajustes_Manuais!$F:$F,"Investimento - Estrutura Chopp - Camara Refrigerada")</f>
        <v/>
      </c>
      <c r="N349" s="254" t="n">
        <v>0</v>
      </c>
      <c r="O349" s="81" t="n"/>
      <c r="P349" s="82">
        <f>SUMIFS(Aut_BlueMe_Sem_Pedido!$J:$J,Aut_BlueMe_Sem_Pedido!$Q:$Q,DRE!N$4,Aut_BlueMe_Sem_Pedido!$H:$H,DRE!$A349)+SUMIFS(Aut_Ajustes_Manuais!$G:$G,Aut_Ajustes_Manuais!$I:$I,DRE!N$4,Aut_Ajustes_Manuais!$F:$F,"Investimento - Estrutura Chopp - Camara Refrigerada")</f>
        <v/>
      </c>
      <c r="Q349" s="241" t="n">
        <v>0</v>
      </c>
      <c r="R349" s="81" t="n"/>
      <c r="S349" s="82">
        <f>SUMIFS(Aut_BlueMe_Sem_Pedido!$J:$J,Aut_BlueMe_Sem_Pedido!$Q:$Q,DRE!Q$4,Aut_BlueMe_Sem_Pedido!$H:$H,DRE!$A349)+SUMIFS(Aut_Ajustes_Manuais!$G:$G,Aut_Ajustes_Manuais!$I:$I,DRE!Q$4,Aut_Ajustes_Manuais!$F:$F,"Investimento - Estrutura Chopp - Camara Refrigerada")</f>
        <v/>
      </c>
      <c r="T349" s="241" t="n">
        <v>0</v>
      </c>
      <c r="U349" s="81" t="n"/>
      <c r="V349" s="82">
        <f>SUMIFS(Aut_BlueMe_Sem_Pedido!$J:$J,Aut_BlueMe_Sem_Pedido!$Q:$Q,DRE!T$4,Aut_BlueMe_Sem_Pedido!$H:$H,DRE!$A349)+SUMIFS(Aut_Ajustes_Manuais!$G:$G,Aut_Ajustes_Manuais!$I:$I,DRE!T$4,Aut_Ajustes_Manuais!$F:$F,"Investimento - Estrutura Chopp - Camara Refrigerada")</f>
        <v/>
      </c>
      <c r="W349" s="241" t="n">
        <v>0</v>
      </c>
      <c r="X349" s="81" t="n"/>
      <c r="Y349" s="82">
        <f>SUMIFS(Aut_BlueMe_Sem_Pedido!$J:$J,Aut_BlueMe_Sem_Pedido!$Q:$Q,DRE!W$4,Aut_BlueMe_Sem_Pedido!$H:$H,DRE!$A349)+SUMIFS(Aut_Ajustes_Manuais!$G:$G,Aut_Ajustes_Manuais!$I:$I,DRE!W$4,Aut_Ajustes_Manuais!$F:$F,"Investimento - Estrutura Chopp - Camara Refrigerada")</f>
        <v/>
      </c>
      <c r="Z349" s="241" t="n">
        <v>0</v>
      </c>
      <c r="AA349" s="81" t="n"/>
      <c r="AB349" s="82">
        <f>SUMIFS(Aut_BlueMe_Sem_Pedido!$J:$J,Aut_BlueMe_Sem_Pedido!$Q:$Q,DRE!Z$4,Aut_BlueMe_Sem_Pedido!$H:$H,DRE!$A349)+SUMIFS(Aut_Ajustes_Manuais!$G:$G,Aut_Ajustes_Manuais!$I:$I,DRE!Z$4,Aut_Ajustes_Manuais!$F:$F,"Investimento - Estrutura Chopp - Camara Refrigerada")</f>
        <v/>
      </c>
      <c r="AC349" s="241" t="n">
        <v>0</v>
      </c>
      <c r="AD349" s="81" t="n"/>
      <c r="AE349" s="82">
        <f>SUMIFS(Aut_BlueMe_Sem_Pedido!$J:$J,Aut_BlueMe_Sem_Pedido!$Q:$Q,DRE!AC$4,Aut_BlueMe_Sem_Pedido!$H:$H,DRE!$A349)+SUMIFS(Aut_Ajustes_Manuais!$G:$G,Aut_Ajustes_Manuais!$I:$I,DRE!AC$4,Aut_Ajustes_Manuais!$F:$F,"Investimento - Estrutura Chopp - Camara Refrigerada")</f>
        <v/>
      </c>
      <c r="AF349" s="241" t="n">
        <v>0</v>
      </c>
      <c r="AG349" s="81" t="n"/>
      <c r="AH349" s="82">
        <f>SUMIFS(Aut_BlueMe_Sem_Pedido!$J:$J,Aut_BlueMe_Sem_Pedido!$Q:$Q,DRE!AF$4,Aut_BlueMe_Sem_Pedido!$H:$H,DRE!$A349)+SUMIFS(Aut_Ajustes_Manuais!$G:$G,Aut_Ajustes_Manuais!$I:$I,DRE!AF$4,Aut_Ajustes_Manuais!$F:$F,"Investimento - Estrutura Chopp - Camara Refrigerada")</f>
        <v/>
      </c>
      <c r="AI349" s="241" t="n">
        <v>0</v>
      </c>
      <c r="AJ349" s="81" t="n"/>
      <c r="AK349" s="82">
        <f>SUMIFS(Aut_BlueMe_Sem_Pedido!$J:$J,Aut_BlueMe_Sem_Pedido!$Q:$Q,DRE!AI$4,Aut_BlueMe_Sem_Pedido!$H:$H,DRE!$A349)+SUMIFS(Aut_Ajustes_Manuais!$G:$G,Aut_Ajustes_Manuais!$I:$I,DRE!AI$4,Aut_Ajustes_Manuais!$F:$F,"Investimento - Estrutura Chopp - Camara Refrigerada")</f>
        <v/>
      </c>
      <c r="AL349" s="241" t="n">
        <v>0</v>
      </c>
      <c r="AM349" s="81" t="n"/>
      <c r="AN349" s="82">
        <f>SUMIFS(Aut_BlueMe_Sem_Pedido!$J:$J,Aut_BlueMe_Sem_Pedido!$Q:$Q,DRE!AL$4,Aut_BlueMe_Sem_Pedido!$H:$H,DRE!$A349)+SUMIFS(Aut_Ajustes_Manuais!$G:$G,Aut_Ajustes_Manuais!$I:$I,DRE!AL$4,Aut_Ajustes_Manuais!$F:$F,"Investimento - Estrutura Chopp - Camara Refrigerada")</f>
        <v/>
      </c>
      <c r="AO349" s="241" t="n">
        <v>0</v>
      </c>
      <c r="AP349" s="81" t="n"/>
      <c r="AQ349" s="82">
        <f>SUMIFS(Aut_BlueMe_Sem_Pedido!$J:$J,Aut_BlueMe_Sem_Pedido!$Q:$Q,DRE!AO$4,Aut_BlueMe_Sem_Pedido!$H:$H,DRE!$A349)+SUMIFS(Aut_Ajustes_Manuais!$G:$G,Aut_Ajustes_Manuais!$I:$I,DRE!AO$4,Aut_Ajustes_Manuais!$F:$F,"Investimento - Estrutura Chopp - Camara Refrigerada")</f>
        <v/>
      </c>
      <c r="AR349" s="241">
        <f>SUMIFS($H349:$AO349,$H$5:$AO$5,"&lt;"&amp;MONTH(TODAY()),$H$6:$AO$6,"REAL 25")</f>
        <v/>
      </c>
      <c r="AS349" s="81">
        <f>SUMIFS($I349:$AP349,$I$5:$AP$5,"&lt;"&amp;MONTH(TODAY()),$I$6:$AP$6,"ORÇADO ")</f>
        <v/>
      </c>
      <c r="AT349" s="82">
        <f>SUMIFS($J349:$AQ349,$J$5:$AQ$5,"&lt;"&amp;MONTH(TODAY()),$J$6:$AQ$6,"REAL 26")</f>
        <v/>
      </c>
      <c r="AU349" s="241">
        <f>SUM(H349,K349,N349,Q349,T349,W349,Z349,AC349,AF349,AI349,AL349,AO349)</f>
        <v/>
      </c>
      <c r="AV349" s="81">
        <f>SUM(I349,L349,O349,R349,U349,X349,AA349,AD349,AG349,AJ349,AM349,AP349)</f>
        <v/>
      </c>
      <c r="AW349" s="82">
        <f>SUM(J349,M349,P349,S349,V349,Y349,AB349,AE349,AH349,AK349,AN349,AQ349)</f>
        <v/>
      </c>
      <c r="AX349" s="241">
        <f>SUM(H349,K349,N349)</f>
        <v/>
      </c>
      <c r="AY349" s="81">
        <f>SUM(I349,L349,O349)</f>
        <v/>
      </c>
      <c r="AZ349" s="82">
        <f>SUM(J349,M349,P349)</f>
        <v/>
      </c>
      <c r="BA349" s="241">
        <f>SUM(Q349,T349,W349)</f>
        <v/>
      </c>
      <c r="BB349" s="81">
        <f>SUM(R349,U349,X349)</f>
        <v/>
      </c>
      <c r="BC349" s="82">
        <f>SUM(S349,V349,Y349)</f>
        <v/>
      </c>
      <c r="BD349" s="241">
        <f>SUM(Z349,AC349,AF349)</f>
        <v/>
      </c>
      <c r="BE349" s="81">
        <f>SUM(AA349,AD349,AG349)</f>
        <v/>
      </c>
      <c r="BF349" s="82">
        <f>SUM(AB349,AE349,AH349)</f>
        <v/>
      </c>
      <c r="BG349" s="241">
        <f>SUM(AI349,AL349,AO349)</f>
        <v/>
      </c>
      <c r="BH349" s="81">
        <f>SUM(AJ349,AM349,AP349)</f>
        <v/>
      </c>
      <c r="BI349" s="82">
        <f>SUM(AK349,AN349,AQ349)</f>
        <v/>
      </c>
      <c r="BK349" s="442">
        <f>SUM(I349,L349,O349,R349,U349,X349,AA349,AD349,AG349,AJ349,AM349,AP349)</f>
        <v/>
      </c>
      <c r="BL349" s="442">
        <f>BK349-AV349</f>
        <v/>
      </c>
      <c r="BM349" s="442">
        <f>SUM(J349,M349,P349,S349)</f>
        <v/>
      </c>
      <c r="BN349" s="442">
        <f>BM349-AT349</f>
        <v/>
      </c>
      <c r="BP349" s="463">
        <f>_xlfn.FORMULATEXT(V349) &amp; "+SOMASES(Aut_Ajustes_Manuais!$G:$G;Aut_Ajustes_Manuais!$I:$I;DRE!T$4;Aut_Ajustes_Manuais!$F:$F;""" &amp; A349 &amp; """)"</f>
        <v/>
      </c>
    </row>
    <row r="350" outlineLevel="1" customFormat="1" s="463">
      <c r="A350" s="22" t="inlineStr">
        <is>
          <t>Investimento - Estrutura Chopp - Chopeira</t>
        </is>
      </c>
      <c r="B350" s="59" t="n"/>
      <c r="C350" s="24" t="inlineStr">
        <is>
          <t>Estim. Mensal</t>
        </is>
      </c>
      <c r="D350" s="25" t="n"/>
      <c r="E350" s="25" t="n"/>
      <c r="F350" s="63" t="n"/>
      <c r="G350" s="33" t="n"/>
      <c r="H350" s="241" t="n">
        <v>0</v>
      </c>
      <c r="I350" s="81" t="n"/>
      <c r="J350" s="82">
        <f>SUMIFS(Aut_BlueMe_Sem_Pedido!$J:$J,Aut_BlueMe_Sem_Pedido!$Q:$Q,DRE!H$4,Aut_BlueMe_Sem_Pedido!$H:$H,DRE!$A350)+SUMIFS(Aut_Ajustes_Manuais!$G:$G,Aut_Ajustes_Manuais!$I:$I,DRE!H$4,Aut_Ajustes_Manuais!$F:$F,"Investimento - Estrutura Chopp - Chopeira")</f>
        <v/>
      </c>
      <c r="K350" s="254" t="n">
        <v>0</v>
      </c>
      <c r="L350" s="81" t="n"/>
      <c r="M350" s="82">
        <f>SUMIFS(Aut_BlueMe_Sem_Pedido!$J:$J,Aut_BlueMe_Sem_Pedido!$Q:$Q,DRE!K$4,Aut_BlueMe_Sem_Pedido!$H:$H,DRE!$A350)+SUMIFS(Aut_Ajustes_Manuais!$G:$G,Aut_Ajustes_Manuais!$I:$I,DRE!K$4,Aut_Ajustes_Manuais!$F:$F,"Investimento - Estrutura Chopp - Chopeira")</f>
        <v/>
      </c>
      <c r="N350" s="254" t="n">
        <v>0</v>
      </c>
      <c r="O350" s="81" t="n"/>
      <c r="P350" s="82">
        <f>SUMIFS(Aut_BlueMe_Sem_Pedido!$J:$J,Aut_BlueMe_Sem_Pedido!$Q:$Q,DRE!N$4,Aut_BlueMe_Sem_Pedido!$H:$H,DRE!$A350)+SUMIFS(Aut_Ajustes_Manuais!$G:$G,Aut_Ajustes_Manuais!$I:$I,DRE!N$4,Aut_Ajustes_Manuais!$F:$F,"Investimento - Estrutura Chopp - Chopeira")</f>
        <v/>
      </c>
      <c r="Q350" s="241" t="n">
        <v>0</v>
      </c>
      <c r="R350" s="81" t="n"/>
      <c r="S350" s="82">
        <f>SUMIFS(Aut_BlueMe_Sem_Pedido!$J:$J,Aut_BlueMe_Sem_Pedido!$Q:$Q,DRE!Q$4,Aut_BlueMe_Sem_Pedido!$H:$H,DRE!$A350)+SUMIFS(Aut_Ajustes_Manuais!$G:$G,Aut_Ajustes_Manuais!$I:$I,DRE!Q$4,Aut_Ajustes_Manuais!$F:$F,"Investimento - Estrutura Chopp - Chopeira")</f>
        <v/>
      </c>
      <c r="T350" s="241" t="n">
        <v>0</v>
      </c>
      <c r="U350" s="81" t="n"/>
      <c r="V350" s="82">
        <f>SUMIFS(Aut_BlueMe_Sem_Pedido!$J:$J,Aut_BlueMe_Sem_Pedido!$Q:$Q,DRE!T$4,Aut_BlueMe_Sem_Pedido!$H:$H,DRE!$A350)+SUMIFS(Aut_Ajustes_Manuais!$G:$G,Aut_Ajustes_Manuais!$I:$I,DRE!T$4,Aut_Ajustes_Manuais!$F:$F,"Investimento - Estrutura Chopp - Chopeira")</f>
        <v/>
      </c>
      <c r="W350" s="241" t="n">
        <v>0</v>
      </c>
      <c r="X350" s="81" t="n"/>
      <c r="Y350" s="82">
        <f>SUMIFS(Aut_BlueMe_Sem_Pedido!$J:$J,Aut_BlueMe_Sem_Pedido!$Q:$Q,DRE!W$4,Aut_BlueMe_Sem_Pedido!$H:$H,DRE!$A350)+SUMIFS(Aut_Ajustes_Manuais!$G:$G,Aut_Ajustes_Manuais!$I:$I,DRE!W$4,Aut_Ajustes_Manuais!$F:$F,"Investimento - Estrutura Chopp - Chopeira")</f>
        <v/>
      </c>
      <c r="Z350" s="241" t="n">
        <v>0</v>
      </c>
      <c r="AA350" s="81" t="n"/>
      <c r="AB350" s="82">
        <f>SUMIFS(Aut_BlueMe_Sem_Pedido!$J:$J,Aut_BlueMe_Sem_Pedido!$Q:$Q,DRE!Z$4,Aut_BlueMe_Sem_Pedido!$H:$H,DRE!$A350)+SUMIFS(Aut_Ajustes_Manuais!$G:$G,Aut_Ajustes_Manuais!$I:$I,DRE!Z$4,Aut_Ajustes_Manuais!$F:$F,"Investimento - Estrutura Chopp - Chopeira")</f>
        <v/>
      </c>
      <c r="AC350" s="241" t="n">
        <v>0</v>
      </c>
      <c r="AD350" s="81" t="n"/>
      <c r="AE350" s="82">
        <f>SUMIFS(Aut_BlueMe_Sem_Pedido!$J:$J,Aut_BlueMe_Sem_Pedido!$Q:$Q,DRE!AC$4,Aut_BlueMe_Sem_Pedido!$H:$H,DRE!$A350)+SUMIFS(Aut_Ajustes_Manuais!$G:$G,Aut_Ajustes_Manuais!$I:$I,DRE!AC$4,Aut_Ajustes_Manuais!$F:$F,"Investimento - Estrutura Chopp - Chopeira")</f>
        <v/>
      </c>
      <c r="AF350" s="241" t="n">
        <v>0</v>
      </c>
      <c r="AG350" s="81" t="n"/>
      <c r="AH350" s="82">
        <f>SUMIFS(Aut_BlueMe_Sem_Pedido!$J:$J,Aut_BlueMe_Sem_Pedido!$Q:$Q,DRE!AF$4,Aut_BlueMe_Sem_Pedido!$H:$H,DRE!$A350)+SUMIFS(Aut_Ajustes_Manuais!$G:$G,Aut_Ajustes_Manuais!$I:$I,DRE!AF$4,Aut_Ajustes_Manuais!$F:$F,"Investimento - Estrutura Chopp - Chopeira")</f>
        <v/>
      </c>
      <c r="AI350" s="241" t="n">
        <v>0</v>
      </c>
      <c r="AJ350" s="81" t="n"/>
      <c r="AK350" s="82">
        <f>SUMIFS(Aut_BlueMe_Sem_Pedido!$J:$J,Aut_BlueMe_Sem_Pedido!$Q:$Q,DRE!AI$4,Aut_BlueMe_Sem_Pedido!$H:$H,DRE!$A350)+SUMIFS(Aut_Ajustes_Manuais!$G:$G,Aut_Ajustes_Manuais!$I:$I,DRE!AI$4,Aut_Ajustes_Manuais!$F:$F,"Investimento - Estrutura Chopp - Chopeira")</f>
        <v/>
      </c>
      <c r="AL350" s="241" t="n">
        <v>0</v>
      </c>
      <c r="AM350" s="81" t="n"/>
      <c r="AN350" s="82">
        <f>SUMIFS(Aut_BlueMe_Sem_Pedido!$J:$J,Aut_BlueMe_Sem_Pedido!$Q:$Q,DRE!AL$4,Aut_BlueMe_Sem_Pedido!$H:$H,DRE!$A350)+SUMIFS(Aut_Ajustes_Manuais!$G:$G,Aut_Ajustes_Manuais!$I:$I,DRE!AL$4,Aut_Ajustes_Manuais!$F:$F,"Investimento - Estrutura Chopp - Chopeira")</f>
        <v/>
      </c>
      <c r="AO350" s="241" t="n">
        <v>0</v>
      </c>
      <c r="AP350" s="81" t="n"/>
      <c r="AQ350" s="82">
        <f>SUMIFS(Aut_BlueMe_Sem_Pedido!$J:$J,Aut_BlueMe_Sem_Pedido!$Q:$Q,DRE!AO$4,Aut_BlueMe_Sem_Pedido!$H:$H,DRE!$A350)+SUMIFS(Aut_Ajustes_Manuais!$G:$G,Aut_Ajustes_Manuais!$I:$I,DRE!AO$4,Aut_Ajustes_Manuais!$F:$F,"Investimento - Estrutura Chopp - Chopeira")</f>
        <v/>
      </c>
      <c r="AR350" s="241">
        <f>SUMIFS($H350:$AO350,$H$5:$AO$5,"&lt;"&amp;MONTH(TODAY()),$H$6:$AO$6,"REAL 25")</f>
        <v/>
      </c>
      <c r="AS350" s="81">
        <f>SUMIFS($I350:$AP350,$I$5:$AP$5,"&lt;"&amp;MONTH(TODAY()),$I$6:$AP$6,"ORÇADO ")</f>
        <v/>
      </c>
      <c r="AT350" s="82">
        <f>SUMIFS($J350:$AQ350,$J$5:$AQ$5,"&lt;"&amp;MONTH(TODAY()),$J$6:$AQ$6,"REAL 26")</f>
        <v/>
      </c>
      <c r="AU350" s="241">
        <f>SUM(H350,K350,N350,Q350,T350,W350,Z350,AC350,AF350,AI350,AL350,AO350)</f>
        <v/>
      </c>
      <c r="AV350" s="81">
        <f>SUM(I350,L350,O350,R350,U350,X350,AA350,AD350,AG350,AJ350,AM350,AP350)</f>
        <v/>
      </c>
      <c r="AW350" s="82">
        <f>SUM(J350,M350,P350,S350,V350,Y350,AB350,AE350,AH350,AK350,AN350,AQ350)</f>
        <v/>
      </c>
      <c r="AX350" s="241">
        <f>SUM(H350,K350,N350)</f>
        <v/>
      </c>
      <c r="AY350" s="81">
        <f>SUM(I350,L350,O350)</f>
        <v/>
      </c>
      <c r="AZ350" s="82">
        <f>SUM(J350,M350,P350)</f>
        <v/>
      </c>
      <c r="BA350" s="241">
        <f>SUM(Q350,T350,W350)</f>
        <v/>
      </c>
      <c r="BB350" s="81">
        <f>SUM(R350,U350,X350)</f>
        <v/>
      </c>
      <c r="BC350" s="82">
        <f>SUM(S350,V350,Y350)</f>
        <v/>
      </c>
      <c r="BD350" s="241">
        <f>SUM(Z350,AC350,AF350)</f>
        <v/>
      </c>
      <c r="BE350" s="81">
        <f>SUM(AA350,AD350,AG350)</f>
        <v/>
      </c>
      <c r="BF350" s="82">
        <f>SUM(AB350,AE350,AH350)</f>
        <v/>
      </c>
      <c r="BG350" s="241">
        <f>SUM(AI350,AL350,AO350)</f>
        <v/>
      </c>
      <c r="BH350" s="81">
        <f>SUM(AJ350,AM350,AP350)</f>
        <v/>
      </c>
      <c r="BI350" s="82">
        <f>SUM(AK350,AN350,AQ350)</f>
        <v/>
      </c>
      <c r="BK350" s="442">
        <f>SUM(I350,L350,O350,R350,U350,X350,AA350,AD350,AG350,AJ350,AM350,AP350)</f>
        <v/>
      </c>
      <c r="BL350" s="442">
        <f>BK350-AV350</f>
        <v/>
      </c>
      <c r="BM350" s="442">
        <f>SUM(J350,M350,P350,S350)</f>
        <v/>
      </c>
      <c r="BN350" s="442">
        <f>BM350-AT350</f>
        <v/>
      </c>
      <c r="BP350" s="463">
        <f>_xlfn.FORMULATEXT(V350) &amp; "+SOMASES(Aut_Ajustes_Manuais!$G:$G;Aut_Ajustes_Manuais!$I:$I;DRE!T$4;Aut_Ajustes_Manuais!$F:$F;""" &amp; A350 &amp; """)"</f>
        <v/>
      </c>
    </row>
    <row r="351" outlineLevel="1" customFormat="1" s="463">
      <c r="A351" s="22" t="n"/>
      <c r="B351" s="59" t="n"/>
      <c r="C351" s="24" t="inlineStr">
        <is>
          <t>Estim. Mensal</t>
        </is>
      </c>
      <c r="D351" s="25" t="n"/>
      <c r="E351" s="25" t="n"/>
      <c r="F351" s="63" t="n"/>
      <c r="G351" s="33" t="n"/>
      <c r="H351" s="254" t="n">
        <v>0</v>
      </c>
      <c r="I351" s="81" t="n"/>
      <c r="J351" s="82">
        <f>SUMIFS(Aut_BlueMe_Sem_Pedido!$J:$J,Aut_BlueMe_Sem_Pedido!$Q:$Q,DRE!H$4,Aut_BlueMe_Sem_Pedido!$H:$H,DRE!$A351)+SUMIFS(Aut_Ajustes_Manuais!$G:$G,Aut_Ajustes_Manuais!$I:$I,DRE!H$4,Aut_Ajustes_Manuais!$F:$F,"")</f>
        <v/>
      </c>
      <c r="K351" s="254" t="n">
        <v>0</v>
      </c>
      <c r="L351" s="81" t="n"/>
      <c r="M351" s="82">
        <f>SUMIFS(Aut_BlueMe_Sem_Pedido!$J:$J,Aut_BlueMe_Sem_Pedido!$Q:$Q,DRE!K$4,Aut_BlueMe_Sem_Pedido!$H:$H,DRE!$A351)+SUMIFS(Aut_Ajustes_Manuais!$G:$G,Aut_Ajustes_Manuais!$I:$I,DRE!K$4,Aut_Ajustes_Manuais!$F:$F,"")</f>
        <v/>
      </c>
      <c r="N351" s="254" t="n">
        <v>0</v>
      </c>
      <c r="O351" s="81" t="n"/>
      <c r="P351" s="82">
        <f>SUMIFS(Aut_BlueMe_Sem_Pedido!$J:$J,Aut_BlueMe_Sem_Pedido!$Q:$Q,DRE!N$4,Aut_BlueMe_Sem_Pedido!$H:$H,DRE!$A351)+SUMIFS(Aut_Ajustes_Manuais!$G:$G,Aut_Ajustes_Manuais!$I:$I,DRE!N$4,Aut_Ajustes_Manuais!$F:$F,"")</f>
        <v/>
      </c>
      <c r="Q351" s="254" t="n">
        <v>0</v>
      </c>
      <c r="R351" s="81" t="n"/>
      <c r="S351" s="82">
        <f>SUMIFS(Aut_BlueMe_Sem_Pedido!$J:$J,Aut_BlueMe_Sem_Pedido!$Q:$Q,DRE!Q$4,Aut_BlueMe_Sem_Pedido!$H:$H,DRE!$A351)+SUMIFS(Aut_Ajustes_Manuais!$G:$G,Aut_Ajustes_Manuais!$I:$I,DRE!Q$4,Aut_Ajustes_Manuais!$F:$F,"")</f>
        <v/>
      </c>
      <c r="T351" s="254" t="n">
        <v>0</v>
      </c>
      <c r="U351" s="81" t="n"/>
      <c r="V351" s="82">
        <f>SUMIFS(Aut_BlueMe_Sem_Pedido!$J:$J,Aut_BlueMe_Sem_Pedido!$Q:$Q,DRE!T$4,Aut_BlueMe_Sem_Pedido!$H:$H,DRE!$A351)+SUMIFS(Aut_Ajustes_Manuais!$G:$G,Aut_Ajustes_Manuais!$I:$I,DRE!T$4,Aut_Ajustes_Manuais!$F:$F,"")</f>
        <v/>
      </c>
      <c r="W351" s="254" t="n">
        <v>0</v>
      </c>
      <c r="X351" s="81" t="n"/>
      <c r="Y351" s="82">
        <f>SUMIFS(Aut_BlueMe_Sem_Pedido!$J:$J,Aut_BlueMe_Sem_Pedido!$Q:$Q,DRE!W$4,Aut_BlueMe_Sem_Pedido!$H:$H,DRE!$A351)+SUMIFS(Aut_Ajustes_Manuais!$G:$G,Aut_Ajustes_Manuais!$I:$I,DRE!W$4,Aut_Ajustes_Manuais!$F:$F,"")</f>
        <v/>
      </c>
      <c r="Z351" s="254" t="n">
        <v>0</v>
      </c>
      <c r="AA351" s="81" t="n"/>
      <c r="AB351" s="82">
        <f>SUMIFS(Aut_BlueMe_Sem_Pedido!$J:$J,Aut_BlueMe_Sem_Pedido!$Q:$Q,DRE!Z$4,Aut_BlueMe_Sem_Pedido!$H:$H,DRE!$A351)+SUMIFS(Aut_Ajustes_Manuais!$G:$G,Aut_Ajustes_Manuais!$I:$I,DRE!Z$4,Aut_Ajustes_Manuais!$F:$F,"")</f>
        <v/>
      </c>
      <c r="AC351" s="254" t="n">
        <v>0</v>
      </c>
      <c r="AD351" s="81" t="n"/>
      <c r="AE351" s="82">
        <f>SUMIFS(Aut_BlueMe_Sem_Pedido!$J:$J,Aut_BlueMe_Sem_Pedido!$Q:$Q,DRE!AC$4,Aut_BlueMe_Sem_Pedido!$H:$H,DRE!$A351)+SUMIFS(Aut_Ajustes_Manuais!$G:$G,Aut_Ajustes_Manuais!$I:$I,DRE!AC$4,Aut_Ajustes_Manuais!$F:$F,"")</f>
        <v/>
      </c>
      <c r="AF351" s="254" t="n">
        <v>0</v>
      </c>
      <c r="AG351" s="81" t="n"/>
      <c r="AH351" s="82">
        <f>SUMIFS(Aut_BlueMe_Sem_Pedido!$J:$J,Aut_BlueMe_Sem_Pedido!$Q:$Q,DRE!AF$4,Aut_BlueMe_Sem_Pedido!$H:$H,DRE!$A351)+SUMIFS(Aut_Ajustes_Manuais!$G:$G,Aut_Ajustes_Manuais!$I:$I,DRE!AF$4,Aut_Ajustes_Manuais!$F:$F,"")</f>
        <v/>
      </c>
      <c r="AI351" s="254" t="n">
        <v>0</v>
      </c>
      <c r="AJ351" s="81" t="n"/>
      <c r="AK351" s="82">
        <f>SUMIFS(Aut_BlueMe_Sem_Pedido!$J:$J,Aut_BlueMe_Sem_Pedido!$Q:$Q,DRE!AI$4,Aut_BlueMe_Sem_Pedido!$H:$H,DRE!$A351)+SUMIFS(Aut_Ajustes_Manuais!$G:$G,Aut_Ajustes_Manuais!$I:$I,DRE!AI$4,Aut_Ajustes_Manuais!$F:$F,"")</f>
        <v/>
      </c>
      <c r="AL351" s="254" t="n">
        <v>0</v>
      </c>
      <c r="AM351" s="81" t="n"/>
      <c r="AN351" s="82">
        <f>SUMIFS(Aut_BlueMe_Sem_Pedido!$J:$J,Aut_BlueMe_Sem_Pedido!$Q:$Q,DRE!AL$4,Aut_BlueMe_Sem_Pedido!$H:$H,DRE!$A351)+SUMIFS(Aut_Ajustes_Manuais!$G:$G,Aut_Ajustes_Manuais!$I:$I,DRE!AL$4,Aut_Ajustes_Manuais!$F:$F,"")</f>
        <v/>
      </c>
      <c r="AO351" s="254" t="n">
        <v>0</v>
      </c>
      <c r="AP351" s="81" t="n"/>
      <c r="AQ351" s="82">
        <f>SUMIFS(Aut_BlueMe_Sem_Pedido!$J:$J,Aut_BlueMe_Sem_Pedido!$Q:$Q,DRE!AO$4,Aut_BlueMe_Sem_Pedido!$H:$H,DRE!$A351)+SUMIFS(Aut_Ajustes_Manuais!$G:$G,Aut_Ajustes_Manuais!$I:$I,DRE!AO$4,Aut_Ajustes_Manuais!$F:$F,"")</f>
        <v/>
      </c>
      <c r="AR351" s="241">
        <f>SUMIFS($H351:$AO351,$H$5:$AO$5,"&lt;"&amp;MONTH(TODAY()),$H$6:$AO$6,"REAL 25")</f>
        <v/>
      </c>
      <c r="AS351" s="81">
        <f>SUMIFS($I351:$AP351,$I$5:$AP$5,"&lt;"&amp;MONTH(TODAY()),$I$6:$AP$6,"ORÇADO ")</f>
        <v/>
      </c>
      <c r="AT351" s="82">
        <f>SUMIFS($J351:$AQ351,$J$5:$AQ$5,"&lt;"&amp;MONTH(TODAY()),$J$6:$AQ$6,"REAL 26")</f>
        <v/>
      </c>
      <c r="AU351" s="254">
        <f>SUM(H351,K351,N351,Q351,T351,W351,Z351,AC351,AF351,AI351,AL351,AO351)</f>
        <v/>
      </c>
      <c r="AV351" s="81">
        <f>SUM(I351,L351,O351,R351,U351,X351,AA351,AD351,AG351,AJ351,AM351,AP351)</f>
        <v/>
      </c>
      <c r="AW351" s="82">
        <f>SUM(J351,M351,P351,S351,V351,Y351,AB351,AE351,AH351,AK351,AN351,AQ351)</f>
        <v/>
      </c>
      <c r="AX351" s="254">
        <f>SUM(H351,K351,N351)</f>
        <v/>
      </c>
      <c r="AY351" s="81">
        <f>SUM(I351,L351,O351)</f>
        <v/>
      </c>
      <c r="AZ351" s="82">
        <f>SUM(J351,M351,P351)</f>
        <v/>
      </c>
      <c r="BA351" s="254">
        <f>SUM(Q351,T351,W351)</f>
        <v/>
      </c>
      <c r="BB351" s="81">
        <f>SUM(R351,U351,X351)</f>
        <v/>
      </c>
      <c r="BC351" s="82">
        <f>SUM(S351,V351,Y351)</f>
        <v/>
      </c>
      <c r="BD351" s="254">
        <f>SUM(Z351,AC351,AF351)</f>
        <v/>
      </c>
      <c r="BE351" s="81">
        <f>SUM(AA351,AD351,AG351)</f>
        <v/>
      </c>
      <c r="BF351" s="82">
        <f>SUM(AB351,AE351,AH351)</f>
        <v/>
      </c>
      <c r="BG351" s="254">
        <f>SUM(AI351,AL351,AO351)</f>
        <v/>
      </c>
      <c r="BH351" s="81">
        <f>SUM(AJ351,AM351,AP351)</f>
        <v/>
      </c>
      <c r="BI351" s="82">
        <f>SUM(AK351,AN351,AQ351)</f>
        <v/>
      </c>
      <c r="BK351" s="442">
        <f>SUM(I351,L351,O351,R351,U351,X351,AA351,AD351,AG351,AJ351,AM351,AP351)</f>
        <v/>
      </c>
      <c r="BL351" s="442">
        <f>BK351-AV351</f>
        <v/>
      </c>
      <c r="BM351" s="442">
        <f>SUM(J351,M351,P351,S351)</f>
        <v/>
      </c>
      <c r="BN351" s="442">
        <f>BM351-AT351</f>
        <v/>
      </c>
      <c r="BP351" s="463">
        <f>_xlfn.FORMULATEXT(V351) &amp; "+SOMASES(Aut_Ajustes_Manuais!$G:$G;Aut_Ajustes_Manuais!$I:$I;DRE!T$4;Aut_Ajustes_Manuais!$F:$F;""" &amp; A351 &amp; """)"</f>
        <v/>
      </c>
    </row>
    <row r="352">
      <c r="A352" s="18" t="n"/>
      <c r="E352" s="16" t="n"/>
      <c r="F352" s="17" t="n"/>
      <c r="G352" s="47" t="n"/>
      <c r="H352" s="249" t="n"/>
      <c r="I352" s="66" t="n">
        <v>-0.015</v>
      </c>
      <c r="J352" s="250" t="n"/>
      <c r="K352" s="249" t="n"/>
      <c r="L352" s="66" t="n">
        <v>-0.015</v>
      </c>
      <c r="M352" s="250" t="n"/>
      <c r="N352" s="249" t="n"/>
      <c r="O352" s="66" t="n">
        <v>-0.015</v>
      </c>
      <c r="P352" s="250" t="n"/>
      <c r="Q352" s="249" t="n"/>
      <c r="R352" s="66" t="n">
        <v>-0.015</v>
      </c>
      <c r="S352" s="250" t="n"/>
      <c r="T352" s="249" t="n"/>
      <c r="U352" s="66" t="n">
        <v>-0.015</v>
      </c>
      <c r="V352" s="250" t="n"/>
      <c r="W352" s="249" t="n"/>
      <c r="X352" s="66" t="n">
        <v>-0.015</v>
      </c>
      <c r="Y352" s="250" t="n"/>
      <c r="Z352" s="249" t="n"/>
      <c r="AA352" s="66" t="n">
        <v>-0.015</v>
      </c>
      <c r="AB352" s="250" t="n"/>
      <c r="AC352" s="249" t="n"/>
      <c r="AD352" s="66" t="n">
        <v>-0.015</v>
      </c>
      <c r="AE352" s="250" t="n"/>
      <c r="AF352" s="249" t="n"/>
      <c r="AG352" s="66" t="n">
        <v>-0.015</v>
      </c>
      <c r="AH352" s="250" t="n"/>
      <c r="AI352" s="249" t="n"/>
      <c r="AJ352" s="66" t="n">
        <v>-0.015</v>
      </c>
      <c r="AK352" s="250" t="n"/>
      <c r="AL352" s="249" t="n"/>
      <c r="AM352" s="66" t="n">
        <v>-0.015</v>
      </c>
      <c r="AN352" s="250" t="n"/>
      <c r="AO352" s="249" t="n"/>
      <c r="AP352" s="66" t="n">
        <v>-0.015</v>
      </c>
      <c r="AQ352" s="250" t="n"/>
      <c r="AR352" s="249" t="n"/>
      <c r="AS352" s="66" t="n"/>
      <c r="AT352" s="250" t="n"/>
      <c r="AU352" s="249" t="n"/>
      <c r="AV352" s="66" t="n"/>
      <c r="AW352" s="250" t="n"/>
      <c r="AX352" s="249" t="n"/>
      <c r="AY352" s="66" t="n"/>
      <c r="AZ352" s="250" t="n"/>
      <c r="BA352" s="249" t="n"/>
      <c r="BB352" s="66" t="n"/>
      <c r="BC352" s="250" t="n"/>
      <c r="BD352" s="249" t="n"/>
      <c r="BE352" s="66" t="n"/>
      <c r="BF352" s="250" t="n"/>
      <c r="BG352" s="249" t="n"/>
      <c r="BH352" s="66" t="n"/>
      <c r="BI352" s="250" t="n"/>
      <c r="BK352" s="442">
        <f>SUM(I352,L352,O352,R352,U352,X352,AA352,AD352,AG352,AJ352,AM352,AP352)</f>
        <v/>
      </c>
      <c r="BL352" s="442">
        <f>BK352-AV352</f>
        <v/>
      </c>
      <c r="BM352" s="442">
        <f>SUM(J352,M352,P352,S352)</f>
        <v/>
      </c>
      <c r="BN352" s="442">
        <f>BM352-AT352</f>
        <v/>
      </c>
    </row>
    <row r="353">
      <c r="A353" s="39" t="inlineStr">
        <is>
          <t>(+/-) Outras variações no fluxo de caixa</t>
        </is>
      </c>
      <c r="B353" s="59" t="n"/>
      <c r="C353" s="40" t="inlineStr">
        <is>
          <t>Drivers</t>
        </is>
      </c>
      <c r="D353" s="40" t="inlineStr">
        <is>
          <t>Valores fixos</t>
        </is>
      </c>
      <c r="E353" s="40" t="inlineStr">
        <is>
          <t>Acréscimo</t>
        </is>
      </c>
      <c r="F353" s="63" t="n"/>
      <c r="G353" s="47" t="n"/>
      <c r="H353" s="244" t="n">
        <v>-345259.02</v>
      </c>
      <c r="I353" s="42" t="n">
        <v>-39654.74</v>
      </c>
      <c r="J353" s="43">
        <f>SUM(J354:J360)</f>
        <v/>
      </c>
      <c r="K353" s="244" t="n">
        <v>-352627.82</v>
      </c>
      <c r="L353" s="42" t="n">
        <v>-39654.74</v>
      </c>
      <c r="M353" s="43">
        <f>SUM(M354:M360)</f>
        <v/>
      </c>
      <c r="N353" s="244" t="n">
        <v>-338565.85</v>
      </c>
      <c r="O353" s="42" t="n">
        <v>-39654.74</v>
      </c>
      <c r="P353" s="43">
        <f>SUM(P354:P360)</f>
        <v/>
      </c>
      <c r="Q353" s="244" t="n">
        <v>-538808.6899999999</v>
      </c>
      <c r="R353" s="42" t="n">
        <v>-63120.79</v>
      </c>
      <c r="S353" s="43">
        <f>SUM(S354:S360)</f>
        <v/>
      </c>
      <c r="T353" s="244" t="n">
        <v>-139110.63</v>
      </c>
      <c r="U353" s="42" t="n">
        <v>-46965.97</v>
      </c>
      <c r="V353" s="43">
        <f>SUM(V354:V360)</f>
        <v/>
      </c>
      <c r="W353" s="244" t="n">
        <v>-39482.52</v>
      </c>
      <c r="X353" s="42" t="n">
        <v>-46965.97</v>
      </c>
      <c r="Y353" s="43">
        <f>SUM(Y354:Y360)</f>
        <v/>
      </c>
      <c r="Z353" s="244" t="n">
        <v>-340248.7</v>
      </c>
      <c r="AA353" s="42" t="n">
        <v>-66765.97</v>
      </c>
      <c r="AB353" s="43">
        <f>SUM(AB354:AB360)</f>
        <v/>
      </c>
      <c r="AC353" s="244" t="n">
        <v>-192282.43</v>
      </c>
      <c r="AD353" s="42" t="n">
        <v>-45083.96000000001</v>
      </c>
      <c r="AE353" s="43">
        <f>SUM(AE354:AE360)</f>
        <v/>
      </c>
      <c r="AF353" s="244" t="n">
        <v>-540443.74</v>
      </c>
      <c r="AG353" s="42" t="n">
        <v>-38496.94</v>
      </c>
      <c r="AH353" s="43">
        <f>SUM(AH354:AH360)</f>
        <v/>
      </c>
      <c r="AI353" s="244" t="n">
        <v>-394590.43</v>
      </c>
      <c r="AJ353" s="42" t="n">
        <v>-58296.94</v>
      </c>
      <c r="AK353" s="43">
        <f>SUM(AK354:AK360)</f>
        <v/>
      </c>
      <c r="AL353" s="244" t="n">
        <v>-338925.54</v>
      </c>
      <c r="AM353" s="42" t="n">
        <v>-38496.94</v>
      </c>
      <c r="AN353" s="43">
        <f>SUM(AN354:AN360)</f>
        <v/>
      </c>
      <c r="AO353" s="244" t="n">
        <v>-249325.82</v>
      </c>
      <c r="AP353" s="42" t="n">
        <v>-38496.94</v>
      </c>
      <c r="AQ353" s="43">
        <f>SUM(AQ354:AQ360)</f>
        <v/>
      </c>
      <c r="AR353" s="244">
        <f>SUM(AR354:AR360)</f>
        <v/>
      </c>
      <c r="AS353" s="42">
        <f>SUM(AS354:AS360)</f>
        <v/>
      </c>
      <c r="AT353" s="43">
        <f>SUM(AT354:AT360)</f>
        <v/>
      </c>
      <c r="AU353" s="244">
        <f>SUM(AU354:AU360)</f>
        <v/>
      </c>
      <c r="AV353" s="42">
        <f>SUM(AV354:AV360)</f>
        <v/>
      </c>
      <c r="AW353" s="43">
        <f>SUM(AW354:AW360)</f>
        <v/>
      </c>
      <c r="AX353" s="244">
        <f>SUM(AX354:AX360)</f>
        <v/>
      </c>
      <c r="AY353" s="42">
        <f>SUM(AY354:AY360)</f>
        <v/>
      </c>
      <c r="AZ353" s="43">
        <f>SUM(AZ354:AZ360)</f>
        <v/>
      </c>
      <c r="BA353" s="244">
        <f>SUM(BA354:BA360)</f>
        <v/>
      </c>
      <c r="BB353" s="42">
        <f>SUM(BB354:BB360)</f>
        <v/>
      </c>
      <c r="BC353" s="43">
        <f>SUM(BC354:BC360)</f>
        <v/>
      </c>
      <c r="BD353" s="244">
        <f>SUM(BD354:BD360)</f>
        <v/>
      </c>
      <c r="BE353" s="42">
        <f>SUM(BE354:BE360)</f>
        <v/>
      </c>
      <c r="BF353" s="43">
        <f>SUM(BF354:BF360)</f>
        <v/>
      </c>
      <c r="BG353" s="244">
        <f>SUM(BG354:BG360)</f>
        <v/>
      </c>
      <c r="BH353" s="42">
        <f>SUM(BH354:BH360)</f>
        <v/>
      </c>
      <c r="BI353" s="43">
        <f>SUM(BI354:BI360)</f>
        <v/>
      </c>
      <c r="BK353" s="442">
        <f>SUM(I353,L353,O353,R353,U353,X353,AA353,AD353,AG353,AJ353,AM353,AP353)</f>
        <v/>
      </c>
      <c r="BL353" s="442">
        <f>BK353-AV353</f>
        <v/>
      </c>
      <c r="BM353" s="442">
        <f>SUM(J353,M353,P353,S353)</f>
        <v/>
      </c>
      <c r="BN353" s="442">
        <f>BM353-AT353</f>
        <v/>
      </c>
    </row>
    <row r="354" outlineLevel="1" customFormat="1" s="463">
      <c r="A354" s="22" t="inlineStr">
        <is>
          <t>Remuneração Variável</t>
        </is>
      </c>
      <c r="B354" s="59" t="n"/>
      <c r="C354" s="24" t="inlineStr">
        <is>
          <t>Estim. Mensal</t>
        </is>
      </c>
      <c r="D354" s="25" t="n"/>
      <c r="E354" s="25" t="n"/>
      <c r="F354" s="63" t="n"/>
      <c r="G354" s="33" t="n"/>
      <c r="H354" s="241" t="n">
        <v>0</v>
      </c>
      <c r="I354" s="27" t="n"/>
      <c r="J354" s="28">
        <f>SUMIFS(Aut_BlueMe_Sem_Pedido!$J:$J,Aut_BlueMe_Sem_Pedido!$Q:$Q,DRE!H$4,Aut_BlueMe_Sem_Pedido!$H:$H,DRE!$A354)+SUMIFS(Aut_Ajustes_Manuais!$G:$G,Aut_Ajustes_Manuais!$I:$I,DRE!H$4,Aut_Ajustes_Manuais!$F:$F,"Remuneração Variável")</f>
        <v/>
      </c>
      <c r="K354" s="241" t="n">
        <v>0</v>
      </c>
      <c r="L354" s="27" t="n"/>
      <c r="M354" s="28">
        <f>SUMIFS(Aut_BlueMe_Sem_Pedido!$J:$J,Aut_BlueMe_Sem_Pedido!$Q:$Q,DRE!K$4,Aut_BlueMe_Sem_Pedido!$H:$H,DRE!$A354)+SUMIFS(Aut_Ajustes_Manuais!$G:$G,Aut_Ajustes_Manuais!$I:$I,DRE!K$4,Aut_Ajustes_Manuais!$F:$F,"Remuneração Variável")</f>
        <v/>
      </c>
      <c r="N354" s="241" t="n">
        <v>0</v>
      </c>
      <c r="O354" s="27" t="n"/>
      <c r="P354" s="28">
        <f>SUMIFS(Aut_BlueMe_Sem_Pedido!$J:$J,Aut_BlueMe_Sem_Pedido!$Q:$Q,DRE!N$4,Aut_BlueMe_Sem_Pedido!$H:$H,DRE!$A354)+SUMIFS(Aut_Ajustes_Manuais!$G:$G,Aut_Ajustes_Manuais!$I:$I,DRE!N$4,Aut_Ajustes_Manuais!$F:$F,"Remuneração Variável")</f>
        <v/>
      </c>
      <c r="Q354" s="241" t="n">
        <v>0</v>
      </c>
      <c r="R354" s="27" t="n">
        <v>-19800</v>
      </c>
      <c r="S354" s="28">
        <f>SUMIFS(Aut_BlueMe_Sem_Pedido!$J:$J,Aut_BlueMe_Sem_Pedido!$Q:$Q,DRE!Q$4,Aut_BlueMe_Sem_Pedido!$H:$H,DRE!$A354)+SUMIFS(Aut_Ajustes_Manuais!$G:$G,Aut_Ajustes_Manuais!$I:$I,DRE!Q$4,Aut_Ajustes_Manuais!$F:$F,"Remuneração Variável")</f>
        <v/>
      </c>
      <c r="T354" s="241" t="n">
        <v>0</v>
      </c>
      <c r="U354" s="27" t="n"/>
      <c r="V354" s="28">
        <f>SUMIFS(Aut_BlueMe_Sem_Pedido!$J:$J,Aut_BlueMe_Sem_Pedido!$Q:$Q,DRE!T$4,Aut_BlueMe_Sem_Pedido!$H:$H,DRE!$A354)+SUMIFS(Aut_Ajustes_Manuais!$G:$G,Aut_Ajustes_Manuais!$I:$I,DRE!T$4,Aut_Ajustes_Manuais!$F:$F,"Remuneração Variável")</f>
        <v/>
      </c>
      <c r="W354" s="241" t="n">
        <v>0</v>
      </c>
      <c r="X354" s="27" t="n"/>
      <c r="Y354" s="28">
        <f>SUMIFS(Aut_BlueMe_Sem_Pedido!$J:$J,Aut_BlueMe_Sem_Pedido!$Q:$Q,DRE!W$4,Aut_BlueMe_Sem_Pedido!$H:$H,DRE!$A354)+SUMIFS(Aut_Ajustes_Manuais!$G:$G,Aut_Ajustes_Manuais!$I:$I,DRE!W$4,Aut_Ajustes_Manuais!$F:$F,"Remuneração Variável")</f>
        <v/>
      </c>
      <c r="Z354" s="241" t="n">
        <v>0</v>
      </c>
      <c r="AA354" s="27" t="n">
        <v>-19800</v>
      </c>
      <c r="AB354" s="28">
        <f>SUMIFS(Aut_BlueMe_Sem_Pedido!$J:$J,Aut_BlueMe_Sem_Pedido!$Q:$Q,DRE!Z$4,Aut_BlueMe_Sem_Pedido!$H:$H,DRE!$A354)+SUMIFS(Aut_Ajustes_Manuais!$G:$G,Aut_Ajustes_Manuais!$I:$I,DRE!Z$4,Aut_Ajustes_Manuais!$F:$F,"Remuneração Variável")</f>
        <v/>
      </c>
      <c r="AC354" s="241" t="n">
        <v>0</v>
      </c>
      <c r="AD354" s="27" t="n"/>
      <c r="AE354" s="28">
        <f>SUMIFS(Aut_BlueMe_Sem_Pedido!$J:$J,Aut_BlueMe_Sem_Pedido!$Q:$Q,DRE!AC$4,Aut_BlueMe_Sem_Pedido!$H:$H,DRE!$A354)+SUMIFS(Aut_Ajustes_Manuais!$G:$G,Aut_Ajustes_Manuais!$I:$I,DRE!AC$4,Aut_Ajustes_Manuais!$F:$F,"Remuneração Variável")</f>
        <v/>
      </c>
      <c r="AF354" s="241" t="n">
        <v>0</v>
      </c>
      <c r="AG354" s="27" t="n"/>
      <c r="AH354" s="28">
        <f>SUMIFS(Aut_BlueMe_Sem_Pedido!$J:$J,Aut_BlueMe_Sem_Pedido!$Q:$Q,DRE!AF$4,Aut_BlueMe_Sem_Pedido!$H:$H,DRE!$A354)+SUMIFS(Aut_Ajustes_Manuais!$G:$G,Aut_Ajustes_Manuais!$I:$I,DRE!AF$4,Aut_Ajustes_Manuais!$F:$F,"Remuneração Variável")</f>
        <v/>
      </c>
      <c r="AI354" s="241" t="n">
        <v>0</v>
      </c>
      <c r="AJ354" s="27" t="n">
        <v>-19800</v>
      </c>
      <c r="AK354" s="28">
        <f>SUMIFS(Aut_BlueMe_Sem_Pedido!$J:$J,Aut_BlueMe_Sem_Pedido!$Q:$Q,DRE!AI$4,Aut_BlueMe_Sem_Pedido!$H:$H,DRE!$A354)+SUMIFS(Aut_Ajustes_Manuais!$G:$G,Aut_Ajustes_Manuais!$I:$I,DRE!AI$4,Aut_Ajustes_Manuais!$F:$F,"Remuneração Variável")</f>
        <v/>
      </c>
      <c r="AL354" s="241" t="n">
        <v>0</v>
      </c>
      <c r="AM354" s="27" t="n"/>
      <c r="AN354" s="28">
        <f>SUMIFS(Aut_BlueMe_Sem_Pedido!$J:$J,Aut_BlueMe_Sem_Pedido!$Q:$Q,DRE!AL$4,Aut_BlueMe_Sem_Pedido!$H:$H,DRE!$A354)+SUMIFS(Aut_Ajustes_Manuais!$G:$G,Aut_Ajustes_Manuais!$I:$I,DRE!AL$4,Aut_Ajustes_Manuais!$F:$F,"Remuneração Variável")</f>
        <v/>
      </c>
      <c r="AO354" s="241" t="n">
        <v>0</v>
      </c>
      <c r="AP354" s="27" t="n"/>
      <c r="AQ354" s="28">
        <f>SUMIFS(Aut_BlueMe_Sem_Pedido!$J:$J,Aut_BlueMe_Sem_Pedido!$Q:$Q,DRE!AO$4,Aut_BlueMe_Sem_Pedido!$H:$H,DRE!$A354)+SUMIFS(Aut_Ajustes_Manuais!$G:$G,Aut_Ajustes_Manuais!$I:$I,DRE!AO$4,Aut_Ajustes_Manuais!$F:$F,"Remuneração Variável")</f>
        <v/>
      </c>
      <c r="AR354" s="241">
        <f>SUMIFS($H354:$AO354,$H$5:$AO$5,"&lt;"&amp;MONTH(TODAY()),$H$6:$AO$6,"REAL 25")</f>
        <v/>
      </c>
      <c r="AS354" s="27">
        <f>SUMIFS($I354:$AP354,$I$5:$AP$5,"&lt;"&amp;MONTH(TODAY()),$I$6:$AP$6,"ORÇADO ")</f>
        <v/>
      </c>
      <c r="AT354" s="28">
        <f>SUMIFS($J354:$AQ354,$J$5:$AQ$5,"&lt;"&amp;MONTH(TODAY()),$J$6:$AQ$6,"REAL 26")</f>
        <v/>
      </c>
      <c r="AU354" s="241">
        <f>SUM(H354,K354,N354,Q354,T354,W354,Z354,AC354,AF354,AI354,AL354,AO354)</f>
        <v/>
      </c>
      <c r="AV354" s="27">
        <f>SUM(I354,L354,O354,R354,U354,X354,AA354,AD354,AG354,AJ354,AM354,AP354)</f>
        <v/>
      </c>
      <c r="AW354" s="28">
        <f>SUM(J354,M354,P354,S354,V354,Y354,AB354,AE354,AH354,AK354,AN354,AQ354)</f>
        <v/>
      </c>
      <c r="AX354" s="241">
        <f>SUM(H354,K354,N354)</f>
        <v/>
      </c>
      <c r="AY354" s="27">
        <f>SUM(I354,L354,O354)</f>
        <v/>
      </c>
      <c r="AZ354" s="28">
        <f>SUM(J354,M354,P354)</f>
        <v/>
      </c>
      <c r="BA354" s="241">
        <f>SUM(Q354,T354,W354)</f>
        <v/>
      </c>
      <c r="BB354" s="27">
        <f>SUM(R354,U354,X354)</f>
        <v/>
      </c>
      <c r="BC354" s="28">
        <f>SUM(S354,V354,Y354)</f>
        <v/>
      </c>
      <c r="BD354" s="241">
        <f>SUM(Z354,AC354,AF354)</f>
        <v/>
      </c>
      <c r="BE354" s="27">
        <f>SUM(AA354,AD354,AG354)</f>
        <v/>
      </c>
      <c r="BF354" s="28">
        <f>SUM(AB354,AE354,AH354)</f>
        <v/>
      </c>
      <c r="BG354" s="241">
        <f>SUM(AI354,AL354,AO354)</f>
        <v/>
      </c>
      <c r="BH354" s="27">
        <f>SUM(AJ354,AM354,AP354)</f>
        <v/>
      </c>
      <c r="BI354" s="28">
        <f>SUM(AK354,AN354,AQ354)</f>
        <v/>
      </c>
      <c r="BK354" s="442">
        <f>SUM(I354,L354,O354,R354,U354,X354,AA354,AD354,AG354,AJ354,AM354,AP354)</f>
        <v/>
      </c>
      <c r="BL354" s="442">
        <f>BK354-AV354</f>
        <v/>
      </c>
      <c r="BM354" s="442">
        <f>SUM(J354,M354,P354,S354)</f>
        <v/>
      </c>
      <c r="BN354" s="442">
        <f>BM354-AT354</f>
        <v/>
      </c>
      <c r="BP354" s="463">
        <f>_xlfn.FORMULATEXT(V354) &amp; "+SOMASES(Aut_Ajustes_Manuais!$G:$G;Aut_Ajustes_Manuais!$I:$I;DRE!T$4;Aut_Ajustes_Manuais!$F:$F;""" &amp; A354 &amp; """)"</f>
        <v/>
      </c>
    </row>
    <row r="355" outlineLevel="1" customFormat="1" s="463">
      <c r="A355" s="22" t="inlineStr">
        <is>
          <t>Dividendos</t>
        </is>
      </c>
      <c r="B355" s="59" t="n"/>
      <c r="C355" s="24" t="inlineStr">
        <is>
          <t>Estim. Mensal</t>
        </is>
      </c>
      <c r="D355" s="25" t="n"/>
      <c r="E355" s="25" t="n"/>
      <c r="F355" s="63" t="n"/>
      <c r="G355" s="33" t="n"/>
      <c r="H355" s="241" t="n">
        <v>-300000</v>
      </c>
      <c r="I355" s="27" t="n"/>
      <c r="J355" s="28">
        <f>SUMIFS(Aut_BlueMe_Sem_Pedido!$J:$J,Aut_BlueMe_Sem_Pedido!$Q:$Q,DRE!H$4,Aut_BlueMe_Sem_Pedido!$H:$H,DRE!$A355)+SUMIFS(Aut_Ajustes_Manuais!$G:$G,Aut_Ajustes_Manuais!$I:$I,DRE!H$4,Aut_Ajustes_Manuais!$F:$F,"Dividendos")</f>
        <v/>
      </c>
      <c r="K355" s="241" t="n">
        <v>-300000</v>
      </c>
      <c r="L355" s="27" t="n"/>
      <c r="M355" s="28">
        <f>SUMIFS(Aut_BlueMe_Sem_Pedido!$J:$J,Aut_BlueMe_Sem_Pedido!$Q:$Q,DRE!K$4,Aut_BlueMe_Sem_Pedido!$H:$H,DRE!$A355)+SUMIFS(Aut_Ajustes_Manuais!$G:$G,Aut_Ajustes_Manuais!$I:$I,DRE!K$4,Aut_Ajustes_Manuais!$F:$F,"Dividendos")</f>
        <v/>
      </c>
      <c r="N355" s="241" t="n">
        <v>-300000</v>
      </c>
      <c r="O355" s="27" t="n"/>
      <c r="P355" s="28">
        <f>SUMIFS(Aut_BlueMe_Sem_Pedido!$J:$J,Aut_BlueMe_Sem_Pedido!$Q:$Q,DRE!N$4,Aut_BlueMe_Sem_Pedido!$H:$H,DRE!$A355)+SUMIFS(Aut_Ajustes_Manuais!$G:$G,Aut_Ajustes_Manuais!$I:$I,DRE!N$4,Aut_Ajustes_Manuais!$F:$F,"Dividendos")</f>
        <v/>
      </c>
      <c r="Q355" s="241" t="n">
        <v>-500000</v>
      </c>
      <c r="R355" s="27" t="n"/>
      <c r="S355" s="28">
        <f>SUMIFS(Aut_BlueMe_Sem_Pedido!$J:$J,Aut_BlueMe_Sem_Pedido!$Q:$Q,DRE!Q$4,Aut_BlueMe_Sem_Pedido!$H:$H,DRE!$A355)+SUMIFS(Aut_Ajustes_Manuais!$G:$G,Aut_Ajustes_Manuais!$I:$I,DRE!Q$4,Aut_Ajustes_Manuais!$F:$F,"Dividendos")</f>
        <v/>
      </c>
      <c r="T355" s="241" t="n">
        <v>-100000</v>
      </c>
      <c r="U355" s="27" t="n"/>
      <c r="V355" s="28">
        <f>SUMIFS(Aut_BlueMe_Sem_Pedido!$J:$J,Aut_BlueMe_Sem_Pedido!$Q:$Q,DRE!T$4,Aut_BlueMe_Sem_Pedido!$H:$H,DRE!$A355)+SUMIFS(Aut_Ajustes_Manuais!$G:$G,Aut_Ajustes_Manuais!$I:$I,DRE!T$4,Aut_Ajustes_Manuais!$F:$F,"Dividendos")</f>
        <v/>
      </c>
      <c r="W355" s="241" t="n">
        <v>0</v>
      </c>
      <c r="X355" s="27" t="n"/>
      <c r="Y355" s="28">
        <f>SUMIFS(Aut_BlueMe_Sem_Pedido!$J:$J,Aut_BlueMe_Sem_Pedido!$Q:$Q,DRE!W$4,Aut_BlueMe_Sem_Pedido!$H:$H,DRE!$A355)+SUMIFS(Aut_Ajustes_Manuais!$G:$G,Aut_Ajustes_Manuais!$I:$I,DRE!W$4,Aut_Ajustes_Manuais!$F:$F,"Dividendos")</f>
        <v/>
      </c>
      <c r="Z355" s="241" t="n">
        <v>-300000</v>
      </c>
      <c r="AA355" s="27" t="n"/>
      <c r="AB355" s="28">
        <f>SUMIFS(Aut_BlueMe_Sem_Pedido!$J:$J,Aut_BlueMe_Sem_Pedido!$Q:$Q,DRE!Z$4,Aut_BlueMe_Sem_Pedido!$H:$H,DRE!$A355)+SUMIFS(Aut_Ajustes_Manuais!$G:$G,Aut_Ajustes_Manuais!$I:$I,DRE!Z$4,Aut_Ajustes_Manuais!$F:$F,"Dividendos")</f>
        <v/>
      </c>
      <c r="AC355" s="241" t="n">
        <v>-150000</v>
      </c>
      <c r="AD355" s="27" t="n"/>
      <c r="AE355" s="28">
        <f>SUMIFS(Aut_BlueMe_Sem_Pedido!$J:$J,Aut_BlueMe_Sem_Pedido!$Q:$Q,DRE!AC$4,Aut_BlueMe_Sem_Pedido!$H:$H,DRE!$A355)+SUMIFS(Aut_Ajustes_Manuais!$G:$G,Aut_Ajustes_Manuais!$I:$I,DRE!AC$4,Aut_Ajustes_Manuais!$F:$F,"Dividendos")</f>
        <v/>
      </c>
      <c r="AF355" s="241" t="n">
        <v>-500000</v>
      </c>
      <c r="AG355" s="27" t="n"/>
      <c r="AH355" s="28">
        <f>SUMIFS(Aut_BlueMe_Sem_Pedido!$J:$J,Aut_BlueMe_Sem_Pedido!$Q:$Q,DRE!AF$4,Aut_BlueMe_Sem_Pedido!$H:$H,DRE!$A355)+SUMIFS(Aut_Ajustes_Manuais!$G:$G,Aut_Ajustes_Manuais!$I:$I,DRE!AF$4,Aut_Ajustes_Manuais!$F:$F,"Dividendos")</f>
        <v/>
      </c>
      <c r="AI355" s="241" t="n">
        <v>-350000</v>
      </c>
      <c r="AJ355" s="27" t="n"/>
      <c r="AK355" s="28">
        <f>SUMIFS(Aut_BlueMe_Sem_Pedido!$J:$J,Aut_BlueMe_Sem_Pedido!$Q:$Q,DRE!AI$4,Aut_BlueMe_Sem_Pedido!$H:$H,DRE!$A355)+SUMIFS(Aut_Ajustes_Manuais!$G:$G,Aut_Ajustes_Manuais!$I:$I,DRE!AI$4,Aut_Ajustes_Manuais!$F:$F,"Dividendos")</f>
        <v/>
      </c>
      <c r="AL355" s="241" t="n">
        <v>-290000</v>
      </c>
      <c r="AM355" s="27" t="n"/>
      <c r="AN355" s="28">
        <f>SUMIFS(Aut_BlueMe_Sem_Pedido!$J:$J,Aut_BlueMe_Sem_Pedido!$Q:$Q,DRE!AL$4,Aut_BlueMe_Sem_Pedido!$H:$H,DRE!$A355)+SUMIFS(Aut_Ajustes_Manuais!$G:$G,Aut_Ajustes_Manuais!$I:$I,DRE!AL$4,Aut_Ajustes_Manuais!$F:$F,"Dividendos")</f>
        <v/>
      </c>
      <c r="AO355" s="241" t="n">
        <v>-200000</v>
      </c>
      <c r="AP355" s="27" t="n"/>
      <c r="AQ355" s="28">
        <f>SUMIFS(Aut_BlueMe_Sem_Pedido!$J:$J,Aut_BlueMe_Sem_Pedido!$Q:$Q,DRE!AO$4,Aut_BlueMe_Sem_Pedido!$H:$H,DRE!$A355)+SUMIFS(Aut_Ajustes_Manuais!$G:$G,Aut_Ajustes_Manuais!$I:$I,DRE!AO$4,Aut_Ajustes_Manuais!$F:$F,"Dividendos")</f>
        <v/>
      </c>
      <c r="AR355" s="241">
        <f>SUMIFS($H355:$AO355,$H$5:$AO$5,"&lt;"&amp;MONTH(TODAY()),$H$6:$AO$6,"REAL 25")</f>
        <v/>
      </c>
      <c r="AS355" s="27">
        <f>SUMIFS($I355:$AP355,$I$5:$AP$5,"&lt;"&amp;MONTH(TODAY()),$I$6:$AP$6,"ORÇADO ")</f>
        <v/>
      </c>
      <c r="AT355" s="28">
        <f>SUMIFS($J355:$AQ355,$J$5:$AQ$5,"&lt;"&amp;MONTH(TODAY()),$J$6:$AQ$6,"REAL 26")</f>
        <v/>
      </c>
      <c r="AU355" s="241">
        <f>SUM(H355,K355,N355,Q355,T355,W355,Z355,AC355,AF355,AI355,AL355,AO355)</f>
        <v/>
      </c>
      <c r="AV355" s="27">
        <f>SUM(I355,L355,O355,R355,U355,X355,AA355,AD355,AG355,AJ355,AM355,AP355)</f>
        <v/>
      </c>
      <c r="AW355" s="28">
        <f>SUM(J355,M355,P355,S355,V355,Y355,AB355,AE355,AH355,AK355,AN355,AQ355)</f>
        <v/>
      </c>
      <c r="AX355" s="241">
        <f>SUM(H355,K355,N355)</f>
        <v/>
      </c>
      <c r="AY355" s="27">
        <f>SUM(I355,L355,O355)</f>
        <v/>
      </c>
      <c r="AZ355" s="28">
        <f>SUM(J355,M355,P355)</f>
        <v/>
      </c>
      <c r="BA355" s="241">
        <f>SUM(Q355,T355,W355)</f>
        <v/>
      </c>
      <c r="BB355" s="27">
        <f>SUM(R355,U355,X355)</f>
        <v/>
      </c>
      <c r="BC355" s="28">
        <f>SUM(S355,V355,Y355)</f>
        <v/>
      </c>
      <c r="BD355" s="241">
        <f>SUM(Z355,AC355,AF355)</f>
        <v/>
      </c>
      <c r="BE355" s="27">
        <f>SUM(AA355,AD355,AG355)</f>
        <v/>
      </c>
      <c r="BF355" s="28">
        <f>SUM(AB355,AE355,AH355)</f>
        <v/>
      </c>
      <c r="BG355" s="241">
        <f>SUM(AI355,AL355,AO355)</f>
        <v/>
      </c>
      <c r="BH355" s="27">
        <f>SUM(AJ355,AM355,AP355)</f>
        <v/>
      </c>
      <c r="BI355" s="28">
        <f>SUM(AK355,AN355,AQ355)</f>
        <v/>
      </c>
      <c r="BK355" s="442">
        <f>SUM(I355,L355,O355,R355,U355,X355,AA355,AD355,AG355,AJ355,AM355,AP355)</f>
        <v/>
      </c>
      <c r="BL355" s="442">
        <f>BK355-AV355</f>
        <v/>
      </c>
      <c r="BM355" s="442">
        <f>SUM(J355,M355,P355,S355)</f>
        <v/>
      </c>
      <c r="BN355" s="442">
        <f>BM355-AT355</f>
        <v/>
      </c>
      <c r="BP355" s="463">
        <f>_xlfn.FORMULATEXT(V355) &amp; "+SOMASES(Aut_Ajustes_Manuais!$G:$G;Aut_Ajustes_Manuais!$I:$I;DRE!T$4;Aut_Ajustes_Manuais!$F:$F;""" &amp; A355 &amp; """)"</f>
        <v/>
      </c>
    </row>
    <row r="356" outlineLevel="1" customFormat="1" s="463">
      <c r="A356" s="22" t="inlineStr">
        <is>
          <t>Endividamento Geral</t>
        </is>
      </c>
      <c r="B356" s="59" t="n"/>
      <c r="C356" s="24" t="inlineStr">
        <is>
          <t>Estim. Mensal</t>
        </is>
      </c>
      <c r="D356" s="25" t="n"/>
      <c r="E356" s="25" t="n"/>
      <c r="F356" s="63" t="n"/>
      <c r="G356" s="33" t="n"/>
      <c r="H356" s="241" t="n">
        <v>-35815.5</v>
      </c>
      <c r="I356" s="27" t="n">
        <v>-39654.74</v>
      </c>
      <c r="J356" s="28">
        <f>-SUMIFS(Aut_Endividamentos!$N:$N,Aut_Endividamentos!$S:$S,DRE!H$4,Aut_Endividamentos!$G:$G,$A356)+SUMIFS(Aut_Ajustes_Manuais!$G:$G,Aut_Ajustes_Manuais!$I:$I,DRE!H$4,Aut_Ajustes_Manuais!$F:$F,"Endividamento Geral")</f>
        <v/>
      </c>
      <c r="K356" s="241" t="n">
        <v>-36103.21</v>
      </c>
      <c r="L356" s="27" t="n">
        <v>-39654.74</v>
      </c>
      <c r="M356" s="28">
        <f>-SUMIFS(Aut_Endividamentos!$N:$N,Aut_Endividamentos!$S:$S,DRE!K$4,Aut_Endividamentos!$G:$G,$A356)+SUMIFS(Aut_Ajustes_Manuais!$G:$G,Aut_Ajustes_Manuais!$I:$I,DRE!K$4,Aut_Ajustes_Manuais!$F:$F,"Endividamento Geral")</f>
        <v/>
      </c>
      <c r="N356" s="241" t="n">
        <v>-36415.85</v>
      </c>
      <c r="O356" s="27" t="n">
        <v>-39654.74</v>
      </c>
      <c r="P356" s="28">
        <f>-SUMIFS(Aut_Endividamentos!$N:$N,Aut_Endividamentos!$S:$S,DRE!N$4,Aut_Endividamentos!$G:$G,$A356)+SUMIFS(Aut_Ajustes_Manuais!$G:$G,Aut_Ajustes_Manuais!$I:$I,DRE!N$4,Aut_Ajustes_Manuais!$F:$F,"Endividamento Geral")</f>
        <v/>
      </c>
      <c r="Q356" s="241" t="n">
        <v>-36658.69</v>
      </c>
      <c r="R356" s="27" t="n">
        <v>-43320.79</v>
      </c>
      <c r="S356" s="28">
        <f>-SUMIFS(Aut_Endividamentos!$N:$N,Aut_Endividamentos!$S:$S,DRE!Q$4,Aut_Endividamentos!$G:$G,$A356)+SUMIFS(Aut_Ajustes_Manuais!$G:$G,Aut_Ajustes_Manuais!$I:$I,DRE!Q$4,Aut_Ajustes_Manuais!$F:$F,"Endividamento Geral")</f>
        <v/>
      </c>
      <c r="T356" s="241" t="n">
        <v>-36960.63</v>
      </c>
      <c r="U356" s="27" t="n">
        <v>-46965.97</v>
      </c>
      <c r="V356" s="28">
        <f>-SUMIFS(Aut_Endividamentos!$N:$N,Aut_Endividamentos!$S:$S,DRE!T$4,Aut_Endividamentos!$G:$G,$A356)+SUMIFS(Aut_Ajustes_Manuais!$G:$G,Aut_Ajustes_Manuais!$I:$I,DRE!T$4,Aut_Ajustes_Manuais!$F:$F,"Endividamento Geral")</f>
        <v/>
      </c>
      <c r="W356" s="241" t="n">
        <v>-37268.25999999999</v>
      </c>
      <c r="X356" s="27" t="n">
        <v>-46965.97</v>
      </c>
      <c r="Y356" s="28">
        <f>-SUMIFS(Aut_Endividamentos!$N:$N,Aut_Endividamentos!$S:$S,DRE!W$4,Aut_Endividamentos!$G:$G,$A356)+SUMIFS(Aut_Ajustes_Manuais!$G:$G,Aut_Ajustes_Manuais!$I:$I,DRE!W$4,Aut_Ajustes_Manuais!$F:$F,"Endividamento Geral")</f>
        <v/>
      </c>
      <c r="Z356" s="241" t="n">
        <v>-37598.7</v>
      </c>
      <c r="AA356" s="27" t="n">
        <v>-46965.97</v>
      </c>
      <c r="AB356" s="28">
        <f>-SUMIFS(Aut_Endividamentos!$N:$N,Aut_Endividamentos!$S:$S,DRE!Z$4,Aut_Endividamentos!$G:$G,$A356)+SUMIFS(Aut_Ajustes_Manuais!$G:$G,Aut_Ajustes_Manuais!$I:$I,DRE!Z$4,Aut_Ajustes_Manuais!$F:$F,"Endividamento Geral")</f>
        <v/>
      </c>
      <c r="AC356" s="241" t="n">
        <v>-37963.32</v>
      </c>
      <c r="AD356" s="27" t="n">
        <v>-45083.96000000001</v>
      </c>
      <c r="AE356" s="28">
        <f>-SUMIFS(Aut_Endividamentos!$N:$N,Aut_Endividamentos!$S:$S,DRE!AC$4,Aut_Endividamentos!$G:$G,$A356)+SUMIFS(Aut_Ajustes_Manuais!$G:$G,Aut_Ajustes_Manuais!$I:$I,DRE!AC$4,Aut_Ajustes_Manuais!$F:$F,"Endividamento Geral")</f>
        <v/>
      </c>
      <c r="AF356" s="241" t="n">
        <v>-38293.74</v>
      </c>
      <c r="AG356" s="27" t="n">
        <v>-38496.94</v>
      </c>
      <c r="AH356" s="28">
        <f>-SUMIFS(Aut_Endividamentos!$N:$N,Aut_Endividamentos!$S:$S,DRE!AF$4,Aut_Endividamentos!$G:$G,$A356)+SUMIFS(Aut_Ajustes_Manuais!$G:$G,Aut_Ajustes_Manuais!$I:$I,DRE!AF$4,Aut_Ajustes_Manuais!$F:$F,"Endividamento Geral")</f>
        <v/>
      </c>
      <c r="AI356" s="241" t="n">
        <v>-43590.42999999999</v>
      </c>
      <c r="AJ356" s="27" t="n">
        <v>-38496.94</v>
      </c>
      <c r="AK356" s="28">
        <f>-SUMIFS(Aut_Endividamentos!$N:$N,Aut_Endividamentos!$S:$S,DRE!AI$4,Aut_Endividamentos!$G:$G,$A356)+SUMIFS(Aut_Ajustes_Manuais!$G:$G,Aut_Ajustes_Manuais!$I:$I,DRE!AI$4,Aut_Ajustes_Manuais!$F:$F,"Endividamento Geral")</f>
        <v/>
      </c>
      <c r="AL356" s="241" t="n">
        <v>-48925.54</v>
      </c>
      <c r="AM356" s="27" t="n">
        <v>-38496.94</v>
      </c>
      <c r="AN356" s="28">
        <f>-SUMIFS(Aut_Endividamentos!$N:$N,Aut_Endividamentos!$S:$S,DRE!AL$4,Aut_Endividamentos!$G:$G,$A356)+SUMIFS(Aut_Ajustes_Manuais!$G:$G,Aut_Ajustes_Manuais!$I:$I,DRE!AL$4,Aut_Ajustes_Manuais!$F:$F,"Endividamento Geral")</f>
        <v/>
      </c>
      <c r="AO356" s="241" t="n">
        <v>-49325.82</v>
      </c>
      <c r="AP356" s="27" t="n">
        <v>-38496.94</v>
      </c>
      <c r="AQ356" s="28">
        <f>-SUMIFS(Aut_Endividamentos!$N:$N,Aut_Endividamentos!$S:$S,DRE!AO$4,Aut_Endividamentos!$G:$G,$A356)+SUMIFS(Aut_Ajustes_Manuais!$G:$G,Aut_Ajustes_Manuais!$I:$I,DRE!AO$4,Aut_Ajustes_Manuais!$F:$F,"Endividamento Geral")</f>
        <v/>
      </c>
      <c r="AR356" s="241">
        <f>SUMIFS($H356:$AO356,$H$5:$AO$5,"&lt;"&amp;MONTH(TODAY()),$H$6:$AO$6,"REAL 25")</f>
        <v/>
      </c>
      <c r="AS356" s="27">
        <f>SUMIFS($I356:$AP356,$I$5:$AP$5,"&lt;"&amp;MONTH(TODAY()),$I$6:$AP$6,"ORÇADO ")</f>
        <v/>
      </c>
      <c r="AT356" s="28">
        <f>SUMIFS($J356:$AQ356,$J$5:$AQ$5,"&lt;"&amp;MONTH(TODAY()),$J$6:$AQ$6,"REAL 26")</f>
        <v/>
      </c>
      <c r="AU356" s="241">
        <f>SUM(H356,K356,N356,Q356,T356,W356,Z356,AC356,AF356,AI356,AL356,AO356)</f>
        <v/>
      </c>
      <c r="AV356" s="27">
        <f>SUM(I356,L356,O356,R356,U356,X356,AA356,AD356,AG356,AJ356,AM356,AP356)</f>
        <v/>
      </c>
      <c r="AW356" s="28">
        <f>SUM(J356,M356,P356,S356,V356,Y356,AB356,AE356,AH356,AK356,AN356,AQ356)</f>
        <v/>
      </c>
      <c r="AX356" s="241">
        <f>SUM(H356,K356,N356)</f>
        <v/>
      </c>
      <c r="AY356" s="27">
        <f>SUM(I356,L356,O356)</f>
        <v/>
      </c>
      <c r="AZ356" s="28">
        <f>SUM(J356,M356,P356)</f>
        <v/>
      </c>
      <c r="BA356" s="241">
        <f>SUM(Q356,T356,W356)</f>
        <v/>
      </c>
      <c r="BB356" s="27">
        <f>SUM(R356,U356,X356)</f>
        <v/>
      </c>
      <c r="BC356" s="28">
        <f>SUM(S356,V356,Y356)</f>
        <v/>
      </c>
      <c r="BD356" s="241">
        <f>SUM(Z356,AC356,AF356)</f>
        <v/>
      </c>
      <c r="BE356" s="27">
        <f>SUM(AA356,AD356,AG356)</f>
        <v/>
      </c>
      <c r="BF356" s="28">
        <f>SUM(AB356,AE356,AH356)</f>
        <v/>
      </c>
      <c r="BG356" s="241">
        <f>SUM(AI356,AL356,AO356)</f>
        <v/>
      </c>
      <c r="BH356" s="27">
        <f>SUM(AJ356,AM356,AP356)</f>
        <v/>
      </c>
      <c r="BI356" s="28">
        <f>SUM(AK356,AN356,AQ356)</f>
        <v/>
      </c>
      <c r="BK356" s="442">
        <f>SUM(I356,L356,O356,R356,U356,X356,AA356,AD356,AG356,AJ356,AM356,AP356)</f>
        <v/>
      </c>
      <c r="BL356" s="442">
        <f>BK356-AV356</f>
        <v/>
      </c>
      <c r="BM356" s="442">
        <f>SUM(J356,M356,P356,S356)</f>
        <v/>
      </c>
      <c r="BN356" s="442">
        <f>BM356-AT356</f>
        <v/>
      </c>
      <c r="BP356" s="463">
        <f>_xlfn.FORMULATEXT(V356) &amp; "+SOMASES(Aut_Ajustes_Manuais!$G:$G;Aut_Ajustes_Manuais!$I:$I;DRE!T$4;Aut_Ajustes_Manuais!$F:$F;""" &amp; A356 &amp; """)"</f>
        <v/>
      </c>
    </row>
    <row r="357" outlineLevel="1" customFormat="1" s="463">
      <c r="A357" s="22" t="inlineStr">
        <is>
          <t>Processo Judicial</t>
        </is>
      </c>
      <c r="B357" s="59" t="n"/>
      <c r="C357" s="24" t="inlineStr">
        <is>
          <t>Estim. Mensal</t>
        </is>
      </c>
      <c r="D357" s="25" t="n"/>
      <c r="E357" s="25" t="n"/>
      <c r="F357" s="63" t="n"/>
      <c r="G357" s="33" t="n"/>
      <c r="H357" s="241" t="n">
        <v>-2150</v>
      </c>
      <c r="I357" s="27" t="n"/>
      <c r="J357" s="28">
        <f>-SUMIFS(Aut_Endividamentos!$N:$N,Aut_Endividamentos!$S:$S,DRE!H$4,Aut_Endividamentos!$G:$G,$A357)+SUMIFS(Aut_Ajustes_Manuais!$G:$G,Aut_Ajustes_Manuais!$I:$I,DRE!H$4,Aut_Ajustes_Manuais!$F:$F,"Processo Judicial")</f>
        <v/>
      </c>
      <c r="K357" s="241" t="n">
        <v>-2150</v>
      </c>
      <c r="L357" s="27" t="n"/>
      <c r="M357" s="28">
        <f>-SUMIFS(Aut_Endividamentos!$N:$N,Aut_Endividamentos!$S:$S,DRE!K$4,Aut_Endividamentos!$G:$G,$A357)+SUMIFS(Aut_Ajustes_Manuais!$G:$G,Aut_Ajustes_Manuais!$I:$I,DRE!K$4,Aut_Ajustes_Manuais!$F:$F,"Processo Judicial")</f>
        <v/>
      </c>
      <c r="N357" s="241" t="n">
        <v>-2150</v>
      </c>
      <c r="O357" s="27" t="n"/>
      <c r="P357" s="28">
        <f>-SUMIFS(Aut_Endividamentos!$N:$N,Aut_Endividamentos!$S:$S,DRE!N$4,Aut_Endividamentos!$G:$G,$A357)+SUMIFS(Aut_Ajustes_Manuais!$G:$G,Aut_Ajustes_Manuais!$I:$I,DRE!N$4,Aut_Ajustes_Manuais!$F:$F,"Processo Judicial")</f>
        <v/>
      </c>
      <c r="Q357" s="241" t="n">
        <v>-2150</v>
      </c>
      <c r="R357" s="27" t="n"/>
      <c r="S357" s="28">
        <f>-SUMIFS(Aut_Endividamentos!$N:$N,Aut_Endividamentos!$S:$S,DRE!Q$4,Aut_Endividamentos!$G:$G,$A357)+SUMIFS(Aut_Ajustes_Manuais!$G:$G,Aut_Ajustes_Manuais!$I:$I,DRE!Q$4,Aut_Ajustes_Manuais!$F:$F,"Processo Judicial")</f>
        <v/>
      </c>
      <c r="T357" s="241" t="n">
        <v>-2150</v>
      </c>
      <c r="U357" s="27" t="n"/>
      <c r="V357" s="28">
        <f>-SUMIFS(Aut_Endividamentos!$N:$N,Aut_Endividamentos!$S:$S,DRE!T$4,Aut_Endividamentos!$G:$G,$A357)+SUMIFS(Aut_Ajustes_Manuais!$G:$G,Aut_Ajustes_Manuais!$I:$I,DRE!T$4,Aut_Ajustes_Manuais!$F:$F,"Processo Judicial")</f>
        <v/>
      </c>
      <c r="W357" s="241" t="n">
        <v>-2150</v>
      </c>
      <c r="X357" s="27" t="n"/>
      <c r="Y357" s="28">
        <f>-SUMIFS(Aut_Endividamentos!$N:$N,Aut_Endividamentos!$S:$S,DRE!W$4,Aut_Endividamentos!$G:$G,$A357)+SUMIFS(Aut_Ajustes_Manuais!$G:$G,Aut_Ajustes_Manuais!$I:$I,DRE!W$4,Aut_Ajustes_Manuais!$F:$F,"Processo Judicial")</f>
        <v/>
      </c>
      <c r="Z357" s="241" t="n">
        <v>-2650</v>
      </c>
      <c r="AA357" s="27" t="n"/>
      <c r="AB357" s="28">
        <f>-SUMIFS(Aut_Endividamentos!$N:$N,Aut_Endividamentos!$S:$S,DRE!Z$4,Aut_Endividamentos!$G:$G,$A357)+SUMIFS(Aut_Ajustes_Manuais!$G:$G,Aut_Ajustes_Manuais!$I:$I,DRE!Z$4,Aut_Ajustes_Manuais!$F:$F,"Processo Judicial")</f>
        <v/>
      </c>
      <c r="AC357" s="241" t="n">
        <v>-2150</v>
      </c>
      <c r="AD357" s="27" t="n"/>
      <c r="AE357" s="28">
        <f>-SUMIFS(Aut_Endividamentos!$N:$N,Aut_Endividamentos!$S:$S,DRE!AC$4,Aut_Endividamentos!$G:$G,$A357)+SUMIFS(Aut_Ajustes_Manuais!$G:$G,Aut_Ajustes_Manuais!$I:$I,DRE!AC$4,Aut_Ajustes_Manuais!$F:$F,"Processo Judicial")</f>
        <v/>
      </c>
      <c r="AF357" s="241" t="n">
        <v>-2150</v>
      </c>
      <c r="AG357" s="27" t="n"/>
      <c r="AH357" s="28">
        <f>-SUMIFS(Aut_Endividamentos!$N:$N,Aut_Endividamentos!$S:$S,DRE!AF$4,Aut_Endividamentos!$G:$G,$A357)+SUMIFS(Aut_Ajustes_Manuais!$G:$G,Aut_Ajustes_Manuais!$I:$I,DRE!AF$4,Aut_Ajustes_Manuais!$F:$F,"Processo Judicial")</f>
        <v/>
      </c>
      <c r="AI357" s="241" t="n">
        <v>-1000</v>
      </c>
      <c r="AJ357" s="27" t="n"/>
      <c r="AK357" s="28">
        <f>-SUMIFS(Aut_Endividamentos!$N:$N,Aut_Endividamentos!$S:$S,DRE!AI$4,Aut_Endividamentos!$G:$G,$A357)+SUMIFS(Aut_Ajustes_Manuais!$G:$G,Aut_Ajustes_Manuais!$I:$I,DRE!AI$4,Aut_Ajustes_Manuais!$F:$F,"Processo Judicial")</f>
        <v/>
      </c>
      <c r="AL357" s="241" t="n">
        <v>0</v>
      </c>
      <c r="AM357" s="27" t="n"/>
      <c r="AN357" s="28">
        <f>-SUMIFS(Aut_Endividamentos!$N:$N,Aut_Endividamentos!$S:$S,DRE!AL$4,Aut_Endividamentos!$G:$G,$A357)+SUMIFS(Aut_Ajustes_Manuais!$G:$G,Aut_Ajustes_Manuais!$I:$I,DRE!AL$4,Aut_Ajustes_Manuais!$F:$F,"Processo Judicial")</f>
        <v/>
      </c>
      <c r="AO357" s="241" t="n">
        <v>0</v>
      </c>
      <c r="AP357" s="27" t="n"/>
      <c r="AQ357" s="28">
        <f>-SUMIFS(Aut_Endividamentos!$N:$N,Aut_Endividamentos!$S:$S,DRE!AO$4,Aut_Endividamentos!$G:$G,$A357)+SUMIFS(Aut_Ajustes_Manuais!$G:$G,Aut_Ajustes_Manuais!$I:$I,DRE!AO$4,Aut_Ajustes_Manuais!$F:$F,"Processo Judicial")</f>
        <v/>
      </c>
      <c r="AR357" s="241">
        <f>SUMIFS($H357:$AO357,$H$5:$AO$5,"&lt;"&amp;MONTH(TODAY()),$H$6:$AO$6,"REAL 25")</f>
        <v/>
      </c>
      <c r="AS357" s="27">
        <f>SUMIFS($I357:$AP357,$I$5:$AP$5,"&lt;"&amp;MONTH(TODAY()),$I$6:$AP$6,"ORÇADO ")</f>
        <v/>
      </c>
      <c r="AT357" s="28">
        <f>SUMIFS($J357:$AQ357,$J$5:$AQ$5,"&lt;"&amp;MONTH(TODAY()),$J$6:$AQ$6,"REAL 26")</f>
        <v/>
      </c>
      <c r="AU357" s="241">
        <f>SUM(H357,K357,N357,Q357,T357,W357,Z357,AC357,AF357,AI357,AL357,AO357)</f>
        <v/>
      </c>
      <c r="AV357" s="27">
        <f>SUM(I357,L357,O357,R357,U357,X357,AA357,AD357,AG357,AJ357,AM357,AP357)</f>
        <v/>
      </c>
      <c r="AW357" s="28">
        <f>SUM(J357,M357,P357,S357,V357,Y357,AB357,AE357,AH357,AK357,AN357,AQ357)</f>
        <v/>
      </c>
      <c r="AX357" s="241">
        <f>SUM(H357,K357,N357)</f>
        <v/>
      </c>
      <c r="AY357" s="27">
        <f>SUM(I357,L357,O357)</f>
        <v/>
      </c>
      <c r="AZ357" s="28">
        <f>SUM(J357,M357,P357)</f>
        <v/>
      </c>
      <c r="BA357" s="241">
        <f>SUM(Q357,T357,W357)</f>
        <v/>
      </c>
      <c r="BB357" s="27">
        <f>SUM(R357,U357,X357)</f>
        <v/>
      </c>
      <c r="BC357" s="28">
        <f>SUM(S357,V357,Y357)</f>
        <v/>
      </c>
      <c r="BD357" s="241">
        <f>SUM(Z357,AC357,AF357)</f>
        <v/>
      </c>
      <c r="BE357" s="27">
        <f>SUM(AA357,AD357,AG357)</f>
        <v/>
      </c>
      <c r="BF357" s="28">
        <f>SUM(AB357,AE357,AH357)</f>
        <v/>
      </c>
      <c r="BG357" s="241">
        <f>SUM(AI357,AL357,AO357)</f>
        <v/>
      </c>
      <c r="BH357" s="27">
        <f>SUM(AJ357,AM357,AP357)</f>
        <v/>
      </c>
      <c r="BI357" s="28">
        <f>SUM(AK357,AN357,AQ357)</f>
        <v/>
      </c>
      <c r="BK357" s="442">
        <f>SUM(I357,L357,O357,R357,U357,X357,AA357,AD357,AG357,AJ357,AM357,AP357)</f>
        <v/>
      </c>
      <c r="BL357" s="442">
        <f>BK357-AV357</f>
        <v/>
      </c>
      <c r="BM357" s="442">
        <f>SUM(J357,M357,P357,S357)</f>
        <v/>
      </c>
      <c r="BN357" s="442">
        <f>BM357-AT357</f>
        <v/>
      </c>
      <c r="BP357" s="463">
        <f>_xlfn.FORMULATEXT(V357) &amp; "+SOMASES(Aut_Ajustes_Manuais!$G:$G;Aut_Ajustes_Manuais!$I:$I;DRE!T$4;Aut_Ajustes_Manuais!$F:$F;""" &amp; A357 &amp; """)"</f>
        <v/>
      </c>
    </row>
    <row r="358" outlineLevel="1" customFormat="1" s="463">
      <c r="A358" s="22" t="inlineStr">
        <is>
          <t>Processo Civil</t>
        </is>
      </c>
      <c r="B358" s="59" t="n"/>
      <c r="C358" s="24" t="inlineStr">
        <is>
          <t>Estim. Mensal</t>
        </is>
      </c>
      <c r="D358" s="25" t="n"/>
      <c r="E358" s="25" t="n"/>
      <c r="F358" s="63" t="n"/>
      <c r="G358" s="33" t="n"/>
      <c r="H358" s="241" t="n">
        <v>-7293.52</v>
      </c>
      <c r="I358" s="27" t="n"/>
      <c r="J358" s="28">
        <f>-SUMIFS(Aut_Endividamentos!$N:$N,Aut_Endividamentos!$S:$S,DRE!H$4,Aut_Endividamentos!$G:$G,$A358)+SUMIFS(Aut_Ajustes_Manuais!$G:$G,Aut_Ajustes_Manuais!$I:$I,DRE!H$4,Aut_Ajustes_Manuais!$F:$F,"Processo Civil")</f>
        <v/>
      </c>
      <c r="K358" s="241" t="n">
        <v>-14374.61</v>
      </c>
      <c r="L358" s="27" t="n"/>
      <c r="M358" s="28">
        <f>-SUMIFS(Aut_Endividamentos!$N:$N,Aut_Endividamentos!$S:$S,DRE!K$4,Aut_Endividamentos!$G:$G,$A358)+SUMIFS(Aut_Ajustes_Manuais!$G:$G,Aut_Ajustes_Manuais!$I:$I,DRE!K$4,Aut_Ajustes_Manuais!$F:$F,"Processo Civil")</f>
        <v/>
      </c>
      <c r="N358" s="241" t="n">
        <v>0</v>
      </c>
      <c r="O358" s="27" t="n"/>
      <c r="P358" s="28">
        <f>-SUMIFS(Aut_Endividamentos!$N:$N,Aut_Endividamentos!$S:$S,DRE!N$4,Aut_Endividamentos!$G:$G,$A358)+SUMIFS(Aut_Ajustes_Manuais!$G:$G,Aut_Ajustes_Manuais!$I:$I,DRE!N$4,Aut_Ajustes_Manuais!$F:$F,"Processo Civil")</f>
        <v/>
      </c>
      <c r="Q358" s="241" t="n">
        <v>0</v>
      </c>
      <c r="R358" s="27" t="n"/>
      <c r="S358" s="28">
        <f>-SUMIFS(Aut_Endividamentos!$N:$N,Aut_Endividamentos!$S:$S,DRE!Q$4,Aut_Endividamentos!$G:$G,$A358)+SUMIFS(Aut_Ajustes_Manuais!$G:$G,Aut_Ajustes_Manuais!$I:$I,DRE!Q$4,Aut_Ajustes_Manuais!$F:$F,"Processo Civil")</f>
        <v/>
      </c>
      <c r="T358" s="241" t="n">
        <v>0</v>
      </c>
      <c r="U358" s="27" t="n"/>
      <c r="V358" s="28">
        <f>-SUMIFS(Aut_Endividamentos!$N:$N,Aut_Endividamentos!$S:$S,DRE!T$4,Aut_Endividamentos!$G:$G,$A358)+SUMIFS(Aut_Ajustes_Manuais!$G:$G,Aut_Ajustes_Manuais!$I:$I,DRE!T$4,Aut_Ajustes_Manuais!$F:$F,"Processo Civil")</f>
        <v/>
      </c>
      <c r="W358" s="241" t="n">
        <v>-64.26000000000001</v>
      </c>
      <c r="X358" s="27" t="n"/>
      <c r="Y358" s="28">
        <f>-SUMIFS(Aut_Endividamentos!$N:$N,Aut_Endividamentos!$S:$S,DRE!W$4,Aut_Endividamentos!$G:$G,$A358)+SUMIFS(Aut_Ajustes_Manuais!$G:$G,Aut_Ajustes_Manuais!$I:$I,DRE!W$4,Aut_Ajustes_Manuais!$F:$F,"Processo Civil")</f>
        <v/>
      </c>
      <c r="Z358" s="241" t="n">
        <v>0</v>
      </c>
      <c r="AA358" s="27" t="n"/>
      <c r="AB358" s="28">
        <f>-SUMIFS(Aut_Endividamentos!$N:$N,Aut_Endividamentos!$S:$S,DRE!Z$4,Aut_Endividamentos!$G:$G,$A358)+SUMIFS(Aut_Ajustes_Manuais!$G:$G,Aut_Ajustes_Manuais!$I:$I,DRE!Z$4,Aut_Ajustes_Manuais!$F:$F,"Processo Civil")</f>
        <v/>
      </c>
      <c r="AC358" s="241" t="n">
        <v>-2169.11</v>
      </c>
      <c r="AD358" s="27" t="n"/>
      <c r="AE358" s="28">
        <f>-SUMIFS(Aut_Endividamentos!$N:$N,Aut_Endividamentos!$S:$S,DRE!AC$4,Aut_Endividamentos!$G:$G,$A358)+SUMIFS(Aut_Ajustes_Manuais!$G:$G,Aut_Ajustes_Manuais!$I:$I,DRE!AC$4,Aut_Ajustes_Manuais!$F:$F,"Processo Civil")</f>
        <v/>
      </c>
      <c r="AF358" s="241" t="n">
        <v>0</v>
      </c>
      <c r="AG358" s="27" t="n"/>
      <c r="AH358" s="28">
        <f>-SUMIFS(Aut_Endividamentos!$N:$N,Aut_Endividamentos!$S:$S,DRE!AF$4,Aut_Endividamentos!$G:$G,$A358)+SUMIFS(Aut_Ajustes_Manuais!$G:$G,Aut_Ajustes_Manuais!$I:$I,DRE!AF$4,Aut_Ajustes_Manuais!$F:$F,"Processo Civil")</f>
        <v/>
      </c>
      <c r="AI358" s="241" t="n">
        <v>0</v>
      </c>
      <c r="AJ358" s="27" t="n"/>
      <c r="AK358" s="28">
        <f>-SUMIFS(Aut_Endividamentos!$N:$N,Aut_Endividamentos!$S:$S,DRE!AI$4,Aut_Endividamentos!$G:$G,$A358)+SUMIFS(Aut_Ajustes_Manuais!$G:$G,Aut_Ajustes_Manuais!$I:$I,DRE!AI$4,Aut_Ajustes_Manuais!$F:$F,"Processo Civil")</f>
        <v/>
      </c>
      <c r="AL358" s="241" t="n">
        <v>0</v>
      </c>
      <c r="AM358" s="27" t="n"/>
      <c r="AN358" s="28">
        <f>-SUMIFS(Aut_Endividamentos!$N:$N,Aut_Endividamentos!$S:$S,DRE!AL$4,Aut_Endividamentos!$G:$G,$A358)+SUMIFS(Aut_Ajustes_Manuais!$G:$G,Aut_Ajustes_Manuais!$I:$I,DRE!AL$4,Aut_Ajustes_Manuais!$F:$F,"Processo Civil")</f>
        <v/>
      </c>
      <c r="AO358" s="241" t="n">
        <v>0</v>
      </c>
      <c r="AP358" s="27" t="n"/>
      <c r="AQ358" s="28">
        <f>-SUMIFS(Aut_Endividamentos!$N:$N,Aut_Endividamentos!$S:$S,DRE!AO$4,Aut_Endividamentos!$G:$G,$A358)+SUMIFS(Aut_Ajustes_Manuais!$G:$G,Aut_Ajustes_Manuais!$I:$I,DRE!AO$4,Aut_Ajustes_Manuais!$F:$F,"Processo Civil")</f>
        <v/>
      </c>
      <c r="AR358" s="241">
        <f>SUMIFS($H358:$AO358,$H$5:$AO$5,"&lt;"&amp;MONTH(TODAY()),$H$6:$AO$6,"REAL 25")</f>
        <v/>
      </c>
      <c r="AS358" s="27">
        <f>SUMIFS($I358:$AP358,$I$5:$AP$5,"&lt;"&amp;MONTH(TODAY()),$I$6:$AP$6,"ORÇADO ")</f>
        <v/>
      </c>
      <c r="AT358" s="28">
        <f>SUMIFS($J358:$AQ358,$J$5:$AQ$5,"&lt;"&amp;MONTH(TODAY()),$J$6:$AQ$6,"REAL 26")</f>
        <v/>
      </c>
      <c r="AU358" s="241">
        <f>SUM(H358,K358,N358,Q358,T358,W358,Z358,AC358,AF358,AI358,AL358,AO358)</f>
        <v/>
      </c>
      <c r="AV358" s="27">
        <f>SUM(I358,L358,O358,R358,U358,X358,AA358,AD358,AG358,AJ358,AM358,AP358)</f>
        <v/>
      </c>
      <c r="AW358" s="28">
        <f>SUM(J358,M358,P358,S358,V358,Y358,AB358,AE358,AH358,AK358,AN358,AQ358)</f>
        <v/>
      </c>
      <c r="AX358" s="241">
        <f>SUM(H358,K358,N358)</f>
        <v/>
      </c>
      <c r="AY358" s="27">
        <f>SUM(I358,L358,O358)</f>
        <v/>
      </c>
      <c r="AZ358" s="28">
        <f>SUM(J358,M358,P358)</f>
        <v/>
      </c>
      <c r="BA358" s="241">
        <f>SUM(Q358,T358,W358)</f>
        <v/>
      </c>
      <c r="BB358" s="27">
        <f>SUM(R358,U358,X358)</f>
        <v/>
      </c>
      <c r="BC358" s="28">
        <f>SUM(S358,V358,Y358)</f>
        <v/>
      </c>
      <c r="BD358" s="241">
        <f>SUM(Z358,AC358,AF358)</f>
        <v/>
      </c>
      <c r="BE358" s="27">
        <f>SUM(AA358,AD358,AG358)</f>
        <v/>
      </c>
      <c r="BF358" s="28">
        <f>SUM(AB358,AE358,AH358)</f>
        <v/>
      </c>
      <c r="BG358" s="241">
        <f>SUM(AI358,AL358,AO358)</f>
        <v/>
      </c>
      <c r="BH358" s="27">
        <f>SUM(AJ358,AM358,AP358)</f>
        <v/>
      </c>
      <c r="BI358" s="28">
        <f>SUM(AK358,AN358,AQ358)</f>
        <v/>
      </c>
      <c r="BK358" s="442">
        <f>SUM(I358,L358,O358,R358,U358,X358,AA358,AD358,AG358,AJ358,AM358,AP358)</f>
        <v/>
      </c>
      <c r="BL358" s="442">
        <f>BK358-AV358</f>
        <v/>
      </c>
      <c r="BM358" s="442">
        <f>SUM(J358,M358,P358,S358)</f>
        <v/>
      </c>
      <c r="BN358" s="442">
        <f>BM358-AT358</f>
        <v/>
      </c>
      <c r="BP358" s="463">
        <f>_xlfn.FORMULATEXT(V358) &amp; "+SOMASES(Aut_Ajustes_Manuais!$G:$G;Aut_Ajustes_Manuais!$I:$I;DRE!T$4;Aut_Ajustes_Manuais!$F:$F;""" &amp; A358 &amp; """)"</f>
        <v/>
      </c>
    </row>
    <row r="359" outlineLevel="1" customFormat="1" s="463">
      <c r="A359" s="22" t="inlineStr">
        <is>
          <t>Recurso Processual</t>
        </is>
      </c>
      <c r="B359" s="59" t="n"/>
      <c r="C359" s="24" t="inlineStr">
        <is>
          <t>Estim. Mensal</t>
        </is>
      </c>
      <c r="D359" s="25" t="n"/>
      <c r="E359" s="25" t="n"/>
      <c r="F359" s="63" t="n"/>
      <c r="G359" s="33" t="n"/>
      <c r="H359" s="241" t="n">
        <v>0</v>
      </c>
      <c r="I359" s="27" t="n"/>
      <c r="J359" s="28">
        <f>-SUMIFS(Aut_Endividamentos!$N:$N,Aut_Endividamentos!$S:$S,DRE!H$4,Aut_Endividamentos!$G:$G,$A359)+SUMIFS(Aut_Ajustes_Manuais!$G:$G,Aut_Ajustes_Manuais!$I:$I,DRE!H$4,Aut_Ajustes_Manuais!$F:$F,"Recurso Processual")</f>
        <v/>
      </c>
      <c r="K359" s="241" t="n">
        <v>0</v>
      </c>
      <c r="L359" s="27" t="n"/>
      <c r="M359" s="28">
        <f>-SUMIFS(Aut_Endividamentos!$N:$N,Aut_Endividamentos!$S:$S,DRE!K$4,Aut_Endividamentos!$G:$G,$A359)+SUMIFS(Aut_Ajustes_Manuais!$G:$G,Aut_Ajustes_Manuais!$I:$I,DRE!K$4,Aut_Ajustes_Manuais!$F:$F,"Recurso Processual")</f>
        <v/>
      </c>
      <c r="N359" s="241" t="n">
        <v>0</v>
      </c>
      <c r="O359" s="27" t="n"/>
      <c r="P359" s="28">
        <f>-SUMIFS(Aut_Endividamentos!$N:$N,Aut_Endividamentos!$S:$S,DRE!N$4,Aut_Endividamentos!$G:$G,$A359)+SUMIFS(Aut_Ajustes_Manuais!$G:$G,Aut_Ajustes_Manuais!$I:$I,DRE!N$4,Aut_Ajustes_Manuais!$F:$F,"Recurso Processual")</f>
        <v/>
      </c>
      <c r="Q359" s="241" t="n">
        <v>0</v>
      </c>
      <c r="R359" s="27" t="n"/>
      <c r="S359" s="28">
        <f>-SUMIFS(Aut_Endividamentos!$N:$N,Aut_Endividamentos!$S:$S,DRE!Q$4,Aut_Endividamentos!$G:$G,$A359)+SUMIFS(Aut_Ajustes_Manuais!$G:$G,Aut_Ajustes_Manuais!$I:$I,DRE!Q$4,Aut_Ajustes_Manuais!$F:$F,"Recurso Processual")</f>
        <v/>
      </c>
      <c r="T359" s="241" t="n">
        <v>0</v>
      </c>
      <c r="U359" s="27" t="n"/>
      <c r="V359" s="28">
        <f>-SUMIFS(Aut_Endividamentos!$N:$N,Aut_Endividamentos!$S:$S,DRE!T$4,Aut_Endividamentos!$G:$G,$A359)+SUMIFS(Aut_Ajustes_Manuais!$G:$G,Aut_Ajustes_Manuais!$I:$I,DRE!T$4,Aut_Ajustes_Manuais!$F:$F,"Recurso Processual")</f>
        <v/>
      </c>
      <c r="W359" s="241" t="n">
        <v>0</v>
      </c>
      <c r="X359" s="27" t="n"/>
      <c r="Y359" s="28">
        <f>-SUMIFS(Aut_Endividamentos!$N:$N,Aut_Endividamentos!$S:$S,DRE!W$4,Aut_Endividamentos!$G:$G,$A359)+SUMIFS(Aut_Ajustes_Manuais!$G:$G,Aut_Ajustes_Manuais!$I:$I,DRE!W$4,Aut_Ajustes_Manuais!$F:$F,"Recurso Processual")</f>
        <v/>
      </c>
      <c r="Z359" s="241" t="n">
        <v>0</v>
      </c>
      <c r="AA359" s="27" t="n"/>
      <c r="AB359" s="28">
        <f>-SUMIFS(Aut_Endividamentos!$N:$N,Aut_Endividamentos!$S:$S,DRE!Z$4,Aut_Endividamentos!$G:$G,$A359)+SUMIFS(Aut_Ajustes_Manuais!$G:$G,Aut_Ajustes_Manuais!$I:$I,DRE!Z$4,Aut_Ajustes_Manuais!$F:$F,"Recurso Processual")</f>
        <v/>
      </c>
      <c r="AC359" s="241" t="n">
        <v>0</v>
      </c>
      <c r="AD359" s="27" t="n"/>
      <c r="AE359" s="28">
        <f>-SUMIFS(Aut_Endividamentos!$N:$N,Aut_Endividamentos!$S:$S,DRE!AC$4,Aut_Endividamentos!$G:$G,$A359)+SUMIFS(Aut_Ajustes_Manuais!$G:$G,Aut_Ajustes_Manuais!$I:$I,DRE!AC$4,Aut_Ajustes_Manuais!$F:$F,"Recurso Processual")</f>
        <v/>
      </c>
      <c r="AF359" s="241" t="n">
        <v>0</v>
      </c>
      <c r="AG359" s="27" t="n"/>
      <c r="AH359" s="28">
        <f>-SUMIFS(Aut_Endividamentos!$N:$N,Aut_Endividamentos!$S:$S,DRE!AF$4,Aut_Endividamentos!$G:$G,$A359)+SUMIFS(Aut_Ajustes_Manuais!$G:$G,Aut_Ajustes_Manuais!$I:$I,DRE!AF$4,Aut_Ajustes_Manuais!$F:$F,"Recurso Processual")</f>
        <v/>
      </c>
      <c r="AI359" s="241" t="n">
        <v>0</v>
      </c>
      <c r="AJ359" s="27" t="n"/>
      <c r="AK359" s="28">
        <f>-SUMIFS(Aut_Endividamentos!$N:$N,Aut_Endividamentos!$S:$S,DRE!AI$4,Aut_Endividamentos!$G:$G,$A359)+SUMIFS(Aut_Ajustes_Manuais!$G:$G,Aut_Ajustes_Manuais!$I:$I,DRE!AI$4,Aut_Ajustes_Manuais!$F:$F,"Recurso Processual")</f>
        <v/>
      </c>
      <c r="AL359" s="241" t="n">
        <v>0</v>
      </c>
      <c r="AM359" s="27" t="n"/>
      <c r="AN359" s="28">
        <f>-SUMIFS(Aut_Endividamentos!$N:$N,Aut_Endividamentos!$S:$S,DRE!AL$4,Aut_Endividamentos!$G:$G,$A359)+SUMIFS(Aut_Ajustes_Manuais!$G:$G,Aut_Ajustes_Manuais!$I:$I,DRE!AL$4,Aut_Ajustes_Manuais!$F:$F,"Recurso Processual")</f>
        <v/>
      </c>
      <c r="AO359" s="241" t="n">
        <v>0</v>
      </c>
      <c r="AP359" s="27" t="n"/>
      <c r="AQ359" s="28">
        <f>-SUMIFS(Aut_Endividamentos!$N:$N,Aut_Endividamentos!$S:$S,DRE!AO$4,Aut_Endividamentos!$G:$G,$A359)+SUMIFS(Aut_Ajustes_Manuais!$G:$G,Aut_Ajustes_Manuais!$I:$I,DRE!AO$4,Aut_Ajustes_Manuais!$F:$F,"Recurso Processual")</f>
        <v/>
      </c>
      <c r="AR359" s="241">
        <f>SUMIFS($H359:$AO359,$H$5:$AO$5,"&lt;"&amp;MONTH(TODAY()),$H$6:$AO$6,"REAL 25")</f>
        <v/>
      </c>
      <c r="AS359" s="27">
        <f>SUMIFS($I359:$AP359,$I$5:$AP$5,"&lt;"&amp;MONTH(TODAY()),$I$6:$AP$6,"ORÇADO ")</f>
        <v/>
      </c>
      <c r="AT359" s="28">
        <f>SUMIFS($J359:$AQ359,$J$5:$AQ$5,"&lt;"&amp;MONTH(TODAY()),$J$6:$AQ$6,"REAL 26")</f>
        <v/>
      </c>
      <c r="AU359" s="241">
        <f>SUM(H359,K359,N359,Q359,T359,W359,Z359,AC359,AF359,AI359,AL359,AO359)</f>
        <v/>
      </c>
      <c r="AV359" s="27">
        <f>SUM(I359,L359,O359,R359,U359,X359,AA359,AD359,AG359,AJ359,AM359,AP359)</f>
        <v/>
      </c>
      <c r="AW359" s="28">
        <f>SUM(J359,M359,P359,S359,V359,Y359,AB359,AE359,AH359,AK359,AN359,AQ359)</f>
        <v/>
      </c>
      <c r="AX359" s="241">
        <f>SUM(H359,K359,N359)</f>
        <v/>
      </c>
      <c r="AY359" s="27">
        <f>SUM(I359,L359,O359)</f>
        <v/>
      </c>
      <c r="AZ359" s="28">
        <f>SUM(J359,M359,P359)</f>
        <v/>
      </c>
      <c r="BA359" s="241">
        <f>SUM(Q359,T359,W359)</f>
        <v/>
      </c>
      <c r="BB359" s="27">
        <f>SUM(R359,U359,X359)</f>
        <v/>
      </c>
      <c r="BC359" s="28">
        <f>SUM(S359,V359,Y359)</f>
        <v/>
      </c>
      <c r="BD359" s="241">
        <f>SUM(Z359,AC359,AF359)</f>
        <v/>
      </c>
      <c r="BE359" s="27">
        <f>SUM(AA359,AD359,AG359)</f>
        <v/>
      </c>
      <c r="BF359" s="28">
        <f>SUM(AB359,AE359,AH359)</f>
        <v/>
      </c>
      <c r="BG359" s="241">
        <f>SUM(AI359,AL359,AO359)</f>
        <v/>
      </c>
      <c r="BH359" s="27">
        <f>SUM(AJ359,AM359,AP359)</f>
        <v/>
      </c>
      <c r="BI359" s="28">
        <f>SUM(AK359,AN359,AQ359)</f>
        <v/>
      </c>
      <c r="BK359" s="442">
        <f>SUM(I359,L359,O359,R359,U359,X359,AA359,AD359,AG359,AJ359,AM359,AP359)</f>
        <v/>
      </c>
      <c r="BL359" s="442">
        <f>BK359-AV359</f>
        <v/>
      </c>
      <c r="BM359" s="442">
        <f>SUM(J359,M359,P359,S359)</f>
        <v/>
      </c>
      <c r="BN359" s="442">
        <f>BM359-AT359</f>
        <v/>
      </c>
      <c r="BP359" s="463">
        <f>_xlfn.FORMULATEXT(V359) &amp; "+SOMASES(Aut_Ajustes_Manuais!$G:$G;Aut_Ajustes_Manuais!$I:$I;DRE!T$4;Aut_Ajustes_Manuais!$F:$F;""" &amp; A359 &amp; """)"</f>
        <v/>
      </c>
    </row>
    <row r="360" outlineLevel="1" customFormat="1" s="463">
      <c r="A360" s="22" t="inlineStr">
        <is>
          <t>Empréstimos Gerais</t>
        </is>
      </c>
      <c r="B360" s="59" t="n"/>
      <c r="C360" s="24" t="inlineStr">
        <is>
          <t>Estim. Mensal</t>
        </is>
      </c>
      <c r="D360" s="25" t="n"/>
      <c r="E360" s="25" t="n"/>
      <c r="F360" s="63" t="n"/>
      <c r="G360" s="33" t="n"/>
      <c r="H360" s="241" t="n">
        <v>0</v>
      </c>
      <c r="I360" s="27" t="n"/>
      <c r="J360" s="28">
        <f>-SUMIFS(Aut_Endividamentos!$N:$N,Aut_Endividamentos!$S:$S,DRE!H$4,Aut_Endividamentos!$G:$G,$A360)+SUMIFS(Aut_Ajustes_Manuais!$G:$G,Aut_Ajustes_Manuais!$I:$I,DRE!H$4,Aut_Ajustes_Manuais!$F:$F,"Empréstimos Gerais")</f>
        <v/>
      </c>
      <c r="K360" s="241" t="n">
        <v>0</v>
      </c>
      <c r="L360" s="27" t="n"/>
      <c r="M360" s="28">
        <f>-SUMIFS(Aut_Endividamentos!$N:$N,Aut_Endividamentos!$S:$S,DRE!K$4,Aut_Endividamentos!$G:$G,$A360)+SUMIFS(Aut_Ajustes_Manuais!$G:$G,Aut_Ajustes_Manuais!$I:$I,DRE!K$4,Aut_Ajustes_Manuais!$F:$F,"Empréstimos Gerais")</f>
        <v/>
      </c>
      <c r="N360" s="241" t="n">
        <v>0</v>
      </c>
      <c r="O360" s="27" t="n"/>
      <c r="P360" s="28">
        <f>-SUMIFS(Aut_Endividamentos!$N:$N,Aut_Endividamentos!$S:$S,DRE!N$4,Aut_Endividamentos!$G:$G,$A360)+SUMIFS(Aut_Ajustes_Manuais!$G:$G,Aut_Ajustes_Manuais!$I:$I,DRE!N$4,Aut_Ajustes_Manuais!$F:$F,"Empréstimos Gerais")</f>
        <v/>
      </c>
      <c r="Q360" s="241" t="n">
        <v>0</v>
      </c>
      <c r="R360" s="27" t="n"/>
      <c r="S360" s="28">
        <f>-SUMIFS(Aut_Endividamentos!$N:$N,Aut_Endividamentos!$S:$S,DRE!Q$4,Aut_Endividamentos!$G:$G,$A360)+SUMIFS(Aut_Ajustes_Manuais!$G:$G,Aut_Ajustes_Manuais!$I:$I,DRE!Q$4,Aut_Ajustes_Manuais!$F:$F,"Empréstimos Gerais")</f>
        <v/>
      </c>
      <c r="T360" s="241" t="n">
        <v>0</v>
      </c>
      <c r="U360" s="27" t="n"/>
      <c r="V360" s="28">
        <f>-SUMIFS(Aut_Endividamentos!$N:$N,Aut_Endividamentos!$S:$S,DRE!T$4,Aut_Endividamentos!$G:$G,$A360)+SUMIFS(Aut_Ajustes_Manuais!$G:$G,Aut_Ajustes_Manuais!$I:$I,DRE!T$4,Aut_Ajustes_Manuais!$F:$F,"Empréstimos Gerais")</f>
        <v/>
      </c>
      <c r="W360" s="241" t="n">
        <v>0</v>
      </c>
      <c r="X360" s="27" t="n"/>
      <c r="Y360" s="28">
        <f>-SUMIFS(Aut_Endividamentos!$N:$N,Aut_Endividamentos!$S:$S,DRE!W$4,Aut_Endividamentos!$G:$G,$A360)+SUMIFS(Aut_Ajustes_Manuais!$G:$G,Aut_Ajustes_Manuais!$I:$I,DRE!W$4,Aut_Ajustes_Manuais!$F:$F,"Empréstimos Gerais")</f>
        <v/>
      </c>
      <c r="Z360" s="241" t="n">
        <v>0</v>
      </c>
      <c r="AA360" s="27" t="n"/>
      <c r="AB360" s="28">
        <f>-SUMIFS(Aut_Endividamentos!$N:$N,Aut_Endividamentos!$S:$S,DRE!Z$4,Aut_Endividamentos!$G:$G,$A360)+SUMIFS(Aut_Ajustes_Manuais!$G:$G,Aut_Ajustes_Manuais!$I:$I,DRE!Z$4,Aut_Ajustes_Manuais!$F:$F,"Empréstimos Gerais")</f>
        <v/>
      </c>
      <c r="AC360" s="241" t="n">
        <v>0</v>
      </c>
      <c r="AD360" s="27" t="n"/>
      <c r="AE360" s="28">
        <f>-SUMIFS(Aut_Endividamentos!$N:$N,Aut_Endividamentos!$S:$S,DRE!AC$4,Aut_Endividamentos!$G:$G,$A360)+SUMIFS(Aut_Ajustes_Manuais!$G:$G,Aut_Ajustes_Manuais!$I:$I,DRE!AC$4,Aut_Ajustes_Manuais!$F:$F,"Empréstimos Gerais")</f>
        <v/>
      </c>
      <c r="AF360" s="241" t="n">
        <v>0</v>
      </c>
      <c r="AG360" s="27" t="n"/>
      <c r="AH360" s="28">
        <f>-SUMIFS(Aut_Endividamentos!$N:$N,Aut_Endividamentos!$S:$S,DRE!AF$4,Aut_Endividamentos!$G:$G,$A360)+SUMIFS(Aut_Ajustes_Manuais!$G:$G,Aut_Ajustes_Manuais!$I:$I,DRE!AF$4,Aut_Ajustes_Manuais!$F:$F,"Empréstimos Gerais")</f>
        <v/>
      </c>
      <c r="AI360" s="241" t="n">
        <v>0</v>
      </c>
      <c r="AJ360" s="27" t="n"/>
      <c r="AK360" s="28">
        <f>-SUMIFS(Aut_Endividamentos!$N:$N,Aut_Endividamentos!$S:$S,DRE!AI$4,Aut_Endividamentos!$G:$G,$A360)+SUMIFS(Aut_Ajustes_Manuais!$G:$G,Aut_Ajustes_Manuais!$I:$I,DRE!AI$4,Aut_Ajustes_Manuais!$F:$F,"Empréstimos Gerais")</f>
        <v/>
      </c>
      <c r="AL360" s="241" t="n">
        <v>0</v>
      </c>
      <c r="AM360" s="27" t="n"/>
      <c r="AN360" s="28">
        <f>-SUMIFS(Aut_Endividamentos!$N:$N,Aut_Endividamentos!$S:$S,DRE!AL$4,Aut_Endividamentos!$G:$G,$A360)+SUMIFS(Aut_Ajustes_Manuais!$G:$G,Aut_Ajustes_Manuais!$I:$I,DRE!AL$4,Aut_Ajustes_Manuais!$F:$F,"Empréstimos Gerais")</f>
        <v/>
      </c>
      <c r="AO360" s="241" t="n">
        <v>0</v>
      </c>
      <c r="AP360" s="27" t="n"/>
      <c r="AQ360" s="28">
        <f>-SUMIFS(Aut_Endividamentos!$N:$N,Aut_Endividamentos!$S:$S,DRE!AO$4,Aut_Endividamentos!$G:$G,$A360)+SUMIFS(Aut_Ajustes_Manuais!$G:$G,Aut_Ajustes_Manuais!$I:$I,DRE!AO$4,Aut_Ajustes_Manuais!$F:$F,"Empréstimos Gerais")</f>
        <v/>
      </c>
      <c r="AR360" s="241">
        <f>SUMIFS($H360:$AO360,$H$5:$AO$5,"&lt;"&amp;MONTH(TODAY()),$H$6:$AO$6,"REAL 25")</f>
        <v/>
      </c>
      <c r="AS360" s="27">
        <f>SUMIFS($I360:$AP360,$I$5:$AP$5,"&lt;"&amp;MONTH(TODAY()),$I$6:$AP$6,"ORÇADO ")</f>
        <v/>
      </c>
      <c r="AT360" s="28">
        <f>SUMIFS($J360:$AQ360,$J$5:$AQ$5,"&lt;"&amp;MONTH(TODAY()),$J$6:$AQ$6,"REAL 26")</f>
        <v/>
      </c>
      <c r="AU360" s="241">
        <f>SUM(H360,K360,N360,Q360,T360,W360,Z360,AC360,AF360,AI360,AL360,AO360)</f>
        <v/>
      </c>
      <c r="AV360" s="27">
        <f>SUM(I360,L360,O360,R360,U360,X360,AA360,AD360,AG360,AJ360,AM360,AP360)</f>
        <v/>
      </c>
      <c r="AW360" s="28">
        <f>SUM(J360,M360,P360,S360,V360,Y360,AB360,AE360,AH360,AK360,AN360,AQ360)</f>
        <v/>
      </c>
      <c r="AX360" s="241">
        <f>SUM(H360,K360,N360)</f>
        <v/>
      </c>
      <c r="AY360" s="27">
        <f>SUM(I360,L360,O360)</f>
        <v/>
      </c>
      <c r="AZ360" s="28">
        <f>SUM(J360,M360,P360)</f>
        <v/>
      </c>
      <c r="BA360" s="241">
        <f>SUM(Q360,T360,W360)</f>
        <v/>
      </c>
      <c r="BB360" s="27">
        <f>SUM(R360,U360,X360)</f>
        <v/>
      </c>
      <c r="BC360" s="28">
        <f>SUM(S360,V360,Y360)</f>
        <v/>
      </c>
      <c r="BD360" s="241">
        <f>SUM(Z360,AC360,AF360)</f>
        <v/>
      </c>
      <c r="BE360" s="27">
        <f>SUM(AA360,AD360,AG360)</f>
        <v/>
      </c>
      <c r="BF360" s="28">
        <f>SUM(AB360,AE360,AH360)</f>
        <v/>
      </c>
      <c r="BG360" s="241">
        <f>SUM(AI360,AL360,AO360)</f>
        <v/>
      </c>
      <c r="BH360" s="27">
        <f>SUM(AJ360,AM360,AP360)</f>
        <v/>
      </c>
      <c r="BI360" s="28">
        <f>SUM(AK360,AN360,AQ360)</f>
        <v/>
      </c>
      <c r="BK360" s="442">
        <f>SUM(I360,L360,O360,R360,U360,X360,AA360,AD360,AG360,AJ360,AM360,AP360)</f>
        <v/>
      </c>
      <c r="BL360" s="442">
        <f>BK360-AV360</f>
        <v/>
      </c>
      <c r="BM360" s="442">
        <f>SUM(J360,M360,P360,S360)</f>
        <v/>
      </c>
      <c r="BN360" s="442">
        <f>BM360-AT360</f>
        <v/>
      </c>
      <c r="BP360" s="463">
        <f>_xlfn.FORMULATEXT(V360) &amp; "+SOMASES(Aut_Ajustes_Manuais!$G:$G;Aut_Ajustes_Manuais!$I:$I;DRE!T$4;Aut_Ajustes_Manuais!$F:$F;""" &amp; A360 &amp; """)"</f>
        <v/>
      </c>
    </row>
    <row r="361" outlineLevel="1" customFormat="1" s="463">
      <c r="A361" s="143" t="n"/>
      <c r="B361" s="59" t="n"/>
      <c r="C361" s="144" t="n"/>
      <c r="D361" s="145" t="n"/>
      <c r="E361" s="145" t="n"/>
      <c r="F361" s="63" t="n"/>
      <c r="G361" s="33" t="n"/>
      <c r="H361" s="268" t="n">
        <v>0</v>
      </c>
      <c r="I361" s="146" t="n"/>
      <c r="J361" s="147" t="n"/>
      <c r="K361" s="268" t="n">
        <v>0</v>
      </c>
      <c r="L361" s="146" t="n"/>
      <c r="M361" s="147" t="n"/>
      <c r="N361" s="268" t="n">
        <v>0</v>
      </c>
      <c r="O361" s="146" t="n"/>
      <c r="P361" s="147" t="n"/>
      <c r="Q361" s="268" t="n">
        <v>0</v>
      </c>
      <c r="R361" s="146" t="n"/>
      <c r="S361" s="147" t="n"/>
      <c r="T361" s="268" t="n">
        <v>0</v>
      </c>
      <c r="U361" s="146" t="n"/>
      <c r="V361" s="147" t="n"/>
      <c r="W361" s="268" t="n">
        <v>0</v>
      </c>
      <c r="X361" s="146" t="n"/>
      <c r="Y361" s="147" t="n"/>
      <c r="Z361" s="268" t="n">
        <v>0</v>
      </c>
      <c r="AA361" s="146" t="n"/>
      <c r="AB361" s="147" t="n"/>
      <c r="AC361" s="268" t="n">
        <v>0</v>
      </c>
      <c r="AD361" s="146" t="n"/>
      <c r="AE361" s="147" t="n"/>
      <c r="AF361" s="268" t="n">
        <v>0</v>
      </c>
      <c r="AG361" s="146" t="n"/>
      <c r="AH361" s="147" t="n"/>
      <c r="AI361" s="268" t="n">
        <v>0</v>
      </c>
      <c r="AJ361" s="146" t="n"/>
      <c r="AK361" s="147" t="n"/>
      <c r="AL361" s="268" t="n">
        <v>0</v>
      </c>
      <c r="AM361" s="146" t="n"/>
      <c r="AN361" s="147" t="n"/>
      <c r="AO361" s="268" t="n">
        <v>0</v>
      </c>
      <c r="AP361" s="146" t="n"/>
      <c r="AQ361" s="147" t="n"/>
      <c r="AR361" s="241">
        <f>SUMIFS($H361:$AO361,$H$5:$AO$5,"&lt;"&amp;MONTH(TODAY()),$H$6:$AO$6,"REAL 25")</f>
        <v/>
      </c>
      <c r="AS361" s="27">
        <f>SUMIFS($I361:$AP361,$I$5:$AP$5,"&lt;"&amp;MONTH(TODAY()),$I$6:$AP$6,"ORÇADO ")</f>
        <v/>
      </c>
      <c r="AT361" s="28">
        <f>SUMIFS($J361:$AQ361,$J$5:$AQ$5,"&lt;"&amp;MONTH(TODAY()),$J$6:$AQ$6,"REAL 26")</f>
        <v/>
      </c>
      <c r="AU361" s="268">
        <f>SUM(H361,K361,N361,Q361,T361,W361,Z361,AC361,AF361,AI361,AL361,AO361)</f>
        <v/>
      </c>
      <c r="AV361" s="146">
        <f>SUM(I361,L361,O361,R361,U361,X361,AA361,AD361,AG361,AJ361,AM361,AP361)</f>
        <v/>
      </c>
      <c r="AW361" s="147">
        <f>SUM(J361,M361,P361,S361,V361,Y361,AB361,AE361,AH361,AK361,AN361,AQ361)</f>
        <v/>
      </c>
      <c r="AX361" s="268">
        <f>SUM(H361,K361,N361)</f>
        <v/>
      </c>
      <c r="AY361" s="146">
        <f>SUM(I361,L361,O361)</f>
        <v/>
      </c>
      <c r="AZ361" s="147">
        <f>SUM(J361,M361,P361)</f>
        <v/>
      </c>
      <c r="BA361" s="268">
        <f>SUM(Q361,T361,W361)</f>
        <v/>
      </c>
      <c r="BB361" s="146">
        <f>SUM(R361,U361,X361)</f>
        <v/>
      </c>
      <c r="BC361" s="147">
        <f>SUM(S361,V361,Y361)</f>
        <v/>
      </c>
      <c r="BD361" s="268">
        <f>SUM(Z361,AC361,AF361)</f>
        <v/>
      </c>
      <c r="BE361" s="146">
        <f>SUM(AA361,AD361,AG361)</f>
        <v/>
      </c>
      <c r="BF361" s="147">
        <f>SUM(AB361,AE361,AH361)</f>
        <v/>
      </c>
      <c r="BG361" s="268">
        <f>SUM(AI361,AL361,AO361)</f>
        <v/>
      </c>
      <c r="BH361" s="146">
        <f>SUM(AJ361,AM361,AP361)</f>
        <v/>
      </c>
      <c r="BI361" s="147">
        <f>SUM(AK361,AN361,AQ361)</f>
        <v/>
      </c>
      <c r="BK361" s="442">
        <f>SUM(I361,L361,O361,R361,U361,X361,AA361,AD361,AG361,AJ361,AM361,AP361)</f>
        <v/>
      </c>
      <c r="BL361" s="442">
        <f>BK361-AV361</f>
        <v/>
      </c>
      <c r="BM361" s="442">
        <f>SUM(J361,M361,P361,S361)</f>
        <v/>
      </c>
      <c r="BN361" s="442">
        <f>BM361-AT361</f>
        <v/>
      </c>
    </row>
    <row r="362" customFormat="1" s="463">
      <c r="A362" s="148" t="n"/>
      <c r="B362" s="23" t="n"/>
      <c r="C362" s="3" t="n"/>
      <c r="D362" s="4" t="n"/>
      <c r="E362" s="16" t="n"/>
      <c r="F362" s="117" t="n"/>
      <c r="G362" s="33" t="n"/>
      <c r="H362" s="269" t="n"/>
      <c r="I362" s="117" t="n"/>
      <c r="J362" s="149" t="n"/>
      <c r="K362" s="269" t="n"/>
      <c r="L362" s="117" t="n"/>
      <c r="M362" s="149" t="n"/>
      <c r="N362" s="269" t="n"/>
      <c r="O362" s="117" t="n"/>
      <c r="P362" s="149" t="n"/>
      <c r="Q362" s="269" t="n"/>
      <c r="R362" s="117" t="n"/>
      <c r="S362" s="149" t="n"/>
      <c r="T362" s="269" t="n"/>
      <c r="U362" s="117" t="n"/>
      <c r="V362" s="149" t="n"/>
      <c r="W362" s="269" t="n"/>
      <c r="X362" s="117" t="n"/>
      <c r="Y362" s="149" t="n"/>
      <c r="Z362" s="269" t="n"/>
      <c r="AA362" s="117" t="n"/>
      <c r="AB362" s="149" t="n"/>
      <c r="AC362" s="269" t="n"/>
      <c r="AD362" s="117" t="n"/>
      <c r="AE362" s="149" t="n"/>
      <c r="AF362" s="269" t="n"/>
      <c r="AG362" s="117" t="n"/>
      <c r="AH362" s="149" t="n"/>
      <c r="AI362" s="269" t="n"/>
      <c r="AJ362" s="117" t="n"/>
      <c r="AK362" s="149" t="n"/>
      <c r="AL362" s="269" t="n"/>
      <c r="AM362" s="117" t="n"/>
      <c r="AN362" s="149" t="n"/>
      <c r="AO362" s="269" t="n"/>
      <c r="AP362" s="117" t="n"/>
      <c r="AQ362" s="149" t="n"/>
      <c r="AR362" s="269" t="n"/>
      <c r="AS362" s="117" t="n"/>
      <c r="AT362" s="149" t="n"/>
      <c r="AU362" s="269" t="n"/>
      <c r="AV362" s="117" t="n"/>
      <c r="AW362" s="149" t="n"/>
      <c r="AX362" s="269" t="n"/>
      <c r="AY362" s="117" t="n"/>
      <c r="AZ362" s="149" t="n"/>
      <c r="BA362" s="269" t="n"/>
      <c r="BB362" s="117" t="n"/>
      <c r="BC362" s="149" t="n"/>
      <c r="BD362" s="269" t="n"/>
      <c r="BE362" s="117" t="n"/>
      <c r="BF362" s="149" t="n"/>
      <c r="BG362" s="269" t="n"/>
      <c r="BH362" s="117" t="n"/>
      <c r="BI362" s="149" t="n"/>
      <c r="BK362" s="442">
        <f>SUM(I362,L362,O362,R362,U362,X362,AA362,AD362,AG362,AJ362,AM362,AP362)</f>
        <v/>
      </c>
      <c r="BL362" s="442">
        <f>BK362-AV362</f>
        <v/>
      </c>
      <c r="BM362" s="442">
        <f>SUM(J362,M362,P362,S362)</f>
        <v/>
      </c>
      <c r="BN362" s="442">
        <f>BM362-AT362</f>
        <v/>
      </c>
    </row>
    <row r="363">
      <c r="A363" s="39" t="inlineStr">
        <is>
          <t>Total - Variações s/ Resultado Líquido</t>
        </is>
      </c>
      <c r="B363" s="59" t="n"/>
      <c r="C363" s="60" t="n"/>
      <c r="D363" s="61" t="n"/>
      <c r="E363" s="62" t="n"/>
      <c r="F363" s="63" t="n"/>
      <c r="G363" s="47" t="n"/>
      <c r="H363" s="244" t="n">
        <v>-345259.02</v>
      </c>
      <c r="I363" s="42" t="n">
        <v>-41418.29890961153</v>
      </c>
      <c r="J363" s="43">
        <f>SUM(J353,J334)</f>
        <v/>
      </c>
      <c r="K363" s="244" t="n">
        <v>-352827.82</v>
      </c>
      <c r="L363" s="42" t="n">
        <v>-42466.14397273325</v>
      </c>
      <c r="M363" s="43">
        <f>SUM(M353,M334)</f>
        <v/>
      </c>
      <c r="N363" s="244" t="n">
        <v>-343290.76</v>
      </c>
      <c r="O363" s="42" t="n">
        <v>-43155.84099299262</v>
      </c>
      <c r="P363" s="43">
        <f>SUM(P353,P334)</f>
        <v/>
      </c>
      <c r="Q363" s="244" t="n">
        <v>-538808.6899999999</v>
      </c>
      <c r="R363" s="42" t="n">
        <v>-67040.71639298151</v>
      </c>
      <c r="S363" s="43">
        <f>SUM(S353,S334)</f>
        <v/>
      </c>
      <c r="T363" s="244" t="n">
        <v>-139110.63</v>
      </c>
      <c r="U363" s="42" t="n">
        <v>-50839.66298455567</v>
      </c>
      <c r="V363" s="43">
        <f>SUM(V353,V334)</f>
        <v/>
      </c>
      <c r="W363" s="244" t="n">
        <v>-39482.52</v>
      </c>
      <c r="X363" s="42" t="n">
        <v>-49889.19630873285</v>
      </c>
      <c r="Y363" s="43">
        <f>SUM(Y353,Y334)</f>
        <v/>
      </c>
      <c r="Z363" s="244" t="n">
        <v>-344890.96</v>
      </c>
      <c r="AA363" s="42" t="n">
        <v>-73323.33623710467</v>
      </c>
      <c r="AB363" s="43">
        <f>SUM(AB353,AB334)</f>
        <v/>
      </c>
      <c r="AC363" s="244" t="n">
        <v>-192282.43</v>
      </c>
      <c r="AD363" s="42" t="n">
        <v>-49926.92261760247</v>
      </c>
      <c r="AE363" s="43">
        <f>SUM(AE353,AE334)</f>
        <v/>
      </c>
      <c r="AF363" s="244" t="n">
        <v>-540443.74</v>
      </c>
      <c r="AG363" s="42" t="n">
        <v>-41236.90063855795</v>
      </c>
      <c r="AH363" s="43">
        <f>SUM(AH353,AH334)</f>
        <v/>
      </c>
      <c r="AI363" s="244" t="n">
        <v>-397522.68</v>
      </c>
      <c r="AJ363" s="42" t="n">
        <v>-64001.20251809767</v>
      </c>
      <c r="AK363" s="43">
        <f>SUM(AK353,AK334)</f>
        <v/>
      </c>
      <c r="AL363" s="244" t="n">
        <v>-338925.54</v>
      </c>
      <c r="AM363" s="42" t="n">
        <v>-43715.27953434456</v>
      </c>
      <c r="AN363" s="43">
        <f>SUM(AN353,AN334)</f>
        <v/>
      </c>
      <c r="AO363" s="244" t="n">
        <v>-249325.82</v>
      </c>
      <c r="AP363" s="42" t="n">
        <v>-42964.7583982334</v>
      </c>
      <c r="AQ363" s="43">
        <f>SUM(AQ353,AQ334)</f>
        <v/>
      </c>
      <c r="AR363" s="244">
        <f>SUM(AR353,AR334)</f>
        <v/>
      </c>
      <c r="AS363" s="42">
        <f>SUM(AS353,AS334)</f>
        <v/>
      </c>
      <c r="AT363" s="43">
        <f>SUM(AT353,AT334)</f>
        <v/>
      </c>
      <c r="AU363" s="244">
        <f>SUM(AU353,AU334)</f>
        <v/>
      </c>
      <c r="AV363" s="42">
        <f>SUM(AV353,AV334)</f>
        <v/>
      </c>
      <c r="AW363" s="43">
        <f>SUM(AW353,AW334)</f>
        <v/>
      </c>
      <c r="AX363" s="244">
        <f>SUM(AX353,AX334)</f>
        <v/>
      </c>
      <c r="AY363" s="42">
        <f>SUM(AY353,AY334)</f>
        <v/>
      </c>
      <c r="AZ363" s="43">
        <f>SUM(AZ353,AZ334)</f>
        <v/>
      </c>
      <c r="BA363" s="244">
        <f>SUM(BA353,BA334)</f>
        <v/>
      </c>
      <c r="BB363" s="42">
        <f>SUM(BB353,BB334)</f>
        <v/>
      </c>
      <c r="BC363" s="43">
        <f>SUM(BC353,BC334)</f>
        <v/>
      </c>
      <c r="BD363" s="244">
        <f>SUM(BD353,BD334)</f>
        <v/>
      </c>
      <c r="BE363" s="42">
        <f>SUM(BE353,BE334)</f>
        <v/>
      </c>
      <c r="BF363" s="43">
        <f>SUM(BF353,BF334)</f>
        <v/>
      </c>
      <c r="BG363" s="244">
        <f>SUM(BG353,BG334)</f>
        <v/>
      </c>
      <c r="BH363" s="42">
        <f>SUM(BH353,BH334)</f>
        <v/>
      </c>
      <c r="BI363" s="43">
        <f>SUM(BI353,BI334)</f>
        <v/>
      </c>
      <c r="BK363" s="442">
        <f>SUM(I363,L363,O363,R363,U363,X363,AA363,AD363,AG363,AJ363,AM363,AP363)</f>
        <v/>
      </c>
      <c r="BL363" s="442">
        <f>BK363-AV363</f>
        <v/>
      </c>
      <c r="BM363" s="442">
        <f>SUM(J363,M363,P363,S363)</f>
        <v/>
      </c>
      <c r="BN363" s="442">
        <f>BM363-AT363</f>
        <v/>
      </c>
    </row>
    <row r="364" customFormat="1" s="463">
      <c r="A364" s="148" t="n"/>
      <c r="B364" s="23" t="n"/>
      <c r="C364" s="3" t="n"/>
      <c r="D364" s="4" t="n"/>
      <c r="E364" s="16" t="n"/>
      <c r="F364" s="117" t="n"/>
      <c r="G364" s="33" t="n"/>
      <c r="H364" s="269" t="n"/>
      <c r="I364" s="117" t="n"/>
      <c r="J364" s="149" t="n"/>
      <c r="K364" s="269" t="n"/>
      <c r="L364" s="117" t="n"/>
      <c r="M364" s="149" t="n"/>
      <c r="N364" s="269" t="n"/>
      <c r="O364" s="117" t="n"/>
      <c r="P364" s="149" t="n"/>
      <c r="Q364" s="269" t="n"/>
      <c r="R364" s="117" t="n"/>
      <c r="S364" s="149" t="n"/>
      <c r="T364" s="269" t="n"/>
      <c r="U364" s="117" t="n"/>
      <c r="V364" s="149" t="n"/>
      <c r="W364" s="269" t="n"/>
      <c r="X364" s="117" t="n"/>
      <c r="Y364" s="149" t="n"/>
      <c r="Z364" s="269" t="n"/>
      <c r="AA364" s="117" t="n"/>
      <c r="AB364" s="149" t="n"/>
      <c r="AC364" s="269" t="n"/>
      <c r="AD364" s="117" t="n"/>
      <c r="AE364" s="149" t="n"/>
      <c r="AF364" s="269" t="n"/>
      <c r="AG364" s="117" t="n"/>
      <c r="AH364" s="149" t="n"/>
      <c r="AI364" s="269" t="n"/>
      <c r="AJ364" s="117" t="n"/>
      <c r="AK364" s="149" t="n"/>
      <c r="AL364" s="269" t="n"/>
      <c r="AM364" s="117" t="n"/>
      <c r="AN364" s="149" t="n"/>
      <c r="AO364" s="269" t="n"/>
      <c r="AP364" s="117" t="n"/>
      <c r="AQ364" s="149" t="n"/>
      <c r="AR364" s="269" t="n"/>
      <c r="AS364" s="117" t="n"/>
      <c r="AT364" s="149" t="n"/>
      <c r="AU364" s="269" t="n"/>
      <c r="AV364" s="117" t="n"/>
      <c r="AW364" s="149" t="n"/>
      <c r="AX364" s="269" t="n"/>
      <c r="AY364" s="117" t="n"/>
      <c r="AZ364" s="149" t="n"/>
      <c r="BA364" s="269" t="n"/>
      <c r="BB364" s="117" t="n"/>
      <c r="BC364" s="149" t="n"/>
      <c r="BD364" s="269" t="n"/>
      <c r="BE364" s="117" t="n"/>
      <c r="BF364" s="149" t="n"/>
      <c r="BG364" s="269" t="n"/>
      <c r="BH364" s="117" t="n"/>
      <c r="BI364" s="149" t="n"/>
      <c r="BK364" s="442">
        <f>SUM(I364,L364,O364,R364,U364,X364,AA364,AD364,AG364,AJ364,AM364,AP364)</f>
        <v/>
      </c>
      <c r="BL364" s="442">
        <f>BK364-AV364</f>
        <v/>
      </c>
      <c r="BM364" s="442">
        <f>SUM(J364,M364,P364,S364)</f>
        <v/>
      </c>
      <c r="BN364" s="442">
        <f>BM364-AT364</f>
        <v/>
      </c>
    </row>
    <row r="365">
      <c r="A365" s="150" t="inlineStr">
        <is>
          <t>FCF</t>
        </is>
      </c>
      <c r="B365" s="59" t="n"/>
      <c r="C365" s="60" t="n"/>
      <c r="D365" s="61" t="n"/>
      <c r="E365" s="62" t="n"/>
      <c r="F365" s="63" t="n"/>
      <c r="G365" s="47" t="n"/>
      <c r="H365" s="294">
        <f>SUM(H363,H331)</f>
        <v/>
      </c>
      <c r="I365" s="295">
        <f>SUM(I363,I331)</f>
        <v/>
      </c>
      <c r="J365" s="296">
        <f>SUM(J363,J331)</f>
        <v/>
      </c>
      <c r="K365" s="294">
        <f>SUM(K363,K331)</f>
        <v/>
      </c>
      <c r="L365" s="295">
        <f>SUM(L363,L331)</f>
        <v/>
      </c>
      <c r="M365" s="296">
        <f>SUM(M363,M331)</f>
        <v/>
      </c>
      <c r="N365" s="294">
        <f>SUM(N363,N331)</f>
        <v/>
      </c>
      <c r="O365" s="295">
        <f>SUM(O363,O331)</f>
        <v/>
      </c>
      <c r="P365" s="296">
        <f>SUM(P363,P331)</f>
        <v/>
      </c>
      <c r="Q365" s="294">
        <f>SUM(Q363,Q331)</f>
        <v/>
      </c>
      <c r="R365" s="295">
        <f>SUM(R363,R331)</f>
        <v/>
      </c>
      <c r="S365" s="296">
        <f>SUM(S363,S331)</f>
        <v/>
      </c>
      <c r="T365" s="294">
        <f>SUM(T363,T331)</f>
        <v/>
      </c>
      <c r="U365" s="295">
        <f>SUM(U363,U331)</f>
        <v/>
      </c>
      <c r="V365" s="296">
        <f>SUM(V363,V331)</f>
        <v/>
      </c>
      <c r="W365" s="294">
        <f>SUM(W363,W331)</f>
        <v/>
      </c>
      <c r="X365" s="295">
        <f>SUM(X363,X331)</f>
        <v/>
      </c>
      <c r="Y365" s="296">
        <f>SUM(Y363,Y331)</f>
        <v/>
      </c>
      <c r="Z365" s="294">
        <f>SUM(Z363,Z331)</f>
        <v/>
      </c>
      <c r="AA365" s="295">
        <f>SUM(AA363,AA331)</f>
        <v/>
      </c>
      <c r="AB365" s="296">
        <f>SUM(AB363,AB331)</f>
        <v/>
      </c>
      <c r="AC365" s="294">
        <f>SUM(AC363,AC331)</f>
        <v/>
      </c>
      <c r="AD365" s="295">
        <f>SUM(AD363,AD331)</f>
        <v/>
      </c>
      <c r="AE365" s="296">
        <f>SUM(AE363,AE331)</f>
        <v/>
      </c>
      <c r="AF365" s="294">
        <f>SUM(AF363,AF331)</f>
        <v/>
      </c>
      <c r="AG365" s="295">
        <f>SUM(AG363,AG331)</f>
        <v/>
      </c>
      <c r="AH365" s="296">
        <f>SUM(AH363,AH331)</f>
        <v/>
      </c>
      <c r="AI365" s="294">
        <f>SUM(AI363,AI331)</f>
        <v/>
      </c>
      <c r="AJ365" s="295">
        <f>SUM(AJ363,AJ331)</f>
        <v/>
      </c>
      <c r="AK365" s="296">
        <f>SUM(AK363,AK331)</f>
        <v/>
      </c>
      <c r="AL365" s="294">
        <f>SUM(AL363,AL331)</f>
        <v/>
      </c>
      <c r="AM365" s="295">
        <f>SUM(AM363,AM331)</f>
        <v/>
      </c>
      <c r="AN365" s="296">
        <f>SUM(AN363,AN331)</f>
        <v/>
      </c>
      <c r="AO365" s="294">
        <f>SUM(AO363,AO331)</f>
        <v/>
      </c>
      <c r="AP365" s="295">
        <f>SUM(AP363,AP331)</f>
        <v/>
      </c>
      <c r="AQ365" s="296">
        <f>SUM(AQ363,AQ331)</f>
        <v/>
      </c>
      <c r="AR365" s="294">
        <f>SUM(AR363,AR331)</f>
        <v/>
      </c>
      <c r="AS365" s="295">
        <f>SUM(AS363,AS331)</f>
        <v/>
      </c>
      <c r="AT365" s="296">
        <f>SUM(AT363,AT331)</f>
        <v/>
      </c>
      <c r="AU365" s="294">
        <f>SUM(AU363,AU331)</f>
        <v/>
      </c>
      <c r="AV365" s="295">
        <f>SUM(AV363,AV331)</f>
        <v/>
      </c>
      <c r="AW365" s="296">
        <f>SUM(AW363,AW331)</f>
        <v/>
      </c>
      <c r="AX365" s="294">
        <f>SUM(AX363,AX331)</f>
        <v/>
      </c>
      <c r="AY365" s="295">
        <f>SUM(AY363,AY331)</f>
        <v/>
      </c>
      <c r="AZ365" s="296">
        <f>SUM(AZ363,AZ331)</f>
        <v/>
      </c>
      <c r="BA365" s="294">
        <f>SUM(BA363,BA331)</f>
        <v/>
      </c>
      <c r="BB365" s="295">
        <f>SUM(BB363,BB331)</f>
        <v/>
      </c>
      <c r="BC365" s="296">
        <f>SUM(BC363,BC331)</f>
        <v/>
      </c>
      <c r="BD365" s="294">
        <f>SUM(BD363,BD331)</f>
        <v/>
      </c>
      <c r="BE365" s="295">
        <f>SUM(BE363,BE331)</f>
        <v/>
      </c>
      <c r="BF365" s="296">
        <f>SUM(BF363,BF331)</f>
        <v/>
      </c>
      <c r="BG365" s="294">
        <f>SUM(BG363,BG331)</f>
        <v/>
      </c>
      <c r="BH365" s="295">
        <f>SUM(BH363,BH331)</f>
        <v/>
      </c>
      <c r="BI365" s="296">
        <f>SUM(BI363,BI331)</f>
        <v/>
      </c>
      <c r="BK365" s="442">
        <f>SUM(I365,L365,O365,R365,U365,X365,AA365,AD365,AG365,AJ365,AM365,AP365)</f>
        <v/>
      </c>
      <c r="BL365" s="442">
        <f>BK365-AV365</f>
        <v/>
      </c>
      <c r="BM365" s="442">
        <f>SUM(J365,M365,P365,S365)</f>
        <v/>
      </c>
      <c r="BN365" s="442">
        <f>BM365-AT365</f>
        <v/>
      </c>
    </row>
    <row r="366" customFormat="1" s="463">
      <c r="A366" s="148" t="n"/>
      <c r="B366" s="23" t="n"/>
      <c r="C366" s="3" t="n"/>
      <c r="D366" s="4" t="n"/>
      <c r="E366" s="16" t="n"/>
      <c r="F366" s="117" t="n"/>
      <c r="G366" s="33" t="n"/>
      <c r="H366" s="269" t="n"/>
      <c r="I366" s="117" t="n"/>
      <c r="J366" s="149" t="n"/>
      <c r="K366" s="269" t="n"/>
      <c r="L366" s="117" t="n"/>
      <c r="M366" s="149" t="n"/>
      <c r="N366" s="269" t="n"/>
      <c r="O366" s="117" t="n"/>
      <c r="P366" s="149" t="n"/>
      <c r="Q366" s="269" t="n"/>
      <c r="R366" s="117" t="n"/>
      <c r="S366" s="149" t="n"/>
      <c r="T366" s="269" t="n"/>
      <c r="U366" s="117" t="n"/>
      <c r="V366" s="149" t="n"/>
      <c r="W366" s="269" t="n"/>
      <c r="X366" s="117" t="n"/>
      <c r="Y366" s="149" t="n"/>
      <c r="Z366" s="269" t="n"/>
      <c r="AA366" s="117" t="n"/>
      <c r="AB366" s="149" t="n"/>
      <c r="AC366" s="269" t="n"/>
      <c r="AD366" s="117" t="n"/>
      <c r="AE366" s="149" t="n"/>
      <c r="AF366" s="269" t="n"/>
      <c r="AG366" s="117" t="n"/>
      <c r="AH366" s="149" t="n"/>
      <c r="AI366" s="269" t="n"/>
      <c r="AJ366" s="117" t="n"/>
      <c r="AK366" s="149" t="n"/>
      <c r="AL366" s="269" t="n"/>
      <c r="AM366" s="117" t="n"/>
      <c r="AN366" s="149" t="n"/>
      <c r="AO366" s="269" t="n"/>
      <c r="AP366" s="117" t="n"/>
      <c r="AQ366" s="149" t="n"/>
      <c r="AR366" s="269" t="n"/>
      <c r="AS366" s="117" t="n"/>
      <c r="AT366" s="149" t="n"/>
      <c r="AU366" s="269" t="n"/>
      <c r="AV366" s="117" t="n"/>
      <c r="AW366" s="149" t="n"/>
      <c r="AX366" s="269" t="n"/>
      <c r="AY366" s="117" t="n"/>
      <c r="AZ366" s="149" t="n"/>
      <c r="BA366" s="269" t="n"/>
      <c r="BB366" s="117" t="n"/>
      <c r="BC366" s="149" t="n"/>
      <c r="BD366" s="269" t="n"/>
      <c r="BE366" s="117" t="n"/>
      <c r="BF366" s="149" t="n"/>
      <c r="BG366" s="269" t="n"/>
      <c r="BH366" s="117" t="n"/>
      <c r="BI366" s="149" t="n"/>
      <c r="BK366" s="442">
        <f>SUM(I366,L366,O366,R366,U366,X366,AA366,AD366,AG366,AJ366,AM366,AP366)</f>
        <v/>
      </c>
      <c r="BL366" s="442">
        <f>BK366-AV366</f>
        <v/>
      </c>
      <c r="BM366" s="442">
        <f>SUM(J366,M366,P366,S366)</f>
        <v/>
      </c>
      <c r="BN366" s="442">
        <f>BM366-AT366</f>
        <v/>
      </c>
    </row>
    <row r="367" customFormat="1" s="463">
      <c r="A367" s="150" t="inlineStr">
        <is>
          <t>Saldo Operacional</t>
        </is>
      </c>
      <c r="B367" s="59" t="n"/>
      <c r="C367" s="60" t="n"/>
      <c r="D367" s="61" t="n"/>
      <c r="E367" s="62" t="n"/>
      <c r="F367" s="63" t="n"/>
      <c r="G367" s="33" t="n"/>
      <c r="H367" s="270" t="n"/>
      <c r="I367" s="151" t="n"/>
      <c r="J367" s="152" t="n"/>
      <c r="K367" s="270" t="n"/>
      <c r="L367" s="151" t="n"/>
      <c r="M367" s="152" t="n"/>
      <c r="N367" s="270" t="n"/>
      <c r="O367" s="151" t="n"/>
      <c r="P367" s="152" t="n"/>
      <c r="Q367" s="270" t="n"/>
      <c r="R367" s="151" t="n"/>
      <c r="S367" s="152" t="n"/>
      <c r="T367" s="270" t="n"/>
      <c r="U367" s="151" t="n"/>
      <c r="V367" s="152" t="n"/>
      <c r="W367" s="270" t="n"/>
      <c r="X367" s="151" t="n"/>
      <c r="Y367" s="152" t="n"/>
      <c r="Z367" s="270" t="n"/>
      <c r="AA367" s="151" t="n"/>
      <c r="AB367" s="152" t="n"/>
      <c r="AC367" s="270" t="n"/>
      <c r="AD367" s="151" t="n"/>
      <c r="AE367" s="152" t="n"/>
      <c r="AF367" s="270" t="n"/>
      <c r="AG367" s="151" t="n"/>
      <c r="AH367" s="152" t="n"/>
      <c r="AI367" s="270" t="n"/>
      <c r="AJ367" s="151" t="n"/>
      <c r="AK367" s="152" t="n"/>
      <c r="AL367" s="270" t="n"/>
      <c r="AM367" s="151" t="n"/>
      <c r="AN367" s="152" t="n"/>
      <c r="AO367" s="270" t="n"/>
      <c r="AP367" s="151" t="n"/>
      <c r="AQ367" s="152" t="n"/>
      <c r="AR367" s="270" t="n"/>
      <c r="AS367" s="151" t="n"/>
      <c r="AT367" s="152" t="n"/>
      <c r="AU367" s="270" t="n"/>
      <c r="AV367" s="151" t="n"/>
      <c r="AW367" s="152" t="n"/>
      <c r="AX367" s="270" t="n"/>
      <c r="AY367" s="151" t="n"/>
      <c r="AZ367" s="152" t="n"/>
      <c r="BA367" s="270" t="n"/>
      <c r="BB367" s="151" t="n"/>
      <c r="BC367" s="152" t="n"/>
      <c r="BD367" s="270" t="n"/>
      <c r="BE367" s="151" t="n"/>
      <c r="BF367" s="152" t="n"/>
      <c r="BG367" s="270" t="n"/>
      <c r="BH367" s="151" t="n"/>
      <c r="BI367" s="152" t="n"/>
      <c r="BK367" s="442">
        <f>SUM(I367,L367,O367,R367,U367,X367,AA367,AD367,AG367,AJ367,AM367,AP367)</f>
        <v/>
      </c>
      <c r="BL367" s="442">
        <f>BK367-AV367</f>
        <v/>
      </c>
      <c r="BM367" s="442">
        <f>SUM(J367,M367,P367,S367)</f>
        <v/>
      </c>
      <c r="BN367" s="442">
        <f>BM367-AT367</f>
        <v/>
      </c>
    </row>
    <row r="368" ht="15" customHeight="1" thickBot="1">
      <c r="A368" s="153" t="n"/>
      <c r="C368" s="60" t="n"/>
      <c r="D368" s="61" t="n"/>
      <c r="E368" s="61" t="n"/>
      <c r="G368" s="47" t="n"/>
      <c r="H368" s="271" t="n"/>
      <c r="I368" s="154" t="n"/>
      <c r="J368" s="155" t="n"/>
      <c r="K368" s="271" t="n"/>
      <c r="L368" s="154" t="n"/>
      <c r="M368" s="155" t="n"/>
      <c r="N368" s="271" t="n"/>
      <c r="O368" s="154" t="n"/>
      <c r="P368" s="155" t="n"/>
      <c r="Q368" s="271" t="n"/>
      <c r="R368" s="154" t="n"/>
      <c r="S368" s="155" t="n"/>
      <c r="T368" s="271" t="n"/>
      <c r="U368" s="154" t="n"/>
      <c r="V368" s="155" t="n"/>
      <c r="W368" s="271" t="n"/>
      <c r="X368" s="154" t="n"/>
      <c r="Y368" s="155" t="n"/>
      <c r="Z368" s="271" t="n"/>
      <c r="AA368" s="154" t="n"/>
      <c r="AB368" s="155" t="n"/>
      <c r="AC368" s="271" t="n"/>
      <c r="AD368" s="154" t="n"/>
      <c r="AE368" s="155" t="n"/>
      <c r="AF368" s="271" t="n"/>
      <c r="AG368" s="154" t="n"/>
      <c r="AH368" s="155" t="n"/>
      <c r="AI368" s="271" t="n"/>
      <c r="AJ368" s="154" t="n"/>
      <c r="AK368" s="155" t="n"/>
      <c r="AL368" s="271" t="n"/>
      <c r="AM368" s="154" t="n"/>
      <c r="AN368" s="155" t="n"/>
      <c r="AO368" s="271" t="n"/>
      <c r="AP368" s="154" t="n"/>
      <c r="AQ368" s="155" t="n"/>
      <c r="AR368" s="271" t="n"/>
      <c r="AS368" s="154" t="n"/>
      <c r="AT368" s="155" t="n"/>
      <c r="AU368" s="271" t="n"/>
      <c r="AV368" s="154" t="n"/>
      <c r="AW368" s="155" t="n"/>
      <c r="AX368" s="271" t="n"/>
      <c r="AY368" s="154" t="n"/>
      <c r="AZ368" s="155" t="n"/>
      <c r="BA368" s="271" t="n"/>
      <c r="BB368" s="154" t="n"/>
      <c r="BC368" s="155" t="n"/>
      <c r="BD368" s="271" t="n"/>
      <c r="BE368" s="154" t="n"/>
      <c r="BF368" s="155" t="n"/>
      <c r="BG368" s="271" t="n"/>
      <c r="BH368" s="154" t="n"/>
      <c r="BI368" s="155" t="n"/>
    </row>
    <row r="369" ht="30.45" customFormat="1" customHeight="1" s="14" thickBot="1">
      <c r="A369" s="156" t="inlineStr">
        <is>
          <t>MEMÓRIA DE CÁLCULO DAS PROJEÇÕES DE CUSTOS COM IMPOSTOS E PESSOAL</t>
        </is>
      </c>
      <c r="B369" s="157" t="n"/>
      <c r="C369" s="158" t="n"/>
      <c r="D369" s="159" t="n"/>
      <c r="E369" s="160" t="n"/>
      <c r="F369" s="161" t="n"/>
      <c r="G369" s="157" t="n"/>
      <c r="H369" s="272" t="n"/>
      <c r="I369" s="161" t="n"/>
      <c r="J369" s="162" t="n"/>
      <c r="K369" s="272" t="n"/>
      <c r="L369" s="161" t="n"/>
      <c r="M369" s="162" t="n"/>
      <c r="N369" s="272" t="n"/>
      <c r="O369" s="161" t="n"/>
      <c r="P369" s="162" t="n"/>
      <c r="Q369" s="272" t="n"/>
      <c r="R369" s="161" t="n"/>
      <c r="S369" s="162" t="n"/>
      <c r="T369" s="272" t="n"/>
      <c r="U369" s="161" t="n"/>
      <c r="V369" s="162" t="n"/>
      <c r="W369" s="272" t="n"/>
      <c r="X369" s="161" t="n"/>
      <c r="Y369" s="162" t="n"/>
      <c r="Z369" s="272" t="n"/>
      <c r="AA369" s="161" t="n"/>
      <c r="AB369" s="162" t="n"/>
      <c r="AC369" s="272" t="n"/>
      <c r="AD369" s="161" t="n"/>
      <c r="AE369" s="162" t="n"/>
      <c r="AF369" s="272" t="n"/>
      <c r="AG369" s="161" t="n"/>
      <c r="AH369" s="162" t="n"/>
      <c r="AI369" s="272" t="n"/>
      <c r="AJ369" s="161" t="n"/>
      <c r="AK369" s="162" t="n"/>
      <c r="AL369" s="272" t="n"/>
      <c r="AM369" s="161" t="n"/>
      <c r="AN369" s="162" t="n"/>
      <c r="AO369" s="272" t="n"/>
      <c r="AP369" s="161" t="n"/>
      <c r="AQ369" s="162" t="n"/>
      <c r="AR369" s="272" t="n"/>
      <c r="AS369" s="161" t="n"/>
      <c r="AT369" s="162" t="n"/>
      <c r="AU369" s="272" t="n"/>
      <c r="AV369" s="161" t="n"/>
      <c r="AW369" s="162" t="n"/>
      <c r="AX369" s="272" t="n"/>
      <c r="AY369" s="161" t="n"/>
      <c r="AZ369" s="162" t="n"/>
      <c r="BA369" s="272" t="n"/>
      <c r="BB369" s="161" t="n"/>
      <c r="BC369" s="162" t="n"/>
      <c r="BD369" s="272" t="n"/>
      <c r="BE369" s="161" t="n"/>
      <c r="BF369" s="162" t="n"/>
      <c r="BG369" s="272" t="n"/>
      <c r="BH369" s="161" t="n"/>
      <c r="BI369" s="162" t="n"/>
      <c r="BK369" s="440" t="n"/>
      <c r="BL369" s="440" t="n"/>
      <c r="BM369" s="440" t="n"/>
      <c r="BN369" s="440" t="n"/>
    </row>
    <row r="370" hidden="1" outlineLevel="1" customFormat="1" s="463">
      <c r="A370" s="163" t="n"/>
      <c r="B370" s="23" t="n"/>
      <c r="C370" s="3" t="n"/>
      <c r="D370" s="4" t="n"/>
      <c r="E370" s="4" t="n"/>
      <c r="F370" s="23" t="n"/>
      <c r="G370" s="56" t="n"/>
      <c r="H370" s="273" t="n"/>
      <c r="I370" s="23" t="n"/>
      <c r="J370" s="164" t="n"/>
      <c r="K370" s="273" t="n"/>
      <c r="L370" s="23" t="n"/>
      <c r="M370" s="164" t="n"/>
      <c r="N370" s="273" t="n"/>
      <c r="O370" s="23" t="n"/>
      <c r="P370" s="164" t="n"/>
      <c r="Q370" s="273" t="n"/>
      <c r="R370" s="23" t="n"/>
      <c r="S370" s="164" t="n"/>
      <c r="T370" s="273" t="n"/>
      <c r="U370" s="23" t="n"/>
      <c r="V370" s="164" t="n"/>
      <c r="W370" s="273" t="n"/>
      <c r="X370" s="23" t="n"/>
      <c r="Y370" s="164" t="n"/>
      <c r="Z370" s="273" t="n"/>
      <c r="AA370" s="23" t="n"/>
      <c r="AB370" s="164" t="n"/>
      <c r="AC370" s="273" t="n"/>
      <c r="AD370" s="23" t="n"/>
      <c r="AE370" s="164" t="n"/>
      <c r="AF370" s="273" t="n"/>
      <c r="AG370" s="23" t="n"/>
      <c r="AH370" s="164" t="n"/>
      <c r="AI370" s="273" t="n"/>
      <c r="AJ370" s="23" t="n"/>
      <c r="AK370" s="164" t="n"/>
      <c r="AL370" s="273" t="n"/>
      <c r="AM370" s="23" t="n"/>
      <c r="AN370" s="164" t="n"/>
      <c r="AO370" s="273" t="n"/>
      <c r="AP370" s="23" t="n"/>
      <c r="AQ370" s="164" t="n"/>
      <c r="AR370" s="273" t="n"/>
      <c r="AS370" s="23" t="n"/>
      <c r="AT370" s="164" t="n"/>
      <c r="AU370" s="273" t="n"/>
      <c r="AV370" s="23" t="n"/>
      <c r="AW370" s="164" t="n"/>
      <c r="AX370" s="273" t="n"/>
      <c r="AY370" s="23" t="n"/>
      <c r="AZ370" s="164" t="n"/>
      <c r="BA370" s="273" t="n"/>
      <c r="BB370" s="23" t="n"/>
      <c r="BC370" s="164" t="n"/>
      <c r="BD370" s="273" t="n"/>
      <c r="BE370" s="23" t="n"/>
      <c r="BF370" s="164" t="n"/>
      <c r="BG370" s="273" t="n"/>
      <c r="BH370" s="23" t="n"/>
      <c r="BI370" s="164" t="n"/>
      <c r="BK370" s="443" t="n"/>
      <c r="BL370" s="443" t="n"/>
      <c r="BM370" s="443" t="n"/>
      <c r="BN370" s="443" t="n"/>
    </row>
    <row r="371" hidden="1" outlineLevel="1" customFormat="1" s="463">
      <c r="A371" s="165" t="inlineStr">
        <is>
          <t>Premissas e parâmetros usados...</t>
        </is>
      </c>
      <c r="B371" s="468" t="n"/>
      <c r="C371" s="3" t="n"/>
      <c r="D371" s="4" t="n"/>
      <c r="E371" s="16" t="n"/>
      <c r="F371" s="117" t="n"/>
      <c r="G371" s="56" t="n"/>
      <c r="H371" s="274" t="n"/>
      <c r="I371" s="166" t="inlineStr">
        <is>
          <t>Mês 1</t>
        </is>
      </c>
      <c r="J371" s="275" t="n"/>
      <c r="K371" s="274" t="n"/>
      <c r="L371" s="166" t="inlineStr">
        <is>
          <t>Mês 2</t>
        </is>
      </c>
      <c r="M371" s="275" t="n"/>
      <c r="N371" s="274" t="n"/>
      <c r="O371" s="166" t="inlineStr">
        <is>
          <t>Mês 3</t>
        </is>
      </c>
      <c r="P371" s="275" t="n"/>
      <c r="Q371" s="274" t="n"/>
      <c r="R371" s="166" t="inlineStr">
        <is>
          <t>Mês 4</t>
        </is>
      </c>
      <c r="S371" s="275" t="n"/>
      <c r="T371" s="274" t="n"/>
      <c r="U371" s="166" t="inlineStr">
        <is>
          <t>Mês 5</t>
        </is>
      </c>
      <c r="V371" s="275" t="n"/>
      <c r="W371" s="274" t="n"/>
      <c r="X371" s="166" t="inlineStr">
        <is>
          <t>Mês 6</t>
        </is>
      </c>
      <c r="Y371" s="275" t="n"/>
      <c r="Z371" s="274" t="n"/>
      <c r="AA371" s="166" t="inlineStr">
        <is>
          <t>Mês 7</t>
        </is>
      </c>
      <c r="AB371" s="275" t="n"/>
      <c r="AC371" s="274" t="n"/>
      <c r="AD371" s="166" t="inlineStr">
        <is>
          <t>Mês 8</t>
        </is>
      </c>
      <c r="AE371" s="275" t="n"/>
      <c r="AF371" s="274" t="n"/>
      <c r="AG371" s="166" t="inlineStr">
        <is>
          <t>Mês 9</t>
        </is>
      </c>
      <c r="AH371" s="275" t="n"/>
      <c r="AI371" s="274" t="n"/>
      <c r="AJ371" s="166" t="inlineStr">
        <is>
          <t>Mês 10</t>
        </is>
      </c>
      <c r="AK371" s="275" t="n"/>
      <c r="AL371" s="274" t="n"/>
      <c r="AM371" s="166" t="inlineStr">
        <is>
          <t>Mês 11</t>
        </is>
      </c>
      <c r="AN371" s="275" t="n"/>
      <c r="AO371" s="274" t="n"/>
      <c r="AP371" s="166" t="inlineStr">
        <is>
          <t>Mês 12</t>
        </is>
      </c>
      <c r="AQ371" s="275" t="n"/>
      <c r="AR371" s="274" t="n"/>
      <c r="AS371" s="166" t="inlineStr">
        <is>
          <t>Ano 1</t>
        </is>
      </c>
      <c r="AT371" s="275" t="n"/>
      <c r="AU371" s="274" t="n"/>
      <c r="AV371" s="166" t="n"/>
      <c r="AW371" s="275" t="n"/>
      <c r="AX371" s="274" t="n"/>
      <c r="AY371" s="166" t="inlineStr">
        <is>
          <t>1º TRIMESTRE</t>
        </is>
      </c>
      <c r="AZ371" s="275" t="n"/>
      <c r="BA371" s="274" t="n"/>
      <c r="BB371" s="166" t="inlineStr">
        <is>
          <t>2º TRIMESTRE</t>
        </is>
      </c>
      <c r="BC371" s="275" t="n"/>
      <c r="BD371" s="274" t="n"/>
      <c r="BE371" s="166" t="inlineStr">
        <is>
          <t>3º TRIMESTRE</t>
        </is>
      </c>
      <c r="BF371" s="275" t="n"/>
      <c r="BG371" s="274" t="n"/>
      <c r="BH371" s="166" t="inlineStr">
        <is>
          <t>4º TRIMESTRE</t>
        </is>
      </c>
      <c r="BI371" s="275" t="n"/>
      <c r="BK371" s="443" t="n"/>
      <c r="BL371" s="443" t="n"/>
      <c r="BM371" s="443" t="n"/>
      <c r="BN371" s="443" t="n"/>
    </row>
    <row r="372" hidden="1" outlineLevel="1" customFormat="1" s="463">
      <c r="A372" s="148" t="n"/>
      <c r="B372" s="23" t="n"/>
      <c r="C372" s="3" t="n"/>
      <c r="D372" s="4" t="n"/>
      <c r="E372" s="16" t="n"/>
      <c r="F372" s="117" t="n"/>
      <c r="G372" s="56" t="n"/>
      <c r="H372" s="269" t="n"/>
      <c r="I372" s="117" t="n"/>
      <c r="J372" s="149" t="n"/>
      <c r="K372" s="269" t="n"/>
      <c r="L372" s="117" t="n"/>
      <c r="M372" s="149" t="n"/>
      <c r="N372" s="269" t="n"/>
      <c r="O372" s="117" t="n"/>
      <c r="P372" s="149" t="n"/>
      <c r="Q372" s="269" t="n"/>
      <c r="R372" s="117" t="n"/>
      <c r="S372" s="149" t="n"/>
      <c r="T372" s="269" t="n"/>
      <c r="U372" s="117" t="n"/>
      <c r="V372" s="149" t="n"/>
      <c r="W372" s="269" t="n"/>
      <c r="X372" s="117" t="n"/>
      <c r="Y372" s="149" t="n"/>
      <c r="Z372" s="269" t="n"/>
      <c r="AA372" s="117" t="n"/>
      <c r="AB372" s="149" t="n"/>
      <c r="AC372" s="269" t="n"/>
      <c r="AD372" s="117" t="n"/>
      <c r="AE372" s="149" t="n"/>
      <c r="AF372" s="269" t="n"/>
      <c r="AG372" s="117" t="n"/>
      <c r="AH372" s="149" t="n"/>
      <c r="AI372" s="269" t="n"/>
      <c r="AJ372" s="117" t="n"/>
      <c r="AK372" s="149" t="n"/>
      <c r="AL372" s="269" t="n"/>
      <c r="AM372" s="117" t="n"/>
      <c r="AN372" s="149" t="n"/>
      <c r="AO372" s="269" t="n"/>
      <c r="AP372" s="117" t="n"/>
      <c r="AQ372" s="149" t="n"/>
      <c r="AR372" s="269" t="n"/>
      <c r="AS372" s="117" t="n"/>
      <c r="AT372" s="149" t="n"/>
      <c r="AU372" s="269" t="n"/>
      <c r="AV372" s="117" t="n"/>
      <c r="AW372" s="149" t="n"/>
      <c r="AX372" s="269" t="n"/>
      <c r="AY372" s="117" t="n"/>
      <c r="AZ372" s="149" t="n"/>
      <c r="BA372" s="269" t="n"/>
      <c r="BB372" s="117" t="n"/>
      <c r="BC372" s="149" t="n"/>
      <c r="BD372" s="269" t="n"/>
      <c r="BE372" s="117" t="n"/>
      <c r="BF372" s="149" t="n"/>
      <c r="BG372" s="269" t="n"/>
      <c r="BH372" s="117" t="n"/>
      <c r="BI372" s="149" t="n"/>
      <c r="BK372" s="443" t="n"/>
      <c r="BL372" s="443" t="n"/>
      <c r="BM372" s="443" t="n"/>
      <c r="BN372" s="443" t="n"/>
    </row>
    <row r="373" hidden="1" outlineLevel="2" customFormat="1" s="463">
      <c r="A373" s="71" t="inlineStr">
        <is>
          <t>Receita Bruta Total</t>
        </is>
      </c>
      <c r="B373" s="468" t="n"/>
      <c r="C373" s="60" t="n"/>
      <c r="D373" s="61" t="n"/>
      <c r="E373" s="61" t="n"/>
      <c r="F373" s="41" t="n"/>
      <c r="G373" s="56" t="n"/>
      <c r="H373" s="276" t="n"/>
      <c r="I373" s="167" t="n"/>
      <c r="J373" s="168" t="n"/>
      <c r="K373" s="276" t="n"/>
      <c r="L373" s="167" t="n"/>
      <c r="M373" s="168" t="n"/>
      <c r="N373" s="276" t="n"/>
      <c r="O373" s="167" t="n"/>
      <c r="P373" s="168" t="n"/>
      <c r="Q373" s="276" t="n"/>
      <c r="R373" s="167" t="n"/>
      <c r="S373" s="168" t="n"/>
      <c r="T373" s="276" t="n"/>
      <c r="U373" s="167" t="n"/>
      <c r="V373" s="168" t="n"/>
      <c r="W373" s="276" t="n"/>
      <c r="X373" s="167" t="n"/>
      <c r="Y373" s="168" t="n"/>
      <c r="Z373" s="276" t="n"/>
      <c r="AA373" s="167" t="n"/>
      <c r="AB373" s="168" t="n"/>
      <c r="AC373" s="276" t="n"/>
      <c r="AD373" s="167" t="n"/>
      <c r="AE373" s="168" t="n"/>
      <c r="AF373" s="276" t="n"/>
      <c r="AG373" s="167" t="n"/>
      <c r="AH373" s="168" t="n"/>
      <c r="AI373" s="276" t="n"/>
      <c r="AJ373" s="167" t="n"/>
      <c r="AK373" s="168" t="n"/>
      <c r="AL373" s="276" t="n"/>
      <c r="AM373" s="167" t="n"/>
      <c r="AN373" s="168" t="n"/>
      <c r="AO373" s="276" t="n"/>
      <c r="AP373" s="167" t="n"/>
      <c r="AQ373" s="168" t="n"/>
      <c r="AR373" s="276" t="n"/>
      <c r="AS373" s="167" t="n"/>
      <c r="AT373" s="168" t="n"/>
      <c r="AU373" s="276" t="n"/>
      <c r="AV373" s="167" t="n"/>
      <c r="AW373" s="168" t="n"/>
      <c r="AX373" s="276" t="n"/>
      <c r="AY373" s="167" t="n"/>
      <c r="AZ373" s="168" t="n"/>
      <c r="BA373" s="276" t="n"/>
      <c r="BB373" s="167" t="n"/>
      <c r="BC373" s="168" t="n"/>
      <c r="BD373" s="276" t="n"/>
      <c r="BE373" s="167" t="n"/>
      <c r="BF373" s="168" t="n"/>
      <c r="BG373" s="276" t="n"/>
      <c r="BH373" s="167" t="n"/>
      <c r="BI373" s="168" t="n"/>
      <c r="BK373" s="443" t="n"/>
      <c r="BL373" s="443" t="n"/>
      <c r="BM373" s="443" t="n"/>
      <c r="BN373" s="443" t="n"/>
    </row>
    <row r="374" hidden="1" outlineLevel="2" ht="25.2" customFormat="1" customHeight="1" s="463">
      <c r="A374" s="22" t="inlineStr">
        <is>
          <t>Grau de formalidade do Faturamento (% Rec. Bruta)</t>
        </is>
      </c>
      <c r="B374" s="23" t="n"/>
      <c r="C374" s="3" t="n"/>
      <c r="D374" s="4" t="n"/>
      <c r="E374" s="4" t="n"/>
      <c r="F374" s="56" t="n"/>
      <c r="G374" s="56" t="n"/>
      <c r="H374" s="277" t="n"/>
      <c r="I374" s="169" t="n"/>
      <c r="J374" s="170" t="n"/>
      <c r="K374" s="277" t="n"/>
      <c r="L374" s="169" t="n"/>
      <c r="M374" s="170" t="n"/>
      <c r="N374" s="277" t="n"/>
      <c r="O374" s="169" t="n"/>
      <c r="P374" s="170" t="n"/>
      <c r="Q374" s="277" t="n"/>
      <c r="R374" s="169" t="n"/>
      <c r="S374" s="170" t="n"/>
      <c r="T374" s="277" t="n"/>
      <c r="U374" s="169" t="n"/>
      <c r="V374" s="170" t="n"/>
      <c r="W374" s="277" t="n"/>
      <c r="X374" s="169" t="n"/>
      <c r="Y374" s="170" t="n"/>
      <c r="Z374" s="277" t="n"/>
      <c r="AA374" s="169" t="n"/>
      <c r="AB374" s="170" t="n"/>
      <c r="AC374" s="277" t="n"/>
      <c r="AD374" s="169" t="n"/>
      <c r="AE374" s="170" t="n"/>
      <c r="AF374" s="277" t="n"/>
      <c r="AG374" s="169" t="n"/>
      <c r="AH374" s="170" t="n"/>
      <c r="AI374" s="277" t="n"/>
      <c r="AJ374" s="169" t="n"/>
      <c r="AK374" s="170" t="n"/>
      <c r="AL374" s="277" t="n"/>
      <c r="AM374" s="169" t="n"/>
      <c r="AN374" s="170" t="n"/>
      <c r="AO374" s="277" t="n"/>
      <c r="AP374" s="169" t="n"/>
      <c r="AQ374" s="170" t="n"/>
      <c r="AR374" s="277" t="n"/>
      <c r="AS374" s="169" t="n"/>
      <c r="AT374" s="170" t="n"/>
      <c r="AU374" s="277" t="n"/>
      <c r="AV374" s="169" t="n"/>
      <c r="AW374" s="170" t="n"/>
      <c r="AX374" s="277" t="n"/>
      <c r="AY374" s="169" t="n"/>
      <c r="AZ374" s="170" t="n"/>
      <c r="BA374" s="277" t="n"/>
      <c r="BB374" s="169" t="n"/>
      <c r="BC374" s="170" t="n"/>
      <c r="BD374" s="277" t="n"/>
      <c r="BE374" s="169" t="n"/>
      <c r="BF374" s="170" t="n"/>
      <c r="BG374" s="277" t="n"/>
      <c r="BH374" s="169" t="n"/>
      <c r="BI374" s="170" t="n"/>
      <c r="BK374" s="443" t="n"/>
      <c r="BL374" s="443" t="n"/>
      <c r="BM374" s="443" t="n"/>
      <c r="BN374" s="443" t="n"/>
    </row>
    <row r="375" hidden="1" outlineLevel="2" customFormat="1" s="463">
      <c r="A375" s="71" t="inlineStr">
        <is>
          <t>Receita Bruta Total (PD)</t>
        </is>
      </c>
      <c r="B375" s="23" t="n"/>
      <c r="C375" s="3" t="n"/>
      <c r="D375" s="4" t="n"/>
      <c r="E375" s="4" t="n"/>
      <c r="F375" s="56" t="n"/>
      <c r="G375" s="56" t="n"/>
      <c r="H375" s="241" t="n"/>
      <c r="I375" s="27" t="n"/>
      <c r="J375" s="28" t="n"/>
      <c r="K375" s="241" t="n"/>
      <c r="L375" s="27" t="n"/>
      <c r="M375" s="28" t="n"/>
      <c r="N375" s="241" t="n"/>
      <c r="O375" s="27" t="n"/>
      <c r="P375" s="28" t="n"/>
      <c r="Q375" s="241" t="n"/>
      <c r="R375" s="27" t="n"/>
      <c r="S375" s="28" t="n"/>
      <c r="T375" s="241" t="n"/>
      <c r="U375" s="27" t="n"/>
      <c r="V375" s="28" t="n"/>
      <c r="W375" s="241" t="n"/>
      <c r="X375" s="27" t="n"/>
      <c r="Y375" s="28" t="n"/>
      <c r="Z375" s="241" t="n"/>
      <c r="AA375" s="27" t="n"/>
      <c r="AB375" s="28" t="n"/>
      <c r="AC375" s="241" t="n"/>
      <c r="AD375" s="27" t="n"/>
      <c r="AE375" s="28" t="n"/>
      <c r="AF375" s="241" t="n"/>
      <c r="AG375" s="27" t="n"/>
      <c r="AH375" s="28" t="n"/>
      <c r="AI375" s="241" t="n"/>
      <c r="AJ375" s="27" t="n"/>
      <c r="AK375" s="28" t="n"/>
      <c r="AL375" s="241" t="n"/>
      <c r="AM375" s="27" t="n"/>
      <c r="AN375" s="28" t="n"/>
      <c r="AO375" s="241" t="n"/>
      <c r="AP375" s="27" t="n"/>
      <c r="AQ375" s="28" t="n"/>
      <c r="AR375" s="241" t="n"/>
      <c r="AS375" s="27" t="n"/>
      <c r="AT375" s="28" t="n"/>
      <c r="AU375" s="241" t="n"/>
      <c r="AV375" s="27" t="n"/>
      <c r="AW375" s="28" t="n"/>
      <c r="AX375" s="241" t="n"/>
      <c r="AY375" s="27" t="n"/>
      <c r="AZ375" s="28" t="n"/>
      <c r="BA375" s="241" t="n"/>
      <c r="BB375" s="27" t="n"/>
      <c r="BC375" s="28" t="n"/>
      <c r="BD375" s="241" t="n"/>
      <c r="BE375" s="27" t="n"/>
      <c r="BF375" s="28" t="n"/>
      <c r="BG375" s="241" t="n"/>
      <c r="BH375" s="27" t="n"/>
      <c r="BI375" s="28" t="n"/>
      <c r="BK375" s="443" t="n"/>
      <c r="BL375" s="443" t="n"/>
      <c r="BM375" s="443" t="n"/>
      <c r="BN375" s="443" t="n"/>
    </row>
    <row r="376" hidden="1" outlineLevel="2" customFormat="1" s="463">
      <c r="A376" s="165" t="inlineStr">
        <is>
          <t>Receita Bruta Anual Acumulada (PD)</t>
        </is>
      </c>
      <c r="B376" s="468" t="n"/>
      <c r="C376" s="60" t="n"/>
      <c r="D376" s="61" t="n"/>
      <c r="E376" s="61" t="n"/>
      <c r="F376" s="41" t="n"/>
      <c r="G376" s="56" t="n"/>
      <c r="H376" s="241" t="n"/>
      <c r="I376" s="27" t="n"/>
      <c r="J376" s="28" t="n"/>
      <c r="K376" s="241" t="n"/>
      <c r="L376" s="27" t="n"/>
      <c r="M376" s="28" t="n"/>
      <c r="N376" s="241" t="n"/>
      <c r="O376" s="27" t="n"/>
      <c r="P376" s="28" t="n"/>
      <c r="Q376" s="241" t="n"/>
      <c r="R376" s="27" t="n"/>
      <c r="S376" s="28" t="n"/>
      <c r="T376" s="241" t="n"/>
      <c r="U376" s="27" t="n"/>
      <c r="V376" s="28" t="n"/>
      <c r="W376" s="241" t="n"/>
      <c r="X376" s="27" t="n"/>
      <c r="Y376" s="28" t="n"/>
      <c r="Z376" s="241" t="n"/>
      <c r="AA376" s="27" t="n"/>
      <c r="AB376" s="28" t="n"/>
      <c r="AC376" s="241" t="n"/>
      <c r="AD376" s="27" t="n"/>
      <c r="AE376" s="28" t="n"/>
      <c r="AF376" s="241" t="n"/>
      <c r="AG376" s="27" t="n"/>
      <c r="AH376" s="28" t="n"/>
      <c r="AI376" s="241" t="n"/>
      <c r="AJ376" s="27" t="n"/>
      <c r="AK376" s="28" t="n"/>
      <c r="AL376" s="241" t="n"/>
      <c r="AM376" s="27" t="n"/>
      <c r="AN376" s="28" t="n"/>
      <c r="AO376" s="241" t="n"/>
      <c r="AP376" s="27" t="n"/>
      <c r="AQ376" s="28" t="n"/>
      <c r="AR376" s="241" t="n"/>
      <c r="AS376" s="27" t="n"/>
      <c r="AT376" s="28" t="n"/>
      <c r="AU376" s="241" t="n"/>
      <c r="AV376" s="27" t="n"/>
      <c r="AW376" s="28" t="n"/>
      <c r="AX376" s="241" t="n"/>
      <c r="AY376" s="27" t="n"/>
      <c r="AZ376" s="28" t="n"/>
      <c r="BA376" s="241" t="n"/>
      <c r="BB376" s="27" t="n"/>
      <c r="BC376" s="28" t="n"/>
      <c r="BD376" s="241" t="n"/>
      <c r="BE376" s="27" t="n"/>
      <c r="BF376" s="28" t="n"/>
      <c r="BG376" s="241" t="n"/>
      <c r="BH376" s="27" t="n"/>
      <c r="BI376" s="28" t="n"/>
      <c r="BK376" s="443" t="n"/>
      <c r="BL376" s="443" t="n"/>
      <c r="BM376" s="443" t="n"/>
      <c r="BN376" s="443" t="n"/>
    </row>
    <row r="377" hidden="1" outlineLevel="1" customFormat="1" s="463">
      <c r="A377" s="148" t="n"/>
      <c r="B377" s="23" t="n"/>
      <c r="C377" s="3" t="n"/>
      <c r="D377" s="4" t="n"/>
      <c r="E377" s="16" t="n"/>
      <c r="F377" s="117" t="n"/>
      <c r="G377" s="56" t="n"/>
      <c r="H377" s="269" t="n"/>
      <c r="I377" s="117" t="n"/>
      <c r="J377" s="149" t="n"/>
      <c r="K377" s="269" t="n"/>
      <c r="L377" s="117" t="n"/>
      <c r="M377" s="149" t="n"/>
      <c r="N377" s="269" t="n"/>
      <c r="O377" s="117" t="n"/>
      <c r="P377" s="149" t="n"/>
      <c r="Q377" s="269" t="n"/>
      <c r="R377" s="117" t="n"/>
      <c r="S377" s="149" t="n"/>
      <c r="T377" s="269" t="n"/>
      <c r="U377" s="117" t="n"/>
      <c r="V377" s="149" t="n"/>
      <c r="W377" s="269" t="n"/>
      <c r="X377" s="117" t="n"/>
      <c r="Y377" s="149" t="n"/>
      <c r="Z377" s="269" t="n"/>
      <c r="AA377" s="117" t="n"/>
      <c r="AB377" s="149" t="n"/>
      <c r="AC377" s="269" t="n"/>
      <c r="AD377" s="117" t="n"/>
      <c r="AE377" s="149" t="n"/>
      <c r="AF377" s="269" t="n"/>
      <c r="AG377" s="117" t="n"/>
      <c r="AH377" s="149" t="n"/>
      <c r="AI377" s="269" t="n"/>
      <c r="AJ377" s="117" t="n"/>
      <c r="AK377" s="149" t="n"/>
      <c r="AL377" s="269" t="n"/>
      <c r="AM377" s="117" t="n"/>
      <c r="AN377" s="149" t="n"/>
      <c r="AO377" s="269" t="n"/>
      <c r="AP377" s="117" t="n"/>
      <c r="AQ377" s="149" t="n"/>
      <c r="AR377" s="269" t="n"/>
      <c r="AS377" s="117" t="n"/>
      <c r="AT377" s="149" t="n"/>
      <c r="AU377" s="269" t="n"/>
      <c r="AV377" s="117" t="n"/>
      <c r="AW377" s="149" t="n"/>
      <c r="AX377" s="269" t="n"/>
      <c r="AY377" s="117" t="n"/>
      <c r="AZ377" s="149" t="n"/>
      <c r="BA377" s="269" t="n"/>
      <c r="BB377" s="117" t="n"/>
      <c r="BC377" s="149" t="n"/>
      <c r="BD377" s="269" t="n"/>
      <c r="BE377" s="117" t="n"/>
      <c r="BF377" s="149" t="n"/>
      <c r="BG377" s="269" t="n"/>
      <c r="BH377" s="117" t="n"/>
      <c r="BI377" s="149" t="n"/>
      <c r="BK377" s="443" t="n"/>
      <c r="BL377" s="443" t="n"/>
      <c r="BM377" s="443" t="n"/>
      <c r="BN377" s="443" t="n"/>
    </row>
    <row r="378" hidden="1" outlineLevel="1" customFormat="1" s="463">
      <c r="A378" s="171" t="inlineStr">
        <is>
          <t>Premissas sobre Impostos</t>
        </is>
      </c>
      <c r="B378" s="172" t="n"/>
      <c r="C378" s="172" t="n"/>
      <c r="D378" s="172" t="n"/>
      <c r="E378" s="172" t="n"/>
      <c r="F378" s="172" t="n"/>
      <c r="G378" s="172" t="n"/>
      <c r="H378" s="171" t="n"/>
      <c r="I378" s="172" t="n"/>
      <c r="J378" s="173" t="n"/>
      <c r="K378" s="171" t="n"/>
      <c r="L378" s="172" t="n"/>
      <c r="M378" s="173" t="n"/>
      <c r="N378" s="171" t="n"/>
      <c r="O378" s="172" t="n"/>
      <c r="P378" s="173" t="n"/>
      <c r="Q378" s="171" t="n"/>
      <c r="R378" s="172" t="n"/>
      <c r="S378" s="173" t="n"/>
      <c r="T378" s="171" t="n"/>
      <c r="U378" s="172" t="n"/>
      <c r="V378" s="173" t="n"/>
      <c r="W378" s="171" t="n"/>
      <c r="X378" s="172" t="n"/>
      <c r="Y378" s="173" t="n"/>
      <c r="Z378" s="171" t="n"/>
      <c r="AA378" s="172" t="n"/>
      <c r="AB378" s="173" t="n"/>
      <c r="AC378" s="171" t="n"/>
      <c r="AD378" s="172" t="n"/>
      <c r="AE378" s="173" t="n"/>
      <c r="AF378" s="171" t="n"/>
      <c r="AG378" s="172" t="n"/>
      <c r="AH378" s="173" t="n"/>
      <c r="AI378" s="171" t="n"/>
      <c r="AJ378" s="172" t="n"/>
      <c r="AK378" s="173" t="n"/>
      <c r="AL378" s="171" t="n"/>
      <c r="AM378" s="172" t="n"/>
      <c r="AN378" s="173" t="n"/>
      <c r="AO378" s="171" t="n"/>
      <c r="AP378" s="172" t="n"/>
      <c r="AQ378" s="173" t="n"/>
      <c r="AR378" s="171" t="n"/>
      <c r="AS378" s="172" t="n"/>
      <c r="AT378" s="173" t="n"/>
      <c r="AU378" s="171" t="n"/>
      <c r="AV378" s="172" t="n"/>
      <c r="AW378" s="173" t="n"/>
      <c r="AX378" s="171" t="n"/>
      <c r="AY378" s="172" t="n"/>
      <c r="AZ378" s="173" t="n"/>
      <c r="BA378" s="171" t="n"/>
      <c r="BB378" s="172" t="n"/>
      <c r="BC378" s="173" t="n"/>
      <c r="BD378" s="171" t="n"/>
      <c r="BE378" s="172" t="n"/>
      <c r="BF378" s="173" t="n"/>
      <c r="BG378" s="171" t="n"/>
      <c r="BH378" s="172" t="n"/>
      <c r="BI378" s="173" t="n"/>
      <c r="BK378" s="443" t="n"/>
      <c r="BL378" s="443" t="n"/>
      <c r="BM378" s="443" t="n"/>
      <c r="BN378" s="443" t="n"/>
    </row>
    <row r="379" hidden="1" outlineLevel="2" customFormat="1" s="463">
      <c r="A379" s="22" t="inlineStr">
        <is>
          <t xml:space="preserve">Qual Modelo ? </t>
        </is>
      </c>
      <c r="B379" s="23" t="n"/>
      <c r="C379" s="3" t="n"/>
      <c r="D379" s="4" t="n"/>
      <c r="E379" s="4" t="n"/>
      <c r="F379" s="56" t="n"/>
      <c r="G379" s="56" t="n"/>
      <c r="H379" s="278" t="n"/>
      <c r="I379" s="124" t="n"/>
      <c r="J379" s="174" t="n"/>
      <c r="K379" s="278" t="n"/>
      <c r="L379" s="124" t="n"/>
      <c r="M379" s="174" t="n"/>
      <c r="N379" s="278" t="n"/>
      <c r="O379" s="124" t="n"/>
      <c r="P379" s="174" t="n"/>
      <c r="Q379" s="278" t="n"/>
      <c r="R379" s="124" t="n"/>
      <c r="S379" s="174" t="n"/>
      <c r="T379" s="278" t="n"/>
      <c r="U379" s="124" t="n"/>
      <c r="V379" s="174" t="n"/>
      <c r="W379" s="278" t="n"/>
      <c r="X379" s="124" t="n"/>
      <c r="Y379" s="174" t="n"/>
      <c r="Z379" s="278" t="n"/>
      <c r="AA379" s="124" t="n"/>
      <c r="AB379" s="174" t="n"/>
      <c r="AC379" s="278" t="n"/>
      <c r="AD379" s="124" t="n"/>
      <c r="AE379" s="174" t="n"/>
      <c r="AF379" s="278" t="n"/>
      <c r="AG379" s="124" t="n"/>
      <c r="AH379" s="174" t="n"/>
      <c r="AI379" s="278" t="n"/>
      <c r="AJ379" s="124" t="n"/>
      <c r="AK379" s="174" t="n"/>
      <c r="AL379" s="278" t="n"/>
      <c r="AM379" s="124" t="n"/>
      <c r="AN379" s="174" t="n"/>
      <c r="AO379" s="278" t="n"/>
      <c r="AP379" s="124" t="n"/>
      <c r="AQ379" s="174" t="n"/>
      <c r="AR379" s="278" t="n"/>
      <c r="AS379" s="124" t="n"/>
      <c r="AT379" s="174" t="n"/>
      <c r="AU379" s="278" t="n"/>
      <c r="AV379" s="124" t="n"/>
      <c r="AW379" s="174" t="n"/>
      <c r="AX379" s="278" t="n"/>
      <c r="AY379" s="124" t="n"/>
      <c r="AZ379" s="174" t="n"/>
      <c r="BA379" s="278" t="n"/>
      <c r="BB379" s="124" t="n"/>
      <c r="BC379" s="174" t="n"/>
      <c r="BD379" s="278" t="n"/>
      <c r="BE379" s="124" t="n"/>
      <c r="BF379" s="174" t="n"/>
      <c r="BG379" s="278" t="n"/>
      <c r="BH379" s="124" t="n"/>
      <c r="BI379" s="174" t="n"/>
      <c r="BK379" s="443" t="n"/>
      <c r="BL379" s="443" t="n"/>
      <c r="BM379" s="443" t="n"/>
      <c r="BN379" s="443" t="n"/>
    </row>
    <row r="380" hidden="1" outlineLevel="2" customFormat="1" s="463">
      <c r="A380" s="22" t="inlineStr">
        <is>
          <t>Alíquota de Tributação - SIMPLES</t>
        </is>
      </c>
      <c r="B380" s="23" t="n"/>
      <c r="C380" s="3" t="n"/>
      <c r="D380" s="4" t="n"/>
      <c r="E380" s="4" t="n"/>
      <c r="F380" s="56" t="n"/>
      <c r="G380" s="56" t="n"/>
      <c r="H380" s="278" t="n"/>
      <c r="I380" s="124" t="n"/>
      <c r="J380" s="174" t="n"/>
      <c r="K380" s="278" t="n"/>
      <c r="L380" s="124" t="n"/>
      <c r="M380" s="174" t="n"/>
      <c r="N380" s="278" t="n">
        <v>0.03</v>
      </c>
      <c r="O380" s="124" t="n"/>
      <c r="P380" s="174" t="n"/>
      <c r="Q380" s="278" t="n"/>
      <c r="R380" s="124" t="n"/>
      <c r="S380" s="174" t="n"/>
      <c r="T380" s="278" t="n">
        <v>0.03</v>
      </c>
      <c r="U380" s="124" t="n"/>
      <c r="V380" s="174" t="n"/>
      <c r="W380" s="278" t="n"/>
      <c r="X380" s="124" t="n"/>
      <c r="Y380" s="174" t="n"/>
      <c r="Z380" s="278" t="n"/>
      <c r="AA380" s="124" t="n"/>
      <c r="AB380" s="174" t="n"/>
      <c r="AC380" s="278" t="n"/>
      <c r="AD380" s="124" t="n"/>
      <c r="AE380" s="174" t="n"/>
      <c r="AF380" s="278" t="n">
        <v>0.03</v>
      </c>
      <c r="AG380" s="124" t="n"/>
      <c r="AH380" s="174" t="n"/>
      <c r="AI380" s="278" t="n">
        <v>0.03</v>
      </c>
      <c r="AJ380" s="124" t="n"/>
      <c r="AK380" s="174" t="n"/>
      <c r="AL380" s="278" t="n"/>
      <c r="AM380" s="124" t="n"/>
      <c r="AN380" s="174" t="n"/>
      <c r="AO380" s="278" t="n">
        <v>0.03</v>
      </c>
      <c r="AP380" s="124" t="n"/>
      <c r="AQ380" s="174" t="n"/>
      <c r="AR380" s="278" t="n"/>
      <c r="AS380" s="124" t="n"/>
      <c r="AT380" s="174" t="n"/>
      <c r="AU380" s="278" t="n"/>
      <c r="AV380" s="124" t="n"/>
      <c r="AW380" s="174" t="n"/>
      <c r="AX380" s="278" t="n"/>
      <c r="AY380" s="124" t="n"/>
      <c r="AZ380" s="174" t="n"/>
      <c r="BA380" s="278" t="n"/>
      <c r="BB380" s="124" t="n"/>
      <c r="BC380" s="174" t="n"/>
      <c r="BD380" s="278" t="n"/>
      <c r="BE380" s="124" t="n"/>
      <c r="BF380" s="174" t="n"/>
      <c r="BG380" s="278" t="n"/>
      <c r="BH380" s="124" t="n"/>
      <c r="BI380" s="174" t="n"/>
      <c r="BK380" s="443" t="n"/>
      <c r="BL380" s="443" t="n"/>
      <c r="BM380" s="443" t="n"/>
      <c r="BN380" s="443" t="n"/>
    </row>
    <row r="381" hidden="1" outlineLevel="2" customFormat="1" s="463">
      <c r="A381" s="22" t="inlineStr">
        <is>
          <t>Alíquota de Tributação - SIMPLES (cont. param.)</t>
        </is>
      </c>
      <c r="B381" s="23" t="n"/>
      <c r="C381" s="3" t="n"/>
      <c r="D381" s="4" t="n"/>
      <c r="E381" s="4" t="n"/>
      <c r="F381" s="56" t="n"/>
      <c r="G381" s="56" t="n"/>
      <c r="H381" s="278" t="n"/>
      <c r="I381" s="124" t="n"/>
      <c r="J381" s="174" t="n"/>
      <c r="K381" s="278" t="n"/>
      <c r="L381" s="124" t="n"/>
      <c r="M381" s="174" t="n"/>
      <c r="N381" s="278" t="n">
        <v>0.07000000000000001</v>
      </c>
      <c r="O381" s="124" t="n"/>
      <c r="P381" s="174" t="n"/>
      <c r="Q381" s="278" t="n"/>
      <c r="R381" s="124" t="n"/>
      <c r="S381" s="174" t="n"/>
      <c r="T381" s="278" t="n">
        <v>0.07000000000000001</v>
      </c>
      <c r="U381" s="124" t="n"/>
      <c r="V381" s="174" t="n"/>
      <c r="W381" s="278" t="n"/>
      <c r="X381" s="124" t="n"/>
      <c r="Y381" s="174" t="n"/>
      <c r="Z381" s="278" t="n"/>
      <c r="AA381" s="124" t="n"/>
      <c r="AB381" s="174" t="n"/>
      <c r="AC381" s="278" t="n"/>
      <c r="AD381" s="124" t="n"/>
      <c r="AE381" s="174" t="n"/>
      <c r="AF381" s="278" t="n">
        <v>0.07000000000000001</v>
      </c>
      <c r="AG381" s="124" t="n"/>
      <c r="AH381" s="174" t="n"/>
      <c r="AI381" s="278" t="n">
        <v>0.07000000000000001</v>
      </c>
      <c r="AJ381" s="124" t="n"/>
      <c r="AK381" s="174" t="n"/>
      <c r="AL381" s="278" t="n"/>
      <c r="AM381" s="124" t="n"/>
      <c r="AN381" s="174" t="n"/>
      <c r="AO381" s="278" t="n">
        <v>0.07000000000000001</v>
      </c>
      <c r="AP381" s="124" t="n"/>
      <c r="AQ381" s="174" t="n"/>
      <c r="AR381" s="278" t="n"/>
      <c r="AS381" s="124" t="n"/>
      <c r="AT381" s="174" t="n"/>
      <c r="AU381" s="278" t="n"/>
      <c r="AV381" s="124" t="n"/>
      <c r="AW381" s="174" t="n"/>
      <c r="AX381" s="278" t="n"/>
      <c r="AY381" s="124" t="n"/>
      <c r="AZ381" s="174" t="n"/>
      <c r="BA381" s="278" t="n"/>
      <c r="BB381" s="124" t="n"/>
      <c r="BC381" s="174" t="n"/>
      <c r="BD381" s="278" t="n"/>
      <c r="BE381" s="124" t="n"/>
      <c r="BF381" s="174" t="n"/>
      <c r="BG381" s="278" t="n"/>
      <c r="BH381" s="124" t="n"/>
      <c r="BI381" s="174" t="n"/>
      <c r="BK381" s="443" t="n"/>
      <c r="BL381" s="443" t="n"/>
      <c r="BM381" s="443" t="n"/>
      <c r="BN381" s="443" t="n"/>
    </row>
    <row r="382" hidden="1" outlineLevel="2" customFormat="1" s="463">
      <c r="A382" s="22" t="inlineStr">
        <is>
          <t>Alíquota de Tributação - PIS/COFINS</t>
        </is>
      </c>
      <c r="B382" s="23" t="n"/>
      <c r="C382" s="3" t="n"/>
      <c r="D382" s="4" t="n"/>
      <c r="E382" s="4" t="n"/>
      <c r="F382" s="56" t="n"/>
      <c r="G382" s="56" t="n"/>
      <c r="H382" s="277" t="n"/>
      <c r="I382" s="169" t="n"/>
      <c r="J382" s="170" t="n"/>
      <c r="K382" s="277" t="n"/>
      <c r="L382" s="169" t="n"/>
      <c r="M382" s="170" t="n"/>
      <c r="N382" s="277" t="n">
        <v>0.0365</v>
      </c>
      <c r="O382" s="169" t="n"/>
      <c r="P382" s="170" t="n"/>
      <c r="Q382" s="277" t="n"/>
      <c r="R382" s="169" t="n"/>
      <c r="S382" s="170" t="n"/>
      <c r="T382" s="277" t="n">
        <v>0.0365</v>
      </c>
      <c r="U382" s="169" t="n"/>
      <c r="V382" s="170" t="n"/>
      <c r="W382" s="277" t="n"/>
      <c r="X382" s="169" t="n"/>
      <c r="Y382" s="170" t="n"/>
      <c r="Z382" s="277" t="n"/>
      <c r="AA382" s="169" t="n"/>
      <c r="AB382" s="170" t="n"/>
      <c r="AC382" s="277" t="n"/>
      <c r="AD382" s="169" t="n"/>
      <c r="AE382" s="170" t="n"/>
      <c r="AF382" s="277" t="n">
        <v>0.0365</v>
      </c>
      <c r="AG382" s="169" t="n"/>
      <c r="AH382" s="170" t="n"/>
      <c r="AI382" s="277" t="n">
        <v>0.0365</v>
      </c>
      <c r="AJ382" s="169" t="n"/>
      <c r="AK382" s="170" t="n"/>
      <c r="AL382" s="277" t="n"/>
      <c r="AM382" s="169" t="n"/>
      <c r="AN382" s="170" t="n"/>
      <c r="AO382" s="277" t="n">
        <v>0.0365</v>
      </c>
      <c r="AP382" s="169" t="n"/>
      <c r="AQ382" s="170" t="n"/>
      <c r="AR382" s="277" t="n"/>
      <c r="AS382" s="169" t="n"/>
      <c r="AT382" s="170" t="n"/>
      <c r="AU382" s="277" t="n"/>
      <c r="AV382" s="169" t="n"/>
      <c r="AW382" s="170" t="n"/>
      <c r="AX382" s="277" t="n"/>
      <c r="AY382" s="169" t="n"/>
      <c r="AZ382" s="170" t="n"/>
      <c r="BA382" s="277" t="n"/>
      <c r="BB382" s="169" t="n"/>
      <c r="BC382" s="170" t="n"/>
      <c r="BD382" s="277" t="n"/>
      <c r="BE382" s="169" t="n"/>
      <c r="BF382" s="170" t="n"/>
      <c r="BG382" s="277" t="n"/>
      <c r="BH382" s="169" t="n"/>
      <c r="BI382" s="170" t="n"/>
      <c r="BK382" s="443" t="n"/>
      <c r="BL382" s="443" t="n"/>
      <c r="BM382" s="443" t="n"/>
      <c r="BN382" s="443" t="n"/>
    </row>
    <row r="383" hidden="1" outlineLevel="2" customFormat="1" s="463">
      <c r="A383" s="22" t="inlineStr">
        <is>
          <t>Alíquota de Tributação - IRPJ (presumido)</t>
        </is>
      </c>
      <c r="B383" s="23" t="n"/>
      <c r="C383" s="175" t="inlineStr">
        <is>
          <t>L. Presumido ?</t>
        </is>
      </c>
      <c r="D383" s="176" t="inlineStr">
        <is>
          <t>S</t>
        </is>
      </c>
      <c r="E383" s="4" t="n"/>
      <c r="F383" s="56" t="n"/>
      <c r="G383" s="56" t="n"/>
      <c r="H383" s="277" t="n"/>
      <c r="I383" s="169" t="n"/>
      <c r="J383" s="170" t="n"/>
      <c r="K383" s="277" t="n"/>
      <c r="L383" s="169" t="n"/>
      <c r="M383" s="170" t="n"/>
      <c r="N383" s="277" t="n">
        <v>0.012</v>
      </c>
      <c r="O383" s="169" t="n"/>
      <c r="P383" s="170" t="n"/>
      <c r="Q383" s="277" t="n"/>
      <c r="R383" s="169" t="n"/>
      <c r="S383" s="170" t="n"/>
      <c r="T383" s="277" t="n">
        <v>0.012</v>
      </c>
      <c r="U383" s="169" t="n"/>
      <c r="V383" s="170" t="n"/>
      <c r="W383" s="277" t="n"/>
      <c r="X383" s="169" t="n"/>
      <c r="Y383" s="170" t="n"/>
      <c r="Z383" s="277" t="n"/>
      <c r="AA383" s="169" t="n"/>
      <c r="AB383" s="170" t="n"/>
      <c r="AC383" s="277" t="n"/>
      <c r="AD383" s="169" t="n"/>
      <c r="AE383" s="170" t="n"/>
      <c r="AF383" s="277" t="n">
        <v>0.012</v>
      </c>
      <c r="AG383" s="169" t="n"/>
      <c r="AH383" s="170" t="n"/>
      <c r="AI383" s="277" t="n">
        <v>0.012</v>
      </c>
      <c r="AJ383" s="169" t="n"/>
      <c r="AK383" s="170" t="n"/>
      <c r="AL383" s="277" t="n"/>
      <c r="AM383" s="169" t="n"/>
      <c r="AN383" s="170" t="n"/>
      <c r="AO383" s="277" t="n">
        <v>0.012</v>
      </c>
      <c r="AP383" s="169" t="n"/>
      <c r="AQ383" s="170" t="n"/>
      <c r="AR383" s="277" t="n"/>
      <c r="AS383" s="169" t="n"/>
      <c r="AT383" s="170" t="n"/>
      <c r="AU383" s="277" t="n"/>
      <c r="AV383" s="169" t="n"/>
      <c r="AW383" s="170" t="n"/>
      <c r="AX383" s="277" t="n"/>
      <c r="AY383" s="169" t="n"/>
      <c r="AZ383" s="170" t="n"/>
      <c r="BA383" s="277" t="n"/>
      <c r="BB383" s="169" t="n"/>
      <c r="BC383" s="170" t="n"/>
      <c r="BD383" s="277" t="n"/>
      <c r="BE383" s="169" t="n"/>
      <c r="BF383" s="170" t="n"/>
      <c r="BG383" s="277" t="n"/>
      <c r="BH383" s="169" t="n"/>
      <c r="BI383" s="170" t="n"/>
      <c r="BK383" s="443" t="n"/>
      <c r="BL383" s="443" t="n"/>
      <c r="BM383" s="443" t="n"/>
      <c r="BN383" s="443" t="n"/>
    </row>
    <row r="384" hidden="1" outlineLevel="2" customFormat="1" s="463">
      <c r="A384" s="22" t="inlineStr">
        <is>
          <t>Alíquota de Tributação - CSLL (presumido)</t>
        </is>
      </c>
      <c r="B384" s="23" t="n"/>
      <c r="C384" s="3" t="n"/>
      <c r="D384" s="4" t="n"/>
      <c r="E384" s="4" t="n"/>
      <c r="F384" s="56" t="n"/>
      <c r="G384" s="56" t="n"/>
      <c r="H384" s="277" t="n"/>
      <c r="I384" s="169" t="n"/>
      <c r="J384" s="170" t="n"/>
      <c r="K384" s="277" t="n"/>
      <c r="L384" s="169" t="n"/>
      <c r="M384" s="170" t="n"/>
      <c r="N384" s="277" t="n">
        <v>0.0108</v>
      </c>
      <c r="O384" s="169" t="n"/>
      <c r="P384" s="170" t="n"/>
      <c r="Q384" s="277" t="n"/>
      <c r="R384" s="169" t="n"/>
      <c r="S384" s="170" t="n"/>
      <c r="T384" s="277" t="n">
        <v>0.0108</v>
      </c>
      <c r="U384" s="169" t="n"/>
      <c r="V384" s="170" t="n"/>
      <c r="W384" s="277" t="n"/>
      <c r="X384" s="169" t="n"/>
      <c r="Y384" s="170" t="n"/>
      <c r="Z384" s="277" t="n"/>
      <c r="AA384" s="169" t="n"/>
      <c r="AB384" s="170" t="n"/>
      <c r="AC384" s="277" t="n"/>
      <c r="AD384" s="169" t="n"/>
      <c r="AE384" s="170" t="n"/>
      <c r="AF384" s="277" t="n">
        <v>0.0108</v>
      </c>
      <c r="AG384" s="169" t="n"/>
      <c r="AH384" s="170" t="n"/>
      <c r="AI384" s="277" t="n">
        <v>0.0108</v>
      </c>
      <c r="AJ384" s="169" t="n"/>
      <c r="AK384" s="170" t="n"/>
      <c r="AL384" s="277" t="n"/>
      <c r="AM384" s="169" t="n"/>
      <c r="AN384" s="170" t="n"/>
      <c r="AO384" s="277" t="n">
        <v>0.0108</v>
      </c>
      <c r="AP384" s="169" t="n"/>
      <c r="AQ384" s="170" t="n"/>
      <c r="AR384" s="277" t="n"/>
      <c r="AS384" s="169" t="n"/>
      <c r="AT384" s="170" t="n"/>
      <c r="AU384" s="277" t="n"/>
      <c r="AV384" s="169" t="n"/>
      <c r="AW384" s="170" t="n"/>
      <c r="AX384" s="277" t="n"/>
      <c r="AY384" s="169" t="n"/>
      <c r="AZ384" s="170" t="n"/>
      <c r="BA384" s="277" t="n"/>
      <c r="BB384" s="169" t="n"/>
      <c r="BC384" s="170" t="n"/>
      <c r="BD384" s="277" t="n"/>
      <c r="BE384" s="169" t="n"/>
      <c r="BF384" s="170" t="n"/>
      <c r="BG384" s="277" t="n"/>
      <c r="BH384" s="169" t="n"/>
      <c r="BI384" s="170" t="n"/>
      <c r="BK384" s="443" t="n"/>
      <c r="BL384" s="443" t="n"/>
      <c r="BM384" s="443" t="n"/>
      <c r="BN384" s="443" t="n"/>
    </row>
    <row r="385" hidden="1" outlineLevel="2" customFormat="1" s="463">
      <c r="A385" s="22" t="inlineStr">
        <is>
          <t>Alíquota de Tributação - CPMF</t>
        </is>
      </c>
      <c r="B385" s="23" t="n"/>
      <c r="C385" s="3" t="n"/>
      <c r="D385" s="4" t="n"/>
      <c r="E385" s="4" t="n"/>
      <c r="F385" s="56" t="n"/>
      <c r="G385" s="56" t="n"/>
      <c r="H385" s="277" t="n"/>
      <c r="I385" s="169" t="n"/>
      <c r="J385" s="170" t="n"/>
      <c r="K385" s="277" t="n"/>
      <c r="L385" s="169" t="n"/>
      <c r="M385" s="170" t="n"/>
      <c r="N385" s="277" t="n">
        <v>0</v>
      </c>
      <c r="O385" s="169" t="n"/>
      <c r="P385" s="170" t="n"/>
      <c r="Q385" s="277" t="n"/>
      <c r="R385" s="169" t="n"/>
      <c r="S385" s="170" t="n"/>
      <c r="T385" s="277" t="n">
        <v>0</v>
      </c>
      <c r="U385" s="169" t="n"/>
      <c r="V385" s="170" t="n"/>
      <c r="W385" s="277" t="n"/>
      <c r="X385" s="169" t="n"/>
      <c r="Y385" s="170" t="n"/>
      <c r="Z385" s="277" t="n"/>
      <c r="AA385" s="169" t="n"/>
      <c r="AB385" s="170" t="n"/>
      <c r="AC385" s="277" t="n"/>
      <c r="AD385" s="169" t="n"/>
      <c r="AE385" s="170" t="n"/>
      <c r="AF385" s="277" t="n">
        <v>0</v>
      </c>
      <c r="AG385" s="169" t="n"/>
      <c r="AH385" s="170" t="n"/>
      <c r="AI385" s="277" t="n">
        <v>0</v>
      </c>
      <c r="AJ385" s="169" t="n"/>
      <c r="AK385" s="170" t="n"/>
      <c r="AL385" s="277" t="n"/>
      <c r="AM385" s="169" t="n"/>
      <c r="AN385" s="170" t="n"/>
      <c r="AO385" s="277" t="n">
        <v>0</v>
      </c>
      <c r="AP385" s="169" t="n"/>
      <c r="AQ385" s="170" t="n"/>
      <c r="AR385" s="277" t="n"/>
      <c r="AS385" s="169" t="n"/>
      <c r="AT385" s="170" t="n"/>
      <c r="AU385" s="277" t="n"/>
      <c r="AV385" s="169" t="n"/>
      <c r="AW385" s="170" t="n"/>
      <c r="AX385" s="277" t="n"/>
      <c r="AY385" s="169" t="n"/>
      <c r="AZ385" s="170" t="n"/>
      <c r="BA385" s="277" t="n"/>
      <c r="BB385" s="169" t="n"/>
      <c r="BC385" s="170" t="n"/>
      <c r="BD385" s="277" t="n"/>
      <c r="BE385" s="169" t="n"/>
      <c r="BF385" s="170" t="n"/>
      <c r="BG385" s="277" t="n"/>
      <c r="BH385" s="169" t="n"/>
      <c r="BI385" s="170" t="n"/>
      <c r="BK385" s="443" t="n"/>
      <c r="BL385" s="443" t="n"/>
      <c r="BM385" s="443" t="n"/>
      <c r="BN385" s="443" t="n"/>
    </row>
    <row r="386" hidden="1" outlineLevel="2" customFormat="1" s="463">
      <c r="A386" s="22" t="inlineStr">
        <is>
          <t>Alíquota de Tributação - ICMS</t>
        </is>
      </c>
      <c r="B386" s="23" t="n"/>
      <c r="C386" s="3" t="n"/>
      <c r="D386" s="4" t="n"/>
      <c r="E386" s="4" t="n"/>
      <c r="F386" s="56" t="n"/>
      <c r="G386" s="56" t="n"/>
      <c r="H386" s="277" t="n"/>
      <c r="I386" s="169" t="n"/>
      <c r="J386" s="170" t="n"/>
      <c r="K386" s="277" t="n"/>
      <c r="L386" s="169" t="n"/>
      <c r="M386" s="170" t="n"/>
      <c r="N386" s="277" t="n">
        <v>0.032</v>
      </c>
      <c r="O386" s="169" t="n"/>
      <c r="P386" s="170" t="n"/>
      <c r="Q386" s="277" t="n"/>
      <c r="R386" s="169" t="n"/>
      <c r="S386" s="170" t="n"/>
      <c r="T386" s="277" t="n">
        <v>0.032</v>
      </c>
      <c r="U386" s="169" t="n"/>
      <c r="V386" s="170" t="n"/>
      <c r="W386" s="277" t="n"/>
      <c r="X386" s="169" t="n"/>
      <c r="Y386" s="170" t="n"/>
      <c r="Z386" s="277" t="n"/>
      <c r="AA386" s="169" t="n"/>
      <c r="AB386" s="170" t="n"/>
      <c r="AC386" s="277" t="n"/>
      <c r="AD386" s="169" t="n"/>
      <c r="AE386" s="170" t="n"/>
      <c r="AF386" s="277" t="n">
        <v>0.032</v>
      </c>
      <c r="AG386" s="169" t="n"/>
      <c r="AH386" s="170" t="n"/>
      <c r="AI386" s="277" t="n">
        <v>0.032</v>
      </c>
      <c r="AJ386" s="169" t="n"/>
      <c r="AK386" s="170" t="n"/>
      <c r="AL386" s="277" t="n"/>
      <c r="AM386" s="169" t="n"/>
      <c r="AN386" s="170" t="n"/>
      <c r="AO386" s="277" t="n">
        <v>0.032</v>
      </c>
      <c r="AP386" s="169" t="n"/>
      <c r="AQ386" s="170" t="n"/>
      <c r="AR386" s="277" t="n"/>
      <c r="AS386" s="169" t="n"/>
      <c r="AT386" s="170" t="n"/>
      <c r="AU386" s="277" t="n"/>
      <c r="AV386" s="169" t="n"/>
      <c r="AW386" s="170" t="n"/>
      <c r="AX386" s="277" t="n"/>
      <c r="AY386" s="169" t="n"/>
      <c r="AZ386" s="170" t="n"/>
      <c r="BA386" s="277" t="n"/>
      <c r="BB386" s="169" t="n"/>
      <c r="BC386" s="170" t="n"/>
      <c r="BD386" s="277" t="n"/>
      <c r="BE386" s="169" t="n"/>
      <c r="BF386" s="170" t="n"/>
      <c r="BG386" s="277" t="n"/>
      <c r="BH386" s="169" t="n"/>
      <c r="BI386" s="170" t="n"/>
      <c r="BK386" s="443" t="n"/>
      <c r="BL386" s="443" t="n"/>
      <c r="BM386" s="443" t="n"/>
      <c r="BN386" s="443" t="n"/>
    </row>
    <row r="387" hidden="1" outlineLevel="2" customFormat="1" s="463">
      <c r="A387" s="22" t="inlineStr">
        <is>
          <t>Alíquota de Tributação - ISS</t>
        </is>
      </c>
      <c r="B387" s="23" t="n"/>
      <c r="C387" s="3" t="n"/>
      <c r="D387" s="4" t="n"/>
      <c r="E387" s="4" t="n"/>
      <c r="F387" s="56" t="n"/>
      <c r="G387" s="56" t="n"/>
      <c r="H387" s="277" t="n"/>
      <c r="I387" s="169" t="n"/>
      <c r="J387" s="170" t="n"/>
      <c r="K387" s="277" t="n"/>
      <c r="L387" s="169" t="n"/>
      <c r="M387" s="170" t="n"/>
      <c r="N387" s="277" t="n">
        <v>0.05</v>
      </c>
      <c r="O387" s="169" t="n"/>
      <c r="P387" s="170" t="n"/>
      <c r="Q387" s="277" t="n"/>
      <c r="R387" s="169" t="n"/>
      <c r="S387" s="170" t="n"/>
      <c r="T387" s="277" t="n">
        <v>0.05</v>
      </c>
      <c r="U387" s="169" t="n"/>
      <c r="V387" s="170" t="n"/>
      <c r="W387" s="277" t="n"/>
      <c r="X387" s="169" t="n"/>
      <c r="Y387" s="170" t="n"/>
      <c r="Z387" s="277" t="n"/>
      <c r="AA387" s="169" t="n"/>
      <c r="AB387" s="170" t="n"/>
      <c r="AC387" s="277" t="n"/>
      <c r="AD387" s="169" t="n"/>
      <c r="AE387" s="170" t="n"/>
      <c r="AF387" s="277" t="n">
        <v>0.05</v>
      </c>
      <c r="AG387" s="169" t="n"/>
      <c r="AH387" s="170" t="n"/>
      <c r="AI387" s="277" t="n">
        <v>0.05</v>
      </c>
      <c r="AJ387" s="169" t="n"/>
      <c r="AK387" s="170" t="n"/>
      <c r="AL387" s="277" t="n"/>
      <c r="AM387" s="169" t="n"/>
      <c r="AN387" s="170" t="n"/>
      <c r="AO387" s="277" t="n">
        <v>0.05</v>
      </c>
      <c r="AP387" s="169" t="n"/>
      <c r="AQ387" s="170" t="n"/>
      <c r="AR387" s="277" t="n"/>
      <c r="AS387" s="169" t="n"/>
      <c r="AT387" s="170" t="n"/>
      <c r="AU387" s="277" t="n"/>
      <c r="AV387" s="169" t="n"/>
      <c r="AW387" s="170" t="n"/>
      <c r="AX387" s="277" t="n"/>
      <c r="AY387" s="169" t="n"/>
      <c r="AZ387" s="170" t="n"/>
      <c r="BA387" s="277" t="n"/>
      <c r="BB387" s="169" t="n"/>
      <c r="BC387" s="170" t="n"/>
      <c r="BD387" s="277" t="n"/>
      <c r="BE387" s="169" t="n"/>
      <c r="BF387" s="170" t="n"/>
      <c r="BG387" s="277" t="n"/>
      <c r="BH387" s="169" t="n"/>
      <c r="BI387" s="170" t="n"/>
      <c r="BK387" s="443" t="n"/>
      <c r="BL387" s="443" t="n"/>
      <c r="BM387" s="443" t="n"/>
      <c r="BN387" s="443" t="n"/>
    </row>
    <row r="388" hidden="1" outlineLevel="2" customFormat="1" s="463">
      <c r="A388" s="177" t="inlineStr">
        <is>
          <t>Elegível ao SIMPLES ? (critério: faturamento)</t>
        </is>
      </c>
      <c r="B388" s="23" t="n"/>
      <c r="C388" s="178" t="inlineStr">
        <is>
          <t>Fat. Max.</t>
        </is>
      </c>
      <c r="D388" s="179" t="n">
        <v>4800000</v>
      </c>
      <c r="E388" s="4" t="n"/>
      <c r="F388" s="56" t="n"/>
      <c r="G388" s="56" t="n"/>
      <c r="H388" s="279" t="n"/>
      <c r="I388" s="180" t="n"/>
      <c r="J388" s="181" t="n"/>
      <c r="K388" s="279" t="n"/>
      <c r="L388" s="180" t="n"/>
      <c r="M388" s="181" t="n"/>
      <c r="N388" s="279" t="inlineStr">
        <is>
          <t>S</t>
        </is>
      </c>
      <c r="O388" s="180" t="n"/>
      <c r="P388" s="181" t="n"/>
      <c r="Q388" s="279" t="n"/>
      <c r="R388" s="180" t="n"/>
      <c r="S388" s="181" t="n"/>
      <c r="T388" s="279" t="inlineStr">
        <is>
          <t>S</t>
        </is>
      </c>
      <c r="U388" s="180" t="n"/>
      <c r="V388" s="181" t="n"/>
      <c r="W388" s="279" t="n"/>
      <c r="X388" s="180" t="n"/>
      <c r="Y388" s="181" t="n"/>
      <c r="Z388" s="279" t="n"/>
      <c r="AA388" s="180" t="n"/>
      <c r="AB388" s="181" t="n"/>
      <c r="AC388" s="279" t="n"/>
      <c r="AD388" s="180" t="n"/>
      <c r="AE388" s="181" t="n"/>
      <c r="AF388" s="279" t="inlineStr">
        <is>
          <t>S</t>
        </is>
      </c>
      <c r="AG388" s="180" t="n"/>
      <c r="AH388" s="181" t="n"/>
      <c r="AI388" s="279" t="inlineStr">
        <is>
          <t>S</t>
        </is>
      </c>
      <c r="AJ388" s="180" t="n"/>
      <c r="AK388" s="181" t="n"/>
      <c r="AL388" s="279" t="n"/>
      <c r="AM388" s="180" t="n"/>
      <c r="AN388" s="181" t="n"/>
      <c r="AO388" s="279" t="inlineStr">
        <is>
          <t>S</t>
        </is>
      </c>
      <c r="AP388" s="180" t="n"/>
      <c r="AQ388" s="181" t="n"/>
      <c r="AR388" s="279" t="n"/>
      <c r="AS388" s="180" t="n"/>
      <c r="AT388" s="181" t="n"/>
      <c r="AU388" s="279" t="n"/>
      <c r="AV388" s="180" t="n"/>
      <c r="AW388" s="181" t="n"/>
      <c r="AX388" s="279" t="n"/>
      <c r="AY388" s="180" t="n"/>
      <c r="AZ388" s="181" t="n"/>
      <c r="BA388" s="279" t="n"/>
      <c r="BB388" s="180" t="n"/>
      <c r="BC388" s="181" t="n"/>
      <c r="BD388" s="279" t="n"/>
      <c r="BE388" s="180" t="n"/>
      <c r="BF388" s="181" t="n"/>
      <c r="BG388" s="279" t="n"/>
      <c r="BH388" s="180" t="n"/>
      <c r="BI388" s="181" t="n"/>
      <c r="BK388" s="443" t="n"/>
      <c r="BL388" s="443" t="n"/>
      <c r="BM388" s="443" t="n"/>
      <c r="BN388" s="443" t="n"/>
    </row>
    <row r="389" hidden="1" outlineLevel="2" customFormat="1" s="463">
      <c r="A389" s="22" t="inlineStr">
        <is>
          <t>Utilização do SIMPLES no Exercício</t>
        </is>
      </c>
      <c r="B389" s="23" t="n"/>
      <c r="C389" s="182" t="inlineStr">
        <is>
          <t>Usa Simples ?</t>
        </is>
      </c>
      <c r="D389" s="183" t="inlineStr">
        <is>
          <t>N</t>
        </is>
      </c>
      <c r="E389" s="4" t="n"/>
      <c r="F389" s="56" t="n"/>
      <c r="G389" s="56" t="n"/>
      <c r="H389" s="279" t="n"/>
      <c r="I389" s="180" t="n"/>
      <c r="J389" s="181" t="n"/>
      <c r="K389" s="279" t="n"/>
      <c r="L389" s="180" t="n"/>
      <c r="M389" s="181" t="n"/>
      <c r="N389" s="279" t="n">
        <v>0.048</v>
      </c>
      <c r="O389" s="180" t="n"/>
      <c r="P389" s="181" t="n"/>
      <c r="Q389" s="279" t="n"/>
      <c r="R389" s="180" t="n"/>
      <c r="S389" s="181" t="n"/>
      <c r="T389" s="279" t="n">
        <v>0.048</v>
      </c>
      <c r="U389" s="180" t="n"/>
      <c r="V389" s="181" t="n"/>
      <c r="W389" s="279" t="n"/>
      <c r="X389" s="180" t="n"/>
      <c r="Y389" s="181" t="n"/>
      <c r="Z389" s="279" t="n"/>
      <c r="AA389" s="180" t="n"/>
      <c r="AB389" s="181" t="n"/>
      <c r="AC389" s="279" t="n"/>
      <c r="AD389" s="180" t="n"/>
      <c r="AE389" s="181" t="n"/>
      <c r="AF389" s="279" t="n">
        <v>0.048</v>
      </c>
      <c r="AG389" s="180" t="n"/>
      <c r="AH389" s="181" t="n"/>
      <c r="AI389" s="279" t="n">
        <v>0.048</v>
      </c>
      <c r="AJ389" s="180" t="n"/>
      <c r="AK389" s="181" t="n"/>
      <c r="AL389" s="279" t="n"/>
      <c r="AM389" s="180" t="n"/>
      <c r="AN389" s="181" t="n"/>
      <c r="AO389" s="279" t="n">
        <v>0.048</v>
      </c>
      <c r="AP389" s="180" t="n"/>
      <c r="AQ389" s="181" t="n"/>
      <c r="AR389" s="279" t="n"/>
      <c r="AS389" s="180" t="n"/>
      <c r="AT389" s="181" t="n"/>
      <c r="AU389" s="279" t="n"/>
      <c r="AV389" s="180" t="n"/>
      <c r="AW389" s="181" t="n"/>
      <c r="AX389" s="279" t="n"/>
      <c r="AY389" s="180" t="n"/>
      <c r="AZ389" s="181" t="n"/>
      <c r="BA389" s="279" t="n"/>
      <c r="BB389" s="180" t="n"/>
      <c r="BC389" s="181" t="n"/>
      <c r="BD389" s="279" t="n"/>
      <c r="BE389" s="180" t="n"/>
      <c r="BF389" s="181" t="n"/>
      <c r="BG389" s="279" t="n"/>
      <c r="BH389" s="180" t="n"/>
      <c r="BI389" s="181" t="n"/>
      <c r="BK389" s="443" t="n"/>
      <c r="BL389" s="443" t="n"/>
      <c r="BM389" s="443" t="n"/>
      <c r="BN389" s="443" t="n"/>
    </row>
    <row r="390" hidden="1" outlineLevel="2" customFormat="1" s="463">
      <c r="A390" s="148" t="n"/>
      <c r="B390" s="23" t="n"/>
      <c r="C390" s="3" t="n"/>
      <c r="D390" s="4" t="n"/>
      <c r="E390" s="4" t="n"/>
      <c r="F390" s="56" t="n"/>
      <c r="G390" s="56" t="n"/>
      <c r="H390" s="280" t="n"/>
      <c r="I390" s="56" t="n"/>
      <c r="J390" s="184" t="n"/>
      <c r="K390" s="280" t="n"/>
      <c r="L390" s="56" t="n"/>
      <c r="M390" s="184" t="n"/>
      <c r="N390" s="280" t="n"/>
      <c r="O390" s="56" t="n"/>
      <c r="P390" s="184" t="n"/>
      <c r="Q390" s="280" t="n"/>
      <c r="R390" s="56" t="n"/>
      <c r="S390" s="184" t="n"/>
      <c r="T390" s="280" t="n"/>
      <c r="U390" s="56" t="n"/>
      <c r="V390" s="184" t="n"/>
      <c r="W390" s="280" t="n"/>
      <c r="X390" s="56" t="n"/>
      <c r="Y390" s="184" t="n"/>
      <c r="Z390" s="280" t="n"/>
      <c r="AA390" s="56" t="n"/>
      <c r="AB390" s="184" t="n"/>
      <c r="AC390" s="280" t="n"/>
      <c r="AD390" s="56" t="n"/>
      <c r="AE390" s="184" t="n"/>
      <c r="AF390" s="280" t="n"/>
      <c r="AG390" s="56" t="n"/>
      <c r="AH390" s="184" t="n"/>
      <c r="AI390" s="280" t="n"/>
      <c r="AJ390" s="56" t="n"/>
      <c r="AK390" s="184" t="n"/>
      <c r="AL390" s="280" t="n"/>
      <c r="AM390" s="56" t="n"/>
      <c r="AN390" s="184" t="n"/>
      <c r="AO390" s="280" t="n"/>
      <c r="AP390" s="56" t="n"/>
      <c r="AQ390" s="184" t="n"/>
      <c r="AR390" s="280" t="n"/>
      <c r="AS390" s="56" t="n"/>
      <c r="AT390" s="184" t="n"/>
      <c r="AU390" s="280" t="n"/>
      <c r="AV390" s="56" t="n"/>
      <c r="AW390" s="184" t="n"/>
      <c r="AX390" s="280" t="n"/>
      <c r="AY390" s="56" t="n"/>
      <c r="AZ390" s="184" t="n"/>
      <c r="BA390" s="280" t="n"/>
      <c r="BB390" s="56" t="n"/>
      <c r="BC390" s="184" t="n"/>
      <c r="BD390" s="280" t="n"/>
      <c r="BE390" s="56" t="n"/>
      <c r="BF390" s="184" t="n"/>
      <c r="BG390" s="280" t="n"/>
      <c r="BH390" s="56" t="n"/>
      <c r="BI390" s="184" t="n"/>
      <c r="BK390" s="443" t="n"/>
      <c r="BL390" s="443" t="n"/>
      <c r="BM390" s="443" t="n"/>
      <c r="BN390" s="443" t="n"/>
    </row>
    <row r="391" hidden="1" outlineLevel="2" customFormat="1" s="463">
      <c r="A391" s="171" t="inlineStr">
        <is>
          <t>Premissas para Apuração de IRPJ e CSL</t>
        </is>
      </c>
      <c r="B391" s="172" t="n"/>
      <c r="C391" s="172" t="n"/>
      <c r="D391" s="172" t="n"/>
      <c r="E391" s="172" t="n"/>
      <c r="F391" s="172" t="n"/>
      <c r="G391" s="172" t="n"/>
      <c r="H391" s="171" t="n"/>
      <c r="I391" s="172" t="n"/>
      <c r="J391" s="173" t="n"/>
      <c r="K391" s="171" t="n"/>
      <c r="L391" s="172" t="n"/>
      <c r="M391" s="173" t="n"/>
      <c r="N391" s="171" t="n"/>
      <c r="O391" s="172" t="n"/>
      <c r="P391" s="173" t="n"/>
      <c r="Q391" s="171" t="n"/>
      <c r="R391" s="172" t="n"/>
      <c r="S391" s="173" t="n"/>
      <c r="T391" s="171" t="n"/>
      <c r="U391" s="172" t="n"/>
      <c r="V391" s="173" t="n"/>
      <c r="W391" s="171" t="n"/>
      <c r="X391" s="172" t="n"/>
      <c r="Y391" s="173" t="n"/>
      <c r="Z391" s="171" t="n"/>
      <c r="AA391" s="172" t="n"/>
      <c r="AB391" s="173" t="n"/>
      <c r="AC391" s="171" t="n"/>
      <c r="AD391" s="172" t="n"/>
      <c r="AE391" s="173" t="n"/>
      <c r="AF391" s="171" t="n"/>
      <c r="AG391" s="172" t="n"/>
      <c r="AH391" s="173" t="n"/>
      <c r="AI391" s="171" t="n"/>
      <c r="AJ391" s="172" t="n"/>
      <c r="AK391" s="173" t="n"/>
      <c r="AL391" s="171" t="n"/>
      <c r="AM391" s="172" t="n"/>
      <c r="AN391" s="173" t="n"/>
      <c r="AO391" s="171" t="n"/>
      <c r="AP391" s="172" t="n"/>
      <c r="AQ391" s="173" t="n"/>
      <c r="AR391" s="171" t="n"/>
      <c r="AS391" s="172" t="n"/>
      <c r="AT391" s="173" t="n"/>
      <c r="AU391" s="171" t="n"/>
      <c r="AV391" s="172" t="n"/>
      <c r="AW391" s="173" t="n"/>
      <c r="AX391" s="171" t="n"/>
      <c r="AY391" s="172" t="n"/>
      <c r="AZ391" s="173" t="n"/>
      <c r="BA391" s="171" t="n"/>
      <c r="BB391" s="172" t="n"/>
      <c r="BC391" s="173" t="n"/>
      <c r="BD391" s="171" t="n"/>
      <c r="BE391" s="172" t="n"/>
      <c r="BF391" s="173" t="n"/>
      <c r="BG391" s="171" t="n"/>
      <c r="BH391" s="172" t="n"/>
      <c r="BI391" s="173" t="n"/>
      <c r="BK391" s="443" t="n"/>
      <c r="BL391" s="443" t="n"/>
      <c r="BM391" s="443" t="n"/>
      <c r="BN391" s="443" t="n"/>
    </row>
    <row r="392" hidden="1" outlineLevel="2" customFormat="1" s="463">
      <c r="A392" s="22" t="inlineStr">
        <is>
          <t>Resultado antes do IR</t>
        </is>
      </c>
      <c r="B392" s="23" t="n"/>
      <c r="C392" s="3" t="n"/>
      <c r="D392" s="4" t="n"/>
      <c r="E392" s="4" t="n"/>
      <c r="F392" s="56" t="n"/>
      <c r="G392" s="56" t="n"/>
      <c r="H392" s="241" t="n"/>
      <c r="I392" s="27" t="n"/>
      <c r="J392" s="28" t="n"/>
      <c r="K392" s="241" t="n"/>
      <c r="L392" s="27" t="n"/>
      <c r="M392" s="28" t="n"/>
      <c r="N392" s="241" t="n"/>
      <c r="O392" s="27" t="n"/>
      <c r="P392" s="28" t="n"/>
      <c r="Q392" s="241" t="n"/>
      <c r="R392" s="27" t="n"/>
      <c r="S392" s="28" t="n"/>
      <c r="T392" s="241" t="n"/>
      <c r="U392" s="27" t="n"/>
      <c r="V392" s="28" t="n"/>
      <c r="W392" s="241" t="n"/>
      <c r="X392" s="27" t="n"/>
      <c r="Y392" s="28" t="n"/>
      <c r="Z392" s="241" t="n"/>
      <c r="AA392" s="27" t="n"/>
      <c r="AB392" s="28" t="n"/>
      <c r="AC392" s="241" t="n"/>
      <c r="AD392" s="27" t="n"/>
      <c r="AE392" s="28" t="n"/>
      <c r="AF392" s="241" t="n"/>
      <c r="AG392" s="27" t="n"/>
      <c r="AH392" s="28" t="n"/>
      <c r="AI392" s="241" t="n"/>
      <c r="AJ392" s="27" t="n"/>
      <c r="AK392" s="28" t="n"/>
      <c r="AL392" s="241" t="n"/>
      <c r="AM392" s="27" t="n"/>
      <c r="AN392" s="28" t="n"/>
      <c r="AO392" s="241" t="n"/>
      <c r="AP392" s="27" t="n"/>
      <c r="AQ392" s="28" t="n"/>
      <c r="AR392" s="241" t="n"/>
      <c r="AS392" s="27" t="n"/>
      <c r="AT392" s="28" t="n"/>
      <c r="AU392" s="241" t="n"/>
      <c r="AV392" s="27" t="n"/>
      <c r="AW392" s="28" t="n"/>
      <c r="AX392" s="241" t="n"/>
      <c r="AY392" s="27" t="n"/>
      <c r="AZ392" s="28" t="n"/>
      <c r="BA392" s="241" t="n"/>
      <c r="BB392" s="27" t="n"/>
      <c r="BC392" s="28" t="n"/>
      <c r="BD392" s="241" t="n"/>
      <c r="BE392" s="27" t="n"/>
      <c r="BF392" s="28" t="n"/>
      <c r="BG392" s="241" t="n"/>
      <c r="BH392" s="27" t="n"/>
      <c r="BI392" s="28" t="n"/>
      <c r="BK392" s="443" t="n"/>
      <c r="BL392" s="443" t="n"/>
      <c r="BM392" s="443" t="n"/>
      <c r="BN392" s="443" t="n"/>
    </row>
    <row r="393" hidden="1" outlineLevel="2" customFormat="1" s="463">
      <c r="A393" s="22" t="inlineStr">
        <is>
          <t>Prejuízos Acumulados</t>
        </is>
      </c>
      <c r="B393" s="23" t="n"/>
      <c r="C393" s="185" t="inlineStr">
        <is>
          <t>Despesas Pre-op</t>
        </is>
      </c>
      <c r="D393" s="186" t="n"/>
      <c r="E393" s="187" t="n">
        <v>0</v>
      </c>
      <c r="F393" s="56" t="n"/>
      <c r="G393" s="56" t="n"/>
      <c r="H393" s="281" t="n"/>
      <c r="I393" s="234" t="n"/>
      <c r="J393" s="188" t="n"/>
      <c r="K393" s="281" t="n"/>
      <c r="L393" s="234" t="n"/>
      <c r="M393" s="188" t="n"/>
      <c r="N393" s="281" t="n"/>
      <c r="O393" s="234" t="n"/>
      <c r="P393" s="188" t="n"/>
      <c r="Q393" s="281" t="n"/>
      <c r="R393" s="234" t="n"/>
      <c r="S393" s="188" t="n"/>
      <c r="T393" s="281" t="n"/>
      <c r="U393" s="234" t="n"/>
      <c r="V393" s="188" t="n"/>
      <c r="W393" s="281" t="n"/>
      <c r="X393" s="234" t="n"/>
      <c r="Y393" s="188" t="n"/>
      <c r="Z393" s="281" t="n"/>
      <c r="AA393" s="234" t="n"/>
      <c r="AB393" s="188" t="n"/>
      <c r="AC393" s="281" t="n"/>
      <c r="AD393" s="234" t="n"/>
      <c r="AE393" s="188" t="n"/>
      <c r="AF393" s="281" t="n"/>
      <c r="AG393" s="234" t="n"/>
      <c r="AH393" s="188" t="n"/>
      <c r="AI393" s="281" t="n"/>
      <c r="AJ393" s="234" t="n"/>
      <c r="AK393" s="188" t="n"/>
      <c r="AL393" s="281" t="n"/>
      <c r="AM393" s="234" t="n"/>
      <c r="AN393" s="188" t="n"/>
      <c r="AO393" s="281" t="n"/>
      <c r="AP393" s="234" t="n"/>
      <c r="AQ393" s="188" t="n"/>
      <c r="AR393" s="281" t="n"/>
      <c r="AS393" s="234" t="n"/>
      <c r="AT393" s="188" t="n"/>
      <c r="AU393" s="281" t="n"/>
      <c r="AV393" s="234" t="n"/>
      <c r="AW393" s="188" t="n"/>
      <c r="AX393" s="281" t="n"/>
      <c r="AY393" s="234" t="n"/>
      <c r="AZ393" s="188" t="n"/>
      <c r="BA393" s="281" t="n"/>
      <c r="BB393" s="234" t="n"/>
      <c r="BC393" s="188" t="n"/>
      <c r="BD393" s="281" t="n"/>
      <c r="BE393" s="234" t="n"/>
      <c r="BF393" s="188" t="n"/>
      <c r="BG393" s="281" t="n"/>
      <c r="BH393" s="234" t="n"/>
      <c r="BI393" s="188" t="n"/>
      <c r="BK393" s="443" t="n"/>
      <c r="BL393" s="443" t="n"/>
      <c r="BM393" s="443" t="n"/>
      <c r="BN393" s="443" t="n"/>
    </row>
    <row r="394" hidden="1" outlineLevel="2" ht="25.2" customFormat="1" customHeight="1" s="463">
      <c r="A394" s="22" t="inlineStr">
        <is>
          <t>Dedução de Prejuízos Acumulados</t>
        </is>
      </c>
      <c r="B394" s="23" t="n"/>
      <c r="C394" s="189" t="inlineStr">
        <is>
          <t>Limite dedutível prejuízo</t>
        </is>
      </c>
      <c r="D394" s="190" t="n"/>
      <c r="E394" s="191" t="n">
        <v>0.3</v>
      </c>
      <c r="F394" s="56" t="n"/>
      <c r="G394" s="56" t="n"/>
      <c r="H394" s="281" t="n"/>
      <c r="I394" s="234" t="n"/>
      <c r="J394" s="188" t="n"/>
      <c r="K394" s="281" t="n"/>
      <c r="L394" s="234" t="n"/>
      <c r="M394" s="188" t="n"/>
      <c r="N394" s="281" t="n"/>
      <c r="O394" s="234" t="n"/>
      <c r="P394" s="188" t="n"/>
      <c r="Q394" s="281" t="n"/>
      <c r="R394" s="234" t="n"/>
      <c r="S394" s="188" t="n"/>
      <c r="T394" s="281" t="n"/>
      <c r="U394" s="234" t="n"/>
      <c r="V394" s="188" t="n"/>
      <c r="W394" s="281" t="n"/>
      <c r="X394" s="234" t="n"/>
      <c r="Y394" s="188" t="n"/>
      <c r="Z394" s="281" t="n"/>
      <c r="AA394" s="234" t="n"/>
      <c r="AB394" s="188" t="n"/>
      <c r="AC394" s="281" t="n"/>
      <c r="AD394" s="234" t="n"/>
      <c r="AE394" s="188" t="n"/>
      <c r="AF394" s="281" t="n"/>
      <c r="AG394" s="234" t="n"/>
      <c r="AH394" s="188" t="n"/>
      <c r="AI394" s="281" t="n"/>
      <c r="AJ394" s="234" t="n"/>
      <c r="AK394" s="188" t="n"/>
      <c r="AL394" s="281" t="n"/>
      <c r="AM394" s="234" t="n"/>
      <c r="AN394" s="188" t="n"/>
      <c r="AO394" s="281" t="n"/>
      <c r="AP394" s="234" t="n"/>
      <c r="AQ394" s="188" t="n"/>
      <c r="AR394" s="281" t="n"/>
      <c r="AS394" s="234" t="n"/>
      <c r="AT394" s="188" t="n"/>
      <c r="AU394" s="281" t="n"/>
      <c r="AV394" s="234" t="n"/>
      <c r="AW394" s="188" t="n"/>
      <c r="AX394" s="281" t="n"/>
      <c r="AY394" s="234" t="n"/>
      <c r="AZ394" s="188" t="n"/>
      <c r="BA394" s="281" t="n"/>
      <c r="BB394" s="234" t="n"/>
      <c r="BC394" s="188" t="n"/>
      <c r="BD394" s="281" t="n"/>
      <c r="BE394" s="234" t="n"/>
      <c r="BF394" s="188" t="n"/>
      <c r="BG394" s="281" t="n"/>
      <c r="BH394" s="234" t="n"/>
      <c r="BI394" s="188" t="n"/>
      <c r="BK394" s="443" t="n"/>
      <c r="BL394" s="443" t="n"/>
      <c r="BM394" s="443" t="n"/>
      <c r="BN394" s="443" t="n"/>
    </row>
    <row r="395" hidden="1" outlineLevel="2" customFormat="1" s="463">
      <c r="A395" s="22" t="inlineStr">
        <is>
          <t>Base para cálculo do IRPJ e CSL</t>
        </is>
      </c>
      <c r="B395" s="23" t="n"/>
      <c r="C395" s="192" t="inlineStr">
        <is>
          <t>Faixa LAIR  &gt;</t>
        </is>
      </c>
      <c r="D395" s="193" t="n">
        <v>240000</v>
      </c>
      <c r="E395" s="194" t="n"/>
      <c r="F395" s="56" t="n"/>
      <c r="G395" s="56" t="n"/>
      <c r="H395" s="281" t="n"/>
      <c r="I395" s="234" t="n"/>
      <c r="J395" s="188" t="n"/>
      <c r="K395" s="281" t="n"/>
      <c r="L395" s="234" t="n"/>
      <c r="M395" s="188" t="n"/>
      <c r="N395" s="281" t="n"/>
      <c r="O395" s="234" t="n"/>
      <c r="P395" s="188" t="n"/>
      <c r="Q395" s="281" t="n"/>
      <c r="R395" s="234" t="n"/>
      <c r="S395" s="188" t="n"/>
      <c r="T395" s="281" t="n"/>
      <c r="U395" s="234" t="n"/>
      <c r="V395" s="188" t="n"/>
      <c r="W395" s="281" t="n"/>
      <c r="X395" s="234" t="n"/>
      <c r="Y395" s="188" t="n"/>
      <c r="Z395" s="281" t="n"/>
      <c r="AA395" s="234" t="n"/>
      <c r="AB395" s="188" t="n"/>
      <c r="AC395" s="281" t="n"/>
      <c r="AD395" s="234" t="n"/>
      <c r="AE395" s="188" t="n"/>
      <c r="AF395" s="281" t="n"/>
      <c r="AG395" s="234" t="n"/>
      <c r="AH395" s="188" t="n"/>
      <c r="AI395" s="281" t="n"/>
      <c r="AJ395" s="234" t="n"/>
      <c r="AK395" s="188" t="n"/>
      <c r="AL395" s="281" t="n"/>
      <c r="AM395" s="234" t="n"/>
      <c r="AN395" s="188" t="n"/>
      <c r="AO395" s="281" t="n"/>
      <c r="AP395" s="234" t="n"/>
      <c r="AQ395" s="188" t="n"/>
      <c r="AR395" s="281" t="n"/>
      <c r="AS395" s="234" t="n"/>
      <c r="AT395" s="188" t="n"/>
      <c r="AU395" s="281" t="n"/>
      <c r="AV395" s="234" t="n"/>
      <c r="AW395" s="188" t="n"/>
      <c r="AX395" s="281" t="n"/>
      <c r="AY395" s="234" t="n"/>
      <c r="AZ395" s="188" t="n"/>
      <c r="BA395" s="281" t="n"/>
      <c r="BB395" s="234" t="n"/>
      <c r="BC395" s="188" t="n"/>
      <c r="BD395" s="281" t="n"/>
      <c r="BE395" s="234" t="n"/>
      <c r="BF395" s="188" t="n"/>
      <c r="BG395" s="281" t="n"/>
      <c r="BH395" s="234" t="n"/>
      <c r="BI395" s="188" t="n"/>
      <c r="BK395" s="443" t="n"/>
      <c r="BL395" s="443" t="n"/>
      <c r="BM395" s="443" t="n"/>
      <c r="BN395" s="443" t="n"/>
    </row>
    <row r="396" hidden="1" outlineLevel="2" customFormat="1" s="463">
      <c r="A396" s="22" t="inlineStr">
        <is>
          <t>Valores distribuidos mensalmente - IRPJ</t>
        </is>
      </c>
      <c r="B396" s="23" t="n"/>
      <c r="C396" s="192" t="inlineStr">
        <is>
          <t>Aliq. IRPJ</t>
        </is>
      </c>
      <c r="D396" s="55" t="n">
        <v>0.15</v>
      </c>
      <c r="E396" s="191" t="n">
        <v>0.25</v>
      </c>
      <c r="F396" s="56" t="n"/>
      <c r="G396" s="56" t="n"/>
      <c r="H396" s="241" t="n"/>
      <c r="I396" s="27" t="n"/>
      <c r="J396" s="28" t="n"/>
      <c r="K396" s="241" t="n"/>
      <c r="L396" s="27" t="n"/>
      <c r="M396" s="28" t="n"/>
      <c r="N396" s="241" t="n"/>
      <c r="O396" s="27" t="n"/>
      <c r="P396" s="28" t="n"/>
      <c r="Q396" s="241" t="n"/>
      <c r="R396" s="27" t="n"/>
      <c r="S396" s="28" t="n"/>
      <c r="T396" s="241" t="n"/>
      <c r="U396" s="27" t="n"/>
      <c r="V396" s="28" t="n"/>
      <c r="W396" s="241" t="n"/>
      <c r="X396" s="27" t="n"/>
      <c r="Y396" s="28" t="n"/>
      <c r="Z396" s="241" t="n"/>
      <c r="AA396" s="27" t="n"/>
      <c r="AB396" s="28" t="n"/>
      <c r="AC396" s="241" t="n"/>
      <c r="AD396" s="27" t="n"/>
      <c r="AE396" s="28" t="n"/>
      <c r="AF396" s="241" t="n"/>
      <c r="AG396" s="27" t="n"/>
      <c r="AH396" s="28" t="n"/>
      <c r="AI396" s="241" t="n"/>
      <c r="AJ396" s="27" t="n"/>
      <c r="AK396" s="28" t="n"/>
      <c r="AL396" s="241" t="n"/>
      <c r="AM396" s="27" t="n"/>
      <c r="AN396" s="28" t="n"/>
      <c r="AO396" s="241" t="n"/>
      <c r="AP396" s="27" t="n"/>
      <c r="AQ396" s="28" t="n"/>
      <c r="AR396" s="241" t="n"/>
      <c r="AS396" s="27" t="n"/>
      <c r="AT396" s="28" t="n"/>
      <c r="AU396" s="241" t="n"/>
      <c r="AV396" s="27" t="n"/>
      <c r="AW396" s="28" t="n"/>
      <c r="AX396" s="241" t="n"/>
      <c r="AY396" s="27" t="n"/>
      <c r="AZ396" s="28" t="n"/>
      <c r="BA396" s="241" t="n"/>
      <c r="BB396" s="27" t="n"/>
      <c r="BC396" s="28" t="n"/>
      <c r="BD396" s="241" t="n"/>
      <c r="BE396" s="27" t="n"/>
      <c r="BF396" s="28" t="n"/>
      <c r="BG396" s="241" t="n"/>
      <c r="BH396" s="27" t="n"/>
      <c r="BI396" s="28" t="n"/>
      <c r="BK396" s="443" t="n"/>
      <c r="BL396" s="443" t="n"/>
      <c r="BM396" s="443" t="n"/>
      <c r="BN396" s="443" t="n"/>
    </row>
    <row r="397" hidden="1" outlineLevel="2" customFormat="1" s="463">
      <c r="A397" s="22" t="inlineStr">
        <is>
          <t>Valores distribuidos mensalmente - CSL</t>
        </is>
      </c>
      <c r="B397" s="23" t="n"/>
      <c r="C397" s="195" t="inlineStr">
        <is>
          <t>Aliq. CSL</t>
        </is>
      </c>
      <c r="D397" s="196" t="inlineStr">
        <is>
          <t>Aliq. CSL</t>
        </is>
      </c>
      <c r="E397" s="197" t="n">
        <v>0.09</v>
      </c>
      <c r="F397" s="56" t="n"/>
      <c r="G397" s="56" t="n"/>
      <c r="H397" s="241" t="n"/>
      <c r="I397" s="27" t="n"/>
      <c r="J397" s="28" t="n"/>
      <c r="K397" s="241" t="n"/>
      <c r="L397" s="27" t="n"/>
      <c r="M397" s="28" t="n"/>
      <c r="N397" s="241" t="n"/>
      <c r="O397" s="27" t="n"/>
      <c r="P397" s="28" t="n"/>
      <c r="Q397" s="241" t="n"/>
      <c r="R397" s="27" t="n"/>
      <c r="S397" s="28" t="n"/>
      <c r="T397" s="241" t="n"/>
      <c r="U397" s="27" t="n"/>
      <c r="V397" s="28" t="n"/>
      <c r="W397" s="241" t="n"/>
      <c r="X397" s="27" t="n"/>
      <c r="Y397" s="28" t="n"/>
      <c r="Z397" s="241" t="n"/>
      <c r="AA397" s="27" t="n"/>
      <c r="AB397" s="28" t="n"/>
      <c r="AC397" s="241" t="n"/>
      <c r="AD397" s="27" t="n"/>
      <c r="AE397" s="28" t="n"/>
      <c r="AF397" s="241" t="n"/>
      <c r="AG397" s="27" t="n"/>
      <c r="AH397" s="28" t="n"/>
      <c r="AI397" s="241" t="n"/>
      <c r="AJ397" s="27" t="n"/>
      <c r="AK397" s="28" t="n"/>
      <c r="AL397" s="241" t="n"/>
      <c r="AM397" s="27" t="n"/>
      <c r="AN397" s="28" t="n"/>
      <c r="AO397" s="241" t="n"/>
      <c r="AP397" s="27" t="n"/>
      <c r="AQ397" s="28" t="n"/>
      <c r="AR397" s="241" t="n"/>
      <c r="AS397" s="27" t="n"/>
      <c r="AT397" s="28" t="n"/>
      <c r="AU397" s="241" t="n"/>
      <c r="AV397" s="27" t="n"/>
      <c r="AW397" s="28" t="n"/>
      <c r="AX397" s="241" t="n"/>
      <c r="AY397" s="27" t="n"/>
      <c r="AZ397" s="28" t="n"/>
      <c r="BA397" s="241" t="n"/>
      <c r="BB397" s="27" t="n"/>
      <c r="BC397" s="28" t="n"/>
      <c r="BD397" s="241" t="n"/>
      <c r="BE397" s="27" t="n"/>
      <c r="BF397" s="28" t="n"/>
      <c r="BG397" s="241" t="n"/>
      <c r="BH397" s="27" t="n"/>
      <c r="BI397" s="28" t="n"/>
      <c r="BK397" s="443" t="n"/>
      <c r="BL397" s="443" t="n"/>
      <c r="BM397" s="443" t="n"/>
      <c r="BN397" s="443" t="n"/>
    </row>
    <row r="398" hidden="1" outlineLevel="1" customFormat="1" s="463">
      <c r="A398" s="163" t="n"/>
      <c r="B398" s="23" t="n"/>
      <c r="C398" s="3" t="n"/>
      <c r="D398" s="4" t="n"/>
      <c r="E398" s="4" t="n"/>
      <c r="F398" s="56" t="n"/>
      <c r="G398" s="56" t="n"/>
      <c r="H398" s="280" t="n"/>
      <c r="I398" s="56" t="n"/>
      <c r="J398" s="184" t="n"/>
      <c r="K398" s="280" t="n"/>
      <c r="L398" s="56" t="n"/>
      <c r="M398" s="184" t="n"/>
      <c r="N398" s="280" t="n"/>
      <c r="O398" s="56" t="n"/>
      <c r="P398" s="184" t="n"/>
      <c r="Q398" s="280" t="n"/>
      <c r="R398" s="56" t="n"/>
      <c r="S398" s="184" t="n"/>
      <c r="T398" s="280" t="n"/>
      <c r="U398" s="56" t="n"/>
      <c r="V398" s="184" t="n"/>
      <c r="W398" s="280" t="n"/>
      <c r="X398" s="56" t="n"/>
      <c r="Y398" s="184" t="n"/>
      <c r="Z398" s="280" t="n"/>
      <c r="AA398" s="56" t="n"/>
      <c r="AB398" s="184" t="n"/>
      <c r="AC398" s="280" t="n"/>
      <c r="AD398" s="56" t="n"/>
      <c r="AE398" s="184" t="n"/>
      <c r="AF398" s="280" t="n"/>
      <c r="AG398" s="56" t="n"/>
      <c r="AH398" s="184" t="n"/>
      <c r="AI398" s="280" t="n"/>
      <c r="AJ398" s="56" t="n"/>
      <c r="AK398" s="184" t="n"/>
      <c r="AL398" s="280" t="n"/>
      <c r="AM398" s="56" t="n"/>
      <c r="AN398" s="184" t="n"/>
      <c r="AO398" s="280" t="n"/>
      <c r="AP398" s="56" t="n"/>
      <c r="AQ398" s="184" t="n"/>
      <c r="AR398" s="280" t="n"/>
      <c r="AS398" s="56" t="n"/>
      <c r="AT398" s="184" t="n"/>
      <c r="AU398" s="280" t="n"/>
      <c r="AV398" s="56" t="n"/>
      <c r="AW398" s="184" t="n"/>
      <c r="AX398" s="280" t="n"/>
      <c r="AY398" s="56" t="n"/>
      <c r="AZ398" s="184" t="n"/>
      <c r="BA398" s="280" t="n"/>
      <c r="BB398" s="56" t="n"/>
      <c r="BC398" s="184" t="n"/>
      <c r="BD398" s="280" t="n"/>
      <c r="BE398" s="56" t="n"/>
      <c r="BF398" s="184" t="n"/>
      <c r="BG398" s="280" t="n"/>
      <c r="BH398" s="56" t="n"/>
      <c r="BI398" s="184" t="n"/>
      <c r="BK398" s="443" t="n"/>
      <c r="BL398" s="443" t="n"/>
      <c r="BM398" s="443" t="n"/>
      <c r="BN398" s="443" t="n"/>
    </row>
    <row r="399" hidden="1" outlineLevel="1" customFormat="1" s="463">
      <c r="A399" s="171" t="inlineStr">
        <is>
          <t>Plano de Pessoal</t>
        </is>
      </c>
      <c r="B399" s="172" t="n"/>
      <c r="C399" s="172" t="n"/>
      <c r="D399" s="172" t="n"/>
      <c r="E399" s="172" t="n"/>
      <c r="F399" s="172" t="n"/>
      <c r="G399" s="172" t="n"/>
      <c r="H399" s="171" t="n"/>
      <c r="I399" s="172" t="n"/>
      <c r="J399" s="173" t="n"/>
      <c r="K399" s="171" t="n"/>
      <c r="L399" s="172" t="n"/>
      <c r="M399" s="173" t="n"/>
      <c r="N399" s="171" t="n"/>
      <c r="O399" s="172" t="n"/>
      <c r="P399" s="173" t="n"/>
      <c r="Q399" s="171" t="n"/>
      <c r="R399" s="172" t="n"/>
      <c r="S399" s="173" t="n"/>
      <c r="T399" s="171" t="n"/>
      <c r="U399" s="172" t="n"/>
      <c r="V399" s="173" t="n"/>
      <c r="W399" s="171" t="n"/>
      <c r="X399" s="172" t="n"/>
      <c r="Y399" s="173" t="n"/>
      <c r="Z399" s="171" t="n"/>
      <c r="AA399" s="172" t="n"/>
      <c r="AB399" s="173" t="n"/>
      <c r="AC399" s="171" t="n"/>
      <c r="AD399" s="172" t="n"/>
      <c r="AE399" s="173" t="n"/>
      <c r="AF399" s="171" t="n"/>
      <c r="AG399" s="172" t="n"/>
      <c r="AH399" s="173" t="n"/>
      <c r="AI399" s="171" t="n"/>
      <c r="AJ399" s="172" t="n"/>
      <c r="AK399" s="173" t="n"/>
      <c r="AL399" s="171" t="n"/>
      <c r="AM399" s="172" t="n"/>
      <c r="AN399" s="173" t="n"/>
      <c r="AO399" s="171" t="n"/>
      <c r="AP399" s="172" t="n"/>
      <c r="AQ399" s="173" t="n"/>
      <c r="AR399" s="171" t="n"/>
      <c r="AS399" s="172" t="n"/>
      <c r="AT399" s="173" t="n"/>
      <c r="AU399" s="171" t="n"/>
      <c r="AV399" s="172" t="n"/>
      <c r="AW399" s="173" t="n"/>
      <c r="AX399" s="171" t="n"/>
      <c r="AY399" s="172" t="n"/>
      <c r="AZ399" s="173" t="n"/>
      <c r="BA399" s="171" t="n"/>
      <c r="BB399" s="172" t="n"/>
      <c r="BC399" s="173" t="n"/>
      <c r="BD399" s="171" t="n"/>
      <c r="BE399" s="172" t="n"/>
      <c r="BF399" s="173" t="n"/>
      <c r="BG399" s="171" t="n"/>
      <c r="BH399" s="172" t="n"/>
      <c r="BI399" s="173" t="n"/>
      <c r="BK399" s="443" t="n"/>
      <c r="BL399" s="443" t="n"/>
      <c r="BM399" s="443" t="n"/>
      <c r="BN399" s="443" t="n"/>
    </row>
    <row r="400" hidden="1" outlineLevel="1" customFormat="1" s="463">
      <c r="A400" s="163" t="n"/>
      <c r="B400" s="23" t="n"/>
      <c r="C400" s="3" t="n"/>
      <c r="D400" s="4" t="n"/>
      <c r="E400" s="198" t="n"/>
      <c r="F400" s="56" t="n"/>
      <c r="G400" s="56" t="n"/>
      <c r="H400" s="282" t="n"/>
      <c r="I400" s="235" t="n"/>
      <c r="J400" s="199" t="n"/>
      <c r="K400" s="282" t="n"/>
      <c r="L400" s="235" t="n"/>
      <c r="M400" s="199" t="n"/>
      <c r="N400" s="282" t="n"/>
      <c r="O400" s="235" t="n"/>
      <c r="P400" s="199" t="n"/>
      <c r="Q400" s="282" t="n"/>
      <c r="R400" s="235" t="n"/>
      <c r="S400" s="199" t="n"/>
      <c r="T400" s="282" t="n"/>
      <c r="U400" s="235" t="n"/>
      <c r="V400" s="199" t="n"/>
      <c r="W400" s="282" t="n"/>
      <c r="X400" s="235" t="n"/>
      <c r="Y400" s="199" t="n"/>
      <c r="Z400" s="282" t="n"/>
      <c r="AA400" s="235" t="n"/>
      <c r="AB400" s="199" t="n"/>
      <c r="AC400" s="282" t="n"/>
      <c r="AD400" s="235" t="n"/>
      <c r="AE400" s="199" t="n"/>
      <c r="AF400" s="282" t="n"/>
      <c r="AG400" s="235" t="n"/>
      <c r="AH400" s="199" t="n"/>
      <c r="AI400" s="282" t="n"/>
      <c r="AJ400" s="235" t="n"/>
      <c r="AK400" s="199" t="n"/>
      <c r="AL400" s="282" t="n"/>
      <c r="AM400" s="235" t="n"/>
      <c r="AN400" s="199" t="n"/>
      <c r="AO400" s="282" t="n"/>
      <c r="AP400" s="235" t="n"/>
      <c r="AQ400" s="199" t="n"/>
      <c r="AR400" s="282" t="n"/>
      <c r="AS400" s="235" t="n"/>
      <c r="AT400" s="199" t="n"/>
      <c r="AU400" s="282" t="n"/>
      <c r="AV400" s="235" t="n"/>
      <c r="AW400" s="199" t="n"/>
      <c r="AX400" s="282" t="n"/>
      <c r="AY400" s="235" t="n"/>
      <c r="AZ400" s="199" t="n"/>
      <c r="BA400" s="282" t="n"/>
      <c r="BB400" s="235" t="n"/>
      <c r="BC400" s="199" t="n"/>
      <c r="BD400" s="282" t="n"/>
      <c r="BE400" s="235" t="n"/>
      <c r="BF400" s="199" t="n"/>
      <c r="BG400" s="282" t="n"/>
      <c r="BH400" s="235" t="n"/>
      <c r="BI400" s="199" t="n"/>
      <c r="BK400" s="443" t="n"/>
      <c r="BL400" s="443" t="n"/>
      <c r="BM400" s="443" t="n"/>
      <c r="BN400" s="443" t="n"/>
    </row>
    <row r="401" hidden="1" outlineLevel="2" customFormat="1" s="463">
      <c r="A401" s="200" t="inlineStr">
        <is>
          <t>PJ</t>
        </is>
      </c>
      <c r="B401" s="59" t="n"/>
      <c r="C401" s="201" t="n"/>
      <c r="D401" s="41" t="n"/>
      <c r="E401" s="41" t="n"/>
      <c r="F401" s="63" t="n"/>
      <c r="G401" s="56" t="n"/>
      <c r="H401" s="211" t="n"/>
      <c r="I401" s="202" t="n">
        <v>9</v>
      </c>
      <c r="J401" s="203" t="n"/>
      <c r="K401" s="211" t="n"/>
      <c r="L401" s="202" t="n">
        <v>10</v>
      </c>
      <c r="M401" s="203" t="n"/>
      <c r="N401" s="211" t="n"/>
      <c r="O401" s="202" t="n">
        <v>10</v>
      </c>
      <c r="P401" s="203" t="n"/>
      <c r="Q401" s="211" t="n"/>
      <c r="R401" s="202" t="n">
        <v>10</v>
      </c>
      <c r="S401" s="203" t="n"/>
      <c r="T401" s="211" t="n"/>
      <c r="U401" s="202" t="n">
        <v>10</v>
      </c>
      <c r="V401" s="203" t="n"/>
      <c r="W401" s="211" t="n"/>
      <c r="X401" s="202" t="n">
        <v>10</v>
      </c>
      <c r="Y401" s="203" t="n"/>
      <c r="Z401" s="211" t="n"/>
      <c r="AA401" s="202" t="n">
        <v>10</v>
      </c>
      <c r="AB401" s="203" t="n"/>
      <c r="AC401" s="211" t="n"/>
      <c r="AD401" s="202" t="n">
        <v>10</v>
      </c>
      <c r="AE401" s="203" t="n"/>
      <c r="AF401" s="211" t="n"/>
      <c r="AG401" s="202" t="n">
        <v>10</v>
      </c>
      <c r="AH401" s="203" t="n"/>
      <c r="AI401" s="211" t="n"/>
      <c r="AJ401" s="202" t="n">
        <v>10</v>
      </c>
      <c r="AK401" s="203" t="n"/>
      <c r="AL401" s="211" t="n"/>
      <c r="AM401" s="202" t="n">
        <v>10</v>
      </c>
      <c r="AN401" s="203" t="n"/>
      <c r="AO401" s="211" t="n"/>
      <c r="AP401" s="202" t="n">
        <v>10</v>
      </c>
      <c r="AQ401" s="203" t="n"/>
      <c r="AR401" s="211" t="n"/>
      <c r="AS401" s="202" t="n"/>
      <c r="AT401" s="203" t="n"/>
      <c r="AU401" s="211" t="n"/>
      <c r="AV401" s="202" t="n"/>
      <c r="AW401" s="203" t="n"/>
      <c r="AX401" s="211" t="n"/>
      <c r="AY401" s="202" t="n"/>
      <c r="AZ401" s="203" t="n"/>
      <c r="BA401" s="211" t="n"/>
      <c r="BB401" s="202" t="n"/>
      <c r="BC401" s="203" t="n"/>
      <c r="BD401" s="211" t="n"/>
      <c r="BE401" s="202" t="n"/>
      <c r="BF401" s="203" t="n"/>
      <c r="BG401" s="211" t="n"/>
      <c r="BH401" s="202" t="n"/>
      <c r="BI401" s="203" t="n"/>
      <c r="BK401" s="443" t="n"/>
      <c r="BL401" s="443" t="n"/>
      <c r="BM401" s="443" t="n"/>
      <c r="BN401" s="443" t="n"/>
    </row>
    <row r="402" hidden="1" outlineLevel="2" customFormat="1" s="463">
      <c r="A402" s="204" t="inlineStr">
        <is>
          <t xml:space="preserve">  - Squad</t>
        </is>
      </c>
      <c r="B402" s="468" t="n"/>
      <c r="C402" s="201" t="n"/>
      <c r="D402" s="41" t="n"/>
      <c r="E402" s="41" t="n"/>
      <c r="F402" s="41" t="n"/>
      <c r="G402" s="56" t="n"/>
      <c r="H402" s="241" t="n"/>
      <c r="I402" s="27" t="n">
        <v>1</v>
      </c>
      <c r="J402" s="28" t="n"/>
      <c r="K402" s="241" t="n"/>
      <c r="L402" s="27" t="n">
        <v>1</v>
      </c>
      <c r="M402" s="28" t="n"/>
      <c r="N402" s="241" t="n"/>
      <c r="O402" s="27" t="n">
        <v>1</v>
      </c>
      <c r="P402" s="28" t="n"/>
      <c r="Q402" s="241" t="n"/>
      <c r="R402" s="27" t="n">
        <v>1</v>
      </c>
      <c r="S402" s="28" t="n"/>
      <c r="T402" s="241" t="n"/>
      <c r="U402" s="27" t="n">
        <v>1</v>
      </c>
      <c r="V402" s="28" t="n"/>
      <c r="W402" s="241" t="n"/>
      <c r="X402" s="27" t="n">
        <v>1</v>
      </c>
      <c r="Y402" s="28" t="n"/>
      <c r="Z402" s="241" t="n"/>
      <c r="AA402" s="27" t="n">
        <v>1</v>
      </c>
      <c r="AB402" s="28" t="n"/>
      <c r="AC402" s="241" t="n"/>
      <c r="AD402" s="27" t="n">
        <v>1</v>
      </c>
      <c r="AE402" s="28" t="n"/>
      <c r="AF402" s="241" t="n"/>
      <c r="AG402" s="27" t="n">
        <v>1</v>
      </c>
      <c r="AH402" s="28" t="n"/>
      <c r="AI402" s="241" t="n"/>
      <c r="AJ402" s="27" t="n">
        <v>1</v>
      </c>
      <c r="AK402" s="28" t="n"/>
      <c r="AL402" s="241" t="n"/>
      <c r="AM402" s="27" t="n">
        <v>1</v>
      </c>
      <c r="AN402" s="28" t="n"/>
      <c r="AO402" s="241" t="n"/>
      <c r="AP402" s="27" t="n">
        <v>1</v>
      </c>
      <c r="AQ402" s="28" t="n"/>
      <c r="AR402" s="241" t="n"/>
      <c r="AS402" s="27" t="n"/>
      <c r="AT402" s="28" t="n"/>
      <c r="AU402" s="241" t="n"/>
      <c r="AV402" s="27" t="n"/>
      <c r="AW402" s="28" t="n"/>
      <c r="AX402" s="241" t="n"/>
      <c r="AY402" s="27" t="n"/>
      <c r="AZ402" s="28" t="n"/>
      <c r="BA402" s="241" t="n"/>
      <c r="BB402" s="27" t="n"/>
      <c r="BC402" s="28" t="n"/>
      <c r="BD402" s="241" t="n"/>
      <c r="BE402" s="27" t="n"/>
      <c r="BF402" s="28" t="n"/>
      <c r="BG402" s="241" t="n"/>
      <c r="BH402" s="27" t="n"/>
      <c r="BI402" s="28" t="n"/>
      <c r="BK402" s="443" t="n"/>
      <c r="BL402" s="443" t="n"/>
      <c r="BM402" s="443" t="n"/>
      <c r="BN402" s="443" t="n"/>
    </row>
    <row r="403" hidden="1" outlineLevel="2" customFormat="1" s="463">
      <c r="A403" s="204" t="inlineStr">
        <is>
          <t xml:space="preserve">  - Gerente</t>
        </is>
      </c>
      <c r="B403" s="468" t="n"/>
      <c r="C403" s="201" t="n"/>
      <c r="D403" s="41" t="n"/>
      <c r="E403" s="41" t="n"/>
      <c r="F403" s="41" t="n"/>
      <c r="G403" s="56" t="n"/>
      <c r="H403" s="241" t="n"/>
      <c r="I403" s="27" t="n">
        <v>1</v>
      </c>
      <c r="J403" s="28" t="n"/>
      <c r="K403" s="241" t="n"/>
      <c r="L403" s="27" t="n">
        <v>1</v>
      </c>
      <c r="M403" s="28" t="n"/>
      <c r="N403" s="241" t="n"/>
      <c r="O403" s="27" t="n">
        <v>1</v>
      </c>
      <c r="P403" s="28" t="n"/>
      <c r="Q403" s="241" t="n"/>
      <c r="R403" s="27" t="n">
        <v>1</v>
      </c>
      <c r="S403" s="28" t="n"/>
      <c r="T403" s="241" t="n"/>
      <c r="U403" s="27" t="n">
        <v>1</v>
      </c>
      <c r="V403" s="28" t="n"/>
      <c r="W403" s="241" t="n"/>
      <c r="X403" s="27" t="n">
        <v>1</v>
      </c>
      <c r="Y403" s="28" t="n"/>
      <c r="Z403" s="241" t="n"/>
      <c r="AA403" s="27" t="n">
        <v>1</v>
      </c>
      <c r="AB403" s="28" t="n"/>
      <c r="AC403" s="241" t="n"/>
      <c r="AD403" s="27" t="n">
        <v>1</v>
      </c>
      <c r="AE403" s="28" t="n"/>
      <c r="AF403" s="241" t="n"/>
      <c r="AG403" s="27" t="n">
        <v>1</v>
      </c>
      <c r="AH403" s="28" t="n"/>
      <c r="AI403" s="241" t="n"/>
      <c r="AJ403" s="27" t="n">
        <v>1</v>
      </c>
      <c r="AK403" s="28" t="n"/>
      <c r="AL403" s="241" t="n"/>
      <c r="AM403" s="27" t="n">
        <v>1</v>
      </c>
      <c r="AN403" s="28" t="n"/>
      <c r="AO403" s="241" t="n"/>
      <c r="AP403" s="27" t="n">
        <v>1</v>
      </c>
      <c r="AQ403" s="28" t="n"/>
      <c r="AR403" s="241" t="n"/>
      <c r="AS403" s="27" t="n"/>
      <c r="AT403" s="28" t="n"/>
      <c r="AU403" s="241" t="n"/>
      <c r="AV403" s="27" t="n"/>
      <c r="AW403" s="28" t="n"/>
      <c r="AX403" s="241" t="n"/>
      <c r="AY403" s="27" t="n"/>
      <c r="AZ403" s="28" t="n"/>
      <c r="BA403" s="241" t="n"/>
      <c r="BB403" s="27" t="n"/>
      <c r="BC403" s="28" t="n"/>
      <c r="BD403" s="241" t="n"/>
      <c r="BE403" s="27" t="n"/>
      <c r="BF403" s="28" t="n"/>
      <c r="BG403" s="241" t="n"/>
      <c r="BH403" s="27" t="n"/>
      <c r="BI403" s="28" t="n"/>
      <c r="BK403" s="443" t="n"/>
      <c r="BL403" s="443" t="n"/>
      <c r="BM403" s="443" t="n"/>
      <c r="BN403" s="443" t="n"/>
    </row>
    <row r="404" hidden="1" outlineLevel="2" customFormat="1" s="463">
      <c r="A404" s="204" t="inlineStr">
        <is>
          <t xml:space="preserve">  - Subgerente</t>
        </is>
      </c>
      <c r="B404" s="468" t="n"/>
      <c r="C404" s="201" t="n"/>
      <c r="D404" s="41" t="n"/>
      <c r="E404" s="41" t="n"/>
      <c r="F404" s="41" t="n"/>
      <c r="G404" s="56" t="n"/>
      <c r="H404" s="241" t="n"/>
      <c r="I404" s="27" t="n">
        <v>0</v>
      </c>
      <c r="J404" s="28" t="n"/>
      <c r="K404" s="241" t="n"/>
      <c r="L404" s="27" t="n">
        <v>0</v>
      </c>
      <c r="M404" s="28" t="n"/>
      <c r="N404" s="241" t="n"/>
      <c r="O404" s="27" t="n">
        <v>0</v>
      </c>
      <c r="P404" s="28" t="n"/>
      <c r="Q404" s="241" t="n"/>
      <c r="R404" s="27" t="n">
        <v>0</v>
      </c>
      <c r="S404" s="28" t="n"/>
      <c r="T404" s="241" t="n"/>
      <c r="U404" s="27" t="n">
        <v>0</v>
      </c>
      <c r="V404" s="28" t="n"/>
      <c r="W404" s="241" t="n"/>
      <c r="X404" s="27" t="n">
        <v>0</v>
      </c>
      <c r="Y404" s="28" t="n"/>
      <c r="Z404" s="241" t="n"/>
      <c r="AA404" s="27" t="n">
        <v>0</v>
      </c>
      <c r="AB404" s="28" t="n"/>
      <c r="AC404" s="241" t="n"/>
      <c r="AD404" s="27" t="n">
        <v>0</v>
      </c>
      <c r="AE404" s="28" t="n"/>
      <c r="AF404" s="241" t="n"/>
      <c r="AG404" s="27" t="n">
        <v>0</v>
      </c>
      <c r="AH404" s="28" t="n"/>
      <c r="AI404" s="241" t="n"/>
      <c r="AJ404" s="27" t="n">
        <v>0</v>
      </c>
      <c r="AK404" s="28" t="n"/>
      <c r="AL404" s="241" t="n"/>
      <c r="AM404" s="27" t="n">
        <v>0</v>
      </c>
      <c r="AN404" s="28" t="n"/>
      <c r="AO404" s="241" t="n"/>
      <c r="AP404" s="27" t="n">
        <v>0</v>
      </c>
      <c r="AQ404" s="28" t="n"/>
      <c r="AR404" s="241" t="n"/>
      <c r="AS404" s="27" t="n"/>
      <c r="AT404" s="28" t="n"/>
      <c r="AU404" s="241" t="n"/>
      <c r="AV404" s="27" t="n"/>
      <c r="AW404" s="28" t="n"/>
      <c r="AX404" s="241" t="n"/>
      <c r="AY404" s="27" t="n"/>
      <c r="AZ404" s="28" t="n"/>
      <c r="BA404" s="241" t="n"/>
      <c r="BB404" s="27" t="n"/>
      <c r="BC404" s="28" t="n"/>
      <c r="BD404" s="241" t="n"/>
      <c r="BE404" s="27" t="n"/>
      <c r="BF404" s="28" t="n"/>
      <c r="BG404" s="241" t="n"/>
      <c r="BH404" s="27" t="n"/>
      <c r="BI404" s="28" t="n"/>
      <c r="BK404" s="443" t="n"/>
      <c r="BL404" s="443" t="n"/>
      <c r="BM404" s="443" t="n"/>
      <c r="BN404" s="443" t="n"/>
    </row>
    <row r="405" hidden="1" outlineLevel="2" customFormat="1" s="463">
      <c r="A405" s="204" t="inlineStr">
        <is>
          <t xml:space="preserve">  - Coordenador</t>
        </is>
      </c>
      <c r="B405" s="468" t="n"/>
      <c r="C405" s="201" t="n"/>
      <c r="D405" s="41" t="n"/>
      <c r="E405" s="41" t="n"/>
      <c r="F405" s="41" t="n"/>
      <c r="G405" s="56" t="n"/>
      <c r="H405" s="241" t="n"/>
      <c r="I405" s="27" t="n">
        <v>2</v>
      </c>
      <c r="J405" s="28" t="n"/>
      <c r="K405" s="241" t="n"/>
      <c r="L405" s="27" t="n">
        <v>2</v>
      </c>
      <c r="M405" s="28" t="n"/>
      <c r="N405" s="241" t="n"/>
      <c r="O405" s="27" t="n">
        <v>2</v>
      </c>
      <c r="P405" s="28" t="n"/>
      <c r="Q405" s="241" t="n"/>
      <c r="R405" s="27" t="n">
        <v>2</v>
      </c>
      <c r="S405" s="28" t="n"/>
      <c r="T405" s="241" t="n"/>
      <c r="U405" s="27" t="n">
        <v>2</v>
      </c>
      <c r="V405" s="28" t="n"/>
      <c r="W405" s="241" t="n"/>
      <c r="X405" s="27" t="n">
        <v>2</v>
      </c>
      <c r="Y405" s="28" t="n"/>
      <c r="Z405" s="241" t="n"/>
      <c r="AA405" s="27" t="n">
        <v>2</v>
      </c>
      <c r="AB405" s="28" t="n"/>
      <c r="AC405" s="241" t="n"/>
      <c r="AD405" s="27" t="n">
        <v>2</v>
      </c>
      <c r="AE405" s="28" t="n"/>
      <c r="AF405" s="241" t="n"/>
      <c r="AG405" s="27" t="n">
        <v>2</v>
      </c>
      <c r="AH405" s="28" t="n"/>
      <c r="AI405" s="241" t="n"/>
      <c r="AJ405" s="27" t="n">
        <v>2</v>
      </c>
      <c r="AK405" s="28" t="n"/>
      <c r="AL405" s="241" t="n"/>
      <c r="AM405" s="27" t="n">
        <v>2</v>
      </c>
      <c r="AN405" s="28" t="n"/>
      <c r="AO405" s="241" t="n"/>
      <c r="AP405" s="27" t="n">
        <v>2</v>
      </c>
      <c r="AQ405" s="28" t="n"/>
      <c r="AR405" s="241" t="n"/>
      <c r="AS405" s="27" t="n"/>
      <c r="AT405" s="28" t="n"/>
      <c r="AU405" s="241" t="n"/>
      <c r="AV405" s="27" t="n"/>
      <c r="AW405" s="28" t="n"/>
      <c r="AX405" s="241" t="n"/>
      <c r="AY405" s="27" t="n"/>
      <c r="AZ405" s="28" t="n"/>
      <c r="BA405" s="241" t="n"/>
      <c r="BB405" s="27" t="n"/>
      <c r="BC405" s="28" t="n"/>
      <c r="BD405" s="241" t="n"/>
      <c r="BE405" s="27" t="n"/>
      <c r="BF405" s="28" t="n"/>
      <c r="BG405" s="241" t="n"/>
      <c r="BH405" s="27" t="n"/>
      <c r="BI405" s="28" t="n"/>
      <c r="BK405" s="443" t="n"/>
      <c r="BL405" s="443" t="n"/>
      <c r="BM405" s="443" t="n"/>
      <c r="BN405" s="443" t="n"/>
    </row>
    <row r="406" hidden="1" outlineLevel="2" customFormat="1" s="463">
      <c r="A406" s="204" t="inlineStr">
        <is>
          <t xml:space="preserve">  - Administrativa</t>
        </is>
      </c>
      <c r="B406" s="468" t="n"/>
      <c r="C406" s="201" t="n"/>
      <c r="D406" s="41" t="n"/>
      <c r="E406" s="41" t="n"/>
      <c r="F406" s="41" t="n"/>
      <c r="G406" s="56" t="n"/>
      <c r="H406" s="241" t="n"/>
      <c r="I406" s="27" t="n">
        <v>0</v>
      </c>
      <c r="J406" s="28" t="n"/>
      <c r="K406" s="241" t="n"/>
      <c r="L406" s="27" t="n">
        <v>0</v>
      </c>
      <c r="M406" s="28" t="n"/>
      <c r="N406" s="241" t="n"/>
      <c r="O406" s="27" t="n">
        <v>0</v>
      </c>
      <c r="P406" s="28" t="n"/>
      <c r="Q406" s="241" t="n"/>
      <c r="R406" s="27" t="n">
        <v>0</v>
      </c>
      <c r="S406" s="28" t="n"/>
      <c r="T406" s="241" t="n"/>
      <c r="U406" s="27" t="n">
        <v>0</v>
      </c>
      <c r="V406" s="28" t="n"/>
      <c r="W406" s="241" t="n"/>
      <c r="X406" s="27" t="n">
        <v>0</v>
      </c>
      <c r="Y406" s="28" t="n"/>
      <c r="Z406" s="241" t="n"/>
      <c r="AA406" s="27" t="n">
        <v>0</v>
      </c>
      <c r="AB406" s="28" t="n"/>
      <c r="AC406" s="241" t="n"/>
      <c r="AD406" s="27" t="n">
        <v>0</v>
      </c>
      <c r="AE406" s="28" t="n"/>
      <c r="AF406" s="241" t="n"/>
      <c r="AG406" s="27" t="n">
        <v>0</v>
      </c>
      <c r="AH406" s="28" t="n"/>
      <c r="AI406" s="241" t="n"/>
      <c r="AJ406" s="27" t="n">
        <v>0</v>
      </c>
      <c r="AK406" s="28" t="n"/>
      <c r="AL406" s="241" t="n"/>
      <c r="AM406" s="27" t="n">
        <v>0</v>
      </c>
      <c r="AN406" s="28" t="n"/>
      <c r="AO406" s="241" t="n"/>
      <c r="AP406" s="27" t="n">
        <v>0</v>
      </c>
      <c r="AQ406" s="28" t="n"/>
      <c r="AR406" s="241" t="n"/>
      <c r="AS406" s="27" t="n"/>
      <c r="AT406" s="28" t="n"/>
      <c r="AU406" s="241" t="n"/>
      <c r="AV406" s="27" t="n"/>
      <c r="AW406" s="28" t="n"/>
      <c r="AX406" s="241" t="n"/>
      <c r="AY406" s="27" t="n"/>
      <c r="AZ406" s="28" t="n"/>
      <c r="BA406" s="241" t="n"/>
      <c r="BB406" s="27" t="n"/>
      <c r="BC406" s="28" t="n"/>
      <c r="BD406" s="241" t="n"/>
      <c r="BE406" s="27" t="n"/>
      <c r="BF406" s="28" t="n"/>
      <c r="BG406" s="241" t="n"/>
      <c r="BH406" s="27" t="n"/>
      <c r="BI406" s="28" t="n"/>
      <c r="BK406" s="443" t="n"/>
      <c r="BL406" s="443" t="n"/>
      <c r="BM406" s="443" t="n"/>
      <c r="BN406" s="443" t="n"/>
    </row>
    <row r="407" hidden="1" outlineLevel="2" customFormat="1" s="463">
      <c r="A407" s="204" t="inlineStr">
        <is>
          <t xml:space="preserve">  - Chefe de Cozinha</t>
        </is>
      </c>
      <c r="B407" s="468" t="n"/>
      <c r="C407" s="201" t="n"/>
      <c r="D407" s="41" t="n"/>
      <c r="E407" s="41" t="n"/>
      <c r="F407" s="41" t="n"/>
      <c r="G407" s="56" t="n"/>
      <c r="H407" s="241" t="n"/>
      <c r="I407" s="27" t="n">
        <v>2</v>
      </c>
      <c r="J407" s="28" t="n"/>
      <c r="K407" s="241" t="n"/>
      <c r="L407" s="27" t="n">
        <v>2</v>
      </c>
      <c r="M407" s="28" t="n"/>
      <c r="N407" s="241" t="n"/>
      <c r="O407" s="27" t="n">
        <v>2</v>
      </c>
      <c r="P407" s="28" t="n"/>
      <c r="Q407" s="241" t="n"/>
      <c r="R407" s="27" t="n">
        <v>2</v>
      </c>
      <c r="S407" s="28" t="n"/>
      <c r="T407" s="241" t="n"/>
      <c r="U407" s="27" t="n">
        <v>2</v>
      </c>
      <c r="V407" s="28" t="n"/>
      <c r="W407" s="241" t="n"/>
      <c r="X407" s="27" t="n">
        <v>2</v>
      </c>
      <c r="Y407" s="28" t="n"/>
      <c r="Z407" s="241" t="n"/>
      <c r="AA407" s="27" t="n">
        <v>2</v>
      </c>
      <c r="AB407" s="28" t="n"/>
      <c r="AC407" s="241" t="n"/>
      <c r="AD407" s="27" t="n">
        <v>2</v>
      </c>
      <c r="AE407" s="28" t="n"/>
      <c r="AF407" s="241" t="n"/>
      <c r="AG407" s="27" t="n">
        <v>2</v>
      </c>
      <c r="AH407" s="28" t="n"/>
      <c r="AI407" s="241" t="n"/>
      <c r="AJ407" s="27" t="n">
        <v>2</v>
      </c>
      <c r="AK407" s="28" t="n"/>
      <c r="AL407" s="241" t="n"/>
      <c r="AM407" s="27" t="n">
        <v>2</v>
      </c>
      <c r="AN407" s="28" t="n"/>
      <c r="AO407" s="241" t="n"/>
      <c r="AP407" s="27" t="n">
        <v>2</v>
      </c>
      <c r="AQ407" s="28" t="n"/>
      <c r="AR407" s="241" t="n"/>
      <c r="AS407" s="27" t="n"/>
      <c r="AT407" s="28" t="n"/>
      <c r="AU407" s="241" t="n"/>
      <c r="AV407" s="27" t="n"/>
      <c r="AW407" s="28" t="n"/>
      <c r="AX407" s="241" t="n"/>
      <c r="AY407" s="27" t="n"/>
      <c r="AZ407" s="28" t="n"/>
      <c r="BA407" s="241" t="n"/>
      <c r="BB407" s="27" t="n"/>
      <c r="BC407" s="28" t="n"/>
      <c r="BD407" s="241" t="n"/>
      <c r="BE407" s="27" t="n"/>
      <c r="BF407" s="28" t="n"/>
      <c r="BG407" s="241" t="n"/>
      <c r="BH407" s="27" t="n"/>
      <c r="BI407" s="28" t="n"/>
      <c r="BK407" s="443" t="n"/>
      <c r="BL407" s="443" t="n"/>
      <c r="BM407" s="443" t="n"/>
      <c r="BN407" s="443" t="n"/>
    </row>
    <row r="408" hidden="1" outlineLevel="2" customFormat="1" s="463">
      <c r="A408" s="204" t="inlineStr">
        <is>
          <t xml:space="preserve">  - Chefe de Bar</t>
        </is>
      </c>
      <c r="B408" s="468" t="n"/>
      <c r="C408" s="201" t="n"/>
      <c r="D408" s="41" t="n"/>
      <c r="E408" s="41" t="n"/>
      <c r="F408" s="41" t="n"/>
      <c r="G408" s="56" t="n"/>
      <c r="H408" s="241" t="n"/>
      <c r="I408" s="27" t="n">
        <v>2</v>
      </c>
      <c r="J408" s="28" t="n"/>
      <c r="K408" s="241" t="n"/>
      <c r="L408" s="27" t="n">
        <v>2</v>
      </c>
      <c r="M408" s="28" t="n"/>
      <c r="N408" s="241" t="n"/>
      <c r="O408" s="27" t="n">
        <v>2</v>
      </c>
      <c r="P408" s="28" t="n"/>
      <c r="Q408" s="241" t="n"/>
      <c r="R408" s="27" t="n">
        <v>2</v>
      </c>
      <c r="S408" s="28" t="n"/>
      <c r="T408" s="241" t="n"/>
      <c r="U408" s="27" t="n">
        <v>2</v>
      </c>
      <c r="V408" s="28" t="n"/>
      <c r="W408" s="241" t="n"/>
      <c r="X408" s="27" t="n">
        <v>2</v>
      </c>
      <c r="Y408" s="28" t="n"/>
      <c r="Z408" s="241" t="n"/>
      <c r="AA408" s="27" t="n">
        <v>2</v>
      </c>
      <c r="AB408" s="28" t="n"/>
      <c r="AC408" s="241" t="n"/>
      <c r="AD408" s="27" t="n">
        <v>2</v>
      </c>
      <c r="AE408" s="28" t="n"/>
      <c r="AF408" s="241" t="n"/>
      <c r="AG408" s="27" t="n">
        <v>2</v>
      </c>
      <c r="AH408" s="28" t="n"/>
      <c r="AI408" s="241" t="n"/>
      <c r="AJ408" s="27" t="n">
        <v>2</v>
      </c>
      <c r="AK408" s="28" t="n"/>
      <c r="AL408" s="241" t="n"/>
      <c r="AM408" s="27" t="n">
        <v>2</v>
      </c>
      <c r="AN408" s="28" t="n"/>
      <c r="AO408" s="241" t="n"/>
      <c r="AP408" s="27" t="n">
        <v>2</v>
      </c>
      <c r="AQ408" s="28" t="n"/>
      <c r="AR408" s="241" t="n"/>
      <c r="AS408" s="27" t="n"/>
      <c r="AT408" s="28" t="n"/>
      <c r="AU408" s="241" t="n"/>
      <c r="AV408" s="27" t="n"/>
      <c r="AW408" s="28" t="n"/>
      <c r="AX408" s="241" t="n"/>
      <c r="AY408" s="27" t="n"/>
      <c r="AZ408" s="28" t="n"/>
      <c r="BA408" s="241" t="n"/>
      <c r="BB408" s="27" t="n"/>
      <c r="BC408" s="28" t="n"/>
      <c r="BD408" s="241" t="n"/>
      <c r="BE408" s="27" t="n"/>
      <c r="BF408" s="28" t="n"/>
      <c r="BG408" s="241" t="n"/>
      <c r="BH408" s="27" t="n"/>
      <c r="BI408" s="28" t="n"/>
      <c r="BK408" s="443" t="n"/>
      <c r="BL408" s="443" t="n"/>
      <c r="BM408" s="443" t="n"/>
      <c r="BN408" s="443" t="n"/>
    </row>
    <row r="409" hidden="1" outlineLevel="2" customFormat="1" s="463">
      <c r="A409" s="204" t="inlineStr">
        <is>
          <t xml:space="preserve">  - Sub Chefe de Cozinha</t>
        </is>
      </c>
      <c r="B409" s="468" t="n"/>
      <c r="C409" s="201" t="n"/>
      <c r="D409" s="41" t="n"/>
      <c r="E409" s="41" t="n"/>
      <c r="F409" s="41" t="n"/>
      <c r="G409" s="56" t="n"/>
      <c r="H409" s="241" t="n"/>
      <c r="I409" s="27" t="n">
        <v>1</v>
      </c>
      <c r="J409" s="28" t="n"/>
      <c r="K409" s="241" t="n"/>
      <c r="L409" s="27" t="n">
        <v>1</v>
      </c>
      <c r="M409" s="28" t="n"/>
      <c r="N409" s="241" t="n"/>
      <c r="O409" s="27" t="n">
        <v>1</v>
      </c>
      <c r="P409" s="28" t="n"/>
      <c r="Q409" s="241" t="n"/>
      <c r="R409" s="27" t="n">
        <v>1</v>
      </c>
      <c r="S409" s="28" t="n"/>
      <c r="T409" s="241" t="n"/>
      <c r="U409" s="27" t="n">
        <v>1</v>
      </c>
      <c r="V409" s="28" t="n"/>
      <c r="W409" s="241" t="n"/>
      <c r="X409" s="27" t="n">
        <v>1</v>
      </c>
      <c r="Y409" s="28" t="n"/>
      <c r="Z409" s="241" t="n"/>
      <c r="AA409" s="27" t="n">
        <v>1</v>
      </c>
      <c r="AB409" s="28" t="n"/>
      <c r="AC409" s="241" t="n"/>
      <c r="AD409" s="27" t="n">
        <v>1</v>
      </c>
      <c r="AE409" s="28" t="n"/>
      <c r="AF409" s="241" t="n"/>
      <c r="AG409" s="27" t="n">
        <v>1</v>
      </c>
      <c r="AH409" s="28" t="n"/>
      <c r="AI409" s="241" t="n"/>
      <c r="AJ409" s="27" t="n">
        <v>1</v>
      </c>
      <c r="AK409" s="28" t="n"/>
      <c r="AL409" s="241" t="n"/>
      <c r="AM409" s="27" t="n">
        <v>1</v>
      </c>
      <c r="AN409" s="28" t="n"/>
      <c r="AO409" s="241" t="n"/>
      <c r="AP409" s="27" t="n">
        <v>1</v>
      </c>
      <c r="AQ409" s="28" t="n"/>
      <c r="AR409" s="241" t="n"/>
      <c r="AS409" s="27" t="n"/>
      <c r="AT409" s="28" t="n"/>
      <c r="AU409" s="241" t="n"/>
      <c r="AV409" s="27" t="n"/>
      <c r="AW409" s="28" t="n"/>
      <c r="AX409" s="241" t="n"/>
      <c r="AY409" s="27" t="n"/>
      <c r="AZ409" s="28" t="n"/>
      <c r="BA409" s="241" t="n"/>
      <c r="BB409" s="27" t="n"/>
      <c r="BC409" s="28" t="n"/>
      <c r="BD409" s="241" t="n"/>
      <c r="BE409" s="27" t="n"/>
      <c r="BF409" s="28" t="n"/>
      <c r="BG409" s="241" t="n"/>
      <c r="BH409" s="27" t="n"/>
      <c r="BI409" s="28" t="n"/>
      <c r="BK409" s="443" t="n"/>
      <c r="BL409" s="443" t="n"/>
      <c r="BM409" s="443" t="n"/>
      <c r="BN409" s="443" t="n"/>
    </row>
    <row r="410" hidden="1" outlineLevel="2" customFormat="1" s="463">
      <c r="A410" s="204" t="inlineStr">
        <is>
          <t xml:space="preserve">  - Sub Chefe De Bar</t>
        </is>
      </c>
      <c r="B410" s="468" t="n"/>
      <c r="C410" s="201" t="n"/>
      <c r="D410" s="41" t="n"/>
      <c r="E410" s="41" t="n"/>
      <c r="F410" s="41" t="n"/>
      <c r="G410" s="56" t="n"/>
      <c r="H410" s="241" t="n"/>
      <c r="I410" s="27" t="n">
        <v>0</v>
      </c>
      <c r="J410" s="28" t="n"/>
      <c r="K410" s="241" t="n"/>
      <c r="L410" s="27" t="n">
        <v>1</v>
      </c>
      <c r="M410" s="28" t="n"/>
      <c r="N410" s="241" t="n"/>
      <c r="O410" s="27" t="n">
        <v>1</v>
      </c>
      <c r="P410" s="28" t="n"/>
      <c r="Q410" s="241" t="n"/>
      <c r="R410" s="27" t="n">
        <v>1</v>
      </c>
      <c r="S410" s="28" t="n"/>
      <c r="T410" s="241" t="n"/>
      <c r="U410" s="27" t="n">
        <v>1</v>
      </c>
      <c r="V410" s="28" t="n"/>
      <c r="W410" s="241" t="n"/>
      <c r="X410" s="27" t="n">
        <v>1</v>
      </c>
      <c r="Y410" s="28" t="n"/>
      <c r="Z410" s="241" t="n"/>
      <c r="AA410" s="27" t="n">
        <v>1</v>
      </c>
      <c r="AB410" s="28" t="n"/>
      <c r="AC410" s="241" t="n"/>
      <c r="AD410" s="27" t="n">
        <v>1</v>
      </c>
      <c r="AE410" s="28" t="n"/>
      <c r="AF410" s="241" t="n"/>
      <c r="AG410" s="27" t="n">
        <v>1</v>
      </c>
      <c r="AH410" s="28" t="n"/>
      <c r="AI410" s="241" t="n"/>
      <c r="AJ410" s="27" t="n">
        <v>1</v>
      </c>
      <c r="AK410" s="28" t="n"/>
      <c r="AL410" s="241" t="n"/>
      <c r="AM410" s="27" t="n">
        <v>1</v>
      </c>
      <c r="AN410" s="28" t="n"/>
      <c r="AO410" s="241" t="n"/>
      <c r="AP410" s="27" t="n">
        <v>1</v>
      </c>
      <c r="AQ410" s="28" t="n"/>
      <c r="AR410" s="241" t="n"/>
      <c r="AS410" s="27" t="n"/>
      <c r="AT410" s="28" t="n"/>
      <c r="AU410" s="241" t="n"/>
      <c r="AV410" s="27" t="n"/>
      <c r="AW410" s="28" t="n"/>
      <c r="AX410" s="241" t="n"/>
      <c r="AY410" s="27" t="n"/>
      <c r="AZ410" s="28" t="n"/>
      <c r="BA410" s="241" t="n"/>
      <c r="BB410" s="27" t="n"/>
      <c r="BC410" s="28" t="n"/>
      <c r="BD410" s="241" t="n"/>
      <c r="BE410" s="27" t="n"/>
      <c r="BF410" s="28" t="n"/>
      <c r="BG410" s="241" t="n"/>
      <c r="BH410" s="27" t="n"/>
      <c r="BI410" s="28" t="n"/>
      <c r="BK410" s="443" t="n"/>
      <c r="BL410" s="443" t="n"/>
      <c r="BM410" s="443" t="n"/>
      <c r="BN410" s="443" t="n"/>
    </row>
    <row r="411" hidden="1" outlineLevel="2" customFormat="1" s="463">
      <c r="A411" s="204" t="inlineStr">
        <is>
          <t xml:space="preserve">  - Maitre</t>
        </is>
      </c>
      <c r="B411" s="468" t="n"/>
      <c r="C411" s="201" t="n"/>
      <c r="D411" s="41" t="n"/>
      <c r="E411" s="41" t="n"/>
      <c r="F411" s="41" t="n"/>
      <c r="G411" s="56" t="n"/>
      <c r="H411" s="241" t="n"/>
      <c r="I411" s="27" t="n">
        <v>0</v>
      </c>
      <c r="J411" s="28" t="n"/>
      <c r="K411" s="241" t="n"/>
      <c r="L411" s="27" t="n">
        <v>0</v>
      </c>
      <c r="M411" s="28" t="n"/>
      <c r="N411" s="241" t="n"/>
      <c r="O411" s="27" t="n">
        <v>0</v>
      </c>
      <c r="P411" s="28" t="n"/>
      <c r="Q411" s="241" t="n"/>
      <c r="R411" s="27" t="n">
        <v>0</v>
      </c>
      <c r="S411" s="28" t="n"/>
      <c r="T411" s="241" t="n"/>
      <c r="U411" s="27" t="n">
        <v>0</v>
      </c>
      <c r="V411" s="28" t="n"/>
      <c r="W411" s="241" t="n"/>
      <c r="X411" s="27" t="n">
        <v>0</v>
      </c>
      <c r="Y411" s="28" t="n"/>
      <c r="Z411" s="241" t="n"/>
      <c r="AA411" s="27" t="n">
        <v>0</v>
      </c>
      <c r="AB411" s="28" t="n"/>
      <c r="AC411" s="241" t="n"/>
      <c r="AD411" s="27" t="n">
        <v>0</v>
      </c>
      <c r="AE411" s="28" t="n"/>
      <c r="AF411" s="241" t="n"/>
      <c r="AG411" s="27" t="n">
        <v>0</v>
      </c>
      <c r="AH411" s="28" t="n"/>
      <c r="AI411" s="241" t="n"/>
      <c r="AJ411" s="27" t="n">
        <v>0</v>
      </c>
      <c r="AK411" s="28" t="n"/>
      <c r="AL411" s="241" t="n"/>
      <c r="AM411" s="27" t="n">
        <v>0</v>
      </c>
      <c r="AN411" s="28" t="n"/>
      <c r="AO411" s="241" t="n"/>
      <c r="AP411" s="27" t="n">
        <v>0</v>
      </c>
      <c r="AQ411" s="28" t="n"/>
      <c r="AR411" s="241" t="n"/>
      <c r="AS411" s="27" t="n"/>
      <c r="AT411" s="28" t="n"/>
      <c r="AU411" s="241" t="n"/>
      <c r="AV411" s="27" t="n"/>
      <c r="AW411" s="28" t="n"/>
      <c r="AX411" s="241" t="n"/>
      <c r="AY411" s="27" t="n"/>
      <c r="AZ411" s="28" t="n"/>
      <c r="BA411" s="241" t="n"/>
      <c r="BB411" s="27" t="n"/>
      <c r="BC411" s="28" t="n"/>
      <c r="BD411" s="241" t="n"/>
      <c r="BE411" s="27" t="n"/>
      <c r="BF411" s="28" t="n"/>
      <c r="BG411" s="241" t="n"/>
      <c r="BH411" s="27" t="n"/>
      <c r="BI411" s="28" t="n"/>
      <c r="BK411" s="443" t="n"/>
      <c r="BL411" s="443" t="n"/>
      <c r="BM411" s="443" t="n"/>
      <c r="BN411" s="443" t="n"/>
    </row>
    <row r="412" hidden="1" outlineLevel="2" customFormat="1" s="463">
      <c r="A412" s="204" t="inlineStr">
        <is>
          <t xml:space="preserve">  - Chefe de Fila</t>
        </is>
      </c>
      <c r="B412" s="468" t="n"/>
      <c r="C412" s="201" t="n"/>
      <c r="D412" s="41" t="n"/>
      <c r="E412" s="41" t="n"/>
      <c r="F412" s="41" t="n"/>
      <c r="G412" s="56" t="n"/>
      <c r="H412" s="241" t="n"/>
      <c r="I412" s="27" t="n">
        <v>0</v>
      </c>
      <c r="J412" s="28" t="n"/>
      <c r="K412" s="241" t="n"/>
      <c r="L412" s="27" t="n">
        <v>0</v>
      </c>
      <c r="M412" s="28" t="n"/>
      <c r="N412" s="241" t="n"/>
      <c r="O412" s="27" t="n">
        <v>0</v>
      </c>
      <c r="P412" s="28" t="n"/>
      <c r="Q412" s="241" t="n"/>
      <c r="R412" s="27" t="n">
        <v>0</v>
      </c>
      <c r="S412" s="28" t="n"/>
      <c r="T412" s="241" t="n"/>
      <c r="U412" s="27" t="n">
        <v>0</v>
      </c>
      <c r="V412" s="28" t="n"/>
      <c r="W412" s="241" t="n"/>
      <c r="X412" s="27" t="n">
        <v>0</v>
      </c>
      <c r="Y412" s="28" t="n"/>
      <c r="Z412" s="241" t="n"/>
      <c r="AA412" s="27" t="n">
        <v>0</v>
      </c>
      <c r="AB412" s="28" t="n"/>
      <c r="AC412" s="241" t="n"/>
      <c r="AD412" s="27" t="n">
        <v>0</v>
      </c>
      <c r="AE412" s="28" t="n"/>
      <c r="AF412" s="241" t="n"/>
      <c r="AG412" s="27" t="n">
        <v>0</v>
      </c>
      <c r="AH412" s="28" t="n"/>
      <c r="AI412" s="241" t="n"/>
      <c r="AJ412" s="27" t="n">
        <v>0</v>
      </c>
      <c r="AK412" s="28" t="n"/>
      <c r="AL412" s="241" t="n"/>
      <c r="AM412" s="27" t="n">
        <v>0</v>
      </c>
      <c r="AN412" s="28" t="n"/>
      <c r="AO412" s="241" t="n"/>
      <c r="AP412" s="27" t="n">
        <v>0</v>
      </c>
      <c r="AQ412" s="28" t="n"/>
      <c r="AR412" s="241" t="n"/>
      <c r="AS412" s="27" t="n"/>
      <c r="AT412" s="28" t="n"/>
      <c r="AU412" s="241" t="n"/>
      <c r="AV412" s="27" t="n"/>
      <c r="AW412" s="28" t="n"/>
      <c r="AX412" s="241" t="n"/>
      <c r="AY412" s="27" t="n"/>
      <c r="AZ412" s="28" t="n"/>
      <c r="BA412" s="241" t="n"/>
      <c r="BB412" s="27" t="n"/>
      <c r="BC412" s="28" t="n"/>
      <c r="BD412" s="241" t="n"/>
      <c r="BE412" s="27" t="n"/>
      <c r="BF412" s="28" t="n"/>
      <c r="BG412" s="241" t="n"/>
      <c r="BH412" s="27" t="n"/>
      <c r="BI412" s="28" t="n"/>
      <c r="BK412" s="443" t="n"/>
      <c r="BL412" s="443" t="n"/>
      <c r="BM412" s="443" t="n"/>
      <c r="BN412" s="443" t="n"/>
    </row>
    <row r="413" hidden="1" outlineLevel="2" customFormat="1" s="463">
      <c r="A413" s="204" t="inlineStr">
        <is>
          <t xml:space="preserve">  - Hostess</t>
        </is>
      </c>
      <c r="B413" s="468" t="n"/>
      <c r="C413" s="201" t="n"/>
      <c r="D413" s="41" t="n"/>
      <c r="E413" s="41" t="n"/>
      <c r="F413" s="41" t="n"/>
      <c r="G413" s="56" t="n"/>
      <c r="H413" s="241" t="n"/>
      <c r="I413" s="27" t="n">
        <v>1</v>
      </c>
      <c r="J413" s="28" t="n"/>
      <c r="K413" s="241" t="n"/>
      <c r="L413" s="27" t="n">
        <v>1</v>
      </c>
      <c r="M413" s="28" t="n"/>
      <c r="N413" s="241" t="n"/>
      <c r="O413" s="27" t="n">
        <v>1</v>
      </c>
      <c r="P413" s="28" t="n"/>
      <c r="Q413" s="241" t="n"/>
      <c r="R413" s="27" t="n">
        <v>1</v>
      </c>
      <c r="S413" s="28" t="n"/>
      <c r="T413" s="241" t="n"/>
      <c r="U413" s="27" t="n">
        <v>1</v>
      </c>
      <c r="V413" s="28" t="n"/>
      <c r="W413" s="241" t="n"/>
      <c r="X413" s="27" t="n">
        <v>1</v>
      </c>
      <c r="Y413" s="28" t="n"/>
      <c r="Z413" s="241" t="n"/>
      <c r="AA413" s="27" t="n">
        <v>1</v>
      </c>
      <c r="AB413" s="28" t="n"/>
      <c r="AC413" s="241" t="n"/>
      <c r="AD413" s="27" t="n">
        <v>1</v>
      </c>
      <c r="AE413" s="28" t="n"/>
      <c r="AF413" s="241" t="n"/>
      <c r="AG413" s="27" t="n">
        <v>1</v>
      </c>
      <c r="AH413" s="28" t="n"/>
      <c r="AI413" s="241" t="n"/>
      <c r="AJ413" s="27" t="n">
        <v>1</v>
      </c>
      <c r="AK413" s="28" t="n"/>
      <c r="AL413" s="241" t="n"/>
      <c r="AM413" s="27" t="n">
        <v>1</v>
      </c>
      <c r="AN413" s="28" t="n"/>
      <c r="AO413" s="241" t="n"/>
      <c r="AP413" s="27" t="n">
        <v>1</v>
      </c>
      <c r="AQ413" s="28" t="n"/>
      <c r="AR413" s="241" t="n"/>
      <c r="AS413" s="27" t="n"/>
      <c r="AT413" s="28" t="n"/>
      <c r="AU413" s="241" t="n"/>
      <c r="AV413" s="27" t="n"/>
      <c r="AW413" s="28" t="n"/>
      <c r="AX413" s="241" t="n"/>
      <c r="AY413" s="27" t="n"/>
      <c r="AZ413" s="28" t="n"/>
      <c r="BA413" s="241" t="n"/>
      <c r="BB413" s="27" t="n"/>
      <c r="BC413" s="28" t="n"/>
      <c r="BD413" s="241" t="n"/>
      <c r="BE413" s="27" t="n"/>
      <c r="BF413" s="28" t="n"/>
      <c r="BG413" s="241" t="n"/>
      <c r="BH413" s="27" t="n"/>
      <c r="BI413" s="28" t="n"/>
      <c r="BK413" s="443" t="n"/>
      <c r="BL413" s="443" t="n"/>
      <c r="BM413" s="443" t="n"/>
      <c r="BN413" s="443" t="n"/>
    </row>
    <row r="414" hidden="1" outlineLevel="2" customFormat="1" s="463">
      <c r="A414" s="205" t="n"/>
      <c r="B414" s="23" t="n"/>
      <c r="C414" s="3" t="n"/>
      <c r="D414" s="4" t="n"/>
      <c r="E414" s="198" t="n"/>
      <c r="F414" s="56" t="n"/>
      <c r="G414" s="56" t="n"/>
      <c r="H414" s="282" t="n"/>
      <c r="I414" s="235" t="n"/>
      <c r="J414" s="199" t="n"/>
      <c r="K414" s="282" t="n"/>
      <c r="L414" s="235" t="n"/>
      <c r="M414" s="199" t="n"/>
      <c r="N414" s="282" t="n"/>
      <c r="O414" s="235" t="n"/>
      <c r="P414" s="199" t="n"/>
      <c r="Q414" s="282" t="n"/>
      <c r="R414" s="235" t="n"/>
      <c r="S414" s="199" t="n"/>
      <c r="T414" s="282" t="n"/>
      <c r="U414" s="235" t="n"/>
      <c r="V414" s="199" t="n"/>
      <c r="W414" s="282" t="n"/>
      <c r="X414" s="235" t="n"/>
      <c r="Y414" s="199" t="n"/>
      <c r="Z414" s="282" t="n"/>
      <c r="AA414" s="235" t="n"/>
      <c r="AB414" s="199" t="n"/>
      <c r="AC414" s="282" t="n"/>
      <c r="AD414" s="235" t="n"/>
      <c r="AE414" s="199" t="n"/>
      <c r="AF414" s="282" t="n"/>
      <c r="AG414" s="235" t="n"/>
      <c r="AH414" s="199" t="n"/>
      <c r="AI414" s="282" t="n"/>
      <c r="AJ414" s="235" t="n"/>
      <c r="AK414" s="199" t="n"/>
      <c r="AL414" s="282" t="n"/>
      <c r="AM414" s="235" t="n"/>
      <c r="AN414" s="199" t="n"/>
      <c r="AO414" s="282" t="n"/>
      <c r="AP414" s="235" t="n"/>
      <c r="AQ414" s="199" t="n"/>
      <c r="AR414" s="282" t="n"/>
      <c r="AS414" s="235" t="n"/>
      <c r="AT414" s="199" t="n"/>
      <c r="AU414" s="282" t="n"/>
      <c r="AV414" s="235" t="n"/>
      <c r="AW414" s="199" t="n"/>
      <c r="AX414" s="282" t="n"/>
      <c r="AY414" s="235" t="n"/>
      <c r="AZ414" s="199" t="n"/>
      <c r="BA414" s="282" t="n"/>
      <c r="BB414" s="235" t="n"/>
      <c r="BC414" s="199" t="n"/>
      <c r="BD414" s="282" t="n"/>
      <c r="BE414" s="235" t="n"/>
      <c r="BF414" s="199" t="n"/>
      <c r="BG414" s="282" t="n"/>
      <c r="BH414" s="235" t="n"/>
      <c r="BI414" s="199" t="n"/>
      <c r="BK414" s="443" t="n"/>
      <c r="BL414" s="443" t="n"/>
      <c r="BM414" s="443" t="n"/>
      <c r="BN414" s="443" t="n"/>
    </row>
    <row r="415" hidden="1" outlineLevel="2" customFormat="1" s="463">
      <c r="A415" s="200" t="inlineStr">
        <is>
          <t>Quadro de funcionários, por função</t>
        </is>
      </c>
      <c r="B415" s="59" t="n"/>
      <c r="C415" s="60" t="n"/>
      <c r="D415" s="61" t="n"/>
      <c r="E415" s="62" t="n"/>
      <c r="F415" s="63" t="n"/>
      <c r="G415" s="56" t="n"/>
      <c r="H415" s="211" t="n"/>
      <c r="I415" s="202" t="n">
        <v>27</v>
      </c>
      <c r="J415" s="203" t="n"/>
      <c r="K415" s="211" t="n"/>
      <c r="L415" s="202" t="n">
        <v>25</v>
      </c>
      <c r="M415" s="203" t="n"/>
      <c r="N415" s="211" t="n"/>
      <c r="O415" s="202" t="n">
        <v>25</v>
      </c>
      <c r="P415" s="203" t="n"/>
      <c r="Q415" s="211" t="n"/>
      <c r="R415" s="202" t="n">
        <v>25</v>
      </c>
      <c r="S415" s="203" t="n"/>
      <c r="T415" s="211" t="n"/>
      <c r="U415" s="202" t="n">
        <v>25</v>
      </c>
      <c r="V415" s="203" t="n"/>
      <c r="W415" s="211" t="n"/>
      <c r="X415" s="202" t="n">
        <v>25</v>
      </c>
      <c r="Y415" s="203" t="n"/>
      <c r="Z415" s="211" t="n"/>
      <c r="AA415" s="202" t="n">
        <v>25</v>
      </c>
      <c r="AB415" s="203" t="n"/>
      <c r="AC415" s="211" t="n"/>
      <c r="AD415" s="202" t="n">
        <v>25</v>
      </c>
      <c r="AE415" s="203" t="n"/>
      <c r="AF415" s="211" t="n"/>
      <c r="AG415" s="202" t="n">
        <v>25</v>
      </c>
      <c r="AH415" s="203" t="n"/>
      <c r="AI415" s="211" t="n"/>
      <c r="AJ415" s="202" t="n">
        <v>25</v>
      </c>
      <c r="AK415" s="203" t="n"/>
      <c r="AL415" s="211" t="n"/>
      <c r="AM415" s="202" t="n">
        <v>25</v>
      </c>
      <c r="AN415" s="203" t="n"/>
      <c r="AO415" s="211" t="n"/>
      <c r="AP415" s="202" t="n">
        <v>25</v>
      </c>
      <c r="AQ415" s="203" t="n"/>
      <c r="AR415" s="211" t="n"/>
      <c r="AS415" s="202" t="n"/>
      <c r="AT415" s="203" t="n"/>
      <c r="AU415" s="211" t="n"/>
      <c r="AV415" s="202" t="n"/>
      <c r="AW415" s="203" t="n"/>
      <c r="AX415" s="211" t="n"/>
      <c r="AY415" s="202" t="n"/>
      <c r="AZ415" s="203" t="n"/>
      <c r="BA415" s="211" t="n"/>
      <c r="BB415" s="202" t="n"/>
      <c r="BC415" s="203" t="n"/>
      <c r="BD415" s="211" t="n"/>
      <c r="BE415" s="202" t="n"/>
      <c r="BF415" s="203" t="n"/>
      <c r="BG415" s="211" t="n"/>
      <c r="BH415" s="202" t="n"/>
      <c r="BI415" s="203" t="n"/>
      <c r="BK415" s="443" t="n"/>
      <c r="BL415" s="443" t="n"/>
      <c r="BM415" s="443" t="n"/>
      <c r="BN415" s="443" t="n"/>
    </row>
    <row r="416" hidden="1" outlineLevel="2" customFormat="1" s="463">
      <c r="A416" s="204" t="inlineStr">
        <is>
          <t xml:space="preserve">  -  Maitre</t>
        </is>
      </c>
      <c r="B416" s="468" t="n"/>
      <c r="C416" s="60" t="n"/>
      <c r="D416" s="61" t="n"/>
      <c r="E416" s="62" t="n"/>
      <c r="F416" s="41" t="n"/>
      <c r="G416" s="56" t="n"/>
      <c r="H416" s="241" t="n"/>
      <c r="I416" s="27" t="n">
        <v>1</v>
      </c>
      <c r="J416" s="28" t="n"/>
      <c r="K416" s="241" t="n"/>
      <c r="L416" s="27" t="n">
        <v>1</v>
      </c>
      <c r="M416" s="28" t="n"/>
      <c r="N416" s="241" t="n"/>
      <c r="O416" s="27" t="n">
        <v>1</v>
      </c>
      <c r="P416" s="28" t="n"/>
      <c r="Q416" s="241" t="n"/>
      <c r="R416" s="27" t="n">
        <v>1</v>
      </c>
      <c r="S416" s="28" t="n"/>
      <c r="T416" s="241" t="n"/>
      <c r="U416" s="27" t="n">
        <v>1</v>
      </c>
      <c r="V416" s="28" t="n"/>
      <c r="W416" s="241" t="n"/>
      <c r="X416" s="27" t="n">
        <v>1</v>
      </c>
      <c r="Y416" s="28" t="n"/>
      <c r="Z416" s="241" t="n"/>
      <c r="AA416" s="27" t="n">
        <v>1</v>
      </c>
      <c r="AB416" s="28" t="n"/>
      <c r="AC416" s="241" t="n"/>
      <c r="AD416" s="27" t="n">
        <v>1</v>
      </c>
      <c r="AE416" s="28" t="n"/>
      <c r="AF416" s="241" t="n"/>
      <c r="AG416" s="27" t="n">
        <v>1</v>
      </c>
      <c r="AH416" s="28" t="n"/>
      <c r="AI416" s="241" t="n"/>
      <c r="AJ416" s="27" t="n">
        <v>1</v>
      </c>
      <c r="AK416" s="28" t="n"/>
      <c r="AL416" s="241" t="n"/>
      <c r="AM416" s="27" t="n">
        <v>1</v>
      </c>
      <c r="AN416" s="28" t="n"/>
      <c r="AO416" s="241" t="n"/>
      <c r="AP416" s="27" t="n">
        <v>1</v>
      </c>
      <c r="AQ416" s="28" t="n"/>
      <c r="AR416" s="241" t="n"/>
      <c r="AS416" s="27" t="n"/>
      <c r="AT416" s="28" t="n"/>
      <c r="AU416" s="241" t="n"/>
      <c r="AV416" s="27" t="n"/>
      <c r="AW416" s="28" t="n"/>
      <c r="AX416" s="241" t="n"/>
      <c r="AY416" s="27" t="n"/>
      <c r="AZ416" s="28" t="n"/>
      <c r="BA416" s="241" t="n"/>
      <c r="BB416" s="27" t="n"/>
      <c r="BC416" s="28" t="n"/>
      <c r="BD416" s="241" t="n"/>
      <c r="BE416" s="27" t="n"/>
      <c r="BF416" s="28" t="n"/>
      <c r="BG416" s="241" t="n"/>
      <c r="BH416" s="27" t="n"/>
      <c r="BI416" s="28" t="n"/>
      <c r="BK416" s="443" t="n"/>
      <c r="BL416" s="443" t="n"/>
      <c r="BM416" s="443" t="n"/>
      <c r="BN416" s="443" t="n"/>
    </row>
    <row r="417" hidden="1" outlineLevel="2" customFormat="1" s="463">
      <c r="A417" s="204" t="inlineStr">
        <is>
          <t xml:space="preserve">  -  Garçon III</t>
        </is>
      </c>
      <c r="B417" s="468" t="n"/>
      <c r="C417" s="60" t="n"/>
      <c r="D417" s="61" t="n"/>
      <c r="E417" s="62" t="n"/>
      <c r="F417" s="41" t="n"/>
      <c r="G417" s="56" t="n"/>
      <c r="H417" s="241" t="n"/>
      <c r="I417" s="27" t="n">
        <v>6</v>
      </c>
      <c r="J417" s="28" t="n"/>
      <c r="K417" s="241" t="n"/>
      <c r="L417" s="27" t="n">
        <v>2</v>
      </c>
      <c r="M417" s="28" t="n"/>
      <c r="N417" s="241" t="n"/>
      <c r="O417" s="27" t="n">
        <v>2</v>
      </c>
      <c r="P417" s="28" t="n"/>
      <c r="Q417" s="241" t="n"/>
      <c r="R417" s="27" t="n">
        <v>2</v>
      </c>
      <c r="S417" s="28" t="n"/>
      <c r="T417" s="241" t="n"/>
      <c r="U417" s="27" t="n">
        <v>2</v>
      </c>
      <c r="V417" s="28" t="n"/>
      <c r="W417" s="241" t="n"/>
      <c r="X417" s="27" t="n">
        <v>2</v>
      </c>
      <c r="Y417" s="28" t="n"/>
      <c r="Z417" s="241" t="n"/>
      <c r="AA417" s="27" t="n">
        <v>2</v>
      </c>
      <c r="AB417" s="28" t="n"/>
      <c r="AC417" s="241" t="n"/>
      <c r="AD417" s="27" t="n">
        <v>2</v>
      </c>
      <c r="AE417" s="28" t="n"/>
      <c r="AF417" s="241" t="n"/>
      <c r="AG417" s="27" t="n">
        <v>2</v>
      </c>
      <c r="AH417" s="28" t="n"/>
      <c r="AI417" s="241" t="n"/>
      <c r="AJ417" s="27" t="n">
        <v>2</v>
      </c>
      <c r="AK417" s="28" t="n"/>
      <c r="AL417" s="241" t="n"/>
      <c r="AM417" s="27" t="n">
        <v>2</v>
      </c>
      <c r="AN417" s="28" t="n"/>
      <c r="AO417" s="241" t="n"/>
      <c r="AP417" s="27" t="n">
        <v>2</v>
      </c>
      <c r="AQ417" s="28" t="n"/>
      <c r="AR417" s="241" t="n"/>
      <c r="AS417" s="27" t="n"/>
      <c r="AT417" s="28" t="n"/>
      <c r="AU417" s="241" t="n"/>
      <c r="AV417" s="27" t="n"/>
      <c r="AW417" s="28" t="n"/>
      <c r="AX417" s="241" t="n"/>
      <c r="AY417" s="27" t="n"/>
      <c r="AZ417" s="28" t="n"/>
      <c r="BA417" s="241" t="n"/>
      <c r="BB417" s="27" t="n"/>
      <c r="BC417" s="28" t="n"/>
      <c r="BD417" s="241" t="n"/>
      <c r="BE417" s="27" t="n"/>
      <c r="BF417" s="28" t="n"/>
      <c r="BG417" s="241" t="n"/>
      <c r="BH417" s="27" t="n"/>
      <c r="BI417" s="28" t="n"/>
      <c r="BK417" s="443" t="n"/>
      <c r="BL417" s="443" t="n"/>
      <c r="BM417" s="443" t="n"/>
      <c r="BN417" s="443" t="n"/>
    </row>
    <row r="418" hidden="1" outlineLevel="2" customFormat="1" s="463">
      <c r="A418" s="204" t="inlineStr">
        <is>
          <t xml:space="preserve">  -  Garçon II</t>
        </is>
      </c>
      <c r="B418" s="468" t="n"/>
      <c r="C418" s="60" t="n"/>
      <c r="D418" s="61" t="n"/>
      <c r="E418" s="62" t="n"/>
      <c r="F418" s="41" t="n"/>
      <c r="G418" s="56" t="n"/>
      <c r="H418" s="241" t="n"/>
      <c r="I418" s="27" t="n">
        <v>0</v>
      </c>
      <c r="J418" s="28" t="n"/>
      <c r="K418" s="241" t="n"/>
      <c r="L418" s="27" t="n">
        <v>2</v>
      </c>
      <c r="M418" s="28" t="n"/>
      <c r="N418" s="241" t="n"/>
      <c r="O418" s="27" t="n">
        <v>2</v>
      </c>
      <c r="P418" s="28" t="n"/>
      <c r="Q418" s="241" t="n"/>
      <c r="R418" s="27" t="n">
        <v>2</v>
      </c>
      <c r="S418" s="28" t="n"/>
      <c r="T418" s="241" t="n"/>
      <c r="U418" s="27" t="n">
        <v>2</v>
      </c>
      <c r="V418" s="28" t="n"/>
      <c r="W418" s="241" t="n"/>
      <c r="X418" s="27" t="n">
        <v>2</v>
      </c>
      <c r="Y418" s="28" t="n"/>
      <c r="Z418" s="241" t="n"/>
      <c r="AA418" s="27" t="n">
        <v>2</v>
      </c>
      <c r="AB418" s="28" t="n"/>
      <c r="AC418" s="241" t="n"/>
      <c r="AD418" s="27" t="n">
        <v>2</v>
      </c>
      <c r="AE418" s="28" t="n"/>
      <c r="AF418" s="241" t="n"/>
      <c r="AG418" s="27" t="n">
        <v>2</v>
      </c>
      <c r="AH418" s="28" t="n"/>
      <c r="AI418" s="241" t="n"/>
      <c r="AJ418" s="27" t="n">
        <v>2</v>
      </c>
      <c r="AK418" s="28" t="n"/>
      <c r="AL418" s="241" t="n"/>
      <c r="AM418" s="27" t="n">
        <v>2</v>
      </c>
      <c r="AN418" s="28" t="n"/>
      <c r="AO418" s="241" t="n"/>
      <c r="AP418" s="27" t="n">
        <v>2</v>
      </c>
      <c r="AQ418" s="28" t="n"/>
      <c r="AR418" s="241" t="n"/>
      <c r="AS418" s="27" t="n"/>
      <c r="AT418" s="28" t="n"/>
      <c r="AU418" s="241" t="n"/>
      <c r="AV418" s="27" t="n"/>
      <c r="AW418" s="28" t="n"/>
      <c r="AX418" s="241" t="n"/>
      <c r="AY418" s="27" t="n"/>
      <c r="AZ418" s="28" t="n"/>
      <c r="BA418" s="241" t="n"/>
      <c r="BB418" s="27" t="n"/>
      <c r="BC418" s="28" t="n"/>
      <c r="BD418" s="241" t="n"/>
      <c r="BE418" s="27" t="n"/>
      <c r="BF418" s="28" t="n"/>
      <c r="BG418" s="241" t="n"/>
      <c r="BH418" s="27" t="n"/>
      <c r="BI418" s="28" t="n"/>
      <c r="BK418" s="443" t="n"/>
      <c r="BL418" s="443" t="n"/>
      <c r="BM418" s="443" t="n"/>
      <c r="BN418" s="443" t="n"/>
    </row>
    <row r="419" hidden="1" outlineLevel="2" customFormat="1" s="463">
      <c r="A419" s="204" t="inlineStr">
        <is>
          <t xml:space="preserve">  -  Garçon I</t>
        </is>
      </c>
      <c r="B419" s="468" t="n"/>
      <c r="C419" s="60" t="n"/>
      <c r="D419" s="61" t="n"/>
      <c r="E419" s="62" t="n"/>
      <c r="F419" s="41" t="n"/>
      <c r="G419" s="56" t="n"/>
      <c r="H419" s="241" t="n"/>
      <c r="I419" s="27" t="n">
        <v>1</v>
      </c>
      <c r="J419" s="28" t="n"/>
      <c r="K419" s="241" t="n"/>
      <c r="L419" s="27" t="n">
        <v>2</v>
      </c>
      <c r="M419" s="28" t="n"/>
      <c r="N419" s="241" t="n"/>
      <c r="O419" s="27" t="n">
        <v>2</v>
      </c>
      <c r="P419" s="28" t="n"/>
      <c r="Q419" s="241" t="n"/>
      <c r="R419" s="27" t="n">
        <v>2</v>
      </c>
      <c r="S419" s="28" t="n"/>
      <c r="T419" s="241" t="n"/>
      <c r="U419" s="27" t="n">
        <v>2</v>
      </c>
      <c r="V419" s="28" t="n"/>
      <c r="W419" s="241" t="n"/>
      <c r="X419" s="27" t="n">
        <v>2</v>
      </c>
      <c r="Y419" s="28" t="n"/>
      <c r="Z419" s="241" t="n"/>
      <c r="AA419" s="27" t="n">
        <v>2</v>
      </c>
      <c r="AB419" s="28" t="n"/>
      <c r="AC419" s="241" t="n"/>
      <c r="AD419" s="27" t="n">
        <v>2</v>
      </c>
      <c r="AE419" s="28" t="n"/>
      <c r="AF419" s="241" t="n"/>
      <c r="AG419" s="27" t="n">
        <v>2</v>
      </c>
      <c r="AH419" s="28" t="n"/>
      <c r="AI419" s="241" t="n"/>
      <c r="AJ419" s="27" t="n">
        <v>2</v>
      </c>
      <c r="AK419" s="28" t="n"/>
      <c r="AL419" s="241" t="n"/>
      <c r="AM419" s="27" t="n">
        <v>2</v>
      </c>
      <c r="AN419" s="28" t="n"/>
      <c r="AO419" s="241" t="n"/>
      <c r="AP419" s="27" t="n">
        <v>2</v>
      </c>
      <c r="AQ419" s="28" t="n"/>
      <c r="AR419" s="241" t="n"/>
      <c r="AS419" s="27" t="n"/>
      <c r="AT419" s="28" t="n"/>
      <c r="AU419" s="241" t="n"/>
      <c r="AV419" s="27" t="n"/>
      <c r="AW419" s="28" t="n"/>
      <c r="AX419" s="241" t="n"/>
      <c r="AY419" s="27" t="n"/>
      <c r="AZ419" s="28" t="n"/>
      <c r="BA419" s="241" t="n"/>
      <c r="BB419" s="27" t="n"/>
      <c r="BC419" s="28" t="n"/>
      <c r="BD419" s="241" t="n"/>
      <c r="BE419" s="27" t="n"/>
      <c r="BF419" s="28" t="n"/>
      <c r="BG419" s="241" t="n"/>
      <c r="BH419" s="27" t="n"/>
      <c r="BI419" s="28" t="n"/>
      <c r="BK419" s="443" t="n"/>
      <c r="BL419" s="443" t="n"/>
      <c r="BM419" s="443" t="n"/>
      <c r="BN419" s="443" t="n"/>
    </row>
    <row r="420" hidden="1" outlineLevel="2" customFormat="1" s="463">
      <c r="A420" s="204" t="inlineStr">
        <is>
          <t xml:space="preserve">  -  Passador de Chopp</t>
        </is>
      </c>
      <c r="B420" s="468" t="n"/>
      <c r="C420" s="60" t="n"/>
      <c r="D420" s="61" t="n"/>
      <c r="E420" s="206" t="n"/>
      <c r="F420" s="41" t="n"/>
      <c r="G420" s="56" t="n"/>
      <c r="H420" s="241" t="n"/>
      <c r="I420" s="27" t="n">
        <v>0</v>
      </c>
      <c r="J420" s="28" t="n"/>
      <c r="K420" s="241" t="n"/>
      <c r="L420" s="27" t="n">
        <v>0</v>
      </c>
      <c r="M420" s="28" t="n"/>
      <c r="N420" s="241" t="n"/>
      <c r="O420" s="27" t="n">
        <v>0</v>
      </c>
      <c r="P420" s="28" t="n"/>
      <c r="Q420" s="241" t="n"/>
      <c r="R420" s="27" t="n">
        <v>0</v>
      </c>
      <c r="S420" s="28" t="n"/>
      <c r="T420" s="241" t="n"/>
      <c r="U420" s="27" t="n">
        <v>0</v>
      </c>
      <c r="V420" s="28" t="n"/>
      <c r="W420" s="241" t="n"/>
      <c r="X420" s="27" t="n">
        <v>0</v>
      </c>
      <c r="Y420" s="28" t="n"/>
      <c r="Z420" s="241" t="n"/>
      <c r="AA420" s="27" t="n">
        <v>0</v>
      </c>
      <c r="AB420" s="28" t="n"/>
      <c r="AC420" s="241" t="n"/>
      <c r="AD420" s="27" t="n">
        <v>0</v>
      </c>
      <c r="AE420" s="28" t="n"/>
      <c r="AF420" s="241" t="n"/>
      <c r="AG420" s="27" t="n">
        <v>0</v>
      </c>
      <c r="AH420" s="28" t="n"/>
      <c r="AI420" s="241" t="n"/>
      <c r="AJ420" s="27" t="n">
        <v>0</v>
      </c>
      <c r="AK420" s="28" t="n"/>
      <c r="AL420" s="241" t="n"/>
      <c r="AM420" s="27" t="n">
        <v>0</v>
      </c>
      <c r="AN420" s="28" t="n"/>
      <c r="AO420" s="241" t="n"/>
      <c r="AP420" s="27" t="n">
        <v>0</v>
      </c>
      <c r="AQ420" s="28" t="n"/>
      <c r="AR420" s="241" t="n"/>
      <c r="AS420" s="27" t="n"/>
      <c r="AT420" s="28" t="n"/>
      <c r="AU420" s="241" t="n"/>
      <c r="AV420" s="27" t="n"/>
      <c r="AW420" s="28" t="n"/>
      <c r="AX420" s="241" t="n"/>
      <c r="AY420" s="27" t="n"/>
      <c r="AZ420" s="28" t="n"/>
      <c r="BA420" s="241" t="n"/>
      <c r="BB420" s="27" t="n"/>
      <c r="BC420" s="28" t="n"/>
      <c r="BD420" s="241" t="n"/>
      <c r="BE420" s="27" t="n"/>
      <c r="BF420" s="28" t="n"/>
      <c r="BG420" s="241" t="n"/>
      <c r="BH420" s="27" t="n"/>
      <c r="BI420" s="28" t="n"/>
      <c r="BK420" s="443" t="n"/>
      <c r="BL420" s="443" t="n"/>
      <c r="BM420" s="443" t="n"/>
      <c r="BN420" s="443" t="n"/>
    </row>
    <row r="421" hidden="1" outlineLevel="2" customFormat="1" s="463">
      <c r="A421" s="204" t="inlineStr">
        <is>
          <t xml:space="preserve">  -  Cumin</t>
        </is>
      </c>
      <c r="B421" s="468" t="n"/>
      <c r="C421" s="60" t="n"/>
      <c r="D421" s="61" t="n"/>
      <c r="E421" s="62" t="n"/>
      <c r="F421" s="41" t="n"/>
      <c r="G421" s="56" t="n"/>
      <c r="H421" s="241" t="n"/>
      <c r="I421" s="27" t="n">
        <v>1</v>
      </c>
      <c r="J421" s="28" t="n"/>
      <c r="K421" s="241" t="n"/>
      <c r="L421" s="27" t="n">
        <v>0</v>
      </c>
      <c r="M421" s="28" t="n"/>
      <c r="N421" s="241" t="n"/>
      <c r="O421" s="27" t="n">
        <v>0</v>
      </c>
      <c r="P421" s="28" t="n"/>
      <c r="Q421" s="241" t="n"/>
      <c r="R421" s="27" t="n">
        <v>0</v>
      </c>
      <c r="S421" s="28" t="n"/>
      <c r="T421" s="241" t="n"/>
      <c r="U421" s="27" t="n">
        <v>0</v>
      </c>
      <c r="V421" s="28" t="n"/>
      <c r="W421" s="241" t="n"/>
      <c r="X421" s="27" t="n">
        <v>0</v>
      </c>
      <c r="Y421" s="28" t="n"/>
      <c r="Z421" s="241" t="n"/>
      <c r="AA421" s="27" t="n">
        <v>0</v>
      </c>
      <c r="AB421" s="28" t="n"/>
      <c r="AC421" s="241" t="n"/>
      <c r="AD421" s="27" t="n">
        <v>0</v>
      </c>
      <c r="AE421" s="28" t="n"/>
      <c r="AF421" s="241" t="n"/>
      <c r="AG421" s="27" t="n">
        <v>0</v>
      </c>
      <c r="AH421" s="28" t="n"/>
      <c r="AI421" s="241" t="n"/>
      <c r="AJ421" s="27" t="n">
        <v>0</v>
      </c>
      <c r="AK421" s="28" t="n"/>
      <c r="AL421" s="241" t="n"/>
      <c r="AM421" s="27" t="n">
        <v>0</v>
      </c>
      <c r="AN421" s="28" t="n"/>
      <c r="AO421" s="241" t="n"/>
      <c r="AP421" s="27" t="n">
        <v>0</v>
      </c>
      <c r="AQ421" s="28" t="n"/>
      <c r="AR421" s="241" t="n"/>
      <c r="AS421" s="27" t="n"/>
      <c r="AT421" s="28" t="n"/>
      <c r="AU421" s="241" t="n"/>
      <c r="AV421" s="27" t="n"/>
      <c r="AW421" s="28" t="n"/>
      <c r="AX421" s="241" t="n"/>
      <c r="AY421" s="27" t="n"/>
      <c r="AZ421" s="28" t="n"/>
      <c r="BA421" s="241" t="n"/>
      <c r="BB421" s="27" t="n"/>
      <c r="BC421" s="28" t="n"/>
      <c r="BD421" s="241" t="n"/>
      <c r="BE421" s="27" t="n"/>
      <c r="BF421" s="28" t="n"/>
      <c r="BG421" s="241" t="n"/>
      <c r="BH421" s="27" t="n"/>
      <c r="BI421" s="28" t="n"/>
      <c r="BK421" s="443" t="n"/>
      <c r="BL421" s="443" t="n"/>
      <c r="BM421" s="443" t="n"/>
      <c r="BN421" s="443" t="n"/>
    </row>
    <row r="422" hidden="1" outlineLevel="2" customFormat="1" s="463">
      <c r="A422" s="204" t="inlineStr">
        <is>
          <t xml:space="preserve">  -  Sub Chefe de Bar</t>
        </is>
      </c>
      <c r="B422" s="468" t="n"/>
      <c r="C422" s="60" t="n"/>
      <c r="D422" s="61" t="n"/>
      <c r="E422" s="62" t="n"/>
      <c r="F422" s="41" t="n"/>
      <c r="G422" s="56" t="n"/>
      <c r="H422" s="241" t="n"/>
      <c r="I422" s="27" t="n">
        <v>0</v>
      </c>
      <c r="J422" s="28" t="n"/>
      <c r="K422" s="241" t="n"/>
      <c r="L422" s="27" t="n">
        <v>0</v>
      </c>
      <c r="M422" s="28" t="n"/>
      <c r="N422" s="241" t="n"/>
      <c r="O422" s="27" t="n">
        <v>0</v>
      </c>
      <c r="P422" s="28" t="n"/>
      <c r="Q422" s="241" t="n"/>
      <c r="R422" s="27" t="n">
        <v>0</v>
      </c>
      <c r="S422" s="28" t="n"/>
      <c r="T422" s="241" t="n"/>
      <c r="U422" s="27" t="n">
        <v>0</v>
      </c>
      <c r="V422" s="28" t="n"/>
      <c r="W422" s="241" t="n"/>
      <c r="X422" s="27" t="n">
        <v>0</v>
      </c>
      <c r="Y422" s="28" t="n"/>
      <c r="Z422" s="241" t="n"/>
      <c r="AA422" s="27" t="n">
        <v>0</v>
      </c>
      <c r="AB422" s="28" t="n"/>
      <c r="AC422" s="241" t="n"/>
      <c r="AD422" s="27" t="n">
        <v>0</v>
      </c>
      <c r="AE422" s="28" t="n"/>
      <c r="AF422" s="241" t="n"/>
      <c r="AG422" s="27" t="n">
        <v>0</v>
      </c>
      <c r="AH422" s="28" t="n"/>
      <c r="AI422" s="241" t="n"/>
      <c r="AJ422" s="27" t="n">
        <v>0</v>
      </c>
      <c r="AK422" s="28" t="n"/>
      <c r="AL422" s="241" t="n"/>
      <c r="AM422" s="27" t="n">
        <v>0</v>
      </c>
      <c r="AN422" s="28" t="n"/>
      <c r="AO422" s="241" t="n"/>
      <c r="AP422" s="27" t="n">
        <v>0</v>
      </c>
      <c r="AQ422" s="28" t="n"/>
      <c r="AR422" s="241" t="n"/>
      <c r="AS422" s="27" t="n"/>
      <c r="AT422" s="28" t="n"/>
      <c r="AU422" s="241" t="n"/>
      <c r="AV422" s="27" t="n"/>
      <c r="AW422" s="28" t="n"/>
      <c r="AX422" s="241" t="n"/>
      <c r="AY422" s="27" t="n"/>
      <c r="AZ422" s="28" t="n"/>
      <c r="BA422" s="241" t="n"/>
      <c r="BB422" s="27" t="n"/>
      <c r="BC422" s="28" t="n"/>
      <c r="BD422" s="241" t="n"/>
      <c r="BE422" s="27" t="n"/>
      <c r="BF422" s="28" t="n"/>
      <c r="BG422" s="241" t="n"/>
      <c r="BH422" s="27" t="n"/>
      <c r="BI422" s="28" t="n"/>
      <c r="BK422" s="443" t="n"/>
      <c r="BL422" s="443" t="n"/>
      <c r="BM422" s="443" t="n"/>
      <c r="BN422" s="443" t="n"/>
    </row>
    <row r="423" hidden="1" outlineLevel="2" customFormat="1" s="463">
      <c r="A423" s="204" t="inlineStr">
        <is>
          <t xml:space="preserve">  -  Bartender III</t>
        </is>
      </c>
      <c r="B423" s="468" t="n"/>
      <c r="C423" s="60" t="n"/>
      <c r="D423" s="61" t="n"/>
      <c r="E423" s="62" t="n"/>
      <c r="F423" s="41" t="n"/>
      <c r="G423" s="56" t="n"/>
      <c r="H423" s="241" t="n"/>
      <c r="I423" s="27" t="n">
        <v>4</v>
      </c>
      <c r="J423" s="28" t="n"/>
      <c r="K423" s="241" t="n"/>
      <c r="L423" s="27" t="n">
        <v>2</v>
      </c>
      <c r="M423" s="28" t="n"/>
      <c r="N423" s="241" t="n"/>
      <c r="O423" s="27" t="n">
        <v>2</v>
      </c>
      <c r="P423" s="28" t="n"/>
      <c r="Q423" s="241" t="n"/>
      <c r="R423" s="27" t="n">
        <v>2</v>
      </c>
      <c r="S423" s="28" t="n"/>
      <c r="T423" s="241" t="n"/>
      <c r="U423" s="27" t="n">
        <v>2</v>
      </c>
      <c r="V423" s="28" t="n"/>
      <c r="W423" s="241" t="n"/>
      <c r="X423" s="27" t="n">
        <v>2</v>
      </c>
      <c r="Y423" s="28" t="n"/>
      <c r="Z423" s="241" t="n"/>
      <c r="AA423" s="27" t="n">
        <v>2</v>
      </c>
      <c r="AB423" s="28" t="n"/>
      <c r="AC423" s="241" t="n"/>
      <c r="AD423" s="27" t="n">
        <v>2</v>
      </c>
      <c r="AE423" s="28" t="n"/>
      <c r="AF423" s="241" t="n"/>
      <c r="AG423" s="27" t="n">
        <v>2</v>
      </c>
      <c r="AH423" s="28" t="n"/>
      <c r="AI423" s="241" t="n"/>
      <c r="AJ423" s="27" t="n">
        <v>2</v>
      </c>
      <c r="AK423" s="28" t="n"/>
      <c r="AL423" s="241" t="n"/>
      <c r="AM423" s="27" t="n">
        <v>2</v>
      </c>
      <c r="AN423" s="28" t="n"/>
      <c r="AO423" s="241" t="n"/>
      <c r="AP423" s="27" t="n">
        <v>2</v>
      </c>
      <c r="AQ423" s="28" t="n"/>
      <c r="AR423" s="241" t="n"/>
      <c r="AS423" s="27" t="n"/>
      <c r="AT423" s="28" t="n"/>
      <c r="AU423" s="241" t="n"/>
      <c r="AV423" s="27" t="n"/>
      <c r="AW423" s="28" t="n"/>
      <c r="AX423" s="241" t="n"/>
      <c r="AY423" s="27" t="n"/>
      <c r="AZ423" s="28" t="n"/>
      <c r="BA423" s="241" t="n"/>
      <c r="BB423" s="27" t="n"/>
      <c r="BC423" s="28" t="n"/>
      <c r="BD423" s="241" t="n"/>
      <c r="BE423" s="27" t="n"/>
      <c r="BF423" s="28" t="n"/>
      <c r="BG423" s="241" t="n"/>
      <c r="BH423" s="27" t="n"/>
      <c r="BI423" s="28" t="n"/>
      <c r="BK423" s="443" t="n"/>
      <c r="BL423" s="443" t="n"/>
      <c r="BM423" s="443" t="n"/>
      <c r="BN423" s="443" t="n"/>
    </row>
    <row r="424" hidden="1" outlineLevel="2" customFormat="1" s="463">
      <c r="A424" s="204" t="inlineStr">
        <is>
          <t xml:space="preserve">  -  Bartender II</t>
        </is>
      </c>
      <c r="B424" s="468" t="n"/>
      <c r="C424" s="60" t="n"/>
      <c r="D424" s="61" t="n"/>
      <c r="E424" s="62" t="n"/>
      <c r="F424" s="41" t="n"/>
      <c r="G424" s="56" t="n"/>
      <c r="H424" s="241" t="n"/>
      <c r="I424" s="27" t="n">
        <v>0</v>
      </c>
      <c r="J424" s="28" t="n"/>
      <c r="K424" s="241" t="n"/>
      <c r="L424" s="27" t="n">
        <v>2</v>
      </c>
      <c r="M424" s="28" t="n"/>
      <c r="N424" s="241" t="n"/>
      <c r="O424" s="27" t="n">
        <v>2</v>
      </c>
      <c r="P424" s="28" t="n"/>
      <c r="Q424" s="241" t="n"/>
      <c r="R424" s="27" t="n">
        <v>2</v>
      </c>
      <c r="S424" s="28" t="n"/>
      <c r="T424" s="241" t="n"/>
      <c r="U424" s="27" t="n">
        <v>2</v>
      </c>
      <c r="V424" s="28" t="n"/>
      <c r="W424" s="241" t="n"/>
      <c r="X424" s="27" t="n">
        <v>2</v>
      </c>
      <c r="Y424" s="28" t="n"/>
      <c r="Z424" s="241" t="n"/>
      <c r="AA424" s="27" t="n">
        <v>2</v>
      </c>
      <c r="AB424" s="28" t="n"/>
      <c r="AC424" s="241" t="n"/>
      <c r="AD424" s="27" t="n">
        <v>2</v>
      </c>
      <c r="AE424" s="28" t="n"/>
      <c r="AF424" s="241" t="n"/>
      <c r="AG424" s="27" t="n">
        <v>2</v>
      </c>
      <c r="AH424" s="28" t="n"/>
      <c r="AI424" s="241" t="n"/>
      <c r="AJ424" s="27" t="n">
        <v>2</v>
      </c>
      <c r="AK424" s="28" t="n"/>
      <c r="AL424" s="241" t="n"/>
      <c r="AM424" s="27" t="n">
        <v>2</v>
      </c>
      <c r="AN424" s="28" t="n"/>
      <c r="AO424" s="241" t="n"/>
      <c r="AP424" s="27" t="n">
        <v>2</v>
      </c>
      <c r="AQ424" s="28" t="n"/>
      <c r="AR424" s="241" t="n"/>
      <c r="AS424" s="27" t="n"/>
      <c r="AT424" s="28" t="n"/>
      <c r="AU424" s="241" t="n"/>
      <c r="AV424" s="27" t="n"/>
      <c r="AW424" s="28" t="n"/>
      <c r="AX424" s="241" t="n"/>
      <c r="AY424" s="27" t="n"/>
      <c r="AZ424" s="28" t="n"/>
      <c r="BA424" s="241" t="n"/>
      <c r="BB424" s="27" t="n"/>
      <c r="BC424" s="28" t="n"/>
      <c r="BD424" s="241" t="n"/>
      <c r="BE424" s="27" t="n"/>
      <c r="BF424" s="28" t="n"/>
      <c r="BG424" s="241" t="n"/>
      <c r="BH424" s="27" t="n"/>
      <c r="BI424" s="28" t="n"/>
      <c r="BK424" s="443" t="n"/>
      <c r="BL424" s="443" t="n"/>
      <c r="BM424" s="443" t="n"/>
      <c r="BN424" s="443" t="n"/>
    </row>
    <row r="425" hidden="1" outlineLevel="2" customFormat="1" s="463">
      <c r="A425" s="204" t="inlineStr">
        <is>
          <t xml:space="preserve">  -  Bartender I</t>
        </is>
      </c>
      <c r="B425" s="468" t="n"/>
      <c r="C425" s="60" t="n"/>
      <c r="D425" s="61" t="n"/>
      <c r="E425" s="206" t="n"/>
      <c r="F425" s="41" t="n"/>
      <c r="G425" s="56" t="n"/>
      <c r="H425" s="241" t="n"/>
      <c r="I425" s="27" t="n">
        <v>1</v>
      </c>
      <c r="J425" s="28" t="n"/>
      <c r="K425" s="241" t="n"/>
      <c r="L425" s="27" t="n">
        <v>1</v>
      </c>
      <c r="M425" s="28" t="n"/>
      <c r="N425" s="241" t="n"/>
      <c r="O425" s="27" t="n">
        <v>1</v>
      </c>
      <c r="P425" s="28" t="n"/>
      <c r="Q425" s="241" t="n"/>
      <c r="R425" s="27" t="n">
        <v>1</v>
      </c>
      <c r="S425" s="28" t="n"/>
      <c r="T425" s="241" t="n"/>
      <c r="U425" s="27" t="n">
        <v>1</v>
      </c>
      <c r="V425" s="28" t="n"/>
      <c r="W425" s="241" t="n"/>
      <c r="X425" s="27" t="n">
        <v>1</v>
      </c>
      <c r="Y425" s="28" t="n"/>
      <c r="Z425" s="241" t="n"/>
      <c r="AA425" s="27" t="n">
        <v>1</v>
      </c>
      <c r="AB425" s="28" t="n"/>
      <c r="AC425" s="241" t="n"/>
      <c r="AD425" s="27" t="n">
        <v>1</v>
      </c>
      <c r="AE425" s="28" t="n"/>
      <c r="AF425" s="241" t="n"/>
      <c r="AG425" s="27" t="n">
        <v>1</v>
      </c>
      <c r="AH425" s="28" t="n"/>
      <c r="AI425" s="241" t="n"/>
      <c r="AJ425" s="27" t="n">
        <v>1</v>
      </c>
      <c r="AK425" s="28" t="n"/>
      <c r="AL425" s="241" t="n"/>
      <c r="AM425" s="27" t="n">
        <v>1</v>
      </c>
      <c r="AN425" s="28" t="n"/>
      <c r="AO425" s="241" t="n"/>
      <c r="AP425" s="27" t="n">
        <v>1</v>
      </c>
      <c r="AQ425" s="28" t="n"/>
      <c r="AR425" s="241" t="n"/>
      <c r="AS425" s="27" t="n"/>
      <c r="AT425" s="28" t="n"/>
      <c r="AU425" s="241" t="n"/>
      <c r="AV425" s="27" t="n"/>
      <c r="AW425" s="28" t="n"/>
      <c r="AX425" s="241" t="n"/>
      <c r="AY425" s="27" t="n"/>
      <c r="AZ425" s="28" t="n"/>
      <c r="BA425" s="241" t="n"/>
      <c r="BB425" s="27" t="n"/>
      <c r="BC425" s="28" t="n"/>
      <c r="BD425" s="241" t="n"/>
      <c r="BE425" s="27" t="n"/>
      <c r="BF425" s="28" t="n"/>
      <c r="BG425" s="241" t="n"/>
      <c r="BH425" s="27" t="n"/>
      <c r="BI425" s="28" t="n"/>
      <c r="BK425" s="443" t="n"/>
      <c r="BL425" s="443" t="n"/>
      <c r="BM425" s="443" t="n"/>
      <c r="BN425" s="443" t="n"/>
    </row>
    <row r="426" hidden="1" outlineLevel="2" customFormat="1" s="463">
      <c r="A426" s="204" t="inlineStr">
        <is>
          <t xml:space="preserve">  -  Bar Back</t>
        </is>
      </c>
      <c r="B426" s="468" t="n"/>
      <c r="C426" s="60" t="n"/>
      <c r="D426" s="61" t="n"/>
      <c r="E426" s="206" t="n"/>
      <c r="F426" s="41" t="n"/>
      <c r="G426" s="56" t="n"/>
      <c r="H426" s="241" t="n"/>
      <c r="I426" s="27" t="n">
        <v>2</v>
      </c>
      <c r="J426" s="28" t="n"/>
      <c r="K426" s="241" t="n"/>
      <c r="L426" s="27" t="n">
        <v>2</v>
      </c>
      <c r="M426" s="28" t="n"/>
      <c r="N426" s="241" t="n"/>
      <c r="O426" s="27" t="n">
        <v>2</v>
      </c>
      <c r="P426" s="28" t="n"/>
      <c r="Q426" s="241" t="n"/>
      <c r="R426" s="27" t="n">
        <v>2</v>
      </c>
      <c r="S426" s="28" t="n"/>
      <c r="T426" s="241" t="n"/>
      <c r="U426" s="27" t="n">
        <v>2</v>
      </c>
      <c r="V426" s="28" t="n"/>
      <c r="W426" s="241" t="n"/>
      <c r="X426" s="27" t="n">
        <v>2</v>
      </c>
      <c r="Y426" s="28" t="n"/>
      <c r="Z426" s="241" t="n"/>
      <c r="AA426" s="27" t="n">
        <v>2</v>
      </c>
      <c r="AB426" s="28" t="n"/>
      <c r="AC426" s="241" t="n"/>
      <c r="AD426" s="27" t="n">
        <v>2</v>
      </c>
      <c r="AE426" s="28" t="n"/>
      <c r="AF426" s="241" t="n"/>
      <c r="AG426" s="27" t="n">
        <v>2</v>
      </c>
      <c r="AH426" s="28" t="n"/>
      <c r="AI426" s="241" t="n"/>
      <c r="AJ426" s="27" t="n">
        <v>2</v>
      </c>
      <c r="AK426" s="28" t="n"/>
      <c r="AL426" s="241" t="n"/>
      <c r="AM426" s="27" t="n">
        <v>2</v>
      </c>
      <c r="AN426" s="28" t="n"/>
      <c r="AO426" s="241" t="n"/>
      <c r="AP426" s="27" t="n">
        <v>2</v>
      </c>
      <c r="AQ426" s="28" t="n"/>
      <c r="AR426" s="241" t="n"/>
      <c r="AS426" s="27" t="n"/>
      <c r="AT426" s="28" t="n"/>
      <c r="AU426" s="241" t="n"/>
      <c r="AV426" s="27" t="n"/>
      <c r="AW426" s="28" t="n"/>
      <c r="AX426" s="241" t="n"/>
      <c r="AY426" s="27" t="n"/>
      <c r="AZ426" s="28" t="n"/>
      <c r="BA426" s="241" t="n"/>
      <c r="BB426" s="27" t="n"/>
      <c r="BC426" s="28" t="n"/>
      <c r="BD426" s="241" t="n"/>
      <c r="BE426" s="27" t="n"/>
      <c r="BF426" s="28" t="n"/>
      <c r="BG426" s="241" t="n"/>
      <c r="BH426" s="27" t="n"/>
      <c r="BI426" s="28" t="n"/>
      <c r="BK426" s="443" t="n"/>
      <c r="BL426" s="443" t="n"/>
      <c r="BM426" s="443" t="n"/>
      <c r="BN426" s="443" t="n"/>
    </row>
    <row r="427" hidden="1" outlineLevel="2" customFormat="1" s="463">
      <c r="A427" s="204" t="inlineStr">
        <is>
          <t xml:space="preserve">  -  Barista III</t>
        </is>
      </c>
      <c r="B427" s="468" t="n"/>
      <c r="C427" s="60" t="n"/>
      <c r="D427" s="61" t="n"/>
      <c r="E427" s="206" t="n"/>
      <c r="F427" s="41" t="n"/>
      <c r="G427" s="56" t="n"/>
      <c r="H427" s="241" t="n"/>
      <c r="I427" s="27" t="n">
        <v>1</v>
      </c>
      <c r="J427" s="28" t="n"/>
      <c r="K427" s="241" t="n"/>
      <c r="L427" s="27" t="n">
        <v>0</v>
      </c>
      <c r="M427" s="28" t="n"/>
      <c r="N427" s="241" t="n"/>
      <c r="O427" s="27" t="n">
        <v>0</v>
      </c>
      <c r="P427" s="28" t="n"/>
      <c r="Q427" s="241" t="n"/>
      <c r="R427" s="27" t="n">
        <v>0</v>
      </c>
      <c r="S427" s="28" t="n"/>
      <c r="T427" s="241" t="n"/>
      <c r="U427" s="27" t="n">
        <v>0</v>
      </c>
      <c r="V427" s="28" t="n"/>
      <c r="W427" s="241" t="n"/>
      <c r="X427" s="27" t="n">
        <v>0</v>
      </c>
      <c r="Y427" s="28" t="n"/>
      <c r="Z427" s="241" t="n"/>
      <c r="AA427" s="27" t="n">
        <v>0</v>
      </c>
      <c r="AB427" s="28" t="n"/>
      <c r="AC427" s="241" t="n"/>
      <c r="AD427" s="27" t="n">
        <v>0</v>
      </c>
      <c r="AE427" s="28" t="n"/>
      <c r="AF427" s="241" t="n"/>
      <c r="AG427" s="27" t="n">
        <v>0</v>
      </c>
      <c r="AH427" s="28" t="n"/>
      <c r="AI427" s="241" t="n"/>
      <c r="AJ427" s="27" t="n">
        <v>0</v>
      </c>
      <c r="AK427" s="28" t="n"/>
      <c r="AL427" s="241" t="n"/>
      <c r="AM427" s="27" t="n">
        <v>0</v>
      </c>
      <c r="AN427" s="28" t="n"/>
      <c r="AO427" s="241" t="n"/>
      <c r="AP427" s="27" t="n">
        <v>0</v>
      </c>
      <c r="AQ427" s="28" t="n"/>
      <c r="AR427" s="241" t="n"/>
      <c r="AS427" s="27" t="n"/>
      <c r="AT427" s="28" t="n"/>
      <c r="AU427" s="241" t="n"/>
      <c r="AV427" s="27" t="n"/>
      <c r="AW427" s="28" t="n"/>
      <c r="AX427" s="241" t="n"/>
      <c r="AY427" s="27" t="n"/>
      <c r="AZ427" s="28" t="n"/>
      <c r="BA427" s="241" t="n"/>
      <c r="BB427" s="27" t="n"/>
      <c r="BC427" s="28" t="n"/>
      <c r="BD427" s="241" t="n"/>
      <c r="BE427" s="27" t="n"/>
      <c r="BF427" s="28" t="n"/>
      <c r="BG427" s="241" t="n"/>
      <c r="BH427" s="27" t="n"/>
      <c r="BI427" s="28" t="n"/>
      <c r="BK427" s="443" t="n"/>
      <c r="BL427" s="443" t="n"/>
      <c r="BM427" s="443" t="n"/>
      <c r="BN427" s="443" t="n"/>
    </row>
    <row r="428" hidden="1" outlineLevel="2" customFormat="1" s="463">
      <c r="A428" s="204" t="inlineStr">
        <is>
          <t xml:space="preserve">  -  Barista II</t>
        </is>
      </c>
      <c r="B428" s="468" t="n"/>
      <c r="C428" s="60" t="n"/>
      <c r="D428" s="61" t="n"/>
      <c r="E428" s="206" t="n"/>
      <c r="F428" s="41" t="n"/>
      <c r="G428" s="56" t="n"/>
      <c r="H428" s="241" t="n"/>
      <c r="I428" s="27" t="n">
        <v>0</v>
      </c>
      <c r="J428" s="28" t="n"/>
      <c r="K428" s="241" t="n"/>
      <c r="L428" s="27" t="n">
        <v>1</v>
      </c>
      <c r="M428" s="28" t="n"/>
      <c r="N428" s="241" t="n"/>
      <c r="O428" s="27" t="n">
        <v>1</v>
      </c>
      <c r="P428" s="28" t="n"/>
      <c r="Q428" s="241" t="n"/>
      <c r="R428" s="27" t="n">
        <v>1</v>
      </c>
      <c r="S428" s="28" t="n"/>
      <c r="T428" s="241" t="n"/>
      <c r="U428" s="27" t="n">
        <v>1</v>
      </c>
      <c r="V428" s="28" t="n"/>
      <c r="W428" s="241" t="n"/>
      <c r="X428" s="27" t="n">
        <v>1</v>
      </c>
      <c r="Y428" s="28" t="n"/>
      <c r="Z428" s="241" t="n"/>
      <c r="AA428" s="27" t="n">
        <v>1</v>
      </c>
      <c r="AB428" s="28" t="n"/>
      <c r="AC428" s="241" t="n"/>
      <c r="AD428" s="27" t="n">
        <v>1</v>
      </c>
      <c r="AE428" s="28" t="n"/>
      <c r="AF428" s="241" t="n"/>
      <c r="AG428" s="27" t="n">
        <v>1</v>
      </c>
      <c r="AH428" s="28" t="n"/>
      <c r="AI428" s="241" t="n"/>
      <c r="AJ428" s="27" t="n">
        <v>1</v>
      </c>
      <c r="AK428" s="28" t="n"/>
      <c r="AL428" s="241" t="n"/>
      <c r="AM428" s="27" t="n">
        <v>1</v>
      </c>
      <c r="AN428" s="28" t="n"/>
      <c r="AO428" s="241" t="n"/>
      <c r="AP428" s="27" t="n">
        <v>1</v>
      </c>
      <c r="AQ428" s="28" t="n"/>
      <c r="AR428" s="241" t="n"/>
      <c r="AS428" s="27" t="n"/>
      <c r="AT428" s="28" t="n"/>
      <c r="AU428" s="241" t="n"/>
      <c r="AV428" s="27" t="n"/>
      <c r="AW428" s="28" t="n"/>
      <c r="AX428" s="241" t="n"/>
      <c r="AY428" s="27" t="n"/>
      <c r="AZ428" s="28" t="n"/>
      <c r="BA428" s="241" t="n"/>
      <c r="BB428" s="27" t="n"/>
      <c r="BC428" s="28" t="n"/>
      <c r="BD428" s="241" t="n"/>
      <c r="BE428" s="27" t="n"/>
      <c r="BF428" s="28" t="n"/>
      <c r="BG428" s="241" t="n"/>
      <c r="BH428" s="27" t="n"/>
      <c r="BI428" s="28" t="n"/>
      <c r="BK428" s="443" t="n"/>
      <c r="BL428" s="443" t="n"/>
      <c r="BM428" s="443" t="n"/>
      <c r="BN428" s="443" t="n"/>
    </row>
    <row r="429" hidden="1" outlineLevel="2" customFormat="1" s="463">
      <c r="A429" s="204" t="inlineStr">
        <is>
          <t xml:space="preserve">  -  Barista I</t>
        </is>
      </c>
      <c r="B429" s="468" t="n"/>
      <c r="C429" s="60" t="n"/>
      <c r="D429" s="61" t="n"/>
      <c r="E429" s="206" t="n"/>
      <c r="F429" s="41" t="n"/>
      <c r="G429" s="56" t="n"/>
      <c r="H429" s="241" t="n"/>
      <c r="I429" s="27" t="n">
        <v>0</v>
      </c>
      <c r="J429" s="28" t="n"/>
      <c r="K429" s="241" t="n"/>
      <c r="L429" s="27" t="n">
        <v>0</v>
      </c>
      <c r="M429" s="28" t="n"/>
      <c r="N429" s="241" t="n"/>
      <c r="O429" s="27" t="n">
        <v>0</v>
      </c>
      <c r="P429" s="28" t="n"/>
      <c r="Q429" s="241" t="n"/>
      <c r="R429" s="27" t="n">
        <v>0</v>
      </c>
      <c r="S429" s="28" t="n"/>
      <c r="T429" s="241" t="n"/>
      <c r="U429" s="27" t="n">
        <v>0</v>
      </c>
      <c r="V429" s="28" t="n"/>
      <c r="W429" s="241" t="n"/>
      <c r="X429" s="27" t="n">
        <v>0</v>
      </c>
      <c r="Y429" s="28" t="n"/>
      <c r="Z429" s="241" t="n"/>
      <c r="AA429" s="27" t="n">
        <v>0</v>
      </c>
      <c r="AB429" s="28" t="n"/>
      <c r="AC429" s="241" t="n"/>
      <c r="AD429" s="27" t="n">
        <v>0</v>
      </c>
      <c r="AE429" s="28" t="n"/>
      <c r="AF429" s="241" t="n"/>
      <c r="AG429" s="27" t="n">
        <v>0</v>
      </c>
      <c r="AH429" s="28" t="n"/>
      <c r="AI429" s="241" t="n"/>
      <c r="AJ429" s="27" t="n">
        <v>0</v>
      </c>
      <c r="AK429" s="28" t="n"/>
      <c r="AL429" s="241" t="n"/>
      <c r="AM429" s="27" t="n">
        <v>0</v>
      </c>
      <c r="AN429" s="28" t="n"/>
      <c r="AO429" s="241" t="n"/>
      <c r="AP429" s="27" t="n">
        <v>0</v>
      </c>
      <c r="AQ429" s="28" t="n"/>
      <c r="AR429" s="241" t="n"/>
      <c r="AS429" s="27" t="n"/>
      <c r="AT429" s="28" t="n"/>
      <c r="AU429" s="241" t="n"/>
      <c r="AV429" s="27" t="n"/>
      <c r="AW429" s="28" t="n"/>
      <c r="AX429" s="241" t="n"/>
      <c r="AY429" s="27" t="n"/>
      <c r="AZ429" s="28" t="n"/>
      <c r="BA429" s="241" t="n"/>
      <c r="BB429" s="27" t="n"/>
      <c r="BC429" s="28" t="n"/>
      <c r="BD429" s="241" t="n"/>
      <c r="BE429" s="27" t="n"/>
      <c r="BF429" s="28" t="n"/>
      <c r="BG429" s="241" t="n"/>
      <c r="BH429" s="27" t="n"/>
      <c r="BI429" s="28" t="n"/>
      <c r="BK429" s="443" t="n"/>
      <c r="BL429" s="443" t="n"/>
      <c r="BM429" s="443" t="n"/>
      <c r="BN429" s="443" t="n"/>
    </row>
    <row r="430" hidden="1" outlineLevel="2" customFormat="1" s="463">
      <c r="A430" s="204" t="inlineStr">
        <is>
          <t xml:space="preserve">  -  Chopeiro III</t>
        </is>
      </c>
      <c r="B430" s="468" t="n"/>
      <c r="C430" s="60" t="n"/>
      <c r="D430" s="61" t="n"/>
      <c r="E430" s="206" t="n"/>
      <c r="F430" s="41" t="n"/>
      <c r="G430" s="56" t="n"/>
      <c r="H430" s="241" t="n"/>
      <c r="I430" s="27" t="n">
        <v>0</v>
      </c>
      <c r="J430" s="28" t="n"/>
      <c r="K430" s="241" t="n"/>
      <c r="L430" s="27" t="n">
        <v>0</v>
      </c>
      <c r="M430" s="28" t="n"/>
      <c r="N430" s="241" t="n"/>
      <c r="O430" s="27" t="n">
        <v>0</v>
      </c>
      <c r="P430" s="28" t="n"/>
      <c r="Q430" s="241" t="n"/>
      <c r="R430" s="27" t="n">
        <v>0</v>
      </c>
      <c r="S430" s="28" t="n"/>
      <c r="T430" s="241" t="n"/>
      <c r="U430" s="27" t="n">
        <v>0</v>
      </c>
      <c r="V430" s="28" t="n"/>
      <c r="W430" s="241" t="n"/>
      <c r="X430" s="27" t="n">
        <v>0</v>
      </c>
      <c r="Y430" s="28" t="n"/>
      <c r="Z430" s="241" t="n"/>
      <c r="AA430" s="27" t="n">
        <v>0</v>
      </c>
      <c r="AB430" s="28" t="n"/>
      <c r="AC430" s="241" t="n"/>
      <c r="AD430" s="27" t="n">
        <v>0</v>
      </c>
      <c r="AE430" s="28" t="n"/>
      <c r="AF430" s="241" t="n"/>
      <c r="AG430" s="27" t="n">
        <v>0</v>
      </c>
      <c r="AH430" s="28" t="n"/>
      <c r="AI430" s="241" t="n"/>
      <c r="AJ430" s="27" t="n">
        <v>0</v>
      </c>
      <c r="AK430" s="28" t="n"/>
      <c r="AL430" s="241" t="n"/>
      <c r="AM430" s="27" t="n">
        <v>0</v>
      </c>
      <c r="AN430" s="28" t="n"/>
      <c r="AO430" s="241" t="n"/>
      <c r="AP430" s="27" t="n">
        <v>0</v>
      </c>
      <c r="AQ430" s="28" t="n"/>
      <c r="AR430" s="241" t="n"/>
      <c r="AS430" s="27" t="n"/>
      <c r="AT430" s="28" t="n"/>
      <c r="AU430" s="241" t="n"/>
      <c r="AV430" s="27" t="n"/>
      <c r="AW430" s="28" t="n"/>
      <c r="AX430" s="241" t="n"/>
      <c r="AY430" s="27" t="n"/>
      <c r="AZ430" s="28" t="n"/>
      <c r="BA430" s="241" t="n"/>
      <c r="BB430" s="27" t="n"/>
      <c r="BC430" s="28" t="n"/>
      <c r="BD430" s="241" t="n"/>
      <c r="BE430" s="27" t="n"/>
      <c r="BF430" s="28" t="n"/>
      <c r="BG430" s="241" t="n"/>
      <c r="BH430" s="27" t="n"/>
      <c r="BI430" s="28" t="n"/>
      <c r="BK430" s="443" t="n"/>
      <c r="BL430" s="443" t="n"/>
      <c r="BM430" s="443" t="n"/>
      <c r="BN430" s="443" t="n"/>
    </row>
    <row r="431" hidden="1" outlineLevel="2" customFormat="1" s="463">
      <c r="A431" s="204" t="inlineStr">
        <is>
          <t xml:space="preserve">  -  Chopeiro II</t>
        </is>
      </c>
      <c r="B431" s="468" t="n"/>
      <c r="C431" s="60" t="n"/>
      <c r="D431" s="61" t="n"/>
      <c r="E431" s="206" t="n"/>
      <c r="F431" s="41" t="n"/>
      <c r="G431" s="56" t="n"/>
      <c r="H431" s="241" t="n"/>
      <c r="I431" s="27" t="n">
        <v>0</v>
      </c>
      <c r="J431" s="28" t="n"/>
      <c r="K431" s="241" t="n"/>
      <c r="L431" s="27" t="n">
        <v>0</v>
      </c>
      <c r="M431" s="28" t="n"/>
      <c r="N431" s="241" t="n"/>
      <c r="O431" s="27" t="n">
        <v>0</v>
      </c>
      <c r="P431" s="28" t="n"/>
      <c r="Q431" s="241" t="n"/>
      <c r="R431" s="27" t="n">
        <v>0</v>
      </c>
      <c r="S431" s="28" t="n"/>
      <c r="T431" s="241" t="n"/>
      <c r="U431" s="27" t="n">
        <v>0</v>
      </c>
      <c r="V431" s="28" t="n"/>
      <c r="W431" s="241" t="n"/>
      <c r="X431" s="27" t="n">
        <v>0</v>
      </c>
      <c r="Y431" s="28" t="n"/>
      <c r="Z431" s="241" t="n"/>
      <c r="AA431" s="27" t="n">
        <v>0</v>
      </c>
      <c r="AB431" s="28" t="n"/>
      <c r="AC431" s="241" t="n"/>
      <c r="AD431" s="27" t="n">
        <v>0</v>
      </c>
      <c r="AE431" s="28" t="n"/>
      <c r="AF431" s="241" t="n"/>
      <c r="AG431" s="27" t="n">
        <v>0</v>
      </c>
      <c r="AH431" s="28" t="n"/>
      <c r="AI431" s="241" t="n"/>
      <c r="AJ431" s="27" t="n">
        <v>0</v>
      </c>
      <c r="AK431" s="28" t="n"/>
      <c r="AL431" s="241" t="n"/>
      <c r="AM431" s="27" t="n">
        <v>0</v>
      </c>
      <c r="AN431" s="28" t="n"/>
      <c r="AO431" s="241" t="n"/>
      <c r="AP431" s="27" t="n">
        <v>0</v>
      </c>
      <c r="AQ431" s="28" t="n"/>
      <c r="AR431" s="241" t="n"/>
      <c r="AS431" s="27" t="n"/>
      <c r="AT431" s="28" t="n"/>
      <c r="AU431" s="241" t="n"/>
      <c r="AV431" s="27" t="n"/>
      <c r="AW431" s="28" t="n"/>
      <c r="AX431" s="241" t="n"/>
      <c r="AY431" s="27" t="n"/>
      <c r="AZ431" s="28" t="n"/>
      <c r="BA431" s="241" t="n"/>
      <c r="BB431" s="27" t="n"/>
      <c r="BC431" s="28" t="n"/>
      <c r="BD431" s="241" t="n"/>
      <c r="BE431" s="27" t="n"/>
      <c r="BF431" s="28" t="n"/>
      <c r="BG431" s="241" t="n"/>
      <c r="BH431" s="27" t="n"/>
      <c r="BI431" s="28" t="n"/>
      <c r="BK431" s="443" t="n"/>
      <c r="BL431" s="443" t="n"/>
      <c r="BM431" s="443" t="n"/>
      <c r="BN431" s="443" t="n"/>
    </row>
    <row r="432" hidden="1" outlineLevel="2" customFormat="1" s="463">
      <c r="A432" s="204" t="inlineStr">
        <is>
          <t xml:space="preserve">  -  Chopeiro I</t>
        </is>
      </c>
      <c r="B432" s="468" t="n"/>
      <c r="C432" s="60" t="n"/>
      <c r="D432" s="61" t="n"/>
      <c r="E432" s="206" t="n"/>
      <c r="F432" s="41" t="n"/>
      <c r="G432" s="56" t="n"/>
      <c r="H432" s="241" t="n"/>
      <c r="I432" s="27" t="n">
        <v>0</v>
      </c>
      <c r="J432" s="28" t="n"/>
      <c r="K432" s="241" t="n"/>
      <c r="L432" s="27" t="n">
        <v>0</v>
      </c>
      <c r="M432" s="28" t="n"/>
      <c r="N432" s="241" t="n"/>
      <c r="O432" s="27" t="n">
        <v>0</v>
      </c>
      <c r="P432" s="28" t="n"/>
      <c r="Q432" s="241" t="n"/>
      <c r="R432" s="27" t="n">
        <v>0</v>
      </c>
      <c r="S432" s="28" t="n"/>
      <c r="T432" s="241" t="n"/>
      <c r="U432" s="27" t="n">
        <v>0</v>
      </c>
      <c r="V432" s="28" t="n"/>
      <c r="W432" s="241" t="n"/>
      <c r="X432" s="27" t="n">
        <v>0</v>
      </c>
      <c r="Y432" s="28" t="n"/>
      <c r="Z432" s="241" t="n"/>
      <c r="AA432" s="27" t="n">
        <v>0</v>
      </c>
      <c r="AB432" s="28" t="n"/>
      <c r="AC432" s="241" t="n"/>
      <c r="AD432" s="27" t="n">
        <v>0</v>
      </c>
      <c r="AE432" s="28" t="n"/>
      <c r="AF432" s="241" t="n"/>
      <c r="AG432" s="27" t="n">
        <v>0</v>
      </c>
      <c r="AH432" s="28" t="n"/>
      <c r="AI432" s="241" t="n"/>
      <c r="AJ432" s="27" t="n">
        <v>0</v>
      </c>
      <c r="AK432" s="28" t="n"/>
      <c r="AL432" s="241" t="n"/>
      <c r="AM432" s="27" t="n">
        <v>0</v>
      </c>
      <c r="AN432" s="28" t="n"/>
      <c r="AO432" s="241" t="n"/>
      <c r="AP432" s="27" t="n">
        <v>0</v>
      </c>
      <c r="AQ432" s="28" t="n"/>
      <c r="AR432" s="241" t="n"/>
      <c r="AS432" s="27" t="n"/>
      <c r="AT432" s="28" t="n"/>
      <c r="AU432" s="241" t="n"/>
      <c r="AV432" s="27" t="n"/>
      <c r="AW432" s="28" t="n"/>
      <c r="AX432" s="241" t="n"/>
      <c r="AY432" s="27" t="n"/>
      <c r="AZ432" s="28" t="n"/>
      <c r="BA432" s="241" t="n"/>
      <c r="BB432" s="27" t="n"/>
      <c r="BC432" s="28" t="n"/>
      <c r="BD432" s="241" t="n"/>
      <c r="BE432" s="27" t="n"/>
      <c r="BF432" s="28" t="n"/>
      <c r="BG432" s="241" t="n"/>
      <c r="BH432" s="27" t="n"/>
      <c r="BI432" s="28" t="n"/>
      <c r="BK432" s="443" t="n"/>
      <c r="BL432" s="443" t="n"/>
      <c r="BM432" s="443" t="n"/>
      <c r="BN432" s="443" t="n"/>
    </row>
    <row r="433" hidden="1" outlineLevel="2" customFormat="1" s="463">
      <c r="A433" s="204" t="inlineStr">
        <is>
          <t xml:space="preserve">  -  Sub Chefe de Cozinha</t>
        </is>
      </c>
      <c r="B433" s="468" t="n"/>
      <c r="C433" s="60" t="n"/>
      <c r="D433" s="61" t="n"/>
      <c r="E433" s="206" t="n"/>
      <c r="F433" s="41" t="n"/>
      <c r="G433" s="56" t="n"/>
      <c r="H433" s="241" t="n"/>
      <c r="I433" s="27" t="n">
        <v>0</v>
      </c>
      <c r="J433" s="28" t="n"/>
      <c r="K433" s="241" t="n"/>
      <c r="L433" s="27" t="n">
        <v>0</v>
      </c>
      <c r="M433" s="28" t="n"/>
      <c r="N433" s="241" t="n"/>
      <c r="O433" s="27" t="n">
        <v>0</v>
      </c>
      <c r="P433" s="28" t="n"/>
      <c r="Q433" s="241" t="n"/>
      <c r="R433" s="27" t="n">
        <v>0</v>
      </c>
      <c r="S433" s="28" t="n"/>
      <c r="T433" s="241" t="n"/>
      <c r="U433" s="27" t="n">
        <v>0</v>
      </c>
      <c r="V433" s="28" t="n"/>
      <c r="W433" s="241" t="n"/>
      <c r="X433" s="27" t="n">
        <v>0</v>
      </c>
      <c r="Y433" s="28" t="n"/>
      <c r="Z433" s="241" t="n"/>
      <c r="AA433" s="27" t="n">
        <v>0</v>
      </c>
      <c r="AB433" s="28" t="n"/>
      <c r="AC433" s="241" t="n"/>
      <c r="AD433" s="27" t="n">
        <v>0</v>
      </c>
      <c r="AE433" s="28" t="n"/>
      <c r="AF433" s="241" t="n"/>
      <c r="AG433" s="27" t="n">
        <v>0</v>
      </c>
      <c r="AH433" s="28" t="n"/>
      <c r="AI433" s="241" t="n"/>
      <c r="AJ433" s="27" t="n">
        <v>0</v>
      </c>
      <c r="AK433" s="28" t="n"/>
      <c r="AL433" s="241" t="n"/>
      <c r="AM433" s="27" t="n">
        <v>0</v>
      </c>
      <c r="AN433" s="28" t="n"/>
      <c r="AO433" s="241" t="n"/>
      <c r="AP433" s="27" t="n">
        <v>0</v>
      </c>
      <c r="AQ433" s="28" t="n"/>
      <c r="AR433" s="241" t="n"/>
      <c r="AS433" s="27" t="n"/>
      <c r="AT433" s="28" t="n"/>
      <c r="AU433" s="241" t="n"/>
      <c r="AV433" s="27" t="n"/>
      <c r="AW433" s="28" t="n"/>
      <c r="AX433" s="241" t="n"/>
      <c r="AY433" s="27" t="n"/>
      <c r="AZ433" s="28" t="n"/>
      <c r="BA433" s="241" t="n"/>
      <c r="BB433" s="27" t="n"/>
      <c r="BC433" s="28" t="n"/>
      <c r="BD433" s="241" t="n"/>
      <c r="BE433" s="27" t="n"/>
      <c r="BF433" s="28" t="n"/>
      <c r="BG433" s="241" t="n"/>
      <c r="BH433" s="27" t="n"/>
      <c r="BI433" s="28" t="n"/>
      <c r="BK433" s="443" t="n"/>
      <c r="BL433" s="443" t="n"/>
      <c r="BM433" s="443" t="n"/>
      <c r="BN433" s="443" t="n"/>
    </row>
    <row r="434" hidden="1" outlineLevel="2" customFormat="1" s="463">
      <c r="A434" s="204" t="inlineStr">
        <is>
          <t xml:space="preserve">  -  Cozinheiro Líder</t>
        </is>
      </c>
      <c r="B434" s="468" t="n"/>
      <c r="C434" s="60" t="n"/>
      <c r="D434" s="61" t="n"/>
      <c r="E434" s="206" t="n"/>
      <c r="F434" s="41" t="n"/>
      <c r="G434" s="56" t="n"/>
      <c r="H434" s="241" t="n"/>
      <c r="I434" s="27" t="n">
        <v>0</v>
      </c>
      <c r="J434" s="28" t="n"/>
      <c r="K434" s="241" t="n"/>
      <c r="L434" s="27" t="n">
        <v>0</v>
      </c>
      <c r="M434" s="28" t="n"/>
      <c r="N434" s="241" t="n"/>
      <c r="O434" s="27" t="n">
        <v>0</v>
      </c>
      <c r="P434" s="28" t="n"/>
      <c r="Q434" s="241" t="n"/>
      <c r="R434" s="27" t="n">
        <v>0</v>
      </c>
      <c r="S434" s="28" t="n"/>
      <c r="T434" s="241" t="n"/>
      <c r="U434" s="27" t="n">
        <v>0</v>
      </c>
      <c r="V434" s="28" t="n"/>
      <c r="W434" s="241" t="n"/>
      <c r="X434" s="27" t="n">
        <v>0</v>
      </c>
      <c r="Y434" s="28" t="n"/>
      <c r="Z434" s="241" t="n"/>
      <c r="AA434" s="27" t="n">
        <v>0</v>
      </c>
      <c r="AB434" s="28" t="n"/>
      <c r="AC434" s="241" t="n"/>
      <c r="AD434" s="27" t="n">
        <v>0</v>
      </c>
      <c r="AE434" s="28" t="n"/>
      <c r="AF434" s="241" t="n"/>
      <c r="AG434" s="27" t="n">
        <v>0</v>
      </c>
      <c r="AH434" s="28" t="n"/>
      <c r="AI434" s="241" t="n"/>
      <c r="AJ434" s="27" t="n">
        <v>0</v>
      </c>
      <c r="AK434" s="28" t="n"/>
      <c r="AL434" s="241" t="n"/>
      <c r="AM434" s="27" t="n">
        <v>0</v>
      </c>
      <c r="AN434" s="28" t="n"/>
      <c r="AO434" s="241" t="n"/>
      <c r="AP434" s="27" t="n">
        <v>0</v>
      </c>
      <c r="AQ434" s="28" t="n"/>
      <c r="AR434" s="241" t="n"/>
      <c r="AS434" s="27" t="n"/>
      <c r="AT434" s="28" t="n"/>
      <c r="AU434" s="241" t="n"/>
      <c r="AV434" s="27" t="n"/>
      <c r="AW434" s="28" t="n"/>
      <c r="AX434" s="241" t="n"/>
      <c r="AY434" s="27" t="n"/>
      <c r="AZ434" s="28" t="n"/>
      <c r="BA434" s="241" t="n"/>
      <c r="BB434" s="27" t="n"/>
      <c r="BC434" s="28" t="n"/>
      <c r="BD434" s="241" t="n"/>
      <c r="BE434" s="27" t="n"/>
      <c r="BF434" s="28" t="n"/>
      <c r="BG434" s="241" t="n"/>
      <c r="BH434" s="27" t="n"/>
      <c r="BI434" s="28" t="n"/>
      <c r="BK434" s="443" t="n"/>
      <c r="BL434" s="443" t="n"/>
      <c r="BM434" s="443" t="n"/>
      <c r="BN434" s="443" t="n"/>
    </row>
    <row r="435" hidden="1" outlineLevel="2" customFormat="1" s="463">
      <c r="A435" s="204" t="inlineStr">
        <is>
          <t xml:space="preserve">  -  Cozinheiro III</t>
        </is>
      </c>
      <c r="B435" s="468" t="n"/>
      <c r="C435" s="60" t="n"/>
      <c r="D435" s="61" t="n"/>
      <c r="E435" s="206" t="n"/>
      <c r="F435" s="41" t="n"/>
      <c r="G435" s="56" t="n"/>
      <c r="H435" s="241" t="n"/>
      <c r="I435" s="27" t="n">
        <v>4</v>
      </c>
      <c r="J435" s="28" t="n"/>
      <c r="K435" s="241" t="n"/>
      <c r="L435" s="27" t="n">
        <v>4</v>
      </c>
      <c r="M435" s="28" t="n"/>
      <c r="N435" s="241" t="n"/>
      <c r="O435" s="27" t="n">
        <v>4</v>
      </c>
      <c r="P435" s="28" t="n"/>
      <c r="Q435" s="241" t="n"/>
      <c r="R435" s="27" t="n">
        <v>4</v>
      </c>
      <c r="S435" s="28" t="n"/>
      <c r="T435" s="241" t="n"/>
      <c r="U435" s="27" t="n">
        <v>4</v>
      </c>
      <c r="V435" s="28" t="n"/>
      <c r="W435" s="241" t="n"/>
      <c r="X435" s="27" t="n">
        <v>4</v>
      </c>
      <c r="Y435" s="28" t="n"/>
      <c r="Z435" s="241" t="n"/>
      <c r="AA435" s="27" t="n">
        <v>4</v>
      </c>
      <c r="AB435" s="28" t="n"/>
      <c r="AC435" s="241" t="n"/>
      <c r="AD435" s="27" t="n">
        <v>4</v>
      </c>
      <c r="AE435" s="28" t="n"/>
      <c r="AF435" s="241" t="n"/>
      <c r="AG435" s="27" t="n">
        <v>4</v>
      </c>
      <c r="AH435" s="28" t="n"/>
      <c r="AI435" s="241" t="n"/>
      <c r="AJ435" s="27" t="n">
        <v>4</v>
      </c>
      <c r="AK435" s="28" t="n"/>
      <c r="AL435" s="241" t="n"/>
      <c r="AM435" s="27" t="n">
        <v>4</v>
      </c>
      <c r="AN435" s="28" t="n"/>
      <c r="AO435" s="241" t="n"/>
      <c r="AP435" s="27" t="n">
        <v>4</v>
      </c>
      <c r="AQ435" s="28" t="n"/>
      <c r="AR435" s="241" t="n"/>
      <c r="AS435" s="27" t="n"/>
      <c r="AT435" s="28" t="n"/>
      <c r="AU435" s="241" t="n"/>
      <c r="AV435" s="27" t="n"/>
      <c r="AW435" s="28" t="n"/>
      <c r="AX435" s="241" t="n"/>
      <c r="AY435" s="27" t="n"/>
      <c r="AZ435" s="28" t="n"/>
      <c r="BA435" s="241" t="n"/>
      <c r="BB435" s="27" t="n"/>
      <c r="BC435" s="28" t="n"/>
      <c r="BD435" s="241" t="n"/>
      <c r="BE435" s="27" t="n"/>
      <c r="BF435" s="28" t="n"/>
      <c r="BG435" s="241" t="n"/>
      <c r="BH435" s="27" t="n"/>
      <c r="BI435" s="28" t="n"/>
      <c r="BK435" s="443" t="n"/>
      <c r="BL435" s="443" t="n"/>
      <c r="BM435" s="443" t="n"/>
      <c r="BN435" s="443" t="n"/>
    </row>
    <row r="436" hidden="1" outlineLevel="2" customFormat="1" s="463">
      <c r="A436" s="204" t="inlineStr">
        <is>
          <t xml:space="preserve">  -  Cozinheiro II</t>
        </is>
      </c>
      <c r="B436" s="468" t="n"/>
      <c r="C436" s="60" t="n"/>
      <c r="D436" s="61" t="n"/>
      <c r="E436" s="206" t="n"/>
      <c r="F436" s="41" t="n"/>
      <c r="G436" s="56" t="n"/>
      <c r="H436" s="241" t="n"/>
      <c r="I436" s="27" t="n">
        <v>1</v>
      </c>
      <c r="J436" s="28" t="n"/>
      <c r="K436" s="241" t="n"/>
      <c r="L436" s="27" t="n">
        <v>1</v>
      </c>
      <c r="M436" s="28" t="n"/>
      <c r="N436" s="241" t="n"/>
      <c r="O436" s="27" t="n">
        <v>1</v>
      </c>
      <c r="P436" s="28" t="n"/>
      <c r="Q436" s="241" t="n"/>
      <c r="R436" s="27" t="n">
        <v>1</v>
      </c>
      <c r="S436" s="28" t="n"/>
      <c r="T436" s="241" t="n"/>
      <c r="U436" s="27" t="n">
        <v>1</v>
      </c>
      <c r="V436" s="28" t="n"/>
      <c r="W436" s="241" t="n"/>
      <c r="X436" s="27" t="n">
        <v>1</v>
      </c>
      <c r="Y436" s="28" t="n"/>
      <c r="Z436" s="241" t="n"/>
      <c r="AA436" s="27" t="n">
        <v>1</v>
      </c>
      <c r="AB436" s="28" t="n"/>
      <c r="AC436" s="241" t="n"/>
      <c r="AD436" s="27" t="n">
        <v>1</v>
      </c>
      <c r="AE436" s="28" t="n"/>
      <c r="AF436" s="241" t="n"/>
      <c r="AG436" s="27" t="n">
        <v>1</v>
      </c>
      <c r="AH436" s="28" t="n"/>
      <c r="AI436" s="241" t="n"/>
      <c r="AJ436" s="27" t="n">
        <v>1</v>
      </c>
      <c r="AK436" s="28" t="n"/>
      <c r="AL436" s="241" t="n"/>
      <c r="AM436" s="27" t="n">
        <v>1</v>
      </c>
      <c r="AN436" s="28" t="n"/>
      <c r="AO436" s="241" t="n"/>
      <c r="AP436" s="27" t="n">
        <v>1</v>
      </c>
      <c r="AQ436" s="28" t="n"/>
      <c r="AR436" s="241" t="n"/>
      <c r="AS436" s="27" t="n"/>
      <c r="AT436" s="28" t="n"/>
      <c r="AU436" s="241" t="n"/>
      <c r="AV436" s="27" t="n"/>
      <c r="AW436" s="28" t="n"/>
      <c r="AX436" s="241" t="n"/>
      <c r="AY436" s="27" t="n"/>
      <c r="AZ436" s="28" t="n"/>
      <c r="BA436" s="241" t="n"/>
      <c r="BB436" s="27" t="n"/>
      <c r="BC436" s="28" t="n"/>
      <c r="BD436" s="241" t="n"/>
      <c r="BE436" s="27" t="n"/>
      <c r="BF436" s="28" t="n"/>
      <c r="BG436" s="241" t="n"/>
      <c r="BH436" s="27" t="n"/>
      <c r="BI436" s="28" t="n"/>
      <c r="BK436" s="443" t="n"/>
      <c r="BL436" s="443" t="n"/>
      <c r="BM436" s="443" t="n"/>
      <c r="BN436" s="443" t="n"/>
    </row>
    <row r="437" hidden="1" outlineLevel="2" customFormat="1" s="463">
      <c r="A437" s="204" t="inlineStr">
        <is>
          <t xml:space="preserve">  -  Cozinheiro I</t>
        </is>
      </c>
      <c r="B437" s="468" t="n"/>
      <c r="C437" s="60" t="n"/>
      <c r="D437" s="61" t="n"/>
      <c r="E437" s="206" t="n"/>
      <c r="F437" s="41" t="n"/>
      <c r="G437" s="56" t="n"/>
      <c r="H437" s="241" t="n"/>
      <c r="I437" s="27" t="n">
        <v>1</v>
      </c>
      <c r="J437" s="28" t="n"/>
      <c r="K437" s="241" t="n"/>
      <c r="L437" s="27" t="n">
        <v>1</v>
      </c>
      <c r="M437" s="28" t="n"/>
      <c r="N437" s="241" t="n"/>
      <c r="O437" s="27" t="n">
        <v>1</v>
      </c>
      <c r="P437" s="28" t="n"/>
      <c r="Q437" s="241" t="n"/>
      <c r="R437" s="27" t="n">
        <v>1</v>
      </c>
      <c r="S437" s="28" t="n"/>
      <c r="T437" s="241" t="n"/>
      <c r="U437" s="27" t="n">
        <v>1</v>
      </c>
      <c r="V437" s="28" t="n"/>
      <c r="W437" s="241" t="n"/>
      <c r="X437" s="27" t="n">
        <v>1</v>
      </c>
      <c r="Y437" s="28" t="n"/>
      <c r="Z437" s="241" t="n"/>
      <c r="AA437" s="27" t="n">
        <v>1</v>
      </c>
      <c r="AB437" s="28" t="n"/>
      <c r="AC437" s="241" t="n"/>
      <c r="AD437" s="27" t="n">
        <v>1</v>
      </c>
      <c r="AE437" s="28" t="n"/>
      <c r="AF437" s="241" t="n"/>
      <c r="AG437" s="27" t="n">
        <v>1</v>
      </c>
      <c r="AH437" s="28" t="n"/>
      <c r="AI437" s="241" t="n"/>
      <c r="AJ437" s="27" t="n">
        <v>1</v>
      </c>
      <c r="AK437" s="28" t="n"/>
      <c r="AL437" s="241" t="n"/>
      <c r="AM437" s="27" t="n">
        <v>1</v>
      </c>
      <c r="AN437" s="28" t="n"/>
      <c r="AO437" s="241" t="n"/>
      <c r="AP437" s="27" t="n">
        <v>1</v>
      </c>
      <c r="AQ437" s="28" t="n"/>
      <c r="AR437" s="241" t="n"/>
      <c r="AS437" s="27" t="n"/>
      <c r="AT437" s="28" t="n"/>
      <c r="AU437" s="241" t="n"/>
      <c r="AV437" s="27" t="n"/>
      <c r="AW437" s="28" t="n"/>
      <c r="AX437" s="241" t="n"/>
      <c r="AY437" s="27" t="n"/>
      <c r="AZ437" s="28" t="n"/>
      <c r="BA437" s="241" t="n"/>
      <c r="BB437" s="27" t="n"/>
      <c r="BC437" s="28" t="n"/>
      <c r="BD437" s="241" t="n"/>
      <c r="BE437" s="27" t="n"/>
      <c r="BF437" s="28" t="n"/>
      <c r="BG437" s="241" t="n"/>
      <c r="BH437" s="27" t="n"/>
      <c r="BI437" s="28" t="n"/>
      <c r="BK437" s="443" t="n"/>
      <c r="BL437" s="443" t="n"/>
      <c r="BM437" s="443" t="n"/>
      <c r="BN437" s="443" t="n"/>
    </row>
    <row r="438" hidden="1" outlineLevel="2" customFormat="1" s="463">
      <c r="A438" s="204" t="inlineStr">
        <is>
          <t xml:space="preserve">  -  Ajud cozinha</t>
        </is>
      </c>
      <c r="B438" s="468" t="n"/>
      <c r="C438" s="60" t="n"/>
      <c r="D438" s="61" t="n"/>
      <c r="E438" s="206" t="n"/>
      <c r="F438" s="41" t="n"/>
      <c r="G438" s="56" t="n"/>
      <c r="H438" s="241" t="n"/>
      <c r="I438" s="27" t="n">
        <v>0</v>
      </c>
      <c r="J438" s="28" t="n"/>
      <c r="K438" s="241" t="n"/>
      <c r="L438" s="27" t="n">
        <v>0</v>
      </c>
      <c r="M438" s="28" t="n"/>
      <c r="N438" s="241" t="n"/>
      <c r="O438" s="27" t="n">
        <v>0</v>
      </c>
      <c r="P438" s="28" t="n"/>
      <c r="Q438" s="241" t="n"/>
      <c r="R438" s="27" t="n">
        <v>0</v>
      </c>
      <c r="S438" s="28" t="n"/>
      <c r="T438" s="241" t="n"/>
      <c r="U438" s="27" t="n">
        <v>0</v>
      </c>
      <c r="V438" s="28" t="n"/>
      <c r="W438" s="241" t="n"/>
      <c r="X438" s="27" t="n">
        <v>0</v>
      </c>
      <c r="Y438" s="28" t="n"/>
      <c r="Z438" s="241" t="n"/>
      <c r="AA438" s="27" t="n">
        <v>0</v>
      </c>
      <c r="AB438" s="28" t="n"/>
      <c r="AC438" s="241" t="n"/>
      <c r="AD438" s="27" t="n">
        <v>0</v>
      </c>
      <c r="AE438" s="28" t="n"/>
      <c r="AF438" s="241" t="n"/>
      <c r="AG438" s="27" t="n">
        <v>0</v>
      </c>
      <c r="AH438" s="28" t="n"/>
      <c r="AI438" s="241" t="n"/>
      <c r="AJ438" s="27" t="n">
        <v>0</v>
      </c>
      <c r="AK438" s="28" t="n"/>
      <c r="AL438" s="241" t="n"/>
      <c r="AM438" s="27" t="n">
        <v>0</v>
      </c>
      <c r="AN438" s="28" t="n"/>
      <c r="AO438" s="241" t="n"/>
      <c r="AP438" s="27" t="n">
        <v>0</v>
      </c>
      <c r="AQ438" s="28" t="n"/>
      <c r="AR438" s="241" t="n"/>
      <c r="AS438" s="27" t="n"/>
      <c r="AT438" s="28" t="n"/>
      <c r="AU438" s="241" t="n"/>
      <c r="AV438" s="27" t="n"/>
      <c r="AW438" s="28" t="n"/>
      <c r="AX438" s="241" t="n"/>
      <c r="AY438" s="27" t="n"/>
      <c r="AZ438" s="28" t="n"/>
      <c r="BA438" s="241" t="n"/>
      <c r="BB438" s="27" t="n"/>
      <c r="BC438" s="28" t="n"/>
      <c r="BD438" s="241" t="n"/>
      <c r="BE438" s="27" t="n"/>
      <c r="BF438" s="28" t="n"/>
      <c r="BG438" s="241" t="n"/>
      <c r="BH438" s="27" t="n"/>
      <c r="BI438" s="28" t="n"/>
      <c r="BK438" s="443" t="n"/>
      <c r="BL438" s="443" t="n"/>
      <c r="BM438" s="443" t="n"/>
      <c r="BN438" s="443" t="n"/>
    </row>
    <row r="439" hidden="1" outlineLevel="2" customFormat="1" s="463">
      <c r="A439" s="204" t="inlineStr">
        <is>
          <t xml:space="preserve">  -  Saladeiro</t>
        </is>
      </c>
      <c r="B439" s="468" t="n"/>
      <c r="C439" s="60" t="n"/>
      <c r="D439" s="61" t="n"/>
      <c r="E439" s="206" t="n"/>
      <c r="F439" s="41" t="n"/>
      <c r="G439" s="56" t="n"/>
      <c r="H439" s="241" t="n"/>
      <c r="I439" s="27" t="n">
        <v>0</v>
      </c>
      <c r="J439" s="28" t="n"/>
      <c r="K439" s="241" t="n"/>
      <c r="L439" s="27" t="n">
        <v>0</v>
      </c>
      <c r="M439" s="28" t="n"/>
      <c r="N439" s="241" t="n"/>
      <c r="O439" s="27" t="n">
        <v>0</v>
      </c>
      <c r="P439" s="28" t="n"/>
      <c r="Q439" s="241" t="n"/>
      <c r="R439" s="27" t="n">
        <v>0</v>
      </c>
      <c r="S439" s="28" t="n"/>
      <c r="T439" s="241" t="n"/>
      <c r="U439" s="27" t="n">
        <v>0</v>
      </c>
      <c r="V439" s="28" t="n"/>
      <c r="W439" s="241" t="n"/>
      <c r="X439" s="27" t="n">
        <v>0</v>
      </c>
      <c r="Y439" s="28" t="n"/>
      <c r="Z439" s="241" t="n"/>
      <c r="AA439" s="27" t="n">
        <v>0</v>
      </c>
      <c r="AB439" s="28" t="n"/>
      <c r="AC439" s="241" t="n"/>
      <c r="AD439" s="27" t="n">
        <v>0</v>
      </c>
      <c r="AE439" s="28" t="n"/>
      <c r="AF439" s="241" t="n"/>
      <c r="AG439" s="27" t="n">
        <v>0</v>
      </c>
      <c r="AH439" s="28" t="n"/>
      <c r="AI439" s="241" t="n"/>
      <c r="AJ439" s="27" t="n">
        <v>0</v>
      </c>
      <c r="AK439" s="28" t="n"/>
      <c r="AL439" s="241" t="n"/>
      <c r="AM439" s="27" t="n">
        <v>0</v>
      </c>
      <c r="AN439" s="28" t="n"/>
      <c r="AO439" s="241" t="n"/>
      <c r="AP439" s="27" t="n">
        <v>0</v>
      </c>
      <c r="AQ439" s="28" t="n"/>
      <c r="AR439" s="241" t="n"/>
      <c r="AS439" s="27" t="n"/>
      <c r="AT439" s="28" t="n"/>
      <c r="AU439" s="241" t="n"/>
      <c r="AV439" s="27" t="n"/>
      <c r="AW439" s="28" t="n"/>
      <c r="AX439" s="241" t="n"/>
      <c r="AY439" s="27" t="n"/>
      <c r="AZ439" s="28" t="n"/>
      <c r="BA439" s="241" t="n"/>
      <c r="BB439" s="27" t="n"/>
      <c r="BC439" s="28" t="n"/>
      <c r="BD439" s="241" t="n"/>
      <c r="BE439" s="27" t="n"/>
      <c r="BF439" s="28" t="n"/>
      <c r="BG439" s="241" t="n"/>
      <c r="BH439" s="27" t="n"/>
      <c r="BI439" s="28" t="n"/>
      <c r="BK439" s="443" t="n"/>
      <c r="BL439" s="443" t="n"/>
      <c r="BM439" s="443" t="n"/>
      <c r="BN439" s="443" t="n"/>
    </row>
    <row r="440" hidden="1" outlineLevel="2" customFormat="1" s="463">
      <c r="A440" s="204" t="inlineStr">
        <is>
          <t xml:space="preserve">  -  Pia</t>
        </is>
      </c>
      <c r="B440" s="468" t="n"/>
      <c r="C440" s="60" t="n"/>
      <c r="D440" s="61" t="n"/>
      <c r="E440" s="206" t="n"/>
      <c r="F440" s="41" t="n"/>
      <c r="G440" s="56" t="n"/>
      <c r="H440" s="241" t="n"/>
      <c r="I440" s="27" t="n">
        <v>0</v>
      </c>
      <c r="J440" s="28" t="n"/>
      <c r="K440" s="241" t="n"/>
      <c r="L440" s="27" t="n">
        <v>0</v>
      </c>
      <c r="M440" s="28" t="n"/>
      <c r="N440" s="241" t="n"/>
      <c r="O440" s="27" t="n">
        <v>0</v>
      </c>
      <c r="P440" s="28" t="n"/>
      <c r="Q440" s="241" t="n"/>
      <c r="R440" s="27" t="n">
        <v>0</v>
      </c>
      <c r="S440" s="28" t="n"/>
      <c r="T440" s="241" t="n"/>
      <c r="U440" s="27" t="n">
        <v>0</v>
      </c>
      <c r="V440" s="28" t="n"/>
      <c r="W440" s="241" t="n"/>
      <c r="X440" s="27" t="n">
        <v>0</v>
      </c>
      <c r="Y440" s="28" t="n"/>
      <c r="Z440" s="241" t="n"/>
      <c r="AA440" s="27" t="n">
        <v>0</v>
      </c>
      <c r="AB440" s="28" t="n"/>
      <c r="AC440" s="241" t="n"/>
      <c r="AD440" s="27" t="n">
        <v>0</v>
      </c>
      <c r="AE440" s="28" t="n"/>
      <c r="AF440" s="241" t="n"/>
      <c r="AG440" s="27" t="n">
        <v>0</v>
      </c>
      <c r="AH440" s="28" t="n"/>
      <c r="AI440" s="241" t="n"/>
      <c r="AJ440" s="27" t="n">
        <v>0</v>
      </c>
      <c r="AK440" s="28" t="n"/>
      <c r="AL440" s="241" t="n"/>
      <c r="AM440" s="27" t="n">
        <v>0</v>
      </c>
      <c r="AN440" s="28" t="n"/>
      <c r="AO440" s="241" t="n"/>
      <c r="AP440" s="27" t="n">
        <v>0</v>
      </c>
      <c r="AQ440" s="28" t="n"/>
      <c r="AR440" s="241" t="n"/>
      <c r="AS440" s="27" t="n"/>
      <c r="AT440" s="28" t="n"/>
      <c r="AU440" s="241" t="n"/>
      <c r="AV440" s="27" t="n"/>
      <c r="AW440" s="28" t="n"/>
      <c r="AX440" s="241" t="n"/>
      <c r="AY440" s="27" t="n"/>
      <c r="AZ440" s="28" t="n"/>
      <c r="BA440" s="241" t="n"/>
      <c r="BB440" s="27" t="n"/>
      <c r="BC440" s="28" t="n"/>
      <c r="BD440" s="241" t="n"/>
      <c r="BE440" s="27" t="n"/>
      <c r="BF440" s="28" t="n"/>
      <c r="BG440" s="241" t="n"/>
      <c r="BH440" s="27" t="n"/>
      <c r="BI440" s="28" t="n"/>
      <c r="BK440" s="443" t="n"/>
      <c r="BL440" s="443" t="n"/>
      <c r="BM440" s="443" t="n"/>
      <c r="BN440" s="443" t="n"/>
    </row>
    <row r="441" hidden="1" outlineLevel="2" customFormat="1" s="463">
      <c r="A441" s="204" t="inlineStr">
        <is>
          <t xml:space="preserve">  -  Sub Chefe de Confeitaria</t>
        </is>
      </c>
      <c r="B441" s="468" t="n"/>
      <c r="C441" s="60" t="n"/>
      <c r="D441" s="61" t="n"/>
      <c r="E441" s="206" t="n"/>
      <c r="F441" s="41" t="n"/>
      <c r="G441" s="56" t="n"/>
      <c r="H441" s="241" t="n"/>
      <c r="I441" s="27" t="n">
        <v>0</v>
      </c>
      <c r="J441" s="28" t="n"/>
      <c r="K441" s="241" t="n"/>
      <c r="L441" s="27" t="n">
        <v>0</v>
      </c>
      <c r="M441" s="28" t="n"/>
      <c r="N441" s="241" t="n"/>
      <c r="O441" s="27" t="n">
        <v>0</v>
      </c>
      <c r="P441" s="28" t="n"/>
      <c r="Q441" s="241" t="n"/>
      <c r="R441" s="27" t="n">
        <v>0</v>
      </c>
      <c r="S441" s="28" t="n"/>
      <c r="T441" s="241" t="n"/>
      <c r="U441" s="27" t="n">
        <v>0</v>
      </c>
      <c r="V441" s="28" t="n"/>
      <c r="W441" s="241" t="n"/>
      <c r="X441" s="27" t="n">
        <v>0</v>
      </c>
      <c r="Y441" s="28" t="n"/>
      <c r="Z441" s="241" t="n"/>
      <c r="AA441" s="27" t="n">
        <v>0</v>
      </c>
      <c r="AB441" s="28" t="n"/>
      <c r="AC441" s="241" t="n"/>
      <c r="AD441" s="27" t="n">
        <v>0</v>
      </c>
      <c r="AE441" s="28" t="n"/>
      <c r="AF441" s="241" t="n"/>
      <c r="AG441" s="27" t="n">
        <v>0</v>
      </c>
      <c r="AH441" s="28" t="n"/>
      <c r="AI441" s="241" t="n"/>
      <c r="AJ441" s="27" t="n">
        <v>0</v>
      </c>
      <c r="AK441" s="28" t="n"/>
      <c r="AL441" s="241" t="n"/>
      <c r="AM441" s="27" t="n">
        <v>0</v>
      </c>
      <c r="AN441" s="28" t="n"/>
      <c r="AO441" s="241" t="n"/>
      <c r="AP441" s="27" t="n">
        <v>0</v>
      </c>
      <c r="AQ441" s="28" t="n"/>
      <c r="AR441" s="241" t="n"/>
      <c r="AS441" s="27" t="n"/>
      <c r="AT441" s="28" t="n"/>
      <c r="AU441" s="241" t="n"/>
      <c r="AV441" s="27" t="n"/>
      <c r="AW441" s="28" t="n"/>
      <c r="AX441" s="241" t="n"/>
      <c r="AY441" s="27" t="n"/>
      <c r="AZ441" s="28" t="n"/>
      <c r="BA441" s="241" t="n"/>
      <c r="BB441" s="27" t="n"/>
      <c r="BC441" s="28" t="n"/>
      <c r="BD441" s="241" t="n"/>
      <c r="BE441" s="27" t="n"/>
      <c r="BF441" s="28" t="n"/>
      <c r="BG441" s="241" t="n"/>
      <c r="BH441" s="27" t="n"/>
      <c r="BI441" s="28" t="n"/>
      <c r="BK441" s="443" t="n"/>
      <c r="BL441" s="443" t="n"/>
      <c r="BM441" s="443" t="n"/>
      <c r="BN441" s="443" t="n"/>
    </row>
    <row r="442" hidden="1" outlineLevel="2" customFormat="1" s="463">
      <c r="A442" s="204" t="inlineStr">
        <is>
          <t xml:space="preserve">  -  Confeiteiro III</t>
        </is>
      </c>
      <c r="B442" s="468" t="n"/>
      <c r="C442" s="60" t="n"/>
      <c r="D442" s="61" t="n"/>
      <c r="E442" s="206" t="n"/>
      <c r="F442" s="41" t="n"/>
      <c r="G442" s="56" t="n"/>
      <c r="H442" s="241" t="n"/>
      <c r="I442" s="27" t="n">
        <v>0</v>
      </c>
      <c r="J442" s="28" t="n"/>
      <c r="K442" s="241" t="n"/>
      <c r="L442" s="27" t="n">
        <v>0</v>
      </c>
      <c r="M442" s="28" t="n"/>
      <c r="N442" s="241" t="n"/>
      <c r="O442" s="27" t="n">
        <v>0</v>
      </c>
      <c r="P442" s="28" t="n"/>
      <c r="Q442" s="241" t="n"/>
      <c r="R442" s="27" t="n">
        <v>0</v>
      </c>
      <c r="S442" s="28" t="n"/>
      <c r="T442" s="241" t="n"/>
      <c r="U442" s="27" t="n">
        <v>0</v>
      </c>
      <c r="V442" s="28" t="n"/>
      <c r="W442" s="241" t="n"/>
      <c r="X442" s="27" t="n">
        <v>0</v>
      </c>
      <c r="Y442" s="28" t="n"/>
      <c r="Z442" s="241" t="n"/>
      <c r="AA442" s="27" t="n">
        <v>0</v>
      </c>
      <c r="AB442" s="28" t="n"/>
      <c r="AC442" s="241" t="n"/>
      <c r="AD442" s="27" t="n">
        <v>0</v>
      </c>
      <c r="AE442" s="28" t="n"/>
      <c r="AF442" s="241" t="n"/>
      <c r="AG442" s="27" t="n">
        <v>0</v>
      </c>
      <c r="AH442" s="28" t="n"/>
      <c r="AI442" s="241" t="n"/>
      <c r="AJ442" s="27" t="n">
        <v>0</v>
      </c>
      <c r="AK442" s="28" t="n"/>
      <c r="AL442" s="241" t="n"/>
      <c r="AM442" s="27" t="n">
        <v>0</v>
      </c>
      <c r="AN442" s="28" t="n"/>
      <c r="AO442" s="241" t="n"/>
      <c r="AP442" s="27" t="n">
        <v>0</v>
      </c>
      <c r="AQ442" s="28" t="n"/>
      <c r="AR442" s="241" t="n"/>
      <c r="AS442" s="27" t="n"/>
      <c r="AT442" s="28" t="n"/>
      <c r="AU442" s="241" t="n"/>
      <c r="AV442" s="27" t="n"/>
      <c r="AW442" s="28" t="n"/>
      <c r="AX442" s="241" t="n"/>
      <c r="AY442" s="27" t="n"/>
      <c r="AZ442" s="28" t="n"/>
      <c r="BA442" s="241" t="n"/>
      <c r="BB442" s="27" t="n"/>
      <c r="BC442" s="28" t="n"/>
      <c r="BD442" s="241" t="n"/>
      <c r="BE442" s="27" t="n"/>
      <c r="BF442" s="28" t="n"/>
      <c r="BG442" s="241" t="n"/>
      <c r="BH442" s="27" t="n"/>
      <c r="BI442" s="28" t="n"/>
      <c r="BK442" s="443" t="n"/>
      <c r="BL442" s="443" t="n"/>
      <c r="BM442" s="443" t="n"/>
      <c r="BN442" s="443" t="n"/>
    </row>
    <row r="443" hidden="1" outlineLevel="2" customFormat="1" s="463">
      <c r="A443" s="204" t="inlineStr">
        <is>
          <t xml:space="preserve">  -  Confeiteiro II</t>
        </is>
      </c>
      <c r="B443" s="468" t="n"/>
      <c r="C443" s="60" t="n"/>
      <c r="D443" s="61" t="n"/>
      <c r="E443" s="206" t="n"/>
      <c r="F443" s="41" t="n"/>
      <c r="G443" s="56" t="n"/>
      <c r="H443" s="241" t="n"/>
      <c r="I443" s="27" t="n">
        <v>0</v>
      </c>
      <c r="J443" s="28" t="n"/>
      <c r="K443" s="241" t="n"/>
      <c r="L443" s="27" t="n">
        <v>0</v>
      </c>
      <c r="M443" s="28" t="n"/>
      <c r="N443" s="241" t="n"/>
      <c r="O443" s="27" t="n">
        <v>0</v>
      </c>
      <c r="P443" s="28" t="n"/>
      <c r="Q443" s="241" t="n"/>
      <c r="R443" s="27" t="n">
        <v>0</v>
      </c>
      <c r="S443" s="28" t="n"/>
      <c r="T443" s="241" t="n"/>
      <c r="U443" s="27" t="n">
        <v>0</v>
      </c>
      <c r="V443" s="28" t="n"/>
      <c r="W443" s="241" t="n"/>
      <c r="X443" s="27" t="n">
        <v>0</v>
      </c>
      <c r="Y443" s="28" t="n"/>
      <c r="Z443" s="241" t="n"/>
      <c r="AA443" s="27" t="n">
        <v>0</v>
      </c>
      <c r="AB443" s="28" t="n"/>
      <c r="AC443" s="241" t="n"/>
      <c r="AD443" s="27" t="n">
        <v>0</v>
      </c>
      <c r="AE443" s="28" t="n"/>
      <c r="AF443" s="241" t="n"/>
      <c r="AG443" s="27" t="n">
        <v>0</v>
      </c>
      <c r="AH443" s="28" t="n"/>
      <c r="AI443" s="241" t="n"/>
      <c r="AJ443" s="27" t="n">
        <v>0</v>
      </c>
      <c r="AK443" s="28" t="n"/>
      <c r="AL443" s="241" t="n"/>
      <c r="AM443" s="27" t="n">
        <v>0</v>
      </c>
      <c r="AN443" s="28" t="n"/>
      <c r="AO443" s="241" t="n"/>
      <c r="AP443" s="27" t="n">
        <v>0</v>
      </c>
      <c r="AQ443" s="28" t="n"/>
      <c r="AR443" s="241" t="n"/>
      <c r="AS443" s="27" t="n"/>
      <c r="AT443" s="28" t="n"/>
      <c r="AU443" s="241" t="n"/>
      <c r="AV443" s="27" t="n"/>
      <c r="AW443" s="28" t="n"/>
      <c r="AX443" s="241" t="n"/>
      <c r="AY443" s="27" t="n"/>
      <c r="AZ443" s="28" t="n"/>
      <c r="BA443" s="241" t="n"/>
      <c r="BB443" s="27" t="n"/>
      <c r="BC443" s="28" t="n"/>
      <c r="BD443" s="241" t="n"/>
      <c r="BE443" s="27" t="n"/>
      <c r="BF443" s="28" t="n"/>
      <c r="BG443" s="241" t="n"/>
      <c r="BH443" s="27" t="n"/>
      <c r="BI443" s="28" t="n"/>
      <c r="BK443" s="443" t="n"/>
      <c r="BL443" s="443" t="n"/>
      <c r="BM443" s="443" t="n"/>
      <c r="BN443" s="443" t="n"/>
    </row>
    <row r="444" hidden="1" outlineLevel="2" customFormat="1" s="463">
      <c r="A444" s="204" t="inlineStr">
        <is>
          <t xml:space="preserve">  -  Confeiteiro I</t>
        </is>
      </c>
      <c r="B444" s="468" t="n"/>
      <c r="C444" s="60" t="n"/>
      <c r="D444" s="61" t="n"/>
      <c r="E444" s="206" t="n"/>
      <c r="F444" s="41" t="n"/>
      <c r="G444" s="56" t="n"/>
      <c r="H444" s="241" t="n"/>
      <c r="I444" s="27" t="n">
        <v>1</v>
      </c>
      <c r="J444" s="28" t="n"/>
      <c r="K444" s="241" t="n"/>
      <c r="L444" s="27" t="n">
        <v>1</v>
      </c>
      <c r="M444" s="28" t="n"/>
      <c r="N444" s="241" t="n"/>
      <c r="O444" s="27" t="n">
        <v>1</v>
      </c>
      <c r="P444" s="28" t="n"/>
      <c r="Q444" s="241" t="n"/>
      <c r="R444" s="27" t="n">
        <v>1</v>
      </c>
      <c r="S444" s="28" t="n"/>
      <c r="T444" s="241" t="n"/>
      <c r="U444" s="27" t="n">
        <v>1</v>
      </c>
      <c r="V444" s="28" t="n"/>
      <c r="W444" s="241" t="n"/>
      <c r="X444" s="27" t="n">
        <v>1</v>
      </c>
      <c r="Y444" s="28" t="n"/>
      <c r="Z444" s="241" t="n"/>
      <c r="AA444" s="27" t="n">
        <v>1</v>
      </c>
      <c r="AB444" s="28" t="n"/>
      <c r="AC444" s="241" t="n"/>
      <c r="AD444" s="27" t="n">
        <v>1</v>
      </c>
      <c r="AE444" s="28" t="n"/>
      <c r="AF444" s="241" t="n"/>
      <c r="AG444" s="27" t="n">
        <v>1</v>
      </c>
      <c r="AH444" s="28" t="n"/>
      <c r="AI444" s="241" t="n"/>
      <c r="AJ444" s="27" t="n">
        <v>1</v>
      </c>
      <c r="AK444" s="28" t="n"/>
      <c r="AL444" s="241" t="n"/>
      <c r="AM444" s="27" t="n">
        <v>1</v>
      </c>
      <c r="AN444" s="28" t="n"/>
      <c r="AO444" s="241" t="n"/>
      <c r="AP444" s="27" t="n">
        <v>1</v>
      </c>
      <c r="AQ444" s="28" t="n"/>
      <c r="AR444" s="241" t="n"/>
      <c r="AS444" s="27" t="n"/>
      <c r="AT444" s="28" t="n"/>
      <c r="AU444" s="241" t="n"/>
      <c r="AV444" s="27" t="n"/>
      <c r="AW444" s="28" t="n"/>
      <c r="AX444" s="241" t="n"/>
      <c r="AY444" s="27" t="n"/>
      <c r="AZ444" s="28" t="n"/>
      <c r="BA444" s="241" t="n"/>
      <c r="BB444" s="27" t="n"/>
      <c r="BC444" s="28" t="n"/>
      <c r="BD444" s="241" t="n"/>
      <c r="BE444" s="27" t="n"/>
      <c r="BF444" s="28" t="n"/>
      <c r="BG444" s="241" t="n"/>
      <c r="BH444" s="27" t="n"/>
      <c r="BI444" s="28" t="n"/>
      <c r="BK444" s="443" t="n"/>
      <c r="BL444" s="443" t="n"/>
      <c r="BM444" s="443" t="n"/>
      <c r="BN444" s="443" t="n"/>
    </row>
    <row r="445" hidden="1" outlineLevel="2" customFormat="1" s="463">
      <c r="A445" s="204" t="inlineStr">
        <is>
          <t xml:space="preserve">  -  Copeiro</t>
        </is>
      </c>
      <c r="B445" s="468" t="n"/>
      <c r="C445" s="60" t="n"/>
      <c r="D445" s="61" t="n"/>
      <c r="E445" s="206" t="n"/>
      <c r="F445" s="41" t="n"/>
      <c r="G445" s="56" t="n"/>
      <c r="H445" s="241" t="n"/>
      <c r="I445" s="27" t="n">
        <v>0</v>
      </c>
      <c r="J445" s="28" t="n"/>
      <c r="K445" s="241" t="n"/>
      <c r="L445" s="27" t="n">
        <v>0</v>
      </c>
      <c r="M445" s="28" t="n"/>
      <c r="N445" s="241" t="n"/>
      <c r="O445" s="27" t="n">
        <v>0</v>
      </c>
      <c r="P445" s="28" t="n"/>
      <c r="Q445" s="241" t="n"/>
      <c r="R445" s="27" t="n">
        <v>0</v>
      </c>
      <c r="S445" s="28" t="n"/>
      <c r="T445" s="241" t="n"/>
      <c r="U445" s="27" t="n">
        <v>0</v>
      </c>
      <c r="V445" s="28" t="n"/>
      <c r="W445" s="241" t="n"/>
      <c r="X445" s="27" t="n">
        <v>0</v>
      </c>
      <c r="Y445" s="28" t="n"/>
      <c r="Z445" s="241" t="n"/>
      <c r="AA445" s="27" t="n">
        <v>0</v>
      </c>
      <c r="AB445" s="28" t="n"/>
      <c r="AC445" s="241" t="n"/>
      <c r="AD445" s="27" t="n">
        <v>0</v>
      </c>
      <c r="AE445" s="28" t="n"/>
      <c r="AF445" s="241" t="n"/>
      <c r="AG445" s="27" t="n">
        <v>0</v>
      </c>
      <c r="AH445" s="28" t="n"/>
      <c r="AI445" s="241" t="n"/>
      <c r="AJ445" s="27" t="n">
        <v>0</v>
      </c>
      <c r="AK445" s="28" t="n"/>
      <c r="AL445" s="241" t="n"/>
      <c r="AM445" s="27" t="n">
        <v>0</v>
      </c>
      <c r="AN445" s="28" t="n"/>
      <c r="AO445" s="241" t="n"/>
      <c r="AP445" s="27" t="n">
        <v>0</v>
      </c>
      <c r="AQ445" s="28" t="n"/>
      <c r="AR445" s="241" t="n"/>
      <c r="AS445" s="27" t="n"/>
      <c r="AT445" s="28" t="n"/>
      <c r="AU445" s="241" t="n"/>
      <c r="AV445" s="27" t="n"/>
      <c r="AW445" s="28" t="n"/>
      <c r="AX445" s="241" t="n"/>
      <c r="AY445" s="27" t="n"/>
      <c r="AZ445" s="28" t="n"/>
      <c r="BA445" s="241" t="n"/>
      <c r="BB445" s="27" t="n"/>
      <c r="BC445" s="28" t="n"/>
      <c r="BD445" s="241" t="n"/>
      <c r="BE445" s="27" t="n"/>
      <c r="BF445" s="28" t="n"/>
      <c r="BG445" s="241" t="n"/>
      <c r="BH445" s="27" t="n"/>
      <c r="BI445" s="28" t="n"/>
      <c r="BK445" s="443" t="n"/>
      <c r="BL445" s="443" t="n"/>
      <c r="BM445" s="443" t="n"/>
      <c r="BN445" s="443" t="n"/>
    </row>
    <row r="446" hidden="1" outlineLevel="2" customFormat="1" s="463">
      <c r="A446" s="204" t="inlineStr">
        <is>
          <t xml:space="preserve">  -  Pizzaiolo</t>
        </is>
      </c>
      <c r="B446" s="468" t="n"/>
      <c r="C446" s="60" t="n"/>
      <c r="D446" s="61" t="n"/>
      <c r="E446" s="206" t="n"/>
      <c r="F446" s="41" t="n"/>
      <c r="G446" s="56" t="n"/>
      <c r="H446" s="241" t="n"/>
      <c r="I446" s="27" t="n">
        <v>0</v>
      </c>
      <c r="J446" s="28" t="n"/>
      <c r="K446" s="241" t="n"/>
      <c r="L446" s="27" t="n">
        <v>0</v>
      </c>
      <c r="M446" s="28" t="n"/>
      <c r="N446" s="241" t="n"/>
      <c r="O446" s="27" t="n">
        <v>0</v>
      </c>
      <c r="P446" s="28" t="n"/>
      <c r="Q446" s="241" t="n"/>
      <c r="R446" s="27" t="n">
        <v>0</v>
      </c>
      <c r="S446" s="28" t="n"/>
      <c r="T446" s="241" t="n"/>
      <c r="U446" s="27" t="n">
        <v>0</v>
      </c>
      <c r="V446" s="28" t="n"/>
      <c r="W446" s="241" t="n"/>
      <c r="X446" s="27" t="n">
        <v>0</v>
      </c>
      <c r="Y446" s="28" t="n"/>
      <c r="Z446" s="241" t="n"/>
      <c r="AA446" s="27" t="n">
        <v>0</v>
      </c>
      <c r="AB446" s="28" t="n"/>
      <c r="AC446" s="241" t="n"/>
      <c r="AD446" s="27" t="n">
        <v>0</v>
      </c>
      <c r="AE446" s="28" t="n"/>
      <c r="AF446" s="241" t="n"/>
      <c r="AG446" s="27" t="n">
        <v>0</v>
      </c>
      <c r="AH446" s="28" t="n"/>
      <c r="AI446" s="241" t="n"/>
      <c r="AJ446" s="27" t="n">
        <v>0</v>
      </c>
      <c r="AK446" s="28" t="n"/>
      <c r="AL446" s="241" t="n"/>
      <c r="AM446" s="27" t="n">
        <v>0</v>
      </c>
      <c r="AN446" s="28" t="n"/>
      <c r="AO446" s="241" t="n"/>
      <c r="AP446" s="27" t="n">
        <v>0</v>
      </c>
      <c r="AQ446" s="28" t="n"/>
      <c r="AR446" s="241" t="n"/>
      <c r="AS446" s="27" t="n"/>
      <c r="AT446" s="28" t="n"/>
      <c r="AU446" s="241" t="n"/>
      <c r="AV446" s="27" t="n"/>
      <c r="AW446" s="28" t="n"/>
      <c r="AX446" s="241" t="n"/>
      <c r="AY446" s="27" t="n"/>
      <c r="AZ446" s="28" t="n"/>
      <c r="BA446" s="241" t="n"/>
      <c r="BB446" s="27" t="n"/>
      <c r="BC446" s="28" t="n"/>
      <c r="BD446" s="241" t="n"/>
      <c r="BE446" s="27" t="n"/>
      <c r="BF446" s="28" t="n"/>
      <c r="BG446" s="241" t="n"/>
      <c r="BH446" s="27" t="n"/>
      <c r="BI446" s="28" t="n"/>
      <c r="BK446" s="443" t="n"/>
      <c r="BL446" s="443" t="n"/>
      <c r="BM446" s="443" t="n"/>
      <c r="BN446" s="443" t="n"/>
    </row>
    <row r="447" hidden="1" outlineLevel="2" customFormat="1" s="463">
      <c r="A447" s="204" t="inlineStr">
        <is>
          <t xml:space="preserve">  -  Ajudante de Pizzaiolo</t>
        </is>
      </c>
      <c r="B447" s="468" t="n"/>
      <c r="C447" s="60" t="n"/>
      <c r="D447" s="61" t="n"/>
      <c r="E447" s="206" t="n"/>
      <c r="F447" s="41" t="n"/>
      <c r="G447" s="56" t="n"/>
      <c r="H447" s="241" t="n"/>
      <c r="I447" s="27" t="n">
        <v>0</v>
      </c>
      <c r="J447" s="28" t="n"/>
      <c r="K447" s="241" t="n"/>
      <c r="L447" s="27" t="n">
        <v>0</v>
      </c>
      <c r="M447" s="28" t="n"/>
      <c r="N447" s="241" t="n"/>
      <c r="O447" s="27" t="n">
        <v>0</v>
      </c>
      <c r="P447" s="28" t="n"/>
      <c r="Q447" s="241" t="n"/>
      <c r="R447" s="27" t="n">
        <v>0</v>
      </c>
      <c r="S447" s="28" t="n"/>
      <c r="T447" s="241" t="n"/>
      <c r="U447" s="27" t="n">
        <v>0</v>
      </c>
      <c r="V447" s="28" t="n"/>
      <c r="W447" s="241" t="n"/>
      <c r="X447" s="27" t="n">
        <v>0</v>
      </c>
      <c r="Y447" s="28" t="n"/>
      <c r="Z447" s="241" t="n"/>
      <c r="AA447" s="27" t="n">
        <v>0</v>
      </c>
      <c r="AB447" s="28" t="n"/>
      <c r="AC447" s="241" t="n"/>
      <c r="AD447" s="27" t="n">
        <v>0</v>
      </c>
      <c r="AE447" s="28" t="n"/>
      <c r="AF447" s="241" t="n"/>
      <c r="AG447" s="27" t="n">
        <v>0</v>
      </c>
      <c r="AH447" s="28" t="n"/>
      <c r="AI447" s="241" t="n"/>
      <c r="AJ447" s="27" t="n">
        <v>0</v>
      </c>
      <c r="AK447" s="28" t="n"/>
      <c r="AL447" s="241" t="n"/>
      <c r="AM447" s="27" t="n">
        <v>0</v>
      </c>
      <c r="AN447" s="28" t="n"/>
      <c r="AO447" s="241" t="n"/>
      <c r="AP447" s="27" t="n">
        <v>0</v>
      </c>
      <c r="AQ447" s="28" t="n"/>
      <c r="AR447" s="241" t="n"/>
      <c r="AS447" s="27" t="n"/>
      <c r="AT447" s="28" t="n"/>
      <c r="AU447" s="241" t="n"/>
      <c r="AV447" s="27" t="n"/>
      <c r="AW447" s="28" t="n"/>
      <c r="AX447" s="241" t="n"/>
      <c r="AY447" s="27" t="n"/>
      <c r="AZ447" s="28" t="n"/>
      <c r="BA447" s="241" t="n"/>
      <c r="BB447" s="27" t="n"/>
      <c r="BC447" s="28" t="n"/>
      <c r="BD447" s="241" t="n"/>
      <c r="BE447" s="27" t="n"/>
      <c r="BF447" s="28" t="n"/>
      <c r="BG447" s="241" t="n"/>
      <c r="BH447" s="27" t="n"/>
      <c r="BI447" s="28" t="n"/>
      <c r="BK447" s="443" t="n"/>
      <c r="BL447" s="443" t="n"/>
      <c r="BM447" s="443" t="n"/>
      <c r="BN447" s="443" t="n"/>
    </row>
    <row r="448" hidden="1" outlineLevel="2" customFormat="1" s="463">
      <c r="A448" s="204" t="inlineStr">
        <is>
          <t xml:space="preserve">  -  Boqueta</t>
        </is>
      </c>
      <c r="B448" s="468" t="n"/>
      <c r="C448" s="60" t="n"/>
      <c r="D448" s="61" t="n"/>
      <c r="E448" s="206" t="n"/>
      <c r="F448" s="41" t="n"/>
      <c r="G448" s="56" t="n"/>
      <c r="H448" s="241" t="n"/>
      <c r="I448" s="27" t="n">
        <v>0</v>
      </c>
      <c r="J448" s="28" t="n"/>
      <c r="K448" s="241" t="n"/>
      <c r="L448" s="27" t="n">
        <v>0</v>
      </c>
      <c r="M448" s="28" t="n"/>
      <c r="N448" s="241" t="n"/>
      <c r="O448" s="27" t="n">
        <v>0</v>
      </c>
      <c r="P448" s="28" t="n"/>
      <c r="Q448" s="241" t="n"/>
      <c r="R448" s="27" t="n">
        <v>0</v>
      </c>
      <c r="S448" s="28" t="n"/>
      <c r="T448" s="241" t="n"/>
      <c r="U448" s="27" t="n">
        <v>0</v>
      </c>
      <c r="V448" s="28" t="n"/>
      <c r="W448" s="241" t="n"/>
      <c r="X448" s="27" t="n">
        <v>0</v>
      </c>
      <c r="Y448" s="28" t="n"/>
      <c r="Z448" s="241" t="n"/>
      <c r="AA448" s="27" t="n">
        <v>0</v>
      </c>
      <c r="AB448" s="28" t="n"/>
      <c r="AC448" s="241" t="n"/>
      <c r="AD448" s="27" t="n">
        <v>0</v>
      </c>
      <c r="AE448" s="28" t="n"/>
      <c r="AF448" s="241" t="n"/>
      <c r="AG448" s="27" t="n">
        <v>0</v>
      </c>
      <c r="AH448" s="28" t="n"/>
      <c r="AI448" s="241" t="n"/>
      <c r="AJ448" s="27" t="n">
        <v>0</v>
      </c>
      <c r="AK448" s="28" t="n"/>
      <c r="AL448" s="241" t="n"/>
      <c r="AM448" s="27" t="n">
        <v>0</v>
      </c>
      <c r="AN448" s="28" t="n"/>
      <c r="AO448" s="241" t="n"/>
      <c r="AP448" s="27" t="n">
        <v>0</v>
      </c>
      <c r="AQ448" s="28" t="n"/>
      <c r="AR448" s="241" t="n"/>
      <c r="AS448" s="27" t="n"/>
      <c r="AT448" s="28" t="n"/>
      <c r="AU448" s="241" t="n"/>
      <c r="AV448" s="27" t="n"/>
      <c r="AW448" s="28" t="n"/>
      <c r="AX448" s="241" t="n"/>
      <c r="AY448" s="27" t="n"/>
      <c r="AZ448" s="28" t="n"/>
      <c r="BA448" s="241" t="n"/>
      <c r="BB448" s="27" t="n"/>
      <c r="BC448" s="28" t="n"/>
      <c r="BD448" s="241" t="n"/>
      <c r="BE448" s="27" t="n"/>
      <c r="BF448" s="28" t="n"/>
      <c r="BG448" s="241" t="n"/>
      <c r="BH448" s="27" t="n"/>
      <c r="BI448" s="28" t="n"/>
      <c r="BK448" s="443" t="n"/>
      <c r="BL448" s="443" t="n"/>
      <c r="BM448" s="443" t="n"/>
      <c r="BN448" s="443" t="n"/>
    </row>
    <row r="449" hidden="1" outlineLevel="2" customFormat="1" s="463">
      <c r="A449" s="204" t="inlineStr">
        <is>
          <t xml:space="preserve">  -  Churrasqueiro I</t>
        </is>
      </c>
      <c r="B449" s="468" t="n"/>
      <c r="C449" s="60" t="n"/>
      <c r="D449" s="61" t="n"/>
      <c r="E449" s="206" t="n"/>
      <c r="F449" s="41" t="n"/>
      <c r="G449" s="56" t="n"/>
      <c r="H449" s="241" t="n"/>
      <c r="I449" s="27" t="n">
        <v>0</v>
      </c>
      <c r="J449" s="28" t="n"/>
      <c r="K449" s="241" t="n"/>
      <c r="L449" s="27" t="n">
        <v>0</v>
      </c>
      <c r="M449" s="28" t="n"/>
      <c r="N449" s="241" t="n"/>
      <c r="O449" s="27" t="n">
        <v>0</v>
      </c>
      <c r="P449" s="28" t="n"/>
      <c r="Q449" s="241" t="n"/>
      <c r="R449" s="27" t="n">
        <v>0</v>
      </c>
      <c r="S449" s="28" t="n"/>
      <c r="T449" s="241" t="n"/>
      <c r="U449" s="27" t="n">
        <v>0</v>
      </c>
      <c r="V449" s="28" t="n"/>
      <c r="W449" s="241" t="n"/>
      <c r="X449" s="27" t="n">
        <v>0</v>
      </c>
      <c r="Y449" s="28" t="n"/>
      <c r="Z449" s="241" t="n"/>
      <c r="AA449" s="27" t="n">
        <v>0</v>
      </c>
      <c r="AB449" s="28" t="n"/>
      <c r="AC449" s="241" t="n"/>
      <c r="AD449" s="27" t="n">
        <v>0</v>
      </c>
      <c r="AE449" s="28" t="n"/>
      <c r="AF449" s="241" t="n"/>
      <c r="AG449" s="27" t="n">
        <v>0</v>
      </c>
      <c r="AH449" s="28" t="n"/>
      <c r="AI449" s="241" t="n"/>
      <c r="AJ449" s="27" t="n">
        <v>0</v>
      </c>
      <c r="AK449" s="28" t="n"/>
      <c r="AL449" s="241" t="n"/>
      <c r="AM449" s="27" t="n">
        <v>0</v>
      </c>
      <c r="AN449" s="28" t="n"/>
      <c r="AO449" s="241" t="n"/>
      <c r="AP449" s="27" t="n">
        <v>0</v>
      </c>
      <c r="AQ449" s="28" t="n"/>
      <c r="AR449" s="241" t="n"/>
      <c r="AS449" s="27" t="n"/>
      <c r="AT449" s="28" t="n"/>
      <c r="AU449" s="241" t="n"/>
      <c r="AV449" s="27" t="n"/>
      <c r="AW449" s="28" t="n"/>
      <c r="AX449" s="241" t="n"/>
      <c r="AY449" s="27" t="n"/>
      <c r="AZ449" s="28" t="n"/>
      <c r="BA449" s="241" t="n"/>
      <c r="BB449" s="27" t="n"/>
      <c r="BC449" s="28" t="n"/>
      <c r="BD449" s="241" t="n"/>
      <c r="BE449" s="27" t="n"/>
      <c r="BF449" s="28" t="n"/>
      <c r="BG449" s="241" t="n"/>
      <c r="BH449" s="27" t="n"/>
      <c r="BI449" s="28" t="n"/>
      <c r="BK449" s="443" t="n"/>
      <c r="BL449" s="443" t="n"/>
      <c r="BM449" s="443" t="n"/>
      <c r="BN449" s="443" t="n"/>
    </row>
    <row r="450" hidden="1" outlineLevel="2" customFormat="1" s="463">
      <c r="A450" s="204" t="inlineStr">
        <is>
          <t xml:space="preserve">  -  Churrasqueiro II</t>
        </is>
      </c>
      <c r="B450" s="468" t="n"/>
      <c r="C450" s="60" t="n"/>
      <c r="D450" s="61" t="n"/>
      <c r="E450" s="206" t="n"/>
      <c r="F450" s="41" t="n"/>
      <c r="G450" s="56" t="n"/>
      <c r="H450" s="241" t="n"/>
      <c r="I450" s="27" t="n">
        <v>0</v>
      </c>
      <c r="J450" s="28" t="n"/>
      <c r="K450" s="241" t="n"/>
      <c r="L450" s="27" t="n">
        <v>0</v>
      </c>
      <c r="M450" s="28" t="n"/>
      <c r="N450" s="241" t="n"/>
      <c r="O450" s="27" t="n">
        <v>0</v>
      </c>
      <c r="P450" s="28" t="n"/>
      <c r="Q450" s="241" t="n"/>
      <c r="R450" s="27" t="n">
        <v>0</v>
      </c>
      <c r="S450" s="28" t="n"/>
      <c r="T450" s="241" t="n"/>
      <c r="U450" s="27" t="n">
        <v>0</v>
      </c>
      <c r="V450" s="28" t="n"/>
      <c r="W450" s="241" t="n"/>
      <c r="X450" s="27" t="n">
        <v>0</v>
      </c>
      <c r="Y450" s="28" t="n"/>
      <c r="Z450" s="241" t="n"/>
      <c r="AA450" s="27" t="n">
        <v>0</v>
      </c>
      <c r="AB450" s="28" t="n"/>
      <c r="AC450" s="241" t="n"/>
      <c r="AD450" s="27" t="n">
        <v>0</v>
      </c>
      <c r="AE450" s="28" t="n"/>
      <c r="AF450" s="241" t="n"/>
      <c r="AG450" s="27" t="n">
        <v>0</v>
      </c>
      <c r="AH450" s="28" t="n"/>
      <c r="AI450" s="241" t="n"/>
      <c r="AJ450" s="27" t="n">
        <v>0</v>
      </c>
      <c r="AK450" s="28" t="n"/>
      <c r="AL450" s="241" t="n"/>
      <c r="AM450" s="27" t="n">
        <v>0</v>
      </c>
      <c r="AN450" s="28" t="n"/>
      <c r="AO450" s="241" t="n"/>
      <c r="AP450" s="27" t="n">
        <v>0</v>
      </c>
      <c r="AQ450" s="28" t="n"/>
      <c r="AR450" s="241" t="n"/>
      <c r="AS450" s="27" t="n"/>
      <c r="AT450" s="28" t="n"/>
      <c r="AU450" s="241" t="n"/>
      <c r="AV450" s="27" t="n"/>
      <c r="AW450" s="28" t="n"/>
      <c r="AX450" s="241" t="n"/>
      <c r="AY450" s="27" t="n"/>
      <c r="AZ450" s="28" t="n"/>
      <c r="BA450" s="241" t="n"/>
      <c r="BB450" s="27" t="n"/>
      <c r="BC450" s="28" t="n"/>
      <c r="BD450" s="241" t="n"/>
      <c r="BE450" s="27" t="n"/>
      <c r="BF450" s="28" t="n"/>
      <c r="BG450" s="241" t="n"/>
      <c r="BH450" s="27" t="n"/>
      <c r="BI450" s="28" t="n"/>
      <c r="BK450" s="443" t="n"/>
      <c r="BL450" s="443" t="n"/>
      <c r="BM450" s="443" t="n"/>
      <c r="BN450" s="443" t="n"/>
    </row>
    <row r="451" hidden="1" outlineLevel="2" customFormat="1" s="463">
      <c r="A451" s="204" t="inlineStr">
        <is>
          <t xml:space="preserve">  -  Churrasqueiro III</t>
        </is>
      </c>
      <c r="B451" s="468" t="n"/>
      <c r="C451" s="60" t="n"/>
      <c r="D451" s="61" t="n"/>
      <c r="E451" s="206" t="n"/>
      <c r="F451" s="41" t="n"/>
      <c r="G451" s="56" t="n"/>
      <c r="H451" s="241" t="n"/>
      <c r="I451" s="27" t="n">
        <v>0</v>
      </c>
      <c r="J451" s="28" t="n"/>
      <c r="K451" s="241" t="n"/>
      <c r="L451" s="27" t="n">
        <v>0</v>
      </c>
      <c r="M451" s="28" t="n"/>
      <c r="N451" s="241" t="n"/>
      <c r="O451" s="27" t="n">
        <v>0</v>
      </c>
      <c r="P451" s="28" t="n"/>
      <c r="Q451" s="241" t="n"/>
      <c r="R451" s="27" t="n">
        <v>0</v>
      </c>
      <c r="S451" s="28" t="n"/>
      <c r="T451" s="241" t="n"/>
      <c r="U451" s="27" t="n">
        <v>0</v>
      </c>
      <c r="V451" s="28" t="n"/>
      <c r="W451" s="241" t="n"/>
      <c r="X451" s="27" t="n">
        <v>0</v>
      </c>
      <c r="Y451" s="28" t="n"/>
      <c r="Z451" s="241" t="n"/>
      <c r="AA451" s="27" t="n">
        <v>0</v>
      </c>
      <c r="AB451" s="28" t="n"/>
      <c r="AC451" s="241" t="n"/>
      <c r="AD451" s="27" t="n">
        <v>0</v>
      </c>
      <c r="AE451" s="28" t="n"/>
      <c r="AF451" s="241" t="n"/>
      <c r="AG451" s="27" t="n">
        <v>0</v>
      </c>
      <c r="AH451" s="28" t="n"/>
      <c r="AI451" s="241" t="n"/>
      <c r="AJ451" s="27" t="n">
        <v>0</v>
      </c>
      <c r="AK451" s="28" t="n"/>
      <c r="AL451" s="241" t="n"/>
      <c r="AM451" s="27" t="n">
        <v>0</v>
      </c>
      <c r="AN451" s="28" t="n"/>
      <c r="AO451" s="241" t="n"/>
      <c r="AP451" s="27" t="n">
        <v>0</v>
      </c>
      <c r="AQ451" s="28" t="n"/>
      <c r="AR451" s="241" t="n"/>
      <c r="AS451" s="27" t="n"/>
      <c r="AT451" s="28" t="n"/>
      <c r="AU451" s="241" t="n"/>
      <c r="AV451" s="27" t="n"/>
      <c r="AW451" s="28" t="n"/>
      <c r="AX451" s="241" t="n"/>
      <c r="AY451" s="27" t="n"/>
      <c r="AZ451" s="28" t="n"/>
      <c r="BA451" s="241" t="n"/>
      <c r="BB451" s="27" t="n"/>
      <c r="BC451" s="28" t="n"/>
      <c r="BD451" s="241" t="n"/>
      <c r="BE451" s="27" t="n"/>
      <c r="BF451" s="28" t="n"/>
      <c r="BG451" s="241" t="n"/>
      <c r="BH451" s="27" t="n"/>
      <c r="BI451" s="28" t="n"/>
      <c r="BK451" s="443" t="n"/>
      <c r="BL451" s="443" t="n"/>
      <c r="BM451" s="443" t="n"/>
      <c r="BN451" s="443" t="n"/>
    </row>
    <row r="452" hidden="1" outlineLevel="2" customFormat="1" s="463">
      <c r="A452" s="204" t="inlineStr">
        <is>
          <t xml:space="preserve">  -  Ajud Limpeza</t>
        </is>
      </c>
      <c r="B452" s="468" t="n"/>
      <c r="C452" s="60" t="n"/>
      <c r="D452" s="61" t="n"/>
      <c r="E452" s="206" t="n"/>
      <c r="F452" s="41" t="n"/>
      <c r="G452" s="56" t="n"/>
      <c r="H452" s="241" t="n"/>
      <c r="I452" s="27" t="n">
        <v>2</v>
      </c>
      <c r="J452" s="28" t="n"/>
      <c r="K452" s="241" t="n"/>
      <c r="L452" s="27" t="n">
        <v>2</v>
      </c>
      <c r="M452" s="28" t="n"/>
      <c r="N452" s="241" t="n"/>
      <c r="O452" s="27" t="n">
        <v>2</v>
      </c>
      <c r="P452" s="28" t="n"/>
      <c r="Q452" s="241" t="n"/>
      <c r="R452" s="27" t="n">
        <v>2</v>
      </c>
      <c r="S452" s="28" t="n"/>
      <c r="T452" s="241" t="n"/>
      <c r="U452" s="27" t="n">
        <v>2</v>
      </c>
      <c r="V452" s="28" t="n"/>
      <c r="W452" s="241" t="n"/>
      <c r="X452" s="27" t="n">
        <v>2</v>
      </c>
      <c r="Y452" s="28" t="n"/>
      <c r="Z452" s="241" t="n"/>
      <c r="AA452" s="27" t="n">
        <v>2</v>
      </c>
      <c r="AB452" s="28" t="n"/>
      <c r="AC452" s="241" t="n"/>
      <c r="AD452" s="27" t="n">
        <v>2</v>
      </c>
      <c r="AE452" s="28" t="n"/>
      <c r="AF452" s="241" t="n"/>
      <c r="AG452" s="27" t="n">
        <v>2</v>
      </c>
      <c r="AH452" s="28" t="n"/>
      <c r="AI452" s="241" t="n"/>
      <c r="AJ452" s="27" t="n">
        <v>2</v>
      </c>
      <c r="AK452" s="28" t="n"/>
      <c r="AL452" s="241" t="n"/>
      <c r="AM452" s="27" t="n">
        <v>2</v>
      </c>
      <c r="AN452" s="28" t="n"/>
      <c r="AO452" s="241" t="n"/>
      <c r="AP452" s="27" t="n">
        <v>2</v>
      </c>
      <c r="AQ452" s="28" t="n"/>
      <c r="AR452" s="241" t="n"/>
      <c r="AS452" s="27" t="n"/>
      <c r="AT452" s="28" t="n"/>
      <c r="AU452" s="241" t="n"/>
      <c r="AV452" s="27" t="n"/>
      <c r="AW452" s="28" t="n"/>
      <c r="AX452" s="241" t="n"/>
      <c r="AY452" s="27" t="n"/>
      <c r="AZ452" s="28" t="n"/>
      <c r="BA452" s="241" t="n"/>
      <c r="BB452" s="27" t="n"/>
      <c r="BC452" s="28" t="n"/>
      <c r="BD452" s="241" t="n"/>
      <c r="BE452" s="27" t="n"/>
      <c r="BF452" s="28" t="n"/>
      <c r="BG452" s="241" t="n"/>
      <c r="BH452" s="27" t="n"/>
      <c r="BI452" s="28" t="n"/>
      <c r="BK452" s="443" t="n"/>
      <c r="BL452" s="443" t="n"/>
      <c r="BM452" s="443" t="n"/>
      <c r="BN452" s="443" t="n"/>
    </row>
    <row r="453" hidden="1" outlineLevel="2" customFormat="1" s="463">
      <c r="A453" s="204" t="inlineStr">
        <is>
          <t xml:space="preserve">  -  Estoquista III</t>
        </is>
      </c>
      <c r="B453" s="468" t="n"/>
      <c r="C453" s="60" t="n"/>
      <c r="D453" s="61" t="n"/>
      <c r="E453" s="206" t="n"/>
      <c r="F453" s="41" t="n"/>
      <c r="G453" s="56" t="n"/>
      <c r="H453" s="241" t="n"/>
      <c r="I453" s="27" t="n">
        <v>0</v>
      </c>
      <c r="J453" s="28" t="n"/>
      <c r="K453" s="241" t="n"/>
      <c r="L453" s="27" t="n">
        <v>0</v>
      </c>
      <c r="M453" s="28" t="n"/>
      <c r="N453" s="241" t="n"/>
      <c r="O453" s="27" t="n">
        <v>0</v>
      </c>
      <c r="P453" s="28" t="n"/>
      <c r="Q453" s="241" t="n"/>
      <c r="R453" s="27" t="n">
        <v>0</v>
      </c>
      <c r="S453" s="28" t="n"/>
      <c r="T453" s="241" t="n"/>
      <c r="U453" s="27" t="n">
        <v>0</v>
      </c>
      <c r="V453" s="28" t="n"/>
      <c r="W453" s="241" t="n"/>
      <c r="X453" s="27" t="n">
        <v>0</v>
      </c>
      <c r="Y453" s="28" t="n"/>
      <c r="Z453" s="241" t="n"/>
      <c r="AA453" s="27" t="n">
        <v>0</v>
      </c>
      <c r="AB453" s="28" t="n"/>
      <c r="AC453" s="241" t="n"/>
      <c r="AD453" s="27" t="n">
        <v>0</v>
      </c>
      <c r="AE453" s="28" t="n"/>
      <c r="AF453" s="241" t="n"/>
      <c r="AG453" s="27" t="n">
        <v>0</v>
      </c>
      <c r="AH453" s="28" t="n"/>
      <c r="AI453" s="241" t="n"/>
      <c r="AJ453" s="27" t="n">
        <v>0</v>
      </c>
      <c r="AK453" s="28" t="n"/>
      <c r="AL453" s="241" t="n"/>
      <c r="AM453" s="27" t="n">
        <v>0</v>
      </c>
      <c r="AN453" s="28" t="n"/>
      <c r="AO453" s="241" t="n"/>
      <c r="AP453" s="27" t="n">
        <v>0</v>
      </c>
      <c r="AQ453" s="28" t="n"/>
      <c r="AR453" s="241" t="n"/>
      <c r="AS453" s="27" t="n"/>
      <c r="AT453" s="28" t="n"/>
      <c r="AU453" s="241" t="n"/>
      <c r="AV453" s="27" t="n"/>
      <c r="AW453" s="28" t="n"/>
      <c r="AX453" s="241" t="n"/>
      <c r="AY453" s="27" t="n"/>
      <c r="AZ453" s="28" t="n"/>
      <c r="BA453" s="241" t="n"/>
      <c r="BB453" s="27" t="n"/>
      <c r="BC453" s="28" t="n"/>
      <c r="BD453" s="241" t="n"/>
      <c r="BE453" s="27" t="n"/>
      <c r="BF453" s="28" t="n"/>
      <c r="BG453" s="241" t="n"/>
      <c r="BH453" s="27" t="n"/>
      <c r="BI453" s="28" t="n"/>
      <c r="BK453" s="443" t="n"/>
      <c r="BL453" s="443" t="n"/>
      <c r="BM453" s="443" t="n"/>
      <c r="BN453" s="443" t="n"/>
    </row>
    <row r="454" hidden="1" outlineLevel="2" customFormat="1" s="463">
      <c r="A454" s="204" t="inlineStr">
        <is>
          <t xml:space="preserve">  -  Estoquista II</t>
        </is>
      </c>
      <c r="B454" s="468" t="n"/>
      <c r="C454" s="60" t="n"/>
      <c r="D454" s="61" t="n"/>
      <c r="E454" s="206" t="n"/>
      <c r="F454" s="41" t="n"/>
      <c r="G454" s="56" t="n"/>
      <c r="H454" s="241" t="n"/>
      <c r="I454" s="27" t="n">
        <v>1</v>
      </c>
      <c r="J454" s="28" t="n"/>
      <c r="K454" s="241" t="n"/>
      <c r="L454" s="27" t="n">
        <v>1</v>
      </c>
      <c r="M454" s="28" t="n"/>
      <c r="N454" s="241" t="n"/>
      <c r="O454" s="27" t="n">
        <v>1</v>
      </c>
      <c r="P454" s="28" t="n"/>
      <c r="Q454" s="241" t="n"/>
      <c r="R454" s="27" t="n">
        <v>1</v>
      </c>
      <c r="S454" s="28" t="n"/>
      <c r="T454" s="241" t="n"/>
      <c r="U454" s="27" t="n">
        <v>1</v>
      </c>
      <c r="V454" s="28" t="n"/>
      <c r="W454" s="241" t="n"/>
      <c r="X454" s="27" t="n">
        <v>1</v>
      </c>
      <c r="Y454" s="28" t="n"/>
      <c r="Z454" s="241" t="n"/>
      <c r="AA454" s="27" t="n">
        <v>1</v>
      </c>
      <c r="AB454" s="28" t="n"/>
      <c r="AC454" s="241" t="n"/>
      <c r="AD454" s="27" t="n">
        <v>1</v>
      </c>
      <c r="AE454" s="28" t="n"/>
      <c r="AF454" s="241" t="n"/>
      <c r="AG454" s="27" t="n">
        <v>1</v>
      </c>
      <c r="AH454" s="28" t="n"/>
      <c r="AI454" s="241" t="n"/>
      <c r="AJ454" s="27" t="n">
        <v>1</v>
      </c>
      <c r="AK454" s="28" t="n"/>
      <c r="AL454" s="241" t="n"/>
      <c r="AM454" s="27" t="n">
        <v>1</v>
      </c>
      <c r="AN454" s="28" t="n"/>
      <c r="AO454" s="241" t="n"/>
      <c r="AP454" s="27" t="n">
        <v>1</v>
      </c>
      <c r="AQ454" s="28" t="n"/>
      <c r="AR454" s="241" t="n"/>
      <c r="AS454" s="27" t="n"/>
      <c r="AT454" s="28" t="n"/>
      <c r="AU454" s="241" t="n"/>
      <c r="AV454" s="27" t="n"/>
      <c r="AW454" s="28" t="n"/>
      <c r="AX454" s="241" t="n"/>
      <c r="AY454" s="27" t="n"/>
      <c r="AZ454" s="28" t="n"/>
      <c r="BA454" s="241" t="n"/>
      <c r="BB454" s="27" t="n"/>
      <c r="BC454" s="28" t="n"/>
      <c r="BD454" s="241" t="n"/>
      <c r="BE454" s="27" t="n"/>
      <c r="BF454" s="28" t="n"/>
      <c r="BG454" s="241" t="n"/>
      <c r="BH454" s="27" t="n"/>
      <c r="BI454" s="28" t="n"/>
      <c r="BK454" s="443" t="n"/>
      <c r="BL454" s="443" t="n"/>
      <c r="BM454" s="443" t="n"/>
      <c r="BN454" s="443" t="n"/>
    </row>
    <row r="455" hidden="1" outlineLevel="2" customFormat="1" s="463">
      <c r="A455" s="204" t="inlineStr">
        <is>
          <t xml:space="preserve">  -  Estoquista I</t>
        </is>
      </c>
      <c r="B455" s="468" t="n"/>
      <c r="C455" s="60" t="n"/>
      <c r="D455" s="61" t="n"/>
      <c r="E455" s="206" t="n"/>
      <c r="F455" s="41" t="n"/>
      <c r="G455" s="56" t="n"/>
      <c r="H455" s="241" t="n"/>
      <c r="I455" s="27" t="n">
        <v>0</v>
      </c>
      <c r="J455" s="28" t="n"/>
      <c r="K455" s="241" t="n"/>
      <c r="L455" s="27" t="n">
        <v>0</v>
      </c>
      <c r="M455" s="28" t="n"/>
      <c r="N455" s="241" t="n"/>
      <c r="O455" s="27" t="n">
        <v>0</v>
      </c>
      <c r="P455" s="28" t="n"/>
      <c r="Q455" s="241" t="n"/>
      <c r="R455" s="27" t="n">
        <v>0</v>
      </c>
      <c r="S455" s="28" t="n"/>
      <c r="T455" s="241" t="n"/>
      <c r="U455" s="27" t="n">
        <v>0</v>
      </c>
      <c r="V455" s="28" t="n"/>
      <c r="W455" s="241" t="n"/>
      <c r="X455" s="27" t="n">
        <v>0</v>
      </c>
      <c r="Y455" s="28" t="n"/>
      <c r="Z455" s="241" t="n"/>
      <c r="AA455" s="27" t="n">
        <v>0</v>
      </c>
      <c r="AB455" s="28" t="n"/>
      <c r="AC455" s="241" t="n"/>
      <c r="AD455" s="27" t="n">
        <v>0</v>
      </c>
      <c r="AE455" s="28" t="n"/>
      <c r="AF455" s="241" t="n"/>
      <c r="AG455" s="27" t="n">
        <v>0</v>
      </c>
      <c r="AH455" s="28" t="n"/>
      <c r="AI455" s="241" t="n"/>
      <c r="AJ455" s="27" t="n">
        <v>0</v>
      </c>
      <c r="AK455" s="28" t="n"/>
      <c r="AL455" s="241" t="n"/>
      <c r="AM455" s="27" t="n">
        <v>0</v>
      </c>
      <c r="AN455" s="28" t="n"/>
      <c r="AO455" s="241" t="n"/>
      <c r="AP455" s="27" t="n">
        <v>0</v>
      </c>
      <c r="AQ455" s="28" t="n"/>
      <c r="AR455" s="241" t="n"/>
      <c r="AS455" s="27" t="n"/>
      <c r="AT455" s="28" t="n"/>
      <c r="AU455" s="241" t="n"/>
      <c r="AV455" s="27" t="n"/>
      <c r="AW455" s="28" t="n"/>
      <c r="AX455" s="241" t="n"/>
      <c r="AY455" s="27" t="n"/>
      <c r="AZ455" s="28" t="n"/>
      <c r="BA455" s="241" t="n"/>
      <c r="BB455" s="27" t="n"/>
      <c r="BC455" s="28" t="n"/>
      <c r="BD455" s="241" t="n"/>
      <c r="BE455" s="27" t="n"/>
      <c r="BF455" s="28" t="n"/>
      <c r="BG455" s="241" t="n"/>
      <c r="BH455" s="27" t="n"/>
      <c r="BI455" s="28" t="n"/>
      <c r="BK455" s="443" t="n"/>
      <c r="BL455" s="443" t="n"/>
      <c r="BM455" s="443" t="n"/>
      <c r="BN455" s="443" t="n"/>
    </row>
    <row r="456" hidden="1" outlineLevel="2" customFormat="1" s="463">
      <c r="A456" s="204" t="inlineStr">
        <is>
          <t xml:space="preserve">  -  Chefe de Manutenção</t>
        </is>
      </c>
      <c r="B456" s="468" t="n"/>
      <c r="C456" s="60" t="n"/>
      <c r="D456" s="61" t="n"/>
      <c r="E456" s="206" t="n"/>
      <c r="F456" s="41" t="n"/>
      <c r="G456" s="56" t="n"/>
      <c r="H456" s="241" t="n"/>
      <c r="I456" s="27" t="n">
        <v>0</v>
      </c>
      <c r="J456" s="28" t="n"/>
      <c r="K456" s="241" t="n"/>
      <c r="L456" s="27" t="n">
        <v>0</v>
      </c>
      <c r="M456" s="28" t="n"/>
      <c r="N456" s="241" t="n"/>
      <c r="O456" s="27" t="n">
        <v>0</v>
      </c>
      <c r="P456" s="28" t="n"/>
      <c r="Q456" s="241" t="n"/>
      <c r="R456" s="27" t="n">
        <v>0</v>
      </c>
      <c r="S456" s="28" t="n"/>
      <c r="T456" s="241" t="n"/>
      <c r="U456" s="27" t="n">
        <v>0</v>
      </c>
      <c r="V456" s="28" t="n"/>
      <c r="W456" s="241" t="n"/>
      <c r="X456" s="27" t="n">
        <v>0</v>
      </c>
      <c r="Y456" s="28" t="n"/>
      <c r="Z456" s="241" t="n"/>
      <c r="AA456" s="27" t="n">
        <v>0</v>
      </c>
      <c r="AB456" s="28" t="n"/>
      <c r="AC456" s="241" t="n"/>
      <c r="AD456" s="27" t="n">
        <v>0</v>
      </c>
      <c r="AE456" s="28" t="n"/>
      <c r="AF456" s="241" t="n"/>
      <c r="AG456" s="27" t="n">
        <v>0</v>
      </c>
      <c r="AH456" s="28" t="n"/>
      <c r="AI456" s="241" t="n"/>
      <c r="AJ456" s="27" t="n">
        <v>0</v>
      </c>
      <c r="AK456" s="28" t="n"/>
      <c r="AL456" s="241" t="n"/>
      <c r="AM456" s="27" t="n">
        <v>0</v>
      </c>
      <c r="AN456" s="28" t="n"/>
      <c r="AO456" s="241" t="n"/>
      <c r="AP456" s="27" t="n">
        <v>0</v>
      </c>
      <c r="AQ456" s="28" t="n"/>
      <c r="AR456" s="241" t="n"/>
      <c r="AS456" s="27" t="n"/>
      <c r="AT456" s="28" t="n"/>
      <c r="AU456" s="241" t="n"/>
      <c r="AV456" s="27" t="n"/>
      <c r="AW456" s="28" t="n"/>
      <c r="AX456" s="241" t="n"/>
      <c r="AY456" s="27" t="n"/>
      <c r="AZ456" s="28" t="n"/>
      <c r="BA456" s="241" t="n"/>
      <c r="BB456" s="27" t="n"/>
      <c r="BC456" s="28" t="n"/>
      <c r="BD456" s="241" t="n"/>
      <c r="BE456" s="27" t="n"/>
      <c r="BF456" s="28" t="n"/>
      <c r="BG456" s="241" t="n"/>
      <c r="BH456" s="27" t="n"/>
      <c r="BI456" s="28" t="n"/>
      <c r="BK456" s="443" t="n"/>
      <c r="BL456" s="443" t="n"/>
      <c r="BM456" s="443" t="n"/>
      <c r="BN456" s="443" t="n"/>
    </row>
    <row r="457" hidden="1" outlineLevel="2" customFormat="1" s="463">
      <c r="A457" s="204" t="inlineStr">
        <is>
          <t xml:space="preserve">  -  Aux. Manutenção III</t>
        </is>
      </c>
      <c r="B457" s="468" t="n"/>
      <c r="C457" s="60" t="n"/>
      <c r="D457" s="61" t="n"/>
      <c r="E457" s="206" t="n"/>
      <c r="F457" s="41" t="n"/>
      <c r="G457" s="56" t="n"/>
      <c r="H457" s="241" t="n"/>
      <c r="I457" s="27" t="n">
        <v>0</v>
      </c>
      <c r="J457" s="28" t="n"/>
      <c r="K457" s="241" t="n"/>
      <c r="L457" s="27" t="n">
        <v>0</v>
      </c>
      <c r="M457" s="28" t="n"/>
      <c r="N457" s="241" t="n"/>
      <c r="O457" s="27" t="n">
        <v>0</v>
      </c>
      <c r="P457" s="28" t="n"/>
      <c r="Q457" s="241" t="n"/>
      <c r="R457" s="27" t="n">
        <v>0</v>
      </c>
      <c r="S457" s="28" t="n"/>
      <c r="T457" s="241" t="n"/>
      <c r="U457" s="27" t="n">
        <v>0</v>
      </c>
      <c r="V457" s="28" t="n"/>
      <c r="W457" s="241" t="n"/>
      <c r="X457" s="27" t="n">
        <v>0</v>
      </c>
      <c r="Y457" s="28" t="n"/>
      <c r="Z457" s="241" t="n"/>
      <c r="AA457" s="27" t="n">
        <v>0</v>
      </c>
      <c r="AB457" s="28" t="n"/>
      <c r="AC457" s="241" t="n"/>
      <c r="AD457" s="27" t="n">
        <v>0</v>
      </c>
      <c r="AE457" s="28" t="n"/>
      <c r="AF457" s="241" t="n"/>
      <c r="AG457" s="27" t="n">
        <v>0</v>
      </c>
      <c r="AH457" s="28" t="n"/>
      <c r="AI457" s="241" t="n"/>
      <c r="AJ457" s="27" t="n">
        <v>0</v>
      </c>
      <c r="AK457" s="28" t="n"/>
      <c r="AL457" s="241" t="n"/>
      <c r="AM457" s="27" t="n">
        <v>0</v>
      </c>
      <c r="AN457" s="28" t="n"/>
      <c r="AO457" s="241" t="n"/>
      <c r="AP457" s="27" t="n">
        <v>0</v>
      </c>
      <c r="AQ457" s="28" t="n"/>
      <c r="AR457" s="241" t="n"/>
      <c r="AS457" s="27" t="n"/>
      <c r="AT457" s="28" t="n"/>
      <c r="AU457" s="241" t="n"/>
      <c r="AV457" s="27" t="n"/>
      <c r="AW457" s="28" t="n"/>
      <c r="AX457" s="241" t="n"/>
      <c r="AY457" s="27" t="n"/>
      <c r="AZ457" s="28" t="n"/>
      <c r="BA457" s="241" t="n"/>
      <c r="BB457" s="27" t="n"/>
      <c r="BC457" s="28" t="n"/>
      <c r="BD457" s="241" t="n"/>
      <c r="BE457" s="27" t="n"/>
      <c r="BF457" s="28" t="n"/>
      <c r="BG457" s="241" t="n"/>
      <c r="BH457" s="27" t="n"/>
      <c r="BI457" s="28" t="n"/>
      <c r="BK457" s="443" t="n"/>
      <c r="BL457" s="443" t="n"/>
      <c r="BM457" s="443" t="n"/>
      <c r="BN457" s="443" t="n"/>
    </row>
    <row r="458" hidden="1" outlineLevel="2" customFormat="1" s="463">
      <c r="A458" s="204" t="inlineStr">
        <is>
          <t xml:space="preserve">  -  Aux. Manutenção II</t>
        </is>
      </c>
      <c r="B458" s="468" t="n"/>
      <c r="C458" s="60" t="n"/>
      <c r="D458" s="61" t="n"/>
      <c r="E458" s="206" t="n"/>
      <c r="F458" s="41" t="n"/>
      <c r="G458" s="56" t="n"/>
      <c r="H458" s="241" t="n"/>
      <c r="I458" s="27" t="n">
        <v>0</v>
      </c>
      <c r="J458" s="28" t="n"/>
      <c r="K458" s="241" t="n"/>
      <c r="L458" s="27" t="n">
        <v>0</v>
      </c>
      <c r="M458" s="28" t="n"/>
      <c r="N458" s="241" t="n"/>
      <c r="O458" s="27" t="n">
        <v>0</v>
      </c>
      <c r="P458" s="28" t="n"/>
      <c r="Q458" s="241" t="n"/>
      <c r="R458" s="27" t="n">
        <v>0</v>
      </c>
      <c r="S458" s="28" t="n"/>
      <c r="T458" s="241" t="n"/>
      <c r="U458" s="27" t="n">
        <v>0</v>
      </c>
      <c r="V458" s="28" t="n"/>
      <c r="W458" s="241" t="n"/>
      <c r="X458" s="27" t="n">
        <v>0</v>
      </c>
      <c r="Y458" s="28" t="n"/>
      <c r="Z458" s="241" t="n"/>
      <c r="AA458" s="27" t="n">
        <v>0</v>
      </c>
      <c r="AB458" s="28" t="n"/>
      <c r="AC458" s="241" t="n"/>
      <c r="AD458" s="27" t="n">
        <v>0</v>
      </c>
      <c r="AE458" s="28" t="n"/>
      <c r="AF458" s="241" t="n"/>
      <c r="AG458" s="27" t="n">
        <v>0</v>
      </c>
      <c r="AH458" s="28" t="n"/>
      <c r="AI458" s="241" t="n"/>
      <c r="AJ458" s="27" t="n">
        <v>0</v>
      </c>
      <c r="AK458" s="28" t="n"/>
      <c r="AL458" s="241" t="n"/>
      <c r="AM458" s="27" t="n">
        <v>0</v>
      </c>
      <c r="AN458" s="28" t="n"/>
      <c r="AO458" s="241" t="n"/>
      <c r="AP458" s="27" t="n">
        <v>0</v>
      </c>
      <c r="AQ458" s="28" t="n"/>
      <c r="AR458" s="241" t="n"/>
      <c r="AS458" s="27" t="n"/>
      <c r="AT458" s="28" t="n"/>
      <c r="AU458" s="241" t="n"/>
      <c r="AV458" s="27" t="n"/>
      <c r="AW458" s="28" t="n"/>
      <c r="AX458" s="241" t="n"/>
      <c r="AY458" s="27" t="n"/>
      <c r="AZ458" s="28" t="n"/>
      <c r="BA458" s="241" t="n"/>
      <c r="BB458" s="27" t="n"/>
      <c r="BC458" s="28" t="n"/>
      <c r="BD458" s="241" t="n"/>
      <c r="BE458" s="27" t="n"/>
      <c r="BF458" s="28" t="n"/>
      <c r="BG458" s="241" t="n"/>
      <c r="BH458" s="27" t="n"/>
      <c r="BI458" s="28" t="n"/>
      <c r="BK458" s="443" t="n"/>
      <c r="BL458" s="443" t="n"/>
      <c r="BM458" s="443" t="n"/>
      <c r="BN458" s="443" t="n"/>
    </row>
    <row r="459" hidden="1" outlineLevel="2" customFormat="1" s="463">
      <c r="A459" s="204" t="inlineStr">
        <is>
          <t xml:space="preserve">  -  Aux. Manutenção I</t>
        </is>
      </c>
      <c r="B459" s="468" t="n"/>
      <c r="C459" s="60" t="n"/>
      <c r="D459" s="61" t="n"/>
      <c r="E459" s="206" t="n"/>
      <c r="F459" s="41" t="n"/>
      <c r="G459" s="56" t="n"/>
      <c r="H459" s="241" t="n"/>
      <c r="I459" s="27" t="n">
        <v>0</v>
      </c>
      <c r="J459" s="28" t="n"/>
      <c r="K459" s="241" t="n"/>
      <c r="L459" s="27" t="n">
        <v>0</v>
      </c>
      <c r="M459" s="28" t="n"/>
      <c r="N459" s="241" t="n"/>
      <c r="O459" s="27" t="n">
        <v>0</v>
      </c>
      <c r="P459" s="28" t="n"/>
      <c r="Q459" s="241" t="n"/>
      <c r="R459" s="27" t="n">
        <v>0</v>
      </c>
      <c r="S459" s="28" t="n"/>
      <c r="T459" s="241" t="n"/>
      <c r="U459" s="27" t="n">
        <v>0</v>
      </c>
      <c r="V459" s="28" t="n"/>
      <c r="W459" s="241" t="n"/>
      <c r="X459" s="27" t="n">
        <v>0</v>
      </c>
      <c r="Y459" s="28" t="n"/>
      <c r="Z459" s="241" t="n"/>
      <c r="AA459" s="27" t="n">
        <v>0</v>
      </c>
      <c r="AB459" s="28" t="n"/>
      <c r="AC459" s="241" t="n"/>
      <c r="AD459" s="27" t="n">
        <v>0</v>
      </c>
      <c r="AE459" s="28" t="n"/>
      <c r="AF459" s="241" t="n"/>
      <c r="AG459" s="27" t="n">
        <v>0</v>
      </c>
      <c r="AH459" s="28" t="n"/>
      <c r="AI459" s="241" t="n"/>
      <c r="AJ459" s="27" t="n">
        <v>0</v>
      </c>
      <c r="AK459" s="28" t="n"/>
      <c r="AL459" s="241" t="n"/>
      <c r="AM459" s="27" t="n">
        <v>0</v>
      </c>
      <c r="AN459" s="28" t="n"/>
      <c r="AO459" s="241" t="n"/>
      <c r="AP459" s="27" t="n">
        <v>0</v>
      </c>
      <c r="AQ459" s="28" t="n"/>
      <c r="AR459" s="241" t="n"/>
      <c r="AS459" s="27" t="n"/>
      <c r="AT459" s="28" t="n"/>
      <c r="AU459" s="241" t="n"/>
      <c r="AV459" s="27" t="n"/>
      <c r="AW459" s="28" t="n"/>
      <c r="AX459" s="241" t="n"/>
      <c r="AY459" s="27" t="n"/>
      <c r="AZ459" s="28" t="n"/>
      <c r="BA459" s="241" t="n"/>
      <c r="BB459" s="27" t="n"/>
      <c r="BC459" s="28" t="n"/>
      <c r="BD459" s="241" t="n"/>
      <c r="BE459" s="27" t="n"/>
      <c r="BF459" s="28" t="n"/>
      <c r="BG459" s="241" t="n"/>
      <c r="BH459" s="27" t="n"/>
      <c r="BI459" s="28" t="n"/>
      <c r="BK459" s="443" t="n"/>
      <c r="BL459" s="443" t="n"/>
      <c r="BM459" s="443" t="n"/>
      <c r="BN459" s="443" t="n"/>
    </row>
    <row r="460" hidden="1" outlineLevel="2" customFormat="1" s="463">
      <c r="A460" s="204" t="inlineStr">
        <is>
          <t xml:space="preserve">  -  Chefe da Portaria</t>
        </is>
      </c>
      <c r="B460" s="468" t="n"/>
      <c r="C460" s="60" t="n"/>
      <c r="D460" s="61" t="n"/>
      <c r="E460" s="206" t="n"/>
      <c r="F460" s="41" t="n"/>
      <c r="G460" s="56" t="n"/>
      <c r="H460" s="241" t="n"/>
      <c r="I460" s="27" t="n">
        <v>0</v>
      </c>
      <c r="J460" s="28" t="n"/>
      <c r="K460" s="241" t="n"/>
      <c r="L460" s="27" t="n">
        <v>0</v>
      </c>
      <c r="M460" s="28" t="n"/>
      <c r="N460" s="241" t="n"/>
      <c r="O460" s="27" t="n">
        <v>0</v>
      </c>
      <c r="P460" s="28" t="n"/>
      <c r="Q460" s="241" t="n"/>
      <c r="R460" s="27" t="n">
        <v>0</v>
      </c>
      <c r="S460" s="28" t="n"/>
      <c r="T460" s="241" t="n"/>
      <c r="U460" s="27" t="n">
        <v>0</v>
      </c>
      <c r="V460" s="28" t="n"/>
      <c r="W460" s="241" t="n"/>
      <c r="X460" s="27" t="n">
        <v>0</v>
      </c>
      <c r="Y460" s="28" t="n"/>
      <c r="Z460" s="241" t="n"/>
      <c r="AA460" s="27" t="n">
        <v>0</v>
      </c>
      <c r="AB460" s="28" t="n"/>
      <c r="AC460" s="241" t="n"/>
      <c r="AD460" s="27" t="n">
        <v>0</v>
      </c>
      <c r="AE460" s="28" t="n"/>
      <c r="AF460" s="241" t="n"/>
      <c r="AG460" s="27" t="n">
        <v>0</v>
      </c>
      <c r="AH460" s="28" t="n"/>
      <c r="AI460" s="241" t="n"/>
      <c r="AJ460" s="27" t="n">
        <v>0</v>
      </c>
      <c r="AK460" s="28" t="n"/>
      <c r="AL460" s="241" t="n"/>
      <c r="AM460" s="27" t="n">
        <v>0</v>
      </c>
      <c r="AN460" s="28" t="n"/>
      <c r="AO460" s="241" t="n"/>
      <c r="AP460" s="27" t="n">
        <v>0</v>
      </c>
      <c r="AQ460" s="28" t="n"/>
      <c r="AR460" s="241" t="n"/>
      <c r="AS460" s="27" t="n"/>
      <c r="AT460" s="28" t="n"/>
      <c r="AU460" s="241" t="n"/>
      <c r="AV460" s="27" t="n"/>
      <c r="AW460" s="28" t="n"/>
      <c r="AX460" s="241" t="n"/>
      <c r="AY460" s="27" t="n"/>
      <c r="AZ460" s="28" t="n"/>
      <c r="BA460" s="241" t="n"/>
      <c r="BB460" s="27" t="n"/>
      <c r="BC460" s="28" t="n"/>
      <c r="BD460" s="241" t="n"/>
      <c r="BE460" s="27" t="n"/>
      <c r="BF460" s="28" t="n"/>
      <c r="BG460" s="241" t="n"/>
      <c r="BH460" s="27" t="n"/>
      <c r="BI460" s="28" t="n"/>
      <c r="BK460" s="443" t="n"/>
      <c r="BL460" s="443" t="n"/>
      <c r="BM460" s="443" t="n"/>
      <c r="BN460" s="443" t="n"/>
    </row>
    <row r="461" hidden="1" outlineLevel="2" customFormat="1" s="463">
      <c r="A461" s="204" t="inlineStr">
        <is>
          <t xml:space="preserve">  -  Porteiro III</t>
        </is>
      </c>
      <c r="B461" s="468" t="n"/>
      <c r="C461" s="60" t="n"/>
      <c r="D461" s="61" t="n"/>
      <c r="E461" s="206" t="n"/>
      <c r="F461" s="41" t="n"/>
      <c r="G461" s="56" t="n"/>
      <c r="H461" s="241" t="n"/>
      <c r="I461" s="27" t="n">
        <v>0</v>
      </c>
      <c r="J461" s="28" t="n"/>
      <c r="K461" s="241" t="n"/>
      <c r="L461" s="27" t="n">
        <v>0</v>
      </c>
      <c r="M461" s="28" t="n"/>
      <c r="N461" s="241" t="n"/>
      <c r="O461" s="27" t="n">
        <v>0</v>
      </c>
      <c r="P461" s="28" t="n"/>
      <c r="Q461" s="241" t="n"/>
      <c r="R461" s="27" t="n">
        <v>0</v>
      </c>
      <c r="S461" s="28" t="n"/>
      <c r="T461" s="241" t="n"/>
      <c r="U461" s="27" t="n">
        <v>0</v>
      </c>
      <c r="V461" s="28" t="n"/>
      <c r="W461" s="241" t="n"/>
      <c r="X461" s="27" t="n">
        <v>0</v>
      </c>
      <c r="Y461" s="28" t="n"/>
      <c r="Z461" s="241" t="n"/>
      <c r="AA461" s="27" t="n">
        <v>0</v>
      </c>
      <c r="AB461" s="28" t="n"/>
      <c r="AC461" s="241" t="n"/>
      <c r="AD461" s="27" t="n">
        <v>0</v>
      </c>
      <c r="AE461" s="28" t="n"/>
      <c r="AF461" s="241" t="n"/>
      <c r="AG461" s="27" t="n">
        <v>0</v>
      </c>
      <c r="AH461" s="28" t="n"/>
      <c r="AI461" s="241" t="n"/>
      <c r="AJ461" s="27" t="n">
        <v>0</v>
      </c>
      <c r="AK461" s="28" t="n"/>
      <c r="AL461" s="241" t="n"/>
      <c r="AM461" s="27" t="n">
        <v>0</v>
      </c>
      <c r="AN461" s="28" t="n"/>
      <c r="AO461" s="241" t="n"/>
      <c r="AP461" s="27" t="n">
        <v>0</v>
      </c>
      <c r="AQ461" s="28" t="n"/>
      <c r="AR461" s="241" t="n"/>
      <c r="AS461" s="27" t="n"/>
      <c r="AT461" s="28" t="n"/>
      <c r="AU461" s="241" t="n"/>
      <c r="AV461" s="27" t="n"/>
      <c r="AW461" s="28" t="n"/>
      <c r="AX461" s="241" t="n"/>
      <c r="AY461" s="27" t="n"/>
      <c r="AZ461" s="28" t="n"/>
      <c r="BA461" s="241" t="n"/>
      <c r="BB461" s="27" t="n"/>
      <c r="BC461" s="28" t="n"/>
      <c r="BD461" s="241" t="n"/>
      <c r="BE461" s="27" t="n"/>
      <c r="BF461" s="28" t="n"/>
      <c r="BG461" s="241" t="n"/>
      <c r="BH461" s="27" t="n"/>
      <c r="BI461" s="28" t="n"/>
      <c r="BK461" s="443" t="n"/>
      <c r="BL461" s="443" t="n"/>
      <c r="BM461" s="443" t="n"/>
      <c r="BN461" s="443" t="n"/>
    </row>
    <row r="462" hidden="1" outlineLevel="2" customFormat="1" s="463">
      <c r="A462" s="204" t="inlineStr">
        <is>
          <t xml:space="preserve">  -  Porteiro II</t>
        </is>
      </c>
      <c r="B462" s="468" t="n"/>
      <c r="C462" s="60" t="n"/>
      <c r="D462" s="61" t="n"/>
      <c r="E462" s="206" t="n"/>
      <c r="F462" s="41" t="n"/>
      <c r="G462" s="56" t="n"/>
      <c r="H462" s="241" t="n"/>
      <c r="I462" s="27" t="n">
        <v>0</v>
      </c>
      <c r="J462" s="28" t="n"/>
      <c r="K462" s="241" t="n"/>
      <c r="L462" s="27" t="n">
        <v>0</v>
      </c>
      <c r="M462" s="28" t="n"/>
      <c r="N462" s="241" t="n"/>
      <c r="O462" s="27" t="n">
        <v>0</v>
      </c>
      <c r="P462" s="28" t="n"/>
      <c r="Q462" s="241" t="n"/>
      <c r="R462" s="27" t="n">
        <v>0</v>
      </c>
      <c r="S462" s="28" t="n"/>
      <c r="T462" s="241" t="n"/>
      <c r="U462" s="27" t="n">
        <v>0</v>
      </c>
      <c r="V462" s="28" t="n"/>
      <c r="W462" s="241" t="n"/>
      <c r="X462" s="27" t="n">
        <v>0</v>
      </c>
      <c r="Y462" s="28" t="n"/>
      <c r="Z462" s="241" t="n"/>
      <c r="AA462" s="27" t="n">
        <v>0</v>
      </c>
      <c r="AB462" s="28" t="n"/>
      <c r="AC462" s="241" t="n"/>
      <c r="AD462" s="27" t="n">
        <v>0</v>
      </c>
      <c r="AE462" s="28" t="n"/>
      <c r="AF462" s="241" t="n"/>
      <c r="AG462" s="27" t="n">
        <v>0</v>
      </c>
      <c r="AH462" s="28" t="n"/>
      <c r="AI462" s="241" t="n"/>
      <c r="AJ462" s="27" t="n">
        <v>0</v>
      </c>
      <c r="AK462" s="28" t="n"/>
      <c r="AL462" s="241" t="n"/>
      <c r="AM462" s="27" t="n">
        <v>0</v>
      </c>
      <c r="AN462" s="28" t="n"/>
      <c r="AO462" s="241" t="n"/>
      <c r="AP462" s="27" t="n">
        <v>0</v>
      </c>
      <c r="AQ462" s="28" t="n"/>
      <c r="AR462" s="241" t="n"/>
      <c r="AS462" s="27" t="n"/>
      <c r="AT462" s="28" t="n"/>
      <c r="AU462" s="241" t="n"/>
      <c r="AV462" s="27" t="n"/>
      <c r="AW462" s="28" t="n"/>
      <c r="AX462" s="241" t="n"/>
      <c r="AY462" s="27" t="n"/>
      <c r="AZ462" s="28" t="n"/>
      <c r="BA462" s="241" t="n"/>
      <c r="BB462" s="27" t="n"/>
      <c r="BC462" s="28" t="n"/>
      <c r="BD462" s="241" t="n"/>
      <c r="BE462" s="27" t="n"/>
      <c r="BF462" s="28" t="n"/>
      <c r="BG462" s="241" t="n"/>
      <c r="BH462" s="27" t="n"/>
      <c r="BI462" s="28" t="n"/>
      <c r="BK462" s="443" t="n"/>
      <c r="BL462" s="443" t="n"/>
      <c r="BM462" s="443" t="n"/>
      <c r="BN462" s="443" t="n"/>
    </row>
    <row r="463" hidden="1" outlineLevel="2" customFormat="1" s="463">
      <c r="A463" s="204" t="inlineStr">
        <is>
          <t xml:space="preserve">  -  Porteiro I</t>
        </is>
      </c>
      <c r="B463" s="468" t="n"/>
      <c r="C463" s="60" t="n"/>
      <c r="D463" s="61" t="n"/>
      <c r="E463" s="206" t="n"/>
      <c r="F463" s="41" t="n"/>
      <c r="G463" s="56" t="n"/>
      <c r="H463" s="241" t="n"/>
      <c r="I463" s="27" t="n">
        <v>0</v>
      </c>
      <c r="J463" s="28" t="n"/>
      <c r="K463" s="241" t="n"/>
      <c r="L463" s="27" t="n">
        <v>0</v>
      </c>
      <c r="M463" s="28" t="n"/>
      <c r="N463" s="241" t="n"/>
      <c r="O463" s="27" t="n">
        <v>0</v>
      </c>
      <c r="P463" s="28" t="n"/>
      <c r="Q463" s="241" t="n"/>
      <c r="R463" s="27" t="n">
        <v>0</v>
      </c>
      <c r="S463" s="28" t="n"/>
      <c r="T463" s="241" t="n"/>
      <c r="U463" s="27" t="n">
        <v>0</v>
      </c>
      <c r="V463" s="28" t="n"/>
      <c r="W463" s="241" t="n"/>
      <c r="X463" s="27" t="n">
        <v>0</v>
      </c>
      <c r="Y463" s="28" t="n"/>
      <c r="Z463" s="241" t="n"/>
      <c r="AA463" s="27" t="n">
        <v>0</v>
      </c>
      <c r="AB463" s="28" t="n"/>
      <c r="AC463" s="241" t="n"/>
      <c r="AD463" s="27" t="n">
        <v>0</v>
      </c>
      <c r="AE463" s="28" t="n"/>
      <c r="AF463" s="241" t="n"/>
      <c r="AG463" s="27" t="n">
        <v>0</v>
      </c>
      <c r="AH463" s="28" t="n"/>
      <c r="AI463" s="241" t="n"/>
      <c r="AJ463" s="27" t="n">
        <v>0</v>
      </c>
      <c r="AK463" s="28" t="n"/>
      <c r="AL463" s="241" t="n"/>
      <c r="AM463" s="27" t="n">
        <v>0</v>
      </c>
      <c r="AN463" s="28" t="n"/>
      <c r="AO463" s="241" t="n"/>
      <c r="AP463" s="27" t="n">
        <v>0</v>
      </c>
      <c r="AQ463" s="28" t="n"/>
      <c r="AR463" s="241" t="n"/>
      <c r="AS463" s="27" t="n"/>
      <c r="AT463" s="28" t="n"/>
      <c r="AU463" s="241" t="n"/>
      <c r="AV463" s="27" t="n"/>
      <c r="AW463" s="28" t="n"/>
      <c r="AX463" s="241" t="n"/>
      <c r="AY463" s="27" t="n"/>
      <c r="AZ463" s="28" t="n"/>
      <c r="BA463" s="241" t="n"/>
      <c r="BB463" s="27" t="n"/>
      <c r="BC463" s="28" t="n"/>
      <c r="BD463" s="241" t="n"/>
      <c r="BE463" s="27" t="n"/>
      <c r="BF463" s="28" t="n"/>
      <c r="BG463" s="241" t="n"/>
      <c r="BH463" s="27" t="n"/>
      <c r="BI463" s="28" t="n"/>
      <c r="BK463" s="443" t="n"/>
      <c r="BL463" s="443" t="n"/>
      <c r="BM463" s="443" t="n"/>
      <c r="BN463" s="443" t="n"/>
    </row>
    <row r="464" hidden="1" outlineLevel="2" customFormat="1" s="463">
      <c r="A464" s="204" t="inlineStr">
        <is>
          <t xml:space="preserve">  -  Hostess III</t>
        </is>
      </c>
      <c r="B464" s="468" t="n"/>
      <c r="C464" s="60" t="n"/>
      <c r="D464" s="61" t="n"/>
      <c r="E464" s="206" t="n"/>
      <c r="F464" s="41" t="n"/>
      <c r="G464" s="56" t="n"/>
      <c r="H464" s="241" t="n"/>
      <c r="I464" s="27" t="n">
        <v>0</v>
      </c>
      <c r="J464" s="28" t="n"/>
      <c r="K464" s="241" t="n"/>
      <c r="L464" s="27" t="n">
        <v>0</v>
      </c>
      <c r="M464" s="28" t="n"/>
      <c r="N464" s="241" t="n"/>
      <c r="O464" s="27" t="n">
        <v>0</v>
      </c>
      <c r="P464" s="28" t="n"/>
      <c r="Q464" s="241" t="n"/>
      <c r="R464" s="27" t="n">
        <v>0</v>
      </c>
      <c r="S464" s="28" t="n"/>
      <c r="T464" s="241" t="n"/>
      <c r="U464" s="27" t="n">
        <v>0</v>
      </c>
      <c r="V464" s="28" t="n"/>
      <c r="W464" s="241" t="n"/>
      <c r="X464" s="27" t="n">
        <v>0</v>
      </c>
      <c r="Y464" s="28" t="n"/>
      <c r="Z464" s="241" t="n"/>
      <c r="AA464" s="27" t="n">
        <v>0</v>
      </c>
      <c r="AB464" s="28" t="n"/>
      <c r="AC464" s="241" t="n"/>
      <c r="AD464" s="27" t="n">
        <v>0</v>
      </c>
      <c r="AE464" s="28" t="n"/>
      <c r="AF464" s="241" t="n"/>
      <c r="AG464" s="27" t="n">
        <v>0</v>
      </c>
      <c r="AH464" s="28" t="n"/>
      <c r="AI464" s="241" t="n"/>
      <c r="AJ464" s="27" t="n">
        <v>0</v>
      </c>
      <c r="AK464" s="28" t="n"/>
      <c r="AL464" s="241" t="n"/>
      <c r="AM464" s="27" t="n">
        <v>0</v>
      </c>
      <c r="AN464" s="28" t="n"/>
      <c r="AO464" s="241" t="n"/>
      <c r="AP464" s="27" t="n">
        <v>0</v>
      </c>
      <c r="AQ464" s="28" t="n"/>
      <c r="AR464" s="241" t="n"/>
      <c r="AS464" s="27" t="n"/>
      <c r="AT464" s="28" t="n"/>
      <c r="AU464" s="241" t="n"/>
      <c r="AV464" s="27" t="n"/>
      <c r="AW464" s="28" t="n"/>
      <c r="AX464" s="241" t="n"/>
      <c r="AY464" s="27" t="n"/>
      <c r="AZ464" s="28" t="n"/>
      <c r="BA464" s="241" t="n"/>
      <c r="BB464" s="27" t="n"/>
      <c r="BC464" s="28" t="n"/>
      <c r="BD464" s="241" t="n"/>
      <c r="BE464" s="27" t="n"/>
      <c r="BF464" s="28" t="n"/>
      <c r="BG464" s="241" t="n"/>
      <c r="BH464" s="27" t="n"/>
      <c r="BI464" s="28" t="n"/>
      <c r="BK464" s="443" t="n"/>
      <c r="BL464" s="443" t="n"/>
      <c r="BM464" s="443" t="n"/>
      <c r="BN464" s="443" t="n"/>
    </row>
    <row r="465" hidden="1" outlineLevel="2" customFormat="1" s="463">
      <c r="A465" s="204" t="inlineStr">
        <is>
          <t xml:space="preserve">  -  Hostess II</t>
        </is>
      </c>
      <c r="B465" s="468" t="n"/>
      <c r="C465" s="60" t="n"/>
      <c r="D465" s="61" t="n"/>
      <c r="E465" s="206" t="n"/>
      <c r="F465" s="41" t="n"/>
      <c r="G465" s="56" t="n"/>
      <c r="H465" s="241" t="n"/>
      <c r="I465" s="27" t="n">
        <v>0</v>
      </c>
      <c r="J465" s="28" t="n"/>
      <c r="K465" s="241" t="n"/>
      <c r="L465" s="27" t="n">
        <v>0</v>
      </c>
      <c r="M465" s="28" t="n"/>
      <c r="N465" s="241" t="n"/>
      <c r="O465" s="27" t="n">
        <v>0</v>
      </c>
      <c r="P465" s="28" t="n"/>
      <c r="Q465" s="241" t="n"/>
      <c r="R465" s="27" t="n">
        <v>0</v>
      </c>
      <c r="S465" s="28" t="n"/>
      <c r="T465" s="241" t="n"/>
      <c r="U465" s="27" t="n">
        <v>0</v>
      </c>
      <c r="V465" s="28" t="n"/>
      <c r="W465" s="241" t="n"/>
      <c r="X465" s="27" t="n">
        <v>0</v>
      </c>
      <c r="Y465" s="28" t="n"/>
      <c r="Z465" s="241" t="n"/>
      <c r="AA465" s="27" t="n">
        <v>0</v>
      </c>
      <c r="AB465" s="28" t="n"/>
      <c r="AC465" s="241" t="n"/>
      <c r="AD465" s="27" t="n">
        <v>0</v>
      </c>
      <c r="AE465" s="28" t="n"/>
      <c r="AF465" s="241" t="n"/>
      <c r="AG465" s="27" t="n">
        <v>0</v>
      </c>
      <c r="AH465" s="28" t="n"/>
      <c r="AI465" s="241" t="n"/>
      <c r="AJ465" s="27" t="n">
        <v>0</v>
      </c>
      <c r="AK465" s="28" t="n"/>
      <c r="AL465" s="241" t="n"/>
      <c r="AM465" s="27" t="n">
        <v>0</v>
      </c>
      <c r="AN465" s="28" t="n"/>
      <c r="AO465" s="241" t="n"/>
      <c r="AP465" s="27" t="n">
        <v>0</v>
      </c>
      <c r="AQ465" s="28" t="n"/>
      <c r="AR465" s="241" t="n"/>
      <c r="AS465" s="27" t="n"/>
      <c r="AT465" s="28" t="n"/>
      <c r="AU465" s="241" t="n"/>
      <c r="AV465" s="27" t="n"/>
      <c r="AW465" s="28" t="n"/>
      <c r="AX465" s="241" t="n"/>
      <c r="AY465" s="27" t="n"/>
      <c r="AZ465" s="28" t="n"/>
      <c r="BA465" s="241" t="n"/>
      <c r="BB465" s="27" t="n"/>
      <c r="BC465" s="28" t="n"/>
      <c r="BD465" s="241" t="n"/>
      <c r="BE465" s="27" t="n"/>
      <c r="BF465" s="28" t="n"/>
      <c r="BG465" s="241" t="n"/>
      <c r="BH465" s="27" t="n"/>
      <c r="BI465" s="28" t="n"/>
      <c r="BK465" s="443" t="n"/>
      <c r="BL465" s="443" t="n"/>
      <c r="BM465" s="443" t="n"/>
      <c r="BN465" s="443" t="n"/>
    </row>
    <row r="466" hidden="1" outlineLevel="2" customFormat="1" s="463">
      <c r="A466" s="204" t="inlineStr">
        <is>
          <t xml:space="preserve">  -  Hostess I</t>
        </is>
      </c>
      <c r="B466" s="468" t="n"/>
      <c r="C466" s="60" t="n"/>
      <c r="D466" s="61" t="n"/>
      <c r="E466" s="206" t="n"/>
      <c r="F466" s="41" t="n"/>
      <c r="G466" s="56" t="n"/>
      <c r="H466" s="241" t="n"/>
      <c r="I466" s="27" t="n">
        <v>0</v>
      </c>
      <c r="J466" s="28" t="n"/>
      <c r="K466" s="241" t="n"/>
      <c r="L466" s="27" t="n">
        <v>0</v>
      </c>
      <c r="M466" s="28" t="n"/>
      <c r="N466" s="241" t="n"/>
      <c r="O466" s="27" t="n">
        <v>0</v>
      </c>
      <c r="P466" s="28" t="n"/>
      <c r="Q466" s="241" t="n"/>
      <c r="R466" s="27" t="n">
        <v>0</v>
      </c>
      <c r="S466" s="28" t="n"/>
      <c r="T466" s="241" t="n"/>
      <c r="U466" s="27" t="n">
        <v>0</v>
      </c>
      <c r="V466" s="28" t="n"/>
      <c r="W466" s="241" t="n"/>
      <c r="X466" s="27" t="n">
        <v>0</v>
      </c>
      <c r="Y466" s="28" t="n"/>
      <c r="Z466" s="241" t="n"/>
      <c r="AA466" s="27" t="n">
        <v>0</v>
      </c>
      <c r="AB466" s="28" t="n"/>
      <c r="AC466" s="241" t="n"/>
      <c r="AD466" s="27" t="n">
        <v>0</v>
      </c>
      <c r="AE466" s="28" t="n"/>
      <c r="AF466" s="241" t="n"/>
      <c r="AG466" s="27" t="n">
        <v>0</v>
      </c>
      <c r="AH466" s="28" t="n"/>
      <c r="AI466" s="241" t="n"/>
      <c r="AJ466" s="27" t="n">
        <v>0</v>
      </c>
      <c r="AK466" s="28" t="n"/>
      <c r="AL466" s="241" t="n"/>
      <c r="AM466" s="27" t="n">
        <v>0</v>
      </c>
      <c r="AN466" s="28" t="n"/>
      <c r="AO466" s="241" t="n"/>
      <c r="AP466" s="27" t="n">
        <v>0</v>
      </c>
      <c r="AQ466" s="28" t="n"/>
      <c r="AR466" s="241" t="n"/>
      <c r="AS466" s="27" t="n"/>
      <c r="AT466" s="28" t="n"/>
      <c r="AU466" s="241" t="n"/>
      <c r="AV466" s="27" t="n"/>
      <c r="AW466" s="28" t="n"/>
      <c r="AX466" s="241" t="n"/>
      <c r="AY466" s="27" t="n"/>
      <c r="AZ466" s="28" t="n"/>
      <c r="BA466" s="241" t="n"/>
      <c r="BB466" s="27" t="n"/>
      <c r="BC466" s="28" t="n"/>
      <c r="BD466" s="241" t="n"/>
      <c r="BE466" s="27" t="n"/>
      <c r="BF466" s="28" t="n"/>
      <c r="BG466" s="241" t="n"/>
      <c r="BH466" s="27" t="n"/>
      <c r="BI466" s="28" t="n"/>
      <c r="BK466" s="443" t="n"/>
      <c r="BL466" s="443" t="n"/>
      <c r="BM466" s="443" t="n"/>
      <c r="BN466" s="443" t="n"/>
    </row>
    <row r="467" hidden="1" outlineLevel="2" customFormat="1" s="463">
      <c r="A467" s="204" t="inlineStr">
        <is>
          <t xml:space="preserve">  -  Chefe de Bilheteria</t>
        </is>
      </c>
      <c r="B467" s="468" t="n"/>
      <c r="C467" s="60" t="n"/>
      <c r="D467" s="61" t="n"/>
      <c r="E467" s="206" t="n"/>
      <c r="F467" s="41" t="n"/>
      <c r="G467" s="56" t="n"/>
      <c r="H467" s="241" t="n"/>
      <c r="I467" s="27" t="n">
        <v>0</v>
      </c>
      <c r="J467" s="28" t="n"/>
      <c r="K467" s="241" t="n"/>
      <c r="L467" s="27" t="n">
        <v>0</v>
      </c>
      <c r="M467" s="28" t="n"/>
      <c r="N467" s="241" t="n"/>
      <c r="O467" s="27" t="n">
        <v>0</v>
      </c>
      <c r="P467" s="28" t="n"/>
      <c r="Q467" s="241" t="n"/>
      <c r="R467" s="27" t="n">
        <v>0</v>
      </c>
      <c r="S467" s="28" t="n"/>
      <c r="T467" s="241" t="n"/>
      <c r="U467" s="27" t="n">
        <v>0</v>
      </c>
      <c r="V467" s="28" t="n"/>
      <c r="W467" s="241" t="n"/>
      <c r="X467" s="27" t="n">
        <v>0</v>
      </c>
      <c r="Y467" s="28" t="n"/>
      <c r="Z467" s="241" t="n"/>
      <c r="AA467" s="27" t="n">
        <v>0</v>
      </c>
      <c r="AB467" s="28" t="n"/>
      <c r="AC467" s="241" t="n"/>
      <c r="AD467" s="27" t="n">
        <v>0</v>
      </c>
      <c r="AE467" s="28" t="n"/>
      <c r="AF467" s="241" t="n"/>
      <c r="AG467" s="27" t="n">
        <v>0</v>
      </c>
      <c r="AH467" s="28" t="n"/>
      <c r="AI467" s="241" t="n"/>
      <c r="AJ467" s="27" t="n">
        <v>0</v>
      </c>
      <c r="AK467" s="28" t="n"/>
      <c r="AL467" s="241" t="n"/>
      <c r="AM467" s="27" t="n">
        <v>0</v>
      </c>
      <c r="AN467" s="28" t="n"/>
      <c r="AO467" s="241" t="n"/>
      <c r="AP467" s="27" t="n">
        <v>0</v>
      </c>
      <c r="AQ467" s="28" t="n"/>
      <c r="AR467" s="241" t="n"/>
      <c r="AS467" s="27" t="n"/>
      <c r="AT467" s="28" t="n"/>
      <c r="AU467" s="241" t="n"/>
      <c r="AV467" s="27" t="n"/>
      <c r="AW467" s="28" t="n"/>
      <c r="AX467" s="241" t="n"/>
      <c r="AY467" s="27" t="n"/>
      <c r="AZ467" s="28" t="n"/>
      <c r="BA467" s="241" t="n"/>
      <c r="BB467" s="27" t="n"/>
      <c r="BC467" s="28" t="n"/>
      <c r="BD467" s="241" t="n"/>
      <c r="BE467" s="27" t="n"/>
      <c r="BF467" s="28" t="n"/>
      <c r="BG467" s="241" t="n"/>
      <c r="BH467" s="27" t="n"/>
      <c r="BI467" s="28" t="n"/>
      <c r="BK467" s="443" t="n"/>
      <c r="BL467" s="443" t="n"/>
      <c r="BM467" s="443" t="n"/>
      <c r="BN467" s="443" t="n"/>
    </row>
    <row r="468" hidden="1" outlineLevel="2" customFormat="1" s="463">
      <c r="A468" s="204" t="inlineStr">
        <is>
          <t xml:space="preserve">  -  Bilheteiro III</t>
        </is>
      </c>
      <c r="B468" s="468" t="n"/>
      <c r="C468" s="60" t="n"/>
      <c r="D468" s="61" t="n"/>
      <c r="E468" s="206" t="n"/>
      <c r="F468" s="41" t="n"/>
      <c r="G468" s="56" t="n"/>
      <c r="H468" s="241" t="n"/>
      <c r="I468" s="27" t="n">
        <v>0</v>
      </c>
      <c r="J468" s="28" t="n"/>
      <c r="K468" s="241" t="n"/>
      <c r="L468" s="27" t="n">
        <v>0</v>
      </c>
      <c r="M468" s="28" t="n"/>
      <c r="N468" s="241" t="n"/>
      <c r="O468" s="27" t="n">
        <v>0</v>
      </c>
      <c r="P468" s="28" t="n"/>
      <c r="Q468" s="241" t="n"/>
      <c r="R468" s="27" t="n">
        <v>0</v>
      </c>
      <c r="S468" s="28" t="n"/>
      <c r="T468" s="241" t="n"/>
      <c r="U468" s="27" t="n">
        <v>0</v>
      </c>
      <c r="V468" s="28" t="n"/>
      <c r="W468" s="241" t="n"/>
      <c r="X468" s="27" t="n">
        <v>0</v>
      </c>
      <c r="Y468" s="28" t="n"/>
      <c r="Z468" s="241" t="n"/>
      <c r="AA468" s="27" t="n">
        <v>0</v>
      </c>
      <c r="AB468" s="28" t="n"/>
      <c r="AC468" s="241" t="n"/>
      <c r="AD468" s="27" t="n">
        <v>0</v>
      </c>
      <c r="AE468" s="28" t="n"/>
      <c r="AF468" s="241" t="n"/>
      <c r="AG468" s="27" t="n">
        <v>0</v>
      </c>
      <c r="AH468" s="28" t="n"/>
      <c r="AI468" s="241" t="n"/>
      <c r="AJ468" s="27" t="n">
        <v>0</v>
      </c>
      <c r="AK468" s="28" t="n"/>
      <c r="AL468" s="241" t="n"/>
      <c r="AM468" s="27" t="n">
        <v>0</v>
      </c>
      <c r="AN468" s="28" t="n"/>
      <c r="AO468" s="241" t="n"/>
      <c r="AP468" s="27" t="n">
        <v>0</v>
      </c>
      <c r="AQ468" s="28" t="n"/>
      <c r="AR468" s="241" t="n"/>
      <c r="AS468" s="27" t="n"/>
      <c r="AT468" s="28" t="n"/>
      <c r="AU468" s="241" t="n"/>
      <c r="AV468" s="27" t="n"/>
      <c r="AW468" s="28" t="n"/>
      <c r="AX468" s="241" t="n"/>
      <c r="AY468" s="27" t="n"/>
      <c r="AZ468" s="28" t="n"/>
      <c r="BA468" s="241" t="n"/>
      <c r="BB468" s="27" t="n"/>
      <c r="BC468" s="28" t="n"/>
      <c r="BD468" s="241" t="n"/>
      <c r="BE468" s="27" t="n"/>
      <c r="BF468" s="28" t="n"/>
      <c r="BG468" s="241" t="n"/>
      <c r="BH468" s="27" t="n"/>
      <c r="BI468" s="28" t="n"/>
      <c r="BK468" s="443" t="n"/>
      <c r="BL468" s="443" t="n"/>
      <c r="BM468" s="443" t="n"/>
      <c r="BN468" s="443" t="n"/>
    </row>
    <row r="469" hidden="1" outlineLevel="2" customFormat="1" s="463">
      <c r="A469" s="204" t="inlineStr">
        <is>
          <t xml:space="preserve">  -  Bilheteiro II</t>
        </is>
      </c>
      <c r="B469" s="468" t="n"/>
      <c r="C469" s="60" t="n"/>
      <c r="D469" s="61" t="n"/>
      <c r="E469" s="206" t="n"/>
      <c r="F469" s="41" t="n"/>
      <c r="G469" s="56" t="n"/>
      <c r="H469" s="241" t="n"/>
      <c r="I469" s="27" t="n">
        <v>0</v>
      </c>
      <c r="J469" s="28" t="n"/>
      <c r="K469" s="241" t="n"/>
      <c r="L469" s="27" t="n">
        <v>0</v>
      </c>
      <c r="M469" s="28" t="n"/>
      <c r="N469" s="241" t="n"/>
      <c r="O469" s="27" t="n">
        <v>0</v>
      </c>
      <c r="P469" s="28" t="n"/>
      <c r="Q469" s="241" t="n"/>
      <c r="R469" s="27" t="n">
        <v>0</v>
      </c>
      <c r="S469" s="28" t="n"/>
      <c r="T469" s="241" t="n"/>
      <c r="U469" s="27" t="n">
        <v>0</v>
      </c>
      <c r="V469" s="28" t="n"/>
      <c r="W469" s="241" t="n"/>
      <c r="X469" s="27" t="n">
        <v>0</v>
      </c>
      <c r="Y469" s="28" t="n"/>
      <c r="Z469" s="241" t="n"/>
      <c r="AA469" s="27" t="n">
        <v>0</v>
      </c>
      <c r="AB469" s="28" t="n"/>
      <c r="AC469" s="241" t="n"/>
      <c r="AD469" s="27" t="n">
        <v>0</v>
      </c>
      <c r="AE469" s="28" t="n"/>
      <c r="AF469" s="241" t="n"/>
      <c r="AG469" s="27" t="n">
        <v>0</v>
      </c>
      <c r="AH469" s="28" t="n"/>
      <c r="AI469" s="241" t="n"/>
      <c r="AJ469" s="27" t="n">
        <v>0</v>
      </c>
      <c r="AK469" s="28" t="n"/>
      <c r="AL469" s="241" t="n"/>
      <c r="AM469" s="27" t="n">
        <v>0</v>
      </c>
      <c r="AN469" s="28" t="n"/>
      <c r="AO469" s="241" t="n"/>
      <c r="AP469" s="27" t="n">
        <v>0</v>
      </c>
      <c r="AQ469" s="28" t="n"/>
      <c r="AR469" s="241" t="n"/>
      <c r="AS469" s="27" t="n"/>
      <c r="AT469" s="28" t="n"/>
      <c r="AU469" s="241" t="n"/>
      <c r="AV469" s="27" t="n"/>
      <c r="AW469" s="28" t="n"/>
      <c r="AX469" s="241" t="n"/>
      <c r="AY469" s="27" t="n"/>
      <c r="AZ469" s="28" t="n"/>
      <c r="BA469" s="241" t="n"/>
      <c r="BB469" s="27" t="n"/>
      <c r="BC469" s="28" t="n"/>
      <c r="BD469" s="241" t="n"/>
      <c r="BE469" s="27" t="n"/>
      <c r="BF469" s="28" t="n"/>
      <c r="BG469" s="241" t="n"/>
      <c r="BH469" s="27" t="n"/>
      <c r="BI469" s="28" t="n"/>
      <c r="BK469" s="443" t="n"/>
      <c r="BL469" s="443" t="n"/>
      <c r="BM469" s="443" t="n"/>
      <c r="BN469" s="443" t="n"/>
    </row>
    <row r="470" hidden="1" outlineLevel="2" customFormat="1" s="463">
      <c r="A470" s="204" t="inlineStr">
        <is>
          <t xml:space="preserve">  -  Bilheteiro I</t>
        </is>
      </c>
      <c r="B470" s="468" t="n"/>
      <c r="C470" s="60" t="n"/>
      <c r="D470" s="61" t="n"/>
      <c r="E470" s="206" t="n"/>
      <c r="F470" s="41" t="n"/>
      <c r="G470" s="56" t="n"/>
      <c r="H470" s="241" t="n"/>
      <c r="I470" s="27" t="n">
        <v>0</v>
      </c>
      <c r="J470" s="28" t="n"/>
      <c r="K470" s="241" t="n"/>
      <c r="L470" s="27" t="n">
        <v>0</v>
      </c>
      <c r="M470" s="28" t="n"/>
      <c r="N470" s="241" t="n"/>
      <c r="O470" s="27" t="n">
        <v>0</v>
      </c>
      <c r="P470" s="28" t="n"/>
      <c r="Q470" s="241" t="n"/>
      <c r="R470" s="27" t="n">
        <v>0</v>
      </c>
      <c r="S470" s="28" t="n"/>
      <c r="T470" s="241" t="n"/>
      <c r="U470" s="27" t="n">
        <v>0</v>
      </c>
      <c r="V470" s="28" t="n"/>
      <c r="W470" s="241" t="n"/>
      <c r="X470" s="27" t="n">
        <v>0</v>
      </c>
      <c r="Y470" s="28" t="n"/>
      <c r="Z470" s="241" t="n"/>
      <c r="AA470" s="27" t="n">
        <v>0</v>
      </c>
      <c r="AB470" s="28" t="n"/>
      <c r="AC470" s="241" t="n"/>
      <c r="AD470" s="27" t="n">
        <v>0</v>
      </c>
      <c r="AE470" s="28" t="n"/>
      <c r="AF470" s="241" t="n"/>
      <c r="AG470" s="27" t="n">
        <v>0</v>
      </c>
      <c r="AH470" s="28" t="n"/>
      <c r="AI470" s="241" t="n"/>
      <c r="AJ470" s="27" t="n">
        <v>0</v>
      </c>
      <c r="AK470" s="28" t="n"/>
      <c r="AL470" s="241" t="n"/>
      <c r="AM470" s="27" t="n">
        <v>0</v>
      </c>
      <c r="AN470" s="28" t="n"/>
      <c r="AO470" s="241" t="n"/>
      <c r="AP470" s="27" t="n">
        <v>0</v>
      </c>
      <c r="AQ470" s="28" t="n"/>
      <c r="AR470" s="241" t="n"/>
      <c r="AS470" s="27" t="n"/>
      <c r="AT470" s="28" t="n"/>
      <c r="AU470" s="241" t="n"/>
      <c r="AV470" s="27" t="n"/>
      <c r="AW470" s="28" t="n"/>
      <c r="AX470" s="241" t="n"/>
      <c r="AY470" s="27" t="n"/>
      <c r="AZ470" s="28" t="n"/>
      <c r="BA470" s="241" t="n"/>
      <c r="BB470" s="27" t="n"/>
      <c r="BC470" s="28" t="n"/>
      <c r="BD470" s="241" t="n"/>
      <c r="BE470" s="27" t="n"/>
      <c r="BF470" s="28" t="n"/>
      <c r="BG470" s="241" t="n"/>
      <c r="BH470" s="27" t="n"/>
      <c r="BI470" s="28" t="n"/>
      <c r="BK470" s="443" t="n"/>
      <c r="BL470" s="443" t="n"/>
      <c r="BM470" s="443" t="n"/>
      <c r="BN470" s="443" t="n"/>
    </row>
    <row r="471" hidden="1" outlineLevel="2" customFormat="1" s="463">
      <c r="A471" s="204" t="inlineStr">
        <is>
          <t xml:space="preserve">  -  Caixa</t>
        </is>
      </c>
      <c r="B471" s="468" t="n"/>
      <c r="C471" s="60" t="n"/>
      <c r="D471" s="61" t="n"/>
      <c r="E471" s="206" t="n"/>
      <c r="F471" s="41" t="n"/>
      <c r="G471" s="56" t="n"/>
      <c r="H471" s="241" t="n"/>
      <c r="I471" s="27" t="n">
        <v>0</v>
      </c>
      <c r="J471" s="28" t="n"/>
      <c r="K471" s="241" t="n"/>
      <c r="L471" s="27" t="n">
        <v>0</v>
      </c>
      <c r="M471" s="28" t="n"/>
      <c r="N471" s="241" t="n"/>
      <c r="O471" s="27" t="n">
        <v>0</v>
      </c>
      <c r="P471" s="28" t="n"/>
      <c r="Q471" s="241" t="n"/>
      <c r="R471" s="27" t="n">
        <v>0</v>
      </c>
      <c r="S471" s="28" t="n"/>
      <c r="T471" s="241" t="n"/>
      <c r="U471" s="27" t="n">
        <v>0</v>
      </c>
      <c r="V471" s="28" t="n"/>
      <c r="W471" s="241" t="n"/>
      <c r="X471" s="27" t="n">
        <v>0</v>
      </c>
      <c r="Y471" s="28" t="n"/>
      <c r="Z471" s="241" t="n"/>
      <c r="AA471" s="27" t="n">
        <v>0</v>
      </c>
      <c r="AB471" s="28" t="n"/>
      <c r="AC471" s="241" t="n"/>
      <c r="AD471" s="27" t="n">
        <v>0</v>
      </c>
      <c r="AE471" s="28" t="n"/>
      <c r="AF471" s="241" t="n"/>
      <c r="AG471" s="27" t="n">
        <v>0</v>
      </c>
      <c r="AH471" s="28" t="n"/>
      <c r="AI471" s="241" t="n"/>
      <c r="AJ471" s="27" t="n">
        <v>0</v>
      </c>
      <c r="AK471" s="28" t="n"/>
      <c r="AL471" s="241" t="n"/>
      <c r="AM471" s="27" t="n">
        <v>0</v>
      </c>
      <c r="AN471" s="28" t="n"/>
      <c r="AO471" s="241" t="n"/>
      <c r="AP471" s="27" t="n">
        <v>0</v>
      </c>
      <c r="AQ471" s="28" t="n"/>
      <c r="AR471" s="241" t="n"/>
      <c r="AS471" s="27" t="n"/>
      <c r="AT471" s="28" t="n"/>
      <c r="AU471" s="241" t="n"/>
      <c r="AV471" s="27" t="n"/>
      <c r="AW471" s="28" t="n"/>
      <c r="AX471" s="241" t="n"/>
      <c r="AY471" s="27" t="n"/>
      <c r="AZ471" s="28" t="n"/>
      <c r="BA471" s="241" t="n"/>
      <c r="BB471" s="27" t="n"/>
      <c r="BC471" s="28" t="n"/>
      <c r="BD471" s="241" t="n"/>
      <c r="BE471" s="27" t="n"/>
      <c r="BF471" s="28" t="n"/>
      <c r="BG471" s="241" t="n"/>
      <c r="BH471" s="27" t="n"/>
      <c r="BI471" s="28" t="n"/>
      <c r="BK471" s="443" t="n"/>
      <c r="BL471" s="443" t="n"/>
      <c r="BM471" s="443" t="n"/>
      <c r="BN471" s="443" t="n"/>
    </row>
    <row r="472" hidden="1" outlineLevel="2" customFormat="1" s="463">
      <c r="A472" s="204" t="inlineStr">
        <is>
          <t xml:space="preserve">  -  Operador de Delivery</t>
        </is>
      </c>
      <c r="B472" s="468" t="n"/>
      <c r="C472" s="60" t="n"/>
      <c r="D472" s="61" t="n"/>
      <c r="E472" s="206" t="n"/>
      <c r="F472" s="41" t="n"/>
      <c r="G472" s="56" t="n"/>
      <c r="H472" s="241" t="n"/>
      <c r="I472" s="27" t="n">
        <v>0</v>
      </c>
      <c r="J472" s="28" t="n"/>
      <c r="K472" s="241" t="n"/>
      <c r="L472" s="27" t="n">
        <v>0</v>
      </c>
      <c r="M472" s="28" t="n"/>
      <c r="N472" s="241" t="n"/>
      <c r="O472" s="27" t="n">
        <v>0</v>
      </c>
      <c r="P472" s="28" t="n"/>
      <c r="Q472" s="241" t="n"/>
      <c r="R472" s="27" t="n">
        <v>0</v>
      </c>
      <c r="S472" s="28" t="n"/>
      <c r="T472" s="241" t="n"/>
      <c r="U472" s="27" t="n">
        <v>0</v>
      </c>
      <c r="V472" s="28" t="n"/>
      <c r="W472" s="241" t="n"/>
      <c r="X472" s="27" t="n">
        <v>0</v>
      </c>
      <c r="Y472" s="28" t="n"/>
      <c r="Z472" s="241" t="n"/>
      <c r="AA472" s="27" t="n">
        <v>0</v>
      </c>
      <c r="AB472" s="28" t="n"/>
      <c r="AC472" s="241" t="n"/>
      <c r="AD472" s="27" t="n">
        <v>0</v>
      </c>
      <c r="AE472" s="28" t="n"/>
      <c r="AF472" s="241" t="n"/>
      <c r="AG472" s="27" t="n">
        <v>0</v>
      </c>
      <c r="AH472" s="28" t="n"/>
      <c r="AI472" s="241" t="n"/>
      <c r="AJ472" s="27" t="n">
        <v>0</v>
      </c>
      <c r="AK472" s="28" t="n"/>
      <c r="AL472" s="241" t="n"/>
      <c r="AM472" s="27" t="n">
        <v>0</v>
      </c>
      <c r="AN472" s="28" t="n"/>
      <c r="AO472" s="241" t="n"/>
      <c r="AP472" s="27" t="n">
        <v>0</v>
      </c>
      <c r="AQ472" s="28" t="n"/>
      <c r="AR472" s="241" t="n"/>
      <c r="AS472" s="27" t="n"/>
      <c r="AT472" s="28" t="n"/>
      <c r="AU472" s="241" t="n"/>
      <c r="AV472" s="27" t="n"/>
      <c r="AW472" s="28" t="n"/>
      <c r="AX472" s="241" t="n"/>
      <c r="AY472" s="27" t="n"/>
      <c r="AZ472" s="28" t="n"/>
      <c r="BA472" s="241" t="n"/>
      <c r="BB472" s="27" t="n"/>
      <c r="BC472" s="28" t="n"/>
      <c r="BD472" s="241" t="n"/>
      <c r="BE472" s="27" t="n"/>
      <c r="BF472" s="28" t="n"/>
      <c r="BG472" s="241" t="n"/>
      <c r="BH472" s="27" t="n"/>
      <c r="BI472" s="28" t="n"/>
      <c r="BK472" s="443" t="n"/>
      <c r="BL472" s="443" t="n"/>
      <c r="BM472" s="443" t="n"/>
      <c r="BN472" s="443" t="n"/>
    </row>
    <row r="473" hidden="1" outlineLevel="2" customFormat="1" s="463">
      <c r="A473" s="163" t="n"/>
      <c r="B473" s="23" t="n"/>
      <c r="C473" s="3" t="n"/>
      <c r="D473" s="4" t="n"/>
      <c r="E473" s="4" t="n"/>
      <c r="F473" s="23" t="n"/>
      <c r="G473" s="56" t="n"/>
      <c r="H473" s="273" t="n"/>
      <c r="I473" s="23" t="n"/>
      <c r="J473" s="164" t="n"/>
      <c r="K473" s="273" t="n"/>
      <c r="L473" s="23" t="n"/>
      <c r="M473" s="164" t="n"/>
      <c r="N473" s="273" t="n"/>
      <c r="O473" s="23" t="n"/>
      <c r="P473" s="164" t="n"/>
      <c r="Q473" s="273" t="n"/>
      <c r="R473" s="23" t="n"/>
      <c r="S473" s="164" t="n"/>
      <c r="T473" s="273" t="n"/>
      <c r="U473" s="23" t="n"/>
      <c r="V473" s="164" t="n"/>
      <c r="W473" s="273" t="n"/>
      <c r="X473" s="23" t="n"/>
      <c r="Y473" s="164" t="n"/>
      <c r="Z473" s="273" t="n"/>
      <c r="AA473" s="23" t="n"/>
      <c r="AB473" s="164" t="n"/>
      <c r="AC473" s="273" t="n"/>
      <c r="AD473" s="23" t="n"/>
      <c r="AE473" s="164" t="n"/>
      <c r="AF473" s="273" t="n"/>
      <c r="AG473" s="23" t="n"/>
      <c r="AH473" s="164" t="n"/>
      <c r="AI473" s="273" t="n"/>
      <c r="AJ473" s="23" t="n"/>
      <c r="AK473" s="164" t="n"/>
      <c r="AL473" s="273" t="n"/>
      <c r="AM473" s="23" t="n"/>
      <c r="AN473" s="164" t="n"/>
      <c r="AO473" s="273" t="n"/>
      <c r="AP473" s="23" t="n"/>
      <c r="AQ473" s="164" t="n"/>
      <c r="AR473" s="273" t="n"/>
      <c r="AS473" s="23" t="n"/>
      <c r="AT473" s="164" t="n"/>
      <c r="AU473" s="273" t="n"/>
      <c r="AV473" s="23" t="n"/>
      <c r="AW473" s="164" t="n"/>
      <c r="AX473" s="273" t="n"/>
      <c r="AY473" s="23" t="n"/>
      <c r="AZ473" s="164" t="n"/>
      <c r="BA473" s="273" t="n"/>
      <c r="BB473" s="23" t="n"/>
      <c r="BC473" s="164" t="n"/>
      <c r="BD473" s="273" t="n"/>
      <c r="BE473" s="23" t="n"/>
      <c r="BF473" s="164" t="n"/>
      <c r="BG473" s="273" t="n"/>
      <c r="BH473" s="23" t="n"/>
      <c r="BI473" s="164" t="n"/>
      <c r="BK473" s="443" t="n"/>
      <c r="BL473" s="443" t="n"/>
      <c r="BM473" s="443" t="n"/>
      <c r="BN473" s="443" t="n"/>
    </row>
    <row r="474" hidden="1" outlineLevel="2" customFormat="1" s="463">
      <c r="A474" s="200" t="inlineStr">
        <is>
          <t>Salário base, por função</t>
        </is>
      </c>
      <c r="B474" s="59" t="n"/>
      <c r="C474" s="201" t="n"/>
      <c r="D474" s="41" t="n"/>
      <c r="E474" s="41" t="n"/>
      <c r="F474" s="63" t="n"/>
      <c r="G474" s="56" t="n"/>
      <c r="H474" s="211" t="n"/>
      <c r="I474" s="202" t="n"/>
      <c r="J474" s="203" t="n"/>
      <c r="K474" s="211" t="n"/>
      <c r="L474" s="202" t="n"/>
      <c r="M474" s="203" t="n"/>
      <c r="N474" s="211" t="n"/>
      <c r="O474" s="202" t="n"/>
      <c r="P474" s="203" t="n"/>
      <c r="Q474" s="211" t="n"/>
      <c r="R474" s="202" t="n"/>
      <c r="S474" s="203" t="n"/>
      <c r="T474" s="211" t="n"/>
      <c r="U474" s="202" t="n"/>
      <c r="V474" s="203" t="n"/>
      <c r="W474" s="211" t="n"/>
      <c r="X474" s="202" t="n"/>
      <c r="Y474" s="203" t="n"/>
      <c r="Z474" s="211" t="n"/>
      <c r="AA474" s="202" t="n"/>
      <c r="AB474" s="203" t="n"/>
      <c r="AC474" s="211" t="n"/>
      <c r="AD474" s="202" t="n"/>
      <c r="AE474" s="203" t="n"/>
      <c r="AF474" s="211" t="n"/>
      <c r="AG474" s="202" t="n"/>
      <c r="AH474" s="203" t="n"/>
      <c r="AI474" s="211" t="n"/>
      <c r="AJ474" s="202" t="n"/>
      <c r="AK474" s="203" t="n"/>
      <c r="AL474" s="211" t="n"/>
      <c r="AM474" s="202" t="n"/>
      <c r="AN474" s="203" t="n"/>
      <c r="AO474" s="211" t="n"/>
      <c r="AP474" s="202" t="n"/>
      <c r="AQ474" s="203" t="n"/>
      <c r="AR474" s="211" t="n"/>
      <c r="AS474" s="202" t="n"/>
      <c r="AT474" s="203" t="n"/>
      <c r="AU474" s="211" t="n"/>
      <c r="AV474" s="202" t="n"/>
      <c r="AW474" s="203" t="n"/>
      <c r="AX474" s="211" t="n"/>
      <c r="AY474" s="202" t="n"/>
      <c r="AZ474" s="203" t="n"/>
      <c r="BA474" s="211" t="n"/>
      <c r="BB474" s="202" t="n"/>
      <c r="BC474" s="203" t="n"/>
      <c r="BD474" s="211" t="n"/>
      <c r="BE474" s="202" t="n"/>
      <c r="BF474" s="203" t="n"/>
      <c r="BG474" s="211" t="n"/>
      <c r="BH474" s="202" t="n"/>
      <c r="BI474" s="203" t="n"/>
      <c r="BK474" s="443" t="n"/>
      <c r="BL474" s="443" t="n"/>
      <c r="BM474" s="443" t="n"/>
      <c r="BN474" s="443" t="n"/>
    </row>
    <row r="475" hidden="1" outlineLevel="2" customFormat="1" s="463">
      <c r="A475" s="200" t="inlineStr">
        <is>
          <t>PJ</t>
        </is>
      </c>
      <c r="B475" s="59" t="n"/>
      <c r="C475" s="201" t="n"/>
      <c r="D475" s="41" t="n"/>
      <c r="E475" s="41" t="n"/>
      <c r="F475" s="63" t="n"/>
      <c r="G475" s="56" t="n"/>
      <c r="H475" s="211" t="n"/>
      <c r="I475" s="202" t="n"/>
      <c r="J475" s="203" t="n"/>
      <c r="K475" s="211" t="n"/>
      <c r="L475" s="202" t="n"/>
      <c r="M475" s="203" t="n"/>
      <c r="N475" s="211" t="n"/>
      <c r="O475" s="202" t="n"/>
      <c r="P475" s="203" t="n"/>
      <c r="Q475" s="211" t="n"/>
      <c r="R475" s="202" t="n"/>
      <c r="S475" s="203" t="n"/>
      <c r="T475" s="211" t="n"/>
      <c r="U475" s="202" t="n"/>
      <c r="V475" s="203" t="n"/>
      <c r="W475" s="211" t="n"/>
      <c r="X475" s="202" t="n"/>
      <c r="Y475" s="203" t="n"/>
      <c r="Z475" s="211" t="n"/>
      <c r="AA475" s="202" t="n"/>
      <c r="AB475" s="203" t="n"/>
      <c r="AC475" s="211" t="n"/>
      <c r="AD475" s="202" t="n"/>
      <c r="AE475" s="203" t="n"/>
      <c r="AF475" s="211" t="n"/>
      <c r="AG475" s="202" t="n"/>
      <c r="AH475" s="203" t="n"/>
      <c r="AI475" s="211" t="n"/>
      <c r="AJ475" s="202" t="n"/>
      <c r="AK475" s="203" t="n"/>
      <c r="AL475" s="211" t="n"/>
      <c r="AM475" s="202" t="n"/>
      <c r="AN475" s="203" t="n"/>
      <c r="AO475" s="211" t="n"/>
      <c r="AP475" s="202" t="n"/>
      <c r="AQ475" s="203" t="n"/>
      <c r="AR475" s="211" t="n"/>
      <c r="AS475" s="202" t="n"/>
      <c r="AT475" s="203" t="n"/>
      <c r="AU475" s="211" t="n"/>
      <c r="AV475" s="202" t="n"/>
      <c r="AW475" s="203" t="n"/>
      <c r="AX475" s="211" t="n"/>
      <c r="AY475" s="202" t="n"/>
      <c r="AZ475" s="203" t="n"/>
      <c r="BA475" s="211" t="n"/>
      <c r="BB475" s="202" t="n"/>
      <c r="BC475" s="203" t="n"/>
      <c r="BD475" s="211" t="n"/>
      <c r="BE475" s="202" t="n"/>
      <c r="BF475" s="203" t="n"/>
      <c r="BG475" s="211" t="n"/>
      <c r="BH475" s="202" t="n"/>
      <c r="BI475" s="203" t="n"/>
      <c r="BK475" s="443" t="n"/>
      <c r="BL475" s="443" t="n"/>
      <c r="BM475" s="443" t="n"/>
      <c r="BN475" s="443" t="n"/>
    </row>
    <row r="476" hidden="1" outlineLevel="2" customFormat="1" s="463">
      <c r="A476" s="204" t="inlineStr">
        <is>
          <t xml:space="preserve">  - Squad</t>
        </is>
      </c>
      <c r="B476" s="468" t="n"/>
      <c r="C476" s="201" t="n"/>
      <c r="D476" s="41" t="n"/>
      <c r="E476" s="41" t="n"/>
      <c r="F476" s="41" t="n"/>
      <c r="G476" s="56" t="n"/>
      <c r="H476" s="241" t="n"/>
      <c r="I476" s="27" t="n">
        <v>-10000</v>
      </c>
      <c r="J476" s="28" t="n"/>
      <c r="K476" s="241" t="n"/>
      <c r="L476" s="27" t="n">
        <v>-10000</v>
      </c>
      <c r="M476" s="28" t="n"/>
      <c r="N476" s="241" t="n"/>
      <c r="O476" s="27" t="n">
        <v>-10000</v>
      </c>
      <c r="P476" s="28" t="n"/>
      <c r="Q476" s="241" t="n"/>
      <c r="R476" s="27" t="n">
        <v>-10000</v>
      </c>
      <c r="S476" s="28" t="n"/>
      <c r="T476" s="241" t="n"/>
      <c r="U476" s="27" t="n">
        <v>-10000</v>
      </c>
      <c r="V476" s="28" t="n"/>
      <c r="W476" s="241" t="n"/>
      <c r="X476" s="27" t="n">
        <v>-10000</v>
      </c>
      <c r="Y476" s="28" t="n"/>
      <c r="Z476" s="241" t="n"/>
      <c r="AA476" s="27" t="n">
        <v>-10000</v>
      </c>
      <c r="AB476" s="28" t="n"/>
      <c r="AC476" s="241" t="n"/>
      <c r="AD476" s="27" t="n">
        <v>-10000</v>
      </c>
      <c r="AE476" s="28" t="n"/>
      <c r="AF476" s="241" t="n"/>
      <c r="AG476" s="27" t="n">
        <v>-10000</v>
      </c>
      <c r="AH476" s="28" t="n"/>
      <c r="AI476" s="241" t="n"/>
      <c r="AJ476" s="27" t="n">
        <v>-10000</v>
      </c>
      <c r="AK476" s="28" t="n"/>
      <c r="AL476" s="241" t="n"/>
      <c r="AM476" s="27" t="n">
        <v>-10000</v>
      </c>
      <c r="AN476" s="28" t="n"/>
      <c r="AO476" s="241" t="n"/>
      <c r="AP476" s="27" t="n">
        <v>-10000</v>
      </c>
      <c r="AQ476" s="28" t="n"/>
      <c r="AR476" s="241" t="n"/>
      <c r="AS476" s="27" t="n"/>
      <c r="AT476" s="28" t="n"/>
      <c r="AU476" s="241" t="n"/>
      <c r="AV476" s="27" t="n"/>
      <c r="AW476" s="28" t="n"/>
      <c r="AX476" s="241" t="n"/>
      <c r="AY476" s="27" t="n"/>
      <c r="AZ476" s="28" t="n"/>
      <c r="BA476" s="241" t="n"/>
      <c r="BB476" s="27" t="n"/>
      <c r="BC476" s="28" t="n"/>
      <c r="BD476" s="241" t="n"/>
      <c r="BE476" s="27" t="n"/>
      <c r="BF476" s="28" t="n"/>
      <c r="BG476" s="241" t="n"/>
      <c r="BH476" s="27" t="n"/>
      <c r="BI476" s="28" t="n"/>
      <c r="BK476" s="443" t="n"/>
      <c r="BL476" s="443" t="n"/>
      <c r="BM476" s="443" t="n"/>
      <c r="BN476" s="443" t="n"/>
    </row>
    <row r="477" hidden="1" outlineLevel="2" customFormat="1" s="463">
      <c r="A477" s="204" t="inlineStr">
        <is>
          <t xml:space="preserve">  - Gerente</t>
        </is>
      </c>
      <c r="B477" s="468" t="n"/>
      <c r="C477" s="201" t="n"/>
      <c r="D477" s="41" t="n"/>
      <c r="E477" s="41" t="n"/>
      <c r="F477" s="41" t="n"/>
      <c r="G477" s="56" t="n"/>
      <c r="H477" s="241" t="n"/>
      <c r="I477" s="27" t="n">
        <v>-6600</v>
      </c>
      <c r="J477" s="28" t="n"/>
      <c r="K477" s="241" t="n"/>
      <c r="L477" s="27" t="n">
        <v>-6600</v>
      </c>
      <c r="M477" s="28" t="n"/>
      <c r="N477" s="241" t="n"/>
      <c r="O477" s="27" t="n">
        <v>-6600</v>
      </c>
      <c r="P477" s="28" t="n"/>
      <c r="Q477" s="241" t="n"/>
      <c r="R477" s="27" t="n">
        <v>-6600</v>
      </c>
      <c r="S477" s="28" t="n"/>
      <c r="T477" s="241" t="n"/>
      <c r="U477" s="27" t="n">
        <v>-6600</v>
      </c>
      <c r="V477" s="28" t="n"/>
      <c r="W477" s="241" t="n"/>
      <c r="X477" s="27" t="n">
        <v>-6600</v>
      </c>
      <c r="Y477" s="28" t="n"/>
      <c r="Z477" s="241" t="n"/>
      <c r="AA477" s="27" t="n">
        <v>-6600</v>
      </c>
      <c r="AB477" s="28" t="n"/>
      <c r="AC477" s="241" t="n"/>
      <c r="AD477" s="27" t="n">
        <v>-6600</v>
      </c>
      <c r="AE477" s="28" t="n"/>
      <c r="AF477" s="241" t="n"/>
      <c r="AG477" s="27" t="n">
        <v>-6600</v>
      </c>
      <c r="AH477" s="28" t="n"/>
      <c r="AI477" s="241" t="n"/>
      <c r="AJ477" s="27" t="n">
        <v>-6600</v>
      </c>
      <c r="AK477" s="28" t="n"/>
      <c r="AL477" s="241" t="n"/>
      <c r="AM477" s="27" t="n">
        <v>-6600</v>
      </c>
      <c r="AN477" s="28" t="n"/>
      <c r="AO477" s="241" t="n"/>
      <c r="AP477" s="27" t="n">
        <v>-6600</v>
      </c>
      <c r="AQ477" s="28" t="n"/>
      <c r="AR477" s="241" t="n"/>
      <c r="AS477" s="27" t="n"/>
      <c r="AT477" s="28" t="n"/>
      <c r="AU477" s="241" t="n"/>
      <c r="AV477" s="27" t="n"/>
      <c r="AW477" s="28" t="n"/>
      <c r="AX477" s="241" t="n"/>
      <c r="AY477" s="27" t="n"/>
      <c r="AZ477" s="28" t="n"/>
      <c r="BA477" s="241" t="n"/>
      <c r="BB477" s="27" t="n"/>
      <c r="BC477" s="28" t="n"/>
      <c r="BD477" s="241" t="n"/>
      <c r="BE477" s="27" t="n"/>
      <c r="BF477" s="28" t="n"/>
      <c r="BG477" s="241" t="n"/>
      <c r="BH477" s="27" t="n"/>
      <c r="BI477" s="28" t="n"/>
      <c r="BK477" s="443" t="n"/>
      <c r="BL477" s="443" t="n"/>
      <c r="BM477" s="443" t="n"/>
      <c r="BN477" s="443" t="n"/>
    </row>
    <row r="478" hidden="1" outlineLevel="2" customFormat="1" s="463">
      <c r="A478" s="204" t="inlineStr">
        <is>
          <t xml:space="preserve">  - Subgerente</t>
        </is>
      </c>
      <c r="B478" s="468" t="n"/>
      <c r="C478" s="201" t="n"/>
      <c r="D478" s="41" t="n"/>
      <c r="E478" s="41" t="n"/>
      <c r="F478" s="41" t="n"/>
      <c r="G478" s="56" t="n"/>
      <c r="H478" s="241" t="n"/>
      <c r="I478" s="27" t="n">
        <v>0</v>
      </c>
      <c r="J478" s="28" t="n"/>
      <c r="K478" s="241" t="n"/>
      <c r="L478" s="27" t="n">
        <v>0</v>
      </c>
      <c r="M478" s="28" t="n"/>
      <c r="N478" s="241" t="n"/>
      <c r="O478" s="27" t="n">
        <v>0</v>
      </c>
      <c r="P478" s="28" t="n"/>
      <c r="Q478" s="241" t="n"/>
      <c r="R478" s="27" t="n">
        <v>0</v>
      </c>
      <c r="S478" s="28" t="n"/>
      <c r="T478" s="241" t="n"/>
      <c r="U478" s="27" t="n">
        <v>0</v>
      </c>
      <c r="V478" s="28" t="n"/>
      <c r="W478" s="241" t="n"/>
      <c r="X478" s="27" t="n">
        <v>0</v>
      </c>
      <c r="Y478" s="28" t="n"/>
      <c r="Z478" s="241" t="n"/>
      <c r="AA478" s="27" t="n">
        <v>0</v>
      </c>
      <c r="AB478" s="28" t="n"/>
      <c r="AC478" s="241" t="n"/>
      <c r="AD478" s="27" t="n">
        <v>0</v>
      </c>
      <c r="AE478" s="28" t="n"/>
      <c r="AF478" s="241" t="n"/>
      <c r="AG478" s="27" t="n">
        <v>0</v>
      </c>
      <c r="AH478" s="28" t="n"/>
      <c r="AI478" s="241" t="n"/>
      <c r="AJ478" s="27" t="n">
        <v>0</v>
      </c>
      <c r="AK478" s="28" t="n"/>
      <c r="AL478" s="241" t="n"/>
      <c r="AM478" s="27" t="n">
        <v>0</v>
      </c>
      <c r="AN478" s="28" t="n"/>
      <c r="AO478" s="241" t="n"/>
      <c r="AP478" s="27" t="n">
        <v>0</v>
      </c>
      <c r="AQ478" s="28" t="n"/>
      <c r="AR478" s="241" t="n"/>
      <c r="AS478" s="27" t="n"/>
      <c r="AT478" s="28" t="n"/>
      <c r="AU478" s="241" t="n"/>
      <c r="AV478" s="27" t="n"/>
      <c r="AW478" s="28" t="n"/>
      <c r="AX478" s="241" t="n"/>
      <c r="AY478" s="27" t="n"/>
      <c r="AZ478" s="28" t="n"/>
      <c r="BA478" s="241" t="n"/>
      <c r="BB478" s="27" t="n"/>
      <c r="BC478" s="28" t="n"/>
      <c r="BD478" s="241" t="n"/>
      <c r="BE478" s="27" t="n"/>
      <c r="BF478" s="28" t="n"/>
      <c r="BG478" s="241" t="n"/>
      <c r="BH478" s="27" t="n"/>
      <c r="BI478" s="28" t="n"/>
      <c r="BK478" s="443" t="n"/>
      <c r="BL478" s="443" t="n"/>
      <c r="BM478" s="443" t="n"/>
      <c r="BN478" s="443" t="n"/>
    </row>
    <row r="479" hidden="1" outlineLevel="2" customFormat="1" s="463">
      <c r="A479" s="204" t="inlineStr">
        <is>
          <t xml:space="preserve">  - Coordenador</t>
        </is>
      </c>
      <c r="B479" s="468" t="n"/>
      <c r="C479" s="201" t="n"/>
      <c r="D479" s="41" t="n"/>
      <c r="E479" s="41" t="n"/>
      <c r="F479" s="41" t="n"/>
      <c r="G479" s="56" t="n"/>
      <c r="H479" s="241" t="n"/>
      <c r="I479" s="27" t="n">
        <v>-4200</v>
      </c>
      <c r="J479" s="28" t="n"/>
      <c r="K479" s="241" t="n"/>
      <c r="L479" s="27" t="n">
        <v>-4200</v>
      </c>
      <c r="M479" s="28" t="n"/>
      <c r="N479" s="241" t="n"/>
      <c r="O479" s="27" t="n">
        <v>-4200</v>
      </c>
      <c r="P479" s="28" t="n"/>
      <c r="Q479" s="241" t="n"/>
      <c r="R479" s="27" t="n">
        <v>-4200</v>
      </c>
      <c r="S479" s="28" t="n"/>
      <c r="T479" s="241" t="n"/>
      <c r="U479" s="27" t="n">
        <v>-4200</v>
      </c>
      <c r="V479" s="28" t="n"/>
      <c r="W479" s="241" t="n"/>
      <c r="X479" s="27" t="n">
        <v>-4200</v>
      </c>
      <c r="Y479" s="28" t="n"/>
      <c r="Z479" s="241" t="n"/>
      <c r="AA479" s="27" t="n">
        <v>-4200</v>
      </c>
      <c r="AB479" s="28" t="n"/>
      <c r="AC479" s="241" t="n"/>
      <c r="AD479" s="27" t="n">
        <v>-4200</v>
      </c>
      <c r="AE479" s="28" t="n"/>
      <c r="AF479" s="241" t="n"/>
      <c r="AG479" s="27" t="n">
        <v>-4200</v>
      </c>
      <c r="AH479" s="28" t="n"/>
      <c r="AI479" s="241" t="n"/>
      <c r="AJ479" s="27" t="n">
        <v>-4200</v>
      </c>
      <c r="AK479" s="28" t="n"/>
      <c r="AL479" s="241" t="n"/>
      <c r="AM479" s="27" t="n">
        <v>-4200</v>
      </c>
      <c r="AN479" s="28" t="n"/>
      <c r="AO479" s="241" t="n"/>
      <c r="AP479" s="27" t="n">
        <v>-4200</v>
      </c>
      <c r="AQ479" s="28" t="n"/>
      <c r="AR479" s="241" t="n"/>
      <c r="AS479" s="27" t="n"/>
      <c r="AT479" s="28" t="n"/>
      <c r="AU479" s="241" t="n"/>
      <c r="AV479" s="27" t="n"/>
      <c r="AW479" s="28" t="n"/>
      <c r="AX479" s="241" t="n"/>
      <c r="AY479" s="27" t="n"/>
      <c r="AZ479" s="28" t="n"/>
      <c r="BA479" s="241" t="n"/>
      <c r="BB479" s="27" t="n"/>
      <c r="BC479" s="28" t="n"/>
      <c r="BD479" s="241" t="n"/>
      <c r="BE479" s="27" t="n"/>
      <c r="BF479" s="28" t="n"/>
      <c r="BG479" s="241" t="n"/>
      <c r="BH479" s="27" t="n"/>
      <c r="BI479" s="28" t="n"/>
      <c r="BK479" s="443" t="n"/>
      <c r="BL479" s="443" t="n"/>
      <c r="BM479" s="443" t="n"/>
      <c r="BN479" s="443" t="n"/>
    </row>
    <row r="480" hidden="1" outlineLevel="2" customFormat="1" s="463">
      <c r="A480" s="204" t="inlineStr">
        <is>
          <t xml:space="preserve">  - Administrativa</t>
        </is>
      </c>
      <c r="B480" s="468" t="n"/>
      <c r="C480" s="201" t="n"/>
      <c r="D480" s="41" t="n"/>
      <c r="E480" s="41" t="n"/>
      <c r="F480" s="41" t="n"/>
      <c r="G480" s="56" t="n"/>
      <c r="H480" s="241" t="n"/>
      <c r="I480" s="27" t="n">
        <v>0</v>
      </c>
      <c r="J480" s="28" t="n"/>
      <c r="K480" s="241" t="n"/>
      <c r="L480" s="27" t="n">
        <v>0</v>
      </c>
      <c r="M480" s="28" t="n"/>
      <c r="N480" s="241" t="n"/>
      <c r="O480" s="27" t="n">
        <v>0</v>
      </c>
      <c r="P480" s="28" t="n"/>
      <c r="Q480" s="241" t="n"/>
      <c r="R480" s="27" t="n">
        <v>0</v>
      </c>
      <c r="S480" s="28" t="n"/>
      <c r="T480" s="241" t="n"/>
      <c r="U480" s="27" t="n">
        <v>0</v>
      </c>
      <c r="V480" s="28" t="n"/>
      <c r="W480" s="241" t="n"/>
      <c r="X480" s="27" t="n">
        <v>0</v>
      </c>
      <c r="Y480" s="28" t="n"/>
      <c r="Z480" s="241" t="n"/>
      <c r="AA480" s="27" t="n">
        <v>0</v>
      </c>
      <c r="AB480" s="28" t="n"/>
      <c r="AC480" s="241" t="n"/>
      <c r="AD480" s="27" t="n">
        <v>0</v>
      </c>
      <c r="AE480" s="28" t="n"/>
      <c r="AF480" s="241" t="n"/>
      <c r="AG480" s="27" t="n">
        <v>0</v>
      </c>
      <c r="AH480" s="28" t="n"/>
      <c r="AI480" s="241" t="n"/>
      <c r="AJ480" s="27" t="n">
        <v>0</v>
      </c>
      <c r="AK480" s="28" t="n"/>
      <c r="AL480" s="241" t="n"/>
      <c r="AM480" s="27" t="n">
        <v>0</v>
      </c>
      <c r="AN480" s="28" t="n"/>
      <c r="AO480" s="241" t="n"/>
      <c r="AP480" s="27" t="n">
        <v>0</v>
      </c>
      <c r="AQ480" s="28" t="n"/>
      <c r="AR480" s="241" t="n"/>
      <c r="AS480" s="27" t="n"/>
      <c r="AT480" s="28" t="n"/>
      <c r="AU480" s="241" t="n"/>
      <c r="AV480" s="27" t="n"/>
      <c r="AW480" s="28" t="n"/>
      <c r="AX480" s="241" t="n"/>
      <c r="AY480" s="27" t="n"/>
      <c r="AZ480" s="28" t="n"/>
      <c r="BA480" s="241" t="n"/>
      <c r="BB480" s="27" t="n"/>
      <c r="BC480" s="28" t="n"/>
      <c r="BD480" s="241" t="n"/>
      <c r="BE480" s="27" t="n"/>
      <c r="BF480" s="28" t="n"/>
      <c r="BG480" s="241" t="n"/>
      <c r="BH480" s="27" t="n"/>
      <c r="BI480" s="28" t="n"/>
      <c r="BK480" s="443" t="n"/>
      <c r="BL480" s="443" t="n"/>
      <c r="BM480" s="443" t="n"/>
      <c r="BN480" s="443" t="n"/>
    </row>
    <row r="481" hidden="1" outlineLevel="2" customFormat="1" s="463">
      <c r="A481" s="204" t="inlineStr">
        <is>
          <t xml:space="preserve">  - Chefe de Cozinha</t>
        </is>
      </c>
      <c r="B481" s="468" t="n"/>
      <c r="C481" s="201" t="n"/>
      <c r="D481" s="41" t="n"/>
      <c r="E481" s="41" t="n"/>
      <c r="F481" s="41" t="n"/>
      <c r="G481" s="56" t="n"/>
      <c r="H481" s="241" t="n"/>
      <c r="I481" s="27" t="n">
        <v>-6000</v>
      </c>
      <c r="J481" s="28" t="n"/>
      <c r="K481" s="241" t="n"/>
      <c r="L481" s="27" t="n">
        <v>-6000</v>
      </c>
      <c r="M481" s="28" t="n"/>
      <c r="N481" s="241" t="n"/>
      <c r="O481" s="27" t="n">
        <v>-6000</v>
      </c>
      <c r="P481" s="28" t="n"/>
      <c r="Q481" s="241" t="n"/>
      <c r="R481" s="27" t="n">
        <v>-6000</v>
      </c>
      <c r="S481" s="28" t="n"/>
      <c r="T481" s="241" t="n"/>
      <c r="U481" s="27" t="n">
        <v>-6000</v>
      </c>
      <c r="V481" s="28" t="n"/>
      <c r="W481" s="241" t="n"/>
      <c r="X481" s="27" t="n">
        <v>-6000</v>
      </c>
      <c r="Y481" s="28" t="n"/>
      <c r="Z481" s="241" t="n"/>
      <c r="AA481" s="27" t="n">
        <v>-6000</v>
      </c>
      <c r="AB481" s="28" t="n"/>
      <c r="AC481" s="241" t="n"/>
      <c r="AD481" s="27" t="n">
        <v>-6000</v>
      </c>
      <c r="AE481" s="28" t="n"/>
      <c r="AF481" s="241" t="n"/>
      <c r="AG481" s="27" t="n">
        <v>-6000</v>
      </c>
      <c r="AH481" s="28" t="n"/>
      <c r="AI481" s="241" t="n"/>
      <c r="AJ481" s="27" t="n">
        <v>-6000</v>
      </c>
      <c r="AK481" s="28" t="n"/>
      <c r="AL481" s="241" t="n"/>
      <c r="AM481" s="27" t="n">
        <v>-6000</v>
      </c>
      <c r="AN481" s="28" t="n"/>
      <c r="AO481" s="241" t="n"/>
      <c r="AP481" s="27" t="n">
        <v>-6000</v>
      </c>
      <c r="AQ481" s="28" t="n"/>
      <c r="AR481" s="241" t="n"/>
      <c r="AS481" s="27" t="n"/>
      <c r="AT481" s="28" t="n"/>
      <c r="AU481" s="241" t="n"/>
      <c r="AV481" s="27" t="n"/>
      <c r="AW481" s="28" t="n"/>
      <c r="AX481" s="241" t="n"/>
      <c r="AY481" s="27" t="n"/>
      <c r="AZ481" s="28" t="n"/>
      <c r="BA481" s="241" t="n"/>
      <c r="BB481" s="27" t="n"/>
      <c r="BC481" s="28" t="n"/>
      <c r="BD481" s="241" t="n"/>
      <c r="BE481" s="27" t="n"/>
      <c r="BF481" s="28" t="n"/>
      <c r="BG481" s="241" t="n"/>
      <c r="BH481" s="27" t="n"/>
      <c r="BI481" s="28" t="n"/>
      <c r="BK481" s="443" t="n"/>
      <c r="BL481" s="443" t="n"/>
      <c r="BM481" s="443" t="n"/>
      <c r="BN481" s="443" t="n"/>
    </row>
    <row r="482" hidden="1" outlineLevel="2" customFormat="1" s="463">
      <c r="A482" s="204" t="inlineStr">
        <is>
          <t xml:space="preserve">  - Chefe de Bar</t>
        </is>
      </c>
      <c r="B482" s="468" t="n"/>
      <c r="C482" s="201" t="n"/>
      <c r="D482" s="41" t="n"/>
      <c r="E482" s="41" t="n"/>
      <c r="F482" s="41" t="n"/>
      <c r="G482" s="56" t="n"/>
      <c r="H482" s="241" t="n"/>
      <c r="I482" s="27" t="n">
        <v>-4500</v>
      </c>
      <c r="J482" s="28" t="n"/>
      <c r="K482" s="241" t="n"/>
      <c r="L482" s="27" t="n">
        <v>-4500</v>
      </c>
      <c r="M482" s="28" t="n"/>
      <c r="N482" s="241" t="n"/>
      <c r="O482" s="27" t="n">
        <v>-4500</v>
      </c>
      <c r="P482" s="28" t="n"/>
      <c r="Q482" s="241" t="n"/>
      <c r="R482" s="27" t="n">
        <v>-4500</v>
      </c>
      <c r="S482" s="28" t="n"/>
      <c r="T482" s="241" t="n"/>
      <c r="U482" s="27" t="n">
        <v>-4500</v>
      </c>
      <c r="V482" s="28" t="n"/>
      <c r="W482" s="241" t="n"/>
      <c r="X482" s="27" t="n">
        <v>-4500</v>
      </c>
      <c r="Y482" s="28" t="n"/>
      <c r="Z482" s="241" t="n"/>
      <c r="AA482" s="27" t="n">
        <v>-4500</v>
      </c>
      <c r="AB482" s="28" t="n"/>
      <c r="AC482" s="241" t="n"/>
      <c r="AD482" s="27" t="n">
        <v>-4500</v>
      </c>
      <c r="AE482" s="28" t="n"/>
      <c r="AF482" s="241" t="n"/>
      <c r="AG482" s="27" t="n">
        <v>-4500</v>
      </c>
      <c r="AH482" s="28" t="n"/>
      <c r="AI482" s="241" t="n"/>
      <c r="AJ482" s="27" t="n">
        <v>-4500</v>
      </c>
      <c r="AK482" s="28" t="n"/>
      <c r="AL482" s="241" t="n"/>
      <c r="AM482" s="27" t="n">
        <v>-4500</v>
      </c>
      <c r="AN482" s="28" t="n"/>
      <c r="AO482" s="241" t="n"/>
      <c r="AP482" s="27" t="n">
        <v>-4500</v>
      </c>
      <c r="AQ482" s="28" t="n"/>
      <c r="AR482" s="241" t="n"/>
      <c r="AS482" s="27" t="n"/>
      <c r="AT482" s="28" t="n"/>
      <c r="AU482" s="241" t="n"/>
      <c r="AV482" s="27" t="n"/>
      <c r="AW482" s="28" t="n"/>
      <c r="AX482" s="241" t="n"/>
      <c r="AY482" s="27" t="n"/>
      <c r="AZ482" s="28" t="n"/>
      <c r="BA482" s="241" t="n"/>
      <c r="BB482" s="27" t="n"/>
      <c r="BC482" s="28" t="n"/>
      <c r="BD482" s="241" t="n"/>
      <c r="BE482" s="27" t="n"/>
      <c r="BF482" s="28" t="n"/>
      <c r="BG482" s="241" t="n"/>
      <c r="BH482" s="27" t="n"/>
      <c r="BI482" s="28" t="n"/>
      <c r="BK482" s="443" t="n"/>
      <c r="BL482" s="443" t="n"/>
      <c r="BM482" s="443" t="n"/>
      <c r="BN482" s="443" t="n"/>
    </row>
    <row r="483" hidden="1" outlineLevel="2" customFormat="1" s="463">
      <c r="A483" s="204" t="inlineStr">
        <is>
          <t xml:space="preserve">  - Sub Chefe de Cozinha</t>
        </is>
      </c>
      <c r="B483" s="468" t="n"/>
      <c r="C483" s="201" t="n"/>
      <c r="D483" s="41" t="n"/>
      <c r="E483" s="41" t="n"/>
      <c r="F483" s="41" t="n"/>
      <c r="G483" s="56" t="n"/>
      <c r="H483" s="241" t="n"/>
      <c r="I483" s="27" t="n">
        <v>-4000</v>
      </c>
      <c r="J483" s="28" t="n"/>
      <c r="K483" s="241" t="n"/>
      <c r="L483" s="27" t="n">
        <v>-4000</v>
      </c>
      <c r="M483" s="28" t="n"/>
      <c r="N483" s="241" t="n"/>
      <c r="O483" s="27" t="n">
        <v>-4000</v>
      </c>
      <c r="P483" s="28" t="n"/>
      <c r="Q483" s="241" t="n"/>
      <c r="R483" s="27" t="n">
        <v>-4000</v>
      </c>
      <c r="S483" s="28" t="n"/>
      <c r="T483" s="241" t="n"/>
      <c r="U483" s="27" t="n">
        <v>-4000</v>
      </c>
      <c r="V483" s="28" t="n"/>
      <c r="W483" s="241" t="n"/>
      <c r="X483" s="27" t="n">
        <v>-4000</v>
      </c>
      <c r="Y483" s="28" t="n"/>
      <c r="Z483" s="241" t="n"/>
      <c r="AA483" s="27" t="n">
        <v>-4000</v>
      </c>
      <c r="AB483" s="28" t="n"/>
      <c r="AC483" s="241" t="n"/>
      <c r="AD483" s="27" t="n">
        <v>-4000</v>
      </c>
      <c r="AE483" s="28" t="n"/>
      <c r="AF483" s="241" t="n"/>
      <c r="AG483" s="27" t="n">
        <v>-4000</v>
      </c>
      <c r="AH483" s="28" t="n"/>
      <c r="AI483" s="241" t="n"/>
      <c r="AJ483" s="27" t="n">
        <v>-4000</v>
      </c>
      <c r="AK483" s="28" t="n"/>
      <c r="AL483" s="241" t="n"/>
      <c r="AM483" s="27" t="n">
        <v>-4000</v>
      </c>
      <c r="AN483" s="28" t="n"/>
      <c r="AO483" s="241" t="n"/>
      <c r="AP483" s="27" t="n">
        <v>-4000</v>
      </c>
      <c r="AQ483" s="28" t="n"/>
      <c r="AR483" s="241" t="n"/>
      <c r="AS483" s="27" t="n"/>
      <c r="AT483" s="28" t="n"/>
      <c r="AU483" s="241" t="n"/>
      <c r="AV483" s="27" t="n"/>
      <c r="AW483" s="28" t="n"/>
      <c r="AX483" s="241" t="n"/>
      <c r="AY483" s="27" t="n"/>
      <c r="AZ483" s="28" t="n"/>
      <c r="BA483" s="241" t="n"/>
      <c r="BB483" s="27" t="n"/>
      <c r="BC483" s="28" t="n"/>
      <c r="BD483" s="241" t="n"/>
      <c r="BE483" s="27" t="n"/>
      <c r="BF483" s="28" t="n"/>
      <c r="BG483" s="241" t="n"/>
      <c r="BH483" s="27" t="n"/>
      <c r="BI483" s="28" t="n"/>
      <c r="BK483" s="443" t="n"/>
      <c r="BL483" s="443" t="n"/>
      <c r="BM483" s="443" t="n"/>
      <c r="BN483" s="443" t="n"/>
    </row>
    <row r="484" hidden="1" outlineLevel="2" customFormat="1" s="463">
      <c r="A484" s="204" t="inlineStr">
        <is>
          <t xml:space="preserve">  - Sub Chefe De Bar</t>
        </is>
      </c>
      <c r="B484" s="468" t="n"/>
      <c r="C484" s="201" t="n"/>
      <c r="D484" s="41" t="n"/>
      <c r="E484" s="41" t="n"/>
      <c r="F484" s="41" t="n"/>
      <c r="G484" s="56" t="n"/>
      <c r="H484" s="241" t="n"/>
      <c r="I484" s="27" t="n">
        <v>-4000</v>
      </c>
      <c r="J484" s="28" t="n"/>
      <c r="K484" s="241" t="n"/>
      <c r="L484" s="27" t="n">
        <v>-4000</v>
      </c>
      <c r="M484" s="28" t="n"/>
      <c r="N484" s="241" t="n"/>
      <c r="O484" s="27" t="n">
        <v>-4000</v>
      </c>
      <c r="P484" s="28" t="n"/>
      <c r="Q484" s="241" t="n"/>
      <c r="R484" s="27" t="n">
        <v>-4000</v>
      </c>
      <c r="S484" s="28" t="n"/>
      <c r="T484" s="241" t="n"/>
      <c r="U484" s="27" t="n">
        <v>-4000</v>
      </c>
      <c r="V484" s="28" t="n"/>
      <c r="W484" s="241" t="n"/>
      <c r="X484" s="27" t="n">
        <v>-4000</v>
      </c>
      <c r="Y484" s="28" t="n"/>
      <c r="Z484" s="241" t="n"/>
      <c r="AA484" s="27" t="n">
        <v>-4000</v>
      </c>
      <c r="AB484" s="28" t="n"/>
      <c r="AC484" s="241" t="n"/>
      <c r="AD484" s="27" t="n">
        <v>-4000</v>
      </c>
      <c r="AE484" s="28" t="n"/>
      <c r="AF484" s="241" t="n"/>
      <c r="AG484" s="27" t="n">
        <v>-4000</v>
      </c>
      <c r="AH484" s="28" t="n"/>
      <c r="AI484" s="241" t="n"/>
      <c r="AJ484" s="27" t="n">
        <v>-4000</v>
      </c>
      <c r="AK484" s="28" t="n"/>
      <c r="AL484" s="241" t="n"/>
      <c r="AM484" s="27" t="n">
        <v>-4000</v>
      </c>
      <c r="AN484" s="28" t="n"/>
      <c r="AO484" s="241" t="n"/>
      <c r="AP484" s="27" t="n">
        <v>-4000</v>
      </c>
      <c r="AQ484" s="28" t="n"/>
      <c r="AR484" s="241" t="n"/>
      <c r="AS484" s="27" t="n"/>
      <c r="AT484" s="28" t="n"/>
      <c r="AU484" s="241" t="n"/>
      <c r="AV484" s="27" t="n"/>
      <c r="AW484" s="28" t="n"/>
      <c r="AX484" s="241" t="n"/>
      <c r="AY484" s="27" t="n"/>
      <c r="AZ484" s="28" t="n"/>
      <c r="BA484" s="241" t="n"/>
      <c r="BB484" s="27" t="n"/>
      <c r="BC484" s="28" t="n"/>
      <c r="BD484" s="241" t="n"/>
      <c r="BE484" s="27" t="n"/>
      <c r="BF484" s="28" t="n"/>
      <c r="BG484" s="241" t="n"/>
      <c r="BH484" s="27" t="n"/>
      <c r="BI484" s="28" t="n"/>
      <c r="BK484" s="443" t="n"/>
      <c r="BL484" s="443" t="n"/>
      <c r="BM484" s="443" t="n"/>
      <c r="BN484" s="443" t="n"/>
    </row>
    <row r="485" hidden="1" outlineLevel="2" customFormat="1" s="463">
      <c r="A485" s="204" t="inlineStr">
        <is>
          <t xml:space="preserve">  - Maitre</t>
        </is>
      </c>
      <c r="B485" s="468" t="n"/>
      <c r="C485" s="201" t="n"/>
      <c r="D485" s="41" t="n"/>
      <c r="E485" s="41" t="n"/>
      <c r="F485" s="41" t="n"/>
      <c r="G485" s="56" t="n"/>
      <c r="H485" s="241" t="n"/>
      <c r="I485" s="27" t="n">
        <v>0</v>
      </c>
      <c r="J485" s="28" t="n"/>
      <c r="K485" s="241" t="n"/>
      <c r="L485" s="27" t="n">
        <v>0</v>
      </c>
      <c r="M485" s="28" t="n"/>
      <c r="N485" s="241" t="n"/>
      <c r="O485" s="27" t="n">
        <v>0</v>
      </c>
      <c r="P485" s="28" t="n"/>
      <c r="Q485" s="241" t="n"/>
      <c r="R485" s="27" t="n">
        <v>0</v>
      </c>
      <c r="S485" s="28" t="n"/>
      <c r="T485" s="241" t="n"/>
      <c r="U485" s="27" t="n">
        <v>0</v>
      </c>
      <c r="V485" s="28" t="n"/>
      <c r="W485" s="241" t="n"/>
      <c r="X485" s="27" t="n">
        <v>0</v>
      </c>
      <c r="Y485" s="28" t="n"/>
      <c r="Z485" s="241" t="n"/>
      <c r="AA485" s="27" t="n">
        <v>0</v>
      </c>
      <c r="AB485" s="28" t="n"/>
      <c r="AC485" s="241" t="n"/>
      <c r="AD485" s="27" t="n">
        <v>0</v>
      </c>
      <c r="AE485" s="28" t="n"/>
      <c r="AF485" s="241" t="n"/>
      <c r="AG485" s="27" t="n">
        <v>0</v>
      </c>
      <c r="AH485" s="28" t="n"/>
      <c r="AI485" s="241" t="n"/>
      <c r="AJ485" s="27" t="n">
        <v>0</v>
      </c>
      <c r="AK485" s="28" t="n"/>
      <c r="AL485" s="241" t="n"/>
      <c r="AM485" s="27" t="n">
        <v>0</v>
      </c>
      <c r="AN485" s="28" t="n"/>
      <c r="AO485" s="241" t="n"/>
      <c r="AP485" s="27" t="n">
        <v>0</v>
      </c>
      <c r="AQ485" s="28" t="n"/>
      <c r="AR485" s="241" t="n"/>
      <c r="AS485" s="27" t="n"/>
      <c r="AT485" s="28" t="n"/>
      <c r="AU485" s="241" t="n"/>
      <c r="AV485" s="27" t="n"/>
      <c r="AW485" s="28" t="n"/>
      <c r="AX485" s="241" t="n"/>
      <c r="AY485" s="27" t="n"/>
      <c r="AZ485" s="28" t="n"/>
      <c r="BA485" s="241" t="n"/>
      <c r="BB485" s="27" t="n"/>
      <c r="BC485" s="28" t="n"/>
      <c r="BD485" s="241" t="n"/>
      <c r="BE485" s="27" t="n"/>
      <c r="BF485" s="28" t="n"/>
      <c r="BG485" s="241" t="n"/>
      <c r="BH485" s="27" t="n"/>
      <c r="BI485" s="28" t="n"/>
      <c r="BK485" s="443" t="n"/>
      <c r="BL485" s="443" t="n"/>
      <c r="BM485" s="443" t="n"/>
      <c r="BN485" s="443" t="n"/>
    </row>
    <row r="486" hidden="1" outlineLevel="2" customFormat="1" s="463">
      <c r="A486" s="204" t="inlineStr">
        <is>
          <t xml:space="preserve">  - Chefe de Fila</t>
        </is>
      </c>
      <c r="B486" s="468" t="n"/>
      <c r="C486" s="201" t="n"/>
      <c r="D486" s="41" t="n"/>
      <c r="E486" s="41" t="n"/>
      <c r="F486" s="41" t="n"/>
      <c r="G486" s="56" t="n"/>
      <c r="H486" s="241" t="n"/>
      <c r="I486" s="27" t="n">
        <v>0</v>
      </c>
      <c r="J486" s="28" t="n"/>
      <c r="K486" s="241" t="n"/>
      <c r="L486" s="27" t="n">
        <v>0</v>
      </c>
      <c r="M486" s="28" t="n"/>
      <c r="N486" s="241" t="n"/>
      <c r="O486" s="27" t="n">
        <v>0</v>
      </c>
      <c r="P486" s="28" t="n"/>
      <c r="Q486" s="241" t="n"/>
      <c r="R486" s="27" t="n">
        <v>0</v>
      </c>
      <c r="S486" s="28" t="n"/>
      <c r="T486" s="241" t="n"/>
      <c r="U486" s="27" t="n">
        <v>0</v>
      </c>
      <c r="V486" s="28" t="n"/>
      <c r="W486" s="241" t="n"/>
      <c r="X486" s="27" t="n">
        <v>0</v>
      </c>
      <c r="Y486" s="28" t="n"/>
      <c r="Z486" s="241" t="n"/>
      <c r="AA486" s="27" t="n">
        <v>0</v>
      </c>
      <c r="AB486" s="28" t="n"/>
      <c r="AC486" s="241" t="n"/>
      <c r="AD486" s="27" t="n">
        <v>0</v>
      </c>
      <c r="AE486" s="28" t="n"/>
      <c r="AF486" s="241" t="n"/>
      <c r="AG486" s="27" t="n">
        <v>0</v>
      </c>
      <c r="AH486" s="28" t="n"/>
      <c r="AI486" s="241" t="n"/>
      <c r="AJ486" s="27" t="n">
        <v>0</v>
      </c>
      <c r="AK486" s="28" t="n"/>
      <c r="AL486" s="241" t="n"/>
      <c r="AM486" s="27" t="n">
        <v>0</v>
      </c>
      <c r="AN486" s="28" t="n"/>
      <c r="AO486" s="241" t="n"/>
      <c r="AP486" s="27" t="n">
        <v>0</v>
      </c>
      <c r="AQ486" s="28" t="n"/>
      <c r="AR486" s="241" t="n"/>
      <c r="AS486" s="27" t="n"/>
      <c r="AT486" s="28" t="n"/>
      <c r="AU486" s="241" t="n"/>
      <c r="AV486" s="27" t="n"/>
      <c r="AW486" s="28" t="n"/>
      <c r="AX486" s="241" t="n"/>
      <c r="AY486" s="27" t="n"/>
      <c r="AZ486" s="28" t="n"/>
      <c r="BA486" s="241" t="n"/>
      <c r="BB486" s="27" t="n"/>
      <c r="BC486" s="28" t="n"/>
      <c r="BD486" s="241" t="n"/>
      <c r="BE486" s="27" t="n"/>
      <c r="BF486" s="28" t="n"/>
      <c r="BG486" s="241" t="n"/>
      <c r="BH486" s="27" t="n"/>
      <c r="BI486" s="28" t="n"/>
      <c r="BK486" s="443" t="n"/>
      <c r="BL486" s="443" t="n"/>
      <c r="BM486" s="443" t="n"/>
      <c r="BN486" s="443" t="n"/>
    </row>
    <row r="487" hidden="1" outlineLevel="2" customFormat="1" s="463">
      <c r="A487" s="204" t="inlineStr">
        <is>
          <t xml:space="preserve">  - Hostess</t>
        </is>
      </c>
      <c r="B487" s="468" t="n"/>
      <c r="C487" s="201" t="n"/>
      <c r="D487" s="41" t="n"/>
      <c r="E487" s="41" t="n"/>
      <c r="F487" s="41" t="n"/>
      <c r="G487" s="56" t="n"/>
      <c r="H487" s="241" t="n"/>
      <c r="I487" s="27" t="n">
        <v>-3100</v>
      </c>
      <c r="J487" s="28" t="n"/>
      <c r="K487" s="241" t="n"/>
      <c r="L487" s="27" t="n">
        <v>-3100</v>
      </c>
      <c r="M487" s="28" t="n"/>
      <c r="N487" s="241" t="n"/>
      <c r="O487" s="27" t="n">
        <v>-3100</v>
      </c>
      <c r="P487" s="28" t="n"/>
      <c r="Q487" s="241" t="n"/>
      <c r="R487" s="27" t="n">
        <v>-3100</v>
      </c>
      <c r="S487" s="28" t="n"/>
      <c r="T487" s="241" t="n"/>
      <c r="U487" s="27" t="n">
        <v>-3100</v>
      </c>
      <c r="V487" s="28" t="n"/>
      <c r="W487" s="241" t="n"/>
      <c r="X487" s="27" t="n">
        <v>-3100</v>
      </c>
      <c r="Y487" s="28" t="n"/>
      <c r="Z487" s="241" t="n"/>
      <c r="AA487" s="27" t="n">
        <v>-3100</v>
      </c>
      <c r="AB487" s="28" t="n"/>
      <c r="AC487" s="241" t="n"/>
      <c r="AD487" s="27" t="n">
        <v>-3100</v>
      </c>
      <c r="AE487" s="28" t="n"/>
      <c r="AF487" s="241" t="n"/>
      <c r="AG487" s="27" t="n">
        <v>-3100</v>
      </c>
      <c r="AH487" s="28" t="n"/>
      <c r="AI487" s="241" t="n"/>
      <c r="AJ487" s="27" t="n">
        <v>-3100</v>
      </c>
      <c r="AK487" s="28" t="n"/>
      <c r="AL487" s="241" t="n"/>
      <c r="AM487" s="27" t="n">
        <v>-3100</v>
      </c>
      <c r="AN487" s="28" t="n"/>
      <c r="AO487" s="241" t="n"/>
      <c r="AP487" s="27" t="n">
        <v>-3100</v>
      </c>
      <c r="AQ487" s="28" t="n"/>
      <c r="AR487" s="241" t="n"/>
      <c r="AS487" s="27" t="n"/>
      <c r="AT487" s="28" t="n"/>
      <c r="AU487" s="241" t="n"/>
      <c r="AV487" s="27" t="n"/>
      <c r="AW487" s="28" t="n"/>
      <c r="AX487" s="241" t="n"/>
      <c r="AY487" s="27" t="n"/>
      <c r="AZ487" s="28" t="n"/>
      <c r="BA487" s="241" t="n"/>
      <c r="BB487" s="27" t="n"/>
      <c r="BC487" s="28" t="n"/>
      <c r="BD487" s="241" t="n"/>
      <c r="BE487" s="27" t="n"/>
      <c r="BF487" s="28" t="n"/>
      <c r="BG487" s="241" t="n"/>
      <c r="BH487" s="27" t="n"/>
      <c r="BI487" s="28" t="n"/>
      <c r="BK487" s="443" t="n"/>
      <c r="BL487" s="443" t="n"/>
      <c r="BM487" s="443" t="n"/>
      <c r="BN487" s="443" t="n"/>
    </row>
    <row r="488" hidden="1" outlineLevel="2" customFormat="1" s="463">
      <c r="A488" s="204" t="n">
        <v>0</v>
      </c>
      <c r="B488" s="468" t="n"/>
      <c r="C488" s="201" t="n"/>
      <c r="D488" s="41" t="n"/>
      <c r="E488" s="41" t="n"/>
      <c r="F488" s="41" t="n"/>
      <c r="G488" s="56" t="n"/>
      <c r="H488" s="241" t="n"/>
      <c r="I488" s="27" t="n">
        <v>0</v>
      </c>
      <c r="J488" s="28" t="n"/>
      <c r="K488" s="241" t="n"/>
      <c r="L488" s="27" t="n">
        <v>0</v>
      </c>
      <c r="M488" s="28" t="n"/>
      <c r="N488" s="241" t="n"/>
      <c r="O488" s="27" t="n">
        <v>0</v>
      </c>
      <c r="P488" s="28" t="n"/>
      <c r="Q488" s="241" t="n"/>
      <c r="R488" s="27" t="n">
        <v>0</v>
      </c>
      <c r="S488" s="28" t="n"/>
      <c r="T488" s="241" t="n"/>
      <c r="U488" s="27" t="n">
        <v>0</v>
      </c>
      <c r="V488" s="28" t="n"/>
      <c r="W488" s="241" t="n"/>
      <c r="X488" s="27" t="n">
        <v>0</v>
      </c>
      <c r="Y488" s="28" t="n"/>
      <c r="Z488" s="241" t="n"/>
      <c r="AA488" s="27" t="n">
        <v>0</v>
      </c>
      <c r="AB488" s="28" t="n"/>
      <c r="AC488" s="241" t="n"/>
      <c r="AD488" s="27" t="n">
        <v>0</v>
      </c>
      <c r="AE488" s="28" t="n"/>
      <c r="AF488" s="241" t="n"/>
      <c r="AG488" s="27" t="n">
        <v>0</v>
      </c>
      <c r="AH488" s="28" t="n"/>
      <c r="AI488" s="241" t="n"/>
      <c r="AJ488" s="27" t="n">
        <v>0</v>
      </c>
      <c r="AK488" s="28" t="n"/>
      <c r="AL488" s="241" t="n"/>
      <c r="AM488" s="27" t="n">
        <v>0</v>
      </c>
      <c r="AN488" s="28" t="n"/>
      <c r="AO488" s="241" t="n"/>
      <c r="AP488" s="27" t="n">
        <v>0</v>
      </c>
      <c r="AQ488" s="28" t="n"/>
      <c r="AR488" s="241" t="n"/>
      <c r="AS488" s="27" t="n"/>
      <c r="AT488" s="28" t="n"/>
      <c r="AU488" s="241" t="n"/>
      <c r="AV488" s="27" t="n"/>
      <c r="AW488" s="28" t="n"/>
      <c r="AX488" s="241" t="n"/>
      <c r="AY488" s="27" t="n"/>
      <c r="AZ488" s="28" t="n"/>
      <c r="BA488" s="241" t="n"/>
      <c r="BB488" s="27" t="n"/>
      <c r="BC488" s="28" t="n"/>
      <c r="BD488" s="241" t="n"/>
      <c r="BE488" s="27" t="n"/>
      <c r="BF488" s="28" t="n"/>
      <c r="BG488" s="241" t="n"/>
      <c r="BH488" s="27" t="n"/>
      <c r="BI488" s="28" t="n"/>
      <c r="BK488" s="443" t="n"/>
      <c r="BL488" s="443" t="n"/>
      <c r="BM488" s="443" t="n"/>
      <c r="BN488" s="443" t="n"/>
    </row>
    <row r="489" hidden="1" outlineLevel="2" customFormat="1" s="463">
      <c r="A489" s="163" t="n"/>
      <c r="B489" s="23" t="n"/>
      <c r="C489" s="3" t="n"/>
      <c r="D489" s="4" t="n"/>
      <c r="E489" s="4" t="n"/>
      <c r="F489" s="23" t="n"/>
      <c r="G489" s="56" t="n"/>
      <c r="H489" s="273" t="n"/>
      <c r="I489" s="23" t="n"/>
      <c r="J489" s="164" t="n"/>
      <c r="K489" s="273" t="n"/>
      <c r="L489" s="23" t="n"/>
      <c r="M489" s="164" t="n"/>
      <c r="N489" s="273" t="n"/>
      <c r="O489" s="23" t="n"/>
      <c r="P489" s="164" t="n"/>
      <c r="Q489" s="273" t="n"/>
      <c r="R489" s="23" t="n"/>
      <c r="S489" s="164" t="n"/>
      <c r="T489" s="273" t="n"/>
      <c r="U489" s="23" t="n"/>
      <c r="V489" s="164" t="n"/>
      <c r="W489" s="273" t="n"/>
      <c r="X489" s="23" t="n"/>
      <c r="Y489" s="164" t="n"/>
      <c r="Z489" s="273" t="n"/>
      <c r="AA489" s="23" t="n"/>
      <c r="AB489" s="164" t="n"/>
      <c r="AC489" s="273" t="n"/>
      <c r="AD489" s="23" t="n"/>
      <c r="AE489" s="164" t="n"/>
      <c r="AF489" s="273" t="n"/>
      <c r="AG489" s="23" t="n"/>
      <c r="AH489" s="164" t="n"/>
      <c r="AI489" s="273" t="n"/>
      <c r="AJ489" s="23" t="n"/>
      <c r="AK489" s="164" t="n"/>
      <c r="AL489" s="273" t="n"/>
      <c r="AM489" s="23" t="n"/>
      <c r="AN489" s="164" t="n"/>
      <c r="AO489" s="273" t="n"/>
      <c r="AP489" s="23" t="n"/>
      <c r="AQ489" s="164" t="n"/>
      <c r="AR489" s="273" t="n"/>
      <c r="AS489" s="23" t="n"/>
      <c r="AT489" s="164" t="n"/>
      <c r="AU489" s="273" t="n"/>
      <c r="AV489" s="23" t="n"/>
      <c r="AW489" s="164" t="n"/>
      <c r="AX489" s="273" t="n"/>
      <c r="AY489" s="23" t="n"/>
      <c r="AZ489" s="164" t="n"/>
      <c r="BA489" s="273" t="n"/>
      <c r="BB489" s="23" t="n"/>
      <c r="BC489" s="164" t="n"/>
      <c r="BD489" s="273" t="n"/>
      <c r="BE489" s="23" t="n"/>
      <c r="BF489" s="164" t="n"/>
      <c r="BG489" s="273" t="n"/>
      <c r="BH489" s="23" t="n"/>
      <c r="BI489" s="164" t="n"/>
      <c r="BK489" s="443" t="n"/>
      <c r="BL489" s="443" t="n"/>
      <c r="BM489" s="443" t="n"/>
      <c r="BN489" s="443" t="n"/>
    </row>
    <row r="490" hidden="1" outlineLevel="2" customFormat="1" s="463">
      <c r="A490" s="200" t="inlineStr">
        <is>
          <t>CLT</t>
        </is>
      </c>
      <c r="B490" s="23" t="n"/>
      <c r="C490" s="3" t="n"/>
      <c r="D490" s="16" t="n"/>
      <c r="E490" s="4" t="n"/>
      <c r="F490" s="23" t="n"/>
      <c r="G490" s="56" t="n"/>
      <c r="H490" s="283" t="n"/>
      <c r="I490" s="207" t="n"/>
      <c r="J490" s="208" t="n"/>
      <c r="K490" s="283" t="n"/>
      <c r="L490" s="207" t="n"/>
      <c r="M490" s="208" t="n"/>
      <c r="N490" s="283" t="n"/>
      <c r="O490" s="207" t="n"/>
      <c r="P490" s="208" t="n"/>
      <c r="Q490" s="283" t="n"/>
      <c r="R490" s="207" t="n"/>
      <c r="S490" s="208" t="n"/>
      <c r="T490" s="283" t="n"/>
      <c r="U490" s="207" t="n"/>
      <c r="V490" s="208" t="n"/>
      <c r="W490" s="283" t="n"/>
      <c r="X490" s="207" t="n"/>
      <c r="Y490" s="208" t="n"/>
      <c r="Z490" s="283" t="n"/>
      <c r="AA490" s="207" t="n"/>
      <c r="AB490" s="208" t="n"/>
      <c r="AC490" s="283" t="n"/>
      <c r="AD490" s="207" t="n"/>
      <c r="AE490" s="208" t="n"/>
      <c r="AF490" s="283" t="n"/>
      <c r="AG490" s="207" t="n"/>
      <c r="AH490" s="208" t="n"/>
      <c r="AI490" s="283" t="n"/>
      <c r="AJ490" s="207" t="n"/>
      <c r="AK490" s="208" t="n"/>
      <c r="AL490" s="283" t="n"/>
      <c r="AM490" s="207" t="n"/>
      <c r="AN490" s="208" t="n"/>
      <c r="AO490" s="283" t="n"/>
      <c r="AP490" s="207" t="n"/>
      <c r="AQ490" s="208" t="n"/>
      <c r="AR490" s="283" t="n"/>
      <c r="AS490" s="207" t="n"/>
      <c r="AT490" s="208" t="n"/>
      <c r="AU490" s="283" t="n"/>
      <c r="AV490" s="207" t="n"/>
      <c r="AW490" s="208" t="n"/>
      <c r="AX490" s="283" t="n"/>
      <c r="AY490" s="207" t="n"/>
      <c r="AZ490" s="208" t="n"/>
      <c r="BA490" s="283" t="n"/>
      <c r="BB490" s="207" t="n"/>
      <c r="BC490" s="208" t="n"/>
      <c r="BD490" s="283" t="n"/>
      <c r="BE490" s="207" t="n"/>
      <c r="BF490" s="208" t="n"/>
      <c r="BG490" s="283" t="n"/>
      <c r="BH490" s="207" t="n"/>
      <c r="BI490" s="208" t="n"/>
      <c r="BK490" s="443" t="n"/>
      <c r="BL490" s="443" t="n"/>
      <c r="BM490" s="443" t="n"/>
      <c r="BN490" s="443" t="n"/>
    </row>
    <row r="491" hidden="1" outlineLevel="2" customFormat="1" s="463">
      <c r="A491" s="22" t="inlineStr">
        <is>
          <t xml:space="preserve">  -  Maitre</t>
        </is>
      </c>
      <c r="B491" s="23" t="n"/>
      <c r="C491" s="3" t="n"/>
      <c r="D491" s="16" t="n"/>
      <c r="E491" s="4" t="n"/>
      <c r="F491" s="23" t="n"/>
      <c r="G491" s="56" t="n"/>
      <c r="H491" s="284" t="n"/>
      <c r="I491" s="209" t="n">
        <v>-2945.04</v>
      </c>
      <c r="J491" s="210" t="n"/>
      <c r="K491" s="284" t="n"/>
      <c r="L491" s="209" t="n">
        <v>-2945.04</v>
      </c>
      <c r="M491" s="210" t="n"/>
      <c r="N491" s="284" t="n"/>
      <c r="O491" s="209" t="n">
        <v>-2945.04</v>
      </c>
      <c r="P491" s="210" t="n"/>
      <c r="Q491" s="284" t="n"/>
      <c r="R491" s="209" t="n">
        <v>-2945.04</v>
      </c>
      <c r="S491" s="210" t="n"/>
      <c r="T491" s="284" t="n"/>
      <c r="U491" s="209" t="n">
        <v>-3068.73168</v>
      </c>
      <c r="V491" s="210" t="n"/>
      <c r="W491" s="284" t="n"/>
      <c r="X491" s="209" t="n">
        <v>-3068.73168</v>
      </c>
      <c r="Y491" s="210" t="n"/>
      <c r="Z491" s="284" t="n"/>
      <c r="AA491" s="209" t="n">
        <v>-3068.73168</v>
      </c>
      <c r="AB491" s="210" t="n"/>
      <c r="AC491" s="284" t="n"/>
      <c r="AD491" s="209" t="n">
        <v>-3068.73168</v>
      </c>
      <c r="AE491" s="210" t="n"/>
      <c r="AF491" s="284" t="n"/>
      <c r="AG491" s="209" t="n">
        <v>-3068.73168</v>
      </c>
      <c r="AH491" s="210" t="n"/>
      <c r="AI491" s="284" t="n"/>
      <c r="AJ491" s="209" t="n">
        <v>-3068.73168</v>
      </c>
      <c r="AK491" s="210" t="n"/>
      <c r="AL491" s="284" t="n"/>
      <c r="AM491" s="209" t="n">
        <v>-3068.73168</v>
      </c>
      <c r="AN491" s="210" t="n"/>
      <c r="AO491" s="284" t="n"/>
      <c r="AP491" s="209" t="n">
        <v>-3068.73168</v>
      </c>
      <c r="AQ491" s="210" t="n"/>
      <c r="AR491" s="284" t="n"/>
      <c r="AS491" s="209" t="n"/>
      <c r="AT491" s="210" t="n"/>
      <c r="AU491" s="284" t="n"/>
      <c r="AV491" s="209" t="n"/>
      <c r="AW491" s="210" t="n"/>
      <c r="AX491" s="284" t="n"/>
      <c r="AY491" s="209" t="n"/>
      <c r="AZ491" s="210" t="n"/>
      <c r="BA491" s="284" t="n"/>
      <c r="BB491" s="209" t="n"/>
      <c r="BC491" s="210" t="n"/>
      <c r="BD491" s="284" t="n"/>
      <c r="BE491" s="209" t="n"/>
      <c r="BF491" s="210" t="n"/>
      <c r="BG491" s="284" t="n"/>
      <c r="BH491" s="209" t="n"/>
      <c r="BI491" s="210" t="n"/>
      <c r="BK491" s="443" t="n"/>
      <c r="BL491" s="443" t="n"/>
      <c r="BM491" s="443" t="n"/>
      <c r="BN491" s="443" t="n"/>
    </row>
    <row r="492" hidden="1" outlineLevel="2" customFormat="1" s="463">
      <c r="A492" s="22" t="inlineStr">
        <is>
          <t xml:space="preserve">  -  Garçon III</t>
        </is>
      </c>
      <c r="B492" s="23" t="n"/>
      <c r="C492" s="3" t="n"/>
      <c r="D492" s="16" t="n"/>
      <c r="E492" s="4" t="n"/>
      <c r="F492" s="23" t="n"/>
      <c r="G492" s="56" t="n"/>
      <c r="H492" s="284" t="n"/>
      <c r="I492" s="209" t="n">
        <v>-1938.56</v>
      </c>
      <c r="J492" s="210" t="n"/>
      <c r="K492" s="284" t="n"/>
      <c r="L492" s="209" t="n">
        <v>-1938.56</v>
      </c>
      <c r="M492" s="210" t="n"/>
      <c r="N492" s="284" t="n"/>
      <c r="O492" s="209" t="n">
        <v>-1938.56</v>
      </c>
      <c r="P492" s="210" t="n"/>
      <c r="Q492" s="284" t="n"/>
      <c r="R492" s="209" t="n">
        <v>-1938.56</v>
      </c>
      <c r="S492" s="210" t="n"/>
      <c r="T492" s="284" t="n"/>
      <c r="U492" s="209" t="n">
        <v>-1938.56</v>
      </c>
      <c r="V492" s="210" t="n"/>
      <c r="W492" s="284" t="n"/>
      <c r="X492" s="209" t="n">
        <v>-2019.97952</v>
      </c>
      <c r="Y492" s="210" t="n"/>
      <c r="Z492" s="284" t="n"/>
      <c r="AA492" s="209" t="n">
        <v>-2019.97952</v>
      </c>
      <c r="AB492" s="210" t="n"/>
      <c r="AC492" s="284" t="n"/>
      <c r="AD492" s="209" t="n">
        <v>-2019.97952</v>
      </c>
      <c r="AE492" s="210" t="n"/>
      <c r="AF492" s="284" t="n"/>
      <c r="AG492" s="209" t="n">
        <v>-2019.97952</v>
      </c>
      <c r="AH492" s="210" t="n"/>
      <c r="AI492" s="284" t="n"/>
      <c r="AJ492" s="209" t="n">
        <v>-2019.97952</v>
      </c>
      <c r="AK492" s="210" t="n"/>
      <c r="AL492" s="284" t="n"/>
      <c r="AM492" s="209" t="n">
        <v>-2019.97952</v>
      </c>
      <c r="AN492" s="210" t="n"/>
      <c r="AO492" s="284" t="n"/>
      <c r="AP492" s="209" t="n">
        <v>-2019.97952</v>
      </c>
      <c r="AQ492" s="210" t="n"/>
      <c r="AR492" s="284" t="n"/>
      <c r="AS492" s="209" t="n"/>
      <c r="AT492" s="210" t="n"/>
      <c r="AU492" s="284" t="n"/>
      <c r="AV492" s="209" t="n"/>
      <c r="AW492" s="210" t="n"/>
      <c r="AX492" s="284" t="n"/>
      <c r="AY492" s="209" t="n"/>
      <c r="AZ492" s="210" t="n"/>
      <c r="BA492" s="284" t="n"/>
      <c r="BB492" s="209" t="n"/>
      <c r="BC492" s="210" t="n"/>
      <c r="BD492" s="284" t="n"/>
      <c r="BE492" s="209" t="n"/>
      <c r="BF492" s="210" t="n"/>
      <c r="BG492" s="284" t="n"/>
      <c r="BH492" s="209" t="n"/>
      <c r="BI492" s="210" t="n"/>
      <c r="BK492" s="443" t="n"/>
      <c r="BL492" s="443" t="n"/>
      <c r="BM492" s="443" t="n"/>
      <c r="BN492" s="443" t="n"/>
    </row>
    <row r="493" hidden="1" outlineLevel="2" customFormat="1" s="463">
      <c r="A493" s="22" t="inlineStr">
        <is>
          <t xml:space="preserve">  -  Garçon II</t>
        </is>
      </c>
      <c r="B493" s="23" t="n"/>
      <c r="C493" s="3" t="n"/>
      <c r="D493" s="16" t="n"/>
      <c r="E493" s="4" t="n"/>
      <c r="F493" s="23" t="n"/>
      <c r="G493" s="56" t="n"/>
      <c r="H493" s="284" t="n"/>
      <c r="I493" s="209" t="n">
        <v>-2119.55</v>
      </c>
      <c r="J493" s="210" t="n"/>
      <c r="K493" s="284" t="n"/>
      <c r="L493" s="209" t="n">
        <v>-2119.55</v>
      </c>
      <c r="M493" s="210" t="n"/>
      <c r="N493" s="284" t="n"/>
      <c r="O493" s="209" t="n">
        <v>-2119.55</v>
      </c>
      <c r="P493" s="210" t="n"/>
      <c r="Q493" s="284" t="n"/>
      <c r="R493" s="209" t="n">
        <v>-2119.55</v>
      </c>
      <c r="S493" s="210" t="n"/>
      <c r="T493" s="284" t="n"/>
      <c r="U493" s="209" t="n">
        <v>-2119.55</v>
      </c>
      <c r="V493" s="210" t="n"/>
      <c r="W493" s="284" t="n"/>
      <c r="X493" s="209" t="n">
        <v>-2208.5711</v>
      </c>
      <c r="Y493" s="210" t="n"/>
      <c r="Z493" s="284" t="n"/>
      <c r="AA493" s="209" t="n">
        <v>-2208.5711</v>
      </c>
      <c r="AB493" s="210" t="n"/>
      <c r="AC493" s="284" t="n"/>
      <c r="AD493" s="209" t="n">
        <v>-2208.5711</v>
      </c>
      <c r="AE493" s="210" t="n"/>
      <c r="AF493" s="284" t="n"/>
      <c r="AG493" s="209" t="n">
        <v>-2208.5711</v>
      </c>
      <c r="AH493" s="210" t="n"/>
      <c r="AI493" s="284" t="n"/>
      <c r="AJ493" s="209" t="n">
        <v>-2208.5711</v>
      </c>
      <c r="AK493" s="210" t="n"/>
      <c r="AL493" s="284" t="n"/>
      <c r="AM493" s="209" t="n">
        <v>-2208.5711</v>
      </c>
      <c r="AN493" s="210" t="n"/>
      <c r="AO493" s="284" t="n"/>
      <c r="AP493" s="209" t="n">
        <v>-2208.5711</v>
      </c>
      <c r="AQ493" s="210" t="n"/>
      <c r="AR493" s="284" t="n"/>
      <c r="AS493" s="209" t="n"/>
      <c r="AT493" s="210" t="n"/>
      <c r="AU493" s="284" t="n"/>
      <c r="AV493" s="209" t="n"/>
      <c r="AW493" s="210" t="n"/>
      <c r="AX493" s="284" t="n"/>
      <c r="AY493" s="209" t="n"/>
      <c r="AZ493" s="210" t="n"/>
      <c r="BA493" s="284" t="n"/>
      <c r="BB493" s="209" t="n"/>
      <c r="BC493" s="210" t="n"/>
      <c r="BD493" s="284" t="n"/>
      <c r="BE493" s="209" t="n"/>
      <c r="BF493" s="210" t="n"/>
      <c r="BG493" s="284" t="n"/>
      <c r="BH493" s="209" t="n"/>
      <c r="BI493" s="210" t="n"/>
      <c r="BK493" s="443" t="n"/>
      <c r="BL493" s="443" t="n"/>
      <c r="BM493" s="443" t="n"/>
      <c r="BN493" s="443" t="n"/>
    </row>
    <row r="494" hidden="1" outlineLevel="2" customFormat="1" s="463">
      <c r="A494" s="22" t="inlineStr">
        <is>
          <t xml:space="preserve">  -  Garçon I</t>
        </is>
      </c>
      <c r="B494" s="23" t="n"/>
      <c r="C494" s="3" t="n"/>
      <c r="D494" s="16" t="n"/>
      <c r="E494" s="4" t="n"/>
      <c r="F494" s="23" t="n"/>
      <c r="G494" s="56" t="n"/>
      <c r="H494" s="284" t="n"/>
      <c r="I494" s="209" t="n">
        <v>-2553.88</v>
      </c>
      <c r="J494" s="210" t="n"/>
      <c r="K494" s="284" t="n"/>
      <c r="L494" s="209" t="n">
        <v>-2553.88</v>
      </c>
      <c r="M494" s="210" t="n"/>
      <c r="N494" s="284" t="n"/>
      <c r="O494" s="209" t="n">
        <v>-2553.88</v>
      </c>
      <c r="P494" s="210" t="n"/>
      <c r="Q494" s="284" t="n"/>
      <c r="R494" s="209" t="n">
        <v>-2553.88</v>
      </c>
      <c r="S494" s="210" t="n"/>
      <c r="T494" s="284" t="n"/>
      <c r="U494" s="209" t="n">
        <v>-2553.88</v>
      </c>
      <c r="V494" s="210" t="n"/>
      <c r="W494" s="284" t="n"/>
      <c r="X494" s="209" t="n">
        <v>-2661.14296</v>
      </c>
      <c r="Y494" s="210" t="n"/>
      <c r="Z494" s="284" t="n"/>
      <c r="AA494" s="209" t="n">
        <v>-2661.14296</v>
      </c>
      <c r="AB494" s="210" t="n"/>
      <c r="AC494" s="284" t="n"/>
      <c r="AD494" s="209" t="n">
        <v>-2661.14296</v>
      </c>
      <c r="AE494" s="210" t="n"/>
      <c r="AF494" s="284" t="n"/>
      <c r="AG494" s="209" t="n">
        <v>-2661.14296</v>
      </c>
      <c r="AH494" s="210" t="n"/>
      <c r="AI494" s="284" t="n"/>
      <c r="AJ494" s="209" t="n">
        <v>-2661.14296</v>
      </c>
      <c r="AK494" s="210" t="n"/>
      <c r="AL494" s="284" t="n"/>
      <c r="AM494" s="209" t="n">
        <v>-2661.14296</v>
      </c>
      <c r="AN494" s="210" t="n"/>
      <c r="AO494" s="284" t="n"/>
      <c r="AP494" s="209" t="n">
        <v>-2661.14296</v>
      </c>
      <c r="AQ494" s="210" t="n"/>
      <c r="AR494" s="284" t="n"/>
      <c r="AS494" s="209" t="n"/>
      <c r="AT494" s="210" t="n"/>
      <c r="AU494" s="284" t="n"/>
      <c r="AV494" s="209" t="n"/>
      <c r="AW494" s="210" t="n"/>
      <c r="AX494" s="284" t="n"/>
      <c r="AY494" s="209" t="n"/>
      <c r="AZ494" s="210" t="n"/>
      <c r="BA494" s="284" t="n"/>
      <c r="BB494" s="209" t="n"/>
      <c r="BC494" s="210" t="n"/>
      <c r="BD494" s="284" t="n"/>
      <c r="BE494" s="209" t="n"/>
      <c r="BF494" s="210" t="n"/>
      <c r="BG494" s="284" t="n"/>
      <c r="BH494" s="209" t="n"/>
      <c r="BI494" s="210" t="n"/>
      <c r="BK494" s="443" t="n"/>
      <c r="BL494" s="443" t="n"/>
      <c r="BM494" s="443" t="n"/>
      <c r="BN494" s="443" t="n"/>
    </row>
    <row r="495" hidden="1" outlineLevel="2" customFormat="1" s="463">
      <c r="A495" s="22" t="inlineStr">
        <is>
          <t xml:space="preserve">  -  Passador de Chopp</t>
        </is>
      </c>
      <c r="B495" s="23" t="n"/>
      <c r="C495" s="3" t="n"/>
      <c r="D495" s="16" t="n"/>
      <c r="E495" s="4" t="n"/>
      <c r="F495" s="23" t="n"/>
      <c r="G495" s="56" t="n"/>
      <c r="H495" s="284" t="n"/>
      <c r="I495" s="209" t="n">
        <v>0</v>
      </c>
      <c r="J495" s="210" t="n"/>
      <c r="K495" s="284" t="n"/>
      <c r="L495" s="209" t="n">
        <v>0</v>
      </c>
      <c r="M495" s="210" t="n"/>
      <c r="N495" s="284" t="n"/>
      <c r="O495" s="209" t="n">
        <v>0</v>
      </c>
      <c r="P495" s="210" t="n"/>
      <c r="Q495" s="284" t="n"/>
      <c r="R495" s="209" t="n">
        <v>0</v>
      </c>
      <c r="S495" s="210" t="n"/>
      <c r="T495" s="284" t="n"/>
      <c r="U495" s="209" t="n">
        <v>0</v>
      </c>
      <c r="V495" s="210" t="n"/>
      <c r="W495" s="284" t="n"/>
      <c r="X495" s="209" t="n">
        <v>0</v>
      </c>
      <c r="Y495" s="210" t="n"/>
      <c r="Z495" s="284" t="n"/>
      <c r="AA495" s="209" t="n">
        <v>0</v>
      </c>
      <c r="AB495" s="210" t="n"/>
      <c r="AC495" s="284" t="n"/>
      <c r="AD495" s="209" t="n">
        <v>0</v>
      </c>
      <c r="AE495" s="210" t="n"/>
      <c r="AF495" s="284" t="n"/>
      <c r="AG495" s="209" t="n">
        <v>0</v>
      </c>
      <c r="AH495" s="210" t="n"/>
      <c r="AI495" s="284" t="n"/>
      <c r="AJ495" s="209" t="n">
        <v>0</v>
      </c>
      <c r="AK495" s="210" t="n"/>
      <c r="AL495" s="284" t="n"/>
      <c r="AM495" s="209" t="n">
        <v>0</v>
      </c>
      <c r="AN495" s="210" t="n"/>
      <c r="AO495" s="284" t="n"/>
      <c r="AP495" s="209" t="n">
        <v>0</v>
      </c>
      <c r="AQ495" s="210" t="n"/>
      <c r="AR495" s="284" t="n"/>
      <c r="AS495" s="209" t="n"/>
      <c r="AT495" s="210" t="n"/>
      <c r="AU495" s="284" t="n"/>
      <c r="AV495" s="209" t="n"/>
      <c r="AW495" s="210" t="n"/>
      <c r="AX495" s="284" t="n"/>
      <c r="AY495" s="209" t="n"/>
      <c r="AZ495" s="210" t="n"/>
      <c r="BA495" s="284" t="n"/>
      <c r="BB495" s="209" t="n"/>
      <c r="BC495" s="210" t="n"/>
      <c r="BD495" s="284" t="n"/>
      <c r="BE495" s="209" t="n"/>
      <c r="BF495" s="210" t="n"/>
      <c r="BG495" s="284" t="n"/>
      <c r="BH495" s="209" t="n"/>
      <c r="BI495" s="210" t="n"/>
      <c r="BK495" s="443" t="n"/>
      <c r="BL495" s="443" t="n"/>
      <c r="BM495" s="443" t="n"/>
      <c r="BN495" s="443" t="n"/>
    </row>
    <row r="496" hidden="1" outlineLevel="2" customFormat="1" s="463">
      <c r="A496" s="22" t="inlineStr">
        <is>
          <t xml:space="preserve">  -  Cumin</t>
        </is>
      </c>
      <c r="B496" s="23" t="n"/>
      <c r="C496" s="3" t="n"/>
      <c r="D496" s="16" t="n"/>
      <c r="E496" s="4" t="n"/>
      <c r="F496" s="23" t="n"/>
      <c r="G496" s="56" t="n"/>
      <c r="H496" s="284" t="n"/>
      <c r="I496" s="209" t="n">
        <v>-1869.4</v>
      </c>
      <c r="J496" s="210" t="n"/>
      <c r="K496" s="284" t="n"/>
      <c r="L496" s="209" t="n">
        <v>-1869.4</v>
      </c>
      <c r="M496" s="210" t="n"/>
      <c r="N496" s="284" t="n"/>
      <c r="O496" s="209" t="n">
        <v>-1869.4</v>
      </c>
      <c r="P496" s="210" t="n"/>
      <c r="Q496" s="284" t="n"/>
      <c r="R496" s="209" t="n">
        <v>-1869.4</v>
      </c>
      <c r="S496" s="210" t="n"/>
      <c r="T496" s="284" t="n"/>
      <c r="U496" s="209" t="n">
        <v>-1869.4</v>
      </c>
      <c r="V496" s="210" t="n"/>
      <c r="W496" s="284" t="n"/>
      <c r="X496" s="209" t="n">
        <v>-1947.9148</v>
      </c>
      <c r="Y496" s="210" t="n"/>
      <c r="Z496" s="284" t="n"/>
      <c r="AA496" s="209" t="n">
        <v>-1947.9148</v>
      </c>
      <c r="AB496" s="210" t="n"/>
      <c r="AC496" s="284" t="n"/>
      <c r="AD496" s="209" t="n">
        <v>-1947.9148</v>
      </c>
      <c r="AE496" s="210" t="n"/>
      <c r="AF496" s="284" t="n"/>
      <c r="AG496" s="209" t="n">
        <v>-1947.9148</v>
      </c>
      <c r="AH496" s="210" t="n"/>
      <c r="AI496" s="284" t="n"/>
      <c r="AJ496" s="209" t="n">
        <v>-1947.9148</v>
      </c>
      <c r="AK496" s="210" t="n"/>
      <c r="AL496" s="284" t="n"/>
      <c r="AM496" s="209" t="n">
        <v>-1947.9148</v>
      </c>
      <c r="AN496" s="210" t="n"/>
      <c r="AO496" s="284" t="n"/>
      <c r="AP496" s="209" t="n">
        <v>-1947.9148</v>
      </c>
      <c r="AQ496" s="210" t="n"/>
      <c r="AR496" s="284" t="n"/>
      <c r="AS496" s="209" t="n"/>
      <c r="AT496" s="210" t="n"/>
      <c r="AU496" s="284" t="n"/>
      <c r="AV496" s="209" t="n"/>
      <c r="AW496" s="210" t="n"/>
      <c r="AX496" s="284" t="n"/>
      <c r="AY496" s="209" t="n"/>
      <c r="AZ496" s="210" t="n"/>
      <c r="BA496" s="284" t="n"/>
      <c r="BB496" s="209" t="n"/>
      <c r="BC496" s="210" t="n"/>
      <c r="BD496" s="284" t="n"/>
      <c r="BE496" s="209" t="n"/>
      <c r="BF496" s="210" t="n"/>
      <c r="BG496" s="284" t="n"/>
      <c r="BH496" s="209" t="n"/>
      <c r="BI496" s="210" t="n"/>
      <c r="BK496" s="443" t="n"/>
      <c r="BL496" s="443" t="n"/>
      <c r="BM496" s="443" t="n"/>
      <c r="BN496" s="443" t="n"/>
    </row>
    <row r="497" hidden="1" outlineLevel="2" customFormat="1" s="463">
      <c r="A497" s="22" t="inlineStr">
        <is>
          <t xml:space="preserve">  -  Sub Chefe de Bar</t>
        </is>
      </c>
      <c r="B497" s="23" t="n"/>
      <c r="C497" s="3" t="n"/>
      <c r="D497" s="16" t="n"/>
      <c r="E497" s="4" t="n"/>
      <c r="F497" s="23" t="n"/>
      <c r="G497" s="56" t="n"/>
      <c r="H497" s="284" t="n"/>
      <c r="I497" s="209" t="n">
        <v>0</v>
      </c>
      <c r="J497" s="210" t="n"/>
      <c r="K497" s="284" t="n"/>
      <c r="L497" s="209" t="n">
        <v>0</v>
      </c>
      <c r="M497" s="210" t="n"/>
      <c r="N497" s="284" t="n"/>
      <c r="O497" s="209" t="n">
        <v>0</v>
      </c>
      <c r="P497" s="210" t="n"/>
      <c r="Q497" s="284" t="n"/>
      <c r="R497" s="209" t="n">
        <v>0</v>
      </c>
      <c r="S497" s="210" t="n"/>
      <c r="T497" s="284" t="n"/>
      <c r="U497" s="209" t="n">
        <v>0</v>
      </c>
      <c r="V497" s="210" t="n"/>
      <c r="W497" s="284" t="n"/>
      <c r="X497" s="209" t="n">
        <v>0</v>
      </c>
      <c r="Y497" s="210" t="n"/>
      <c r="Z497" s="284" t="n"/>
      <c r="AA497" s="209" t="n">
        <v>0</v>
      </c>
      <c r="AB497" s="210" t="n"/>
      <c r="AC497" s="284" t="n"/>
      <c r="AD497" s="209" t="n">
        <v>0</v>
      </c>
      <c r="AE497" s="210" t="n"/>
      <c r="AF497" s="284" t="n"/>
      <c r="AG497" s="209" t="n">
        <v>0</v>
      </c>
      <c r="AH497" s="210" t="n"/>
      <c r="AI497" s="284" t="n"/>
      <c r="AJ497" s="209" t="n">
        <v>0</v>
      </c>
      <c r="AK497" s="210" t="n"/>
      <c r="AL497" s="284" t="n"/>
      <c r="AM497" s="209" t="n">
        <v>0</v>
      </c>
      <c r="AN497" s="210" t="n"/>
      <c r="AO497" s="284" t="n"/>
      <c r="AP497" s="209" t="n">
        <v>0</v>
      </c>
      <c r="AQ497" s="210" t="n"/>
      <c r="AR497" s="284" t="n"/>
      <c r="AS497" s="209" t="n"/>
      <c r="AT497" s="210" t="n"/>
      <c r="AU497" s="284" t="n"/>
      <c r="AV497" s="209" t="n"/>
      <c r="AW497" s="210" t="n"/>
      <c r="AX497" s="284" t="n"/>
      <c r="AY497" s="209" t="n"/>
      <c r="AZ497" s="210" t="n"/>
      <c r="BA497" s="284" t="n"/>
      <c r="BB497" s="209" t="n"/>
      <c r="BC497" s="210" t="n"/>
      <c r="BD497" s="284" t="n"/>
      <c r="BE497" s="209" t="n"/>
      <c r="BF497" s="210" t="n"/>
      <c r="BG497" s="284" t="n"/>
      <c r="BH497" s="209" t="n"/>
      <c r="BI497" s="210" t="n"/>
      <c r="BK497" s="443" t="n"/>
      <c r="BL497" s="443" t="n"/>
      <c r="BM497" s="443" t="n"/>
      <c r="BN497" s="443" t="n"/>
    </row>
    <row r="498" hidden="1" outlineLevel="2" customFormat="1" s="463">
      <c r="A498" s="22" t="inlineStr">
        <is>
          <t xml:space="preserve">  -  Bartender III</t>
        </is>
      </c>
      <c r="B498" s="23" t="n"/>
      <c r="C498" s="3" t="n"/>
      <c r="D498" s="16" t="n"/>
      <c r="E498" s="4" t="n"/>
      <c r="F498" s="23" t="n"/>
      <c r="G498" s="56" t="n"/>
      <c r="H498" s="284" t="n"/>
      <c r="I498" s="209" t="n">
        <v>-1938.56</v>
      </c>
      <c r="J498" s="210" t="n"/>
      <c r="K498" s="284" t="n"/>
      <c r="L498" s="209" t="n">
        <v>-1938.56</v>
      </c>
      <c r="M498" s="210" t="n"/>
      <c r="N498" s="284" t="n"/>
      <c r="O498" s="209" t="n">
        <v>-1938.56</v>
      </c>
      <c r="P498" s="210" t="n"/>
      <c r="Q498" s="284" t="n"/>
      <c r="R498" s="209" t="n">
        <v>-1938.56</v>
      </c>
      <c r="S498" s="210" t="n"/>
      <c r="T498" s="284" t="n"/>
      <c r="U498" s="209" t="n">
        <v>-1938.56</v>
      </c>
      <c r="V498" s="210" t="n"/>
      <c r="W498" s="284" t="n"/>
      <c r="X498" s="209" t="n">
        <v>-2019.97952</v>
      </c>
      <c r="Y498" s="210" t="n"/>
      <c r="Z498" s="284" t="n"/>
      <c r="AA498" s="209" t="n">
        <v>-2019.97952</v>
      </c>
      <c r="AB498" s="210" t="n"/>
      <c r="AC498" s="284" t="n"/>
      <c r="AD498" s="209" t="n">
        <v>-2019.97952</v>
      </c>
      <c r="AE498" s="210" t="n"/>
      <c r="AF498" s="284" t="n"/>
      <c r="AG498" s="209" t="n">
        <v>-2019.97952</v>
      </c>
      <c r="AH498" s="210" t="n"/>
      <c r="AI498" s="284" t="n"/>
      <c r="AJ498" s="209" t="n">
        <v>-2019.97952</v>
      </c>
      <c r="AK498" s="210" t="n"/>
      <c r="AL498" s="284" t="n"/>
      <c r="AM498" s="209" t="n">
        <v>-2019.97952</v>
      </c>
      <c r="AN498" s="210" t="n"/>
      <c r="AO498" s="284" t="n"/>
      <c r="AP498" s="209" t="n">
        <v>-2019.97952</v>
      </c>
      <c r="AQ498" s="210" t="n"/>
      <c r="AR498" s="284" t="n"/>
      <c r="AS498" s="209" t="n"/>
      <c r="AT498" s="210" t="n"/>
      <c r="AU498" s="284" t="n"/>
      <c r="AV498" s="209" t="n"/>
      <c r="AW498" s="210" t="n"/>
      <c r="AX498" s="284" t="n"/>
      <c r="AY498" s="209" t="n"/>
      <c r="AZ498" s="210" t="n"/>
      <c r="BA498" s="284" t="n"/>
      <c r="BB498" s="209" t="n"/>
      <c r="BC498" s="210" t="n"/>
      <c r="BD498" s="284" t="n"/>
      <c r="BE498" s="209" t="n"/>
      <c r="BF498" s="210" t="n"/>
      <c r="BG498" s="284" t="n"/>
      <c r="BH498" s="209" t="n"/>
      <c r="BI498" s="210" t="n"/>
      <c r="BK498" s="443" t="n"/>
      <c r="BL498" s="443" t="n"/>
      <c r="BM498" s="443" t="n"/>
      <c r="BN498" s="443" t="n"/>
    </row>
    <row r="499" hidden="1" outlineLevel="2" customFormat="1" s="463">
      <c r="A499" s="22" t="inlineStr">
        <is>
          <t xml:space="preserve">  -  Bartender II</t>
        </is>
      </c>
      <c r="B499" s="23" t="n"/>
      <c r="C499" s="3" t="n"/>
      <c r="D499" s="16" t="n"/>
      <c r="E499" s="4" t="n"/>
      <c r="F499" s="23" t="n"/>
      <c r="G499" s="56" t="n"/>
      <c r="H499" s="284" t="n"/>
      <c r="I499" s="209" t="n">
        <v>-1965.32</v>
      </c>
      <c r="J499" s="210" t="n"/>
      <c r="K499" s="284" t="n"/>
      <c r="L499" s="209" t="n">
        <v>-1965.32</v>
      </c>
      <c r="M499" s="210" t="n"/>
      <c r="N499" s="284" t="n"/>
      <c r="O499" s="209" t="n">
        <v>-1965.32</v>
      </c>
      <c r="P499" s="210" t="n"/>
      <c r="Q499" s="284" t="n"/>
      <c r="R499" s="209" t="n">
        <v>-1965.32</v>
      </c>
      <c r="S499" s="210" t="n"/>
      <c r="T499" s="284" t="n"/>
      <c r="U499" s="209" t="n">
        <v>-1965.32</v>
      </c>
      <c r="V499" s="210" t="n"/>
      <c r="W499" s="284" t="n"/>
      <c r="X499" s="209" t="n">
        <v>-2047.86344</v>
      </c>
      <c r="Y499" s="210" t="n"/>
      <c r="Z499" s="284" t="n"/>
      <c r="AA499" s="209" t="n">
        <v>-2047.86344</v>
      </c>
      <c r="AB499" s="210" t="n"/>
      <c r="AC499" s="284" t="n"/>
      <c r="AD499" s="209" t="n">
        <v>-2047.86344</v>
      </c>
      <c r="AE499" s="210" t="n"/>
      <c r="AF499" s="284" t="n"/>
      <c r="AG499" s="209" t="n">
        <v>-2047.86344</v>
      </c>
      <c r="AH499" s="210" t="n"/>
      <c r="AI499" s="284" t="n"/>
      <c r="AJ499" s="209" t="n">
        <v>-2047.86344</v>
      </c>
      <c r="AK499" s="210" t="n"/>
      <c r="AL499" s="284" t="n"/>
      <c r="AM499" s="209" t="n">
        <v>-2047.86344</v>
      </c>
      <c r="AN499" s="210" t="n"/>
      <c r="AO499" s="284" t="n"/>
      <c r="AP499" s="209" t="n">
        <v>-2047.86344</v>
      </c>
      <c r="AQ499" s="210" t="n"/>
      <c r="AR499" s="284" t="n"/>
      <c r="AS499" s="209" t="n"/>
      <c r="AT499" s="210" t="n"/>
      <c r="AU499" s="284" t="n"/>
      <c r="AV499" s="209" t="n"/>
      <c r="AW499" s="210" t="n"/>
      <c r="AX499" s="284" t="n"/>
      <c r="AY499" s="209" t="n"/>
      <c r="AZ499" s="210" t="n"/>
      <c r="BA499" s="284" t="n"/>
      <c r="BB499" s="209" t="n"/>
      <c r="BC499" s="210" t="n"/>
      <c r="BD499" s="284" t="n"/>
      <c r="BE499" s="209" t="n"/>
      <c r="BF499" s="210" t="n"/>
      <c r="BG499" s="284" t="n"/>
      <c r="BH499" s="209" t="n"/>
      <c r="BI499" s="210" t="n"/>
      <c r="BK499" s="443" t="n"/>
      <c r="BL499" s="443" t="n"/>
      <c r="BM499" s="443" t="n"/>
      <c r="BN499" s="443" t="n"/>
    </row>
    <row r="500" hidden="1" outlineLevel="2" customFormat="1" s="463">
      <c r="A500" s="22" t="inlineStr">
        <is>
          <t xml:space="preserve">  -  Bartender I</t>
        </is>
      </c>
      <c r="B500" s="23" t="n"/>
      <c r="C500" s="3" t="n"/>
      <c r="D500" s="16" t="n"/>
      <c r="E500" s="4" t="n"/>
      <c r="F500" s="23" t="n"/>
      <c r="G500" s="56" t="n"/>
      <c r="H500" s="284" t="n"/>
      <c r="I500" s="209" t="n">
        <v>-2563.83</v>
      </c>
      <c r="J500" s="210" t="n"/>
      <c r="K500" s="284" t="n"/>
      <c r="L500" s="209" t="n">
        <v>-2563.83</v>
      </c>
      <c r="M500" s="210" t="n"/>
      <c r="N500" s="284" t="n"/>
      <c r="O500" s="209" t="n">
        <v>-2563.83</v>
      </c>
      <c r="P500" s="210" t="n"/>
      <c r="Q500" s="284" t="n"/>
      <c r="R500" s="209" t="n">
        <v>-2563.83</v>
      </c>
      <c r="S500" s="210" t="n"/>
      <c r="T500" s="284" t="n"/>
      <c r="U500" s="209" t="n">
        <v>-2563.83</v>
      </c>
      <c r="V500" s="210" t="n"/>
      <c r="W500" s="284" t="n"/>
      <c r="X500" s="209" t="n">
        <v>-2671.51086</v>
      </c>
      <c r="Y500" s="210" t="n"/>
      <c r="Z500" s="284" t="n"/>
      <c r="AA500" s="209" t="n">
        <v>-2671.51086</v>
      </c>
      <c r="AB500" s="210" t="n"/>
      <c r="AC500" s="284" t="n"/>
      <c r="AD500" s="209" t="n">
        <v>-2671.51086</v>
      </c>
      <c r="AE500" s="210" t="n"/>
      <c r="AF500" s="284" t="n"/>
      <c r="AG500" s="209" t="n">
        <v>-2671.51086</v>
      </c>
      <c r="AH500" s="210" t="n"/>
      <c r="AI500" s="284" t="n"/>
      <c r="AJ500" s="209" t="n">
        <v>-2671.51086</v>
      </c>
      <c r="AK500" s="210" t="n"/>
      <c r="AL500" s="284" t="n"/>
      <c r="AM500" s="209" t="n">
        <v>-2671.51086</v>
      </c>
      <c r="AN500" s="210" t="n"/>
      <c r="AO500" s="284" t="n"/>
      <c r="AP500" s="209" t="n">
        <v>-2671.51086</v>
      </c>
      <c r="AQ500" s="210" t="n"/>
      <c r="AR500" s="284" t="n"/>
      <c r="AS500" s="209" t="n"/>
      <c r="AT500" s="210" t="n"/>
      <c r="AU500" s="284" t="n"/>
      <c r="AV500" s="209" t="n"/>
      <c r="AW500" s="210" t="n"/>
      <c r="AX500" s="284" t="n"/>
      <c r="AY500" s="209" t="n"/>
      <c r="AZ500" s="210" t="n"/>
      <c r="BA500" s="284" t="n"/>
      <c r="BB500" s="209" t="n"/>
      <c r="BC500" s="210" t="n"/>
      <c r="BD500" s="284" t="n"/>
      <c r="BE500" s="209" t="n"/>
      <c r="BF500" s="210" t="n"/>
      <c r="BG500" s="284" t="n"/>
      <c r="BH500" s="209" t="n"/>
      <c r="BI500" s="210" t="n"/>
      <c r="BK500" s="443" t="n"/>
      <c r="BL500" s="443" t="n"/>
      <c r="BM500" s="443" t="n"/>
      <c r="BN500" s="443" t="n"/>
    </row>
    <row r="501" hidden="1" outlineLevel="2" customFormat="1" s="463">
      <c r="A501" s="22" t="inlineStr">
        <is>
          <t xml:space="preserve">  -  Bar Back</t>
        </is>
      </c>
      <c r="B501" s="23" t="n"/>
      <c r="C501" s="3" t="n"/>
      <c r="D501" s="16" t="n"/>
      <c r="E501" s="4" t="n"/>
      <c r="F501" s="23" t="n"/>
      <c r="G501" s="56" t="n"/>
      <c r="H501" s="284" t="n"/>
      <c r="I501" s="209" t="n">
        <v>-1869.4</v>
      </c>
      <c r="J501" s="210" t="n"/>
      <c r="K501" s="284" t="n"/>
      <c r="L501" s="209" t="n">
        <v>-1869.4</v>
      </c>
      <c r="M501" s="210" t="n"/>
      <c r="N501" s="284" t="n"/>
      <c r="O501" s="209" t="n">
        <v>-1869.4</v>
      </c>
      <c r="P501" s="210" t="n"/>
      <c r="Q501" s="284" t="n"/>
      <c r="R501" s="209" t="n">
        <v>-1869.4</v>
      </c>
      <c r="S501" s="210" t="n"/>
      <c r="T501" s="284" t="n"/>
      <c r="U501" s="209" t="n">
        <v>-1869.4</v>
      </c>
      <c r="V501" s="210" t="n"/>
      <c r="W501" s="284" t="n"/>
      <c r="X501" s="209" t="n">
        <v>-1947.9148</v>
      </c>
      <c r="Y501" s="210" t="n"/>
      <c r="Z501" s="284" t="n"/>
      <c r="AA501" s="209" t="n">
        <v>-1947.9148</v>
      </c>
      <c r="AB501" s="210" t="n"/>
      <c r="AC501" s="284" t="n"/>
      <c r="AD501" s="209" t="n">
        <v>-1947.9148</v>
      </c>
      <c r="AE501" s="210" t="n"/>
      <c r="AF501" s="284" t="n"/>
      <c r="AG501" s="209" t="n">
        <v>-1947.9148</v>
      </c>
      <c r="AH501" s="210" t="n"/>
      <c r="AI501" s="284" t="n"/>
      <c r="AJ501" s="209" t="n">
        <v>-1947.9148</v>
      </c>
      <c r="AK501" s="210" t="n"/>
      <c r="AL501" s="284" t="n"/>
      <c r="AM501" s="209" t="n">
        <v>-1947.9148</v>
      </c>
      <c r="AN501" s="210" t="n"/>
      <c r="AO501" s="284" t="n"/>
      <c r="AP501" s="209" t="n">
        <v>-1947.9148</v>
      </c>
      <c r="AQ501" s="210" t="n"/>
      <c r="AR501" s="284" t="n"/>
      <c r="AS501" s="209" t="n"/>
      <c r="AT501" s="210" t="n"/>
      <c r="AU501" s="284" t="n"/>
      <c r="AV501" s="209" t="n"/>
      <c r="AW501" s="210" t="n"/>
      <c r="AX501" s="284" t="n"/>
      <c r="AY501" s="209" t="n"/>
      <c r="AZ501" s="210" t="n"/>
      <c r="BA501" s="284" t="n"/>
      <c r="BB501" s="209" t="n"/>
      <c r="BC501" s="210" t="n"/>
      <c r="BD501" s="284" t="n"/>
      <c r="BE501" s="209" t="n"/>
      <c r="BF501" s="210" t="n"/>
      <c r="BG501" s="284" t="n"/>
      <c r="BH501" s="209" t="n"/>
      <c r="BI501" s="210" t="n"/>
      <c r="BK501" s="443" t="n"/>
      <c r="BL501" s="443" t="n"/>
      <c r="BM501" s="443" t="n"/>
      <c r="BN501" s="443" t="n"/>
    </row>
    <row r="502" hidden="1" outlineLevel="2" customFormat="1" s="463">
      <c r="A502" s="22" t="inlineStr">
        <is>
          <t xml:space="preserve">  -  Barista III</t>
        </is>
      </c>
      <c r="B502" s="23" t="n"/>
      <c r="C502" s="3" t="n"/>
      <c r="D502" s="16" t="n"/>
      <c r="E502" s="4" t="n"/>
      <c r="F502" s="23" t="n"/>
      <c r="G502" s="56" t="n"/>
      <c r="H502" s="284" t="n"/>
      <c r="I502" s="209" t="n">
        <v>-2330.67</v>
      </c>
      <c r="J502" s="210" t="n"/>
      <c r="K502" s="284" t="n"/>
      <c r="L502" s="209" t="n">
        <v>-2330.67</v>
      </c>
      <c r="M502" s="210" t="n"/>
      <c r="N502" s="284" t="n"/>
      <c r="O502" s="209" t="n">
        <v>-2330.67</v>
      </c>
      <c r="P502" s="210" t="n"/>
      <c r="Q502" s="284" t="n"/>
      <c r="R502" s="209" t="n">
        <v>-2330.67</v>
      </c>
      <c r="S502" s="210" t="n"/>
      <c r="T502" s="284" t="n"/>
      <c r="U502" s="209" t="n">
        <v>-2330.67</v>
      </c>
      <c r="V502" s="210" t="n"/>
      <c r="W502" s="284" t="n"/>
      <c r="X502" s="209" t="n">
        <v>-2428.55814</v>
      </c>
      <c r="Y502" s="210" t="n"/>
      <c r="Z502" s="284" t="n"/>
      <c r="AA502" s="209" t="n">
        <v>-2428.55814</v>
      </c>
      <c r="AB502" s="210" t="n"/>
      <c r="AC502" s="284" t="n"/>
      <c r="AD502" s="209" t="n">
        <v>-2428.55814</v>
      </c>
      <c r="AE502" s="210" t="n"/>
      <c r="AF502" s="284" t="n"/>
      <c r="AG502" s="209" t="n">
        <v>-2428.55814</v>
      </c>
      <c r="AH502" s="210" t="n"/>
      <c r="AI502" s="284" t="n"/>
      <c r="AJ502" s="209" t="n">
        <v>-2428.55814</v>
      </c>
      <c r="AK502" s="210" t="n"/>
      <c r="AL502" s="284" t="n"/>
      <c r="AM502" s="209" t="n">
        <v>-2428.55814</v>
      </c>
      <c r="AN502" s="210" t="n"/>
      <c r="AO502" s="284" t="n"/>
      <c r="AP502" s="209" t="n">
        <v>-2428.55814</v>
      </c>
      <c r="AQ502" s="210" t="n"/>
      <c r="AR502" s="284" t="n"/>
      <c r="AS502" s="209" t="n"/>
      <c r="AT502" s="210" t="n"/>
      <c r="AU502" s="284" t="n"/>
      <c r="AV502" s="209" t="n"/>
      <c r="AW502" s="210" t="n"/>
      <c r="AX502" s="284" t="n"/>
      <c r="AY502" s="209" t="n"/>
      <c r="AZ502" s="210" t="n"/>
      <c r="BA502" s="284" t="n"/>
      <c r="BB502" s="209" t="n"/>
      <c r="BC502" s="210" t="n"/>
      <c r="BD502" s="284" t="n"/>
      <c r="BE502" s="209" t="n"/>
      <c r="BF502" s="210" t="n"/>
      <c r="BG502" s="284" t="n"/>
      <c r="BH502" s="209" t="n"/>
      <c r="BI502" s="210" t="n"/>
      <c r="BK502" s="443" t="n"/>
      <c r="BL502" s="443" t="n"/>
      <c r="BM502" s="443" t="n"/>
      <c r="BN502" s="443" t="n"/>
    </row>
    <row r="503" hidden="1" outlineLevel="2" customFormat="1" s="463">
      <c r="A503" s="22" t="inlineStr">
        <is>
          <t xml:space="preserve">  -  Barista II</t>
        </is>
      </c>
      <c r="B503" s="23" t="n"/>
      <c r="C503" s="3" t="n"/>
      <c r="D503" s="16" t="n"/>
      <c r="E503" s="4" t="n"/>
      <c r="F503" s="23" t="n"/>
      <c r="G503" s="56" t="n"/>
      <c r="H503" s="284" t="n"/>
      <c r="I503" s="209" t="n">
        <v>-2553.88</v>
      </c>
      <c r="J503" s="210" t="n"/>
      <c r="K503" s="284" t="n"/>
      <c r="L503" s="209" t="n">
        <v>-2553.88</v>
      </c>
      <c r="M503" s="210" t="n"/>
      <c r="N503" s="284" t="n"/>
      <c r="O503" s="209" t="n">
        <v>-2553.88</v>
      </c>
      <c r="P503" s="210" t="n"/>
      <c r="Q503" s="284" t="n"/>
      <c r="R503" s="209" t="n">
        <v>-2553.88</v>
      </c>
      <c r="S503" s="210" t="n"/>
      <c r="T503" s="284" t="n"/>
      <c r="U503" s="209" t="n">
        <v>-2553.88</v>
      </c>
      <c r="V503" s="210" t="n"/>
      <c r="W503" s="284" t="n"/>
      <c r="X503" s="209" t="n">
        <v>-2661.14296</v>
      </c>
      <c r="Y503" s="210" t="n"/>
      <c r="Z503" s="284" t="n"/>
      <c r="AA503" s="209" t="n">
        <v>-2661.14296</v>
      </c>
      <c r="AB503" s="210" t="n"/>
      <c r="AC503" s="284" t="n"/>
      <c r="AD503" s="209" t="n">
        <v>-2661.14296</v>
      </c>
      <c r="AE503" s="210" t="n"/>
      <c r="AF503" s="284" t="n"/>
      <c r="AG503" s="209" t="n">
        <v>-2661.14296</v>
      </c>
      <c r="AH503" s="210" t="n"/>
      <c r="AI503" s="284" t="n"/>
      <c r="AJ503" s="209" t="n">
        <v>-2661.14296</v>
      </c>
      <c r="AK503" s="210" t="n"/>
      <c r="AL503" s="284" t="n"/>
      <c r="AM503" s="209" t="n">
        <v>-2661.14296</v>
      </c>
      <c r="AN503" s="210" t="n"/>
      <c r="AO503" s="284" t="n"/>
      <c r="AP503" s="209" t="n">
        <v>-2661.14296</v>
      </c>
      <c r="AQ503" s="210" t="n"/>
      <c r="AR503" s="284" t="n"/>
      <c r="AS503" s="209" t="n"/>
      <c r="AT503" s="210" t="n"/>
      <c r="AU503" s="284" t="n"/>
      <c r="AV503" s="209" t="n"/>
      <c r="AW503" s="210" t="n"/>
      <c r="AX503" s="284" t="n"/>
      <c r="AY503" s="209" t="n"/>
      <c r="AZ503" s="210" t="n"/>
      <c r="BA503" s="284" t="n"/>
      <c r="BB503" s="209" t="n"/>
      <c r="BC503" s="210" t="n"/>
      <c r="BD503" s="284" t="n"/>
      <c r="BE503" s="209" t="n"/>
      <c r="BF503" s="210" t="n"/>
      <c r="BG503" s="284" t="n"/>
      <c r="BH503" s="209" t="n"/>
      <c r="BI503" s="210" t="n"/>
      <c r="BK503" s="443" t="n"/>
      <c r="BL503" s="443" t="n"/>
      <c r="BM503" s="443" t="n"/>
      <c r="BN503" s="443" t="n"/>
    </row>
    <row r="504" hidden="1" outlineLevel="2" customFormat="1" s="463">
      <c r="A504" s="22" t="inlineStr">
        <is>
          <t xml:space="preserve">  -  Barista I</t>
        </is>
      </c>
      <c r="B504" s="23" t="n"/>
      <c r="C504" s="3" t="n"/>
      <c r="D504" s="16" t="n"/>
      <c r="E504" s="4" t="n"/>
      <c r="F504" s="23" t="n"/>
      <c r="G504" s="56" t="n"/>
      <c r="H504" s="284" t="n"/>
      <c r="I504" s="209" t="n">
        <v>0</v>
      </c>
      <c r="J504" s="210" t="n"/>
      <c r="K504" s="284" t="n"/>
      <c r="L504" s="209" t="n">
        <v>0</v>
      </c>
      <c r="M504" s="210" t="n"/>
      <c r="N504" s="284" t="n"/>
      <c r="O504" s="209" t="n">
        <v>0</v>
      </c>
      <c r="P504" s="210" t="n"/>
      <c r="Q504" s="284" t="n"/>
      <c r="R504" s="209" t="n">
        <v>0</v>
      </c>
      <c r="S504" s="210" t="n"/>
      <c r="T504" s="284" t="n"/>
      <c r="U504" s="209" t="n">
        <v>0</v>
      </c>
      <c r="V504" s="210" t="n"/>
      <c r="W504" s="284" t="n"/>
      <c r="X504" s="209" t="n">
        <v>0</v>
      </c>
      <c r="Y504" s="210" t="n"/>
      <c r="Z504" s="284" t="n"/>
      <c r="AA504" s="209" t="n">
        <v>0</v>
      </c>
      <c r="AB504" s="210" t="n"/>
      <c r="AC504" s="284" t="n"/>
      <c r="AD504" s="209" t="n">
        <v>0</v>
      </c>
      <c r="AE504" s="210" t="n"/>
      <c r="AF504" s="284" t="n"/>
      <c r="AG504" s="209" t="n">
        <v>0</v>
      </c>
      <c r="AH504" s="210" t="n"/>
      <c r="AI504" s="284" t="n"/>
      <c r="AJ504" s="209" t="n">
        <v>0</v>
      </c>
      <c r="AK504" s="210" t="n"/>
      <c r="AL504" s="284" t="n"/>
      <c r="AM504" s="209" t="n">
        <v>0</v>
      </c>
      <c r="AN504" s="210" t="n"/>
      <c r="AO504" s="284" t="n"/>
      <c r="AP504" s="209" t="n">
        <v>0</v>
      </c>
      <c r="AQ504" s="210" t="n"/>
      <c r="AR504" s="284" t="n"/>
      <c r="AS504" s="209" t="n"/>
      <c r="AT504" s="210" t="n"/>
      <c r="AU504" s="284" t="n"/>
      <c r="AV504" s="209" t="n"/>
      <c r="AW504" s="210" t="n"/>
      <c r="AX504" s="284" t="n"/>
      <c r="AY504" s="209" t="n"/>
      <c r="AZ504" s="210" t="n"/>
      <c r="BA504" s="284" t="n"/>
      <c r="BB504" s="209" t="n"/>
      <c r="BC504" s="210" t="n"/>
      <c r="BD504" s="284" t="n"/>
      <c r="BE504" s="209" t="n"/>
      <c r="BF504" s="210" t="n"/>
      <c r="BG504" s="284" t="n"/>
      <c r="BH504" s="209" t="n"/>
      <c r="BI504" s="210" t="n"/>
      <c r="BK504" s="443" t="n"/>
      <c r="BL504" s="443" t="n"/>
      <c r="BM504" s="443" t="n"/>
      <c r="BN504" s="443" t="n"/>
    </row>
    <row r="505" hidden="1" outlineLevel="2" customFormat="1" s="463">
      <c r="A505" s="22" t="inlineStr">
        <is>
          <t xml:space="preserve">  -  Chopeiro III</t>
        </is>
      </c>
      <c r="B505" s="23" t="n"/>
      <c r="C505" s="3" t="n"/>
      <c r="D505" s="16" t="n"/>
      <c r="E505" s="4" t="n"/>
      <c r="F505" s="23" t="n"/>
      <c r="G505" s="56" t="n"/>
      <c r="H505" s="284" t="n"/>
      <c r="I505" s="209" t="n">
        <v>0</v>
      </c>
      <c r="J505" s="210" t="n"/>
      <c r="K505" s="284" t="n"/>
      <c r="L505" s="209" t="n">
        <v>0</v>
      </c>
      <c r="M505" s="210" t="n"/>
      <c r="N505" s="284" t="n"/>
      <c r="O505" s="209" t="n">
        <v>0</v>
      </c>
      <c r="P505" s="210" t="n"/>
      <c r="Q505" s="284" t="n"/>
      <c r="R505" s="209" t="n">
        <v>0</v>
      </c>
      <c r="S505" s="210" t="n"/>
      <c r="T505" s="284" t="n"/>
      <c r="U505" s="209" t="n">
        <v>0</v>
      </c>
      <c r="V505" s="210" t="n"/>
      <c r="W505" s="284" t="n"/>
      <c r="X505" s="209" t="n">
        <v>0</v>
      </c>
      <c r="Y505" s="210" t="n"/>
      <c r="Z505" s="284" t="n"/>
      <c r="AA505" s="209" t="n">
        <v>0</v>
      </c>
      <c r="AB505" s="210" t="n"/>
      <c r="AC505" s="284" t="n"/>
      <c r="AD505" s="209" t="n">
        <v>0</v>
      </c>
      <c r="AE505" s="210" t="n"/>
      <c r="AF505" s="284" t="n"/>
      <c r="AG505" s="209" t="n">
        <v>0</v>
      </c>
      <c r="AH505" s="210" t="n"/>
      <c r="AI505" s="284" t="n"/>
      <c r="AJ505" s="209" t="n">
        <v>0</v>
      </c>
      <c r="AK505" s="210" t="n"/>
      <c r="AL505" s="284" t="n"/>
      <c r="AM505" s="209" t="n">
        <v>0</v>
      </c>
      <c r="AN505" s="210" t="n"/>
      <c r="AO505" s="284" t="n"/>
      <c r="AP505" s="209" t="n">
        <v>0</v>
      </c>
      <c r="AQ505" s="210" t="n"/>
      <c r="AR505" s="284" t="n"/>
      <c r="AS505" s="209" t="n"/>
      <c r="AT505" s="210" t="n"/>
      <c r="AU505" s="284" t="n"/>
      <c r="AV505" s="209" t="n"/>
      <c r="AW505" s="210" t="n"/>
      <c r="AX505" s="284" t="n"/>
      <c r="AY505" s="209" t="n"/>
      <c r="AZ505" s="210" t="n"/>
      <c r="BA505" s="284" t="n"/>
      <c r="BB505" s="209" t="n"/>
      <c r="BC505" s="210" t="n"/>
      <c r="BD505" s="284" t="n"/>
      <c r="BE505" s="209" t="n"/>
      <c r="BF505" s="210" t="n"/>
      <c r="BG505" s="284" t="n"/>
      <c r="BH505" s="209" t="n"/>
      <c r="BI505" s="210" t="n"/>
      <c r="BK505" s="443" t="n"/>
      <c r="BL505" s="443" t="n"/>
      <c r="BM505" s="443" t="n"/>
      <c r="BN505" s="443" t="n"/>
    </row>
    <row r="506" hidden="1" outlineLevel="2" customFormat="1" s="463">
      <c r="A506" s="22" t="inlineStr">
        <is>
          <t xml:space="preserve">  -  Chopeiro II</t>
        </is>
      </c>
      <c r="B506" s="23" t="n"/>
      <c r="C506" s="3" t="n"/>
      <c r="D506" s="16" t="n"/>
      <c r="E506" s="4" t="n"/>
      <c r="F506" s="23" t="n"/>
      <c r="G506" s="56" t="n"/>
      <c r="H506" s="284" t="n"/>
      <c r="I506" s="209" t="n">
        <v>0</v>
      </c>
      <c r="J506" s="210" t="n"/>
      <c r="K506" s="284" t="n"/>
      <c r="L506" s="209" t="n">
        <v>0</v>
      </c>
      <c r="M506" s="210" t="n"/>
      <c r="N506" s="284" t="n"/>
      <c r="O506" s="209" t="n">
        <v>0</v>
      </c>
      <c r="P506" s="210" t="n"/>
      <c r="Q506" s="284" t="n"/>
      <c r="R506" s="209" t="n">
        <v>0</v>
      </c>
      <c r="S506" s="210" t="n"/>
      <c r="T506" s="284" t="n"/>
      <c r="U506" s="209" t="n">
        <v>0</v>
      </c>
      <c r="V506" s="210" t="n"/>
      <c r="W506" s="284" t="n"/>
      <c r="X506" s="209" t="n">
        <v>0</v>
      </c>
      <c r="Y506" s="210" t="n"/>
      <c r="Z506" s="284" t="n"/>
      <c r="AA506" s="209" t="n">
        <v>0</v>
      </c>
      <c r="AB506" s="210" t="n"/>
      <c r="AC506" s="284" t="n"/>
      <c r="AD506" s="209" t="n">
        <v>0</v>
      </c>
      <c r="AE506" s="210" t="n"/>
      <c r="AF506" s="284" t="n"/>
      <c r="AG506" s="209" t="n">
        <v>0</v>
      </c>
      <c r="AH506" s="210" t="n"/>
      <c r="AI506" s="284" t="n"/>
      <c r="AJ506" s="209" t="n">
        <v>0</v>
      </c>
      <c r="AK506" s="210" t="n"/>
      <c r="AL506" s="284" t="n"/>
      <c r="AM506" s="209" t="n">
        <v>0</v>
      </c>
      <c r="AN506" s="210" t="n"/>
      <c r="AO506" s="284" t="n"/>
      <c r="AP506" s="209" t="n">
        <v>0</v>
      </c>
      <c r="AQ506" s="210" t="n"/>
      <c r="AR506" s="284" t="n"/>
      <c r="AS506" s="209" t="n"/>
      <c r="AT506" s="210" t="n"/>
      <c r="AU506" s="284" t="n"/>
      <c r="AV506" s="209" t="n"/>
      <c r="AW506" s="210" t="n"/>
      <c r="AX506" s="284" t="n"/>
      <c r="AY506" s="209" t="n"/>
      <c r="AZ506" s="210" t="n"/>
      <c r="BA506" s="284" t="n"/>
      <c r="BB506" s="209" t="n"/>
      <c r="BC506" s="210" t="n"/>
      <c r="BD506" s="284" t="n"/>
      <c r="BE506" s="209" t="n"/>
      <c r="BF506" s="210" t="n"/>
      <c r="BG506" s="284" t="n"/>
      <c r="BH506" s="209" t="n"/>
      <c r="BI506" s="210" t="n"/>
      <c r="BK506" s="443" t="n"/>
      <c r="BL506" s="443" t="n"/>
      <c r="BM506" s="443" t="n"/>
      <c r="BN506" s="443" t="n"/>
    </row>
    <row r="507" hidden="1" outlineLevel="2" customFormat="1" s="463">
      <c r="A507" s="22" t="inlineStr">
        <is>
          <t xml:space="preserve">  -  Chopeiro I</t>
        </is>
      </c>
      <c r="B507" s="23" t="n"/>
      <c r="C507" s="3" t="n"/>
      <c r="D507" s="16" t="n"/>
      <c r="E507" s="4" t="n"/>
      <c r="F507" s="23" t="n"/>
      <c r="G507" s="56" t="n"/>
      <c r="H507" s="284" t="n"/>
      <c r="I507" s="209" t="n">
        <v>0</v>
      </c>
      <c r="J507" s="210" t="n"/>
      <c r="K507" s="284" t="n"/>
      <c r="L507" s="209" t="n">
        <v>0</v>
      </c>
      <c r="M507" s="210" t="n"/>
      <c r="N507" s="284" t="n"/>
      <c r="O507" s="209" t="n">
        <v>0</v>
      </c>
      <c r="P507" s="210" t="n"/>
      <c r="Q507" s="284" t="n"/>
      <c r="R507" s="209" t="n">
        <v>0</v>
      </c>
      <c r="S507" s="210" t="n"/>
      <c r="T507" s="284" t="n"/>
      <c r="U507" s="209" t="n">
        <v>0</v>
      </c>
      <c r="V507" s="210" t="n"/>
      <c r="W507" s="284" t="n"/>
      <c r="X507" s="209" t="n">
        <v>0</v>
      </c>
      <c r="Y507" s="210" t="n"/>
      <c r="Z507" s="284" t="n"/>
      <c r="AA507" s="209" t="n">
        <v>0</v>
      </c>
      <c r="AB507" s="210" t="n"/>
      <c r="AC507" s="284" t="n"/>
      <c r="AD507" s="209" t="n">
        <v>0</v>
      </c>
      <c r="AE507" s="210" t="n"/>
      <c r="AF507" s="284" t="n"/>
      <c r="AG507" s="209" t="n">
        <v>0</v>
      </c>
      <c r="AH507" s="210" t="n"/>
      <c r="AI507" s="284" t="n"/>
      <c r="AJ507" s="209" t="n">
        <v>0</v>
      </c>
      <c r="AK507" s="210" t="n"/>
      <c r="AL507" s="284" t="n"/>
      <c r="AM507" s="209" t="n">
        <v>0</v>
      </c>
      <c r="AN507" s="210" t="n"/>
      <c r="AO507" s="284" t="n"/>
      <c r="AP507" s="209" t="n">
        <v>0</v>
      </c>
      <c r="AQ507" s="210" t="n"/>
      <c r="AR507" s="284" t="n"/>
      <c r="AS507" s="209" t="n"/>
      <c r="AT507" s="210" t="n"/>
      <c r="AU507" s="284" t="n"/>
      <c r="AV507" s="209" t="n"/>
      <c r="AW507" s="210" t="n"/>
      <c r="AX507" s="284" t="n"/>
      <c r="AY507" s="209" t="n"/>
      <c r="AZ507" s="210" t="n"/>
      <c r="BA507" s="284" t="n"/>
      <c r="BB507" s="209" t="n"/>
      <c r="BC507" s="210" t="n"/>
      <c r="BD507" s="284" t="n"/>
      <c r="BE507" s="209" t="n"/>
      <c r="BF507" s="210" t="n"/>
      <c r="BG507" s="284" t="n"/>
      <c r="BH507" s="209" t="n"/>
      <c r="BI507" s="210" t="n"/>
      <c r="BK507" s="443" t="n"/>
      <c r="BL507" s="443" t="n"/>
      <c r="BM507" s="443" t="n"/>
      <c r="BN507" s="443" t="n"/>
    </row>
    <row r="508" hidden="1" outlineLevel="2" ht="15.75" customFormat="1" customHeight="1" s="463">
      <c r="A508" s="22" t="inlineStr">
        <is>
          <t xml:space="preserve">  -  Sub Chefe de Cozinha</t>
        </is>
      </c>
      <c r="B508" s="23" t="n"/>
      <c r="C508" s="3" t="n"/>
      <c r="D508" s="16" t="n"/>
      <c r="E508" s="4" t="n"/>
      <c r="F508" s="23" t="n"/>
      <c r="G508" s="56" t="n"/>
      <c r="H508" s="284" t="n"/>
      <c r="I508" s="209" t="n">
        <v>0</v>
      </c>
      <c r="J508" s="210" t="n"/>
      <c r="K508" s="284" t="n"/>
      <c r="L508" s="209" t="n">
        <v>0</v>
      </c>
      <c r="M508" s="210" t="n"/>
      <c r="N508" s="284" t="n"/>
      <c r="O508" s="209" t="n">
        <v>0</v>
      </c>
      <c r="P508" s="210" t="n"/>
      <c r="Q508" s="284" t="n"/>
      <c r="R508" s="209" t="n">
        <v>0</v>
      </c>
      <c r="S508" s="210" t="n"/>
      <c r="T508" s="284" t="n"/>
      <c r="U508" s="209" t="n">
        <v>0</v>
      </c>
      <c r="V508" s="210" t="n"/>
      <c r="W508" s="284" t="n"/>
      <c r="X508" s="209" t="n">
        <v>0</v>
      </c>
      <c r="Y508" s="210" t="n"/>
      <c r="Z508" s="284" t="n"/>
      <c r="AA508" s="209" t="n">
        <v>0</v>
      </c>
      <c r="AB508" s="210" t="n"/>
      <c r="AC508" s="284" t="n"/>
      <c r="AD508" s="209" t="n">
        <v>0</v>
      </c>
      <c r="AE508" s="210" t="n"/>
      <c r="AF508" s="284" t="n"/>
      <c r="AG508" s="209" t="n">
        <v>0</v>
      </c>
      <c r="AH508" s="210" t="n"/>
      <c r="AI508" s="284" t="n"/>
      <c r="AJ508" s="209" t="n">
        <v>0</v>
      </c>
      <c r="AK508" s="210" t="n"/>
      <c r="AL508" s="284" t="n"/>
      <c r="AM508" s="209" t="n">
        <v>0</v>
      </c>
      <c r="AN508" s="210" t="n"/>
      <c r="AO508" s="284" t="n"/>
      <c r="AP508" s="209" t="n">
        <v>0</v>
      </c>
      <c r="AQ508" s="210" t="n"/>
      <c r="AR508" s="284" t="n"/>
      <c r="AS508" s="209" t="n"/>
      <c r="AT508" s="210" t="n"/>
      <c r="AU508" s="284" t="n"/>
      <c r="AV508" s="209" t="n"/>
      <c r="AW508" s="210" t="n"/>
      <c r="AX508" s="284" t="n"/>
      <c r="AY508" s="209" t="n"/>
      <c r="AZ508" s="210" t="n"/>
      <c r="BA508" s="284" t="n"/>
      <c r="BB508" s="209" t="n"/>
      <c r="BC508" s="210" t="n"/>
      <c r="BD508" s="284" t="n"/>
      <c r="BE508" s="209" t="n"/>
      <c r="BF508" s="210" t="n"/>
      <c r="BG508" s="284" t="n"/>
      <c r="BH508" s="209" t="n"/>
      <c r="BI508" s="210" t="n"/>
      <c r="BK508" s="443" t="n"/>
      <c r="BL508" s="443" t="n"/>
      <c r="BM508" s="443" t="n"/>
      <c r="BN508" s="443" t="n"/>
    </row>
    <row r="509" hidden="1" outlineLevel="2" customFormat="1" s="463">
      <c r="A509" s="22" t="inlineStr">
        <is>
          <t xml:space="preserve">  -  Cozinheiro Líder</t>
        </is>
      </c>
      <c r="B509" s="23" t="n"/>
      <c r="C509" s="3" t="n"/>
      <c r="D509" s="16" t="n"/>
      <c r="E509" s="4" t="n"/>
      <c r="F509" s="23" t="n"/>
      <c r="G509" s="56" t="n"/>
      <c r="H509" s="284" t="n"/>
      <c r="I509" s="209" t="n">
        <v>0</v>
      </c>
      <c r="J509" s="210" t="n"/>
      <c r="K509" s="284" t="n"/>
      <c r="L509" s="209" t="n">
        <v>0</v>
      </c>
      <c r="M509" s="210" t="n"/>
      <c r="N509" s="284" t="n"/>
      <c r="O509" s="209" t="n">
        <v>0</v>
      </c>
      <c r="P509" s="210" t="n"/>
      <c r="Q509" s="284" t="n"/>
      <c r="R509" s="209" t="n">
        <v>0</v>
      </c>
      <c r="S509" s="210" t="n"/>
      <c r="T509" s="284" t="n"/>
      <c r="U509" s="209" t="n">
        <v>0</v>
      </c>
      <c r="V509" s="210" t="n"/>
      <c r="W509" s="284" t="n"/>
      <c r="X509" s="209" t="n">
        <v>0</v>
      </c>
      <c r="Y509" s="210" t="n"/>
      <c r="Z509" s="284" t="n"/>
      <c r="AA509" s="209" t="n">
        <v>0</v>
      </c>
      <c r="AB509" s="210" t="n"/>
      <c r="AC509" s="284" t="n"/>
      <c r="AD509" s="209" t="n">
        <v>0</v>
      </c>
      <c r="AE509" s="210" t="n"/>
      <c r="AF509" s="284" t="n"/>
      <c r="AG509" s="209" t="n">
        <v>0</v>
      </c>
      <c r="AH509" s="210" t="n"/>
      <c r="AI509" s="284" t="n"/>
      <c r="AJ509" s="209" t="n">
        <v>0</v>
      </c>
      <c r="AK509" s="210" t="n"/>
      <c r="AL509" s="284" t="n"/>
      <c r="AM509" s="209" t="n">
        <v>0</v>
      </c>
      <c r="AN509" s="210" t="n"/>
      <c r="AO509" s="284" t="n"/>
      <c r="AP509" s="209" t="n">
        <v>0</v>
      </c>
      <c r="AQ509" s="210" t="n"/>
      <c r="AR509" s="284" t="n"/>
      <c r="AS509" s="209" t="n"/>
      <c r="AT509" s="210" t="n"/>
      <c r="AU509" s="284" t="n"/>
      <c r="AV509" s="209" t="n"/>
      <c r="AW509" s="210" t="n"/>
      <c r="AX509" s="284" t="n"/>
      <c r="AY509" s="209" t="n"/>
      <c r="AZ509" s="210" t="n"/>
      <c r="BA509" s="284" t="n"/>
      <c r="BB509" s="209" t="n"/>
      <c r="BC509" s="210" t="n"/>
      <c r="BD509" s="284" t="n"/>
      <c r="BE509" s="209" t="n"/>
      <c r="BF509" s="210" t="n"/>
      <c r="BG509" s="284" t="n"/>
      <c r="BH509" s="209" t="n"/>
      <c r="BI509" s="210" t="n"/>
      <c r="BK509" s="443" t="n"/>
      <c r="BL509" s="443" t="n"/>
      <c r="BM509" s="443" t="n"/>
      <c r="BN509" s="443" t="n"/>
    </row>
    <row r="510" hidden="1" outlineLevel="2" customFormat="1" s="463">
      <c r="A510" s="22" t="inlineStr">
        <is>
          <t xml:space="preserve">  -  Cozinheiro III</t>
        </is>
      </c>
      <c r="B510" s="23" t="n"/>
      <c r="C510" s="3" t="n"/>
      <c r="D510" s="16" t="n"/>
      <c r="E510" s="4" t="n"/>
      <c r="F510" s="23" t="n"/>
      <c r="G510" s="56" t="n"/>
      <c r="H510" s="284" t="n"/>
      <c r="I510" s="209" t="n">
        <v>-1938.56</v>
      </c>
      <c r="J510" s="210" t="n"/>
      <c r="K510" s="284" t="n"/>
      <c r="L510" s="209" t="n">
        <v>-1938.56</v>
      </c>
      <c r="M510" s="210" t="n"/>
      <c r="N510" s="284" t="n"/>
      <c r="O510" s="209" t="n">
        <v>-1938.56</v>
      </c>
      <c r="P510" s="210" t="n"/>
      <c r="Q510" s="284" t="n"/>
      <c r="R510" s="209" t="n">
        <v>-1938.56</v>
      </c>
      <c r="S510" s="210" t="n"/>
      <c r="T510" s="284" t="n"/>
      <c r="U510" s="209" t="n">
        <v>-1938.56</v>
      </c>
      <c r="V510" s="210" t="n"/>
      <c r="W510" s="284" t="n"/>
      <c r="X510" s="209" t="n">
        <v>-2019.97952</v>
      </c>
      <c r="Y510" s="210" t="n"/>
      <c r="Z510" s="284" t="n"/>
      <c r="AA510" s="209" t="n">
        <v>-2019.97952</v>
      </c>
      <c r="AB510" s="210" t="n"/>
      <c r="AC510" s="284" t="n"/>
      <c r="AD510" s="209" t="n">
        <v>-2019.97952</v>
      </c>
      <c r="AE510" s="210" t="n"/>
      <c r="AF510" s="284" t="n"/>
      <c r="AG510" s="209" t="n">
        <v>-2019.97952</v>
      </c>
      <c r="AH510" s="210" t="n"/>
      <c r="AI510" s="284" t="n"/>
      <c r="AJ510" s="209" t="n">
        <v>-2019.97952</v>
      </c>
      <c r="AK510" s="210" t="n"/>
      <c r="AL510" s="284" t="n"/>
      <c r="AM510" s="209" t="n">
        <v>-2019.97952</v>
      </c>
      <c r="AN510" s="210" t="n"/>
      <c r="AO510" s="284" t="n"/>
      <c r="AP510" s="209" t="n">
        <v>-2019.97952</v>
      </c>
      <c r="AQ510" s="210" t="n"/>
      <c r="AR510" s="284" t="n"/>
      <c r="AS510" s="209" t="n"/>
      <c r="AT510" s="210" t="n"/>
      <c r="AU510" s="284" t="n"/>
      <c r="AV510" s="209" t="n"/>
      <c r="AW510" s="210" t="n"/>
      <c r="AX510" s="284" t="n"/>
      <c r="AY510" s="209" t="n"/>
      <c r="AZ510" s="210" t="n"/>
      <c r="BA510" s="284" t="n"/>
      <c r="BB510" s="209" t="n"/>
      <c r="BC510" s="210" t="n"/>
      <c r="BD510" s="284" t="n"/>
      <c r="BE510" s="209" t="n"/>
      <c r="BF510" s="210" t="n"/>
      <c r="BG510" s="284" t="n"/>
      <c r="BH510" s="209" t="n"/>
      <c r="BI510" s="210" t="n"/>
      <c r="BK510" s="443" t="n"/>
      <c r="BL510" s="443" t="n"/>
      <c r="BM510" s="443" t="n"/>
      <c r="BN510" s="443" t="n"/>
    </row>
    <row r="511" hidden="1" outlineLevel="2" customFormat="1" s="463">
      <c r="A511" s="22" t="inlineStr">
        <is>
          <t xml:space="preserve">  -  Cozinheiro II</t>
        </is>
      </c>
      <c r="B511" s="23" t="n"/>
      <c r="C511" s="3" t="n"/>
      <c r="D511" s="16" t="n"/>
      <c r="E511" s="4" t="n"/>
      <c r="F511" s="23" t="n"/>
      <c r="G511" s="56" t="n"/>
      <c r="H511" s="284" t="n"/>
      <c r="I511" s="209" t="n">
        <v>-2229.34</v>
      </c>
      <c r="J511" s="210" t="n"/>
      <c r="K511" s="284" t="n"/>
      <c r="L511" s="209" t="n">
        <v>-2229.34</v>
      </c>
      <c r="M511" s="210" t="n"/>
      <c r="N511" s="284" t="n"/>
      <c r="O511" s="209" t="n">
        <v>-2229.34</v>
      </c>
      <c r="P511" s="210" t="n"/>
      <c r="Q511" s="284" t="n"/>
      <c r="R511" s="209" t="n">
        <v>-2229.34</v>
      </c>
      <c r="S511" s="210" t="n"/>
      <c r="T511" s="284" t="n"/>
      <c r="U511" s="209" t="n">
        <v>-2229.34</v>
      </c>
      <c r="V511" s="210" t="n"/>
      <c r="W511" s="284" t="n"/>
      <c r="X511" s="209" t="n">
        <v>-2322.97228</v>
      </c>
      <c r="Y511" s="210" t="n"/>
      <c r="Z511" s="284" t="n"/>
      <c r="AA511" s="209" t="n">
        <v>-2322.97228</v>
      </c>
      <c r="AB511" s="210" t="n"/>
      <c r="AC511" s="284" t="n"/>
      <c r="AD511" s="209" t="n">
        <v>-2322.97228</v>
      </c>
      <c r="AE511" s="210" t="n"/>
      <c r="AF511" s="284" t="n"/>
      <c r="AG511" s="209" t="n">
        <v>-2322.97228</v>
      </c>
      <c r="AH511" s="210" t="n"/>
      <c r="AI511" s="284" t="n"/>
      <c r="AJ511" s="209" t="n">
        <v>-2322.97228</v>
      </c>
      <c r="AK511" s="210" t="n"/>
      <c r="AL511" s="284" t="n"/>
      <c r="AM511" s="209" t="n">
        <v>-2322.97228</v>
      </c>
      <c r="AN511" s="210" t="n"/>
      <c r="AO511" s="284" t="n"/>
      <c r="AP511" s="209" t="n">
        <v>-2322.97228</v>
      </c>
      <c r="AQ511" s="210" t="n"/>
      <c r="AR511" s="284" t="n"/>
      <c r="AS511" s="209" t="n"/>
      <c r="AT511" s="210" t="n"/>
      <c r="AU511" s="284" t="n"/>
      <c r="AV511" s="209" t="n"/>
      <c r="AW511" s="210" t="n"/>
      <c r="AX511" s="284" t="n"/>
      <c r="AY511" s="209" t="n"/>
      <c r="AZ511" s="210" t="n"/>
      <c r="BA511" s="284" t="n"/>
      <c r="BB511" s="209" t="n"/>
      <c r="BC511" s="210" t="n"/>
      <c r="BD511" s="284" t="n"/>
      <c r="BE511" s="209" t="n"/>
      <c r="BF511" s="210" t="n"/>
      <c r="BG511" s="284" t="n"/>
      <c r="BH511" s="209" t="n"/>
      <c r="BI511" s="210" t="n"/>
      <c r="BK511" s="443" t="n"/>
      <c r="BL511" s="443" t="n"/>
      <c r="BM511" s="443" t="n"/>
      <c r="BN511" s="443" t="n"/>
    </row>
    <row r="512" hidden="1" outlineLevel="2" customFormat="1" s="463">
      <c r="A512" s="22" t="inlineStr">
        <is>
          <t xml:space="preserve">  -  Cozinheiro I</t>
        </is>
      </c>
      <c r="B512" s="23" t="n"/>
      <c r="C512" s="3" t="n"/>
      <c r="D512" s="16" t="n"/>
      <c r="E512" s="4" t="n"/>
      <c r="F512" s="23" t="n"/>
      <c r="G512" s="56" t="n"/>
      <c r="H512" s="284" t="n"/>
      <c r="I512" s="209" t="n">
        <v>-2563.75</v>
      </c>
      <c r="J512" s="210" t="n"/>
      <c r="K512" s="284" t="n"/>
      <c r="L512" s="209" t="n">
        <v>-2563.75</v>
      </c>
      <c r="M512" s="210" t="n"/>
      <c r="N512" s="284" t="n"/>
      <c r="O512" s="209" t="n">
        <v>-2563.75</v>
      </c>
      <c r="P512" s="210" t="n"/>
      <c r="Q512" s="284" t="n"/>
      <c r="R512" s="209" t="n">
        <v>-2563.75</v>
      </c>
      <c r="S512" s="210" t="n"/>
      <c r="T512" s="284" t="n"/>
      <c r="U512" s="209" t="n">
        <v>-2563.75</v>
      </c>
      <c r="V512" s="210" t="n"/>
      <c r="W512" s="284" t="n"/>
      <c r="X512" s="209" t="n">
        <v>-2671.4275</v>
      </c>
      <c r="Y512" s="210" t="n"/>
      <c r="Z512" s="284" t="n"/>
      <c r="AA512" s="209" t="n">
        <v>-2671.4275</v>
      </c>
      <c r="AB512" s="210" t="n"/>
      <c r="AC512" s="284" t="n"/>
      <c r="AD512" s="209" t="n">
        <v>-2671.4275</v>
      </c>
      <c r="AE512" s="210" t="n"/>
      <c r="AF512" s="284" t="n"/>
      <c r="AG512" s="209" t="n">
        <v>-2671.4275</v>
      </c>
      <c r="AH512" s="210" t="n"/>
      <c r="AI512" s="284" t="n"/>
      <c r="AJ512" s="209" t="n">
        <v>-2671.4275</v>
      </c>
      <c r="AK512" s="210" t="n"/>
      <c r="AL512" s="284" t="n"/>
      <c r="AM512" s="209" t="n">
        <v>-2671.4275</v>
      </c>
      <c r="AN512" s="210" t="n"/>
      <c r="AO512" s="284" t="n"/>
      <c r="AP512" s="209" t="n">
        <v>-2671.4275</v>
      </c>
      <c r="AQ512" s="210" t="n"/>
      <c r="AR512" s="284" t="n"/>
      <c r="AS512" s="209" t="n"/>
      <c r="AT512" s="210" t="n"/>
      <c r="AU512" s="284" t="n"/>
      <c r="AV512" s="209" t="n"/>
      <c r="AW512" s="210" t="n"/>
      <c r="AX512" s="284" t="n"/>
      <c r="AY512" s="209" t="n"/>
      <c r="AZ512" s="210" t="n"/>
      <c r="BA512" s="284" t="n"/>
      <c r="BB512" s="209" t="n"/>
      <c r="BC512" s="210" t="n"/>
      <c r="BD512" s="284" t="n"/>
      <c r="BE512" s="209" t="n"/>
      <c r="BF512" s="210" t="n"/>
      <c r="BG512" s="284" t="n"/>
      <c r="BH512" s="209" t="n"/>
      <c r="BI512" s="210" t="n"/>
      <c r="BK512" s="443" t="n"/>
      <c r="BL512" s="443" t="n"/>
      <c r="BM512" s="443" t="n"/>
      <c r="BN512" s="443" t="n"/>
    </row>
    <row r="513" hidden="1" outlineLevel="2" customFormat="1" s="463">
      <c r="A513" s="22" t="inlineStr">
        <is>
          <t xml:space="preserve">  -  Ajud cozinha</t>
        </is>
      </c>
      <c r="B513" s="23" t="n"/>
      <c r="C513" s="3" t="n"/>
      <c r="D513" s="16" t="n"/>
      <c r="E513" s="4" t="n"/>
      <c r="F513" s="23" t="n"/>
      <c r="G513" s="56" t="n"/>
      <c r="H513" s="284" t="n"/>
      <c r="I513" s="209" t="n">
        <v>0</v>
      </c>
      <c r="J513" s="210" t="n"/>
      <c r="K513" s="284" t="n"/>
      <c r="L513" s="209" t="n">
        <v>0</v>
      </c>
      <c r="M513" s="210" t="n"/>
      <c r="N513" s="284" t="n"/>
      <c r="O513" s="209" t="n">
        <v>0</v>
      </c>
      <c r="P513" s="210" t="n"/>
      <c r="Q513" s="284" t="n"/>
      <c r="R513" s="209" t="n">
        <v>0</v>
      </c>
      <c r="S513" s="210" t="n"/>
      <c r="T513" s="284" t="n"/>
      <c r="U513" s="209" t="n">
        <v>0</v>
      </c>
      <c r="V513" s="210" t="n"/>
      <c r="W513" s="284" t="n"/>
      <c r="X513" s="209" t="n">
        <v>0</v>
      </c>
      <c r="Y513" s="210" t="n"/>
      <c r="Z513" s="284" t="n"/>
      <c r="AA513" s="209" t="n">
        <v>0</v>
      </c>
      <c r="AB513" s="210" t="n"/>
      <c r="AC513" s="284" t="n"/>
      <c r="AD513" s="209" t="n">
        <v>0</v>
      </c>
      <c r="AE513" s="210" t="n"/>
      <c r="AF513" s="284" t="n"/>
      <c r="AG513" s="209" t="n">
        <v>0</v>
      </c>
      <c r="AH513" s="210" t="n"/>
      <c r="AI513" s="284" t="n"/>
      <c r="AJ513" s="209" t="n">
        <v>0</v>
      </c>
      <c r="AK513" s="210" t="n"/>
      <c r="AL513" s="284" t="n"/>
      <c r="AM513" s="209" t="n">
        <v>0</v>
      </c>
      <c r="AN513" s="210" t="n"/>
      <c r="AO513" s="284" t="n"/>
      <c r="AP513" s="209" t="n">
        <v>0</v>
      </c>
      <c r="AQ513" s="210" t="n"/>
      <c r="AR513" s="284" t="n"/>
      <c r="AS513" s="209" t="n"/>
      <c r="AT513" s="210" t="n"/>
      <c r="AU513" s="284" t="n"/>
      <c r="AV513" s="209" t="n"/>
      <c r="AW513" s="210" t="n"/>
      <c r="AX513" s="284" t="n"/>
      <c r="AY513" s="209" t="n"/>
      <c r="AZ513" s="210" t="n"/>
      <c r="BA513" s="284" t="n"/>
      <c r="BB513" s="209" t="n"/>
      <c r="BC513" s="210" t="n"/>
      <c r="BD513" s="284" t="n"/>
      <c r="BE513" s="209" t="n"/>
      <c r="BF513" s="210" t="n"/>
      <c r="BG513" s="284" t="n"/>
      <c r="BH513" s="209" t="n"/>
      <c r="BI513" s="210" t="n"/>
      <c r="BK513" s="443" t="n"/>
      <c r="BL513" s="443" t="n"/>
      <c r="BM513" s="443" t="n"/>
      <c r="BN513" s="443" t="n"/>
    </row>
    <row r="514" hidden="1" outlineLevel="2" customFormat="1" s="463">
      <c r="A514" s="22" t="inlineStr">
        <is>
          <t xml:space="preserve">  -  Saladeiro</t>
        </is>
      </c>
      <c r="B514" s="23" t="n"/>
      <c r="C514" s="3" t="n"/>
      <c r="D514" s="16" t="n"/>
      <c r="E514" s="4" t="n"/>
      <c r="F514" s="23" t="n"/>
      <c r="G514" s="56" t="n"/>
      <c r="H514" s="284" t="n"/>
      <c r="I514" s="209" t="n">
        <v>0</v>
      </c>
      <c r="J514" s="210" t="n"/>
      <c r="K514" s="284" t="n"/>
      <c r="L514" s="209" t="n">
        <v>0</v>
      </c>
      <c r="M514" s="210" t="n"/>
      <c r="N514" s="284" t="n"/>
      <c r="O514" s="209" t="n">
        <v>0</v>
      </c>
      <c r="P514" s="210" t="n"/>
      <c r="Q514" s="284" t="n"/>
      <c r="R514" s="209" t="n">
        <v>0</v>
      </c>
      <c r="S514" s="210" t="n"/>
      <c r="T514" s="284" t="n"/>
      <c r="U514" s="209" t="n">
        <v>0</v>
      </c>
      <c r="V514" s="210" t="n"/>
      <c r="W514" s="284" t="n"/>
      <c r="X514" s="209" t="n">
        <v>0</v>
      </c>
      <c r="Y514" s="210" t="n"/>
      <c r="Z514" s="284" t="n"/>
      <c r="AA514" s="209" t="n">
        <v>0</v>
      </c>
      <c r="AB514" s="210" t="n"/>
      <c r="AC514" s="284" t="n"/>
      <c r="AD514" s="209" t="n">
        <v>0</v>
      </c>
      <c r="AE514" s="210" t="n"/>
      <c r="AF514" s="284" t="n"/>
      <c r="AG514" s="209" t="n">
        <v>0</v>
      </c>
      <c r="AH514" s="210" t="n"/>
      <c r="AI514" s="284" t="n"/>
      <c r="AJ514" s="209" t="n">
        <v>0</v>
      </c>
      <c r="AK514" s="210" t="n"/>
      <c r="AL514" s="284" t="n"/>
      <c r="AM514" s="209" t="n">
        <v>0</v>
      </c>
      <c r="AN514" s="210" t="n"/>
      <c r="AO514" s="284" t="n"/>
      <c r="AP514" s="209" t="n">
        <v>0</v>
      </c>
      <c r="AQ514" s="210" t="n"/>
      <c r="AR514" s="284" t="n"/>
      <c r="AS514" s="209" t="n"/>
      <c r="AT514" s="210" t="n"/>
      <c r="AU514" s="284" t="n"/>
      <c r="AV514" s="209" t="n"/>
      <c r="AW514" s="210" t="n"/>
      <c r="AX514" s="284" t="n"/>
      <c r="AY514" s="209" t="n"/>
      <c r="AZ514" s="210" t="n"/>
      <c r="BA514" s="284" t="n"/>
      <c r="BB514" s="209" t="n"/>
      <c r="BC514" s="210" t="n"/>
      <c r="BD514" s="284" t="n"/>
      <c r="BE514" s="209" t="n"/>
      <c r="BF514" s="210" t="n"/>
      <c r="BG514" s="284" t="n"/>
      <c r="BH514" s="209" t="n"/>
      <c r="BI514" s="210" t="n"/>
      <c r="BK514" s="443" t="n"/>
      <c r="BL514" s="443" t="n"/>
      <c r="BM514" s="443" t="n"/>
      <c r="BN514" s="443" t="n"/>
    </row>
    <row r="515" hidden="1" outlineLevel="2" customFormat="1" s="463">
      <c r="A515" s="22" t="inlineStr">
        <is>
          <t xml:space="preserve">  -  Pia</t>
        </is>
      </c>
      <c r="B515" s="23" t="n"/>
      <c r="C515" s="3" t="n"/>
      <c r="D515" s="16" t="n"/>
      <c r="E515" s="4" t="n"/>
      <c r="F515" s="23" t="n"/>
      <c r="G515" s="56" t="n"/>
      <c r="H515" s="284" t="n"/>
      <c r="I515" s="209" t="n">
        <v>0</v>
      </c>
      <c r="J515" s="210" t="n"/>
      <c r="K515" s="284" t="n"/>
      <c r="L515" s="209" t="n">
        <v>0</v>
      </c>
      <c r="M515" s="210" t="n"/>
      <c r="N515" s="284" t="n"/>
      <c r="O515" s="209" t="n">
        <v>0</v>
      </c>
      <c r="P515" s="210" t="n"/>
      <c r="Q515" s="284" t="n"/>
      <c r="R515" s="209" t="n">
        <v>0</v>
      </c>
      <c r="S515" s="210" t="n"/>
      <c r="T515" s="284" t="n"/>
      <c r="U515" s="209" t="n">
        <v>0</v>
      </c>
      <c r="V515" s="210" t="n"/>
      <c r="W515" s="284" t="n"/>
      <c r="X515" s="209" t="n">
        <v>0</v>
      </c>
      <c r="Y515" s="210" t="n"/>
      <c r="Z515" s="284" t="n"/>
      <c r="AA515" s="209" t="n">
        <v>0</v>
      </c>
      <c r="AB515" s="210" t="n"/>
      <c r="AC515" s="284" t="n"/>
      <c r="AD515" s="209" t="n">
        <v>0</v>
      </c>
      <c r="AE515" s="210" t="n"/>
      <c r="AF515" s="284" t="n"/>
      <c r="AG515" s="209" t="n">
        <v>0</v>
      </c>
      <c r="AH515" s="210" t="n"/>
      <c r="AI515" s="284" t="n"/>
      <c r="AJ515" s="209" t="n">
        <v>0</v>
      </c>
      <c r="AK515" s="210" t="n"/>
      <c r="AL515" s="284" t="n"/>
      <c r="AM515" s="209" t="n">
        <v>0</v>
      </c>
      <c r="AN515" s="210" t="n"/>
      <c r="AO515" s="284" t="n"/>
      <c r="AP515" s="209" t="n">
        <v>0</v>
      </c>
      <c r="AQ515" s="210" t="n"/>
      <c r="AR515" s="284" t="n"/>
      <c r="AS515" s="209" t="n"/>
      <c r="AT515" s="210" t="n"/>
      <c r="AU515" s="284" t="n"/>
      <c r="AV515" s="209" t="n"/>
      <c r="AW515" s="210" t="n"/>
      <c r="AX515" s="284" t="n"/>
      <c r="AY515" s="209" t="n"/>
      <c r="AZ515" s="210" t="n"/>
      <c r="BA515" s="284" t="n"/>
      <c r="BB515" s="209" t="n"/>
      <c r="BC515" s="210" t="n"/>
      <c r="BD515" s="284" t="n"/>
      <c r="BE515" s="209" t="n"/>
      <c r="BF515" s="210" t="n"/>
      <c r="BG515" s="284" t="n"/>
      <c r="BH515" s="209" t="n"/>
      <c r="BI515" s="210" t="n"/>
      <c r="BK515" s="443" t="n"/>
      <c r="BL515" s="443" t="n"/>
      <c r="BM515" s="443" t="n"/>
      <c r="BN515" s="443" t="n"/>
    </row>
    <row r="516" hidden="1" outlineLevel="2" customFormat="1" s="463">
      <c r="A516" s="22" t="inlineStr">
        <is>
          <t xml:space="preserve">  -  Sub Chefe de Confeitaria</t>
        </is>
      </c>
      <c r="B516" s="23" t="n"/>
      <c r="C516" s="3" t="n"/>
      <c r="D516" s="16" t="n"/>
      <c r="E516" s="4" t="n"/>
      <c r="F516" s="23" t="n"/>
      <c r="G516" s="56" t="n"/>
      <c r="H516" s="284" t="n"/>
      <c r="I516" s="209" t="n">
        <v>0</v>
      </c>
      <c r="J516" s="210" t="n"/>
      <c r="K516" s="284" t="n"/>
      <c r="L516" s="209" t="n">
        <v>0</v>
      </c>
      <c r="M516" s="210" t="n"/>
      <c r="N516" s="284" t="n"/>
      <c r="O516" s="209" t="n">
        <v>0</v>
      </c>
      <c r="P516" s="210" t="n"/>
      <c r="Q516" s="284" t="n"/>
      <c r="R516" s="209" t="n">
        <v>0</v>
      </c>
      <c r="S516" s="210" t="n"/>
      <c r="T516" s="284" t="n"/>
      <c r="U516" s="209" t="n">
        <v>0</v>
      </c>
      <c r="V516" s="210" t="n"/>
      <c r="W516" s="284" t="n"/>
      <c r="X516" s="209" t="n">
        <v>0</v>
      </c>
      <c r="Y516" s="210" t="n"/>
      <c r="Z516" s="284" t="n"/>
      <c r="AA516" s="209" t="n">
        <v>0</v>
      </c>
      <c r="AB516" s="210" t="n"/>
      <c r="AC516" s="284" t="n"/>
      <c r="AD516" s="209" t="n">
        <v>0</v>
      </c>
      <c r="AE516" s="210" t="n"/>
      <c r="AF516" s="284" t="n"/>
      <c r="AG516" s="209" t="n">
        <v>0</v>
      </c>
      <c r="AH516" s="210" t="n"/>
      <c r="AI516" s="284" t="n"/>
      <c r="AJ516" s="209" t="n">
        <v>0</v>
      </c>
      <c r="AK516" s="210" t="n"/>
      <c r="AL516" s="284" t="n"/>
      <c r="AM516" s="209" t="n">
        <v>0</v>
      </c>
      <c r="AN516" s="210" t="n"/>
      <c r="AO516" s="284" t="n"/>
      <c r="AP516" s="209" t="n">
        <v>0</v>
      </c>
      <c r="AQ516" s="210" t="n"/>
      <c r="AR516" s="284" t="n"/>
      <c r="AS516" s="209" t="n"/>
      <c r="AT516" s="210" t="n"/>
      <c r="AU516" s="284" t="n"/>
      <c r="AV516" s="209" t="n"/>
      <c r="AW516" s="210" t="n"/>
      <c r="AX516" s="284" t="n"/>
      <c r="AY516" s="209" t="n"/>
      <c r="AZ516" s="210" t="n"/>
      <c r="BA516" s="284" t="n"/>
      <c r="BB516" s="209" t="n"/>
      <c r="BC516" s="210" t="n"/>
      <c r="BD516" s="284" t="n"/>
      <c r="BE516" s="209" t="n"/>
      <c r="BF516" s="210" t="n"/>
      <c r="BG516" s="284" t="n"/>
      <c r="BH516" s="209" t="n"/>
      <c r="BI516" s="210" t="n"/>
      <c r="BK516" s="443" t="n"/>
      <c r="BL516" s="443" t="n"/>
      <c r="BM516" s="443" t="n"/>
      <c r="BN516" s="443" t="n"/>
    </row>
    <row r="517" hidden="1" outlineLevel="2" customFormat="1" s="463">
      <c r="A517" s="22" t="inlineStr">
        <is>
          <t xml:space="preserve">  -  Confeiteiro III</t>
        </is>
      </c>
      <c r="B517" s="23" t="n"/>
      <c r="C517" s="3" t="n"/>
      <c r="D517" s="16" t="n"/>
      <c r="E517" s="4" t="n"/>
      <c r="F517" s="23" t="n"/>
      <c r="G517" s="56" t="n"/>
      <c r="H517" s="284" t="n"/>
      <c r="I517" s="209" t="n">
        <v>0</v>
      </c>
      <c r="J517" s="210" t="n"/>
      <c r="K517" s="284" t="n"/>
      <c r="L517" s="209" t="n">
        <v>0</v>
      </c>
      <c r="M517" s="210" t="n"/>
      <c r="N517" s="284" t="n"/>
      <c r="O517" s="209" t="n">
        <v>0</v>
      </c>
      <c r="P517" s="210" t="n"/>
      <c r="Q517" s="284" t="n"/>
      <c r="R517" s="209" t="n">
        <v>0</v>
      </c>
      <c r="S517" s="210" t="n"/>
      <c r="T517" s="284" t="n"/>
      <c r="U517" s="209" t="n">
        <v>0</v>
      </c>
      <c r="V517" s="210" t="n"/>
      <c r="W517" s="284" t="n"/>
      <c r="X517" s="209" t="n">
        <v>0</v>
      </c>
      <c r="Y517" s="210" t="n"/>
      <c r="Z517" s="284" t="n"/>
      <c r="AA517" s="209" t="n">
        <v>0</v>
      </c>
      <c r="AB517" s="210" t="n"/>
      <c r="AC517" s="284" t="n"/>
      <c r="AD517" s="209" t="n">
        <v>0</v>
      </c>
      <c r="AE517" s="210" t="n"/>
      <c r="AF517" s="284" t="n"/>
      <c r="AG517" s="209" t="n">
        <v>0</v>
      </c>
      <c r="AH517" s="210" t="n"/>
      <c r="AI517" s="284" t="n"/>
      <c r="AJ517" s="209" t="n">
        <v>0</v>
      </c>
      <c r="AK517" s="210" t="n"/>
      <c r="AL517" s="284" t="n"/>
      <c r="AM517" s="209" t="n">
        <v>0</v>
      </c>
      <c r="AN517" s="210" t="n"/>
      <c r="AO517" s="284" t="n"/>
      <c r="AP517" s="209" t="n">
        <v>0</v>
      </c>
      <c r="AQ517" s="210" t="n"/>
      <c r="AR517" s="284" t="n"/>
      <c r="AS517" s="209" t="n"/>
      <c r="AT517" s="210" t="n"/>
      <c r="AU517" s="284" t="n"/>
      <c r="AV517" s="209" t="n"/>
      <c r="AW517" s="210" t="n"/>
      <c r="AX517" s="284" t="n"/>
      <c r="AY517" s="209" t="n"/>
      <c r="AZ517" s="210" t="n"/>
      <c r="BA517" s="284" t="n"/>
      <c r="BB517" s="209" t="n"/>
      <c r="BC517" s="210" t="n"/>
      <c r="BD517" s="284" t="n"/>
      <c r="BE517" s="209" t="n"/>
      <c r="BF517" s="210" t="n"/>
      <c r="BG517" s="284" t="n"/>
      <c r="BH517" s="209" t="n"/>
      <c r="BI517" s="210" t="n"/>
      <c r="BK517" s="443" t="n"/>
      <c r="BL517" s="443" t="n"/>
      <c r="BM517" s="443" t="n"/>
      <c r="BN517" s="443" t="n"/>
    </row>
    <row r="518" hidden="1" outlineLevel="2" customFormat="1" s="463">
      <c r="A518" s="22" t="inlineStr">
        <is>
          <t xml:space="preserve">  -  Confeiteiro II</t>
        </is>
      </c>
      <c r="B518" s="23" t="n"/>
      <c r="C518" s="3" t="n"/>
      <c r="D518" s="16" t="n"/>
      <c r="E518" s="4" t="n"/>
      <c r="F518" s="23" t="n"/>
      <c r="G518" s="56" t="n"/>
      <c r="H518" s="284" t="n"/>
      <c r="I518" s="209" t="n">
        <v>0</v>
      </c>
      <c r="J518" s="210" t="n"/>
      <c r="K518" s="284" t="n"/>
      <c r="L518" s="209" t="n">
        <v>0</v>
      </c>
      <c r="M518" s="210" t="n"/>
      <c r="N518" s="284" t="n"/>
      <c r="O518" s="209" t="n">
        <v>0</v>
      </c>
      <c r="P518" s="210" t="n"/>
      <c r="Q518" s="284" t="n"/>
      <c r="R518" s="209" t="n">
        <v>0</v>
      </c>
      <c r="S518" s="210" t="n"/>
      <c r="T518" s="284" t="n"/>
      <c r="U518" s="209" t="n">
        <v>0</v>
      </c>
      <c r="V518" s="210" t="n"/>
      <c r="W518" s="284" t="n"/>
      <c r="X518" s="209" t="n">
        <v>0</v>
      </c>
      <c r="Y518" s="210" t="n"/>
      <c r="Z518" s="284" t="n"/>
      <c r="AA518" s="209" t="n">
        <v>0</v>
      </c>
      <c r="AB518" s="210" t="n"/>
      <c r="AC518" s="284" t="n"/>
      <c r="AD518" s="209" t="n">
        <v>0</v>
      </c>
      <c r="AE518" s="210" t="n"/>
      <c r="AF518" s="284" t="n"/>
      <c r="AG518" s="209" t="n">
        <v>0</v>
      </c>
      <c r="AH518" s="210" t="n"/>
      <c r="AI518" s="284" t="n"/>
      <c r="AJ518" s="209" t="n">
        <v>0</v>
      </c>
      <c r="AK518" s="210" t="n"/>
      <c r="AL518" s="284" t="n"/>
      <c r="AM518" s="209" t="n">
        <v>0</v>
      </c>
      <c r="AN518" s="210" t="n"/>
      <c r="AO518" s="284" t="n"/>
      <c r="AP518" s="209" t="n">
        <v>0</v>
      </c>
      <c r="AQ518" s="210" t="n"/>
      <c r="AR518" s="284" t="n"/>
      <c r="AS518" s="209" t="n"/>
      <c r="AT518" s="210" t="n"/>
      <c r="AU518" s="284" t="n"/>
      <c r="AV518" s="209" t="n"/>
      <c r="AW518" s="210" t="n"/>
      <c r="AX518" s="284" t="n"/>
      <c r="AY518" s="209" t="n"/>
      <c r="AZ518" s="210" t="n"/>
      <c r="BA518" s="284" t="n"/>
      <c r="BB518" s="209" t="n"/>
      <c r="BC518" s="210" t="n"/>
      <c r="BD518" s="284" t="n"/>
      <c r="BE518" s="209" t="n"/>
      <c r="BF518" s="210" t="n"/>
      <c r="BG518" s="284" t="n"/>
      <c r="BH518" s="209" t="n"/>
      <c r="BI518" s="210" t="n"/>
      <c r="BK518" s="443" t="n"/>
      <c r="BL518" s="443" t="n"/>
      <c r="BM518" s="443" t="n"/>
      <c r="BN518" s="443" t="n"/>
    </row>
    <row r="519" hidden="1" outlineLevel="2" customFormat="1" s="463">
      <c r="A519" s="22" t="inlineStr">
        <is>
          <t xml:space="preserve">  -  Confeiteiro I</t>
        </is>
      </c>
      <c r="B519" s="23" t="n"/>
      <c r="C519" s="3" t="n"/>
      <c r="D519" s="16" t="n"/>
      <c r="E519" s="4" t="n"/>
      <c r="F519" s="23" t="n"/>
      <c r="G519" s="56" t="n"/>
      <c r="H519" s="284" t="n"/>
      <c r="I519" s="209" t="n">
        <v>-2148.28</v>
      </c>
      <c r="J519" s="210" t="n"/>
      <c r="K519" s="284" t="n"/>
      <c r="L519" s="209" t="n">
        <v>-2148.28</v>
      </c>
      <c r="M519" s="210" t="n"/>
      <c r="N519" s="284" t="n"/>
      <c r="O519" s="209" t="n">
        <v>-2148.28</v>
      </c>
      <c r="P519" s="210" t="n"/>
      <c r="Q519" s="284" t="n"/>
      <c r="R519" s="209" t="n">
        <v>-2148.28</v>
      </c>
      <c r="S519" s="210" t="n"/>
      <c r="T519" s="284" t="n"/>
      <c r="U519" s="209" t="n">
        <v>-2148.28</v>
      </c>
      <c r="V519" s="210" t="n"/>
      <c r="W519" s="284" t="n"/>
      <c r="X519" s="209" t="n">
        <v>-2238.50776</v>
      </c>
      <c r="Y519" s="210" t="n"/>
      <c r="Z519" s="284" t="n"/>
      <c r="AA519" s="209" t="n">
        <v>-2238.50776</v>
      </c>
      <c r="AB519" s="210" t="n"/>
      <c r="AC519" s="284" t="n"/>
      <c r="AD519" s="209" t="n">
        <v>-2238.50776</v>
      </c>
      <c r="AE519" s="210" t="n"/>
      <c r="AF519" s="284" t="n"/>
      <c r="AG519" s="209" t="n">
        <v>-2238.50776</v>
      </c>
      <c r="AH519" s="210" t="n"/>
      <c r="AI519" s="284" t="n"/>
      <c r="AJ519" s="209" t="n">
        <v>-2238.50776</v>
      </c>
      <c r="AK519" s="210" t="n"/>
      <c r="AL519" s="284" t="n"/>
      <c r="AM519" s="209" t="n">
        <v>-2238.50776</v>
      </c>
      <c r="AN519" s="210" t="n"/>
      <c r="AO519" s="284" t="n"/>
      <c r="AP519" s="209" t="n">
        <v>-2238.50776</v>
      </c>
      <c r="AQ519" s="210" t="n"/>
      <c r="AR519" s="284" t="n"/>
      <c r="AS519" s="209" t="n"/>
      <c r="AT519" s="210" t="n"/>
      <c r="AU519" s="284" t="n"/>
      <c r="AV519" s="209" t="n"/>
      <c r="AW519" s="210" t="n"/>
      <c r="AX519" s="284" t="n"/>
      <c r="AY519" s="209" t="n"/>
      <c r="AZ519" s="210" t="n"/>
      <c r="BA519" s="284" t="n"/>
      <c r="BB519" s="209" t="n"/>
      <c r="BC519" s="210" t="n"/>
      <c r="BD519" s="284" t="n"/>
      <c r="BE519" s="209" t="n"/>
      <c r="BF519" s="210" t="n"/>
      <c r="BG519" s="284" t="n"/>
      <c r="BH519" s="209" t="n"/>
      <c r="BI519" s="210" t="n"/>
      <c r="BK519" s="443" t="n"/>
      <c r="BL519" s="443" t="n"/>
      <c r="BM519" s="443" t="n"/>
      <c r="BN519" s="443" t="n"/>
    </row>
    <row r="520" hidden="1" outlineLevel="2" customFormat="1" s="463">
      <c r="A520" s="22" t="inlineStr">
        <is>
          <t xml:space="preserve">  -  Copeiro</t>
        </is>
      </c>
      <c r="B520" s="23" t="n"/>
      <c r="C520" s="3" t="n"/>
      <c r="D520" s="16" t="n"/>
      <c r="E520" s="4" t="n"/>
      <c r="F520" s="23" t="n"/>
      <c r="G520" s="56" t="n"/>
      <c r="H520" s="284" t="n"/>
      <c r="I520" s="209" t="n">
        <v>0</v>
      </c>
      <c r="J520" s="210" t="n"/>
      <c r="K520" s="284" t="n"/>
      <c r="L520" s="209" t="n">
        <v>0</v>
      </c>
      <c r="M520" s="210" t="n"/>
      <c r="N520" s="284" t="n"/>
      <c r="O520" s="209" t="n">
        <v>0</v>
      </c>
      <c r="P520" s="210" t="n"/>
      <c r="Q520" s="284" t="n"/>
      <c r="R520" s="209" t="n">
        <v>0</v>
      </c>
      <c r="S520" s="210" t="n"/>
      <c r="T520" s="284" t="n"/>
      <c r="U520" s="209" t="n">
        <v>0</v>
      </c>
      <c r="V520" s="210" t="n"/>
      <c r="W520" s="284" t="n"/>
      <c r="X520" s="209" t="n">
        <v>0</v>
      </c>
      <c r="Y520" s="210" t="n"/>
      <c r="Z520" s="284" t="n"/>
      <c r="AA520" s="209" t="n">
        <v>0</v>
      </c>
      <c r="AB520" s="210" t="n"/>
      <c r="AC520" s="284" t="n"/>
      <c r="AD520" s="209" t="n">
        <v>0</v>
      </c>
      <c r="AE520" s="210" t="n"/>
      <c r="AF520" s="284" t="n"/>
      <c r="AG520" s="209" t="n">
        <v>0</v>
      </c>
      <c r="AH520" s="210" t="n"/>
      <c r="AI520" s="284" t="n"/>
      <c r="AJ520" s="209" t="n">
        <v>0</v>
      </c>
      <c r="AK520" s="210" t="n"/>
      <c r="AL520" s="284" t="n"/>
      <c r="AM520" s="209" t="n">
        <v>0</v>
      </c>
      <c r="AN520" s="210" t="n"/>
      <c r="AO520" s="284" t="n"/>
      <c r="AP520" s="209" t="n">
        <v>0</v>
      </c>
      <c r="AQ520" s="210" t="n"/>
      <c r="AR520" s="284" t="n"/>
      <c r="AS520" s="209" t="n"/>
      <c r="AT520" s="210" t="n"/>
      <c r="AU520" s="284" t="n"/>
      <c r="AV520" s="209" t="n"/>
      <c r="AW520" s="210" t="n"/>
      <c r="AX520" s="284" t="n"/>
      <c r="AY520" s="209" t="n"/>
      <c r="AZ520" s="210" t="n"/>
      <c r="BA520" s="284" t="n"/>
      <c r="BB520" s="209" t="n"/>
      <c r="BC520" s="210" t="n"/>
      <c r="BD520" s="284" t="n"/>
      <c r="BE520" s="209" t="n"/>
      <c r="BF520" s="210" t="n"/>
      <c r="BG520" s="284" t="n"/>
      <c r="BH520" s="209" t="n"/>
      <c r="BI520" s="210" t="n"/>
      <c r="BK520" s="443" t="n"/>
      <c r="BL520" s="443" t="n"/>
      <c r="BM520" s="443" t="n"/>
      <c r="BN520" s="443" t="n"/>
    </row>
    <row r="521" hidden="1" outlineLevel="2" ht="14.25" customFormat="1" customHeight="1" s="463">
      <c r="A521" s="22" t="inlineStr">
        <is>
          <t xml:space="preserve">  -  Pizzaiolo</t>
        </is>
      </c>
      <c r="B521" s="23" t="n"/>
      <c r="C521" s="3" t="n"/>
      <c r="D521" s="16" t="n"/>
      <c r="E521" s="4" t="n"/>
      <c r="F521" s="23" t="n"/>
      <c r="G521" s="56" t="n"/>
      <c r="H521" s="284" t="n"/>
      <c r="I521" s="209" t="n">
        <v>0</v>
      </c>
      <c r="J521" s="210" t="n"/>
      <c r="K521" s="284" t="n"/>
      <c r="L521" s="209" t="n">
        <v>0</v>
      </c>
      <c r="M521" s="210" t="n"/>
      <c r="N521" s="284" t="n"/>
      <c r="O521" s="209" t="n">
        <v>0</v>
      </c>
      <c r="P521" s="210" t="n"/>
      <c r="Q521" s="284" t="n"/>
      <c r="R521" s="209" t="n">
        <v>0</v>
      </c>
      <c r="S521" s="210" t="n"/>
      <c r="T521" s="284" t="n"/>
      <c r="U521" s="209" t="n">
        <v>0</v>
      </c>
      <c r="V521" s="210" t="n"/>
      <c r="W521" s="284" t="n"/>
      <c r="X521" s="209" t="n">
        <v>0</v>
      </c>
      <c r="Y521" s="210" t="n"/>
      <c r="Z521" s="284" t="n"/>
      <c r="AA521" s="209" t="n">
        <v>0</v>
      </c>
      <c r="AB521" s="210" t="n"/>
      <c r="AC521" s="284" t="n"/>
      <c r="AD521" s="209" t="n">
        <v>0</v>
      </c>
      <c r="AE521" s="210" t="n"/>
      <c r="AF521" s="284" t="n"/>
      <c r="AG521" s="209" t="n">
        <v>0</v>
      </c>
      <c r="AH521" s="210" t="n"/>
      <c r="AI521" s="284" t="n"/>
      <c r="AJ521" s="209" t="n">
        <v>0</v>
      </c>
      <c r="AK521" s="210" t="n"/>
      <c r="AL521" s="284" t="n"/>
      <c r="AM521" s="209" t="n">
        <v>0</v>
      </c>
      <c r="AN521" s="210" t="n"/>
      <c r="AO521" s="284" t="n"/>
      <c r="AP521" s="209" t="n">
        <v>0</v>
      </c>
      <c r="AQ521" s="210" t="n"/>
      <c r="AR521" s="284" t="n"/>
      <c r="AS521" s="209" t="n"/>
      <c r="AT521" s="210" t="n"/>
      <c r="AU521" s="284" t="n"/>
      <c r="AV521" s="209" t="n"/>
      <c r="AW521" s="210" t="n"/>
      <c r="AX521" s="284" t="n"/>
      <c r="AY521" s="209" t="n"/>
      <c r="AZ521" s="210" t="n"/>
      <c r="BA521" s="284" t="n"/>
      <c r="BB521" s="209" t="n"/>
      <c r="BC521" s="210" t="n"/>
      <c r="BD521" s="284" t="n"/>
      <c r="BE521" s="209" t="n"/>
      <c r="BF521" s="210" t="n"/>
      <c r="BG521" s="284" t="n"/>
      <c r="BH521" s="209" t="n"/>
      <c r="BI521" s="210" t="n"/>
      <c r="BK521" s="443" t="n"/>
      <c r="BL521" s="443" t="n"/>
      <c r="BM521" s="443" t="n"/>
      <c r="BN521" s="443" t="n"/>
    </row>
    <row r="522" hidden="1" outlineLevel="2" customFormat="1" s="463">
      <c r="A522" s="22" t="inlineStr">
        <is>
          <t xml:space="preserve">  -  Ajudante de Pizzaiolo</t>
        </is>
      </c>
      <c r="B522" s="23" t="n"/>
      <c r="C522" s="3" t="n"/>
      <c r="D522" s="16" t="n"/>
      <c r="E522" s="4" t="n"/>
      <c r="F522" s="23" t="n"/>
      <c r="G522" s="56" t="n"/>
      <c r="H522" s="284" t="n"/>
      <c r="I522" s="209" t="n">
        <v>0</v>
      </c>
      <c r="J522" s="210" t="n"/>
      <c r="K522" s="284" t="n"/>
      <c r="L522" s="209" t="n">
        <v>0</v>
      </c>
      <c r="M522" s="210" t="n"/>
      <c r="N522" s="284" t="n"/>
      <c r="O522" s="209" t="n">
        <v>0</v>
      </c>
      <c r="P522" s="210" t="n"/>
      <c r="Q522" s="284" t="n"/>
      <c r="R522" s="209" t="n">
        <v>0</v>
      </c>
      <c r="S522" s="210" t="n"/>
      <c r="T522" s="284" t="n"/>
      <c r="U522" s="209" t="n">
        <v>0</v>
      </c>
      <c r="V522" s="210" t="n"/>
      <c r="W522" s="284" t="n"/>
      <c r="X522" s="209" t="n">
        <v>0</v>
      </c>
      <c r="Y522" s="210" t="n"/>
      <c r="Z522" s="284" t="n"/>
      <c r="AA522" s="209" t="n">
        <v>0</v>
      </c>
      <c r="AB522" s="210" t="n"/>
      <c r="AC522" s="284" t="n"/>
      <c r="AD522" s="209" t="n">
        <v>0</v>
      </c>
      <c r="AE522" s="210" t="n"/>
      <c r="AF522" s="284" t="n"/>
      <c r="AG522" s="209" t="n">
        <v>0</v>
      </c>
      <c r="AH522" s="210" t="n"/>
      <c r="AI522" s="284" t="n"/>
      <c r="AJ522" s="209" t="n">
        <v>0</v>
      </c>
      <c r="AK522" s="210" t="n"/>
      <c r="AL522" s="284" t="n"/>
      <c r="AM522" s="209" t="n">
        <v>0</v>
      </c>
      <c r="AN522" s="210" t="n"/>
      <c r="AO522" s="284" t="n"/>
      <c r="AP522" s="209" t="n">
        <v>0</v>
      </c>
      <c r="AQ522" s="210" t="n"/>
      <c r="AR522" s="284" t="n"/>
      <c r="AS522" s="209" t="n"/>
      <c r="AT522" s="210" t="n"/>
      <c r="AU522" s="284" t="n"/>
      <c r="AV522" s="209" t="n"/>
      <c r="AW522" s="210" t="n"/>
      <c r="AX522" s="284" t="n"/>
      <c r="AY522" s="209" t="n"/>
      <c r="AZ522" s="210" t="n"/>
      <c r="BA522" s="284" t="n"/>
      <c r="BB522" s="209" t="n"/>
      <c r="BC522" s="210" t="n"/>
      <c r="BD522" s="284" t="n"/>
      <c r="BE522" s="209" t="n"/>
      <c r="BF522" s="210" t="n"/>
      <c r="BG522" s="284" t="n"/>
      <c r="BH522" s="209" t="n"/>
      <c r="BI522" s="210" t="n"/>
      <c r="BK522" s="443" t="n"/>
      <c r="BL522" s="443" t="n"/>
      <c r="BM522" s="443" t="n"/>
      <c r="BN522" s="443" t="n"/>
    </row>
    <row r="523" hidden="1" outlineLevel="2" customFormat="1" s="463">
      <c r="A523" s="22" t="inlineStr">
        <is>
          <t xml:space="preserve">  -  Boqueta</t>
        </is>
      </c>
      <c r="B523" s="23" t="n"/>
      <c r="C523" s="3" t="n"/>
      <c r="D523" s="16" t="n"/>
      <c r="E523" s="4" t="n"/>
      <c r="F523" s="23" t="n"/>
      <c r="G523" s="56" t="n"/>
      <c r="H523" s="284" t="n"/>
      <c r="I523" s="209" t="n">
        <v>0</v>
      </c>
      <c r="J523" s="210" t="n"/>
      <c r="K523" s="284" t="n"/>
      <c r="L523" s="209" t="n">
        <v>0</v>
      </c>
      <c r="M523" s="210" t="n"/>
      <c r="N523" s="284" t="n"/>
      <c r="O523" s="209" t="n">
        <v>0</v>
      </c>
      <c r="P523" s="210" t="n"/>
      <c r="Q523" s="284" t="n"/>
      <c r="R523" s="209" t="n">
        <v>0</v>
      </c>
      <c r="S523" s="210" t="n"/>
      <c r="T523" s="284" t="n"/>
      <c r="U523" s="209" t="n">
        <v>0</v>
      </c>
      <c r="V523" s="210" t="n"/>
      <c r="W523" s="284" t="n"/>
      <c r="X523" s="209" t="n">
        <v>0</v>
      </c>
      <c r="Y523" s="210" t="n"/>
      <c r="Z523" s="284" t="n"/>
      <c r="AA523" s="209" t="n">
        <v>0</v>
      </c>
      <c r="AB523" s="210" t="n"/>
      <c r="AC523" s="284" t="n"/>
      <c r="AD523" s="209" t="n">
        <v>0</v>
      </c>
      <c r="AE523" s="210" t="n"/>
      <c r="AF523" s="284" t="n"/>
      <c r="AG523" s="209" t="n">
        <v>0</v>
      </c>
      <c r="AH523" s="210" t="n"/>
      <c r="AI523" s="284" t="n"/>
      <c r="AJ523" s="209" t="n">
        <v>0</v>
      </c>
      <c r="AK523" s="210" t="n"/>
      <c r="AL523" s="284" t="n"/>
      <c r="AM523" s="209" t="n">
        <v>0</v>
      </c>
      <c r="AN523" s="210" t="n"/>
      <c r="AO523" s="284" t="n"/>
      <c r="AP523" s="209" t="n">
        <v>0</v>
      </c>
      <c r="AQ523" s="210" t="n"/>
      <c r="AR523" s="284" t="n"/>
      <c r="AS523" s="209" t="n"/>
      <c r="AT523" s="210" t="n"/>
      <c r="AU523" s="284" t="n"/>
      <c r="AV523" s="209" t="n"/>
      <c r="AW523" s="210" t="n"/>
      <c r="AX523" s="284" t="n"/>
      <c r="AY523" s="209" t="n"/>
      <c r="AZ523" s="210" t="n"/>
      <c r="BA523" s="284" t="n"/>
      <c r="BB523" s="209" t="n"/>
      <c r="BC523" s="210" t="n"/>
      <c r="BD523" s="284" t="n"/>
      <c r="BE523" s="209" t="n"/>
      <c r="BF523" s="210" t="n"/>
      <c r="BG523" s="284" t="n"/>
      <c r="BH523" s="209" t="n"/>
      <c r="BI523" s="210" t="n"/>
      <c r="BK523" s="443" t="n"/>
      <c r="BL523" s="443" t="n"/>
      <c r="BM523" s="443" t="n"/>
      <c r="BN523" s="443" t="n"/>
    </row>
    <row r="524" hidden="1" outlineLevel="2" customFormat="1" s="463">
      <c r="A524" s="22" t="inlineStr">
        <is>
          <t xml:space="preserve">  -  Churrasqueiro I</t>
        </is>
      </c>
      <c r="B524" s="23" t="n"/>
      <c r="C524" s="3" t="n"/>
      <c r="D524" s="16" t="n"/>
      <c r="E524" s="4" t="n"/>
      <c r="F524" s="23" t="n"/>
      <c r="G524" s="56" t="n"/>
      <c r="H524" s="284" t="n"/>
      <c r="I524" s="209" t="n">
        <v>0</v>
      </c>
      <c r="J524" s="210" t="n"/>
      <c r="K524" s="284" t="n"/>
      <c r="L524" s="209" t="n">
        <v>0</v>
      </c>
      <c r="M524" s="210" t="n"/>
      <c r="N524" s="284" t="n"/>
      <c r="O524" s="209" t="n">
        <v>0</v>
      </c>
      <c r="P524" s="210" t="n"/>
      <c r="Q524" s="284" t="n"/>
      <c r="R524" s="209" t="n">
        <v>0</v>
      </c>
      <c r="S524" s="210" t="n"/>
      <c r="T524" s="284" t="n"/>
      <c r="U524" s="209" t="n">
        <v>0</v>
      </c>
      <c r="V524" s="210" t="n"/>
      <c r="W524" s="284" t="n"/>
      <c r="X524" s="209" t="n">
        <v>0</v>
      </c>
      <c r="Y524" s="210" t="n"/>
      <c r="Z524" s="284" t="n"/>
      <c r="AA524" s="209" t="n">
        <v>0</v>
      </c>
      <c r="AB524" s="210" t="n"/>
      <c r="AC524" s="284" t="n"/>
      <c r="AD524" s="209" t="n">
        <v>0</v>
      </c>
      <c r="AE524" s="210" t="n"/>
      <c r="AF524" s="284" t="n"/>
      <c r="AG524" s="209" t="n">
        <v>0</v>
      </c>
      <c r="AH524" s="210" t="n"/>
      <c r="AI524" s="284" t="n"/>
      <c r="AJ524" s="209" t="n">
        <v>0</v>
      </c>
      <c r="AK524" s="210" t="n"/>
      <c r="AL524" s="284" t="n"/>
      <c r="AM524" s="209" t="n">
        <v>0</v>
      </c>
      <c r="AN524" s="210" t="n"/>
      <c r="AO524" s="284" t="n"/>
      <c r="AP524" s="209" t="n">
        <v>0</v>
      </c>
      <c r="AQ524" s="210" t="n"/>
      <c r="AR524" s="284" t="n"/>
      <c r="AS524" s="209" t="n"/>
      <c r="AT524" s="210" t="n"/>
      <c r="AU524" s="284" t="n"/>
      <c r="AV524" s="209" t="n"/>
      <c r="AW524" s="210" t="n"/>
      <c r="AX524" s="284" t="n"/>
      <c r="AY524" s="209" t="n"/>
      <c r="AZ524" s="210" t="n"/>
      <c r="BA524" s="284" t="n"/>
      <c r="BB524" s="209" t="n"/>
      <c r="BC524" s="210" t="n"/>
      <c r="BD524" s="284" t="n"/>
      <c r="BE524" s="209" t="n"/>
      <c r="BF524" s="210" t="n"/>
      <c r="BG524" s="284" t="n"/>
      <c r="BH524" s="209" t="n"/>
      <c r="BI524" s="210" t="n"/>
      <c r="BK524" s="443" t="n"/>
      <c r="BL524" s="443" t="n"/>
      <c r="BM524" s="443" t="n"/>
      <c r="BN524" s="443" t="n"/>
    </row>
    <row r="525" hidden="1" outlineLevel="2" customFormat="1" s="463">
      <c r="A525" s="22" t="inlineStr">
        <is>
          <t xml:space="preserve">  -  Churrasqueiro II</t>
        </is>
      </c>
      <c r="B525" s="23" t="n"/>
      <c r="C525" s="3" t="n"/>
      <c r="D525" s="16" t="n"/>
      <c r="E525" s="4" t="n"/>
      <c r="F525" s="23" t="n"/>
      <c r="G525" s="56" t="n"/>
      <c r="H525" s="284" t="n"/>
      <c r="I525" s="209" t="n">
        <v>0</v>
      </c>
      <c r="J525" s="210" t="n"/>
      <c r="K525" s="284" t="n"/>
      <c r="L525" s="209" t="n">
        <v>0</v>
      </c>
      <c r="M525" s="210" t="n"/>
      <c r="N525" s="284" t="n"/>
      <c r="O525" s="209" t="n">
        <v>0</v>
      </c>
      <c r="P525" s="210" t="n"/>
      <c r="Q525" s="284" t="n"/>
      <c r="R525" s="209" t="n">
        <v>0</v>
      </c>
      <c r="S525" s="210" t="n"/>
      <c r="T525" s="284" t="n"/>
      <c r="U525" s="209" t="n">
        <v>0</v>
      </c>
      <c r="V525" s="210" t="n"/>
      <c r="W525" s="284" t="n"/>
      <c r="X525" s="209" t="n">
        <v>0</v>
      </c>
      <c r="Y525" s="210" t="n"/>
      <c r="Z525" s="284" t="n"/>
      <c r="AA525" s="209" t="n">
        <v>0</v>
      </c>
      <c r="AB525" s="210" t="n"/>
      <c r="AC525" s="284" t="n"/>
      <c r="AD525" s="209" t="n">
        <v>0</v>
      </c>
      <c r="AE525" s="210" t="n"/>
      <c r="AF525" s="284" t="n"/>
      <c r="AG525" s="209" t="n">
        <v>0</v>
      </c>
      <c r="AH525" s="210" t="n"/>
      <c r="AI525" s="284" t="n"/>
      <c r="AJ525" s="209" t="n">
        <v>0</v>
      </c>
      <c r="AK525" s="210" t="n"/>
      <c r="AL525" s="284" t="n"/>
      <c r="AM525" s="209" t="n">
        <v>0</v>
      </c>
      <c r="AN525" s="210" t="n"/>
      <c r="AO525" s="284" t="n"/>
      <c r="AP525" s="209" t="n">
        <v>0</v>
      </c>
      <c r="AQ525" s="210" t="n"/>
      <c r="AR525" s="284" t="n"/>
      <c r="AS525" s="209" t="n"/>
      <c r="AT525" s="210" t="n"/>
      <c r="AU525" s="284" t="n"/>
      <c r="AV525" s="209" t="n"/>
      <c r="AW525" s="210" t="n"/>
      <c r="AX525" s="284" t="n"/>
      <c r="AY525" s="209" t="n"/>
      <c r="AZ525" s="210" t="n"/>
      <c r="BA525" s="284" t="n"/>
      <c r="BB525" s="209" t="n"/>
      <c r="BC525" s="210" t="n"/>
      <c r="BD525" s="284" t="n"/>
      <c r="BE525" s="209" t="n"/>
      <c r="BF525" s="210" t="n"/>
      <c r="BG525" s="284" t="n"/>
      <c r="BH525" s="209" t="n"/>
      <c r="BI525" s="210" t="n"/>
      <c r="BK525" s="443" t="n"/>
      <c r="BL525" s="443" t="n"/>
      <c r="BM525" s="443" t="n"/>
      <c r="BN525" s="443" t="n"/>
    </row>
    <row r="526" hidden="1" outlineLevel="2" customFormat="1" s="463">
      <c r="A526" s="22" t="inlineStr">
        <is>
          <t xml:space="preserve">  -  Churrasqueiro III</t>
        </is>
      </c>
      <c r="B526" s="23" t="n"/>
      <c r="C526" s="3" t="n"/>
      <c r="D526" s="16" t="n"/>
      <c r="E526" s="4" t="n"/>
      <c r="F526" s="23" t="n"/>
      <c r="G526" s="56" t="n"/>
      <c r="H526" s="284" t="n"/>
      <c r="I526" s="209" t="n">
        <v>0</v>
      </c>
      <c r="J526" s="210" t="n"/>
      <c r="K526" s="284" t="n"/>
      <c r="L526" s="209" t="n">
        <v>0</v>
      </c>
      <c r="M526" s="210" t="n"/>
      <c r="N526" s="284" t="n"/>
      <c r="O526" s="209" t="n">
        <v>0</v>
      </c>
      <c r="P526" s="210" t="n"/>
      <c r="Q526" s="284" t="n"/>
      <c r="R526" s="209" t="n">
        <v>0</v>
      </c>
      <c r="S526" s="210" t="n"/>
      <c r="T526" s="284" t="n"/>
      <c r="U526" s="209" t="n">
        <v>0</v>
      </c>
      <c r="V526" s="210" t="n"/>
      <c r="W526" s="284" t="n"/>
      <c r="X526" s="209" t="n">
        <v>0</v>
      </c>
      <c r="Y526" s="210" t="n"/>
      <c r="Z526" s="284" t="n"/>
      <c r="AA526" s="209" t="n">
        <v>0</v>
      </c>
      <c r="AB526" s="210" t="n"/>
      <c r="AC526" s="284" t="n"/>
      <c r="AD526" s="209" t="n">
        <v>0</v>
      </c>
      <c r="AE526" s="210" t="n"/>
      <c r="AF526" s="284" t="n"/>
      <c r="AG526" s="209" t="n">
        <v>0</v>
      </c>
      <c r="AH526" s="210" t="n"/>
      <c r="AI526" s="284" t="n"/>
      <c r="AJ526" s="209" t="n">
        <v>0</v>
      </c>
      <c r="AK526" s="210" t="n"/>
      <c r="AL526" s="284" t="n"/>
      <c r="AM526" s="209" t="n">
        <v>0</v>
      </c>
      <c r="AN526" s="210" t="n"/>
      <c r="AO526" s="284" t="n"/>
      <c r="AP526" s="209" t="n">
        <v>0</v>
      </c>
      <c r="AQ526" s="210" t="n"/>
      <c r="AR526" s="284" t="n"/>
      <c r="AS526" s="209" t="n"/>
      <c r="AT526" s="210" t="n"/>
      <c r="AU526" s="284" t="n"/>
      <c r="AV526" s="209" t="n"/>
      <c r="AW526" s="210" t="n"/>
      <c r="AX526" s="284" t="n"/>
      <c r="AY526" s="209" t="n"/>
      <c r="AZ526" s="210" t="n"/>
      <c r="BA526" s="284" t="n"/>
      <c r="BB526" s="209" t="n"/>
      <c r="BC526" s="210" t="n"/>
      <c r="BD526" s="284" t="n"/>
      <c r="BE526" s="209" t="n"/>
      <c r="BF526" s="210" t="n"/>
      <c r="BG526" s="284" t="n"/>
      <c r="BH526" s="209" t="n"/>
      <c r="BI526" s="210" t="n"/>
      <c r="BK526" s="443" t="n"/>
      <c r="BL526" s="443" t="n"/>
      <c r="BM526" s="443" t="n"/>
      <c r="BN526" s="443" t="n"/>
    </row>
    <row r="527" hidden="1" outlineLevel="2" customFormat="1" s="463">
      <c r="A527" s="22" t="inlineStr">
        <is>
          <t xml:space="preserve">  -  Ajud Limpeza</t>
        </is>
      </c>
      <c r="B527" s="23" t="n"/>
      <c r="C527" s="3" t="n"/>
      <c r="D527" s="16" t="n"/>
      <c r="E527" s="4" t="n"/>
      <c r="F527" s="23" t="n"/>
      <c r="G527" s="56" t="n"/>
      <c r="H527" s="284" t="n"/>
      <c r="I527" s="209" t="n">
        <v>-1869.4</v>
      </c>
      <c r="J527" s="210" t="n"/>
      <c r="K527" s="284" t="n"/>
      <c r="L527" s="209" t="n">
        <v>-1869.4</v>
      </c>
      <c r="M527" s="210" t="n"/>
      <c r="N527" s="284" t="n"/>
      <c r="O527" s="209" t="n">
        <v>-1869.4</v>
      </c>
      <c r="P527" s="210" t="n"/>
      <c r="Q527" s="284" t="n"/>
      <c r="R527" s="209" t="n">
        <v>-1869.4</v>
      </c>
      <c r="S527" s="210" t="n"/>
      <c r="T527" s="284" t="n"/>
      <c r="U527" s="209" t="n">
        <v>-1869.4</v>
      </c>
      <c r="V527" s="210" t="n"/>
      <c r="W527" s="284" t="n"/>
      <c r="X527" s="209" t="n">
        <v>-1947.9148</v>
      </c>
      <c r="Y527" s="210" t="n"/>
      <c r="Z527" s="284" t="n"/>
      <c r="AA527" s="209" t="n">
        <v>-1947.9148</v>
      </c>
      <c r="AB527" s="210" t="n"/>
      <c r="AC527" s="284" t="n"/>
      <c r="AD527" s="209" t="n">
        <v>-1947.9148</v>
      </c>
      <c r="AE527" s="210" t="n"/>
      <c r="AF527" s="284" t="n"/>
      <c r="AG527" s="209" t="n">
        <v>-1947.9148</v>
      </c>
      <c r="AH527" s="210" t="n"/>
      <c r="AI527" s="284" t="n"/>
      <c r="AJ527" s="209" t="n">
        <v>-1947.9148</v>
      </c>
      <c r="AK527" s="210" t="n"/>
      <c r="AL527" s="284" t="n"/>
      <c r="AM527" s="209" t="n">
        <v>-1947.9148</v>
      </c>
      <c r="AN527" s="210" t="n"/>
      <c r="AO527" s="284" t="n"/>
      <c r="AP527" s="209" t="n">
        <v>-1947.9148</v>
      </c>
      <c r="AQ527" s="210" t="n"/>
      <c r="AR527" s="284" t="n"/>
      <c r="AS527" s="209" t="n"/>
      <c r="AT527" s="210" t="n"/>
      <c r="AU527" s="284" t="n"/>
      <c r="AV527" s="209" t="n"/>
      <c r="AW527" s="210" t="n"/>
      <c r="AX527" s="284" t="n"/>
      <c r="AY527" s="209" t="n"/>
      <c r="AZ527" s="210" t="n"/>
      <c r="BA527" s="284" t="n"/>
      <c r="BB527" s="209" t="n"/>
      <c r="BC527" s="210" t="n"/>
      <c r="BD527" s="284" t="n"/>
      <c r="BE527" s="209" t="n"/>
      <c r="BF527" s="210" t="n"/>
      <c r="BG527" s="284" t="n"/>
      <c r="BH527" s="209" t="n"/>
      <c r="BI527" s="210" t="n"/>
      <c r="BK527" s="443" t="n"/>
      <c r="BL527" s="443" t="n"/>
      <c r="BM527" s="443" t="n"/>
      <c r="BN527" s="443" t="n"/>
    </row>
    <row r="528" hidden="1" outlineLevel="2" customFormat="1" s="463">
      <c r="A528" s="22" t="inlineStr">
        <is>
          <t xml:space="preserve">  -  Estoquista III</t>
        </is>
      </c>
      <c r="B528" s="23" t="n"/>
      <c r="C528" s="3" t="n"/>
      <c r="D528" s="16" t="n"/>
      <c r="E528" s="4" t="n"/>
      <c r="F528" s="23" t="n"/>
      <c r="G528" s="56" t="n"/>
      <c r="H528" s="284" t="n"/>
      <c r="I528" s="209" t="n">
        <v>-1515.31</v>
      </c>
      <c r="J528" s="210" t="n"/>
      <c r="K528" s="284" t="n"/>
      <c r="L528" s="209" t="n">
        <v>-1515.31</v>
      </c>
      <c r="M528" s="210" t="n"/>
      <c r="N528" s="284" t="n"/>
      <c r="O528" s="209" t="n">
        <v>-1515.31</v>
      </c>
      <c r="P528" s="210" t="n"/>
      <c r="Q528" s="284" t="n"/>
      <c r="R528" s="209" t="n">
        <v>-1515.31</v>
      </c>
      <c r="S528" s="210" t="n"/>
      <c r="T528" s="284" t="n"/>
      <c r="U528" s="209" t="n">
        <v>-1515.31</v>
      </c>
      <c r="V528" s="210" t="n"/>
      <c r="W528" s="284" t="n"/>
      <c r="X528" s="209" t="n">
        <v>-1578.95302</v>
      </c>
      <c r="Y528" s="210" t="n"/>
      <c r="Z528" s="284" t="n"/>
      <c r="AA528" s="209" t="n">
        <v>-1578.95302</v>
      </c>
      <c r="AB528" s="210" t="n"/>
      <c r="AC528" s="284" t="n"/>
      <c r="AD528" s="209" t="n">
        <v>-1578.95302</v>
      </c>
      <c r="AE528" s="210" t="n"/>
      <c r="AF528" s="284" t="n"/>
      <c r="AG528" s="209" t="n">
        <v>-1578.95302</v>
      </c>
      <c r="AH528" s="210" t="n"/>
      <c r="AI528" s="284" t="n"/>
      <c r="AJ528" s="209" t="n">
        <v>-1578.95302</v>
      </c>
      <c r="AK528" s="210" t="n"/>
      <c r="AL528" s="284" t="n"/>
      <c r="AM528" s="209" t="n">
        <v>-1578.95302</v>
      </c>
      <c r="AN528" s="210" t="n"/>
      <c r="AO528" s="284" t="n"/>
      <c r="AP528" s="209" t="n">
        <v>-1578.95302</v>
      </c>
      <c r="AQ528" s="210" t="n"/>
      <c r="AR528" s="284" t="n"/>
      <c r="AS528" s="209" t="n"/>
      <c r="AT528" s="210" t="n"/>
      <c r="AU528" s="284" t="n"/>
      <c r="AV528" s="209" t="n"/>
      <c r="AW528" s="210" t="n"/>
      <c r="AX528" s="284" t="n"/>
      <c r="AY528" s="209" t="n"/>
      <c r="AZ528" s="210" t="n"/>
      <c r="BA528" s="284" t="n"/>
      <c r="BB528" s="209" t="n"/>
      <c r="BC528" s="210" t="n"/>
      <c r="BD528" s="284" t="n"/>
      <c r="BE528" s="209" t="n"/>
      <c r="BF528" s="210" t="n"/>
      <c r="BG528" s="284" t="n"/>
      <c r="BH528" s="209" t="n"/>
      <c r="BI528" s="210" t="n"/>
      <c r="BK528" s="443" t="n"/>
      <c r="BL528" s="443" t="n"/>
      <c r="BM528" s="443" t="n"/>
      <c r="BN528" s="443" t="n"/>
    </row>
    <row r="529" hidden="1" outlineLevel="2" customFormat="1" s="463">
      <c r="A529" s="22" t="inlineStr">
        <is>
          <t xml:space="preserve">  -  Estoquista II</t>
        </is>
      </c>
      <c r="B529" s="23" t="n"/>
      <c r="C529" s="3" t="n"/>
      <c r="D529" s="16" t="n"/>
      <c r="E529" s="4" t="n"/>
      <c r="F529" s="23" t="n"/>
      <c r="G529" s="56" t="n"/>
      <c r="H529" s="284" t="n"/>
      <c r="I529" s="209" t="n">
        <v>-1939.85</v>
      </c>
      <c r="J529" s="210" t="n"/>
      <c r="K529" s="284" t="n"/>
      <c r="L529" s="209" t="n">
        <v>-1939.85</v>
      </c>
      <c r="M529" s="210" t="n"/>
      <c r="N529" s="284" t="n"/>
      <c r="O529" s="209" t="n">
        <v>-1939.85</v>
      </c>
      <c r="P529" s="210" t="n"/>
      <c r="Q529" s="284" t="n"/>
      <c r="R529" s="209" t="n">
        <v>-1939.85</v>
      </c>
      <c r="S529" s="210" t="n"/>
      <c r="T529" s="284" t="n"/>
      <c r="U529" s="209" t="n">
        <v>-1939.85</v>
      </c>
      <c r="V529" s="210" t="n"/>
      <c r="W529" s="284" t="n"/>
      <c r="X529" s="209" t="n">
        <v>-2021.3237</v>
      </c>
      <c r="Y529" s="210" t="n"/>
      <c r="Z529" s="284" t="n"/>
      <c r="AA529" s="209" t="n">
        <v>-2021.3237</v>
      </c>
      <c r="AB529" s="210" t="n"/>
      <c r="AC529" s="284" t="n"/>
      <c r="AD529" s="209" t="n">
        <v>-2021.3237</v>
      </c>
      <c r="AE529" s="210" t="n"/>
      <c r="AF529" s="284" t="n"/>
      <c r="AG529" s="209" t="n">
        <v>-2021.3237</v>
      </c>
      <c r="AH529" s="210" t="n"/>
      <c r="AI529" s="284" t="n"/>
      <c r="AJ529" s="209" t="n">
        <v>-2021.3237</v>
      </c>
      <c r="AK529" s="210" t="n"/>
      <c r="AL529" s="284" t="n"/>
      <c r="AM529" s="209" t="n">
        <v>-2021.3237</v>
      </c>
      <c r="AN529" s="210" t="n"/>
      <c r="AO529" s="284" t="n"/>
      <c r="AP529" s="209" t="n">
        <v>-2021.3237</v>
      </c>
      <c r="AQ529" s="210" t="n"/>
      <c r="AR529" s="284" t="n"/>
      <c r="AS529" s="209" t="n"/>
      <c r="AT529" s="210" t="n"/>
      <c r="AU529" s="284" t="n"/>
      <c r="AV529" s="209" t="n"/>
      <c r="AW529" s="210" t="n"/>
      <c r="AX529" s="284" t="n"/>
      <c r="AY529" s="209" t="n"/>
      <c r="AZ529" s="210" t="n"/>
      <c r="BA529" s="284" t="n"/>
      <c r="BB529" s="209" t="n"/>
      <c r="BC529" s="210" t="n"/>
      <c r="BD529" s="284" t="n"/>
      <c r="BE529" s="209" t="n"/>
      <c r="BF529" s="210" t="n"/>
      <c r="BG529" s="284" t="n"/>
      <c r="BH529" s="209" t="n"/>
      <c r="BI529" s="210" t="n"/>
      <c r="BK529" s="443" t="n"/>
      <c r="BL529" s="443" t="n"/>
      <c r="BM529" s="443" t="n"/>
      <c r="BN529" s="443" t="n"/>
    </row>
    <row r="530" hidden="1" outlineLevel="2" customFormat="1" s="463">
      <c r="A530" s="22" t="inlineStr">
        <is>
          <t xml:space="preserve">  -  Estoquista I</t>
        </is>
      </c>
      <c r="B530" s="23" t="n"/>
      <c r="C530" s="3" t="n"/>
      <c r="D530" s="16" t="n"/>
      <c r="E530" s="4" t="n"/>
      <c r="F530" s="23" t="n"/>
      <c r="G530" s="56" t="n"/>
      <c r="H530" s="284" t="n"/>
      <c r="I530" s="209" t="n">
        <v>-2471.55</v>
      </c>
      <c r="J530" s="210" t="n"/>
      <c r="K530" s="284" t="n"/>
      <c r="L530" s="209" t="n">
        <v>-2471.55</v>
      </c>
      <c r="M530" s="210" t="n"/>
      <c r="N530" s="284" t="n"/>
      <c r="O530" s="209" t="n">
        <v>-2471.55</v>
      </c>
      <c r="P530" s="210" t="n"/>
      <c r="Q530" s="284" t="n"/>
      <c r="R530" s="209" t="n">
        <v>-2471.55</v>
      </c>
      <c r="S530" s="210" t="n"/>
      <c r="T530" s="284" t="n"/>
      <c r="U530" s="209" t="n">
        <v>-2471.55</v>
      </c>
      <c r="V530" s="210" t="n"/>
      <c r="W530" s="284" t="n"/>
      <c r="X530" s="209" t="n">
        <v>-2575.3551</v>
      </c>
      <c r="Y530" s="210" t="n"/>
      <c r="Z530" s="284" t="n"/>
      <c r="AA530" s="209" t="n">
        <v>-2575.3551</v>
      </c>
      <c r="AB530" s="210" t="n"/>
      <c r="AC530" s="284" t="n"/>
      <c r="AD530" s="209" t="n">
        <v>-2575.3551</v>
      </c>
      <c r="AE530" s="210" t="n"/>
      <c r="AF530" s="284" t="n"/>
      <c r="AG530" s="209" t="n">
        <v>-2575.3551</v>
      </c>
      <c r="AH530" s="210" t="n"/>
      <c r="AI530" s="284" t="n"/>
      <c r="AJ530" s="209" t="n">
        <v>-2575.3551</v>
      </c>
      <c r="AK530" s="210" t="n"/>
      <c r="AL530" s="284" t="n"/>
      <c r="AM530" s="209" t="n">
        <v>-2575.3551</v>
      </c>
      <c r="AN530" s="210" t="n"/>
      <c r="AO530" s="284" t="n"/>
      <c r="AP530" s="209" t="n">
        <v>-2575.3551</v>
      </c>
      <c r="AQ530" s="210" t="n"/>
      <c r="AR530" s="284" t="n"/>
      <c r="AS530" s="209" t="n"/>
      <c r="AT530" s="210" t="n"/>
      <c r="AU530" s="284" t="n"/>
      <c r="AV530" s="209" t="n"/>
      <c r="AW530" s="210" t="n"/>
      <c r="AX530" s="284" t="n"/>
      <c r="AY530" s="209" t="n"/>
      <c r="AZ530" s="210" t="n"/>
      <c r="BA530" s="284" t="n"/>
      <c r="BB530" s="209" t="n"/>
      <c r="BC530" s="210" t="n"/>
      <c r="BD530" s="284" t="n"/>
      <c r="BE530" s="209" t="n"/>
      <c r="BF530" s="210" t="n"/>
      <c r="BG530" s="284" t="n"/>
      <c r="BH530" s="209" t="n"/>
      <c r="BI530" s="210" t="n"/>
      <c r="BK530" s="443" t="n"/>
      <c r="BL530" s="443" t="n"/>
      <c r="BM530" s="443" t="n"/>
      <c r="BN530" s="443" t="n"/>
    </row>
    <row r="531" hidden="1" outlineLevel="2" customFormat="1" s="463">
      <c r="A531" s="22" t="inlineStr">
        <is>
          <t xml:space="preserve">  -  Chefe de Manutenção</t>
        </is>
      </c>
      <c r="B531" s="23" t="n"/>
      <c r="C531" s="3" t="n"/>
      <c r="D531" s="16" t="n"/>
      <c r="E531" s="4" t="n"/>
      <c r="F531" s="23" t="n"/>
      <c r="G531" s="56" t="n"/>
      <c r="H531" s="284" t="n"/>
      <c r="I531" s="209" t="n">
        <v>0</v>
      </c>
      <c r="J531" s="210" t="n"/>
      <c r="K531" s="284" t="n"/>
      <c r="L531" s="209" t="n">
        <v>0</v>
      </c>
      <c r="M531" s="210" t="n"/>
      <c r="N531" s="284" t="n"/>
      <c r="O531" s="209" t="n">
        <v>0</v>
      </c>
      <c r="P531" s="210" t="n"/>
      <c r="Q531" s="284" t="n"/>
      <c r="R531" s="209" t="n">
        <v>0</v>
      </c>
      <c r="S531" s="210" t="n"/>
      <c r="T531" s="284" t="n"/>
      <c r="U531" s="209" t="n">
        <v>0</v>
      </c>
      <c r="V531" s="210" t="n"/>
      <c r="W531" s="284" t="n"/>
      <c r="X531" s="209" t="n">
        <v>0</v>
      </c>
      <c r="Y531" s="210" t="n"/>
      <c r="Z531" s="284" t="n"/>
      <c r="AA531" s="209" t="n">
        <v>0</v>
      </c>
      <c r="AB531" s="210" t="n"/>
      <c r="AC531" s="284" t="n"/>
      <c r="AD531" s="209" t="n">
        <v>0</v>
      </c>
      <c r="AE531" s="210" t="n"/>
      <c r="AF531" s="284" t="n"/>
      <c r="AG531" s="209" t="n">
        <v>0</v>
      </c>
      <c r="AH531" s="210" t="n"/>
      <c r="AI531" s="284" t="n"/>
      <c r="AJ531" s="209" t="n">
        <v>0</v>
      </c>
      <c r="AK531" s="210" t="n"/>
      <c r="AL531" s="284" t="n"/>
      <c r="AM531" s="209" t="n">
        <v>0</v>
      </c>
      <c r="AN531" s="210" t="n"/>
      <c r="AO531" s="284" t="n"/>
      <c r="AP531" s="209" t="n">
        <v>0</v>
      </c>
      <c r="AQ531" s="210" t="n"/>
      <c r="AR531" s="284" t="n"/>
      <c r="AS531" s="209" t="n"/>
      <c r="AT531" s="210" t="n"/>
      <c r="AU531" s="284" t="n"/>
      <c r="AV531" s="209" t="n"/>
      <c r="AW531" s="210" t="n"/>
      <c r="AX531" s="284" t="n"/>
      <c r="AY531" s="209" t="n"/>
      <c r="AZ531" s="210" t="n"/>
      <c r="BA531" s="284" t="n"/>
      <c r="BB531" s="209" t="n"/>
      <c r="BC531" s="210" t="n"/>
      <c r="BD531" s="284" t="n"/>
      <c r="BE531" s="209" t="n"/>
      <c r="BF531" s="210" t="n"/>
      <c r="BG531" s="284" t="n"/>
      <c r="BH531" s="209" t="n"/>
      <c r="BI531" s="210" t="n"/>
      <c r="BK531" s="443" t="n"/>
      <c r="BL531" s="443" t="n"/>
      <c r="BM531" s="443" t="n"/>
      <c r="BN531" s="443" t="n"/>
    </row>
    <row r="532" hidden="1" outlineLevel="2" customFormat="1" s="463">
      <c r="A532" s="22" t="inlineStr">
        <is>
          <t xml:space="preserve">  -  Aux. Manutenção III</t>
        </is>
      </c>
      <c r="B532" s="23" t="n"/>
      <c r="C532" s="3" t="n"/>
      <c r="D532" s="16" t="n"/>
      <c r="E532" s="4" t="n"/>
      <c r="F532" s="23" t="n"/>
      <c r="G532" s="56" t="n"/>
      <c r="H532" s="284" t="n"/>
      <c r="I532" s="209" t="n">
        <v>0</v>
      </c>
      <c r="J532" s="210" t="n"/>
      <c r="K532" s="284" t="n"/>
      <c r="L532" s="209" t="n">
        <v>0</v>
      </c>
      <c r="M532" s="210" t="n"/>
      <c r="N532" s="284" t="n"/>
      <c r="O532" s="209" t="n">
        <v>0</v>
      </c>
      <c r="P532" s="210" t="n"/>
      <c r="Q532" s="284" t="n"/>
      <c r="R532" s="209" t="n">
        <v>0</v>
      </c>
      <c r="S532" s="210" t="n"/>
      <c r="T532" s="284" t="n"/>
      <c r="U532" s="209" t="n">
        <v>0</v>
      </c>
      <c r="V532" s="210" t="n"/>
      <c r="W532" s="284" t="n"/>
      <c r="X532" s="209" t="n">
        <v>0</v>
      </c>
      <c r="Y532" s="210" t="n"/>
      <c r="Z532" s="284" t="n"/>
      <c r="AA532" s="209" t="n">
        <v>0</v>
      </c>
      <c r="AB532" s="210" t="n"/>
      <c r="AC532" s="284" t="n"/>
      <c r="AD532" s="209" t="n">
        <v>0</v>
      </c>
      <c r="AE532" s="210" t="n"/>
      <c r="AF532" s="284" t="n"/>
      <c r="AG532" s="209" t="n">
        <v>0</v>
      </c>
      <c r="AH532" s="210" t="n"/>
      <c r="AI532" s="284" t="n"/>
      <c r="AJ532" s="209" t="n">
        <v>0</v>
      </c>
      <c r="AK532" s="210" t="n"/>
      <c r="AL532" s="284" t="n"/>
      <c r="AM532" s="209" t="n">
        <v>0</v>
      </c>
      <c r="AN532" s="210" t="n"/>
      <c r="AO532" s="284" t="n"/>
      <c r="AP532" s="209" t="n">
        <v>0</v>
      </c>
      <c r="AQ532" s="210" t="n"/>
      <c r="AR532" s="284" t="n"/>
      <c r="AS532" s="209" t="n"/>
      <c r="AT532" s="210" t="n"/>
      <c r="AU532" s="284" t="n"/>
      <c r="AV532" s="209" t="n"/>
      <c r="AW532" s="210" t="n"/>
      <c r="AX532" s="284" t="n"/>
      <c r="AY532" s="209" t="n"/>
      <c r="AZ532" s="210" t="n"/>
      <c r="BA532" s="284" t="n"/>
      <c r="BB532" s="209" t="n"/>
      <c r="BC532" s="210" t="n"/>
      <c r="BD532" s="284" t="n"/>
      <c r="BE532" s="209" t="n"/>
      <c r="BF532" s="210" t="n"/>
      <c r="BG532" s="284" t="n"/>
      <c r="BH532" s="209" t="n"/>
      <c r="BI532" s="210" t="n"/>
      <c r="BK532" s="443" t="n"/>
      <c r="BL532" s="443" t="n"/>
      <c r="BM532" s="443" t="n"/>
      <c r="BN532" s="443" t="n"/>
    </row>
    <row r="533" hidden="1" outlineLevel="2" customFormat="1" s="463">
      <c r="A533" s="22" t="inlineStr">
        <is>
          <t xml:space="preserve">  -  Aux. Manutenção II</t>
        </is>
      </c>
      <c r="B533" s="23" t="n"/>
      <c r="C533" s="3" t="n"/>
      <c r="D533" s="16" t="n"/>
      <c r="E533" s="4" t="n"/>
      <c r="F533" s="23" t="n"/>
      <c r="G533" s="56" t="n"/>
      <c r="H533" s="284" t="n"/>
      <c r="I533" s="209" t="n">
        <v>0</v>
      </c>
      <c r="J533" s="210" t="n"/>
      <c r="K533" s="284" t="n"/>
      <c r="L533" s="209" t="n">
        <v>0</v>
      </c>
      <c r="M533" s="210" t="n"/>
      <c r="N533" s="284" t="n"/>
      <c r="O533" s="209" t="n">
        <v>0</v>
      </c>
      <c r="P533" s="210" t="n"/>
      <c r="Q533" s="284" t="n"/>
      <c r="R533" s="209" t="n">
        <v>0</v>
      </c>
      <c r="S533" s="210" t="n"/>
      <c r="T533" s="284" t="n"/>
      <c r="U533" s="209" t="n">
        <v>0</v>
      </c>
      <c r="V533" s="210" t="n"/>
      <c r="W533" s="284" t="n"/>
      <c r="X533" s="209" t="n">
        <v>0</v>
      </c>
      <c r="Y533" s="210" t="n"/>
      <c r="Z533" s="284" t="n"/>
      <c r="AA533" s="209" t="n">
        <v>0</v>
      </c>
      <c r="AB533" s="210" t="n"/>
      <c r="AC533" s="284" t="n"/>
      <c r="AD533" s="209" t="n">
        <v>0</v>
      </c>
      <c r="AE533" s="210" t="n"/>
      <c r="AF533" s="284" t="n"/>
      <c r="AG533" s="209" t="n">
        <v>0</v>
      </c>
      <c r="AH533" s="210" t="n"/>
      <c r="AI533" s="284" t="n"/>
      <c r="AJ533" s="209" t="n">
        <v>0</v>
      </c>
      <c r="AK533" s="210" t="n"/>
      <c r="AL533" s="284" t="n"/>
      <c r="AM533" s="209" t="n">
        <v>0</v>
      </c>
      <c r="AN533" s="210" t="n"/>
      <c r="AO533" s="284" t="n"/>
      <c r="AP533" s="209" t="n">
        <v>0</v>
      </c>
      <c r="AQ533" s="210" t="n"/>
      <c r="AR533" s="284" t="n"/>
      <c r="AS533" s="209" t="n"/>
      <c r="AT533" s="210" t="n"/>
      <c r="AU533" s="284" t="n"/>
      <c r="AV533" s="209" t="n"/>
      <c r="AW533" s="210" t="n"/>
      <c r="AX533" s="284" t="n"/>
      <c r="AY533" s="209" t="n"/>
      <c r="AZ533" s="210" t="n"/>
      <c r="BA533" s="284" t="n"/>
      <c r="BB533" s="209" t="n"/>
      <c r="BC533" s="210" t="n"/>
      <c r="BD533" s="284" t="n"/>
      <c r="BE533" s="209" t="n"/>
      <c r="BF533" s="210" t="n"/>
      <c r="BG533" s="284" t="n"/>
      <c r="BH533" s="209" t="n"/>
      <c r="BI533" s="210" t="n"/>
      <c r="BK533" s="443" t="n"/>
      <c r="BL533" s="443" t="n"/>
      <c r="BM533" s="443" t="n"/>
      <c r="BN533" s="443" t="n"/>
    </row>
    <row r="534" hidden="1" outlineLevel="2" customFormat="1" s="463">
      <c r="A534" s="22" t="inlineStr">
        <is>
          <t xml:space="preserve">  -  Aux. Manutenção I</t>
        </is>
      </c>
      <c r="B534" s="23" t="n"/>
      <c r="C534" s="3" t="n"/>
      <c r="D534" s="16" t="n"/>
      <c r="E534" s="4" t="n"/>
      <c r="F534" s="23" t="n"/>
      <c r="G534" s="56" t="n"/>
      <c r="H534" s="284" t="n"/>
      <c r="I534" s="209" t="n">
        <v>0</v>
      </c>
      <c r="J534" s="210" t="n"/>
      <c r="K534" s="284" t="n"/>
      <c r="L534" s="209" t="n">
        <v>0</v>
      </c>
      <c r="M534" s="210" t="n"/>
      <c r="N534" s="284" t="n"/>
      <c r="O534" s="209" t="n">
        <v>0</v>
      </c>
      <c r="P534" s="210" t="n"/>
      <c r="Q534" s="284" t="n"/>
      <c r="R534" s="209" t="n">
        <v>0</v>
      </c>
      <c r="S534" s="210" t="n"/>
      <c r="T534" s="284" t="n"/>
      <c r="U534" s="209" t="n">
        <v>0</v>
      </c>
      <c r="V534" s="210" t="n"/>
      <c r="W534" s="284" t="n"/>
      <c r="X534" s="209" t="n">
        <v>0</v>
      </c>
      <c r="Y534" s="210" t="n"/>
      <c r="Z534" s="284" t="n"/>
      <c r="AA534" s="209" t="n">
        <v>0</v>
      </c>
      <c r="AB534" s="210" t="n"/>
      <c r="AC534" s="284" t="n"/>
      <c r="AD534" s="209" t="n">
        <v>0</v>
      </c>
      <c r="AE534" s="210" t="n"/>
      <c r="AF534" s="284" t="n"/>
      <c r="AG534" s="209" t="n">
        <v>0</v>
      </c>
      <c r="AH534" s="210" t="n"/>
      <c r="AI534" s="284" t="n"/>
      <c r="AJ534" s="209" t="n">
        <v>0</v>
      </c>
      <c r="AK534" s="210" t="n"/>
      <c r="AL534" s="284" t="n"/>
      <c r="AM534" s="209" t="n">
        <v>0</v>
      </c>
      <c r="AN534" s="210" t="n"/>
      <c r="AO534" s="284" t="n"/>
      <c r="AP534" s="209" t="n">
        <v>0</v>
      </c>
      <c r="AQ534" s="210" t="n"/>
      <c r="AR534" s="284" t="n"/>
      <c r="AS534" s="209" t="n"/>
      <c r="AT534" s="210" t="n"/>
      <c r="AU534" s="284" t="n"/>
      <c r="AV534" s="209" t="n"/>
      <c r="AW534" s="210" t="n"/>
      <c r="AX534" s="284" t="n"/>
      <c r="AY534" s="209" t="n"/>
      <c r="AZ534" s="210" t="n"/>
      <c r="BA534" s="284" t="n"/>
      <c r="BB534" s="209" t="n"/>
      <c r="BC534" s="210" t="n"/>
      <c r="BD534" s="284" t="n"/>
      <c r="BE534" s="209" t="n"/>
      <c r="BF534" s="210" t="n"/>
      <c r="BG534" s="284" t="n"/>
      <c r="BH534" s="209" t="n"/>
      <c r="BI534" s="210" t="n"/>
      <c r="BK534" s="443" t="n"/>
      <c r="BL534" s="443" t="n"/>
      <c r="BM534" s="443" t="n"/>
      <c r="BN534" s="443" t="n"/>
    </row>
    <row r="535" hidden="1" outlineLevel="2" customFormat="1" s="463">
      <c r="A535" s="22" t="inlineStr">
        <is>
          <t xml:space="preserve">  -  Chefe da Portaria</t>
        </is>
      </c>
      <c r="B535" s="23" t="n"/>
      <c r="C535" s="3" t="n"/>
      <c r="D535" s="16" t="n"/>
      <c r="E535" s="4" t="n"/>
      <c r="F535" s="23" t="n"/>
      <c r="G535" s="56" t="n"/>
      <c r="H535" s="284" t="n"/>
      <c r="I535" s="209" t="n">
        <v>0</v>
      </c>
      <c r="J535" s="210" t="n"/>
      <c r="K535" s="284" t="n"/>
      <c r="L535" s="209" t="n">
        <v>0</v>
      </c>
      <c r="M535" s="210" t="n"/>
      <c r="N535" s="284" t="n"/>
      <c r="O535" s="209" t="n">
        <v>0</v>
      </c>
      <c r="P535" s="210" t="n"/>
      <c r="Q535" s="284" t="n"/>
      <c r="R535" s="209" t="n">
        <v>0</v>
      </c>
      <c r="S535" s="210" t="n"/>
      <c r="T535" s="284" t="n"/>
      <c r="U535" s="209" t="n">
        <v>0</v>
      </c>
      <c r="V535" s="210" t="n"/>
      <c r="W535" s="284" t="n"/>
      <c r="X535" s="209" t="n">
        <v>0</v>
      </c>
      <c r="Y535" s="210" t="n"/>
      <c r="Z535" s="284" t="n"/>
      <c r="AA535" s="209" t="n">
        <v>0</v>
      </c>
      <c r="AB535" s="210" t="n"/>
      <c r="AC535" s="284" t="n"/>
      <c r="AD535" s="209" t="n">
        <v>0</v>
      </c>
      <c r="AE535" s="210" t="n"/>
      <c r="AF535" s="284" t="n"/>
      <c r="AG535" s="209" t="n">
        <v>0</v>
      </c>
      <c r="AH535" s="210" t="n"/>
      <c r="AI535" s="284" t="n"/>
      <c r="AJ535" s="209" t="n">
        <v>0</v>
      </c>
      <c r="AK535" s="210" t="n"/>
      <c r="AL535" s="284" t="n"/>
      <c r="AM535" s="209" t="n">
        <v>0</v>
      </c>
      <c r="AN535" s="210" t="n"/>
      <c r="AO535" s="284" t="n"/>
      <c r="AP535" s="209" t="n">
        <v>0</v>
      </c>
      <c r="AQ535" s="210" t="n"/>
      <c r="AR535" s="284" t="n"/>
      <c r="AS535" s="209" t="n"/>
      <c r="AT535" s="210" t="n"/>
      <c r="AU535" s="284" t="n"/>
      <c r="AV535" s="209" t="n"/>
      <c r="AW535" s="210" t="n"/>
      <c r="AX535" s="284" t="n"/>
      <c r="AY535" s="209" t="n"/>
      <c r="AZ535" s="210" t="n"/>
      <c r="BA535" s="284" t="n"/>
      <c r="BB535" s="209" t="n"/>
      <c r="BC535" s="210" t="n"/>
      <c r="BD535" s="284" t="n"/>
      <c r="BE535" s="209" t="n"/>
      <c r="BF535" s="210" t="n"/>
      <c r="BG535" s="284" t="n"/>
      <c r="BH535" s="209" t="n"/>
      <c r="BI535" s="210" t="n"/>
      <c r="BK535" s="443" t="n"/>
      <c r="BL535" s="443" t="n"/>
      <c r="BM535" s="443" t="n"/>
      <c r="BN535" s="443" t="n"/>
    </row>
    <row r="536" hidden="1" outlineLevel="2" customFormat="1" s="463">
      <c r="A536" s="22" t="inlineStr">
        <is>
          <t xml:space="preserve">  -  Porteiro III</t>
        </is>
      </c>
      <c r="B536" s="23" t="n"/>
      <c r="C536" s="3" t="n"/>
      <c r="D536" s="16" t="n"/>
      <c r="E536" s="4" t="n"/>
      <c r="F536" s="23" t="n"/>
      <c r="G536" s="56" t="n"/>
      <c r="H536" s="284" t="n"/>
      <c r="I536" s="209" t="n">
        <v>0</v>
      </c>
      <c r="J536" s="210" t="n"/>
      <c r="K536" s="284" t="n"/>
      <c r="L536" s="209" t="n">
        <v>0</v>
      </c>
      <c r="M536" s="210" t="n"/>
      <c r="N536" s="284" t="n"/>
      <c r="O536" s="209" t="n">
        <v>0</v>
      </c>
      <c r="P536" s="210" t="n"/>
      <c r="Q536" s="284" t="n"/>
      <c r="R536" s="209" t="n">
        <v>0</v>
      </c>
      <c r="S536" s="210" t="n"/>
      <c r="T536" s="284" t="n"/>
      <c r="U536" s="209" t="n">
        <v>0</v>
      </c>
      <c r="V536" s="210" t="n"/>
      <c r="W536" s="284" t="n"/>
      <c r="X536" s="209" t="n">
        <v>0</v>
      </c>
      <c r="Y536" s="210" t="n"/>
      <c r="Z536" s="284" t="n"/>
      <c r="AA536" s="209" t="n">
        <v>0</v>
      </c>
      <c r="AB536" s="210" t="n"/>
      <c r="AC536" s="284" t="n"/>
      <c r="AD536" s="209" t="n">
        <v>0</v>
      </c>
      <c r="AE536" s="210" t="n"/>
      <c r="AF536" s="284" t="n"/>
      <c r="AG536" s="209" t="n">
        <v>0</v>
      </c>
      <c r="AH536" s="210" t="n"/>
      <c r="AI536" s="284" t="n"/>
      <c r="AJ536" s="209" t="n">
        <v>0</v>
      </c>
      <c r="AK536" s="210" t="n"/>
      <c r="AL536" s="284" t="n"/>
      <c r="AM536" s="209" t="n">
        <v>0</v>
      </c>
      <c r="AN536" s="210" t="n"/>
      <c r="AO536" s="284" t="n"/>
      <c r="AP536" s="209" t="n">
        <v>0</v>
      </c>
      <c r="AQ536" s="210" t="n"/>
      <c r="AR536" s="284" t="n"/>
      <c r="AS536" s="209" t="n"/>
      <c r="AT536" s="210" t="n"/>
      <c r="AU536" s="284" t="n"/>
      <c r="AV536" s="209" t="n"/>
      <c r="AW536" s="210" t="n"/>
      <c r="AX536" s="284" t="n"/>
      <c r="AY536" s="209" t="n"/>
      <c r="AZ536" s="210" t="n"/>
      <c r="BA536" s="284" t="n"/>
      <c r="BB536" s="209" t="n"/>
      <c r="BC536" s="210" t="n"/>
      <c r="BD536" s="284" t="n"/>
      <c r="BE536" s="209" t="n"/>
      <c r="BF536" s="210" t="n"/>
      <c r="BG536" s="284" t="n"/>
      <c r="BH536" s="209" t="n"/>
      <c r="BI536" s="210" t="n"/>
      <c r="BK536" s="443" t="n"/>
      <c r="BL536" s="443" t="n"/>
      <c r="BM536" s="443" t="n"/>
      <c r="BN536" s="443" t="n"/>
    </row>
    <row r="537" hidden="1" outlineLevel="2" customFormat="1" s="463">
      <c r="A537" s="22" t="inlineStr">
        <is>
          <t xml:space="preserve">  -  Porteiro II</t>
        </is>
      </c>
      <c r="B537" s="23" t="n"/>
      <c r="C537" s="3" t="n"/>
      <c r="D537" s="16" t="n"/>
      <c r="E537" s="4" t="n"/>
      <c r="F537" s="23" t="n"/>
      <c r="G537" s="56" t="n"/>
      <c r="H537" s="284" t="n"/>
      <c r="I537" s="209" t="n">
        <v>0</v>
      </c>
      <c r="J537" s="210" t="n"/>
      <c r="K537" s="284" t="n"/>
      <c r="L537" s="209" t="n">
        <v>0</v>
      </c>
      <c r="M537" s="210" t="n"/>
      <c r="N537" s="284" t="n"/>
      <c r="O537" s="209" t="n">
        <v>0</v>
      </c>
      <c r="P537" s="210" t="n"/>
      <c r="Q537" s="284" t="n"/>
      <c r="R537" s="209" t="n">
        <v>0</v>
      </c>
      <c r="S537" s="210" t="n"/>
      <c r="T537" s="284" t="n"/>
      <c r="U537" s="209" t="n">
        <v>0</v>
      </c>
      <c r="V537" s="210" t="n"/>
      <c r="W537" s="284" t="n"/>
      <c r="X537" s="209" t="n">
        <v>0</v>
      </c>
      <c r="Y537" s="210" t="n"/>
      <c r="Z537" s="284" t="n"/>
      <c r="AA537" s="209" t="n">
        <v>0</v>
      </c>
      <c r="AB537" s="210" t="n"/>
      <c r="AC537" s="284" t="n"/>
      <c r="AD537" s="209" t="n">
        <v>0</v>
      </c>
      <c r="AE537" s="210" t="n"/>
      <c r="AF537" s="284" t="n"/>
      <c r="AG537" s="209" t="n">
        <v>0</v>
      </c>
      <c r="AH537" s="210" t="n"/>
      <c r="AI537" s="284" t="n"/>
      <c r="AJ537" s="209" t="n">
        <v>0</v>
      </c>
      <c r="AK537" s="210" t="n"/>
      <c r="AL537" s="284" t="n"/>
      <c r="AM537" s="209" t="n">
        <v>0</v>
      </c>
      <c r="AN537" s="210" t="n"/>
      <c r="AO537" s="284" t="n"/>
      <c r="AP537" s="209" t="n">
        <v>0</v>
      </c>
      <c r="AQ537" s="210" t="n"/>
      <c r="AR537" s="284" t="n"/>
      <c r="AS537" s="209" t="n"/>
      <c r="AT537" s="210" t="n"/>
      <c r="AU537" s="284" t="n"/>
      <c r="AV537" s="209" t="n"/>
      <c r="AW537" s="210" t="n"/>
      <c r="AX537" s="284" t="n"/>
      <c r="AY537" s="209" t="n"/>
      <c r="AZ537" s="210" t="n"/>
      <c r="BA537" s="284" t="n"/>
      <c r="BB537" s="209" t="n"/>
      <c r="BC537" s="210" t="n"/>
      <c r="BD537" s="284" t="n"/>
      <c r="BE537" s="209" t="n"/>
      <c r="BF537" s="210" t="n"/>
      <c r="BG537" s="284" t="n"/>
      <c r="BH537" s="209" t="n"/>
      <c r="BI537" s="210" t="n"/>
      <c r="BK537" s="443" t="n"/>
      <c r="BL537" s="443" t="n"/>
      <c r="BM537" s="443" t="n"/>
      <c r="BN537" s="443" t="n"/>
    </row>
    <row r="538" hidden="1" outlineLevel="2" customFormat="1" s="463">
      <c r="A538" s="22" t="inlineStr">
        <is>
          <t xml:space="preserve">  -  Porteiro I</t>
        </is>
      </c>
      <c r="B538" s="23" t="n"/>
      <c r="C538" s="3" t="n"/>
      <c r="D538" s="16" t="n"/>
      <c r="E538" s="4" t="n"/>
      <c r="F538" s="23" t="n"/>
      <c r="G538" s="56" t="n"/>
      <c r="H538" s="284" t="n"/>
      <c r="I538" s="209" t="n">
        <v>0</v>
      </c>
      <c r="J538" s="210" t="n"/>
      <c r="K538" s="284" t="n"/>
      <c r="L538" s="209" t="n">
        <v>0</v>
      </c>
      <c r="M538" s="210" t="n"/>
      <c r="N538" s="284" t="n"/>
      <c r="O538" s="209" t="n">
        <v>0</v>
      </c>
      <c r="P538" s="210" t="n"/>
      <c r="Q538" s="284" t="n"/>
      <c r="R538" s="209" t="n">
        <v>0</v>
      </c>
      <c r="S538" s="210" t="n"/>
      <c r="T538" s="284" t="n"/>
      <c r="U538" s="209" t="n">
        <v>0</v>
      </c>
      <c r="V538" s="210" t="n"/>
      <c r="W538" s="284" t="n"/>
      <c r="X538" s="209" t="n">
        <v>0</v>
      </c>
      <c r="Y538" s="210" t="n"/>
      <c r="Z538" s="284" t="n"/>
      <c r="AA538" s="209" t="n">
        <v>0</v>
      </c>
      <c r="AB538" s="210" t="n"/>
      <c r="AC538" s="284" t="n"/>
      <c r="AD538" s="209" t="n">
        <v>0</v>
      </c>
      <c r="AE538" s="210" t="n"/>
      <c r="AF538" s="284" t="n"/>
      <c r="AG538" s="209" t="n">
        <v>0</v>
      </c>
      <c r="AH538" s="210" t="n"/>
      <c r="AI538" s="284" t="n"/>
      <c r="AJ538" s="209" t="n">
        <v>0</v>
      </c>
      <c r="AK538" s="210" t="n"/>
      <c r="AL538" s="284" t="n"/>
      <c r="AM538" s="209" t="n">
        <v>0</v>
      </c>
      <c r="AN538" s="210" t="n"/>
      <c r="AO538" s="284" t="n"/>
      <c r="AP538" s="209" t="n">
        <v>0</v>
      </c>
      <c r="AQ538" s="210" t="n"/>
      <c r="AR538" s="284" t="n"/>
      <c r="AS538" s="209" t="n"/>
      <c r="AT538" s="210" t="n"/>
      <c r="AU538" s="284" t="n"/>
      <c r="AV538" s="209" t="n"/>
      <c r="AW538" s="210" t="n"/>
      <c r="AX538" s="284" t="n"/>
      <c r="AY538" s="209" t="n"/>
      <c r="AZ538" s="210" t="n"/>
      <c r="BA538" s="284" t="n"/>
      <c r="BB538" s="209" t="n"/>
      <c r="BC538" s="210" t="n"/>
      <c r="BD538" s="284" t="n"/>
      <c r="BE538" s="209" t="n"/>
      <c r="BF538" s="210" t="n"/>
      <c r="BG538" s="284" t="n"/>
      <c r="BH538" s="209" t="n"/>
      <c r="BI538" s="210" t="n"/>
      <c r="BK538" s="443" t="n"/>
      <c r="BL538" s="443" t="n"/>
      <c r="BM538" s="443" t="n"/>
      <c r="BN538" s="443" t="n"/>
    </row>
    <row r="539" hidden="1" outlineLevel="2" customFormat="1" s="463">
      <c r="A539" s="22" t="inlineStr">
        <is>
          <t xml:space="preserve">  -  Hostess III</t>
        </is>
      </c>
      <c r="B539" s="23" t="n"/>
      <c r="C539" s="3" t="n"/>
      <c r="D539" s="16" t="n"/>
      <c r="E539" s="4" t="n"/>
      <c r="F539" s="23" t="n"/>
      <c r="G539" s="56" t="n"/>
      <c r="H539" s="284" t="n"/>
      <c r="I539" s="209" t="n">
        <v>0</v>
      </c>
      <c r="J539" s="210" t="n"/>
      <c r="K539" s="284" t="n"/>
      <c r="L539" s="209" t="n">
        <v>0</v>
      </c>
      <c r="M539" s="210" t="n"/>
      <c r="N539" s="284" t="n"/>
      <c r="O539" s="209" t="n">
        <v>0</v>
      </c>
      <c r="P539" s="210" t="n"/>
      <c r="Q539" s="284" t="n"/>
      <c r="R539" s="209" t="n">
        <v>0</v>
      </c>
      <c r="S539" s="210" t="n"/>
      <c r="T539" s="284" t="n"/>
      <c r="U539" s="209" t="n">
        <v>0</v>
      </c>
      <c r="V539" s="210" t="n"/>
      <c r="W539" s="284" t="n"/>
      <c r="X539" s="209" t="n">
        <v>0</v>
      </c>
      <c r="Y539" s="210" t="n"/>
      <c r="Z539" s="284" t="n"/>
      <c r="AA539" s="209" t="n">
        <v>0</v>
      </c>
      <c r="AB539" s="210" t="n"/>
      <c r="AC539" s="284" t="n"/>
      <c r="AD539" s="209" t="n">
        <v>0</v>
      </c>
      <c r="AE539" s="210" t="n"/>
      <c r="AF539" s="284" t="n"/>
      <c r="AG539" s="209" t="n">
        <v>0</v>
      </c>
      <c r="AH539" s="210" t="n"/>
      <c r="AI539" s="284" t="n"/>
      <c r="AJ539" s="209" t="n">
        <v>0</v>
      </c>
      <c r="AK539" s="210" t="n"/>
      <c r="AL539" s="284" t="n"/>
      <c r="AM539" s="209" t="n">
        <v>0</v>
      </c>
      <c r="AN539" s="210" t="n"/>
      <c r="AO539" s="284" t="n"/>
      <c r="AP539" s="209" t="n">
        <v>0</v>
      </c>
      <c r="AQ539" s="210" t="n"/>
      <c r="AR539" s="284" t="n"/>
      <c r="AS539" s="209" t="n"/>
      <c r="AT539" s="210" t="n"/>
      <c r="AU539" s="284" t="n"/>
      <c r="AV539" s="209" t="n"/>
      <c r="AW539" s="210" t="n"/>
      <c r="AX539" s="284" t="n"/>
      <c r="AY539" s="209" t="n"/>
      <c r="AZ539" s="210" t="n"/>
      <c r="BA539" s="284" t="n"/>
      <c r="BB539" s="209" t="n"/>
      <c r="BC539" s="210" t="n"/>
      <c r="BD539" s="284" t="n"/>
      <c r="BE539" s="209" t="n"/>
      <c r="BF539" s="210" t="n"/>
      <c r="BG539" s="284" t="n"/>
      <c r="BH539" s="209" t="n"/>
      <c r="BI539" s="210" t="n"/>
      <c r="BK539" s="443" t="n"/>
      <c r="BL539" s="443" t="n"/>
      <c r="BM539" s="443" t="n"/>
      <c r="BN539" s="443" t="n"/>
    </row>
    <row r="540" hidden="1" outlineLevel="2" customFormat="1" s="463">
      <c r="A540" s="22" t="inlineStr">
        <is>
          <t xml:space="preserve">  -  Hostess II</t>
        </is>
      </c>
      <c r="B540" s="23" t="n"/>
      <c r="C540" s="3" t="n"/>
      <c r="D540" s="16" t="n"/>
      <c r="E540" s="4" t="n"/>
      <c r="F540" s="23" t="n"/>
      <c r="G540" s="56" t="n"/>
      <c r="H540" s="284" t="n"/>
      <c r="I540" s="209" t="n">
        <v>0</v>
      </c>
      <c r="J540" s="210" t="n"/>
      <c r="K540" s="284" t="n"/>
      <c r="L540" s="209" t="n">
        <v>0</v>
      </c>
      <c r="M540" s="210" t="n"/>
      <c r="N540" s="284" t="n"/>
      <c r="O540" s="209" t="n">
        <v>0</v>
      </c>
      <c r="P540" s="210" t="n"/>
      <c r="Q540" s="284" t="n"/>
      <c r="R540" s="209" t="n">
        <v>0</v>
      </c>
      <c r="S540" s="210" t="n"/>
      <c r="T540" s="284" t="n"/>
      <c r="U540" s="209" t="n">
        <v>0</v>
      </c>
      <c r="V540" s="210" t="n"/>
      <c r="W540" s="284" t="n"/>
      <c r="X540" s="209" t="n">
        <v>0</v>
      </c>
      <c r="Y540" s="210" t="n"/>
      <c r="Z540" s="284" t="n"/>
      <c r="AA540" s="209" t="n">
        <v>0</v>
      </c>
      <c r="AB540" s="210" t="n"/>
      <c r="AC540" s="284" t="n"/>
      <c r="AD540" s="209" t="n">
        <v>0</v>
      </c>
      <c r="AE540" s="210" t="n"/>
      <c r="AF540" s="284" t="n"/>
      <c r="AG540" s="209" t="n">
        <v>0</v>
      </c>
      <c r="AH540" s="210" t="n"/>
      <c r="AI540" s="284" t="n"/>
      <c r="AJ540" s="209" t="n">
        <v>0</v>
      </c>
      <c r="AK540" s="210" t="n"/>
      <c r="AL540" s="284" t="n"/>
      <c r="AM540" s="209" t="n">
        <v>0</v>
      </c>
      <c r="AN540" s="210" t="n"/>
      <c r="AO540" s="284" t="n"/>
      <c r="AP540" s="209" t="n">
        <v>0</v>
      </c>
      <c r="AQ540" s="210" t="n"/>
      <c r="AR540" s="284" t="n"/>
      <c r="AS540" s="209" t="n"/>
      <c r="AT540" s="210" t="n"/>
      <c r="AU540" s="284" t="n"/>
      <c r="AV540" s="209" t="n"/>
      <c r="AW540" s="210" t="n"/>
      <c r="AX540" s="284" t="n"/>
      <c r="AY540" s="209" t="n"/>
      <c r="AZ540" s="210" t="n"/>
      <c r="BA540" s="284" t="n"/>
      <c r="BB540" s="209" t="n"/>
      <c r="BC540" s="210" t="n"/>
      <c r="BD540" s="284" t="n"/>
      <c r="BE540" s="209" t="n"/>
      <c r="BF540" s="210" t="n"/>
      <c r="BG540" s="284" t="n"/>
      <c r="BH540" s="209" t="n"/>
      <c r="BI540" s="210" t="n"/>
      <c r="BK540" s="443" t="n"/>
      <c r="BL540" s="443" t="n"/>
      <c r="BM540" s="443" t="n"/>
      <c r="BN540" s="443" t="n"/>
    </row>
    <row r="541" hidden="1" outlineLevel="2" customFormat="1" s="463">
      <c r="A541" s="22" t="inlineStr">
        <is>
          <t xml:space="preserve">  -  Hostess I</t>
        </is>
      </c>
      <c r="B541" s="23" t="n"/>
      <c r="C541" s="3" t="n"/>
      <c r="D541" s="16" t="n"/>
      <c r="E541" s="4" t="n"/>
      <c r="F541" s="23" t="n"/>
      <c r="G541" s="56" t="n"/>
      <c r="H541" s="284" t="n"/>
      <c r="I541" s="209" t="n">
        <v>0</v>
      </c>
      <c r="J541" s="210" t="n"/>
      <c r="K541" s="284" t="n"/>
      <c r="L541" s="209" t="n">
        <v>0</v>
      </c>
      <c r="M541" s="210" t="n"/>
      <c r="N541" s="284" t="n"/>
      <c r="O541" s="209" t="n">
        <v>0</v>
      </c>
      <c r="P541" s="210" t="n"/>
      <c r="Q541" s="284" t="n"/>
      <c r="R541" s="209" t="n">
        <v>0</v>
      </c>
      <c r="S541" s="210" t="n"/>
      <c r="T541" s="284" t="n"/>
      <c r="U541" s="209" t="n">
        <v>0</v>
      </c>
      <c r="V541" s="210" t="n"/>
      <c r="W541" s="284" t="n"/>
      <c r="X541" s="209" t="n">
        <v>0</v>
      </c>
      <c r="Y541" s="210" t="n"/>
      <c r="Z541" s="284" t="n"/>
      <c r="AA541" s="209" t="n">
        <v>0</v>
      </c>
      <c r="AB541" s="210" t="n"/>
      <c r="AC541" s="284" t="n"/>
      <c r="AD541" s="209" t="n">
        <v>0</v>
      </c>
      <c r="AE541" s="210" t="n"/>
      <c r="AF541" s="284" t="n"/>
      <c r="AG541" s="209" t="n">
        <v>0</v>
      </c>
      <c r="AH541" s="210" t="n"/>
      <c r="AI541" s="284" t="n"/>
      <c r="AJ541" s="209" t="n">
        <v>0</v>
      </c>
      <c r="AK541" s="210" t="n"/>
      <c r="AL541" s="284" t="n"/>
      <c r="AM541" s="209" t="n">
        <v>0</v>
      </c>
      <c r="AN541" s="210" t="n"/>
      <c r="AO541" s="284" t="n"/>
      <c r="AP541" s="209" t="n">
        <v>0</v>
      </c>
      <c r="AQ541" s="210" t="n"/>
      <c r="AR541" s="284" t="n"/>
      <c r="AS541" s="209" t="n"/>
      <c r="AT541" s="210" t="n"/>
      <c r="AU541" s="284" t="n"/>
      <c r="AV541" s="209" t="n"/>
      <c r="AW541" s="210" t="n"/>
      <c r="AX541" s="284" t="n"/>
      <c r="AY541" s="209" t="n"/>
      <c r="AZ541" s="210" t="n"/>
      <c r="BA541" s="284" t="n"/>
      <c r="BB541" s="209" t="n"/>
      <c r="BC541" s="210" t="n"/>
      <c r="BD541" s="284" t="n"/>
      <c r="BE541" s="209" t="n"/>
      <c r="BF541" s="210" t="n"/>
      <c r="BG541" s="284" t="n"/>
      <c r="BH541" s="209" t="n"/>
      <c r="BI541" s="210" t="n"/>
      <c r="BK541" s="443" t="n"/>
      <c r="BL541" s="443" t="n"/>
      <c r="BM541" s="443" t="n"/>
      <c r="BN541" s="443" t="n"/>
    </row>
    <row r="542" hidden="1" outlineLevel="2" customFormat="1" s="463">
      <c r="A542" s="22" t="inlineStr">
        <is>
          <t xml:space="preserve">  -  Chefe de Bilheteria</t>
        </is>
      </c>
      <c r="B542" s="23" t="n"/>
      <c r="C542" s="3" t="n"/>
      <c r="D542" s="16" t="n"/>
      <c r="E542" s="4" t="n"/>
      <c r="F542" s="23" t="n"/>
      <c r="G542" s="56" t="n"/>
      <c r="H542" s="284" t="n"/>
      <c r="I542" s="209" t="n">
        <v>0</v>
      </c>
      <c r="J542" s="210" t="n"/>
      <c r="K542" s="284" t="n"/>
      <c r="L542" s="209" t="n">
        <v>0</v>
      </c>
      <c r="M542" s="210" t="n"/>
      <c r="N542" s="284" t="n"/>
      <c r="O542" s="209" t="n">
        <v>0</v>
      </c>
      <c r="P542" s="210" t="n"/>
      <c r="Q542" s="284" t="n"/>
      <c r="R542" s="209" t="n">
        <v>0</v>
      </c>
      <c r="S542" s="210" t="n"/>
      <c r="T542" s="284" t="n"/>
      <c r="U542" s="209" t="n">
        <v>0</v>
      </c>
      <c r="V542" s="210" t="n"/>
      <c r="W542" s="284" t="n"/>
      <c r="X542" s="209" t="n">
        <v>0</v>
      </c>
      <c r="Y542" s="210" t="n"/>
      <c r="Z542" s="284" t="n"/>
      <c r="AA542" s="209" t="n">
        <v>0</v>
      </c>
      <c r="AB542" s="210" t="n"/>
      <c r="AC542" s="284" t="n"/>
      <c r="AD542" s="209" t="n">
        <v>0</v>
      </c>
      <c r="AE542" s="210" t="n"/>
      <c r="AF542" s="284" t="n"/>
      <c r="AG542" s="209" t="n">
        <v>0</v>
      </c>
      <c r="AH542" s="210" t="n"/>
      <c r="AI542" s="284" t="n"/>
      <c r="AJ542" s="209" t="n">
        <v>0</v>
      </c>
      <c r="AK542" s="210" t="n"/>
      <c r="AL542" s="284" t="n"/>
      <c r="AM542" s="209" t="n">
        <v>0</v>
      </c>
      <c r="AN542" s="210" t="n"/>
      <c r="AO542" s="284" t="n"/>
      <c r="AP542" s="209" t="n">
        <v>0</v>
      </c>
      <c r="AQ542" s="210" t="n"/>
      <c r="AR542" s="284" t="n"/>
      <c r="AS542" s="209" t="n"/>
      <c r="AT542" s="210" t="n"/>
      <c r="AU542" s="284" t="n"/>
      <c r="AV542" s="209" t="n"/>
      <c r="AW542" s="210" t="n"/>
      <c r="AX542" s="284" t="n"/>
      <c r="AY542" s="209" t="n"/>
      <c r="AZ542" s="210" t="n"/>
      <c r="BA542" s="284" t="n"/>
      <c r="BB542" s="209" t="n"/>
      <c r="BC542" s="210" t="n"/>
      <c r="BD542" s="284" t="n"/>
      <c r="BE542" s="209" t="n"/>
      <c r="BF542" s="210" t="n"/>
      <c r="BG542" s="284" t="n"/>
      <c r="BH542" s="209" t="n"/>
      <c r="BI542" s="210" t="n"/>
      <c r="BK542" s="443" t="n"/>
      <c r="BL542" s="443" t="n"/>
      <c r="BM542" s="443" t="n"/>
      <c r="BN542" s="443" t="n"/>
    </row>
    <row r="543" hidden="1" outlineLevel="2" customFormat="1" s="463">
      <c r="A543" s="22" t="inlineStr">
        <is>
          <t xml:space="preserve">  -  Bilheteiro III</t>
        </is>
      </c>
      <c r="B543" s="23" t="n"/>
      <c r="C543" s="3" t="n"/>
      <c r="D543" s="16" t="n"/>
      <c r="E543" s="4" t="n"/>
      <c r="F543" s="23" t="n"/>
      <c r="G543" s="56" t="n"/>
      <c r="H543" s="284" t="n"/>
      <c r="I543" s="209" t="n">
        <v>0</v>
      </c>
      <c r="J543" s="210" t="n"/>
      <c r="K543" s="284" t="n"/>
      <c r="L543" s="209" t="n">
        <v>0</v>
      </c>
      <c r="M543" s="210" t="n"/>
      <c r="N543" s="284" t="n"/>
      <c r="O543" s="209" t="n">
        <v>0</v>
      </c>
      <c r="P543" s="210" t="n"/>
      <c r="Q543" s="284" t="n"/>
      <c r="R543" s="209" t="n">
        <v>0</v>
      </c>
      <c r="S543" s="210" t="n"/>
      <c r="T543" s="284" t="n"/>
      <c r="U543" s="209" t="n">
        <v>0</v>
      </c>
      <c r="V543" s="210" t="n"/>
      <c r="W543" s="284" t="n"/>
      <c r="X543" s="209" t="n">
        <v>0</v>
      </c>
      <c r="Y543" s="210" t="n"/>
      <c r="Z543" s="284" t="n"/>
      <c r="AA543" s="209" t="n">
        <v>0</v>
      </c>
      <c r="AB543" s="210" t="n"/>
      <c r="AC543" s="284" t="n"/>
      <c r="AD543" s="209" t="n">
        <v>0</v>
      </c>
      <c r="AE543" s="210" t="n"/>
      <c r="AF543" s="284" t="n"/>
      <c r="AG543" s="209" t="n">
        <v>0</v>
      </c>
      <c r="AH543" s="210" t="n"/>
      <c r="AI543" s="284" t="n"/>
      <c r="AJ543" s="209" t="n">
        <v>0</v>
      </c>
      <c r="AK543" s="210" t="n"/>
      <c r="AL543" s="284" t="n"/>
      <c r="AM543" s="209" t="n">
        <v>0</v>
      </c>
      <c r="AN543" s="210" t="n"/>
      <c r="AO543" s="284" t="n"/>
      <c r="AP543" s="209" t="n">
        <v>0</v>
      </c>
      <c r="AQ543" s="210" t="n"/>
      <c r="AR543" s="284" t="n"/>
      <c r="AS543" s="209" t="n"/>
      <c r="AT543" s="210" t="n"/>
      <c r="AU543" s="284" t="n"/>
      <c r="AV543" s="209" t="n"/>
      <c r="AW543" s="210" t="n"/>
      <c r="AX543" s="284" t="n"/>
      <c r="AY543" s="209" t="n"/>
      <c r="AZ543" s="210" t="n"/>
      <c r="BA543" s="284" t="n"/>
      <c r="BB543" s="209" t="n"/>
      <c r="BC543" s="210" t="n"/>
      <c r="BD543" s="284" t="n"/>
      <c r="BE543" s="209" t="n"/>
      <c r="BF543" s="210" t="n"/>
      <c r="BG543" s="284" t="n"/>
      <c r="BH543" s="209" t="n"/>
      <c r="BI543" s="210" t="n"/>
      <c r="BK543" s="443" t="n"/>
      <c r="BL543" s="443" t="n"/>
      <c r="BM543" s="443" t="n"/>
      <c r="BN543" s="443" t="n"/>
    </row>
    <row r="544" hidden="1" outlineLevel="2" customFormat="1" s="463">
      <c r="A544" s="22" t="inlineStr">
        <is>
          <t xml:space="preserve">  -  Bilheteiro II</t>
        </is>
      </c>
      <c r="B544" s="23" t="n"/>
      <c r="C544" s="3" t="n"/>
      <c r="D544" s="16" t="n"/>
      <c r="E544" s="4" t="n"/>
      <c r="F544" s="23" t="n"/>
      <c r="G544" s="56" t="n"/>
      <c r="H544" s="284" t="n"/>
      <c r="I544" s="209" t="n">
        <v>0</v>
      </c>
      <c r="J544" s="210" t="n"/>
      <c r="K544" s="284" t="n"/>
      <c r="L544" s="209" t="n">
        <v>0</v>
      </c>
      <c r="M544" s="210" t="n"/>
      <c r="N544" s="284" t="n"/>
      <c r="O544" s="209" t="n">
        <v>0</v>
      </c>
      <c r="P544" s="210" t="n"/>
      <c r="Q544" s="284" t="n"/>
      <c r="R544" s="209" t="n">
        <v>0</v>
      </c>
      <c r="S544" s="210" t="n"/>
      <c r="T544" s="284" t="n"/>
      <c r="U544" s="209" t="n">
        <v>0</v>
      </c>
      <c r="V544" s="210" t="n"/>
      <c r="W544" s="284" t="n"/>
      <c r="X544" s="209" t="n">
        <v>0</v>
      </c>
      <c r="Y544" s="210" t="n"/>
      <c r="Z544" s="284" t="n"/>
      <c r="AA544" s="209" t="n">
        <v>0</v>
      </c>
      <c r="AB544" s="210" t="n"/>
      <c r="AC544" s="284" t="n"/>
      <c r="AD544" s="209" t="n">
        <v>0</v>
      </c>
      <c r="AE544" s="210" t="n"/>
      <c r="AF544" s="284" t="n"/>
      <c r="AG544" s="209" t="n">
        <v>0</v>
      </c>
      <c r="AH544" s="210" t="n"/>
      <c r="AI544" s="284" t="n"/>
      <c r="AJ544" s="209" t="n">
        <v>0</v>
      </c>
      <c r="AK544" s="210" t="n"/>
      <c r="AL544" s="284" t="n"/>
      <c r="AM544" s="209" t="n">
        <v>0</v>
      </c>
      <c r="AN544" s="210" t="n"/>
      <c r="AO544" s="284" t="n"/>
      <c r="AP544" s="209" t="n">
        <v>0</v>
      </c>
      <c r="AQ544" s="210" t="n"/>
      <c r="AR544" s="284" t="n"/>
      <c r="AS544" s="209" t="n"/>
      <c r="AT544" s="210" t="n"/>
      <c r="AU544" s="284" t="n"/>
      <c r="AV544" s="209" t="n"/>
      <c r="AW544" s="210" t="n"/>
      <c r="AX544" s="284" t="n"/>
      <c r="AY544" s="209" t="n"/>
      <c r="AZ544" s="210" t="n"/>
      <c r="BA544" s="284" t="n"/>
      <c r="BB544" s="209" t="n"/>
      <c r="BC544" s="210" t="n"/>
      <c r="BD544" s="284" t="n"/>
      <c r="BE544" s="209" t="n"/>
      <c r="BF544" s="210" t="n"/>
      <c r="BG544" s="284" t="n"/>
      <c r="BH544" s="209" t="n"/>
      <c r="BI544" s="210" t="n"/>
      <c r="BK544" s="443" t="n"/>
      <c r="BL544" s="443" t="n"/>
      <c r="BM544" s="443" t="n"/>
      <c r="BN544" s="443" t="n"/>
    </row>
    <row r="545" hidden="1" outlineLevel="2" customFormat="1" s="463">
      <c r="A545" s="22" t="inlineStr">
        <is>
          <t xml:space="preserve">  -  Bilheteiro I</t>
        </is>
      </c>
      <c r="B545" s="23" t="n"/>
      <c r="C545" s="3" t="n"/>
      <c r="D545" s="16" t="n"/>
      <c r="E545" s="4" t="n"/>
      <c r="F545" s="23" t="n"/>
      <c r="G545" s="56" t="n"/>
      <c r="H545" s="284" t="n"/>
      <c r="I545" s="209" t="n">
        <v>0</v>
      </c>
      <c r="J545" s="210" t="n"/>
      <c r="K545" s="284" t="n"/>
      <c r="L545" s="209" t="n">
        <v>0</v>
      </c>
      <c r="M545" s="210" t="n"/>
      <c r="N545" s="284" t="n"/>
      <c r="O545" s="209" t="n">
        <v>0</v>
      </c>
      <c r="P545" s="210" t="n"/>
      <c r="Q545" s="284" t="n"/>
      <c r="R545" s="209" t="n">
        <v>0</v>
      </c>
      <c r="S545" s="210" t="n"/>
      <c r="T545" s="284" t="n"/>
      <c r="U545" s="209" t="n">
        <v>0</v>
      </c>
      <c r="V545" s="210" t="n"/>
      <c r="W545" s="284" t="n"/>
      <c r="X545" s="209" t="n">
        <v>0</v>
      </c>
      <c r="Y545" s="210" t="n"/>
      <c r="Z545" s="284" t="n"/>
      <c r="AA545" s="209" t="n">
        <v>0</v>
      </c>
      <c r="AB545" s="210" t="n"/>
      <c r="AC545" s="284" t="n"/>
      <c r="AD545" s="209" t="n">
        <v>0</v>
      </c>
      <c r="AE545" s="210" t="n"/>
      <c r="AF545" s="284" t="n"/>
      <c r="AG545" s="209" t="n">
        <v>0</v>
      </c>
      <c r="AH545" s="210" t="n"/>
      <c r="AI545" s="284" t="n"/>
      <c r="AJ545" s="209" t="n">
        <v>0</v>
      </c>
      <c r="AK545" s="210" t="n"/>
      <c r="AL545" s="284" t="n"/>
      <c r="AM545" s="209" t="n">
        <v>0</v>
      </c>
      <c r="AN545" s="210" t="n"/>
      <c r="AO545" s="284" t="n"/>
      <c r="AP545" s="209" t="n">
        <v>0</v>
      </c>
      <c r="AQ545" s="210" t="n"/>
      <c r="AR545" s="284" t="n"/>
      <c r="AS545" s="209" t="n"/>
      <c r="AT545" s="210" t="n"/>
      <c r="AU545" s="284" t="n"/>
      <c r="AV545" s="209" t="n"/>
      <c r="AW545" s="210" t="n"/>
      <c r="AX545" s="284" t="n"/>
      <c r="AY545" s="209" t="n"/>
      <c r="AZ545" s="210" t="n"/>
      <c r="BA545" s="284" t="n"/>
      <c r="BB545" s="209" t="n"/>
      <c r="BC545" s="210" t="n"/>
      <c r="BD545" s="284" t="n"/>
      <c r="BE545" s="209" t="n"/>
      <c r="BF545" s="210" t="n"/>
      <c r="BG545" s="284" t="n"/>
      <c r="BH545" s="209" t="n"/>
      <c r="BI545" s="210" t="n"/>
      <c r="BK545" s="443" t="n"/>
      <c r="BL545" s="443" t="n"/>
      <c r="BM545" s="443" t="n"/>
      <c r="BN545" s="443" t="n"/>
    </row>
    <row r="546" hidden="1" outlineLevel="2" customFormat="1" s="463">
      <c r="A546" s="22" t="inlineStr">
        <is>
          <t xml:space="preserve">  -  Caixa</t>
        </is>
      </c>
      <c r="B546" s="23" t="n"/>
      <c r="C546" s="3" t="n"/>
      <c r="D546" s="16" t="n"/>
      <c r="E546" s="4" t="n"/>
      <c r="F546" s="23" t="n"/>
      <c r="G546" s="56" t="n"/>
      <c r="H546" s="284" t="n"/>
      <c r="I546" s="209" t="n">
        <v>0</v>
      </c>
      <c r="J546" s="210" t="n"/>
      <c r="K546" s="284" t="n"/>
      <c r="L546" s="209" t="n">
        <v>0</v>
      </c>
      <c r="M546" s="210" t="n"/>
      <c r="N546" s="284" t="n"/>
      <c r="O546" s="209" t="n">
        <v>0</v>
      </c>
      <c r="P546" s="210" t="n"/>
      <c r="Q546" s="284" t="n"/>
      <c r="R546" s="209" t="n">
        <v>0</v>
      </c>
      <c r="S546" s="210" t="n"/>
      <c r="T546" s="284" t="n"/>
      <c r="U546" s="209" t="n">
        <v>0</v>
      </c>
      <c r="V546" s="210" t="n"/>
      <c r="W546" s="284" t="n"/>
      <c r="X546" s="209" t="n">
        <v>0</v>
      </c>
      <c r="Y546" s="210" t="n"/>
      <c r="Z546" s="284" t="n"/>
      <c r="AA546" s="209" t="n">
        <v>0</v>
      </c>
      <c r="AB546" s="210" t="n"/>
      <c r="AC546" s="284" t="n"/>
      <c r="AD546" s="209" t="n">
        <v>0</v>
      </c>
      <c r="AE546" s="210" t="n"/>
      <c r="AF546" s="284" t="n"/>
      <c r="AG546" s="209" t="n">
        <v>0</v>
      </c>
      <c r="AH546" s="210" t="n"/>
      <c r="AI546" s="284" t="n"/>
      <c r="AJ546" s="209" t="n">
        <v>0</v>
      </c>
      <c r="AK546" s="210" t="n"/>
      <c r="AL546" s="284" t="n"/>
      <c r="AM546" s="209" t="n">
        <v>0</v>
      </c>
      <c r="AN546" s="210" t="n"/>
      <c r="AO546" s="284" t="n"/>
      <c r="AP546" s="209" t="n">
        <v>0</v>
      </c>
      <c r="AQ546" s="210" t="n"/>
      <c r="AR546" s="284" t="n"/>
      <c r="AS546" s="209" t="n"/>
      <c r="AT546" s="210" t="n"/>
      <c r="AU546" s="284" t="n"/>
      <c r="AV546" s="209" t="n"/>
      <c r="AW546" s="210" t="n"/>
      <c r="AX546" s="284" t="n"/>
      <c r="AY546" s="209" t="n"/>
      <c r="AZ546" s="210" t="n"/>
      <c r="BA546" s="284" t="n"/>
      <c r="BB546" s="209" t="n"/>
      <c r="BC546" s="210" t="n"/>
      <c r="BD546" s="284" t="n"/>
      <c r="BE546" s="209" t="n"/>
      <c r="BF546" s="210" t="n"/>
      <c r="BG546" s="284" t="n"/>
      <c r="BH546" s="209" t="n"/>
      <c r="BI546" s="210" t="n"/>
      <c r="BK546" s="443" t="n"/>
      <c r="BL546" s="443" t="n"/>
      <c r="BM546" s="443" t="n"/>
      <c r="BN546" s="443" t="n"/>
    </row>
    <row r="547" hidden="1" outlineLevel="2" customFormat="1" s="463">
      <c r="A547" s="22" t="inlineStr">
        <is>
          <t xml:space="preserve">  -  Operador de Delivery</t>
        </is>
      </c>
      <c r="B547" s="23" t="n"/>
      <c r="C547" s="3" t="n"/>
      <c r="D547" s="16" t="n"/>
      <c r="E547" s="4" t="n"/>
      <c r="F547" s="23" t="n"/>
      <c r="G547" s="56" t="n"/>
      <c r="H547" s="284" t="n"/>
      <c r="I547" s="209" t="n">
        <v>0</v>
      </c>
      <c r="J547" s="210" t="n"/>
      <c r="K547" s="284" t="n"/>
      <c r="L547" s="209" t="n">
        <v>0</v>
      </c>
      <c r="M547" s="210" t="n"/>
      <c r="N547" s="284" t="n"/>
      <c r="O547" s="209" t="n">
        <v>0</v>
      </c>
      <c r="P547" s="210" t="n"/>
      <c r="Q547" s="284" t="n"/>
      <c r="R547" s="209" t="n">
        <v>0</v>
      </c>
      <c r="S547" s="210" t="n"/>
      <c r="T547" s="284" t="n"/>
      <c r="U547" s="209" t="n">
        <v>0</v>
      </c>
      <c r="V547" s="210" t="n"/>
      <c r="W547" s="284" t="n"/>
      <c r="X547" s="209" t="n">
        <v>0</v>
      </c>
      <c r="Y547" s="210" t="n"/>
      <c r="Z547" s="284" t="n"/>
      <c r="AA547" s="209" t="n">
        <v>0</v>
      </c>
      <c r="AB547" s="210" t="n"/>
      <c r="AC547" s="284" t="n"/>
      <c r="AD547" s="209" t="n">
        <v>0</v>
      </c>
      <c r="AE547" s="210" t="n"/>
      <c r="AF547" s="284" t="n"/>
      <c r="AG547" s="209" t="n">
        <v>0</v>
      </c>
      <c r="AH547" s="210" t="n"/>
      <c r="AI547" s="284" t="n"/>
      <c r="AJ547" s="209" t="n">
        <v>0</v>
      </c>
      <c r="AK547" s="210" t="n"/>
      <c r="AL547" s="284" t="n"/>
      <c r="AM547" s="209" t="n">
        <v>0</v>
      </c>
      <c r="AN547" s="210" t="n"/>
      <c r="AO547" s="284" t="n"/>
      <c r="AP547" s="209" t="n">
        <v>0</v>
      </c>
      <c r="AQ547" s="210" t="n"/>
      <c r="AR547" s="284" t="n"/>
      <c r="AS547" s="209" t="n"/>
      <c r="AT547" s="210" t="n"/>
      <c r="AU547" s="284" t="n"/>
      <c r="AV547" s="209" t="n"/>
      <c r="AW547" s="210" t="n"/>
      <c r="AX547" s="284" t="n"/>
      <c r="AY547" s="209" t="n"/>
      <c r="AZ547" s="210" t="n"/>
      <c r="BA547" s="284" t="n"/>
      <c r="BB547" s="209" t="n"/>
      <c r="BC547" s="210" t="n"/>
      <c r="BD547" s="284" t="n"/>
      <c r="BE547" s="209" t="n"/>
      <c r="BF547" s="210" t="n"/>
      <c r="BG547" s="284" t="n"/>
      <c r="BH547" s="209" t="n"/>
      <c r="BI547" s="210" t="n"/>
      <c r="BK547" s="443" t="n"/>
      <c r="BL547" s="443" t="n"/>
      <c r="BM547" s="443" t="n"/>
      <c r="BN547" s="443" t="n"/>
    </row>
    <row r="548" hidden="1" outlineLevel="1" ht="16.2" customFormat="1" customHeight="1" s="463">
      <c r="A548" s="163" t="n"/>
      <c r="B548" s="23" t="n"/>
      <c r="C548" s="3" t="n"/>
      <c r="D548" s="4" t="n"/>
      <c r="E548" s="4" t="n"/>
      <c r="F548" s="23" t="n"/>
      <c r="G548" s="56" t="n"/>
      <c r="H548" s="273" t="n"/>
      <c r="I548" s="23" t="n"/>
      <c r="J548" s="164" t="n"/>
      <c r="K548" s="273" t="n"/>
      <c r="L548" s="23" t="n"/>
      <c r="M548" s="164" t="n"/>
      <c r="N548" s="273" t="n"/>
      <c r="O548" s="23" t="n"/>
      <c r="P548" s="164" t="n"/>
      <c r="Q548" s="273" t="n"/>
      <c r="R548" s="23" t="n"/>
      <c r="S548" s="164" t="n"/>
      <c r="T548" s="273" t="n"/>
      <c r="U548" s="23" t="n"/>
      <c r="V548" s="164" t="n"/>
      <c r="W548" s="273" t="n"/>
      <c r="X548" s="23" t="n"/>
      <c r="Y548" s="164" t="n"/>
      <c r="Z548" s="273" t="n"/>
      <c r="AA548" s="23" t="n"/>
      <c r="AB548" s="164" t="n"/>
      <c r="AC548" s="273" t="n"/>
      <c r="AD548" s="23" t="n"/>
      <c r="AE548" s="164" t="n"/>
      <c r="AF548" s="273" t="n"/>
      <c r="AG548" s="23" t="n"/>
      <c r="AH548" s="164" t="n"/>
      <c r="AI548" s="273" t="n"/>
      <c r="AJ548" s="23" t="n"/>
      <c r="AK548" s="164" t="n"/>
      <c r="AL548" s="273" t="n"/>
      <c r="AM548" s="23" t="n"/>
      <c r="AN548" s="164" t="n"/>
      <c r="AO548" s="273" t="n"/>
      <c r="AP548" s="23" t="n"/>
      <c r="AQ548" s="164" t="n"/>
      <c r="AR548" s="273" t="n"/>
      <c r="AS548" s="23" t="n"/>
      <c r="AT548" s="164" t="n"/>
      <c r="AU548" s="273" t="n"/>
      <c r="AV548" s="23" t="n"/>
      <c r="AW548" s="164" t="n"/>
      <c r="AX548" s="273" t="n"/>
      <c r="AY548" s="23" t="n"/>
      <c r="AZ548" s="164" t="n"/>
      <c r="BA548" s="273" t="n"/>
      <c r="BB548" s="23" t="n"/>
      <c r="BC548" s="164" t="n"/>
      <c r="BD548" s="273" t="n"/>
      <c r="BE548" s="23" t="n"/>
      <c r="BF548" s="164" t="n"/>
      <c r="BG548" s="273" t="n"/>
      <c r="BH548" s="23" t="n"/>
      <c r="BI548" s="164" t="n"/>
      <c r="BK548" s="443" t="n"/>
      <c r="BL548" s="443" t="n"/>
      <c r="BM548" s="443" t="n"/>
      <c r="BN548" s="443" t="n"/>
    </row>
    <row r="549" hidden="1" outlineLevel="1" customFormat="1" s="463">
      <c r="A549" s="211" t="inlineStr">
        <is>
          <t>Encargos e Provisões</t>
        </is>
      </c>
      <c r="B549" s="23" t="n"/>
      <c r="C549" s="3" t="n"/>
      <c r="D549" s="212" t="inlineStr">
        <is>
          <t>SIMPLES</t>
        </is>
      </c>
      <c r="E549" s="212" t="inlineStr">
        <is>
          <t>Presumido</t>
        </is>
      </c>
      <c r="F549" s="23" t="n"/>
      <c r="G549" s="56" t="n"/>
      <c r="H549" s="283" t="n"/>
      <c r="I549" s="207" t="n"/>
      <c r="J549" s="208" t="n"/>
      <c r="K549" s="283" t="n"/>
      <c r="L549" s="207" t="n"/>
      <c r="M549" s="208" t="n"/>
      <c r="N549" s="283" t="n"/>
      <c r="O549" s="207" t="n"/>
      <c r="P549" s="208" t="n"/>
      <c r="Q549" s="283" t="n"/>
      <c r="R549" s="207" t="n"/>
      <c r="S549" s="208" t="n"/>
      <c r="T549" s="283" t="n"/>
      <c r="U549" s="207" t="n"/>
      <c r="V549" s="208" t="n"/>
      <c r="W549" s="283" t="n"/>
      <c r="X549" s="207" t="n"/>
      <c r="Y549" s="208" t="n"/>
      <c r="Z549" s="283" t="n"/>
      <c r="AA549" s="207" t="n"/>
      <c r="AB549" s="208" t="n"/>
      <c r="AC549" s="283" t="n"/>
      <c r="AD549" s="207" t="n"/>
      <c r="AE549" s="208" t="n"/>
      <c r="AF549" s="283" t="n"/>
      <c r="AG549" s="207" t="n"/>
      <c r="AH549" s="208" t="n"/>
      <c r="AI549" s="283" t="n"/>
      <c r="AJ549" s="207" t="n"/>
      <c r="AK549" s="208" t="n"/>
      <c r="AL549" s="283" t="n"/>
      <c r="AM549" s="207" t="n"/>
      <c r="AN549" s="208" t="n"/>
      <c r="AO549" s="283" t="n"/>
      <c r="AP549" s="207" t="n"/>
      <c r="AQ549" s="208" t="n"/>
      <c r="AR549" s="283" t="n"/>
      <c r="AS549" s="207" t="n"/>
      <c r="AT549" s="208" t="n"/>
      <c r="AU549" s="283" t="n"/>
      <c r="AV549" s="207" t="n"/>
      <c r="AW549" s="208" t="n"/>
      <c r="AX549" s="283" t="n"/>
      <c r="AY549" s="207" t="n"/>
      <c r="AZ549" s="208" t="n"/>
      <c r="BA549" s="283" t="n"/>
      <c r="BB549" s="207" t="n"/>
      <c r="BC549" s="208" t="n"/>
      <c r="BD549" s="283" t="n"/>
      <c r="BE549" s="207" t="n"/>
      <c r="BF549" s="208" t="n"/>
      <c r="BG549" s="283" t="n"/>
      <c r="BH549" s="207" t="n"/>
      <c r="BI549" s="208" t="n"/>
      <c r="BK549" s="443" t="n"/>
      <c r="BL549" s="443" t="n"/>
      <c r="BM549" s="443" t="n"/>
      <c r="BN549" s="443" t="n"/>
    </row>
    <row r="550" hidden="1" outlineLevel="2" customFormat="1" s="463">
      <c r="A550" s="22" t="inlineStr">
        <is>
          <t>FGTS</t>
        </is>
      </c>
      <c r="B550" s="468" t="n"/>
      <c r="C550" s="3" t="n"/>
      <c r="D550" s="55" t="n">
        <v>0.08</v>
      </c>
      <c r="E550" s="55" t="n">
        <v>0.08</v>
      </c>
      <c r="F550" s="41" t="n"/>
      <c r="G550" s="56" t="n"/>
      <c r="H550" s="241" t="n"/>
      <c r="I550" s="27" t="n"/>
      <c r="J550" s="28" t="n"/>
      <c r="K550" s="241" t="n"/>
      <c r="L550" s="27" t="n"/>
      <c r="M550" s="28" t="n"/>
      <c r="N550" s="241" t="n"/>
      <c r="O550" s="27" t="n"/>
      <c r="P550" s="28" t="n"/>
      <c r="Q550" s="241" t="n"/>
      <c r="R550" s="27" t="n"/>
      <c r="S550" s="28" t="n"/>
      <c r="T550" s="241" t="n"/>
      <c r="U550" s="27" t="n"/>
      <c r="V550" s="28" t="n"/>
      <c r="W550" s="241" t="n"/>
      <c r="X550" s="27" t="n"/>
      <c r="Y550" s="28" t="n"/>
      <c r="Z550" s="241" t="n"/>
      <c r="AA550" s="27" t="n"/>
      <c r="AB550" s="28" t="n"/>
      <c r="AC550" s="241" t="n"/>
      <c r="AD550" s="27" t="n"/>
      <c r="AE550" s="28" t="n"/>
      <c r="AF550" s="241" t="n"/>
      <c r="AG550" s="27" t="n"/>
      <c r="AH550" s="28" t="n"/>
      <c r="AI550" s="241" t="n"/>
      <c r="AJ550" s="27" t="n"/>
      <c r="AK550" s="28" t="n"/>
      <c r="AL550" s="241" t="n"/>
      <c r="AM550" s="27" t="n"/>
      <c r="AN550" s="28" t="n"/>
      <c r="AO550" s="241" t="n"/>
      <c r="AP550" s="27" t="n"/>
      <c r="AQ550" s="28" t="n"/>
      <c r="AR550" s="241" t="n"/>
      <c r="AS550" s="27" t="n"/>
      <c r="AT550" s="28" t="n"/>
      <c r="AU550" s="241" t="n"/>
      <c r="AV550" s="27" t="n"/>
      <c r="AW550" s="28" t="n"/>
      <c r="AX550" s="241" t="n"/>
      <c r="AY550" s="27" t="n"/>
      <c r="AZ550" s="28" t="n"/>
      <c r="BA550" s="241" t="n"/>
      <c r="BB550" s="27" t="n"/>
      <c r="BC550" s="28" t="n"/>
      <c r="BD550" s="241" t="n"/>
      <c r="BE550" s="27" t="n"/>
      <c r="BF550" s="28" t="n"/>
      <c r="BG550" s="241" t="n"/>
      <c r="BH550" s="27" t="n"/>
      <c r="BI550" s="28" t="n"/>
      <c r="BK550" s="443" t="n"/>
      <c r="BL550" s="443" t="n"/>
      <c r="BM550" s="443" t="n"/>
      <c r="BN550" s="443" t="n"/>
    </row>
    <row r="551" hidden="1" outlineLevel="2" customFormat="1" s="463">
      <c r="A551" s="22" t="inlineStr">
        <is>
          <t>INSS</t>
        </is>
      </c>
      <c r="B551" s="468" t="n"/>
      <c r="C551" s="3" t="n"/>
      <c r="D551" s="55" t="n">
        <v>0</v>
      </c>
      <c r="E551" s="55" t="n">
        <v>0.288</v>
      </c>
      <c r="F551" s="41" t="n"/>
      <c r="G551" s="56" t="n"/>
      <c r="H551" s="241" t="n"/>
      <c r="I551" s="27" t="n"/>
      <c r="J551" s="28" t="n"/>
      <c r="K551" s="241" t="n"/>
      <c r="L551" s="27" t="n"/>
      <c r="M551" s="28" t="n"/>
      <c r="N551" s="241" t="n"/>
      <c r="O551" s="27" t="n"/>
      <c r="P551" s="28" t="n"/>
      <c r="Q551" s="241" t="n"/>
      <c r="R551" s="27" t="n"/>
      <c r="S551" s="28" t="n"/>
      <c r="T551" s="241" t="n"/>
      <c r="U551" s="27" t="n"/>
      <c r="V551" s="28" t="n"/>
      <c r="W551" s="241" t="n"/>
      <c r="X551" s="27" t="n"/>
      <c r="Y551" s="28" t="n"/>
      <c r="Z551" s="241" t="n"/>
      <c r="AA551" s="27" t="n"/>
      <c r="AB551" s="28" t="n"/>
      <c r="AC551" s="241" t="n"/>
      <c r="AD551" s="27" t="n"/>
      <c r="AE551" s="28" t="n"/>
      <c r="AF551" s="241" t="n"/>
      <c r="AG551" s="27" t="n"/>
      <c r="AH551" s="28" t="n"/>
      <c r="AI551" s="241" t="n"/>
      <c r="AJ551" s="27" t="n"/>
      <c r="AK551" s="28" t="n"/>
      <c r="AL551" s="241" t="n"/>
      <c r="AM551" s="27" t="n"/>
      <c r="AN551" s="28" t="n"/>
      <c r="AO551" s="241" t="n"/>
      <c r="AP551" s="27" t="n"/>
      <c r="AQ551" s="28" t="n"/>
      <c r="AR551" s="241" t="n"/>
      <c r="AS551" s="27" t="n"/>
      <c r="AT551" s="28" t="n"/>
      <c r="AU551" s="241" t="n"/>
      <c r="AV551" s="27" t="n"/>
      <c r="AW551" s="28" t="n"/>
      <c r="AX551" s="241" t="n"/>
      <c r="AY551" s="27" t="n"/>
      <c r="AZ551" s="28" t="n"/>
      <c r="BA551" s="241" t="n"/>
      <c r="BB551" s="27" t="n"/>
      <c r="BC551" s="28" t="n"/>
      <c r="BD551" s="241" t="n"/>
      <c r="BE551" s="27" t="n"/>
      <c r="BF551" s="28" t="n"/>
      <c r="BG551" s="241" t="n"/>
      <c r="BH551" s="27" t="n"/>
      <c r="BI551" s="28" t="n"/>
      <c r="BK551" s="443" t="n"/>
      <c r="BL551" s="443" t="n"/>
      <c r="BM551" s="443" t="n"/>
      <c r="BN551" s="443" t="n"/>
    </row>
    <row r="552" hidden="1" outlineLevel="2" customFormat="1" s="463">
      <c r="A552" s="22" t="inlineStr">
        <is>
          <t>13º Salários</t>
        </is>
      </c>
      <c r="B552" s="468" t="n"/>
      <c r="C552" s="3" t="n"/>
      <c r="D552" s="55" t="n">
        <v>0.0834</v>
      </c>
      <c r="E552" s="55" t="n">
        <v>0.0834</v>
      </c>
      <c r="F552" s="41" t="n"/>
      <c r="G552" s="56" t="n"/>
      <c r="H552" s="241" t="n"/>
      <c r="I552" s="27" t="n"/>
      <c r="J552" s="28" t="n"/>
      <c r="K552" s="241" t="n"/>
      <c r="L552" s="27" t="n"/>
      <c r="M552" s="28" t="n"/>
      <c r="N552" s="241" t="n"/>
      <c r="O552" s="27" t="n"/>
      <c r="P552" s="28" t="n"/>
      <c r="Q552" s="241" t="n"/>
      <c r="R552" s="27" t="n"/>
      <c r="S552" s="28" t="n"/>
      <c r="T552" s="241" t="n"/>
      <c r="U552" s="27" t="n"/>
      <c r="V552" s="28" t="n"/>
      <c r="W552" s="241" t="n"/>
      <c r="X552" s="27" t="n"/>
      <c r="Y552" s="28" t="n"/>
      <c r="Z552" s="241" t="n"/>
      <c r="AA552" s="27" t="n"/>
      <c r="AB552" s="28" t="n"/>
      <c r="AC552" s="241" t="n"/>
      <c r="AD552" s="27" t="n"/>
      <c r="AE552" s="28" t="n"/>
      <c r="AF552" s="241" t="n"/>
      <c r="AG552" s="27" t="n"/>
      <c r="AH552" s="28" t="n"/>
      <c r="AI552" s="241" t="n"/>
      <c r="AJ552" s="27" t="n"/>
      <c r="AK552" s="28" t="n"/>
      <c r="AL552" s="241" t="n"/>
      <c r="AM552" s="27" t="n"/>
      <c r="AN552" s="28" t="n"/>
      <c r="AO552" s="241" t="n"/>
      <c r="AP552" s="27" t="n"/>
      <c r="AQ552" s="28" t="n"/>
      <c r="AR552" s="241" t="n"/>
      <c r="AS552" s="27" t="n"/>
      <c r="AT552" s="28" t="n"/>
      <c r="AU552" s="241" t="n"/>
      <c r="AV552" s="27" t="n"/>
      <c r="AW552" s="28" t="n"/>
      <c r="AX552" s="241" t="n"/>
      <c r="AY552" s="27" t="n"/>
      <c r="AZ552" s="28" t="n"/>
      <c r="BA552" s="241" t="n"/>
      <c r="BB552" s="27" t="n"/>
      <c r="BC552" s="28" t="n"/>
      <c r="BD552" s="241" t="n"/>
      <c r="BE552" s="27" t="n"/>
      <c r="BF552" s="28" t="n"/>
      <c r="BG552" s="241" t="n"/>
      <c r="BH552" s="27" t="n"/>
      <c r="BI552" s="28" t="n"/>
      <c r="BK552" s="443" t="n"/>
      <c r="BL552" s="443" t="n"/>
      <c r="BM552" s="443" t="n"/>
      <c r="BN552" s="443" t="n"/>
    </row>
    <row r="553" hidden="1" outlineLevel="2" customFormat="1" s="463">
      <c r="A553" s="22" t="inlineStr">
        <is>
          <t>Férias</t>
        </is>
      </c>
      <c r="B553" s="468" t="n"/>
      <c r="C553" s="3" t="n"/>
      <c r="D553" s="55" t="n">
        <v>0.025</v>
      </c>
      <c r="E553" s="55" t="n">
        <v>0.025</v>
      </c>
      <c r="F553" s="41" t="n"/>
      <c r="G553" s="56" t="n"/>
      <c r="H553" s="241" t="n"/>
      <c r="I553" s="27" t="n"/>
      <c r="J553" s="28" t="n"/>
      <c r="K553" s="241" t="n"/>
      <c r="L553" s="27" t="n"/>
      <c r="M553" s="28" t="n"/>
      <c r="N553" s="241" t="n"/>
      <c r="O553" s="27" t="n"/>
      <c r="P553" s="28" t="n"/>
      <c r="Q553" s="241" t="n"/>
      <c r="R553" s="27" t="n"/>
      <c r="S553" s="28" t="n"/>
      <c r="T553" s="241" t="n"/>
      <c r="U553" s="27" t="n"/>
      <c r="V553" s="28" t="n"/>
      <c r="W553" s="241" t="n"/>
      <c r="X553" s="27" t="n"/>
      <c r="Y553" s="28" t="n"/>
      <c r="Z553" s="241" t="n"/>
      <c r="AA553" s="27" t="n"/>
      <c r="AB553" s="28" t="n"/>
      <c r="AC553" s="241" t="n"/>
      <c r="AD553" s="27" t="n"/>
      <c r="AE553" s="28" t="n"/>
      <c r="AF553" s="241" t="n"/>
      <c r="AG553" s="27" t="n"/>
      <c r="AH553" s="28" t="n"/>
      <c r="AI553" s="241" t="n"/>
      <c r="AJ553" s="27" t="n"/>
      <c r="AK553" s="28" t="n"/>
      <c r="AL553" s="241" t="n"/>
      <c r="AM553" s="27" t="n"/>
      <c r="AN553" s="28" t="n"/>
      <c r="AO553" s="241" t="n"/>
      <c r="AP553" s="27" t="n"/>
      <c r="AQ553" s="28" t="n"/>
      <c r="AR553" s="241" t="n"/>
      <c r="AS553" s="27" t="n"/>
      <c r="AT553" s="28" t="n"/>
      <c r="AU553" s="241" t="n"/>
      <c r="AV553" s="27" t="n"/>
      <c r="AW553" s="28" t="n"/>
      <c r="AX553" s="241" t="n"/>
      <c r="AY553" s="27" t="n"/>
      <c r="AZ553" s="28" t="n"/>
      <c r="BA553" s="241" t="n"/>
      <c r="BB553" s="27" t="n"/>
      <c r="BC553" s="28" t="n"/>
      <c r="BD553" s="241" t="n"/>
      <c r="BE553" s="27" t="n"/>
      <c r="BF553" s="28" t="n"/>
      <c r="BG553" s="241" t="n"/>
      <c r="BH553" s="27" t="n"/>
      <c r="BI553" s="28" t="n"/>
      <c r="BK553" s="443" t="n"/>
      <c r="BL553" s="443" t="n"/>
      <c r="BM553" s="443" t="n"/>
      <c r="BN553" s="443" t="n"/>
    </row>
    <row r="554" hidden="1" outlineLevel="2" customFormat="1" s="463">
      <c r="A554" s="22" t="inlineStr">
        <is>
          <t>FGTS / INSS sobre 13º Salários</t>
        </is>
      </c>
      <c r="B554" s="468" t="n"/>
      <c r="C554" s="3" t="n"/>
      <c r="D554" s="55" t="n">
        <v>0.0281</v>
      </c>
      <c r="E554" s="55" t="n">
        <v>0.0281</v>
      </c>
      <c r="F554" s="41" t="n"/>
      <c r="G554" s="56" t="n"/>
      <c r="H554" s="241" t="n"/>
      <c r="I554" s="27" t="n"/>
      <c r="J554" s="28" t="n"/>
      <c r="K554" s="241" t="n"/>
      <c r="L554" s="27" t="n"/>
      <c r="M554" s="28" t="n"/>
      <c r="N554" s="241" t="n"/>
      <c r="O554" s="27" t="n"/>
      <c r="P554" s="28" t="n"/>
      <c r="Q554" s="241" t="n"/>
      <c r="R554" s="27" t="n"/>
      <c r="S554" s="28" t="n"/>
      <c r="T554" s="241" t="n"/>
      <c r="U554" s="27" t="n"/>
      <c r="V554" s="28" t="n"/>
      <c r="W554" s="241" t="n"/>
      <c r="X554" s="27" t="n"/>
      <c r="Y554" s="28" t="n"/>
      <c r="Z554" s="241" t="n"/>
      <c r="AA554" s="27" t="n"/>
      <c r="AB554" s="28" t="n"/>
      <c r="AC554" s="241" t="n"/>
      <c r="AD554" s="27" t="n"/>
      <c r="AE554" s="28" t="n"/>
      <c r="AF554" s="241" t="n"/>
      <c r="AG554" s="27" t="n"/>
      <c r="AH554" s="28" t="n"/>
      <c r="AI554" s="241" t="n"/>
      <c r="AJ554" s="27" t="n"/>
      <c r="AK554" s="28" t="n"/>
      <c r="AL554" s="241" t="n"/>
      <c r="AM554" s="27" t="n"/>
      <c r="AN554" s="28" t="n"/>
      <c r="AO554" s="241" t="n"/>
      <c r="AP554" s="27" t="n"/>
      <c r="AQ554" s="28" t="n"/>
      <c r="AR554" s="241" t="n"/>
      <c r="AS554" s="27" t="n"/>
      <c r="AT554" s="28" t="n"/>
      <c r="AU554" s="241" t="n"/>
      <c r="AV554" s="27" t="n"/>
      <c r="AW554" s="28" t="n"/>
      <c r="AX554" s="241" t="n"/>
      <c r="AY554" s="27" t="n"/>
      <c r="AZ554" s="28" t="n"/>
      <c r="BA554" s="241" t="n"/>
      <c r="BB554" s="27" t="n"/>
      <c r="BC554" s="28" t="n"/>
      <c r="BD554" s="241" t="n"/>
      <c r="BE554" s="27" t="n"/>
      <c r="BF554" s="28" t="n"/>
      <c r="BG554" s="241" t="n"/>
      <c r="BH554" s="27" t="n"/>
      <c r="BI554" s="28" t="n"/>
      <c r="BK554" s="443" t="n"/>
      <c r="BL554" s="443" t="n"/>
      <c r="BM554" s="443" t="n"/>
      <c r="BN554" s="443" t="n"/>
    </row>
    <row r="555" hidden="1" outlineLevel="2" customFormat="1" s="463">
      <c r="A555" s="22" t="inlineStr">
        <is>
          <t>FGTS / INSS sobre Férias</t>
        </is>
      </c>
      <c r="B555" s="468" t="n"/>
      <c r="C555" s="3" t="n"/>
      <c r="D555" s="55" t="n">
        <v>0.008399999999999999</v>
      </c>
      <c r="E555" s="55" t="n">
        <v>0.008399999999999999</v>
      </c>
      <c r="F555" s="41" t="n"/>
      <c r="G555" s="56" t="n"/>
      <c r="H555" s="241" t="n"/>
      <c r="I555" s="27" t="n"/>
      <c r="J555" s="28" t="n"/>
      <c r="K555" s="241" t="n"/>
      <c r="L555" s="27" t="n"/>
      <c r="M555" s="28" t="n"/>
      <c r="N555" s="241" t="n"/>
      <c r="O555" s="27" t="n"/>
      <c r="P555" s="28" t="n"/>
      <c r="Q555" s="241" t="n"/>
      <c r="R555" s="27" t="n"/>
      <c r="S555" s="28" t="n"/>
      <c r="T555" s="241" t="n"/>
      <c r="U555" s="27" t="n"/>
      <c r="V555" s="28" t="n"/>
      <c r="W555" s="241" t="n"/>
      <c r="X555" s="27" t="n"/>
      <c r="Y555" s="28" t="n"/>
      <c r="Z555" s="241" t="n"/>
      <c r="AA555" s="27" t="n"/>
      <c r="AB555" s="28" t="n"/>
      <c r="AC555" s="241" t="n"/>
      <c r="AD555" s="27" t="n"/>
      <c r="AE555" s="28" t="n"/>
      <c r="AF555" s="241" t="n"/>
      <c r="AG555" s="27" t="n"/>
      <c r="AH555" s="28" t="n"/>
      <c r="AI555" s="241" t="n"/>
      <c r="AJ555" s="27" t="n"/>
      <c r="AK555" s="28" t="n"/>
      <c r="AL555" s="241" t="n"/>
      <c r="AM555" s="27" t="n"/>
      <c r="AN555" s="28" t="n"/>
      <c r="AO555" s="241" t="n"/>
      <c r="AP555" s="27" t="n"/>
      <c r="AQ555" s="28" t="n"/>
      <c r="AR555" s="241" t="n"/>
      <c r="AS555" s="27" t="n"/>
      <c r="AT555" s="28" t="n"/>
      <c r="AU555" s="241" t="n"/>
      <c r="AV555" s="27" t="n"/>
      <c r="AW555" s="28" t="n"/>
      <c r="AX555" s="241" t="n"/>
      <c r="AY555" s="27" t="n"/>
      <c r="AZ555" s="28" t="n"/>
      <c r="BA555" s="241" t="n"/>
      <c r="BB555" s="27" t="n"/>
      <c r="BC555" s="28" t="n"/>
      <c r="BD555" s="241" t="n"/>
      <c r="BE555" s="27" t="n"/>
      <c r="BF555" s="28" t="n"/>
      <c r="BG555" s="241" t="n"/>
      <c r="BH555" s="27" t="n"/>
      <c r="BI555" s="28" t="n"/>
      <c r="BK555" s="443" t="n"/>
      <c r="BL555" s="443" t="n"/>
      <c r="BM555" s="443" t="n"/>
      <c r="BN555" s="443" t="n"/>
    </row>
    <row r="556" hidden="1" outlineLevel="2" customFormat="1" s="463">
      <c r="A556" s="22" t="inlineStr">
        <is>
          <t>Contribuições</t>
        </is>
      </c>
      <c r="B556" s="468" t="n"/>
      <c r="C556" s="3" t="n"/>
      <c r="D556" s="55" t="n">
        <v>0</v>
      </c>
      <c r="E556" s="55" t="n">
        <v>0</v>
      </c>
      <c r="F556" s="41" t="n"/>
      <c r="G556" s="56" t="n"/>
      <c r="H556" s="241" t="n"/>
      <c r="I556" s="27" t="n"/>
      <c r="J556" s="28" t="n"/>
      <c r="K556" s="241" t="n"/>
      <c r="L556" s="27" t="n"/>
      <c r="M556" s="28" t="n"/>
      <c r="N556" s="241" t="n"/>
      <c r="O556" s="27" t="n"/>
      <c r="P556" s="28" t="n"/>
      <c r="Q556" s="241" t="n"/>
      <c r="R556" s="27" t="n"/>
      <c r="S556" s="28" t="n"/>
      <c r="T556" s="241" t="n"/>
      <c r="U556" s="27" t="n"/>
      <c r="V556" s="28" t="n"/>
      <c r="W556" s="241" t="n"/>
      <c r="X556" s="27" t="n"/>
      <c r="Y556" s="28" t="n"/>
      <c r="Z556" s="241" t="n"/>
      <c r="AA556" s="27" t="n"/>
      <c r="AB556" s="28" t="n"/>
      <c r="AC556" s="241" t="n"/>
      <c r="AD556" s="27" t="n"/>
      <c r="AE556" s="28" t="n"/>
      <c r="AF556" s="241" t="n"/>
      <c r="AG556" s="27" t="n"/>
      <c r="AH556" s="28" t="n"/>
      <c r="AI556" s="241" t="n"/>
      <c r="AJ556" s="27" t="n"/>
      <c r="AK556" s="28" t="n"/>
      <c r="AL556" s="241" t="n"/>
      <c r="AM556" s="27" t="n"/>
      <c r="AN556" s="28" t="n"/>
      <c r="AO556" s="241" t="n"/>
      <c r="AP556" s="27" t="n"/>
      <c r="AQ556" s="28" t="n"/>
      <c r="AR556" s="241" t="n"/>
      <c r="AS556" s="27" t="n"/>
      <c r="AT556" s="28" t="n"/>
      <c r="AU556" s="241" t="n"/>
      <c r="AV556" s="27" t="n"/>
      <c r="AW556" s="28" t="n"/>
      <c r="AX556" s="241" t="n"/>
      <c r="AY556" s="27" t="n"/>
      <c r="AZ556" s="28" t="n"/>
      <c r="BA556" s="241" t="n"/>
      <c r="BB556" s="27" t="n"/>
      <c r="BC556" s="28" t="n"/>
      <c r="BD556" s="241" t="n"/>
      <c r="BE556" s="27" t="n"/>
      <c r="BF556" s="28" t="n"/>
      <c r="BG556" s="241" t="n"/>
      <c r="BH556" s="27" t="n"/>
      <c r="BI556" s="28" t="n"/>
      <c r="BK556" s="443" t="n"/>
      <c r="BL556" s="443" t="n"/>
      <c r="BM556" s="443" t="n"/>
      <c r="BN556" s="443" t="n"/>
    </row>
    <row r="557" hidden="1" outlineLevel="2" customFormat="1" s="463">
      <c r="A557" s="22" t="inlineStr">
        <is>
          <t>Multa Rescisória</t>
        </is>
      </c>
      <c r="B557" s="468" t="n"/>
      <c r="C557" s="3" t="n"/>
      <c r="D557" s="55" t="n">
        <v>0.15</v>
      </c>
      <c r="E557" s="55" t="n">
        <v>0.05</v>
      </c>
      <c r="F557" s="41" t="n"/>
      <c r="G557" s="56" t="n"/>
      <c r="H557" s="241" t="n"/>
      <c r="I557" s="27" t="n"/>
      <c r="J557" s="28" t="n"/>
      <c r="K557" s="241" t="n"/>
      <c r="L557" s="27" t="n"/>
      <c r="M557" s="28" t="n"/>
      <c r="N557" s="241" t="n"/>
      <c r="O557" s="27" t="n"/>
      <c r="P557" s="28" t="n"/>
      <c r="Q557" s="241" t="n"/>
      <c r="R557" s="27" t="n"/>
      <c r="S557" s="28" t="n"/>
      <c r="T557" s="241" t="n"/>
      <c r="U557" s="27" t="n"/>
      <c r="V557" s="28" t="n"/>
      <c r="W557" s="241" t="n"/>
      <c r="X557" s="27" t="n"/>
      <c r="Y557" s="28" t="n"/>
      <c r="Z557" s="241" t="n"/>
      <c r="AA557" s="27" t="n"/>
      <c r="AB557" s="28" t="n"/>
      <c r="AC557" s="241" t="n"/>
      <c r="AD557" s="27" t="n"/>
      <c r="AE557" s="28" t="n"/>
      <c r="AF557" s="241" t="n"/>
      <c r="AG557" s="27" t="n"/>
      <c r="AH557" s="28" t="n"/>
      <c r="AI557" s="241" t="n"/>
      <c r="AJ557" s="27" t="n"/>
      <c r="AK557" s="28" t="n"/>
      <c r="AL557" s="241" t="n"/>
      <c r="AM557" s="27" t="n"/>
      <c r="AN557" s="28" t="n"/>
      <c r="AO557" s="241" t="n"/>
      <c r="AP557" s="27" t="n"/>
      <c r="AQ557" s="28" t="n"/>
      <c r="AR557" s="241" t="n"/>
      <c r="AS557" s="27" t="n"/>
      <c r="AT557" s="28" t="n"/>
      <c r="AU557" s="241" t="n"/>
      <c r="AV557" s="27" t="n"/>
      <c r="AW557" s="28" t="n"/>
      <c r="AX557" s="241" t="n"/>
      <c r="AY557" s="27" t="n"/>
      <c r="AZ557" s="28" t="n"/>
      <c r="BA557" s="241" t="n"/>
      <c r="BB557" s="27" t="n"/>
      <c r="BC557" s="28" t="n"/>
      <c r="BD557" s="241" t="n"/>
      <c r="BE557" s="27" t="n"/>
      <c r="BF557" s="28" t="n"/>
      <c r="BG557" s="241" t="n"/>
      <c r="BH557" s="27" t="n"/>
      <c r="BI557" s="28" t="n"/>
      <c r="BK557" s="443" t="n"/>
      <c r="BL557" s="443" t="n"/>
      <c r="BM557" s="443" t="n"/>
      <c r="BN557" s="443" t="n"/>
    </row>
    <row r="558" hidden="1" outlineLevel="2" customFormat="1" s="463">
      <c r="A558" s="22" t="inlineStr">
        <is>
          <t>Ações Trabalhistas</t>
        </is>
      </c>
      <c r="B558" s="468" t="n"/>
      <c r="C558" s="3" t="n"/>
      <c r="D558" s="55" t="n">
        <v>0.06</v>
      </c>
      <c r="E558" s="55" t="n">
        <v>0.08500000000000001</v>
      </c>
      <c r="F558" s="41" t="n"/>
      <c r="G558" s="56" t="n"/>
      <c r="H558" s="241" t="n"/>
      <c r="I558" s="27" t="n"/>
      <c r="J558" s="28" t="n"/>
      <c r="K558" s="241" t="n"/>
      <c r="L558" s="27" t="n"/>
      <c r="M558" s="28" t="n"/>
      <c r="N558" s="241" t="n"/>
      <c r="O558" s="27" t="n"/>
      <c r="P558" s="28" t="n"/>
      <c r="Q558" s="241" t="n"/>
      <c r="R558" s="27" t="n"/>
      <c r="S558" s="28" t="n"/>
      <c r="T558" s="241" t="n"/>
      <c r="U558" s="27" t="n"/>
      <c r="V558" s="28" t="n"/>
      <c r="W558" s="241" t="n"/>
      <c r="X558" s="27" t="n"/>
      <c r="Y558" s="28" t="n"/>
      <c r="Z558" s="241" t="n"/>
      <c r="AA558" s="27" t="n"/>
      <c r="AB558" s="28" t="n"/>
      <c r="AC558" s="241" t="n"/>
      <c r="AD558" s="27" t="n"/>
      <c r="AE558" s="28" t="n"/>
      <c r="AF558" s="241" t="n"/>
      <c r="AG558" s="27" t="n"/>
      <c r="AH558" s="28" t="n"/>
      <c r="AI558" s="241" t="n"/>
      <c r="AJ558" s="27" t="n"/>
      <c r="AK558" s="28" t="n"/>
      <c r="AL558" s="241" t="n"/>
      <c r="AM558" s="27" t="n"/>
      <c r="AN558" s="28" t="n"/>
      <c r="AO558" s="241" t="n"/>
      <c r="AP558" s="27" t="n"/>
      <c r="AQ558" s="28" t="n"/>
      <c r="AR558" s="241" t="n"/>
      <c r="AS558" s="27" t="n"/>
      <c r="AT558" s="28" t="n"/>
      <c r="AU558" s="241" t="n"/>
      <c r="AV558" s="27" t="n"/>
      <c r="AW558" s="28" t="n"/>
      <c r="AX558" s="241" t="n"/>
      <c r="AY558" s="27" t="n"/>
      <c r="AZ558" s="28" t="n"/>
      <c r="BA558" s="241" t="n"/>
      <c r="BB558" s="27" t="n"/>
      <c r="BC558" s="28" t="n"/>
      <c r="BD558" s="241" t="n"/>
      <c r="BE558" s="27" t="n"/>
      <c r="BF558" s="28" t="n"/>
      <c r="BG558" s="241" t="n"/>
      <c r="BH558" s="27" t="n"/>
      <c r="BI558" s="28" t="n"/>
      <c r="BK558" s="443" t="n"/>
      <c r="BL558" s="443" t="n"/>
      <c r="BM558" s="443" t="n"/>
      <c r="BN558" s="443" t="n"/>
    </row>
    <row r="559" hidden="1" outlineLevel="2" customFormat="1" s="463">
      <c r="A559" s="22" t="inlineStr">
        <is>
          <t>Adicional Noturno</t>
        </is>
      </c>
      <c r="B559" s="468" t="n"/>
      <c r="C559" s="3" t="n"/>
      <c r="D559" s="55" t="n">
        <v>0.01</v>
      </c>
      <c r="E559" s="55" t="n">
        <v>0.01</v>
      </c>
      <c r="F559" s="41" t="n"/>
      <c r="G559" s="56" t="n"/>
      <c r="H559" s="241" t="n"/>
      <c r="I559" s="27" t="n"/>
      <c r="J559" s="28" t="n"/>
      <c r="K559" s="241" t="n"/>
      <c r="L559" s="27" t="n"/>
      <c r="M559" s="28" t="n"/>
      <c r="N559" s="241" t="n"/>
      <c r="O559" s="27" t="n"/>
      <c r="P559" s="28" t="n"/>
      <c r="Q559" s="241" t="n"/>
      <c r="R559" s="27" t="n"/>
      <c r="S559" s="28" t="n"/>
      <c r="T559" s="241" t="n"/>
      <c r="U559" s="27" t="n"/>
      <c r="V559" s="28" t="n"/>
      <c r="W559" s="241" t="n"/>
      <c r="X559" s="27" t="n"/>
      <c r="Y559" s="28" t="n"/>
      <c r="Z559" s="241" t="n"/>
      <c r="AA559" s="27" t="n"/>
      <c r="AB559" s="28" t="n"/>
      <c r="AC559" s="241" t="n"/>
      <c r="AD559" s="27" t="n"/>
      <c r="AE559" s="28" t="n"/>
      <c r="AF559" s="241" t="n"/>
      <c r="AG559" s="27" t="n"/>
      <c r="AH559" s="28" t="n"/>
      <c r="AI559" s="241" t="n"/>
      <c r="AJ559" s="27" t="n"/>
      <c r="AK559" s="28" t="n"/>
      <c r="AL559" s="241" t="n"/>
      <c r="AM559" s="27" t="n"/>
      <c r="AN559" s="28" t="n"/>
      <c r="AO559" s="241" t="n"/>
      <c r="AP559" s="27" t="n"/>
      <c r="AQ559" s="28" t="n"/>
      <c r="AR559" s="241" t="n"/>
      <c r="AS559" s="27" t="n"/>
      <c r="AT559" s="28" t="n"/>
      <c r="AU559" s="241" t="n"/>
      <c r="AV559" s="27" t="n"/>
      <c r="AW559" s="28" t="n"/>
      <c r="AX559" s="241" t="n"/>
      <c r="AY559" s="27" t="n"/>
      <c r="AZ559" s="28" t="n"/>
      <c r="BA559" s="241" t="n"/>
      <c r="BB559" s="27" t="n"/>
      <c r="BC559" s="28" t="n"/>
      <c r="BD559" s="241" t="n"/>
      <c r="BE559" s="27" t="n"/>
      <c r="BF559" s="28" t="n"/>
      <c r="BG559" s="241" t="n"/>
      <c r="BH559" s="27" t="n"/>
      <c r="BI559" s="28" t="n"/>
      <c r="BK559" s="443" t="n"/>
      <c r="BL559" s="443" t="n"/>
      <c r="BM559" s="443" t="n"/>
      <c r="BN559" s="443" t="n"/>
    </row>
    <row r="560" hidden="1" outlineLevel="2" customFormat="1" s="463">
      <c r="A560" s="22" t="inlineStr">
        <is>
          <t>Hora Extra</t>
        </is>
      </c>
      <c r="B560" s="468" t="n"/>
      <c r="C560" s="3" t="n"/>
      <c r="D560" s="55" t="n">
        <v>0.005</v>
      </c>
      <c r="E560" s="55" t="n">
        <v>0.005</v>
      </c>
      <c r="F560" s="41" t="n"/>
      <c r="G560" s="56" t="n"/>
      <c r="H560" s="241" t="n"/>
      <c r="I560" s="27" t="n"/>
      <c r="J560" s="28" t="n"/>
      <c r="K560" s="241" t="n"/>
      <c r="L560" s="27" t="n"/>
      <c r="M560" s="28" t="n"/>
      <c r="N560" s="241" t="n"/>
      <c r="O560" s="27" t="n"/>
      <c r="P560" s="28" t="n"/>
      <c r="Q560" s="241" t="n"/>
      <c r="R560" s="27" t="n"/>
      <c r="S560" s="28" t="n"/>
      <c r="T560" s="241" t="n"/>
      <c r="U560" s="27" t="n"/>
      <c r="V560" s="28" t="n"/>
      <c r="W560" s="241" t="n"/>
      <c r="X560" s="27" t="n"/>
      <c r="Y560" s="28" t="n"/>
      <c r="Z560" s="241" t="n"/>
      <c r="AA560" s="27" t="n"/>
      <c r="AB560" s="28" t="n"/>
      <c r="AC560" s="241" t="n"/>
      <c r="AD560" s="27" t="n"/>
      <c r="AE560" s="28" t="n"/>
      <c r="AF560" s="241" t="n"/>
      <c r="AG560" s="27" t="n"/>
      <c r="AH560" s="28" t="n"/>
      <c r="AI560" s="241" t="n"/>
      <c r="AJ560" s="27" t="n"/>
      <c r="AK560" s="28" t="n"/>
      <c r="AL560" s="241" t="n"/>
      <c r="AM560" s="27" t="n"/>
      <c r="AN560" s="28" t="n"/>
      <c r="AO560" s="241" t="n"/>
      <c r="AP560" s="27" t="n"/>
      <c r="AQ560" s="28" t="n"/>
      <c r="AR560" s="241" t="n"/>
      <c r="AS560" s="27" t="n"/>
      <c r="AT560" s="28" t="n"/>
      <c r="AU560" s="241" t="n"/>
      <c r="AV560" s="27" t="n"/>
      <c r="AW560" s="28" t="n"/>
      <c r="AX560" s="241" t="n"/>
      <c r="AY560" s="27" t="n"/>
      <c r="AZ560" s="28" t="n"/>
      <c r="BA560" s="241" t="n"/>
      <c r="BB560" s="27" t="n"/>
      <c r="BC560" s="28" t="n"/>
      <c r="BD560" s="241" t="n"/>
      <c r="BE560" s="27" t="n"/>
      <c r="BF560" s="28" t="n"/>
      <c r="BG560" s="241" t="n"/>
      <c r="BH560" s="27" t="n"/>
      <c r="BI560" s="28" t="n"/>
      <c r="BK560" s="443" t="n"/>
      <c r="BL560" s="443" t="n"/>
      <c r="BM560" s="443" t="n"/>
      <c r="BN560" s="443" t="n"/>
    </row>
    <row r="561" hidden="1" outlineLevel="2" customFormat="1" s="463">
      <c r="A561" s="22" t="inlineStr">
        <is>
          <t>Remuneração Variável</t>
        </is>
      </c>
      <c r="B561" s="468" t="n"/>
      <c r="C561" s="3" t="n"/>
      <c r="D561" s="55" t="n">
        <v>0</v>
      </c>
      <c r="E561" s="55" t="n">
        <v>0</v>
      </c>
      <c r="F561" s="41" t="n"/>
      <c r="G561" s="56" t="n"/>
      <c r="H561" s="241" t="n"/>
      <c r="I561" s="27" t="n"/>
      <c r="J561" s="28" t="n"/>
      <c r="K561" s="241" t="n"/>
      <c r="L561" s="27" t="n"/>
      <c r="M561" s="28" t="n"/>
      <c r="N561" s="241" t="n"/>
      <c r="O561" s="27" t="n"/>
      <c r="P561" s="28" t="n"/>
      <c r="Q561" s="241" t="n"/>
      <c r="R561" s="27" t="n"/>
      <c r="S561" s="28" t="n"/>
      <c r="T561" s="241" t="n"/>
      <c r="U561" s="27" t="n"/>
      <c r="V561" s="28" t="n"/>
      <c r="W561" s="241" t="n"/>
      <c r="X561" s="27" t="n"/>
      <c r="Y561" s="28" t="n"/>
      <c r="Z561" s="241" t="n"/>
      <c r="AA561" s="27" t="n"/>
      <c r="AB561" s="28" t="n"/>
      <c r="AC561" s="241" t="n"/>
      <c r="AD561" s="27" t="n"/>
      <c r="AE561" s="28" t="n"/>
      <c r="AF561" s="241" t="n"/>
      <c r="AG561" s="27" t="n"/>
      <c r="AH561" s="28" t="n"/>
      <c r="AI561" s="241" t="n"/>
      <c r="AJ561" s="27" t="n"/>
      <c r="AK561" s="28" t="n"/>
      <c r="AL561" s="241" t="n"/>
      <c r="AM561" s="27" t="n"/>
      <c r="AN561" s="28" t="n"/>
      <c r="AO561" s="241" t="n"/>
      <c r="AP561" s="27" t="n"/>
      <c r="AQ561" s="28" t="n"/>
      <c r="AR561" s="241" t="n"/>
      <c r="AS561" s="27" t="n"/>
      <c r="AT561" s="28" t="n"/>
      <c r="AU561" s="241" t="n"/>
      <c r="AV561" s="27" t="n"/>
      <c r="AW561" s="28" t="n"/>
      <c r="AX561" s="241" t="n"/>
      <c r="AY561" s="27" t="n"/>
      <c r="AZ561" s="28" t="n"/>
      <c r="BA561" s="241" t="n"/>
      <c r="BB561" s="27" t="n"/>
      <c r="BC561" s="28" t="n"/>
      <c r="BD561" s="241" t="n"/>
      <c r="BE561" s="27" t="n"/>
      <c r="BF561" s="28" t="n"/>
      <c r="BG561" s="241" t="n"/>
      <c r="BH561" s="27" t="n"/>
      <c r="BI561" s="28" t="n"/>
      <c r="BK561" s="443" t="n"/>
      <c r="BL561" s="443" t="n"/>
      <c r="BM561" s="443" t="n"/>
      <c r="BN561" s="443" t="n"/>
    </row>
    <row r="562" hidden="1" outlineLevel="2" customFormat="1" s="463">
      <c r="A562" s="22" t="inlineStr">
        <is>
          <t>Premiação</t>
        </is>
      </c>
      <c r="B562" s="468" t="n"/>
      <c r="C562" s="3" t="n"/>
      <c r="D562" s="55" t="n">
        <v>0</v>
      </c>
      <c r="E562" s="55" t="n">
        <v>0</v>
      </c>
      <c r="F562" s="41" t="n"/>
      <c r="G562" s="56" t="n"/>
      <c r="H562" s="241" t="n"/>
      <c r="I562" s="27" t="n"/>
      <c r="J562" s="28" t="n"/>
      <c r="K562" s="241" t="n"/>
      <c r="L562" s="27" t="n"/>
      <c r="M562" s="28" t="n"/>
      <c r="N562" s="241" t="n"/>
      <c r="O562" s="27" t="n"/>
      <c r="P562" s="28" t="n"/>
      <c r="Q562" s="241" t="n"/>
      <c r="R562" s="27" t="n"/>
      <c r="S562" s="28" t="n"/>
      <c r="T562" s="241" t="n"/>
      <c r="U562" s="27" t="n"/>
      <c r="V562" s="28" t="n"/>
      <c r="W562" s="241" t="n"/>
      <c r="X562" s="27" t="n"/>
      <c r="Y562" s="28" t="n"/>
      <c r="Z562" s="241" t="n"/>
      <c r="AA562" s="27" t="n"/>
      <c r="AB562" s="28" t="n"/>
      <c r="AC562" s="241" t="n"/>
      <c r="AD562" s="27" t="n"/>
      <c r="AE562" s="28" t="n"/>
      <c r="AF562" s="241" t="n"/>
      <c r="AG562" s="27" t="n"/>
      <c r="AH562" s="28" t="n"/>
      <c r="AI562" s="241" t="n"/>
      <c r="AJ562" s="27" t="n"/>
      <c r="AK562" s="28" t="n"/>
      <c r="AL562" s="241" t="n"/>
      <c r="AM562" s="27" t="n"/>
      <c r="AN562" s="28" t="n"/>
      <c r="AO562" s="241" t="n"/>
      <c r="AP562" s="27" t="n"/>
      <c r="AQ562" s="28" t="n"/>
      <c r="AR562" s="241" t="n"/>
      <c r="AS562" s="27" t="n"/>
      <c r="AT562" s="28" t="n"/>
      <c r="AU562" s="241" t="n"/>
      <c r="AV562" s="27" t="n"/>
      <c r="AW562" s="28" t="n"/>
      <c r="AX562" s="241" t="n"/>
      <c r="AY562" s="27" t="n"/>
      <c r="AZ562" s="28" t="n"/>
      <c r="BA562" s="241" t="n"/>
      <c r="BB562" s="27" t="n"/>
      <c r="BC562" s="28" t="n"/>
      <c r="BD562" s="241" t="n"/>
      <c r="BE562" s="27" t="n"/>
      <c r="BF562" s="28" t="n"/>
      <c r="BG562" s="241" t="n"/>
      <c r="BH562" s="27" t="n"/>
      <c r="BI562" s="28" t="n"/>
      <c r="BK562" s="443" t="n"/>
      <c r="BL562" s="443" t="n"/>
      <c r="BM562" s="443" t="n"/>
      <c r="BN562" s="443" t="n"/>
    </row>
    <row r="563" hidden="1" outlineLevel="2" customFormat="1" s="463">
      <c r="A563" s="22" t="n"/>
      <c r="B563" s="468" t="n"/>
      <c r="C563" s="3" t="n"/>
      <c r="D563" s="55" t="n">
        <v>0.4499</v>
      </c>
      <c r="E563" s="55" t="n">
        <v>0.6479</v>
      </c>
      <c r="F563" s="41" t="n"/>
      <c r="G563" s="56" t="n"/>
      <c r="H563" s="241" t="n"/>
      <c r="I563" s="27" t="n"/>
      <c r="J563" s="28" t="n"/>
      <c r="K563" s="241" t="n"/>
      <c r="L563" s="27" t="n"/>
      <c r="M563" s="28" t="n"/>
      <c r="N563" s="241" t="n"/>
      <c r="O563" s="27" t="n"/>
      <c r="P563" s="28" t="n"/>
      <c r="Q563" s="241" t="n"/>
      <c r="R563" s="27" t="n"/>
      <c r="S563" s="28" t="n"/>
      <c r="T563" s="241" t="n"/>
      <c r="U563" s="27" t="n"/>
      <c r="V563" s="28" t="n"/>
      <c r="W563" s="241" t="n"/>
      <c r="X563" s="27" t="n"/>
      <c r="Y563" s="28" t="n"/>
      <c r="Z563" s="241" t="n"/>
      <c r="AA563" s="27" t="n"/>
      <c r="AB563" s="28" t="n"/>
      <c r="AC563" s="241" t="n"/>
      <c r="AD563" s="27" t="n"/>
      <c r="AE563" s="28" t="n"/>
      <c r="AF563" s="241" t="n"/>
      <c r="AG563" s="27" t="n"/>
      <c r="AH563" s="28" t="n"/>
      <c r="AI563" s="241" t="n"/>
      <c r="AJ563" s="27" t="n"/>
      <c r="AK563" s="28" t="n"/>
      <c r="AL563" s="241" t="n"/>
      <c r="AM563" s="27" t="n"/>
      <c r="AN563" s="28" t="n"/>
      <c r="AO563" s="241" t="n"/>
      <c r="AP563" s="27" t="n"/>
      <c r="AQ563" s="28" t="n"/>
      <c r="AR563" s="241" t="n"/>
      <c r="AS563" s="27" t="n"/>
      <c r="AT563" s="28" t="n"/>
      <c r="AU563" s="241" t="n"/>
      <c r="AV563" s="27" t="n"/>
      <c r="AW563" s="28" t="n"/>
      <c r="AX563" s="241" t="n"/>
      <c r="AY563" s="27" t="n"/>
      <c r="AZ563" s="28" t="n"/>
      <c r="BA563" s="241" t="n"/>
      <c r="BB563" s="27" t="n"/>
      <c r="BC563" s="28" t="n"/>
      <c r="BD563" s="241" t="n"/>
      <c r="BE563" s="27" t="n"/>
      <c r="BF563" s="28" t="n"/>
      <c r="BG563" s="241" t="n"/>
      <c r="BH563" s="27" t="n"/>
      <c r="BI563" s="28" t="n"/>
      <c r="BK563" s="443" t="n"/>
      <c r="BL563" s="443" t="n"/>
      <c r="BM563" s="443" t="n"/>
      <c r="BN563" s="443" t="n"/>
    </row>
    <row r="564" hidden="1" outlineLevel="1" customFormat="1" s="463">
      <c r="A564" s="163" t="n"/>
      <c r="B564" s="23" t="n"/>
      <c r="C564" s="3" t="n"/>
      <c r="D564" s="110" t="inlineStr">
        <is>
          <t>Utiliza alíquotas do SIMPLES ?</t>
        </is>
      </c>
      <c r="E564" s="110" t="inlineStr">
        <is>
          <t>S</t>
        </is>
      </c>
      <c r="F564" s="23" t="n"/>
      <c r="G564" s="56" t="n"/>
      <c r="H564" s="279" t="n"/>
      <c r="I564" s="180" t="n"/>
      <c r="J564" s="181" t="n"/>
      <c r="K564" s="279" t="n"/>
      <c r="L564" s="180" t="n"/>
      <c r="M564" s="181" t="n"/>
      <c r="N564" s="279" t="n"/>
      <c r="O564" s="180" t="n"/>
      <c r="P564" s="181" t="n"/>
      <c r="Q564" s="279" t="n"/>
      <c r="R564" s="180" t="n"/>
      <c r="S564" s="181" t="n"/>
      <c r="T564" s="279" t="n"/>
      <c r="U564" s="180" t="n"/>
      <c r="V564" s="181" t="n"/>
      <c r="W564" s="279" t="n"/>
      <c r="X564" s="180" t="n"/>
      <c r="Y564" s="181" t="n"/>
      <c r="Z564" s="279" t="n"/>
      <c r="AA564" s="180" t="n"/>
      <c r="AB564" s="181" t="n"/>
      <c r="AC564" s="279" t="n"/>
      <c r="AD564" s="180" t="n"/>
      <c r="AE564" s="181" t="n"/>
      <c r="AF564" s="279" t="n"/>
      <c r="AG564" s="180" t="n"/>
      <c r="AH564" s="181" t="n"/>
      <c r="AI564" s="279" t="n"/>
      <c r="AJ564" s="180" t="n"/>
      <c r="AK564" s="181" t="n"/>
      <c r="AL564" s="279" t="n"/>
      <c r="AM564" s="180" t="n"/>
      <c r="AN564" s="181" t="n"/>
      <c r="AO564" s="279" t="n"/>
      <c r="AP564" s="180" t="n"/>
      <c r="AQ564" s="181" t="n"/>
      <c r="AR564" s="279" t="n"/>
      <c r="AS564" s="180" t="n"/>
      <c r="AT564" s="181" t="n"/>
      <c r="AU564" s="279" t="n"/>
      <c r="AV564" s="180" t="n"/>
      <c r="AW564" s="181" t="n"/>
      <c r="AX564" s="279" t="n"/>
      <c r="AY564" s="180" t="n"/>
      <c r="AZ564" s="181" t="n"/>
      <c r="BA564" s="279" t="n"/>
      <c r="BB564" s="180" t="n"/>
      <c r="BC564" s="181" t="n"/>
      <c r="BD564" s="279" t="n"/>
      <c r="BE564" s="180" t="n"/>
      <c r="BF564" s="181" t="n"/>
      <c r="BG564" s="279" t="n"/>
      <c r="BH564" s="180" t="n"/>
      <c r="BI564" s="181" t="n"/>
      <c r="BK564" s="443" t="n"/>
      <c r="BL564" s="443" t="n"/>
      <c r="BM564" s="443" t="n"/>
      <c r="BN564" s="443" t="n"/>
    </row>
    <row r="565" hidden="1" outlineLevel="1" customFormat="1" s="216">
      <c r="A565" s="213" t="n"/>
      <c r="B565" s="13" t="n"/>
      <c r="C565" s="12" t="n"/>
      <c r="D565" s="13" t="n"/>
      <c r="E565" s="13" t="n"/>
      <c r="F565" s="13" t="n"/>
      <c r="G565" s="214" t="n"/>
      <c r="H565" s="285" t="n"/>
      <c r="I565" s="35" t="n">
        <v>1</v>
      </c>
      <c r="J565" s="215" t="n"/>
      <c r="K565" s="285" t="n"/>
      <c r="L565" s="35" t="n">
        <v>2</v>
      </c>
      <c r="M565" s="215" t="n"/>
      <c r="N565" s="285" t="n"/>
      <c r="O565" s="35" t="n">
        <v>3</v>
      </c>
      <c r="P565" s="215" t="n"/>
      <c r="Q565" s="285" t="n"/>
      <c r="R565" s="35" t="n">
        <v>4</v>
      </c>
      <c r="S565" s="215" t="n"/>
      <c r="T565" s="285" t="n"/>
      <c r="U565" s="35" t="n">
        <v>5</v>
      </c>
      <c r="V565" s="215" t="n"/>
      <c r="W565" s="285" t="n"/>
      <c r="X565" s="35" t="n">
        <v>6</v>
      </c>
      <c r="Y565" s="215" t="n"/>
      <c r="Z565" s="285" t="n"/>
      <c r="AA565" s="35" t="n">
        <v>7</v>
      </c>
      <c r="AB565" s="215" t="n"/>
      <c r="AC565" s="285" t="n"/>
      <c r="AD565" s="35" t="n">
        <v>8</v>
      </c>
      <c r="AE565" s="215" t="n"/>
      <c r="AF565" s="285" t="n"/>
      <c r="AG565" s="35" t="n">
        <v>9</v>
      </c>
      <c r="AH565" s="215" t="n"/>
      <c r="AI565" s="285" t="n"/>
      <c r="AJ565" s="35" t="n">
        <v>10</v>
      </c>
      <c r="AK565" s="215" t="n"/>
      <c r="AL565" s="285" t="n"/>
      <c r="AM565" s="35" t="n">
        <v>11</v>
      </c>
      <c r="AN565" s="215" t="n"/>
      <c r="AO565" s="285" t="n"/>
      <c r="AP565" s="35" t="n">
        <v>12</v>
      </c>
      <c r="AQ565" s="215" t="n"/>
      <c r="AR565" s="285" t="n"/>
      <c r="AS565" s="35" t="n"/>
      <c r="AT565" s="215" t="n"/>
      <c r="AU565" s="285" t="n"/>
      <c r="AV565" s="35" t="n"/>
      <c r="AW565" s="215" t="n"/>
      <c r="AX565" s="285" t="n"/>
      <c r="AY565" s="35" t="n"/>
      <c r="AZ565" s="215" t="n"/>
      <c r="BA565" s="285" t="n"/>
      <c r="BB565" s="35" t="n"/>
      <c r="BC565" s="215" t="n"/>
      <c r="BD565" s="285" t="n"/>
      <c r="BE565" s="35" t="n"/>
      <c r="BF565" s="215" t="n"/>
      <c r="BG565" s="285" t="n"/>
      <c r="BH565" s="35" t="n"/>
      <c r="BI565" s="215" t="n"/>
      <c r="BK565" s="443" t="n"/>
      <c r="BL565" s="443" t="n"/>
      <c r="BM565" s="443" t="n"/>
      <c r="BN565" s="443" t="n"/>
    </row>
    <row r="566" hidden="1" outlineLevel="1" customFormat="1" s="463">
      <c r="A566" s="165" t="inlineStr">
        <is>
          <t>Métricas Faturamento</t>
        </is>
      </c>
      <c r="B566" s="23" t="n"/>
      <c r="C566" s="3" t="n"/>
      <c r="D566" s="4" t="n"/>
      <c r="E566" s="4" t="n"/>
      <c r="F566" s="23" t="n"/>
      <c r="G566" s="56" t="n"/>
      <c r="H566" s="286" t="n"/>
      <c r="I566" s="217" t="n"/>
      <c r="J566" s="218" t="n"/>
      <c r="K566" s="286" t="n"/>
      <c r="L566" s="217" t="n"/>
      <c r="M566" s="218" t="n"/>
      <c r="N566" s="286" t="n"/>
      <c r="O566" s="217" t="n"/>
      <c r="P566" s="218" t="n"/>
      <c r="Q566" s="286" t="n"/>
      <c r="R566" s="217" t="n"/>
      <c r="S566" s="218" t="n"/>
      <c r="T566" s="286" t="n"/>
      <c r="U566" s="217" t="n"/>
      <c r="V566" s="218" t="n"/>
      <c r="W566" s="286" t="n"/>
      <c r="X566" s="217" t="n"/>
      <c r="Y566" s="218" t="n"/>
      <c r="Z566" s="286" t="n"/>
      <c r="AA566" s="217" t="n"/>
      <c r="AB566" s="218" t="n"/>
      <c r="AC566" s="286" t="n"/>
      <c r="AD566" s="217" t="n"/>
      <c r="AE566" s="218" t="n"/>
      <c r="AF566" s="286" t="n"/>
      <c r="AG566" s="217" t="n"/>
      <c r="AH566" s="218" t="n"/>
      <c r="AI566" s="286" t="n"/>
      <c r="AJ566" s="217" t="n"/>
      <c r="AK566" s="218" t="n"/>
      <c r="AL566" s="286" t="n"/>
      <c r="AM566" s="217" t="n"/>
      <c r="AN566" s="218" t="n"/>
      <c r="AO566" s="286" t="n"/>
      <c r="AP566" s="217" t="n"/>
      <c r="AQ566" s="218" t="n"/>
      <c r="AR566" s="286" t="n"/>
      <c r="AS566" s="217" t="n"/>
      <c r="AT566" s="218" t="n"/>
      <c r="AU566" s="286" t="n"/>
      <c r="AV566" s="217" t="n"/>
      <c r="AW566" s="218" t="n"/>
      <c r="AX566" s="286" t="n"/>
      <c r="AY566" s="217" t="n"/>
      <c r="AZ566" s="218" t="n"/>
      <c r="BA566" s="286" t="n"/>
      <c r="BB566" s="217" t="n"/>
      <c r="BC566" s="218" t="n"/>
      <c r="BD566" s="286" t="n"/>
      <c r="BE566" s="217" t="n"/>
      <c r="BF566" s="218" t="n"/>
      <c r="BG566" s="286" t="n"/>
      <c r="BH566" s="217" t="n"/>
      <c r="BI566" s="218" t="n"/>
      <c r="BK566" s="443" t="n"/>
      <c r="BL566" s="443" t="n"/>
      <c r="BM566" s="443" t="n"/>
      <c r="BN566" s="443" t="n"/>
    </row>
    <row r="567" hidden="1" outlineLevel="2" customFormat="1" s="463">
      <c r="A567" s="22" t="inlineStr">
        <is>
          <t># Atendimentos</t>
        </is>
      </c>
      <c r="B567" s="23" t="n"/>
      <c r="C567" s="3" t="n"/>
      <c r="D567" s="4" t="n"/>
      <c r="E567" s="4" t="n"/>
      <c r="F567" s="23" t="n"/>
      <c r="G567" s="56" t="n"/>
      <c r="H567" s="287" t="n"/>
      <c r="I567" s="219" t="n"/>
      <c r="J567" s="220" t="n"/>
      <c r="K567" s="287" t="n"/>
      <c r="L567" s="219" t="n"/>
      <c r="M567" s="220" t="n"/>
      <c r="N567" s="287" t="n"/>
      <c r="O567" s="219" t="n"/>
      <c r="P567" s="220" t="n"/>
      <c r="Q567" s="287" t="n"/>
      <c r="R567" s="219" t="n"/>
      <c r="S567" s="220" t="n"/>
      <c r="T567" s="287" t="n"/>
      <c r="U567" s="219" t="n"/>
      <c r="V567" s="220" t="n"/>
      <c r="W567" s="287" t="n"/>
      <c r="X567" s="219" t="n"/>
      <c r="Y567" s="220" t="n"/>
      <c r="Z567" s="287" t="n"/>
      <c r="AA567" s="219" t="n"/>
      <c r="AB567" s="220" t="n"/>
      <c r="AC567" s="287" t="n"/>
      <c r="AD567" s="219" t="n"/>
      <c r="AE567" s="220" t="n"/>
      <c r="AF567" s="287" t="n"/>
      <c r="AG567" s="219" t="n"/>
      <c r="AH567" s="220" t="n"/>
      <c r="AI567" s="287" t="n"/>
      <c r="AJ567" s="219" t="n"/>
      <c r="AK567" s="220" t="n"/>
      <c r="AL567" s="287" t="n"/>
      <c r="AM567" s="219" t="n"/>
      <c r="AN567" s="220" t="n"/>
      <c r="AO567" s="287" t="n"/>
      <c r="AP567" s="219" t="n"/>
      <c r="AQ567" s="220" t="n"/>
      <c r="AR567" s="287" t="n"/>
      <c r="AS567" s="219" t="n"/>
      <c r="AT567" s="220" t="n"/>
      <c r="AU567" s="287" t="n"/>
      <c r="AV567" s="219" t="n"/>
      <c r="AW567" s="220" t="n"/>
      <c r="AX567" s="287" t="n"/>
      <c r="AY567" s="219" t="n"/>
      <c r="AZ567" s="220" t="n"/>
      <c r="BA567" s="287" t="n"/>
      <c r="BB567" s="219" t="n"/>
      <c r="BC567" s="220" t="n"/>
      <c r="BD567" s="287" t="n"/>
      <c r="BE567" s="219" t="n"/>
      <c r="BF567" s="220" t="n"/>
      <c r="BG567" s="287" t="n"/>
      <c r="BH567" s="219" t="n"/>
      <c r="BI567" s="220" t="n"/>
      <c r="BK567" s="443" t="n"/>
      <c r="BL567" s="443" t="n"/>
      <c r="BM567" s="443" t="n"/>
      <c r="BN567" s="443" t="n"/>
    </row>
    <row r="568" hidden="1" outlineLevel="2" customFormat="1" s="463">
      <c r="A568" s="22" t="inlineStr">
        <is>
          <t>Tkt Médio (R$)</t>
        </is>
      </c>
      <c r="B568" s="23" t="n"/>
      <c r="C568" s="3" t="n"/>
      <c r="D568" s="4" t="n"/>
      <c r="E568" s="4" t="n"/>
      <c r="F568" s="23" t="n"/>
      <c r="G568" s="56" t="n"/>
      <c r="H568" s="479" t="n"/>
      <c r="I568" s="480" t="n"/>
      <c r="J568" s="481" t="n"/>
      <c r="K568" s="479" t="n"/>
      <c r="L568" s="480" t="n"/>
      <c r="M568" s="481" t="n"/>
      <c r="N568" s="479" t="n"/>
      <c r="O568" s="480" t="n"/>
      <c r="P568" s="481" t="n"/>
      <c r="Q568" s="479" t="n"/>
      <c r="R568" s="480" t="n"/>
      <c r="S568" s="481" t="n"/>
      <c r="T568" s="479" t="n"/>
      <c r="U568" s="480" t="n"/>
      <c r="V568" s="481" t="n"/>
      <c r="W568" s="479" t="n"/>
      <c r="X568" s="480" t="n"/>
      <c r="Y568" s="481" t="n"/>
      <c r="Z568" s="479" t="n"/>
      <c r="AA568" s="480" t="n"/>
      <c r="AB568" s="481" t="n"/>
      <c r="AC568" s="479" t="n"/>
      <c r="AD568" s="480" t="n"/>
      <c r="AE568" s="481" t="n"/>
      <c r="AF568" s="479" t="n"/>
      <c r="AG568" s="480" t="n"/>
      <c r="AH568" s="481" t="n"/>
      <c r="AI568" s="479" t="n"/>
      <c r="AJ568" s="480" t="n"/>
      <c r="AK568" s="481" t="n"/>
      <c r="AL568" s="479" t="n"/>
      <c r="AM568" s="480" t="n"/>
      <c r="AN568" s="481" t="n"/>
      <c r="AO568" s="479" t="n"/>
      <c r="AP568" s="480" t="n"/>
      <c r="AQ568" s="481" t="n"/>
      <c r="AR568" s="479" t="n"/>
      <c r="AS568" s="480" t="n"/>
      <c r="AT568" s="481" t="n"/>
      <c r="AU568" s="479" t="n"/>
      <c r="AV568" s="480" t="n"/>
      <c r="AW568" s="481" t="n"/>
      <c r="AX568" s="479" t="n"/>
      <c r="AY568" s="480" t="n"/>
      <c r="AZ568" s="481" t="n"/>
      <c r="BA568" s="479" t="n"/>
      <c r="BB568" s="480" t="n"/>
      <c r="BC568" s="481" t="n"/>
      <c r="BD568" s="479" t="n"/>
      <c r="BE568" s="480" t="n"/>
      <c r="BF568" s="481" t="n"/>
      <c r="BG568" s="479" t="n"/>
      <c r="BH568" s="480" t="n"/>
      <c r="BI568" s="481" t="n"/>
      <c r="BK568" s="443" t="n"/>
      <c r="BL568" s="443" t="n"/>
      <c r="BM568" s="443" t="n"/>
      <c r="BN568" s="443" t="n"/>
    </row>
    <row r="569" hidden="1" outlineLevel="2" customFormat="1" s="463">
      <c r="A569" s="22" t="inlineStr">
        <is>
          <t>% Alimentos</t>
        </is>
      </c>
      <c r="B569" s="23" t="n"/>
      <c r="C569" s="3" t="n"/>
      <c r="D569" s="4" t="n"/>
      <c r="E569" s="4" t="n"/>
      <c r="F569" s="23" t="n"/>
      <c r="G569" s="56" t="n"/>
      <c r="H569" s="289" t="n"/>
      <c r="I569" s="223" t="n"/>
      <c r="J569" s="224" t="n"/>
      <c r="K569" s="289" t="n"/>
      <c r="L569" s="223" t="n"/>
      <c r="M569" s="224" t="n"/>
      <c r="N569" s="289" t="n"/>
      <c r="O569" s="223" t="n"/>
      <c r="P569" s="224" t="n"/>
      <c r="Q569" s="289" t="n"/>
      <c r="R569" s="223" t="n"/>
      <c r="S569" s="224" t="n"/>
      <c r="T569" s="289" t="n"/>
      <c r="U569" s="223" t="n"/>
      <c r="V569" s="224" t="n"/>
      <c r="W569" s="289" t="n"/>
      <c r="X569" s="223" t="n"/>
      <c r="Y569" s="224" t="n"/>
      <c r="Z569" s="289" t="n"/>
      <c r="AA569" s="223" t="n"/>
      <c r="AB569" s="224" t="n"/>
      <c r="AC569" s="289" t="n"/>
      <c r="AD569" s="223" t="n"/>
      <c r="AE569" s="224" t="n"/>
      <c r="AF569" s="289" t="n"/>
      <c r="AG569" s="223" t="n"/>
      <c r="AH569" s="224" t="n"/>
      <c r="AI569" s="289" t="n"/>
      <c r="AJ569" s="223" t="n"/>
      <c r="AK569" s="224" t="n"/>
      <c r="AL569" s="289" t="n"/>
      <c r="AM569" s="223" t="n"/>
      <c r="AN569" s="224" t="n"/>
      <c r="AO569" s="289" t="n"/>
      <c r="AP569" s="223" t="n"/>
      <c r="AQ569" s="224" t="n"/>
      <c r="AR569" s="289" t="n"/>
      <c r="AS569" s="223" t="n"/>
      <c r="AT569" s="224" t="n"/>
      <c r="AU569" s="289" t="n"/>
      <c r="AV569" s="223" t="n"/>
      <c r="AW569" s="224" t="n"/>
      <c r="AX569" s="289" t="n"/>
      <c r="AY569" s="223" t="n"/>
      <c r="AZ569" s="224" t="n"/>
      <c r="BA569" s="289" t="n"/>
      <c r="BB569" s="223" t="n"/>
      <c r="BC569" s="224" t="n"/>
      <c r="BD569" s="289" t="n"/>
      <c r="BE569" s="223" t="n"/>
      <c r="BF569" s="224" t="n"/>
      <c r="BG569" s="289" t="n"/>
      <c r="BH569" s="223" t="n"/>
      <c r="BI569" s="224" t="n"/>
      <c r="BK569" s="443" t="n"/>
      <c r="BL569" s="443" t="n"/>
      <c r="BM569" s="443" t="n"/>
      <c r="BN569" s="443" t="n"/>
    </row>
    <row r="570" hidden="1" outlineLevel="2" customFormat="1" s="463">
      <c r="A570" s="22" t="inlineStr">
        <is>
          <t>% Bebidas</t>
        </is>
      </c>
      <c r="B570" s="23" t="n"/>
      <c r="C570" s="3" t="n"/>
      <c r="D570" s="4" t="n"/>
      <c r="E570" s="4" t="n"/>
      <c r="F570" s="23" t="n"/>
      <c r="G570" s="56" t="n"/>
      <c r="H570" s="289" t="n"/>
      <c r="I570" s="223" t="n"/>
      <c r="J570" s="224" t="n"/>
      <c r="K570" s="289" t="n"/>
      <c r="L570" s="223" t="n"/>
      <c r="M570" s="224" t="n"/>
      <c r="N570" s="289" t="n"/>
      <c r="O570" s="223" t="n"/>
      <c r="P570" s="224" t="n"/>
      <c r="Q570" s="289" t="n"/>
      <c r="R570" s="223" t="n"/>
      <c r="S570" s="224" t="n"/>
      <c r="T570" s="289" t="n"/>
      <c r="U570" s="223" t="n"/>
      <c r="V570" s="224" t="n"/>
      <c r="W570" s="289" t="n"/>
      <c r="X570" s="223" t="n"/>
      <c r="Y570" s="224" t="n"/>
      <c r="Z570" s="289" t="n"/>
      <c r="AA570" s="223" t="n"/>
      <c r="AB570" s="224" t="n"/>
      <c r="AC570" s="289" t="n"/>
      <c r="AD570" s="223" t="n"/>
      <c r="AE570" s="224" t="n"/>
      <c r="AF570" s="289" t="n"/>
      <c r="AG570" s="223" t="n"/>
      <c r="AH570" s="224" t="n"/>
      <c r="AI570" s="289" t="n"/>
      <c r="AJ570" s="223" t="n"/>
      <c r="AK570" s="224" t="n"/>
      <c r="AL570" s="289" t="n"/>
      <c r="AM570" s="223" t="n"/>
      <c r="AN570" s="224" t="n"/>
      <c r="AO570" s="289" t="n"/>
      <c r="AP570" s="223" t="n"/>
      <c r="AQ570" s="224" t="n"/>
      <c r="AR570" s="289" t="n"/>
      <c r="AS570" s="223" t="n"/>
      <c r="AT570" s="224" t="n"/>
      <c r="AU570" s="289" t="n"/>
      <c r="AV570" s="223" t="n"/>
      <c r="AW570" s="224" t="n"/>
      <c r="AX570" s="289" t="n"/>
      <c r="AY570" s="223" t="n"/>
      <c r="AZ570" s="224" t="n"/>
      <c r="BA570" s="289" t="n"/>
      <c r="BB570" s="223" t="n"/>
      <c r="BC570" s="224" t="n"/>
      <c r="BD570" s="289" t="n"/>
      <c r="BE570" s="223" t="n"/>
      <c r="BF570" s="224" t="n"/>
      <c r="BG570" s="289" t="n"/>
      <c r="BH570" s="223" t="n"/>
      <c r="BI570" s="224" t="n"/>
      <c r="BK570" s="443" t="n"/>
      <c r="BL570" s="443" t="n"/>
      <c r="BM570" s="443" t="n"/>
      <c r="BN570" s="443" t="n"/>
    </row>
    <row r="571" hidden="1" outlineLevel="2" customFormat="1" s="463">
      <c r="A571" s="22" t="inlineStr">
        <is>
          <t xml:space="preserve">% Artístico (Couvert/shows) </t>
        </is>
      </c>
      <c r="B571" s="23" t="n"/>
      <c r="C571" s="3" t="n"/>
      <c r="D571" s="4" t="n"/>
      <c r="E571" s="4" t="n"/>
      <c r="F571" s="23" t="n"/>
      <c r="G571" s="56" t="n"/>
      <c r="H571" s="289" t="n"/>
      <c r="I571" s="223" t="n"/>
      <c r="J571" s="224" t="n"/>
      <c r="K571" s="289" t="n"/>
      <c r="L571" s="223" t="n"/>
      <c r="M571" s="224" t="n"/>
      <c r="N571" s="289" t="n"/>
      <c r="O571" s="223" t="n"/>
      <c r="P571" s="224" t="n"/>
      <c r="Q571" s="289" t="n"/>
      <c r="R571" s="223" t="n"/>
      <c r="S571" s="224" t="n"/>
      <c r="T571" s="289" t="n"/>
      <c r="U571" s="223" t="n"/>
      <c r="V571" s="224" t="n"/>
      <c r="W571" s="289" t="n"/>
      <c r="X571" s="223" t="n"/>
      <c r="Y571" s="224" t="n"/>
      <c r="Z571" s="289" t="n"/>
      <c r="AA571" s="223" t="n"/>
      <c r="AB571" s="224" t="n"/>
      <c r="AC571" s="289" t="n"/>
      <c r="AD571" s="223" t="n"/>
      <c r="AE571" s="224" t="n"/>
      <c r="AF571" s="289" t="n"/>
      <c r="AG571" s="223" t="n"/>
      <c r="AH571" s="224" t="n"/>
      <c r="AI571" s="289" t="n"/>
      <c r="AJ571" s="223" t="n"/>
      <c r="AK571" s="224" t="n"/>
      <c r="AL571" s="289" t="n"/>
      <c r="AM571" s="223" t="n"/>
      <c r="AN571" s="224" t="n"/>
      <c r="AO571" s="289" t="n"/>
      <c r="AP571" s="223" t="n"/>
      <c r="AQ571" s="224" t="n"/>
      <c r="AR571" s="289" t="n"/>
      <c r="AS571" s="223" t="n"/>
      <c r="AT571" s="224" t="n"/>
      <c r="AU571" s="289" t="n"/>
      <c r="AV571" s="223" t="n"/>
      <c r="AW571" s="224" t="n"/>
      <c r="AX571" s="289" t="n"/>
      <c r="AY571" s="223" t="n"/>
      <c r="AZ571" s="224" t="n"/>
      <c r="BA571" s="289" t="n"/>
      <c r="BB571" s="223" t="n"/>
      <c r="BC571" s="224" t="n"/>
      <c r="BD571" s="289" t="n"/>
      <c r="BE571" s="223" t="n"/>
      <c r="BF571" s="224" t="n"/>
      <c r="BG571" s="289" t="n"/>
      <c r="BH571" s="223" t="n"/>
      <c r="BI571" s="224" t="n"/>
      <c r="BK571" s="443" t="n"/>
      <c r="BL571" s="443" t="n"/>
      <c r="BM571" s="443" t="n"/>
      <c r="BN571" s="443" t="n"/>
    </row>
    <row r="572" hidden="1" outlineLevel="2" customFormat="1" s="463">
      <c r="A572" s="22" t="inlineStr">
        <is>
          <t>% Gifts</t>
        </is>
      </c>
      <c r="B572" s="23" t="n"/>
      <c r="C572" s="3" t="n"/>
      <c r="D572" s="225" t="n"/>
      <c r="E572" s="4" t="n"/>
      <c r="F572" s="23" t="n"/>
      <c r="G572" s="56" t="n"/>
      <c r="H572" s="289" t="n"/>
      <c r="I572" s="223" t="n"/>
      <c r="J572" s="224" t="n"/>
      <c r="K572" s="289" t="n"/>
      <c r="L572" s="223" t="n"/>
      <c r="M572" s="224" t="n"/>
      <c r="N572" s="289" t="n"/>
      <c r="O572" s="223" t="n"/>
      <c r="P572" s="224" t="n"/>
      <c r="Q572" s="289" t="n"/>
      <c r="R572" s="223" t="n"/>
      <c r="S572" s="224" t="n"/>
      <c r="T572" s="289" t="n"/>
      <c r="U572" s="223" t="n"/>
      <c r="V572" s="224" t="n"/>
      <c r="W572" s="289" t="n"/>
      <c r="X572" s="223" t="n"/>
      <c r="Y572" s="224" t="n"/>
      <c r="Z572" s="289" t="n"/>
      <c r="AA572" s="223" t="n"/>
      <c r="AB572" s="224" t="n"/>
      <c r="AC572" s="289" t="n"/>
      <c r="AD572" s="223" t="n"/>
      <c r="AE572" s="224" t="n"/>
      <c r="AF572" s="289" t="n"/>
      <c r="AG572" s="223" t="n"/>
      <c r="AH572" s="224" t="n"/>
      <c r="AI572" s="289" t="n"/>
      <c r="AJ572" s="223" t="n"/>
      <c r="AK572" s="224" t="n"/>
      <c r="AL572" s="289" t="n"/>
      <c r="AM572" s="223" t="n"/>
      <c r="AN572" s="224" t="n"/>
      <c r="AO572" s="289" t="n"/>
      <c r="AP572" s="223" t="n"/>
      <c r="AQ572" s="224" t="n"/>
      <c r="AR572" s="289" t="n"/>
      <c r="AS572" s="223" t="n"/>
      <c r="AT572" s="224" t="n"/>
      <c r="AU572" s="289" t="n"/>
      <c r="AV572" s="223" t="n"/>
      <c r="AW572" s="224" t="n"/>
      <c r="AX572" s="289" t="n"/>
      <c r="AY572" s="223" t="n"/>
      <c r="AZ572" s="224" t="n"/>
      <c r="BA572" s="289" t="n"/>
      <c r="BB572" s="223" t="n"/>
      <c r="BC572" s="224" t="n"/>
      <c r="BD572" s="289" t="n"/>
      <c r="BE572" s="223" t="n"/>
      <c r="BF572" s="224" t="n"/>
      <c r="BG572" s="289" t="n"/>
      <c r="BH572" s="223" t="n"/>
      <c r="BI572" s="224" t="n"/>
      <c r="BK572" s="443" t="n"/>
      <c r="BL572" s="443" t="n"/>
      <c r="BM572" s="443" t="n"/>
      <c r="BN572" s="443" t="n"/>
    </row>
    <row r="573" hidden="1" outlineLevel="2" customFormat="1" s="463">
      <c r="A573" s="22" t="inlineStr">
        <is>
          <t>% Serviço</t>
        </is>
      </c>
      <c r="B573" s="23" t="n"/>
      <c r="C573" s="3" t="n"/>
      <c r="D573" s="4" t="n"/>
      <c r="E573" s="4" t="n"/>
      <c r="F573" s="23" t="n"/>
      <c r="G573" s="56" t="n"/>
      <c r="H573" s="289" t="n"/>
      <c r="I573" s="223" t="n"/>
      <c r="J573" s="224" t="n"/>
      <c r="K573" s="289" t="n"/>
      <c r="L573" s="223" t="n"/>
      <c r="M573" s="224" t="n"/>
      <c r="N573" s="289" t="n"/>
      <c r="O573" s="223" t="n"/>
      <c r="P573" s="224" t="n"/>
      <c r="Q573" s="289" t="n"/>
      <c r="R573" s="223" t="n"/>
      <c r="S573" s="224" t="n"/>
      <c r="T573" s="289" t="n"/>
      <c r="U573" s="223" t="n"/>
      <c r="V573" s="224" t="n"/>
      <c r="W573" s="289" t="n"/>
      <c r="X573" s="223" t="n"/>
      <c r="Y573" s="224" t="n"/>
      <c r="Z573" s="289" t="n"/>
      <c r="AA573" s="223" t="n"/>
      <c r="AB573" s="224" t="n"/>
      <c r="AC573" s="289" t="n"/>
      <c r="AD573" s="223" t="n"/>
      <c r="AE573" s="224" t="n"/>
      <c r="AF573" s="289" t="n"/>
      <c r="AG573" s="223" t="n"/>
      <c r="AH573" s="224" t="n"/>
      <c r="AI573" s="289" t="n"/>
      <c r="AJ573" s="223" t="n"/>
      <c r="AK573" s="224" t="n"/>
      <c r="AL573" s="289" t="n"/>
      <c r="AM573" s="223" t="n"/>
      <c r="AN573" s="224" t="n"/>
      <c r="AO573" s="289" t="n"/>
      <c r="AP573" s="223" t="n"/>
      <c r="AQ573" s="224" t="n"/>
      <c r="AR573" s="289" t="n"/>
      <c r="AS573" s="223" t="n"/>
      <c r="AT573" s="224" t="n"/>
      <c r="AU573" s="289" t="n"/>
      <c r="AV573" s="223" t="n"/>
      <c r="AW573" s="224" t="n"/>
      <c r="AX573" s="289" t="n"/>
      <c r="AY573" s="223" t="n"/>
      <c r="AZ573" s="224" t="n"/>
      <c r="BA573" s="289" t="n"/>
      <c r="BB573" s="223" t="n"/>
      <c r="BC573" s="224" t="n"/>
      <c r="BD573" s="289" t="n"/>
      <c r="BE573" s="223" t="n"/>
      <c r="BF573" s="224" t="n"/>
      <c r="BG573" s="289" t="n"/>
      <c r="BH573" s="223" t="n"/>
      <c r="BI573" s="224" t="n"/>
      <c r="BK573" s="443" t="n"/>
      <c r="BL573" s="443" t="n"/>
      <c r="BM573" s="443" t="n"/>
      <c r="BN573" s="443" t="n"/>
    </row>
    <row r="574" hidden="1" outlineLevel="2" customFormat="1" s="463">
      <c r="A574" s="22" t="inlineStr">
        <is>
          <t>% Eventos A&amp;B</t>
        </is>
      </c>
      <c r="B574" s="23" t="n"/>
      <c r="C574" s="3" t="n"/>
      <c r="D574" s="4" t="n"/>
      <c r="E574" s="4" t="n"/>
      <c r="F574" s="23" t="n"/>
      <c r="G574" s="56" t="n"/>
      <c r="H574" s="289" t="n"/>
      <c r="I574" s="223" t="n"/>
      <c r="J574" s="224" t="n"/>
      <c r="K574" s="289" t="n"/>
      <c r="L574" s="223" t="n"/>
      <c r="M574" s="224" t="n"/>
      <c r="N574" s="289" t="n"/>
      <c r="O574" s="223" t="n"/>
      <c r="P574" s="224" t="n"/>
      <c r="Q574" s="289" t="n"/>
      <c r="R574" s="223" t="n"/>
      <c r="S574" s="224" t="n"/>
      <c r="T574" s="289" t="n"/>
      <c r="U574" s="223" t="n"/>
      <c r="V574" s="224" t="n"/>
      <c r="W574" s="289" t="n"/>
      <c r="X574" s="223" t="n"/>
      <c r="Y574" s="224" t="n"/>
      <c r="Z574" s="289" t="n"/>
      <c r="AA574" s="223" t="n"/>
      <c r="AB574" s="224" t="n"/>
      <c r="AC574" s="289" t="n"/>
      <c r="AD574" s="223" t="n"/>
      <c r="AE574" s="224" t="n"/>
      <c r="AF574" s="289" t="n"/>
      <c r="AG574" s="223" t="n"/>
      <c r="AH574" s="224" t="n"/>
      <c r="AI574" s="289" t="n"/>
      <c r="AJ574" s="223" t="n"/>
      <c r="AK574" s="224" t="n"/>
      <c r="AL574" s="289" t="n"/>
      <c r="AM574" s="223" t="n"/>
      <c r="AN574" s="224" t="n"/>
      <c r="AO574" s="289" t="n"/>
      <c r="AP574" s="223" t="n"/>
      <c r="AQ574" s="224" t="n"/>
      <c r="AR574" s="289" t="n"/>
      <c r="AS574" s="223" t="n"/>
      <c r="AT574" s="224" t="n"/>
      <c r="AU574" s="289" t="n"/>
      <c r="AV574" s="223" t="n"/>
      <c r="AW574" s="224" t="n"/>
      <c r="AX574" s="289" t="n"/>
      <c r="AY574" s="223" t="n"/>
      <c r="AZ574" s="224" t="n"/>
      <c r="BA574" s="289" t="n"/>
      <c r="BB574" s="223" t="n"/>
      <c r="BC574" s="224" t="n"/>
      <c r="BD574" s="289" t="n"/>
      <c r="BE574" s="223" t="n"/>
      <c r="BF574" s="224" t="n"/>
      <c r="BG574" s="289" t="n"/>
      <c r="BH574" s="223" t="n"/>
      <c r="BI574" s="224" t="n"/>
      <c r="BK574" s="443" t="n"/>
      <c r="BL574" s="443" t="n"/>
      <c r="BM574" s="443" t="n"/>
      <c r="BN574" s="443" t="n"/>
    </row>
    <row r="575" hidden="1" outlineLevel="2" customFormat="1" s="463">
      <c r="A575" s="22" t="inlineStr">
        <is>
          <t>% Eventos Couvert</t>
        </is>
      </c>
      <c r="B575" s="23" t="n"/>
      <c r="C575" s="3" t="n"/>
      <c r="D575" s="4" t="n"/>
      <c r="E575" s="4" t="n"/>
      <c r="F575" s="23" t="n"/>
      <c r="G575" s="56" t="n"/>
      <c r="H575" s="289" t="n"/>
      <c r="I575" s="223" t="n"/>
      <c r="J575" s="224" t="n"/>
      <c r="K575" s="289" t="n"/>
      <c r="L575" s="223" t="n"/>
      <c r="M575" s="224" t="n"/>
      <c r="N575" s="289" t="n"/>
      <c r="O575" s="223" t="n"/>
      <c r="P575" s="224" t="n"/>
      <c r="Q575" s="289" t="n"/>
      <c r="R575" s="223" t="n"/>
      <c r="S575" s="224" t="n"/>
      <c r="T575" s="289" t="n"/>
      <c r="U575" s="223" t="n"/>
      <c r="V575" s="224" t="n"/>
      <c r="W575" s="289" t="n"/>
      <c r="X575" s="223" t="n"/>
      <c r="Y575" s="224" t="n"/>
      <c r="Z575" s="289" t="n"/>
      <c r="AA575" s="223" t="n"/>
      <c r="AB575" s="224" t="n"/>
      <c r="AC575" s="289" t="n"/>
      <c r="AD575" s="223" t="n"/>
      <c r="AE575" s="224" t="n"/>
      <c r="AF575" s="289" t="n"/>
      <c r="AG575" s="223" t="n"/>
      <c r="AH575" s="224" t="n"/>
      <c r="AI575" s="289" t="n"/>
      <c r="AJ575" s="223" t="n"/>
      <c r="AK575" s="224" t="n"/>
      <c r="AL575" s="289" t="n"/>
      <c r="AM575" s="223" t="n"/>
      <c r="AN575" s="224" t="n"/>
      <c r="AO575" s="289" t="n"/>
      <c r="AP575" s="223" t="n"/>
      <c r="AQ575" s="224" t="n"/>
      <c r="AR575" s="289" t="n"/>
      <c r="AS575" s="223" t="n"/>
      <c r="AT575" s="224" t="n"/>
      <c r="AU575" s="289" t="n"/>
      <c r="AV575" s="223" t="n"/>
      <c r="AW575" s="224" t="n"/>
      <c r="AX575" s="289" t="n"/>
      <c r="AY575" s="223" t="n"/>
      <c r="AZ575" s="224" t="n"/>
      <c r="BA575" s="289" t="n"/>
      <c r="BB575" s="223" t="n"/>
      <c r="BC575" s="224" t="n"/>
      <c r="BD575" s="289" t="n"/>
      <c r="BE575" s="223" t="n"/>
      <c r="BF575" s="224" t="n"/>
      <c r="BG575" s="289" t="n"/>
      <c r="BH575" s="223" t="n"/>
      <c r="BI575" s="224" t="n"/>
      <c r="BK575" s="443" t="n"/>
      <c r="BL575" s="443" t="n"/>
      <c r="BM575" s="443" t="n"/>
      <c r="BN575" s="443" t="n"/>
    </row>
    <row r="576" hidden="1" outlineLevel="2" customFormat="1" s="463">
      <c r="A576" s="22" t="inlineStr">
        <is>
          <t>% Eventos Locações</t>
        </is>
      </c>
      <c r="B576" s="23" t="n"/>
      <c r="C576" s="3" t="n"/>
      <c r="D576" s="4" t="n"/>
      <c r="E576" s="4" t="n"/>
      <c r="F576" s="23" t="n"/>
      <c r="G576" s="56" t="n"/>
      <c r="H576" s="289" t="n"/>
      <c r="I576" s="223" t="n"/>
      <c r="J576" s="224" t="n"/>
      <c r="K576" s="289" t="n"/>
      <c r="L576" s="223" t="n"/>
      <c r="M576" s="224" t="n"/>
      <c r="N576" s="289" t="n"/>
      <c r="O576" s="223" t="n"/>
      <c r="P576" s="224" t="n"/>
      <c r="Q576" s="289" t="n"/>
      <c r="R576" s="223" t="n"/>
      <c r="S576" s="224" t="n"/>
      <c r="T576" s="289" t="n"/>
      <c r="U576" s="223" t="n"/>
      <c r="V576" s="224" t="n"/>
      <c r="W576" s="289" t="n"/>
      <c r="X576" s="223" t="n"/>
      <c r="Y576" s="224" t="n"/>
      <c r="Z576" s="289" t="n"/>
      <c r="AA576" s="223" t="n"/>
      <c r="AB576" s="224" t="n"/>
      <c r="AC576" s="289" t="n"/>
      <c r="AD576" s="223" t="n"/>
      <c r="AE576" s="224" t="n"/>
      <c r="AF576" s="289" t="n"/>
      <c r="AG576" s="223" t="n"/>
      <c r="AH576" s="224" t="n"/>
      <c r="AI576" s="289" t="n"/>
      <c r="AJ576" s="223" t="n"/>
      <c r="AK576" s="224" t="n"/>
      <c r="AL576" s="289" t="n"/>
      <c r="AM576" s="223" t="n"/>
      <c r="AN576" s="224" t="n"/>
      <c r="AO576" s="289" t="n"/>
      <c r="AP576" s="223" t="n"/>
      <c r="AQ576" s="224" t="n"/>
      <c r="AR576" s="289" t="n"/>
      <c r="AS576" s="223" t="n"/>
      <c r="AT576" s="224" t="n"/>
      <c r="AU576" s="289" t="n"/>
      <c r="AV576" s="223" t="n"/>
      <c r="AW576" s="224" t="n"/>
      <c r="AX576" s="289" t="n"/>
      <c r="AY576" s="223" t="n"/>
      <c r="AZ576" s="224" t="n"/>
      <c r="BA576" s="289" t="n"/>
      <c r="BB576" s="223" t="n"/>
      <c r="BC576" s="224" t="n"/>
      <c r="BD576" s="289" t="n"/>
      <c r="BE576" s="223" t="n"/>
      <c r="BF576" s="224" t="n"/>
      <c r="BG576" s="289" t="n"/>
      <c r="BH576" s="223" t="n"/>
      <c r="BI576" s="224" t="n"/>
      <c r="BK576" s="443" t="n"/>
      <c r="BL576" s="443" t="n"/>
      <c r="BM576" s="443" t="n"/>
      <c r="BN576" s="443" t="n"/>
    </row>
    <row r="577" hidden="1" outlineLevel="2" customFormat="1" s="463">
      <c r="A577" s="22" t="inlineStr">
        <is>
          <t>% Outros - Delivery</t>
        </is>
      </c>
      <c r="B577" s="23" t="n"/>
      <c r="C577" s="3" t="n"/>
      <c r="D577" s="4" t="n"/>
      <c r="E577" s="4" t="n"/>
      <c r="F577" s="23" t="n"/>
      <c r="G577" s="56" t="n"/>
      <c r="H577" s="289" t="n"/>
      <c r="I577" s="223" t="n"/>
      <c r="J577" s="224" t="n"/>
      <c r="K577" s="289" t="n"/>
      <c r="L577" s="223" t="n"/>
      <c r="M577" s="224" t="n"/>
      <c r="N577" s="289" t="n"/>
      <c r="O577" s="223" t="n"/>
      <c r="P577" s="224" t="n"/>
      <c r="Q577" s="289" t="n"/>
      <c r="R577" s="223" t="n"/>
      <c r="S577" s="224" t="n"/>
      <c r="T577" s="289" t="n"/>
      <c r="U577" s="223" t="n"/>
      <c r="V577" s="224" t="n"/>
      <c r="W577" s="289" t="n"/>
      <c r="X577" s="223" t="n"/>
      <c r="Y577" s="224" t="n"/>
      <c r="Z577" s="289" t="n"/>
      <c r="AA577" s="223" t="n"/>
      <c r="AB577" s="224" t="n"/>
      <c r="AC577" s="289" t="n"/>
      <c r="AD577" s="223" t="n"/>
      <c r="AE577" s="224" t="n"/>
      <c r="AF577" s="289" t="n"/>
      <c r="AG577" s="223" t="n"/>
      <c r="AH577" s="224" t="n"/>
      <c r="AI577" s="289" t="n"/>
      <c r="AJ577" s="223" t="n"/>
      <c r="AK577" s="224" t="n"/>
      <c r="AL577" s="289" t="n"/>
      <c r="AM577" s="223" t="n"/>
      <c r="AN577" s="224" t="n"/>
      <c r="AO577" s="289" t="n"/>
      <c r="AP577" s="223" t="n"/>
      <c r="AQ577" s="224" t="n"/>
      <c r="AR577" s="289" t="n"/>
      <c r="AS577" s="223" t="n"/>
      <c r="AT577" s="224" t="n"/>
      <c r="AU577" s="289" t="n"/>
      <c r="AV577" s="223" t="n"/>
      <c r="AW577" s="224" t="n"/>
      <c r="AX577" s="289" t="n"/>
      <c r="AY577" s="223" t="n"/>
      <c r="AZ577" s="224" t="n"/>
      <c r="BA577" s="289" t="n"/>
      <c r="BB577" s="223" t="n"/>
      <c r="BC577" s="224" t="n"/>
      <c r="BD577" s="289" t="n"/>
      <c r="BE577" s="223" t="n"/>
      <c r="BF577" s="224" t="n"/>
      <c r="BG577" s="289" t="n"/>
      <c r="BH577" s="223" t="n"/>
      <c r="BI577" s="224" t="n"/>
      <c r="BK577" s="443" t="n"/>
      <c r="BL577" s="443" t="n"/>
      <c r="BM577" s="443" t="n"/>
      <c r="BN577" s="443" t="n"/>
    </row>
    <row r="578" hidden="1" outlineLevel="2" customFormat="1" s="463">
      <c r="A578" s="22" t="inlineStr">
        <is>
          <t>% Outras Receitas</t>
        </is>
      </c>
      <c r="B578" s="23" t="n"/>
      <c r="C578" s="3" t="n"/>
      <c r="D578" s="4" t="n"/>
      <c r="E578" s="4" t="n"/>
      <c r="F578" s="23" t="n"/>
      <c r="G578" s="56" t="n"/>
      <c r="H578" s="289" t="n"/>
      <c r="I578" s="223" t="n"/>
      <c r="J578" s="224" t="n"/>
      <c r="K578" s="289" t="n"/>
      <c r="L578" s="223" t="n"/>
      <c r="M578" s="224" t="n"/>
      <c r="N578" s="289" t="n"/>
      <c r="O578" s="223" t="n"/>
      <c r="P578" s="224" t="n"/>
      <c r="Q578" s="289" t="n"/>
      <c r="R578" s="223" t="n"/>
      <c r="S578" s="224" t="n"/>
      <c r="T578" s="289" t="n"/>
      <c r="U578" s="223" t="n"/>
      <c r="V578" s="224" t="n"/>
      <c r="W578" s="289" t="n"/>
      <c r="X578" s="223" t="n"/>
      <c r="Y578" s="224" t="n"/>
      <c r="Z578" s="289" t="n"/>
      <c r="AA578" s="223" t="n"/>
      <c r="AB578" s="224" t="n"/>
      <c r="AC578" s="289" t="n"/>
      <c r="AD578" s="223" t="n"/>
      <c r="AE578" s="224" t="n"/>
      <c r="AF578" s="289" t="n"/>
      <c r="AG578" s="223" t="n"/>
      <c r="AH578" s="224" t="n"/>
      <c r="AI578" s="289" t="n"/>
      <c r="AJ578" s="223" t="n"/>
      <c r="AK578" s="224" t="n"/>
      <c r="AL578" s="289" t="n"/>
      <c r="AM578" s="223" t="n"/>
      <c r="AN578" s="224" t="n"/>
      <c r="AO578" s="289" t="n"/>
      <c r="AP578" s="223" t="n"/>
      <c r="AQ578" s="224" t="n"/>
      <c r="AR578" s="289" t="n"/>
      <c r="AS578" s="223" t="n"/>
      <c r="AT578" s="224" t="n"/>
      <c r="AU578" s="289" t="n"/>
      <c r="AV578" s="223" t="n"/>
      <c r="AW578" s="224" t="n"/>
      <c r="AX578" s="289" t="n"/>
      <c r="AY578" s="223" t="n"/>
      <c r="AZ578" s="224" t="n"/>
      <c r="BA578" s="289" t="n"/>
      <c r="BB578" s="223" t="n"/>
      <c r="BC578" s="224" t="n"/>
      <c r="BD578" s="289" t="n"/>
      <c r="BE578" s="223" t="n"/>
      <c r="BF578" s="224" t="n"/>
      <c r="BG578" s="289" t="n"/>
      <c r="BH578" s="223" t="n"/>
      <c r="BI578" s="224" t="n"/>
      <c r="BK578" s="443" t="n"/>
      <c r="BL578" s="443" t="n"/>
      <c r="BM578" s="443" t="n"/>
      <c r="BN578" s="443" t="n"/>
    </row>
    <row r="579" hidden="1" outlineLevel="2" customFormat="1" s="216">
      <c r="A579" s="213" t="n"/>
      <c r="B579" s="13" t="n"/>
      <c r="C579" s="12" t="n"/>
      <c r="D579" s="13" t="n"/>
      <c r="E579" s="226" t="n"/>
      <c r="F579" s="13" t="n"/>
      <c r="G579" s="214" t="n"/>
      <c r="H579" s="290" t="n"/>
      <c r="I579" s="236" t="n"/>
      <c r="J579" s="227" t="n"/>
      <c r="K579" s="290" t="n"/>
      <c r="L579" s="236" t="n"/>
      <c r="M579" s="227" t="n"/>
      <c r="N579" s="290" t="n"/>
      <c r="O579" s="236" t="n"/>
      <c r="P579" s="227" t="n"/>
      <c r="Q579" s="290" t="n"/>
      <c r="R579" s="236" t="n"/>
      <c r="S579" s="227" t="n"/>
      <c r="T579" s="290" t="n"/>
      <c r="U579" s="236" t="n"/>
      <c r="V579" s="227" t="n"/>
      <c r="W579" s="290" t="n"/>
      <c r="X579" s="236" t="n"/>
      <c r="Y579" s="227" t="n"/>
      <c r="Z579" s="290" t="n"/>
      <c r="AA579" s="236" t="n"/>
      <c r="AB579" s="227" t="n"/>
      <c r="AC579" s="290" t="n"/>
      <c r="AD579" s="236" t="n"/>
      <c r="AE579" s="227" t="n"/>
      <c r="AF579" s="290" t="n"/>
      <c r="AG579" s="236" t="n"/>
      <c r="AH579" s="227" t="n"/>
      <c r="AI579" s="290" t="n"/>
      <c r="AJ579" s="236" t="n"/>
      <c r="AK579" s="227" t="n"/>
      <c r="AL579" s="290" t="n"/>
      <c r="AM579" s="236" t="n"/>
      <c r="AN579" s="227" t="n"/>
      <c r="AO579" s="290" t="n"/>
      <c r="AP579" s="236" t="n"/>
      <c r="AQ579" s="227" t="n"/>
      <c r="AR579" s="290" t="n"/>
      <c r="AS579" s="236" t="n"/>
      <c r="AT579" s="227" t="n"/>
      <c r="AU579" s="290" t="n"/>
      <c r="AV579" s="236" t="n"/>
      <c r="AW579" s="227" t="n"/>
      <c r="AX579" s="290" t="n"/>
      <c r="AY579" s="236" t="n"/>
      <c r="AZ579" s="227" t="n"/>
      <c r="BA579" s="290" t="n"/>
      <c r="BB579" s="236" t="n"/>
      <c r="BC579" s="227" t="n"/>
      <c r="BD579" s="290" t="n"/>
      <c r="BE579" s="236" t="n"/>
      <c r="BF579" s="227" t="n"/>
      <c r="BG579" s="290" t="n"/>
      <c r="BH579" s="236" t="n"/>
      <c r="BI579" s="227" t="n"/>
      <c r="BK579" s="443" t="n"/>
      <c r="BL579" s="443" t="n"/>
      <c r="BM579" s="443" t="n"/>
      <c r="BN579" s="443" t="n"/>
    </row>
    <row r="580" hidden="1" outlineLevel="2" customFormat="1" s="463">
      <c r="A580" s="165" t="inlineStr">
        <is>
          <t>Métricas Desconto</t>
        </is>
      </c>
      <c r="B580" s="23" t="n"/>
      <c r="C580" s="3" t="n"/>
      <c r="D580" s="4" t="n"/>
      <c r="E580" s="4" t="n"/>
      <c r="F580" s="23" t="n"/>
      <c r="G580" s="56" t="n"/>
      <c r="H580" s="286" t="n"/>
      <c r="I580" s="217" t="n"/>
      <c r="J580" s="218" t="n"/>
      <c r="K580" s="286" t="n"/>
      <c r="L580" s="217" t="n"/>
      <c r="M580" s="218" t="n"/>
      <c r="N580" s="286" t="n"/>
      <c r="O580" s="217" t="n"/>
      <c r="P580" s="218" t="n"/>
      <c r="Q580" s="286" t="n"/>
      <c r="R580" s="217" t="n"/>
      <c r="S580" s="218" t="n"/>
      <c r="T580" s="286" t="n"/>
      <c r="U580" s="217" t="n"/>
      <c r="V580" s="218" t="n"/>
      <c r="W580" s="286" t="n"/>
      <c r="X580" s="217" t="n"/>
      <c r="Y580" s="218" t="n"/>
      <c r="Z580" s="286" t="n"/>
      <c r="AA580" s="217" t="n"/>
      <c r="AB580" s="218" t="n"/>
      <c r="AC580" s="286" t="n"/>
      <c r="AD580" s="217" t="n"/>
      <c r="AE580" s="218" t="n"/>
      <c r="AF580" s="286" t="n"/>
      <c r="AG580" s="217" t="n"/>
      <c r="AH580" s="218" t="n"/>
      <c r="AI580" s="286" t="n"/>
      <c r="AJ580" s="217" t="n"/>
      <c r="AK580" s="218" t="n"/>
      <c r="AL580" s="286" t="n"/>
      <c r="AM580" s="217" t="n"/>
      <c r="AN580" s="218" t="n"/>
      <c r="AO580" s="286" t="n"/>
      <c r="AP580" s="217" t="n"/>
      <c r="AQ580" s="218" t="n"/>
      <c r="AR580" s="286" t="n"/>
      <c r="AS580" s="217" t="n"/>
      <c r="AT580" s="218" t="n"/>
      <c r="AU580" s="286" t="n"/>
      <c r="AV580" s="217" t="n"/>
      <c r="AW580" s="218" t="n"/>
      <c r="AX580" s="286" t="n"/>
      <c r="AY580" s="217" t="n"/>
      <c r="AZ580" s="218" t="n"/>
      <c r="BA580" s="286" t="n"/>
      <c r="BB580" s="217" t="n"/>
      <c r="BC580" s="218" t="n"/>
      <c r="BD580" s="286" t="n"/>
      <c r="BE580" s="217" t="n"/>
      <c r="BF580" s="218" t="n"/>
      <c r="BG580" s="286" t="n"/>
      <c r="BH580" s="217" t="n"/>
      <c r="BI580" s="218" t="n"/>
      <c r="BK580" s="443" t="n"/>
      <c r="BL580" s="443" t="n"/>
      <c r="BM580" s="443" t="n"/>
      <c r="BN580" s="443" t="n"/>
    </row>
    <row r="581" hidden="1" outlineLevel="2" customFormat="1" s="463">
      <c r="A581" s="22" t="inlineStr">
        <is>
          <t>% Descontos</t>
        </is>
      </c>
      <c r="B581" s="23" t="n"/>
      <c r="C581" s="3" t="n"/>
      <c r="D581" s="4" t="n"/>
      <c r="E581" s="4" t="n"/>
      <c r="F581" s="23" t="n"/>
      <c r="G581" s="56" t="n"/>
      <c r="H581" s="289" t="n"/>
      <c r="I581" s="223" t="n"/>
      <c r="J581" s="224" t="n"/>
      <c r="K581" s="289" t="n"/>
      <c r="L581" s="223" t="n"/>
      <c r="M581" s="224" t="n"/>
      <c r="N581" s="289" t="n"/>
      <c r="O581" s="223" t="n"/>
      <c r="P581" s="224" t="n"/>
      <c r="Q581" s="289" t="n"/>
      <c r="R581" s="223" t="n"/>
      <c r="S581" s="224" t="n"/>
      <c r="T581" s="289" t="n"/>
      <c r="U581" s="223" t="n"/>
      <c r="V581" s="224" t="n"/>
      <c r="W581" s="289" t="n"/>
      <c r="X581" s="223" t="n"/>
      <c r="Y581" s="224" t="n"/>
      <c r="Z581" s="289" t="n"/>
      <c r="AA581" s="223" t="n"/>
      <c r="AB581" s="224" t="n"/>
      <c r="AC581" s="289" t="n"/>
      <c r="AD581" s="223" t="n"/>
      <c r="AE581" s="224" t="n"/>
      <c r="AF581" s="289" t="n"/>
      <c r="AG581" s="223" t="n"/>
      <c r="AH581" s="224" t="n"/>
      <c r="AI581" s="289" t="n"/>
      <c r="AJ581" s="223" t="n"/>
      <c r="AK581" s="224" t="n"/>
      <c r="AL581" s="289" t="n"/>
      <c r="AM581" s="223" t="n"/>
      <c r="AN581" s="224" t="n"/>
      <c r="AO581" s="289" t="n"/>
      <c r="AP581" s="223" t="n"/>
      <c r="AQ581" s="224" t="n"/>
      <c r="AR581" s="289" t="n"/>
      <c r="AS581" s="223" t="n"/>
      <c r="AT581" s="224" t="n"/>
      <c r="AU581" s="289" t="n"/>
      <c r="AV581" s="223" t="n"/>
      <c r="AW581" s="224" t="n"/>
      <c r="AX581" s="289" t="n"/>
      <c r="AY581" s="223" t="n"/>
      <c r="AZ581" s="224" t="n"/>
      <c r="BA581" s="289" t="n"/>
      <c r="BB581" s="223" t="n"/>
      <c r="BC581" s="224" t="n"/>
      <c r="BD581" s="289" t="n"/>
      <c r="BE581" s="223" t="n"/>
      <c r="BF581" s="224" t="n"/>
      <c r="BG581" s="289" t="n"/>
      <c r="BH581" s="223" t="n"/>
      <c r="BI581" s="224" t="n"/>
      <c r="BK581" s="443" t="n"/>
      <c r="BL581" s="443" t="n"/>
      <c r="BM581" s="443" t="n"/>
      <c r="BN581" s="443" t="n"/>
    </row>
    <row r="582" hidden="1" outlineLevel="2" customFormat="1" s="216">
      <c r="A582" s="213" t="n"/>
      <c r="B582" s="13" t="n"/>
      <c r="C582" s="12" t="n"/>
      <c r="D582" s="13" t="n"/>
      <c r="E582" s="226" t="n"/>
      <c r="F582" s="13" t="n"/>
      <c r="G582" s="214" t="n"/>
      <c r="H582" s="290" t="n"/>
      <c r="I582" s="236" t="n"/>
      <c r="J582" s="227" t="n"/>
      <c r="K582" s="290" t="n"/>
      <c r="L582" s="236" t="n"/>
      <c r="M582" s="227" t="n"/>
      <c r="N582" s="290" t="n"/>
      <c r="O582" s="236" t="n"/>
      <c r="P582" s="227" t="n"/>
      <c r="Q582" s="290" t="n"/>
      <c r="R582" s="236" t="n"/>
      <c r="S582" s="227" t="n"/>
      <c r="T582" s="290" t="n"/>
      <c r="U582" s="236" t="n"/>
      <c r="V582" s="227" t="n"/>
      <c r="W582" s="290" t="n"/>
      <c r="X582" s="236" t="n"/>
      <c r="Y582" s="227" t="n"/>
      <c r="Z582" s="290" t="n"/>
      <c r="AA582" s="236" t="n"/>
      <c r="AB582" s="227" t="n"/>
      <c r="AC582" s="290" t="n"/>
      <c r="AD582" s="236" t="n"/>
      <c r="AE582" s="227" t="n"/>
      <c r="AF582" s="290" t="n"/>
      <c r="AG582" s="236" t="n"/>
      <c r="AH582" s="227" t="n"/>
      <c r="AI582" s="290" t="n"/>
      <c r="AJ582" s="236" t="n"/>
      <c r="AK582" s="227" t="n"/>
      <c r="AL582" s="290" t="n"/>
      <c r="AM582" s="236" t="n"/>
      <c r="AN582" s="227" t="n"/>
      <c r="AO582" s="290" t="n"/>
      <c r="AP582" s="236" t="n"/>
      <c r="AQ582" s="227" t="n"/>
      <c r="AR582" s="290" t="n"/>
      <c r="AS582" s="236" t="n"/>
      <c r="AT582" s="227" t="n"/>
      <c r="AU582" s="290" t="n"/>
      <c r="AV582" s="236" t="n"/>
      <c r="AW582" s="227" t="n"/>
      <c r="AX582" s="290" t="n"/>
      <c r="AY582" s="236" t="n"/>
      <c r="AZ582" s="227" t="n"/>
      <c r="BA582" s="290" t="n"/>
      <c r="BB582" s="236" t="n"/>
      <c r="BC582" s="227" t="n"/>
      <c r="BD582" s="290" t="n"/>
      <c r="BE582" s="236" t="n"/>
      <c r="BF582" s="227" t="n"/>
      <c r="BG582" s="290" t="n"/>
      <c r="BH582" s="236" t="n"/>
      <c r="BI582" s="227" t="n"/>
      <c r="BK582" s="443" t="n"/>
      <c r="BL582" s="443" t="n"/>
      <c r="BM582" s="443" t="n"/>
      <c r="BN582" s="443" t="n"/>
    </row>
    <row r="583" hidden="1" outlineLevel="2" customFormat="1" s="216">
      <c r="A583" s="213" t="n"/>
      <c r="B583" s="13" t="n"/>
      <c r="C583" s="12" t="n"/>
      <c r="D583" s="13" t="n"/>
      <c r="E583" s="226" t="n"/>
      <c r="F583" s="13" t="n"/>
      <c r="G583" s="214" t="n"/>
      <c r="H583" s="290" t="n"/>
      <c r="I583" s="236" t="n"/>
      <c r="J583" s="227" t="n"/>
      <c r="K583" s="290" t="n"/>
      <c r="L583" s="236" t="n"/>
      <c r="M583" s="227" t="n"/>
      <c r="N583" s="290" t="n"/>
      <c r="O583" s="236" t="n"/>
      <c r="P583" s="227" t="n"/>
      <c r="Q583" s="290" t="n"/>
      <c r="R583" s="236" t="n"/>
      <c r="S583" s="227" t="n"/>
      <c r="T583" s="290" t="n"/>
      <c r="U583" s="236" t="n"/>
      <c r="V583" s="227" t="n"/>
      <c r="W583" s="290" t="n"/>
      <c r="X583" s="236" t="n"/>
      <c r="Y583" s="227" t="n"/>
      <c r="Z583" s="290" t="n"/>
      <c r="AA583" s="236" t="n"/>
      <c r="AB583" s="227" t="n"/>
      <c r="AC583" s="290" t="n"/>
      <c r="AD583" s="236" t="n"/>
      <c r="AE583" s="227" t="n"/>
      <c r="AF583" s="290" t="n"/>
      <c r="AG583" s="236" t="n"/>
      <c r="AH583" s="227" t="n"/>
      <c r="AI583" s="290" t="n"/>
      <c r="AJ583" s="236" t="n"/>
      <c r="AK583" s="227" t="n"/>
      <c r="AL583" s="290" t="n"/>
      <c r="AM583" s="236" t="n"/>
      <c r="AN583" s="227" t="n"/>
      <c r="AO583" s="290" t="n"/>
      <c r="AP583" s="236" t="n"/>
      <c r="AQ583" s="227" t="n"/>
      <c r="AR583" s="290" t="n"/>
      <c r="AS583" s="236" t="n"/>
      <c r="AT583" s="227" t="n"/>
      <c r="AU583" s="290" t="n"/>
      <c r="AV583" s="236" t="n"/>
      <c r="AW583" s="227" t="n"/>
      <c r="AX583" s="290" t="n"/>
      <c r="AY583" s="236" t="n"/>
      <c r="AZ583" s="227" t="n"/>
      <c r="BA583" s="290" t="n"/>
      <c r="BB583" s="236" t="n"/>
      <c r="BC583" s="227" t="n"/>
      <c r="BD583" s="290" t="n"/>
      <c r="BE583" s="236" t="n"/>
      <c r="BF583" s="227" t="n"/>
      <c r="BG583" s="290" t="n"/>
      <c r="BH583" s="236" t="n"/>
      <c r="BI583" s="227" t="n"/>
      <c r="BK583" s="443" t="n"/>
      <c r="BL583" s="443" t="n"/>
      <c r="BM583" s="443" t="n"/>
      <c r="BN583" s="443" t="n"/>
    </row>
    <row r="584" hidden="1" outlineLevel="2" ht="15" customFormat="1" customHeight="1" s="463" thickBot="1">
      <c r="A584" s="22" t="inlineStr">
        <is>
          <t>RAMP-UP de Vendas</t>
        </is>
      </c>
      <c r="B584" s="23" t="n"/>
      <c r="C584" s="3" t="n"/>
      <c r="D584" s="4" t="n"/>
      <c r="E584" s="4" t="n"/>
      <c r="F584" s="23" t="n"/>
      <c r="G584" s="56" t="n"/>
      <c r="H584" s="291" t="n"/>
      <c r="I584" s="292" t="n">
        <v>1</v>
      </c>
      <c r="J584" s="293" t="n"/>
      <c r="K584" s="291" t="n"/>
      <c r="L584" s="292" t="n">
        <v>1</v>
      </c>
      <c r="M584" s="293" t="n"/>
      <c r="N584" s="291" t="n"/>
      <c r="O584" s="292" t="n">
        <v>1</v>
      </c>
      <c r="P584" s="293" t="n"/>
      <c r="Q584" s="291" t="n"/>
      <c r="R584" s="292" t="n">
        <v>1</v>
      </c>
      <c r="S584" s="293" t="n"/>
      <c r="T584" s="291" t="n"/>
      <c r="U584" s="292" t="n">
        <v>1</v>
      </c>
      <c r="V584" s="293" t="n"/>
      <c r="W584" s="291" t="n"/>
      <c r="X584" s="292" t="n">
        <v>1</v>
      </c>
      <c r="Y584" s="293" t="n"/>
      <c r="Z584" s="291" t="n"/>
      <c r="AA584" s="292" t="n">
        <v>1</v>
      </c>
      <c r="AB584" s="293" t="n"/>
      <c r="AC584" s="291" t="n"/>
      <c r="AD584" s="292" t="n">
        <v>1</v>
      </c>
      <c r="AE584" s="293" t="n"/>
      <c r="AF584" s="291" t="n"/>
      <c r="AG584" s="292" t="n">
        <v>1</v>
      </c>
      <c r="AH584" s="293" t="n"/>
      <c r="AI584" s="291" t="n"/>
      <c r="AJ584" s="292" t="n">
        <v>1</v>
      </c>
      <c r="AK584" s="293" t="n"/>
      <c r="AL584" s="291" t="n"/>
      <c r="AM584" s="292" t="n">
        <v>1</v>
      </c>
      <c r="AN584" s="293" t="n"/>
      <c r="AO584" s="291" t="n"/>
      <c r="AP584" s="292" t="n">
        <v>1</v>
      </c>
      <c r="AQ584" s="293" t="n"/>
      <c r="AR584" s="291" t="n"/>
      <c r="AS584" s="292" t="n"/>
      <c r="AT584" s="293" t="n"/>
      <c r="AU584" s="291" t="n"/>
      <c r="AV584" s="292" t="n"/>
      <c r="AW584" s="293" t="n"/>
      <c r="AX584" s="291" t="n"/>
      <c r="AY584" s="292" t="n"/>
      <c r="AZ584" s="293" t="n"/>
      <c r="BA584" s="291" t="n"/>
      <c r="BB584" s="292" t="n"/>
      <c r="BC584" s="293" t="n"/>
      <c r="BD584" s="291" t="n"/>
      <c r="BE584" s="292" t="n"/>
      <c r="BF584" s="293" t="n"/>
      <c r="BG584" s="291" t="n"/>
      <c r="BH584" s="292" t="n"/>
      <c r="BI584" s="293" t="n"/>
      <c r="BK584" s="443" t="n"/>
      <c r="BL584" s="443" t="n"/>
      <c r="BM584" s="443" t="n"/>
      <c r="BN584" s="443" t="n"/>
    </row>
    <row r="585" hidden="1" outlineLevel="1" customFormat="1" s="216">
      <c r="A585" s="213" t="n"/>
      <c r="B585" s="13" t="n"/>
      <c r="C585" s="12" t="n"/>
      <c r="D585" s="13" t="n"/>
      <c r="E585" s="13" t="n"/>
      <c r="F585" s="13" t="n"/>
      <c r="G585" s="214" t="n"/>
      <c r="H585" s="13" t="n"/>
      <c r="I585" s="13" t="n"/>
      <c r="J585" s="13" t="n"/>
      <c r="K585" s="13" t="n"/>
      <c r="L585" s="13" t="n"/>
      <c r="M585" s="13" t="n"/>
      <c r="N585" s="13" t="n"/>
      <c r="O585" s="13" t="n"/>
      <c r="P585" s="13" t="n"/>
      <c r="Q585" s="13" t="n"/>
      <c r="R585" s="13" t="n"/>
      <c r="S585" s="13" t="n"/>
      <c r="T585" s="13" t="n"/>
      <c r="U585" s="13" t="n"/>
      <c r="V585" s="13" t="n"/>
      <c r="W585" s="13" t="n"/>
      <c r="X585" s="13" t="n"/>
      <c r="Y585" s="13" t="n"/>
      <c r="Z585" s="13" t="n"/>
      <c r="AA585" s="13" t="n"/>
      <c r="AB585" s="13" t="n"/>
      <c r="AC585" s="13" t="n"/>
      <c r="AD585" s="13" t="n"/>
      <c r="AE585" s="13" t="n"/>
      <c r="AF585" s="13" t="n"/>
      <c r="AG585" s="13" t="n"/>
      <c r="AH585" s="13" t="n"/>
      <c r="AI585" s="13" t="n"/>
      <c r="AJ585" s="13" t="n"/>
      <c r="AK585" s="13" t="n"/>
      <c r="AL585" s="13" t="n"/>
      <c r="AM585" s="13" t="n"/>
      <c r="AN585" s="13" t="n"/>
      <c r="AO585" s="13" t="n"/>
      <c r="AP585" s="13" t="n"/>
      <c r="AQ585" s="13" t="n"/>
      <c r="AR585" s="13" t="n"/>
      <c r="AS585" s="13" t="n"/>
      <c r="AT585" s="13" t="n"/>
      <c r="AU585" s="13" t="n"/>
      <c r="AV585" s="13" t="n"/>
      <c r="AW585" s="13" t="n"/>
      <c r="AX585" s="13" t="n"/>
      <c r="AY585" s="13" t="n"/>
      <c r="AZ585" s="13" t="n"/>
      <c r="BA585" s="13" t="n"/>
      <c r="BB585" s="13" t="n"/>
      <c r="BC585" s="13" t="n"/>
      <c r="BD585" s="13" t="n"/>
      <c r="BE585" s="13" t="n"/>
      <c r="BF585" s="13" t="n"/>
      <c r="BG585" s="13" t="n"/>
      <c r="BH585" s="13" t="n"/>
      <c r="BI585" s="13" t="n"/>
      <c r="BK585" s="443" t="n"/>
      <c r="BL585" s="443" t="n"/>
      <c r="BM585" s="443" t="n"/>
      <c r="BN585" s="443" t="n"/>
    </row>
    <row r="586" hidden="1" outlineLevel="1" ht="15" customFormat="1" customHeight="1" s="463">
      <c r="A586" s="163" t="n"/>
      <c r="B586" s="23" t="n"/>
      <c r="C586" s="3" t="n"/>
      <c r="D586" s="4" t="n"/>
      <c r="E586" s="4" t="n"/>
      <c r="F586" s="23" t="n"/>
      <c r="G586" s="56" t="n"/>
      <c r="H586" s="117" t="n"/>
      <c r="I586" s="117" t="n"/>
      <c r="J586" s="117" t="n"/>
      <c r="K586" s="117" t="n"/>
      <c r="L586" s="117" t="n"/>
      <c r="M586" s="117" t="n"/>
      <c r="N586" s="117" t="n"/>
      <c r="O586" s="117" t="n"/>
      <c r="P586" s="117" t="n"/>
      <c r="Q586" s="117" t="n"/>
      <c r="R586" s="117" t="n"/>
      <c r="S586" s="117" t="n"/>
      <c r="T586" s="117" t="n"/>
      <c r="U586" s="117" t="n"/>
      <c r="V586" s="117" t="n"/>
      <c r="W586" s="117" t="n"/>
      <c r="X586" s="117" t="n"/>
      <c r="Y586" s="117" t="n"/>
      <c r="Z586" s="117" t="n"/>
      <c r="AA586" s="117" t="n"/>
      <c r="AB586" s="117" t="n"/>
      <c r="AC586" s="117" t="n"/>
      <c r="AD586" s="117" t="n"/>
      <c r="AE586" s="117" t="n"/>
      <c r="AF586" s="117" t="n"/>
      <c r="AG586" s="117" t="n"/>
      <c r="AH586" s="117" t="n"/>
      <c r="AI586" s="117" t="n"/>
      <c r="AJ586" s="117" t="n"/>
      <c r="AK586" s="117" t="n"/>
      <c r="AL586" s="117" t="n"/>
      <c r="AM586" s="117" t="n"/>
      <c r="AN586" s="117" t="n"/>
      <c r="AO586" s="117" t="n"/>
      <c r="AP586" s="117" t="n"/>
      <c r="AQ586" s="117" t="n"/>
      <c r="AR586" s="117" t="n"/>
      <c r="AS586" s="117" t="n"/>
      <c r="AT586" s="117" t="n"/>
      <c r="AU586" s="117" t="n"/>
      <c r="AV586" s="117" t="n"/>
      <c r="AW586" s="117" t="n"/>
      <c r="AX586" s="117" t="n"/>
      <c r="AY586" s="117" t="n"/>
      <c r="AZ586" s="117" t="n"/>
      <c r="BA586" s="117" t="n"/>
      <c r="BB586" s="117" t="n"/>
      <c r="BC586" s="117" t="n"/>
      <c r="BD586" s="117" t="n"/>
      <c r="BE586" s="117" t="n"/>
      <c r="BF586" s="117" t="n"/>
      <c r="BG586" s="117" t="n"/>
      <c r="BH586" s="117" t="n"/>
      <c r="BI586" s="117" t="n"/>
      <c r="BK586" s="443" t="n"/>
      <c r="BL586" s="443" t="n"/>
      <c r="BM586" s="443" t="n"/>
      <c r="BN586" s="443" t="n"/>
    </row>
    <row r="587" hidden="1" outlineLevel="1" ht="15" customFormat="1" customHeight="1" s="463">
      <c r="A587" s="163" t="n"/>
      <c r="B587" s="23" t="n"/>
      <c r="C587" s="3" t="n"/>
      <c r="D587" s="4" t="n"/>
      <c r="E587" s="4" t="n"/>
      <c r="F587" s="23" t="n"/>
      <c r="G587" s="23" t="n"/>
      <c r="H587" s="228" t="n"/>
      <c r="I587" s="228" t="n"/>
      <c r="J587" s="228" t="n"/>
      <c r="K587" s="228" t="n"/>
      <c r="L587" s="228" t="n"/>
      <c r="M587" s="228" t="n"/>
      <c r="N587" s="228" t="n"/>
      <c r="O587" s="228" t="n"/>
      <c r="P587" s="228" t="n"/>
      <c r="Q587" s="228" t="n"/>
      <c r="R587" s="228" t="n"/>
      <c r="S587" s="228" t="n"/>
      <c r="T587" s="228" t="n"/>
      <c r="U587" s="228" t="n"/>
      <c r="V587" s="228" t="n"/>
      <c r="W587" s="228" t="n"/>
      <c r="X587" s="228" t="n"/>
      <c r="Y587" s="228" t="n"/>
      <c r="Z587" s="228" t="n"/>
      <c r="AA587" s="228" t="n"/>
      <c r="AB587" s="228" t="n"/>
      <c r="AC587" s="228" t="n"/>
      <c r="AD587" s="228" t="n"/>
      <c r="AE587" s="228" t="n"/>
      <c r="AF587" s="228" t="n"/>
      <c r="AG587" s="228" t="n"/>
      <c r="AH587" s="228" t="n"/>
      <c r="AI587" s="228" t="n"/>
      <c r="AJ587" s="228" t="n"/>
      <c r="AK587" s="228" t="n"/>
      <c r="AL587" s="228" t="n"/>
      <c r="AM587" s="228" t="n"/>
      <c r="AN587" s="228" t="n"/>
      <c r="AO587" s="228" t="n"/>
      <c r="AP587" s="228" t="n"/>
      <c r="AQ587" s="228" t="n"/>
      <c r="AR587" s="228" t="n"/>
      <c r="AS587" s="228" t="n"/>
      <c r="AT587" s="228" t="n"/>
      <c r="AU587" s="228" t="n"/>
      <c r="AV587" s="228" t="n"/>
      <c r="AW587" s="228" t="n"/>
      <c r="AX587" s="228" t="n"/>
      <c r="AY587" s="228" t="n"/>
      <c r="AZ587" s="228" t="n"/>
      <c r="BA587" s="228" t="n"/>
      <c r="BB587" s="228" t="n"/>
      <c r="BC587" s="228" t="n"/>
      <c r="BD587" s="228" t="n"/>
      <c r="BE587" s="228" t="n"/>
      <c r="BF587" s="228" t="n"/>
      <c r="BG587" s="228" t="n"/>
      <c r="BH587" s="228" t="n"/>
      <c r="BI587" s="228" t="n"/>
      <c r="BK587" s="443" t="n"/>
      <c r="BL587" s="443" t="n"/>
      <c r="BM587" s="443" t="n"/>
      <c r="BN587" s="443" t="n"/>
    </row>
    <row r="588" hidden="1" outlineLevel="1" ht="15" customFormat="1" customHeight="1" s="463">
      <c r="A588" s="163" t="n"/>
      <c r="B588" s="23" t="n"/>
      <c r="C588" s="3" t="n"/>
      <c r="D588" s="4" t="n"/>
      <c r="E588" s="4" t="n"/>
      <c r="F588" s="23" t="n"/>
      <c r="G588" s="23" t="n"/>
      <c r="H588" s="23" t="n"/>
      <c r="I588" s="23" t="n"/>
      <c r="J588" s="23" t="n"/>
      <c r="K588" s="23" t="n"/>
      <c r="L588" s="23" t="n"/>
      <c r="M588" s="23" t="n"/>
      <c r="N588" s="23" t="n"/>
      <c r="O588" s="23" t="n"/>
      <c r="P588" s="23" t="n"/>
      <c r="Q588" s="23" t="n"/>
      <c r="R588" s="23" t="n"/>
      <c r="S588" s="23" t="n"/>
      <c r="T588" s="23" t="n"/>
      <c r="U588" s="23" t="n"/>
      <c r="V588" s="23" t="n"/>
      <c r="W588" s="23" t="n"/>
      <c r="X588" s="23" t="n"/>
      <c r="Y588" s="23" t="n"/>
      <c r="Z588" s="23" t="n"/>
      <c r="AA588" s="23" t="n"/>
      <c r="AB588" s="23" t="n"/>
      <c r="AC588" s="23" t="n"/>
      <c r="AD588" s="23" t="n"/>
      <c r="AE588" s="23" t="n"/>
      <c r="AF588" s="23" t="n"/>
      <c r="AG588" s="23" t="n"/>
      <c r="AH588" s="23" t="n"/>
      <c r="AI588" s="23" t="n"/>
      <c r="AJ588" s="23" t="n"/>
      <c r="AK588" s="23" t="n"/>
      <c r="AL588" s="23" t="n"/>
      <c r="AM588" s="23" t="n"/>
      <c r="AN588" s="23" t="n"/>
      <c r="AO588" s="23" t="n"/>
      <c r="AP588" s="23" t="n"/>
      <c r="AQ588" s="23" t="n"/>
      <c r="AR588" s="23" t="n"/>
      <c r="AS588" s="23" t="n"/>
      <c r="AT588" s="23" t="n"/>
      <c r="AU588" s="23" t="n"/>
      <c r="AV588" s="23" t="n"/>
      <c r="AW588" s="23" t="n"/>
      <c r="AX588" s="23" t="n"/>
      <c r="AY588" s="23" t="n"/>
      <c r="AZ588" s="23" t="n"/>
      <c r="BA588" s="23" t="n"/>
      <c r="BB588" s="23" t="n"/>
      <c r="BC588" s="23" t="n"/>
      <c r="BD588" s="23" t="n"/>
      <c r="BE588" s="23" t="n"/>
      <c r="BF588" s="23" t="n"/>
      <c r="BG588" s="23" t="n"/>
      <c r="BH588" s="23" t="n"/>
      <c r="BI588" s="23" t="n"/>
      <c r="BK588" s="443" t="n"/>
      <c r="BL588" s="443" t="n"/>
      <c r="BM588" s="443" t="n"/>
      <c r="BN588" s="443" t="n"/>
    </row>
    <row r="589" collapsed="1" ht="15" customHeight="1"/>
    <row r="590" ht="15" customHeight="1"/>
  </sheetData>
  <mergeCells count="25">
    <mergeCell ref="C183:C198"/>
    <mergeCell ref="F34:G34"/>
    <mergeCell ref="Q4:S4"/>
    <mergeCell ref="AR4:AT4"/>
    <mergeCell ref="AC4:AE4"/>
    <mergeCell ref="AI4:AK4"/>
    <mergeCell ref="BD4:BF4"/>
    <mergeCell ref="BG4:BI4"/>
    <mergeCell ref="C8:E8"/>
    <mergeCell ref="AO4:AQ4"/>
    <mergeCell ref="F36:G36"/>
    <mergeCell ref="Z4:AB4"/>
    <mergeCell ref="BA4:BC4"/>
    <mergeCell ref="F35:G35"/>
    <mergeCell ref="AL4:AN4"/>
    <mergeCell ref="F38:G38"/>
    <mergeCell ref="K4:M4"/>
    <mergeCell ref="W4:Y4"/>
    <mergeCell ref="N4:P4"/>
    <mergeCell ref="AX4:AZ4"/>
    <mergeCell ref="F37:G37"/>
    <mergeCell ref="H4:J4"/>
    <mergeCell ref="T4:V4"/>
    <mergeCell ref="AU4:AW4"/>
    <mergeCell ref="AF4:AH4"/>
  </mergeCells>
  <pageMargins left="0.7" right="0.7" top="0.75" bottom="0.75" header="0.3" footer="0.3"/>
  <pageSetup orientation="landscape" paperSize="9" scale="30" fitToWidth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theme="7" tint="0.7999816888943144"/>
    <outlinePr summaryBelow="1" summaryRight="1"/>
    <pageSetUpPr/>
  </sheetPr>
  <dimension ref="A2:AC37"/>
  <sheetViews>
    <sheetView showGridLines="0" zoomScaleNormal="100" workbookViewId="0">
      <selection activeCell="O25" sqref="O25"/>
    </sheetView>
  </sheetViews>
  <sheetFormatPr baseColWidth="8" defaultRowHeight="14.4"/>
  <cols>
    <col width="1.6640625" customWidth="1" min="1" max="1"/>
    <col width="35.33203125" customWidth="1" min="2" max="2"/>
    <col width="15.77734375" bestFit="1" customWidth="1" min="3" max="3"/>
    <col width="15" bestFit="1" customWidth="1" min="4" max="5"/>
    <col width="15.77734375" bestFit="1" customWidth="1" min="6" max="6"/>
    <col width="15" bestFit="1" customWidth="1" style="298" min="7" max="7"/>
    <col width="15.33203125" customWidth="1" min="8" max="8"/>
    <col outlineLevel="1" width="13.21875" customWidth="1" style="298" min="9" max="9"/>
    <col outlineLevel="1" width="8.5546875" customWidth="1" min="10" max="15"/>
    <col width="4.44140625" customWidth="1" style="482" min="16" max="16"/>
    <col width="34.5546875" customWidth="1" style="483" min="17" max="17"/>
    <col width="15.5546875" bestFit="1" customWidth="1" min="18" max="18"/>
    <col width="15" bestFit="1" customWidth="1" style="484" min="19" max="19"/>
    <col width="16.6640625" bestFit="1" customWidth="1" min="20" max="20"/>
    <col width="15" bestFit="1" customWidth="1" min="21" max="21"/>
    <col width="14" bestFit="1" customWidth="1" min="22" max="22"/>
  </cols>
  <sheetData>
    <row r="1" ht="12.6" customHeight="1"/>
    <row r="2" ht="28.95" customHeight="1">
      <c r="A2" s="301" t="n"/>
      <c r="B2" s="344" t="inlineStr">
        <is>
          <t>ARCOS</t>
        </is>
      </c>
      <c r="C2" s="341" t="inlineStr">
        <is>
          <t>12/2025</t>
        </is>
      </c>
      <c r="D2" s="341" t="inlineStr">
        <is>
          <t>01/2026</t>
        </is>
      </c>
      <c r="E2" s="341" t="inlineStr">
        <is>
          <t>02/2026</t>
        </is>
      </c>
      <c r="F2" s="341" t="inlineStr">
        <is>
          <t>03/2026</t>
        </is>
      </c>
      <c r="G2" s="341" t="inlineStr">
        <is>
          <t>04/2026</t>
        </is>
      </c>
      <c r="H2" s="341" t="inlineStr">
        <is>
          <t>05/2026</t>
        </is>
      </c>
      <c r="I2" s="341" t="inlineStr">
        <is>
          <t>06/2026</t>
        </is>
      </c>
      <c r="J2" s="341" t="inlineStr">
        <is>
          <t>07/2026</t>
        </is>
      </c>
      <c r="K2" s="341" t="inlineStr">
        <is>
          <t>08/2026</t>
        </is>
      </c>
      <c r="L2" s="341" t="inlineStr">
        <is>
          <t>09/2026</t>
        </is>
      </c>
      <c r="M2" s="341" t="inlineStr">
        <is>
          <t>10/2026</t>
        </is>
      </c>
      <c r="N2" s="341" t="inlineStr">
        <is>
          <t>11/2026</t>
        </is>
      </c>
      <c r="O2" s="342" t="inlineStr">
        <is>
          <t>12/2026</t>
        </is>
      </c>
    </row>
    <row r="3" hidden="1">
      <c r="A3" s="301" t="n"/>
      <c r="B3" s="302" t="n"/>
      <c r="C3" s="485" t="n"/>
      <c r="D3" s="485" t="n"/>
      <c r="E3" s="485" t="n"/>
      <c r="F3" s="485" t="n"/>
      <c r="G3" s="485" t="n"/>
      <c r="H3" s="485" t="n"/>
      <c r="I3" s="485" t="n"/>
      <c r="J3" s="485" t="n"/>
      <c r="K3" s="485" t="n"/>
      <c r="L3" s="485" t="n"/>
      <c r="M3" s="485" t="n"/>
      <c r="N3" s="485" t="n"/>
      <c r="O3" s="486" t="n"/>
      <c r="Q3" s="487" t="n"/>
    </row>
    <row r="4">
      <c r="A4" s="301" t="n"/>
      <c r="B4" s="304" t="n"/>
      <c r="O4" s="325" t="n"/>
      <c r="Q4" s="341" t="n"/>
      <c r="R4" s="341" t="inlineStr">
        <is>
          <t>01/2026</t>
        </is>
      </c>
      <c r="S4" s="488" t="inlineStr">
        <is>
          <t>02/2026</t>
        </is>
      </c>
      <c r="T4" s="341" t="inlineStr">
        <is>
          <t>03/2026</t>
        </is>
      </c>
      <c r="U4" s="341" t="inlineStr">
        <is>
          <t>04/2026</t>
        </is>
      </c>
      <c r="V4" s="341" t="inlineStr">
        <is>
          <t>05/2026</t>
        </is>
      </c>
      <c r="W4" s="341" t="inlineStr">
        <is>
          <t>06/2026</t>
        </is>
      </c>
      <c r="X4" s="341" t="inlineStr">
        <is>
          <t>07/2026</t>
        </is>
      </c>
      <c r="Y4" s="341" t="inlineStr">
        <is>
          <t>08/2026</t>
        </is>
      </c>
      <c r="Z4" s="341" t="inlineStr">
        <is>
          <t>09/2026</t>
        </is>
      </c>
      <c r="AA4" s="341" t="inlineStr">
        <is>
          <t>10/2026</t>
        </is>
      </c>
      <c r="AB4" s="341" t="inlineStr">
        <is>
          <t>11/2026</t>
        </is>
      </c>
      <c r="AC4" s="342" t="inlineStr">
        <is>
          <t>12/2026</t>
        </is>
      </c>
    </row>
    <row r="5">
      <c r="A5" s="305" t="n"/>
      <c r="B5" s="306" t="inlineStr">
        <is>
          <t>(+) Estoque inicial Alimento</t>
        </is>
      </c>
      <c r="C5" s="489" t="n">
        <v>57720.28000000001</v>
      </c>
      <c r="D5" s="489">
        <f>C17</f>
        <v/>
      </c>
      <c r="E5" s="489">
        <f>D17</f>
        <v/>
      </c>
      <c r="F5" s="489">
        <f>E17</f>
        <v/>
      </c>
      <c r="G5" s="489">
        <f>F17</f>
        <v/>
      </c>
      <c r="H5" s="489">
        <f>G17</f>
        <v/>
      </c>
      <c r="I5" s="489">
        <f>H17</f>
        <v/>
      </c>
      <c r="J5" s="489">
        <f>I17</f>
        <v/>
      </c>
      <c r="K5" s="489">
        <f>J17</f>
        <v/>
      </c>
      <c r="L5" s="489">
        <f>K17</f>
        <v/>
      </c>
      <c r="M5" s="489">
        <f>L17</f>
        <v/>
      </c>
      <c r="N5" s="489">
        <f>M17</f>
        <v/>
      </c>
      <c r="O5" s="490">
        <f>N17</f>
        <v/>
      </c>
      <c r="Q5" s="491" t="inlineStr">
        <is>
          <t xml:space="preserve">ZigPay </t>
        </is>
      </c>
      <c r="R5" s="484">
        <f>SUM(D25:D26)</f>
        <v/>
      </c>
      <c r="S5" s="484">
        <f>SUM(E25:E26)</f>
        <v/>
      </c>
      <c r="T5" s="484">
        <f>SUM(F25:F26)</f>
        <v/>
      </c>
      <c r="U5" s="484">
        <f>SUM(G25:G26)</f>
        <v/>
      </c>
      <c r="V5" s="484">
        <f>SUM(H25:H26)</f>
        <v/>
      </c>
      <c r="W5" s="484" t="n"/>
      <c r="X5" s="484" t="n"/>
      <c r="Y5" s="484" t="n"/>
      <c r="Z5" s="484" t="n"/>
    </row>
    <row r="6">
      <c r="A6" s="305" t="n"/>
      <c r="B6" s="306" t="inlineStr">
        <is>
          <t>(+) Estoque inicial Bebida</t>
        </is>
      </c>
      <c r="C6" s="489" t="n">
        <v>177245.8299999998</v>
      </c>
      <c r="D6" s="489">
        <f>C18</f>
        <v/>
      </c>
      <c r="E6" s="489">
        <f>D18</f>
        <v/>
      </c>
      <c r="F6" s="489">
        <f>E18</f>
        <v/>
      </c>
      <c r="G6" s="489">
        <f>F18</f>
        <v/>
      </c>
      <c r="H6" s="489">
        <f>G18</f>
        <v/>
      </c>
      <c r="I6" s="489">
        <f>H18</f>
        <v/>
      </c>
      <c r="J6" s="489">
        <f>I18</f>
        <v/>
      </c>
      <c r="K6" s="489">
        <f>J18</f>
        <v/>
      </c>
      <c r="L6" s="489">
        <f>K18</f>
        <v/>
      </c>
      <c r="M6" s="489">
        <f>L18</f>
        <v/>
      </c>
      <c r="N6" s="489">
        <f>M18</f>
        <v/>
      </c>
      <c r="O6" s="490">
        <f>N18</f>
        <v/>
      </c>
      <c r="Q6" s="491" t="inlineStr">
        <is>
          <t xml:space="preserve">Eventos </t>
        </is>
      </c>
      <c r="R6" s="484">
        <f>DRE!J14</f>
        <v/>
      </c>
      <c r="S6" s="484">
        <f>DRE!M14</f>
        <v/>
      </c>
      <c r="T6" s="484">
        <f>DRE!P14</f>
        <v/>
      </c>
      <c r="U6" s="484">
        <f>DRE!S14</f>
        <v/>
      </c>
      <c r="V6" s="484" t="n"/>
      <c r="W6" s="484" t="n"/>
      <c r="X6" s="484" t="n"/>
      <c r="Y6" s="484" t="n"/>
      <c r="Z6" s="484" t="n"/>
    </row>
    <row r="7">
      <c r="A7" s="305" t="n"/>
      <c r="B7" s="306" t="inlineStr">
        <is>
          <t>(+) Estoque inicial Produção Cozinha</t>
        </is>
      </c>
      <c r="C7" s="489" t="n">
        <v>14725.97</v>
      </c>
      <c r="D7" s="489">
        <f>C19</f>
        <v/>
      </c>
      <c r="E7" s="489">
        <f>D19</f>
        <v/>
      </c>
      <c r="F7" s="489">
        <f>E19</f>
        <v/>
      </c>
      <c r="G7" s="489">
        <f>F19</f>
        <v/>
      </c>
      <c r="H7" s="489">
        <f>G19</f>
        <v/>
      </c>
      <c r="I7" s="489">
        <f>H19</f>
        <v/>
      </c>
      <c r="J7" s="489">
        <f>I19</f>
        <v/>
      </c>
      <c r="K7" s="489">
        <f>J19</f>
        <v/>
      </c>
      <c r="L7" s="489">
        <f>K19</f>
        <v/>
      </c>
      <c r="M7" s="489">
        <f>L19</f>
        <v/>
      </c>
      <c r="N7" s="489">
        <f>M19</f>
        <v/>
      </c>
      <c r="O7" s="490">
        <f>N19</f>
        <v/>
      </c>
      <c r="Q7" s="483" t="inlineStr">
        <is>
          <t>Comanda Aberta/Couvert</t>
        </is>
      </c>
      <c r="R7" s="492" t="n">
        <v>0</v>
      </c>
      <c r="S7" s="492">
        <f>-7450</f>
        <v/>
      </c>
      <c r="T7" s="492">
        <f>-9025</f>
        <v/>
      </c>
      <c r="U7" s="492">
        <f>-12690</f>
        <v/>
      </c>
      <c r="V7" s="484" t="n"/>
      <c r="W7" s="484" t="n"/>
      <c r="X7" s="484" t="n"/>
      <c r="Y7" s="484" t="n"/>
      <c r="Z7" s="484" t="n"/>
    </row>
    <row r="8">
      <c r="A8" s="305" t="n"/>
      <c r="B8" s="306" t="inlineStr">
        <is>
          <t>(+) Estoque inicial Produção Bar</t>
        </is>
      </c>
      <c r="C8" s="489" t="n">
        <v>25197.29</v>
      </c>
      <c r="D8" s="489">
        <f>C20</f>
        <v/>
      </c>
      <c r="E8" s="489">
        <f>D20</f>
        <v/>
      </c>
      <c r="F8" s="489">
        <f>E20</f>
        <v/>
      </c>
      <c r="G8" s="489">
        <f>F20</f>
        <v/>
      </c>
      <c r="H8" s="489">
        <f>G20</f>
        <v/>
      </c>
      <c r="I8" s="489">
        <f>H20</f>
        <v/>
      </c>
      <c r="J8" s="489">
        <f>I20</f>
        <v/>
      </c>
      <c r="K8" s="489">
        <f>J20</f>
        <v/>
      </c>
      <c r="L8" s="489">
        <f>K20</f>
        <v/>
      </c>
      <c r="M8" s="489">
        <f>L20</f>
        <v/>
      </c>
      <c r="N8" s="489">
        <f>M20</f>
        <v/>
      </c>
      <c r="O8" s="490">
        <f>N20</f>
        <v/>
      </c>
      <c r="Q8" s="483" t="inlineStr">
        <is>
          <t>Descontos</t>
        </is>
      </c>
      <c r="R8" s="492" t="n">
        <v>0</v>
      </c>
      <c r="S8" s="492">
        <f>-8898</f>
        <v/>
      </c>
      <c r="T8" s="492">
        <f>-175</f>
        <v/>
      </c>
      <c r="U8" s="492" t="n">
        <v>0</v>
      </c>
      <c r="V8" s="484" t="n"/>
      <c r="W8" s="484" t="n"/>
      <c r="X8" s="484" t="n"/>
      <c r="Y8" s="484" t="n"/>
      <c r="Z8" s="484" t="n"/>
    </row>
    <row r="9">
      <c r="A9" s="308" t="n"/>
      <c r="B9" s="306" t="inlineStr">
        <is>
          <t>(+) Compra de Alimento</t>
        </is>
      </c>
      <c r="C9" s="493" t="n">
        <v>137154.9</v>
      </c>
      <c r="D9" s="493">
        <f>-SUMIFS(Aut_BlueMe_Sem_Pedido!$J:$J,Aut_BlueMe_Sem_Pedido!$Q:$Q,CMV_Manual!C$2,Aut_BlueMe_Sem_Pedido!$H:$H,"Insumos - Alimentos")+SUMIFS(Aut_BlueMe_Com_Pedido!$K:$K,Aut_BlueMe_Com_Pedido!$Q:$Q,CMV_Manual!D$2)</f>
        <v/>
      </c>
      <c r="E9" s="493">
        <f>-SUMIFS(Aut_BlueMe_Sem_Pedido!$J:$J,Aut_BlueMe_Sem_Pedido!$Q:$Q,CMV_Manual!D$2,Aut_BlueMe_Sem_Pedido!$H:$H,"Insumos - Alimentos")+SUMIFS(Aut_BlueMe_Com_Pedido!$K:$K,Aut_BlueMe_Com_Pedido!$Q:$Q,CMV_Manual!E$2)</f>
        <v/>
      </c>
      <c r="F9" s="493">
        <f>-SUMIFS(Aut_BlueMe_Sem_Pedido!$J:$J,Aut_BlueMe_Sem_Pedido!$Q:$Q,CMV_Manual!E$2,Aut_BlueMe_Sem_Pedido!$H:$H,"Insumos - Alimentos")+SUMIFS(Aut_BlueMe_Com_Pedido!$K:$K,Aut_BlueMe_Com_Pedido!$Q:$Q,CMV_Manual!F$2)</f>
        <v/>
      </c>
      <c r="G9" s="493">
        <f>-SUMIFS(Aut_BlueMe_Sem_Pedido!$J:$J,Aut_BlueMe_Sem_Pedido!$Q:$Q,CMV_Manual!F$2,Aut_BlueMe_Sem_Pedido!$H:$H,"Insumos - Alimentos")+SUMIFS(Aut_BlueMe_Com_Pedido!$K:$K,Aut_BlueMe_Com_Pedido!$Q:$Q,CMV_Manual!G$2)</f>
        <v/>
      </c>
      <c r="H9" s="493">
        <f>-SUMIFS(Aut_BlueMe_Sem_Pedido!$J:$J,Aut_BlueMe_Sem_Pedido!$Q:$Q,CMV_Manual!G$2,Aut_BlueMe_Sem_Pedido!$H:$H,"Insumos - Alimentos")+SUMIFS(Aut_BlueMe_Com_Pedido!$K:$K,Aut_BlueMe_Com_Pedido!$Q:$Q,CMV_Manual!H$2)</f>
        <v/>
      </c>
      <c r="I9" s="493">
        <f>-SUMIFS(Aut_BlueMe_Sem_Pedido!$J:$J,Aut_BlueMe_Sem_Pedido!$Q:$Q,CMV_Manual!H$2,Aut_BlueMe_Sem_Pedido!$H:$H,"Insumos - Alimentos")+SUMIFS(Aut_BlueMe_Com_Pedido!$K:$K,Aut_BlueMe_Com_Pedido!$Q:$Q,CMV_Manual!I$2)</f>
        <v/>
      </c>
      <c r="J9" s="493">
        <f>-SUMIFS(Aut_BlueMe_Sem_Pedido!$J:$J,Aut_BlueMe_Sem_Pedido!$Q:$Q,CMV_Manual!I$2,Aut_BlueMe_Sem_Pedido!$H:$H,"Insumos - Alimentos")+SUMIFS(Aut_BlueMe_Com_Pedido!$K:$K,Aut_BlueMe_Com_Pedido!$Q:$Q,CMV_Manual!J$2)</f>
        <v/>
      </c>
      <c r="K9" s="493">
        <f>-SUMIFS(Aut_BlueMe_Sem_Pedido!$J:$J,Aut_BlueMe_Sem_Pedido!$Q:$Q,CMV_Manual!J$2,Aut_BlueMe_Sem_Pedido!$H:$H,"Insumos - Alimentos")+SUMIFS(Aut_BlueMe_Com_Pedido!$K:$K,Aut_BlueMe_Com_Pedido!$Q:$Q,CMV_Manual!K$2)</f>
        <v/>
      </c>
      <c r="L9" s="493">
        <f>-SUMIFS(Aut_BlueMe_Sem_Pedido!$J:$J,Aut_BlueMe_Sem_Pedido!$Q:$Q,CMV_Manual!K$2,Aut_BlueMe_Sem_Pedido!$H:$H,"Insumos - Alimentos")+SUMIFS(Aut_BlueMe_Com_Pedido!$K:$K,Aut_BlueMe_Com_Pedido!$Q:$Q,CMV_Manual!L$2)</f>
        <v/>
      </c>
      <c r="M9" s="493">
        <f>-SUMIFS(Aut_BlueMe_Sem_Pedido!$J:$J,Aut_BlueMe_Sem_Pedido!$Q:$Q,CMV_Manual!L$2,Aut_BlueMe_Sem_Pedido!$H:$H,"Insumos - Alimentos")+SUMIFS(Aut_BlueMe_Com_Pedido!$K:$K,Aut_BlueMe_Com_Pedido!$Q:$Q,CMV_Manual!M$2)</f>
        <v/>
      </c>
      <c r="N9" s="493">
        <f>-SUMIFS(Aut_BlueMe_Sem_Pedido!$J:$J,Aut_BlueMe_Sem_Pedido!$Q:$Q,CMV_Manual!M$2,Aut_BlueMe_Sem_Pedido!$H:$H,"Insumos - Alimentos")+SUMIFS(Aut_BlueMe_Com_Pedido!$K:$K,Aut_BlueMe_Com_Pedido!$Q:$Q,CMV_Manual!N$2)</f>
        <v/>
      </c>
      <c r="O9" s="493">
        <f>-SUMIFS(Aut_BlueMe_Sem_Pedido!$J:$J,Aut_BlueMe_Sem_Pedido!$Q:$Q,CMV_Manual!N$2,Aut_BlueMe_Sem_Pedido!$H:$H,"Insumos - Alimentos")+SUMIFS(Aut_BlueMe_Com_Pedido!$K:$K,Aut_BlueMe_Com_Pedido!$Q:$Q,CMV_Manual!O$2)</f>
        <v/>
      </c>
      <c r="P9" s="494" t="n"/>
      <c r="Q9" s="483" t="inlineStr">
        <is>
          <t>Promoções Utilizadas</t>
        </is>
      </c>
      <c r="R9" s="492">
        <f>-20567</f>
        <v/>
      </c>
      <c r="S9" s="492">
        <f>-7816</f>
        <v/>
      </c>
      <c r="T9" s="492">
        <f>-117546</f>
        <v/>
      </c>
      <c r="U9" s="492">
        <f>-14296</f>
        <v/>
      </c>
      <c r="V9" s="484" t="n"/>
      <c r="W9" s="484" t="n"/>
      <c r="X9" s="484" t="n"/>
      <c r="Y9" s="484" t="n"/>
      <c r="Z9" s="484" t="n"/>
    </row>
    <row r="10">
      <c r="A10" s="308" t="n"/>
      <c r="B10" s="306" t="inlineStr">
        <is>
          <t>(+) Compra de Bebida</t>
        </is>
      </c>
      <c r="C10" s="493" t="n">
        <v>94224.43999999999</v>
      </c>
      <c r="D10" s="493">
        <f>-SUMIFS(Aut_BlueMe_Sem_Pedido!$J:$J,Aut_BlueMe_Sem_Pedido!$Q:$Q,CMV_Manual!D$2,Aut_BlueMe_Sem_Pedido!$H:$H,"Insumos - Bebidas")+SUMIFS(Aut_BlueMe_Com_Pedido!$L:$L,Aut_BlueMe_Com_Pedido!$Q:$Q,CMV_Manual!D$2)</f>
        <v/>
      </c>
      <c r="E10" s="493">
        <f>-SUMIFS(Aut_BlueMe_Sem_Pedido!$J:$J,Aut_BlueMe_Sem_Pedido!$Q:$Q,CMV_Manual!E$2,Aut_BlueMe_Sem_Pedido!$H:$H,"Insumos - Bebidas")+SUMIFS(Aut_BlueMe_Com_Pedido!$L:$L,Aut_BlueMe_Com_Pedido!$Q:$Q,CMV_Manual!E$2)</f>
        <v/>
      </c>
      <c r="F10" s="493">
        <f>-SUMIFS(Aut_BlueMe_Sem_Pedido!$J:$J,Aut_BlueMe_Sem_Pedido!$Q:$Q,CMV_Manual!F$2,Aut_BlueMe_Sem_Pedido!$H:$H,"Insumos - Bebidas")+SUMIFS(Aut_BlueMe_Com_Pedido!$L:$L,Aut_BlueMe_Com_Pedido!$Q:$Q,CMV_Manual!F$2)</f>
        <v/>
      </c>
      <c r="G10" s="493">
        <f>-SUMIFS(Aut_BlueMe_Sem_Pedido!$J:$J,Aut_BlueMe_Sem_Pedido!$Q:$Q,CMV_Manual!G$2,Aut_BlueMe_Sem_Pedido!$H:$H,"Insumos - Bebidas")+SUMIFS(Aut_BlueMe_Com_Pedido!$L:$L,Aut_BlueMe_Com_Pedido!$Q:$Q,CMV_Manual!G$2)</f>
        <v/>
      </c>
      <c r="H10" s="493">
        <f>-SUMIFS(Aut_BlueMe_Sem_Pedido!$J:$J,Aut_BlueMe_Sem_Pedido!$Q:$Q,CMV_Manual!H$2,Aut_BlueMe_Sem_Pedido!$H:$H,"Insumos - Bebidas")+SUMIFS(Aut_BlueMe_Com_Pedido!$L:$L,Aut_BlueMe_Com_Pedido!$Q:$Q,CMV_Manual!H$2)</f>
        <v/>
      </c>
      <c r="I10" s="493">
        <f>-SUMIFS(Aut_BlueMe_Sem_Pedido!$J:$J,Aut_BlueMe_Sem_Pedido!$Q:$Q,CMV_Manual!I$2,Aut_BlueMe_Sem_Pedido!$H:$H,"Insumos - Bebidas")+SUMIFS(Aut_BlueMe_Com_Pedido!$L:$L,Aut_BlueMe_Com_Pedido!$Q:$Q,CMV_Manual!I$2)</f>
        <v/>
      </c>
      <c r="J10" s="493">
        <f>-SUMIFS(Aut_BlueMe_Sem_Pedido!$J:$J,Aut_BlueMe_Sem_Pedido!$Q:$Q,CMV_Manual!J$2,Aut_BlueMe_Sem_Pedido!$H:$H,"Insumos - Bebidas")+SUMIFS(Aut_BlueMe_Com_Pedido!$L:$L,Aut_BlueMe_Com_Pedido!$Q:$Q,CMV_Manual!J$2)</f>
        <v/>
      </c>
      <c r="K10" s="493">
        <f>-SUMIFS(Aut_BlueMe_Sem_Pedido!$J:$J,Aut_BlueMe_Sem_Pedido!$Q:$Q,CMV_Manual!K$2,Aut_BlueMe_Sem_Pedido!$H:$H,"Insumos - Bebidas")+SUMIFS(Aut_BlueMe_Com_Pedido!$L:$L,Aut_BlueMe_Com_Pedido!$Q:$Q,CMV_Manual!K$2)</f>
        <v/>
      </c>
      <c r="L10" s="493">
        <f>-SUMIFS(Aut_BlueMe_Sem_Pedido!$J:$J,Aut_BlueMe_Sem_Pedido!$Q:$Q,CMV_Manual!L$2,Aut_BlueMe_Sem_Pedido!$H:$H,"Insumos - Bebidas")+SUMIFS(Aut_BlueMe_Com_Pedido!$L:$L,Aut_BlueMe_Com_Pedido!$Q:$Q,CMV_Manual!L$2)</f>
        <v/>
      </c>
      <c r="M10" s="493">
        <f>-SUMIFS(Aut_BlueMe_Sem_Pedido!$J:$J,Aut_BlueMe_Sem_Pedido!$Q:$Q,CMV_Manual!M$2,Aut_BlueMe_Sem_Pedido!$H:$H,"Insumos - Bebidas")+SUMIFS(Aut_BlueMe_Com_Pedido!$L:$L,Aut_BlueMe_Com_Pedido!$Q:$Q,CMV_Manual!M$2)</f>
        <v/>
      </c>
      <c r="N10" s="493">
        <f>-SUMIFS(Aut_BlueMe_Sem_Pedido!$J:$J,Aut_BlueMe_Sem_Pedido!$Q:$Q,CMV_Manual!N$2,Aut_BlueMe_Sem_Pedido!$H:$H,"Insumos - Bebidas")+SUMIFS(Aut_BlueMe_Com_Pedido!$L:$L,Aut_BlueMe_Com_Pedido!$Q:$Q,CMV_Manual!N$2)</f>
        <v/>
      </c>
      <c r="O10" s="493">
        <f>-SUMIFS(Aut_BlueMe_Sem_Pedido!$J:$J,Aut_BlueMe_Sem_Pedido!$Q:$Q,CMV_Manual!O$2,Aut_BlueMe_Sem_Pedido!$H:$H,"Insumos - Bebidas")+SUMIFS(Aut_BlueMe_Com_Pedido!$L:$L,Aut_BlueMe_Com_Pedido!$Q:$Q,CMV_Manual!O$2)</f>
        <v/>
      </c>
      <c r="P10" s="494" t="n"/>
      <c r="Q10" s="414" t="inlineStr">
        <is>
          <t>Delivery</t>
        </is>
      </c>
      <c r="R10" s="484">
        <f>DRE!J18</f>
        <v/>
      </c>
      <c r="S10" s="484">
        <f>DRE!M18</f>
        <v/>
      </c>
      <c r="T10" s="484" t="n">
        <v>0</v>
      </c>
      <c r="U10" s="484" t="n">
        <v>0</v>
      </c>
      <c r="V10" s="484" t="n"/>
      <c r="W10" s="484" t="n"/>
      <c r="X10" s="484" t="n"/>
      <c r="Y10" s="484" t="n"/>
      <c r="Z10" s="484" t="n"/>
    </row>
    <row r="11" ht="15.6" customHeight="1">
      <c r="A11" s="308" t="n"/>
      <c r="B11" s="306" t="inlineStr">
        <is>
          <t>(+)Entradas transferência Alimento</t>
        </is>
      </c>
      <c r="C11" s="489">
        <f>SUMIFS(Aut_Transferencias!$K:$K,Aut_Transferencias!$J:$J,CMV_Manual!C$2,Aut_Transferencias!$G:$G,"ALIMENTOS",Aut_Transferencias!$C:$C,"Arcos")</f>
        <v/>
      </c>
      <c r="D11" s="489">
        <f>SUMIFS(Aut_Transferencias!$K:$K,Aut_Transferencias!$J:$J,CMV_Manual!D$2,Aut_Transferencias!$G:$G,"ALIMENTOS",Aut_Transferencias!$C:$C,"Arcos")</f>
        <v/>
      </c>
      <c r="E11" s="489">
        <f>SUMIFS(Aut_Transferencias!$K:$K,Aut_Transferencias!$J:$J,CMV_Manual!E$2,Aut_Transferencias!$G:$G,"ALIMENTOS",Aut_Transferencias!$C:$C,"Arcos")</f>
        <v/>
      </c>
      <c r="F11" s="489">
        <f>SUMIFS(Aut_Transferencias!$K:$K,Aut_Transferencias!$J:$J,CMV_Manual!F$2,Aut_Transferencias!$G:$G,"ALIMENTOS",Aut_Transferencias!$C:$C,"Arcos")</f>
        <v/>
      </c>
      <c r="G11" s="489">
        <f>SUMIFS(Aut_Transferencias!$K:$K,Aut_Transferencias!$J:$J,CMV_Manual!G$2,Aut_Transferencias!$G:$G,"ALIMENTOS",Aut_Transferencias!$C:$C,"Arcos")</f>
        <v/>
      </c>
      <c r="H11" s="489">
        <f>SUMIFS(Aut_Transferencias!$K:$K,Aut_Transferencias!$J:$J,CMV_Manual!H$2,Aut_Transferencias!$G:$G,"ALIMENTOS",Aut_Transferencias!$C:$C,"Arcos")</f>
        <v/>
      </c>
      <c r="I11" s="489">
        <f>SUMIFS(Aut_Transferencias!$K:$K,Aut_Transferencias!$J:$J,CMV_Manual!I$2,Aut_Transferencias!$G:$G,"ALIMENTOS",Aut_Transferencias!$C:$C,"Arcos")</f>
        <v/>
      </c>
      <c r="J11" s="489">
        <f>SUMIFS(Aut_Transferencias!$K:$K,Aut_Transferencias!$J:$J,CMV_Manual!J$2,Aut_Transferencias!$G:$G,"ALIMENTOS",Aut_Transferencias!$C:$C,"Arcos")</f>
        <v/>
      </c>
      <c r="K11" s="489">
        <f>SUMIFS(Aut_Transferencias!$K:$K,Aut_Transferencias!$J:$J,CMV_Manual!K$2,Aut_Transferencias!$G:$G,"ALIMENTOS",Aut_Transferencias!$C:$C,"Arcos")</f>
        <v/>
      </c>
      <c r="L11" s="489">
        <f>SUMIFS(Aut_Transferencias!$K:$K,Aut_Transferencias!$J:$J,CMV_Manual!L$2,Aut_Transferencias!$G:$G,"ALIMENTOS",Aut_Transferencias!$C:$C,"Arcos")</f>
        <v/>
      </c>
      <c r="M11" s="489">
        <f>SUMIFS(Aut_Transferencias!$K:$K,Aut_Transferencias!$J:$J,CMV_Manual!M$2,Aut_Transferencias!$G:$G,"ALIMENTOS",Aut_Transferencias!$C:$C,"Arcos")</f>
        <v/>
      </c>
      <c r="N11" s="489">
        <f>SUMIFS(Aut_Transferencias!$K:$K,Aut_Transferencias!$J:$J,CMV_Manual!N$2,Aut_Transferencias!$G:$G,"ALIMENTOS",Aut_Transferencias!$C:$C,"Arcos")</f>
        <v/>
      </c>
      <c r="O11" s="489">
        <f>SUMIFS(Aut_Transferencias!$K:$K,Aut_Transferencias!$J:$J,CMV_Manual!O$2,Aut_Transferencias!$G:$G,"ALIMENTOS",Aut_Transferencias!$C:$C,"Arcos")</f>
        <v/>
      </c>
      <c r="P11" s="495" t="n"/>
      <c r="Q11" s="491" t="inlineStr">
        <is>
          <t>Membership</t>
        </is>
      </c>
      <c r="R11" s="484" t="n">
        <v>0</v>
      </c>
      <c r="S11" s="484" t="n">
        <v>0</v>
      </c>
      <c r="T11" s="484" t="n">
        <v>0</v>
      </c>
      <c r="U11" s="484" t="n">
        <v>0</v>
      </c>
      <c r="V11" s="484" t="n"/>
      <c r="W11" s="484" t="n"/>
      <c r="X11" s="484" t="n"/>
      <c r="Y11" s="484" t="n"/>
      <c r="Z11" s="484" t="n"/>
    </row>
    <row r="12">
      <c r="A12" s="308" t="n"/>
      <c r="B12" s="306" t="inlineStr">
        <is>
          <t>(+)Entradas transferência Bebidas</t>
        </is>
      </c>
      <c r="C12" s="489">
        <f>SUMIFS(Aut_Transferencias!$K:$K,Aut_Transferencias!$J:$J,CMV_Manual!C$2,Aut_Transferencias!$G:$G,"BEBIDAS",Aut_Transferencias!$C:$C,"Arcos")</f>
        <v/>
      </c>
      <c r="D12" s="489">
        <f>SUMIFS(Aut_Transferencias!$K:$K,Aut_Transferencias!$J:$J,CMV_Manual!D$2,Aut_Transferencias!$G:$G,"BEBIDAS",Aut_Transferencias!$C:$C,"Arcos")</f>
        <v/>
      </c>
      <c r="E12" s="489">
        <f>SUMIFS(Aut_Transferencias!$K:$K,Aut_Transferencias!$J:$J,CMV_Manual!E$2,Aut_Transferencias!$G:$G,"BEBIDAS",Aut_Transferencias!$C:$C,"Arcos")</f>
        <v/>
      </c>
      <c r="F12" s="489">
        <f>SUMIFS(Aut_Transferencias!$K:$K,Aut_Transferencias!$J:$J,CMV_Manual!F$2,Aut_Transferencias!$G:$G,"BEBIDAS",Aut_Transferencias!$C:$C,"Arcos")</f>
        <v/>
      </c>
      <c r="G12" s="489">
        <f>SUMIFS(Aut_Transferencias!$K:$K,Aut_Transferencias!$J:$J,CMV_Manual!G$2,Aut_Transferencias!$G:$G,"BEBIDAS",Aut_Transferencias!$C:$C,"Arcos")</f>
        <v/>
      </c>
      <c r="H12" s="489">
        <f>SUMIFS(Aut_Transferencias!$K:$K,Aut_Transferencias!$J:$J,CMV_Manual!H$2,Aut_Transferencias!$G:$G,"BEBIDAS",Aut_Transferencias!$C:$C,"Arcos")</f>
        <v/>
      </c>
      <c r="I12" s="489">
        <f>SUMIFS(Aut_Transferencias!$K:$K,Aut_Transferencias!$J:$J,CMV_Manual!I$2,Aut_Transferencias!$G:$G,"BEBIDAS",Aut_Transferencias!$C:$C,"Arcos")</f>
        <v/>
      </c>
      <c r="J12" s="489">
        <f>SUMIFS(Aut_Transferencias!$K:$K,Aut_Transferencias!$J:$J,CMV_Manual!J$2,Aut_Transferencias!$G:$G,"BEBIDAS",Aut_Transferencias!$C:$C,"Arcos")</f>
        <v/>
      </c>
      <c r="K12" s="489">
        <f>SUMIFS(Aut_Transferencias!$K:$K,Aut_Transferencias!$J:$J,CMV_Manual!K$2,Aut_Transferencias!$G:$G,"BEBIDAS",Aut_Transferencias!$C:$C,"Arcos")</f>
        <v/>
      </c>
      <c r="L12" s="489">
        <f>SUMIFS(Aut_Transferencias!$K:$K,Aut_Transferencias!$J:$J,CMV_Manual!L$2,Aut_Transferencias!$G:$G,"BEBIDAS",Aut_Transferencias!$C:$C,"Arcos")</f>
        <v/>
      </c>
      <c r="M12" s="489">
        <f>SUMIFS(Aut_Transferencias!$K:$K,Aut_Transferencias!$J:$J,CMV_Manual!M$2,Aut_Transferencias!$G:$G,"BEBIDAS",Aut_Transferencias!$C:$C,"Arcos")</f>
        <v/>
      </c>
      <c r="N12" s="489">
        <f>SUMIFS(Aut_Transferencias!$K:$K,Aut_Transferencias!$J:$J,CMV_Manual!N$2,Aut_Transferencias!$G:$G,"BEBIDAS",Aut_Transferencias!$C:$C,"Arcos")</f>
        <v/>
      </c>
      <c r="O12" s="489">
        <f>SUMIFS(Aut_Transferencias!$K:$K,Aut_Transferencias!$J:$J,CMV_Manual!O$2,Aut_Transferencias!$G:$G,"BEBIDAS",Aut_Transferencias!$C:$C,"Arcos")</f>
        <v/>
      </c>
      <c r="Q12" s="496" t="inlineStr">
        <is>
          <t>A&amp;B Final para calculo do CMV na DRE</t>
        </is>
      </c>
      <c r="R12" s="497">
        <f>SUM(R5:R11)</f>
        <v/>
      </c>
      <c r="S12" s="497">
        <f>SUM(S5:S11)</f>
        <v/>
      </c>
      <c r="T12" s="497">
        <f>SUM(T5:T11)</f>
        <v/>
      </c>
      <c r="U12" s="497">
        <f>SUM(U5:U11)</f>
        <v/>
      </c>
      <c r="V12" s="497">
        <f>SUM(V5:V11)</f>
        <v/>
      </c>
      <c r="W12" s="497">
        <f>SUM(W5:W11)</f>
        <v/>
      </c>
      <c r="X12" s="497">
        <f>SUM(X5:X11)</f>
        <v/>
      </c>
      <c r="Y12" s="497">
        <f>SUM(Y5:Y11)</f>
        <v/>
      </c>
      <c r="Z12" s="497">
        <f>SUM(Z5:Z11)</f>
        <v/>
      </c>
      <c r="AA12" s="497">
        <f>SUM(AA5:AA11)</f>
        <v/>
      </c>
      <c r="AB12" s="497">
        <f>SUM(AB5:AB11)</f>
        <v/>
      </c>
      <c r="AC12" s="497">
        <f>SUM(AC5:AC11)</f>
        <v/>
      </c>
    </row>
    <row r="13">
      <c r="A13" s="308" t="n"/>
      <c r="B13" s="306" t="inlineStr">
        <is>
          <t>(-) Saídas transferencia Alimento</t>
        </is>
      </c>
      <c r="C13" s="493">
        <f>SUMIFS(Aut_Transferencias!$K:$K,Aut_Transferencias!$J:$J,CMV_Manual!C$2,Aut_Transferencias!$G:$G,"ALIMENTOS",Aut_Transferencias!$B:$B,"Arcos")</f>
        <v/>
      </c>
      <c r="D13" s="493">
        <f>SUMIFS(Aut_Transferencias!$K:$K,Aut_Transferencias!$J:$J,CMV_Manual!D$2,Aut_Transferencias!$G:$G,"ALIMENTOS",Aut_Transferencias!$B:$B,"Arcos")</f>
        <v/>
      </c>
      <c r="E13" s="493">
        <f>SUMIFS(Aut_Transferencias!$K:$K,Aut_Transferencias!$J:$J,CMV_Manual!E$2,Aut_Transferencias!$G:$G,"ALIMENTOS",Aut_Transferencias!$B:$B,"Arcos")</f>
        <v/>
      </c>
      <c r="F13" s="493">
        <f>SUMIFS(Aut_Transferencias!$K:$K,Aut_Transferencias!$J:$J,CMV_Manual!F$2,Aut_Transferencias!$G:$G,"ALIMENTOS",Aut_Transferencias!$B:$B,"Arcos")</f>
        <v/>
      </c>
      <c r="G13" s="493">
        <f>SUMIFS(Aut_Transferencias!$K:$K,Aut_Transferencias!$J:$J,CMV_Manual!G$2,Aut_Transferencias!$G:$G,"ALIMENTOS",Aut_Transferencias!$B:$B,"Arcos")</f>
        <v/>
      </c>
      <c r="H13" s="493">
        <f>SUMIFS(Aut_Transferencias!$K:$K,Aut_Transferencias!$J:$J,CMV_Manual!H$2,Aut_Transferencias!$G:$G,"ALIMENTOS",Aut_Transferencias!$B:$B,"Arcos")</f>
        <v/>
      </c>
      <c r="I13" s="493">
        <f>SUMIFS(Aut_Transferencias!$K:$K,Aut_Transferencias!$J:$J,CMV_Manual!I$2,Aut_Transferencias!$G:$G,"ALIMENTOS",Aut_Transferencias!$B:$B,"Arcos")</f>
        <v/>
      </c>
      <c r="J13" s="493">
        <f>SUMIFS(Aut_Transferencias!$K:$K,Aut_Transferencias!$J:$J,CMV_Manual!J$2,Aut_Transferencias!$G:$G,"ALIMENTOS",Aut_Transferencias!$B:$B,"Arcos")</f>
        <v/>
      </c>
      <c r="K13" s="493">
        <f>SUMIFS(Aut_Transferencias!$K:$K,Aut_Transferencias!$J:$J,CMV_Manual!K$2,Aut_Transferencias!$G:$G,"ALIMENTOS",Aut_Transferencias!$B:$B,"Arcos")</f>
        <v/>
      </c>
      <c r="L13" s="493">
        <f>SUMIFS(Aut_Transferencias!$K:$K,Aut_Transferencias!$J:$J,CMV_Manual!L$2,Aut_Transferencias!$G:$G,"ALIMENTOS",Aut_Transferencias!$B:$B,"Arcos")</f>
        <v/>
      </c>
      <c r="M13" s="493">
        <f>SUMIFS(Aut_Transferencias!$K:$K,Aut_Transferencias!$J:$J,CMV_Manual!M$2,Aut_Transferencias!$G:$G,"ALIMENTOS",Aut_Transferencias!$B:$B,"Arcos")</f>
        <v/>
      </c>
      <c r="N13" s="493">
        <f>SUMIFS(Aut_Transferencias!$K:$K,Aut_Transferencias!$J:$J,CMV_Manual!N$2,Aut_Transferencias!$G:$G,"ALIMENTOS",Aut_Transferencias!$B:$B,"Arcos")</f>
        <v/>
      </c>
      <c r="O13" s="493">
        <f>SUMIFS(Aut_Transferencias!$K:$K,Aut_Transferencias!$J:$J,CMV_Manual!O$2,Aut_Transferencias!$G:$G,"ALIMENTOS",Aut_Transferencias!$B:$B,"Arcos")</f>
        <v/>
      </c>
      <c r="R13" s="498" t="n"/>
      <c r="T13" s="484" t="n"/>
    </row>
    <row r="14">
      <c r="A14" s="308" t="n"/>
      <c r="B14" s="306" t="inlineStr">
        <is>
          <t>(-) Saídas transferencia Bebidas</t>
        </is>
      </c>
      <c r="C14" s="493">
        <f>SUMIFS(Aut_Transferencias!$K:$K,Aut_Transferencias!$J:$J,CMV_Manual!C$2,Aut_Transferencias!$G:$G,"BEBIDAS",Aut_Transferencias!$B:$B,"Arcos")</f>
        <v/>
      </c>
      <c r="D14" s="493">
        <f>SUMIFS(Aut_Transferencias!$K:$K,Aut_Transferencias!$J:$J,CMV_Manual!D$2,Aut_Transferencias!$G:$G,"BEBIDAS",Aut_Transferencias!$B:$B,"Arcos")</f>
        <v/>
      </c>
      <c r="E14" s="493">
        <f>SUMIFS(Aut_Transferencias!$K:$K,Aut_Transferencias!$J:$J,CMV_Manual!E$2,Aut_Transferencias!$G:$G,"BEBIDAS",Aut_Transferencias!$B:$B,"Arcos")</f>
        <v/>
      </c>
      <c r="F14" s="493">
        <f>SUMIFS(Aut_Transferencias!$K:$K,Aut_Transferencias!$J:$J,CMV_Manual!F$2,Aut_Transferencias!$G:$G,"BEBIDAS",Aut_Transferencias!$B:$B,"Arcos")</f>
        <v/>
      </c>
      <c r="G14" s="493">
        <f>SUMIFS(Aut_Transferencias!$K:$K,Aut_Transferencias!$J:$J,CMV_Manual!G$2,Aut_Transferencias!$G:$G,"BEBIDAS",Aut_Transferencias!$B:$B,"Arcos")</f>
        <v/>
      </c>
      <c r="H14" s="493">
        <f>SUMIFS(Aut_Transferencias!$K:$K,Aut_Transferencias!$J:$J,CMV_Manual!H$2,Aut_Transferencias!$G:$G,"BEBIDAS",Aut_Transferencias!$B:$B,"Arcos")</f>
        <v/>
      </c>
      <c r="I14" s="493">
        <f>SUMIFS(Aut_Transferencias!$K:$K,Aut_Transferencias!$J:$J,CMV_Manual!I$2,Aut_Transferencias!$G:$G,"BEBIDAS",Aut_Transferencias!$B:$B,"Arcos")</f>
        <v/>
      </c>
      <c r="J14" s="493">
        <f>SUMIFS(Aut_Transferencias!$K:$K,Aut_Transferencias!$J:$J,CMV_Manual!J$2,Aut_Transferencias!$G:$G,"BEBIDAS",Aut_Transferencias!$B:$B,"Arcos")</f>
        <v/>
      </c>
      <c r="K14" s="493">
        <f>SUMIFS(Aut_Transferencias!$K:$K,Aut_Transferencias!$J:$J,CMV_Manual!K$2,Aut_Transferencias!$G:$G,"BEBIDAS",Aut_Transferencias!$B:$B,"Arcos")</f>
        <v/>
      </c>
      <c r="L14" s="493">
        <f>SUMIFS(Aut_Transferencias!$K:$K,Aut_Transferencias!$J:$J,CMV_Manual!L$2,Aut_Transferencias!$G:$G,"BEBIDAS",Aut_Transferencias!$B:$B,"Arcos")</f>
        <v/>
      </c>
      <c r="M14" s="493">
        <f>SUMIFS(Aut_Transferencias!$K:$K,Aut_Transferencias!$J:$J,CMV_Manual!M$2,Aut_Transferencias!$G:$G,"BEBIDAS",Aut_Transferencias!$B:$B,"Arcos")</f>
        <v/>
      </c>
      <c r="N14" s="493">
        <f>SUMIFS(Aut_Transferencias!$K:$K,Aut_Transferencias!$J:$J,CMV_Manual!N$2,Aut_Transferencias!$G:$G,"BEBIDAS",Aut_Transferencias!$B:$B,"Arcos")</f>
        <v/>
      </c>
      <c r="O14" s="493">
        <f>SUMIFS(Aut_Transferencias!$K:$K,Aut_Transferencias!$J:$J,CMV_Manual!O$2,Aut_Transferencias!$G:$G,"BEBIDAS",Aut_Transferencias!$B:$B,"Arcos")</f>
        <v/>
      </c>
      <c r="Q14" s="499" t="inlineStr">
        <is>
          <t>Eventos p/ o CMV</t>
        </is>
      </c>
      <c r="R14" s="500">
        <f>SUM(R6:R9)</f>
        <v/>
      </c>
      <c r="S14" s="501">
        <f>SUM(S6:S9)</f>
        <v/>
      </c>
      <c r="T14" s="501">
        <f>SUM(T6:T9)</f>
        <v/>
      </c>
      <c r="U14" s="501">
        <f>SUM(U6:U9)</f>
        <v/>
      </c>
      <c r="V14" s="501">
        <f>SUM(V6:V9)</f>
        <v/>
      </c>
      <c r="W14" s="501">
        <f>SUM(W6:W9)</f>
        <v/>
      </c>
      <c r="X14" s="501">
        <f>SUM(X6:X9)</f>
        <v/>
      </c>
      <c r="Y14" s="501">
        <f>SUM(Y6:Y9)</f>
        <v/>
      </c>
      <c r="Z14" s="501">
        <f>SUM(Z6:Z9)</f>
        <v/>
      </c>
      <c r="AA14" s="501">
        <f>SUM(AA6:AA9)</f>
        <v/>
      </c>
      <c r="AB14" s="501">
        <f>SUM(AB6:AB9)</f>
        <v/>
      </c>
      <c r="AC14" s="502">
        <f>SUM(AC6:AC9)</f>
        <v/>
      </c>
    </row>
    <row r="15">
      <c r="A15" s="308" t="n"/>
      <c r="B15" s="306" t="inlineStr">
        <is>
          <t>(-) Consumo Funcionário</t>
        </is>
      </c>
      <c r="C15" s="503">
        <f>SUMIFS(Aut_Consumo_Funcionarios!$F:$F,Aut_Consumo_Funcionarios!$D:$D,CMV_Manual!C$2)</f>
        <v/>
      </c>
      <c r="D15" s="503">
        <f>SUMIFS(Aut_Consumo_Funcionarios!$F:$F,Aut_Consumo_Funcionarios!$D:$D,CMV_Manual!D$2)</f>
        <v/>
      </c>
      <c r="E15" s="503">
        <f>SUMIFS(Aut_Consumo_Funcionarios!$F:$F,Aut_Consumo_Funcionarios!$D:$D,CMV_Manual!E$2)</f>
        <v/>
      </c>
      <c r="F15" s="503">
        <f>SUMIFS(Aut_Consumo_Funcionarios!$F:$F,Aut_Consumo_Funcionarios!$D:$D,CMV_Manual!F$2)</f>
        <v/>
      </c>
      <c r="G15" s="503">
        <f>SUMIFS(Aut_Consumo_Funcionarios!$F:$F,Aut_Consumo_Funcionarios!$D:$D,CMV_Manual!G$2)</f>
        <v/>
      </c>
      <c r="H15" s="503">
        <f>SUMIFS(Aut_Consumo_Funcionarios!$F:$F,Aut_Consumo_Funcionarios!$D:$D,CMV_Manual!H$2)</f>
        <v/>
      </c>
      <c r="I15" s="503">
        <f>SUMIFS(Aut_Consumo_Funcionarios!$F:$F,Aut_Consumo_Funcionarios!$D:$D,CMV_Manual!I$2)</f>
        <v/>
      </c>
      <c r="J15" s="503">
        <f>SUMIFS(Aut_Consumo_Funcionarios!$F:$F,Aut_Consumo_Funcionarios!$D:$D,CMV_Manual!J$2)</f>
        <v/>
      </c>
      <c r="K15" s="503">
        <f>SUMIFS(Aut_Consumo_Funcionarios!$F:$F,Aut_Consumo_Funcionarios!$D:$D,CMV_Manual!K$2)</f>
        <v/>
      </c>
      <c r="L15" s="503">
        <f>SUMIFS(Aut_Consumo_Funcionarios!$F:$F,Aut_Consumo_Funcionarios!$D:$D,CMV_Manual!L$2)</f>
        <v/>
      </c>
      <c r="M15" s="503">
        <f>SUMIFS(Aut_Consumo_Funcionarios!$F:$F,Aut_Consumo_Funcionarios!$D:$D,CMV_Manual!M$2)</f>
        <v/>
      </c>
      <c r="N15" s="503">
        <f>SUMIFS(Aut_Consumo_Funcionarios!$F:$F,Aut_Consumo_Funcionarios!$D:$D,CMV_Manual!N$2)</f>
        <v/>
      </c>
      <c r="O15" s="504">
        <f>SUMIFS(Aut_Consumo_Funcionarios!$F:$F,Aut_Consumo_Funcionarios!$D:$D,CMV_Manual!O$2)</f>
        <v/>
      </c>
      <c r="R15" s="498" t="n"/>
    </row>
    <row r="16">
      <c r="A16" s="308" t="n"/>
      <c r="B16" s="306" t="inlineStr">
        <is>
          <t>(-) Perdas /baixas manuais</t>
        </is>
      </c>
      <c r="C16" s="505" t="n"/>
      <c r="D16" s="505" t="n"/>
      <c r="E16" s="505" t="n"/>
      <c r="F16" s="505" t="n"/>
      <c r="G16" s="505" t="n"/>
      <c r="H16" s="505" t="n"/>
      <c r="I16" s="505" t="n"/>
      <c r="J16" s="505" t="n"/>
      <c r="K16" s="505" t="n"/>
      <c r="L16" s="506" t="n"/>
      <c r="M16" s="506" t="n"/>
      <c r="N16" s="506" t="n"/>
      <c r="O16" s="507" t="n"/>
      <c r="R16" s="484" t="n"/>
    </row>
    <row r="17">
      <c r="A17" s="305" t="n"/>
      <c r="B17" s="306" t="inlineStr">
        <is>
          <t>(-) Fechamento Alimento, estoque final</t>
        </is>
      </c>
      <c r="C17" s="489">
        <f>SUMIFS(Aut_Valor_Estoque!$P:$P,Aut_Valor_Estoque!$K:$K,CMV_Manual!C$2,Aut_Valor_Estoque!$J:$J,"ALIMENTOS")</f>
        <v/>
      </c>
      <c r="D17" s="489">
        <f>SUMIFS(Aut_Valor_Estoque!$P:$P,Aut_Valor_Estoque!$K:$K,CMV_Manual!D$2,Aut_Valor_Estoque!$J:$J,"ALIMENTOS")</f>
        <v/>
      </c>
      <c r="E17" s="489">
        <f>SUMIFS(Aut_Valor_Estoque!$P:$P,Aut_Valor_Estoque!$K:$K,CMV_Manual!E$2,Aut_Valor_Estoque!$J:$J,"ALIMENTOS")</f>
        <v/>
      </c>
      <c r="F17" s="489">
        <f>SUMIFS(Aut_Valor_Estoque!$P:$P,Aut_Valor_Estoque!$K:$K,CMV_Manual!F$2,Aut_Valor_Estoque!$J:$J,"ALIMENTOS")</f>
        <v/>
      </c>
      <c r="G17" s="489">
        <f>SUMIFS(Aut_Valor_Estoque!$P:$P,Aut_Valor_Estoque!$K:$K,CMV_Manual!G$2,Aut_Valor_Estoque!$J:$J,"ALIMENTOS")</f>
        <v/>
      </c>
      <c r="H17" s="489">
        <f>SUMIFS(Aut_Valor_Estoque!$P:$P,Aut_Valor_Estoque!$K:$K,CMV_Manual!H$2,Aut_Valor_Estoque!$J:$J,"ALIMENTOS")</f>
        <v/>
      </c>
      <c r="I17" s="489">
        <f>SUMIFS(Aut_Valor_Estoque!$P:$P,Aut_Valor_Estoque!$K:$K,CMV_Manual!I$2,Aut_Valor_Estoque!$J:$J,"ALIMENTOS")</f>
        <v/>
      </c>
      <c r="J17" s="489">
        <f>SUMIFS(Aut_Valor_Estoque!$P:$P,Aut_Valor_Estoque!$K:$K,CMV_Manual!J$2,Aut_Valor_Estoque!$J:$J,"ALIMENTOS")</f>
        <v/>
      </c>
      <c r="K17" s="489">
        <f>SUMIFS(Aut_Valor_Estoque!$P:$P,Aut_Valor_Estoque!$K:$K,CMV_Manual!K$2,Aut_Valor_Estoque!$J:$J,"ALIMENTOS")</f>
        <v/>
      </c>
      <c r="L17" s="489">
        <f>SUMIFS(Aut_Valor_Estoque!$P:$P,Aut_Valor_Estoque!$K:$K,CMV_Manual!L$2,Aut_Valor_Estoque!$J:$J,"ALIMENTOS")</f>
        <v/>
      </c>
      <c r="M17" s="489">
        <f>SUMIFS(Aut_Valor_Estoque!$P:$P,Aut_Valor_Estoque!$K:$K,CMV_Manual!M$2,Aut_Valor_Estoque!$J:$J,"ALIMENTOS")</f>
        <v/>
      </c>
      <c r="N17" s="489">
        <f>SUMIFS(Aut_Valor_Estoque!$P:$P,Aut_Valor_Estoque!$K:$K,CMV_Manual!N$2,Aut_Valor_Estoque!$J:$J,"ALIMENTOS")</f>
        <v/>
      </c>
      <c r="O17" s="508">
        <f>SUMIFS(Aut_Valor_Estoque!$P:$P,Aut_Valor_Estoque!$K:$K,CMV_Manual!O$2,Aut_Valor_Estoque!$J:$J,"ALIMENTOS")</f>
        <v/>
      </c>
      <c r="R17" s="484" t="n"/>
    </row>
    <row r="18">
      <c r="A18" s="305" t="n"/>
      <c r="B18" s="306" t="inlineStr">
        <is>
          <t>(-) Fechamento Bebida, estoque final</t>
        </is>
      </c>
      <c r="C18" s="489" t="n">
        <v>137791.3600000001</v>
      </c>
      <c r="D18" s="489">
        <f>SUMIFS(Aut_Valor_Estoque!$P:$P,Aut_Valor_Estoque!$K:$K,CMV_Manual!D$2,Aut_Valor_Estoque!$J:$J,"BEBIDAS")</f>
        <v/>
      </c>
      <c r="E18" s="489">
        <f>SUMIFS(Aut_Valor_Estoque!$P:$P,Aut_Valor_Estoque!$K:$K,CMV_Manual!E$2,Aut_Valor_Estoque!$J:$J,"BEBIDAS")</f>
        <v/>
      </c>
      <c r="F18" s="489">
        <f>SUMIFS(Aut_Valor_Estoque!$P:$P,Aut_Valor_Estoque!$K:$K,CMV_Manual!F$2,Aut_Valor_Estoque!$J:$J,"BEBIDAS")</f>
        <v/>
      </c>
      <c r="G18" s="489">
        <f>SUMIFS(Aut_Valor_Estoque!$P:$P,Aut_Valor_Estoque!$K:$K,CMV_Manual!G$2,Aut_Valor_Estoque!$J:$J,"BEBIDAS")</f>
        <v/>
      </c>
      <c r="H18" s="489">
        <f>SUMIFS(Aut_Valor_Estoque!$P:$P,Aut_Valor_Estoque!$K:$K,CMV_Manual!H$2,Aut_Valor_Estoque!$J:$J,"BEBIDAS")</f>
        <v/>
      </c>
      <c r="I18" s="489">
        <f>SUMIFS(Aut_Valor_Estoque!$P:$P,Aut_Valor_Estoque!$K:$K,CMV_Manual!I$2,Aut_Valor_Estoque!$J:$J,"BEBIDAS")</f>
        <v/>
      </c>
      <c r="J18" s="489">
        <f>SUMIFS(Aut_Valor_Estoque!$P:$P,Aut_Valor_Estoque!$K:$K,CMV_Manual!J$2,Aut_Valor_Estoque!$J:$J,"BEBIDAS")</f>
        <v/>
      </c>
      <c r="K18" s="489">
        <f>SUMIFS(Aut_Valor_Estoque!$P:$P,Aut_Valor_Estoque!$K:$K,CMV_Manual!K$2,Aut_Valor_Estoque!$J:$J,"BEBIDAS")</f>
        <v/>
      </c>
      <c r="L18" s="489">
        <f>SUMIFS(Aut_Valor_Estoque!$P:$P,Aut_Valor_Estoque!$K:$K,CMV_Manual!L$2,Aut_Valor_Estoque!$J:$J,"BEBIDAS")</f>
        <v/>
      </c>
      <c r="M18" s="489">
        <f>SUMIFS(Aut_Valor_Estoque!$P:$P,Aut_Valor_Estoque!$K:$K,CMV_Manual!M$2,Aut_Valor_Estoque!$J:$J,"BEBIDAS")</f>
        <v/>
      </c>
      <c r="N18" s="489">
        <f>SUMIFS(Aut_Valor_Estoque!$P:$P,Aut_Valor_Estoque!$K:$K,CMV_Manual!N$2,Aut_Valor_Estoque!$J:$J,"BEBIDAS")</f>
        <v/>
      </c>
      <c r="O18" s="490">
        <f>SUMIFS(Aut_Valor_Estoque!$P:$P,Aut_Valor_Estoque!$K:$K,CMV_Manual!O$2,Aut_Valor_Estoque!$J:$J,"BEBIDAS")</f>
        <v/>
      </c>
      <c r="R18" s="484" t="n"/>
    </row>
    <row r="19">
      <c r="A19" s="305" t="n"/>
      <c r="B19" s="306" t="inlineStr">
        <is>
          <t>(-) Fechamento Produção Cozinha</t>
        </is>
      </c>
      <c r="C19" s="489">
        <f>SUMIFS(Aut_Insumos_Producao!$J:$J,Aut_Insumos_Producao!$D:$D,CMV_Manual!C$2,Aut_Insumos_Producao!$H:$H,"ALIMENTOS")</f>
        <v/>
      </c>
      <c r="D19" s="489">
        <f>SUMIFS(Aut_Insumos_Producao!$J:$J,Aut_Insumos_Producao!$D:$D,CMV_Manual!D$2,Aut_Insumos_Producao!$H:$H,"ALIMENTOS")</f>
        <v/>
      </c>
      <c r="E19" s="489">
        <f>SUMIFS(Aut_Insumos_Producao!$J:$J,Aut_Insumos_Producao!$D:$D,CMV_Manual!E$2,Aut_Insumos_Producao!$H:$H,"ALIMENTOS")</f>
        <v/>
      </c>
      <c r="F19" s="489">
        <f>SUMIFS(Aut_Insumos_Producao!$J:$J,Aut_Insumos_Producao!$D:$D,CMV_Manual!F$2,Aut_Insumos_Producao!$H:$H,"ALIMENTOS")</f>
        <v/>
      </c>
      <c r="G19" s="489">
        <f>SUMIFS(Aut_Insumos_Producao!$J:$J,Aut_Insumos_Producao!$D:$D,CMV_Manual!G$2,Aut_Insumos_Producao!$H:$H,"ALIMENTOS")</f>
        <v/>
      </c>
      <c r="H19" s="489">
        <f>SUMIFS(Aut_Insumos_Producao!$J:$J,Aut_Insumos_Producao!$D:$D,CMV_Manual!H$2,Aut_Insumos_Producao!$H:$H,"ALIMENTOS")</f>
        <v/>
      </c>
      <c r="I19" s="489">
        <f>SUMIFS(Aut_Insumos_Producao!$J:$J,Aut_Insumos_Producao!$D:$D,CMV_Manual!I$2,Aut_Insumos_Producao!$H:$H,"ALIMENTOS")</f>
        <v/>
      </c>
      <c r="J19" s="489">
        <f>SUMIFS(Aut_Insumos_Producao!$J:$J,Aut_Insumos_Producao!$D:$D,CMV_Manual!J$2,Aut_Insumos_Producao!$H:$H,"ALIMENTOS")</f>
        <v/>
      </c>
      <c r="K19" s="489">
        <f>SUMIFS(Aut_Insumos_Producao!$J:$J,Aut_Insumos_Producao!$D:$D,CMV_Manual!K$2,Aut_Insumos_Producao!$H:$H,"ALIMENTOS")</f>
        <v/>
      </c>
      <c r="L19" s="489">
        <f>SUMIFS(Aut_Insumos_Producao!$J:$J,Aut_Insumos_Producao!$D:$D,CMV_Manual!L$2,Aut_Insumos_Producao!$H:$H,"ALIMENTOS")</f>
        <v/>
      </c>
      <c r="M19" s="489">
        <f>SUMIFS(Aut_Insumos_Producao!$J:$J,Aut_Insumos_Producao!$D:$D,CMV_Manual!M$2,Aut_Insumos_Producao!$H:$H,"ALIMENTOS")</f>
        <v/>
      </c>
      <c r="N19" s="489">
        <f>SUMIFS(Aut_Insumos_Producao!$J:$J,Aut_Insumos_Producao!$D:$D,CMV_Manual!N$2,Aut_Insumos_Producao!$H:$H,"ALIMENTOS")</f>
        <v/>
      </c>
      <c r="O19" s="490">
        <f>SUMIFS(Aut_Insumos_Producao!$J:$J,Aut_Insumos_Producao!$D:$D,CMV_Manual!O$2,Aut_Insumos_Producao!$H:$H,"ALIMENTOS")</f>
        <v/>
      </c>
    </row>
    <row r="20">
      <c r="A20" s="305" t="n"/>
      <c r="B20" s="306" t="inlineStr">
        <is>
          <t>(-) Fechamento Produção Bar</t>
        </is>
      </c>
      <c r="C20" s="489">
        <f>SUMIFS(Aut_Insumos_Producao!$J:$J,Aut_Insumos_Producao!$D:$D,CMV_Manual!C$2,Aut_Insumos_Producao!$H:$H,"BEBIDAS")</f>
        <v/>
      </c>
      <c r="D20" s="489">
        <f>SUMIFS(Aut_Insumos_Producao!$J:$J,Aut_Insumos_Producao!$D:$D,CMV_Manual!D$2,Aut_Insumos_Producao!$H:$H,"BEBIDAS")</f>
        <v/>
      </c>
      <c r="E20" s="489">
        <f>SUMIFS(Aut_Insumos_Producao!$J:$J,Aut_Insumos_Producao!$D:$D,CMV_Manual!E$2,Aut_Insumos_Producao!$H:$H,"BEBIDAS")</f>
        <v/>
      </c>
      <c r="F20" s="489">
        <f>SUMIFS(Aut_Insumos_Producao!$J:$J,Aut_Insumos_Producao!$D:$D,CMV_Manual!F$2,Aut_Insumos_Producao!$H:$H,"BEBIDAS")</f>
        <v/>
      </c>
      <c r="G20" s="489">
        <f>SUMIFS(Aut_Insumos_Producao!$J:$J,Aut_Insumos_Producao!$D:$D,CMV_Manual!G$2,Aut_Insumos_Producao!$H:$H,"BEBIDAS")</f>
        <v/>
      </c>
      <c r="H20" s="489">
        <f>SUMIFS(Aut_Insumos_Producao!$J:$J,Aut_Insumos_Producao!$D:$D,CMV_Manual!H$2,Aut_Insumos_Producao!$H:$H,"BEBIDAS")</f>
        <v/>
      </c>
      <c r="I20" s="489">
        <f>SUMIFS(Aut_Insumos_Producao!$J:$J,Aut_Insumos_Producao!$D:$D,CMV_Manual!I$2,Aut_Insumos_Producao!$H:$H,"BEBIDAS")</f>
        <v/>
      </c>
      <c r="J20" s="489">
        <f>SUMIFS(Aut_Insumos_Producao!$J:$J,Aut_Insumos_Producao!$D:$D,CMV_Manual!J$2,Aut_Insumos_Producao!$H:$H,"BEBIDAS")</f>
        <v/>
      </c>
      <c r="K20" s="489">
        <f>SUMIFS(Aut_Insumos_Producao!$J:$J,Aut_Insumos_Producao!$D:$D,CMV_Manual!K$2,Aut_Insumos_Producao!$H:$H,"BEBIDAS")</f>
        <v/>
      </c>
      <c r="L20" s="489">
        <f>SUMIFS(Aut_Insumos_Producao!$J:$J,Aut_Insumos_Producao!$D:$D,CMV_Manual!L$2,Aut_Insumos_Producao!$H:$H,"BEBIDAS")</f>
        <v/>
      </c>
      <c r="M20" s="489">
        <f>SUMIFS(Aut_Insumos_Producao!$J:$J,Aut_Insumos_Producao!$D:$D,CMV_Manual!M$2,Aut_Insumos_Producao!$H:$H,"BEBIDAS")</f>
        <v/>
      </c>
      <c r="N20" s="489">
        <f>SUMIFS(Aut_Insumos_Producao!$J:$J,Aut_Insumos_Producao!$D:$D,CMV_Manual!N$2,Aut_Insumos_Producao!$H:$H,"BEBIDAS")</f>
        <v/>
      </c>
      <c r="O20" s="490">
        <f>SUMIFS(Aut_Insumos_Producao!$J:$J,Aut_Insumos_Producao!$D:$D,CMV_Manual!O$2,Aut_Insumos_Producao!$H:$H,"BEBIDAS")</f>
        <v/>
      </c>
    </row>
    <row r="21">
      <c r="A21" s="308" t="n"/>
      <c r="B21" s="314" t="n"/>
      <c r="C21" s="509" t="n"/>
      <c r="D21" s="509" t="n"/>
      <c r="E21" s="509" t="n"/>
      <c r="F21" s="509" t="n"/>
      <c r="G21" s="509" t="n"/>
      <c r="H21" s="509" t="n"/>
      <c r="I21" s="509" t="n"/>
      <c r="J21" s="509" t="n"/>
      <c r="K21" s="509" t="n"/>
      <c r="L21" s="509" t="n"/>
      <c r="M21" s="509" t="n"/>
      <c r="N21" s="509" t="n"/>
      <c r="O21" s="510" t="n"/>
    </row>
    <row r="22">
      <c r="B22" s="316" t="inlineStr">
        <is>
          <t>(=) Custo Alimento Vendido</t>
        </is>
      </c>
      <c r="C22" s="511" t="n">
        <v>117696.6199999999</v>
      </c>
      <c r="D22" s="511">
        <f>D5+D7+D9+D11-D13-D15-D17-D19</f>
        <v/>
      </c>
      <c r="E22" s="511">
        <f>E5+E7+E9+E11-E13-E15-E17-E19</f>
        <v/>
      </c>
      <c r="F22" s="511">
        <f>F5+F7+F9+F11-F13-F15-F17-F19</f>
        <v/>
      </c>
      <c r="G22" s="511">
        <f>G5+G7+G9+G11-G13-G15-G17-G19</f>
        <v/>
      </c>
      <c r="H22" s="511">
        <f>H5+H7+H9+H11-H13-H15-H17-H19</f>
        <v/>
      </c>
      <c r="I22" s="511">
        <f>I5+I7+I9+I11-I13-I15-I17-I19</f>
        <v/>
      </c>
      <c r="J22" s="511">
        <f>J5+J7+J9+J11-J13-J15-J17-J19</f>
        <v/>
      </c>
      <c r="K22" s="511">
        <f>K5+K7+K9+K11-K13-K15-K17-K19</f>
        <v/>
      </c>
      <c r="L22" s="511">
        <f>L5+L7+L9+L11-L13-L15-L17-L19</f>
        <v/>
      </c>
      <c r="M22" s="511">
        <f>M5+M7+M9+M11-M13-M15-M17-M19</f>
        <v/>
      </c>
      <c r="N22" s="511">
        <f>N5+N7+N9+N11-N13-N15-N17-N19</f>
        <v/>
      </c>
      <c r="O22" s="512">
        <f>O5+O7+O9+O11-O13-O15-O17-O19</f>
        <v/>
      </c>
    </row>
    <row r="23">
      <c r="B23" s="316" t="inlineStr">
        <is>
          <t>(=) Custo Bebida Vendida</t>
        </is>
      </c>
      <c r="C23" s="511" t="n">
        <v>137300.9199999997</v>
      </c>
      <c r="D23" s="511">
        <f>D6+D8+D10+D12-D14-D18-D20</f>
        <v/>
      </c>
      <c r="E23" s="511">
        <f>E6+E8+E10+E12-E14-E18-E20</f>
        <v/>
      </c>
      <c r="F23" s="511">
        <f>F6+F8+F10+F12-F14-F18-F20</f>
        <v/>
      </c>
      <c r="G23" s="511">
        <f>G6+G8+G10+G12-G14-G18-G20</f>
        <v/>
      </c>
      <c r="H23" s="511">
        <f>H6+H8+H10+H12-H14-H18-H20</f>
        <v/>
      </c>
      <c r="I23" s="511">
        <f>I6+I8+I10+I12-I14-I18-I20</f>
        <v/>
      </c>
      <c r="J23" s="511">
        <f>J6+J8+J10+J12-J14-J18-J20</f>
        <v/>
      </c>
      <c r="K23" s="511">
        <f>K6+K8+K10+K12-K14-K18-K20</f>
        <v/>
      </c>
      <c r="L23" s="511">
        <f>L6+L8+L10+L12-L14-L18-L20</f>
        <v/>
      </c>
      <c r="M23" s="511">
        <f>M6+M8+M10+M12-M14-M18-M20</f>
        <v/>
      </c>
      <c r="N23" s="511">
        <f>N6+N8+N10+N12-N14-N18-N20</f>
        <v/>
      </c>
      <c r="O23" s="512">
        <f>O6+O8+O10+O12-O14-O18-O20</f>
        <v/>
      </c>
      <c r="P23" s="513" t="n"/>
    </row>
    <row r="24">
      <c r="B24" s="319" t="inlineStr">
        <is>
          <t>Somatorio A&amp;B</t>
        </is>
      </c>
      <c r="C24" s="514" t="n">
        <v>254997.5399999996</v>
      </c>
      <c r="D24" s="514">
        <f>SUM(D22:D23)</f>
        <v/>
      </c>
      <c r="E24" s="514">
        <f>SUM(E22:E23)</f>
        <v/>
      </c>
      <c r="F24" s="514">
        <f>SUM(F22:F23)</f>
        <v/>
      </c>
      <c r="G24" s="514">
        <f>SUM(G22:G23)</f>
        <v/>
      </c>
      <c r="H24" s="514">
        <f>SUM(H22:H23)</f>
        <v/>
      </c>
      <c r="I24" s="514">
        <f>SUM(I22:I23)</f>
        <v/>
      </c>
      <c r="J24" s="514">
        <f>SUM(J22:J23)</f>
        <v/>
      </c>
      <c r="K24" s="514">
        <f>SUM(K22:K23)</f>
        <v/>
      </c>
      <c r="L24" s="514">
        <f>SUM(L22:L23)</f>
        <v/>
      </c>
      <c r="M24" s="514">
        <f>SUM(M22:M23)</f>
        <v/>
      </c>
      <c r="N24" s="514">
        <f>SUM(N22:N23)</f>
        <v/>
      </c>
      <c r="O24" s="515">
        <f>SUM(O22:O23)</f>
        <v/>
      </c>
    </row>
    <row r="25">
      <c r="A25" s="305" t="n"/>
      <c r="B25" s="329" t="inlineStr">
        <is>
          <t>Venda De Alimento</t>
        </is>
      </c>
      <c r="C25" s="516" t="n">
        <v>382266</v>
      </c>
      <c r="D25" s="517">
        <f>SUMIFS(Aut_Faturamento_Zig!$F:$F,Aut_Faturamento_Zig!$D:$D,CMV_Manual!D$2,Aut_Faturamento_Zig!$E:$E,"Alimentos")</f>
        <v/>
      </c>
      <c r="E25" s="517">
        <f>SUMIFS(Aut_Faturamento_Zig!$F:$F,Aut_Faturamento_Zig!$D:$D,CMV_Manual!E$2,Aut_Faturamento_Zig!$E:$E,"Alimentos")</f>
        <v/>
      </c>
      <c r="F25" s="517">
        <f>SUMIFS(Aut_Faturamento_Zig!$F:$F,Aut_Faturamento_Zig!$D:$D,CMV_Manual!F$2,Aut_Faturamento_Zig!$E:$E,"Alimentos")</f>
        <v/>
      </c>
      <c r="G25" s="517">
        <f>SUMIFS(Aut_Faturamento_Zig!$F:$F,Aut_Faturamento_Zig!$D:$D,CMV_Manual!G$2,Aut_Faturamento_Zig!$E:$E,"Alimentos")</f>
        <v/>
      </c>
      <c r="H25" s="517">
        <f>SUMIFS(Aut_Faturamento_Zig!$F:$F,Aut_Faturamento_Zig!$D:$D,CMV_Manual!H$2,Aut_Faturamento_Zig!$E:$E,"Alimentos")</f>
        <v/>
      </c>
      <c r="I25" s="517">
        <f>SUMIFS(Aut_Faturamento_Zig!$F:$F,Aut_Faturamento_Zig!$D:$D,CMV_Manual!I$2,Aut_Faturamento_Zig!$E:$E,"Alimentos")</f>
        <v/>
      </c>
      <c r="J25" s="517">
        <f>SUMIFS(Aut_Faturamento_Zig!$F:$F,Aut_Faturamento_Zig!$D:$D,CMV_Manual!J$2,Aut_Faturamento_Zig!$E:$E,"Alimentos")</f>
        <v/>
      </c>
      <c r="K25" s="517">
        <f>SUMIFS(Aut_Faturamento_Zig!$F:$F,Aut_Faturamento_Zig!$D:$D,CMV_Manual!K$2,Aut_Faturamento_Zig!$E:$E,"Alimentos")</f>
        <v/>
      </c>
      <c r="L25" s="517">
        <f>SUMIFS(Aut_Faturamento_Zig!$F:$F,Aut_Faturamento_Zig!$D:$D,CMV_Manual!L$2,Aut_Faturamento_Zig!$E:$E,"Alimentos")</f>
        <v/>
      </c>
      <c r="M25" s="517">
        <f>SUMIFS(Aut_Faturamento_Zig!$F:$F,Aut_Faturamento_Zig!$D:$D,CMV_Manual!M$2,Aut_Faturamento_Zig!$E:$E,"Alimentos")</f>
        <v/>
      </c>
      <c r="N25" s="517">
        <f>SUMIFS(Aut_Faturamento_Zig!$F:$F,Aut_Faturamento_Zig!$D:$D,CMV_Manual!N$2,Aut_Faturamento_Zig!$E:$E,"Alimentos")</f>
        <v/>
      </c>
      <c r="O25" s="518">
        <f>SUMIFS(Aut_Faturamento_Zig!$F:$F,Aut_Faturamento_Zig!$D:$D,CMV_Manual!O$2,Aut_Faturamento_Zig!$E:$E,"Alimentos")</f>
        <v/>
      </c>
      <c r="Q25" s="519" t="n"/>
      <c r="R25" s="322" t="n"/>
    </row>
    <row r="26">
      <c r="A26" s="305" t="n"/>
      <c r="B26" s="329" t="inlineStr">
        <is>
          <t>Venda De Bebida</t>
        </is>
      </c>
      <c r="C26" s="516" t="n">
        <v>458719</v>
      </c>
      <c r="D26" s="517">
        <f>SUMIFS(Aut_Faturamento_Zig!$F:$F,Aut_Faturamento_Zig!$D:$D,CMV_Manual!D$2,Aut_Faturamento_Zig!$E:$E,"Bebidas")</f>
        <v/>
      </c>
      <c r="E26" s="517">
        <f>SUMIFS(Aut_Faturamento_Zig!$F:$F,Aut_Faturamento_Zig!$D:$D,CMV_Manual!E$2,Aut_Faturamento_Zig!$E:$E,"Bebidas")</f>
        <v/>
      </c>
      <c r="F26" s="517">
        <f>SUMIFS(Aut_Faturamento_Zig!$F:$F,Aut_Faturamento_Zig!$D:$D,CMV_Manual!F$2,Aut_Faturamento_Zig!$E:$E,"Bebidas")</f>
        <v/>
      </c>
      <c r="G26" s="517">
        <f>SUMIFS(Aut_Faturamento_Zig!$F:$F,Aut_Faturamento_Zig!$D:$D,CMV_Manual!G$2,Aut_Faturamento_Zig!$E:$E,"Bebidas")</f>
        <v/>
      </c>
      <c r="H26" s="517">
        <f>SUMIFS(Aut_Faturamento_Zig!$F:$F,Aut_Faturamento_Zig!$D:$D,CMV_Manual!H$2,Aut_Faturamento_Zig!$E:$E,"Bebidas")</f>
        <v/>
      </c>
      <c r="I26" s="517">
        <f>SUMIFS(Aut_Faturamento_Zig!$F:$F,Aut_Faturamento_Zig!$D:$D,CMV_Manual!I$2,Aut_Faturamento_Zig!$E:$E,"Bebidas")</f>
        <v/>
      </c>
      <c r="J26" s="517">
        <f>SUMIFS(Aut_Faturamento_Zig!$F:$F,Aut_Faturamento_Zig!$D:$D,CMV_Manual!J$2,Aut_Faturamento_Zig!$E:$E,"Bebidas")</f>
        <v/>
      </c>
      <c r="K26" s="517">
        <f>SUMIFS(Aut_Faturamento_Zig!$F:$F,Aut_Faturamento_Zig!$D:$D,CMV_Manual!K$2,Aut_Faturamento_Zig!$E:$E,"Bebidas")</f>
        <v/>
      </c>
      <c r="L26" s="517">
        <f>SUMIFS(Aut_Faturamento_Zig!$F:$F,Aut_Faturamento_Zig!$D:$D,CMV_Manual!L$2,Aut_Faturamento_Zig!$E:$E,"Bebidas")</f>
        <v/>
      </c>
      <c r="M26" s="517">
        <f>SUMIFS(Aut_Faturamento_Zig!$F:$F,Aut_Faturamento_Zig!$D:$D,CMV_Manual!M$2,Aut_Faturamento_Zig!$E:$E,"Bebidas")</f>
        <v/>
      </c>
      <c r="N26" s="517">
        <f>SUMIFS(Aut_Faturamento_Zig!$F:$F,Aut_Faturamento_Zig!$D:$D,CMV_Manual!N$2,Aut_Faturamento_Zig!$E:$E,"Bebidas")</f>
        <v/>
      </c>
      <c r="O26" s="518">
        <f>SUMIFS(Aut_Faturamento_Zig!$F:$F,Aut_Faturamento_Zig!$D:$D,CMV_Manual!O$2,Aut_Faturamento_Zig!$E:$E,"Bebidas")</f>
        <v/>
      </c>
      <c r="P26" s="513" t="n"/>
      <c r="Q26" s="519" t="n"/>
      <c r="R26" s="520" t="n"/>
    </row>
    <row r="27">
      <c r="A27" s="305" t="n"/>
      <c r="B27" s="329" t="inlineStr">
        <is>
          <t>Eventos (A&amp;B)</t>
        </is>
      </c>
      <c r="C27" s="516" t="n">
        <v>222026</v>
      </c>
      <c r="D27" s="521">
        <f>SUMIFS(Aut_Eventos_AeB!$D:$D,Aut_Eventos_AeB!$E:$E,CMV_Manual!$D2)</f>
        <v/>
      </c>
      <c r="E27" s="517">
        <f>SUMIFS(Aut_Eventos_AeB!$D:$D,Aut_Eventos_AeB!$E:$E,E2)</f>
        <v/>
      </c>
      <c r="F27" s="521">
        <f>SUMIFS(Aut_Eventos_AeB!$D:$D,Aut_Eventos_AeB!$E:$E,F2)</f>
        <v/>
      </c>
      <c r="G27" s="517">
        <f>SUMIFS(Aut_Eventos_AeB!$D:$D,Aut_Eventos_AeB!$E:$E,G2)</f>
        <v/>
      </c>
      <c r="H27" s="517">
        <f>SUMIFS(Aut_Eventos_AeB!$D:$D,Aut_Eventos_AeB!$E:$E,H2)</f>
        <v/>
      </c>
      <c r="I27" s="517">
        <f>SUMIFS(Aut_Eventos_AeB!$D:$D,Aut_Eventos_AeB!$E:$E,I2)</f>
        <v/>
      </c>
      <c r="J27" s="517">
        <f>SUMIFS(Aut_Eventos_AeB!$D:$D,Aut_Eventos_AeB!$E:$E,J2)</f>
        <v/>
      </c>
      <c r="K27" s="517">
        <f>SUMIFS(Aut_Eventos_AeB!$D:$D,Aut_Eventos_AeB!$E:$E,K2)</f>
        <v/>
      </c>
      <c r="L27" s="517">
        <f>SUMIFS(Aut_Eventos_AeB!$D:$D,Aut_Eventos_AeB!$E:$E,L2)</f>
        <v/>
      </c>
      <c r="M27" s="517">
        <f>SUMIFS(Aut_Eventos_AeB!$D:$D,Aut_Eventos_AeB!$E:$E,M2)</f>
        <v/>
      </c>
      <c r="N27" s="517">
        <f>SUMIFS(Aut_Eventos_AeB!$D:$D,Aut_Eventos_AeB!$E:$E,N2)</f>
        <v/>
      </c>
      <c r="O27" s="518">
        <f>SUMIFS(Aut_Eventos_AeB!$D:$D,Aut_Eventos_AeB!$E:$E,O2)</f>
        <v/>
      </c>
      <c r="Q27" s="520" t="n"/>
    </row>
    <row r="28">
      <c r="A28" s="305" t="n"/>
      <c r="B28" s="329" t="inlineStr">
        <is>
          <t>Delivery</t>
        </is>
      </c>
      <c r="C28" s="516" t="n"/>
      <c r="D28" s="516" t="n"/>
      <c r="E28" s="516" t="n"/>
      <c r="F28" s="516" t="n"/>
      <c r="G28" s="516" t="n"/>
      <c r="H28" s="516" t="n"/>
      <c r="I28" s="516" t="n"/>
      <c r="J28" s="516" t="n"/>
      <c r="K28" s="516" t="n"/>
      <c r="L28" s="516" t="n"/>
      <c r="M28" s="516" t="n"/>
      <c r="N28" s="516" t="n"/>
      <c r="O28" s="522" t="n"/>
      <c r="Q28" s="520" t="n"/>
      <c r="R28" s="482" t="n"/>
    </row>
    <row r="29">
      <c r="A29" s="305" t="n"/>
      <c r="B29" s="331" t="inlineStr">
        <is>
          <t>Soma A&amp;B + Eventos</t>
        </is>
      </c>
      <c r="C29" s="523">
        <f>SUM(C25:C28)</f>
        <v/>
      </c>
      <c r="D29" s="523">
        <f>SUM(D25:D28)</f>
        <v/>
      </c>
      <c r="E29" s="523">
        <f>SUM(E25:E28)</f>
        <v/>
      </c>
      <c r="F29" s="523">
        <f>SUM(F25:F28)</f>
        <v/>
      </c>
      <c r="G29" s="523">
        <f>SUM(G25:G28)</f>
        <v/>
      </c>
      <c r="H29" s="523">
        <f>SUM(H25:H28)</f>
        <v/>
      </c>
      <c r="I29" s="523">
        <f>SUM(I25:I28)</f>
        <v/>
      </c>
      <c r="J29" s="523">
        <f>SUM(J25:J28)</f>
        <v/>
      </c>
      <c r="K29" s="523">
        <f>SUM(K25:K28)</f>
        <v/>
      </c>
      <c r="L29" s="523">
        <f>SUM(L25:L28)</f>
        <v/>
      </c>
      <c r="M29" s="523">
        <f>SUM(M25:M28)</f>
        <v/>
      </c>
      <c r="N29" s="523">
        <f>SUM(N25:N28)</f>
        <v/>
      </c>
      <c r="O29" s="524">
        <f>SUM(O25:O28)</f>
        <v/>
      </c>
      <c r="Q29" s="520" t="n"/>
      <c r="R29" s="482" t="n"/>
    </row>
    <row r="30">
      <c r="A30" s="305" t="n"/>
      <c r="B30" s="333" t="inlineStr">
        <is>
          <t>%</t>
        </is>
      </c>
      <c r="C30" s="425">
        <f>IFERROR(C24/C29,"-")</f>
        <v/>
      </c>
      <c r="D30" s="425">
        <f>IFERROR(D24/D29,"-")</f>
        <v/>
      </c>
      <c r="E30" s="425">
        <f>IFERROR(E24/E29,"-")</f>
        <v/>
      </c>
      <c r="F30" s="425">
        <f>IFERROR(F24/F29,"-")</f>
        <v/>
      </c>
      <c r="G30" s="425">
        <f>IFERROR(G24/G29,"-")</f>
        <v/>
      </c>
      <c r="H30" s="425">
        <f>IFERROR(H24/H29,"-")</f>
        <v/>
      </c>
      <c r="I30" s="425">
        <f>IFERROR(I24/I29,"-")</f>
        <v/>
      </c>
      <c r="J30" s="425">
        <f>IFERROR(J24/J29,"-")</f>
        <v/>
      </c>
      <c r="K30" s="425">
        <f>IFERROR(K24/K29,"-")</f>
        <v/>
      </c>
      <c r="L30" s="425">
        <f>IFERROR(L24/L29,"-")</f>
        <v/>
      </c>
      <c r="M30" s="425">
        <f>IFERROR(M24/M29,"-")</f>
        <v/>
      </c>
      <c r="N30" s="425">
        <f>IFERROR(N24/N29,"-")</f>
        <v/>
      </c>
      <c r="O30" s="334">
        <f>IFERROR(O24/O29,"-")</f>
        <v/>
      </c>
    </row>
    <row r="31" ht="6" customHeight="1">
      <c r="A31" s="305" t="n"/>
      <c r="B31" s="333" t="n"/>
      <c r="C31" s="335" t="n"/>
      <c r="D31" s="335" t="n"/>
      <c r="E31" s="335" t="n"/>
      <c r="F31" s="335" t="n"/>
      <c r="G31" s="335" t="n"/>
      <c r="H31" s="335" t="n"/>
      <c r="I31" s="335" t="n"/>
      <c r="J31" s="335" t="n"/>
      <c r="K31" s="335" t="n"/>
      <c r="L31" s="335" t="n"/>
      <c r="M31" s="335" t="n"/>
      <c r="N31" s="335" t="n"/>
      <c r="O31" s="336" t="n"/>
    </row>
    <row r="32">
      <c r="B32" s="306" t="inlineStr">
        <is>
          <t>CMV Alimento</t>
        </is>
      </c>
      <c r="C32" s="337">
        <f>IFERROR((C22)/(C25+(C27*50%)),"-")</f>
        <v/>
      </c>
      <c r="D32" s="337">
        <f>IFERROR((D22)/(D25+(D27*50%)),"-")</f>
        <v/>
      </c>
      <c r="E32" s="337">
        <f>IFERROR((E22)/(E25+(E27*50%)),"-")</f>
        <v/>
      </c>
      <c r="F32" s="337">
        <f>IFERROR((F22)/(F25+(F27*50%)),"-")</f>
        <v/>
      </c>
      <c r="G32" s="337">
        <f>IFERROR((G22)/(G25+(G27*50%)),"-")</f>
        <v/>
      </c>
      <c r="H32" s="337">
        <f>IFERROR((H22)/(H25+(H27*50%)),"-")</f>
        <v/>
      </c>
      <c r="I32" s="337">
        <f>IFERROR((I22)/(I25+(I27*50%)),"-")</f>
        <v/>
      </c>
      <c r="J32" s="337">
        <f>IFERROR((J22)/(J25+(J27*50%)),"-")</f>
        <v/>
      </c>
      <c r="K32" s="426">
        <f>IFERROR(K22/K25,"-")</f>
        <v/>
      </c>
      <c r="L32" s="426">
        <f>IFERROR(L22/L25,"-")</f>
        <v/>
      </c>
      <c r="M32" s="426">
        <f>IFERROR(M22/M25,"-")</f>
        <v/>
      </c>
      <c r="N32" s="426">
        <f>IFERROR(N22/N25,"-")</f>
        <v/>
      </c>
      <c r="O32" s="338">
        <f>IFERROR(O22/O25,"-")</f>
        <v/>
      </c>
    </row>
    <row r="33">
      <c r="B33" s="306" t="inlineStr">
        <is>
          <t>CMV Bebida</t>
        </is>
      </c>
      <c r="C33" s="427">
        <f>IFERROR(C23/(C26+(C27*50%)),"-")</f>
        <v/>
      </c>
      <c r="D33" s="427">
        <f>IFERROR(D23/(D26+(D27*50%)),"-")</f>
        <v/>
      </c>
      <c r="E33" s="427">
        <f>IFERROR(E23/(E26+(E27*50%)),"-")</f>
        <v/>
      </c>
      <c r="F33" s="427">
        <f>IFERROR(F23/(F26+(F27*50%)),"-")</f>
        <v/>
      </c>
      <c r="G33" s="427">
        <f>IFERROR(G23/(G26+(G27*50%)),"-")</f>
        <v/>
      </c>
      <c r="H33" s="427">
        <f>IFERROR(H23/(H26+(H27*50%)),"-")</f>
        <v/>
      </c>
      <c r="I33" s="427">
        <f>IFERROR(I23/(I26+(I27*50%)),"-")</f>
        <v/>
      </c>
      <c r="J33" s="427">
        <f>IFERROR(J23/(J26+(J27*50%)),"-")</f>
        <v/>
      </c>
      <c r="K33" s="426">
        <f>IFERROR(K23/K26,"-")</f>
        <v/>
      </c>
      <c r="L33" s="426">
        <f>IFERROR(L23/L26,"-")</f>
        <v/>
      </c>
      <c r="M33" s="426">
        <f>IFERROR(M23/M26,"-")</f>
        <v/>
      </c>
      <c r="N33" s="426">
        <f>IFERROR(N23/N26,"-")</f>
        <v/>
      </c>
      <c r="O33" s="338">
        <f>IFERROR(O23/O26,"-")</f>
        <v/>
      </c>
    </row>
    <row r="34">
      <c r="B34" s="319" t="inlineStr">
        <is>
          <t>CMV Geral</t>
        </is>
      </c>
      <c r="C34" s="339">
        <f>C24/C29</f>
        <v/>
      </c>
      <c r="D34" s="339">
        <f>D24/D29</f>
        <v/>
      </c>
      <c r="E34" s="339">
        <f>E24/E29</f>
        <v/>
      </c>
      <c r="F34" s="339">
        <f>F24/F29</f>
        <v/>
      </c>
      <c r="G34" s="339">
        <f>G24/G29</f>
        <v/>
      </c>
      <c r="H34" s="339">
        <f>H24/H29</f>
        <v/>
      </c>
      <c r="I34" s="339">
        <f>I24/I29</f>
        <v/>
      </c>
      <c r="J34" s="339">
        <f>J24/J29</f>
        <v/>
      </c>
      <c r="K34" s="339">
        <f>K24/K29</f>
        <v/>
      </c>
      <c r="L34" s="339">
        <f>L24/L29</f>
        <v/>
      </c>
      <c r="M34" s="339">
        <f>M24/M29</f>
        <v/>
      </c>
      <c r="N34" s="339">
        <f>N24/N29</f>
        <v/>
      </c>
      <c r="O34" s="340">
        <f>O24/O29</f>
        <v/>
      </c>
    </row>
    <row r="36">
      <c r="B36" s="525" t="n"/>
    </row>
    <row r="37">
      <c r="B37" s="525" t="n"/>
    </row>
  </sheetData>
  <pageMargins left="0.511811024" right="0.511811024" top="0.787401575" bottom="0.787401575" header="0.31496062" footer="0.31496062"/>
</worksheet>
</file>

<file path=xl/worksheets/sheet3.xml><?xml version="1.0" encoding="utf-8"?>
<worksheet xmlns="http://schemas.openxmlformats.org/spreadsheetml/2006/main">
  <sheetPr>
    <tabColor theme="7" tint="0.7999816888943144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4"/>
  <sheetData/>
  <pageMargins left="0.511811024" right="0.511811024" top="0.787401575" bottom="0.787401575" header="0.31496062" footer="0.31496062"/>
</worksheet>
</file>

<file path=xl/worksheets/sheet4.xml><?xml version="1.0" encoding="utf-8"?>
<worksheet xmlns="http://schemas.openxmlformats.org/spreadsheetml/2006/main">
  <sheetPr>
    <tabColor theme="5" tint="0.5999938962981048"/>
    <outlinePr summaryBelow="1" summaryRight="1"/>
    <pageSetUpPr/>
  </sheetPr>
  <dimension ref="B1:T83"/>
  <sheetViews>
    <sheetView showGridLines="0" topLeftCell="A3" zoomScale="70" zoomScaleNormal="70" workbookViewId="0">
      <selection activeCell="D22" sqref="D22"/>
    </sheetView>
  </sheetViews>
  <sheetFormatPr baseColWidth="8" defaultRowHeight="14.4" outlineLevelRow="1"/>
  <cols>
    <col width="3.6640625" customWidth="1" min="1" max="1"/>
    <col width="50" bestFit="1" customWidth="1" min="2" max="2"/>
    <col width="9.33203125" bestFit="1" customWidth="1" min="3" max="3"/>
    <col width="18.77734375" bestFit="1" customWidth="1" min="4" max="4"/>
    <col width="16.88671875" bestFit="1" customWidth="1" min="5" max="5"/>
    <col width="16.6640625" bestFit="1" customWidth="1" min="6" max="6"/>
    <col width="19.109375" bestFit="1" customWidth="1" min="7" max="7"/>
    <col width="14.109375" bestFit="1" customWidth="1" min="8" max="9"/>
    <col width="8.33203125" bestFit="1" customWidth="1" min="10" max="10"/>
    <col width="14.109375" bestFit="1" customWidth="1" min="11" max="11"/>
    <col width="8" bestFit="1" customWidth="1" min="12" max="19"/>
    <col width="19.109375" bestFit="1" customWidth="1" min="20" max="20"/>
  </cols>
  <sheetData>
    <row r="1" ht="26.4" customFormat="1" customHeight="1" s="470">
      <c r="B1" s="469" t="inlineStr">
        <is>
          <t>ARCOS</t>
        </is>
      </c>
    </row>
    <row r="3">
      <c r="B3" s="353" t="inlineStr">
        <is>
          <t>Descrição</t>
        </is>
      </c>
      <c r="C3" s="353" t="inlineStr">
        <is>
          <t>%</t>
        </is>
      </c>
      <c r="D3" s="353" t="n">
        <v>1</v>
      </c>
      <c r="E3" s="353">
        <f>D3+1</f>
        <v/>
      </c>
      <c r="F3" s="353" t="n">
        <v>3</v>
      </c>
      <c r="G3" s="353" t="inlineStr">
        <is>
          <t>1º TRI</t>
        </is>
      </c>
      <c r="H3" s="353">
        <f>F3+1</f>
        <v/>
      </c>
      <c r="I3" s="353">
        <f>H3+1</f>
        <v/>
      </c>
      <c r="J3" s="353" t="n">
        <v>6</v>
      </c>
      <c r="K3" s="353" t="inlineStr">
        <is>
          <t>2º TRI</t>
        </is>
      </c>
      <c r="L3" s="353" t="n">
        <v>7</v>
      </c>
      <c r="M3" s="353">
        <f>L3+1</f>
        <v/>
      </c>
      <c r="N3" s="353" t="n">
        <v>9</v>
      </c>
      <c r="O3" s="353" t="inlineStr">
        <is>
          <t>3º TRI</t>
        </is>
      </c>
      <c r="P3" s="353" t="n">
        <v>10</v>
      </c>
      <c r="Q3" s="353">
        <f>P3+1</f>
        <v/>
      </c>
      <c r="R3" s="353" t="n">
        <v>12</v>
      </c>
      <c r="S3" s="353" t="inlineStr">
        <is>
          <t>4º TRI</t>
        </is>
      </c>
      <c r="T3" s="353" t="inlineStr">
        <is>
          <t>Total</t>
        </is>
      </c>
    </row>
    <row r="4">
      <c r="B4" s="354" t="inlineStr">
        <is>
          <t>Receita Serviços</t>
        </is>
      </c>
      <c r="C4" s="355" t="n"/>
      <c r="D4" s="395">
        <f>SUM(D5:D8)</f>
        <v/>
      </c>
      <c r="E4" s="395">
        <f>SUM(E5:E8)</f>
        <v/>
      </c>
      <c r="F4" s="395">
        <f>SUM(F5:F8)</f>
        <v/>
      </c>
      <c r="G4" s="526">
        <f>SUM(G5:G8)</f>
        <v/>
      </c>
      <c r="H4" s="527">
        <f>SUM(H5:H8)</f>
        <v/>
      </c>
      <c r="I4" s="527">
        <f>SUM(I5:I8)</f>
        <v/>
      </c>
      <c r="J4" s="527">
        <f>SUM(J5:J8)</f>
        <v/>
      </c>
      <c r="K4" s="526">
        <f>SUM(K5:K8)</f>
        <v/>
      </c>
      <c r="L4" s="527">
        <f>SUM(L5:L8)</f>
        <v/>
      </c>
      <c r="M4" s="527">
        <f>SUM(M5:M8)</f>
        <v/>
      </c>
      <c r="N4" s="527">
        <f>SUM(N5:N8)</f>
        <v/>
      </c>
      <c r="O4" s="526">
        <f>SUM(O5:O8)</f>
        <v/>
      </c>
      <c r="P4" s="527">
        <f>SUM(P5:P8)</f>
        <v/>
      </c>
      <c r="Q4" s="527">
        <f>SUM(Q5:Q8)</f>
        <v/>
      </c>
      <c r="R4" s="527">
        <f>SUM(R5:R8)</f>
        <v/>
      </c>
      <c r="S4" s="526">
        <f>SUM(S5:S8)</f>
        <v/>
      </c>
      <c r="T4" s="528">
        <f>SUM(G4,K4,O4,S4)</f>
        <v/>
      </c>
    </row>
    <row r="5" outlineLevel="1">
      <c r="B5" s="359" t="inlineStr">
        <is>
          <t>Eventos Couvert</t>
        </is>
      </c>
      <c r="D5" s="396">
        <f>DRE!J15</f>
        <v/>
      </c>
      <c r="E5" s="396">
        <f>DRE!M15</f>
        <v/>
      </c>
      <c r="F5" s="396">
        <f>DRE!P15</f>
        <v/>
      </c>
      <c r="G5" s="529">
        <f>SUM(D5:F5)</f>
        <v/>
      </c>
      <c r="H5" s="482">
        <f>DRE!S15</f>
        <v/>
      </c>
      <c r="I5" s="482">
        <f>DRE!V15</f>
        <v/>
      </c>
      <c r="J5" s="530">
        <f>DRE!Y15</f>
        <v/>
      </c>
      <c r="K5" s="529">
        <f>SUM(H5:J5)</f>
        <v/>
      </c>
      <c r="L5" s="530">
        <f>DRE!AB15</f>
        <v/>
      </c>
      <c r="M5" s="530">
        <f>DRE!AE15</f>
        <v/>
      </c>
      <c r="N5" s="482">
        <f>DRE!AH15</f>
        <v/>
      </c>
      <c r="O5" s="529">
        <f>SUM(L5:N5)</f>
        <v/>
      </c>
      <c r="P5" s="482">
        <f>DRE!AK15</f>
        <v/>
      </c>
      <c r="Q5" s="482">
        <f>DRE!AN15</f>
        <v/>
      </c>
      <c r="R5" s="482">
        <f>DRE!AQ15</f>
        <v/>
      </c>
      <c r="S5" s="529">
        <f>SUM(P5:R5)</f>
        <v/>
      </c>
      <c r="T5" s="531">
        <f>SUM(G5,K5,O5,S5)</f>
        <v/>
      </c>
    </row>
    <row r="6" outlineLevel="1">
      <c r="B6" s="359" t="inlineStr">
        <is>
          <t>Eventos Locações</t>
        </is>
      </c>
      <c r="D6" s="396">
        <f>DRE!J16</f>
        <v/>
      </c>
      <c r="E6" s="396">
        <f>DRE!M16</f>
        <v/>
      </c>
      <c r="F6" s="396">
        <f>DRE!P16</f>
        <v/>
      </c>
      <c r="G6" s="529">
        <f>SUM(D6:F6)</f>
        <v/>
      </c>
      <c r="H6" s="396">
        <f>DRE!S16</f>
        <v/>
      </c>
      <c r="I6" s="396">
        <f>DRE!V16</f>
        <v/>
      </c>
      <c r="J6" s="530">
        <f>DRE!Y16</f>
        <v/>
      </c>
      <c r="K6" s="529">
        <f>SUM(H6:J6)</f>
        <v/>
      </c>
      <c r="L6" s="530">
        <f>DRE!AB16</f>
        <v/>
      </c>
      <c r="M6" s="530">
        <f>DRE!AE16</f>
        <v/>
      </c>
      <c r="N6" s="482">
        <f>DRE!AH16</f>
        <v/>
      </c>
      <c r="O6" s="529">
        <f>SUM(L6:N6)</f>
        <v/>
      </c>
      <c r="P6" s="482">
        <f>DRE!AK16</f>
        <v/>
      </c>
      <c r="Q6" s="482">
        <f>DRE!AN16</f>
        <v/>
      </c>
      <c r="R6" s="482">
        <f>DRE!AQ16</f>
        <v/>
      </c>
      <c r="S6" s="529">
        <f>SUM(P6:R6)</f>
        <v/>
      </c>
      <c r="T6" s="531">
        <f>SUM(G6,K6,O6,S6)</f>
        <v/>
      </c>
    </row>
    <row r="7" outlineLevel="1">
      <c r="B7" s="359" t="inlineStr">
        <is>
          <t>Eventos Rebate Fornecedores</t>
        </is>
      </c>
      <c r="D7" s="396">
        <f>DRE!J17</f>
        <v/>
      </c>
      <c r="E7" s="396">
        <f>DRE!M17</f>
        <v/>
      </c>
      <c r="F7" s="396">
        <f>DRE!P17</f>
        <v/>
      </c>
      <c r="G7" s="529">
        <f>SUM(D7:F7)</f>
        <v/>
      </c>
      <c r="H7" s="396">
        <f>DRE!S17</f>
        <v/>
      </c>
      <c r="I7" s="396">
        <f>DRE!V17</f>
        <v/>
      </c>
      <c r="J7" s="530">
        <f>DRE!Y17</f>
        <v/>
      </c>
      <c r="K7" s="529">
        <f>SUM(H7:J7)</f>
        <v/>
      </c>
      <c r="L7" s="530">
        <f>DRE!AB17</f>
        <v/>
      </c>
      <c r="M7" s="530">
        <f>DRE!AE17</f>
        <v/>
      </c>
      <c r="N7" s="482">
        <f>DRE!AH17</f>
        <v/>
      </c>
      <c r="O7" s="529">
        <f>SUM(L7:N7)</f>
        <v/>
      </c>
      <c r="P7" s="482">
        <f>DRE!AK17</f>
        <v/>
      </c>
      <c r="Q7" s="482">
        <f>DRE!AN17</f>
        <v/>
      </c>
      <c r="R7" s="482">
        <f>DRE!AQ17</f>
        <v/>
      </c>
      <c r="S7" s="529">
        <f>SUM(P7:R7)</f>
        <v/>
      </c>
      <c r="T7" s="531">
        <f>SUM(G7,K7,O7,S7)</f>
        <v/>
      </c>
    </row>
    <row r="8" outlineLevel="1">
      <c r="B8" s="359" t="inlineStr">
        <is>
          <t>Gifts</t>
        </is>
      </c>
      <c r="D8" s="396">
        <f>DRE!J12</f>
        <v/>
      </c>
      <c r="E8" s="396">
        <f>DRE!M12</f>
        <v/>
      </c>
      <c r="F8" s="396">
        <f>DRE!P12</f>
        <v/>
      </c>
      <c r="G8" s="529">
        <f>SUM(D8:F8)</f>
        <v/>
      </c>
      <c r="H8" s="396">
        <f>DRE!S12</f>
        <v/>
      </c>
      <c r="I8" s="396">
        <f>DRE!V12</f>
        <v/>
      </c>
      <c r="J8" s="530">
        <f>DRE!Y12</f>
        <v/>
      </c>
      <c r="K8" s="529">
        <f>SUM(H8:J8)</f>
        <v/>
      </c>
      <c r="L8" s="530">
        <f>DRE!AB12</f>
        <v/>
      </c>
      <c r="M8" s="530">
        <f>DRE!AE12</f>
        <v/>
      </c>
      <c r="N8" s="482">
        <f>DRE!AH12</f>
        <v/>
      </c>
      <c r="O8" s="529">
        <f>SUM(L8:N8)</f>
        <v/>
      </c>
      <c r="P8" s="482">
        <f>DRE!AK12</f>
        <v/>
      </c>
      <c r="Q8" s="482">
        <f>DRE!AN12</f>
        <v/>
      </c>
      <c r="R8" s="482">
        <f>DRE!AQ12</f>
        <v/>
      </c>
      <c r="S8" s="529">
        <f>SUM(P8:R8)</f>
        <v/>
      </c>
      <c r="T8" s="531">
        <f>SUM(G8,K8,O8,S8)</f>
        <v/>
      </c>
    </row>
    <row r="9">
      <c r="B9" s="354" t="inlineStr">
        <is>
          <t>Receita Comércio</t>
        </is>
      </c>
      <c r="C9" s="355" t="n"/>
      <c r="D9" s="395">
        <f>SUM(D10:D15)-D11</f>
        <v/>
      </c>
      <c r="E9" s="395">
        <f>SUM(E10:E15)-E11</f>
        <v/>
      </c>
      <c r="F9" s="395">
        <f>SUM(F10:F15)-F11</f>
        <v/>
      </c>
      <c r="G9" s="526">
        <f>SUM(G10:G15)-G11</f>
        <v/>
      </c>
      <c r="H9" s="527">
        <f>SUM(H10:H15)-H11</f>
        <v/>
      </c>
      <c r="I9" s="527">
        <f>SUM(I10:I15)-I11</f>
        <v/>
      </c>
      <c r="J9" s="527">
        <f>SUM(J10:J15)-J11</f>
        <v/>
      </c>
      <c r="K9" s="526">
        <f>SUM(K10:K15)-K11</f>
        <v/>
      </c>
      <c r="L9" s="527">
        <f>SUM(L10:L15)-L11</f>
        <v/>
      </c>
      <c r="M9" s="527">
        <f>SUM(M10:M15)-M11</f>
        <v/>
      </c>
      <c r="N9" s="527">
        <f>SUM(N10:N15)-N11</f>
        <v/>
      </c>
      <c r="O9" s="526">
        <f>SUM(O10:O15)-O11</f>
        <v/>
      </c>
      <c r="P9" s="527">
        <f>SUM(P10:P15)-P11</f>
        <v/>
      </c>
      <c r="Q9" s="527">
        <f>SUM(Q10:Q15)-Q11</f>
        <v/>
      </c>
      <c r="R9" s="527">
        <f>SUM(R10:R15)-R11</f>
        <v/>
      </c>
      <c r="S9" s="526">
        <f>SUM(S10:S15)-S11</f>
        <v/>
      </c>
      <c r="T9" s="528">
        <f>SUM(G9,K9,O9,S9)</f>
        <v/>
      </c>
    </row>
    <row r="10" outlineLevel="1">
      <c r="B10" s="359" t="inlineStr">
        <is>
          <t>Eventos A&amp;B</t>
        </is>
      </c>
      <c r="D10" s="396">
        <f>DRE!J14</f>
        <v/>
      </c>
      <c r="E10" s="396">
        <f>DRE!M14</f>
        <v/>
      </c>
      <c r="F10" s="396">
        <f>DRE!P14</f>
        <v/>
      </c>
      <c r="G10" s="529">
        <f>SUM(D10:F10)</f>
        <v/>
      </c>
      <c r="H10" s="396">
        <f>DRE!S14</f>
        <v/>
      </c>
      <c r="I10" s="396">
        <f>DRE!V14</f>
        <v/>
      </c>
      <c r="J10" s="396">
        <f>DRE!Y14</f>
        <v/>
      </c>
      <c r="K10" s="529">
        <f>SUM(H10:J10)</f>
        <v/>
      </c>
      <c r="L10" s="396">
        <f>DRE!AB14</f>
        <v/>
      </c>
      <c r="M10" s="396">
        <f>DRE!AE14</f>
        <v/>
      </c>
      <c r="N10" s="530">
        <f>DRE!AH14</f>
        <v/>
      </c>
      <c r="O10" s="529">
        <f>SUM(L10:N10)</f>
        <v/>
      </c>
      <c r="P10" s="482">
        <f>DRE!AK14</f>
        <v/>
      </c>
      <c r="Q10" s="482">
        <f>DRE!AN14</f>
        <v/>
      </c>
      <c r="R10" s="482">
        <f>DRE!AQ14</f>
        <v/>
      </c>
      <c r="S10" s="529">
        <f>SUM(P10:R10)</f>
        <v/>
      </c>
      <c r="T10" s="531">
        <f>SUM(G10,K10,O10,S10)</f>
        <v/>
      </c>
    </row>
    <row r="11" outlineLevel="1">
      <c r="B11" s="359" t="inlineStr">
        <is>
          <t>Serviço (Gorjeta)</t>
        </is>
      </c>
      <c r="D11" s="396">
        <f>DRE!J13</f>
        <v/>
      </c>
      <c r="E11" s="396">
        <f>DRE!M13</f>
        <v/>
      </c>
      <c r="F11" s="396">
        <f>DRE!P13</f>
        <v/>
      </c>
      <c r="G11" s="529">
        <f>SUM(D11:F11)</f>
        <v/>
      </c>
      <c r="H11" s="396">
        <f>DRE!S13</f>
        <v/>
      </c>
      <c r="I11" s="396">
        <f>DRE!V13</f>
        <v/>
      </c>
      <c r="J11" s="396">
        <f>DRE!Y13</f>
        <v/>
      </c>
      <c r="K11" s="529">
        <f>SUM(H11:J11)</f>
        <v/>
      </c>
      <c r="L11" s="396">
        <f>DRE!AB13</f>
        <v/>
      </c>
      <c r="M11" s="396">
        <f>DRE!AE13</f>
        <v/>
      </c>
      <c r="N11" s="530">
        <f>DRE!AH13</f>
        <v/>
      </c>
      <c r="O11" s="529">
        <f>SUM(L11:N11)</f>
        <v/>
      </c>
      <c r="P11" s="482">
        <f>DRE!AK13</f>
        <v/>
      </c>
      <c r="Q11" s="482">
        <f>DRE!AN13</f>
        <v/>
      </c>
      <c r="R11" s="482">
        <f>DRE!AQ13</f>
        <v/>
      </c>
      <c r="S11" s="529">
        <f>SUM(P11:R11)</f>
        <v/>
      </c>
      <c r="T11" s="531">
        <f>SUM(G11,K11,O11,S11)</f>
        <v/>
      </c>
    </row>
    <row r="12" outlineLevel="1">
      <c r="B12" s="359" t="inlineStr">
        <is>
          <t>Alimentação</t>
        </is>
      </c>
      <c r="D12" s="396">
        <f>DRE!J9</f>
        <v/>
      </c>
      <c r="E12" s="396">
        <f>DRE!M9</f>
        <v/>
      </c>
      <c r="F12" s="396">
        <f>DRE!P9</f>
        <v/>
      </c>
      <c r="G12" s="529">
        <f>SUM(D12:F12)</f>
        <v/>
      </c>
      <c r="H12" s="396">
        <f>DRE!S9</f>
        <v/>
      </c>
      <c r="I12" s="396">
        <f>DRE!V9</f>
        <v/>
      </c>
      <c r="J12" s="396">
        <f>DRE!Y9</f>
        <v/>
      </c>
      <c r="K12" s="529">
        <f>SUM(H12:J12)</f>
        <v/>
      </c>
      <c r="L12" s="396">
        <f>DRE!AB9</f>
        <v/>
      </c>
      <c r="M12" s="396">
        <f>DRE!AE9</f>
        <v/>
      </c>
      <c r="N12" s="530">
        <f>DRE!AH9</f>
        <v/>
      </c>
      <c r="O12" s="529">
        <f>SUM(L12:N12)</f>
        <v/>
      </c>
      <c r="P12" s="482">
        <f>DRE!AK9</f>
        <v/>
      </c>
      <c r="Q12" s="482">
        <f>DRE!AN9</f>
        <v/>
      </c>
      <c r="R12" s="482">
        <f>DRE!AQ9</f>
        <v/>
      </c>
      <c r="S12" s="529">
        <f>SUM(P12:R12)</f>
        <v/>
      </c>
      <c r="T12" s="531">
        <f>SUM(G12,K12,O12,S12)</f>
        <v/>
      </c>
    </row>
    <row r="13" outlineLevel="1">
      <c r="B13" s="359" t="inlineStr">
        <is>
          <t>Bebida</t>
        </is>
      </c>
      <c r="D13" s="396">
        <f>DRE!J10</f>
        <v/>
      </c>
      <c r="E13" s="396">
        <f>DRE!M10</f>
        <v/>
      </c>
      <c r="F13" s="396">
        <f>DRE!P10</f>
        <v/>
      </c>
      <c r="G13" s="529">
        <f>SUM(D13:F13)</f>
        <v/>
      </c>
      <c r="H13" s="396">
        <f>DRE!S10</f>
        <v/>
      </c>
      <c r="I13" s="396">
        <f>DRE!V10</f>
        <v/>
      </c>
      <c r="J13" s="396">
        <f>DRE!Y10</f>
        <v/>
      </c>
      <c r="K13" s="529">
        <f>SUM(H13:J13)</f>
        <v/>
      </c>
      <c r="L13" s="396">
        <f>DRE!AB10</f>
        <v/>
      </c>
      <c r="M13" s="396">
        <f>DRE!AE10</f>
        <v/>
      </c>
      <c r="N13" s="530">
        <f>DRE!AH10</f>
        <v/>
      </c>
      <c r="O13" s="529">
        <f>SUM(L13:N13)</f>
        <v/>
      </c>
      <c r="P13" s="482">
        <f>DRE!AK10</f>
        <v/>
      </c>
      <c r="Q13" s="482">
        <f>DRE!AN10</f>
        <v/>
      </c>
      <c r="R13" s="482">
        <f>DRE!AQ10</f>
        <v/>
      </c>
      <c r="S13" s="529">
        <f>SUM(P13:R13)</f>
        <v/>
      </c>
      <c r="T13" s="531">
        <f>SUM(G13,K13,O13,S13)</f>
        <v/>
      </c>
    </row>
    <row r="14" outlineLevel="1">
      <c r="B14" s="359" t="inlineStr">
        <is>
          <t>Artístico (couvert/shows)</t>
        </is>
      </c>
      <c r="D14" s="396">
        <f>DRE!J11</f>
        <v/>
      </c>
      <c r="E14" s="396">
        <f>DRE!M11</f>
        <v/>
      </c>
      <c r="F14" s="396">
        <f>DRE!P11</f>
        <v/>
      </c>
      <c r="G14" s="529">
        <f>SUM(D14:F14)</f>
        <v/>
      </c>
      <c r="H14" s="396">
        <f>DRE!S11</f>
        <v/>
      </c>
      <c r="I14" s="396">
        <f>DRE!V11</f>
        <v/>
      </c>
      <c r="J14" s="396">
        <f>DRE!Y11</f>
        <v/>
      </c>
      <c r="K14" s="529">
        <f>SUM(H14:J14)</f>
        <v/>
      </c>
      <c r="L14" s="396">
        <f>DRE!AB11</f>
        <v/>
      </c>
      <c r="M14" s="396">
        <f>DRE!AE11</f>
        <v/>
      </c>
      <c r="N14" s="482">
        <f>DRE!AH11</f>
        <v/>
      </c>
      <c r="O14" s="529">
        <f>SUM(L14:N14)</f>
        <v/>
      </c>
      <c r="P14" s="482">
        <f>DRE!AK11</f>
        <v/>
      </c>
      <c r="Q14" s="482">
        <f>DRE!AN11</f>
        <v/>
      </c>
      <c r="R14" s="482">
        <f>DRE!AQ11</f>
        <v/>
      </c>
      <c r="S14" s="529">
        <f>SUM(P14:R14)</f>
        <v/>
      </c>
      <c r="T14" s="531">
        <f>SUM(G14,K14,O14,S14)</f>
        <v/>
      </c>
    </row>
    <row r="15" outlineLevel="1">
      <c r="B15" s="359" t="inlineStr">
        <is>
          <t>Delivery</t>
        </is>
      </c>
      <c r="D15" s="396">
        <f>DRE!J18</f>
        <v/>
      </c>
      <c r="E15" s="396">
        <f>DRE!M18</f>
        <v/>
      </c>
      <c r="F15" s="396">
        <f>DRE!P18</f>
        <v/>
      </c>
      <c r="G15" s="529">
        <f>SUM(D15:F15)</f>
        <v/>
      </c>
      <c r="H15" s="396">
        <f>DRE!S18</f>
        <v/>
      </c>
      <c r="I15" s="396">
        <f>DRE!V18</f>
        <v/>
      </c>
      <c r="J15" s="396">
        <f>DRE!Y18</f>
        <v/>
      </c>
      <c r="K15" s="529">
        <f>SUM(H15:J15)</f>
        <v/>
      </c>
      <c r="L15" s="396">
        <f>DRE!AB18</f>
        <v/>
      </c>
      <c r="M15" s="396">
        <f>DRE!AE18</f>
        <v/>
      </c>
      <c r="N15" s="482">
        <f>DRE!AH18</f>
        <v/>
      </c>
      <c r="O15" s="529">
        <f>SUM(L15:N15)</f>
        <v/>
      </c>
      <c r="P15" s="482">
        <f>DRE!AK18</f>
        <v/>
      </c>
      <c r="Q15" s="482">
        <f>DRE!AN18</f>
        <v/>
      </c>
      <c r="R15" s="482">
        <f>DRE!AQ18</f>
        <v/>
      </c>
      <c r="S15" s="529">
        <f>SUM(P15:R15)</f>
        <v/>
      </c>
      <c r="T15" s="531">
        <f>SUM(G15,K15,O15,S15)</f>
        <v/>
      </c>
    </row>
    <row r="16">
      <c r="B16" s="354" t="inlineStr">
        <is>
          <t>Outras Receitas Não operacional</t>
        </is>
      </c>
      <c r="C16" s="355" t="n"/>
      <c r="D16" s="397">
        <f>DRE!J19</f>
        <v/>
      </c>
      <c r="E16" s="397">
        <f>DRE!M19</f>
        <v/>
      </c>
      <c r="F16" s="397">
        <f>DRE!P19</f>
        <v/>
      </c>
      <c r="G16" s="526">
        <f>SUM(D16:F16)</f>
        <v/>
      </c>
      <c r="H16" s="397">
        <f>DRE!S19</f>
        <v/>
      </c>
      <c r="I16" s="397">
        <f>DRE!V19</f>
        <v/>
      </c>
      <c r="J16" s="397">
        <f>DRE!Y19</f>
        <v/>
      </c>
      <c r="K16" s="529">
        <f>SUM(H16:J16)</f>
        <v/>
      </c>
      <c r="L16" s="397">
        <f>DRE!AB19</f>
        <v/>
      </c>
      <c r="M16" s="397">
        <f>DRE!AE19</f>
        <v/>
      </c>
      <c r="N16" s="527">
        <f>DRE!AH19</f>
        <v/>
      </c>
      <c r="O16" s="529">
        <f>SUM(L16:N16)</f>
        <v/>
      </c>
      <c r="P16" s="527">
        <f>DRE!AK19</f>
        <v/>
      </c>
      <c r="Q16" s="527">
        <f>DRE!AN19</f>
        <v/>
      </c>
      <c r="R16" s="527">
        <f>DRE!AQ19</f>
        <v/>
      </c>
      <c r="S16" s="529">
        <f>SUM(P16:R16)</f>
        <v/>
      </c>
      <c r="T16" s="528">
        <f>SUM(G16,K16,O16,S16)</f>
        <v/>
      </c>
    </row>
    <row r="17" ht="15" customHeight="1" thickBot="1">
      <c r="B17" s="362" t="inlineStr">
        <is>
          <t>Total receitas</t>
        </is>
      </c>
      <c r="C17" s="363" t="n"/>
      <c r="D17" s="532">
        <f>D4+D9+D16+D11</f>
        <v/>
      </c>
      <c r="E17" s="532">
        <f>E4+E9+E16+E11</f>
        <v/>
      </c>
      <c r="F17" s="532">
        <f>F4+F9+F16+F11</f>
        <v/>
      </c>
      <c r="G17" s="533">
        <f>G4+G9+G16+G11</f>
        <v/>
      </c>
      <c r="H17" s="532">
        <f>H4+H9+H16+H11</f>
        <v/>
      </c>
      <c r="I17" s="532">
        <f>I4+I9+I16+I11</f>
        <v/>
      </c>
      <c r="J17" s="532">
        <f>J4+J9+J16+J11</f>
        <v/>
      </c>
      <c r="K17" s="533">
        <f>K4+K9+K16+K11</f>
        <v/>
      </c>
      <c r="L17" s="532">
        <f>L4+L9+L16+L11</f>
        <v/>
      </c>
      <c r="M17" s="532">
        <f>M4+M9+M16+M11</f>
        <v/>
      </c>
      <c r="N17" s="532">
        <f>N4+N9+N16+N11</f>
        <v/>
      </c>
      <c r="O17" s="533">
        <f>O4+O9+O16+O11</f>
        <v/>
      </c>
      <c r="P17" s="532">
        <f>P4+P9+P16+P11</f>
        <v/>
      </c>
      <c r="Q17" s="532">
        <f>Q4+Q9+Q16+Q11</f>
        <v/>
      </c>
      <c r="R17" s="532">
        <f>R4+R9+R16+R11</f>
        <v/>
      </c>
      <c r="S17" s="533">
        <f>S4+S9+S16+S11</f>
        <v/>
      </c>
      <c r="T17" s="534">
        <f>SUM(G17,K17,O17,S17)</f>
        <v/>
      </c>
    </row>
    <row r="18">
      <c r="B18" s="355" t="n"/>
      <c r="C18" s="355" t="n"/>
      <c r="D18" s="527" t="n"/>
      <c r="E18" s="527" t="n"/>
      <c r="F18" s="527" t="n"/>
      <c r="G18" s="527" t="n"/>
      <c r="H18" s="527" t="n"/>
      <c r="I18" s="527" t="n"/>
      <c r="J18" s="527" t="n"/>
      <c r="K18" s="527" t="n"/>
      <c r="L18" s="527" t="n"/>
      <c r="M18" s="527" t="n"/>
      <c r="N18" s="527" t="n"/>
      <c r="O18" s="527" t="n"/>
      <c r="P18" s="527" t="n"/>
      <c r="Q18" s="527" t="n"/>
      <c r="R18" s="527" t="n"/>
      <c r="S18" s="527" t="n"/>
      <c r="T18" s="527" t="n"/>
    </row>
    <row r="19" ht="14.7" customHeight="1" thickBot="1">
      <c r="D19" s="482" t="n"/>
      <c r="E19" s="482" t="n"/>
      <c r="F19" s="482" t="n"/>
      <c r="G19" s="482" t="n"/>
      <c r="H19" s="482" t="n"/>
      <c r="I19" s="482" t="n"/>
      <c r="J19" s="482" t="n"/>
      <c r="K19" s="482" t="n"/>
      <c r="L19" s="482" t="n"/>
      <c r="M19" s="482" t="n"/>
      <c r="N19" s="482" t="n"/>
      <c r="O19" s="482" t="n"/>
      <c r="P19" s="482" t="n"/>
      <c r="Q19" s="482" t="n"/>
      <c r="R19" s="482" t="n"/>
      <c r="S19" s="482" t="n"/>
      <c r="T19" s="527" t="n"/>
    </row>
    <row r="20">
      <c r="B20" s="367" t="inlineStr">
        <is>
          <t>ISS</t>
        </is>
      </c>
      <c r="C20" s="368" t="n">
        <v>0.05</v>
      </c>
      <c r="D20" s="535">
        <f>D$4*$C$20</f>
        <v/>
      </c>
      <c r="E20" s="535">
        <f>E$4*$C$20</f>
        <v/>
      </c>
      <c r="F20" s="535">
        <f>F$4*$C$20</f>
        <v/>
      </c>
      <c r="G20" s="536">
        <f>G4*$C$20</f>
        <v/>
      </c>
      <c r="H20" s="535">
        <f>H$4*$C$20</f>
        <v/>
      </c>
      <c r="I20" s="535">
        <f>I$4*$C$20</f>
        <v/>
      </c>
      <c r="J20" s="535">
        <f>J$4*$C$20</f>
        <v/>
      </c>
      <c r="K20" s="536">
        <f>K4*$C$20</f>
        <v/>
      </c>
      <c r="L20" s="535">
        <f>L$4*$C$20</f>
        <v/>
      </c>
      <c r="M20" s="535">
        <f>M$4*$C$20</f>
        <v/>
      </c>
      <c r="N20" s="535">
        <f>N$4*$C$20</f>
        <v/>
      </c>
      <c r="O20" s="536">
        <f>O4*$C$20</f>
        <v/>
      </c>
      <c r="P20" s="535">
        <f>P$4*$C$20</f>
        <v/>
      </c>
      <c r="Q20" s="535">
        <f>Q$4*$C$20</f>
        <v/>
      </c>
      <c r="R20" s="535">
        <f>R$4*$C$20</f>
        <v/>
      </c>
      <c r="S20" s="536">
        <f>S4*$C$20</f>
        <v/>
      </c>
      <c r="T20" s="537">
        <f>SUM(G20,K20,O20,S20)</f>
        <v/>
      </c>
    </row>
    <row r="21">
      <c r="B21" s="359" t="inlineStr">
        <is>
          <t>PIS</t>
        </is>
      </c>
      <c r="C21" s="372" t="n">
        <v>0.0065</v>
      </c>
      <c r="D21" s="482">
        <f>(D9+D4-D23)*($C$21)</f>
        <v/>
      </c>
      <c r="E21" s="482">
        <f>(E9+E4-E23)*($C$21)</f>
        <v/>
      </c>
      <c r="F21" s="482">
        <f>(F9+F4-F23)*($C$21)</f>
        <v/>
      </c>
      <c r="G21" s="529">
        <f>(G9+G4-G23)*($C$21)</f>
        <v/>
      </c>
      <c r="H21" s="482">
        <f>(H9+H4-H23)*($C$21)</f>
        <v/>
      </c>
      <c r="I21" s="482">
        <f>(I9+I4-I23)*($C$21)</f>
        <v/>
      </c>
      <c r="J21" s="482">
        <f>(J9+J4-J23)*($C$21)</f>
        <v/>
      </c>
      <c r="K21" s="529">
        <f>(K9+K4-K23)*($C$21)</f>
        <v/>
      </c>
      <c r="L21" s="482">
        <f>(L9+L4-L23)*($C$21)</f>
        <v/>
      </c>
      <c r="M21" s="482">
        <f>(M9+M4-M23)*($C$21)</f>
        <v/>
      </c>
      <c r="N21" s="482">
        <f>(N9+N4-N23)*($C$21)</f>
        <v/>
      </c>
      <c r="O21" s="529">
        <f>(O9+O4-O23)*($C$21)</f>
        <v/>
      </c>
      <c r="P21" s="482">
        <f>(P9+P4-P23)*($C$21)</f>
        <v/>
      </c>
      <c r="Q21" s="482">
        <f>(Q9+Q4-Q23)*($C$21)</f>
        <v/>
      </c>
      <c r="R21" s="482">
        <f>(R9+R4-R23)*($C$21)</f>
        <v/>
      </c>
      <c r="S21" s="529">
        <f>(S9+S4-S23)*($C$21)</f>
        <v/>
      </c>
      <c r="T21" s="538">
        <f>SUM(G21,K21,O21,S21)</f>
        <v/>
      </c>
    </row>
    <row r="22">
      <c r="B22" s="359" t="inlineStr">
        <is>
          <t>COFINS</t>
        </is>
      </c>
      <c r="C22" s="372" t="n">
        <v>0.03</v>
      </c>
      <c r="D22" s="482">
        <f>(D9+D4-D23)*($C$22)</f>
        <v/>
      </c>
      <c r="E22" s="482">
        <f>(E9+E4-E23)*($C$22)</f>
        <v/>
      </c>
      <c r="F22" s="482">
        <f>(F9+F4-F23)*($C$22)</f>
        <v/>
      </c>
      <c r="G22" s="529">
        <f>(G9+G4-G23)*($C$22)</f>
        <v/>
      </c>
      <c r="H22" s="482">
        <f>(H9+H4-H23)*($C$22)</f>
        <v/>
      </c>
      <c r="I22" s="482">
        <f>(I9+I4-I23)*($C$22)</f>
        <v/>
      </c>
      <c r="J22" s="482">
        <f>(J9+J4-J23)*($C$22)</f>
        <v/>
      </c>
      <c r="K22" s="529">
        <f>(K9+K4-K23)*($C$22)</f>
        <v/>
      </c>
      <c r="L22" s="482">
        <f>(L9+L4-L23)*($C$22)</f>
        <v/>
      </c>
      <c r="M22" s="482">
        <f>(M9+M4-M23)*($C$22)</f>
        <v/>
      </c>
      <c r="N22" s="482">
        <f>(N9+N4-N23)*($C$22)</f>
        <v/>
      </c>
      <c r="O22" s="529">
        <f>(O9+O4-O23)*($C$22)</f>
        <v/>
      </c>
      <c r="P22" s="482">
        <f>(P9+P4-P23)*($C$22)</f>
        <v/>
      </c>
      <c r="Q22" s="482">
        <f>(Q9+Q4-Q23)*($C$22)</f>
        <v/>
      </c>
      <c r="R22" s="482">
        <f>(R9+R4-R23)*($C$22)</f>
        <v/>
      </c>
      <c r="S22" s="529">
        <f>(S9+S4-S23)*($C$22)</f>
        <v/>
      </c>
      <c r="T22" s="538">
        <f>SUM(G22,K22,O22,S22)</f>
        <v/>
      </c>
    </row>
    <row r="23" ht="15" customHeight="1" thickBot="1">
      <c r="B23" s="374" t="inlineStr">
        <is>
          <t>ICMS</t>
        </is>
      </c>
      <c r="C23" s="375" t="n">
        <v>0.04</v>
      </c>
      <c r="D23" s="539">
        <f>D9*$C$23</f>
        <v/>
      </c>
      <c r="E23" s="539">
        <f>E9*$C$23</f>
        <v/>
      </c>
      <c r="F23" s="539">
        <f>F9*$C$23</f>
        <v/>
      </c>
      <c r="G23" s="540">
        <f>G9*$C$23</f>
        <v/>
      </c>
      <c r="H23" s="539">
        <f>H9*$C$23</f>
        <v/>
      </c>
      <c r="I23" s="539">
        <f>I9*$C$23</f>
        <v/>
      </c>
      <c r="J23" s="539">
        <f>J9*$C$23</f>
        <v/>
      </c>
      <c r="K23" s="540">
        <f>K9*$C$23</f>
        <v/>
      </c>
      <c r="L23" s="539">
        <f>L9*$C$23</f>
        <v/>
      </c>
      <c r="M23" s="539">
        <f>M9*$C$23</f>
        <v/>
      </c>
      <c r="N23" s="539">
        <f>N9*$C$23</f>
        <v/>
      </c>
      <c r="O23" s="540">
        <f>O9*$C$23</f>
        <v/>
      </c>
      <c r="P23" s="539">
        <f>P9*$C$23</f>
        <v/>
      </c>
      <c r="Q23" s="539">
        <f>Q9*$C$23</f>
        <v/>
      </c>
      <c r="R23" s="539">
        <f>R9*$C$23</f>
        <v/>
      </c>
      <c r="S23" s="540">
        <f>S9*$C$23</f>
        <v/>
      </c>
      <c r="T23" s="541">
        <f>SUM(G23,K23,O23,S23)</f>
        <v/>
      </c>
    </row>
    <row r="24" ht="15" customHeight="1" thickBot="1">
      <c r="C24" s="372" t="n"/>
      <c r="D24" s="482" t="n"/>
      <c r="E24" s="482" t="n"/>
      <c r="F24" s="482" t="n"/>
      <c r="G24" s="482" t="n"/>
      <c r="H24" s="482" t="n"/>
      <c r="I24" s="482" t="n"/>
      <c r="J24" s="482" t="n"/>
      <c r="K24" s="482" t="n"/>
      <c r="L24" s="482" t="n"/>
      <c r="M24" s="482" t="n"/>
      <c r="N24" s="482" t="n"/>
      <c r="O24" s="482" t="n"/>
      <c r="P24" s="482" t="n"/>
      <c r="Q24" s="482" t="n"/>
      <c r="R24" s="482" t="n"/>
      <c r="S24" s="482" t="n"/>
      <c r="T24" s="482" t="n"/>
    </row>
    <row r="25">
      <c r="B25" s="367" t="inlineStr">
        <is>
          <t xml:space="preserve">IRPJ s/ Serviço </t>
        </is>
      </c>
      <c r="C25" s="368" t="n">
        <v>0.32</v>
      </c>
      <c r="D25" s="542">
        <f>SUM(D4)*$C$25</f>
        <v/>
      </c>
      <c r="E25" s="542">
        <f>SUM(E4)*$C$25</f>
        <v/>
      </c>
      <c r="F25" s="542">
        <f>SUM(F4)*$C$25</f>
        <v/>
      </c>
      <c r="G25" s="536">
        <f>SUM(G4)*$C$25</f>
        <v/>
      </c>
      <c r="H25" s="542">
        <f>SUM(H4)*$C$25</f>
        <v/>
      </c>
      <c r="I25" s="542">
        <f>SUM(I4)*$C$25</f>
        <v/>
      </c>
      <c r="J25" s="542">
        <f>SUM(J4)*$C$25</f>
        <v/>
      </c>
      <c r="K25" s="536">
        <f>SUM(K4)*$C$25</f>
        <v/>
      </c>
      <c r="L25" s="542">
        <f>SUM(L4)*$C$25</f>
        <v/>
      </c>
      <c r="M25" s="542">
        <f>SUM(M4)*$C$25</f>
        <v/>
      </c>
      <c r="N25" s="542">
        <f>SUM(N4)*$C$25</f>
        <v/>
      </c>
      <c r="O25" s="536">
        <f>SUM(O4)*$C$25</f>
        <v/>
      </c>
      <c r="P25" s="542">
        <f>SUM(P4)*$C$25</f>
        <v/>
      </c>
      <c r="Q25" s="542">
        <f>SUM(Q4)*$C$25</f>
        <v/>
      </c>
      <c r="R25" s="542">
        <f>SUM(R4)*$C$25</f>
        <v/>
      </c>
      <c r="S25" s="536">
        <f>SUM(S4)*$C$25</f>
        <v/>
      </c>
      <c r="T25" s="537">
        <f>SUM(G25,K25,O25,S25)</f>
        <v/>
      </c>
    </row>
    <row r="26">
      <c r="B26" s="359" t="inlineStr">
        <is>
          <t xml:space="preserve">IRPJ s/ Comercio  </t>
        </is>
      </c>
      <c r="C26" s="372" t="n">
        <v>0.08</v>
      </c>
      <c r="D26" s="527">
        <f>SUM(D9)*$C$26</f>
        <v/>
      </c>
      <c r="E26" s="527">
        <f>SUM(E9)*$C$26</f>
        <v/>
      </c>
      <c r="F26" s="527">
        <f>SUM(F9)*$C$26</f>
        <v/>
      </c>
      <c r="G26" s="529">
        <f>SUM(G9)*$C$26</f>
        <v/>
      </c>
      <c r="H26" s="527">
        <f>SUM(H9)*$C$26</f>
        <v/>
      </c>
      <c r="I26" s="527">
        <f>SUM(I9)*$C$26</f>
        <v/>
      </c>
      <c r="J26" s="527">
        <f>SUM(J9)*$C$26</f>
        <v/>
      </c>
      <c r="K26" s="529">
        <f>SUM(K9)*$C$26</f>
        <v/>
      </c>
      <c r="L26" s="527">
        <f>SUM(L9)*$C$26</f>
        <v/>
      </c>
      <c r="M26" s="527">
        <f>SUM(M9)*$C$26</f>
        <v/>
      </c>
      <c r="N26" s="527">
        <f>SUM(N9)*$C$26</f>
        <v/>
      </c>
      <c r="O26" s="529">
        <f>SUM(O9)*$C$26</f>
        <v/>
      </c>
      <c r="P26" s="527">
        <f>SUM(P9)*$C$26</f>
        <v/>
      </c>
      <c r="Q26" s="527">
        <f>SUM(Q9)*$C$26</f>
        <v/>
      </c>
      <c r="R26" s="527">
        <f>SUM(R9)*$C$26</f>
        <v/>
      </c>
      <c r="S26" s="529">
        <f>SUM(S9)*$C$26</f>
        <v/>
      </c>
      <c r="T26" s="538">
        <f>SUM(G26,K26,O26,S26)</f>
        <v/>
      </c>
    </row>
    <row r="27">
      <c r="B27" s="359" t="inlineStr">
        <is>
          <t>IRPJ Não operacional</t>
        </is>
      </c>
      <c r="C27" s="372" t="n">
        <v>1</v>
      </c>
      <c r="D27" s="527">
        <f>SUM(D16)</f>
        <v/>
      </c>
      <c r="E27" s="527">
        <f>SUM(E16)</f>
        <v/>
      </c>
      <c r="F27" s="527">
        <f>SUM(F16)</f>
        <v/>
      </c>
      <c r="G27" s="529">
        <f>SUM(G16)</f>
        <v/>
      </c>
      <c r="H27" s="527">
        <f>SUM(H16)</f>
        <v/>
      </c>
      <c r="I27" s="527">
        <f>SUM(I16)</f>
        <v/>
      </c>
      <c r="J27" s="527">
        <f>SUM(J16)</f>
        <v/>
      </c>
      <c r="K27" s="529">
        <f>SUM(K16)</f>
        <v/>
      </c>
      <c r="L27" s="527">
        <f>SUM(L16)</f>
        <v/>
      </c>
      <c r="M27" s="527">
        <f>SUM(M16)</f>
        <v/>
      </c>
      <c r="N27" s="527">
        <f>SUM(N16)</f>
        <v/>
      </c>
      <c r="O27" s="529">
        <f>SUM(O16)</f>
        <v/>
      </c>
      <c r="P27" s="527">
        <f>SUM(O16)</f>
        <v/>
      </c>
      <c r="Q27" s="527">
        <f>SUM(P16)</f>
        <v/>
      </c>
      <c r="R27" s="527">
        <f>SUM(Q16)</f>
        <v/>
      </c>
      <c r="S27" s="529">
        <f>SUM(S16)</f>
        <v/>
      </c>
      <c r="T27" s="538">
        <f>SUM(G27,K27,O27,S27)</f>
        <v/>
      </c>
    </row>
    <row r="28">
      <c r="B28" s="359" t="inlineStr">
        <is>
          <t>IRPJ Adicional</t>
        </is>
      </c>
      <c r="C28" s="372" t="n">
        <v>0.1</v>
      </c>
      <c r="D28" s="527" t="n"/>
      <c r="E28" s="527" t="n"/>
      <c r="F28" s="527" t="n"/>
      <c r="G28" s="529">
        <f>IF((G25+G26+G27)-60000&gt;=0,(G25+G26+G27-60000)*$C$28,0)</f>
        <v/>
      </c>
      <c r="H28" s="527" t="n"/>
      <c r="I28" s="527" t="n"/>
      <c r="J28" s="527" t="n"/>
      <c r="K28" s="529">
        <f>IF((K25+K26+K27)-60000&gt;=0,(K25+K26+K27-60000)*$C$28,0)</f>
        <v/>
      </c>
      <c r="L28" s="527" t="n"/>
      <c r="M28" s="527" t="n"/>
      <c r="N28" s="527" t="n"/>
      <c r="O28" s="529">
        <f>IF((O25+O26+O27)-60000&gt;=0,(O25+O26+O27-60000)*$C$28,0)</f>
        <v/>
      </c>
      <c r="P28" s="527" t="n"/>
      <c r="Q28" s="527" t="n"/>
      <c r="R28" s="527" t="n"/>
      <c r="S28" s="529">
        <f>IF((S25+S26+S27)-60000&gt;=0,(S25+S26+S27-60000)*$C$28,0)</f>
        <v/>
      </c>
      <c r="T28" s="538">
        <f>SUM(G28,K28,O28,S28)</f>
        <v/>
      </c>
    </row>
    <row r="29" ht="15" customHeight="1" thickBot="1">
      <c r="B29" s="362" t="inlineStr">
        <is>
          <t>IRPJ Total</t>
        </is>
      </c>
      <c r="C29" s="380" t="n"/>
      <c r="D29" s="532">
        <f>SUM(D25:D27)*15%+D28</f>
        <v/>
      </c>
      <c r="E29" s="532">
        <f>SUM(E25:E27)*15%+E28</f>
        <v/>
      </c>
      <c r="F29" s="532">
        <f>SUM(F25:F27)*15%+F28</f>
        <v/>
      </c>
      <c r="G29" s="540">
        <f>SUM(G25:G27)*15%+G28</f>
        <v/>
      </c>
      <c r="H29" s="532">
        <f>SUM(H25:H27)*15%+H28</f>
        <v/>
      </c>
      <c r="I29" s="532">
        <f>SUM(I25:I27)*15%+I28</f>
        <v/>
      </c>
      <c r="J29" s="532">
        <f>SUM(J25:J27)*15%+J28</f>
        <v/>
      </c>
      <c r="K29" s="540">
        <f>SUM(K25:K27)*15%+K28</f>
        <v/>
      </c>
      <c r="L29" s="532">
        <f>SUM(L25:L27)*15%+L28</f>
        <v/>
      </c>
      <c r="M29" s="532">
        <f>SUM(M25:M27)*15%+M28</f>
        <v/>
      </c>
      <c r="N29" s="532">
        <f>SUM(N25:N27)*15%+N28</f>
        <v/>
      </c>
      <c r="O29" s="540">
        <f>SUM(O25:O27)*15%+O28</f>
        <v/>
      </c>
      <c r="P29" s="532">
        <f>SUM(P25:P27)*15%+P28</f>
        <v/>
      </c>
      <c r="Q29" s="532">
        <f>SUM(Q25:Q27)*15%+Q28</f>
        <v/>
      </c>
      <c r="R29" s="532">
        <f>SUM(R25:R27)*15%+R28</f>
        <v/>
      </c>
      <c r="S29" s="540">
        <f>SUM(S25:S27)*15%+S28</f>
        <v/>
      </c>
      <c r="T29" s="534">
        <f>SUM(G29,K29,O29,S29)</f>
        <v/>
      </c>
    </row>
    <row r="30" ht="15" customHeight="1" thickBot="1">
      <c r="C30" s="372" t="n"/>
      <c r="D30" s="482" t="n"/>
      <c r="E30" s="482" t="n"/>
      <c r="F30" s="482" t="n"/>
      <c r="G30" s="482" t="n"/>
      <c r="H30" s="482" t="n"/>
      <c r="I30" s="482" t="n"/>
      <c r="J30" s="482" t="n"/>
      <c r="K30" s="482" t="n"/>
      <c r="L30" s="482" t="n"/>
      <c r="M30" s="482" t="n"/>
      <c r="N30" s="482" t="n"/>
      <c r="O30" s="482" t="n"/>
      <c r="P30" s="482" t="n"/>
      <c r="Q30" s="482" t="n"/>
      <c r="R30" s="482" t="n"/>
      <c r="S30" s="482" t="n"/>
      <c r="T30" s="482" t="n"/>
    </row>
    <row r="31">
      <c r="B31" s="367" t="inlineStr">
        <is>
          <t xml:space="preserve">CSLL s/ Serviço </t>
        </is>
      </c>
      <c r="C31" s="368" t="n">
        <v>0.32</v>
      </c>
      <c r="D31" s="542">
        <f>SUM(D4)*$C$31*9%</f>
        <v/>
      </c>
      <c r="E31" s="542">
        <f>SUM(E4)*$C$31*9%</f>
        <v/>
      </c>
      <c r="F31" s="542">
        <f>SUM(F4)*$C$31*9%</f>
        <v/>
      </c>
      <c r="G31" s="536">
        <f>SUM(G4)*$C$31*9%</f>
        <v/>
      </c>
      <c r="H31" s="542">
        <f>SUM(H4)*$C$31*9%</f>
        <v/>
      </c>
      <c r="I31" s="542">
        <f>SUM(I4)*$C$31*9%</f>
        <v/>
      </c>
      <c r="J31" s="542">
        <f>SUM(J4)*$C$31*9%</f>
        <v/>
      </c>
      <c r="K31" s="536">
        <f>SUM(K4)*$C$31*9%</f>
        <v/>
      </c>
      <c r="L31" s="542">
        <f>SUM(L4)*$C$31*9%</f>
        <v/>
      </c>
      <c r="M31" s="542">
        <f>SUM(M4)*$C$31*9%</f>
        <v/>
      </c>
      <c r="N31" s="542">
        <f>SUM(N4)*$C$31*9%</f>
        <v/>
      </c>
      <c r="O31" s="536">
        <f>SUM(O4)*$C$31*9%</f>
        <v/>
      </c>
      <c r="P31" s="542">
        <f>SUM(P4)*$C$31*9%</f>
        <v/>
      </c>
      <c r="Q31" s="542">
        <f>SUM(Q4)*$C$31*9%</f>
        <v/>
      </c>
      <c r="R31" s="542">
        <f>SUM(R4)*$C$31*9%</f>
        <v/>
      </c>
      <c r="S31" s="536">
        <f>SUM(S4)*$C$31*9%</f>
        <v/>
      </c>
      <c r="T31" s="537">
        <f>SUM(G31,K31,O31,S31)</f>
        <v/>
      </c>
    </row>
    <row r="32">
      <c r="B32" s="359" t="inlineStr">
        <is>
          <t xml:space="preserve">CSLL s/ Comercio  </t>
        </is>
      </c>
      <c r="C32" s="372" t="n">
        <v>0.12</v>
      </c>
      <c r="D32" s="527">
        <f>SUM(D9)*$C$32*9%</f>
        <v/>
      </c>
      <c r="E32" s="527">
        <f>SUM(E9)*$C$32*9%</f>
        <v/>
      </c>
      <c r="F32" s="527">
        <f>SUM(F9)*$C$32*9%</f>
        <v/>
      </c>
      <c r="G32" s="529">
        <f>SUM(G9)*$C$32*9%</f>
        <v/>
      </c>
      <c r="H32" s="527">
        <f>SUM(H9)*$C$32*9%</f>
        <v/>
      </c>
      <c r="I32" s="527">
        <f>SUM(I9)*$C$32*9%</f>
        <v/>
      </c>
      <c r="J32" s="527">
        <f>SUM(J9)*$C$32*9%</f>
        <v/>
      </c>
      <c r="K32" s="529">
        <f>SUM(K9)*$C$32*9%</f>
        <v/>
      </c>
      <c r="L32" s="527">
        <f>SUM(L9)*$C$32*9%</f>
        <v/>
      </c>
      <c r="M32" s="527">
        <f>SUM(M9)*$C$32*9%</f>
        <v/>
      </c>
      <c r="N32" s="527">
        <f>SUM(N9)*$C$32*9%</f>
        <v/>
      </c>
      <c r="O32" s="529">
        <f>SUM(O9)*$C$32*9%</f>
        <v/>
      </c>
      <c r="P32" s="527">
        <f>SUM(P9)*$C$32*9%</f>
        <v/>
      </c>
      <c r="Q32" s="527">
        <f>SUM(Q9)*$C$32*9%</f>
        <v/>
      </c>
      <c r="R32" s="527">
        <f>SUM(R9)*$C$32*9%</f>
        <v/>
      </c>
      <c r="S32" s="529">
        <f>SUM(S9)*$C$32*9%</f>
        <v/>
      </c>
      <c r="T32" s="538">
        <f>SUM(G32,K32,O32,S32)</f>
        <v/>
      </c>
    </row>
    <row r="33">
      <c r="B33" s="359" t="inlineStr">
        <is>
          <t>CSLL Não operacional</t>
        </is>
      </c>
      <c r="C33" s="372" t="n">
        <v>1</v>
      </c>
      <c r="D33" s="527">
        <f>SUM(D16
)*9%</f>
        <v/>
      </c>
      <c r="E33" s="527">
        <f>SUM(E16
)*9%</f>
        <v/>
      </c>
      <c r="F33" s="527">
        <f>SUM(
F16)*9%</f>
        <v/>
      </c>
      <c r="G33" s="529">
        <f>SUM(G16
)*9%</f>
        <v/>
      </c>
      <c r="H33" s="527">
        <f>SUM(H16
)*9%</f>
        <v/>
      </c>
      <c r="I33" s="527">
        <f>SUM(I16
)*9%</f>
        <v/>
      </c>
      <c r="J33" s="527">
        <f>SUM(
J16)*9%</f>
        <v/>
      </c>
      <c r="K33" s="529">
        <f>SUM(K16
)*9%</f>
        <v/>
      </c>
      <c r="L33" s="527">
        <f>SUM(L16
)*9%</f>
        <v/>
      </c>
      <c r="M33" s="527">
        <f>SUM(M16
)*9%</f>
        <v/>
      </c>
      <c r="N33" s="527">
        <f>SUM(
N16)*9%</f>
        <v/>
      </c>
      <c r="O33" s="529">
        <f>SUM(O16
)*9%</f>
        <v/>
      </c>
      <c r="P33" s="527">
        <f>SUM(P16
)*9%</f>
        <v/>
      </c>
      <c r="Q33" s="527">
        <f>SUM(Q16
)*9%</f>
        <v/>
      </c>
      <c r="R33" s="527">
        <f>SUM(
R16)*9%</f>
        <v/>
      </c>
      <c r="S33" s="529">
        <f>SUM(S16
)*9%</f>
        <v/>
      </c>
      <c r="T33" s="538">
        <f>SUM(G33,K33,O33,S33)</f>
        <v/>
      </c>
    </row>
    <row r="34" ht="15" customHeight="1" thickBot="1">
      <c r="B34" s="362" t="inlineStr">
        <is>
          <t>CSLL Total</t>
        </is>
      </c>
      <c r="C34" s="380" t="n"/>
      <c r="D34" s="532">
        <f>SUM(D31:D33)</f>
        <v/>
      </c>
      <c r="E34" s="532">
        <f>SUM(E31:E33)</f>
        <v/>
      </c>
      <c r="F34" s="532">
        <f>SUM(F31:F33)</f>
        <v/>
      </c>
      <c r="G34" s="540">
        <f>SUM(G31:G33)</f>
        <v/>
      </c>
      <c r="H34" s="532">
        <f>SUM(H31:H33)</f>
        <v/>
      </c>
      <c r="I34" s="532">
        <f>SUM(I31:I33)</f>
        <v/>
      </c>
      <c r="J34" s="532">
        <f>SUM(J31:J33)</f>
        <v/>
      </c>
      <c r="K34" s="540">
        <f>SUM(K31:K33)</f>
        <v/>
      </c>
      <c r="L34" s="532">
        <f>SUM(L31:L33)</f>
        <v/>
      </c>
      <c r="M34" s="532">
        <f>SUM(M31:M33)</f>
        <v/>
      </c>
      <c r="N34" s="532">
        <f>SUM(N31:N33)</f>
        <v/>
      </c>
      <c r="O34" s="540">
        <f>SUM(O31:O33)</f>
        <v/>
      </c>
      <c r="P34" s="532">
        <f>SUM(P31:P33)</f>
        <v/>
      </c>
      <c r="Q34" s="532">
        <f>SUM(Q31:Q33)</f>
        <v/>
      </c>
      <c r="R34" s="532">
        <f>SUM(R31:R33)</f>
        <v/>
      </c>
      <c r="S34" s="540">
        <f>SUM(S31:S33)</f>
        <v/>
      </c>
      <c r="T34" s="534">
        <f>SUM(T31:T33)</f>
        <v/>
      </c>
    </row>
    <row r="35" ht="15" customHeight="1" thickBot="1">
      <c r="C35" s="372" t="n"/>
      <c r="D35" s="482" t="n"/>
      <c r="E35" s="482" t="n"/>
      <c r="F35" s="482" t="n"/>
      <c r="G35" s="482" t="n"/>
      <c r="H35" s="482" t="n"/>
      <c r="I35" s="482" t="n"/>
      <c r="J35" s="482" t="n"/>
      <c r="K35" s="482" t="n"/>
      <c r="L35" s="482" t="n"/>
      <c r="M35" s="482" t="n"/>
      <c r="N35" s="482" t="n"/>
      <c r="O35" s="482" t="n"/>
      <c r="P35" s="482" t="n"/>
      <c r="Q35" s="482" t="n"/>
      <c r="R35" s="482" t="n"/>
      <c r="S35" s="482" t="n"/>
      <c r="T35" s="482" t="n"/>
    </row>
    <row r="36">
      <c r="B36" s="381" t="inlineStr">
        <is>
          <t>Vencimento mensal dia 10 (ISS)</t>
        </is>
      </c>
      <c r="C36" s="382" t="n"/>
      <c r="D36" s="543">
        <f>D20</f>
        <v/>
      </c>
      <c r="E36" s="543">
        <f>E20</f>
        <v/>
      </c>
      <c r="F36" s="543">
        <f>F20</f>
        <v/>
      </c>
      <c r="G36" s="543">
        <f>G20</f>
        <v/>
      </c>
      <c r="H36" s="543">
        <f>H20</f>
        <v/>
      </c>
      <c r="I36" s="543">
        <f>I20</f>
        <v/>
      </c>
      <c r="J36" s="543">
        <f>J20</f>
        <v/>
      </c>
      <c r="K36" s="543">
        <f>K20</f>
        <v/>
      </c>
      <c r="L36" s="543">
        <f>L20</f>
        <v/>
      </c>
      <c r="M36" s="543">
        <f>M20</f>
        <v/>
      </c>
      <c r="N36" s="543">
        <f>N20</f>
        <v/>
      </c>
      <c r="O36" s="543">
        <f>O20</f>
        <v/>
      </c>
      <c r="P36" s="543">
        <f>P20</f>
        <v/>
      </c>
      <c r="Q36" s="543">
        <f>Q20</f>
        <v/>
      </c>
      <c r="R36" s="543">
        <f>R20</f>
        <v/>
      </c>
      <c r="S36" s="543">
        <f>S20</f>
        <v/>
      </c>
      <c r="T36" s="544">
        <f>SUM(G36,K36,O36,S36)</f>
        <v/>
      </c>
    </row>
    <row r="37">
      <c r="B37" s="385" t="inlineStr">
        <is>
          <t>Vencimento mensal dia 20 (ICMS)</t>
        </is>
      </c>
      <c r="C37" s="386" t="n"/>
      <c r="D37" s="545">
        <f>D23</f>
        <v/>
      </c>
      <c r="E37" s="545">
        <f>E23</f>
        <v/>
      </c>
      <c r="F37" s="545">
        <f>F23</f>
        <v/>
      </c>
      <c r="G37" s="545">
        <f>G23</f>
        <v/>
      </c>
      <c r="H37" s="545">
        <f>H23</f>
        <v/>
      </c>
      <c r="I37" s="545">
        <f>I23</f>
        <v/>
      </c>
      <c r="J37" s="545">
        <f>J23</f>
        <v/>
      </c>
      <c r="K37" s="545">
        <f>K23</f>
        <v/>
      </c>
      <c r="L37" s="545">
        <f>L23</f>
        <v/>
      </c>
      <c r="M37" s="545">
        <f>M23</f>
        <v/>
      </c>
      <c r="N37" s="545">
        <f>N23</f>
        <v/>
      </c>
      <c r="O37" s="545">
        <f>O23</f>
        <v/>
      </c>
      <c r="P37" s="545">
        <f>P23</f>
        <v/>
      </c>
      <c r="Q37" s="545">
        <f>Q23</f>
        <v/>
      </c>
      <c r="R37" s="545">
        <f>R23</f>
        <v/>
      </c>
      <c r="S37" s="545">
        <f>S23</f>
        <v/>
      </c>
      <c r="T37" s="546">
        <f>SUM(G37,K37,O37,S37)</f>
        <v/>
      </c>
    </row>
    <row r="38">
      <c r="B38" s="385" t="inlineStr">
        <is>
          <t>Vencimento mensal dia 25 (PIS E COFINS)</t>
        </is>
      </c>
      <c r="C38" s="386" t="n"/>
      <c r="D38" s="545">
        <f>D21+D22</f>
        <v/>
      </c>
      <c r="E38" s="545">
        <f>E21+E22</f>
        <v/>
      </c>
      <c r="F38" s="545">
        <f>F21+F22</f>
        <v/>
      </c>
      <c r="G38" s="545">
        <f>G21+G22</f>
        <v/>
      </c>
      <c r="H38" s="545">
        <f>H21+H22</f>
        <v/>
      </c>
      <c r="I38" s="545">
        <f>I21+I22</f>
        <v/>
      </c>
      <c r="J38" s="545">
        <f>J21+J22</f>
        <v/>
      </c>
      <c r="K38" s="545">
        <f>K21+K22</f>
        <v/>
      </c>
      <c r="L38" s="545">
        <f>L21+L22</f>
        <v/>
      </c>
      <c r="M38" s="545">
        <f>M21+M22</f>
        <v/>
      </c>
      <c r="N38" s="545">
        <f>N21+N22</f>
        <v/>
      </c>
      <c r="O38" s="545">
        <f>O21+O22</f>
        <v/>
      </c>
      <c r="P38" s="545">
        <f>P21+P22</f>
        <v/>
      </c>
      <c r="Q38" s="545">
        <f>Q21+Q22</f>
        <v/>
      </c>
      <c r="R38" s="545">
        <f>R21+R22</f>
        <v/>
      </c>
      <c r="S38" s="545">
        <f>S21+S22</f>
        <v/>
      </c>
      <c r="T38" s="546">
        <f>SUM(G38,K38,O38,S38)</f>
        <v/>
      </c>
    </row>
    <row r="39" ht="15" customHeight="1" thickBot="1">
      <c r="B39" s="389" t="inlineStr">
        <is>
          <t>Vencimento trimestral dia 30 (IRPJ E CSLL)</t>
        </is>
      </c>
      <c r="C39" s="390" t="n"/>
      <c r="D39" s="547" t="n"/>
      <c r="E39" s="547" t="n"/>
      <c r="F39" s="547" t="n"/>
      <c r="G39" s="548">
        <f>G29+G34</f>
        <v/>
      </c>
      <c r="H39" s="547" t="n"/>
      <c r="I39" s="547" t="n"/>
      <c r="J39" s="547" t="n"/>
      <c r="K39" s="548">
        <f>K29+K34</f>
        <v/>
      </c>
      <c r="L39" s="547" t="n"/>
      <c r="M39" s="547" t="n"/>
      <c r="N39" s="547" t="n"/>
      <c r="O39" s="548">
        <f>O29+O34</f>
        <v/>
      </c>
      <c r="P39" s="547" t="n"/>
      <c r="Q39" s="547" t="n"/>
      <c r="R39" s="547" t="n"/>
      <c r="S39" s="548">
        <f>S29+S34</f>
        <v/>
      </c>
      <c r="T39" s="549">
        <f>SUM(G39,K39,O39,S39)</f>
        <v/>
      </c>
    </row>
    <row r="40">
      <c r="D40" s="482" t="n"/>
      <c r="E40" s="482" t="n"/>
      <c r="F40" s="482" t="n"/>
      <c r="G40" s="482" t="n"/>
      <c r="H40" s="482" t="n"/>
      <c r="I40" s="482" t="n"/>
      <c r="J40" s="482" t="n"/>
      <c r="K40" s="482" t="n"/>
      <c r="L40" s="482" t="n"/>
      <c r="M40" s="482" t="n"/>
      <c r="N40" s="482" t="n"/>
      <c r="O40" s="482" t="n"/>
      <c r="P40" s="482" t="n"/>
      <c r="Q40" s="482" t="n"/>
      <c r="R40" s="482" t="n"/>
      <c r="S40" s="482" t="n"/>
      <c r="T40" s="482" t="n"/>
    </row>
    <row r="41">
      <c r="D41" s="482" t="n"/>
      <c r="E41" s="482" t="n"/>
      <c r="F41" s="482" t="n"/>
      <c r="G41" s="482" t="n"/>
      <c r="H41" s="482" t="n"/>
      <c r="I41" s="482" t="n"/>
      <c r="J41" s="482" t="n"/>
      <c r="K41" s="482" t="n"/>
      <c r="L41" s="482" t="n"/>
      <c r="M41" s="482" t="n"/>
      <c r="N41" s="482" t="n"/>
      <c r="O41" s="482" t="n"/>
      <c r="P41" s="482" t="n"/>
      <c r="Q41" s="482" t="n"/>
      <c r="R41" s="482" t="n"/>
      <c r="S41" s="482" t="n"/>
      <c r="T41" s="482" t="n"/>
    </row>
    <row r="42">
      <c r="D42" s="482" t="n"/>
      <c r="E42" s="482" t="n"/>
      <c r="F42" s="482" t="n"/>
      <c r="G42" s="482" t="n"/>
      <c r="H42" s="482" t="n"/>
      <c r="I42" s="482" t="n"/>
      <c r="J42" s="482" t="n"/>
      <c r="K42" s="482" t="n"/>
      <c r="L42" s="482" t="n"/>
      <c r="M42" s="482" t="n"/>
      <c r="N42" s="482" t="n"/>
      <c r="O42" s="482" t="n"/>
      <c r="P42" s="482" t="n"/>
      <c r="Q42" s="482" t="n"/>
      <c r="R42" s="482" t="n"/>
      <c r="S42" s="482" t="n"/>
      <c r="T42" s="482" t="n"/>
    </row>
    <row r="43">
      <c r="D43" s="482" t="n"/>
      <c r="E43" s="482" t="n"/>
      <c r="F43" s="482" t="n"/>
      <c r="G43" s="482" t="n"/>
      <c r="H43" s="482" t="n"/>
      <c r="I43" s="482" t="n"/>
      <c r="J43" s="482" t="n"/>
      <c r="K43" s="482" t="n"/>
      <c r="L43" s="482" t="n"/>
      <c r="M43" s="482" t="n"/>
      <c r="N43" s="482" t="n"/>
      <c r="O43" s="482" t="n"/>
      <c r="P43" s="482" t="n"/>
      <c r="Q43" s="482" t="n"/>
      <c r="R43" s="482" t="n"/>
      <c r="S43" s="482" t="n"/>
      <c r="T43" s="482" t="n"/>
    </row>
    <row r="44">
      <c r="D44" s="482" t="n"/>
      <c r="E44" s="482" t="n"/>
      <c r="F44" s="482" t="n"/>
      <c r="G44" s="482" t="n"/>
      <c r="H44" s="482" t="n"/>
      <c r="I44" s="482" t="n"/>
      <c r="J44" s="482" t="n"/>
      <c r="K44" s="482" t="n"/>
      <c r="L44" s="482" t="n"/>
      <c r="M44" s="482" t="n"/>
      <c r="N44" s="482" t="n"/>
      <c r="O44" s="482" t="n"/>
      <c r="P44" s="482" t="n"/>
      <c r="Q44" s="482" t="n"/>
      <c r="R44" s="482" t="n"/>
      <c r="S44" s="482" t="n"/>
      <c r="T44" s="482" t="n"/>
    </row>
    <row r="45">
      <c r="D45" s="482" t="n"/>
      <c r="E45" s="482" t="n"/>
      <c r="F45" s="482" t="n"/>
      <c r="G45" s="482" t="n"/>
      <c r="H45" s="482" t="n"/>
      <c r="I45" s="482" t="n"/>
      <c r="J45" s="482" t="n"/>
      <c r="K45" s="482" t="n"/>
      <c r="L45" s="482" t="n"/>
      <c r="M45" s="482" t="n"/>
      <c r="N45" s="482" t="n"/>
      <c r="O45" s="482" t="n"/>
      <c r="P45" s="482" t="n"/>
      <c r="Q45" s="482" t="n"/>
      <c r="R45" s="482" t="n"/>
      <c r="S45" s="482" t="n"/>
      <c r="T45" s="482" t="n"/>
    </row>
    <row r="46">
      <c r="D46" s="482" t="n"/>
      <c r="E46" s="482" t="n"/>
      <c r="F46" s="482" t="n"/>
      <c r="G46" s="482" t="n"/>
      <c r="H46" s="482" t="n"/>
      <c r="I46" s="482" t="n"/>
      <c r="J46" s="482" t="n"/>
      <c r="K46" s="482" t="n"/>
      <c r="L46" s="482" t="n"/>
      <c r="M46" s="482" t="n"/>
      <c r="N46" s="482" t="n"/>
      <c r="O46" s="482" t="n"/>
      <c r="P46" s="482" t="n"/>
      <c r="Q46" s="482" t="n"/>
      <c r="R46" s="482" t="n"/>
      <c r="S46" s="482" t="n"/>
      <c r="T46" s="482" t="n"/>
    </row>
    <row r="47">
      <c r="D47" s="482" t="n"/>
      <c r="E47" s="482" t="n"/>
      <c r="F47" s="482" t="n"/>
      <c r="G47" s="482" t="n"/>
      <c r="H47" s="482" t="n"/>
      <c r="I47" s="482" t="n"/>
      <c r="J47" s="482" t="n"/>
      <c r="K47" s="482" t="n"/>
      <c r="L47" s="482" t="n"/>
      <c r="M47" s="482" t="n"/>
      <c r="N47" s="482" t="n"/>
      <c r="O47" s="482" t="n"/>
      <c r="P47" s="482" t="n"/>
      <c r="Q47" s="482" t="n"/>
      <c r="R47" s="482" t="n"/>
      <c r="S47" s="482" t="n"/>
      <c r="T47" s="482" t="n"/>
    </row>
    <row r="48">
      <c r="D48" s="482" t="n"/>
      <c r="E48" s="482" t="n"/>
      <c r="F48" s="482" t="n"/>
      <c r="G48" s="482" t="n"/>
      <c r="H48" s="482" t="n"/>
      <c r="I48" s="482" t="n"/>
      <c r="J48" s="482" t="n"/>
      <c r="K48" s="482" t="n"/>
      <c r="L48" s="482" t="n"/>
      <c r="M48" s="482" t="n"/>
      <c r="N48" s="482" t="n"/>
      <c r="O48" s="482" t="n"/>
      <c r="P48" s="482" t="n"/>
      <c r="Q48" s="482" t="n"/>
      <c r="R48" s="482" t="n"/>
      <c r="S48" s="482" t="n"/>
      <c r="T48" s="482" t="n"/>
    </row>
    <row r="49">
      <c r="D49" s="482" t="n"/>
      <c r="E49" s="482" t="n"/>
      <c r="F49" s="482" t="n"/>
      <c r="G49" s="482" t="n"/>
      <c r="H49" s="482" t="n"/>
      <c r="I49" s="482" t="n"/>
      <c r="J49" s="482" t="n"/>
      <c r="K49" s="482" t="n"/>
      <c r="L49" s="482" t="n"/>
      <c r="M49" s="482" t="n"/>
      <c r="N49" s="482" t="n"/>
      <c r="O49" s="482" t="n"/>
      <c r="P49" s="482" t="n"/>
      <c r="Q49" s="482" t="n"/>
      <c r="R49" s="482" t="n"/>
      <c r="S49" s="482" t="n"/>
      <c r="T49" s="482" t="n"/>
    </row>
    <row r="50">
      <c r="D50" s="482" t="n"/>
      <c r="E50" s="482" t="n"/>
      <c r="F50" s="482" t="n"/>
      <c r="G50" s="482" t="n"/>
      <c r="H50" s="482" t="n"/>
      <c r="I50" s="482" t="n"/>
      <c r="J50" s="482" t="n"/>
      <c r="K50" s="482" t="n"/>
      <c r="L50" s="482" t="n"/>
      <c r="M50" s="482" t="n"/>
      <c r="N50" s="482" t="n"/>
      <c r="O50" s="482" t="n"/>
      <c r="P50" s="482" t="n"/>
      <c r="Q50" s="482" t="n"/>
      <c r="R50" s="482" t="n"/>
      <c r="S50" s="482" t="n"/>
      <c r="T50" s="482" t="n"/>
    </row>
    <row r="51">
      <c r="D51" s="482" t="n"/>
      <c r="E51" s="482" t="n"/>
      <c r="F51" s="482" t="n"/>
      <c r="G51" s="482" t="n"/>
      <c r="H51" s="482" t="n"/>
      <c r="I51" s="482" t="n"/>
      <c r="J51" s="482" t="n"/>
      <c r="K51" s="482" t="n"/>
      <c r="L51" s="482" t="n"/>
      <c r="M51" s="482" t="n"/>
      <c r="N51" s="482" t="n"/>
      <c r="O51" s="482" t="n"/>
      <c r="P51" s="482" t="n"/>
      <c r="Q51" s="482" t="n"/>
      <c r="R51" s="482" t="n"/>
      <c r="S51" s="482" t="n"/>
      <c r="T51" s="482" t="n"/>
    </row>
    <row r="52">
      <c r="D52" s="482" t="n"/>
      <c r="E52" s="482" t="n"/>
      <c r="F52" s="482" t="n"/>
      <c r="G52" s="482" t="n"/>
      <c r="H52" s="482" t="n"/>
      <c r="I52" s="482" t="n"/>
      <c r="J52" s="482" t="n"/>
      <c r="K52" s="482" t="n"/>
      <c r="L52" s="482" t="n"/>
      <c r="M52" s="482" t="n"/>
      <c r="N52" s="482" t="n"/>
      <c r="O52" s="482" t="n"/>
      <c r="P52" s="482" t="n"/>
      <c r="Q52" s="482" t="n"/>
      <c r="R52" s="482" t="n"/>
      <c r="S52" s="482" t="n"/>
      <c r="T52" s="482" t="n"/>
    </row>
    <row r="53">
      <c r="D53" s="482" t="n"/>
      <c r="E53" s="482" t="n"/>
      <c r="F53" s="482" t="n"/>
      <c r="G53" s="482" t="n"/>
      <c r="H53" s="482" t="n"/>
      <c r="I53" s="482" t="n"/>
      <c r="J53" s="482" t="n"/>
      <c r="K53" s="482" t="n"/>
      <c r="L53" s="482" t="n"/>
      <c r="M53" s="482" t="n"/>
      <c r="N53" s="482" t="n"/>
      <c r="O53" s="482" t="n"/>
      <c r="P53" s="482" t="n"/>
      <c r="Q53" s="482" t="n"/>
      <c r="R53" s="482" t="n"/>
      <c r="S53" s="482" t="n"/>
      <c r="T53" s="482" t="n"/>
    </row>
    <row r="54">
      <c r="D54" s="482" t="n"/>
      <c r="E54" s="482" t="n"/>
      <c r="F54" s="482" t="n"/>
      <c r="G54" s="482" t="n"/>
      <c r="H54" s="482" t="n"/>
      <c r="I54" s="482" t="n"/>
      <c r="J54" s="482" t="n"/>
      <c r="K54" s="482" t="n"/>
      <c r="L54" s="482" t="n"/>
      <c r="M54" s="482" t="n"/>
      <c r="N54" s="482" t="n"/>
      <c r="O54" s="482" t="n"/>
      <c r="P54" s="482" t="n"/>
      <c r="Q54" s="482" t="n"/>
      <c r="R54" s="482" t="n"/>
      <c r="S54" s="482" t="n"/>
      <c r="T54" s="482" t="n"/>
    </row>
    <row r="55">
      <c r="D55" s="482" t="n"/>
      <c r="E55" s="482" t="n"/>
      <c r="F55" s="482" t="n"/>
      <c r="G55" s="482" t="n"/>
      <c r="H55" s="482" t="n"/>
      <c r="I55" s="482" t="n"/>
      <c r="J55" s="482" t="n"/>
      <c r="K55" s="482" t="n"/>
      <c r="L55" s="482" t="n"/>
      <c r="M55" s="482" t="n"/>
      <c r="N55" s="482" t="n"/>
      <c r="O55" s="482" t="n"/>
      <c r="P55" s="482" t="n"/>
      <c r="Q55" s="482" t="n"/>
      <c r="R55" s="482" t="n"/>
      <c r="S55" s="482" t="n"/>
      <c r="T55" s="482" t="n"/>
    </row>
    <row r="56">
      <c r="D56" s="482" t="n"/>
      <c r="E56" s="482" t="n"/>
      <c r="F56" s="482" t="n"/>
      <c r="G56" s="482" t="n"/>
      <c r="H56" s="482" t="n"/>
      <c r="I56" s="482" t="n"/>
      <c r="J56" s="482" t="n"/>
      <c r="K56" s="482" t="n"/>
      <c r="L56" s="482" t="n"/>
      <c r="M56" s="482" t="n"/>
      <c r="N56" s="482" t="n"/>
      <c r="O56" s="482" t="n"/>
      <c r="P56" s="482" t="n"/>
      <c r="Q56" s="482" t="n"/>
      <c r="R56" s="482" t="n"/>
      <c r="S56" s="482" t="n"/>
      <c r="T56" s="482" t="n"/>
    </row>
    <row r="57">
      <c r="D57" s="482" t="n"/>
      <c r="E57" s="482" t="n"/>
      <c r="F57" s="482" t="n"/>
      <c r="G57" s="482" t="n"/>
      <c r="H57" s="482" t="n"/>
      <c r="I57" s="482" t="n"/>
      <c r="J57" s="482" t="n"/>
      <c r="K57" s="482" t="n"/>
      <c r="L57" s="482" t="n"/>
      <c r="M57" s="482" t="n"/>
      <c r="N57" s="482" t="n"/>
      <c r="O57" s="482" t="n"/>
      <c r="P57" s="482" t="n"/>
      <c r="Q57" s="482" t="n"/>
      <c r="R57" s="482" t="n"/>
      <c r="S57" s="482" t="n"/>
      <c r="T57" s="482" t="n"/>
    </row>
    <row r="58">
      <c r="D58" s="482" t="n"/>
      <c r="E58" s="482" t="n"/>
      <c r="F58" s="482" t="n"/>
      <c r="G58" s="482" t="n"/>
      <c r="H58" s="482" t="n"/>
      <c r="I58" s="482" t="n"/>
      <c r="J58" s="482" t="n"/>
      <c r="K58" s="482" t="n"/>
      <c r="L58" s="482" t="n"/>
      <c r="M58" s="482" t="n"/>
      <c r="N58" s="482" t="n"/>
      <c r="O58" s="482" t="n"/>
      <c r="P58" s="482" t="n"/>
      <c r="Q58" s="482" t="n"/>
      <c r="R58" s="482" t="n"/>
      <c r="S58" s="482" t="n"/>
      <c r="T58" s="482" t="n"/>
    </row>
    <row r="59">
      <c r="D59" s="482" t="n"/>
      <c r="E59" s="482" t="n"/>
      <c r="F59" s="482" t="n"/>
      <c r="G59" s="482" t="n"/>
      <c r="H59" s="482" t="n"/>
      <c r="I59" s="482" t="n"/>
      <c r="J59" s="482" t="n"/>
      <c r="K59" s="482" t="n"/>
      <c r="L59" s="482" t="n"/>
      <c r="M59" s="482" t="n"/>
      <c r="N59" s="482" t="n"/>
      <c r="O59" s="482" t="n"/>
      <c r="P59" s="482" t="n"/>
      <c r="Q59" s="482" t="n"/>
      <c r="R59" s="482" t="n"/>
      <c r="S59" s="482" t="n"/>
      <c r="T59" s="482" t="n"/>
    </row>
    <row r="60">
      <c r="D60" s="482" t="n"/>
      <c r="E60" s="482" t="n"/>
      <c r="F60" s="482" t="n"/>
      <c r="G60" s="482" t="n"/>
      <c r="H60" s="482" t="n"/>
      <c r="I60" s="482" t="n"/>
      <c r="J60" s="482" t="n"/>
      <c r="K60" s="482" t="n"/>
      <c r="L60" s="482" t="n"/>
      <c r="M60" s="482" t="n"/>
      <c r="N60" s="482" t="n"/>
      <c r="O60" s="482" t="n"/>
      <c r="P60" s="482" t="n"/>
      <c r="Q60" s="482" t="n"/>
      <c r="R60" s="482" t="n"/>
      <c r="S60" s="482" t="n"/>
      <c r="T60" s="482" t="n"/>
    </row>
    <row r="61">
      <c r="D61" s="482" t="n"/>
      <c r="E61" s="482" t="n"/>
      <c r="F61" s="482" t="n"/>
      <c r="G61" s="482" t="n"/>
      <c r="H61" s="482" t="n"/>
      <c r="I61" s="482" t="n"/>
      <c r="J61" s="482" t="n"/>
      <c r="K61" s="482" t="n"/>
      <c r="L61" s="482" t="n"/>
      <c r="M61" s="482" t="n"/>
      <c r="N61" s="482" t="n"/>
      <c r="O61" s="482" t="n"/>
      <c r="P61" s="482" t="n"/>
      <c r="Q61" s="482" t="n"/>
      <c r="R61" s="482" t="n"/>
      <c r="S61" s="482" t="n"/>
      <c r="T61" s="482" t="n"/>
    </row>
    <row r="62">
      <c r="D62" s="482" t="n"/>
      <c r="E62" s="482" t="n"/>
      <c r="F62" s="482" t="n"/>
      <c r="G62" s="482" t="n"/>
      <c r="H62" s="482" t="n"/>
      <c r="I62" s="482" t="n"/>
      <c r="J62" s="482" t="n"/>
      <c r="K62" s="482" t="n"/>
      <c r="L62" s="482" t="n"/>
      <c r="M62" s="482" t="n"/>
      <c r="N62" s="482" t="n"/>
      <c r="O62" s="482" t="n"/>
      <c r="P62" s="482" t="n"/>
      <c r="Q62" s="482" t="n"/>
      <c r="R62" s="482" t="n"/>
      <c r="S62" s="482" t="n"/>
      <c r="T62" s="482" t="n"/>
    </row>
    <row r="63">
      <c r="D63" s="482" t="n"/>
      <c r="E63" s="482" t="n"/>
      <c r="F63" s="482" t="n"/>
      <c r="G63" s="482" t="n"/>
      <c r="H63" s="482" t="n"/>
      <c r="I63" s="482" t="n"/>
      <c r="J63" s="482" t="n"/>
      <c r="K63" s="482" t="n"/>
      <c r="L63" s="482" t="n"/>
      <c r="M63" s="482" t="n"/>
      <c r="N63" s="482" t="n"/>
      <c r="O63" s="482" t="n"/>
      <c r="P63" s="482" t="n"/>
      <c r="Q63" s="482" t="n"/>
      <c r="R63" s="482" t="n"/>
      <c r="S63" s="482" t="n"/>
      <c r="T63" s="482" t="n"/>
    </row>
    <row r="64">
      <c r="D64" s="482" t="n"/>
      <c r="E64" s="482" t="n"/>
      <c r="F64" s="482" t="n"/>
      <c r="G64" s="482" t="n"/>
      <c r="H64" s="482" t="n"/>
      <c r="I64" s="482" t="n"/>
      <c r="J64" s="482" t="n"/>
      <c r="K64" s="482" t="n"/>
      <c r="L64" s="482" t="n"/>
      <c r="M64" s="482" t="n"/>
      <c r="N64" s="482" t="n"/>
      <c r="O64" s="482" t="n"/>
      <c r="P64" s="482" t="n"/>
      <c r="Q64" s="482" t="n"/>
      <c r="R64" s="482" t="n"/>
      <c r="S64" s="482" t="n"/>
      <c r="T64" s="482" t="n"/>
    </row>
    <row r="65">
      <c r="D65" s="482" t="n"/>
      <c r="E65" s="482" t="n"/>
      <c r="F65" s="482" t="n"/>
      <c r="G65" s="482" t="n"/>
      <c r="H65" s="482" t="n"/>
      <c r="I65" s="482" t="n"/>
      <c r="J65" s="482" t="n"/>
      <c r="K65" s="482" t="n"/>
      <c r="L65" s="482" t="n"/>
      <c r="M65" s="482" t="n"/>
      <c r="N65" s="482" t="n"/>
      <c r="O65" s="482" t="n"/>
      <c r="P65" s="482" t="n"/>
      <c r="Q65" s="482" t="n"/>
      <c r="R65" s="482" t="n"/>
      <c r="S65" s="482" t="n"/>
      <c r="T65" s="482" t="n"/>
    </row>
    <row r="66">
      <c r="D66" s="482" t="n"/>
      <c r="E66" s="482" t="n"/>
      <c r="F66" s="482" t="n"/>
      <c r="G66" s="482" t="n"/>
      <c r="H66" s="482" t="n"/>
      <c r="I66" s="482" t="n"/>
      <c r="J66" s="482" t="n"/>
      <c r="K66" s="482" t="n"/>
      <c r="L66" s="482" t="n"/>
      <c r="M66" s="482" t="n"/>
      <c r="N66" s="482" t="n"/>
      <c r="O66" s="482" t="n"/>
      <c r="P66" s="482" t="n"/>
      <c r="Q66" s="482" t="n"/>
      <c r="R66" s="482" t="n"/>
      <c r="S66" s="482" t="n"/>
      <c r="T66" s="482" t="n"/>
    </row>
    <row r="67">
      <c r="D67" s="482" t="n"/>
      <c r="E67" s="482" t="n"/>
      <c r="F67" s="482" t="n"/>
      <c r="G67" s="482" t="n"/>
      <c r="H67" s="482" t="n"/>
      <c r="I67" s="482" t="n"/>
      <c r="J67" s="482" t="n"/>
      <c r="K67" s="482" t="n"/>
      <c r="L67" s="482" t="n"/>
      <c r="M67" s="482" t="n"/>
      <c r="N67" s="482" t="n"/>
      <c r="O67" s="482" t="n"/>
      <c r="P67" s="482" t="n"/>
      <c r="Q67" s="482" t="n"/>
      <c r="R67" s="482" t="n"/>
      <c r="S67" s="482" t="n"/>
      <c r="T67" s="482" t="n"/>
    </row>
    <row r="68">
      <c r="D68" s="482" t="n"/>
      <c r="E68" s="482" t="n"/>
      <c r="F68" s="482" t="n"/>
      <c r="G68" s="482" t="n"/>
      <c r="H68" s="482" t="n"/>
      <c r="I68" s="482" t="n"/>
      <c r="J68" s="482" t="n"/>
      <c r="K68" s="482" t="n"/>
      <c r="L68" s="482" t="n"/>
      <c r="M68" s="482" t="n"/>
      <c r="N68" s="482" t="n"/>
      <c r="O68" s="482" t="n"/>
      <c r="P68" s="482" t="n"/>
      <c r="Q68" s="482" t="n"/>
      <c r="R68" s="482" t="n"/>
      <c r="S68" s="482" t="n"/>
      <c r="T68" s="482" t="n"/>
    </row>
    <row r="69">
      <c r="D69" s="482" t="n"/>
      <c r="E69" s="482" t="n"/>
      <c r="F69" s="482" t="n"/>
      <c r="G69" s="482" t="n"/>
      <c r="H69" s="482" t="n"/>
      <c r="I69" s="482" t="n"/>
      <c r="J69" s="482" t="n"/>
      <c r="K69" s="482" t="n"/>
      <c r="L69" s="482" t="n"/>
      <c r="M69" s="482" t="n"/>
      <c r="N69" s="482" t="n"/>
      <c r="O69" s="482" t="n"/>
      <c r="P69" s="482" t="n"/>
      <c r="Q69" s="482" t="n"/>
      <c r="R69" s="482" t="n"/>
      <c r="S69" s="482" t="n"/>
      <c r="T69" s="482" t="n"/>
    </row>
    <row r="70">
      <c r="D70" s="482" t="n"/>
      <c r="E70" s="482" t="n"/>
      <c r="F70" s="482" t="n"/>
      <c r="G70" s="482" t="n"/>
      <c r="H70" s="482" t="n"/>
      <c r="I70" s="482" t="n"/>
      <c r="J70" s="482" t="n"/>
      <c r="K70" s="482" t="n"/>
      <c r="L70" s="482" t="n"/>
      <c r="M70" s="482" t="n"/>
      <c r="N70" s="482" t="n"/>
      <c r="O70" s="482" t="n"/>
      <c r="P70" s="482" t="n"/>
      <c r="Q70" s="482" t="n"/>
      <c r="R70" s="482" t="n"/>
      <c r="S70" s="482" t="n"/>
      <c r="T70" s="482" t="n"/>
    </row>
    <row r="71">
      <c r="D71" s="482" t="n"/>
      <c r="E71" s="482" t="n"/>
      <c r="F71" s="482" t="n"/>
      <c r="G71" s="482" t="n"/>
      <c r="H71" s="482" t="n"/>
      <c r="I71" s="482" t="n"/>
      <c r="J71" s="482" t="n"/>
      <c r="K71" s="482" t="n"/>
      <c r="L71" s="482" t="n"/>
      <c r="M71" s="482" t="n"/>
      <c r="N71" s="482" t="n"/>
      <c r="O71" s="482" t="n"/>
      <c r="P71" s="482" t="n"/>
      <c r="Q71" s="482" t="n"/>
      <c r="R71" s="482" t="n"/>
      <c r="S71" s="482" t="n"/>
      <c r="T71" s="482" t="n"/>
    </row>
    <row r="72">
      <c r="D72" s="482" t="n"/>
      <c r="E72" s="482" t="n"/>
      <c r="F72" s="482" t="n"/>
      <c r="G72" s="482" t="n"/>
      <c r="H72" s="482" t="n"/>
      <c r="I72" s="482" t="n"/>
      <c r="J72" s="482" t="n"/>
      <c r="K72" s="482" t="n"/>
      <c r="L72" s="482" t="n"/>
      <c r="M72" s="482" t="n"/>
      <c r="N72" s="482" t="n"/>
      <c r="O72" s="482" t="n"/>
      <c r="P72" s="482" t="n"/>
      <c r="Q72" s="482" t="n"/>
      <c r="R72" s="482" t="n"/>
      <c r="S72" s="482" t="n"/>
      <c r="T72" s="482" t="n"/>
    </row>
    <row r="73">
      <c r="D73" s="482" t="n"/>
      <c r="E73" s="482" t="n"/>
      <c r="F73" s="482" t="n"/>
      <c r="G73" s="482" t="n"/>
      <c r="H73" s="482" t="n"/>
      <c r="I73" s="482" t="n"/>
      <c r="J73" s="482" t="n"/>
      <c r="K73" s="482" t="n"/>
      <c r="L73" s="482" t="n"/>
      <c r="M73" s="482" t="n"/>
      <c r="N73" s="482" t="n"/>
      <c r="O73" s="482" t="n"/>
      <c r="P73" s="482" t="n"/>
      <c r="Q73" s="482" t="n"/>
      <c r="R73" s="482" t="n"/>
      <c r="S73" s="482" t="n"/>
      <c r="T73" s="482" t="n"/>
    </row>
    <row r="74">
      <c r="D74" s="482" t="n"/>
      <c r="E74" s="482" t="n"/>
      <c r="F74" s="482" t="n"/>
      <c r="G74" s="482" t="n"/>
      <c r="H74" s="482" t="n"/>
      <c r="I74" s="482" t="n"/>
      <c r="J74" s="482" t="n"/>
      <c r="K74" s="482" t="n"/>
      <c r="L74" s="482" t="n"/>
      <c r="M74" s="482" t="n"/>
      <c r="N74" s="482" t="n"/>
      <c r="O74" s="482" t="n"/>
      <c r="P74" s="482" t="n"/>
      <c r="Q74" s="482" t="n"/>
      <c r="R74" s="482" t="n"/>
      <c r="S74" s="482" t="n"/>
      <c r="T74" s="482" t="n"/>
    </row>
    <row r="75">
      <c r="D75" s="482" t="n"/>
      <c r="E75" s="482" t="n"/>
      <c r="F75" s="482" t="n"/>
      <c r="G75" s="482" t="n"/>
      <c r="H75" s="482" t="n"/>
      <c r="I75" s="482" t="n"/>
      <c r="J75" s="482" t="n"/>
      <c r="K75" s="482" t="n"/>
      <c r="L75" s="482" t="n"/>
      <c r="M75" s="482" t="n"/>
      <c r="N75" s="482" t="n"/>
      <c r="O75" s="482" t="n"/>
      <c r="P75" s="482" t="n"/>
      <c r="Q75" s="482" t="n"/>
      <c r="R75" s="482" t="n"/>
      <c r="S75" s="482" t="n"/>
      <c r="T75" s="482" t="n"/>
    </row>
    <row r="76">
      <c r="D76" s="482" t="n"/>
      <c r="E76" s="482" t="n"/>
      <c r="F76" s="482" t="n"/>
      <c r="G76" s="482" t="n"/>
      <c r="H76" s="482" t="n"/>
      <c r="I76" s="482" t="n"/>
      <c r="J76" s="482" t="n"/>
      <c r="K76" s="482" t="n"/>
      <c r="L76" s="482" t="n"/>
      <c r="M76" s="482" t="n"/>
      <c r="N76" s="482" t="n"/>
      <c r="O76" s="482" t="n"/>
      <c r="P76" s="482" t="n"/>
      <c r="Q76" s="482" t="n"/>
      <c r="R76" s="482" t="n"/>
      <c r="S76" s="482" t="n"/>
      <c r="T76" s="482" t="n"/>
    </row>
    <row r="77">
      <c r="D77" s="482" t="n"/>
      <c r="E77" s="482" t="n"/>
      <c r="F77" s="482" t="n"/>
      <c r="G77" s="482" t="n"/>
      <c r="H77" s="482" t="n"/>
      <c r="I77" s="482" t="n"/>
      <c r="J77" s="482" t="n"/>
      <c r="K77" s="482" t="n"/>
      <c r="L77" s="482" t="n"/>
      <c r="M77" s="482" t="n"/>
      <c r="N77" s="482" t="n"/>
      <c r="O77" s="482" t="n"/>
      <c r="P77" s="482" t="n"/>
      <c r="Q77" s="482" t="n"/>
      <c r="R77" s="482" t="n"/>
      <c r="S77" s="482" t="n"/>
      <c r="T77" s="482" t="n"/>
    </row>
    <row r="78">
      <c r="D78" s="482" t="n"/>
      <c r="E78" s="482" t="n"/>
      <c r="F78" s="482" t="n"/>
      <c r="G78" s="482" t="n"/>
      <c r="H78" s="482" t="n"/>
      <c r="I78" s="482" t="n"/>
      <c r="J78" s="482" t="n"/>
      <c r="K78" s="482" t="n"/>
      <c r="L78" s="482" t="n"/>
      <c r="M78" s="482" t="n"/>
      <c r="N78" s="482" t="n"/>
      <c r="O78" s="482" t="n"/>
      <c r="P78" s="482" t="n"/>
      <c r="Q78" s="482" t="n"/>
      <c r="R78" s="482" t="n"/>
      <c r="S78" s="482" t="n"/>
      <c r="T78" s="482" t="n"/>
    </row>
    <row r="79">
      <c r="D79" s="482" t="n"/>
      <c r="E79" s="482" t="n"/>
      <c r="F79" s="482" t="n"/>
      <c r="G79" s="482" t="n"/>
      <c r="H79" s="482" t="n"/>
      <c r="I79" s="482" t="n"/>
      <c r="J79" s="482" t="n"/>
      <c r="K79" s="482" t="n"/>
      <c r="L79" s="482" t="n"/>
      <c r="M79" s="482" t="n"/>
      <c r="N79" s="482" t="n"/>
      <c r="O79" s="482" t="n"/>
      <c r="P79" s="482" t="n"/>
      <c r="Q79" s="482" t="n"/>
      <c r="R79" s="482" t="n"/>
      <c r="S79" s="482" t="n"/>
      <c r="T79" s="482" t="n"/>
    </row>
    <row r="80">
      <c r="D80" s="482" t="n"/>
      <c r="E80" s="482" t="n"/>
      <c r="F80" s="482" t="n"/>
      <c r="G80" s="482" t="n"/>
      <c r="H80" s="482" t="n"/>
      <c r="I80" s="482" t="n"/>
      <c r="J80" s="482" t="n"/>
      <c r="K80" s="482" t="n"/>
      <c r="L80" s="482" t="n"/>
      <c r="M80" s="482" t="n"/>
      <c r="N80" s="482" t="n"/>
      <c r="O80" s="482" t="n"/>
      <c r="P80" s="482" t="n"/>
      <c r="Q80" s="482" t="n"/>
      <c r="R80" s="482" t="n"/>
      <c r="S80" s="482" t="n"/>
      <c r="T80" s="482" t="n"/>
    </row>
    <row r="81">
      <c r="D81" s="482" t="n"/>
      <c r="E81" s="482" t="n"/>
      <c r="F81" s="482" t="n"/>
      <c r="G81" s="482" t="n"/>
      <c r="H81" s="482" t="n"/>
      <c r="I81" s="482" t="n"/>
      <c r="J81" s="482" t="n"/>
      <c r="K81" s="482" t="n"/>
      <c r="L81" s="482" t="n"/>
      <c r="M81" s="482" t="n"/>
      <c r="N81" s="482" t="n"/>
      <c r="O81" s="482" t="n"/>
      <c r="P81" s="482" t="n"/>
      <c r="Q81" s="482" t="n"/>
      <c r="R81" s="482" t="n"/>
      <c r="S81" s="482" t="n"/>
      <c r="T81" s="482" t="n"/>
    </row>
    <row r="82">
      <c r="D82" s="482" t="n"/>
      <c r="E82" s="482" t="n"/>
      <c r="F82" s="482" t="n"/>
      <c r="G82" s="482" t="n"/>
      <c r="H82" s="482" t="n"/>
      <c r="I82" s="482" t="n"/>
      <c r="J82" s="482" t="n"/>
      <c r="K82" s="482" t="n"/>
      <c r="L82" s="482" t="n"/>
      <c r="M82" s="482" t="n"/>
      <c r="N82" s="482" t="n"/>
      <c r="O82" s="482" t="n"/>
      <c r="P82" s="482" t="n"/>
      <c r="Q82" s="482" t="n"/>
      <c r="R82" s="482" t="n"/>
      <c r="S82" s="482" t="n"/>
      <c r="T82" s="482" t="n"/>
    </row>
    <row r="83">
      <c r="D83" s="482" t="n"/>
      <c r="E83" s="482" t="n"/>
      <c r="F83" s="482" t="n"/>
      <c r="G83" s="482" t="n"/>
      <c r="H83" s="482" t="n"/>
      <c r="I83" s="482" t="n"/>
      <c r="J83" s="482" t="n"/>
      <c r="K83" s="482" t="n"/>
      <c r="L83" s="482" t="n"/>
      <c r="M83" s="482" t="n"/>
      <c r="N83" s="482" t="n"/>
      <c r="O83" s="482" t="n"/>
      <c r="P83" s="482" t="n"/>
      <c r="Q83" s="482" t="n"/>
      <c r="R83" s="482" t="n"/>
      <c r="S83" s="482" t="n"/>
      <c r="T83" s="482" t="n"/>
    </row>
  </sheetData>
  <mergeCells count="1">
    <mergeCell ref="B1:T1"/>
  </mergeCells>
  <pageMargins left="0.511811024" right="0.511811024" top="0.787401575" bottom="0.787401575" header="0.31496062" footer="0.31496062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4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tdr_ID</t>
        </is>
      </c>
      <c r="B1" t="inlineStr">
        <is>
          <t>Casa</t>
        </is>
      </c>
      <c r="C1" t="inlineStr">
        <is>
          <t>Fornecedor</t>
        </is>
      </c>
      <c r="D1" t="inlineStr">
        <is>
          <t>Doc_Serie</t>
        </is>
      </c>
      <c r="E1" t="inlineStr">
        <is>
          <t>Data_Emissao</t>
        </is>
      </c>
      <c r="F1" t="inlineStr">
        <is>
          <t>Data_Vencimento</t>
        </is>
      </c>
      <c r="G1" t="inlineStr">
        <is>
          <t>Class_Cont_Grupo_1</t>
        </is>
      </c>
      <c r="H1" t="inlineStr">
        <is>
          <t>Class_Cont_Grupo_2</t>
        </is>
      </c>
      <c r="I1" t="inlineStr">
        <is>
          <t>Observacao</t>
        </is>
      </c>
      <c r="J1" t="inlineStr">
        <is>
          <t>Valor_Original</t>
        </is>
      </c>
      <c r="K1" t="inlineStr">
        <is>
          <t>Valor_Liquido</t>
        </is>
      </c>
      <c r="L1" t="inlineStr">
        <is>
          <t>Plano_de_Contas</t>
        </is>
      </c>
      <c r="M1" t="inlineStr">
        <is>
          <t>Cargo</t>
        </is>
      </c>
      <c r="N1" t="inlineStr">
        <is>
          <t>Cargo_DRE</t>
        </is>
      </c>
      <c r="O1" t="inlineStr">
        <is>
          <t>Status_Provisao_Real</t>
        </is>
      </c>
      <c r="P1" t="inlineStr">
        <is>
          <t>Status_Pagamento</t>
        </is>
      </c>
      <c r="Q1" t="inlineStr">
        <is>
          <t>Mes_Texto</t>
        </is>
      </c>
      <c r="R1" t="inlineStr">
        <is>
          <t>BIT_CANCELADA</t>
        </is>
      </c>
    </row>
    <row r="2">
      <c r="A2" t="n">
        <v>173621</v>
      </c>
      <c r="B2" t="inlineStr">
        <is>
          <t>Arcos</t>
        </is>
      </c>
      <c r="C2" t="inlineStr">
        <is>
          <t>FABRICA DE BARES SERVICOS LTDA FB</t>
        </is>
      </c>
      <c r="D2" t="inlineStr">
        <is>
          <t>102025/1</t>
        </is>
      </c>
      <c r="E2" s="550" t="n">
        <v>228589</v>
      </c>
      <c r="F2" s="550" t="n">
        <v>45973</v>
      </c>
      <c r="G2" t="inlineStr">
        <is>
          <t>Dividendos e Remunerações Variáveis</t>
        </is>
      </c>
      <c r="H2" t="inlineStr">
        <is>
          <t>Dividendos</t>
        </is>
      </c>
      <c r="I2" t="inlineStr">
        <is>
          <t>102025/1</t>
        </is>
      </c>
      <c r="J2" t="n">
        <v>-60000</v>
      </c>
      <c r="K2" t="n">
        <v>-60000</v>
      </c>
      <c r="O2" t="inlineStr">
        <is>
          <t>Real</t>
        </is>
      </c>
      <c r="P2" t="inlineStr">
        <is>
          <t>Pago</t>
        </is>
      </c>
      <c r="Q2" t="inlineStr">
        <is>
          <t>11/2525</t>
        </is>
      </c>
      <c r="R2" t="n">
        <v>0</v>
      </c>
    </row>
    <row r="3">
      <c r="A3" t="n">
        <v>212259</v>
      </c>
      <c r="B3" t="inlineStr">
        <is>
          <t>Arcos</t>
        </is>
      </c>
      <c r="C3" t="inlineStr">
        <is>
          <t>SECRETARIA DE ESTADO DA FAZENDA</t>
        </is>
      </c>
      <c r="D3" t="inlineStr">
        <is>
          <t>84/84</t>
        </is>
      </c>
      <c r="E3" s="550" t="n">
        <v>48605</v>
      </c>
      <c r="F3" s="550" t="n">
        <v>48638</v>
      </c>
      <c r="G3" t="inlineStr">
        <is>
          <t>Endividamento</t>
        </is>
      </c>
      <c r="H3" t="inlineStr">
        <is>
          <t>Endividamento Geral</t>
        </is>
      </c>
      <c r="I3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3" t="n">
        <v>-3381.49</v>
      </c>
      <c r="K3" t="n">
        <v>-3381.49</v>
      </c>
      <c r="O3" t="inlineStr">
        <is>
          <t>Provisionado</t>
        </is>
      </c>
      <c r="Q3" t="inlineStr">
        <is>
          <t>01/2033</t>
        </is>
      </c>
      <c r="R3" t="n">
        <v>0</v>
      </c>
    </row>
    <row r="4">
      <c r="A4" t="n">
        <v>212258</v>
      </c>
      <c r="B4" t="inlineStr">
        <is>
          <t>Arcos</t>
        </is>
      </c>
      <c r="C4" t="inlineStr">
        <is>
          <t>SECRETARIA DE ESTADO DA FAZENDA</t>
        </is>
      </c>
      <c r="D4" t="inlineStr">
        <is>
          <t>83/84</t>
        </is>
      </c>
      <c r="E4" s="550" t="n">
        <v>48574</v>
      </c>
      <c r="F4" s="550" t="n">
        <v>48609</v>
      </c>
      <c r="G4" t="inlineStr">
        <is>
          <t>Endividamento</t>
        </is>
      </c>
      <c r="H4" t="inlineStr">
        <is>
          <t>Endividamento Geral</t>
        </is>
      </c>
      <c r="I4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4" t="n">
        <v>-3381.49</v>
      </c>
      <c r="K4" t="n">
        <v>-3381.49</v>
      </c>
      <c r="O4" t="inlineStr">
        <is>
          <t>Provisionado</t>
        </is>
      </c>
      <c r="Q4" t="inlineStr">
        <is>
          <t>12/2032</t>
        </is>
      </c>
      <c r="R4" t="n">
        <v>0</v>
      </c>
    </row>
    <row r="5">
      <c r="A5" t="n">
        <v>212257</v>
      </c>
      <c r="B5" t="inlineStr">
        <is>
          <t>Arcos</t>
        </is>
      </c>
      <c r="C5" t="inlineStr">
        <is>
          <t>SECRETARIA DE ESTADO DA FAZENDA</t>
        </is>
      </c>
      <c r="D5" t="inlineStr">
        <is>
          <t>82/84</t>
        </is>
      </c>
      <c r="E5" s="550" t="n">
        <v>48544</v>
      </c>
      <c r="F5" s="550" t="n">
        <v>48578</v>
      </c>
      <c r="G5" t="inlineStr">
        <is>
          <t>Endividamento</t>
        </is>
      </c>
      <c r="H5" t="inlineStr">
        <is>
          <t>Endividamento Geral</t>
        </is>
      </c>
      <c r="I5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5" t="n">
        <v>-3381.49</v>
      </c>
      <c r="K5" t="n">
        <v>-3381.49</v>
      </c>
      <c r="O5" t="inlineStr">
        <is>
          <t>Provisionado</t>
        </is>
      </c>
      <c r="Q5" t="inlineStr">
        <is>
          <t>11/2032</t>
        </is>
      </c>
      <c r="R5" t="n">
        <v>0</v>
      </c>
    </row>
    <row r="6">
      <c r="A6" t="n">
        <v>212256</v>
      </c>
      <c r="B6" t="inlineStr">
        <is>
          <t>Arcos</t>
        </is>
      </c>
      <c r="C6" t="inlineStr">
        <is>
          <t>SECRETARIA DE ESTADO DA FAZENDA</t>
        </is>
      </c>
      <c r="D6" t="inlineStr">
        <is>
          <t>81/84</t>
        </is>
      </c>
      <c r="E6" s="550" t="n">
        <v>48513</v>
      </c>
      <c r="F6" s="550" t="n">
        <v>48548</v>
      </c>
      <c r="G6" t="inlineStr">
        <is>
          <t>Endividamento</t>
        </is>
      </c>
      <c r="H6" t="inlineStr">
        <is>
          <t>Endividamento Geral</t>
        </is>
      </c>
      <c r="I6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6" t="n">
        <v>-3381.49</v>
      </c>
      <c r="K6" t="n">
        <v>-3381.49</v>
      </c>
      <c r="O6" t="inlineStr">
        <is>
          <t>Provisionado</t>
        </is>
      </c>
      <c r="Q6" t="inlineStr">
        <is>
          <t>10/2032</t>
        </is>
      </c>
      <c r="R6" t="n">
        <v>0</v>
      </c>
    </row>
    <row r="7">
      <c r="A7" t="n">
        <v>212255</v>
      </c>
      <c r="B7" t="inlineStr">
        <is>
          <t>Arcos</t>
        </is>
      </c>
      <c r="C7" t="inlineStr">
        <is>
          <t>SECRETARIA DE ESTADO DA FAZENDA</t>
        </is>
      </c>
      <c r="D7" t="inlineStr">
        <is>
          <t>80/84</t>
        </is>
      </c>
      <c r="E7" s="550" t="n">
        <v>48483</v>
      </c>
      <c r="F7" s="550" t="n">
        <v>48517</v>
      </c>
      <c r="G7" t="inlineStr">
        <is>
          <t>Endividamento</t>
        </is>
      </c>
      <c r="H7" t="inlineStr">
        <is>
          <t>Endividamento Geral</t>
        </is>
      </c>
      <c r="I7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7" t="n">
        <v>-3381.49</v>
      </c>
      <c r="K7" t="n">
        <v>-3381.49</v>
      </c>
      <c r="O7" t="inlineStr">
        <is>
          <t>Provisionado</t>
        </is>
      </c>
      <c r="Q7" t="inlineStr">
        <is>
          <t>09/2032</t>
        </is>
      </c>
      <c r="R7" t="n">
        <v>0</v>
      </c>
    </row>
    <row r="8">
      <c r="A8" t="n">
        <v>212254</v>
      </c>
      <c r="B8" t="inlineStr">
        <is>
          <t>Arcos</t>
        </is>
      </c>
      <c r="C8" t="inlineStr">
        <is>
          <t>SECRETARIA DE ESTADO DA FAZENDA</t>
        </is>
      </c>
      <c r="D8" t="inlineStr">
        <is>
          <t>79/84</t>
        </is>
      </c>
      <c r="E8" s="550" t="n">
        <v>48452</v>
      </c>
      <c r="F8" s="550" t="n">
        <v>48487</v>
      </c>
      <c r="G8" t="inlineStr">
        <is>
          <t>Endividamento</t>
        </is>
      </c>
      <c r="H8" t="inlineStr">
        <is>
          <t>Endividamento Geral</t>
        </is>
      </c>
      <c r="I8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8" t="n">
        <v>-3381.49</v>
      </c>
      <c r="K8" t="n">
        <v>-3381.49</v>
      </c>
      <c r="O8" t="inlineStr">
        <is>
          <t>Provisionado</t>
        </is>
      </c>
      <c r="Q8" t="inlineStr">
        <is>
          <t>08/2032</t>
        </is>
      </c>
      <c r="R8" t="n">
        <v>0</v>
      </c>
    </row>
    <row r="9">
      <c r="A9" t="n">
        <v>212253</v>
      </c>
      <c r="B9" t="inlineStr">
        <is>
          <t>Arcos</t>
        </is>
      </c>
      <c r="C9" t="inlineStr">
        <is>
          <t>SECRETARIA DE ESTADO DA FAZENDA</t>
        </is>
      </c>
      <c r="D9" t="inlineStr">
        <is>
          <t>78/84</t>
        </is>
      </c>
      <c r="E9" s="550" t="n">
        <v>48421</v>
      </c>
      <c r="F9" s="550" t="n">
        <v>48456</v>
      </c>
      <c r="G9" t="inlineStr">
        <is>
          <t>Endividamento</t>
        </is>
      </c>
      <c r="H9" t="inlineStr">
        <is>
          <t>Endividamento Geral</t>
        </is>
      </c>
      <c r="I9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9" t="n">
        <v>-3381.49</v>
      </c>
      <c r="K9" t="n">
        <v>-3381.49</v>
      </c>
      <c r="O9" t="inlineStr">
        <is>
          <t>Provisionado</t>
        </is>
      </c>
      <c r="Q9" t="inlineStr">
        <is>
          <t>07/2032</t>
        </is>
      </c>
      <c r="R9" t="n">
        <v>0</v>
      </c>
    </row>
    <row r="10">
      <c r="A10" t="n">
        <v>212252</v>
      </c>
      <c r="B10" t="inlineStr">
        <is>
          <t>Arcos</t>
        </is>
      </c>
      <c r="C10" t="inlineStr">
        <is>
          <t>SECRETARIA DE ESTADO DA FAZENDA</t>
        </is>
      </c>
      <c r="D10" t="inlineStr">
        <is>
          <t>77/84</t>
        </is>
      </c>
      <c r="E10" s="550" t="n">
        <v>48391</v>
      </c>
      <c r="F10" s="550" t="n">
        <v>48425</v>
      </c>
      <c r="G10" t="inlineStr">
        <is>
          <t>Endividamento</t>
        </is>
      </c>
      <c r="H10" t="inlineStr">
        <is>
          <t>Endividamento Geral</t>
        </is>
      </c>
      <c r="I10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10" t="n">
        <v>-3381.49</v>
      </c>
      <c r="K10" t="n">
        <v>-3381.49</v>
      </c>
      <c r="O10" t="inlineStr">
        <is>
          <t>Provisionado</t>
        </is>
      </c>
      <c r="Q10" t="inlineStr">
        <is>
          <t>06/2032</t>
        </is>
      </c>
      <c r="R10" t="n">
        <v>0</v>
      </c>
    </row>
    <row r="11">
      <c r="A11" t="n">
        <v>212251</v>
      </c>
      <c r="B11" t="inlineStr">
        <is>
          <t>Arcos</t>
        </is>
      </c>
      <c r="C11" t="inlineStr">
        <is>
          <t>SECRETARIA DE ESTADO DA FAZENDA</t>
        </is>
      </c>
      <c r="D11" t="inlineStr">
        <is>
          <t>76/84</t>
        </is>
      </c>
      <c r="E11" s="550" t="n">
        <v>48360</v>
      </c>
      <c r="F11" s="550" t="n">
        <v>48395</v>
      </c>
      <c r="G11" t="inlineStr">
        <is>
          <t>Endividamento</t>
        </is>
      </c>
      <c r="H11" t="inlineStr">
        <is>
          <t>Endividamento Geral</t>
        </is>
      </c>
      <c r="I11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11" t="n">
        <v>-3381.49</v>
      </c>
      <c r="K11" t="n">
        <v>-3381.49</v>
      </c>
      <c r="O11" t="inlineStr">
        <is>
          <t>Provisionado</t>
        </is>
      </c>
      <c r="Q11" t="inlineStr">
        <is>
          <t>05/2032</t>
        </is>
      </c>
      <c r="R11" t="n">
        <v>0</v>
      </c>
    </row>
    <row r="12">
      <c r="A12" t="n">
        <v>212250</v>
      </c>
      <c r="B12" t="inlineStr">
        <is>
          <t>Arcos</t>
        </is>
      </c>
      <c r="C12" t="inlineStr">
        <is>
          <t>SECRETARIA DE ESTADO DA FAZENDA</t>
        </is>
      </c>
      <c r="D12" t="inlineStr">
        <is>
          <t>75/84</t>
        </is>
      </c>
      <c r="E12" s="550" t="n">
        <v>48330</v>
      </c>
      <c r="F12" s="550" t="n">
        <v>48364</v>
      </c>
      <c r="G12" t="inlineStr">
        <is>
          <t>Endividamento</t>
        </is>
      </c>
      <c r="H12" t="inlineStr">
        <is>
          <t>Endividamento Geral</t>
        </is>
      </c>
      <c r="I12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12" t="n">
        <v>-3381.49</v>
      </c>
      <c r="K12" t="n">
        <v>-3381.49</v>
      </c>
      <c r="O12" t="inlineStr">
        <is>
          <t>Provisionado</t>
        </is>
      </c>
      <c r="Q12" t="inlineStr">
        <is>
          <t>04/2032</t>
        </is>
      </c>
      <c r="R12" t="n">
        <v>0</v>
      </c>
    </row>
    <row r="13">
      <c r="A13" t="n">
        <v>212249</v>
      </c>
      <c r="B13" t="inlineStr">
        <is>
          <t>Arcos</t>
        </is>
      </c>
      <c r="C13" t="inlineStr">
        <is>
          <t>SECRETARIA DE ESTADO DA FAZENDA</t>
        </is>
      </c>
      <c r="D13" t="inlineStr">
        <is>
          <t>74/84</t>
        </is>
      </c>
      <c r="E13" s="550" t="n">
        <v>48299</v>
      </c>
      <c r="F13" s="550" t="n">
        <v>48334</v>
      </c>
      <c r="G13" t="inlineStr">
        <is>
          <t>Endividamento</t>
        </is>
      </c>
      <c r="H13" t="inlineStr">
        <is>
          <t>Endividamento Geral</t>
        </is>
      </c>
      <c r="I13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13" t="n">
        <v>-3381.49</v>
      </c>
      <c r="K13" t="n">
        <v>-3381.49</v>
      </c>
      <c r="O13" t="inlineStr">
        <is>
          <t>Provisionado</t>
        </is>
      </c>
      <c r="Q13" t="inlineStr">
        <is>
          <t>03/2032</t>
        </is>
      </c>
      <c r="R13" t="n">
        <v>0</v>
      </c>
    </row>
    <row r="14">
      <c r="A14" t="n">
        <v>212248</v>
      </c>
      <c r="B14" t="inlineStr">
        <is>
          <t>Arcos</t>
        </is>
      </c>
      <c r="C14" t="inlineStr">
        <is>
          <t>SECRETARIA DE ESTADO DA FAZENDA</t>
        </is>
      </c>
      <c r="D14" t="inlineStr">
        <is>
          <t>73/84</t>
        </is>
      </c>
      <c r="E14" s="550" t="n">
        <v>48270</v>
      </c>
      <c r="F14" s="550" t="n">
        <v>48303</v>
      </c>
      <c r="G14" t="inlineStr">
        <is>
          <t>Endividamento</t>
        </is>
      </c>
      <c r="H14" t="inlineStr">
        <is>
          <t>Endividamento Geral</t>
        </is>
      </c>
      <c r="I14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14" t="n">
        <v>-3381.49</v>
      </c>
      <c r="K14" t="n">
        <v>-3381.49</v>
      </c>
      <c r="O14" t="inlineStr">
        <is>
          <t>Provisionado</t>
        </is>
      </c>
      <c r="Q14" t="inlineStr">
        <is>
          <t>02/2032</t>
        </is>
      </c>
      <c r="R14" t="n">
        <v>0</v>
      </c>
    </row>
    <row r="15">
      <c r="A15" t="n">
        <v>212247</v>
      </c>
      <c r="B15" t="inlineStr">
        <is>
          <t>Arcos</t>
        </is>
      </c>
      <c r="C15" t="inlineStr">
        <is>
          <t>SECRETARIA DE ESTADO DA FAZENDA</t>
        </is>
      </c>
      <c r="D15" t="inlineStr">
        <is>
          <t>72/84</t>
        </is>
      </c>
      <c r="E15" s="550" t="n">
        <v>48239</v>
      </c>
      <c r="F15" s="550" t="n">
        <v>48273</v>
      </c>
      <c r="G15" t="inlineStr">
        <is>
          <t>Endividamento</t>
        </is>
      </c>
      <c r="H15" t="inlineStr">
        <is>
          <t>Endividamento Geral</t>
        </is>
      </c>
      <c r="I15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15" t="n">
        <v>-3381.49</v>
      </c>
      <c r="K15" t="n">
        <v>-3381.49</v>
      </c>
      <c r="O15" t="inlineStr">
        <is>
          <t>Provisionado</t>
        </is>
      </c>
      <c r="Q15" t="inlineStr">
        <is>
          <t>01/2032</t>
        </is>
      </c>
      <c r="R15" t="n">
        <v>0</v>
      </c>
    </row>
    <row r="16">
      <c r="A16" t="n">
        <v>212246</v>
      </c>
      <c r="B16" t="inlineStr">
        <is>
          <t>Arcos</t>
        </is>
      </c>
      <c r="C16" t="inlineStr">
        <is>
          <t>SECRETARIA DE ESTADO DA FAZENDA</t>
        </is>
      </c>
      <c r="D16" t="inlineStr">
        <is>
          <t>71/84</t>
        </is>
      </c>
      <c r="E16" s="550" t="n">
        <v>48208</v>
      </c>
      <c r="F16" s="550" t="n">
        <v>48243</v>
      </c>
      <c r="G16" t="inlineStr">
        <is>
          <t>Endividamento</t>
        </is>
      </c>
      <c r="H16" t="inlineStr">
        <is>
          <t>Endividamento Geral</t>
        </is>
      </c>
      <c r="I16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16" t="n">
        <v>-3381.49</v>
      </c>
      <c r="K16" t="n">
        <v>-3381.49</v>
      </c>
      <c r="O16" t="inlineStr">
        <is>
          <t>Provisionado</t>
        </is>
      </c>
      <c r="Q16" t="inlineStr">
        <is>
          <t>12/2031</t>
        </is>
      </c>
      <c r="R16" t="n">
        <v>0</v>
      </c>
    </row>
    <row r="17">
      <c r="A17" t="n">
        <v>212245</v>
      </c>
      <c r="B17" t="inlineStr">
        <is>
          <t>Arcos</t>
        </is>
      </c>
      <c r="C17" t="inlineStr">
        <is>
          <t>SECRETARIA DE ESTADO DA FAZENDA</t>
        </is>
      </c>
      <c r="D17" t="inlineStr">
        <is>
          <t>70/84</t>
        </is>
      </c>
      <c r="E17" s="550" t="n">
        <v>48178</v>
      </c>
      <c r="F17" s="550" t="n">
        <v>48212</v>
      </c>
      <c r="G17" t="inlineStr">
        <is>
          <t>Endividamento</t>
        </is>
      </c>
      <c r="H17" t="inlineStr">
        <is>
          <t>Endividamento Geral</t>
        </is>
      </c>
      <c r="I17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17" t="n">
        <v>-3381.49</v>
      </c>
      <c r="K17" t="n">
        <v>-3381.49</v>
      </c>
      <c r="O17" t="inlineStr">
        <is>
          <t>Provisionado</t>
        </is>
      </c>
      <c r="Q17" t="inlineStr">
        <is>
          <t>11/2031</t>
        </is>
      </c>
      <c r="R17" t="n">
        <v>0</v>
      </c>
    </row>
    <row r="18">
      <c r="A18" t="n">
        <v>212244</v>
      </c>
      <c r="B18" t="inlineStr">
        <is>
          <t>Arcos</t>
        </is>
      </c>
      <c r="C18" t="inlineStr">
        <is>
          <t>SECRETARIA DE ESTADO DA FAZENDA</t>
        </is>
      </c>
      <c r="D18" t="inlineStr">
        <is>
          <t>69/84</t>
        </is>
      </c>
      <c r="E18" s="550" t="n">
        <v>48147</v>
      </c>
      <c r="F18" s="550" t="n">
        <v>48182</v>
      </c>
      <c r="G18" t="inlineStr">
        <is>
          <t>Endividamento</t>
        </is>
      </c>
      <c r="H18" t="inlineStr">
        <is>
          <t>Endividamento Geral</t>
        </is>
      </c>
      <c r="I18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18" t="n">
        <v>-3381.49</v>
      </c>
      <c r="K18" t="n">
        <v>-3381.49</v>
      </c>
      <c r="O18" t="inlineStr">
        <is>
          <t>Provisionado</t>
        </is>
      </c>
      <c r="Q18" t="inlineStr">
        <is>
          <t>10/2031</t>
        </is>
      </c>
      <c r="R18" t="n">
        <v>0</v>
      </c>
    </row>
    <row r="19">
      <c r="A19" t="n">
        <v>212243</v>
      </c>
      <c r="B19" t="inlineStr">
        <is>
          <t>Arcos</t>
        </is>
      </c>
      <c r="C19" t="inlineStr">
        <is>
          <t>SECRETARIA DE ESTADO DA FAZENDA</t>
        </is>
      </c>
      <c r="D19" t="inlineStr">
        <is>
          <t>68/84</t>
        </is>
      </c>
      <c r="E19" s="550" t="n">
        <v>48117</v>
      </c>
      <c r="F19" s="550" t="n">
        <v>48151</v>
      </c>
      <c r="G19" t="inlineStr">
        <is>
          <t>Endividamento</t>
        </is>
      </c>
      <c r="H19" t="inlineStr">
        <is>
          <t>Endividamento Geral</t>
        </is>
      </c>
      <c r="I19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19" t="n">
        <v>-3381.49</v>
      </c>
      <c r="K19" t="n">
        <v>-3381.49</v>
      </c>
      <c r="O19" t="inlineStr">
        <is>
          <t>Provisionado</t>
        </is>
      </c>
      <c r="Q19" t="inlineStr">
        <is>
          <t>09/2031</t>
        </is>
      </c>
      <c r="R19" t="n">
        <v>0</v>
      </c>
    </row>
    <row r="20">
      <c r="A20" t="n">
        <v>212242</v>
      </c>
      <c r="B20" t="inlineStr">
        <is>
          <t>Arcos</t>
        </is>
      </c>
      <c r="C20" t="inlineStr">
        <is>
          <t>SECRETARIA DE ESTADO DA FAZENDA</t>
        </is>
      </c>
      <c r="D20" t="inlineStr">
        <is>
          <t>67/84</t>
        </is>
      </c>
      <c r="E20" s="550" t="n">
        <v>48086</v>
      </c>
      <c r="F20" s="550" t="n">
        <v>48121</v>
      </c>
      <c r="G20" t="inlineStr">
        <is>
          <t>Endividamento</t>
        </is>
      </c>
      <c r="H20" t="inlineStr">
        <is>
          <t>Endividamento Geral</t>
        </is>
      </c>
      <c r="I20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20" t="n">
        <v>-3381.49</v>
      </c>
      <c r="K20" t="n">
        <v>-3381.49</v>
      </c>
      <c r="O20" t="inlineStr">
        <is>
          <t>Provisionado</t>
        </is>
      </c>
      <c r="Q20" t="inlineStr">
        <is>
          <t>08/2031</t>
        </is>
      </c>
      <c r="R20" t="n">
        <v>0</v>
      </c>
    </row>
    <row r="21">
      <c r="A21" t="n">
        <v>212241</v>
      </c>
      <c r="B21" t="inlineStr">
        <is>
          <t>Arcos</t>
        </is>
      </c>
      <c r="C21" t="inlineStr">
        <is>
          <t>SECRETARIA DE ESTADO DA FAZENDA</t>
        </is>
      </c>
      <c r="D21" t="inlineStr">
        <is>
          <t>66/84</t>
        </is>
      </c>
      <c r="E21" s="550" t="n">
        <v>48055</v>
      </c>
      <c r="F21" s="550" t="n">
        <v>48090</v>
      </c>
      <c r="G21" t="inlineStr">
        <is>
          <t>Endividamento</t>
        </is>
      </c>
      <c r="H21" t="inlineStr">
        <is>
          <t>Endividamento Geral</t>
        </is>
      </c>
      <c r="I21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21" t="n">
        <v>-3381.49</v>
      </c>
      <c r="K21" t="n">
        <v>-3381.49</v>
      </c>
      <c r="O21" t="inlineStr">
        <is>
          <t>Provisionado</t>
        </is>
      </c>
      <c r="Q21" t="inlineStr">
        <is>
          <t>07/2031</t>
        </is>
      </c>
      <c r="R21" t="n">
        <v>0</v>
      </c>
    </row>
    <row r="22">
      <c r="A22" t="n">
        <v>212240</v>
      </c>
      <c r="B22" t="inlineStr">
        <is>
          <t>Arcos</t>
        </is>
      </c>
      <c r="C22" t="inlineStr">
        <is>
          <t>SECRETARIA DE ESTADO DA FAZENDA</t>
        </is>
      </c>
      <c r="D22" t="inlineStr">
        <is>
          <t>65/84</t>
        </is>
      </c>
      <c r="E22" s="550" t="n">
        <v>48025</v>
      </c>
      <c r="F22" s="550" t="n">
        <v>48059</v>
      </c>
      <c r="G22" t="inlineStr">
        <is>
          <t>Endividamento</t>
        </is>
      </c>
      <c r="H22" t="inlineStr">
        <is>
          <t>Endividamento Geral</t>
        </is>
      </c>
      <c r="I22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22" t="n">
        <v>-3381.49</v>
      </c>
      <c r="K22" t="n">
        <v>-3381.49</v>
      </c>
      <c r="O22" t="inlineStr">
        <is>
          <t>Provisionado</t>
        </is>
      </c>
      <c r="Q22" t="inlineStr">
        <is>
          <t>06/2031</t>
        </is>
      </c>
      <c r="R22" t="n">
        <v>0</v>
      </c>
    </row>
    <row r="23">
      <c r="A23" t="n">
        <v>212239</v>
      </c>
      <c r="B23" t="inlineStr">
        <is>
          <t>Arcos</t>
        </is>
      </c>
      <c r="C23" t="inlineStr">
        <is>
          <t>SECRETARIA DE ESTADO DA FAZENDA</t>
        </is>
      </c>
      <c r="D23" t="inlineStr">
        <is>
          <t>64/84</t>
        </is>
      </c>
      <c r="E23" s="550" t="n">
        <v>47994</v>
      </c>
      <c r="F23" s="550" t="n">
        <v>48029</v>
      </c>
      <c r="G23" t="inlineStr">
        <is>
          <t>Endividamento</t>
        </is>
      </c>
      <c r="H23" t="inlineStr">
        <is>
          <t>Endividamento Geral</t>
        </is>
      </c>
      <c r="I23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23" t="n">
        <v>-3381.49</v>
      </c>
      <c r="K23" t="n">
        <v>-3381.49</v>
      </c>
      <c r="O23" t="inlineStr">
        <is>
          <t>Provisionado</t>
        </is>
      </c>
      <c r="Q23" t="inlineStr">
        <is>
          <t>05/2031</t>
        </is>
      </c>
      <c r="R23" t="n">
        <v>0</v>
      </c>
    </row>
    <row r="24">
      <c r="A24" t="n">
        <v>212238</v>
      </c>
      <c r="B24" t="inlineStr">
        <is>
          <t>Arcos</t>
        </is>
      </c>
      <c r="C24" t="inlineStr">
        <is>
          <t>SECRETARIA DE ESTADO DA FAZENDA</t>
        </is>
      </c>
      <c r="D24" t="inlineStr">
        <is>
          <t>63/84</t>
        </is>
      </c>
      <c r="E24" s="550" t="n">
        <v>47964</v>
      </c>
      <c r="F24" s="550" t="n">
        <v>47998</v>
      </c>
      <c r="G24" t="inlineStr">
        <is>
          <t>Endividamento</t>
        </is>
      </c>
      <c r="H24" t="inlineStr">
        <is>
          <t>Endividamento Geral</t>
        </is>
      </c>
      <c r="I24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24" t="n">
        <v>-3381.49</v>
      </c>
      <c r="K24" t="n">
        <v>-3381.49</v>
      </c>
      <c r="O24" t="inlineStr">
        <is>
          <t>Provisionado</t>
        </is>
      </c>
      <c r="Q24" t="inlineStr">
        <is>
          <t>04/2031</t>
        </is>
      </c>
      <c r="R24" t="n">
        <v>0</v>
      </c>
    </row>
    <row r="25">
      <c r="A25" t="n">
        <v>212237</v>
      </c>
      <c r="B25" t="inlineStr">
        <is>
          <t>Arcos</t>
        </is>
      </c>
      <c r="C25" t="inlineStr">
        <is>
          <t>SECRETARIA DE ESTADO DA FAZENDA</t>
        </is>
      </c>
      <c r="D25" t="inlineStr">
        <is>
          <t>62/84</t>
        </is>
      </c>
      <c r="E25" s="550" t="n">
        <v>47933</v>
      </c>
      <c r="F25" s="550" t="n">
        <v>47968</v>
      </c>
      <c r="G25" t="inlineStr">
        <is>
          <t>Endividamento</t>
        </is>
      </c>
      <c r="H25" t="inlineStr">
        <is>
          <t>Endividamento Geral</t>
        </is>
      </c>
      <c r="I25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25" t="n">
        <v>-3381.49</v>
      </c>
      <c r="K25" t="n">
        <v>-3381.49</v>
      </c>
      <c r="O25" t="inlineStr">
        <is>
          <t>Provisionado</t>
        </is>
      </c>
      <c r="Q25" t="inlineStr">
        <is>
          <t>03/2031</t>
        </is>
      </c>
      <c r="R25" t="n">
        <v>0</v>
      </c>
    </row>
    <row r="26">
      <c r="A26" t="n">
        <v>212236</v>
      </c>
      <c r="B26" t="inlineStr">
        <is>
          <t>Arcos</t>
        </is>
      </c>
      <c r="C26" t="inlineStr">
        <is>
          <t>SECRETARIA DE ESTADO DA FAZENDA</t>
        </is>
      </c>
      <c r="D26" t="inlineStr">
        <is>
          <t>61/84</t>
        </is>
      </c>
      <c r="E26" s="550" t="n">
        <v>47905</v>
      </c>
      <c r="F26" s="550" t="n">
        <v>47937</v>
      </c>
      <c r="G26" t="inlineStr">
        <is>
          <t>Endividamento</t>
        </is>
      </c>
      <c r="H26" t="inlineStr">
        <is>
          <t>Endividamento Geral</t>
        </is>
      </c>
      <c r="I26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26" t="n">
        <v>-3381.49</v>
      </c>
      <c r="K26" t="n">
        <v>-3381.49</v>
      </c>
      <c r="O26" t="inlineStr">
        <is>
          <t>Provisionado</t>
        </is>
      </c>
      <c r="Q26" t="inlineStr">
        <is>
          <t>02/2031</t>
        </is>
      </c>
      <c r="R26" t="n">
        <v>0</v>
      </c>
    </row>
    <row r="27">
      <c r="A27" t="n">
        <v>212235</v>
      </c>
      <c r="B27" t="inlineStr">
        <is>
          <t>Arcos</t>
        </is>
      </c>
      <c r="C27" t="inlineStr">
        <is>
          <t>SECRETARIA DE ESTADO DA FAZENDA</t>
        </is>
      </c>
      <c r="D27" t="inlineStr">
        <is>
          <t>60/84</t>
        </is>
      </c>
      <c r="E27" s="550" t="n">
        <v>47874</v>
      </c>
      <c r="F27" s="550" t="n">
        <v>47907</v>
      </c>
      <c r="G27" t="inlineStr">
        <is>
          <t>Endividamento</t>
        </is>
      </c>
      <c r="H27" t="inlineStr">
        <is>
          <t>Endividamento Geral</t>
        </is>
      </c>
      <c r="I27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27" t="n">
        <v>-3381.49</v>
      </c>
      <c r="K27" t="n">
        <v>-3381.49</v>
      </c>
      <c r="O27" t="inlineStr">
        <is>
          <t>Provisionado</t>
        </is>
      </c>
      <c r="Q27" t="inlineStr">
        <is>
          <t>01/2031</t>
        </is>
      </c>
      <c r="R27" t="n">
        <v>0</v>
      </c>
    </row>
    <row r="28">
      <c r="A28" t="n">
        <v>212234</v>
      </c>
      <c r="B28" t="inlineStr">
        <is>
          <t>Arcos</t>
        </is>
      </c>
      <c r="C28" t="inlineStr">
        <is>
          <t>SECRETARIA DE ESTADO DA FAZENDA</t>
        </is>
      </c>
      <c r="D28" t="inlineStr">
        <is>
          <t>59/84</t>
        </is>
      </c>
      <c r="E28" s="550" t="n">
        <v>47843</v>
      </c>
      <c r="F28" s="550" t="n">
        <v>47878</v>
      </c>
      <c r="G28" t="inlineStr">
        <is>
          <t>Endividamento</t>
        </is>
      </c>
      <c r="H28" t="inlineStr">
        <is>
          <t>Endividamento Geral</t>
        </is>
      </c>
      <c r="I28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28" t="n">
        <v>-3381.49</v>
      </c>
      <c r="K28" t="n">
        <v>-3381.49</v>
      </c>
      <c r="O28" t="inlineStr">
        <is>
          <t>Provisionado</t>
        </is>
      </c>
      <c r="Q28" t="inlineStr">
        <is>
          <t>12/2030</t>
        </is>
      </c>
      <c r="R28" t="n">
        <v>0</v>
      </c>
    </row>
    <row r="29">
      <c r="A29" t="n">
        <v>212233</v>
      </c>
      <c r="B29" t="inlineStr">
        <is>
          <t>Arcos</t>
        </is>
      </c>
      <c r="C29" t="inlineStr">
        <is>
          <t>SECRETARIA DE ESTADO DA FAZENDA</t>
        </is>
      </c>
      <c r="D29" t="inlineStr">
        <is>
          <t>58/84</t>
        </is>
      </c>
      <c r="E29" s="550" t="n">
        <v>47813</v>
      </c>
      <c r="F29" s="550" t="n">
        <v>47847</v>
      </c>
      <c r="G29" t="inlineStr">
        <is>
          <t>Endividamento</t>
        </is>
      </c>
      <c r="H29" t="inlineStr">
        <is>
          <t>Endividamento Geral</t>
        </is>
      </c>
      <c r="I29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29" t="n">
        <v>-3381.49</v>
      </c>
      <c r="K29" t="n">
        <v>-3381.49</v>
      </c>
      <c r="O29" t="inlineStr">
        <is>
          <t>Provisionado</t>
        </is>
      </c>
      <c r="Q29" t="inlineStr">
        <is>
          <t>11/2030</t>
        </is>
      </c>
      <c r="R29" t="n">
        <v>0</v>
      </c>
    </row>
    <row r="30">
      <c r="A30" t="n">
        <v>212232</v>
      </c>
      <c r="B30" t="inlineStr">
        <is>
          <t>Arcos</t>
        </is>
      </c>
      <c r="C30" t="inlineStr">
        <is>
          <t>SECRETARIA DE ESTADO DA FAZENDA</t>
        </is>
      </c>
      <c r="D30" t="inlineStr">
        <is>
          <t>57/84</t>
        </is>
      </c>
      <c r="E30" s="550" t="n">
        <v>47782</v>
      </c>
      <c r="F30" s="550" t="n">
        <v>47817</v>
      </c>
      <c r="G30" t="inlineStr">
        <is>
          <t>Endividamento</t>
        </is>
      </c>
      <c r="H30" t="inlineStr">
        <is>
          <t>Endividamento Geral</t>
        </is>
      </c>
      <c r="I30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30" t="n">
        <v>-3381.49</v>
      </c>
      <c r="K30" t="n">
        <v>-3381.49</v>
      </c>
      <c r="O30" t="inlineStr">
        <is>
          <t>Provisionado</t>
        </is>
      </c>
      <c r="Q30" t="inlineStr">
        <is>
          <t>10/2030</t>
        </is>
      </c>
      <c r="R30" t="n">
        <v>0</v>
      </c>
    </row>
    <row r="31">
      <c r="A31" t="n">
        <v>170590</v>
      </c>
      <c r="B31" t="inlineStr">
        <is>
          <t>Arcos</t>
        </is>
      </c>
      <c r="C31" t="inlineStr">
        <is>
          <t xml:space="preserve">MINISTERIO DA FAZENDA </t>
        </is>
      </c>
      <c r="D31" t="inlineStr">
        <is>
          <t>60/60</t>
        </is>
      </c>
      <c r="E31" s="550" t="n">
        <v>47756</v>
      </c>
      <c r="F31" s="550" t="n">
        <v>47756</v>
      </c>
      <c r="G31" t="inlineStr">
        <is>
          <t>Endividamento</t>
        </is>
      </c>
      <c r="H31" t="inlineStr">
        <is>
          <t>Endividamento Geral</t>
        </is>
      </c>
      <c r="I31" t="inlineStr">
        <is>
          <t>PARCELAMENTO 014091164 - EXECUÇÃO FISCAL 5020334-52.2025.4.03.6182 - 60 PARCELAS</t>
        </is>
      </c>
      <c r="J31" t="n">
        <v>-8615.209999999999</v>
      </c>
      <c r="K31" t="n">
        <v>-8615.209999999999</v>
      </c>
      <c r="O31" t="inlineStr">
        <is>
          <t>Provisionado</t>
        </is>
      </c>
      <c r="Q31" t="inlineStr">
        <is>
          <t>09/2030</t>
        </is>
      </c>
      <c r="R31" t="n">
        <v>0</v>
      </c>
    </row>
    <row r="32">
      <c r="A32" t="n">
        <v>212231</v>
      </c>
      <c r="B32" t="inlineStr">
        <is>
          <t>Arcos</t>
        </is>
      </c>
      <c r="C32" t="inlineStr">
        <is>
          <t>SECRETARIA DE ESTADO DA FAZENDA</t>
        </is>
      </c>
      <c r="D32" t="inlineStr">
        <is>
          <t>56/84</t>
        </is>
      </c>
      <c r="E32" s="550" t="n">
        <v>47752</v>
      </c>
      <c r="F32" s="550" t="n">
        <v>47786</v>
      </c>
      <c r="G32" t="inlineStr">
        <is>
          <t>Endividamento</t>
        </is>
      </c>
      <c r="H32" t="inlineStr">
        <is>
          <t>Endividamento Geral</t>
        </is>
      </c>
      <c r="I32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32" t="n">
        <v>-3381.49</v>
      </c>
      <c r="K32" t="n">
        <v>-3381.49</v>
      </c>
      <c r="O32" t="inlineStr">
        <is>
          <t>Provisionado</t>
        </is>
      </c>
      <c r="Q32" t="inlineStr">
        <is>
          <t>09/2030</t>
        </is>
      </c>
      <c r="R32" t="n">
        <v>0</v>
      </c>
    </row>
    <row r="33">
      <c r="A33" t="n">
        <v>170589</v>
      </c>
      <c r="B33" t="inlineStr">
        <is>
          <t>Arcos</t>
        </is>
      </c>
      <c r="C33" t="inlineStr">
        <is>
          <t xml:space="preserve">MINISTERIO DA FAZENDA </t>
        </is>
      </c>
      <c r="D33" t="inlineStr">
        <is>
          <t>59/60</t>
        </is>
      </c>
      <c r="E33" s="550" t="n">
        <v>47725</v>
      </c>
      <c r="F33" s="550" t="n">
        <v>47725</v>
      </c>
      <c r="G33" t="inlineStr">
        <is>
          <t>Endividamento</t>
        </is>
      </c>
      <c r="H33" t="inlineStr">
        <is>
          <t>Endividamento Geral</t>
        </is>
      </c>
      <c r="I33" t="inlineStr">
        <is>
          <t>PARCELAMENTO 014091164 - EXECUÇÃO FISCAL 5020334-52.2025.4.03.6182 - 60 PARCELAS</t>
        </is>
      </c>
      <c r="J33" t="n">
        <v>-8615.209999999999</v>
      </c>
      <c r="K33" t="n">
        <v>-8615.209999999999</v>
      </c>
      <c r="O33" t="inlineStr">
        <is>
          <t>Provisionado</t>
        </is>
      </c>
      <c r="Q33" t="inlineStr">
        <is>
          <t>08/2030</t>
        </is>
      </c>
      <c r="R33" t="n">
        <v>0</v>
      </c>
    </row>
    <row r="34">
      <c r="A34" t="n">
        <v>212230</v>
      </c>
      <c r="B34" t="inlineStr">
        <is>
          <t>Arcos</t>
        </is>
      </c>
      <c r="C34" t="inlineStr">
        <is>
          <t>SECRETARIA DE ESTADO DA FAZENDA</t>
        </is>
      </c>
      <c r="D34" t="inlineStr">
        <is>
          <t>55/84</t>
        </is>
      </c>
      <c r="E34" s="550" t="n">
        <v>47721</v>
      </c>
      <c r="F34" s="550" t="n">
        <v>47756</v>
      </c>
      <c r="G34" t="inlineStr">
        <is>
          <t>Endividamento</t>
        </is>
      </c>
      <c r="H34" t="inlineStr">
        <is>
          <t>Endividamento Geral</t>
        </is>
      </c>
      <c r="I34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34" t="n">
        <v>-3381.49</v>
      </c>
      <c r="K34" t="n">
        <v>-3381.49</v>
      </c>
      <c r="O34" t="inlineStr">
        <is>
          <t>Provisionado</t>
        </is>
      </c>
      <c r="Q34" t="inlineStr">
        <is>
          <t>08/2030</t>
        </is>
      </c>
      <c r="R34" t="n">
        <v>0</v>
      </c>
    </row>
    <row r="35">
      <c r="A35" t="n">
        <v>170588</v>
      </c>
      <c r="B35" t="inlineStr">
        <is>
          <t>Arcos</t>
        </is>
      </c>
      <c r="C35" t="inlineStr">
        <is>
          <t xml:space="preserve">MINISTERIO DA FAZENDA </t>
        </is>
      </c>
      <c r="D35" t="inlineStr">
        <is>
          <t>58/60</t>
        </is>
      </c>
      <c r="E35" s="550" t="n">
        <v>47694</v>
      </c>
      <c r="F35" s="550" t="n">
        <v>47694</v>
      </c>
      <c r="G35" t="inlineStr">
        <is>
          <t>Endividamento</t>
        </is>
      </c>
      <c r="H35" t="inlineStr">
        <is>
          <t>Endividamento Geral</t>
        </is>
      </c>
      <c r="I35" t="inlineStr">
        <is>
          <t>PARCELAMENTO 014091164 - EXECUÇÃO FISCAL 5020334-52.2025.4.03.6182 - 60 PARCELAS</t>
        </is>
      </c>
      <c r="J35" t="n">
        <v>-8615.209999999999</v>
      </c>
      <c r="K35" t="n">
        <v>-8615.209999999999</v>
      </c>
      <c r="O35" t="inlineStr">
        <is>
          <t>Provisionado</t>
        </is>
      </c>
      <c r="Q35" t="inlineStr">
        <is>
          <t>07/2030</t>
        </is>
      </c>
      <c r="R35" t="n">
        <v>0</v>
      </c>
    </row>
    <row r="36">
      <c r="A36" t="n">
        <v>212229</v>
      </c>
      <c r="B36" t="inlineStr">
        <is>
          <t>Arcos</t>
        </is>
      </c>
      <c r="C36" t="inlineStr">
        <is>
          <t>SECRETARIA DE ESTADO DA FAZENDA</t>
        </is>
      </c>
      <c r="D36" t="inlineStr">
        <is>
          <t>54/84</t>
        </is>
      </c>
      <c r="E36" s="550" t="n">
        <v>47690</v>
      </c>
      <c r="F36" s="550" t="n">
        <v>47725</v>
      </c>
      <c r="G36" t="inlineStr">
        <is>
          <t>Endividamento</t>
        </is>
      </c>
      <c r="H36" t="inlineStr">
        <is>
          <t>Endividamento Geral</t>
        </is>
      </c>
      <c r="I36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36" t="n">
        <v>-3381.49</v>
      </c>
      <c r="K36" t="n">
        <v>-3381.49</v>
      </c>
      <c r="O36" t="inlineStr">
        <is>
          <t>Provisionado</t>
        </is>
      </c>
      <c r="Q36" t="inlineStr">
        <is>
          <t>07/2030</t>
        </is>
      </c>
      <c r="R36" t="n">
        <v>0</v>
      </c>
    </row>
    <row r="37">
      <c r="A37" t="n">
        <v>170587</v>
      </c>
      <c r="B37" t="inlineStr">
        <is>
          <t>Arcos</t>
        </is>
      </c>
      <c r="C37" t="inlineStr">
        <is>
          <t xml:space="preserve">MINISTERIO DA FAZENDA </t>
        </is>
      </c>
      <c r="D37" t="inlineStr">
        <is>
          <t>57/60</t>
        </is>
      </c>
      <c r="E37" s="550" t="n">
        <v>47664</v>
      </c>
      <c r="F37" s="550" t="n">
        <v>47664</v>
      </c>
      <c r="G37" t="inlineStr">
        <is>
          <t>Endividamento</t>
        </is>
      </c>
      <c r="H37" t="inlineStr">
        <is>
          <t>Endividamento Geral</t>
        </is>
      </c>
      <c r="I37" t="inlineStr">
        <is>
          <t>PARCELAMENTO 014091164 - EXECUÇÃO FISCAL 5020334-52.2025.4.03.6182 - 60 PARCELAS</t>
        </is>
      </c>
      <c r="J37" t="n">
        <v>-8615.209999999999</v>
      </c>
      <c r="K37" t="n">
        <v>-8615.209999999999</v>
      </c>
      <c r="O37" t="inlineStr">
        <is>
          <t>Provisionado</t>
        </is>
      </c>
      <c r="Q37" t="inlineStr">
        <is>
          <t>06/2030</t>
        </is>
      </c>
      <c r="R37" t="n">
        <v>0</v>
      </c>
    </row>
    <row r="38">
      <c r="A38" t="n">
        <v>212228</v>
      </c>
      <c r="B38" t="inlineStr">
        <is>
          <t>Arcos</t>
        </is>
      </c>
      <c r="C38" t="inlineStr">
        <is>
          <t>SECRETARIA DE ESTADO DA FAZENDA</t>
        </is>
      </c>
      <c r="D38" t="inlineStr">
        <is>
          <t>53/84</t>
        </is>
      </c>
      <c r="E38" s="550" t="n">
        <v>47660</v>
      </c>
      <c r="F38" s="550" t="n">
        <v>47694</v>
      </c>
      <c r="G38" t="inlineStr">
        <is>
          <t>Endividamento</t>
        </is>
      </c>
      <c r="H38" t="inlineStr">
        <is>
          <t>Endividamento Geral</t>
        </is>
      </c>
      <c r="I38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38" t="n">
        <v>-3381.49</v>
      </c>
      <c r="K38" t="n">
        <v>-3381.49</v>
      </c>
      <c r="O38" t="inlineStr">
        <is>
          <t>Provisionado</t>
        </is>
      </c>
      <c r="Q38" t="inlineStr">
        <is>
          <t>06/2030</t>
        </is>
      </c>
      <c r="R38" t="n">
        <v>0</v>
      </c>
    </row>
    <row r="39">
      <c r="A39" t="n">
        <v>170586</v>
      </c>
      <c r="B39" t="inlineStr">
        <is>
          <t>Arcos</t>
        </is>
      </c>
      <c r="C39" t="inlineStr">
        <is>
          <t xml:space="preserve">MINISTERIO DA FAZENDA </t>
        </is>
      </c>
      <c r="D39" t="inlineStr">
        <is>
          <t>56/60</t>
        </is>
      </c>
      <c r="E39" s="550" t="n">
        <v>47633</v>
      </c>
      <c r="F39" s="550" t="n">
        <v>47633</v>
      </c>
      <c r="G39" t="inlineStr">
        <is>
          <t>Endividamento</t>
        </is>
      </c>
      <c r="H39" t="inlineStr">
        <is>
          <t>Endividamento Geral</t>
        </is>
      </c>
      <c r="I39" t="inlineStr">
        <is>
          <t>PARCELAMENTO 014091164 - EXECUÇÃO FISCAL 5020334-52.2025.4.03.6182 - 60 PARCELAS</t>
        </is>
      </c>
      <c r="J39" t="n">
        <v>-8615.209999999999</v>
      </c>
      <c r="K39" t="n">
        <v>-8615.209999999999</v>
      </c>
      <c r="O39" t="inlineStr">
        <is>
          <t>Provisionado</t>
        </is>
      </c>
      <c r="Q39" t="inlineStr">
        <is>
          <t>05/2030</t>
        </is>
      </c>
      <c r="R39" t="n">
        <v>0</v>
      </c>
    </row>
    <row r="40">
      <c r="A40" t="n">
        <v>212227</v>
      </c>
      <c r="B40" t="inlineStr">
        <is>
          <t>Arcos</t>
        </is>
      </c>
      <c r="C40" t="inlineStr">
        <is>
          <t>SECRETARIA DE ESTADO DA FAZENDA</t>
        </is>
      </c>
      <c r="D40" t="inlineStr">
        <is>
          <t>52/84</t>
        </is>
      </c>
      <c r="E40" s="550" t="n">
        <v>47629</v>
      </c>
      <c r="F40" s="550" t="n">
        <v>47664</v>
      </c>
      <c r="G40" t="inlineStr">
        <is>
          <t>Endividamento</t>
        </is>
      </c>
      <c r="H40" t="inlineStr">
        <is>
          <t>Endividamento Geral</t>
        </is>
      </c>
      <c r="I40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40" t="n">
        <v>-3381.49</v>
      </c>
      <c r="K40" t="n">
        <v>-3381.49</v>
      </c>
      <c r="O40" t="inlineStr">
        <is>
          <t>Provisionado</t>
        </is>
      </c>
      <c r="Q40" t="inlineStr">
        <is>
          <t>05/2030</t>
        </is>
      </c>
      <c r="R40" t="n">
        <v>0</v>
      </c>
    </row>
    <row r="41">
      <c r="A41" t="n">
        <v>170585</v>
      </c>
      <c r="B41" t="inlineStr">
        <is>
          <t>Arcos</t>
        </is>
      </c>
      <c r="C41" t="inlineStr">
        <is>
          <t xml:space="preserve">MINISTERIO DA FAZENDA </t>
        </is>
      </c>
      <c r="D41" t="inlineStr">
        <is>
          <t>55/60</t>
        </is>
      </c>
      <c r="E41" s="550" t="n">
        <v>47603</v>
      </c>
      <c r="F41" s="550" t="n">
        <v>47603</v>
      </c>
      <c r="G41" t="inlineStr">
        <is>
          <t>Endividamento</t>
        </is>
      </c>
      <c r="H41" t="inlineStr">
        <is>
          <t>Endividamento Geral</t>
        </is>
      </c>
      <c r="I41" t="inlineStr">
        <is>
          <t>PARCELAMENTO 014091164 - EXECUÇÃO FISCAL 5020334-52.2025.4.03.6182 - 60 PARCELAS</t>
        </is>
      </c>
      <c r="J41" t="n">
        <v>-8615.209999999999</v>
      </c>
      <c r="K41" t="n">
        <v>-8615.209999999999</v>
      </c>
      <c r="O41" t="inlineStr">
        <is>
          <t>Provisionado</t>
        </is>
      </c>
      <c r="Q41" t="inlineStr">
        <is>
          <t>04/2030</t>
        </is>
      </c>
      <c r="R41" t="n">
        <v>0</v>
      </c>
    </row>
    <row r="42">
      <c r="A42" t="n">
        <v>177905</v>
      </c>
      <c r="B42" t="inlineStr">
        <is>
          <t>Arcos</t>
        </is>
      </c>
      <c r="C42" t="inlineStr">
        <is>
          <t xml:space="preserve">MINISTERIO DA FAZENDA </t>
        </is>
      </c>
      <c r="D42" t="inlineStr">
        <is>
          <t>60/60</t>
        </is>
      </c>
      <c r="E42" s="550" t="n">
        <v>47601</v>
      </c>
      <c r="F42" s="550" t="n">
        <v>47784</v>
      </c>
      <c r="G42" t="inlineStr">
        <is>
          <t>Endividamento</t>
        </is>
      </c>
      <c r="H42" t="inlineStr">
        <is>
          <t>Endividamento Geral</t>
        </is>
      </c>
      <c r="I42" t="inlineStr">
        <is>
          <t>PARCELAMENTO 014247772 - IRPJ E CSLL RELATIVOS AO 3º E 4º TRI DE 2022</t>
        </is>
      </c>
      <c r="J42" t="n">
        <v>-8566.18</v>
      </c>
      <c r="K42" t="n">
        <v>-8566.18</v>
      </c>
      <c r="O42" t="inlineStr">
        <is>
          <t>Provisionado</t>
        </is>
      </c>
      <c r="Q42" t="inlineStr">
        <is>
          <t>04/2030</t>
        </is>
      </c>
      <c r="R42" t="n">
        <v>0</v>
      </c>
    </row>
    <row r="43">
      <c r="A43" t="n">
        <v>212226</v>
      </c>
      <c r="B43" t="inlineStr">
        <is>
          <t>Arcos</t>
        </is>
      </c>
      <c r="C43" t="inlineStr">
        <is>
          <t>SECRETARIA DE ESTADO DA FAZENDA</t>
        </is>
      </c>
      <c r="D43" t="inlineStr">
        <is>
          <t>51/84</t>
        </is>
      </c>
      <c r="E43" s="550" t="n">
        <v>47599</v>
      </c>
      <c r="F43" s="550" t="n">
        <v>47633</v>
      </c>
      <c r="G43" t="inlineStr">
        <is>
          <t>Endividamento</t>
        </is>
      </c>
      <c r="H43" t="inlineStr">
        <is>
          <t>Endividamento Geral</t>
        </is>
      </c>
      <c r="I43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43" t="n">
        <v>-3381.49</v>
      </c>
      <c r="K43" t="n">
        <v>-3381.49</v>
      </c>
      <c r="O43" t="inlineStr">
        <is>
          <t>Provisionado</t>
        </is>
      </c>
      <c r="Q43" t="inlineStr">
        <is>
          <t>04/2030</t>
        </is>
      </c>
      <c r="R43" t="n">
        <v>0</v>
      </c>
    </row>
    <row r="44">
      <c r="A44" t="n">
        <v>170584</v>
      </c>
      <c r="B44" t="inlineStr">
        <is>
          <t>Arcos</t>
        </is>
      </c>
      <c r="C44" t="inlineStr">
        <is>
          <t xml:space="preserve">MINISTERIO DA FAZENDA </t>
        </is>
      </c>
      <c r="D44" t="inlineStr">
        <is>
          <t>54/60</t>
        </is>
      </c>
      <c r="E44" s="550" t="n">
        <v>47572</v>
      </c>
      <c r="F44" s="550" t="n">
        <v>47572</v>
      </c>
      <c r="G44" t="inlineStr">
        <is>
          <t>Endividamento</t>
        </is>
      </c>
      <c r="H44" t="inlineStr">
        <is>
          <t>Endividamento Geral</t>
        </is>
      </c>
      <c r="I44" t="inlineStr">
        <is>
          <t>PARCELAMENTO 014091164 - EXECUÇÃO FISCAL 5020334-52.2025.4.03.6182 - 60 PARCELAS</t>
        </is>
      </c>
      <c r="J44" t="n">
        <v>-8615.209999999999</v>
      </c>
      <c r="K44" t="n">
        <v>-8615.209999999999</v>
      </c>
      <c r="O44" t="inlineStr">
        <is>
          <t>Provisionado</t>
        </is>
      </c>
      <c r="Q44" t="inlineStr">
        <is>
          <t>03/2030</t>
        </is>
      </c>
      <c r="R44" t="n">
        <v>0</v>
      </c>
    </row>
    <row r="45">
      <c r="A45" t="n">
        <v>177904</v>
      </c>
      <c r="B45" t="inlineStr">
        <is>
          <t>Arcos</t>
        </is>
      </c>
      <c r="C45" t="inlineStr">
        <is>
          <t xml:space="preserve">MINISTERIO DA FAZENDA </t>
        </is>
      </c>
      <c r="D45" t="inlineStr">
        <is>
          <t>59/60</t>
        </is>
      </c>
      <c r="E45" s="550" t="n">
        <v>47570</v>
      </c>
      <c r="F45" s="550" t="n">
        <v>47754</v>
      </c>
      <c r="G45" t="inlineStr">
        <is>
          <t>Endividamento</t>
        </is>
      </c>
      <c r="H45" t="inlineStr">
        <is>
          <t>Endividamento Geral</t>
        </is>
      </c>
      <c r="I45" t="inlineStr">
        <is>
          <t>PARCELAMENTO 014247772 - IRPJ E CSLL RELATIVOS AO 3º E 4º TRI DE 2022</t>
        </is>
      </c>
      <c r="J45" t="n">
        <v>-8566.18</v>
      </c>
      <c r="K45" t="n">
        <v>-8566.18</v>
      </c>
      <c r="O45" t="inlineStr">
        <is>
          <t>Provisionado</t>
        </is>
      </c>
      <c r="Q45" t="inlineStr">
        <is>
          <t>03/2030</t>
        </is>
      </c>
      <c r="R45" t="n">
        <v>0</v>
      </c>
    </row>
    <row r="46">
      <c r="A46" t="n">
        <v>212225</v>
      </c>
      <c r="B46" t="inlineStr">
        <is>
          <t>Arcos</t>
        </is>
      </c>
      <c r="C46" t="inlineStr">
        <is>
          <t>SECRETARIA DE ESTADO DA FAZENDA</t>
        </is>
      </c>
      <c r="D46" t="inlineStr">
        <is>
          <t>50/84</t>
        </is>
      </c>
      <c r="E46" s="550" t="n">
        <v>47568</v>
      </c>
      <c r="F46" s="550" t="n">
        <v>47603</v>
      </c>
      <c r="G46" t="inlineStr">
        <is>
          <t>Endividamento</t>
        </is>
      </c>
      <c r="H46" t="inlineStr">
        <is>
          <t>Endividamento Geral</t>
        </is>
      </c>
      <c r="I46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46" t="n">
        <v>-3381.49</v>
      </c>
      <c r="K46" t="n">
        <v>-3381.49</v>
      </c>
      <c r="O46" t="inlineStr">
        <is>
          <t>Provisionado</t>
        </is>
      </c>
      <c r="Q46" t="inlineStr">
        <is>
          <t>03/2030</t>
        </is>
      </c>
      <c r="R46" t="n">
        <v>0</v>
      </c>
    </row>
    <row r="47">
      <c r="A47" t="n">
        <v>177903</v>
      </c>
      <c r="B47" t="inlineStr">
        <is>
          <t>Arcos</t>
        </is>
      </c>
      <c r="C47" t="inlineStr">
        <is>
          <t xml:space="preserve">MINISTERIO DA FAZENDA </t>
        </is>
      </c>
      <c r="D47" t="inlineStr">
        <is>
          <t>58/60</t>
        </is>
      </c>
      <c r="E47" s="550" t="n">
        <v>47542</v>
      </c>
      <c r="F47" s="550" t="n">
        <v>47723</v>
      </c>
      <c r="G47" t="inlineStr">
        <is>
          <t>Endividamento</t>
        </is>
      </c>
      <c r="H47" t="inlineStr">
        <is>
          <t>Endividamento Geral</t>
        </is>
      </c>
      <c r="I47" t="inlineStr">
        <is>
          <t>PARCELAMENTO 014247772 - IRPJ E CSLL RELATIVOS AO 3º E 4º TRI DE 2022</t>
        </is>
      </c>
      <c r="J47" t="n">
        <v>-8566.18</v>
      </c>
      <c r="K47" t="n">
        <v>-8566.18</v>
      </c>
      <c r="O47" t="inlineStr">
        <is>
          <t>Provisionado</t>
        </is>
      </c>
      <c r="Q47" t="inlineStr">
        <is>
          <t>02/2030</t>
        </is>
      </c>
      <c r="R47" t="n">
        <v>0</v>
      </c>
    </row>
    <row r="48">
      <c r="A48" t="n">
        <v>170583</v>
      </c>
      <c r="B48" t="inlineStr">
        <is>
          <t>Arcos</t>
        </is>
      </c>
      <c r="C48" t="inlineStr">
        <is>
          <t xml:space="preserve">MINISTERIO DA FAZENDA </t>
        </is>
      </c>
      <c r="D48" t="inlineStr">
        <is>
          <t>53/60</t>
        </is>
      </c>
      <c r="E48" s="550" t="n">
        <v>47542</v>
      </c>
      <c r="F48" s="550" t="n">
        <v>47542</v>
      </c>
      <c r="G48" t="inlineStr">
        <is>
          <t>Endividamento</t>
        </is>
      </c>
      <c r="H48" t="inlineStr">
        <is>
          <t>Endividamento Geral</t>
        </is>
      </c>
      <c r="I48" t="inlineStr">
        <is>
          <t>PARCELAMENTO 014091164 - EXECUÇÃO FISCAL 5020334-52.2025.4.03.6182 - 60 PARCELAS</t>
        </is>
      </c>
      <c r="J48" t="n">
        <v>-8615.209999999999</v>
      </c>
      <c r="K48" t="n">
        <v>-8615.209999999999</v>
      </c>
      <c r="O48" t="inlineStr">
        <is>
          <t>Provisionado</t>
        </is>
      </c>
      <c r="Q48" t="inlineStr">
        <is>
          <t>02/2030</t>
        </is>
      </c>
      <c r="R48" t="n">
        <v>0</v>
      </c>
    </row>
    <row r="49">
      <c r="A49" t="n">
        <v>212224</v>
      </c>
      <c r="B49" t="inlineStr">
        <is>
          <t>Arcos</t>
        </is>
      </c>
      <c r="C49" t="inlineStr">
        <is>
          <t>SECRETARIA DE ESTADO DA FAZENDA</t>
        </is>
      </c>
      <c r="D49" t="inlineStr">
        <is>
          <t>49/84</t>
        </is>
      </c>
      <c r="E49" s="550" t="n">
        <v>47540</v>
      </c>
      <c r="F49" s="550" t="n">
        <v>47572</v>
      </c>
      <c r="G49" t="inlineStr">
        <is>
          <t>Endividamento</t>
        </is>
      </c>
      <c r="H49" t="inlineStr">
        <is>
          <t>Endividamento Geral</t>
        </is>
      </c>
      <c r="I49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49" t="n">
        <v>-3381.49</v>
      </c>
      <c r="K49" t="n">
        <v>-3381.49</v>
      </c>
      <c r="O49" t="inlineStr">
        <is>
          <t>Provisionado</t>
        </is>
      </c>
      <c r="Q49" t="inlineStr">
        <is>
          <t>02/2030</t>
        </is>
      </c>
      <c r="R49" t="n">
        <v>0</v>
      </c>
    </row>
    <row r="50">
      <c r="A50" t="n">
        <v>170582</v>
      </c>
      <c r="B50" t="inlineStr">
        <is>
          <t>Arcos</t>
        </is>
      </c>
      <c r="C50" t="inlineStr">
        <is>
          <t xml:space="preserve">MINISTERIO DA FAZENDA </t>
        </is>
      </c>
      <c r="D50" t="inlineStr">
        <is>
          <t>52/60</t>
        </is>
      </c>
      <c r="E50" s="550" t="n">
        <v>47513</v>
      </c>
      <c r="F50" s="550" t="n">
        <v>47513</v>
      </c>
      <c r="G50" t="inlineStr">
        <is>
          <t>Endividamento</t>
        </is>
      </c>
      <c r="H50" t="inlineStr">
        <is>
          <t>Endividamento Geral</t>
        </is>
      </c>
      <c r="I50" t="inlineStr">
        <is>
          <t>PARCELAMENTO 014091164 - EXECUÇÃO FISCAL 5020334-52.2025.4.03.6182 - 60 PARCELAS</t>
        </is>
      </c>
      <c r="J50" t="n">
        <v>-8615.209999999999</v>
      </c>
      <c r="K50" t="n">
        <v>-8615.209999999999</v>
      </c>
      <c r="O50" t="inlineStr">
        <is>
          <t>Provisionado</t>
        </is>
      </c>
      <c r="Q50" t="inlineStr">
        <is>
          <t>01/2030</t>
        </is>
      </c>
      <c r="R50" t="n">
        <v>0</v>
      </c>
    </row>
    <row r="51">
      <c r="A51" t="n">
        <v>177902</v>
      </c>
      <c r="B51" t="inlineStr">
        <is>
          <t>Arcos</t>
        </is>
      </c>
      <c r="C51" t="inlineStr">
        <is>
          <t xml:space="preserve">MINISTERIO DA FAZENDA </t>
        </is>
      </c>
      <c r="D51" t="inlineStr">
        <is>
          <t>57/60</t>
        </is>
      </c>
      <c r="E51" s="550" t="n">
        <v>47511</v>
      </c>
      <c r="F51" s="550" t="n">
        <v>47692</v>
      </c>
      <c r="G51" t="inlineStr">
        <is>
          <t>Endividamento</t>
        </is>
      </c>
      <c r="H51" t="inlineStr">
        <is>
          <t>Endividamento Geral</t>
        </is>
      </c>
      <c r="I51" t="inlineStr">
        <is>
          <t>PARCELAMENTO 014247772 - IRPJ E CSLL RELATIVOS AO 3º E 4º TRI DE 2022</t>
        </is>
      </c>
      <c r="J51" t="n">
        <v>-8566.18</v>
      </c>
      <c r="K51" t="n">
        <v>-8566.18</v>
      </c>
      <c r="O51" t="inlineStr">
        <is>
          <t>Provisionado</t>
        </is>
      </c>
      <c r="Q51" t="inlineStr">
        <is>
          <t>01/2030</t>
        </is>
      </c>
      <c r="R51" t="n">
        <v>0</v>
      </c>
    </row>
    <row r="52">
      <c r="A52" t="n">
        <v>212223</v>
      </c>
      <c r="B52" t="inlineStr">
        <is>
          <t>Arcos</t>
        </is>
      </c>
      <c r="C52" t="inlineStr">
        <is>
          <t>SECRETARIA DE ESTADO DA FAZENDA</t>
        </is>
      </c>
      <c r="D52" t="inlineStr">
        <is>
          <t>48/84</t>
        </is>
      </c>
      <c r="E52" s="550" t="n">
        <v>47509</v>
      </c>
      <c r="F52" s="550" t="n">
        <v>47542</v>
      </c>
      <c r="G52" t="inlineStr">
        <is>
          <t>Endividamento</t>
        </is>
      </c>
      <c r="H52" t="inlineStr">
        <is>
          <t>Endividamento Geral</t>
        </is>
      </c>
      <c r="I52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52" t="n">
        <v>-3381.49</v>
      </c>
      <c r="K52" t="n">
        <v>-3381.49</v>
      </c>
      <c r="O52" t="inlineStr">
        <is>
          <t>Provisionado</t>
        </is>
      </c>
      <c r="Q52" t="inlineStr">
        <is>
          <t>01/2030</t>
        </is>
      </c>
      <c r="R52" t="n">
        <v>0</v>
      </c>
    </row>
    <row r="53">
      <c r="A53" t="n">
        <v>170581</v>
      </c>
      <c r="B53" t="inlineStr">
        <is>
          <t>Arcos</t>
        </is>
      </c>
      <c r="C53" t="inlineStr">
        <is>
          <t xml:space="preserve">MINISTERIO DA FAZENDA </t>
        </is>
      </c>
      <c r="D53" t="inlineStr">
        <is>
          <t>51/60</t>
        </is>
      </c>
      <c r="E53" s="550" t="n">
        <v>47482</v>
      </c>
      <c r="F53" s="550" t="n">
        <v>47482</v>
      </c>
      <c r="G53" t="inlineStr">
        <is>
          <t>Endividamento</t>
        </is>
      </c>
      <c r="H53" t="inlineStr">
        <is>
          <t>Endividamento Geral</t>
        </is>
      </c>
      <c r="I53" t="inlineStr">
        <is>
          <t>PARCELAMENTO 014091164 - EXECUÇÃO FISCAL 5020334-52.2025.4.03.6182 - 60 PARCELAS</t>
        </is>
      </c>
      <c r="J53" t="n">
        <v>-8615.209999999999</v>
      </c>
      <c r="K53" t="n">
        <v>-8615.209999999999</v>
      </c>
      <c r="O53" t="inlineStr">
        <is>
          <t>Provisionado</t>
        </is>
      </c>
      <c r="Q53" t="inlineStr">
        <is>
          <t>12/2029</t>
        </is>
      </c>
      <c r="R53" t="n">
        <v>0</v>
      </c>
    </row>
    <row r="54">
      <c r="A54" t="n">
        <v>177901</v>
      </c>
      <c r="B54" t="inlineStr">
        <is>
          <t>Arcos</t>
        </is>
      </c>
      <c r="C54" t="inlineStr">
        <is>
          <t xml:space="preserve">MINISTERIO DA FAZENDA </t>
        </is>
      </c>
      <c r="D54" t="inlineStr">
        <is>
          <t>56/60</t>
        </is>
      </c>
      <c r="E54" s="550" t="n">
        <v>47480</v>
      </c>
      <c r="F54" s="550" t="n">
        <v>47662</v>
      </c>
      <c r="G54" t="inlineStr">
        <is>
          <t>Endividamento</t>
        </is>
      </c>
      <c r="H54" t="inlineStr">
        <is>
          <t>Endividamento Geral</t>
        </is>
      </c>
      <c r="I54" t="inlineStr">
        <is>
          <t>PARCELAMENTO 014247772 - IRPJ E CSLL RELATIVOS AO 3º E 4º TRI DE 2022</t>
        </is>
      </c>
      <c r="J54" t="n">
        <v>-8566.18</v>
      </c>
      <c r="K54" t="n">
        <v>-8566.18</v>
      </c>
      <c r="O54" t="inlineStr">
        <is>
          <t>Provisionado</t>
        </is>
      </c>
      <c r="Q54" t="inlineStr">
        <is>
          <t>12/2029</t>
        </is>
      </c>
      <c r="R54" t="n">
        <v>0</v>
      </c>
    </row>
    <row r="55">
      <c r="A55" t="n">
        <v>212222</v>
      </c>
      <c r="B55" t="inlineStr">
        <is>
          <t>Arcos</t>
        </is>
      </c>
      <c r="C55" t="inlineStr">
        <is>
          <t>SECRETARIA DE ESTADO DA FAZENDA</t>
        </is>
      </c>
      <c r="D55" t="inlineStr">
        <is>
          <t>47/84</t>
        </is>
      </c>
      <c r="E55" s="550" t="n">
        <v>47478</v>
      </c>
      <c r="F55" s="550" t="n">
        <v>47513</v>
      </c>
      <c r="G55" t="inlineStr">
        <is>
          <t>Endividamento</t>
        </is>
      </c>
      <c r="H55" t="inlineStr">
        <is>
          <t>Endividamento Geral</t>
        </is>
      </c>
      <c r="I55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55" t="n">
        <v>-3381.49</v>
      </c>
      <c r="K55" t="n">
        <v>-3381.49</v>
      </c>
      <c r="O55" t="inlineStr">
        <is>
          <t>Provisionado</t>
        </is>
      </c>
      <c r="Q55" t="inlineStr">
        <is>
          <t>12/2029</t>
        </is>
      </c>
      <c r="R55" t="n">
        <v>0</v>
      </c>
    </row>
    <row r="56">
      <c r="A56" t="n">
        <v>170580</v>
      </c>
      <c r="B56" t="inlineStr">
        <is>
          <t>Arcos</t>
        </is>
      </c>
      <c r="C56" t="inlineStr">
        <is>
          <t xml:space="preserve">MINISTERIO DA FAZENDA </t>
        </is>
      </c>
      <c r="D56" t="inlineStr">
        <is>
          <t>50/60</t>
        </is>
      </c>
      <c r="E56" s="550" t="n">
        <v>47452</v>
      </c>
      <c r="F56" s="550" t="n">
        <v>47452</v>
      </c>
      <c r="G56" t="inlineStr">
        <is>
          <t>Endividamento</t>
        </is>
      </c>
      <c r="H56" t="inlineStr">
        <is>
          <t>Endividamento Geral</t>
        </is>
      </c>
      <c r="I56" t="inlineStr">
        <is>
          <t>PARCELAMENTO 014091164 - EXECUÇÃO FISCAL 5020334-52.2025.4.03.6182 - 60 PARCELAS</t>
        </is>
      </c>
      <c r="J56" t="n">
        <v>-8615.209999999999</v>
      </c>
      <c r="K56" t="n">
        <v>-8615.209999999999</v>
      </c>
      <c r="O56" t="inlineStr">
        <is>
          <t>Provisionado</t>
        </is>
      </c>
      <c r="Q56" t="inlineStr">
        <is>
          <t>11/2029</t>
        </is>
      </c>
      <c r="R56" t="n">
        <v>0</v>
      </c>
    </row>
    <row r="57">
      <c r="A57" t="n">
        <v>177900</v>
      </c>
      <c r="B57" t="inlineStr">
        <is>
          <t>Arcos</t>
        </is>
      </c>
      <c r="C57" t="inlineStr">
        <is>
          <t xml:space="preserve">MINISTERIO DA FAZENDA </t>
        </is>
      </c>
      <c r="D57" t="inlineStr">
        <is>
          <t>55/60</t>
        </is>
      </c>
      <c r="E57" s="550" t="n">
        <v>47450</v>
      </c>
      <c r="F57" s="550" t="n">
        <v>47631</v>
      </c>
      <c r="G57" t="inlineStr">
        <is>
          <t>Endividamento</t>
        </is>
      </c>
      <c r="H57" t="inlineStr">
        <is>
          <t>Endividamento Geral</t>
        </is>
      </c>
      <c r="I57" t="inlineStr">
        <is>
          <t>PARCELAMENTO 014247772 - IRPJ E CSLL RELATIVOS AO 3º E 4º TRI DE 2022</t>
        </is>
      </c>
      <c r="J57" t="n">
        <v>-8566.18</v>
      </c>
      <c r="K57" t="n">
        <v>-8566.18</v>
      </c>
      <c r="O57" t="inlineStr">
        <is>
          <t>Provisionado</t>
        </is>
      </c>
      <c r="Q57" t="inlineStr">
        <is>
          <t>11/2029</t>
        </is>
      </c>
      <c r="R57" t="n">
        <v>0</v>
      </c>
    </row>
    <row r="58">
      <c r="A58" t="n">
        <v>212221</v>
      </c>
      <c r="B58" t="inlineStr">
        <is>
          <t>Arcos</t>
        </is>
      </c>
      <c r="C58" t="inlineStr">
        <is>
          <t>SECRETARIA DE ESTADO DA FAZENDA</t>
        </is>
      </c>
      <c r="D58" t="inlineStr">
        <is>
          <t>46/84</t>
        </is>
      </c>
      <c r="E58" s="550" t="n">
        <v>47448</v>
      </c>
      <c r="F58" s="550" t="n">
        <v>47482</v>
      </c>
      <c r="G58" t="inlineStr">
        <is>
          <t>Endividamento</t>
        </is>
      </c>
      <c r="H58" t="inlineStr">
        <is>
          <t>Endividamento Geral</t>
        </is>
      </c>
      <c r="I58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58" t="n">
        <v>-3381.49</v>
      </c>
      <c r="K58" t="n">
        <v>-3381.49</v>
      </c>
      <c r="O58" t="inlineStr">
        <is>
          <t>Provisionado</t>
        </is>
      </c>
      <c r="Q58" t="inlineStr">
        <is>
          <t>11/2029</t>
        </is>
      </c>
      <c r="R58" t="n">
        <v>0</v>
      </c>
    </row>
    <row r="59">
      <c r="A59" t="n">
        <v>170579</v>
      </c>
      <c r="B59" t="inlineStr">
        <is>
          <t>Arcos</t>
        </is>
      </c>
      <c r="C59" t="inlineStr">
        <is>
          <t xml:space="preserve">MINISTERIO DA FAZENDA </t>
        </is>
      </c>
      <c r="D59" t="inlineStr">
        <is>
          <t>49/60</t>
        </is>
      </c>
      <c r="E59" s="550" t="n">
        <v>47421</v>
      </c>
      <c r="F59" s="550" t="n">
        <v>47421</v>
      </c>
      <c r="G59" t="inlineStr">
        <is>
          <t>Endividamento</t>
        </is>
      </c>
      <c r="H59" t="inlineStr">
        <is>
          <t>Endividamento Geral</t>
        </is>
      </c>
      <c r="I59" t="inlineStr">
        <is>
          <t>PARCELAMENTO 014091164 - EXECUÇÃO FISCAL 5020334-52.2025.4.03.6182 - 60 PARCELAS</t>
        </is>
      </c>
      <c r="J59" t="n">
        <v>-8615.209999999999</v>
      </c>
      <c r="K59" t="n">
        <v>-8615.209999999999</v>
      </c>
      <c r="O59" t="inlineStr">
        <is>
          <t>Provisionado</t>
        </is>
      </c>
      <c r="Q59" t="inlineStr">
        <is>
          <t>10/2029</t>
        </is>
      </c>
      <c r="R59" t="n">
        <v>0</v>
      </c>
    </row>
    <row r="60">
      <c r="A60" t="n">
        <v>177899</v>
      </c>
      <c r="B60" t="inlineStr">
        <is>
          <t>Arcos</t>
        </is>
      </c>
      <c r="C60" t="inlineStr">
        <is>
          <t xml:space="preserve">MINISTERIO DA FAZENDA </t>
        </is>
      </c>
      <c r="D60" t="inlineStr">
        <is>
          <t>54/60</t>
        </is>
      </c>
      <c r="E60" s="550" t="n">
        <v>47419</v>
      </c>
      <c r="F60" s="550" t="n">
        <v>47601</v>
      </c>
      <c r="G60" t="inlineStr">
        <is>
          <t>Endividamento</t>
        </is>
      </c>
      <c r="H60" t="inlineStr">
        <is>
          <t>Endividamento Geral</t>
        </is>
      </c>
      <c r="I60" t="inlineStr">
        <is>
          <t>PARCELAMENTO 014247772 - IRPJ E CSLL RELATIVOS AO 3º E 4º TRI DE 2022</t>
        </is>
      </c>
      <c r="J60" t="n">
        <v>-8566.18</v>
      </c>
      <c r="K60" t="n">
        <v>-8566.18</v>
      </c>
      <c r="O60" t="inlineStr">
        <is>
          <t>Provisionado</t>
        </is>
      </c>
      <c r="Q60" t="inlineStr">
        <is>
          <t>10/2029</t>
        </is>
      </c>
      <c r="R60" t="n">
        <v>0</v>
      </c>
    </row>
    <row r="61">
      <c r="A61" t="n">
        <v>212220</v>
      </c>
      <c r="B61" t="inlineStr">
        <is>
          <t>Arcos</t>
        </is>
      </c>
      <c r="C61" t="inlineStr">
        <is>
          <t>SECRETARIA DE ESTADO DA FAZENDA</t>
        </is>
      </c>
      <c r="D61" t="inlineStr">
        <is>
          <t>45/84</t>
        </is>
      </c>
      <c r="E61" s="550" t="n">
        <v>47417</v>
      </c>
      <c r="F61" s="550" t="n">
        <v>47452</v>
      </c>
      <c r="G61" t="inlineStr">
        <is>
          <t>Endividamento</t>
        </is>
      </c>
      <c r="H61" t="inlineStr">
        <is>
          <t>Endividamento Geral</t>
        </is>
      </c>
      <c r="I61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61" t="n">
        <v>-3381.49</v>
      </c>
      <c r="K61" t="n">
        <v>-3381.49</v>
      </c>
      <c r="O61" t="inlineStr">
        <is>
          <t>Provisionado</t>
        </is>
      </c>
      <c r="Q61" t="inlineStr">
        <is>
          <t>10/2029</t>
        </is>
      </c>
      <c r="R61" t="n">
        <v>0</v>
      </c>
    </row>
    <row r="62">
      <c r="A62" t="n">
        <v>170578</v>
      </c>
      <c r="B62" t="inlineStr">
        <is>
          <t>Arcos</t>
        </is>
      </c>
      <c r="C62" t="inlineStr">
        <is>
          <t xml:space="preserve">MINISTERIO DA FAZENDA </t>
        </is>
      </c>
      <c r="D62" t="inlineStr">
        <is>
          <t>48/60</t>
        </is>
      </c>
      <c r="E62" s="550" t="n">
        <v>47391</v>
      </c>
      <c r="F62" s="550" t="n">
        <v>47391</v>
      </c>
      <c r="G62" t="inlineStr">
        <is>
          <t>Endividamento</t>
        </is>
      </c>
      <c r="H62" t="inlineStr">
        <is>
          <t>Endividamento Geral</t>
        </is>
      </c>
      <c r="I62" t="inlineStr">
        <is>
          <t>PARCELAMENTO 014091164 - EXECUÇÃO FISCAL 5020334-52.2025.4.03.6182 - 60 PARCELAS</t>
        </is>
      </c>
      <c r="J62" t="n">
        <v>-8615.209999999999</v>
      </c>
      <c r="K62" t="n">
        <v>-8615.209999999999</v>
      </c>
      <c r="O62" t="inlineStr">
        <is>
          <t>Provisionado</t>
        </is>
      </c>
      <c r="Q62" t="inlineStr">
        <is>
          <t>09/2029</t>
        </is>
      </c>
      <c r="R62" t="n">
        <v>0</v>
      </c>
    </row>
    <row r="63">
      <c r="A63" t="n">
        <v>177898</v>
      </c>
      <c r="B63" t="inlineStr">
        <is>
          <t>Arcos</t>
        </is>
      </c>
      <c r="C63" t="inlineStr">
        <is>
          <t xml:space="preserve">MINISTERIO DA FAZENDA </t>
        </is>
      </c>
      <c r="D63" t="inlineStr">
        <is>
          <t>53/60</t>
        </is>
      </c>
      <c r="E63" s="550" t="n">
        <v>47389</v>
      </c>
      <c r="F63" s="550" t="n">
        <v>47570</v>
      </c>
      <c r="G63" t="inlineStr">
        <is>
          <t>Endividamento</t>
        </is>
      </c>
      <c r="H63" t="inlineStr">
        <is>
          <t>Endividamento Geral</t>
        </is>
      </c>
      <c r="I63" t="inlineStr">
        <is>
          <t>PARCELAMENTO 014247772 - IRPJ E CSLL RELATIVOS AO 3º E 4º TRI DE 2022</t>
        </is>
      </c>
      <c r="J63" t="n">
        <v>-8566.18</v>
      </c>
      <c r="K63" t="n">
        <v>-8566.18</v>
      </c>
      <c r="O63" t="inlineStr">
        <is>
          <t>Provisionado</t>
        </is>
      </c>
      <c r="Q63" t="inlineStr">
        <is>
          <t>09/2029</t>
        </is>
      </c>
      <c r="R63" t="n">
        <v>0</v>
      </c>
    </row>
    <row r="64">
      <c r="A64" t="n">
        <v>212219</v>
      </c>
      <c r="B64" t="inlineStr">
        <is>
          <t>Arcos</t>
        </is>
      </c>
      <c r="C64" t="inlineStr">
        <is>
          <t>SECRETARIA DE ESTADO DA FAZENDA</t>
        </is>
      </c>
      <c r="D64" t="inlineStr">
        <is>
          <t>44/84</t>
        </is>
      </c>
      <c r="E64" s="550" t="n">
        <v>47387</v>
      </c>
      <c r="F64" s="550" t="n">
        <v>47421</v>
      </c>
      <c r="G64" t="inlineStr">
        <is>
          <t>Endividamento</t>
        </is>
      </c>
      <c r="H64" t="inlineStr">
        <is>
          <t>Endividamento Geral</t>
        </is>
      </c>
      <c r="I64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64" t="n">
        <v>-3381.49</v>
      </c>
      <c r="K64" t="n">
        <v>-3381.49</v>
      </c>
      <c r="O64" t="inlineStr">
        <is>
          <t>Provisionado</t>
        </is>
      </c>
      <c r="Q64" t="inlineStr">
        <is>
          <t>09/2029</t>
        </is>
      </c>
      <c r="R64" t="n">
        <v>0</v>
      </c>
    </row>
    <row r="65">
      <c r="A65" t="n">
        <v>170577</v>
      </c>
      <c r="B65" t="inlineStr">
        <is>
          <t>Arcos</t>
        </is>
      </c>
      <c r="C65" t="inlineStr">
        <is>
          <t xml:space="preserve">MINISTERIO DA FAZENDA </t>
        </is>
      </c>
      <c r="D65" t="inlineStr">
        <is>
          <t>47/60</t>
        </is>
      </c>
      <c r="E65" s="550" t="n">
        <v>47360</v>
      </c>
      <c r="F65" s="550" t="n">
        <v>47360</v>
      </c>
      <c r="G65" t="inlineStr">
        <is>
          <t>Endividamento</t>
        </is>
      </c>
      <c r="H65" t="inlineStr">
        <is>
          <t>Endividamento Geral</t>
        </is>
      </c>
      <c r="I65" t="inlineStr">
        <is>
          <t>PARCELAMENTO 014091164 - EXECUÇÃO FISCAL 5020334-52.2025.4.03.6182 - 60 PARCELAS</t>
        </is>
      </c>
      <c r="J65" t="n">
        <v>-8615.209999999999</v>
      </c>
      <c r="K65" t="n">
        <v>-8615.209999999999</v>
      </c>
      <c r="O65" t="inlineStr">
        <is>
          <t>Provisionado</t>
        </is>
      </c>
      <c r="Q65" t="inlineStr">
        <is>
          <t>08/2029</t>
        </is>
      </c>
      <c r="R65" t="n">
        <v>0</v>
      </c>
    </row>
    <row r="66">
      <c r="A66" t="n">
        <v>177897</v>
      </c>
      <c r="B66" t="inlineStr">
        <is>
          <t>Arcos</t>
        </is>
      </c>
      <c r="C66" t="inlineStr">
        <is>
          <t xml:space="preserve">MINISTERIO DA FAZENDA </t>
        </is>
      </c>
      <c r="D66" t="inlineStr">
        <is>
          <t>52/60</t>
        </is>
      </c>
      <c r="E66" s="550" t="n">
        <v>47358</v>
      </c>
      <c r="F66" s="550" t="n">
        <v>47542</v>
      </c>
      <c r="G66" t="inlineStr">
        <is>
          <t>Endividamento</t>
        </is>
      </c>
      <c r="H66" t="inlineStr">
        <is>
          <t>Endividamento Geral</t>
        </is>
      </c>
      <c r="I66" t="inlineStr">
        <is>
          <t>PARCELAMENTO 014247772 - IRPJ E CSLL RELATIVOS AO 3º E 4º TRI DE 2022</t>
        </is>
      </c>
      <c r="J66" t="n">
        <v>-8566.18</v>
      </c>
      <c r="K66" t="n">
        <v>-8566.18</v>
      </c>
      <c r="O66" t="inlineStr">
        <is>
          <t>Provisionado</t>
        </is>
      </c>
      <c r="Q66" t="inlineStr">
        <is>
          <t>08/2029</t>
        </is>
      </c>
      <c r="R66" t="n">
        <v>0</v>
      </c>
    </row>
    <row r="67">
      <c r="A67" t="n">
        <v>212218</v>
      </c>
      <c r="B67" t="inlineStr">
        <is>
          <t>Arcos</t>
        </is>
      </c>
      <c r="C67" t="inlineStr">
        <is>
          <t>SECRETARIA DE ESTADO DA FAZENDA</t>
        </is>
      </c>
      <c r="D67" t="inlineStr">
        <is>
          <t>43/84</t>
        </is>
      </c>
      <c r="E67" s="550" t="n">
        <v>47356</v>
      </c>
      <c r="F67" s="550" t="n">
        <v>47391</v>
      </c>
      <c r="G67" t="inlineStr">
        <is>
          <t>Endividamento</t>
        </is>
      </c>
      <c r="H67" t="inlineStr">
        <is>
          <t>Endividamento Geral</t>
        </is>
      </c>
      <c r="I67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67" t="n">
        <v>-3381.49</v>
      </c>
      <c r="K67" t="n">
        <v>-3381.49</v>
      </c>
      <c r="O67" t="inlineStr">
        <is>
          <t>Provisionado</t>
        </is>
      </c>
      <c r="Q67" t="inlineStr">
        <is>
          <t>08/2029</t>
        </is>
      </c>
      <c r="R67" t="n">
        <v>0</v>
      </c>
    </row>
    <row r="68">
      <c r="A68" t="n">
        <v>170576</v>
      </c>
      <c r="B68" t="inlineStr">
        <is>
          <t>Arcos</t>
        </is>
      </c>
      <c r="C68" t="inlineStr">
        <is>
          <t xml:space="preserve">MINISTERIO DA FAZENDA </t>
        </is>
      </c>
      <c r="D68" t="inlineStr">
        <is>
          <t>46/60</t>
        </is>
      </c>
      <c r="E68" s="550" t="n">
        <v>47329</v>
      </c>
      <c r="F68" s="550" t="n">
        <v>47329</v>
      </c>
      <c r="G68" t="inlineStr">
        <is>
          <t>Endividamento</t>
        </is>
      </c>
      <c r="H68" t="inlineStr">
        <is>
          <t>Endividamento Geral</t>
        </is>
      </c>
      <c r="I68" t="inlineStr">
        <is>
          <t>PARCELAMENTO 014091164 - EXECUÇÃO FISCAL 5020334-52.2025.4.03.6182 - 60 PARCELAS</t>
        </is>
      </c>
      <c r="J68" t="n">
        <v>-8615.209999999999</v>
      </c>
      <c r="K68" t="n">
        <v>-8615.209999999999</v>
      </c>
      <c r="O68" t="inlineStr">
        <is>
          <t>Provisionado</t>
        </is>
      </c>
      <c r="Q68" t="inlineStr">
        <is>
          <t>07/2029</t>
        </is>
      </c>
      <c r="R68" t="n">
        <v>0</v>
      </c>
    </row>
    <row r="69">
      <c r="A69" t="n">
        <v>177896</v>
      </c>
      <c r="B69" t="inlineStr">
        <is>
          <t>Arcos</t>
        </is>
      </c>
      <c r="C69" t="inlineStr">
        <is>
          <t xml:space="preserve">MINISTERIO DA FAZENDA </t>
        </is>
      </c>
      <c r="D69" t="inlineStr">
        <is>
          <t>51/60</t>
        </is>
      </c>
      <c r="E69" s="550" t="n">
        <v>47327</v>
      </c>
      <c r="F69" s="550" t="n">
        <v>47511</v>
      </c>
      <c r="G69" t="inlineStr">
        <is>
          <t>Endividamento</t>
        </is>
      </c>
      <c r="H69" t="inlineStr">
        <is>
          <t>Endividamento Geral</t>
        </is>
      </c>
      <c r="I69" t="inlineStr">
        <is>
          <t>PARCELAMENTO 014247772 - IRPJ E CSLL RELATIVOS AO 3º E 4º TRI DE 2022</t>
        </is>
      </c>
      <c r="J69" t="n">
        <v>-8566.18</v>
      </c>
      <c r="K69" t="n">
        <v>-8566.18</v>
      </c>
      <c r="O69" t="inlineStr">
        <is>
          <t>Provisionado</t>
        </is>
      </c>
      <c r="Q69" t="inlineStr">
        <is>
          <t>07/2029</t>
        </is>
      </c>
      <c r="R69" t="n">
        <v>0</v>
      </c>
    </row>
    <row r="70">
      <c r="A70" t="n">
        <v>212217</v>
      </c>
      <c r="B70" t="inlineStr">
        <is>
          <t>Arcos</t>
        </is>
      </c>
      <c r="C70" t="inlineStr">
        <is>
          <t>SECRETARIA DE ESTADO DA FAZENDA</t>
        </is>
      </c>
      <c r="D70" t="inlineStr">
        <is>
          <t>42/84</t>
        </is>
      </c>
      <c r="E70" s="550" t="n">
        <v>47325</v>
      </c>
      <c r="F70" s="550" t="n">
        <v>47360</v>
      </c>
      <c r="G70" t="inlineStr">
        <is>
          <t>Endividamento</t>
        </is>
      </c>
      <c r="H70" t="inlineStr">
        <is>
          <t>Endividamento Geral</t>
        </is>
      </c>
      <c r="I70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70" t="n">
        <v>-3381.49</v>
      </c>
      <c r="K70" t="n">
        <v>-3381.49</v>
      </c>
      <c r="O70" t="inlineStr">
        <is>
          <t>Provisionado</t>
        </is>
      </c>
      <c r="Q70" t="inlineStr">
        <is>
          <t>07/2029</t>
        </is>
      </c>
      <c r="R70" t="n">
        <v>0</v>
      </c>
    </row>
    <row r="71">
      <c r="A71" t="n">
        <v>170575</v>
      </c>
      <c r="B71" t="inlineStr">
        <is>
          <t>Arcos</t>
        </is>
      </c>
      <c r="C71" t="inlineStr">
        <is>
          <t xml:space="preserve">MINISTERIO DA FAZENDA </t>
        </is>
      </c>
      <c r="D71" t="inlineStr">
        <is>
          <t>45/60</t>
        </is>
      </c>
      <c r="E71" s="550" t="n">
        <v>47299</v>
      </c>
      <c r="F71" s="550" t="n">
        <v>47299</v>
      </c>
      <c r="G71" t="inlineStr">
        <is>
          <t>Endividamento</t>
        </is>
      </c>
      <c r="H71" t="inlineStr">
        <is>
          <t>Endividamento Geral</t>
        </is>
      </c>
      <c r="I71" t="inlineStr">
        <is>
          <t>PARCELAMENTO 014091164 - EXECUÇÃO FISCAL 5020334-52.2025.4.03.6182 - 60 PARCELAS</t>
        </is>
      </c>
      <c r="J71" t="n">
        <v>-8615.209999999999</v>
      </c>
      <c r="K71" t="n">
        <v>-8615.209999999999</v>
      </c>
      <c r="O71" t="inlineStr">
        <is>
          <t>Provisionado</t>
        </is>
      </c>
      <c r="Q71" t="inlineStr">
        <is>
          <t>06/2029</t>
        </is>
      </c>
      <c r="R71" t="n">
        <v>0</v>
      </c>
    </row>
    <row r="72">
      <c r="A72" t="n">
        <v>177895</v>
      </c>
      <c r="B72" t="inlineStr">
        <is>
          <t>Arcos</t>
        </is>
      </c>
      <c r="C72" t="inlineStr">
        <is>
          <t xml:space="preserve">MINISTERIO DA FAZENDA </t>
        </is>
      </c>
      <c r="D72" t="inlineStr">
        <is>
          <t>50/60</t>
        </is>
      </c>
      <c r="E72" s="550" t="n">
        <v>47297</v>
      </c>
      <c r="F72" s="550" t="n">
        <v>47480</v>
      </c>
      <c r="G72" t="inlineStr">
        <is>
          <t>Endividamento</t>
        </is>
      </c>
      <c r="H72" t="inlineStr">
        <is>
          <t>Endividamento Geral</t>
        </is>
      </c>
      <c r="I72" t="inlineStr">
        <is>
          <t>PARCELAMENTO 014247772 - IRPJ E CSLL RELATIVOS AO 3º E 4º TRI DE 2022</t>
        </is>
      </c>
      <c r="J72" t="n">
        <v>-8566.18</v>
      </c>
      <c r="K72" t="n">
        <v>-8566.18</v>
      </c>
      <c r="O72" t="inlineStr">
        <is>
          <t>Provisionado</t>
        </is>
      </c>
      <c r="Q72" t="inlineStr">
        <is>
          <t>06/2029</t>
        </is>
      </c>
      <c r="R72" t="n">
        <v>0</v>
      </c>
    </row>
    <row r="73">
      <c r="A73" t="n">
        <v>212216</v>
      </c>
      <c r="B73" t="inlineStr">
        <is>
          <t>Arcos</t>
        </is>
      </c>
      <c r="C73" t="inlineStr">
        <is>
          <t>SECRETARIA DE ESTADO DA FAZENDA</t>
        </is>
      </c>
      <c r="D73" t="inlineStr">
        <is>
          <t>41/84</t>
        </is>
      </c>
      <c r="E73" s="550" t="n">
        <v>47295</v>
      </c>
      <c r="F73" s="550" t="n">
        <v>47329</v>
      </c>
      <c r="G73" t="inlineStr">
        <is>
          <t>Endividamento</t>
        </is>
      </c>
      <c r="H73" t="inlineStr">
        <is>
          <t>Endividamento Geral</t>
        </is>
      </c>
      <c r="I73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73" t="n">
        <v>-3381.49</v>
      </c>
      <c r="K73" t="n">
        <v>-3381.49</v>
      </c>
      <c r="O73" t="inlineStr">
        <is>
          <t>Provisionado</t>
        </is>
      </c>
      <c r="Q73" t="inlineStr">
        <is>
          <t>06/2029</t>
        </is>
      </c>
      <c r="R73" t="n">
        <v>0</v>
      </c>
    </row>
    <row r="74">
      <c r="A74" t="n">
        <v>170574</v>
      </c>
      <c r="B74" t="inlineStr">
        <is>
          <t>Arcos</t>
        </is>
      </c>
      <c r="C74" t="inlineStr">
        <is>
          <t xml:space="preserve">MINISTERIO DA FAZENDA </t>
        </is>
      </c>
      <c r="D74" t="inlineStr">
        <is>
          <t>44/60</t>
        </is>
      </c>
      <c r="E74" s="550" t="n">
        <v>47268</v>
      </c>
      <c r="F74" s="550" t="n">
        <v>47268</v>
      </c>
      <c r="G74" t="inlineStr">
        <is>
          <t>Endividamento</t>
        </is>
      </c>
      <c r="H74" t="inlineStr">
        <is>
          <t>Endividamento Geral</t>
        </is>
      </c>
      <c r="I74" t="inlineStr">
        <is>
          <t>PARCELAMENTO 014091164 - EXECUÇÃO FISCAL 5020334-52.2025.4.03.6182 - 60 PARCELAS</t>
        </is>
      </c>
      <c r="J74" t="n">
        <v>-8615.209999999999</v>
      </c>
      <c r="K74" t="n">
        <v>-8615.209999999999</v>
      </c>
      <c r="O74" t="inlineStr">
        <is>
          <t>Provisionado</t>
        </is>
      </c>
      <c r="Q74" t="inlineStr">
        <is>
          <t>05/2029</t>
        </is>
      </c>
      <c r="R74" t="n">
        <v>0</v>
      </c>
    </row>
    <row r="75">
      <c r="A75" t="n">
        <v>177894</v>
      </c>
      <c r="B75" t="inlineStr">
        <is>
          <t>Arcos</t>
        </is>
      </c>
      <c r="C75" t="inlineStr">
        <is>
          <t xml:space="preserve">MINISTERIO DA FAZENDA </t>
        </is>
      </c>
      <c r="D75" t="inlineStr">
        <is>
          <t>49/60</t>
        </is>
      </c>
      <c r="E75" s="550" t="n">
        <v>47266</v>
      </c>
      <c r="F75" s="550" t="n">
        <v>47450</v>
      </c>
      <c r="G75" t="inlineStr">
        <is>
          <t>Endividamento</t>
        </is>
      </c>
      <c r="H75" t="inlineStr">
        <is>
          <t>Endividamento Geral</t>
        </is>
      </c>
      <c r="I75" t="inlineStr">
        <is>
          <t>PARCELAMENTO 014247772 - IRPJ E CSLL RELATIVOS AO 3º E 4º TRI DE 2022</t>
        </is>
      </c>
      <c r="J75" t="n">
        <v>-8566.18</v>
      </c>
      <c r="K75" t="n">
        <v>-8566.18</v>
      </c>
      <c r="O75" t="inlineStr">
        <is>
          <t>Provisionado</t>
        </is>
      </c>
      <c r="Q75" t="inlineStr">
        <is>
          <t>05/2029</t>
        </is>
      </c>
      <c r="R75" t="n">
        <v>0</v>
      </c>
    </row>
    <row r="76">
      <c r="A76" t="n">
        <v>212215</v>
      </c>
      <c r="B76" t="inlineStr">
        <is>
          <t>Arcos</t>
        </is>
      </c>
      <c r="C76" t="inlineStr">
        <is>
          <t>SECRETARIA DE ESTADO DA FAZENDA</t>
        </is>
      </c>
      <c r="D76" t="inlineStr">
        <is>
          <t>40/84</t>
        </is>
      </c>
      <c r="E76" s="550" t="n">
        <v>47264</v>
      </c>
      <c r="F76" s="550" t="n">
        <v>47299</v>
      </c>
      <c r="G76" t="inlineStr">
        <is>
          <t>Endividamento</t>
        </is>
      </c>
      <c r="H76" t="inlineStr">
        <is>
          <t>Endividamento Geral</t>
        </is>
      </c>
      <c r="I76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76" t="n">
        <v>-3381.49</v>
      </c>
      <c r="K76" t="n">
        <v>-3381.49</v>
      </c>
      <c r="O76" t="inlineStr">
        <is>
          <t>Provisionado</t>
        </is>
      </c>
      <c r="Q76" t="inlineStr">
        <is>
          <t>05/2029</t>
        </is>
      </c>
      <c r="R76" t="n">
        <v>0</v>
      </c>
    </row>
    <row r="77">
      <c r="A77" t="n">
        <v>170573</v>
      </c>
      <c r="B77" t="inlineStr">
        <is>
          <t>Arcos</t>
        </is>
      </c>
      <c r="C77" t="inlineStr">
        <is>
          <t xml:space="preserve">MINISTERIO DA FAZENDA </t>
        </is>
      </c>
      <c r="D77" t="inlineStr">
        <is>
          <t>43/60</t>
        </is>
      </c>
      <c r="E77" s="550" t="n">
        <v>47238</v>
      </c>
      <c r="F77" s="550" t="n">
        <v>47238</v>
      </c>
      <c r="G77" t="inlineStr">
        <is>
          <t>Endividamento</t>
        </is>
      </c>
      <c r="H77" t="inlineStr">
        <is>
          <t>Endividamento Geral</t>
        </is>
      </c>
      <c r="I77" t="inlineStr">
        <is>
          <t>PARCELAMENTO 014091164 - EXECUÇÃO FISCAL 5020334-52.2025.4.03.6182 - 60 PARCELAS</t>
        </is>
      </c>
      <c r="J77" t="n">
        <v>-8615.209999999999</v>
      </c>
      <c r="K77" t="n">
        <v>-8615.209999999999</v>
      </c>
      <c r="O77" t="inlineStr">
        <is>
          <t>Provisionado</t>
        </is>
      </c>
      <c r="Q77" t="inlineStr">
        <is>
          <t>04/2029</t>
        </is>
      </c>
      <c r="R77" t="n">
        <v>0</v>
      </c>
    </row>
    <row r="78">
      <c r="A78" t="n">
        <v>177893</v>
      </c>
      <c r="B78" t="inlineStr">
        <is>
          <t>Arcos</t>
        </is>
      </c>
      <c r="C78" t="inlineStr">
        <is>
          <t xml:space="preserve">MINISTERIO DA FAZENDA </t>
        </is>
      </c>
      <c r="D78" t="inlineStr">
        <is>
          <t>48/60</t>
        </is>
      </c>
      <c r="E78" s="550" t="n">
        <v>47236</v>
      </c>
      <c r="F78" s="550" t="n">
        <v>47419</v>
      </c>
      <c r="G78" t="inlineStr">
        <is>
          <t>Endividamento</t>
        </is>
      </c>
      <c r="H78" t="inlineStr">
        <is>
          <t>Endividamento Geral</t>
        </is>
      </c>
      <c r="I78" t="inlineStr">
        <is>
          <t>PARCELAMENTO 014247772 - IRPJ E CSLL RELATIVOS AO 3º E 4º TRI DE 2022</t>
        </is>
      </c>
      <c r="J78" t="n">
        <v>-8566.18</v>
      </c>
      <c r="K78" t="n">
        <v>-8566.18</v>
      </c>
      <c r="O78" t="inlineStr">
        <is>
          <t>Provisionado</t>
        </is>
      </c>
      <c r="Q78" t="inlineStr">
        <is>
          <t>04/2029</t>
        </is>
      </c>
      <c r="R78" t="n">
        <v>0</v>
      </c>
    </row>
    <row r="79">
      <c r="A79" t="n">
        <v>212214</v>
      </c>
      <c r="B79" t="inlineStr">
        <is>
          <t>Arcos</t>
        </is>
      </c>
      <c r="C79" t="inlineStr">
        <is>
          <t>SECRETARIA DE ESTADO DA FAZENDA</t>
        </is>
      </c>
      <c r="D79" t="inlineStr">
        <is>
          <t>39/84</t>
        </is>
      </c>
      <c r="E79" s="550" t="n">
        <v>47234</v>
      </c>
      <c r="F79" s="550" t="n">
        <v>47268</v>
      </c>
      <c r="G79" t="inlineStr">
        <is>
          <t>Endividamento</t>
        </is>
      </c>
      <c r="H79" t="inlineStr">
        <is>
          <t>Endividamento Geral</t>
        </is>
      </c>
      <c r="I79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79" t="n">
        <v>-3381.49</v>
      </c>
      <c r="K79" t="n">
        <v>-3381.49</v>
      </c>
      <c r="O79" t="inlineStr">
        <is>
          <t>Provisionado</t>
        </is>
      </c>
      <c r="Q79" t="inlineStr">
        <is>
          <t>04/2029</t>
        </is>
      </c>
      <c r="R79" t="n">
        <v>0</v>
      </c>
    </row>
    <row r="80">
      <c r="A80" t="n">
        <v>170572</v>
      </c>
      <c r="B80" t="inlineStr">
        <is>
          <t>Arcos</t>
        </is>
      </c>
      <c r="C80" t="inlineStr">
        <is>
          <t xml:space="preserve">MINISTERIO DA FAZENDA </t>
        </is>
      </c>
      <c r="D80" t="inlineStr">
        <is>
          <t>42/60</t>
        </is>
      </c>
      <c r="E80" s="550" t="n">
        <v>47207</v>
      </c>
      <c r="F80" s="550" t="n">
        <v>47207</v>
      </c>
      <c r="G80" t="inlineStr">
        <is>
          <t>Endividamento</t>
        </is>
      </c>
      <c r="H80" t="inlineStr">
        <is>
          <t>Endividamento Geral</t>
        </is>
      </c>
      <c r="I80" t="inlineStr">
        <is>
          <t>PARCELAMENTO 014091164 - EXECUÇÃO FISCAL 5020334-52.2025.4.03.6182 - 60 PARCELAS</t>
        </is>
      </c>
      <c r="J80" t="n">
        <v>-8615.209999999999</v>
      </c>
      <c r="K80" t="n">
        <v>-8615.209999999999</v>
      </c>
      <c r="O80" t="inlineStr">
        <is>
          <t>Provisionado</t>
        </is>
      </c>
      <c r="Q80" t="inlineStr">
        <is>
          <t>03/2029</t>
        </is>
      </c>
      <c r="R80" t="n">
        <v>0</v>
      </c>
    </row>
    <row r="81">
      <c r="A81" t="n">
        <v>177892</v>
      </c>
      <c r="B81" t="inlineStr">
        <is>
          <t>Arcos</t>
        </is>
      </c>
      <c r="C81" t="inlineStr">
        <is>
          <t xml:space="preserve">MINISTERIO DA FAZENDA </t>
        </is>
      </c>
      <c r="D81" t="inlineStr">
        <is>
          <t>47/60</t>
        </is>
      </c>
      <c r="E81" s="550" t="n">
        <v>47205</v>
      </c>
      <c r="F81" s="550" t="n">
        <v>47389</v>
      </c>
      <c r="G81" t="inlineStr">
        <is>
          <t>Endividamento</t>
        </is>
      </c>
      <c r="H81" t="inlineStr">
        <is>
          <t>Endividamento Geral</t>
        </is>
      </c>
      <c r="I81" t="inlineStr">
        <is>
          <t>PARCELAMENTO 014247772 - IRPJ E CSLL RELATIVOS AO 3º E 4º TRI DE 2022</t>
        </is>
      </c>
      <c r="J81" t="n">
        <v>-8566.18</v>
      </c>
      <c r="K81" t="n">
        <v>-8566.18</v>
      </c>
      <c r="O81" t="inlineStr">
        <is>
          <t>Provisionado</t>
        </is>
      </c>
      <c r="Q81" t="inlineStr">
        <is>
          <t>03/2029</t>
        </is>
      </c>
      <c r="R81" t="n">
        <v>0</v>
      </c>
    </row>
    <row r="82">
      <c r="A82" t="n">
        <v>212213</v>
      </c>
      <c r="B82" t="inlineStr">
        <is>
          <t>Arcos</t>
        </is>
      </c>
      <c r="C82" t="inlineStr">
        <is>
          <t>SECRETARIA DE ESTADO DA FAZENDA</t>
        </is>
      </c>
      <c r="D82" t="inlineStr">
        <is>
          <t>38/84</t>
        </is>
      </c>
      <c r="E82" s="550" t="n">
        <v>47203</v>
      </c>
      <c r="F82" s="550" t="n">
        <v>47238</v>
      </c>
      <c r="G82" t="inlineStr">
        <is>
          <t>Endividamento</t>
        </is>
      </c>
      <c r="H82" t="inlineStr">
        <is>
          <t>Endividamento Geral</t>
        </is>
      </c>
      <c r="I82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82" t="n">
        <v>-3381.49</v>
      </c>
      <c r="K82" t="n">
        <v>-3381.49</v>
      </c>
      <c r="O82" t="inlineStr">
        <is>
          <t>Provisionado</t>
        </is>
      </c>
      <c r="Q82" t="inlineStr">
        <is>
          <t>03/2029</t>
        </is>
      </c>
      <c r="R82" t="n">
        <v>0</v>
      </c>
    </row>
    <row r="83">
      <c r="A83" t="n">
        <v>170571</v>
      </c>
      <c r="B83" t="inlineStr">
        <is>
          <t>Arcos</t>
        </is>
      </c>
      <c r="C83" t="inlineStr">
        <is>
          <t xml:space="preserve">MINISTERIO DA FAZENDA </t>
        </is>
      </c>
      <c r="D83" t="inlineStr">
        <is>
          <t>41/60</t>
        </is>
      </c>
      <c r="E83" s="550" t="n">
        <v>47177</v>
      </c>
      <c r="F83" s="550" t="n">
        <v>47177</v>
      </c>
      <c r="G83" t="inlineStr">
        <is>
          <t>Endividamento</t>
        </is>
      </c>
      <c r="H83" t="inlineStr">
        <is>
          <t>Endividamento Geral</t>
        </is>
      </c>
      <c r="I83" t="inlineStr">
        <is>
          <t>PARCELAMENTO 014091164 - EXECUÇÃO FISCAL 5020334-52.2025.4.03.6182 - 60 PARCELAS</t>
        </is>
      </c>
      <c r="J83" t="n">
        <v>-8615.209999999999</v>
      </c>
      <c r="K83" t="n">
        <v>-8615.209999999999</v>
      </c>
      <c r="O83" t="inlineStr">
        <is>
          <t>Provisionado</t>
        </is>
      </c>
      <c r="Q83" t="inlineStr">
        <is>
          <t>02/2029</t>
        </is>
      </c>
      <c r="R83" t="n">
        <v>0</v>
      </c>
    </row>
    <row r="84">
      <c r="A84" t="n">
        <v>177891</v>
      </c>
      <c r="B84" t="inlineStr">
        <is>
          <t>Arcos</t>
        </is>
      </c>
      <c r="C84" t="inlineStr">
        <is>
          <t xml:space="preserve">MINISTERIO DA FAZENDA </t>
        </is>
      </c>
      <c r="D84" t="inlineStr">
        <is>
          <t>46/60</t>
        </is>
      </c>
      <c r="E84" s="550" t="n">
        <v>47177</v>
      </c>
      <c r="F84" s="550" t="n">
        <v>47358</v>
      </c>
      <c r="G84" t="inlineStr">
        <is>
          <t>Endividamento</t>
        </is>
      </c>
      <c r="H84" t="inlineStr">
        <is>
          <t>Endividamento Geral</t>
        </is>
      </c>
      <c r="I84" t="inlineStr">
        <is>
          <t>PARCELAMENTO 014247772 - IRPJ E CSLL RELATIVOS AO 3º E 4º TRI DE 2022</t>
        </is>
      </c>
      <c r="J84" t="n">
        <v>-8566.18</v>
      </c>
      <c r="K84" t="n">
        <v>-8566.18</v>
      </c>
      <c r="O84" t="inlineStr">
        <is>
          <t>Provisionado</t>
        </is>
      </c>
      <c r="Q84" t="inlineStr">
        <is>
          <t>02/2029</t>
        </is>
      </c>
      <c r="R84" t="n">
        <v>0</v>
      </c>
    </row>
    <row r="85">
      <c r="A85" t="n">
        <v>212212</v>
      </c>
      <c r="B85" t="inlineStr">
        <is>
          <t>Arcos</t>
        </is>
      </c>
      <c r="C85" t="inlineStr">
        <is>
          <t>SECRETARIA DE ESTADO DA FAZENDA</t>
        </is>
      </c>
      <c r="D85" t="inlineStr">
        <is>
          <t>37/84</t>
        </is>
      </c>
      <c r="E85" s="550" t="n">
        <v>47175</v>
      </c>
      <c r="F85" s="550" t="n">
        <v>47207</v>
      </c>
      <c r="G85" t="inlineStr">
        <is>
          <t>Endividamento</t>
        </is>
      </c>
      <c r="H85" t="inlineStr">
        <is>
          <t>Endividamento Geral</t>
        </is>
      </c>
      <c r="I85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85" t="n">
        <v>-3381.49</v>
      </c>
      <c r="K85" t="n">
        <v>-3381.49</v>
      </c>
      <c r="O85" t="inlineStr">
        <is>
          <t>Provisionado</t>
        </is>
      </c>
      <c r="Q85" t="inlineStr">
        <is>
          <t>02/2029</t>
        </is>
      </c>
      <c r="R85" t="n">
        <v>0</v>
      </c>
    </row>
    <row r="86">
      <c r="A86" t="n">
        <v>170570</v>
      </c>
      <c r="B86" t="inlineStr">
        <is>
          <t>Arcos</t>
        </is>
      </c>
      <c r="C86" t="inlineStr">
        <is>
          <t xml:space="preserve">MINISTERIO DA FAZENDA </t>
        </is>
      </c>
      <c r="D86" t="inlineStr">
        <is>
          <t>40/60</t>
        </is>
      </c>
      <c r="E86" s="550" t="n">
        <v>47148</v>
      </c>
      <c r="F86" s="550" t="n">
        <v>47148</v>
      </c>
      <c r="G86" t="inlineStr">
        <is>
          <t>Endividamento</t>
        </is>
      </c>
      <c r="H86" t="inlineStr">
        <is>
          <t>Endividamento Geral</t>
        </is>
      </c>
      <c r="I86" t="inlineStr">
        <is>
          <t>PARCELAMENTO 014091164 - EXECUÇÃO FISCAL 5020334-52.2025.4.03.6182 - 60 PARCELAS</t>
        </is>
      </c>
      <c r="J86" t="n">
        <v>-8615.209999999999</v>
      </c>
      <c r="K86" t="n">
        <v>-8615.209999999999</v>
      </c>
      <c r="O86" t="inlineStr">
        <is>
          <t>Provisionado</t>
        </is>
      </c>
      <c r="Q86" t="inlineStr">
        <is>
          <t>01/2029</t>
        </is>
      </c>
      <c r="R86" t="n">
        <v>0</v>
      </c>
    </row>
    <row r="87">
      <c r="A87" t="n">
        <v>177890</v>
      </c>
      <c r="B87" t="inlineStr">
        <is>
          <t>Arcos</t>
        </is>
      </c>
      <c r="C87" t="inlineStr">
        <is>
          <t xml:space="preserve">MINISTERIO DA FAZENDA </t>
        </is>
      </c>
      <c r="D87" t="inlineStr">
        <is>
          <t>45/60</t>
        </is>
      </c>
      <c r="E87" s="550" t="n">
        <v>47146</v>
      </c>
      <c r="F87" s="550" t="n">
        <v>47327</v>
      </c>
      <c r="G87" t="inlineStr">
        <is>
          <t>Endividamento</t>
        </is>
      </c>
      <c r="H87" t="inlineStr">
        <is>
          <t>Endividamento Geral</t>
        </is>
      </c>
      <c r="I87" t="inlineStr">
        <is>
          <t>PARCELAMENTO 014247772 - IRPJ E CSLL RELATIVOS AO 3º E 4º TRI DE 2022</t>
        </is>
      </c>
      <c r="J87" t="n">
        <v>-8566.18</v>
      </c>
      <c r="K87" t="n">
        <v>-8566.18</v>
      </c>
      <c r="O87" t="inlineStr">
        <is>
          <t>Provisionado</t>
        </is>
      </c>
      <c r="Q87" t="inlineStr">
        <is>
          <t>01/2029</t>
        </is>
      </c>
      <c r="R87" t="n">
        <v>0</v>
      </c>
    </row>
    <row r="88">
      <c r="A88" t="n">
        <v>212211</v>
      </c>
      <c r="B88" t="inlineStr">
        <is>
          <t>Arcos</t>
        </is>
      </c>
      <c r="C88" t="inlineStr">
        <is>
          <t>SECRETARIA DE ESTADO DA FAZENDA</t>
        </is>
      </c>
      <c r="D88" t="inlineStr">
        <is>
          <t>36/84</t>
        </is>
      </c>
      <c r="E88" s="550" t="n">
        <v>47144</v>
      </c>
      <c r="F88" s="550" t="n">
        <v>47177</v>
      </c>
      <c r="G88" t="inlineStr">
        <is>
          <t>Endividamento</t>
        </is>
      </c>
      <c r="H88" t="inlineStr">
        <is>
          <t>Endividamento Geral</t>
        </is>
      </c>
      <c r="I88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88" t="n">
        <v>-3381.49</v>
      </c>
      <c r="K88" t="n">
        <v>-3381.49</v>
      </c>
      <c r="O88" t="inlineStr">
        <is>
          <t>Provisionado</t>
        </is>
      </c>
      <c r="Q88" t="inlineStr">
        <is>
          <t>01/2029</t>
        </is>
      </c>
      <c r="R88" t="n">
        <v>0</v>
      </c>
    </row>
    <row r="89">
      <c r="A89" t="n">
        <v>170569</v>
      </c>
      <c r="B89" t="inlineStr">
        <is>
          <t>Arcos</t>
        </is>
      </c>
      <c r="C89" t="inlineStr">
        <is>
          <t xml:space="preserve">MINISTERIO DA FAZENDA </t>
        </is>
      </c>
      <c r="D89" t="inlineStr">
        <is>
          <t>39/60</t>
        </is>
      </c>
      <c r="E89" s="550" t="n">
        <v>47117</v>
      </c>
      <c r="F89" s="550" t="n">
        <v>47117</v>
      </c>
      <c r="G89" t="inlineStr">
        <is>
          <t>Endividamento</t>
        </is>
      </c>
      <c r="H89" t="inlineStr">
        <is>
          <t>Endividamento Geral</t>
        </is>
      </c>
      <c r="I89" t="inlineStr">
        <is>
          <t>PARCELAMENTO 014091164 - EXECUÇÃO FISCAL 5020334-52.2025.4.03.6182 - 60 PARCELAS</t>
        </is>
      </c>
      <c r="J89" t="n">
        <v>-8615.209999999999</v>
      </c>
      <c r="K89" t="n">
        <v>-8615.209999999999</v>
      </c>
      <c r="O89" t="inlineStr">
        <is>
          <t>Provisionado</t>
        </is>
      </c>
      <c r="Q89" t="inlineStr">
        <is>
          <t>12/2028</t>
        </is>
      </c>
      <c r="R89" t="n">
        <v>0</v>
      </c>
    </row>
    <row r="90">
      <c r="A90" t="n">
        <v>177889</v>
      </c>
      <c r="B90" t="inlineStr">
        <is>
          <t>Arcos</t>
        </is>
      </c>
      <c r="C90" t="inlineStr">
        <is>
          <t xml:space="preserve">MINISTERIO DA FAZENDA </t>
        </is>
      </c>
      <c r="D90" t="inlineStr">
        <is>
          <t>44/60</t>
        </is>
      </c>
      <c r="E90" s="550" t="n">
        <v>47115</v>
      </c>
      <c r="F90" s="550" t="n">
        <v>47297</v>
      </c>
      <c r="G90" t="inlineStr">
        <is>
          <t>Endividamento</t>
        </is>
      </c>
      <c r="H90" t="inlineStr">
        <is>
          <t>Endividamento Geral</t>
        </is>
      </c>
      <c r="I90" t="inlineStr">
        <is>
          <t>PARCELAMENTO 014247772 - IRPJ E CSLL RELATIVOS AO 3º E 4º TRI DE 2022</t>
        </is>
      </c>
      <c r="J90" t="n">
        <v>-8566.18</v>
      </c>
      <c r="K90" t="n">
        <v>-8566.18</v>
      </c>
      <c r="O90" t="inlineStr">
        <is>
          <t>Provisionado</t>
        </is>
      </c>
      <c r="Q90" t="inlineStr">
        <is>
          <t>12/2028</t>
        </is>
      </c>
      <c r="R90" t="n">
        <v>0</v>
      </c>
    </row>
    <row r="91">
      <c r="A91" t="n">
        <v>212210</v>
      </c>
      <c r="B91" t="inlineStr">
        <is>
          <t>Arcos</t>
        </is>
      </c>
      <c r="C91" t="inlineStr">
        <is>
          <t>SECRETARIA DE ESTADO DA FAZENDA</t>
        </is>
      </c>
      <c r="D91" t="inlineStr">
        <is>
          <t>35/84</t>
        </is>
      </c>
      <c r="E91" s="550" t="n">
        <v>47113</v>
      </c>
      <c r="F91" s="550" t="n">
        <v>47148</v>
      </c>
      <c r="G91" t="inlineStr">
        <is>
          <t>Endividamento</t>
        </is>
      </c>
      <c r="H91" t="inlineStr">
        <is>
          <t>Endividamento Geral</t>
        </is>
      </c>
      <c r="I91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91" t="n">
        <v>-3381.49</v>
      </c>
      <c r="K91" t="n">
        <v>-3381.49</v>
      </c>
      <c r="O91" t="inlineStr">
        <is>
          <t>Provisionado</t>
        </is>
      </c>
      <c r="Q91" t="inlineStr">
        <is>
          <t>12/2028</t>
        </is>
      </c>
      <c r="R91" t="n">
        <v>0</v>
      </c>
    </row>
    <row r="92">
      <c r="A92" t="n">
        <v>170568</v>
      </c>
      <c r="B92" t="inlineStr">
        <is>
          <t>Arcos</t>
        </is>
      </c>
      <c r="C92" t="inlineStr">
        <is>
          <t xml:space="preserve">MINISTERIO DA FAZENDA </t>
        </is>
      </c>
      <c r="D92" t="inlineStr">
        <is>
          <t>38/60</t>
        </is>
      </c>
      <c r="E92" s="550" t="n">
        <v>47087</v>
      </c>
      <c r="F92" s="550" t="n">
        <v>47087</v>
      </c>
      <c r="G92" t="inlineStr">
        <is>
          <t>Endividamento</t>
        </is>
      </c>
      <c r="H92" t="inlineStr">
        <is>
          <t>Endividamento Geral</t>
        </is>
      </c>
      <c r="I92" t="inlineStr">
        <is>
          <t>PARCELAMENTO 014091164 - EXECUÇÃO FISCAL 5020334-52.2025.4.03.6182 - 60 PARCELAS</t>
        </is>
      </c>
      <c r="J92" t="n">
        <v>-8615.209999999999</v>
      </c>
      <c r="K92" t="n">
        <v>-8615.209999999999</v>
      </c>
      <c r="O92" t="inlineStr">
        <is>
          <t>Provisionado</t>
        </is>
      </c>
      <c r="Q92" t="inlineStr">
        <is>
          <t>11/2028</t>
        </is>
      </c>
      <c r="R92" t="n">
        <v>0</v>
      </c>
    </row>
    <row r="93">
      <c r="A93" t="n">
        <v>177888</v>
      </c>
      <c r="B93" t="inlineStr">
        <is>
          <t>Arcos</t>
        </is>
      </c>
      <c r="C93" t="inlineStr">
        <is>
          <t xml:space="preserve">MINISTERIO DA FAZENDA </t>
        </is>
      </c>
      <c r="D93" t="inlineStr">
        <is>
          <t>43/60</t>
        </is>
      </c>
      <c r="E93" s="550" t="n">
        <v>47085</v>
      </c>
      <c r="F93" s="550" t="n">
        <v>47266</v>
      </c>
      <c r="G93" t="inlineStr">
        <is>
          <t>Endividamento</t>
        </is>
      </c>
      <c r="H93" t="inlineStr">
        <is>
          <t>Endividamento Geral</t>
        </is>
      </c>
      <c r="I93" t="inlineStr">
        <is>
          <t>PARCELAMENTO 014247772 - IRPJ E CSLL RELATIVOS AO 3º E 4º TRI DE 2022</t>
        </is>
      </c>
      <c r="J93" t="n">
        <v>-8566.18</v>
      </c>
      <c r="K93" t="n">
        <v>-8566.18</v>
      </c>
      <c r="O93" t="inlineStr">
        <is>
          <t>Provisionado</t>
        </is>
      </c>
      <c r="Q93" t="inlineStr">
        <is>
          <t>11/2028</t>
        </is>
      </c>
      <c r="R93" t="n">
        <v>0</v>
      </c>
    </row>
    <row r="94">
      <c r="A94" t="n">
        <v>212209</v>
      </c>
      <c r="B94" t="inlineStr">
        <is>
          <t>Arcos</t>
        </is>
      </c>
      <c r="C94" t="inlineStr">
        <is>
          <t>SECRETARIA DE ESTADO DA FAZENDA</t>
        </is>
      </c>
      <c r="D94" t="inlineStr">
        <is>
          <t>34/84</t>
        </is>
      </c>
      <c r="E94" s="550" t="n">
        <v>47083</v>
      </c>
      <c r="F94" s="550" t="n">
        <v>47117</v>
      </c>
      <c r="G94" t="inlineStr">
        <is>
          <t>Endividamento</t>
        </is>
      </c>
      <c r="H94" t="inlineStr">
        <is>
          <t>Endividamento Geral</t>
        </is>
      </c>
      <c r="I94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94" t="n">
        <v>-3381.49</v>
      </c>
      <c r="K94" t="n">
        <v>-3381.49</v>
      </c>
      <c r="O94" t="inlineStr">
        <is>
          <t>Provisionado</t>
        </is>
      </c>
      <c r="Q94" t="inlineStr">
        <is>
          <t>11/2028</t>
        </is>
      </c>
      <c r="R94" t="n">
        <v>0</v>
      </c>
    </row>
    <row r="95">
      <c r="A95" t="n">
        <v>170567</v>
      </c>
      <c r="B95" t="inlineStr">
        <is>
          <t>Arcos</t>
        </is>
      </c>
      <c r="C95" t="inlineStr">
        <is>
          <t xml:space="preserve">MINISTERIO DA FAZENDA </t>
        </is>
      </c>
      <c r="D95" t="inlineStr">
        <is>
          <t>37/60</t>
        </is>
      </c>
      <c r="E95" s="550" t="n">
        <v>47056</v>
      </c>
      <c r="F95" s="550" t="n">
        <v>47056</v>
      </c>
      <c r="G95" t="inlineStr">
        <is>
          <t>Endividamento</t>
        </is>
      </c>
      <c r="H95" t="inlineStr">
        <is>
          <t>Endividamento Geral</t>
        </is>
      </c>
      <c r="I95" t="inlineStr">
        <is>
          <t>PARCELAMENTO 014091164 - EXECUÇÃO FISCAL 5020334-52.2025.4.03.6182 - 60 PARCELAS</t>
        </is>
      </c>
      <c r="J95" t="n">
        <v>-8615.209999999999</v>
      </c>
      <c r="K95" t="n">
        <v>-8615.209999999999</v>
      </c>
      <c r="O95" t="inlineStr">
        <is>
          <t>Provisionado</t>
        </is>
      </c>
      <c r="Q95" t="inlineStr">
        <is>
          <t>10/2028</t>
        </is>
      </c>
      <c r="R95" t="n">
        <v>0</v>
      </c>
    </row>
    <row r="96">
      <c r="A96" t="n">
        <v>177887</v>
      </c>
      <c r="B96" t="inlineStr">
        <is>
          <t>Arcos</t>
        </is>
      </c>
      <c r="C96" t="inlineStr">
        <is>
          <t xml:space="preserve">MINISTERIO DA FAZENDA </t>
        </is>
      </c>
      <c r="D96" t="inlineStr">
        <is>
          <t>42/60</t>
        </is>
      </c>
      <c r="E96" s="550" t="n">
        <v>47054</v>
      </c>
      <c r="F96" s="550" t="n">
        <v>47236</v>
      </c>
      <c r="G96" t="inlineStr">
        <is>
          <t>Endividamento</t>
        </is>
      </c>
      <c r="H96" t="inlineStr">
        <is>
          <t>Endividamento Geral</t>
        </is>
      </c>
      <c r="I96" t="inlineStr">
        <is>
          <t>PARCELAMENTO 014247772 - IRPJ E CSLL RELATIVOS AO 3º E 4º TRI DE 2022</t>
        </is>
      </c>
      <c r="J96" t="n">
        <v>-8566.18</v>
      </c>
      <c r="K96" t="n">
        <v>-8566.18</v>
      </c>
      <c r="O96" t="inlineStr">
        <is>
          <t>Provisionado</t>
        </is>
      </c>
      <c r="Q96" t="inlineStr">
        <is>
          <t>10/2028</t>
        </is>
      </c>
      <c r="R96" t="n">
        <v>0</v>
      </c>
    </row>
    <row r="97">
      <c r="A97" t="n">
        <v>212208</v>
      </c>
      <c r="B97" t="inlineStr">
        <is>
          <t>Arcos</t>
        </is>
      </c>
      <c r="C97" t="inlineStr">
        <is>
          <t>SECRETARIA DE ESTADO DA FAZENDA</t>
        </is>
      </c>
      <c r="D97" t="inlineStr">
        <is>
          <t>33/84</t>
        </is>
      </c>
      <c r="E97" s="550" t="n">
        <v>47052</v>
      </c>
      <c r="F97" s="550" t="n">
        <v>47087</v>
      </c>
      <c r="G97" t="inlineStr">
        <is>
          <t>Endividamento</t>
        </is>
      </c>
      <c r="H97" t="inlineStr">
        <is>
          <t>Endividamento Geral</t>
        </is>
      </c>
      <c r="I97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97" t="n">
        <v>-3381.49</v>
      </c>
      <c r="K97" t="n">
        <v>-3381.49</v>
      </c>
      <c r="O97" t="inlineStr">
        <is>
          <t>Provisionado</t>
        </is>
      </c>
      <c r="Q97" t="inlineStr">
        <is>
          <t>10/2028</t>
        </is>
      </c>
      <c r="R97" t="n">
        <v>0</v>
      </c>
    </row>
    <row r="98">
      <c r="A98" t="n">
        <v>170566</v>
      </c>
      <c r="B98" t="inlineStr">
        <is>
          <t>Arcos</t>
        </is>
      </c>
      <c r="C98" t="inlineStr">
        <is>
          <t xml:space="preserve">MINISTERIO DA FAZENDA </t>
        </is>
      </c>
      <c r="D98" t="inlineStr">
        <is>
          <t>36/60</t>
        </is>
      </c>
      <c r="E98" s="550" t="n">
        <v>47026</v>
      </c>
      <c r="F98" s="550" t="n">
        <v>47026</v>
      </c>
      <c r="G98" t="inlineStr">
        <is>
          <t>Endividamento</t>
        </is>
      </c>
      <c r="H98" t="inlineStr">
        <is>
          <t>Endividamento Geral</t>
        </is>
      </c>
      <c r="I98" t="inlineStr">
        <is>
          <t>PARCELAMENTO 014091164 - EXECUÇÃO FISCAL 5020334-52.2025.4.03.6182 - 60 PARCELAS</t>
        </is>
      </c>
      <c r="J98" t="n">
        <v>-8615.209999999999</v>
      </c>
      <c r="K98" t="n">
        <v>-8615.209999999999</v>
      </c>
      <c r="O98" t="inlineStr">
        <is>
          <t>Provisionado</t>
        </is>
      </c>
      <c r="Q98" t="inlineStr">
        <is>
          <t>09/2028</t>
        </is>
      </c>
      <c r="R98" t="n">
        <v>0</v>
      </c>
    </row>
    <row r="99">
      <c r="A99" t="n">
        <v>177886</v>
      </c>
      <c r="B99" t="inlineStr">
        <is>
          <t>Arcos</t>
        </is>
      </c>
      <c r="C99" t="inlineStr">
        <is>
          <t xml:space="preserve">MINISTERIO DA FAZENDA </t>
        </is>
      </c>
      <c r="D99" t="inlineStr">
        <is>
          <t>41/60</t>
        </is>
      </c>
      <c r="E99" s="550" t="n">
        <v>47024</v>
      </c>
      <c r="F99" s="550" t="n">
        <v>47205</v>
      </c>
      <c r="G99" t="inlineStr">
        <is>
          <t>Endividamento</t>
        </is>
      </c>
      <c r="H99" t="inlineStr">
        <is>
          <t>Endividamento Geral</t>
        </is>
      </c>
      <c r="I99" t="inlineStr">
        <is>
          <t>PARCELAMENTO 014247772 - IRPJ E CSLL RELATIVOS AO 3º E 4º TRI DE 2022</t>
        </is>
      </c>
      <c r="J99" t="n">
        <v>-8566.18</v>
      </c>
      <c r="K99" t="n">
        <v>-8566.18</v>
      </c>
      <c r="O99" t="inlineStr">
        <is>
          <t>Provisionado</t>
        </is>
      </c>
      <c r="Q99" t="inlineStr">
        <is>
          <t>09/2028</t>
        </is>
      </c>
      <c r="R99" t="n">
        <v>0</v>
      </c>
    </row>
    <row r="100">
      <c r="A100" t="n">
        <v>212207</v>
      </c>
      <c r="B100" t="inlineStr">
        <is>
          <t>Arcos</t>
        </is>
      </c>
      <c r="C100" t="inlineStr">
        <is>
          <t>SECRETARIA DE ESTADO DA FAZENDA</t>
        </is>
      </c>
      <c r="D100" t="inlineStr">
        <is>
          <t>32/84</t>
        </is>
      </c>
      <c r="E100" s="550" t="n">
        <v>47022</v>
      </c>
      <c r="F100" s="550" t="n">
        <v>47056</v>
      </c>
      <c r="G100" t="inlineStr">
        <is>
          <t>Endividamento</t>
        </is>
      </c>
      <c r="H100" t="inlineStr">
        <is>
          <t>Endividamento Geral</t>
        </is>
      </c>
      <c r="I100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100" t="n">
        <v>-3381.49</v>
      </c>
      <c r="K100" t="n">
        <v>-3381.49</v>
      </c>
      <c r="O100" t="inlineStr">
        <is>
          <t>Provisionado</t>
        </is>
      </c>
      <c r="Q100" t="inlineStr">
        <is>
          <t>09/2028</t>
        </is>
      </c>
      <c r="R100" t="n">
        <v>0</v>
      </c>
    </row>
    <row r="101">
      <c r="A101" t="n">
        <v>170565</v>
      </c>
      <c r="B101" t="inlineStr">
        <is>
          <t>Arcos</t>
        </is>
      </c>
      <c r="C101" t="inlineStr">
        <is>
          <t xml:space="preserve">MINISTERIO DA FAZENDA </t>
        </is>
      </c>
      <c r="D101" t="inlineStr">
        <is>
          <t>35/60</t>
        </is>
      </c>
      <c r="E101" s="550" t="n">
        <v>46995</v>
      </c>
      <c r="F101" s="550" t="n">
        <v>46995</v>
      </c>
      <c r="G101" t="inlineStr">
        <is>
          <t>Endividamento</t>
        </is>
      </c>
      <c r="H101" t="inlineStr">
        <is>
          <t>Endividamento Geral</t>
        </is>
      </c>
      <c r="I101" t="inlineStr">
        <is>
          <t>PARCELAMENTO 014091164 - EXECUÇÃO FISCAL 5020334-52.2025.4.03.6182 - 60 PARCELAS</t>
        </is>
      </c>
      <c r="J101" t="n">
        <v>-8615.209999999999</v>
      </c>
      <c r="K101" t="n">
        <v>-8615.209999999999</v>
      </c>
      <c r="O101" t="inlineStr">
        <is>
          <t>Provisionado</t>
        </is>
      </c>
      <c r="Q101" t="inlineStr">
        <is>
          <t>08/2028</t>
        </is>
      </c>
      <c r="R101" t="n">
        <v>0</v>
      </c>
    </row>
    <row r="102">
      <c r="A102" t="n">
        <v>177885</v>
      </c>
      <c r="B102" t="inlineStr">
        <is>
          <t>Arcos</t>
        </is>
      </c>
      <c r="C102" t="inlineStr">
        <is>
          <t xml:space="preserve">MINISTERIO DA FAZENDA </t>
        </is>
      </c>
      <c r="D102" t="inlineStr">
        <is>
          <t>40/60</t>
        </is>
      </c>
      <c r="E102" s="550" t="n">
        <v>46993</v>
      </c>
      <c r="F102" s="550" t="n">
        <v>47177</v>
      </c>
      <c r="G102" t="inlineStr">
        <is>
          <t>Endividamento</t>
        </is>
      </c>
      <c r="H102" t="inlineStr">
        <is>
          <t>Endividamento Geral</t>
        </is>
      </c>
      <c r="I102" t="inlineStr">
        <is>
          <t>PARCELAMENTO 014247772 - IRPJ E CSLL RELATIVOS AO 3º E 4º TRI DE 2022</t>
        </is>
      </c>
      <c r="J102" t="n">
        <v>-8566.18</v>
      </c>
      <c r="K102" t="n">
        <v>-8566.18</v>
      </c>
      <c r="O102" t="inlineStr">
        <is>
          <t>Provisionado</t>
        </is>
      </c>
      <c r="Q102" t="inlineStr">
        <is>
          <t>08/2028</t>
        </is>
      </c>
      <c r="R102" t="n">
        <v>0</v>
      </c>
    </row>
    <row r="103">
      <c r="A103" t="n">
        <v>212206</v>
      </c>
      <c r="B103" t="inlineStr">
        <is>
          <t>Arcos</t>
        </is>
      </c>
      <c r="C103" t="inlineStr">
        <is>
          <t>SECRETARIA DE ESTADO DA FAZENDA</t>
        </is>
      </c>
      <c r="D103" t="inlineStr">
        <is>
          <t>31/84</t>
        </is>
      </c>
      <c r="E103" s="550" t="n">
        <v>46991</v>
      </c>
      <c r="F103" s="550" t="n">
        <v>47026</v>
      </c>
      <c r="G103" t="inlineStr">
        <is>
          <t>Endividamento</t>
        </is>
      </c>
      <c r="H103" t="inlineStr">
        <is>
          <t>Endividamento Geral</t>
        </is>
      </c>
      <c r="I103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103" t="n">
        <v>-3381.49</v>
      </c>
      <c r="K103" t="n">
        <v>-3381.49</v>
      </c>
      <c r="O103" t="inlineStr">
        <is>
          <t>Provisionado</t>
        </is>
      </c>
      <c r="Q103" t="inlineStr">
        <is>
          <t>08/2028</t>
        </is>
      </c>
      <c r="R103" t="n">
        <v>0</v>
      </c>
    </row>
    <row r="104">
      <c r="A104" t="n">
        <v>170564</v>
      </c>
      <c r="B104" t="inlineStr">
        <is>
          <t>Arcos</t>
        </is>
      </c>
      <c r="C104" t="inlineStr">
        <is>
          <t xml:space="preserve">MINISTERIO DA FAZENDA </t>
        </is>
      </c>
      <c r="D104" t="inlineStr">
        <is>
          <t>34/60</t>
        </is>
      </c>
      <c r="E104" s="550" t="n">
        <v>46964</v>
      </c>
      <c r="F104" s="550" t="n">
        <v>46964</v>
      </c>
      <c r="G104" t="inlineStr">
        <is>
          <t>Endividamento</t>
        </is>
      </c>
      <c r="H104" t="inlineStr">
        <is>
          <t>Endividamento Geral</t>
        </is>
      </c>
      <c r="I104" t="inlineStr">
        <is>
          <t>PARCELAMENTO 014091164 - EXECUÇÃO FISCAL 5020334-52.2025.4.03.6182 - 60 PARCELAS</t>
        </is>
      </c>
      <c r="J104" t="n">
        <v>-8615.209999999999</v>
      </c>
      <c r="K104" t="n">
        <v>-8615.209999999999</v>
      </c>
      <c r="O104" t="inlineStr">
        <is>
          <t>Provisionado</t>
        </is>
      </c>
      <c r="Q104" t="inlineStr">
        <is>
          <t>07/2028</t>
        </is>
      </c>
      <c r="R104" t="n">
        <v>0</v>
      </c>
    </row>
    <row r="105">
      <c r="A105" t="n">
        <v>177884</v>
      </c>
      <c r="B105" t="inlineStr">
        <is>
          <t>Arcos</t>
        </is>
      </c>
      <c r="C105" t="inlineStr">
        <is>
          <t xml:space="preserve">MINISTERIO DA FAZENDA </t>
        </is>
      </c>
      <c r="D105" t="inlineStr">
        <is>
          <t>39/60</t>
        </is>
      </c>
      <c r="E105" s="550" t="n">
        <v>46962</v>
      </c>
      <c r="F105" s="550" t="n">
        <v>47146</v>
      </c>
      <c r="G105" t="inlineStr">
        <is>
          <t>Endividamento</t>
        </is>
      </c>
      <c r="H105" t="inlineStr">
        <is>
          <t>Endividamento Geral</t>
        </is>
      </c>
      <c r="I105" t="inlineStr">
        <is>
          <t>PARCELAMENTO 014247772 - IRPJ E CSLL RELATIVOS AO 3º E 4º TRI DE 2022</t>
        </is>
      </c>
      <c r="J105" t="n">
        <v>-8566.18</v>
      </c>
      <c r="K105" t="n">
        <v>-8566.18</v>
      </c>
      <c r="O105" t="inlineStr">
        <is>
          <t>Provisionado</t>
        </is>
      </c>
      <c r="Q105" t="inlineStr">
        <is>
          <t>07/2028</t>
        </is>
      </c>
      <c r="R105" t="n">
        <v>0</v>
      </c>
    </row>
    <row r="106">
      <c r="A106" t="n">
        <v>212205</v>
      </c>
      <c r="B106" t="inlineStr">
        <is>
          <t>Arcos</t>
        </is>
      </c>
      <c r="C106" t="inlineStr">
        <is>
          <t>SECRETARIA DE ESTADO DA FAZENDA</t>
        </is>
      </c>
      <c r="D106" t="inlineStr">
        <is>
          <t>30/84</t>
        </is>
      </c>
      <c r="E106" s="550" t="n">
        <v>46960</v>
      </c>
      <c r="F106" s="550" t="n">
        <v>46995</v>
      </c>
      <c r="G106" t="inlineStr">
        <is>
          <t>Endividamento</t>
        </is>
      </c>
      <c r="H106" t="inlineStr">
        <is>
          <t>Endividamento Geral</t>
        </is>
      </c>
      <c r="I106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106" t="n">
        <v>-3381.49</v>
      </c>
      <c r="K106" t="n">
        <v>-3381.49</v>
      </c>
      <c r="O106" t="inlineStr">
        <is>
          <t>Provisionado</t>
        </is>
      </c>
      <c r="Q106" t="inlineStr">
        <is>
          <t>07/2028</t>
        </is>
      </c>
      <c r="R106" t="n">
        <v>0</v>
      </c>
    </row>
    <row r="107">
      <c r="A107" t="n">
        <v>170563</v>
      </c>
      <c r="B107" t="inlineStr">
        <is>
          <t>Arcos</t>
        </is>
      </c>
      <c r="C107" t="inlineStr">
        <is>
          <t xml:space="preserve">MINISTERIO DA FAZENDA </t>
        </is>
      </c>
      <c r="D107" t="inlineStr">
        <is>
          <t>33/60</t>
        </is>
      </c>
      <c r="E107" s="550" t="n">
        <v>46934</v>
      </c>
      <c r="F107" s="550" t="n">
        <v>46934</v>
      </c>
      <c r="G107" t="inlineStr">
        <is>
          <t>Endividamento</t>
        </is>
      </c>
      <c r="H107" t="inlineStr">
        <is>
          <t>Endividamento Geral</t>
        </is>
      </c>
      <c r="I107" t="inlineStr">
        <is>
          <t>PARCELAMENTO 014091164 - EXECUÇÃO FISCAL 5020334-52.2025.4.03.6182 - 60 PARCELAS</t>
        </is>
      </c>
      <c r="J107" t="n">
        <v>-8615.209999999999</v>
      </c>
      <c r="K107" t="n">
        <v>-8615.209999999999</v>
      </c>
      <c r="O107" t="inlineStr">
        <is>
          <t>Provisionado</t>
        </is>
      </c>
      <c r="Q107" t="inlineStr">
        <is>
          <t>06/2028</t>
        </is>
      </c>
      <c r="R107" t="n">
        <v>0</v>
      </c>
    </row>
    <row r="108">
      <c r="A108" t="n">
        <v>177883</v>
      </c>
      <c r="B108" t="inlineStr">
        <is>
          <t>Arcos</t>
        </is>
      </c>
      <c r="C108" t="inlineStr">
        <is>
          <t xml:space="preserve">MINISTERIO DA FAZENDA </t>
        </is>
      </c>
      <c r="D108" t="inlineStr">
        <is>
          <t>38/60</t>
        </is>
      </c>
      <c r="E108" s="550" t="n">
        <v>46932</v>
      </c>
      <c r="F108" s="550" t="n">
        <v>47115</v>
      </c>
      <c r="G108" t="inlineStr">
        <is>
          <t>Endividamento</t>
        </is>
      </c>
      <c r="H108" t="inlineStr">
        <is>
          <t>Endividamento Geral</t>
        </is>
      </c>
      <c r="I108" t="inlineStr">
        <is>
          <t>PARCELAMENTO 014247772 - IRPJ E CSLL RELATIVOS AO 3º E 4º TRI DE 2022</t>
        </is>
      </c>
      <c r="J108" t="n">
        <v>-8566.18</v>
      </c>
      <c r="K108" t="n">
        <v>-8566.18</v>
      </c>
      <c r="O108" t="inlineStr">
        <is>
          <t>Provisionado</t>
        </is>
      </c>
      <c r="Q108" t="inlineStr">
        <is>
          <t>06/2028</t>
        </is>
      </c>
      <c r="R108" t="n">
        <v>0</v>
      </c>
    </row>
    <row r="109">
      <c r="A109" t="n">
        <v>212204</v>
      </c>
      <c r="B109" t="inlineStr">
        <is>
          <t>Arcos</t>
        </is>
      </c>
      <c r="C109" t="inlineStr">
        <is>
          <t>SECRETARIA DE ESTADO DA FAZENDA</t>
        </is>
      </c>
      <c r="D109" t="inlineStr">
        <is>
          <t>29/84</t>
        </is>
      </c>
      <c r="E109" s="550" t="n">
        <v>46930</v>
      </c>
      <c r="F109" s="550" t="n">
        <v>46964</v>
      </c>
      <c r="G109" t="inlineStr">
        <is>
          <t>Endividamento</t>
        </is>
      </c>
      <c r="H109" t="inlineStr">
        <is>
          <t>Endividamento Geral</t>
        </is>
      </c>
      <c r="I109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109" t="n">
        <v>-3381.49</v>
      </c>
      <c r="K109" t="n">
        <v>-3381.49</v>
      </c>
      <c r="O109" t="inlineStr">
        <is>
          <t>Provisionado</t>
        </is>
      </c>
      <c r="Q109" t="inlineStr">
        <is>
          <t>06/2028</t>
        </is>
      </c>
      <c r="R109" t="n">
        <v>0</v>
      </c>
    </row>
    <row r="110">
      <c r="A110" t="n">
        <v>170562</v>
      </c>
      <c r="B110" t="inlineStr">
        <is>
          <t>Arcos</t>
        </is>
      </c>
      <c r="C110" t="inlineStr">
        <is>
          <t xml:space="preserve">MINISTERIO DA FAZENDA </t>
        </is>
      </c>
      <c r="D110" t="inlineStr">
        <is>
          <t>32/60</t>
        </is>
      </c>
      <c r="E110" s="550" t="n">
        <v>46903</v>
      </c>
      <c r="F110" s="550" t="n">
        <v>46903</v>
      </c>
      <c r="G110" t="inlineStr">
        <is>
          <t>Endividamento</t>
        </is>
      </c>
      <c r="H110" t="inlineStr">
        <is>
          <t>Endividamento Geral</t>
        </is>
      </c>
      <c r="I110" t="inlineStr">
        <is>
          <t>PARCELAMENTO 014091164 - EXECUÇÃO FISCAL 5020334-52.2025.4.03.6182 - 60 PARCELAS</t>
        </is>
      </c>
      <c r="J110" t="n">
        <v>-8615.209999999999</v>
      </c>
      <c r="K110" t="n">
        <v>-8615.209999999999</v>
      </c>
      <c r="O110" t="inlineStr">
        <is>
          <t>Provisionado</t>
        </is>
      </c>
      <c r="Q110" t="inlineStr">
        <is>
          <t>05/2028</t>
        </is>
      </c>
      <c r="R110" t="n">
        <v>0</v>
      </c>
    </row>
    <row r="111">
      <c r="A111" t="n">
        <v>177882</v>
      </c>
      <c r="B111" t="inlineStr">
        <is>
          <t>Arcos</t>
        </is>
      </c>
      <c r="C111" t="inlineStr">
        <is>
          <t xml:space="preserve">MINISTERIO DA FAZENDA </t>
        </is>
      </c>
      <c r="D111" t="inlineStr">
        <is>
          <t>37/60</t>
        </is>
      </c>
      <c r="E111" s="550" t="n">
        <v>46901</v>
      </c>
      <c r="F111" s="550" t="n">
        <v>47085</v>
      </c>
      <c r="G111" t="inlineStr">
        <is>
          <t>Endividamento</t>
        </is>
      </c>
      <c r="H111" t="inlineStr">
        <is>
          <t>Endividamento Geral</t>
        </is>
      </c>
      <c r="I111" t="inlineStr">
        <is>
          <t>PARCELAMENTO 014247772 - IRPJ E CSLL RELATIVOS AO 3º E 4º TRI DE 2022</t>
        </is>
      </c>
      <c r="J111" t="n">
        <v>-8566.18</v>
      </c>
      <c r="K111" t="n">
        <v>-8566.18</v>
      </c>
      <c r="O111" t="inlineStr">
        <is>
          <t>Provisionado</t>
        </is>
      </c>
      <c r="Q111" t="inlineStr">
        <is>
          <t>05/2028</t>
        </is>
      </c>
      <c r="R111" t="n">
        <v>0</v>
      </c>
    </row>
    <row r="112">
      <c r="A112" t="n">
        <v>212203</v>
      </c>
      <c r="B112" t="inlineStr">
        <is>
          <t>Arcos</t>
        </is>
      </c>
      <c r="C112" t="inlineStr">
        <is>
          <t>SECRETARIA DE ESTADO DA FAZENDA</t>
        </is>
      </c>
      <c r="D112" t="inlineStr">
        <is>
          <t>28/84</t>
        </is>
      </c>
      <c r="E112" s="550" t="n">
        <v>46899</v>
      </c>
      <c r="F112" s="550" t="n">
        <v>46934</v>
      </c>
      <c r="G112" t="inlineStr">
        <is>
          <t>Endividamento</t>
        </is>
      </c>
      <c r="H112" t="inlineStr">
        <is>
          <t>Endividamento Geral</t>
        </is>
      </c>
      <c r="I112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112" t="n">
        <v>-3381.49</v>
      </c>
      <c r="K112" t="n">
        <v>-3381.49</v>
      </c>
      <c r="O112" t="inlineStr">
        <is>
          <t>Provisionado</t>
        </is>
      </c>
      <c r="Q112" t="inlineStr">
        <is>
          <t>05/2028</t>
        </is>
      </c>
      <c r="R112" t="n">
        <v>0</v>
      </c>
    </row>
    <row r="113">
      <c r="A113" t="n">
        <v>170561</v>
      </c>
      <c r="B113" t="inlineStr">
        <is>
          <t>Arcos</t>
        </is>
      </c>
      <c r="C113" t="inlineStr">
        <is>
          <t xml:space="preserve">MINISTERIO DA FAZENDA </t>
        </is>
      </c>
      <c r="D113" t="inlineStr">
        <is>
          <t>31/60</t>
        </is>
      </c>
      <c r="E113" s="550" t="n">
        <v>46873</v>
      </c>
      <c r="F113" s="550" t="n">
        <v>46873</v>
      </c>
      <c r="G113" t="inlineStr">
        <is>
          <t>Endividamento</t>
        </is>
      </c>
      <c r="H113" t="inlineStr">
        <is>
          <t>Endividamento Geral</t>
        </is>
      </c>
      <c r="I113" t="inlineStr">
        <is>
          <t>PARCELAMENTO 014091164 - EXECUÇÃO FISCAL 5020334-52.2025.4.03.6182 - 60 PARCELAS</t>
        </is>
      </c>
      <c r="J113" t="n">
        <v>-8615.209999999999</v>
      </c>
      <c r="K113" t="n">
        <v>-8615.209999999999</v>
      </c>
      <c r="O113" t="inlineStr">
        <is>
          <t>Provisionado</t>
        </is>
      </c>
      <c r="Q113" t="inlineStr">
        <is>
          <t>04/2028</t>
        </is>
      </c>
      <c r="R113" t="n">
        <v>0</v>
      </c>
    </row>
    <row r="114">
      <c r="A114" t="n">
        <v>177881</v>
      </c>
      <c r="B114" t="inlineStr">
        <is>
          <t>Arcos</t>
        </is>
      </c>
      <c r="C114" t="inlineStr">
        <is>
          <t xml:space="preserve">MINISTERIO DA FAZENDA </t>
        </is>
      </c>
      <c r="D114" t="inlineStr">
        <is>
          <t>36/60</t>
        </is>
      </c>
      <c r="E114" s="550" t="n">
        <v>46871</v>
      </c>
      <c r="F114" s="550" t="n">
        <v>47054</v>
      </c>
      <c r="G114" t="inlineStr">
        <is>
          <t>Endividamento</t>
        </is>
      </c>
      <c r="H114" t="inlineStr">
        <is>
          <t>Endividamento Geral</t>
        </is>
      </c>
      <c r="I114" t="inlineStr">
        <is>
          <t>PARCELAMENTO 014247772 - IRPJ E CSLL RELATIVOS AO 3º E 4º TRI DE 2022</t>
        </is>
      </c>
      <c r="J114" t="n">
        <v>-8566.18</v>
      </c>
      <c r="K114" t="n">
        <v>-8566.18</v>
      </c>
      <c r="O114" t="inlineStr">
        <is>
          <t>Provisionado</t>
        </is>
      </c>
      <c r="Q114" t="inlineStr">
        <is>
          <t>04/2028</t>
        </is>
      </c>
      <c r="R114" t="n">
        <v>0</v>
      </c>
    </row>
    <row r="115">
      <c r="A115" t="n">
        <v>212202</v>
      </c>
      <c r="B115" t="inlineStr">
        <is>
          <t>Arcos</t>
        </is>
      </c>
      <c r="C115" t="inlineStr">
        <is>
          <t>SECRETARIA DE ESTADO DA FAZENDA</t>
        </is>
      </c>
      <c r="D115" t="inlineStr">
        <is>
          <t>27/84</t>
        </is>
      </c>
      <c r="E115" s="550" t="n">
        <v>46869</v>
      </c>
      <c r="F115" s="550" t="n">
        <v>46903</v>
      </c>
      <c r="G115" t="inlineStr">
        <is>
          <t>Endividamento</t>
        </is>
      </c>
      <c r="H115" t="inlineStr">
        <is>
          <t>Endividamento Geral</t>
        </is>
      </c>
      <c r="I115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115" t="n">
        <v>-3381.49</v>
      </c>
      <c r="K115" t="n">
        <v>-3381.49</v>
      </c>
      <c r="O115" t="inlineStr">
        <is>
          <t>Provisionado</t>
        </is>
      </c>
      <c r="Q115" t="inlineStr">
        <is>
          <t>04/2028</t>
        </is>
      </c>
      <c r="R115" t="n">
        <v>0</v>
      </c>
    </row>
    <row r="116">
      <c r="A116" t="n">
        <v>170560</v>
      </c>
      <c r="B116" t="inlineStr">
        <is>
          <t>Arcos</t>
        </is>
      </c>
      <c r="C116" t="inlineStr">
        <is>
          <t xml:space="preserve">MINISTERIO DA FAZENDA </t>
        </is>
      </c>
      <c r="D116" t="inlineStr">
        <is>
          <t>30/60</t>
        </is>
      </c>
      <c r="E116" s="550" t="n">
        <v>46842</v>
      </c>
      <c r="F116" s="550" t="n">
        <v>46842</v>
      </c>
      <c r="G116" t="inlineStr">
        <is>
          <t>Endividamento</t>
        </is>
      </c>
      <c r="H116" t="inlineStr">
        <is>
          <t>Endividamento Geral</t>
        </is>
      </c>
      <c r="I116" t="inlineStr">
        <is>
          <t>PARCELAMENTO 014091164 - EXECUÇÃO FISCAL 5020334-52.2025.4.03.6182 - 60 PARCELAS</t>
        </is>
      </c>
      <c r="J116" t="n">
        <v>-8615.209999999999</v>
      </c>
      <c r="K116" t="n">
        <v>-8615.209999999999</v>
      </c>
      <c r="O116" t="inlineStr">
        <is>
          <t>Provisionado</t>
        </is>
      </c>
      <c r="Q116" t="inlineStr">
        <is>
          <t>03/2028</t>
        </is>
      </c>
      <c r="R116" t="n">
        <v>0</v>
      </c>
    </row>
    <row r="117">
      <c r="A117" t="n">
        <v>177880</v>
      </c>
      <c r="B117" t="inlineStr">
        <is>
          <t>Arcos</t>
        </is>
      </c>
      <c r="C117" t="inlineStr">
        <is>
          <t xml:space="preserve">MINISTERIO DA FAZENDA </t>
        </is>
      </c>
      <c r="D117" t="inlineStr">
        <is>
          <t>35/60</t>
        </is>
      </c>
      <c r="E117" s="550" t="n">
        <v>46840</v>
      </c>
      <c r="F117" s="550" t="n">
        <v>47024</v>
      </c>
      <c r="G117" t="inlineStr">
        <is>
          <t>Endividamento</t>
        </is>
      </c>
      <c r="H117" t="inlineStr">
        <is>
          <t>Endividamento Geral</t>
        </is>
      </c>
      <c r="I117" t="inlineStr">
        <is>
          <t>PARCELAMENTO 014247772 - IRPJ E CSLL RELATIVOS AO 3º E 4º TRI DE 2022</t>
        </is>
      </c>
      <c r="J117" t="n">
        <v>-8566.18</v>
      </c>
      <c r="K117" t="n">
        <v>-8566.18</v>
      </c>
      <c r="O117" t="inlineStr">
        <is>
          <t>Provisionado</t>
        </is>
      </c>
      <c r="Q117" t="inlineStr">
        <is>
          <t>03/2028</t>
        </is>
      </c>
      <c r="R117" t="n">
        <v>0</v>
      </c>
    </row>
    <row r="118">
      <c r="A118" t="n">
        <v>212201</v>
      </c>
      <c r="B118" t="inlineStr">
        <is>
          <t>Arcos</t>
        </is>
      </c>
      <c r="C118" t="inlineStr">
        <is>
          <t>SECRETARIA DE ESTADO DA FAZENDA</t>
        </is>
      </c>
      <c r="D118" t="inlineStr">
        <is>
          <t>26/84</t>
        </is>
      </c>
      <c r="E118" s="550" t="n">
        <v>46838</v>
      </c>
      <c r="F118" s="550" t="n">
        <v>46873</v>
      </c>
      <c r="G118" t="inlineStr">
        <is>
          <t>Endividamento</t>
        </is>
      </c>
      <c r="H118" t="inlineStr">
        <is>
          <t>Endividamento Geral</t>
        </is>
      </c>
      <c r="I118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118" t="n">
        <v>-3381.49</v>
      </c>
      <c r="K118" t="n">
        <v>-3381.49</v>
      </c>
      <c r="O118" t="inlineStr">
        <is>
          <t>Provisionado</t>
        </is>
      </c>
      <c r="Q118" t="inlineStr">
        <is>
          <t>03/2028</t>
        </is>
      </c>
      <c r="R118" t="n">
        <v>0</v>
      </c>
    </row>
    <row r="119">
      <c r="A119" t="n">
        <v>170559</v>
      </c>
      <c r="B119" t="inlineStr">
        <is>
          <t>Arcos</t>
        </is>
      </c>
      <c r="C119" t="inlineStr">
        <is>
          <t xml:space="preserve">MINISTERIO DA FAZENDA </t>
        </is>
      </c>
      <c r="D119" t="inlineStr">
        <is>
          <t>29/60</t>
        </is>
      </c>
      <c r="E119" s="550" t="n">
        <v>46812</v>
      </c>
      <c r="F119" s="550" t="n">
        <v>46812</v>
      </c>
      <c r="G119" t="inlineStr">
        <is>
          <t>Endividamento</t>
        </is>
      </c>
      <c r="H119" t="inlineStr">
        <is>
          <t>Endividamento Geral</t>
        </is>
      </c>
      <c r="I119" t="inlineStr">
        <is>
          <t>PARCELAMENTO 014091164 - EXECUÇÃO FISCAL 5020334-52.2025.4.03.6182 - 60 PARCELAS</t>
        </is>
      </c>
      <c r="J119" t="n">
        <v>-8615.209999999999</v>
      </c>
      <c r="K119" t="n">
        <v>-8615.209999999999</v>
      </c>
      <c r="O119" t="inlineStr">
        <is>
          <t>Provisionado</t>
        </is>
      </c>
      <c r="Q119" t="inlineStr">
        <is>
          <t>02/2028</t>
        </is>
      </c>
      <c r="R119" t="n">
        <v>0</v>
      </c>
    </row>
    <row r="120">
      <c r="A120" t="n">
        <v>177879</v>
      </c>
      <c r="B120" t="inlineStr">
        <is>
          <t>Arcos</t>
        </is>
      </c>
      <c r="C120" t="inlineStr">
        <is>
          <t xml:space="preserve">MINISTERIO DA FAZENDA </t>
        </is>
      </c>
      <c r="D120" t="inlineStr">
        <is>
          <t>34/60</t>
        </is>
      </c>
      <c r="E120" s="550" t="n">
        <v>46811</v>
      </c>
      <c r="F120" s="550" t="n">
        <v>46993</v>
      </c>
      <c r="G120" t="inlineStr">
        <is>
          <t>Endividamento</t>
        </is>
      </c>
      <c r="H120" t="inlineStr">
        <is>
          <t>Endividamento Geral</t>
        </is>
      </c>
      <c r="I120" t="inlineStr">
        <is>
          <t>PARCELAMENTO 014247772 - IRPJ E CSLL RELATIVOS AO 3º E 4º TRI DE 2022</t>
        </is>
      </c>
      <c r="J120" t="n">
        <v>-8566.18</v>
      </c>
      <c r="K120" t="n">
        <v>-8566.18</v>
      </c>
      <c r="O120" t="inlineStr">
        <is>
          <t>Provisionado</t>
        </is>
      </c>
      <c r="Q120" t="inlineStr">
        <is>
          <t>02/2028</t>
        </is>
      </c>
      <c r="R120" t="n">
        <v>0</v>
      </c>
    </row>
    <row r="121">
      <c r="A121" t="n">
        <v>212200</v>
      </c>
      <c r="B121" t="inlineStr">
        <is>
          <t>Arcos</t>
        </is>
      </c>
      <c r="C121" t="inlineStr">
        <is>
          <t>SECRETARIA DE ESTADO DA FAZENDA</t>
        </is>
      </c>
      <c r="D121" t="inlineStr">
        <is>
          <t>25/84</t>
        </is>
      </c>
      <c r="E121" s="550" t="n">
        <v>46809</v>
      </c>
      <c r="F121" s="550" t="n">
        <v>46842</v>
      </c>
      <c r="G121" t="inlineStr">
        <is>
          <t>Endividamento</t>
        </is>
      </c>
      <c r="H121" t="inlineStr">
        <is>
          <t>Endividamento Geral</t>
        </is>
      </c>
      <c r="I121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121" t="n">
        <v>-3381.49</v>
      </c>
      <c r="K121" t="n">
        <v>-3381.49</v>
      </c>
      <c r="O121" t="inlineStr">
        <is>
          <t>Provisionado</t>
        </is>
      </c>
      <c r="Q121" t="inlineStr">
        <is>
          <t>02/2028</t>
        </is>
      </c>
      <c r="R121" t="n">
        <v>0</v>
      </c>
    </row>
    <row r="122">
      <c r="A122" t="n">
        <v>170558</v>
      </c>
      <c r="B122" t="inlineStr">
        <is>
          <t>Arcos</t>
        </is>
      </c>
      <c r="C122" t="inlineStr">
        <is>
          <t xml:space="preserve">MINISTERIO DA FAZENDA </t>
        </is>
      </c>
      <c r="D122" t="inlineStr">
        <is>
          <t>28/60</t>
        </is>
      </c>
      <c r="E122" s="550" t="n">
        <v>46782</v>
      </c>
      <c r="F122" s="550" t="n">
        <v>46782</v>
      </c>
      <c r="G122" t="inlineStr">
        <is>
          <t>Endividamento</t>
        </is>
      </c>
      <c r="H122" t="inlineStr">
        <is>
          <t>Endividamento Geral</t>
        </is>
      </c>
      <c r="I122" t="inlineStr">
        <is>
          <t>PARCELAMENTO 014091164 - EXECUÇÃO FISCAL 5020334-52.2025.4.03.6182 - 60 PARCELAS</t>
        </is>
      </c>
      <c r="J122" t="n">
        <v>-8615.209999999999</v>
      </c>
      <c r="K122" t="n">
        <v>-8615.209999999999</v>
      </c>
      <c r="O122" t="inlineStr">
        <is>
          <t>Provisionado</t>
        </is>
      </c>
      <c r="Q122" t="inlineStr">
        <is>
          <t>01/2028</t>
        </is>
      </c>
      <c r="R122" t="n">
        <v>0</v>
      </c>
    </row>
    <row r="123">
      <c r="A123" t="n">
        <v>177878</v>
      </c>
      <c r="B123" t="inlineStr">
        <is>
          <t>Arcos</t>
        </is>
      </c>
      <c r="C123" t="inlineStr">
        <is>
          <t xml:space="preserve">MINISTERIO DA FAZENDA </t>
        </is>
      </c>
      <c r="D123" t="inlineStr">
        <is>
          <t>33/60</t>
        </is>
      </c>
      <c r="E123" s="550" t="n">
        <v>46780</v>
      </c>
      <c r="F123" s="550" t="n">
        <v>46962</v>
      </c>
      <c r="G123" t="inlineStr">
        <is>
          <t>Endividamento</t>
        </is>
      </c>
      <c r="H123" t="inlineStr">
        <is>
          <t>Endividamento Geral</t>
        </is>
      </c>
      <c r="I123" t="inlineStr">
        <is>
          <t>PARCELAMENTO 014247772 - IRPJ E CSLL RELATIVOS AO 3º E 4º TRI DE 2022</t>
        </is>
      </c>
      <c r="J123" t="n">
        <v>-8566.18</v>
      </c>
      <c r="K123" t="n">
        <v>-8566.18</v>
      </c>
      <c r="O123" t="inlineStr">
        <is>
          <t>Provisionado</t>
        </is>
      </c>
      <c r="Q123" t="inlineStr">
        <is>
          <t>01/2028</t>
        </is>
      </c>
      <c r="R123" t="n">
        <v>0</v>
      </c>
    </row>
    <row r="124">
      <c r="A124" t="n">
        <v>212199</v>
      </c>
      <c r="B124" t="inlineStr">
        <is>
          <t>Arcos</t>
        </is>
      </c>
      <c r="C124" t="inlineStr">
        <is>
          <t>SECRETARIA DE ESTADO DA FAZENDA</t>
        </is>
      </c>
      <c r="D124" t="inlineStr">
        <is>
          <t>24/84</t>
        </is>
      </c>
      <c r="E124" s="550" t="n">
        <v>46778</v>
      </c>
      <c r="F124" s="550" t="n">
        <v>46812</v>
      </c>
      <c r="G124" t="inlineStr">
        <is>
          <t>Endividamento</t>
        </is>
      </c>
      <c r="H124" t="inlineStr">
        <is>
          <t>Endividamento Geral</t>
        </is>
      </c>
      <c r="I124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124" t="n">
        <v>-3381.49</v>
      </c>
      <c r="K124" t="n">
        <v>-3381.49</v>
      </c>
      <c r="O124" t="inlineStr">
        <is>
          <t>Provisionado</t>
        </is>
      </c>
      <c r="Q124" t="inlineStr">
        <is>
          <t>01/2028</t>
        </is>
      </c>
      <c r="R124" t="n">
        <v>0</v>
      </c>
    </row>
    <row r="125">
      <c r="A125" t="n">
        <v>170557</v>
      </c>
      <c r="B125" t="inlineStr">
        <is>
          <t>Arcos</t>
        </is>
      </c>
      <c r="C125" t="inlineStr">
        <is>
          <t xml:space="preserve">MINISTERIO DA FAZENDA </t>
        </is>
      </c>
      <c r="D125" t="inlineStr">
        <is>
          <t>27/60</t>
        </is>
      </c>
      <c r="E125" s="550" t="n">
        <v>46751</v>
      </c>
      <c r="F125" s="550" t="n">
        <v>46751</v>
      </c>
      <c r="G125" t="inlineStr">
        <is>
          <t>Endividamento</t>
        </is>
      </c>
      <c r="H125" t="inlineStr">
        <is>
          <t>Endividamento Geral</t>
        </is>
      </c>
      <c r="I125" t="inlineStr">
        <is>
          <t>PARCELAMENTO 014091164 - EXECUÇÃO FISCAL 5020334-52.2025.4.03.6182 - 60 PARCELAS</t>
        </is>
      </c>
      <c r="J125" t="n">
        <v>-8615.209999999999</v>
      </c>
      <c r="K125" t="n">
        <v>-8615.209999999999</v>
      </c>
      <c r="O125" t="inlineStr">
        <is>
          <t>Provisionado</t>
        </is>
      </c>
      <c r="Q125" t="inlineStr">
        <is>
          <t>12/2027</t>
        </is>
      </c>
      <c r="R125" t="n">
        <v>0</v>
      </c>
    </row>
    <row r="126">
      <c r="A126" t="n">
        <v>177877</v>
      </c>
      <c r="B126" t="inlineStr">
        <is>
          <t>Arcos</t>
        </is>
      </c>
      <c r="C126" t="inlineStr">
        <is>
          <t xml:space="preserve">MINISTERIO DA FAZENDA </t>
        </is>
      </c>
      <c r="D126" t="inlineStr">
        <is>
          <t>32/60</t>
        </is>
      </c>
      <c r="E126" s="550" t="n">
        <v>46749</v>
      </c>
      <c r="F126" s="550" t="n">
        <v>46932</v>
      </c>
      <c r="G126" t="inlineStr">
        <is>
          <t>Endividamento</t>
        </is>
      </c>
      <c r="H126" t="inlineStr">
        <is>
          <t>Endividamento Geral</t>
        </is>
      </c>
      <c r="I126" t="inlineStr">
        <is>
          <t>PARCELAMENTO 014247772 - IRPJ E CSLL RELATIVOS AO 3º E 4º TRI DE 2022</t>
        </is>
      </c>
      <c r="J126" t="n">
        <v>-8566.18</v>
      </c>
      <c r="K126" t="n">
        <v>-8566.18</v>
      </c>
      <c r="O126" t="inlineStr">
        <is>
          <t>Provisionado</t>
        </is>
      </c>
      <c r="Q126" t="inlineStr">
        <is>
          <t>12/2027</t>
        </is>
      </c>
      <c r="R126" t="n">
        <v>0</v>
      </c>
    </row>
    <row r="127">
      <c r="A127" t="n">
        <v>212198</v>
      </c>
      <c r="B127" t="inlineStr">
        <is>
          <t>Arcos</t>
        </is>
      </c>
      <c r="C127" t="inlineStr">
        <is>
          <t>SECRETARIA DE ESTADO DA FAZENDA</t>
        </is>
      </c>
      <c r="D127" t="inlineStr">
        <is>
          <t>23/84</t>
        </is>
      </c>
      <c r="E127" s="550" t="n">
        <v>46747</v>
      </c>
      <c r="F127" s="550" t="n">
        <v>46782</v>
      </c>
      <c r="G127" t="inlineStr">
        <is>
          <t>Endividamento</t>
        </is>
      </c>
      <c r="H127" t="inlineStr">
        <is>
          <t>Endividamento Geral</t>
        </is>
      </c>
      <c r="I127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127" t="n">
        <v>-3381.49</v>
      </c>
      <c r="K127" t="n">
        <v>-3381.49</v>
      </c>
      <c r="O127" t="inlineStr">
        <is>
          <t>Provisionado</t>
        </is>
      </c>
      <c r="Q127" t="inlineStr">
        <is>
          <t>12/2027</t>
        </is>
      </c>
      <c r="R127" t="n">
        <v>0</v>
      </c>
    </row>
    <row r="128">
      <c r="A128" t="n">
        <v>170556</v>
      </c>
      <c r="B128" t="inlineStr">
        <is>
          <t>Arcos</t>
        </is>
      </c>
      <c r="C128" t="inlineStr">
        <is>
          <t xml:space="preserve">MINISTERIO DA FAZENDA </t>
        </is>
      </c>
      <c r="D128" t="inlineStr">
        <is>
          <t>26/60</t>
        </is>
      </c>
      <c r="E128" s="550" t="n">
        <v>46721</v>
      </c>
      <c r="F128" s="550" t="n">
        <v>46721</v>
      </c>
      <c r="G128" t="inlineStr">
        <is>
          <t>Endividamento</t>
        </is>
      </c>
      <c r="H128" t="inlineStr">
        <is>
          <t>Endividamento Geral</t>
        </is>
      </c>
      <c r="I128" t="inlineStr">
        <is>
          <t>PARCELAMENTO 014091164 - EXECUÇÃO FISCAL 5020334-52.2025.4.03.6182 - 60 PARCELAS</t>
        </is>
      </c>
      <c r="J128" t="n">
        <v>-8615.209999999999</v>
      </c>
      <c r="K128" t="n">
        <v>-8615.209999999999</v>
      </c>
      <c r="O128" t="inlineStr">
        <is>
          <t>Provisionado</t>
        </is>
      </c>
      <c r="Q128" t="inlineStr">
        <is>
          <t>11/2027</t>
        </is>
      </c>
      <c r="R128" t="n">
        <v>0</v>
      </c>
    </row>
    <row r="129">
      <c r="A129" t="n">
        <v>177876</v>
      </c>
      <c r="B129" t="inlineStr">
        <is>
          <t>Arcos</t>
        </is>
      </c>
      <c r="C129" t="inlineStr">
        <is>
          <t xml:space="preserve">MINISTERIO DA FAZENDA </t>
        </is>
      </c>
      <c r="D129" t="inlineStr">
        <is>
          <t>31/60</t>
        </is>
      </c>
      <c r="E129" s="550" t="n">
        <v>46719</v>
      </c>
      <c r="F129" s="550" t="n">
        <v>46901</v>
      </c>
      <c r="G129" t="inlineStr">
        <is>
          <t>Endividamento</t>
        </is>
      </c>
      <c r="H129" t="inlineStr">
        <is>
          <t>Endividamento Geral</t>
        </is>
      </c>
      <c r="I129" t="inlineStr">
        <is>
          <t>PARCELAMENTO 014247772 - IRPJ E CSLL RELATIVOS AO 3º E 4º TRI DE 2022</t>
        </is>
      </c>
      <c r="J129" t="n">
        <v>-8566.18</v>
      </c>
      <c r="K129" t="n">
        <v>-8566.18</v>
      </c>
      <c r="O129" t="inlineStr">
        <is>
          <t>Provisionado</t>
        </is>
      </c>
      <c r="Q129" t="inlineStr">
        <is>
          <t>11/2027</t>
        </is>
      </c>
      <c r="R129" t="n">
        <v>0</v>
      </c>
    </row>
    <row r="130">
      <c r="A130" t="n">
        <v>212197</v>
      </c>
      <c r="B130" t="inlineStr">
        <is>
          <t>Arcos</t>
        </is>
      </c>
      <c r="C130" t="inlineStr">
        <is>
          <t>SECRETARIA DE ESTADO DA FAZENDA</t>
        </is>
      </c>
      <c r="D130" t="inlineStr">
        <is>
          <t>22/84</t>
        </is>
      </c>
      <c r="E130" s="550" t="n">
        <v>46717</v>
      </c>
      <c r="F130" s="550" t="n">
        <v>46751</v>
      </c>
      <c r="G130" t="inlineStr">
        <is>
          <t>Endividamento</t>
        </is>
      </c>
      <c r="H130" t="inlineStr">
        <is>
          <t>Endividamento Geral</t>
        </is>
      </c>
      <c r="I130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130" t="n">
        <v>-3381.49</v>
      </c>
      <c r="K130" t="n">
        <v>-3381.49</v>
      </c>
      <c r="O130" t="inlineStr">
        <is>
          <t>Provisionado</t>
        </is>
      </c>
      <c r="Q130" t="inlineStr">
        <is>
          <t>11/2027</t>
        </is>
      </c>
      <c r="R130" t="n">
        <v>0</v>
      </c>
    </row>
    <row r="131">
      <c r="A131" t="n">
        <v>170555</v>
      </c>
      <c r="B131" t="inlineStr">
        <is>
          <t>Arcos</t>
        </is>
      </c>
      <c r="C131" t="inlineStr">
        <is>
          <t xml:space="preserve">MINISTERIO DA FAZENDA </t>
        </is>
      </c>
      <c r="D131" t="inlineStr">
        <is>
          <t>25/60</t>
        </is>
      </c>
      <c r="E131" s="550" t="n">
        <v>46690</v>
      </c>
      <c r="F131" s="550" t="n">
        <v>46690</v>
      </c>
      <c r="G131" t="inlineStr">
        <is>
          <t>Endividamento</t>
        </is>
      </c>
      <c r="H131" t="inlineStr">
        <is>
          <t>Endividamento Geral</t>
        </is>
      </c>
      <c r="I131" t="inlineStr">
        <is>
          <t>PARCELAMENTO 014091164 - EXECUÇÃO FISCAL 5020334-52.2025.4.03.6182 - 60 PARCELAS</t>
        </is>
      </c>
      <c r="J131" t="n">
        <v>-8615.209999999999</v>
      </c>
      <c r="K131" t="n">
        <v>-8615.209999999999</v>
      </c>
      <c r="O131" t="inlineStr">
        <is>
          <t>Provisionado</t>
        </is>
      </c>
      <c r="Q131" t="inlineStr">
        <is>
          <t>10/2027</t>
        </is>
      </c>
      <c r="R131" t="n">
        <v>0</v>
      </c>
    </row>
    <row r="132">
      <c r="A132" t="n">
        <v>177875</v>
      </c>
      <c r="B132" t="inlineStr">
        <is>
          <t>Arcos</t>
        </is>
      </c>
      <c r="C132" t="inlineStr">
        <is>
          <t xml:space="preserve">MINISTERIO DA FAZENDA </t>
        </is>
      </c>
      <c r="D132" t="inlineStr">
        <is>
          <t>30/60</t>
        </is>
      </c>
      <c r="E132" s="550" t="n">
        <v>46688</v>
      </c>
      <c r="F132" s="550" t="n">
        <v>46871</v>
      </c>
      <c r="G132" t="inlineStr">
        <is>
          <t>Endividamento</t>
        </is>
      </c>
      <c r="H132" t="inlineStr">
        <is>
          <t>Endividamento Geral</t>
        </is>
      </c>
      <c r="I132" t="inlineStr">
        <is>
          <t>PARCELAMENTO 014247772 - IRPJ E CSLL RELATIVOS AO 3º E 4º TRI DE 2022</t>
        </is>
      </c>
      <c r="J132" t="n">
        <v>-8566.18</v>
      </c>
      <c r="K132" t="n">
        <v>-8566.18</v>
      </c>
      <c r="O132" t="inlineStr">
        <is>
          <t>Provisionado</t>
        </is>
      </c>
      <c r="Q132" t="inlineStr">
        <is>
          <t>10/2027</t>
        </is>
      </c>
      <c r="R132" t="n">
        <v>0</v>
      </c>
    </row>
    <row r="133">
      <c r="A133" t="n">
        <v>212196</v>
      </c>
      <c r="B133" t="inlineStr">
        <is>
          <t>Arcos</t>
        </is>
      </c>
      <c r="C133" t="inlineStr">
        <is>
          <t>SECRETARIA DE ESTADO DA FAZENDA</t>
        </is>
      </c>
      <c r="D133" t="inlineStr">
        <is>
          <t>21/84</t>
        </is>
      </c>
      <c r="E133" s="550" t="n">
        <v>46686</v>
      </c>
      <c r="F133" s="550" t="n">
        <v>46721</v>
      </c>
      <c r="G133" t="inlineStr">
        <is>
          <t>Endividamento</t>
        </is>
      </c>
      <c r="H133" t="inlineStr">
        <is>
          <t>Endividamento Geral</t>
        </is>
      </c>
      <c r="I133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133" t="n">
        <v>-3381.49</v>
      </c>
      <c r="K133" t="n">
        <v>-3381.49</v>
      </c>
      <c r="O133" t="inlineStr">
        <is>
          <t>Provisionado</t>
        </is>
      </c>
      <c r="Q133" t="inlineStr">
        <is>
          <t>10/2027</t>
        </is>
      </c>
      <c r="R133" t="n">
        <v>0</v>
      </c>
    </row>
    <row r="134">
      <c r="A134" t="n">
        <v>170554</v>
      </c>
      <c r="B134" t="inlineStr">
        <is>
          <t>Arcos</t>
        </is>
      </c>
      <c r="C134" t="inlineStr">
        <is>
          <t xml:space="preserve">MINISTERIO DA FAZENDA </t>
        </is>
      </c>
      <c r="D134" t="inlineStr">
        <is>
          <t>24/60</t>
        </is>
      </c>
      <c r="E134" s="550" t="n">
        <v>46660</v>
      </c>
      <c r="F134" s="550" t="n">
        <v>46660</v>
      </c>
      <c r="G134" t="inlineStr">
        <is>
          <t>Endividamento</t>
        </is>
      </c>
      <c r="H134" t="inlineStr">
        <is>
          <t>Endividamento Geral</t>
        </is>
      </c>
      <c r="I134" t="inlineStr">
        <is>
          <t>PARCELAMENTO 014091164 - EXECUÇÃO FISCAL 5020334-52.2025.4.03.6182 - 60 PARCELAS</t>
        </is>
      </c>
      <c r="J134" t="n">
        <v>-8615.209999999999</v>
      </c>
      <c r="K134" t="n">
        <v>-8615.209999999999</v>
      </c>
      <c r="O134" t="inlineStr">
        <is>
          <t>Provisionado</t>
        </is>
      </c>
      <c r="Q134" t="inlineStr">
        <is>
          <t>09/2027</t>
        </is>
      </c>
      <c r="R134" t="n">
        <v>0</v>
      </c>
    </row>
    <row r="135">
      <c r="A135" t="n">
        <v>177874</v>
      </c>
      <c r="B135" t="inlineStr">
        <is>
          <t>Arcos</t>
        </is>
      </c>
      <c r="C135" t="inlineStr">
        <is>
          <t xml:space="preserve">MINISTERIO DA FAZENDA </t>
        </is>
      </c>
      <c r="D135" t="inlineStr">
        <is>
          <t>29/60</t>
        </is>
      </c>
      <c r="E135" s="550" t="n">
        <v>46658</v>
      </c>
      <c r="F135" s="550" t="n">
        <v>46840</v>
      </c>
      <c r="G135" t="inlineStr">
        <is>
          <t>Endividamento</t>
        </is>
      </c>
      <c r="H135" t="inlineStr">
        <is>
          <t>Endividamento Geral</t>
        </is>
      </c>
      <c r="I135" t="inlineStr">
        <is>
          <t>PARCELAMENTO 014247772 - IRPJ E CSLL RELATIVOS AO 3º E 4º TRI DE 2022</t>
        </is>
      </c>
      <c r="J135" t="n">
        <v>-8566.18</v>
      </c>
      <c r="K135" t="n">
        <v>-8566.18</v>
      </c>
      <c r="O135" t="inlineStr">
        <is>
          <t>Provisionado</t>
        </is>
      </c>
      <c r="Q135" t="inlineStr">
        <is>
          <t>09/2027</t>
        </is>
      </c>
      <c r="R135" t="n">
        <v>0</v>
      </c>
    </row>
    <row r="136">
      <c r="A136" t="n">
        <v>212195</v>
      </c>
      <c r="B136" t="inlineStr">
        <is>
          <t>Arcos</t>
        </is>
      </c>
      <c r="C136" t="inlineStr">
        <is>
          <t>SECRETARIA DE ESTADO DA FAZENDA</t>
        </is>
      </c>
      <c r="D136" t="inlineStr">
        <is>
          <t>20/84</t>
        </is>
      </c>
      <c r="E136" s="550" t="n">
        <v>46656</v>
      </c>
      <c r="F136" s="550" t="n">
        <v>46690</v>
      </c>
      <c r="G136" t="inlineStr">
        <is>
          <t>Endividamento</t>
        </is>
      </c>
      <c r="H136" t="inlineStr">
        <is>
          <t>Endividamento Geral</t>
        </is>
      </c>
      <c r="I136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136" t="n">
        <v>-3381.49</v>
      </c>
      <c r="K136" t="n">
        <v>-3381.49</v>
      </c>
      <c r="O136" t="inlineStr">
        <is>
          <t>Provisionado</t>
        </is>
      </c>
      <c r="Q136" t="inlineStr">
        <is>
          <t>09/2027</t>
        </is>
      </c>
      <c r="R136" t="n">
        <v>0</v>
      </c>
    </row>
    <row r="137">
      <c r="A137" t="n">
        <v>170553</v>
      </c>
      <c r="B137" t="inlineStr">
        <is>
          <t>Arcos</t>
        </is>
      </c>
      <c r="C137" t="inlineStr">
        <is>
          <t xml:space="preserve">MINISTERIO DA FAZENDA </t>
        </is>
      </c>
      <c r="D137" t="inlineStr">
        <is>
          <t>23/60</t>
        </is>
      </c>
      <c r="E137" s="550" t="n">
        <v>46629</v>
      </c>
      <c r="F137" s="550" t="n">
        <v>46629</v>
      </c>
      <c r="G137" t="inlineStr">
        <is>
          <t>Endividamento</t>
        </is>
      </c>
      <c r="H137" t="inlineStr">
        <is>
          <t>Endividamento Geral</t>
        </is>
      </c>
      <c r="I137" t="inlineStr">
        <is>
          <t>PARCELAMENTO 014091164 - EXECUÇÃO FISCAL 5020334-52.2025.4.03.6182 - 60 PARCELAS</t>
        </is>
      </c>
      <c r="J137" t="n">
        <v>-8615.209999999999</v>
      </c>
      <c r="K137" t="n">
        <v>-8615.209999999999</v>
      </c>
      <c r="O137" t="inlineStr">
        <is>
          <t>Provisionado</t>
        </is>
      </c>
      <c r="Q137" t="inlineStr">
        <is>
          <t>08/2027</t>
        </is>
      </c>
      <c r="R137" t="n">
        <v>0</v>
      </c>
    </row>
    <row r="138">
      <c r="A138" t="n">
        <v>177873</v>
      </c>
      <c r="B138" t="inlineStr">
        <is>
          <t>Arcos</t>
        </is>
      </c>
      <c r="C138" t="inlineStr">
        <is>
          <t xml:space="preserve">MINISTERIO DA FAZENDA </t>
        </is>
      </c>
      <c r="D138" t="inlineStr">
        <is>
          <t>28/60</t>
        </is>
      </c>
      <c r="E138" s="550" t="n">
        <v>46627</v>
      </c>
      <c r="F138" s="550" t="n">
        <v>46811</v>
      </c>
      <c r="G138" t="inlineStr">
        <is>
          <t>Endividamento</t>
        </is>
      </c>
      <c r="H138" t="inlineStr">
        <is>
          <t>Endividamento Geral</t>
        </is>
      </c>
      <c r="I138" t="inlineStr">
        <is>
          <t>PARCELAMENTO 014247772 - IRPJ E CSLL RELATIVOS AO 3º E 4º TRI DE 2022</t>
        </is>
      </c>
      <c r="J138" t="n">
        <v>-8566.18</v>
      </c>
      <c r="K138" t="n">
        <v>-8566.18</v>
      </c>
      <c r="O138" t="inlineStr">
        <is>
          <t>Provisionado</t>
        </is>
      </c>
      <c r="Q138" t="inlineStr">
        <is>
          <t>08/2027</t>
        </is>
      </c>
      <c r="R138" t="n">
        <v>0</v>
      </c>
    </row>
    <row r="139">
      <c r="A139" t="n">
        <v>212194</v>
      </c>
      <c r="B139" t="inlineStr">
        <is>
          <t>Arcos</t>
        </is>
      </c>
      <c r="C139" t="inlineStr">
        <is>
          <t>SECRETARIA DE ESTADO DA FAZENDA</t>
        </is>
      </c>
      <c r="D139" t="inlineStr">
        <is>
          <t>19/84</t>
        </is>
      </c>
      <c r="E139" s="550" t="n">
        <v>46625</v>
      </c>
      <c r="F139" s="550" t="n">
        <v>46660</v>
      </c>
      <c r="G139" t="inlineStr">
        <is>
          <t>Endividamento</t>
        </is>
      </c>
      <c r="H139" t="inlineStr">
        <is>
          <t>Endividamento Geral</t>
        </is>
      </c>
      <c r="I139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139" t="n">
        <v>-3381.49</v>
      </c>
      <c r="K139" t="n">
        <v>-3381.49</v>
      </c>
      <c r="O139" t="inlineStr">
        <is>
          <t>Provisionado</t>
        </is>
      </c>
      <c r="Q139" t="inlineStr">
        <is>
          <t>08/2027</t>
        </is>
      </c>
      <c r="R139" t="n">
        <v>0</v>
      </c>
    </row>
    <row r="140">
      <c r="A140" t="n">
        <v>170552</v>
      </c>
      <c r="B140" t="inlineStr">
        <is>
          <t>Arcos</t>
        </is>
      </c>
      <c r="C140" t="inlineStr">
        <is>
          <t xml:space="preserve">MINISTERIO DA FAZENDA </t>
        </is>
      </c>
      <c r="D140" t="inlineStr">
        <is>
          <t>22/60</t>
        </is>
      </c>
      <c r="E140" s="550" t="n">
        <v>46598</v>
      </c>
      <c r="F140" s="550" t="n">
        <v>46598</v>
      </c>
      <c r="G140" t="inlineStr">
        <is>
          <t>Endividamento</t>
        </is>
      </c>
      <c r="H140" t="inlineStr">
        <is>
          <t>Endividamento Geral</t>
        </is>
      </c>
      <c r="I140" t="inlineStr">
        <is>
          <t>PARCELAMENTO 014091164 - EXECUÇÃO FISCAL 5020334-52.2025.4.03.6182 - 60 PARCELAS</t>
        </is>
      </c>
      <c r="J140" t="n">
        <v>-8615.209999999999</v>
      </c>
      <c r="K140" t="n">
        <v>-8615.209999999999</v>
      </c>
      <c r="O140" t="inlineStr">
        <is>
          <t>Provisionado</t>
        </is>
      </c>
      <c r="Q140" t="inlineStr">
        <is>
          <t>07/2027</t>
        </is>
      </c>
      <c r="R140" t="n">
        <v>0</v>
      </c>
    </row>
    <row r="141">
      <c r="A141" t="n">
        <v>177872</v>
      </c>
      <c r="B141" t="inlineStr">
        <is>
          <t>Arcos</t>
        </is>
      </c>
      <c r="C141" t="inlineStr">
        <is>
          <t xml:space="preserve">MINISTERIO DA FAZENDA </t>
        </is>
      </c>
      <c r="D141" t="inlineStr">
        <is>
          <t>27/60</t>
        </is>
      </c>
      <c r="E141" s="550" t="n">
        <v>46596</v>
      </c>
      <c r="F141" s="550" t="n">
        <v>46780</v>
      </c>
      <c r="G141" t="inlineStr">
        <is>
          <t>Endividamento</t>
        </is>
      </c>
      <c r="H141" t="inlineStr">
        <is>
          <t>Endividamento Geral</t>
        </is>
      </c>
      <c r="I141" t="inlineStr">
        <is>
          <t>PARCELAMENTO 014247772 - IRPJ E CSLL RELATIVOS AO 3º E 4º TRI DE 2022</t>
        </is>
      </c>
      <c r="J141" t="n">
        <v>-8566.18</v>
      </c>
      <c r="K141" t="n">
        <v>-8566.18</v>
      </c>
      <c r="O141" t="inlineStr">
        <is>
          <t>Provisionado</t>
        </is>
      </c>
      <c r="Q141" t="inlineStr">
        <is>
          <t>07/2027</t>
        </is>
      </c>
      <c r="R141" t="n">
        <v>0</v>
      </c>
    </row>
    <row r="142">
      <c r="A142" t="n">
        <v>212193</v>
      </c>
      <c r="B142" t="inlineStr">
        <is>
          <t>Arcos</t>
        </is>
      </c>
      <c r="C142" t="inlineStr">
        <is>
          <t>SECRETARIA DE ESTADO DA FAZENDA</t>
        </is>
      </c>
      <c r="D142" t="inlineStr">
        <is>
          <t>18/84</t>
        </is>
      </c>
      <c r="E142" s="550" t="n">
        <v>46594</v>
      </c>
      <c r="F142" s="550" t="n">
        <v>46629</v>
      </c>
      <c r="G142" t="inlineStr">
        <is>
          <t>Endividamento</t>
        </is>
      </c>
      <c r="H142" t="inlineStr">
        <is>
          <t>Endividamento Geral</t>
        </is>
      </c>
      <c r="I142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142" t="n">
        <v>-3381.49</v>
      </c>
      <c r="K142" t="n">
        <v>-3381.49</v>
      </c>
      <c r="O142" t="inlineStr">
        <is>
          <t>Provisionado</t>
        </is>
      </c>
      <c r="Q142" t="inlineStr">
        <is>
          <t>07/2027</t>
        </is>
      </c>
      <c r="R142" t="n">
        <v>0</v>
      </c>
    </row>
    <row r="143">
      <c r="A143" t="n">
        <v>170551</v>
      </c>
      <c r="B143" t="inlineStr">
        <is>
          <t>Arcos</t>
        </is>
      </c>
      <c r="C143" t="inlineStr">
        <is>
          <t xml:space="preserve">MINISTERIO DA FAZENDA </t>
        </is>
      </c>
      <c r="D143" t="inlineStr">
        <is>
          <t>21/60</t>
        </is>
      </c>
      <c r="E143" s="550" t="n">
        <v>46568</v>
      </c>
      <c r="F143" s="550" t="n">
        <v>46568</v>
      </c>
      <c r="G143" t="inlineStr">
        <is>
          <t>Endividamento</t>
        </is>
      </c>
      <c r="H143" t="inlineStr">
        <is>
          <t>Endividamento Geral</t>
        </is>
      </c>
      <c r="I143" t="inlineStr">
        <is>
          <t>PARCELAMENTO 014091164 - EXECUÇÃO FISCAL 5020334-52.2025.4.03.6182 - 60 PARCELAS</t>
        </is>
      </c>
      <c r="J143" t="n">
        <v>-8615.209999999999</v>
      </c>
      <c r="K143" t="n">
        <v>-8615.209999999999</v>
      </c>
      <c r="O143" t="inlineStr">
        <is>
          <t>Provisionado</t>
        </is>
      </c>
      <c r="Q143" t="inlineStr">
        <is>
          <t>06/2027</t>
        </is>
      </c>
      <c r="R143" t="n">
        <v>0</v>
      </c>
    </row>
    <row r="144">
      <c r="A144" t="n">
        <v>177871</v>
      </c>
      <c r="B144" t="inlineStr">
        <is>
          <t>Arcos</t>
        </is>
      </c>
      <c r="C144" t="inlineStr">
        <is>
          <t xml:space="preserve">MINISTERIO DA FAZENDA </t>
        </is>
      </c>
      <c r="D144" t="inlineStr">
        <is>
          <t>26/60</t>
        </is>
      </c>
      <c r="E144" s="550" t="n">
        <v>46566</v>
      </c>
      <c r="F144" s="550" t="n">
        <v>46749</v>
      </c>
      <c r="G144" t="inlineStr">
        <is>
          <t>Endividamento</t>
        </is>
      </c>
      <c r="H144" t="inlineStr">
        <is>
          <t>Endividamento Geral</t>
        </is>
      </c>
      <c r="I144" t="inlineStr">
        <is>
          <t>PARCELAMENTO 014247772 - IRPJ E CSLL RELATIVOS AO 3º E 4º TRI DE 2022</t>
        </is>
      </c>
      <c r="J144" t="n">
        <v>-8566.18</v>
      </c>
      <c r="K144" t="n">
        <v>-8566.18</v>
      </c>
      <c r="O144" t="inlineStr">
        <is>
          <t>Provisionado</t>
        </is>
      </c>
      <c r="Q144" t="inlineStr">
        <is>
          <t>06/2027</t>
        </is>
      </c>
      <c r="R144" t="n">
        <v>0</v>
      </c>
    </row>
    <row r="145">
      <c r="A145" t="n">
        <v>212192</v>
      </c>
      <c r="B145" t="inlineStr">
        <is>
          <t>Arcos</t>
        </is>
      </c>
      <c r="C145" t="inlineStr">
        <is>
          <t>SECRETARIA DE ESTADO DA FAZENDA</t>
        </is>
      </c>
      <c r="D145" t="inlineStr">
        <is>
          <t>17/84</t>
        </is>
      </c>
      <c r="E145" s="550" t="n">
        <v>46564</v>
      </c>
      <c r="F145" s="550" t="n">
        <v>46598</v>
      </c>
      <c r="G145" t="inlineStr">
        <is>
          <t>Endividamento</t>
        </is>
      </c>
      <c r="H145" t="inlineStr">
        <is>
          <t>Endividamento Geral</t>
        </is>
      </c>
      <c r="I145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145" t="n">
        <v>-3381.49</v>
      </c>
      <c r="K145" t="n">
        <v>-3381.49</v>
      </c>
      <c r="O145" t="inlineStr">
        <is>
          <t>Provisionado</t>
        </is>
      </c>
      <c r="Q145" t="inlineStr">
        <is>
          <t>06/2027</t>
        </is>
      </c>
      <c r="R145" t="n">
        <v>0</v>
      </c>
    </row>
    <row r="146">
      <c r="A146" t="n">
        <v>170550</v>
      </c>
      <c r="B146" t="inlineStr">
        <is>
          <t>Arcos</t>
        </is>
      </c>
      <c r="C146" t="inlineStr">
        <is>
          <t xml:space="preserve">MINISTERIO DA FAZENDA </t>
        </is>
      </c>
      <c r="D146" t="inlineStr">
        <is>
          <t>20/60</t>
        </is>
      </c>
      <c r="E146" s="550" t="n">
        <v>46537</v>
      </c>
      <c r="F146" s="550" t="n">
        <v>46537</v>
      </c>
      <c r="G146" t="inlineStr">
        <is>
          <t>Endividamento</t>
        </is>
      </c>
      <c r="H146" t="inlineStr">
        <is>
          <t>Endividamento Geral</t>
        </is>
      </c>
      <c r="I146" t="inlineStr">
        <is>
          <t>PARCELAMENTO 014091164 - EXECUÇÃO FISCAL 5020334-52.2025.4.03.6182 - 60 PARCELAS</t>
        </is>
      </c>
      <c r="J146" t="n">
        <v>-8615.209999999999</v>
      </c>
      <c r="K146" t="n">
        <v>-8615.209999999999</v>
      </c>
      <c r="O146" t="inlineStr">
        <is>
          <t>Provisionado</t>
        </is>
      </c>
      <c r="Q146" t="inlineStr">
        <is>
          <t>05/2027</t>
        </is>
      </c>
      <c r="R146" t="n">
        <v>0</v>
      </c>
    </row>
    <row r="147">
      <c r="A147" t="n">
        <v>177870</v>
      </c>
      <c r="B147" t="inlineStr">
        <is>
          <t>Arcos</t>
        </is>
      </c>
      <c r="C147" t="inlineStr">
        <is>
          <t xml:space="preserve">MINISTERIO DA FAZENDA </t>
        </is>
      </c>
      <c r="D147" t="inlineStr">
        <is>
          <t>25/60</t>
        </is>
      </c>
      <c r="E147" s="550" t="n">
        <v>46535</v>
      </c>
      <c r="F147" s="550" t="n">
        <v>46719</v>
      </c>
      <c r="G147" t="inlineStr">
        <is>
          <t>Endividamento</t>
        </is>
      </c>
      <c r="H147" t="inlineStr">
        <is>
          <t>Endividamento Geral</t>
        </is>
      </c>
      <c r="I147" t="inlineStr">
        <is>
          <t>PARCELAMENTO 014247772 - IRPJ E CSLL RELATIVOS AO 3º E 4º TRI DE 2022</t>
        </is>
      </c>
      <c r="J147" t="n">
        <v>-8566.18</v>
      </c>
      <c r="K147" t="n">
        <v>-8566.18</v>
      </c>
      <c r="O147" t="inlineStr">
        <is>
          <t>Provisionado</t>
        </is>
      </c>
      <c r="Q147" t="inlineStr">
        <is>
          <t>05/2027</t>
        </is>
      </c>
      <c r="R147" t="n">
        <v>0</v>
      </c>
    </row>
    <row r="148">
      <c r="A148" t="n">
        <v>212191</v>
      </c>
      <c r="B148" t="inlineStr">
        <is>
          <t>Arcos</t>
        </is>
      </c>
      <c r="C148" t="inlineStr">
        <is>
          <t>SECRETARIA DE ESTADO DA FAZENDA</t>
        </is>
      </c>
      <c r="D148" t="inlineStr">
        <is>
          <t>16/84</t>
        </is>
      </c>
      <c r="E148" s="550" t="n">
        <v>46533</v>
      </c>
      <c r="F148" s="550" t="n">
        <v>46568</v>
      </c>
      <c r="G148" t="inlineStr">
        <is>
          <t>Endividamento</t>
        </is>
      </c>
      <c r="H148" t="inlineStr">
        <is>
          <t>Endividamento Geral</t>
        </is>
      </c>
      <c r="I148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148" t="n">
        <v>-3381.49</v>
      </c>
      <c r="K148" t="n">
        <v>-3381.49</v>
      </c>
      <c r="O148" t="inlineStr">
        <is>
          <t>Provisionado</t>
        </is>
      </c>
      <c r="Q148" t="inlineStr">
        <is>
          <t>05/2027</t>
        </is>
      </c>
      <c r="R148" t="n">
        <v>0</v>
      </c>
    </row>
    <row r="149">
      <c r="A149" t="n">
        <v>229787</v>
      </c>
      <c r="B149" t="inlineStr">
        <is>
          <t>Arcos</t>
        </is>
      </c>
      <c r="C149" t="inlineStr">
        <is>
          <t>CONTRIBUICAO SINDICAL ASSISTENCIAL</t>
        </is>
      </c>
      <c r="D149" t="inlineStr">
        <is>
          <t>PROVISAO</t>
        </is>
      </c>
      <c r="E149" s="550" t="n">
        <v>46508</v>
      </c>
      <c r="F149" s="550" t="n">
        <v>46517</v>
      </c>
      <c r="G149" t="inlineStr">
        <is>
          <t>Mão de Obra - Benefícios</t>
        </is>
      </c>
      <c r="H149" t="inlineStr">
        <is>
          <t xml:space="preserve">Contribuição Sindical Assistencial   </t>
        </is>
      </c>
      <c r="J149" t="n">
        <v>-240</v>
      </c>
      <c r="K149" t="n">
        <v>-240</v>
      </c>
      <c r="O149" t="inlineStr">
        <is>
          <t>Provisionado</t>
        </is>
      </c>
      <c r="Q149" t="inlineStr">
        <is>
          <t>05/2027</t>
        </is>
      </c>
      <c r="R149" t="n">
        <v>0</v>
      </c>
    </row>
    <row r="150">
      <c r="A150" t="n">
        <v>170549</v>
      </c>
      <c r="B150" t="inlineStr">
        <is>
          <t>Arcos</t>
        </is>
      </c>
      <c r="C150" t="inlineStr">
        <is>
          <t xml:space="preserve">MINISTERIO DA FAZENDA </t>
        </is>
      </c>
      <c r="D150" t="inlineStr">
        <is>
          <t>19/60</t>
        </is>
      </c>
      <c r="E150" s="550" t="n">
        <v>46507</v>
      </c>
      <c r="F150" s="550" t="n">
        <v>46507</v>
      </c>
      <c r="G150" t="inlineStr">
        <is>
          <t>Endividamento</t>
        </is>
      </c>
      <c r="H150" t="inlineStr">
        <is>
          <t>Endividamento Geral</t>
        </is>
      </c>
      <c r="I150" t="inlineStr">
        <is>
          <t>PARCELAMENTO 014091164 - EXECUÇÃO FISCAL 5020334-52.2025.4.03.6182 - 60 PARCELAS</t>
        </is>
      </c>
      <c r="J150" t="n">
        <v>-8615.209999999999</v>
      </c>
      <c r="K150" t="n">
        <v>-8615.209999999999</v>
      </c>
      <c r="O150" t="inlineStr">
        <is>
          <t>Provisionado</t>
        </is>
      </c>
      <c r="Q150" t="inlineStr">
        <is>
          <t>04/2027</t>
        </is>
      </c>
      <c r="R150" t="n">
        <v>0</v>
      </c>
    </row>
    <row r="151">
      <c r="A151" t="n">
        <v>177869</v>
      </c>
      <c r="B151" t="inlineStr">
        <is>
          <t>Arcos</t>
        </is>
      </c>
      <c r="C151" t="inlineStr">
        <is>
          <t xml:space="preserve">MINISTERIO DA FAZENDA </t>
        </is>
      </c>
      <c r="D151" t="inlineStr">
        <is>
          <t>24/60</t>
        </is>
      </c>
      <c r="E151" s="550" t="n">
        <v>46505</v>
      </c>
      <c r="F151" s="550" t="n">
        <v>46688</v>
      </c>
      <c r="G151" t="inlineStr">
        <is>
          <t>Endividamento</t>
        </is>
      </c>
      <c r="H151" t="inlineStr">
        <is>
          <t>Endividamento Geral</t>
        </is>
      </c>
      <c r="I151" t="inlineStr">
        <is>
          <t>PARCELAMENTO 014247772 - IRPJ E CSLL RELATIVOS AO 3º E 4º TRI DE 2022</t>
        </is>
      </c>
      <c r="J151" t="n">
        <v>-8566.18</v>
      </c>
      <c r="K151" t="n">
        <v>-8566.18</v>
      </c>
      <c r="O151" t="inlineStr">
        <is>
          <t>Provisionado</t>
        </is>
      </c>
      <c r="Q151" t="inlineStr">
        <is>
          <t>04/2027</t>
        </is>
      </c>
      <c r="R151" t="n">
        <v>0</v>
      </c>
    </row>
    <row r="152">
      <c r="A152" t="n">
        <v>212190</v>
      </c>
      <c r="B152" t="inlineStr">
        <is>
          <t>Arcos</t>
        </is>
      </c>
      <c r="C152" t="inlineStr">
        <is>
          <t>SECRETARIA DE ESTADO DA FAZENDA</t>
        </is>
      </c>
      <c r="D152" t="inlineStr">
        <is>
          <t>15/84</t>
        </is>
      </c>
      <c r="E152" s="550" t="n">
        <v>46503</v>
      </c>
      <c r="F152" s="550" t="n">
        <v>46537</v>
      </c>
      <c r="G152" t="inlineStr">
        <is>
          <t>Endividamento</t>
        </is>
      </c>
      <c r="H152" t="inlineStr">
        <is>
          <t>Endividamento Geral</t>
        </is>
      </c>
      <c r="I152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152" t="n">
        <v>-3381.49</v>
      </c>
      <c r="K152" t="n">
        <v>-3381.49</v>
      </c>
      <c r="O152" t="inlineStr">
        <is>
          <t>Provisionado</t>
        </is>
      </c>
      <c r="Q152" t="inlineStr">
        <is>
          <t>04/2027</t>
        </is>
      </c>
      <c r="R152" t="n">
        <v>0</v>
      </c>
    </row>
    <row r="153">
      <c r="A153" t="n">
        <v>230834</v>
      </c>
      <c r="B153" t="inlineStr">
        <is>
          <t>Arcos</t>
        </is>
      </c>
      <c r="C153" t="inlineStr">
        <is>
          <t>PJ 00172021 - MATHEUS MONTEIRO ALMEIDA</t>
        </is>
      </c>
      <c r="D153" t="inlineStr">
        <is>
          <t>PROVISAO</t>
        </is>
      </c>
      <c r="E153" s="550" t="n">
        <v>46478</v>
      </c>
      <c r="F153" s="550" t="n">
        <v>46517</v>
      </c>
      <c r="G153" t="inlineStr">
        <is>
          <t>Mão de Obra - PJ</t>
        </is>
      </c>
      <c r="H153" t="inlineStr">
        <is>
          <t>MDO PJ Fixo</t>
        </is>
      </c>
      <c r="I153" t="inlineStr">
        <is>
          <t xml:space="preserve">SALÁRIO PJ 
</t>
        </is>
      </c>
      <c r="J153" t="n">
        <v>-5100</v>
      </c>
      <c r="K153" t="n">
        <v>-5100</v>
      </c>
      <c r="M153" t="inlineStr">
        <is>
          <t>COORDENADOR</t>
        </is>
      </c>
      <c r="N153" t="inlineStr">
        <is>
          <t xml:space="preserve">  - Coordenador</t>
        </is>
      </c>
      <c r="O153" t="inlineStr">
        <is>
          <t>Provisionado</t>
        </is>
      </c>
      <c r="Q153" t="inlineStr">
        <is>
          <t>04/2027</t>
        </is>
      </c>
      <c r="R153" t="n">
        <v>0</v>
      </c>
    </row>
    <row r="154">
      <c r="A154" t="n">
        <v>230951</v>
      </c>
      <c r="B154" t="inlineStr">
        <is>
          <t>Arcos</t>
        </is>
      </c>
      <c r="C154" t="inlineStr">
        <is>
          <t xml:space="preserve">EVENTOS SOLEDAD LTDA  </t>
        </is>
      </c>
      <c r="D154" t="inlineStr">
        <is>
          <t>PROVISAO</t>
        </is>
      </c>
      <c r="E154" s="550" t="n">
        <v>46478</v>
      </c>
      <c r="F154" s="550" t="n">
        <v>46492</v>
      </c>
      <c r="G154" t="inlineStr">
        <is>
          <t>Serviços de Terceiros</t>
        </is>
      </c>
      <c r="H154" t="inlineStr">
        <is>
          <t>Assessoria de Alimentos e Bebidas</t>
        </is>
      </c>
      <c r="I154" t="inlineStr">
        <is>
          <t xml:space="preserve">CONSULTORA DE BAR </t>
        </is>
      </c>
      <c r="J154" t="n">
        <v>-11000</v>
      </c>
      <c r="K154" t="n">
        <v>-11000</v>
      </c>
      <c r="O154" t="inlineStr">
        <is>
          <t>Provisionado</t>
        </is>
      </c>
      <c r="Q154" t="inlineStr">
        <is>
          <t>04/2027</t>
        </is>
      </c>
      <c r="R154" t="n">
        <v>0</v>
      </c>
    </row>
    <row r="155">
      <c r="A155" t="n">
        <v>229786</v>
      </c>
      <c r="B155" t="inlineStr">
        <is>
          <t>Arcos</t>
        </is>
      </c>
      <c r="C155" t="inlineStr">
        <is>
          <t>CONTRIBUICAO SINDICAL ASSISTENCIAL</t>
        </is>
      </c>
      <c r="D155" t="inlineStr">
        <is>
          <t>PROVISAO</t>
        </is>
      </c>
      <c r="E155" s="550" t="n">
        <v>46478</v>
      </c>
      <c r="F155" s="550" t="n">
        <v>46487</v>
      </c>
      <c r="G155" t="inlineStr">
        <is>
          <t>Mão de Obra - Benefícios</t>
        </is>
      </c>
      <c r="H155" t="inlineStr">
        <is>
          <t xml:space="preserve">Contribuição Sindical Assistencial   </t>
        </is>
      </c>
      <c r="J155" t="n">
        <v>-240</v>
      </c>
      <c r="K155" t="n">
        <v>-240</v>
      </c>
      <c r="O155" t="inlineStr">
        <is>
          <t>Provisionado</t>
        </is>
      </c>
      <c r="Q155" t="inlineStr">
        <is>
          <t>04/2027</t>
        </is>
      </c>
      <c r="R155" t="n">
        <v>0</v>
      </c>
    </row>
    <row r="156">
      <c r="A156" t="n">
        <v>234684</v>
      </c>
      <c r="B156" t="inlineStr">
        <is>
          <t>Arcos</t>
        </is>
      </c>
      <c r="C156" t="inlineStr">
        <is>
          <t>THIAGO HENRIQUE FARIAS</t>
        </is>
      </c>
      <c r="D156" t="inlineStr">
        <is>
          <t>PROVISAO</t>
        </is>
      </c>
      <c r="E156" s="550" t="n">
        <v>46478</v>
      </c>
      <c r="F156" s="550" t="n">
        <v>46517</v>
      </c>
      <c r="G156" t="inlineStr">
        <is>
          <t>Mão de Obra - PJ</t>
        </is>
      </c>
      <c r="H156" t="inlineStr">
        <is>
          <t>MDO PJ Fixo</t>
        </is>
      </c>
      <c r="I156" t="inlineStr">
        <is>
          <t xml:space="preserve">SALÁRIO PJ - SBCHEFE DE BAR </t>
        </is>
      </c>
      <c r="J156" t="n">
        <v>-5000</v>
      </c>
      <c r="K156" t="n">
        <v>-5000</v>
      </c>
      <c r="M156" t="inlineStr">
        <is>
          <t>SUB CHEFE DE BAR</t>
        </is>
      </c>
      <c r="N156" t="inlineStr">
        <is>
          <t xml:space="preserve">  - Sub Chefe De Bar</t>
        </is>
      </c>
      <c r="O156" t="inlineStr">
        <is>
          <t>Provisionado</t>
        </is>
      </c>
      <c r="Q156" t="inlineStr">
        <is>
          <t>04/2027</t>
        </is>
      </c>
      <c r="R156" t="n">
        <v>0</v>
      </c>
    </row>
    <row r="157">
      <c r="A157" t="n">
        <v>170548</v>
      </c>
      <c r="B157" t="inlineStr">
        <is>
          <t>Arcos</t>
        </is>
      </c>
      <c r="C157" t="inlineStr">
        <is>
          <t xml:space="preserve">MINISTERIO DA FAZENDA </t>
        </is>
      </c>
      <c r="D157" t="inlineStr">
        <is>
          <t>18/60</t>
        </is>
      </c>
      <c r="E157" s="550" t="n">
        <v>46476</v>
      </c>
      <c r="F157" s="550" t="n">
        <v>46476</v>
      </c>
      <c r="G157" t="inlineStr">
        <is>
          <t>Endividamento</t>
        </is>
      </c>
      <c r="H157" t="inlineStr">
        <is>
          <t>Endividamento Geral</t>
        </is>
      </c>
      <c r="I157" t="inlineStr">
        <is>
          <t>PARCELAMENTO 014091164 - EXECUÇÃO FISCAL 5020334-52.2025.4.03.6182 - 60 PARCELAS</t>
        </is>
      </c>
      <c r="J157" t="n">
        <v>-8615.209999999999</v>
      </c>
      <c r="K157" t="n">
        <v>-8615.209999999999</v>
      </c>
      <c r="O157" t="inlineStr">
        <is>
          <t>Provisionado</t>
        </is>
      </c>
      <c r="Q157" t="inlineStr">
        <is>
          <t>03/2027</t>
        </is>
      </c>
      <c r="R157" t="n">
        <v>0</v>
      </c>
    </row>
    <row r="158">
      <c r="A158" t="n">
        <v>177868</v>
      </c>
      <c r="B158" t="inlineStr">
        <is>
          <t>Arcos</t>
        </is>
      </c>
      <c r="C158" t="inlineStr">
        <is>
          <t xml:space="preserve">MINISTERIO DA FAZENDA </t>
        </is>
      </c>
      <c r="D158" t="inlineStr">
        <is>
          <t>23/60</t>
        </is>
      </c>
      <c r="E158" s="550" t="n">
        <v>46474</v>
      </c>
      <c r="F158" s="550" t="n">
        <v>46658</v>
      </c>
      <c r="G158" t="inlineStr">
        <is>
          <t>Endividamento</t>
        </is>
      </c>
      <c r="H158" t="inlineStr">
        <is>
          <t>Endividamento Geral</t>
        </is>
      </c>
      <c r="I158" t="inlineStr">
        <is>
          <t>PARCELAMENTO 014247772 - IRPJ E CSLL RELATIVOS AO 3º E 4º TRI DE 2022</t>
        </is>
      </c>
      <c r="J158" t="n">
        <v>-8566.18</v>
      </c>
      <c r="K158" t="n">
        <v>-8566.18</v>
      </c>
      <c r="O158" t="inlineStr">
        <is>
          <t>Provisionado</t>
        </is>
      </c>
      <c r="Q158" t="inlineStr">
        <is>
          <t>03/2027</t>
        </is>
      </c>
      <c r="R158" t="n">
        <v>0</v>
      </c>
    </row>
    <row r="159">
      <c r="A159" t="n">
        <v>212189</v>
      </c>
      <c r="B159" t="inlineStr">
        <is>
          <t>Arcos</t>
        </is>
      </c>
      <c r="C159" t="inlineStr">
        <is>
          <t>SECRETARIA DE ESTADO DA FAZENDA</t>
        </is>
      </c>
      <c r="D159" t="inlineStr">
        <is>
          <t>14/84</t>
        </is>
      </c>
      <c r="E159" s="550" t="n">
        <v>46472</v>
      </c>
      <c r="F159" s="550" t="n">
        <v>46507</v>
      </c>
      <c r="G159" t="inlineStr">
        <is>
          <t>Endividamento</t>
        </is>
      </c>
      <c r="H159" t="inlineStr">
        <is>
          <t>Endividamento Geral</t>
        </is>
      </c>
      <c r="I159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159" t="n">
        <v>-3381.49</v>
      </c>
      <c r="K159" t="n">
        <v>-3381.49</v>
      </c>
      <c r="O159" t="inlineStr">
        <is>
          <t>Provisionado</t>
        </is>
      </c>
      <c r="Q159" t="inlineStr">
        <is>
          <t>03/2027</t>
        </is>
      </c>
      <c r="R159" t="n">
        <v>0</v>
      </c>
    </row>
    <row r="160">
      <c r="A160" t="n">
        <v>224864</v>
      </c>
      <c r="B160" t="inlineStr">
        <is>
          <t>Arcos</t>
        </is>
      </c>
      <c r="C160" t="inlineStr">
        <is>
          <t>VINICIUS NORIVAL BARBOSA DA SILVA</t>
        </is>
      </c>
      <c r="D160" t="inlineStr">
        <is>
          <t>PROVISAO</t>
        </is>
      </c>
      <c r="E160" s="550" t="n">
        <v>46447</v>
      </c>
      <c r="F160" s="550" t="n">
        <v>46487</v>
      </c>
      <c r="G160" t="inlineStr">
        <is>
          <t>Mão de Obra - PJ</t>
        </is>
      </c>
      <c r="H160" t="inlineStr">
        <is>
          <t>MDO PJ Fixo</t>
        </is>
      </c>
      <c r="I160" t="inlineStr">
        <is>
          <t>SALÁRIO PJ - PRODUTOR DE EVENTOS III</t>
        </is>
      </c>
      <c r="J160" t="n">
        <v>-1500</v>
      </c>
      <c r="K160" t="n">
        <v>-1500</v>
      </c>
      <c r="M160" t="inlineStr">
        <is>
          <t>ANALISTA EXECUTIVA DE EVENTOS</t>
        </is>
      </c>
      <c r="N160" t="inlineStr">
        <is>
          <t>MDO Terceirizada - Eventos</t>
        </is>
      </c>
      <c r="O160" t="inlineStr">
        <is>
          <t>Provisionado</t>
        </is>
      </c>
      <c r="Q160" t="inlineStr">
        <is>
          <t>03/2027</t>
        </is>
      </c>
      <c r="R160" t="n">
        <v>0</v>
      </c>
    </row>
    <row r="161">
      <c r="A161" t="n">
        <v>230950</v>
      </c>
      <c r="B161" t="inlineStr">
        <is>
          <t>Arcos</t>
        </is>
      </c>
      <c r="C161" t="inlineStr">
        <is>
          <t xml:space="preserve">EVENTOS SOLEDAD LTDA  </t>
        </is>
      </c>
      <c r="D161" t="inlineStr">
        <is>
          <t>PROVISAO</t>
        </is>
      </c>
      <c r="E161" s="550" t="n">
        <v>46447</v>
      </c>
      <c r="F161" s="550" t="n">
        <v>46461</v>
      </c>
      <c r="G161" t="inlineStr">
        <is>
          <t>Serviços de Terceiros</t>
        </is>
      </c>
      <c r="H161" t="inlineStr">
        <is>
          <t>Assessoria de Alimentos e Bebidas</t>
        </is>
      </c>
      <c r="I161" t="inlineStr">
        <is>
          <t xml:space="preserve">CONSULTORA DE BAR </t>
        </is>
      </c>
      <c r="J161" t="n">
        <v>-11000</v>
      </c>
      <c r="K161" t="n">
        <v>-11000</v>
      </c>
      <c r="O161" t="inlineStr">
        <is>
          <t>Provisionado</t>
        </is>
      </c>
      <c r="Q161" t="inlineStr">
        <is>
          <t>03/2027</t>
        </is>
      </c>
      <c r="R161" t="n">
        <v>0</v>
      </c>
    </row>
    <row r="162">
      <c r="A162" t="n">
        <v>230833</v>
      </c>
      <c r="B162" t="inlineStr">
        <is>
          <t>Arcos</t>
        </is>
      </c>
      <c r="C162" t="inlineStr">
        <is>
          <t>PJ 00172021 - MATHEUS MONTEIRO ALMEIDA</t>
        </is>
      </c>
      <c r="D162" t="inlineStr">
        <is>
          <t>PROVISAO</t>
        </is>
      </c>
      <c r="E162" s="550" t="n">
        <v>46447</v>
      </c>
      <c r="F162" s="550" t="n">
        <v>46487</v>
      </c>
      <c r="G162" t="inlineStr">
        <is>
          <t>Mão de Obra - PJ</t>
        </is>
      </c>
      <c r="H162" t="inlineStr">
        <is>
          <t>MDO PJ Fixo</t>
        </is>
      </c>
      <c r="I162" t="inlineStr">
        <is>
          <t xml:space="preserve">SALÁRIO PJ 
</t>
        </is>
      </c>
      <c r="J162" t="n">
        <v>-5100</v>
      </c>
      <c r="K162" t="n">
        <v>-5100</v>
      </c>
      <c r="M162" t="inlineStr">
        <is>
          <t>COORDENADOR</t>
        </is>
      </c>
      <c r="N162" t="inlineStr">
        <is>
          <t xml:space="preserve">  - Coordenador</t>
        </is>
      </c>
      <c r="O162" t="inlineStr">
        <is>
          <t>Provisionado</t>
        </is>
      </c>
      <c r="Q162" t="inlineStr">
        <is>
          <t>03/2027</t>
        </is>
      </c>
      <c r="R162" t="n">
        <v>0</v>
      </c>
    </row>
    <row r="163">
      <c r="A163" t="n">
        <v>229785</v>
      </c>
      <c r="B163" t="inlineStr">
        <is>
          <t>Arcos</t>
        </is>
      </c>
      <c r="C163" t="inlineStr">
        <is>
          <t>CONTRIBUICAO SINDICAL ASSISTENCIAL</t>
        </is>
      </c>
      <c r="D163" t="inlineStr">
        <is>
          <t>PROVISAO</t>
        </is>
      </c>
      <c r="E163" s="550" t="n">
        <v>46447</v>
      </c>
      <c r="F163" s="550" t="n">
        <v>46456</v>
      </c>
      <c r="G163" t="inlineStr">
        <is>
          <t>Mão de Obra - Benefícios</t>
        </is>
      </c>
      <c r="H163" t="inlineStr">
        <is>
          <t xml:space="preserve">Contribuição Sindical Assistencial   </t>
        </is>
      </c>
      <c r="J163" t="n">
        <v>-240</v>
      </c>
      <c r="K163" t="n">
        <v>-240</v>
      </c>
      <c r="O163" t="inlineStr">
        <is>
          <t>Provisionado</t>
        </is>
      </c>
      <c r="Q163" t="inlineStr">
        <is>
          <t>03/2027</t>
        </is>
      </c>
      <c r="R163" t="n">
        <v>0</v>
      </c>
    </row>
    <row r="164">
      <c r="A164" t="n">
        <v>219592</v>
      </c>
      <c r="B164" t="inlineStr">
        <is>
          <t>Arcos</t>
        </is>
      </c>
      <c r="C164" t="inlineStr">
        <is>
          <t>PJ 59349478000174</t>
        </is>
      </c>
      <c r="D164" t="inlineStr">
        <is>
          <t>PROVISAO</t>
        </is>
      </c>
      <c r="E164" s="550" t="n">
        <v>46447</v>
      </c>
      <c r="F164" s="550" t="n">
        <v>46487</v>
      </c>
      <c r="G164" t="inlineStr">
        <is>
          <t>Mão de Obra - PJ</t>
        </is>
      </c>
      <c r="H164" t="inlineStr">
        <is>
          <t>MDO PJ Fixo</t>
        </is>
      </c>
      <c r="I164" t="inlineStr">
        <is>
          <t xml:space="preserve">SALÁRIO PJ </t>
        </is>
      </c>
      <c r="J164" t="n">
        <v>-4200</v>
      </c>
      <c r="K164" t="n">
        <v>-4200</v>
      </c>
      <c r="M164" t="inlineStr">
        <is>
          <t>COORDENADOR</t>
        </is>
      </c>
      <c r="N164" t="inlineStr">
        <is>
          <t xml:space="preserve">  - Coordenador</t>
        </is>
      </c>
      <c r="O164" t="inlineStr">
        <is>
          <t>Provisionado</t>
        </is>
      </c>
      <c r="Q164" t="inlineStr">
        <is>
          <t>03/2027</t>
        </is>
      </c>
      <c r="R164" t="n">
        <v>0</v>
      </c>
    </row>
    <row r="165">
      <c r="A165" t="n">
        <v>234683</v>
      </c>
      <c r="B165" t="inlineStr">
        <is>
          <t>Arcos</t>
        </is>
      </c>
      <c r="C165" t="inlineStr">
        <is>
          <t>THIAGO HENRIQUE FARIAS</t>
        </is>
      </c>
      <c r="D165" t="inlineStr">
        <is>
          <t>PROVISAO</t>
        </is>
      </c>
      <c r="E165" s="550" t="n">
        <v>46447</v>
      </c>
      <c r="F165" s="550" t="n">
        <v>46487</v>
      </c>
      <c r="G165" t="inlineStr">
        <is>
          <t>Mão de Obra - PJ</t>
        </is>
      </c>
      <c r="H165" t="inlineStr">
        <is>
          <t>MDO PJ Fixo</t>
        </is>
      </c>
      <c r="I165" t="inlineStr">
        <is>
          <t xml:space="preserve">SALÁRIO PJ - SBCHEFE DE BAR </t>
        </is>
      </c>
      <c r="J165" t="n">
        <v>-5000</v>
      </c>
      <c r="K165" t="n">
        <v>-5000</v>
      </c>
      <c r="M165" t="inlineStr">
        <is>
          <t>SUB CHEFE DE BAR</t>
        </is>
      </c>
      <c r="N165" t="inlineStr">
        <is>
          <t xml:space="preserve">  - Sub Chefe De Bar</t>
        </is>
      </c>
      <c r="O165" t="inlineStr">
        <is>
          <t>Provisionado</t>
        </is>
      </c>
      <c r="Q165" t="inlineStr">
        <is>
          <t>03/2027</t>
        </is>
      </c>
      <c r="R165" t="n">
        <v>0</v>
      </c>
    </row>
    <row r="166">
      <c r="A166" t="n">
        <v>170547</v>
      </c>
      <c r="B166" t="inlineStr">
        <is>
          <t>Arcos</t>
        </is>
      </c>
      <c r="C166" t="inlineStr">
        <is>
          <t xml:space="preserve">MINISTERIO DA FAZENDA </t>
        </is>
      </c>
      <c r="D166" t="inlineStr">
        <is>
          <t>17/60</t>
        </is>
      </c>
      <c r="E166" s="550" t="n">
        <v>46446</v>
      </c>
      <c r="F166" s="550" t="n">
        <v>46446</v>
      </c>
      <c r="G166" t="inlineStr">
        <is>
          <t>Endividamento</t>
        </is>
      </c>
      <c r="H166" t="inlineStr">
        <is>
          <t>Endividamento Geral</t>
        </is>
      </c>
      <c r="I166" t="inlineStr">
        <is>
          <t>PARCELAMENTO 014091164 - EXECUÇÃO FISCAL 5020334-52.2025.4.03.6182 - 60 PARCELAS</t>
        </is>
      </c>
      <c r="J166" t="n">
        <v>-8615.209999999999</v>
      </c>
      <c r="K166" t="n">
        <v>-8615.209999999999</v>
      </c>
      <c r="O166" t="inlineStr">
        <is>
          <t>Provisionado</t>
        </is>
      </c>
      <c r="Q166" t="inlineStr">
        <is>
          <t>02/2027</t>
        </is>
      </c>
      <c r="R166" t="n">
        <v>0</v>
      </c>
    </row>
    <row r="167">
      <c r="A167" t="n">
        <v>177867</v>
      </c>
      <c r="B167" t="inlineStr">
        <is>
          <t>Arcos</t>
        </is>
      </c>
      <c r="C167" t="inlineStr">
        <is>
          <t xml:space="preserve">MINISTERIO DA FAZENDA </t>
        </is>
      </c>
      <c r="D167" t="inlineStr">
        <is>
          <t>22/60</t>
        </is>
      </c>
      <c r="E167" s="550" t="n">
        <v>46446</v>
      </c>
      <c r="F167" s="550" t="n">
        <v>46627</v>
      </c>
      <c r="G167" t="inlineStr">
        <is>
          <t>Endividamento</t>
        </is>
      </c>
      <c r="H167" t="inlineStr">
        <is>
          <t>Endividamento Geral</t>
        </is>
      </c>
      <c r="I167" t="inlineStr">
        <is>
          <t>PARCELAMENTO 014247772 - IRPJ E CSLL RELATIVOS AO 3º E 4º TRI DE 2022</t>
        </is>
      </c>
      <c r="J167" t="n">
        <v>-8566.18</v>
      </c>
      <c r="K167" t="n">
        <v>-8566.18</v>
      </c>
      <c r="O167" t="inlineStr">
        <is>
          <t>Provisionado</t>
        </is>
      </c>
      <c r="Q167" t="inlineStr">
        <is>
          <t>02/2027</t>
        </is>
      </c>
      <c r="R167" t="n">
        <v>0</v>
      </c>
    </row>
    <row r="168">
      <c r="A168" t="n">
        <v>212188</v>
      </c>
      <c r="B168" t="inlineStr">
        <is>
          <t>Arcos</t>
        </is>
      </c>
      <c r="C168" t="inlineStr">
        <is>
          <t>SECRETARIA DE ESTADO DA FAZENDA</t>
        </is>
      </c>
      <c r="D168" t="inlineStr">
        <is>
          <t>13/84</t>
        </is>
      </c>
      <c r="E168" s="550" t="n">
        <v>46444</v>
      </c>
      <c r="F168" s="550" t="n">
        <v>46476</v>
      </c>
      <c r="G168" t="inlineStr">
        <is>
          <t>Endividamento</t>
        </is>
      </c>
      <c r="H168" t="inlineStr">
        <is>
          <t>Endividamento Geral</t>
        </is>
      </c>
      <c r="I168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168" t="n">
        <v>-3381.49</v>
      </c>
      <c r="K168" t="n">
        <v>-3381.49</v>
      </c>
      <c r="O168" t="inlineStr">
        <is>
          <t>Provisionado</t>
        </is>
      </c>
      <c r="Q168" t="inlineStr">
        <is>
          <t>02/2027</t>
        </is>
      </c>
      <c r="R168" t="n">
        <v>0</v>
      </c>
    </row>
    <row r="169">
      <c r="A169" t="n">
        <v>214159</v>
      </c>
      <c r="B169" t="inlineStr">
        <is>
          <t>Arcos</t>
        </is>
      </c>
      <c r="C169" t="inlineStr">
        <is>
          <t xml:space="preserve">JANAINA SANTOS PAES DA SILVA </t>
        </is>
      </c>
      <c r="D169" t="inlineStr">
        <is>
          <t>PROVISAO</t>
        </is>
      </c>
      <c r="E169" s="550" t="n">
        <v>46419</v>
      </c>
      <c r="F169" s="550" t="n">
        <v>46456</v>
      </c>
      <c r="G169" t="inlineStr">
        <is>
          <t>Mão de Obra - PJ</t>
        </is>
      </c>
      <c r="H169" t="inlineStr">
        <is>
          <t>MDO PJ Fixo</t>
        </is>
      </c>
      <c r="I169" t="inlineStr">
        <is>
          <t xml:space="preserve">SALÁRIO PJ </t>
        </is>
      </c>
      <c r="J169" t="n">
        <v>-4000</v>
      </c>
      <c r="K169" t="n">
        <v>-4000</v>
      </c>
      <c r="M169" t="inlineStr">
        <is>
          <t>SUB CHEFE DE COZINHA</t>
        </is>
      </c>
      <c r="N169" t="inlineStr">
        <is>
          <t xml:space="preserve">  - Sub Chefe de Cozinha</t>
        </is>
      </c>
      <c r="O169" t="inlineStr">
        <is>
          <t>Provisionado</t>
        </is>
      </c>
      <c r="Q169" t="inlineStr">
        <is>
          <t>02/2027</t>
        </is>
      </c>
      <c r="R169" t="n">
        <v>0</v>
      </c>
    </row>
    <row r="170">
      <c r="A170" t="n">
        <v>230832</v>
      </c>
      <c r="B170" t="inlineStr">
        <is>
          <t>Arcos</t>
        </is>
      </c>
      <c r="C170" t="inlineStr">
        <is>
          <t>PJ 00172021 - MATHEUS MONTEIRO ALMEIDA</t>
        </is>
      </c>
      <c r="D170" t="inlineStr">
        <is>
          <t>PROVISAO</t>
        </is>
      </c>
      <c r="E170" s="550" t="n">
        <v>46419</v>
      </c>
      <c r="F170" s="550" t="n">
        <v>46456</v>
      </c>
      <c r="G170" t="inlineStr">
        <is>
          <t>Mão de Obra - PJ</t>
        </is>
      </c>
      <c r="H170" t="inlineStr">
        <is>
          <t>MDO PJ Fixo</t>
        </is>
      </c>
      <c r="I170" t="inlineStr">
        <is>
          <t xml:space="preserve">SALÁRIO PJ 
</t>
        </is>
      </c>
      <c r="J170" t="n">
        <v>-5100</v>
      </c>
      <c r="K170" t="n">
        <v>-5100</v>
      </c>
      <c r="M170" t="inlineStr">
        <is>
          <t>COORDENADOR</t>
        </is>
      </c>
      <c r="N170" t="inlineStr">
        <is>
          <t xml:space="preserve">  - Coordenador</t>
        </is>
      </c>
      <c r="O170" t="inlineStr">
        <is>
          <t>Provisionado</t>
        </is>
      </c>
      <c r="Q170" t="inlineStr">
        <is>
          <t>02/2027</t>
        </is>
      </c>
      <c r="R170" t="n">
        <v>0</v>
      </c>
    </row>
    <row r="171">
      <c r="A171" t="n">
        <v>230949</v>
      </c>
      <c r="B171" t="inlineStr">
        <is>
          <t>Arcos</t>
        </is>
      </c>
      <c r="C171" t="inlineStr">
        <is>
          <t xml:space="preserve">EVENTOS SOLEDAD LTDA  </t>
        </is>
      </c>
      <c r="D171" t="inlineStr">
        <is>
          <t>PROVISAO</t>
        </is>
      </c>
      <c r="E171" s="550" t="n">
        <v>46419</v>
      </c>
      <c r="F171" s="550" t="n">
        <v>46433</v>
      </c>
      <c r="G171" t="inlineStr">
        <is>
          <t>Serviços de Terceiros</t>
        </is>
      </c>
      <c r="H171" t="inlineStr">
        <is>
          <t>Assessoria de Alimentos e Bebidas</t>
        </is>
      </c>
      <c r="I171" t="inlineStr">
        <is>
          <t xml:space="preserve">CONSULTORA DE BAR </t>
        </is>
      </c>
      <c r="J171" t="n">
        <v>-11000</v>
      </c>
      <c r="K171" t="n">
        <v>-11000</v>
      </c>
      <c r="O171" t="inlineStr">
        <is>
          <t>Provisionado</t>
        </is>
      </c>
      <c r="Q171" t="inlineStr">
        <is>
          <t>02/2027</t>
        </is>
      </c>
      <c r="R171" t="n">
        <v>0</v>
      </c>
    </row>
    <row r="172">
      <c r="A172" t="n">
        <v>224863</v>
      </c>
      <c r="B172" t="inlineStr">
        <is>
          <t>Arcos</t>
        </is>
      </c>
      <c r="C172" t="inlineStr">
        <is>
          <t>VINICIUS NORIVAL BARBOSA DA SILVA</t>
        </is>
      </c>
      <c r="D172" t="inlineStr">
        <is>
          <t>PROVISAO</t>
        </is>
      </c>
      <c r="E172" s="550" t="n">
        <v>46419</v>
      </c>
      <c r="F172" s="550" t="n">
        <v>46456</v>
      </c>
      <c r="G172" t="inlineStr">
        <is>
          <t>Mão de Obra - PJ</t>
        </is>
      </c>
      <c r="H172" t="inlineStr">
        <is>
          <t>MDO PJ Fixo</t>
        </is>
      </c>
      <c r="I172" t="inlineStr">
        <is>
          <t>SALÁRIO PJ - PRODUTOR DE EVENTOS III</t>
        </is>
      </c>
      <c r="J172" t="n">
        <v>-1500</v>
      </c>
      <c r="K172" t="n">
        <v>-1500</v>
      </c>
      <c r="M172" t="inlineStr">
        <is>
          <t>ANALISTA EXECUTIVA DE EVENTOS</t>
        </is>
      </c>
      <c r="N172" t="inlineStr">
        <is>
          <t>MDO Terceirizada - Eventos</t>
        </is>
      </c>
      <c r="O172" t="inlineStr">
        <is>
          <t>Provisionado</t>
        </is>
      </c>
      <c r="Q172" t="inlineStr">
        <is>
          <t>02/2027</t>
        </is>
      </c>
      <c r="R172" t="n">
        <v>0</v>
      </c>
    </row>
    <row r="173">
      <c r="A173" t="n">
        <v>219591</v>
      </c>
      <c r="B173" t="inlineStr">
        <is>
          <t>Arcos</t>
        </is>
      </c>
      <c r="C173" t="inlineStr">
        <is>
          <t>PJ 59349478000174</t>
        </is>
      </c>
      <c r="D173" t="inlineStr">
        <is>
          <t>PROVISAO</t>
        </is>
      </c>
      <c r="E173" s="550" t="n">
        <v>46419</v>
      </c>
      <c r="F173" s="550" t="n">
        <v>46456</v>
      </c>
      <c r="G173" t="inlineStr">
        <is>
          <t>Mão de Obra - PJ</t>
        </is>
      </c>
      <c r="H173" t="inlineStr">
        <is>
          <t>MDO PJ Fixo</t>
        </is>
      </c>
      <c r="I173" t="inlineStr">
        <is>
          <t xml:space="preserve">SALÁRIO PJ </t>
        </is>
      </c>
      <c r="J173" t="n">
        <v>-4200</v>
      </c>
      <c r="K173" t="n">
        <v>-4200</v>
      </c>
      <c r="M173" t="inlineStr">
        <is>
          <t>COORDENADOR</t>
        </is>
      </c>
      <c r="N173" t="inlineStr">
        <is>
          <t xml:space="preserve">  - Coordenador</t>
        </is>
      </c>
      <c r="O173" t="inlineStr">
        <is>
          <t>Provisionado</t>
        </is>
      </c>
      <c r="Q173" t="inlineStr">
        <is>
          <t>02/2027</t>
        </is>
      </c>
      <c r="R173" t="n">
        <v>0</v>
      </c>
    </row>
    <row r="174">
      <c r="A174" t="n">
        <v>229784</v>
      </c>
      <c r="B174" t="inlineStr">
        <is>
          <t>Arcos</t>
        </is>
      </c>
      <c r="C174" t="inlineStr">
        <is>
          <t>CONTRIBUICAO SINDICAL ASSISTENCIAL</t>
        </is>
      </c>
      <c r="D174" t="inlineStr">
        <is>
          <t>PROVISAO</t>
        </is>
      </c>
      <c r="E174" s="550" t="n">
        <v>46419</v>
      </c>
      <c r="F174" s="550" t="n">
        <v>46428</v>
      </c>
      <c r="G174" t="inlineStr">
        <is>
          <t>Mão de Obra - Benefícios</t>
        </is>
      </c>
      <c r="H174" t="inlineStr">
        <is>
          <t xml:space="preserve">Contribuição Sindical Assistencial   </t>
        </is>
      </c>
      <c r="J174" t="n">
        <v>-240</v>
      </c>
      <c r="K174" t="n">
        <v>-240</v>
      </c>
      <c r="O174" t="inlineStr">
        <is>
          <t>Provisionado</t>
        </is>
      </c>
      <c r="Q174" t="inlineStr">
        <is>
          <t>02/2027</t>
        </is>
      </c>
      <c r="R174" t="n">
        <v>0</v>
      </c>
    </row>
    <row r="175">
      <c r="A175" t="n">
        <v>196394</v>
      </c>
      <c r="B175" t="inlineStr">
        <is>
          <t>Arcos</t>
        </is>
      </c>
      <c r="C175" t="inlineStr">
        <is>
          <t>SALARIOS CLT</t>
        </is>
      </c>
      <c r="D175" t="inlineStr">
        <is>
          <t>PROVISAO</t>
        </is>
      </c>
      <c r="E175" s="550" t="n">
        <v>46419</v>
      </c>
      <c r="F175" s="550" t="n">
        <v>46452</v>
      </c>
      <c r="G175" t="inlineStr">
        <is>
          <t>Mão de Obra - Salários</t>
        </is>
      </c>
      <c r="H175" t="inlineStr">
        <is>
          <t>MDO CLT - Salário</t>
        </is>
      </c>
      <c r="I175" t="inlineStr">
        <is>
          <t>01/2026 - Líquido Folha Mensal 01/2026.</t>
        </is>
      </c>
      <c r="J175" t="n">
        <v>-90000</v>
      </c>
      <c r="K175" t="n">
        <v>-90000</v>
      </c>
      <c r="O175" t="inlineStr">
        <is>
          <t>Provisionado</t>
        </is>
      </c>
      <c r="Q175" t="inlineStr">
        <is>
          <t>02/2027</t>
        </is>
      </c>
      <c r="R175" t="n">
        <v>0</v>
      </c>
    </row>
    <row r="176">
      <c r="A176" t="n">
        <v>234682</v>
      </c>
      <c r="B176" t="inlineStr">
        <is>
          <t>Arcos</t>
        </is>
      </c>
      <c r="C176" t="inlineStr">
        <is>
          <t>THIAGO HENRIQUE FARIAS</t>
        </is>
      </c>
      <c r="D176" t="inlineStr">
        <is>
          <t>PROVISAO</t>
        </is>
      </c>
      <c r="E176" s="550" t="n">
        <v>46419</v>
      </c>
      <c r="F176" s="550" t="n">
        <v>46456</v>
      </c>
      <c r="G176" t="inlineStr">
        <is>
          <t>Mão de Obra - PJ</t>
        </is>
      </c>
      <c r="H176" t="inlineStr">
        <is>
          <t>MDO PJ Fixo</t>
        </is>
      </c>
      <c r="I176" t="inlineStr">
        <is>
          <t xml:space="preserve">SALÁRIO PJ - SBCHEFE DE BAR </t>
        </is>
      </c>
      <c r="J176" t="n">
        <v>-5000</v>
      </c>
      <c r="K176" t="n">
        <v>-5000</v>
      </c>
      <c r="M176" t="inlineStr">
        <is>
          <t>SUB CHEFE DE BAR</t>
        </is>
      </c>
      <c r="N176" t="inlineStr">
        <is>
          <t xml:space="preserve">  - Sub Chefe De Bar</t>
        </is>
      </c>
      <c r="O176" t="inlineStr">
        <is>
          <t>Provisionado</t>
        </is>
      </c>
      <c r="Q176" t="inlineStr">
        <is>
          <t>02/2027</t>
        </is>
      </c>
      <c r="R176" t="n">
        <v>0</v>
      </c>
    </row>
    <row r="177">
      <c r="A177" t="n">
        <v>170546</v>
      </c>
      <c r="B177" t="inlineStr">
        <is>
          <t>Arcos</t>
        </is>
      </c>
      <c r="C177" t="inlineStr">
        <is>
          <t xml:space="preserve">MINISTERIO DA FAZENDA </t>
        </is>
      </c>
      <c r="D177" t="inlineStr">
        <is>
          <t>16/60</t>
        </is>
      </c>
      <c r="E177" s="550" t="n">
        <v>46417</v>
      </c>
      <c r="F177" s="550" t="n">
        <v>46417</v>
      </c>
      <c r="G177" t="inlineStr">
        <is>
          <t>Endividamento</t>
        </is>
      </c>
      <c r="H177" t="inlineStr">
        <is>
          <t>Endividamento Geral</t>
        </is>
      </c>
      <c r="I177" t="inlineStr">
        <is>
          <t>PARCELAMENTO 014091164 - EXECUÇÃO FISCAL 5020334-52.2025.4.03.6182 - 60 PARCELAS</t>
        </is>
      </c>
      <c r="J177" t="n">
        <v>-8615.209999999999</v>
      </c>
      <c r="K177" t="n">
        <v>-8615.209999999999</v>
      </c>
      <c r="O177" t="inlineStr">
        <is>
          <t>Provisionado</t>
        </is>
      </c>
      <c r="Q177" t="inlineStr">
        <is>
          <t>01/2027</t>
        </is>
      </c>
      <c r="R177" t="n">
        <v>0</v>
      </c>
    </row>
    <row r="178">
      <c r="A178" t="n">
        <v>177866</v>
      </c>
      <c r="B178" t="inlineStr">
        <is>
          <t>Arcos</t>
        </is>
      </c>
      <c r="C178" t="inlineStr">
        <is>
          <t xml:space="preserve">MINISTERIO DA FAZENDA </t>
        </is>
      </c>
      <c r="D178" t="inlineStr">
        <is>
          <t>21/60</t>
        </is>
      </c>
      <c r="E178" s="550" t="n">
        <v>46415</v>
      </c>
      <c r="F178" s="550" t="n">
        <v>46596</v>
      </c>
      <c r="G178" t="inlineStr">
        <is>
          <t>Endividamento</t>
        </is>
      </c>
      <c r="H178" t="inlineStr">
        <is>
          <t>Endividamento Geral</t>
        </is>
      </c>
      <c r="I178" t="inlineStr">
        <is>
          <t>PARCELAMENTO 014247772 - IRPJ E CSLL RELATIVOS AO 3º E 4º TRI DE 2022</t>
        </is>
      </c>
      <c r="J178" t="n">
        <v>-8566.18</v>
      </c>
      <c r="K178" t="n">
        <v>-8566.18</v>
      </c>
      <c r="O178" t="inlineStr">
        <is>
          <t>Provisionado</t>
        </is>
      </c>
      <c r="Q178" t="inlineStr">
        <is>
          <t>01/2027</t>
        </is>
      </c>
      <c r="R178" t="n">
        <v>0</v>
      </c>
    </row>
    <row r="179">
      <c r="A179" t="n">
        <v>215707</v>
      </c>
      <c r="B179" t="inlineStr">
        <is>
          <t>Arcos</t>
        </is>
      </c>
      <c r="C179" t="inlineStr">
        <is>
          <t xml:space="preserve">CSRF </t>
        </is>
      </c>
      <c r="D179" t="inlineStr">
        <is>
          <t>PROVISAO</t>
        </is>
      </c>
      <c r="E179" s="550" t="n">
        <v>46415</v>
      </c>
      <c r="F179" s="550" t="n">
        <v>46438</v>
      </c>
      <c r="G179" t="inlineStr">
        <is>
          <t>Serviços de Terceiros</t>
        </is>
      </c>
      <c r="H179" t="inlineStr">
        <is>
          <t>Assessoria Contabil</t>
        </is>
      </c>
      <c r="J179" t="n">
        <v>-250</v>
      </c>
      <c r="K179" t="n">
        <v>-250</v>
      </c>
      <c r="O179" t="inlineStr">
        <is>
          <t>Provisionado</t>
        </is>
      </c>
      <c r="Q179" t="inlineStr">
        <is>
          <t>01/2027</t>
        </is>
      </c>
      <c r="R179" t="n">
        <v>0</v>
      </c>
    </row>
    <row r="180">
      <c r="A180" t="n">
        <v>212187</v>
      </c>
      <c r="B180" t="inlineStr">
        <is>
          <t>Arcos</t>
        </is>
      </c>
      <c r="C180" t="inlineStr">
        <is>
          <t>SECRETARIA DE ESTADO DA FAZENDA</t>
        </is>
      </c>
      <c r="D180" t="inlineStr">
        <is>
          <t>12/84</t>
        </is>
      </c>
      <c r="E180" s="550" t="n">
        <v>46413</v>
      </c>
      <c r="F180" s="550" t="n">
        <v>46446</v>
      </c>
      <c r="G180" t="inlineStr">
        <is>
          <t>Endividamento</t>
        </is>
      </c>
      <c r="H180" t="inlineStr">
        <is>
          <t>Endividamento Geral</t>
        </is>
      </c>
      <c r="I180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180" t="n">
        <v>-3381.49</v>
      </c>
      <c r="K180" t="n">
        <v>-3381.49</v>
      </c>
      <c r="O180" t="inlineStr">
        <is>
          <t>Provisionado</t>
        </is>
      </c>
      <c r="Q180" t="inlineStr">
        <is>
          <t>01/2027</t>
        </is>
      </c>
      <c r="R180" t="n">
        <v>0</v>
      </c>
    </row>
    <row r="181">
      <c r="A181" t="n">
        <v>214115</v>
      </c>
      <c r="B181" t="inlineStr">
        <is>
          <t>Arcos</t>
        </is>
      </c>
      <c r="C181" t="inlineStr">
        <is>
          <t>GILVANIA DE SOUZA LAURENCIO</t>
        </is>
      </c>
      <c r="D181" t="inlineStr">
        <is>
          <t>PROVISAO</t>
        </is>
      </c>
      <c r="E181" s="550" t="n">
        <v>46388</v>
      </c>
      <c r="F181" s="550" t="n">
        <v>46428</v>
      </c>
      <c r="G181" t="inlineStr">
        <is>
          <t>Mão de Obra - PJ</t>
        </is>
      </c>
      <c r="H181" t="inlineStr">
        <is>
          <t>MDO PJ Fixo</t>
        </is>
      </c>
      <c r="I181" t="inlineStr">
        <is>
          <t xml:space="preserve">SALÁRIO PJ </t>
        </is>
      </c>
      <c r="J181" t="n">
        <v>-3400</v>
      </c>
      <c r="K181" t="n">
        <v>-3400</v>
      </c>
      <c r="M181" t="inlineStr">
        <is>
          <t>CHEFE DE COZINHA</t>
        </is>
      </c>
      <c r="N181" t="inlineStr">
        <is>
          <t xml:space="preserve">  - Chefe de Cozinha</t>
        </is>
      </c>
      <c r="O181" t="inlineStr">
        <is>
          <t>Provisionado</t>
        </is>
      </c>
      <c r="Q181" t="inlineStr">
        <is>
          <t>01/2027</t>
        </is>
      </c>
      <c r="R181" t="n">
        <v>0</v>
      </c>
    </row>
    <row r="182">
      <c r="A182" t="n">
        <v>230948</v>
      </c>
      <c r="B182" t="inlineStr">
        <is>
          <t>Arcos</t>
        </is>
      </c>
      <c r="C182" t="inlineStr">
        <is>
          <t xml:space="preserve">EVENTOS SOLEDAD LTDA  </t>
        </is>
      </c>
      <c r="D182" t="inlineStr">
        <is>
          <t>PROVISAO</t>
        </is>
      </c>
      <c r="E182" s="550" t="n">
        <v>46388</v>
      </c>
      <c r="F182" s="550" t="n">
        <v>46402</v>
      </c>
      <c r="G182" t="inlineStr">
        <is>
          <t>Serviços de Terceiros</t>
        </is>
      </c>
      <c r="H182" t="inlineStr">
        <is>
          <t>Assessoria de Alimentos e Bebidas</t>
        </is>
      </c>
      <c r="I182" t="inlineStr">
        <is>
          <t xml:space="preserve">CONSULTORA DE BAR </t>
        </is>
      </c>
      <c r="J182" t="n">
        <v>-11000</v>
      </c>
      <c r="K182" t="n">
        <v>-11000</v>
      </c>
      <c r="O182" t="inlineStr">
        <is>
          <t>Provisionado</t>
        </is>
      </c>
      <c r="Q182" t="inlineStr">
        <is>
          <t>01/2027</t>
        </is>
      </c>
      <c r="R182" t="n">
        <v>0</v>
      </c>
    </row>
    <row r="183">
      <c r="A183" t="n">
        <v>225690</v>
      </c>
      <c r="B183" t="inlineStr">
        <is>
          <t>Arcos</t>
        </is>
      </c>
      <c r="C183" t="inlineStr">
        <is>
          <t>JESSICA ALVES GONCALVES</t>
        </is>
      </c>
      <c r="D183" t="inlineStr">
        <is>
          <t>prov</t>
        </is>
      </c>
      <c r="E183" s="550" t="n">
        <v>46388</v>
      </c>
      <c r="F183" s="550" t="n">
        <v>46387</v>
      </c>
      <c r="G183" t="inlineStr">
        <is>
          <t>Mão de Obra - Encargos e Provisões</t>
        </is>
      </c>
      <c r="H183" t="inlineStr">
        <is>
          <t xml:space="preserve">  -  Férias</t>
        </is>
      </c>
      <c r="I183" t="inlineStr">
        <is>
          <t>01/2027 - Férias 20 dias + 10 dias abono - 05/01/2027</t>
        </is>
      </c>
      <c r="J183" t="n">
        <v>-5014.24</v>
      </c>
      <c r="K183" t="n">
        <v>-5014.24</v>
      </c>
      <c r="O183" t="inlineStr">
        <is>
          <t>Provisionado</t>
        </is>
      </c>
      <c r="Q183" t="inlineStr">
        <is>
          <t>01/2027</t>
        </is>
      </c>
      <c r="R183" t="n">
        <v>0</v>
      </c>
    </row>
    <row r="184">
      <c r="A184" t="n">
        <v>224862</v>
      </c>
      <c r="B184" t="inlineStr">
        <is>
          <t>Arcos</t>
        </is>
      </c>
      <c r="C184" t="inlineStr">
        <is>
          <t>VINICIUS NORIVAL BARBOSA DA SILVA</t>
        </is>
      </c>
      <c r="D184" t="inlineStr">
        <is>
          <t>PROVISAO</t>
        </is>
      </c>
      <c r="E184" s="550" t="n">
        <v>46388</v>
      </c>
      <c r="F184" s="550" t="n">
        <v>46428</v>
      </c>
      <c r="G184" t="inlineStr">
        <is>
          <t>Mão de Obra - PJ</t>
        </is>
      </c>
      <c r="H184" t="inlineStr">
        <is>
          <t>MDO PJ Fixo</t>
        </is>
      </c>
      <c r="I184" t="inlineStr">
        <is>
          <t>SALÁRIO PJ - PRODUTOR DE EVENTOS III</t>
        </is>
      </c>
      <c r="J184" t="n">
        <v>-1500</v>
      </c>
      <c r="K184" t="n">
        <v>-1500</v>
      </c>
      <c r="M184" t="inlineStr">
        <is>
          <t>ANALISTA EXECUTIVA DE EVENTOS</t>
        </is>
      </c>
      <c r="N184" t="inlineStr">
        <is>
          <t>MDO Terceirizada - Eventos</t>
        </is>
      </c>
      <c r="O184" t="inlineStr">
        <is>
          <t>Provisionado</t>
        </is>
      </c>
      <c r="Q184" t="inlineStr">
        <is>
          <t>01/2027</t>
        </is>
      </c>
      <c r="R184" t="n">
        <v>0</v>
      </c>
    </row>
    <row r="185">
      <c r="A185" t="n">
        <v>229783</v>
      </c>
      <c r="B185" t="inlineStr">
        <is>
          <t>Arcos</t>
        </is>
      </c>
      <c r="C185" t="inlineStr">
        <is>
          <t>CONTRIBUICAO SINDICAL ASSISTENCIAL</t>
        </is>
      </c>
      <c r="D185" t="inlineStr">
        <is>
          <t>PROVISAO</t>
        </is>
      </c>
      <c r="E185" s="550" t="n">
        <v>46388</v>
      </c>
      <c r="F185" s="550" t="n">
        <v>46397</v>
      </c>
      <c r="G185" t="inlineStr">
        <is>
          <t>Mão de Obra - Benefícios</t>
        </is>
      </c>
      <c r="H185" t="inlineStr">
        <is>
          <t xml:space="preserve">Contribuição Sindical Assistencial   </t>
        </is>
      </c>
      <c r="J185" t="n">
        <v>-240</v>
      </c>
      <c r="K185" t="n">
        <v>-240</v>
      </c>
      <c r="O185" t="inlineStr">
        <is>
          <t>Provisionado</t>
        </is>
      </c>
      <c r="Q185" t="inlineStr">
        <is>
          <t>01/2027</t>
        </is>
      </c>
      <c r="R185" t="n">
        <v>0</v>
      </c>
    </row>
    <row r="186">
      <c r="A186" t="n">
        <v>230831</v>
      </c>
      <c r="B186" t="inlineStr">
        <is>
          <t>Arcos</t>
        </is>
      </c>
      <c r="C186" t="inlineStr">
        <is>
          <t>PJ 00172021 - MATHEUS MONTEIRO ALMEIDA</t>
        </is>
      </c>
      <c r="D186" t="inlineStr">
        <is>
          <t>PROVISAO</t>
        </is>
      </c>
      <c r="E186" s="550" t="n">
        <v>46388</v>
      </c>
      <c r="F186" s="550" t="n">
        <v>46428</v>
      </c>
      <c r="G186" t="inlineStr">
        <is>
          <t>Mão de Obra - PJ</t>
        </is>
      </c>
      <c r="H186" t="inlineStr">
        <is>
          <t>MDO PJ Fixo</t>
        </is>
      </c>
      <c r="I186" t="inlineStr">
        <is>
          <t xml:space="preserve">SALÁRIO PJ 
</t>
        </is>
      </c>
      <c r="J186" t="n">
        <v>-5100</v>
      </c>
      <c r="K186" t="n">
        <v>-5100</v>
      </c>
      <c r="M186" t="inlineStr">
        <is>
          <t>COORDENADOR</t>
        </is>
      </c>
      <c r="N186" t="inlineStr">
        <is>
          <t xml:space="preserve">  - Coordenador</t>
        </is>
      </c>
      <c r="O186" t="inlineStr">
        <is>
          <t>Provisionado</t>
        </is>
      </c>
      <c r="Q186" t="inlineStr">
        <is>
          <t>01/2027</t>
        </is>
      </c>
      <c r="R186" t="n">
        <v>0</v>
      </c>
    </row>
    <row r="187">
      <c r="A187" t="n">
        <v>219590</v>
      </c>
      <c r="B187" t="inlineStr">
        <is>
          <t>Arcos</t>
        </is>
      </c>
      <c r="C187" t="inlineStr">
        <is>
          <t>PJ 59349478000174</t>
        </is>
      </c>
      <c r="D187" t="inlineStr">
        <is>
          <t>PROVISAO</t>
        </is>
      </c>
      <c r="E187" s="550" t="n">
        <v>46388</v>
      </c>
      <c r="F187" s="550" t="n">
        <v>46428</v>
      </c>
      <c r="G187" t="inlineStr">
        <is>
          <t>Mão de Obra - PJ</t>
        </is>
      </c>
      <c r="H187" t="inlineStr">
        <is>
          <t>MDO PJ Fixo</t>
        </is>
      </c>
      <c r="I187" t="inlineStr">
        <is>
          <t xml:space="preserve">SALÁRIO PJ </t>
        </is>
      </c>
      <c r="J187" t="n">
        <v>-4200</v>
      </c>
      <c r="K187" t="n">
        <v>-4200</v>
      </c>
      <c r="M187" t="inlineStr">
        <is>
          <t>COORDENADOR</t>
        </is>
      </c>
      <c r="N187" t="inlineStr">
        <is>
          <t xml:space="preserve">  - Coordenador</t>
        </is>
      </c>
      <c r="O187" t="inlineStr">
        <is>
          <t>Provisionado</t>
        </is>
      </c>
      <c r="Q187" t="inlineStr">
        <is>
          <t>01/2027</t>
        </is>
      </c>
      <c r="R187" t="n">
        <v>0</v>
      </c>
    </row>
    <row r="188">
      <c r="A188" t="n">
        <v>214158</v>
      </c>
      <c r="B188" t="inlineStr">
        <is>
          <t>Arcos</t>
        </is>
      </c>
      <c r="C188" t="inlineStr">
        <is>
          <t xml:space="preserve">JANAINA SANTOS PAES DA SILVA </t>
        </is>
      </c>
      <c r="D188" t="inlineStr">
        <is>
          <t>PROVISAO</t>
        </is>
      </c>
      <c r="E188" s="550" t="n">
        <v>46388</v>
      </c>
      <c r="F188" s="550" t="n">
        <v>46428</v>
      </c>
      <c r="G188" t="inlineStr">
        <is>
          <t>Mão de Obra - PJ</t>
        </is>
      </c>
      <c r="H188" t="inlineStr">
        <is>
          <t>MDO PJ Fixo</t>
        </is>
      </c>
      <c r="I188" t="inlineStr">
        <is>
          <t xml:space="preserve">SALÁRIO PJ </t>
        </is>
      </c>
      <c r="J188" t="n">
        <v>-4000</v>
      </c>
      <c r="K188" t="n">
        <v>-4000</v>
      </c>
      <c r="M188" t="inlineStr">
        <is>
          <t>SUB CHEFE DE COZINHA</t>
        </is>
      </c>
      <c r="N188" t="inlineStr">
        <is>
          <t xml:space="preserve">  - Sub Chefe de Cozinha</t>
        </is>
      </c>
      <c r="O188" t="inlineStr">
        <is>
          <t>Provisionado</t>
        </is>
      </c>
      <c r="Q188" t="inlineStr">
        <is>
          <t>01/2027</t>
        </is>
      </c>
      <c r="R188" t="n">
        <v>0</v>
      </c>
    </row>
    <row r="189">
      <c r="A189" t="n">
        <v>195989</v>
      </c>
      <c r="B189" t="inlineStr">
        <is>
          <t>Arcos</t>
        </is>
      </c>
      <c r="C189" t="inlineStr">
        <is>
          <t>VALE TRANSPORTE</t>
        </is>
      </c>
      <c r="D189" t="inlineStr">
        <is>
          <t>PROVISAO</t>
        </is>
      </c>
      <c r="E189" s="550" t="n">
        <v>46388</v>
      </c>
      <c r="F189" s="550" t="n">
        <v>46382</v>
      </c>
      <c r="G189" t="inlineStr">
        <is>
          <t>Mão de Obra - Benefícios</t>
        </is>
      </c>
      <c r="H189" t="inlineStr">
        <is>
          <t xml:space="preserve">  -  Vale-transporte</t>
        </is>
      </c>
      <c r="I189" t="inlineStr">
        <is>
          <t xml:space="preserve">VT TOP </t>
        </is>
      </c>
      <c r="J189" t="n">
        <v>-1500</v>
      </c>
      <c r="K189" t="n">
        <v>-1500</v>
      </c>
      <c r="O189" t="inlineStr">
        <is>
          <t>Provisionado</t>
        </is>
      </c>
      <c r="Q189" t="inlineStr">
        <is>
          <t>01/2027</t>
        </is>
      </c>
      <c r="R189" t="n">
        <v>0</v>
      </c>
    </row>
    <row r="190">
      <c r="A190" t="n">
        <v>196393</v>
      </c>
      <c r="B190" t="inlineStr">
        <is>
          <t>Arcos</t>
        </is>
      </c>
      <c r="C190" t="inlineStr">
        <is>
          <t>SALARIOS CLT</t>
        </is>
      </c>
      <c r="D190" t="inlineStr">
        <is>
          <t>PROVISAO</t>
        </is>
      </c>
      <c r="E190" s="550" t="n">
        <v>46388</v>
      </c>
      <c r="F190" s="550" t="n">
        <v>46424</v>
      </c>
      <c r="G190" t="inlineStr">
        <is>
          <t>Mão de Obra - Salários</t>
        </is>
      </c>
      <c r="H190" t="inlineStr">
        <is>
          <t>MDO CLT - Salário</t>
        </is>
      </c>
      <c r="I190" t="inlineStr">
        <is>
          <t>01/2026 - Líquido Folha Mensal 01/2026.</t>
        </is>
      </c>
      <c r="J190" t="n">
        <v>-90000</v>
      </c>
      <c r="K190" t="n">
        <v>-90000</v>
      </c>
      <c r="O190" t="inlineStr">
        <is>
          <t>Provisionado</t>
        </is>
      </c>
      <c r="Q190" t="inlineStr">
        <is>
          <t>01/2027</t>
        </is>
      </c>
      <c r="R190" t="n">
        <v>0</v>
      </c>
    </row>
    <row r="191">
      <c r="A191" t="n">
        <v>196001</v>
      </c>
      <c r="B191" t="inlineStr">
        <is>
          <t>Arcos</t>
        </is>
      </c>
      <c r="C191" t="inlineStr">
        <is>
          <t>VALE TRANSPORTE</t>
        </is>
      </c>
      <c r="D191" t="inlineStr">
        <is>
          <t>PROVISAO</t>
        </is>
      </c>
      <c r="E191" s="550" t="n">
        <v>46388</v>
      </c>
      <c r="F191" s="550" t="n">
        <v>46413</v>
      </c>
      <c r="G191" t="inlineStr">
        <is>
          <t>Mão de Obra - Benefícios</t>
        </is>
      </c>
      <c r="H191" t="inlineStr">
        <is>
          <t xml:space="preserve">  -  Vale-transporte</t>
        </is>
      </c>
      <c r="I191" t="inlineStr">
        <is>
          <t xml:space="preserve">VT AESA </t>
        </is>
      </c>
      <c r="J191" t="n">
        <v>-250</v>
      </c>
      <c r="K191" t="n">
        <v>-250</v>
      </c>
      <c r="O191" t="inlineStr">
        <is>
          <t>Provisionado</t>
        </is>
      </c>
      <c r="Q191" t="inlineStr">
        <is>
          <t>01/2027</t>
        </is>
      </c>
      <c r="R191" t="n">
        <v>0</v>
      </c>
    </row>
    <row r="192">
      <c r="A192" t="n">
        <v>195977</v>
      </c>
      <c r="B192" t="inlineStr">
        <is>
          <t>Arcos</t>
        </is>
      </c>
      <c r="C192" t="inlineStr">
        <is>
          <t>VALE TRANSPORTE</t>
        </is>
      </c>
      <c r="D192" t="inlineStr">
        <is>
          <t>PROVISAO</t>
        </is>
      </c>
      <c r="E192" s="550" t="n">
        <v>46388</v>
      </c>
      <c r="F192" s="550" t="n">
        <v>46384</v>
      </c>
      <c r="G192" t="inlineStr">
        <is>
          <t>Mão de Obra - Benefícios</t>
        </is>
      </c>
      <c r="H192" t="inlineStr">
        <is>
          <t xml:space="preserve">  -  Vale-transporte</t>
        </is>
      </c>
      <c r="I192" t="inlineStr">
        <is>
          <t>COMPLEMENTO VT SP TRANS</t>
        </is>
      </c>
      <c r="J192" t="n">
        <v>-200</v>
      </c>
      <c r="K192" t="n">
        <v>-200</v>
      </c>
      <c r="O192" t="inlineStr">
        <is>
          <t>Provisionado</t>
        </is>
      </c>
      <c r="Q192" t="inlineStr">
        <is>
          <t>01/2027</t>
        </is>
      </c>
      <c r="R192" t="n">
        <v>0</v>
      </c>
    </row>
    <row r="193">
      <c r="A193" t="n">
        <v>195965</v>
      </c>
      <c r="B193" t="inlineStr">
        <is>
          <t>Arcos</t>
        </is>
      </c>
      <c r="C193" t="inlineStr">
        <is>
          <t>VALE TRANSPORTE</t>
        </is>
      </c>
      <c r="D193" t="inlineStr">
        <is>
          <t>PROVISAO</t>
        </is>
      </c>
      <c r="E193" s="550" t="n">
        <v>46388</v>
      </c>
      <c r="F193" s="550" t="n">
        <v>46384</v>
      </c>
      <c r="G193" t="inlineStr">
        <is>
          <t>Mão de Obra - Benefícios</t>
        </is>
      </c>
      <c r="H193" t="inlineStr">
        <is>
          <t xml:space="preserve">  -  Vale-transporte</t>
        </is>
      </c>
      <c r="I193" t="inlineStr">
        <is>
          <t>VT SP TRANS</t>
        </is>
      </c>
      <c r="J193" t="n">
        <v>-10000</v>
      </c>
      <c r="K193" t="n">
        <v>-10000</v>
      </c>
      <c r="O193" t="inlineStr">
        <is>
          <t>Provisionado</t>
        </is>
      </c>
      <c r="Q193" t="inlineStr">
        <is>
          <t>01/2027</t>
        </is>
      </c>
      <c r="R193" t="n">
        <v>0</v>
      </c>
    </row>
    <row r="194">
      <c r="A194" t="n">
        <v>234681</v>
      </c>
      <c r="B194" t="inlineStr">
        <is>
          <t>Arcos</t>
        </is>
      </c>
      <c r="C194" t="inlineStr">
        <is>
          <t>THIAGO HENRIQUE FARIAS</t>
        </is>
      </c>
      <c r="D194" t="inlineStr">
        <is>
          <t>PROVISAO</t>
        </is>
      </c>
      <c r="E194" s="550" t="n">
        <v>46388</v>
      </c>
      <c r="F194" s="550" t="n">
        <v>46428</v>
      </c>
      <c r="G194" t="inlineStr">
        <is>
          <t>Mão de Obra - PJ</t>
        </is>
      </c>
      <c r="H194" t="inlineStr">
        <is>
          <t>MDO PJ Fixo</t>
        </is>
      </c>
      <c r="I194" t="inlineStr">
        <is>
          <t xml:space="preserve">SALÁRIO PJ - SBCHEFE DE BAR </t>
        </is>
      </c>
      <c r="J194" t="n">
        <v>-5000</v>
      </c>
      <c r="K194" t="n">
        <v>-5000</v>
      </c>
      <c r="M194" t="inlineStr">
        <is>
          <t>SUB CHEFE DE BAR</t>
        </is>
      </c>
      <c r="N194" t="inlineStr">
        <is>
          <t xml:space="preserve">  - Sub Chefe De Bar</t>
        </is>
      </c>
      <c r="O194" t="inlineStr">
        <is>
          <t>Provisionado</t>
        </is>
      </c>
      <c r="Q194" t="inlineStr">
        <is>
          <t>01/2027</t>
        </is>
      </c>
      <c r="R194" t="n">
        <v>0</v>
      </c>
    </row>
    <row r="195">
      <c r="A195" t="n">
        <v>210403</v>
      </c>
      <c r="B195" t="inlineStr">
        <is>
          <t>Arcos</t>
        </is>
      </c>
      <c r="C195" t="inlineStr">
        <is>
          <t>PIS</t>
        </is>
      </c>
      <c r="D195" t="inlineStr">
        <is>
          <t>PROVISAO</t>
        </is>
      </c>
      <c r="E195" s="550" t="n">
        <v>46386</v>
      </c>
      <c r="F195" s="550" t="n">
        <v>46412</v>
      </c>
      <c r="G195" t="inlineStr">
        <is>
          <t>Impostos sobre Venda</t>
        </is>
      </c>
      <c r="H195" t="inlineStr">
        <is>
          <t>PIS / COFINS</t>
        </is>
      </c>
      <c r="J195" t="n">
        <v>-6000</v>
      </c>
      <c r="K195" t="n">
        <v>-6000</v>
      </c>
      <c r="O195" t="inlineStr">
        <is>
          <t>Provisionado</t>
        </is>
      </c>
      <c r="Q195" t="inlineStr">
        <is>
          <t>12/2026</t>
        </is>
      </c>
      <c r="R195" t="n">
        <v>0</v>
      </c>
    </row>
    <row r="196">
      <c r="A196" t="n">
        <v>226505</v>
      </c>
      <c r="B196" t="inlineStr">
        <is>
          <t>Arcos</t>
        </is>
      </c>
      <c r="C196" t="inlineStr">
        <is>
          <t>CSLL</t>
        </is>
      </c>
      <c r="D196" t="inlineStr">
        <is>
          <t>PROVISAO</t>
        </is>
      </c>
      <c r="E196" s="550" t="n">
        <v>46386</v>
      </c>
      <c r="F196" s="550" t="n">
        <v>46416</v>
      </c>
      <c r="G196" t="inlineStr">
        <is>
          <t>Imposto de Renda</t>
        </is>
      </c>
      <c r="H196" t="inlineStr">
        <is>
          <t>CSLL</t>
        </is>
      </c>
      <c r="I196" t="inlineStr">
        <is>
          <t>4º TRIMESTRE</t>
        </is>
      </c>
      <c r="J196" t="n">
        <v>-121476.95</v>
      </c>
      <c r="K196" t="n">
        <v>-121476.95</v>
      </c>
      <c r="O196" t="inlineStr">
        <is>
          <t>Provisionado</t>
        </is>
      </c>
      <c r="Q196" t="inlineStr">
        <is>
          <t>12/2026</t>
        </is>
      </c>
      <c r="R196" t="n">
        <v>0</v>
      </c>
    </row>
    <row r="197">
      <c r="A197" t="n">
        <v>226500</v>
      </c>
      <c r="B197" t="inlineStr">
        <is>
          <t>Arcos</t>
        </is>
      </c>
      <c r="C197" t="inlineStr">
        <is>
          <t>IRPJ - IMPOSTO SOBRE A RENDA DAS PESSOAS JURIDICAS</t>
        </is>
      </c>
      <c r="D197" t="inlineStr">
        <is>
          <t>PROVISAO</t>
        </is>
      </c>
      <c r="E197" s="550" t="n">
        <v>46386</v>
      </c>
      <c r="F197" s="550" t="n">
        <v>46416</v>
      </c>
      <c r="G197" t="inlineStr">
        <is>
          <t>Imposto de Renda</t>
        </is>
      </c>
      <c r="H197" t="inlineStr">
        <is>
          <t>IRPJ</t>
        </is>
      </c>
      <c r="I197" t="inlineStr">
        <is>
          <t>4º TRIMESTRE</t>
        </is>
      </c>
      <c r="J197" t="n">
        <v>-74463.24000000001</v>
      </c>
      <c r="K197" t="n">
        <v>-74463.24000000001</v>
      </c>
      <c r="O197" t="inlineStr">
        <is>
          <t>Provisionado</t>
        </is>
      </c>
      <c r="Q197" t="inlineStr">
        <is>
          <t>12/2026</t>
        </is>
      </c>
      <c r="R197" t="n">
        <v>0</v>
      </c>
    </row>
    <row r="198">
      <c r="A198" t="n">
        <v>208547</v>
      </c>
      <c r="B198" t="inlineStr">
        <is>
          <t>Arcos</t>
        </is>
      </c>
      <c r="C198" t="inlineStr">
        <is>
          <t>IRRF</t>
        </is>
      </c>
      <c r="D198" t="inlineStr">
        <is>
          <t>PROVISAO</t>
        </is>
      </c>
      <c r="E198" s="550" t="n">
        <v>46386</v>
      </c>
      <c r="F198" s="550" t="n">
        <v>46407</v>
      </c>
      <c r="G198" t="inlineStr">
        <is>
          <t>Mão de Obra - Encargos e Provisões</t>
        </is>
      </c>
      <c r="H198" t="inlineStr">
        <is>
          <t>IRRF - MDO CLT - Salário</t>
        </is>
      </c>
      <c r="J198" t="n">
        <v>-3500</v>
      </c>
      <c r="K198" t="n">
        <v>-3500</v>
      </c>
      <c r="O198" t="inlineStr">
        <is>
          <t>Provisionado</t>
        </is>
      </c>
      <c r="Q198" t="inlineStr">
        <is>
          <t>12/2026</t>
        </is>
      </c>
      <c r="R198" t="n">
        <v>0</v>
      </c>
    </row>
    <row r="199">
      <c r="A199" t="n">
        <v>202419</v>
      </c>
      <c r="B199" t="inlineStr">
        <is>
          <t>Arcos</t>
        </is>
      </c>
      <c r="C199" t="inlineStr">
        <is>
          <t>BRH SAUDE OCUPACIONAL LTDA</t>
        </is>
      </c>
      <c r="D199" t="inlineStr">
        <is>
          <t>PROVISAO</t>
        </is>
      </c>
      <c r="E199" s="550" t="n">
        <v>46386</v>
      </c>
      <c r="F199" s="550" t="n">
        <v>46396</v>
      </c>
      <c r="G199" t="inlineStr">
        <is>
          <t>Mão de Obra - Benefícios</t>
        </is>
      </c>
      <c r="H199" t="inlineStr">
        <is>
          <t xml:space="preserve">  -  Exames Periódicos</t>
        </is>
      </c>
      <c r="J199" t="n">
        <v>-942.46</v>
      </c>
      <c r="K199" t="n">
        <v>-942.46</v>
      </c>
      <c r="O199" t="inlineStr">
        <is>
          <t>Provisionado</t>
        </is>
      </c>
      <c r="Q199" t="inlineStr">
        <is>
          <t>12/2026</t>
        </is>
      </c>
      <c r="R199" t="n">
        <v>0</v>
      </c>
    </row>
    <row r="200">
      <c r="A200" t="n">
        <v>206996</v>
      </c>
      <c r="B200" t="inlineStr">
        <is>
          <t>Arcos</t>
        </is>
      </c>
      <c r="C200" t="inlineStr">
        <is>
          <t>INSS</t>
        </is>
      </c>
      <c r="D200" t="inlineStr">
        <is>
          <t>PROVISAO</t>
        </is>
      </c>
      <c r="E200" s="550" t="n">
        <v>46386</v>
      </c>
      <c r="F200" s="550" t="n">
        <v>46407</v>
      </c>
      <c r="G200" t="inlineStr">
        <is>
          <t>Mão de Obra - Encargos e Provisões</t>
        </is>
      </c>
      <c r="H200" t="inlineStr">
        <is>
          <t xml:space="preserve">  -  INSS Segurados</t>
        </is>
      </c>
      <c r="I200" t="inlineStr">
        <is>
          <t>INSS Segurados</t>
        </is>
      </c>
      <c r="J200" t="n">
        <v>-10000</v>
      </c>
      <c r="K200" t="n">
        <v>-10000</v>
      </c>
      <c r="O200" t="inlineStr">
        <is>
          <t>Provisionado</t>
        </is>
      </c>
      <c r="Q200" t="inlineStr">
        <is>
          <t>12/2026</t>
        </is>
      </c>
      <c r="R200" t="n">
        <v>0</v>
      </c>
    </row>
    <row r="201">
      <c r="A201" t="n">
        <v>208315</v>
      </c>
      <c r="B201" t="inlineStr">
        <is>
          <t>Arcos</t>
        </is>
      </c>
      <c r="C201" t="inlineStr">
        <is>
          <t>FGTS</t>
        </is>
      </c>
      <c r="D201" t="inlineStr">
        <is>
          <t>PROVISAO</t>
        </is>
      </c>
      <c r="E201" s="550" t="n">
        <v>46386</v>
      </c>
      <c r="F201" s="550" t="n">
        <v>46407</v>
      </c>
      <c r="G201" t="inlineStr">
        <is>
          <t>Mão de Obra - Encargos e Provisões</t>
        </is>
      </c>
      <c r="H201" t="inlineStr">
        <is>
          <t xml:space="preserve">  -  FGTS</t>
        </is>
      </c>
      <c r="J201" t="n">
        <v>-10500</v>
      </c>
      <c r="K201" t="n">
        <v>-10500</v>
      </c>
      <c r="O201" t="inlineStr">
        <is>
          <t>Provisionado</t>
        </is>
      </c>
      <c r="Q201" t="inlineStr">
        <is>
          <t>12/2026</t>
        </is>
      </c>
      <c r="R201" t="n">
        <v>0</v>
      </c>
    </row>
    <row r="202">
      <c r="A202" t="n">
        <v>210391</v>
      </c>
      <c r="B202" t="inlineStr">
        <is>
          <t>Arcos</t>
        </is>
      </c>
      <c r="C202" t="inlineStr">
        <is>
          <t>COFINS</t>
        </is>
      </c>
      <c r="D202" t="inlineStr">
        <is>
          <t>PROVISAO</t>
        </is>
      </c>
      <c r="E202" s="550" t="n">
        <v>46386</v>
      </c>
      <c r="F202" s="550" t="n">
        <v>46412</v>
      </c>
      <c r="G202" t="inlineStr">
        <is>
          <t>Impostos sobre Venda</t>
        </is>
      </c>
      <c r="H202" t="inlineStr">
        <is>
          <t>PIS / COFINS</t>
        </is>
      </c>
      <c r="J202" t="n">
        <v>-25000</v>
      </c>
      <c r="K202" t="n">
        <v>-25000</v>
      </c>
      <c r="O202" t="inlineStr">
        <is>
          <t>Provisionado</t>
        </is>
      </c>
      <c r="Q202" t="inlineStr">
        <is>
          <t>12/2026</t>
        </is>
      </c>
      <c r="R202" t="n">
        <v>0</v>
      </c>
    </row>
    <row r="203">
      <c r="A203" t="n">
        <v>206984</v>
      </c>
      <c r="B203" t="inlineStr">
        <is>
          <t>Arcos</t>
        </is>
      </c>
      <c r="C203" t="inlineStr">
        <is>
          <t>INSS</t>
        </is>
      </c>
      <c r="D203" t="inlineStr">
        <is>
          <t>PROVISAO</t>
        </is>
      </c>
      <c r="E203" s="550" t="n">
        <v>46386</v>
      </c>
      <c r="F203" s="550" t="n">
        <v>46407</v>
      </c>
      <c r="G203" t="inlineStr">
        <is>
          <t>Mão de Obra - Encargos e Provisões</t>
        </is>
      </c>
      <c r="H203" t="inlineStr">
        <is>
          <t xml:space="preserve">  -  INSS Patronal</t>
        </is>
      </c>
      <c r="I203" t="inlineStr">
        <is>
          <t>INSS PATRONAL</t>
        </is>
      </c>
      <c r="J203" t="n">
        <v>-33000</v>
      </c>
      <c r="K203" t="n">
        <v>-33000</v>
      </c>
      <c r="O203" t="inlineStr">
        <is>
          <t>Provisionado</t>
        </is>
      </c>
      <c r="Q203" t="inlineStr">
        <is>
          <t>12/2026</t>
        </is>
      </c>
      <c r="R203" t="n">
        <v>0</v>
      </c>
    </row>
    <row r="204">
      <c r="A204" t="n">
        <v>197190</v>
      </c>
      <c r="B204" t="inlineStr">
        <is>
          <t>Arcos</t>
        </is>
      </c>
      <c r="C204" t="inlineStr">
        <is>
          <t>ISS</t>
        </is>
      </c>
      <c r="D204" t="inlineStr">
        <is>
          <t>PROVISAO</t>
        </is>
      </c>
      <c r="E204" s="550" t="n">
        <v>46386</v>
      </c>
      <c r="F204" s="550" t="n">
        <v>46397</v>
      </c>
      <c r="G204" t="inlineStr">
        <is>
          <t>Utilidades</t>
        </is>
      </c>
      <c r="H204" t="inlineStr">
        <is>
          <t>Coleta de lixo</t>
        </is>
      </c>
      <c r="J204" t="n">
        <v>-500</v>
      </c>
      <c r="K204" t="n">
        <v>-500</v>
      </c>
      <c r="O204" t="inlineStr">
        <is>
          <t>Provisionado</t>
        </is>
      </c>
      <c r="Q204" t="inlineStr">
        <is>
          <t>12/2026</t>
        </is>
      </c>
      <c r="R204" t="n">
        <v>0</v>
      </c>
    </row>
    <row r="205">
      <c r="A205" t="n">
        <v>197202</v>
      </c>
      <c r="B205" t="inlineStr">
        <is>
          <t>Arcos</t>
        </is>
      </c>
      <c r="C205" t="inlineStr">
        <is>
          <t>ISS</t>
        </is>
      </c>
      <c r="D205" t="inlineStr">
        <is>
          <t>PROVISAO</t>
        </is>
      </c>
      <c r="E205" s="550" t="n">
        <v>46386</v>
      </c>
      <c r="F205" s="550" t="n">
        <v>46397</v>
      </c>
      <c r="G205" t="inlineStr">
        <is>
          <t>Utilidades</t>
        </is>
      </c>
      <c r="H205" t="inlineStr">
        <is>
          <t>Coleta de lixo</t>
        </is>
      </c>
      <c r="J205" t="n">
        <v>-300</v>
      </c>
      <c r="K205" t="n">
        <v>-300</v>
      </c>
      <c r="O205" t="inlineStr">
        <is>
          <t>Provisionado</t>
        </is>
      </c>
      <c r="Q205" t="inlineStr">
        <is>
          <t>12/2026</t>
        </is>
      </c>
      <c r="R205" t="n">
        <v>0</v>
      </c>
    </row>
    <row r="206">
      <c r="A206" t="n">
        <v>197316</v>
      </c>
      <c r="B206" t="inlineStr">
        <is>
          <t>Arcos</t>
        </is>
      </c>
      <c r="C206" t="inlineStr">
        <is>
          <t>IRRF</t>
        </is>
      </c>
      <c r="D206" t="inlineStr">
        <is>
          <t>PROVISAO</t>
        </is>
      </c>
      <c r="E206" s="550" t="n">
        <v>46386</v>
      </c>
      <c r="F206" s="550" t="n">
        <v>46407</v>
      </c>
      <c r="G206" t="inlineStr">
        <is>
          <t>Serviços de Terceiros</t>
        </is>
      </c>
      <c r="H206" t="inlineStr">
        <is>
          <t>Assessoria Contabil</t>
        </is>
      </c>
      <c r="I206" t="inlineStr">
        <is>
          <t>IRRF PRESTADOR PJ</t>
        </is>
      </c>
      <c r="J206" t="n">
        <v>-100</v>
      </c>
      <c r="K206" t="n">
        <v>-100</v>
      </c>
      <c r="O206" t="inlineStr">
        <is>
          <t>Provisionado</t>
        </is>
      </c>
      <c r="Q206" t="inlineStr">
        <is>
          <t>12/2026</t>
        </is>
      </c>
      <c r="R206" t="n">
        <v>0</v>
      </c>
    </row>
    <row r="207">
      <c r="A207" t="n">
        <v>197051</v>
      </c>
      <c r="B207" t="inlineStr">
        <is>
          <t>Arcos</t>
        </is>
      </c>
      <c r="C207" t="inlineStr">
        <is>
          <t>ICMS</t>
        </is>
      </c>
      <c r="D207" t="inlineStr">
        <is>
          <t>PROVISAO</t>
        </is>
      </c>
      <c r="E207" s="550" t="n">
        <v>46386</v>
      </c>
      <c r="F207" s="550" t="n">
        <v>46407</v>
      </c>
      <c r="G207" t="inlineStr">
        <is>
          <t>Impostos sobre Venda</t>
        </is>
      </c>
      <c r="H207" t="inlineStr">
        <is>
          <t>ICMS</t>
        </is>
      </c>
      <c r="J207" t="n">
        <v>-23000</v>
      </c>
      <c r="K207" t="n">
        <v>-23000</v>
      </c>
      <c r="O207" t="inlineStr">
        <is>
          <t>Provisionado</t>
        </is>
      </c>
      <c r="Q207" t="inlineStr">
        <is>
          <t>12/2026</t>
        </is>
      </c>
      <c r="R207" t="n">
        <v>0</v>
      </c>
    </row>
    <row r="208">
      <c r="A208" t="n">
        <v>170545</v>
      </c>
      <c r="B208" t="inlineStr">
        <is>
          <t>Arcos</t>
        </is>
      </c>
      <c r="C208" t="inlineStr">
        <is>
          <t xml:space="preserve">MINISTERIO DA FAZENDA </t>
        </is>
      </c>
      <c r="D208" t="inlineStr">
        <is>
          <t>15/60</t>
        </is>
      </c>
      <c r="E208" s="550" t="n">
        <v>46386</v>
      </c>
      <c r="F208" s="550" t="n">
        <v>46386</v>
      </c>
      <c r="G208" t="inlineStr">
        <is>
          <t>Endividamento</t>
        </is>
      </c>
      <c r="H208" t="inlineStr">
        <is>
          <t>Endividamento Geral</t>
        </is>
      </c>
      <c r="I208" t="inlineStr">
        <is>
          <t>PARCELAMENTO 014091164 - EXECUÇÃO FISCAL 5020334-52.2025.4.03.6182 - 60 PARCELAS</t>
        </is>
      </c>
      <c r="J208" t="n">
        <v>-8615.209999999999</v>
      </c>
      <c r="K208" t="n">
        <v>-8615.209999999999</v>
      </c>
      <c r="O208" t="inlineStr">
        <is>
          <t>Provisionado</t>
        </is>
      </c>
      <c r="Q208" t="inlineStr">
        <is>
          <t>12/2026</t>
        </is>
      </c>
      <c r="R208" t="n">
        <v>0</v>
      </c>
    </row>
    <row r="209">
      <c r="A209" t="n">
        <v>177865</v>
      </c>
      <c r="B209" t="inlineStr">
        <is>
          <t>Arcos</t>
        </is>
      </c>
      <c r="C209" t="inlineStr">
        <is>
          <t xml:space="preserve">MINISTERIO DA FAZENDA </t>
        </is>
      </c>
      <c r="D209" t="inlineStr">
        <is>
          <t>20/60</t>
        </is>
      </c>
      <c r="E209" s="550" t="n">
        <v>46384</v>
      </c>
      <c r="F209" s="550" t="n">
        <v>46566</v>
      </c>
      <c r="G209" t="inlineStr">
        <is>
          <t>Endividamento</t>
        </is>
      </c>
      <c r="H209" t="inlineStr">
        <is>
          <t>Endividamento Geral</t>
        </is>
      </c>
      <c r="I209" t="inlineStr">
        <is>
          <t>PARCELAMENTO 014247772 - IRPJ E CSLL RELATIVOS AO 3º E 4º TRI DE 2022</t>
        </is>
      </c>
      <c r="J209" t="n">
        <v>-8566.18</v>
      </c>
      <c r="K209" t="n">
        <v>-8566.18</v>
      </c>
      <c r="O209" t="inlineStr">
        <is>
          <t>Provisionado</t>
        </is>
      </c>
      <c r="Q209" t="inlineStr">
        <is>
          <t>12/2026</t>
        </is>
      </c>
      <c r="R209" t="n">
        <v>0</v>
      </c>
    </row>
    <row r="210">
      <c r="A210" t="n">
        <v>215706</v>
      </c>
      <c r="B210" t="inlineStr">
        <is>
          <t>Arcos</t>
        </is>
      </c>
      <c r="C210" t="inlineStr">
        <is>
          <t xml:space="preserve">CSRF </t>
        </is>
      </c>
      <c r="D210" t="inlineStr">
        <is>
          <t>PROVISAO</t>
        </is>
      </c>
      <c r="E210" s="550" t="n">
        <v>46384</v>
      </c>
      <c r="F210" s="550" t="n">
        <v>46407</v>
      </c>
      <c r="G210" t="inlineStr">
        <is>
          <t>Serviços de Terceiros</t>
        </is>
      </c>
      <c r="H210" t="inlineStr">
        <is>
          <t>Assessoria Contabil</t>
        </is>
      </c>
      <c r="J210" t="n">
        <v>-250</v>
      </c>
      <c r="K210" t="n">
        <v>-250</v>
      </c>
      <c r="O210" t="inlineStr">
        <is>
          <t>Provisionado</t>
        </is>
      </c>
      <c r="Q210" t="inlineStr">
        <is>
          <t>12/2026</t>
        </is>
      </c>
      <c r="R210" t="n">
        <v>0</v>
      </c>
    </row>
    <row r="211">
      <c r="A211" t="n">
        <v>212186</v>
      </c>
      <c r="B211" t="inlineStr">
        <is>
          <t>Arcos</t>
        </is>
      </c>
      <c r="C211" t="inlineStr">
        <is>
          <t>SECRETARIA DE ESTADO DA FAZENDA</t>
        </is>
      </c>
      <c r="D211" t="inlineStr">
        <is>
          <t>11/84</t>
        </is>
      </c>
      <c r="E211" s="550" t="n">
        <v>46382</v>
      </c>
      <c r="F211" s="550" t="n">
        <v>46417</v>
      </c>
      <c r="G211" t="inlineStr">
        <is>
          <t>Endividamento</t>
        </is>
      </c>
      <c r="H211" t="inlineStr">
        <is>
          <t>Endividamento Geral</t>
        </is>
      </c>
      <c r="I211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211" t="n">
        <v>-3381.49</v>
      </c>
      <c r="K211" t="n">
        <v>-3381.49</v>
      </c>
      <c r="O211" t="inlineStr">
        <is>
          <t>Provisionado</t>
        </is>
      </c>
      <c r="Q211" t="inlineStr">
        <is>
          <t>12/2026</t>
        </is>
      </c>
      <c r="R211" t="n">
        <v>0</v>
      </c>
    </row>
    <row r="212">
      <c r="A212" t="n">
        <v>199474</v>
      </c>
      <c r="B212" t="inlineStr">
        <is>
          <t>Arcos</t>
        </is>
      </c>
      <c r="C212" t="inlineStr">
        <is>
          <t xml:space="preserve">PJ 00452023 LAISA ROCHA LARANGEIRA </t>
        </is>
      </c>
      <c r="D212" t="inlineStr">
        <is>
          <t>PROVISAO</t>
        </is>
      </c>
      <c r="E212" s="550" t="n">
        <v>46357</v>
      </c>
      <c r="F212" s="550" t="n">
        <v>46397</v>
      </c>
      <c r="G212" t="inlineStr">
        <is>
          <t>Mão de Obra - PJ</t>
        </is>
      </c>
      <c r="H212" t="inlineStr">
        <is>
          <t>MDO PJ Fixo</t>
        </is>
      </c>
      <c r="I212" t="inlineStr">
        <is>
          <t xml:space="preserve">SALÁRIO PJ </t>
        </is>
      </c>
      <c r="J212" t="n">
        <v>-3200</v>
      </c>
      <c r="K212" t="n">
        <v>-3200</v>
      </c>
      <c r="M212" t="inlineStr">
        <is>
          <t>ASSISTENTE DE MARKETING DO SQUAD</t>
        </is>
      </c>
      <c r="N212" t="inlineStr">
        <is>
          <t xml:space="preserve">  - Squad</t>
        </is>
      </c>
      <c r="O212" t="inlineStr">
        <is>
          <t>Provisionado</t>
        </is>
      </c>
      <c r="Q212" t="inlineStr">
        <is>
          <t>12/2026</t>
        </is>
      </c>
      <c r="R212" t="n">
        <v>0</v>
      </c>
    </row>
    <row r="213">
      <c r="A213" t="n">
        <v>229782</v>
      </c>
      <c r="B213" t="inlineStr">
        <is>
          <t>Arcos</t>
        </is>
      </c>
      <c r="C213" t="inlineStr">
        <is>
          <t>CONTRIBUICAO SINDICAL ASSISTENCIAL</t>
        </is>
      </c>
      <c r="D213" t="inlineStr">
        <is>
          <t>PROVISAO</t>
        </is>
      </c>
      <c r="E213" s="550" t="n">
        <v>46357</v>
      </c>
      <c r="F213" s="550" t="n">
        <v>46366</v>
      </c>
      <c r="G213" t="inlineStr">
        <is>
          <t>Mão de Obra - Benefícios</t>
        </is>
      </c>
      <c r="H213" t="inlineStr">
        <is>
          <t xml:space="preserve">Contribuição Sindical Assistencial   </t>
        </is>
      </c>
      <c r="J213" t="n">
        <v>-240</v>
      </c>
      <c r="K213" t="n">
        <v>-240</v>
      </c>
      <c r="O213" t="inlineStr">
        <is>
          <t>Provisionado</t>
        </is>
      </c>
      <c r="Q213" t="inlineStr">
        <is>
          <t>12/2026</t>
        </is>
      </c>
      <c r="R213" t="n">
        <v>0</v>
      </c>
    </row>
    <row r="214">
      <c r="A214" t="n">
        <v>199486</v>
      </c>
      <c r="B214" t="inlineStr">
        <is>
          <t>Arcos</t>
        </is>
      </c>
      <c r="C214" t="inlineStr">
        <is>
          <t>PJ 00392023 - LUANY SANTOS DA SILVA</t>
        </is>
      </c>
      <c r="D214" t="inlineStr">
        <is>
          <t>PROVISAO</t>
        </is>
      </c>
      <c r="E214" s="550" t="n">
        <v>46357</v>
      </c>
      <c r="F214" s="550" t="n">
        <v>46397</v>
      </c>
      <c r="G214" t="inlineStr">
        <is>
          <t>Mão de Obra - PJ</t>
        </is>
      </c>
      <c r="H214" t="inlineStr">
        <is>
          <t>MDO PJ Fixo</t>
        </is>
      </c>
      <c r="I214" t="inlineStr">
        <is>
          <t xml:space="preserve">SALÁRIO PJ </t>
        </is>
      </c>
      <c r="J214" t="n">
        <v>-3850</v>
      </c>
      <c r="K214" t="n">
        <v>-3850</v>
      </c>
      <c r="M214" t="inlineStr">
        <is>
          <t>ADMINISTRATIVO</t>
        </is>
      </c>
      <c r="N214" t="inlineStr">
        <is>
          <t xml:space="preserve">  - Administrativa</t>
        </is>
      </c>
      <c r="O214" t="inlineStr">
        <is>
          <t>Provisionado</t>
        </is>
      </c>
      <c r="Q214" t="inlineStr">
        <is>
          <t>12/2026</t>
        </is>
      </c>
      <c r="R214" t="n">
        <v>0</v>
      </c>
    </row>
    <row r="215">
      <c r="A215" t="n">
        <v>230947</v>
      </c>
      <c r="B215" t="inlineStr">
        <is>
          <t>Arcos</t>
        </is>
      </c>
      <c r="C215" t="inlineStr">
        <is>
          <t xml:space="preserve">EVENTOS SOLEDAD LTDA  </t>
        </is>
      </c>
      <c r="D215" t="inlineStr">
        <is>
          <t>PROVISAO</t>
        </is>
      </c>
      <c r="E215" s="550" t="n">
        <v>46357</v>
      </c>
      <c r="F215" s="550" t="n">
        <v>46371</v>
      </c>
      <c r="G215" t="inlineStr">
        <is>
          <t>Serviços de Terceiros</t>
        </is>
      </c>
      <c r="H215" t="inlineStr">
        <is>
          <t>Assessoria de Alimentos e Bebidas</t>
        </is>
      </c>
      <c r="I215" t="inlineStr">
        <is>
          <t xml:space="preserve">CONSULTORA DE BAR </t>
        </is>
      </c>
      <c r="J215" t="n">
        <v>-11000</v>
      </c>
      <c r="K215" t="n">
        <v>-11000</v>
      </c>
      <c r="O215" t="inlineStr">
        <is>
          <t>Provisionado</t>
        </is>
      </c>
      <c r="Q215" t="inlineStr">
        <is>
          <t>12/2026</t>
        </is>
      </c>
      <c r="R215" t="n">
        <v>0</v>
      </c>
    </row>
    <row r="216">
      <c r="A216" t="n">
        <v>199510</v>
      </c>
      <c r="B216" t="inlineStr">
        <is>
          <t>Arcos</t>
        </is>
      </c>
      <c r="C216" t="inlineStr">
        <is>
          <t>MARIA EDUARDA RAMOS DE SOUSA</t>
        </is>
      </c>
      <c r="D216" t="inlineStr">
        <is>
          <t>PROVISAO</t>
        </is>
      </c>
      <c r="E216" s="550" t="n">
        <v>46357</v>
      </c>
      <c r="F216" s="550" t="n">
        <v>46397</v>
      </c>
      <c r="G216" t="inlineStr">
        <is>
          <t>Mão de Obra - PJ</t>
        </is>
      </c>
      <c r="H216" t="inlineStr">
        <is>
          <t>MDO PJ Fixo</t>
        </is>
      </c>
      <c r="I216" t="inlineStr">
        <is>
          <t xml:space="preserve">SALÁRIO PJ </t>
        </is>
      </c>
      <c r="J216" t="n">
        <v>-4000</v>
      </c>
      <c r="K216" t="n">
        <v>-4000</v>
      </c>
      <c r="M216" t="inlineStr">
        <is>
          <t>ANALISTA EXECUTIVA DE EVENTOS</t>
        </is>
      </c>
      <c r="N216" t="inlineStr">
        <is>
          <t>MDO Terceirizada - Eventos</t>
        </is>
      </c>
      <c r="O216" t="inlineStr">
        <is>
          <t>Provisionado</t>
        </is>
      </c>
      <c r="Q216" t="inlineStr">
        <is>
          <t>12/2026</t>
        </is>
      </c>
      <c r="R216" t="n">
        <v>0</v>
      </c>
    </row>
    <row r="217">
      <c r="A217" t="n">
        <v>224861</v>
      </c>
      <c r="B217" t="inlineStr">
        <is>
          <t>Arcos</t>
        </is>
      </c>
      <c r="C217" t="inlineStr">
        <is>
          <t>VINICIUS NORIVAL BARBOSA DA SILVA</t>
        </is>
      </c>
      <c r="D217" t="inlineStr">
        <is>
          <t>PROVISAO</t>
        </is>
      </c>
      <c r="E217" s="550" t="n">
        <v>46357</v>
      </c>
      <c r="F217" s="550" t="n">
        <v>46397</v>
      </c>
      <c r="G217" t="inlineStr">
        <is>
          <t>Mão de Obra - PJ</t>
        </is>
      </c>
      <c r="H217" t="inlineStr">
        <is>
          <t>MDO PJ Fixo</t>
        </is>
      </c>
      <c r="I217" t="inlineStr">
        <is>
          <t>SALÁRIO PJ - PRODUTOR DE EVENTOS III</t>
        </is>
      </c>
      <c r="J217" t="n">
        <v>-1500</v>
      </c>
      <c r="K217" t="n">
        <v>-1500</v>
      </c>
      <c r="M217" t="inlineStr">
        <is>
          <t>ANALISTA EXECUTIVA DE EVENTOS</t>
        </is>
      </c>
      <c r="N217" t="inlineStr">
        <is>
          <t>MDO Terceirizada - Eventos</t>
        </is>
      </c>
      <c r="O217" t="inlineStr">
        <is>
          <t>Provisionado</t>
        </is>
      </c>
      <c r="Q217" t="inlineStr">
        <is>
          <t>12/2026</t>
        </is>
      </c>
      <c r="R217" t="n">
        <v>0</v>
      </c>
    </row>
    <row r="218">
      <c r="A218" t="n">
        <v>199560</v>
      </c>
      <c r="B218" t="inlineStr">
        <is>
          <t>Arcos</t>
        </is>
      </c>
      <c r="C218" t="inlineStr">
        <is>
          <t>PJ 55774785000141</t>
        </is>
      </c>
      <c r="D218" t="inlineStr">
        <is>
          <t>PROVISAO</t>
        </is>
      </c>
      <c r="E218" s="550" t="n">
        <v>46357</v>
      </c>
      <c r="F218" s="550" t="n">
        <v>46397</v>
      </c>
      <c r="G218" t="inlineStr">
        <is>
          <t>Mão de Obra - PJ</t>
        </is>
      </c>
      <c r="H218" t="inlineStr">
        <is>
          <t>MDO PJ Fixo</t>
        </is>
      </c>
      <c r="I218" t="inlineStr">
        <is>
          <t>SALÁRIO PJ</t>
        </is>
      </c>
      <c r="J218" t="n">
        <v>-1125</v>
      </c>
      <c r="K218" t="n">
        <v>-1125</v>
      </c>
      <c r="M218" t="inlineStr">
        <is>
          <t>ANALISTA DE COMPRAS DO SQUAD</t>
        </is>
      </c>
      <c r="N218" t="inlineStr">
        <is>
          <t xml:space="preserve">  - Squad</t>
        </is>
      </c>
      <c r="O218" t="inlineStr">
        <is>
          <t>Provisionado</t>
        </is>
      </c>
      <c r="Q218" t="inlineStr">
        <is>
          <t>12/2026</t>
        </is>
      </c>
      <c r="R218" t="n">
        <v>0</v>
      </c>
    </row>
    <row r="219">
      <c r="A219" t="n">
        <v>198581</v>
      </c>
      <c r="B219" t="inlineStr">
        <is>
          <t>Arcos</t>
        </is>
      </c>
      <c r="C219" t="inlineStr">
        <is>
          <t>SUSTENIDOS ORGANIZACAO SOCIAL DE CULTURA</t>
        </is>
      </c>
      <c r="D219" t="inlineStr">
        <is>
          <t>PROVISAO</t>
        </is>
      </c>
      <c r="E219" s="550" t="n">
        <v>46357</v>
      </c>
      <c r="F219" s="550" t="n">
        <v>46397</v>
      </c>
      <c r="G219" t="inlineStr">
        <is>
          <t>Custo de Ocupação</t>
        </is>
      </c>
      <c r="H219" t="inlineStr">
        <is>
          <t>Aluguel de Imoveis</t>
        </is>
      </c>
      <c r="I219" t="inlineStr">
        <is>
          <t>ALUGUEL DE IMOVEIS - VARIAVEL -</t>
        </is>
      </c>
      <c r="J219" t="n">
        <v>-45000</v>
      </c>
      <c r="K219" t="n">
        <v>-45000</v>
      </c>
      <c r="O219" t="inlineStr">
        <is>
          <t>Provisionado</t>
        </is>
      </c>
      <c r="Q219" t="inlineStr">
        <is>
          <t>12/2026</t>
        </is>
      </c>
      <c r="R219" t="n">
        <v>0</v>
      </c>
    </row>
    <row r="220">
      <c r="A220" t="n">
        <v>198592</v>
      </c>
      <c r="B220" t="inlineStr">
        <is>
          <t>Arcos</t>
        </is>
      </c>
      <c r="C220" t="inlineStr">
        <is>
          <t>AMANDA FUCCIA DE SOUZA</t>
        </is>
      </c>
      <c r="D220" t="inlineStr">
        <is>
          <t>PROVISAO</t>
        </is>
      </c>
      <c r="E220" s="550" t="n">
        <v>46357</v>
      </c>
      <c r="F220" s="550" t="n">
        <v>46366</v>
      </c>
      <c r="G220" t="inlineStr">
        <is>
          <t>Manutenção</t>
        </is>
      </c>
      <c r="H220" t="inlineStr">
        <is>
          <t>Decoração/Paisagismo e Jardinagem</t>
        </is>
      </c>
      <c r="I220" t="inlineStr">
        <is>
          <t xml:space="preserve">PAISAGISMO/JARDINAGEM - BOTANICA </t>
        </is>
      </c>
      <c r="J220" t="n">
        <v>-4000</v>
      </c>
      <c r="K220" t="n">
        <v>-4000</v>
      </c>
      <c r="O220" t="inlineStr">
        <is>
          <t>Provisionado</t>
        </is>
      </c>
      <c r="Q220" t="inlineStr">
        <is>
          <t>12/2026</t>
        </is>
      </c>
      <c r="R220" t="n">
        <v>0</v>
      </c>
    </row>
    <row r="221">
      <c r="A221" t="n">
        <v>230418</v>
      </c>
      <c r="B221" t="inlineStr">
        <is>
          <t>Arcos</t>
        </is>
      </c>
      <c r="C221" t="inlineStr">
        <is>
          <t>CONCIERGE IA SOLUCOES LTDA</t>
        </is>
      </c>
      <c r="D221" t="inlineStr">
        <is>
          <t>PROVISAO</t>
        </is>
      </c>
      <c r="E221" s="550" t="n">
        <v>46357</v>
      </c>
      <c r="F221" s="550" t="n">
        <v>46392</v>
      </c>
      <c r="G221" t="inlineStr">
        <is>
          <t>Marketing</t>
        </is>
      </c>
      <c r="H221" t="inlineStr">
        <is>
          <t>Ferramentas de Marketing</t>
        </is>
      </c>
      <c r="I221" t="inlineStr">
        <is>
          <t xml:space="preserve">DIONISIO (CARTAO FINAL 8330) - CARDAPIO + CRM + IA ATENDENTE 24/7- </t>
        </is>
      </c>
      <c r="J221" t="n">
        <v>-409</v>
      </c>
      <c r="K221" t="n">
        <v>-409</v>
      </c>
      <c r="O221" t="inlineStr">
        <is>
          <t>Provisionado</t>
        </is>
      </c>
      <c r="Q221" t="inlineStr">
        <is>
          <t>12/2026</t>
        </is>
      </c>
      <c r="R221" t="n">
        <v>0</v>
      </c>
    </row>
    <row r="222">
      <c r="A222" t="n">
        <v>214114</v>
      </c>
      <c r="B222" t="inlineStr">
        <is>
          <t>Arcos</t>
        </is>
      </c>
      <c r="C222" t="inlineStr">
        <is>
          <t>GILVANIA DE SOUZA LAURENCIO</t>
        </is>
      </c>
      <c r="D222" t="inlineStr">
        <is>
          <t>PROVISAO</t>
        </is>
      </c>
      <c r="E222" s="550" t="n">
        <v>46357</v>
      </c>
      <c r="F222" s="550" t="n">
        <v>46397</v>
      </c>
      <c r="G222" t="inlineStr">
        <is>
          <t>Mão de Obra - PJ</t>
        </is>
      </c>
      <c r="H222" t="inlineStr">
        <is>
          <t>MDO PJ Fixo</t>
        </is>
      </c>
      <c r="I222" t="inlineStr">
        <is>
          <t xml:space="preserve">SALÁRIO PJ </t>
        </is>
      </c>
      <c r="J222" t="n">
        <v>-3400</v>
      </c>
      <c r="K222" t="n">
        <v>-3400</v>
      </c>
      <c r="M222" t="inlineStr">
        <is>
          <t>CHEFE DE COZINHA</t>
        </is>
      </c>
      <c r="N222" t="inlineStr">
        <is>
          <t xml:space="preserve">  - Chefe de Cozinha</t>
        </is>
      </c>
      <c r="O222" t="inlineStr">
        <is>
          <t>Provisionado</t>
        </is>
      </c>
      <c r="Q222" t="inlineStr">
        <is>
          <t>12/2026</t>
        </is>
      </c>
      <c r="R222" t="n">
        <v>0</v>
      </c>
    </row>
    <row r="223">
      <c r="A223" t="n">
        <v>214157</v>
      </c>
      <c r="B223" t="inlineStr">
        <is>
          <t>Arcos</t>
        </is>
      </c>
      <c r="C223" t="inlineStr">
        <is>
          <t xml:space="preserve">JANAINA SANTOS PAES DA SILVA </t>
        </is>
      </c>
      <c r="D223" t="inlineStr">
        <is>
          <t>PROVISAO</t>
        </is>
      </c>
      <c r="E223" s="550" t="n">
        <v>46357</v>
      </c>
      <c r="F223" s="550" t="n">
        <v>46397</v>
      </c>
      <c r="G223" t="inlineStr">
        <is>
          <t>Mão de Obra - PJ</t>
        </is>
      </c>
      <c r="H223" t="inlineStr">
        <is>
          <t>MDO PJ Fixo</t>
        </is>
      </c>
      <c r="I223" t="inlineStr">
        <is>
          <t xml:space="preserve">SALÁRIO PJ </t>
        </is>
      </c>
      <c r="J223" t="n">
        <v>-4000</v>
      </c>
      <c r="K223" t="n">
        <v>-4000</v>
      </c>
      <c r="M223" t="inlineStr">
        <is>
          <t>SUB CHEFE DE COZINHA</t>
        </is>
      </c>
      <c r="N223" t="inlineStr">
        <is>
          <t xml:space="preserve">  - Sub Chefe de Cozinha</t>
        </is>
      </c>
      <c r="O223" t="inlineStr">
        <is>
          <t>Provisionado</t>
        </is>
      </c>
      <c r="Q223" t="inlineStr">
        <is>
          <t>12/2026</t>
        </is>
      </c>
      <c r="R223" t="n">
        <v>0</v>
      </c>
    </row>
    <row r="224">
      <c r="A224" t="n">
        <v>199584</v>
      </c>
      <c r="B224" t="inlineStr">
        <is>
          <t>Arcos</t>
        </is>
      </c>
      <c r="C224" t="inlineStr">
        <is>
          <t>PJ 00092021 - VANESSA FERREIRA DEL SANTO</t>
        </is>
      </c>
      <c r="D224" t="inlineStr">
        <is>
          <t>PROVISAO</t>
        </is>
      </c>
      <c r="E224" s="550" t="n">
        <v>46357</v>
      </c>
      <c r="F224" s="550" t="n">
        <v>46397</v>
      </c>
      <c r="G224" t="inlineStr">
        <is>
          <t>Mão de Obra - PJ</t>
        </is>
      </c>
      <c r="H224" t="inlineStr">
        <is>
          <t>MDO PJ Fixo</t>
        </is>
      </c>
      <c r="I224" t="inlineStr">
        <is>
          <t>SALÁRIO PJ</t>
        </is>
      </c>
      <c r="J224" t="n">
        <v>-3000</v>
      </c>
      <c r="K224" t="n">
        <v>-3000</v>
      </c>
      <c r="M224" t="inlineStr">
        <is>
          <t>GERENTE FINANCEIRO DO SQUAD</t>
        </is>
      </c>
      <c r="N224" t="inlineStr">
        <is>
          <t xml:space="preserve">  - Squad</t>
        </is>
      </c>
      <c r="O224" t="inlineStr">
        <is>
          <t>Provisionado</t>
        </is>
      </c>
      <c r="Q224" t="inlineStr">
        <is>
          <t>12/2026</t>
        </is>
      </c>
      <c r="R224" t="n">
        <v>0</v>
      </c>
    </row>
    <row r="225">
      <c r="A225" t="n">
        <v>199374</v>
      </c>
      <c r="B225" t="inlineStr">
        <is>
          <t>Arcos</t>
        </is>
      </c>
      <c r="C225" t="inlineStr">
        <is>
          <t>ALISSON MARCELO DOS SANTOS OLIVEIRA</t>
        </is>
      </c>
      <c r="D225" t="inlineStr">
        <is>
          <t>PROVISAO</t>
        </is>
      </c>
      <c r="E225" s="550" t="n">
        <v>46357</v>
      </c>
      <c r="F225" s="550" t="n">
        <v>46397</v>
      </c>
      <c r="G225" t="inlineStr">
        <is>
          <t>Mão de Obra - PJ</t>
        </is>
      </c>
      <c r="H225" t="inlineStr">
        <is>
          <t>MDO PJ Fixo</t>
        </is>
      </c>
      <c r="I225" t="inlineStr">
        <is>
          <t xml:space="preserve">SALÁRIO PJ </t>
        </is>
      </c>
      <c r="J225" t="n">
        <v>-4200</v>
      </c>
      <c r="K225" t="n">
        <v>-4200</v>
      </c>
      <c r="M225" t="inlineStr">
        <is>
          <t>COORDENADOR</t>
        </is>
      </c>
      <c r="N225" t="inlineStr">
        <is>
          <t xml:space="preserve">  - Coordenador</t>
        </is>
      </c>
      <c r="O225" t="inlineStr">
        <is>
          <t>Provisionado</t>
        </is>
      </c>
      <c r="Q225" t="inlineStr">
        <is>
          <t>12/2026</t>
        </is>
      </c>
      <c r="R225" t="n">
        <v>0</v>
      </c>
    </row>
    <row r="226">
      <c r="A226" t="n">
        <v>199548</v>
      </c>
      <c r="B226" t="inlineStr">
        <is>
          <t>Arcos</t>
        </is>
      </c>
      <c r="C226" t="inlineStr">
        <is>
          <t>PJ 00132021 - TELES DE ALMEIDA PINTO</t>
        </is>
      </c>
      <c r="D226" t="inlineStr">
        <is>
          <t>PROVISAO</t>
        </is>
      </c>
      <c r="E226" s="550" t="n">
        <v>46357</v>
      </c>
      <c r="F226" s="550" t="n">
        <v>46397</v>
      </c>
      <c r="G226" t="inlineStr">
        <is>
          <t>Mão de Obra - PJ</t>
        </is>
      </c>
      <c r="H226" t="inlineStr">
        <is>
          <t>MDO PJ Fixo</t>
        </is>
      </c>
      <c r="I226" t="inlineStr">
        <is>
          <t>SALÁRIO PJ</t>
        </is>
      </c>
      <c r="J226" t="n">
        <v>-4000</v>
      </c>
      <c r="K226" t="n">
        <v>-4000</v>
      </c>
      <c r="M226" t="inlineStr">
        <is>
          <t>CHEFE DE BAR SQUAD</t>
        </is>
      </c>
      <c r="N226" t="inlineStr">
        <is>
          <t xml:space="preserve">  - Squad</t>
        </is>
      </c>
      <c r="O226" t="inlineStr">
        <is>
          <t>Provisionado</t>
        </is>
      </c>
      <c r="Q226" t="inlineStr">
        <is>
          <t>12/2026</t>
        </is>
      </c>
      <c r="R226" t="n">
        <v>0</v>
      </c>
    </row>
    <row r="227">
      <c r="A227" t="n">
        <v>216081</v>
      </c>
      <c r="B227" t="inlineStr">
        <is>
          <t>Arcos</t>
        </is>
      </c>
      <c r="C227" t="inlineStr">
        <is>
          <t>FABRICA DE BARES SERVICOS LTDA FB</t>
        </is>
      </c>
      <c r="D227" t="inlineStr">
        <is>
          <t>PROVISAO</t>
        </is>
      </c>
      <c r="E227" s="550" t="n">
        <v>46357</v>
      </c>
      <c r="F227" s="550" t="n">
        <v>46407</v>
      </c>
      <c r="G227" t="inlineStr">
        <is>
          <t>Serviços de Terceiros</t>
        </is>
      </c>
      <c r="H227" t="inlineStr">
        <is>
          <t>Assessoria RH</t>
        </is>
      </c>
      <c r="I227" t="inlineStr">
        <is>
          <t>ASSESSORIA RH - 02/2026</t>
        </is>
      </c>
      <c r="J227" t="n">
        <v>-1100</v>
      </c>
      <c r="K227" t="n">
        <v>-1100</v>
      </c>
      <c r="O227" t="inlineStr">
        <is>
          <t>Provisionado</t>
        </is>
      </c>
      <c r="Q227" t="inlineStr">
        <is>
          <t>12/2026</t>
        </is>
      </c>
      <c r="R227" t="n">
        <v>0</v>
      </c>
    </row>
    <row r="228">
      <c r="A228" t="n">
        <v>199596</v>
      </c>
      <c r="B228" t="inlineStr">
        <is>
          <t>Arcos</t>
        </is>
      </c>
      <c r="C228" t="inlineStr">
        <is>
          <t>VICTOR ALE DE LIMA SOARES GONÇALVES</t>
        </is>
      </c>
      <c r="D228" t="inlineStr">
        <is>
          <t>PROVISAO</t>
        </is>
      </c>
      <c r="E228" s="550" t="n">
        <v>46357</v>
      </c>
      <c r="F228" s="550" t="n">
        <v>46397</v>
      </c>
      <c r="G228" t="inlineStr">
        <is>
          <t>Mão de Obra - PJ</t>
        </is>
      </c>
      <c r="H228" t="inlineStr">
        <is>
          <t>MDO PJ Fixo</t>
        </is>
      </c>
      <c r="I228" t="inlineStr">
        <is>
          <t>SALÁRIO PJ</t>
        </is>
      </c>
      <c r="J228" t="n">
        <v>-4200</v>
      </c>
      <c r="K228" t="n">
        <v>-4200</v>
      </c>
      <c r="M228" t="inlineStr">
        <is>
          <t>COORDENADOR</t>
        </is>
      </c>
      <c r="N228" t="inlineStr">
        <is>
          <t xml:space="preserve">  - Coordenador</t>
        </is>
      </c>
      <c r="O228" t="inlineStr">
        <is>
          <t>Provisionado</t>
        </is>
      </c>
      <c r="Q228" t="inlineStr">
        <is>
          <t>12/2026</t>
        </is>
      </c>
      <c r="R228" t="n">
        <v>0</v>
      </c>
    </row>
    <row r="229">
      <c r="A229" t="n">
        <v>199386</v>
      </c>
      <c r="B229" t="inlineStr">
        <is>
          <t>Arcos</t>
        </is>
      </c>
      <c r="C229" t="inlineStr">
        <is>
          <t xml:space="preserve">PJ 00482024  BARBARA SARMENTO ABIB </t>
        </is>
      </c>
      <c r="D229" t="inlineStr">
        <is>
          <t>PROVISAO</t>
        </is>
      </c>
      <c r="E229" s="550" t="n">
        <v>46357</v>
      </c>
      <c r="F229" s="550" t="n">
        <v>46397</v>
      </c>
      <c r="G229" t="inlineStr">
        <is>
          <t>Mão de Obra - PJ</t>
        </is>
      </c>
      <c r="H229" t="inlineStr">
        <is>
          <t>MDO PJ Fixo</t>
        </is>
      </c>
      <c r="I229" t="inlineStr">
        <is>
          <t xml:space="preserve">SALÁRIO PJ </t>
        </is>
      </c>
      <c r="J229" t="n">
        <v>-4000</v>
      </c>
      <c r="K229" t="n">
        <v>-4000</v>
      </c>
      <c r="M229" t="inlineStr">
        <is>
          <t>SUB CHEFE DE COZINHA</t>
        </is>
      </c>
      <c r="N229" t="inlineStr">
        <is>
          <t xml:space="preserve">  - Sub Chefe de Cozinha</t>
        </is>
      </c>
      <c r="O229" t="inlineStr">
        <is>
          <t>Provisionado</t>
        </is>
      </c>
      <c r="Q229" t="inlineStr">
        <is>
          <t>12/2026</t>
        </is>
      </c>
      <c r="R229" t="n">
        <v>0</v>
      </c>
    </row>
    <row r="230">
      <c r="A230" t="n">
        <v>230830</v>
      </c>
      <c r="B230" t="inlineStr">
        <is>
          <t>Arcos</t>
        </is>
      </c>
      <c r="C230" t="inlineStr">
        <is>
          <t>PJ 00172021 - MATHEUS MONTEIRO ALMEIDA</t>
        </is>
      </c>
      <c r="D230" t="inlineStr">
        <is>
          <t>PROVISAO</t>
        </is>
      </c>
      <c r="E230" s="550" t="n">
        <v>46357</v>
      </c>
      <c r="F230" s="550" t="n">
        <v>46397</v>
      </c>
      <c r="G230" t="inlineStr">
        <is>
          <t>Mão de Obra - PJ</t>
        </is>
      </c>
      <c r="H230" t="inlineStr">
        <is>
          <t>MDO PJ Fixo</t>
        </is>
      </c>
      <c r="I230" t="inlineStr">
        <is>
          <t xml:space="preserve">SALÁRIO PJ 
</t>
        </is>
      </c>
      <c r="J230" t="n">
        <v>-5100</v>
      </c>
      <c r="K230" t="n">
        <v>-5100</v>
      </c>
      <c r="M230" t="inlineStr">
        <is>
          <t>COORDENADOR</t>
        </is>
      </c>
      <c r="N230" t="inlineStr">
        <is>
          <t xml:space="preserve">  - Coordenador</t>
        </is>
      </c>
      <c r="O230" t="inlineStr">
        <is>
          <t>Provisionado</t>
        </is>
      </c>
      <c r="Q230" t="inlineStr">
        <is>
          <t>12/2026</t>
        </is>
      </c>
      <c r="R230" t="n">
        <v>0</v>
      </c>
    </row>
    <row r="231">
      <c r="A231" t="n">
        <v>219589</v>
      </c>
      <c r="B231" t="inlineStr">
        <is>
          <t>Arcos</t>
        </is>
      </c>
      <c r="C231" t="inlineStr">
        <is>
          <t>PJ 59349478000174</t>
        </is>
      </c>
      <c r="D231" t="inlineStr">
        <is>
          <t>PROVISAO</t>
        </is>
      </c>
      <c r="E231" s="550" t="n">
        <v>46357</v>
      </c>
      <c r="F231" s="550" t="n">
        <v>46397</v>
      </c>
      <c r="G231" t="inlineStr">
        <is>
          <t>Mão de Obra - PJ</t>
        </is>
      </c>
      <c r="H231" t="inlineStr">
        <is>
          <t>MDO PJ Fixo</t>
        </is>
      </c>
      <c r="I231" t="inlineStr">
        <is>
          <t xml:space="preserve">SALÁRIO PJ </t>
        </is>
      </c>
      <c r="J231" t="n">
        <v>-4200</v>
      </c>
      <c r="K231" t="n">
        <v>-4200</v>
      </c>
      <c r="M231" t="inlineStr">
        <is>
          <t>COORDENADOR</t>
        </is>
      </c>
      <c r="N231" t="inlineStr">
        <is>
          <t xml:space="preserve">  - Coordenador</t>
        </is>
      </c>
      <c r="O231" t="inlineStr">
        <is>
          <t>Provisionado</t>
        </is>
      </c>
      <c r="Q231" t="inlineStr">
        <is>
          <t>12/2026</t>
        </is>
      </c>
      <c r="R231" t="n">
        <v>0</v>
      </c>
    </row>
    <row r="232">
      <c r="A232" t="n">
        <v>199398</v>
      </c>
      <c r="B232" t="inlineStr">
        <is>
          <t>Arcos</t>
        </is>
      </c>
      <c r="C232" t="inlineStr">
        <is>
          <t>DAIANY LOPES BONFIM</t>
        </is>
      </c>
      <c r="D232" t="inlineStr">
        <is>
          <t>PROVISAO</t>
        </is>
      </c>
      <c r="E232" s="550" t="n">
        <v>46357</v>
      </c>
      <c r="F232" s="550" t="n">
        <v>46397</v>
      </c>
      <c r="G232" t="inlineStr">
        <is>
          <t>Mão de Obra - PJ</t>
        </is>
      </c>
      <c r="H232" t="inlineStr">
        <is>
          <t>MDO PJ Fixo</t>
        </is>
      </c>
      <c r="I232" t="inlineStr">
        <is>
          <t xml:space="preserve">SALÁRIO PJ </t>
        </is>
      </c>
      <c r="J232" t="n">
        <v>-3100</v>
      </c>
      <c r="K232" t="n">
        <v>-3100</v>
      </c>
      <c r="M232" t="inlineStr">
        <is>
          <t>HOSTESS</t>
        </is>
      </c>
      <c r="N232" t="inlineStr">
        <is>
          <t xml:space="preserve">  - Hostess</t>
        </is>
      </c>
      <c r="O232" t="inlineStr">
        <is>
          <t>Provisionado</t>
        </is>
      </c>
      <c r="Q232" t="inlineStr">
        <is>
          <t>12/2026</t>
        </is>
      </c>
      <c r="R232" t="n">
        <v>0</v>
      </c>
    </row>
    <row r="233">
      <c r="A233" t="n">
        <v>205055</v>
      </c>
      <c r="B233" t="inlineStr">
        <is>
          <t>Arcos</t>
        </is>
      </c>
      <c r="C233" t="inlineStr">
        <is>
          <t>PJ 43960118000174 - DIEGO OLIVEIRA SANTANA</t>
        </is>
      </c>
      <c r="D233" t="inlineStr">
        <is>
          <t>PROVISAO</t>
        </is>
      </c>
      <c r="E233" s="550" t="n">
        <v>46357</v>
      </c>
      <c r="F233" s="550" t="n">
        <v>46397</v>
      </c>
      <c r="G233" t="inlineStr">
        <is>
          <t>Mão de Obra - PJ</t>
        </is>
      </c>
      <c r="H233" t="inlineStr">
        <is>
          <t>MDO PJ Fixo</t>
        </is>
      </c>
      <c r="I233" t="inlineStr">
        <is>
          <t xml:space="preserve">SALÁRIO PJ </t>
        </is>
      </c>
      <c r="J233" t="n">
        <v>-3100</v>
      </c>
      <c r="K233" t="n">
        <v>-3100</v>
      </c>
      <c r="M233" t="inlineStr">
        <is>
          <t>HOSTESS</t>
        </is>
      </c>
      <c r="N233" t="inlineStr">
        <is>
          <t xml:space="preserve">  - Hostess</t>
        </is>
      </c>
      <c r="O233" t="inlineStr">
        <is>
          <t>Provisionado</t>
        </is>
      </c>
      <c r="Q233" t="inlineStr">
        <is>
          <t>12/2026</t>
        </is>
      </c>
      <c r="R233" t="n">
        <v>0</v>
      </c>
    </row>
    <row r="234">
      <c r="A234" t="n">
        <v>199534</v>
      </c>
      <c r="B234" t="inlineStr">
        <is>
          <t>Arcos</t>
        </is>
      </c>
      <c r="C234" t="inlineStr">
        <is>
          <t>RENATA DIAS PERRONI</t>
        </is>
      </c>
      <c r="D234" t="inlineStr">
        <is>
          <t>PROVISAO</t>
        </is>
      </c>
      <c r="E234" s="550" t="n">
        <v>46357</v>
      </c>
      <c r="F234" s="550" t="n">
        <v>46397</v>
      </c>
      <c r="G234" t="inlineStr">
        <is>
          <t>Mão de Obra - PJ</t>
        </is>
      </c>
      <c r="H234" t="inlineStr">
        <is>
          <t>MDO PJ Fixo</t>
        </is>
      </c>
      <c r="I234" t="inlineStr">
        <is>
          <t>SALÁRIO PJ</t>
        </is>
      </c>
      <c r="J234" t="n">
        <v>-3100</v>
      </c>
      <c r="K234" t="n">
        <v>-3100</v>
      </c>
      <c r="M234" t="inlineStr">
        <is>
          <t>HOSTESS</t>
        </is>
      </c>
      <c r="N234" t="inlineStr">
        <is>
          <t xml:space="preserve">  - Hostess</t>
        </is>
      </c>
      <c r="O234" t="inlineStr">
        <is>
          <t>Provisionado</t>
        </is>
      </c>
      <c r="Q234" t="inlineStr">
        <is>
          <t>12/2026</t>
        </is>
      </c>
      <c r="R234" t="n">
        <v>0</v>
      </c>
    </row>
    <row r="235">
      <c r="A235" t="n">
        <v>199411</v>
      </c>
      <c r="B235" t="inlineStr">
        <is>
          <t>Arcos</t>
        </is>
      </c>
      <c r="C235" t="inlineStr">
        <is>
          <t>FELIPE FERREIRA FRANCA 36496185832</t>
        </is>
      </c>
      <c r="D235" t="inlineStr">
        <is>
          <t>PROVISAO</t>
        </is>
      </c>
      <c r="E235" s="550" t="n">
        <v>46357</v>
      </c>
      <c r="F235" s="550" t="n">
        <v>46397</v>
      </c>
      <c r="G235" t="inlineStr">
        <is>
          <t>Mão de Obra - PJ</t>
        </is>
      </c>
      <c r="H235" t="inlineStr">
        <is>
          <t>MDO PJ Fixo</t>
        </is>
      </c>
      <c r="I235" t="inlineStr">
        <is>
          <t xml:space="preserve">SALÁRIO PJ </t>
        </is>
      </c>
      <c r="J235" t="n">
        <v>-10000</v>
      </c>
      <c r="K235" t="n">
        <v>-10000</v>
      </c>
      <c r="M235" t="inlineStr">
        <is>
          <t>LIDER DE SQUAD</t>
        </is>
      </c>
      <c r="N235" t="inlineStr">
        <is>
          <t xml:space="preserve">  - Squad</t>
        </is>
      </c>
      <c r="O235" t="inlineStr">
        <is>
          <t>Provisionado</t>
        </is>
      </c>
      <c r="Q235" t="inlineStr">
        <is>
          <t>12/2026</t>
        </is>
      </c>
      <c r="R235" t="n">
        <v>0</v>
      </c>
    </row>
    <row r="236">
      <c r="A236" t="n">
        <v>199436</v>
      </c>
      <c r="B236" t="inlineStr">
        <is>
          <t>Arcos</t>
        </is>
      </c>
      <c r="C236" t="inlineStr">
        <is>
          <t>PJ 00492024 - ISABELLA FERNANDES GOMES</t>
        </is>
      </c>
      <c r="D236" t="inlineStr">
        <is>
          <t>PROVISAO</t>
        </is>
      </c>
      <c r="E236" s="550" t="n">
        <v>46357</v>
      </c>
      <c r="F236" s="550" t="n">
        <v>46397</v>
      </c>
      <c r="G236" t="inlineStr">
        <is>
          <t>Mão de Obra - PJ</t>
        </is>
      </c>
      <c r="H236" t="inlineStr">
        <is>
          <t>MDO PJ Fixo</t>
        </is>
      </c>
      <c r="I236" t="inlineStr">
        <is>
          <t xml:space="preserve">SALÁRIO PJ </t>
        </is>
      </c>
      <c r="J236" t="n">
        <v>-1800</v>
      </c>
      <c r="K236" t="n">
        <v>-1800</v>
      </c>
      <c r="M236" t="inlineStr">
        <is>
          <t>ANALISTA FINANCEIRO DO SQUAD</t>
        </is>
      </c>
      <c r="N236" t="inlineStr">
        <is>
          <t xml:space="preserve">  - Squad</t>
        </is>
      </c>
      <c r="O236" t="inlineStr">
        <is>
          <t>Provisionado</t>
        </is>
      </c>
      <c r="Q236" t="inlineStr">
        <is>
          <t>12/2026</t>
        </is>
      </c>
      <c r="R236" t="n">
        <v>0</v>
      </c>
    </row>
    <row r="237">
      <c r="A237" t="n">
        <v>219875</v>
      </c>
      <c r="B237" t="inlineStr">
        <is>
          <t>Arcos</t>
        </is>
      </c>
      <c r="C237" t="inlineStr">
        <is>
          <t>RD GESTAO E SISTEMAS S.A.</t>
        </is>
      </c>
      <c r="D237" t="inlineStr">
        <is>
          <t>PROVISAO</t>
        </is>
      </c>
      <c r="E237" s="550" t="n">
        <v>46357</v>
      </c>
      <c r="F237" s="550" t="n">
        <v>46413</v>
      </c>
      <c r="G237" t="inlineStr">
        <is>
          <t>Marketing</t>
        </is>
      </c>
      <c r="H237" t="inlineStr">
        <is>
          <t>Ferramentas de Marketing</t>
        </is>
      </c>
      <c r="I237" t="inlineStr">
        <is>
          <t>DISPARO DE EMAILS (REEMBOLSO FACUNDO) -</t>
        </is>
      </c>
      <c r="J237" t="n">
        <v>-1034.45</v>
      </c>
      <c r="K237" t="n">
        <v>-1034.45</v>
      </c>
      <c r="O237" t="inlineStr">
        <is>
          <t>Provisionado</t>
        </is>
      </c>
      <c r="Q237" t="inlineStr">
        <is>
          <t>12/2026</t>
        </is>
      </c>
      <c r="R237" t="n">
        <v>0</v>
      </c>
    </row>
    <row r="238">
      <c r="A238" t="n">
        <v>199448</v>
      </c>
      <c r="B238" t="inlineStr">
        <is>
          <t>Arcos</t>
        </is>
      </c>
      <c r="C238" t="inlineStr">
        <is>
          <t>PJ 00352023 - JESSICA IZABEL DE SOUZA</t>
        </is>
      </c>
      <c r="D238" t="inlineStr">
        <is>
          <t>PROVISAO</t>
        </is>
      </c>
      <c r="E238" s="550" t="n">
        <v>46357</v>
      </c>
      <c r="F238" s="550" t="n">
        <v>46397</v>
      </c>
      <c r="G238" t="inlineStr">
        <is>
          <t>Mão de Obra - PJ</t>
        </is>
      </c>
      <c r="H238" t="inlineStr">
        <is>
          <t>MDO PJ Fixo</t>
        </is>
      </c>
      <c r="I238" t="inlineStr">
        <is>
          <t xml:space="preserve">SALÁRIO PJ </t>
        </is>
      </c>
      <c r="J238" t="n">
        <v>-1500</v>
      </c>
      <c r="K238" t="n">
        <v>-1500</v>
      </c>
      <c r="M238" t="inlineStr">
        <is>
          <t>ANALISTA FINANCEIRO DO SQUAD</t>
        </is>
      </c>
      <c r="N238" t="inlineStr">
        <is>
          <t xml:space="preserve">  - Squad</t>
        </is>
      </c>
      <c r="O238" t="inlineStr">
        <is>
          <t>Provisionado</t>
        </is>
      </c>
      <c r="Q238" t="inlineStr">
        <is>
          <t>12/2026</t>
        </is>
      </c>
      <c r="R238" t="n">
        <v>0</v>
      </c>
    </row>
    <row r="239">
      <c r="A239" t="n">
        <v>199461</v>
      </c>
      <c r="B239" t="inlineStr">
        <is>
          <t>Arcos</t>
        </is>
      </c>
      <c r="C239" t="inlineStr">
        <is>
          <t>PUXURI CONSULTORIA LTDA</t>
        </is>
      </c>
      <c r="D239" t="inlineStr">
        <is>
          <t>PROVISAO</t>
        </is>
      </c>
      <c r="E239" s="550" t="n">
        <v>46357</v>
      </c>
      <c r="F239" s="550" t="n">
        <v>46397</v>
      </c>
      <c r="G239" t="inlineStr">
        <is>
          <t>Mão de Obra - PJ</t>
        </is>
      </c>
      <c r="H239" t="inlineStr">
        <is>
          <t>MDO PJ Fixo</t>
        </is>
      </c>
      <c r="I239" t="inlineStr">
        <is>
          <t xml:space="preserve">SALÁRIO PJ </t>
        </is>
      </c>
      <c r="J239" t="n">
        <v>-10000</v>
      </c>
      <c r="K239" t="n">
        <v>-10000</v>
      </c>
      <c r="M239" t="inlineStr">
        <is>
          <t>CHEFE EXECUTIVO DE COZINHA</t>
        </is>
      </c>
      <c r="N239" t="inlineStr">
        <is>
          <t xml:space="preserve">  - Squad</t>
        </is>
      </c>
      <c r="O239" t="inlineStr">
        <is>
          <t>Provisionado</t>
        </is>
      </c>
      <c r="Q239" t="inlineStr">
        <is>
          <t>12/2026</t>
        </is>
      </c>
      <c r="R239" t="n">
        <v>0</v>
      </c>
    </row>
    <row r="240">
      <c r="A240" t="n">
        <v>234680</v>
      </c>
      <c r="B240" t="inlineStr">
        <is>
          <t>Arcos</t>
        </is>
      </c>
      <c r="C240" t="inlineStr">
        <is>
          <t>THIAGO HENRIQUE FARIAS</t>
        </is>
      </c>
      <c r="D240" t="inlineStr">
        <is>
          <t>PROVISAO</t>
        </is>
      </c>
      <c r="E240" s="550" t="n">
        <v>46357</v>
      </c>
      <c r="F240" s="550" t="n">
        <v>46397</v>
      </c>
      <c r="G240" t="inlineStr">
        <is>
          <t>Mão de Obra - PJ</t>
        </is>
      </c>
      <c r="H240" t="inlineStr">
        <is>
          <t>MDO PJ Fixo</t>
        </is>
      </c>
      <c r="I240" t="inlineStr">
        <is>
          <t xml:space="preserve">SALÁRIO PJ - SBCHEFE DE BAR </t>
        </is>
      </c>
      <c r="J240" t="n">
        <v>-5000</v>
      </c>
      <c r="K240" t="n">
        <v>-5000</v>
      </c>
      <c r="M240" t="inlineStr">
        <is>
          <t>SUB CHEFE DE BAR</t>
        </is>
      </c>
      <c r="N240" t="inlineStr">
        <is>
          <t xml:space="preserve">  - Sub Chefe De Bar</t>
        </is>
      </c>
      <c r="O240" t="inlineStr">
        <is>
          <t>Provisionado</t>
        </is>
      </c>
      <c r="Q240" t="inlineStr">
        <is>
          <t>12/2026</t>
        </is>
      </c>
      <c r="R240" t="n">
        <v>0</v>
      </c>
    </row>
    <row r="241">
      <c r="A241" t="n">
        <v>192710</v>
      </c>
      <c r="B241" t="inlineStr">
        <is>
          <t>Arcos</t>
        </is>
      </c>
      <c r="C241" t="inlineStr">
        <is>
          <t>COMPANHIA DE GAS DE SAO PAULO</t>
        </is>
      </c>
      <c r="D241" t="inlineStr">
        <is>
          <t>PROVISAO</t>
        </is>
      </c>
      <c r="E241" s="550" t="n">
        <v>46357</v>
      </c>
      <c r="F241" s="550" t="n">
        <v>46379</v>
      </c>
      <c r="G241" t="inlineStr">
        <is>
          <t>Utilidades</t>
        </is>
      </c>
      <c r="H241" t="inlineStr">
        <is>
          <t>Gas de Cozinha</t>
        </is>
      </c>
      <c r="I241" t="inlineStr">
        <is>
          <t>GAS DE COZINHA - INSTALACAO 31341853 -</t>
        </is>
      </c>
      <c r="J241" t="n">
        <v>-8000</v>
      </c>
      <c r="K241" t="n">
        <v>-8000</v>
      </c>
      <c r="O241" t="inlineStr">
        <is>
          <t>Provisionado</t>
        </is>
      </c>
      <c r="Q241" t="inlineStr">
        <is>
          <t>12/2026</t>
        </is>
      </c>
      <c r="R241" t="n">
        <v>0</v>
      </c>
    </row>
    <row r="242">
      <c r="A242" t="n">
        <v>192652</v>
      </c>
      <c r="B242" t="inlineStr">
        <is>
          <t>Arcos</t>
        </is>
      </c>
      <c r="C242" t="inlineStr">
        <is>
          <t xml:space="preserve">ABRASEL SAO PAULO </t>
        </is>
      </c>
      <c r="D242" t="inlineStr">
        <is>
          <t>PROVISAO</t>
        </is>
      </c>
      <c r="E242" s="550" t="n">
        <v>46357</v>
      </c>
      <c r="F242" s="550" t="n">
        <v>46376</v>
      </c>
      <c r="G242" t="inlineStr">
        <is>
          <t>Serviços de Terceiros</t>
        </is>
      </c>
      <c r="H242" t="inlineStr">
        <is>
          <t>Assessoria Financeira</t>
        </is>
      </c>
      <c r="I242" t="inlineStr">
        <is>
          <t xml:space="preserve">ASSESSORIA GERAL - MENSALIDADE ABRASEL - 
</t>
        </is>
      </c>
      <c r="J242" t="n">
        <v>-185</v>
      </c>
      <c r="K242" t="n">
        <v>-185</v>
      </c>
      <c r="O242" t="inlineStr">
        <is>
          <t>Provisionado</t>
        </is>
      </c>
      <c r="Q242" t="inlineStr">
        <is>
          <t>12/2026</t>
        </is>
      </c>
      <c r="R242" t="n">
        <v>0</v>
      </c>
    </row>
    <row r="243">
      <c r="A243" t="n">
        <v>195964</v>
      </c>
      <c r="B243" t="inlineStr">
        <is>
          <t>Arcos</t>
        </is>
      </c>
      <c r="C243" t="inlineStr">
        <is>
          <t>VALE TRANSPORTE</t>
        </is>
      </c>
      <c r="D243" t="inlineStr">
        <is>
          <t>PROVISAO</t>
        </is>
      </c>
      <c r="E243" s="550" t="n">
        <v>46357</v>
      </c>
      <c r="F243" s="550" t="n">
        <v>46354</v>
      </c>
      <c r="G243" t="inlineStr">
        <is>
          <t>Mão de Obra - Benefícios</t>
        </is>
      </c>
      <c r="H243" t="inlineStr">
        <is>
          <t xml:space="preserve">  -  Vale-transporte</t>
        </is>
      </c>
      <c r="I243" t="inlineStr">
        <is>
          <t>VT SP TRANS</t>
        </is>
      </c>
      <c r="J243" t="n">
        <v>-10000</v>
      </c>
      <c r="K243" t="n">
        <v>-10000</v>
      </c>
      <c r="O243" t="inlineStr">
        <is>
          <t>Provisionado</t>
        </is>
      </c>
      <c r="Q243" t="inlineStr">
        <is>
          <t>12/2026</t>
        </is>
      </c>
      <c r="R243" t="n">
        <v>0</v>
      </c>
    </row>
    <row r="244">
      <c r="A244" t="n">
        <v>192722</v>
      </c>
      <c r="B244" t="inlineStr">
        <is>
          <t>Arcos</t>
        </is>
      </c>
      <c r="C244" t="inlineStr">
        <is>
          <t>CULLIGAN SOLUTIONS COMERCIO DE INSUMOS PARA ESCRITORIOS LTDA</t>
        </is>
      </c>
      <c r="D244" t="inlineStr">
        <is>
          <t>PROVISAO</t>
        </is>
      </c>
      <c r="E244" s="550" t="n">
        <v>46357</v>
      </c>
      <c r="F244" s="550" t="n">
        <v>46412</v>
      </c>
      <c r="G244" t="inlineStr">
        <is>
          <t>Locação de Equipamentos</t>
        </is>
      </c>
      <c r="H244" t="inlineStr">
        <is>
          <t>Locações de Equipamentos - Operacionais</t>
        </is>
      </c>
      <c r="I244" t="inlineStr">
        <is>
          <t xml:space="preserve">LOCACAO DE EQUIPAMENTOS - LOCACAO DE MAQUINA DE AGUA SEMPREPURA E CILINDRO DE CO2 - SALAO ARCOS 
</t>
        </is>
      </c>
      <c r="J244" t="n">
        <v>-1847.17</v>
      </c>
      <c r="K244" t="n">
        <v>-1847.17</v>
      </c>
      <c r="O244" t="inlineStr">
        <is>
          <t>Provisionado</t>
        </is>
      </c>
      <c r="Q244" t="inlineStr">
        <is>
          <t>12/2026</t>
        </is>
      </c>
      <c r="R244" t="n">
        <v>0</v>
      </c>
    </row>
    <row r="245">
      <c r="A245" t="n">
        <v>192664</v>
      </c>
      <c r="B245" t="inlineStr">
        <is>
          <t>Arcos</t>
        </is>
      </c>
      <c r="C245" t="inlineStr">
        <is>
          <t>AGENCIA BIOMA PUBLICIDADE E EVENTOS LTDA - FACUNDO</t>
        </is>
      </c>
      <c r="D245" t="inlineStr">
        <is>
          <t>PROVISAO</t>
        </is>
      </c>
      <c r="E245" s="550" t="n">
        <v>46357</v>
      </c>
      <c r="F245" s="550" t="n">
        <v>46392</v>
      </c>
      <c r="G245" t="inlineStr">
        <is>
          <t>Marketing</t>
        </is>
      </c>
      <c r="H245" t="inlineStr">
        <is>
          <t>Agência de Propaganda</t>
        </is>
      </c>
      <c r="I245" t="inlineStr">
        <is>
          <t xml:space="preserve">AGENCIA DE PROPAGANDA - SERVICOS PRESTADOS MARKETING - 
</t>
        </is>
      </c>
      <c r="J245" t="n">
        <v>-11000</v>
      </c>
      <c r="K245" t="n">
        <v>-11000</v>
      </c>
      <c r="O245" t="inlineStr">
        <is>
          <t>Provisionado</t>
        </is>
      </c>
      <c r="Q245" t="inlineStr">
        <is>
          <t>12/2026</t>
        </is>
      </c>
      <c r="R245" t="n">
        <v>0</v>
      </c>
    </row>
    <row r="246">
      <c r="A246" t="n">
        <v>192676</v>
      </c>
      <c r="B246" t="inlineStr">
        <is>
          <t>Arcos</t>
        </is>
      </c>
      <c r="C246" t="inlineStr">
        <is>
          <t>BTAGS TECNOLOGIA LTDA</t>
        </is>
      </c>
      <c r="D246" t="inlineStr">
        <is>
          <t>PROVISAO</t>
        </is>
      </c>
      <c r="E246" s="550" t="n">
        <v>46357</v>
      </c>
      <c r="F246" s="550" t="n">
        <v>46392</v>
      </c>
      <c r="G246" t="inlineStr">
        <is>
          <t>Informática e TI</t>
        </is>
      </c>
      <c r="H246" t="inlineStr">
        <is>
          <t>Sistemas Gerais - Operacionais</t>
        </is>
      </c>
      <c r="I246" t="inlineStr">
        <is>
          <t xml:space="preserve">SISTEMA BTAGS ETIQUETAS - </t>
        </is>
      </c>
      <c r="J246" t="n">
        <v>-380</v>
      </c>
      <c r="K246" t="n">
        <v>-380</v>
      </c>
      <c r="O246" t="inlineStr">
        <is>
          <t>Provisionado</t>
        </is>
      </c>
      <c r="Q246" t="inlineStr">
        <is>
          <t>12/2026</t>
        </is>
      </c>
      <c r="R246" t="n">
        <v>0</v>
      </c>
    </row>
    <row r="247">
      <c r="A247" t="n">
        <v>192699</v>
      </c>
      <c r="B247" t="inlineStr">
        <is>
          <t>Arcos</t>
        </is>
      </c>
      <c r="C247" t="inlineStr">
        <is>
          <t>CEM ENGENHARIA DA MANUTENCAO LTDA</t>
        </is>
      </c>
      <c r="D247" t="inlineStr">
        <is>
          <t>PROVISAO</t>
        </is>
      </c>
      <c r="E247" s="550" t="n">
        <v>46357</v>
      </c>
      <c r="F247" s="550" t="n">
        <v>46383</v>
      </c>
      <c r="G247" t="inlineStr">
        <is>
          <t>Manutenção</t>
        </is>
      </c>
      <c r="H247" t="inlineStr">
        <is>
          <t>Manutenção Predial</t>
        </is>
      </c>
      <c r="I247" t="inlineStr">
        <is>
          <t xml:space="preserve">MANUTENCAO EM GERAL - PREVENTIVA - </t>
        </is>
      </c>
      <c r="J247" t="n">
        <v>-6897.4</v>
      </c>
      <c r="K247" t="n">
        <v>-6897.4</v>
      </c>
      <c r="O247" t="inlineStr">
        <is>
          <t>Provisionado</t>
        </is>
      </c>
      <c r="Q247" t="inlineStr">
        <is>
          <t>12/2026</t>
        </is>
      </c>
      <c r="R247" t="n">
        <v>0</v>
      </c>
    </row>
    <row r="248">
      <c r="A248" t="n">
        <v>192687</v>
      </c>
      <c r="B248" t="inlineStr">
        <is>
          <t>Arcos</t>
        </is>
      </c>
      <c r="C248" t="inlineStr">
        <is>
          <t>BUSINESS TO SUCESS LTDA</t>
        </is>
      </c>
      <c r="D248" t="inlineStr">
        <is>
          <t>PROVISAO</t>
        </is>
      </c>
      <c r="E248" s="550" t="n">
        <v>46357</v>
      </c>
      <c r="F248" s="550" t="n">
        <v>46391</v>
      </c>
      <c r="G248" t="inlineStr">
        <is>
          <t>Informática e TI</t>
        </is>
      </c>
      <c r="H248" t="inlineStr">
        <is>
          <t>Sistemas Gerais - Comunicação e Marketing</t>
        </is>
      </c>
      <c r="I248" t="inlineStr">
        <is>
          <t xml:space="preserve">FALAE - 
</t>
        </is>
      </c>
      <c r="J248" t="n">
        <v>-150</v>
      </c>
      <c r="K248" t="n">
        <v>-150</v>
      </c>
      <c r="O248" t="inlineStr">
        <is>
          <t>Provisionado</t>
        </is>
      </c>
      <c r="Q248" t="inlineStr">
        <is>
          <t>12/2026</t>
        </is>
      </c>
      <c r="R248" t="n">
        <v>0</v>
      </c>
    </row>
    <row r="249">
      <c r="A249" t="n">
        <v>198569</v>
      </c>
      <c r="B249" t="inlineStr">
        <is>
          <t>Arcos</t>
        </is>
      </c>
      <c r="C249" t="inlineStr">
        <is>
          <t>SUSTENIDOS ORGANIZACAO SOCIAL DE CULTURA</t>
        </is>
      </c>
      <c r="D249" t="inlineStr">
        <is>
          <t>PROVISAO</t>
        </is>
      </c>
      <c r="E249" s="550" t="n">
        <v>46357</v>
      </c>
      <c r="F249" s="550" t="n">
        <v>46397</v>
      </c>
      <c r="G249" t="inlineStr">
        <is>
          <t>Utilidades</t>
        </is>
      </c>
      <c r="H249" t="inlineStr">
        <is>
          <t>Agua/Esgoto</t>
        </is>
      </c>
      <c r="I249" t="inlineStr">
        <is>
          <t xml:space="preserve">AGUA/ESGOTO - VARIAVEL - </t>
        </is>
      </c>
      <c r="J249" t="n">
        <v>-15000</v>
      </c>
      <c r="K249" t="n">
        <v>-15000</v>
      </c>
      <c r="O249" t="inlineStr">
        <is>
          <t>Provisionado</t>
        </is>
      </c>
      <c r="Q249" t="inlineStr">
        <is>
          <t>12/2026</t>
        </is>
      </c>
      <c r="R249" t="n">
        <v>0</v>
      </c>
    </row>
    <row r="250">
      <c r="A250" t="n">
        <v>193215</v>
      </c>
      <c r="B250" t="inlineStr">
        <is>
          <t>Arcos</t>
        </is>
      </c>
      <c r="C250" t="inlineStr">
        <is>
          <t>NOWTEC MANUTENÇÃO DE LAVADORAS</t>
        </is>
      </c>
      <c r="D250" t="inlineStr">
        <is>
          <t>PROVISAO</t>
        </is>
      </c>
      <c r="E250" s="550" t="n">
        <v>46357</v>
      </c>
      <c r="F250" s="550" t="n">
        <v>46376</v>
      </c>
      <c r="G250" t="inlineStr">
        <is>
          <t>Locação de Equipamentos</t>
        </is>
      </c>
      <c r="H250" t="inlineStr">
        <is>
          <t>Locações de Equipamentos - Operacionais</t>
        </is>
      </c>
      <c r="I250" t="inlineStr">
        <is>
          <t xml:space="preserve">LOCACAO LAVADORA DE LOUCAS - </t>
        </is>
      </c>
      <c r="J250" t="n">
        <v>-660</v>
      </c>
      <c r="K250" t="n">
        <v>-660</v>
      </c>
      <c r="O250" t="inlineStr">
        <is>
          <t>Provisionado</t>
        </is>
      </c>
      <c r="Q250" t="inlineStr">
        <is>
          <t>12/2026</t>
        </is>
      </c>
      <c r="R250" t="n">
        <v>0</v>
      </c>
    </row>
    <row r="251">
      <c r="A251" t="n">
        <v>193047</v>
      </c>
      <c r="B251" t="inlineStr">
        <is>
          <t>Arcos</t>
        </is>
      </c>
      <c r="C251" t="inlineStr">
        <is>
          <t xml:space="preserve">EDIMAR MOURA TARTAGLIONI SERVICOES DE DEDETIZACAO </t>
        </is>
      </c>
      <c r="D251" t="inlineStr">
        <is>
          <t>PROVISAO</t>
        </is>
      </c>
      <c r="E251" s="550" t="n">
        <v>46357</v>
      </c>
      <c r="F251" s="550" t="n">
        <v>46376</v>
      </c>
      <c r="G251" t="inlineStr">
        <is>
          <t>Utilidades</t>
        </is>
      </c>
      <c r="H251" t="inlineStr">
        <is>
          <t>Controle de Pragas</t>
        </is>
      </c>
      <c r="I251" t="inlineStr">
        <is>
          <t xml:space="preserve">DEDETIZACAO E CONTROLE DE PRAGAS - </t>
        </is>
      </c>
      <c r="J251" t="n">
        <v>-472</v>
      </c>
      <c r="K251" t="n">
        <v>-472</v>
      </c>
      <c r="O251" t="inlineStr">
        <is>
          <t>Provisionado</t>
        </is>
      </c>
      <c r="Q251" t="inlineStr">
        <is>
          <t>12/2026</t>
        </is>
      </c>
      <c r="R251" t="n">
        <v>0</v>
      </c>
    </row>
    <row r="252">
      <c r="A252" t="n">
        <v>193059</v>
      </c>
      <c r="B252" t="inlineStr">
        <is>
          <t>Arcos</t>
        </is>
      </c>
      <c r="C252" t="inlineStr">
        <is>
          <t>FABLAB INOVACAO E SOLUCOES</t>
        </is>
      </c>
      <c r="D252" t="inlineStr">
        <is>
          <t>PROVISAO</t>
        </is>
      </c>
      <c r="E252" s="550" t="n">
        <v>46357</v>
      </c>
      <c r="F252" s="550" t="n">
        <v>46402</v>
      </c>
      <c r="G252" t="inlineStr">
        <is>
          <t>Informática e TI</t>
        </is>
      </c>
      <c r="H252" t="inlineStr">
        <is>
          <t>Sistemas Gerais - Financeiros</t>
        </is>
      </c>
      <c r="I252" t="inlineStr">
        <is>
          <t xml:space="preserve">SISTEMA BLUE ME - </t>
        </is>
      </c>
      <c r="J252" t="n">
        <v>-459</v>
      </c>
      <c r="K252" t="n">
        <v>-459</v>
      </c>
      <c r="O252" t="inlineStr">
        <is>
          <t>Provisionado</t>
        </is>
      </c>
      <c r="Q252" t="inlineStr">
        <is>
          <t>12/2026</t>
        </is>
      </c>
      <c r="R252" t="n">
        <v>0</v>
      </c>
    </row>
    <row r="253">
      <c r="A253" t="n">
        <v>193071</v>
      </c>
      <c r="B253" t="inlineStr">
        <is>
          <t>Arcos</t>
        </is>
      </c>
      <c r="C253" t="inlineStr">
        <is>
          <t>FABRICA DE BARES SERVICOS LTDA FB</t>
        </is>
      </c>
      <c r="D253" t="inlineStr">
        <is>
          <t>PROVISAO</t>
        </is>
      </c>
      <c r="E253" s="550" t="n">
        <v>46357</v>
      </c>
      <c r="F253" s="550" t="n">
        <v>46407</v>
      </c>
      <c r="G253" t="inlineStr">
        <is>
          <t>Mão de Obra - Benefícios</t>
        </is>
      </c>
      <c r="H253" t="inlineStr">
        <is>
          <t xml:space="preserve">  -  Alimentação Funcionário</t>
        </is>
      </c>
      <c r="I253" t="inlineStr">
        <is>
          <t xml:space="preserve">ALIMENTACAO DE FUNCIONARIO - CARTAO BLACK - </t>
        </is>
      </c>
      <c r="J253" t="n">
        <v>-9000</v>
      </c>
      <c r="K253" t="n">
        <v>-9000</v>
      </c>
      <c r="O253" t="inlineStr">
        <is>
          <t>Provisionado</t>
        </is>
      </c>
      <c r="Q253" t="inlineStr">
        <is>
          <t>12/2026</t>
        </is>
      </c>
      <c r="R253" t="n">
        <v>0</v>
      </c>
    </row>
    <row r="254">
      <c r="A254" t="n">
        <v>193108</v>
      </c>
      <c r="B254" t="inlineStr">
        <is>
          <t>Arcos</t>
        </is>
      </c>
      <c r="C254" t="inlineStr">
        <is>
          <t xml:space="preserve">GOOGLE BRASIL INTERNET LTDA </t>
        </is>
      </c>
      <c r="D254" t="inlineStr">
        <is>
          <t>PROVISAO</t>
        </is>
      </c>
      <c r="E254" s="550" t="n">
        <v>46357</v>
      </c>
      <c r="F254" s="550" t="n">
        <v>46376</v>
      </c>
      <c r="G254" t="inlineStr">
        <is>
          <t>Marketing</t>
        </is>
      </c>
      <c r="H254" t="inlineStr">
        <is>
          <t>Publicidade e Propaganda</t>
        </is>
      </c>
      <c r="I254" t="inlineStr">
        <is>
          <t xml:space="preserve">GOOGLE - </t>
        </is>
      </c>
      <c r="J254" t="n">
        <v>-1000</v>
      </c>
      <c r="K254" t="n">
        <v>-1000</v>
      </c>
      <c r="O254" t="inlineStr">
        <is>
          <t>Provisionado</t>
        </is>
      </c>
      <c r="Q254" t="inlineStr">
        <is>
          <t>12/2026</t>
        </is>
      </c>
      <c r="R254" t="n">
        <v>0</v>
      </c>
    </row>
    <row r="255">
      <c r="A255" t="n">
        <v>193120</v>
      </c>
      <c r="B255" t="inlineStr">
        <is>
          <t>Arcos</t>
        </is>
      </c>
      <c r="C255" t="inlineStr">
        <is>
          <t>HEADCHEF SEGURANCA DOS ALIM E GARANTIA D</t>
        </is>
      </c>
      <c r="D255" t="inlineStr">
        <is>
          <t>PROVISAO</t>
        </is>
      </c>
      <c r="E255" s="550" t="n">
        <v>46357</v>
      </c>
      <c r="F255" s="550" t="n">
        <v>46405</v>
      </c>
      <c r="G255" t="inlineStr">
        <is>
          <t>Serviços de Terceiros</t>
        </is>
      </c>
      <c r="H255" t="inlineStr">
        <is>
          <t>Assessoria de Alimentos e Bebidas</t>
        </is>
      </c>
      <c r="I255" t="inlineStr">
        <is>
          <t xml:space="preserve">PRESTACAO SERVICO NUTRICIONISTA - HONORARIOS + EXTRAS - </t>
        </is>
      </c>
      <c r="J255" t="n">
        <v>-2490.94</v>
      </c>
      <c r="K255" t="n">
        <v>-2490.94</v>
      </c>
      <c r="O255" t="inlineStr">
        <is>
          <t>Provisionado</t>
        </is>
      </c>
      <c r="Q255" t="inlineStr">
        <is>
          <t>12/2026</t>
        </is>
      </c>
      <c r="R255" t="n">
        <v>0</v>
      </c>
    </row>
    <row r="256">
      <c r="A256" t="n">
        <v>193132</v>
      </c>
      <c r="B256" t="inlineStr">
        <is>
          <t>Arcos</t>
        </is>
      </c>
      <c r="C256" t="inlineStr">
        <is>
          <t>INVYE CAPITAL LTDA</t>
        </is>
      </c>
      <c r="D256" t="inlineStr">
        <is>
          <t>PROVISAO</t>
        </is>
      </c>
      <c r="E256" s="550" t="n">
        <v>46357</v>
      </c>
      <c r="F256" s="550" t="n">
        <v>46378</v>
      </c>
      <c r="G256" t="inlineStr">
        <is>
          <t>Serviços de Terceiros</t>
        </is>
      </c>
      <c r="H256" t="inlineStr">
        <is>
          <t>Assessoria em Geral</t>
        </is>
      </c>
      <c r="I256" t="inlineStr">
        <is>
          <t xml:space="preserve">ASSESSORIA GERAL - INVENTARIO - </t>
        </is>
      </c>
      <c r="J256" t="n">
        <v>-1315</v>
      </c>
      <c r="K256" t="n">
        <v>-1315</v>
      </c>
      <c r="O256" t="inlineStr">
        <is>
          <t>Provisionado</t>
        </is>
      </c>
      <c r="Q256" t="inlineStr">
        <is>
          <t>12/2026</t>
        </is>
      </c>
      <c r="R256" t="n">
        <v>0</v>
      </c>
    </row>
    <row r="257">
      <c r="A257" t="n">
        <v>193144</v>
      </c>
      <c r="B257" t="inlineStr">
        <is>
          <t>Arcos</t>
        </is>
      </c>
      <c r="C257" t="inlineStr">
        <is>
          <t>LALAMOVE TECNOLOGIA (BRASIL) LTDA</t>
        </is>
      </c>
      <c r="D257" t="inlineStr">
        <is>
          <t>PROVISAO</t>
        </is>
      </c>
      <c r="E257" s="550" t="n">
        <v>46357</v>
      </c>
      <c r="F257" s="550" t="n">
        <v>46407</v>
      </c>
      <c r="G257" t="inlineStr">
        <is>
          <t>Despesas com Transporte / Hospedagem</t>
        </is>
      </c>
      <c r="H257" t="inlineStr">
        <is>
          <t>Fretes e Carretos</t>
        </is>
      </c>
      <c r="I257" t="inlineStr">
        <is>
          <t xml:space="preserve">LALAMOVE - </t>
        </is>
      </c>
      <c r="J257" t="n">
        <v>-900</v>
      </c>
      <c r="K257" t="n">
        <v>-900</v>
      </c>
      <c r="O257" t="inlineStr">
        <is>
          <t>Provisionado</t>
        </is>
      </c>
      <c r="Q257" t="inlineStr">
        <is>
          <t>12/2026</t>
        </is>
      </c>
      <c r="R257" t="n">
        <v>0</v>
      </c>
    </row>
    <row r="258">
      <c r="A258" t="n">
        <v>193159</v>
      </c>
      <c r="B258" t="inlineStr">
        <is>
          <t>Arcos</t>
        </is>
      </c>
      <c r="C258" t="inlineStr">
        <is>
          <t xml:space="preserve">MATEUS SILVEIRA CEZAR </t>
        </is>
      </c>
      <c r="D258" t="inlineStr">
        <is>
          <t>PROVISAO</t>
        </is>
      </c>
      <c r="E258" s="550" t="n">
        <v>46357</v>
      </c>
      <c r="F258" s="550" t="n">
        <v>46391</v>
      </c>
      <c r="G258" t="inlineStr">
        <is>
          <t>Marketing</t>
        </is>
      </c>
      <c r="H258" t="inlineStr">
        <is>
          <t>Produção Gráfica e Material Institucional</t>
        </is>
      </c>
      <c r="I258" t="inlineStr">
        <is>
          <t xml:space="preserve">PRODUCAO GRAFICA - CONTRATACAO VIDEOMAKER FIXO - </t>
        </is>
      </c>
      <c r="J258" t="n">
        <v>-1800</v>
      </c>
      <c r="K258" t="n">
        <v>-1800</v>
      </c>
      <c r="O258" t="inlineStr">
        <is>
          <t>Provisionado</t>
        </is>
      </c>
      <c r="Q258" t="inlineStr">
        <is>
          <t>12/2026</t>
        </is>
      </c>
      <c r="R258" t="n">
        <v>0</v>
      </c>
    </row>
    <row r="259">
      <c r="A259" t="n">
        <v>193171</v>
      </c>
      <c r="B259" t="inlineStr">
        <is>
          <t>Arcos</t>
        </is>
      </c>
      <c r="C259" t="inlineStr">
        <is>
          <t>PAULO CESAR MEDEIROS EYEZANIO</t>
        </is>
      </c>
      <c r="D259" t="inlineStr">
        <is>
          <t>PROVISAO</t>
        </is>
      </c>
      <c r="E259" s="550" t="n">
        <v>46357</v>
      </c>
      <c r="F259" s="550" t="n">
        <v>46386</v>
      </c>
      <c r="G259" t="inlineStr">
        <is>
          <t>Serviços de Terceiros</t>
        </is>
      </c>
      <c r="H259" t="inlineStr">
        <is>
          <t>Assessoria Jurídica</t>
        </is>
      </c>
      <c r="I259" t="inlineStr">
        <is>
          <t xml:space="preserve">HONORARIOS ADVOCATICIOS - </t>
        </is>
      </c>
      <c r="J259" t="n">
        <v>-3200</v>
      </c>
      <c r="K259" t="n">
        <v>-3200</v>
      </c>
      <c r="O259" t="inlineStr">
        <is>
          <t>Provisionado</t>
        </is>
      </c>
      <c r="Q259" t="inlineStr">
        <is>
          <t>12/2026</t>
        </is>
      </c>
      <c r="R259" t="n">
        <v>0</v>
      </c>
    </row>
    <row r="260">
      <c r="A260" t="n">
        <v>193035</v>
      </c>
      <c r="B260" t="inlineStr">
        <is>
          <t>Arcos</t>
        </is>
      </c>
      <c r="C260" t="inlineStr">
        <is>
          <t xml:space="preserve">EDIMAR MOURA TARTAGLIONI SERVICOES DE DEDETIZACAO </t>
        </is>
      </c>
      <c r="D260" t="inlineStr">
        <is>
          <t>PROVISAO</t>
        </is>
      </c>
      <c r="E260" s="550" t="n">
        <v>46357</v>
      </c>
      <c r="F260" s="550" t="n">
        <v>46376</v>
      </c>
      <c r="G260" t="inlineStr">
        <is>
          <t>Utilidades</t>
        </is>
      </c>
      <c r="H260" t="inlineStr">
        <is>
          <t>Controle de Pragas</t>
        </is>
      </c>
      <c r="I260" t="inlineStr">
        <is>
          <t xml:space="preserve">DEDETIZACAO E CONTROLE DE PRAGAS EXTERNA - </t>
        </is>
      </c>
      <c r="J260" t="n">
        <v>-262</v>
      </c>
      <c r="K260" t="n">
        <v>-262</v>
      </c>
      <c r="O260" t="inlineStr">
        <is>
          <t>Provisionado</t>
        </is>
      </c>
      <c r="Q260" t="inlineStr">
        <is>
          <t>12/2026</t>
        </is>
      </c>
      <c r="R260" t="n">
        <v>0</v>
      </c>
    </row>
    <row r="261">
      <c r="A261" t="n">
        <v>193587</v>
      </c>
      <c r="B261" t="inlineStr">
        <is>
          <t>Arcos</t>
        </is>
      </c>
      <c r="C261" t="inlineStr">
        <is>
          <t>EUREKA TECHNOLOGY LTDA</t>
        </is>
      </c>
      <c r="D261" t="inlineStr">
        <is>
          <t>PROVISAO</t>
        </is>
      </c>
      <c r="E261" s="550" t="n">
        <v>46357</v>
      </c>
      <c r="F261" s="550" t="n">
        <v>46399</v>
      </c>
      <c r="G261" t="inlineStr">
        <is>
          <t>Marketing</t>
        </is>
      </c>
      <c r="H261" t="inlineStr">
        <is>
          <t>Ferramentas de Marketing</t>
        </is>
      </c>
      <c r="I261" t="inlineStr">
        <is>
          <t xml:space="preserve">SUPORTE DIGITAL - </t>
        </is>
      </c>
      <c r="J261" t="n">
        <v>-800.51</v>
      </c>
      <c r="K261" t="n">
        <v>-800.51</v>
      </c>
      <c r="O261" t="inlineStr">
        <is>
          <t>Provisionado</t>
        </is>
      </c>
      <c r="Q261" t="inlineStr">
        <is>
          <t>12/2026</t>
        </is>
      </c>
      <c r="R261" t="n">
        <v>0</v>
      </c>
    </row>
    <row r="262">
      <c r="A262" t="n">
        <v>193604</v>
      </c>
      <c r="B262" t="inlineStr">
        <is>
          <t>Arcos</t>
        </is>
      </c>
      <c r="C262" t="inlineStr">
        <is>
          <t>MACHINE SERVICE LTDA</t>
        </is>
      </c>
      <c r="D262" t="inlineStr">
        <is>
          <t>PROVISAO</t>
        </is>
      </c>
      <c r="E262" s="550" t="n">
        <v>46357</v>
      </c>
      <c r="F262" s="550" t="n">
        <v>46392</v>
      </c>
      <c r="G262" t="inlineStr">
        <is>
          <t>Serviços de Terceiros</t>
        </is>
      </c>
      <c r="H262" t="inlineStr">
        <is>
          <t>Serviços de Segurança</t>
        </is>
      </c>
      <c r="I262" t="inlineStr">
        <is>
          <t xml:space="preserve">SERVICO DE SEGURANCA - PERIODO 16/01 A 31/01/2026 - </t>
        </is>
      </c>
      <c r="J262" t="n">
        <v>-10000</v>
      </c>
      <c r="K262" t="n">
        <v>-10000</v>
      </c>
      <c r="O262" t="inlineStr">
        <is>
          <t>Provisionado</t>
        </is>
      </c>
      <c r="Q262" t="inlineStr">
        <is>
          <t>12/2026</t>
        </is>
      </c>
      <c r="R262" t="n">
        <v>0</v>
      </c>
    </row>
    <row r="263">
      <c r="A263" t="n">
        <v>195089</v>
      </c>
      <c r="B263" t="inlineStr">
        <is>
          <t>Arcos</t>
        </is>
      </c>
      <c r="C263" t="inlineStr">
        <is>
          <t>GOOGLE WORKSPACE</t>
        </is>
      </c>
      <c r="D263" t="inlineStr">
        <is>
          <t>PROVISAO</t>
        </is>
      </c>
      <c r="E263" s="550" t="n">
        <v>46357</v>
      </c>
      <c r="F263" s="550" t="n">
        <v>46416</v>
      </c>
      <c r="G263" t="inlineStr">
        <is>
          <t>Marketing</t>
        </is>
      </c>
      <c r="H263" t="inlineStr">
        <is>
          <t>Ferramentas de Marketing</t>
        </is>
      </c>
      <c r="I263" t="inlineStr">
        <is>
          <t xml:space="preserve">GESTAO DE DOMINIO - 
</t>
        </is>
      </c>
      <c r="J263" t="n">
        <v>-741.99</v>
      </c>
      <c r="K263" t="n">
        <v>-741.99</v>
      </c>
      <c r="O263" t="inlineStr">
        <is>
          <t>Provisionado</t>
        </is>
      </c>
      <c r="Q263" t="inlineStr">
        <is>
          <t>12/2026</t>
        </is>
      </c>
      <c r="R263" t="n">
        <v>0</v>
      </c>
    </row>
    <row r="264">
      <c r="A264" t="n">
        <v>195101</v>
      </c>
      <c r="B264" t="inlineStr">
        <is>
          <t>Arcos</t>
        </is>
      </c>
      <c r="C264" t="inlineStr">
        <is>
          <t>MACCHINE PER CAFFE MANUTENCAO COMERCIO E IMPORTACAO DE PRODUTOS INDUSTRIAIS LTDA</t>
        </is>
      </c>
      <c r="D264" t="inlineStr">
        <is>
          <t>RP0122026</t>
        </is>
      </c>
      <c r="E264" s="550" t="n">
        <v>46357</v>
      </c>
      <c r="F264" s="550" t="n">
        <v>46371</v>
      </c>
      <c r="G264" t="inlineStr">
        <is>
          <t>Locação de Equipamentos</t>
        </is>
      </c>
      <c r="H264" t="inlineStr">
        <is>
          <t>Locações de Equipamentos - Operacionais</t>
        </is>
      </c>
      <c r="I264" t="inlineStr">
        <is>
          <t>LOCACAO DE EQUIPAMENTOS - LOCACAO MAQUINA DE CAFE - 12/2026</t>
        </is>
      </c>
      <c r="J264" t="n">
        <v>-1691</v>
      </c>
      <c r="K264" t="n">
        <v>-1691</v>
      </c>
      <c r="O264" t="inlineStr">
        <is>
          <t>Real</t>
        </is>
      </c>
      <c r="Q264" t="inlineStr">
        <is>
          <t>12/2026</t>
        </is>
      </c>
      <c r="R264" t="n">
        <v>0</v>
      </c>
    </row>
    <row r="265">
      <c r="A265" t="n">
        <v>195112</v>
      </c>
      <c r="B265" t="inlineStr">
        <is>
          <t>Arcos</t>
        </is>
      </c>
      <c r="C265" t="inlineStr">
        <is>
          <t>MACHINE SERVICE LTDA</t>
        </is>
      </c>
      <c r="D265" t="inlineStr">
        <is>
          <t>PROVISAO</t>
        </is>
      </c>
      <c r="E265" s="550" t="n">
        <v>46357</v>
      </c>
      <c r="F265" s="550" t="n">
        <v>46376</v>
      </c>
      <c r="G265" t="inlineStr">
        <is>
          <t>Serviços de Terceiros</t>
        </is>
      </c>
      <c r="H265" t="inlineStr">
        <is>
          <t>Serviços de Segurança</t>
        </is>
      </c>
      <c r="I265" t="inlineStr">
        <is>
          <t xml:space="preserve">SERVICO DE SEGURANCA - PERIODO 01/02 A 15/02/2026 - </t>
        </is>
      </c>
      <c r="J265" t="n">
        <v>-10000</v>
      </c>
      <c r="K265" t="n">
        <v>-10000</v>
      </c>
      <c r="O265" t="inlineStr">
        <is>
          <t>Provisionado</t>
        </is>
      </c>
      <c r="Q265" t="inlineStr">
        <is>
          <t>12/2026</t>
        </is>
      </c>
      <c r="R265" t="n">
        <v>0</v>
      </c>
    </row>
    <row r="266">
      <c r="A266" t="n">
        <v>195124</v>
      </c>
      <c r="B266" t="inlineStr">
        <is>
          <t>Arcos</t>
        </is>
      </c>
      <c r="C266" t="inlineStr">
        <is>
          <t>MACRO CONTABILIDADE E CONSULTORIA LTDA</t>
        </is>
      </c>
      <c r="D266" t="inlineStr">
        <is>
          <t>PROVISAO</t>
        </is>
      </c>
      <c r="E266" s="550" t="n">
        <v>46357</v>
      </c>
      <c r="F266" s="550" t="n">
        <v>46371</v>
      </c>
      <c r="G266" t="inlineStr">
        <is>
          <t>Serviços de Terceiros</t>
        </is>
      </c>
      <c r="H266" t="inlineStr">
        <is>
          <t>Assessoria Contabil</t>
        </is>
      </c>
      <c r="I266" t="inlineStr">
        <is>
          <t xml:space="preserve">M006/24 - MENSALIDADE CONTRATO </t>
        </is>
      </c>
      <c r="J266" t="n">
        <v>-3345.01</v>
      </c>
      <c r="K266" t="n">
        <v>-3345.01</v>
      </c>
      <c r="O266" t="inlineStr">
        <is>
          <t>Provisionado</t>
        </is>
      </c>
      <c r="Q266" t="inlineStr">
        <is>
          <t>12/2026</t>
        </is>
      </c>
      <c r="R266" t="n">
        <v>0</v>
      </c>
    </row>
    <row r="267">
      <c r="A267" t="n">
        <v>195184</v>
      </c>
      <c r="B267" t="inlineStr">
        <is>
          <t>Arcos</t>
        </is>
      </c>
      <c r="C267" t="inlineStr">
        <is>
          <t>PORTO SEGURO CIA DE SEGUROS GERAIS</t>
        </is>
      </c>
      <c r="D267" t="inlineStr">
        <is>
          <t>PROVISAO</t>
        </is>
      </c>
      <c r="E267" s="550" t="n">
        <v>46357</v>
      </c>
      <c r="F267" s="550" t="n">
        <v>46409</v>
      </c>
      <c r="G267" t="inlineStr">
        <is>
          <t>Mão de Obra - Benefícios</t>
        </is>
      </c>
      <c r="H267" t="inlineStr">
        <is>
          <t xml:space="preserve">  -  Seguro de Vida</t>
        </is>
      </c>
      <c r="I267" t="inlineStr">
        <is>
          <t>SEGURO DE VIDA - 24 VIDAS -</t>
        </is>
      </c>
      <c r="J267" t="n">
        <v>-400</v>
      </c>
      <c r="K267" t="n">
        <v>-400</v>
      </c>
      <c r="O267" t="inlineStr">
        <is>
          <t>Provisionado</t>
        </is>
      </c>
      <c r="Q267" t="inlineStr">
        <is>
          <t>12/2026</t>
        </is>
      </c>
      <c r="R267" t="n">
        <v>0</v>
      </c>
    </row>
    <row r="268">
      <c r="A268" t="n">
        <v>195172</v>
      </c>
      <c r="B268" t="inlineStr">
        <is>
          <t>Arcos</t>
        </is>
      </c>
      <c r="C268" t="inlineStr">
        <is>
          <t>OPUS CONSULTORIA E PESQUISA LTDA</t>
        </is>
      </c>
      <c r="D268" t="inlineStr">
        <is>
          <t>PROVISAO</t>
        </is>
      </c>
      <c r="E268" s="550" t="n">
        <v>46357</v>
      </c>
      <c r="F268" s="550" t="n">
        <v>46376</v>
      </c>
      <c r="G268" t="inlineStr">
        <is>
          <t>Serviços de Terceiros</t>
        </is>
      </c>
      <c r="H268" t="inlineStr">
        <is>
          <t>Assessoria em Geral</t>
        </is>
      </c>
      <c r="I268" t="inlineStr">
        <is>
          <t xml:space="preserve">CLIENTE OCULTO - </t>
        </is>
      </c>
      <c r="J268" t="n">
        <v>-300</v>
      </c>
      <c r="K268" t="n">
        <v>-300</v>
      </c>
      <c r="O268" t="inlineStr">
        <is>
          <t>Provisionado</t>
        </is>
      </c>
      <c r="Q268" t="inlineStr">
        <is>
          <t>12/2026</t>
        </is>
      </c>
      <c r="R268" t="n">
        <v>0</v>
      </c>
    </row>
    <row r="269">
      <c r="A269" t="n">
        <v>195160</v>
      </c>
      <c r="B269" t="inlineStr">
        <is>
          <t>Arcos</t>
        </is>
      </c>
      <c r="C269" t="inlineStr">
        <is>
          <t xml:space="preserve">AMS TECNOLOGIA &amp; RADIOCOMUNICAÇÃO LTDA ME  </t>
        </is>
      </c>
      <c r="D269" t="inlineStr">
        <is>
          <t>PROVISAO</t>
        </is>
      </c>
      <c r="E269" s="550" t="n">
        <v>46357</v>
      </c>
      <c r="F269" s="550" t="n">
        <v>46402</v>
      </c>
      <c r="G269" t="inlineStr">
        <is>
          <t>Locação de Equipamentos</t>
        </is>
      </c>
      <c r="H269" t="inlineStr">
        <is>
          <t>Locação de Equipamentos - Informatica e TI</t>
        </is>
      </c>
      <c r="I269" t="inlineStr">
        <is>
          <t xml:space="preserve">LOCACAO RADIOS E FONES COMUNICACAO COM THEATRO - </t>
        </is>
      </c>
      <c r="J269" t="n">
        <v>-200</v>
      </c>
      <c r="K269" t="n">
        <v>-200</v>
      </c>
      <c r="O269" t="inlineStr">
        <is>
          <t>Provisionado</t>
        </is>
      </c>
      <c r="Q269" t="inlineStr">
        <is>
          <t>12/2026</t>
        </is>
      </c>
      <c r="R269" t="n">
        <v>0</v>
      </c>
    </row>
    <row r="270">
      <c r="A270" t="n">
        <v>192734</v>
      </c>
      <c r="B270" t="inlineStr">
        <is>
          <t>Arcos</t>
        </is>
      </c>
      <c r="C270" t="inlineStr">
        <is>
          <t>CULLIGAN SOLUTIONS COMERCIO DE INSUMOS PARA ESCRITORIOS LTDA</t>
        </is>
      </c>
      <c r="D270" t="inlineStr">
        <is>
          <t>PROVISAO</t>
        </is>
      </c>
      <c r="E270" s="550" t="n">
        <v>46357</v>
      </c>
      <c r="F270" s="550" t="n">
        <v>46412</v>
      </c>
      <c r="G270" t="inlineStr">
        <is>
          <t>Locação de Equipamentos</t>
        </is>
      </c>
      <c r="H270" t="inlineStr">
        <is>
          <t>Locações de Equipamentos - Operacionais</t>
        </is>
      </c>
      <c r="I270" t="inlineStr">
        <is>
          <t xml:space="preserve">LOCACAO DE EQUIPAMENTOS - LOCACAO DE MAQUINA DE AGUA SEMPREPURA - SALAO DOURADO </t>
        </is>
      </c>
      <c r="J270" t="n">
        <v>-1749.17</v>
      </c>
      <c r="K270" t="n">
        <v>-1749.17</v>
      </c>
      <c r="O270" t="inlineStr">
        <is>
          <t>Provisionado</t>
        </is>
      </c>
      <c r="Q270" t="inlineStr">
        <is>
          <t>12/2026</t>
        </is>
      </c>
      <c r="R270" t="n">
        <v>0</v>
      </c>
    </row>
    <row r="271">
      <c r="A271" t="n">
        <v>192751</v>
      </c>
      <c r="B271" t="inlineStr">
        <is>
          <t>Arcos</t>
        </is>
      </c>
      <c r="C271" t="inlineStr">
        <is>
          <t>DLOCAL BRASIL PAGAMENTOS LTDA  - DMK</t>
        </is>
      </c>
      <c r="D271" t="inlineStr">
        <is>
          <t>PROVISAO</t>
        </is>
      </c>
      <c r="E271" s="550" t="n">
        <v>46357</v>
      </c>
      <c r="F271" s="550" t="n">
        <v>46376</v>
      </c>
      <c r="G271" t="inlineStr">
        <is>
          <t>Marketing</t>
        </is>
      </c>
      <c r="H271" t="inlineStr">
        <is>
          <t>Publicidade e Propaganda</t>
        </is>
      </c>
      <c r="I271" t="inlineStr">
        <is>
          <t xml:space="preserve">FACEBOOK - INVESTIMENTO EM TRAFEGO - </t>
        </is>
      </c>
      <c r="J271" t="n">
        <v>-5000</v>
      </c>
      <c r="K271" t="n">
        <v>-5000</v>
      </c>
      <c r="O271" t="inlineStr">
        <is>
          <t>Provisionado</t>
        </is>
      </c>
      <c r="Q271" t="inlineStr">
        <is>
          <t>12/2026</t>
        </is>
      </c>
      <c r="R271" t="n">
        <v>0</v>
      </c>
    </row>
    <row r="272">
      <c r="A272" t="n">
        <v>192781</v>
      </c>
      <c r="B272" t="inlineStr">
        <is>
          <t>Arcos</t>
        </is>
      </c>
      <c r="C272" t="inlineStr">
        <is>
          <t>EASY ICE SOLUTION LTDA-ME LOCAÇÃO</t>
        </is>
      </c>
      <c r="D272" t="inlineStr">
        <is>
          <t>PROVISAO</t>
        </is>
      </c>
      <c r="E272" s="550" t="n">
        <v>46357</v>
      </c>
      <c r="F272" s="550" t="n">
        <v>46402</v>
      </c>
      <c r="G272" t="inlineStr">
        <is>
          <t>Locação de Equipamentos</t>
        </is>
      </c>
      <c r="H272" t="inlineStr">
        <is>
          <t>Locações de Equipamentos - Operacionais</t>
        </is>
      </c>
      <c r="I272" t="inlineStr">
        <is>
          <t xml:space="preserve">LOCACAO DE EQUIPAMENTOS - 3 MAQUINAS DE GELO </t>
        </is>
      </c>
      <c r="J272" t="n">
        <v>-4380</v>
      </c>
      <c r="K272" t="n">
        <v>-4380</v>
      </c>
      <c r="O272" t="inlineStr">
        <is>
          <t>Provisionado</t>
        </is>
      </c>
      <c r="Q272" t="inlineStr">
        <is>
          <t>12/2026</t>
        </is>
      </c>
      <c r="R272" t="n">
        <v>0</v>
      </c>
    </row>
    <row r="273">
      <c r="A273" t="n">
        <v>196657</v>
      </c>
      <c r="B273" t="inlineStr">
        <is>
          <t>Arcos</t>
        </is>
      </c>
      <c r="C273" t="inlineStr">
        <is>
          <t>SALARIOS CLT</t>
        </is>
      </c>
      <c r="D273" t="inlineStr">
        <is>
          <t>PROVISAO</t>
        </is>
      </c>
      <c r="E273" s="550" t="n">
        <v>46357</v>
      </c>
      <c r="F273" s="550" t="n">
        <v>46376</v>
      </c>
      <c r="G273" t="inlineStr">
        <is>
          <t>Mão de Obra - Salários</t>
        </is>
      </c>
      <c r="H273" t="inlineStr">
        <is>
          <t>MDO CLT - Salário</t>
        </is>
      </c>
      <c r="I273" t="inlineStr">
        <is>
          <t xml:space="preserve">02/2026 - Adiantamento Salarial </t>
        </is>
      </c>
      <c r="J273" t="n">
        <v>-20000</v>
      </c>
      <c r="K273" t="n">
        <v>-20000</v>
      </c>
      <c r="O273" t="inlineStr">
        <is>
          <t>Provisionado</t>
        </is>
      </c>
      <c r="Q273" t="inlineStr">
        <is>
          <t>12/2026</t>
        </is>
      </c>
      <c r="R273" t="n">
        <v>0</v>
      </c>
    </row>
    <row r="274">
      <c r="A274" t="n">
        <v>196392</v>
      </c>
      <c r="B274" t="inlineStr">
        <is>
          <t>Arcos</t>
        </is>
      </c>
      <c r="C274" t="inlineStr">
        <is>
          <t>SALARIOS CLT</t>
        </is>
      </c>
      <c r="D274" t="inlineStr">
        <is>
          <t>PROVISAO</t>
        </is>
      </c>
      <c r="E274" s="550" t="n">
        <v>46357</v>
      </c>
      <c r="F274" s="550" t="n">
        <v>46393</v>
      </c>
      <c r="G274" t="inlineStr">
        <is>
          <t>Mão de Obra - Salários</t>
        </is>
      </c>
      <c r="H274" t="inlineStr">
        <is>
          <t>MDO CLT - Salário</t>
        </is>
      </c>
      <c r="I274" t="inlineStr">
        <is>
          <t>01/2026 - Líquido Folha Mensal 01/2026.</t>
        </is>
      </c>
      <c r="J274" t="n">
        <v>-90000</v>
      </c>
      <c r="K274" t="n">
        <v>-90000</v>
      </c>
      <c r="O274" t="inlineStr">
        <is>
          <t>Provisionado</t>
        </is>
      </c>
      <c r="Q274" t="inlineStr">
        <is>
          <t>12/2026</t>
        </is>
      </c>
      <c r="R274" t="n">
        <v>0</v>
      </c>
    </row>
    <row r="275">
      <c r="A275" t="n">
        <v>196000</v>
      </c>
      <c r="B275" t="inlineStr">
        <is>
          <t>Arcos</t>
        </is>
      </c>
      <c r="C275" t="inlineStr">
        <is>
          <t>VALE TRANSPORTE</t>
        </is>
      </c>
      <c r="D275" t="inlineStr">
        <is>
          <t>PROVISAO</t>
        </is>
      </c>
      <c r="E275" s="550" t="n">
        <v>46357</v>
      </c>
      <c r="F275" s="550" t="n">
        <v>46382</v>
      </c>
      <c r="G275" t="inlineStr">
        <is>
          <t>Mão de Obra - Benefícios</t>
        </is>
      </c>
      <c r="H275" t="inlineStr">
        <is>
          <t xml:space="preserve">  -  Vale-transporte</t>
        </is>
      </c>
      <c r="I275" t="inlineStr">
        <is>
          <t xml:space="preserve">VT AESA </t>
        </is>
      </c>
      <c r="J275" t="n">
        <v>-250</v>
      </c>
      <c r="K275" t="n">
        <v>-250</v>
      </c>
      <c r="O275" t="inlineStr">
        <is>
          <t>Provisionado</t>
        </is>
      </c>
      <c r="Q275" t="inlineStr">
        <is>
          <t>12/2026</t>
        </is>
      </c>
      <c r="R275" t="n">
        <v>0</v>
      </c>
    </row>
    <row r="276">
      <c r="A276" t="n">
        <v>192793</v>
      </c>
      <c r="B276" t="inlineStr">
        <is>
          <t>Arcos</t>
        </is>
      </c>
      <c r="C276" t="inlineStr">
        <is>
          <t>ESCRITORIO CENTRAL DE ARRECADACAO E DISTRIBUICAO ECAD</t>
        </is>
      </c>
      <c r="D276" t="inlineStr">
        <is>
          <t>PROVISAO</t>
        </is>
      </c>
      <c r="E276" s="550" t="n">
        <v>46357</v>
      </c>
      <c r="F276" s="550" t="n">
        <v>46381</v>
      </c>
      <c r="G276" t="inlineStr">
        <is>
          <t>Custos Artístico Geral</t>
        </is>
      </c>
      <c r="H276" t="inlineStr">
        <is>
          <t>Taxas e Licenças - Artístico</t>
        </is>
      </c>
      <c r="I276" t="inlineStr">
        <is>
          <t xml:space="preserve">LOCACAO DE EQUIPAMENTOS FIXO - ECAD - </t>
        </is>
      </c>
      <c r="J276" t="n">
        <v>-861.08</v>
      </c>
      <c r="K276" t="n">
        <v>-861.08</v>
      </c>
      <c r="O276" t="inlineStr">
        <is>
          <t>Provisionado</t>
        </is>
      </c>
      <c r="Q276" t="inlineStr">
        <is>
          <t>12/2026</t>
        </is>
      </c>
      <c r="R276" t="n">
        <v>0</v>
      </c>
    </row>
    <row r="277">
      <c r="A277" t="n">
        <v>195988</v>
      </c>
      <c r="B277" t="inlineStr">
        <is>
          <t>Arcos</t>
        </is>
      </c>
      <c r="C277" t="inlineStr">
        <is>
          <t>VALE TRANSPORTE</t>
        </is>
      </c>
      <c r="D277" t="inlineStr">
        <is>
          <t>PROVISAO</t>
        </is>
      </c>
      <c r="E277" s="550" t="n">
        <v>46357</v>
      </c>
      <c r="F277" s="550" t="n">
        <v>46352</v>
      </c>
      <c r="G277" t="inlineStr">
        <is>
          <t>Mão de Obra - Benefícios</t>
        </is>
      </c>
      <c r="H277" t="inlineStr">
        <is>
          <t xml:space="preserve">  -  Vale-transporte</t>
        </is>
      </c>
      <c r="I277" t="inlineStr">
        <is>
          <t xml:space="preserve">VT TOP </t>
        </is>
      </c>
      <c r="J277" t="n">
        <v>-1500</v>
      </c>
      <c r="K277" t="n">
        <v>-1500</v>
      </c>
      <c r="O277" t="inlineStr">
        <is>
          <t>Provisionado</t>
        </is>
      </c>
      <c r="Q277" t="inlineStr">
        <is>
          <t>12/2026</t>
        </is>
      </c>
      <c r="R277" t="n">
        <v>0</v>
      </c>
    </row>
    <row r="278">
      <c r="A278" t="n">
        <v>195976</v>
      </c>
      <c r="B278" t="inlineStr">
        <is>
          <t>Arcos</t>
        </is>
      </c>
      <c r="C278" t="inlineStr">
        <is>
          <t>VALE TRANSPORTE</t>
        </is>
      </c>
      <c r="D278" t="inlineStr">
        <is>
          <t>PROVISAO</t>
        </is>
      </c>
      <c r="E278" s="550" t="n">
        <v>46357</v>
      </c>
      <c r="F278" s="550" t="n">
        <v>46354</v>
      </c>
      <c r="G278" t="inlineStr">
        <is>
          <t>Mão de Obra - Benefícios</t>
        </is>
      </c>
      <c r="H278" t="inlineStr">
        <is>
          <t xml:space="preserve">  -  Vale-transporte</t>
        </is>
      </c>
      <c r="I278" t="inlineStr">
        <is>
          <t>COMPLEMENTO VT SP TRANS</t>
        </is>
      </c>
      <c r="J278" t="n">
        <v>-200</v>
      </c>
      <c r="K278" t="n">
        <v>-200</v>
      </c>
      <c r="O278" t="inlineStr">
        <is>
          <t>Provisionado</t>
        </is>
      </c>
      <c r="Q278" t="inlineStr">
        <is>
          <t>12/2026</t>
        </is>
      </c>
      <c r="R278" t="n">
        <v>0</v>
      </c>
    </row>
    <row r="279">
      <c r="A279" t="n">
        <v>190181</v>
      </c>
      <c r="B279" t="inlineStr">
        <is>
          <t>Arcos</t>
        </is>
      </c>
      <c r="C279" t="inlineStr">
        <is>
          <t xml:space="preserve">KAMINO INSTITUICAO DE PAGAMENTO LTDA </t>
        </is>
      </c>
      <c r="D279" t="inlineStr">
        <is>
          <t>PROVISAO</t>
        </is>
      </c>
      <c r="E279" s="550" t="n">
        <v>46357</v>
      </c>
      <c r="F279" s="550" t="n">
        <v>46374</v>
      </c>
      <c r="G279" t="inlineStr">
        <is>
          <t>Despesas Financeiras</t>
        </is>
      </c>
      <c r="H279" t="inlineStr">
        <is>
          <t>Tarifas Bancárias</t>
        </is>
      </c>
      <c r="I279" t="inlineStr">
        <is>
          <t xml:space="preserve">(+/-) RECEITAS/ DESPESAS FINANCEIRAS (TARIFA MENSAL TEMPUS KAMINO) - 
</t>
        </is>
      </c>
      <c r="J279" t="n">
        <v>-700</v>
      </c>
      <c r="K279" t="n">
        <v>-700</v>
      </c>
      <c r="O279" t="inlineStr">
        <is>
          <t>Provisionado</t>
        </is>
      </c>
      <c r="Q279" t="inlineStr">
        <is>
          <t>12/2026</t>
        </is>
      </c>
      <c r="R279" t="n">
        <v>0</v>
      </c>
    </row>
    <row r="280">
      <c r="A280" t="n">
        <v>195285</v>
      </c>
      <c r="B280" t="inlineStr">
        <is>
          <t>Arcos</t>
        </is>
      </c>
      <c r="C280" t="inlineStr">
        <is>
          <t>TELEFONICA BRASIL S/A</t>
        </is>
      </c>
      <c r="D280" t="inlineStr">
        <is>
          <t>PROVISAO</t>
        </is>
      </c>
      <c r="E280" s="550" t="n">
        <v>46357</v>
      </c>
      <c r="F280" s="550" t="n">
        <v>46412</v>
      </c>
      <c r="G280" t="inlineStr">
        <is>
          <t>Informática e TI</t>
        </is>
      </c>
      <c r="H280" t="inlineStr">
        <is>
          <t>Internet</t>
        </is>
      </c>
      <c r="I280" t="inlineStr">
        <is>
          <t xml:space="preserve">INTERNET SPO-816OUH4OFH-013 - NOVA HF BAR E EVENTOS SN LTDA - </t>
        </is>
      </c>
      <c r="J280" t="n">
        <v>-200</v>
      </c>
      <c r="K280" t="n">
        <v>-200</v>
      </c>
      <c r="O280" t="inlineStr">
        <is>
          <t>Provisionado</t>
        </is>
      </c>
      <c r="Q280" t="inlineStr">
        <is>
          <t>12/2026</t>
        </is>
      </c>
      <c r="R280" t="n">
        <v>0</v>
      </c>
    </row>
    <row r="281">
      <c r="A281" t="n">
        <v>195273</v>
      </c>
      <c r="B281" t="inlineStr">
        <is>
          <t>Arcos</t>
        </is>
      </c>
      <c r="C281" t="inlineStr">
        <is>
          <t>TELEFONICA BRASIL S/A</t>
        </is>
      </c>
      <c r="D281" t="inlineStr">
        <is>
          <t>PROVISAO</t>
        </is>
      </c>
      <c r="E281" s="550" t="n">
        <v>46357</v>
      </c>
      <c r="F281" s="550" t="n">
        <v>46390</v>
      </c>
      <c r="G281" t="inlineStr">
        <is>
          <t>Informática e TI</t>
        </is>
      </c>
      <c r="H281" t="inlineStr">
        <is>
          <t>Internet</t>
        </is>
      </c>
      <c r="I281" t="inlineStr">
        <is>
          <t xml:space="preserve">INTERNET BOX 100GB EMP 4GB - </t>
        </is>
      </c>
      <c r="J281" t="n">
        <v>-200</v>
      </c>
      <c r="K281" t="n">
        <v>-200</v>
      </c>
      <c r="O281" t="inlineStr">
        <is>
          <t>Provisionado</t>
        </is>
      </c>
      <c r="Q281" t="inlineStr">
        <is>
          <t>12/2026</t>
        </is>
      </c>
      <c r="R281" t="n">
        <v>0</v>
      </c>
    </row>
    <row r="282">
      <c r="A282" t="n">
        <v>195258</v>
      </c>
      <c r="B282" t="inlineStr">
        <is>
          <t>Arcos</t>
        </is>
      </c>
      <c r="C282" t="inlineStr">
        <is>
          <t>STAR COPIAS COMERCIO E SERVICOS LTDA</t>
        </is>
      </c>
      <c r="D282" t="inlineStr">
        <is>
          <t>PROVISAO</t>
        </is>
      </c>
      <c r="E282" s="550" t="n">
        <v>46357</v>
      </c>
      <c r="F282" s="550" t="n">
        <v>46399</v>
      </c>
      <c r="G282" t="inlineStr">
        <is>
          <t>Locação de Equipamentos</t>
        </is>
      </c>
      <c r="H282" t="inlineStr">
        <is>
          <t>Locação de Equipamentos - Informatica e TI</t>
        </is>
      </c>
      <c r="I282" t="inlineStr">
        <is>
          <t xml:space="preserve">LOCACAO DE EQUIPAMENTOS - IMPRESSORA - </t>
        </is>
      </c>
      <c r="J282" t="n">
        <v>-261.69</v>
      </c>
      <c r="K282" t="n">
        <v>-261.69</v>
      </c>
      <c r="O282" t="inlineStr">
        <is>
          <t>Provisionado</t>
        </is>
      </c>
      <c r="Q282" t="inlineStr">
        <is>
          <t>12/2026</t>
        </is>
      </c>
      <c r="R282" t="n">
        <v>0</v>
      </c>
    </row>
    <row r="283">
      <c r="A283" t="n">
        <v>195245</v>
      </c>
      <c r="B283" t="inlineStr">
        <is>
          <t>Arcos</t>
        </is>
      </c>
      <c r="C283" t="inlineStr">
        <is>
          <t xml:space="preserve">SPOTIFY </t>
        </is>
      </c>
      <c r="D283" t="inlineStr">
        <is>
          <t>PROVISAO</t>
        </is>
      </c>
      <c r="E283" s="550" t="n">
        <v>46357</v>
      </c>
      <c r="F283" s="550" t="n">
        <v>46371</v>
      </c>
      <c r="G283" t="inlineStr">
        <is>
          <t>Informática e TI</t>
        </is>
      </c>
      <c r="H283" t="inlineStr">
        <is>
          <t>TV por assinatura/musica ambiente</t>
        </is>
      </c>
      <c r="I283" t="inlineStr">
        <is>
          <t xml:space="preserve">REEMBOLSO REFERENTE A SPOTIFY DAS CASAS ARCOS E LOVE - </t>
        </is>
      </c>
      <c r="J283" t="n">
        <v>-20.45</v>
      </c>
      <c r="K283" t="n">
        <v>-20.45</v>
      </c>
      <c r="O283" t="inlineStr">
        <is>
          <t>Provisionado</t>
        </is>
      </c>
      <c r="Q283" t="inlineStr">
        <is>
          <t>12/2026</t>
        </is>
      </c>
      <c r="R283" t="n">
        <v>0</v>
      </c>
    </row>
    <row r="284">
      <c r="A284" t="n">
        <v>195234</v>
      </c>
      <c r="B284" t="inlineStr">
        <is>
          <t>Arcos</t>
        </is>
      </c>
      <c r="C284" t="inlineStr">
        <is>
          <t>SOLUCOES TECNICAS AMBIENTAL LTDA - EPP</t>
        </is>
      </c>
      <c r="D284" t="inlineStr">
        <is>
          <t>PROVISAO</t>
        </is>
      </c>
      <c r="E284" s="550" t="n">
        <v>46357</v>
      </c>
      <c r="F284" s="550" t="n">
        <v>46409</v>
      </c>
      <c r="G284" t="inlineStr">
        <is>
          <t>Utilidades</t>
        </is>
      </c>
      <c r="H284" t="inlineStr">
        <is>
          <t>Coleta de lixo</t>
        </is>
      </c>
      <c r="I284" t="inlineStr">
        <is>
          <t xml:space="preserve">COLETA DE LIXO - </t>
        </is>
      </c>
      <c r="J284" t="n">
        <v>-6000</v>
      </c>
      <c r="K284" t="n">
        <v>-6000</v>
      </c>
      <c r="O284" t="inlineStr">
        <is>
          <t>Provisionado</t>
        </is>
      </c>
      <c r="Q284" t="inlineStr">
        <is>
          <t>12/2026</t>
        </is>
      </c>
      <c r="R284" t="n">
        <v>0</v>
      </c>
    </row>
    <row r="285">
      <c r="A285" t="n">
        <v>195222</v>
      </c>
      <c r="B285" t="inlineStr">
        <is>
          <t>Arcos</t>
        </is>
      </c>
      <c r="C285" t="inlineStr">
        <is>
          <t>SEGUROS SURA S/A</t>
        </is>
      </c>
      <c r="D285" t="inlineStr">
        <is>
          <t>PROVISAO</t>
        </is>
      </c>
      <c r="E285" s="550" t="n">
        <v>46357</v>
      </c>
      <c r="F285" s="550" t="n">
        <v>46366</v>
      </c>
      <c r="G285" t="inlineStr">
        <is>
          <t>Custo de Ocupação</t>
        </is>
      </c>
      <c r="H285" t="inlineStr">
        <is>
          <t>Seguro Patrimonial</t>
        </is>
      </c>
      <c r="I285" t="inlineStr">
        <is>
          <t xml:space="preserve">REEMBOLSO SEGURO PATRIMONIAL - APOLICE 150306 - PARC </t>
        </is>
      </c>
      <c r="J285" t="n">
        <v>-240.17</v>
      </c>
      <c r="K285" t="n">
        <v>-240.17</v>
      </c>
      <c r="O285" t="inlineStr">
        <is>
          <t>Provisionado</t>
        </is>
      </c>
      <c r="Q285" t="inlineStr">
        <is>
          <t>12/2026</t>
        </is>
      </c>
      <c r="R285" t="n">
        <v>0</v>
      </c>
    </row>
    <row r="286">
      <c r="A286" t="n">
        <v>195208</v>
      </c>
      <c r="B286" t="inlineStr">
        <is>
          <t>Arcos</t>
        </is>
      </c>
      <c r="C286" t="inlineStr">
        <is>
          <t>PRESHH ALUGUEL DE MAQUINAS LTDA</t>
        </is>
      </c>
      <c r="D286" t="inlineStr">
        <is>
          <t>PROVISAO</t>
        </is>
      </c>
      <c r="E286" s="550" t="n">
        <v>46357</v>
      </c>
      <c r="F286" s="550" t="n">
        <v>46397</v>
      </c>
      <c r="G286" t="inlineStr">
        <is>
          <t>Locação de Equipamentos</t>
        </is>
      </c>
      <c r="H286" t="inlineStr">
        <is>
          <t>Locações de Equipamentos - Operacionais</t>
        </is>
      </c>
      <c r="I286" t="inlineStr">
        <is>
          <t>LOCACAO DE EQUIPAMENTOS - EQUIPAMENTO DE CARBONATACAO</t>
        </is>
      </c>
      <c r="J286" t="n">
        <v>-878</v>
      </c>
      <c r="K286" t="n">
        <v>-878</v>
      </c>
      <c r="O286" t="inlineStr">
        <is>
          <t>Provisionado</t>
        </is>
      </c>
      <c r="Q286" t="inlineStr">
        <is>
          <t>12/2026</t>
        </is>
      </c>
      <c r="R286" t="n">
        <v>0</v>
      </c>
    </row>
    <row r="287">
      <c r="A287" t="n">
        <v>195195</v>
      </c>
      <c r="B287" t="inlineStr">
        <is>
          <t>Arcos</t>
        </is>
      </c>
      <c r="C287" t="inlineStr">
        <is>
          <t>PORTO SEGURO SEGURO SAUDE SA</t>
        </is>
      </c>
      <c r="D287" t="inlineStr">
        <is>
          <t>PROVISAO</t>
        </is>
      </c>
      <c r="E287" s="550" t="n">
        <v>46357</v>
      </c>
      <c r="F287" s="550" t="n">
        <v>46366</v>
      </c>
      <c r="G287" t="inlineStr">
        <is>
          <t>Mão de Obra - Benefícios</t>
        </is>
      </c>
      <c r="H287" t="inlineStr">
        <is>
          <t xml:space="preserve">  -  Assist. Médica</t>
        </is>
      </c>
      <c r="I287" t="inlineStr">
        <is>
          <t xml:space="preserve">ASSISTENCIA MEDICA - </t>
        </is>
      </c>
      <c r="J287" t="n">
        <v>-10000</v>
      </c>
      <c r="K287" t="n">
        <v>-10000</v>
      </c>
      <c r="O287" t="inlineStr">
        <is>
          <t>Provisionado</t>
        </is>
      </c>
      <c r="Q287" t="inlineStr">
        <is>
          <t>12/2026</t>
        </is>
      </c>
      <c r="R287" t="n">
        <v>0</v>
      </c>
    </row>
    <row r="288">
      <c r="A288" t="n">
        <v>198516</v>
      </c>
      <c r="B288" t="inlineStr">
        <is>
          <t>Arcos</t>
        </is>
      </c>
      <c r="C288" t="inlineStr">
        <is>
          <t>SUSTENIDOS ORGANIZACAO SOCIAL DE CULTURA</t>
        </is>
      </c>
      <c r="D288" t="inlineStr">
        <is>
          <t>RP0162026</t>
        </is>
      </c>
      <c r="E288" s="550" t="n">
        <v>46357</v>
      </c>
      <c r="F288" s="550" t="n">
        <v>46397</v>
      </c>
      <c r="G288" t="inlineStr">
        <is>
          <t>Custo de Ocupação</t>
        </is>
      </c>
      <c r="H288" t="inlineStr">
        <is>
          <t>Aluguel de Imoveis</t>
        </is>
      </c>
      <c r="I288" t="inlineStr">
        <is>
          <t>ALUGUEL FIXO BAR - 12/2026</t>
        </is>
      </c>
      <c r="J288" t="n">
        <v>-14000</v>
      </c>
      <c r="K288" t="n">
        <v>-14000</v>
      </c>
      <c r="O288" t="inlineStr">
        <is>
          <t>Real</t>
        </is>
      </c>
      <c r="Q288" t="inlineStr">
        <is>
          <t>12/2026</t>
        </is>
      </c>
      <c r="R288" t="n">
        <v>0</v>
      </c>
    </row>
    <row r="289">
      <c r="A289" t="n">
        <v>198489</v>
      </c>
      <c r="B289" t="inlineStr">
        <is>
          <t>Arcos</t>
        </is>
      </c>
      <c r="C289" t="inlineStr">
        <is>
          <t>SUSTENIDOS ORGANIZACAO SOCIAL DE CULTURA</t>
        </is>
      </c>
      <c r="D289" t="inlineStr">
        <is>
          <t>RP0152026</t>
        </is>
      </c>
      <c r="E289" s="550" t="n">
        <v>46357</v>
      </c>
      <c r="F289" s="550" t="n">
        <v>46397</v>
      </c>
      <c r="G289" t="inlineStr">
        <is>
          <t>Utilidades</t>
        </is>
      </c>
      <c r="H289" t="inlineStr">
        <is>
          <t>Agua/Esgoto</t>
        </is>
      </c>
      <c r="I289" t="inlineStr">
        <is>
          <t>AGUA/ ESGOTO - CONSUMO AGUA RESTAURANTE FIXO - 12/2026</t>
        </is>
      </c>
      <c r="J289" t="n">
        <v>-5000</v>
      </c>
      <c r="K289" t="n">
        <v>-5000</v>
      </c>
      <c r="O289" t="inlineStr">
        <is>
          <t>Real</t>
        </is>
      </c>
      <c r="Q289" t="inlineStr">
        <is>
          <t>12/2026</t>
        </is>
      </c>
      <c r="R289" t="n">
        <v>0</v>
      </c>
    </row>
    <row r="290">
      <c r="A290" t="n">
        <v>198529</v>
      </c>
      <c r="B290" t="inlineStr">
        <is>
          <t>Arcos</t>
        </is>
      </c>
      <c r="C290" t="inlineStr">
        <is>
          <t>SUSTENIDOS ORGANIZACAO SOCIAL DE CULTURA</t>
        </is>
      </c>
      <c r="D290" t="inlineStr">
        <is>
          <t>RP0172026</t>
        </is>
      </c>
      <c r="E290" s="550" t="n">
        <v>46357</v>
      </c>
      <c r="F290" s="550" t="n">
        <v>46397</v>
      </c>
      <c r="G290" t="inlineStr">
        <is>
          <t>Custo de Ocupação</t>
        </is>
      </c>
      <c r="H290" t="inlineStr">
        <is>
          <t>Aluguel de Imoveis</t>
        </is>
      </c>
      <c r="I290" t="inlineStr">
        <is>
          <t>ALUGUEL - BAR DE CIMA E COZINHA - 12/2026</t>
        </is>
      </c>
      <c r="J290" t="n">
        <v>-16000</v>
      </c>
      <c r="K290" t="n">
        <v>-16000</v>
      </c>
      <c r="O290" t="inlineStr">
        <is>
          <t>Real</t>
        </is>
      </c>
      <c r="Q290" t="inlineStr">
        <is>
          <t>12/2026</t>
        </is>
      </c>
      <c r="R290" t="n">
        <v>0</v>
      </c>
    </row>
    <row r="291">
      <c r="A291" t="n">
        <v>198557</v>
      </c>
      <c r="B291" t="inlineStr">
        <is>
          <t>Arcos</t>
        </is>
      </c>
      <c r="C291" t="inlineStr">
        <is>
          <t>SUSTENIDOS ORGANIZACAO SOCIAL DE CULTURA</t>
        </is>
      </c>
      <c r="D291" t="inlineStr">
        <is>
          <t>RP0192026</t>
        </is>
      </c>
      <c r="E291" s="550" t="n">
        <v>46357</v>
      </c>
      <c r="F291" s="550" t="n">
        <v>46397</v>
      </c>
      <c r="G291" t="inlineStr">
        <is>
          <t>Utilidades</t>
        </is>
      </c>
      <c r="H291" t="inlineStr">
        <is>
          <t>Energia Eletrica</t>
        </is>
      </c>
      <c r="I291" t="inlineStr">
        <is>
          <t>CONSUMO LUZ - RESTAURANTE FIXO - 12/2026</t>
        </is>
      </c>
      <c r="J291" t="n">
        <v>-2100</v>
      </c>
      <c r="K291" t="n">
        <v>-2100</v>
      </c>
      <c r="O291" t="inlineStr">
        <is>
          <t>Real</t>
        </is>
      </c>
      <c r="Q291" t="inlineStr">
        <is>
          <t>12/2026</t>
        </is>
      </c>
      <c r="R291" t="n">
        <v>0</v>
      </c>
    </row>
    <row r="292">
      <c r="A292" t="n">
        <v>198544</v>
      </c>
      <c r="B292" t="inlineStr">
        <is>
          <t>Arcos</t>
        </is>
      </c>
      <c r="C292" t="inlineStr">
        <is>
          <t>SUSTENIDOS ORGANIZACAO SOCIAL DE CULTURA</t>
        </is>
      </c>
      <c r="D292" t="inlineStr">
        <is>
          <t>RP0182026</t>
        </is>
      </c>
      <c r="E292" s="550" t="n">
        <v>46357</v>
      </c>
      <c r="F292" s="550" t="n">
        <v>46397</v>
      </c>
      <c r="G292" t="inlineStr">
        <is>
          <t>Utilidades</t>
        </is>
      </c>
      <c r="H292" t="inlineStr">
        <is>
          <t>Energia Eletrica</t>
        </is>
      </c>
      <c r="I292" t="inlineStr">
        <is>
          <t>CONSUMO LUZ - BAR FIXO - 12/2026</t>
        </is>
      </c>
      <c r="J292" t="n">
        <v>-4500</v>
      </c>
      <c r="K292" t="n">
        <v>-4500</v>
      </c>
      <c r="O292" t="inlineStr">
        <is>
          <t>Real</t>
        </is>
      </c>
      <c r="Q292" t="inlineStr">
        <is>
          <t>12/2026</t>
        </is>
      </c>
      <c r="R292" t="n">
        <v>0</v>
      </c>
    </row>
    <row r="293">
      <c r="A293" t="n">
        <v>197050</v>
      </c>
      <c r="B293" t="inlineStr">
        <is>
          <t>Arcos</t>
        </is>
      </c>
      <c r="C293" t="inlineStr">
        <is>
          <t>ICMS</t>
        </is>
      </c>
      <c r="D293" t="inlineStr">
        <is>
          <t>PROVISAO</t>
        </is>
      </c>
      <c r="E293" s="550" t="n">
        <v>46356</v>
      </c>
      <c r="F293" s="550" t="n">
        <v>46376</v>
      </c>
      <c r="G293" t="inlineStr">
        <is>
          <t>Impostos sobre Venda</t>
        </is>
      </c>
      <c r="H293" t="inlineStr">
        <is>
          <t>ICMS</t>
        </is>
      </c>
      <c r="J293" t="n">
        <v>-23000</v>
      </c>
      <c r="K293" t="n">
        <v>-23000</v>
      </c>
      <c r="O293" t="inlineStr">
        <is>
          <t>Provisionado</t>
        </is>
      </c>
      <c r="Q293" t="inlineStr">
        <is>
          <t>11/2026</t>
        </is>
      </c>
      <c r="R293" t="n">
        <v>0</v>
      </c>
    </row>
    <row r="294">
      <c r="A294" t="n">
        <v>197315</v>
      </c>
      <c r="B294" t="inlineStr">
        <is>
          <t>Arcos</t>
        </is>
      </c>
      <c r="C294" t="inlineStr">
        <is>
          <t>IRRF</t>
        </is>
      </c>
      <c r="D294" t="inlineStr">
        <is>
          <t>PROVISAO</t>
        </is>
      </c>
      <c r="E294" s="550" t="n">
        <v>46356</v>
      </c>
      <c r="F294" s="550" t="n">
        <v>46376</v>
      </c>
      <c r="G294" t="inlineStr">
        <is>
          <t>Serviços de Terceiros</t>
        </is>
      </c>
      <c r="H294" t="inlineStr">
        <is>
          <t>Assessoria Contabil</t>
        </is>
      </c>
      <c r="I294" t="inlineStr">
        <is>
          <t>IRRF PRESTADOR PJ</t>
        </is>
      </c>
      <c r="J294" t="n">
        <v>-100</v>
      </c>
      <c r="K294" t="n">
        <v>-100</v>
      </c>
      <c r="O294" t="inlineStr">
        <is>
          <t>Provisionado</t>
        </is>
      </c>
      <c r="Q294" t="inlineStr">
        <is>
          <t>11/2026</t>
        </is>
      </c>
      <c r="R294" t="n">
        <v>0</v>
      </c>
    </row>
    <row r="295">
      <c r="A295" t="n">
        <v>170544</v>
      </c>
      <c r="B295" t="inlineStr">
        <is>
          <t>Arcos</t>
        </is>
      </c>
      <c r="C295" t="inlineStr">
        <is>
          <t xml:space="preserve">MINISTERIO DA FAZENDA </t>
        </is>
      </c>
      <c r="D295" t="inlineStr">
        <is>
          <t>14/60</t>
        </is>
      </c>
      <c r="E295" s="550" t="n">
        <v>46356</v>
      </c>
      <c r="F295" s="550" t="n">
        <v>46356</v>
      </c>
      <c r="G295" t="inlineStr">
        <is>
          <t>Endividamento</t>
        </is>
      </c>
      <c r="H295" t="inlineStr">
        <is>
          <t>Endividamento Geral</t>
        </is>
      </c>
      <c r="I295" t="inlineStr">
        <is>
          <t>PARCELAMENTO 014091164 - EXECUÇÃO FISCAL 5020334-52.2025.4.03.6182 - 60 PARCELAS</t>
        </is>
      </c>
      <c r="J295" t="n">
        <v>-8615.209999999999</v>
      </c>
      <c r="K295" t="n">
        <v>-8615.209999999999</v>
      </c>
      <c r="O295" t="inlineStr">
        <is>
          <t>Provisionado</t>
        </is>
      </c>
      <c r="Q295" t="inlineStr">
        <is>
          <t>11/2026</t>
        </is>
      </c>
      <c r="R295" t="n">
        <v>0</v>
      </c>
    </row>
    <row r="296">
      <c r="A296" t="n">
        <v>197201</v>
      </c>
      <c r="B296" t="inlineStr">
        <is>
          <t>Arcos</t>
        </is>
      </c>
      <c r="C296" t="inlineStr">
        <is>
          <t>ISS</t>
        </is>
      </c>
      <c r="D296" t="inlineStr">
        <is>
          <t>PROVISAO</t>
        </is>
      </c>
      <c r="E296" s="550" t="n">
        <v>46356</v>
      </c>
      <c r="F296" s="550" t="n">
        <v>46366</v>
      </c>
      <c r="G296" t="inlineStr">
        <is>
          <t>Utilidades</t>
        </is>
      </c>
      <c r="H296" t="inlineStr">
        <is>
          <t>Coleta de lixo</t>
        </is>
      </c>
      <c r="J296" t="n">
        <v>-300</v>
      </c>
      <c r="K296" t="n">
        <v>-300</v>
      </c>
      <c r="O296" t="inlineStr">
        <is>
          <t>Provisionado</t>
        </is>
      </c>
      <c r="Q296" t="inlineStr">
        <is>
          <t>11/2026</t>
        </is>
      </c>
      <c r="R296" t="n">
        <v>0</v>
      </c>
    </row>
    <row r="297">
      <c r="A297" t="n">
        <v>197189</v>
      </c>
      <c r="B297" t="inlineStr">
        <is>
          <t>Arcos</t>
        </is>
      </c>
      <c r="C297" t="inlineStr">
        <is>
          <t>ISS</t>
        </is>
      </c>
      <c r="D297" t="inlineStr">
        <is>
          <t>PROVISAO</t>
        </is>
      </c>
      <c r="E297" s="550" t="n">
        <v>46356</v>
      </c>
      <c r="F297" s="550" t="n">
        <v>46366</v>
      </c>
      <c r="G297" t="inlineStr">
        <is>
          <t>Utilidades</t>
        </is>
      </c>
      <c r="H297" t="inlineStr">
        <is>
          <t>Coleta de lixo</t>
        </is>
      </c>
      <c r="J297" t="n">
        <v>-500</v>
      </c>
      <c r="K297" t="n">
        <v>-500</v>
      </c>
      <c r="O297" t="inlineStr">
        <is>
          <t>Provisionado</t>
        </is>
      </c>
      <c r="Q297" t="inlineStr">
        <is>
          <t>11/2026</t>
        </is>
      </c>
      <c r="R297" t="n">
        <v>0</v>
      </c>
    </row>
    <row r="298">
      <c r="A298" t="n">
        <v>208314</v>
      </c>
      <c r="B298" t="inlineStr">
        <is>
          <t>Arcos</t>
        </is>
      </c>
      <c r="C298" t="inlineStr">
        <is>
          <t>FGTS</t>
        </is>
      </c>
      <c r="D298" t="inlineStr">
        <is>
          <t>PROVISAO</t>
        </is>
      </c>
      <c r="E298" s="550" t="n">
        <v>46356</v>
      </c>
      <c r="F298" s="550" t="n">
        <v>46376</v>
      </c>
      <c r="G298" t="inlineStr">
        <is>
          <t>Mão de Obra - Encargos e Provisões</t>
        </is>
      </c>
      <c r="H298" t="inlineStr">
        <is>
          <t xml:space="preserve">  -  FGTS</t>
        </is>
      </c>
      <c r="J298" t="n">
        <v>-10500</v>
      </c>
      <c r="K298" t="n">
        <v>-10500</v>
      </c>
      <c r="O298" t="inlineStr">
        <is>
          <t>Provisionado</t>
        </is>
      </c>
      <c r="Q298" t="inlineStr">
        <is>
          <t>11/2026</t>
        </is>
      </c>
      <c r="R298" t="n">
        <v>0</v>
      </c>
    </row>
    <row r="299">
      <c r="A299" t="n">
        <v>206983</v>
      </c>
      <c r="B299" t="inlineStr">
        <is>
          <t>Arcos</t>
        </is>
      </c>
      <c r="C299" t="inlineStr">
        <is>
          <t>INSS</t>
        </is>
      </c>
      <c r="D299" t="inlineStr">
        <is>
          <t>PROVISAO</t>
        </is>
      </c>
      <c r="E299" s="550" t="n">
        <v>46356</v>
      </c>
      <c r="F299" s="550" t="n">
        <v>46376</v>
      </c>
      <c r="G299" t="inlineStr">
        <is>
          <t>Mão de Obra - Encargos e Provisões</t>
        </is>
      </c>
      <c r="H299" t="inlineStr">
        <is>
          <t xml:space="preserve">  -  INSS Patronal</t>
        </is>
      </c>
      <c r="I299" t="inlineStr">
        <is>
          <t>INSS PATRONAL</t>
        </is>
      </c>
      <c r="J299" t="n">
        <v>-33000</v>
      </c>
      <c r="K299" t="n">
        <v>-33000</v>
      </c>
      <c r="O299" t="inlineStr">
        <is>
          <t>Provisionado</t>
        </is>
      </c>
      <c r="Q299" t="inlineStr">
        <is>
          <t>11/2026</t>
        </is>
      </c>
      <c r="R299" t="n">
        <v>0</v>
      </c>
    </row>
    <row r="300">
      <c r="A300" t="n">
        <v>206995</v>
      </c>
      <c r="B300" t="inlineStr">
        <is>
          <t>Arcos</t>
        </is>
      </c>
      <c r="C300" t="inlineStr">
        <is>
          <t>INSS</t>
        </is>
      </c>
      <c r="D300" t="inlineStr">
        <is>
          <t>PROVISAO</t>
        </is>
      </c>
      <c r="E300" s="550" t="n">
        <v>46356</v>
      </c>
      <c r="F300" s="550" t="n">
        <v>46376</v>
      </c>
      <c r="G300" t="inlineStr">
        <is>
          <t>Mão de Obra - Encargos e Provisões</t>
        </is>
      </c>
      <c r="H300" t="inlineStr">
        <is>
          <t xml:space="preserve">  -  INSS Segurados</t>
        </is>
      </c>
      <c r="I300" t="inlineStr">
        <is>
          <t>INSS Segurados</t>
        </is>
      </c>
      <c r="J300" t="n">
        <v>-10000</v>
      </c>
      <c r="K300" t="n">
        <v>-10000</v>
      </c>
      <c r="O300" t="inlineStr">
        <is>
          <t>Provisionado</t>
        </is>
      </c>
      <c r="Q300" t="inlineStr">
        <is>
          <t>11/2026</t>
        </is>
      </c>
      <c r="R300" t="n">
        <v>0</v>
      </c>
    </row>
    <row r="301">
      <c r="A301" t="n">
        <v>202418</v>
      </c>
      <c r="B301" t="inlineStr">
        <is>
          <t>Arcos</t>
        </is>
      </c>
      <c r="C301" t="inlineStr">
        <is>
          <t>BRH SAUDE OCUPACIONAL LTDA</t>
        </is>
      </c>
      <c r="D301" t="inlineStr">
        <is>
          <t>PROVISAO</t>
        </is>
      </c>
      <c r="E301" s="550" t="n">
        <v>46356</v>
      </c>
      <c r="F301" s="550" t="n">
        <v>46365</v>
      </c>
      <c r="G301" t="inlineStr">
        <is>
          <t>Mão de Obra - Benefícios</t>
        </is>
      </c>
      <c r="H301" t="inlineStr">
        <is>
          <t xml:space="preserve">  -  Exames Periódicos</t>
        </is>
      </c>
      <c r="J301" t="n">
        <v>-942.46</v>
      </c>
      <c r="K301" t="n">
        <v>-942.46</v>
      </c>
      <c r="O301" t="inlineStr">
        <is>
          <t>Provisionado</t>
        </is>
      </c>
      <c r="Q301" t="inlineStr">
        <is>
          <t>11/2026</t>
        </is>
      </c>
      <c r="R301" t="n">
        <v>0</v>
      </c>
    </row>
    <row r="302">
      <c r="A302" t="n">
        <v>210390</v>
      </c>
      <c r="B302" t="inlineStr">
        <is>
          <t>Arcos</t>
        </is>
      </c>
      <c r="C302" t="inlineStr">
        <is>
          <t>COFINS</t>
        </is>
      </c>
      <c r="D302" t="inlineStr">
        <is>
          <t>PROVISAO</t>
        </is>
      </c>
      <c r="E302" s="550" t="n">
        <v>46356</v>
      </c>
      <c r="F302" s="550" t="n">
        <v>46381</v>
      </c>
      <c r="G302" t="inlineStr">
        <is>
          <t>Impostos sobre Venda</t>
        </is>
      </c>
      <c r="H302" t="inlineStr">
        <is>
          <t>PIS / COFINS</t>
        </is>
      </c>
      <c r="J302" t="n">
        <v>-25000</v>
      </c>
      <c r="K302" t="n">
        <v>-25000</v>
      </c>
      <c r="O302" t="inlineStr">
        <is>
          <t>Provisionado</t>
        </is>
      </c>
      <c r="Q302" t="inlineStr">
        <is>
          <t>11/2026</t>
        </is>
      </c>
      <c r="R302" t="n">
        <v>0</v>
      </c>
    </row>
    <row r="303">
      <c r="A303" t="n">
        <v>210402</v>
      </c>
      <c r="B303" t="inlineStr">
        <is>
          <t>Arcos</t>
        </is>
      </c>
      <c r="C303" t="inlineStr">
        <is>
          <t>PIS</t>
        </is>
      </c>
      <c r="D303" t="inlineStr">
        <is>
          <t>PROVISAO</t>
        </is>
      </c>
      <c r="E303" s="550" t="n">
        <v>46356</v>
      </c>
      <c r="F303" s="550" t="n">
        <v>46381</v>
      </c>
      <c r="G303" t="inlineStr">
        <is>
          <t>Impostos sobre Venda</t>
        </is>
      </c>
      <c r="H303" t="inlineStr">
        <is>
          <t>PIS / COFINS</t>
        </is>
      </c>
      <c r="J303" t="n">
        <v>-6000</v>
      </c>
      <c r="K303" t="n">
        <v>-6000</v>
      </c>
      <c r="O303" t="inlineStr">
        <is>
          <t>Provisionado</t>
        </is>
      </c>
      <c r="Q303" t="inlineStr">
        <is>
          <t>11/2026</t>
        </is>
      </c>
      <c r="R303" t="n">
        <v>0</v>
      </c>
    </row>
    <row r="304">
      <c r="A304" t="n">
        <v>208546</v>
      </c>
      <c r="B304" t="inlineStr">
        <is>
          <t>Arcos</t>
        </is>
      </c>
      <c r="C304" t="inlineStr">
        <is>
          <t>IRRF</t>
        </is>
      </c>
      <c r="D304" t="inlineStr">
        <is>
          <t>PROVISAO</t>
        </is>
      </c>
      <c r="E304" s="550" t="n">
        <v>46356</v>
      </c>
      <c r="F304" s="550" t="n">
        <v>46376</v>
      </c>
      <c r="G304" t="inlineStr">
        <is>
          <t>Mão de Obra - Encargos e Provisões</t>
        </is>
      </c>
      <c r="H304" t="inlineStr">
        <is>
          <t>IRRF - MDO CLT - Salário</t>
        </is>
      </c>
      <c r="J304" t="n">
        <v>-3500</v>
      </c>
      <c r="K304" t="n">
        <v>-3500</v>
      </c>
      <c r="O304" t="inlineStr">
        <is>
          <t>Provisionado</t>
        </is>
      </c>
      <c r="Q304" t="inlineStr">
        <is>
          <t>11/2026</t>
        </is>
      </c>
      <c r="R304" t="n">
        <v>0</v>
      </c>
    </row>
    <row r="305">
      <c r="A305" t="n">
        <v>215705</v>
      </c>
      <c r="B305" t="inlineStr">
        <is>
          <t>Arcos</t>
        </is>
      </c>
      <c r="C305" t="inlineStr">
        <is>
          <t xml:space="preserve">CSRF </t>
        </is>
      </c>
      <c r="D305" t="inlineStr">
        <is>
          <t>PROVISAO</t>
        </is>
      </c>
      <c r="E305" s="550" t="n">
        <v>46354</v>
      </c>
      <c r="F305" s="550" t="n">
        <v>46376</v>
      </c>
      <c r="G305" t="inlineStr">
        <is>
          <t>Serviços de Terceiros</t>
        </is>
      </c>
      <c r="H305" t="inlineStr">
        <is>
          <t>Assessoria Contabil</t>
        </is>
      </c>
      <c r="J305" t="n">
        <v>-250</v>
      </c>
      <c r="K305" t="n">
        <v>-250</v>
      </c>
      <c r="O305" t="inlineStr">
        <is>
          <t>Provisionado</t>
        </is>
      </c>
      <c r="Q305" t="inlineStr">
        <is>
          <t>11/2026</t>
        </is>
      </c>
      <c r="R305" t="n">
        <v>0</v>
      </c>
    </row>
    <row r="306">
      <c r="A306" t="n">
        <v>177864</v>
      </c>
      <c r="B306" t="inlineStr">
        <is>
          <t>Arcos</t>
        </is>
      </c>
      <c r="C306" t="inlineStr">
        <is>
          <t xml:space="preserve">MINISTERIO DA FAZENDA </t>
        </is>
      </c>
      <c r="D306" t="inlineStr">
        <is>
          <t>19/60</t>
        </is>
      </c>
      <c r="E306" s="550" t="n">
        <v>46354</v>
      </c>
      <c r="F306" s="550" t="n">
        <v>46535</v>
      </c>
      <c r="G306" t="inlineStr">
        <is>
          <t>Endividamento</t>
        </is>
      </c>
      <c r="H306" t="inlineStr">
        <is>
          <t>Endividamento Geral</t>
        </is>
      </c>
      <c r="I306" t="inlineStr">
        <is>
          <t>PARCELAMENTO 014247772 - IRPJ E CSLL RELATIVOS AO 3º E 4º TRI DE 2022</t>
        </is>
      </c>
      <c r="J306" t="n">
        <v>-8566.18</v>
      </c>
      <c r="K306" t="n">
        <v>-8566.18</v>
      </c>
      <c r="O306" t="inlineStr">
        <is>
          <t>Provisionado</t>
        </is>
      </c>
      <c r="Q306" t="inlineStr">
        <is>
          <t>11/2026</t>
        </is>
      </c>
      <c r="R306" t="n">
        <v>0</v>
      </c>
    </row>
    <row r="307">
      <c r="A307" t="n">
        <v>212185</v>
      </c>
      <c r="B307" t="inlineStr">
        <is>
          <t>Arcos</t>
        </is>
      </c>
      <c r="C307" t="inlineStr">
        <is>
          <t>SECRETARIA DE ESTADO DA FAZENDA</t>
        </is>
      </c>
      <c r="D307" t="inlineStr">
        <is>
          <t>10/84</t>
        </is>
      </c>
      <c r="E307" s="550" t="n">
        <v>46352</v>
      </c>
      <c r="F307" s="550" t="n">
        <v>46386</v>
      </c>
      <c r="G307" t="inlineStr">
        <is>
          <t>Endividamento</t>
        </is>
      </c>
      <c r="H307" t="inlineStr">
        <is>
          <t>Endividamento Geral</t>
        </is>
      </c>
      <c r="I307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307" t="n">
        <v>-3381.49</v>
      </c>
      <c r="K307" t="n">
        <v>-3381.49</v>
      </c>
      <c r="O307" t="inlineStr">
        <is>
          <t>Provisionado</t>
        </is>
      </c>
      <c r="Q307" t="inlineStr">
        <is>
          <t>11/2026</t>
        </is>
      </c>
      <c r="R307" t="n">
        <v>0</v>
      </c>
    </row>
    <row r="308">
      <c r="A308" t="n">
        <v>214156</v>
      </c>
      <c r="B308" t="inlineStr">
        <is>
          <t>Arcos</t>
        </is>
      </c>
      <c r="C308" t="inlineStr">
        <is>
          <t xml:space="preserve">JANAINA SANTOS PAES DA SILVA </t>
        </is>
      </c>
      <c r="D308" t="inlineStr">
        <is>
          <t>PROVISAO</t>
        </is>
      </c>
      <c r="E308" s="550" t="n">
        <v>46327</v>
      </c>
      <c r="F308" s="550" t="n">
        <v>46366</v>
      </c>
      <c r="G308" t="inlineStr">
        <is>
          <t>Mão de Obra - PJ</t>
        </is>
      </c>
      <c r="H308" t="inlineStr">
        <is>
          <t>MDO PJ Fixo</t>
        </is>
      </c>
      <c r="I308" t="inlineStr">
        <is>
          <t xml:space="preserve">SALÁRIO PJ </t>
        </is>
      </c>
      <c r="J308" t="n">
        <v>-4000</v>
      </c>
      <c r="K308" t="n">
        <v>-4000</v>
      </c>
      <c r="M308" t="inlineStr">
        <is>
          <t>SUB CHEFE DE COZINHA</t>
        </is>
      </c>
      <c r="N308" t="inlineStr">
        <is>
          <t xml:space="preserve">  - Sub Chefe de Cozinha</t>
        </is>
      </c>
      <c r="O308" t="inlineStr">
        <is>
          <t>Provisionado</t>
        </is>
      </c>
      <c r="Q308" t="inlineStr">
        <is>
          <t>11/2026</t>
        </is>
      </c>
      <c r="R308" t="n">
        <v>0</v>
      </c>
    </row>
    <row r="309">
      <c r="A309" t="n">
        <v>199385</v>
      </c>
      <c r="B309" t="inlineStr">
        <is>
          <t>Arcos</t>
        </is>
      </c>
      <c r="C309" t="inlineStr">
        <is>
          <t xml:space="preserve">PJ 00482024  BARBARA SARMENTO ABIB </t>
        </is>
      </c>
      <c r="D309" t="inlineStr">
        <is>
          <t>PROVISAO</t>
        </is>
      </c>
      <c r="E309" s="550" t="n">
        <v>46327</v>
      </c>
      <c r="F309" s="550" t="n">
        <v>46366</v>
      </c>
      <c r="G309" t="inlineStr">
        <is>
          <t>Mão de Obra - PJ</t>
        </is>
      </c>
      <c r="H309" t="inlineStr">
        <is>
          <t>MDO PJ Fixo</t>
        </is>
      </c>
      <c r="I309" t="inlineStr">
        <is>
          <t xml:space="preserve">SALÁRIO PJ </t>
        </is>
      </c>
      <c r="J309" t="n">
        <v>-4000</v>
      </c>
      <c r="K309" t="n">
        <v>-4000</v>
      </c>
      <c r="M309" t="inlineStr">
        <is>
          <t>SUB CHEFE DE COZINHA</t>
        </is>
      </c>
      <c r="N309" t="inlineStr">
        <is>
          <t xml:space="preserve">  - Sub Chefe de Cozinha</t>
        </is>
      </c>
      <c r="O309" t="inlineStr">
        <is>
          <t>Provisionado</t>
        </is>
      </c>
      <c r="Q309" t="inlineStr">
        <is>
          <t>11/2026</t>
        </is>
      </c>
      <c r="R309" t="n">
        <v>0</v>
      </c>
    </row>
    <row r="310">
      <c r="A310" t="n">
        <v>199595</v>
      </c>
      <c r="B310" t="inlineStr">
        <is>
          <t>Arcos</t>
        </is>
      </c>
      <c r="C310" t="inlineStr">
        <is>
          <t>VICTOR ALE DE LIMA SOARES GONÇALVES</t>
        </is>
      </c>
      <c r="D310" t="inlineStr">
        <is>
          <t>PROVISAO</t>
        </is>
      </c>
      <c r="E310" s="550" t="n">
        <v>46327</v>
      </c>
      <c r="F310" s="550" t="n">
        <v>46366</v>
      </c>
      <c r="G310" t="inlineStr">
        <is>
          <t>Mão de Obra - PJ</t>
        </is>
      </c>
      <c r="H310" t="inlineStr">
        <is>
          <t>MDO PJ Fixo</t>
        </is>
      </c>
      <c r="I310" t="inlineStr">
        <is>
          <t>SALÁRIO PJ</t>
        </is>
      </c>
      <c r="J310" t="n">
        <v>-4200</v>
      </c>
      <c r="K310" t="n">
        <v>-4200</v>
      </c>
      <c r="M310" t="inlineStr">
        <is>
          <t>COORDENADOR</t>
        </is>
      </c>
      <c r="N310" t="inlineStr">
        <is>
          <t xml:space="preserve">  - Coordenador</t>
        </is>
      </c>
      <c r="O310" t="inlineStr">
        <is>
          <t>Provisionado</t>
        </is>
      </c>
      <c r="Q310" t="inlineStr">
        <is>
          <t>11/2026</t>
        </is>
      </c>
      <c r="R310" t="n">
        <v>0</v>
      </c>
    </row>
    <row r="311">
      <c r="A311" t="n">
        <v>216080</v>
      </c>
      <c r="B311" t="inlineStr">
        <is>
          <t>Arcos</t>
        </is>
      </c>
      <c r="C311" t="inlineStr">
        <is>
          <t>FABRICA DE BARES SERVICOS LTDA FB</t>
        </is>
      </c>
      <c r="D311" t="inlineStr">
        <is>
          <t>PROVISAO</t>
        </is>
      </c>
      <c r="E311" s="550" t="n">
        <v>46327</v>
      </c>
      <c r="F311" s="550" t="n">
        <v>46376</v>
      </c>
      <c r="G311" t="inlineStr">
        <is>
          <t>Serviços de Terceiros</t>
        </is>
      </c>
      <c r="H311" t="inlineStr">
        <is>
          <t>Assessoria RH</t>
        </is>
      </c>
      <c r="I311" t="inlineStr">
        <is>
          <t>ASSESSORIA RH - 02/2026</t>
        </is>
      </c>
      <c r="J311" t="n">
        <v>-1100</v>
      </c>
      <c r="K311" t="n">
        <v>-1100</v>
      </c>
      <c r="O311" t="inlineStr">
        <is>
          <t>Provisionado</t>
        </is>
      </c>
      <c r="Q311" t="inlineStr">
        <is>
          <t>11/2026</t>
        </is>
      </c>
      <c r="R311" t="n">
        <v>0</v>
      </c>
    </row>
    <row r="312">
      <c r="A312" t="n">
        <v>199547</v>
      </c>
      <c r="B312" t="inlineStr">
        <is>
          <t>Arcos</t>
        </is>
      </c>
      <c r="C312" t="inlineStr">
        <is>
          <t>PJ 00132021 - TELES DE ALMEIDA PINTO</t>
        </is>
      </c>
      <c r="D312" t="inlineStr">
        <is>
          <t>PROVISAO</t>
        </is>
      </c>
      <c r="E312" s="550" t="n">
        <v>46327</v>
      </c>
      <c r="F312" s="550" t="n">
        <v>46366</v>
      </c>
      <c r="G312" t="inlineStr">
        <is>
          <t>Mão de Obra - PJ</t>
        </is>
      </c>
      <c r="H312" t="inlineStr">
        <is>
          <t>MDO PJ Fixo</t>
        </is>
      </c>
      <c r="I312" t="inlineStr">
        <is>
          <t>SALÁRIO PJ</t>
        </is>
      </c>
      <c r="J312" t="n">
        <v>-4000</v>
      </c>
      <c r="K312" t="n">
        <v>-4000</v>
      </c>
      <c r="M312" t="inlineStr">
        <is>
          <t>CHEFE DE BAR SQUAD</t>
        </is>
      </c>
      <c r="N312" t="inlineStr">
        <is>
          <t xml:space="preserve">  - Squad</t>
        </is>
      </c>
      <c r="O312" t="inlineStr">
        <is>
          <t>Provisionado</t>
        </is>
      </c>
      <c r="Q312" t="inlineStr">
        <is>
          <t>11/2026</t>
        </is>
      </c>
      <c r="R312" t="n">
        <v>0</v>
      </c>
    </row>
    <row r="313">
      <c r="A313" t="n">
        <v>199373</v>
      </c>
      <c r="B313" t="inlineStr">
        <is>
          <t>Arcos</t>
        </is>
      </c>
      <c r="C313" t="inlineStr">
        <is>
          <t>ALISSON MARCELO DOS SANTOS OLIVEIRA</t>
        </is>
      </c>
      <c r="D313" t="inlineStr">
        <is>
          <t>PROVISAO</t>
        </is>
      </c>
      <c r="E313" s="550" t="n">
        <v>46327</v>
      </c>
      <c r="F313" s="550" t="n">
        <v>46366</v>
      </c>
      <c r="G313" t="inlineStr">
        <is>
          <t>Mão de Obra - PJ</t>
        </is>
      </c>
      <c r="H313" t="inlineStr">
        <is>
          <t>MDO PJ Fixo</t>
        </is>
      </c>
      <c r="I313" t="inlineStr">
        <is>
          <t xml:space="preserve">SALÁRIO PJ </t>
        </is>
      </c>
      <c r="J313" t="n">
        <v>-4200</v>
      </c>
      <c r="K313" t="n">
        <v>-4200</v>
      </c>
      <c r="M313" t="inlineStr">
        <is>
          <t>COORDENADOR</t>
        </is>
      </c>
      <c r="N313" t="inlineStr">
        <is>
          <t xml:space="preserve">  - Coordenador</t>
        </is>
      </c>
      <c r="O313" t="inlineStr">
        <is>
          <t>Provisionado</t>
        </is>
      </c>
      <c r="Q313" t="inlineStr">
        <is>
          <t>11/2026</t>
        </is>
      </c>
      <c r="R313" t="n">
        <v>0</v>
      </c>
    </row>
    <row r="314">
      <c r="A314" t="n">
        <v>199583</v>
      </c>
      <c r="B314" t="inlineStr">
        <is>
          <t>Arcos</t>
        </is>
      </c>
      <c r="C314" t="inlineStr">
        <is>
          <t>PJ 00092021 - VANESSA FERREIRA DEL SANTO</t>
        </is>
      </c>
      <c r="D314" t="inlineStr">
        <is>
          <t>PROVISAO</t>
        </is>
      </c>
      <c r="E314" s="550" t="n">
        <v>46327</v>
      </c>
      <c r="F314" s="550" t="n">
        <v>46366</v>
      </c>
      <c r="G314" t="inlineStr">
        <is>
          <t>Mão de Obra - PJ</t>
        </is>
      </c>
      <c r="H314" t="inlineStr">
        <is>
          <t>MDO PJ Fixo</t>
        </is>
      </c>
      <c r="I314" t="inlineStr">
        <is>
          <t>SALÁRIO PJ</t>
        </is>
      </c>
      <c r="J314" t="n">
        <v>-3000</v>
      </c>
      <c r="K314" t="n">
        <v>-3000</v>
      </c>
      <c r="M314" t="inlineStr">
        <is>
          <t>GERENTE FINANCEIRO DO SQUAD</t>
        </is>
      </c>
      <c r="N314" t="inlineStr">
        <is>
          <t xml:space="preserve">  - Squad</t>
        </is>
      </c>
      <c r="O314" t="inlineStr">
        <is>
          <t>Provisionado</t>
        </is>
      </c>
      <c r="Q314" t="inlineStr">
        <is>
          <t>11/2026</t>
        </is>
      </c>
      <c r="R314" t="n">
        <v>0</v>
      </c>
    </row>
    <row r="315">
      <c r="A315" t="n">
        <v>230829</v>
      </c>
      <c r="B315" t="inlineStr">
        <is>
          <t>Arcos</t>
        </is>
      </c>
      <c r="C315" t="inlineStr">
        <is>
          <t>PJ 00172021 - MATHEUS MONTEIRO ALMEIDA</t>
        </is>
      </c>
      <c r="D315" t="inlineStr">
        <is>
          <t>PROVISAO</t>
        </is>
      </c>
      <c r="E315" s="550" t="n">
        <v>46327</v>
      </c>
      <c r="F315" s="550" t="n">
        <v>46366</v>
      </c>
      <c r="G315" t="inlineStr">
        <is>
          <t>Mão de Obra - PJ</t>
        </is>
      </c>
      <c r="H315" t="inlineStr">
        <is>
          <t>MDO PJ Fixo</t>
        </is>
      </c>
      <c r="I315" t="inlineStr">
        <is>
          <t xml:space="preserve">SALÁRIO PJ 
</t>
        </is>
      </c>
      <c r="J315" t="n">
        <v>-5100</v>
      </c>
      <c r="K315" t="n">
        <v>-5100</v>
      </c>
      <c r="M315" t="inlineStr">
        <is>
          <t>COORDENADOR</t>
        </is>
      </c>
      <c r="N315" t="inlineStr">
        <is>
          <t xml:space="preserve">  - Coordenador</t>
        </is>
      </c>
      <c r="O315" t="inlineStr">
        <is>
          <t>Provisionado</t>
        </is>
      </c>
      <c r="Q315" t="inlineStr">
        <is>
          <t>11/2026</t>
        </is>
      </c>
      <c r="R315" t="n">
        <v>0</v>
      </c>
    </row>
    <row r="316">
      <c r="A316" t="n">
        <v>230417</v>
      </c>
      <c r="B316" t="inlineStr">
        <is>
          <t>Arcos</t>
        </is>
      </c>
      <c r="C316" t="inlineStr">
        <is>
          <t>CONCIERGE IA SOLUCOES LTDA</t>
        </is>
      </c>
      <c r="D316" t="inlineStr">
        <is>
          <t>PROVISAO</t>
        </is>
      </c>
      <c r="E316" s="550" t="n">
        <v>46327</v>
      </c>
      <c r="F316" s="550" t="n">
        <v>46361</v>
      </c>
      <c r="G316" t="inlineStr">
        <is>
          <t>Marketing</t>
        </is>
      </c>
      <c r="H316" t="inlineStr">
        <is>
          <t>Ferramentas de Marketing</t>
        </is>
      </c>
      <c r="I316" t="inlineStr">
        <is>
          <t xml:space="preserve">DIONISIO (CARTAO FINAL 8330) - CARDAPIO + CRM + IA ATENDENTE 24/7- </t>
        </is>
      </c>
      <c r="J316" t="n">
        <v>-409</v>
      </c>
      <c r="K316" t="n">
        <v>-409</v>
      </c>
      <c r="O316" t="inlineStr">
        <is>
          <t>Provisionado</t>
        </is>
      </c>
      <c r="Q316" t="inlineStr">
        <is>
          <t>11/2026</t>
        </is>
      </c>
      <c r="R316" t="n">
        <v>0</v>
      </c>
    </row>
    <row r="317">
      <c r="A317" t="n">
        <v>214113</v>
      </c>
      <c r="B317" t="inlineStr">
        <is>
          <t>Arcos</t>
        </is>
      </c>
      <c r="C317" t="inlineStr">
        <is>
          <t>GILVANIA DE SOUZA LAURENCIO</t>
        </is>
      </c>
      <c r="D317" t="inlineStr">
        <is>
          <t>PROVISAO</t>
        </is>
      </c>
      <c r="E317" s="550" t="n">
        <v>46327</v>
      </c>
      <c r="F317" s="550" t="n">
        <v>46366</v>
      </c>
      <c r="G317" t="inlineStr">
        <is>
          <t>Mão de Obra - PJ</t>
        </is>
      </c>
      <c r="H317" t="inlineStr">
        <is>
          <t>MDO PJ Fixo</t>
        </is>
      </c>
      <c r="I317" t="inlineStr">
        <is>
          <t xml:space="preserve">SALÁRIO PJ </t>
        </is>
      </c>
      <c r="J317" t="n">
        <v>-3400</v>
      </c>
      <c r="K317" t="n">
        <v>-3400</v>
      </c>
      <c r="M317" t="inlineStr">
        <is>
          <t>CHEFE DE COZINHA</t>
        </is>
      </c>
      <c r="N317" t="inlineStr">
        <is>
          <t xml:space="preserve">  - Chefe de Cozinha</t>
        </is>
      </c>
      <c r="O317" t="inlineStr">
        <is>
          <t>Provisionado</t>
        </is>
      </c>
      <c r="Q317" t="inlineStr">
        <is>
          <t>11/2026</t>
        </is>
      </c>
      <c r="R317" t="n">
        <v>0</v>
      </c>
    </row>
    <row r="318">
      <c r="A318" t="n">
        <v>198591</v>
      </c>
      <c r="B318" t="inlineStr">
        <is>
          <t>Arcos</t>
        </is>
      </c>
      <c r="C318" t="inlineStr">
        <is>
          <t>AMANDA FUCCIA DE SOUZA</t>
        </is>
      </c>
      <c r="D318" t="inlineStr">
        <is>
          <t>PROVISAO</t>
        </is>
      </c>
      <c r="E318" s="550" t="n">
        <v>46327</v>
      </c>
      <c r="F318" s="550" t="n">
        <v>46336</v>
      </c>
      <c r="G318" t="inlineStr">
        <is>
          <t>Manutenção</t>
        </is>
      </c>
      <c r="H318" t="inlineStr">
        <is>
          <t>Decoração/Paisagismo e Jardinagem</t>
        </is>
      </c>
      <c r="I318" t="inlineStr">
        <is>
          <t xml:space="preserve">PAISAGISMO/JARDINAGEM - BOTANICA </t>
        </is>
      </c>
      <c r="J318" t="n">
        <v>-4000</v>
      </c>
      <c r="K318" t="n">
        <v>-4000</v>
      </c>
      <c r="O318" t="inlineStr">
        <is>
          <t>Provisionado</t>
        </is>
      </c>
      <c r="Q318" t="inlineStr">
        <is>
          <t>11/2026</t>
        </is>
      </c>
      <c r="R318" t="n">
        <v>0</v>
      </c>
    </row>
    <row r="319">
      <c r="A319" t="n">
        <v>198580</v>
      </c>
      <c r="B319" t="inlineStr">
        <is>
          <t>Arcos</t>
        </is>
      </c>
      <c r="C319" t="inlineStr">
        <is>
          <t>SUSTENIDOS ORGANIZACAO SOCIAL DE CULTURA</t>
        </is>
      </c>
      <c r="D319" t="inlineStr">
        <is>
          <t>PROVISAO</t>
        </is>
      </c>
      <c r="E319" s="550" t="n">
        <v>46327</v>
      </c>
      <c r="F319" s="550" t="n">
        <v>46366</v>
      </c>
      <c r="G319" t="inlineStr">
        <is>
          <t>Custo de Ocupação</t>
        </is>
      </c>
      <c r="H319" t="inlineStr">
        <is>
          <t>Aluguel de Imoveis</t>
        </is>
      </c>
      <c r="I319" t="inlineStr">
        <is>
          <t>ALUGUEL DE IMOVEIS - VARIAVEL -</t>
        </is>
      </c>
      <c r="J319" t="n">
        <v>-45000</v>
      </c>
      <c r="K319" t="n">
        <v>-45000</v>
      </c>
      <c r="O319" t="inlineStr">
        <is>
          <t>Provisionado</t>
        </is>
      </c>
      <c r="Q319" t="inlineStr">
        <is>
          <t>11/2026</t>
        </is>
      </c>
      <c r="R319" t="n">
        <v>0</v>
      </c>
    </row>
    <row r="320">
      <c r="A320" t="n">
        <v>199559</v>
      </c>
      <c r="B320" t="inlineStr">
        <is>
          <t>Arcos</t>
        </is>
      </c>
      <c r="C320" t="inlineStr">
        <is>
          <t>PJ 55774785000141</t>
        </is>
      </c>
      <c r="D320" t="inlineStr">
        <is>
          <t>PROVISAO</t>
        </is>
      </c>
      <c r="E320" s="550" t="n">
        <v>46327</v>
      </c>
      <c r="F320" s="550" t="n">
        <v>46366</v>
      </c>
      <c r="G320" t="inlineStr">
        <is>
          <t>Mão de Obra - PJ</t>
        </is>
      </c>
      <c r="H320" t="inlineStr">
        <is>
          <t>MDO PJ Fixo</t>
        </is>
      </c>
      <c r="I320" t="inlineStr">
        <is>
          <t>SALÁRIO PJ</t>
        </is>
      </c>
      <c r="J320" t="n">
        <v>-1125</v>
      </c>
      <c r="K320" t="n">
        <v>-1125</v>
      </c>
      <c r="M320" t="inlineStr">
        <is>
          <t>ANALISTA DE COMPRAS DO SQUAD</t>
        </is>
      </c>
      <c r="N320" t="inlineStr">
        <is>
          <t xml:space="preserve">  - Squad</t>
        </is>
      </c>
      <c r="O320" t="inlineStr">
        <is>
          <t>Provisionado</t>
        </is>
      </c>
      <c r="Q320" t="inlineStr">
        <is>
          <t>11/2026</t>
        </is>
      </c>
      <c r="R320" t="n">
        <v>0</v>
      </c>
    </row>
    <row r="321">
      <c r="A321" t="n">
        <v>199447</v>
      </c>
      <c r="B321" t="inlineStr">
        <is>
          <t>Arcos</t>
        </is>
      </c>
      <c r="C321" t="inlineStr">
        <is>
          <t>PJ 00352023 - JESSICA IZABEL DE SOUZA</t>
        </is>
      </c>
      <c r="D321" t="inlineStr">
        <is>
          <t>PROVISAO</t>
        </is>
      </c>
      <c r="E321" s="550" t="n">
        <v>46327</v>
      </c>
      <c r="F321" s="550" t="n">
        <v>46366</v>
      </c>
      <c r="G321" t="inlineStr">
        <is>
          <t>Mão de Obra - PJ</t>
        </is>
      </c>
      <c r="H321" t="inlineStr">
        <is>
          <t>MDO PJ Fixo</t>
        </is>
      </c>
      <c r="I321" t="inlineStr">
        <is>
          <t xml:space="preserve">SALÁRIO PJ </t>
        </is>
      </c>
      <c r="J321" t="n">
        <v>-1500</v>
      </c>
      <c r="K321" t="n">
        <v>-1500</v>
      </c>
      <c r="M321" t="inlineStr">
        <is>
          <t>ANALISTA FINANCEIRO DO SQUAD</t>
        </is>
      </c>
      <c r="N321" t="inlineStr">
        <is>
          <t xml:space="preserve">  - Squad</t>
        </is>
      </c>
      <c r="O321" t="inlineStr">
        <is>
          <t>Provisionado</t>
        </is>
      </c>
      <c r="Q321" t="inlineStr">
        <is>
          <t>11/2026</t>
        </is>
      </c>
      <c r="R321" t="n">
        <v>0</v>
      </c>
    </row>
    <row r="322">
      <c r="A322" t="n">
        <v>229781</v>
      </c>
      <c r="B322" t="inlineStr">
        <is>
          <t>Arcos</t>
        </is>
      </c>
      <c r="C322" t="inlineStr">
        <is>
          <t>CONTRIBUICAO SINDICAL ASSISTENCIAL</t>
        </is>
      </c>
      <c r="D322" t="inlineStr">
        <is>
          <t>PROVISAO</t>
        </is>
      </c>
      <c r="E322" s="550" t="n">
        <v>46327</v>
      </c>
      <c r="F322" s="550" t="n">
        <v>46336</v>
      </c>
      <c r="G322" t="inlineStr">
        <is>
          <t>Mão de Obra - Benefícios</t>
        </is>
      </c>
      <c r="H322" t="inlineStr">
        <is>
          <t xml:space="preserve">Contribuição Sindical Assistencial   </t>
        </is>
      </c>
      <c r="J322" t="n">
        <v>-240</v>
      </c>
      <c r="K322" t="n">
        <v>-240</v>
      </c>
      <c r="O322" t="inlineStr">
        <is>
          <t>Provisionado</t>
        </is>
      </c>
      <c r="Q322" t="inlineStr">
        <is>
          <t>11/2026</t>
        </is>
      </c>
      <c r="R322" t="n">
        <v>0</v>
      </c>
    </row>
    <row r="323">
      <c r="A323" t="n">
        <v>199485</v>
      </c>
      <c r="B323" t="inlineStr">
        <is>
          <t>Arcos</t>
        </is>
      </c>
      <c r="C323" t="inlineStr">
        <is>
          <t>PJ 00392023 - LUANY SANTOS DA SILVA</t>
        </is>
      </c>
      <c r="D323" t="inlineStr">
        <is>
          <t>PROVISAO</t>
        </is>
      </c>
      <c r="E323" s="550" t="n">
        <v>46327</v>
      </c>
      <c r="F323" s="550" t="n">
        <v>46366</v>
      </c>
      <c r="G323" t="inlineStr">
        <is>
          <t>Mão de Obra - PJ</t>
        </is>
      </c>
      <c r="H323" t="inlineStr">
        <is>
          <t>MDO PJ Fixo</t>
        </is>
      </c>
      <c r="I323" t="inlineStr">
        <is>
          <t xml:space="preserve">SALÁRIO PJ </t>
        </is>
      </c>
      <c r="J323" t="n">
        <v>-3850</v>
      </c>
      <c r="K323" t="n">
        <v>-3850</v>
      </c>
      <c r="M323" t="inlineStr">
        <is>
          <t>ADMINISTRATIVO</t>
        </is>
      </c>
      <c r="N323" t="inlineStr">
        <is>
          <t xml:space="preserve">  - Administrativa</t>
        </is>
      </c>
      <c r="O323" t="inlineStr">
        <is>
          <t>Provisionado</t>
        </is>
      </c>
      <c r="Q323" t="inlineStr">
        <is>
          <t>11/2026</t>
        </is>
      </c>
      <c r="R323" t="n">
        <v>0</v>
      </c>
    </row>
    <row r="324">
      <c r="A324" t="n">
        <v>230946</v>
      </c>
      <c r="B324" t="inlineStr">
        <is>
          <t>Arcos</t>
        </is>
      </c>
      <c r="C324" t="inlineStr">
        <is>
          <t xml:space="preserve">EVENTOS SOLEDAD LTDA  </t>
        </is>
      </c>
      <c r="D324" t="inlineStr">
        <is>
          <t>PROVISAO</t>
        </is>
      </c>
      <c r="E324" s="550" t="n">
        <v>46327</v>
      </c>
      <c r="F324" s="550" t="n">
        <v>46341</v>
      </c>
      <c r="G324" t="inlineStr">
        <is>
          <t>Serviços de Terceiros</t>
        </is>
      </c>
      <c r="H324" t="inlineStr">
        <is>
          <t>Assessoria de Alimentos e Bebidas</t>
        </is>
      </c>
      <c r="I324" t="inlineStr">
        <is>
          <t xml:space="preserve">CONSULTORA DE BAR </t>
        </is>
      </c>
      <c r="J324" t="n">
        <v>-11000</v>
      </c>
      <c r="K324" t="n">
        <v>-11000</v>
      </c>
      <c r="O324" t="inlineStr">
        <is>
          <t>Provisionado</t>
        </is>
      </c>
      <c r="Q324" t="inlineStr">
        <is>
          <t>11/2026</t>
        </is>
      </c>
      <c r="R324" t="n">
        <v>0</v>
      </c>
    </row>
    <row r="325">
      <c r="A325" t="n">
        <v>199473</v>
      </c>
      <c r="B325" t="inlineStr">
        <is>
          <t>Arcos</t>
        </is>
      </c>
      <c r="C325" t="inlineStr">
        <is>
          <t xml:space="preserve">PJ 00452023 LAISA ROCHA LARANGEIRA </t>
        </is>
      </c>
      <c r="D325" t="inlineStr">
        <is>
          <t>PROVISAO</t>
        </is>
      </c>
      <c r="E325" s="550" t="n">
        <v>46327</v>
      </c>
      <c r="F325" s="550" t="n">
        <v>46366</v>
      </c>
      <c r="G325" t="inlineStr">
        <is>
          <t>Mão de Obra - PJ</t>
        </is>
      </c>
      <c r="H325" t="inlineStr">
        <is>
          <t>MDO PJ Fixo</t>
        </is>
      </c>
      <c r="I325" t="inlineStr">
        <is>
          <t xml:space="preserve">SALÁRIO PJ </t>
        </is>
      </c>
      <c r="J325" t="n">
        <v>-3200</v>
      </c>
      <c r="K325" t="n">
        <v>-3200</v>
      </c>
      <c r="M325" t="inlineStr">
        <is>
          <t>ASSISTENTE DE MARKETING DO SQUAD</t>
        </is>
      </c>
      <c r="N325" t="inlineStr">
        <is>
          <t xml:space="preserve">  - Squad</t>
        </is>
      </c>
      <c r="O325" t="inlineStr">
        <is>
          <t>Provisionado</t>
        </is>
      </c>
      <c r="Q325" t="inlineStr">
        <is>
          <t>11/2026</t>
        </is>
      </c>
      <c r="R325" t="n">
        <v>0</v>
      </c>
    </row>
    <row r="326">
      <c r="A326" t="n">
        <v>199460</v>
      </c>
      <c r="B326" t="inlineStr">
        <is>
          <t>Arcos</t>
        </is>
      </c>
      <c r="C326" t="inlineStr">
        <is>
          <t>PUXURI CONSULTORIA LTDA</t>
        </is>
      </c>
      <c r="D326" t="inlineStr">
        <is>
          <t>PROVISAO</t>
        </is>
      </c>
      <c r="E326" s="550" t="n">
        <v>46327</v>
      </c>
      <c r="F326" s="550" t="n">
        <v>46366</v>
      </c>
      <c r="G326" t="inlineStr">
        <is>
          <t>Mão de Obra - PJ</t>
        </is>
      </c>
      <c r="H326" t="inlineStr">
        <is>
          <t>MDO PJ Fixo</t>
        </is>
      </c>
      <c r="I326" t="inlineStr">
        <is>
          <t xml:space="preserve">SALÁRIO PJ </t>
        </is>
      </c>
      <c r="J326" t="n">
        <v>-10000</v>
      </c>
      <c r="K326" t="n">
        <v>-10000</v>
      </c>
      <c r="M326" t="inlineStr">
        <is>
          <t>CHEFE EXECUTIVO DE COZINHA</t>
        </is>
      </c>
      <c r="N326" t="inlineStr">
        <is>
          <t xml:space="preserve">  - Squad</t>
        </is>
      </c>
      <c r="O326" t="inlineStr">
        <is>
          <t>Provisionado</t>
        </is>
      </c>
      <c r="Q326" t="inlineStr">
        <is>
          <t>11/2026</t>
        </is>
      </c>
      <c r="R326" t="n">
        <v>0</v>
      </c>
    </row>
    <row r="327">
      <c r="A327" t="n">
        <v>224860</v>
      </c>
      <c r="B327" t="inlineStr">
        <is>
          <t>Arcos</t>
        </is>
      </c>
      <c r="C327" t="inlineStr">
        <is>
          <t>VINICIUS NORIVAL BARBOSA DA SILVA</t>
        </is>
      </c>
      <c r="D327" t="inlineStr">
        <is>
          <t>PROVISAO</t>
        </is>
      </c>
      <c r="E327" s="550" t="n">
        <v>46327</v>
      </c>
      <c r="F327" s="550" t="n">
        <v>46366</v>
      </c>
      <c r="G327" t="inlineStr">
        <is>
          <t>Mão de Obra - PJ</t>
        </is>
      </c>
      <c r="H327" t="inlineStr">
        <is>
          <t>MDO PJ Fixo</t>
        </is>
      </c>
      <c r="I327" t="inlineStr">
        <is>
          <t>SALÁRIO PJ - PRODUTOR DE EVENTOS III</t>
        </is>
      </c>
      <c r="J327" t="n">
        <v>-1500</v>
      </c>
      <c r="K327" t="n">
        <v>-1500</v>
      </c>
      <c r="M327" t="inlineStr">
        <is>
          <t>ANALISTA EXECUTIVA DE EVENTOS</t>
        </is>
      </c>
      <c r="N327" t="inlineStr">
        <is>
          <t>MDO Terceirizada - Eventos</t>
        </is>
      </c>
      <c r="O327" t="inlineStr">
        <is>
          <t>Provisionado</t>
        </is>
      </c>
      <c r="Q327" t="inlineStr">
        <is>
          <t>11/2026</t>
        </is>
      </c>
      <c r="R327" t="n">
        <v>0</v>
      </c>
    </row>
    <row r="328">
      <c r="A328" t="n">
        <v>199509</v>
      </c>
      <c r="B328" t="inlineStr">
        <is>
          <t>Arcos</t>
        </is>
      </c>
      <c r="C328" t="inlineStr">
        <is>
          <t>MARIA EDUARDA RAMOS DE SOUSA</t>
        </is>
      </c>
      <c r="D328" t="inlineStr">
        <is>
          <t>PROVISAO</t>
        </is>
      </c>
      <c r="E328" s="550" t="n">
        <v>46327</v>
      </c>
      <c r="F328" s="550" t="n">
        <v>46366</v>
      </c>
      <c r="G328" t="inlineStr">
        <is>
          <t>Mão de Obra - PJ</t>
        </is>
      </c>
      <c r="H328" t="inlineStr">
        <is>
          <t>MDO PJ Fixo</t>
        </is>
      </c>
      <c r="I328" t="inlineStr">
        <is>
          <t xml:space="preserve">SALÁRIO PJ </t>
        </is>
      </c>
      <c r="J328" t="n">
        <v>-4000</v>
      </c>
      <c r="K328" t="n">
        <v>-4000</v>
      </c>
      <c r="M328" t="inlineStr">
        <is>
          <t>ANALISTA EXECUTIVA DE EVENTOS</t>
        </is>
      </c>
      <c r="N328" t="inlineStr">
        <is>
          <t>MDO Terceirizada - Eventos</t>
        </is>
      </c>
      <c r="O328" t="inlineStr">
        <is>
          <t>Provisionado</t>
        </is>
      </c>
      <c r="Q328" t="inlineStr">
        <is>
          <t>11/2026</t>
        </is>
      </c>
      <c r="R328" t="n">
        <v>0</v>
      </c>
    </row>
    <row r="329">
      <c r="A329" t="n">
        <v>219874</v>
      </c>
      <c r="B329" t="inlineStr">
        <is>
          <t>Arcos</t>
        </is>
      </c>
      <c r="C329" t="inlineStr">
        <is>
          <t>RD GESTAO E SISTEMAS S.A.</t>
        </is>
      </c>
      <c r="D329" t="inlineStr">
        <is>
          <t>RP0032026</t>
        </is>
      </c>
      <c r="E329" s="550" t="n">
        <v>46327</v>
      </c>
      <c r="F329" s="550" t="n">
        <v>46382</v>
      </c>
      <c r="G329" t="inlineStr">
        <is>
          <t>Marketing</t>
        </is>
      </c>
      <c r="H329" t="inlineStr">
        <is>
          <t>Ferramentas de Marketing</t>
        </is>
      </c>
      <c r="I329" t="inlineStr">
        <is>
          <t>DISPARO DE EMAILS (REEMBOLSO FACUNDO) - 11/2026</t>
        </is>
      </c>
      <c r="J329" t="n">
        <v>-1034.45</v>
      </c>
      <c r="K329" t="n">
        <v>-1034.45</v>
      </c>
      <c r="O329" t="inlineStr">
        <is>
          <t>Real</t>
        </is>
      </c>
      <c r="Q329" t="inlineStr">
        <is>
          <t>11/2026</t>
        </is>
      </c>
      <c r="R329" t="n">
        <v>0</v>
      </c>
    </row>
    <row r="330">
      <c r="A330" t="n">
        <v>199435</v>
      </c>
      <c r="B330" t="inlineStr">
        <is>
          <t>Arcos</t>
        </is>
      </c>
      <c r="C330" t="inlineStr">
        <is>
          <t>PJ 00492024 - ISABELLA FERNANDES GOMES</t>
        </is>
      </c>
      <c r="D330" t="inlineStr">
        <is>
          <t>PROVISAO</t>
        </is>
      </c>
      <c r="E330" s="550" t="n">
        <v>46327</v>
      </c>
      <c r="F330" s="550" t="n">
        <v>46366</v>
      </c>
      <c r="G330" t="inlineStr">
        <is>
          <t>Mão de Obra - PJ</t>
        </is>
      </c>
      <c r="H330" t="inlineStr">
        <is>
          <t>MDO PJ Fixo</t>
        </is>
      </c>
      <c r="I330" t="inlineStr">
        <is>
          <t xml:space="preserve">SALÁRIO PJ </t>
        </is>
      </c>
      <c r="J330" t="n">
        <v>-1800</v>
      </c>
      <c r="K330" t="n">
        <v>-1800</v>
      </c>
      <c r="M330" t="inlineStr">
        <is>
          <t>ANALISTA FINANCEIRO DO SQUAD</t>
        </is>
      </c>
      <c r="N330" t="inlineStr">
        <is>
          <t xml:space="preserve">  - Squad</t>
        </is>
      </c>
      <c r="O330" t="inlineStr">
        <is>
          <t>Provisionado</t>
        </is>
      </c>
      <c r="Q330" t="inlineStr">
        <is>
          <t>11/2026</t>
        </is>
      </c>
      <c r="R330" t="n">
        <v>0</v>
      </c>
    </row>
    <row r="331">
      <c r="A331" t="n">
        <v>199533</v>
      </c>
      <c r="B331" t="inlineStr">
        <is>
          <t>Arcos</t>
        </is>
      </c>
      <c r="C331" t="inlineStr">
        <is>
          <t>RENATA DIAS PERRONI</t>
        </is>
      </c>
      <c r="D331" t="inlineStr">
        <is>
          <t>PROVISAO</t>
        </is>
      </c>
      <c r="E331" s="550" t="n">
        <v>46327</v>
      </c>
      <c r="F331" s="550" t="n">
        <v>46366</v>
      </c>
      <c r="G331" t="inlineStr">
        <is>
          <t>Mão de Obra - PJ</t>
        </is>
      </c>
      <c r="H331" t="inlineStr">
        <is>
          <t>MDO PJ Fixo</t>
        </is>
      </c>
      <c r="I331" t="inlineStr">
        <is>
          <t>SALÁRIO PJ</t>
        </is>
      </c>
      <c r="J331" t="n">
        <v>-3100</v>
      </c>
      <c r="K331" t="n">
        <v>-3100</v>
      </c>
      <c r="M331" t="inlineStr">
        <is>
          <t>HOSTESS</t>
        </is>
      </c>
      <c r="N331" t="inlineStr">
        <is>
          <t xml:space="preserve">  - Hostess</t>
        </is>
      </c>
      <c r="O331" t="inlineStr">
        <is>
          <t>Provisionado</t>
        </is>
      </c>
      <c r="Q331" t="inlineStr">
        <is>
          <t>11/2026</t>
        </is>
      </c>
      <c r="R331" t="n">
        <v>0</v>
      </c>
    </row>
    <row r="332">
      <c r="A332" t="n">
        <v>199410</v>
      </c>
      <c r="B332" t="inlineStr">
        <is>
          <t>Arcos</t>
        </is>
      </c>
      <c r="C332" t="inlineStr">
        <is>
          <t>FELIPE FERREIRA FRANCA 36496185832</t>
        </is>
      </c>
      <c r="D332" t="inlineStr">
        <is>
          <t>PROVISAO</t>
        </is>
      </c>
      <c r="E332" s="550" t="n">
        <v>46327</v>
      </c>
      <c r="F332" s="550" t="n">
        <v>46366</v>
      </c>
      <c r="G332" t="inlineStr">
        <is>
          <t>Mão de Obra - PJ</t>
        </is>
      </c>
      <c r="H332" t="inlineStr">
        <is>
          <t>MDO PJ Fixo</t>
        </is>
      </c>
      <c r="I332" t="inlineStr">
        <is>
          <t xml:space="preserve">SALÁRIO PJ </t>
        </is>
      </c>
      <c r="J332" t="n">
        <v>-10000</v>
      </c>
      <c r="K332" t="n">
        <v>-10000</v>
      </c>
      <c r="M332" t="inlineStr">
        <is>
          <t>LIDER DE SQUAD</t>
        </is>
      </c>
      <c r="N332" t="inlineStr">
        <is>
          <t xml:space="preserve">  - Squad</t>
        </is>
      </c>
      <c r="O332" t="inlineStr">
        <is>
          <t>Provisionado</t>
        </is>
      </c>
      <c r="Q332" t="inlineStr">
        <is>
          <t>11/2026</t>
        </is>
      </c>
      <c r="R332" t="n">
        <v>0</v>
      </c>
    </row>
    <row r="333">
      <c r="A333" t="n">
        <v>205054</v>
      </c>
      <c r="B333" t="inlineStr">
        <is>
          <t>Arcos</t>
        </is>
      </c>
      <c r="C333" t="inlineStr">
        <is>
          <t>PJ 43960118000174 - DIEGO OLIVEIRA SANTANA</t>
        </is>
      </c>
      <c r="D333" t="inlineStr">
        <is>
          <t>PROVISAO</t>
        </is>
      </c>
      <c r="E333" s="550" t="n">
        <v>46327</v>
      </c>
      <c r="F333" s="550" t="n">
        <v>46366</v>
      </c>
      <c r="G333" t="inlineStr">
        <is>
          <t>Mão de Obra - PJ</t>
        </is>
      </c>
      <c r="H333" t="inlineStr">
        <is>
          <t>MDO PJ Fixo</t>
        </is>
      </c>
      <c r="I333" t="inlineStr">
        <is>
          <t xml:space="preserve">SALÁRIO PJ </t>
        </is>
      </c>
      <c r="J333" t="n">
        <v>-3100</v>
      </c>
      <c r="K333" t="n">
        <v>-3100</v>
      </c>
      <c r="M333" t="inlineStr">
        <is>
          <t>HOSTESS</t>
        </is>
      </c>
      <c r="N333" t="inlineStr">
        <is>
          <t xml:space="preserve">  - Hostess</t>
        </is>
      </c>
      <c r="O333" t="inlineStr">
        <is>
          <t>Provisionado</t>
        </is>
      </c>
      <c r="Q333" t="inlineStr">
        <is>
          <t>11/2026</t>
        </is>
      </c>
      <c r="R333" t="n">
        <v>0</v>
      </c>
    </row>
    <row r="334">
      <c r="A334" t="n">
        <v>199397</v>
      </c>
      <c r="B334" t="inlineStr">
        <is>
          <t>Arcos</t>
        </is>
      </c>
      <c r="C334" t="inlineStr">
        <is>
          <t>DAIANY LOPES BONFIM</t>
        </is>
      </c>
      <c r="D334" t="inlineStr">
        <is>
          <t>PROVISAO</t>
        </is>
      </c>
      <c r="E334" s="550" t="n">
        <v>46327</v>
      </c>
      <c r="F334" s="550" t="n">
        <v>46366</v>
      </c>
      <c r="G334" t="inlineStr">
        <is>
          <t>Mão de Obra - PJ</t>
        </is>
      </c>
      <c r="H334" t="inlineStr">
        <is>
          <t>MDO PJ Fixo</t>
        </is>
      </c>
      <c r="I334" t="inlineStr">
        <is>
          <t xml:space="preserve">SALÁRIO PJ </t>
        </is>
      </c>
      <c r="J334" t="n">
        <v>-3100</v>
      </c>
      <c r="K334" t="n">
        <v>-3100</v>
      </c>
      <c r="M334" t="inlineStr">
        <is>
          <t>HOSTESS</t>
        </is>
      </c>
      <c r="N334" t="inlineStr">
        <is>
          <t xml:space="preserve">  - Hostess</t>
        </is>
      </c>
      <c r="O334" t="inlineStr">
        <is>
          <t>Provisionado</t>
        </is>
      </c>
      <c r="Q334" t="inlineStr">
        <is>
          <t>11/2026</t>
        </is>
      </c>
      <c r="R334" t="n">
        <v>0</v>
      </c>
    </row>
    <row r="335">
      <c r="A335" t="n">
        <v>219588</v>
      </c>
      <c r="B335" t="inlineStr">
        <is>
          <t>Arcos</t>
        </is>
      </c>
      <c r="C335" t="inlineStr">
        <is>
          <t>PJ 59349478000174</t>
        </is>
      </c>
      <c r="D335" t="inlineStr">
        <is>
          <t>PROVISAO</t>
        </is>
      </c>
      <c r="E335" s="550" t="n">
        <v>46327</v>
      </c>
      <c r="F335" s="550" t="n">
        <v>46366</v>
      </c>
      <c r="G335" t="inlineStr">
        <is>
          <t>Mão de Obra - PJ</t>
        </is>
      </c>
      <c r="H335" t="inlineStr">
        <is>
          <t>MDO PJ Fixo</t>
        </is>
      </c>
      <c r="I335" t="inlineStr">
        <is>
          <t xml:space="preserve">SALÁRIO PJ </t>
        </is>
      </c>
      <c r="J335" t="n">
        <v>-4200</v>
      </c>
      <c r="K335" t="n">
        <v>-4200</v>
      </c>
      <c r="M335" t="inlineStr">
        <is>
          <t>COORDENADOR</t>
        </is>
      </c>
      <c r="N335" t="inlineStr">
        <is>
          <t xml:space="preserve">  - Coordenador</t>
        </is>
      </c>
      <c r="O335" t="inlineStr">
        <is>
          <t>Provisionado</t>
        </is>
      </c>
      <c r="Q335" t="inlineStr">
        <is>
          <t>11/2026</t>
        </is>
      </c>
      <c r="R335" t="n">
        <v>0</v>
      </c>
    </row>
    <row r="336">
      <c r="A336" t="n">
        <v>195194</v>
      </c>
      <c r="B336" t="inlineStr">
        <is>
          <t>Arcos</t>
        </is>
      </c>
      <c r="C336" t="inlineStr">
        <is>
          <t>PORTO SEGURO SEGURO SAUDE SA</t>
        </is>
      </c>
      <c r="D336" t="inlineStr">
        <is>
          <t>PROVISAO</t>
        </is>
      </c>
      <c r="E336" s="550" t="n">
        <v>46327</v>
      </c>
      <c r="F336" s="550" t="n">
        <v>46336</v>
      </c>
      <c r="G336" t="inlineStr">
        <is>
          <t>Mão de Obra - Benefícios</t>
        </is>
      </c>
      <c r="H336" t="inlineStr">
        <is>
          <t xml:space="preserve">  -  Assist. Médica</t>
        </is>
      </c>
      <c r="I336" t="inlineStr">
        <is>
          <t xml:space="preserve">ASSISTENCIA MEDICA - </t>
        </is>
      </c>
      <c r="J336" t="n">
        <v>-10000</v>
      </c>
      <c r="K336" t="n">
        <v>-10000</v>
      </c>
      <c r="O336" t="inlineStr">
        <is>
          <t>Provisionado</t>
        </is>
      </c>
      <c r="Q336" t="inlineStr">
        <is>
          <t>11/2026</t>
        </is>
      </c>
      <c r="R336" t="n">
        <v>0</v>
      </c>
    </row>
    <row r="337">
      <c r="A337" t="n">
        <v>195221</v>
      </c>
      <c r="B337" t="inlineStr">
        <is>
          <t>Arcos</t>
        </is>
      </c>
      <c r="C337" t="inlineStr">
        <is>
          <t>SEGUROS SURA S/A</t>
        </is>
      </c>
      <c r="D337" t="inlineStr">
        <is>
          <t>PROVISAO</t>
        </is>
      </c>
      <c r="E337" s="550" t="n">
        <v>46327</v>
      </c>
      <c r="F337" s="550" t="n">
        <v>46336</v>
      </c>
      <c r="G337" t="inlineStr">
        <is>
          <t>Custo de Ocupação</t>
        </is>
      </c>
      <c r="H337" t="inlineStr">
        <is>
          <t>Seguro Patrimonial</t>
        </is>
      </c>
      <c r="I337" t="inlineStr">
        <is>
          <t xml:space="preserve">REEMBOLSO SEGURO PATRIMONIAL - APOLICE 150306 - PARC </t>
        </is>
      </c>
      <c r="J337" t="n">
        <v>-240.17</v>
      </c>
      <c r="K337" t="n">
        <v>-240.17</v>
      </c>
      <c r="O337" t="inlineStr">
        <is>
          <t>Provisionado</t>
        </is>
      </c>
      <c r="Q337" t="inlineStr">
        <is>
          <t>11/2026</t>
        </is>
      </c>
      <c r="R337" t="n">
        <v>0</v>
      </c>
    </row>
    <row r="338">
      <c r="A338" t="n">
        <v>192663</v>
      </c>
      <c r="B338" t="inlineStr">
        <is>
          <t>Arcos</t>
        </is>
      </c>
      <c r="C338" t="inlineStr">
        <is>
          <t>AGENCIA BIOMA PUBLICIDADE E EVENTOS LTDA - FACUNDO</t>
        </is>
      </c>
      <c r="D338" t="inlineStr">
        <is>
          <t>PROVISAO</t>
        </is>
      </c>
      <c r="E338" s="550" t="n">
        <v>46327</v>
      </c>
      <c r="F338" s="550" t="n">
        <v>46361</v>
      </c>
      <c r="G338" t="inlineStr">
        <is>
          <t>Marketing</t>
        </is>
      </c>
      <c r="H338" t="inlineStr">
        <is>
          <t>Agência de Propaganda</t>
        </is>
      </c>
      <c r="I338" t="inlineStr">
        <is>
          <t xml:space="preserve">AGENCIA DE PROPAGANDA - SERVICOS PRESTADOS MARKETING - 
</t>
        </is>
      </c>
      <c r="J338" t="n">
        <v>-11000</v>
      </c>
      <c r="K338" t="n">
        <v>-11000</v>
      </c>
      <c r="O338" t="inlineStr">
        <is>
          <t>Provisionado</t>
        </is>
      </c>
      <c r="Q338" t="inlineStr">
        <is>
          <t>11/2026</t>
        </is>
      </c>
      <c r="R338" t="n">
        <v>0</v>
      </c>
    </row>
    <row r="339">
      <c r="A339" t="n">
        <v>195207</v>
      </c>
      <c r="B339" t="inlineStr">
        <is>
          <t>Arcos</t>
        </is>
      </c>
      <c r="C339" t="inlineStr">
        <is>
          <t>PRESHH ALUGUEL DE MAQUINAS LTDA</t>
        </is>
      </c>
      <c r="D339" t="inlineStr">
        <is>
          <t>PROVISAO</t>
        </is>
      </c>
      <c r="E339" s="550" t="n">
        <v>46327</v>
      </c>
      <c r="F339" s="550" t="n">
        <v>46366</v>
      </c>
      <c r="G339" t="inlineStr">
        <is>
          <t>Locação de Equipamentos</t>
        </is>
      </c>
      <c r="H339" t="inlineStr">
        <is>
          <t>Locações de Equipamentos - Operacionais</t>
        </is>
      </c>
      <c r="I339" t="inlineStr">
        <is>
          <t>LOCACAO DE EQUIPAMENTOS - EQUIPAMENTO DE CARBONATACAO</t>
        </is>
      </c>
      <c r="J339" t="n">
        <v>-878</v>
      </c>
      <c r="K339" t="n">
        <v>-878</v>
      </c>
      <c r="O339" t="inlineStr">
        <is>
          <t>Provisionado</t>
        </is>
      </c>
      <c r="Q339" t="inlineStr">
        <is>
          <t>11/2026</t>
        </is>
      </c>
      <c r="R339" t="n">
        <v>0</v>
      </c>
    </row>
    <row r="340">
      <c r="A340" t="n">
        <v>192709</v>
      </c>
      <c r="B340" t="inlineStr">
        <is>
          <t>Arcos</t>
        </is>
      </c>
      <c r="C340" t="inlineStr">
        <is>
          <t>COMPANHIA DE GAS DE SAO PAULO</t>
        </is>
      </c>
      <c r="D340" t="inlineStr">
        <is>
          <t>PROVISAO</t>
        </is>
      </c>
      <c r="E340" s="550" t="n">
        <v>46327</v>
      </c>
      <c r="F340" s="550" t="n">
        <v>46349</v>
      </c>
      <c r="G340" t="inlineStr">
        <is>
          <t>Utilidades</t>
        </is>
      </c>
      <c r="H340" t="inlineStr">
        <is>
          <t>Gas de Cozinha</t>
        </is>
      </c>
      <c r="I340" t="inlineStr">
        <is>
          <t>GAS DE COZINHA - INSTALACAO 31341853 -</t>
        </is>
      </c>
      <c r="J340" t="n">
        <v>-8000</v>
      </c>
      <c r="K340" t="n">
        <v>-8000</v>
      </c>
      <c r="O340" t="inlineStr">
        <is>
          <t>Provisionado</t>
        </is>
      </c>
      <c r="Q340" t="inlineStr">
        <is>
          <t>11/2026</t>
        </is>
      </c>
      <c r="R340" t="n">
        <v>0</v>
      </c>
    </row>
    <row r="341">
      <c r="A341" t="n">
        <v>192780</v>
      </c>
      <c r="B341" t="inlineStr">
        <is>
          <t>Arcos</t>
        </is>
      </c>
      <c r="C341" t="inlineStr">
        <is>
          <t>EASY ICE SOLUTION LTDA-ME LOCAÇÃO</t>
        </is>
      </c>
      <c r="D341" t="inlineStr">
        <is>
          <t>PROVISAO</t>
        </is>
      </c>
      <c r="E341" s="550" t="n">
        <v>46327</v>
      </c>
      <c r="F341" s="550" t="n">
        <v>46371</v>
      </c>
      <c r="G341" t="inlineStr">
        <is>
          <t>Locação de Equipamentos</t>
        </is>
      </c>
      <c r="H341" t="inlineStr">
        <is>
          <t>Locações de Equipamentos - Operacionais</t>
        </is>
      </c>
      <c r="I341" t="inlineStr">
        <is>
          <t xml:space="preserve">LOCACAO DE EQUIPAMENTOS - 3 MAQUINAS DE GELO </t>
        </is>
      </c>
      <c r="J341" t="n">
        <v>-4380</v>
      </c>
      <c r="K341" t="n">
        <v>-4380</v>
      </c>
      <c r="O341" t="inlineStr">
        <is>
          <t>Provisionado</t>
        </is>
      </c>
      <c r="Q341" t="inlineStr">
        <is>
          <t>11/2026</t>
        </is>
      </c>
      <c r="R341" t="n">
        <v>0</v>
      </c>
    </row>
    <row r="342">
      <c r="A342" t="n">
        <v>198515</v>
      </c>
      <c r="B342" t="inlineStr">
        <is>
          <t>Arcos</t>
        </is>
      </c>
      <c r="C342" t="inlineStr">
        <is>
          <t>SUSTENIDOS ORGANIZACAO SOCIAL DE CULTURA</t>
        </is>
      </c>
      <c r="D342" t="inlineStr">
        <is>
          <t>RP0162026</t>
        </is>
      </c>
      <c r="E342" s="550" t="n">
        <v>46327</v>
      </c>
      <c r="F342" s="550" t="n">
        <v>46366</v>
      </c>
      <c r="G342" t="inlineStr">
        <is>
          <t>Custo de Ocupação</t>
        </is>
      </c>
      <c r="H342" t="inlineStr">
        <is>
          <t>Aluguel de Imoveis</t>
        </is>
      </c>
      <c r="I342" t="inlineStr">
        <is>
          <t>ALUGUEL FIXO BAR - 11/2026</t>
        </is>
      </c>
      <c r="J342" t="n">
        <v>-14000</v>
      </c>
      <c r="K342" t="n">
        <v>-14000</v>
      </c>
      <c r="O342" t="inlineStr">
        <is>
          <t>Real</t>
        </is>
      </c>
      <c r="Q342" t="inlineStr">
        <is>
          <t>11/2026</t>
        </is>
      </c>
      <c r="R342" t="n">
        <v>0</v>
      </c>
    </row>
    <row r="343">
      <c r="A343" t="n">
        <v>195999</v>
      </c>
      <c r="B343" t="inlineStr">
        <is>
          <t>Arcos</t>
        </is>
      </c>
      <c r="C343" t="inlineStr">
        <is>
          <t>VALE TRANSPORTE</t>
        </is>
      </c>
      <c r="D343" t="inlineStr">
        <is>
          <t>PROVISAO</t>
        </is>
      </c>
      <c r="E343" s="550" t="n">
        <v>46327</v>
      </c>
      <c r="F343" s="550" t="n">
        <v>46352</v>
      </c>
      <c r="G343" t="inlineStr">
        <is>
          <t>Mão de Obra - Benefícios</t>
        </is>
      </c>
      <c r="H343" t="inlineStr">
        <is>
          <t xml:space="preserve">  -  Vale-transporte</t>
        </is>
      </c>
      <c r="I343" t="inlineStr">
        <is>
          <t xml:space="preserve">VT AESA </t>
        </is>
      </c>
      <c r="J343" t="n">
        <v>-250</v>
      </c>
      <c r="K343" t="n">
        <v>-250</v>
      </c>
      <c r="O343" t="inlineStr">
        <is>
          <t>Provisionado</t>
        </is>
      </c>
      <c r="Q343" t="inlineStr">
        <is>
          <t>11/2026</t>
        </is>
      </c>
      <c r="R343" t="n">
        <v>0</v>
      </c>
    </row>
    <row r="344">
      <c r="A344" t="n">
        <v>192792</v>
      </c>
      <c r="B344" t="inlineStr">
        <is>
          <t>Arcos</t>
        </is>
      </c>
      <c r="C344" t="inlineStr">
        <is>
          <t>ESCRITORIO CENTRAL DE ARRECADACAO E DISTRIBUICAO ECAD</t>
        </is>
      </c>
      <c r="D344" t="inlineStr">
        <is>
          <t>PROVISAO</t>
        </is>
      </c>
      <c r="E344" s="550" t="n">
        <v>46327</v>
      </c>
      <c r="F344" s="550" t="n">
        <v>46351</v>
      </c>
      <c r="G344" t="inlineStr">
        <is>
          <t>Custos Artístico Geral</t>
        </is>
      </c>
      <c r="H344" t="inlineStr">
        <is>
          <t>Taxas e Licenças - Artístico</t>
        </is>
      </c>
      <c r="I344" t="inlineStr">
        <is>
          <t xml:space="preserve">LOCACAO DE EQUIPAMENTOS FIXO - ECAD - </t>
        </is>
      </c>
      <c r="J344" t="n">
        <v>-861.08</v>
      </c>
      <c r="K344" t="n">
        <v>-861.08</v>
      </c>
      <c r="O344" t="inlineStr">
        <is>
          <t>Provisionado</t>
        </is>
      </c>
      <c r="Q344" t="inlineStr">
        <is>
          <t>11/2026</t>
        </is>
      </c>
      <c r="R344" t="n">
        <v>0</v>
      </c>
    </row>
    <row r="345">
      <c r="A345" t="n">
        <v>195183</v>
      </c>
      <c r="B345" t="inlineStr">
        <is>
          <t>Arcos</t>
        </is>
      </c>
      <c r="C345" t="inlineStr">
        <is>
          <t>PORTO SEGURO CIA DE SEGUROS GERAIS</t>
        </is>
      </c>
      <c r="D345" t="inlineStr">
        <is>
          <t>PROVISAO</t>
        </is>
      </c>
      <c r="E345" s="550" t="n">
        <v>46327</v>
      </c>
      <c r="F345" s="550" t="n">
        <v>46378</v>
      </c>
      <c r="G345" t="inlineStr">
        <is>
          <t>Mão de Obra - Benefícios</t>
        </is>
      </c>
      <c r="H345" t="inlineStr">
        <is>
          <t xml:space="preserve">  -  Seguro de Vida</t>
        </is>
      </c>
      <c r="I345" t="inlineStr">
        <is>
          <t>SEGURO DE VIDA - 24 VIDAS -</t>
        </is>
      </c>
      <c r="J345" t="n">
        <v>-400</v>
      </c>
      <c r="K345" t="n">
        <v>-400</v>
      </c>
      <c r="O345" t="inlineStr">
        <is>
          <t>Provisionado</t>
        </is>
      </c>
      <c r="Q345" t="inlineStr">
        <is>
          <t>11/2026</t>
        </is>
      </c>
      <c r="R345" t="n">
        <v>0</v>
      </c>
    </row>
    <row r="346">
      <c r="A346" t="n">
        <v>195171</v>
      </c>
      <c r="B346" t="inlineStr">
        <is>
          <t>Arcos</t>
        </is>
      </c>
      <c r="C346" t="inlineStr">
        <is>
          <t>OPUS CONSULTORIA E PESQUISA LTDA</t>
        </is>
      </c>
      <c r="D346" t="inlineStr">
        <is>
          <t>PROVISAO</t>
        </is>
      </c>
      <c r="E346" s="550" t="n">
        <v>46327</v>
      </c>
      <c r="F346" s="550" t="n">
        <v>46346</v>
      </c>
      <c r="G346" t="inlineStr">
        <is>
          <t>Serviços de Terceiros</t>
        </is>
      </c>
      <c r="H346" t="inlineStr">
        <is>
          <t>Assessoria em Geral</t>
        </is>
      </c>
      <c r="I346" t="inlineStr">
        <is>
          <t xml:space="preserve">CLIENTE OCULTO - </t>
        </is>
      </c>
      <c r="J346" t="n">
        <v>-300</v>
      </c>
      <c r="K346" t="n">
        <v>-300</v>
      </c>
      <c r="O346" t="inlineStr">
        <is>
          <t>Provisionado</t>
        </is>
      </c>
      <c r="Q346" t="inlineStr">
        <is>
          <t>11/2026</t>
        </is>
      </c>
      <c r="R346" t="n">
        <v>0</v>
      </c>
    </row>
    <row r="347">
      <c r="A347" t="n">
        <v>195987</v>
      </c>
      <c r="B347" t="inlineStr">
        <is>
          <t>Arcos</t>
        </is>
      </c>
      <c r="C347" t="inlineStr">
        <is>
          <t>VALE TRANSPORTE</t>
        </is>
      </c>
      <c r="D347" t="inlineStr">
        <is>
          <t>PROVISAO</t>
        </is>
      </c>
      <c r="E347" s="550" t="n">
        <v>46327</v>
      </c>
      <c r="F347" s="550" t="n">
        <v>46321</v>
      </c>
      <c r="G347" t="inlineStr">
        <is>
          <t>Mão de Obra - Benefícios</t>
        </is>
      </c>
      <c r="H347" t="inlineStr">
        <is>
          <t xml:space="preserve">  -  Vale-transporte</t>
        </is>
      </c>
      <c r="I347" t="inlineStr">
        <is>
          <t xml:space="preserve">VT TOP </t>
        </is>
      </c>
      <c r="J347" t="n">
        <v>-1500</v>
      </c>
      <c r="K347" t="n">
        <v>-1500</v>
      </c>
      <c r="O347" t="inlineStr">
        <is>
          <t>Provisionado</t>
        </is>
      </c>
      <c r="Q347" t="inlineStr">
        <is>
          <t>11/2026</t>
        </is>
      </c>
      <c r="R347" t="n">
        <v>0</v>
      </c>
    </row>
    <row r="348">
      <c r="A348" t="n">
        <v>192750</v>
      </c>
      <c r="B348" t="inlineStr">
        <is>
          <t>Arcos</t>
        </is>
      </c>
      <c r="C348" t="inlineStr">
        <is>
          <t>DLOCAL BRASIL PAGAMENTOS LTDA  - DMK</t>
        </is>
      </c>
      <c r="D348" t="inlineStr">
        <is>
          <t>PROVISAO</t>
        </is>
      </c>
      <c r="E348" s="550" t="n">
        <v>46327</v>
      </c>
      <c r="F348" s="550" t="n">
        <v>46346</v>
      </c>
      <c r="G348" t="inlineStr">
        <is>
          <t>Marketing</t>
        </is>
      </c>
      <c r="H348" t="inlineStr">
        <is>
          <t>Publicidade e Propaganda</t>
        </is>
      </c>
      <c r="I348" t="inlineStr">
        <is>
          <t xml:space="preserve">FACEBOOK - INVESTIMENTO EM TRAFEGO - </t>
        </is>
      </c>
      <c r="J348" t="n">
        <v>-5000</v>
      </c>
      <c r="K348" t="n">
        <v>-5000</v>
      </c>
      <c r="O348" t="inlineStr">
        <is>
          <t>Provisionado</t>
        </is>
      </c>
      <c r="Q348" t="inlineStr">
        <is>
          <t>11/2026</t>
        </is>
      </c>
      <c r="R348" t="n">
        <v>0</v>
      </c>
    </row>
    <row r="349">
      <c r="A349" t="n">
        <v>195233</v>
      </c>
      <c r="B349" t="inlineStr">
        <is>
          <t>Arcos</t>
        </is>
      </c>
      <c r="C349" t="inlineStr">
        <is>
          <t>SOLUCOES TECNICAS AMBIENTAL LTDA - EPP</t>
        </is>
      </c>
      <c r="D349" t="inlineStr">
        <is>
          <t>PROVISAO</t>
        </is>
      </c>
      <c r="E349" s="550" t="n">
        <v>46327</v>
      </c>
      <c r="F349" s="550" t="n">
        <v>46378</v>
      </c>
      <c r="G349" t="inlineStr">
        <is>
          <t>Utilidades</t>
        </is>
      </c>
      <c r="H349" t="inlineStr">
        <is>
          <t>Coleta de lixo</t>
        </is>
      </c>
      <c r="I349" t="inlineStr">
        <is>
          <t xml:space="preserve">COLETA DE LIXO - </t>
        </is>
      </c>
      <c r="J349" t="n">
        <v>-6000</v>
      </c>
      <c r="K349" t="n">
        <v>-6000</v>
      </c>
      <c r="O349" t="inlineStr">
        <is>
          <t>Provisionado</t>
        </is>
      </c>
      <c r="Q349" t="inlineStr">
        <is>
          <t>11/2026</t>
        </is>
      </c>
      <c r="R349" t="n">
        <v>0</v>
      </c>
    </row>
    <row r="350">
      <c r="A350" t="n">
        <v>192651</v>
      </c>
      <c r="B350" t="inlineStr">
        <is>
          <t>Arcos</t>
        </is>
      </c>
      <c r="C350" t="inlineStr">
        <is>
          <t xml:space="preserve">ABRASEL SAO PAULO </t>
        </is>
      </c>
      <c r="D350" t="inlineStr">
        <is>
          <t>PROVISAO</t>
        </is>
      </c>
      <c r="E350" s="550" t="n">
        <v>46327</v>
      </c>
      <c r="F350" s="550" t="n">
        <v>46346</v>
      </c>
      <c r="G350" t="inlineStr">
        <is>
          <t>Serviços de Terceiros</t>
        </is>
      </c>
      <c r="H350" t="inlineStr">
        <is>
          <t>Assessoria Financeira</t>
        </is>
      </c>
      <c r="I350" t="inlineStr">
        <is>
          <t xml:space="preserve">ASSESSORIA GERAL - MENSALIDADE ABRASEL - 
</t>
        </is>
      </c>
      <c r="J350" t="n">
        <v>-185</v>
      </c>
      <c r="K350" t="n">
        <v>-185</v>
      </c>
      <c r="O350" t="inlineStr">
        <is>
          <t>Provisionado</t>
        </is>
      </c>
      <c r="Q350" t="inlineStr">
        <is>
          <t>11/2026</t>
        </is>
      </c>
      <c r="R350" t="n">
        <v>0</v>
      </c>
    </row>
    <row r="351">
      <c r="A351" t="n">
        <v>198556</v>
      </c>
      <c r="B351" t="inlineStr">
        <is>
          <t>Arcos</t>
        </is>
      </c>
      <c r="C351" t="inlineStr">
        <is>
          <t>SUSTENIDOS ORGANIZACAO SOCIAL DE CULTURA</t>
        </is>
      </c>
      <c r="D351" t="inlineStr">
        <is>
          <t>RP0192026</t>
        </is>
      </c>
      <c r="E351" s="550" t="n">
        <v>46327</v>
      </c>
      <c r="F351" s="550" t="n">
        <v>46366</v>
      </c>
      <c r="G351" t="inlineStr">
        <is>
          <t>Utilidades</t>
        </is>
      </c>
      <c r="H351" t="inlineStr">
        <is>
          <t>Energia Eletrica</t>
        </is>
      </c>
      <c r="I351" t="inlineStr">
        <is>
          <t>CONSUMO LUZ - RESTAURANTE FIXO - 11/2026</t>
        </is>
      </c>
      <c r="J351" t="n">
        <v>-2100</v>
      </c>
      <c r="K351" t="n">
        <v>-2100</v>
      </c>
      <c r="O351" t="inlineStr">
        <is>
          <t>Real</t>
        </is>
      </c>
      <c r="Q351" t="inlineStr">
        <is>
          <t>11/2026</t>
        </is>
      </c>
      <c r="R351" t="n">
        <v>0</v>
      </c>
    </row>
    <row r="352">
      <c r="A352" t="n">
        <v>195244</v>
      </c>
      <c r="B352" t="inlineStr">
        <is>
          <t>Arcos</t>
        </is>
      </c>
      <c r="C352" t="inlineStr">
        <is>
          <t xml:space="preserve">SPOTIFY </t>
        </is>
      </c>
      <c r="D352" t="inlineStr">
        <is>
          <t>PROVISAO</t>
        </is>
      </c>
      <c r="E352" s="550" t="n">
        <v>46327</v>
      </c>
      <c r="F352" s="550" t="n">
        <v>46341</v>
      </c>
      <c r="G352" t="inlineStr">
        <is>
          <t>Informática e TI</t>
        </is>
      </c>
      <c r="H352" t="inlineStr">
        <is>
          <t>TV por assinatura/musica ambiente</t>
        </is>
      </c>
      <c r="I352" t="inlineStr">
        <is>
          <t xml:space="preserve">REEMBOLSO REFERENTE A SPOTIFY DAS CASAS ARCOS E LOVE - </t>
        </is>
      </c>
      <c r="J352" t="n">
        <v>-20.45</v>
      </c>
      <c r="K352" t="n">
        <v>-20.45</v>
      </c>
      <c r="O352" t="inlineStr">
        <is>
          <t>Provisionado</t>
        </is>
      </c>
      <c r="Q352" t="inlineStr">
        <is>
          <t>11/2026</t>
        </is>
      </c>
      <c r="R352" t="n">
        <v>0</v>
      </c>
    </row>
    <row r="353">
      <c r="A353" t="n">
        <v>192733</v>
      </c>
      <c r="B353" t="inlineStr">
        <is>
          <t>Arcos</t>
        </is>
      </c>
      <c r="C353" t="inlineStr">
        <is>
          <t>CULLIGAN SOLUTIONS COMERCIO DE INSUMOS PARA ESCRITORIOS LTDA</t>
        </is>
      </c>
      <c r="D353" t="inlineStr">
        <is>
          <t>PROVISAO</t>
        </is>
      </c>
      <c r="E353" s="550" t="n">
        <v>46327</v>
      </c>
      <c r="F353" s="550" t="n">
        <v>46381</v>
      </c>
      <c r="G353" t="inlineStr">
        <is>
          <t>Locação de Equipamentos</t>
        </is>
      </c>
      <c r="H353" t="inlineStr">
        <is>
          <t>Locações de Equipamentos - Operacionais</t>
        </is>
      </c>
      <c r="I353" t="inlineStr">
        <is>
          <t xml:space="preserve">LOCACAO DE EQUIPAMENTOS - LOCACAO DE MAQUINA DE AGUA SEMPREPURA - SALAO DOURADO </t>
        </is>
      </c>
      <c r="J353" t="n">
        <v>-1749.17</v>
      </c>
      <c r="K353" t="n">
        <v>-1749.17</v>
      </c>
      <c r="O353" t="inlineStr">
        <is>
          <t>Provisionado</t>
        </is>
      </c>
      <c r="Q353" t="inlineStr">
        <is>
          <t>11/2026</t>
        </is>
      </c>
      <c r="R353" t="n">
        <v>0</v>
      </c>
    </row>
    <row r="354">
      <c r="A354" t="n">
        <v>198488</v>
      </c>
      <c r="B354" t="inlineStr">
        <is>
          <t>Arcos</t>
        </is>
      </c>
      <c r="C354" t="inlineStr">
        <is>
          <t>SUSTENIDOS ORGANIZACAO SOCIAL DE CULTURA</t>
        </is>
      </c>
      <c r="D354" t="inlineStr">
        <is>
          <t>RP0152026</t>
        </is>
      </c>
      <c r="E354" s="550" t="n">
        <v>46327</v>
      </c>
      <c r="F354" s="550" t="n">
        <v>46366</v>
      </c>
      <c r="G354" t="inlineStr">
        <is>
          <t>Utilidades</t>
        </is>
      </c>
      <c r="H354" t="inlineStr">
        <is>
          <t>Agua/Esgoto</t>
        </is>
      </c>
      <c r="I354" t="inlineStr">
        <is>
          <t>AGUA/ ESGOTO - CONSUMO AGUA RESTAURANTE FIXO - 11/2026</t>
        </is>
      </c>
      <c r="J354" t="n">
        <v>-5000</v>
      </c>
      <c r="K354" t="n">
        <v>-5000</v>
      </c>
      <c r="O354" t="inlineStr">
        <is>
          <t>Real</t>
        </is>
      </c>
      <c r="Q354" t="inlineStr">
        <is>
          <t>11/2026</t>
        </is>
      </c>
      <c r="R354" t="n">
        <v>0</v>
      </c>
    </row>
    <row r="355">
      <c r="A355" t="n">
        <v>195975</v>
      </c>
      <c r="B355" t="inlineStr">
        <is>
          <t>Arcos</t>
        </is>
      </c>
      <c r="C355" t="inlineStr">
        <is>
          <t>VALE TRANSPORTE</t>
        </is>
      </c>
      <c r="D355" t="inlineStr">
        <is>
          <t>PROVISAO</t>
        </is>
      </c>
      <c r="E355" s="550" t="n">
        <v>46327</v>
      </c>
      <c r="F355" s="550" t="n">
        <v>46323</v>
      </c>
      <c r="G355" t="inlineStr">
        <is>
          <t>Mão de Obra - Benefícios</t>
        </is>
      </c>
      <c r="H355" t="inlineStr">
        <is>
          <t xml:space="preserve">  -  Vale-transporte</t>
        </is>
      </c>
      <c r="I355" t="inlineStr">
        <is>
          <t>COMPLEMENTO VT SP TRANS</t>
        </is>
      </c>
      <c r="J355" t="n">
        <v>-200</v>
      </c>
      <c r="K355" t="n">
        <v>-200</v>
      </c>
      <c r="O355" t="inlineStr">
        <is>
          <t>Provisionado</t>
        </is>
      </c>
      <c r="Q355" t="inlineStr">
        <is>
          <t>11/2026</t>
        </is>
      </c>
      <c r="R355" t="n">
        <v>0</v>
      </c>
    </row>
    <row r="356">
      <c r="A356" t="n">
        <v>195257</v>
      </c>
      <c r="B356" t="inlineStr">
        <is>
          <t>Arcos</t>
        </is>
      </c>
      <c r="C356" t="inlineStr">
        <is>
          <t>STAR COPIAS COMERCIO E SERVICOS LTDA</t>
        </is>
      </c>
      <c r="D356" t="inlineStr">
        <is>
          <t>PROVISAO</t>
        </is>
      </c>
      <c r="E356" s="550" t="n">
        <v>46327</v>
      </c>
      <c r="F356" s="550" t="n">
        <v>46368</v>
      </c>
      <c r="G356" t="inlineStr">
        <is>
          <t>Locação de Equipamentos</t>
        </is>
      </c>
      <c r="H356" t="inlineStr">
        <is>
          <t>Locação de Equipamentos - Informatica e TI</t>
        </is>
      </c>
      <c r="I356" t="inlineStr">
        <is>
          <t xml:space="preserve">LOCACAO DE EQUIPAMENTOS - IMPRESSORA - </t>
        </is>
      </c>
      <c r="J356" t="n">
        <v>-261.69</v>
      </c>
      <c r="K356" t="n">
        <v>-261.69</v>
      </c>
      <c r="O356" t="inlineStr">
        <is>
          <t>Provisionado</t>
        </is>
      </c>
      <c r="Q356" t="inlineStr">
        <is>
          <t>11/2026</t>
        </is>
      </c>
      <c r="R356" t="n">
        <v>0</v>
      </c>
    </row>
    <row r="357">
      <c r="A357" t="n">
        <v>190180</v>
      </c>
      <c r="B357" t="inlineStr">
        <is>
          <t>Arcos</t>
        </is>
      </c>
      <c r="C357" t="inlineStr">
        <is>
          <t xml:space="preserve">KAMINO INSTITUICAO DE PAGAMENTO LTDA </t>
        </is>
      </c>
      <c r="D357" t="inlineStr">
        <is>
          <t>PROVISAO</t>
        </is>
      </c>
      <c r="E357" s="550" t="n">
        <v>46327</v>
      </c>
      <c r="F357" s="550" t="n">
        <v>46344</v>
      </c>
      <c r="G357" t="inlineStr">
        <is>
          <t>Despesas Financeiras</t>
        </is>
      </c>
      <c r="H357" t="inlineStr">
        <is>
          <t>Tarifas Bancárias</t>
        </is>
      </c>
      <c r="I357" t="inlineStr">
        <is>
          <t xml:space="preserve">(+/-) RECEITAS/ DESPESAS FINANCEIRAS (TARIFA MENSAL TEMPUS KAMINO) - 
</t>
        </is>
      </c>
      <c r="J357" t="n">
        <v>-700</v>
      </c>
      <c r="K357" t="n">
        <v>-700</v>
      </c>
      <c r="O357" t="inlineStr">
        <is>
          <t>Provisionado</t>
        </is>
      </c>
      <c r="Q357" t="inlineStr">
        <is>
          <t>11/2026</t>
        </is>
      </c>
      <c r="R357" t="n">
        <v>0</v>
      </c>
    </row>
    <row r="358">
      <c r="A358" t="n">
        <v>195272</v>
      </c>
      <c r="B358" t="inlineStr">
        <is>
          <t>Arcos</t>
        </is>
      </c>
      <c r="C358" t="inlineStr">
        <is>
          <t>TELEFONICA BRASIL S/A</t>
        </is>
      </c>
      <c r="D358" t="inlineStr">
        <is>
          <t>PROVISAO</t>
        </is>
      </c>
      <c r="E358" s="550" t="n">
        <v>46327</v>
      </c>
      <c r="F358" s="550" t="n">
        <v>46359</v>
      </c>
      <c r="G358" t="inlineStr">
        <is>
          <t>Informática e TI</t>
        </is>
      </c>
      <c r="H358" t="inlineStr">
        <is>
          <t>Internet</t>
        </is>
      </c>
      <c r="I358" t="inlineStr">
        <is>
          <t xml:space="preserve">INTERNET BOX 100GB EMP 4GB - </t>
        </is>
      </c>
      <c r="J358" t="n">
        <v>-200</v>
      </c>
      <c r="K358" t="n">
        <v>-200</v>
      </c>
      <c r="O358" t="inlineStr">
        <is>
          <t>Provisionado</t>
        </is>
      </c>
      <c r="Q358" t="inlineStr">
        <is>
          <t>11/2026</t>
        </is>
      </c>
      <c r="R358" t="n">
        <v>0</v>
      </c>
    </row>
    <row r="359">
      <c r="A359" t="n">
        <v>192721</v>
      </c>
      <c r="B359" t="inlineStr">
        <is>
          <t>Arcos</t>
        </is>
      </c>
      <c r="C359" t="inlineStr">
        <is>
          <t>CULLIGAN SOLUTIONS COMERCIO DE INSUMOS PARA ESCRITORIOS LTDA</t>
        </is>
      </c>
      <c r="D359" t="inlineStr">
        <is>
          <t>PROVISAO</t>
        </is>
      </c>
      <c r="E359" s="550" t="n">
        <v>46327</v>
      </c>
      <c r="F359" s="550" t="n">
        <v>46381</v>
      </c>
      <c r="G359" t="inlineStr">
        <is>
          <t>Locação de Equipamentos</t>
        </is>
      </c>
      <c r="H359" t="inlineStr">
        <is>
          <t>Locações de Equipamentos - Operacionais</t>
        </is>
      </c>
      <c r="I359" t="inlineStr">
        <is>
          <t xml:space="preserve">LOCACAO DE EQUIPAMENTOS - LOCACAO DE MAQUINA DE AGUA SEMPREPURA E CILINDRO DE CO2 - SALAO ARCOS 
</t>
        </is>
      </c>
      <c r="J359" t="n">
        <v>-1847.17</v>
      </c>
      <c r="K359" t="n">
        <v>-1847.17</v>
      </c>
      <c r="O359" t="inlineStr">
        <is>
          <t>Provisionado</t>
        </is>
      </c>
      <c r="Q359" t="inlineStr">
        <is>
          <t>11/2026</t>
        </is>
      </c>
      <c r="R359" t="n">
        <v>0</v>
      </c>
    </row>
    <row r="360">
      <c r="A360" t="n">
        <v>195963</v>
      </c>
      <c r="B360" t="inlineStr">
        <is>
          <t>Arcos</t>
        </is>
      </c>
      <c r="C360" t="inlineStr">
        <is>
          <t>VALE TRANSPORTE</t>
        </is>
      </c>
      <c r="D360" t="inlineStr">
        <is>
          <t>PROVISAO</t>
        </is>
      </c>
      <c r="E360" s="550" t="n">
        <v>46327</v>
      </c>
      <c r="F360" s="550" t="n">
        <v>46323</v>
      </c>
      <c r="G360" t="inlineStr">
        <is>
          <t>Mão de Obra - Benefícios</t>
        </is>
      </c>
      <c r="H360" t="inlineStr">
        <is>
          <t xml:space="preserve">  -  Vale-transporte</t>
        </is>
      </c>
      <c r="I360" t="inlineStr">
        <is>
          <t>VT SP TRANS</t>
        </is>
      </c>
      <c r="J360" t="n">
        <v>-10000</v>
      </c>
      <c r="K360" t="n">
        <v>-10000</v>
      </c>
      <c r="O360" t="inlineStr">
        <is>
          <t>Provisionado</t>
        </is>
      </c>
      <c r="Q360" t="inlineStr">
        <is>
          <t>11/2026</t>
        </is>
      </c>
      <c r="R360" t="n">
        <v>0</v>
      </c>
    </row>
    <row r="361">
      <c r="A361" t="n">
        <v>195284</v>
      </c>
      <c r="B361" t="inlineStr">
        <is>
          <t>Arcos</t>
        </is>
      </c>
      <c r="C361" t="inlineStr">
        <is>
          <t>TELEFONICA BRASIL S/A</t>
        </is>
      </c>
      <c r="D361" t="inlineStr">
        <is>
          <t>PROVISAO</t>
        </is>
      </c>
      <c r="E361" s="550" t="n">
        <v>46327</v>
      </c>
      <c r="F361" s="550" t="n">
        <v>46381</v>
      </c>
      <c r="G361" t="inlineStr">
        <is>
          <t>Informática e TI</t>
        </is>
      </c>
      <c r="H361" t="inlineStr">
        <is>
          <t>Internet</t>
        </is>
      </c>
      <c r="I361" t="inlineStr">
        <is>
          <t xml:space="preserve">INTERNET SPO-816OUH4OFH-013 - NOVA HF BAR E EVENTOS SN LTDA - </t>
        </is>
      </c>
      <c r="J361" t="n">
        <v>-200</v>
      </c>
      <c r="K361" t="n">
        <v>-200</v>
      </c>
      <c r="O361" t="inlineStr">
        <is>
          <t>Provisionado</t>
        </is>
      </c>
      <c r="Q361" t="inlineStr">
        <is>
          <t>11/2026</t>
        </is>
      </c>
      <c r="R361" t="n">
        <v>0</v>
      </c>
    </row>
    <row r="362">
      <c r="A362" t="n">
        <v>195159</v>
      </c>
      <c r="B362" t="inlineStr">
        <is>
          <t>Arcos</t>
        </is>
      </c>
      <c r="C362" t="inlineStr">
        <is>
          <t xml:space="preserve">AMS TECNOLOGIA &amp; RADIOCOMUNICAÇÃO LTDA ME  </t>
        </is>
      </c>
      <c r="D362" t="inlineStr">
        <is>
          <t>PROVISAO</t>
        </is>
      </c>
      <c r="E362" s="550" t="n">
        <v>46327</v>
      </c>
      <c r="F362" s="550" t="n">
        <v>46371</v>
      </c>
      <c r="G362" t="inlineStr">
        <is>
          <t>Locação de Equipamentos</t>
        </is>
      </c>
      <c r="H362" t="inlineStr">
        <is>
          <t>Locação de Equipamentos - Informatica e TI</t>
        </is>
      </c>
      <c r="I362" t="inlineStr">
        <is>
          <t xml:space="preserve">LOCACAO RADIOS E FONES COMUNICACAO COM THEATRO - </t>
        </is>
      </c>
      <c r="J362" t="n">
        <v>-200</v>
      </c>
      <c r="K362" t="n">
        <v>-200</v>
      </c>
      <c r="O362" t="inlineStr">
        <is>
          <t>Provisionado</t>
        </is>
      </c>
      <c r="Q362" t="inlineStr">
        <is>
          <t>11/2026</t>
        </is>
      </c>
      <c r="R362" t="n">
        <v>0</v>
      </c>
    </row>
    <row r="363">
      <c r="A363" t="n">
        <v>193143</v>
      </c>
      <c r="B363" t="inlineStr">
        <is>
          <t>Arcos</t>
        </is>
      </c>
      <c r="C363" t="inlineStr">
        <is>
          <t>LALAMOVE TECNOLOGIA (BRASIL) LTDA</t>
        </is>
      </c>
      <c r="D363" t="inlineStr">
        <is>
          <t>PROVISAO</t>
        </is>
      </c>
      <c r="E363" s="550" t="n">
        <v>46327</v>
      </c>
      <c r="F363" s="550" t="n">
        <v>46376</v>
      </c>
      <c r="G363" t="inlineStr">
        <is>
          <t>Despesas com Transporte / Hospedagem</t>
        </is>
      </c>
      <c r="H363" t="inlineStr">
        <is>
          <t>Fretes e Carretos</t>
        </is>
      </c>
      <c r="I363" t="inlineStr">
        <is>
          <t xml:space="preserve">LALAMOVE - </t>
        </is>
      </c>
      <c r="J363" t="n">
        <v>-900</v>
      </c>
      <c r="K363" t="n">
        <v>-900</v>
      </c>
      <c r="O363" t="inlineStr">
        <is>
          <t>Provisionado</t>
        </is>
      </c>
      <c r="Q363" t="inlineStr">
        <is>
          <t>11/2026</t>
        </is>
      </c>
      <c r="R363" t="n">
        <v>0</v>
      </c>
    </row>
    <row r="364">
      <c r="A364" t="n">
        <v>193158</v>
      </c>
      <c r="B364" t="inlineStr">
        <is>
          <t>Arcos</t>
        </is>
      </c>
      <c r="C364" t="inlineStr">
        <is>
          <t xml:space="preserve">MATEUS SILVEIRA CEZAR </t>
        </is>
      </c>
      <c r="D364" t="inlineStr">
        <is>
          <t>PROVISAO</t>
        </is>
      </c>
      <c r="E364" s="550" t="n">
        <v>46327</v>
      </c>
      <c r="F364" s="550" t="n">
        <v>46360</v>
      </c>
      <c r="G364" t="inlineStr">
        <is>
          <t>Marketing</t>
        </is>
      </c>
      <c r="H364" t="inlineStr">
        <is>
          <t>Produção Gráfica e Material Institucional</t>
        </is>
      </c>
      <c r="I364" t="inlineStr">
        <is>
          <t xml:space="preserve">PRODUCAO GRAFICA - CONTRATACAO VIDEOMAKER FIXO - </t>
        </is>
      </c>
      <c r="J364" t="n">
        <v>-1800</v>
      </c>
      <c r="K364" t="n">
        <v>-1800</v>
      </c>
      <c r="O364" t="inlineStr">
        <is>
          <t>Provisionado</t>
        </is>
      </c>
      <c r="Q364" t="inlineStr">
        <is>
          <t>11/2026</t>
        </is>
      </c>
      <c r="R364" t="n">
        <v>0</v>
      </c>
    </row>
    <row r="365">
      <c r="A365" t="n">
        <v>193170</v>
      </c>
      <c r="B365" t="inlineStr">
        <is>
          <t>Arcos</t>
        </is>
      </c>
      <c r="C365" t="inlineStr">
        <is>
          <t>PAULO CESAR MEDEIROS EYEZANIO</t>
        </is>
      </c>
      <c r="D365" t="inlineStr">
        <is>
          <t>PROVISAO</t>
        </is>
      </c>
      <c r="E365" s="550" t="n">
        <v>46327</v>
      </c>
      <c r="F365" s="550" t="n">
        <v>46356</v>
      </c>
      <c r="G365" t="inlineStr">
        <is>
          <t>Serviços de Terceiros</t>
        </is>
      </c>
      <c r="H365" t="inlineStr">
        <is>
          <t>Assessoria Jurídica</t>
        </is>
      </c>
      <c r="I365" t="inlineStr">
        <is>
          <t xml:space="preserve">HONORARIOS ADVOCATICIOS - </t>
        </is>
      </c>
      <c r="J365" t="n">
        <v>-3200</v>
      </c>
      <c r="K365" t="n">
        <v>-3200</v>
      </c>
      <c r="O365" t="inlineStr">
        <is>
          <t>Provisionado</t>
        </is>
      </c>
      <c r="Q365" t="inlineStr">
        <is>
          <t>11/2026</t>
        </is>
      </c>
      <c r="R365" t="n">
        <v>0</v>
      </c>
    </row>
    <row r="366">
      <c r="A366" t="n">
        <v>192686</v>
      </c>
      <c r="B366" t="inlineStr">
        <is>
          <t>Arcos</t>
        </is>
      </c>
      <c r="C366" t="inlineStr">
        <is>
          <t>BUSINESS TO SUCESS LTDA</t>
        </is>
      </c>
      <c r="D366" t="inlineStr">
        <is>
          <t>PROVISAO</t>
        </is>
      </c>
      <c r="E366" s="550" t="n">
        <v>46327</v>
      </c>
      <c r="F366" s="550" t="n">
        <v>46360</v>
      </c>
      <c r="G366" t="inlineStr">
        <is>
          <t>Informática e TI</t>
        </is>
      </c>
      <c r="H366" t="inlineStr">
        <is>
          <t>Sistemas Gerais - Comunicação e Marketing</t>
        </is>
      </c>
      <c r="I366" t="inlineStr">
        <is>
          <t xml:space="preserve">FALAE - 
</t>
        </is>
      </c>
      <c r="J366" t="n">
        <v>-150</v>
      </c>
      <c r="K366" t="n">
        <v>-150</v>
      </c>
      <c r="O366" t="inlineStr">
        <is>
          <t>Provisionado</t>
        </is>
      </c>
      <c r="Q366" t="inlineStr">
        <is>
          <t>11/2026</t>
        </is>
      </c>
      <c r="R366" t="n">
        <v>0</v>
      </c>
    </row>
    <row r="367">
      <c r="A367" t="n">
        <v>193131</v>
      </c>
      <c r="B367" t="inlineStr">
        <is>
          <t>Arcos</t>
        </is>
      </c>
      <c r="C367" t="inlineStr">
        <is>
          <t>INVYE CAPITAL LTDA</t>
        </is>
      </c>
      <c r="D367" t="inlineStr">
        <is>
          <t>PROVISAO</t>
        </is>
      </c>
      <c r="E367" s="550" t="n">
        <v>46327</v>
      </c>
      <c r="F367" s="550" t="n">
        <v>46348</v>
      </c>
      <c r="G367" t="inlineStr">
        <is>
          <t>Serviços de Terceiros</t>
        </is>
      </c>
      <c r="H367" t="inlineStr">
        <is>
          <t>Assessoria em Geral</t>
        </is>
      </c>
      <c r="I367" t="inlineStr">
        <is>
          <t xml:space="preserve">ASSESSORIA GERAL - INVENTARIO - </t>
        </is>
      </c>
      <c r="J367" t="n">
        <v>-1315</v>
      </c>
      <c r="K367" t="n">
        <v>-1315</v>
      </c>
      <c r="O367" t="inlineStr">
        <is>
          <t>Provisionado</t>
        </is>
      </c>
      <c r="Q367" t="inlineStr">
        <is>
          <t>11/2026</t>
        </is>
      </c>
      <c r="R367" t="n">
        <v>0</v>
      </c>
    </row>
    <row r="368">
      <c r="A368" t="n">
        <v>193214</v>
      </c>
      <c r="B368" t="inlineStr">
        <is>
          <t>Arcos</t>
        </is>
      </c>
      <c r="C368" t="inlineStr">
        <is>
          <t>NOWTEC MANUTENÇÃO DE LAVADORAS</t>
        </is>
      </c>
      <c r="D368" t="inlineStr">
        <is>
          <t>PROVISAO</t>
        </is>
      </c>
      <c r="E368" s="550" t="n">
        <v>46327</v>
      </c>
      <c r="F368" s="550" t="n">
        <v>46346</v>
      </c>
      <c r="G368" t="inlineStr">
        <is>
          <t>Locação de Equipamentos</t>
        </is>
      </c>
      <c r="H368" t="inlineStr">
        <is>
          <t>Locações de Equipamentos - Operacionais</t>
        </is>
      </c>
      <c r="I368" t="inlineStr">
        <is>
          <t xml:space="preserve">LOCACAO LAVADORA DE LOUCAS - </t>
        </is>
      </c>
      <c r="J368" t="n">
        <v>-660</v>
      </c>
      <c r="K368" t="n">
        <v>-660</v>
      </c>
      <c r="O368" t="inlineStr">
        <is>
          <t>Provisionado</t>
        </is>
      </c>
      <c r="Q368" t="inlineStr">
        <is>
          <t>11/2026</t>
        </is>
      </c>
      <c r="R368" t="n">
        <v>0</v>
      </c>
    </row>
    <row r="369">
      <c r="A369" t="n">
        <v>198528</v>
      </c>
      <c r="B369" t="inlineStr">
        <is>
          <t>Arcos</t>
        </is>
      </c>
      <c r="C369" t="inlineStr">
        <is>
          <t>SUSTENIDOS ORGANIZACAO SOCIAL DE CULTURA</t>
        </is>
      </c>
      <c r="D369" t="inlineStr">
        <is>
          <t>RP0172026</t>
        </is>
      </c>
      <c r="E369" s="550" t="n">
        <v>46327</v>
      </c>
      <c r="F369" s="550" t="n">
        <v>46366</v>
      </c>
      <c r="G369" t="inlineStr">
        <is>
          <t>Custo de Ocupação</t>
        </is>
      </c>
      <c r="H369" t="inlineStr">
        <is>
          <t>Aluguel de Imoveis</t>
        </is>
      </c>
      <c r="I369" t="inlineStr">
        <is>
          <t>ALUGUEL - BAR DE CIMA E COZINHA - 11/2026</t>
        </is>
      </c>
      <c r="J369" t="n">
        <v>-16000</v>
      </c>
      <c r="K369" t="n">
        <v>-16000</v>
      </c>
      <c r="O369" t="inlineStr">
        <is>
          <t>Real</t>
        </is>
      </c>
      <c r="Q369" t="inlineStr">
        <is>
          <t>11/2026</t>
        </is>
      </c>
      <c r="R369" t="n">
        <v>0</v>
      </c>
    </row>
    <row r="370">
      <c r="A370" t="n">
        <v>193119</v>
      </c>
      <c r="B370" t="inlineStr">
        <is>
          <t>Arcos</t>
        </is>
      </c>
      <c r="C370" t="inlineStr">
        <is>
          <t>HEADCHEF SEGURANCA DOS ALIM E GARANTIA D</t>
        </is>
      </c>
      <c r="D370" t="inlineStr">
        <is>
          <t>PROVISAO</t>
        </is>
      </c>
      <c r="E370" s="550" t="n">
        <v>46327</v>
      </c>
      <c r="F370" s="550" t="n">
        <v>46374</v>
      </c>
      <c r="G370" t="inlineStr">
        <is>
          <t>Serviços de Terceiros</t>
        </is>
      </c>
      <c r="H370" t="inlineStr">
        <is>
          <t>Assessoria de Alimentos e Bebidas</t>
        </is>
      </c>
      <c r="I370" t="inlineStr">
        <is>
          <t xml:space="preserve">PRESTACAO SERVICO NUTRICIONISTA - HONORARIOS + EXTRAS - </t>
        </is>
      </c>
      <c r="J370" t="n">
        <v>-2490.94</v>
      </c>
      <c r="K370" t="n">
        <v>-2490.94</v>
      </c>
      <c r="O370" t="inlineStr">
        <is>
          <t>Provisionado</t>
        </is>
      </c>
      <c r="Q370" t="inlineStr">
        <is>
          <t>11/2026</t>
        </is>
      </c>
      <c r="R370" t="n">
        <v>0</v>
      </c>
    </row>
    <row r="371">
      <c r="A371" t="n">
        <v>193586</v>
      </c>
      <c r="B371" t="inlineStr">
        <is>
          <t>Arcos</t>
        </is>
      </c>
      <c r="C371" t="inlineStr">
        <is>
          <t>EUREKA TECHNOLOGY LTDA</t>
        </is>
      </c>
      <c r="D371" t="inlineStr">
        <is>
          <t>PROVISAO</t>
        </is>
      </c>
      <c r="E371" s="550" t="n">
        <v>46327</v>
      </c>
      <c r="F371" s="550" t="n">
        <v>46368</v>
      </c>
      <c r="G371" t="inlineStr">
        <is>
          <t>Marketing</t>
        </is>
      </c>
      <c r="H371" t="inlineStr">
        <is>
          <t>Ferramentas de Marketing</t>
        </is>
      </c>
      <c r="I371" t="inlineStr">
        <is>
          <t xml:space="preserve">SUPORTE DIGITAL - </t>
        </is>
      </c>
      <c r="J371" t="n">
        <v>-800.51</v>
      </c>
      <c r="K371" t="n">
        <v>-800.51</v>
      </c>
      <c r="O371" t="inlineStr">
        <is>
          <t>Provisionado</t>
        </is>
      </c>
      <c r="Q371" t="inlineStr">
        <is>
          <t>11/2026</t>
        </is>
      </c>
      <c r="R371" t="n">
        <v>0</v>
      </c>
    </row>
    <row r="372">
      <c r="A372" t="n">
        <v>193603</v>
      </c>
      <c r="B372" t="inlineStr">
        <is>
          <t>Arcos</t>
        </is>
      </c>
      <c r="C372" t="inlineStr">
        <is>
          <t>MACHINE SERVICE LTDA</t>
        </is>
      </c>
      <c r="D372" t="inlineStr">
        <is>
          <t>PROVISAO</t>
        </is>
      </c>
      <c r="E372" s="550" t="n">
        <v>46327</v>
      </c>
      <c r="F372" s="550" t="n">
        <v>46361</v>
      </c>
      <c r="G372" t="inlineStr">
        <is>
          <t>Serviços de Terceiros</t>
        </is>
      </c>
      <c r="H372" t="inlineStr">
        <is>
          <t>Serviços de Segurança</t>
        </is>
      </c>
      <c r="I372" t="inlineStr">
        <is>
          <t xml:space="preserve">SERVICO DE SEGURANCA - PERIODO 16/01 A 31/01/2026 - </t>
        </is>
      </c>
      <c r="J372" t="n">
        <v>-10000</v>
      </c>
      <c r="K372" t="n">
        <v>-10000</v>
      </c>
      <c r="O372" t="inlineStr">
        <is>
          <t>Provisionado</t>
        </is>
      </c>
      <c r="Q372" t="inlineStr">
        <is>
          <t>11/2026</t>
        </is>
      </c>
      <c r="R372" t="n">
        <v>0</v>
      </c>
    </row>
    <row r="373">
      <c r="A373" t="n">
        <v>193107</v>
      </c>
      <c r="B373" t="inlineStr">
        <is>
          <t>Arcos</t>
        </is>
      </c>
      <c r="C373" t="inlineStr">
        <is>
          <t xml:space="preserve">GOOGLE BRASIL INTERNET LTDA </t>
        </is>
      </c>
      <c r="D373" t="inlineStr">
        <is>
          <t>PROVISAO</t>
        </is>
      </c>
      <c r="E373" s="550" t="n">
        <v>46327</v>
      </c>
      <c r="F373" s="550" t="n">
        <v>46346</v>
      </c>
      <c r="G373" t="inlineStr">
        <is>
          <t>Marketing</t>
        </is>
      </c>
      <c r="H373" t="inlineStr">
        <is>
          <t>Publicidade e Propaganda</t>
        </is>
      </c>
      <c r="I373" t="inlineStr">
        <is>
          <t xml:space="preserve">GOOGLE - </t>
        </is>
      </c>
      <c r="J373" t="n">
        <v>-1000</v>
      </c>
      <c r="K373" t="n">
        <v>-1000</v>
      </c>
      <c r="O373" t="inlineStr">
        <is>
          <t>Provisionado</t>
        </is>
      </c>
      <c r="Q373" t="inlineStr">
        <is>
          <t>11/2026</t>
        </is>
      </c>
      <c r="R373" t="n">
        <v>0</v>
      </c>
    </row>
    <row r="374">
      <c r="A374" t="n">
        <v>195088</v>
      </c>
      <c r="B374" t="inlineStr">
        <is>
          <t>Arcos</t>
        </is>
      </c>
      <c r="C374" t="inlineStr">
        <is>
          <t>GOOGLE WORKSPACE</t>
        </is>
      </c>
      <c r="D374" t="inlineStr">
        <is>
          <t>RP0032026</t>
        </is>
      </c>
      <c r="E374" s="550" t="n">
        <v>46327</v>
      </c>
      <c r="F374" s="550" t="n">
        <v>46385</v>
      </c>
      <c r="G374" t="inlineStr">
        <is>
          <t>Marketing</t>
        </is>
      </c>
      <c r="H374" t="inlineStr">
        <is>
          <t>Ferramentas de Marketing</t>
        </is>
      </c>
      <c r="I374" t="inlineStr">
        <is>
          <t xml:space="preserve">GESTAO DE DOMINIO - 11/2026
</t>
        </is>
      </c>
      <c r="J374" t="n">
        <v>-873.04</v>
      </c>
      <c r="K374" t="n">
        <v>-873.04</v>
      </c>
      <c r="O374" t="inlineStr">
        <is>
          <t>Real</t>
        </is>
      </c>
      <c r="Q374" t="inlineStr">
        <is>
          <t>11/2026</t>
        </is>
      </c>
      <c r="R374" t="n">
        <v>0</v>
      </c>
    </row>
    <row r="375">
      <c r="A375" t="n">
        <v>192698</v>
      </c>
      <c r="B375" t="inlineStr">
        <is>
          <t>Arcos</t>
        </is>
      </c>
      <c r="C375" t="inlineStr">
        <is>
          <t>CEM ENGENHARIA DA MANUTENCAO LTDA</t>
        </is>
      </c>
      <c r="D375" t="inlineStr">
        <is>
          <t>PROVISAO</t>
        </is>
      </c>
      <c r="E375" s="550" t="n">
        <v>46327</v>
      </c>
      <c r="F375" s="550" t="n">
        <v>46353</v>
      </c>
      <c r="G375" t="inlineStr">
        <is>
          <t>Manutenção</t>
        </is>
      </c>
      <c r="H375" t="inlineStr">
        <is>
          <t>Manutenção Predial</t>
        </is>
      </c>
      <c r="I375" t="inlineStr">
        <is>
          <t xml:space="preserve">MANUTENCAO EM GERAL - PREVENTIVA - </t>
        </is>
      </c>
      <c r="J375" t="n">
        <v>-6897.4</v>
      </c>
      <c r="K375" t="n">
        <v>-6897.4</v>
      </c>
      <c r="O375" t="inlineStr">
        <is>
          <t>Provisionado</t>
        </is>
      </c>
      <c r="Q375" t="inlineStr">
        <is>
          <t>11/2026</t>
        </is>
      </c>
      <c r="R375" t="n">
        <v>0</v>
      </c>
    </row>
    <row r="376">
      <c r="A376" t="n">
        <v>198543</v>
      </c>
      <c r="B376" t="inlineStr">
        <is>
          <t>Arcos</t>
        </is>
      </c>
      <c r="C376" t="inlineStr">
        <is>
          <t>SUSTENIDOS ORGANIZACAO SOCIAL DE CULTURA</t>
        </is>
      </c>
      <c r="D376" t="inlineStr">
        <is>
          <t>RP0182026</t>
        </is>
      </c>
      <c r="E376" s="550" t="n">
        <v>46327</v>
      </c>
      <c r="F376" s="550" t="n">
        <v>46366</v>
      </c>
      <c r="G376" t="inlineStr">
        <is>
          <t>Utilidades</t>
        </is>
      </c>
      <c r="H376" t="inlineStr">
        <is>
          <t>Energia Eletrica</t>
        </is>
      </c>
      <c r="I376" t="inlineStr">
        <is>
          <t>CONSUMO LUZ - BAR FIXO - 11/2026</t>
        </is>
      </c>
      <c r="J376" t="n">
        <v>-4500</v>
      </c>
      <c r="K376" t="n">
        <v>-4500</v>
      </c>
      <c r="O376" t="inlineStr">
        <is>
          <t>Real</t>
        </is>
      </c>
      <c r="Q376" t="inlineStr">
        <is>
          <t>11/2026</t>
        </is>
      </c>
      <c r="R376" t="n">
        <v>0</v>
      </c>
    </row>
    <row r="377">
      <c r="A377" t="n">
        <v>195100</v>
      </c>
      <c r="B377" t="inlineStr">
        <is>
          <t>Arcos</t>
        </is>
      </c>
      <c r="C377" t="inlineStr">
        <is>
          <t>MACCHINE PER CAFFE MANUTENCAO COMERCIO E IMPORTACAO DE PRODUTOS INDUSTRIAIS LTDA</t>
        </is>
      </c>
      <c r="D377" t="inlineStr">
        <is>
          <t>RP0122026</t>
        </is>
      </c>
      <c r="E377" s="550" t="n">
        <v>46327</v>
      </c>
      <c r="F377" s="550" t="n">
        <v>46341</v>
      </c>
      <c r="G377" t="inlineStr">
        <is>
          <t>Locação de Equipamentos</t>
        </is>
      </c>
      <c r="H377" t="inlineStr">
        <is>
          <t>Locações de Equipamentos - Operacionais</t>
        </is>
      </c>
      <c r="I377" t="inlineStr">
        <is>
          <t>LOCACAO DE EQUIPAMENTOS - LOCACAO MAQUINA DE CAFE - 11/2026</t>
        </is>
      </c>
      <c r="J377" t="n">
        <v>-1691</v>
      </c>
      <c r="K377" t="n">
        <v>-1691</v>
      </c>
      <c r="O377" t="inlineStr">
        <is>
          <t>Real</t>
        </is>
      </c>
      <c r="Q377" t="inlineStr">
        <is>
          <t>11/2026</t>
        </is>
      </c>
      <c r="R377" t="n">
        <v>0</v>
      </c>
    </row>
    <row r="378">
      <c r="A378" t="n">
        <v>198568</v>
      </c>
      <c r="B378" t="inlineStr">
        <is>
          <t>Arcos</t>
        </is>
      </c>
      <c r="C378" t="inlineStr">
        <is>
          <t>SUSTENIDOS ORGANIZACAO SOCIAL DE CULTURA</t>
        </is>
      </c>
      <c r="D378" t="inlineStr">
        <is>
          <t>PROVISAO</t>
        </is>
      </c>
      <c r="E378" s="550" t="n">
        <v>46327</v>
      </c>
      <c r="F378" s="550" t="n">
        <v>46366</v>
      </c>
      <c r="G378" t="inlineStr">
        <is>
          <t>Utilidades</t>
        </is>
      </c>
      <c r="H378" t="inlineStr">
        <is>
          <t>Agua/Esgoto</t>
        </is>
      </c>
      <c r="I378" t="inlineStr">
        <is>
          <t xml:space="preserve">AGUA/ESGOTO - VARIAVEL - </t>
        </is>
      </c>
      <c r="J378" t="n">
        <v>-15000</v>
      </c>
      <c r="K378" t="n">
        <v>-15000</v>
      </c>
      <c r="O378" t="inlineStr">
        <is>
          <t>Provisionado</t>
        </is>
      </c>
      <c r="Q378" t="inlineStr">
        <is>
          <t>11/2026</t>
        </is>
      </c>
      <c r="R378" t="n">
        <v>0</v>
      </c>
    </row>
    <row r="379">
      <c r="A379" t="n">
        <v>193070</v>
      </c>
      <c r="B379" t="inlineStr">
        <is>
          <t>Arcos</t>
        </is>
      </c>
      <c r="C379" t="inlineStr">
        <is>
          <t>FABRICA DE BARES SERVICOS LTDA FB</t>
        </is>
      </c>
      <c r="D379" t="inlineStr">
        <is>
          <t>PROVISAO</t>
        </is>
      </c>
      <c r="E379" s="550" t="n">
        <v>46327</v>
      </c>
      <c r="F379" s="550" t="n">
        <v>46376</v>
      </c>
      <c r="G379" t="inlineStr">
        <is>
          <t>Mão de Obra - Benefícios</t>
        </is>
      </c>
      <c r="H379" t="inlineStr">
        <is>
          <t xml:space="preserve">  -  Alimentação Funcionário</t>
        </is>
      </c>
      <c r="I379" t="inlineStr">
        <is>
          <t xml:space="preserve">ALIMENTACAO DE FUNCIONARIO - CARTAO BLACK - </t>
        </is>
      </c>
      <c r="J379" t="n">
        <v>-9000</v>
      </c>
      <c r="K379" t="n">
        <v>-9000</v>
      </c>
      <c r="O379" t="inlineStr">
        <is>
          <t>Provisionado</t>
        </is>
      </c>
      <c r="Q379" t="inlineStr">
        <is>
          <t>11/2026</t>
        </is>
      </c>
      <c r="R379" t="n">
        <v>0</v>
      </c>
    </row>
    <row r="380">
      <c r="A380" t="n">
        <v>195111</v>
      </c>
      <c r="B380" t="inlineStr">
        <is>
          <t>Arcos</t>
        </is>
      </c>
      <c r="C380" t="inlineStr">
        <is>
          <t>MACHINE SERVICE LTDA</t>
        </is>
      </c>
      <c r="D380" t="inlineStr">
        <is>
          <t>PROVISAO</t>
        </is>
      </c>
      <c r="E380" s="550" t="n">
        <v>46327</v>
      </c>
      <c r="F380" s="550" t="n">
        <v>46346</v>
      </c>
      <c r="G380" t="inlineStr">
        <is>
          <t>Serviços de Terceiros</t>
        </is>
      </c>
      <c r="H380" t="inlineStr">
        <is>
          <t>Serviços de Segurança</t>
        </is>
      </c>
      <c r="I380" t="inlineStr">
        <is>
          <t xml:space="preserve">SERVICO DE SEGURANCA - PERIODO 01/02 A 15/02/2026 - </t>
        </is>
      </c>
      <c r="J380" t="n">
        <v>-10000</v>
      </c>
      <c r="K380" t="n">
        <v>-10000</v>
      </c>
      <c r="O380" t="inlineStr">
        <is>
          <t>Provisionado</t>
        </is>
      </c>
      <c r="Q380" t="inlineStr">
        <is>
          <t>11/2026</t>
        </is>
      </c>
      <c r="R380" t="n">
        <v>0</v>
      </c>
    </row>
    <row r="381">
      <c r="A381" t="n">
        <v>193034</v>
      </c>
      <c r="B381" t="inlineStr">
        <is>
          <t>Arcos</t>
        </is>
      </c>
      <c r="C381" t="inlineStr">
        <is>
          <t xml:space="preserve">EDIMAR MOURA TARTAGLIONI SERVICOES DE DEDETIZACAO </t>
        </is>
      </c>
      <c r="D381" t="inlineStr">
        <is>
          <t>PROVISAO</t>
        </is>
      </c>
      <c r="E381" s="550" t="n">
        <v>46327</v>
      </c>
      <c r="F381" s="550" t="n">
        <v>46346</v>
      </c>
      <c r="G381" t="inlineStr">
        <is>
          <t>Utilidades</t>
        </is>
      </c>
      <c r="H381" t="inlineStr">
        <is>
          <t>Controle de Pragas</t>
        </is>
      </c>
      <c r="I381" t="inlineStr">
        <is>
          <t xml:space="preserve">DEDETIZACAO E CONTROLE DE PRAGAS EXTERNA - </t>
        </is>
      </c>
      <c r="J381" t="n">
        <v>-262</v>
      </c>
      <c r="K381" t="n">
        <v>-262</v>
      </c>
      <c r="O381" t="inlineStr">
        <is>
          <t>Provisionado</t>
        </is>
      </c>
      <c r="Q381" t="inlineStr">
        <is>
          <t>11/2026</t>
        </is>
      </c>
      <c r="R381" t="n">
        <v>0</v>
      </c>
    </row>
    <row r="382">
      <c r="A382" t="n">
        <v>196656</v>
      </c>
      <c r="B382" t="inlineStr">
        <is>
          <t>Arcos</t>
        </is>
      </c>
      <c r="C382" t="inlineStr">
        <is>
          <t>SALARIOS CLT</t>
        </is>
      </c>
      <c r="D382" t="inlineStr">
        <is>
          <t>PROVISAO</t>
        </is>
      </c>
      <c r="E382" s="550" t="n">
        <v>46327</v>
      </c>
      <c r="F382" s="550" t="n">
        <v>46346</v>
      </c>
      <c r="G382" t="inlineStr">
        <is>
          <t>Mão de Obra - Salários</t>
        </is>
      </c>
      <c r="H382" t="inlineStr">
        <is>
          <t>MDO CLT - Salário</t>
        </is>
      </c>
      <c r="I382" t="inlineStr">
        <is>
          <t xml:space="preserve">02/2026 - Adiantamento Salarial </t>
        </is>
      </c>
      <c r="J382" t="n">
        <v>-20000</v>
      </c>
      <c r="K382" t="n">
        <v>-20000</v>
      </c>
      <c r="O382" t="inlineStr">
        <is>
          <t>Provisionado</t>
        </is>
      </c>
      <c r="Q382" t="inlineStr">
        <is>
          <t>11/2026</t>
        </is>
      </c>
      <c r="R382" t="n">
        <v>0</v>
      </c>
    </row>
    <row r="383">
      <c r="A383" t="n">
        <v>193058</v>
      </c>
      <c r="B383" t="inlineStr">
        <is>
          <t>Arcos</t>
        </is>
      </c>
      <c r="C383" t="inlineStr">
        <is>
          <t>FABLAB INOVACAO E SOLUCOES</t>
        </is>
      </c>
      <c r="D383" t="inlineStr">
        <is>
          <t>PROVISAO</t>
        </is>
      </c>
      <c r="E383" s="550" t="n">
        <v>46327</v>
      </c>
      <c r="F383" s="550" t="n">
        <v>46371</v>
      </c>
      <c r="G383" t="inlineStr">
        <is>
          <t>Informática e TI</t>
        </is>
      </c>
      <c r="H383" t="inlineStr">
        <is>
          <t>Sistemas Gerais - Financeiros</t>
        </is>
      </c>
      <c r="I383" t="inlineStr">
        <is>
          <t xml:space="preserve">SISTEMA BLUE ME - </t>
        </is>
      </c>
      <c r="J383" t="n">
        <v>-459</v>
      </c>
      <c r="K383" t="n">
        <v>-459</v>
      </c>
      <c r="O383" t="inlineStr">
        <is>
          <t>Provisionado</t>
        </is>
      </c>
      <c r="Q383" t="inlineStr">
        <is>
          <t>11/2026</t>
        </is>
      </c>
      <c r="R383" t="n">
        <v>0</v>
      </c>
    </row>
    <row r="384">
      <c r="A384" t="n">
        <v>192675</v>
      </c>
      <c r="B384" t="inlineStr">
        <is>
          <t>Arcos</t>
        </is>
      </c>
      <c r="C384" t="inlineStr">
        <is>
          <t>BTAGS TECNOLOGIA LTDA</t>
        </is>
      </c>
      <c r="D384" t="inlineStr">
        <is>
          <t>PROVISAO</t>
        </is>
      </c>
      <c r="E384" s="550" t="n">
        <v>46327</v>
      </c>
      <c r="F384" s="550" t="n">
        <v>46361</v>
      </c>
      <c r="G384" t="inlineStr">
        <is>
          <t>Informática e TI</t>
        </is>
      </c>
      <c r="H384" t="inlineStr">
        <is>
          <t>Sistemas Gerais - Operacionais</t>
        </is>
      </c>
      <c r="I384" t="inlineStr">
        <is>
          <t xml:space="preserve">SISTEMA BTAGS ETIQUETAS - </t>
        </is>
      </c>
      <c r="J384" t="n">
        <v>-380</v>
      </c>
      <c r="K384" t="n">
        <v>-380</v>
      </c>
      <c r="O384" t="inlineStr">
        <is>
          <t>Provisionado</t>
        </is>
      </c>
      <c r="Q384" t="inlineStr">
        <is>
          <t>11/2026</t>
        </is>
      </c>
      <c r="R384" t="n">
        <v>0</v>
      </c>
    </row>
    <row r="385">
      <c r="A385" t="n">
        <v>195123</v>
      </c>
      <c r="B385" t="inlineStr">
        <is>
          <t>Arcos</t>
        </is>
      </c>
      <c r="C385" t="inlineStr">
        <is>
          <t>MACRO CONTABILIDADE E CONSULTORIA LTDA</t>
        </is>
      </c>
      <c r="D385" t="inlineStr">
        <is>
          <t>PROVISAO</t>
        </is>
      </c>
      <c r="E385" s="550" t="n">
        <v>46327</v>
      </c>
      <c r="F385" s="550" t="n">
        <v>46341</v>
      </c>
      <c r="G385" t="inlineStr">
        <is>
          <t>Serviços de Terceiros</t>
        </is>
      </c>
      <c r="H385" t="inlineStr">
        <is>
          <t>Assessoria Contabil</t>
        </is>
      </c>
      <c r="I385" t="inlineStr">
        <is>
          <t xml:space="preserve">M006/24 - MENSALIDADE CONTRATO </t>
        </is>
      </c>
      <c r="J385" t="n">
        <v>-3345.01</v>
      </c>
      <c r="K385" t="n">
        <v>-3345.01</v>
      </c>
      <c r="O385" t="inlineStr">
        <is>
          <t>Provisionado</t>
        </is>
      </c>
      <c r="Q385" t="inlineStr">
        <is>
          <t>11/2026</t>
        </is>
      </c>
      <c r="R385" t="n">
        <v>0</v>
      </c>
    </row>
    <row r="386">
      <c r="A386" t="n">
        <v>193046</v>
      </c>
      <c r="B386" t="inlineStr">
        <is>
          <t>Arcos</t>
        </is>
      </c>
      <c r="C386" t="inlineStr">
        <is>
          <t xml:space="preserve">EDIMAR MOURA TARTAGLIONI SERVICOES DE DEDETIZACAO </t>
        </is>
      </c>
      <c r="D386" t="inlineStr">
        <is>
          <t>PROVISAO</t>
        </is>
      </c>
      <c r="E386" s="550" t="n">
        <v>46327</v>
      </c>
      <c r="F386" s="550" t="n">
        <v>46346</v>
      </c>
      <c r="G386" t="inlineStr">
        <is>
          <t>Utilidades</t>
        </is>
      </c>
      <c r="H386" t="inlineStr">
        <is>
          <t>Controle de Pragas</t>
        </is>
      </c>
      <c r="I386" t="inlineStr">
        <is>
          <t xml:space="preserve">DEDETIZACAO E CONTROLE DE PRAGAS - </t>
        </is>
      </c>
      <c r="J386" t="n">
        <v>-472</v>
      </c>
      <c r="K386" t="n">
        <v>-472</v>
      </c>
      <c r="O386" t="inlineStr">
        <is>
          <t>Provisionado</t>
        </is>
      </c>
      <c r="Q386" t="inlineStr">
        <is>
          <t>11/2026</t>
        </is>
      </c>
      <c r="R386" t="n">
        <v>0</v>
      </c>
    </row>
    <row r="387">
      <c r="A387" t="n">
        <v>196391</v>
      </c>
      <c r="B387" t="inlineStr">
        <is>
          <t>Arcos</t>
        </is>
      </c>
      <c r="C387" t="inlineStr">
        <is>
          <t>SALARIOS CLT</t>
        </is>
      </c>
      <c r="D387" t="inlineStr">
        <is>
          <t>PROVISAO</t>
        </is>
      </c>
      <c r="E387" s="550" t="n">
        <v>46327</v>
      </c>
      <c r="F387" s="550" t="n">
        <v>46362</v>
      </c>
      <c r="G387" t="inlineStr">
        <is>
          <t>Mão de Obra - Salários</t>
        </is>
      </c>
      <c r="H387" t="inlineStr">
        <is>
          <t>MDO CLT - Salário</t>
        </is>
      </c>
      <c r="I387" t="inlineStr">
        <is>
          <t>01/2026 - Líquido Folha Mensal 01/2026.</t>
        </is>
      </c>
      <c r="J387" t="n">
        <v>-90000</v>
      </c>
      <c r="K387" t="n">
        <v>-90000</v>
      </c>
      <c r="O387" t="inlineStr">
        <is>
          <t>Provisionado</t>
        </is>
      </c>
      <c r="Q387" t="inlineStr">
        <is>
          <t>11/2026</t>
        </is>
      </c>
      <c r="R387" t="n">
        <v>0</v>
      </c>
    </row>
    <row r="388">
      <c r="A388" t="n">
        <v>234679</v>
      </c>
      <c r="B388" t="inlineStr">
        <is>
          <t>Arcos</t>
        </is>
      </c>
      <c r="C388" t="inlineStr">
        <is>
          <t>THIAGO HENRIQUE FARIAS</t>
        </is>
      </c>
      <c r="D388" t="inlineStr">
        <is>
          <t>PROVISAO</t>
        </is>
      </c>
      <c r="E388" s="550" t="n">
        <v>46327</v>
      </c>
      <c r="F388" s="550" t="n">
        <v>46366</v>
      </c>
      <c r="G388" t="inlineStr">
        <is>
          <t>Mão de Obra - PJ</t>
        </is>
      </c>
      <c r="H388" t="inlineStr">
        <is>
          <t>MDO PJ Fixo</t>
        </is>
      </c>
      <c r="I388" t="inlineStr">
        <is>
          <t xml:space="preserve">SALÁRIO PJ - SBCHEFE DE BAR </t>
        </is>
      </c>
      <c r="J388" t="n">
        <v>-5000</v>
      </c>
      <c r="K388" t="n">
        <v>-5000</v>
      </c>
      <c r="M388" t="inlineStr">
        <is>
          <t>SUB CHEFE DE BAR</t>
        </is>
      </c>
      <c r="N388" t="inlineStr">
        <is>
          <t xml:space="preserve">  - Sub Chefe De Bar</t>
        </is>
      </c>
      <c r="O388" t="inlineStr">
        <is>
          <t>Provisionado</t>
        </is>
      </c>
      <c r="Q388" t="inlineStr">
        <is>
          <t>11/2026</t>
        </is>
      </c>
      <c r="R388" t="n">
        <v>0</v>
      </c>
    </row>
    <row r="389">
      <c r="A389" t="n">
        <v>206994</v>
      </c>
      <c r="B389" t="inlineStr">
        <is>
          <t>Arcos</t>
        </is>
      </c>
      <c r="C389" t="inlineStr">
        <is>
          <t>INSS</t>
        </is>
      </c>
      <c r="D389" t="inlineStr">
        <is>
          <t>PROVISAO</t>
        </is>
      </c>
      <c r="E389" s="550" t="n">
        <v>46325</v>
      </c>
      <c r="F389" s="550" t="n">
        <v>46346</v>
      </c>
      <c r="G389" t="inlineStr">
        <is>
          <t>Mão de Obra - Encargos e Provisões</t>
        </is>
      </c>
      <c r="H389" t="inlineStr">
        <is>
          <t xml:space="preserve">  -  INSS Segurados</t>
        </is>
      </c>
      <c r="I389" t="inlineStr">
        <is>
          <t>INSS Segurados</t>
        </is>
      </c>
      <c r="J389" t="n">
        <v>-10000</v>
      </c>
      <c r="K389" t="n">
        <v>-10000</v>
      </c>
      <c r="O389" t="inlineStr">
        <is>
          <t>Provisionado</t>
        </is>
      </c>
      <c r="Q389" t="inlineStr">
        <is>
          <t>10/2026</t>
        </is>
      </c>
      <c r="R389" t="n">
        <v>0</v>
      </c>
    </row>
    <row r="390">
      <c r="A390" t="n">
        <v>202417</v>
      </c>
      <c r="B390" t="inlineStr">
        <is>
          <t>Arcos</t>
        </is>
      </c>
      <c r="C390" t="inlineStr">
        <is>
          <t>BRH SAUDE OCUPACIONAL LTDA</t>
        </is>
      </c>
      <c r="D390" t="inlineStr">
        <is>
          <t>PROVISAO</t>
        </is>
      </c>
      <c r="E390" s="550" t="n">
        <v>46325</v>
      </c>
      <c r="F390" s="550" t="n">
        <v>46335</v>
      </c>
      <c r="G390" t="inlineStr">
        <is>
          <t>Mão de Obra - Benefícios</t>
        </is>
      </c>
      <c r="H390" t="inlineStr">
        <is>
          <t xml:space="preserve">  -  Exames Periódicos</t>
        </is>
      </c>
      <c r="J390" t="n">
        <v>-942.46</v>
      </c>
      <c r="K390" t="n">
        <v>-942.46</v>
      </c>
      <c r="O390" t="inlineStr">
        <is>
          <t>Provisionado</t>
        </is>
      </c>
      <c r="Q390" t="inlineStr">
        <is>
          <t>10/2026</t>
        </is>
      </c>
      <c r="R390" t="n">
        <v>0</v>
      </c>
    </row>
    <row r="391">
      <c r="A391" t="n">
        <v>206982</v>
      </c>
      <c r="B391" t="inlineStr">
        <is>
          <t>Arcos</t>
        </is>
      </c>
      <c r="C391" t="inlineStr">
        <is>
          <t>INSS</t>
        </is>
      </c>
      <c r="D391" t="inlineStr">
        <is>
          <t>PROVISAO</t>
        </is>
      </c>
      <c r="E391" s="550" t="n">
        <v>46325</v>
      </c>
      <c r="F391" s="550" t="n">
        <v>46346</v>
      </c>
      <c r="G391" t="inlineStr">
        <is>
          <t>Mão de Obra - Encargos e Provisões</t>
        </is>
      </c>
      <c r="H391" t="inlineStr">
        <is>
          <t xml:space="preserve">  -  INSS Patronal</t>
        </is>
      </c>
      <c r="I391" t="inlineStr">
        <is>
          <t>INSS PATRONAL</t>
        </is>
      </c>
      <c r="J391" t="n">
        <v>-33000</v>
      </c>
      <c r="K391" t="n">
        <v>-33000</v>
      </c>
      <c r="O391" t="inlineStr">
        <is>
          <t>Provisionado</t>
        </is>
      </c>
      <c r="Q391" t="inlineStr">
        <is>
          <t>10/2026</t>
        </is>
      </c>
      <c r="R391" t="n">
        <v>0</v>
      </c>
    </row>
    <row r="392">
      <c r="A392" t="n">
        <v>208545</v>
      </c>
      <c r="B392" t="inlineStr">
        <is>
          <t>Arcos</t>
        </is>
      </c>
      <c r="C392" t="inlineStr">
        <is>
          <t>IRRF</t>
        </is>
      </c>
      <c r="D392" t="inlineStr">
        <is>
          <t>PROVISAO</t>
        </is>
      </c>
      <c r="E392" s="550" t="n">
        <v>46325</v>
      </c>
      <c r="F392" s="550" t="n">
        <v>46346</v>
      </c>
      <c r="G392" t="inlineStr">
        <is>
          <t>Mão de Obra - Encargos e Provisões</t>
        </is>
      </c>
      <c r="H392" t="inlineStr">
        <is>
          <t>IRRF - MDO CLT - Salário</t>
        </is>
      </c>
      <c r="J392" t="n">
        <v>-3500</v>
      </c>
      <c r="K392" t="n">
        <v>-3500</v>
      </c>
      <c r="O392" t="inlineStr">
        <is>
          <t>Provisionado</t>
        </is>
      </c>
      <c r="Q392" t="inlineStr">
        <is>
          <t>10/2026</t>
        </is>
      </c>
      <c r="R392" t="n">
        <v>0</v>
      </c>
    </row>
    <row r="393">
      <c r="A393" t="n">
        <v>210401</v>
      </c>
      <c r="B393" t="inlineStr">
        <is>
          <t>Arcos</t>
        </is>
      </c>
      <c r="C393" t="inlineStr">
        <is>
          <t>PIS</t>
        </is>
      </c>
      <c r="D393" t="inlineStr">
        <is>
          <t>PROVISAO</t>
        </is>
      </c>
      <c r="E393" s="550" t="n">
        <v>46325</v>
      </c>
      <c r="F393" s="550" t="n">
        <v>46351</v>
      </c>
      <c r="G393" t="inlineStr">
        <is>
          <t>Impostos sobre Venda</t>
        </is>
      </c>
      <c r="H393" t="inlineStr">
        <is>
          <t>PIS / COFINS</t>
        </is>
      </c>
      <c r="J393" t="n">
        <v>-6000</v>
      </c>
      <c r="K393" t="n">
        <v>-6000</v>
      </c>
      <c r="O393" t="inlineStr">
        <is>
          <t>Provisionado</t>
        </is>
      </c>
      <c r="Q393" t="inlineStr">
        <is>
          <t>10/2026</t>
        </is>
      </c>
      <c r="R393" t="n">
        <v>0</v>
      </c>
    </row>
    <row r="394">
      <c r="A394" t="n">
        <v>208313</v>
      </c>
      <c r="B394" t="inlineStr">
        <is>
          <t>Arcos</t>
        </is>
      </c>
      <c r="C394" t="inlineStr">
        <is>
          <t>FGTS</t>
        </is>
      </c>
      <c r="D394" t="inlineStr">
        <is>
          <t>PROVISAO</t>
        </is>
      </c>
      <c r="E394" s="550" t="n">
        <v>46325</v>
      </c>
      <c r="F394" s="550" t="n">
        <v>46346</v>
      </c>
      <c r="G394" t="inlineStr">
        <is>
          <t>Mão de Obra - Encargos e Provisões</t>
        </is>
      </c>
      <c r="H394" t="inlineStr">
        <is>
          <t xml:space="preserve">  -  FGTS</t>
        </is>
      </c>
      <c r="J394" t="n">
        <v>-10500</v>
      </c>
      <c r="K394" t="n">
        <v>-10500</v>
      </c>
      <c r="O394" t="inlineStr">
        <is>
          <t>Provisionado</t>
        </is>
      </c>
      <c r="Q394" t="inlineStr">
        <is>
          <t>10/2026</t>
        </is>
      </c>
      <c r="R394" t="n">
        <v>0</v>
      </c>
    </row>
    <row r="395">
      <c r="A395" t="n">
        <v>210389</v>
      </c>
      <c r="B395" t="inlineStr">
        <is>
          <t>Arcos</t>
        </is>
      </c>
      <c r="C395" t="inlineStr">
        <is>
          <t>COFINS</t>
        </is>
      </c>
      <c r="D395" t="inlineStr">
        <is>
          <t>PROVISAO</t>
        </is>
      </c>
      <c r="E395" s="550" t="n">
        <v>46325</v>
      </c>
      <c r="F395" s="550" t="n">
        <v>46351</v>
      </c>
      <c r="G395" t="inlineStr">
        <is>
          <t>Impostos sobre Venda</t>
        </is>
      </c>
      <c r="H395" t="inlineStr">
        <is>
          <t>PIS / COFINS</t>
        </is>
      </c>
      <c r="J395" t="n">
        <v>-25000</v>
      </c>
      <c r="K395" t="n">
        <v>-25000</v>
      </c>
      <c r="O395" t="inlineStr">
        <is>
          <t>Provisionado</t>
        </is>
      </c>
      <c r="Q395" t="inlineStr">
        <is>
          <t>10/2026</t>
        </is>
      </c>
      <c r="R395" t="n">
        <v>0</v>
      </c>
    </row>
    <row r="396">
      <c r="A396" t="n">
        <v>197049</v>
      </c>
      <c r="B396" t="inlineStr">
        <is>
          <t>Arcos</t>
        </is>
      </c>
      <c r="C396" t="inlineStr">
        <is>
          <t>ICMS</t>
        </is>
      </c>
      <c r="D396" t="inlineStr">
        <is>
          <t>PROVISAO</t>
        </is>
      </c>
      <c r="E396" s="550" t="n">
        <v>46325</v>
      </c>
      <c r="F396" s="550" t="n">
        <v>46346</v>
      </c>
      <c r="G396" t="inlineStr">
        <is>
          <t>Impostos sobre Venda</t>
        </is>
      </c>
      <c r="H396" t="inlineStr">
        <is>
          <t>ICMS</t>
        </is>
      </c>
      <c r="J396" t="n">
        <v>-23000</v>
      </c>
      <c r="K396" t="n">
        <v>-23000</v>
      </c>
      <c r="O396" t="inlineStr">
        <is>
          <t>Provisionado</t>
        </is>
      </c>
      <c r="Q396" t="inlineStr">
        <is>
          <t>10/2026</t>
        </is>
      </c>
      <c r="R396" t="n">
        <v>0</v>
      </c>
    </row>
    <row r="397">
      <c r="A397" t="n">
        <v>170543</v>
      </c>
      <c r="B397" t="inlineStr">
        <is>
          <t>Arcos</t>
        </is>
      </c>
      <c r="C397" t="inlineStr">
        <is>
          <t xml:space="preserve">MINISTERIO DA FAZENDA </t>
        </is>
      </c>
      <c r="D397" t="inlineStr">
        <is>
          <t>13/60</t>
        </is>
      </c>
      <c r="E397" s="550" t="n">
        <v>46325</v>
      </c>
      <c r="F397" s="550" t="n">
        <v>46325</v>
      </c>
      <c r="G397" t="inlineStr">
        <is>
          <t>Endividamento</t>
        </is>
      </c>
      <c r="H397" t="inlineStr">
        <is>
          <t>Endividamento Geral</t>
        </is>
      </c>
      <c r="I397" t="inlineStr">
        <is>
          <t>PARCELAMENTO 014091164 - EXECUÇÃO FISCAL 5020334-52.2025.4.03.6182 - 60 PARCELAS</t>
        </is>
      </c>
      <c r="J397" t="n">
        <v>-8615.209999999999</v>
      </c>
      <c r="K397" t="n">
        <v>-8615.209999999999</v>
      </c>
      <c r="O397" t="inlineStr">
        <is>
          <t>Provisionado</t>
        </is>
      </c>
      <c r="Q397" t="inlineStr">
        <is>
          <t>10/2026</t>
        </is>
      </c>
      <c r="R397" t="n">
        <v>0</v>
      </c>
    </row>
    <row r="398">
      <c r="A398" t="n">
        <v>197314</v>
      </c>
      <c r="B398" t="inlineStr">
        <is>
          <t>Arcos</t>
        </is>
      </c>
      <c r="C398" t="inlineStr">
        <is>
          <t>IRRF</t>
        </is>
      </c>
      <c r="D398" t="inlineStr">
        <is>
          <t>PROVISAO</t>
        </is>
      </c>
      <c r="E398" s="550" t="n">
        <v>46325</v>
      </c>
      <c r="F398" s="550" t="n">
        <v>46346</v>
      </c>
      <c r="G398" t="inlineStr">
        <is>
          <t>Serviços de Terceiros</t>
        </is>
      </c>
      <c r="H398" t="inlineStr">
        <is>
          <t>Assessoria Contabil</t>
        </is>
      </c>
      <c r="I398" t="inlineStr">
        <is>
          <t>IRRF PRESTADOR PJ</t>
        </is>
      </c>
      <c r="J398" t="n">
        <v>-100</v>
      </c>
      <c r="K398" t="n">
        <v>-100</v>
      </c>
      <c r="O398" t="inlineStr">
        <is>
          <t>Provisionado</t>
        </is>
      </c>
      <c r="Q398" t="inlineStr">
        <is>
          <t>10/2026</t>
        </is>
      </c>
      <c r="R398" t="n">
        <v>0</v>
      </c>
    </row>
    <row r="399">
      <c r="A399" t="n">
        <v>197200</v>
      </c>
      <c r="B399" t="inlineStr">
        <is>
          <t>Arcos</t>
        </is>
      </c>
      <c r="C399" t="inlineStr">
        <is>
          <t>ISS</t>
        </is>
      </c>
      <c r="D399" t="inlineStr">
        <is>
          <t>PROVISAO</t>
        </is>
      </c>
      <c r="E399" s="550" t="n">
        <v>46325</v>
      </c>
      <c r="F399" s="550" t="n">
        <v>46336</v>
      </c>
      <c r="G399" t="inlineStr">
        <is>
          <t>Utilidades</t>
        </is>
      </c>
      <c r="H399" t="inlineStr">
        <is>
          <t>Coleta de lixo</t>
        </is>
      </c>
      <c r="J399" t="n">
        <v>-300</v>
      </c>
      <c r="K399" t="n">
        <v>-300</v>
      </c>
      <c r="O399" t="inlineStr">
        <is>
          <t>Provisionado</t>
        </is>
      </c>
      <c r="Q399" t="inlineStr">
        <is>
          <t>10/2026</t>
        </is>
      </c>
      <c r="R399" t="n">
        <v>0</v>
      </c>
    </row>
    <row r="400">
      <c r="A400" t="n">
        <v>197188</v>
      </c>
      <c r="B400" t="inlineStr">
        <is>
          <t>Arcos</t>
        </is>
      </c>
      <c r="C400" t="inlineStr">
        <is>
          <t>ISS</t>
        </is>
      </c>
      <c r="D400" t="inlineStr">
        <is>
          <t>PROVISAO</t>
        </is>
      </c>
      <c r="E400" s="550" t="n">
        <v>46325</v>
      </c>
      <c r="F400" s="550" t="n">
        <v>46336</v>
      </c>
      <c r="G400" t="inlineStr">
        <is>
          <t>Utilidades</t>
        </is>
      </c>
      <c r="H400" t="inlineStr">
        <is>
          <t>Coleta de lixo</t>
        </is>
      </c>
      <c r="J400" t="n">
        <v>-500</v>
      </c>
      <c r="K400" t="n">
        <v>-500</v>
      </c>
      <c r="O400" t="inlineStr">
        <is>
          <t>Provisionado</t>
        </is>
      </c>
      <c r="Q400" t="inlineStr">
        <is>
          <t>10/2026</t>
        </is>
      </c>
      <c r="R400" t="n">
        <v>0</v>
      </c>
    </row>
    <row r="401">
      <c r="A401" t="n">
        <v>177863</v>
      </c>
      <c r="B401" t="inlineStr">
        <is>
          <t>Arcos</t>
        </is>
      </c>
      <c r="C401" t="inlineStr">
        <is>
          <t xml:space="preserve">MINISTERIO DA FAZENDA </t>
        </is>
      </c>
      <c r="D401" t="inlineStr">
        <is>
          <t>18/60</t>
        </is>
      </c>
      <c r="E401" s="550" t="n">
        <v>46323</v>
      </c>
      <c r="F401" s="550" t="n">
        <v>46505</v>
      </c>
      <c r="G401" t="inlineStr">
        <is>
          <t>Endividamento</t>
        </is>
      </c>
      <c r="H401" t="inlineStr">
        <is>
          <t>Endividamento Geral</t>
        </is>
      </c>
      <c r="I401" t="inlineStr">
        <is>
          <t>PARCELAMENTO 014247772 - IRPJ E CSLL RELATIVOS AO 3º E 4º TRI DE 2022</t>
        </is>
      </c>
      <c r="J401" t="n">
        <v>-8566.18</v>
      </c>
      <c r="K401" t="n">
        <v>-8566.18</v>
      </c>
      <c r="O401" t="inlineStr">
        <is>
          <t>Provisionado</t>
        </is>
      </c>
      <c r="Q401" t="inlineStr">
        <is>
          <t>10/2026</t>
        </is>
      </c>
      <c r="R401" t="n">
        <v>0</v>
      </c>
    </row>
    <row r="402">
      <c r="A402" t="n">
        <v>215704</v>
      </c>
      <c r="B402" t="inlineStr">
        <is>
          <t>Arcos</t>
        </is>
      </c>
      <c r="C402" t="inlineStr">
        <is>
          <t xml:space="preserve">CSRF </t>
        </is>
      </c>
      <c r="D402" t="inlineStr">
        <is>
          <t>PROVISAO</t>
        </is>
      </c>
      <c r="E402" s="550" t="n">
        <v>46323</v>
      </c>
      <c r="F402" s="550" t="n">
        <v>46346</v>
      </c>
      <c r="G402" t="inlineStr">
        <is>
          <t>Serviços de Terceiros</t>
        </is>
      </c>
      <c r="H402" t="inlineStr">
        <is>
          <t>Assessoria Contabil</t>
        </is>
      </c>
      <c r="J402" t="n">
        <v>-250</v>
      </c>
      <c r="K402" t="n">
        <v>-250</v>
      </c>
      <c r="O402" t="inlineStr">
        <is>
          <t>Provisionado</t>
        </is>
      </c>
      <c r="Q402" t="inlineStr">
        <is>
          <t>10/2026</t>
        </is>
      </c>
      <c r="R402" t="n">
        <v>0</v>
      </c>
    </row>
    <row r="403">
      <c r="A403" t="n">
        <v>212184</v>
      </c>
      <c r="B403" t="inlineStr">
        <is>
          <t>Arcos</t>
        </is>
      </c>
      <c r="C403" t="inlineStr">
        <is>
          <t>SECRETARIA DE ESTADO DA FAZENDA</t>
        </is>
      </c>
      <c r="D403" t="inlineStr">
        <is>
          <t>9/84</t>
        </is>
      </c>
      <c r="E403" s="550" t="n">
        <v>46321</v>
      </c>
      <c r="F403" s="550" t="n">
        <v>46356</v>
      </c>
      <c r="G403" t="inlineStr">
        <is>
          <t>Endividamento</t>
        </is>
      </c>
      <c r="H403" t="inlineStr">
        <is>
          <t>Endividamento Geral</t>
        </is>
      </c>
      <c r="I403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403" t="n">
        <v>-3381.49</v>
      </c>
      <c r="K403" t="n">
        <v>-3381.49</v>
      </c>
      <c r="O403" t="inlineStr">
        <is>
          <t>Provisionado</t>
        </is>
      </c>
      <c r="Q403" t="inlineStr">
        <is>
          <t>10/2026</t>
        </is>
      </c>
      <c r="R403" t="n">
        <v>0</v>
      </c>
    </row>
    <row r="404">
      <c r="A404" t="n">
        <v>216079</v>
      </c>
      <c r="B404" t="inlineStr">
        <is>
          <t>Arcos</t>
        </is>
      </c>
      <c r="C404" t="inlineStr">
        <is>
          <t>FABRICA DE BARES SERVICOS LTDA FB</t>
        </is>
      </c>
      <c r="D404" t="inlineStr">
        <is>
          <t>PROVISAO</t>
        </is>
      </c>
      <c r="E404" s="550" t="n">
        <v>46296</v>
      </c>
      <c r="F404" s="550" t="n">
        <v>46346</v>
      </c>
      <c r="G404" t="inlineStr">
        <is>
          <t>Serviços de Terceiros</t>
        </is>
      </c>
      <c r="H404" t="inlineStr">
        <is>
          <t>Assessoria RH</t>
        </is>
      </c>
      <c r="I404" t="inlineStr">
        <is>
          <t>ASSESSORIA RH - 02/2026</t>
        </is>
      </c>
      <c r="J404" t="n">
        <v>-1100</v>
      </c>
      <c r="K404" t="n">
        <v>-1100</v>
      </c>
      <c r="O404" t="inlineStr">
        <is>
          <t>Provisionado</t>
        </is>
      </c>
      <c r="Q404" t="inlineStr">
        <is>
          <t>10/2026</t>
        </is>
      </c>
      <c r="R404" t="n">
        <v>0</v>
      </c>
    </row>
    <row r="405">
      <c r="A405" t="n">
        <v>199372</v>
      </c>
      <c r="B405" t="inlineStr">
        <is>
          <t>Arcos</t>
        </is>
      </c>
      <c r="C405" t="inlineStr">
        <is>
          <t>ALISSON MARCELO DOS SANTOS OLIVEIRA</t>
        </is>
      </c>
      <c r="D405" t="inlineStr">
        <is>
          <t>PROVISAO</t>
        </is>
      </c>
      <c r="E405" s="550" t="n">
        <v>46296</v>
      </c>
      <c r="F405" s="550" t="n">
        <v>46336</v>
      </c>
      <c r="G405" t="inlineStr">
        <is>
          <t>Mão de Obra - PJ</t>
        </is>
      </c>
      <c r="H405" t="inlineStr">
        <is>
          <t>MDO PJ Fixo</t>
        </is>
      </c>
      <c r="I405" t="inlineStr">
        <is>
          <t xml:space="preserve">SALÁRIO PJ </t>
        </is>
      </c>
      <c r="J405" t="n">
        <v>-4200</v>
      </c>
      <c r="K405" t="n">
        <v>-4200</v>
      </c>
      <c r="M405" t="inlineStr">
        <is>
          <t>COORDENADOR</t>
        </is>
      </c>
      <c r="N405" t="inlineStr">
        <is>
          <t xml:space="preserve">  - Coordenador</t>
        </is>
      </c>
      <c r="O405" t="inlineStr">
        <is>
          <t>Provisionado</t>
        </is>
      </c>
      <c r="Q405" t="inlineStr">
        <is>
          <t>10/2026</t>
        </is>
      </c>
      <c r="R405" t="n">
        <v>0</v>
      </c>
    </row>
    <row r="406">
      <c r="A406" t="n">
        <v>199594</v>
      </c>
      <c r="B406" t="inlineStr">
        <is>
          <t>Arcos</t>
        </is>
      </c>
      <c r="C406" t="inlineStr">
        <is>
          <t>VICTOR ALE DE LIMA SOARES GONÇALVES</t>
        </is>
      </c>
      <c r="D406" t="inlineStr">
        <is>
          <t>PROVISAO</t>
        </is>
      </c>
      <c r="E406" s="550" t="n">
        <v>46296</v>
      </c>
      <c r="F406" s="550" t="n">
        <v>46336</v>
      </c>
      <c r="G406" t="inlineStr">
        <is>
          <t>Mão de Obra - PJ</t>
        </is>
      </c>
      <c r="H406" t="inlineStr">
        <is>
          <t>MDO PJ Fixo</t>
        </is>
      </c>
      <c r="I406" t="inlineStr">
        <is>
          <t>SALÁRIO PJ</t>
        </is>
      </c>
      <c r="J406" t="n">
        <v>-4200</v>
      </c>
      <c r="K406" t="n">
        <v>-4200</v>
      </c>
      <c r="M406" t="inlineStr">
        <is>
          <t>COORDENADOR</t>
        </is>
      </c>
      <c r="N406" t="inlineStr">
        <is>
          <t xml:space="preserve">  - Coordenador</t>
        </is>
      </c>
      <c r="O406" t="inlineStr">
        <is>
          <t>Provisionado</t>
        </is>
      </c>
      <c r="Q406" t="inlineStr">
        <is>
          <t>10/2026</t>
        </is>
      </c>
      <c r="R406" t="n">
        <v>0</v>
      </c>
    </row>
    <row r="407">
      <c r="A407" t="n">
        <v>199434</v>
      </c>
      <c r="B407" t="inlineStr">
        <is>
          <t>Arcos</t>
        </is>
      </c>
      <c r="C407" t="inlineStr">
        <is>
          <t>PJ 00492024 - ISABELLA FERNANDES GOMES</t>
        </is>
      </c>
      <c r="D407" t="inlineStr">
        <is>
          <t>PROVISAO</t>
        </is>
      </c>
      <c r="E407" s="550" t="n">
        <v>46296</v>
      </c>
      <c r="F407" s="550" t="n">
        <v>46336</v>
      </c>
      <c r="G407" t="inlineStr">
        <is>
          <t>Mão de Obra - PJ</t>
        </is>
      </c>
      <c r="H407" t="inlineStr">
        <is>
          <t>MDO PJ Fixo</t>
        </is>
      </c>
      <c r="I407" t="inlineStr">
        <is>
          <t xml:space="preserve">SALÁRIO PJ </t>
        </is>
      </c>
      <c r="J407" t="n">
        <v>-1800</v>
      </c>
      <c r="K407" t="n">
        <v>-1800</v>
      </c>
      <c r="M407" t="inlineStr">
        <is>
          <t>ANALISTA FINANCEIRO DO SQUAD</t>
        </is>
      </c>
      <c r="N407" t="inlineStr">
        <is>
          <t xml:space="preserve">  - Squad</t>
        </is>
      </c>
      <c r="O407" t="inlineStr">
        <is>
          <t>Provisionado</t>
        </is>
      </c>
      <c r="Q407" t="inlineStr">
        <is>
          <t>10/2026</t>
        </is>
      </c>
      <c r="R407" t="n">
        <v>0</v>
      </c>
    </row>
    <row r="408">
      <c r="A408" t="n">
        <v>199532</v>
      </c>
      <c r="B408" t="inlineStr">
        <is>
          <t>Arcos</t>
        </is>
      </c>
      <c r="C408" t="inlineStr">
        <is>
          <t>RENATA DIAS PERRONI</t>
        </is>
      </c>
      <c r="D408" t="inlineStr">
        <is>
          <t>PROVISAO</t>
        </is>
      </c>
      <c r="E408" s="550" t="n">
        <v>46296</v>
      </c>
      <c r="F408" s="550" t="n">
        <v>46336</v>
      </c>
      <c r="G408" t="inlineStr">
        <is>
          <t>Mão de Obra - PJ</t>
        </is>
      </c>
      <c r="H408" t="inlineStr">
        <is>
          <t>MDO PJ Fixo</t>
        </is>
      </c>
      <c r="I408" t="inlineStr">
        <is>
          <t>SALÁRIO PJ</t>
        </is>
      </c>
      <c r="J408" t="n">
        <v>-3100</v>
      </c>
      <c r="K408" t="n">
        <v>-3100</v>
      </c>
      <c r="M408" t="inlineStr">
        <is>
          <t>HOSTESS</t>
        </is>
      </c>
      <c r="N408" t="inlineStr">
        <is>
          <t xml:space="preserve">  - Hostess</t>
        </is>
      </c>
      <c r="O408" t="inlineStr">
        <is>
          <t>Provisionado</t>
        </is>
      </c>
      <c r="Q408" t="inlineStr">
        <is>
          <t>10/2026</t>
        </is>
      </c>
      <c r="R408" t="n">
        <v>0</v>
      </c>
    </row>
    <row r="409">
      <c r="A409" t="n">
        <v>199484</v>
      </c>
      <c r="B409" t="inlineStr">
        <is>
          <t>Arcos</t>
        </is>
      </c>
      <c r="C409" t="inlineStr">
        <is>
          <t>PJ 00392023 - LUANY SANTOS DA SILVA</t>
        </is>
      </c>
      <c r="D409" t="inlineStr">
        <is>
          <t>PROVISAO</t>
        </is>
      </c>
      <c r="E409" s="550" t="n">
        <v>46296</v>
      </c>
      <c r="F409" s="550" t="n">
        <v>46336</v>
      </c>
      <c r="G409" t="inlineStr">
        <is>
          <t>Mão de Obra - PJ</t>
        </is>
      </c>
      <c r="H409" t="inlineStr">
        <is>
          <t>MDO PJ Fixo</t>
        </is>
      </c>
      <c r="I409" t="inlineStr">
        <is>
          <t xml:space="preserve">SALÁRIO PJ </t>
        </is>
      </c>
      <c r="J409" t="n">
        <v>-3850</v>
      </c>
      <c r="K409" t="n">
        <v>-3850</v>
      </c>
      <c r="M409" t="inlineStr">
        <is>
          <t>ADMINISTRATIVO</t>
        </is>
      </c>
      <c r="N409" t="inlineStr">
        <is>
          <t xml:space="preserve">  - Administrativa</t>
        </is>
      </c>
      <c r="O409" t="inlineStr">
        <is>
          <t>Provisionado</t>
        </is>
      </c>
      <c r="Q409" t="inlineStr">
        <is>
          <t>10/2026</t>
        </is>
      </c>
      <c r="R409" t="n">
        <v>0</v>
      </c>
    </row>
    <row r="410">
      <c r="A410" t="n">
        <v>199409</v>
      </c>
      <c r="B410" t="inlineStr">
        <is>
          <t>Arcos</t>
        </is>
      </c>
      <c r="C410" t="inlineStr">
        <is>
          <t>FELIPE FERREIRA FRANCA 36496185832</t>
        </is>
      </c>
      <c r="D410" t="inlineStr">
        <is>
          <t>PROVISAO</t>
        </is>
      </c>
      <c r="E410" s="550" t="n">
        <v>46296</v>
      </c>
      <c r="F410" s="550" t="n">
        <v>46336</v>
      </c>
      <c r="G410" t="inlineStr">
        <is>
          <t>Mão de Obra - PJ</t>
        </is>
      </c>
      <c r="H410" t="inlineStr">
        <is>
          <t>MDO PJ Fixo</t>
        </is>
      </c>
      <c r="I410" t="inlineStr">
        <is>
          <t xml:space="preserve">SALÁRIO PJ </t>
        </is>
      </c>
      <c r="J410" t="n">
        <v>-10000</v>
      </c>
      <c r="K410" t="n">
        <v>-10000</v>
      </c>
      <c r="M410" t="inlineStr">
        <is>
          <t>LIDER DE SQUAD</t>
        </is>
      </c>
      <c r="N410" t="inlineStr">
        <is>
          <t xml:space="preserve">  - Squad</t>
        </is>
      </c>
      <c r="O410" t="inlineStr">
        <is>
          <t>Provisionado</t>
        </is>
      </c>
      <c r="Q410" t="inlineStr">
        <is>
          <t>10/2026</t>
        </is>
      </c>
      <c r="R410" t="n">
        <v>0</v>
      </c>
    </row>
    <row r="411">
      <c r="A411" t="n">
        <v>219873</v>
      </c>
      <c r="B411" t="inlineStr">
        <is>
          <t>Arcos</t>
        </is>
      </c>
      <c r="C411" t="inlineStr">
        <is>
          <t>RD GESTAO E SISTEMAS S.A.</t>
        </is>
      </c>
      <c r="D411" t="inlineStr">
        <is>
          <t>RP0032026</t>
        </is>
      </c>
      <c r="E411" s="550" t="n">
        <v>46296</v>
      </c>
      <c r="F411" s="550" t="n">
        <v>46352</v>
      </c>
      <c r="G411" t="inlineStr">
        <is>
          <t>Marketing</t>
        </is>
      </c>
      <c r="H411" t="inlineStr">
        <is>
          <t>Ferramentas de Marketing</t>
        </is>
      </c>
      <c r="I411" t="inlineStr">
        <is>
          <t>DISPARO DE EMAILS (REEMBOLSO FACUNDO) - 10/2026</t>
        </is>
      </c>
      <c r="J411" t="n">
        <v>-1034.45</v>
      </c>
      <c r="K411" t="n">
        <v>-1034.45</v>
      </c>
      <c r="O411" t="inlineStr">
        <is>
          <t>Real</t>
        </is>
      </c>
      <c r="Q411" t="inlineStr">
        <is>
          <t>10/2026</t>
        </is>
      </c>
      <c r="R411" t="n">
        <v>0</v>
      </c>
    </row>
    <row r="412">
      <c r="A412" t="n">
        <v>205053</v>
      </c>
      <c r="B412" t="inlineStr">
        <is>
          <t>Arcos</t>
        </is>
      </c>
      <c r="C412" t="inlineStr">
        <is>
          <t>PJ 43960118000174 - DIEGO OLIVEIRA SANTANA</t>
        </is>
      </c>
      <c r="D412" t="inlineStr">
        <is>
          <t>PROVISAO</t>
        </is>
      </c>
      <c r="E412" s="550" t="n">
        <v>46296</v>
      </c>
      <c r="F412" s="550" t="n">
        <v>46336</v>
      </c>
      <c r="G412" t="inlineStr">
        <is>
          <t>Mão de Obra - PJ</t>
        </is>
      </c>
      <c r="H412" t="inlineStr">
        <is>
          <t>MDO PJ Fixo</t>
        </is>
      </c>
      <c r="I412" t="inlineStr">
        <is>
          <t xml:space="preserve">SALÁRIO PJ </t>
        </is>
      </c>
      <c r="J412" t="n">
        <v>-3100</v>
      </c>
      <c r="K412" t="n">
        <v>-3100</v>
      </c>
      <c r="M412" t="inlineStr">
        <is>
          <t>HOSTESS</t>
        </is>
      </c>
      <c r="N412" t="inlineStr">
        <is>
          <t xml:space="preserve">  - Hostess</t>
        </is>
      </c>
      <c r="O412" t="inlineStr">
        <is>
          <t>Provisionado</t>
        </is>
      </c>
      <c r="Q412" t="inlineStr">
        <is>
          <t>10/2026</t>
        </is>
      </c>
      <c r="R412" t="n">
        <v>0</v>
      </c>
    </row>
    <row r="413">
      <c r="A413" t="n">
        <v>199508</v>
      </c>
      <c r="B413" t="inlineStr">
        <is>
          <t>Arcos</t>
        </is>
      </c>
      <c r="C413" t="inlineStr">
        <is>
          <t>MARIA EDUARDA RAMOS DE SOUSA</t>
        </is>
      </c>
      <c r="D413" t="inlineStr">
        <is>
          <t>PROVISAO</t>
        </is>
      </c>
      <c r="E413" s="550" t="n">
        <v>46296</v>
      </c>
      <c r="F413" s="550" t="n">
        <v>46336</v>
      </c>
      <c r="G413" t="inlineStr">
        <is>
          <t>Mão de Obra - PJ</t>
        </is>
      </c>
      <c r="H413" t="inlineStr">
        <is>
          <t>MDO PJ Fixo</t>
        </is>
      </c>
      <c r="I413" t="inlineStr">
        <is>
          <t xml:space="preserve">SALÁRIO PJ </t>
        </is>
      </c>
      <c r="J413" t="n">
        <v>-4000</v>
      </c>
      <c r="K413" t="n">
        <v>-4000</v>
      </c>
      <c r="M413" t="inlineStr">
        <is>
          <t>ANALISTA EXECUTIVA DE EVENTOS</t>
        </is>
      </c>
      <c r="N413" t="inlineStr">
        <is>
          <t>MDO Terceirizada - Eventos</t>
        </is>
      </c>
      <c r="O413" t="inlineStr">
        <is>
          <t>Provisionado</t>
        </is>
      </c>
      <c r="Q413" t="inlineStr">
        <is>
          <t>10/2026</t>
        </is>
      </c>
      <c r="R413" t="n">
        <v>0</v>
      </c>
    </row>
    <row r="414">
      <c r="A414" t="n">
        <v>229780</v>
      </c>
      <c r="B414" t="inlineStr">
        <is>
          <t>Arcos</t>
        </is>
      </c>
      <c r="C414" t="inlineStr">
        <is>
          <t>CONTRIBUICAO SINDICAL ASSISTENCIAL</t>
        </is>
      </c>
      <c r="D414" t="inlineStr">
        <is>
          <t>PROVISAO</t>
        </is>
      </c>
      <c r="E414" s="550" t="n">
        <v>46296</v>
      </c>
      <c r="F414" s="550" t="n">
        <v>46305</v>
      </c>
      <c r="G414" t="inlineStr">
        <is>
          <t>Mão de Obra - Benefícios</t>
        </is>
      </c>
      <c r="H414" t="inlineStr">
        <is>
          <t xml:space="preserve">Contribuição Sindical Assistencial   </t>
        </is>
      </c>
      <c r="J414" t="n">
        <v>-240</v>
      </c>
      <c r="K414" t="n">
        <v>-240</v>
      </c>
      <c r="O414" t="inlineStr">
        <is>
          <t>Provisionado</t>
        </is>
      </c>
      <c r="Q414" t="inlineStr">
        <is>
          <t>10/2026</t>
        </is>
      </c>
      <c r="R414" t="n">
        <v>0</v>
      </c>
    </row>
    <row r="415">
      <c r="A415" t="n">
        <v>199384</v>
      </c>
      <c r="B415" t="inlineStr">
        <is>
          <t>Arcos</t>
        </is>
      </c>
      <c r="C415" t="inlineStr">
        <is>
          <t xml:space="preserve">PJ 00482024  BARBARA SARMENTO ABIB </t>
        </is>
      </c>
      <c r="D415" t="inlineStr">
        <is>
          <t>PROVISAO</t>
        </is>
      </c>
      <c r="E415" s="550" t="n">
        <v>46296</v>
      </c>
      <c r="F415" s="550" t="n">
        <v>46336</v>
      </c>
      <c r="G415" t="inlineStr">
        <is>
          <t>Mão de Obra - PJ</t>
        </is>
      </c>
      <c r="H415" t="inlineStr">
        <is>
          <t>MDO PJ Fixo</t>
        </is>
      </c>
      <c r="I415" t="inlineStr">
        <is>
          <t xml:space="preserve">SALÁRIO PJ </t>
        </is>
      </c>
      <c r="J415" t="n">
        <v>-4000</v>
      </c>
      <c r="K415" t="n">
        <v>-4000</v>
      </c>
      <c r="M415" t="inlineStr">
        <is>
          <t>SUB CHEFE DE COZINHA</t>
        </is>
      </c>
      <c r="N415" t="inlineStr">
        <is>
          <t xml:space="preserve">  - Sub Chefe de Cozinha</t>
        </is>
      </c>
      <c r="O415" t="inlineStr">
        <is>
          <t>Provisionado</t>
        </is>
      </c>
      <c r="Q415" t="inlineStr">
        <is>
          <t>10/2026</t>
        </is>
      </c>
      <c r="R415" t="n">
        <v>0</v>
      </c>
    </row>
    <row r="416">
      <c r="A416" t="n">
        <v>199396</v>
      </c>
      <c r="B416" t="inlineStr">
        <is>
          <t>Arcos</t>
        </is>
      </c>
      <c r="C416" t="inlineStr">
        <is>
          <t>DAIANY LOPES BONFIM</t>
        </is>
      </c>
      <c r="D416" t="inlineStr">
        <is>
          <t>PROVISAO</t>
        </is>
      </c>
      <c r="E416" s="550" t="n">
        <v>46296</v>
      </c>
      <c r="F416" s="550" t="n">
        <v>46336</v>
      </c>
      <c r="G416" t="inlineStr">
        <is>
          <t>Mão de Obra - PJ</t>
        </is>
      </c>
      <c r="H416" t="inlineStr">
        <is>
          <t>MDO PJ Fixo</t>
        </is>
      </c>
      <c r="I416" t="inlineStr">
        <is>
          <t xml:space="preserve">SALÁRIO PJ </t>
        </is>
      </c>
      <c r="J416" t="n">
        <v>-3100</v>
      </c>
      <c r="K416" t="n">
        <v>-3100</v>
      </c>
      <c r="M416" t="inlineStr">
        <is>
          <t>HOSTESS</t>
        </is>
      </c>
      <c r="N416" t="inlineStr">
        <is>
          <t xml:space="preserve">  - Hostess</t>
        </is>
      </c>
      <c r="O416" t="inlineStr">
        <is>
          <t>Provisionado</t>
        </is>
      </c>
      <c r="Q416" t="inlineStr">
        <is>
          <t>10/2026</t>
        </is>
      </c>
      <c r="R416" t="n">
        <v>0</v>
      </c>
    </row>
    <row r="417">
      <c r="A417" t="n">
        <v>219587</v>
      </c>
      <c r="B417" t="inlineStr">
        <is>
          <t>Arcos</t>
        </is>
      </c>
      <c r="C417" t="inlineStr">
        <is>
          <t>PJ 59349478000174</t>
        </is>
      </c>
      <c r="D417" t="inlineStr">
        <is>
          <t>PROVISAO</t>
        </is>
      </c>
      <c r="E417" s="550" t="n">
        <v>46296</v>
      </c>
      <c r="F417" s="550" t="n">
        <v>46336</v>
      </c>
      <c r="G417" t="inlineStr">
        <is>
          <t>Mão de Obra - PJ</t>
        </is>
      </c>
      <c r="H417" t="inlineStr">
        <is>
          <t>MDO PJ Fixo</t>
        </is>
      </c>
      <c r="I417" t="inlineStr">
        <is>
          <t xml:space="preserve">SALÁRIO PJ </t>
        </is>
      </c>
      <c r="J417" t="n">
        <v>-4200</v>
      </c>
      <c r="K417" t="n">
        <v>-4200</v>
      </c>
      <c r="M417" t="inlineStr">
        <is>
          <t>COORDENADOR</t>
        </is>
      </c>
      <c r="N417" t="inlineStr">
        <is>
          <t xml:space="preserve">  - Coordenador</t>
        </is>
      </c>
      <c r="O417" t="inlineStr">
        <is>
          <t>Provisionado</t>
        </is>
      </c>
      <c r="Q417" t="inlineStr">
        <is>
          <t>10/2026</t>
        </is>
      </c>
      <c r="R417" t="n">
        <v>0</v>
      </c>
    </row>
    <row r="418">
      <c r="A418" t="n">
        <v>199582</v>
      </c>
      <c r="B418" t="inlineStr">
        <is>
          <t>Arcos</t>
        </is>
      </c>
      <c r="C418" t="inlineStr">
        <is>
          <t>PJ 00092021 - VANESSA FERREIRA DEL SANTO</t>
        </is>
      </c>
      <c r="D418" t="inlineStr">
        <is>
          <t>PROVISAO</t>
        </is>
      </c>
      <c r="E418" s="550" t="n">
        <v>46296</v>
      </c>
      <c r="F418" s="550" t="n">
        <v>46336</v>
      </c>
      <c r="G418" t="inlineStr">
        <is>
          <t>Mão de Obra - PJ</t>
        </is>
      </c>
      <c r="H418" t="inlineStr">
        <is>
          <t>MDO PJ Fixo</t>
        </is>
      </c>
      <c r="I418" t="inlineStr">
        <is>
          <t>SALÁRIO PJ</t>
        </is>
      </c>
      <c r="J418" t="n">
        <v>-3000</v>
      </c>
      <c r="K418" t="n">
        <v>-3000</v>
      </c>
      <c r="M418" t="inlineStr">
        <is>
          <t>GERENTE FINANCEIRO DO SQUAD</t>
        </is>
      </c>
      <c r="N418" t="inlineStr">
        <is>
          <t xml:space="preserve">  - Squad</t>
        </is>
      </c>
      <c r="O418" t="inlineStr">
        <is>
          <t>Provisionado</t>
        </is>
      </c>
      <c r="Q418" t="inlineStr">
        <is>
          <t>10/2026</t>
        </is>
      </c>
      <c r="R418" t="n">
        <v>0</v>
      </c>
    </row>
    <row r="419">
      <c r="A419" t="n">
        <v>199558</v>
      </c>
      <c r="B419" t="inlineStr">
        <is>
          <t>Arcos</t>
        </is>
      </c>
      <c r="C419" t="inlineStr">
        <is>
          <t>PJ 55774785000141</t>
        </is>
      </c>
      <c r="D419" t="inlineStr">
        <is>
          <t>PROVISAO</t>
        </is>
      </c>
      <c r="E419" s="550" t="n">
        <v>46296</v>
      </c>
      <c r="F419" s="550" t="n">
        <v>46336</v>
      </c>
      <c r="G419" t="inlineStr">
        <is>
          <t>Mão de Obra - PJ</t>
        </is>
      </c>
      <c r="H419" t="inlineStr">
        <is>
          <t>MDO PJ Fixo</t>
        </is>
      </c>
      <c r="I419" t="inlineStr">
        <is>
          <t>SALÁRIO PJ</t>
        </is>
      </c>
      <c r="J419" t="n">
        <v>-1125</v>
      </c>
      <c r="K419" t="n">
        <v>-1125</v>
      </c>
      <c r="M419" t="inlineStr">
        <is>
          <t>ANALISTA DE COMPRAS DO SQUAD</t>
        </is>
      </c>
      <c r="N419" t="inlineStr">
        <is>
          <t xml:space="preserve">  - Squad</t>
        </is>
      </c>
      <c r="O419" t="inlineStr">
        <is>
          <t>Provisionado</t>
        </is>
      </c>
      <c r="Q419" t="inlineStr">
        <is>
          <t>10/2026</t>
        </is>
      </c>
      <c r="R419" t="n">
        <v>0</v>
      </c>
    </row>
    <row r="420">
      <c r="A420" t="n">
        <v>199459</v>
      </c>
      <c r="B420" t="inlineStr">
        <is>
          <t>Arcos</t>
        </is>
      </c>
      <c r="C420" t="inlineStr">
        <is>
          <t>PUXURI CONSULTORIA LTDA</t>
        </is>
      </c>
      <c r="D420" t="inlineStr">
        <is>
          <t>PROVISAO</t>
        </is>
      </c>
      <c r="E420" s="550" t="n">
        <v>46296</v>
      </c>
      <c r="F420" s="550" t="n">
        <v>46336</v>
      </c>
      <c r="G420" t="inlineStr">
        <is>
          <t>Mão de Obra - PJ</t>
        </is>
      </c>
      <c r="H420" t="inlineStr">
        <is>
          <t>MDO PJ Fixo</t>
        </is>
      </c>
      <c r="I420" t="inlineStr">
        <is>
          <t xml:space="preserve">SALÁRIO PJ </t>
        </is>
      </c>
      <c r="J420" t="n">
        <v>-10000</v>
      </c>
      <c r="K420" t="n">
        <v>-10000</v>
      </c>
      <c r="M420" t="inlineStr">
        <is>
          <t>CHEFE EXECUTIVO DE COZINHA</t>
        </is>
      </c>
      <c r="N420" t="inlineStr">
        <is>
          <t xml:space="preserve">  - Squad</t>
        </is>
      </c>
      <c r="O420" t="inlineStr">
        <is>
          <t>Provisionado</t>
        </is>
      </c>
      <c r="Q420" t="inlineStr">
        <is>
          <t>10/2026</t>
        </is>
      </c>
      <c r="R420" t="n">
        <v>0</v>
      </c>
    </row>
    <row r="421">
      <c r="A421" t="n">
        <v>198579</v>
      </c>
      <c r="B421" t="inlineStr">
        <is>
          <t>Arcos</t>
        </is>
      </c>
      <c r="C421" t="inlineStr">
        <is>
          <t>SUSTENIDOS ORGANIZACAO SOCIAL DE CULTURA</t>
        </is>
      </c>
      <c r="D421" t="inlineStr">
        <is>
          <t>PROVISAO</t>
        </is>
      </c>
      <c r="E421" s="550" t="n">
        <v>46296</v>
      </c>
      <c r="F421" s="550" t="n">
        <v>46336</v>
      </c>
      <c r="G421" t="inlineStr">
        <is>
          <t>Custo de Ocupação</t>
        </is>
      </c>
      <c r="H421" t="inlineStr">
        <is>
          <t>Aluguel de Imoveis</t>
        </is>
      </c>
      <c r="I421" t="inlineStr">
        <is>
          <t>ALUGUEL DE IMOVEIS - VARIAVEL -</t>
        </is>
      </c>
      <c r="J421" t="n">
        <v>-45000</v>
      </c>
      <c r="K421" t="n">
        <v>-45000</v>
      </c>
      <c r="O421" t="inlineStr">
        <is>
          <t>Provisionado</t>
        </is>
      </c>
      <c r="Q421" t="inlineStr">
        <is>
          <t>10/2026</t>
        </is>
      </c>
      <c r="R421" t="n">
        <v>0</v>
      </c>
    </row>
    <row r="422">
      <c r="A422" t="n">
        <v>230416</v>
      </c>
      <c r="B422" t="inlineStr">
        <is>
          <t>Arcos</t>
        </is>
      </c>
      <c r="C422" t="inlineStr">
        <is>
          <t>CONCIERGE IA SOLUCOES LTDA</t>
        </is>
      </c>
      <c r="D422" t="inlineStr">
        <is>
          <t>PROVISAO</t>
        </is>
      </c>
      <c r="E422" s="550" t="n">
        <v>46296</v>
      </c>
      <c r="F422" s="550" t="n">
        <v>46331</v>
      </c>
      <c r="G422" t="inlineStr">
        <is>
          <t>Marketing</t>
        </is>
      </c>
      <c r="H422" t="inlineStr">
        <is>
          <t>Ferramentas de Marketing</t>
        </is>
      </c>
      <c r="I422" t="inlineStr">
        <is>
          <t xml:space="preserve">DIONISIO (CARTAO FINAL 8330) - CARDAPIO + CRM + IA ATENDENTE 24/7- </t>
        </is>
      </c>
      <c r="J422" t="n">
        <v>-409</v>
      </c>
      <c r="K422" t="n">
        <v>-409</v>
      </c>
      <c r="O422" t="inlineStr">
        <is>
          <t>Provisionado</t>
        </is>
      </c>
      <c r="Q422" t="inlineStr">
        <is>
          <t>10/2026</t>
        </is>
      </c>
      <c r="R422" t="n">
        <v>0</v>
      </c>
    </row>
    <row r="423">
      <c r="A423" t="n">
        <v>199472</v>
      </c>
      <c r="B423" t="inlineStr">
        <is>
          <t>Arcos</t>
        </is>
      </c>
      <c r="C423" t="inlineStr">
        <is>
          <t xml:space="preserve">PJ 00452023 LAISA ROCHA LARANGEIRA </t>
        </is>
      </c>
      <c r="D423" t="inlineStr">
        <is>
          <t>PROVISAO</t>
        </is>
      </c>
      <c r="E423" s="550" t="n">
        <v>46296</v>
      </c>
      <c r="F423" s="550" t="n">
        <v>46336</v>
      </c>
      <c r="G423" t="inlineStr">
        <is>
          <t>Mão de Obra - PJ</t>
        </is>
      </c>
      <c r="H423" t="inlineStr">
        <is>
          <t>MDO PJ Fixo</t>
        </is>
      </c>
      <c r="I423" t="inlineStr">
        <is>
          <t xml:space="preserve">SALÁRIO PJ </t>
        </is>
      </c>
      <c r="J423" t="n">
        <v>-3200</v>
      </c>
      <c r="K423" t="n">
        <v>-3200</v>
      </c>
      <c r="M423" t="inlineStr">
        <is>
          <t>ASSISTENTE DE MARKETING DO SQUAD</t>
        </is>
      </c>
      <c r="N423" t="inlineStr">
        <is>
          <t xml:space="preserve">  - Squad</t>
        </is>
      </c>
      <c r="O423" t="inlineStr">
        <is>
          <t>Provisionado</t>
        </is>
      </c>
      <c r="Q423" t="inlineStr">
        <is>
          <t>10/2026</t>
        </is>
      </c>
      <c r="R423" t="n">
        <v>0</v>
      </c>
    </row>
    <row r="424">
      <c r="A424" t="n">
        <v>230945</v>
      </c>
      <c r="B424" t="inlineStr">
        <is>
          <t>Arcos</t>
        </is>
      </c>
      <c r="C424" t="inlineStr">
        <is>
          <t xml:space="preserve">EVENTOS SOLEDAD LTDA  </t>
        </is>
      </c>
      <c r="D424" t="inlineStr">
        <is>
          <t>PROVISAO</t>
        </is>
      </c>
      <c r="E424" s="550" t="n">
        <v>46296</v>
      </c>
      <c r="F424" s="550" t="n">
        <v>46310</v>
      </c>
      <c r="G424" t="inlineStr">
        <is>
          <t>Serviços de Terceiros</t>
        </is>
      </c>
      <c r="H424" t="inlineStr">
        <is>
          <t>Assessoria de Alimentos e Bebidas</t>
        </is>
      </c>
      <c r="I424" t="inlineStr">
        <is>
          <t xml:space="preserve">CONSULTORA DE BAR </t>
        </is>
      </c>
      <c r="J424" t="n">
        <v>-11000</v>
      </c>
      <c r="K424" t="n">
        <v>-11000</v>
      </c>
      <c r="O424" t="inlineStr">
        <is>
          <t>Provisionado</t>
        </is>
      </c>
      <c r="Q424" t="inlineStr">
        <is>
          <t>10/2026</t>
        </is>
      </c>
      <c r="R424" t="n">
        <v>0</v>
      </c>
    </row>
    <row r="425">
      <c r="A425" t="n">
        <v>198590</v>
      </c>
      <c r="B425" t="inlineStr">
        <is>
          <t>Arcos</t>
        </is>
      </c>
      <c r="C425" t="inlineStr">
        <is>
          <t>AMANDA FUCCIA DE SOUZA</t>
        </is>
      </c>
      <c r="D425" t="inlineStr">
        <is>
          <t>PROVISAO</t>
        </is>
      </c>
      <c r="E425" s="550" t="n">
        <v>46296</v>
      </c>
      <c r="F425" s="550" t="n">
        <v>46305</v>
      </c>
      <c r="G425" t="inlineStr">
        <is>
          <t>Manutenção</t>
        </is>
      </c>
      <c r="H425" t="inlineStr">
        <is>
          <t>Decoração/Paisagismo e Jardinagem</t>
        </is>
      </c>
      <c r="I425" t="inlineStr">
        <is>
          <t xml:space="preserve">PAISAGISMO/JARDINAGEM - BOTANICA </t>
        </is>
      </c>
      <c r="J425" t="n">
        <v>-4000</v>
      </c>
      <c r="K425" t="n">
        <v>-4000</v>
      </c>
      <c r="O425" t="inlineStr">
        <is>
          <t>Provisionado</t>
        </is>
      </c>
      <c r="Q425" t="inlineStr">
        <is>
          <t>10/2026</t>
        </is>
      </c>
      <c r="R425" t="n">
        <v>0</v>
      </c>
    </row>
    <row r="426">
      <c r="A426" t="n">
        <v>230828</v>
      </c>
      <c r="B426" t="inlineStr">
        <is>
          <t>Arcos</t>
        </is>
      </c>
      <c r="C426" t="inlineStr">
        <is>
          <t>PJ 00172021 - MATHEUS MONTEIRO ALMEIDA</t>
        </is>
      </c>
      <c r="D426" t="inlineStr">
        <is>
          <t>PROVISAO</t>
        </is>
      </c>
      <c r="E426" s="550" t="n">
        <v>46296</v>
      </c>
      <c r="F426" s="550" t="n">
        <v>46336</v>
      </c>
      <c r="G426" t="inlineStr">
        <is>
          <t>Mão de Obra - PJ</t>
        </is>
      </c>
      <c r="H426" t="inlineStr">
        <is>
          <t>MDO PJ Fixo</t>
        </is>
      </c>
      <c r="I426" t="inlineStr">
        <is>
          <t xml:space="preserve">SALÁRIO PJ 
</t>
        </is>
      </c>
      <c r="J426" t="n">
        <v>-5100</v>
      </c>
      <c r="K426" t="n">
        <v>-5100</v>
      </c>
      <c r="M426" t="inlineStr">
        <is>
          <t>COORDENADOR</t>
        </is>
      </c>
      <c r="N426" t="inlineStr">
        <is>
          <t xml:space="preserve">  - Coordenador</t>
        </is>
      </c>
      <c r="O426" t="inlineStr">
        <is>
          <t>Provisionado</t>
        </is>
      </c>
      <c r="Q426" t="inlineStr">
        <is>
          <t>10/2026</t>
        </is>
      </c>
      <c r="R426" t="n">
        <v>0</v>
      </c>
    </row>
    <row r="427">
      <c r="A427" t="n">
        <v>224859</v>
      </c>
      <c r="B427" t="inlineStr">
        <is>
          <t>Arcos</t>
        </is>
      </c>
      <c r="C427" t="inlineStr">
        <is>
          <t>VINICIUS NORIVAL BARBOSA DA SILVA</t>
        </is>
      </c>
      <c r="D427" t="inlineStr">
        <is>
          <t>PROVISAO</t>
        </is>
      </c>
      <c r="E427" s="550" t="n">
        <v>46296</v>
      </c>
      <c r="F427" s="550" t="n">
        <v>46336</v>
      </c>
      <c r="G427" t="inlineStr">
        <is>
          <t>Mão de Obra - PJ</t>
        </is>
      </c>
      <c r="H427" t="inlineStr">
        <is>
          <t>MDO PJ Fixo</t>
        </is>
      </c>
      <c r="I427" t="inlineStr">
        <is>
          <t>SALÁRIO PJ - PRODUTOR DE EVENTOS III</t>
        </is>
      </c>
      <c r="J427" t="n">
        <v>-1500</v>
      </c>
      <c r="K427" t="n">
        <v>-1500</v>
      </c>
      <c r="M427" t="inlineStr">
        <is>
          <t>ANALISTA EXECUTIVA DE EVENTOS</t>
        </is>
      </c>
      <c r="N427" t="inlineStr">
        <is>
          <t>MDO Terceirizada - Eventos</t>
        </is>
      </c>
      <c r="O427" t="inlineStr">
        <is>
          <t>Provisionado</t>
        </is>
      </c>
      <c r="Q427" t="inlineStr">
        <is>
          <t>10/2026</t>
        </is>
      </c>
      <c r="R427" t="n">
        <v>0</v>
      </c>
    </row>
    <row r="428">
      <c r="A428" t="n">
        <v>214112</v>
      </c>
      <c r="B428" t="inlineStr">
        <is>
          <t>Arcos</t>
        </is>
      </c>
      <c r="C428" t="inlineStr">
        <is>
          <t>GILVANIA DE SOUZA LAURENCIO</t>
        </is>
      </c>
      <c r="D428" t="inlineStr">
        <is>
          <t>PROVISAO</t>
        </is>
      </c>
      <c r="E428" s="550" t="n">
        <v>46296</v>
      </c>
      <c r="F428" s="550" t="n">
        <v>46336</v>
      </c>
      <c r="G428" t="inlineStr">
        <is>
          <t>Mão de Obra - PJ</t>
        </is>
      </c>
      <c r="H428" t="inlineStr">
        <is>
          <t>MDO PJ Fixo</t>
        </is>
      </c>
      <c r="I428" t="inlineStr">
        <is>
          <t xml:space="preserve">SALÁRIO PJ </t>
        </is>
      </c>
      <c r="J428" t="n">
        <v>-3400</v>
      </c>
      <c r="K428" t="n">
        <v>-3400</v>
      </c>
      <c r="M428" t="inlineStr">
        <is>
          <t>CHEFE DE COZINHA</t>
        </is>
      </c>
      <c r="N428" t="inlineStr">
        <is>
          <t xml:space="preserve">  - Chefe de Cozinha</t>
        </is>
      </c>
      <c r="O428" t="inlineStr">
        <is>
          <t>Provisionado</t>
        </is>
      </c>
      <c r="Q428" t="inlineStr">
        <is>
          <t>10/2026</t>
        </is>
      </c>
      <c r="R428" t="n">
        <v>0</v>
      </c>
    </row>
    <row r="429">
      <c r="A429" t="n">
        <v>199546</v>
      </c>
      <c r="B429" t="inlineStr">
        <is>
          <t>Arcos</t>
        </is>
      </c>
      <c r="C429" t="inlineStr">
        <is>
          <t>PJ 00132021 - TELES DE ALMEIDA PINTO</t>
        </is>
      </c>
      <c r="D429" t="inlineStr">
        <is>
          <t>PROVISAO</t>
        </is>
      </c>
      <c r="E429" s="550" t="n">
        <v>46296</v>
      </c>
      <c r="F429" s="550" t="n">
        <v>46336</v>
      </c>
      <c r="G429" t="inlineStr">
        <is>
          <t>Mão de Obra - PJ</t>
        </is>
      </c>
      <c r="H429" t="inlineStr">
        <is>
          <t>MDO PJ Fixo</t>
        </is>
      </c>
      <c r="I429" t="inlineStr">
        <is>
          <t>SALÁRIO PJ</t>
        </is>
      </c>
      <c r="J429" t="n">
        <v>-4000</v>
      </c>
      <c r="K429" t="n">
        <v>-4000</v>
      </c>
      <c r="M429" t="inlineStr">
        <is>
          <t>CHEFE DE BAR SQUAD</t>
        </is>
      </c>
      <c r="N429" t="inlineStr">
        <is>
          <t xml:space="preserve">  - Squad</t>
        </is>
      </c>
      <c r="O429" t="inlineStr">
        <is>
          <t>Provisionado</t>
        </is>
      </c>
      <c r="Q429" t="inlineStr">
        <is>
          <t>10/2026</t>
        </is>
      </c>
      <c r="R429" t="n">
        <v>0</v>
      </c>
    </row>
    <row r="430">
      <c r="A430" t="n">
        <v>199446</v>
      </c>
      <c r="B430" t="inlineStr">
        <is>
          <t>Arcos</t>
        </is>
      </c>
      <c r="C430" t="inlineStr">
        <is>
          <t>PJ 00352023 - JESSICA IZABEL DE SOUZA</t>
        </is>
      </c>
      <c r="D430" t="inlineStr">
        <is>
          <t>PROVISAO</t>
        </is>
      </c>
      <c r="E430" s="550" t="n">
        <v>46296</v>
      </c>
      <c r="F430" s="550" t="n">
        <v>46336</v>
      </c>
      <c r="G430" t="inlineStr">
        <is>
          <t>Mão de Obra - PJ</t>
        </is>
      </c>
      <c r="H430" t="inlineStr">
        <is>
          <t>MDO PJ Fixo</t>
        </is>
      </c>
      <c r="I430" t="inlineStr">
        <is>
          <t xml:space="preserve">SALÁRIO PJ </t>
        </is>
      </c>
      <c r="J430" t="n">
        <v>-1500</v>
      </c>
      <c r="K430" t="n">
        <v>-1500</v>
      </c>
      <c r="M430" t="inlineStr">
        <is>
          <t>ANALISTA FINANCEIRO DO SQUAD</t>
        </is>
      </c>
      <c r="N430" t="inlineStr">
        <is>
          <t xml:space="preserve">  - Squad</t>
        </is>
      </c>
      <c r="O430" t="inlineStr">
        <is>
          <t>Provisionado</t>
        </is>
      </c>
      <c r="Q430" t="inlineStr">
        <is>
          <t>10/2026</t>
        </is>
      </c>
      <c r="R430" t="n">
        <v>0</v>
      </c>
    </row>
    <row r="431">
      <c r="A431" t="n">
        <v>214155</v>
      </c>
      <c r="B431" t="inlineStr">
        <is>
          <t>Arcos</t>
        </is>
      </c>
      <c r="C431" t="inlineStr">
        <is>
          <t xml:space="preserve">JANAINA SANTOS PAES DA SILVA </t>
        </is>
      </c>
      <c r="D431" t="inlineStr">
        <is>
          <t>PROVISAO</t>
        </is>
      </c>
      <c r="E431" s="550" t="n">
        <v>46296</v>
      </c>
      <c r="F431" s="550" t="n">
        <v>46336</v>
      </c>
      <c r="G431" t="inlineStr">
        <is>
          <t>Mão de Obra - PJ</t>
        </is>
      </c>
      <c r="H431" t="inlineStr">
        <is>
          <t>MDO PJ Fixo</t>
        </is>
      </c>
      <c r="I431" t="inlineStr">
        <is>
          <t xml:space="preserve">SALÁRIO PJ </t>
        </is>
      </c>
      <c r="J431" t="n">
        <v>-4000</v>
      </c>
      <c r="K431" t="n">
        <v>-4000</v>
      </c>
      <c r="M431" t="inlineStr">
        <is>
          <t>SUB CHEFE DE COZINHA</t>
        </is>
      </c>
      <c r="N431" t="inlineStr">
        <is>
          <t xml:space="preserve">  - Sub Chefe de Cozinha</t>
        </is>
      </c>
      <c r="O431" t="inlineStr">
        <is>
          <t>Provisionado</t>
        </is>
      </c>
      <c r="Q431" t="inlineStr">
        <is>
          <t>10/2026</t>
        </is>
      </c>
      <c r="R431" t="n">
        <v>0</v>
      </c>
    </row>
    <row r="432">
      <c r="A432" t="n">
        <v>234678</v>
      </c>
      <c r="B432" t="inlineStr">
        <is>
          <t>Arcos</t>
        </is>
      </c>
      <c r="C432" t="inlineStr">
        <is>
          <t>THIAGO HENRIQUE FARIAS</t>
        </is>
      </c>
      <c r="D432" t="inlineStr">
        <is>
          <t>PROVISAO</t>
        </is>
      </c>
      <c r="E432" s="550" t="n">
        <v>46296</v>
      </c>
      <c r="F432" s="550" t="n">
        <v>46336</v>
      </c>
      <c r="G432" t="inlineStr">
        <is>
          <t>Mão de Obra - PJ</t>
        </is>
      </c>
      <c r="H432" t="inlineStr">
        <is>
          <t>MDO PJ Fixo</t>
        </is>
      </c>
      <c r="I432" t="inlineStr">
        <is>
          <t xml:space="preserve">SALÁRIO PJ - SBCHEFE DE BAR </t>
        </is>
      </c>
      <c r="J432" t="n">
        <v>-5000</v>
      </c>
      <c r="K432" t="n">
        <v>-5000</v>
      </c>
      <c r="M432" t="inlineStr">
        <is>
          <t>SUB CHEFE DE BAR</t>
        </is>
      </c>
      <c r="N432" t="inlineStr">
        <is>
          <t xml:space="preserve">  - Sub Chefe De Bar</t>
        </is>
      </c>
      <c r="O432" t="inlineStr">
        <is>
          <t>Provisionado</t>
        </is>
      </c>
      <c r="Q432" t="inlineStr">
        <is>
          <t>10/2026</t>
        </is>
      </c>
      <c r="R432" t="n">
        <v>0</v>
      </c>
    </row>
    <row r="433">
      <c r="A433" t="n">
        <v>192708</v>
      </c>
      <c r="B433" t="inlineStr">
        <is>
          <t>Arcos</t>
        </is>
      </c>
      <c r="C433" t="inlineStr">
        <is>
          <t>COMPANHIA DE GAS DE SAO PAULO</t>
        </is>
      </c>
      <c r="D433" t="inlineStr">
        <is>
          <t>PROVISAO</t>
        </is>
      </c>
      <c r="E433" s="550" t="n">
        <v>46296</v>
      </c>
      <c r="F433" s="550" t="n">
        <v>46318</v>
      </c>
      <c r="G433" t="inlineStr">
        <is>
          <t>Utilidades</t>
        </is>
      </c>
      <c r="H433" t="inlineStr">
        <is>
          <t>Gas de Cozinha</t>
        </is>
      </c>
      <c r="I433" t="inlineStr">
        <is>
          <t>GAS DE COZINHA - INSTALACAO 31341853 -</t>
        </is>
      </c>
      <c r="J433" t="n">
        <v>-8000</v>
      </c>
      <c r="K433" t="n">
        <v>-8000</v>
      </c>
      <c r="O433" t="inlineStr">
        <is>
          <t>Provisionado</t>
        </is>
      </c>
      <c r="Q433" t="inlineStr">
        <is>
          <t>10/2026</t>
        </is>
      </c>
      <c r="R433" t="n">
        <v>0</v>
      </c>
    </row>
    <row r="434">
      <c r="A434" t="n">
        <v>195158</v>
      </c>
      <c r="B434" t="inlineStr">
        <is>
          <t>Arcos</t>
        </is>
      </c>
      <c r="C434" t="inlineStr">
        <is>
          <t xml:space="preserve">AMS TECNOLOGIA &amp; RADIOCOMUNICAÇÃO LTDA ME  </t>
        </is>
      </c>
      <c r="D434" t="inlineStr">
        <is>
          <t>PROVISAO</t>
        </is>
      </c>
      <c r="E434" s="550" t="n">
        <v>46296</v>
      </c>
      <c r="F434" s="550" t="n">
        <v>46341</v>
      </c>
      <c r="G434" t="inlineStr">
        <is>
          <t>Locação de Equipamentos</t>
        </is>
      </c>
      <c r="H434" t="inlineStr">
        <is>
          <t>Locação de Equipamentos - Informatica e TI</t>
        </is>
      </c>
      <c r="I434" t="inlineStr">
        <is>
          <t xml:space="preserve">LOCACAO RADIOS E FONES COMUNICACAO COM THEATRO - </t>
        </is>
      </c>
      <c r="J434" t="n">
        <v>-200</v>
      </c>
      <c r="K434" t="n">
        <v>-200</v>
      </c>
      <c r="O434" t="inlineStr">
        <is>
          <t>Provisionado</t>
        </is>
      </c>
      <c r="Q434" t="inlineStr">
        <is>
          <t>10/2026</t>
        </is>
      </c>
      <c r="R434" t="n">
        <v>0</v>
      </c>
    </row>
    <row r="435">
      <c r="A435" t="n">
        <v>196390</v>
      </c>
      <c r="B435" t="inlineStr">
        <is>
          <t>Arcos</t>
        </is>
      </c>
      <c r="C435" t="inlineStr">
        <is>
          <t>SALARIOS CLT</t>
        </is>
      </c>
      <c r="D435" t="inlineStr">
        <is>
          <t>PROVISAO</t>
        </is>
      </c>
      <c r="E435" s="550" t="n">
        <v>46296</v>
      </c>
      <c r="F435" s="550" t="n">
        <v>46332</v>
      </c>
      <c r="G435" t="inlineStr">
        <is>
          <t>Mão de Obra - Salários</t>
        </is>
      </c>
      <c r="H435" t="inlineStr">
        <is>
          <t>MDO CLT - Salário</t>
        </is>
      </c>
      <c r="I435" t="inlineStr">
        <is>
          <t>01/2026 - Líquido Folha Mensal 01/2026.</t>
        </is>
      </c>
      <c r="J435" t="n">
        <v>-90000</v>
      </c>
      <c r="K435" t="n">
        <v>-90000</v>
      </c>
      <c r="O435" t="inlineStr">
        <is>
          <t>Provisionado</t>
        </is>
      </c>
      <c r="Q435" t="inlineStr">
        <is>
          <t>10/2026</t>
        </is>
      </c>
      <c r="R435" t="n">
        <v>0</v>
      </c>
    </row>
    <row r="436">
      <c r="A436" t="n">
        <v>193130</v>
      </c>
      <c r="B436" t="inlineStr">
        <is>
          <t>Arcos</t>
        </is>
      </c>
      <c r="C436" t="inlineStr">
        <is>
          <t>INVYE CAPITAL LTDA</t>
        </is>
      </c>
      <c r="D436" t="inlineStr">
        <is>
          <t>PROVISAO</t>
        </is>
      </c>
      <c r="E436" s="550" t="n">
        <v>46296</v>
      </c>
      <c r="F436" s="550" t="n">
        <v>46317</v>
      </c>
      <c r="G436" t="inlineStr">
        <is>
          <t>Serviços de Terceiros</t>
        </is>
      </c>
      <c r="H436" t="inlineStr">
        <is>
          <t>Assessoria em Geral</t>
        </is>
      </c>
      <c r="I436" t="inlineStr">
        <is>
          <t xml:space="preserve">ASSESSORIA GERAL - INVENTARIO - </t>
        </is>
      </c>
      <c r="J436" t="n">
        <v>-1315</v>
      </c>
      <c r="K436" t="n">
        <v>-1315</v>
      </c>
      <c r="O436" t="inlineStr">
        <is>
          <t>Provisionado</t>
        </is>
      </c>
      <c r="Q436" t="inlineStr">
        <is>
          <t>10/2026</t>
        </is>
      </c>
      <c r="R436" t="n">
        <v>0</v>
      </c>
    </row>
    <row r="437">
      <c r="A437" t="n">
        <v>195170</v>
      </c>
      <c r="B437" t="inlineStr">
        <is>
          <t>Arcos</t>
        </is>
      </c>
      <c r="C437" t="inlineStr">
        <is>
          <t>OPUS CONSULTORIA E PESQUISA LTDA</t>
        </is>
      </c>
      <c r="D437" t="inlineStr">
        <is>
          <t>PROVISAO</t>
        </is>
      </c>
      <c r="E437" s="550" t="n">
        <v>46296</v>
      </c>
      <c r="F437" s="550" t="n">
        <v>46315</v>
      </c>
      <c r="G437" t="inlineStr">
        <is>
          <t>Serviços de Terceiros</t>
        </is>
      </c>
      <c r="H437" t="inlineStr">
        <is>
          <t>Assessoria em Geral</t>
        </is>
      </c>
      <c r="I437" t="inlineStr">
        <is>
          <t xml:space="preserve">CLIENTE OCULTO - </t>
        </is>
      </c>
      <c r="J437" t="n">
        <v>-300</v>
      </c>
      <c r="K437" t="n">
        <v>-300</v>
      </c>
      <c r="O437" t="inlineStr">
        <is>
          <t>Provisionado</t>
        </is>
      </c>
      <c r="Q437" t="inlineStr">
        <is>
          <t>10/2026</t>
        </is>
      </c>
      <c r="R437" t="n">
        <v>0</v>
      </c>
    </row>
    <row r="438">
      <c r="A438" t="n">
        <v>193033</v>
      </c>
      <c r="B438" t="inlineStr">
        <is>
          <t>Arcos</t>
        </is>
      </c>
      <c r="C438" t="inlineStr">
        <is>
          <t xml:space="preserve">EDIMAR MOURA TARTAGLIONI SERVICOES DE DEDETIZACAO </t>
        </is>
      </c>
      <c r="D438" t="inlineStr">
        <is>
          <t>PROVISAO</t>
        </is>
      </c>
      <c r="E438" s="550" t="n">
        <v>46296</v>
      </c>
      <c r="F438" s="550" t="n">
        <v>46315</v>
      </c>
      <c r="G438" t="inlineStr">
        <is>
          <t>Utilidades</t>
        </is>
      </c>
      <c r="H438" t="inlineStr">
        <is>
          <t>Controle de Pragas</t>
        </is>
      </c>
      <c r="I438" t="inlineStr">
        <is>
          <t xml:space="preserve">DEDETIZACAO E CONTROLE DE PRAGAS EXTERNA - </t>
        </is>
      </c>
      <c r="J438" t="n">
        <v>-262</v>
      </c>
      <c r="K438" t="n">
        <v>-262</v>
      </c>
      <c r="O438" t="inlineStr">
        <is>
          <t>Provisionado</t>
        </is>
      </c>
      <c r="Q438" t="inlineStr">
        <is>
          <t>10/2026</t>
        </is>
      </c>
      <c r="R438" t="n">
        <v>0</v>
      </c>
    </row>
    <row r="439">
      <c r="A439" t="n">
        <v>192685</v>
      </c>
      <c r="B439" t="inlineStr">
        <is>
          <t>Arcos</t>
        </is>
      </c>
      <c r="C439" t="inlineStr">
        <is>
          <t>BUSINESS TO SUCESS LTDA</t>
        </is>
      </c>
      <c r="D439" t="inlineStr">
        <is>
          <t>PROVISAO</t>
        </is>
      </c>
      <c r="E439" s="550" t="n">
        <v>46296</v>
      </c>
      <c r="F439" s="550" t="n">
        <v>46330</v>
      </c>
      <c r="G439" t="inlineStr">
        <is>
          <t>Informática e TI</t>
        </is>
      </c>
      <c r="H439" t="inlineStr">
        <is>
          <t>Sistemas Gerais - Comunicação e Marketing</t>
        </is>
      </c>
      <c r="I439" t="inlineStr">
        <is>
          <t xml:space="preserve">FALAE - 
</t>
        </is>
      </c>
      <c r="J439" t="n">
        <v>-150</v>
      </c>
      <c r="K439" t="n">
        <v>-150</v>
      </c>
      <c r="O439" t="inlineStr">
        <is>
          <t>Provisionado</t>
        </is>
      </c>
      <c r="Q439" t="inlineStr">
        <is>
          <t>10/2026</t>
        </is>
      </c>
      <c r="R439" t="n">
        <v>0</v>
      </c>
    </row>
    <row r="440">
      <c r="A440" t="n">
        <v>195182</v>
      </c>
      <c r="B440" t="inlineStr">
        <is>
          <t>Arcos</t>
        </is>
      </c>
      <c r="C440" t="inlineStr">
        <is>
          <t>PORTO SEGURO CIA DE SEGUROS GERAIS</t>
        </is>
      </c>
      <c r="D440" t="inlineStr">
        <is>
          <t>PROVISAO</t>
        </is>
      </c>
      <c r="E440" s="550" t="n">
        <v>46296</v>
      </c>
      <c r="F440" s="550" t="n">
        <v>46348</v>
      </c>
      <c r="G440" t="inlineStr">
        <is>
          <t>Mão de Obra - Benefícios</t>
        </is>
      </c>
      <c r="H440" t="inlineStr">
        <is>
          <t xml:space="preserve">  -  Seguro de Vida</t>
        </is>
      </c>
      <c r="I440" t="inlineStr">
        <is>
          <t>SEGURO DE VIDA - 24 VIDAS -</t>
        </is>
      </c>
      <c r="J440" t="n">
        <v>-400</v>
      </c>
      <c r="K440" t="n">
        <v>-400</v>
      </c>
      <c r="O440" t="inlineStr">
        <is>
          <t>Provisionado</t>
        </is>
      </c>
      <c r="Q440" t="inlineStr">
        <is>
          <t>10/2026</t>
        </is>
      </c>
      <c r="R440" t="n">
        <v>0</v>
      </c>
    </row>
    <row r="441">
      <c r="A441" t="n">
        <v>193169</v>
      </c>
      <c r="B441" t="inlineStr">
        <is>
          <t>Arcos</t>
        </is>
      </c>
      <c r="C441" t="inlineStr">
        <is>
          <t>PAULO CESAR MEDEIROS EYEZANIO</t>
        </is>
      </c>
      <c r="D441" t="inlineStr">
        <is>
          <t>PROVISAO</t>
        </is>
      </c>
      <c r="E441" s="550" t="n">
        <v>46296</v>
      </c>
      <c r="F441" s="550" t="n">
        <v>46325</v>
      </c>
      <c r="G441" t="inlineStr">
        <is>
          <t>Serviços de Terceiros</t>
        </is>
      </c>
      <c r="H441" t="inlineStr">
        <is>
          <t>Assessoria Jurídica</t>
        </is>
      </c>
      <c r="I441" t="inlineStr">
        <is>
          <t xml:space="preserve">HONORARIOS ADVOCATICIOS - </t>
        </is>
      </c>
      <c r="J441" t="n">
        <v>-3200</v>
      </c>
      <c r="K441" t="n">
        <v>-3200</v>
      </c>
      <c r="O441" t="inlineStr">
        <is>
          <t>Provisionado</t>
        </is>
      </c>
      <c r="Q441" t="inlineStr">
        <is>
          <t>10/2026</t>
        </is>
      </c>
      <c r="R441" t="n">
        <v>0</v>
      </c>
    </row>
    <row r="442">
      <c r="A442" t="n">
        <v>193045</v>
      </c>
      <c r="B442" t="inlineStr">
        <is>
          <t>Arcos</t>
        </is>
      </c>
      <c r="C442" t="inlineStr">
        <is>
          <t xml:space="preserve">EDIMAR MOURA TARTAGLIONI SERVICOES DE DEDETIZACAO </t>
        </is>
      </c>
      <c r="D442" t="inlineStr">
        <is>
          <t>PROVISAO</t>
        </is>
      </c>
      <c r="E442" s="550" t="n">
        <v>46296</v>
      </c>
      <c r="F442" s="550" t="n">
        <v>46315</v>
      </c>
      <c r="G442" t="inlineStr">
        <is>
          <t>Utilidades</t>
        </is>
      </c>
      <c r="H442" t="inlineStr">
        <is>
          <t>Controle de Pragas</t>
        </is>
      </c>
      <c r="I442" t="inlineStr">
        <is>
          <t xml:space="preserve">DEDETIZACAO E CONTROLE DE PRAGAS - </t>
        </is>
      </c>
      <c r="J442" t="n">
        <v>-472</v>
      </c>
      <c r="K442" t="n">
        <v>-472</v>
      </c>
      <c r="O442" t="inlineStr">
        <is>
          <t>Provisionado</t>
        </is>
      </c>
      <c r="Q442" t="inlineStr">
        <is>
          <t>10/2026</t>
        </is>
      </c>
      <c r="R442" t="n">
        <v>0</v>
      </c>
    </row>
    <row r="443">
      <c r="A443" t="n">
        <v>192791</v>
      </c>
      <c r="B443" t="inlineStr">
        <is>
          <t>Arcos</t>
        </is>
      </c>
      <c r="C443" t="inlineStr">
        <is>
          <t>ESCRITORIO CENTRAL DE ARRECADACAO E DISTRIBUICAO ECAD</t>
        </is>
      </c>
      <c r="D443" t="inlineStr">
        <is>
          <t>PROVISAO</t>
        </is>
      </c>
      <c r="E443" s="550" t="n">
        <v>46296</v>
      </c>
      <c r="F443" s="550" t="n">
        <v>46320</v>
      </c>
      <c r="G443" t="inlineStr">
        <is>
          <t>Custos Artístico Geral</t>
        </is>
      </c>
      <c r="H443" t="inlineStr">
        <is>
          <t>Taxas e Licenças - Artístico</t>
        </is>
      </c>
      <c r="I443" t="inlineStr">
        <is>
          <t xml:space="preserve">LOCACAO DE EQUIPAMENTOS FIXO - ECAD - </t>
        </is>
      </c>
      <c r="J443" t="n">
        <v>-861.08</v>
      </c>
      <c r="K443" t="n">
        <v>-861.08</v>
      </c>
      <c r="O443" t="inlineStr">
        <is>
          <t>Provisionado</t>
        </is>
      </c>
      <c r="Q443" t="inlineStr">
        <is>
          <t>10/2026</t>
        </is>
      </c>
      <c r="R443" t="n">
        <v>0</v>
      </c>
    </row>
    <row r="444">
      <c r="A444" t="n">
        <v>195193</v>
      </c>
      <c r="B444" t="inlineStr">
        <is>
          <t>Arcos</t>
        </is>
      </c>
      <c r="C444" t="inlineStr">
        <is>
          <t>PORTO SEGURO SEGURO SAUDE SA</t>
        </is>
      </c>
      <c r="D444" t="inlineStr">
        <is>
          <t>PROVISAO</t>
        </is>
      </c>
      <c r="E444" s="550" t="n">
        <v>46296</v>
      </c>
      <c r="F444" s="550" t="n">
        <v>46305</v>
      </c>
      <c r="G444" t="inlineStr">
        <is>
          <t>Mão de Obra - Benefícios</t>
        </is>
      </c>
      <c r="H444" t="inlineStr">
        <is>
          <t xml:space="preserve">  -  Assist. Médica</t>
        </is>
      </c>
      <c r="I444" t="inlineStr">
        <is>
          <t xml:space="preserve">ASSISTENCIA MEDICA - </t>
        </is>
      </c>
      <c r="J444" t="n">
        <v>-10000</v>
      </c>
      <c r="K444" t="n">
        <v>-10000</v>
      </c>
      <c r="O444" t="inlineStr">
        <is>
          <t>Provisionado</t>
        </is>
      </c>
      <c r="Q444" t="inlineStr">
        <is>
          <t>10/2026</t>
        </is>
      </c>
      <c r="R444" t="n">
        <v>0</v>
      </c>
    </row>
    <row r="445">
      <c r="A445" t="n">
        <v>195998</v>
      </c>
      <c r="B445" t="inlineStr">
        <is>
          <t>Arcos</t>
        </is>
      </c>
      <c r="C445" t="inlineStr">
        <is>
          <t>VALE TRANSPORTE</t>
        </is>
      </c>
      <c r="D445" t="inlineStr">
        <is>
          <t>PROVISAO</t>
        </is>
      </c>
      <c r="E445" s="550" t="n">
        <v>46296</v>
      </c>
      <c r="F445" s="550" t="n">
        <v>46321</v>
      </c>
      <c r="G445" t="inlineStr">
        <is>
          <t>Mão de Obra - Benefícios</t>
        </is>
      </c>
      <c r="H445" t="inlineStr">
        <is>
          <t xml:space="preserve">  -  Vale-transporte</t>
        </is>
      </c>
      <c r="I445" t="inlineStr">
        <is>
          <t xml:space="preserve">VT AESA </t>
        </is>
      </c>
      <c r="J445" t="n">
        <v>-250</v>
      </c>
      <c r="K445" t="n">
        <v>-250</v>
      </c>
      <c r="O445" t="inlineStr">
        <is>
          <t>Provisionado</t>
        </is>
      </c>
      <c r="Q445" t="inlineStr">
        <is>
          <t>10/2026</t>
        </is>
      </c>
      <c r="R445" t="n">
        <v>0</v>
      </c>
    </row>
    <row r="446">
      <c r="A446" t="n">
        <v>195206</v>
      </c>
      <c r="B446" t="inlineStr">
        <is>
          <t>Arcos</t>
        </is>
      </c>
      <c r="C446" t="inlineStr">
        <is>
          <t>PRESHH ALUGUEL DE MAQUINAS LTDA</t>
        </is>
      </c>
      <c r="D446" t="inlineStr">
        <is>
          <t>PROVISAO</t>
        </is>
      </c>
      <c r="E446" s="550" t="n">
        <v>46296</v>
      </c>
      <c r="F446" s="550" t="n">
        <v>46336</v>
      </c>
      <c r="G446" t="inlineStr">
        <is>
          <t>Locação de Equipamentos</t>
        </is>
      </c>
      <c r="H446" t="inlineStr">
        <is>
          <t>Locações de Equipamentos - Operacionais</t>
        </is>
      </c>
      <c r="I446" t="inlineStr">
        <is>
          <t>LOCACAO DE EQUIPAMENTOS - EQUIPAMENTO DE CARBONATACAO</t>
        </is>
      </c>
      <c r="J446" t="n">
        <v>-878</v>
      </c>
      <c r="K446" t="n">
        <v>-878</v>
      </c>
      <c r="O446" t="inlineStr">
        <is>
          <t>Provisionado</t>
        </is>
      </c>
      <c r="Q446" t="inlineStr">
        <is>
          <t>10/2026</t>
        </is>
      </c>
      <c r="R446" t="n">
        <v>0</v>
      </c>
    </row>
    <row r="447">
      <c r="A447" t="n">
        <v>192779</v>
      </c>
      <c r="B447" t="inlineStr">
        <is>
          <t>Arcos</t>
        </is>
      </c>
      <c r="C447" t="inlineStr">
        <is>
          <t>EASY ICE SOLUTION LTDA-ME LOCAÇÃO</t>
        </is>
      </c>
      <c r="D447" t="inlineStr">
        <is>
          <t>PROVISAO</t>
        </is>
      </c>
      <c r="E447" s="550" t="n">
        <v>46296</v>
      </c>
      <c r="F447" s="550" t="n">
        <v>46341</v>
      </c>
      <c r="G447" t="inlineStr">
        <is>
          <t>Locação de Equipamentos</t>
        </is>
      </c>
      <c r="H447" t="inlineStr">
        <is>
          <t>Locações de Equipamentos - Operacionais</t>
        </is>
      </c>
      <c r="I447" t="inlineStr">
        <is>
          <t xml:space="preserve">LOCACAO DE EQUIPAMENTOS - 3 MAQUINAS DE GELO </t>
        </is>
      </c>
      <c r="J447" t="n">
        <v>-4380</v>
      </c>
      <c r="K447" t="n">
        <v>-4380</v>
      </c>
      <c r="O447" t="inlineStr">
        <is>
          <t>Provisionado</t>
        </is>
      </c>
      <c r="Q447" t="inlineStr">
        <is>
          <t>10/2026</t>
        </is>
      </c>
      <c r="R447" t="n">
        <v>0</v>
      </c>
    </row>
    <row r="448">
      <c r="A448" t="n">
        <v>195220</v>
      </c>
      <c r="B448" t="inlineStr">
        <is>
          <t>Arcos</t>
        </is>
      </c>
      <c r="C448" t="inlineStr">
        <is>
          <t>SEGUROS SURA S/A</t>
        </is>
      </c>
      <c r="D448" t="inlineStr">
        <is>
          <t>PROVISAO</t>
        </is>
      </c>
      <c r="E448" s="550" t="n">
        <v>46296</v>
      </c>
      <c r="F448" s="550" t="n">
        <v>46305</v>
      </c>
      <c r="G448" t="inlineStr">
        <is>
          <t>Custo de Ocupação</t>
        </is>
      </c>
      <c r="H448" t="inlineStr">
        <is>
          <t>Seguro Patrimonial</t>
        </is>
      </c>
      <c r="I448" t="inlineStr">
        <is>
          <t xml:space="preserve">REEMBOLSO SEGURO PATRIMONIAL - APOLICE 150306 - PARC </t>
        </is>
      </c>
      <c r="J448" t="n">
        <v>-240.17</v>
      </c>
      <c r="K448" t="n">
        <v>-240.17</v>
      </c>
      <c r="O448" t="inlineStr">
        <is>
          <t>Provisionado</t>
        </is>
      </c>
      <c r="Q448" t="inlineStr">
        <is>
          <t>10/2026</t>
        </is>
      </c>
      <c r="R448" t="n">
        <v>0</v>
      </c>
    </row>
    <row r="449">
      <c r="A449" t="n">
        <v>192662</v>
      </c>
      <c r="B449" t="inlineStr">
        <is>
          <t>Arcos</t>
        </is>
      </c>
      <c r="C449" t="inlineStr">
        <is>
          <t>AGENCIA BIOMA PUBLICIDADE E EVENTOS LTDA - FACUNDO</t>
        </is>
      </c>
      <c r="D449" t="inlineStr">
        <is>
          <t>PROVISAO</t>
        </is>
      </c>
      <c r="E449" s="550" t="n">
        <v>46296</v>
      </c>
      <c r="F449" s="550" t="n">
        <v>46331</v>
      </c>
      <c r="G449" t="inlineStr">
        <is>
          <t>Marketing</t>
        </is>
      </c>
      <c r="H449" t="inlineStr">
        <is>
          <t>Agência de Propaganda</t>
        </is>
      </c>
      <c r="I449" t="inlineStr">
        <is>
          <t xml:space="preserve">AGENCIA DE PROPAGANDA - SERVICOS PRESTADOS MARKETING - 
</t>
        </is>
      </c>
      <c r="J449" t="n">
        <v>-11000</v>
      </c>
      <c r="K449" t="n">
        <v>-11000</v>
      </c>
      <c r="O449" t="inlineStr">
        <is>
          <t>Provisionado</t>
        </is>
      </c>
      <c r="Q449" t="inlineStr">
        <is>
          <t>10/2026</t>
        </is>
      </c>
      <c r="R449" t="n">
        <v>0</v>
      </c>
    </row>
    <row r="450">
      <c r="A450" t="n">
        <v>198555</v>
      </c>
      <c r="B450" t="inlineStr">
        <is>
          <t>Arcos</t>
        </is>
      </c>
      <c r="C450" t="inlineStr">
        <is>
          <t>SUSTENIDOS ORGANIZACAO SOCIAL DE CULTURA</t>
        </is>
      </c>
      <c r="D450" t="inlineStr">
        <is>
          <t>RP0192026</t>
        </is>
      </c>
      <c r="E450" s="550" t="n">
        <v>46296</v>
      </c>
      <c r="F450" s="550" t="n">
        <v>46336</v>
      </c>
      <c r="G450" t="inlineStr">
        <is>
          <t>Utilidades</t>
        </is>
      </c>
      <c r="H450" t="inlineStr">
        <is>
          <t>Energia Eletrica</t>
        </is>
      </c>
      <c r="I450" t="inlineStr">
        <is>
          <t>CONSUMO LUZ - RESTAURANTE FIXO - 10/2026</t>
        </is>
      </c>
      <c r="J450" t="n">
        <v>-2100</v>
      </c>
      <c r="K450" t="n">
        <v>-2100</v>
      </c>
      <c r="O450" t="inlineStr">
        <is>
          <t>Real</t>
        </is>
      </c>
      <c r="Q450" t="inlineStr">
        <is>
          <t>10/2026</t>
        </is>
      </c>
      <c r="R450" t="n">
        <v>0</v>
      </c>
    </row>
    <row r="451">
      <c r="A451" t="n">
        <v>193213</v>
      </c>
      <c r="B451" t="inlineStr">
        <is>
          <t>Arcos</t>
        </is>
      </c>
      <c r="C451" t="inlineStr">
        <is>
          <t>NOWTEC MANUTENÇÃO DE LAVADORAS</t>
        </is>
      </c>
      <c r="D451" t="inlineStr">
        <is>
          <t>PROVISAO</t>
        </is>
      </c>
      <c r="E451" s="550" t="n">
        <v>46296</v>
      </c>
      <c r="F451" s="550" t="n">
        <v>46315</v>
      </c>
      <c r="G451" t="inlineStr">
        <is>
          <t>Locação de Equipamentos</t>
        </is>
      </c>
      <c r="H451" t="inlineStr">
        <is>
          <t>Locações de Equipamentos - Operacionais</t>
        </is>
      </c>
      <c r="I451" t="inlineStr">
        <is>
          <t xml:space="preserve">LOCACAO LAVADORA DE LOUCAS - </t>
        </is>
      </c>
      <c r="J451" t="n">
        <v>-660</v>
      </c>
      <c r="K451" t="n">
        <v>-660</v>
      </c>
      <c r="O451" t="inlineStr">
        <is>
          <t>Provisionado</t>
        </is>
      </c>
      <c r="Q451" t="inlineStr">
        <is>
          <t>10/2026</t>
        </is>
      </c>
      <c r="R451" t="n">
        <v>0</v>
      </c>
    </row>
    <row r="452">
      <c r="A452" t="n">
        <v>193585</v>
      </c>
      <c r="B452" t="inlineStr">
        <is>
          <t>Arcos</t>
        </is>
      </c>
      <c r="C452" t="inlineStr">
        <is>
          <t>EUREKA TECHNOLOGY LTDA</t>
        </is>
      </c>
      <c r="D452" t="inlineStr">
        <is>
          <t>PROVISAO</t>
        </is>
      </c>
      <c r="E452" s="550" t="n">
        <v>46296</v>
      </c>
      <c r="F452" s="550" t="n">
        <v>46338</v>
      </c>
      <c r="G452" t="inlineStr">
        <is>
          <t>Marketing</t>
        </is>
      </c>
      <c r="H452" t="inlineStr">
        <is>
          <t>Ferramentas de Marketing</t>
        </is>
      </c>
      <c r="I452" t="inlineStr">
        <is>
          <t xml:space="preserve">SUPORTE DIGITAL - </t>
        </is>
      </c>
      <c r="J452" t="n">
        <v>-800.51</v>
      </c>
      <c r="K452" t="n">
        <v>-800.51</v>
      </c>
      <c r="O452" t="inlineStr">
        <is>
          <t>Provisionado</t>
        </is>
      </c>
      <c r="Q452" t="inlineStr">
        <is>
          <t>10/2026</t>
        </is>
      </c>
      <c r="R452" t="n">
        <v>0</v>
      </c>
    </row>
    <row r="453">
      <c r="A453" t="n">
        <v>198527</v>
      </c>
      <c r="B453" t="inlineStr">
        <is>
          <t>Arcos</t>
        </is>
      </c>
      <c r="C453" t="inlineStr">
        <is>
          <t>SUSTENIDOS ORGANIZACAO SOCIAL DE CULTURA</t>
        </is>
      </c>
      <c r="D453" t="inlineStr">
        <is>
          <t>RP0172026</t>
        </is>
      </c>
      <c r="E453" s="550" t="n">
        <v>46296</v>
      </c>
      <c r="F453" s="550" t="n">
        <v>46336</v>
      </c>
      <c r="G453" t="inlineStr">
        <is>
          <t>Custo de Ocupação</t>
        </is>
      </c>
      <c r="H453" t="inlineStr">
        <is>
          <t>Aluguel de Imoveis</t>
        </is>
      </c>
      <c r="I453" t="inlineStr">
        <is>
          <t>ALUGUEL - BAR DE CIMA E COZINHA - 10/2026</t>
        </is>
      </c>
      <c r="J453" t="n">
        <v>-16000</v>
      </c>
      <c r="K453" t="n">
        <v>-16000</v>
      </c>
      <c r="O453" t="inlineStr">
        <is>
          <t>Real</t>
        </is>
      </c>
      <c r="Q453" t="inlineStr">
        <is>
          <t>10/2026</t>
        </is>
      </c>
      <c r="R453" t="n">
        <v>0</v>
      </c>
    </row>
    <row r="454">
      <c r="A454" t="n">
        <v>193118</v>
      </c>
      <c r="B454" t="inlineStr">
        <is>
          <t>Arcos</t>
        </is>
      </c>
      <c r="C454" t="inlineStr">
        <is>
          <t>HEADCHEF SEGURANCA DOS ALIM E GARANTIA D</t>
        </is>
      </c>
      <c r="D454" t="inlineStr">
        <is>
          <t>PROVISAO</t>
        </is>
      </c>
      <c r="E454" s="550" t="n">
        <v>46296</v>
      </c>
      <c r="F454" s="550" t="n">
        <v>46344</v>
      </c>
      <c r="G454" t="inlineStr">
        <is>
          <t>Serviços de Terceiros</t>
        </is>
      </c>
      <c r="H454" t="inlineStr">
        <is>
          <t>Assessoria de Alimentos e Bebidas</t>
        </is>
      </c>
      <c r="I454" t="inlineStr">
        <is>
          <t xml:space="preserve">PRESTACAO SERVICO NUTRICIONISTA - HONORARIOS + EXTRAS - </t>
        </is>
      </c>
      <c r="J454" t="n">
        <v>-2490.94</v>
      </c>
      <c r="K454" t="n">
        <v>-2490.94</v>
      </c>
      <c r="O454" t="inlineStr">
        <is>
          <t>Provisionado</t>
        </is>
      </c>
      <c r="Q454" t="inlineStr">
        <is>
          <t>10/2026</t>
        </is>
      </c>
      <c r="R454" t="n">
        <v>0</v>
      </c>
    </row>
    <row r="455">
      <c r="A455" t="n">
        <v>193602</v>
      </c>
      <c r="B455" t="inlineStr">
        <is>
          <t>Arcos</t>
        </is>
      </c>
      <c r="C455" t="inlineStr">
        <is>
          <t>MACHINE SERVICE LTDA</t>
        </is>
      </c>
      <c r="D455" t="inlineStr">
        <is>
          <t>PROVISAO</t>
        </is>
      </c>
      <c r="E455" s="550" t="n">
        <v>46296</v>
      </c>
      <c r="F455" s="550" t="n">
        <v>46331</v>
      </c>
      <c r="G455" t="inlineStr">
        <is>
          <t>Serviços de Terceiros</t>
        </is>
      </c>
      <c r="H455" t="inlineStr">
        <is>
          <t>Serviços de Segurança</t>
        </is>
      </c>
      <c r="I455" t="inlineStr">
        <is>
          <t xml:space="preserve">SERVICO DE SEGURANCA - PERIODO 16/01 A 31/01/2026 - </t>
        </is>
      </c>
      <c r="J455" t="n">
        <v>-10000</v>
      </c>
      <c r="K455" t="n">
        <v>-10000</v>
      </c>
      <c r="O455" t="inlineStr">
        <is>
          <t>Provisionado</t>
        </is>
      </c>
      <c r="Q455" t="inlineStr">
        <is>
          <t>10/2026</t>
        </is>
      </c>
      <c r="R455" t="n">
        <v>0</v>
      </c>
    </row>
    <row r="456">
      <c r="A456" t="n">
        <v>198542</v>
      </c>
      <c r="B456" t="inlineStr">
        <is>
          <t>Arcos</t>
        </is>
      </c>
      <c r="C456" t="inlineStr">
        <is>
          <t>SUSTENIDOS ORGANIZACAO SOCIAL DE CULTURA</t>
        </is>
      </c>
      <c r="D456" t="inlineStr">
        <is>
          <t>RP0182026</t>
        </is>
      </c>
      <c r="E456" s="550" t="n">
        <v>46296</v>
      </c>
      <c r="F456" s="550" t="n">
        <v>46336</v>
      </c>
      <c r="G456" t="inlineStr">
        <is>
          <t>Utilidades</t>
        </is>
      </c>
      <c r="H456" t="inlineStr">
        <is>
          <t>Energia Eletrica</t>
        </is>
      </c>
      <c r="I456" t="inlineStr">
        <is>
          <t>CONSUMO LUZ - BAR FIXO - 10/2026</t>
        </is>
      </c>
      <c r="J456" t="n">
        <v>-4500</v>
      </c>
      <c r="K456" t="n">
        <v>-4500</v>
      </c>
      <c r="O456" t="inlineStr">
        <is>
          <t>Real</t>
        </is>
      </c>
      <c r="Q456" t="inlineStr">
        <is>
          <t>10/2026</t>
        </is>
      </c>
      <c r="R456" t="n">
        <v>0</v>
      </c>
    </row>
    <row r="457">
      <c r="A457" t="n">
        <v>195087</v>
      </c>
      <c r="B457" t="inlineStr">
        <is>
          <t>Arcos</t>
        </is>
      </c>
      <c r="C457" t="inlineStr">
        <is>
          <t>GOOGLE WORKSPACE</t>
        </is>
      </c>
      <c r="D457" t="inlineStr">
        <is>
          <t>RP0032026</t>
        </is>
      </c>
      <c r="E457" s="550" t="n">
        <v>46296</v>
      </c>
      <c r="F457" s="550" t="n">
        <v>46355</v>
      </c>
      <c r="G457" t="inlineStr">
        <is>
          <t>Marketing</t>
        </is>
      </c>
      <c r="H457" t="inlineStr">
        <is>
          <t>Ferramentas de Marketing</t>
        </is>
      </c>
      <c r="I457" t="inlineStr">
        <is>
          <t xml:space="preserve">GESTAO DE DOMINIO - 10/2026
</t>
        </is>
      </c>
      <c r="J457" t="n">
        <v>-873.04</v>
      </c>
      <c r="K457" t="n">
        <v>-873.04</v>
      </c>
      <c r="O457" t="inlineStr">
        <is>
          <t>Real</t>
        </is>
      </c>
      <c r="Q457" t="inlineStr">
        <is>
          <t>10/2026</t>
        </is>
      </c>
      <c r="R457" t="n">
        <v>0</v>
      </c>
    </row>
    <row r="458">
      <c r="A458" t="n">
        <v>192697</v>
      </c>
      <c r="B458" t="inlineStr">
        <is>
          <t>Arcos</t>
        </is>
      </c>
      <c r="C458" t="inlineStr">
        <is>
          <t>CEM ENGENHARIA DA MANUTENCAO LTDA</t>
        </is>
      </c>
      <c r="D458" t="inlineStr">
        <is>
          <t>PROVISAO</t>
        </is>
      </c>
      <c r="E458" s="550" t="n">
        <v>46296</v>
      </c>
      <c r="F458" s="550" t="n">
        <v>46322</v>
      </c>
      <c r="G458" t="inlineStr">
        <is>
          <t>Manutenção</t>
        </is>
      </c>
      <c r="H458" t="inlineStr">
        <is>
          <t>Manutenção Predial</t>
        </is>
      </c>
      <c r="I458" t="inlineStr">
        <is>
          <t xml:space="preserve">MANUTENCAO EM GERAL - PREVENTIVA - </t>
        </is>
      </c>
      <c r="J458" t="n">
        <v>-6897.4</v>
      </c>
      <c r="K458" t="n">
        <v>-6897.4</v>
      </c>
      <c r="O458" t="inlineStr">
        <is>
          <t>Provisionado</t>
        </is>
      </c>
      <c r="Q458" t="inlineStr">
        <is>
          <t>10/2026</t>
        </is>
      </c>
      <c r="R458" t="n">
        <v>0</v>
      </c>
    </row>
    <row r="459">
      <c r="A459" t="n">
        <v>193106</v>
      </c>
      <c r="B459" t="inlineStr">
        <is>
          <t>Arcos</t>
        </is>
      </c>
      <c r="C459" t="inlineStr">
        <is>
          <t xml:space="preserve">GOOGLE BRASIL INTERNET LTDA </t>
        </is>
      </c>
      <c r="D459" t="inlineStr">
        <is>
          <t>PROVISAO</t>
        </is>
      </c>
      <c r="E459" s="550" t="n">
        <v>46296</v>
      </c>
      <c r="F459" s="550" t="n">
        <v>46315</v>
      </c>
      <c r="G459" t="inlineStr">
        <is>
          <t>Marketing</t>
        </is>
      </c>
      <c r="H459" t="inlineStr">
        <is>
          <t>Publicidade e Propaganda</t>
        </is>
      </c>
      <c r="I459" t="inlineStr">
        <is>
          <t xml:space="preserve">GOOGLE - </t>
        </is>
      </c>
      <c r="J459" t="n">
        <v>-1000</v>
      </c>
      <c r="K459" t="n">
        <v>-1000</v>
      </c>
      <c r="O459" t="inlineStr">
        <is>
          <t>Provisionado</t>
        </is>
      </c>
      <c r="Q459" t="inlineStr">
        <is>
          <t>10/2026</t>
        </is>
      </c>
      <c r="R459" t="n">
        <v>0</v>
      </c>
    </row>
    <row r="460">
      <c r="A460" t="n">
        <v>192650</v>
      </c>
      <c r="B460" t="inlineStr">
        <is>
          <t>Arcos</t>
        </is>
      </c>
      <c r="C460" t="inlineStr">
        <is>
          <t xml:space="preserve">ABRASEL SAO PAULO </t>
        </is>
      </c>
      <c r="D460" t="inlineStr">
        <is>
          <t>PROVISAO</t>
        </is>
      </c>
      <c r="E460" s="550" t="n">
        <v>46296</v>
      </c>
      <c r="F460" s="550" t="n">
        <v>46315</v>
      </c>
      <c r="G460" t="inlineStr">
        <is>
          <t>Serviços de Terceiros</t>
        </is>
      </c>
      <c r="H460" t="inlineStr">
        <is>
          <t>Assessoria Financeira</t>
        </is>
      </c>
      <c r="I460" t="inlineStr">
        <is>
          <t xml:space="preserve">ASSESSORIA GERAL - MENSALIDADE ABRASEL - 
</t>
        </is>
      </c>
      <c r="J460" t="n">
        <v>-185</v>
      </c>
      <c r="K460" t="n">
        <v>-185</v>
      </c>
      <c r="O460" t="inlineStr">
        <is>
          <t>Provisionado</t>
        </is>
      </c>
      <c r="Q460" t="inlineStr">
        <is>
          <t>10/2026</t>
        </is>
      </c>
      <c r="R460" t="n">
        <v>0</v>
      </c>
    </row>
    <row r="461">
      <c r="A461" t="n">
        <v>195099</v>
      </c>
      <c r="B461" t="inlineStr">
        <is>
          <t>Arcos</t>
        </is>
      </c>
      <c r="C461" t="inlineStr">
        <is>
          <t>MACCHINE PER CAFFE MANUTENCAO COMERCIO E IMPORTACAO DE PRODUTOS INDUSTRIAIS LTDA</t>
        </is>
      </c>
      <c r="D461" t="inlineStr">
        <is>
          <t>RP0122026</t>
        </is>
      </c>
      <c r="E461" s="550" t="n">
        <v>46296</v>
      </c>
      <c r="F461" s="550" t="n">
        <v>46310</v>
      </c>
      <c r="G461" t="inlineStr">
        <is>
          <t>Locação de Equipamentos</t>
        </is>
      </c>
      <c r="H461" t="inlineStr">
        <is>
          <t>Locações de Equipamentos - Operacionais</t>
        </is>
      </c>
      <c r="I461" t="inlineStr">
        <is>
          <t>LOCACAO DE EQUIPAMENTOS - LOCACAO MAQUINA DE CAFE - 10/2026</t>
        </is>
      </c>
      <c r="J461" t="n">
        <v>-1691</v>
      </c>
      <c r="K461" t="n">
        <v>-1691</v>
      </c>
      <c r="O461" t="inlineStr">
        <is>
          <t>Real</t>
        </is>
      </c>
      <c r="Q461" t="inlineStr">
        <is>
          <t>10/2026</t>
        </is>
      </c>
      <c r="R461" t="n">
        <v>0</v>
      </c>
    </row>
    <row r="462">
      <c r="A462" t="n">
        <v>198567</v>
      </c>
      <c r="B462" t="inlineStr">
        <is>
          <t>Arcos</t>
        </is>
      </c>
      <c r="C462" t="inlineStr">
        <is>
          <t>SUSTENIDOS ORGANIZACAO SOCIAL DE CULTURA</t>
        </is>
      </c>
      <c r="D462" t="inlineStr">
        <is>
          <t>PROVISAO</t>
        </is>
      </c>
      <c r="E462" s="550" t="n">
        <v>46296</v>
      </c>
      <c r="F462" s="550" t="n">
        <v>46336</v>
      </c>
      <c r="G462" t="inlineStr">
        <is>
          <t>Utilidades</t>
        </is>
      </c>
      <c r="H462" t="inlineStr">
        <is>
          <t>Agua/Esgoto</t>
        </is>
      </c>
      <c r="I462" t="inlineStr">
        <is>
          <t xml:space="preserve">AGUA/ESGOTO - VARIAVEL - </t>
        </is>
      </c>
      <c r="J462" t="n">
        <v>-15000</v>
      </c>
      <c r="K462" t="n">
        <v>-15000</v>
      </c>
      <c r="O462" t="inlineStr">
        <is>
          <t>Provisionado</t>
        </is>
      </c>
      <c r="Q462" t="inlineStr">
        <is>
          <t>10/2026</t>
        </is>
      </c>
      <c r="R462" t="n">
        <v>0</v>
      </c>
    </row>
    <row r="463">
      <c r="A463" t="n">
        <v>193069</v>
      </c>
      <c r="B463" t="inlineStr">
        <is>
          <t>Arcos</t>
        </is>
      </c>
      <c r="C463" t="inlineStr">
        <is>
          <t>FABRICA DE BARES SERVICOS LTDA FB</t>
        </is>
      </c>
      <c r="D463" t="inlineStr">
        <is>
          <t>PROVISAO</t>
        </is>
      </c>
      <c r="E463" s="550" t="n">
        <v>46296</v>
      </c>
      <c r="F463" s="550" t="n">
        <v>46346</v>
      </c>
      <c r="G463" t="inlineStr">
        <is>
          <t>Mão de Obra - Benefícios</t>
        </is>
      </c>
      <c r="H463" t="inlineStr">
        <is>
          <t xml:space="preserve">  -  Alimentação Funcionário</t>
        </is>
      </c>
      <c r="I463" t="inlineStr">
        <is>
          <t xml:space="preserve">ALIMENTACAO DE FUNCIONARIO - CARTAO BLACK - </t>
        </is>
      </c>
      <c r="J463" t="n">
        <v>-9000</v>
      </c>
      <c r="K463" t="n">
        <v>-9000</v>
      </c>
      <c r="O463" t="inlineStr">
        <is>
          <t>Provisionado</t>
        </is>
      </c>
      <c r="Q463" t="inlineStr">
        <is>
          <t>10/2026</t>
        </is>
      </c>
      <c r="R463" t="n">
        <v>0</v>
      </c>
    </row>
    <row r="464">
      <c r="A464" t="n">
        <v>195110</v>
      </c>
      <c r="B464" t="inlineStr">
        <is>
          <t>Arcos</t>
        </is>
      </c>
      <c r="C464" t="inlineStr">
        <is>
          <t>MACHINE SERVICE LTDA</t>
        </is>
      </c>
      <c r="D464" t="inlineStr">
        <is>
          <t>PROVISAO</t>
        </is>
      </c>
      <c r="E464" s="550" t="n">
        <v>46296</v>
      </c>
      <c r="F464" s="550" t="n">
        <v>46315</v>
      </c>
      <c r="G464" t="inlineStr">
        <is>
          <t>Serviços de Terceiros</t>
        </is>
      </c>
      <c r="H464" t="inlineStr">
        <is>
          <t>Serviços de Segurança</t>
        </is>
      </c>
      <c r="I464" t="inlineStr">
        <is>
          <t xml:space="preserve">SERVICO DE SEGURANCA - PERIODO 01/02 A 15/02/2026 - </t>
        </is>
      </c>
      <c r="J464" t="n">
        <v>-10000</v>
      </c>
      <c r="K464" t="n">
        <v>-10000</v>
      </c>
      <c r="O464" t="inlineStr">
        <is>
          <t>Provisionado</t>
        </is>
      </c>
      <c r="Q464" t="inlineStr">
        <is>
          <t>10/2026</t>
        </is>
      </c>
      <c r="R464" t="n">
        <v>0</v>
      </c>
    </row>
    <row r="465">
      <c r="A465" t="n">
        <v>196655</v>
      </c>
      <c r="B465" t="inlineStr">
        <is>
          <t>Arcos</t>
        </is>
      </c>
      <c r="C465" t="inlineStr">
        <is>
          <t>SALARIOS CLT</t>
        </is>
      </c>
      <c r="D465" t="inlineStr">
        <is>
          <t>PROVISAO</t>
        </is>
      </c>
      <c r="E465" s="550" t="n">
        <v>46296</v>
      </c>
      <c r="F465" s="550" t="n">
        <v>46315</v>
      </c>
      <c r="G465" t="inlineStr">
        <is>
          <t>Mão de Obra - Salários</t>
        </is>
      </c>
      <c r="H465" t="inlineStr">
        <is>
          <t>MDO CLT - Salário</t>
        </is>
      </c>
      <c r="I465" t="inlineStr">
        <is>
          <t xml:space="preserve">02/2026 - Adiantamento Salarial </t>
        </is>
      </c>
      <c r="J465" t="n">
        <v>-20000</v>
      </c>
      <c r="K465" t="n">
        <v>-20000</v>
      </c>
      <c r="O465" t="inlineStr">
        <is>
          <t>Provisionado</t>
        </is>
      </c>
      <c r="Q465" t="inlineStr">
        <is>
          <t>10/2026</t>
        </is>
      </c>
      <c r="R465" t="n">
        <v>0</v>
      </c>
    </row>
    <row r="466">
      <c r="A466" t="n">
        <v>193057</v>
      </c>
      <c r="B466" t="inlineStr">
        <is>
          <t>Arcos</t>
        </is>
      </c>
      <c r="C466" t="inlineStr">
        <is>
          <t>FABLAB INOVACAO E SOLUCOES</t>
        </is>
      </c>
      <c r="D466" t="inlineStr">
        <is>
          <t>PROVISAO</t>
        </is>
      </c>
      <c r="E466" s="550" t="n">
        <v>46296</v>
      </c>
      <c r="F466" s="550" t="n">
        <v>46341</v>
      </c>
      <c r="G466" t="inlineStr">
        <is>
          <t>Informática e TI</t>
        </is>
      </c>
      <c r="H466" t="inlineStr">
        <is>
          <t>Sistemas Gerais - Financeiros</t>
        </is>
      </c>
      <c r="I466" t="inlineStr">
        <is>
          <t xml:space="preserve">SISTEMA BLUE ME - </t>
        </is>
      </c>
      <c r="J466" t="n">
        <v>-459</v>
      </c>
      <c r="K466" t="n">
        <v>-459</v>
      </c>
      <c r="O466" t="inlineStr">
        <is>
          <t>Provisionado</t>
        </is>
      </c>
      <c r="Q466" t="inlineStr">
        <is>
          <t>10/2026</t>
        </is>
      </c>
      <c r="R466" t="n">
        <v>0</v>
      </c>
    </row>
    <row r="467">
      <c r="A467" t="n">
        <v>195122</v>
      </c>
      <c r="B467" t="inlineStr">
        <is>
          <t>Arcos</t>
        </is>
      </c>
      <c r="C467" t="inlineStr">
        <is>
          <t>MACRO CONTABILIDADE E CONSULTORIA LTDA</t>
        </is>
      </c>
      <c r="D467" t="inlineStr">
        <is>
          <t>PROVISAO</t>
        </is>
      </c>
      <c r="E467" s="550" t="n">
        <v>46296</v>
      </c>
      <c r="F467" s="550" t="n">
        <v>46310</v>
      </c>
      <c r="G467" t="inlineStr">
        <is>
          <t>Serviços de Terceiros</t>
        </is>
      </c>
      <c r="H467" t="inlineStr">
        <is>
          <t>Assessoria Contabil</t>
        </is>
      </c>
      <c r="I467" t="inlineStr">
        <is>
          <t xml:space="preserve">M006/24 - MENSALIDADE CONTRATO </t>
        </is>
      </c>
      <c r="J467" t="n">
        <v>-3345.01</v>
      </c>
      <c r="K467" t="n">
        <v>-3345.01</v>
      </c>
      <c r="O467" t="inlineStr">
        <is>
          <t>Provisionado</t>
        </is>
      </c>
      <c r="Q467" t="inlineStr">
        <is>
          <t>10/2026</t>
        </is>
      </c>
      <c r="R467" t="n">
        <v>0</v>
      </c>
    </row>
    <row r="468">
      <c r="A468" t="n">
        <v>192674</v>
      </c>
      <c r="B468" t="inlineStr">
        <is>
          <t>Arcos</t>
        </is>
      </c>
      <c r="C468" t="inlineStr">
        <is>
          <t>BTAGS TECNOLOGIA LTDA</t>
        </is>
      </c>
      <c r="D468" t="inlineStr">
        <is>
          <t>PROVISAO</t>
        </is>
      </c>
      <c r="E468" s="550" t="n">
        <v>46296</v>
      </c>
      <c r="F468" s="550" t="n">
        <v>46331</v>
      </c>
      <c r="G468" t="inlineStr">
        <is>
          <t>Informática e TI</t>
        </is>
      </c>
      <c r="H468" t="inlineStr">
        <is>
          <t>Sistemas Gerais - Operacionais</t>
        </is>
      </c>
      <c r="I468" t="inlineStr">
        <is>
          <t xml:space="preserve">SISTEMA BTAGS ETIQUETAS - </t>
        </is>
      </c>
      <c r="J468" t="n">
        <v>-380</v>
      </c>
      <c r="K468" t="n">
        <v>-380</v>
      </c>
      <c r="O468" t="inlineStr">
        <is>
          <t>Provisionado</t>
        </is>
      </c>
      <c r="Q468" t="inlineStr">
        <is>
          <t>10/2026</t>
        </is>
      </c>
      <c r="R468" t="n">
        <v>0</v>
      </c>
    </row>
    <row r="469">
      <c r="A469" t="n">
        <v>192749</v>
      </c>
      <c r="B469" t="inlineStr">
        <is>
          <t>Arcos</t>
        </is>
      </c>
      <c r="C469" t="inlineStr">
        <is>
          <t>DLOCAL BRASIL PAGAMENTOS LTDA  - DMK</t>
        </is>
      </c>
      <c r="D469" t="inlineStr">
        <is>
          <t>PROVISAO</t>
        </is>
      </c>
      <c r="E469" s="550" t="n">
        <v>46296</v>
      </c>
      <c r="F469" s="550" t="n">
        <v>46315</v>
      </c>
      <c r="G469" t="inlineStr">
        <is>
          <t>Marketing</t>
        </is>
      </c>
      <c r="H469" t="inlineStr">
        <is>
          <t>Publicidade e Propaganda</t>
        </is>
      </c>
      <c r="I469" t="inlineStr">
        <is>
          <t xml:space="preserve">FACEBOOK - INVESTIMENTO EM TRAFEGO - </t>
        </is>
      </c>
      <c r="J469" t="n">
        <v>-5000</v>
      </c>
      <c r="K469" t="n">
        <v>-5000</v>
      </c>
      <c r="O469" t="inlineStr">
        <is>
          <t>Provisionado</t>
        </is>
      </c>
      <c r="Q469" t="inlineStr">
        <is>
          <t>10/2026</t>
        </is>
      </c>
      <c r="R469" t="n">
        <v>0</v>
      </c>
    </row>
    <row r="470">
      <c r="A470" t="n">
        <v>190179</v>
      </c>
      <c r="B470" t="inlineStr">
        <is>
          <t>Arcos</t>
        </is>
      </c>
      <c r="C470" t="inlineStr">
        <is>
          <t xml:space="preserve">KAMINO INSTITUICAO DE PAGAMENTO LTDA </t>
        </is>
      </c>
      <c r="D470" t="inlineStr">
        <is>
          <t>PROVISAO</t>
        </is>
      </c>
      <c r="E470" s="550" t="n">
        <v>46296</v>
      </c>
      <c r="F470" s="550" t="n">
        <v>46313</v>
      </c>
      <c r="G470" t="inlineStr">
        <is>
          <t>Despesas Financeiras</t>
        </is>
      </c>
      <c r="H470" t="inlineStr">
        <is>
          <t>Tarifas Bancárias</t>
        </is>
      </c>
      <c r="I470" t="inlineStr">
        <is>
          <t xml:space="preserve">(+/-) RECEITAS/ DESPESAS FINANCEIRAS (TARIFA MENSAL TEMPUS KAMINO) - 
</t>
        </is>
      </c>
      <c r="J470" t="n">
        <v>-700</v>
      </c>
      <c r="K470" t="n">
        <v>-700</v>
      </c>
      <c r="O470" t="inlineStr">
        <is>
          <t>Provisionado</t>
        </is>
      </c>
      <c r="Q470" t="inlineStr">
        <is>
          <t>10/2026</t>
        </is>
      </c>
      <c r="R470" t="n">
        <v>0</v>
      </c>
    </row>
    <row r="471">
      <c r="A471" t="n">
        <v>195974</v>
      </c>
      <c r="B471" t="inlineStr">
        <is>
          <t>Arcos</t>
        </is>
      </c>
      <c r="C471" t="inlineStr">
        <is>
          <t>VALE TRANSPORTE</t>
        </is>
      </c>
      <c r="D471" t="inlineStr">
        <is>
          <t>PROVISAO</t>
        </is>
      </c>
      <c r="E471" s="550" t="n">
        <v>46296</v>
      </c>
      <c r="F471" s="550" t="n">
        <v>46293</v>
      </c>
      <c r="G471" t="inlineStr">
        <is>
          <t>Mão de Obra - Benefícios</t>
        </is>
      </c>
      <c r="H471" t="inlineStr">
        <is>
          <t xml:space="preserve">  -  Vale-transporte</t>
        </is>
      </c>
      <c r="I471" t="inlineStr">
        <is>
          <t>COMPLEMENTO VT SP TRANS</t>
        </is>
      </c>
      <c r="J471" t="n">
        <v>-200</v>
      </c>
      <c r="K471" t="n">
        <v>-200</v>
      </c>
      <c r="O471" t="inlineStr">
        <is>
          <t>Provisionado</t>
        </is>
      </c>
      <c r="Q471" t="inlineStr">
        <is>
          <t>10/2026</t>
        </is>
      </c>
      <c r="R471" t="n">
        <v>0</v>
      </c>
    </row>
    <row r="472">
      <c r="A472" t="n">
        <v>195256</v>
      </c>
      <c r="B472" t="inlineStr">
        <is>
          <t>Arcos</t>
        </is>
      </c>
      <c r="C472" t="inlineStr">
        <is>
          <t>STAR COPIAS COMERCIO E SERVICOS LTDA</t>
        </is>
      </c>
      <c r="D472" t="inlineStr">
        <is>
          <t>PROVISAO</t>
        </is>
      </c>
      <c r="E472" s="550" t="n">
        <v>46296</v>
      </c>
      <c r="F472" s="550" t="n">
        <v>46338</v>
      </c>
      <c r="G472" t="inlineStr">
        <is>
          <t>Locação de Equipamentos</t>
        </is>
      </c>
      <c r="H472" t="inlineStr">
        <is>
          <t>Locação de Equipamentos - Informatica e TI</t>
        </is>
      </c>
      <c r="I472" t="inlineStr">
        <is>
          <t xml:space="preserve">LOCACAO DE EQUIPAMENTOS - IMPRESSORA - </t>
        </is>
      </c>
      <c r="J472" t="n">
        <v>-261.69</v>
      </c>
      <c r="K472" t="n">
        <v>-261.69</v>
      </c>
      <c r="O472" t="inlineStr">
        <is>
          <t>Provisionado</t>
        </is>
      </c>
      <c r="Q472" t="inlineStr">
        <is>
          <t>10/2026</t>
        </is>
      </c>
      <c r="R472" t="n">
        <v>0</v>
      </c>
    </row>
    <row r="473">
      <c r="A473" t="n">
        <v>193157</v>
      </c>
      <c r="B473" t="inlineStr">
        <is>
          <t>Arcos</t>
        </is>
      </c>
      <c r="C473" t="inlineStr">
        <is>
          <t xml:space="preserve">MATEUS SILVEIRA CEZAR </t>
        </is>
      </c>
      <c r="D473" t="inlineStr">
        <is>
          <t>PROVISAO</t>
        </is>
      </c>
      <c r="E473" s="550" t="n">
        <v>46296</v>
      </c>
      <c r="F473" s="550" t="n">
        <v>46330</v>
      </c>
      <c r="G473" t="inlineStr">
        <is>
          <t>Marketing</t>
        </is>
      </c>
      <c r="H473" t="inlineStr">
        <is>
          <t>Produção Gráfica e Material Institucional</t>
        </is>
      </c>
      <c r="I473" t="inlineStr">
        <is>
          <t xml:space="preserve">PRODUCAO GRAFICA - CONTRATACAO VIDEOMAKER FIXO - </t>
        </is>
      </c>
      <c r="J473" t="n">
        <v>-1800</v>
      </c>
      <c r="K473" t="n">
        <v>-1800</v>
      </c>
      <c r="O473" t="inlineStr">
        <is>
          <t>Provisionado</t>
        </is>
      </c>
      <c r="Q473" t="inlineStr">
        <is>
          <t>10/2026</t>
        </is>
      </c>
      <c r="R473" t="n">
        <v>0</v>
      </c>
    </row>
    <row r="474">
      <c r="A474" t="n">
        <v>195271</v>
      </c>
      <c r="B474" t="inlineStr">
        <is>
          <t>Arcos</t>
        </is>
      </c>
      <c r="C474" t="inlineStr">
        <is>
          <t>TELEFONICA BRASIL S/A</t>
        </is>
      </c>
      <c r="D474" t="inlineStr">
        <is>
          <t>PROVISAO</t>
        </is>
      </c>
      <c r="E474" s="550" t="n">
        <v>46296</v>
      </c>
      <c r="F474" s="550" t="n">
        <v>46329</v>
      </c>
      <c r="G474" t="inlineStr">
        <is>
          <t>Informática e TI</t>
        </is>
      </c>
      <c r="H474" t="inlineStr">
        <is>
          <t>Internet</t>
        </is>
      </c>
      <c r="I474" t="inlineStr">
        <is>
          <t xml:space="preserve">INTERNET BOX 100GB EMP 4GB - </t>
        </is>
      </c>
      <c r="J474" t="n">
        <v>-200</v>
      </c>
      <c r="K474" t="n">
        <v>-200</v>
      </c>
      <c r="O474" t="inlineStr">
        <is>
          <t>Provisionado</t>
        </is>
      </c>
      <c r="Q474" t="inlineStr">
        <is>
          <t>10/2026</t>
        </is>
      </c>
      <c r="R474" t="n">
        <v>0</v>
      </c>
    </row>
    <row r="475">
      <c r="A475" t="n">
        <v>198487</v>
      </c>
      <c r="B475" t="inlineStr">
        <is>
          <t>Arcos</t>
        </is>
      </c>
      <c r="C475" t="inlineStr">
        <is>
          <t>SUSTENIDOS ORGANIZACAO SOCIAL DE CULTURA</t>
        </is>
      </c>
      <c r="D475" t="inlineStr">
        <is>
          <t>RP0152026</t>
        </is>
      </c>
      <c r="E475" s="550" t="n">
        <v>46296</v>
      </c>
      <c r="F475" s="550" t="n">
        <v>46336</v>
      </c>
      <c r="G475" t="inlineStr">
        <is>
          <t>Utilidades</t>
        </is>
      </c>
      <c r="H475" t="inlineStr">
        <is>
          <t>Agua/Esgoto</t>
        </is>
      </c>
      <c r="I475" t="inlineStr">
        <is>
          <t>AGUA/ ESGOTO - CONSUMO AGUA RESTAURANTE FIXO - 10/2026</t>
        </is>
      </c>
      <c r="J475" t="n">
        <v>-5000</v>
      </c>
      <c r="K475" t="n">
        <v>-5000</v>
      </c>
      <c r="O475" t="inlineStr">
        <is>
          <t>Real</t>
        </is>
      </c>
      <c r="Q475" t="inlineStr">
        <is>
          <t>10/2026</t>
        </is>
      </c>
      <c r="R475" t="n">
        <v>0</v>
      </c>
    </row>
    <row r="476">
      <c r="A476" t="n">
        <v>198514</v>
      </c>
      <c r="B476" t="inlineStr">
        <is>
          <t>Arcos</t>
        </is>
      </c>
      <c r="C476" t="inlineStr">
        <is>
          <t>SUSTENIDOS ORGANIZACAO SOCIAL DE CULTURA</t>
        </is>
      </c>
      <c r="D476" t="inlineStr">
        <is>
          <t>RP0162026</t>
        </is>
      </c>
      <c r="E476" s="550" t="n">
        <v>46296</v>
      </c>
      <c r="F476" s="550" t="n">
        <v>46336</v>
      </c>
      <c r="G476" t="inlineStr">
        <is>
          <t>Custo de Ocupação</t>
        </is>
      </c>
      <c r="H476" t="inlineStr">
        <is>
          <t>Aluguel de Imoveis</t>
        </is>
      </c>
      <c r="I476" t="inlineStr">
        <is>
          <t>ALUGUEL FIXO BAR - 10/2026</t>
        </is>
      </c>
      <c r="J476" t="n">
        <v>-14000</v>
      </c>
      <c r="K476" t="n">
        <v>-14000</v>
      </c>
      <c r="O476" t="inlineStr">
        <is>
          <t>Real</t>
        </is>
      </c>
      <c r="Q476" t="inlineStr">
        <is>
          <t>10/2026</t>
        </is>
      </c>
      <c r="R476" t="n">
        <v>0</v>
      </c>
    </row>
    <row r="477">
      <c r="A477" t="n">
        <v>192732</v>
      </c>
      <c r="B477" t="inlineStr">
        <is>
          <t>Arcos</t>
        </is>
      </c>
      <c r="C477" t="inlineStr">
        <is>
          <t>CULLIGAN SOLUTIONS COMERCIO DE INSUMOS PARA ESCRITORIOS LTDA</t>
        </is>
      </c>
      <c r="D477" t="inlineStr">
        <is>
          <t>PROVISAO</t>
        </is>
      </c>
      <c r="E477" s="550" t="n">
        <v>46296</v>
      </c>
      <c r="F477" s="550" t="n">
        <v>46351</v>
      </c>
      <c r="G477" t="inlineStr">
        <is>
          <t>Locação de Equipamentos</t>
        </is>
      </c>
      <c r="H477" t="inlineStr">
        <is>
          <t>Locações de Equipamentos - Operacionais</t>
        </is>
      </c>
      <c r="I477" t="inlineStr">
        <is>
          <t xml:space="preserve">LOCACAO DE EQUIPAMENTOS - LOCACAO DE MAQUINA DE AGUA SEMPREPURA - SALAO DOURADO </t>
        </is>
      </c>
      <c r="J477" t="n">
        <v>-1749.17</v>
      </c>
      <c r="K477" t="n">
        <v>-1749.17</v>
      </c>
      <c r="O477" t="inlineStr">
        <is>
          <t>Provisionado</t>
        </is>
      </c>
      <c r="Q477" t="inlineStr">
        <is>
          <t>10/2026</t>
        </is>
      </c>
      <c r="R477" t="n">
        <v>0</v>
      </c>
    </row>
    <row r="478">
      <c r="A478" t="n">
        <v>193142</v>
      </c>
      <c r="B478" t="inlineStr">
        <is>
          <t>Arcos</t>
        </is>
      </c>
      <c r="C478" t="inlineStr">
        <is>
          <t>LALAMOVE TECNOLOGIA (BRASIL) LTDA</t>
        </is>
      </c>
      <c r="D478" t="inlineStr">
        <is>
          <t>PROVISAO</t>
        </is>
      </c>
      <c r="E478" s="550" t="n">
        <v>46296</v>
      </c>
      <c r="F478" s="550" t="n">
        <v>46346</v>
      </c>
      <c r="G478" t="inlineStr">
        <is>
          <t>Despesas com Transporte / Hospedagem</t>
        </is>
      </c>
      <c r="H478" t="inlineStr">
        <is>
          <t>Fretes e Carretos</t>
        </is>
      </c>
      <c r="I478" t="inlineStr">
        <is>
          <t xml:space="preserve">LALAMOVE - </t>
        </is>
      </c>
      <c r="J478" t="n">
        <v>-900</v>
      </c>
      <c r="K478" t="n">
        <v>-900</v>
      </c>
      <c r="O478" t="inlineStr">
        <is>
          <t>Provisionado</t>
        </is>
      </c>
      <c r="Q478" t="inlineStr">
        <is>
          <t>10/2026</t>
        </is>
      </c>
      <c r="R478" t="n">
        <v>0</v>
      </c>
    </row>
    <row r="479">
      <c r="A479" t="n">
        <v>195243</v>
      </c>
      <c r="B479" t="inlineStr">
        <is>
          <t>Arcos</t>
        </is>
      </c>
      <c r="C479" t="inlineStr">
        <is>
          <t xml:space="preserve">SPOTIFY </t>
        </is>
      </c>
      <c r="D479" t="inlineStr">
        <is>
          <t>PROVISAO</t>
        </is>
      </c>
      <c r="E479" s="550" t="n">
        <v>46296</v>
      </c>
      <c r="F479" s="550" t="n">
        <v>46310</v>
      </c>
      <c r="G479" t="inlineStr">
        <is>
          <t>Informática e TI</t>
        </is>
      </c>
      <c r="H479" t="inlineStr">
        <is>
          <t>TV por assinatura/musica ambiente</t>
        </is>
      </c>
      <c r="I479" t="inlineStr">
        <is>
          <t xml:space="preserve">REEMBOLSO REFERENTE A SPOTIFY DAS CASAS ARCOS E LOVE - </t>
        </is>
      </c>
      <c r="J479" t="n">
        <v>-20.45</v>
      </c>
      <c r="K479" t="n">
        <v>-20.45</v>
      </c>
      <c r="O479" t="inlineStr">
        <is>
          <t>Provisionado</t>
        </is>
      </c>
      <c r="Q479" t="inlineStr">
        <is>
          <t>10/2026</t>
        </is>
      </c>
      <c r="R479" t="n">
        <v>0</v>
      </c>
    </row>
    <row r="480">
      <c r="A480" t="n">
        <v>192720</v>
      </c>
      <c r="B480" t="inlineStr">
        <is>
          <t>Arcos</t>
        </is>
      </c>
      <c r="C480" t="inlineStr">
        <is>
          <t>CULLIGAN SOLUTIONS COMERCIO DE INSUMOS PARA ESCRITORIOS LTDA</t>
        </is>
      </c>
      <c r="D480" t="inlineStr">
        <is>
          <t>PROVISAO</t>
        </is>
      </c>
      <c r="E480" s="550" t="n">
        <v>46296</v>
      </c>
      <c r="F480" s="550" t="n">
        <v>46351</v>
      </c>
      <c r="G480" t="inlineStr">
        <is>
          <t>Locação de Equipamentos</t>
        </is>
      </c>
      <c r="H480" t="inlineStr">
        <is>
          <t>Locações de Equipamentos - Operacionais</t>
        </is>
      </c>
      <c r="I480" t="inlineStr">
        <is>
          <t xml:space="preserve">LOCACAO DE EQUIPAMENTOS - LOCACAO DE MAQUINA DE AGUA SEMPREPURA E CILINDRO DE CO2 - SALAO ARCOS 
</t>
        </is>
      </c>
      <c r="J480" t="n">
        <v>-1847.17</v>
      </c>
      <c r="K480" t="n">
        <v>-1847.17</v>
      </c>
      <c r="O480" t="inlineStr">
        <is>
          <t>Provisionado</t>
        </is>
      </c>
      <c r="Q480" t="inlineStr">
        <is>
          <t>10/2026</t>
        </is>
      </c>
      <c r="R480" t="n">
        <v>0</v>
      </c>
    </row>
    <row r="481">
      <c r="A481" t="n">
        <v>195283</v>
      </c>
      <c r="B481" t="inlineStr">
        <is>
          <t>Arcos</t>
        </is>
      </c>
      <c r="C481" t="inlineStr">
        <is>
          <t>TELEFONICA BRASIL S/A</t>
        </is>
      </c>
      <c r="D481" t="inlineStr">
        <is>
          <t>PROVISAO</t>
        </is>
      </c>
      <c r="E481" s="550" t="n">
        <v>46296</v>
      </c>
      <c r="F481" s="550" t="n">
        <v>46351</v>
      </c>
      <c r="G481" t="inlineStr">
        <is>
          <t>Informática e TI</t>
        </is>
      </c>
      <c r="H481" t="inlineStr">
        <is>
          <t>Internet</t>
        </is>
      </c>
      <c r="I481" t="inlineStr">
        <is>
          <t xml:space="preserve">INTERNET SPO-816OUH4OFH-013 - NOVA HF BAR E EVENTOS SN LTDA - </t>
        </is>
      </c>
      <c r="J481" t="n">
        <v>-200</v>
      </c>
      <c r="K481" t="n">
        <v>-200</v>
      </c>
      <c r="O481" t="inlineStr">
        <is>
          <t>Provisionado</t>
        </is>
      </c>
      <c r="Q481" t="inlineStr">
        <is>
          <t>10/2026</t>
        </is>
      </c>
      <c r="R481" t="n">
        <v>0</v>
      </c>
    </row>
    <row r="482">
      <c r="A482" t="n">
        <v>195232</v>
      </c>
      <c r="B482" t="inlineStr">
        <is>
          <t>Arcos</t>
        </is>
      </c>
      <c r="C482" t="inlineStr">
        <is>
          <t>SOLUCOES TECNICAS AMBIENTAL LTDA - EPP</t>
        </is>
      </c>
      <c r="D482" t="inlineStr">
        <is>
          <t>PROVISAO</t>
        </is>
      </c>
      <c r="E482" s="550" t="n">
        <v>46296</v>
      </c>
      <c r="F482" s="550" t="n">
        <v>46348</v>
      </c>
      <c r="G482" t="inlineStr">
        <is>
          <t>Utilidades</t>
        </is>
      </c>
      <c r="H482" t="inlineStr">
        <is>
          <t>Coleta de lixo</t>
        </is>
      </c>
      <c r="I482" t="inlineStr">
        <is>
          <t xml:space="preserve">COLETA DE LIXO - </t>
        </is>
      </c>
      <c r="J482" t="n">
        <v>-6000</v>
      </c>
      <c r="K482" t="n">
        <v>-6000</v>
      </c>
      <c r="O482" t="inlineStr">
        <is>
          <t>Provisionado</t>
        </is>
      </c>
      <c r="Q482" t="inlineStr">
        <is>
          <t>10/2026</t>
        </is>
      </c>
      <c r="R482" t="n">
        <v>0</v>
      </c>
    </row>
    <row r="483">
      <c r="A483" t="n">
        <v>195986</v>
      </c>
      <c r="B483" t="inlineStr">
        <is>
          <t>Arcos</t>
        </is>
      </c>
      <c r="C483" t="inlineStr">
        <is>
          <t>VALE TRANSPORTE</t>
        </is>
      </c>
      <c r="D483" t="inlineStr">
        <is>
          <t>PROVISAO</t>
        </is>
      </c>
      <c r="E483" s="550" t="n">
        <v>46296</v>
      </c>
      <c r="F483" s="550" t="n">
        <v>46291</v>
      </c>
      <c r="G483" t="inlineStr">
        <is>
          <t>Mão de Obra - Benefícios</t>
        </is>
      </c>
      <c r="H483" t="inlineStr">
        <is>
          <t xml:space="preserve">  -  Vale-transporte</t>
        </is>
      </c>
      <c r="I483" t="inlineStr">
        <is>
          <t xml:space="preserve">VT TOP </t>
        </is>
      </c>
      <c r="J483" t="n">
        <v>-1500</v>
      </c>
      <c r="K483" t="n">
        <v>-1500</v>
      </c>
      <c r="O483" t="inlineStr">
        <is>
          <t>Provisionado</t>
        </is>
      </c>
      <c r="Q483" t="inlineStr">
        <is>
          <t>10/2026</t>
        </is>
      </c>
      <c r="R483" t="n">
        <v>0</v>
      </c>
    </row>
    <row r="484">
      <c r="A484" t="n">
        <v>195962</v>
      </c>
      <c r="B484" t="inlineStr">
        <is>
          <t>Arcos</t>
        </is>
      </c>
      <c r="C484" t="inlineStr">
        <is>
          <t>VALE TRANSPORTE</t>
        </is>
      </c>
      <c r="D484" t="inlineStr">
        <is>
          <t>PROVISAO</t>
        </is>
      </c>
      <c r="E484" s="550" t="n">
        <v>46296</v>
      </c>
      <c r="F484" s="550" t="n">
        <v>46293</v>
      </c>
      <c r="G484" t="inlineStr">
        <is>
          <t>Mão de Obra - Benefícios</t>
        </is>
      </c>
      <c r="H484" t="inlineStr">
        <is>
          <t xml:space="preserve">  -  Vale-transporte</t>
        </is>
      </c>
      <c r="I484" t="inlineStr">
        <is>
          <t>VT SP TRANS</t>
        </is>
      </c>
      <c r="J484" t="n">
        <v>-10000</v>
      </c>
      <c r="K484" t="n">
        <v>-10000</v>
      </c>
      <c r="O484" t="inlineStr">
        <is>
          <t>Provisionado</t>
        </is>
      </c>
      <c r="Q484" t="inlineStr">
        <is>
          <t>10/2026</t>
        </is>
      </c>
      <c r="R484" t="n">
        <v>0</v>
      </c>
    </row>
    <row r="485">
      <c r="A485" t="n">
        <v>197199</v>
      </c>
      <c r="B485" t="inlineStr">
        <is>
          <t>Arcos</t>
        </is>
      </c>
      <c r="C485" t="inlineStr">
        <is>
          <t>ISS</t>
        </is>
      </c>
      <c r="D485" t="inlineStr">
        <is>
          <t>PROVISAO</t>
        </is>
      </c>
      <c r="E485" s="550" t="n">
        <v>46295</v>
      </c>
      <c r="F485" s="550" t="n">
        <v>46305</v>
      </c>
      <c r="G485" t="inlineStr">
        <is>
          <t>Utilidades</t>
        </is>
      </c>
      <c r="H485" t="inlineStr">
        <is>
          <t>Coleta de lixo</t>
        </is>
      </c>
      <c r="J485" t="n">
        <v>-300</v>
      </c>
      <c r="K485" t="n">
        <v>-300</v>
      </c>
      <c r="O485" t="inlineStr">
        <is>
          <t>Provisionado</t>
        </is>
      </c>
      <c r="Q485" t="inlineStr">
        <is>
          <t>09/2026</t>
        </is>
      </c>
      <c r="R485" t="n">
        <v>0</v>
      </c>
    </row>
    <row r="486">
      <c r="A486" t="n">
        <v>170542</v>
      </c>
      <c r="B486" t="inlineStr">
        <is>
          <t>Arcos</t>
        </is>
      </c>
      <c r="C486" t="inlineStr">
        <is>
          <t xml:space="preserve">MINISTERIO DA FAZENDA </t>
        </is>
      </c>
      <c r="D486" t="inlineStr">
        <is>
          <t>12/60</t>
        </is>
      </c>
      <c r="E486" s="550" t="n">
        <v>46295</v>
      </c>
      <c r="F486" s="550" t="n">
        <v>46295</v>
      </c>
      <c r="G486" t="inlineStr">
        <is>
          <t>Endividamento</t>
        </is>
      </c>
      <c r="H486" t="inlineStr">
        <is>
          <t>Endividamento Geral</t>
        </is>
      </c>
      <c r="I486" t="inlineStr">
        <is>
          <t>PARCELAMENTO 014091164 - EXECUÇÃO FISCAL 5020334-52.2025.4.03.6182 - 60 PARCELAS</t>
        </is>
      </c>
      <c r="J486" t="n">
        <v>-8615.209999999999</v>
      </c>
      <c r="K486" t="n">
        <v>-8615.209999999999</v>
      </c>
      <c r="O486" t="inlineStr">
        <is>
          <t>Provisionado</t>
        </is>
      </c>
      <c r="Q486" t="inlineStr">
        <is>
          <t>09/2026</t>
        </is>
      </c>
      <c r="R486" t="n">
        <v>0</v>
      </c>
    </row>
    <row r="487">
      <c r="A487" t="n">
        <v>197187</v>
      </c>
      <c r="B487" t="inlineStr">
        <is>
          <t>Arcos</t>
        </is>
      </c>
      <c r="C487" t="inlineStr">
        <is>
          <t>ISS</t>
        </is>
      </c>
      <c r="D487" t="inlineStr">
        <is>
          <t>PROVISAO</t>
        </is>
      </c>
      <c r="E487" s="550" t="n">
        <v>46295</v>
      </c>
      <c r="F487" s="550" t="n">
        <v>46305</v>
      </c>
      <c r="G487" t="inlineStr">
        <is>
          <t>Utilidades</t>
        </is>
      </c>
      <c r="H487" t="inlineStr">
        <is>
          <t>Coleta de lixo</t>
        </is>
      </c>
      <c r="J487" t="n">
        <v>-500</v>
      </c>
      <c r="K487" t="n">
        <v>-500</v>
      </c>
      <c r="O487" t="inlineStr">
        <is>
          <t>Provisionado</t>
        </is>
      </c>
      <c r="Q487" t="inlineStr">
        <is>
          <t>09/2026</t>
        </is>
      </c>
      <c r="R487" t="n">
        <v>0</v>
      </c>
    </row>
    <row r="488">
      <c r="A488" t="n">
        <v>197313</v>
      </c>
      <c r="B488" t="inlineStr">
        <is>
          <t>Arcos</t>
        </is>
      </c>
      <c r="C488" t="inlineStr">
        <is>
          <t>IRRF</t>
        </is>
      </c>
      <c r="D488" t="inlineStr">
        <is>
          <t>PROVISAO</t>
        </is>
      </c>
      <c r="E488" s="550" t="n">
        <v>46295</v>
      </c>
      <c r="F488" s="550" t="n">
        <v>46315</v>
      </c>
      <c r="G488" t="inlineStr">
        <is>
          <t>Serviços de Terceiros</t>
        </is>
      </c>
      <c r="H488" t="inlineStr">
        <is>
          <t>Assessoria Contabil</t>
        </is>
      </c>
      <c r="I488" t="inlineStr">
        <is>
          <t>IRRF PRESTADOR PJ</t>
        </is>
      </c>
      <c r="J488" t="n">
        <v>-100</v>
      </c>
      <c r="K488" t="n">
        <v>-100</v>
      </c>
      <c r="O488" t="inlineStr">
        <is>
          <t>Provisionado</t>
        </is>
      </c>
      <c r="Q488" t="inlineStr">
        <is>
          <t>09/2026</t>
        </is>
      </c>
      <c r="R488" t="n">
        <v>0</v>
      </c>
    </row>
    <row r="489">
      <c r="A489" t="n">
        <v>197048</v>
      </c>
      <c r="B489" t="inlineStr">
        <is>
          <t>Arcos</t>
        </is>
      </c>
      <c r="C489" t="inlineStr">
        <is>
          <t>ICMS</t>
        </is>
      </c>
      <c r="D489" t="inlineStr">
        <is>
          <t>PROVISAO</t>
        </is>
      </c>
      <c r="E489" s="550" t="n">
        <v>46295</v>
      </c>
      <c r="F489" s="550" t="n">
        <v>46315</v>
      </c>
      <c r="G489" t="inlineStr">
        <is>
          <t>Impostos sobre Venda</t>
        </is>
      </c>
      <c r="H489" t="inlineStr">
        <is>
          <t>ICMS</t>
        </is>
      </c>
      <c r="J489" t="n">
        <v>-23000</v>
      </c>
      <c r="K489" t="n">
        <v>-23000</v>
      </c>
      <c r="O489" t="inlineStr">
        <is>
          <t>Provisionado</t>
        </is>
      </c>
      <c r="Q489" t="inlineStr">
        <is>
          <t>09/2026</t>
        </is>
      </c>
      <c r="R489" t="n">
        <v>0</v>
      </c>
    </row>
    <row r="490">
      <c r="A490" t="n">
        <v>208544</v>
      </c>
      <c r="B490" t="inlineStr">
        <is>
          <t>Arcos</t>
        </is>
      </c>
      <c r="C490" t="inlineStr">
        <is>
          <t>IRRF</t>
        </is>
      </c>
      <c r="D490" t="inlineStr">
        <is>
          <t>PROVISAO</t>
        </is>
      </c>
      <c r="E490" s="550" t="n">
        <v>46295</v>
      </c>
      <c r="F490" s="550" t="n">
        <v>46315</v>
      </c>
      <c r="G490" t="inlineStr">
        <is>
          <t>Mão de Obra - Encargos e Provisões</t>
        </is>
      </c>
      <c r="H490" t="inlineStr">
        <is>
          <t>IRRF - MDO CLT - Salário</t>
        </is>
      </c>
      <c r="J490" t="n">
        <v>-3500</v>
      </c>
      <c r="K490" t="n">
        <v>-3500</v>
      </c>
      <c r="O490" t="inlineStr">
        <is>
          <t>Provisionado</t>
        </is>
      </c>
      <c r="Q490" t="inlineStr">
        <is>
          <t>09/2026</t>
        </is>
      </c>
      <c r="R490" t="n">
        <v>0</v>
      </c>
    </row>
    <row r="491">
      <c r="A491" t="n">
        <v>226504</v>
      </c>
      <c r="B491" t="inlineStr">
        <is>
          <t>Arcos</t>
        </is>
      </c>
      <c r="C491" t="inlineStr">
        <is>
          <t>CSLL</t>
        </is>
      </c>
      <c r="D491" t="inlineStr">
        <is>
          <t>PROVISAO</t>
        </is>
      </c>
      <c r="E491" s="550" t="n">
        <v>46295</v>
      </c>
      <c r="F491" s="550" t="n">
        <v>46325</v>
      </c>
      <c r="G491" t="inlineStr">
        <is>
          <t>Imposto de Renda</t>
        </is>
      </c>
      <c r="H491" t="inlineStr">
        <is>
          <t>CSLL</t>
        </is>
      </c>
      <c r="I491" t="inlineStr">
        <is>
          <t>3º TRIMESTRE</t>
        </is>
      </c>
      <c r="J491" t="n">
        <v>-128928.16</v>
      </c>
      <c r="K491" t="n">
        <v>-128928.16</v>
      </c>
      <c r="O491" t="inlineStr">
        <is>
          <t>Provisionado</t>
        </is>
      </c>
      <c r="Q491" t="inlineStr">
        <is>
          <t>09/2026</t>
        </is>
      </c>
      <c r="R491" t="n">
        <v>0</v>
      </c>
    </row>
    <row r="492">
      <c r="A492" t="n">
        <v>226499</v>
      </c>
      <c r="B492" t="inlineStr">
        <is>
          <t>Arcos</t>
        </is>
      </c>
      <c r="C492" t="inlineStr">
        <is>
          <t>IRPJ - IMPOSTO SOBRE A RENDA DAS PESSOAS JURIDICAS</t>
        </is>
      </c>
      <c r="D492" t="inlineStr">
        <is>
          <t>PROVISAO</t>
        </is>
      </c>
      <c r="E492" s="550" t="n">
        <v>46295</v>
      </c>
      <c r="F492" s="550" t="n">
        <v>46325</v>
      </c>
      <c r="G492" t="inlineStr">
        <is>
          <t>Imposto de Renda</t>
        </is>
      </c>
      <c r="H492" t="inlineStr">
        <is>
          <t>IRPJ</t>
        </is>
      </c>
      <c r="I492" t="inlineStr">
        <is>
          <t>3º TRIMESTRE</t>
        </is>
      </c>
      <c r="J492" t="n">
        <v>-70222.38</v>
      </c>
      <c r="K492" t="n">
        <v>-70222.38</v>
      </c>
      <c r="O492" t="inlineStr">
        <is>
          <t>Provisionado</t>
        </is>
      </c>
      <c r="Q492" t="inlineStr">
        <is>
          <t>09/2026</t>
        </is>
      </c>
      <c r="R492" t="n">
        <v>0</v>
      </c>
    </row>
    <row r="493">
      <c r="A493" t="n">
        <v>202416</v>
      </c>
      <c r="B493" t="inlineStr">
        <is>
          <t>Arcos</t>
        </is>
      </c>
      <c r="C493" t="inlineStr">
        <is>
          <t>BRH SAUDE OCUPACIONAL LTDA</t>
        </is>
      </c>
      <c r="D493" t="inlineStr">
        <is>
          <t>PROVISAO</t>
        </is>
      </c>
      <c r="E493" s="550" t="n">
        <v>46295</v>
      </c>
      <c r="F493" s="550" t="n">
        <v>46304</v>
      </c>
      <c r="G493" t="inlineStr">
        <is>
          <t>Mão de Obra - Benefícios</t>
        </is>
      </c>
      <c r="H493" t="inlineStr">
        <is>
          <t xml:space="preserve">  -  Exames Periódicos</t>
        </is>
      </c>
      <c r="J493" t="n">
        <v>-942.46</v>
      </c>
      <c r="K493" t="n">
        <v>-942.46</v>
      </c>
      <c r="O493" t="inlineStr">
        <is>
          <t>Provisionado</t>
        </is>
      </c>
      <c r="Q493" t="inlineStr">
        <is>
          <t>09/2026</t>
        </is>
      </c>
      <c r="R493" t="n">
        <v>0</v>
      </c>
    </row>
    <row r="494">
      <c r="A494" t="n">
        <v>208312</v>
      </c>
      <c r="B494" t="inlineStr">
        <is>
          <t>Arcos</t>
        </is>
      </c>
      <c r="C494" t="inlineStr">
        <is>
          <t>FGTS</t>
        </is>
      </c>
      <c r="D494" t="inlineStr">
        <is>
          <t>PROVISAO</t>
        </is>
      </c>
      <c r="E494" s="550" t="n">
        <v>46295</v>
      </c>
      <c r="F494" s="550" t="n">
        <v>46315</v>
      </c>
      <c r="G494" t="inlineStr">
        <is>
          <t>Mão de Obra - Encargos e Provisões</t>
        </is>
      </c>
      <c r="H494" t="inlineStr">
        <is>
          <t xml:space="preserve">  -  FGTS</t>
        </is>
      </c>
      <c r="J494" t="n">
        <v>-10500</v>
      </c>
      <c r="K494" t="n">
        <v>-10500</v>
      </c>
      <c r="O494" t="inlineStr">
        <is>
          <t>Provisionado</t>
        </is>
      </c>
      <c r="Q494" t="inlineStr">
        <is>
          <t>09/2026</t>
        </is>
      </c>
      <c r="R494" t="n">
        <v>0</v>
      </c>
    </row>
    <row r="495">
      <c r="A495" t="n">
        <v>206981</v>
      </c>
      <c r="B495" t="inlineStr">
        <is>
          <t>Arcos</t>
        </is>
      </c>
      <c r="C495" t="inlineStr">
        <is>
          <t>INSS</t>
        </is>
      </c>
      <c r="D495" t="inlineStr">
        <is>
          <t>PROVISAO</t>
        </is>
      </c>
      <c r="E495" s="550" t="n">
        <v>46295</v>
      </c>
      <c r="F495" s="550" t="n">
        <v>46315</v>
      </c>
      <c r="G495" t="inlineStr">
        <is>
          <t>Mão de Obra - Encargos e Provisões</t>
        </is>
      </c>
      <c r="H495" t="inlineStr">
        <is>
          <t xml:space="preserve">  -  INSS Patronal</t>
        </is>
      </c>
      <c r="I495" t="inlineStr">
        <is>
          <t>INSS PATRONAL</t>
        </is>
      </c>
      <c r="J495" t="n">
        <v>-33000</v>
      </c>
      <c r="K495" t="n">
        <v>-33000</v>
      </c>
      <c r="O495" t="inlineStr">
        <is>
          <t>Provisionado</t>
        </is>
      </c>
      <c r="Q495" t="inlineStr">
        <is>
          <t>09/2026</t>
        </is>
      </c>
      <c r="R495" t="n">
        <v>0</v>
      </c>
    </row>
    <row r="496">
      <c r="A496" t="n">
        <v>210400</v>
      </c>
      <c r="B496" t="inlineStr">
        <is>
          <t>Arcos</t>
        </is>
      </c>
      <c r="C496" t="inlineStr">
        <is>
          <t>PIS</t>
        </is>
      </c>
      <c r="D496" t="inlineStr">
        <is>
          <t>PROVISAO</t>
        </is>
      </c>
      <c r="E496" s="550" t="n">
        <v>46295</v>
      </c>
      <c r="F496" s="550" t="n">
        <v>46320</v>
      </c>
      <c r="G496" t="inlineStr">
        <is>
          <t>Impostos sobre Venda</t>
        </is>
      </c>
      <c r="H496" t="inlineStr">
        <is>
          <t>PIS / COFINS</t>
        </is>
      </c>
      <c r="J496" t="n">
        <v>-6000</v>
      </c>
      <c r="K496" t="n">
        <v>-6000</v>
      </c>
      <c r="O496" t="inlineStr">
        <is>
          <t>Provisionado</t>
        </is>
      </c>
      <c r="Q496" t="inlineStr">
        <is>
          <t>09/2026</t>
        </is>
      </c>
      <c r="R496" t="n">
        <v>0</v>
      </c>
    </row>
    <row r="497">
      <c r="A497" t="n">
        <v>206993</v>
      </c>
      <c r="B497" t="inlineStr">
        <is>
          <t>Arcos</t>
        </is>
      </c>
      <c r="C497" t="inlineStr">
        <is>
          <t>INSS</t>
        </is>
      </c>
      <c r="D497" t="inlineStr">
        <is>
          <t>PROVISAO</t>
        </is>
      </c>
      <c r="E497" s="550" t="n">
        <v>46295</v>
      </c>
      <c r="F497" s="550" t="n">
        <v>46315</v>
      </c>
      <c r="G497" t="inlineStr">
        <is>
          <t>Mão de Obra - Encargos e Provisões</t>
        </is>
      </c>
      <c r="H497" t="inlineStr">
        <is>
          <t xml:space="preserve">  -  INSS Segurados</t>
        </is>
      </c>
      <c r="I497" t="inlineStr">
        <is>
          <t>INSS Segurados</t>
        </is>
      </c>
      <c r="J497" t="n">
        <v>-10000</v>
      </c>
      <c r="K497" t="n">
        <v>-10000</v>
      </c>
      <c r="O497" t="inlineStr">
        <is>
          <t>Provisionado</t>
        </is>
      </c>
      <c r="Q497" t="inlineStr">
        <is>
          <t>09/2026</t>
        </is>
      </c>
      <c r="R497" t="n">
        <v>0</v>
      </c>
    </row>
    <row r="498">
      <c r="A498" t="n">
        <v>210388</v>
      </c>
      <c r="B498" t="inlineStr">
        <is>
          <t>Arcos</t>
        </is>
      </c>
      <c r="C498" t="inlineStr">
        <is>
          <t>COFINS</t>
        </is>
      </c>
      <c r="D498" t="inlineStr">
        <is>
          <t>PROVISAO</t>
        </is>
      </c>
      <c r="E498" s="550" t="n">
        <v>46295</v>
      </c>
      <c r="F498" s="550" t="n">
        <v>46320</v>
      </c>
      <c r="G498" t="inlineStr">
        <is>
          <t>Impostos sobre Venda</t>
        </is>
      </c>
      <c r="H498" t="inlineStr">
        <is>
          <t>PIS / COFINS</t>
        </is>
      </c>
      <c r="J498" t="n">
        <v>-25000</v>
      </c>
      <c r="K498" t="n">
        <v>-25000</v>
      </c>
      <c r="O498" t="inlineStr">
        <is>
          <t>Provisionado</t>
        </is>
      </c>
      <c r="Q498" t="inlineStr">
        <is>
          <t>09/2026</t>
        </is>
      </c>
      <c r="R498" t="n">
        <v>0</v>
      </c>
    </row>
    <row r="499">
      <c r="A499" t="n">
        <v>215703</v>
      </c>
      <c r="B499" t="inlineStr">
        <is>
          <t>Arcos</t>
        </is>
      </c>
      <c r="C499" t="inlineStr">
        <is>
          <t xml:space="preserve">CSRF </t>
        </is>
      </c>
      <c r="D499" t="inlineStr">
        <is>
          <t>PROVISAO</t>
        </is>
      </c>
      <c r="E499" s="550" t="n">
        <v>46293</v>
      </c>
      <c r="F499" s="550" t="n">
        <v>46315</v>
      </c>
      <c r="G499" t="inlineStr">
        <is>
          <t>Serviços de Terceiros</t>
        </is>
      </c>
      <c r="H499" t="inlineStr">
        <is>
          <t>Assessoria Contabil</t>
        </is>
      </c>
      <c r="J499" t="n">
        <v>-250</v>
      </c>
      <c r="K499" t="n">
        <v>-250</v>
      </c>
      <c r="O499" t="inlineStr">
        <is>
          <t>Provisionado</t>
        </is>
      </c>
      <c r="Q499" t="inlineStr">
        <is>
          <t>09/2026</t>
        </is>
      </c>
      <c r="R499" t="n">
        <v>0</v>
      </c>
    </row>
    <row r="500">
      <c r="A500" t="n">
        <v>177862</v>
      </c>
      <c r="B500" t="inlineStr">
        <is>
          <t>Arcos</t>
        </is>
      </c>
      <c r="C500" t="inlineStr">
        <is>
          <t xml:space="preserve">MINISTERIO DA FAZENDA </t>
        </is>
      </c>
      <c r="D500" t="inlineStr">
        <is>
          <t>17/60</t>
        </is>
      </c>
      <c r="E500" s="550" t="n">
        <v>46293</v>
      </c>
      <c r="F500" s="550" t="n">
        <v>46474</v>
      </c>
      <c r="G500" t="inlineStr">
        <is>
          <t>Endividamento</t>
        </is>
      </c>
      <c r="H500" t="inlineStr">
        <is>
          <t>Endividamento Geral</t>
        </is>
      </c>
      <c r="I500" t="inlineStr">
        <is>
          <t>PARCELAMENTO 014247772 - IRPJ E CSLL RELATIVOS AO 3º E 4º TRI DE 2022</t>
        </is>
      </c>
      <c r="J500" t="n">
        <v>-8566.18</v>
      </c>
      <c r="K500" t="n">
        <v>-8566.18</v>
      </c>
      <c r="O500" t="inlineStr">
        <is>
          <t>Provisionado</t>
        </is>
      </c>
      <c r="Q500" t="inlineStr">
        <is>
          <t>09/2026</t>
        </is>
      </c>
      <c r="R500" t="n">
        <v>0</v>
      </c>
    </row>
    <row r="501">
      <c r="A501" t="n">
        <v>212183</v>
      </c>
      <c r="B501" t="inlineStr">
        <is>
          <t>Arcos</t>
        </is>
      </c>
      <c r="C501" t="inlineStr">
        <is>
          <t>SECRETARIA DE ESTADO DA FAZENDA</t>
        </is>
      </c>
      <c r="D501" t="inlineStr">
        <is>
          <t>8/84</t>
        </is>
      </c>
      <c r="E501" s="550" t="n">
        <v>46291</v>
      </c>
      <c r="F501" s="550" t="n">
        <v>46325</v>
      </c>
      <c r="G501" t="inlineStr">
        <is>
          <t>Endividamento</t>
        </is>
      </c>
      <c r="H501" t="inlineStr">
        <is>
          <t>Endividamento Geral</t>
        </is>
      </c>
      <c r="I501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501" t="n">
        <v>-3381.49</v>
      </c>
      <c r="K501" t="n">
        <v>-3381.49</v>
      </c>
      <c r="O501" t="inlineStr">
        <is>
          <t>Provisionado</t>
        </is>
      </c>
      <c r="Q501" t="inlineStr">
        <is>
          <t>09/2026</t>
        </is>
      </c>
      <c r="R501" t="n">
        <v>0</v>
      </c>
    </row>
    <row r="502">
      <c r="A502" t="n">
        <v>199371</v>
      </c>
      <c r="B502" t="inlineStr">
        <is>
          <t>Arcos</t>
        </is>
      </c>
      <c r="C502" t="inlineStr">
        <is>
          <t>ALISSON MARCELO DOS SANTOS OLIVEIRA</t>
        </is>
      </c>
      <c r="D502" t="inlineStr">
        <is>
          <t>PROVISAO</t>
        </is>
      </c>
      <c r="E502" s="550" t="n">
        <v>46266</v>
      </c>
      <c r="F502" s="550" t="n">
        <v>46305</v>
      </c>
      <c r="G502" t="inlineStr">
        <is>
          <t>Mão de Obra - PJ</t>
        </is>
      </c>
      <c r="H502" t="inlineStr">
        <is>
          <t>MDO PJ Fixo</t>
        </is>
      </c>
      <c r="I502" t="inlineStr">
        <is>
          <t xml:space="preserve">SALÁRIO PJ </t>
        </is>
      </c>
      <c r="J502" t="n">
        <v>-4200</v>
      </c>
      <c r="K502" t="n">
        <v>-4200</v>
      </c>
      <c r="M502" t="inlineStr">
        <is>
          <t>COORDENADOR</t>
        </is>
      </c>
      <c r="N502" t="inlineStr">
        <is>
          <t xml:space="preserve">  - Coordenador</t>
        </is>
      </c>
      <c r="O502" t="inlineStr">
        <is>
          <t>Provisionado</t>
        </is>
      </c>
      <c r="Q502" t="inlineStr">
        <is>
          <t>09/2026</t>
        </is>
      </c>
      <c r="R502" t="n">
        <v>0</v>
      </c>
    </row>
    <row r="503">
      <c r="A503" t="n">
        <v>199557</v>
      </c>
      <c r="B503" t="inlineStr">
        <is>
          <t>Arcos</t>
        </is>
      </c>
      <c r="C503" t="inlineStr">
        <is>
          <t>PJ 55774785000141</t>
        </is>
      </c>
      <c r="D503" t="inlineStr">
        <is>
          <t>PROVISAO</t>
        </is>
      </c>
      <c r="E503" s="550" t="n">
        <v>46266</v>
      </c>
      <c r="F503" s="550" t="n">
        <v>46305</v>
      </c>
      <c r="G503" t="inlineStr">
        <is>
          <t>Mão de Obra - PJ</t>
        </is>
      </c>
      <c r="H503" t="inlineStr">
        <is>
          <t>MDO PJ Fixo</t>
        </is>
      </c>
      <c r="I503" t="inlineStr">
        <is>
          <t>SALÁRIO PJ</t>
        </is>
      </c>
      <c r="J503" t="n">
        <v>-1125</v>
      </c>
      <c r="K503" t="n">
        <v>-1125</v>
      </c>
      <c r="M503" t="inlineStr">
        <is>
          <t>ANALISTA DE COMPRAS DO SQUAD</t>
        </is>
      </c>
      <c r="N503" t="inlineStr">
        <is>
          <t xml:space="preserve">  - Squad</t>
        </is>
      </c>
      <c r="O503" t="inlineStr">
        <is>
          <t>Provisionado</t>
        </is>
      </c>
      <c r="Q503" t="inlineStr">
        <is>
          <t>09/2026</t>
        </is>
      </c>
      <c r="R503" t="n">
        <v>0</v>
      </c>
    </row>
    <row r="504">
      <c r="A504" t="n">
        <v>198578</v>
      </c>
      <c r="B504" t="inlineStr">
        <is>
          <t>Arcos</t>
        </is>
      </c>
      <c r="C504" t="inlineStr">
        <is>
          <t>SUSTENIDOS ORGANIZACAO SOCIAL DE CULTURA</t>
        </is>
      </c>
      <c r="D504" t="inlineStr">
        <is>
          <t>PROVISAO</t>
        </is>
      </c>
      <c r="E504" s="550" t="n">
        <v>46266</v>
      </c>
      <c r="F504" s="550" t="n">
        <v>46305</v>
      </c>
      <c r="G504" t="inlineStr">
        <is>
          <t>Custo de Ocupação</t>
        </is>
      </c>
      <c r="H504" t="inlineStr">
        <is>
          <t>Aluguel de Imoveis</t>
        </is>
      </c>
      <c r="I504" t="inlineStr">
        <is>
          <t>ALUGUEL DE IMOVEIS - VARIAVEL -</t>
        </is>
      </c>
      <c r="J504" t="n">
        <v>-45000</v>
      </c>
      <c r="K504" t="n">
        <v>-45000</v>
      </c>
      <c r="O504" t="inlineStr">
        <is>
          <t>Provisionado</t>
        </is>
      </c>
      <c r="Q504" t="inlineStr">
        <is>
          <t>09/2026</t>
        </is>
      </c>
      <c r="R504" t="n">
        <v>0</v>
      </c>
    </row>
    <row r="505">
      <c r="A505" t="n">
        <v>198589</v>
      </c>
      <c r="B505" t="inlineStr">
        <is>
          <t>Arcos</t>
        </is>
      </c>
      <c r="C505" t="inlineStr">
        <is>
          <t>AMANDA FUCCIA DE SOUZA</t>
        </is>
      </c>
      <c r="D505" t="inlineStr">
        <is>
          <t>PROVISAO</t>
        </is>
      </c>
      <c r="E505" s="550" t="n">
        <v>46266</v>
      </c>
      <c r="F505" s="550" t="n">
        <v>46275</v>
      </c>
      <c r="G505" t="inlineStr">
        <is>
          <t>Manutenção</t>
        </is>
      </c>
      <c r="H505" t="inlineStr">
        <is>
          <t>Decoração/Paisagismo e Jardinagem</t>
        </is>
      </c>
      <c r="I505" t="inlineStr">
        <is>
          <t xml:space="preserve">PAISAGISMO/JARDINAGEM - BOTANICA </t>
        </is>
      </c>
      <c r="J505" t="n">
        <v>-4000</v>
      </c>
      <c r="K505" t="n">
        <v>-4000</v>
      </c>
      <c r="O505" t="inlineStr">
        <is>
          <t>Provisionado</t>
        </is>
      </c>
      <c r="Q505" t="inlineStr">
        <is>
          <t>09/2026</t>
        </is>
      </c>
      <c r="R505" t="n">
        <v>0</v>
      </c>
    </row>
    <row r="506">
      <c r="A506" t="n">
        <v>199458</v>
      </c>
      <c r="B506" t="inlineStr">
        <is>
          <t>Arcos</t>
        </is>
      </c>
      <c r="C506" t="inlineStr">
        <is>
          <t>PUXURI CONSULTORIA LTDA</t>
        </is>
      </c>
      <c r="D506" t="inlineStr">
        <is>
          <t>PROVISAO</t>
        </is>
      </c>
      <c r="E506" s="550" t="n">
        <v>46266</v>
      </c>
      <c r="F506" s="550" t="n">
        <v>46305</v>
      </c>
      <c r="G506" t="inlineStr">
        <is>
          <t>Mão de Obra - PJ</t>
        </is>
      </c>
      <c r="H506" t="inlineStr">
        <is>
          <t>MDO PJ Fixo</t>
        </is>
      </c>
      <c r="I506" t="inlineStr">
        <is>
          <t xml:space="preserve">SALÁRIO PJ </t>
        </is>
      </c>
      <c r="J506" t="n">
        <v>-10000</v>
      </c>
      <c r="K506" t="n">
        <v>-10000</v>
      </c>
      <c r="M506" t="inlineStr">
        <is>
          <t>CHEFE EXECUTIVO DE COZINHA</t>
        </is>
      </c>
      <c r="N506" t="inlineStr">
        <is>
          <t xml:space="preserve">  - Squad</t>
        </is>
      </c>
      <c r="O506" t="inlineStr">
        <is>
          <t>Provisionado</t>
        </is>
      </c>
      <c r="Q506" t="inlineStr">
        <is>
          <t>09/2026</t>
        </is>
      </c>
      <c r="R506" t="n">
        <v>0</v>
      </c>
    </row>
    <row r="507">
      <c r="A507" t="n">
        <v>214111</v>
      </c>
      <c r="B507" t="inlineStr">
        <is>
          <t>Arcos</t>
        </is>
      </c>
      <c r="C507" t="inlineStr">
        <is>
          <t>GILVANIA DE SOUZA LAURENCIO</t>
        </is>
      </c>
      <c r="D507" t="inlineStr">
        <is>
          <t>PROVISAO</t>
        </is>
      </c>
      <c r="E507" s="550" t="n">
        <v>46266</v>
      </c>
      <c r="F507" s="550" t="n">
        <v>46305</v>
      </c>
      <c r="G507" t="inlineStr">
        <is>
          <t>Mão de Obra - PJ</t>
        </is>
      </c>
      <c r="H507" t="inlineStr">
        <is>
          <t>MDO PJ Fixo</t>
        </is>
      </c>
      <c r="I507" t="inlineStr">
        <is>
          <t xml:space="preserve">SALÁRIO PJ </t>
        </is>
      </c>
      <c r="J507" t="n">
        <v>-3400</v>
      </c>
      <c r="K507" t="n">
        <v>-3400</v>
      </c>
      <c r="M507" t="inlineStr">
        <is>
          <t>CHEFE DE COZINHA</t>
        </is>
      </c>
      <c r="N507" t="inlineStr">
        <is>
          <t xml:space="preserve">  - Chefe de Cozinha</t>
        </is>
      </c>
      <c r="O507" t="inlineStr">
        <is>
          <t>Provisionado</t>
        </is>
      </c>
      <c r="Q507" t="inlineStr">
        <is>
          <t>09/2026</t>
        </is>
      </c>
      <c r="R507" t="n">
        <v>0</v>
      </c>
    </row>
    <row r="508">
      <c r="A508" t="n">
        <v>224858</v>
      </c>
      <c r="B508" t="inlineStr">
        <is>
          <t>Arcos</t>
        </is>
      </c>
      <c r="C508" t="inlineStr">
        <is>
          <t>VINICIUS NORIVAL BARBOSA DA SILVA</t>
        </is>
      </c>
      <c r="D508" t="inlineStr">
        <is>
          <t>PROVISAO</t>
        </is>
      </c>
      <c r="E508" s="550" t="n">
        <v>46266</v>
      </c>
      <c r="F508" s="550" t="n">
        <v>46305</v>
      </c>
      <c r="G508" t="inlineStr">
        <is>
          <t>Mão de Obra - PJ</t>
        </is>
      </c>
      <c r="H508" t="inlineStr">
        <is>
          <t>MDO PJ Fixo</t>
        </is>
      </c>
      <c r="I508" t="inlineStr">
        <is>
          <t>SALÁRIO PJ - PRODUTOR DE EVENTOS III</t>
        </is>
      </c>
      <c r="J508" t="n">
        <v>-1500</v>
      </c>
      <c r="K508" t="n">
        <v>-1500</v>
      </c>
      <c r="M508" t="inlineStr">
        <is>
          <t>ANALISTA EXECUTIVA DE EVENTOS</t>
        </is>
      </c>
      <c r="N508" t="inlineStr">
        <is>
          <t>MDO Terceirizada - Eventos</t>
        </is>
      </c>
      <c r="O508" t="inlineStr">
        <is>
          <t>Provisionado</t>
        </is>
      </c>
      <c r="Q508" t="inlineStr">
        <is>
          <t>09/2026</t>
        </is>
      </c>
      <c r="R508" t="n">
        <v>0</v>
      </c>
    </row>
    <row r="509">
      <c r="A509" t="n">
        <v>214154</v>
      </c>
      <c r="B509" t="inlineStr">
        <is>
          <t>Arcos</t>
        </is>
      </c>
      <c r="C509" t="inlineStr">
        <is>
          <t xml:space="preserve">JANAINA SANTOS PAES DA SILVA </t>
        </is>
      </c>
      <c r="D509" t="inlineStr">
        <is>
          <t>PROVISAO</t>
        </is>
      </c>
      <c r="E509" s="550" t="n">
        <v>46266</v>
      </c>
      <c r="F509" s="550" t="n">
        <v>46305</v>
      </c>
      <c r="G509" t="inlineStr">
        <is>
          <t>Mão de Obra - PJ</t>
        </is>
      </c>
      <c r="H509" t="inlineStr">
        <is>
          <t>MDO PJ Fixo</t>
        </is>
      </c>
      <c r="I509" t="inlineStr">
        <is>
          <t xml:space="preserve">SALÁRIO PJ </t>
        </is>
      </c>
      <c r="J509" t="n">
        <v>-4000</v>
      </c>
      <c r="K509" t="n">
        <v>-4000</v>
      </c>
      <c r="M509" t="inlineStr">
        <is>
          <t>SUB CHEFE DE COZINHA</t>
        </is>
      </c>
      <c r="N509" t="inlineStr">
        <is>
          <t xml:space="preserve">  - Sub Chefe de Cozinha</t>
        </is>
      </c>
      <c r="O509" t="inlineStr">
        <is>
          <t>Provisionado</t>
        </is>
      </c>
      <c r="Q509" t="inlineStr">
        <is>
          <t>09/2026</t>
        </is>
      </c>
      <c r="R509" t="n">
        <v>0</v>
      </c>
    </row>
    <row r="510">
      <c r="A510" t="n">
        <v>199445</v>
      </c>
      <c r="B510" t="inlineStr">
        <is>
          <t>Arcos</t>
        </is>
      </c>
      <c r="C510" t="inlineStr">
        <is>
          <t>PJ 00352023 - JESSICA IZABEL DE SOUZA</t>
        </is>
      </c>
      <c r="D510" t="inlineStr">
        <is>
          <t>PROVISAO</t>
        </is>
      </c>
      <c r="E510" s="550" t="n">
        <v>46266</v>
      </c>
      <c r="F510" s="550" t="n">
        <v>46305</v>
      </c>
      <c r="G510" t="inlineStr">
        <is>
          <t>Mão de Obra - PJ</t>
        </is>
      </c>
      <c r="H510" t="inlineStr">
        <is>
          <t>MDO PJ Fixo</t>
        </is>
      </c>
      <c r="I510" t="inlineStr">
        <is>
          <t xml:space="preserve">SALÁRIO PJ </t>
        </is>
      </c>
      <c r="J510" t="n">
        <v>-1500</v>
      </c>
      <c r="K510" t="n">
        <v>-1500</v>
      </c>
      <c r="M510" t="inlineStr">
        <is>
          <t>ANALISTA FINANCEIRO DO SQUAD</t>
        </is>
      </c>
      <c r="N510" t="inlineStr">
        <is>
          <t xml:space="preserve">  - Squad</t>
        </is>
      </c>
      <c r="O510" t="inlineStr">
        <is>
          <t>Provisionado</t>
        </is>
      </c>
      <c r="Q510" t="inlineStr">
        <is>
          <t>09/2026</t>
        </is>
      </c>
      <c r="R510" t="n">
        <v>0</v>
      </c>
    </row>
    <row r="511">
      <c r="A511" t="n">
        <v>199395</v>
      </c>
      <c r="B511" t="inlineStr">
        <is>
          <t>Arcos</t>
        </is>
      </c>
      <c r="C511" t="inlineStr">
        <is>
          <t>DAIANY LOPES BONFIM</t>
        </is>
      </c>
      <c r="D511" t="inlineStr">
        <is>
          <t>PROVISAO</t>
        </is>
      </c>
      <c r="E511" s="550" t="n">
        <v>46266</v>
      </c>
      <c r="F511" s="550" t="n">
        <v>46305</v>
      </c>
      <c r="G511" t="inlineStr">
        <is>
          <t>Mão de Obra - PJ</t>
        </is>
      </c>
      <c r="H511" t="inlineStr">
        <is>
          <t>MDO PJ Fixo</t>
        </is>
      </c>
      <c r="I511" t="inlineStr">
        <is>
          <t xml:space="preserve">SALÁRIO PJ </t>
        </is>
      </c>
      <c r="J511" t="n">
        <v>-3100</v>
      </c>
      <c r="K511" t="n">
        <v>-3100</v>
      </c>
      <c r="M511" t="inlineStr">
        <is>
          <t>HOSTESS</t>
        </is>
      </c>
      <c r="N511" t="inlineStr">
        <is>
          <t xml:space="preserve">  - Hostess</t>
        </is>
      </c>
      <c r="O511" t="inlineStr">
        <is>
          <t>Provisionado</t>
        </is>
      </c>
      <c r="Q511" t="inlineStr">
        <is>
          <t>09/2026</t>
        </is>
      </c>
      <c r="R511" t="n">
        <v>0</v>
      </c>
    </row>
    <row r="512">
      <c r="A512" t="n">
        <v>219872</v>
      </c>
      <c r="B512" t="inlineStr">
        <is>
          <t>Arcos</t>
        </is>
      </c>
      <c r="C512" t="inlineStr">
        <is>
          <t>RD GESTAO E SISTEMAS S.A.</t>
        </is>
      </c>
      <c r="D512" t="inlineStr">
        <is>
          <t>RP0032026</t>
        </is>
      </c>
      <c r="E512" s="550" t="n">
        <v>46266</v>
      </c>
      <c r="F512" s="550" t="n">
        <v>46321</v>
      </c>
      <c r="G512" t="inlineStr">
        <is>
          <t>Marketing</t>
        </is>
      </c>
      <c r="H512" t="inlineStr">
        <is>
          <t>Ferramentas de Marketing</t>
        </is>
      </c>
      <c r="I512" t="inlineStr">
        <is>
          <t>DISPARO DE EMAILS (REEMBOLSO FACUNDO) - 09/2026</t>
        </is>
      </c>
      <c r="J512" t="n">
        <v>-1034.45</v>
      </c>
      <c r="K512" t="n">
        <v>-1034.45</v>
      </c>
      <c r="O512" t="inlineStr">
        <is>
          <t>Real</t>
        </is>
      </c>
      <c r="Q512" t="inlineStr">
        <is>
          <t>09/2026</t>
        </is>
      </c>
      <c r="R512" t="n">
        <v>0</v>
      </c>
    </row>
    <row r="513">
      <c r="A513" t="n">
        <v>199433</v>
      </c>
      <c r="B513" t="inlineStr">
        <is>
          <t>Arcos</t>
        </is>
      </c>
      <c r="C513" t="inlineStr">
        <is>
          <t>PJ 00492024 - ISABELLA FERNANDES GOMES</t>
        </is>
      </c>
      <c r="D513" t="inlineStr">
        <is>
          <t>PROVISAO</t>
        </is>
      </c>
      <c r="E513" s="550" t="n">
        <v>46266</v>
      </c>
      <c r="F513" s="550" t="n">
        <v>46305</v>
      </c>
      <c r="G513" t="inlineStr">
        <is>
          <t>Mão de Obra - PJ</t>
        </is>
      </c>
      <c r="H513" t="inlineStr">
        <is>
          <t>MDO PJ Fixo</t>
        </is>
      </c>
      <c r="I513" t="inlineStr">
        <is>
          <t xml:space="preserve">SALÁRIO PJ </t>
        </is>
      </c>
      <c r="J513" t="n">
        <v>-1800</v>
      </c>
      <c r="K513" t="n">
        <v>-1800</v>
      </c>
      <c r="M513" t="inlineStr">
        <is>
          <t>ANALISTA FINANCEIRO DO SQUAD</t>
        </is>
      </c>
      <c r="N513" t="inlineStr">
        <is>
          <t xml:space="preserve">  - Squad</t>
        </is>
      </c>
      <c r="O513" t="inlineStr">
        <is>
          <t>Provisionado</t>
        </is>
      </c>
      <c r="Q513" t="inlineStr">
        <is>
          <t>09/2026</t>
        </is>
      </c>
      <c r="R513" t="n">
        <v>0</v>
      </c>
    </row>
    <row r="514">
      <c r="A514" t="n">
        <v>216078</v>
      </c>
      <c r="B514" t="inlineStr">
        <is>
          <t>Arcos</t>
        </is>
      </c>
      <c r="C514" t="inlineStr">
        <is>
          <t>FABRICA DE BARES SERVICOS LTDA FB</t>
        </is>
      </c>
      <c r="D514" t="inlineStr">
        <is>
          <t>PROVISAO</t>
        </is>
      </c>
      <c r="E514" s="550" t="n">
        <v>46266</v>
      </c>
      <c r="F514" s="550" t="n">
        <v>46315</v>
      </c>
      <c r="G514" t="inlineStr">
        <is>
          <t>Serviços de Terceiros</t>
        </is>
      </c>
      <c r="H514" t="inlineStr">
        <is>
          <t>Assessoria RH</t>
        </is>
      </c>
      <c r="I514" t="inlineStr">
        <is>
          <t>ASSESSORIA RH - 02/2026</t>
        </is>
      </c>
      <c r="J514" t="n">
        <v>-1100</v>
      </c>
      <c r="K514" t="n">
        <v>-1100</v>
      </c>
      <c r="O514" t="inlineStr">
        <is>
          <t>Provisionado</t>
        </is>
      </c>
      <c r="Q514" t="inlineStr">
        <is>
          <t>09/2026</t>
        </is>
      </c>
      <c r="R514" t="n">
        <v>0</v>
      </c>
    </row>
    <row r="515">
      <c r="A515" t="n">
        <v>199383</v>
      </c>
      <c r="B515" t="inlineStr">
        <is>
          <t>Arcos</t>
        </is>
      </c>
      <c r="C515" t="inlineStr">
        <is>
          <t xml:space="preserve">PJ 00482024  BARBARA SARMENTO ABIB </t>
        </is>
      </c>
      <c r="D515" t="inlineStr">
        <is>
          <t>PROVISAO</t>
        </is>
      </c>
      <c r="E515" s="550" t="n">
        <v>46266</v>
      </c>
      <c r="F515" s="550" t="n">
        <v>46305</v>
      </c>
      <c r="G515" t="inlineStr">
        <is>
          <t>Mão de Obra - PJ</t>
        </is>
      </c>
      <c r="H515" t="inlineStr">
        <is>
          <t>MDO PJ Fixo</t>
        </is>
      </c>
      <c r="I515" t="inlineStr">
        <is>
          <t xml:space="preserve">SALÁRIO PJ </t>
        </is>
      </c>
      <c r="J515" t="n">
        <v>-4000</v>
      </c>
      <c r="K515" t="n">
        <v>-4000</v>
      </c>
      <c r="M515" t="inlineStr">
        <is>
          <t>SUB CHEFE DE COZINHA</t>
        </is>
      </c>
      <c r="N515" t="inlineStr">
        <is>
          <t xml:space="preserve">  - Sub Chefe de Cozinha</t>
        </is>
      </c>
      <c r="O515" t="inlineStr">
        <is>
          <t>Provisionado</t>
        </is>
      </c>
      <c r="Q515" t="inlineStr">
        <is>
          <t>09/2026</t>
        </is>
      </c>
      <c r="R515" t="n">
        <v>0</v>
      </c>
    </row>
    <row r="516">
      <c r="A516" t="n">
        <v>199408</v>
      </c>
      <c r="B516" t="inlineStr">
        <is>
          <t>Arcos</t>
        </is>
      </c>
      <c r="C516" t="inlineStr">
        <is>
          <t>FELIPE FERREIRA FRANCA 36496185832</t>
        </is>
      </c>
      <c r="D516" t="inlineStr">
        <is>
          <t>PROVISAO</t>
        </is>
      </c>
      <c r="E516" s="550" t="n">
        <v>46266</v>
      </c>
      <c r="F516" s="550" t="n">
        <v>46305</v>
      </c>
      <c r="G516" t="inlineStr">
        <is>
          <t>Mão de Obra - PJ</t>
        </is>
      </c>
      <c r="H516" t="inlineStr">
        <is>
          <t>MDO PJ Fixo</t>
        </is>
      </c>
      <c r="I516" t="inlineStr">
        <is>
          <t xml:space="preserve">SALÁRIO PJ </t>
        </is>
      </c>
      <c r="J516" t="n">
        <v>-10000</v>
      </c>
      <c r="K516" t="n">
        <v>-10000</v>
      </c>
      <c r="M516" t="inlineStr">
        <is>
          <t>LIDER DE SQUAD</t>
        </is>
      </c>
      <c r="N516" t="inlineStr">
        <is>
          <t xml:space="preserve">  - Squad</t>
        </is>
      </c>
      <c r="O516" t="inlineStr">
        <is>
          <t>Provisionado</t>
        </is>
      </c>
      <c r="Q516" t="inlineStr">
        <is>
          <t>09/2026</t>
        </is>
      </c>
      <c r="R516" t="n">
        <v>0</v>
      </c>
    </row>
    <row r="517">
      <c r="A517" t="n">
        <v>205052</v>
      </c>
      <c r="B517" t="inlineStr">
        <is>
          <t>Arcos</t>
        </is>
      </c>
      <c r="C517" t="inlineStr">
        <is>
          <t>PJ 43960118000174 - DIEGO OLIVEIRA SANTANA</t>
        </is>
      </c>
      <c r="D517" t="inlineStr">
        <is>
          <t>PROVISAO</t>
        </is>
      </c>
      <c r="E517" s="550" t="n">
        <v>46266</v>
      </c>
      <c r="F517" s="550" t="n">
        <v>46305</v>
      </c>
      <c r="G517" t="inlineStr">
        <is>
          <t>Mão de Obra - PJ</t>
        </is>
      </c>
      <c r="H517" t="inlineStr">
        <is>
          <t>MDO PJ Fixo</t>
        </is>
      </c>
      <c r="I517" t="inlineStr">
        <is>
          <t xml:space="preserve">SALÁRIO PJ </t>
        </is>
      </c>
      <c r="J517" t="n">
        <v>-3100</v>
      </c>
      <c r="K517" t="n">
        <v>-3100</v>
      </c>
      <c r="M517" t="inlineStr">
        <is>
          <t>HOSTESS</t>
        </is>
      </c>
      <c r="N517" t="inlineStr">
        <is>
          <t xml:space="preserve">  - Hostess</t>
        </is>
      </c>
      <c r="O517" t="inlineStr">
        <is>
          <t>Provisionado</t>
        </is>
      </c>
      <c r="Q517" t="inlineStr">
        <is>
          <t>09/2026</t>
        </is>
      </c>
      <c r="R517" t="n">
        <v>0</v>
      </c>
    </row>
    <row r="518">
      <c r="A518" t="n">
        <v>219586</v>
      </c>
      <c r="B518" t="inlineStr">
        <is>
          <t>Arcos</t>
        </is>
      </c>
      <c r="C518" t="inlineStr">
        <is>
          <t>PJ 59349478000174</t>
        </is>
      </c>
      <c r="D518" t="inlineStr">
        <is>
          <t>PROVISAO</t>
        </is>
      </c>
      <c r="E518" s="550" t="n">
        <v>46266</v>
      </c>
      <c r="F518" s="550" t="n">
        <v>46305</v>
      </c>
      <c r="G518" t="inlineStr">
        <is>
          <t>Mão de Obra - PJ</t>
        </is>
      </c>
      <c r="H518" t="inlineStr">
        <is>
          <t>MDO PJ Fixo</t>
        </is>
      </c>
      <c r="I518" t="inlineStr">
        <is>
          <t xml:space="preserve">SALÁRIO PJ </t>
        </is>
      </c>
      <c r="J518" t="n">
        <v>-4200</v>
      </c>
      <c r="K518" t="n">
        <v>-4200</v>
      </c>
      <c r="M518" t="inlineStr">
        <is>
          <t>COORDENADOR</t>
        </is>
      </c>
      <c r="N518" t="inlineStr">
        <is>
          <t xml:space="preserve">  - Coordenador</t>
        </is>
      </c>
      <c r="O518" t="inlineStr">
        <is>
          <t>Provisionado</t>
        </is>
      </c>
      <c r="Q518" t="inlineStr">
        <is>
          <t>09/2026</t>
        </is>
      </c>
      <c r="R518" t="n">
        <v>0</v>
      </c>
    </row>
    <row r="519">
      <c r="A519" t="n">
        <v>229779</v>
      </c>
      <c r="B519" t="inlineStr">
        <is>
          <t>Arcos</t>
        </is>
      </c>
      <c r="C519" t="inlineStr">
        <is>
          <t>CONTRIBUICAO SINDICAL ASSISTENCIAL</t>
        </is>
      </c>
      <c r="D519" t="inlineStr">
        <is>
          <t>PROVISAO</t>
        </is>
      </c>
      <c r="E519" s="550" t="n">
        <v>46266</v>
      </c>
      <c r="F519" s="550" t="n">
        <v>46275</v>
      </c>
      <c r="G519" t="inlineStr">
        <is>
          <t>Mão de Obra - Benefícios</t>
        </is>
      </c>
      <c r="H519" t="inlineStr">
        <is>
          <t xml:space="preserve">Contribuição Sindical Assistencial   </t>
        </is>
      </c>
      <c r="J519" t="n">
        <v>-240</v>
      </c>
      <c r="K519" t="n">
        <v>-240</v>
      </c>
      <c r="O519" t="inlineStr">
        <is>
          <t>Provisionado</t>
        </is>
      </c>
      <c r="Q519" t="inlineStr">
        <is>
          <t>09/2026</t>
        </is>
      </c>
      <c r="R519" t="n">
        <v>0</v>
      </c>
    </row>
    <row r="520">
      <c r="A520" t="n">
        <v>199545</v>
      </c>
      <c r="B520" t="inlineStr">
        <is>
          <t>Arcos</t>
        </is>
      </c>
      <c r="C520" t="inlineStr">
        <is>
          <t>PJ 00132021 - TELES DE ALMEIDA PINTO</t>
        </is>
      </c>
      <c r="D520" t="inlineStr">
        <is>
          <t>PROVISAO</t>
        </is>
      </c>
      <c r="E520" s="550" t="n">
        <v>46266</v>
      </c>
      <c r="F520" s="550" t="n">
        <v>46305</v>
      </c>
      <c r="G520" t="inlineStr">
        <is>
          <t>Mão de Obra - PJ</t>
        </is>
      </c>
      <c r="H520" t="inlineStr">
        <is>
          <t>MDO PJ Fixo</t>
        </is>
      </c>
      <c r="I520" t="inlineStr">
        <is>
          <t>SALÁRIO PJ</t>
        </is>
      </c>
      <c r="J520" t="n">
        <v>-4000</v>
      </c>
      <c r="K520" t="n">
        <v>-4000</v>
      </c>
      <c r="M520" t="inlineStr">
        <is>
          <t>CHEFE DE BAR SQUAD</t>
        </is>
      </c>
      <c r="N520" t="inlineStr">
        <is>
          <t xml:space="preserve">  - Squad</t>
        </is>
      </c>
      <c r="O520" t="inlineStr">
        <is>
          <t>Provisionado</t>
        </is>
      </c>
      <c r="Q520" t="inlineStr">
        <is>
          <t>09/2026</t>
        </is>
      </c>
      <c r="R520" t="n">
        <v>0</v>
      </c>
    </row>
    <row r="521">
      <c r="A521" t="n">
        <v>199593</v>
      </c>
      <c r="B521" t="inlineStr">
        <is>
          <t>Arcos</t>
        </is>
      </c>
      <c r="C521" t="inlineStr">
        <is>
          <t>VICTOR ALE DE LIMA SOARES GONÇALVES</t>
        </is>
      </c>
      <c r="D521" t="inlineStr">
        <is>
          <t>PROVISAO</t>
        </is>
      </c>
      <c r="E521" s="550" t="n">
        <v>46266</v>
      </c>
      <c r="F521" s="550" t="n">
        <v>46305</v>
      </c>
      <c r="G521" t="inlineStr">
        <is>
          <t>Mão de Obra - PJ</t>
        </is>
      </c>
      <c r="H521" t="inlineStr">
        <is>
          <t>MDO PJ Fixo</t>
        </is>
      </c>
      <c r="I521" t="inlineStr">
        <is>
          <t>SALÁRIO PJ</t>
        </is>
      </c>
      <c r="J521" t="n">
        <v>-4200</v>
      </c>
      <c r="K521" t="n">
        <v>-4200</v>
      </c>
      <c r="M521" t="inlineStr">
        <is>
          <t>COORDENADOR</t>
        </is>
      </c>
      <c r="N521" t="inlineStr">
        <is>
          <t xml:space="preserve">  - Coordenador</t>
        </is>
      </c>
      <c r="O521" t="inlineStr">
        <is>
          <t>Provisionado</t>
        </is>
      </c>
      <c r="Q521" t="inlineStr">
        <is>
          <t>09/2026</t>
        </is>
      </c>
      <c r="R521" t="n">
        <v>0</v>
      </c>
    </row>
    <row r="522">
      <c r="A522" t="n">
        <v>199483</v>
      </c>
      <c r="B522" t="inlineStr">
        <is>
          <t>Arcos</t>
        </is>
      </c>
      <c r="C522" t="inlineStr">
        <is>
          <t>PJ 00392023 - LUANY SANTOS DA SILVA</t>
        </is>
      </c>
      <c r="D522" t="inlineStr">
        <is>
          <t>PROVISAO</t>
        </is>
      </c>
      <c r="E522" s="550" t="n">
        <v>46266</v>
      </c>
      <c r="F522" s="550" t="n">
        <v>46305</v>
      </c>
      <c r="G522" t="inlineStr">
        <is>
          <t>Mão de Obra - PJ</t>
        </is>
      </c>
      <c r="H522" t="inlineStr">
        <is>
          <t>MDO PJ Fixo</t>
        </is>
      </c>
      <c r="I522" t="inlineStr">
        <is>
          <t xml:space="preserve">SALÁRIO PJ </t>
        </is>
      </c>
      <c r="J522" t="n">
        <v>-3850</v>
      </c>
      <c r="K522" t="n">
        <v>-3850</v>
      </c>
      <c r="M522" t="inlineStr">
        <is>
          <t>ADMINISTRATIVO</t>
        </is>
      </c>
      <c r="N522" t="inlineStr">
        <is>
          <t xml:space="preserve">  - Administrativa</t>
        </is>
      </c>
      <c r="O522" t="inlineStr">
        <is>
          <t>Provisionado</t>
        </is>
      </c>
      <c r="Q522" t="inlineStr">
        <is>
          <t>09/2026</t>
        </is>
      </c>
      <c r="R522" t="n">
        <v>0</v>
      </c>
    </row>
    <row r="523">
      <c r="A523" t="n">
        <v>199531</v>
      </c>
      <c r="B523" t="inlineStr">
        <is>
          <t>Arcos</t>
        </is>
      </c>
      <c r="C523" t="inlineStr">
        <is>
          <t>RENATA DIAS PERRONI</t>
        </is>
      </c>
      <c r="D523" t="inlineStr">
        <is>
          <t>PROVISAO</t>
        </is>
      </c>
      <c r="E523" s="550" t="n">
        <v>46266</v>
      </c>
      <c r="F523" s="550" t="n">
        <v>46305</v>
      </c>
      <c r="G523" t="inlineStr">
        <is>
          <t>Mão de Obra - PJ</t>
        </is>
      </c>
      <c r="H523" t="inlineStr">
        <is>
          <t>MDO PJ Fixo</t>
        </is>
      </c>
      <c r="I523" t="inlineStr">
        <is>
          <t>SALÁRIO PJ</t>
        </is>
      </c>
      <c r="J523" t="n">
        <v>-3100</v>
      </c>
      <c r="K523" t="n">
        <v>-3100</v>
      </c>
      <c r="M523" t="inlineStr">
        <is>
          <t>HOSTESS</t>
        </is>
      </c>
      <c r="N523" t="inlineStr">
        <is>
          <t xml:space="preserve">  - Hostess</t>
        </is>
      </c>
      <c r="O523" t="inlineStr">
        <is>
          <t>Provisionado</t>
        </is>
      </c>
      <c r="Q523" t="inlineStr">
        <is>
          <t>09/2026</t>
        </is>
      </c>
      <c r="R523" t="n">
        <v>0</v>
      </c>
    </row>
    <row r="524">
      <c r="A524" t="n">
        <v>230415</v>
      </c>
      <c r="B524" t="inlineStr">
        <is>
          <t>Arcos</t>
        </is>
      </c>
      <c r="C524" t="inlineStr">
        <is>
          <t>CONCIERGE IA SOLUCOES LTDA</t>
        </is>
      </c>
      <c r="D524" t="inlineStr">
        <is>
          <t>PROVISAO</t>
        </is>
      </c>
      <c r="E524" s="550" t="n">
        <v>46266</v>
      </c>
      <c r="F524" s="550" t="n">
        <v>46300</v>
      </c>
      <c r="G524" t="inlineStr">
        <is>
          <t>Marketing</t>
        </is>
      </c>
      <c r="H524" t="inlineStr">
        <is>
          <t>Ferramentas de Marketing</t>
        </is>
      </c>
      <c r="I524" t="inlineStr">
        <is>
          <t xml:space="preserve">DIONISIO (CARTAO FINAL 8330) - CARDAPIO + CRM + IA ATENDENTE 24/7- </t>
        </is>
      </c>
      <c r="J524" t="n">
        <v>-409</v>
      </c>
      <c r="K524" t="n">
        <v>-409</v>
      </c>
      <c r="O524" t="inlineStr">
        <is>
          <t>Provisionado</t>
        </is>
      </c>
      <c r="Q524" t="inlineStr">
        <is>
          <t>09/2026</t>
        </is>
      </c>
      <c r="R524" t="n">
        <v>0</v>
      </c>
    </row>
    <row r="525">
      <c r="A525" t="n">
        <v>230827</v>
      </c>
      <c r="B525" t="inlineStr">
        <is>
          <t>Arcos</t>
        </is>
      </c>
      <c r="C525" t="inlineStr">
        <is>
          <t>PJ 00172021 - MATHEUS MONTEIRO ALMEIDA</t>
        </is>
      </c>
      <c r="D525" t="inlineStr">
        <is>
          <t>PROVISAO</t>
        </is>
      </c>
      <c r="E525" s="550" t="n">
        <v>46266</v>
      </c>
      <c r="F525" s="550" t="n">
        <v>46305</v>
      </c>
      <c r="G525" t="inlineStr">
        <is>
          <t>Mão de Obra - PJ</t>
        </is>
      </c>
      <c r="H525" t="inlineStr">
        <is>
          <t>MDO PJ Fixo</t>
        </is>
      </c>
      <c r="I525" t="inlineStr">
        <is>
          <t xml:space="preserve">SALÁRIO PJ 
</t>
        </is>
      </c>
      <c r="J525" t="n">
        <v>-5100</v>
      </c>
      <c r="K525" t="n">
        <v>-5100</v>
      </c>
      <c r="M525" t="inlineStr">
        <is>
          <t>COORDENADOR</t>
        </is>
      </c>
      <c r="N525" t="inlineStr">
        <is>
          <t xml:space="preserve">  - Coordenador</t>
        </is>
      </c>
      <c r="O525" t="inlineStr">
        <is>
          <t>Provisionado</t>
        </is>
      </c>
      <c r="Q525" t="inlineStr">
        <is>
          <t>09/2026</t>
        </is>
      </c>
      <c r="R525" t="n">
        <v>0</v>
      </c>
    </row>
    <row r="526">
      <c r="A526" t="n">
        <v>199581</v>
      </c>
      <c r="B526" t="inlineStr">
        <is>
          <t>Arcos</t>
        </is>
      </c>
      <c r="C526" t="inlineStr">
        <is>
          <t>PJ 00092021 - VANESSA FERREIRA DEL SANTO</t>
        </is>
      </c>
      <c r="D526" t="inlineStr">
        <is>
          <t>PROVISAO</t>
        </is>
      </c>
      <c r="E526" s="550" t="n">
        <v>46266</v>
      </c>
      <c r="F526" s="550" t="n">
        <v>46305</v>
      </c>
      <c r="G526" t="inlineStr">
        <is>
          <t>Mão de Obra - PJ</t>
        </is>
      </c>
      <c r="H526" t="inlineStr">
        <is>
          <t>MDO PJ Fixo</t>
        </is>
      </c>
      <c r="I526" t="inlineStr">
        <is>
          <t>SALÁRIO PJ</t>
        </is>
      </c>
      <c r="J526" t="n">
        <v>-3000</v>
      </c>
      <c r="K526" t="n">
        <v>-3000</v>
      </c>
      <c r="M526" t="inlineStr">
        <is>
          <t>GERENTE FINANCEIRO DO SQUAD</t>
        </is>
      </c>
      <c r="N526" t="inlineStr">
        <is>
          <t xml:space="preserve">  - Squad</t>
        </is>
      </c>
      <c r="O526" t="inlineStr">
        <is>
          <t>Provisionado</t>
        </is>
      </c>
      <c r="Q526" t="inlineStr">
        <is>
          <t>09/2026</t>
        </is>
      </c>
      <c r="R526" t="n">
        <v>0</v>
      </c>
    </row>
    <row r="527">
      <c r="A527" t="n">
        <v>199507</v>
      </c>
      <c r="B527" t="inlineStr">
        <is>
          <t>Arcos</t>
        </is>
      </c>
      <c r="C527" t="inlineStr">
        <is>
          <t>MARIA EDUARDA RAMOS DE SOUSA</t>
        </is>
      </c>
      <c r="D527" t="inlineStr">
        <is>
          <t>PROVISAO</t>
        </is>
      </c>
      <c r="E527" s="550" t="n">
        <v>46266</v>
      </c>
      <c r="F527" s="550" t="n">
        <v>46305</v>
      </c>
      <c r="G527" t="inlineStr">
        <is>
          <t>Mão de Obra - PJ</t>
        </is>
      </c>
      <c r="H527" t="inlineStr">
        <is>
          <t>MDO PJ Fixo</t>
        </is>
      </c>
      <c r="I527" t="inlineStr">
        <is>
          <t xml:space="preserve">SALÁRIO PJ </t>
        </is>
      </c>
      <c r="J527" t="n">
        <v>-4000</v>
      </c>
      <c r="K527" t="n">
        <v>-4000</v>
      </c>
      <c r="M527" t="inlineStr">
        <is>
          <t>ANALISTA EXECUTIVA DE EVENTOS</t>
        </is>
      </c>
      <c r="N527" t="inlineStr">
        <is>
          <t>MDO Terceirizada - Eventos</t>
        </is>
      </c>
      <c r="O527" t="inlineStr">
        <is>
          <t>Provisionado</t>
        </is>
      </c>
      <c r="Q527" t="inlineStr">
        <is>
          <t>09/2026</t>
        </is>
      </c>
      <c r="R527" t="n">
        <v>0</v>
      </c>
    </row>
    <row r="528">
      <c r="A528" t="n">
        <v>230944</v>
      </c>
      <c r="B528" t="inlineStr">
        <is>
          <t>Arcos</t>
        </is>
      </c>
      <c r="C528" t="inlineStr">
        <is>
          <t xml:space="preserve">EVENTOS SOLEDAD LTDA  </t>
        </is>
      </c>
      <c r="D528" t="inlineStr">
        <is>
          <t>PROVISAO</t>
        </is>
      </c>
      <c r="E528" s="550" t="n">
        <v>46266</v>
      </c>
      <c r="F528" s="550" t="n">
        <v>46280</v>
      </c>
      <c r="G528" t="inlineStr">
        <is>
          <t>Serviços de Terceiros</t>
        </is>
      </c>
      <c r="H528" t="inlineStr">
        <is>
          <t>Assessoria de Alimentos e Bebidas</t>
        </is>
      </c>
      <c r="I528" t="inlineStr">
        <is>
          <t xml:space="preserve">CONSULTORA DE BAR </t>
        </is>
      </c>
      <c r="J528" t="n">
        <v>-11000</v>
      </c>
      <c r="K528" t="n">
        <v>-11000</v>
      </c>
      <c r="O528" t="inlineStr">
        <is>
          <t>Provisionado</t>
        </is>
      </c>
      <c r="Q528" t="inlineStr">
        <is>
          <t>09/2026</t>
        </is>
      </c>
      <c r="R528" t="n">
        <v>0</v>
      </c>
    </row>
    <row r="529">
      <c r="A529" t="n">
        <v>225945</v>
      </c>
      <c r="B529" t="inlineStr">
        <is>
          <t>Arcos</t>
        </is>
      </c>
      <c r="C529" t="inlineStr">
        <is>
          <t>PATRICIA BARRETO DE JESUS</t>
        </is>
      </c>
      <c r="D529" t="inlineStr">
        <is>
          <t>prov</t>
        </is>
      </c>
      <c r="E529" s="550" t="n">
        <v>46266</v>
      </c>
      <c r="F529" s="550" t="n">
        <v>46262</v>
      </c>
      <c r="G529" t="inlineStr">
        <is>
          <t>Mão de Obra - Encargos e Provisões</t>
        </is>
      </c>
      <c r="H529" t="inlineStr">
        <is>
          <t xml:space="preserve">  -  Férias</t>
        </is>
      </c>
      <c r="I529" t="inlineStr">
        <is>
          <t>09/2026 - Férias 30 dias iníico em 01/09/2026.</t>
        </is>
      </c>
      <c r="J529" t="n">
        <v>-4528.03</v>
      </c>
      <c r="K529" t="n">
        <v>-4528.03</v>
      </c>
      <c r="O529" t="inlineStr">
        <is>
          <t>Provisionado</t>
        </is>
      </c>
      <c r="Q529" t="inlineStr">
        <is>
          <t>09/2026</t>
        </is>
      </c>
      <c r="R529" t="n">
        <v>0</v>
      </c>
    </row>
    <row r="530">
      <c r="A530" t="n">
        <v>199471</v>
      </c>
      <c r="B530" t="inlineStr">
        <is>
          <t>Arcos</t>
        </is>
      </c>
      <c r="C530" t="inlineStr">
        <is>
          <t xml:space="preserve">PJ 00452023 LAISA ROCHA LARANGEIRA </t>
        </is>
      </c>
      <c r="D530" t="inlineStr">
        <is>
          <t>PROVISAO</t>
        </is>
      </c>
      <c r="E530" s="550" t="n">
        <v>46266</v>
      </c>
      <c r="F530" s="550" t="n">
        <v>46305</v>
      </c>
      <c r="G530" t="inlineStr">
        <is>
          <t>Mão de Obra - PJ</t>
        </is>
      </c>
      <c r="H530" t="inlineStr">
        <is>
          <t>MDO PJ Fixo</t>
        </is>
      </c>
      <c r="I530" t="inlineStr">
        <is>
          <t xml:space="preserve">SALÁRIO PJ </t>
        </is>
      </c>
      <c r="J530" t="n">
        <v>-3200</v>
      </c>
      <c r="K530" t="n">
        <v>-3200</v>
      </c>
      <c r="M530" t="inlineStr">
        <is>
          <t>ASSISTENTE DE MARKETING DO SQUAD</t>
        </is>
      </c>
      <c r="N530" t="inlineStr">
        <is>
          <t xml:space="preserve">  - Squad</t>
        </is>
      </c>
      <c r="O530" t="inlineStr">
        <is>
          <t>Provisionado</t>
        </is>
      </c>
      <c r="Q530" t="inlineStr">
        <is>
          <t>09/2026</t>
        </is>
      </c>
      <c r="R530" t="n">
        <v>0</v>
      </c>
    </row>
    <row r="531">
      <c r="A531" t="n">
        <v>195973</v>
      </c>
      <c r="B531" t="inlineStr">
        <is>
          <t>Arcos</t>
        </is>
      </c>
      <c r="C531" t="inlineStr">
        <is>
          <t>VALE TRANSPORTE</t>
        </is>
      </c>
      <c r="D531" t="inlineStr">
        <is>
          <t>PROVISAO</t>
        </is>
      </c>
      <c r="E531" s="550" t="n">
        <v>46266</v>
      </c>
      <c r="F531" s="550" t="n">
        <v>46262</v>
      </c>
      <c r="G531" t="inlineStr">
        <is>
          <t>Mão de Obra - Benefícios</t>
        </is>
      </c>
      <c r="H531" t="inlineStr">
        <is>
          <t xml:space="preserve">  -  Vale-transporte</t>
        </is>
      </c>
      <c r="I531" t="inlineStr">
        <is>
          <t>COMPLEMENTO VT SP TRANS</t>
        </is>
      </c>
      <c r="J531" t="n">
        <v>-200</v>
      </c>
      <c r="K531" t="n">
        <v>-200</v>
      </c>
      <c r="O531" t="inlineStr">
        <is>
          <t>Provisionado</t>
        </is>
      </c>
      <c r="Q531" t="inlineStr">
        <is>
          <t>09/2026</t>
        </is>
      </c>
      <c r="R531" t="n">
        <v>0</v>
      </c>
    </row>
    <row r="532">
      <c r="A532" t="n">
        <v>193584</v>
      </c>
      <c r="B532" t="inlineStr">
        <is>
          <t>Arcos</t>
        </is>
      </c>
      <c r="C532" t="inlineStr">
        <is>
          <t>EUREKA TECHNOLOGY LTDA</t>
        </is>
      </c>
      <c r="D532" t="inlineStr">
        <is>
          <t>PROVISAO</t>
        </is>
      </c>
      <c r="E532" s="550" t="n">
        <v>46266</v>
      </c>
      <c r="F532" s="550" t="n">
        <v>46307</v>
      </c>
      <c r="G532" t="inlineStr">
        <is>
          <t>Marketing</t>
        </is>
      </c>
      <c r="H532" t="inlineStr">
        <is>
          <t>Ferramentas de Marketing</t>
        </is>
      </c>
      <c r="I532" t="inlineStr">
        <is>
          <t xml:space="preserve">SUPORTE DIGITAL - </t>
        </is>
      </c>
      <c r="J532" t="n">
        <v>-800.51</v>
      </c>
      <c r="K532" t="n">
        <v>-800.51</v>
      </c>
      <c r="O532" t="inlineStr">
        <is>
          <t>Provisionado</t>
        </is>
      </c>
      <c r="Q532" t="inlineStr">
        <is>
          <t>09/2026</t>
        </is>
      </c>
      <c r="R532" t="n">
        <v>0</v>
      </c>
    </row>
    <row r="533">
      <c r="A533" t="n">
        <v>196654</v>
      </c>
      <c r="B533" t="inlineStr">
        <is>
          <t>Arcos</t>
        </is>
      </c>
      <c r="C533" t="inlineStr">
        <is>
          <t>SALARIOS CLT</t>
        </is>
      </c>
      <c r="D533" t="inlineStr">
        <is>
          <t>PROVISAO</t>
        </is>
      </c>
      <c r="E533" s="550" t="n">
        <v>46266</v>
      </c>
      <c r="F533" s="550" t="n">
        <v>46285</v>
      </c>
      <c r="G533" t="inlineStr">
        <is>
          <t>Mão de Obra - Salários</t>
        </is>
      </c>
      <c r="H533" t="inlineStr">
        <is>
          <t>MDO CLT - Salário</t>
        </is>
      </c>
      <c r="I533" t="inlineStr">
        <is>
          <t xml:space="preserve">02/2026 - Adiantamento Salarial </t>
        </is>
      </c>
      <c r="J533" t="n">
        <v>-20000</v>
      </c>
      <c r="K533" t="n">
        <v>-20000</v>
      </c>
      <c r="O533" t="inlineStr">
        <is>
          <t>Provisionado</t>
        </is>
      </c>
      <c r="Q533" t="inlineStr">
        <is>
          <t>09/2026</t>
        </is>
      </c>
      <c r="R533" t="n">
        <v>0</v>
      </c>
    </row>
    <row r="534">
      <c r="A534" t="n">
        <v>193056</v>
      </c>
      <c r="B534" t="inlineStr">
        <is>
          <t>Arcos</t>
        </is>
      </c>
      <c r="C534" t="inlineStr">
        <is>
          <t>FABLAB INOVACAO E SOLUCOES</t>
        </is>
      </c>
      <c r="D534" t="inlineStr">
        <is>
          <t>PROVISAO</t>
        </is>
      </c>
      <c r="E534" s="550" t="n">
        <v>46266</v>
      </c>
      <c r="F534" s="550" t="n">
        <v>46310</v>
      </c>
      <c r="G534" t="inlineStr">
        <is>
          <t>Informática e TI</t>
        </is>
      </c>
      <c r="H534" t="inlineStr">
        <is>
          <t>Sistemas Gerais - Financeiros</t>
        </is>
      </c>
      <c r="I534" t="inlineStr">
        <is>
          <t xml:space="preserve">SISTEMA BLUE ME - </t>
        </is>
      </c>
      <c r="J534" t="n">
        <v>-459</v>
      </c>
      <c r="K534" t="n">
        <v>-459</v>
      </c>
      <c r="O534" t="inlineStr">
        <is>
          <t>Provisionado</t>
        </is>
      </c>
      <c r="Q534" t="inlineStr">
        <is>
          <t>09/2026</t>
        </is>
      </c>
      <c r="R534" t="n">
        <v>0</v>
      </c>
    </row>
    <row r="535">
      <c r="A535" t="n">
        <v>195121</v>
      </c>
      <c r="B535" t="inlineStr">
        <is>
          <t>Arcos</t>
        </is>
      </c>
      <c r="C535" t="inlineStr">
        <is>
          <t>MACRO CONTABILIDADE E CONSULTORIA LTDA</t>
        </is>
      </c>
      <c r="D535" t="inlineStr">
        <is>
          <t>PROVISAO</t>
        </is>
      </c>
      <c r="E535" s="550" t="n">
        <v>46266</v>
      </c>
      <c r="F535" s="550" t="n">
        <v>46280</v>
      </c>
      <c r="G535" t="inlineStr">
        <is>
          <t>Serviços de Terceiros</t>
        </is>
      </c>
      <c r="H535" t="inlineStr">
        <is>
          <t>Assessoria Contabil</t>
        </is>
      </c>
      <c r="I535" t="inlineStr">
        <is>
          <t xml:space="preserve">M006/24 - MENSALIDADE CONTRATO </t>
        </is>
      </c>
      <c r="J535" t="n">
        <v>-3345.01</v>
      </c>
      <c r="K535" t="n">
        <v>-3345.01</v>
      </c>
      <c r="O535" t="inlineStr">
        <is>
          <t>Provisionado</t>
        </is>
      </c>
      <c r="Q535" t="inlineStr">
        <is>
          <t>09/2026</t>
        </is>
      </c>
      <c r="R535" t="n">
        <v>0</v>
      </c>
    </row>
    <row r="536">
      <c r="A536" t="n">
        <v>195270</v>
      </c>
      <c r="B536" t="inlineStr">
        <is>
          <t>Arcos</t>
        </is>
      </c>
      <c r="C536" t="inlineStr">
        <is>
          <t>TELEFONICA BRASIL S/A</t>
        </is>
      </c>
      <c r="D536" t="inlineStr">
        <is>
          <t>PROVISAO</t>
        </is>
      </c>
      <c r="E536" s="550" t="n">
        <v>46266</v>
      </c>
      <c r="F536" s="550" t="n">
        <v>46298</v>
      </c>
      <c r="G536" t="inlineStr">
        <is>
          <t>Informática e TI</t>
        </is>
      </c>
      <c r="H536" t="inlineStr">
        <is>
          <t>Internet</t>
        </is>
      </c>
      <c r="I536" t="inlineStr">
        <is>
          <t xml:space="preserve">INTERNET BOX 100GB EMP 4GB - </t>
        </is>
      </c>
      <c r="J536" t="n">
        <v>-200</v>
      </c>
      <c r="K536" t="n">
        <v>-200</v>
      </c>
      <c r="O536" t="inlineStr">
        <is>
          <t>Provisionado</t>
        </is>
      </c>
      <c r="Q536" t="inlineStr">
        <is>
          <t>09/2026</t>
        </is>
      </c>
      <c r="R536" t="n">
        <v>0</v>
      </c>
    </row>
    <row r="537">
      <c r="A537" t="n">
        <v>195109</v>
      </c>
      <c r="B537" t="inlineStr">
        <is>
          <t>Arcos</t>
        </is>
      </c>
      <c r="C537" t="inlineStr">
        <is>
          <t>MACHINE SERVICE LTDA</t>
        </is>
      </c>
      <c r="D537" t="inlineStr">
        <is>
          <t>PROVISAO</t>
        </is>
      </c>
      <c r="E537" s="550" t="n">
        <v>46266</v>
      </c>
      <c r="F537" s="550" t="n">
        <v>46285</v>
      </c>
      <c r="G537" t="inlineStr">
        <is>
          <t>Serviços de Terceiros</t>
        </is>
      </c>
      <c r="H537" t="inlineStr">
        <is>
          <t>Serviços de Segurança</t>
        </is>
      </c>
      <c r="I537" t="inlineStr">
        <is>
          <t xml:space="preserve">SERVICO DE SEGURANCA - PERIODO 01/02 A 15/02/2026 - </t>
        </is>
      </c>
      <c r="J537" t="n">
        <v>-10000</v>
      </c>
      <c r="K537" t="n">
        <v>-10000</v>
      </c>
      <c r="O537" t="inlineStr">
        <is>
          <t>Provisionado</t>
        </is>
      </c>
      <c r="Q537" t="inlineStr">
        <is>
          <t>09/2026</t>
        </is>
      </c>
      <c r="R537" t="n">
        <v>0</v>
      </c>
    </row>
    <row r="538">
      <c r="A538" t="n">
        <v>198526</v>
      </c>
      <c r="B538" t="inlineStr">
        <is>
          <t>Arcos</t>
        </is>
      </c>
      <c r="C538" t="inlineStr">
        <is>
          <t>SUSTENIDOS ORGANIZACAO SOCIAL DE CULTURA</t>
        </is>
      </c>
      <c r="D538" t="inlineStr">
        <is>
          <t>RP0172026</t>
        </is>
      </c>
      <c r="E538" s="550" t="n">
        <v>46266</v>
      </c>
      <c r="F538" s="550" t="n">
        <v>46305</v>
      </c>
      <c r="G538" t="inlineStr">
        <is>
          <t>Custo de Ocupação</t>
        </is>
      </c>
      <c r="H538" t="inlineStr">
        <is>
          <t>Aluguel de Imoveis</t>
        </is>
      </c>
      <c r="I538" t="inlineStr">
        <is>
          <t>ALUGUEL - BAR DE CIMA E COZINHA - 09/2026</t>
        </is>
      </c>
      <c r="J538" t="n">
        <v>-16000</v>
      </c>
      <c r="K538" t="n">
        <v>-16000</v>
      </c>
      <c r="O538" t="inlineStr">
        <is>
          <t>Real</t>
        </is>
      </c>
      <c r="Q538" t="inlineStr">
        <is>
          <t>09/2026</t>
        </is>
      </c>
      <c r="R538" t="n">
        <v>0</v>
      </c>
    </row>
    <row r="539">
      <c r="A539" t="n">
        <v>193212</v>
      </c>
      <c r="B539" t="inlineStr">
        <is>
          <t>Arcos</t>
        </is>
      </c>
      <c r="C539" t="inlineStr">
        <is>
          <t>NOWTEC MANUTENÇÃO DE LAVADORAS</t>
        </is>
      </c>
      <c r="D539" t="inlineStr">
        <is>
          <t>PROVISAO</t>
        </is>
      </c>
      <c r="E539" s="550" t="n">
        <v>46266</v>
      </c>
      <c r="F539" s="550" t="n">
        <v>46285</v>
      </c>
      <c r="G539" t="inlineStr">
        <is>
          <t>Locação de Equipamentos</t>
        </is>
      </c>
      <c r="H539" t="inlineStr">
        <is>
          <t>Locações de Equipamentos - Operacionais</t>
        </is>
      </c>
      <c r="I539" t="inlineStr">
        <is>
          <t xml:space="preserve">LOCACAO LAVADORA DE LOUCAS - </t>
        </is>
      </c>
      <c r="J539" t="n">
        <v>-660</v>
      </c>
      <c r="K539" t="n">
        <v>-660</v>
      </c>
      <c r="O539" t="inlineStr">
        <is>
          <t>Provisionado</t>
        </is>
      </c>
      <c r="Q539" t="inlineStr">
        <is>
          <t>09/2026</t>
        </is>
      </c>
      <c r="R539" t="n">
        <v>0</v>
      </c>
    </row>
    <row r="540">
      <c r="A540" t="n">
        <v>198541</v>
      </c>
      <c r="B540" t="inlineStr">
        <is>
          <t>Arcos</t>
        </is>
      </c>
      <c r="C540" t="inlineStr">
        <is>
          <t>SUSTENIDOS ORGANIZACAO SOCIAL DE CULTURA</t>
        </is>
      </c>
      <c r="D540" t="inlineStr">
        <is>
          <t>RP0182026</t>
        </is>
      </c>
      <c r="E540" s="550" t="n">
        <v>46266</v>
      </c>
      <c r="F540" s="550" t="n">
        <v>46305</v>
      </c>
      <c r="G540" t="inlineStr">
        <is>
          <t>Utilidades</t>
        </is>
      </c>
      <c r="H540" t="inlineStr">
        <is>
          <t>Energia Eletrica</t>
        </is>
      </c>
      <c r="I540" t="inlineStr">
        <is>
          <t>CONSUMO LUZ - BAR FIXO - 09/2026</t>
        </is>
      </c>
      <c r="J540" t="n">
        <v>-4500</v>
      </c>
      <c r="K540" t="n">
        <v>-4500</v>
      </c>
      <c r="O540" t="inlineStr">
        <is>
          <t>Real</t>
        </is>
      </c>
      <c r="Q540" t="inlineStr">
        <is>
          <t>09/2026</t>
        </is>
      </c>
      <c r="R540" t="n">
        <v>0</v>
      </c>
    </row>
    <row r="541">
      <c r="A541" t="n">
        <v>193068</v>
      </c>
      <c r="B541" t="inlineStr">
        <is>
          <t>Arcos</t>
        </is>
      </c>
      <c r="C541" t="inlineStr">
        <is>
          <t>FABRICA DE BARES SERVICOS LTDA FB</t>
        </is>
      </c>
      <c r="D541" t="inlineStr">
        <is>
          <t>PROVISAO</t>
        </is>
      </c>
      <c r="E541" s="550" t="n">
        <v>46266</v>
      </c>
      <c r="F541" s="550" t="n">
        <v>46315</v>
      </c>
      <c r="G541" t="inlineStr">
        <is>
          <t>Mão de Obra - Benefícios</t>
        </is>
      </c>
      <c r="H541" t="inlineStr">
        <is>
          <t xml:space="preserve">  -  Alimentação Funcionário</t>
        </is>
      </c>
      <c r="I541" t="inlineStr">
        <is>
          <t xml:space="preserve">ALIMENTACAO DE FUNCIONARIO - CARTAO BLACK - </t>
        </is>
      </c>
      <c r="J541" t="n">
        <v>-9000</v>
      </c>
      <c r="K541" t="n">
        <v>-9000</v>
      </c>
      <c r="O541" t="inlineStr">
        <is>
          <t>Provisionado</t>
        </is>
      </c>
      <c r="Q541" t="inlineStr">
        <is>
          <t>09/2026</t>
        </is>
      </c>
      <c r="R541" t="n">
        <v>0</v>
      </c>
    </row>
    <row r="542">
      <c r="A542" t="n">
        <v>192649</v>
      </c>
      <c r="B542" t="inlineStr">
        <is>
          <t>Arcos</t>
        </is>
      </c>
      <c r="C542" t="inlineStr">
        <is>
          <t xml:space="preserve">ABRASEL SAO PAULO </t>
        </is>
      </c>
      <c r="D542" t="inlineStr">
        <is>
          <t>PROVISAO</t>
        </is>
      </c>
      <c r="E542" s="550" t="n">
        <v>46266</v>
      </c>
      <c r="F542" s="550" t="n">
        <v>46285</v>
      </c>
      <c r="G542" t="inlineStr">
        <is>
          <t>Serviços de Terceiros</t>
        </is>
      </c>
      <c r="H542" t="inlineStr">
        <is>
          <t>Assessoria Financeira</t>
        </is>
      </c>
      <c r="I542" t="inlineStr">
        <is>
          <t xml:space="preserve">ASSESSORIA GERAL - MENSALIDADE ABRASEL - 
</t>
        </is>
      </c>
      <c r="J542" t="n">
        <v>-185</v>
      </c>
      <c r="K542" t="n">
        <v>-185</v>
      </c>
      <c r="O542" t="inlineStr">
        <is>
          <t>Provisionado</t>
        </is>
      </c>
      <c r="Q542" t="inlineStr">
        <is>
          <t>09/2026</t>
        </is>
      </c>
      <c r="R542" t="n">
        <v>0</v>
      </c>
    </row>
    <row r="543">
      <c r="A543" t="n">
        <v>192719</v>
      </c>
      <c r="B543" t="inlineStr">
        <is>
          <t>Arcos</t>
        </is>
      </c>
      <c r="C543" t="inlineStr">
        <is>
          <t>CULLIGAN SOLUTIONS COMERCIO DE INSUMOS PARA ESCRITORIOS LTDA</t>
        </is>
      </c>
      <c r="D543" t="inlineStr">
        <is>
          <t>PROVISAO</t>
        </is>
      </c>
      <c r="E543" s="550" t="n">
        <v>46266</v>
      </c>
      <c r="F543" s="550" t="n">
        <v>46320</v>
      </c>
      <c r="G543" t="inlineStr">
        <is>
          <t>Locação de Equipamentos</t>
        </is>
      </c>
      <c r="H543" t="inlineStr">
        <is>
          <t>Locações de Equipamentos - Operacionais</t>
        </is>
      </c>
      <c r="I543" t="inlineStr">
        <is>
          <t xml:space="preserve">LOCACAO DE EQUIPAMENTOS - LOCACAO DE MAQUINA DE AGUA SEMPREPURA E CILINDRO DE CO2 - SALAO ARCOS 
</t>
        </is>
      </c>
      <c r="J543" t="n">
        <v>-1847.17</v>
      </c>
      <c r="K543" t="n">
        <v>-1847.17</v>
      </c>
      <c r="O543" t="inlineStr">
        <is>
          <t>Provisionado</t>
        </is>
      </c>
      <c r="Q543" t="inlineStr">
        <is>
          <t>09/2026</t>
        </is>
      </c>
      <c r="R543" t="n">
        <v>0</v>
      </c>
    </row>
    <row r="544">
      <c r="A544" t="n">
        <v>195961</v>
      </c>
      <c r="B544" t="inlineStr">
        <is>
          <t>Arcos</t>
        </is>
      </c>
      <c r="C544" t="inlineStr">
        <is>
          <t>VALE TRANSPORTE</t>
        </is>
      </c>
      <c r="D544" t="inlineStr">
        <is>
          <t>PROVISAO</t>
        </is>
      </c>
      <c r="E544" s="550" t="n">
        <v>46266</v>
      </c>
      <c r="F544" s="550" t="n">
        <v>46262</v>
      </c>
      <c r="G544" t="inlineStr">
        <is>
          <t>Mão de Obra - Benefícios</t>
        </is>
      </c>
      <c r="H544" t="inlineStr">
        <is>
          <t xml:space="preserve">  -  Vale-transporte</t>
        </is>
      </c>
      <c r="I544" t="inlineStr">
        <is>
          <t>VT SP TRANS</t>
        </is>
      </c>
      <c r="J544" t="n">
        <v>-10000</v>
      </c>
      <c r="K544" t="n">
        <v>-10000</v>
      </c>
      <c r="O544" t="inlineStr">
        <is>
          <t>Provisionado</t>
        </is>
      </c>
      <c r="Q544" t="inlineStr">
        <is>
          <t>09/2026</t>
        </is>
      </c>
      <c r="R544" t="n">
        <v>0</v>
      </c>
    </row>
    <row r="545">
      <c r="A545" t="n">
        <v>193117</v>
      </c>
      <c r="B545" t="inlineStr">
        <is>
          <t>Arcos</t>
        </is>
      </c>
      <c r="C545" t="inlineStr">
        <is>
          <t>HEADCHEF SEGURANCA DOS ALIM E GARANTIA D</t>
        </is>
      </c>
      <c r="D545" t="inlineStr">
        <is>
          <t>PROVISAO</t>
        </is>
      </c>
      <c r="E545" s="550" t="n">
        <v>46266</v>
      </c>
      <c r="F545" s="550" t="n">
        <v>46313</v>
      </c>
      <c r="G545" t="inlineStr">
        <is>
          <t>Serviços de Terceiros</t>
        </is>
      </c>
      <c r="H545" t="inlineStr">
        <is>
          <t>Assessoria de Alimentos e Bebidas</t>
        </is>
      </c>
      <c r="I545" t="inlineStr">
        <is>
          <t xml:space="preserve">PRESTACAO SERVICO NUTRICIONISTA - HONORARIOS + EXTRAS - </t>
        </is>
      </c>
      <c r="J545" t="n">
        <v>-2490.94</v>
      </c>
      <c r="K545" t="n">
        <v>-2490.94</v>
      </c>
      <c r="O545" t="inlineStr">
        <is>
          <t>Provisionado</t>
        </is>
      </c>
      <c r="Q545" t="inlineStr">
        <is>
          <t>09/2026</t>
        </is>
      </c>
      <c r="R545" t="n">
        <v>0</v>
      </c>
    </row>
    <row r="546">
      <c r="A546" t="n">
        <v>193601</v>
      </c>
      <c r="B546" t="inlineStr">
        <is>
          <t>Arcos</t>
        </is>
      </c>
      <c r="C546" t="inlineStr">
        <is>
          <t>MACHINE SERVICE LTDA</t>
        </is>
      </c>
      <c r="D546" t="inlineStr">
        <is>
          <t>PROVISAO</t>
        </is>
      </c>
      <c r="E546" s="550" t="n">
        <v>46266</v>
      </c>
      <c r="F546" s="550" t="n">
        <v>46300</v>
      </c>
      <c r="G546" t="inlineStr">
        <is>
          <t>Serviços de Terceiros</t>
        </is>
      </c>
      <c r="H546" t="inlineStr">
        <is>
          <t>Serviços de Segurança</t>
        </is>
      </c>
      <c r="I546" t="inlineStr">
        <is>
          <t xml:space="preserve">SERVICO DE SEGURANCA - PERIODO 16/01 A 31/01/2026 - </t>
        </is>
      </c>
      <c r="J546" t="n">
        <v>-10000</v>
      </c>
      <c r="K546" t="n">
        <v>-10000</v>
      </c>
      <c r="O546" t="inlineStr">
        <is>
          <t>Provisionado</t>
        </is>
      </c>
      <c r="Q546" t="inlineStr">
        <is>
          <t>09/2026</t>
        </is>
      </c>
      <c r="R546" t="n">
        <v>0</v>
      </c>
    </row>
    <row r="547">
      <c r="A547" t="n">
        <v>195098</v>
      </c>
      <c r="B547" t="inlineStr">
        <is>
          <t>Arcos</t>
        </is>
      </c>
      <c r="C547" t="inlineStr">
        <is>
          <t>MACCHINE PER CAFFE MANUTENCAO COMERCIO E IMPORTACAO DE PRODUTOS INDUSTRIAIS LTDA</t>
        </is>
      </c>
      <c r="D547" t="inlineStr">
        <is>
          <t>RP0122026</t>
        </is>
      </c>
      <c r="E547" s="550" t="n">
        <v>46266</v>
      </c>
      <c r="F547" s="550" t="n">
        <v>46280</v>
      </c>
      <c r="G547" t="inlineStr">
        <is>
          <t>Locação de Equipamentos</t>
        </is>
      </c>
      <c r="H547" t="inlineStr">
        <is>
          <t>Locações de Equipamentos - Operacionais</t>
        </is>
      </c>
      <c r="I547" t="inlineStr">
        <is>
          <t>LOCACAO DE EQUIPAMENTOS - LOCACAO MAQUINA DE CAFE - 09/2026</t>
        </is>
      </c>
      <c r="J547" t="n">
        <v>-1691</v>
      </c>
      <c r="K547" t="n">
        <v>-1691</v>
      </c>
      <c r="O547" t="inlineStr">
        <is>
          <t>Real</t>
        </is>
      </c>
      <c r="Q547" t="inlineStr">
        <is>
          <t>09/2026</t>
        </is>
      </c>
      <c r="R547" t="n">
        <v>0</v>
      </c>
    </row>
    <row r="548">
      <c r="A548" t="n">
        <v>192731</v>
      </c>
      <c r="B548" t="inlineStr">
        <is>
          <t>Arcos</t>
        </is>
      </c>
      <c r="C548" t="inlineStr">
        <is>
          <t>CULLIGAN SOLUTIONS COMERCIO DE INSUMOS PARA ESCRITORIOS LTDA</t>
        </is>
      </c>
      <c r="D548" t="inlineStr">
        <is>
          <t>PROVISAO</t>
        </is>
      </c>
      <c r="E548" s="550" t="n">
        <v>46266</v>
      </c>
      <c r="F548" s="550" t="n">
        <v>46320</v>
      </c>
      <c r="G548" t="inlineStr">
        <is>
          <t>Locação de Equipamentos</t>
        </is>
      </c>
      <c r="H548" t="inlineStr">
        <is>
          <t>Locações de Equipamentos - Operacionais</t>
        </is>
      </c>
      <c r="I548" t="inlineStr">
        <is>
          <t xml:space="preserve">LOCACAO DE EQUIPAMENTOS - LOCACAO DE MAQUINA DE AGUA SEMPREPURA - SALAO DOURADO </t>
        </is>
      </c>
      <c r="J548" t="n">
        <v>-1749.17</v>
      </c>
      <c r="K548" t="n">
        <v>-1749.17</v>
      </c>
      <c r="O548" t="inlineStr">
        <is>
          <t>Provisionado</t>
        </is>
      </c>
      <c r="Q548" t="inlineStr">
        <is>
          <t>09/2026</t>
        </is>
      </c>
      <c r="R548" t="n">
        <v>0</v>
      </c>
    </row>
    <row r="549">
      <c r="A549" t="n">
        <v>193105</v>
      </c>
      <c r="B549" t="inlineStr">
        <is>
          <t>Arcos</t>
        </is>
      </c>
      <c r="C549" t="inlineStr">
        <is>
          <t xml:space="preserve">GOOGLE BRASIL INTERNET LTDA </t>
        </is>
      </c>
      <c r="D549" t="inlineStr">
        <is>
          <t>PROVISAO</t>
        </is>
      </c>
      <c r="E549" s="550" t="n">
        <v>46266</v>
      </c>
      <c r="F549" s="550" t="n">
        <v>46285</v>
      </c>
      <c r="G549" t="inlineStr">
        <is>
          <t>Marketing</t>
        </is>
      </c>
      <c r="H549" t="inlineStr">
        <is>
          <t>Publicidade e Propaganda</t>
        </is>
      </c>
      <c r="I549" t="inlineStr">
        <is>
          <t xml:space="preserve">GOOGLE - </t>
        </is>
      </c>
      <c r="J549" t="n">
        <v>-1000</v>
      </c>
      <c r="K549" t="n">
        <v>-1000</v>
      </c>
      <c r="O549" t="inlineStr">
        <is>
          <t>Provisionado</t>
        </is>
      </c>
      <c r="Q549" t="inlineStr">
        <is>
          <t>09/2026</t>
        </is>
      </c>
      <c r="R549" t="n">
        <v>0</v>
      </c>
    </row>
    <row r="550">
      <c r="A550" t="n">
        <v>193156</v>
      </c>
      <c r="B550" t="inlineStr">
        <is>
          <t>Arcos</t>
        </is>
      </c>
      <c r="C550" t="inlineStr">
        <is>
          <t xml:space="preserve">MATEUS SILVEIRA CEZAR </t>
        </is>
      </c>
      <c r="D550" t="inlineStr">
        <is>
          <t>PROVISAO</t>
        </is>
      </c>
      <c r="E550" s="550" t="n">
        <v>46266</v>
      </c>
      <c r="F550" s="550" t="n">
        <v>46299</v>
      </c>
      <c r="G550" t="inlineStr">
        <is>
          <t>Marketing</t>
        </is>
      </c>
      <c r="H550" t="inlineStr">
        <is>
          <t>Produção Gráfica e Material Institucional</t>
        </is>
      </c>
      <c r="I550" t="inlineStr">
        <is>
          <t xml:space="preserve">PRODUCAO GRAFICA - CONTRATACAO VIDEOMAKER FIXO - </t>
        </is>
      </c>
      <c r="J550" t="n">
        <v>-1800</v>
      </c>
      <c r="K550" t="n">
        <v>-1800</v>
      </c>
      <c r="O550" t="inlineStr">
        <is>
          <t>Provisionado</t>
        </is>
      </c>
      <c r="Q550" t="inlineStr">
        <is>
          <t>09/2026</t>
        </is>
      </c>
      <c r="R550" t="n">
        <v>0</v>
      </c>
    </row>
    <row r="551">
      <c r="A551" t="n">
        <v>195282</v>
      </c>
      <c r="B551" t="inlineStr">
        <is>
          <t>Arcos</t>
        </is>
      </c>
      <c r="C551" t="inlineStr">
        <is>
          <t>TELEFONICA BRASIL S/A</t>
        </is>
      </c>
      <c r="D551" t="inlineStr">
        <is>
          <t>PROVISAO</t>
        </is>
      </c>
      <c r="E551" s="550" t="n">
        <v>46266</v>
      </c>
      <c r="F551" s="550" t="n">
        <v>46320</v>
      </c>
      <c r="G551" t="inlineStr">
        <is>
          <t>Informática e TI</t>
        </is>
      </c>
      <c r="H551" t="inlineStr">
        <is>
          <t>Internet</t>
        </is>
      </c>
      <c r="I551" t="inlineStr">
        <is>
          <t xml:space="preserve">INTERNET SPO-816OUH4OFH-013 - NOVA HF BAR E EVENTOS SN LTDA - </t>
        </is>
      </c>
      <c r="J551" t="n">
        <v>-200</v>
      </c>
      <c r="K551" t="n">
        <v>-200</v>
      </c>
      <c r="O551" t="inlineStr">
        <is>
          <t>Provisionado</t>
        </is>
      </c>
      <c r="Q551" t="inlineStr">
        <is>
          <t>09/2026</t>
        </is>
      </c>
      <c r="R551" t="n">
        <v>0</v>
      </c>
    </row>
    <row r="552">
      <c r="A552" t="n">
        <v>195086</v>
      </c>
      <c r="B552" t="inlineStr">
        <is>
          <t>Arcos</t>
        </is>
      </c>
      <c r="C552" t="inlineStr">
        <is>
          <t>GOOGLE WORKSPACE</t>
        </is>
      </c>
      <c r="D552" t="inlineStr">
        <is>
          <t>RP0032026</t>
        </is>
      </c>
      <c r="E552" s="550" t="n">
        <v>46266</v>
      </c>
      <c r="F552" s="550" t="n">
        <v>46324</v>
      </c>
      <c r="G552" t="inlineStr">
        <is>
          <t>Marketing</t>
        </is>
      </c>
      <c r="H552" t="inlineStr">
        <is>
          <t>Ferramentas de Marketing</t>
        </is>
      </c>
      <c r="I552" t="inlineStr">
        <is>
          <t xml:space="preserve">GESTAO DE DOMINIO - 09/2026
</t>
        </is>
      </c>
      <c r="J552" t="n">
        <v>-873.04</v>
      </c>
      <c r="K552" t="n">
        <v>-873.04</v>
      </c>
      <c r="O552" t="inlineStr">
        <is>
          <t>Real</t>
        </is>
      </c>
      <c r="Q552" t="inlineStr">
        <is>
          <t>09/2026</t>
        </is>
      </c>
      <c r="R552" t="n">
        <v>0</v>
      </c>
    </row>
    <row r="553">
      <c r="A553" t="n">
        <v>192696</v>
      </c>
      <c r="B553" t="inlineStr">
        <is>
          <t>Arcos</t>
        </is>
      </c>
      <c r="C553" t="inlineStr">
        <is>
          <t>CEM ENGENHARIA DA MANUTENCAO LTDA</t>
        </is>
      </c>
      <c r="D553" t="inlineStr">
        <is>
          <t>PROVISAO</t>
        </is>
      </c>
      <c r="E553" s="550" t="n">
        <v>46266</v>
      </c>
      <c r="F553" s="550" t="n">
        <v>46292</v>
      </c>
      <c r="G553" t="inlineStr">
        <is>
          <t>Manutenção</t>
        </is>
      </c>
      <c r="H553" t="inlineStr">
        <is>
          <t>Manutenção Predial</t>
        </is>
      </c>
      <c r="I553" t="inlineStr">
        <is>
          <t xml:space="preserve">MANUTENCAO EM GERAL - PREVENTIVA - </t>
        </is>
      </c>
      <c r="J553" t="n">
        <v>-6897.4</v>
      </c>
      <c r="K553" t="n">
        <v>-6897.4</v>
      </c>
      <c r="O553" t="inlineStr">
        <is>
          <t>Provisionado</t>
        </is>
      </c>
      <c r="Q553" t="inlineStr">
        <is>
          <t>09/2026</t>
        </is>
      </c>
      <c r="R553" t="n">
        <v>0</v>
      </c>
    </row>
    <row r="554">
      <c r="A554" t="n">
        <v>195205</v>
      </c>
      <c r="B554" t="inlineStr">
        <is>
          <t>Arcos</t>
        </is>
      </c>
      <c r="C554" t="inlineStr">
        <is>
          <t>PRESHH ALUGUEL DE MAQUINAS LTDA</t>
        </is>
      </c>
      <c r="D554" t="inlineStr">
        <is>
          <t>PROVISAO</t>
        </is>
      </c>
      <c r="E554" s="550" t="n">
        <v>46266</v>
      </c>
      <c r="F554" s="550" t="n">
        <v>46305</v>
      </c>
      <c r="G554" t="inlineStr">
        <is>
          <t>Locação de Equipamentos</t>
        </is>
      </c>
      <c r="H554" t="inlineStr">
        <is>
          <t>Locações de Equipamentos - Operacionais</t>
        </is>
      </c>
      <c r="I554" t="inlineStr">
        <is>
          <t>LOCACAO DE EQUIPAMENTOS - EQUIPAMENTO DE CARBONATACAO</t>
        </is>
      </c>
      <c r="J554" t="n">
        <v>-878</v>
      </c>
      <c r="K554" t="n">
        <v>-878</v>
      </c>
      <c r="O554" t="inlineStr">
        <is>
          <t>Provisionado</t>
        </is>
      </c>
      <c r="Q554" t="inlineStr">
        <is>
          <t>09/2026</t>
        </is>
      </c>
      <c r="R554" t="n">
        <v>0</v>
      </c>
    </row>
    <row r="555">
      <c r="A555" t="n">
        <v>195242</v>
      </c>
      <c r="B555" t="inlineStr">
        <is>
          <t>Arcos</t>
        </is>
      </c>
      <c r="C555" t="inlineStr">
        <is>
          <t xml:space="preserve">SPOTIFY </t>
        </is>
      </c>
      <c r="D555" t="inlineStr">
        <is>
          <t>PROVISAO</t>
        </is>
      </c>
      <c r="E555" s="550" t="n">
        <v>46266</v>
      </c>
      <c r="F555" s="550" t="n">
        <v>46280</v>
      </c>
      <c r="G555" t="inlineStr">
        <is>
          <t>Informática e TI</t>
        </is>
      </c>
      <c r="H555" t="inlineStr">
        <is>
          <t>TV por assinatura/musica ambiente</t>
        </is>
      </c>
      <c r="I555" t="inlineStr">
        <is>
          <t xml:space="preserve">REEMBOLSO REFERENTE A SPOTIFY DAS CASAS ARCOS E LOVE - </t>
        </is>
      </c>
      <c r="J555" t="n">
        <v>-20.45</v>
      </c>
      <c r="K555" t="n">
        <v>-20.45</v>
      </c>
      <c r="O555" t="inlineStr">
        <is>
          <t>Provisionado</t>
        </is>
      </c>
      <c r="Q555" t="inlineStr">
        <is>
          <t>09/2026</t>
        </is>
      </c>
      <c r="R555" t="n">
        <v>0</v>
      </c>
    </row>
    <row r="556">
      <c r="A556" t="n">
        <v>193141</v>
      </c>
      <c r="B556" t="inlineStr">
        <is>
          <t>Arcos</t>
        </is>
      </c>
      <c r="C556" t="inlineStr">
        <is>
          <t>LALAMOVE TECNOLOGIA (BRASIL) LTDA</t>
        </is>
      </c>
      <c r="D556" t="inlineStr">
        <is>
          <t>PROVISAO</t>
        </is>
      </c>
      <c r="E556" s="550" t="n">
        <v>46266</v>
      </c>
      <c r="F556" s="550" t="n">
        <v>46315</v>
      </c>
      <c r="G556" t="inlineStr">
        <is>
          <t>Despesas com Transporte / Hospedagem</t>
        </is>
      </c>
      <c r="H556" t="inlineStr">
        <is>
          <t>Fretes e Carretos</t>
        </is>
      </c>
      <c r="I556" t="inlineStr">
        <is>
          <t xml:space="preserve">LALAMOVE - </t>
        </is>
      </c>
      <c r="J556" t="n">
        <v>-900</v>
      </c>
      <c r="K556" t="n">
        <v>-900</v>
      </c>
      <c r="O556" t="inlineStr">
        <is>
          <t>Provisionado</t>
        </is>
      </c>
      <c r="Q556" t="inlineStr">
        <is>
          <t>09/2026</t>
        </is>
      </c>
      <c r="R556" t="n">
        <v>0</v>
      </c>
    </row>
    <row r="557">
      <c r="A557" t="n">
        <v>198513</v>
      </c>
      <c r="B557" t="inlineStr">
        <is>
          <t>Arcos</t>
        </is>
      </c>
      <c r="C557" t="inlineStr">
        <is>
          <t>SUSTENIDOS ORGANIZACAO SOCIAL DE CULTURA</t>
        </is>
      </c>
      <c r="D557" t="inlineStr">
        <is>
          <t>RP0162026</t>
        </is>
      </c>
      <c r="E557" s="550" t="n">
        <v>46266</v>
      </c>
      <c r="F557" s="550" t="n">
        <v>46305</v>
      </c>
      <c r="G557" t="inlineStr">
        <is>
          <t>Custo de Ocupação</t>
        </is>
      </c>
      <c r="H557" t="inlineStr">
        <is>
          <t>Aluguel de Imoveis</t>
        </is>
      </c>
      <c r="I557" t="inlineStr">
        <is>
          <t>ALUGUEL FIXO BAR - 09/2026</t>
        </is>
      </c>
      <c r="J557" t="n">
        <v>-14000</v>
      </c>
      <c r="K557" t="n">
        <v>-14000</v>
      </c>
      <c r="O557" t="inlineStr">
        <is>
          <t>Real</t>
        </is>
      </c>
      <c r="Q557" t="inlineStr">
        <is>
          <t>09/2026</t>
        </is>
      </c>
      <c r="R557" t="n">
        <v>0</v>
      </c>
    </row>
    <row r="558">
      <c r="A558" t="n">
        <v>192748</v>
      </c>
      <c r="B558" t="inlineStr">
        <is>
          <t>Arcos</t>
        </is>
      </c>
      <c r="C558" t="inlineStr">
        <is>
          <t>DLOCAL BRASIL PAGAMENTOS LTDA  - DMK</t>
        </is>
      </c>
      <c r="D558" t="inlineStr">
        <is>
          <t>PROVISAO</t>
        </is>
      </c>
      <c r="E558" s="550" t="n">
        <v>46266</v>
      </c>
      <c r="F558" s="550" t="n">
        <v>46285</v>
      </c>
      <c r="G558" t="inlineStr">
        <is>
          <t>Marketing</t>
        </is>
      </c>
      <c r="H558" t="inlineStr">
        <is>
          <t>Publicidade e Propaganda</t>
        </is>
      </c>
      <c r="I558" t="inlineStr">
        <is>
          <t xml:space="preserve">FACEBOOK - INVESTIMENTO EM TRAFEGO - </t>
        </is>
      </c>
      <c r="J558" t="n">
        <v>-5000</v>
      </c>
      <c r="K558" t="n">
        <v>-5000</v>
      </c>
      <c r="O558" t="inlineStr">
        <is>
          <t>Provisionado</t>
        </is>
      </c>
      <c r="Q558" t="inlineStr">
        <is>
          <t>09/2026</t>
        </is>
      </c>
      <c r="R558" t="n">
        <v>0</v>
      </c>
    </row>
    <row r="559">
      <c r="A559" t="n">
        <v>192790</v>
      </c>
      <c r="B559" t="inlineStr">
        <is>
          <t>Arcos</t>
        </is>
      </c>
      <c r="C559" t="inlineStr">
        <is>
          <t>ESCRITORIO CENTRAL DE ARRECADACAO E DISTRIBUICAO ECAD</t>
        </is>
      </c>
      <c r="D559" t="inlineStr">
        <is>
          <t>PROVISAO</t>
        </is>
      </c>
      <c r="E559" s="550" t="n">
        <v>46266</v>
      </c>
      <c r="F559" s="550" t="n">
        <v>46290</v>
      </c>
      <c r="G559" t="inlineStr">
        <is>
          <t>Custos Artístico Geral</t>
        </is>
      </c>
      <c r="H559" t="inlineStr">
        <is>
          <t>Taxas e Licenças - Artístico</t>
        </is>
      </c>
      <c r="I559" t="inlineStr">
        <is>
          <t xml:space="preserve">LOCACAO DE EQUIPAMENTOS FIXO - ECAD - </t>
        </is>
      </c>
      <c r="J559" t="n">
        <v>-861.08</v>
      </c>
      <c r="K559" t="n">
        <v>-861.08</v>
      </c>
      <c r="O559" t="inlineStr">
        <is>
          <t>Provisionado</t>
        </is>
      </c>
      <c r="Q559" t="inlineStr">
        <is>
          <t>09/2026</t>
        </is>
      </c>
      <c r="R559" t="n">
        <v>0</v>
      </c>
    </row>
    <row r="560">
      <c r="A560" t="n">
        <v>193168</v>
      </c>
      <c r="B560" t="inlineStr">
        <is>
          <t>Arcos</t>
        </is>
      </c>
      <c r="C560" t="inlineStr">
        <is>
          <t>PAULO CESAR MEDEIROS EYEZANIO</t>
        </is>
      </c>
      <c r="D560" t="inlineStr">
        <is>
          <t>PROVISAO</t>
        </is>
      </c>
      <c r="E560" s="550" t="n">
        <v>46266</v>
      </c>
      <c r="F560" s="550" t="n">
        <v>46295</v>
      </c>
      <c r="G560" t="inlineStr">
        <is>
          <t>Serviços de Terceiros</t>
        </is>
      </c>
      <c r="H560" t="inlineStr">
        <is>
          <t>Assessoria Jurídica</t>
        </is>
      </c>
      <c r="I560" t="inlineStr">
        <is>
          <t xml:space="preserve">HONORARIOS ADVOCATICIOS - </t>
        </is>
      </c>
      <c r="J560" t="n">
        <v>-3200</v>
      </c>
      <c r="K560" t="n">
        <v>-3200</v>
      </c>
      <c r="O560" t="inlineStr">
        <is>
          <t>Provisionado</t>
        </is>
      </c>
      <c r="Q560" t="inlineStr">
        <is>
          <t>09/2026</t>
        </is>
      </c>
      <c r="R560" t="n">
        <v>0</v>
      </c>
    </row>
    <row r="561">
      <c r="A561" t="n">
        <v>198554</v>
      </c>
      <c r="B561" t="inlineStr">
        <is>
          <t>Arcos</t>
        </is>
      </c>
      <c r="C561" t="inlineStr">
        <is>
          <t>SUSTENIDOS ORGANIZACAO SOCIAL DE CULTURA</t>
        </is>
      </c>
      <c r="D561" t="inlineStr">
        <is>
          <t>RP0192026</t>
        </is>
      </c>
      <c r="E561" s="550" t="n">
        <v>46266</v>
      </c>
      <c r="F561" s="550" t="n">
        <v>46305</v>
      </c>
      <c r="G561" t="inlineStr">
        <is>
          <t>Utilidades</t>
        </is>
      </c>
      <c r="H561" t="inlineStr">
        <is>
          <t>Energia Eletrica</t>
        </is>
      </c>
      <c r="I561" t="inlineStr">
        <is>
          <t>CONSUMO LUZ - RESTAURANTE FIXO - 09/2026</t>
        </is>
      </c>
      <c r="J561" t="n">
        <v>-2100</v>
      </c>
      <c r="K561" t="n">
        <v>-2100</v>
      </c>
      <c r="O561" t="inlineStr">
        <is>
          <t>Real</t>
        </is>
      </c>
      <c r="Q561" t="inlineStr">
        <is>
          <t>09/2026</t>
        </is>
      </c>
      <c r="R561" t="n">
        <v>0</v>
      </c>
    </row>
    <row r="562">
      <c r="A562" t="n">
        <v>195997</v>
      </c>
      <c r="B562" t="inlineStr">
        <is>
          <t>Arcos</t>
        </is>
      </c>
      <c r="C562" t="inlineStr">
        <is>
          <t>VALE TRANSPORTE</t>
        </is>
      </c>
      <c r="D562" t="inlineStr">
        <is>
          <t>PROVISAO</t>
        </is>
      </c>
      <c r="E562" s="550" t="n">
        <v>46266</v>
      </c>
      <c r="F562" s="550" t="n">
        <v>46291</v>
      </c>
      <c r="G562" t="inlineStr">
        <is>
          <t>Mão de Obra - Benefícios</t>
        </is>
      </c>
      <c r="H562" t="inlineStr">
        <is>
          <t xml:space="preserve">  -  Vale-transporte</t>
        </is>
      </c>
      <c r="I562" t="inlineStr">
        <is>
          <t xml:space="preserve">VT AESA </t>
        </is>
      </c>
      <c r="J562" t="n">
        <v>-250</v>
      </c>
      <c r="K562" t="n">
        <v>-250</v>
      </c>
      <c r="O562" t="inlineStr">
        <is>
          <t>Provisionado</t>
        </is>
      </c>
      <c r="Q562" t="inlineStr">
        <is>
          <t>09/2026</t>
        </is>
      </c>
      <c r="R562" t="n">
        <v>0</v>
      </c>
    </row>
    <row r="563">
      <c r="A563" t="n">
        <v>195192</v>
      </c>
      <c r="B563" t="inlineStr">
        <is>
          <t>Arcos</t>
        </is>
      </c>
      <c r="C563" t="inlineStr">
        <is>
          <t>PORTO SEGURO SEGURO SAUDE SA</t>
        </is>
      </c>
      <c r="D563" t="inlineStr">
        <is>
          <t>PROVISAO</t>
        </is>
      </c>
      <c r="E563" s="550" t="n">
        <v>46266</v>
      </c>
      <c r="F563" s="550" t="n">
        <v>46275</v>
      </c>
      <c r="G563" t="inlineStr">
        <is>
          <t>Mão de Obra - Benefícios</t>
        </is>
      </c>
      <c r="H563" t="inlineStr">
        <is>
          <t xml:space="preserve">  -  Assist. Médica</t>
        </is>
      </c>
      <c r="I563" t="inlineStr">
        <is>
          <t xml:space="preserve">ASSISTENCIA MEDICA - </t>
        </is>
      </c>
      <c r="J563" t="n">
        <v>-10000</v>
      </c>
      <c r="K563" t="n">
        <v>-10000</v>
      </c>
      <c r="O563" t="inlineStr">
        <is>
          <t>Provisionado</t>
        </is>
      </c>
      <c r="Q563" t="inlineStr">
        <is>
          <t>09/2026</t>
        </is>
      </c>
      <c r="R563" t="n">
        <v>0</v>
      </c>
    </row>
    <row r="564">
      <c r="A564" t="n">
        <v>192661</v>
      </c>
      <c r="B564" t="inlineStr">
        <is>
          <t>Arcos</t>
        </is>
      </c>
      <c r="C564" t="inlineStr">
        <is>
          <t>AGENCIA BIOMA PUBLICIDADE E EVENTOS LTDA - FACUNDO</t>
        </is>
      </c>
      <c r="D564" t="inlineStr">
        <is>
          <t>PROVISAO</t>
        </is>
      </c>
      <c r="E564" s="550" t="n">
        <v>46266</v>
      </c>
      <c r="F564" s="550" t="n">
        <v>46300</v>
      </c>
      <c r="G564" t="inlineStr">
        <is>
          <t>Marketing</t>
        </is>
      </c>
      <c r="H564" t="inlineStr">
        <is>
          <t>Agência de Propaganda</t>
        </is>
      </c>
      <c r="I564" t="inlineStr">
        <is>
          <t xml:space="preserve">AGENCIA DE PROPAGANDA - SERVICOS PRESTADOS MARKETING - 
</t>
        </is>
      </c>
      <c r="J564" t="n">
        <v>-11000</v>
      </c>
      <c r="K564" t="n">
        <v>-11000</v>
      </c>
      <c r="O564" t="inlineStr">
        <is>
          <t>Provisionado</t>
        </is>
      </c>
      <c r="Q564" t="inlineStr">
        <is>
          <t>09/2026</t>
        </is>
      </c>
      <c r="R564" t="n">
        <v>0</v>
      </c>
    </row>
    <row r="565">
      <c r="A565" t="n">
        <v>198566</v>
      </c>
      <c r="B565" t="inlineStr">
        <is>
          <t>Arcos</t>
        </is>
      </c>
      <c r="C565" t="inlineStr">
        <is>
          <t>SUSTENIDOS ORGANIZACAO SOCIAL DE CULTURA</t>
        </is>
      </c>
      <c r="D565" t="inlineStr">
        <is>
          <t>PROVISAO</t>
        </is>
      </c>
      <c r="E565" s="550" t="n">
        <v>46266</v>
      </c>
      <c r="F565" s="550" t="n">
        <v>46305</v>
      </c>
      <c r="G565" t="inlineStr">
        <is>
          <t>Utilidades</t>
        </is>
      </c>
      <c r="H565" t="inlineStr">
        <is>
          <t>Agua/Esgoto</t>
        </is>
      </c>
      <c r="I565" t="inlineStr">
        <is>
          <t xml:space="preserve">AGUA/ESGOTO - VARIAVEL - </t>
        </is>
      </c>
      <c r="J565" t="n">
        <v>-15000</v>
      </c>
      <c r="K565" t="n">
        <v>-15000</v>
      </c>
      <c r="O565" t="inlineStr">
        <is>
          <t>Provisionado</t>
        </is>
      </c>
      <c r="Q565" t="inlineStr">
        <is>
          <t>09/2026</t>
        </is>
      </c>
      <c r="R565" t="n">
        <v>0</v>
      </c>
    </row>
    <row r="566">
      <c r="A566" t="n">
        <v>195985</v>
      </c>
      <c r="B566" t="inlineStr">
        <is>
          <t>Arcos</t>
        </is>
      </c>
      <c r="C566" t="inlineStr">
        <is>
          <t>VALE TRANSPORTE</t>
        </is>
      </c>
      <c r="D566" t="inlineStr">
        <is>
          <t>PROVISAO</t>
        </is>
      </c>
      <c r="E566" s="550" t="n">
        <v>46266</v>
      </c>
      <c r="F566" s="550" t="n">
        <v>46260</v>
      </c>
      <c r="G566" t="inlineStr">
        <is>
          <t>Mão de Obra - Benefícios</t>
        </is>
      </c>
      <c r="H566" t="inlineStr">
        <is>
          <t xml:space="preserve">  -  Vale-transporte</t>
        </is>
      </c>
      <c r="I566" t="inlineStr">
        <is>
          <t xml:space="preserve">VT TOP </t>
        </is>
      </c>
      <c r="J566" t="n">
        <v>-1500</v>
      </c>
      <c r="K566" t="n">
        <v>-1500</v>
      </c>
      <c r="O566" t="inlineStr">
        <is>
          <t>Provisionado</t>
        </is>
      </c>
      <c r="Q566" t="inlineStr">
        <is>
          <t>09/2026</t>
        </is>
      </c>
      <c r="R566" t="n">
        <v>0</v>
      </c>
    </row>
    <row r="567">
      <c r="A567" t="n">
        <v>192778</v>
      </c>
      <c r="B567" t="inlineStr">
        <is>
          <t>Arcos</t>
        </is>
      </c>
      <c r="C567" t="inlineStr">
        <is>
          <t>EASY ICE SOLUTION LTDA-ME LOCAÇÃO</t>
        </is>
      </c>
      <c r="D567" t="inlineStr">
        <is>
          <t>PROVISAO</t>
        </is>
      </c>
      <c r="E567" s="550" t="n">
        <v>46266</v>
      </c>
      <c r="F567" s="550" t="n">
        <v>46310</v>
      </c>
      <c r="G567" t="inlineStr">
        <is>
          <t>Locação de Equipamentos</t>
        </is>
      </c>
      <c r="H567" t="inlineStr">
        <is>
          <t>Locações de Equipamentos - Operacionais</t>
        </is>
      </c>
      <c r="I567" t="inlineStr">
        <is>
          <t xml:space="preserve">LOCACAO DE EQUIPAMENTOS - 3 MAQUINAS DE GELO </t>
        </is>
      </c>
      <c r="J567" t="n">
        <v>-4380</v>
      </c>
      <c r="K567" t="n">
        <v>-4380</v>
      </c>
      <c r="O567" t="inlineStr">
        <is>
          <t>Provisionado</t>
        </is>
      </c>
      <c r="Q567" t="inlineStr">
        <is>
          <t>09/2026</t>
        </is>
      </c>
      <c r="R567" t="n">
        <v>0</v>
      </c>
    </row>
    <row r="568">
      <c r="A568" t="n">
        <v>195219</v>
      </c>
      <c r="B568" t="inlineStr">
        <is>
          <t>Arcos</t>
        </is>
      </c>
      <c r="C568" t="inlineStr">
        <is>
          <t>SEGUROS SURA S/A</t>
        </is>
      </c>
      <c r="D568" t="inlineStr">
        <is>
          <t>PROVISAO</t>
        </is>
      </c>
      <c r="E568" s="550" t="n">
        <v>46266</v>
      </c>
      <c r="F568" s="550" t="n">
        <v>46275</v>
      </c>
      <c r="G568" t="inlineStr">
        <is>
          <t>Custo de Ocupação</t>
        </is>
      </c>
      <c r="H568" t="inlineStr">
        <is>
          <t>Seguro Patrimonial</t>
        </is>
      </c>
      <c r="I568" t="inlineStr">
        <is>
          <t xml:space="preserve">REEMBOLSO SEGURO PATRIMONIAL - APOLICE 150306 - PARC </t>
        </is>
      </c>
      <c r="J568" t="n">
        <v>-240.17</v>
      </c>
      <c r="K568" t="n">
        <v>-240.17</v>
      </c>
      <c r="O568" t="inlineStr">
        <is>
          <t>Provisionado</t>
        </is>
      </c>
      <c r="Q568" t="inlineStr">
        <is>
          <t>09/2026</t>
        </is>
      </c>
      <c r="R568" t="n">
        <v>0</v>
      </c>
    </row>
    <row r="569">
      <c r="A569" t="n">
        <v>195231</v>
      </c>
      <c r="B569" t="inlineStr">
        <is>
          <t>Arcos</t>
        </is>
      </c>
      <c r="C569" t="inlineStr">
        <is>
          <t>SOLUCOES TECNICAS AMBIENTAL LTDA - EPP</t>
        </is>
      </c>
      <c r="D569" t="inlineStr">
        <is>
          <t>PROVISAO</t>
        </is>
      </c>
      <c r="E569" s="550" t="n">
        <v>46266</v>
      </c>
      <c r="F569" s="550" t="n">
        <v>46317</v>
      </c>
      <c r="G569" t="inlineStr">
        <is>
          <t>Utilidades</t>
        </is>
      </c>
      <c r="H569" t="inlineStr">
        <is>
          <t>Coleta de lixo</t>
        </is>
      </c>
      <c r="I569" t="inlineStr">
        <is>
          <t xml:space="preserve">COLETA DE LIXO - </t>
        </is>
      </c>
      <c r="J569" t="n">
        <v>-6000</v>
      </c>
      <c r="K569" t="n">
        <v>-6000</v>
      </c>
      <c r="O569" t="inlineStr">
        <is>
          <t>Provisionado</t>
        </is>
      </c>
      <c r="Q569" t="inlineStr">
        <is>
          <t>09/2026</t>
        </is>
      </c>
      <c r="R569" t="n">
        <v>0</v>
      </c>
    </row>
    <row r="570">
      <c r="A570" t="n">
        <v>198486</v>
      </c>
      <c r="B570" t="inlineStr">
        <is>
          <t>Arcos</t>
        </is>
      </c>
      <c r="C570" t="inlineStr">
        <is>
          <t>SUSTENIDOS ORGANIZACAO SOCIAL DE CULTURA</t>
        </is>
      </c>
      <c r="D570" t="inlineStr">
        <is>
          <t>RP0152026</t>
        </is>
      </c>
      <c r="E570" s="550" t="n">
        <v>46266</v>
      </c>
      <c r="F570" s="550" t="n">
        <v>46305</v>
      </c>
      <c r="G570" t="inlineStr">
        <is>
          <t>Utilidades</t>
        </is>
      </c>
      <c r="H570" t="inlineStr">
        <is>
          <t>Agua/Esgoto</t>
        </is>
      </c>
      <c r="I570" t="inlineStr">
        <is>
          <t>AGUA/ ESGOTO - CONSUMO AGUA RESTAURANTE FIXO - 09/2026</t>
        </is>
      </c>
      <c r="J570" t="n">
        <v>-5000</v>
      </c>
      <c r="K570" t="n">
        <v>-5000</v>
      </c>
      <c r="O570" t="inlineStr">
        <is>
          <t>Real</t>
        </is>
      </c>
      <c r="Q570" t="inlineStr">
        <is>
          <t>09/2026</t>
        </is>
      </c>
      <c r="R570" t="n">
        <v>0</v>
      </c>
    </row>
    <row r="571">
      <c r="A571" t="n">
        <v>192707</v>
      </c>
      <c r="B571" t="inlineStr">
        <is>
          <t>Arcos</t>
        </is>
      </c>
      <c r="C571" t="inlineStr">
        <is>
          <t>COMPANHIA DE GAS DE SAO PAULO</t>
        </is>
      </c>
      <c r="D571" t="inlineStr">
        <is>
          <t>PROVISAO</t>
        </is>
      </c>
      <c r="E571" s="550" t="n">
        <v>46266</v>
      </c>
      <c r="F571" s="550" t="n">
        <v>46288</v>
      </c>
      <c r="G571" t="inlineStr">
        <is>
          <t>Utilidades</t>
        </is>
      </c>
      <c r="H571" t="inlineStr">
        <is>
          <t>Gas de Cozinha</t>
        </is>
      </c>
      <c r="I571" t="inlineStr">
        <is>
          <t>GAS DE COZINHA - INSTALACAO 31341853 -</t>
        </is>
      </c>
      <c r="J571" t="n">
        <v>-8000</v>
      </c>
      <c r="K571" t="n">
        <v>-8000</v>
      </c>
      <c r="O571" t="inlineStr">
        <is>
          <t>Provisionado</t>
        </is>
      </c>
      <c r="Q571" t="inlineStr">
        <is>
          <t>09/2026</t>
        </is>
      </c>
      <c r="R571" t="n">
        <v>0</v>
      </c>
    </row>
    <row r="572">
      <c r="A572" t="n">
        <v>195181</v>
      </c>
      <c r="B572" t="inlineStr">
        <is>
          <t>Arcos</t>
        </is>
      </c>
      <c r="C572" t="inlineStr">
        <is>
          <t>PORTO SEGURO CIA DE SEGUROS GERAIS</t>
        </is>
      </c>
      <c r="D572" t="inlineStr">
        <is>
          <t>PROVISAO</t>
        </is>
      </c>
      <c r="E572" s="550" t="n">
        <v>46266</v>
      </c>
      <c r="F572" s="550" t="n">
        <v>46317</v>
      </c>
      <c r="G572" t="inlineStr">
        <is>
          <t>Mão de Obra - Benefícios</t>
        </is>
      </c>
      <c r="H572" t="inlineStr">
        <is>
          <t xml:space="preserve">  -  Seguro de Vida</t>
        </is>
      </c>
      <c r="I572" t="inlineStr">
        <is>
          <t>SEGURO DE VIDA - 24 VIDAS -</t>
        </is>
      </c>
      <c r="J572" t="n">
        <v>-400</v>
      </c>
      <c r="K572" t="n">
        <v>-400</v>
      </c>
      <c r="O572" t="inlineStr">
        <is>
          <t>Provisionado</t>
        </is>
      </c>
      <c r="Q572" t="inlineStr">
        <is>
          <t>09/2026</t>
        </is>
      </c>
      <c r="R572" t="n">
        <v>0</v>
      </c>
    </row>
    <row r="573">
      <c r="A573" t="n">
        <v>193129</v>
      </c>
      <c r="B573" t="inlineStr">
        <is>
          <t>Arcos</t>
        </is>
      </c>
      <c r="C573" t="inlineStr">
        <is>
          <t>INVYE CAPITAL LTDA</t>
        </is>
      </c>
      <c r="D573" t="inlineStr">
        <is>
          <t>PROVISAO</t>
        </is>
      </c>
      <c r="E573" s="550" t="n">
        <v>46266</v>
      </c>
      <c r="F573" s="550" t="n">
        <v>46287</v>
      </c>
      <c r="G573" t="inlineStr">
        <is>
          <t>Serviços de Terceiros</t>
        </is>
      </c>
      <c r="H573" t="inlineStr">
        <is>
          <t>Assessoria em Geral</t>
        </is>
      </c>
      <c r="I573" t="inlineStr">
        <is>
          <t xml:space="preserve">ASSESSORIA GERAL - INVENTARIO - </t>
        </is>
      </c>
      <c r="J573" t="n">
        <v>-1315</v>
      </c>
      <c r="K573" t="n">
        <v>-1315</v>
      </c>
      <c r="O573" t="inlineStr">
        <is>
          <t>Provisionado</t>
        </is>
      </c>
      <c r="Q573" t="inlineStr">
        <is>
          <t>09/2026</t>
        </is>
      </c>
      <c r="R573" t="n">
        <v>0</v>
      </c>
    </row>
    <row r="574">
      <c r="A574" t="n">
        <v>195157</v>
      </c>
      <c r="B574" t="inlineStr">
        <is>
          <t>Arcos</t>
        </is>
      </c>
      <c r="C574" t="inlineStr">
        <is>
          <t xml:space="preserve">AMS TECNOLOGIA &amp; RADIOCOMUNICAÇÃO LTDA ME  </t>
        </is>
      </c>
      <c r="D574" t="inlineStr">
        <is>
          <t>PROVISAO</t>
        </is>
      </c>
      <c r="E574" s="550" t="n">
        <v>46266</v>
      </c>
      <c r="F574" s="550" t="n">
        <v>46310</v>
      </c>
      <c r="G574" t="inlineStr">
        <is>
          <t>Locação de Equipamentos</t>
        </is>
      </c>
      <c r="H574" t="inlineStr">
        <is>
          <t>Locação de Equipamentos - Informatica e TI</t>
        </is>
      </c>
      <c r="I574" t="inlineStr">
        <is>
          <t xml:space="preserve">LOCACAO RADIOS E FONES COMUNICACAO COM THEATRO - </t>
        </is>
      </c>
      <c r="J574" t="n">
        <v>-200</v>
      </c>
      <c r="K574" t="n">
        <v>-200</v>
      </c>
      <c r="O574" t="inlineStr">
        <is>
          <t>Provisionado</t>
        </is>
      </c>
      <c r="Q574" t="inlineStr">
        <is>
          <t>09/2026</t>
        </is>
      </c>
      <c r="R574" t="n">
        <v>0</v>
      </c>
    </row>
    <row r="575">
      <c r="A575" t="n">
        <v>193032</v>
      </c>
      <c r="B575" t="inlineStr">
        <is>
          <t>Arcos</t>
        </is>
      </c>
      <c r="C575" t="inlineStr">
        <is>
          <t xml:space="preserve">EDIMAR MOURA TARTAGLIONI SERVICOES DE DEDETIZACAO </t>
        </is>
      </c>
      <c r="D575" t="inlineStr">
        <is>
          <t>PROVISAO</t>
        </is>
      </c>
      <c r="E575" s="550" t="n">
        <v>46266</v>
      </c>
      <c r="F575" s="550" t="n">
        <v>46285</v>
      </c>
      <c r="G575" t="inlineStr">
        <is>
          <t>Utilidades</t>
        </is>
      </c>
      <c r="H575" t="inlineStr">
        <is>
          <t>Controle de Pragas</t>
        </is>
      </c>
      <c r="I575" t="inlineStr">
        <is>
          <t xml:space="preserve">DEDETIZACAO E CONTROLE DE PRAGAS EXTERNA - </t>
        </is>
      </c>
      <c r="J575" t="n">
        <v>-262</v>
      </c>
      <c r="K575" t="n">
        <v>-262</v>
      </c>
      <c r="O575" t="inlineStr">
        <is>
          <t>Provisionado</t>
        </is>
      </c>
      <c r="Q575" t="inlineStr">
        <is>
          <t>09/2026</t>
        </is>
      </c>
      <c r="R575" t="n">
        <v>0</v>
      </c>
    </row>
    <row r="576">
      <c r="A576" t="n">
        <v>192684</v>
      </c>
      <c r="B576" t="inlineStr">
        <is>
          <t>Arcos</t>
        </is>
      </c>
      <c r="C576" t="inlineStr">
        <is>
          <t>BUSINESS TO SUCESS LTDA</t>
        </is>
      </c>
      <c r="D576" t="inlineStr">
        <is>
          <t>PROVISAO</t>
        </is>
      </c>
      <c r="E576" s="550" t="n">
        <v>46266</v>
      </c>
      <c r="F576" s="550" t="n">
        <v>46299</v>
      </c>
      <c r="G576" t="inlineStr">
        <is>
          <t>Informática e TI</t>
        </is>
      </c>
      <c r="H576" t="inlineStr">
        <is>
          <t>Sistemas Gerais - Comunicação e Marketing</t>
        </is>
      </c>
      <c r="I576" t="inlineStr">
        <is>
          <t xml:space="preserve">FALAE - 
</t>
        </is>
      </c>
      <c r="J576" t="n">
        <v>-150</v>
      </c>
      <c r="K576" t="n">
        <v>-150</v>
      </c>
      <c r="O576" t="inlineStr">
        <is>
          <t>Provisionado</t>
        </is>
      </c>
      <c r="Q576" t="inlineStr">
        <is>
          <t>09/2026</t>
        </is>
      </c>
      <c r="R576" t="n">
        <v>0</v>
      </c>
    </row>
    <row r="577">
      <c r="A577" t="n">
        <v>195255</v>
      </c>
      <c r="B577" t="inlineStr">
        <is>
          <t>Arcos</t>
        </is>
      </c>
      <c r="C577" t="inlineStr">
        <is>
          <t>STAR COPIAS COMERCIO E SERVICOS LTDA</t>
        </is>
      </c>
      <c r="D577" t="inlineStr">
        <is>
          <t>PROVISAO</t>
        </is>
      </c>
      <c r="E577" s="550" t="n">
        <v>46266</v>
      </c>
      <c r="F577" s="550" t="n">
        <v>46307</v>
      </c>
      <c r="G577" t="inlineStr">
        <is>
          <t>Locação de Equipamentos</t>
        </is>
      </c>
      <c r="H577" t="inlineStr">
        <is>
          <t>Locação de Equipamentos - Informatica e TI</t>
        </is>
      </c>
      <c r="I577" t="inlineStr">
        <is>
          <t xml:space="preserve">LOCACAO DE EQUIPAMENTOS - IMPRESSORA - </t>
        </is>
      </c>
      <c r="J577" t="n">
        <v>-261.69</v>
      </c>
      <c r="K577" t="n">
        <v>-261.69</v>
      </c>
      <c r="O577" t="inlineStr">
        <is>
          <t>Provisionado</t>
        </is>
      </c>
      <c r="Q577" t="inlineStr">
        <is>
          <t>09/2026</t>
        </is>
      </c>
      <c r="R577" t="n">
        <v>0</v>
      </c>
    </row>
    <row r="578">
      <c r="A578" t="n">
        <v>192673</v>
      </c>
      <c r="B578" t="inlineStr">
        <is>
          <t>Arcos</t>
        </is>
      </c>
      <c r="C578" t="inlineStr">
        <is>
          <t>BTAGS TECNOLOGIA LTDA</t>
        </is>
      </c>
      <c r="D578" t="inlineStr">
        <is>
          <t>PROVISAO</t>
        </is>
      </c>
      <c r="E578" s="550" t="n">
        <v>46266</v>
      </c>
      <c r="F578" s="550" t="n">
        <v>46300</v>
      </c>
      <c r="G578" t="inlineStr">
        <is>
          <t>Informática e TI</t>
        </is>
      </c>
      <c r="H578" t="inlineStr">
        <is>
          <t>Sistemas Gerais - Operacionais</t>
        </is>
      </c>
      <c r="I578" t="inlineStr">
        <is>
          <t xml:space="preserve">SISTEMA BTAGS ETIQUETAS - </t>
        </is>
      </c>
      <c r="J578" t="n">
        <v>-380</v>
      </c>
      <c r="K578" t="n">
        <v>-380</v>
      </c>
      <c r="O578" t="inlineStr">
        <is>
          <t>Provisionado</t>
        </is>
      </c>
      <c r="Q578" t="inlineStr">
        <is>
          <t>09/2026</t>
        </is>
      </c>
      <c r="R578" t="n">
        <v>0</v>
      </c>
    </row>
    <row r="579">
      <c r="A579" t="n">
        <v>195169</v>
      </c>
      <c r="B579" t="inlineStr">
        <is>
          <t>Arcos</t>
        </is>
      </c>
      <c r="C579" t="inlineStr">
        <is>
          <t>OPUS CONSULTORIA E PESQUISA LTDA</t>
        </is>
      </c>
      <c r="D579" t="inlineStr">
        <is>
          <t>PROVISAO</t>
        </is>
      </c>
      <c r="E579" s="550" t="n">
        <v>46266</v>
      </c>
      <c r="F579" s="550" t="n">
        <v>46285</v>
      </c>
      <c r="G579" t="inlineStr">
        <is>
          <t>Serviços de Terceiros</t>
        </is>
      </c>
      <c r="H579" t="inlineStr">
        <is>
          <t>Assessoria em Geral</t>
        </is>
      </c>
      <c r="I579" t="inlineStr">
        <is>
          <t xml:space="preserve">CLIENTE OCULTO - </t>
        </is>
      </c>
      <c r="J579" t="n">
        <v>-300</v>
      </c>
      <c r="K579" t="n">
        <v>-300</v>
      </c>
      <c r="O579" t="inlineStr">
        <is>
          <t>Provisionado</t>
        </is>
      </c>
      <c r="Q579" t="inlineStr">
        <is>
          <t>09/2026</t>
        </is>
      </c>
      <c r="R579" t="n">
        <v>0</v>
      </c>
    </row>
    <row r="580">
      <c r="A580" t="n">
        <v>196389</v>
      </c>
      <c r="B580" t="inlineStr">
        <is>
          <t>Arcos</t>
        </is>
      </c>
      <c r="C580" t="inlineStr">
        <is>
          <t>SALARIOS CLT</t>
        </is>
      </c>
      <c r="D580" t="inlineStr">
        <is>
          <t>PROVISAO</t>
        </is>
      </c>
      <c r="E580" s="550" t="n">
        <v>46266</v>
      </c>
      <c r="F580" s="550" t="n">
        <v>46301</v>
      </c>
      <c r="G580" t="inlineStr">
        <is>
          <t>Mão de Obra - Salários</t>
        </is>
      </c>
      <c r="H580" t="inlineStr">
        <is>
          <t>MDO CLT - Salário</t>
        </is>
      </c>
      <c r="I580" t="inlineStr">
        <is>
          <t>01/2026 - Líquido Folha Mensal 01/2026.</t>
        </is>
      </c>
      <c r="J580" t="n">
        <v>-90000</v>
      </c>
      <c r="K580" t="n">
        <v>-90000</v>
      </c>
      <c r="O580" t="inlineStr">
        <is>
          <t>Provisionado</t>
        </is>
      </c>
      <c r="Q580" t="inlineStr">
        <is>
          <t>09/2026</t>
        </is>
      </c>
      <c r="R580" t="n">
        <v>0</v>
      </c>
    </row>
    <row r="581">
      <c r="A581" t="n">
        <v>190178</v>
      </c>
      <c r="B581" t="inlineStr">
        <is>
          <t>Arcos</t>
        </is>
      </c>
      <c r="C581" t="inlineStr">
        <is>
          <t xml:space="preserve">KAMINO INSTITUICAO DE PAGAMENTO LTDA </t>
        </is>
      </c>
      <c r="D581" t="inlineStr">
        <is>
          <t>PROVISAO</t>
        </is>
      </c>
      <c r="E581" s="550" t="n">
        <v>46266</v>
      </c>
      <c r="F581" s="550" t="n">
        <v>46283</v>
      </c>
      <c r="G581" t="inlineStr">
        <is>
          <t>Despesas Financeiras</t>
        </is>
      </c>
      <c r="H581" t="inlineStr">
        <is>
          <t>Tarifas Bancárias</t>
        </is>
      </c>
      <c r="I581" t="inlineStr">
        <is>
          <t xml:space="preserve">(+/-) RECEITAS/ DESPESAS FINANCEIRAS (TARIFA MENSAL TEMPUS KAMINO) - 
</t>
        </is>
      </c>
      <c r="J581" t="n">
        <v>-700</v>
      </c>
      <c r="K581" t="n">
        <v>-700</v>
      </c>
      <c r="O581" t="inlineStr">
        <is>
          <t>Provisionado</t>
        </is>
      </c>
      <c r="Q581" t="inlineStr">
        <is>
          <t>09/2026</t>
        </is>
      </c>
      <c r="R581" t="n">
        <v>0</v>
      </c>
    </row>
    <row r="582">
      <c r="A582" t="n">
        <v>193044</v>
      </c>
      <c r="B582" t="inlineStr">
        <is>
          <t>Arcos</t>
        </is>
      </c>
      <c r="C582" t="inlineStr">
        <is>
          <t xml:space="preserve">EDIMAR MOURA TARTAGLIONI SERVICOES DE DEDETIZACAO </t>
        </is>
      </c>
      <c r="D582" t="inlineStr">
        <is>
          <t>PROVISAO</t>
        </is>
      </c>
      <c r="E582" s="550" t="n">
        <v>46266</v>
      </c>
      <c r="F582" s="550" t="n">
        <v>46285</v>
      </c>
      <c r="G582" t="inlineStr">
        <is>
          <t>Utilidades</t>
        </is>
      </c>
      <c r="H582" t="inlineStr">
        <is>
          <t>Controle de Pragas</t>
        </is>
      </c>
      <c r="I582" t="inlineStr">
        <is>
          <t xml:space="preserve">DEDETIZACAO E CONTROLE DE PRAGAS - </t>
        </is>
      </c>
      <c r="J582" t="n">
        <v>-472</v>
      </c>
      <c r="K582" t="n">
        <v>-472</v>
      </c>
      <c r="O582" t="inlineStr">
        <is>
          <t>Provisionado</t>
        </is>
      </c>
      <c r="Q582" t="inlineStr">
        <is>
          <t>09/2026</t>
        </is>
      </c>
      <c r="R582" t="n">
        <v>0</v>
      </c>
    </row>
    <row r="583">
      <c r="A583" t="n">
        <v>233484</v>
      </c>
      <c r="B583" t="inlineStr">
        <is>
          <t>Arcos</t>
        </is>
      </c>
      <c r="C583" t="inlineStr">
        <is>
          <t>SONIA DOS ANJOS RAMOS</t>
        </is>
      </c>
      <c r="D583" t="inlineStr">
        <is>
          <t>prov</t>
        </is>
      </c>
      <c r="E583" s="550" t="n">
        <v>46266</v>
      </c>
      <c r="F583" s="550" t="n">
        <v>46283</v>
      </c>
      <c r="G583" t="inlineStr">
        <is>
          <t>Mão de Obra - Encargos e Provisões</t>
        </is>
      </c>
      <c r="H583" t="inlineStr">
        <is>
          <t xml:space="preserve">  -  Férias</t>
        </is>
      </c>
      <c r="I583" t="inlineStr">
        <is>
          <t>09/2026 - Férias 30 dias início em 22/09/2026</t>
        </is>
      </c>
      <c r="J583" t="n">
        <v>-5297.93</v>
      </c>
      <c r="K583" t="n">
        <v>-5297.93</v>
      </c>
      <c r="O583" t="inlineStr">
        <is>
          <t>Provisionado</t>
        </is>
      </c>
      <c r="Q583" t="inlineStr">
        <is>
          <t>09/2026</t>
        </is>
      </c>
      <c r="R583" t="n">
        <v>0</v>
      </c>
    </row>
    <row r="584">
      <c r="A584" t="n">
        <v>234677</v>
      </c>
      <c r="B584" t="inlineStr">
        <is>
          <t>Arcos</t>
        </is>
      </c>
      <c r="C584" t="inlineStr">
        <is>
          <t>THIAGO HENRIQUE FARIAS</t>
        </is>
      </c>
      <c r="D584" t="inlineStr">
        <is>
          <t>PROVISAO</t>
        </is>
      </c>
      <c r="E584" s="550" t="n">
        <v>46266</v>
      </c>
      <c r="F584" s="550" t="n">
        <v>46305</v>
      </c>
      <c r="G584" t="inlineStr">
        <is>
          <t>Mão de Obra - PJ</t>
        </is>
      </c>
      <c r="H584" t="inlineStr">
        <is>
          <t>MDO PJ Fixo</t>
        </is>
      </c>
      <c r="I584" t="inlineStr">
        <is>
          <t xml:space="preserve">SALÁRIO PJ - SBCHEFE DE BAR </t>
        </is>
      </c>
      <c r="J584" t="n">
        <v>-5000</v>
      </c>
      <c r="K584" t="n">
        <v>-5000</v>
      </c>
      <c r="M584" t="inlineStr">
        <is>
          <t>SUB CHEFE DE BAR</t>
        </is>
      </c>
      <c r="N584" t="inlineStr">
        <is>
          <t xml:space="preserve">  - Sub Chefe De Bar</t>
        </is>
      </c>
      <c r="O584" t="inlineStr">
        <is>
          <t>Provisionado</t>
        </is>
      </c>
      <c r="Q584" t="inlineStr">
        <is>
          <t>09/2026</t>
        </is>
      </c>
      <c r="R584" t="n">
        <v>0</v>
      </c>
    </row>
    <row r="585">
      <c r="A585" t="n">
        <v>208543</v>
      </c>
      <c r="B585" t="inlineStr">
        <is>
          <t>Arcos</t>
        </is>
      </c>
      <c r="C585" t="inlineStr">
        <is>
          <t>IRRF</t>
        </is>
      </c>
      <c r="D585" t="inlineStr">
        <is>
          <t>PROVISAO</t>
        </is>
      </c>
      <c r="E585" s="550" t="n">
        <v>46264</v>
      </c>
      <c r="F585" s="550" t="n">
        <v>46285</v>
      </c>
      <c r="G585" t="inlineStr">
        <is>
          <t>Mão de Obra - Encargos e Provisões</t>
        </is>
      </c>
      <c r="H585" t="inlineStr">
        <is>
          <t>IRRF - MDO CLT - Salário</t>
        </is>
      </c>
      <c r="J585" t="n">
        <v>-3500</v>
      </c>
      <c r="K585" t="n">
        <v>-3500</v>
      </c>
      <c r="O585" t="inlineStr">
        <is>
          <t>Provisionado</t>
        </is>
      </c>
      <c r="Q585" t="inlineStr">
        <is>
          <t>08/2026</t>
        </is>
      </c>
      <c r="R585" t="n">
        <v>0</v>
      </c>
    </row>
    <row r="586">
      <c r="A586" t="n">
        <v>210399</v>
      </c>
      <c r="B586" t="inlineStr">
        <is>
          <t>Arcos</t>
        </is>
      </c>
      <c r="C586" t="inlineStr">
        <is>
          <t>PIS</t>
        </is>
      </c>
      <c r="D586" t="inlineStr">
        <is>
          <t>PROVISAO</t>
        </is>
      </c>
      <c r="E586" s="550" t="n">
        <v>46264</v>
      </c>
      <c r="F586" s="550" t="n">
        <v>46290</v>
      </c>
      <c r="G586" t="inlineStr">
        <is>
          <t>Impostos sobre Venda</t>
        </is>
      </c>
      <c r="H586" t="inlineStr">
        <is>
          <t>PIS / COFINS</t>
        </is>
      </c>
      <c r="J586" t="n">
        <v>-6000</v>
      </c>
      <c r="K586" t="n">
        <v>-6000</v>
      </c>
      <c r="O586" t="inlineStr">
        <is>
          <t>Provisionado</t>
        </is>
      </c>
      <c r="Q586" t="inlineStr">
        <is>
          <t>08/2026</t>
        </is>
      </c>
      <c r="R586" t="n">
        <v>0</v>
      </c>
    </row>
    <row r="587">
      <c r="A587" t="n">
        <v>208311</v>
      </c>
      <c r="B587" t="inlineStr">
        <is>
          <t>Arcos</t>
        </is>
      </c>
      <c r="C587" t="inlineStr">
        <is>
          <t>FGTS</t>
        </is>
      </c>
      <c r="D587" t="inlineStr">
        <is>
          <t>PROVISAO</t>
        </is>
      </c>
      <c r="E587" s="550" t="n">
        <v>46264</v>
      </c>
      <c r="F587" s="550" t="n">
        <v>46285</v>
      </c>
      <c r="G587" t="inlineStr">
        <is>
          <t>Mão de Obra - Encargos e Provisões</t>
        </is>
      </c>
      <c r="H587" t="inlineStr">
        <is>
          <t xml:space="preserve">  -  FGTS</t>
        </is>
      </c>
      <c r="J587" t="n">
        <v>-10500</v>
      </c>
      <c r="K587" t="n">
        <v>-10500</v>
      </c>
      <c r="O587" t="inlineStr">
        <is>
          <t>Provisionado</t>
        </is>
      </c>
      <c r="Q587" t="inlineStr">
        <is>
          <t>08/2026</t>
        </is>
      </c>
      <c r="R587" t="n">
        <v>0</v>
      </c>
    </row>
    <row r="588">
      <c r="A588" t="n">
        <v>206980</v>
      </c>
      <c r="B588" t="inlineStr">
        <is>
          <t>Arcos</t>
        </is>
      </c>
      <c r="C588" t="inlineStr">
        <is>
          <t>INSS</t>
        </is>
      </c>
      <c r="D588" t="inlineStr">
        <is>
          <t>PROVISAO</t>
        </is>
      </c>
      <c r="E588" s="550" t="n">
        <v>46264</v>
      </c>
      <c r="F588" s="550" t="n">
        <v>46285</v>
      </c>
      <c r="G588" t="inlineStr">
        <is>
          <t>Mão de Obra - Encargos e Provisões</t>
        </is>
      </c>
      <c r="H588" t="inlineStr">
        <is>
          <t xml:space="preserve">  -  INSS Patronal</t>
        </is>
      </c>
      <c r="I588" t="inlineStr">
        <is>
          <t>INSS PATRONAL</t>
        </is>
      </c>
      <c r="J588" t="n">
        <v>-33000</v>
      </c>
      <c r="K588" t="n">
        <v>-33000</v>
      </c>
      <c r="O588" t="inlineStr">
        <is>
          <t>Provisionado</t>
        </is>
      </c>
      <c r="Q588" t="inlineStr">
        <is>
          <t>08/2026</t>
        </is>
      </c>
      <c r="R588" t="n">
        <v>0</v>
      </c>
    </row>
    <row r="589">
      <c r="A589" t="n">
        <v>202415</v>
      </c>
      <c r="B589" t="inlineStr">
        <is>
          <t>Arcos</t>
        </is>
      </c>
      <c r="C589" t="inlineStr">
        <is>
          <t>BRH SAUDE OCUPACIONAL LTDA</t>
        </is>
      </c>
      <c r="D589" t="inlineStr">
        <is>
          <t>PROVISAO</t>
        </is>
      </c>
      <c r="E589" s="550" t="n">
        <v>46264</v>
      </c>
      <c r="F589" s="550" t="n">
        <v>46274</v>
      </c>
      <c r="G589" t="inlineStr">
        <is>
          <t>Mão de Obra - Benefícios</t>
        </is>
      </c>
      <c r="H589" t="inlineStr">
        <is>
          <t xml:space="preserve">  -  Exames Periódicos</t>
        </is>
      </c>
      <c r="J589" t="n">
        <v>-942.46</v>
      </c>
      <c r="K589" t="n">
        <v>-942.46</v>
      </c>
      <c r="O589" t="inlineStr">
        <is>
          <t>Provisionado</t>
        </is>
      </c>
      <c r="Q589" t="inlineStr">
        <is>
          <t>08/2026</t>
        </is>
      </c>
      <c r="R589" t="n">
        <v>0</v>
      </c>
    </row>
    <row r="590">
      <c r="A590" t="n">
        <v>210387</v>
      </c>
      <c r="B590" t="inlineStr">
        <is>
          <t>Arcos</t>
        </is>
      </c>
      <c r="C590" t="inlineStr">
        <is>
          <t>COFINS</t>
        </is>
      </c>
      <c r="D590" t="inlineStr">
        <is>
          <t>PROVISAO</t>
        </is>
      </c>
      <c r="E590" s="550" t="n">
        <v>46264</v>
      </c>
      <c r="F590" s="550" t="n">
        <v>46290</v>
      </c>
      <c r="G590" t="inlineStr">
        <is>
          <t>Impostos sobre Venda</t>
        </is>
      </c>
      <c r="H590" t="inlineStr">
        <is>
          <t>PIS / COFINS</t>
        </is>
      </c>
      <c r="J590" t="n">
        <v>-25000</v>
      </c>
      <c r="K590" t="n">
        <v>-25000</v>
      </c>
      <c r="O590" t="inlineStr">
        <is>
          <t>Provisionado</t>
        </is>
      </c>
      <c r="Q590" t="inlineStr">
        <is>
          <t>08/2026</t>
        </is>
      </c>
      <c r="R590" t="n">
        <v>0</v>
      </c>
    </row>
    <row r="591">
      <c r="A591" t="n">
        <v>206992</v>
      </c>
      <c r="B591" t="inlineStr">
        <is>
          <t>Arcos</t>
        </is>
      </c>
      <c r="C591" t="inlineStr">
        <is>
          <t>INSS</t>
        </is>
      </c>
      <c r="D591" t="inlineStr">
        <is>
          <t>PROVISAO</t>
        </is>
      </c>
      <c r="E591" s="550" t="n">
        <v>46264</v>
      </c>
      <c r="F591" s="550" t="n">
        <v>46285</v>
      </c>
      <c r="G591" t="inlineStr">
        <is>
          <t>Mão de Obra - Encargos e Provisões</t>
        </is>
      </c>
      <c r="H591" t="inlineStr">
        <is>
          <t xml:space="preserve">  -  INSS Segurados</t>
        </is>
      </c>
      <c r="I591" t="inlineStr">
        <is>
          <t>INSS Segurados</t>
        </is>
      </c>
      <c r="J591" t="n">
        <v>-10000</v>
      </c>
      <c r="K591" t="n">
        <v>-10000</v>
      </c>
      <c r="O591" t="inlineStr">
        <is>
          <t>Provisionado</t>
        </is>
      </c>
      <c r="Q591" t="inlineStr">
        <is>
          <t>08/2026</t>
        </is>
      </c>
      <c r="R591" t="n">
        <v>0</v>
      </c>
    </row>
    <row r="592">
      <c r="A592" t="n">
        <v>170541</v>
      </c>
      <c r="B592" t="inlineStr">
        <is>
          <t>Arcos</t>
        </is>
      </c>
      <c r="C592" t="inlineStr">
        <is>
          <t xml:space="preserve">MINISTERIO DA FAZENDA </t>
        </is>
      </c>
      <c r="D592" t="inlineStr">
        <is>
          <t>11/60</t>
        </is>
      </c>
      <c r="E592" s="550" t="n">
        <v>46264</v>
      </c>
      <c r="F592" s="550" t="n">
        <v>46264</v>
      </c>
      <c r="G592" t="inlineStr">
        <is>
          <t>Endividamento</t>
        </is>
      </c>
      <c r="H592" t="inlineStr">
        <is>
          <t>Endividamento Geral</t>
        </is>
      </c>
      <c r="I592" t="inlineStr">
        <is>
          <t>PARCELAMENTO 014091164 - EXECUÇÃO FISCAL 5020334-52.2025.4.03.6182 - 60 PARCELAS</t>
        </is>
      </c>
      <c r="J592" t="n">
        <v>-8615.209999999999</v>
      </c>
      <c r="K592" t="n">
        <v>-8615.209999999999</v>
      </c>
      <c r="O592" t="inlineStr">
        <is>
          <t>Provisionado</t>
        </is>
      </c>
      <c r="Q592" t="inlineStr">
        <is>
          <t>08/2026</t>
        </is>
      </c>
      <c r="R592" t="n">
        <v>0</v>
      </c>
    </row>
    <row r="593">
      <c r="A593" t="n">
        <v>197198</v>
      </c>
      <c r="B593" t="inlineStr">
        <is>
          <t>Arcos</t>
        </is>
      </c>
      <c r="C593" t="inlineStr">
        <is>
          <t>ISS</t>
        </is>
      </c>
      <c r="D593" t="inlineStr">
        <is>
          <t>PROVISAO</t>
        </is>
      </c>
      <c r="E593" s="550" t="n">
        <v>46264</v>
      </c>
      <c r="F593" s="550" t="n">
        <v>46275</v>
      </c>
      <c r="G593" t="inlineStr">
        <is>
          <t>Utilidades</t>
        </is>
      </c>
      <c r="H593" t="inlineStr">
        <is>
          <t>Coleta de lixo</t>
        </is>
      </c>
      <c r="J593" t="n">
        <v>-300</v>
      </c>
      <c r="K593" t="n">
        <v>-300</v>
      </c>
      <c r="O593" t="inlineStr">
        <is>
          <t>Provisionado</t>
        </is>
      </c>
      <c r="Q593" t="inlineStr">
        <is>
          <t>08/2026</t>
        </is>
      </c>
      <c r="R593" t="n">
        <v>0</v>
      </c>
    </row>
    <row r="594">
      <c r="A594" t="n">
        <v>197312</v>
      </c>
      <c r="B594" t="inlineStr">
        <is>
          <t>Arcos</t>
        </is>
      </c>
      <c r="C594" t="inlineStr">
        <is>
          <t>IRRF</t>
        </is>
      </c>
      <c r="D594" t="inlineStr">
        <is>
          <t>PROVISAO</t>
        </is>
      </c>
      <c r="E594" s="550" t="n">
        <v>46264</v>
      </c>
      <c r="F594" s="550" t="n">
        <v>46285</v>
      </c>
      <c r="G594" t="inlineStr">
        <is>
          <t>Serviços de Terceiros</t>
        </is>
      </c>
      <c r="H594" t="inlineStr">
        <is>
          <t>Assessoria Contabil</t>
        </is>
      </c>
      <c r="I594" t="inlineStr">
        <is>
          <t>IRRF PRESTADOR PJ</t>
        </is>
      </c>
      <c r="J594" t="n">
        <v>-100</v>
      </c>
      <c r="K594" t="n">
        <v>-100</v>
      </c>
      <c r="O594" t="inlineStr">
        <is>
          <t>Provisionado</t>
        </is>
      </c>
      <c r="Q594" t="inlineStr">
        <is>
          <t>08/2026</t>
        </is>
      </c>
      <c r="R594" t="n">
        <v>0</v>
      </c>
    </row>
    <row r="595">
      <c r="A595" t="n">
        <v>197186</v>
      </c>
      <c r="B595" t="inlineStr">
        <is>
          <t>Arcos</t>
        </is>
      </c>
      <c r="C595" t="inlineStr">
        <is>
          <t>ISS</t>
        </is>
      </c>
      <c r="D595" t="inlineStr">
        <is>
          <t>PROVISAO</t>
        </is>
      </c>
      <c r="E595" s="550" t="n">
        <v>46264</v>
      </c>
      <c r="F595" s="550" t="n">
        <v>46275</v>
      </c>
      <c r="G595" t="inlineStr">
        <is>
          <t>Utilidades</t>
        </is>
      </c>
      <c r="H595" t="inlineStr">
        <is>
          <t>Coleta de lixo</t>
        </is>
      </c>
      <c r="J595" t="n">
        <v>-500</v>
      </c>
      <c r="K595" t="n">
        <v>-500</v>
      </c>
      <c r="O595" t="inlineStr">
        <is>
          <t>Provisionado</t>
        </is>
      </c>
      <c r="Q595" t="inlineStr">
        <is>
          <t>08/2026</t>
        </is>
      </c>
      <c r="R595" t="n">
        <v>0</v>
      </c>
    </row>
    <row r="596">
      <c r="A596" t="n">
        <v>197047</v>
      </c>
      <c r="B596" t="inlineStr">
        <is>
          <t>Arcos</t>
        </is>
      </c>
      <c r="C596" t="inlineStr">
        <is>
          <t>ICMS</t>
        </is>
      </c>
      <c r="D596" t="inlineStr">
        <is>
          <t>PROVISAO</t>
        </is>
      </c>
      <c r="E596" s="550" t="n">
        <v>46264</v>
      </c>
      <c r="F596" s="550" t="n">
        <v>46285</v>
      </c>
      <c r="G596" t="inlineStr">
        <is>
          <t>Impostos sobre Venda</t>
        </is>
      </c>
      <c r="H596" t="inlineStr">
        <is>
          <t>ICMS</t>
        </is>
      </c>
      <c r="J596" t="n">
        <v>-23000</v>
      </c>
      <c r="K596" t="n">
        <v>-23000</v>
      </c>
      <c r="O596" t="inlineStr">
        <is>
          <t>Provisionado</t>
        </is>
      </c>
      <c r="Q596" t="inlineStr">
        <is>
          <t>08/2026</t>
        </is>
      </c>
      <c r="R596" t="n">
        <v>0</v>
      </c>
    </row>
    <row r="597">
      <c r="A597" t="n">
        <v>177861</v>
      </c>
      <c r="B597" t="inlineStr">
        <is>
          <t>Arcos</t>
        </is>
      </c>
      <c r="C597" t="inlineStr">
        <is>
          <t xml:space="preserve">MINISTERIO DA FAZENDA </t>
        </is>
      </c>
      <c r="D597" t="inlineStr">
        <is>
          <t>16/60</t>
        </is>
      </c>
      <c r="E597" s="550" t="n">
        <v>46262</v>
      </c>
      <c r="F597" s="550" t="n">
        <v>46446</v>
      </c>
      <c r="G597" t="inlineStr">
        <is>
          <t>Endividamento</t>
        </is>
      </c>
      <c r="H597" t="inlineStr">
        <is>
          <t>Endividamento Geral</t>
        </is>
      </c>
      <c r="I597" t="inlineStr">
        <is>
          <t>PARCELAMENTO 014247772 - IRPJ E CSLL RELATIVOS AO 3º E 4º TRI DE 2022</t>
        </is>
      </c>
      <c r="J597" t="n">
        <v>-8566.18</v>
      </c>
      <c r="K597" t="n">
        <v>-8566.18</v>
      </c>
      <c r="O597" t="inlineStr">
        <is>
          <t>Provisionado</t>
        </is>
      </c>
      <c r="Q597" t="inlineStr">
        <is>
          <t>08/2026</t>
        </is>
      </c>
      <c r="R597" t="n">
        <v>0</v>
      </c>
    </row>
    <row r="598">
      <c r="A598" t="n">
        <v>215702</v>
      </c>
      <c r="B598" t="inlineStr">
        <is>
          <t>Arcos</t>
        </is>
      </c>
      <c r="C598" t="inlineStr">
        <is>
          <t xml:space="preserve">CSRF </t>
        </is>
      </c>
      <c r="D598" t="inlineStr">
        <is>
          <t>PROVISAO</t>
        </is>
      </c>
      <c r="E598" s="550" t="n">
        <v>46262</v>
      </c>
      <c r="F598" s="550" t="n">
        <v>46285</v>
      </c>
      <c r="G598" t="inlineStr">
        <is>
          <t>Serviços de Terceiros</t>
        </is>
      </c>
      <c r="H598" t="inlineStr">
        <is>
          <t>Assessoria Contabil</t>
        </is>
      </c>
      <c r="J598" t="n">
        <v>-250</v>
      </c>
      <c r="K598" t="n">
        <v>-250</v>
      </c>
      <c r="O598" t="inlineStr">
        <is>
          <t>Provisionado</t>
        </is>
      </c>
      <c r="Q598" t="inlineStr">
        <is>
          <t>08/2026</t>
        </is>
      </c>
      <c r="R598" t="n">
        <v>0</v>
      </c>
    </row>
    <row r="599">
      <c r="A599" t="n">
        <v>212182</v>
      </c>
      <c r="B599" t="inlineStr">
        <is>
          <t>Arcos</t>
        </is>
      </c>
      <c r="C599" t="inlineStr">
        <is>
          <t>SECRETARIA DE ESTADO DA FAZENDA</t>
        </is>
      </c>
      <c r="D599" t="inlineStr">
        <is>
          <t>7/84</t>
        </is>
      </c>
      <c r="E599" s="550" t="n">
        <v>46260</v>
      </c>
      <c r="F599" s="550" t="n">
        <v>46295</v>
      </c>
      <c r="G599" t="inlineStr">
        <is>
          <t>Endividamento</t>
        </is>
      </c>
      <c r="H599" t="inlineStr">
        <is>
          <t>Endividamento Geral</t>
        </is>
      </c>
      <c r="I599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599" t="n">
        <v>-3381.49</v>
      </c>
      <c r="K599" t="n">
        <v>-3381.49</v>
      </c>
      <c r="O599" t="inlineStr">
        <is>
          <t>Provisionado</t>
        </is>
      </c>
      <c r="Q599" t="inlineStr">
        <is>
          <t>08/2026</t>
        </is>
      </c>
      <c r="R599" t="n">
        <v>0</v>
      </c>
    </row>
    <row r="600">
      <c r="A600" t="n">
        <v>199382</v>
      </c>
      <c r="B600" t="inlineStr">
        <is>
          <t>Arcos</t>
        </is>
      </c>
      <c r="C600" t="inlineStr">
        <is>
          <t xml:space="preserve">PJ 00482024  BARBARA SARMENTO ABIB </t>
        </is>
      </c>
      <c r="D600" t="inlineStr">
        <is>
          <t>PROVISAO</t>
        </is>
      </c>
      <c r="E600" s="550" t="n">
        <v>46235</v>
      </c>
      <c r="F600" s="550" t="n">
        <v>46275</v>
      </c>
      <c r="G600" t="inlineStr">
        <is>
          <t>Mão de Obra - PJ</t>
        </is>
      </c>
      <c r="H600" t="inlineStr">
        <is>
          <t>MDO PJ Fixo</t>
        </is>
      </c>
      <c r="I600" t="inlineStr">
        <is>
          <t xml:space="preserve">SALÁRIO PJ </t>
        </is>
      </c>
      <c r="J600" t="n">
        <v>-4000</v>
      </c>
      <c r="K600" t="n">
        <v>-4000</v>
      </c>
      <c r="M600" t="inlineStr">
        <is>
          <t>SUB CHEFE DE COZINHA</t>
        </is>
      </c>
      <c r="N600" t="inlineStr">
        <is>
          <t xml:space="preserve">  - Sub Chefe de Cozinha</t>
        </is>
      </c>
      <c r="O600" t="inlineStr">
        <is>
          <t>Provisionado</t>
        </is>
      </c>
      <c r="Q600" t="inlineStr">
        <is>
          <t>08/2026</t>
        </is>
      </c>
      <c r="R600" t="n">
        <v>0</v>
      </c>
    </row>
    <row r="601">
      <c r="A601" t="n">
        <v>216077</v>
      </c>
      <c r="B601" t="inlineStr">
        <is>
          <t>Arcos</t>
        </is>
      </c>
      <c r="C601" t="inlineStr">
        <is>
          <t>FABRICA DE BARES SERVICOS LTDA FB</t>
        </is>
      </c>
      <c r="D601" t="inlineStr">
        <is>
          <t>PROVISAO</t>
        </is>
      </c>
      <c r="E601" s="550" t="n">
        <v>46235</v>
      </c>
      <c r="F601" s="550" t="n">
        <v>46285</v>
      </c>
      <c r="G601" t="inlineStr">
        <is>
          <t>Serviços de Terceiros</t>
        </is>
      </c>
      <c r="H601" t="inlineStr">
        <is>
          <t>Assessoria RH</t>
        </is>
      </c>
      <c r="I601" t="inlineStr">
        <is>
          <t>ASSESSORIA RH - 02/2026</t>
        </is>
      </c>
      <c r="J601" t="n">
        <v>-1100</v>
      </c>
      <c r="K601" t="n">
        <v>-1100</v>
      </c>
      <c r="O601" t="inlineStr">
        <is>
          <t>Provisionado</t>
        </is>
      </c>
      <c r="Q601" t="inlineStr">
        <is>
          <t>08/2026</t>
        </is>
      </c>
      <c r="R601" t="n">
        <v>0</v>
      </c>
    </row>
    <row r="602">
      <c r="A602" t="n">
        <v>199530</v>
      </c>
      <c r="B602" t="inlineStr">
        <is>
          <t>Arcos</t>
        </is>
      </c>
      <c r="C602" t="inlineStr">
        <is>
          <t>RENATA DIAS PERRONI</t>
        </is>
      </c>
      <c r="D602" t="inlineStr">
        <is>
          <t>PROVISAO</t>
        </is>
      </c>
      <c r="E602" s="550" t="n">
        <v>46235</v>
      </c>
      <c r="F602" s="550" t="n">
        <v>46275</v>
      </c>
      <c r="G602" t="inlineStr">
        <is>
          <t>Mão de Obra - PJ</t>
        </is>
      </c>
      <c r="H602" t="inlineStr">
        <is>
          <t>MDO PJ Fixo</t>
        </is>
      </c>
      <c r="I602" t="inlineStr">
        <is>
          <t>SALÁRIO PJ</t>
        </is>
      </c>
      <c r="J602" t="n">
        <v>-3100</v>
      </c>
      <c r="K602" t="n">
        <v>-3100</v>
      </c>
      <c r="M602" t="inlineStr">
        <is>
          <t>HOSTESS</t>
        </is>
      </c>
      <c r="N602" t="inlineStr">
        <is>
          <t xml:space="preserve">  - Hostess</t>
        </is>
      </c>
      <c r="O602" t="inlineStr">
        <is>
          <t>Provisionado</t>
        </is>
      </c>
      <c r="Q602" t="inlineStr">
        <is>
          <t>08/2026</t>
        </is>
      </c>
      <c r="R602" t="n">
        <v>0</v>
      </c>
    </row>
    <row r="603">
      <c r="A603" t="n">
        <v>230414</v>
      </c>
      <c r="B603" t="inlineStr">
        <is>
          <t>Arcos</t>
        </is>
      </c>
      <c r="C603" t="inlineStr">
        <is>
          <t>CONCIERGE IA SOLUCOES LTDA</t>
        </is>
      </c>
      <c r="D603" t="inlineStr">
        <is>
          <t>PROVISAO</t>
        </is>
      </c>
      <c r="E603" s="550" t="n">
        <v>46235</v>
      </c>
      <c r="F603" s="550" t="n">
        <v>46270</v>
      </c>
      <c r="G603" t="inlineStr">
        <is>
          <t>Marketing</t>
        </is>
      </c>
      <c r="H603" t="inlineStr">
        <is>
          <t>Ferramentas de Marketing</t>
        </is>
      </c>
      <c r="I603" t="inlineStr">
        <is>
          <t xml:space="preserve">DIONISIO (CARTAO FINAL 8330) - CARDAPIO + CRM + IA ATENDENTE 24/7- </t>
        </is>
      </c>
      <c r="J603" t="n">
        <v>-409</v>
      </c>
      <c r="K603" t="n">
        <v>-409</v>
      </c>
      <c r="O603" t="inlineStr">
        <is>
          <t>Provisionado</t>
        </is>
      </c>
      <c r="Q603" t="inlineStr">
        <is>
          <t>08/2026</t>
        </is>
      </c>
      <c r="R603" t="n">
        <v>0</v>
      </c>
    </row>
    <row r="604">
      <c r="A604" t="n">
        <v>199592</v>
      </c>
      <c r="B604" t="inlineStr">
        <is>
          <t>Arcos</t>
        </is>
      </c>
      <c r="C604" t="inlineStr">
        <is>
          <t>VICTOR ALE DE LIMA SOARES GONÇALVES</t>
        </is>
      </c>
      <c r="D604" t="inlineStr">
        <is>
          <t>PROVISAO</t>
        </is>
      </c>
      <c r="E604" s="550" t="n">
        <v>46235</v>
      </c>
      <c r="F604" s="550" t="n">
        <v>46275</v>
      </c>
      <c r="G604" t="inlineStr">
        <is>
          <t>Mão de Obra - PJ</t>
        </is>
      </c>
      <c r="H604" t="inlineStr">
        <is>
          <t>MDO PJ Fixo</t>
        </is>
      </c>
      <c r="I604" t="inlineStr">
        <is>
          <t>SALÁRIO PJ</t>
        </is>
      </c>
      <c r="J604" t="n">
        <v>-4200</v>
      </c>
      <c r="K604" t="n">
        <v>-4200</v>
      </c>
      <c r="M604" t="inlineStr">
        <is>
          <t>COORDENADOR</t>
        </is>
      </c>
      <c r="N604" t="inlineStr">
        <is>
          <t xml:space="preserve">  - Coordenador</t>
        </is>
      </c>
      <c r="O604" t="inlineStr">
        <is>
          <t>Provisionado</t>
        </is>
      </c>
      <c r="Q604" t="inlineStr">
        <is>
          <t>08/2026</t>
        </is>
      </c>
      <c r="R604" t="n">
        <v>0</v>
      </c>
    </row>
    <row r="605">
      <c r="A605" t="n">
        <v>199544</v>
      </c>
      <c r="B605" t="inlineStr">
        <is>
          <t>Arcos</t>
        </is>
      </c>
      <c r="C605" t="inlineStr">
        <is>
          <t>PJ 00132021 - TELES DE ALMEIDA PINTO</t>
        </is>
      </c>
      <c r="D605" t="inlineStr">
        <is>
          <t>PROVISAO</t>
        </is>
      </c>
      <c r="E605" s="550" t="n">
        <v>46235</v>
      </c>
      <c r="F605" s="550" t="n">
        <v>46275</v>
      </c>
      <c r="G605" t="inlineStr">
        <is>
          <t>Mão de Obra - PJ</t>
        </is>
      </c>
      <c r="H605" t="inlineStr">
        <is>
          <t>MDO PJ Fixo</t>
        </is>
      </c>
      <c r="I605" t="inlineStr">
        <is>
          <t>SALÁRIO PJ</t>
        </is>
      </c>
      <c r="J605" t="n">
        <v>-4000</v>
      </c>
      <c r="K605" t="n">
        <v>-4000</v>
      </c>
      <c r="M605" t="inlineStr">
        <is>
          <t>CHEFE DE BAR SQUAD</t>
        </is>
      </c>
      <c r="N605" t="inlineStr">
        <is>
          <t xml:space="preserve">  - Squad</t>
        </is>
      </c>
      <c r="O605" t="inlineStr">
        <is>
          <t>Provisionado</t>
        </is>
      </c>
      <c r="Q605" t="inlineStr">
        <is>
          <t>08/2026</t>
        </is>
      </c>
      <c r="R605" t="n">
        <v>0</v>
      </c>
    </row>
    <row r="606">
      <c r="A606" t="n">
        <v>214153</v>
      </c>
      <c r="B606" t="inlineStr">
        <is>
          <t>Arcos</t>
        </is>
      </c>
      <c r="C606" t="inlineStr">
        <is>
          <t xml:space="preserve">JANAINA SANTOS PAES DA SILVA </t>
        </is>
      </c>
      <c r="D606" t="inlineStr">
        <is>
          <t>PROVISAO</t>
        </is>
      </c>
      <c r="E606" s="550" t="n">
        <v>46235</v>
      </c>
      <c r="F606" s="550" t="n">
        <v>46275</v>
      </c>
      <c r="G606" t="inlineStr">
        <is>
          <t>Mão de Obra - PJ</t>
        </is>
      </c>
      <c r="H606" t="inlineStr">
        <is>
          <t>MDO PJ Fixo</t>
        </is>
      </c>
      <c r="I606" t="inlineStr">
        <is>
          <t xml:space="preserve">SALÁRIO PJ </t>
        </is>
      </c>
      <c r="J606" t="n">
        <v>-4000</v>
      </c>
      <c r="K606" t="n">
        <v>-4000</v>
      </c>
      <c r="M606" t="inlineStr">
        <is>
          <t>SUB CHEFE DE COZINHA</t>
        </is>
      </c>
      <c r="N606" t="inlineStr">
        <is>
          <t xml:space="preserve">  - Sub Chefe de Cozinha</t>
        </is>
      </c>
      <c r="O606" t="inlineStr">
        <is>
          <t>Provisionado</t>
        </is>
      </c>
      <c r="Q606" t="inlineStr">
        <is>
          <t>08/2026</t>
        </is>
      </c>
      <c r="R606" t="n">
        <v>0</v>
      </c>
    </row>
    <row r="607">
      <c r="A607" t="n">
        <v>199370</v>
      </c>
      <c r="B607" t="inlineStr">
        <is>
          <t>Arcos</t>
        </is>
      </c>
      <c r="C607" t="inlineStr">
        <is>
          <t>ALISSON MARCELO DOS SANTOS OLIVEIRA</t>
        </is>
      </c>
      <c r="D607" t="inlineStr">
        <is>
          <t>PROVISAO</t>
        </is>
      </c>
      <c r="E607" s="550" t="n">
        <v>46235</v>
      </c>
      <c r="F607" s="550" t="n">
        <v>46275</v>
      </c>
      <c r="G607" t="inlineStr">
        <is>
          <t>Mão de Obra - PJ</t>
        </is>
      </c>
      <c r="H607" t="inlineStr">
        <is>
          <t>MDO PJ Fixo</t>
        </is>
      </c>
      <c r="I607" t="inlineStr">
        <is>
          <t xml:space="preserve">SALÁRIO PJ </t>
        </is>
      </c>
      <c r="J607" t="n">
        <v>-4200</v>
      </c>
      <c r="K607" t="n">
        <v>-4200</v>
      </c>
      <c r="M607" t="inlineStr">
        <is>
          <t>COORDENADOR</t>
        </is>
      </c>
      <c r="N607" t="inlineStr">
        <is>
          <t xml:space="preserve">  - Coordenador</t>
        </is>
      </c>
      <c r="O607" t="inlineStr">
        <is>
          <t>Provisionado</t>
        </is>
      </c>
      <c r="Q607" t="inlineStr">
        <is>
          <t>08/2026</t>
        </is>
      </c>
      <c r="R607" t="n">
        <v>0</v>
      </c>
    </row>
    <row r="608">
      <c r="A608" t="n">
        <v>199470</v>
      </c>
      <c r="B608" t="inlineStr">
        <is>
          <t>Arcos</t>
        </is>
      </c>
      <c r="C608" t="inlineStr">
        <is>
          <t xml:space="preserve">PJ 00452023 LAISA ROCHA LARANGEIRA </t>
        </is>
      </c>
      <c r="D608" t="inlineStr">
        <is>
          <t>PROVISAO</t>
        </is>
      </c>
      <c r="E608" s="550" t="n">
        <v>46235</v>
      </c>
      <c r="F608" s="550" t="n">
        <v>46275</v>
      </c>
      <c r="G608" t="inlineStr">
        <is>
          <t>Mão de Obra - PJ</t>
        </is>
      </c>
      <c r="H608" t="inlineStr">
        <is>
          <t>MDO PJ Fixo</t>
        </is>
      </c>
      <c r="I608" t="inlineStr">
        <is>
          <t xml:space="preserve">SALÁRIO PJ </t>
        </is>
      </c>
      <c r="J608" t="n">
        <v>-3200</v>
      </c>
      <c r="K608" t="n">
        <v>-3200</v>
      </c>
      <c r="M608" t="inlineStr">
        <is>
          <t>ASSISTENTE DE MARKETING DO SQUAD</t>
        </is>
      </c>
      <c r="N608" t="inlineStr">
        <is>
          <t xml:space="preserve">  - Squad</t>
        </is>
      </c>
      <c r="O608" t="inlineStr">
        <is>
          <t>Provisionado</t>
        </is>
      </c>
      <c r="Q608" t="inlineStr">
        <is>
          <t>08/2026</t>
        </is>
      </c>
      <c r="R608" t="n">
        <v>0</v>
      </c>
    </row>
    <row r="609">
      <c r="A609" t="n">
        <v>214110</v>
      </c>
      <c r="B609" t="inlineStr">
        <is>
          <t>Arcos</t>
        </is>
      </c>
      <c r="C609" t="inlineStr">
        <is>
          <t>GILVANIA DE SOUZA LAURENCIO</t>
        </is>
      </c>
      <c r="D609" t="inlineStr">
        <is>
          <t>PROVISAO</t>
        </is>
      </c>
      <c r="E609" s="550" t="n">
        <v>46235</v>
      </c>
      <c r="F609" s="550" t="n">
        <v>46275</v>
      </c>
      <c r="G609" t="inlineStr">
        <is>
          <t>Mão de Obra - PJ</t>
        </is>
      </c>
      <c r="H609" t="inlineStr">
        <is>
          <t>MDO PJ Fixo</t>
        </is>
      </c>
      <c r="I609" t="inlineStr">
        <is>
          <t xml:space="preserve">SALÁRIO PJ </t>
        </is>
      </c>
      <c r="J609" t="n">
        <v>-3400</v>
      </c>
      <c r="K609" t="n">
        <v>-3400</v>
      </c>
      <c r="M609" t="inlineStr">
        <is>
          <t>CHEFE DE COZINHA</t>
        </is>
      </c>
      <c r="N609" t="inlineStr">
        <is>
          <t xml:space="preserve">  - Chefe de Cozinha</t>
        </is>
      </c>
      <c r="O609" t="inlineStr">
        <is>
          <t>Provisionado</t>
        </is>
      </c>
      <c r="Q609" t="inlineStr">
        <is>
          <t>08/2026</t>
        </is>
      </c>
      <c r="R609" t="n">
        <v>0</v>
      </c>
    </row>
    <row r="610">
      <c r="A610" t="n">
        <v>199580</v>
      </c>
      <c r="B610" t="inlineStr">
        <is>
          <t>Arcos</t>
        </is>
      </c>
      <c r="C610" t="inlineStr">
        <is>
          <t>PJ 00092021 - VANESSA FERREIRA DEL SANTO</t>
        </is>
      </c>
      <c r="D610" t="inlineStr">
        <is>
          <t>PROVISAO</t>
        </is>
      </c>
      <c r="E610" s="550" t="n">
        <v>46235</v>
      </c>
      <c r="F610" s="550" t="n">
        <v>46275</v>
      </c>
      <c r="G610" t="inlineStr">
        <is>
          <t>Mão de Obra - PJ</t>
        </is>
      </c>
      <c r="H610" t="inlineStr">
        <is>
          <t>MDO PJ Fixo</t>
        </is>
      </c>
      <c r="I610" t="inlineStr">
        <is>
          <t>SALÁRIO PJ</t>
        </is>
      </c>
      <c r="J610" t="n">
        <v>-3000</v>
      </c>
      <c r="K610" t="n">
        <v>-3000</v>
      </c>
      <c r="M610" t="inlineStr">
        <is>
          <t>GERENTE FINANCEIRO DO SQUAD</t>
        </is>
      </c>
      <c r="N610" t="inlineStr">
        <is>
          <t xml:space="preserve">  - Squad</t>
        </is>
      </c>
      <c r="O610" t="inlineStr">
        <is>
          <t>Provisionado</t>
        </is>
      </c>
      <c r="Q610" t="inlineStr">
        <is>
          <t>08/2026</t>
        </is>
      </c>
      <c r="R610" t="n">
        <v>0</v>
      </c>
    </row>
    <row r="611">
      <c r="A611" t="n">
        <v>198588</v>
      </c>
      <c r="B611" t="inlineStr">
        <is>
          <t>Arcos</t>
        </is>
      </c>
      <c r="C611" t="inlineStr">
        <is>
          <t>AMANDA FUCCIA DE SOUZA</t>
        </is>
      </c>
      <c r="D611" t="inlineStr">
        <is>
          <t>PROVISAO</t>
        </is>
      </c>
      <c r="E611" s="550" t="n">
        <v>46235</v>
      </c>
      <c r="F611" s="550" t="n">
        <v>46244</v>
      </c>
      <c r="G611" t="inlineStr">
        <is>
          <t>Manutenção</t>
        </is>
      </c>
      <c r="H611" t="inlineStr">
        <is>
          <t>Decoração/Paisagismo e Jardinagem</t>
        </is>
      </c>
      <c r="I611" t="inlineStr">
        <is>
          <t xml:space="preserve">PAISAGISMO/JARDINAGEM - BOTANICA </t>
        </is>
      </c>
      <c r="J611" t="n">
        <v>-4000</v>
      </c>
      <c r="K611" t="n">
        <v>-4000</v>
      </c>
      <c r="O611" t="inlineStr">
        <is>
          <t>Provisionado</t>
        </is>
      </c>
      <c r="Q611" t="inlineStr">
        <is>
          <t>08/2026</t>
        </is>
      </c>
      <c r="R611" t="n">
        <v>0</v>
      </c>
    </row>
    <row r="612">
      <c r="A612" t="n">
        <v>230826</v>
      </c>
      <c r="B612" t="inlineStr">
        <is>
          <t>Arcos</t>
        </is>
      </c>
      <c r="C612" t="inlineStr">
        <is>
          <t>PJ 00172021 - MATHEUS MONTEIRO ALMEIDA</t>
        </is>
      </c>
      <c r="D612" t="inlineStr">
        <is>
          <t>PROVISAO</t>
        </is>
      </c>
      <c r="E612" s="550" t="n">
        <v>46235</v>
      </c>
      <c r="F612" s="550" t="n">
        <v>46275</v>
      </c>
      <c r="G612" t="inlineStr">
        <is>
          <t>Mão de Obra - PJ</t>
        </is>
      </c>
      <c r="H612" t="inlineStr">
        <is>
          <t>MDO PJ Fixo</t>
        </is>
      </c>
      <c r="I612" t="inlineStr">
        <is>
          <t xml:space="preserve">SALÁRIO PJ 
</t>
        </is>
      </c>
      <c r="J612" t="n">
        <v>-5100</v>
      </c>
      <c r="K612" t="n">
        <v>-5100</v>
      </c>
      <c r="M612" t="inlineStr">
        <is>
          <t>COORDENADOR</t>
        </is>
      </c>
      <c r="N612" t="inlineStr">
        <is>
          <t xml:space="preserve">  - Coordenador</t>
        </is>
      </c>
      <c r="O612" t="inlineStr">
        <is>
          <t>Provisionado</t>
        </is>
      </c>
      <c r="Q612" t="inlineStr">
        <is>
          <t>08/2026</t>
        </is>
      </c>
      <c r="R612" t="n">
        <v>0</v>
      </c>
    </row>
    <row r="613">
      <c r="A613" t="n">
        <v>198577</v>
      </c>
      <c r="B613" t="inlineStr">
        <is>
          <t>Arcos</t>
        </is>
      </c>
      <c r="C613" t="inlineStr">
        <is>
          <t>SUSTENIDOS ORGANIZACAO SOCIAL DE CULTURA</t>
        </is>
      </c>
      <c r="D613" t="inlineStr">
        <is>
          <t>PROVISAO</t>
        </is>
      </c>
      <c r="E613" s="550" t="n">
        <v>46235</v>
      </c>
      <c r="F613" s="550" t="n">
        <v>46275</v>
      </c>
      <c r="G613" t="inlineStr">
        <is>
          <t>Custo de Ocupação</t>
        </is>
      </c>
      <c r="H613" t="inlineStr">
        <is>
          <t>Aluguel de Imoveis</t>
        </is>
      </c>
      <c r="I613" t="inlineStr">
        <is>
          <t>ALUGUEL DE IMOVEIS - VARIAVEL -</t>
        </is>
      </c>
      <c r="J613" t="n">
        <v>-45000</v>
      </c>
      <c r="K613" t="n">
        <v>-45000</v>
      </c>
      <c r="O613" t="inlineStr">
        <is>
          <t>Provisionado</t>
        </is>
      </c>
      <c r="Q613" t="inlineStr">
        <is>
          <t>08/2026</t>
        </is>
      </c>
      <c r="R613" t="n">
        <v>0</v>
      </c>
    </row>
    <row r="614">
      <c r="A614" t="n">
        <v>199556</v>
      </c>
      <c r="B614" t="inlineStr">
        <is>
          <t>Arcos</t>
        </is>
      </c>
      <c r="C614" t="inlineStr">
        <is>
          <t>PJ 55774785000141</t>
        </is>
      </c>
      <c r="D614" t="inlineStr">
        <is>
          <t>PROVISAO</t>
        </is>
      </c>
      <c r="E614" s="550" t="n">
        <v>46235</v>
      </c>
      <c r="F614" s="550" t="n">
        <v>46275</v>
      </c>
      <c r="G614" t="inlineStr">
        <is>
          <t>Mão de Obra - PJ</t>
        </is>
      </c>
      <c r="H614" t="inlineStr">
        <is>
          <t>MDO PJ Fixo</t>
        </is>
      </c>
      <c r="I614" t="inlineStr">
        <is>
          <t>SALÁRIO PJ</t>
        </is>
      </c>
      <c r="J614" t="n">
        <v>-1125</v>
      </c>
      <c r="K614" t="n">
        <v>-1125</v>
      </c>
      <c r="M614" t="inlineStr">
        <is>
          <t>ANALISTA DE COMPRAS DO SQUAD</t>
        </is>
      </c>
      <c r="N614" t="inlineStr">
        <is>
          <t xml:space="preserve">  - Squad</t>
        </is>
      </c>
      <c r="O614" t="inlineStr">
        <is>
          <t>Provisionado</t>
        </is>
      </c>
      <c r="Q614" t="inlineStr">
        <is>
          <t>08/2026</t>
        </is>
      </c>
      <c r="R614" t="n">
        <v>0</v>
      </c>
    </row>
    <row r="615">
      <c r="A615" t="n">
        <v>224857</v>
      </c>
      <c r="B615" t="inlineStr">
        <is>
          <t>Arcos</t>
        </is>
      </c>
      <c r="C615" t="inlineStr">
        <is>
          <t>VINICIUS NORIVAL BARBOSA DA SILVA</t>
        </is>
      </c>
      <c r="D615" t="inlineStr">
        <is>
          <t>PROVISAO</t>
        </is>
      </c>
      <c r="E615" s="550" t="n">
        <v>46235</v>
      </c>
      <c r="F615" s="550" t="n">
        <v>46275</v>
      </c>
      <c r="G615" t="inlineStr">
        <is>
          <t>Mão de Obra - PJ</t>
        </is>
      </c>
      <c r="H615" t="inlineStr">
        <is>
          <t>MDO PJ Fixo</t>
        </is>
      </c>
      <c r="I615" t="inlineStr">
        <is>
          <t>SALÁRIO PJ - PRODUTOR DE EVENTOS III</t>
        </is>
      </c>
      <c r="J615" t="n">
        <v>-1500</v>
      </c>
      <c r="K615" t="n">
        <v>-1500</v>
      </c>
      <c r="M615" t="inlineStr">
        <is>
          <t>ANALISTA EXECUTIVA DE EVENTOS</t>
        </is>
      </c>
      <c r="N615" t="inlineStr">
        <is>
          <t>MDO Terceirizada - Eventos</t>
        </is>
      </c>
      <c r="O615" t="inlineStr">
        <is>
          <t>Provisionado</t>
        </is>
      </c>
      <c r="Q615" t="inlineStr">
        <is>
          <t>08/2026</t>
        </is>
      </c>
      <c r="R615" t="n">
        <v>0</v>
      </c>
    </row>
    <row r="616">
      <c r="A616" t="n">
        <v>205051</v>
      </c>
      <c r="B616" t="inlineStr">
        <is>
          <t>Arcos</t>
        </is>
      </c>
      <c r="C616" t="inlineStr">
        <is>
          <t>PJ 43960118000174 - DIEGO OLIVEIRA SANTANA</t>
        </is>
      </c>
      <c r="D616" t="inlineStr">
        <is>
          <t>PROVISAO</t>
        </is>
      </c>
      <c r="E616" s="550" t="n">
        <v>46235</v>
      </c>
      <c r="F616" s="550" t="n">
        <v>46275</v>
      </c>
      <c r="G616" t="inlineStr">
        <is>
          <t>Mão de Obra - PJ</t>
        </is>
      </c>
      <c r="H616" t="inlineStr">
        <is>
          <t>MDO PJ Fixo</t>
        </is>
      </c>
      <c r="I616" t="inlineStr">
        <is>
          <t xml:space="preserve">SALÁRIO PJ </t>
        </is>
      </c>
      <c r="J616" t="n">
        <v>-3100</v>
      </c>
      <c r="K616" t="n">
        <v>-3100</v>
      </c>
      <c r="M616" t="inlineStr">
        <is>
          <t>HOSTESS</t>
        </is>
      </c>
      <c r="N616" t="inlineStr">
        <is>
          <t xml:space="preserve">  - Hostess</t>
        </is>
      </c>
      <c r="O616" t="inlineStr">
        <is>
          <t>Provisionado</t>
        </is>
      </c>
      <c r="Q616" t="inlineStr">
        <is>
          <t>08/2026</t>
        </is>
      </c>
      <c r="R616" t="n">
        <v>0</v>
      </c>
    </row>
    <row r="617">
      <c r="A617" t="n">
        <v>199444</v>
      </c>
      <c r="B617" t="inlineStr">
        <is>
          <t>Arcos</t>
        </is>
      </c>
      <c r="C617" t="inlineStr">
        <is>
          <t>PJ 00352023 - JESSICA IZABEL DE SOUZA</t>
        </is>
      </c>
      <c r="D617" t="inlineStr">
        <is>
          <t>PROVISAO</t>
        </is>
      </c>
      <c r="E617" s="550" t="n">
        <v>46235</v>
      </c>
      <c r="F617" s="550" t="n">
        <v>46275</v>
      </c>
      <c r="G617" t="inlineStr">
        <is>
          <t>Mão de Obra - PJ</t>
        </is>
      </c>
      <c r="H617" t="inlineStr">
        <is>
          <t>MDO PJ Fixo</t>
        </is>
      </c>
      <c r="I617" t="inlineStr">
        <is>
          <t xml:space="preserve">SALÁRIO PJ </t>
        </is>
      </c>
      <c r="J617" t="n">
        <v>-1500</v>
      </c>
      <c r="K617" t="n">
        <v>-1500</v>
      </c>
      <c r="M617" t="inlineStr">
        <is>
          <t>ANALISTA FINANCEIRO DO SQUAD</t>
        </is>
      </c>
      <c r="N617" t="inlineStr">
        <is>
          <t xml:space="preserve">  - Squad</t>
        </is>
      </c>
      <c r="O617" t="inlineStr">
        <is>
          <t>Provisionado</t>
        </is>
      </c>
      <c r="Q617" t="inlineStr">
        <is>
          <t>08/2026</t>
        </is>
      </c>
      <c r="R617" t="n">
        <v>0</v>
      </c>
    </row>
    <row r="618">
      <c r="A618" t="n">
        <v>199407</v>
      </c>
      <c r="B618" t="inlineStr">
        <is>
          <t>Arcos</t>
        </is>
      </c>
      <c r="C618" t="inlineStr">
        <is>
          <t>FELIPE FERREIRA FRANCA 36496185832</t>
        </is>
      </c>
      <c r="D618" t="inlineStr">
        <is>
          <t>PROVISAO</t>
        </is>
      </c>
      <c r="E618" s="550" t="n">
        <v>46235</v>
      </c>
      <c r="F618" s="550" t="n">
        <v>46275</v>
      </c>
      <c r="G618" t="inlineStr">
        <is>
          <t>Mão de Obra - PJ</t>
        </is>
      </c>
      <c r="H618" t="inlineStr">
        <is>
          <t>MDO PJ Fixo</t>
        </is>
      </c>
      <c r="I618" t="inlineStr">
        <is>
          <t xml:space="preserve">SALÁRIO PJ </t>
        </is>
      </c>
      <c r="J618" t="n">
        <v>-10000</v>
      </c>
      <c r="K618" t="n">
        <v>-10000</v>
      </c>
      <c r="M618" t="inlineStr">
        <is>
          <t>LIDER DE SQUAD</t>
        </is>
      </c>
      <c r="N618" t="inlineStr">
        <is>
          <t xml:space="preserve">  - Squad</t>
        </is>
      </c>
      <c r="O618" t="inlineStr">
        <is>
          <t>Provisionado</t>
        </is>
      </c>
      <c r="Q618" t="inlineStr">
        <is>
          <t>08/2026</t>
        </is>
      </c>
      <c r="R618" t="n">
        <v>0</v>
      </c>
    </row>
    <row r="619">
      <c r="A619" t="n">
        <v>199394</v>
      </c>
      <c r="B619" t="inlineStr">
        <is>
          <t>Arcos</t>
        </is>
      </c>
      <c r="C619" t="inlineStr">
        <is>
          <t>DAIANY LOPES BONFIM</t>
        </is>
      </c>
      <c r="D619" t="inlineStr">
        <is>
          <t>PROVISAO</t>
        </is>
      </c>
      <c r="E619" s="550" t="n">
        <v>46235</v>
      </c>
      <c r="F619" s="550" t="n">
        <v>46275</v>
      </c>
      <c r="G619" t="inlineStr">
        <is>
          <t>Mão de Obra - PJ</t>
        </is>
      </c>
      <c r="H619" t="inlineStr">
        <is>
          <t>MDO PJ Fixo</t>
        </is>
      </c>
      <c r="I619" t="inlineStr">
        <is>
          <t xml:space="preserve">SALÁRIO PJ </t>
        </is>
      </c>
      <c r="J619" t="n">
        <v>-3100</v>
      </c>
      <c r="K619" t="n">
        <v>-3100</v>
      </c>
      <c r="M619" t="inlineStr">
        <is>
          <t>HOSTESS</t>
        </is>
      </c>
      <c r="N619" t="inlineStr">
        <is>
          <t xml:space="preserve">  - Hostess</t>
        </is>
      </c>
      <c r="O619" t="inlineStr">
        <is>
          <t>Provisionado</t>
        </is>
      </c>
      <c r="Q619" t="inlineStr">
        <is>
          <t>08/2026</t>
        </is>
      </c>
      <c r="R619" t="n">
        <v>0</v>
      </c>
    </row>
    <row r="620">
      <c r="A620" t="n">
        <v>199457</v>
      </c>
      <c r="B620" t="inlineStr">
        <is>
          <t>Arcos</t>
        </is>
      </c>
      <c r="C620" t="inlineStr">
        <is>
          <t>PUXURI CONSULTORIA LTDA</t>
        </is>
      </c>
      <c r="D620" t="inlineStr">
        <is>
          <t>PROVISAO</t>
        </is>
      </c>
      <c r="E620" s="550" t="n">
        <v>46235</v>
      </c>
      <c r="F620" s="550" t="n">
        <v>46275</v>
      </c>
      <c r="G620" t="inlineStr">
        <is>
          <t>Mão de Obra - PJ</t>
        </is>
      </c>
      <c r="H620" t="inlineStr">
        <is>
          <t>MDO PJ Fixo</t>
        </is>
      </c>
      <c r="I620" t="inlineStr">
        <is>
          <t xml:space="preserve">SALÁRIO PJ </t>
        </is>
      </c>
      <c r="J620" t="n">
        <v>-10000</v>
      </c>
      <c r="K620" t="n">
        <v>-10000</v>
      </c>
      <c r="M620" t="inlineStr">
        <is>
          <t>CHEFE EXECUTIVO DE COZINHA</t>
        </is>
      </c>
      <c r="N620" t="inlineStr">
        <is>
          <t xml:space="preserve">  - Squad</t>
        </is>
      </c>
      <c r="O620" t="inlineStr">
        <is>
          <t>Provisionado</t>
        </is>
      </c>
      <c r="Q620" t="inlineStr">
        <is>
          <t>08/2026</t>
        </is>
      </c>
      <c r="R620" t="n">
        <v>0</v>
      </c>
    </row>
    <row r="621">
      <c r="A621" t="n">
        <v>199482</v>
      </c>
      <c r="B621" t="inlineStr">
        <is>
          <t>Arcos</t>
        </is>
      </c>
      <c r="C621" t="inlineStr">
        <is>
          <t>PJ 00392023 - LUANY SANTOS DA SILVA</t>
        </is>
      </c>
      <c r="D621" t="inlineStr">
        <is>
          <t>PROVISAO</t>
        </is>
      </c>
      <c r="E621" s="550" t="n">
        <v>46235</v>
      </c>
      <c r="F621" s="550" t="n">
        <v>46275</v>
      </c>
      <c r="G621" t="inlineStr">
        <is>
          <t>Mão de Obra - PJ</t>
        </is>
      </c>
      <c r="H621" t="inlineStr">
        <is>
          <t>MDO PJ Fixo</t>
        </is>
      </c>
      <c r="I621" t="inlineStr">
        <is>
          <t xml:space="preserve">SALÁRIO PJ </t>
        </is>
      </c>
      <c r="J621" t="n">
        <v>-3850</v>
      </c>
      <c r="K621" t="n">
        <v>-3850</v>
      </c>
      <c r="M621" t="inlineStr">
        <is>
          <t>ADMINISTRATIVO</t>
        </is>
      </c>
      <c r="N621" t="inlineStr">
        <is>
          <t xml:space="preserve">  - Administrativa</t>
        </is>
      </c>
      <c r="O621" t="inlineStr">
        <is>
          <t>Provisionado</t>
        </is>
      </c>
      <c r="Q621" t="inlineStr">
        <is>
          <t>08/2026</t>
        </is>
      </c>
      <c r="R621" t="n">
        <v>0</v>
      </c>
    </row>
    <row r="622">
      <c r="A622" t="n">
        <v>199506</v>
      </c>
      <c r="B622" t="inlineStr">
        <is>
          <t>Arcos</t>
        </is>
      </c>
      <c r="C622" t="inlineStr">
        <is>
          <t>MARIA EDUARDA RAMOS DE SOUSA</t>
        </is>
      </c>
      <c r="D622" t="inlineStr">
        <is>
          <t>PROVISAO</t>
        </is>
      </c>
      <c r="E622" s="550" t="n">
        <v>46235</v>
      </c>
      <c r="F622" s="550" t="n">
        <v>46275</v>
      </c>
      <c r="G622" t="inlineStr">
        <is>
          <t>Mão de Obra - PJ</t>
        </is>
      </c>
      <c r="H622" t="inlineStr">
        <is>
          <t>MDO PJ Fixo</t>
        </is>
      </c>
      <c r="I622" t="inlineStr">
        <is>
          <t xml:space="preserve">SALÁRIO PJ </t>
        </is>
      </c>
      <c r="J622" t="n">
        <v>-4000</v>
      </c>
      <c r="K622" t="n">
        <v>-4000</v>
      </c>
      <c r="M622" t="inlineStr">
        <is>
          <t>ANALISTA EXECUTIVA DE EVENTOS</t>
        </is>
      </c>
      <c r="N622" t="inlineStr">
        <is>
          <t>MDO Terceirizada - Eventos</t>
        </is>
      </c>
      <c r="O622" t="inlineStr">
        <is>
          <t>Provisionado</t>
        </is>
      </c>
      <c r="Q622" t="inlineStr">
        <is>
          <t>08/2026</t>
        </is>
      </c>
      <c r="R622" t="n">
        <v>0</v>
      </c>
    </row>
    <row r="623">
      <c r="A623" t="n">
        <v>219871</v>
      </c>
      <c r="B623" t="inlineStr">
        <is>
          <t>Arcos</t>
        </is>
      </c>
      <c r="C623" t="inlineStr">
        <is>
          <t>RD GESTAO E SISTEMAS S.A.</t>
        </is>
      </c>
      <c r="D623" t="inlineStr">
        <is>
          <t>RP0032026</t>
        </is>
      </c>
      <c r="E623" s="550" t="n">
        <v>46235</v>
      </c>
      <c r="F623" s="550" t="n">
        <v>46291</v>
      </c>
      <c r="G623" t="inlineStr">
        <is>
          <t>Marketing</t>
        </is>
      </c>
      <c r="H623" t="inlineStr">
        <is>
          <t>Ferramentas de Marketing</t>
        </is>
      </c>
      <c r="I623" t="inlineStr">
        <is>
          <t>DISPARO DE EMAILS (REEMBOLSO FACUNDO) - 08/2026</t>
        </is>
      </c>
      <c r="J623" t="n">
        <v>-1034.45</v>
      </c>
      <c r="K623" t="n">
        <v>-1034.45</v>
      </c>
      <c r="O623" t="inlineStr">
        <is>
          <t>Real</t>
        </is>
      </c>
      <c r="Q623" t="inlineStr">
        <is>
          <t>08/2026</t>
        </is>
      </c>
      <c r="R623" t="n">
        <v>0</v>
      </c>
    </row>
    <row r="624">
      <c r="A624" t="n">
        <v>230943</v>
      </c>
      <c r="B624" t="inlineStr">
        <is>
          <t>Arcos</t>
        </is>
      </c>
      <c r="C624" t="inlineStr">
        <is>
          <t xml:space="preserve">EVENTOS SOLEDAD LTDA  </t>
        </is>
      </c>
      <c r="D624" t="inlineStr">
        <is>
          <t>PROVISAO</t>
        </is>
      </c>
      <c r="E624" s="550" t="n">
        <v>46235</v>
      </c>
      <c r="F624" s="550" t="n">
        <v>46249</v>
      </c>
      <c r="G624" t="inlineStr">
        <is>
          <t>Serviços de Terceiros</t>
        </is>
      </c>
      <c r="H624" t="inlineStr">
        <is>
          <t>Assessoria de Alimentos e Bebidas</t>
        </is>
      </c>
      <c r="I624" t="inlineStr">
        <is>
          <t xml:space="preserve">CONSULTORA DE BAR </t>
        </is>
      </c>
      <c r="J624" t="n">
        <v>-11000</v>
      </c>
      <c r="K624" t="n">
        <v>-11000</v>
      </c>
      <c r="O624" t="inlineStr">
        <is>
          <t>Provisionado</t>
        </is>
      </c>
      <c r="Q624" t="inlineStr">
        <is>
          <t>08/2026</t>
        </is>
      </c>
      <c r="R624" t="n">
        <v>0</v>
      </c>
    </row>
    <row r="625">
      <c r="A625" t="n">
        <v>229778</v>
      </c>
      <c r="B625" t="inlineStr">
        <is>
          <t>Arcos</t>
        </is>
      </c>
      <c r="C625" t="inlineStr">
        <is>
          <t>CONTRIBUICAO SINDICAL ASSISTENCIAL</t>
        </is>
      </c>
      <c r="D625" t="inlineStr">
        <is>
          <t>PROVISAO</t>
        </is>
      </c>
      <c r="E625" s="550" t="n">
        <v>46235</v>
      </c>
      <c r="F625" s="550" t="n">
        <v>46244</v>
      </c>
      <c r="G625" t="inlineStr">
        <is>
          <t>Mão de Obra - Benefícios</t>
        </is>
      </c>
      <c r="H625" t="inlineStr">
        <is>
          <t xml:space="preserve">Contribuição Sindical Assistencial   </t>
        </is>
      </c>
      <c r="J625" t="n">
        <v>-240</v>
      </c>
      <c r="K625" t="n">
        <v>-240</v>
      </c>
      <c r="O625" t="inlineStr">
        <is>
          <t>Provisionado</t>
        </is>
      </c>
      <c r="Q625" t="inlineStr">
        <is>
          <t>08/2026</t>
        </is>
      </c>
      <c r="R625" t="n">
        <v>0</v>
      </c>
    </row>
    <row r="626">
      <c r="A626" t="n">
        <v>199432</v>
      </c>
      <c r="B626" t="inlineStr">
        <is>
          <t>Arcos</t>
        </is>
      </c>
      <c r="C626" t="inlineStr">
        <is>
          <t>PJ 00492024 - ISABELLA FERNANDES GOMES</t>
        </is>
      </c>
      <c r="D626" t="inlineStr">
        <is>
          <t>PROVISAO</t>
        </is>
      </c>
      <c r="E626" s="550" t="n">
        <v>46235</v>
      </c>
      <c r="F626" s="550" t="n">
        <v>46275</v>
      </c>
      <c r="G626" t="inlineStr">
        <is>
          <t>Mão de Obra - PJ</t>
        </is>
      </c>
      <c r="H626" t="inlineStr">
        <is>
          <t>MDO PJ Fixo</t>
        </is>
      </c>
      <c r="I626" t="inlineStr">
        <is>
          <t xml:space="preserve">SALÁRIO PJ </t>
        </is>
      </c>
      <c r="J626" t="n">
        <v>-1800</v>
      </c>
      <c r="K626" t="n">
        <v>-1800</v>
      </c>
      <c r="M626" t="inlineStr">
        <is>
          <t>ANALISTA FINANCEIRO DO SQUAD</t>
        </is>
      </c>
      <c r="N626" t="inlineStr">
        <is>
          <t xml:space="preserve">  - Squad</t>
        </is>
      </c>
      <c r="O626" t="inlineStr">
        <is>
          <t>Provisionado</t>
        </is>
      </c>
      <c r="Q626" t="inlineStr">
        <is>
          <t>08/2026</t>
        </is>
      </c>
      <c r="R626" t="n">
        <v>0</v>
      </c>
    </row>
    <row r="627">
      <c r="A627" t="n">
        <v>219585</v>
      </c>
      <c r="B627" t="inlineStr">
        <is>
          <t>Arcos</t>
        </is>
      </c>
      <c r="C627" t="inlineStr">
        <is>
          <t>PJ 59349478000174</t>
        </is>
      </c>
      <c r="D627" t="inlineStr">
        <is>
          <t>PROVISAO</t>
        </is>
      </c>
      <c r="E627" s="550" t="n">
        <v>46235</v>
      </c>
      <c r="F627" s="550" t="n">
        <v>46275</v>
      </c>
      <c r="G627" t="inlineStr">
        <is>
          <t>Mão de Obra - PJ</t>
        </is>
      </c>
      <c r="H627" t="inlineStr">
        <is>
          <t>MDO PJ Fixo</t>
        </is>
      </c>
      <c r="I627" t="inlineStr">
        <is>
          <t xml:space="preserve">SALÁRIO PJ </t>
        </is>
      </c>
      <c r="J627" t="n">
        <v>-4200</v>
      </c>
      <c r="K627" t="n">
        <v>-4200</v>
      </c>
      <c r="M627" t="inlineStr">
        <is>
          <t>COORDENADOR</t>
        </is>
      </c>
      <c r="N627" t="inlineStr">
        <is>
          <t xml:space="preserve">  - Coordenador</t>
        </is>
      </c>
      <c r="O627" t="inlineStr">
        <is>
          <t>Provisionado</t>
        </is>
      </c>
      <c r="Q627" t="inlineStr">
        <is>
          <t>08/2026</t>
        </is>
      </c>
      <c r="R627" t="n">
        <v>0</v>
      </c>
    </row>
    <row r="628">
      <c r="A628" t="n">
        <v>234676</v>
      </c>
      <c r="B628" t="inlineStr">
        <is>
          <t>Arcos</t>
        </is>
      </c>
      <c r="C628" t="inlineStr">
        <is>
          <t>THIAGO HENRIQUE FARIAS</t>
        </is>
      </c>
      <c r="D628" t="inlineStr">
        <is>
          <t>PROVISAO</t>
        </is>
      </c>
      <c r="E628" s="550" t="n">
        <v>46235</v>
      </c>
      <c r="F628" s="550" t="n">
        <v>46275</v>
      </c>
      <c r="G628" t="inlineStr">
        <is>
          <t>Mão de Obra - PJ</t>
        </is>
      </c>
      <c r="H628" t="inlineStr">
        <is>
          <t>MDO PJ Fixo</t>
        </is>
      </c>
      <c r="I628" t="inlineStr">
        <is>
          <t xml:space="preserve">SALÁRIO PJ - SBCHEFE DE BAR </t>
        </is>
      </c>
      <c r="J628" t="n">
        <v>-5000</v>
      </c>
      <c r="K628" t="n">
        <v>-5000</v>
      </c>
      <c r="M628" t="inlineStr">
        <is>
          <t>SUB CHEFE DE BAR</t>
        </is>
      </c>
      <c r="N628" t="inlineStr">
        <is>
          <t xml:space="preserve">  - Sub Chefe De Bar</t>
        </is>
      </c>
      <c r="O628" t="inlineStr">
        <is>
          <t>Provisionado</t>
        </is>
      </c>
      <c r="Q628" t="inlineStr">
        <is>
          <t>08/2026</t>
        </is>
      </c>
      <c r="R628" t="n">
        <v>0</v>
      </c>
    </row>
    <row r="629">
      <c r="A629" t="n">
        <v>198540</v>
      </c>
      <c r="B629" t="inlineStr">
        <is>
          <t>Arcos</t>
        </is>
      </c>
      <c r="C629" t="inlineStr">
        <is>
          <t>SUSTENIDOS ORGANIZACAO SOCIAL DE CULTURA</t>
        </is>
      </c>
      <c r="D629" t="inlineStr">
        <is>
          <t>RP0182026</t>
        </is>
      </c>
      <c r="E629" s="550" t="n">
        <v>46235</v>
      </c>
      <c r="F629" s="550" t="n">
        <v>46275</v>
      </c>
      <c r="G629" t="inlineStr">
        <is>
          <t>Utilidades</t>
        </is>
      </c>
      <c r="H629" t="inlineStr">
        <is>
          <t>Energia Eletrica</t>
        </is>
      </c>
      <c r="I629" t="inlineStr">
        <is>
          <t>CONSUMO LUZ - BAR FIXO - 08/2026</t>
        </is>
      </c>
      <c r="J629" t="n">
        <v>-4500</v>
      </c>
      <c r="K629" t="n">
        <v>-4500</v>
      </c>
      <c r="O629" t="inlineStr">
        <is>
          <t>Real</t>
        </is>
      </c>
      <c r="Q629" t="inlineStr">
        <is>
          <t>08/2026</t>
        </is>
      </c>
      <c r="R629" t="n">
        <v>0</v>
      </c>
    </row>
    <row r="630">
      <c r="A630" t="n">
        <v>195085</v>
      </c>
      <c r="B630" t="inlineStr">
        <is>
          <t>Arcos</t>
        </is>
      </c>
      <c r="C630" t="inlineStr">
        <is>
          <t>GOOGLE WORKSPACE</t>
        </is>
      </c>
      <c r="D630" t="inlineStr">
        <is>
          <t>RP0032026</t>
        </is>
      </c>
      <c r="E630" s="550" t="n">
        <v>46235</v>
      </c>
      <c r="F630" s="550" t="n">
        <v>46294</v>
      </c>
      <c r="G630" t="inlineStr">
        <is>
          <t>Marketing</t>
        </is>
      </c>
      <c r="H630" t="inlineStr">
        <is>
          <t>Ferramentas de Marketing</t>
        </is>
      </c>
      <c r="I630" t="inlineStr">
        <is>
          <t xml:space="preserve">GESTAO DE DOMINIO - 08/2026
</t>
        </is>
      </c>
      <c r="J630" t="n">
        <v>-873.04</v>
      </c>
      <c r="K630" t="n">
        <v>-873.04</v>
      </c>
      <c r="O630" t="inlineStr">
        <is>
          <t>Real</t>
        </is>
      </c>
      <c r="Q630" t="inlineStr">
        <is>
          <t>08/2026</t>
        </is>
      </c>
      <c r="R630" t="n">
        <v>0</v>
      </c>
    </row>
    <row r="631">
      <c r="A631" t="n">
        <v>193140</v>
      </c>
      <c r="B631" t="inlineStr">
        <is>
          <t>Arcos</t>
        </is>
      </c>
      <c r="C631" t="inlineStr">
        <is>
          <t>LALAMOVE TECNOLOGIA (BRASIL) LTDA</t>
        </is>
      </c>
      <c r="D631" t="inlineStr">
        <is>
          <t>PROVISAO</t>
        </is>
      </c>
      <c r="E631" s="550" t="n">
        <v>46235</v>
      </c>
      <c r="F631" s="550" t="n">
        <v>46285</v>
      </c>
      <c r="G631" t="inlineStr">
        <is>
          <t>Despesas com Transporte / Hospedagem</t>
        </is>
      </c>
      <c r="H631" t="inlineStr">
        <is>
          <t>Fretes e Carretos</t>
        </is>
      </c>
      <c r="I631" t="inlineStr">
        <is>
          <t xml:space="preserve">LALAMOVE - </t>
        </is>
      </c>
      <c r="J631" t="n">
        <v>-900</v>
      </c>
      <c r="K631" t="n">
        <v>-900</v>
      </c>
      <c r="O631" t="inlineStr">
        <is>
          <t>Provisionado</t>
        </is>
      </c>
      <c r="Q631" t="inlineStr">
        <is>
          <t>08/2026</t>
        </is>
      </c>
      <c r="R631" t="n">
        <v>0</v>
      </c>
    </row>
    <row r="632">
      <c r="A632" t="n">
        <v>193128</v>
      </c>
      <c r="B632" t="inlineStr">
        <is>
          <t>Arcos</t>
        </is>
      </c>
      <c r="C632" t="inlineStr">
        <is>
          <t>INVYE CAPITAL LTDA</t>
        </is>
      </c>
      <c r="D632" t="inlineStr">
        <is>
          <t>PROVISAO</t>
        </is>
      </c>
      <c r="E632" s="550" t="n">
        <v>46235</v>
      </c>
      <c r="F632" s="550" t="n">
        <v>46256</v>
      </c>
      <c r="G632" t="inlineStr">
        <is>
          <t>Serviços de Terceiros</t>
        </is>
      </c>
      <c r="H632" t="inlineStr">
        <is>
          <t>Assessoria em Geral</t>
        </is>
      </c>
      <c r="I632" t="inlineStr">
        <is>
          <t xml:space="preserve">ASSESSORIA GERAL - INVENTARIO - </t>
        </is>
      </c>
      <c r="J632" t="n">
        <v>-1315</v>
      </c>
      <c r="K632" t="n">
        <v>-1315</v>
      </c>
      <c r="O632" t="inlineStr">
        <is>
          <t>Provisionado</t>
        </is>
      </c>
      <c r="Q632" t="inlineStr">
        <is>
          <t>08/2026</t>
        </is>
      </c>
      <c r="R632" t="n">
        <v>0</v>
      </c>
    </row>
    <row r="633">
      <c r="A633" t="n">
        <v>198553</v>
      </c>
      <c r="B633" t="inlineStr">
        <is>
          <t>Arcos</t>
        </is>
      </c>
      <c r="C633" t="inlineStr">
        <is>
          <t>SUSTENIDOS ORGANIZACAO SOCIAL DE CULTURA</t>
        </is>
      </c>
      <c r="D633" t="inlineStr">
        <is>
          <t>RP0192026</t>
        </is>
      </c>
      <c r="E633" s="550" t="n">
        <v>46235</v>
      </c>
      <c r="F633" s="550" t="n">
        <v>46275</v>
      </c>
      <c r="G633" t="inlineStr">
        <is>
          <t>Utilidades</t>
        </is>
      </c>
      <c r="H633" t="inlineStr">
        <is>
          <t>Energia Eletrica</t>
        </is>
      </c>
      <c r="I633" t="inlineStr">
        <is>
          <t>CONSUMO LUZ - RESTAURANTE FIXO - 08/2026</t>
        </is>
      </c>
      <c r="J633" t="n">
        <v>-2100</v>
      </c>
      <c r="K633" t="n">
        <v>-2100</v>
      </c>
      <c r="O633" t="inlineStr">
        <is>
          <t>Real</t>
        </is>
      </c>
      <c r="Q633" t="inlineStr">
        <is>
          <t>08/2026</t>
        </is>
      </c>
      <c r="R633" t="n">
        <v>0</v>
      </c>
    </row>
    <row r="634">
      <c r="A634" t="n">
        <v>192648</v>
      </c>
      <c r="B634" t="inlineStr">
        <is>
          <t>Arcos</t>
        </is>
      </c>
      <c r="C634" t="inlineStr">
        <is>
          <t xml:space="preserve">ABRASEL SAO PAULO </t>
        </is>
      </c>
      <c r="D634" t="inlineStr">
        <is>
          <t>PROVISAO</t>
        </is>
      </c>
      <c r="E634" s="550" t="n">
        <v>46235</v>
      </c>
      <c r="F634" s="550" t="n">
        <v>46254</v>
      </c>
      <c r="G634" t="inlineStr">
        <is>
          <t>Serviços de Terceiros</t>
        </is>
      </c>
      <c r="H634" t="inlineStr">
        <is>
          <t>Assessoria Financeira</t>
        </is>
      </c>
      <c r="I634" t="inlineStr">
        <is>
          <t xml:space="preserve">ASSESSORIA GERAL - MENSALIDADE ABRASEL - 
</t>
        </is>
      </c>
      <c r="J634" t="n">
        <v>-185</v>
      </c>
      <c r="K634" t="n">
        <v>-185</v>
      </c>
      <c r="O634" t="inlineStr">
        <is>
          <t>Provisionado</t>
        </is>
      </c>
      <c r="Q634" t="inlineStr">
        <is>
          <t>08/2026</t>
        </is>
      </c>
      <c r="R634" t="n">
        <v>0</v>
      </c>
    </row>
    <row r="635">
      <c r="A635" t="n">
        <v>192730</v>
      </c>
      <c r="B635" t="inlineStr">
        <is>
          <t>Arcos</t>
        </is>
      </c>
      <c r="C635" t="inlineStr">
        <is>
          <t>CULLIGAN SOLUTIONS COMERCIO DE INSUMOS PARA ESCRITORIOS LTDA</t>
        </is>
      </c>
      <c r="D635" t="inlineStr">
        <is>
          <t>PROVISAO</t>
        </is>
      </c>
      <c r="E635" s="550" t="n">
        <v>46235</v>
      </c>
      <c r="F635" s="550" t="n">
        <v>46290</v>
      </c>
      <c r="G635" t="inlineStr">
        <is>
          <t>Locação de Equipamentos</t>
        </is>
      </c>
      <c r="H635" t="inlineStr">
        <is>
          <t>Locações de Equipamentos - Operacionais</t>
        </is>
      </c>
      <c r="I635" t="inlineStr">
        <is>
          <t xml:space="preserve">LOCACAO DE EQUIPAMENTOS - LOCACAO DE MAQUINA DE AGUA SEMPREPURA - SALAO DOURADO </t>
        </is>
      </c>
      <c r="J635" t="n">
        <v>-1749.17</v>
      </c>
      <c r="K635" t="n">
        <v>-1749.17</v>
      </c>
      <c r="O635" t="inlineStr">
        <is>
          <t>Provisionado</t>
        </is>
      </c>
      <c r="Q635" t="inlineStr">
        <is>
          <t>08/2026</t>
        </is>
      </c>
      <c r="R635" t="n">
        <v>0</v>
      </c>
    </row>
    <row r="636">
      <c r="A636" t="n">
        <v>192718</v>
      </c>
      <c r="B636" t="inlineStr">
        <is>
          <t>Arcos</t>
        </is>
      </c>
      <c r="C636" t="inlineStr">
        <is>
          <t>CULLIGAN SOLUTIONS COMERCIO DE INSUMOS PARA ESCRITORIOS LTDA</t>
        </is>
      </c>
      <c r="D636" t="inlineStr">
        <is>
          <t>PROVISAO</t>
        </is>
      </c>
      <c r="E636" s="550" t="n">
        <v>46235</v>
      </c>
      <c r="F636" s="550" t="n">
        <v>46290</v>
      </c>
      <c r="G636" t="inlineStr">
        <is>
          <t>Locação de Equipamentos</t>
        </is>
      </c>
      <c r="H636" t="inlineStr">
        <is>
          <t>Locações de Equipamentos - Operacionais</t>
        </is>
      </c>
      <c r="I636" t="inlineStr">
        <is>
          <t xml:space="preserve">LOCACAO DE EQUIPAMENTOS - LOCACAO DE MAQUINA DE AGUA SEMPREPURA E CILINDRO DE CO2 - SALAO ARCOS 
</t>
        </is>
      </c>
      <c r="J636" t="n">
        <v>-1847.17</v>
      </c>
      <c r="K636" t="n">
        <v>-1847.17</v>
      </c>
      <c r="O636" t="inlineStr">
        <is>
          <t>Provisionado</t>
        </is>
      </c>
      <c r="Q636" t="inlineStr">
        <is>
          <t>08/2026</t>
        </is>
      </c>
      <c r="R636" t="n">
        <v>0</v>
      </c>
    </row>
    <row r="637">
      <c r="A637" t="n">
        <v>190177</v>
      </c>
      <c r="B637" t="inlineStr">
        <is>
          <t>Arcos</t>
        </is>
      </c>
      <c r="C637" t="inlineStr">
        <is>
          <t xml:space="preserve">KAMINO INSTITUICAO DE PAGAMENTO LTDA </t>
        </is>
      </c>
      <c r="D637" t="inlineStr">
        <is>
          <t>PROVISAO</t>
        </is>
      </c>
      <c r="E637" s="550" t="n">
        <v>46235</v>
      </c>
      <c r="F637" s="550" t="n">
        <v>46252</v>
      </c>
      <c r="G637" t="inlineStr">
        <is>
          <t>Despesas Financeiras</t>
        </is>
      </c>
      <c r="H637" t="inlineStr">
        <is>
          <t>Tarifas Bancárias</t>
        </is>
      </c>
      <c r="I637" t="inlineStr">
        <is>
          <t xml:space="preserve">(+/-) RECEITAS/ DESPESAS FINANCEIRAS (TARIFA MENSAL TEMPUS KAMINO) - 
</t>
        </is>
      </c>
      <c r="J637" t="n">
        <v>-700</v>
      </c>
      <c r="K637" t="n">
        <v>-700</v>
      </c>
      <c r="O637" t="inlineStr">
        <is>
          <t>Provisionado</t>
        </is>
      </c>
      <c r="Q637" t="inlineStr">
        <is>
          <t>08/2026</t>
        </is>
      </c>
      <c r="R637" t="n">
        <v>0</v>
      </c>
    </row>
    <row r="638">
      <c r="A638" t="n">
        <v>198565</v>
      </c>
      <c r="B638" t="inlineStr">
        <is>
          <t>Arcos</t>
        </is>
      </c>
      <c r="C638" t="inlineStr">
        <is>
          <t>SUSTENIDOS ORGANIZACAO SOCIAL DE CULTURA</t>
        </is>
      </c>
      <c r="D638" t="inlineStr">
        <is>
          <t>PROVISAO</t>
        </is>
      </c>
      <c r="E638" s="550" t="n">
        <v>46235</v>
      </c>
      <c r="F638" s="550" t="n">
        <v>46275</v>
      </c>
      <c r="G638" t="inlineStr">
        <is>
          <t>Utilidades</t>
        </is>
      </c>
      <c r="H638" t="inlineStr">
        <is>
          <t>Agua/Esgoto</t>
        </is>
      </c>
      <c r="I638" t="inlineStr">
        <is>
          <t xml:space="preserve">AGUA/ESGOTO - VARIAVEL - </t>
        </is>
      </c>
      <c r="J638" t="n">
        <v>-15000</v>
      </c>
      <c r="K638" t="n">
        <v>-15000</v>
      </c>
      <c r="O638" t="inlineStr">
        <is>
          <t>Provisionado</t>
        </is>
      </c>
      <c r="Q638" t="inlineStr">
        <is>
          <t>08/2026</t>
        </is>
      </c>
      <c r="R638" t="n">
        <v>0</v>
      </c>
    </row>
    <row r="639">
      <c r="A639" t="n">
        <v>192660</v>
      </c>
      <c r="B639" t="inlineStr">
        <is>
          <t>Arcos</t>
        </is>
      </c>
      <c r="C639" t="inlineStr">
        <is>
          <t>AGENCIA BIOMA PUBLICIDADE E EVENTOS LTDA - FACUNDO</t>
        </is>
      </c>
      <c r="D639" t="inlineStr">
        <is>
          <t>PROVISAO</t>
        </is>
      </c>
      <c r="E639" s="550" t="n">
        <v>46235</v>
      </c>
      <c r="F639" s="550" t="n">
        <v>46270</v>
      </c>
      <c r="G639" t="inlineStr">
        <is>
          <t>Marketing</t>
        </is>
      </c>
      <c r="H639" t="inlineStr">
        <is>
          <t>Agência de Propaganda</t>
        </is>
      </c>
      <c r="I639" t="inlineStr">
        <is>
          <t xml:space="preserve">AGENCIA DE PROPAGANDA - SERVICOS PRESTADOS MARKETING - 
</t>
        </is>
      </c>
      <c r="J639" t="n">
        <v>-11000</v>
      </c>
      <c r="K639" t="n">
        <v>-11000</v>
      </c>
      <c r="O639" t="inlineStr">
        <is>
          <t>Provisionado</t>
        </is>
      </c>
      <c r="Q639" t="inlineStr">
        <is>
          <t>08/2026</t>
        </is>
      </c>
      <c r="R639" t="n">
        <v>0</v>
      </c>
    </row>
    <row r="640">
      <c r="A640" t="n">
        <v>192747</v>
      </c>
      <c r="B640" t="inlineStr">
        <is>
          <t>Arcos</t>
        </is>
      </c>
      <c r="C640" t="inlineStr">
        <is>
          <t>DLOCAL BRASIL PAGAMENTOS LTDA  - DMK</t>
        </is>
      </c>
      <c r="D640" t="inlineStr">
        <is>
          <t>PROVISAO</t>
        </is>
      </c>
      <c r="E640" s="550" t="n">
        <v>46235</v>
      </c>
      <c r="F640" s="550" t="n">
        <v>46254</v>
      </c>
      <c r="G640" t="inlineStr">
        <is>
          <t>Marketing</t>
        </is>
      </c>
      <c r="H640" t="inlineStr">
        <is>
          <t>Publicidade e Propaganda</t>
        </is>
      </c>
      <c r="I640" t="inlineStr">
        <is>
          <t xml:space="preserve">FACEBOOK - INVESTIMENTO EM TRAFEGO - </t>
        </is>
      </c>
      <c r="J640" t="n">
        <v>-5000</v>
      </c>
      <c r="K640" t="n">
        <v>-5000</v>
      </c>
      <c r="O640" t="inlineStr">
        <is>
          <t>Provisionado</t>
        </is>
      </c>
      <c r="Q640" t="inlineStr">
        <is>
          <t>08/2026</t>
        </is>
      </c>
      <c r="R640" t="n">
        <v>0</v>
      </c>
    </row>
    <row r="641">
      <c r="A641" t="n">
        <v>192777</v>
      </c>
      <c r="B641" t="inlineStr">
        <is>
          <t>Arcos</t>
        </is>
      </c>
      <c r="C641" t="inlineStr">
        <is>
          <t>EASY ICE SOLUTION LTDA-ME LOCAÇÃO</t>
        </is>
      </c>
      <c r="D641" t="inlineStr">
        <is>
          <t>PROVISAO</t>
        </is>
      </c>
      <c r="E641" s="550" t="n">
        <v>46235</v>
      </c>
      <c r="F641" s="550" t="n">
        <v>46280</v>
      </c>
      <c r="G641" t="inlineStr">
        <is>
          <t>Locação de Equipamentos</t>
        </is>
      </c>
      <c r="H641" t="inlineStr">
        <is>
          <t>Locações de Equipamentos - Operacionais</t>
        </is>
      </c>
      <c r="I641" t="inlineStr">
        <is>
          <t xml:space="preserve">LOCACAO DE EQUIPAMENTOS - 3 MAQUINAS DE GELO </t>
        </is>
      </c>
      <c r="J641" t="n">
        <v>-4380</v>
      </c>
      <c r="K641" t="n">
        <v>-4380</v>
      </c>
      <c r="O641" t="inlineStr">
        <is>
          <t>Provisionado</t>
        </is>
      </c>
      <c r="Q641" t="inlineStr">
        <is>
          <t>08/2026</t>
        </is>
      </c>
      <c r="R641" t="n">
        <v>0</v>
      </c>
    </row>
    <row r="642">
      <c r="A642" t="n">
        <v>192789</v>
      </c>
      <c r="B642" t="inlineStr">
        <is>
          <t>Arcos</t>
        </is>
      </c>
      <c r="C642" t="inlineStr">
        <is>
          <t>ESCRITORIO CENTRAL DE ARRECADACAO E DISTRIBUICAO ECAD</t>
        </is>
      </c>
      <c r="D642" t="inlineStr">
        <is>
          <t>PROVISAO</t>
        </is>
      </c>
      <c r="E642" s="550" t="n">
        <v>46235</v>
      </c>
      <c r="F642" s="550" t="n">
        <v>46259</v>
      </c>
      <c r="G642" t="inlineStr">
        <is>
          <t>Custos Artístico Geral</t>
        </is>
      </c>
      <c r="H642" t="inlineStr">
        <is>
          <t>Taxas e Licenças - Artístico</t>
        </is>
      </c>
      <c r="I642" t="inlineStr">
        <is>
          <t xml:space="preserve">LOCACAO DE EQUIPAMENTOS FIXO - ECAD - </t>
        </is>
      </c>
      <c r="J642" t="n">
        <v>-861.08</v>
      </c>
      <c r="K642" t="n">
        <v>-861.08</v>
      </c>
      <c r="O642" t="inlineStr">
        <is>
          <t>Provisionado</t>
        </is>
      </c>
      <c r="Q642" t="inlineStr">
        <is>
          <t>08/2026</t>
        </is>
      </c>
      <c r="R642" t="n">
        <v>0</v>
      </c>
    </row>
    <row r="643">
      <c r="A643" t="n">
        <v>192683</v>
      </c>
      <c r="B643" t="inlineStr">
        <is>
          <t>Arcos</t>
        </is>
      </c>
      <c r="C643" t="inlineStr">
        <is>
          <t>BUSINESS TO SUCESS LTDA</t>
        </is>
      </c>
      <c r="D643" t="inlineStr">
        <is>
          <t>PROVISAO</t>
        </is>
      </c>
      <c r="E643" s="550" t="n">
        <v>46235</v>
      </c>
      <c r="F643" s="550" t="n">
        <v>46269</v>
      </c>
      <c r="G643" t="inlineStr">
        <is>
          <t>Informática e TI</t>
        </is>
      </c>
      <c r="H643" t="inlineStr">
        <is>
          <t>Sistemas Gerais - Comunicação e Marketing</t>
        </is>
      </c>
      <c r="I643" t="inlineStr">
        <is>
          <t xml:space="preserve">FALAE - 
</t>
        </is>
      </c>
      <c r="J643" t="n">
        <v>-150</v>
      </c>
      <c r="K643" t="n">
        <v>-150</v>
      </c>
      <c r="O643" t="inlineStr">
        <is>
          <t>Provisionado</t>
        </is>
      </c>
      <c r="Q643" t="inlineStr">
        <is>
          <t>08/2026</t>
        </is>
      </c>
      <c r="R643" t="n">
        <v>0</v>
      </c>
    </row>
    <row r="644">
      <c r="A644" t="n">
        <v>192706</v>
      </c>
      <c r="B644" t="inlineStr">
        <is>
          <t>Arcos</t>
        </is>
      </c>
      <c r="C644" t="inlineStr">
        <is>
          <t>COMPANHIA DE GAS DE SAO PAULO</t>
        </is>
      </c>
      <c r="D644" t="inlineStr">
        <is>
          <t>PROVISAO</t>
        </is>
      </c>
      <c r="E644" s="550" t="n">
        <v>46235</v>
      </c>
      <c r="F644" s="550" t="n">
        <v>46257</v>
      </c>
      <c r="G644" t="inlineStr">
        <is>
          <t>Utilidades</t>
        </is>
      </c>
      <c r="H644" t="inlineStr">
        <is>
          <t>Gas de Cozinha</t>
        </is>
      </c>
      <c r="I644" t="inlineStr">
        <is>
          <t>GAS DE COZINHA - INSTALACAO 31341853 -</t>
        </is>
      </c>
      <c r="J644" t="n">
        <v>-8000</v>
      </c>
      <c r="K644" t="n">
        <v>-8000</v>
      </c>
      <c r="O644" t="inlineStr">
        <is>
          <t>Provisionado</t>
        </is>
      </c>
      <c r="Q644" t="inlineStr">
        <is>
          <t>08/2026</t>
        </is>
      </c>
      <c r="R644" t="n">
        <v>0</v>
      </c>
    </row>
    <row r="645">
      <c r="A645" t="n">
        <v>193031</v>
      </c>
      <c r="B645" t="inlineStr">
        <is>
          <t>Arcos</t>
        </is>
      </c>
      <c r="C645" t="inlineStr">
        <is>
          <t xml:space="preserve">EDIMAR MOURA TARTAGLIONI SERVICOES DE DEDETIZACAO </t>
        </is>
      </c>
      <c r="D645" t="inlineStr">
        <is>
          <t>PROVISAO</t>
        </is>
      </c>
      <c r="E645" s="550" t="n">
        <v>46235</v>
      </c>
      <c r="F645" s="550" t="n">
        <v>46254</v>
      </c>
      <c r="G645" t="inlineStr">
        <is>
          <t>Utilidades</t>
        </is>
      </c>
      <c r="H645" t="inlineStr">
        <is>
          <t>Controle de Pragas</t>
        </is>
      </c>
      <c r="I645" t="inlineStr">
        <is>
          <t xml:space="preserve">DEDETIZACAO E CONTROLE DE PRAGAS EXTERNA - </t>
        </is>
      </c>
      <c r="J645" t="n">
        <v>-262</v>
      </c>
      <c r="K645" t="n">
        <v>-262</v>
      </c>
      <c r="O645" t="inlineStr">
        <is>
          <t>Provisionado</t>
        </is>
      </c>
      <c r="Q645" t="inlineStr">
        <is>
          <t>08/2026</t>
        </is>
      </c>
      <c r="R645" t="n">
        <v>0</v>
      </c>
    </row>
    <row r="646">
      <c r="A646" t="n">
        <v>192672</v>
      </c>
      <c r="B646" t="inlineStr">
        <is>
          <t>Arcos</t>
        </is>
      </c>
      <c r="C646" t="inlineStr">
        <is>
          <t>BTAGS TECNOLOGIA LTDA</t>
        </is>
      </c>
      <c r="D646" t="inlineStr">
        <is>
          <t>PROVISAO</t>
        </is>
      </c>
      <c r="E646" s="550" t="n">
        <v>46235</v>
      </c>
      <c r="F646" s="550" t="n">
        <v>46270</v>
      </c>
      <c r="G646" t="inlineStr">
        <is>
          <t>Informática e TI</t>
        </is>
      </c>
      <c r="H646" t="inlineStr">
        <is>
          <t>Sistemas Gerais - Operacionais</t>
        </is>
      </c>
      <c r="I646" t="inlineStr">
        <is>
          <t xml:space="preserve">SISTEMA BTAGS ETIQUETAS - </t>
        </is>
      </c>
      <c r="J646" t="n">
        <v>-380</v>
      </c>
      <c r="K646" t="n">
        <v>-380</v>
      </c>
      <c r="O646" t="inlineStr">
        <is>
          <t>Provisionado</t>
        </is>
      </c>
      <c r="Q646" t="inlineStr">
        <is>
          <t>08/2026</t>
        </is>
      </c>
      <c r="R646" t="n">
        <v>0</v>
      </c>
    </row>
    <row r="647">
      <c r="A647" t="n">
        <v>193043</v>
      </c>
      <c r="B647" t="inlineStr">
        <is>
          <t>Arcos</t>
        </is>
      </c>
      <c r="C647" t="inlineStr">
        <is>
          <t xml:space="preserve">EDIMAR MOURA TARTAGLIONI SERVICOES DE DEDETIZACAO </t>
        </is>
      </c>
      <c r="D647" t="inlineStr">
        <is>
          <t>PROVISAO</t>
        </is>
      </c>
      <c r="E647" s="550" t="n">
        <v>46235</v>
      </c>
      <c r="F647" s="550" t="n">
        <v>46254</v>
      </c>
      <c r="G647" t="inlineStr">
        <is>
          <t>Utilidades</t>
        </is>
      </c>
      <c r="H647" t="inlineStr">
        <is>
          <t>Controle de Pragas</t>
        </is>
      </c>
      <c r="I647" t="inlineStr">
        <is>
          <t xml:space="preserve">DEDETIZACAO E CONTROLE DE PRAGAS - </t>
        </is>
      </c>
      <c r="J647" t="n">
        <v>-472</v>
      </c>
      <c r="K647" t="n">
        <v>-472</v>
      </c>
      <c r="O647" t="inlineStr">
        <is>
          <t>Provisionado</t>
        </is>
      </c>
      <c r="Q647" t="inlineStr">
        <is>
          <t>08/2026</t>
        </is>
      </c>
      <c r="R647" t="n">
        <v>0</v>
      </c>
    </row>
    <row r="648">
      <c r="A648" t="n">
        <v>193055</v>
      </c>
      <c r="B648" t="inlineStr">
        <is>
          <t>Arcos</t>
        </is>
      </c>
      <c r="C648" t="inlineStr">
        <is>
          <t>FABLAB INOVACAO E SOLUCOES</t>
        </is>
      </c>
      <c r="D648" t="inlineStr">
        <is>
          <t>PROVISAO</t>
        </is>
      </c>
      <c r="E648" s="550" t="n">
        <v>46235</v>
      </c>
      <c r="F648" s="550" t="n">
        <v>46280</v>
      </c>
      <c r="G648" t="inlineStr">
        <is>
          <t>Informática e TI</t>
        </is>
      </c>
      <c r="H648" t="inlineStr">
        <is>
          <t>Sistemas Gerais - Financeiros</t>
        </is>
      </c>
      <c r="I648" t="inlineStr">
        <is>
          <t xml:space="preserve">SISTEMA BLUE ME - </t>
        </is>
      </c>
      <c r="J648" t="n">
        <v>-459</v>
      </c>
      <c r="K648" t="n">
        <v>-459</v>
      </c>
      <c r="O648" t="inlineStr">
        <is>
          <t>Provisionado</t>
        </is>
      </c>
      <c r="Q648" t="inlineStr">
        <is>
          <t>08/2026</t>
        </is>
      </c>
      <c r="R648" t="n">
        <v>0</v>
      </c>
    </row>
    <row r="649">
      <c r="A649" t="n">
        <v>193067</v>
      </c>
      <c r="B649" t="inlineStr">
        <is>
          <t>Arcos</t>
        </is>
      </c>
      <c r="C649" t="inlineStr">
        <is>
          <t>FABRICA DE BARES SERVICOS LTDA FB</t>
        </is>
      </c>
      <c r="D649" t="inlineStr">
        <is>
          <t>PROVISAO</t>
        </is>
      </c>
      <c r="E649" s="550" t="n">
        <v>46235</v>
      </c>
      <c r="F649" s="550" t="n">
        <v>46285</v>
      </c>
      <c r="G649" t="inlineStr">
        <is>
          <t>Mão de Obra - Benefícios</t>
        </is>
      </c>
      <c r="H649" t="inlineStr">
        <is>
          <t xml:space="preserve">  -  Alimentação Funcionário</t>
        </is>
      </c>
      <c r="I649" t="inlineStr">
        <is>
          <t xml:space="preserve">ALIMENTACAO DE FUNCIONARIO - CARTAO BLACK - </t>
        </is>
      </c>
      <c r="J649" t="n">
        <v>-9000</v>
      </c>
      <c r="K649" t="n">
        <v>-9000</v>
      </c>
      <c r="O649" t="inlineStr">
        <is>
          <t>Provisionado</t>
        </is>
      </c>
      <c r="Q649" t="inlineStr">
        <is>
          <t>08/2026</t>
        </is>
      </c>
      <c r="R649" t="n">
        <v>0</v>
      </c>
    </row>
    <row r="650">
      <c r="A650" t="n">
        <v>193104</v>
      </c>
      <c r="B650" t="inlineStr">
        <is>
          <t>Arcos</t>
        </is>
      </c>
      <c r="C650" t="inlineStr">
        <is>
          <t xml:space="preserve">GOOGLE BRASIL INTERNET LTDA </t>
        </is>
      </c>
      <c r="D650" t="inlineStr">
        <is>
          <t>PROVISAO</t>
        </is>
      </c>
      <c r="E650" s="550" t="n">
        <v>46235</v>
      </c>
      <c r="F650" s="550" t="n">
        <v>46254</v>
      </c>
      <c r="G650" t="inlineStr">
        <is>
          <t>Marketing</t>
        </is>
      </c>
      <c r="H650" t="inlineStr">
        <is>
          <t>Publicidade e Propaganda</t>
        </is>
      </c>
      <c r="I650" t="inlineStr">
        <is>
          <t xml:space="preserve">GOOGLE - </t>
        </is>
      </c>
      <c r="J650" t="n">
        <v>-1000</v>
      </c>
      <c r="K650" t="n">
        <v>-1000</v>
      </c>
      <c r="O650" t="inlineStr">
        <is>
          <t>Provisionado</t>
        </is>
      </c>
      <c r="Q650" t="inlineStr">
        <is>
          <t>08/2026</t>
        </is>
      </c>
      <c r="R650" t="n">
        <v>0</v>
      </c>
    </row>
    <row r="651">
      <c r="A651" t="n">
        <v>193116</v>
      </c>
      <c r="B651" t="inlineStr">
        <is>
          <t>Arcos</t>
        </is>
      </c>
      <c r="C651" t="inlineStr">
        <is>
          <t>HEADCHEF SEGURANCA DOS ALIM E GARANTIA D</t>
        </is>
      </c>
      <c r="D651" t="inlineStr">
        <is>
          <t>PROVISAO</t>
        </is>
      </c>
      <c r="E651" s="550" t="n">
        <v>46235</v>
      </c>
      <c r="F651" s="550" t="n">
        <v>46283</v>
      </c>
      <c r="G651" t="inlineStr">
        <is>
          <t>Serviços de Terceiros</t>
        </is>
      </c>
      <c r="H651" t="inlineStr">
        <is>
          <t>Assessoria de Alimentos e Bebidas</t>
        </is>
      </c>
      <c r="I651" t="inlineStr">
        <is>
          <t xml:space="preserve">PRESTACAO SERVICO NUTRICIONISTA - HONORARIOS + EXTRAS - </t>
        </is>
      </c>
      <c r="J651" t="n">
        <v>-2490.94</v>
      </c>
      <c r="K651" t="n">
        <v>-2490.94</v>
      </c>
      <c r="O651" t="inlineStr">
        <is>
          <t>Provisionado</t>
        </is>
      </c>
      <c r="Q651" t="inlineStr">
        <is>
          <t>08/2026</t>
        </is>
      </c>
      <c r="R651" t="n">
        <v>0</v>
      </c>
    </row>
    <row r="652">
      <c r="A652" t="n">
        <v>192695</v>
      </c>
      <c r="B652" t="inlineStr">
        <is>
          <t>Arcos</t>
        </is>
      </c>
      <c r="C652" t="inlineStr">
        <is>
          <t>CEM ENGENHARIA DA MANUTENCAO LTDA</t>
        </is>
      </c>
      <c r="D652" t="inlineStr">
        <is>
          <t>PROVISAO</t>
        </is>
      </c>
      <c r="E652" s="550" t="n">
        <v>46235</v>
      </c>
      <c r="F652" s="550" t="n">
        <v>46261</v>
      </c>
      <c r="G652" t="inlineStr">
        <is>
          <t>Manutenção</t>
        </is>
      </c>
      <c r="H652" t="inlineStr">
        <is>
          <t>Manutenção Predial</t>
        </is>
      </c>
      <c r="I652" t="inlineStr">
        <is>
          <t xml:space="preserve">MANUTENCAO EM GERAL - PREVENTIVA - </t>
        </is>
      </c>
      <c r="J652" t="n">
        <v>-6897.4</v>
      </c>
      <c r="K652" t="n">
        <v>-6897.4</v>
      </c>
      <c r="O652" t="inlineStr">
        <is>
          <t>Provisionado</t>
        </is>
      </c>
      <c r="Q652" t="inlineStr">
        <is>
          <t>08/2026</t>
        </is>
      </c>
      <c r="R652" t="n">
        <v>0</v>
      </c>
    </row>
    <row r="653">
      <c r="A653" t="n">
        <v>193583</v>
      </c>
      <c r="B653" t="inlineStr">
        <is>
          <t>Arcos</t>
        </is>
      </c>
      <c r="C653" t="inlineStr">
        <is>
          <t>EUREKA TECHNOLOGY LTDA</t>
        </is>
      </c>
      <c r="D653" t="inlineStr">
        <is>
          <t>PROVISAO</t>
        </is>
      </c>
      <c r="E653" s="550" t="n">
        <v>46235</v>
      </c>
      <c r="F653" s="550" t="n">
        <v>46277</v>
      </c>
      <c r="G653" t="inlineStr">
        <is>
          <t>Marketing</t>
        </is>
      </c>
      <c r="H653" t="inlineStr">
        <is>
          <t>Ferramentas de Marketing</t>
        </is>
      </c>
      <c r="I653" t="inlineStr">
        <is>
          <t xml:space="preserve">SUPORTE DIGITAL - </t>
        </is>
      </c>
      <c r="J653" t="n">
        <v>-800.51</v>
      </c>
      <c r="K653" t="n">
        <v>-800.51</v>
      </c>
      <c r="O653" t="inlineStr">
        <is>
          <t>Provisionado</t>
        </is>
      </c>
      <c r="Q653" t="inlineStr">
        <is>
          <t>08/2026</t>
        </is>
      </c>
      <c r="R653" t="n">
        <v>0</v>
      </c>
    </row>
    <row r="654">
      <c r="A654" t="n">
        <v>195108</v>
      </c>
      <c r="B654" t="inlineStr">
        <is>
          <t>Arcos</t>
        </is>
      </c>
      <c r="C654" t="inlineStr">
        <is>
          <t>MACHINE SERVICE LTDA</t>
        </is>
      </c>
      <c r="D654" t="inlineStr">
        <is>
          <t>PROVISAO</t>
        </is>
      </c>
      <c r="E654" s="550" t="n">
        <v>46235</v>
      </c>
      <c r="F654" s="550" t="n">
        <v>46254</v>
      </c>
      <c r="G654" t="inlineStr">
        <is>
          <t>Serviços de Terceiros</t>
        </is>
      </c>
      <c r="H654" t="inlineStr">
        <is>
          <t>Serviços de Segurança</t>
        </is>
      </c>
      <c r="I654" t="inlineStr">
        <is>
          <t xml:space="preserve">SERVICO DE SEGURANCA - PERIODO 01/02 A 15/02/2026 - </t>
        </is>
      </c>
      <c r="J654" t="n">
        <v>-10000</v>
      </c>
      <c r="K654" t="n">
        <v>-10000</v>
      </c>
      <c r="O654" t="inlineStr">
        <is>
          <t>Provisionado</t>
        </is>
      </c>
      <c r="Q654" t="inlineStr">
        <is>
          <t>08/2026</t>
        </is>
      </c>
      <c r="R654" t="n">
        <v>0</v>
      </c>
    </row>
    <row r="655">
      <c r="A655" t="n">
        <v>195218</v>
      </c>
      <c r="B655" t="inlineStr">
        <is>
          <t>Arcos</t>
        </is>
      </c>
      <c r="C655" t="inlineStr">
        <is>
          <t>SEGUROS SURA S/A</t>
        </is>
      </c>
      <c r="D655" t="inlineStr">
        <is>
          <t>PROVISAO</t>
        </is>
      </c>
      <c r="E655" s="550" t="n">
        <v>46235</v>
      </c>
      <c r="F655" s="550" t="n">
        <v>46244</v>
      </c>
      <c r="G655" t="inlineStr">
        <is>
          <t>Custo de Ocupação</t>
        </is>
      </c>
      <c r="H655" t="inlineStr">
        <is>
          <t>Seguro Patrimonial</t>
        </is>
      </c>
      <c r="I655" t="inlineStr">
        <is>
          <t xml:space="preserve">REEMBOLSO SEGURO PATRIMONIAL - APOLICE 150306 - PARC </t>
        </is>
      </c>
      <c r="J655" t="n">
        <v>-240.17</v>
      </c>
      <c r="K655" t="n">
        <v>-240.17</v>
      </c>
      <c r="O655" t="inlineStr">
        <is>
          <t>Provisionado</t>
        </is>
      </c>
      <c r="Q655" t="inlineStr">
        <is>
          <t>08/2026</t>
        </is>
      </c>
      <c r="R655" t="n">
        <v>0</v>
      </c>
    </row>
    <row r="656">
      <c r="A656" t="n">
        <v>195156</v>
      </c>
      <c r="B656" t="inlineStr">
        <is>
          <t>Arcos</t>
        </is>
      </c>
      <c r="C656" t="inlineStr">
        <is>
          <t xml:space="preserve">AMS TECNOLOGIA &amp; RADIOCOMUNICAÇÃO LTDA ME  </t>
        </is>
      </c>
      <c r="D656" t="inlineStr">
        <is>
          <t>PROVISAO</t>
        </is>
      </c>
      <c r="E656" s="550" t="n">
        <v>46235</v>
      </c>
      <c r="F656" s="550" t="n">
        <v>46280</v>
      </c>
      <c r="G656" t="inlineStr">
        <is>
          <t>Locação de Equipamentos</t>
        </is>
      </c>
      <c r="H656" t="inlineStr">
        <is>
          <t>Locação de Equipamentos - Informatica e TI</t>
        </is>
      </c>
      <c r="I656" t="inlineStr">
        <is>
          <t xml:space="preserve">LOCACAO RADIOS E FONES COMUNICACAO COM THEATRO - </t>
        </is>
      </c>
      <c r="J656" t="n">
        <v>-200</v>
      </c>
      <c r="K656" t="n">
        <v>-200</v>
      </c>
      <c r="O656" t="inlineStr">
        <is>
          <t>Provisionado</t>
        </is>
      </c>
      <c r="Q656" t="inlineStr">
        <is>
          <t>08/2026</t>
        </is>
      </c>
      <c r="R656" t="n">
        <v>0</v>
      </c>
    </row>
    <row r="657">
      <c r="A657" t="n">
        <v>195097</v>
      </c>
      <c r="B657" t="inlineStr">
        <is>
          <t>Arcos</t>
        </is>
      </c>
      <c r="C657" t="inlineStr">
        <is>
          <t>MACCHINE PER CAFFE MANUTENCAO COMERCIO E IMPORTACAO DE PRODUTOS INDUSTRIAIS LTDA</t>
        </is>
      </c>
      <c r="D657" t="inlineStr">
        <is>
          <t>RP0122026</t>
        </is>
      </c>
      <c r="E657" s="550" t="n">
        <v>46235</v>
      </c>
      <c r="F657" s="550" t="n">
        <v>46249</v>
      </c>
      <c r="G657" t="inlineStr">
        <is>
          <t>Locação de Equipamentos</t>
        </is>
      </c>
      <c r="H657" t="inlineStr">
        <is>
          <t>Locações de Equipamentos - Operacionais</t>
        </is>
      </c>
      <c r="I657" t="inlineStr">
        <is>
          <t>LOCACAO DE EQUIPAMENTOS - LOCACAO MAQUINA DE CAFE - 08/2026</t>
        </is>
      </c>
      <c r="J657" t="n">
        <v>-1691</v>
      </c>
      <c r="K657" t="n">
        <v>-1691</v>
      </c>
      <c r="O657" t="inlineStr">
        <is>
          <t>Real</t>
        </is>
      </c>
      <c r="Q657" t="inlineStr">
        <is>
          <t>08/2026</t>
        </is>
      </c>
      <c r="R657" t="n">
        <v>0</v>
      </c>
    </row>
    <row r="658">
      <c r="A658" t="n">
        <v>195241</v>
      </c>
      <c r="B658" t="inlineStr">
        <is>
          <t>Arcos</t>
        </is>
      </c>
      <c r="C658" t="inlineStr">
        <is>
          <t xml:space="preserve">SPOTIFY </t>
        </is>
      </c>
      <c r="D658" t="inlineStr">
        <is>
          <t>PROVISAO</t>
        </is>
      </c>
      <c r="E658" s="550" t="n">
        <v>46235</v>
      </c>
      <c r="F658" s="550" t="n">
        <v>46249</v>
      </c>
      <c r="G658" t="inlineStr">
        <is>
          <t>Informática e TI</t>
        </is>
      </c>
      <c r="H658" t="inlineStr">
        <is>
          <t>TV por assinatura/musica ambiente</t>
        </is>
      </c>
      <c r="I658" t="inlineStr">
        <is>
          <t xml:space="preserve">REEMBOLSO REFERENTE A SPOTIFY DAS CASAS ARCOS E LOVE - </t>
        </is>
      </c>
      <c r="J658" t="n">
        <v>-20.45</v>
      </c>
      <c r="K658" t="n">
        <v>-20.45</v>
      </c>
      <c r="O658" t="inlineStr">
        <is>
          <t>Provisionado</t>
        </is>
      </c>
      <c r="Q658" t="inlineStr">
        <is>
          <t>08/2026</t>
        </is>
      </c>
      <c r="R658" t="n">
        <v>0</v>
      </c>
    </row>
    <row r="659">
      <c r="A659" t="n">
        <v>195984</v>
      </c>
      <c r="B659" t="inlineStr">
        <is>
          <t>Arcos</t>
        </is>
      </c>
      <c r="C659" t="inlineStr">
        <is>
          <t>VALE TRANSPORTE</t>
        </is>
      </c>
      <c r="D659" t="inlineStr">
        <is>
          <t>PROVISAO</t>
        </is>
      </c>
      <c r="E659" s="550" t="n">
        <v>46235</v>
      </c>
      <c r="F659" s="550" t="n">
        <v>46229</v>
      </c>
      <c r="G659" t="inlineStr">
        <is>
          <t>Mão de Obra - Benefícios</t>
        </is>
      </c>
      <c r="H659" t="inlineStr">
        <is>
          <t xml:space="preserve">  -  Vale-transporte</t>
        </is>
      </c>
      <c r="I659" t="inlineStr">
        <is>
          <t xml:space="preserve">VT TOP </t>
        </is>
      </c>
      <c r="J659" t="n">
        <v>-1500</v>
      </c>
      <c r="K659" t="n">
        <v>-1500</v>
      </c>
      <c r="O659" t="inlineStr">
        <is>
          <t>Provisionado</t>
        </is>
      </c>
      <c r="Q659" t="inlineStr">
        <is>
          <t>08/2026</t>
        </is>
      </c>
      <c r="R659" t="n">
        <v>0</v>
      </c>
    </row>
    <row r="660">
      <c r="A660" t="n">
        <v>198525</v>
      </c>
      <c r="B660" t="inlineStr">
        <is>
          <t>Arcos</t>
        </is>
      </c>
      <c r="C660" t="inlineStr">
        <is>
          <t>SUSTENIDOS ORGANIZACAO SOCIAL DE CULTURA</t>
        </is>
      </c>
      <c r="D660" t="inlineStr">
        <is>
          <t>RP0172026</t>
        </is>
      </c>
      <c r="E660" s="550" t="n">
        <v>46235</v>
      </c>
      <c r="F660" s="550" t="n">
        <v>46275</v>
      </c>
      <c r="G660" t="inlineStr">
        <is>
          <t>Custo de Ocupação</t>
        </is>
      </c>
      <c r="H660" t="inlineStr">
        <is>
          <t>Aluguel de Imoveis</t>
        </is>
      </c>
      <c r="I660" t="inlineStr">
        <is>
          <t>ALUGUEL - BAR DE CIMA E COZINHA - 08/2026</t>
        </is>
      </c>
      <c r="J660" t="n">
        <v>-16000</v>
      </c>
      <c r="K660" t="n">
        <v>-16000</v>
      </c>
      <c r="O660" t="inlineStr">
        <is>
          <t>Real</t>
        </is>
      </c>
      <c r="Q660" t="inlineStr">
        <is>
          <t>08/2026</t>
        </is>
      </c>
      <c r="R660" t="n">
        <v>0</v>
      </c>
    </row>
    <row r="661">
      <c r="A661" t="n">
        <v>195204</v>
      </c>
      <c r="B661" t="inlineStr">
        <is>
          <t>Arcos</t>
        </is>
      </c>
      <c r="C661" t="inlineStr">
        <is>
          <t>PRESHH ALUGUEL DE MAQUINAS LTDA</t>
        </is>
      </c>
      <c r="D661" t="inlineStr">
        <is>
          <t>PROVISAO</t>
        </is>
      </c>
      <c r="E661" s="550" t="n">
        <v>46235</v>
      </c>
      <c r="F661" s="550" t="n">
        <v>46275</v>
      </c>
      <c r="G661" t="inlineStr">
        <is>
          <t>Locação de Equipamentos</t>
        </is>
      </c>
      <c r="H661" t="inlineStr">
        <is>
          <t>Locações de Equipamentos - Operacionais</t>
        </is>
      </c>
      <c r="I661" t="inlineStr">
        <is>
          <t>LOCACAO DE EQUIPAMENTOS - EQUIPAMENTO DE CARBONATACAO</t>
        </is>
      </c>
      <c r="J661" t="n">
        <v>-878</v>
      </c>
      <c r="K661" t="n">
        <v>-878</v>
      </c>
      <c r="O661" t="inlineStr">
        <is>
          <t>Provisionado</t>
        </is>
      </c>
      <c r="Q661" t="inlineStr">
        <is>
          <t>08/2026</t>
        </is>
      </c>
      <c r="R661" t="n">
        <v>0</v>
      </c>
    </row>
    <row r="662">
      <c r="A662" t="n">
        <v>195254</v>
      </c>
      <c r="B662" t="inlineStr">
        <is>
          <t>Arcos</t>
        </is>
      </c>
      <c r="C662" t="inlineStr">
        <is>
          <t>STAR COPIAS COMERCIO E SERVICOS LTDA</t>
        </is>
      </c>
      <c r="D662" t="inlineStr">
        <is>
          <t>PROVISAO</t>
        </is>
      </c>
      <c r="E662" s="550" t="n">
        <v>46235</v>
      </c>
      <c r="F662" s="550" t="n">
        <v>46277</v>
      </c>
      <c r="G662" t="inlineStr">
        <is>
          <t>Locação de Equipamentos</t>
        </is>
      </c>
      <c r="H662" t="inlineStr">
        <is>
          <t>Locação de Equipamentos - Informatica e TI</t>
        </is>
      </c>
      <c r="I662" t="inlineStr">
        <is>
          <t xml:space="preserve">LOCACAO DE EQUIPAMENTOS - IMPRESSORA - </t>
        </is>
      </c>
      <c r="J662" t="n">
        <v>-261.69</v>
      </c>
      <c r="K662" t="n">
        <v>-261.69</v>
      </c>
      <c r="O662" t="inlineStr">
        <is>
          <t>Provisionado</t>
        </is>
      </c>
      <c r="Q662" t="inlineStr">
        <is>
          <t>08/2026</t>
        </is>
      </c>
      <c r="R662" t="n">
        <v>0</v>
      </c>
    </row>
    <row r="663">
      <c r="A663" t="n">
        <v>196653</v>
      </c>
      <c r="B663" t="inlineStr">
        <is>
          <t>Arcos</t>
        </is>
      </c>
      <c r="C663" t="inlineStr">
        <is>
          <t>SALARIOS CLT</t>
        </is>
      </c>
      <c r="D663" t="inlineStr">
        <is>
          <t>PROVISAO</t>
        </is>
      </c>
      <c r="E663" s="550" t="n">
        <v>46235</v>
      </c>
      <c r="F663" s="550" t="n">
        <v>46254</v>
      </c>
      <c r="G663" t="inlineStr">
        <is>
          <t>Mão de Obra - Salários</t>
        </is>
      </c>
      <c r="H663" t="inlineStr">
        <is>
          <t>MDO CLT - Salário</t>
        </is>
      </c>
      <c r="I663" t="inlineStr">
        <is>
          <t xml:space="preserve">02/2026 - Adiantamento Salarial </t>
        </is>
      </c>
      <c r="J663" t="n">
        <v>-20000</v>
      </c>
      <c r="K663" t="n">
        <v>-20000</v>
      </c>
      <c r="O663" t="inlineStr">
        <is>
          <t>Provisionado</t>
        </is>
      </c>
      <c r="Q663" t="inlineStr">
        <is>
          <t>08/2026</t>
        </is>
      </c>
      <c r="R663" t="n">
        <v>0</v>
      </c>
    </row>
    <row r="664">
      <c r="A664" t="n">
        <v>193600</v>
      </c>
      <c r="B664" t="inlineStr">
        <is>
          <t>Arcos</t>
        </is>
      </c>
      <c r="C664" t="inlineStr">
        <is>
          <t>MACHINE SERVICE LTDA</t>
        </is>
      </c>
      <c r="D664" t="inlineStr">
        <is>
          <t>PROVISAO</t>
        </is>
      </c>
      <c r="E664" s="550" t="n">
        <v>46235</v>
      </c>
      <c r="F664" s="550" t="n">
        <v>46270</v>
      </c>
      <c r="G664" t="inlineStr">
        <is>
          <t>Serviços de Terceiros</t>
        </is>
      </c>
      <c r="H664" t="inlineStr">
        <is>
          <t>Serviços de Segurança</t>
        </is>
      </c>
      <c r="I664" t="inlineStr">
        <is>
          <t xml:space="preserve">SERVICO DE SEGURANCA - PERIODO 16/01 A 31/01/2026 - </t>
        </is>
      </c>
      <c r="J664" t="n">
        <v>-10000</v>
      </c>
      <c r="K664" t="n">
        <v>-10000</v>
      </c>
      <c r="O664" t="inlineStr">
        <is>
          <t>Provisionado</t>
        </is>
      </c>
      <c r="Q664" t="inlineStr">
        <is>
          <t>08/2026</t>
        </is>
      </c>
      <c r="R664" t="n">
        <v>0</v>
      </c>
    </row>
    <row r="665">
      <c r="A665" t="n">
        <v>195269</v>
      </c>
      <c r="B665" t="inlineStr">
        <is>
          <t>Arcos</t>
        </is>
      </c>
      <c r="C665" t="inlineStr">
        <is>
          <t>TELEFONICA BRASIL S/A</t>
        </is>
      </c>
      <c r="D665" t="inlineStr">
        <is>
          <t>PROVISAO</t>
        </is>
      </c>
      <c r="E665" s="550" t="n">
        <v>46235</v>
      </c>
      <c r="F665" s="550" t="n">
        <v>46268</v>
      </c>
      <c r="G665" t="inlineStr">
        <is>
          <t>Informática e TI</t>
        </is>
      </c>
      <c r="H665" t="inlineStr">
        <is>
          <t>Internet</t>
        </is>
      </c>
      <c r="I665" t="inlineStr">
        <is>
          <t xml:space="preserve">INTERNET BOX 100GB EMP 4GB - </t>
        </is>
      </c>
      <c r="J665" t="n">
        <v>-200</v>
      </c>
      <c r="K665" t="n">
        <v>-200</v>
      </c>
      <c r="O665" t="inlineStr">
        <is>
          <t>Provisionado</t>
        </is>
      </c>
      <c r="Q665" t="inlineStr">
        <is>
          <t>08/2026</t>
        </is>
      </c>
      <c r="R665" t="n">
        <v>0</v>
      </c>
    </row>
    <row r="666">
      <c r="A666" t="n">
        <v>198512</v>
      </c>
      <c r="B666" t="inlineStr">
        <is>
          <t>Arcos</t>
        </is>
      </c>
      <c r="C666" t="inlineStr">
        <is>
          <t>SUSTENIDOS ORGANIZACAO SOCIAL DE CULTURA</t>
        </is>
      </c>
      <c r="D666" t="inlineStr">
        <is>
          <t>RP0162026</t>
        </is>
      </c>
      <c r="E666" s="550" t="n">
        <v>46235</v>
      </c>
      <c r="F666" s="550" t="n">
        <v>46275</v>
      </c>
      <c r="G666" t="inlineStr">
        <is>
          <t>Custo de Ocupação</t>
        </is>
      </c>
      <c r="H666" t="inlineStr">
        <is>
          <t>Aluguel de Imoveis</t>
        </is>
      </c>
      <c r="I666" t="inlineStr">
        <is>
          <t>ALUGUEL FIXO BAR - 08/2026</t>
        </is>
      </c>
      <c r="J666" t="n">
        <v>-14000</v>
      </c>
      <c r="K666" t="n">
        <v>-14000</v>
      </c>
      <c r="O666" t="inlineStr">
        <is>
          <t>Real</t>
        </is>
      </c>
      <c r="Q666" t="inlineStr">
        <is>
          <t>08/2026</t>
        </is>
      </c>
      <c r="R666" t="n">
        <v>0</v>
      </c>
    </row>
    <row r="667">
      <c r="A667" t="n">
        <v>195996</v>
      </c>
      <c r="B667" t="inlineStr">
        <is>
          <t>Arcos</t>
        </is>
      </c>
      <c r="C667" t="inlineStr">
        <is>
          <t>VALE TRANSPORTE</t>
        </is>
      </c>
      <c r="D667" t="inlineStr">
        <is>
          <t>PROVISAO</t>
        </is>
      </c>
      <c r="E667" s="550" t="n">
        <v>46235</v>
      </c>
      <c r="F667" s="550" t="n">
        <v>46260</v>
      </c>
      <c r="G667" t="inlineStr">
        <is>
          <t>Mão de Obra - Benefícios</t>
        </is>
      </c>
      <c r="H667" t="inlineStr">
        <is>
          <t xml:space="preserve">  -  Vale-transporte</t>
        </is>
      </c>
      <c r="I667" t="inlineStr">
        <is>
          <t xml:space="preserve">VT AESA </t>
        </is>
      </c>
      <c r="J667" t="n">
        <v>-250</v>
      </c>
      <c r="K667" t="n">
        <v>-250</v>
      </c>
      <c r="O667" t="inlineStr">
        <is>
          <t>Provisionado</t>
        </is>
      </c>
      <c r="Q667" t="inlineStr">
        <is>
          <t>08/2026</t>
        </is>
      </c>
      <c r="R667" t="n">
        <v>0</v>
      </c>
    </row>
    <row r="668">
      <c r="A668" t="n">
        <v>195120</v>
      </c>
      <c r="B668" t="inlineStr">
        <is>
          <t>Arcos</t>
        </is>
      </c>
      <c r="C668" t="inlineStr">
        <is>
          <t>MACRO CONTABILIDADE E CONSULTORIA LTDA</t>
        </is>
      </c>
      <c r="D668" t="inlineStr">
        <is>
          <t>PROVISAO</t>
        </is>
      </c>
      <c r="E668" s="550" t="n">
        <v>46235</v>
      </c>
      <c r="F668" s="550" t="n">
        <v>46249</v>
      </c>
      <c r="G668" t="inlineStr">
        <is>
          <t>Serviços de Terceiros</t>
        </is>
      </c>
      <c r="H668" t="inlineStr">
        <is>
          <t>Assessoria Contabil</t>
        </is>
      </c>
      <c r="I668" t="inlineStr">
        <is>
          <t xml:space="preserve">M006/24 - MENSALIDADE CONTRATO </t>
        </is>
      </c>
      <c r="J668" t="n">
        <v>-3345.01</v>
      </c>
      <c r="K668" t="n">
        <v>-3345.01</v>
      </c>
      <c r="O668" t="inlineStr">
        <is>
          <t>Provisionado</t>
        </is>
      </c>
      <c r="Q668" t="inlineStr">
        <is>
          <t>08/2026</t>
        </is>
      </c>
      <c r="R668" t="n">
        <v>0</v>
      </c>
    </row>
    <row r="669">
      <c r="A669" t="n">
        <v>198485</v>
      </c>
      <c r="B669" t="inlineStr">
        <is>
          <t>Arcos</t>
        </is>
      </c>
      <c r="C669" t="inlineStr">
        <is>
          <t>SUSTENIDOS ORGANIZACAO SOCIAL DE CULTURA</t>
        </is>
      </c>
      <c r="D669" t="inlineStr">
        <is>
          <t>RP0152026</t>
        </is>
      </c>
      <c r="E669" s="550" t="n">
        <v>46235</v>
      </c>
      <c r="F669" s="550" t="n">
        <v>46275</v>
      </c>
      <c r="G669" t="inlineStr">
        <is>
          <t>Utilidades</t>
        </is>
      </c>
      <c r="H669" t="inlineStr">
        <is>
          <t>Agua/Esgoto</t>
        </is>
      </c>
      <c r="I669" t="inlineStr">
        <is>
          <t>AGUA/ ESGOTO - CONSUMO AGUA RESTAURANTE FIXO - 08/2026</t>
        </is>
      </c>
      <c r="J669" t="n">
        <v>-5000</v>
      </c>
      <c r="K669" t="n">
        <v>-5000</v>
      </c>
      <c r="O669" t="inlineStr">
        <is>
          <t>Real</t>
        </is>
      </c>
      <c r="Q669" t="inlineStr">
        <is>
          <t>08/2026</t>
        </is>
      </c>
      <c r="R669" t="n">
        <v>0</v>
      </c>
    </row>
    <row r="670">
      <c r="A670" t="n">
        <v>195960</v>
      </c>
      <c r="B670" t="inlineStr">
        <is>
          <t>Arcos</t>
        </is>
      </c>
      <c r="C670" t="inlineStr">
        <is>
          <t>VALE TRANSPORTE</t>
        </is>
      </c>
      <c r="D670" t="inlineStr">
        <is>
          <t>PROVISAO</t>
        </is>
      </c>
      <c r="E670" s="550" t="n">
        <v>46235</v>
      </c>
      <c r="F670" s="550" t="n">
        <v>46231</v>
      </c>
      <c r="G670" t="inlineStr">
        <is>
          <t>Mão de Obra - Benefícios</t>
        </is>
      </c>
      <c r="H670" t="inlineStr">
        <is>
          <t xml:space="preserve">  -  Vale-transporte</t>
        </is>
      </c>
      <c r="I670" t="inlineStr">
        <is>
          <t>VT SP TRANS</t>
        </is>
      </c>
      <c r="J670" t="n">
        <v>-10000</v>
      </c>
      <c r="K670" t="n">
        <v>-10000</v>
      </c>
      <c r="O670" t="inlineStr">
        <is>
          <t>Provisionado</t>
        </is>
      </c>
      <c r="Q670" t="inlineStr">
        <is>
          <t>08/2026</t>
        </is>
      </c>
      <c r="R670" t="n">
        <v>0</v>
      </c>
    </row>
    <row r="671">
      <c r="A671" t="n">
        <v>193155</v>
      </c>
      <c r="B671" t="inlineStr">
        <is>
          <t>Arcos</t>
        </is>
      </c>
      <c r="C671" t="inlineStr">
        <is>
          <t xml:space="preserve">MATEUS SILVEIRA CEZAR </t>
        </is>
      </c>
      <c r="D671" t="inlineStr">
        <is>
          <t>PROVISAO</t>
        </is>
      </c>
      <c r="E671" s="550" t="n">
        <v>46235</v>
      </c>
      <c r="F671" s="550" t="n">
        <v>46269</v>
      </c>
      <c r="G671" t="inlineStr">
        <is>
          <t>Marketing</t>
        </is>
      </c>
      <c r="H671" t="inlineStr">
        <is>
          <t>Produção Gráfica e Material Institucional</t>
        </is>
      </c>
      <c r="I671" t="inlineStr">
        <is>
          <t xml:space="preserve">PRODUCAO GRAFICA - CONTRATACAO VIDEOMAKER FIXO - </t>
        </is>
      </c>
      <c r="J671" t="n">
        <v>-1800</v>
      </c>
      <c r="K671" t="n">
        <v>-1800</v>
      </c>
      <c r="O671" t="inlineStr">
        <is>
          <t>Provisionado</t>
        </is>
      </c>
      <c r="Q671" t="inlineStr">
        <is>
          <t>08/2026</t>
        </is>
      </c>
      <c r="R671" t="n">
        <v>0</v>
      </c>
    </row>
    <row r="672">
      <c r="A672" t="n">
        <v>195191</v>
      </c>
      <c r="B672" t="inlineStr">
        <is>
          <t>Arcos</t>
        </is>
      </c>
      <c r="C672" t="inlineStr">
        <is>
          <t>PORTO SEGURO SEGURO SAUDE SA</t>
        </is>
      </c>
      <c r="D672" t="inlineStr">
        <is>
          <t>PROVISAO</t>
        </is>
      </c>
      <c r="E672" s="550" t="n">
        <v>46235</v>
      </c>
      <c r="F672" s="550" t="n">
        <v>46244</v>
      </c>
      <c r="G672" t="inlineStr">
        <is>
          <t>Mão de Obra - Benefícios</t>
        </is>
      </c>
      <c r="H672" t="inlineStr">
        <is>
          <t xml:space="preserve">  -  Assist. Médica</t>
        </is>
      </c>
      <c r="I672" t="inlineStr">
        <is>
          <t xml:space="preserve">ASSISTENCIA MEDICA - </t>
        </is>
      </c>
      <c r="J672" t="n">
        <v>-10000</v>
      </c>
      <c r="K672" t="n">
        <v>-10000</v>
      </c>
      <c r="O672" t="inlineStr">
        <is>
          <t>Provisionado</t>
        </is>
      </c>
      <c r="Q672" t="inlineStr">
        <is>
          <t>08/2026</t>
        </is>
      </c>
      <c r="R672" t="n">
        <v>0</v>
      </c>
    </row>
    <row r="673">
      <c r="A673" t="n">
        <v>196388</v>
      </c>
      <c r="B673" t="inlineStr">
        <is>
          <t>Arcos</t>
        </is>
      </c>
      <c r="C673" t="inlineStr">
        <is>
          <t>SALARIOS CLT</t>
        </is>
      </c>
      <c r="D673" t="inlineStr">
        <is>
          <t>PROVISAO</t>
        </is>
      </c>
      <c r="E673" s="550" t="n">
        <v>46235</v>
      </c>
      <c r="F673" s="550" t="n">
        <v>46271</v>
      </c>
      <c r="G673" t="inlineStr">
        <is>
          <t>Mão de Obra - Salários</t>
        </is>
      </c>
      <c r="H673" t="inlineStr">
        <is>
          <t>MDO CLT - Salário</t>
        </is>
      </c>
      <c r="I673" t="inlineStr">
        <is>
          <t>01/2026 - Líquido Folha Mensal 01/2026.</t>
        </is>
      </c>
      <c r="J673" t="n">
        <v>-90000</v>
      </c>
      <c r="K673" t="n">
        <v>-90000</v>
      </c>
      <c r="O673" t="inlineStr">
        <is>
          <t>Provisionado</t>
        </is>
      </c>
      <c r="Q673" t="inlineStr">
        <is>
          <t>08/2026</t>
        </is>
      </c>
      <c r="R673" t="n">
        <v>0</v>
      </c>
    </row>
    <row r="674">
      <c r="A674" t="n">
        <v>195180</v>
      </c>
      <c r="B674" t="inlineStr">
        <is>
          <t>Arcos</t>
        </is>
      </c>
      <c r="C674" t="inlineStr">
        <is>
          <t>PORTO SEGURO CIA DE SEGUROS GERAIS</t>
        </is>
      </c>
      <c r="D674" t="inlineStr">
        <is>
          <t>PROVISAO</t>
        </is>
      </c>
      <c r="E674" s="550" t="n">
        <v>46235</v>
      </c>
      <c r="F674" s="550" t="n">
        <v>46287</v>
      </c>
      <c r="G674" t="inlineStr">
        <is>
          <t>Mão de Obra - Benefícios</t>
        </is>
      </c>
      <c r="H674" t="inlineStr">
        <is>
          <t xml:space="preserve">  -  Seguro de Vida</t>
        </is>
      </c>
      <c r="I674" t="inlineStr">
        <is>
          <t>SEGURO DE VIDA - 24 VIDAS -</t>
        </is>
      </c>
      <c r="J674" t="n">
        <v>-400</v>
      </c>
      <c r="K674" t="n">
        <v>-400</v>
      </c>
      <c r="O674" t="inlineStr">
        <is>
          <t>Provisionado</t>
        </is>
      </c>
      <c r="Q674" t="inlineStr">
        <is>
          <t>08/2026</t>
        </is>
      </c>
      <c r="R674" t="n">
        <v>0</v>
      </c>
    </row>
    <row r="675">
      <c r="A675" t="n">
        <v>195168</v>
      </c>
      <c r="B675" t="inlineStr">
        <is>
          <t>Arcos</t>
        </is>
      </c>
      <c r="C675" t="inlineStr">
        <is>
          <t>OPUS CONSULTORIA E PESQUISA LTDA</t>
        </is>
      </c>
      <c r="D675" t="inlineStr">
        <is>
          <t>PROVISAO</t>
        </is>
      </c>
      <c r="E675" s="550" t="n">
        <v>46235</v>
      </c>
      <c r="F675" s="550" t="n">
        <v>46254</v>
      </c>
      <c r="G675" t="inlineStr">
        <is>
          <t>Serviços de Terceiros</t>
        </is>
      </c>
      <c r="H675" t="inlineStr">
        <is>
          <t>Assessoria em Geral</t>
        </is>
      </c>
      <c r="I675" t="inlineStr">
        <is>
          <t xml:space="preserve">CLIENTE OCULTO - </t>
        </is>
      </c>
      <c r="J675" t="n">
        <v>-300</v>
      </c>
      <c r="K675" t="n">
        <v>-300</v>
      </c>
      <c r="O675" t="inlineStr">
        <is>
          <t>Provisionado</t>
        </is>
      </c>
      <c r="Q675" t="inlineStr">
        <is>
          <t>08/2026</t>
        </is>
      </c>
      <c r="R675" t="n">
        <v>0</v>
      </c>
    </row>
    <row r="676">
      <c r="A676" t="n">
        <v>193167</v>
      </c>
      <c r="B676" t="inlineStr">
        <is>
          <t>Arcos</t>
        </is>
      </c>
      <c r="C676" t="inlineStr">
        <is>
          <t>PAULO CESAR MEDEIROS EYEZANIO</t>
        </is>
      </c>
      <c r="D676" t="inlineStr">
        <is>
          <t>PROVISAO</t>
        </is>
      </c>
      <c r="E676" s="550" t="n">
        <v>46235</v>
      </c>
      <c r="F676" s="550" t="n">
        <v>46264</v>
      </c>
      <c r="G676" t="inlineStr">
        <is>
          <t>Serviços de Terceiros</t>
        </is>
      </c>
      <c r="H676" t="inlineStr">
        <is>
          <t>Assessoria Jurídica</t>
        </is>
      </c>
      <c r="I676" t="inlineStr">
        <is>
          <t xml:space="preserve">HONORARIOS ADVOCATICIOS - </t>
        </is>
      </c>
      <c r="J676" t="n">
        <v>-3200</v>
      </c>
      <c r="K676" t="n">
        <v>-3200</v>
      </c>
      <c r="O676" t="inlineStr">
        <is>
          <t>Provisionado</t>
        </is>
      </c>
      <c r="Q676" t="inlineStr">
        <is>
          <t>08/2026</t>
        </is>
      </c>
      <c r="R676" t="n">
        <v>0</v>
      </c>
    </row>
    <row r="677">
      <c r="A677" t="n">
        <v>195281</v>
      </c>
      <c r="B677" t="inlineStr">
        <is>
          <t>Arcos</t>
        </is>
      </c>
      <c r="C677" t="inlineStr">
        <is>
          <t>TELEFONICA BRASIL S/A</t>
        </is>
      </c>
      <c r="D677" t="inlineStr">
        <is>
          <t>PROVISAO</t>
        </is>
      </c>
      <c r="E677" s="550" t="n">
        <v>46235</v>
      </c>
      <c r="F677" s="550" t="n">
        <v>46290</v>
      </c>
      <c r="G677" t="inlineStr">
        <is>
          <t>Informática e TI</t>
        </is>
      </c>
      <c r="H677" t="inlineStr">
        <is>
          <t>Internet</t>
        </is>
      </c>
      <c r="I677" t="inlineStr">
        <is>
          <t xml:space="preserve">INTERNET SPO-816OUH4OFH-013 - NOVA HF BAR E EVENTOS SN LTDA - </t>
        </is>
      </c>
      <c r="J677" t="n">
        <v>-200</v>
      </c>
      <c r="K677" t="n">
        <v>-200</v>
      </c>
      <c r="O677" t="inlineStr">
        <is>
          <t>Provisionado</t>
        </is>
      </c>
      <c r="Q677" t="inlineStr">
        <is>
          <t>08/2026</t>
        </is>
      </c>
      <c r="R677" t="n">
        <v>0</v>
      </c>
    </row>
    <row r="678">
      <c r="A678" t="n">
        <v>195972</v>
      </c>
      <c r="B678" t="inlineStr">
        <is>
          <t>Arcos</t>
        </is>
      </c>
      <c r="C678" t="inlineStr">
        <is>
          <t>VALE TRANSPORTE</t>
        </is>
      </c>
      <c r="D678" t="inlineStr">
        <is>
          <t>PROVISAO</t>
        </is>
      </c>
      <c r="E678" s="550" t="n">
        <v>46235</v>
      </c>
      <c r="F678" s="550" t="n">
        <v>46231</v>
      </c>
      <c r="G678" t="inlineStr">
        <is>
          <t>Mão de Obra - Benefícios</t>
        </is>
      </c>
      <c r="H678" t="inlineStr">
        <is>
          <t xml:space="preserve">  -  Vale-transporte</t>
        </is>
      </c>
      <c r="I678" t="inlineStr">
        <is>
          <t>COMPLEMENTO VT SP TRANS</t>
        </is>
      </c>
      <c r="J678" t="n">
        <v>-200</v>
      </c>
      <c r="K678" t="n">
        <v>-200</v>
      </c>
      <c r="O678" t="inlineStr">
        <is>
          <t>Provisionado</t>
        </is>
      </c>
      <c r="Q678" t="inlineStr">
        <is>
          <t>08/2026</t>
        </is>
      </c>
      <c r="R678" t="n">
        <v>0</v>
      </c>
    </row>
    <row r="679">
      <c r="A679" t="n">
        <v>193211</v>
      </c>
      <c r="B679" t="inlineStr">
        <is>
          <t>Arcos</t>
        </is>
      </c>
      <c r="C679" t="inlineStr">
        <is>
          <t>NOWTEC MANUTENÇÃO DE LAVADORAS</t>
        </is>
      </c>
      <c r="D679" t="inlineStr">
        <is>
          <t>PROVISAO</t>
        </is>
      </c>
      <c r="E679" s="550" t="n">
        <v>46235</v>
      </c>
      <c r="F679" s="550" t="n">
        <v>46254</v>
      </c>
      <c r="G679" t="inlineStr">
        <is>
          <t>Locação de Equipamentos</t>
        </is>
      </c>
      <c r="H679" t="inlineStr">
        <is>
          <t>Locações de Equipamentos - Operacionais</t>
        </is>
      </c>
      <c r="I679" t="inlineStr">
        <is>
          <t xml:space="preserve">LOCACAO LAVADORA DE LOUCAS - </t>
        </is>
      </c>
      <c r="J679" t="n">
        <v>-660</v>
      </c>
      <c r="K679" t="n">
        <v>-660</v>
      </c>
      <c r="O679" t="inlineStr">
        <is>
          <t>Provisionado</t>
        </is>
      </c>
      <c r="Q679" t="inlineStr">
        <is>
          <t>08/2026</t>
        </is>
      </c>
      <c r="R679" t="n">
        <v>0</v>
      </c>
    </row>
    <row r="680">
      <c r="A680" t="n">
        <v>195230</v>
      </c>
      <c r="B680" t="inlineStr">
        <is>
          <t>Arcos</t>
        </is>
      </c>
      <c r="C680" t="inlineStr">
        <is>
          <t>SOLUCOES TECNICAS AMBIENTAL LTDA - EPP</t>
        </is>
      </c>
      <c r="D680" t="inlineStr">
        <is>
          <t>PROVISAO</t>
        </is>
      </c>
      <c r="E680" s="550" t="n">
        <v>46235</v>
      </c>
      <c r="F680" s="550" t="n">
        <v>46287</v>
      </c>
      <c r="G680" t="inlineStr">
        <is>
          <t>Utilidades</t>
        </is>
      </c>
      <c r="H680" t="inlineStr">
        <is>
          <t>Coleta de lixo</t>
        </is>
      </c>
      <c r="I680" t="inlineStr">
        <is>
          <t xml:space="preserve">COLETA DE LIXO - </t>
        </is>
      </c>
      <c r="J680" t="n">
        <v>-6000</v>
      </c>
      <c r="K680" t="n">
        <v>-6000</v>
      </c>
      <c r="O680" t="inlineStr">
        <is>
          <t>Provisionado</t>
        </is>
      </c>
      <c r="Q680" t="inlineStr">
        <is>
          <t>08/2026</t>
        </is>
      </c>
      <c r="R680" t="n">
        <v>0</v>
      </c>
    </row>
    <row r="681">
      <c r="A681" t="n">
        <v>197185</v>
      </c>
      <c r="B681" t="inlineStr">
        <is>
          <t>Arcos</t>
        </is>
      </c>
      <c r="C681" t="inlineStr">
        <is>
          <t>ISS</t>
        </is>
      </c>
      <c r="D681" t="inlineStr">
        <is>
          <t>PROVISAO</t>
        </is>
      </c>
      <c r="E681" s="550" t="n">
        <v>46233</v>
      </c>
      <c r="F681" s="550" t="n">
        <v>46244</v>
      </c>
      <c r="G681" t="inlineStr">
        <is>
          <t>Utilidades</t>
        </is>
      </c>
      <c r="H681" t="inlineStr">
        <is>
          <t>Coleta de lixo</t>
        </is>
      </c>
      <c r="J681" t="n">
        <v>-500</v>
      </c>
      <c r="K681" t="n">
        <v>-500</v>
      </c>
      <c r="O681" t="inlineStr">
        <is>
          <t>Provisionado</t>
        </is>
      </c>
      <c r="Q681" t="inlineStr">
        <is>
          <t>07/2026</t>
        </is>
      </c>
      <c r="R681" t="n">
        <v>0</v>
      </c>
    </row>
    <row r="682">
      <c r="A682" t="n">
        <v>170540</v>
      </c>
      <c r="B682" t="inlineStr">
        <is>
          <t>Arcos</t>
        </is>
      </c>
      <c r="C682" t="inlineStr">
        <is>
          <t xml:space="preserve">MINISTERIO DA FAZENDA </t>
        </is>
      </c>
      <c r="D682" t="inlineStr">
        <is>
          <t>10/60</t>
        </is>
      </c>
      <c r="E682" s="550" t="n">
        <v>46233</v>
      </c>
      <c r="F682" s="550" t="n">
        <v>46233</v>
      </c>
      <c r="G682" t="inlineStr">
        <is>
          <t>Endividamento</t>
        </is>
      </c>
      <c r="H682" t="inlineStr">
        <is>
          <t>Endividamento Geral</t>
        </is>
      </c>
      <c r="I682" t="inlineStr">
        <is>
          <t>PARCELAMENTO 014091164 - EXECUÇÃO FISCAL 5020334-52.2025.4.03.6182 - 60 PARCELAS</t>
        </is>
      </c>
      <c r="J682" t="n">
        <v>-8615.209999999999</v>
      </c>
      <c r="K682" t="n">
        <v>-8615.209999999999</v>
      </c>
      <c r="O682" t="inlineStr">
        <is>
          <t>Provisionado</t>
        </is>
      </c>
      <c r="Q682" t="inlineStr">
        <is>
          <t>07/2026</t>
        </is>
      </c>
      <c r="R682" t="n">
        <v>0</v>
      </c>
    </row>
    <row r="683">
      <c r="A683" t="n">
        <v>197311</v>
      </c>
      <c r="B683" t="inlineStr">
        <is>
          <t>Arcos</t>
        </is>
      </c>
      <c r="C683" t="inlineStr">
        <is>
          <t>IRRF</t>
        </is>
      </c>
      <c r="D683" t="inlineStr">
        <is>
          <t>PROVISAO</t>
        </is>
      </c>
      <c r="E683" s="550" t="n">
        <v>46233</v>
      </c>
      <c r="F683" s="550" t="n">
        <v>46254</v>
      </c>
      <c r="G683" t="inlineStr">
        <is>
          <t>Serviços de Terceiros</t>
        </is>
      </c>
      <c r="H683" t="inlineStr">
        <is>
          <t>Assessoria Contabil</t>
        </is>
      </c>
      <c r="I683" t="inlineStr">
        <is>
          <t>IRRF PRESTADOR PJ</t>
        </is>
      </c>
      <c r="J683" t="n">
        <v>-100</v>
      </c>
      <c r="K683" t="n">
        <v>-100</v>
      </c>
      <c r="O683" t="inlineStr">
        <is>
          <t>Provisionado</t>
        </is>
      </c>
      <c r="Q683" t="inlineStr">
        <is>
          <t>07/2026</t>
        </is>
      </c>
      <c r="R683" t="n">
        <v>0</v>
      </c>
    </row>
    <row r="684">
      <c r="A684" t="n">
        <v>197197</v>
      </c>
      <c r="B684" t="inlineStr">
        <is>
          <t>Arcos</t>
        </is>
      </c>
      <c r="C684" t="inlineStr">
        <is>
          <t>ISS</t>
        </is>
      </c>
      <c r="D684" t="inlineStr">
        <is>
          <t>PROVISAO</t>
        </is>
      </c>
      <c r="E684" s="550" t="n">
        <v>46233</v>
      </c>
      <c r="F684" s="550" t="n">
        <v>46244</v>
      </c>
      <c r="G684" t="inlineStr">
        <is>
          <t>Utilidades</t>
        </is>
      </c>
      <c r="H684" t="inlineStr">
        <is>
          <t>Coleta de lixo</t>
        </is>
      </c>
      <c r="J684" t="n">
        <v>-300</v>
      </c>
      <c r="K684" t="n">
        <v>-300</v>
      </c>
      <c r="O684" t="inlineStr">
        <is>
          <t>Provisionado</t>
        </is>
      </c>
      <c r="Q684" t="inlineStr">
        <is>
          <t>07/2026</t>
        </is>
      </c>
      <c r="R684" t="n">
        <v>0</v>
      </c>
    </row>
    <row r="685">
      <c r="A685" t="n">
        <v>197046</v>
      </c>
      <c r="B685" t="inlineStr">
        <is>
          <t>Arcos</t>
        </is>
      </c>
      <c r="C685" t="inlineStr">
        <is>
          <t>ICMS</t>
        </is>
      </c>
      <c r="D685" t="inlineStr">
        <is>
          <t>PROVISAO</t>
        </is>
      </c>
      <c r="E685" s="550" t="n">
        <v>46233</v>
      </c>
      <c r="F685" s="550" t="n">
        <v>46254</v>
      </c>
      <c r="G685" t="inlineStr">
        <is>
          <t>Impostos sobre Venda</t>
        </is>
      </c>
      <c r="H685" t="inlineStr">
        <is>
          <t>ICMS</t>
        </is>
      </c>
      <c r="J685" t="n">
        <v>-23000</v>
      </c>
      <c r="K685" t="n">
        <v>-23000</v>
      </c>
      <c r="O685" t="inlineStr">
        <is>
          <t>Provisionado</t>
        </is>
      </c>
      <c r="Q685" t="inlineStr">
        <is>
          <t>07/2026</t>
        </is>
      </c>
      <c r="R685" t="n">
        <v>0</v>
      </c>
    </row>
    <row r="686">
      <c r="A686" t="n">
        <v>206979</v>
      </c>
      <c r="B686" t="inlineStr">
        <is>
          <t>Arcos</t>
        </is>
      </c>
      <c r="C686" t="inlineStr">
        <is>
          <t>INSS</t>
        </is>
      </c>
      <c r="D686" t="inlineStr">
        <is>
          <t>PROVISAO</t>
        </is>
      </c>
      <c r="E686" s="550" t="n">
        <v>46233</v>
      </c>
      <c r="F686" s="550" t="n">
        <v>46254</v>
      </c>
      <c r="G686" t="inlineStr">
        <is>
          <t>Mão de Obra - Encargos e Provisões</t>
        </is>
      </c>
      <c r="H686" t="inlineStr">
        <is>
          <t xml:space="preserve">  -  INSS Patronal</t>
        </is>
      </c>
      <c r="I686" t="inlineStr">
        <is>
          <t>INSS PATRONAL</t>
        </is>
      </c>
      <c r="J686" t="n">
        <v>-33000</v>
      </c>
      <c r="K686" t="n">
        <v>-33000</v>
      </c>
      <c r="O686" t="inlineStr">
        <is>
          <t>Provisionado</t>
        </is>
      </c>
      <c r="Q686" t="inlineStr">
        <is>
          <t>07/2026</t>
        </is>
      </c>
      <c r="R686" t="n">
        <v>0</v>
      </c>
    </row>
    <row r="687">
      <c r="A687" t="n">
        <v>208542</v>
      </c>
      <c r="B687" t="inlineStr">
        <is>
          <t>Arcos</t>
        </is>
      </c>
      <c r="C687" t="inlineStr">
        <is>
          <t>IRRF</t>
        </is>
      </c>
      <c r="D687" t="inlineStr">
        <is>
          <t>PROVISAO</t>
        </is>
      </c>
      <c r="E687" s="550" t="n">
        <v>46233</v>
      </c>
      <c r="F687" s="550" t="n">
        <v>46254</v>
      </c>
      <c r="G687" t="inlineStr">
        <is>
          <t>Mão de Obra - Encargos e Provisões</t>
        </is>
      </c>
      <c r="H687" t="inlineStr">
        <is>
          <t>IRRF - MDO CLT - Salário</t>
        </is>
      </c>
      <c r="J687" t="n">
        <v>-3500</v>
      </c>
      <c r="K687" t="n">
        <v>-3500</v>
      </c>
      <c r="O687" t="inlineStr">
        <is>
          <t>Provisionado</t>
        </is>
      </c>
      <c r="Q687" t="inlineStr">
        <is>
          <t>07/2026</t>
        </is>
      </c>
      <c r="R687" t="n">
        <v>0</v>
      </c>
    </row>
    <row r="688">
      <c r="A688" t="n">
        <v>210386</v>
      </c>
      <c r="B688" t="inlineStr">
        <is>
          <t>Arcos</t>
        </is>
      </c>
      <c r="C688" t="inlineStr">
        <is>
          <t>COFINS</t>
        </is>
      </c>
      <c r="D688" t="inlineStr">
        <is>
          <t>PROVISAO</t>
        </is>
      </c>
      <c r="E688" s="550" t="n">
        <v>46233</v>
      </c>
      <c r="F688" s="550" t="n">
        <v>46259</v>
      </c>
      <c r="G688" t="inlineStr">
        <is>
          <t>Impostos sobre Venda</t>
        </is>
      </c>
      <c r="H688" t="inlineStr">
        <is>
          <t>PIS / COFINS</t>
        </is>
      </c>
      <c r="J688" t="n">
        <v>-25000</v>
      </c>
      <c r="K688" t="n">
        <v>-25000</v>
      </c>
      <c r="O688" t="inlineStr">
        <is>
          <t>Provisionado</t>
        </is>
      </c>
      <c r="Q688" t="inlineStr">
        <is>
          <t>07/2026</t>
        </is>
      </c>
      <c r="R688" t="n">
        <v>0</v>
      </c>
    </row>
    <row r="689">
      <c r="A689" t="n">
        <v>202414</v>
      </c>
      <c r="B689" t="inlineStr">
        <is>
          <t>Arcos</t>
        </is>
      </c>
      <c r="C689" t="inlineStr">
        <is>
          <t>BRH SAUDE OCUPACIONAL LTDA</t>
        </is>
      </c>
      <c r="D689" t="inlineStr">
        <is>
          <t>PROVISAO</t>
        </is>
      </c>
      <c r="E689" s="550" t="n">
        <v>46233</v>
      </c>
      <c r="F689" s="550" t="n">
        <v>46243</v>
      </c>
      <c r="G689" t="inlineStr">
        <is>
          <t>Mão de Obra - Benefícios</t>
        </is>
      </c>
      <c r="H689" t="inlineStr">
        <is>
          <t xml:space="preserve">  -  Exames Periódicos</t>
        </is>
      </c>
      <c r="J689" t="n">
        <v>-942.46</v>
      </c>
      <c r="K689" t="n">
        <v>-942.46</v>
      </c>
      <c r="O689" t="inlineStr">
        <is>
          <t>Provisionado</t>
        </is>
      </c>
      <c r="Q689" t="inlineStr">
        <is>
          <t>07/2026</t>
        </is>
      </c>
      <c r="R689" t="n">
        <v>0</v>
      </c>
    </row>
    <row r="690">
      <c r="A690" t="n">
        <v>206991</v>
      </c>
      <c r="B690" t="inlineStr">
        <is>
          <t>Arcos</t>
        </is>
      </c>
      <c r="C690" t="inlineStr">
        <is>
          <t>INSS</t>
        </is>
      </c>
      <c r="D690" t="inlineStr">
        <is>
          <t>PROVISAO</t>
        </is>
      </c>
      <c r="E690" s="550" t="n">
        <v>46233</v>
      </c>
      <c r="F690" s="550" t="n">
        <v>46254</v>
      </c>
      <c r="G690" t="inlineStr">
        <is>
          <t>Mão de Obra - Encargos e Provisões</t>
        </is>
      </c>
      <c r="H690" t="inlineStr">
        <is>
          <t xml:space="preserve">  -  INSS Segurados</t>
        </is>
      </c>
      <c r="I690" t="inlineStr">
        <is>
          <t>INSS Segurados</t>
        </is>
      </c>
      <c r="J690" t="n">
        <v>-10000</v>
      </c>
      <c r="K690" t="n">
        <v>-10000</v>
      </c>
      <c r="O690" t="inlineStr">
        <is>
          <t>Provisionado</t>
        </is>
      </c>
      <c r="Q690" t="inlineStr">
        <is>
          <t>07/2026</t>
        </is>
      </c>
      <c r="R690" t="n">
        <v>0</v>
      </c>
    </row>
    <row r="691">
      <c r="A691" t="n">
        <v>210398</v>
      </c>
      <c r="B691" t="inlineStr">
        <is>
          <t>Arcos</t>
        </is>
      </c>
      <c r="C691" t="inlineStr">
        <is>
          <t>PIS</t>
        </is>
      </c>
      <c r="D691" t="inlineStr">
        <is>
          <t>PROVISAO</t>
        </is>
      </c>
      <c r="E691" s="550" t="n">
        <v>46233</v>
      </c>
      <c r="F691" s="550" t="n">
        <v>46259</v>
      </c>
      <c r="G691" t="inlineStr">
        <is>
          <t>Impostos sobre Venda</t>
        </is>
      </c>
      <c r="H691" t="inlineStr">
        <is>
          <t>PIS / COFINS</t>
        </is>
      </c>
      <c r="J691" t="n">
        <v>-6000</v>
      </c>
      <c r="K691" t="n">
        <v>-6000</v>
      </c>
      <c r="O691" t="inlineStr">
        <is>
          <t>Provisionado</t>
        </is>
      </c>
      <c r="Q691" t="inlineStr">
        <is>
          <t>07/2026</t>
        </is>
      </c>
      <c r="R691" t="n">
        <v>0</v>
      </c>
    </row>
    <row r="692">
      <c r="A692" t="n">
        <v>208310</v>
      </c>
      <c r="B692" t="inlineStr">
        <is>
          <t>Arcos</t>
        </is>
      </c>
      <c r="C692" t="inlineStr">
        <is>
          <t>FGTS</t>
        </is>
      </c>
      <c r="D692" t="inlineStr">
        <is>
          <t>PROVISAO</t>
        </is>
      </c>
      <c r="E692" s="550" t="n">
        <v>46233</v>
      </c>
      <c r="F692" s="550" t="n">
        <v>46254</v>
      </c>
      <c r="G692" t="inlineStr">
        <is>
          <t>Mão de Obra - Encargos e Provisões</t>
        </is>
      </c>
      <c r="H692" t="inlineStr">
        <is>
          <t xml:space="preserve">  -  FGTS</t>
        </is>
      </c>
      <c r="J692" t="n">
        <v>-10500</v>
      </c>
      <c r="K692" t="n">
        <v>-10500</v>
      </c>
      <c r="O692" t="inlineStr">
        <is>
          <t>Provisionado</t>
        </is>
      </c>
      <c r="Q692" t="inlineStr">
        <is>
          <t>07/2026</t>
        </is>
      </c>
      <c r="R692" t="n">
        <v>0</v>
      </c>
    </row>
    <row r="693">
      <c r="A693" t="n">
        <v>215701</v>
      </c>
      <c r="B693" t="inlineStr">
        <is>
          <t>Arcos</t>
        </is>
      </c>
      <c r="C693" t="inlineStr">
        <is>
          <t xml:space="preserve">CSRF </t>
        </is>
      </c>
      <c r="D693" t="inlineStr">
        <is>
          <t>PROVISAO</t>
        </is>
      </c>
      <c r="E693" s="550" t="n">
        <v>46231</v>
      </c>
      <c r="F693" s="550" t="n">
        <v>46254</v>
      </c>
      <c r="G693" t="inlineStr">
        <is>
          <t>Serviços de Terceiros</t>
        </is>
      </c>
      <c r="H693" t="inlineStr">
        <is>
          <t>Assessoria Contabil</t>
        </is>
      </c>
      <c r="J693" t="n">
        <v>-250</v>
      </c>
      <c r="K693" t="n">
        <v>-250</v>
      </c>
      <c r="O693" t="inlineStr">
        <is>
          <t>Provisionado</t>
        </is>
      </c>
      <c r="Q693" t="inlineStr">
        <is>
          <t>07/2026</t>
        </is>
      </c>
      <c r="R693" t="n">
        <v>0</v>
      </c>
    </row>
    <row r="694">
      <c r="A694" t="n">
        <v>177860</v>
      </c>
      <c r="B694" t="inlineStr">
        <is>
          <t>Arcos</t>
        </is>
      </c>
      <c r="C694" t="inlineStr">
        <is>
          <t xml:space="preserve">MINISTERIO DA FAZENDA </t>
        </is>
      </c>
      <c r="D694" t="inlineStr">
        <is>
          <t>15/60</t>
        </is>
      </c>
      <c r="E694" s="550" t="n">
        <v>46231</v>
      </c>
      <c r="F694" s="550" t="n">
        <v>46415</v>
      </c>
      <c r="G694" t="inlineStr">
        <is>
          <t>Endividamento</t>
        </is>
      </c>
      <c r="H694" t="inlineStr">
        <is>
          <t>Endividamento Geral</t>
        </is>
      </c>
      <c r="I694" t="inlineStr">
        <is>
          <t>PARCELAMENTO 014247772 - IRPJ E CSLL RELATIVOS AO 3º E 4º TRI DE 2022</t>
        </is>
      </c>
      <c r="J694" t="n">
        <v>-8566.18</v>
      </c>
      <c r="K694" t="n">
        <v>-8566.18</v>
      </c>
      <c r="O694" t="inlineStr">
        <is>
          <t>Provisionado</t>
        </is>
      </c>
      <c r="Q694" t="inlineStr">
        <is>
          <t>07/2026</t>
        </is>
      </c>
      <c r="R694" t="n">
        <v>0</v>
      </c>
    </row>
    <row r="695">
      <c r="A695" t="n">
        <v>212181</v>
      </c>
      <c r="B695" t="inlineStr">
        <is>
          <t>Arcos</t>
        </is>
      </c>
      <c r="C695" t="inlineStr">
        <is>
          <t>SECRETARIA DE ESTADO DA FAZENDA</t>
        </is>
      </c>
      <c r="D695" t="inlineStr">
        <is>
          <t>6/84</t>
        </is>
      </c>
      <c r="E695" s="550" t="n">
        <v>46229</v>
      </c>
      <c r="F695" s="550" t="n">
        <v>46264</v>
      </c>
      <c r="G695" t="inlineStr">
        <is>
          <t>Endividamento</t>
        </is>
      </c>
      <c r="H695" t="inlineStr">
        <is>
          <t>Endividamento Geral</t>
        </is>
      </c>
      <c r="I695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695" t="n">
        <v>-3381.49</v>
      </c>
      <c r="K695" t="n">
        <v>-3381.49</v>
      </c>
      <c r="O695" t="inlineStr">
        <is>
          <t>Provisionado</t>
        </is>
      </c>
      <c r="Q695" t="inlineStr">
        <is>
          <t>07/2026</t>
        </is>
      </c>
      <c r="R695" t="n">
        <v>0</v>
      </c>
    </row>
    <row r="696">
      <c r="A696" t="n">
        <v>199456</v>
      </c>
      <c r="B696" t="inlineStr">
        <is>
          <t>Arcos</t>
        </is>
      </c>
      <c r="C696" t="inlineStr">
        <is>
          <t>PUXURI CONSULTORIA LTDA</t>
        </is>
      </c>
      <c r="D696" t="inlineStr">
        <is>
          <t>PROVISAO</t>
        </is>
      </c>
      <c r="E696" s="550" t="n">
        <v>46204</v>
      </c>
      <c r="F696" s="550" t="n">
        <v>46244</v>
      </c>
      <c r="G696" t="inlineStr">
        <is>
          <t>Mão de Obra - PJ</t>
        </is>
      </c>
      <c r="H696" t="inlineStr">
        <is>
          <t>MDO PJ Fixo</t>
        </is>
      </c>
      <c r="I696" t="inlineStr">
        <is>
          <t xml:space="preserve">SALÁRIO PJ </t>
        </is>
      </c>
      <c r="J696" t="n">
        <v>-10000</v>
      </c>
      <c r="K696" t="n">
        <v>-10000</v>
      </c>
      <c r="M696" t="inlineStr">
        <is>
          <t>CHEFE EXECUTIVO DE COZINHA</t>
        </is>
      </c>
      <c r="N696" t="inlineStr">
        <is>
          <t xml:space="preserve">  - Squad</t>
        </is>
      </c>
      <c r="O696" t="inlineStr">
        <is>
          <t>Provisionado</t>
        </is>
      </c>
      <c r="Q696" t="inlineStr">
        <is>
          <t>07/2026</t>
        </is>
      </c>
      <c r="R696" t="n">
        <v>0</v>
      </c>
    </row>
    <row r="697">
      <c r="A697" t="n">
        <v>199481</v>
      </c>
      <c r="B697" t="inlineStr">
        <is>
          <t>Arcos</t>
        </is>
      </c>
      <c r="C697" t="inlineStr">
        <is>
          <t>PJ 00392023 - LUANY SANTOS DA SILVA</t>
        </is>
      </c>
      <c r="D697" t="inlineStr">
        <is>
          <t>PROVISAO</t>
        </is>
      </c>
      <c r="E697" s="550" t="n">
        <v>46204</v>
      </c>
      <c r="F697" s="550" t="n">
        <v>46244</v>
      </c>
      <c r="G697" t="inlineStr">
        <is>
          <t>Mão de Obra - PJ</t>
        </is>
      </c>
      <c r="H697" t="inlineStr">
        <is>
          <t>MDO PJ Fixo</t>
        </is>
      </c>
      <c r="I697" t="inlineStr">
        <is>
          <t xml:space="preserve">SALÁRIO PJ </t>
        </is>
      </c>
      <c r="J697" t="n">
        <v>-3850</v>
      </c>
      <c r="K697" t="n">
        <v>-3850</v>
      </c>
      <c r="M697" t="inlineStr">
        <is>
          <t>ADMINISTRATIVO</t>
        </is>
      </c>
      <c r="N697" t="inlineStr">
        <is>
          <t xml:space="preserve">  - Administrativa</t>
        </is>
      </c>
      <c r="O697" t="inlineStr">
        <is>
          <t>Provisionado</t>
        </is>
      </c>
      <c r="Q697" t="inlineStr">
        <is>
          <t>07/2026</t>
        </is>
      </c>
      <c r="R697" t="n">
        <v>0</v>
      </c>
    </row>
    <row r="698">
      <c r="A698" t="n">
        <v>198587</v>
      </c>
      <c r="B698" t="inlineStr">
        <is>
          <t>Arcos</t>
        </is>
      </c>
      <c r="C698" t="inlineStr">
        <is>
          <t>AMANDA FUCCIA DE SOUZA</t>
        </is>
      </c>
      <c r="D698" t="inlineStr">
        <is>
          <t>PROVISAO</t>
        </is>
      </c>
      <c r="E698" s="550" t="n">
        <v>46204</v>
      </c>
      <c r="F698" s="550" t="n">
        <v>46213</v>
      </c>
      <c r="G698" t="inlineStr">
        <is>
          <t>Manutenção</t>
        </is>
      </c>
      <c r="H698" t="inlineStr">
        <is>
          <t>Decoração/Paisagismo e Jardinagem</t>
        </is>
      </c>
      <c r="I698" t="inlineStr">
        <is>
          <t xml:space="preserve">PAISAGISMO/JARDINAGEM - BOTANICA </t>
        </is>
      </c>
      <c r="J698" t="n">
        <v>-4000</v>
      </c>
      <c r="K698" t="n">
        <v>-4000</v>
      </c>
      <c r="O698" t="inlineStr">
        <is>
          <t>Provisionado</t>
        </is>
      </c>
      <c r="Q698" t="inlineStr">
        <is>
          <t>07/2026</t>
        </is>
      </c>
      <c r="R698" t="n">
        <v>0</v>
      </c>
    </row>
    <row r="699">
      <c r="A699" t="n">
        <v>199579</v>
      </c>
      <c r="B699" t="inlineStr">
        <is>
          <t>Arcos</t>
        </is>
      </c>
      <c r="C699" t="inlineStr">
        <is>
          <t>PJ 00092021 - VANESSA FERREIRA DEL SANTO</t>
        </is>
      </c>
      <c r="D699" t="inlineStr">
        <is>
          <t>PROVISAO</t>
        </is>
      </c>
      <c r="E699" s="550" t="n">
        <v>46204</v>
      </c>
      <c r="F699" s="550" t="n">
        <v>46244</v>
      </c>
      <c r="G699" t="inlineStr">
        <is>
          <t>Mão de Obra - PJ</t>
        </is>
      </c>
      <c r="H699" t="inlineStr">
        <is>
          <t>MDO PJ Fixo</t>
        </is>
      </c>
      <c r="I699" t="inlineStr">
        <is>
          <t>SALÁRIO PJ</t>
        </is>
      </c>
      <c r="J699" t="n">
        <v>-3000</v>
      </c>
      <c r="K699" t="n">
        <v>-3000</v>
      </c>
      <c r="M699" t="inlineStr">
        <is>
          <t>GERENTE FINANCEIRO DO SQUAD</t>
        </is>
      </c>
      <c r="N699" t="inlineStr">
        <is>
          <t xml:space="preserve">  - Squad</t>
        </is>
      </c>
      <c r="O699" t="inlineStr">
        <is>
          <t>Provisionado</t>
        </is>
      </c>
      <c r="Q699" t="inlineStr">
        <is>
          <t>07/2026</t>
        </is>
      </c>
      <c r="R699" t="n">
        <v>0</v>
      </c>
    </row>
    <row r="700">
      <c r="A700" t="n">
        <v>199443</v>
      </c>
      <c r="B700" t="inlineStr">
        <is>
          <t>Arcos</t>
        </is>
      </c>
      <c r="C700" t="inlineStr">
        <is>
          <t>PJ 00352023 - JESSICA IZABEL DE SOUZA</t>
        </is>
      </c>
      <c r="D700" t="inlineStr">
        <is>
          <t>PROVISAO</t>
        </is>
      </c>
      <c r="E700" s="550" t="n">
        <v>46204</v>
      </c>
      <c r="F700" s="550" t="n">
        <v>46244</v>
      </c>
      <c r="G700" t="inlineStr">
        <is>
          <t>Mão de Obra - PJ</t>
        </is>
      </c>
      <c r="H700" t="inlineStr">
        <is>
          <t>MDO PJ Fixo</t>
        </is>
      </c>
      <c r="I700" t="inlineStr">
        <is>
          <t xml:space="preserve">SALÁRIO PJ </t>
        </is>
      </c>
      <c r="J700" t="n">
        <v>-1500</v>
      </c>
      <c r="K700" t="n">
        <v>-1500</v>
      </c>
      <c r="M700" t="inlineStr">
        <is>
          <t>ANALISTA FINANCEIRO DO SQUAD</t>
        </is>
      </c>
      <c r="N700" t="inlineStr">
        <is>
          <t xml:space="preserve">  - Squad</t>
        </is>
      </c>
      <c r="O700" t="inlineStr">
        <is>
          <t>Provisionado</t>
        </is>
      </c>
      <c r="Q700" t="inlineStr">
        <is>
          <t>07/2026</t>
        </is>
      </c>
      <c r="R700" t="n">
        <v>0</v>
      </c>
    </row>
    <row r="701">
      <c r="A701" t="n">
        <v>224856</v>
      </c>
      <c r="B701" t="inlineStr">
        <is>
          <t>Arcos</t>
        </is>
      </c>
      <c r="C701" t="inlineStr">
        <is>
          <t>VINICIUS NORIVAL BARBOSA DA SILVA</t>
        </is>
      </c>
      <c r="D701" t="inlineStr">
        <is>
          <t>PROVISAO</t>
        </is>
      </c>
      <c r="E701" s="550" t="n">
        <v>46204</v>
      </c>
      <c r="F701" s="550" t="n">
        <v>46244</v>
      </c>
      <c r="G701" t="inlineStr">
        <is>
          <t>Mão de Obra - PJ</t>
        </is>
      </c>
      <c r="H701" t="inlineStr">
        <is>
          <t>MDO PJ Fixo</t>
        </is>
      </c>
      <c r="I701" t="inlineStr">
        <is>
          <t>SALÁRIO PJ - PRODUTOR DE EVENTOS III</t>
        </is>
      </c>
      <c r="J701" t="n">
        <v>-1500</v>
      </c>
      <c r="K701" t="n">
        <v>-1500</v>
      </c>
      <c r="M701" t="inlineStr">
        <is>
          <t>ANALISTA EXECUTIVA DE EVENTOS</t>
        </is>
      </c>
      <c r="N701" t="inlineStr">
        <is>
          <t>MDO Terceirizada - Eventos</t>
        </is>
      </c>
      <c r="O701" t="inlineStr">
        <is>
          <t>Provisionado</t>
        </is>
      </c>
      <c r="Q701" t="inlineStr">
        <is>
          <t>07/2026</t>
        </is>
      </c>
      <c r="R701" t="n">
        <v>0</v>
      </c>
    </row>
    <row r="702">
      <c r="A702" t="n">
        <v>198576</v>
      </c>
      <c r="B702" t="inlineStr">
        <is>
          <t>Arcos</t>
        </is>
      </c>
      <c r="C702" t="inlineStr">
        <is>
          <t>SUSTENIDOS ORGANIZACAO SOCIAL DE CULTURA</t>
        </is>
      </c>
      <c r="D702" t="inlineStr">
        <is>
          <t>PROVISAO</t>
        </is>
      </c>
      <c r="E702" s="550" t="n">
        <v>46204</v>
      </c>
      <c r="F702" s="550" t="n">
        <v>46244</v>
      </c>
      <c r="G702" t="inlineStr">
        <is>
          <t>Custo de Ocupação</t>
        </is>
      </c>
      <c r="H702" t="inlineStr">
        <is>
          <t>Aluguel de Imoveis</t>
        </is>
      </c>
      <c r="I702" t="inlineStr">
        <is>
          <t>ALUGUEL DE IMOVEIS - VARIAVEL -</t>
        </is>
      </c>
      <c r="J702" t="n">
        <v>-45000</v>
      </c>
      <c r="K702" t="n">
        <v>-45000</v>
      </c>
      <c r="O702" t="inlineStr">
        <is>
          <t>Provisionado</t>
        </is>
      </c>
      <c r="Q702" t="inlineStr">
        <is>
          <t>07/2026</t>
        </is>
      </c>
      <c r="R702" t="n">
        <v>0</v>
      </c>
    </row>
    <row r="703">
      <c r="A703" t="n">
        <v>230825</v>
      </c>
      <c r="B703" t="inlineStr">
        <is>
          <t>Arcos</t>
        </is>
      </c>
      <c r="C703" t="inlineStr">
        <is>
          <t>PJ 00172021 - MATHEUS MONTEIRO ALMEIDA</t>
        </is>
      </c>
      <c r="D703" t="inlineStr">
        <is>
          <t>PROVISAO</t>
        </is>
      </c>
      <c r="E703" s="550" t="n">
        <v>46204</v>
      </c>
      <c r="F703" s="550" t="n">
        <v>46244</v>
      </c>
      <c r="G703" t="inlineStr">
        <is>
          <t>Mão de Obra - PJ</t>
        </is>
      </c>
      <c r="H703" t="inlineStr">
        <is>
          <t>MDO PJ Fixo</t>
        </is>
      </c>
      <c r="I703" t="inlineStr">
        <is>
          <t xml:space="preserve">SALÁRIO PJ 
</t>
        </is>
      </c>
      <c r="J703" t="n">
        <v>-5100</v>
      </c>
      <c r="K703" t="n">
        <v>-5100</v>
      </c>
      <c r="M703" t="inlineStr">
        <is>
          <t>COORDENADOR</t>
        </is>
      </c>
      <c r="N703" t="inlineStr">
        <is>
          <t xml:space="preserve">  - Coordenador</t>
        </is>
      </c>
      <c r="O703" t="inlineStr">
        <is>
          <t>Provisionado</t>
        </is>
      </c>
      <c r="Q703" t="inlineStr">
        <is>
          <t>07/2026</t>
        </is>
      </c>
      <c r="R703" t="n">
        <v>0</v>
      </c>
    </row>
    <row r="704">
      <c r="A704" t="n">
        <v>214109</v>
      </c>
      <c r="B704" t="inlineStr">
        <is>
          <t>Arcos</t>
        </is>
      </c>
      <c r="C704" t="inlineStr">
        <is>
          <t>GILVANIA DE SOUZA LAURENCIO</t>
        </is>
      </c>
      <c r="D704" t="inlineStr">
        <is>
          <t>PROVISAO</t>
        </is>
      </c>
      <c r="E704" s="550" t="n">
        <v>46204</v>
      </c>
      <c r="F704" s="550" t="n">
        <v>46244</v>
      </c>
      <c r="G704" t="inlineStr">
        <is>
          <t>Mão de Obra - PJ</t>
        </is>
      </c>
      <c r="H704" t="inlineStr">
        <is>
          <t>MDO PJ Fixo</t>
        </is>
      </c>
      <c r="I704" t="inlineStr">
        <is>
          <t xml:space="preserve">SALÁRIO PJ </t>
        </is>
      </c>
      <c r="J704" t="n">
        <v>-3400</v>
      </c>
      <c r="K704" t="n">
        <v>-3400</v>
      </c>
      <c r="M704" t="inlineStr">
        <is>
          <t>CHEFE DE COZINHA</t>
        </is>
      </c>
      <c r="N704" t="inlineStr">
        <is>
          <t xml:space="preserve">  - Chefe de Cozinha</t>
        </is>
      </c>
      <c r="O704" t="inlineStr">
        <is>
          <t>Provisionado</t>
        </is>
      </c>
      <c r="Q704" t="inlineStr">
        <is>
          <t>07/2026</t>
        </is>
      </c>
      <c r="R704" t="n">
        <v>0</v>
      </c>
    </row>
    <row r="705">
      <c r="A705" t="n">
        <v>199555</v>
      </c>
      <c r="B705" t="inlineStr">
        <is>
          <t>Arcos</t>
        </is>
      </c>
      <c r="C705" t="inlineStr">
        <is>
          <t>PJ 55774785000141</t>
        </is>
      </c>
      <c r="D705" t="inlineStr">
        <is>
          <t>PROVISAO</t>
        </is>
      </c>
      <c r="E705" s="550" t="n">
        <v>46204</v>
      </c>
      <c r="F705" s="550" t="n">
        <v>46244</v>
      </c>
      <c r="G705" t="inlineStr">
        <is>
          <t>Mão de Obra - PJ</t>
        </is>
      </c>
      <c r="H705" t="inlineStr">
        <is>
          <t>MDO PJ Fixo</t>
        </is>
      </c>
      <c r="I705" t="inlineStr">
        <is>
          <t>SALÁRIO PJ</t>
        </is>
      </c>
      <c r="J705" t="n">
        <v>-1125</v>
      </c>
      <c r="K705" t="n">
        <v>-1125</v>
      </c>
      <c r="M705" t="inlineStr">
        <is>
          <t>ANALISTA DE COMPRAS DO SQUAD</t>
        </is>
      </c>
      <c r="N705" t="inlineStr">
        <is>
          <t xml:space="preserve">  - Squad</t>
        </is>
      </c>
      <c r="O705" t="inlineStr">
        <is>
          <t>Provisionado</t>
        </is>
      </c>
      <c r="Q705" t="inlineStr">
        <is>
          <t>07/2026</t>
        </is>
      </c>
      <c r="R705" t="n">
        <v>0</v>
      </c>
    </row>
    <row r="706">
      <c r="A706" t="n">
        <v>219870</v>
      </c>
      <c r="B706" t="inlineStr">
        <is>
          <t>Arcos</t>
        </is>
      </c>
      <c r="C706" t="inlineStr">
        <is>
          <t>RD GESTAO E SISTEMAS S.A.</t>
        </is>
      </c>
      <c r="D706" t="inlineStr">
        <is>
          <t>RP0032026</t>
        </is>
      </c>
      <c r="E706" s="550" t="n">
        <v>46204</v>
      </c>
      <c r="F706" s="550" t="n">
        <v>46260</v>
      </c>
      <c r="G706" t="inlineStr">
        <is>
          <t>Marketing</t>
        </is>
      </c>
      <c r="H706" t="inlineStr">
        <is>
          <t>Ferramentas de Marketing</t>
        </is>
      </c>
      <c r="I706" t="inlineStr">
        <is>
          <t>DISPARO DE EMAILS (REEMBOLSO FACUNDO) - 07/2026</t>
        </is>
      </c>
      <c r="J706" t="n">
        <v>-1034.45</v>
      </c>
      <c r="K706" t="n">
        <v>-1034.45</v>
      </c>
      <c r="O706" t="inlineStr">
        <is>
          <t>Real</t>
        </is>
      </c>
      <c r="Q706" t="inlineStr">
        <is>
          <t>07/2026</t>
        </is>
      </c>
      <c r="R706" t="n">
        <v>0</v>
      </c>
    </row>
    <row r="707">
      <c r="A707" t="n">
        <v>199431</v>
      </c>
      <c r="B707" t="inlineStr">
        <is>
          <t>Arcos</t>
        </is>
      </c>
      <c r="C707" t="inlineStr">
        <is>
          <t>PJ 00492024 - ISABELLA FERNANDES GOMES</t>
        </is>
      </c>
      <c r="D707" t="inlineStr">
        <is>
          <t>PROVISAO</t>
        </is>
      </c>
      <c r="E707" s="550" t="n">
        <v>46204</v>
      </c>
      <c r="F707" s="550" t="n">
        <v>46244</v>
      </c>
      <c r="G707" t="inlineStr">
        <is>
          <t>Mão de Obra - PJ</t>
        </is>
      </c>
      <c r="H707" t="inlineStr">
        <is>
          <t>MDO PJ Fixo</t>
        </is>
      </c>
      <c r="I707" t="inlineStr">
        <is>
          <t xml:space="preserve">SALÁRIO PJ </t>
        </is>
      </c>
      <c r="J707" t="n">
        <v>-1800</v>
      </c>
      <c r="K707" t="n">
        <v>-1800</v>
      </c>
      <c r="M707" t="inlineStr">
        <is>
          <t>ANALISTA FINANCEIRO DO SQUAD</t>
        </is>
      </c>
      <c r="N707" t="inlineStr">
        <is>
          <t xml:space="preserve">  - Squad</t>
        </is>
      </c>
      <c r="O707" t="inlineStr">
        <is>
          <t>Provisionado</t>
        </is>
      </c>
      <c r="Q707" t="inlineStr">
        <is>
          <t>07/2026</t>
        </is>
      </c>
      <c r="R707" t="n">
        <v>0</v>
      </c>
    </row>
    <row r="708">
      <c r="A708" t="n">
        <v>199505</v>
      </c>
      <c r="B708" t="inlineStr">
        <is>
          <t>Arcos</t>
        </is>
      </c>
      <c r="C708" t="inlineStr">
        <is>
          <t>MARIA EDUARDA RAMOS DE SOUSA</t>
        </is>
      </c>
      <c r="D708" t="inlineStr">
        <is>
          <t>PROVISAO</t>
        </is>
      </c>
      <c r="E708" s="550" t="n">
        <v>46204</v>
      </c>
      <c r="F708" s="550" t="n">
        <v>46244</v>
      </c>
      <c r="G708" t="inlineStr">
        <is>
          <t>Mão de Obra - PJ</t>
        </is>
      </c>
      <c r="H708" t="inlineStr">
        <is>
          <t>MDO PJ Fixo</t>
        </is>
      </c>
      <c r="I708" t="inlineStr">
        <is>
          <t xml:space="preserve">SALÁRIO PJ </t>
        </is>
      </c>
      <c r="J708" t="n">
        <v>-4000</v>
      </c>
      <c r="K708" t="n">
        <v>-4000</v>
      </c>
      <c r="M708" t="inlineStr">
        <is>
          <t>ANALISTA EXECUTIVA DE EVENTOS</t>
        </is>
      </c>
      <c r="N708" t="inlineStr">
        <is>
          <t>MDO Terceirizada - Eventos</t>
        </is>
      </c>
      <c r="O708" t="inlineStr">
        <is>
          <t>Provisionado</t>
        </is>
      </c>
      <c r="Q708" t="inlineStr">
        <is>
          <t>07/2026</t>
        </is>
      </c>
      <c r="R708" t="n">
        <v>0</v>
      </c>
    </row>
    <row r="709">
      <c r="A709" t="n">
        <v>199393</v>
      </c>
      <c r="B709" t="inlineStr">
        <is>
          <t>Arcos</t>
        </is>
      </c>
      <c r="C709" t="inlineStr">
        <is>
          <t>DAIANY LOPES BONFIM</t>
        </is>
      </c>
      <c r="D709" t="inlineStr">
        <is>
          <t>PROVISAO</t>
        </is>
      </c>
      <c r="E709" s="550" t="n">
        <v>46204</v>
      </c>
      <c r="F709" s="550" t="n">
        <v>46244</v>
      </c>
      <c r="G709" t="inlineStr">
        <is>
          <t>Mão de Obra - PJ</t>
        </is>
      </c>
      <c r="H709" t="inlineStr">
        <is>
          <t>MDO PJ Fixo</t>
        </is>
      </c>
      <c r="I709" t="inlineStr">
        <is>
          <t xml:space="preserve">SALÁRIO PJ </t>
        </is>
      </c>
      <c r="J709" t="n">
        <v>-3100</v>
      </c>
      <c r="K709" t="n">
        <v>-3100</v>
      </c>
      <c r="M709" t="inlineStr">
        <is>
          <t>HOSTESS</t>
        </is>
      </c>
      <c r="N709" t="inlineStr">
        <is>
          <t xml:space="preserve">  - Hostess</t>
        </is>
      </c>
      <c r="O709" t="inlineStr">
        <is>
          <t>Provisionado</t>
        </is>
      </c>
      <c r="Q709" t="inlineStr">
        <is>
          <t>07/2026</t>
        </is>
      </c>
      <c r="R709" t="n">
        <v>0</v>
      </c>
    </row>
    <row r="710">
      <c r="A710" t="n">
        <v>219584</v>
      </c>
      <c r="B710" t="inlineStr">
        <is>
          <t>Arcos</t>
        </is>
      </c>
      <c r="C710" t="inlineStr">
        <is>
          <t>PJ 59349478000174</t>
        </is>
      </c>
      <c r="D710" t="inlineStr">
        <is>
          <t>PROVISAO</t>
        </is>
      </c>
      <c r="E710" s="550" t="n">
        <v>46204</v>
      </c>
      <c r="F710" s="550" t="n">
        <v>46244</v>
      </c>
      <c r="G710" t="inlineStr">
        <is>
          <t>Mão de Obra - PJ</t>
        </is>
      </c>
      <c r="H710" t="inlineStr">
        <is>
          <t>MDO PJ Fixo</t>
        </is>
      </c>
      <c r="I710" t="inlineStr">
        <is>
          <t xml:space="preserve">SALÁRIO PJ </t>
        </is>
      </c>
      <c r="J710" t="n">
        <v>-4200</v>
      </c>
      <c r="K710" t="n">
        <v>-4200</v>
      </c>
      <c r="M710" t="inlineStr">
        <is>
          <t>COORDENADOR</t>
        </is>
      </c>
      <c r="N710" t="inlineStr">
        <is>
          <t xml:space="preserve">  - Coordenador</t>
        </is>
      </c>
      <c r="O710" t="inlineStr">
        <is>
          <t>Provisionado</t>
        </is>
      </c>
      <c r="Q710" t="inlineStr">
        <is>
          <t>07/2026</t>
        </is>
      </c>
      <c r="R710" t="n">
        <v>0</v>
      </c>
    </row>
    <row r="711">
      <c r="A711" t="n">
        <v>199529</v>
      </c>
      <c r="B711" t="inlineStr">
        <is>
          <t>Arcos</t>
        </is>
      </c>
      <c r="C711" t="inlineStr">
        <is>
          <t>RENATA DIAS PERRONI</t>
        </is>
      </c>
      <c r="D711" t="inlineStr">
        <is>
          <t>PROVISAO</t>
        </is>
      </c>
      <c r="E711" s="550" t="n">
        <v>46204</v>
      </c>
      <c r="F711" s="550" t="n">
        <v>46244</v>
      </c>
      <c r="G711" t="inlineStr">
        <is>
          <t>Mão de Obra - PJ</t>
        </is>
      </c>
      <c r="H711" t="inlineStr">
        <is>
          <t>MDO PJ Fixo</t>
        </is>
      </c>
      <c r="I711" t="inlineStr">
        <is>
          <t>SALÁRIO PJ</t>
        </is>
      </c>
      <c r="J711" t="n">
        <v>-3100</v>
      </c>
      <c r="K711" t="n">
        <v>-3100</v>
      </c>
      <c r="M711" t="inlineStr">
        <is>
          <t>HOSTESS</t>
        </is>
      </c>
      <c r="N711" t="inlineStr">
        <is>
          <t xml:space="preserve">  - Hostess</t>
        </is>
      </c>
      <c r="O711" t="inlineStr">
        <is>
          <t>Provisionado</t>
        </is>
      </c>
      <c r="Q711" t="inlineStr">
        <is>
          <t>07/2026</t>
        </is>
      </c>
      <c r="R711" t="n">
        <v>0</v>
      </c>
    </row>
    <row r="712">
      <c r="A712" t="n">
        <v>216076</v>
      </c>
      <c r="B712" t="inlineStr">
        <is>
          <t>Arcos</t>
        </is>
      </c>
      <c r="C712" t="inlineStr">
        <is>
          <t>FABRICA DE BARES SERVICOS LTDA FB</t>
        </is>
      </c>
      <c r="D712" t="inlineStr">
        <is>
          <t>PROVISAO</t>
        </is>
      </c>
      <c r="E712" s="550" t="n">
        <v>46204</v>
      </c>
      <c r="F712" s="550" t="n">
        <v>46254</v>
      </c>
      <c r="G712" t="inlineStr">
        <is>
          <t>Serviços de Terceiros</t>
        </is>
      </c>
      <c r="H712" t="inlineStr">
        <is>
          <t>Assessoria RH</t>
        </is>
      </c>
      <c r="I712" t="inlineStr">
        <is>
          <t>ASSESSORIA RH - 02/2026</t>
        </is>
      </c>
      <c r="J712" t="n">
        <v>-1100</v>
      </c>
      <c r="K712" t="n">
        <v>-1100</v>
      </c>
      <c r="O712" t="inlineStr">
        <is>
          <t>Provisionado</t>
        </is>
      </c>
      <c r="Q712" t="inlineStr">
        <is>
          <t>07/2026</t>
        </is>
      </c>
      <c r="R712" t="n">
        <v>0</v>
      </c>
    </row>
    <row r="713">
      <c r="A713" t="n">
        <v>229777</v>
      </c>
      <c r="B713" t="inlineStr">
        <is>
          <t>Arcos</t>
        </is>
      </c>
      <c r="C713" t="inlineStr">
        <is>
          <t>CONTRIBUICAO SINDICAL ASSISTENCIAL</t>
        </is>
      </c>
      <c r="D713" t="inlineStr">
        <is>
          <t>PROVISAO</t>
        </is>
      </c>
      <c r="E713" s="550" t="n">
        <v>46204</v>
      </c>
      <c r="F713" s="550" t="n">
        <v>46213</v>
      </c>
      <c r="G713" t="inlineStr">
        <is>
          <t>Mão de Obra - Benefícios</t>
        </is>
      </c>
      <c r="H713" t="inlineStr">
        <is>
          <t xml:space="preserve">Contribuição Sindical Assistencial   </t>
        </is>
      </c>
      <c r="J713" t="n">
        <v>-240</v>
      </c>
      <c r="K713" t="n">
        <v>-240</v>
      </c>
      <c r="O713" t="inlineStr">
        <is>
          <t>Provisionado</t>
        </is>
      </c>
      <c r="Q713" t="inlineStr">
        <is>
          <t>07/2026</t>
        </is>
      </c>
      <c r="R713" t="n">
        <v>0</v>
      </c>
    </row>
    <row r="714">
      <c r="A714" t="n">
        <v>199381</v>
      </c>
      <c r="B714" t="inlineStr">
        <is>
          <t>Arcos</t>
        </is>
      </c>
      <c r="C714" t="inlineStr">
        <is>
          <t xml:space="preserve">PJ 00482024  BARBARA SARMENTO ABIB </t>
        </is>
      </c>
      <c r="D714" t="inlineStr">
        <is>
          <t>PROVISAO</t>
        </is>
      </c>
      <c r="E714" s="550" t="n">
        <v>46204</v>
      </c>
      <c r="F714" s="550" t="n">
        <v>46244</v>
      </c>
      <c r="G714" t="inlineStr">
        <is>
          <t>Mão de Obra - PJ</t>
        </is>
      </c>
      <c r="H714" t="inlineStr">
        <is>
          <t>MDO PJ Fixo</t>
        </is>
      </c>
      <c r="I714" t="inlineStr">
        <is>
          <t xml:space="preserve">SALÁRIO PJ </t>
        </is>
      </c>
      <c r="J714" t="n">
        <v>-4000</v>
      </c>
      <c r="K714" t="n">
        <v>-4000</v>
      </c>
      <c r="M714" t="inlineStr">
        <is>
          <t>SUB CHEFE DE COZINHA</t>
        </is>
      </c>
      <c r="N714" t="inlineStr">
        <is>
          <t xml:space="preserve">  - Sub Chefe de Cozinha</t>
        </is>
      </c>
      <c r="O714" t="inlineStr">
        <is>
          <t>Provisionado</t>
        </is>
      </c>
      <c r="Q714" t="inlineStr">
        <is>
          <t>07/2026</t>
        </is>
      </c>
      <c r="R714" t="n">
        <v>0</v>
      </c>
    </row>
    <row r="715">
      <c r="A715" t="n">
        <v>199406</v>
      </c>
      <c r="B715" t="inlineStr">
        <is>
          <t>Arcos</t>
        </is>
      </c>
      <c r="C715" t="inlineStr">
        <is>
          <t>FELIPE FERREIRA FRANCA 36496185832</t>
        </is>
      </c>
      <c r="D715" t="inlineStr">
        <is>
          <t>PROVISAO</t>
        </is>
      </c>
      <c r="E715" s="550" t="n">
        <v>46204</v>
      </c>
      <c r="F715" s="550" t="n">
        <v>46244</v>
      </c>
      <c r="G715" t="inlineStr">
        <is>
          <t>Mão de Obra - PJ</t>
        </is>
      </c>
      <c r="H715" t="inlineStr">
        <is>
          <t>MDO PJ Fixo</t>
        </is>
      </c>
      <c r="I715" t="inlineStr">
        <is>
          <t xml:space="preserve">SALÁRIO PJ </t>
        </is>
      </c>
      <c r="J715" t="n">
        <v>-10000</v>
      </c>
      <c r="K715" t="n">
        <v>-10000</v>
      </c>
      <c r="M715" t="inlineStr">
        <is>
          <t>LIDER DE SQUAD</t>
        </is>
      </c>
      <c r="N715" t="inlineStr">
        <is>
          <t xml:space="preserve">  - Squad</t>
        </is>
      </c>
      <c r="O715" t="inlineStr">
        <is>
          <t>Provisionado</t>
        </is>
      </c>
      <c r="Q715" t="inlineStr">
        <is>
          <t>07/2026</t>
        </is>
      </c>
      <c r="R715" t="n">
        <v>0</v>
      </c>
    </row>
    <row r="716">
      <c r="A716" t="n">
        <v>199543</v>
      </c>
      <c r="B716" t="inlineStr">
        <is>
          <t>Arcos</t>
        </is>
      </c>
      <c r="C716" t="inlineStr">
        <is>
          <t>PJ 00132021 - TELES DE ALMEIDA PINTO</t>
        </is>
      </c>
      <c r="D716" t="inlineStr">
        <is>
          <t>PROVISAO</t>
        </is>
      </c>
      <c r="E716" s="550" t="n">
        <v>46204</v>
      </c>
      <c r="F716" s="550" t="n">
        <v>46244</v>
      </c>
      <c r="G716" t="inlineStr">
        <is>
          <t>Mão de Obra - PJ</t>
        </is>
      </c>
      <c r="H716" t="inlineStr">
        <is>
          <t>MDO PJ Fixo</t>
        </is>
      </c>
      <c r="I716" t="inlineStr">
        <is>
          <t>SALÁRIO PJ</t>
        </is>
      </c>
      <c r="J716" t="n">
        <v>-4000</v>
      </c>
      <c r="K716" t="n">
        <v>-4000</v>
      </c>
      <c r="M716" t="inlineStr">
        <is>
          <t>CHEFE DE BAR SQUAD</t>
        </is>
      </c>
      <c r="N716" t="inlineStr">
        <is>
          <t xml:space="preserve">  - Squad</t>
        </is>
      </c>
      <c r="O716" t="inlineStr">
        <is>
          <t>Provisionado</t>
        </is>
      </c>
      <c r="Q716" t="inlineStr">
        <is>
          <t>07/2026</t>
        </is>
      </c>
      <c r="R716" t="n">
        <v>0</v>
      </c>
    </row>
    <row r="717">
      <c r="A717" t="n">
        <v>230413</v>
      </c>
      <c r="B717" t="inlineStr">
        <is>
          <t>Arcos</t>
        </is>
      </c>
      <c r="C717" t="inlineStr">
        <is>
          <t>CONCIERGE IA SOLUCOES LTDA</t>
        </is>
      </c>
      <c r="D717" t="inlineStr">
        <is>
          <t>PROVISAO</t>
        </is>
      </c>
      <c r="E717" s="550" t="n">
        <v>46204</v>
      </c>
      <c r="F717" s="550" t="n">
        <v>46239</v>
      </c>
      <c r="G717" t="inlineStr">
        <is>
          <t>Marketing</t>
        </is>
      </c>
      <c r="H717" t="inlineStr">
        <is>
          <t>Ferramentas de Marketing</t>
        </is>
      </c>
      <c r="I717" t="inlineStr">
        <is>
          <t xml:space="preserve">DIONISIO (CARTAO FINAL 8330) - CARDAPIO + CRM + IA ATENDENTE 24/7- </t>
        </is>
      </c>
      <c r="J717" t="n">
        <v>-409</v>
      </c>
      <c r="K717" t="n">
        <v>-409</v>
      </c>
      <c r="O717" t="inlineStr">
        <is>
          <t>Provisionado</t>
        </is>
      </c>
      <c r="Q717" t="inlineStr">
        <is>
          <t>07/2026</t>
        </is>
      </c>
      <c r="R717" t="n">
        <v>0</v>
      </c>
    </row>
    <row r="718">
      <c r="A718" t="n">
        <v>199469</v>
      </c>
      <c r="B718" t="inlineStr">
        <is>
          <t>Arcos</t>
        </is>
      </c>
      <c r="C718" t="inlineStr">
        <is>
          <t xml:space="preserve">PJ 00452023 LAISA ROCHA LARANGEIRA </t>
        </is>
      </c>
      <c r="D718" t="inlineStr">
        <is>
          <t>PROVISAO</t>
        </is>
      </c>
      <c r="E718" s="550" t="n">
        <v>46204</v>
      </c>
      <c r="F718" s="550" t="n">
        <v>46244</v>
      </c>
      <c r="G718" t="inlineStr">
        <is>
          <t>Mão de Obra - PJ</t>
        </is>
      </c>
      <c r="H718" t="inlineStr">
        <is>
          <t>MDO PJ Fixo</t>
        </is>
      </c>
      <c r="I718" t="inlineStr">
        <is>
          <t xml:space="preserve">SALÁRIO PJ </t>
        </is>
      </c>
      <c r="J718" t="n">
        <v>-3200</v>
      </c>
      <c r="K718" t="n">
        <v>-3200</v>
      </c>
      <c r="M718" t="inlineStr">
        <is>
          <t>ASSISTENTE DE MARKETING DO SQUAD</t>
        </is>
      </c>
      <c r="N718" t="inlineStr">
        <is>
          <t xml:space="preserve">  - Squad</t>
        </is>
      </c>
      <c r="O718" t="inlineStr">
        <is>
          <t>Provisionado</t>
        </is>
      </c>
      <c r="Q718" t="inlineStr">
        <is>
          <t>07/2026</t>
        </is>
      </c>
      <c r="R718" t="n">
        <v>0</v>
      </c>
    </row>
    <row r="719">
      <c r="A719" t="n">
        <v>205050</v>
      </c>
      <c r="B719" t="inlineStr">
        <is>
          <t>Arcos</t>
        </is>
      </c>
      <c r="C719" t="inlineStr">
        <is>
          <t>PJ 43960118000174 - DIEGO OLIVEIRA SANTANA</t>
        </is>
      </c>
      <c r="D719" t="inlineStr">
        <is>
          <t>PROVISAO</t>
        </is>
      </c>
      <c r="E719" s="550" t="n">
        <v>46204</v>
      </c>
      <c r="F719" s="550" t="n">
        <v>46244</v>
      </c>
      <c r="G719" t="inlineStr">
        <is>
          <t>Mão de Obra - PJ</t>
        </is>
      </c>
      <c r="H719" t="inlineStr">
        <is>
          <t>MDO PJ Fixo</t>
        </is>
      </c>
      <c r="I719" t="inlineStr">
        <is>
          <t xml:space="preserve">SALÁRIO PJ </t>
        </is>
      </c>
      <c r="J719" t="n">
        <v>-3100</v>
      </c>
      <c r="K719" t="n">
        <v>-3100</v>
      </c>
      <c r="M719" t="inlineStr">
        <is>
          <t>HOSTESS</t>
        </is>
      </c>
      <c r="N719" t="inlineStr">
        <is>
          <t xml:space="preserve">  - Hostess</t>
        </is>
      </c>
      <c r="O719" t="inlineStr">
        <is>
          <t>Provisionado</t>
        </is>
      </c>
      <c r="Q719" t="inlineStr">
        <is>
          <t>07/2026</t>
        </is>
      </c>
      <c r="R719" t="n">
        <v>0</v>
      </c>
    </row>
    <row r="720">
      <c r="A720" t="n">
        <v>199591</v>
      </c>
      <c r="B720" t="inlineStr">
        <is>
          <t>Arcos</t>
        </is>
      </c>
      <c r="C720" t="inlineStr">
        <is>
          <t>VICTOR ALE DE LIMA SOARES GONÇALVES</t>
        </is>
      </c>
      <c r="D720" t="inlineStr">
        <is>
          <t>PROVISAO</t>
        </is>
      </c>
      <c r="E720" s="550" t="n">
        <v>46204</v>
      </c>
      <c r="F720" s="550" t="n">
        <v>46244</v>
      </c>
      <c r="G720" t="inlineStr">
        <is>
          <t>Mão de Obra - PJ</t>
        </is>
      </c>
      <c r="H720" t="inlineStr">
        <is>
          <t>MDO PJ Fixo</t>
        </is>
      </c>
      <c r="I720" t="inlineStr">
        <is>
          <t>SALÁRIO PJ</t>
        </is>
      </c>
      <c r="J720" t="n">
        <v>-4200</v>
      </c>
      <c r="K720" t="n">
        <v>-4200</v>
      </c>
      <c r="M720" t="inlineStr">
        <is>
          <t>COORDENADOR</t>
        </is>
      </c>
      <c r="N720" t="inlineStr">
        <is>
          <t xml:space="preserve">  - Coordenador</t>
        </is>
      </c>
      <c r="O720" t="inlineStr">
        <is>
          <t>Provisionado</t>
        </is>
      </c>
      <c r="Q720" t="inlineStr">
        <is>
          <t>07/2026</t>
        </is>
      </c>
      <c r="R720" t="n">
        <v>0</v>
      </c>
    </row>
    <row r="721">
      <c r="A721" t="n">
        <v>230942</v>
      </c>
      <c r="B721" t="inlineStr">
        <is>
          <t>Arcos</t>
        </is>
      </c>
      <c r="C721" t="inlineStr">
        <is>
          <t xml:space="preserve">EVENTOS SOLEDAD LTDA  </t>
        </is>
      </c>
      <c r="D721" t="inlineStr">
        <is>
          <t>PROVISAO</t>
        </is>
      </c>
      <c r="E721" s="550" t="n">
        <v>46204</v>
      </c>
      <c r="F721" s="550" t="n">
        <v>46218</v>
      </c>
      <c r="G721" t="inlineStr">
        <is>
          <t>Serviços de Terceiros</t>
        </is>
      </c>
      <c r="H721" t="inlineStr">
        <is>
          <t>Assessoria de Alimentos e Bebidas</t>
        </is>
      </c>
      <c r="I721" t="inlineStr">
        <is>
          <t xml:space="preserve">CONSULTORA DE BAR </t>
        </is>
      </c>
      <c r="J721" t="n">
        <v>-11000</v>
      </c>
      <c r="K721" t="n">
        <v>-11000</v>
      </c>
      <c r="O721" t="inlineStr">
        <is>
          <t>Provisionado</t>
        </is>
      </c>
      <c r="Q721" t="inlineStr">
        <is>
          <t>07/2026</t>
        </is>
      </c>
      <c r="R721" t="n">
        <v>0</v>
      </c>
    </row>
    <row r="722">
      <c r="A722" t="n">
        <v>214152</v>
      </c>
      <c r="B722" t="inlineStr">
        <is>
          <t>Arcos</t>
        </is>
      </c>
      <c r="C722" t="inlineStr">
        <is>
          <t xml:space="preserve">JANAINA SANTOS PAES DA SILVA </t>
        </is>
      </c>
      <c r="D722" t="inlineStr">
        <is>
          <t>PROVISAO</t>
        </is>
      </c>
      <c r="E722" s="550" t="n">
        <v>46204</v>
      </c>
      <c r="F722" s="550" t="n">
        <v>46244</v>
      </c>
      <c r="G722" t="inlineStr">
        <is>
          <t>Mão de Obra - PJ</t>
        </is>
      </c>
      <c r="H722" t="inlineStr">
        <is>
          <t>MDO PJ Fixo</t>
        </is>
      </c>
      <c r="I722" t="inlineStr">
        <is>
          <t xml:space="preserve">SALÁRIO PJ </t>
        </is>
      </c>
      <c r="J722" t="n">
        <v>-4000</v>
      </c>
      <c r="K722" t="n">
        <v>-4000</v>
      </c>
      <c r="M722" t="inlineStr">
        <is>
          <t>SUB CHEFE DE COZINHA</t>
        </is>
      </c>
      <c r="N722" t="inlineStr">
        <is>
          <t xml:space="preserve">  - Sub Chefe de Cozinha</t>
        </is>
      </c>
      <c r="O722" t="inlineStr">
        <is>
          <t>Provisionado</t>
        </is>
      </c>
      <c r="Q722" t="inlineStr">
        <is>
          <t>07/2026</t>
        </is>
      </c>
      <c r="R722" t="n">
        <v>0</v>
      </c>
    </row>
    <row r="723">
      <c r="A723" t="n">
        <v>199369</v>
      </c>
      <c r="B723" t="inlineStr">
        <is>
          <t>Arcos</t>
        </is>
      </c>
      <c r="C723" t="inlineStr">
        <is>
          <t>ALISSON MARCELO DOS SANTOS OLIVEIRA</t>
        </is>
      </c>
      <c r="D723" t="inlineStr">
        <is>
          <t>PROVISAO</t>
        </is>
      </c>
      <c r="E723" s="550" t="n">
        <v>46204</v>
      </c>
      <c r="F723" s="550" t="n">
        <v>46244</v>
      </c>
      <c r="G723" t="inlineStr">
        <is>
          <t>Mão de Obra - PJ</t>
        </is>
      </c>
      <c r="H723" t="inlineStr">
        <is>
          <t>MDO PJ Fixo</t>
        </is>
      </c>
      <c r="I723" t="inlineStr">
        <is>
          <t xml:space="preserve">SALÁRIO PJ </t>
        </is>
      </c>
      <c r="J723" t="n">
        <v>-4200</v>
      </c>
      <c r="K723" t="n">
        <v>-4200</v>
      </c>
      <c r="M723" t="inlineStr">
        <is>
          <t>COORDENADOR</t>
        </is>
      </c>
      <c r="N723" t="inlineStr">
        <is>
          <t xml:space="preserve">  - Coordenador</t>
        </is>
      </c>
      <c r="O723" t="inlineStr">
        <is>
          <t>Provisionado</t>
        </is>
      </c>
      <c r="Q723" t="inlineStr">
        <is>
          <t>07/2026</t>
        </is>
      </c>
      <c r="R723" t="n">
        <v>0</v>
      </c>
    </row>
    <row r="724">
      <c r="A724" t="n">
        <v>195203</v>
      </c>
      <c r="B724" t="inlineStr">
        <is>
          <t>Arcos</t>
        </is>
      </c>
      <c r="C724" t="inlineStr">
        <is>
          <t>PRESHH ALUGUEL DE MAQUINAS LTDA</t>
        </is>
      </c>
      <c r="D724" t="inlineStr">
        <is>
          <t>PROVISAO</t>
        </is>
      </c>
      <c r="E724" s="550" t="n">
        <v>46204</v>
      </c>
      <c r="F724" s="550" t="n">
        <v>46244</v>
      </c>
      <c r="G724" t="inlineStr">
        <is>
          <t>Locação de Equipamentos</t>
        </is>
      </c>
      <c r="H724" t="inlineStr">
        <is>
          <t>Locações de Equipamentos - Operacionais</t>
        </is>
      </c>
      <c r="I724" t="inlineStr">
        <is>
          <t>LOCACAO DE EQUIPAMENTOS - EQUIPAMENTO DE CARBONATACAO</t>
        </is>
      </c>
      <c r="J724" t="n">
        <v>-878</v>
      </c>
      <c r="K724" t="n">
        <v>-878</v>
      </c>
      <c r="O724" t="inlineStr">
        <is>
          <t>Provisionado</t>
        </is>
      </c>
      <c r="Q724" t="inlineStr">
        <is>
          <t>07/2026</t>
        </is>
      </c>
      <c r="R724" t="n">
        <v>0</v>
      </c>
    </row>
    <row r="725">
      <c r="A725" t="n">
        <v>192776</v>
      </c>
      <c r="B725" t="inlineStr">
        <is>
          <t>Arcos</t>
        </is>
      </c>
      <c r="C725" t="inlineStr">
        <is>
          <t>EASY ICE SOLUTION LTDA-ME LOCAÇÃO</t>
        </is>
      </c>
      <c r="D725" t="inlineStr">
        <is>
          <t>PROVISAO</t>
        </is>
      </c>
      <c r="E725" s="550" t="n">
        <v>46204</v>
      </c>
      <c r="F725" s="550" t="n">
        <v>46249</v>
      </c>
      <c r="G725" t="inlineStr">
        <is>
          <t>Locação de Equipamentos</t>
        </is>
      </c>
      <c r="H725" t="inlineStr">
        <is>
          <t>Locações de Equipamentos - Operacionais</t>
        </is>
      </c>
      <c r="I725" t="inlineStr">
        <is>
          <t xml:space="preserve">LOCACAO DE EQUIPAMENTOS - 3 MAQUINAS DE GELO </t>
        </is>
      </c>
      <c r="J725" t="n">
        <v>-4380</v>
      </c>
      <c r="K725" t="n">
        <v>-4380</v>
      </c>
      <c r="O725" t="inlineStr">
        <is>
          <t>Provisionado</t>
        </is>
      </c>
      <c r="Q725" t="inlineStr">
        <is>
          <t>07/2026</t>
        </is>
      </c>
      <c r="R725" t="n">
        <v>0</v>
      </c>
    </row>
    <row r="726">
      <c r="A726" t="n">
        <v>195216</v>
      </c>
      <c r="B726" t="inlineStr">
        <is>
          <t>Arcos</t>
        </is>
      </c>
      <c r="C726" t="inlineStr">
        <is>
          <t>SEGUROS SURA S/A</t>
        </is>
      </c>
      <c r="D726" t="inlineStr">
        <is>
          <t>PROVISAO</t>
        </is>
      </c>
      <c r="E726" s="550" t="n">
        <v>46204</v>
      </c>
      <c r="F726" s="550" t="n">
        <v>46213</v>
      </c>
      <c r="G726" t="inlineStr">
        <is>
          <t>Custo de Ocupação</t>
        </is>
      </c>
      <c r="H726" t="inlineStr">
        <is>
          <t>Seguro Patrimonial</t>
        </is>
      </c>
      <c r="I726" t="inlineStr">
        <is>
          <t xml:space="preserve">REEMBOLSO SEGURO PATRIMONIAL - APOLICE 150306 - PARC </t>
        </is>
      </c>
      <c r="J726" t="n">
        <v>-240.17</v>
      </c>
      <c r="K726" t="n">
        <v>-240.17</v>
      </c>
      <c r="O726" t="inlineStr">
        <is>
          <t>Provisionado</t>
        </is>
      </c>
      <c r="Q726" t="inlineStr">
        <is>
          <t>07/2026</t>
        </is>
      </c>
      <c r="R726" t="n">
        <v>0</v>
      </c>
    </row>
    <row r="727">
      <c r="A727" t="n">
        <v>195995</v>
      </c>
      <c r="B727" t="inlineStr">
        <is>
          <t>Arcos</t>
        </is>
      </c>
      <c r="C727" t="inlineStr">
        <is>
          <t>VALE TRANSPORTE</t>
        </is>
      </c>
      <c r="D727" t="inlineStr">
        <is>
          <t>PROVISAO</t>
        </is>
      </c>
      <c r="E727" s="550" t="n">
        <v>46204</v>
      </c>
      <c r="F727" s="550" t="n">
        <v>46229</v>
      </c>
      <c r="G727" t="inlineStr">
        <is>
          <t>Mão de Obra - Benefícios</t>
        </is>
      </c>
      <c r="H727" t="inlineStr">
        <is>
          <t xml:space="preserve">  -  Vale-transporte</t>
        </is>
      </c>
      <c r="I727" t="inlineStr">
        <is>
          <t xml:space="preserve">VT AESA </t>
        </is>
      </c>
      <c r="J727" t="n">
        <v>-250</v>
      </c>
      <c r="K727" t="n">
        <v>-250</v>
      </c>
      <c r="O727" t="inlineStr">
        <is>
          <t>Provisionado</t>
        </is>
      </c>
      <c r="Q727" t="inlineStr">
        <is>
          <t>07/2026</t>
        </is>
      </c>
      <c r="R727" t="n">
        <v>0</v>
      </c>
    </row>
    <row r="728">
      <c r="A728" t="n">
        <v>195190</v>
      </c>
      <c r="B728" t="inlineStr">
        <is>
          <t>Arcos</t>
        </is>
      </c>
      <c r="C728" t="inlineStr">
        <is>
          <t>PORTO SEGURO SEGURO SAUDE SA</t>
        </is>
      </c>
      <c r="D728" t="inlineStr">
        <is>
          <t>PROVISAO</t>
        </is>
      </c>
      <c r="E728" s="550" t="n">
        <v>46204</v>
      </c>
      <c r="F728" s="550" t="n">
        <v>46213</v>
      </c>
      <c r="G728" t="inlineStr">
        <is>
          <t>Mão de Obra - Benefícios</t>
        </is>
      </c>
      <c r="H728" t="inlineStr">
        <is>
          <t xml:space="preserve">  -  Assist. Médica</t>
        </is>
      </c>
      <c r="I728" t="inlineStr">
        <is>
          <t xml:space="preserve">ASSISTENCIA MEDICA - </t>
        </is>
      </c>
      <c r="J728" t="n">
        <v>-10000</v>
      </c>
      <c r="K728" t="n">
        <v>-10000</v>
      </c>
      <c r="O728" t="inlineStr">
        <is>
          <t>Provisionado</t>
        </is>
      </c>
      <c r="Q728" t="inlineStr">
        <is>
          <t>07/2026</t>
        </is>
      </c>
      <c r="R728" t="n">
        <v>0</v>
      </c>
    </row>
    <row r="729">
      <c r="A729" t="n">
        <v>192788</v>
      </c>
      <c r="B729" t="inlineStr">
        <is>
          <t>Arcos</t>
        </is>
      </c>
      <c r="C729" t="inlineStr">
        <is>
          <t>ESCRITORIO CENTRAL DE ARRECADACAO E DISTRIBUICAO ECAD</t>
        </is>
      </c>
      <c r="D729" t="inlineStr">
        <is>
          <t>PROVISAO</t>
        </is>
      </c>
      <c r="E729" s="550" t="n">
        <v>46204</v>
      </c>
      <c r="F729" s="550" t="n">
        <v>46228</v>
      </c>
      <c r="G729" t="inlineStr">
        <is>
          <t>Custos Artístico Geral</t>
        </is>
      </c>
      <c r="H729" t="inlineStr">
        <is>
          <t>Taxas e Licenças - Artístico</t>
        </is>
      </c>
      <c r="I729" t="inlineStr">
        <is>
          <t xml:space="preserve">LOCACAO DE EQUIPAMENTOS FIXO - ECAD - </t>
        </is>
      </c>
      <c r="J729" t="n">
        <v>-861.08</v>
      </c>
      <c r="K729" t="n">
        <v>-861.08</v>
      </c>
      <c r="O729" t="inlineStr">
        <is>
          <t>Provisionado</t>
        </is>
      </c>
      <c r="Q729" t="inlineStr">
        <is>
          <t>07/2026</t>
        </is>
      </c>
      <c r="R729" t="n">
        <v>0</v>
      </c>
    </row>
    <row r="730">
      <c r="A730" t="n">
        <v>198484</v>
      </c>
      <c r="B730" t="inlineStr">
        <is>
          <t>Arcos</t>
        </is>
      </c>
      <c r="C730" t="inlineStr">
        <is>
          <t>SUSTENIDOS ORGANIZACAO SOCIAL DE CULTURA</t>
        </is>
      </c>
      <c r="D730" t="inlineStr">
        <is>
          <t>RP0152026</t>
        </is>
      </c>
      <c r="E730" s="550" t="n">
        <v>46204</v>
      </c>
      <c r="F730" s="550" t="n">
        <v>46244</v>
      </c>
      <c r="G730" t="inlineStr">
        <is>
          <t>Utilidades</t>
        </is>
      </c>
      <c r="H730" t="inlineStr">
        <is>
          <t>Agua/Esgoto</t>
        </is>
      </c>
      <c r="I730" t="inlineStr">
        <is>
          <t>AGUA/ ESGOTO - CONSUMO AGUA RESTAURANTE FIXO - 07/2026</t>
        </is>
      </c>
      <c r="J730" t="n">
        <v>-5000</v>
      </c>
      <c r="K730" t="n">
        <v>-5000</v>
      </c>
      <c r="O730" t="inlineStr">
        <is>
          <t>Real</t>
        </is>
      </c>
      <c r="Q730" t="inlineStr">
        <is>
          <t>07/2026</t>
        </is>
      </c>
      <c r="R730" t="n">
        <v>0</v>
      </c>
    </row>
    <row r="731">
      <c r="A731" t="n">
        <v>198524</v>
      </c>
      <c r="B731" t="inlineStr">
        <is>
          <t>Arcos</t>
        </is>
      </c>
      <c r="C731" t="inlineStr">
        <is>
          <t>SUSTENIDOS ORGANIZACAO SOCIAL DE CULTURA</t>
        </is>
      </c>
      <c r="D731" t="inlineStr">
        <is>
          <t>RP0172026</t>
        </is>
      </c>
      <c r="E731" s="550" t="n">
        <v>46204</v>
      </c>
      <c r="F731" s="550" t="n">
        <v>46244</v>
      </c>
      <c r="G731" t="inlineStr">
        <is>
          <t>Custo de Ocupação</t>
        </is>
      </c>
      <c r="H731" t="inlineStr">
        <is>
          <t>Aluguel de Imoveis</t>
        </is>
      </c>
      <c r="I731" t="inlineStr">
        <is>
          <t>ALUGUEL - BAR DE CIMA E COZINHA - 07/2026</t>
        </is>
      </c>
      <c r="J731" t="n">
        <v>-16000</v>
      </c>
      <c r="K731" t="n">
        <v>-16000</v>
      </c>
      <c r="O731" t="inlineStr">
        <is>
          <t>Real</t>
        </is>
      </c>
      <c r="Q731" t="inlineStr">
        <is>
          <t>07/2026</t>
        </is>
      </c>
      <c r="R731" t="n">
        <v>0</v>
      </c>
    </row>
    <row r="732">
      <c r="A732" t="n">
        <v>193154</v>
      </c>
      <c r="B732" t="inlineStr">
        <is>
          <t>Arcos</t>
        </is>
      </c>
      <c r="C732" t="inlineStr">
        <is>
          <t xml:space="preserve">MATEUS SILVEIRA CEZAR </t>
        </is>
      </c>
      <c r="D732" t="inlineStr">
        <is>
          <t>PROVISAO</t>
        </is>
      </c>
      <c r="E732" s="550" t="n">
        <v>46204</v>
      </c>
      <c r="F732" s="550" t="n">
        <v>46238</v>
      </c>
      <c r="G732" t="inlineStr">
        <is>
          <t>Marketing</t>
        </is>
      </c>
      <c r="H732" t="inlineStr">
        <is>
          <t>Produção Gráfica e Material Institucional</t>
        </is>
      </c>
      <c r="I732" t="inlineStr">
        <is>
          <t xml:space="preserve">PRODUCAO GRAFICA - CONTRATACAO VIDEOMAKER FIXO - </t>
        </is>
      </c>
      <c r="J732" t="n">
        <v>-1800</v>
      </c>
      <c r="K732" t="n">
        <v>-1800</v>
      </c>
      <c r="O732" t="inlineStr">
        <is>
          <t>Provisionado</t>
        </is>
      </c>
      <c r="Q732" t="inlineStr">
        <is>
          <t>07/2026</t>
        </is>
      </c>
      <c r="R732" t="n">
        <v>0</v>
      </c>
    </row>
    <row r="733">
      <c r="A733" t="n">
        <v>195229</v>
      </c>
      <c r="B733" t="inlineStr">
        <is>
          <t>Arcos</t>
        </is>
      </c>
      <c r="C733" t="inlineStr">
        <is>
          <t>SOLUCOES TECNICAS AMBIENTAL LTDA - EPP</t>
        </is>
      </c>
      <c r="D733" t="inlineStr">
        <is>
          <t>PROVISAO</t>
        </is>
      </c>
      <c r="E733" s="550" t="n">
        <v>46204</v>
      </c>
      <c r="F733" s="550" t="n">
        <v>46256</v>
      </c>
      <c r="G733" t="inlineStr">
        <is>
          <t>Utilidades</t>
        </is>
      </c>
      <c r="H733" t="inlineStr">
        <is>
          <t>Coleta de lixo</t>
        </is>
      </c>
      <c r="I733" t="inlineStr">
        <is>
          <t xml:space="preserve">COLETA DE LIXO - </t>
        </is>
      </c>
      <c r="J733" t="n">
        <v>-6000</v>
      </c>
      <c r="K733" t="n">
        <v>-6000</v>
      </c>
      <c r="O733" t="inlineStr">
        <is>
          <t>Provisionado</t>
        </is>
      </c>
      <c r="Q733" t="inlineStr">
        <is>
          <t>07/2026</t>
        </is>
      </c>
      <c r="R733" t="n">
        <v>0</v>
      </c>
    </row>
    <row r="734">
      <c r="A734" t="n">
        <v>195240</v>
      </c>
      <c r="B734" t="inlineStr">
        <is>
          <t>Arcos</t>
        </is>
      </c>
      <c r="C734" t="inlineStr">
        <is>
          <t xml:space="preserve">SPOTIFY </t>
        </is>
      </c>
      <c r="D734" t="inlineStr">
        <is>
          <t>PROVISAO</t>
        </is>
      </c>
      <c r="E734" s="550" t="n">
        <v>46204</v>
      </c>
      <c r="F734" s="550" t="n">
        <v>46218</v>
      </c>
      <c r="G734" t="inlineStr">
        <is>
          <t>Informática e TI</t>
        </is>
      </c>
      <c r="H734" t="inlineStr">
        <is>
          <t>TV por assinatura/musica ambiente</t>
        </is>
      </c>
      <c r="I734" t="inlineStr">
        <is>
          <t xml:space="preserve">REEMBOLSO REFERENTE A SPOTIFY DAS CASAS ARCOS E LOVE - </t>
        </is>
      </c>
      <c r="J734" t="n">
        <v>-20.45</v>
      </c>
      <c r="K734" t="n">
        <v>-20.45</v>
      </c>
      <c r="O734" t="inlineStr">
        <is>
          <t>Provisionado</t>
        </is>
      </c>
      <c r="Q734" t="inlineStr">
        <is>
          <t>07/2026</t>
        </is>
      </c>
      <c r="R734" t="n">
        <v>0</v>
      </c>
    </row>
    <row r="735">
      <c r="A735" t="n">
        <v>192746</v>
      </c>
      <c r="B735" t="inlineStr">
        <is>
          <t>Arcos</t>
        </is>
      </c>
      <c r="C735" t="inlineStr">
        <is>
          <t>DLOCAL BRASIL PAGAMENTOS LTDA  - DMK</t>
        </is>
      </c>
      <c r="D735" t="inlineStr">
        <is>
          <t>PROVISAO</t>
        </is>
      </c>
      <c r="E735" s="550" t="n">
        <v>46204</v>
      </c>
      <c r="F735" s="550" t="n">
        <v>46223</v>
      </c>
      <c r="G735" t="inlineStr">
        <is>
          <t>Marketing</t>
        </is>
      </c>
      <c r="H735" t="inlineStr">
        <is>
          <t>Publicidade e Propaganda</t>
        </is>
      </c>
      <c r="I735" t="inlineStr">
        <is>
          <t xml:space="preserve">FACEBOOK - INVESTIMENTO EM TRAFEGO - </t>
        </is>
      </c>
      <c r="J735" t="n">
        <v>-5000</v>
      </c>
      <c r="K735" t="n">
        <v>-5000</v>
      </c>
      <c r="O735" t="inlineStr">
        <is>
          <t>Provisionado</t>
        </is>
      </c>
      <c r="Q735" t="inlineStr">
        <is>
          <t>07/2026</t>
        </is>
      </c>
      <c r="R735" t="n">
        <v>0</v>
      </c>
    </row>
    <row r="736">
      <c r="A736" t="n">
        <v>195983</v>
      </c>
      <c r="B736" t="inlineStr">
        <is>
          <t>Arcos</t>
        </is>
      </c>
      <c r="C736" t="inlineStr">
        <is>
          <t>VALE TRANSPORTE</t>
        </is>
      </c>
      <c r="D736" t="inlineStr">
        <is>
          <t>12644619</t>
        </is>
      </c>
      <c r="E736" s="550" t="n">
        <v>46204</v>
      </c>
      <c r="F736" s="550" t="n">
        <v>46196</v>
      </c>
      <c r="G736" t="inlineStr">
        <is>
          <t>Mão de Obra - Benefícios</t>
        </is>
      </c>
      <c r="H736" t="inlineStr">
        <is>
          <t xml:space="preserve">  -  Vale-transporte</t>
        </is>
      </c>
      <c r="I736" t="inlineStr">
        <is>
          <t xml:space="preserve">VT TOP </t>
        </is>
      </c>
      <c r="J736" t="n">
        <v>-1509.96</v>
      </c>
      <c r="K736" t="n">
        <v>-1509.96</v>
      </c>
      <c r="O736" t="inlineStr">
        <is>
          <t>Real</t>
        </is>
      </c>
      <c r="P736" t="inlineStr">
        <is>
          <t>Pago</t>
        </is>
      </c>
      <c r="Q736" t="inlineStr">
        <is>
          <t>07/2026</t>
        </is>
      </c>
      <c r="R736" t="n">
        <v>0</v>
      </c>
    </row>
    <row r="737">
      <c r="A737" t="n">
        <v>192659</v>
      </c>
      <c r="B737" t="inlineStr">
        <is>
          <t>Arcos</t>
        </is>
      </c>
      <c r="C737" t="inlineStr">
        <is>
          <t>AGENCIA BIOMA PUBLICIDADE E EVENTOS LTDA - FACUNDO</t>
        </is>
      </c>
      <c r="D737" t="inlineStr">
        <is>
          <t>PROVISAO</t>
        </is>
      </c>
      <c r="E737" s="550" t="n">
        <v>46204</v>
      </c>
      <c r="F737" s="550" t="n">
        <v>46239</v>
      </c>
      <c r="G737" t="inlineStr">
        <is>
          <t>Marketing</t>
        </is>
      </c>
      <c r="H737" t="inlineStr">
        <is>
          <t>Agência de Propaganda</t>
        </is>
      </c>
      <c r="I737" t="inlineStr">
        <is>
          <t xml:space="preserve">AGENCIA DE PROPAGANDA - SERVICOS PRESTADOS MARKETING - 
</t>
        </is>
      </c>
      <c r="J737" t="n">
        <v>-11000</v>
      </c>
      <c r="K737" t="n">
        <v>-11000</v>
      </c>
      <c r="O737" t="inlineStr">
        <is>
          <t>Provisionado</t>
        </is>
      </c>
      <c r="Q737" t="inlineStr">
        <is>
          <t>07/2026</t>
        </is>
      </c>
      <c r="R737" t="n">
        <v>0</v>
      </c>
    </row>
    <row r="738">
      <c r="A738" t="n">
        <v>190176</v>
      </c>
      <c r="B738" t="inlineStr">
        <is>
          <t>Arcos</t>
        </is>
      </c>
      <c r="C738" t="inlineStr">
        <is>
          <t xml:space="preserve">KAMINO INSTITUICAO DE PAGAMENTO LTDA </t>
        </is>
      </c>
      <c r="D738" t="inlineStr">
        <is>
          <t>PROVISAO</t>
        </is>
      </c>
      <c r="E738" s="550" t="n">
        <v>46204</v>
      </c>
      <c r="F738" s="550" t="n">
        <v>46221</v>
      </c>
      <c r="G738" t="inlineStr">
        <is>
          <t>Despesas Financeiras</t>
        </is>
      </c>
      <c r="H738" t="inlineStr">
        <is>
          <t>Tarifas Bancárias</t>
        </is>
      </c>
      <c r="I738" t="inlineStr">
        <is>
          <t xml:space="preserve">(+/-) RECEITAS/ DESPESAS FINANCEIRAS (TARIFA MENSAL TEMPUS KAMINO) - 
</t>
        </is>
      </c>
      <c r="J738" t="n">
        <v>-700</v>
      </c>
      <c r="K738" t="n">
        <v>-700</v>
      </c>
      <c r="O738" t="inlineStr">
        <is>
          <t>Provisionado</t>
        </is>
      </c>
      <c r="Q738" t="inlineStr">
        <is>
          <t>07/2026</t>
        </is>
      </c>
      <c r="R738" t="n">
        <v>0</v>
      </c>
    </row>
    <row r="739">
      <c r="A739" t="n">
        <v>195253</v>
      </c>
      <c r="B739" t="inlineStr">
        <is>
          <t>Arcos</t>
        </is>
      </c>
      <c r="C739" t="inlineStr">
        <is>
          <t>STAR COPIAS COMERCIO E SERVICOS LTDA</t>
        </is>
      </c>
      <c r="D739" t="inlineStr">
        <is>
          <t>PROVISAO</t>
        </is>
      </c>
      <c r="E739" s="550" t="n">
        <v>46204</v>
      </c>
      <c r="F739" s="550" t="n">
        <v>46246</v>
      </c>
      <c r="G739" t="inlineStr">
        <is>
          <t>Locação de Equipamentos</t>
        </is>
      </c>
      <c r="H739" t="inlineStr">
        <is>
          <t>Locação de Equipamentos - Informatica e TI</t>
        </is>
      </c>
      <c r="I739" t="inlineStr">
        <is>
          <t xml:space="preserve">LOCACAO DE EQUIPAMENTOS - IMPRESSORA - </t>
        </is>
      </c>
      <c r="J739" t="n">
        <v>-261.69</v>
      </c>
      <c r="K739" t="n">
        <v>-261.69</v>
      </c>
      <c r="O739" t="inlineStr">
        <is>
          <t>Provisionado</t>
        </is>
      </c>
      <c r="Q739" t="inlineStr">
        <is>
          <t>07/2026</t>
        </is>
      </c>
      <c r="R739" t="n">
        <v>0</v>
      </c>
    </row>
    <row r="740">
      <c r="A740" t="n">
        <v>195268</v>
      </c>
      <c r="B740" t="inlineStr">
        <is>
          <t>Arcos</t>
        </is>
      </c>
      <c r="C740" t="inlineStr">
        <is>
          <t>TELEFONICA BRASIL S/A</t>
        </is>
      </c>
      <c r="D740" t="inlineStr">
        <is>
          <t>PROVISAO</t>
        </is>
      </c>
      <c r="E740" s="550" t="n">
        <v>46204</v>
      </c>
      <c r="F740" s="550" t="n">
        <v>46237</v>
      </c>
      <c r="G740" t="inlineStr">
        <is>
          <t>Informática e TI</t>
        </is>
      </c>
      <c r="H740" t="inlineStr">
        <is>
          <t>Internet</t>
        </is>
      </c>
      <c r="I740" t="inlineStr">
        <is>
          <t xml:space="preserve">INTERNET BOX 100GB EMP 4GB - </t>
        </is>
      </c>
      <c r="J740" t="n">
        <v>-200</v>
      </c>
      <c r="K740" t="n">
        <v>-200</v>
      </c>
      <c r="O740" t="inlineStr">
        <is>
          <t>Provisionado</t>
        </is>
      </c>
      <c r="Q740" t="inlineStr">
        <is>
          <t>07/2026</t>
        </is>
      </c>
      <c r="R740" t="n">
        <v>0</v>
      </c>
    </row>
    <row r="741">
      <c r="A741" t="n">
        <v>195280</v>
      </c>
      <c r="B741" t="inlineStr">
        <is>
          <t>Arcos</t>
        </is>
      </c>
      <c r="C741" t="inlineStr">
        <is>
          <t>TELEFONICA BRASIL S/A</t>
        </is>
      </c>
      <c r="D741" t="inlineStr">
        <is>
          <t>PROVISAO</t>
        </is>
      </c>
      <c r="E741" s="550" t="n">
        <v>46204</v>
      </c>
      <c r="F741" s="550" t="n">
        <v>46259</v>
      </c>
      <c r="G741" t="inlineStr">
        <is>
          <t>Informática e TI</t>
        </is>
      </c>
      <c r="H741" t="inlineStr">
        <is>
          <t>Internet</t>
        </is>
      </c>
      <c r="I741" t="inlineStr">
        <is>
          <t xml:space="preserve">INTERNET SPO-816OUH4OFH-013 - NOVA HF BAR E EVENTOS SN LTDA - </t>
        </is>
      </c>
      <c r="J741" t="n">
        <v>-200</v>
      </c>
      <c r="K741" t="n">
        <v>-200</v>
      </c>
      <c r="O741" t="inlineStr">
        <is>
          <t>Provisionado</t>
        </is>
      </c>
      <c r="Q741" t="inlineStr">
        <is>
          <t>07/2026</t>
        </is>
      </c>
      <c r="R741" t="n">
        <v>0</v>
      </c>
    </row>
    <row r="742">
      <c r="A742" t="n">
        <v>192729</v>
      </c>
      <c r="B742" t="inlineStr">
        <is>
          <t>Arcos</t>
        </is>
      </c>
      <c r="C742" t="inlineStr">
        <is>
          <t>CULLIGAN SOLUTIONS COMERCIO DE INSUMOS PARA ESCRITORIOS LTDA</t>
        </is>
      </c>
      <c r="D742" t="inlineStr">
        <is>
          <t>PROVISAO</t>
        </is>
      </c>
      <c r="E742" s="550" t="n">
        <v>46204</v>
      </c>
      <c r="F742" s="550" t="n">
        <v>46259</v>
      </c>
      <c r="G742" t="inlineStr">
        <is>
          <t>Locação de Equipamentos</t>
        </is>
      </c>
      <c r="H742" t="inlineStr">
        <is>
          <t>Locações de Equipamentos - Operacionais</t>
        </is>
      </c>
      <c r="I742" t="inlineStr">
        <is>
          <t xml:space="preserve">LOCACAO DE EQUIPAMENTOS - LOCACAO DE MAQUINA DE AGUA SEMPREPURA - SALAO DOURADO </t>
        </is>
      </c>
      <c r="J742" t="n">
        <v>-1749.17</v>
      </c>
      <c r="K742" t="n">
        <v>-1749.17</v>
      </c>
      <c r="O742" t="inlineStr">
        <is>
          <t>Provisionado</t>
        </is>
      </c>
      <c r="Q742" t="inlineStr">
        <is>
          <t>07/2026</t>
        </is>
      </c>
      <c r="R742" t="n">
        <v>0</v>
      </c>
    </row>
    <row r="743">
      <c r="A743" t="n">
        <v>192717</v>
      </c>
      <c r="B743" t="inlineStr">
        <is>
          <t>Arcos</t>
        </is>
      </c>
      <c r="C743" t="inlineStr">
        <is>
          <t>CULLIGAN SOLUTIONS COMERCIO DE INSUMOS PARA ESCRITORIOS LTDA</t>
        </is>
      </c>
      <c r="D743" t="inlineStr">
        <is>
          <t>PROVISAO</t>
        </is>
      </c>
      <c r="E743" s="550" t="n">
        <v>46204</v>
      </c>
      <c r="F743" s="550" t="n">
        <v>46259</v>
      </c>
      <c r="G743" t="inlineStr">
        <is>
          <t>Locação de Equipamentos</t>
        </is>
      </c>
      <c r="H743" t="inlineStr">
        <is>
          <t>Locações de Equipamentos - Operacionais</t>
        </is>
      </c>
      <c r="I743" t="inlineStr">
        <is>
          <t xml:space="preserve">LOCACAO DE EQUIPAMENTOS - LOCACAO DE MAQUINA DE AGUA SEMPREPURA E CILINDRO DE CO2 - SALAO ARCOS 
</t>
        </is>
      </c>
      <c r="J743" t="n">
        <v>-1847.17</v>
      </c>
      <c r="K743" t="n">
        <v>-1847.17</v>
      </c>
      <c r="O743" t="inlineStr">
        <is>
          <t>Provisionado</t>
        </is>
      </c>
      <c r="Q743" t="inlineStr">
        <is>
          <t>07/2026</t>
        </is>
      </c>
      <c r="R743" t="n">
        <v>0</v>
      </c>
    </row>
    <row r="744">
      <c r="A744" t="n">
        <v>192647</v>
      </c>
      <c r="B744" t="inlineStr">
        <is>
          <t>Arcos</t>
        </is>
      </c>
      <c r="C744" t="inlineStr">
        <is>
          <t xml:space="preserve">ABRASEL SAO PAULO </t>
        </is>
      </c>
      <c r="D744" t="inlineStr">
        <is>
          <t>PROVISAO</t>
        </is>
      </c>
      <c r="E744" s="550" t="n">
        <v>46204</v>
      </c>
      <c r="F744" s="550" t="n">
        <v>46223</v>
      </c>
      <c r="G744" t="inlineStr">
        <is>
          <t>Serviços de Terceiros</t>
        </is>
      </c>
      <c r="H744" t="inlineStr">
        <is>
          <t>Assessoria Financeira</t>
        </is>
      </c>
      <c r="I744" t="inlineStr">
        <is>
          <t xml:space="preserve">ASSESSORIA GERAL - MENSALIDADE ABRASEL - 
</t>
        </is>
      </c>
      <c r="J744" t="n">
        <v>-185</v>
      </c>
      <c r="K744" t="n">
        <v>-185</v>
      </c>
      <c r="O744" t="inlineStr">
        <is>
          <t>Provisionado</t>
        </is>
      </c>
      <c r="Q744" t="inlineStr">
        <is>
          <t>07/2026</t>
        </is>
      </c>
      <c r="R744" t="n">
        <v>0</v>
      </c>
    </row>
    <row r="745">
      <c r="A745" t="n">
        <v>198511</v>
      </c>
      <c r="B745" t="inlineStr">
        <is>
          <t>Arcos</t>
        </is>
      </c>
      <c r="C745" t="inlineStr">
        <is>
          <t>SUSTENIDOS ORGANIZACAO SOCIAL DE CULTURA</t>
        </is>
      </c>
      <c r="D745" t="inlineStr">
        <is>
          <t>RP0162026</t>
        </is>
      </c>
      <c r="E745" s="550" t="n">
        <v>46204</v>
      </c>
      <c r="F745" s="550" t="n">
        <v>46244</v>
      </c>
      <c r="G745" t="inlineStr">
        <is>
          <t>Custo de Ocupação</t>
        </is>
      </c>
      <c r="H745" t="inlineStr">
        <is>
          <t>Aluguel de Imoveis</t>
        </is>
      </c>
      <c r="I745" t="inlineStr">
        <is>
          <t>ALUGUEL FIXO BAR - 07/2026</t>
        </is>
      </c>
      <c r="J745" t="n">
        <v>-14000</v>
      </c>
      <c r="K745" t="n">
        <v>-14000</v>
      </c>
      <c r="O745" t="inlineStr">
        <is>
          <t>Real</t>
        </is>
      </c>
      <c r="Q745" t="inlineStr">
        <is>
          <t>07/2026</t>
        </is>
      </c>
      <c r="R745" t="n">
        <v>0</v>
      </c>
    </row>
    <row r="746">
      <c r="A746" t="n">
        <v>195971</v>
      </c>
      <c r="B746" t="inlineStr">
        <is>
          <t>Arcos</t>
        </is>
      </c>
      <c r="C746" t="inlineStr">
        <is>
          <t>VALE TRANSPORTE</t>
        </is>
      </c>
      <c r="D746" t="inlineStr">
        <is>
          <t>295127982</t>
        </is>
      </c>
      <c r="E746" s="550" t="n">
        <v>46204</v>
      </c>
      <c r="F746" s="550" t="n">
        <v>46199</v>
      </c>
      <c r="G746" t="inlineStr">
        <is>
          <t>Mão de Obra - Benefícios</t>
        </is>
      </c>
      <c r="H746" t="inlineStr">
        <is>
          <t xml:space="preserve">  -  Vale-transporte</t>
        </is>
      </c>
      <c r="I746" t="inlineStr">
        <is>
          <t>COMPLEMENTO VT SP TRANS</t>
        </is>
      </c>
      <c r="J746" t="n">
        <v>-137.21</v>
      </c>
      <c r="K746" t="n">
        <v>-137.21</v>
      </c>
      <c r="O746" t="inlineStr">
        <is>
          <t>Real</t>
        </is>
      </c>
      <c r="Q746" t="inlineStr">
        <is>
          <t>07/2026</t>
        </is>
      </c>
      <c r="R746" t="n">
        <v>0</v>
      </c>
    </row>
    <row r="747">
      <c r="A747" t="n">
        <v>195959</v>
      </c>
      <c r="B747" t="inlineStr">
        <is>
          <t>Arcos</t>
        </is>
      </c>
      <c r="C747" t="inlineStr">
        <is>
          <t>VALE TRANSPORTE</t>
        </is>
      </c>
      <c r="D747" t="inlineStr">
        <is>
          <t>295124411</t>
        </is>
      </c>
      <c r="E747" s="550" t="n">
        <v>46204</v>
      </c>
      <c r="F747" s="550" t="n">
        <v>46199</v>
      </c>
      <c r="G747" t="inlineStr">
        <is>
          <t>Mão de Obra - Benefícios</t>
        </is>
      </c>
      <c r="H747" t="inlineStr">
        <is>
          <t xml:space="preserve">  -  Vale-transporte</t>
        </is>
      </c>
      <c r="I747" t="inlineStr">
        <is>
          <t>VT SP TRANS</t>
        </is>
      </c>
      <c r="J747" t="n">
        <v>-5880.79</v>
      </c>
      <c r="K747" t="n">
        <v>-5880.79</v>
      </c>
      <c r="O747" t="inlineStr">
        <is>
          <t>Real</t>
        </is>
      </c>
      <c r="Q747" t="inlineStr">
        <is>
          <t>07/2026</t>
        </is>
      </c>
      <c r="R747" t="n">
        <v>0</v>
      </c>
    </row>
    <row r="748">
      <c r="A748" t="n">
        <v>198564</v>
      </c>
      <c r="B748" t="inlineStr">
        <is>
          <t>Arcos</t>
        </is>
      </c>
      <c r="C748" t="inlineStr">
        <is>
          <t>SUSTENIDOS ORGANIZACAO SOCIAL DE CULTURA</t>
        </is>
      </c>
      <c r="D748" t="inlineStr">
        <is>
          <t>PROVISAO</t>
        </is>
      </c>
      <c r="E748" s="550" t="n">
        <v>46204</v>
      </c>
      <c r="F748" s="550" t="n">
        <v>46244</v>
      </c>
      <c r="G748" t="inlineStr">
        <is>
          <t>Utilidades</t>
        </is>
      </c>
      <c r="H748" t="inlineStr">
        <is>
          <t>Agua/Esgoto</t>
        </is>
      </c>
      <c r="I748" t="inlineStr">
        <is>
          <t xml:space="preserve">AGUA/ESGOTO - VARIAVEL - </t>
        </is>
      </c>
      <c r="J748" t="n">
        <v>-15000</v>
      </c>
      <c r="K748" t="n">
        <v>-15000</v>
      </c>
      <c r="O748" t="inlineStr">
        <is>
          <t>Provisionado</t>
        </is>
      </c>
      <c r="Q748" t="inlineStr">
        <is>
          <t>07/2026</t>
        </is>
      </c>
      <c r="R748" t="n">
        <v>0</v>
      </c>
    </row>
    <row r="749">
      <c r="A749" t="n">
        <v>195107</v>
      </c>
      <c r="B749" t="inlineStr">
        <is>
          <t>Arcos</t>
        </is>
      </c>
      <c r="C749" t="inlineStr">
        <is>
          <t>MACHINE SERVICE LTDA</t>
        </is>
      </c>
      <c r="D749" t="inlineStr">
        <is>
          <t>PROVISAO</t>
        </is>
      </c>
      <c r="E749" s="550" t="n">
        <v>46204</v>
      </c>
      <c r="F749" s="550" t="n">
        <v>46223</v>
      </c>
      <c r="G749" t="inlineStr">
        <is>
          <t>Serviços de Terceiros</t>
        </is>
      </c>
      <c r="H749" t="inlineStr">
        <is>
          <t>Serviços de Segurança</t>
        </is>
      </c>
      <c r="I749" t="inlineStr">
        <is>
          <t xml:space="preserve">SERVICO DE SEGURANCA - PERIODO 01/02 A 15/02/2026 - </t>
        </is>
      </c>
      <c r="J749" t="n">
        <v>-10000</v>
      </c>
      <c r="K749" t="n">
        <v>-10000</v>
      </c>
      <c r="O749" t="inlineStr">
        <is>
          <t>Provisionado</t>
        </is>
      </c>
      <c r="Q749" t="inlineStr">
        <is>
          <t>07/2026</t>
        </is>
      </c>
      <c r="R749" t="n">
        <v>0</v>
      </c>
    </row>
    <row r="750">
      <c r="A750" t="n">
        <v>193139</v>
      </c>
      <c r="B750" t="inlineStr">
        <is>
          <t>Arcos</t>
        </is>
      </c>
      <c r="C750" t="inlineStr">
        <is>
          <t>LALAMOVE TECNOLOGIA (BRASIL) LTDA</t>
        </is>
      </c>
      <c r="D750" t="inlineStr">
        <is>
          <t>PROVISAO</t>
        </is>
      </c>
      <c r="E750" s="550" t="n">
        <v>46204</v>
      </c>
      <c r="F750" s="550" t="n">
        <v>46254</v>
      </c>
      <c r="G750" t="inlineStr">
        <is>
          <t>Despesas com Transporte / Hospedagem</t>
        </is>
      </c>
      <c r="H750" t="inlineStr">
        <is>
          <t>Fretes e Carretos</t>
        </is>
      </c>
      <c r="I750" t="inlineStr">
        <is>
          <t xml:space="preserve">LALAMOVE - </t>
        </is>
      </c>
      <c r="J750" t="n">
        <v>-900</v>
      </c>
      <c r="K750" t="n">
        <v>-900</v>
      </c>
      <c r="O750" t="inlineStr">
        <is>
          <t>Provisionado</t>
        </is>
      </c>
      <c r="Q750" t="inlineStr">
        <is>
          <t>07/2026</t>
        </is>
      </c>
      <c r="R750" t="n">
        <v>0</v>
      </c>
    </row>
    <row r="751">
      <c r="A751" t="n">
        <v>193210</v>
      </c>
      <c r="B751" t="inlineStr">
        <is>
          <t>Arcos</t>
        </is>
      </c>
      <c r="C751" t="inlineStr">
        <is>
          <t>NOWTEC MANUTENÇÃO DE LAVADORAS</t>
        </is>
      </c>
      <c r="D751" t="inlineStr">
        <is>
          <t>PROVISAO</t>
        </is>
      </c>
      <c r="E751" s="550" t="n">
        <v>46204</v>
      </c>
      <c r="F751" s="550" t="n">
        <v>46223</v>
      </c>
      <c r="G751" t="inlineStr">
        <is>
          <t>Locação de Equipamentos</t>
        </is>
      </c>
      <c r="H751" t="inlineStr">
        <is>
          <t>Locações de Equipamentos - Operacionais</t>
        </is>
      </c>
      <c r="I751" t="inlineStr">
        <is>
          <t xml:space="preserve">LOCACAO LAVADORA DE LOUCAS - </t>
        </is>
      </c>
      <c r="J751" t="n">
        <v>-660</v>
      </c>
      <c r="K751" t="n">
        <v>-660</v>
      </c>
      <c r="O751" t="inlineStr">
        <is>
          <t>Provisionado</t>
        </is>
      </c>
      <c r="Q751" t="inlineStr">
        <is>
          <t>07/2026</t>
        </is>
      </c>
      <c r="R751" t="n">
        <v>0</v>
      </c>
    </row>
    <row r="752">
      <c r="A752" t="n">
        <v>193127</v>
      </c>
      <c r="B752" t="inlineStr">
        <is>
          <t>Arcos</t>
        </is>
      </c>
      <c r="C752" t="inlineStr">
        <is>
          <t>INVYE CAPITAL LTDA</t>
        </is>
      </c>
      <c r="D752" t="inlineStr">
        <is>
          <t>PROVISAO</t>
        </is>
      </c>
      <c r="E752" s="550" t="n">
        <v>46204</v>
      </c>
      <c r="F752" s="550" t="n">
        <v>46225</v>
      </c>
      <c r="G752" t="inlineStr">
        <is>
          <t>Serviços de Terceiros</t>
        </is>
      </c>
      <c r="H752" t="inlineStr">
        <is>
          <t>Assessoria em Geral</t>
        </is>
      </c>
      <c r="I752" t="inlineStr">
        <is>
          <t xml:space="preserve">ASSESSORIA GERAL - INVENTARIO - </t>
        </is>
      </c>
      <c r="J752" t="n">
        <v>-1315</v>
      </c>
      <c r="K752" t="n">
        <v>-1315</v>
      </c>
      <c r="O752" t="inlineStr">
        <is>
          <t>Provisionado</t>
        </is>
      </c>
      <c r="Q752" t="inlineStr">
        <is>
          <t>07/2026</t>
        </is>
      </c>
      <c r="R752" t="n">
        <v>0</v>
      </c>
    </row>
    <row r="753">
      <c r="A753" t="n">
        <v>193582</v>
      </c>
      <c r="B753" t="inlineStr">
        <is>
          <t>Arcos</t>
        </is>
      </c>
      <c r="C753" t="inlineStr">
        <is>
          <t>EUREKA TECHNOLOGY LTDA</t>
        </is>
      </c>
      <c r="D753" t="inlineStr">
        <is>
          <t>PROVISAO</t>
        </is>
      </c>
      <c r="E753" s="550" t="n">
        <v>46204</v>
      </c>
      <c r="F753" s="550" t="n">
        <v>46246</v>
      </c>
      <c r="G753" t="inlineStr">
        <is>
          <t>Marketing</t>
        </is>
      </c>
      <c r="H753" t="inlineStr">
        <is>
          <t>Ferramentas de Marketing</t>
        </is>
      </c>
      <c r="I753" t="inlineStr">
        <is>
          <t xml:space="preserve">SUPORTE DIGITAL - </t>
        </is>
      </c>
      <c r="J753" t="n">
        <v>-800.51</v>
      </c>
      <c r="K753" t="n">
        <v>-800.51</v>
      </c>
      <c r="O753" t="inlineStr">
        <is>
          <t>Provisionado</t>
        </is>
      </c>
      <c r="Q753" t="inlineStr">
        <is>
          <t>07/2026</t>
        </is>
      </c>
      <c r="R753" t="n">
        <v>0</v>
      </c>
    </row>
    <row r="754">
      <c r="A754" t="n">
        <v>193166</v>
      </c>
      <c r="B754" t="inlineStr">
        <is>
          <t>Arcos</t>
        </is>
      </c>
      <c r="C754" t="inlineStr">
        <is>
          <t>PAULO CESAR MEDEIROS EYEZANIO</t>
        </is>
      </c>
      <c r="D754" t="inlineStr">
        <is>
          <t>PROVISAO</t>
        </is>
      </c>
      <c r="E754" s="550" t="n">
        <v>46204</v>
      </c>
      <c r="F754" s="550" t="n">
        <v>46233</v>
      </c>
      <c r="G754" t="inlineStr">
        <is>
          <t>Serviços de Terceiros</t>
        </is>
      </c>
      <c r="H754" t="inlineStr">
        <is>
          <t>Assessoria Jurídica</t>
        </is>
      </c>
      <c r="I754" t="inlineStr">
        <is>
          <t xml:space="preserve">HONORARIOS ADVOCATICIOS - </t>
        </is>
      </c>
      <c r="J754" t="n">
        <v>-3200</v>
      </c>
      <c r="K754" t="n">
        <v>-3200</v>
      </c>
      <c r="O754" t="inlineStr">
        <is>
          <t>Provisionado</t>
        </is>
      </c>
      <c r="Q754" t="inlineStr">
        <is>
          <t>07/2026</t>
        </is>
      </c>
      <c r="R754" t="n">
        <v>0</v>
      </c>
    </row>
    <row r="755">
      <c r="A755" t="n">
        <v>192682</v>
      </c>
      <c r="B755" t="inlineStr">
        <is>
          <t>Arcos</t>
        </is>
      </c>
      <c r="C755" t="inlineStr">
        <is>
          <t>BUSINESS TO SUCESS LTDA</t>
        </is>
      </c>
      <c r="D755" t="inlineStr">
        <is>
          <t>PROVISAO</t>
        </is>
      </c>
      <c r="E755" s="550" t="n">
        <v>46204</v>
      </c>
      <c r="F755" s="550" t="n">
        <v>46238</v>
      </c>
      <c r="G755" t="inlineStr">
        <is>
          <t>Informática e TI</t>
        </is>
      </c>
      <c r="H755" t="inlineStr">
        <is>
          <t>Sistemas Gerais - Comunicação e Marketing</t>
        </is>
      </c>
      <c r="I755" t="inlineStr">
        <is>
          <t xml:space="preserve">FALAE - 
</t>
        </is>
      </c>
      <c r="J755" t="n">
        <v>-150</v>
      </c>
      <c r="K755" t="n">
        <v>-150</v>
      </c>
      <c r="O755" t="inlineStr">
        <is>
          <t>Provisionado</t>
        </is>
      </c>
      <c r="Q755" t="inlineStr">
        <is>
          <t>07/2026</t>
        </is>
      </c>
      <c r="R755" t="n">
        <v>0</v>
      </c>
    </row>
    <row r="756">
      <c r="A756" t="n">
        <v>193599</v>
      </c>
      <c r="B756" t="inlineStr">
        <is>
          <t>Arcos</t>
        </is>
      </c>
      <c r="C756" t="inlineStr">
        <is>
          <t>MACHINE SERVICE LTDA</t>
        </is>
      </c>
      <c r="D756" t="inlineStr">
        <is>
          <t>PROVISAO</t>
        </is>
      </c>
      <c r="E756" s="550" t="n">
        <v>46204</v>
      </c>
      <c r="F756" s="550" t="n">
        <v>46239</v>
      </c>
      <c r="G756" t="inlineStr">
        <is>
          <t>Serviços de Terceiros</t>
        </is>
      </c>
      <c r="H756" t="inlineStr">
        <is>
          <t>Serviços de Segurança</t>
        </is>
      </c>
      <c r="I756" t="inlineStr">
        <is>
          <t xml:space="preserve">SERVICO DE SEGURANCA - PERIODO 16/01 A 31/01/2026 - </t>
        </is>
      </c>
      <c r="J756" t="n">
        <v>-10000</v>
      </c>
      <c r="K756" t="n">
        <v>-10000</v>
      </c>
      <c r="O756" t="inlineStr">
        <is>
          <t>Provisionado</t>
        </is>
      </c>
      <c r="Q756" t="inlineStr">
        <is>
          <t>07/2026</t>
        </is>
      </c>
      <c r="R756" t="n">
        <v>0</v>
      </c>
    </row>
    <row r="757">
      <c r="A757" t="n">
        <v>193115</v>
      </c>
      <c r="B757" t="inlineStr">
        <is>
          <t>Arcos</t>
        </is>
      </c>
      <c r="C757" t="inlineStr">
        <is>
          <t>HEADCHEF SEGURANCA DOS ALIM E GARANTIA D</t>
        </is>
      </c>
      <c r="D757" t="inlineStr">
        <is>
          <t>PROVISAO</t>
        </is>
      </c>
      <c r="E757" s="550" t="n">
        <v>46204</v>
      </c>
      <c r="F757" s="550" t="n">
        <v>46252</v>
      </c>
      <c r="G757" t="inlineStr">
        <is>
          <t>Serviços de Terceiros</t>
        </is>
      </c>
      <c r="H757" t="inlineStr">
        <is>
          <t>Assessoria de Alimentos e Bebidas</t>
        </is>
      </c>
      <c r="I757" t="inlineStr">
        <is>
          <t xml:space="preserve">PRESTACAO SERVICO NUTRICIONISTA - HONORARIOS + EXTRAS - </t>
        </is>
      </c>
      <c r="J757" t="n">
        <v>-2490.94</v>
      </c>
      <c r="K757" t="n">
        <v>-2490.94</v>
      </c>
      <c r="O757" t="inlineStr">
        <is>
          <t>Provisionado</t>
        </is>
      </c>
      <c r="Q757" t="inlineStr">
        <is>
          <t>07/2026</t>
        </is>
      </c>
      <c r="R757" t="n">
        <v>0</v>
      </c>
    </row>
    <row r="758">
      <c r="A758" t="n">
        <v>195084</v>
      </c>
      <c r="B758" t="inlineStr">
        <is>
          <t>Arcos</t>
        </is>
      </c>
      <c r="C758" t="inlineStr">
        <is>
          <t>GOOGLE WORKSPACE</t>
        </is>
      </c>
      <c r="D758" t="inlineStr">
        <is>
          <t>RP0032026</t>
        </is>
      </c>
      <c r="E758" s="550" t="n">
        <v>46204</v>
      </c>
      <c r="F758" s="550" t="n">
        <v>46263</v>
      </c>
      <c r="G758" t="inlineStr">
        <is>
          <t>Marketing</t>
        </is>
      </c>
      <c r="H758" t="inlineStr">
        <is>
          <t>Ferramentas de Marketing</t>
        </is>
      </c>
      <c r="I758" t="inlineStr">
        <is>
          <t xml:space="preserve">GESTAO DE DOMINIO - 07/2026
</t>
        </is>
      </c>
      <c r="J758" t="n">
        <v>-873.04</v>
      </c>
      <c r="K758" t="n">
        <v>-873.04</v>
      </c>
      <c r="O758" t="inlineStr">
        <is>
          <t>Real</t>
        </is>
      </c>
      <c r="Q758" t="inlineStr">
        <is>
          <t>07/2026</t>
        </is>
      </c>
      <c r="R758" t="n">
        <v>0</v>
      </c>
    </row>
    <row r="759">
      <c r="A759" t="n">
        <v>195096</v>
      </c>
      <c r="B759" t="inlineStr">
        <is>
          <t>Arcos</t>
        </is>
      </c>
      <c r="C759" t="inlineStr">
        <is>
          <t>MACCHINE PER CAFFE MANUTENCAO COMERCIO E IMPORTACAO DE PRODUTOS INDUSTRIAIS LTDA</t>
        </is>
      </c>
      <c r="D759" t="inlineStr">
        <is>
          <t>RP0122026</t>
        </is>
      </c>
      <c r="E759" s="550" t="n">
        <v>46204</v>
      </c>
      <c r="F759" s="550" t="n">
        <v>46218</v>
      </c>
      <c r="G759" t="inlineStr">
        <is>
          <t>Locação de Equipamentos</t>
        </is>
      </c>
      <c r="H759" t="inlineStr">
        <is>
          <t>Locações de Equipamentos - Operacionais</t>
        </is>
      </c>
      <c r="I759" t="inlineStr">
        <is>
          <t>LOCACAO DE EQUIPAMENTOS - LOCACAO MAQUINA DE CAFE - 07/2026</t>
        </is>
      </c>
      <c r="J759" t="n">
        <v>-1691</v>
      </c>
      <c r="K759" t="n">
        <v>-1691</v>
      </c>
      <c r="O759" t="inlineStr">
        <is>
          <t>Real</t>
        </is>
      </c>
      <c r="Q759" t="inlineStr">
        <is>
          <t>07/2026</t>
        </is>
      </c>
      <c r="R759" t="n">
        <v>0</v>
      </c>
    </row>
    <row r="760">
      <c r="A760" t="n">
        <v>193103</v>
      </c>
      <c r="B760" t="inlineStr">
        <is>
          <t>Arcos</t>
        </is>
      </c>
      <c r="C760" t="inlineStr">
        <is>
          <t xml:space="preserve">GOOGLE BRASIL INTERNET LTDA </t>
        </is>
      </c>
      <c r="D760" t="inlineStr">
        <is>
          <t>PROVISAO</t>
        </is>
      </c>
      <c r="E760" s="550" t="n">
        <v>46204</v>
      </c>
      <c r="F760" s="550" t="n">
        <v>46223</v>
      </c>
      <c r="G760" t="inlineStr">
        <is>
          <t>Marketing</t>
        </is>
      </c>
      <c r="H760" t="inlineStr">
        <is>
          <t>Publicidade e Propaganda</t>
        </is>
      </c>
      <c r="I760" t="inlineStr">
        <is>
          <t xml:space="preserve">GOOGLE - </t>
        </is>
      </c>
      <c r="J760" t="n">
        <v>-1000</v>
      </c>
      <c r="K760" t="n">
        <v>-1000</v>
      </c>
      <c r="O760" t="inlineStr">
        <is>
          <t>Provisionado</t>
        </is>
      </c>
      <c r="Q760" t="inlineStr">
        <is>
          <t>07/2026</t>
        </is>
      </c>
      <c r="R760" t="n">
        <v>0</v>
      </c>
    </row>
    <row r="761">
      <c r="A761" t="n">
        <v>193066</v>
      </c>
      <c r="B761" t="inlineStr">
        <is>
          <t>Arcos</t>
        </is>
      </c>
      <c r="C761" t="inlineStr">
        <is>
          <t>FABRICA DE BARES SERVICOS LTDA FB</t>
        </is>
      </c>
      <c r="D761" t="inlineStr">
        <is>
          <t>PROVISAO</t>
        </is>
      </c>
      <c r="E761" s="550" t="n">
        <v>46204</v>
      </c>
      <c r="F761" s="550" t="n">
        <v>46254</v>
      </c>
      <c r="G761" t="inlineStr">
        <is>
          <t>Mão de Obra - Benefícios</t>
        </is>
      </c>
      <c r="H761" t="inlineStr">
        <is>
          <t xml:space="preserve">  -  Alimentação Funcionário</t>
        </is>
      </c>
      <c r="I761" t="inlineStr">
        <is>
          <t xml:space="preserve">ALIMENTACAO DE FUNCIONARIO - CARTAO BLACK - </t>
        </is>
      </c>
      <c r="J761" t="n">
        <v>-9000</v>
      </c>
      <c r="K761" t="n">
        <v>-9000</v>
      </c>
      <c r="O761" t="inlineStr">
        <is>
          <t>Provisionado</t>
        </is>
      </c>
      <c r="Q761" t="inlineStr">
        <is>
          <t>07/2026</t>
        </is>
      </c>
      <c r="R761" t="n">
        <v>0</v>
      </c>
    </row>
    <row r="762">
      <c r="A762" t="n">
        <v>195119</v>
      </c>
      <c r="B762" t="inlineStr">
        <is>
          <t>Arcos</t>
        </is>
      </c>
      <c r="C762" t="inlineStr">
        <is>
          <t>MACRO CONTABILIDADE E CONSULTORIA LTDA</t>
        </is>
      </c>
      <c r="D762" t="inlineStr">
        <is>
          <t>PROVISAO</t>
        </is>
      </c>
      <c r="E762" s="550" t="n">
        <v>46204</v>
      </c>
      <c r="F762" s="550" t="n">
        <v>46218</v>
      </c>
      <c r="G762" t="inlineStr">
        <is>
          <t>Serviços de Terceiros</t>
        </is>
      </c>
      <c r="H762" t="inlineStr">
        <is>
          <t>Assessoria Contabil</t>
        </is>
      </c>
      <c r="I762" t="inlineStr">
        <is>
          <t xml:space="preserve">M006/24 - MENSALIDADE CONTRATO </t>
        </is>
      </c>
      <c r="J762" t="n">
        <v>-3345.01</v>
      </c>
      <c r="K762" t="n">
        <v>-334501</v>
      </c>
      <c r="O762" t="inlineStr">
        <is>
          <t>Provisionado</t>
        </is>
      </c>
      <c r="Q762" t="inlineStr">
        <is>
          <t>07/2026</t>
        </is>
      </c>
      <c r="R762" t="n">
        <v>0</v>
      </c>
    </row>
    <row r="763">
      <c r="A763" t="n">
        <v>193054</v>
      </c>
      <c r="B763" t="inlineStr">
        <is>
          <t>Arcos</t>
        </is>
      </c>
      <c r="C763" t="inlineStr">
        <is>
          <t>FABLAB INOVACAO E SOLUCOES</t>
        </is>
      </c>
      <c r="D763" t="inlineStr">
        <is>
          <t>PROVISAO</t>
        </is>
      </c>
      <c r="E763" s="550" t="n">
        <v>46204</v>
      </c>
      <c r="F763" s="550" t="n">
        <v>46249</v>
      </c>
      <c r="G763" t="inlineStr">
        <is>
          <t>Informática e TI</t>
        </is>
      </c>
      <c r="H763" t="inlineStr">
        <is>
          <t>Sistemas Gerais - Financeiros</t>
        </is>
      </c>
      <c r="I763" t="inlineStr">
        <is>
          <t xml:space="preserve">SISTEMA BLUE ME - </t>
        </is>
      </c>
      <c r="J763" t="n">
        <v>-459</v>
      </c>
      <c r="K763" t="n">
        <v>-459</v>
      </c>
      <c r="O763" t="inlineStr">
        <is>
          <t>Provisionado</t>
        </is>
      </c>
      <c r="Q763" t="inlineStr">
        <is>
          <t>07/2026</t>
        </is>
      </c>
      <c r="R763" t="n">
        <v>0</v>
      </c>
    </row>
    <row r="764">
      <c r="A764" t="n">
        <v>193030</v>
      </c>
      <c r="B764" t="inlineStr">
        <is>
          <t>Arcos</t>
        </is>
      </c>
      <c r="C764" t="inlineStr">
        <is>
          <t xml:space="preserve">EDIMAR MOURA TARTAGLIONI SERVICOES DE DEDETIZACAO </t>
        </is>
      </c>
      <c r="D764" t="inlineStr">
        <is>
          <t>PROVISAO</t>
        </is>
      </c>
      <c r="E764" s="550" t="n">
        <v>46204</v>
      </c>
      <c r="F764" s="550" t="n">
        <v>46223</v>
      </c>
      <c r="G764" t="inlineStr">
        <is>
          <t>Utilidades</t>
        </is>
      </c>
      <c r="H764" t="inlineStr">
        <is>
          <t>Controle de Pragas</t>
        </is>
      </c>
      <c r="I764" t="inlineStr">
        <is>
          <t xml:space="preserve">DEDETIZACAO E CONTROLE DE PRAGAS EXTERNA - </t>
        </is>
      </c>
      <c r="J764" t="n">
        <v>-262</v>
      </c>
      <c r="K764" t="n">
        <v>-262</v>
      </c>
      <c r="O764" t="inlineStr">
        <is>
          <t>Provisionado</t>
        </is>
      </c>
      <c r="Q764" t="inlineStr">
        <is>
          <t>07/2026</t>
        </is>
      </c>
      <c r="R764" t="n">
        <v>0</v>
      </c>
    </row>
    <row r="765">
      <c r="A765" t="n">
        <v>195179</v>
      </c>
      <c r="B765" t="inlineStr">
        <is>
          <t>Arcos</t>
        </is>
      </c>
      <c r="C765" t="inlineStr">
        <is>
          <t>PORTO SEGURO CIA DE SEGUROS GERAIS</t>
        </is>
      </c>
      <c r="D765" t="inlineStr">
        <is>
          <t>PROVISAO</t>
        </is>
      </c>
      <c r="E765" s="550" t="n">
        <v>46204</v>
      </c>
      <c r="F765" s="550" t="n">
        <v>46256</v>
      </c>
      <c r="G765" t="inlineStr">
        <is>
          <t>Mão de Obra - Benefícios</t>
        </is>
      </c>
      <c r="H765" t="inlineStr">
        <is>
          <t xml:space="preserve">  -  Seguro de Vida</t>
        </is>
      </c>
      <c r="I765" t="inlineStr">
        <is>
          <t>SEGURO DE VIDA - 24 VIDAS -</t>
        </is>
      </c>
      <c r="J765" t="n">
        <v>-400</v>
      </c>
      <c r="K765" t="n">
        <v>-400</v>
      </c>
      <c r="O765" t="inlineStr">
        <is>
          <t>Provisionado</t>
        </is>
      </c>
      <c r="Q765" t="inlineStr">
        <is>
          <t>07/2026</t>
        </is>
      </c>
      <c r="R765" t="n">
        <v>0</v>
      </c>
    </row>
    <row r="766">
      <c r="A766" t="n">
        <v>192705</v>
      </c>
      <c r="B766" t="inlineStr">
        <is>
          <t>Arcos</t>
        </is>
      </c>
      <c r="C766" t="inlineStr">
        <is>
          <t>COMPANHIA DE GAS DE SAO PAULO</t>
        </is>
      </c>
      <c r="D766" t="inlineStr">
        <is>
          <t>PROVISAO</t>
        </is>
      </c>
      <c r="E766" s="550" t="n">
        <v>46204</v>
      </c>
      <c r="F766" s="550" t="n">
        <v>46226</v>
      </c>
      <c r="G766" t="inlineStr">
        <is>
          <t>Utilidades</t>
        </is>
      </c>
      <c r="H766" t="inlineStr">
        <is>
          <t>Gas de Cozinha</t>
        </is>
      </c>
      <c r="I766" t="inlineStr">
        <is>
          <t>GAS DE COZINHA - INSTALACAO 31341853 -</t>
        </is>
      </c>
      <c r="J766" t="n">
        <v>-8000</v>
      </c>
      <c r="K766" t="n">
        <v>-8000</v>
      </c>
      <c r="O766" t="inlineStr">
        <is>
          <t>Provisionado</t>
        </is>
      </c>
      <c r="Q766" t="inlineStr">
        <is>
          <t>07/2026</t>
        </is>
      </c>
      <c r="R766" t="n">
        <v>0</v>
      </c>
    </row>
    <row r="767">
      <c r="A767" t="n">
        <v>198552</v>
      </c>
      <c r="B767" t="inlineStr">
        <is>
          <t>Arcos</t>
        </is>
      </c>
      <c r="C767" t="inlineStr">
        <is>
          <t>SUSTENIDOS ORGANIZACAO SOCIAL DE CULTURA</t>
        </is>
      </c>
      <c r="D767" t="inlineStr">
        <is>
          <t>RP0192026</t>
        </is>
      </c>
      <c r="E767" s="550" t="n">
        <v>46204</v>
      </c>
      <c r="F767" s="550" t="n">
        <v>46244</v>
      </c>
      <c r="G767" t="inlineStr">
        <is>
          <t>Utilidades</t>
        </is>
      </c>
      <c r="H767" t="inlineStr">
        <is>
          <t>Energia Eletrica</t>
        </is>
      </c>
      <c r="I767" t="inlineStr">
        <is>
          <t>CONSUMO LUZ - RESTAURANTE FIXO - 07/2026</t>
        </is>
      </c>
      <c r="J767" t="n">
        <v>-2100</v>
      </c>
      <c r="K767" t="n">
        <v>-2100</v>
      </c>
      <c r="O767" t="inlineStr">
        <is>
          <t>Real</t>
        </is>
      </c>
      <c r="Q767" t="inlineStr">
        <is>
          <t>07/2026</t>
        </is>
      </c>
      <c r="R767" t="n">
        <v>0</v>
      </c>
    </row>
    <row r="768">
      <c r="A768" t="n">
        <v>198539</v>
      </c>
      <c r="B768" t="inlineStr">
        <is>
          <t>Arcos</t>
        </is>
      </c>
      <c r="C768" t="inlineStr">
        <is>
          <t>SUSTENIDOS ORGANIZACAO SOCIAL DE CULTURA</t>
        </is>
      </c>
      <c r="D768" t="inlineStr">
        <is>
          <t>RP0182026</t>
        </is>
      </c>
      <c r="E768" s="550" t="n">
        <v>46204</v>
      </c>
      <c r="F768" s="550" t="n">
        <v>46244</v>
      </c>
      <c r="G768" t="inlineStr">
        <is>
          <t>Utilidades</t>
        </is>
      </c>
      <c r="H768" t="inlineStr">
        <is>
          <t>Energia Eletrica</t>
        </is>
      </c>
      <c r="I768" t="inlineStr">
        <is>
          <t>CONSUMO LUZ - BAR FIXO - 07/2026</t>
        </is>
      </c>
      <c r="J768" t="n">
        <v>-4500</v>
      </c>
      <c r="K768" t="n">
        <v>-4500</v>
      </c>
      <c r="O768" t="inlineStr">
        <is>
          <t>Real</t>
        </is>
      </c>
      <c r="Q768" t="inlineStr">
        <is>
          <t>07/2026</t>
        </is>
      </c>
      <c r="R768" t="n">
        <v>0</v>
      </c>
    </row>
    <row r="769">
      <c r="A769" t="n">
        <v>193042</v>
      </c>
      <c r="B769" t="inlineStr">
        <is>
          <t>Arcos</t>
        </is>
      </c>
      <c r="C769" t="inlineStr">
        <is>
          <t xml:space="preserve">EDIMAR MOURA TARTAGLIONI SERVICOES DE DEDETIZACAO </t>
        </is>
      </c>
      <c r="D769" t="inlineStr">
        <is>
          <t>PROVISAO</t>
        </is>
      </c>
      <c r="E769" s="550" t="n">
        <v>46204</v>
      </c>
      <c r="F769" s="550" t="n">
        <v>46223</v>
      </c>
      <c r="G769" t="inlineStr">
        <is>
          <t>Utilidades</t>
        </is>
      </c>
      <c r="H769" t="inlineStr">
        <is>
          <t>Controle de Pragas</t>
        </is>
      </c>
      <c r="I769" t="inlineStr">
        <is>
          <t xml:space="preserve">DEDETIZACAO E CONTROLE DE PRAGAS - </t>
        </is>
      </c>
      <c r="J769" t="n">
        <v>-472</v>
      </c>
      <c r="K769" t="n">
        <v>-472</v>
      </c>
      <c r="O769" t="inlineStr">
        <is>
          <t>Provisionado</t>
        </is>
      </c>
      <c r="Q769" t="inlineStr">
        <is>
          <t>07/2026</t>
        </is>
      </c>
      <c r="R769" t="n">
        <v>0</v>
      </c>
    </row>
    <row r="770">
      <c r="A770" t="n">
        <v>195167</v>
      </c>
      <c r="B770" t="inlineStr">
        <is>
          <t>Arcos</t>
        </is>
      </c>
      <c r="C770" t="inlineStr">
        <is>
          <t>OPUS CONSULTORIA E PESQUISA LTDA</t>
        </is>
      </c>
      <c r="D770" t="inlineStr">
        <is>
          <t>PROVISAO</t>
        </is>
      </c>
      <c r="E770" s="550" t="n">
        <v>46204</v>
      </c>
      <c r="F770" s="550" t="n">
        <v>46223</v>
      </c>
      <c r="G770" t="inlineStr">
        <is>
          <t>Serviços de Terceiros</t>
        </is>
      </c>
      <c r="H770" t="inlineStr">
        <is>
          <t>Assessoria em Geral</t>
        </is>
      </c>
      <c r="I770" t="inlineStr">
        <is>
          <t xml:space="preserve">CLIENTE OCULTO - </t>
        </is>
      </c>
      <c r="J770" t="n">
        <v>-300</v>
      </c>
      <c r="K770" t="n">
        <v>-300</v>
      </c>
      <c r="O770" t="inlineStr">
        <is>
          <t>Provisionado</t>
        </is>
      </c>
      <c r="Q770" t="inlineStr">
        <is>
          <t>07/2026</t>
        </is>
      </c>
      <c r="R770" t="n">
        <v>0</v>
      </c>
    </row>
    <row r="771">
      <c r="A771" t="n">
        <v>192671</v>
      </c>
      <c r="B771" t="inlineStr">
        <is>
          <t>Arcos</t>
        </is>
      </c>
      <c r="C771" t="inlineStr">
        <is>
          <t>BTAGS TECNOLOGIA LTDA</t>
        </is>
      </c>
      <c r="D771" t="inlineStr">
        <is>
          <t>PROVISAO</t>
        </is>
      </c>
      <c r="E771" s="550" t="n">
        <v>46204</v>
      </c>
      <c r="F771" s="550" t="n">
        <v>46239</v>
      </c>
      <c r="G771" t="inlineStr">
        <is>
          <t>Informática e TI</t>
        </is>
      </c>
      <c r="H771" t="inlineStr">
        <is>
          <t>Sistemas Gerais - Operacionais</t>
        </is>
      </c>
      <c r="I771" t="inlineStr">
        <is>
          <t xml:space="preserve">SISTEMA BTAGS ETIQUETAS - </t>
        </is>
      </c>
      <c r="J771" t="n">
        <v>-380</v>
      </c>
      <c r="K771" t="n">
        <v>-380</v>
      </c>
      <c r="O771" t="inlineStr">
        <is>
          <t>Provisionado</t>
        </is>
      </c>
      <c r="Q771" t="inlineStr">
        <is>
          <t>07/2026</t>
        </is>
      </c>
      <c r="R771" t="n">
        <v>0</v>
      </c>
    </row>
    <row r="772">
      <c r="A772" t="n">
        <v>195155</v>
      </c>
      <c r="B772" t="inlineStr">
        <is>
          <t>Arcos</t>
        </is>
      </c>
      <c r="C772" t="inlineStr">
        <is>
          <t xml:space="preserve">AMS TECNOLOGIA &amp; RADIOCOMUNICAÇÃO LTDA ME  </t>
        </is>
      </c>
      <c r="D772" t="inlineStr">
        <is>
          <t>PROVISAO</t>
        </is>
      </c>
      <c r="E772" s="550" t="n">
        <v>46204</v>
      </c>
      <c r="F772" s="550" t="n">
        <v>46249</v>
      </c>
      <c r="G772" t="inlineStr">
        <is>
          <t>Locação de Equipamentos</t>
        </is>
      </c>
      <c r="H772" t="inlineStr">
        <is>
          <t>Locação de Equipamentos - Informatica e TI</t>
        </is>
      </c>
      <c r="I772" t="inlineStr">
        <is>
          <t xml:space="preserve">LOCACAO RADIOS E FONES COMUNICACAO COM THEATRO - </t>
        </is>
      </c>
      <c r="J772" t="n">
        <v>-200</v>
      </c>
      <c r="K772" t="n">
        <v>-200</v>
      </c>
      <c r="O772" t="inlineStr">
        <is>
          <t>Provisionado</t>
        </is>
      </c>
      <c r="Q772" t="inlineStr">
        <is>
          <t>07/2026</t>
        </is>
      </c>
      <c r="R772" t="n">
        <v>0</v>
      </c>
    </row>
    <row r="773">
      <c r="A773" t="n">
        <v>196387</v>
      </c>
      <c r="B773" t="inlineStr">
        <is>
          <t>Arcos</t>
        </is>
      </c>
      <c r="C773" t="inlineStr">
        <is>
          <t>SALARIOS CLT</t>
        </is>
      </c>
      <c r="D773" t="inlineStr">
        <is>
          <t>PROVISAO</t>
        </is>
      </c>
      <c r="E773" s="550" t="n">
        <v>46204</v>
      </c>
      <c r="F773" s="550" t="n">
        <v>46240</v>
      </c>
      <c r="G773" t="inlineStr">
        <is>
          <t>Mão de Obra - Salários</t>
        </is>
      </c>
      <c r="H773" t="inlineStr">
        <is>
          <t>MDO CLT - Salário</t>
        </is>
      </c>
      <c r="I773" t="inlineStr">
        <is>
          <t>01/2026 - Líquido Folha Mensal 01/2026.</t>
        </is>
      </c>
      <c r="J773" t="n">
        <v>-90000</v>
      </c>
      <c r="K773" t="n">
        <v>-90000</v>
      </c>
      <c r="O773" t="inlineStr">
        <is>
          <t>Provisionado</t>
        </is>
      </c>
      <c r="Q773" t="inlineStr">
        <is>
          <t>07/2026</t>
        </is>
      </c>
      <c r="R773" t="n">
        <v>0</v>
      </c>
    </row>
    <row r="774">
      <c r="A774" t="n">
        <v>196652</v>
      </c>
      <c r="B774" t="inlineStr">
        <is>
          <t>Arcos</t>
        </is>
      </c>
      <c r="C774" t="inlineStr">
        <is>
          <t>SALARIOS CLT</t>
        </is>
      </c>
      <c r="D774" t="inlineStr">
        <is>
          <t>PROVISAO</t>
        </is>
      </c>
      <c r="E774" s="550" t="n">
        <v>46204</v>
      </c>
      <c r="F774" s="550" t="n">
        <v>46223</v>
      </c>
      <c r="G774" t="inlineStr">
        <is>
          <t>Mão de Obra - Salários</t>
        </is>
      </c>
      <c r="H774" t="inlineStr">
        <is>
          <t>MDO CLT - Salário</t>
        </is>
      </c>
      <c r="I774" t="inlineStr">
        <is>
          <t xml:space="preserve">02/2026 - Adiantamento Salarial </t>
        </is>
      </c>
      <c r="J774" t="n">
        <v>-20000</v>
      </c>
      <c r="K774" t="n">
        <v>-20000</v>
      </c>
      <c r="O774" t="inlineStr">
        <is>
          <t>Provisionado</t>
        </is>
      </c>
      <c r="Q774" t="inlineStr">
        <is>
          <t>07/2026</t>
        </is>
      </c>
      <c r="R774" t="n">
        <v>0</v>
      </c>
    </row>
    <row r="775">
      <c r="A775" t="n">
        <v>192694</v>
      </c>
      <c r="B775" t="inlineStr">
        <is>
          <t>Arcos</t>
        </is>
      </c>
      <c r="C775" t="inlineStr">
        <is>
          <t>CEM ENGENHARIA DA MANUTENCAO LTDA</t>
        </is>
      </c>
      <c r="D775" t="inlineStr">
        <is>
          <t>PROVISAO</t>
        </is>
      </c>
      <c r="E775" s="550" t="n">
        <v>46204</v>
      </c>
      <c r="F775" s="550" t="n">
        <v>46230</v>
      </c>
      <c r="G775" t="inlineStr">
        <is>
          <t>Manutenção</t>
        </is>
      </c>
      <c r="H775" t="inlineStr">
        <is>
          <t>Manutenção Predial</t>
        </is>
      </c>
      <c r="I775" t="inlineStr">
        <is>
          <t xml:space="preserve">MANUTENCAO EM GERAL - PREVENTIVA - </t>
        </is>
      </c>
      <c r="J775" t="n">
        <v>-6897.4</v>
      </c>
      <c r="K775" t="n">
        <v>-6897.4</v>
      </c>
      <c r="O775" t="inlineStr">
        <is>
          <t>Provisionado</t>
        </is>
      </c>
      <c r="Q775" t="inlineStr">
        <is>
          <t>07/2026</t>
        </is>
      </c>
      <c r="R775" t="n">
        <v>0</v>
      </c>
    </row>
    <row r="776">
      <c r="A776" t="n">
        <v>238729</v>
      </c>
      <c r="B776" t="inlineStr">
        <is>
          <t>Arcos</t>
        </is>
      </c>
      <c r="C776" t="inlineStr">
        <is>
          <t>DAIANE ALVES DA SILVA LIMA</t>
        </is>
      </c>
      <c r="D776" t="inlineStr">
        <is>
          <t>362432 072026</t>
        </is>
      </c>
      <c r="E776" s="550" t="n">
        <v>46204</v>
      </c>
      <c r="F776" s="550" t="n">
        <v>46202</v>
      </c>
      <c r="G776" t="inlineStr">
        <is>
          <t>Mão de Obra - Encargos e Provisões</t>
        </is>
      </c>
      <c r="H776" t="inlineStr">
        <is>
          <t xml:space="preserve">  -  Férias</t>
        </is>
      </c>
      <c r="I776" t="inlineStr">
        <is>
          <t>07/2026 - Férias 30 dias início em 01/07/2026.</t>
        </is>
      </c>
      <c r="J776" t="n">
        <v>-3624.32</v>
      </c>
      <c r="K776" t="n">
        <v>-3624.32</v>
      </c>
      <c r="O776" t="inlineStr">
        <is>
          <t>Real</t>
        </is>
      </c>
      <c r="Q776" t="inlineStr">
        <is>
          <t>07/2026</t>
        </is>
      </c>
      <c r="R776" t="n">
        <v>0</v>
      </c>
    </row>
    <row r="777">
      <c r="A777" t="n">
        <v>238733</v>
      </c>
      <c r="B777" t="inlineStr">
        <is>
          <t>Arcos</t>
        </is>
      </c>
      <c r="C777" t="inlineStr">
        <is>
          <t>BIANCA KIMBERLY DE ALMEIDA COSMO</t>
        </is>
      </c>
      <c r="D777" t="inlineStr">
        <is>
          <t>488884 072026</t>
        </is>
      </c>
      <c r="E777" s="550" t="n">
        <v>46204</v>
      </c>
      <c r="F777" s="550" t="n">
        <v>46202</v>
      </c>
      <c r="G777" t="inlineStr">
        <is>
          <t>Mão de Obra - Encargos e Provisões</t>
        </is>
      </c>
      <c r="H777" t="inlineStr">
        <is>
          <t xml:space="preserve">  -  Férias</t>
        </is>
      </c>
      <c r="I777" t="inlineStr">
        <is>
          <t>07/2026 Férias 30 dias - Início em 01/07/2026.</t>
        </is>
      </c>
      <c r="J777" t="n">
        <v>-4888.84</v>
      </c>
      <c r="K777" t="n">
        <v>-4888.84</v>
      </c>
      <c r="O777" t="inlineStr">
        <is>
          <t>Real</t>
        </is>
      </c>
      <c r="Q777" t="inlineStr">
        <is>
          <t>07/2026</t>
        </is>
      </c>
      <c r="R777" t="n">
        <v>0</v>
      </c>
    </row>
    <row r="778">
      <c r="A778" t="n">
        <v>234675</v>
      </c>
      <c r="B778" t="inlineStr">
        <is>
          <t>Arcos</t>
        </is>
      </c>
      <c r="C778" t="inlineStr">
        <is>
          <t>THIAGO HENRIQUE FARIAS</t>
        </is>
      </c>
      <c r="D778" t="inlineStr">
        <is>
          <t>PROVISAO</t>
        </is>
      </c>
      <c r="E778" s="550" t="n">
        <v>46204</v>
      </c>
      <c r="F778" s="550" t="n">
        <v>46244</v>
      </c>
      <c r="G778" t="inlineStr">
        <is>
          <t>Mão de Obra - PJ</t>
        </is>
      </c>
      <c r="H778" t="inlineStr">
        <is>
          <t>MDO PJ Fixo</t>
        </is>
      </c>
      <c r="I778" t="inlineStr">
        <is>
          <t xml:space="preserve">SALÁRIO PJ - SBCHEFE DE BAR </t>
        </is>
      </c>
      <c r="J778" t="n">
        <v>-5000</v>
      </c>
      <c r="K778" t="n">
        <v>-5000</v>
      </c>
      <c r="M778" t="inlineStr">
        <is>
          <t>SUB CHEFE DE BAR</t>
        </is>
      </c>
      <c r="N778" t="inlineStr">
        <is>
          <t xml:space="preserve">  - Sub Chefe De Bar</t>
        </is>
      </c>
      <c r="O778" t="inlineStr">
        <is>
          <t>Provisionado</t>
        </is>
      </c>
      <c r="Q778" t="inlineStr">
        <is>
          <t>07/2026</t>
        </is>
      </c>
      <c r="R778" t="n">
        <v>0</v>
      </c>
    </row>
    <row r="779">
      <c r="A779" t="n">
        <v>210397</v>
      </c>
      <c r="B779" t="inlineStr">
        <is>
          <t>Arcos</t>
        </is>
      </c>
      <c r="C779" t="inlineStr">
        <is>
          <t>PIS</t>
        </is>
      </c>
      <c r="D779" t="inlineStr">
        <is>
          <t>PROVISAO</t>
        </is>
      </c>
      <c r="E779" s="550" t="n">
        <v>46203</v>
      </c>
      <c r="F779" s="550" t="n">
        <v>46228</v>
      </c>
      <c r="G779" t="inlineStr">
        <is>
          <t>Impostos sobre Venda</t>
        </is>
      </c>
      <c r="H779" t="inlineStr">
        <is>
          <t>PIS / COFINS</t>
        </is>
      </c>
      <c r="J779" t="n">
        <v>-6000</v>
      </c>
      <c r="K779" t="n">
        <v>-6000</v>
      </c>
      <c r="O779" t="inlineStr">
        <is>
          <t>Provisionado</t>
        </is>
      </c>
      <c r="Q779" t="inlineStr">
        <is>
          <t>06/2026</t>
        </is>
      </c>
      <c r="R779" t="n">
        <v>0</v>
      </c>
    </row>
    <row r="780">
      <c r="A780" t="n">
        <v>210385</v>
      </c>
      <c r="B780" t="inlineStr">
        <is>
          <t>Arcos</t>
        </is>
      </c>
      <c r="C780" t="inlineStr">
        <is>
          <t>COFINS</t>
        </is>
      </c>
      <c r="D780" t="inlineStr">
        <is>
          <t>PROVISAO</t>
        </is>
      </c>
      <c r="E780" s="550" t="n">
        <v>46203</v>
      </c>
      <c r="F780" s="550" t="n">
        <v>46228</v>
      </c>
      <c r="G780" t="inlineStr">
        <is>
          <t>Impostos sobre Venda</t>
        </is>
      </c>
      <c r="H780" t="inlineStr">
        <is>
          <t>PIS / COFINS</t>
        </is>
      </c>
      <c r="J780" t="n">
        <v>-25000</v>
      </c>
      <c r="K780" t="n">
        <v>-25000</v>
      </c>
      <c r="O780" t="inlineStr">
        <is>
          <t>Provisionado</t>
        </is>
      </c>
      <c r="Q780" t="inlineStr">
        <is>
          <t>06/2026</t>
        </is>
      </c>
      <c r="R780" t="n">
        <v>0</v>
      </c>
    </row>
    <row r="781">
      <c r="A781" t="n">
        <v>206990</v>
      </c>
      <c r="B781" t="inlineStr">
        <is>
          <t>Arcos</t>
        </is>
      </c>
      <c r="C781" t="inlineStr">
        <is>
          <t>INSS</t>
        </is>
      </c>
      <c r="D781" t="inlineStr">
        <is>
          <t>PROVISAO</t>
        </is>
      </c>
      <c r="E781" s="550" t="n">
        <v>46203</v>
      </c>
      <c r="F781" s="550" t="n">
        <v>46223</v>
      </c>
      <c r="G781" t="inlineStr">
        <is>
          <t>Mão de Obra - Encargos e Provisões</t>
        </is>
      </c>
      <c r="H781" t="inlineStr">
        <is>
          <t xml:space="preserve">  -  INSS Segurados</t>
        </is>
      </c>
      <c r="I781" t="inlineStr">
        <is>
          <t>INSS Segurados</t>
        </is>
      </c>
      <c r="J781" t="n">
        <v>-10000</v>
      </c>
      <c r="K781" t="n">
        <v>-10000</v>
      </c>
      <c r="O781" t="inlineStr">
        <is>
          <t>Provisionado</t>
        </is>
      </c>
      <c r="Q781" t="inlineStr">
        <is>
          <t>06/2026</t>
        </is>
      </c>
      <c r="R781" t="n">
        <v>0</v>
      </c>
    </row>
    <row r="782">
      <c r="A782" t="n">
        <v>208541</v>
      </c>
      <c r="B782" t="inlineStr">
        <is>
          <t>Arcos</t>
        </is>
      </c>
      <c r="C782" t="inlineStr">
        <is>
          <t>IRRF</t>
        </is>
      </c>
      <c r="D782" t="inlineStr">
        <is>
          <t>PROVISAO</t>
        </is>
      </c>
      <c r="E782" s="550" t="n">
        <v>46203</v>
      </c>
      <c r="F782" s="550" t="n">
        <v>46223</v>
      </c>
      <c r="G782" t="inlineStr">
        <is>
          <t>Mão de Obra - Encargos e Provisões</t>
        </is>
      </c>
      <c r="H782" t="inlineStr">
        <is>
          <t>IRRF - MDO CLT - Salário</t>
        </is>
      </c>
      <c r="J782" t="n">
        <v>-3500</v>
      </c>
      <c r="K782" t="n">
        <v>-3500</v>
      </c>
      <c r="O782" t="inlineStr">
        <is>
          <t>Provisionado</t>
        </is>
      </c>
      <c r="Q782" t="inlineStr">
        <is>
          <t>06/2026</t>
        </is>
      </c>
      <c r="R782" t="n">
        <v>0</v>
      </c>
    </row>
    <row r="783">
      <c r="A783" t="n">
        <v>208309</v>
      </c>
      <c r="B783" t="inlineStr">
        <is>
          <t>Arcos</t>
        </is>
      </c>
      <c r="C783" t="inlineStr">
        <is>
          <t>FGTS</t>
        </is>
      </c>
      <c r="D783" t="inlineStr">
        <is>
          <t>PROVISAO</t>
        </is>
      </c>
      <c r="E783" s="550" t="n">
        <v>46203</v>
      </c>
      <c r="F783" s="550" t="n">
        <v>46223</v>
      </c>
      <c r="G783" t="inlineStr">
        <is>
          <t>Mão de Obra - Encargos e Provisões</t>
        </is>
      </c>
      <c r="H783" t="inlineStr">
        <is>
          <t xml:space="preserve">  -  FGTS</t>
        </is>
      </c>
      <c r="J783" t="n">
        <v>-10500</v>
      </c>
      <c r="K783" t="n">
        <v>-10500</v>
      </c>
      <c r="O783" t="inlineStr">
        <is>
          <t>Provisionado</t>
        </is>
      </c>
      <c r="Q783" t="inlineStr">
        <is>
          <t>06/2026</t>
        </is>
      </c>
      <c r="R783" t="n">
        <v>0</v>
      </c>
    </row>
    <row r="784">
      <c r="A784" t="n">
        <v>206978</v>
      </c>
      <c r="B784" t="inlineStr">
        <is>
          <t>Arcos</t>
        </is>
      </c>
      <c r="C784" t="inlineStr">
        <is>
          <t>INSS</t>
        </is>
      </c>
      <c r="D784" t="inlineStr">
        <is>
          <t>PROVISAO</t>
        </is>
      </c>
      <c r="E784" s="550" t="n">
        <v>46203</v>
      </c>
      <c r="F784" s="550" t="n">
        <v>46223</v>
      </c>
      <c r="G784" t="inlineStr">
        <is>
          <t>Mão de Obra - Encargos e Provisões</t>
        </is>
      </c>
      <c r="H784" t="inlineStr">
        <is>
          <t xml:space="preserve">  -  INSS Patronal</t>
        </is>
      </c>
      <c r="I784" t="inlineStr">
        <is>
          <t>INSS PATRONAL</t>
        </is>
      </c>
      <c r="J784" t="n">
        <v>-33000</v>
      </c>
      <c r="K784" t="n">
        <v>-33000</v>
      </c>
      <c r="O784" t="inlineStr">
        <is>
          <t>Provisionado</t>
        </is>
      </c>
      <c r="Q784" t="inlineStr">
        <is>
          <t>06/2026</t>
        </is>
      </c>
      <c r="R784" t="n">
        <v>0</v>
      </c>
    </row>
    <row r="785">
      <c r="A785" t="n">
        <v>226498</v>
      </c>
      <c r="B785" t="inlineStr">
        <is>
          <t>Arcos</t>
        </is>
      </c>
      <c r="C785" t="inlineStr">
        <is>
          <t>IRPJ - IMPOSTO SOBRE A RENDA DAS PESSOAS JURIDICAS</t>
        </is>
      </c>
      <c r="D785" t="inlineStr">
        <is>
          <t>PROVISAO</t>
        </is>
      </c>
      <c r="E785" s="550" t="n">
        <v>46203</v>
      </c>
      <c r="F785" s="550" t="n">
        <v>46233</v>
      </c>
      <c r="G785" t="inlineStr">
        <is>
          <t>Imposto de Renda</t>
        </is>
      </c>
      <c r="H785" t="inlineStr">
        <is>
          <t>IRPJ</t>
        </is>
      </c>
      <c r="I785" t="inlineStr">
        <is>
          <t>2º TRIMESTRE</t>
        </is>
      </c>
      <c r="J785" t="n">
        <v>-58252.55</v>
      </c>
      <c r="K785" t="n">
        <v>-58252.55</v>
      </c>
      <c r="O785" t="inlineStr">
        <is>
          <t>Provisionado</t>
        </is>
      </c>
      <c r="Q785" t="inlineStr">
        <is>
          <t>06/2026</t>
        </is>
      </c>
      <c r="R785" t="n">
        <v>0</v>
      </c>
    </row>
    <row r="786">
      <c r="A786" t="n">
        <v>202413</v>
      </c>
      <c r="B786" t="inlineStr">
        <is>
          <t>Arcos</t>
        </is>
      </c>
      <c r="C786" t="inlineStr">
        <is>
          <t>BRH SAUDE OCUPACIONAL LTDA</t>
        </is>
      </c>
      <c r="D786" t="inlineStr">
        <is>
          <t>PROVISAO</t>
        </is>
      </c>
      <c r="E786" s="550" t="n">
        <v>46203</v>
      </c>
      <c r="F786" s="550" t="n">
        <v>46212</v>
      </c>
      <c r="G786" t="inlineStr">
        <is>
          <t>Mão de Obra - Benefícios</t>
        </is>
      </c>
      <c r="H786" t="inlineStr">
        <is>
          <t xml:space="preserve">  -  Exames Periódicos</t>
        </is>
      </c>
      <c r="J786" t="n">
        <v>-942.46</v>
      </c>
      <c r="K786" t="n">
        <v>-942.46</v>
      </c>
      <c r="O786" t="inlineStr">
        <is>
          <t>Provisionado</t>
        </is>
      </c>
      <c r="Q786" t="inlineStr">
        <is>
          <t>06/2026</t>
        </is>
      </c>
      <c r="R786" t="n">
        <v>0</v>
      </c>
    </row>
    <row r="787">
      <c r="A787" t="n">
        <v>226503</v>
      </c>
      <c r="B787" t="inlineStr">
        <is>
          <t>Arcos</t>
        </is>
      </c>
      <c r="C787" t="inlineStr">
        <is>
          <t>CSLL</t>
        </is>
      </c>
      <c r="D787" t="inlineStr">
        <is>
          <t>PROVISAO</t>
        </is>
      </c>
      <c r="E787" s="550" t="n">
        <v>46203</v>
      </c>
      <c r="F787" s="550" t="n">
        <v>46233</v>
      </c>
      <c r="G787" t="inlineStr">
        <is>
          <t>Imposto de Renda</t>
        </is>
      </c>
      <c r="H787" t="inlineStr">
        <is>
          <t>CSLL</t>
        </is>
      </c>
      <c r="I787" t="inlineStr">
        <is>
          <t>2º TRIMESTRE</t>
        </is>
      </c>
      <c r="J787" t="n">
        <v>-114750.11</v>
      </c>
      <c r="K787" t="n">
        <v>-114750.11</v>
      </c>
      <c r="O787" t="inlineStr">
        <is>
          <t>Provisionado</t>
        </is>
      </c>
      <c r="Q787" t="inlineStr">
        <is>
          <t>06/2026</t>
        </is>
      </c>
      <c r="R787" t="n">
        <v>0</v>
      </c>
    </row>
    <row r="788">
      <c r="A788" t="n">
        <v>197184</v>
      </c>
      <c r="B788" t="inlineStr">
        <is>
          <t>Arcos</t>
        </is>
      </c>
      <c r="C788" t="inlineStr">
        <is>
          <t>ISS</t>
        </is>
      </c>
      <c r="D788" t="inlineStr">
        <is>
          <t>PROVISAO</t>
        </is>
      </c>
      <c r="E788" s="550" t="n">
        <v>46203</v>
      </c>
      <c r="F788" s="550" t="n">
        <v>46213</v>
      </c>
      <c r="G788" t="inlineStr">
        <is>
          <t>Utilidades</t>
        </is>
      </c>
      <c r="H788" t="inlineStr">
        <is>
          <t>Coleta de lixo</t>
        </is>
      </c>
      <c r="J788" t="n">
        <v>-500</v>
      </c>
      <c r="K788" t="n">
        <v>-500</v>
      </c>
      <c r="O788" t="inlineStr">
        <is>
          <t>Provisionado</t>
        </is>
      </c>
      <c r="Q788" t="inlineStr">
        <is>
          <t>06/2026</t>
        </is>
      </c>
      <c r="R788" t="n">
        <v>0</v>
      </c>
    </row>
    <row r="789">
      <c r="A789" t="n">
        <v>197310</v>
      </c>
      <c r="B789" t="inlineStr">
        <is>
          <t>Arcos</t>
        </is>
      </c>
      <c r="C789" t="inlineStr">
        <is>
          <t>IRRF</t>
        </is>
      </c>
      <c r="D789" t="inlineStr">
        <is>
          <t>PROVISAO</t>
        </is>
      </c>
      <c r="E789" s="550" t="n">
        <v>46203</v>
      </c>
      <c r="F789" s="550" t="n">
        <v>46223</v>
      </c>
      <c r="G789" t="inlineStr">
        <is>
          <t>Serviços de Terceiros</t>
        </is>
      </c>
      <c r="H789" t="inlineStr">
        <is>
          <t>Assessoria Contabil</t>
        </is>
      </c>
      <c r="I789" t="inlineStr">
        <is>
          <t>IRRF PRESTADOR PJ</t>
        </is>
      </c>
      <c r="J789" t="n">
        <v>-100</v>
      </c>
      <c r="K789" t="n">
        <v>-100</v>
      </c>
      <c r="O789" t="inlineStr">
        <is>
          <t>Provisionado</t>
        </is>
      </c>
      <c r="Q789" t="inlineStr">
        <is>
          <t>06/2026</t>
        </is>
      </c>
      <c r="R789" t="n">
        <v>0</v>
      </c>
    </row>
    <row r="790">
      <c r="A790" t="n">
        <v>170539</v>
      </c>
      <c r="B790" t="inlineStr">
        <is>
          <t>Arcos</t>
        </is>
      </c>
      <c r="C790" t="inlineStr">
        <is>
          <t xml:space="preserve">MINISTERIO DA FAZENDA </t>
        </is>
      </c>
      <c r="D790" t="inlineStr">
        <is>
          <t>9/60</t>
        </is>
      </c>
      <c r="E790" s="550" t="n">
        <v>46203</v>
      </c>
      <c r="F790" s="550" t="n">
        <v>46203</v>
      </c>
      <c r="G790" t="inlineStr">
        <is>
          <t>Endividamento</t>
        </is>
      </c>
      <c r="H790" t="inlineStr">
        <is>
          <t>Endividamento Geral</t>
        </is>
      </c>
      <c r="I790" t="inlineStr">
        <is>
          <t>PARCELAMENTO 014091164 - EXECUÇÃO FISCAL 5020334-52.2025.4.03.6182 - 60 PARCELAS</t>
        </is>
      </c>
      <c r="J790" t="n">
        <v>-8615.209999999999</v>
      </c>
      <c r="K790" t="n">
        <v>-8615.209999999999</v>
      </c>
      <c r="O790" t="inlineStr">
        <is>
          <t>Provisionado</t>
        </is>
      </c>
      <c r="Q790" t="inlineStr">
        <is>
          <t>06/2026</t>
        </is>
      </c>
      <c r="R790" t="n">
        <v>0</v>
      </c>
    </row>
    <row r="791">
      <c r="A791" t="n">
        <v>197196</v>
      </c>
      <c r="B791" t="inlineStr">
        <is>
          <t>Arcos</t>
        </is>
      </c>
      <c r="C791" t="inlineStr">
        <is>
          <t>ISS</t>
        </is>
      </c>
      <c r="D791" t="inlineStr">
        <is>
          <t>PROVISAO</t>
        </is>
      </c>
      <c r="E791" s="550" t="n">
        <v>46203</v>
      </c>
      <c r="F791" s="550" t="n">
        <v>46213</v>
      </c>
      <c r="G791" t="inlineStr">
        <is>
          <t>Utilidades</t>
        </is>
      </c>
      <c r="H791" t="inlineStr">
        <is>
          <t>Coleta de lixo</t>
        </is>
      </c>
      <c r="J791" t="n">
        <v>-300</v>
      </c>
      <c r="K791" t="n">
        <v>-300</v>
      </c>
      <c r="O791" t="inlineStr">
        <is>
          <t>Provisionado</t>
        </is>
      </c>
      <c r="Q791" t="inlineStr">
        <is>
          <t>06/2026</t>
        </is>
      </c>
      <c r="R791" t="n">
        <v>0</v>
      </c>
    </row>
    <row r="792">
      <c r="A792" t="n">
        <v>197045</v>
      </c>
      <c r="B792" t="inlineStr">
        <is>
          <t>Arcos</t>
        </is>
      </c>
      <c r="C792" t="inlineStr">
        <is>
          <t>ICMS</t>
        </is>
      </c>
      <c r="D792" t="inlineStr">
        <is>
          <t>PROVISAO</t>
        </is>
      </c>
      <c r="E792" s="550" t="n">
        <v>46203</v>
      </c>
      <c r="F792" s="550" t="n">
        <v>46223</v>
      </c>
      <c r="G792" t="inlineStr">
        <is>
          <t>Impostos sobre Venda</t>
        </is>
      </c>
      <c r="H792" t="inlineStr">
        <is>
          <t>ICMS</t>
        </is>
      </c>
      <c r="J792" t="n">
        <v>-23000</v>
      </c>
      <c r="K792" t="n">
        <v>-23000</v>
      </c>
      <c r="O792" t="inlineStr">
        <is>
          <t>Provisionado</t>
        </is>
      </c>
      <c r="Q792" t="inlineStr">
        <is>
          <t>06/2026</t>
        </is>
      </c>
      <c r="R792" t="n">
        <v>0</v>
      </c>
    </row>
    <row r="793">
      <c r="A793" t="n">
        <v>177859</v>
      </c>
      <c r="B793" t="inlineStr">
        <is>
          <t>Arcos</t>
        </is>
      </c>
      <c r="C793" t="inlineStr">
        <is>
          <t xml:space="preserve">MINISTERIO DA FAZENDA </t>
        </is>
      </c>
      <c r="D793" t="inlineStr">
        <is>
          <t>14/60</t>
        </is>
      </c>
      <c r="E793" s="550" t="n">
        <v>46201</v>
      </c>
      <c r="F793" s="550" t="n">
        <v>46384</v>
      </c>
      <c r="G793" t="inlineStr">
        <is>
          <t>Endividamento</t>
        </is>
      </c>
      <c r="H793" t="inlineStr">
        <is>
          <t>Endividamento Geral</t>
        </is>
      </c>
      <c r="I793" t="inlineStr">
        <is>
          <t>PARCELAMENTO 014247772 - IRPJ E CSLL RELATIVOS AO 3º E 4º TRI DE 2022</t>
        </is>
      </c>
      <c r="J793" t="n">
        <v>-8566.18</v>
      </c>
      <c r="K793" t="n">
        <v>-8566.18</v>
      </c>
      <c r="O793" t="inlineStr">
        <is>
          <t>Provisionado</t>
        </is>
      </c>
      <c r="Q793" t="inlineStr">
        <is>
          <t>06/2026</t>
        </is>
      </c>
      <c r="R793" t="n">
        <v>0</v>
      </c>
    </row>
    <row r="794">
      <c r="A794" t="n">
        <v>215700</v>
      </c>
      <c r="B794" t="inlineStr">
        <is>
          <t>Arcos</t>
        </is>
      </c>
      <c r="C794" t="inlineStr">
        <is>
          <t xml:space="preserve">CSRF </t>
        </is>
      </c>
      <c r="D794" t="inlineStr">
        <is>
          <t>PROVISAO</t>
        </is>
      </c>
      <c r="E794" s="550" t="n">
        <v>46201</v>
      </c>
      <c r="F794" s="550" t="n">
        <v>46223</v>
      </c>
      <c r="G794" t="inlineStr">
        <is>
          <t>Serviços de Terceiros</t>
        </is>
      </c>
      <c r="H794" t="inlineStr">
        <is>
          <t>Assessoria Contabil</t>
        </is>
      </c>
      <c r="J794" t="n">
        <v>-250</v>
      </c>
      <c r="K794" t="n">
        <v>-250</v>
      </c>
      <c r="O794" t="inlineStr">
        <is>
          <t>Provisionado</t>
        </is>
      </c>
      <c r="Q794" t="inlineStr">
        <is>
          <t>06/2026</t>
        </is>
      </c>
      <c r="R794" t="n">
        <v>0</v>
      </c>
    </row>
    <row r="795">
      <c r="A795" t="n">
        <v>212180</v>
      </c>
      <c r="B795" t="inlineStr">
        <is>
          <t>Arcos</t>
        </is>
      </c>
      <c r="C795" t="inlineStr">
        <is>
          <t>SECRETARIA DE ESTADO DA FAZENDA</t>
        </is>
      </c>
      <c r="D795" t="inlineStr">
        <is>
          <t>5/84</t>
        </is>
      </c>
      <c r="E795" s="550" t="n">
        <v>46199</v>
      </c>
      <c r="F795" s="550" t="n">
        <v>46233</v>
      </c>
      <c r="G795" t="inlineStr">
        <is>
          <t>Endividamento</t>
        </is>
      </c>
      <c r="H795" t="inlineStr">
        <is>
          <t>Endividamento Geral</t>
        </is>
      </c>
      <c r="I795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795" t="n">
        <v>-3381.49</v>
      </c>
      <c r="K795" t="n">
        <v>-3381.49</v>
      </c>
      <c r="O795" t="inlineStr">
        <is>
          <t>Provisionado</t>
        </is>
      </c>
      <c r="Q795" t="inlineStr">
        <is>
          <t>06/2026</t>
        </is>
      </c>
      <c r="R795" t="n">
        <v>0</v>
      </c>
    </row>
    <row r="796">
      <c r="A796" t="n">
        <v>240213</v>
      </c>
      <c r="B796" t="inlineStr">
        <is>
          <t>Arcos</t>
        </is>
      </c>
      <c r="C796" t="inlineStr">
        <is>
          <t>RD GESTAO E SISTEMAS S.A.</t>
        </is>
      </c>
      <c r="D796" t="inlineStr">
        <is>
          <t>4090253</t>
        </is>
      </c>
      <c r="E796" s="550" t="n">
        <v>46195</v>
      </c>
      <c r="F796" s="550" t="n">
        <v>46209</v>
      </c>
      <c r="G796" t="inlineStr">
        <is>
          <t>Marketing</t>
        </is>
      </c>
      <c r="H796" t="inlineStr">
        <is>
          <t>Ferramentas de Marketing</t>
        </is>
      </c>
      <c r="I796" t="inlineStr">
        <is>
          <t>Rateamento de 127 - Arcos (8.33%)</t>
        </is>
      </c>
      <c r="J796" t="n">
        <v>-358.15</v>
      </c>
      <c r="K796" t="n">
        <v>0</v>
      </c>
      <c r="O796" t="inlineStr">
        <is>
          <t>Real</t>
        </is>
      </c>
      <c r="Q796" t="inlineStr">
        <is>
          <t>06/2026</t>
        </is>
      </c>
      <c r="R796" t="n">
        <v>0</v>
      </c>
    </row>
    <row r="797">
      <c r="A797" t="n">
        <v>240333</v>
      </c>
      <c r="B797" t="inlineStr">
        <is>
          <t>Arcos</t>
        </is>
      </c>
      <c r="C797" t="inlineStr">
        <is>
          <t xml:space="preserve">KAMINO INSTITUICAO DE PAGAMENTO LTDA </t>
        </is>
      </c>
      <c r="D797" t="inlineStr">
        <is>
          <t>TARIFA</t>
        </is>
      </c>
      <c r="E797" s="550" t="n">
        <v>46195</v>
      </c>
      <c r="F797" s="550" t="n">
        <v>46195</v>
      </c>
      <c r="G797" t="inlineStr">
        <is>
          <t>Despesas Financeiras</t>
        </is>
      </c>
      <c r="H797" t="inlineStr">
        <is>
          <t>Tarifas Bancárias</t>
        </is>
      </c>
      <c r="J797" t="n">
        <v>-2.5</v>
      </c>
      <c r="K797" t="n">
        <v>-2.5</v>
      </c>
      <c r="O797" t="inlineStr">
        <is>
          <t>Real</t>
        </is>
      </c>
      <c r="P797" t="inlineStr">
        <is>
          <t>Pago</t>
        </is>
      </c>
      <c r="Q797" t="inlineStr">
        <is>
          <t>06/2026</t>
        </is>
      </c>
      <c r="R797" t="n">
        <v>0</v>
      </c>
    </row>
    <row r="798">
      <c r="A798" t="n">
        <v>240336</v>
      </c>
      <c r="B798" t="inlineStr">
        <is>
          <t>Arcos</t>
        </is>
      </c>
      <c r="C798" t="inlineStr">
        <is>
          <t>BANCO DO BRASIL SA</t>
        </is>
      </c>
      <c r="D798" t="inlineStr">
        <is>
          <t>TARIFA</t>
        </is>
      </c>
      <c r="E798" s="550" t="n">
        <v>46195</v>
      </c>
      <c r="F798" s="550" t="n">
        <v>46195</v>
      </c>
      <c r="G798" t="inlineStr">
        <is>
          <t>Despesas Financeiras</t>
        </is>
      </c>
      <c r="H798" t="inlineStr">
        <is>
          <t>Tarifas Bancárias</t>
        </is>
      </c>
      <c r="J798" t="n">
        <v>-10</v>
      </c>
      <c r="K798" t="n">
        <v>-10</v>
      </c>
      <c r="O798" t="inlineStr">
        <is>
          <t>Real</t>
        </is>
      </c>
      <c r="P798" t="inlineStr">
        <is>
          <t>Pago</t>
        </is>
      </c>
      <c r="Q798" t="inlineStr">
        <is>
          <t>06/2026</t>
        </is>
      </c>
      <c r="R798" t="n">
        <v>0</v>
      </c>
    </row>
    <row r="799">
      <c r="A799" t="n">
        <v>240285</v>
      </c>
      <c r="B799" t="inlineStr">
        <is>
          <t>Arcos</t>
        </is>
      </c>
      <c r="C799" t="inlineStr">
        <is>
          <t>TELEFONICA BRASIL S/A</t>
        </is>
      </c>
      <c r="D799" t="inlineStr">
        <is>
          <t>0453417513</t>
        </is>
      </c>
      <c r="E799" s="550" t="n">
        <v>46193</v>
      </c>
      <c r="F799" s="550" t="n">
        <v>46198</v>
      </c>
      <c r="G799" t="inlineStr">
        <is>
          <t>Informática e TI</t>
        </is>
      </c>
      <c r="H799" t="inlineStr">
        <is>
          <t>Telefone</t>
        </is>
      </c>
      <c r="I799" t="inlineStr">
        <is>
          <t>Rateamento de 127 - Arcos (1.8445%)</t>
        </is>
      </c>
      <c r="J799" t="n">
        <v>-79.98</v>
      </c>
      <c r="K799" t="n">
        <v>0</v>
      </c>
      <c r="O799" t="inlineStr">
        <is>
          <t>Real</t>
        </is>
      </c>
      <c r="Q799" t="inlineStr">
        <is>
          <t>06/2026</t>
        </is>
      </c>
      <c r="R799" t="n">
        <v>0</v>
      </c>
    </row>
    <row r="800">
      <c r="A800" t="n">
        <v>240200</v>
      </c>
      <c r="B800" t="inlineStr">
        <is>
          <t>Arcos</t>
        </is>
      </c>
      <c r="C800" t="inlineStr">
        <is>
          <t>BANCO DO BRASIL SA</t>
        </is>
      </c>
      <c r="D800" t="inlineStr">
        <is>
          <t>TARIFA</t>
        </is>
      </c>
      <c r="E800" s="550" t="n">
        <v>46192</v>
      </c>
      <c r="F800" s="550" t="n">
        <v>46192</v>
      </c>
      <c r="G800" t="inlineStr">
        <is>
          <t>Despesas Financeiras</t>
        </is>
      </c>
      <c r="H800" t="inlineStr">
        <is>
          <t>Tarifas Bancárias</t>
        </is>
      </c>
      <c r="J800" t="n">
        <v>-3.5</v>
      </c>
      <c r="K800" t="n">
        <v>-3.5</v>
      </c>
      <c r="O800" t="inlineStr">
        <is>
          <t>Real</t>
        </is>
      </c>
      <c r="P800" t="inlineStr">
        <is>
          <t>Pago</t>
        </is>
      </c>
      <c r="Q800" t="inlineStr">
        <is>
          <t>06/2026</t>
        </is>
      </c>
      <c r="R800" t="n">
        <v>0</v>
      </c>
    </row>
    <row r="801">
      <c r="A801" t="n">
        <v>239299</v>
      </c>
      <c r="B801" t="inlineStr">
        <is>
          <t>Arcos</t>
        </is>
      </c>
      <c r="C801" t="inlineStr">
        <is>
          <t>Sebastian Manuel dos Santos</t>
        </is>
      </c>
      <c r="D801" t="inlineStr">
        <is>
          <t>RP0822026</t>
        </is>
      </c>
      <c r="E801" s="550" t="n">
        <v>46190</v>
      </c>
      <c r="F801" s="550" t="n">
        <v>46190</v>
      </c>
      <c r="G801" t="inlineStr">
        <is>
          <t>Investimento - CAPEX</t>
        </is>
      </c>
      <c r="H801" t="inlineStr">
        <is>
          <t>Investimento - Mobiliário e Decoração</t>
        </is>
      </c>
      <c r="I801" t="inlineStr">
        <is>
          <t>COMPRA TAPETES</t>
        </is>
      </c>
      <c r="J801" t="n">
        <v>-9000</v>
      </c>
      <c r="K801" t="n">
        <v>-9000</v>
      </c>
      <c r="O801" t="inlineStr">
        <is>
          <t>Real</t>
        </is>
      </c>
      <c r="P801" t="inlineStr">
        <is>
          <t>Pago</t>
        </is>
      </c>
      <c r="Q801" t="inlineStr">
        <is>
          <t>06/2026</t>
        </is>
      </c>
      <c r="R801" t="n">
        <v>0</v>
      </c>
    </row>
    <row r="802">
      <c r="A802" t="n">
        <v>239662</v>
      </c>
      <c r="B802" t="inlineStr">
        <is>
          <t>Arcos</t>
        </is>
      </c>
      <c r="C802" t="inlineStr">
        <is>
          <t>BANCO DO BRASIL SA</t>
        </is>
      </c>
      <c r="D802" t="inlineStr">
        <is>
          <t>TARIFA</t>
        </is>
      </c>
      <c r="E802" s="550" t="n">
        <v>46190</v>
      </c>
      <c r="F802" s="550" t="n">
        <v>46190</v>
      </c>
      <c r="G802" t="inlineStr">
        <is>
          <t>Despesas Financeiras</t>
        </is>
      </c>
      <c r="H802" t="inlineStr">
        <is>
          <t>Tarifas Bancárias</t>
        </is>
      </c>
      <c r="J802" t="n">
        <v>-66.5</v>
      </c>
      <c r="K802" t="n">
        <v>-66.5</v>
      </c>
      <c r="O802" t="inlineStr">
        <is>
          <t>Real</t>
        </is>
      </c>
      <c r="P802" t="inlineStr">
        <is>
          <t>Pago</t>
        </is>
      </c>
      <c r="Q802" t="inlineStr">
        <is>
          <t>06/2026</t>
        </is>
      </c>
      <c r="R802" t="n">
        <v>0</v>
      </c>
    </row>
    <row r="803">
      <c r="A803" t="n">
        <v>239663</v>
      </c>
      <c r="B803" t="inlineStr">
        <is>
          <t>Arcos</t>
        </is>
      </c>
      <c r="C803" t="inlineStr">
        <is>
          <t xml:space="preserve">KAMINO INSTITUICAO DE PAGAMENTO LTDA </t>
        </is>
      </c>
      <c r="D803" t="inlineStr">
        <is>
          <t>TARIFA</t>
        </is>
      </c>
      <c r="E803" s="550" t="n">
        <v>46190</v>
      </c>
      <c r="F803" s="550" t="n">
        <v>46190</v>
      </c>
      <c r="G803" t="inlineStr">
        <is>
          <t>Despesas Financeiras</t>
        </is>
      </c>
      <c r="H803" t="inlineStr">
        <is>
          <t>Tarifas Bancárias</t>
        </is>
      </c>
      <c r="J803" t="n">
        <v>-1.5</v>
      </c>
      <c r="K803" t="n">
        <v>-1.5</v>
      </c>
      <c r="O803" t="inlineStr">
        <is>
          <t>Real</t>
        </is>
      </c>
      <c r="P803" t="inlineStr">
        <is>
          <t>Pago</t>
        </is>
      </c>
      <c r="Q803" t="inlineStr">
        <is>
          <t>06/2026</t>
        </is>
      </c>
      <c r="R803" t="n">
        <v>0</v>
      </c>
    </row>
    <row r="804">
      <c r="A804" t="n">
        <v>240309</v>
      </c>
      <c r="B804" t="inlineStr">
        <is>
          <t>Arcos</t>
        </is>
      </c>
      <c r="C804" t="inlineStr">
        <is>
          <t>D FILIPA - LOCACAO DE MAT. FESTAS E EVEN</t>
        </is>
      </c>
      <c r="D804" t="inlineStr">
        <is>
          <t>44055</t>
        </is>
      </c>
      <c r="E804" s="550" t="n">
        <v>46190</v>
      </c>
      <c r="F804" s="550" t="n">
        <v>46220</v>
      </c>
      <c r="G804" t="inlineStr">
        <is>
          <t>Custos de Eventos</t>
        </is>
      </c>
      <c r="H804" t="inlineStr">
        <is>
          <t>Locação de Utensílios - Eventos</t>
        </is>
      </c>
      <c r="I804" t="inlineStr">
        <is>
          <t>LOCACAO DE UTENSILIOS PARA EVENTO - 06/2026</t>
        </is>
      </c>
      <c r="J804" t="n">
        <v>-392.95</v>
      </c>
      <c r="K804" t="n">
        <v>-392.95</v>
      </c>
      <c r="O804" t="inlineStr">
        <is>
          <t>Real</t>
        </is>
      </c>
      <c r="Q804" t="inlineStr">
        <is>
          <t>06/2026</t>
        </is>
      </c>
      <c r="R804" t="n">
        <v>0</v>
      </c>
    </row>
    <row r="805">
      <c r="A805" t="n">
        <v>239661</v>
      </c>
      <c r="B805" t="inlineStr">
        <is>
          <t>Arcos</t>
        </is>
      </c>
      <c r="C805" t="inlineStr">
        <is>
          <t xml:space="preserve">KAMINO INSTITUICAO DE PAGAMENTO LTDA </t>
        </is>
      </c>
      <c r="D805" t="inlineStr">
        <is>
          <t>tarifa</t>
        </is>
      </c>
      <c r="E805" s="550" t="n">
        <v>46189</v>
      </c>
      <c r="F805" s="550" t="n">
        <v>46189</v>
      </c>
      <c r="G805" t="inlineStr">
        <is>
          <t>Despesas Financeiras</t>
        </is>
      </c>
      <c r="H805" t="inlineStr">
        <is>
          <t>Tarifas Bancárias</t>
        </is>
      </c>
      <c r="J805" t="n">
        <v>-1.5</v>
      </c>
      <c r="K805" t="n">
        <v>-1.5</v>
      </c>
      <c r="O805" t="inlineStr">
        <is>
          <t>Real</t>
        </is>
      </c>
      <c r="P805" t="inlineStr">
        <is>
          <t>Pago</t>
        </is>
      </c>
      <c r="Q805" t="inlineStr">
        <is>
          <t>06/2026</t>
        </is>
      </c>
      <c r="R805" t="n">
        <v>0</v>
      </c>
    </row>
    <row r="806">
      <c r="A806" t="n">
        <v>238807</v>
      </c>
      <c r="B806" t="inlineStr">
        <is>
          <t>Arcos</t>
        </is>
      </c>
      <c r="C806" t="inlineStr">
        <is>
          <t>CIELO</t>
        </is>
      </c>
      <c r="D806" t="inlineStr">
        <is>
          <t>TARIFA</t>
        </is>
      </c>
      <c r="E806" s="550" t="n">
        <v>46188</v>
      </c>
      <c r="F806" s="550" t="n">
        <v>46188</v>
      </c>
      <c r="G806" t="inlineStr">
        <is>
          <t>Deduções sobre Venda</t>
        </is>
      </c>
      <c r="H806" t="inlineStr">
        <is>
          <t>Meios de pagamento</t>
        </is>
      </c>
      <c r="J806" t="n">
        <v>-30.2</v>
      </c>
      <c r="K806" t="n">
        <v>-30.2</v>
      </c>
      <c r="O806" t="inlineStr">
        <is>
          <t>Real</t>
        </is>
      </c>
      <c r="P806" t="inlineStr">
        <is>
          <t>Pago</t>
        </is>
      </c>
      <c r="Q806" t="inlineStr">
        <is>
          <t>06/2026</t>
        </is>
      </c>
      <c r="R806" t="n">
        <v>0</v>
      </c>
    </row>
    <row r="807">
      <c r="A807" t="n">
        <v>238805</v>
      </c>
      <c r="B807" t="inlineStr">
        <is>
          <t>Arcos</t>
        </is>
      </c>
      <c r="C807" t="inlineStr">
        <is>
          <t xml:space="preserve">KAMINO INSTITUICAO DE PAGAMENTO LTDA </t>
        </is>
      </c>
      <c r="D807" t="inlineStr">
        <is>
          <t>TARIFA</t>
        </is>
      </c>
      <c r="E807" s="550" t="n">
        <v>46188</v>
      </c>
      <c r="F807" s="550" t="n">
        <v>46188</v>
      </c>
      <c r="G807" t="inlineStr">
        <is>
          <t>Despesas Financeiras</t>
        </is>
      </c>
      <c r="H807" t="inlineStr">
        <is>
          <t>Tarifas Bancárias</t>
        </is>
      </c>
      <c r="J807" t="n">
        <v>-4.5</v>
      </c>
      <c r="K807" t="n">
        <v>-4.5</v>
      </c>
      <c r="O807" t="inlineStr">
        <is>
          <t>Real</t>
        </is>
      </c>
      <c r="P807" t="inlineStr">
        <is>
          <t>Pago</t>
        </is>
      </c>
      <c r="Q807" t="inlineStr">
        <is>
          <t>06/2026</t>
        </is>
      </c>
      <c r="R807" t="n">
        <v>0</v>
      </c>
    </row>
    <row r="808">
      <c r="A808" t="n">
        <v>238633</v>
      </c>
      <c r="B808" t="inlineStr">
        <is>
          <t>Arcos</t>
        </is>
      </c>
      <c r="C808" t="inlineStr">
        <is>
          <t>BANCO DO BRASIL SA</t>
        </is>
      </c>
      <c r="D808" t="inlineStr">
        <is>
          <t>TARIFA</t>
        </is>
      </c>
      <c r="E808" s="550" t="n">
        <v>46185</v>
      </c>
      <c r="F808" s="550" t="n">
        <v>46185</v>
      </c>
      <c r="G808" t="inlineStr">
        <is>
          <t>Deduções sobre Venda</t>
        </is>
      </c>
      <c r="H808" t="inlineStr">
        <is>
          <t>Meios de pagamento</t>
        </is>
      </c>
      <c r="J808" t="n">
        <v>-39.9</v>
      </c>
      <c r="K808" t="n">
        <v>-39.9</v>
      </c>
      <c r="O808" t="inlineStr">
        <is>
          <t>Real</t>
        </is>
      </c>
      <c r="P808" t="inlineStr">
        <is>
          <t>Pago</t>
        </is>
      </c>
      <c r="Q808" t="inlineStr">
        <is>
          <t>06/2026</t>
        </is>
      </c>
      <c r="R808" t="n">
        <v>0</v>
      </c>
    </row>
    <row r="809">
      <c r="A809" t="n">
        <v>238640</v>
      </c>
      <c r="B809" t="inlineStr">
        <is>
          <t>Arcos</t>
        </is>
      </c>
      <c r="C809" t="inlineStr">
        <is>
          <t xml:space="preserve">KAMINO INSTITUICAO DE PAGAMENTO LTDA </t>
        </is>
      </c>
      <c r="D809" t="inlineStr">
        <is>
          <t>TARIFA</t>
        </is>
      </c>
      <c r="E809" s="550" t="n">
        <v>46185</v>
      </c>
      <c r="F809" s="550" t="n">
        <v>46185</v>
      </c>
      <c r="G809" t="inlineStr">
        <is>
          <t>Despesas Financeiras</t>
        </is>
      </c>
      <c r="H809" t="inlineStr">
        <is>
          <t>Tarifas Bancárias</t>
        </is>
      </c>
      <c r="J809" t="n">
        <v>-1.5</v>
      </c>
      <c r="K809" t="n">
        <v>-1.5</v>
      </c>
      <c r="O809" t="inlineStr">
        <is>
          <t>Real</t>
        </is>
      </c>
      <c r="P809" t="inlineStr">
        <is>
          <t>Pago</t>
        </is>
      </c>
      <c r="Q809" t="inlineStr">
        <is>
          <t>06/2026</t>
        </is>
      </c>
      <c r="R809" t="n">
        <v>0</v>
      </c>
    </row>
    <row r="810">
      <c r="A810" t="n">
        <v>238108</v>
      </c>
      <c r="B810" t="inlineStr">
        <is>
          <t>Arcos</t>
        </is>
      </c>
      <c r="C810" t="inlineStr">
        <is>
          <t>RD STATION</t>
        </is>
      </c>
      <c r="D810" t="inlineStr">
        <is>
          <t>279102</t>
        </is>
      </c>
      <c r="E810" s="550" t="n">
        <v>46184</v>
      </c>
      <c r="F810" s="550" t="n">
        <v>46188</v>
      </c>
      <c r="G810" t="inlineStr">
        <is>
          <t>Marketing</t>
        </is>
      </c>
      <c r="H810" t="inlineStr">
        <is>
          <t>Ferramentas de Marketing</t>
        </is>
      </c>
      <c r="I810" t="inlineStr">
        <is>
          <t xml:space="preserve"> Rateamento de 127 - Arcos (8.34%)</t>
        </is>
      </c>
      <c r="J810" t="n">
        <v>-378.55</v>
      </c>
      <c r="K810" t="n">
        <v>-378.55</v>
      </c>
      <c r="O810" t="inlineStr">
        <is>
          <t>Real</t>
        </is>
      </c>
      <c r="P810" t="inlineStr">
        <is>
          <t>Pago</t>
        </is>
      </c>
      <c r="Q810" t="inlineStr">
        <is>
          <t>06/2026</t>
        </is>
      </c>
      <c r="R810" t="n">
        <v>0</v>
      </c>
    </row>
    <row r="811">
      <c r="A811" t="n">
        <v>237801</v>
      </c>
      <c r="B811" t="inlineStr">
        <is>
          <t>Arcos</t>
        </is>
      </c>
      <c r="C811" t="inlineStr">
        <is>
          <t>LALAMOVE TECNOLOGIA (BRASIL) LTDA</t>
        </is>
      </c>
      <c r="D811" t="inlineStr">
        <is>
          <t>22644052026</t>
        </is>
      </c>
      <c r="E811" s="550" t="n">
        <v>46183</v>
      </c>
      <c r="F811" s="550" t="n">
        <v>46198</v>
      </c>
      <c r="G811" t="inlineStr">
        <is>
          <t>Despesas com Transporte / Hospedagem</t>
        </is>
      </c>
      <c r="H811" t="inlineStr">
        <is>
          <t>Fretes e Carretos</t>
        </is>
      </c>
      <c r="I811" t="inlineStr">
        <is>
          <t>Rateio Lalamove - mês 05/2026</t>
        </is>
      </c>
      <c r="J811" t="n">
        <v>-226.44</v>
      </c>
      <c r="K811" t="n">
        <v>-226.44</v>
      </c>
      <c r="O811" t="inlineStr">
        <is>
          <t>Real</t>
        </is>
      </c>
      <c r="Q811" t="inlineStr">
        <is>
          <t>06/2026</t>
        </is>
      </c>
      <c r="R811" t="n">
        <v>0</v>
      </c>
    </row>
    <row r="812">
      <c r="A812" t="n">
        <v>238026</v>
      </c>
      <c r="B812" t="inlineStr">
        <is>
          <t>Arcos</t>
        </is>
      </c>
      <c r="C812" t="inlineStr">
        <is>
          <t xml:space="preserve">KAMINO INSTITUICAO DE PAGAMENTO LTDA </t>
        </is>
      </c>
      <c r="D812" t="inlineStr">
        <is>
          <t>TARIFA</t>
        </is>
      </c>
      <c r="E812" s="550" t="n">
        <v>46183</v>
      </c>
      <c r="F812" s="550" t="n">
        <v>46183</v>
      </c>
      <c r="G812" t="inlineStr">
        <is>
          <t>Despesas Financeiras</t>
        </is>
      </c>
      <c r="H812" t="inlineStr">
        <is>
          <t>Tarifas Bancárias</t>
        </is>
      </c>
      <c r="J812" t="n">
        <v>-2</v>
      </c>
      <c r="K812" t="n">
        <v>-2</v>
      </c>
      <c r="O812" t="inlineStr">
        <is>
          <t>Real</t>
        </is>
      </c>
      <c r="P812" t="inlineStr">
        <is>
          <t>Pago</t>
        </is>
      </c>
      <c r="Q812" t="inlineStr">
        <is>
          <t>06/2026</t>
        </is>
      </c>
      <c r="R812" t="n">
        <v>0</v>
      </c>
    </row>
    <row r="813">
      <c r="A813" t="n">
        <v>237738</v>
      </c>
      <c r="B813" t="inlineStr">
        <is>
          <t>Arcos</t>
        </is>
      </c>
      <c r="C813" t="inlineStr">
        <is>
          <t>ATELIE BENINI LTDA</t>
        </is>
      </c>
      <c r="D813" t="inlineStr">
        <is>
          <t>82</t>
        </is>
      </c>
      <c r="E813" s="550" t="n">
        <v>46182</v>
      </c>
      <c r="F813" s="550" t="n">
        <v>46196</v>
      </c>
      <c r="G813" t="inlineStr">
        <is>
          <t>Manutenção</t>
        </is>
      </c>
      <c r="H813" t="inlineStr">
        <is>
          <t>Manutenção Predial</t>
        </is>
      </c>
      <c r="I813" t="inlineStr">
        <is>
          <t>SERVICO DE TROCA DE VITRAL SALAO DOURADO - 06/2026</t>
        </is>
      </c>
      <c r="J813" t="n">
        <v>-1350</v>
      </c>
      <c r="K813" t="n">
        <v>-1350</v>
      </c>
      <c r="O813" t="inlineStr">
        <is>
          <t>Real</t>
        </is>
      </c>
      <c r="P813" t="inlineStr">
        <is>
          <t>Processamento</t>
        </is>
      </c>
      <c r="Q813" t="inlineStr">
        <is>
          <t>06/2026</t>
        </is>
      </c>
      <c r="R813" t="n">
        <v>0</v>
      </c>
    </row>
    <row r="814">
      <c r="A814" t="n">
        <v>237736</v>
      </c>
      <c r="B814" t="inlineStr">
        <is>
          <t>Arcos</t>
        </is>
      </c>
      <c r="C814" t="inlineStr">
        <is>
          <t>ATELIE BENINI LTDA</t>
        </is>
      </c>
      <c r="D814" t="inlineStr">
        <is>
          <t>83</t>
        </is>
      </c>
      <c r="E814" s="550" t="n">
        <v>46182</v>
      </c>
      <c r="F814" s="550" t="n">
        <v>46196</v>
      </c>
      <c r="G814" t="inlineStr">
        <is>
          <t>Manutenção</t>
        </is>
      </c>
      <c r="H814" t="inlineStr">
        <is>
          <t>Manutenção Predial</t>
        </is>
      </c>
      <c r="I814" t="inlineStr">
        <is>
          <t>SERVICO DE RESTAURACAO VITRAL SALAO DOURADO - 06/2026</t>
        </is>
      </c>
      <c r="J814" t="n">
        <v>-1380</v>
      </c>
      <c r="K814" t="n">
        <v>-1380</v>
      </c>
      <c r="O814" t="inlineStr">
        <is>
          <t>Real</t>
        </is>
      </c>
      <c r="P814" t="inlineStr">
        <is>
          <t>Processamento</t>
        </is>
      </c>
      <c r="Q814" t="inlineStr">
        <is>
          <t>06/2026</t>
        </is>
      </c>
      <c r="R814" t="n">
        <v>0</v>
      </c>
    </row>
    <row r="815">
      <c r="A815" t="n">
        <v>237533</v>
      </c>
      <c r="B815" t="inlineStr">
        <is>
          <t>Arcos</t>
        </is>
      </c>
      <c r="C815" t="inlineStr">
        <is>
          <t>RD STATION</t>
        </is>
      </c>
      <c r="D815" t="inlineStr">
        <is>
          <t>4062026</t>
        </is>
      </c>
      <c r="E815" s="550" t="n">
        <v>46182</v>
      </c>
      <c r="F815" s="550" t="n">
        <v>46188</v>
      </c>
      <c r="G815" t="inlineStr">
        <is>
          <t>Marketing</t>
        </is>
      </c>
      <c r="H815" t="inlineStr">
        <is>
          <t>Ferramentas de Marketing</t>
        </is>
      </c>
      <c r="I815" t="inlineStr">
        <is>
          <t xml:space="preserve"> Rateamento de 127 - Arcos (8.34%)</t>
        </is>
      </c>
      <c r="J815" t="n">
        <v>-89.73999999999999</v>
      </c>
      <c r="K815" t="n">
        <v>-89.73999999999999</v>
      </c>
      <c r="O815" t="inlineStr">
        <is>
          <t>Real</t>
        </is>
      </c>
      <c r="P815" t="inlineStr">
        <is>
          <t>Pago</t>
        </is>
      </c>
      <c r="Q815" t="inlineStr">
        <is>
          <t>06/2026</t>
        </is>
      </c>
      <c r="R815" t="n">
        <v>0</v>
      </c>
    </row>
    <row r="816">
      <c r="A816" t="n">
        <v>237902</v>
      </c>
      <c r="B816" t="inlineStr">
        <is>
          <t>Arcos</t>
        </is>
      </c>
      <c r="C816" t="inlineStr">
        <is>
          <t>EDUARDO DE CASTRO VEIGA</t>
        </is>
      </c>
      <c r="D816" t="inlineStr">
        <is>
          <t>RP0792026</t>
        </is>
      </c>
      <c r="E816" s="550" t="n">
        <v>46181</v>
      </c>
      <c r="F816" s="550" t="n">
        <v>46190</v>
      </c>
      <c r="G816" t="inlineStr">
        <is>
          <t>Deduções sobre Venda</t>
        </is>
      </c>
      <c r="H816" t="inlineStr">
        <is>
          <t>Outros D</t>
        </is>
      </c>
      <c r="I816" t="inlineStr">
        <is>
          <t>REEMBOLSO CLIENTE - 06/2026</t>
        </is>
      </c>
      <c r="J816" t="n">
        <v>-114.44</v>
      </c>
      <c r="K816" t="n">
        <v>-114.44</v>
      </c>
      <c r="O816" t="inlineStr">
        <is>
          <t>Real</t>
        </is>
      </c>
      <c r="P816" t="inlineStr">
        <is>
          <t>Pago</t>
        </is>
      </c>
      <c r="Q816" t="inlineStr">
        <is>
          <t>06/2026</t>
        </is>
      </c>
      <c r="R816" t="n">
        <v>0</v>
      </c>
    </row>
    <row r="817">
      <c r="A817" t="n">
        <v>238019</v>
      </c>
      <c r="B817" t="inlineStr">
        <is>
          <t>Arcos</t>
        </is>
      </c>
      <c r="C817" t="inlineStr">
        <is>
          <t xml:space="preserve">KAMINO INSTITUICAO DE PAGAMENTO LTDA </t>
        </is>
      </c>
      <c r="D817" t="inlineStr">
        <is>
          <t>TARIFA</t>
        </is>
      </c>
      <c r="E817" s="550" t="n">
        <v>46181</v>
      </c>
      <c r="F817" s="550" t="n">
        <v>46181</v>
      </c>
      <c r="G817" t="inlineStr">
        <is>
          <t>Despesas Financeiras</t>
        </is>
      </c>
      <c r="H817" t="inlineStr">
        <is>
          <t>Tarifas Bancárias</t>
        </is>
      </c>
      <c r="J817" t="n">
        <v>-6</v>
      </c>
      <c r="K817" t="n">
        <v>-6</v>
      </c>
      <c r="O817" t="inlineStr">
        <is>
          <t>Real</t>
        </is>
      </c>
      <c r="P817" t="inlineStr">
        <is>
          <t>Pago</t>
        </is>
      </c>
      <c r="Q817" t="inlineStr">
        <is>
          <t>06/2026</t>
        </is>
      </c>
      <c r="R817" t="n">
        <v>0</v>
      </c>
    </row>
    <row r="818">
      <c r="A818" t="n">
        <v>237173</v>
      </c>
      <c r="B818" t="inlineStr">
        <is>
          <t>Arcos</t>
        </is>
      </c>
      <c r="C818" t="inlineStr">
        <is>
          <t>BANCO DO BRASIL SA</t>
        </is>
      </c>
      <c r="E818" s="550" t="n">
        <v>46178</v>
      </c>
      <c r="F818" s="550" t="n">
        <v>46178</v>
      </c>
      <c r="G818" t="inlineStr">
        <is>
          <t>Despesas Financeiras</t>
        </is>
      </c>
      <c r="H818" t="inlineStr">
        <is>
          <t>Tarifas Bancárias</t>
        </is>
      </c>
      <c r="J818" t="n">
        <v>-28</v>
      </c>
      <c r="K818" t="n">
        <v>-28</v>
      </c>
      <c r="O818" t="inlineStr">
        <is>
          <t>Real</t>
        </is>
      </c>
      <c r="P818" t="inlineStr">
        <is>
          <t>Pago</t>
        </is>
      </c>
      <c r="Q818" t="inlineStr">
        <is>
          <t>06/2026</t>
        </is>
      </c>
      <c r="R818" t="n">
        <v>0</v>
      </c>
    </row>
    <row r="819">
      <c r="A819" t="n">
        <v>237697</v>
      </c>
      <c r="B819" t="inlineStr">
        <is>
          <t>Arcos</t>
        </is>
      </c>
      <c r="C819" t="inlineStr">
        <is>
          <t>SFREG LAV SEC 3 LAVANDERIA E TINTURARIA ALVES LTDA</t>
        </is>
      </c>
      <c r="D819" t="inlineStr">
        <is>
          <t>3740</t>
        </is>
      </c>
      <c r="E819" s="550" t="n">
        <v>46176</v>
      </c>
      <c r="F819" s="550" t="n">
        <v>46190</v>
      </c>
      <c r="G819" t="inlineStr">
        <is>
          <t>Utilidades</t>
        </is>
      </c>
      <c r="H819" t="inlineStr">
        <is>
          <t>Serviço de Lavanderia</t>
        </is>
      </c>
      <c r="I819" t="inlineStr">
        <is>
          <t>LAVANDERIA - 06/2026</t>
        </is>
      </c>
      <c r="J819" t="n">
        <v>-256</v>
      </c>
      <c r="K819" t="n">
        <v>-256</v>
      </c>
      <c r="O819" t="inlineStr">
        <is>
          <t>Real</t>
        </is>
      </c>
      <c r="P819" t="inlineStr">
        <is>
          <t>Pago</t>
        </is>
      </c>
      <c r="Q819" t="inlineStr">
        <is>
          <t>06/2026</t>
        </is>
      </c>
      <c r="R819" t="n">
        <v>0</v>
      </c>
    </row>
    <row r="820">
      <c r="A820" t="n">
        <v>238958</v>
      </c>
      <c r="B820" t="inlineStr">
        <is>
          <t>Arcos</t>
        </is>
      </c>
      <c r="C820" t="inlineStr">
        <is>
          <t>ANA BEATRIZ SENA DE OLIVEIRA</t>
        </is>
      </c>
      <c r="E820" s="550" t="n">
        <v>46174</v>
      </c>
      <c r="F820" s="550" t="n">
        <v>46192</v>
      </c>
      <c r="G820" t="inlineStr">
        <is>
          <t>Mão de Obra - Salários</t>
        </is>
      </c>
      <c r="H820" t="inlineStr">
        <is>
          <t>MDO CLT - Salário</t>
        </is>
      </c>
      <c r="J820" t="n">
        <v>-775.42</v>
      </c>
      <c r="K820" t="n">
        <v>-775.42</v>
      </c>
      <c r="O820" t="inlineStr">
        <is>
          <t>Real</t>
        </is>
      </c>
      <c r="P820" t="inlineStr">
        <is>
          <t>Pago</t>
        </is>
      </c>
      <c r="Q820" t="inlineStr">
        <is>
          <t>06/2026</t>
        </is>
      </c>
      <c r="R820" t="n">
        <v>0</v>
      </c>
    </row>
    <row r="821">
      <c r="A821" t="n">
        <v>238957</v>
      </c>
      <c r="B821" t="inlineStr">
        <is>
          <t>Arcos</t>
        </is>
      </c>
      <c r="C821" t="inlineStr">
        <is>
          <t>FLAVIELLE DA SILVA PEREIRA</t>
        </is>
      </c>
      <c r="E821" s="550" t="n">
        <v>46174</v>
      </c>
      <c r="F821" s="550" t="n">
        <v>46192</v>
      </c>
      <c r="G821" t="inlineStr">
        <is>
          <t>Mão de Obra - Salários</t>
        </is>
      </c>
      <c r="H821" t="inlineStr">
        <is>
          <t>MDO CLT - Salário</t>
        </is>
      </c>
      <c r="J821" t="n">
        <v>-747.76</v>
      </c>
      <c r="K821" t="n">
        <v>-747.76</v>
      </c>
      <c r="O821" t="inlineStr">
        <is>
          <t>Real</t>
        </is>
      </c>
      <c r="P821" t="inlineStr">
        <is>
          <t>Pago</t>
        </is>
      </c>
      <c r="Q821" t="inlineStr">
        <is>
          <t>06/2026</t>
        </is>
      </c>
      <c r="R821" t="n">
        <v>0</v>
      </c>
    </row>
    <row r="822">
      <c r="A822" t="n">
        <v>238959</v>
      </c>
      <c r="B822" t="inlineStr">
        <is>
          <t>Arcos</t>
        </is>
      </c>
      <c r="C822" t="inlineStr">
        <is>
          <t>GERALDA GEANIA DE AMORIM</t>
        </is>
      </c>
      <c r="E822" s="550" t="n">
        <v>46174</v>
      </c>
      <c r="F822" s="550" t="n">
        <v>46192</v>
      </c>
      <c r="G822" t="inlineStr">
        <is>
          <t>Mão de Obra - Salários</t>
        </is>
      </c>
      <c r="H822" t="inlineStr">
        <is>
          <t>MDO CLT - Salário</t>
        </is>
      </c>
      <c r="J822" t="n">
        <v>-749.58</v>
      </c>
      <c r="K822" t="n">
        <v>-749.58</v>
      </c>
      <c r="O822" t="inlineStr">
        <is>
          <t>Real</t>
        </is>
      </c>
      <c r="P822" t="inlineStr">
        <is>
          <t>Pago</t>
        </is>
      </c>
      <c r="Q822" t="inlineStr">
        <is>
          <t>06/2026</t>
        </is>
      </c>
      <c r="R822" t="n">
        <v>0</v>
      </c>
    </row>
    <row r="823">
      <c r="A823" t="n">
        <v>238960</v>
      </c>
      <c r="B823" t="inlineStr">
        <is>
          <t>Arcos</t>
        </is>
      </c>
      <c r="C823" t="inlineStr">
        <is>
          <t>FAB CANNE</t>
        </is>
      </c>
      <c r="E823" s="550" t="n">
        <v>46174</v>
      </c>
      <c r="F823" s="550" t="n">
        <v>46192</v>
      </c>
      <c r="G823" t="inlineStr">
        <is>
          <t>Mão de Obra - Salários</t>
        </is>
      </c>
      <c r="H823" t="inlineStr">
        <is>
          <t>MDO CLT - Salário</t>
        </is>
      </c>
      <c r="J823" t="n">
        <v>-775.42</v>
      </c>
      <c r="K823" t="n">
        <v>-775.42</v>
      </c>
      <c r="O823" t="inlineStr">
        <is>
          <t>Real</t>
        </is>
      </c>
      <c r="P823" t="inlineStr">
        <is>
          <t>Pago</t>
        </is>
      </c>
      <c r="Q823" t="inlineStr">
        <is>
          <t>06/2026</t>
        </is>
      </c>
      <c r="R823" t="n">
        <v>0</v>
      </c>
    </row>
    <row r="824">
      <c r="A824" t="n">
        <v>236617</v>
      </c>
      <c r="B824" t="inlineStr">
        <is>
          <t>Arcos</t>
        </is>
      </c>
      <c r="C824" t="inlineStr">
        <is>
          <t>CLOROART SERVICOS E COMERCIO LTDA-ME</t>
        </is>
      </c>
      <c r="D824" t="inlineStr">
        <is>
          <t>2982</t>
        </is>
      </c>
      <c r="E824" s="550" t="n">
        <v>46174</v>
      </c>
      <c r="F824" s="550" t="n">
        <v>46181</v>
      </c>
      <c r="G824" t="inlineStr">
        <is>
          <t>Utilidades</t>
        </is>
      </c>
      <c r="H824" t="inlineStr">
        <is>
          <t>Serviços de Limpeza</t>
        </is>
      </c>
      <c r="I824" t="inlineStr">
        <is>
          <t>LIMPEZA CAIXA D'AGUA - 06/2026</t>
        </is>
      </c>
      <c r="J824" t="n">
        <v>-1050</v>
      </c>
      <c r="K824" t="n">
        <v>-1050</v>
      </c>
      <c r="O824" t="inlineStr">
        <is>
          <t>Real</t>
        </is>
      </c>
      <c r="P824" t="inlineStr">
        <is>
          <t>Pago</t>
        </is>
      </c>
      <c r="Q824" t="inlineStr">
        <is>
          <t>06/2026</t>
        </is>
      </c>
      <c r="R824" t="n">
        <v>0</v>
      </c>
    </row>
    <row r="825">
      <c r="A825" t="n">
        <v>238961</v>
      </c>
      <c r="B825" t="inlineStr">
        <is>
          <t>Arcos</t>
        </is>
      </c>
      <c r="C825" t="inlineStr">
        <is>
          <t>JOAO PAULO DA SILVA MARCOLINO</t>
        </is>
      </c>
      <c r="E825" s="550" t="n">
        <v>46174</v>
      </c>
      <c r="F825" s="550" t="n">
        <v>46192</v>
      </c>
      <c r="G825" t="inlineStr">
        <is>
          <t>Mão de Obra - Salários</t>
        </is>
      </c>
      <c r="H825" t="inlineStr">
        <is>
          <t>MDO CLT - Salário</t>
        </is>
      </c>
      <c r="J825" t="n">
        <v>-603.49</v>
      </c>
      <c r="K825" t="n">
        <v>-603.49</v>
      </c>
      <c r="O825" t="inlineStr">
        <is>
          <t>Real</t>
        </is>
      </c>
      <c r="P825" t="inlineStr">
        <is>
          <t>Pago</t>
        </is>
      </c>
      <c r="Q825" t="inlineStr">
        <is>
          <t>06/2026</t>
        </is>
      </c>
      <c r="R825" t="n">
        <v>0</v>
      </c>
    </row>
    <row r="826">
      <c r="A826" t="n">
        <v>238962</v>
      </c>
      <c r="B826" t="inlineStr">
        <is>
          <t>Arcos</t>
        </is>
      </c>
      <c r="C826" t="inlineStr">
        <is>
          <t>LUCIANA DE LIRA SANTOS</t>
        </is>
      </c>
      <c r="E826" s="550" t="n">
        <v>46174</v>
      </c>
      <c r="F826" s="550" t="n">
        <v>46192</v>
      </c>
      <c r="G826" t="inlineStr">
        <is>
          <t>Mão de Obra - Salários</t>
        </is>
      </c>
      <c r="H826" t="inlineStr">
        <is>
          <t>MDO CLT - Salário</t>
        </is>
      </c>
      <c r="J826" t="n">
        <v>-775.42</v>
      </c>
      <c r="K826" t="n">
        <v>-775.42</v>
      </c>
      <c r="O826" t="inlineStr">
        <is>
          <t>Real</t>
        </is>
      </c>
      <c r="P826" t="inlineStr">
        <is>
          <t>Pago</t>
        </is>
      </c>
      <c r="Q826" t="inlineStr">
        <is>
          <t>06/2026</t>
        </is>
      </c>
      <c r="R826" t="n">
        <v>0</v>
      </c>
    </row>
    <row r="827">
      <c r="A827" t="n">
        <v>236762</v>
      </c>
      <c r="B827" t="inlineStr">
        <is>
          <t>Arcos</t>
        </is>
      </c>
      <c r="C827" t="inlineStr">
        <is>
          <t>PETTY CASH ARCOS</t>
        </is>
      </c>
      <c r="D827" t="inlineStr">
        <is>
          <t>56 052026</t>
        </is>
      </c>
      <c r="E827" s="550" t="n">
        <v>46174</v>
      </c>
      <c r="F827" s="550" t="n">
        <v>46178</v>
      </c>
      <c r="G827" t="inlineStr">
        <is>
          <t>Utilidades</t>
        </is>
      </c>
      <c r="H827" t="inlineStr">
        <is>
          <t>Serviços Graficos</t>
        </is>
      </c>
      <c r="I827" t="inlineStr">
        <is>
          <t xml:space="preserve">SERVIÇO GRAFICO - 6100
</t>
        </is>
      </c>
      <c r="J827" t="n">
        <v>-56</v>
      </c>
      <c r="K827" t="n">
        <v>-56</v>
      </c>
      <c r="O827" t="inlineStr">
        <is>
          <t>Real</t>
        </is>
      </c>
      <c r="P827" t="inlineStr">
        <is>
          <t>Pago</t>
        </is>
      </c>
      <c r="Q827" t="inlineStr">
        <is>
          <t>06/2026</t>
        </is>
      </c>
      <c r="R827" t="n">
        <v>0</v>
      </c>
    </row>
    <row r="828">
      <c r="A828" t="n">
        <v>236759</v>
      </c>
      <c r="B828" t="inlineStr">
        <is>
          <t>Arcos</t>
        </is>
      </c>
      <c r="C828" t="inlineStr">
        <is>
          <t>PETTY CASH ARCOS</t>
        </is>
      </c>
      <c r="D828" t="inlineStr">
        <is>
          <t>22590 052026</t>
        </is>
      </c>
      <c r="E828" s="550" t="n">
        <v>46174</v>
      </c>
      <c r="F828" s="550" t="n">
        <v>46208</v>
      </c>
      <c r="G828" t="inlineStr">
        <is>
          <t>Manutenção</t>
        </is>
      </c>
      <c r="H828" t="inlineStr">
        <is>
          <t>Material de Manutenção</t>
        </is>
      </c>
      <c r="I828" t="inlineStr">
        <is>
          <t>MANUTENCAO DE EMERGENCIA - 6100</t>
        </is>
      </c>
      <c r="J828" t="n">
        <v>-225.9</v>
      </c>
      <c r="K828" t="n">
        <v>-225.9</v>
      </c>
      <c r="O828" t="inlineStr">
        <is>
          <t>Real</t>
        </is>
      </c>
      <c r="Q828" t="inlineStr">
        <is>
          <t>06/2026</t>
        </is>
      </c>
      <c r="R828" t="n">
        <v>0</v>
      </c>
    </row>
    <row r="829">
      <c r="A829" t="n">
        <v>238963</v>
      </c>
      <c r="B829" t="inlineStr">
        <is>
          <t>Arcos</t>
        </is>
      </c>
      <c r="C829" t="inlineStr">
        <is>
          <t>SABRINA MARIA MARCELINO</t>
        </is>
      </c>
      <c r="E829" s="550" t="n">
        <v>46174</v>
      </c>
      <c r="F829" s="550" t="n">
        <v>46192</v>
      </c>
      <c r="G829" t="inlineStr">
        <is>
          <t>Mão de Obra - Salários</t>
        </is>
      </c>
      <c r="H829" t="inlineStr">
        <is>
          <t>MDO CLT - Salário</t>
        </is>
      </c>
      <c r="J829" t="n">
        <v>-775.42</v>
      </c>
      <c r="K829" t="n">
        <v>-775.42</v>
      </c>
      <c r="O829" t="inlineStr">
        <is>
          <t>Real</t>
        </is>
      </c>
      <c r="P829" t="inlineStr">
        <is>
          <t>Pago</t>
        </is>
      </c>
      <c r="Q829" t="inlineStr">
        <is>
          <t>06/2026</t>
        </is>
      </c>
      <c r="R829" t="n">
        <v>0</v>
      </c>
    </row>
    <row r="830">
      <c r="A830" t="n">
        <v>238964</v>
      </c>
      <c r="B830" t="inlineStr">
        <is>
          <t>Arcos</t>
        </is>
      </c>
      <c r="C830" t="inlineStr">
        <is>
          <t>JACIARA DOS ANJOS BORGES</t>
        </is>
      </c>
      <c r="E830" s="550" t="n">
        <v>46174</v>
      </c>
      <c r="F830" s="550" t="n">
        <v>46192</v>
      </c>
      <c r="G830" t="inlineStr">
        <is>
          <t>Mão de Obra - Salários</t>
        </is>
      </c>
      <c r="H830" t="inlineStr">
        <is>
          <t>MDO CLT - Salário</t>
        </is>
      </c>
      <c r="J830" t="n">
        <v>-697.88</v>
      </c>
      <c r="K830" t="n">
        <v>-697.88</v>
      </c>
      <c r="O830" t="inlineStr">
        <is>
          <t>Real</t>
        </is>
      </c>
      <c r="P830" t="inlineStr">
        <is>
          <t>Pago</t>
        </is>
      </c>
      <c r="Q830" t="inlineStr">
        <is>
          <t>06/2026</t>
        </is>
      </c>
      <c r="R830" t="n">
        <v>0</v>
      </c>
    </row>
    <row r="831">
      <c r="A831" t="n">
        <v>238255</v>
      </c>
      <c r="B831" t="inlineStr">
        <is>
          <t>Arcos</t>
        </is>
      </c>
      <c r="C831" t="inlineStr">
        <is>
          <t>CLAUDIA GOMES SOUZA SANTANA</t>
        </is>
      </c>
      <c r="D831" t="inlineStr">
        <is>
          <t>85890000000-0 30000280187-5 40000992239-9 80186000198-8</t>
        </is>
      </c>
      <c r="E831" s="550" t="n">
        <v>46174</v>
      </c>
      <c r="F831" s="550" t="n">
        <v>46237</v>
      </c>
      <c r="G831" t="inlineStr">
        <is>
          <t>Endividamento</t>
        </is>
      </c>
      <c r="H831" t="inlineStr">
        <is>
          <t>Processo Judicial</t>
        </is>
      </c>
      <c r="I831" t="inlineStr">
        <is>
          <t>PROCESSO Nº 0000374-33.2026.5.13.0029 - CLAUDIA GOMES SOUZA SANTANA - Custas Judiciais</t>
        </is>
      </c>
      <c r="J831" t="n">
        <v>-30</v>
      </c>
      <c r="K831" t="n">
        <v>-30</v>
      </c>
      <c r="O831" t="inlineStr">
        <is>
          <t>Real</t>
        </is>
      </c>
      <c r="Q831" t="inlineStr">
        <is>
          <t>06/2026</t>
        </is>
      </c>
      <c r="R831" t="n">
        <v>0</v>
      </c>
    </row>
    <row r="832">
      <c r="A832" t="n">
        <v>238956</v>
      </c>
      <c r="B832" t="inlineStr">
        <is>
          <t>Arcos</t>
        </is>
      </c>
      <c r="C832" t="inlineStr">
        <is>
          <t>FELIPE DEMETRIO DE SOUSA</t>
        </is>
      </c>
      <c r="E832" s="550" t="n">
        <v>46174</v>
      </c>
      <c r="F832" s="550" t="n">
        <v>46192</v>
      </c>
      <c r="G832" t="inlineStr">
        <is>
          <t>Mão de Obra - Salários</t>
        </is>
      </c>
      <c r="H832" t="inlineStr">
        <is>
          <t>MDO CLT - Salário</t>
        </is>
      </c>
      <c r="J832" t="n">
        <v>-482.74</v>
      </c>
      <c r="K832" t="n">
        <v>-482.74</v>
      </c>
      <c r="O832" t="inlineStr">
        <is>
          <t>Real</t>
        </is>
      </c>
      <c r="P832" t="inlineStr">
        <is>
          <t>Pago</t>
        </is>
      </c>
      <c r="Q832" t="inlineStr">
        <is>
          <t>06/2026</t>
        </is>
      </c>
      <c r="R832" t="n">
        <v>0</v>
      </c>
    </row>
    <row r="833">
      <c r="A833" t="n">
        <v>238955</v>
      </c>
      <c r="B833" t="inlineStr">
        <is>
          <t>Arcos</t>
        </is>
      </c>
      <c r="C833" t="inlineStr">
        <is>
          <t>GUILHERME RICHARD SANTOS DE OLIVEIRA</t>
        </is>
      </c>
      <c r="E833" s="550" t="n">
        <v>46174</v>
      </c>
      <c r="F833" s="550" t="n">
        <v>46192</v>
      </c>
      <c r="G833" t="inlineStr">
        <is>
          <t>Mão de Obra - Salários</t>
        </is>
      </c>
      <c r="H833" t="inlineStr">
        <is>
          <t>MDO CLT - Salário</t>
        </is>
      </c>
      <c r="J833" t="n">
        <v>-726.96</v>
      </c>
      <c r="K833" t="n">
        <v>-726.96</v>
      </c>
      <c r="O833" t="inlineStr">
        <is>
          <t>Real</t>
        </is>
      </c>
      <c r="P833" t="inlineStr">
        <is>
          <t>Pago</t>
        </is>
      </c>
      <c r="Q833" t="inlineStr">
        <is>
          <t>06/2026</t>
        </is>
      </c>
      <c r="R833" t="n">
        <v>0</v>
      </c>
    </row>
    <row r="834">
      <c r="A834" t="n">
        <v>238954</v>
      </c>
      <c r="B834" t="inlineStr">
        <is>
          <t>Arcos</t>
        </is>
      </c>
      <c r="C834" t="inlineStr">
        <is>
          <t>SONIA DOS ANJOS RAMOS</t>
        </is>
      </c>
      <c r="E834" s="550" t="n">
        <v>46174</v>
      </c>
      <c r="F834" s="550" t="n">
        <v>46192</v>
      </c>
      <c r="G834" t="inlineStr">
        <is>
          <t>Mão de Obra - Salários</t>
        </is>
      </c>
      <c r="H834" t="inlineStr">
        <is>
          <t>MDO CLT - Salário</t>
        </is>
      </c>
      <c r="J834" t="n">
        <v>-662.4</v>
      </c>
      <c r="K834" t="n">
        <v>-662.4</v>
      </c>
      <c r="O834" t="inlineStr">
        <is>
          <t>Real</t>
        </is>
      </c>
      <c r="P834" t="inlineStr">
        <is>
          <t>Pago</t>
        </is>
      </c>
      <c r="Q834" t="inlineStr">
        <is>
          <t>06/2026</t>
        </is>
      </c>
      <c r="R834" t="n">
        <v>0</v>
      </c>
    </row>
    <row r="835">
      <c r="A835" t="n">
        <v>238953</v>
      </c>
      <c r="B835" t="inlineStr">
        <is>
          <t>Arcos</t>
        </is>
      </c>
      <c r="C835" t="inlineStr">
        <is>
          <t>PATRICK VILLELA</t>
        </is>
      </c>
      <c r="E835" s="550" t="n">
        <v>46174</v>
      </c>
      <c r="F835" s="550" t="n">
        <v>46192</v>
      </c>
      <c r="G835" t="inlineStr">
        <is>
          <t>Mão de Obra - Salários</t>
        </is>
      </c>
      <c r="H835" t="inlineStr">
        <is>
          <t>MDO CLT - Salário</t>
        </is>
      </c>
      <c r="J835" t="n">
        <v>-471.07</v>
      </c>
      <c r="K835" t="n">
        <v>-471.07</v>
      </c>
      <c r="O835" t="inlineStr">
        <is>
          <t>Real</t>
        </is>
      </c>
      <c r="P835" t="inlineStr">
        <is>
          <t>Pago</t>
        </is>
      </c>
      <c r="Q835" t="inlineStr">
        <is>
          <t>06/2026</t>
        </is>
      </c>
      <c r="R835" t="n">
        <v>0</v>
      </c>
    </row>
    <row r="836">
      <c r="A836" t="n">
        <v>238952</v>
      </c>
      <c r="B836" t="inlineStr">
        <is>
          <t>Arcos</t>
        </is>
      </c>
      <c r="C836" t="inlineStr">
        <is>
          <t>JONAS LUIZ HARGER DA SILVA</t>
        </is>
      </c>
      <c r="E836" s="550" t="n">
        <v>46174</v>
      </c>
      <c r="F836" s="550" t="n">
        <v>46192</v>
      </c>
      <c r="G836" t="inlineStr">
        <is>
          <t>Mão de Obra - Salários</t>
        </is>
      </c>
      <c r="H836" t="inlineStr">
        <is>
          <t>MDO CLT - Salário</t>
        </is>
      </c>
      <c r="J836" t="n">
        <v>-988.62</v>
      </c>
      <c r="K836" t="n">
        <v>-988.62</v>
      </c>
      <c r="O836" t="inlineStr">
        <is>
          <t>Real</t>
        </is>
      </c>
      <c r="P836" t="inlineStr">
        <is>
          <t>Pago</t>
        </is>
      </c>
      <c r="Q836" t="inlineStr">
        <is>
          <t>06/2026</t>
        </is>
      </c>
      <c r="R836" t="n">
        <v>0</v>
      </c>
    </row>
    <row r="837">
      <c r="A837" t="n">
        <v>238932</v>
      </c>
      <c r="B837" t="inlineStr">
        <is>
          <t>Arcos</t>
        </is>
      </c>
      <c r="C837" t="inlineStr">
        <is>
          <t>ESTAFF SOLUCOES TECNOLOGICAS DE AGENCIAMENTO LTDA</t>
        </is>
      </c>
      <c r="D837" t="inlineStr">
        <is>
          <t>834526107</t>
        </is>
      </c>
      <c r="E837" s="550" t="n">
        <v>46174</v>
      </c>
      <c r="F837" s="550" t="n">
        <v>46197</v>
      </c>
      <c r="G837" t="inlineStr">
        <is>
          <t>Mão de Obra - Extra</t>
        </is>
      </c>
      <c r="H837" t="inlineStr">
        <is>
          <t>Mão de Obra Extra</t>
        </is>
      </c>
      <c r="I837" t="inlineStr">
        <is>
          <t>MAO DE OBRA EXTRA THEATRO - PERIODO 08/06 A 14/06 - 06/2026</t>
        </is>
      </c>
      <c r="J837" t="n">
        <v>-3520</v>
      </c>
      <c r="K837" t="n">
        <v>-3520</v>
      </c>
      <c r="O837" t="inlineStr">
        <is>
          <t>Real</t>
        </is>
      </c>
      <c r="P837" t="inlineStr">
        <is>
          <t>Pago</t>
        </is>
      </c>
      <c r="Q837" t="inlineStr">
        <is>
          <t>06/2026</t>
        </is>
      </c>
      <c r="R837" t="n">
        <v>0</v>
      </c>
    </row>
    <row r="838">
      <c r="A838" t="n">
        <v>238928</v>
      </c>
      <c r="B838" t="inlineStr">
        <is>
          <t>Arcos</t>
        </is>
      </c>
      <c r="C838" t="inlineStr">
        <is>
          <t>HEADCHEF ASSESSORIA DE SEGURANCA DOS ALIMENTOS LTDA</t>
        </is>
      </c>
      <c r="D838" t="inlineStr">
        <is>
          <t>2138</t>
        </is>
      </c>
      <c r="E838" s="550" t="n">
        <v>46174</v>
      </c>
      <c r="F838" s="550" t="n">
        <v>46198</v>
      </c>
      <c r="G838" t="inlineStr">
        <is>
          <t>Utilidades</t>
        </is>
      </c>
      <c r="H838" t="inlineStr">
        <is>
          <t>Utensilios</t>
        </is>
      </c>
      <c r="I838" t="inlineStr">
        <is>
          <t>COMPRA DE 1 TERMOMETRO - 04/2026</t>
        </is>
      </c>
      <c r="J838" t="n">
        <v>-135</v>
      </c>
      <c r="K838" t="n">
        <v>-135</v>
      </c>
      <c r="O838" t="inlineStr">
        <is>
          <t>Real</t>
        </is>
      </c>
      <c r="Q838" t="inlineStr">
        <is>
          <t>06/2026</t>
        </is>
      </c>
      <c r="R838" t="n">
        <v>0</v>
      </c>
    </row>
    <row r="839">
      <c r="A839" t="n">
        <v>238927</v>
      </c>
      <c r="B839" t="inlineStr">
        <is>
          <t>Arcos</t>
        </is>
      </c>
      <c r="C839" t="inlineStr">
        <is>
          <t>ESTAFF SOLUCOES TECNOLOGICAS DE AGENCIAMENTO LTDA</t>
        </is>
      </c>
      <c r="D839" t="inlineStr">
        <is>
          <t>834496523</t>
        </is>
      </c>
      <c r="E839" s="550" t="n">
        <v>46174</v>
      </c>
      <c r="F839" s="550" t="n">
        <v>46197</v>
      </c>
      <c r="G839" t="inlineStr">
        <is>
          <t>Mão de Obra - Extra</t>
        </is>
      </c>
      <c r="H839" t="inlineStr">
        <is>
          <t>Mão de Obra Extra</t>
        </is>
      </c>
      <c r="I839" t="inlineStr">
        <is>
          <t>MAO DE OBRA EXTRA - PERIODO 08/06 A 14/06 - 06/2026</t>
        </is>
      </c>
      <c r="J839" t="n">
        <v>-24134</v>
      </c>
      <c r="K839" t="n">
        <v>-24134</v>
      </c>
      <c r="O839" t="inlineStr">
        <is>
          <t>Real</t>
        </is>
      </c>
      <c r="P839" t="inlineStr">
        <is>
          <t>Pago</t>
        </is>
      </c>
      <c r="Q839" t="inlineStr">
        <is>
          <t>06/2026</t>
        </is>
      </c>
      <c r="R839" t="n">
        <v>0</v>
      </c>
    </row>
    <row r="840">
      <c r="A840" t="n">
        <v>238773</v>
      </c>
      <c r="B840" t="inlineStr">
        <is>
          <t>Arcos</t>
        </is>
      </c>
      <c r="C840" t="inlineStr">
        <is>
          <t>MERCADO PAGO.COM REPRESENTACOES LTDA</t>
        </is>
      </c>
      <c r="D840" t="inlineStr">
        <is>
          <t>159034</t>
        </is>
      </c>
      <c r="E840" s="550" t="n">
        <v>46174</v>
      </c>
      <c r="F840" s="550" t="n">
        <v>46189</v>
      </c>
      <c r="G840" t="inlineStr">
        <is>
          <t>Utilidades</t>
        </is>
      </c>
      <c r="H840" t="inlineStr">
        <is>
          <t>Material de Escritorio</t>
        </is>
      </c>
      <c r="I840" t="inlineStr">
        <is>
          <t>A VISTA - 05/2026</t>
        </is>
      </c>
      <c r="J840" t="n">
        <v>-258.4</v>
      </c>
      <c r="K840" t="n">
        <v>-258.4</v>
      </c>
      <c r="O840" t="inlineStr">
        <is>
          <t>Real</t>
        </is>
      </c>
      <c r="P840" t="inlineStr">
        <is>
          <t>Pago</t>
        </is>
      </c>
      <c r="Q840" t="inlineStr">
        <is>
          <t>06/2026</t>
        </is>
      </c>
      <c r="R840" t="n">
        <v>0</v>
      </c>
    </row>
    <row r="841">
      <c r="A841" t="n">
        <v>238772</v>
      </c>
      <c r="B841" t="inlineStr">
        <is>
          <t>Arcos</t>
        </is>
      </c>
      <c r="C841" t="inlineStr">
        <is>
          <t>MERCADO PAGO.COM REPRESENTACOES LTDA</t>
        </is>
      </c>
      <c r="D841" t="inlineStr">
        <is>
          <t>23259</t>
        </is>
      </c>
      <c r="E841" s="550" t="n">
        <v>46174</v>
      </c>
      <c r="F841" s="550" t="n">
        <v>46189</v>
      </c>
      <c r="G841" t="inlineStr">
        <is>
          <t>Utilidades</t>
        </is>
      </c>
      <c r="H841" t="inlineStr">
        <is>
          <t>Utensilios</t>
        </is>
      </c>
      <c r="I841" t="inlineStr">
        <is>
          <t>A VISTA</t>
        </is>
      </c>
      <c r="J841" t="n">
        <v>-207</v>
      </c>
      <c r="K841" t="n">
        <v>-313.98</v>
      </c>
      <c r="O841" t="inlineStr">
        <is>
          <t>Real</t>
        </is>
      </c>
      <c r="P841" t="inlineStr">
        <is>
          <t>Pago</t>
        </is>
      </c>
      <c r="Q841" t="inlineStr">
        <is>
          <t>06/2026</t>
        </is>
      </c>
      <c r="R841" t="n">
        <v>0</v>
      </c>
    </row>
    <row r="842">
      <c r="A842" t="n">
        <v>237708</v>
      </c>
      <c r="B842" t="inlineStr">
        <is>
          <t>Arcos</t>
        </is>
      </c>
      <c r="C842" t="inlineStr">
        <is>
          <t>ESTAFF SOLUCOES TECNOLOGICAS DE AGENCIAMENTO LTDA</t>
        </is>
      </c>
      <c r="D842" t="inlineStr">
        <is>
          <t>829370824</t>
        </is>
      </c>
      <c r="E842" s="550" t="n">
        <v>46174</v>
      </c>
      <c r="F842" s="550" t="n">
        <v>46190</v>
      </c>
      <c r="G842" t="inlineStr">
        <is>
          <t>Mão de Obra - Extra</t>
        </is>
      </c>
      <c r="H842" t="inlineStr">
        <is>
          <t>Mão de Obra Extra</t>
        </is>
      </c>
      <c r="I842" t="inlineStr">
        <is>
          <t>MAO DE OBRA EXTRA - PERIODO 01/06 A 07/06 - 06/2026</t>
        </is>
      </c>
      <c r="J842" t="n">
        <v>-22209</v>
      </c>
      <c r="K842" t="n">
        <v>-22209</v>
      </c>
      <c r="O842" t="inlineStr">
        <is>
          <t>Real</t>
        </is>
      </c>
      <c r="P842" t="inlineStr">
        <is>
          <t>Pago</t>
        </is>
      </c>
      <c r="Q842" t="inlineStr">
        <is>
          <t>06/2026</t>
        </is>
      </c>
      <c r="R842" t="n">
        <v>0</v>
      </c>
    </row>
    <row r="843">
      <c r="A843" t="n">
        <v>237710</v>
      </c>
      <c r="B843" t="inlineStr">
        <is>
          <t>Arcos</t>
        </is>
      </c>
      <c r="C843" t="inlineStr">
        <is>
          <t>ESTAFF SOLUCOES TECNOLOGICAS DE AGENCIAMENTO LTDA</t>
        </is>
      </c>
      <c r="D843" t="inlineStr">
        <is>
          <t>829367275</t>
        </is>
      </c>
      <c r="E843" s="550" t="n">
        <v>46174</v>
      </c>
      <c r="F843" s="550" t="n">
        <v>46190</v>
      </c>
      <c r="G843" t="inlineStr">
        <is>
          <t>Mão de Obra - Extra</t>
        </is>
      </c>
      <c r="H843" t="inlineStr">
        <is>
          <t>Mão de Obra Extra</t>
        </is>
      </c>
      <c r="I843" t="inlineStr">
        <is>
          <t>MAO DE OBRA EXTRA THEATRO - PERIODO 01/06 A 07/06 - 06/2026</t>
        </is>
      </c>
      <c r="J843" t="n">
        <v>-8470</v>
      </c>
      <c r="K843" t="n">
        <v>-8470</v>
      </c>
      <c r="O843" t="inlineStr">
        <is>
          <t>Real</t>
        </is>
      </c>
      <c r="P843" t="inlineStr">
        <is>
          <t>Pago</t>
        </is>
      </c>
      <c r="Q843" t="inlineStr">
        <is>
          <t>06/2026</t>
        </is>
      </c>
      <c r="R843" t="n">
        <v>0</v>
      </c>
    </row>
    <row r="844">
      <c r="A844" t="n">
        <v>237814</v>
      </c>
      <c r="B844" t="inlineStr">
        <is>
          <t>Arcos</t>
        </is>
      </c>
      <c r="C844" t="inlineStr">
        <is>
          <t>MALU RENO MARTINS</t>
        </is>
      </c>
      <c r="D844" t="inlineStr">
        <is>
          <t>RP0502026</t>
        </is>
      </c>
      <c r="E844" s="550" t="n">
        <v>46174</v>
      </c>
      <c r="F844" s="550" t="n">
        <v>46188</v>
      </c>
      <c r="G844" t="inlineStr">
        <is>
          <t>Patrocínio</t>
        </is>
      </c>
      <c r="H844" t="inlineStr">
        <is>
          <t>(-) Despesas de Patrocínio</t>
        </is>
      </c>
      <c r="I844" t="inlineStr">
        <is>
          <t>CURADORIA DE MOBILIARIO ETAPA 3 - PARC 3/3 - 30%</t>
        </is>
      </c>
      <c r="J844" t="n">
        <v>-690</v>
      </c>
      <c r="K844" t="n">
        <v>-690</v>
      </c>
      <c r="O844" t="inlineStr">
        <is>
          <t>Real</t>
        </is>
      </c>
      <c r="P844" t="inlineStr">
        <is>
          <t>Pago</t>
        </is>
      </c>
      <c r="Q844" t="inlineStr">
        <is>
          <t>06/2026</t>
        </is>
      </c>
      <c r="R844" t="n">
        <v>0</v>
      </c>
    </row>
    <row r="845">
      <c r="A845" t="n">
        <v>237815</v>
      </c>
      <c r="B845" t="inlineStr">
        <is>
          <t>Arcos</t>
        </is>
      </c>
      <c r="C845" t="inlineStr">
        <is>
          <t>MALU RENO MARTINS</t>
        </is>
      </c>
      <c r="D845" t="inlineStr">
        <is>
          <t>RP0502026</t>
        </is>
      </c>
      <c r="E845" s="550" t="n">
        <v>46174</v>
      </c>
      <c r="F845" s="550" t="n">
        <v>46188</v>
      </c>
      <c r="G845" t="inlineStr">
        <is>
          <t>Patrocínio</t>
        </is>
      </c>
      <c r="H845" t="inlineStr">
        <is>
          <t>(-) Despesas de Patrocínio</t>
        </is>
      </c>
      <c r="I845" t="inlineStr">
        <is>
          <t>PROJETO DE ACESSIBILIDADE NO LOUNGE ETAPA 3 - PARC 3/3 - 30%</t>
        </is>
      </c>
      <c r="J845" t="n">
        <v>-1500</v>
      </c>
      <c r="K845" t="n">
        <v>-1500</v>
      </c>
      <c r="O845" t="inlineStr">
        <is>
          <t>Real</t>
        </is>
      </c>
      <c r="P845" t="inlineStr">
        <is>
          <t>Pago</t>
        </is>
      </c>
      <c r="Q845" t="inlineStr">
        <is>
          <t>06/2026</t>
        </is>
      </c>
      <c r="R845" t="n">
        <v>0</v>
      </c>
    </row>
    <row r="846">
      <c r="A846" t="n">
        <v>237816</v>
      </c>
      <c r="B846" t="inlineStr">
        <is>
          <t>Arcos</t>
        </is>
      </c>
      <c r="C846" t="inlineStr">
        <is>
          <t>MALU RENO MARTINS</t>
        </is>
      </c>
      <c r="D846" t="inlineStr">
        <is>
          <t>RP0502026</t>
        </is>
      </c>
      <c r="E846" s="550" t="n">
        <v>46174</v>
      </c>
      <c r="F846" s="550" t="n">
        <v>46188</v>
      </c>
      <c r="G846" t="inlineStr">
        <is>
          <t>Patrocínio</t>
        </is>
      </c>
      <c r="H846" t="inlineStr">
        <is>
          <t>(-) Despesas de Patrocínio</t>
        </is>
      </c>
      <c r="I846" t="inlineStr">
        <is>
          <t>ATIVACAO DE MARCA TANQUERAY NO. TEN ETAPA 3 – SALA SECRETA - PARC 3/3 - 30%</t>
        </is>
      </c>
      <c r="J846" t="n">
        <v>-2310</v>
      </c>
      <c r="K846" t="n">
        <v>-2310</v>
      </c>
      <c r="O846" t="inlineStr">
        <is>
          <t>Real</t>
        </is>
      </c>
      <c r="P846" t="inlineStr">
        <is>
          <t>Pago</t>
        </is>
      </c>
      <c r="Q846" t="inlineStr">
        <is>
          <t>06/2026</t>
        </is>
      </c>
      <c r="R846" t="n">
        <v>0</v>
      </c>
    </row>
    <row r="847">
      <c r="A847" t="n">
        <v>238242</v>
      </c>
      <c r="B847" t="inlineStr">
        <is>
          <t>Arcos</t>
        </is>
      </c>
      <c r="C847" t="inlineStr">
        <is>
          <t>CLAUDIA GOMES SOUZA SANTANA</t>
        </is>
      </c>
      <c r="D847" t="inlineStr">
        <is>
          <t>.</t>
        </is>
      </c>
      <c r="E847" s="550" t="n">
        <v>46174</v>
      </c>
      <c r="F847" s="550" t="n">
        <v>46202</v>
      </c>
      <c r="G847" t="inlineStr">
        <is>
          <t>Endividamento</t>
        </is>
      </c>
      <c r="H847" t="inlineStr">
        <is>
          <t>Processo Judicial</t>
        </is>
      </c>
      <c r="I847" t="inlineStr">
        <is>
          <t>PROCESSO Nº 0000374-33.2026.5.13.0029 - CLAUDIA GOMES SOUZA SANTANA - Despesa referente pagamento na conta do reclamante</t>
        </is>
      </c>
      <c r="J847" t="n">
        <v>-2100</v>
      </c>
      <c r="K847" t="n">
        <v>-2100</v>
      </c>
      <c r="O847" t="inlineStr">
        <is>
          <t>Real</t>
        </is>
      </c>
      <c r="Q847" t="inlineStr">
        <is>
          <t>06/2026</t>
        </is>
      </c>
      <c r="R847" t="n">
        <v>0</v>
      </c>
    </row>
    <row r="848">
      <c r="A848" t="n">
        <v>238250</v>
      </c>
      <c r="B848" t="inlineStr">
        <is>
          <t>Arcos</t>
        </is>
      </c>
      <c r="C848" t="inlineStr">
        <is>
          <t>CLAUDIA GOMES SOUZA SANTANA</t>
        </is>
      </c>
      <c r="D848" t="inlineStr">
        <is>
          <t>.</t>
        </is>
      </c>
      <c r="E848" s="550" t="n">
        <v>46174</v>
      </c>
      <c r="F848" s="550" t="n">
        <v>46202</v>
      </c>
      <c r="G848" t="inlineStr">
        <is>
          <t>Endividamento</t>
        </is>
      </c>
      <c r="H848" t="inlineStr">
        <is>
          <t>Processo Judicial</t>
        </is>
      </c>
      <c r="I848" t="inlineStr">
        <is>
          <t>PROCESSO Nº 0000374-33.2026.5.13.0029 - CLAUDIA GOMES SOUZA SANTANA - Despesa referente pagamento na conta do advogado</t>
        </is>
      </c>
      <c r="J848" t="n">
        <v>-900</v>
      </c>
      <c r="K848" t="n">
        <v>-900</v>
      </c>
      <c r="O848" t="inlineStr">
        <is>
          <t>Real</t>
        </is>
      </c>
      <c r="Q848" t="inlineStr">
        <is>
          <t>06/2026</t>
        </is>
      </c>
      <c r="R848" t="n">
        <v>0</v>
      </c>
    </row>
    <row r="849">
      <c r="A849" t="n">
        <v>238968</v>
      </c>
      <c r="B849" t="inlineStr">
        <is>
          <t>Arcos</t>
        </is>
      </c>
      <c r="C849" t="inlineStr">
        <is>
          <t>MATHEUS DOS SANTOS ROCHA</t>
        </is>
      </c>
      <c r="E849" s="550" t="n">
        <v>46174</v>
      </c>
      <c r="F849" s="550" t="n">
        <v>46192</v>
      </c>
      <c r="G849" t="inlineStr">
        <is>
          <t>Mão de Obra - Salários</t>
        </is>
      </c>
      <c r="H849" t="inlineStr">
        <is>
          <t>MDO CLT - Salário</t>
        </is>
      </c>
      <c r="J849" t="n">
        <v>-775.42</v>
      </c>
      <c r="K849" t="n">
        <v>-775.42</v>
      </c>
      <c r="O849" t="inlineStr">
        <is>
          <t>Real</t>
        </is>
      </c>
      <c r="P849" t="inlineStr">
        <is>
          <t>Pago</t>
        </is>
      </c>
      <c r="Q849" t="inlineStr">
        <is>
          <t>06/2026</t>
        </is>
      </c>
      <c r="R849" t="n">
        <v>0</v>
      </c>
    </row>
    <row r="850">
      <c r="A850" t="n">
        <v>235616</v>
      </c>
      <c r="B850" t="inlineStr">
        <is>
          <t>Arcos</t>
        </is>
      </c>
      <c r="C850" t="inlineStr">
        <is>
          <t xml:space="preserve">GERALDA GEANIA DE AMORIM </t>
        </is>
      </c>
      <c r="D850" t="inlineStr">
        <is>
          <t>25920 062026</t>
        </is>
      </c>
      <c r="E850" s="550" t="n">
        <v>46174</v>
      </c>
      <c r="F850" s="550" t="n">
        <v>46181</v>
      </c>
      <c r="G850" t="inlineStr">
        <is>
          <t>Mão de Obra - Benefícios</t>
        </is>
      </c>
      <c r="H850" t="inlineStr">
        <is>
          <t xml:space="preserve">  -  Vale-transporte</t>
        </is>
      </c>
      <c r="I850" t="inlineStr">
        <is>
          <t>VT NOVO ADMITIDO COMP. 06/2026</t>
        </is>
      </c>
      <c r="J850" t="n">
        <v>-259.2</v>
      </c>
      <c r="K850" t="n">
        <v>-259.2</v>
      </c>
      <c r="O850" t="inlineStr">
        <is>
          <t>Real</t>
        </is>
      </c>
      <c r="P850" t="inlineStr">
        <is>
          <t>Pago</t>
        </is>
      </c>
      <c r="Q850" t="inlineStr">
        <is>
          <t>06/2026</t>
        </is>
      </c>
      <c r="R850" t="n">
        <v>0</v>
      </c>
    </row>
    <row r="851">
      <c r="A851" t="n">
        <v>235606</v>
      </c>
      <c r="B851" t="inlineStr">
        <is>
          <t>Arcos</t>
        </is>
      </c>
      <c r="C851" t="inlineStr">
        <is>
          <t>TARCIANA FERREIRA DO CARMO</t>
        </is>
      </c>
      <c r="D851" t="inlineStr">
        <is>
          <t>478318 062026</t>
        </is>
      </c>
      <c r="E851" s="550" t="n">
        <v>46174</v>
      </c>
      <c r="F851" s="550" t="n">
        <v>46178</v>
      </c>
      <c r="G851" t="inlineStr">
        <is>
          <t>Mão de Obra - Encargos e Provisões</t>
        </is>
      </c>
      <c r="H851" t="inlineStr">
        <is>
          <t xml:space="preserve">  -  Férias</t>
        </is>
      </c>
      <c r="I851" t="inlineStr">
        <is>
          <t>06/2026 - Férias 30 dias início em 09/06/2026.</t>
        </is>
      </c>
      <c r="J851" t="n">
        <v>-4783.18</v>
      </c>
      <c r="K851" t="n">
        <v>-4783.18</v>
      </c>
      <c r="O851" t="inlineStr">
        <is>
          <t>Real</t>
        </is>
      </c>
      <c r="P851" t="inlineStr">
        <is>
          <t>Pago</t>
        </is>
      </c>
      <c r="Q851" t="inlineStr">
        <is>
          <t>06/2026</t>
        </is>
      </c>
      <c r="R851" t="n">
        <v>0</v>
      </c>
    </row>
    <row r="852">
      <c r="A852" t="n">
        <v>238967</v>
      </c>
      <c r="B852" t="inlineStr">
        <is>
          <t>Arcos</t>
        </is>
      </c>
      <c r="C852" t="inlineStr">
        <is>
          <t>DAIANE ALVES DA SILVA LIMA</t>
        </is>
      </c>
      <c r="E852" s="550" t="n">
        <v>46174</v>
      </c>
      <c r="F852" s="550" t="n">
        <v>46192</v>
      </c>
      <c r="G852" t="inlineStr">
        <is>
          <t>Mão de Obra - Salários</t>
        </is>
      </c>
      <c r="H852" t="inlineStr">
        <is>
          <t>MDO CLT - Salário</t>
        </is>
      </c>
      <c r="J852" t="n">
        <v>-775.42</v>
      </c>
      <c r="K852" t="n">
        <v>-775.42</v>
      </c>
      <c r="O852" t="inlineStr">
        <is>
          <t>Real</t>
        </is>
      </c>
      <c r="P852" t="inlineStr">
        <is>
          <t>Pago</t>
        </is>
      </c>
      <c r="Q852" t="inlineStr">
        <is>
          <t>06/2026</t>
        </is>
      </c>
      <c r="R852" t="n">
        <v>0</v>
      </c>
    </row>
    <row r="853">
      <c r="A853" t="n">
        <v>238966</v>
      </c>
      <c r="B853" t="inlineStr">
        <is>
          <t>Arcos</t>
        </is>
      </c>
      <c r="C853" t="inlineStr">
        <is>
          <t>SHEILA ALVES DA SILVA</t>
        </is>
      </c>
      <c r="E853" s="550" t="n">
        <v>46174</v>
      </c>
      <c r="F853" s="550" t="n">
        <v>46192</v>
      </c>
      <c r="G853" t="inlineStr">
        <is>
          <t>Mão de Obra - Salários</t>
        </is>
      </c>
      <c r="H853" t="inlineStr">
        <is>
          <t>MDO CLT - Salário</t>
        </is>
      </c>
      <c r="J853" t="n">
        <v>-1025.5</v>
      </c>
      <c r="K853" t="n">
        <v>-1025.5</v>
      </c>
      <c r="O853" t="inlineStr">
        <is>
          <t>Real</t>
        </is>
      </c>
      <c r="P853" t="inlineStr">
        <is>
          <t>Pago</t>
        </is>
      </c>
      <c r="Q853" t="inlineStr">
        <is>
          <t>06/2026</t>
        </is>
      </c>
      <c r="R853" t="n">
        <v>0</v>
      </c>
    </row>
    <row r="854">
      <c r="A854" t="n">
        <v>238965</v>
      </c>
      <c r="B854" t="inlineStr">
        <is>
          <t>Arcos</t>
        </is>
      </c>
      <c r="C854" t="inlineStr">
        <is>
          <t>JESSICA ALVES GONCALVES</t>
        </is>
      </c>
      <c r="E854" s="550" t="n">
        <v>46174</v>
      </c>
      <c r="F854" s="550" t="n">
        <v>46192</v>
      </c>
      <c r="G854" t="inlineStr">
        <is>
          <t>Mão de Obra - Salários</t>
        </is>
      </c>
      <c r="H854" t="inlineStr">
        <is>
          <t>MDO CLT - Salário</t>
        </is>
      </c>
      <c r="J854" t="n">
        <v>-859.3099999999999</v>
      </c>
      <c r="K854" t="n">
        <v>-859.3099999999999</v>
      </c>
      <c r="O854" t="inlineStr">
        <is>
          <t>Real</t>
        </is>
      </c>
      <c r="P854" t="inlineStr">
        <is>
          <t>Pago</t>
        </is>
      </c>
      <c r="Q854" t="inlineStr">
        <is>
          <t>06/2026</t>
        </is>
      </c>
      <c r="R854" t="n">
        <v>0</v>
      </c>
    </row>
    <row r="855">
      <c r="A855" t="n">
        <v>234674</v>
      </c>
      <c r="B855" t="inlineStr">
        <is>
          <t>Arcos</t>
        </is>
      </c>
      <c r="C855" t="inlineStr">
        <is>
          <t>THIAGO HENRIQUE FARIAS</t>
        </is>
      </c>
      <c r="D855" t="inlineStr">
        <is>
          <t>2</t>
        </is>
      </c>
      <c r="E855" s="550" t="n">
        <v>46174</v>
      </c>
      <c r="F855" s="550" t="n">
        <v>46213</v>
      </c>
      <c r="G855" t="inlineStr">
        <is>
          <t>Mão de Obra - PJ</t>
        </is>
      </c>
      <c r="H855" t="inlineStr">
        <is>
          <t>MDO PJ Fixo</t>
        </is>
      </c>
      <c r="I855" t="inlineStr">
        <is>
          <t xml:space="preserve">SALÁRIO PJ - SBCHEFE DE BAR </t>
        </is>
      </c>
      <c r="J855" t="n">
        <v>-5000</v>
      </c>
      <c r="K855" t="n">
        <v>-5000</v>
      </c>
      <c r="M855" t="inlineStr">
        <is>
          <t>SUB CHEFE DE BAR</t>
        </is>
      </c>
      <c r="N855" t="inlineStr">
        <is>
          <t xml:space="preserve">  - Sub Chefe De Bar</t>
        </is>
      </c>
      <c r="O855" t="inlineStr">
        <is>
          <t>Real</t>
        </is>
      </c>
      <c r="Q855" t="inlineStr">
        <is>
          <t>06/2026</t>
        </is>
      </c>
      <c r="R855" t="n">
        <v>0</v>
      </c>
    </row>
    <row r="856">
      <c r="A856" t="n">
        <v>238969</v>
      </c>
      <c r="B856" t="inlineStr">
        <is>
          <t>Arcos</t>
        </is>
      </c>
      <c r="C856" t="inlineStr">
        <is>
          <t>GUILHERME GAK BARBOSA</t>
        </is>
      </c>
      <c r="E856" s="550" t="n">
        <v>46174</v>
      </c>
      <c r="F856" s="550" t="n">
        <v>46192</v>
      </c>
      <c r="G856" t="inlineStr">
        <is>
          <t>Mão de Obra - Salários</t>
        </is>
      </c>
      <c r="H856" t="inlineStr">
        <is>
          <t>MDO CLT - Salário</t>
        </is>
      </c>
      <c r="J856" t="n">
        <v>-981.91</v>
      </c>
      <c r="K856" t="n">
        <v>-981.91</v>
      </c>
      <c r="O856" t="inlineStr">
        <is>
          <t>Real</t>
        </is>
      </c>
      <c r="P856" t="inlineStr">
        <is>
          <t>Pago</t>
        </is>
      </c>
      <c r="Q856" t="inlineStr">
        <is>
          <t>06/2026</t>
        </is>
      </c>
      <c r="R856" t="n">
        <v>0</v>
      </c>
    </row>
    <row r="857">
      <c r="A857" t="n">
        <v>238970</v>
      </c>
      <c r="B857" t="inlineStr">
        <is>
          <t>Arcos</t>
        </is>
      </c>
      <c r="C857" t="inlineStr">
        <is>
          <t>BIANCA KIMBERLY DE ALEMEIDA COSMO</t>
        </is>
      </c>
      <c r="E857" s="550" t="n">
        <v>46174</v>
      </c>
      <c r="F857" s="550" t="n">
        <v>46192</v>
      </c>
      <c r="G857" t="inlineStr">
        <is>
          <t>Mão de Obra - Salários</t>
        </is>
      </c>
      <c r="H857" t="inlineStr">
        <is>
          <t>MDO CLT - Salário</t>
        </is>
      </c>
      <c r="J857" t="n">
        <v>-519.99</v>
      </c>
      <c r="K857" t="n">
        <v>-519.99</v>
      </c>
      <c r="O857" t="inlineStr">
        <is>
          <t>Real</t>
        </is>
      </c>
      <c r="P857" t="inlineStr">
        <is>
          <t>Pago</t>
        </is>
      </c>
      <c r="Q857" t="inlineStr">
        <is>
          <t>06/2026</t>
        </is>
      </c>
      <c r="R857" t="n">
        <v>0</v>
      </c>
    </row>
    <row r="858">
      <c r="A858" t="n">
        <v>238971</v>
      </c>
      <c r="B858" t="inlineStr">
        <is>
          <t>Arcos</t>
        </is>
      </c>
      <c r="C858" t="inlineStr">
        <is>
          <t>BEATRIZ PACIANI MENDES</t>
        </is>
      </c>
      <c r="E858" s="550" t="n">
        <v>46174</v>
      </c>
      <c r="F858" s="550" t="n">
        <v>46192</v>
      </c>
      <c r="G858" t="inlineStr">
        <is>
          <t>Mão de Obra - Salários</t>
        </is>
      </c>
      <c r="H858" t="inlineStr">
        <is>
          <t>MDO CLT - Salário</t>
        </is>
      </c>
      <c r="J858" t="n">
        <v>-491.1</v>
      </c>
      <c r="K858" t="n">
        <v>-491.1</v>
      </c>
      <c r="O858" t="inlineStr">
        <is>
          <t>Real</t>
        </is>
      </c>
      <c r="P858" t="inlineStr">
        <is>
          <t>Pago</t>
        </is>
      </c>
      <c r="Q858" t="inlineStr">
        <is>
          <t>06/2026</t>
        </is>
      </c>
      <c r="R858" t="n">
        <v>0</v>
      </c>
    </row>
    <row r="859">
      <c r="A859" t="n">
        <v>238972</v>
      </c>
      <c r="B859" t="inlineStr">
        <is>
          <t>Arcos</t>
        </is>
      </c>
      <c r="C859" t="inlineStr">
        <is>
          <t>PATRICIA BARRETO DE JESUS</t>
        </is>
      </c>
      <c r="E859" s="550" t="n">
        <v>46174</v>
      </c>
      <c r="F859" s="550" t="n">
        <v>46192</v>
      </c>
      <c r="G859" t="inlineStr">
        <is>
          <t>Mão de Obra - Salários</t>
        </is>
      </c>
      <c r="H859" t="inlineStr">
        <is>
          <t>MDO CLT - Salário</t>
        </is>
      </c>
      <c r="J859" t="n">
        <v>-775.42</v>
      </c>
      <c r="K859" t="n">
        <v>-775.42</v>
      </c>
      <c r="O859" t="inlineStr">
        <is>
          <t>Real</t>
        </is>
      </c>
      <c r="P859" t="inlineStr">
        <is>
          <t>Pago</t>
        </is>
      </c>
      <c r="Q859" t="inlineStr">
        <is>
          <t>06/2026</t>
        </is>
      </c>
      <c r="R859" t="n">
        <v>0</v>
      </c>
    </row>
    <row r="860">
      <c r="A860" t="n">
        <v>238973</v>
      </c>
      <c r="B860" t="inlineStr">
        <is>
          <t>Arcos</t>
        </is>
      </c>
      <c r="C860" t="inlineStr">
        <is>
          <t>GUSTAVO BEZERRA DE LIMA</t>
        </is>
      </c>
      <c r="E860" s="550" t="n">
        <v>46174</v>
      </c>
      <c r="F860" s="550" t="n">
        <v>46192</v>
      </c>
      <c r="G860" t="inlineStr">
        <is>
          <t>Mão de Obra - Salários</t>
        </is>
      </c>
      <c r="H860" t="inlineStr">
        <is>
          <t>MDO CLT - Salário</t>
        </is>
      </c>
      <c r="J860" t="n">
        <v>-747.76</v>
      </c>
      <c r="K860" t="n">
        <v>-747.76</v>
      </c>
      <c r="O860" t="inlineStr">
        <is>
          <t>Real</t>
        </is>
      </c>
      <c r="P860" t="inlineStr">
        <is>
          <t>Pago</t>
        </is>
      </c>
      <c r="Q860" t="inlineStr">
        <is>
          <t>06/2026</t>
        </is>
      </c>
      <c r="R860" t="n">
        <v>0</v>
      </c>
    </row>
    <row r="861">
      <c r="A861" t="n">
        <v>239275</v>
      </c>
      <c r="B861" t="inlineStr">
        <is>
          <t>Arcos</t>
        </is>
      </c>
      <c r="C861" t="inlineStr">
        <is>
          <t>FLAVIELLE DA SILVA PEREIRA</t>
        </is>
      </c>
      <c r="D861" t="inlineStr">
        <is>
          <t>192475 062026</t>
        </is>
      </c>
      <c r="E861" s="550" t="n">
        <v>46174</v>
      </c>
      <c r="F861" s="550" t="n">
        <v>46192</v>
      </c>
      <c r="G861" t="inlineStr">
        <is>
          <t>Mão de Obra - Encargos e Provisões</t>
        </is>
      </c>
      <c r="H861" t="inlineStr">
        <is>
          <t xml:space="preserve">  -  Rescisão</t>
        </is>
      </c>
      <c r="I861" t="inlineStr">
        <is>
          <t>Pedido de Demissão em 10/06/2026 - e-mail com a carta recebida em 16/06/2026.</t>
        </is>
      </c>
      <c r="J861" t="n">
        <v>-1924.75</v>
      </c>
      <c r="K861" t="n">
        <v>-1924.75</v>
      </c>
      <c r="O861" t="inlineStr">
        <is>
          <t>Real</t>
        </is>
      </c>
      <c r="P861" t="inlineStr">
        <is>
          <t>Pago</t>
        </is>
      </c>
      <c r="Q861" t="inlineStr">
        <is>
          <t>06/2026</t>
        </is>
      </c>
      <c r="R861" t="n">
        <v>0</v>
      </c>
    </row>
    <row r="862">
      <c r="A862" t="n">
        <v>239599</v>
      </c>
      <c r="B862" t="inlineStr">
        <is>
          <t>Arcos</t>
        </is>
      </c>
      <c r="C862" t="inlineStr">
        <is>
          <t>FABRICA DE BARES SERVICOS LTDA FB</t>
        </is>
      </c>
      <c r="D862" t="inlineStr">
        <is>
          <t>RP0832026</t>
        </is>
      </c>
      <c r="E862" s="550" t="n">
        <v>46174</v>
      </c>
      <c r="F862" s="550" t="n">
        <v>46192</v>
      </c>
      <c r="G862" t="inlineStr">
        <is>
          <t>Dividendos e Remunerações Variáveis</t>
        </is>
      </c>
      <c r="H862" t="inlineStr">
        <is>
          <t>Dividendos</t>
        </is>
      </c>
      <c r="I862" t="inlineStr">
        <is>
          <t>DIVIDENDOS - 05/2026</t>
        </is>
      </c>
      <c r="J862" t="n">
        <v>-80000</v>
      </c>
      <c r="K862" t="n">
        <v>-80000</v>
      </c>
      <c r="O862" t="inlineStr">
        <is>
          <t>Real</t>
        </is>
      </c>
      <c r="P862" t="inlineStr">
        <is>
          <t>Pago</t>
        </is>
      </c>
      <c r="Q862" t="inlineStr">
        <is>
          <t>06/2026</t>
        </is>
      </c>
      <c r="R862" t="n">
        <v>0</v>
      </c>
    </row>
    <row r="863">
      <c r="A863" t="n">
        <v>239600</v>
      </c>
      <c r="B863" t="inlineStr">
        <is>
          <t>Arcos</t>
        </is>
      </c>
      <c r="C863" t="inlineStr">
        <is>
          <t>FACUNDO GUERRA RIVERO</t>
        </is>
      </c>
      <c r="D863" t="inlineStr">
        <is>
          <t>RP0842026</t>
        </is>
      </c>
      <c r="E863" s="550" t="n">
        <v>46174</v>
      </c>
      <c r="F863" s="550" t="n">
        <v>46192</v>
      </c>
      <c r="G863" t="inlineStr">
        <is>
          <t>Dividendos e Remunerações Variáveis</t>
        </is>
      </c>
      <c r="H863" t="inlineStr">
        <is>
          <t>Dividendos</t>
        </is>
      </c>
      <c r="I863" t="inlineStr">
        <is>
          <t>DIVIDENDOS - 05/2026</t>
        </is>
      </c>
      <c r="J863" t="n">
        <v>-120000</v>
      </c>
      <c r="K863" t="n">
        <v>-120000</v>
      </c>
      <c r="O863" t="inlineStr">
        <is>
          <t>Real</t>
        </is>
      </c>
      <c r="P863" t="inlineStr">
        <is>
          <t>Pago</t>
        </is>
      </c>
      <c r="Q863" t="inlineStr">
        <is>
          <t>06/2026</t>
        </is>
      </c>
      <c r="R863" t="n">
        <v>0</v>
      </c>
    </row>
    <row r="864">
      <c r="A864" t="n">
        <v>240310</v>
      </c>
      <c r="B864" t="inlineStr">
        <is>
          <t>Arcos</t>
        </is>
      </c>
      <c r="C864" t="inlineStr">
        <is>
          <t>D FILIPA - LOCACAO DE MAT. FESTAS E EVEN</t>
        </is>
      </c>
      <c r="D864" t="inlineStr">
        <is>
          <t>40594</t>
        </is>
      </c>
      <c r="E864" s="550" t="n">
        <v>46174</v>
      </c>
      <c r="F864" s="550" t="n">
        <v>46202</v>
      </c>
      <c r="G864" t="inlineStr">
        <is>
          <t>Custos de Eventos</t>
        </is>
      </c>
      <c r="H864" t="inlineStr">
        <is>
          <t>Locação de Utensílios - Eventos</t>
        </is>
      </c>
      <c r="I864" t="inlineStr">
        <is>
          <t>LOCACAO DE UTENSILIOS PARA EVENTO (REPOSICAO) - 05/2026</t>
        </is>
      </c>
      <c r="J864" t="n">
        <v>-444.87</v>
      </c>
      <c r="K864" t="n">
        <v>-444.87</v>
      </c>
      <c r="O864" t="inlineStr">
        <is>
          <t>Provisionado</t>
        </is>
      </c>
      <c r="Q864" t="inlineStr">
        <is>
          <t>06/2026</t>
        </is>
      </c>
      <c r="R864" t="n">
        <v>0</v>
      </c>
    </row>
    <row r="865">
      <c r="A865" t="n">
        <v>240315</v>
      </c>
      <c r="B865" t="inlineStr">
        <is>
          <t>Arcos</t>
        </is>
      </c>
      <c r="C865" t="inlineStr">
        <is>
          <t>ESTAFF SOLUCOES TECNOLOGICAS DE AGENCIAMENTO LTDA</t>
        </is>
      </c>
      <c r="D865" t="inlineStr">
        <is>
          <t>839509792</t>
        </is>
      </c>
      <c r="E865" s="550" t="n">
        <v>46174</v>
      </c>
      <c r="F865" s="550" t="n">
        <v>46204</v>
      </c>
      <c r="G865" t="inlineStr">
        <is>
          <t>Mão de Obra - Extra</t>
        </is>
      </c>
      <c r="H865" t="inlineStr">
        <is>
          <t>Mão de Obra Extra</t>
        </is>
      </c>
      <c r="I865" t="inlineStr">
        <is>
          <t>MAO DE OBRA EXTRA - PERIODO 15/06 A 21/06 - 06/2026</t>
        </is>
      </c>
      <c r="J865" t="n">
        <v>-18795.7</v>
      </c>
      <c r="K865" t="n">
        <v>-18795.7</v>
      </c>
      <c r="O865" t="inlineStr">
        <is>
          <t>Real</t>
        </is>
      </c>
      <c r="Q865" t="inlineStr">
        <is>
          <t>06/2026</t>
        </is>
      </c>
      <c r="R865" t="n">
        <v>0</v>
      </c>
    </row>
    <row r="866">
      <c r="A866" t="n">
        <v>240316</v>
      </c>
      <c r="B866" t="inlineStr">
        <is>
          <t>Arcos</t>
        </is>
      </c>
      <c r="C866" t="inlineStr">
        <is>
          <t>ESTAFF SOLUCOES TECNOLOGICAS DE AGENCIAMENTO LTDA</t>
        </is>
      </c>
      <c r="D866" t="inlineStr">
        <is>
          <t>839518423</t>
        </is>
      </c>
      <c r="E866" s="550" t="n">
        <v>46174</v>
      </c>
      <c r="F866" s="550" t="n">
        <v>46204</v>
      </c>
      <c r="G866" t="inlineStr">
        <is>
          <t>Mão de Obra - Extra</t>
        </is>
      </c>
      <c r="H866" t="inlineStr">
        <is>
          <t>Mão de Obra Extra</t>
        </is>
      </c>
      <c r="I866" t="inlineStr">
        <is>
          <t>MAO DE OBRA EXTRA THEATRO - PERIODO 15/06 A 21/06 - 06/2026</t>
        </is>
      </c>
      <c r="J866" t="n">
        <v>-3498</v>
      </c>
      <c r="K866" t="n">
        <v>-3498</v>
      </c>
      <c r="O866" t="inlineStr">
        <is>
          <t>Real</t>
        </is>
      </c>
      <c r="Q866" t="inlineStr">
        <is>
          <t>06/2026</t>
        </is>
      </c>
      <c r="R866" t="n">
        <v>0</v>
      </c>
    </row>
    <row r="867">
      <c r="A867" t="n">
        <v>199442</v>
      </c>
      <c r="B867" t="inlineStr">
        <is>
          <t>Arcos</t>
        </is>
      </c>
      <c r="C867" t="inlineStr">
        <is>
          <t>PJ 00352023 - JESSICA IZABEL DE SOUZA</t>
        </is>
      </c>
      <c r="D867" t="inlineStr">
        <is>
          <t>130</t>
        </is>
      </c>
      <c r="E867" s="550" t="n">
        <v>46174</v>
      </c>
      <c r="F867" s="550" t="n">
        <v>46213</v>
      </c>
      <c r="G867" t="inlineStr">
        <is>
          <t>Mão de Obra - PJ</t>
        </is>
      </c>
      <c r="H867" t="inlineStr">
        <is>
          <t>MDO PJ Fixo</t>
        </is>
      </c>
      <c r="I867" t="inlineStr">
        <is>
          <t xml:space="preserve">SALÁRIO PJ </t>
        </is>
      </c>
      <c r="J867" t="n">
        <v>-1500</v>
      </c>
      <c r="K867" t="n">
        <v>-1500</v>
      </c>
      <c r="M867" t="inlineStr">
        <is>
          <t>ANALISTA FINANCEIRO DO SQUAD</t>
        </is>
      </c>
      <c r="N867" t="inlineStr">
        <is>
          <t xml:space="preserve">  - Squad</t>
        </is>
      </c>
      <c r="O867" t="inlineStr">
        <is>
          <t>Real</t>
        </is>
      </c>
      <c r="Q867" t="inlineStr">
        <is>
          <t>06/2026</t>
        </is>
      </c>
      <c r="R867" t="n">
        <v>0</v>
      </c>
    </row>
    <row r="868">
      <c r="A868" t="n">
        <v>199554</v>
      </c>
      <c r="B868" t="inlineStr">
        <is>
          <t>Arcos</t>
        </is>
      </c>
      <c r="C868" t="inlineStr">
        <is>
          <t>PJ 55774785000141</t>
        </is>
      </c>
      <c r="D868" t="inlineStr">
        <is>
          <t>98</t>
        </is>
      </c>
      <c r="E868" s="550" t="n">
        <v>46174</v>
      </c>
      <c r="F868" s="550" t="n">
        <v>46213</v>
      </c>
      <c r="G868" t="inlineStr">
        <is>
          <t>Mão de Obra - PJ</t>
        </is>
      </c>
      <c r="H868" t="inlineStr">
        <is>
          <t>MDO PJ Fixo</t>
        </is>
      </c>
      <c r="I868" t="inlineStr">
        <is>
          <t>SALÁRIO PJ</t>
        </is>
      </c>
      <c r="J868" t="n">
        <v>-1125</v>
      </c>
      <c r="K868" t="n">
        <v>-1125</v>
      </c>
      <c r="M868" t="inlineStr">
        <is>
          <t>ANALISTA DE COMPRAS DO SQUAD</t>
        </is>
      </c>
      <c r="N868" t="inlineStr">
        <is>
          <t xml:space="preserve">  - Squad</t>
        </is>
      </c>
      <c r="O868" t="inlineStr">
        <is>
          <t>Real</t>
        </is>
      </c>
      <c r="Q868" t="inlineStr">
        <is>
          <t>06/2026</t>
        </is>
      </c>
      <c r="R868" t="n">
        <v>0</v>
      </c>
    </row>
    <row r="869">
      <c r="A869" t="n">
        <v>199455</v>
      </c>
      <c r="B869" t="inlineStr">
        <is>
          <t>Arcos</t>
        </is>
      </c>
      <c r="C869" t="inlineStr">
        <is>
          <t>PUXURI CONSULTORIA LTDA</t>
        </is>
      </c>
      <c r="D869" t="inlineStr">
        <is>
          <t>156</t>
        </is>
      </c>
      <c r="E869" s="550" t="n">
        <v>46174</v>
      </c>
      <c r="F869" s="550" t="n">
        <v>46213</v>
      </c>
      <c r="G869" t="inlineStr">
        <is>
          <t>Mão de Obra - PJ</t>
        </is>
      </c>
      <c r="H869" t="inlineStr">
        <is>
          <t>MDO PJ Fixo</t>
        </is>
      </c>
      <c r="I869" t="inlineStr">
        <is>
          <t xml:space="preserve">SALÁRIO PJ </t>
        </is>
      </c>
      <c r="J869" t="n">
        <v>-10000</v>
      </c>
      <c r="K869" t="n">
        <v>-10000</v>
      </c>
      <c r="M869" t="inlineStr">
        <is>
          <t>CHEFE EXECUTIVO DE COZINHA</t>
        </is>
      </c>
      <c r="N869" t="inlineStr">
        <is>
          <t xml:space="preserve">  - Squad</t>
        </is>
      </c>
      <c r="O869" t="inlineStr">
        <is>
          <t>Real</t>
        </is>
      </c>
      <c r="Q869" t="inlineStr">
        <is>
          <t>06/2026</t>
        </is>
      </c>
      <c r="R869" t="n">
        <v>0</v>
      </c>
    </row>
    <row r="870">
      <c r="A870" t="n">
        <v>225671</v>
      </c>
      <c r="B870" t="inlineStr">
        <is>
          <t>Arcos</t>
        </is>
      </c>
      <c r="C870" t="inlineStr">
        <is>
          <t>TARCIANA FERREIRA DO CARMO</t>
        </is>
      </c>
      <c r="D870" t="inlineStr">
        <is>
          <t>478318 062026</t>
        </is>
      </c>
      <c r="E870" s="550" t="n">
        <v>46174</v>
      </c>
      <c r="F870" s="550" t="n">
        <v>46170</v>
      </c>
      <c r="G870" t="inlineStr">
        <is>
          <t>Mão de Obra - Encargos e Provisões</t>
        </is>
      </c>
      <c r="H870" t="inlineStr">
        <is>
          <t xml:space="preserve">  -  Férias</t>
        </is>
      </c>
      <c r="I870" t="inlineStr">
        <is>
          <t>Férias 30 dias início em 01/06/2026</t>
        </is>
      </c>
      <c r="J870" t="n">
        <v>-4783.18</v>
      </c>
      <c r="K870" t="n">
        <v>-4783.18</v>
      </c>
      <c r="O870" t="inlineStr">
        <is>
          <t>Real</t>
        </is>
      </c>
      <c r="P870" t="inlineStr">
        <is>
          <t>Pago</t>
        </is>
      </c>
      <c r="Q870" t="inlineStr">
        <is>
          <t>06/2026</t>
        </is>
      </c>
      <c r="R870" t="n">
        <v>0</v>
      </c>
    </row>
    <row r="871">
      <c r="A871" t="n">
        <v>199468</v>
      </c>
      <c r="B871" t="inlineStr">
        <is>
          <t>Arcos</t>
        </is>
      </c>
      <c r="C871" t="inlineStr">
        <is>
          <t xml:space="preserve">PJ 00452023 LAISA ROCHA LARANGEIRA </t>
        </is>
      </c>
      <c r="D871" t="inlineStr">
        <is>
          <t>PROVISAO</t>
        </is>
      </c>
      <c r="E871" s="550" t="n">
        <v>46174</v>
      </c>
      <c r="F871" s="550" t="n">
        <v>46213</v>
      </c>
      <c r="G871" t="inlineStr">
        <is>
          <t>Mão de Obra - PJ</t>
        </is>
      </c>
      <c r="H871" t="inlineStr">
        <is>
          <t>MDO PJ Fixo</t>
        </is>
      </c>
      <c r="I871" t="inlineStr">
        <is>
          <t xml:space="preserve">SALÁRIO PJ </t>
        </is>
      </c>
      <c r="J871" t="n">
        <v>-3200</v>
      </c>
      <c r="K871" t="n">
        <v>-3200</v>
      </c>
      <c r="M871" t="inlineStr">
        <is>
          <t>ASSISTENTE DE MARKETING DO SQUAD</t>
        </is>
      </c>
      <c r="N871" t="inlineStr">
        <is>
          <t xml:space="preserve">  - Squad</t>
        </is>
      </c>
      <c r="O871" t="inlineStr">
        <is>
          <t>Provisionado</t>
        </is>
      </c>
      <c r="Q871" t="inlineStr">
        <is>
          <t>06/2026</t>
        </is>
      </c>
      <c r="R871" t="n">
        <v>0</v>
      </c>
    </row>
    <row r="872">
      <c r="A872" t="n">
        <v>199480</v>
      </c>
      <c r="B872" t="inlineStr">
        <is>
          <t>Arcos</t>
        </is>
      </c>
      <c r="C872" t="inlineStr">
        <is>
          <t>PJ 00392023 - LUANY SANTOS DA SILVA</t>
        </is>
      </c>
      <c r="D872" t="inlineStr">
        <is>
          <t>42</t>
        </is>
      </c>
      <c r="E872" s="550" t="n">
        <v>46174</v>
      </c>
      <c r="F872" s="550" t="n">
        <v>46213</v>
      </c>
      <c r="G872" t="inlineStr">
        <is>
          <t>Mão de Obra - PJ</t>
        </is>
      </c>
      <c r="H872" t="inlineStr">
        <is>
          <t>MDO PJ Fixo</t>
        </is>
      </c>
      <c r="I872" t="inlineStr">
        <is>
          <t xml:space="preserve">SALÁRIO PJ </t>
        </is>
      </c>
      <c r="J872" t="n">
        <v>-3850</v>
      </c>
      <c r="K872" t="n">
        <v>-3850</v>
      </c>
      <c r="M872" t="inlineStr">
        <is>
          <t>ADMINISTRATIVO</t>
        </is>
      </c>
      <c r="N872" t="inlineStr">
        <is>
          <t xml:space="preserve">  - Administrativa</t>
        </is>
      </c>
      <c r="O872" t="inlineStr">
        <is>
          <t>Real</t>
        </is>
      </c>
      <c r="Q872" t="inlineStr">
        <is>
          <t>06/2026</t>
        </is>
      </c>
      <c r="R872" t="n">
        <v>0</v>
      </c>
    </row>
    <row r="873">
      <c r="A873" t="n">
        <v>230941</v>
      </c>
      <c r="B873" t="inlineStr">
        <is>
          <t>Arcos</t>
        </is>
      </c>
      <c r="C873" t="inlineStr">
        <is>
          <t xml:space="preserve">EVENTOS SOLEDAD LTDA  </t>
        </is>
      </c>
      <c r="D873" t="inlineStr">
        <is>
          <t>09</t>
        </is>
      </c>
      <c r="E873" s="550" t="n">
        <v>46174</v>
      </c>
      <c r="F873" s="550" t="n">
        <v>46197</v>
      </c>
      <c r="G873" t="inlineStr">
        <is>
          <t>Serviços de Terceiros</t>
        </is>
      </c>
      <c r="H873" t="inlineStr">
        <is>
          <t>Assessoria de Alimentos e Bebidas</t>
        </is>
      </c>
      <c r="I873" t="inlineStr">
        <is>
          <t xml:space="preserve">CONSULTORA DE BAR </t>
        </is>
      </c>
      <c r="J873" t="n">
        <v>-11000</v>
      </c>
      <c r="K873" t="n">
        <v>-11000</v>
      </c>
      <c r="O873" t="inlineStr">
        <is>
          <t>Real</t>
        </is>
      </c>
      <c r="Q873" t="inlineStr">
        <is>
          <t>06/2026</t>
        </is>
      </c>
      <c r="R873" t="n">
        <v>0</v>
      </c>
    </row>
    <row r="874">
      <c r="A874" t="n">
        <v>199504</v>
      </c>
      <c r="B874" t="inlineStr">
        <is>
          <t>Arcos</t>
        </is>
      </c>
      <c r="C874" t="inlineStr">
        <is>
          <t>MARIA EDUARDA RAMOS DE SOUSA</t>
        </is>
      </c>
      <c r="D874" t="inlineStr">
        <is>
          <t>PROVISAO</t>
        </is>
      </c>
      <c r="E874" s="550" t="n">
        <v>46174</v>
      </c>
      <c r="F874" s="550" t="n">
        <v>46213</v>
      </c>
      <c r="G874" t="inlineStr">
        <is>
          <t>Mão de Obra - PJ</t>
        </is>
      </c>
      <c r="H874" t="inlineStr">
        <is>
          <t>MDO PJ Fixo</t>
        </is>
      </c>
      <c r="I874" t="inlineStr">
        <is>
          <t xml:space="preserve">SALÁRIO PJ </t>
        </is>
      </c>
      <c r="J874" t="n">
        <v>-4000</v>
      </c>
      <c r="K874" t="n">
        <v>-4000</v>
      </c>
      <c r="M874" t="inlineStr">
        <is>
          <t>ANALISTA EXECUTIVA DE EVENTOS</t>
        </is>
      </c>
      <c r="N874" t="inlineStr">
        <is>
          <t>MDO Terceirizada - Eventos</t>
        </is>
      </c>
      <c r="O874" t="inlineStr">
        <is>
          <t>Provisionado</t>
        </is>
      </c>
      <c r="Q874" t="inlineStr">
        <is>
          <t>06/2026</t>
        </is>
      </c>
      <c r="R874" t="n">
        <v>0</v>
      </c>
    </row>
    <row r="875">
      <c r="A875" t="n">
        <v>199528</v>
      </c>
      <c r="B875" t="inlineStr">
        <is>
          <t>Arcos</t>
        </is>
      </c>
      <c r="C875" t="inlineStr">
        <is>
          <t>RENATA DIAS PERRONI</t>
        </is>
      </c>
      <c r="D875" t="inlineStr">
        <is>
          <t>39</t>
        </is>
      </c>
      <c r="E875" s="550" t="n">
        <v>46174</v>
      </c>
      <c r="F875" s="550" t="n">
        <v>46213</v>
      </c>
      <c r="G875" t="inlineStr">
        <is>
          <t>Mão de Obra - PJ</t>
        </is>
      </c>
      <c r="H875" t="inlineStr">
        <is>
          <t>MDO PJ Fixo</t>
        </is>
      </c>
      <c r="I875" t="inlineStr">
        <is>
          <t>SALÁRIO PJ</t>
        </is>
      </c>
      <c r="J875" t="n">
        <v>-3100</v>
      </c>
      <c r="K875" t="n">
        <v>-3100</v>
      </c>
      <c r="M875" t="inlineStr">
        <is>
          <t>HOSTESS</t>
        </is>
      </c>
      <c r="N875" t="inlineStr">
        <is>
          <t xml:space="preserve">  - Hostess</t>
        </is>
      </c>
      <c r="O875" t="inlineStr">
        <is>
          <t>Real</t>
        </is>
      </c>
      <c r="Q875" t="inlineStr">
        <is>
          <t>06/2026</t>
        </is>
      </c>
      <c r="R875" t="n">
        <v>0</v>
      </c>
    </row>
    <row r="876">
      <c r="A876" t="n">
        <v>199590</v>
      </c>
      <c r="B876" t="inlineStr">
        <is>
          <t>Arcos</t>
        </is>
      </c>
      <c r="C876" t="inlineStr">
        <is>
          <t>VICTOR ALE DE LIMA SOARES GONÇALVES</t>
        </is>
      </c>
      <c r="D876" t="inlineStr">
        <is>
          <t>18</t>
        </is>
      </c>
      <c r="E876" s="550" t="n">
        <v>46174</v>
      </c>
      <c r="F876" s="550" t="n">
        <v>46213</v>
      </c>
      <c r="G876" t="inlineStr">
        <is>
          <t>Mão de Obra - PJ</t>
        </is>
      </c>
      <c r="H876" t="inlineStr">
        <is>
          <t>MDO PJ Fixo</t>
        </is>
      </c>
      <c r="I876" t="inlineStr">
        <is>
          <t>SALÁRIO PJ</t>
        </is>
      </c>
      <c r="J876" t="n">
        <v>-4200</v>
      </c>
      <c r="K876" t="n">
        <v>-4200</v>
      </c>
      <c r="M876" t="inlineStr">
        <is>
          <t>COORDENADOR</t>
        </is>
      </c>
      <c r="N876" t="inlineStr">
        <is>
          <t xml:space="preserve">  - Coordenador</t>
        </is>
      </c>
      <c r="O876" t="inlineStr">
        <is>
          <t>Real</t>
        </is>
      </c>
      <c r="Q876" t="inlineStr">
        <is>
          <t>06/2026</t>
        </is>
      </c>
      <c r="R876" t="n">
        <v>0</v>
      </c>
    </row>
    <row r="877">
      <c r="A877" t="n">
        <v>199542</v>
      </c>
      <c r="B877" t="inlineStr">
        <is>
          <t>Arcos</t>
        </is>
      </c>
      <c r="C877" t="inlineStr">
        <is>
          <t>PJ 00132021 - TELES DE ALMEIDA PINTO</t>
        </is>
      </c>
      <c r="D877" t="inlineStr">
        <is>
          <t>58</t>
        </is>
      </c>
      <c r="E877" s="550" t="n">
        <v>46174</v>
      </c>
      <c r="F877" s="550" t="n">
        <v>46213</v>
      </c>
      <c r="G877" t="inlineStr">
        <is>
          <t>Mão de Obra - PJ</t>
        </is>
      </c>
      <c r="H877" t="inlineStr">
        <is>
          <t>MDO PJ Fixo</t>
        </is>
      </c>
      <c r="I877" t="inlineStr">
        <is>
          <t>SALÁRIO PJ</t>
        </is>
      </c>
      <c r="J877" t="n">
        <v>-5000</v>
      </c>
      <c r="K877" t="n">
        <v>-5000</v>
      </c>
      <c r="M877" t="inlineStr">
        <is>
          <t>CHEFE DE BAR SQUAD</t>
        </is>
      </c>
      <c r="N877" t="inlineStr">
        <is>
          <t xml:space="preserve">  - Squad</t>
        </is>
      </c>
      <c r="O877" t="inlineStr">
        <is>
          <t>Real</t>
        </is>
      </c>
      <c r="Q877" t="inlineStr">
        <is>
          <t>06/2026</t>
        </is>
      </c>
      <c r="R877" t="n">
        <v>0</v>
      </c>
    </row>
    <row r="878">
      <c r="A878" t="n">
        <v>230412</v>
      </c>
      <c r="B878" t="inlineStr">
        <is>
          <t>Arcos</t>
        </is>
      </c>
      <c r="C878" t="inlineStr">
        <is>
          <t>CONCIERGE IA SOLUCOES LTDA</t>
        </is>
      </c>
      <c r="D878" t="inlineStr">
        <is>
          <t>PROVISAO</t>
        </is>
      </c>
      <c r="E878" s="550" t="n">
        <v>46174</v>
      </c>
      <c r="F878" s="550" t="n">
        <v>46208</v>
      </c>
      <c r="G878" t="inlineStr">
        <is>
          <t>Marketing</t>
        </is>
      </c>
      <c r="H878" t="inlineStr">
        <is>
          <t>Ferramentas de Marketing</t>
        </is>
      </c>
      <c r="I878" t="inlineStr">
        <is>
          <t xml:space="preserve">DIONISIO (CARTAO FINAL 8330) - CARDAPIO + CRM + IA ATENDENTE 24/7- </t>
        </is>
      </c>
      <c r="J878" t="n">
        <v>-409</v>
      </c>
      <c r="K878" t="n">
        <v>-409</v>
      </c>
      <c r="O878" t="inlineStr">
        <is>
          <t>Provisionado</t>
        </is>
      </c>
      <c r="Q878" t="inlineStr">
        <is>
          <t>06/2026</t>
        </is>
      </c>
      <c r="R878" t="n">
        <v>0</v>
      </c>
    </row>
    <row r="879">
      <c r="A879" t="n">
        <v>199578</v>
      </c>
      <c r="B879" t="inlineStr">
        <is>
          <t>Arcos</t>
        </is>
      </c>
      <c r="C879" t="inlineStr">
        <is>
          <t>PJ 00092021 - VANESSA FERREIRA DEL SANTO</t>
        </is>
      </c>
      <c r="D879" t="inlineStr">
        <is>
          <t>PROVISAO</t>
        </is>
      </c>
      <c r="E879" s="550" t="n">
        <v>46174</v>
      </c>
      <c r="F879" s="550" t="n">
        <v>46213</v>
      </c>
      <c r="G879" t="inlineStr">
        <is>
          <t>Mão de Obra - PJ</t>
        </is>
      </c>
      <c r="H879" t="inlineStr">
        <is>
          <t>MDO PJ Fixo</t>
        </is>
      </c>
      <c r="I879" t="inlineStr">
        <is>
          <t>SALÁRIO PJ</t>
        </is>
      </c>
      <c r="J879" t="n">
        <v>-3000</v>
      </c>
      <c r="K879" t="n">
        <v>-3000</v>
      </c>
      <c r="M879" t="inlineStr">
        <is>
          <t>GERENTE FINANCEIRO DO SQUAD</t>
        </is>
      </c>
      <c r="N879" t="inlineStr">
        <is>
          <t xml:space="preserve">  - Squad</t>
        </is>
      </c>
      <c r="O879" t="inlineStr">
        <is>
          <t>Provisionado</t>
        </is>
      </c>
      <c r="Q879" t="inlineStr">
        <is>
          <t>06/2026</t>
        </is>
      </c>
      <c r="R879" t="n">
        <v>0</v>
      </c>
    </row>
    <row r="880">
      <c r="A880" t="n">
        <v>230824</v>
      </c>
      <c r="B880" t="inlineStr">
        <is>
          <t>Arcos</t>
        </is>
      </c>
      <c r="C880" t="inlineStr">
        <is>
          <t>PJ 00172021 - MATHEUS MONTEIRO ALMEIDA</t>
        </is>
      </c>
      <c r="D880" t="inlineStr">
        <is>
          <t>80</t>
        </is>
      </c>
      <c r="E880" s="550" t="n">
        <v>46174</v>
      </c>
      <c r="F880" s="550" t="n">
        <v>46213</v>
      </c>
      <c r="G880" t="inlineStr">
        <is>
          <t>Mão de Obra - PJ</t>
        </is>
      </c>
      <c r="H880" t="inlineStr">
        <is>
          <t>MDO PJ Fixo</t>
        </is>
      </c>
      <c r="I880" t="inlineStr">
        <is>
          <t xml:space="preserve">SALÁRIO PJ 
</t>
        </is>
      </c>
      <c r="J880" t="n">
        <v>-5100</v>
      </c>
      <c r="K880" t="n">
        <v>-5100</v>
      </c>
      <c r="M880" t="inlineStr">
        <is>
          <t>COORDENADOR</t>
        </is>
      </c>
      <c r="N880" t="inlineStr">
        <is>
          <t xml:space="preserve">  - Coordenador</t>
        </is>
      </c>
      <c r="O880" t="inlineStr">
        <is>
          <t>Real</t>
        </is>
      </c>
      <c r="Q880" t="inlineStr">
        <is>
          <t>06/2026</t>
        </is>
      </c>
      <c r="R880" t="n">
        <v>0</v>
      </c>
    </row>
    <row r="881">
      <c r="A881" t="n">
        <v>216075</v>
      </c>
      <c r="B881" t="inlineStr">
        <is>
          <t>Arcos</t>
        </is>
      </c>
      <c r="C881" t="inlineStr">
        <is>
          <t>FABRICA DE BARES SERVICOS LTDA FB</t>
        </is>
      </c>
      <c r="D881" t="inlineStr">
        <is>
          <t>PROVISAO</t>
        </is>
      </c>
      <c r="E881" s="550" t="n">
        <v>46174</v>
      </c>
      <c r="F881" s="550" t="n">
        <v>46223</v>
      </c>
      <c r="G881" t="inlineStr">
        <is>
          <t>Serviços de Terceiros</t>
        </is>
      </c>
      <c r="H881" t="inlineStr">
        <is>
          <t>Assessoria RH</t>
        </is>
      </c>
      <c r="I881" t="inlineStr">
        <is>
          <t>ASSESSORIA RH - 02/2026</t>
        </is>
      </c>
      <c r="J881" t="n">
        <v>-1100</v>
      </c>
      <c r="K881" t="n">
        <v>-1100</v>
      </c>
      <c r="O881" t="inlineStr">
        <is>
          <t>Provisionado</t>
        </is>
      </c>
      <c r="Q881" t="inlineStr">
        <is>
          <t>06/2026</t>
        </is>
      </c>
      <c r="R881" t="n">
        <v>0</v>
      </c>
    </row>
    <row r="882">
      <c r="A882" t="n">
        <v>198586</v>
      </c>
      <c r="B882" t="inlineStr">
        <is>
          <t>Arcos</t>
        </is>
      </c>
      <c r="C882" t="inlineStr">
        <is>
          <t>AMANDA FUCCIA DE SOUZA</t>
        </is>
      </c>
      <c r="D882" t="inlineStr">
        <is>
          <t>115</t>
        </is>
      </c>
      <c r="E882" s="550" t="n">
        <v>46174</v>
      </c>
      <c r="F882" s="550" t="n">
        <v>46183</v>
      </c>
      <c r="G882" t="inlineStr">
        <is>
          <t>Manutenção</t>
        </is>
      </c>
      <c r="H882" t="inlineStr">
        <is>
          <t>Decoração/Paisagismo e Jardinagem</t>
        </is>
      </c>
      <c r="I882" t="inlineStr">
        <is>
          <t xml:space="preserve">PAISAGISMO/JARDINAGEM - BOTANICA </t>
        </is>
      </c>
      <c r="J882" t="n">
        <v>-3013.5</v>
      </c>
      <c r="K882" t="n">
        <v>-3013.5</v>
      </c>
      <c r="O882" t="inlineStr">
        <is>
          <t>Real</t>
        </is>
      </c>
      <c r="P882" t="inlineStr">
        <is>
          <t>Pago</t>
        </is>
      </c>
      <c r="Q882" t="inlineStr">
        <is>
          <t>06/2026</t>
        </is>
      </c>
      <c r="R882" t="n">
        <v>0</v>
      </c>
    </row>
    <row r="883">
      <c r="A883" t="n">
        <v>214108</v>
      </c>
      <c r="B883" t="inlineStr">
        <is>
          <t>Arcos</t>
        </is>
      </c>
      <c r="C883" t="inlineStr">
        <is>
          <t>GILVANIA DE SOUZA LAURENCIO</t>
        </is>
      </c>
      <c r="D883" t="inlineStr">
        <is>
          <t>PROVISAO</t>
        </is>
      </c>
      <c r="E883" s="550" t="n">
        <v>46174</v>
      </c>
      <c r="F883" s="550" t="n">
        <v>46213</v>
      </c>
      <c r="G883" t="inlineStr">
        <is>
          <t>Mão de Obra - PJ</t>
        </is>
      </c>
      <c r="H883" t="inlineStr">
        <is>
          <t>MDO PJ Fixo</t>
        </is>
      </c>
      <c r="I883" t="inlineStr">
        <is>
          <t xml:space="preserve">SALÁRIO PJ </t>
        </is>
      </c>
      <c r="J883" t="n">
        <v>-3400</v>
      </c>
      <c r="K883" t="n">
        <v>-3400</v>
      </c>
      <c r="M883" t="inlineStr">
        <is>
          <t>CHEFE DE COZINHA</t>
        </is>
      </c>
      <c r="N883" t="inlineStr">
        <is>
          <t xml:space="preserve">  - Chefe de Cozinha</t>
        </is>
      </c>
      <c r="O883" t="inlineStr">
        <is>
          <t>Provisionado</t>
        </is>
      </c>
      <c r="Q883" t="inlineStr">
        <is>
          <t>06/2026</t>
        </is>
      </c>
      <c r="R883" t="n">
        <v>0</v>
      </c>
    </row>
    <row r="884">
      <c r="A884" t="n">
        <v>199368</v>
      </c>
      <c r="B884" t="inlineStr">
        <is>
          <t>Arcos</t>
        </is>
      </c>
      <c r="C884" t="inlineStr">
        <is>
          <t>ALISSON MARCELO DOS SANTOS OLIVEIRA</t>
        </is>
      </c>
      <c r="D884" t="inlineStr">
        <is>
          <t>41</t>
        </is>
      </c>
      <c r="E884" s="550" t="n">
        <v>46174</v>
      </c>
      <c r="F884" s="550" t="n">
        <v>46213</v>
      </c>
      <c r="G884" t="inlineStr">
        <is>
          <t>Mão de Obra - PJ</t>
        </is>
      </c>
      <c r="H884" t="inlineStr">
        <is>
          <t>MDO PJ Fixo</t>
        </is>
      </c>
      <c r="I884" t="inlineStr">
        <is>
          <t xml:space="preserve">SALÁRIO PJ </t>
        </is>
      </c>
      <c r="J884" t="n">
        <v>-4200</v>
      </c>
      <c r="K884" t="n">
        <v>-4200</v>
      </c>
      <c r="M884" t="inlineStr">
        <is>
          <t>COORDENADOR</t>
        </is>
      </c>
      <c r="N884" t="inlineStr">
        <is>
          <t xml:space="preserve">  - Coordenador</t>
        </is>
      </c>
      <c r="O884" t="inlineStr">
        <is>
          <t>Real</t>
        </is>
      </c>
      <c r="Q884" t="inlineStr">
        <is>
          <t>06/2026</t>
        </is>
      </c>
      <c r="R884" t="n">
        <v>0</v>
      </c>
    </row>
    <row r="885">
      <c r="A885" t="n">
        <v>214151</v>
      </c>
      <c r="B885" t="inlineStr">
        <is>
          <t>Arcos</t>
        </is>
      </c>
      <c r="C885" t="inlineStr">
        <is>
          <t xml:space="preserve">JANAINA SANTOS PAES DA SILVA </t>
        </is>
      </c>
      <c r="D885" t="inlineStr">
        <is>
          <t>14</t>
        </is>
      </c>
      <c r="E885" s="550" t="n">
        <v>46174</v>
      </c>
      <c r="F885" s="550" t="n">
        <v>46213</v>
      </c>
      <c r="G885" t="inlineStr">
        <is>
          <t>Mão de Obra - PJ</t>
        </is>
      </c>
      <c r="H885" t="inlineStr">
        <is>
          <t>MDO PJ Fixo</t>
        </is>
      </c>
      <c r="I885" t="inlineStr">
        <is>
          <t xml:space="preserve">SALÁRIO PJ </t>
        </is>
      </c>
      <c r="J885" t="n">
        <v>-4000</v>
      </c>
      <c r="K885" t="n">
        <v>-4000</v>
      </c>
      <c r="M885" t="inlineStr">
        <is>
          <t>SUB CHEFE DE COZINHA</t>
        </is>
      </c>
      <c r="N885" t="inlineStr">
        <is>
          <t xml:space="preserve">  - Sub Chefe de Cozinha</t>
        </is>
      </c>
      <c r="O885" t="inlineStr">
        <is>
          <t>Real</t>
        </is>
      </c>
      <c r="Q885" t="inlineStr">
        <is>
          <t>06/2026</t>
        </is>
      </c>
      <c r="R885" t="n">
        <v>0</v>
      </c>
    </row>
    <row r="886">
      <c r="A886" t="n">
        <v>199380</v>
      </c>
      <c r="B886" t="inlineStr">
        <is>
          <t>Arcos</t>
        </is>
      </c>
      <c r="C886" t="inlineStr">
        <is>
          <t xml:space="preserve">PJ 00482024  BARBARA SARMENTO ABIB </t>
        </is>
      </c>
      <c r="D886" t="inlineStr">
        <is>
          <t>66</t>
        </is>
      </c>
      <c r="E886" s="550" t="n">
        <v>46174</v>
      </c>
      <c r="F886" s="550" t="n">
        <v>46213</v>
      </c>
      <c r="G886" t="inlineStr">
        <is>
          <t>Mão de Obra - PJ</t>
        </is>
      </c>
      <c r="H886" t="inlineStr">
        <is>
          <t>MDO PJ Fixo</t>
        </is>
      </c>
      <c r="I886" t="inlineStr">
        <is>
          <t xml:space="preserve">SALÁRIO PJ </t>
        </is>
      </c>
      <c r="J886" t="n">
        <v>-4000</v>
      </c>
      <c r="K886" t="n">
        <v>-4000</v>
      </c>
      <c r="M886" t="inlineStr">
        <is>
          <t>SUB CHEFE DE COZINHA</t>
        </is>
      </c>
      <c r="N886" t="inlineStr">
        <is>
          <t xml:space="preserve">  - Sub Chefe de Cozinha</t>
        </is>
      </c>
      <c r="O886" t="inlineStr">
        <is>
          <t>Real</t>
        </is>
      </c>
      <c r="Q886" t="inlineStr">
        <is>
          <t>06/2026</t>
        </is>
      </c>
      <c r="R886" t="n">
        <v>0</v>
      </c>
    </row>
    <row r="887">
      <c r="A887" t="n">
        <v>224855</v>
      </c>
      <c r="B887" t="inlineStr">
        <is>
          <t>Arcos</t>
        </is>
      </c>
      <c r="C887" t="inlineStr">
        <is>
          <t>VINICIUS NORIVAL BARBOSA DA SILVA</t>
        </is>
      </c>
      <c r="D887" t="inlineStr">
        <is>
          <t>12</t>
        </is>
      </c>
      <c r="E887" s="550" t="n">
        <v>46174</v>
      </c>
      <c r="F887" s="550" t="n">
        <v>46213</v>
      </c>
      <c r="G887" t="inlineStr">
        <is>
          <t>Mão de Obra - PJ</t>
        </is>
      </c>
      <c r="H887" t="inlineStr">
        <is>
          <t>MDO PJ Fixo</t>
        </is>
      </c>
      <c r="I887" t="inlineStr">
        <is>
          <t>SALÁRIO PJ - PRODUTOR DE EVENTOS III</t>
        </is>
      </c>
      <c r="J887" t="n">
        <v>-1500</v>
      </c>
      <c r="K887" t="n">
        <v>-1500</v>
      </c>
      <c r="M887" t="inlineStr">
        <is>
          <t>ANALISTA EXECUTIVA DE EVENTOS</t>
        </is>
      </c>
      <c r="N887" t="inlineStr">
        <is>
          <t>MDO Terceirizada - Eventos</t>
        </is>
      </c>
      <c r="O887" t="inlineStr">
        <is>
          <t>Real</t>
        </is>
      </c>
      <c r="Q887" t="inlineStr">
        <is>
          <t>06/2026</t>
        </is>
      </c>
      <c r="R887" t="n">
        <v>0</v>
      </c>
    </row>
    <row r="888">
      <c r="A888" t="n">
        <v>199392</v>
      </c>
      <c r="B888" t="inlineStr">
        <is>
          <t>Arcos</t>
        </is>
      </c>
      <c r="C888" t="inlineStr">
        <is>
          <t>DAIANY LOPES BONFIM</t>
        </is>
      </c>
      <c r="D888" t="inlineStr">
        <is>
          <t>27</t>
        </is>
      </c>
      <c r="E888" s="550" t="n">
        <v>46174</v>
      </c>
      <c r="F888" s="550" t="n">
        <v>46213</v>
      </c>
      <c r="G888" t="inlineStr">
        <is>
          <t>Mão de Obra - PJ</t>
        </is>
      </c>
      <c r="H888" t="inlineStr">
        <is>
          <t>MDO PJ Fixo</t>
        </is>
      </c>
      <c r="I888" t="inlineStr">
        <is>
          <t xml:space="preserve">SALÁRIO PJ </t>
        </is>
      </c>
      <c r="J888" t="n">
        <v>-3100</v>
      </c>
      <c r="K888" t="n">
        <v>-3100</v>
      </c>
      <c r="M888" t="inlineStr">
        <is>
          <t>HOSTESS</t>
        </is>
      </c>
      <c r="N888" t="inlineStr">
        <is>
          <t xml:space="preserve">  - Hostess</t>
        </is>
      </c>
      <c r="O888" t="inlineStr">
        <is>
          <t>Real</t>
        </is>
      </c>
      <c r="Q888" t="inlineStr">
        <is>
          <t>06/2026</t>
        </is>
      </c>
      <c r="R888" t="n">
        <v>0</v>
      </c>
    </row>
    <row r="889">
      <c r="A889" t="n">
        <v>219583</v>
      </c>
      <c r="B889" t="inlineStr">
        <is>
          <t>Arcos</t>
        </is>
      </c>
      <c r="C889" t="inlineStr">
        <is>
          <t>PJ 59349478000174</t>
        </is>
      </c>
      <c r="D889" t="inlineStr">
        <is>
          <t>47</t>
        </is>
      </c>
      <c r="E889" s="550" t="n">
        <v>46174</v>
      </c>
      <c r="F889" s="550" t="n">
        <v>46213</v>
      </c>
      <c r="G889" t="inlineStr">
        <is>
          <t>Mão de Obra - PJ</t>
        </is>
      </c>
      <c r="H889" t="inlineStr">
        <is>
          <t>MDO PJ Fixo</t>
        </is>
      </c>
      <c r="I889" t="inlineStr">
        <is>
          <t xml:space="preserve">SALÁRIO PJ </t>
        </is>
      </c>
      <c r="J889" t="n">
        <v>-4200</v>
      </c>
      <c r="K889" t="n">
        <v>-4200</v>
      </c>
      <c r="M889" t="inlineStr">
        <is>
          <t>COORDENADOR</t>
        </is>
      </c>
      <c r="N889" t="inlineStr">
        <is>
          <t xml:space="preserve">  - Coordenador</t>
        </is>
      </c>
      <c r="O889" t="inlineStr">
        <is>
          <t>Real</t>
        </is>
      </c>
      <c r="Q889" t="inlineStr">
        <is>
          <t>06/2026</t>
        </is>
      </c>
      <c r="R889" t="n">
        <v>0</v>
      </c>
    </row>
    <row r="890">
      <c r="A890" t="n">
        <v>205049</v>
      </c>
      <c r="B890" t="inlineStr">
        <is>
          <t>Arcos</t>
        </is>
      </c>
      <c r="C890" t="inlineStr">
        <is>
          <t>PJ 43960118000174 - DIEGO OLIVEIRA SANTANA</t>
        </is>
      </c>
      <c r="D890" t="inlineStr">
        <is>
          <t>82</t>
        </is>
      </c>
      <c r="E890" s="550" t="n">
        <v>46174</v>
      </c>
      <c r="F890" s="550" t="n">
        <v>46213</v>
      </c>
      <c r="G890" t="inlineStr">
        <is>
          <t>Mão de Obra - PJ</t>
        </is>
      </c>
      <c r="H890" t="inlineStr">
        <is>
          <t>MDO PJ Fixo</t>
        </is>
      </c>
      <c r="I890" t="inlineStr">
        <is>
          <t xml:space="preserve">SALÁRIO PJ </t>
        </is>
      </c>
      <c r="J890" t="n">
        <v>-3100</v>
      </c>
      <c r="K890" t="n">
        <v>-3100</v>
      </c>
      <c r="M890" t="inlineStr">
        <is>
          <t>HOSTESS</t>
        </is>
      </c>
      <c r="N890" t="inlineStr">
        <is>
          <t xml:space="preserve">  - Hostess</t>
        </is>
      </c>
      <c r="O890" t="inlineStr">
        <is>
          <t>Real</t>
        </is>
      </c>
      <c r="Q890" t="inlineStr">
        <is>
          <t>06/2026</t>
        </is>
      </c>
      <c r="R890" t="n">
        <v>0</v>
      </c>
    </row>
    <row r="891">
      <c r="A891" t="n">
        <v>199405</v>
      </c>
      <c r="B891" t="inlineStr">
        <is>
          <t>Arcos</t>
        </is>
      </c>
      <c r="C891" t="inlineStr">
        <is>
          <t>FELIPE FERREIRA FRANCA 36496185832</t>
        </is>
      </c>
      <c r="D891" t="inlineStr">
        <is>
          <t>91</t>
        </is>
      </c>
      <c r="E891" s="550" t="n">
        <v>46174</v>
      </c>
      <c r="F891" s="550" t="n">
        <v>46213</v>
      </c>
      <c r="G891" t="inlineStr">
        <is>
          <t>Mão de Obra - PJ</t>
        </is>
      </c>
      <c r="H891" t="inlineStr">
        <is>
          <t>MDO PJ Fixo</t>
        </is>
      </c>
      <c r="I891" t="inlineStr">
        <is>
          <t xml:space="preserve">SALÁRIO PJ </t>
        </is>
      </c>
      <c r="J891" t="n">
        <v>-10000</v>
      </c>
      <c r="K891" t="n">
        <v>-10000</v>
      </c>
      <c r="M891" t="inlineStr">
        <is>
          <t>LIDER DE SQUAD</t>
        </is>
      </c>
      <c r="N891" t="inlineStr">
        <is>
          <t xml:space="preserve">  - Squad</t>
        </is>
      </c>
      <c r="O891" t="inlineStr">
        <is>
          <t>Real</t>
        </is>
      </c>
      <c r="Q891" t="inlineStr">
        <is>
          <t>06/2026</t>
        </is>
      </c>
      <c r="R891" t="n">
        <v>0</v>
      </c>
    </row>
    <row r="892">
      <c r="A892" t="n">
        <v>219869</v>
      </c>
      <c r="B892" t="inlineStr">
        <is>
          <t>Arcos</t>
        </is>
      </c>
      <c r="C892" t="inlineStr">
        <is>
          <t>RD GESTAO E SISTEMAS S.A.</t>
        </is>
      </c>
      <c r="D892" t="inlineStr">
        <is>
          <t>RP0032026</t>
        </is>
      </c>
      <c r="E892" s="550" t="n">
        <v>46174</v>
      </c>
      <c r="F892" s="550" t="n">
        <v>46229</v>
      </c>
      <c r="G892" t="inlineStr">
        <is>
          <t>Marketing</t>
        </is>
      </c>
      <c r="H892" t="inlineStr">
        <is>
          <t>Ferramentas de Marketing</t>
        </is>
      </c>
      <c r="I892" t="inlineStr">
        <is>
          <t>DISPARO DE EMAILS (REEMBOLSO FACUNDO) - 06/2026</t>
        </is>
      </c>
      <c r="J892" t="n">
        <v>-1034.45</v>
      </c>
      <c r="K892" t="n">
        <v>-1034.45</v>
      </c>
      <c r="O892" t="inlineStr">
        <is>
          <t>Real</t>
        </is>
      </c>
      <c r="Q892" t="inlineStr">
        <is>
          <t>06/2026</t>
        </is>
      </c>
      <c r="R892" t="n">
        <v>0</v>
      </c>
    </row>
    <row r="893">
      <c r="A893" t="n">
        <v>199430</v>
      </c>
      <c r="B893" t="inlineStr">
        <is>
          <t>Arcos</t>
        </is>
      </c>
      <c r="C893" t="inlineStr">
        <is>
          <t>PJ 00492024 - ISABELLA FERNANDES GOMES</t>
        </is>
      </c>
      <c r="D893" t="inlineStr">
        <is>
          <t>PROVISAO</t>
        </is>
      </c>
      <c r="E893" s="550" t="n">
        <v>46174</v>
      </c>
      <c r="F893" s="550" t="n">
        <v>46213</v>
      </c>
      <c r="G893" t="inlineStr">
        <is>
          <t>Mão de Obra - PJ</t>
        </is>
      </c>
      <c r="H893" t="inlineStr">
        <is>
          <t>MDO PJ Fixo</t>
        </is>
      </c>
      <c r="I893" t="inlineStr">
        <is>
          <t xml:space="preserve">SALÁRIO PJ </t>
        </is>
      </c>
      <c r="J893" t="n">
        <v>-1800</v>
      </c>
      <c r="K893" t="n">
        <v>-1800</v>
      </c>
      <c r="M893" t="inlineStr">
        <is>
          <t>ANALISTA FINANCEIRO DO SQUAD</t>
        </is>
      </c>
      <c r="N893" t="inlineStr">
        <is>
          <t xml:space="preserve">  - Squad</t>
        </is>
      </c>
      <c r="O893" t="inlineStr">
        <is>
          <t>Provisionado</t>
        </is>
      </c>
      <c r="Q893" t="inlineStr">
        <is>
          <t>06/2026</t>
        </is>
      </c>
      <c r="R893" t="n">
        <v>0</v>
      </c>
    </row>
    <row r="894">
      <c r="A894" t="n">
        <v>232064</v>
      </c>
      <c r="B894" t="inlineStr">
        <is>
          <t>Arcos</t>
        </is>
      </c>
      <c r="C894" t="inlineStr">
        <is>
          <t>RAFAEL ALVES BATISTA 46218850811</t>
        </is>
      </c>
      <c r="D894" t="inlineStr">
        <is>
          <t>PROVISAO</t>
        </is>
      </c>
      <c r="E894" s="550" t="n">
        <v>46174</v>
      </c>
      <c r="F894" s="550" t="n">
        <v>46203</v>
      </c>
      <c r="G894" t="inlineStr">
        <is>
          <t>Custos Artístico Geral</t>
        </is>
      </c>
      <c r="H894" t="inlineStr">
        <is>
          <t>Cachê de Músicos e Artistas</t>
        </is>
      </c>
      <c r="I894" t="inlineStr">
        <is>
          <t>CACHE MUSICOS E ARTISTAS DIA 19,20,26 E 27/06 - 06/2026</t>
        </is>
      </c>
      <c r="J894" t="n">
        <v>-5400</v>
      </c>
      <c r="K894" t="n">
        <v>-5400</v>
      </c>
      <c r="O894" t="inlineStr">
        <is>
          <t>Provisionado</t>
        </is>
      </c>
      <c r="Q894" t="inlineStr">
        <is>
          <t>06/2026</t>
        </is>
      </c>
      <c r="R894" t="n">
        <v>0</v>
      </c>
    </row>
    <row r="895">
      <c r="A895" t="n">
        <v>232063</v>
      </c>
      <c r="B895" t="inlineStr">
        <is>
          <t>Arcos</t>
        </is>
      </c>
      <c r="C895" t="inlineStr">
        <is>
          <t>RAFAEL ALVES BATISTA 46218850811</t>
        </is>
      </c>
      <c r="D895" t="inlineStr">
        <is>
          <t>08</t>
        </is>
      </c>
      <c r="E895" s="550" t="n">
        <v>46174</v>
      </c>
      <c r="F895" s="550" t="n">
        <v>46189</v>
      </c>
      <c r="G895" t="inlineStr">
        <is>
          <t>Custos Artístico Geral</t>
        </is>
      </c>
      <c r="H895" t="inlineStr">
        <is>
          <t>Cachê de Músicos e Artistas</t>
        </is>
      </c>
      <c r="I895" t="inlineStr">
        <is>
          <t>CACHE MUSICOS E ARTISTAS DIA 05,06,12,13/06 - 06/2026</t>
        </is>
      </c>
      <c r="J895" t="n">
        <v>-5400</v>
      </c>
      <c r="K895" t="n">
        <v>-5400</v>
      </c>
      <c r="O895" t="inlineStr">
        <is>
          <t>Real</t>
        </is>
      </c>
      <c r="P895" t="inlineStr">
        <is>
          <t>Pago</t>
        </is>
      </c>
      <c r="Q895" t="inlineStr">
        <is>
          <t>06/2026</t>
        </is>
      </c>
      <c r="R895" t="n">
        <v>0</v>
      </c>
    </row>
    <row r="896">
      <c r="A896" t="n">
        <v>198483</v>
      </c>
      <c r="B896" t="inlineStr">
        <is>
          <t>Arcos</t>
        </is>
      </c>
      <c r="C896" t="inlineStr">
        <is>
          <t>SUSTENIDOS ORGANIZACAO SOCIAL DE CULTURA</t>
        </is>
      </c>
      <c r="D896" t="inlineStr">
        <is>
          <t>RP0152026</t>
        </is>
      </c>
      <c r="E896" s="550" t="n">
        <v>46174</v>
      </c>
      <c r="F896" s="550" t="n">
        <v>46213</v>
      </c>
      <c r="G896" t="inlineStr">
        <is>
          <t>Utilidades</t>
        </is>
      </c>
      <c r="H896" t="inlineStr">
        <is>
          <t>Agua/Esgoto</t>
        </is>
      </c>
      <c r="I896" t="inlineStr">
        <is>
          <t>AGUA/ ESGOTO - CONSUMO AGUA RESTAURANTE FIXO - 06/2026</t>
        </is>
      </c>
      <c r="J896" t="n">
        <v>-5000</v>
      </c>
      <c r="K896" t="n">
        <v>-5000</v>
      </c>
      <c r="O896" t="inlineStr">
        <is>
          <t>Real</t>
        </is>
      </c>
      <c r="Q896" t="inlineStr">
        <is>
          <t>06/2026</t>
        </is>
      </c>
      <c r="R896" t="n">
        <v>0</v>
      </c>
    </row>
    <row r="897">
      <c r="A897" t="n">
        <v>198575</v>
      </c>
      <c r="B897" t="inlineStr">
        <is>
          <t>Arcos</t>
        </is>
      </c>
      <c r="C897" t="inlineStr">
        <is>
          <t>SUSTENIDOS ORGANIZACAO SOCIAL DE CULTURA</t>
        </is>
      </c>
      <c r="D897" t="inlineStr">
        <is>
          <t>PROVISAO</t>
        </is>
      </c>
      <c r="E897" s="550" t="n">
        <v>46174</v>
      </c>
      <c r="F897" s="550" t="n">
        <v>46213</v>
      </c>
      <c r="G897" t="inlineStr">
        <is>
          <t>Custo de Ocupação</t>
        </is>
      </c>
      <c r="H897" t="inlineStr">
        <is>
          <t>Aluguel de Imoveis</t>
        </is>
      </c>
      <c r="I897" t="inlineStr">
        <is>
          <t>ALUGUEL DE IMOVEIS - VARIAVEL -</t>
        </is>
      </c>
      <c r="J897" t="n">
        <v>-45000</v>
      </c>
      <c r="K897" t="n">
        <v>-45000</v>
      </c>
      <c r="O897" t="inlineStr">
        <is>
          <t>Provisionado</t>
        </is>
      </c>
      <c r="Q897" t="inlineStr">
        <is>
          <t>06/2026</t>
        </is>
      </c>
      <c r="R897" t="n">
        <v>0</v>
      </c>
    </row>
    <row r="898">
      <c r="A898" t="n">
        <v>192693</v>
      </c>
      <c r="B898" t="inlineStr">
        <is>
          <t>Arcos</t>
        </is>
      </c>
      <c r="C898" t="inlineStr">
        <is>
          <t>CEM ENGENHARIA DA MANUTENCAO LTDA</t>
        </is>
      </c>
      <c r="D898" t="inlineStr">
        <is>
          <t>4347</t>
        </is>
      </c>
      <c r="E898" s="550" t="n">
        <v>46174</v>
      </c>
      <c r="F898" s="550" t="n">
        <v>46202</v>
      </c>
      <c r="G898" t="inlineStr">
        <is>
          <t>Manutenção</t>
        </is>
      </c>
      <c r="H898" t="inlineStr">
        <is>
          <t>Manutenção Predial</t>
        </is>
      </c>
      <c r="I898" t="inlineStr">
        <is>
          <t>MANUTENCAO EM GERAL - PREVENTIVA - 06/2026</t>
        </is>
      </c>
      <c r="J898" t="n">
        <v>-6897.4</v>
      </c>
      <c r="K898" t="n">
        <v>-6897.4</v>
      </c>
      <c r="O898" t="inlineStr">
        <is>
          <t>Real</t>
        </is>
      </c>
      <c r="Q898" t="inlineStr">
        <is>
          <t>06/2026</t>
        </is>
      </c>
      <c r="R898" t="n">
        <v>0</v>
      </c>
    </row>
    <row r="899">
      <c r="A899" t="n">
        <v>192716</v>
      </c>
      <c r="B899" t="inlineStr">
        <is>
          <t>Arcos</t>
        </is>
      </c>
      <c r="C899" t="inlineStr">
        <is>
          <t>CULLIGAN SOLUTIONS COMERCIO DE INSUMOS PARA ESCRITORIOS LTDA</t>
        </is>
      </c>
      <c r="D899" t="inlineStr">
        <is>
          <t>1050931</t>
        </is>
      </c>
      <c r="E899" s="550" t="n">
        <v>46174</v>
      </c>
      <c r="F899" s="550" t="n">
        <v>46230</v>
      </c>
      <c r="G899" t="inlineStr">
        <is>
          <t>Locação de Equipamentos</t>
        </is>
      </c>
      <c r="H899" t="inlineStr">
        <is>
          <t>Locações de Equipamentos - Operacionais</t>
        </is>
      </c>
      <c r="I899" t="inlineStr">
        <is>
          <t xml:space="preserve">LOCACAO DE EQUIPAMENTOS - LOCACAO DE MAQUINA DE AGUA SEMPREPURA E CILINDRO DE CO2 - SALAO ARCOS 
</t>
        </is>
      </c>
      <c r="J899" t="n">
        <v>-1720</v>
      </c>
      <c r="K899" t="n">
        <v>-1720</v>
      </c>
      <c r="O899" t="inlineStr">
        <is>
          <t>Real</t>
        </is>
      </c>
      <c r="Q899" t="inlineStr">
        <is>
          <t>06/2026</t>
        </is>
      </c>
      <c r="R899" t="n">
        <v>0</v>
      </c>
    </row>
    <row r="900">
      <c r="A900" t="n">
        <v>195982</v>
      </c>
      <c r="B900" t="inlineStr">
        <is>
          <t>Arcos</t>
        </is>
      </c>
      <c r="C900" t="inlineStr">
        <is>
          <t>VALE TRANSPORTE</t>
        </is>
      </c>
      <c r="D900" t="inlineStr">
        <is>
          <t>128641 062026</t>
        </is>
      </c>
      <c r="E900" s="550" t="n">
        <v>46174</v>
      </c>
      <c r="F900" s="550" t="n">
        <v>46168</v>
      </c>
      <c r="G900" t="inlineStr">
        <is>
          <t>Mão de Obra - Benefícios</t>
        </is>
      </c>
      <c r="H900" t="inlineStr">
        <is>
          <t xml:space="preserve">  -  Vale-transporte</t>
        </is>
      </c>
      <c r="I900" t="inlineStr">
        <is>
          <t xml:space="preserve"> VT TOP </t>
        </is>
      </c>
      <c r="J900" t="n">
        <v>-1286.41</v>
      </c>
      <c r="K900" t="n">
        <v>-1286.41</v>
      </c>
      <c r="O900" t="inlineStr">
        <is>
          <t>Real</t>
        </is>
      </c>
      <c r="P900" t="inlineStr">
        <is>
          <t>Pago</t>
        </is>
      </c>
      <c r="Q900" t="inlineStr">
        <is>
          <t>06/2026</t>
        </is>
      </c>
      <c r="R900" t="n">
        <v>0</v>
      </c>
    </row>
    <row r="901">
      <c r="A901" t="n">
        <v>195994</v>
      </c>
      <c r="B901" t="inlineStr">
        <is>
          <t>Arcos</t>
        </is>
      </c>
      <c r="C901" t="inlineStr">
        <is>
          <t>VALE TRANSPORTE</t>
        </is>
      </c>
      <c r="D901" t="inlineStr">
        <is>
          <t>847635</t>
        </is>
      </c>
      <c r="E901" s="550" t="n">
        <v>46174</v>
      </c>
      <c r="F901" s="550" t="n">
        <v>46196</v>
      </c>
      <c r="G901" t="inlineStr">
        <is>
          <t>Mão de Obra - Benefícios</t>
        </is>
      </c>
      <c r="H901" t="inlineStr">
        <is>
          <t xml:space="preserve">  -  Vale-transporte</t>
        </is>
      </c>
      <c r="I901" t="inlineStr">
        <is>
          <t xml:space="preserve">VT AESA </t>
        </is>
      </c>
      <c r="J901" t="n">
        <v>-173.41</v>
      </c>
      <c r="K901" t="n">
        <v>-173.41</v>
      </c>
      <c r="O901" t="inlineStr">
        <is>
          <t>Real</t>
        </is>
      </c>
      <c r="P901" t="inlineStr">
        <is>
          <t>Pago</t>
        </is>
      </c>
      <c r="Q901" t="inlineStr">
        <is>
          <t>06/2026</t>
        </is>
      </c>
      <c r="R901" t="n">
        <v>0</v>
      </c>
    </row>
    <row r="902">
      <c r="A902" t="n">
        <v>192704</v>
      </c>
      <c r="B902" t="inlineStr">
        <is>
          <t>Arcos</t>
        </is>
      </c>
      <c r="C902" t="inlineStr">
        <is>
          <t>COMPANHIA DE GAS DE SAO PAULO</t>
        </is>
      </c>
      <c r="D902" t="inlineStr">
        <is>
          <t>147155689</t>
        </is>
      </c>
      <c r="E902" s="550" t="n">
        <v>46174</v>
      </c>
      <c r="F902" s="550" t="n">
        <v>46201</v>
      </c>
      <c r="G902" t="inlineStr">
        <is>
          <t>Utilidades</t>
        </is>
      </c>
      <c r="H902" t="inlineStr">
        <is>
          <t>Gas de Cozinha</t>
        </is>
      </c>
      <c r="I902" t="inlineStr">
        <is>
          <t>GAS DE COZINHA - INSTALACAO 31341853 - 06/2026</t>
        </is>
      </c>
      <c r="J902" t="n">
        <v>-552.38</v>
      </c>
      <c r="K902" t="n">
        <v>-552.38</v>
      </c>
      <c r="O902" t="inlineStr">
        <is>
          <t>Real</t>
        </is>
      </c>
      <c r="Q902" t="inlineStr">
        <is>
          <t>06/2026</t>
        </is>
      </c>
      <c r="R902" t="n">
        <v>0</v>
      </c>
    </row>
    <row r="903">
      <c r="A903" t="n">
        <v>196386</v>
      </c>
      <c r="B903" t="inlineStr">
        <is>
          <t>Arcos</t>
        </is>
      </c>
      <c r="C903" t="inlineStr">
        <is>
          <t>SALARIOS CLT</t>
        </is>
      </c>
      <c r="D903" t="inlineStr">
        <is>
          <t>PROVISAO</t>
        </is>
      </c>
      <c r="E903" s="550" t="n">
        <v>46174</v>
      </c>
      <c r="F903" s="550" t="n">
        <v>46209</v>
      </c>
      <c r="G903" t="inlineStr">
        <is>
          <t>Mão de Obra - Salários</t>
        </is>
      </c>
      <c r="H903" t="inlineStr">
        <is>
          <t>MDO CLT - Salário</t>
        </is>
      </c>
      <c r="I903" t="inlineStr">
        <is>
          <t>01/2026 - Líquido Folha Mensal 01/2026.</t>
        </is>
      </c>
      <c r="J903" t="n">
        <v>-90000</v>
      </c>
      <c r="K903" t="n">
        <v>-90000</v>
      </c>
      <c r="O903" t="inlineStr">
        <is>
          <t>Provisionado</t>
        </is>
      </c>
      <c r="Q903" t="inlineStr">
        <is>
          <t>06/2026</t>
        </is>
      </c>
      <c r="R903" t="n">
        <v>0</v>
      </c>
    </row>
    <row r="904">
      <c r="A904" t="n">
        <v>193114</v>
      </c>
      <c r="B904" t="inlineStr">
        <is>
          <t>Arcos</t>
        </is>
      </c>
      <c r="C904" t="inlineStr">
        <is>
          <t>HEADCHEF SEGURANCA DOS ALIM E GARANTIA D</t>
        </is>
      </c>
      <c r="D904" t="inlineStr">
        <is>
          <t>PROVISAO</t>
        </is>
      </c>
      <c r="E904" s="550" t="n">
        <v>46174</v>
      </c>
      <c r="F904" s="550" t="n">
        <v>46221</v>
      </c>
      <c r="G904" t="inlineStr">
        <is>
          <t>Serviços de Terceiros</t>
        </is>
      </c>
      <c r="H904" t="inlineStr">
        <is>
          <t>Assessoria de Alimentos e Bebidas</t>
        </is>
      </c>
      <c r="I904" t="inlineStr">
        <is>
          <t xml:space="preserve">PRESTACAO SERVICO NUTRICIONISTA - HONORARIOS + EXTRAS - </t>
        </is>
      </c>
      <c r="J904" t="n">
        <v>-2490.94</v>
      </c>
      <c r="K904" t="n">
        <v>-2490.94</v>
      </c>
      <c r="O904" t="inlineStr">
        <is>
          <t>Provisionado</t>
        </is>
      </c>
      <c r="Q904" t="inlineStr">
        <is>
          <t>06/2026</t>
        </is>
      </c>
      <c r="R904" t="n">
        <v>0</v>
      </c>
    </row>
    <row r="905">
      <c r="A905" t="n">
        <v>198551</v>
      </c>
      <c r="B905" t="inlineStr">
        <is>
          <t>Arcos</t>
        </is>
      </c>
      <c r="C905" t="inlineStr">
        <is>
          <t>SUSTENIDOS ORGANIZACAO SOCIAL DE CULTURA</t>
        </is>
      </c>
      <c r="D905" t="inlineStr">
        <is>
          <t>RP0192026</t>
        </is>
      </c>
      <c r="E905" s="550" t="n">
        <v>46174</v>
      </c>
      <c r="F905" s="550" t="n">
        <v>46213</v>
      </c>
      <c r="G905" t="inlineStr">
        <is>
          <t>Utilidades</t>
        </is>
      </c>
      <c r="H905" t="inlineStr">
        <is>
          <t>Energia Eletrica</t>
        </is>
      </c>
      <c r="I905" t="inlineStr">
        <is>
          <t>CONSUMO LUZ - RESTAURANTE FIXO - 06/2026</t>
        </is>
      </c>
      <c r="J905" t="n">
        <v>-2100</v>
      </c>
      <c r="K905" t="n">
        <v>-2100</v>
      </c>
      <c r="O905" t="inlineStr">
        <is>
          <t>Real</t>
        </is>
      </c>
      <c r="Q905" t="inlineStr">
        <is>
          <t>06/2026</t>
        </is>
      </c>
      <c r="R905" t="n">
        <v>0</v>
      </c>
    </row>
    <row r="906">
      <c r="A906" t="n">
        <v>193053</v>
      </c>
      <c r="B906" t="inlineStr">
        <is>
          <t>Arcos</t>
        </is>
      </c>
      <c r="C906" t="inlineStr">
        <is>
          <t>FABLAB INOVACAO E SOLUCOES</t>
        </is>
      </c>
      <c r="D906" t="inlineStr">
        <is>
          <t>PROVISAO</t>
        </is>
      </c>
      <c r="E906" s="550" t="n">
        <v>46174</v>
      </c>
      <c r="F906" s="550" t="n">
        <v>46218</v>
      </c>
      <c r="G906" t="inlineStr">
        <is>
          <t>Informática e TI</t>
        </is>
      </c>
      <c r="H906" t="inlineStr">
        <is>
          <t>Sistemas Gerais - Financeiros</t>
        </is>
      </c>
      <c r="I906" t="inlineStr">
        <is>
          <t xml:space="preserve">SISTEMA BLUE ME - </t>
        </is>
      </c>
      <c r="J906" t="n">
        <v>-459</v>
      </c>
      <c r="K906" t="n">
        <v>-459</v>
      </c>
      <c r="O906" t="inlineStr">
        <is>
          <t>Provisionado</t>
        </is>
      </c>
      <c r="Q906" t="inlineStr">
        <is>
          <t>06/2026</t>
        </is>
      </c>
      <c r="R906" t="n">
        <v>0</v>
      </c>
    </row>
    <row r="907">
      <c r="A907" t="n">
        <v>195154</v>
      </c>
      <c r="B907" t="inlineStr">
        <is>
          <t>Arcos</t>
        </is>
      </c>
      <c r="C907" t="inlineStr">
        <is>
          <t xml:space="preserve">AMS TECNOLOGIA &amp; RADIOCOMUNICAÇÃO LTDA ME  </t>
        </is>
      </c>
      <c r="D907" t="inlineStr">
        <is>
          <t>PROVISAO</t>
        </is>
      </c>
      <c r="E907" s="550" t="n">
        <v>46174</v>
      </c>
      <c r="F907" s="550" t="n">
        <v>46218</v>
      </c>
      <c r="G907" t="inlineStr">
        <is>
          <t>Locação de Equipamentos</t>
        </is>
      </c>
      <c r="H907" t="inlineStr">
        <is>
          <t>Locação de Equipamentos - Informatica e TI</t>
        </is>
      </c>
      <c r="I907" t="inlineStr">
        <is>
          <t xml:space="preserve">LOCACAO RADIOS E FONES COMUNICACAO COM THEATRO - </t>
        </is>
      </c>
      <c r="J907" t="n">
        <v>-200</v>
      </c>
      <c r="K907" t="n">
        <v>-200</v>
      </c>
      <c r="O907" t="inlineStr">
        <is>
          <t>Provisionado</t>
        </is>
      </c>
      <c r="Q907" t="inlineStr">
        <is>
          <t>06/2026</t>
        </is>
      </c>
      <c r="R907" t="n">
        <v>0</v>
      </c>
    </row>
    <row r="908">
      <c r="A908" t="n">
        <v>195118</v>
      </c>
      <c r="B908" t="inlineStr">
        <is>
          <t>Arcos</t>
        </is>
      </c>
      <c r="C908" t="inlineStr">
        <is>
          <t>MACRO CONTABILIDADE E CONSULTORIA LTDA</t>
        </is>
      </c>
      <c r="D908" t="inlineStr">
        <is>
          <t>11616</t>
        </is>
      </c>
      <c r="E908" s="550" t="n">
        <v>46174</v>
      </c>
      <c r="F908" s="550" t="n">
        <v>46188</v>
      </c>
      <c r="G908" t="inlineStr">
        <is>
          <t>Serviços de Terceiros</t>
        </is>
      </c>
      <c r="H908" t="inlineStr">
        <is>
          <t>Assessoria Contabil</t>
        </is>
      </c>
      <c r="I908" t="inlineStr">
        <is>
          <t xml:space="preserve">M006/24 - MENSALIDADE CONTRATO </t>
        </is>
      </c>
      <c r="J908" t="n">
        <v>-3139.29</v>
      </c>
      <c r="K908" t="n">
        <v>-3139.29</v>
      </c>
      <c r="O908" t="inlineStr">
        <is>
          <t>Real</t>
        </is>
      </c>
      <c r="P908" t="inlineStr">
        <is>
          <t>Pago</t>
        </is>
      </c>
      <c r="Q908" t="inlineStr">
        <is>
          <t>06/2026</t>
        </is>
      </c>
      <c r="R908" t="n">
        <v>0</v>
      </c>
    </row>
    <row r="909">
      <c r="A909" t="n">
        <v>193065</v>
      </c>
      <c r="B909" t="inlineStr">
        <is>
          <t>Arcos</t>
        </is>
      </c>
      <c r="C909" t="inlineStr">
        <is>
          <t>FABRICA DE BARES SERVICOS LTDA FB</t>
        </is>
      </c>
      <c r="D909" t="inlineStr">
        <is>
          <t>PROVISAO</t>
        </is>
      </c>
      <c r="E909" s="550" t="n">
        <v>46174</v>
      </c>
      <c r="F909" s="550" t="n">
        <v>46223</v>
      </c>
      <c r="G909" t="inlineStr">
        <is>
          <t>Mão de Obra - Benefícios</t>
        </is>
      </c>
      <c r="H909" t="inlineStr">
        <is>
          <t xml:space="preserve">  -  Alimentação Funcionário</t>
        </is>
      </c>
      <c r="I909" t="inlineStr">
        <is>
          <t xml:space="preserve">ALIMENTACAO DE FUNCIONARIO - CARTAO BLACK - </t>
        </is>
      </c>
      <c r="J909" t="n">
        <v>-9000</v>
      </c>
      <c r="K909" t="n">
        <v>-9000</v>
      </c>
      <c r="O909" t="inlineStr">
        <is>
          <t>Provisionado</t>
        </is>
      </c>
      <c r="Q909" t="inlineStr">
        <is>
          <t>06/2026</t>
        </is>
      </c>
      <c r="R909" t="n">
        <v>0</v>
      </c>
    </row>
    <row r="910">
      <c r="A910" t="n">
        <v>195106</v>
      </c>
      <c r="B910" t="inlineStr">
        <is>
          <t>Arcos</t>
        </is>
      </c>
      <c r="C910" t="inlineStr">
        <is>
          <t>MACHINE SERVICE LTDA</t>
        </is>
      </c>
      <c r="D910" t="inlineStr">
        <is>
          <t>RP0852026</t>
        </is>
      </c>
      <c r="E910" s="550" t="n">
        <v>46174</v>
      </c>
      <c r="F910" s="550" t="n">
        <v>46196</v>
      </c>
      <c r="G910" t="inlineStr">
        <is>
          <t>Serviços de Terceiros</t>
        </is>
      </c>
      <c r="H910" t="inlineStr">
        <is>
          <t>Serviços de Segurança</t>
        </is>
      </c>
      <c r="I910" t="inlineStr">
        <is>
          <t>SERVICO DE SEGURANCA - PERIODO 01/06 A 15/06/2026 - 06/2026</t>
        </is>
      </c>
      <c r="J910" t="n">
        <v>-8000</v>
      </c>
      <c r="K910" t="n">
        <v>-8000</v>
      </c>
      <c r="O910" t="inlineStr">
        <is>
          <t>Real</t>
        </is>
      </c>
      <c r="P910" t="inlineStr">
        <is>
          <t>Processamento</t>
        </is>
      </c>
      <c r="Q910" t="inlineStr">
        <is>
          <t>06/2026</t>
        </is>
      </c>
      <c r="R910" t="n">
        <v>0</v>
      </c>
    </row>
    <row r="911">
      <c r="A911" t="n">
        <v>193102</v>
      </c>
      <c r="B911" t="inlineStr">
        <is>
          <t>Arcos</t>
        </is>
      </c>
      <c r="C911" t="inlineStr">
        <is>
          <t xml:space="preserve">GOOGLE BRASIL INTERNET LTDA </t>
        </is>
      </c>
      <c r="D911" t="inlineStr">
        <is>
          <t>PROVISAO</t>
        </is>
      </c>
      <c r="E911" s="550" t="n">
        <v>46174</v>
      </c>
      <c r="F911" s="550" t="n">
        <v>46193</v>
      </c>
      <c r="G911" t="inlineStr">
        <is>
          <t>Marketing</t>
        </is>
      </c>
      <c r="H911" t="inlineStr">
        <is>
          <t>Publicidade e Propaganda</t>
        </is>
      </c>
      <c r="I911" t="inlineStr">
        <is>
          <t xml:space="preserve">GOOGLE - </t>
        </is>
      </c>
      <c r="J911" t="n">
        <v>-1000</v>
      </c>
      <c r="K911" t="n">
        <v>-1000</v>
      </c>
      <c r="O911" t="inlineStr">
        <is>
          <t>Provisionado</t>
        </is>
      </c>
      <c r="Q911" t="inlineStr">
        <is>
          <t>06/2026</t>
        </is>
      </c>
      <c r="R911" t="n">
        <v>0</v>
      </c>
    </row>
    <row r="912">
      <c r="A912" t="n">
        <v>195095</v>
      </c>
      <c r="B912" t="inlineStr">
        <is>
          <t>Arcos</t>
        </is>
      </c>
      <c r="C912" t="inlineStr">
        <is>
          <t>MACCHINE PER CAFFE MANUTENCAO COMERCIO E IMPORTACAO DE PRODUTOS INDUSTRIAIS LTDA</t>
        </is>
      </c>
      <c r="D912" t="inlineStr">
        <is>
          <t>RP0122026</t>
        </is>
      </c>
      <c r="E912" s="550" t="n">
        <v>46174</v>
      </c>
      <c r="F912" s="550" t="n">
        <v>46188</v>
      </c>
      <c r="G912" t="inlineStr">
        <is>
          <t>Locação de Equipamentos</t>
        </is>
      </c>
      <c r="H912" t="inlineStr">
        <is>
          <t>Locações de Equipamentos - Operacionais</t>
        </is>
      </c>
      <c r="I912" t="inlineStr">
        <is>
          <t>LOCACAO DE EQUIPAMENTOS - LOCACAO MAQUINA DE CAFE - 06/2026</t>
        </is>
      </c>
      <c r="J912" t="n">
        <v>-1691</v>
      </c>
      <c r="K912" t="n">
        <v>-1691</v>
      </c>
      <c r="O912" t="inlineStr">
        <is>
          <t>Real</t>
        </is>
      </c>
      <c r="P912" t="inlineStr">
        <is>
          <t>Pago</t>
        </is>
      </c>
      <c r="Q912" t="inlineStr">
        <is>
          <t>06/2026</t>
        </is>
      </c>
      <c r="R912" t="n">
        <v>0</v>
      </c>
    </row>
    <row r="913">
      <c r="A913" t="n">
        <v>195083</v>
      </c>
      <c r="B913" t="inlineStr">
        <is>
          <t>Arcos</t>
        </is>
      </c>
      <c r="C913" t="inlineStr">
        <is>
          <t>GOOGLE WORKSPACE</t>
        </is>
      </c>
      <c r="D913" t="inlineStr">
        <is>
          <t>RP0032026</t>
        </is>
      </c>
      <c r="E913" s="550" t="n">
        <v>46174</v>
      </c>
      <c r="F913" s="550" t="n">
        <v>46232</v>
      </c>
      <c r="G913" t="inlineStr">
        <is>
          <t>Marketing</t>
        </is>
      </c>
      <c r="H913" t="inlineStr">
        <is>
          <t>Ferramentas de Marketing</t>
        </is>
      </c>
      <c r="I913" t="inlineStr">
        <is>
          <t xml:space="preserve">GESTAO DE DOMINIO - 06/2026
</t>
        </is>
      </c>
      <c r="J913" t="n">
        <v>-873.04</v>
      </c>
      <c r="K913" t="n">
        <v>-873.04</v>
      </c>
      <c r="O913" t="inlineStr">
        <is>
          <t>Real</t>
        </is>
      </c>
      <c r="Q913" t="inlineStr">
        <is>
          <t>06/2026</t>
        </is>
      </c>
      <c r="R913" t="n">
        <v>0</v>
      </c>
    </row>
    <row r="914">
      <c r="A914" t="n">
        <v>195166</v>
      </c>
      <c r="B914" t="inlineStr">
        <is>
          <t>Arcos</t>
        </is>
      </c>
      <c r="C914" t="inlineStr">
        <is>
          <t>OPUS CONSULTORIA E PESQUISA LTDA</t>
        </is>
      </c>
      <c r="D914" t="inlineStr">
        <is>
          <t>188</t>
        </is>
      </c>
      <c r="E914" s="550" t="n">
        <v>46174</v>
      </c>
      <c r="F914" s="550" t="n">
        <v>46193</v>
      </c>
      <c r="G914" t="inlineStr">
        <is>
          <t>Serviços de Terceiros</t>
        </is>
      </c>
      <c r="H914" t="inlineStr">
        <is>
          <t>Assessoria em Geral</t>
        </is>
      </c>
      <c r="I914" t="inlineStr">
        <is>
          <t>CLIENTE OCULTO - 06/2026</t>
        </is>
      </c>
      <c r="J914" t="n">
        <v>-286.05</v>
      </c>
      <c r="K914" t="n">
        <v>-286.05</v>
      </c>
      <c r="O914" t="inlineStr">
        <is>
          <t>Real</t>
        </is>
      </c>
      <c r="P914" t="inlineStr">
        <is>
          <t>Pago</t>
        </is>
      </c>
      <c r="Q914" t="inlineStr">
        <is>
          <t>06/2026</t>
        </is>
      </c>
      <c r="R914" t="n">
        <v>0</v>
      </c>
    </row>
    <row r="915">
      <c r="A915" t="n">
        <v>193598</v>
      </c>
      <c r="B915" t="inlineStr">
        <is>
          <t>Arcos</t>
        </is>
      </c>
      <c r="C915" t="inlineStr">
        <is>
          <t>MACHINE SERVICE LTDA</t>
        </is>
      </c>
      <c r="D915" t="inlineStr">
        <is>
          <t>PROVISAO</t>
        </is>
      </c>
      <c r="E915" s="550" t="n">
        <v>46174</v>
      </c>
      <c r="F915" s="550" t="n">
        <v>46208</v>
      </c>
      <c r="G915" t="inlineStr">
        <is>
          <t>Serviços de Terceiros</t>
        </is>
      </c>
      <c r="H915" t="inlineStr">
        <is>
          <t>Serviços de Segurança</t>
        </is>
      </c>
      <c r="I915" t="inlineStr">
        <is>
          <t xml:space="preserve">SERVICO DE SEGURANCA - PERIODO 16/01 A 31/01/2026 - </t>
        </is>
      </c>
      <c r="J915" t="n">
        <v>-10000</v>
      </c>
      <c r="K915" t="n">
        <v>-10000</v>
      </c>
      <c r="O915" t="inlineStr">
        <is>
          <t>Provisionado</t>
        </is>
      </c>
      <c r="Q915" t="inlineStr">
        <is>
          <t>06/2026</t>
        </is>
      </c>
      <c r="R915" t="n">
        <v>0</v>
      </c>
    </row>
    <row r="916">
      <c r="A916" t="n">
        <v>193126</v>
      </c>
      <c r="B916" t="inlineStr">
        <is>
          <t>Arcos</t>
        </is>
      </c>
      <c r="C916" t="inlineStr">
        <is>
          <t>INVYE CAPITAL LTDA</t>
        </is>
      </c>
      <c r="D916" t="inlineStr">
        <is>
          <t>3544</t>
        </is>
      </c>
      <c r="E916" s="550" t="n">
        <v>46174</v>
      </c>
      <c r="F916" s="550" t="n">
        <v>46198</v>
      </c>
      <c r="G916" t="inlineStr">
        <is>
          <t>Serviços de Terceiros</t>
        </is>
      </c>
      <c r="H916" t="inlineStr">
        <is>
          <t>Assessoria em Geral</t>
        </is>
      </c>
      <c r="I916" t="inlineStr">
        <is>
          <t>ASSESSORIA GERAL - INVENTARIO - 06/2026</t>
        </is>
      </c>
      <c r="J916" t="n">
        <v>-1315</v>
      </c>
      <c r="K916" t="n">
        <v>-1234.13</v>
      </c>
      <c r="O916" t="inlineStr">
        <is>
          <t>Real</t>
        </is>
      </c>
      <c r="Q916" t="inlineStr">
        <is>
          <t>06/2026</t>
        </is>
      </c>
      <c r="R916" t="n">
        <v>0</v>
      </c>
    </row>
    <row r="917">
      <c r="A917" t="n">
        <v>193581</v>
      </c>
      <c r="B917" t="inlineStr">
        <is>
          <t>Arcos</t>
        </is>
      </c>
      <c r="C917" t="inlineStr">
        <is>
          <t>EUREKA TECHNOLOGY LTDA</t>
        </is>
      </c>
      <c r="D917" t="inlineStr">
        <is>
          <t>PROVISAO</t>
        </is>
      </c>
      <c r="E917" s="550" t="n">
        <v>46174</v>
      </c>
      <c r="F917" s="550" t="n">
        <v>46215</v>
      </c>
      <c r="G917" t="inlineStr">
        <is>
          <t>Marketing</t>
        </is>
      </c>
      <c r="H917" t="inlineStr">
        <is>
          <t>Ferramentas de Marketing</t>
        </is>
      </c>
      <c r="I917" t="inlineStr">
        <is>
          <t xml:space="preserve">SUPORTE DIGITAL - </t>
        </is>
      </c>
      <c r="J917" t="n">
        <v>-800.51</v>
      </c>
      <c r="K917" t="n">
        <v>-800.51</v>
      </c>
      <c r="O917" t="inlineStr">
        <is>
          <t>Provisionado</t>
        </is>
      </c>
      <c r="Q917" t="inlineStr">
        <is>
          <t>06/2026</t>
        </is>
      </c>
      <c r="R917" t="n">
        <v>0</v>
      </c>
    </row>
    <row r="918">
      <c r="A918" t="n">
        <v>193209</v>
      </c>
      <c r="B918" t="inlineStr">
        <is>
          <t>Arcos</t>
        </is>
      </c>
      <c r="C918" t="inlineStr">
        <is>
          <t>NOWTEC MANUTENÇÃO DE LAVADORAS</t>
        </is>
      </c>
      <c r="D918" t="inlineStr">
        <is>
          <t>660 062026</t>
        </is>
      </c>
      <c r="E918" s="550" t="n">
        <v>46174</v>
      </c>
      <c r="F918" s="550" t="n">
        <v>46193</v>
      </c>
      <c r="G918" t="inlineStr">
        <is>
          <t>Locação de Equipamentos</t>
        </is>
      </c>
      <c r="H918" t="inlineStr">
        <is>
          <t>Locações de Equipamentos - Operacionais</t>
        </is>
      </c>
      <c r="I918" t="inlineStr">
        <is>
          <t>LOCACAO LAVADORA DE LOUCAS - 06/2026</t>
        </is>
      </c>
      <c r="J918" t="n">
        <v>-660</v>
      </c>
      <c r="K918" t="n">
        <v>-660</v>
      </c>
      <c r="O918" t="inlineStr">
        <is>
          <t>Real</t>
        </is>
      </c>
      <c r="P918" t="inlineStr">
        <is>
          <t>Pago</t>
        </is>
      </c>
      <c r="Q918" t="inlineStr">
        <is>
          <t>06/2026</t>
        </is>
      </c>
      <c r="R918" t="n">
        <v>0</v>
      </c>
    </row>
    <row r="919">
      <c r="A919" t="n">
        <v>193138</v>
      </c>
      <c r="B919" t="inlineStr">
        <is>
          <t>Arcos</t>
        </is>
      </c>
      <c r="C919" t="inlineStr">
        <is>
          <t>LALAMOVE TECNOLOGIA (BRASIL) LTDA</t>
        </is>
      </c>
      <c r="D919" t="inlineStr">
        <is>
          <t>PROVISAO</t>
        </is>
      </c>
      <c r="E919" s="550" t="n">
        <v>46174</v>
      </c>
      <c r="F919" s="550" t="n">
        <v>46223</v>
      </c>
      <c r="G919" t="inlineStr">
        <is>
          <t>Despesas com Transporte / Hospedagem</t>
        </is>
      </c>
      <c r="H919" t="inlineStr">
        <is>
          <t>Fretes e Carretos</t>
        </is>
      </c>
      <c r="I919" t="inlineStr">
        <is>
          <t xml:space="preserve">LALAMOVE - </t>
        </is>
      </c>
      <c r="J919" t="n">
        <v>-900</v>
      </c>
      <c r="K919" t="n">
        <v>-900</v>
      </c>
      <c r="O919" t="inlineStr">
        <is>
          <t>Provisionado</t>
        </is>
      </c>
      <c r="Q919" t="inlineStr">
        <is>
          <t>06/2026</t>
        </is>
      </c>
      <c r="R919" t="n">
        <v>0</v>
      </c>
    </row>
    <row r="920">
      <c r="A920" t="n">
        <v>193165</v>
      </c>
      <c r="B920" t="inlineStr">
        <is>
          <t>Arcos</t>
        </is>
      </c>
      <c r="C920" t="inlineStr">
        <is>
          <t>PAULO CESAR MEDEIROS EYEZANIO</t>
        </is>
      </c>
      <c r="D920" t="inlineStr">
        <is>
          <t>RP0812026</t>
        </is>
      </c>
      <c r="E920" s="550" t="n">
        <v>46174</v>
      </c>
      <c r="F920" s="550" t="n">
        <v>46203</v>
      </c>
      <c r="G920" t="inlineStr">
        <is>
          <t>Serviços de Terceiros</t>
        </is>
      </c>
      <c r="H920" t="inlineStr">
        <is>
          <t>Assessoria Jurídica</t>
        </is>
      </c>
      <c r="I920" t="inlineStr">
        <is>
          <t>HONORARIOS ADVOCATICIOS - 06/2026</t>
        </is>
      </c>
      <c r="J920" t="n">
        <v>-3200</v>
      </c>
      <c r="K920" t="n">
        <v>-3200</v>
      </c>
      <c r="O920" t="inlineStr">
        <is>
          <t>Real</t>
        </is>
      </c>
      <c r="Q920" t="inlineStr">
        <is>
          <t>06/2026</t>
        </is>
      </c>
      <c r="R920" t="n">
        <v>0</v>
      </c>
    </row>
    <row r="921">
      <c r="A921" t="n">
        <v>198538</v>
      </c>
      <c r="B921" t="inlineStr">
        <is>
          <t>Arcos</t>
        </is>
      </c>
      <c r="C921" t="inlineStr">
        <is>
          <t>SUSTENIDOS ORGANIZACAO SOCIAL DE CULTURA</t>
        </is>
      </c>
      <c r="D921" t="inlineStr">
        <is>
          <t>RP0182026</t>
        </is>
      </c>
      <c r="E921" s="550" t="n">
        <v>46174</v>
      </c>
      <c r="F921" s="550" t="n">
        <v>46213</v>
      </c>
      <c r="G921" t="inlineStr">
        <is>
          <t>Utilidades</t>
        </is>
      </c>
      <c r="H921" t="inlineStr">
        <is>
          <t>Energia Eletrica</t>
        </is>
      </c>
      <c r="I921" t="inlineStr">
        <is>
          <t>CONSUMO LUZ - BAR FIXO - 06/2026</t>
        </is>
      </c>
      <c r="J921" t="n">
        <v>-4500</v>
      </c>
      <c r="K921" t="n">
        <v>-4500</v>
      </c>
      <c r="O921" t="inlineStr">
        <is>
          <t>Real</t>
        </is>
      </c>
      <c r="Q921" t="inlineStr">
        <is>
          <t>06/2026</t>
        </is>
      </c>
      <c r="R921" t="n">
        <v>0</v>
      </c>
    </row>
    <row r="922">
      <c r="A922" t="n">
        <v>193153</v>
      </c>
      <c r="B922" t="inlineStr">
        <is>
          <t>Arcos</t>
        </is>
      </c>
      <c r="C922" t="inlineStr">
        <is>
          <t xml:space="preserve">MATEUS SILVEIRA CEZAR </t>
        </is>
      </c>
      <c r="D922" t="inlineStr">
        <is>
          <t>PROVISAO</t>
        </is>
      </c>
      <c r="E922" s="550" t="n">
        <v>46174</v>
      </c>
      <c r="F922" s="550" t="n">
        <v>46207</v>
      </c>
      <c r="G922" t="inlineStr">
        <is>
          <t>Marketing</t>
        </is>
      </c>
      <c r="H922" t="inlineStr">
        <is>
          <t>Produção Gráfica e Material Institucional</t>
        </is>
      </c>
      <c r="I922" t="inlineStr">
        <is>
          <t xml:space="preserve">PRODUCAO GRAFICA - CONTRATACAO VIDEOMAKER FIXO - </t>
        </is>
      </c>
      <c r="J922" t="n">
        <v>-1800</v>
      </c>
      <c r="K922" t="n">
        <v>-1800</v>
      </c>
      <c r="O922" t="inlineStr">
        <is>
          <t>Provisionado</t>
        </is>
      </c>
      <c r="Q922" t="inlineStr">
        <is>
          <t>06/2026</t>
        </is>
      </c>
      <c r="R922" t="n">
        <v>0</v>
      </c>
    </row>
    <row r="923">
      <c r="A923" t="n">
        <v>195228</v>
      </c>
      <c r="B923" t="inlineStr">
        <is>
          <t>Arcos</t>
        </is>
      </c>
      <c r="C923" t="inlineStr">
        <is>
          <t>SOLUCOES TECNICAS AMBIENTAL LTDA - EPP</t>
        </is>
      </c>
      <c r="D923" t="inlineStr">
        <is>
          <t>PROVISAO</t>
        </is>
      </c>
      <c r="E923" s="550" t="n">
        <v>46174</v>
      </c>
      <c r="F923" s="550" t="n">
        <v>46225</v>
      </c>
      <c r="G923" t="inlineStr">
        <is>
          <t>Utilidades</t>
        </is>
      </c>
      <c r="H923" t="inlineStr">
        <is>
          <t>Coleta de lixo</t>
        </is>
      </c>
      <c r="I923" t="inlineStr">
        <is>
          <t xml:space="preserve">COLETA DE LIXO - </t>
        </is>
      </c>
      <c r="J923" t="n">
        <v>-6000</v>
      </c>
      <c r="K923" t="n">
        <v>-6000</v>
      </c>
      <c r="O923" t="inlineStr">
        <is>
          <t>Provisionado</t>
        </is>
      </c>
      <c r="Q923" t="inlineStr">
        <is>
          <t>06/2026</t>
        </is>
      </c>
      <c r="R923" t="n">
        <v>0</v>
      </c>
    </row>
    <row r="924">
      <c r="A924" t="n">
        <v>195958</v>
      </c>
      <c r="B924" t="inlineStr">
        <is>
          <t>Arcos</t>
        </is>
      </c>
      <c r="C924" t="inlineStr">
        <is>
          <t>VALE TRANSPORTE</t>
        </is>
      </c>
      <c r="D924" t="inlineStr">
        <is>
          <t>635479 062026</t>
        </is>
      </c>
      <c r="E924" s="550" t="n">
        <v>46174</v>
      </c>
      <c r="F924" s="550" t="n">
        <v>46170</v>
      </c>
      <c r="G924" t="inlineStr">
        <is>
          <t>Mão de Obra - Benefícios</t>
        </is>
      </c>
      <c r="H924" t="inlineStr">
        <is>
          <t xml:space="preserve">  -  Vale-transporte</t>
        </is>
      </c>
      <c r="I924" t="inlineStr">
        <is>
          <t>VT SP TRANS</t>
        </is>
      </c>
      <c r="J924" t="n">
        <v>-6354.79</v>
      </c>
      <c r="K924" t="n">
        <v>-6354.79</v>
      </c>
      <c r="O924" t="inlineStr">
        <is>
          <t>Real</t>
        </is>
      </c>
      <c r="P924" t="inlineStr">
        <is>
          <t>Pago</t>
        </is>
      </c>
      <c r="Q924" t="inlineStr">
        <is>
          <t>06/2026</t>
        </is>
      </c>
      <c r="R924" t="n">
        <v>0</v>
      </c>
    </row>
    <row r="925">
      <c r="A925" t="n">
        <v>198563</v>
      </c>
      <c r="B925" t="inlineStr">
        <is>
          <t>Arcos</t>
        </is>
      </c>
      <c r="C925" t="inlineStr">
        <is>
          <t>SUSTENIDOS ORGANIZACAO SOCIAL DE CULTURA</t>
        </is>
      </c>
      <c r="D925" t="inlineStr">
        <is>
          <t>PROVISAO</t>
        </is>
      </c>
      <c r="E925" s="550" t="n">
        <v>46174</v>
      </c>
      <c r="F925" s="550" t="n">
        <v>46213</v>
      </c>
      <c r="G925" t="inlineStr">
        <is>
          <t>Utilidades</t>
        </is>
      </c>
      <c r="H925" t="inlineStr">
        <is>
          <t>Agua/Esgoto</t>
        </is>
      </c>
      <c r="I925" t="inlineStr">
        <is>
          <t xml:space="preserve">AGUA/ESGOTO - VARIAVEL - </t>
        </is>
      </c>
      <c r="J925" t="n">
        <v>-15000</v>
      </c>
      <c r="K925" t="n">
        <v>-15000</v>
      </c>
      <c r="O925" t="inlineStr">
        <is>
          <t>Provisionado</t>
        </is>
      </c>
      <c r="Q925" t="inlineStr">
        <is>
          <t>06/2026</t>
        </is>
      </c>
      <c r="R925" t="n">
        <v>0</v>
      </c>
    </row>
    <row r="926">
      <c r="A926" t="n">
        <v>192728</v>
      </c>
      <c r="B926" t="inlineStr">
        <is>
          <t>Arcos</t>
        </is>
      </c>
      <c r="C926" t="inlineStr">
        <is>
          <t>CULLIGAN SOLUTIONS COMERCIO DE INSUMOS PARA ESCRITORIOS LTDA</t>
        </is>
      </c>
      <c r="D926" t="inlineStr">
        <is>
          <t>1050933</t>
        </is>
      </c>
      <c r="E926" s="550" t="n">
        <v>46174</v>
      </c>
      <c r="F926" s="550" t="n">
        <v>46230</v>
      </c>
      <c r="G926" t="inlineStr">
        <is>
          <t>Locação de Equipamentos</t>
        </is>
      </c>
      <c r="H926" t="inlineStr">
        <is>
          <t>Locações de Equipamentos - Operacionais</t>
        </is>
      </c>
      <c r="I926" t="inlineStr">
        <is>
          <t xml:space="preserve">LOCACAO DE EQUIPAMENTOS - LOCACAO DE MAQUINA DE AGUA SEMPREPURA - SALAO DOURADO </t>
        </is>
      </c>
      <c r="J926" t="n">
        <v>-1720</v>
      </c>
      <c r="K926" t="n">
        <v>-1720</v>
      </c>
      <c r="O926" t="inlineStr">
        <is>
          <t>Real</t>
        </is>
      </c>
      <c r="Q926" t="inlineStr">
        <is>
          <t>06/2026</t>
        </is>
      </c>
      <c r="R926" t="n">
        <v>0</v>
      </c>
    </row>
    <row r="927">
      <c r="A927" t="n">
        <v>195279</v>
      </c>
      <c r="B927" t="inlineStr">
        <is>
          <t>Arcos</t>
        </is>
      </c>
      <c r="C927" t="inlineStr">
        <is>
          <t>TELEFONICA BRASIL S/A</t>
        </is>
      </c>
      <c r="D927" t="inlineStr">
        <is>
          <t>PROVISAO</t>
        </is>
      </c>
      <c r="E927" s="550" t="n">
        <v>46174</v>
      </c>
      <c r="F927" s="550" t="n">
        <v>46228</v>
      </c>
      <c r="G927" t="inlineStr">
        <is>
          <t>Informática e TI</t>
        </is>
      </c>
      <c r="H927" t="inlineStr">
        <is>
          <t>Internet</t>
        </is>
      </c>
      <c r="I927" t="inlineStr">
        <is>
          <t xml:space="preserve">INTERNET SPO-816OUH4OFH-013 - NOVA HF BAR E EVENTOS SN LTDA - </t>
        </is>
      </c>
      <c r="J927" t="n">
        <v>-200</v>
      </c>
      <c r="K927" t="n">
        <v>-200</v>
      </c>
      <c r="O927" t="inlineStr">
        <is>
          <t>Provisionado</t>
        </is>
      </c>
      <c r="Q927" t="inlineStr">
        <is>
          <t>06/2026</t>
        </is>
      </c>
      <c r="R927" t="n">
        <v>0</v>
      </c>
    </row>
    <row r="928">
      <c r="A928" t="n">
        <v>195267</v>
      </c>
      <c r="B928" t="inlineStr">
        <is>
          <t>Arcos</t>
        </is>
      </c>
      <c r="C928" t="inlineStr">
        <is>
          <t>TELEFONICA BRASIL S/A</t>
        </is>
      </c>
      <c r="D928" t="inlineStr">
        <is>
          <t>3778731</t>
        </is>
      </c>
      <c r="E928" s="550" t="n">
        <v>46174</v>
      </c>
      <c r="F928" s="550" t="n">
        <v>46206</v>
      </c>
      <c r="G928" t="inlineStr">
        <is>
          <t>Informática e TI</t>
        </is>
      </c>
      <c r="H928" t="inlineStr">
        <is>
          <t>Internet</t>
        </is>
      </c>
      <c r="I928" t="inlineStr">
        <is>
          <t>INTERNET BOX 100GB EMP 4GB - 06/2026</t>
        </is>
      </c>
      <c r="J928" t="n">
        <v>-180.93</v>
      </c>
      <c r="K928" t="n">
        <v>-180.93</v>
      </c>
      <c r="O928" t="inlineStr">
        <is>
          <t>Real</t>
        </is>
      </c>
      <c r="Q928" t="inlineStr">
        <is>
          <t>06/2026</t>
        </is>
      </c>
      <c r="R928" t="n">
        <v>0</v>
      </c>
    </row>
    <row r="929">
      <c r="A929" t="n">
        <v>195252</v>
      </c>
      <c r="B929" t="inlineStr">
        <is>
          <t>Arcos</t>
        </is>
      </c>
      <c r="C929" t="inlineStr">
        <is>
          <t>STAR COPIAS COMERCIO E SERVICOS LTDA</t>
        </is>
      </c>
      <c r="D929" t="inlineStr">
        <is>
          <t>PROVISAO</t>
        </is>
      </c>
      <c r="E929" s="550" t="n">
        <v>46174</v>
      </c>
      <c r="F929" s="550" t="n">
        <v>46215</v>
      </c>
      <c r="G929" t="inlineStr">
        <is>
          <t>Locação de Equipamentos</t>
        </is>
      </c>
      <c r="H929" t="inlineStr">
        <is>
          <t>Locação de Equipamentos - Informatica e TI</t>
        </is>
      </c>
      <c r="I929" t="inlineStr">
        <is>
          <t xml:space="preserve">LOCACAO DE EQUIPAMENTOS - IMPRESSORA - </t>
        </is>
      </c>
      <c r="J929" t="n">
        <v>-261.69</v>
      </c>
      <c r="K929" t="n">
        <v>-261.69</v>
      </c>
      <c r="O929" t="inlineStr">
        <is>
          <t>Provisionado</t>
        </is>
      </c>
      <c r="Q929" t="inlineStr">
        <is>
          <t>06/2026</t>
        </is>
      </c>
      <c r="R929" t="n">
        <v>0</v>
      </c>
    </row>
    <row r="930">
      <c r="A930" t="n">
        <v>192745</v>
      </c>
      <c r="B930" t="inlineStr">
        <is>
          <t>Arcos</t>
        </is>
      </c>
      <c r="C930" t="inlineStr">
        <is>
          <t>DLOCAL BRASIL PAGAMENTOS LTDA  - DMK</t>
        </is>
      </c>
      <c r="D930" t="inlineStr">
        <is>
          <t>PROVISAO</t>
        </is>
      </c>
      <c r="E930" s="550" t="n">
        <v>46174</v>
      </c>
      <c r="F930" s="550" t="n">
        <v>46193</v>
      </c>
      <c r="G930" t="inlineStr">
        <is>
          <t>Marketing</t>
        </is>
      </c>
      <c r="H930" t="inlineStr">
        <is>
          <t>Publicidade e Propaganda</t>
        </is>
      </c>
      <c r="I930" t="inlineStr">
        <is>
          <t xml:space="preserve">FACEBOOK - INVESTIMENTO EM TRAFEGO - </t>
        </is>
      </c>
      <c r="J930" t="n">
        <v>-5000</v>
      </c>
      <c r="K930" t="n">
        <v>-5000</v>
      </c>
      <c r="O930" t="inlineStr">
        <is>
          <t>Provisionado</t>
        </is>
      </c>
      <c r="Q930" t="inlineStr">
        <is>
          <t>06/2026</t>
        </is>
      </c>
      <c r="R930" t="n">
        <v>0</v>
      </c>
    </row>
    <row r="931">
      <c r="A931" t="n">
        <v>195239</v>
      </c>
      <c r="B931" t="inlineStr">
        <is>
          <t>Arcos</t>
        </is>
      </c>
      <c r="C931" t="inlineStr">
        <is>
          <t xml:space="preserve">SPOTIFY </t>
        </is>
      </c>
      <c r="D931" t="inlineStr">
        <is>
          <t>RP0762026</t>
        </is>
      </c>
      <c r="E931" s="550" t="n">
        <v>46174</v>
      </c>
      <c r="F931" s="550" t="n">
        <v>46188</v>
      </c>
      <c r="G931" t="inlineStr">
        <is>
          <t>Informática e TI</t>
        </is>
      </c>
      <c r="H931" t="inlineStr">
        <is>
          <t>TV por assinatura/musica ambiente</t>
        </is>
      </c>
      <c r="I931" t="inlineStr">
        <is>
          <t xml:space="preserve">REEMBOLSO REFERENTE A SPOTIFY DAS CASAS ARCOS E LOVE </t>
        </is>
      </c>
      <c r="J931" t="n">
        <v>-20.45</v>
      </c>
      <c r="K931" t="n">
        <v>-20.45</v>
      </c>
      <c r="O931" t="inlineStr">
        <is>
          <t>Real</t>
        </is>
      </c>
      <c r="P931" t="inlineStr">
        <is>
          <t>Pago</t>
        </is>
      </c>
      <c r="Q931" t="inlineStr">
        <is>
          <t>06/2026</t>
        </is>
      </c>
      <c r="R931" t="n">
        <v>0</v>
      </c>
    </row>
    <row r="932">
      <c r="A932" t="n">
        <v>198510</v>
      </c>
      <c r="B932" t="inlineStr">
        <is>
          <t>Arcos</t>
        </is>
      </c>
      <c r="C932" t="inlineStr">
        <is>
          <t>SUSTENIDOS ORGANIZACAO SOCIAL DE CULTURA</t>
        </is>
      </c>
      <c r="D932" t="inlineStr">
        <is>
          <t>RP0162026</t>
        </is>
      </c>
      <c r="E932" s="550" t="n">
        <v>46174</v>
      </c>
      <c r="F932" s="550" t="n">
        <v>46213</v>
      </c>
      <c r="G932" t="inlineStr">
        <is>
          <t>Custo de Ocupação</t>
        </is>
      </c>
      <c r="H932" t="inlineStr">
        <is>
          <t>Aluguel de Imoveis</t>
        </is>
      </c>
      <c r="I932" t="inlineStr">
        <is>
          <t>ALUGUEL FIXO BAR - 06/2026</t>
        </is>
      </c>
      <c r="J932" t="n">
        <v>-14000</v>
      </c>
      <c r="K932" t="n">
        <v>-14000</v>
      </c>
      <c r="O932" t="inlineStr">
        <is>
          <t>Real</t>
        </is>
      </c>
      <c r="Q932" t="inlineStr">
        <is>
          <t>06/2026</t>
        </is>
      </c>
      <c r="R932" t="n">
        <v>0</v>
      </c>
    </row>
    <row r="933">
      <c r="A933" t="n">
        <v>192775</v>
      </c>
      <c r="B933" t="inlineStr">
        <is>
          <t>Arcos</t>
        </is>
      </c>
      <c r="C933" t="inlineStr">
        <is>
          <t>EASY ICE SOLUTION LTDA-ME LOCAÇÃO</t>
        </is>
      </c>
      <c r="D933" t="inlineStr">
        <is>
          <t>PROVISAO</t>
        </is>
      </c>
      <c r="E933" s="550" t="n">
        <v>46174</v>
      </c>
      <c r="F933" s="550" t="n">
        <v>46218</v>
      </c>
      <c r="G933" t="inlineStr">
        <is>
          <t>Locação de Equipamentos</t>
        </is>
      </c>
      <c r="H933" t="inlineStr">
        <is>
          <t>Locações de Equipamentos - Operacionais</t>
        </is>
      </c>
      <c r="I933" t="inlineStr">
        <is>
          <t xml:space="preserve">LOCACAO DE EQUIPAMENTOS - 3 MAQUINAS DE GELO </t>
        </is>
      </c>
      <c r="J933" t="n">
        <v>-4380</v>
      </c>
      <c r="K933" t="n">
        <v>-4380</v>
      </c>
      <c r="O933" t="inlineStr">
        <is>
          <t>Provisionado</t>
        </is>
      </c>
      <c r="Q933" t="inlineStr">
        <is>
          <t>06/2026</t>
        </is>
      </c>
      <c r="R933" t="n">
        <v>0</v>
      </c>
    </row>
    <row r="934">
      <c r="A934" t="n">
        <v>198523</v>
      </c>
      <c r="B934" t="inlineStr">
        <is>
          <t>Arcos</t>
        </is>
      </c>
      <c r="C934" t="inlineStr">
        <is>
          <t>SUSTENIDOS ORGANIZACAO SOCIAL DE CULTURA</t>
        </is>
      </c>
      <c r="D934" t="inlineStr">
        <is>
          <t>RP0172026</t>
        </is>
      </c>
      <c r="E934" s="550" t="n">
        <v>46174</v>
      </c>
      <c r="F934" s="550" t="n">
        <v>46213</v>
      </c>
      <c r="G934" t="inlineStr">
        <is>
          <t>Custo de Ocupação</t>
        </is>
      </c>
      <c r="H934" t="inlineStr">
        <is>
          <t>Aluguel de Imoveis</t>
        </is>
      </c>
      <c r="I934" t="inlineStr">
        <is>
          <t>ALUGUEL - BAR DE CIMA E COZINHA - 06/2026</t>
        </is>
      </c>
      <c r="J934" t="n">
        <v>-16000</v>
      </c>
      <c r="K934" t="n">
        <v>-16000</v>
      </c>
      <c r="O934" t="inlineStr">
        <is>
          <t>Real</t>
        </is>
      </c>
      <c r="Q934" t="inlineStr">
        <is>
          <t>06/2026</t>
        </is>
      </c>
      <c r="R934" t="n">
        <v>0</v>
      </c>
    </row>
    <row r="935">
      <c r="A935" t="n">
        <v>192787</v>
      </c>
      <c r="B935" t="inlineStr">
        <is>
          <t>Arcos</t>
        </is>
      </c>
      <c r="C935" t="inlineStr">
        <is>
          <t>ESCRITORIO CENTRAL DE ARRECADACAO E DISTRIBUICAO ECAD</t>
        </is>
      </c>
      <c r="D935" t="inlineStr">
        <is>
          <t>9023212575</t>
        </is>
      </c>
      <c r="E935" s="550" t="n">
        <v>46174</v>
      </c>
      <c r="F935" s="550" t="n">
        <v>46198</v>
      </c>
      <c r="G935" t="inlineStr">
        <is>
          <t>Custos Artístico Geral</t>
        </is>
      </c>
      <c r="H935" t="inlineStr">
        <is>
          <t>Taxas e Licenças - Artístico</t>
        </is>
      </c>
      <c r="I935" t="inlineStr">
        <is>
          <t>LOCACAO DE EQUIPAMENTOS FIXO - ECAD - 06/2026</t>
        </is>
      </c>
      <c r="J935" t="n">
        <v>-901.4</v>
      </c>
      <c r="K935" t="n">
        <v>-901.4</v>
      </c>
      <c r="O935" t="inlineStr">
        <is>
          <t>Real</t>
        </is>
      </c>
      <c r="Q935" t="inlineStr">
        <is>
          <t>06/2026</t>
        </is>
      </c>
      <c r="R935" t="n">
        <v>0</v>
      </c>
    </row>
    <row r="936">
      <c r="A936" t="n">
        <v>195202</v>
      </c>
      <c r="B936" t="inlineStr">
        <is>
          <t>Arcos</t>
        </is>
      </c>
      <c r="C936" t="inlineStr">
        <is>
          <t>PRESHH ALUGUEL DE MAQUINAS LTDA</t>
        </is>
      </c>
      <c r="D936" t="inlineStr">
        <is>
          <t>PROVISAO</t>
        </is>
      </c>
      <c r="E936" s="550" t="n">
        <v>46174</v>
      </c>
      <c r="F936" s="550" t="n">
        <v>46213</v>
      </c>
      <c r="G936" t="inlineStr">
        <is>
          <t>Locação de Equipamentos</t>
        </is>
      </c>
      <c r="H936" t="inlineStr">
        <is>
          <t>Locações de Equipamentos - Operacionais</t>
        </is>
      </c>
      <c r="I936" t="inlineStr">
        <is>
          <t>LOCACAO DE EQUIPAMENTOS - EQUIPAMENTO DE CARBONATACAO</t>
        </is>
      </c>
      <c r="J936" t="n">
        <v>-878</v>
      </c>
      <c r="K936" t="n">
        <v>-878</v>
      </c>
      <c r="O936" t="inlineStr">
        <is>
          <t>Provisionado</t>
        </is>
      </c>
      <c r="Q936" t="inlineStr">
        <is>
          <t>06/2026</t>
        </is>
      </c>
      <c r="R936" t="n">
        <v>0</v>
      </c>
    </row>
    <row r="937">
      <c r="A937" t="n">
        <v>195189</v>
      </c>
      <c r="B937" t="inlineStr">
        <is>
          <t>Arcos</t>
        </is>
      </c>
      <c r="C937" t="inlineStr">
        <is>
          <t>PORTO SEGURO SEGURO SAUDE SA</t>
        </is>
      </c>
      <c r="D937" t="inlineStr">
        <is>
          <t>4563405927</t>
        </is>
      </c>
      <c r="E937" s="550" t="n">
        <v>46174</v>
      </c>
      <c r="F937" s="550" t="n">
        <v>46183</v>
      </c>
      <c r="G937" t="inlineStr">
        <is>
          <t>Mão de Obra - Benefícios</t>
        </is>
      </c>
      <c r="H937" t="inlineStr">
        <is>
          <t xml:space="preserve">  -  Assist. Médica</t>
        </is>
      </c>
      <c r="I937" t="inlineStr">
        <is>
          <t>ASSISTENCIA MEDICA - 06/2026</t>
        </is>
      </c>
      <c r="J937" t="n">
        <v>-7370.17</v>
      </c>
      <c r="K937" t="n">
        <v>-7370.17</v>
      </c>
      <c r="O937" t="inlineStr">
        <is>
          <t>Real</t>
        </is>
      </c>
      <c r="P937" t="inlineStr">
        <is>
          <t>Pago</t>
        </is>
      </c>
      <c r="Q937" t="inlineStr">
        <is>
          <t>06/2026</t>
        </is>
      </c>
      <c r="R937" t="n">
        <v>0</v>
      </c>
    </row>
    <row r="938">
      <c r="A938" t="n">
        <v>193029</v>
      </c>
      <c r="B938" t="inlineStr">
        <is>
          <t>Arcos</t>
        </is>
      </c>
      <c r="C938" t="inlineStr">
        <is>
          <t xml:space="preserve">EDIMAR MOURA TARTAGLIONI SERVICOES DE DEDETIZACAO </t>
        </is>
      </c>
      <c r="D938" t="inlineStr">
        <is>
          <t>719</t>
        </is>
      </c>
      <c r="E938" s="550" t="n">
        <v>46174</v>
      </c>
      <c r="F938" s="550" t="n">
        <v>46193</v>
      </c>
      <c r="G938" t="inlineStr">
        <is>
          <t>Utilidades</t>
        </is>
      </c>
      <c r="H938" t="inlineStr">
        <is>
          <t>Controle de Pragas</t>
        </is>
      </c>
      <c r="I938" t="inlineStr">
        <is>
          <t>DEDETIZACAO E CONTROLE DE PRAGAS EXTERNA - 06/2026</t>
        </is>
      </c>
      <c r="J938" t="n">
        <v>-262</v>
      </c>
      <c r="K938" t="n">
        <v>-262</v>
      </c>
      <c r="O938" t="inlineStr">
        <is>
          <t>Real</t>
        </is>
      </c>
      <c r="P938" t="inlineStr">
        <is>
          <t>Pago</t>
        </is>
      </c>
      <c r="Q938" t="inlineStr">
        <is>
          <t>06/2026</t>
        </is>
      </c>
      <c r="R938" t="n">
        <v>0</v>
      </c>
    </row>
    <row r="939">
      <c r="A939" t="n">
        <v>195178</v>
      </c>
      <c r="B939" t="inlineStr">
        <is>
          <t>Arcos</t>
        </is>
      </c>
      <c r="C939" t="inlineStr">
        <is>
          <t>PORTO SEGURO CIA DE SEGUROS GERAIS</t>
        </is>
      </c>
      <c r="D939" t="inlineStr">
        <is>
          <t>PROVISAO</t>
        </is>
      </c>
      <c r="E939" s="550" t="n">
        <v>46174</v>
      </c>
      <c r="F939" s="550" t="n">
        <v>46225</v>
      </c>
      <c r="G939" t="inlineStr">
        <is>
          <t>Mão de Obra - Benefícios</t>
        </is>
      </c>
      <c r="H939" t="inlineStr">
        <is>
          <t xml:space="preserve">  -  Seguro de Vida</t>
        </is>
      </c>
      <c r="I939" t="inlineStr">
        <is>
          <t>SEGURO DE VIDA - 24 VIDAS -</t>
        </is>
      </c>
      <c r="J939" t="n">
        <v>-400</v>
      </c>
      <c r="K939" t="n">
        <v>-400</v>
      </c>
      <c r="O939" t="inlineStr">
        <is>
          <t>Provisionado</t>
        </is>
      </c>
      <c r="Q939" t="inlineStr">
        <is>
          <t>06/2026</t>
        </is>
      </c>
      <c r="R939" t="n">
        <v>0</v>
      </c>
    </row>
    <row r="940">
      <c r="A940" t="n">
        <v>193041</v>
      </c>
      <c r="B940" t="inlineStr">
        <is>
          <t>Arcos</t>
        </is>
      </c>
      <c r="C940" t="inlineStr">
        <is>
          <t xml:space="preserve">EDIMAR MOURA TARTAGLIONI SERVICOES DE DEDETIZACAO </t>
        </is>
      </c>
      <c r="D940" t="inlineStr">
        <is>
          <t>728</t>
        </is>
      </c>
      <c r="E940" s="550" t="n">
        <v>46174</v>
      </c>
      <c r="F940" s="550" t="n">
        <v>46193</v>
      </c>
      <c r="G940" t="inlineStr">
        <is>
          <t>Utilidades</t>
        </is>
      </c>
      <c r="H940" t="inlineStr">
        <is>
          <t>Controle de Pragas</t>
        </is>
      </c>
      <c r="I940" t="inlineStr">
        <is>
          <t>DEDETIZACAO E CONTROLE DE PRAGAS - 06/2026</t>
        </is>
      </c>
      <c r="J940" t="n">
        <v>-472</v>
      </c>
      <c r="K940" t="n">
        <v>-472</v>
      </c>
      <c r="O940" t="inlineStr">
        <is>
          <t>Real</t>
        </is>
      </c>
      <c r="P940" t="inlineStr">
        <is>
          <t>Pago</t>
        </is>
      </c>
      <c r="Q940" t="inlineStr">
        <is>
          <t>06/2026</t>
        </is>
      </c>
      <c r="R940" t="n">
        <v>0</v>
      </c>
    </row>
    <row r="941">
      <c r="A941" t="n">
        <v>190175</v>
      </c>
      <c r="B941" t="inlineStr">
        <is>
          <t>Arcos</t>
        </is>
      </c>
      <c r="C941" t="inlineStr">
        <is>
          <t xml:space="preserve">KAMINO INSTITUICAO DE PAGAMENTO LTDA </t>
        </is>
      </c>
      <c r="D941" t="inlineStr">
        <is>
          <t>12025</t>
        </is>
      </c>
      <c r="E941" s="550" t="n">
        <v>46174</v>
      </c>
      <c r="F941" s="550" t="n">
        <v>46191</v>
      </c>
      <c r="G941" t="inlineStr">
        <is>
          <t>Despesas Financeiras</t>
        </is>
      </c>
      <c r="H941" t="inlineStr">
        <is>
          <t>Tarifas Bancárias</t>
        </is>
      </c>
      <c r="I941" t="inlineStr">
        <is>
          <t xml:space="preserve">(+/-) RECEITAS/ DESPESAS FINANCEIRAS (TARIFA MENSAL TEMPUS KAMINO) 
</t>
        </is>
      </c>
      <c r="J941" t="n">
        <v>-700</v>
      </c>
      <c r="K941" t="n">
        <v>-700</v>
      </c>
      <c r="O941" t="inlineStr">
        <is>
          <t>Real</t>
        </is>
      </c>
      <c r="P941" t="inlineStr">
        <is>
          <t>Pago</t>
        </is>
      </c>
      <c r="Q941" t="inlineStr">
        <is>
          <t>06/2026</t>
        </is>
      </c>
      <c r="R941" t="n">
        <v>0</v>
      </c>
    </row>
    <row r="942">
      <c r="A942" t="n">
        <v>192670</v>
      </c>
      <c r="B942" t="inlineStr">
        <is>
          <t>Arcos</t>
        </is>
      </c>
      <c r="C942" t="inlineStr">
        <is>
          <t>BTAGS TECNOLOGIA LTDA</t>
        </is>
      </c>
      <c r="D942" t="inlineStr">
        <is>
          <t>PROVISAO</t>
        </is>
      </c>
      <c r="E942" s="550" t="n">
        <v>46174</v>
      </c>
      <c r="F942" s="550" t="n">
        <v>46208</v>
      </c>
      <c r="G942" t="inlineStr">
        <is>
          <t>Informática e TI</t>
        </is>
      </c>
      <c r="H942" t="inlineStr">
        <is>
          <t>Sistemas Gerais - Operacionais</t>
        </is>
      </c>
      <c r="I942" t="inlineStr">
        <is>
          <t xml:space="preserve">SISTEMA BTAGS ETIQUETAS - </t>
        </is>
      </c>
      <c r="J942" t="n">
        <v>-380</v>
      </c>
      <c r="K942" t="n">
        <v>-380</v>
      </c>
      <c r="O942" t="inlineStr">
        <is>
          <t>Provisionado</t>
        </is>
      </c>
      <c r="Q942" t="inlineStr">
        <is>
          <t>06/2026</t>
        </is>
      </c>
      <c r="R942" t="n">
        <v>0</v>
      </c>
    </row>
    <row r="943">
      <c r="A943" t="n">
        <v>192681</v>
      </c>
      <c r="B943" t="inlineStr">
        <is>
          <t>Arcos</t>
        </is>
      </c>
      <c r="C943" t="inlineStr">
        <is>
          <t>BUSINESS TO SUCESS LTDA</t>
        </is>
      </c>
      <c r="D943" t="inlineStr">
        <is>
          <t>PROVISAO</t>
        </is>
      </c>
      <c r="E943" s="550" t="n">
        <v>46174</v>
      </c>
      <c r="F943" s="550" t="n">
        <v>46207</v>
      </c>
      <c r="G943" t="inlineStr">
        <is>
          <t>Informática e TI</t>
        </is>
      </c>
      <c r="H943" t="inlineStr">
        <is>
          <t>Sistemas Gerais - Comunicação e Marketing</t>
        </is>
      </c>
      <c r="I943" t="inlineStr">
        <is>
          <t xml:space="preserve">FALAE - 
</t>
        </is>
      </c>
      <c r="J943" t="n">
        <v>-150</v>
      </c>
      <c r="K943" t="n">
        <v>-150</v>
      </c>
      <c r="O943" t="inlineStr">
        <is>
          <t>Provisionado</t>
        </is>
      </c>
      <c r="Q943" t="inlineStr">
        <is>
          <t>06/2026</t>
        </is>
      </c>
      <c r="R943" t="n">
        <v>0</v>
      </c>
    </row>
    <row r="944">
      <c r="A944" t="n">
        <v>192646</v>
      </c>
      <c r="B944" t="inlineStr">
        <is>
          <t>Arcos</t>
        </is>
      </c>
      <c r="C944" t="inlineStr">
        <is>
          <t xml:space="preserve">ABRASEL SAO PAULO </t>
        </is>
      </c>
      <c r="D944" t="inlineStr">
        <is>
          <t>192753</t>
        </is>
      </c>
      <c r="E944" s="550" t="n">
        <v>46174</v>
      </c>
      <c r="F944" s="550" t="n">
        <v>46193</v>
      </c>
      <c r="G944" t="inlineStr">
        <is>
          <t>Serviços de Terceiros</t>
        </is>
      </c>
      <c r="H944" t="inlineStr">
        <is>
          <t>Assessoria Financeira</t>
        </is>
      </c>
      <c r="I944" t="inlineStr">
        <is>
          <t xml:space="preserve">ASSESSORIA GERAL - MENSALIDADE ABRASEL - 06/2026
</t>
        </is>
      </c>
      <c r="J944" t="n">
        <v>-185</v>
      </c>
      <c r="K944" t="n">
        <v>-185</v>
      </c>
      <c r="O944" t="inlineStr">
        <is>
          <t>Real</t>
        </is>
      </c>
      <c r="P944" t="inlineStr">
        <is>
          <t>Processamento</t>
        </is>
      </c>
      <c r="Q944" t="inlineStr">
        <is>
          <t>06/2026</t>
        </is>
      </c>
      <c r="R944" t="n">
        <v>0</v>
      </c>
    </row>
    <row r="945">
      <c r="A945" t="n">
        <v>192658</v>
      </c>
      <c r="B945" t="inlineStr">
        <is>
          <t>Arcos</t>
        </is>
      </c>
      <c r="C945" t="inlineStr">
        <is>
          <t>AGENCIA BIOMA PUBLICIDADE E EVENTOS LTDA - FACUNDO</t>
        </is>
      </c>
      <c r="D945" t="inlineStr">
        <is>
          <t>PROVISAO</t>
        </is>
      </c>
      <c r="E945" s="550" t="n">
        <v>46174</v>
      </c>
      <c r="F945" s="550" t="n">
        <v>46208</v>
      </c>
      <c r="G945" t="inlineStr">
        <is>
          <t>Marketing</t>
        </is>
      </c>
      <c r="H945" t="inlineStr">
        <is>
          <t>Agência de Propaganda</t>
        </is>
      </c>
      <c r="I945" t="inlineStr">
        <is>
          <t xml:space="preserve">AGENCIA DE PROPAGANDA - SERVICOS PRESTADOS MARKETING - 
</t>
        </is>
      </c>
      <c r="J945" t="n">
        <v>-11000</v>
      </c>
      <c r="K945" t="n">
        <v>-11000</v>
      </c>
      <c r="O945" t="inlineStr">
        <is>
          <t>Provisionado</t>
        </is>
      </c>
      <c r="Q945" t="inlineStr">
        <is>
          <t>06/2026</t>
        </is>
      </c>
      <c r="R945" t="n">
        <v>0</v>
      </c>
    </row>
    <row r="946">
      <c r="A946" t="n">
        <v>195970</v>
      </c>
      <c r="B946" t="inlineStr">
        <is>
          <t>Arcos</t>
        </is>
      </c>
      <c r="C946" t="inlineStr">
        <is>
          <t>THIAGO HENRIQUE FARIAS</t>
        </is>
      </c>
      <c r="D946" t="inlineStr">
        <is>
          <t>03</t>
        </is>
      </c>
      <c r="E946" s="550" t="n">
        <v>46173</v>
      </c>
      <c r="F946" s="550" t="n">
        <v>46183</v>
      </c>
      <c r="G946" t="inlineStr">
        <is>
          <t>Gorjeta</t>
        </is>
      </c>
      <c r="H946" t="inlineStr">
        <is>
          <t xml:space="preserve">  -  Comissões e Gorjeta</t>
        </is>
      </c>
      <c r="I946" t="inlineStr">
        <is>
          <t>GORJETA REFERENTE AO PERIODO 21/04/2026 A 20/05/2026</t>
        </is>
      </c>
      <c r="J946" t="n">
        <v>-2777</v>
      </c>
      <c r="K946" t="n">
        <v>-2777</v>
      </c>
      <c r="M946" t="inlineStr">
        <is>
          <t>SUB CHEFE DE BAR</t>
        </is>
      </c>
      <c r="N946" t="inlineStr">
        <is>
          <t xml:space="preserve">  - Sub Chefe De Bar</t>
        </is>
      </c>
      <c r="O946" t="inlineStr">
        <is>
          <t>Real</t>
        </is>
      </c>
      <c r="P946" t="inlineStr">
        <is>
          <t>Pago</t>
        </is>
      </c>
      <c r="Q946" t="inlineStr">
        <is>
          <t>05/2026</t>
        </is>
      </c>
      <c r="R946" t="n">
        <v>0</v>
      </c>
    </row>
    <row r="947">
      <c r="A947" t="n">
        <v>235589</v>
      </c>
      <c r="B947" t="inlineStr">
        <is>
          <t>Arcos</t>
        </is>
      </c>
      <c r="C947" t="inlineStr">
        <is>
          <t>ZIGPAY LTDAS -ME</t>
        </is>
      </c>
      <c r="E947" s="550" t="n">
        <v>46173</v>
      </c>
      <c r="F947" s="550" t="n">
        <v>46173</v>
      </c>
      <c r="G947" t="inlineStr">
        <is>
          <t>Deduções sobre Venda</t>
        </is>
      </c>
      <c r="H947" t="inlineStr">
        <is>
          <t>Meios de pagamento</t>
        </is>
      </c>
      <c r="I947" t="inlineStr">
        <is>
          <t xml:space="preserve"> Taxa Sobre Adquirência Integrada</t>
        </is>
      </c>
      <c r="J947" t="n">
        <v>-12909.34</v>
      </c>
      <c r="K947" t="n">
        <v>-12909.34</v>
      </c>
      <c r="O947" t="inlineStr">
        <is>
          <t>Real</t>
        </is>
      </c>
      <c r="P947" t="inlineStr">
        <is>
          <t>Pago</t>
        </is>
      </c>
      <c r="Q947" t="inlineStr">
        <is>
          <t>05/2026</t>
        </is>
      </c>
      <c r="R947" t="n">
        <v>0</v>
      </c>
    </row>
    <row r="948">
      <c r="A948" t="n">
        <v>235755</v>
      </c>
      <c r="B948" t="inlineStr">
        <is>
          <t>Arcos</t>
        </is>
      </c>
      <c r="C948" t="inlineStr">
        <is>
          <t>TICKET</t>
        </is>
      </c>
      <c r="E948" s="550" t="n">
        <v>46173</v>
      </c>
      <c r="F948" s="550" t="n">
        <v>46173</v>
      </c>
      <c r="G948" t="inlineStr">
        <is>
          <t>Deduções sobre Venda</t>
        </is>
      </c>
      <c r="H948" t="inlineStr">
        <is>
          <t>Meios de pagamento</t>
        </is>
      </c>
      <c r="J948" t="n">
        <v>-33.54</v>
      </c>
      <c r="K948" t="n">
        <v>-33.54</v>
      </c>
      <c r="O948" t="inlineStr">
        <is>
          <t>Real</t>
        </is>
      </c>
      <c r="P948" t="inlineStr">
        <is>
          <t>Pago</t>
        </is>
      </c>
      <c r="Q948" t="inlineStr">
        <is>
          <t>05/2026</t>
        </is>
      </c>
      <c r="R948" t="n">
        <v>0</v>
      </c>
    </row>
    <row r="949">
      <c r="A949" t="n">
        <v>235754</v>
      </c>
      <c r="B949" t="inlineStr">
        <is>
          <t>Arcos</t>
        </is>
      </c>
      <c r="C949" t="inlineStr">
        <is>
          <t>SODEXO</t>
        </is>
      </c>
      <c r="E949" s="550" t="n">
        <v>46173</v>
      </c>
      <c r="F949" s="550" t="n">
        <v>46173</v>
      </c>
      <c r="G949" t="inlineStr">
        <is>
          <t>Deduções sobre Venda</t>
        </is>
      </c>
      <c r="H949" t="inlineStr">
        <is>
          <t>Meios de pagamento</t>
        </is>
      </c>
      <c r="J949" t="n">
        <v>-222.14</v>
      </c>
      <c r="K949" t="n">
        <v>-222.14</v>
      </c>
      <c r="O949" t="inlineStr">
        <is>
          <t>Real</t>
        </is>
      </c>
      <c r="P949" t="inlineStr">
        <is>
          <t>Pago</t>
        </is>
      </c>
      <c r="Q949" t="inlineStr">
        <is>
          <t>05/2026</t>
        </is>
      </c>
      <c r="R949" t="n">
        <v>0</v>
      </c>
    </row>
    <row r="950">
      <c r="A950" t="n">
        <v>235751</v>
      </c>
      <c r="B950" t="inlineStr">
        <is>
          <t>Arcos</t>
        </is>
      </c>
      <c r="C950" t="inlineStr">
        <is>
          <t>ALELO INSTITUICAO DE PAGAMENTO SA</t>
        </is>
      </c>
      <c r="E950" s="550" t="n">
        <v>46173</v>
      </c>
      <c r="F950" s="550" t="n">
        <v>46173</v>
      </c>
      <c r="G950" t="inlineStr">
        <is>
          <t>Deduções sobre Venda</t>
        </is>
      </c>
      <c r="H950" t="inlineStr">
        <is>
          <t>Meios de pagamento</t>
        </is>
      </c>
      <c r="J950" t="n">
        <v>-141.18</v>
      </c>
      <c r="K950" t="n">
        <v>-141.18</v>
      </c>
      <c r="O950" t="inlineStr">
        <is>
          <t>Real</t>
        </is>
      </c>
      <c r="P950" t="inlineStr">
        <is>
          <t>Pago</t>
        </is>
      </c>
      <c r="Q950" t="inlineStr">
        <is>
          <t>05/2026</t>
        </is>
      </c>
      <c r="R950" t="n">
        <v>0</v>
      </c>
    </row>
    <row r="951">
      <c r="A951" t="n">
        <v>229776</v>
      </c>
      <c r="B951" t="inlineStr">
        <is>
          <t>Arcos</t>
        </is>
      </c>
      <c r="C951" t="inlineStr">
        <is>
          <t>CONTRIBUICAO SINDICAL ASSISTENCIAL</t>
        </is>
      </c>
      <c r="D951" t="inlineStr">
        <is>
          <t>22800 052026</t>
        </is>
      </c>
      <c r="E951" s="550" t="n">
        <v>46173</v>
      </c>
      <c r="F951" s="550" t="n">
        <v>46183</v>
      </c>
      <c r="G951" t="inlineStr">
        <is>
          <t>Mão de Obra - Benefícios</t>
        </is>
      </c>
      <c r="H951" t="inlineStr">
        <is>
          <t xml:space="preserve">Contribuição Sindical Assistencial   </t>
        </is>
      </c>
      <c r="I951" t="inlineStr">
        <is>
          <t xml:space="preserve">Guia Contribuição Assistencial - 05/2026 - Arcos </t>
        </is>
      </c>
      <c r="J951" t="n">
        <v>-228</v>
      </c>
      <c r="K951" t="n">
        <v>-228</v>
      </c>
      <c r="O951" t="inlineStr">
        <is>
          <t>Real</t>
        </is>
      </c>
      <c r="P951" t="inlineStr">
        <is>
          <t>Pago</t>
        </is>
      </c>
      <c r="Q951" t="inlineStr">
        <is>
          <t>05/2026</t>
        </is>
      </c>
      <c r="R951" t="n">
        <v>0</v>
      </c>
    </row>
    <row r="952">
      <c r="A952" t="n">
        <v>206977</v>
      </c>
      <c r="B952" t="inlineStr">
        <is>
          <t>Arcos</t>
        </is>
      </c>
      <c r="C952" t="inlineStr">
        <is>
          <t>INSS</t>
        </is>
      </c>
      <c r="D952" t="inlineStr">
        <is>
          <t>3045251 052026</t>
        </is>
      </c>
      <c r="E952" s="550" t="n">
        <v>46172</v>
      </c>
      <c r="F952" s="550" t="n">
        <v>46192</v>
      </c>
      <c r="G952" t="inlineStr">
        <is>
          <t>Mão de Obra - Encargos e Provisões</t>
        </is>
      </c>
      <c r="H952" t="inlineStr">
        <is>
          <t xml:space="preserve">  -  INSS Patronal</t>
        </is>
      </c>
      <c r="I952" t="inlineStr">
        <is>
          <t xml:space="preserve"> INSS PATRONAL 05/2026</t>
        </is>
      </c>
      <c r="J952" t="n">
        <v>-30452.51</v>
      </c>
      <c r="K952" t="n">
        <v>-30452.51</v>
      </c>
      <c r="O952" t="inlineStr">
        <is>
          <t>Real</t>
        </is>
      </c>
      <c r="P952" t="inlineStr">
        <is>
          <t>Pago</t>
        </is>
      </c>
      <c r="Q952" t="inlineStr">
        <is>
          <t>05/2026</t>
        </is>
      </c>
      <c r="R952" t="n">
        <v>0</v>
      </c>
    </row>
    <row r="953">
      <c r="A953" t="n">
        <v>210396</v>
      </c>
      <c r="B953" t="inlineStr">
        <is>
          <t>Arcos</t>
        </is>
      </c>
      <c r="C953" t="inlineStr">
        <is>
          <t>PIS</t>
        </is>
      </c>
      <c r="D953" t="inlineStr">
        <is>
          <t>PROVISAO</t>
        </is>
      </c>
      <c r="E953" s="550" t="n">
        <v>46172</v>
      </c>
      <c r="F953" s="550" t="n">
        <v>46198</v>
      </c>
      <c r="G953" t="inlineStr">
        <is>
          <t>Impostos sobre Venda</t>
        </is>
      </c>
      <c r="H953" t="inlineStr">
        <is>
          <t>PIS / COFINS</t>
        </is>
      </c>
      <c r="J953" t="n">
        <v>-6000</v>
      </c>
      <c r="K953" t="n">
        <v>-6000</v>
      </c>
      <c r="O953" t="inlineStr">
        <is>
          <t>Provisionado</t>
        </is>
      </c>
      <c r="Q953" t="inlineStr">
        <is>
          <t>05/2026</t>
        </is>
      </c>
      <c r="R953" t="n">
        <v>0</v>
      </c>
    </row>
    <row r="954">
      <c r="A954" t="n">
        <v>208308</v>
      </c>
      <c r="B954" t="inlineStr">
        <is>
          <t>Arcos</t>
        </is>
      </c>
      <c r="C954" t="inlineStr">
        <is>
          <t>FGTS</t>
        </is>
      </c>
      <c r="D954" t="inlineStr">
        <is>
          <t>1384624 052026</t>
        </is>
      </c>
      <c r="E954" s="550" t="n">
        <v>46172</v>
      </c>
      <c r="F954" s="550" t="n">
        <v>46192</v>
      </c>
      <c r="G954" t="inlineStr">
        <is>
          <t>Mão de Obra - Encargos e Provisões</t>
        </is>
      </c>
      <c r="H954" t="inlineStr">
        <is>
          <t xml:space="preserve">  -  FGTS</t>
        </is>
      </c>
      <c r="I954" t="inlineStr">
        <is>
          <t>Guia FGTS 05/2026</t>
        </is>
      </c>
      <c r="J954" t="n">
        <v>-13846.24</v>
      </c>
      <c r="K954" t="n">
        <v>-13846.24</v>
      </c>
      <c r="O954" t="inlineStr">
        <is>
          <t>Real</t>
        </is>
      </c>
      <c r="P954" t="inlineStr">
        <is>
          <t>Pago</t>
        </is>
      </c>
      <c r="Q954" t="inlineStr">
        <is>
          <t>05/2026</t>
        </is>
      </c>
      <c r="R954" t="n">
        <v>0</v>
      </c>
    </row>
    <row r="955">
      <c r="A955" t="n">
        <v>210384</v>
      </c>
      <c r="B955" t="inlineStr">
        <is>
          <t>Arcos</t>
        </is>
      </c>
      <c r="C955" t="inlineStr">
        <is>
          <t>COFINS</t>
        </is>
      </c>
      <c r="D955" t="inlineStr">
        <is>
          <t>PROVISAO</t>
        </is>
      </c>
      <c r="E955" s="550" t="n">
        <v>46172</v>
      </c>
      <c r="F955" s="550" t="n">
        <v>46198</v>
      </c>
      <c r="G955" t="inlineStr">
        <is>
          <t>Impostos sobre Venda</t>
        </is>
      </c>
      <c r="H955" t="inlineStr">
        <is>
          <t>PIS / COFINS</t>
        </is>
      </c>
      <c r="J955" t="n">
        <v>-25000</v>
      </c>
      <c r="K955" t="n">
        <v>-25000</v>
      </c>
      <c r="O955" t="inlineStr">
        <is>
          <t>Provisionado</t>
        </is>
      </c>
      <c r="Q955" t="inlineStr">
        <is>
          <t>05/2026</t>
        </is>
      </c>
      <c r="R955" t="n">
        <v>0</v>
      </c>
    </row>
    <row r="956">
      <c r="A956" t="n">
        <v>208540</v>
      </c>
      <c r="B956" t="inlineStr">
        <is>
          <t>Arcos</t>
        </is>
      </c>
      <c r="C956" t="inlineStr">
        <is>
          <t>IRRF</t>
        </is>
      </c>
      <c r="D956" t="inlineStr">
        <is>
          <t>258506 052026</t>
        </is>
      </c>
      <c r="E956" s="550" t="n">
        <v>46172</v>
      </c>
      <c r="F956" s="550" t="n">
        <v>46192</v>
      </c>
      <c r="G956" t="inlineStr">
        <is>
          <t>Mão de Obra - Encargos e Provisões</t>
        </is>
      </c>
      <c r="H956" t="inlineStr">
        <is>
          <t>IRRF - MDO CLT - Salário</t>
        </is>
      </c>
      <c r="I956" t="inlineStr">
        <is>
          <t>IRRF 05/2026</t>
        </is>
      </c>
      <c r="J956" t="n">
        <v>-2585.06</v>
      </c>
      <c r="K956" t="n">
        <v>-2585.06</v>
      </c>
      <c r="O956" t="inlineStr">
        <is>
          <t>Real</t>
        </is>
      </c>
      <c r="P956" t="inlineStr">
        <is>
          <t>Pago</t>
        </is>
      </c>
      <c r="Q956" t="inlineStr">
        <is>
          <t>05/2026</t>
        </is>
      </c>
      <c r="R956" t="n">
        <v>0</v>
      </c>
    </row>
    <row r="957">
      <c r="A957" t="n">
        <v>206989</v>
      </c>
      <c r="B957" t="inlineStr">
        <is>
          <t>Arcos</t>
        </is>
      </c>
      <c r="C957" t="inlineStr">
        <is>
          <t>INSS</t>
        </is>
      </c>
      <c r="D957" t="inlineStr">
        <is>
          <t>1132349 052026</t>
        </is>
      </c>
      <c r="E957" s="550" t="n">
        <v>46172</v>
      </c>
      <c r="F957" s="550" t="n">
        <v>46192</v>
      </c>
      <c r="G957" t="inlineStr">
        <is>
          <t>Mão de Obra - Encargos e Provisões</t>
        </is>
      </c>
      <c r="H957" t="inlineStr">
        <is>
          <t xml:space="preserve">  -  INSS Segurados</t>
        </is>
      </c>
      <c r="I957" t="inlineStr">
        <is>
          <t xml:space="preserve"> INSS Segurados - 05/2026</t>
        </is>
      </c>
      <c r="J957" t="n">
        <v>-11323.49</v>
      </c>
      <c r="K957" t="n">
        <v>-11323.49</v>
      </c>
      <c r="O957" t="inlineStr">
        <is>
          <t>Real</t>
        </is>
      </c>
      <c r="P957" t="inlineStr">
        <is>
          <t>Pago</t>
        </is>
      </c>
      <c r="Q957" t="inlineStr">
        <is>
          <t>05/2026</t>
        </is>
      </c>
      <c r="R957" t="n">
        <v>0</v>
      </c>
    </row>
    <row r="958">
      <c r="A958" t="n">
        <v>202412</v>
      </c>
      <c r="B958" t="inlineStr">
        <is>
          <t>Arcos</t>
        </is>
      </c>
      <c r="C958" t="inlineStr">
        <is>
          <t>BRH SAUDE OCUPACIONAL LTDA</t>
        </is>
      </c>
      <c r="D958" t="inlineStr">
        <is>
          <t>5055</t>
        </is>
      </c>
      <c r="E958" s="550" t="n">
        <v>46172</v>
      </c>
      <c r="F958" s="550" t="n">
        <v>46182</v>
      </c>
      <c r="G958" t="inlineStr">
        <is>
          <t>Mão de Obra - Benefícios</t>
        </is>
      </c>
      <c r="H958" t="inlineStr">
        <is>
          <t xml:space="preserve">  -  Exames Periódicos</t>
        </is>
      </c>
      <c r="J958" t="n">
        <v>-535.47</v>
      </c>
      <c r="K958" t="n">
        <v>-535.47</v>
      </c>
      <c r="O958" t="inlineStr">
        <is>
          <t>Real</t>
        </is>
      </c>
      <c r="P958" t="inlineStr">
        <is>
          <t>Pago</t>
        </is>
      </c>
      <c r="Q958" t="inlineStr">
        <is>
          <t>05/2026</t>
        </is>
      </c>
      <c r="R958" t="n">
        <v>0</v>
      </c>
    </row>
    <row r="959">
      <c r="A959" t="n">
        <v>170538</v>
      </c>
      <c r="B959" t="inlineStr">
        <is>
          <t>Arcos</t>
        </is>
      </c>
      <c r="C959" t="inlineStr">
        <is>
          <t xml:space="preserve">MINISTERIO DA FAZENDA </t>
        </is>
      </c>
      <c r="D959" t="inlineStr">
        <is>
          <t>8/60</t>
        </is>
      </c>
      <c r="E959" s="550" t="n">
        <v>46172</v>
      </c>
      <c r="F959" s="550" t="n">
        <v>46171</v>
      </c>
      <c r="G959" t="inlineStr">
        <is>
          <t>Endividamento</t>
        </is>
      </c>
      <c r="H959" t="inlineStr">
        <is>
          <t>Endividamento Geral</t>
        </is>
      </c>
      <c r="I959" t="inlineStr">
        <is>
          <t xml:space="preserve"> PARCELAMENTO 014091164 - EXECUÇÃO FISCAL 5020334-52.2025.4.03.6182 - 60 PARCELAS</t>
        </is>
      </c>
      <c r="J959" t="n">
        <v>-9281.17</v>
      </c>
      <c r="K959" t="n">
        <v>-9281.17</v>
      </c>
      <c r="O959" t="inlineStr">
        <is>
          <t>Real</t>
        </is>
      </c>
      <c r="P959" t="inlineStr">
        <is>
          <t>Pago</t>
        </is>
      </c>
      <c r="Q959" t="inlineStr">
        <is>
          <t>05/2026</t>
        </is>
      </c>
      <c r="R959" t="n">
        <v>0</v>
      </c>
    </row>
    <row r="960">
      <c r="A960" t="n">
        <v>197183</v>
      </c>
      <c r="B960" t="inlineStr">
        <is>
          <t>Arcos</t>
        </is>
      </c>
      <c r="C960" t="inlineStr">
        <is>
          <t>ISS</t>
        </is>
      </c>
      <c r="D960" t="inlineStr">
        <is>
          <t>MAIO2026</t>
        </is>
      </c>
      <c r="E960" s="550" t="n">
        <v>46172</v>
      </c>
      <c r="F960" s="550" t="n">
        <v>46183</v>
      </c>
      <c r="G960" t="inlineStr">
        <is>
          <t>Impostos sobre Venda</t>
        </is>
      </c>
      <c r="H960" t="inlineStr">
        <is>
          <t>ISS</t>
        </is>
      </c>
      <c r="I960" t="inlineStr">
        <is>
          <t xml:space="preserve">ISS SERV PRESTADOS - NF 124 PEARSON EDUCATIO01N.4 D0O4. </t>
        </is>
      </c>
      <c r="J960" t="n">
        <v>-45</v>
      </c>
      <c r="K960" t="n">
        <v>-45</v>
      </c>
      <c r="O960" t="inlineStr">
        <is>
          <t>Real</t>
        </is>
      </c>
      <c r="P960" t="inlineStr">
        <is>
          <t>Pago</t>
        </is>
      </c>
      <c r="Q960" t="inlineStr">
        <is>
          <t>05/2026</t>
        </is>
      </c>
      <c r="R960" t="n">
        <v>0</v>
      </c>
    </row>
    <row r="961">
      <c r="A961" t="n">
        <v>197044</v>
      </c>
      <c r="B961" t="inlineStr">
        <is>
          <t>Arcos</t>
        </is>
      </c>
      <c r="C961" t="inlineStr">
        <is>
          <t>ICMS</t>
        </is>
      </c>
      <c r="D961" t="inlineStr">
        <is>
          <t>MAIO2026</t>
        </is>
      </c>
      <c r="E961" s="550" t="n">
        <v>46172</v>
      </c>
      <c r="F961" s="550" t="n">
        <v>46195</v>
      </c>
      <c r="G961" t="inlineStr">
        <is>
          <t>Impostos sobre Venda</t>
        </is>
      </c>
      <c r="H961" t="inlineStr">
        <is>
          <t>ICMS</t>
        </is>
      </c>
      <c r="J961" t="n">
        <v>-36621.25</v>
      </c>
      <c r="K961" t="n">
        <v>-36621.25</v>
      </c>
      <c r="O961" t="inlineStr">
        <is>
          <t>Real</t>
        </is>
      </c>
      <c r="P961" t="inlineStr">
        <is>
          <t>Pago</t>
        </is>
      </c>
      <c r="Q961" t="inlineStr">
        <is>
          <t>05/2026</t>
        </is>
      </c>
      <c r="R961" t="n">
        <v>0</v>
      </c>
    </row>
    <row r="962">
      <c r="A962" t="n">
        <v>197195</v>
      </c>
      <c r="B962" t="inlineStr">
        <is>
          <t>Arcos</t>
        </is>
      </c>
      <c r="C962" t="inlineStr">
        <is>
          <t>ISS</t>
        </is>
      </c>
      <c r="D962" t="inlineStr">
        <is>
          <t>MAIO2026</t>
        </is>
      </c>
      <c r="E962" s="550" t="n">
        <v>46172</v>
      </c>
      <c r="F962" s="550" t="n">
        <v>46183</v>
      </c>
      <c r="G962" t="inlineStr">
        <is>
          <t>Utilidades</t>
        </is>
      </c>
      <c r="H962" t="inlineStr">
        <is>
          <t>Coleta de lixo</t>
        </is>
      </c>
      <c r="I962" t="inlineStr">
        <is>
          <t>ISS SERV TOMADOS</t>
        </is>
      </c>
      <c r="J962" t="n">
        <v>-277.38</v>
      </c>
      <c r="K962" t="n">
        <v>-277.38</v>
      </c>
      <c r="O962" t="inlineStr">
        <is>
          <t>Real</t>
        </is>
      </c>
      <c r="P962" t="inlineStr">
        <is>
          <t>Pago</t>
        </is>
      </c>
      <c r="Q962" t="inlineStr">
        <is>
          <t>05/2026</t>
        </is>
      </c>
      <c r="R962" t="n">
        <v>0</v>
      </c>
    </row>
    <row r="963">
      <c r="A963" t="n">
        <v>197309</v>
      </c>
      <c r="B963" t="inlineStr">
        <is>
          <t>Arcos</t>
        </is>
      </c>
      <c r="C963" t="inlineStr">
        <is>
          <t>IRRF</t>
        </is>
      </c>
      <c r="D963" t="inlineStr">
        <is>
          <t>MAIO2026</t>
        </is>
      </c>
      <c r="E963" s="550" t="n">
        <v>46172</v>
      </c>
      <c r="F963" s="550" t="n">
        <v>46192</v>
      </c>
      <c r="G963" t="inlineStr">
        <is>
          <t>Serviços de Terceiros</t>
        </is>
      </c>
      <c r="H963" t="inlineStr">
        <is>
          <t>Assessoria Contabil</t>
        </is>
      </c>
      <c r="I963" t="inlineStr">
        <is>
          <t>IRRF PRESTADOR PJ</t>
        </is>
      </c>
      <c r="J963" t="n">
        <v>-69.91</v>
      </c>
      <c r="K963" t="n">
        <v>-69.91</v>
      </c>
      <c r="O963" t="inlineStr">
        <is>
          <t>Real</t>
        </is>
      </c>
      <c r="P963" t="inlineStr">
        <is>
          <t>Pago</t>
        </is>
      </c>
      <c r="Q963" t="inlineStr">
        <is>
          <t>05/2026</t>
        </is>
      </c>
      <c r="R963" t="n">
        <v>0</v>
      </c>
    </row>
    <row r="964">
      <c r="A964" t="n">
        <v>177858</v>
      </c>
      <c r="B964" t="inlineStr">
        <is>
          <t>Arcos</t>
        </is>
      </c>
      <c r="C964" t="inlineStr">
        <is>
          <t xml:space="preserve">MINISTERIO DA FAZENDA </t>
        </is>
      </c>
      <c r="D964" t="inlineStr">
        <is>
          <t>13/60</t>
        </is>
      </c>
      <c r="E964" s="550" t="n">
        <v>46170</v>
      </c>
      <c r="F964" s="550" t="n">
        <v>46354</v>
      </c>
      <c r="G964" t="inlineStr">
        <is>
          <t>Endividamento</t>
        </is>
      </c>
      <c r="H964" t="inlineStr">
        <is>
          <t>Endividamento Geral</t>
        </is>
      </c>
      <c r="I964" t="inlineStr">
        <is>
          <t>PARCELAMENTO 014247772 - IRPJ E CSLL RELATIVOS AO 3º E 4º TRI DE 2022</t>
        </is>
      </c>
      <c r="J964" t="n">
        <v>-8566.18</v>
      </c>
      <c r="K964" t="n">
        <v>-8566.18</v>
      </c>
      <c r="O964" t="inlineStr">
        <is>
          <t>Provisionado</t>
        </is>
      </c>
      <c r="Q964" t="inlineStr">
        <is>
          <t>05/2026</t>
        </is>
      </c>
      <c r="R964" t="n">
        <v>0</v>
      </c>
    </row>
    <row r="965">
      <c r="A965" t="n">
        <v>215699</v>
      </c>
      <c r="B965" t="inlineStr">
        <is>
          <t>Arcos</t>
        </is>
      </c>
      <c r="C965" t="inlineStr">
        <is>
          <t xml:space="preserve">CSRF </t>
        </is>
      </c>
      <c r="D965" t="inlineStr">
        <is>
          <t>MAIO2026</t>
        </is>
      </c>
      <c r="E965" s="550" t="n">
        <v>46170</v>
      </c>
      <c r="F965" s="550" t="n">
        <v>46192</v>
      </c>
      <c r="G965" t="inlineStr">
        <is>
          <t>Serviços de Terceiros</t>
        </is>
      </c>
      <c r="H965" t="inlineStr">
        <is>
          <t>Assessoria Contabil</t>
        </is>
      </c>
      <c r="J965" t="n">
        <v>-264.84</v>
      </c>
      <c r="K965" t="n">
        <v>-264.84</v>
      </c>
      <c r="O965" t="inlineStr">
        <is>
          <t>Real</t>
        </is>
      </c>
      <c r="P965" t="inlineStr">
        <is>
          <t>Pago</t>
        </is>
      </c>
      <c r="Q965" t="inlineStr">
        <is>
          <t>05/2026</t>
        </is>
      </c>
      <c r="R965" t="n">
        <v>0</v>
      </c>
    </row>
    <row r="966">
      <c r="A966" t="n">
        <v>235392</v>
      </c>
      <c r="B966" t="inlineStr">
        <is>
          <t>Arcos</t>
        </is>
      </c>
      <c r="C966" t="inlineStr">
        <is>
          <t xml:space="preserve">KAMINO INSTITUICAO DE PAGAMENTO LTDA </t>
        </is>
      </c>
      <c r="E966" s="550" t="n">
        <v>46170</v>
      </c>
      <c r="F966" s="550" t="n">
        <v>46170</v>
      </c>
      <c r="G966" t="inlineStr">
        <is>
          <t>Despesas Financeiras</t>
        </is>
      </c>
      <c r="H966" t="inlineStr">
        <is>
          <t>Tarifas Bancárias</t>
        </is>
      </c>
      <c r="J966" t="n">
        <v>-0.5</v>
      </c>
      <c r="K966" t="n">
        <v>-0.5</v>
      </c>
      <c r="O966" t="inlineStr">
        <is>
          <t>Real</t>
        </is>
      </c>
      <c r="P966" t="inlineStr">
        <is>
          <t>Pago</t>
        </is>
      </c>
      <c r="Q966" t="inlineStr">
        <is>
          <t>05/2026</t>
        </is>
      </c>
      <c r="R966" t="n">
        <v>0</v>
      </c>
    </row>
    <row r="967">
      <c r="A967" t="n">
        <v>235155</v>
      </c>
      <c r="B967" t="inlineStr">
        <is>
          <t>Arcos</t>
        </is>
      </c>
      <c r="C967" t="inlineStr">
        <is>
          <t>BANCO DO BRASIL SA</t>
        </is>
      </c>
      <c r="E967" s="550" t="n">
        <v>46169</v>
      </c>
      <c r="F967" s="550" t="n">
        <v>46169</v>
      </c>
      <c r="G967" t="inlineStr">
        <is>
          <t>Despesas Financeiras</t>
        </is>
      </c>
      <c r="H967" t="inlineStr">
        <is>
          <t>Tarifas Bancárias</t>
        </is>
      </c>
      <c r="J967" t="n">
        <v>-3.5</v>
      </c>
      <c r="K967" t="n">
        <v>-3.5</v>
      </c>
      <c r="O967" t="inlineStr">
        <is>
          <t>Real</t>
        </is>
      </c>
      <c r="P967" t="inlineStr">
        <is>
          <t>Pago</t>
        </is>
      </c>
      <c r="Q967" t="inlineStr">
        <is>
          <t>05/2026</t>
        </is>
      </c>
      <c r="R967" t="n">
        <v>0</v>
      </c>
    </row>
    <row r="968">
      <c r="A968" t="n">
        <v>235156</v>
      </c>
      <c r="B968" t="inlineStr">
        <is>
          <t>Arcos</t>
        </is>
      </c>
      <c r="C968" t="inlineStr">
        <is>
          <t xml:space="preserve">KAMINO INSTITUICAO DE PAGAMENTO LTDA </t>
        </is>
      </c>
      <c r="E968" s="550" t="n">
        <v>46169</v>
      </c>
      <c r="F968" s="550" t="n">
        <v>46169</v>
      </c>
      <c r="G968" t="inlineStr">
        <is>
          <t>Despesas Financeiras</t>
        </is>
      </c>
      <c r="H968" t="inlineStr">
        <is>
          <t>Tarifas Bancárias</t>
        </is>
      </c>
      <c r="J968" t="n">
        <v>-2</v>
      </c>
      <c r="K968" t="n">
        <v>-2</v>
      </c>
      <c r="O968" t="inlineStr">
        <is>
          <t>Real</t>
        </is>
      </c>
      <c r="P968" t="inlineStr">
        <is>
          <t>Pago</t>
        </is>
      </c>
      <c r="Q968" t="inlineStr">
        <is>
          <t>05/2026</t>
        </is>
      </c>
      <c r="R968" t="n">
        <v>0</v>
      </c>
    </row>
    <row r="969">
      <c r="A969" t="n">
        <v>236662</v>
      </c>
      <c r="B969" t="inlineStr">
        <is>
          <t>Arcos</t>
        </is>
      </c>
      <c r="C969" t="inlineStr">
        <is>
          <t>MERCADO PAGO.COM REPRESENTACOES LTDA</t>
        </is>
      </c>
      <c r="D969" t="inlineStr">
        <is>
          <t>310140</t>
        </is>
      </c>
      <c r="E969" s="550" t="n">
        <v>46169</v>
      </c>
      <c r="F969" s="550" t="n">
        <v>46176</v>
      </c>
      <c r="G969" t="inlineStr">
        <is>
          <t>Utilidades</t>
        </is>
      </c>
      <c r="H969" t="inlineStr">
        <is>
          <t>Utensilios</t>
        </is>
      </c>
      <c r="I969" t="inlineStr">
        <is>
          <t xml:space="preserve"> A VISTA</t>
        </is>
      </c>
      <c r="J969" t="n">
        <v>-200.43</v>
      </c>
      <c r="K969" t="n">
        <v>-200.43</v>
      </c>
      <c r="O969" t="inlineStr">
        <is>
          <t>Real</t>
        </is>
      </c>
      <c r="P969" t="inlineStr">
        <is>
          <t>Pago</t>
        </is>
      </c>
      <c r="Q969" t="inlineStr">
        <is>
          <t>05/2026</t>
        </is>
      </c>
      <c r="R969" t="n">
        <v>0</v>
      </c>
    </row>
    <row r="970">
      <c r="A970" t="n">
        <v>234278</v>
      </c>
      <c r="B970" t="inlineStr">
        <is>
          <t>Arcos</t>
        </is>
      </c>
      <c r="C970" t="inlineStr">
        <is>
          <t>FABRICA DE BARES SERVICOS LTDA FB</t>
        </is>
      </c>
      <c r="D970" t="inlineStr">
        <is>
          <t>RP0702026</t>
        </is>
      </c>
      <c r="E970" s="550" t="n">
        <v>46168</v>
      </c>
      <c r="F970" s="550" t="n">
        <v>46169</v>
      </c>
      <c r="G970" t="inlineStr">
        <is>
          <t>Dividendos e Remunerações Variáveis</t>
        </is>
      </c>
      <c r="H970" t="inlineStr">
        <is>
          <t>Dividendos</t>
        </is>
      </c>
      <c r="I970" t="inlineStr">
        <is>
          <t>DIVIDENDOS - 04/2026</t>
        </is>
      </c>
      <c r="J970" t="n">
        <v>-120000</v>
      </c>
      <c r="K970" t="n">
        <v>-120000</v>
      </c>
      <c r="O970" t="inlineStr">
        <is>
          <t>Real</t>
        </is>
      </c>
      <c r="P970" t="inlineStr">
        <is>
          <t>Pago</t>
        </is>
      </c>
      <c r="Q970" t="inlineStr">
        <is>
          <t>05/2026</t>
        </is>
      </c>
      <c r="R970" t="n">
        <v>0</v>
      </c>
    </row>
    <row r="971">
      <c r="A971" t="n">
        <v>236613</v>
      </c>
      <c r="B971" t="inlineStr">
        <is>
          <t>Arcos</t>
        </is>
      </c>
      <c r="C971" t="inlineStr">
        <is>
          <t>D FILIPA - LOCACAO DE MAT. FESTAS E EVEN</t>
        </is>
      </c>
      <c r="D971" t="inlineStr">
        <is>
          <t>42845</t>
        </is>
      </c>
      <c r="E971" s="550" t="n">
        <v>46168</v>
      </c>
      <c r="F971" s="550" t="n">
        <v>46183</v>
      </c>
      <c r="G971" t="inlineStr">
        <is>
          <t>Custos de Eventos</t>
        </is>
      </c>
      <c r="H971" t="inlineStr">
        <is>
          <t>Locação de Utensílios - Eventos</t>
        </is>
      </c>
      <c r="I971" t="inlineStr">
        <is>
          <t>LOCACAO DE UTENSILIOS PARA EVENTO - 05/2026</t>
        </is>
      </c>
      <c r="J971" t="n">
        <v>-4409.45</v>
      </c>
      <c r="K971" t="n">
        <v>-4409.45</v>
      </c>
      <c r="O971" t="inlineStr">
        <is>
          <t>Real</t>
        </is>
      </c>
      <c r="P971" t="inlineStr">
        <is>
          <t>Pago</t>
        </is>
      </c>
      <c r="Q971" t="inlineStr">
        <is>
          <t>05/2026</t>
        </is>
      </c>
      <c r="R971" t="n">
        <v>0</v>
      </c>
    </row>
    <row r="972">
      <c r="A972" t="n">
        <v>234279</v>
      </c>
      <c r="B972" t="inlineStr">
        <is>
          <t>Arcos</t>
        </is>
      </c>
      <c r="C972" t="inlineStr">
        <is>
          <t>FACUNDO GUERRA RIVERO</t>
        </is>
      </c>
      <c r="D972" t="inlineStr">
        <is>
          <t>RP0712026</t>
        </is>
      </c>
      <c r="E972" s="550" t="n">
        <v>46168</v>
      </c>
      <c r="F972" s="550" t="n">
        <v>46169</v>
      </c>
      <c r="G972" t="inlineStr">
        <is>
          <t>Dividendos e Remunerações Variáveis</t>
        </is>
      </c>
      <c r="H972" t="inlineStr">
        <is>
          <t>Dividendos</t>
        </is>
      </c>
      <c r="I972" t="inlineStr">
        <is>
          <t>DIVIDENDOS - 04/2026</t>
        </is>
      </c>
      <c r="J972" t="n">
        <v>-180000</v>
      </c>
      <c r="K972" t="n">
        <v>-180000</v>
      </c>
      <c r="O972" t="inlineStr">
        <is>
          <t>Real</t>
        </is>
      </c>
      <c r="P972" t="inlineStr">
        <is>
          <t>Pago</t>
        </is>
      </c>
      <c r="Q972" t="inlineStr">
        <is>
          <t>05/2026</t>
        </is>
      </c>
      <c r="R972" t="n">
        <v>0</v>
      </c>
    </row>
    <row r="973">
      <c r="A973" t="n">
        <v>235146</v>
      </c>
      <c r="B973" t="inlineStr">
        <is>
          <t>Arcos</t>
        </is>
      </c>
      <c r="C973" t="inlineStr">
        <is>
          <t xml:space="preserve">KAMINO INSTITUICAO DE PAGAMENTO LTDA </t>
        </is>
      </c>
      <c r="E973" s="550" t="n">
        <v>46168</v>
      </c>
      <c r="F973" s="550" t="n">
        <v>46168</v>
      </c>
      <c r="G973" t="inlineStr">
        <is>
          <t>Despesas Financeiras</t>
        </is>
      </c>
      <c r="H973" t="inlineStr">
        <is>
          <t>Tarifas Bancárias</t>
        </is>
      </c>
      <c r="J973" t="n">
        <v>-0.5</v>
      </c>
      <c r="K973" t="n">
        <v>-0.5</v>
      </c>
      <c r="O973" t="inlineStr">
        <is>
          <t>Real</t>
        </is>
      </c>
      <c r="P973" t="inlineStr">
        <is>
          <t>Pago</t>
        </is>
      </c>
      <c r="Q973" t="inlineStr">
        <is>
          <t>05/2026</t>
        </is>
      </c>
      <c r="R973" t="n">
        <v>0</v>
      </c>
    </row>
    <row r="974">
      <c r="A974" t="n">
        <v>234282</v>
      </c>
      <c r="B974" t="inlineStr">
        <is>
          <t>Arcos</t>
        </is>
      </c>
      <c r="C974" t="inlineStr">
        <is>
          <t xml:space="preserve">ANDRE YAMAMOMOTO GOMES </t>
        </is>
      </c>
      <c r="D974" t="inlineStr">
        <is>
          <t>156</t>
        </is>
      </c>
      <c r="E974" s="550" t="n">
        <v>46168</v>
      </c>
      <c r="F974" s="550" t="n">
        <v>46177</v>
      </c>
      <c r="G974" t="inlineStr">
        <is>
          <t>Marketing</t>
        </is>
      </c>
      <c r="H974" t="inlineStr">
        <is>
          <t>Sessão de Fotos/Captação de Vídeo</t>
        </is>
      </c>
      <c r="I974" t="inlineStr">
        <is>
          <t>COBERTURA FOTOGRAFICA SALAO DOURADO/BRUNCH - 05/2026</t>
        </is>
      </c>
      <c r="J974" t="n">
        <v>-4900</v>
      </c>
      <c r="K974" t="n">
        <v>-4900</v>
      </c>
      <c r="O974" t="inlineStr">
        <is>
          <t>Real</t>
        </is>
      </c>
      <c r="P974" t="inlineStr">
        <is>
          <t>Pago</t>
        </is>
      </c>
      <c r="Q974" t="inlineStr">
        <is>
          <t>05/2026</t>
        </is>
      </c>
      <c r="R974" t="n">
        <v>0</v>
      </c>
    </row>
    <row r="975">
      <c r="A975" t="n">
        <v>212263</v>
      </c>
      <c r="B975" t="inlineStr">
        <is>
          <t>Arcos</t>
        </is>
      </c>
      <c r="C975" t="inlineStr">
        <is>
          <t>SECRETARIA DE ESTADO DA FAZENDA</t>
        </is>
      </c>
      <c r="D975" t="inlineStr">
        <is>
          <t>4/4</t>
        </is>
      </c>
      <c r="E975" s="550" t="n">
        <v>46168</v>
      </c>
      <c r="F975" s="550" t="n">
        <v>46203</v>
      </c>
      <c r="G975" t="inlineStr">
        <is>
          <t>Endividamento</t>
        </is>
      </c>
      <c r="H975" t="inlineStr">
        <is>
          <t>Endividamento Geral</t>
        </is>
      </c>
      <c r="I975" t="inlineStr">
        <is>
          <t xml:space="preserve"> TERMO DE ACEITE DO PTE Nº 70217079-4 / CRÉDITOS INSCRITOS EM DÍVIDA ATIVA INCLUÍDOS NA PRESENTE TRANSAÇÃO - CDA 1462950709 ICMS Declarado</t>
        </is>
      </c>
      <c r="J975" t="n">
        <v>-725.14</v>
      </c>
      <c r="K975" t="n">
        <v>-725.14</v>
      </c>
      <c r="O975" t="inlineStr">
        <is>
          <t>Provisionado</t>
        </is>
      </c>
      <c r="Q975" t="inlineStr">
        <is>
          <t>05/2026</t>
        </is>
      </c>
      <c r="R975" t="n">
        <v>0</v>
      </c>
    </row>
    <row r="976">
      <c r="A976" t="n">
        <v>212179</v>
      </c>
      <c r="B976" t="inlineStr">
        <is>
          <t>Arcos</t>
        </is>
      </c>
      <c r="C976" t="inlineStr">
        <is>
          <t>SECRETARIA DE ESTADO DA FAZENDA</t>
        </is>
      </c>
      <c r="D976" t="inlineStr">
        <is>
          <t>4/84</t>
        </is>
      </c>
      <c r="E976" s="550" t="n">
        <v>46168</v>
      </c>
      <c r="F976" s="550" t="n">
        <v>46203</v>
      </c>
      <c r="G976" t="inlineStr">
        <is>
          <t>Endividamento</t>
        </is>
      </c>
      <c r="H976" t="inlineStr">
        <is>
          <t>Endividamento Geral</t>
        </is>
      </c>
      <c r="I976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976" t="n">
        <v>-3381.49</v>
      </c>
      <c r="K976" t="n">
        <v>-3381.49</v>
      </c>
      <c r="O976" t="inlineStr">
        <is>
          <t>Provisionado</t>
        </is>
      </c>
      <c r="Q976" t="inlineStr">
        <is>
          <t>05/2026</t>
        </is>
      </c>
      <c r="R976" t="n">
        <v>0</v>
      </c>
    </row>
    <row r="977">
      <c r="A977" t="n">
        <v>235144</v>
      </c>
      <c r="B977" t="inlineStr">
        <is>
          <t>Arcos</t>
        </is>
      </c>
      <c r="C977" t="inlineStr">
        <is>
          <t xml:space="preserve">KAMINO INSTITUICAO DE PAGAMENTO LTDA </t>
        </is>
      </c>
      <c r="E977" s="550" t="n">
        <v>46167</v>
      </c>
      <c r="F977" s="550" t="n">
        <v>46167</v>
      </c>
      <c r="G977" t="inlineStr">
        <is>
          <t>Despesas Financeiras</t>
        </is>
      </c>
      <c r="H977" t="inlineStr">
        <is>
          <t>Tarifas Bancárias</t>
        </is>
      </c>
      <c r="J977" t="n">
        <v>-3</v>
      </c>
      <c r="K977" t="n">
        <v>-3</v>
      </c>
      <c r="O977" t="inlineStr">
        <is>
          <t>Real</t>
        </is>
      </c>
      <c r="P977" t="inlineStr">
        <is>
          <t>Pago</t>
        </is>
      </c>
      <c r="Q977" t="inlineStr">
        <is>
          <t>05/2026</t>
        </is>
      </c>
      <c r="R977" t="n">
        <v>0</v>
      </c>
    </row>
    <row r="978">
      <c r="A978" t="n">
        <v>235143</v>
      </c>
      <c r="B978" t="inlineStr">
        <is>
          <t>Arcos</t>
        </is>
      </c>
      <c r="C978" t="inlineStr">
        <is>
          <t>BANCO DO BRASIL SA</t>
        </is>
      </c>
      <c r="E978" s="550" t="n">
        <v>46167</v>
      </c>
      <c r="F978" s="550" t="n">
        <v>46167</v>
      </c>
      <c r="G978" t="inlineStr">
        <is>
          <t>Despesas Financeiras</t>
        </is>
      </c>
      <c r="H978" t="inlineStr">
        <is>
          <t>Tarifas Bancárias</t>
        </is>
      </c>
      <c r="I978" t="inlineStr">
        <is>
          <t xml:space="preserve"> PACOTE DE SERVIÇOS</t>
        </is>
      </c>
      <c r="J978" t="n">
        <v>-215.9</v>
      </c>
      <c r="K978" t="n">
        <v>-215.9</v>
      </c>
      <c r="O978" t="inlineStr">
        <is>
          <t>Real</t>
        </is>
      </c>
      <c r="P978" t="inlineStr">
        <is>
          <t>Pago</t>
        </is>
      </c>
      <c r="Q978" t="inlineStr">
        <is>
          <t>05/2026</t>
        </is>
      </c>
      <c r="R978" t="n">
        <v>0</v>
      </c>
    </row>
    <row r="979">
      <c r="A979" t="n">
        <v>236610</v>
      </c>
      <c r="B979" t="inlineStr">
        <is>
          <t>Arcos</t>
        </is>
      </c>
      <c r="C979" t="inlineStr">
        <is>
          <t xml:space="preserve">BETEL SOLUCOES EM HIGIENIZACAO LTDA </t>
        </is>
      </c>
      <c r="D979" t="inlineStr">
        <is>
          <t>1069</t>
        </is>
      </c>
      <c r="E979" s="550" t="n">
        <v>46167</v>
      </c>
      <c r="F979" s="550" t="n">
        <v>46181</v>
      </c>
      <c r="G979" t="inlineStr">
        <is>
          <t>Utilidades</t>
        </is>
      </c>
      <c r="H979" t="inlineStr">
        <is>
          <t>Descartaveis</t>
        </is>
      </c>
      <c r="I979" t="inlineStr">
        <is>
          <t>ETIQUETAS DA IMPRESSORA DE ETIQUETAS - 05/2026</t>
        </is>
      </c>
      <c r="J979" t="n">
        <v>-828</v>
      </c>
      <c r="K979" t="n">
        <v>-828</v>
      </c>
      <c r="O979" t="inlineStr">
        <is>
          <t>Real</t>
        </is>
      </c>
      <c r="P979" t="inlineStr">
        <is>
          <t>Pago</t>
        </is>
      </c>
      <c r="Q979" t="inlineStr">
        <is>
          <t>05/2026</t>
        </is>
      </c>
      <c r="R979" t="n">
        <v>0</v>
      </c>
    </row>
    <row r="980">
      <c r="A980" t="n">
        <v>236601</v>
      </c>
      <c r="B980" t="inlineStr">
        <is>
          <t>Arcos</t>
        </is>
      </c>
      <c r="C980" t="inlineStr">
        <is>
          <t>PRESHH ALUGUEL DE MAQUINAS LTDA</t>
        </is>
      </c>
      <c r="D980" t="inlineStr">
        <is>
          <t>T-40495</t>
        </is>
      </c>
      <c r="E980" s="550" t="n">
        <v>46166</v>
      </c>
      <c r="F980" s="550" t="n">
        <v>46185</v>
      </c>
      <c r="G980" t="inlineStr">
        <is>
          <t>Utilidades</t>
        </is>
      </c>
      <c r="H980" t="inlineStr">
        <is>
          <t>Material de Consumo - Gelo/ Gas CO2/ Carvao /Velas</t>
        </is>
      </c>
      <c r="I980" t="inlineStr">
        <is>
          <t>REPOSICAO DE GAS - 05/2026</t>
        </is>
      </c>
      <c r="J980" t="n">
        <v>-396</v>
      </c>
      <c r="K980" t="n">
        <v>-396</v>
      </c>
      <c r="O980" t="inlineStr">
        <is>
          <t>Real</t>
        </is>
      </c>
      <c r="P980" t="inlineStr">
        <is>
          <t>Pago</t>
        </is>
      </c>
      <c r="Q980" t="inlineStr">
        <is>
          <t>05/2026</t>
        </is>
      </c>
      <c r="R980" t="n">
        <v>0</v>
      </c>
    </row>
    <row r="981">
      <c r="A981" t="n">
        <v>234463</v>
      </c>
      <c r="B981" t="inlineStr">
        <is>
          <t>Arcos</t>
        </is>
      </c>
      <c r="C981" t="inlineStr">
        <is>
          <t>PETTY CASH ARCOS</t>
        </is>
      </c>
      <c r="D981" t="inlineStr">
        <is>
          <t>4298 052026</t>
        </is>
      </c>
      <c r="E981" s="550" t="n">
        <v>46165</v>
      </c>
      <c r="F981" s="550" t="n">
        <v>46178</v>
      </c>
      <c r="G981" t="inlineStr">
        <is>
          <t>Manutenção</t>
        </is>
      </c>
      <c r="H981" t="inlineStr">
        <is>
          <t>Material de Manutenção</t>
        </is>
      </c>
      <c r="I981" t="inlineStr">
        <is>
          <t>MANUTENCAO DE EMERGENCIA - 6100</t>
        </is>
      </c>
      <c r="J981" t="n">
        <v>-42.98</v>
      </c>
      <c r="K981" t="n">
        <v>-42.98</v>
      </c>
      <c r="O981" t="inlineStr">
        <is>
          <t>Real</t>
        </is>
      </c>
      <c r="P981" t="inlineStr">
        <is>
          <t>Pago</t>
        </is>
      </c>
      <c r="Q981" t="inlineStr">
        <is>
          <t>05/2026</t>
        </is>
      </c>
      <c r="R981" t="n">
        <v>0</v>
      </c>
    </row>
    <row r="982">
      <c r="A982" t="n">
        <v>233181</v>
      </c>
      <c r="B982" t="inlineStr">
        <is>
          <t>Arcos</t>
        </is>
      </c>
      <c r="C982" t="inlineStr">
        <is>
          <t xml:space="preserve">KAMINO INSTITUICAO DE PAGAMENTO LTDA </t>
        </is>
      </c>
      <c r="E982" s="550" t="n">
        <v>46162</v>
      </c>
      <c r="F982" s="550" t="n">
        <v>46162</v>
      </c>
      <c r="G982" t="inlineStr">
        <is>
          <t>Despesas Financeiras</t>
        </is>
      </c>
      <c r="H982" t="inlineStr">
        <is>
          <t>Tarifas Bancárias</t>
        </is>
      </c>
      <c r="I982" t="inlineStr">
        <is>
          <t xml:space="preserve"> Tarifa PIX </t>
        </is>
      </c>
      <c r="J982" t="n">
        <v>-0.5</v>
      </c>
      <c r="K982" t="n">
        <v>-0.5</v>
      </c>
      <c r="O982" t="inlineStr">
        <is>
          <t>Real</t>
        </is>
      </c>
      <c r="P982" t="inlineStr">
        <is>
          <t>Pago</t>
        </is>
      </c>
      <c r="Q982" t="inlineStr">
        <is>
          <t>05/2026</t>
        </is>
      </c>
      <c r="R982" t="n">
        <v>0</v>
      </c>
    </row>
    <row r="983">
      <c r="A983" t="n">
        <v>234461</v>
      </c>
      <c r="B983" t="inlineStr">
        <is>
          <t>Arcos</t>
        </is>
      </c>
      <c r="C983" t="inlineStr">
        <is>
          <t>PETTY CASH ARCOS</t>
        </is>
      </c>
      <c r="D983" t="inlineStr">
        <is>
          <t>660 052026</t>
        </is>
      </c>
      <c r="E983" s="550" t="n">
        <v>46162</v>
      </c>
      <c r="F983" s="550" t="n">
        <v>46178</v>
      </c>
      <c r="G983" t="inlineStr">
        <is>
          <t>Utilidades</t>
        </is>
      </c>
      <c r="H983" t="inlineStr">
        <is>
          <t>Utensilios</t>
        </is>
      </c>
      <c r="I983" t="inlineStr">
        <is>
          <t xml:space="preserve">REPOSICAO - 6100
</t>
        </is>
      </c>
      <c r="J983" t="n">
        <v>-6.6</v>
      </c>
      <c r="K983" t="n">
        <v>-6.6</v>
      </c>
      <c r="O983" t="inlineStr">
        <is>
          <t>Real</t>
        </is>
      </c>
      <c r="P983" t="inlineStr">
        <is>
          <t>Pago</t>
        </is>
      </c>
      <c r="Q983" t="inlineStr">
        <is>
          <t>05/2026</t>
        </is>
      </c>
      <c r="R983" t="n">
        <v>0</v>
      </c>
    </row>
    <row r="984">
      <c r="A984" t="n">
        <v>233199</v>
      </c>
      <c r="B984" t="inlineStr">
        <is>
          <t>Arcos</t>
        </is>
      </c>
      <c r="C984" t="inlineStr">
        <is>
          <t>BANCO DO BRASIL SA</t>
        </is>
      </c>
      <c r="E984" s="550" t="n">
        <v>46162</v>
      </c>
      <c r="F984" s="550" t="n">
        <v>46162</v>
      </c>
      <c r="G984" t="inlineStr">
        <is>
          <t>Despesas Financeiras</t>
        </is>
      </c>
      <c r="H984" t="inlineStr">
        <is>
          <t>Tarifas Bancárias</t>
        </is>
      </c>
      <c r="I984" t="inlineStr">
        <is>
          <t xml:space="preserve"> Tarifa Pag Salário</t>
        </is>
      </c>
      <c r="J984" t="n">
        <v>-49</v>
      </c>
      <c r="K984" t="n">
        <v>-49</v>
      </c>
      <c r="O984" t="inlineStr">
        <is>
          <t>Real</t>
        </is>
      </c>
      <c r="P984" t="inlineStr">
        <is>
          <t>Pago</t>
        </is>
      </c>
      <c r="Q984" t="inlineStr">
        <is>
          <t>05/2026</t>
        </is>
      </c>
      <c r="R984" t="n">
        <v>0</v>
      </c>
    </row>
    <row r="985">
      <c r="A985" t="n">
        <v>234462</v>
      </c>
      <c r="B985" t="inlineStr">
        <is>
          <t>Arcos</t>
        </is>
      </c>
      <c r="C985" t="inlineStr">
        <is>
          <t>PETTY CASH ARCOS</t>
        </is>
      </c>
      <c r="D985" t="inlineStr">
        <is>
          <t>699 052026</t>
        </is>
      </c>
      <c r="E985" s="550" t="n">
        <v>46162</v>
      </c>
      <c r="F985" s="550" t="n">
        <v>46178</v>
      </c>
      <c r="G985" t="inlineStr">
        <is>
          <t>Manutenção</t>
        </is>
      </c>
      <c r="H985" t="inlineStr">
        <is>
          <t>Material de Manutenção</t>
        </is>
      </c>
      <c r="I985" t="inlineStr">
        <is>
          <t>MANUTENCAO DE EMERGENCIA - 6100</t>
        </is>
      </c>
      <c r="J985" t="n">
        <v>-6.99</v>
      </c>
      <c r="K985" t="n">
        <v>-6.99</v>
      </c>
      <c r="O985" t="inlineStr">
        <is>
          <t>Real</t>
        </is>
      </c>
      <c r="P985" t="inlineStr">
        <is>
          <t>Pago</t>
        </is>
      </c>
      <c r="Q985" t="inlineStr">
        <is>
          <t>05/2026</t>
        </is>
      </c>
      <c r="R985" t="n">
        <v>0</v>
      </c>
    </row>
    <row r="986">
      <c r="A986" t="n">
        <v>236584</v>
      </c>
      <c r="B986" t="inlineStr">
        <is>
          <t>Arcos</t>
        </is>
      </c>
      <c r="C986" t="inlineStr">
        <is>
          <t>CEM ENGENHARIA DA MANUTENCAO LTDA</t>
        </is>
      </c>
      <c r="D986" t="inlineStr">
        <is>
          <t>3202</t>
        </is>
      </c>
      <c r="E986" s="550" t="n">
        <v>46161</v>
      </c>
      <c r="F986" s="550" t="n">
        <v>46181</v>
      </c>
      <c r="G986" t="inlineStr">
        <is>
          <t>Manutenção</t>
        </is>
      </c>
      <c r="H986" t="inlineStr">
        <is>
          <t>Material de Manutenção</t>
        </is>
      </c>
      <c r="I986" t="inlineStr">
        <is>
          <t>MATERIAL MANUTENCAO AR CONDICIONADO - 05/2026</t>
        </is>
      </c>
      <c r="J986" t="n">
        <v>-114.04</v>
      </c>
      <c r="K986" t="n">
        <v>-114.04</v>
      </c>
      <c r="O986" t="inlineStr">
        <is>
          <t>Real</t>
        </is>
      </c>
      <c r="P986" t="inlineStr">
        <is>
          <t>Pago</t>
        </is>
      </c>
      <c r="Q986" t="inlineStr">
        <is>
          <t>05/2026</t>
        </is>
      </c>
      <c r="R986" t="n">
        <v>0</v>
      </c>
    </row>
    <row r="987">
      <c r="A987" t="n">
        <v>232916</v>
      </c>
      <c r="B987" t="inlineStr">
        <is>
          <t>Arcos</t>
        </is>
      </c>
      <c r="C987" t="inlineStr">
        <is>
          <t xml:space="preserve">KAMINO INSTITUICAO DE PAGAMENTO LTDA </t>
        </is>
      </c>
      <c r="E987" s="550" t="n">
        <v>46161</v>
      </c>
      <c r="F987" s="550" t="n">
        <v>46161</v>
      </c>
      <c r="G987" t="inlineStr">
        <is>
          <t>Despesas Financeiras</t>
        </is>
      </c>
      <c r="H987" t="inlineStr">
        <is>
          <t>Tarifas Bancárias</t>
        </is>
      </c>
      <c r="I987" t="inlineStr">
        <is>
          <t xml:space="preserve">  Tarifa PIX </t>
        </is>
      </c>
      <c r="J987" t="n">
        <v>0</v>
      </c>
      <c r="K987" t="n">
        <v>0</v>
      </c>
      <c r="O987" t="inlineStr">
        <is>
          <t>Real</t>
        </is>
      </c>
      <c r="P987" t="inlineStr">
        <is>
          <t>Pago</t>
        </is>
      </c>
      <c r="Q987" t="inlineStr">
        <is>
          <t>05/2026</t>
        </is>
      </c>
      <c r="R987" t="n">
        <v>0</v>
      </c>
    </row>
    <row r="988">
      <c r="A988" t="n">
        <v>232917</v>
      </c>
      <c r="B988" t="inlineStr">
        <is>
          <t>Arcos</t>
        </is>
      </c>
      <c r="C988" t="inlineStr">
        <is>
          <t xml:space="preserve">KAMINO INSTITUICAO DE PAGAMENTO LTDA </t>
        </is>
      </c>
      <c r="E988" s="550" t="n">
        <v>46161</v>
      </c>
      <c r="F988" s="550" t="n">
        <v>46161</v>
      </c>
      <c r="G988" t="inlineStr">
        <is>
          <t>Despesas Financeiras</t>
        </is>
      </c>
      <c r="H988" t="inlineStr">
        <is>
          <t>Tarifas Bancárias</t>
        </is>
      </c>
      <c r="I988" t="inlineStr">
        <is>
          <t xml:space="preserve"> Tarifa PIX </t>
        </is>
      </c>
      <c r="J988" t="n">
        <v>-1</v>
      </c>
      <c r="K988" t="n">
        <v>-1</v>
      </c>
      <c r="O988" t="inlineStr">
        <is>
          <t>Real</t>
        </is>
      </c>
      <c r="P988" t="inlineStr">
        <is>
          <t>Pago</t>
        </is>
      </c>
      <c r="Q988" t="inlineStr">
        <is>
          <t>05/2026</t>
        </is>
      </c>
      <c r="R988" t="n">
        <v>0</v>
      </c>
    </row>
    <row r="989">
      <c r="A989" t="n">
        <v>235745</v>
      </c>
      <c r="B989" t="inlineStr">
        <is>
          <t>Arcos</t>
        </is>
      </c>
      <c r="C989" t="inlineStr">
        <is>
          <t xml:space="preserve">KAMINO INSTITUICAO DE PAGAMENTO LTDA </t>
        </is>
      </c>
      <c r="E989" s="550" t="n">
        <v>46160</v>
      </c>
      <c r="F989" s="550" t="n">
        <v>46160</v>
      </c>
      <c r="G989" t="inlineStr">
        <is>
          <t>Despesas Financeiras</t>
        </is>
      </c>
      <c r="H989" t="inlineStr">
        <is>
          <t>Tarifas Bancárias</t>
        </is>
      </c>
      <c r="J989" t="n">
        <v>-4</v>
      </c>
      <c r="K989" t="n">
        <v>-4</v>
      </c>
      <c r="O989" t="inlineStr">
        <is>
          <t>Real</t>
        </is>
      </c>
      <c r="P989" t="inlineStr">
        <is>
          <t>Pago</t>
        </is>
      </c>
      <c r="Q989" t="inlineStr">
        <is>
          <t>05/2026</t>
        </is>
      </c>
      <c r="R989" t="n">
        <v>0</v>
      </c>
    </row>
    <row r="990">
      <c r="A990" t="n">
        <v>236571</v>
      </c>
      <c r="B990" t="inlineStr">
        <is>
          <t>Arcos</t>
        </is>
      </c>
      <c r="C990" t="inlineStr">
        <is>
          <t>AZIMUTE TERCEIRIZACAO DE SERVICOS EIRELI</t>
        </is>
      </c>
      <c r="D990" t="inlineStr">
        <is>
          <t>5856</t>
        </is>
      </c>
      <c r="E990" s="550" t="n">
        <v>46160</v>
      </c>
      <c r="F990" s="550" t="n">
        <v>46190</v>
      </c>
      <c r="G990" t="inlineStr">
        <is>
          <t>Utilidades</t>
        </is>
      </c>
      <c r="H990" t="inlineStr">
        <is>
          <t>Serviços de Limpeza</t>
        </is>
      </c>
      <c r="I990" t="inlineStr">
        <is>
          <t>SERVICO DE HIDROJATO PARA DESOBSTRUCAO DE TUBULACAO E LIMPEZA DE 6 CAIXAS DE ESGOTO/PASSAGEM - 18/05/2026</t>
        </is>
      </c>
      <c r="J990" t="n">
        <v>-4836</v>
      </c>
      <c r="K990" t="n">
        <v>-4594.2</v>
      </c>
      <c r="O990" t="inlineStr">
        <is>
          <t>Real</t>
        </is>
      </c>
      <c r="P990" t="inlineStr">
        <is>
          <t>Pago</t>
        </is>
      </c>
      <c r="Q990" t="inlineStr">
        <is>
          <t>05/2026</t>
        </is>
      </c>
      <c r="R990" t="n">
        <v>0</v>
      </c>
    </row>
    <row r="991">
      <c r="A991" t="n">
        <v>232289</v>
      </c>
      <c r="B991" t="inlineStr">
        <is>
          <t>Arcos</t>
        </is>
      </c>
      <c r="C991" t="inlineStr">
        <is>
          <t>BANCO DO BRASIL SA</t>
        </is>
      </c>
      <c r="E991" s="550" t="n">
        <v>46157</v>
      </c>
      <c r="F991" s="550" t="n">
        <v>46157</v>
      </c>
      <c r="G991" t="inlineStr">
        <is>
          <t>Despesas Financeiras</t>
        </is>
      </c>
      <c r="H991" t="inlineStr">
        <is>
          <t>Tarifas Bancárias</t>
        </is>
      </c>
      <c r="I991" t="inlineStr">
        <is>
          <t xml:space="preserve"> Tarifa Pag Salário</t>
        </is>
      </c>
      <c r="J991" t="n">
        <v>-3.5</v>
      </c>
      <c r="K991" t="n">
        <v>-3.5</v>
      </c>
      <c r="O991" t="inlineStr">
        <is>
          <t>Real</t>
        </is>
      </c>
      <c r="P991" t="inlineStr">
        <is>
          <t>Pago</t>
        </is>
      </c>
      <c r="Q991" t="inlineStr">
        <is>
          <t>05/2026</t>
        </is>
      </c>
      <c r="R991" t="n">
        <v>0</v>
      </c>
    </row>
    <row r="992">
      <c r="A992" t="n">
        <v>232287</v>
      </c>
      <c r="B992" t="inlineStr">
        <is>
          <t>Arcos</t>
        </is>
      </c>
      <c r="C992" t="inlineStr">
        <is>
          <t xml:space="preserve">KAMINO INSTITUICAO DE PAGAMENTO LTDA </t>
        </is>
      </c>
      <c r="E992" s="550" t="n">
        <v>46157</v>
      </c>
      <c r="F992" s="550" t="n">
        <v>46157</v>
      </c>
      <c r="G992" t="inlineStr">
        <is>
          <t>Despesas Financeiras</t>
        </is>
      </c>
      <c r="H992" t="inlineStr">
        <is>
          <t>Tarifas Bancárias</t>
        </is>
      </c>
      <c r="I992" t="inlineStr">
        <is>
          <t xml:space="preserve"> Tarifa PIX </t>
        </is>
      </c>
      <c r="J992" t="n">
        <v>-1.5</v>
      </c>
      <c r="K992" t="n">
        <v>-1.5</v>
      </c>
      <c r="O992" t="inlineStr">
        <is>
          <t>Real</t>
        </is>
      </c>
      <c r="P992" t="inlineStr">
        <is>
          <t>Pago</t>
        </is>
      </c>
      <c r="Q992" t="inlineStr">
        <is>
          <t>05/2026</t>
        </is>
      </c>
      <c r="R992" t="n">
        <v>0</v>
      </c>
    </row>
    <row r="993">
      <c r="A993" t="n">
        <v>231783</v>
      </c>
      <c r="B993" t="inlineStr">
        <is>
          <t>Arcos</t>
        </is>
      </c>
      <c r="C993" t="inlineStr">
        <is>
          <t xml:space="preserve">KAMINO INSTITUICAO DE PAGAMENTO LTDA </t>
        </is>
      </c>
      <c r="E993" s="550" t="n">
        <v>46156</v>
      </c>
      <c r="F993" s="550" t="n">
        <v>46156</v>
      </c>
      <c r="G993" t="inlineStr">
        <is>
          <t>Despesas Financeiras</t>
        </is>
      </c>
      <c r="H993" t="inlineStr">
        <is>
          <t>Tarifas Bancárias</t>
        </is>
      </c>
      <c r="I993" t="inlineStr">
        <is>
          <t xml:space="preserve"> Tarifa PIX </t>
        </is>
      </c>
      <c r="J993" t="n">
        <v>-1.5</v>
      </c>
      <c r="K993" t="n">
        <v>-1.5</v>
      </c>
      <c r="O993" t="inlineStr">
        <is>
          <t>Real</t>
        </is>
      </c>
      <c r="P993" t="inlineStr">
        <is>
          <t>Pago</t>
        </is>
      </c>
      <c r="Q993" t="inlineStr">
        <is>
          <t>05/2026</t>
        </is>
      </c>
      <c r="R993" t="n">
        <v>0</v>
      </c>
    </row>
    <row r="994">
      <c r="A994" t="n">
        <v>232573</v>
      </c>
      <c r="B994" t="inlineStr">
        <is>
          <t>Arcos</t>
        </is>
      </c>
      <c r="C994" t="inlineStr">
        <is>
          <t>CEM ENGENHARIA DA MANUTENCAO LTDA</t>
        </is>
      </c>
      <c r="D994" t="inlineStr">
        <is>
          <t>3167</t>
        </is>
      </c>
      <c r="E994" s="550" t="n">
        <v>46156</v>
      </c>
      <c r="F994" s="550" t="n">
        <v>46171</v>
      </c>
      <c r="G994" t="inlineStr">
        <is>
          <t>Manutenção</t>
        </is>
      </c>
      <c r="H994" t="inlineStr">
        <is>
          <t>Material de Manutenção</t>
        </is>
      </c>
      <c r="I994" t="inlineStr">
        <is>
          <t xml:space="preserve">MANUTENCAO GELADEIRAS </t>
        </is>
      </c>
      <c r="J994" t="n">
        <v>-929.01</v>
      </c>
      <c r="K994" t="n">
        <v>-929.01</v>
      </c>
      <c r="O994" t="inlineStr">
        <is>
          <t>Real</t>
        </is>
      </c>
      <c r="P994" t="inlineStr">
        <is>
          <t>Pago</t>
        </is>
      </c>
      <c r="Q994" t="inlineStr">
        <is>
          <t>05/2026</t>
        </is>
      </c>
      <c r="R994" t="n">
        <v>0</v>
      </c>
    </row>
    <row r="995">
      <c r="A995" t="n">
        <v>233008</v>
      </c>
      <c r="B995" t="inlineStr">
        <is>
          <t>Arcos</t>
        </is>
      </c>
      <c r="C995" t="inlineStr">
        <is>
          <t>PRESHH ALUGUEL DE MAQUINAS LTDA</t>
        </is>
      </c>
      <c r="D995" t="inlineStr">
        <is>
          <t>T-40812</t>
        </is>
      </c>
      <c r="E995" s="550" t="n">
        <v>46156</v>
      </c>
      <c r="F995" s="550" t="n">
        <v>46177</v>
      </c>
      <c r="G995" t="inlineStr">
        <is>
          <t>Utilidades</t>
        </is>
      </c>
      <c r="H995" t="inlineStr">
        <is>
          <t>Material de Consumo - Gelo/ Gas CO2/ Carvao /Velas</t>
        </is>
      </c>
      <c r="I995" t="inlineStr">
        <is>
          <t>REPOSICAO DE GAS - 05/2026</t>
        </is>
      </c>
      <c r="J995" t="n">
        <v>-396</v>
      </c>
      <c r="K995" t="n">
        <v>-396</v>
      </c>
      <c r="O995" t="inlineStr">
        <is>
          <t>Real</t>
        </is>
      </c>
      <c r="P995" t="inlineStr">
        <is>
          <t>Pago</t>
        </is>
      </c>
      <c r="Q995" t="inlineStr">
        <is>
          <t>05/2026</t>
        </is>
      </c>
      <c r="R995" t="n">
        <v>0</v>
      </c>
    </row>
    <row r="996">
      <c r="A996" t="n">
        <v>231392</v>
      </c>
      <c r="B996" t="inlineStr">
        <is>
          <t>Arcos</t>
        </is>
      </c>
      <c r="C996" t="inlineStr">
        <is>
          <t xml:space="preserve">KAMINO INSTITUICAO DE PAGAMENTO LTDA </t>
        </is>
      </c>
      <c r="E996" s="550" t="n">
        <v>46155</v>
      </c>
      <c r="F996" s="550" t="n">
        <v>46155</v>
      </c>
      <c r="G996" t="inlineStr">
        <is>
          <t>Despesas Financeiras</t>
        </is>
      </c>
      <c r="H996" t="inlineStr">
        <is>
          <t>Tarifas Bancárias</t>
        </is>
      </c>
      <c r="I996" t="inlineStr">
        <is>
          <t xml:space="preserve">Tarifa PIX </t>
        </is>
      </c>
      <c r="J996" t="n">
        <v>-0.5</v>
      </c>
      <c r="K996" t="n">
        <v>-0.5</v>
      </c>
      <c r="O996" t="inlineStr">
        <is>
          <t>Real</t>
        </is>
      </c>
      <c r="P996" t="inlineStr">
        <is>
          <t>Pago</t>
        </is>
      </c>
      <c r="Q996" t="inlineStr">
        <is>
          <t>05/2026</t>
        </is>
      </c>
      <c r="R996" t="n">
        <v>0</v>
      </c>
    </row>
    <row r="997">
      <c r="A997" t="n">
        <v>232504</v>
      </c>
      <c r="B997" t="inlineStr">
        <is>
          <t>Arcos</t>
        </is>
      </c>
      <c r="C997" t="inlineStr">
        <is>
          <t>JND SOLUCOES TECNICAS EIRELI</t>
        </is>
      </c>
      <c r="D997" t="inlineStr">
        <is>
          <t>8794</t>
        </is>
      </c>
      <c r="E997" s="550" t="n">
        <v>46155</v>
      </c>
      <c r="F997" s="550" t="n">
        <v>46183</v>
      </c>
      <c r="G997" t="inlineStr">
        <is>
          <t>Utilidades</t>
        </is>
      </c>
      <c r="H997" t="inlineStr">
        <is>
          <t>Serviços de Limpeza</t>
        </is>
      </c>
      <c r="I997" t="inlineStr">
        <is>
          <t>ANALISES MICROBIOLOGICAS AGUA E GELO - 05/2026</t>
        </is>
      </c>
      <c r="J997" t="n">
        <v>-420.16</v>
      </c>
      <c r="K997" t="n">
        <v>-420.16</v>
      </c>
      <c r="O997" t="inlineStr">
        <is>
          <t>Real</t>
        </is>
      </c>
      <c r="P997" t="inlineStr">
        <is>
          <t>Pago</t>
        </is>
      </c>
      <c r="Q997" t="inlineStr">
        <is>
          <t>05/2026</t>
        </is>
      </c>
      <c r="R997" t="n">
        <v>0</v>
      </c>
    </row>
    <row r="998">
      <c r="A998" t="n">
        <v>231104</v>
      </c>
      <c r="B998" t="inlineStr">
        <is>
          <t>Arcos</t>
        </is>
      </c>
      <c r="C998" t="inlineStr">
        <is>
          <t xml:space="preserve">KAMINO INSTITUICAO DE PAGAMENTO LTDA </t>
        </is>
      </c>
      <c r="E998" s="550" t="n">
        <v>46154</v>
      </c>
      <c r="F998" s="550" t="n">
        <v>46154</v>
      </c>
      <c r="G998" t="inlineStr">
        <is>
          <t>Despesas Financeiras</t>
        </is>
      </c>
      <c r="H998" t="inlineStr">
        <is>
          <t>Tarifas Bancárias</t>
        </is>
      </c>
      <c r="I998" t="inlineStr">
        <is>
          <t xml:space="preserve"> Tarifa PIX </t>
        </is>
      </c>
      <c r="J998" t="n">
        <v>-0.5</v>
      </c>
      <c r="K998" t="n">
        <v>-0.5</v>
      </c>
      <c r="O998" t="inlineStr">
        <is>
          <t>Real</t>
        </is>
      </c>
      <c r="P998" t="inlineStr">
        <is>
          <t>Pago</t>
        </is>
      </c>
      <c r="Q998" t="inlineStr">
        <is>
          <t>05/2026</t>
        </is>
      </c>
      <c r="R998" t="n">
        <v>0</v>
      </c>
    </row>
    <row r="999">
      <c r="A999" t="n">
        <v>231007</v>
      </c>
      <c r="B999" t="inlineStr">
        <is>
          <t>Arcos</t>
        </is>
      </c>
      <c r="C999" t="inlineStr">
        <is>
          <t>RD STATION</t>
        </is>
      </c>
      <c r="D999" t="inlineStr">
        <is>
          <t>4008934</t>
        </is>
      </c>
      <c r="E999" s="550" t="n">
        <v>46154</v>
      </c>
      <c r="F999" s="550" t="n">
        <v>46157</v>
      </c>
      <c r="G999" t="inlineStr">
        <is>
          <t>Marketing</t>
        </is>
      </c>
      <c r="H999" t="inlineStr">
        <is>
          <t>Ferramentas de Marketing</t>
        </is>
      </c>
      <c r="I999" t="inlineStr">
        <is>
          <t xml:space="preserve"> Rateamento de 127 - Arcos (8.33%)</t>
        </is>
      </c>
      <c r="J999" t="n">
        <v>-378.1</v>
      </c>
      <c r="K999" t="n">
        <v>-378.1</v>
      </c>
      <c r="O999" t="inlineStr">
        <is>
          <t>Real</t>
        </is>
      </c>
      <c r="P999" t="inlineStr">
        <is>
          <t>Pago</t>
        </is>
      </c>
      <c r="Q999" t="inlineStr">
        <is>
          <t>05/2026</t>
        </is>
      </c>
      <c r="R999" t="n">
        <v>0</v>
      </c>
    </row>
    <row r="1000">
      <c r="A1000" t="n">
        <v>231057</v>
      </c>
      <c r="B1000" t="inlineStr">
        <is>
          <t>Arcos</t>
        </is>
      </c>
      <c r="C1000" t="inlineStr">
        <is>
          <t>TELEFONICA BRASIL S/A</t>
        </is>
      </c>
      <c r="D1000" t="inlineStr">
        <is>
          <t>1</t>
        </is>
      </c>
      <c r="E1000" s="550" t="n">
        <v>46154</v>
      </c>
      <c r="F1000" s="550" t="n">
        <v>46167</v>
      </c>
      <c r="G1000" t="inlineStr">
        <is>
          <t>Informática e TI</t>
        </is>
      </c>
      <c r="H1000" t="inlineStr">
        <is>
          <t>Telefone</t>
        </is>
      </c>
      <c r="I1000" t="inlineStr">
        <is>
          <t xml:space="preserve">  Rateamento de 127 - Arcos (2.4096%)</t>
        </is>
      </c>
      <c r="J1000" t="n">
        <v>-79.98</v>
      </c>
      <c r="K1000" t="n">
        <v>-79.98</v>
      </c>
      <c r="O1000" t="inlineStr">
        <is>
          <t>Real</t>
        </is>
      </c>
      <c r="P1000" t="inlineStr">
        <is>
          <t>Pago</t>
        </is>
      </c>
      <c r="Q1000" t="inlineStr">
        <is>
          <t>05/2026</t>
        </is>
      </c>
      <c r="R1000" t="n">
        <v>0</v>
      </c>
    </row>
    <row r="1001">
      <c r="A1001" t="n">
        <v>231034</v>
      </c>
      <c r="B1001" t="inlineStr">
        <is>
          <t>Arcos</t>
        </is>
      </c>
      <c r="C1001" t="inlineStr">
        <is>
          <t>RD STATION</t>
        </is>
      </c>
      <c r="D1001" t="inlineStr">
        <is>
          <t>4009179</t>
        </is>
      </c>
      <c r="E1001" s="550" t="n">
        <v>46154</v>
      </c>
      <c r="F1001" s="550" t="n">
        <v>46157</v>
      </c>
      <c r="G1001" t="inlineStr">
        <is>
          <t>Marketing</t>
        </is>
      </c>
      <c r="H1001" t="inlineStr">
        <is>
          <t>Ferramentas de Marketing</t>
        </is>
      </c>
      <c r="I1001" t="inlineStr">
        <is>
          <t xml:space="preserve"> Rateamento de 127 - Arcos (8.33%)</t>
        </is>
      </c>
      <c r="J1001" t="n">
        <v>-89.63</v>
      </c>
      <c r="K1001" t="n">
        <v>-89.63</v>
      </c>
      <c r="O1001" t="inlineStr">
        <is>
          <t>Real</t>
        </is>
      </c>
      <c r="P1001" t="inlineStr">
        <is>
          <t>Pago</t>
        </is>
      </c>
      <c r="Q1001" t="inlineStr">
        <is>
          <t>05/2026</t>
        </is>
      </c>
      <c r="R1001" t="n">
        <v>0</v>
      </c>
    </row>
    <row r="1002">
      <c r="A1002" t="n">
        <v>230888</v>
      </c>
      <c r="B1002" t="inlineStr">
        <is>
          <t>Arcos</t>
        </is>
      </c>
      <c r="C1002" t="inlineStr">
        <is>
          <t>MN INSTALACOES E REPARACOES INDUSTRIAIS LTDA</t>
        </is>
      </c>
      <c r="D1002" t="inlineStr">
        <is>
          <t>176</t>
        </is>
      </c>
      <c r="E1002" s="550" t="n">
        <v>46153</v>
      </c>
      <c r="F1002" s="550" t="n">
        <v>46174</v>
      </c>
      <c r="G1002" t="inlineStr">
        <is>
          <t>Manutenção</t>
        </is>
      </c>
      <c r="H1002" t="inlineStr">
        <is>
          <t>Manutenção de Equipamentos</t>
        </is>
      </c>
      <c r="I1002" t="inlineStr">
        <is>
          <t>MANUTENCAO DO EXAUSTOR - 05/2026</t>
        </is>
      </c>
      <c r="J1002" t="n">
        <v>-5501</v>
      </c>
      <c r="K1002" t="n">
        <v>-5501</v>
      </c>
      <c r="O1002" t="inlineStr">
        <is>
          <t>Real</t>
        </is>
      </c>
      <c r="P1002" t="inlineStr">
        <is>
          <t>Pago</t>
        </is>
      </c>
      <c r="Q1002" t="inlineStr">
        <is>
          <t>05/2026</t>
        </is>
      </c>
      <c r="R1002" t="n">
        <v>0</v>
      </c>
    </row>
    <row r="1003">
      <c r="A1003" t="n">
        <v>230881</v>
      </c>
      <c r="B1003" t="inlineStr">
        <is>
          <t>Arcos</t>
        </is>
      </c>
      <c r="C1003" t="inlineStr">
        <is>
          <t>D FILIPA - LOCACAO DE MAT. FESTAS E EVEN</t>
        </is>
      </c>
      <c r="D1003" t="inlineStr">
        <is>
          <t>41901</t>
        </is>
      </c>
      <c r="E1003" s="550" t="n">
        <v>46153</v>
      </c>
      <c r="F1003" s="550" t="n">
        <v>46183</v>
      </c>
      <c r="G1003" t="inlineStr">
        <is>
          <t>Custos de Eventos</t>
        </is>
      </c>
      <c r="H1003" t="inlineStr">
        <is>
          <t>Locação de Utensílios - Eventos</t>
        </is>
      </c>
      <c r="I1003" t="inlineStr">
        <is>
          <t>LOCACAO DE UTENSILIOS PARA EVENTO - 05/2026</t>
        </is>
      </c>
      <c r="J1003" t="n">
        <v>-4903.63</v>
      </c>
      <c r="K1003" t="n">
        <v>-4903.63</v>
      </c>
      <c r="O1003" t="inlineStr">
        <is>
          <t>Real</t>
        </is>
      </c>
      <c r="P1003" t="inlineStr">
        <is>
          <t>Pago</t>
        </is>
      </c>
      <c r="Q1003" t="inlineStr">
        <is>
          <t>05/2026</t>
        </is>
      </c>
      <c r="R1003" t="n">
        <v>0</v>
      </c>
    </row>
    <row r="1004">
      <c r="A1004" t="n">
        <v>230882</v>
      </c>
      <c r="B1004" t="inlineStr">
        <is>
          <t>Arcos</t>
        </is>
      </c>
      <c r="C1004" t="inlineStr">
        <is>
          <t>ESTAFF SOLUCOES TECNOLOGICAS DE AGENCIAMENTO LTDA</t>
        </is>
      </c>
      <c r="D1004" t="inlineStr">
        <is>
          <t>807653201</t>
        </is>
      </c>
      <c r="E1004" s="550" t="n">
        <v>46153</v>
      </c>
      <c r="F1004" s="550" t="n">
        <v>46162</v>
      </c>
      <c r="G1004" t="inlineStr">
        <is>
          <t>Mão de Obra - Extra</t>
        </is>
      </c>
      <c r="H1004" t="inlineStr">
        <is>
          <t>Mão de Obra Extra</t>
        </is>
      </c>
      <c r="I1004" t="inlineStr">
        <is>
          <t>MAO DE OBRA EXTRA - PERIODO 04/05 A 10/05 - 05/2026</t>
        </is>
      </c>
      <c r="J1004" t="n">
        <v>-25414.75</v>
      </c>
      <c r="K1004" t="n">
        <v>-25414.75</v>
      </c>
      <c r="O1004" t="inlineStr">
        <is>
          <t>Real</t>
        </is>
      </c>
      <c r="P1004" t="inlineStr">
        <is>
          <t>Pago</t>
        </is>
      </c>
      <c r="Q1004" t="inlineStr">
        <is>
          <t>05/2026</t>
        </is>
      </c>
      <c r="R1004" t="n">
        <v>0</v>
      </c>
    </row>
    <row r="1005">
      <c r="A1005" t="n">
        <v>231038</v>
      </c>
      <c r="B1005" t="inlineStr">
        <is>
          <t>Arcos</t>
        </is>
      </c>
      <c r="C1005" t="inlineStr">
        <is>
          <t>BANCO DO BRASIL SA</t>
        </is>
      </c>
      <c r="E1005" s="550" t="n">
        <v>46153</v>
      </c>
      <c r="F1005" s="550" t="n">
        <v>46153</v>
      </c>
      <c r="G1005" t="inlineStr">
        <is>
          <t>Despesas Financeiras</t>
        </is>
      </c>
      <c r="H1005" t="inlineStr">
        <is>
          <t>Tarifas Bancárias</t>
        </is>
      </c>
      <c r="I1005" t="inlineStr">
        <is>
          <t>Tarifa Pag Salário</t>
        </is>
      </c>
      <c r="J1005" t="n">
        <v>-3.5</v>
      </c>
      <c r="K1005" t="n">
        <v>-3.5</v>
      </c>
      <c r="O1005" t="inlineStr">
        <is>
          <t>Real</t>
        </is>
      </c>
      <c r="P1005" t="inlineStr">
        <is>
          <t>Pago</t>
        </is>
      </c>
      <c r="Q1005" t="inlineStr">
        <is>
          <t>05/2026</t>
        </is>
      </c>
      <c r="R1005" t="n">
        <v>0</v>
      </c>
    </row>
    <row r="1006">
      <c r="A1006" t="n">
        <v>230885</v>
      </c>
      <c r="B1006" t="inlineStr">
        <is>
          <t>Arcos</t>
        </is>
      </c>
      <c r="C1006" t="inlineStr">
        <is>
          <t>ESTAFF SOLUCOES TECNOLOGICAS DE AGENCIAMENTO LTDA</t>
        </is>
      </c>
      <c r="D1006" t="inlineStr">
        <is>
          <t>807718198</t>
        </is>
      </c>
      <c r="E1006" s="550" t="n">
        <v>46153</v>
      </c>
      <c r="F1006" s="550" t="n">
        <v>46163</v>
      </c>
      <c r="G1006" t="inlineStr">
        <is>
          <t>Mão de Obra - Extra</t>
        </is>
      </c>
      <c r="H1006" t="inlineStr">
        <is>
          <t>Mão de Obra Extra</t>
        </is>
      </c>
      <c r="I1006" t="inlineStr">
        <is>
          <t>MAO DE OBRA EXTRA THEATRO - PERIODO 04/05 A 10/05 - 05/2026</t>
        </is>
      </c>
      <c r="J1006" t="n">
        <v>-5082</v>
      </c>
      <c r="K1006" t="n">
        <v>-5082</v>
      </c>
      <c r="O1006" t="inlineStr">
        <is>
          <t>Real</t>
        </is>
      </c>
      <c r="P1006" t="inlineStr">
        <is>
          <t>Pago</t>
        </is>
      </c>
      <c r="Q1006" t="inlineStr">
        <is>
          <t>05/2026</t>
        </is>
      </c>
      <c r="R1006" t="n">
        <v>0</v>
      </c>
    </row>
    <row r="1007">
      <c r="A1007" t="n">
        <v>230934</v>
      </c>
      <c r="B1007" t="inlineStr">
        <is>
          <t>Arcos</t>
        </is>
      </c>
      <c r="C1007" t="inlineStr">
        <is>
          <t>CEM ENGENHARIA DA MANUTENCAO LTDA</t>
        </is>
      </c>
      <c r="D1007" t="inlineStr">
        <is>
          <t>3082</t>
        </is>
      </c>
      <c r="E1007" s="550" t="n">
        <v>46153</v>
      </c>
      <c r="F1007" s="550" t="n">
        <v>46184</v>
      </c>
      <c r="G1007" t="inlineStr">
        <is>
          <t>Manutenção</t>
        </is>
      </c>
      <c r="H1007" t="inlineStr">
        <is>
          <t>Material de Manutenção</t>
        </is>
      </c>
      <c r="I1007" t="inlineStr">
        <is>
          <t>MATERIAL MANUTENCAO AR CONDICIONADO - 05/2026</t>
        </is>
      </c>
      <c r="J1007" t="n">
        <v>-10305.71</v>
      </c>
      <c r="K1007" t="n">
        <v>-10425.71</v>
      </c>
      <c r="O1007" t="inlineStr">
        <is>
          <t>Real</t>
        </is>
      </c>
      <c r="P1007" t="inlineStr">
        <is>
          <t>Pago</t>
        </is>
      </c>
      <c r="Q1007" t="inlineStr">
        <is>
          <t>05/2026</t>
        </is>
      </c>
      <c r="R1007" t="n">
        <v>0</v>
      </c>
    </row>
    <row r="1008">
      <c r="A1008" t="n">
        <v>230901</v>
      </c>
      <c r="B1008" t="inlineStr">
        <is>
          <t>Arcos</t>
        </is>
      </c>
      <c r="C1008" t="inlineStr">
        <is>
          <t>CEM ENGENHARIA DA MANUTENCAO LTDA</t>
        </is>
      </c>
      <c r="D1008" t="inlineStr">
        <is>
          <t>3087</t>
        </is>
      </c>
      <c r="E1008" s="550" t="n">
        <v>46153</v>
      </c>
      <c r="F1008" s="550" t="n">
        <v>46184</v>
      </c>
      <c r="G1008" t="inlineStr">
        <is>
          <t>Manutenção</t>
        </is>
      </c>
      <c r="H1008" t="inlineStr">
        <is>
          <t>Material de Manutenção</t>
        </is>
      </c>
      <c r="I1008" t="inlineStr">
        <is>
          <t>MATERIAL MANUTENCAO COCCAO - 05/2026</t>
        </is>
      </c>
      <c r="J1008" t="n">
        <v>-10126.63</v>
      </c>
      <c r="K1008" t="n">
        <v>-10246.63</v>
      </c>
      <c r="O1008" t="inlineStr">
        <is>
          <t>Real</t>
        </is>
      </c>
      <c r="P1008" t="inlineStr">
        <is>
          <t>Pago</t>
        </is>
      </c>
      <c r="Q1008" t="inlineStr">
        <is>
          <t>05/2026</t>
        </is>
      </c>
      <c r="R1008" t="n">
        <v>0</v>
      </c>
    </row>
    <row r="1009">
      <c r="A1009" t="n">
        <v>234460</v>
      </c>
      <c r="B1009" t="inlineStr">
        <is>
          <t>Arcos</t>
        </is>
      </c>
      <c r="C1009" t="inlineStr">
        <is>
          <t>PETTY CASH ARCOS</t>
        </is>
      </c>
      <c r="D1009" t="inlineStr">
        <is>
          <t>11812 052026</t>
        </is>
      </c>
      <c r="E1009" s="550" t="n">
        <v>46153</v>
      </c>
      <c r="F1009" s="550" t="n">
        <v>46178</v>
      </c>
      <c r="G1009" t="inlineStr">
        <is>
          <t>Manutenção</t>
        </is>
      </c>
      <c r="H1009" t="inlineStr">
        <is>
          <t>Material de Manutenção</t>
        </is>
      </c>
      <c r="I1009" t="inlineStr">
        <is>
          <t>MANUTENCAO DE EMERGENCIA - 6100</t>
        </is>
      </c>
      <c r="J1009" t="n">
        <v>-118.12</v>
      </c>
      <c r="K1009" t="n">
        <v>-118.12</v>
      </c>
      <c r="O1009" t="inlineStr">
        <is>
          <t>Real</t>
        </is>
      </c>
      <c r="P1009" t="inlineStr">
        <is>
          <t>Pago</t>
        </is>
      </c>
      <c r="Q1009" t="inlineStr">
        <is>
          <t>05/2026</t>
        </is>
      </c>
      <c r="R1009" t="n">
        <v>0</v>
      </c>
    </row>
    <row r="1010">
      <c r="A1010" t="n">
        <v>234459</v>
      </c>
      <c r="B1010" t="inlineStr">
        <is>
          <t>Arcos</t>
        </is>
      </c>
      <c r="C1010" t="inlineStr">
        <is>
          <t>PETTY CASH ARCOS</t>
        </is>
      </c>
      <c r="D1010" t="inlineStr">
        <is>
          <t>33380 052026</t>
        </is>
      </c>
      <c r="E1010" s="550" t="n">
        <v>46153</v>
      </c>
      <c r="F1010" s="550" t="n">
        <v>46178</v>
      </c>
      <c r="G1010" t="inlineStr">
        <is>
          <t>Manutenção</t>
        </is>
      </c>
      <c r="H1010" t="inlineStr">
        <is>
          <t>Material de Manutenção</t>
        </is>
      </c>
      <c r="I1010" t="inlineStr">
        <is>
          <t>MANUTENCAO DE EMERGENCIA - 6100</t>
        </is>
      </c>
      <c r="J1010" t="n">
        <v>-333.8</v>
      </c>
      <c r="K1010" t="n">
        <v>-333.8</v>
      </c>
      <c r="O1010" t="inlineStr">
        <is>
          <t>Real</t>
        </is>
      </c>
      <c r="P1010" t="inlineStr">
        <is>
          <t>Pago</t>
        </is>
      </c>
      <c r="Q1010" t="inlineStr">
        <is>
          <t>05/2026</t>
        </is>
      </c>
      <c r="R1010" t="n">
        <v>0</v>
      </c>
    </row>
    <row r="1011">
      <c r="A1011" t="n">
        <v>234458</v>
      </c>
      <c r="B1011" t="inlineStr">
        <is>
          <t>Arcos</t>
        </is>
      </c>
      <c r="C1011" t="inlineStr">
        <is>
          <t>PETTY CASH ARCOS</t>
        </is>
      </c>
      <c r="D1011" t="inlineStr">
        <is>
          <t>180 052026</t>
        </is>
      </c>
      <c r="E1011" s="550" t="n">
        <v>46151</v>
      </c>
      <c r="F1011" s="550" t="n">
        <v>46178</v>
      </c>
      <c r="G1011" t="inlineStr">
        <is>
          <t>Utilidades</t>
        </is>
      </c>
      <c r="H1011" t="inlineStr">
        <is>
          <t>Material de Escritorio</t>
        </is>
      </c>
      <c r="I1011" t="inlineStr">
        <is>
          <t xml:space="preserve">REPOSICAO - 6100
</t>
        </is>
      </c>
      <c r="J1011" t="n">
        <v>-180</v>
      </c>
      <c r="K1011" t="n">
        <v>-180</v>
      </c>
      <c r="O1011" t="inlineStr">
        <is>
          <t>Real</t>
        </is>
      </c>
      <c r="P1011" t="inlineStr">
        <is>
          <t>Pago</t>
        </is>
      </c>
      <c r="Q1011" t="inlineStr">
        <is>
          <t>05/2026</t>
        </is>
      </c>
      <c r="R1011" t="n">
        <v>0</v>
      </c>
    </row>
    <row r="1012">
      <c r="A1012" t="n">
        <v>236048</v>
      </c>
      <c r="B1012" t="inlineStr">
        <is>
          <t>Arcos</t>
        </is>
      </c>
      <c r="C1012" t="inlineStr">
        <is>
          <t>ZIGPAY LTDAS -ME</t>
        </is>
      </c>
      <c r="E1012" s="550" t="n">
        <v>46150</v>
      </c>
      <c r="F1012" s="550" t="n">
        <v>46151</v>
      </c>
      <c r="G1012" t="inlineStr">
        <is>
          <t>Informática e TI</t>
        </is>
      </c>
      <c r="H1012" t="inlineStr">
        <is>
          <t>Sistemas Gerais - Operacionais</t>
        </is>
      </c>
      <c r="I1012" t="inlineStr">
        <is>
          <t>Taxa de Sistema</t>
        </is>
      </c>
      <c r="J1012" t="n">
        <v>-15.2</v>
      </c>
      <c r="K1012" t="n">
        <v>-15.2</v>
      </c>
      <c r="O1012" t="inlineStr">
        <is>
          <t>Real</t>
        </is>
      </c>
      <c r="P1012" t="inlineStr">
        <is>
          <t>Pago</t>
        </is>
      </c>
      <c r="Q1012" t="inlineStr">
        <is>
          <t>05/2026</t>
        </is>
      </c>
      <c r="R1012" t="n">
        <v>0</v>
      </c>
    </row>
    <row r="1013">
      <c r="A1013" t="n">
        <v>236047</v>
      </c>
      <c r="B1013" t="inlineStr">
        <is>
          <t>Arcos</t>
        </is>
      </c>
      <c r="C1013" t="inlineStr">
        <is>
          <t>ZIGPAY LTDAS -ME</t>
        </is>
      </c>
      <c r="E1013" s="550" t="n">
        <v>46150</v>
      </c>
      <c r="F1013" s="550" t="n">
        <v>46151</v>
      </c>
      <c r="G1013" t="inlineStr">
        <is>
          <t>Informática e TI</t>
        </is>
      </c>
      <c r="H1013" t="inlineStr">
        <is>
          <t>Sistemas Gerais - Operacionais</t>
        </is>
      </c>
      <c r="I1013" t="inlineStr">
        <is>
          <t>Taxa de Sistema</t>
        </is>
      </c>
      <c r="J1013" t="n">
        <v>-380.32</v>
      </c>
      <c r="K1013" t="n">
        <v>-380.32</v>
      </c>
      <c r="O1013" t="inlineStr">
        <is>
          <t>Real</t>
        </is>
      </c>
      <c r="P1013" t="inlineStr">
        <is>
          <t>Pago</t>
        </is>
      </c>
      <c r="Q1013" t="inlineStr">
        <is>
          <t>05/2026</t>
        </is>
      </c>
      <c r="R1013" t="n">
        <v>0</v>
      </c>
    </row>
    <row r="1014">
      <c r="A1014" t="n">
        <v>236046</v>
      </c>
      <c r="B1014" t="inlineStr">
        <is>
          <t>Arcos</t>
        </is>
      </c>
      <c r="C1014" t="inlineStr">
        <is>
          <t>ZIGPAY LTDAS -ME</t>
        </is>
      </c>
      <c r="E1014" s="550" t="n">
        <v>46150</v>
      </c>
      <c r="F1014" s="550" t="n">
        <v>46150</v>
      </c>
      <c r="G1014" t="inlineStr">
        <is>
          <t>Informática e TI</t>
        </is>
      </c>
      <c r="H1014" t="inlineStr">
        <is>
          <t>Sistemas Gerais - Operacionais</t>
        </is>
      </c>
      <c r="I1014" t="inlineStr">
        <is>
          <t>Taxa de Sistema</t>
        </is>
      </c>
      <c r="J1014" t="n">
        <v>-56.16</v>
      </c>
      <c r="K1014" t="n">
        <v>-56.16</v>
      </c>
      <c r="O1014" t="inlineStr">
        <is>
          <t>Real</t>
        </is>
      </c>
      <c r="P1014" t="inlineStr">
        <is>
          <t>Pago</t>
        </is>
      </c>
      <c r="Q1014" t="inlineStr">
        <is>
          <t>05/2026</t>
        </is>
      </c>
      <c r="R1014" t="n">
        <v>0</v>
      </c>
    </row>
    <row r="1015">
      <c r="A1015" t="n">
        <v>232505</v>
      </c>
      <c r="B1015" t="inlineStr">
        <is>
          <t>Arcos</t>
        </is>
      </c>
      <c r="C1015" t="inlineStr">
        <is>
          <t>D FILIPA - LOCACAO DE MAT. FESTAS E EVEN</t>
        </is>
      </c>
      <c r="D1015" t="inlineStr">
        <is>
          <t>42218</t>
        </is>
      </c>
      <c r="E1015" s="550" t="n">
        <v>46150</v>
      </c>
      <c r="F1015" s="550" t="n">
        <v>46185</v>
      </c>
      <c r="G1015" t="inlineStr">
        <is>
          <t>Custos de Eventos</t>
        </is>
      </c>
      <c r="H1015" t="inlineStr">
        <is>
          <t>Locação de Utensílios - Eventos</t>
        </is>
      </c>
      <c r="I1015" t="inlineStr">
        <is>
          <t>LOCACAO DE UTENSILIOS PARA EVENTO - 05/2026</t>
        </is>
      </c>
      <c r="J1015" t="n">
        <v>-826.02</v>
      </c>
      <c r="K1015" t="n">
        <v>-826.02</v>
      </c>
      <c r="O1015" t="inlineStr">
        <is>
          <t>Real</t>
        </is>
      </c>
      <c r="P1015" t="inlineStr">
        <is>
          <t>Pago</t>
        </is>
      </c>
      <c r="Q1015" t="inlineStr">
        <is>
          <t>05/2026</t>
        </is>
      </c>
      <c r="R1015" t="n">
        <v>0</v>
      </c>
    </row>
    <row r="1016">
      <c r="A1016" t="n">
        <v>230868</v>
      </c>
      <c r="B1016" t="inlineStr">
        <is>
          <t>Arcos</t>
        </is>
      </c>
      <c r="C1016" t="inlineStr">
        <is>
          <t>STGRAF ARTES GRAFICAS E EDITORA LTDA</t>
        </is>
      </c>
      <c r="D1016" t="inlineStr">
        <is>
          <t>11766</t>
        </is>
      </c>
      <c r="E1016" s="550" t="n">
        <v>46149</v>
      </c>
      <c r="F1016" s="550" t="n">
        <v>46162</v>
      </c>
      <c r="G1016" t="inlineStr">
        <is>
          <t>Marketing</t>
        </is>
      </c>
      <c r="H1016" t="inlineStr">
        <is>
          <t>Produção Gráfica e Material Institucional</t>
        </is>
      </c>
      <c r="I1016" t="inlineStr">
        <is>
          <t>PRODUCAO DE CARDAPIOS BEBIDAS - 05/2026</t>
        </is>
      </c>
      <c r="J1016" t="n">
        <v>-5320</v>
      </c>
      <c r="K1016" t="n">
        <v>-5320</v>
      </c>
      <c r="O1016" t="inlineStr">
        <is>
          <t>Real</t>
        </is>
      </c>
      <c r="P1016" t="inlineStr">
        <is>
          <t>Pago</t>
        </is>
      </c>
      <c r="Q1016" t="inlineStr">
        <is>
          <t>05/2026</t>
        </is>
      </c>
      <c r="R1016" t="n">
        <v>0</v>
      </c>
    </row>
    <row r="1017">
      <c r="A1017" t="n">
        <v>230386</v>
      </c>
      <c r="B1017" t="inlineStr">
        <is>
          <t>Arcos</t>
        </is>
      </c>
      <c r="C1017" t="inlineStr">
        <is>
          <t xml:space="preserve">KAMINO INSTITUICAO DE PAGAMENTO LTDA </t>
        </is>
      </c>
      <c r="E1017" s="550" t="n">
        <v>46149</v>
      </c>
      <c r="F1017" s="550" t="n">
        <v>46149</v>
      </c>
      <c r="G1017" t="inlineStr">
        <is>
          <t>Despesas Financeiras</t>
        </is>
      </c>
      <c r="H1017" t="inlineStr">
        <is>
          <t>Tarifas Bancárias</t>
        </is>
      </c>
      <c r="I1017" t="inlineStr">
        <is>
          <t xml:space="preserve"> Tar Pag Salário</t>
        </is>
      </c>
      <c r="J1017" t="n">
        <v>-28</v>
      </c>
      <c r="K1017" t="n">
        <v>-28</v>
      </c>
      <c r="O1017" t="inlineStr">
        <is>
          <t>Real</t>
        </is>
      </c>
      <c r="P1017" t="inlineStr">
        <is>
          <t>Pago</t>
        </is>
      </c>
      <c r="Q1017" t="inlineStr">
        <is>
          <t>05/2026</t>
        </is>
      </c>
      <c r="R1017" t="n">
        <v>0</v>
      </c>
    </row>
    <row r="1018">
      <c r="A1018" t="n">
        <v>236045</v>
      </c>
      <c r="B1018" t="inlineStr">
        <is>
          <t>Arcos</t>
        </is>
      </c>
      <c r="C1018" t="inlineStr">
        <is>
          <t>ZIGPAY LTDAS -ME</t>
        </is>
      </c>
      <c r="E1018" s="550" t="n">
        <v>46149</v>
      </c>
      <c r="F1018" s="550" t="n">
        <v>46150</v>
      </c>
      <c r="G1018" t="inlineStr">
        <is>
          <t>Informática e TI</t>
        </is>
      </c>
      <c r="H1018" t="inlineStr">
        <is>
          <t>Sistemas Gerais - Operacionais</t>
        </is>
      </c>
      <c r="I1018" t="inlineStr">
        <is>
          <t>Taxa de Sistema</t>
        </is>
      </c>
      <c r="J1018" t="n">
        <v>-164.71</v>
      </c>
      <c r="K1018" t="n">
        <v>-164.71</v>
      </c>
      <c r="O1018" t="inlineStr">
        <is>
          <t>Real</t>
        </is>
      </c>
      <c r="P1018" t="inlineStr">
        <is>
          <t>Pago</t>
        </is>
      </c>
      <c r="Q1018" t="inlineStr">
        <is>
          <t>05/2026</t>
        </is>
      </c>
      <c r="R1018" t="n">
        <v>0</v>
      </c>
    </row>
    <row r="1019">
      <c r="A1019" t="n">
        <v>236044</v>
      </c>
      <c r="B1019" t="inlineStr">
        <is>
          <t>Arcos</t>
        </is>
      </c>
      <c r="C1019" t="inlineStr">
        <is>
          <t>ZIGPAY LTDAS -ME</t>
        </is>
      </c>
      <c r="E1019" s="550" t="n">
        <v>46149</v>
      </c>
      <c r="F1019" s="550" t="n">
        <v>46149</v>
      </c>
      <c r="G1019" t="inlineStr">
        <is>
          <t>Informática e TI</t>
        </is>
      </c>
      <c r="H1019" t="inlineStr">
        <is>
          <t>Sistemas Gerais - Operacionais</t>
        </is>
      </c>
      <c r="I1019" t="inlineStr">
        <is>
          <t>Taxa de Sistema</t>
        </is>
      </c>
      <c r="J1019" t="n">
        <v>-34.37</v>
      </c>
      <c r="K1019" t="n">
        <v>-34.37</v>
      </c>
      <c r="O1019" t="inlineStr">
        <is>
          <t>Real</t>
        </is>
      </c>
      <c r="P1019" t="inlineStr">
        <is>
          <t>Pago</t>
        </is>
      </c>
      <c r="Q1019" t="inlineStr">
        <is>
          <t>05/2026</t>
        </is>
      </c>
      <c r="R1019" t="n">
        <v>0</v>
      </c>
    </row>
    <row r="1020">
      <c r="A1020" t="n">
        <v>236043</v>
      </c>
      <c r="B1020" t="inlineStr">
        <is>
          <t>Arcos</t>
        </is>
      </c>
      <c r="C1020" t="inlineStr">
        <is>
          <t>ZIGPAY LTDAS -ME</t>
        </is>
      </c>
      <c r="E1020" s="550" t="n">
        <v>46148</v>
      </c>
      <c r="F1020" s="550" t="n">
        <v>46148</v>
      </c>
      <c r="G1020" t="inlineStr">
        <is>
          <t>Informática e TI</t>
        </is>
      </c>
      <c r="H1020" t="inlineStr">
        <is>
          <t>Sistemas Gerais - Operacionais</t>
        </is>
      </c>
      <c r="I1020" t="inlineStr">
        <is>
          <t>Taxa de Sistema</t>
        </is>
      </c>
      <c r="J1020" t="n">
        <v>-43.11</v>
      </c>
      <c r="K1020" t="n">
        <v>-43.11</v>
      </c>
      <c r="O1020" t="inlineStr">
        <is>
          <t>Real</t>
        </is>
      </c>
      <c r="P1020" t="inlineStr">
        <is>
          <t>Pago</t>
        </is>
      </c>
      <c r="Q1020" t="inlineStr">
        <is>
          <t>05/2026</t>
        </is>
      </c>
      <c r="R1020" t="n">
        <v>0</v>
      </c>
    </row>
    <row r="1021">
      <c r="A1021" t="n">
        <v>229848</v>
      </c>
      <c r="B1021" t="inlineStr">
        <is>
          <t>Arcos</t>
        </is>
      </c>
      <c r="C1021" t="inlineStr">
        <is>
          <t>PUXURI CONSULTORIA LTDA</t>
        </is>
      </c>
      <c r="D1021" t="inlineStr">
        <is>
          <t>151</t>
        </is>
      </c>
      <c r="E1021" s="550" t="n">
        <v>46148</v>
      </c>
      <c r="F1021" s="550" t="n">
        <v>46162</v>
      </c>
      <c r="G1021" t="inlineStr">
        <is>
          <t>Custos de Eventos</t>
        </is>
      </c>
      <c r="H1021" t="inlineStr">
        <is>
          <t>Serviços Terceirizados - Eventos</t>
        </is>
      </c>
      <c r="I1021" t="inlineStr">
        <is>
          <t>CRIACAO CARDAPIO EVENTO RIFFS - 05/2026</t>
        </is>
      </c>
      <c r="J1021" t="n">
        <v>-5000</v>
      </c>
      <c r="K1021" t="n">
        <v>-5000</v>
      </c>
      <c r="M1021" t="inlineStr">
        <is>
          <t>CHEFE EXECUTIVO DE COZINHA</t>
        </is>
      </c>
      <c r="N1021" t="inlineStr">
        <is>
          <t xml:space="preserve">  - Squad</t>
        </is>
      </c>
      <c r="O1021" t="inlineStr">
        <is>
          <t>Real</t>
        </is>
      </c>
      <c r="P1021" t="inlineStr">
        <is>
          <t>Pago</t>
        </is>
      </c>
      <c r="Q1021" t="inlineStr">
        <is>
          <t>05/2026</t>
        </is>
      </c>
      <c r="R1021" t="n">
        <v>0</v>
      </c>
    </row>
    <row r="1022">
      <c r="A1022" t="n">
        <v>230875</v>
      </c>
      <c r="B1022" t="inlineStr">
        <is>
          <t>Arcos</t>
        </is>
      </c>
      <c r="C1022" t="inlineStr">
        <is>
          <t>DMAZ MATERIAIS PARA CONSTRUÇÃO LTDA</t>
        </is>
      </c>
      <c r="D1022" t="inlineStr">
        <is>
          <t>2353</t>
        </is>
      </c>
      <c r="E1022" s="550" t="n">
        <v>46148</v>
      </c>
      <c r="F1022" s="550" t="n">
        <v>46168</v>
      </c>
      <c r="G1022" t="inlineStr">
        <is>
          <t>Manutenção</t>
        </is>
      </c>
      <c r="H1022" t="inlineStr">
        <is>
          <t>Material de Manutenção</t>
        </is>
      </c>
      <c r="I1022" t="inlineStr">
        <is>
          <t>CONTATOR PARA MANUTENCAO DO AR CONDICIONADO - 05/2026</t>
        </is>
      </c>
      <c r="J1022" t="n">
        <v>-365</v>
      </c>
      <c r="K1022" t="n">
        <v>-365</v>
      </c>
      <c r="O1022" t="inlineStr">
        <is>
          <t>Real</t>
        </is>
      </c>
      <c r="P1022" t="inlineStr">
        <is>
          <t>Pago</t>
        </is>
      </c>
      <c r="Q1022" t="inlineStr">
        <is>
          <t>05/2026</t>
        </is>
      </c>
      <c r="R1022" t="n">
        <v>0</v>
      </c>
    </row>
    <row r="1023">
      <c r="A1023" t="n">
        <v>234456</v>
      </c>
      <c r="B1023" t="inlineStr">
        <is>
          <t>Arcos</t>
        </is>
      </c>
      <c r="C1023" t="inlineStr">
        <is>
          <t>PETTY CASH ARCOS</t>
        </is>
      </c>
      <c r="D1023" t="inlineStr">
        <is>
          <t>5190 052026</t>
        </is>
      </c>
      <c r="E1023" s="550" t="n">
        <v>46147</v>
      </c>
      <c r="F1023" s="550" t="n">
        <v>46178</v>
      </c>
      <c r="G1023" t="inlineStr">
        <is>
          <t>Utilidades</t>
        </is>
      </c>
      <c r="H1023" t="inlineStr">
        <is>
          <t>Material de Escritorio</t>
        </is>
      </c>
      <c r="I1023" t="inlineStr">
        <is>
          <t xml:space="preserve">REPOSICAO - 6100
</t>
        </is>
      </c>
      <c r="J1023" t="n">
        <v>-51.9</v>
      </c>
      <c r="K1023" t="n">
        <v>-51.9</v>
      </c>
      <c r="O1023" t="inlineStr">
        <is>
          <t>Real</t>
        </is>
      </c>
      <c r="P1023" t="inlineStr">
        <is>
          <t>Pago</t>
        </is>
      </c>
      <c r="Q1023" t="inlineStr">
        <is>
          <t>05/2026</t>
        </is>
      </c>
      <c r="R1023" t="n">
        <v>0</v>
      </c>
    </row>
    <row r="1024">
      <c r="A1024" t="n">
        <v>234457</v>
      </c>
      <c r="B1024" t="inlineStr">
        <is>
          <t>Arcos</t>
        </is>
      </c>
      <c r="C1024" t="inlineStr">
        <is>
          <t>PETTY CASH ARCOS</t>
        </is>
      </c>
      <c r="D1024" t="inlineStr">
        <is>
          <t>2028 052026</t>
        </is>
      </c>
      <c r="E1024" s="550" t="n">
        <v>46147</v>
      </c>
      <c r="F1024" s="550" t="n">
        <v>46178</v>
      </c>
      <c r="G1024" t="inlineStr">
        <is>
          <t>Utilidades</t>
        </is>
      </c>
      <c r="H1024" t="inlineStr">
        <is>
          <t>Higiene e Limpeza</t>
        </is>
      </c>
      <c r="I1024" t="inlineStr">
        <is>
          <t xml:space="preserve">REPOSICAO - 6100
</t>
        </is>
      </c>
      <c r="J1024" t="n">
        <v>-20.28</v>
      </c>
      <c r="K1024" t="n">
        <v>-20.28</v>
      </c>
      <c r="O1024" t="inlineStr">
        <is>
          <t>Real</t>
        </is>
      </c>
      <c r="P1024" t="inlineStr">
        <is>
          <t>Pago</t>
        </is>
      </c>
      <c r="Q1024" t="inlineStr">
        <is>
          <t>05/2026</t>
        </is>
      </c>
      <c r="R1024" t="n">
        <v>0</v>
      </c>
    </row>
    <row r="1025">
      <c r="A1025" t="n">
        <v>236042</v>
      </c>
      <c r="B1025" t="inlineStr">
        <is>
          <t>Arcos</t>
        </is>
      </c>
      <c r="C1025" t="inlineStr">
        <is>
          <t>ZIGPAY LTDAS -ME</t>
        </is>
      </c>
      <c r="E1025" s="550" t="n">
        <v>46147</v>
      </c>
      <c r="F1025" s="550" t="n">
        <v>46147</v>
      </c>
      <c r="G1025" t="inlineStr">
        <is>
          <t>Informática e TI</t>
        </is>
      </c>
      <c r="H1025" t="inlineStr">
        <is>
          <t>Sistemas Gerais - Operacionais</t>
        </is>
      </c>
      <c r="I1025" t="inlineStr">
        <is>
          <t>Taxa de Sistema</t>
        </is>
      </c>
      <c r="J1025" t="n">
        <v>-35.26</v>
      </c>
      <c r="K1025" t="n">
        <v>-35.26</v>
      </c>
      <c r="O1025" t="inlineStr">
        <is>
          <t>Real</t>
        </is>
      </c>
      <c r="P1025" t="inlineStr">
        <is>
          <t>Pago</t>
        </is>
      </c>
      <c r="Q1025" t="inlineStr">
        <is>
          <t>05/2026</t>
        </is>
      </c>
      <c r="R1025" t="n">
        <v>0</v>
      </c>
    </row>
    <row r="1026">
      <c r="A1026" t="n">
        <v>228733</v>
      </c>
      <c r="B1026" t="inlineStr">
        <is>
          <t>Arcos</t>
        </is>
      </c>
      <c r="C1026" t="inlineStr">
        <is>
          <t>BANCO DO BRASIL SA</t>
        </is>
      </c>
      <c r="E1026" s="550" t="n">
        <v>46146</v>
      </c>
      <c r="F1026" s="550" t="n">
        <v>46146</v>
      </c>
      <c r="G1026" t="inlineStr">
        <is>
          <t>Despesas Financeiras</t>
        </is>
      </c>
      <c r="H1026" t="inlineStr">
        <is>
          <t>Tarifas Bancárias</t>
        </is>
      </c>
      <c r="I1026" t="inlineStr">
        <is>
          <t xml:space="preserve"> Tarifa PIX </t>
        </is>
      </c>
      <c r="J1026" t="n">
        <v>-10</v>
      </c>
      <c r="K1026" t="n">
        <v>-10</v>
      </c>
      <c r="O1026" t="inlineStr">
        <is>
          <t>Real</t>
        </is>
      </c>
      <c r="P1026" t="inlineStr">
        <is>
          <t>Pago</t>
        </is>
      </c>
      <c r="Q1026" t="inlineStr">
        <is>
          <t>05/2026</t>
        </is>
      </c>
      <c r="R1026" t="n">
        <v>0</v>
      </c>
    </row>
    <row r="1027">
      <c r="A1027" t="n">
        <v>234455</v>
      </c>
      <c r="B1027" t="inlineStr">
        <is>
          <t>Arcos</t>
        </is>
      </c>
      <c r="C1027" t="inlineStr">
        <is>
          <t>PETTY CASH ARCOS</t>
        </is>
      </c>
      <c r="D1027" t="inlineStr">
        <is>
          <t>489 052026</t>
        </is>
      </c>
      <c r="E1027" s="550" t="n">
        <v>46145</v>
      </c>
      <c r="F1027" s="550" t="n">
        <v>46178</v>
      </c>
      <c r="G1027" t="inlineStr">
        <is>
          <t>Utilidades</t>
        </is>
      </c>
      <c r="H1027" t="inlineStr">
        <is>
          <t>Material de Escritorio</t>
        </is>
      </c>
      <c r="I1027" t="inlineStr">
        <is>
          <t xml:space="preserve">REPOSICAO - 6100
</t>
        </is>
      </c>
      <c r="J1027" t="n">
        <v>-4.89</v>
      </c>
      <c r="K1027" t="n">
        <v>-4.89</v>
      </c>
      <c r="O1027" t="inlineStr">
        <is>
          <t>Real</t>
        </is>
      </c>
      <c r="P1027" t="inlineStr">
        <is>
          <t>Pago</t>
        </is>
      </c>
      <c r="Q1027" t="inlineStr">
        <is>
          <t>05/2026</t>
        </is>
      </c>
      <c r="R1027" t="n">
        <v>0</v>
      </c>
    </row>
    <row r="1028">
      <c r="A1028" t="n">
        <v>236041</v>
      </c>
      <c r="B1028" t="inlineStr">
        <is>
          <t>Arcos</t>
        </is>
      </c>
      <c r="C1028" t="inlineStr">
        <is>
          <t>ZIGPAY LTDAS -ME</t>
        </is>
      </c>
      <c r="E1028" s="550" t="n">
        <v>46145</v>
      </c>
      <c r="F1028" s="550" t="n">
        <v>46145</v>
      </c>
      <c r="G1028" t="inlineStr">
        <is>
          <t>Informática e TI</t>
        </is>
      </c>
      <c r="H1028" t="inlineStr">
        <is>
          <t>Sistemas Gerais - Operacionais</t>
        </is>
      </c>
      <c r="I1028" t="inlineStr">
        <is>
          <t>Taxa de Sistema</t>
        </is>
      </c>
      <c r="J1028" t="n">
        <v>-93.95999999999999</v>
      </c>
      <c r="K1028" t="n">
        <v>-93.95999999999999</v>
      </c>
      <c r="O1028" t="inlineStr">
        <is>
          <t>Real</t>
        </is>
      </c>
      <c r="P1028" t="inlineStr">
        <is>
          <t>Pago</t>
        </is>
      </c>
      <c r="Q1028" t="inlineStr">
        <is>
          <t>05/2026</t>
        </is>
      </c>
      <c r="R1028" t="n">
        <v>0</v>
      </c>
    </row>
    <row r="1029">
      <c r="A1029" t="n">
        <v>236040</v>
      </c>
      <c r="B1029" t="inlineStr">
        <is>
          <t>Arcos</t>
        </is>
      </c>
      <c r="C1029" t="inlineStr">
        <is>
          <t>ZIGPAY LTDAS -ME</t>
        </is>
      </c>
      <c r="E1029" s="550" t="n">
        <v>46144</v>
      </c>
      <c r="F1029" s="550" t="n">
        <v>46145</v>
      </c>
      <c r="G1029" t="inlineStr">
        <is>
          <t>Informática e TI</t>
        </is>
      </c>
      <c r="H1029" t="inlineStr">
        <is>
          <t>Sistemas Gerais - Operacionais</t>
        </is>
      </c>
      <c r="I1029" t="inlineStr">
        <is>
          <t>Taxa de Sistema</t>
        </is>
      </c>
      <c r="J1029" t="n">
        <v>-15</v>
      </c>
      <c r="K1029" t="n">
        <v>-15</v>
      </c>
      <c r="O1029" t="inlineStr">
        <is>
          <t>Real</t>
        </is>
      </c>
      <c r="P1029" t="inlineStr">
        <is>
          <t>Pago</t>
        </is>
      </c>
      <c r="Q1029" t="inlineStr">
        <is>
          <t>05/2026</t>
        </is>
      </c>
      <c r="R1029" t="n">
        <v>0</v>
      </c>
    </row>
    <row r="1030">
      <c r="A1030" t="n">
        <v>236038</v>
      </c>
      <c r="B1030" t="inlineStr">
        <is>
          <t>Arcos</t>
        </is>
      </c>
      <c r="C1030" t="inlineStr">
        <is>
          <t>ZIGPAY LTDAS -ME</t>
        </is>
      </c>
      <c r="E1030" s="550" t="n">
        <v>46144</v>
      </c>
      <c r="F1030" s="550" t="n">
        <v>46144</v>
      </c>
      <c r="G1030" t="inlineStr">
        <is>
          <t>Informática e TI</t>
        </is>
      </c>
      <c r="H1030" t="inlineStr">
        <is>
          <t>Sistemas Gerais - Operacionais</t>
        </is>
      </c>
      <c r="I1030" t="inlineStr">
        <is>
          <t>Taxa de Sistema</t>
        </is>
      </c>
      <c r="J1030" t="n">
        <v>-95.34999999999999</v>
      </c>
      <c r="K1030" t="n">
        <v>-95.34999999999999</v>
      </c>
      <c r="O1030" t="inlineStr">
        <is>
          <t>Real</t>
        </is>
      </c>
      <c r="P1030" t="inlineStr">
        <is>
          <t>Pago</t>
        </is>
      </c>
      <c r="Q1030" t="inlineStr">
        <is>
          <t>05/2026</t>
        </is>
      </c>
      <c r="R1030" t="n">
        <v>0</v>
      </c>
    </row>
    <row r="1031">
      <c r="A1031" t="n">
        <v>236039</v>
      </c>
      <c r="B1031" t="inlineStr">
        <is>
          <t>Arcos</t>
        </is>
      </c>
      <c r="C1031" t="inlineStr">
        <is>
          <t>ZIGPAY LTDAS -ME</t>
        </is>
      </c>
      <c r="E1031" s="550" t="n">
        <v>46144</v>
      </c>
      <c r="F1031" s="550" t="n">
        <v>46145</v>
      </c>
      <c r="G1031" t="inlineStr">
        <is>
          <t>Informática e TI</t>
        </is>
      </c>
      <c r="H1031" t="inlineStr">
        <is>
          <t>Sistemas Gerais - Operacionais</t>
        </is>
      </c>
      <c r="I1031" t="inlineStr">
        <is>
          <t>Taxa de Sistema</t>
        </is>
      </c>
      <c r="J1031" t="n">
        <v>-500.08</v>
      </c>
      <c r="K1031" t="n">
        <v>-500.08</v>
      </c>
      <c r="O1031" t="inlineStr">
        <is>
          <t>Real</t>
        </is>
      </c>
      <c r="P1031" t="inlineStr">
        <is>
          <t>Pago</t>
        </is>
      </c>
      <c r="Q1031" t="inlineStr">
        <is>
          <t>05/2026</t>
        </is>
      </c>
      <c r="R1031" t="n">
        <v>0</v>
      </c>
    </row>
    <row r="1032">
      <c r="A1032" t="n">
        <v>236770</v>
      </c>
      <c r="B1032" t="inlineStr">
        <is>
          <t>Arcos</t>
        </is>
      </c>
      <c r="C1032" t="inlineStr">
        <is>
          <t>GUILHERME GAK BARBOSA</t>
        </is>
      </c>
      <c r="E1032" s="550" t="n">
        <v>46143</v>
      </c>
      <c r="F1032" s="550" t="n">
        <v>46178</v>
      </c>
      <c r="G1032" t="inlineStr">
        <is>
          <t>Mão de Obra - Salários</t>
        </is>
      </c>
      <c r="H1032" t="inlineStr">
        <is>
          <t>MDO CLT - Salário</t>
        </is>
      </c>
      <c r="J1032" t="n">
        <v>-3976.2</v>
      </c>
      <c r="K1032" t="n">
        <v>-3976.2</v>
      </c>
      <c r="O1032" t="inlineStr">
        <is>
          <t>Real</t>
        </is>
      </c>
      <c r="P1032" t="inlineStr">
        <is>
          <t>Pago</t>
        </is>
      </c>
      <c r="Q1032" t="inlineStr">
        <is>
          <t>05/2026</t>
        </is>
      </c>
      <c r="R1032" t="n">
        <v>0</v>
      </c>
    </row>
    <row r="1033">
      <c r="A1033" t="n">
        <v>234019</v>
      </c>
      <c r="B1033" t="inlineStr">
        <is>
          <t>Arcos</t>
        </is>
      </c>
      <c r="C1033" t="inlineStr">
        <is>
          <t>RENATA DIAS PERRONI</t>
        </is>
      </c>
      <c r="D1033" t="inlineStr">
        <is>
          <t>38</t>
        </is>
      </c>
      <c r="E1033" s="550" t="n">
        <v>46143</v>
      </c>
      <c r="F1033" s="550" t="n">
        <v>46183</v>
      </c>
      <c r="G1033" t="inlineStr">
        <is>
          <t>Gorjeta</t>
        </is>
      </c>
      <c r="H1033" t="inlineStr">
        <is>
          <t xml:space="preserve">  -  Comissões e Gorjeta</t>
        </is>
      </c>
      <c r="I1033" t="inlineStr">
        <is>
          <t>GORJETA REFERENTE AO PERIODO 21/04/2026 A 20/05/2026</t>
        </is>
      </c>
      <c r="J1033" t="n">
        <v>-2927</v>
      </c>
      <c r="K1033" t="n">
        <v>-2927</v>
      </c>
      <c r="M1033" t="inlineStr">
        <is>
          <t>HOSTESS</t>
        </is>
      </c>
      <c r="N1033" t="inlineStr">
        <is>
          <t xml:space="preserve">  - Hostess</t>
        </is>
      </c>
      <c r="O1033" t="inlineStr">
        <is>
          <t>Real</t>
        </is>
      </c>
      <c r="P1033" t="inlineStr">
        <is>
          <t>Pago</t>
        </is>
      </c>
      <c r="Q1033" t="inlineStr">
        <is>
          <t>05/2026</t>
        </is>
      </c>
      <c r="R1033" t="n">
        <v>0</v>
      </c>
    </row>
    <row r="1034">
      <c r="A1034" t="n">
        <v>236036</v>
      </c>
      <c r="B1034" t="inlineStr">
        <is>
          <t>Arcos</t>
        </is>
      </c>
      <c r="C1034" t="inlineStr">
        <is>
          <t>ZIGPAY LTDAS -ME</t>
        </is>
      </c>
      <c r="E1034" s="550" t="n">
        <v>46143</v>
      </c>
      <c r="F1034" s="550" t="n">
        <v>46144</v>
      </c>
      <c r="G1034" t="inlineStr">
        <is>
          <t>Informática e TI</t>
        </is>
      </c>
      <c r="H1034" t="inlineStr">
        <is>
          <t>Sistemas Gerais - Operacionais</t>
        </is>
      </c>
      <c r="I1034" t="inlineStr">
        <is>
          <t>Taxa de Sistema</t>
        </is>
      </c>
      <c r="J1034" t="n">
        <v>-553.16</v>
      </c>
      <c r="K1034" t="n">
        <v>-553.16</v>
      </c>
      <c r="O1034" t="inlineStr">
        <is>
          <t>Real</t>
        </is>
      </c>
      <c r="P1034" t="inlineStr">
        <is>
          <t>Pago</t>
        </is>
      </c>
      <c r="Q1034" t="inlineStr">
        <is>
          <t>05/2026</t>
        </is>
      </c>
      <c r="R1034" t="n">
        <v>0</v>
      </c>
    </row>
    <row r="1035">
      <c r="A1035" t="n">
        <v>236035</v>
      </c>
      <c r="B1035" t="inlineStr">
        <is>
          <t>Arcos</t>
        </is>
      </c>
      <c r="C1035" t="inlineStr">
        <is>
          <t>ZIGPAY LTDAS -ME</t>
        </is>
      </c>
      <c r="E1035" s="550" t="n">
        <v>46143</v>
      </c>
      <c r="F1035" s="550" t="n">
        <v>46143</v>
      </c>
      <c r="G1035" t="inlineStr">
        <is>
          <t>Informática e TI</t>
        </is>
      </c>
      <c r="H1035" t="inlineStr">
        <is>
          <t>Sistemas Gerais - Operacionais</t>
        </is>
      </c>
      <c r="I1035" t="inlineStr">
        <is>
          <t>Z0101 - Aluguel de 36 SmartPOS a 20,00 cada (86dyf0aet)</t>
        </is>
      </c>
      <c r="J1035" t="n">
        <v>-720</v>
      </c>
      <c r="K1035" t="n">
        <v>-720</v>
      </c>
      <c r="O1035" t="inlineStr">
        <is>
          <t>Real</t>
        </is>
      </c>
      <c r="P1035" t="inlineStr">
        <is>
          <t>Pago</t>
        </is>
      </c>
      <c r="Q1035" t="inlineStr">
        <is>
          <t>05/2026</t>
        </is>
      </c>
      <c r="R1035" t="n">
        <v>0</v>
      </c>
    </row>
    <row r="1036">
      <c r="A1036" t="n">
        <v>234673</v>
      </c>
      <c r="B1036" t="inlineStr">
        <is>
          <t>Arcos</t>
        </is>
      </c>
      <c r="C1036" t="inlineStr">
        <is>
          <t>THIAGO HENRIQUE FARIAS</t>
        </is>
      </c>
      <c r="D1036" t="inlineStr">
        <is>
          <t>01</t>
        </is>
      </c>
      <c r="E1036" s="550" t="n">
        <v>46143</v>
      </c>
      <c r="F1036" s="550" t="n">
        <v>46183</v>
      </c>
      <c r="G1036" t="inlineStr">
        <is>
          <t>Mão de Obra - PJ</t>
        </is>
      </c>
      <c r="H1036" t="inlineStr">
        <is>
          <t>MDO PJ Fixo</t>
        </is>
      </c>
      <c r="I1036" t="inlineStr">
        <is>
          <t xml:space="preserve">SALÁRIO PJ - SBCHEFE DE BAR </t>
        </is>
      </c>
      <c r="J1036" t="n">
        <v>-4354.83</v>
      </c>
      <c r="K1036" t="n">
        <v>-4354.83</v>
      </c>
      <c r="M1036" t="inlineStr">
        <is>
          <t>SUB CHEFE DE BAR</t>
        </is>
      </c>
      <c r="N1036" t="inlineStr">
        <is>
          <t xml:space="preserve">  - Sub Chefe De Bar</t>
        </is>
      </c>
      <c r="O1036" t="inlineStr">
        <is>
          <t>Real</t>
        </is>
      </c>
      <c r="P1036" t="inlineStr">
        <is>
          <t>Pago</t>
        </is>
      </c>
      <c r="Q1036" t="inlineStr">
        <is>
          <t>05/2026</t>
        </is>
      </c>
      <c r="R1036" t="n">
        <v>0</v>
      </c>
    </row>
    <row r="1037">
      <c r="A1037" t="n">
        <v>234281</v>
      </c>
      <c r="B1037" t="inlineStr">
        <is>
          <t>Arcos</t>
        </is>
      </c>
      <c r="C1037" t="inlineStr">
        <is>
          <t>ESTAFF SOLUCOES TECNOLOGICAS DE AGENCIAMENTO LTDA</t>
        </is>
      </c>
      <c r="D1037" t="inlineStr">
        <is>
          <t>817750605</t>
        </is>
      </c>
      <c r="E1037" s="550" t="n">
        <v>46143</v>
      </c>
      <c r="F1037" s="550" t="n">
        <v>46177</v>
      </c>
      <c r="G1037" t="inlineStr">
        <is>
          <t>Mão de Obra - Extra</t>
        </is>
      </c>
      <c r="H1037" t="inlineStr">
        <is>
          <t>Mão de Obra Extra</t>
        </is>
      </c>
      <c r="I1037" t="inlineStr">
        <is>
          <t>MAO DE OBRA EXTRA - PERIODO 18/05 A 24/05 - 05/2026</t>
        </is>
      </c>
      <c r="J1037" t="n">
        <v>-792</v>
      </c>
      <c r="K1037" t="n">
        <v>-792</v>
      </c>
      <c r="O1037" t="inlineStr">
        <is>
          <t>Real</t>
        </is>
      </c>
      <c r="P1037" t="inlineStr">
        <is>
          <t>Pago</t>
        </is>
      </c>
      <c r="Q1037" t="inlineStr">
        <is>
          <t>05/2026</t>
        </is>
      </c>
      <c r="R1037" t="n">
        <v>0</v>
      </c>
    </row>
    <row r="1038">
      <c r="A1038" t="n">
        <v>234280</v>
      </c>
      <c r="B1038" t="inlineStr">
        <is>
          <t>Arcos</t>
        </is>
      </c>
      <c r="C1038" t="inlineStr">
        <is>
          <t>ESTAFF SOLUCOES TECNOLOGICAS DE AGENCIAMENTO LTDA</t>
        </is>
      </c>
      <c r="D1038" t="inlineStr">
        <is>
          <t xml:space="preserve">817702462 </t>
        </is>
      </c>
      <c r="E1038" s="550" t="n">
        <v>46143</v>
      </c>
      <c r="F1038" s="550" t="n">
        <v>46176</v>
      </c>
      <c r="G1038" t="inlineStr">
        <is>
          <t>Mão de Obra - Extra</t>
        </is>
      </c>
      <c r="H1038" t="inlineStr">
        <is>
          <t>Mão de Obra Extra</t>
        </is>
      </c>
      <c r="I1038" t="inlineStr">
        <is>
          <t>MAO DE OBRA EXTRA - PERIODO 18/05 A 24/05 - 05/2026</t>
        </is>
      </c>
      <c r="J1038" t="n">
        <v>-23331</v>
      </c>
      <c r="K1038" t="n">
        <v>-23331</v>
      </c>
      <c r="O1038" t="inlineStr">
        <is>
          <t>Real</t>
        </is>
      </c>
      <c r="P1038" t="inlineStr">
        <is>
          <t>Pago</t>
        </is>
      </c>
      <c r="Q1038" t="inlineStr">
        <is>
          <t>05/2026</t>
        </is>
      </c>
      <c r="R1038" t="n">
        <v>0</v>
      </c>
    </row>
    <row r="1039">
      <c r="A1039" t="n">
        <v>234277</v>
      </c>
      <c r="B1039" t="inlineStr">
        <is>
          <t>Arcos</t>
        </is>
      </c>
      <c r="C1039" t="inlineStr">
        <is>
          <t>EDUARDO VASQUES PROPRIEDADE INTELECTUAL EIRELI</t>
        </is>
      </c>
      <c r="D1039" t="inlineStr">
        <is>
          <t>704</t>
        </is>
      </c>
      <c r="E1039" s="550" t="n">
        <v>46143</v>
      </c>
      <c r="F1039" s="550" t="n">
        <v>46173</v>
      </c>
      <c r="G1039" t="inlineStr">
        <is>
          <t>Investimento - CAPEX</t>
        </is>
      </c>
      <c r="H1039" t="inlineStr">
        <is>
          <t>Investimento - Projetos</t>
        </is>
      </c>
      <c r="I1039" t="inlineStr">
        <is>
          <t>REGISTRO DA MARCA DANTE - 05/2026</t>
        </is>
      </c>
      <c r="J1039" t="n">
        <v>-5060</v>
      </c>
      <c r="K1039" t="n">
        <v>-5060</v>
      </c>
      <c r="O1039" t="inlineStr">
        <is>
          <t>Real</t>
        </is>
      </c>
      <c r="P1039" t="inlineStr">
        <is>
          <t>Pago</t>
        </is>
      </c>
      <c r="Q1039" t="inlineStr">
        <is>
          <t>05/2026</t>
        </is>
      </c>
      <c r="R1039" t="n">
        <v>0</v>
      </c>
    </row>
    <row r="1040">
      <c r="A1040" t="n">
        <v>234026</v>
      </c>
      <c r="B1040" t="inlineStr">
        <is>
          <t>Arcos</t>
        </is>
      </c>
      <c r="C1040" t="inlineStr">
        <is>
          <t xml:space="preserve">JANAINA SANTOS PAES DA SILVA </t>
        </is>
      </c>
      <c r="D1040" t="inlineStr">
        <is>
          <t>13</t>
        </is>
      </c>
      <c r="E1040" s="550" t="n">
        <v>46143</v>
      </c>
      <c r="F1040" s="550" t="n">
        <v>46183</v>
      </c>
      <c r="G1040" t="inlineStr">
        <is>
          <t>Gorjeta</t>
        </is>
      </c>
      <c r="H1040" t="inlineStr">
        <is>
          <t xml:space="preserve">  -  Comissões e Gorjeta</t>
        </is>
      </c>
      <c r="I1040" t="inlineStr">
        <is>
          <t>GORJETA REFERENTE AO PERIODO 21/04/2026 A 20/05/2026</t>
        </is>
      </c>
      <c r="J1040" t="n">
        <v>-1751</v>
      </c>
      <c r="K1040" t="n">
        <v>-1751</v>
      </c>
      <c r="M1040" t="inlineStr">
        <is>
          <t>SUB CHEFE DE COZINHA</t>
        </is>
      </c>
      <c r="N1040" t="inlineStr">
        <is>
          <t xml:space="preserve">  - Sub Chefe de Cozinha</t>
        </is>
      </c>
      <c r="O1040" t="inlineStr">
        <is>
          <t>Real</t>
        </is>
      </c>
      <c r="P1040" t="inlineStr">
        <is>
          <t>Pago</t>
        </is>
      </c>
      <c r="Q1040" t="inlineStr">
        <is>
          <t>05/2026</t>
        </is>
      </c>
      <c r="R1040" t="n">
        <v>0</v>
      </c>
    </row>
    <row r="1041">
      <c r="A1041" t="n">
        <v>234024</v>
      </c>
      <c r="B1041" t="inlineStr">
        <is>
          <t>Arcos</t>
        </is>
      </c>
      <c r="C1041" t="inlineStr">
        <is>
          <t>PJ 43960118000174 - DIEGO OLIVEIRA SANTANA</t>
        </is>
      </c>
      <c r="D1041" t="inlineStr">
        <is>
          <t>83</t>
        </is>
      </c>
      <c r="E1041" s="550" t="n">
        <v>46143</v>
      </c>
      <c r="F1041" s="550" t="n">
        <v>46184</v>
      </c>
      <c r="G1041" t="inlineStr">
        <is>
          <t>Gorjeta</t>
        </is>
      </c>
      <c r="H1041" t="inlineStr">
        <is>
          <t xml:space="preserve">  -  Comissões e Gorjeta</t>
        </is>
      </c>
      <c r="I1041" t="inlineStr">
        <is>
          <t>GORJETA REFERENTE AO PERIODO 21/04/2026 A 20/05/2026</t>
        </is>
      </c>
      <c r="J1041" t="n">
        <v>-2927</v>
      </c>
      <c r="K1041" t="n">
        <v>-2927</v>
      </c>
      <c r="M1041" t="inlineStr">
        <is>
          <t>HOSTESS</t>
        </is>
      </c>
      <c r="N1041" t="inlineStr">
        <is>
          <t xml:space="preserve">  - Hostess</t>
        </is>
      </c>
      <c r="O1041" t="inlineStr">
        <is>
          <t>Real</t>
        </is>
      </c>
      <c r="P1041" t="inlineStr">
        <is>
          <t>Pago</t>
        </is>
      </c>
      <c r="Q1041" t="inlineStr">
        <is>
          <t>05/2026</t>
        </is>
      </c>
      <c r="R1041" t="n">
        <v>0</v>
      </c>
    </row>
    <row r="1042">
      <c r="A1042" t="n">
        <v>234023</v>
      </c>
      <c r="B1042" t="inlineStr">
        <is>
          <t>Arcos</t>
        </is>
      </c>
      <c r="C1042" t="inlineStr">
        <is>
          <t>GILVANIA DE SOUZA LAURENCIO</t>
        </is>
      </c>
      <c r="D1042" t="inlineStr">
        <is>
          <t>12</t>
        </is>
      </c>
      <c r="E1042" s="550" t="n">
        <v>46143</v>
      </c>
      <c r="F1042" s="550" t="n">
        <v>46183</v>
      </c>
      <c r="G1042" t="inlineStr">
        <is>
          <t>Gorjeta</t>
        </is>
      </c>
      <c r="H1042" t="inlineStr">
        <is>
          <t xml:space="preserve">  -  Comissões e Gorjeta</t>
        </is>
      </c>
      <c r="I1042" t="inlineStr">
        <is>
          <t>GORJETA REFERENTE AO PERIODO 21/04/2026 A 20/05/2026</t>
        </is>
      </c>
      <c r="J1042" t="n">
        <v>-2246</v>
      </c>
      <c r="K1042" t="n">
        <v>-2246</v>
      </c>
      <c r="M1042" t="inlineStr">
        <is>
          <t>CHEFE DE COZINHA</t>
        </is>
      </c>
      <c r="N1042" t="inlineStr">
        <is>
          <t xml:space="preserve">  - Chefe de Cozinha</t>
        </is>
      </c>
      <c r="O1042" t="inlineStr">
        <is>
          <t>Real</t>
        </is>
      </c>
      <c r="P1042" t="inlineStr">
        <is>
          <t>Pago</t>
        </is>
      </c>
      <c r="Q1042" t="inlineStr">
        <is>
          <t>05/2026</t>
        </is>
      </c>
      <c r="R1042" t="n">
        <v>0</v>
      </c>
    </row>
    <row r="1043">
      <c r="A1043" t="n">
        <v>234022</v>
      </c>
      <c r="B1043" t="inlineStr">
        <is>
          <t>Arcos</t>
        </is>
      </c>
      <c r="C1043" t="inlineStr">
        <is>
          <t>VICTOR ALE DE LIMA SOARES GONÇALVES</t>
        </is>
      </c>
      <c r="D1043" t="inlineStr">
        <is>
          <t>17</t>
        </is>
      </c>
      <c r="E1043" s="550" t="n">
        <v>46143</v>
      </c>
      <c r="F1043" s="550" t="n">
        <v>46184</v>
      </c>
      <c r="G1043" t="inlineStr">
        <is>
          <t>Gorjeta</t>
        </is>
      </c>
      <c r="H1043" t="inlineStr">
        <is>
          <t xml:space="preserve">  -  Comissões e Gorjeta</t>
        </is>
      </c>
      <c r="I1043" t="inlineStr">
        <is>
          <t>GORJETA REFERENTE AO PERIODO 21/04/2026 A 20/05/2026</t>
        </is>
      </c>
      <c r="J1043" t="n">
        <v>-1957</v>
      </c>
      <c r="K1043" t="n">
        <v>-1957</v>
      </c>
      <c r="M1043" t="inlineStr">
        <is>
          <t>COORDENADOR</t>
        </is>
      </c>
      <c r="N1043" t="inlineStr">
        <is>
          <t xml:space="preserve">  - Coordenador</t>
        </is>
      </c>
      <c r="O1043" t="inlineStr">
        <is>
          <t>Real</t>
        </is>
      </c>
      <c r="P1043" t="inlineStr">
        <is>
          <t>Pago</t>
        </is>
      </c>
      <c r="Q1043" t="inlineStr">
        <is>
          <t>05/2026</t>
        </is>
      </c>
      <c r="R1043" t="n">
        <v>0</v>
      </c>
    </row>
    <row r="1044">
      <c r="A1044" t="n">
        <v>234021</v>
      </c>
      <c r="B1044" t="inlineStr">
        <is>
          <t>Arcos</t>
        </is>
      </c>
      <c r="C1044" t="inlineStr">
        <is>
          <t>PJ 00132021 - TELES DE ALMEIDA PINTO</t>
        </is>
      </c>
      <c r="D1044" t="inlineStr">
        <is>
          <t>59</t>
        </is>
      </c>
      <c r="E1044" s="550" t="n">
        <v>46143</v>
      </c>
      <c r="F1044" s="550" t="n">
        <v>46183</v>
      </c>
      <c r="G1044" t="inlineStr">
        <is>
          <t>Gorjeta</t>
        </is>
      </c>
      <c r="H1044" t="inlineStr">
        <is>
          <t xml:space="preserve">  -  Comissões e Gorjeta</t>
        </is>
      </c>
      <c r="I1044" t="inlineStr">
        <is>
          <t>GORJETA REFERENTE AO PERIODO 21/04/2026 A 20/05/2026</t>
        </is>
      </c>
      <c r="J1044" t="n">
        <v>-1854</v>
      </c>
      <c r="K1044" t="n">
        <v>-1854</v>
      </c>
      <c r="M1044" t="inlineStr">
        <is>
          <t>CHEFE DE BAR SQUAD</t>
        </is>
      </c>
      <c r="N1044" t="inlineStr">
        <is>
          <t xml:space="preserve">  - Squad</t>
        </is>
      </c>
      <c r="O1044" t="inlineStr">
        <is>
          <t>Real</t>
        </is>
      </c>
      <c r="P1044" t="inlineStr">
        <is>
          <t>Pago</t>
        </is>
      </c>
      <c r="Q1044" t="inlineStr">
        <is>
          <t>05/2026</t>
        </is>
      </c>
      <c r="R1044" t="n">
        <v>0</v>
      </c>
    </row>
    <row r="1045">
      <c r="A1045" t="n">
        <v>234020</v>
      </c>
      <c r="B1045" t="inlineStr">
        <is>
          <t>Arcos</t>
        </is>
      </c>
      <c r="C1045" t="inlineStr">
        <is>
          <t>PJ 59349478000174</t>
        </is>
      </c>
      <c r="D1045" t="inlineStr">
        <is>
          <t>48</t>
        </is>
      </c>
      <c r="E1045" s="550" t="n">
        <v>46143</v>
      </c>
      <c r="F1045" s="550" t="n">
        <v>46183</v>
      </c>
      <c r="G1045" t="inlineStr">
        <is>
          <t>Gorjeta</t>
        </is>
      </c>
      <c r="H1045" t="inlineStr">
        <is>
          <t xml:space="preserve">  -  Comissões e Gorjeta</t>
        </is>
      </c>
      <c r="I1045" t="inlineStr">
        <is>
          <t>GORJETA REFERENTE AO PERIODO 21/04/2026 A 20/05/2026</t>
        </is>
      </c>
      <c r="J1045" t="n">
        <v>-1957</v>
      </c>
      <c r="K1045" t="n">
        <v>-1957</v>
      </c>
      <c r="M1045" t="inlineStr">
        <is>
          <t>COORDENADOR</t>
        </is>
      </c>
      <c r="N1045" t="inlineStr">
        <is>
          <t xml:space="preserve">  - Coordenador</t>
        </is>
      </c>
      <c r="O1045" t="inlineStr">
        <is>
          <t>Real</t>
        </is>
      </c>
      <c r="P1045" t="inlineStr">
        <is>
          <t>Pago</t>
        </is>
      </c>
      <c r="Q1045" t="inlineStr">
        <is>
          <t>05/2026</t>
        </is>
      </c>
      <c r="R1045" t="n">
        <v>0</v>
      </c>
    </row>
    <row r="1046">
      <c r="A1046" t="n">
        <v>236037</v>
      </c>
      <c r="B1046" t="inlineStr">
        <is>
          <t>Arcos</t>
        </is>
      </c>
      <c r="C1046" t="inlineStr">
        <is>
          <t>ZIGPAY LTDAS -ME</t>
        </is>
      </c>
      <c r="E1046" s="550" t="n">
        <v>46143</v>
      </c>
      <c r="F1046" s="550" t="n">
        <v>46144</v>
      </c>
      <c r="G1046" t="inlineStr">
        <is>
          <t>Informática e TI</t>
        </is>
      </c>
      <c r="H1046" t="inlineStr">
        <is>
          <t>Sistemas Gerais - Operacionais</t>
        </is>
      </c>
      <c r="I1046" t="inlineStr">
        <is>
          <t>Taxa de Sistema</t>
        </is>
      </c>
      <c r="J1046" t="n">
        <v>-13.32</v>
      </c>
      <c r="K1046" t="n">
        <v>-13.32</v>
      </c>
      <c r="O1046" t="inlineStr">
        <is>
          <t>Real</t>
        </is>
      </c>
      <c r="P1046" t="inlineStr">
        <is>
          <t>Pago</t>
        </is>
      </c>
      <c r="Q1046" t="inlineStr">
        <is>
          <t>05/2026</t>
        </is>
      </c>
      <c r="R1046" t="n">
        <v>0</v>
      </c>
    </row>
    <row r="1047">
      <c r="A1047" t="n">
        <v>234018</v>
      </c>
      <c r="B1047" t="inlineStr">
        <is>
          <t>Arcos</t>
        </is>
      </c>
      <c r="C1047" t="inlineStr">
        <is>
          <t>PJ 00172021 - MATHEUS MONTEIRO ALMEIDA</t>
        </is>
      </c>
      <c r="D1047" t="inlineStr">
        <is>
          <t>81</t>
        </is>
      </c>
      <c r="E1047" s="550" t="n">
        <v>46143</v>
      </c>
      <c r="F1047" s="550" t="n">
        <v>46183</v>
      </c>
      <c r="G1047" t="inlineStr">
        <is>
          <t>Gorjeta</t>
        </is>
      </c>
      <c r="H1047" t="inlineStr">
        <is>
          <t xml:space="preserve">  -  Comissões e Gorjeta</t>
        </is>
      </c>
      <c r="I1047" t="inlineStr">
        <is>
          <t>GORJETA REFERENTE AO PERIODO 21/04/2026 A 20/05/2026</t>
        </is>
      </c>
      <c r="J1047" t="n">
        <v>-2061</v>
      </c>
      <c r="K1047" t="n">
        <v>-2061</v>
      </c>
      <c r="M1047" t="inlineStr">
        <is>
          <t>COORDENADOR</t>
        </is>
      </c>
      <c r="N1047" t="inlineStr">
        <is>
          <t xml:space="preserve">  - Coordenador</t>
        </is>
      </c>
      <c r="O1047" t="inlineStr">
        <is>
          <t>Real</t>
        </is>
      </c>
      <c r="P1047" t="inlineStr">
        <is>
          <t>Pago</t>
        </is>
      </c>
      <c r="Q1047" t="inlineStr">
        <is>
          <t>05/2026</t>
        </is>
      </c>
      <c r="R1047" t="n">
        <v>0</v>
      </c>
    </row>
    <row r="1048">
      <c r="A1048" t="n">
        <v>234016</v>
      </c>
      <c r="B1048" t="inlineStr">
        <is>
          <t>Arcos</t>
        </is>
      </c>
      <c r="C1048" t="inlineStr">
        <is>
          <t>MARIA EDUARDA RAMOS DE SOUSA</t>
        </is>
      </c>
      <c r="D1048" t="inlineStr">
        <is>
          <t>103</t>
        </is>
      </c>
      <c r="E1048" s="550" t="n">
        <v>46143</v>
      </c>
      <c r="F1048" s="550" t="n">
        <v>46198</v>
      </c>
      <c r="G1048" t="inlineStr">
        <is>
          <t>Custos de Eventos</t>
        </is>
      </c>
      <c r="H1048" t="inlineStr">
        <is>
          <t>Comissões de Vendas - Eventos</t>
        </is>
      </c>
      <c r="I1048" t="inlineStr">
        <is>
          <t>COMISSÃO DE EVENTOS - COMP. 05/2026</t>
        </is>
      </c>
      <c r="J1048" t="n">
        <v>-4892.79</v>
      </c>
      <c r="K1048" t="n">
        <v>-4892.79</v>
      </c>
      <c r="M1048" t="inlineStr">
        <is>
          <t>ANALISTA EXECUTIVA DE EVENTOS</t>
        </is>
      </c>
      <c r="N1048" t="inlineStr">
        <is>
          <t>MDO Terceirizada - Eventos</t>
        </is>
      </c>
      <c r="O1048" t="inlineStr">
        <is>
          <t>Real</t>
        </is>
      </c>
      <c r="Q1048" t="inlineStr">
        <is>
          <t>05/2026</t>
        </is>
      </c>
      <c r="R1048" t="n">
        <v>0</v>
      </c>
    </row>
    <row r="1049">
      <c r="A1049" t="n">
        <v>234015</v>
      </c>
      <c r="B1049" t="inlineStr">
        <is>
          <t>Arcos</t>
        </is>
      </c>
      <c r="C1049" t="inlineStr">
        <is>
          <t>PUXURI CONSULTORIA LTDA</t>
        </is>
      </c>
      <c r="D1049" t="inlineStr">
        <is>
          <t>158</t>
        </is>
      </c>
      <c r="E1049" s="550" t="n">
        <v>46143</v>
      </c>
      <c r="F1049" s="550" t="n">
        <v>46183</v>
      </c>
      <c r="G1049" t="inlineStr">
        <is>
          <t>Gorjeta</t>
        </is>
      </c>
      <c r="H1049" t="inlineStr">
        <is>
          <t xml:space="preserve">  -  Comissões e Gorjeta</t>
        </is>
      </c>
      <c r="I1049" t="inlineStr">
        <is>
          <t>GORJETA REFERENTE AO PERIODO 21/04/2026 A 20/05/2026</t>
        </is>
      </c>
      <c r="J1049" t="n">
        <v>-2061</v>
      </c>
      <c r="K1049" t="n">
        <v>-2061</v>
      </c>
      <c r="M1049" t="inlineStr">
        <is>
          <t>CHEFE EXECUTIVO DE COZINHA</t>
        </is>
      </c>
      <c r="N1049" t="inlineStr">
        <is>
          <t xml:space="preserve">  - Squad</t>
        </is>
      </c>
      <c r="O1049" t="inlineStr">
        <is>
          <t>Real</t>
        </is>
      </c>
      <c r="P1049" t="inlineStr">
        <is>
          <t>Pago</t>
        </is>
      </c>
      <c r="Q1049" t="inlineStr">
        <is>
          <t>05/2026</t>
        </is>
      </c>
      <c r="R1049" t="n">
        <v>0</v>
      </c>
    </row>
    <row r="1050">
      <c r="A1050" t="n">
        <v>234014</v>
      </c>
      <c r="B1050" t="inlineStr">
        <is>
          <t>Arcos</t>
        </is>
      </c>
      <c r="C1050" t="inlineStr">
        <is>
          <t>DAIANY LOPES BONFIM</t>
        </is>
      </c>
      <c r="D1050" t="inlineStr">
        <is>
          <t>28</t>
        </is>
      </c>
      <c r="E1050" s="550" t="n">
        <v>46143</v>
      </c>
      <c r="F1050" s="550" t="n">
        <v>46183</v>
      </c>
      <c r="G1050" t="inlineStr">
        <is>
          <t>Gorjeta</t>
        </is>
      </c>
      <c r="H1050" t="inlineStr">
        <is>
          <t xml:space="preserve">  -  Comissões e Gorjeta</t>
        </is>
      </c>
      <c r="I1050" t="inlineStr">
        <is>
          <t>GORJETA REFERENTE AO PERIODO 21/04/2026 A 20/05/2026</t>
        </is>
      </c>
      <c r="J1050" t="n">
        <v>-2927</v>
      </c>
      <c r="K1050" t="n">
        <v>-2927</v>
      </c>
      <c r="M1050" t="inlineStr">
        <is>
          <t>HOSTESS</t>
        </is>
      </c>
      <c r="N1050" t="inlineStr">
        <is>
          <t xml:space="preserve">  - Hostess</t>
        </is>
      </c>
      <c r="O1050" t="inlineStr">
        <is>
          <t>Real</t>
        </is>
      </c>
      <c r="P1050" t="inlineStr">
        <is>
          <t>Pago</t>
        </is>
      </c>
      <c r="Q1050" t="inlineStr">
        <is>
          <t>05/2026</t>
        </is>
      </c>
      <c r="R1050" t="n">
        <v>0</v>
      </c>
    </row>
    <row r="1051">
      <c r="A1051" t="n">
        <v>234013</v>
      </c>
      <c r="B1051" t="inlineStr">
        <is>
          <t>Arcos</t>
        </is>
      </c>
      <c r="C1051" t="inlineStr">
        <is>
          <t xml:space="preserve">PJ 00482024  BARBARA SARMENTO ABIB </t>
        </is>
      </c>
      <c r="D1051" t="inlineStr">
        <is>
          <t>67</t>
        </is>
      </c>
      <c r="E1051" s="550" t="n">
        <v>46143</v>
      </c>
      <c r="F1051" s="550" t="n">
        <v>46183</v>
      </c>
      <c r="G1051" t="inlineStr">
        <is>
          <t>Gorjeta</t>
        </is>
      </c>
      <c r="H1051" t="inlineStr">
        <is>
          <t xml:space="preserve">  -  Comissões e Gorjeta</t>
        </is>
      </c>
      <c r="I1051" t="inlineStr">
        <is>
          <t>GORJETA REFERENTE AO PERIODO 21/04/2026 A 20/05/2026</t>
        </is>
      </c>
      <c r="J1051" t="n">
        <v>-1751</v>
      </c>
      <c r="K1051" t="n">
        <v>-1751</v>
      </c>
      <c r="M1051" t="inlineStr">
        <is>
          <t>SUB CHEFE DE COZINHA</t>
        </is>
      </c>
      <c r="N1051" t="inlineStr">
        <is>
          <t xml:space="preserve">  - Sub Chefe de Cozinha</t>
        </is>
      </c>
      <c r="O1051" t="inlineStr">
        <is>
          <t>Real</t>
        </is>
      </c>
      <c r="P1051" t="inlineStr">
        <is>
          <t>Pago</t>
        </is>
      </c>
      <c r="Q1051" t="inlineStr">
        <is>
          <t>05/2026</t>
        </is>
      </c>
      <c r="R1051" t="n">
        <v>0</v>
      </c>
    </row>
    <row r="1052">
      <c r="A1052" t="n">
        <v>234012</v>
      </c>
      <c r="B1052" t="inlineStr">
        <is>
          <t>Arcos</t>
        </is>
      </c>
      <c r="C1052" t="inlineStr">
        <is>
          <t>ALISSON MARCELO DOS SANTOS OLIVEIRA</t>
        </is>
      </c>
      <c r="D1052" t="inlineStr">
        <is>
          <t>40</t>
        </is>
      </c>
      <c r="E1052" s="550" t="n">
        <v>46143</v>
      </c>
      <c r="F1052" s="550" t="n">
        <v>46183</v>
      </c>
      <c r="G1052" t="inlineStr">
        <is>
          <t>Gorjeta</t>
        </is>
      </c>
      <c r="H1052" t="inlineStr">
        <is>
          <t xml:space="preserve">  -  Comissões e Gorjeta</t>
        </is>
      </c>
      <c r="I1052" t="inlineStr">
        <is>
          <t>GORJETA REFERENTE AO PERIODO 21/04/2026 A 20/05/2026</t>
        </is>
      </c>
      <c r="J1052" t="n">
        <v>-1957</v>
      </c>
      <c r="K1052" t="n">
        <v>-1957</v>
      </c>
      <c r="M1052" t="inlineStr">
        <is>
          <t>COORDENADOR</t>
        </is>
      </c>
      <c r="N1052" t="inlineStr">
        <is>
          <t xml:space="preserve">  - Coordenador</t>
        </is>
      </c>
      <c r="O1052" t="inlineStr">
        <is>
          <t>Real</t>
        </is>
      </c>
      <c r="P1052" t="inlineStr">
        <is>
          <t>Pago</t>
        </is>
      </c>
      <c r="Q1052" t="inlineStr">
        <is>
          <t>05/2026</t>
        </is>
      </c>
      <c r="R1052" t="n">
        <v>0</v>
      </c>
    </row>
    <row r="1053">
      <c r="A1053" t="n">
        <v>233690</v>
      </c>
      <c r="B1053" t="inlineStr">
        <is>
          <t>Arcos</t>
        </is>
      </c>
      <c r="C1053" t="inlineStr">
        <is>
          <t>MALU RENO MARTINS</t>
        </is>
      </c>
      <c r="D1053" t="inlineStr">
        <is>
          <t>RP0502026</t>
        </is>
      </c>
      <c r="E1053" s="550" t="n">
        <v>46143</v>
      </c>
      <c r="F1053" s="550" t="n">
        <v>46178</v>
      </c>
      <c r="G1053" t="inlineStr">
        <is>
          <t>Patrocínio</t>
        </is>
      </c>
      <c r="H1053" t="inlineStr">
        <is>
          <t>(-) Despesas de Patrocínio</t>
        </is>
      </c>
      <c r="I1053" t="inlineStr">
        <is>
          <t>ATIVACAO DE MARCA TANQUERAY NO. TEN ETAPA 2 – SALA SECRETA - PARC 2/3 - 30%</t>
        </is>
      </c>
      <c r="J1053" t="n">
        <v>-2310</v>
      </c>
      <c r="K1053" t="n">
        <v>-2310</v>
      </c>
      <c r="O1053" t="inlineStr">
        <is>
          <t>Real</t>
        </is>
      </c>
      <c r="P1053" t="inlineStr">
        <is>
          <t>Pago</t>
        </is>
      </c>
      <c r="Q1053" t="inlineStr">
        <is>
          <t>05/2026</t>
        </is>
      </c>
      <c r="R1053" t="n">
        <v>0</v>
      </c>
    </row>
    <row r="1054">
      <c r="A1054" t="n">
        <v>233688</v>
      </c>
      <c r="B1054" t="inlineStr">
        <is>
          <t>Arcos</t>
        </is>
      </c>
      <c r="C1054" t="inlineStr">
        <is>
          <t>MALU RENO MARTINS</t>
        </is>
      </c>
      <c r="D1054" t="inlineStr">
        <is>
          <t>RP0502026</t>
        </is>
      </c>
      <c r="E1054" s="550" t="n">
        <v>46143</v>
      </c>
      <c r="F1054" s="550" t="n">
        <v>46178</v>
      </c>
      <c r="G1054" t="inlineStr">
        <is>
          <t>Patrocínio</t>
        </is>
      </c>
      <c r="H1054" t="inlineStr">
        <is>
          <t>(-) Despesas de Patrocínio</t>
        </is>
      </c>
      <c r="I1054" t="inlineStr">
        <is>
          <t>PROJETO DE ACESSIBILIDADE NO LOUNGE ETAPA 2 - PARC 2/3 - 30%</t>
        </is>
      </c>
      <c r="J1054" t="n">
        <v>-1500</v>
      </c>
      <c r="K1054" t="n">
        <v>-1500</v>
      </c>
      <c r="O1054" t="inlineStr">
        <is>
          <t>Real</t>
        </is>
      </c>
      <c r="P1054" t="inlineStr">
        <is>
          <t>Pago</t>
        </is>
      </c>
      <c r="Q1054" t="inlineStr">
        <is>
          <t>05/2026</t>
        </is>
      </c>
      <c r="R1054" t="n">
        <v>0</v>
      </c>
    </row>
    <row r="1055">
      <c r="A1055" t="n">
        <v>233686</v>
      </c>
      <c r="B1055" t="inlineStr">
        <is>
          <t>Arcos</t>
        </is>
      </c>
      <c r="C1055" t="inlineStr">
        <is>
          <t>MALU RENO MARTINS</t>
        </is>
      </c>
      <c r="D1055" t="inlineStr">
        <is>
          <t>RP0502026</t>
        </is>
      </c>
      <c r="E1055" s="550" t="n">
        <v>46143</v>
      </c>
      <c r="F1055" s="550" t="n">
        <v>46178</v>
      </c>
      <c r="G1055" t="inlineStr">
        <is>
          <t>Patrocínio</t>
        </is>
      </c>
      <c r="H1055" t="inlineStr">
        <is>
          <t>(-) Despesas de Patrocínio</t>
        </is>
      </c>
      <c r="I1055" t="inlineStr">
        <is>
          <t>CURADORIA DE MOBILIARIO ETAPA 2 - PARC 2/3 - 30%</t>
        </is>
      </c>
      <c r="J1055" t="n">
        <v>-690</v>
      </c>
      <c r="K1055" t="n">
        <v>-690</v>
      </c>
      <c r="O1055" t="inlineStr">
        <is>
          <t>Real</t>
        </is>
      </c>
      <c r="P1055" t="inlineStr">
        <is>
          <t>Pago</t>
        </is>
      </c>
      <c r="Q1055" t="inlineStr">
        <is>
          <t>05/2026</t>
        </is>
      </c>
      <c r="R1055" t="n">
        <v>0</v>
      </c>
    </row>
    <row r="1056">
      <c r="A1056" t="n">
        <v>233627</v>
      </c>
      <c r="B1056" t="inlineStr">
        <is>
          <t>Arcos</t>
        </is>
      </c>
      <c r="C1056" t="inlineStr">
        <is>
          <t>LUCIANA DE LIRA SANTOS</t>
        </is>
      </c>
      <c r="D1056" t="inlineStr">
        <is>
          <t>prov</t>
        </is>
      </c>
      <c r="E1056" s="550" t="n">
        <v>46143</v>
      </c>
      <c r="F1056" s="550" t="n">
        <v>46387</v>
      </c>
      <c r="G1056" t="inlineStr">
        <is>
          <t>Mão de Obra - Encargos e Provisões</t>
        </is>
      </c>
      <c r="H1056" t="inlineStr">
        <is>
          <t xml:space="preserve">  -  Férias</t>
        </is>
      </c>
      <c r="I1056" t="inlineStr">
        <is>
          <t>01/2027 - Férias 30 dias início em 05/01/2027</t>
        </is>
      </c>
      <c r="J1056" t="n">
        <v>-3480.85</v>
      </c>
      <c r="K1056" t="n">
        <v>-3480.85</v>
      </c>
      <c r="O1056" t="inlineStr">
        <is>
          <t>Provisionado</t>
        </is>
      </c>
      <c r="Q1056" t="inlineStr">
        <is>
          <t>05/2026</t>
        </is>
      </c>
      <c r="R1056" t="n">
        <v>0</v>
      </c>
    </row>
    <row r="1057">
      <c r="A1057" t="n">
        <v>233168</v>
      </c>
      <c r="B1057" t="inlineStr">
        <is>
          <t>Arcos</t>
        </is>
      </c>
      <c r="C1057" t="inlineStr">
        <is>
          <t>PAULO CESAR MEDEIROS EYEZANIO</t>
        </is>
      </c>
      <c r="D1057" t="inlineStr">
        <is>
          <t>RP0682026</t>
        </is>
      </c>
      <c r="E1057" s="550" t="n">
        <v>46143</v>
      </c>
      <c r="F1057" s="550" t="n">
        <v>46172</v>
      </c>
      <c r="G1057" t="inlineStr">
        <is>
          <t>Despesas Financeiras</t>
        </is>
      </c>
      <c r="H1057" t="inlineStr">
        <is>
          <t>Custas Cartórios / Protestos</t>
        </is>
      </c>
      <c r="I1057" t="inlineStr">
        <is>
          <t>REEMBOLSO - CUSTOS DE CARTORIO - 05/2026</t>
        </is>
      </c>
      <c r="J1057" t="n">
        <v>-91.8</v>
      </c>
      <c r="K1057" t="n">
        <v>-91.8</v>
      </c>
      <c r="O1057" t="inlineStr">
        <is>
          <t>Real</t>
        </is>
      </c>
      <c r="P1057" t="inlineStr">
        <is>
          <t>Pago</t>
        </is>
      </c>
      <c r="Q1057" t="inlineStr">
        <is>
          <t>05/2026</t>
        </is>
      </c>
      <c r="R1057" t="n">
        <v>0</v>
      </c>
    </row>
    <row r="1058">
      <c r="A1058" t="n">
        <v>236778</v>
      </c>
      <c r="B1058" t="inlineStr">
        <is>
          <t>Arcos</t>
        </is>
      </c>
      <c r="C1058" t="inlineStr">
        <is>
          <t>FELIPE DEMETRIO DE SOUSA</t>
        </is>
      </c>
      <c r="E1058" s="550" t="n">
        <v>46143</v>
      </c>
      <c r="F1058" s="550" t="n">
        <v>46178</v>
      </c>
      <c r="G1058" t="inlineStr">
        <is>
          <t>Mão de Obra - Salários</t>
        </is>
      </c>
      <c r="H1058" t="inlineStr">
        <is>
          <t>MDO CLT - Salário</t>
        </is>
      </c>
      <c r="J1058" t="n">
        <v>-4451.84</v>
      </c>
      <c r="K1058" t="n">
        <v>-4451.84</v>
      </c>
      <c r="O1058" t="inlineStr">
        <is>
          <t>Real</t>
        </is>
      </c>
      <c r="P1058" t="inlineStr">
        <is>
          <t>Pago</t>
        </is>
      </c>
      <c r="Q1058" t="inlineStr">
        <is>
          <t>05/2026</t>
        </is>
      </c>
      <c r="R1058" t="n">
        <v>0</v>
      </c>
    </row>
    <row r="1059">
      <c r="A1059" t="n">
        <v>236789</v>
      </c>
      <c r="B1059" t="inlineStr">
        <is>
          <t>Arcos</t>
        </is>
      </c>
      <c r="C1059" t="inlineStr">
        <is>
          <t>FLAVIELLE DA SILVA PEREIRA</t>
        </is>
      </c>
      <c r="E1059" s="550" t="n">
        <v>46143</v>
      </c>
      <c r="F1059" s="550" t="n">
        <v>46178</v>
      </c>
      <c r="G1059" t="inlineStr">
        <is>
          <t>Mão de Obra - Salários</t>
        </is>
      </c>
      <c r="H1059" t="inlineStr">
        <is>
          <t>MDO CLT - Salário</t>
        </is>
      </c>
      <c r="J1059" t="n">
        <v>-2396.99</v>
      </c>
      <c r="K1059" t="n">
        <v>-2396.99</v>
      </c>
      <c r="O1059" t="inlineStr">
        <is>
          <t>Real</t>
        </is>
      </c>
      <c r="P1059" t="inlineStr">
        <is>
          <t>Pago</t>
        </is>
      </c>
      <c r="Q1059" t="inlineStr">
        <is>
          <t>05/2026</t>
        </is>
      </c>
      <c r="R1059" t="n">
        <v>0</v>
      </c>
    </row>
    <row r="1060">
      <c r="A1060" t="n">
        <v>236788</v>
      </c>
      <c r="B1060" t="inlineStr">
        <is>
          <t>Arcos</t>
        </is>
      </c>
      <c r="C1060" t="inlineStr">
        <is>
          <t>FAB CANNE</t>
        </is>
      </c>
      <c r="E1060" s="550" t="n">
        <v>46143</v>
      </c>
      <c r="F1060" s="550" t="n">
        <v>46178</v>
      </c>
      <c r="G1060" t="inlineStr">
        <is>
          <t>Mão de Obra - Salários</t>
        </is>
      </c>
      <c r="H1060" t="inlineStr">
        <is>
          <t>MDO CLT - Salário</t>
        </is>
      </c>
      <c r="J1060" t="n">
        <v>-1993.06</v>
      </c>
      <c r="K1060" t="n">
        <v>-1993.06</v>
      </c>
      <c r="O1060" t="inlineStr">
        <is>
          <t>Real</t>
        </is>
      </c>
      <c r="P1060" t="inlineStr">
        <is>
          <t>Pago</t>
        </is>
      </c>
      <c r="Q1060" t="inlineStr">
        <is>
          <t>05/2026</t>
        </is>
      </c>
      <c r="R1060" t="n">
        <v>0</v>
      </c>
    </row>
    <row r="1061">
      <c r="A1061" t="n">
        <v>236787</v>
      </c>
      <c r="B1061" t="inlineStr">
        <is>
          <t>Arcos</t>
        </is>
      </c>
      <c r="C1061" t="inlineStr">
        <is>
          <t>SHEILA ALVES DA SILVA</t>
        </is>
      </c>
      <c r="E1061" s="550" t="n">
        <v>46143</v>
      </c>
      <c r="F1061" s="550" t="n">
        <v>46178</v>
      </c>
      <c r="G1061" t="inlineStr">
        <is>
          <t>Mão de Obra - Salários</t>
        </is>
      </c>
      <c r="H1061" t="inlineStr">
        <is>
          <t>MDO CLT - Salário</t>
        </is>
      </c>
      <c r="J1061" t="n">
        <v>-2347.87</v>
      </c>
      <c r="K1061" t="n">
        <v>-2347.87</v>
      </c>
      <c r="O1061" t="inlineStr">
        <is>
          <t>Real</t>
        </is>
      </c>
      <c r="P1061" t="inlineStr">
        <is>
          <t>Pago</t>
        </is>
      </c>
      <c r="Q1061" t="inlineStr">
        <is>
          <t>05/2026</t>
        </is>
      </c>
      <c r="R1061" t="n">
        <v>0</v>
      </c>
    </row>
    <row r="1062">
      <c r="A1062" t="n">
        <v>236786</v>
      </c>
      <c r="B1062" t="inlineStr">
        <is>
          <t>Arcos</t>
        </is>
      </c>
      <c r="C1062" t="inlineStr">
        <is>
          <t>PATRICK VILLELA</t>
        </is>
      </c>
      <c r="E1062" s="550" t="n">
        <v>46143</v>
      </c>
      <c r="F1062" s="550" t="n">
        <v>46178</v>
      </c>
      <c r="G1062" t="inlineStr">
        <is>
          <t>Mão de Obra - Salários</t>
        </is>
      </c>
      <c r="H1062" t="inlineStr">
        <is>
          <t>MDO CLT - Salário</t>
        </is>
      </c>
      <c r="J1062" t="n">
        <v>-4496.8</v>
      </c>
      <c r="K1062" t="n">
        <v>-4496.8</v>
      </c>
      <c r="O1062" t="inlineStr">
        <is>
          <t>Real</t>
        </is>
      </c>
      <c r="P1062" t="inlineStr">
        <is>
          <t>Pago</t>
        </is>
      </c>
      <c r="Q1062" t="inlineStr">
        <is>
          <t>05/2026</t>
        </is>
      </c>
      <c r="R1062" t="n">
        <v>0</v>
      </c>
    </row>
    <row r="1063">
      <c r="A1063" t="n">
        <v>236785</v>
      </c>
      <c r="B1063" t="inlineStr">
        <is>
          <t>Arcos</t>
        </is>
      </c>
      <c r="C1063" t="inlineStr">
        <is>
          <t>DAIANE ALVES DA SILVA LIMA</t>
        </is>
      </c>
      <c r="E1063" s="550" t="n">
        <v>46143</v>
      </c>
      <c r="F1063" s="550" t="n">
        <v>46178</v>
      </c>
      <c r="G1063" t="inlineStr">
        <is>
          <t>Mão de Obra - Salários</t>
        </is>
      </c>
      <c r="H1063" t="inlineStr">
        <is>
          <t>MDO CLT - Salário</t>
        </is>
      </c>
      <c r="J1063" t="n">
        <v>-2196.85</v>
      </c>
      <c r="K1063" t="n">
        <v>-2196.85</v>
      </c>
      <c r="O1063" t="inlineStr">
        <is>
          <t>Real</t>
        </is>
      </c>
      <c r="P1063" t="inlineStr">
        <is>
          <t>Pago</t>
        </is>
      </c>
      <c r="Q1063" t="inlineStr">
        <is>
          <t>05/2026</t>
        </is>
      </c>
      <c r="R1063" t="n">
        <v>0</v>
      </c>
    </row>
    <row r="1064">
      <c r="A1064" t="n">
        <v>236784</v>
      </c>
      <c r="B1064" t="inlineStr">
        <is>
          <t>Arcos</t>
        </is>
      </c>
      <c r="C1064" t="inlineStr">
        <is>
          <t>ANA BEATRIZ SENA DE OLIVEIRA</t>
        </is>
      </c>
      <c r="E1064" s="550" t="n">
        <v>46143</v>
      </c>
      <c r="F1064" s="550" t="n">
        <v>46178</v>
      </c>
      <c r="G1064" t="inlineStr">
        <is>
          <t>Mão de Obra - Salários</t>
        </is>
      </c>
      <c r="H1064" t="inlineStr">
        <is>
          <t>MDO CLT - Salário</t>
        </is>
      </c>
      <c r="J1064" t="n">
        <v>-2518.34</v>
      </c>
      <c r="K1064" t="n">
        <v>-2518.34</v>
      </c>
      <c r="O1064" t="inlineStr">
        <is>
          <t>Real</t>
        </is>
      </c>
      <c r="P1064" t="inlineStr">
        <is>
          <t>Pago</t>
        </is>
      </c>
      <c r="Q1064" t="inlineStr">
        <is>
          <t>05/2026</t>
        </is>
      </c>
      <c r="R1064" t="n">
        <v>0</v>
      </c>
    </row>
    <row r="1065">
      <c r="A1065" t="n">
        <v>236783</v>
      </c>
      <c r="B1065" t="inlineStr">
        <is>
          <t>Arcos</t>
        </is>
      </c>
      <c r="C1065" t="inlineStr">
        <is>
          <t>BEATRIZ PACIANI MENDES</t>
        </is>
      </c>
      <c r="E1065" s="550" t="n">
        <v>46143</v>
      </c>
      <c r="F1065" s="550" t="n">
        <v>46178</v>
      </c>
      <c r="G1065" t="inlineStr">
        <is>
          <t>Mão de Obra - Salários</t>
        </is>
      </c>
      <c r="H1065" t="inlineStr">
        <is>
          <t>MDO CLT - Salário</t>
        </is>
      </c>
      <c r="J1065" t="n">
        <v>-2576.69</v>
      </c>
      <c r="K1065" t="n">
        <v>-2576.69</v>
      </c>
      <c r="O1065" t="inlineStr">
        <is>
          <t>Real</t>
        </is>
      </c>
      <c r="P1065" t="inlineStr">
        <is>
          <t>Pago</t>
        </is>
      </c>
      <c r="Q1065" t="inlineStr">
        <is>
          <t>05/2026</t>
        </is>
      </c>
      <c r="R1065" t="n">
        <v>0</v>
      </c>
    </row>
    <row r="1066">
      <c r="A1066" t="n">
        <v>236782</v>
      </c>
      <c r="B1066" t="inlineStr">
        <is>
          <t>Arcos</t>
        </is>
      </c>
      <c r="C1066" t="inlineStr">
        <is>
          <t>LUCIANA DE LIRA SANTOS</t>
        </is>
      </c>
      <c r="E1066" s="550" t="n">
        <v>46143</v>
      </c>
      <c r="F1066" s="550" t="n">
        <v>46178</v>
      </c>
      <c r="G1066" t="inlineStr">
        <is>
          <t>Mão de Obra - Salários</t>
        </is>
      </c>
      <c r="H1066" t="inlineStr">
        <is>
          <t>MDO CLT - Salário</t>
        </is>
      </c>
      <c r="J1066" t="n">
        <v>-1411.22</v>
      </c>
      <c r="K1066" t="n">
        <v>-1411.22</v>
      </c>
      <c r="O1066" t="inlineStr">
        <is>
          <t>Real</t>
        </is>
      </c>
      <c r="P1066" t="inlineStr">
        <is>
          <t>Pago</t>
        </is>
      </c>
      <c r="Q1066" t="inlineStr">
        <is>
          <t>05/2026</t>
        </is>
      </c>
      <c r="R1066" t="n">
        <v>0</v>
      </c>
    </row>
    <row r="1067">
      <c r="A1067" t="n">
        <v>236781</v>
      </c>
      <c r="B1067" t="inlineStr">
        <is>
          <t>Arcos</t>
        </is>
      </c>
      <c r="C1067" t="inlineStr">
        <is>
          <t>JONAS LUIZ HARGER DA SILVA</t>
        </is>
      </c>
      <c r="E1067" s="550" t="n">
        <v>46143</v>
      </c>
      <c r="F1067" s="550" t="n">
        <v>46178</v>
      </c>
      <c r="G1067" t="inlineStr">
        <is>
          <t>Mão de Obra - Salários</t>
        </is>
      </c>
      <c r="H1067" t="inlineStr">
        <is>
          <t>MDO CLT - Salário</t>
        </is>
      </c>
      <c r="J1067" t="n">
        <v>-2759.19</v>
      </c>
      <c r="K1067" t="n">
        <v>-2759.19</v>
      </c>
      <c r="O1067" t="inlineStr">
        <is>
          <t>Real</t>
        </is>
      </c>
      <c r="P1067" t="inlineStr">
        <is>
          <t>Pago</t>
        </is>
      </c>
      <c r="Q1067" t="inlineStr">
        <is>
          <t>05/2026</t>
        </is>
      </c>
      <c r="R1067" t="n">
        <v>0</v>
      </c>
    </row>
    <row r="1068">
      <c r="A1068" t="n">
        <v>236780</v>
      </c>
      <c r="B1068" t="inlineStr">
        <is>
          <t>Arcos</t>
        </is>
      </c>
      <c r="C1068" t="inlineStr">
        <is>
          <t>GUILHERME RICHARD SANTOS DE OLIVEIRA</t>
        </is>
      </c>
      <c r="E1068" s="550" t="n">
        <v>46143</v>
      </c>
      <c r="F1068" s="550" t="n">
        <v>46178</v>
      </c>
      <c r="G1068" t="inlineStr">
        <is>
          <t>Mão de Obra - Salários</t>
        </is>
      </c>
      <c r="H1068" t="inlineStr">
        <is>
          <t>MDO CLT - Salário</t>
        </is>
      </c>
      <c r="J1068" t="n">
        <v>-3779.02</v>
      </c>
      <c r="K1068" t="n">
        <v>-3779.02</v>
      </c>
      <c r="O1068" t="inlineStr">
        <is>
          <t>Real</t>
        </is>
      </c>
      <c r="P1068" t="inlineStr">
        <is>
          <t>Pago</t>
        </is>
      </c>
      <c r="Q1068" t="inlineStr">
        <is>
          <t>05/2026</t>
        </is>
      </c>
      <c r="R1068" t="n">
        <v>0</v>
      </c>
    </row>
    <row r="1069">
      <c r="A1069" t="n">
        <v>236779</v>
      </c>
      <c r="B1069" t="inlineStr">
        <is>
          <t>Arcos</t>
        </is>
      </c>
      <c r="C1069" t="inlineStr">
        <is>
          <t>TARCIANA FERREIRA DO CARMO</t>
        </is>
      </c>
      <c r="E1069" s="550" t="n">
        <v>46143</v>
      </c>
      <c r="F1069" s="550" t="n">
        <v>46178</v>
      </c>
      <c r="G1069" t="inlineStr">
        <is>
          <t>Mão de Obra - Salários</t>
        </is>
      </c>
      <c r="H1069" t="inlineStr">
        <is>
          <t>MDO CLT - Salário</t>
        </is>
      </c>
      <c r="J1069" t="n">
        <v>-3250.21</v>
      </c>
      <c r="K1069" t="n">
        <v>-3250.21</v>
      </c>
      <c r="O1069" t="inlineStr">
        <is>
          <t>Real</t>
        </is>
      </c>
      <c r="P1069" t="inlineStr">
        <is>
          <t>Pago</t>
        </is>
      </c>
      <c r="Q1069" t="inlineStr">
        <is>
          <t>05/2026</t>
        </is>
      </c>
      <c r="R1069" t="n">
        <v>0</v>
      </c>
    </row>
    <row r="1070">
      <c r="A1070" t="n">
        <v>236790</v>
      </c>
      <c r="B1070" t="inlineStr">
        <is>
          <t>Arcos</t>
        </is>
      </c>
      <c r="C1070" t="inlineStr">
        <is>
          <t>JACIARA DOS ANJOS BORGES</t>
        </is>
      </c>
      <c r="E1070" s="550" t="n">
        <v>46143</v>
      </c>
      <c r="F1070" s="550" t="n">
        <v>46178</v>
      </c>
      <c r="G1070" t="inlineStr">
        <is>
          <t>Mão de Obra - Salários</t>
        </is>
      </c>
      <c r="H1070" t="inlineStr">
        <is>
          <t>MDO CLT - Salário</t>
        </is>
      </c>
      <c r="J1070" t="n">
        <v>-815.1</v>
      </c>
      <c r="K1070" t="n">
        <v>-815.1</v>
      </c>
      <c r="O1070" t="inlineStr">
        <is>
          <t>Real</t>
        </is>
      </c>
      <c r="P1070" t="inlineStr">
        <is>
          <t>Pago</t>
        </is>
      </c>
      <c r="Q1070" t="inlineStr">
        <is>
          <t>05/2026</t>
        </is>
      </c>
      <c r="R1070" t="n">
        <v>0</v>
      </c>
    </row>
    <row r="1071">
      <c r="A1071" t="n">
        <v>236777</v>
      </c>
      <c r="B1071" t="inlineStr">
        <is>
          <t>Arcos</t>
        </is>
      </c>
      <c r="C1071" t="inlineStr">
        <is>
          <t>MATHEUS DOS SANTOS ROCHA</t>
        </is>
      </c>
      <c r="E1071" s="550" t="n">
        <v>46143</v>
      </c>
      <c r="F1071" s="550" t="n">
        <v>46178</v>
      </c>
      <c r="G1071" t="inlineStr">
        <is>
          <t>Mão de Obra - Salários</t>
        </is>
      </c>
      <c r="H1071" t="inlineStr">
        <is>
          <t>MDO CLT - Salário</t>
        </is>
      </c>
      <c r="J1071" t="n">
        <v>-762.17</v>
      </c>
      <c r="K1071" t="n">
        <v>-762.17</v>
      </c>
      <c r="O1071" t="inlineStr">
        <is>
          <t>Real</t>
        </is>
      </c>
      <c r="P1071" t="inlineStr">
        <is>
          <t>Pago</t>
        </is>
      </c>
      <c r="Q1071" t="inlineStr">
        <is>
          <t>05/2026</t>
        </is>
      </c>
      <c r="R1071" t="n">
        <v>0</v>
      </c>
    </row>
    <row r="1072">
      <c r="A1072" t="n">
        <v>236776</v>
      </c>
      <c r="B1072" t="inlineStr">
        <is>
          <t>Arcos</t>
        </is>
      </c>
      <c r="C1072" t="inlineStr">
        <is>
          <t>JOAO PAULO DA SILVA MARCOLINO</t>
        </is>
      </c>
      <c r="E1072" s="550" t="n">
        <v>46143</v>
      </c>
      <c r="F1072" s="550" t="n">
        <v>46178</v>
      </c>
      <c r="G1072" t="inlineStr">
        <is>
          <t>Mão de Obra - Salários</t>
        </is>
      </c>
      <c r="H1072" t="inlineStr">
        <is>
          <t>MDO CLT - Salário</t>
        </is>
      </c>
      <c r="J1072" t="n">
        <v>-4370.23</v>
      </c>
      <c r="K1072" t="n">
        <v>-4370.23</v>
      </c>
      <c r="O1072" t="inlineStr">
        <is>
          <t>Real</t>
        </is>
      </c>
      <c r="P1072" t="inlineStr">
        <is>
          <t>Pago</t>
        </is>
      </c>
      <c r="Q1072" t="inlineStr">
        <is>
          <t>05/2026</t>
        </is>
      </c>
      <c r="R1072" t="n">
        <v>0</v>
      </c>
    </row>
    <row r="1073">
      <c r="A1073" t="n">
        <v>236775</v>
      </c>
      <c r="B1073" t="inlineStr">
        <is>
          <t>Arcos</t>
        </is>
      </c>
      <c r="C1073" t="inlineStr">
        <is>
          <t>SONIA DOS ANJOS RAMOS</t>
        </is>
      </c>
      <c r="E1073" s="550" t="n">
        <v>46143</v>
      </c>
      <c r="F1073" s="550" t="n">
        <v>46178</v>
      </c>
      <c r="G1073" t="inlineStr">
        <is>
          <t>Mão de Obra - Salários</t>
        </is>
      </c>
      <c r="H1073" t="inlineStr">
        <is>
          <t>MDO CLT - Salário</t>
        </is>
      </c>
      <c r="J1073" t="n">
        <v>-4216.78</v>
      </c>
      <c r="K1073" t="n">
        <v>-4216.78</v>
      </c>
      <c r="O1073" t="inlineStr">
        <is>
          <t>Real</t>
        </is>
      </c>
      <c r="P1073" t="inlineStr">
        <is>
          <t>Pago</t>
        </is>
      </c>
      <c r="Q1073" t="inlineStr">
        <is>
          <t>05/2026</t>
        </is>
      </c>
      <c r="R1073" t="n">
        <v>0</v>
      </c>
    </row>
    <row r="1074">
      <c r="A1074" t="n">
        <v>236774</v>
      </c>
      <c r="B1074" t="inlineStr">
        <is>
          <t>Arcos</t>
        </is>
      </c>
      <c r="C1074" t="inlineStr">
        <is>
          <t>GUSTAVO BEZERRA DE LIMA</t>
        </is>
      </c>
      <c r="E1074" s="550" t="n">
        <v>46143</v>
      </c>
      <c r="F1074" s="550" t="n">
        <v>46178</v>
      </c>
      <c r="G1074" t="inlineStr">
        <is>
          <t>Mão de Obra - Salários</t>
        </is>
      </c>
      <c r="H1074" t="inlineStr">
        <is>
          <t>MDO CLT - Salário</t>
        </is>
      </c>
      <c r="J1074" t="n">
        <v>-1685.23</v>
      </c>
      <c r="K1074" t="n">
        <v>-1685.23</v>
      </c>
      <c r="O1074" t="inlineStr">
        <is>
          <t>Real</t>
        </is>
      </c>
      <c r="P1074" t="inlineStr">
        <is>
          <t>Pago</t>
        </is>
      </c>
      <c r="Q1074" t="inlineStr">
        <is>
          <t>05/2026</t>
        </is>
      </c>
      <c r="R1074" t="n">
        <v>0</v>
      </c>
    </row>
    <row r="1075">
      <c r="A1075" t="n">
        <v>236773</v>
      </c>
      <c r="B1075" t="inlineStr">
        <is>
          <t>Arcos</t>
        </is>
      </c>
      <c r="C1075" t="inlineStr">
        <is>
          <t>PATRICIA BARRETO DE JESUS</t>
        </is>
      </c>
      <c r="E1075" s="550" t="n">
        <v>46143</v>
      </c>
      <c r="F1075" s="550" t="n">
        <v>46178</v>
      </c>
      <c r="G1075" t="inlineStr">
        <is>
          <t>Mão de Obra - Salários</t>
        </is>
      </c>
      <c r="H1075" t="inlineStr">
        <is>
          <t>MDO CLT - Salário</t>
        </is>
      </c>
      <c r="J1075" t="n">
        <v>-3050.32</v>
      </c>
      <c r="K1075" t="n">
        <v>-3050.32</v>
      </c>
      <c r="O1075" t="inlineStr">
        <is>
          <t>Real</t>
        </is>
      </c>
      <c r="P1075" t="inlineStr">
        <is>
          <t>Pago</t>
        </is>
      </c>
      <c r="Q1075" t="inlineStr">
        <is>
          <t>05/2026</t>
        </is>
      </c>
      <c r="R1075" t="n">
        <v>0</v>
      </c>
    </row>
    <row r="1076">
      <c r="A1076" t="n">
        <v>236772</v>
      </c>
      <c r="B1076" t="inlineStr">
        <is>
          <t>Arcos</t>
        </is>
      </c>
      <c r="C1076" t="inlineStr">
        <is>
          <t>JESSICA ALVES GONCALVES</t>
        </is>
      </c>
      <c r="E1076" s="550" t="n">
        <v>46143</v>
      </c>
      <c r="F1076" s="550" t="n">
        <v>46178</v>
      </c>
      <c r="G1076" t="inlineStr">
        <is>
          <t>Mão de Obra - Salários</t>
        </is>
      </c>
      <c r="H1076" t="inlineStr">
        <is>
          <t>MDO CLT - Salário</t>
        </is>
      </c>
      <c r="J1076" t="n">
        <v>-3075.62</v>
      </c>
      <c r="K1076" t="n">
        <v>-3075.62</v>
      </c>
      <c r="O1076" t="inlineStr">
        <is>
          <t>Real</t>
        </is>
      </c>
      <c r="P1076" t="inlineStr">
        <is>
          <t>Pago</t>
        </is>
      </c>
      <c r="Q1076" t="inlineStr">
        <is>
          <t>05/2026</t>
        </is>
      </c>
      <c r="R1076" t="n">
        <v>0</v>
      </c>
    </row>
    <row r="1077">
      <c r="A1077" t="n">
        <v>236771</v>
      </c>
      <c r="B1077" t="inlineStr">
        <is>
          <t>Arcos</t>
        </is>
      </c>
      <c r="C1077" t="inlineStr">
        <is>
          <t>BIANCA KIMBERLY DE ALEMEIDA COSMO</t>
        </is>
      </c>
      <c r="E1077" s="550" t="n">
        <v>46143</v>
      </c>
      <c r="F1077" s="550" t="n">
        <v>46178</v>
      </c>
      <c r="G1077" t="inlineStr">
        <is>
          <t>Mão de Obra - Salários</t>
        </is>
      </c>
      <c r="H1077" t="inlineStr">
        <is>
          <t>MDO CLT - Salário</t>
        </is>
      </c>
      <c r="J1077" t="n">
        <v>-4299.41</v>
      </c>
      <c r="K1077" t="n">
        <v>-4299.41</v>
      </c>
      <c r="O1077" t="inlineStr">
        <is>
          <t>Real</t>
        </is>
      </c>
      <c r="P1077" t="inlineStr">
        <is>
          <t>Pago</t>
        </is>
      </c>
      <c r="Q1077" t="inlineStr">
        <is>
          <t>05/2026</t>
        </is>
      </c>
      <c r="R1077" t="n">
        <v>0</v>
      </c>
    </row>
    <row r="1078">
      <c r="A1078" t="n">
        <v>233167</v>
      </c>
      <c r="B1078" t="inlineStr">
        <is>
          <t>Arcos</t>
        </is>
      </c>
      <c r="C1078" t="inlineStr">
        <is>
          <t>PAULO CESAR MEDEIROS EYEZANIO</t>
        </is>
      </c>
      <c r="D1078" t="inlineStr">
        <is>
          <t>RP0682026</t>
        </is>
      </c>
      <c r="E1078" s="550" t="n">
        <v>46143</v>
      </c>
      <c r="F1078" s="550" t="n">
        <v>46172</v>
      </c>
      <c r="G1078" t="inlineStr">
        <is>
          <t>Despesas com Transporte / Hospedagem</t>
        </is>
      </c>
      <c r="H1078" t="inlineStr">
        <is>
          <t>Conduções/Taxi/Uber</t>
        </is>
      </c>
      <c r="I1078" t="inlineStr">
        <is>
          <t>REEMBOLSO - ESTACIONAMENTO - 05/2026</t>
        </is>
      </c>
      <c r="J1078" t="n">
        <v>-20</v>
      </c>
      <c r="K1078" t="n">
        <v>-20</v>
      </c>
      <c r="O1078" t="inlineStr">
        <is>
          <t>Real</t>
        </is>
      </c>
      <c r="P1078" t="inlineStr">
        <is>
          <t>Pago</t>
        </is>
      </c>
      <c r="Q1078" t="inlineStr">
        <is>
          <t>05/2026</t>
        </is>
      </c>
      <c r="R1078" t="n">
        <v>0</v>
      </c>
    </row>
    <row r="1079">
      <c r="A1079" t="n">
        <v>236769</v>
      </c>
      <c r="B1079" t="inlineStr">
        <is>
          <t>Arcos</t>
        </is>
      </c>
      <c r="C1079" t="inlineStr">
        <is>
          <t>SABRINA MARIA MARCELINO</t>
        </is>
      </c>
      <c r="E1079" s="550" t="n">
        <v>46143</v>
      </c>
      <c r="F1079" s="550" t="n">
        <v>46178</v>
      </c>
      <c r="G1079" t="inlineStr">
        <is>
          <t>Mão de Obra - Salários</t>
        </is>
      </c>
      <c r="H1079" t="inlineStr">
        <is>
          <t>MDO CLT - Salário</t>
        </is>
      </c>
      <c r="J1079" t="n">
        <v>-3043.4</v>
      </c>
      <c r="K1079" t="n">
        <v>-3043.4</v>
      </c>
      <c r="O1079" t="inlineStr">
        <is>
          <t>Real</t>
        </is>
      </c>
      <c r="P1079" t="inlineStr">
        <is>
          <t>Pago</t>
        </is>
      </c>
      <c r="Q1079" t="inlineStr">
        <is>
          <t>05/2026</t>
        </is>
      </c>
      <c r="R1079" t="n">
        <v>0</v>
      </c>
    </row>
    <row r="1080">
      <c r="A1080" t="n">
        <v>236624</v>
      </c>
      <c r="B1080" t="inlineStr">
        <is>
          <t>Arcos</t>
        </is>
      </c>
      <c r="C1080" t="inlineStr">
        <is>
          <t>ESTAFF SOLUCOES TECNOLOGICAS DE AGENCIAMENTO LTDA</t>
        </is>
      </c>
      <c r="D1080" t="inlineStr">
        <is>
          <t>823463730</t>
        </is>
      </c>
      <c r="E1080" s="550" t="n">
        <v>46143</v>
      </c>
      <c r="F1080" s="550" t="n">
        <v>46183</v>
      </c>
      <c r="G1080" t="inlineStr">
        <is>
          <t>Mão de Obra - Extra</t>
        </is>
      </c>
      <c r="H1080" t="inlineStr">
        <is>
          <t>Mão de Obra Extra</t>
        </is>
      </c>
      <c r="I1080" t="inlineStr">
        <is>
          <t>MAO DE OBRA EXTRA THEATRO - PERIODO 25/05 A 31/05 - 05/2026</t>
        </is>
      </c>
      <c r="J1080" t="n">
        <v>-7040</v>
      </c>
      <c r="K1080" t="n">
        <v>-7040</v>
      </c>
      <c r="O1080" t="inlineStr">
        <is>
          <t>Real</t>
        </is>
      </c>
      <c r="P1080" t="inlineStr">
        <is>
          <t>Pago</t>
        </is>
      </c>
      <c r="Q1080" t="inlineStr">
        <is>
          <t>05/2026</t>
        </is>
      </c>
      <c r="R1080" t="n">
        <v>0</v>
      </c>
    </row>
    <row r="1081">
      <c r="A1081" t="n">
        <v>236623</v>
      </c>
      <c r="B1081" t="inlineStr">
        <is>
          <t>Arcos</t>
        </is>
      </c>
      <c r="C1081" t="inlineStr">
        <is>
          <t>ESTAFF SOLUCOES TECNOLOGICAS DE AGENCIAMENTO LTDA</t>
        </is>
      </c>
      <c r="D1081" t="inlineStr">
        <is>
          <t>823400566</t>
        </is>
      </c>
      <c r="E1081" s="550" t="n">
        <v>46143</v>
      </c>
      <c r="F1081" s="550" t="n">
        <v>46183</v>
      </c>
      <c r="G1081" t="inlineStr">
        <is>
          <t>Mão de Obra - Extra</t>
        </is>
      </c>
      <c r="H1081" t="inlineStr">
        <is>
          <t>Mão de Obra Extra</t>
        </is>
      </c>
      <c r="I1081" t="inlineStr">
        <is>
          <t>MAO DE OBRA EXTRA - PERIODO 25/05 A 31/05 - 05/2026</t>
        </is>
      </c>
      <c r="J1081" t="n">
        <v>-21032</v>
      </c>
      <c r="K1081" t="n">
        <v>-21032</v>
      </c>
      <c r="O1081" t="inlineStr">
        <is>
          <t>Real</t>
        </is>
      </c>
      <c r="P1081" t="inlineStr">
        <is>
          <t>Pago</t>
        </is>
      </c>
      <c r="Q1081" t="inlineStr">
        <is>
          <t>05/2026</t>
        </is>
      </c>
      <c r="R1081" t="n">
        <v>0</v>
      </c>
    </row>
    <row r="1082">
      <c r="A1082" t="n">
        <v>232812</v>
      </c>
      <c r="B1082" t="inlineStr">
        <is>
          <t>Arcos</t>
        </is>
      </c>
      <c r="C1082" t="inlineStr">
        <is>
          <t>DAIANE ALVES DA SILVA LIMA</t>
        </is>
      </c>
      <c r="E1082" s="550" t="n">
        <v>46143</v>
      </c>
      <c r="F1082" s="550" t="n">
        <v>46162</v>
      </c>
      <c r="G1082" t="inlineStr">
        <is>
          <t>Mão de Obra - Salários</t>
        </is>
      </c>
      <c r="H1082" t="inlineStr">
        <is>
          <t>MDO CLT - Salário</t>
        </is>
      </c>
      <c r="J1082" t="n">
        <v>-775.42</v>
      </c>
      <c r="K1082" t="n">
        <v>-775.42</v>
      </c>
      <c r="O1082" t="inlineStr">
        <is>
          <t>Real</t>
        </is>
      </c>
      <c r="P1082" t="inlineStr">
        <is>
          <t>Pago</t>
        </is>
      </c>
      <c r="Q1082" t="inlineStr">
        <is>
          <t>05/2026</t>
        </is>
      </c>
      <c r="R1082" t="n">
        <v>0</v>
      </c>
    </row>
    <row r="1083">
      <c r="A1083" t="n">
        <v>232811</v>
      </c>
      <c r="B1083" t="inlineStr">
        <is>
          <t>Arcos</t>
        </is>
      </c>
      <c r="C1083" t="inlineStr">
        <is>
          <t>TARCIANA FERREIRA DO CARMO</t>
        </is>
      </c>
      <c r="E1083" s="550" t="n">
        <v>46143</v>
      </c>
      <c r="F1083" s="550" t="n">
        <v>46162</v>
      </c>
      <c r="G1083" t="inlineStr">
        <is>
          <t>Mão de Obra - Salários</t>
        </is>
      </c>
      <c r="H1083" t="inlineStr">
        <is>
          <t>MDO CLT - Salário</t>
        </is>
      </c>
      <c r="J1083" t="n">
        <v>-891.74</v>
      </c>
      <c r="K1083" t="n">
        <v>-891.74</v>
      </c>
      <c r="O1083" t="inlineStr">
        <is>
          <t>Real</t>
        </is>
      </c>
      <c r="P1083" t="inlineStr">
        <is>
          <t>Pago</t>
        </is>
      </c>
      <c r="Q1083" t="inlineStr">
        <is>
          <t>05/2026</t>
        </is>
      </c>
      <c r="R1083" t="n">
        <v>0</v>
      </c>
    </row>
    <row r="1084">
      <c r="A1084" t="n">
        <v>216074</v>
      </c>
      <c r="B1084" t="inlineStr">
        <is>
          <t>Arcos</t>
        </is>
      </c>
      <c r="C1084" t="inlineStr">
        <is>
          <t>FABRICA DE BARES SERVICOS LTDA FB</t>
        </is>
      </c>
      <c r="D1084" t="inlineStr">
        <is>
          <t>ND41-2026</t>
        </is>
      </c>
      <c r="E1084" s="550" t="n">
        <v>46143</v>
      </c>
      <c r="F1084" s="550" t="n">
        <v>46193</v>
      </c>
      <c r="G1084" t="inlineStr">
        <is>
          <t>Serviços de Terceiros</t>
        </is>
      </c>
      <c r="H1084" t="inlineStr">
        <is>
          <t>Assessoria RH</t>
        </is>
      </c>
      <c r="I1084" t="inlineStr">
        <is>
          <t>ASSESSORIA RH - 05/2026</t>
        </is>
      </c>
      <c r="J1084" t="n">
        <v>-1100</v>
      </c>
      <c r="K1084" t="n">
        <v>-1100</v>
      </c>
      <c r="O1084" t="inlineStr">
        <is>
          <t>Real</t>
        </is>
      </c>
      <c r="P1084" t="inlineStr">
        <is>
          <t>Pago</t>
        </is>
      </c>
      <c r="Q1084" t="inlineStr">
        <is>
          <t>05/2026</t>
        </is>
      </c>
      <c r="R1084" t="n">
        <v>0</v>
      </c>
    </row>
    <row r="1085">
      <c r="A1085" t="n">
        <v>232810</v>
      </c>
      <c r="B1085" t="inlineStr">
        <is>
          <t>Arcos</t>
        </is>
      </c>
      <c r="C1085" t="inlineStr">
        <is>
          <t>SHEILA ALVES DA SILVA</t>
        </is>
      </c>
      <c r="E1085" s="550" t="n">
        <v>46143</v>
      </c>
      <c r="F1085" s="550" t="n">
        <v>46162</v>
      </c>
      <c r="G1085" t="inlineStr">
        <is>
          <t>Mão de Obra - Salários</t>
        </is>
      </c>
      <c r="H1085" t="inlineStr">
        <is>
          <t>MDO CLT - Salário</t>
        </is>
      </c>
      <c r="J1085" t="n">
        <v>-1025.5</v>
      </c>
      <c r="K1085" t="n">
        <v>-1025.5</v>
      </c>
      <c r="O1085" t="inlineStr">
        <is>
          <t>Real</t>
        </is>
      </c>
      <c r="P1085" t="inlineStr">
        <is>
          <t>Pago</t>
        </is>
      </c>
      <c r="Q1085" t="inlineStr">
        <is>
          <t>05/2026</t>
        </is>
      </c>
      <c r="R1085" t="n">
        <v>0</v>
      </c>
    </row>
    <row r="1086">
      <c r="A1086" t="n">
        <v>232809</v>
      </c>
      <c r="B1086" t="inlineStr">
        <is>
          <t>Arcos</t>
        </is>
      </c>
      <c r="C1086" t="inlineStr">
        <is>
          <t>JESSICA ALVES GONCALVES</t>
        </is>
      </c>
      <c r="E1086" s="550" t="n">
        <v>46143</v>
      </c>
      <c r="F1086" s="550" t="n">
        <v>46162</v>
      </c>
      <c r="G1086" t="inlineStr">
        <is>
          <t>Mão de Obra - Salários</t>
        </is>
      </c>
      <c r="H1086" t="inlineStr">
        <is>
          <t>MDO CLT - Salário</t>
        </is>
      </c>
      <c r="J1086" t="n">
        <v>-859.3099999999999</v>
      </c>
      <c r="K1086" t="n">
        <v>-859.3099999999999</v>
      </c>
      <c r="O1086" t="inlineStr">
        <is>
          <t>Real</t>
        </is>
      </c>
      <c r="P1086" t="inlineStr">
        <is>
          <t>Pago</t>
        </is>
      </c>
      <c r="Q1086" t="inlineStr">
        <is>
          <t>05/2026</t>
        </is>
      </c>
      <c r="R1086" t="n">
        <v>0</v>
      </c>
    </row>
    <row r="1087">
      <c r="A1087" t="n">
        <v>232808</v>
      </c>
      <c r="B1087" t="inlineStr">
        <is>
          <t>Arcos</t>
        </is>
      </c>
      <c r="C1087" t="inlineStr">
        <is>
          <t>SABRINA MARIA MARCELINO</t>
        </is>
      </c>
      <c r="E1087" s="550" t="n">
        <v>46143</v>
      </c>
      <c r="F1087" s="550" t="n">
        <v>46162</v>
      </c>
      <c r="G1087" t="inlineStr">
        <is>
          <t>Mão de Obra - Salários</t>
        </is>
      </c>
      <c r="H1087" t="inlineStr">
        <is>
          <t>MDO CLT - Salário</t>
        </is>
      </c>
      <c r="J1087" t="n">
        <v>-775.42</v>
      </c>
      <c r="K1087" t="n">
        <v>-775.42</v>
      </c>
      <c r="O1087" t="inlineStr">
        <is>
          <t>Real</t>
        </is>
      </c>
      <c r="P1087" t="inlineStr">
        <is>
          <t>Pago</t>
        </is>
      </c>
      <c r="Q1087" t="inlineStr">
        <is>
          <t>05/2026</t>
        </is>
      </c>
      <c r="R1087" t="n">
        <v>0</v>
      </c>
    </row>
    <row r="1088">
      <c r="A1088" t="n">
        <v>233146</v>
      </c>
      <c r="B1088" t="inlineStr">
        <is>
          <t>Arcos</t>
        </is>
      </c>
      <c r="C1088" t="inlineStr">
        <is>
          <t>INFINITE COMPUTACAO EM NUVEM LTDA</t>
        </is>
      </c>
      <c r="D1088" t="inlineStr">
        <is>
          <t>209190 052026</t>
        </is>
      </c>
      <c r="E1088" s="550" t="n">
        <v>46143</v>
      </c>
      <c r="F1088" s="550" t="n">
        <v>46167</v>
      </c>
      <c r="G1088" t="inlineStr">
        <is>
          <t>Marketing</t>
        </is>
      </c>
      <c r="H1088" t="inlineStr">
        <is>
          <t>Ferramentas de Marketing</t>
        </is>
      </c>
      <c r="I1088" t="inlineStr">
        <is>
          <t>PAGAMENTO ANUAL SERVIDOR DO SITE - 05/2025</t>
        </is>
      </c>
      <c r="J1088" t="n">
        <v>-2091.9</v>
      </c>
      <c r="K1088" t="n">
        <v>-2091.9</v>
      </c>
      <c r="O1088" t="inlineStr">
        <is>
          <t>Real</t>
        </is>
      </c>
      <c r="P1088" t="inlineStr">
        <is>
          <t>Pago</t>
        </is>
      </c>
      <c r="Q1088" t="inlineStr">
        <is>
          <t>05/2026</t>
        </is>
      </c>
      <c r="R1088" t="n">
        <v>0</v>
      </c>
    </row>
    <row r="1089">
      <c r="A1089" t="n">
        <v>214150</v>
      </c>
      <c r="B1089" t="inlineStr">
        <is>
          <t>Arcos</t>
        </is>
      </c>
      <c r="C1089" t="inlineStr">
        <is>
          <t xml:space="preserve">JANAINA SANTOS PAES DA SILVA </t>
        </is>
      </c>
      <c r="D1089" t="inlineStr">
        <is>
          <t>10</t>
        </is>
      </c>
      <c r="E1089" s="550" t="n">
        <v>46143</v>
      </c>
      <c r="F1089" s="550" t="n">
        <v>46183</v>
      </c>
      <c r="G1089" t="inlineStr">
        <is>
          <t>Mão de Obra - PJ</t>
        </is>
      </c>
      <c r="H1089" t="inlineStr">
        <is>
          <t>MDO PJ Fixo</t>
        </is>
      </c>
      <c r="I1089" t="inlineStr">
        <is>
          <t xml:space="preserve">SALÁRIO PJ </t>
        </is>
      </c>
      <c r="J1089" t="n">
        <v>-4000</v>
      </c>
      <c r="K1089" t="n">
        <v>-4000</v>
      </c>
      <c r="M1089" t="inlineStr">
        <is>
          <t>SUB CHEFE DE COZINHA</t>
        </is>
      </c>
      <c r="N1089" t="inlineStr">
        <is>
          <t xml:space="preserve">  - Sub Chefe de Cozinha</t>
        </is>
      </c>
      <c r="O1089" t="inlineStr">
        <is>
          <t>Real</t>
        </is>
      </c>
      <c r="P1089" t="inlineStr">
        <is>
          <t>Pago</t>
        </is>
      </c>
      <c r="Q1089" t="inlineStr">
        <is>
          <t>05/2026</t>
        </is>
      </c>
      <c r="R1089" t="n">
        <v>0</v>
      </c>
    </row>
    <row r="1090">
      <c r="A1090" t="n">
        <v>232813</v>
      </c>
      <c r="B1090" t="inlineStr">
        <is>
          <t>Arcos</t>
        </is>
      </c>
      <c r="C1090" t="inlineStr">
        <is>
          <t>GUILHERME GAK BARBOSA</t>
        </is>
      </c>
      <c r="E1090" s="550" t="n">
        <v>46143</v>
      </c>
      <c r="F1090" s="550" t="n">
        <v>46162</v>
      </c>
      <c r="G1090" t="inlineStr">
        <is>
          <t>Mão de Obra - Salários</t>
        </is>
      </c>
      <c r="H1090" t="inlineStr">
        <is>
          <t>MDO CLT - Salário</t>
        </is>
      </c>
      <c r="J1090" t="n">
        <v>-710.5</v>
      </c>
      <c r="K1090" t="n">
        <v>-710.5</v>
      </c>
      <c r="O1090" t="inlineStr">
        <is>
          <t>Real</t>
        </is>
      </c>
      <c r="P1090" t="inlineStr">
        <is>
          <t>Pago</t>
        </is>
      </c>
      <c r="Q1090" t="inlineStr">
        <is>
          <t>05/2026</t>
        </is>
      </c>
      <c r="R1090" t="n">
        <v>0</v>
      </c>
    </row>
    <row r="1091">
      <c r="A1091" t="n">
        <v>232814</v>
      </c>
      <c r="B1091" t="inlineStr">
        <is>
          <t>Arcos</t>
        </is>
      </c>
      <c r="C1091" t="inlineStr">
        <is>
          <t>BIANCA KIMBERLY DE ALEMEIDA COSMO</t>
        </is>
      </c>
      <c r="E1091" s="550" t="n">
        <v>46143</v>
      </c>
      <c r="F1091" s="550" t="n">
        <v>46162</v>
      </c>
      <c r="G1091" t="inlineStr">
        <is>
          <t>Mão de Obra - Salários</t>
        </is>
      </c>
      <c r="H1091" t="inlineStr">
        <is>
          <t>MDO CLT - Salário</t>
        </is>
      </c>
      <c r="J1091" t="n">
        <v>-775.42</v>
      </c>
      <c r="K1091" t="n">
        <v>-775.42</v>
      </c>
      <c r="O1091" t="inlineStr">
        <is>
          <t>Real</t>
        </is>
      </c>
      <c r="P1091" t="inlineStr">
        <is>
          <t>Pago</t>
        </is>
      </c>
      <c r="Q1091" t="inlineStr">
        <is>
          <t>05/2026</t>
        </is>
      </c>
      <c r="R1091" t="n">
        <v>0</v>
      </c>
    </row>
    <row r="1092">
      <c r="A1092" t="n">
        <v>232815</v>
      </c>
      <c r="B1092" t="inlineStr">
        <is>
          <t>Arcos</t>
        </is>
      </c>
      <c r="C1092" t="inlineStr">
        <is>
          <t>PATRICIA BARRETO DE JESUS</t>
        </is>
      </c>
      <c r="E1092" s="550" t="n">
        <v>46143</v>
      </c>
      <c r="F1092" s="550" t="n">
        <v>46162</v>
      </c>
      <c r="G1092" t="inlineStr">
        <is>
          <t>Mão de Obra - Salários</t>
        </is>
      </c>
      <c r="H1092" t="inlineStr">
        <is>
          <t>MDO CLT - Salário</t>
        </is>
      </c>
      <c r="J1092" t="n">
        <v>-775.42</v>
      </c>
      <c r="K1092" t="n">
        <v>-775.42</v>
      </c>
      <c r="O1092" t="inlineStr">
        <is>
          <t>Real</t>
        </is>
      </c>
      <c r="P1092" t="inlineStr">
        <is>
          <t>Pago</t>
        </is>
      </c>
      <c r="Q1092" t="inlineStr">
        <is>
          <t>05/2026</t>
        </is>
      </c>
      <c r="R1092" t="n">
        <v>0</v>
      </c>
    </row>
    <row r="1093">
      <c r="A1093" t="n">
        <v>232816</v>
      </c>
      <c r="B1093" t="inlineStr">
        <is>
          <t>Arcos</t>
        </is>
      </c>
      <c r="C1093" t="inlineStr">
        <is>
          <t>GUSTAVO BEZERRA DE LIMA</t>
        </is>
      </c>
      <c r="E1093" s="550" t="n">
        <v>46143</v>
      </c>
      <c r="F1093" s="550" t="n">
        <v>46162</v>
      </c>
      <c r="G1093" t="inlineStr">
        <is>
          <t>Mão de Obra - Salários</t>
        </is>
      </c>
      <c r="H1093" t="inlineStr">
        <is>
          <t>MDO CLT - Salário</t>
        </is>
      </c>
      <c r="J1093" t="n">
        <v>-747.76</v>
      </c>
      <c r="K1093" t="n">
        <v>-747.76</v>
      </c>
      <c r="O1093" t="inlineStr">
        <is>
          <t>Real</t>
        </is>
      </c>
      <c r="P1093" t="inlineStr">
        <is>
          <t>Pago</t>
        </is>
      </c>
      <c r="Q1093" t="inlineStr">
        <is>
          <t>05/2026</t>
        </is>
      </c>
      <c r="R1093" t="n">
        <v>0</v>
      </c>
    </row>
    <row r="1094">
      <c r="A1094" t="n">
        <v>214107</v>
      </c>
      <c r="B1094" t="inlineStr">
        <is>
          <t>Arcos</t>
        </is>
      </c>
      <c r="C1094" t="inlineStr">
        <is>
          <t>GILVANIA DE SOUZA LAURENCIO</t>
        </is>
      </c>
      <c r="D1094" t="inlineStr">
        <is>
          <t>10</t>
        </is>
      </c>
      <c r="E1094" s="550" t="n">
        <v>46143</v>
      </c>
      <c r="F1094" s="550" t="n">
        <v>46183</v>
      </c>
      <c r="G1094" t="inlineStr">
        <is>
          <t>Mão de Obra - PJ</t>
        </is>
      </c>
      <c r="H1094" t="inlineStr">
        <is>
          <t>MDO PJ Fixo</t>
        </is>
      </c>
      <c r="I1094" t="inlineStr">
        <is>
          <t xml:space="preserve">SALÁRIO PJ </t>
        </is>
      </c>
      <c r="J1094" t="n">
        <v>-3400</v>
      </c>
      <c r="K1094" t="n">
        <v>-3400</v>
      </c>
      <c r="M1094" t="inlineStr">
        <is>
          <t>CHEFE DE COZINHA</t>
        </is>
      </c>
      <c r="N1094" t="inlineStr">
        <is>
          <t xml:space="preserve">  - Chefe de Cozinha</t>
        </is>
      </c>
      <c r="O1094" t="inlineStr">
        <is>
          <t>Real</t>
        </is>
      </c>
      <c r="P1094" t="inlineStr">
        <is>
          <t>Pago</t>
        </is>
      </c>
      <c r="Q1094" t="inlineStr">
        <is>
          <t>05/2026</t>
        </is>
      </c>
      <c r="R1094" t="n">
        <v>0</v>
      </c>
    </row>
    <row r="1095">
      <c r="A1095" t="n">
        <v>233015</v>
      </c>
      <c r="B1095" t="inlineStr">
        <is>
          <t>Arcos</t>
        </is>
      </c>
      <c r="C1095" t="inlineStr">
        <is>
          <t>GET IN TECNOLOGIA S.A.</t>
        </is>
      </c>
      <c r="D1095" t="inlineStr">
        <is>
          <t>77894</t>
        </is>
      </c>
      <c r="E1095" s="550" t="n">
        <v>46143</v>
      </c>
      <c r="F1095" s="550" t="n">
        <v>46171</v>
      </c>
      <c r="G1095" t="inlineStr">
        <is>
          <t>Informática e TI</t>
        </is>
      </c>
      <c r="H1095" t="inlineStr">
        <is>
          <t>Sistemas Gerais - Comunicação e Marketing</t>
        </is>
      </c>
      <c r="I1095" t="inlineStr">
        <is>
          <t>SMS POS PAGO - 05/2026</t>
        </is>
      </c>
      <c r="J1095" t="n">
        <v>-182.5</v>
      </c>
      <c r="K1095" t="n">
        <v>-182.5</v>
      </c>
      <c r="O1095" t="inlineStr">
        <is>
          <t>Real</t>
        </is>
      </c>
      <c r="P1095" t="inlineStr">
        <is>
          <t>Pago</t>
        </is>
      </c>
      <c r="Q1095" t="inlineStr">
        <is>
          <t>05/2026</t>
        </is>
      </c>
      <c r="R1095" t="n">
        <v>0</v>
      </c>
    </row>
    <row r="1096">
      <c r="A1096" t="n">
        <v>233030</v>
      </c>
      <c r="B1096" t="inlineStr">
        <is>
          <t>Arcos</t>
        </is>
      </c>
      <c r="C1096" t="inlineStr">
        <is>
          <t>D FILIPA - LOCACAO DE MAT. FESTAS E EVEN</t>
        </is>
      </c>
      <c r="D1096" t="inlineStr">
        <is>
          <t>4560</t>
        </is>
      </c>
      <c r="E1096" s="550" t="n">
        <v>46143</v>
      </c>
      <c r="F1096" s="550" t="n">
        <v>46167</v>
      </c>
      <c r="G1096" t="inlineStr">
        <is>
          <t>Custos de Eventos</t>
        </is>
      </c>
      <c r="H1096" t="inlineStr">
        <is>
          <t>Locação de Utensílios - Eventos</t>
        </is>
      </c>
      <c r="I1096" t="inlineStr">
        <is>
          <t>LOCACAO DE UTENSILIOS PARA EVENTO - 04/2026</t>
        </is>
      </c>
      <c r="J1096" t="n">
        <v>-1006.55</v>
      </c>
      <c r="K1096" t="n">
        <v>-1006.55</v>
      </c>
      <c r="O1096" t="inlineStr">
        <is>
          <t>Real</t>
        </is>
      </c>
      <c r="P1096" t="inlineStr">
        <is>
          <t>Pago</t>
        </is>
      </c>
      <c r="Q1096" t="inlineStr">
        <is>
          <t>05/2026</t>
        </is>
      </c>
      <c r="R1096" t="n">
        <v>0</v>
      </c>
    </row>
    <row r="1097">
      <c r="A1097" t="n">
        <v>233052</v>
      </c>
      <c r="B1097" t="inlineStr">
        <is>
          <t>Arcos</t>
        </is>
      </c>
      <c r="C1097" t="inlineStr">
        <is>
          <t>ESTAFF SOLUCOES TECNOLOGICAS DE AGENCIAMENTO LTDA</t>
        </is>
      </c>
      <c r="D1097" t="inlineStr">
        <is>
          <t xml:space="preserve">812975019 </t>
        </is>
      </c>
      <c r="E1097" s="550" t="n">
        <v>46143</v>
      </c>
      <c r="F1097" s="550" t="n">
        <v>46169</v>
      </c>
      <c r="G1097" t="inlineStr">
        <is>
          <t>Mão de Obra - Extra</t>
        </is>
      </c>
      <c r="H1097" t="inlineStr">
        <is>
          <t>Mão de Obra Extra</t>
        </is>
      </c>
      <c r="I1097" t="inlineStr">
        <is>
          <t>MAO DE OBRA EXTRA - PERIODO 11/05 A 17/05 - 05/2026</t>
        </is>
      </c>
      <c r="J1097" t="n">
        <v>-21285</v>
      </c>
      <c r="K1097" t="n">
        <v>-21285</v>
      </c>
      <c r="O1097" t="inlineStr">
        <is>
          <t>Real</t>
        </is>
      </c>
      <c r="P1097" t="inlineStr">
        <is>
          <t>Pago</t>
        </is>
      </c>
      <c r="Q1097" t="inlineStr">
        <is>
          <t>05/2026</t>
        </is>
      </c>
      <c r="R1097" t="n">
        <v>0</v>
      </c>
    </row>
    <row r="1098">
      <c r="A1098" t="n">
        <v>230823</v>
      </c>
      <c r="B1098" t="inlineStr">
        <is>
          <t>Arcos</t>
        </is>
      </c>
      <c r="C1098" t="inlineStr">
        <is>
          <t>PJ 00172021 - MATHEUS MONTEIRO ALMEIDA</t>
        </is>
      </c>
      <c r="D1098" t="inlineStr">
        <is>
          <t>78</t>
        </is>
      </c>
      <c r="E1098" s="550" t="n">
        <v>46143</v>
      </c>
      <c r="F1098" s="550" t="n">
        <v>46183</v>
      </c>
      <c r="G1098" t="inlineStr">
        <is>
          <t>Mão de Obra - PJ</t>
        </is>
      </c>
      <c r="H1098" t="inlineStr">
        <is>
          <t>MDO PJ Fixo</t>
        </is>
      </c>
      <c r="I1098" t="inlineStr">
        <is>
          <t xml:space="preserve">SALÁRIO PJ 
</t>
        </is>
      </c>
      <c r="J1098" t="n">
        <v>-5100</v>
      </c>
      <c r="K1098" t="n">
        <v>-5100</v>
      </c>
      <c r="M1098" t="inlineStr">
        <is>
          <t>COORDENADOR</t>
        </is>
      </c>
      <c r="N1098" t="inlineStr">
        <is>
          <t xml:space="preserve">  - Coordenador</t>
        </is>
      </c>
      <c r="O1098" t="inlineStr">
        <is>
          <t>Real</t>
        </is>
      </c>
      <c r="P1098" t="inlineStr">
        <is>
          <t>Pago</t>
        </is>
      </c>
      <c r="Q1098" t="inlineStr">
        <is>
          <t>05/2026</t>
        </is>
      </c>
      <c r="R1098" t="n">
        <v>0</v>
      </c>
    </row>
    <row r="1099">
      <c r="A1099" t="n">
        <v>232290</v>
      </c>
      <c r="B1099" t="inlineStr">
        <is>
          <t>Arcos</t>
        </is>
      </c>
      <c r="C1099" t="inlineStr">
        <is>
          <t>GABRIELA LEDILENE DOS SANTOS SILVA</t>
        </is>
      </c>
      <c r="D1099" t="inlineStr">
        <is>
          <t>.</t>
        </is>
      </c>
      <c r="E1099" s="550" t="n">
        <v>46143</v>
      </c>
      <c r="F1099" s="550" t="n">
        <v>46167</v>
      </c>
      <c r="G1099" t="inlineStr">
        <is>
          <t>Endividamento</t>
        </is>
      </c>
      <c r="H1099" t="inlineStr">
        <is>
          <t>Processo Judicial</t>
        </is>
      </c>
      <c r="I1099" t="inlineStr">
        <is>
          <t>PROCESSO Nº 1000245-85.2026.5.02.0071 - GABRIELA LEDILENE DOS SANTOS SILVA</t>
        </is>
      </c>
      <c r="J1099" t="n">
        <v>-22000</v>
      </c>
      <c r="K1099" t="n">
        <v>-22000</v>
      </c>
      <c r="O1099" t="inlineStr">
        <is>
          <t>Real</t>
        </is>
      </c>
      <c r="Q1099" t="inlineStr">
        <is>
          <t>05/2026</t>
        </is>
      </c>
      <c r="R1099" t="n">
        <v>0</v>
      </c>
    </row>
    <row r="1100">
      <c r="A1100" t="n">
        <v>230594</v>
      </c>
      <c r="B1100" t="inlineStr">
        <is>
          <t>Arcos</t>
        </is>
      </c>
      <c r="C1100" t="inlineStr">
        <is>
          <t>ANA BEATRIZ SENA DE OLIVEIRA</t>
        </is>
      </c>
      <c r="D1100" t="inlineStr">
        <is>
          <t>19080 052026</t>
        </is>
      </c>
      <c r="E1100" s="550" t="n">
        <v>46143</v>
      </c>
      <c r="F1100" s="550" t="n">
        <v>46155</v>
      </c>
      <c r="G1100" t="inlineStr">
        <is>
          <t>Mão de Obra - Benefícios</t>
        </is>
      </c>
      <c r="H1100" t="inlineStr">
        <is>
          <t xml:space="preserve">  -  Vale-transporte</t>
        </is>
      </c>
      <c r="I1100" t="inlineStr">
        <is>
          <t>VT NOVO ADMITIDO COMP. 05/2026</t>
        </is>
      </c>
      <c r="J1100" t="n">
        <v>-190.8</v>
      </c>
      <c r="K1100" t="n">
        <v>-190.8</v>
      </c>
      <c r="O1100" t="inlineStr">
        <is>
          <t>Real</t>
        </is>
      </c>
      <c r="P1100" t="inlineStr">
        <is>
          <t>Pago</t>
        </is>
      </c>
      <c r="Q1100" t="inlineStr">
        <is>
          <t>05/2026</t>
        </is>
      </c>
      <c r="R1100" t="n">
        <v>0</v>
      </c>
    </row>
    <row r="1101">
      <c r="A1101" t="n">
        <v>230411</v>
      </c>
      <c r="B1101" t="inlineStr">
        <is>
          <t>Arcos</t>
        </is>
      </c>
      <c r="C1101" t="inlineStr">
        <is>
          <t>CONCIERGE IA SOLUCOES LTDA</t>
        </is>
      </c>
      <c r="D1101" t="inlineStr">
        <is>
          <t>412</t>
        </is>
      </c>
      <c r="E1101" s="550" t="n">
        <v>46143</v>
      </c>
      <c r="F1101" s="550" t="n">
        <v>46178</v>
      </c>
      <c r="G1101" t="inlineStr">
        <is>
          <t>Marketing</t>
        </is>
      </c>
      <c r="H1101" t="inlineStr">
        <is>
          <t>Ferramentas de Marketing</t>
        </is>
      </c>
      <c r="I1101" t="inlineStr">
        <is>
          <t xml:space="preserve"> DIONISIO (CARTAO FINAL 8330) - CARDAPIO + CRM + IA ATENDENTE 24/7</t>
        </is>
      </c>
      <c r="J1101" t="n">
        <v>-409</v>
      </c>
      <c r="K1101" t="n">
        <v>-409</v>
      </c>
      <c r="O1101" t="inlineStr">
        <is>
          <t>Real</t>
        </is>
      </c>
      <c r="P1101" t="inlineStr">
        <is>
          <t>Pago</t>
        </is>
      </c>
      <c r="Q1101" t="inlineStr">
        <is>
          <t>05/2026</t>
        </is>
      </c>
      <c r="R1101" t="n">
        <v>0</v>
      </c>
    </row>
    <row r="1102">
      <c r="A1102" t="n">
        <v>229773</v>
      </c>
      <c r="B1102" t="inlineStr">
        <is>
          <t>Arcos</t>
        </is>
      </c>
      <c r="C1102" t="inlineStr">
        <is>
          <t>ESTAFF SOLUCOES TECNOLOGICAS DE AGENCIAMENTO LTDA</t>
        </is>
      </c>
      <c r="D1102" t="inlineStr">
        <is>
          <t xml:space="preserve">801963136 </t>
        </is>
      </c>
      <c r="E1102" s="550" t="n">
        <v>46143</v>
      </c>
      <c r="F1102" s="550" t="n">
        <v>46156</v>
      </c>
      <c r="G1102" t="inlineStr">
        <is>
          <t>Mão de Obra - Extra</t>
        </is>
      </c>
      <c r="H1102" t="inlineStr">
        <is>
          <t>Mão de Obra Extra</t>
        </is>
      </c>
      <c r="I1102" t="inlineStr">
        <is>
          <t>MAO DE OBRA EXTRA - PERIODO 01/05 A 03/05- 05/2026</t>
        </is>
      </c>
      <c r="J1102" t="n">
        <v>-5610</v>
      </c>
      <c r="K1102" t="n">
        <v>-5610</v>
      </c>
      <c r="O1102" t="inlineStr">
        <is>
          <t>Real</t>
        </is>
      </c>
      <c r="P1102" t="inlineStr">
        <is>
          <t>Pago</t>
        </is>
      </c>
      <c r="Q1102" t="inlineStr">
        <is>
          <t>05/2026</t>
        </is>
      </c>
      <c r="R1102" t="n">
        <v>0</v>
      </c>
    </row>
    <row r="1103">
      <c r="A1103" t="n">
        <v>230940</v>
      </c>
      <c r="B1103" t="inlineStr">
        <is>
          <t>Arcos</t>
        </is>
      </c>
      <c r="C1103" t="inlineStr">
        <is>
          <t xml:space="preserve">EVENTOS SOLEDAD LTDA  </t>
        </is>
      </c>
      <c r="D1103" t="inlineStr">
        <is>
          <t>185320226</t>
        </is>
      </c>
      <c r="E1103" s="550" t="n">
        <v>46143</v>
      </c>
      <c r="F1103" s="550" t="n">
        <v>46157</v>
      </c>
      <c r="G1103" t="inlineStr">
        <is>
          <t>Serviços de Terceiros</t>
        </is>
      </c>
      <c r="H1103" t="inlineStr">
        <is>
          <t>Assessoria de Alimentos e Bebidas</t>
        </is>
      </c>
      <c r="I1103" t="inlineStr">
        <is>
          <t xml:space="preserve">CONSULTORA DE BAR </t>
        </is>
      </c>
      <c r="J1103" t="n">
        <v>-11000</v>
      </c>
      <c r="K1103" t="n">
        <v>-11000</v>
      </c>
      <c r="O1103" t="inlineStr">
        <is>
          <t>Real</t>
        </is>
      </c>
      <c r="P1103" t="inlineStr">
        <is>
          <t>Pago</t>
        </is>
      </c>
      <c r="Q1103" t="inlineStr">
        <is>
          <t>05/2026</t>
        </is>
      </c>
      <c r="R1103" t="n">
        <v>0</v>
      </c>
    </row>
    <row r="1104">
      <c r="A1104" t="n">
        <v>228639</v>
      </c>
      <c r="B1104" t="inlineStr">
        <is>
          <t>Arcos</t>
        </is>
      </c>
      <c r="C1104" t="inlineStr">
        <is>
          <t>ESTAFF SOLUCOES TECNOLOGICAS DE AGENCIAMENTO LTDA</t>
        </is>
      </c>
      <c r="D1104" t="inlineStr">
        <is>
          <t>801900974</t>
        </is>
      </c>
      <c r="E1104" s="550" t="n">
        <v>46143</v>
      </c>
      <c r="F1104" s="550" t="n">
        <v>46155</v>
      </c>
      <c r="G1104" t="inlineStr">
        <is>
          <t>Mão de Obra - Extra</t>
        </is>
      </c>
      <c r="H1104" t="inlineStr">
        <is>
          <t>Mão de Obra Extra</t>
        </is>
      </c>
      <c r="I1104" t="inlineStr">
        <is>
          <t>MAO DE OBRA EXTRA - PERIODO 01/05 A 03/05- 05/2026</t>
        </is>
      </c>
      <c r="J1104" t="n">
        <v>-13541</v>
      </c>
      <c r="K1104" t="n">
        <v>-13541</v>
      </c>
      <c r="O1104" t="inlineStr">
        <is>
          <t>Real</t>
        </is>
      </c>
      <c r="P1104" t="inlineStr">
        <is>
          <t>Pago</t>
        </is>
      </c>
      <c r="Q1104" t="inlineStr">
        <is>
          <t>05/2026</t>
        </is>
      </c>
      <c r="R1104" t="n">
        <v>0</v>
      </c>
    </row>
    <row r="1105">
      <c r="A1105" t="n">
        <v>225427</v>
      </c>
      <c r="B1105" t="inlineStr">
        <is>
          <t>Arcos</t>
        </is>
      </c>
      <c r="C1105" t="inlineStr">
        <is>
          <t>THIAGO HENRIQUE DE FARIAS</t>
        </is>
      </c>
      <c r="D1105" t="inlineStr">
        <is>
          <t>925280 052026</t>
        </is>
      </c>
      <c r="E1105" s="550" t="n">
        <v>46143</v>
      </c>
      <c r="F1105" s="550" t="n">
        <v>46157</v>
      </c>
      <c r="G1105" t="inlineStr">
        <is>
          <t>Mão de Obra - Encargos e Provisões</t>
        </is>
      </c>
      <c r="H1105" t="inlineStr">
        <is>
          <t xml:space="preserve">  -  Multa Rescisória</t>
        </is>
      </c>
      <c r="I1105" t="inlineStr">
        <is>
          <t xml:space="preserve">05/2026 - Multa FGTS </t>
        </is>
      </c>
      <c r="J1105" t="n">
        <v>-9252.799999999999</v>
      </c>
      <c r="K1105" t="n">
        <v>-9252.799999999999</v>
      </c>
      <c r="O1105" t="inlineStr">
        <is>
          <t>Real</t>
        </is>
      </c>
      <c r="P1105" t="inlineStr">
        <is>
          <t>Pago</t>
        </is>
      </c>
      <c r="Q1105" t="inlineStr">
        <is>
          <t>05/2026</t>
        </is>
      </c>
      <c r="R1105" t="n">
        <v>0</v>
      </c>
    </row>
    <row r="1106">
      <c r="A1106" t="n">
        <v>231388</v>
      </c>
      <c r="B1106" t="inlineStr">
        <is>
          <t>Arcos</t>
        </is>
      </c>
      <c r="C1106" t="inlineStr">
        <is>
          <t>RAFAEL ALVES BATISTA 46218850811</t>
        </is>
      </c>
      <c r="D1106" t="inlineStr">
        <is>
          <t>07</t>
        </is>
      </c>
      <c r="E1106" s="550" t="n">
        <v>46143</v>
      </c>
      <c r="F1106" s="550" t="n">
        <v>46175</v>
      </c>
      <c r="G1106" t="inlineStr">
        <is>
          <t>Custos Artístico Geral</t>
        </is>
      </c>
      <c r="H1106" t="inlineStr">
        <is>
          <t>Cachê de Músicos e Artistas</t>
        </is>
      </c>
      <c r="I1106" t="inlineStr">
        <is>
          <t>CACHE MUSICOS E ARTISTAS DIA 15, 16, 22, 23/05 - 05/2026</t>
        </is>
      </c>
      <c r="J1106" t="n">
        <v>-6750</v>
      </c>
      <c r="K1106" t="n">
        <v>-6750</v>
      </c>
      <c r="O1106" t="inlineStr">
        <is>
          <t>Real</t>
        </is>
      </c>
      <c r="P1106" t="inlineStr">
        <is>
          <t>Pago</t>
        </is>
      </c>
      <c r="Q1106" t="inlineStr">
        <is>
          <t>05/2026</t>
        </is>
      </c>
      <c r="R1106" t="n">
        <v>0</v>
      </c>
    </row>
    <row r="1107">
      <c r="A1107" t="n">
        <v>225425</v>
      </c>
      <c r="B1107" t="inlineStr">
        <is>
          <t>Arcos</t>
        </is>
      </c>
      <c r="C1107" t="inlineStr">
        <is>
          <t>THIAGO HENRIQUE DE FARIAS</t>
        </is>
      </c>
      <c r="D1107" t="inlineStr">
        <is>
          <t>937575 052026</t>
        </is>
      </c>
      <c r="E1107" s="550" t="n">
        <v>46143</v>
      </c>
      <c r="F1107" s="550" t="n">
        <v>46157</v>
      </c>
      <c r="G1107" t="inlineStr">
        <is>
          <t>Mão de Obra - Encargos e Provisões</t>
        </is>
      </c>
      <c r="H1107" t="inlineStr">
        <is>
          <t xml:space="preserve">  -  Rescisão</t>
        </is>
      </c>
      <c r="I1107" t="inlineStr">
        <is>
          <t>05/2026 - Aviso Prévio trabalhado de 08/04 a 09/05.</t>
        </is>
      </c>
      <c r="J1107" t="n">
        <v>-9375.75</v>
      </c>
      <c r="K1107" t="n">
        <v>-9375.75</v>
      </c>
      <c r="O1107" t="inlineStr">
        <is>
          <t>Real</t>
        </is>
      </c>
      <c r="P1107" t="inlineStr">
        <is>
          <t>Pago</t>
        </is>
      </c>
      <c r="Q1107" t="inlineStr">
        <is>
          <t>05/2026</t>
        </is>
      </c>
      <c r="R1107" t="n">
        <v>0</v>
      </c>
    </row>
    <row r="1108">
      <c r="A1108" t="n">
        <v>224854</v>
      </c>
      <c r="B1108" t="inlineStr">
        <is>
          <t>Arcos</t>
        </is>
      </c>
      <c r="C1108" t="inlineStr">
        <is>
          <t>VINICIUS NORIVAL BARBOSA DA SILVA</t>
        </is>
      </c>
      <c r="D1108" t="inlineStr">
        <is>
          <t>111</t>
        </is>
      </c>
      <c r="E1108" s="550" t="n">
        <v>46143</v>
      </c>
      <c r="F1108" s="550" t="n">
        <v>46183</v>
      </c>
      <c r="G1108" t="inlineStr">
        <is>
          <t>Mão de Obra - PJ</t>
        </is>
      </c>
      <c r="H1108" t="inlineStr">
        <is>
          <t>MDO PJ Fixo</t>
        </is>
      </c>
      <c r="I1108" t="inlineStr">
        <is>
          <t>SALÁRIO PJ - PRODUTOR DE EVENTOS III</t>
        </is>
      </c>
      <c r="J1108" t="n">
        <v>-1500</v>
      </c>
      <c r="K1108" t="n">
        <v>-1500</v>
      </c>
      <c r="M1108" t="inlineStr">
        <is>
          <t>ANALISTA EXECUTIVA DE EVENTOS</t>
        </is>
      </c>
      <c r="N1108" t="inlineStr">
        <is>
          <t>MDO Terceirizada - Eventos</t>
        </is>
      </c>
      <c r="O1108" t="inlineStr">
        <is>
          <t>Real</t>
        </is>
      </c>
      <c r="P1108" t="inlineStr">
        <is>
          <t>Pago</t>
        </is>
      </c>
      <c r="Q1108" t="inlineStr">
        <is>
          <t>05/2026</t>
        </is>
      </c>
      <c r="R1108" t="n">
        <v>0</v>
      </c>
    </row>
    <row r="1109">
      <c r="A1109" t="n">
        <v>224587</v>
      </c>
      <c r="B1109" t="inlineStr">
        <is>
          <t>Arcos</t>
        </is>
      </c>
      <c r="C1109" t="inlineStr">
        <is>
          <t>BEATRIZ PACIANI MENDES</t>
        </is>
      </c>
      <c r="D1109" t="inlineStr">
        <is>
          <t>481462 052026</t>
        </is>
      </c>
      <c r="E1109" s="550" t="n">
        <v>46143</v>
      </c>
      <c r="F1109" s="550" t="n">
        <v>46153</v>
      </c>
      <c r="G1109" t="inlineStr">
        <is>
          <t>Mão de Obra - Encargos e Provisões</t>
        </is>
      </c>
      <c r="H1109" t="inlineStr">
        <is>
          <t xml:space="preserve">  -  Férias</t>
        </is>
      </c>
      <c r="I1109" t="inlineStr">
        <is>
          <t xml:space="preserve"> 05/2026 - Férias 30 dias - início em 13/05/2026</t>
        </is>
      </c>
      <c r="J1109" t="n">
        <v>-4814.62</v>
      </c>
      <c r="K1109" t="n">
        <v>-4814.62</v>
      </c>
      <c r="O1109" t="inlineStr">
        <is>
          <t>Real</t>
        </is>
      </c>
      <c r="P1109" t="inlineStr">
        <is>
          <t>Pago</t>
        </is>
      </c>
      <c r="Q1109" t="inlineStr">
        <is>
          <t>05/2026</t>
        </is>
      </c>
      <c r="R1109" t="n">
        <v>0</v>
      </c>
    </row>
    <row r="1110">
      <c r="A1110" t="n">
        <v>224586</v>
      </c>
      <c r="B1110" t="inlineStr">
        <is>
          <t>Arcos</t>
        </is>
      </c>
      <c r="C1110" t="inlineStr">
        <is>
          <t>JACIARA DOS ANJOS BORGES</t>
        </is>
      </c>
      <c r="D1110" t="inlineStr">
        <is>
          <t>301294 052026</t>
        </is>
      </c>
      <c r="E1110" s="550" t="n">
        <v>46143</v>
      </c>
      <c r="F1110" s="550" t="n">
        <v>46142</v>
      </c>
      <c r="G1110" t="inlineStr">
        <is>
          <t>Mão de Obra - Encargos e Provisões</t>
        </is>
      </c>
      <c r="H1110" t="inlineStr">
        <is>
          <t xml:space="preserve">  -  Férias</t>
        </is>
      </c>
      <c r="I1110" t="inlineStr">
        <is>
          <t>05/2026 - Férias 30 dias início em 05/05/2026</t>
        </is>
      </c>
      <c r="J1110" t="n">
        <v>-3012.94</v>
      </c>
      <c r="K1110" t="n">
        <v>-3012.94</v>
      </c>
      <c r="O1110" t="inlineStr">
        <is>
          <t>Real</t>
        </is>
      </c>
      <c r="P1110" t="inlineStr">
        <is>
          <t>Pago</t>
        </is>
      </c>
      <c r="Q1110" t="inlineStr">
        <is>
          <t>05/2026</t>
        </is>
      </c>
      <c r="R1110" t="n">
        <v>0</v>
      </c>
    </row>
    <row r="1111">
      <c r="A1111" t="n">
        <v>232807</v>
      </c>
      <c r="B1111" t="inlineStr">
        <is>
          <t>Arcos</t>
        </is>
      </c>
      <c r="C1111" t="inlineStr">
        <is>
          <t>LUCIANA DE LIRA SANTOS</t>
        </is>
      </c>
      <c r="E1111" s="550" t="n">
        <v>46143</v>
      </c>
      <c r="F1111" s="550" t="n">
        <v>46162</v>
      </c>
      <c r="G1111" t="inlineStr">
        <is>
          <t>Mão de Obra - Salários</t>
        </is>
      </c>
      <c r="H1111" t="inlineStr">
        <is>
          <t>MDO CLT - Salário</t>
        </is>
      </c>
      <c r="J1111" t="n">
        <v>-775.42</v>
      </c>
      <c r="K1111" t="n">
        <v>-775.42</v>
      </c>
      <c r="O1111" t="inlineStr">
        <is>
          <t>Real</t>
        </is>
      </c>
      <c r="P1111" t="inlineStr">
        <is>
          <t>Pago</t>
        </is>
      </c>
      <c r="Q1111" t="inlineStr">
        <is>
          <t>05/2026</t>
        </is>
      </c>
      <c r="R1111" t="n">
        <v>0</v>
      </c>
    </row>
    <row r="1112">
      <c r="A1112" t="n">
        <v>219868</v>
      </c>
      <c r="B1112" t="inlineStr">
        <is>
          <t>Arcos</t>
        </is>
      </c>
      <c r="C1112" t="inlineStr">
        <is>
          <t>RD GESTAO E SISTEMAS S.A.</t>
        </is>
      </c>
      <c r="D1112" t="inlineStr">
        <is>
          <t>RP0032026</t>
        </is>
      </c>
      <c r="E1112" s="550" t="n">
        <v>46143</v>
      </c>
      <c r="F1112" s="550" t="n">
        <v>46199</v>
      </c>
      <c r="G1112" t="inlineStr">
        <is>
          <t>Marketing</t>
        </is>
      </c>
      <c r="H1112" t="inlineStr">
        <is>
          <t>Ferramentas de Marketing</t>
        </is>
      </c>
      <c r="I1112" t="inlineStr">
        <is>
          <t>DISPARO DE EMAILS (REEMBOLSO FACUNDO) - 05/2026</t>
        </is>
      </c>
      <c r="J1112" t="n">
        <v>-1034.45</v>
      </c>
      <c r="K1112" t="n">
        <v>-1034.45</v>
      </c>
      <c r="O1112" t="inlineStr">
        <is>
          <t>Real</t>
        </is>
      </c>
      <c r="Q1112" t="inlineStr">
        <is>
          <t>05/2026</t>
        </is>
      </c>
      <c r="R1112" t="n">
        <v>0</v>
      </c>
    </row>
    <row r="1113">
      <c r="A1113" t="n">
        <v>232798</v>
      </c>
      <c r="B1113" t="inlineStr">
        <is>
          <t>Arcos</t>
        </is>
      </c>
      <c r="C1113" t="inlineStr">
        <is>
          <t>JONAS LUIZ HARGER DA SILVA</t>
        </is>
      </c>
      <c r="E1113" s="550" t="n">
        <v>46143</v>
      </c>
      <c r="F1113" s="550" t="n">
        <v>46162</v>
      </c>
      <c r="G1113" t="inlineStr">
        <is>
          <t>Mão de Obra - Salários</t>
        </is>
      </c>
      <c r="H1113" t="inlineStr">
        <is>
          <t>MDO CLT - Salário</t>
        </is>
      </c>
      <c r="J1113" t="n">
        <v>-988.62</v>
      </c>
      <c r="K1113" t="n">
        <v>-988.62</v>
      </c>
      <c r="O1113" t="inlineStr">
        <is>
          <t>Real</t>
        </is>
      </c>
      <c r="P1113" t="inlineStr">
        <is>
          <t>Pago</t>
        </is>
      </c>
      <c r="Q1113" t="inlineStr">
        <is>
          <t>05/2026</t>
        </is>
      </c>
      <c r="R1113" t="n">
        <v>0</v>
      </c>
    </row>
    <row r="1114">
      <c r="A1114" t="n">
        <v>232799</v>
      </c>
      <c r="B1114" t="inlineStr">
        <is>
          <t>Arcos</t>
        </is>
      </c>
      <c r="C1114" t="inlineStr">
        <is>
          <t>PATRICK VILLELA</t>
        </is>
      </c>
      <c r="E1114" s="550" t="n">
        <v>46143</v>
      </c>
      <c r="F1114" s="550" t="n">
        <v>46162</v>
      </c>
      <c r="G1114" t="inlineStr">
        <is>
          <t>Mão de Obra - Salários</t>
        </is>
      </c>
      <c r="H1114" t="inlineStr">
        <is>
          <t>MDO CLT - Salário</t>
        </is>
      </c>
      <c r="J1114" t="n">
        <v>-775.42</v>
      </c>
      <c r="K1114" t="n">
        <v>-775.42</v>
      </c>
      <c r="O1114" t="inlineStr">
        <is>
          <t>Real</t>
        </is>
      </c>
      <c r="P1114" t="inlineStr">
        <is>
          <t>Pago</t>
        </is>
      </c>
      <c r="Q1114" t="inlineStr">
        <is>
          <t>05/2026</t>
        </is>
      </c>
      <c r="R1114" t="n">
        <v>0</v>
      </c>
    </row>
    <row r="1115">
      <c r="A1115" t="n">
        <v>232800</v>
      </c>
      <c r="B1115" t="inlineStr">
        <is>
          <t>Arcos</t>
        </is>
      </c>
      <c r="C1115" t="inlineStr">
        <is>
          <t>SONIA DOS ANJOS RAMOS</t>
        </is>
      </c>
      <c r="E1115" s="550" t="n">
        <v>46143</v>
      </c>
      <c r="F1115" s="550" t="n">
        <v>46162</v>
      </c>
      <c r="G1115" t="inlineStr">
        <is>
          <t>Mão de Obra - Salários</t>
        </is>
      </c>
      <c r="H1115" t="inlineStr">
        <is>
          <t>MDO CLT - Salário</t>
        </is>
      </c>
      <c r="J1115" t="n">
        <v>-988.08</v>
      </c>
      <c r="K1115" t="n">
        <v>-988.08</v>
      </c>
      <c r="O1115" t="inlineStr">
        <is>
          <t>Real</t>
        </is>
      </c>
      <c r="P1115" t="inlineStr">
        <is>
          <t>Pago</t>
        </is>
      </c>
      <c r="Q1115" t="inlineStr">
        <is>
          <t>05/2026</t>
        </is>
      </c>
      <c r="R1115" t="n">
        <v>0</v>
      </c>
    </row>
    <row r="1116">
      <c r="A1116" t="n">
        <v>232801</v>
      </c>
      <c r="B1116" t="inlineStr">
        <is>
          <t>Arcos</t>
        </is>
      </c>
      <c r="C1116" t="inlineStr">
        <is>
          <t>GUILHERME RICHARD SANTOS DE OLIVEIRA</t>
        </is>
      </c>
      <c r="E1116" s="550" t="n">
        <v>46143</v>
      </c>
      <c r="F1116" s="550" t="n">
        <v>46162</v>
      </c>
      <c r="G1116" t="inlineStr">
        <is>
          <t>Mão de Obra - Salários</t>
        </is>
      </c>
      <c r="H1116" t="inlineStr">
        <is>
          <t>MDO CLT - Salário</t>
        </is>
      </c>
      <c r="J1116" t="n">
        <v>-775.42</v>
      </c>
      <c r="K1116" t="n">
        <v>-775.42</v>
      </c>
      <c r="O1116" t="inlineStr">
        <is>
          <t>Real</t>
        </is>
      </c>
      <c r="P1116" t="inlineStr">
        <is>
          <t>Pago</t>
        </is>
      </c>
      <c r="Q1116" t="inlineStr">
        <is>
          <t>05/2026</t>
        </is>
      </c>
      <c r="R1116" t="n">
        <v>0</v>
      </c>
    </row>
    <row r="1117">
      <c r="A1117" t="n">
        <v>232802</v>
      </c>
      <c r="B1117" t="inlineStr">
        <is>
          <t>Arcos</t>
        </is>
      </c>
      <c r="C1117" t="inlineStr">
        <is>
          <t>FELIPE DEMETRIO DE SOUSA</t>
        </is>
      </c>
      <c r="E1117" s="550" t="n">
        <v>46143</v>
      </c>
      <c r="F1117" s="550" t="n">
        <v>46162</v>
      </c>
      <c r="G1117" t="inlineStr">
        <is>
          <t>Mão de Obra - Salários</t>
        </is>
      </c>
      <c r="H1117" t="inlineStr">
        <is>
          <t>MDO CLT - Salário</t>
        </is>
      </c>
      <c r="J1117" t="n">
        <v>-775.42</v>
      </c>
      <c r="K1117" t="n">
        <v>-775.42</v>
      </c>
      <c r="O1117" t="inlineStr">
        <is>
          <t>Real</t>
        </is>
      </c>
      <c r="P1117" t="inlineStr">
        <is>
          <t>Pago</t>
        </is>
      </c>
      <c r="Q1117" t="inlineStr">
        <is>
          <t>05/2026</t>
        </is>
      </c>
      <c r="R1117" t="n">
        <v>0</v>
      </c>
    </row>
    <row r="1118">
      <c r="A1118" t="n">
        <v>219582</v>
      </c>
      <c r="B1118" t="inlineStr">
        <is>
          <t>Arcos</t>
        </is>
      </c>
      <c r="C1118" t="inlineStr">
        <is>
          <t>PJ 59349478000174</t>
        </is>
      </c>
      <c r="D1118" t="inlineStr">
        <is>
          <t>46</t>
        </is>
      </c>
      <c r="E1118" s="550" t="n">
        <v>46143</v>
      </c>
      <c r="F1118" s="550" t="n">
        <v>46183</v>
      </c>
      <c r="G1118" t="inlineStr">
        <is>
          <t>Mão de Obra - PJ</t>
        </is>
      </c>
      <c r="H1118" t="inlineStr">
        <is>
          <t>MDO PJ Fixo</t>
        </is>
      </c>
      <c r="I1118" t="inlineStr">
        <is>
          <t xml:space="preserve">SALÁRIO PJ </t>
        </is>
      </c>
      <c r="J1118" t="n">
        <v>-4200</v>
      </c>
      <c r="K1118" t="n">
        <v>-4200</v>
      </c>
      <c r="M1118" t="inlineStr">
        <is>
          <t>COORDENADOR</t>
        </is>
      </c>
      <c r="N1118" t="inlineStr">
        <is>
          <t xml:space="preserve">  - Coordenador</t>
        </is>
      </c>
      <c r="O1118" t="inlineStr">
        <is>
          <t>Real</t>
        </is>
      </c>
      <c r="P1118" t="inlineStr">
        <is>
          <t>Pago</t>
        </is>
      </c>
      <c r="Q1118" t="inlineStr">
        <is>
          <t>05/2026</t>
        </is>
      </c>
      <c r="R1118" t="n">
        <v>0</v>
      </c>
    </row>
    <row r="1119">
      <c r="A1119" t="n">
        <v>232803</v>
      </c>
      <c r="B1119" t="inlineStr">
        <is>
          <t>Arcos</t>
        </is>
      </c>
      <c r="C1119" t="inlineStr">
        <is>
          <t>FLAVIELLE DA SILVA PEREIRA</t>
        </is>
      </c>
      <c r="E1119" s="550" t="n">
        <v>46143</v>
      </c>
      <c r="F1119" s="550" t="n">
        <v>46162</v>
      </c>
      <c r="G1119" t="inlineStr">
        <is>
          <t>Mão de Obra - Salários</t>
        </is>
      </c>
      <c r="H1119" t="inlineStr">
        <is>
          <t>MDO CLT - Salário</t>
        </is>
      </c>
      <c r="J1119" t="n">
        <v>-747.76</v>
      </c>
      <c r="K1119" t="n">
        <v>-747.76</v>
      </c>
      <c r="O1119" t="inlineStr">
        <is>
          <t>Real</t>
        </is>
      </c>
      <c r="P1119" t="inlineStr">
        <is>
          <t>Pago</t>
        </is>
      </c>
      <c r="Q1119" t="inlineStr">
        <is>
          <t>05/2026</t>
        </is>
      </c>
      <c r="R1119" t="n">
        <v>0</v>
      </c>
    </row>
    <row r="1120">
      <c r="A1120" t="n">
        <v>232804</v>
      </c>
      <c r="B1120" t="inlineStr">
        <is>
          <t>Arcos</t>
        </is>
      </c>
      <c r="C1120" t="inlineStr">
        <is>
          <t>ANA BEATRIZ SENA DE OLIVEIRA</t>
        </is>
      </c>
      <c r="E1120" s="550" t="n">
        <v>46143</v>
      </c>
      <c r="F1120" s="550" t="n">
        <v>46162</v>
      </c>
      <c r="G1120" t="inlineStr">
        <is>
          <t>Mão de Obra - Salários</t>
        </is>
      </c>
      <c r="H1120" t="inlineStr">
        <is>
          <t>MDO CLT - Salário</t>
        </is>
      </c>
      <c r="J1120" t="n">
        <v>-620.34</v>
      </c>
      <c r="K1120" t="n">
        <v>-620.34</v>
      </c>
      <c r="O1120" t="inlineStr">
        <is>
          <t>Real</t>
        </is>
      </c>
      <c r="P1120" t="inlineStr">
        <is>
          <t>Pago</t>
        </is>
      </c>
      <c r="Q1120" t="inlineStr">
        <is>
          <t>05/2026</t>
        </is>
      </c>
      <c r="R1120" t="n">
        <v>0</v>
      </c>
    </row>
    <row r="1121">
      <c r="A1121" t="n">
        <v>232805</v>
      </c>
      <c r="B1121" t="inlineStr">
        <is>
          <t>Arcos</t>
        </is>
      </c>
      <c r="C1121" t="inlineStr">
        <is>
          <t>FAB CANNE</t>
        </is>
      </c>
      <c r="E1121" s="550" t="n">
        <v>46143</v>
      </c>
      <c r="F1121" s="550" t="n">
        <v>46162</v>
      </c>
      <c r="G1121" t="inlineStr">
        <is>
          <t>Mão de Obra - Salários</t>
        </is>
      </c>
      <c r="H1121" t="inlineStr">
        <is>
          <t>MDO CLT - Salário</t>
        </is>
      </c>
      <c r="J1121" t="n">
        <v>-439.41</v>
      </c>
      <c r="K1121" t="n">
        <v>-439.41</v>
      </c>
      <c r="O1121" t="inlineStr">
        <is>
          <t>Real</t>
        </is>
      </c>
      <c r="P1121" t="inlineStr">
        <is>
          <t>Pago</t>
        </is>
      </c>
      <c r="Q1121" t="inlineStr">
        <is>
          <t>05/2026</t>
        </is>
      </c>
      <c r="R1121" t="n">
        <v>0</v>
      </c>
    </row>
    <row r="1122">
      <c r="A1122" t="n">
        <v>232806</v>
      </c>
      <c r="B1122" t="inlineStr">
        <is>
          <t>Arcos</t>
        </is>
      </c>
      <c r="C1122" t="inlineStr">
        <is>
          <t>JOAO PAULO DA SILVA MARCOLINO</t>
        </is>
      </c>
      <c r="E1122" s="550" t="n">
        <v>46143</v>
      </c>
      <c r="F1122" s="550" t="n">
        <v>46162</v>
      </c>
      <c r="G1122" t="inlineStr">
        <is>
          <t>Mão de Obra - Salários</t>
        </is>
      </c>
      <c r="H1122" t="inlineStr">
        <is>
          <t>MDO CLT - Salário</t>
        </is>
      </c>
      <c r="J1122" t="n">
        <v>-932.27</v>
      </c>
      <c r="K1122" t="n">
        <v>-932.27</v>
      </c>
      <c r="O1122" t="inlineStr">
        <is>
          <t>Real</t>
        </is>
      </c>
      <c r="P1122" t="inlineStr">
        <is>
          <t>Pago</t>
        </is>
      </c>
      <c r="Q1122" t="inlineStr">
        <is>
          <t>05/2026</t>
        </is>
      </c>
      <c r="R1122" t="n">
        <v>0</v>
      </c>
    </row>
    <row r="1123">
      <c r="A1123" t="n">
        <v>199577</v>
      </c>
      <c r="B1123" t="inlineStr">
        <is>
          <t>Arcos</t>
        </is>
      </c>
      <c r="C1123" t="inlineStr">
        <is>
          <t>PJ 00092021 - VANESSA FERREIRA DEL SANTO</t>
        </is>
      </c>
      <c r="D1123" t="inlineStr">
        <is>
          <t>322</t>
        </is>
      </c>
      <c r="E1123" s="550" t="n">
        <v>46143</v>
      </c>
      <c r="F1123" s="550" t="n">
        <v>46183</v>
      </c>
      <c r="G1123" t="inlineStr">
        <is>
          <t>Mão de Obra - PJ</t>
        </is>
      </c>
      <c r="H1123" t="inlineStr">
        <is>
          <t>MDO PJ Fixo</t>
        </is>
      </c>
      <c r="I1123" t="inlineStr">
        <is>
          <t>SALÁRIO PJ</t>
        </is>
      </c>
      <c r="J1123" t="n">
        <v>-3000</v>
      </c>
      <c r="K1123" t="n">
        <v>-3000</v>
      </c>
      <c r="M1123" t="inlineStr">
        <is>
          <t>GERENTE FINANCEIRO DO SQUAD</t>
        </is>
      </c>
      <c r="N1123" t="inlineStr">
        <is>
          <t xml:space="preserve">  - Squad</t>
        </is>
      </c>
      <c r="O1123" t="inlineStr">
        <is>
          <t>Real</t>
        </is>
      </c>
      <c r="P1123" t="inlineStr">
        <is>
          <t>Pago</t>
        </is>
      </c>
      <c r="Q1123" t="inlineStr">
        <is>
          <t>05/2026</t>
        </is>
      </c>
      <c r="R1123" t="n">
        <v>0</v>
      </c>
    </row>
    <row r="1124">
      <c r="A1124" t="n">
        <v>199503</v>
      </c>
      <c r="B1124" t="inlineStr">
        <is>
          <t>Arcos</t>
        </is>
      </c>
      <c r="C1124" t="inlineStr">
        <is>
          <t>MARIA EDUARDA RAMOS DE SOUSA</t>
        </is>
      </c>
      <c r="D1124" t="inlineStr">
        <is>
          <t>101</t>
        </is>
      </c>
      <c r="E1124" s="550" t="n">
        <v>46143</v>
      </c>
      <c r="F1124" s="550" t="n">
        <v>46183</v>
      </c>
      <c r="G1124" t="inlineStr">
        <is>
          <t>Mão de Obra - PJ</t>
        </is>
      </c>
      <c r="H1124" t="inlineStr">
        <is>
          <t>MDO PJ Fixo</t>
        </is>
      </c>
      <c r="I1124" t="inlineStr">
        <is>
          <t xml:space="preserve">SALÁRIO PJ </t>
        </is>
      </c>
      <c r="J1124" t="n">
        <v>-4000</v>
      </c>
      <c r="K1124" t="n">
        <v>-4000</v>
      </c>
      <c r="M1124" t="inlineStr">
        <is>
          <t>ANALISTA EXECUTIVA DE EVENTOS</t>
        </is>
      </c>
      <c r="N1124" t="inlineStr">
        <is>
          <t>MDO Terceirizada - Eventos</t>
        </is>
      </c>
      <c r="O1124" t="inlineStr">
        <is>
          <t>Real</t>
        </is>
      </c>
      <c r="P1124" t="inlineStr">
        <is>
          <t>Pago</t>
        </is>
      </c>
      <c r="Q1124" t="inlineStr">
        <is>
          <t>05/2026</t>
        </is>
      </c>
      <c r="R1124" t="n">
        <v>0</v>
      </c>
    </row>
    <row r="1125">
      <c r="A1125" t="n">
        <v>199479</v>
      </c>
      <c r="B1125" t="inlineStr">
        <is>
          <t>Arcos</t>
        </is>
      </c>
      <c r="C1125" t="inlineStr">
        <is>
          <t>PJ 00392023 - LUANY SANTOS DA SILVA</t>
        </is>
      </c>
      <c r="D1125" t="inlineStr">
        <is>
          <t>39</t>
        </is>
      </c>
      <c r="E1125" s="550" t="n">
        <v>46143</v>
      </c>
      <c r="F1125" s="550" t="n">
        <v>46183</v>
      </c>
      <c r="G1125" t="inlineStr">
        <is>
          <t>Mão de Obra - PJ</t>
        </is>
      </c>
      <c r="H1125" t="inlineStr">
        <is>
          <t>MDO PJ Fixo</t>
        </is>
      </c>
      <c r="I1125" t="inlineStr">
        <is>
          <t xml:space="preserve">SALÁRIO PJ </t>
        </is>
      </c>
      <c r="J1125" t="n">
        <v>-3850</v>
      </c>
      <c r="K1125" t="n">
        <v>-3850</v>
      </c>
      <c r="M1125" t="inlineStr">
        <is>
          <t>ADMINISTRATIVO</t>
        </is>
      </c>
      <c r="N1125" t="inlineStr">
        <is>
          <t xml:space="preserve">  - Administrativa</t>
        </is>
      </c>
      <c r="O1125" t="inlineStr">
        <is>
          <t>Real</t>
        </is>
      </c>
      <c r="P1125" t="inlineStr">
        <is>
          <t>Pago</t>
        </is>
      </c>
      <c r="Q1125" t="inlineStr">
        <is>
          <t>05/2026</t>
        </is>
      </c>
      <c r="R1125" t="n">
        <v>0</v>
      </c>
    </row>
    <row r="1126">
      <c r="A1126" t="n">
        <v>199467</v>
      </c>
      <c r="B1126" t="inlineStr">
        <is>
          <t>Arcos</t>
        </is>
      </c>
      <c r="C1126" t="inlineStr">
        <is>
          <t xml:space="preserve">PJ 00452023 LAISA ROCHA LARANGEIRA </t>
        </is>
      </c>
      <c r="D1126" t="inlineStr">
        <is>
          <t>115</t>
        </is>
      </c>
      <c r="E1126" s="550" t="n">
        <v>46143</v>
      </c>
      <c r="F1126" s="550" t="n">
        <v>46183</v>
      </c>
      <c r="G1126" t="inlineStr">
        <is>
          <t>Mão de Obra - PJ</t>
        </is>
      </c>
      <c r="H1126" t="inlineStr">
        <is>
          <t>MDO PJ Fixo</t>
        </is>
      </c>
      <c r="I1126" t="inlineStr">
        <is>
          <t xml:space="preserve">SALÁRIO PJ </t>
        </is>
      </c>
      <c r="J1126" t="n">
        <v>-3200</v>
      </c>
      <c r="K1126" t="n">
        <v>-3200</v>
      </c>
      <c r="M1126" t="inlineStr">
        <is>
          <t>ASSISTENTE DE MARKETING DO SQUAD</t>
        </is>
      </c>
      <c r="N1126" t="inlineStr">
        <is>
          <t xml:space="preserve">  - Squad</t>
        </is>
      </c>
      <c r="O1126" t="inlineStr">
        <is>
          <t>Real</t>
        </is>
      </c>
      <c r="P1126" t="inlineStr">
        <is>
          <t>Pago</t>
        </is>
      </c>
      <c r="Q1126" t="inlineStr">
        <is>
          <t>05/2026</t>
        </is>
      </c>
      <c r="R1126" t="n">
        <v>0</v>
      </c>
    </row>
    <row r="1127">
      <c r="A1127" t="n">
        <v>199527</v>
      </c>
      <c r="B1127" t="inlineStr">
        <is>
          <t>Arcos</t>
        </is>
      </c>
      <c r="C1127" t="inlineStr">
        <is>
          <t>RENATA DIAS PERRONI</t>
        </is>
      </c>
      <c r="D1127" t="inlineStr">
        <is>
          <t>35</t>
        </is>
      </c>
      <c r="E1127" s="550" t="n">
        <v>46143</v>
      </c>
      <c r="F1127" s="550" t="n">
        <v>46183</v>
      </c>
      <c r="G1127" t="inlineStr">
        <is>
          <t>Mão de Obra - PJ</t>
        </is>
      </c>
      <c r="H1127" t="inlineStr">
        <is>
          <t>MDO PJ Fixo</t>
        </is>
      </c>
      <c r="I1127" t="inlineStr">
        <is>
          <t>SALÁRIO PJ</t>
        </is>
      </c>
      <c r="J1127" t="n">
        <v>-3100</v>
      </c>
      <c r="K1127" t="n">
        <v>-3100</v>
      </c>
      <c r="M1127" t="inlineStr">
        <is>
          <t>HOSTESS</t>
        </is>
      </c>
      <c r="N1127" t="inlineStr">
        <is>
          <t xml:space="preserve">  - Hostess</t>
        </is>
      </c>
      <c r="O1127" t="inlineStr">
        <is>
          <t>Real</t>
        </is>
      </c>
      <c r="P1127" t="inlineStr">
        <is>
          <t>Pago</t>
        </is>
      </c>
      <c r="Q1127" t="inlineStr">
        <is>
          <t>05/2026</t>
        </is>
      </c>
      <c r="R1127" t="n">
        <v>0</v>
      </c>
    </row>
    <row r="1128">
      <c r="A1128" t="n">
        <v>199541</v>
      </c>
      <c r="B1128" t="inlineStr">
        <is>
          <t>Arcos</t>
        </is>
      </c>
      <c r="C1128" t="inlineStr">
        <is>
          <t>PJ 00132021 - TELES DE ALMEIDA PINTO</t>
        </is>
      </c>
      <c r="D1128" t="inlineStr">
        <is>
          <t>56</t>
        </is>
      </c>
      <c r="E1128" s="550" t="n">
        <v>46143</v>
      </c>
      <c r="F1128" s="550" t="n">
        <v>46183</v>
      </c>
      <c r="G1128" t="inlineStr">
        <is>
          <t>Mão de Obra - PJ</t>
        </is>
      </c>
      <c r="H1128" t="inlineStr">
        <is>
          <t>MDO PJ Fixo</t>
        </is>
      </c>
      <c r="I1128" t="inlineStr">
        <is>
          <t>SALÁRIO PJ</t>
        </is>
      </c>
      <c r="J1128" t="n">
        <v>-5000</v>
      </c>
      <c r="K1128" t="n">
        <v>-5000</v>
      </c>
      <c r="M1128" t="inlineStr">
        <is>
          <t>CHEFE DE BAR SQUAD</t>
        </is>
      </c>
      <c r="N1128" t="inlineStr">
        <is>
          <t xml:space="preserve">  - Squad</t>
        </is>
      </c>
      <c r="O1128" t="inlineStr">
        <is>
          <t>Real</t>
        </is>
      </c>
      <c r="P1128" t="inlineStr">
        <is>
          <t>Pago</t>
        </is>
      </c>
      <c r="Q1128" t="inlineStr">
        <is>
          <t>05/2026</t>
        </is>
      </c>
      <c r="R1128" t="n">
        <v>0</v>
      </c>
    </row>
    <row r="1129">
      <c r="A1129" t="n">
        <v>199454</v>
      </c>
      <c r="B1129" t="inlineStr">
        <is>
          <t>Arcos</t>
        </is>
      </c>
      <c r="C1129" t="inlineStr">
        <is>
          <t>PUXURI CONSULTORIA LTDA</t>
        </is>
      </c>
      <c r="D1129" t="inlineStr">
        <is>
          <t>153</t>
        </is>
      </c>
      <c r="E1129" s="550" t="n">
        <v>46143</v>
      </c>
      <c r="F1129" s="550" t="n">
        <v>46183</v>
      </c>
      <c r="G1129" t="inlineStr">
        <is>
          <t>Mão de Obra - PJ</t>
        </is>
      </c>
      <c r="H1129" t="inlineStr">
        <is>
          <t>MDO PJ Fixo</t>
        </is>
      </c>
      <c r="I1129" t="inlineStr">
        <is>
          <t xml:space="preserve">SALÁRIO PJ </t>
        </is>
      </c>
      <c r="J1129" t="n">
        <v>-6000</v>
      </c>
      <c r="K1129" t="n">
        <v>-6000</v>
      </c>
      <c r="M1129" t="inlineStr">
        <is>
          <t>CHEFE EXECUTIVO DE COZINHA</t>
        </is>
      </c>
      <c r="N1129" t="inlineStr">
        <is>
          <t xml:space="preserve">  - Squad</t>
        </is>
      </c>
      <c r="O1129" t="inlineStr">
        <is>
          <t>Real</t>
        </is>
      </c>
      <c r="P1129" t="inlineStr">
        <is>
          <t>Pago</t>
        </is>
      </c>
      <c r="Q1129" t="inlineStr">
        <is>
          <t>05/2026</t>
        </is>
      </c>
      <c r="R1129" t="n">
        <v>0</v>
      </c>
    </row>
    <row r="1130">
      <c r="A1130" t="n">
        <v>199553</v>
      </c>
      <c r="B1130" t="inlineStr">
        <is>
          <t>Arcos</t>
        </is>
      </c>
      <c r="C1130" t="inlineStr">
        <is>
          <t>PJ 55774785000141</t>
        </is>
      </c>
      <c r="D1130" t="inlineStr">
        <is>
          <t>94</t>
        </is>
      </c>
      <c r="E1130" s="550" t="n">
        <v>46143</v>
      </c>
      <c r="F1130" s="550" t="n">
        <v>46183</v>
      </c>
      <c r="G1130" t="inlineStr">
        <is>
          <t>Mão de Obra - PJ</t>
        </is>
      </c>
      <c r="H1130" t="inlineStr">
        <is>
          <t>MDO PJ Fixo</t>
        </is>
      </c>
      <c r="I1130" t="inlineStr">
        <is>
          <t>SALÁRIO PJ</t>
        </is>
      </c>
      <c r="J1130" t="n">
        <v>-1125</v>
      </c>
      <c r="K1130" t="n">
        <v>-1125</v>
      </c>
      <c r="M1130" t="inlineStr">
        <is>
          <t>ANALISTA DE COMPRAS DO SQUAD</t>
        </is>
      </c>
      <c r="N1130" t="inlineStr">
        <is>
          <t xml:space="preserve">  - Squad</t>
        </is>
      </c>
      <c r="O1130" t="inlineStr">
        <is>
          <t>Real</t>
        </is>
      </c>
      <c r="P1130" t="inlineStr">
        <is>
          <t>Pago</t>
        </is>
      </c>
      <c r="Q1130" t="inlineStr">
        <is>
          <t>05/2026</t>
        </is>
      </c>
      <c r="R1130" t="n">
        <v>0</v>
      </c>
    </row>
    <row r="1131">
      <c r="A1131" t="n">
        <v>199441</v>
      </c>
      <c r="B1131" t="inlineStr">
        <is>
          <t>Arcos</t>
        </is>
      </c>
      <c r="C1131" t="inlineStr">
        <is>
          <t>PJ 00352023 - JESSICA IZABEL DE SOUZA</t>
        </is>
      </c>
      <c r="D1131" t="inlineStr">
        <is>
          <t>123</t>
        </is>
      </c>
      <c r="E1131" s="550" t="n">
        <v>46143</v>
      </c>
      <c r="F1131" s="550" t="n">
        <v>46183</v>
      </c>
      <c r="G1131" t="inlineStr">
        <is>
          <t>Mão de Obra - PJ</t>
        </is>
      </c>
      <c r="H1131" t="inlineStr">
        <is>
          <t>MDO PJ Fixo</t>
        </is>
      </c>
      <c r="I1131" t="inlineStr">
        <is>
          <t xml:space="preserve">SALÁRIO PJ </t>
        </is>
      </c>
      <c r="J1131" t="n">
        <v>-1500</v>
      </c>
      <c r="K1131" t="n">
        <v>-1500</v>
      </c>
      <c r="M1131" t="inlineStr">
        <is>
          <t>ANALISTA FINANCEIRO DO SQUAD</t>
        </is>
      </c>
      <c r="N1131" t="inlineStr">
        <is>
          <t xml:space="preserve">  - Squad</t>
        </is>
      </c>
      <c r="O1131" t="inlineStr">
        <is>
          <t>Real</t>
        </is>
      </c>
      <c r="P1131" t="inlineStr">
        <is>
          <t>Pago</t>
        </is>
      </c>
      <c r="Q1131" t="inlineStr">
        <is>
          <t>05/2026</t>
        </is>
      </c>
      <c r="R1131" t="n">
        <v>0</v>
      </c>
    </row>
    <row r="1132">
      <c r="A1132" t="n">
        <v>199429</v>
      </c>
      <c r="B1132" t="inlineStr">
        <is>
          <t>Arcos</t>
        </is>
      </c>
      <c r="C1132" t="inlineStr">
        <is>
          <t>PJ 00492024 - ISABELLA FERNANDES GOMES</t>
        </is>
      </c>
      <c r="D1132" t="inlineStr">
        <is>
          <t>87</t>
        </is>
      </c>
      <c r="E1132" s="550" t="n">
        <v>46143</v>
      </c>
      <c r="F1132" s="550" t="n">
        <v>46183</v>
      </c>
      <c r="G1132" t="inlineStr">
        <is>
          <t>Mão de Obra - PJ</t>
        </is>
      </c>
      <c r="H1132" t="inlineStr">
        <is>
          <t>MDO PJ Fixo</t>
        </is>
      </c>
      <c r="I1132" t="inlineStr">
        <is>
          <t xml:space="preserve"> SALÁRIO PJ </t>
        </is>
      </c>
      <c r="J1132" t="n">
        <v>-2000</v>
      </c>
      <c r="K1132" t="n">
        <v>-2000</v>
      </c>
      <c r="M1132" t="inlineStr">
        <is>
          <t>ANALISTA FINANCEIRO DO SQUAD</t>
        </is>
      </c>
      <c r="N1132" t="inlineStr">
        <is>
          <t xml:space="preserve">  - Squad</t>
        </is>
      </c>
      <c r="O1132" t="inlineStr">
        <is>
          <t>Real</t>
        </is>
      </c>
      <c r="P1132" t="inlineStr">
        <is>
          <t>Pago</t>
        </is>
      </c>
      <c r="Q1132" t="inlineStr">
        <is>
          <t>05/2026</t>
        </is>
      </c>
      <c r="R1132" t="n">
        <v>0</v>
      </c>
    </row>
    <row r="1133">
      <c r="A1133" t="n">
        <v>199404</v>
      </c>
      <c r="B1133" t="inlineStr">
        <is>
          <t>Arcos</t>
        </is>
      </c>
      <c r="C1133" t="inlineStr">
        <is>
          <t>FELIPE FERREIRA FRANCA 36496185832</t>
        </is>
      </c>
      <c r="D1133" t="inlineStr">
        <is>
          <t>87</t>
        </is>
      </c>
      <c r="E1133" s="550" t="n">
        <v>46143</v>
      </c>
      <c r="F1133" s="550" t="n">
        <v>46183</v>
      </c>
      <c r="G1133" t="inlineStr">
        <is>
          <t>Mão de Obra - PJ</t>
        </is>
      </c>
      <c r="H1133" t="inlineStr">
        <is>
          <t>MDO PJ Fixo</t>
        </is>
      </c>
      <c r="I1133" t="inlineStr">
        <is>
          <t xml:space="preserve">SALÁRIO PJ </t>
        </is>
      </c>
      <c r="J1133" t="n">
        <v>-10000</v>
      </c>
      <c r="K1133" t="n">
        <v>-10000</v>
      </c>
      <c r="M1133" t="inlineStr">
        <is>
          <t>LIDER DE SQUAD</t>
        </is>
      </c>
      <c r="N1133" t="inlineStr">
        <is>
          <t xml:space="preserve">  - Squad</t>
        </is>
      </c>
      <c r="O1133" t="inlineStr">
        <is>
          <t>Real</t>
        </is>
      </c>
      <c r="P1133" t="inlineStr">
        <is>
          <t>Pago</t>
        </is>
      </c>
      <c r="Q1133" t="inlineStr">
        <is>
          <t>05/2026</t>
        </is>
      </c>
      <c r="R1133" t="n">
        <v>0</v>
      </c>
    </row>
    <row r="1134">
      <c r="A1134" t="n">
        <v>199391</v>
      </c>
      <c r="B1134" t="inlineStr">
        <is>
          <t>Arcos</t>
        </is>
      </c>
      <c r="C1134" t="inlineStr">
        <is>
          <t>DAIANY LOPES BONFIM</t>
        </is>
      </c>
      <c r="D1134" t="inlineStr">
        <is>
          <t>25</t>
        </is>
      </c>
      <c r="E1134" s="550" t="n">
        <v>46143</v>
      </c>
      <c r="F1134" s="550" t="n">
        <v>46183</v>
      </c>
      <c r="G1134" t="inlineStr">
        <is>
          <t>Mão de Obra - PJ</t>
        </is>
      </c>
      <c r="H1134" t="inlineStr">
        <is>
          <t>MDO PJ Fixo</t>
        </is>
      </c>
      <c r="I1134" t="inlineStr">
        <is>
          <t xml:space="preserve">SALÁRIO PJ </t>
        </is>
      </c>
      <c r="J1134" t="n">
        <v>-3100</v>
      </c>
      <c r="K1134" t="n">
        <v>-3100</v>
      </c>
      <c r="M1134" t="inlineStr">
        <is>
          <t>HOSTESS</t>
        </is>
      </c>
      <c r="N1134" t="inlineStr">
        <is>
          <t xml:space="preserve">  - Hostess</t>
        </is>
      </c>
      <c r="O1134" t="inlineStr">
        <is>
          <t>Real</t>
        </is>
      </c>
      <c r="P1134" t="inlineStr">
        <is>
          <t>Pago</t>
        </is>
      </c>
      <c r="Q1134" t="inlineStr">
        <is>
          <t>05/2026</t>
        </is>
      </c>
      <c r="R1134" t="n">
        <v>0</v>
      </c>
    </row>
    <row r="1135">
      <c r="A1135" t="n">
        <v>205048</v>
      </c>
      <c r="B1135" t="inlineStr">
        <is>
          <t>Arcos</t>
        </is>
      </c>
      <c r="C1135" t="inlineStr">
        <is>
          <t>PJ 43960118000174 - DIEGO OLIVEIRA SANTANA</t>
        </is>
      </c>
      <c r="D1135" t="inlineStr">
        <is>
          <t>81</t>
        </is>
      </c>
      <c r="E1135" s="550" t="n">
        <v>46143</v>
      </c>
      <c r="F1135" s="550" t="n">
        <v>46183</v>
      </c>
      <c r="G1135" t="inlineStr">
        <is>
          <t>Mão de Obra - PJ</t>
        </is>
      </c>
      <c r="H1135" t="inlineStr">
        <is>
          <t>MDO PJ Fixo</t>
        </is>
      </c>
      <c r="I1135" t="inlineStr">
        <is>
          <t xml:space="preserve">SALÁRIO PJ </t>
        </is>
      </c>
      <c r="J1135" t="n">
        <v>-3100</v>
      </c>
      <c r="K1135" t="n">
        <v>-3100</v>
      </c>
      <c r="M1135" t="inlineStr">
        <is>
          <t>HOSTESS</t>
        </is>
      </c>
      <c r="N1135" t="inlineStr">
        <is>
          <t xml:space="preserve">  - Hostess</t>
        </is>
      </c>
      <c r="O1135" t="inlineStr">
        <is>
          <t>Real</t>
        </is>
      </c>
      <c r="P1135" t="inlineStr">
        <is>
          <t>Pago</t>
        </is>
      </c>
      <c r="Q1135" t="inlineStr">
        <is>
          <t>05/2026</t>
        </is>
      </c>
      <c r="R1135" t="n">
        <v>0</v>
      </c>
    </row>
    <row r="1136">
      <c r="A1136" t="n">
        <v>198585</v>
      </c>
      <c r="B1136" t="inlineStr">
        <is>
          <t>Arcos</t>
        </is>
      </c>
      <c r="C1136" t="inlineStr">
        <is>
          <t>AMANDA FUCCIA DE SOUZA</t>
        </is>
      </c>
      <c r="D1136" t="inlineStr">
        <is>
          <t>111</t>
        </is>
      </c>
      <c r="E1136" s="550" t="n">
        <v>46143</v>
      </c>
      <c r="F1136" s="550" t="n">
        <v>46152</v>
      </c>
      <c r="G1136" t="inlineStr">
        <is>
          <t>Manutenção</t>
        </is>
      </c>
      <c r="H1136" t="inlineStr">
        <is>
          <t>Decoração/Paisagismo e Jardinagem</t>
        </is>
      </c>
      <c r="I1136" t="inlineStr">
        <is>
          <t xml:space="preserve">PAISAGISMO/JARDINAGEM - BOTANICA </t>
        </is>
      </c>
      <c r="J1136" t="n">
        <v>-3113.5</v>
      </c>
      <c r="K1136" t="n">
        <v>-3113.5</v>
      </c>
      <c r="O1136" t="inlineStr">
        <is>
          <t>Real</t>
        </is>
      </c>
      <c r="P1136" t="inlineStr">
        <is>
          <t>Pago</t>
        </is>
      </c>
      <c r="Q1136" t="inlineStr">
        <is>
          <t>05/2026</t>
        </is>
      </c>
      <c r="R1136" t="n">
        <v>0</v>
      </c>
    </row>
    <row r="1137">
      <c r="A1137" t="n">
        <v>199367</v>
      </c>
      <c r="B1137" t="inlineStr">
        <is>
          <t>Arcos</t>
        </is>
      </c>
      <c r="C1137" t="inlineStr">
        <is>
          <t>ALISSON MARCELO DOS SANTOS OLIVEIRA</t>
        </is>
      </c>
      <c r="D1137" t="inlineStr">
        <is>
          <t>39</t>
        </is>
      </c>
      <c r="E1137" s="550" t="n">
        <v>46143</v>
      </c>
      <c r="F1137" s="550" t="n">
        <v>46183</v>
      </c>
      <c r="G1137" t="inlineStr">
        <is>
          <t>Mão de Obra - PJ</t>
        </is>
      </c>
      <c r="H1137" t="inlineStr">
        <is>
          <t>MDO PJ Fixo</t>
        </is>
      </c>
      <c r="I1137" t="inlineStr">
        <is>
          <t xml:space="preserve">SALÁRIO PJ </t>
        </is>
      </c>
      <c r="J1137" t="n">
        <v>-4200</v>
      </c>
      <c r="K1137" t="n">
        <v>-4200</v>
      </c>
      <c r="M1137" t="inlineStr">
        <is>
          <t>COORDENADOR</t>
        </is>
      </c>
      <c r="N1137" t="inlineStr">
        <is>
          <t xml:space="preserve">  - Coordenador</t>
        </is>
      </c>
      <c r="O1137" t="inlineStr">
        <is>
          <t>Real</t>
        </is>
      </c>
      <c r="P1137" t="inlineStr">
        <is>
          <t>Pago</t>
        </is>
      </c>
      <c r="Q1137" t="inlineStr">
        <is>
          <t>05/2026</t>
        </is>
      </c>
      <c r="R1137" t="n">
        <v>0</v>
      </c>
    </row>
    <row r="1138">
      <c r="A1138" t="n">
        <v>206806</v>
      </c>
      <c r="B1138" t="inlineStr">
        <is>
          <t>Arcos</t>
        </is>
      </c>
      <c r="C1138" t="inlineStr">
        <is>
          <t>RAFAEL ALVES BATISTA 46218850811</t>
        </is>
      </c>
      <c r="D1138" t="inlineStr">
        <is>
          <t>06</t>
        </is>
      </c>
      <c r="E1138" s="550" t="n">
        <v>46143</v>
      </c>
      <c r="F1138" s="550" t="n">
        <v>46156</v>
      </c>
      <c r="G1138" t="inlineStr">
        <is>
          <t>Custos Artístico Geral</t>
        </is>
      </c>
      <c r="H1138" t="inlineStr">
        <is>
          <t>Cachê de Músicos e Artistas</t>
        </is>
      </c>
      <c r="I1138" t="inlineStr">
        <is>
          <t>CACHE MUSICOS E ARTISTAS DIA 01, 02, 08, 09/05 - 05/2026</t>
        </is>
      </c>
      <c r="J1138" t="n">
        <v>-5400</v>
      </c>
      <c r="K1138" t="n">
        <v>-5400</v>
      </c>
      <c r="O1138" t="inlineStr">
        <is>
          <t>Real</t>
        </is>
      </c>
      <c r="P1138" t="inlineStr">
        <is>
          <t>Pago</t>
        </is>
      </c>
      <c r="Q1138" t="inlineStr">
        <is>
          <t>05/2026</t>
        </is>
      </c>
      <c r="R1138" t="n">
        <v>0</v>
      </c>
    </row>
    <row r="1139">
      <c r="A1139" t="n">
        <v>199379</v>
      </c>
      <c r="B1139" t="inlineStr">
        <is>
          <t>Arcos</t>
        </is>
      </c>
      <c r="C1139" t="inlineStr">
        <is>
          <t xml:space="preserve">PJ 00482024  BARBARA SARMENTO ABIB </t>
        </is>
      </c>
      <c r="D1139" t="inlineStr">
        <is>
          <t>65</t>
        </is>
      </c>
      <c r="E1139" s="550" t="n">
        <v>46143</v>
      </c>
      <c r="F1139" s="550" t="n">
        <v>46183</v>
      </c>
      <c r="G1139" t="inlineStr">
        <is>
          <t>Mão de Obra - PJ</t>
        </is>
      </c>
      <c r="H1139" t="inlineStr">
        <is>
          <t>MDO PJ Fixo</t>
        </is>
      </c>
      <c r="I1139" t="inlineStr">
        <is>
          <t xml:space="preserve">SALÁRIO PJ </t>
        </is>
      </c>
      <c r="J1139" t="n">
        <v>-4000</v>
      </c>
      <c r="K1139" t="n">
        <v>-4000</v>
      </c>
      <c r="M1139" t="inlineStr">
        <is>
          <t>SUB CHEFE DE COZINHA</t>
        </is>
      </c>
      <c r="N1139" t="inlineStr">
        <is>
          <t xml:space="preserve">  - Sub Chefe de Cozinha</t>
        </is>
      </c>
      <c r="O1139" t="inlineStr">
        <is>
          <t>Real</t>
        </is>
      </c>
      <c r="P1139" t="inlineStr">
        <is>
          <t>Pago</t>
        </is>
      </c>
      <c r="Q1139" t="inlineStr">
        <is>
          <t>05/2026</t>
        </is>
      </c>
      <c r="R1139" t="n">
        <v>0</v>
      </c>
    </row>
    <row r="1140">
      <c r="A1140" t="n">
        <v>199589</v>
      </c>
      <c r="B1140" t="inlineStr">
        <is>
          <t>Arcos</t>
        </is>
      </c>
      <c r="C1140" t="inlineStr">
        <is>
          <t>VICTOR ALE DE LIMA SOARES GONÇALVES</t>
        </is>
      </c>
      <c r="D1140" t="inlineStr">
        <is>
          <t>16</t>
        </is>
      </c>
      <c r="E1140" s="550" t="n">
        <v>46143</v>
      </c>
      <c r="F1140" s="550" t="n">
        <v>46183</v>
      </c>
      <c r="G1140" t="inlineStr">
        <is>
          <t>Mão de Obra - PJ</t>
        </is>
      </c>
      <c r="H1140" t="inlineStr">
        <is>
          <t>MDO PJ Fixo</t>
        </is>
      </c>
      <c r="I1140" t="inlineStr">
        <is>
          <t>SALÁRIO PJ</t>
        </is>
      </c>
      <c r="J1140" t="n">
        <v>-4200</v>
      </c>
      <c r="K1140" t="n">
        <v>-4200</v>
      </c>
      <c r="M1140" t="inlineStr">
        <is>
          <t>COORDENADOR</t>
        </is>
      </c>
      <c r="N1140" t="inlineStr">
        <is>
          <t xml:space="preserve">  - Coordenador</t>
        </is>
      </c>
      <c r="O1140" t="inlineStr">
        <is>
          <t>Real</t>
        </is>
      </c>
      <c r="P1140" t="inlineStr">
        <is>
          <t>Pago</t>
        </is>
      </c>
      <c r="Q1140" t="inlineStr">
        <is>
          <t>05/2026</t>
        </is>
      </c>
      <c r="R1140" t="n">
        <v>0</v>
      </c>
    </row>
    <row r="1141">
      <c r="A1141" t="n">
        <v>198537</v>
      </c>
      <c r="B1141" t="inlineStr">
        <is>
          <t>Arcos</t>
        </is>
      </c>
      <c r="C1141" t="inlineStr">
        <is>
          <t>SUSTENIDOS ORGANIZACAO SOCIAL DE CULTURA</t>
        </is>
      </c>
      <c r="D1141" t="inlineStr">
        <is>
          <t>RP0182026</t>
        </is>
      </c>
      <c r="E1141" s="550" t="n">
        <v>46143</v>
      </c>
      <c r="F1141" s="550" t="n">
        <v>46183</v>
      </c>
      <c r="G1141" t="inlineStr">
        <is>
          <t>Utilidades</t>
        </is>
      </c>
      <c r="H1141" t="inlineStr">
        <is>
          <t>Energia Eletrica</t>
        </is>
      </c>
      <c r="I1141" t="inlineStr">
        <is>
          <t>CONSUMO LUZ - BAR FIXO - 05/2026</t>
        </is>
      </c>
      <c r="J1141" t="n">
        <v>-4500</v>
      </c>
      <c r="K1141" t="n">
        <v>-4500</v>
      </c>
      <c r="O1141" t="inlineStr">
        <is>
          <t>Real</t>
        </is>
      </c>
      <c r="P1141" t="inlineStr">
        <is>
          <t>Pago</t>
        </is>
      </c>
      <c r="Q1141" t="inlineStr">
        <is>
          <t>05/2026</t>
        </is>
      </c>
      <c r="R1141" t="n">
        <v>0</v>
      </c>
    </row>
    <row r="1142">
      <c r="A1142" t="n">
        <v>195227</v>
      </c>
      <c r="B1142" t="inlineStr">
        <is>
          <t>Arcos</t>
        </is>
      </c>
      <c r="C1142" t="inlineStr">
        <is>
          <t>SOLUCOES TECNICAS AMBIENTAL LTDA - EPP</t>
        </is>
      </c>
      <c r="D1142" t="inlineStr">
        <is>
          <t>17907</t>
        </is>
      </c>
      <c r="E1142" s="550" t="n">
        <v>46143</v>
      </c>
      <c r="F1142" s="550" t="n">
        <v>46200</v>
      </c>
      <c r="G1142" t="inlineStr">
        <is>
          <t>Utilidades</t>
        </is>
      </c>
      <c r="H1142" t="inlineStr">
        <is>
          <t>Coleta de lixo</t>
        </is>
      </c>
      <c r="I1142" t="inlineStr">
        <is>
          <t>COLETA DE LIXO - 05/2026</t>
        </is>
      </c>
      <c r="J1142" t="n">
        <v>-5154.3</v>
      </c>
      <c r="K1142" t="n">
        <v>-4896.58</v>
      </c>
      <c r="O1142" t="inlineStr">
        <is>
          <t>Real</t>
        </is>
      </c>
      <c r="Q1142" t="inlineStr">
        <is>
          <t>05/2026</t>
        </is>
      </c>
      <c r="R1142" t="n">
        <v>0</v>
      </c>
    </row>
    <row r="1143">
      <c r="A1143" t="n">
        <v>195201</v>
      </c>
      <c r="B1143" t="inlineStr">
        <is>
          <t>Arcos</t>
        </is>
      </c>
      <c r="C1143" t="inlineStr">
        <is>
          <t>PRESHH ALUGUEL DE MAQUINAS LTDA</t>
        </is>
      </c>
      <c r="D1143" t="inlineStr">
        <is>
          <t>478</t>
        </is>
      </c>
      <c r="E1143" s="550" t="n">
        <v>46143</v>
      </c>
      <c r="F1143" s="550" t="n">
        <v>46183</v>
      </c>
      <c r="G1143" t="inlineStr">
        <is>
          <t>Locação de Equipamentos</t>
        </is>
      </c>
      <c r="H1143" t="inlineStr">
        <is>
          <t>Locações de Equipamentos - Operacionais</t>
        </is>
      </c>
      <c r="I1143" t="inlineStr">
        <is>
          <t>LOCACAO DE EQUIPAMENTOS - EQUIPAMENTO DE CARBONATACAO</t>
        </is>
      </c>
      <c r="J1143" t="n">
        <v>-878</v>
      </c>
      <c r="K1143" t="n">
        <v>-790.2</v>
      </c>
      <c r="O1143" t="inlineStr">
        <is>
          <t>Real</t>
        </is>
      </c>
      <c r="P1143" t="inlineStr">
        <is>
          <t>Pago</t>
        </is>
      </c>
      <c r="Q1143" t="inlineStr">
        <is>
          <t>05/2026</t>
        </is>
      </c>
      <c r="R1143" t="n">
        <v>0</v>
      </c>
    </row>
    <row r="1144">
      <c r="A1144" t="n">
        <v>195188</v>
      </c>
      <c r="B1144" t="inlineStr">
        <is>
          <t>Arcos</t>
        </is>
      </c>
      <c r="C1144" t="inlineStr">
        <is>
          <t>PORTO SEGURO SEGURO SAUDE SA</t>
        </is>
      </c>
      <c r="D1144" t="inlineStr">
        <is>
          <t xml:space="preserve">4562972078 </t>
        </is>
      </c>
      <c r="E1144" s="550" t="n">
        <v>46143</v>
      </c>
      <c r="F1144" s="550" t="n">
        <v>46152</v>
      </c>
      <c r="G1144" t="inlineStr">
        <is>
          <t>Mão de Obra - Benefícios</t>
        </is>
      </c>
      <c r="H1144" t="inlineStr">
        <is>
          <t xml:space="preserve">  -  Assist. Médica</t>
        </is>
      </c>
      <c r="I1144" t="inlineStr">
        <is>
          <t>ASSISTENCIA MEDICA - 05/2026</t>
        </is>
      </c>
      <c r="J1144" t="n">
        <v>-6853.67</v>
      </c>
      <c r="K1144" t="n">
        <v>-6853.67</v>
      </c>
      <c r="O1144" t="inlineStr">
        <is>
          <t>Real</t>
        </is>
      </c>
      <c r="P1144" t="inlineStr">
        <is>
          <t>Pago</t>
        </is>
      </c>
      <c r="Q1144" t="inlineStr">
        <is>
          <t>05/2026</t>
        </is>
      </c>
      <c r="R1144" t="n">
        <v>0</v>
      </c>
    </row>
    <row r="1145">
      <c r="A1145" t="n">
        <v>193152</v>
      </c>
      <c r="B1145" t="inlineStr">
        <is>
          <t>Arcos</t>
        </is>
      </c>
      <c r="C1145" t="inlineStr">
        <is>
          <t xml:space="preserve">MATEUS SILVEIRA CEZAR </t>
        </is>
      </c>
      <c r="D1145" t="inlineStr">
        <is>
          <t>58</t>
        </is>
      </c>
      <c r="E1145" s="550" t="n">
        <v>46143</v>
      </c>
      <c r="F1145" s="550" t="n">
        <v>46177</v>
      </c>
      <c r="G1145" t="inlineStr">
        <is>
          <t>Marketing</t>
        </is>
      </c>
      <c r="H1145" t="inlineStr">
        <is>
          <t>Produção Gráfica e Material Institucional</t>
        </is>
      </c>
      <c r="I1145" t="inlineStr">
        <is>
          <t>PRODUCAO GRAFICA - CONTRATACAO VIDEOMAKER FIXO - 05/2026</t>
        </is>
      </c>
      <c r="J1145" t="n">
        <v>-2200</v>
      </c>
      <c r="K1145" t="n">
        <v>-2200</v>
      </c>
      <c r="O1145" t="inlineStr">
        <is>
          <t>Real</t>
        </is>
      </c>
      <c r="P1145" t="inlineStr">
        <is>
          <t>Pago</t>
        </is>
      </c>
      <c r="Q1145" t="inlineStr">
        <is>
          <t>05/2026</t>
        </is>
      </c>
      <c r="R1145" t="n">
        <v>0</v>
      </c>
    </row>
    <row r="1146">
      <c r="A1146" t="n">
        <v>193125</v>
      </c>
      <c r="B1146" t="inlineStr">
        <is>
          <t>Arcos</t>
        </is>
      </c>
      <c r="C1146" t="inlineStr">
        <is>
          <t>INVYE CAPITAL LTDA</t>
        </is>
      </c>
      <c r="D1146" t="inlineStr">
        <is>
          <t>3475</t>
        </is>
      </c>
      <c r="E1146" s="550" t="n">
        <v>46143</v>
      </c>
      <c r="F1146" s="550" t="n">
        <v>46167</v>
      </c>
      <c r="G1146" t="inlineStr">
        <is>
          <t>Serviços de Terceiros</t>
        </is>
      </c>
      <c r="H1146" t="inlineStr">
        <is>
          <t>Assessoria em Geral</t>
        </is>
      </c>
      <c r="I1146" t="inlineStr">
        <is>
          <t>ASSESSORIA GERAL - INVENTARIO - 05/2026</t>
        </is>
      </c>
      <c r="J1146" t="n">
        <v>-1315</v>
      </c>
      <c r="K1146" t="n">
        <v>-1234.13</v>
      </c>
      <c r="O1146" t="inlineStr">
        <is>
          <t>Real</t>
        </is>
      </c>
      <c r="P1146" t="inlineStr">
        <is>
          <t>Pago</t>
        </is>
      </c>
      <c r="Q1146" t="inlineStr">
        <is>
          <t>05/2026</t>
        </is>
      </c>
      <c r="R1146" t="n">
        <v>0</v>
      </c>
    </row>
    <row r="1147">
      <c r="A1147" t="n">
        <v>195238</v>
      </c>
      <c r="B1147" t="inlineStr">
        <is>
          <t>Arcos</t>
        </is>
      </c>
      <c r="C1147" t="inlineStr">
        <is>
          <t xml:space="preserve">SPOTIFY </t>
        </is>
      </c>
      <c r="D1147" t="inlineStr">
        <is>
          <t>RP0632026</t>
        </is>
      </c>
      <c r="E1147" s="550" t="n">
        <v>46143</v>
      </c>
      <c r="F1147" s="550" t="n">
        <v>46157</v>
      </c>
      <c r="G1147" t="inlineStr">
        <is>
          <t>Informática e TI</t>
        </is>
      </c>
      <c r="H1147" t="inlineStr">
        <is>
          <t>TV por assinatura/musica ambiente</t>
        </is>
      </c>
      <c r="I1147" t="inlineStr">
        <is>
          <t>REEMBOLSO REFERENTE A SPOTIFY DAS CASAS ARCOS E LOVE - 05/2026</t>
        </is>
      </c>
      <c r="J1147" t="n">
        <v>-20.45</v>
      </c>
      <c r="K1147" t="n">
        <v>-20.45</v>
      </c>
      <c r="O1147" t="inlineStr">
        <is>
          <t>Real</t>
        </is>
      </c>
      <c r="P1147" t="inlineStr">
        <is>
          <t>Pago</t>
        </is>
      </c>
      <c r="Q1147" t="inlineStr">
        <is>
          <t>05/2026</t>
        </is>
      </c>
      <c r="R1147" t="n">
        <v>0</v>
      </c>
    </row>
    <row r="1148">
      <c r="A1148" t="n">
        <v>192744</v>
      </c>
      <c r="B1148" t="inlineStr">
        <is>
          <t>Arcos</t>
        </is>
      </c>
      <c r="C1148" t="inlineStr">
        <is>
          <t>DLOCAL BRASIL PAGAMENTOS LTDA  - DMK</t>
        </is>
      </c>
      <c r="D1148" t="inlineStr">
        <is>
          <t xml:space="preserve">23184443428 </t>
        </is>
      </c>
      <c r="E1148" s="550" t="n">
        <v>46143</v>
      </c>
      <c r="F1148" s="550" t="n">
        <v>46162</v>
      </c>
      <c r="G1148" t="inlineStr">
        <is>
          <t>Marketing</t>
        </is>
      </c>
      <c r="H1148" t="inlineStr">
        <is>
          <t>Publicidade e Propaganda</t>
        </is>
      </c>
      <c r="I1148" t="inlineStr">
        <is>
          <t xml:space="preserve">FACEBOOK - INVESTIMENTO EM TRAFEGO </t>
        </is>
      </c>
      <c r="J1148" t="n">
        <v>-5000</v>
      </c>
      <c r="K1148" t="n">
        <v>-5000</v>
      </c>
      <c r="O1148" t="inlineStr">
        <is>
          <t>Real</t>
        </is>
      </c>
      <c r="P1148" t="inlineStr">
        <is>
          <t>Pago</t>
        </is>
      </c>
      <c r="Q1148" t="inlineStr">
        <is>
          <t>05/2026</t>
        </is>
      </c>
      <c r="R1148" t="n">
        <v>0</v>
      </c>
    </row>
    <row r="1149">
      <c r="A1149" t="n">
        <v>198522</v>
      </c>
      <c r="B1149" t="inlineStr">
        <is>
          <t>Arcos</t>
        </is>
      </c>
      <c r="C1149" t="inlineStr">
        <is>
          <t>SUSTENIDOS ORGANIZACAO SOCIAL DE CULTURA</t>
        </is>
      </c>
      <c r="D1149" t="inlineStr">
        <is>
          <t>RP0172026</t>
        </is>
      </c>
      <c r="E1149" s="550" t="n">
        <v>46143</v>
      </c>
      <c r="F1149" s="550" t="n">
        <v>46183</v>
      </c>
      <c r="G1149" t="inlineStr">
        <is>
          <t>Custo de Ocupação</t>
        </is>
      </c>
      <c r="H1149" t="inlineStr">
        <is>
          <t>Aluguel de Imoveis</t>
        </is>
      </c>
      <c r="I1149" t="inlineStr">
        <is>
          <t>ALUGUEL - BAR DE CIMA E COZINHA - 05/2026</t>
        </is>
      </c>
      <c r="J1149" t="n">
        <v>-16000</v>
      </c>
      <c r="K1149" t="n">
        <v>-16000</v>
      </c>
      <c r="O1149" t="inlineStr">
        <is>
          <t>Real</t>
        </is>
      </c>
      <c r="P1149" t="inlineStr">
        <is>
          <t>Pago</t>
        </is>
      </c>
      <c r="Q1149" t="inlineStr">
        <is>
          <t>05/2026</t>
        </is>
      </c>
      <c r="R1149" t="n">
        <v>0</v>
      </c>
    </row>
    <row r="1150">
      <c r="A1150" t="n">
        <v>193113</v>
      </c>
      <c r="B1150" t="inlineStr">
        <is>
          <t>Arcos</t>
        </is>
      </c>
      <c r="C1150" t="inlineStr">
        <is>
          <t>HEADCHEF SEGURANCA DOS ALIM E GARANTIA D</t>
        </is>
      </c>
      <c r="D1150" t="inlineStr">
        <is>
          <t>2146</t>
        </is>
      </c>
      <c r="E1150" s="550" t="n">
        <v>46143</v>
      </c>
      <c r="F1150" s="550" t="n">
        <v>46191</v>
      </c>
      <c r="G1150" t="inlineStr">
        <is>
          <t>Serviços de Terceiros</t>
        </is>
      </c>
      <c r="H1150" t="inlineStr">
        <is>
          <t>Assessoria de Alimentos e Bebidas</t>
        </is>
      </c>
      <c r="I1150" t="inlineStr">
        <is>
          <t>PRESTACAO SERVICO NUTRICIONISTA - HONORARIOS + EXTRAS - 05/2026</t>
        </is>
      </c>
      <c r="J1150" t="n">
        <v>-2597.05</v>
      </c>
      <c r="K1150" t="n">
        <v>-2597.05</v>
      </c>
      <c r="O1150" t="inlineStr">
        <is>
          <t>Real</t>
        </is>
      </c>
      <c r="P1150" t="inlineStr">
        <is>
          <t>Pago</t>
        </is>
      </c>
      <c r="Q1150" t="inlineStr">
        <is>
          <t>05/2026</t>
        </is>
      </c>
      <c r="R1150" t="n">
        <v>0</v>
      </c>
    </row>
    <row r="1151">
      <c r="A1151" t="n">
        <v>190174</v>
      </c>
      <c r="B1151" t="inlineStr">
        <is>
          <t>Arcos</t>
        </is>
      </c>
      <c r="C1151" t="inlineStr">
        <is>
          <t xml:space="preserve">KAMINO INSTITUICAO DE PAGAMENTO LTDA </t>
        </is>
      </c>
      <c r="D1151" t="inlineStr">
        <is>
          <t>11254</t>
        </is>
      </c>
      <c r="E1151" s="550" t="n">
        <v>46143</v>
      </c>
      <c r="F1151" s="550" t="n">
        <v>46160</v>
      </c>
      <c r="G1151" t="inlineStr">
        <is>
          <t>Despesas Financeiras</t>
        </is>
      </c>
      <c r="H1151" t="inlineStr">
        <is>
          <t>Tarifas Bancárias</t>
        </is>
      </c>
      <c r="I1151" t="inlineStr">
        <is>
          <t xml:space="preserve"> (+/-) RECEITAS/ DESPESAS FINANCEIRAS (TARIFA MENSAL TEMPUS KAMINO) - 05/2026
</t>
        </is>
      </c>
      <c r="J1151" t="n">
        <v>-700</v>
      </c>
      <c r="K1151" t="n">
        <v>-714.21</v>
      </c>
      <c r="O1151" t="inlineStr">
        <is>
          <t>Real</t>
        </is>
      </c>
      <c r="P1151" t="inlineStr">
        <is>
          <t>Pago</t>
        </is>
      </c>
      <c r="Q1151" t="inlineStr">
        <is>
          <t>05/2026</t>
        </is>
      </c>
      <c r="R1151" t="n">
        <v>0</v>
      </c>
    </row>
    <row r="1152">
      <c r="A1152" t="n">
        <v>193101</v>
      </c>
      <c r="B1152" t="inlineStr">
        <is>
          <t>Arcos</t>
        </is>
      </c>
      <c r="C1152" t="inlineStr">
        <is>
          <t xml:space="preserve">GOOGLE BRASIL INTERNET LTDA </t>
        </is>
      </c>
      <c r="D1152" t="inlineStr">
        <is>
          <t>RP0662026</t>
        </is>
      </c>
      <c r="E1152" s="550" t="n">
        <v>46143</v>
      </c>
      <c r="F1152" s="550" t="n">
        <v>46162</v>
      </c>
      <c r="G1152" t="inlineStr">
        <is>
          <t>Marketing</t>
        </is>
      </c>
      <c r="H1152" t="inlineStr">
        <is>
          <t>Publicidade e Propaganda</t>
        </is>
      </c>
      <c r="I1152" t="inlineStr">
        <is>
          <t xml:space="preserve">GOOGLE </t>
        </is>
      </c>
      <c r="J1152" t="n">
        <v>-1000</v>
      </c>
      <c r="K1152" t="n">
        <v>-1000</v>
      </c>
      <c r="O1152" t="inlineStr">
        <is>
          <t>Real</t>
        </is>
      </c>
      <c r="P1152" t="inlineStr">
        <is>
          <t>Pago</t>
        </is>
      </c>
      <c r="Q1152" t="inlineStr">
        <is>
          <t>05/2026</t>
        </is>
      </c>
      <c r="R1152" t="n">
        <v>0</v>
      </c>
    </row>
    <row r="1153">
      <c r="A1153" t="n">
        <v>195177</v>
      </c>
      <c r="B1153" t="inlineStr">
        <is>
          <t>Arcos</t>
        </is>
      </c>
      <c r="C1153" t="inlineStr">
        <is>
          <t>PORTO SEGURO CIA DE SEGUROS GERAIS</t>
        </is>
      </c>
      <c r="D1153" t="inlineStr">
        <is>
          <t>6883825421</t>
        </is>
      </c>
      <c r="E1153" s="550" t="n">
        <v>46143</v>
      </c>
      <c r="F1153" s="550" t="n">
        <v>46195</v>
      </c>
      <c r="G1153" t="inlineStr">
        <is>
          <t>Mão de Obra - Benefícios</t>
        </is>
      </c>
      <c r="H1153" t="inlineStr">
        <is>
          <t xml:space="preserve">  -  Seguro de Vida</t>
        </is>
      </c>
      <c r="I1153" t="inlineStr">
        <is>
          <t>SEGURO DE VIDA - 23 VIDAS - 05/2026</t>
        </is>
      </c>
      <c r="J1153" t="n">
        <v>-282.03</v>
      </c>
      <c r="K1153" t="n">
        <v>-282.03</v>
      </c>
      <c r="O1153" t="inlineStr">
        <is>
          <t>Real</t>
        </is>
      </c>
      <c r="P1153" t="inlineStr">
        <is>
          <t>Pago</t>
        </is>
      </c>
      <c r="Q1153" t="inlineStr">
        <is>
          <t>05/2026</t>
        </is>
      </c>
      <c r="R1153" t="n">
        <v>0</v>
      </c>
    </row>
    <row r="1154">
      <c r="A1154" t="n">
        <v>195165</v>
      </c>
      <c r="B1154" t="inlineStr">
        <is>
          <t>Arcos</t>
        </is>
      </c>
      <c r="C1154" t="inlineStr">
        <is>
          <t>OPUS CONSULTORIA E PESQUISA LTDA</t>
        </is>
      </c>
      <c r="D1154" t="inlineStr">
        <is>
          <t>162</t>
        </is>
      </c>
      <c r="E1154" s="550" t="n">
        <v>46143</v>
      </c>
      <c r="F1154" s="550" t="n">
        <v>46162</v>
      </c>
      <c r="G1154" t="inlineStr">
        <is>
          <t>Serviços de Terceiros</t>
        </is>
      </c>
      <c r="H1154" t="inlineStr">
        <is>
          <t>Assessoria em Geral</t>
        </is>
      </c>
      <c r="I1154" t="inlineStr">
        <is>
          <t>CLIENTE OCULTO - 05/2026</t>
        </is>
      </c>
      <c r="J1154" t="n">
        <v>-300</v>
      </c>
      <c r="K1154" t="n">
        <v>-297</v>
      </c>
      <c r="O1154" t="inlineStr">
        <is>
          <t>Real</t>
        </is>
      </c>
      <c r="P1154" t="inlineStr">
        <is>
          <t>Pago</t>
        </is>
      </c>
      <c r="Q1154" t="inlineStr">
        <is>
          <t>05/2026</t>
        </is>
      </c>
      <c r="R1154" t="n">
        <v>0</v>
      </c>
    </row>
    <row r="1155">
      <c r="A1155" t="n">
        <v>192774</v>
      </c>
      <c r="B1155" t="inlineStr">
        <is>
          <t>Arcos</t>
        </is>
      </c>
      <c r="C1155" t="inlineStr">
        <is>
          <t>EASY ICE SOLUTION LTDA-ME LOCAÇÃO</t>
        </is>
      </c>
      <c r="D1155" t="inlineStr">
        <is>
          <t>10759</t>
        </is>
      </c>
      <c r="E1155" s="550" t="n">
        <v>46143</v>
      </c>
      <c r="F1155" s="550" t="n">
        <v>46188</v>
      </c>
      <c r="G1155" t="inlineStr">
        <is>
          <t>Locação de Equipamentos</t>
        </is>
      </c>
      <c r="H1155" t="inlineStr">
        <is>
          <t>Locações de Equipamentos - Operacionais</t>
        </is>
      </c>
      <c r="I1155" t="inlineStr">
        <is>
          <t xml:space="preserve">LOCACAO DE EQUIPAMENTOS - 3 MAQUINAS DE GELO </t>
        </is>
      </c>
      <c r="J1155" t="n">
        <v>-4150</v>
      </c>
      <c r="K1155" t="n">
        <v>-4150</v>
      </c>
      <c r="O1155" t="inlineStr">
        <is>
          <t>Real</t>
        </is>
      </c>
      <c r="P1155" t="inlineStr">
        <is>
          <t>Pago</t>
        </is>
      </c>
      <c r="Q1155" t="inlineStr">
        <is>
          <t>05/2026</t>
        </is>
      </c>
      <c r="R1155" t="n">
        <v>0</v>
      </c>
    </row>
    <row r="1156">
      <c r="A1156" t="n">
        <v>193028</v>
      </c>
      <c r="B1156" t="inlineStr">
        <is>
          <t>Arcos</t>
        </is>
      </c>
      <c r="C1156" t="inlineStr">
        <is>
          <t xml:space="preserve">EDIMAR MOURA TARTAGLIONI SERVICOES DE DEDETIZACAO </t>
        </is>
      </c>
      <c r="D1156" t="inlineStr">
        <is>
          <t>715</t>
        </is>
      </c>
      <c r="E1156" s="550" t="n">
        <v>46143</v>
      </c>
      <c r="F1156" s="550" t="n">
        <v>46162</v>
      </c>
      <c r="G1156" t="inlineStr">
        <is>
          <t>Utilidades</t>
        </is>
      </c>
      <c r="H1156" t="inlineStr">
        <is>
          <t>Controle de Pragas</t>
        </is>
      </c>
      <c r="I1156" t="inlineStr">
        <is>
          <t>DEDETIZACAO E CONTROLE DE PRAGAS EXTERNA - 05/2026</t>
        </is>
      </c>
      <c r="J1156" t="n">
        <v>-262</v>
      </c>
      <c r="K1156" t="n">
        <v>-262</v>
      </c>
      <c r="O1156" t="inlineStr">
        <is>
          <t>Real</t>
        </is>
      </c>
      <c r="P1156" t="inlineStr">
        <is>
          <t>Pago</t>
        </is>
      </c>
      <c r="Q1156" t="inlineStr">
        <is>
          <t>05/2026</t>
        </is>
      </c>
      <c r="R1156" t="n">
        <v>0</v>
      </c>
    </row>
    <row r="1157">
      <c r="A1157" t="n">
        <v>193164</v>
      </c>
      <c r="B1157" t="inlineStr">
        <is>
          <t>Arcos</t>
        </is>
      </c>
      <c r="C1157" t="inlineStr">
        <is>
          <t>PAULO CESAR MEDEIROS EYEZANIO</t>
        </is>
      </c>
      <c r="D1157" t="inlineStr">
        <is>
          <t>RP0672026</t>
        </is>
      </c>
      <c r="E1157" s="550" t="n">
        <v>46143</v>
      </c>
      <c r="F1157" s="550" t="n">
        <v>46172</v>
      </c>
      <c r="G1157" t="inlineStr">
        <is>
          <t>Serviços de Terceiros</t>
        </is>
      </c>
      <c r="H1157" t="inlineStr">
        <is>
          <t>Assessoria Jurídica</t>
        </is>
      </c>
      <c r="I1157" t="inlineStr">
        <is>
          <t>HONORARIOS ADVOCATICIOS - 05/2026</t>
        </is>
      </c>
      <c r="J1157" t="n">
        <v>-3200</v>
      </c>
      <c r="K1157" t="n">
        <v>-3200</v>
      </c>
      <c r="O1157" t="inlineStr">
        <is>
          <t>Real</t>
        </is>
      </c>
      <c r="P1157" t="inlineStr">
        <is>
          <t>Pago</t>
        </is>
      </c>
      <c r="Q1157" t="inlineStr">
        <is>
          <t>05/2026</t>
        </is>
      </c>
      <c r="R1157" t="n">
        <v>0</v>
      </c>
    </row>
    <row r="1158">
      <c r="A1158" t="n">
        <v>198550</v>
      </c>
      <c r="B1158" t="inlineStr">
        <is>
          <t>Arcos</t>
        </is>
      </c>
      <c r="C1158" t="inlineStr">
        <is>
          <t>SUSTENIDOS ORGANIZACAO SOCIAL DE CULTURA</t>
        </is>
      </c>
      <c r="D1158" t="inlineStr">
        <is>
          <t>RP0192026</t>
        </is>
      </c>
      <c r="E1158" s="550" t="n">
        <v>46143</v>
      </c>
      <c r="F1158" s="550" t="n">
        <v>46183</v>
      </c>
      <c r="G1158" t="inlineStr">
        <is>
          <t>Utilidades</t>
        </is>
      </c>
      <c r="H1158" t="inlineStr">
        <is>
          <t>Energia Eletrica</t>
        </is>
      </c>
      <c r="I1158" t="inlineStr">
        <is>
          <t>CONSUMO LUZ - RESTAURANTE FIXO - 05/2026</t>
        </is>
      </c>
      <c r="J1158" t="n">
        <v>-2100</v>
      </c>
      <c r="K1158" t="n">
        <v>-2100</v>
      </c>
      <c r="O1158" t="inlineStr">
        <is>
          <t>Real</t>
        </is>
      </c>
      <c r="P1158" t="inlineStr">
        <is>
          <t>Pago</t>
        </is>
      </c>
      <c r="Q1158" t="inlineStr">
        <is>
          <t>05/2026</t>
        </is>
      </c>
      <c r="R1158" t="n">
        <v>0</v>
      </c>
    </row>
    <row r="1159">
      <c r="A1159" t="n">
        <v>195153</v>
      </c>
      <c r="B1159" t="inlineStr">
        <is>
          <t>Arcos</t>
        </is>
      </c>
      <c r="C1159" t="inlineStr">
        <is>
          <t xml:space="preserve">AMS TECNOLOGIA &amp; RADIOCOMUNICAÇÃO LTDA ME  </t>
        </is>
      </c>
      <c r="D1159" t="inlineStr">
        <is>
          <t>12314</t>
        </is>
      </c>
      <c r="E1159" s="550" t="n">
        <v>46143</v>
      </c>
      <c r="F1159" s="550" t="n">
        <v>46188</v>
      </c>
      <c r="G1159" t="inlineStr">
        <is>
          <t>Locação de Equipamentos</t>
        </is>
      </c>
      <c r="H1159" t="inlineStr">
        <is>
          <t>Locação de Equipamentos - Informatica e TI</t>
        </is>
      </c>
      <c r="I1159" t="inlineStr">
        <is>
          <t>LOCACAO RADIOS E FONES COMUNICACAO COM THEATRO - 05/2026</t>
        </is>
      </c>
      <c r="J1159" t="n">
        <v>-170</v>
      </c>
      <c r="K1159" t="n">
        <v>-170</v>
      </c>
      <c r="O1159" t="inlineStr">
        <is>
          <t>Real</t>
        </is>
      </c>
      <c r="P1159" t="inlineStr">
        <is>
          <t>Pago</t>
        </is>
      </c>
      <c r="Q1159" t="inlineStr">
        <is>
          <t>05/2026</t>
        </is>
      </c>
      <c r="R1159" t="n">
        <v>0</v>
      </c>
    </row>
    <row r="1160">
      <c r="A1160" t="n">
        <v>195117</v>
      </c>
      <c r="B1160" t="inlineStr">
        <is>
          <t>Arcos</t>
        </is>
      </c>
      <c r="C1160" t="inlineStr">
        <is>
          <t>MACRO CONTABILIDADE E CONSULTORIA LTDA</t>
        </is>
      </c>
      <c r="D1160" t="inlineStr">
        <is>
          <t>11343</t>
        </is>
      </c>
      <c r="E1160" s="550" t="n">
        <v>46143</v>
      </c>
      <c r="F1160" s="550" t="n">
        <v>46157</v>
      </c>
      <c r="G1160" t="inlineStr">
        <is>
          <t>Serviços de Terceiros</t>
        </is>
      </c>
      <c r="H1160" t="inlineStr">
        <is>
          <t>Assessoria Contabil</t>
        </is>
      </c>
      <c r="I1160" t="inlineStr">
        <is>
          <t>M006/24 - MENSALIDADE CONTRATO</t>
        </is>
      </c>
      <c r="J1160" t="n">
        <v>-3139.29</v>
      </c>
      <c r="K1160" t="n">
        <v>-3139.29</v>
      </c>
      <c r="O1160" t="inlineStr">
        <is>
          <t>Real</t>
        </is>
      </c>
      <c r="P1160" t="inlineStr">
        <is>
          <t>Pago</t>
        </is>
      </c>
      <c r="Q1160" t="inlineStr">
        <is>
          <t>05/2026</t>
        </is>
      </c>
      <c r="R1160" t="n">
        <v>0</v>
      </c>
    </row>
    <row r="1161">
      <c r="A1161" t="n">
        <v>193208</v>
      </c>
      <c r="B1161" t="inlineStr">
        <is>
          <t>Arcos</t>
        </is>
      </c>
      <c r="C1161" t="inlineStr">
        <is>
          <t>NOWTEC MANUTENÇÃO DE LAVADORAS</t>
        </is>
      </c>
      <c r="D1161" t="inlineStr">
        <is>
          <t>660 052026</t>
        </is>
      </c>
      <c r="E1161" s="550" t="n">
        <v>46143</v>
      </c>
      <c r="F1161" s="550" t="n">
        <v>46163</v>
      </c>
      <c r="G1161" t="inlineStr">
        <is>
          <t>Locação de Equipamentos</t>
        </is>
      </c>
      <c r="H1161" t="inlineStr">
        <is>
          <t>Locações de Equipamentos - Operacionais</t>
        </is>
      </c>
      <c r="I1161" t="inlineStr">
        <is>
          <t>LOCACAO LAVADORA DE LOUCAS - 05/2026</t>
        </is>
      </c>
      <c r="J1161" t="n">
        <v>-660</v>
      </c>
      <c r="K1161" t="n">
        <v>-660</v>
      </c>
      <c r="O1161" t="inlineStr">
        <is>
          <t>Real</t>
        </is>
      </c>
      <c r="P1161" t="inlineStr">
        <is>
          <t>Pago</t>
        </is>
      </c>
      <c r="Q1161" t="inlineStr">
        <is>
          <t>05/2026</t>
        </is>
      </c>
      <c r="R1161" t="n">
        <v>0</v>
      </c>
    </row>
    <row r="1162">
      <c r="A1162" t="n">
        <v>195105</v>
      </c>
      <c r="B1162" t="inlineStr">
        <is>
          <t>Arcos</t>
        </is>
      </c>
      <c r="C1162" t="inlineStr">
        <is>
          <t>MACHINE SERVICE LTDA</t>
        </is>
      </c>
      <c r="D1162" t="inlineStr">
        <is>
          <t>RP0722026</t>
        </is>
      </c>
      <c r="E1162" s="550" t="n">
        <v>46143</v>
      </c>
      <c r="F1162" s="550" t="n">
        <v>46169</v>
      </c>
      <c r="G1162" t="inlineStr">
        <is>
          <t>Serviços de Terceiros</t>
        </is>
      </c>
      <c r="H1162" t="inlineStr">
        <is>
          <t>Serviços de Segurança</t>
        </is>
      </c>
      <c r="I1162" t="inlineStr">
        <is>
          <t>SERVICO DE SEGURANCA - PERIODO 01/05 A 15/05/2026 - 05/2026</t>
        </is>
      </c>
      <c r="J1162" t="n">
        <v>-11020</v>
      </c>
      <c r="K1162" t="n">
        <v>-11020</v>
      </c>
      <c r="O1162" t="inlineStr">
        <is>
          <t>Real</t>
        </is>
      </c>
      <c r="P1162" t="inlineStr">
        <is>
          <t>Pago</t>
        </is>
      </c>
      <c r="Q1162" t="inlineStr">
        <is>
          <t>05/2026</t>
        </is>
      </c>
      <c r="R1162" t="n">
        <v>0</v>
      </c>
    </row>
    <row r="1163">
      <c r="A1163" t="n">
        <v>195094</v>
      </c>
      <c r="B1163" t="inlineStr">
        <is>
          <t>Arcos</t>
        </is>
      </c>
      <c r="C1163" t="inlineStr">
        <is>
          <t>MACCHINE PER CAFFE MANUTENCAO COMERCIO E IMPORTACAO DE PRODUTOS INDUSTRIAIS LTDA</t>
        </is>
      </c>
      <c r="D1163" t="inlineStr">
        <is>
          <t>RP0122026</t>
        </is>
      </c>
      <c r="E1163" s="550" t="n">
        <v>46143</v>
      </c>
      <c r="F1163" s="550" t="n">
        <v>46157</v>
      </c>
      <c r="G1163" t="inlineStr">
        <is>
          <t>Locação de Equipamentos</t>
        </is>
      </c>
      <c r="H1163" t="inlineStr">
        <is>
          <t>Locações de Equipamentos - Operacionais</t>
        </is>
      </c>
      <c r="I1163" t="inlineStr">
        <is>
          <t xml:space="preserve"> LOCACAO DE EQUIPAMENTOS - LOCACAO MAQUINA DE CAFE - 05/2026</t>
        </is>
      </c>
      <c r="J1163" t="n">
        <v>-1691</v>
      </c>
      <c r="K1163" t="n">
        <v>-1691</v>
      </c>
      <c r="O1163" t="inlineStr">
        <is>
          <t>Real</t>
        </is>
      </c>
      <c r="P1163" t="inlineStr">
        <is>
          <t>Pago</t>
        </is>
      </c>
      <c r="Q1163" t="inlineStr">
        <is>
          <t>05/2026</t>
        </is>
      </c>
      <c r="R1163" t="n">
        <v>0</v>
      </c>
    </row>
    <row r="1164">
      <c r="A1164" t="n">
        <v>193580</v>
      </c>
      <c r="B1164" t="inlineStr">
        <is>
          <t>Arcos</t>
        </is>
      </c>
      <c r="C1164" t="inlineStr">
        <is>
          <t>EUREKA TECHNOLOGY LTDA</t>
        </is>
      </c>
      <c r="D1164" t="inlineStr">
        <is>
          <t>361</t>
        </is>
      </c>
      <c r="E1164" s="550" t="n">
        <v>46143</v>
      </c>
      <c r="F1164" s="550" t="n">
        <v>46185</v>
      </c>
      <c r="G1164" t="inlineStr">
        <is>
          <t>Marketing</t>
        </is>
      </c>
      <c r="H1164" t="inlineStr">
        <is>
          <t>Ferramentas de Marketing</t>
        </is>
      </c>
      <c r="I1164" t="inlineStr">
        <is>
          <t>SUPORTE DIGITAL - 05/2026</t>
        </is>
      </c>
      <c r="J1164" t="n">
        <v>-420</v>
      </c>
      <c r="K1164" t="n">
        <v>-420</v>
      </c>
      <c r="O1164" t="inlineStr">
        <is>
          <t>Real</t>
        </is>
      </c>
      <c r="P1164" t="inlineStr">
        <is>
          <t>Pago</t>
        </is>
      </c>
      <c r="Q1164" t="inlineStr">
        <is>
          <t>05/2026</t>
        </is>
      </c>
      <c r="R1164" t="n">
        <v>0</v>
      </c>
    </row>
    <row r="1165">
      <c r="A1165" t="n">
        <v>192786</v>
      </c>
      <c r="B1165" t="inlineStr">
        <is>
          <t>Arcos</t>
        </is>
      </c>
      <c r="C1165" t="inlineStr">
        <is>
          <t>ESCRITORIO CENTRAL DE ARRECADACAO E DISTRIBUICAO ECAD</t>
        </is>
      </c>
      <c r="D1165" t="inlineStr">
        <is>
          <t>9023203768</t>
        </is>
      </c>
      <c r="E1165" s="550" t="n">
        <v>46143</v>
      </c>
      <c r="F1165" s="550" t="n">
        <v>46183</v>
      </c>
      <c r="G1165" t="inlineStr">
        <is>
          <t>Custos Artístico Geral</t>
        </is>
      </c>
      <c r="H1165" t="inlineStr">
        <is>
          <t>Taxas e Licenças - Artístico</t>
        </is>
      </c>
      <c r="I1165" t="inlineStr">
        <is>
          <t>LOCACAO DE EQUIPAMENTOS FIXO - ECAD - 05/2026</t>
        </is>
      </c>
      <c r="J1165" t="n">
        <v>-901.4</v>
      </c>
      <c r="K1165" t="n">
        <v>-992.78</v>
      </c>
      <c r="O1165" t="inlineStr">
        <is>
          <t>Real</t>
        </is>
      </c>
      <c r="P1165" t="inlineStr">
        <is>
          <t>Pago</t>
        </is>
      </c>
      <c r="Q1165" t="inlineStr">
        <is>
          <t>05/2026</t>
        </is>
      </c>
      <c r="R1165" t="n">
        <v>0</v>
      </c>
    </row>
    <row r="1166">
      <c r="A1166" t="n">
        <v>195082</v>
      </c>
      <c r="B1166" t="inlineStr">
        <is>
          <t>Arcos</t>
        </is>
      </c>
      <c r="C1166" t="inlineStr">
        <is>
          <t>GOOGLE WORKSPACE</t>
        </is>
      </c>
      <c r="D1166" t="inlineStr">
        <is>
          <t>RP0032026</t>
        </is>
      </c>
      <c r="E1166" s="550" t="n">
        <v>46143</v>
      </c>
      <c r="F1166" s="550" t="n">
        <v>46202</v>
      </c>
      <c r="G1166" t="inlineStr">
        <is>
          <t>Marketing</t>
        </is>
      </c>
      <c r="H1166" t="inlineStr">
        <is>
          <t>Ferramentas de Marketing</t>
        </is>
      </c>
      <c r="I1166" t="inlineStr">
        <is>
          <t xml:space="preserve">GESTAO DE DOMINIO - 05/2026
</t>
        </is>
      </c>
      <c r="J1166" t="n">
        <v>-873.04</v>
      </c>
      <c r="K1166" t="n">
        <v>-873.04</v>
      </c>
      <c r="O1166" t="inlineStr">
        <is>
          <t>Real</t>
        </is>
      </c>
      <c r="Q1166" t="inlineStr">
        <is>
          <t>05/2026</t>
        </is>
      </c>
      <c r="R1166" t="n">
        <v>0</v>
      </c>
    </row>
    <row r="1167">
      <c r="A1167" t="n">
        <v>193596</v>
      </c>
      <c r="B1167" t="inlineStr">
        <is>
          <t>Arcos</t>
        </is>
      </c>
      <c r="C1167" t="inlineStr">
        <is>
          <t>MACHINE SERVICE LTDA</t>
        </is>
      </c>
      <c r="D1167" t="inlineStr">
        <is>
          <t>RP0732026</t>
        </is>
      </c>
      <c r="E1167" s="550" t="n">
        <v>46143</v>
      </c>
      <c r="F1167" s="550" t="n">
        <v>46178</v>
      </c>
      <c r="G1167" t="inlineStr">
        <is>
          <t>Serviços de Terceiros</t>
        </is>
      </c>
      <c r="H1167" t="inlineStr">
        <is>
          <t>Serviços de Segurança</t>
        </is>
      </c>
      <c r="I1167" t="inlineStr">
        <is>
          <t>SERVICO DE SEGURANCA - PERIODO 16/05 A 31/05/2026 - 05/2026</t>
        </is>
      </c>
      <c r="J1167" t="n">
        <v>-8550</v>
      </c>
      <c r="K1167" t="n">
        <v>-8550</v>
      </c>
      <c r="O1167" t="inlineStr">
        <is>
          <t>Real</t>
        </is>
      </c>
      <c r="P1167" t="inlineStr">
        <is>
          <t>Pago</t>
        </is>
      </c>
      <c r="Q1167" t="inlineStr">
        <is>
          <t>05/2026</t>
        </is>
      </c>
      <c r="R1167" t="n">
        <v>0</v>
      </c>
    </row>
    <row r="1168">
      <c r="A1168" t="n">
        <v>198562</v>
      </c>
      <c r="B1168" t="inlineStr">
        <is>
          <t>Arcos</t>
        </is>
      </c>
      <c r="C1168" t="inlineStr">
        <is>
          <t>SUSTENIDOS ORGANIZACAO SOCIAL DE CULTURA</t>
        </is>
      </c>
      <c r="D1168" t="inlineStr">
        <is>
          <t>RP0772026</t>
        </is>
      </c>
      <c r="E1168" s="550" t="n">
        <v>46143</v>
      </c>
      <c r="F1168" s="550" t="n">
        <v>46183</v>
      </c>
      <c r="G1168" t="inlineStr">
        <is>
          <t>Utilidades</t>
        </is>
      </c>
      <c r="H1168" t="inlineStr">
        <is>
          <t>Agua/Esgoto</t>
        </is>
      </c>
      <c r="I1168" t="inlineStr">
        <is>
          <t>AGUA/ESGOTO - VARIAVEL - 05/2026</t>
        </is>
      </c>
      <c r="J1168" t="n">
        <v>-5473.36</v>
      </c>
      <c r="K1168" t="n">
        <v>-5473.36</v>
      </c>
      <c r="O1168" t="inlineStr">
        <is>
          <t>Real</t>
        </is>
      </c>
      <c r="P1168" t="inlineStr">
        <is>
          <t>Pago</t>
        </is>
      </c>
      <c r="Q1168" t="inlineStr">
        <is>
          <t>05/2026</t>
        </is>
      </c>
      <c r="R1168" t="n">
        <v>0</v>
      </c>
    </row>
    <row r="1169">
      <c r="A1169" t="n">
        <v>198574</v>
      </c>
      <c r="B1169" t="inlineStr">
        <is>
          <t>Arcos</t>
        </is>
      </c>
      <c r="C1169" t="inlineStr">
        <is>
          <t>SUSTENIDOS ORGANIZACAO SOCIAL DE CULTURA</t>
        </is>
      </c>
      <c r="D1169" t="inlineStr">
        <is>
          <t>RP0782026</t>
        </is>
      </c>
      <c r="E1169" s="550" t="n">
        <v>46143</v>
      </c>
      <c r="F1169" s="550" t="n">
        <v>46184</v>
      </c>
      <c r="G1169" t="inlineStr">
        <is>
          <t>Custo de Ocupação</t>
        </is>
      </c>
      <c r="H1169" t="inlineStr">
        <is>
          <t>Aluguel de Imoveis</t>
        </is>
      </c>
      <c r="I1169" t="inlineStr">
        <is>
          <t xml:space="preserve"> ALUGUEL DE IMOVEIS - VARIAVEL - 05/2026</t>
        </is>
      </c>
      <c r="J1169" t="n">
        <v>-28035.34</v>
      </c>
      <c r="K1169" t="n">
        <v>-28035.34</v>
      </c>
      <c r="O1169" t="inlineStr">
        <is>
          <t>Real</t>
        </is>
      </c>
      <c r="P1169" t="inlineStr">
        <is>
          <t>Pago</t>
        </is>
      </c>
      <c r="Q1169" t="inlineStr">
        <is>
          <t>05/2026</t>
        </is>
      </c>
      <c r="R1169" t="n">
        <v>0</v>
      </c>
    </row>
    <row r="1170">
      <c r="A1170" t="n">
        <v>192703</v>
      </c>
      <c r="B1170" t="inlineStr">
        <is>
          <t>Arcos</t>
        </is>
      </c>
      <c r="C1170" t="inlineStr">
        <is>
          <t>COMPANHIA DE GAS DE SAO PAULO</t>
        </is>
      </c>
      <c r="D1170" t="inlineStr">
        <is>
          <t>145.277.186</t>
        </is>
      </c>
      <c r="E1170" s="550" t="n">
        <v>46143</v>
      </c>
      <c r="F1170" s="550" t="n">
        <v>46165</v>
      </c>
      <c r="G1170" t="inlineStr">
        <is>
          <t>Utilidades</t>
        </is>
      </c>
      <c r="H1170" t="inlineStr">
        <is>
          <t>Gas de Cozinha</t>
        </is>
      </c>
      <c r="I1170" t="inlineStr">
        <is>
          <t>GAS DE COZINHA - INSTALACAO 31341853 - 05/2026</t>
        </is>
      </c>
      <c r="J1170" t="n">
        <v>-9275.74</v>
      </c>
      <c r="K1170" t="n">
        <v>-9275.74</v>
      </c>
      <c r="O1170" t="inlineStr">
        <is>
          <t>Real</t>
        </is>
      </c>
      <c r="P1170" t="inlineStr">
        <is>
          <t>Pago</t>
        </is>
      </c>
      <c r="Q1170" t="inlineStr">
        <is>
          <t>05/2026</t>
        </is>
      </c>
      <c r="R1170" t="n">
        <v>0</v>
      </c>
    </row>
    <row r="1171">
      <c r="A1171" t="n">
        <v>192669</v>
      </c>
      <c r="B1171" t="inlineStr">
        <is>
          <t>Arcos</t>
        </is>
      </c>
      <c r="C1171" t="inlineStr">
        <is>
          <t>BTAGS TECNOLOGIA LTDA</t>
        </is>
      </c>
      <c r="D1171" t="inlineStr">
        <is>
          <t>2620</t>
        </is>
      </c>
      <c r="E1171" s="550" t="n">
        <v>46143</v>
      </c>
      <c r="F1171" s="550" t="n">
        <v>46178</v>
      </c>
      <c r="G1171" t="inlineStr">
        <is>
          <t>Informática e TI</t>
        </is>
      </c>
      <c r="H1171" t="inlineStr">
        <is>
          <t>Sistemas Gerais - Operacionais</t>
        </is>
      </c>
      <c r="I1171" t="inlineStr">
        <is>
          <t>SISTEMA BTAGS ETIQUETAS - 05/2026</t>
        </is>
      </c>
      <c r="J1171" t="n">
        <v>-380</v>
      </c>
      <c r="K1171" t="n">
        <v>-380</v>
      </c>
      <c r="O1171" t="inlineStr">
        <is>
          <t>Real</t>
        </is>
      </c>
      <c r="P1171" t="inlineStr">
        <is>
          <t>Pago</t>
        </is>
      </c>
      <c r="Q1171" t="inlineStr">
        <is>
          <t>05/2026</t>
        </is>
      </c>
      <c r="R1171" t="n">
        <v>0</v>
      </c>
    </row>
    <row r="1172">
      <c r="A1172" t="n">
        <v>193052</v>
      </c>
      <c r="B1172" t="inlineStr">
        <is>
          <t>Arcos</t>
        </is>
      </c>
      <c r="C1172" t="inlineStr">
        <is>
          <t>FABLAB INOVACAO E SOLUCOES</t>
        </is>
      </c>
      <c r="D1172" t="inlineStr">
        <is>
          <t>292</t>
        </is>
      </c>
      <c r="E1172" s="550" t="n">
        <v>46143</v>
      </c>
      <c r="F1172" s="550" t="n">
        <v>46185</v>
      </c>
      <c r="G1172" t="inlineStr">
        <is>
          <t>Informática e TI</t>
        </is>
      </c>
      <c r="H1172" t="inlineStr">
        <is>
          <t>Sistemas Gerais - Financeiros</t>
        </is>
      </c>
      <c r="I1172" t="inlineStr">
        <is>
          <t>SISTEMA BLUE ME - 05/2026</t>
        </is>
      </c>
      <c r="J1172" t="n">
        <v>-459</v>
      </c>
      <c r="K1172" t="n">
        <v>-459</v>
      </c>
      <c r="O1172" t="inlineStr">
        <is>
          <t>Real</t>
        </is>
      </c>
      <c r="P1172" t="inlineStr">
        <is>
          <t>Pago</t>
        </is>
      </c>
      <c r="Q1172" t="inlineStr">
        <is>
          <t>05/2026</t>
        </is>
      </c>
      <c r="R1172" t="n">
        <v>0</v>
      </c>
    </row>
    <row r="1173">
      <c r="A1173" t="n">
        <v>198509</v>
      </c>
      <c r="B1173" t="inlineStr">
        <is>
          <t>Arcos</t>
        </is>
      </c>
      <c r="C1173" t="inlineStr">
        <is>
          <t>SUSTENIDOS ORGANIZACAO SOCIAL DE CULTURA</t>
        </is>
      </c>
      <c r="D1173" t="inlineStr">
        <is>
          <t>RP0162026</t>
        </is>
      </c>
      <c r="E1173" s="550" t="n">
        <v>46143</v>
      </c>
      <c r="F1173" s="550" t="n">
        <v>46183</v>
      </c>
      <c r="G1173" t="inlineStr">
        <is>
          <t>Custo de Ocupação</t>
        </is>
      </c>
      <c r="H1173" t="inlineStr">
        <is>
          <t>Aluguel de Imoveis</t>
        </is>
      </c>
      <c r="I1173" t="inlineStr">
        <is>
          <t>ALUGUEL FIXO BAR - 05/2026</t>
        </is>
      </c>
      <c r="J1173" t="n">
        <v>-14000</v>
      </c>
      <c r="K1173" t="n">
        <v>-14000</v>
      </c>
      <c r="O1173" t="inlineStr">
        <is>
          <t>Real</t>
        </is>
      </c>
      <c r="P1173" t="inlineStr">
        <is>
          <t>Pago</t>
        </is>
      </c>
      <c r="Q1173" t="inlineStr">
        <is>
          <t>05/2026</t>
        </is>
      </c>
      <c r="R1173" t="n">
        <v>0</v>
      </c>
    </row>
    <row r="1174">
      <c r="A1174" t="n">
        <v>195993</v>
      </c>
      <c r="B1174" t="inlineStr">
        <is>
          <t>Arcos</t>
        </is>
      </c>
      <c r="C1174" t="inlineStr">
        <is>
          <t>VALE TRANSPORTE</t>
        </is>
      </c>
      <c r="D1174" t="inlineStr">
        <is>
          <t>17341 062026</t>
        </is>
      </c>
      <c r="E1174" s="550" t="n">
        <v>46143</v>
      </c>
      <c r="F1174" s="550" t="n">
        <v>46168</v>
      </c>
      <c r="G1174" t="inlineStr">
        <is>
          <t>Mão de Obra - Benefícios</t>
        </is>
      </c>
      <c r="H1174" t="inlineStr">
        <is>
          <t xml:space="preserve">  -  Vale-transporte</t>
        </is>
      </c>
      <c r="I1174" t="inlineStr">
        <is>
          <t xml:space="preserve">VT AESA </t>
        </is>
      </c>
      <c r="J1174" t="n">
        <v>-173.41</v>
      </c>
      <c r="K1174" t="n">
        <v>-173.41</v>
      </c>
      <c r="O1174" t="inlineStr">
        <is>
          <t>Real</t>
        </is>
      </c>
      <c r="P1174" t="inlineStr">
        <is>
          <t>Pago</t>
        </is>
      </c>
      <c r="Q1174" t="inlineStr">
        <is>
          <t>05/2026</t>
        </is>
      </c>
      <c r="R1174" t="n">
        <v>0</v>
      </c>
    </row>
    <row r="1175">
      <c r="A1175" t="n">
        <v>198482</v>
      </c>
      <c r="B1175" t="inlineStr">
        <is>
          <t>Arcos</t>
        </is>
      </c>
      <c r="C1175" t="inlineStr">
        <is>
          <t>SUSTENIDOS ORGANIZACAO SOCIAL DE CULTURA</t>
        </is>
      </c>
      <c r="D1175" t="inlineStr">
        <is>
          <t>RP0152026</t>
        </is>
      </c>
      <c r="E1175" s="550" t="n">
        <v>46143</v>
      </c>
      <c r="F1175" s="550" t="n">
        <v>46183</v>
      </c>
      <c r="G1175" t="inlineStr">
        <is>
          <t>Utilidades</t>
        </is>
      </c>
      <c r="H1175" t="inlineStr">
        <is>
          <t>Agua/Esgoto</t>
        </is>
      </c>
      <c r="I1175" t="inlineStr">
        <is>
          <t>AGUA/ ESGOTO - CONSUMO AGUA RESTAURANTE FIXO - 05/2026</t>
        </is>
      </c>
      <c r="J1175" t="n">
        <v>-5000</v>
      </c>
      <c r="K1175" t="n">
        <v>-5000</v>
      </c>
      <c r="O1175" t="inlineStr">
        <is>
          <t>Real</t>
        </is>
      </c>
      <c r="P1175" t="inlineStr">
        <is>
          <t>Pago</t>
        </is>
      </c>
      <c r="Q1175" t="inlineStr">
        <is>
          <t>05/2026</t>
        </is>
      </c>
      <c r="R1175" t="n">
        <v>0</v>
      </c>
    </row>
    <row r="1176">
      <c r="A1176" t="n">
        <v>193064</v>
      </c>
      <c r="B1176" t="inlineStr">
        <is>
          <t>Arcos</t>
        </is>
      </c>
      <c r="C1176" t="inlineStr">
        <is>
          <t>FABRICA DE BARES SERVICOS LTDA FB</t>
        </is>
      </c>
      <c r="D1176" t="inlineStr">
        <is>
          <t>RP0802026</t>
        </is>
      </c>
      <c r="E1176" s="550" t="n">
        <v>46143</v>
      </c>
      <c r="F1176" s="550" t="n">
        <v>46193</v>
      </c>
      <c r="G1176" t="inlineStr">
        <is>
          <t>Mão de Obra - Benefícios</t>
        </is>
      </c>
      <c r="H1176" t="inlineStr">
        <is>
          <t xml:space="preserve">  -  Alimentação Funcionário</t>
        </is>
      </c>
      <c r="I1176" t="inlineStr">
        <is>
          <t>ALIMENTACAO DE FUNCIONARIO - CARTAO BLACK - 05/2026</t>
        </is>
      </c>
      <c r="J1176" t="n">
        <v>-8835.77</v>
      </c>
      <c r="K1176" t="n">
        <v>-8835.77</v>
      </c>
      <c r="O1176" t="inlineStr">
        <is>
          <t>Real</t>
        </is>
      </c>
      <c r="P1176" t="inlineStr">
        <is>
          <t>Pago</t>
        </is>
      </c>
      <c r="Q1176" t="inlineStr">
        <is>
          <t>05/2026</t>
        </is>
      </c>
      <c r="R1176" t="n">
        <v>0</v>
      </c>
    </row>
    <row r="1177">
      <c r="A1177" t="n">
        <v>192715</v>
      </c>
      <c r="B1177" t="inlineStr">
        <is>
          <t>Arcos</t>
        </is>
      </c>
      <c r="C1177" t="inlineStr">
        <is>
          <t>CULLIGAN SOLUTIONS COMERCIO DE INSUMOS PARA ESCRITORIOS LTDA</t>
        </is>
      </c>
      <c r="D1177" t="inlineStr">
        <is>
          <t>1050426</t>
        </is>
      </c>
      <c r="E1177" s="550" t="n">
        <v>46143</v>
      </c>
      <c r="F1177" s="550" t="n">
        <v>46198</v>
      </c>
      <c r="G1177" t="inlineStr">
        <is>
          <t>Locação de Equipamentos</t>
        </is>
      </c>
      <c r="H1177" t="inlineStr">
        <is>
          <t>Locações de Equipamentos - Operacionais</t>
        </is>
      </c>
      <c r="I1177" t="inlineStr">
        <is>
          <t xml:space="preserve">LOCACAO DE EQUIPAMENTOS - LOCACAO DE MAQUINA DE AGUA SEMPREPURA E CILINDRO DE CO2 - SALAO ARCOS 
</t>
        </is>
      </c>
      <c r="J1177" t="n">
        <v>-1720</v>
      </c>
      <c r="K1177" t="n">
        <v>-1720</v>
      </c>
      <c r="O1177" t="inlineStr">
        <is>
          <t>Real</t>
        </is>
      </c>
      <c r="Q1177" t="inlineStr">
        <is>
          <t>05/2026</t>
        </is>
      </c>
      <c r="R1177" t="n">
        <v>0</v>
      </c>
    </row>
    <row r="1178">
      <c r="A1178" t="n">
        <v>192657</v>
      </c>
      <c r="B1178" t="inlineStr">
        <is>
          <t>Arcos</t>
        </is>
      </c>
      <c r="C1178" t="inlineStr">
        <is>
          <t>AGENCIA BIOMA PUBLICIDADE E EVENTOS LTDA - FACUNDO</t>
        </is>
      </c>
      <c r="D1178" t="inlineStr">
        <is>
          <t>373</t>
        </is>
      </c>
      <c r="E1178" s="550" t="n">
        <v>46143</v>
      </c>
      <c r="F1178" s="550" t="n">
        <v>46178</v>
      </c>
      <c r="G1178" t="inlineStr">
        <is>
          <t>Marketing</t>
        </is>
      </c>
      <c r="H1178" t="inlineStr">
        <is>
          <t>Agência de Propaganda</t>
        </is>
      </c>
      <c r="I1178" t="inlineStr">
        <is>
          <t xml:space="preserve">AGENCIA DE PROPAGANDA - SERVICOS PRESTADOS MARKETING - 05/2026
</t>
        </is>
      </c>
      <c r="J1178" t="n">
        <v>-11000</v>
      </c>
      <c r="K1178" t="n">
        <v>-11000</v>
      </c>
      <c r="O1178" t="inlineStr">
        <is>
          <t>Real</t>
        </is>
      </c>
      <c r="P1178" t="inlineStr">
        <is>
          <t>Pago</t>
        </is>
      </c>
      <c r="Q1178" t="inlineStr">
        <is>
          <t>05/2026</t>
        </is>
      </c>
      <c r="R1178" t="n">
        <v>0</v>
      </c>
    </row>
    <row r="1179">
      <c r="A1179" t="n">
        <v>195981</v>
      </c>
      <c r="B1179" t="inlineStr">
        <is>
          <t>Arcos</t>
        </is>
      </c>
      <c r="C1179" t="inlineStr">
        <is>
          <t>VALE TRANSPORTE</t>
        </is>
      </c>
      <c r="D1179" t="inlineStr">
        <is>
          <t>123264 052026</t>
        </is>
      </c>
      <c r="E1179" s="550" t="n">
        <v>46143</v>
      </c>
      <c r="F1179" s="550" t="n">
        <v>46139</v>
      </c>
      <c r="G1179" t="inlineStr">
        <is>
          <t>Mão de Obra - Benefícios</t>
        </is>
      </c>
      <c r="H1179" t="inlineStr">
        <is>
          <t xml:space="preserve">  -  Vale-transporte</t>
        </is>
      </c>
      <c r="I1179" t="inlineStr">
        <is>
          <t xml:space="preserve">VT TOP </t>
        </is>
      </c>
      <c r="J1179" t="n">
        <v>-1232.64</v>
      </c>
      <c r="K1179" t="n">
        <v>-1232.64</v>
      </c>
      <c r="O1179" t="inlineStr">
        <is>
          <t>Real</t>
        </is>
      </c>
      <c r="P1179" t="inlineStr">
        <is>
          <t>Pago</t>
        </is>
      </c>
      <c r="Q1179" t="inlineStr">
        <is>
          <t>05/2026</t>
        </is>
      </c>
      <c r="R1179" t="n">
        <v>0</v>
      </c>
    </row>
    <row r="1180">
      <c r="A1180" t="n">
        <v>193040</v>
      </c>
      <c r="B1180" t="inlineStr">
        <is>
          <t>Arcos</t>
        </is>
      </c>
      <c r="C1180" t="inlineStr">
        <is>
          <t xml:space="preserve">EDIMAR MOURA TARTAGLIONI SERVICOES DE DEDETIZACAO </t>
        </is>
      </c>
      <c r="D1180" t="inlineStr">
        <is>
          <t>714</t>
        </is>
      </c>
      <c r="E1180" s="550" t="n">
        <v>46143</v>
      </c>
      <c r="F1180" s="550" t="n">
        <v>46162</v>
      </c>
      <c r="G1180" t="inlineStr">
        <is>
          <t>Utilidades</t>
        </is>
      </c>
      <c r="H1180" t="inlineStr">
        <is>
          <t>Controle de Pragas</t>
        </is>
      </c>
      <c r="I1180" t="inlineStr">
        <is>
          <t>DEDETIZACAO E CONTROLE DE PRAGAS - 05/2026</t>
        </is>
      </c>
      <c r="J1180" t="n">
        <v>-472</v>
      </c>
      <c r="K1180" t="n">
        <v>-472</v>
      </c>
      <c r="O1180" t="inlineStr">
        <is>
          <t>Real</t>
        </is>
      </c>
      <c r="P1180" t="inlineStr">
        <is>
          <t>Pago</t>
        </is>
      </c>
      <c r="Q1180" t="inlineStr">
        <is>
          <t>05/2026</t>
        </is>
      </c>
      <c r="R1180" t="n">
        <v>0</v>
      </c>
    </row>
    <row r="1181">
      <c r="A1181" t="n">
        <v>192645</v>
      </c>
      <c r="B1181" t="inlineStr">
        <is>
          <t>Arcos</t>
        </is>
      </c>
      <c r="C1181" t="inlineStr">
        <is>
          <t xml:space="preserve">ABRASEL SAO PAULO </t>
        </is>
      </c>
      <c r="D1181" t="inlineStr">
        <is>
          <t>189017</t>
        </is>
      </c>
      <c r="E1181" s="550" t="n">
        <v>46143</v>
      </c>
      <c r="F1181" s="550" t="n">
        <v>46163</v>
      </c>
      <c r="G1181" t="inlineStr">
        <is>
          <t>Serviços de Terceiros</t>
        </is>
      </c>
      <c r="H1181" t="inlineStr">
        <is>
          <t>Assessoria Financeira</t>
        </is>
      </c>
      <c r="I1181" t="inlineStr">
        <is>
          <t xml:space="preserve">ASSESSORIA GERAL - MENSALIDADE ABRASEL - 05/2026
</t>
        </is>
      </c>
      <c r="J1181" t="n">
        <v>-185</v>
      </c>
      <c r="K1181" t="n">
        <v>-185</v>
      </c>
      <c r="O1181" t="inlineStr">
        <is>
          <t>Real</t>
        </is>
      </c>
      <c r="P1181" t="inlineStr">
        <is>
          <t>Pago</t>
        </is>
      </c>
      <c r="Q1181" t="inlineStr">
        <is>
          <t>05/2026</t>
        </is>
      </c>
      <c r="R1181" t="n">
        <v>0</v>
      </c>
    </row>
    <row r="1182">
      <c r="A1182" t="n">
        <v>195251</v>
      </c>
      <c r="B1182" t="inlineStr">
        <is>
          <t>Arcos</t>
        </is>
      </c>
      <c r="C1182" t="inlineStr">
        <is>
          <t>STAR COPIAS COMERCIO E SERVICOS LTDA</t>
        </is>
      </c>
      <c r="D1182" t="inlineStr">
        <is>
          <t>5492</t>
        </is>
      </c>
      <c r="E1182" s="550" t="n">
        <v>46143</v>
      </c>
      <c r="F1182" s="550" t="n">
        <v>46185</v>
      </c>
      <c r="G1182" t="inlineStr">
        <is>
          <t>Locação de Equipamentos</t>
        </is>
      </c>
      <c r="H1182" t="inlineStr">
        <is>
          <t>Locação de Equipamentos - Informatica e TI</t>
        </is>
      </c>
      <c r="I1182" t="inlineStr">
        <is>
          <t>LOCACAO DE EQUIPAMENTOS - IMPRESSORA - 05/2026</t>
        </is>
      </c>
      <c r="J1182" t="n">
        <v>-262</v>
      </c>
      <c r="K1182" t="n">
        <v>-262</v>
      </c>
      <c r="O1182" t="inlineStr">
        <is>
          <t>Real</t>
        </is>
      </c>
      <c r="P1182" t="inlineStr">
        <is>
          <t>Pago</t>
        </is>
      </c>
      <c r="Q1182" t="inlineStr">
        <is>
          <t>05/2026</t>
        </is>
      </c>
      <c r="R1182" t="n">
        <v>0</v>
      </c>
    </row>
    <row r="1183">
      <c r="A1183" t="n">
        <v>192692</v>
      </c>
      <c r="B1183" t="inlineStr">
        <is>
          <t>Arcos</t>
        </is>
      </c>
      <c r="C1183" t="inlineStr">
        <is>
          <t>CEM ENGENHARIA DA MANUTENCAO LTDA</t>
        </is>
      </c>
      <c r="D1183" t="inlineStr">
        <is>
          <t>4228</t>
        </is>
      </c>
      <c r="E1183" s="550" t="n">
        <v>46143</v>
      </c>
      <c r="F1183" s="550" t="n">
        <v>46169</v>
      </c>
      <c r="G1183" t="inlineStr">
        <is>
          <t>Manutenção</t>
        </is>
      </c>
      <c r="H1183" t="inlineStr">
        <is>
          <t>Manutenção Predial</t>
        </is>
      </c>
      <c r="I1183" t="inlineStr">
        <is>
          <t>MANUTENCAO EM GERAL - PREVENTIVA - 05/2026</t>
        </is>
      </c>
      <c r="J1183" t="n">
        <v>-6897.4</v>
      </c>
      <c r="K1183" t="n">
        <v>-6897.4</v>
      </c>
      <c r="O1183" t="inlineStr">
        <is>
          <t>Real</t>
        </is>
      </c>
      <c r="P1183" t="inlineStr">
        <is>
          <t>Pago</t>
        </is>
      </c>
      <c r="Q1183" t="inlineStr">
        <is>
          <t>05/2026</t>
        </is>
      </c>
      <c r="R1183" t="n">
        <v>0</v>
      </c>
    </row>
    <row r="1184">
      <c r="A1184" t="n">
        <v>195957</v>
      </c>
      <c r="B1184" t="inlineStr">
        <is>
          <t>Arcos</t>
        </is>
      </c>
      <c r="C1184" t="inlineStr">
        <is>
          <t>VALE TRANSPORTE</t>
        </is>
      </c>
      <c r="D1184" t="inlineStr">
        <is>
          <t>599141 052026</t>
        </is>
      </c>
      <c r="E1184" s="550" t="n">
        <v>46143</v>
      </c>
      <c r="F1184" s="550" t="n">
        <v>46140</v>
      </c>
      <c r="G1184" t="inlineStr">
        <is>
          <t>Mão de Obra - Benefícios</t>
        </is>
      </c>
      <c r="H1184" t="inlineStr">
        <is>
          <t xml:space="preserve">  -  Vale-transporte</t>
        </is>
      </c>
      <c r="I1184" t="inlineStr">
        <is>
          <t>VT SP TRANS</t>
        </is>
      </c>
      <c r="J1184" t="n">
        <v>-5991.41</v>
      </c>
      <c r="K1184" t="n">
        <v>-5991.41</v>
      </c>
      <c r="O1184" t="inlineStr">
        <is>
          <t>Real</t>
        </is>
      </c>
      <c r="P1184" t="inlineStr">
        <is>
          <t>Pago</t>
        </is>
      </c>
      <c r="Q1184" t="inlineStr">
        <is>
          <t>05/2026</t>
        </is>
      </c>
      <c r="R1184" t="n">
        <v>0</v>
      </c>
    </row>
    <row r="1185">
      <c r="A1185" t="n">
        <v>192680</v>
      </c>
      <c r="B1185" t="inlineStr">
        <is>
          <t>Arcos</t>
        </is>
      </c>
      <c r="C1185" t="inlineStr">
        <is>
          <t>BUSINESS TO SUCESS LTDA</t>
        </is>
      </c>
      <c r="D1185" t="inlineStr">
        <is>
          <t>795731027</t>
        </is>
      </c>
      <c r="E1185" s="550" t="n">
        <v>46143</v>
      </c>
      <c r="F1185" s="550" t="n">
        <v>46177</v>
      </c>
      <c r="G1185" t="inlineStr">
        <is>
          <t>Informática e TI</t>
        </is>
      </c>
      <c r="H1185" t="inlineStr">
        <is>
          <t>Sistemas Gerais - Comunicação e Marketing</t>
        </is>
      </c>
      <c r="I1185" t="inlineStr">
        <is>
          <t xml:space="preserve">FALAE - 05/2026
</t>
        </is>
      </c>
      <c r="J1185" t="n">
        <v>-150</v>
      </c>
      <c r="K1185" t="n">
        <v>-150</v>
      </c>
      <c r="O1185" t="inlineStr">
        <is>
          <t>Real</t>
        </is>
      </c>
      <c r="P1185" t="inlineStr">
        <is>
          <t>Pago</t>
        </is>
      </c>
      <c r="Q1185" t="inlineStr">
        <is>
          <t>05/2026</t>
        </is>
      </c>
      <c r="R1185" t="n">
        <v>0</v>
      </c>
    </row>
    <row r="1186">
      <c r="A1186" t="n">
        <v>195278</v>
      </c>
      <c r="B1186" t="inlineStr">
        <is>
          <t>Arcos</t>
        </is>
      </c>
      <c r="C1186" t="inlineStr">
        <is>
          <t>TELEFONICA BRASIL S/A</t>
        </is>
      </c>
      <c r="D1186" t="inlineStr">
        <is>
          <t>2048322998</t>
        </is>
      </c>
      <c r="E1186" s="550" t="n">
        <v>46143</v>
      </c>
      <c r="F1186" s="550" t="n">
        <v>46198</v>
      </c>
      <c r="G1186" t="inlineStr">
        <is>
          <t>Informática e TI</t>
        </is>
      </c>
      <c r="H1186" t="inlineStr">
        <is>
          <t>Internet</t>
        </is>
      </c>
      <c r="I1186" t="inlineStr">
        <is>
          <t>INTERNET SPO-816OUH4OFH-013 - NOVA HF BAR E EVENTOS SN LTDA - 05/2026</t>
        </is>
      </c>
      <c r="J1186" t="n">
        <v>-130.53</v>
      </c>
      <c r="K1186" t="n">
        <v>-130.53</v>
      </c>
      <c r="O1186" t="inlineStr">
        <is>
          <t>Real</t>
        </is>
      </c>
      <c r="Q1186" t="inlineStr">
        <is>
          <t>05/2026</t>
        </is>
      </c>
      <c r="R1186" t="n">
        <v>0</v>
      </c>
    </row>
    <row r="1187">
      <c r="A1187" t="n">
        <v>195266</v>
      </c>
      <c r="B1187" t="inlineStr">
        <is>
          <t>Arcos</t>
        </is>
      </c>
      <c r="C1187" t="inlineStr">
        <is>
          <t>TELEFONICA BRASIL S/A</t>
        </is>
      </c>
      <c r="D1187" t="inlineStr">
        <is>
          <t>3331713</t>
        </is>
      </c>
      <c r="E1187" s="550" t="n">
        <v>46143</v>
      </c>
      <c r="F1187" s="550" t="n">
        <v>46176</v>
      </c>
      <c r="G1187" t="inlineStr">
        <is>
          <t>Informática e TI</t>
        </is>
      </c>
      <c r="H1187" t="inlineStr">
        <is>
          <t>Internet</t>
        </is>
      </c>
      <c r="I1187" t="inlineStr">
        <is>
          <t>INTERNET BOX 100GB EMP 4GB - 05/2026</t>
        </is>
      </c>
      <c r="J1187" t="n">
        <v>-177.29</v>
      </c>
      <c r="K1187" t="n">
        <v>-177.29</v>
      </c>
      <c r="O1187" t="inlineStr">
        <is>
          <t>Real</t>
        </is>
      </c>
      <c r="P1187" t="inlineStr">
        <is>
          <t>Pago</t>
        </is>
      </c>
      <c r="Q1187" t="inlineStr">
        <is>
          <t>05/2026</t>
        </is>
      </c>
      <c r="R1187" t="n">
        <v>0</v>
      </c>
    </row>
    <row r="1188">
      <c r="A1188" t="n">
        <v>192727</v>
      </c>
      <c r="B1188" t="inlineStr">
        <is>
          <t>Arcos</t>
        </is>
      </c>
      <c r="C1188" t="inlineStr">
        <is>
          <t>CULLIGAN SOLUTIONS COMERCIO DE INSUMOS PARA ESCRITORIOS LTDA</t>
        </is>
      </c>
      <c r="D1188" t="inlineStr">
        <is>
          <t>1050424</t>
        </is>
      </c>
      <c r="E1188" s="550" t="n">
        <v>46143</v>
      </c>
      <c r="F1188" s="550" t="n">
        <v>46198</v>
      </c>
      <c r="G1188" t="inlineStr">
        <is>
          <t>Locação de Equipamentos</t>
        </is>
      </c>
      <c r="H1188" t="inlineStr">
        <is>
          <t>Locações de Equipamentos - Operacionais</t>
        </is>
      </c>
      <c r="I1188" t="inlineStr">
        <is>
          <t xml:space="preserve">LOCACAO DE EQUIPAMENTOS - LOCACAO DE MAQUINA DE AGUA SEMPREPURA - SALAO DOURADO </t>
        </is>
      </c>
      <c r="J1188" t="n">
        <v>-1720</v>
      </c>
      <c r="K1188" t="n">
        <v>-1720</v>
      </c>
      <c r="O1188" t="inlineStr">
        <is>
          <t>Real</t>
        </is>
      </c>
      <c r="Q1188" t="inlineStr">
        <is>
          <t>05/2026</t>
        </is>
      </c>
      <c r="R1188" t="n">
        <v>0</v>
      </c>
    </row>
    <row r="1189">
      <c r="A1189" t="n">
        <v>197308</v>
      </c>
      <c r="B1189" t="inlineStr">
        <is>
          <t>Arcos</t>
        </is>
      </c>
      <c r="C1189" t="inlineStr">
        <is>
          <t>IRRF</t>
        </is>
      </c>
      <c r="D1189" t="inlineStr">
        <is>
          <t>ABRIL2026</t>
        </is>
      </c>
      <c r="E1189" s="550" t="n">
        <v>46142</v>
      </c>
      <c r="F1189" s="550" t="n">
        <v>46162</v>
      </c>
      <c r="G1189" t="inlineStr">
        <is>
          <t>Serviços de Terceiros</t>
        </is>
      </c>
      <c r="H1189" t="inlineStr">
        <is>
          <t>Assessoria Contabil</t>
        </is>
      </c>
      <c r="I1189" t="inlineStr">
        <is>
          <t>IRRF PRESTADOR PJ</t>
        </is>
      </c>
      <c r="J1189" t="n">
        <v>-69.91</v>
      </c>
      <c r="K1189" t="n">
        <v>-69.91</v>
      </c>
      <c r="O1189" t="inlineStr">
        <is>
          <t>Real</t>
        </is>
      </c>
      <c r="P1189" t="inlineStr">
        <is>
          <t>Pago</t>
        </is>
      </c>
      <c r="Q1189" t="inlineStr">
        <is>
          <t>04/2026</t>
        </is>
      </c>
      <c r="R1189" t="n">
        <v>0</v>
      </c>
    </row>
    <row r="1190">
      <c r="A1190" t="n">
        <v>197194</v>
      </c>
      <c r="B1190" t="inlineStr">
        <is>
          <t>Arcos</t>
        </is>
      </c>
      <c r="C1190" t="inlineStr">
        <is>
          <t>ISS</t>
        </is>
      </c>
      <c r="D1190" t="inlineStr">
        <is>
          <t>ABRIL2026</t>
        </is>
      </c>
      <c r="E1190" s="550" t="n">
        <v>46142</v>
      </c>
      <c r="F1190" s="550" t="n">
        <v>46153</v>
      </c>
      <c r="G1190" t="inlineStr">
        <is>
          <t>Utilidades</t>
        </is>
      </c>
      <c r="H1190" t="inlineStr">
        <is>
          <t>Coleta de lixo</t>
        </is>
      </c>
      <c r="I1190" t="inlineStr">
        <is>
          <t>NF 17516 SOLUCOES TECNICAS</t>
        </is>
      </c>
      <c r="J1190" t="n">
        <v>-316.71</v>
      </c>
      <c r="K1190" t="n">
        <v>-316.71</v>
      </c>
      <c r="O1190" t="inlineStr">
        <is>
          <t>Real</t>
        </is>
      </c>
      <c r="P1190" t="inlineStr">
        <is>
          <t>Pago</t>
        </is>
      </c>
      <c r="Q1190" t="inlineStr">
        <is>
          <t>04/2026</t>
        </is>
      </c>
      <c r="R1190" t="n">
        <v>0</v>
      </c>
    </row>
    <row r="1191">
      <c r="A1191" t="n">
        <v>197043</v>
      </c>
      <c r="B1191" t="inlineStr">
        <is>
          <t>Arcos</t>
        </is>
      </c>
      <c r="C1191" t="inlineStr">
        <is>
          <t>ICMS</t>
        </is>
      </c>
      <c r="D1191" t="inlineStr">
        <is>
          <t>ABRIL2026</t>
        </is>
      </c>
      <c r="E1191" s="550" t="n">
        <v>46142</v>
      </c>
      <c r="F1191" s="550" t="n">
        <v>46162</v>
      </c>
      <c r="G1191" t="inlineStr">
        <is>
          <t>Impostos sobre Venda</t>
        </is>
      </c>
      <c r="H1191" t="inlineStr">
        <is>
          <t>ICMS</t>
        </is>
      </c>
      <c r="J1191" t="n">
        <v>-32004.06</v>
      </c>
      <c r="K1191" t="n">
        <v>-32004.06</v>
      </c>
      <c r="O1191" t="inlineStr">
        <is>
          <t>Real</t>
        </is>
      </c>
      <c r="P1191" t="inlineStr">
        <is>
          <t>Pago</t>
        </is>
      </c>
      <c r="Q1191" t="inlineStr">
        <is>
          <t>04/2026</t>
        </is>
      </c>
      <c r="R1191" t="n">
        <v>0</v>
      </c>
    </row>
    <row r="1192">
      <c r="A1192" t="n">
        <v>170537</v>
      </c>
      <c r="B1192" t="inlineStr">
        <is>
          <t>Arcos</t>
        </is>
      </c>
      <c r="C1192" t="inlineStr">
        <is>
          <t xml:space="preserve">MINISTERIO DA FAZENDA </t>
        </is>
      </c>
      <c r="D1192" t="inlineStr">
        <is>
          <t>7/60</t>
        </is>
      </c>
      <c r="E1192" s="550" t="n">
        <v>46142</v>
      </c>
      <c r="F1192" s="550" t="n">
        <v>46142</v>
      </c>
      <c r="G1192" t="inlineStr">
        <is>
          <t>Endividamento</t>
        </is>
      </c>
      <c r="H1192" t="inlineStr">
        <is>
          <t>Endividamento Geral</t>
        </is>
      </c>
      <c r="I1192" t="inlineStr">
        <is>
          <t xml:space="preserve"> PARCELAMENTO 014091164 - EXECUÇÃO FISCAL 5020334-52.2025.4.03.6182 - 60 PARCELAS</t>
        </is>
      </c>
      <c r="J1192" t="n">
        <v>-9187.26</v>
      </c>
      <c r="K1192" t="n">
        <v>-9187.26</v>
      </c>
      <c r="O1192" t="inlineStr">
        <is>
          <t>Real</t>
        </is>
      </c>
      <c r="P1192" t="inlineStr">
        <is>
          <t>Pago</t>
        </is>
      </c>
      <c r="Q1192" t="inlineStr">
        <is>
          <t>04/2026</t>
        </is>
      </c>
      <c r="R1192" t="n">
        <v>0</v>
      </c>
    </row>
    <row r="1193">
      <c r="A1193" t="n">
        <v>229674</v>
      </c>
      <c r="B1193" t="inlineStr">
        <is>
          <t>Arcos</t>
        </is>
      </c>
      <c r="C1193" t="inlineStr">
        <is>
          <t>TARCIANA FERREIRA DO CARMO</t>
        </is>
      </c>
      <c r="E1193" s="550" t="n">
        <v>46142</v>
      </c>
      <c r="F1193" s="550" t="n">
        <v>46149</v>
      </c>
      <c r="G1193" t="inlineStr">
        <is>
          <t>Mão de Obra - Salários</t>
        </is>
      </c>
      <c r="H1193" t="inlineStr">
        <is>
          <t>MDO CLT - Salário</t>
        </is>
      </c>
      <c r="J1193" t="n">
        <v>-3287.16</v>
      </c>
      <c r="K1193" t="n">
        <v>-3287.16</v>
      </c>
      <c r="O1193" t="inlineStr">
        <is>
          <t>Real</t>
        </is>
      </c>
      <c r="P1193" t="inlineStr">
        <is>
          <t>Pago</t>
        </is>
      </c>
      <c r="Q1193" t="inlineStr">
        <is>
          <t>04/2026</t>
        </is>
      </c>
      <c r="R1193" t="n">
        <v>0</v>
      </c>
    </row>
    <row r="1194">
      <c r="A1194" t="n">
        <v>229676</v>
      </c>
      <c r="B1194" t="inlineStr">
        <is>
          <t>Arcos</t>
        </is>
      </c>
      <c r="C1194" t="inlineStr">
        <is>
          <t>DAIANE ALVES DA SILVA LIMA</t>
        </is>
      </c>
      <c r="E1194" s="550" t="n">
        <v>46142</v>
      </c>
      <c r="F1194" s="550" t="n">
        <v>46149</v>
      </c>
      <c r="G1194" t="inlineStr">
        <is>
          <t>Mão de Obra - Salários</t>
        </is>
      </c>
      <c r="H1194" t="inlineStr">
        <is>
          <t>MDO CLT - Salário</t>
        </is>
      </c>
      <c r="J1194" t="n">
        <v>-1590.33</v>
      </c>
      <c r="K1194" t="n">
        <v>-1590.33</v>
      </c>
      <c r="O1194" t="inlineStr">
        <is>
          <t>Real</t>
        </is>
      </c>
      <c r="P1194" t="inlineStr">
        <is>
          <t>Pago</t>
        </is>
      </c>
      <c r="Q1194" t="inlineStr">
        <is>
          <t>04/2026</t>
        </is>
      </c>
      <c r="R1194" t="n">
        <v>0</v>
      </c>
    </row>
    <row r="1195">
      <c r="A1195" t="n">
        <v>229673</v>
      </c>
      <c r="B1195" t="inlineStr">
        <is>
          <t>Arcos</t>
        </is>
      </c>
      <c r="C1195" t="inlineStr">
        <is>
          <t>GUSTAVO BEZERRA DE LIMA</t>
        </is>
      </c>
      <c r="E1195" s="550" t="n">
        <v>46142</v>
      </c>
      <c r="F1195" s="550" t="n">
        <v>46149</v>
      </c>
      <c r="G1195" t="inlineStr">
        <is>
          <t>Mão de Obra - Salários</t>
        </is>
      </c>
      <c r="H1195" t="inlineStr">
        <is>
          <t>MDO CLT - Salário</t>
        </is>
      </c>
      <c r="J1195" t="n">
        <v>-2217.84</v>
      </c>
      <c r="K1195" t="n">
        <v>-2217.84</v>
      </c>
      <c r="O1195" t="inlineStr">
        <is>
          <t>Real</t>
        </is>
      </c>
      <c r="P1195" t="inlineStr">
        <is>
          <t>Pago</t>
        </is>
      </c>
      <c r="Q1195" t="inlineStr">
        <is>
          <t>04/2026</t>
        </is>
      </c>
      <c r="R1195" t="n">
        <v>0</v>
      </c>
    </row>
    <row r="1196">
      <c r="A1196" t="n">
        <v>229666</v>
      </c>
      <c r="B1196" t="inlineStr">
        <is>
          <t>Arcos</t>
        </is>
      </c>
      <c r="C1196" t="inlineStr">
        <is>
          <t>PATRICIA BARRETO DE JESUS</t>
        </is>
      </c>
      <c r="E1196" s="550" t="n">
        <v>46142</v>
      </c>
      <c r="F1196" s="550" t="n">
        <v>46149</v>
      </c>
      <c r="G1196" t="inlineStr">
        <is>
          <t>Mão de Obra - Salários</t>
        </is>
      </c>
      <c r="H1196" t="inlineStr">
        <is>
          <t>MDO CLT - Salário</t>
        </is>
      </c>
      <c r="J1196" t="n">
        <v>-2751.41</v>
      </c>
      <c r="K1196" t="n">
        <v>-2751.41</v>
      </c>
      <c r="O1196" t="inlineStr">
        <is>
          <t>Real</t>
        </is>
      </c>
      <c r="P1196" t="inlineStr">
        <is>
          <t>Pago</t>
        </is>
      </c>
      <c r="Q1196" t="inlineStr">
        <is>
          <t>04/2026</t>
        </is>
      </c>
      <c r="R1196" t="n">
        <v>0</v>
      </c>
    </row>
    <row r="1197">
      <c r="A1197" t="n">
        <v>229677</v>
      </c>
      <c r="B1197" t="inlineStr">
        <is>
          <t>Arcos</t>
        </is>
      </c>
      <c r="C1197" t="inlineStr">
        <is>
          <t>PATRICK VILLELA</t>
        </is>
      </c>
      <c r="E1197" s="550" t="n">
        <v>46142</v>
      </c>
      <c r="F1197" s="550" t="n">
        <v>46149</v>
      </c>
      <c r="G1197" t="inlineStr">
        <is>
          <t>Mão de Obra - Salários</t>
        </is>
      </c>
      <c r="H1197" t="inlineStr">
        <is>
          <t>MDO CLT - Salário</t>
        </is>
      </c>
      <c r="J1197" t="n">
        <v>-3444.2</v>
      </c>
      <c r="K1197" t="n">
        <v>-3444.2</v>
      </c>
      <c r="O1197" t="inlineStr">
        <is>
          <t>Real</t>
        </is>
      </c>
      <c r="P1197" t="inlineStr">
        <is>
          <t>Pago</t>
        </is>
      </c>
      <c r="Q1197" t="inlineStr">
        <is>
          <t>04/2026</t>
        </is>
      </c>
      <c r="R1197" t="n">
        <v>0</v>
      </c>
    </row>
    <row r="1198">
      <c r="A1198" t="n">
        <v>229672</v>
      </c>
      <c r="B1198" t="inlineStr">
        <is>
          <t>Arcos</t>
        </is>
      </c>
      <c r="C1198" t="inlineStr">
        <is>
          <t xml:space="preserve">JONAS LUIZ HANGER DA SILVA </t>
        </is>
      </c>
      <c r="E1198" s="550" t="n">
        <v>46142</v>
      </c>
      <c r="F1198" s="550" t="n">
        <v>46149</v>
      </c>
      <c r="G1198" t="inlineStr">
        <is>
          <t>Mão de Obra - Salários</t>
        </is>
      </c>
      <c r="H1198" t="inlineStr">
        <is>
          <t>MDO CLT - Salário</t>
        </is>
      </c>
      <c r="J1198" t="n">
        <v>-2730.81</v>
      </c>
      <c r="K1198" t="n">
        <v>-2730.81</v>
      </c>
      <c r="O1198" t="inlineStr">
        <is>
          <t>Real</t>
        </is>
      </c>
      <c r="P1198" t="inlineStr">
        <is>
          <t>Pago</t>
        </is>
      </c>
      <c r="Q1198" t="inlineStr">
        <is>
          <t>04/2026</t>
        </is>
      </c>
      <c r="R1198" t="n">
        <v>0</v>
      </c>
    </row>
    <row r="1199">
      <c r="A1199" t="n">
        <v>229678</v>
      </c>
      <c r="B1199" t="inlineStr">
        <is>
          <t>Arcos</t>
        </is>
      </c>
      <c r="C1199" t="inlineStr">
        <is>
          <t>SHEILA ALVES DA SILVA</t>
        </is>
      </c>
      <c r="E1199" s="550" t="n">
        <v>46142</v>
      </c>
      <c r="F1199" s="550" t="n">
        <v>46149</v>
      </c>
      <c r="G1199" t="inlineStr">
        <is>
          <t>Mão de Obra - Salários</t>
        </is>
      </c>
      <c r="H1199" t="inlineStr">
        <is>
          <t>MDO CLT - Salário</t>
        </is>
      </c>
      <c r="J1199" t="n">
        <v>-1986.67</v>
      </c>
      <c r="K1199" t="n">
        <v>-1986.67</v>
      </c>
      <c r="O1199" t="inlineStr">
        <is>
          <t>Real</t>
        </is>
      </c>
      <c r="P1199" t="inlineStr">
        <is>
          <t>Pago</t>
        </is>
      </c>
      <c r="Q1199" t="inlineStr">
        <is>
          <t>04/2026</t>
        </is>
      </c>
      <c r="R1199" t="n">
        <v>0</v>
      </c>
    </row>
    <row r="1200">
      <c r="A1200" t="n">
        <v>229671</v>
      </c>
      <c r="B1200" t="inlineStr">
        <is>
          <t>Arcos</t>
        </is>
      </c>
      <c r="C1200" t="inlineStr">
        <is>
          <t xml:space="preserve">FELIPE DEMETRIO DE SOUSA </t>
        </is>
      </c>
      <c r="E1200" s="550" t="n">
        <v>46142</v>
      </c>
      <c r="F1200" s="550" t="n">
        <v>46149</v>
      </c>
      <c r="G1200" t="inlineStr">
        <is>
          <t>Mão de Obra - Salários</t>
        </is>
      </c>
      <c r="H1200" t="inlineStr">
        <is>
          <t>MDO CLT - Salário</t>
        </is>
      </c>
      <c r="J1200" t="n">
        <v>-3677.33</v>
      </c>
      <c r="K1200" t="n">
        <v>-3677.33</v>
      </c>
      <c r="O1200" t="inlineStr">
        <is>
          <t>Real</t>
        </is>
      </c>
      <c r="P1200" t="inlineStr">
        <is>
          <t>Pago</t>
        </is>
      </c>
      <c r="Q1200" t="inlineStr">
        <is>
          <t>04/2026</t>
        </is>
      </c>
      <c r="R1200" t="n">
        <v>0</v>
      </c>
    </row>
    <row r="1201">
      <c r="A1201" t="n">
        <v>229675</v>
      </c>
      <c r="B1201" t="inlineStr">
        <is>
          <t>Arcos</t>
        </is>
      </c>
      <c r="C1201" t="inlineStr">
        <is>
          <t>GUILHERME RICHARD SANTOS DE OLIVEIRA</t>
        </is>
      </c>
      <c r="E1201" s="550" t="n">
        <v>46142</v>
      </c>
      <c r="F1201" s="550" t="n">
        <v>46149</v>
      </c>
      <c r="G1201" t="inlineStr">
        <is>
          <t>Mão de Obra - Salários</t>
        </is>
      </c>
      <c r="H1201" t="inlineStr">
        <is>
          <t>MDO CLT - Salário</t>
        </is>
      </c>
      <c r="J1201" t="n">
        <v>-3414</v>
      </c>
      <c r="K1201" t="n">
        <v>-3414</v>
      </c>
      <c r="O1201" t="inlineStr">
        <is>
          <t>Real</t>
        </is>
      </c>
      <c r="P1201" t="inlineStr">
        <is>
          <t>Pago</t>
        </is>
      </c>
      <c r="Q1201" t="inlineStr">
        <is>
          <t>04/2026</t>
        </is>
      </c>
      <c r="R1201" t="n">
        <v>0</v>
      </c>
    </row>
    <row r="1202">
      <c r="A1202" t="n">
        <v>229670</v>
      </c>
      <c r="B1202" t="inlineStr">
        <is>
          <t>Arcos</t>
        </is>
      </c>
      <c r="C1202" t="inlineStr">
        <is>
          <t>MATHEUS DOS SANTOS ROCHA</t>
        </is>
      </c>
      <c r="E1202" s="550" t="n">
        <v>46142</v>
      </c>
      <c r="F1202" s="550" t="n">
        <v>46149</v>
      </c>
      <c r="G1202" t="inlineStr">
        <is>
          <t>Mão de Obra - Salários</t>
        </is>
      </c>
      <c r="H1202" t="inlineStr">
        <is>
          <t>MDO CLT - Salário</t>
        </is>
      </c>
      <c r="J1202" t="n">
        <v>-2604.87</v>
      </c>
      <c r="K1202" t="n">
        <v>-2604.87</v>
      </c>
      <c r="O1202" t="inlineStr">
        <is>
          <t>Real</t>
        </is>
      </c>
      <c r="P1202" t="inlineStr">
        <is>
          <t>Pago</t>
        </is>
      </c>
      <c r="Q1202" t="inlineStr">
        <is>
          <t>04/2026</t>
        </is>
      </c>
      <c r="R1202" t="n">
        <v>0</v>
      </c>
    </row>
    <row r="1203">
      <c r="A1203" t="n">
        <v>229679</v>
      </c>
      <c r="B1203" t="inlineStr">
        <is>
          <t>Arcos</t>
        </is>
      </c>
      <c r="C1203" t="inlineStr">
        <is>
          <t>FAB CANNE</t>
        </is>
      </c>
      <c r="E1203" s="550" t="n">
        <v>46142</v>
      </c>
      <c r="F1203" s="550" t="n">
        <v>46149</v>
      </c>
      <c r="G1203" t="inlineStr">
        <is>
          <t>Mão de Obra - Salários</t>
        </is>
      </c>
      <c r="H1203" t="inlineStr">
        <is>
          <t>MDO CLT - Salário</t>
        </is>
      </c>
      <c r="J1203" t="n">
        <v>-2754.82</v>
      </c>
      <c r="K1203" t="n">
        <v>-2754.82</v>
      </c>
      <c r="O1203" t="inlineStr">
        <is>
          <t>Real</t>
        </is>
      </c>
      <c r="P1203" t="inlineStr">
        <is>
          <t>Pago</t>
        </is>
      </c>
      <c r="Q1203" t="inlineStr">
        <is>
          <t>04/2026</t>
        </is>
      </c>
      <c r="R1203" t="n">
        <v>0</v>
      </c>
    </row>
    <row r="1204">
      <c r="A1204" t="n">
        <v>229669</v>
      </c>
      <c r="B1204" t="inlineStr">
        <is>
          <t>Arcos</t>
        </is>
      </c>
      <c r="C1204" t="inlineStr">
        <is>
          <t>BIANCA KIMBERLY DE ALMEIDA COSMO</t>
        </is>
      </c>
      <c r="E1204" s="550" t="n">
        <v>46142</v>
      </c>
      <c r="F1204" s="550" t="n">
        <v>46149</v>
      </c>
      <c r="G1204" t="inlineStr">
        <is>
          <t>Mão de Obra - Salários</t>
        </is>
      </c>
      <c r="H1204" t="inlineStr">
        <is>
          <t>MDO CLT - Salário</t>
        </is>
      </c>
      <c r="J1204" t="n">
        <v>-2801.3</v>
      </c>
      <c r="K1204" t="n">
        <v>-2801.3</v>
      </c>
      <c r="O1204" t="inlineStr">
        <is>
          <t>Real</t>
        </is>
      </c>
      <c r="P1204" t="inlineStr">
        <is>
          <t>Pago</t>
        </is>
      </c>
      <c r="Q1204" t="inlineStr">
        <is>
          <t>04/2026</t>
        </is>
      </c>
      <c r="R1204" t="n">
        <v>0</v>
      </c>
    </row>
    <row r="1205">
      <c r="A1205" t="n">
        <v>208539</v>
      </c>
      <c r="B1205" t="inlineStr">
        <is>
          <t>Arcos</t>
        </is>
      </c>
      <c r="C1205" t="inlineStr">
        <is>
          <t>IRRF</t>
        </is>
      </c>
      <c r="D1205" t="inlineStr">
        <is>
          <t>105819 042026</t>
        </is>
      </c>
      <c r="E1205" s="550" t="n">
        <v>46142</v>
      </c>
      <c r="F1205" s="550" t="n">
        <v>46162</v>
      </c>
      <c r="G1205" t="inlineStr">
        <is>
          <t>Mão de Obra - Encargos e Provisões</t>
        </is>
      </c>
      <c r="H1205" t="inlineStr">
        <is>
          <t>IRRF - MDO CLT - Salário</t>
        </is>
      </c>
      <c r="I1205" t="inlineStr">
        <is>
          <t>IRRF - 04/2026</t>
        </is>
      </c>
      <c r="J1205" t="n">
        <v>-1058.19</v>
      </c>
      <c r="K1205" t="n">
        <v>-1058.19</v>
      </c>
      <c r="O1205" t="inlineStr">
        <is>
          <t>Real</t>
        </is>
      </c>
      <c r="P1205" t="inlineStr">
        <is>
          <t>Pago</t>
        </is>
      </c>
      <c r="Q1205" t="inlineStr">
        <is>
          <t>04/2026</t>
        </is>
      </c>
      <c r="R1205" t="n">
        <v>0</v>
      </c>
    </row>
    <row r="1206">
      <c r="A1206" t="n">
        <v>229668</v>
      </c>
      <c r="B1206" t="inlineStr">
        <is>
          <t>Arcos</t>
        </is>
      </c>
      <c r="C1206" t="inlineStr">
        <is>
          <t>JOÃO PAULO DA SILVA MARCOLINO</t>
        </is>
      </c>
      <c r="E1206" s="550" t="n">
        <v>46142</v>
      </c>
      <c r="F1206" s="550" t="n">
        <v>46149</v>
      </c>
      <c r="G1206" t="inlineStr">
        <is>
          <t>Mão de Obra - Salários</t>
        </is>
      </c>
      <c r="H1206" t="inlineStr">
        <is>
          <t>MDO CLT - Salário</t>
        </is>
      </c>
      <c r="J1206" t="n">
        <v>-3578.17</v>
      </c>
      <c r="K1206" t="n">
        <v>-3578.17</v>
      </c>
      <c r="O1206" t="inlineStr">
        <is>
          <t>Real</t>
        </is>
      </c>
      <c r="P1206" t="inlineStr">
        <is>
          <t>Pago</t>
        </is>
      </c>
      <c r="Q1206" t="inlineStr">
        <is>
          <t>04/2026</t>
        </is>
      </c>
      <c r="R1206" t="n">
        <v>0</v>
      </c>
    </row>
    <row r="1207">
      <c r="A1207" t="n">
        <v>229667</v>
      </c>
      <c r="B1207" t="inlineStr">
        <is>
          <t>Arcos</t>
        </is>
      </c>
      <c r="C1207" t="inlineStr">
        <is>
          <t>SONIA DOS ANJOS RAMOS</t>
        </is>
      </c>
      <c r="E1207" s="550" t="n">
        <v>46142</v>
      </c>
      <c r="F1207" s="550" t="n">
        <v>46149</v>
      </c>
      <c r="G1207" t="inlineStr">
        <is>
          <t>Mão de Obra - Salários</t>
        </is>
      </c>
      <c r="H1207" t="inlineStr">
        <is>
          <t>MDO CLT - Salário</t>
        </is>
      </c>
      <c r="J1207" t="n">
        <v>-3338.48</v>
      </c>
      <c r="K1207" t="n">
        <v>-3338.48</v>
      </c>
      <c r="O1207" t="inlineStr">
        <is>
          <t>Real</t>
        </is>
      </c>
      <c r="P1207" t="inlineStr">
        <is>
          <t>Pago</t>
        </is>
      </c>
      <c r="Q1207" t="inlineStr">
        <is>
          <t>04/2026</t>
        </is>
      </c>
      <c r="R1207" t="n">
        <v>0</v>
      </c>
    </row>
    <row r="1208">
      <c r="A1208" t="n">
        <v>229662</v>
      </c>
      <c r="B1208" t="inlineStr">
        <is>
          <t>Arcos</t>
        </is>
      </c>
      <c r="C1208" t="inlineStr">
        <is>
          <t>SABRINA MARIA MARCELINO</t>
        </is>
      </c>
      <c r="E1208" s="550" t="n">
        <v>46142</v>
      </c>
      <c r="F1208" s="550" t="n">
        <v>46149</v>
      </c>
      <c r="G1208" t="inlineStr">
        <is>
          <t>Mão de Obra - Salários</t>
        </is>
      </c>
      <c r="H1208" t="inlineStr">
        <is>
          <t>MDO CLT - Salário</t>
        </is>
      </c>
      <c r="J1208" t="n">
        <v>-2733.73</v>
      </c>
      <c r="K1208" t="n">
        <v>-2733.73</v>
      </c>
      <c r="O1208" t="inlineStr">
        <is>
          <t>Real</t>
        </is>
      </c>
      <c r="P1208" t="inlineStr">
        <is>
          <t>Pago</t>
        </is>
      </c>
      <c r="Q1208" t="inlineStr">
        <is>
          <t>04/2026</t>
        </is>
      </c>
      <c r="R1208" t="n">
        <v>0</v>
      </c>
    </row>
    <row r="1209">
      <c r="A1209" t="n">
        <v>208307</v>
      </c>
      <c r="B1209" t="inlineStr">
        <is>
          <t>Arcos</t>
        </is>
      </c>
      <c r="C1209" t="inlineStr">
        <is>
          <t>FGTS</t>
        </is>
      </c>
      <c r="D1209" t="inlineStr">
        <is>
          <t>1300387 042026</t>
        </is>
      </c>
      <c r="E1209" s="550" t="n">
        <v>46142</v>
      </c>
      <c r="F1209" s="550" t="n">
        <v>46162</v>
      </c>
      <c r="G1209" t="inlineStr">
        <is>
          <t>Mão de Obra - Encargos e Provisões</t>
        </is>
      </c>
      <c r="H1209" t="inlineStr">
        <is>
          <t xml:space="preserve">  -  FGTS</t>
        </is>
      </c>
      <c r="I1209" t="inlineStr">
        <is>
          <t>GUIA FGTS - 04/2026</t>
        </is>
      </c>
      <c r="J1209" t="n">
        <v>-13003.87</v>
      </c>
      <c r="K1209" t="n">
        <v>-13003.87</v>
      </c>
      <c r="O1209" t="inlineStr">
        <is>
          <t>Real</t>
        </is>
      </c>
      <c r="P1209" t="inlineStr">
        <is>
          <t>Pago</t>
        </is>
      </c>
      <c r="Q1209" t="inlineStr">
        <is>
          <t>04/2026</t>
        </is>
      </c>
      <c r="R1209" t="n">
        <v>0</v>
      </c>
    </row>
    <row r="1210">
      <c r="A1210" t="n">
        <v>229665</v>
      </c>
      <c r="B1210" t="inlineStr">
        <is>
          <t>Arcos</t>
        </is>
      </c>
      <c r="C1210" t="inlineStr">
        <is>
          <t>BEATRIZ PACIANI MENDES</t>
        </is>
      </c>
      <c r="E1210" s="550" t="n">
        <v>46142</v>
      </c>
      <c r="F1210" s="550" t="n">
        <v>46149</v>
      </c>
      <c r="G1210" t="inlineStr">
        <is>
          <t>Mão de Obra - Salários</t>
        </is>
      </c>
      <c r="H1210" t="inlineStr">
        <is>
          <t>MDO CLT - Salário</t>
        </is>
      </c>
      <c r="J1210" t="n">
        <v>-3667.61</v>
      </c>
      <c r="K1210" t="n">
        <v>-3667.61</v>
      </c>
      <c r="O1210" t="inlineStr">
        <is>
          <t>Real</t>
        </is>
      </c>
      <c r="P1210" t="inlineStr">
        <is>
          <t>Pago</t>
        </is>
      </c>
      <c r="Q1210" t="inlineStr">
        <is>
          <t>04/2026</t>
        </is>
      </c>
      <c r="R1210" t="n">
        <v>0</v>
      </c>
    </row>
    <row r="1211">
      <c r="A1211" t="n">
        <v>229664</v>
      </c>
      <c r="B1211" t="inlineStr">
        <is>
          <t>Arcos</t>
        </is>
      </c>
      <c r="C1211" t="inlineStr">
        <is>
          <t>JESSICA ALVES GONCALVES</t>
        </is>
      </c>
      <c r="E1211" s="550" t="n">
        <v>46142</v>
      </c>
      <c r="F1211" s="550" t="n">
        <v>46149</v>
      </c>
      <c r="G1211" t="inlineStr">
        <is>
          <t>Mão de Obra - Salários</t>
        </is>
      </c>
      <c r="H1211" t="inlineStr">
        <is>
          <t>MDO CLT - Salário</t>
        </is>
      </c>
      <c r="J1211" t="n">
        <v>-2727.83</v>
      </c>
      <c r="K1211" t="n">
        <v>-2727.83</v>
      </c>
      <c r="O1211" t="inlineStr">
        <is>
          <t>Real</t>
        </is>
      </c>
      <c r="P1211" t="inlineStr">
        <is>
          <t>Pago</t>
        </is>
      </c>
      <c r="Q1211" t="inlineStr">
        <is>
          <t>04/2026</t>
        </is>
      </c>
      <c r="R1211" t="n">
        <v>0</v>
      </c>
    </row>
    <row r="1212">
      <c r="A1212" t="n">
        <v>229663</v>
      </c>
      <c r="B1212" t="inlineStr">
        <is>
          <t>Arcos</t>
        </is>
      </c>
      <c r="C1212" t="inlineStr">
        <is>
          <t>GUILHERME GAK BARBOSA</t>
        </is>
      </c>
      <c r="E1212" s="550" t="n">
        <v>46142</v>
      </c>
      <c r="F1212" s="550" t="n">
        <v>46149</v>
      </c>
      <c r="G1212" t="inlineStr">
        <is>
          <t>Mão de Obra - Salários</t>
        </is>
      </c>
      <c r="H1212" t="inlineStr">
        <is>
          <t>MDO CLT - Salário</t>
        </is>
      </c>
      <c r="J1212" t="n">
        <v>-4451.04</v>
      </c>
      <c r="K1212" t="n">
        <v>-4451.04</v>
      </c>
      <c r="O1212" t="inlineStr">
        <is>
          <t>Real</t>
        </is>
      </c>
      <c r="P1212" t="inlineStr">
        <is>
          <t>Pago</t>
        </is>
      </c>
      <c r="Q1212" t="inlineStr">
        <is>
          <t>04/2026</t>
        </is>
      </c>
      <c r="R1212" t="n">
        <v>0</v>
      </c>
    </row>
    <row r="1213">
      <c r="A1213" t="n">
        <v>229661</v>
      </c>
      <c r="B1213" t="inlineStr">
        <is>
          <t>Arcos</t>
        </is>
      </c>
      <c r="C1213" t="inlineStr">
        <is>
          <t>LUCIANA DE LIRA SANTOS</t>
        </is>
      </c>
      <c r="E1213" s="550" t="n">
        <v>46142</v>
      </c>
      <c r="F1213" s="550" t="n">
        <v>46149</v>
      </c>
      <c r="G1213" t="inlineStr">
        <is>
          <t>Mão de Obra - Salários</t>
        </is>
      </c>
      <c r="H1213" t="inlineStr">
        <is>
          <t>MDO CLT - Salário</t>
        </is>
      </c>
      <c r="J1213" t="n">
        <v>-1376.35</v>
      </c>
      <c r="K1213" t="n">
        <v>-1376.35</v>
      </c>
      <c r="O1213" t="inlineStr">
        <is>
          <t>Real</t>
        </is>
      </c>
      <c r="P1213" t="inlineStr">
        <is>
          <t>Pago</t>
        </is>
      </c>
      <c r="Q1213" t="inlineStr">
        <is>
          <t>04/2026</t>
        </is>
      </c>
      <c r="R1213" t="n">
        <v>0</v>
      </c>
    </row>
    <row r="1214">
      <c r="A1214" t="n">
        <v>229660</v>
      </c>
      <c r="B1214" t="inlineStr">
        <is>
          <t>Arcos</t>
        </is>
      </c>
      <c r="C1214" t="inlineStr">
        <is>
          <t>THIAGO HENRIQUE DE FARIAS</t>
        </is>
      </c>
      <c r="E1214" s="550" t="n">
        <v>46142</v>
      </c>
      <c r="F1214" s="550" t="n">
        <v>46149</v>
      </c>
      <c r="G1214" t="inlineStr">
        <is>
          <t>Mão de Obra - Salários</t>
        </is>
      </c>
      <c r="H1214" t="inlineStr">
        <is>
          <t>MDO CLT - Salário</t>
        </is>
      </c>
      <c r="J1214" t="n">
        <v>-3980.13</v>
      </c>
      <c r="K1214" t="n">
        <v>-3980.13</v>
      </c>
      <c r="O1214" t="inlineStr">
        <is>
          <t>Real</t>
        </is>
      </c>
      <c r="P1214" t="inlineStr">
        <is>
          <t>Pago</t>
        </is>
      </c>
      <c r="Q1214" t="inlineStr">
        <is>
          <t>04/2026</t>
        </is>
      </c>
      <c r="R1214" t="n">
        <v>0</v>
      </c>
    </row>
    <row r="1215">
      <c r="A1215" t="n">
        <v>206988</v>
      </c>
      <c r="B1215" t="inlineStr">
        <is>
          <t>Arcos</t>
        </is>
      </c>
      <c r="C1215" t="inlineStr">
        <is>
          <t>INSS</t>
        </is>
      </c>
      <c r="D1215" t="inlineStr">
        <is>
          <t>965157 042026</t>
        </is>
      </c>
      <c r="E1215" s="550" t="n">
        <v>46142</v>
      </c>
      <c r="F1215" s="550" t="n">
        <v>46162</v>
      </c>
      <c r="G1215" t="inlineStr">
        <is>
          <t>Mão de Obra - Encargos e Provisões</t>
        </is>
      </c>
      <c r="H1215" t="inlineStr">
        <is>
          <t xml:space="preserve">  -  INSS Segurados</t>
        </is>
      </c>
      <c r="I1215" t="inlineStr">
        <is>
          <t>INSS Segurados - 04/2026</t>
        </is>
      </c>
      <c r="J1215" t="n">
        <v>-9651.57</v>
      </c>
      <c r="K1215" t="n">
        <v>-9651.57</v>
      </c>
      <c r="O1215" t="inlineStr">
        <is>
          <t>Real</t>
        </is>
      </c>
      <c r="P1215" t="inlineStr">
        <is>
          <t>Pago</t>
        </is>
      </c>
      <c r="Q1215" t="inlineStr">
        <is>
          <t>04/2026</t>
        </is>
      </c>
      <c r="R1215" t="n">
        <v>0</v>
      </c>
    </row>
    <row r="1216">
      <c r="A1216" t="n">
        <v>206976</v>
      </c>
      <c r="B1216" t="inlineStr">
        <is>
          <t>Arcos</t>
        </is>
      </c>
      <c r="C1216" t="inlineStr">
        <is>
          <t>INSS</t>
        </is>
      </c>
      <c r="D1216" t="inlineStr">
        <is>
          <t>2686974 042026</t>
        </is>
      </c>
      <c r="E1216" s="550" t="n">
        <v>46142</v>
      </c>
      <c r="F1216" s="550" t="n">
        <v>46162</v>
      </c>
      <c r="G1216" t="inlineStr">
        <is>
          <t>Mão de Obra - Encargos e Provisões</t>
        </is>
      </c>
      <c r="H1216" t="inlineStr">
        <is>
          <t xml:space="preserve">  -  INSS Patronal</t>
        </is>
      </c>
      <c r="I1216" t="inlineStr">
        <is>
          <t>INSS PATRONAL 04/2026.</t>
        </is>
      </c>
      <c r="J1216" t="n">
        <v>-26869.74</v>
      </c>
      <c r="K1216" t="n">
        <v>-26869.74</v>
      </c>
      <c r="O1216" t="inlineStr">
        <is>
          <t>Real</t>
        </is>
      </c>
      <c r="P1216" t="inlineStr">
        <is>
          <t>Pago</t>
        </is>
      </c>
      <c r="Q1216" t="inlineStr">
        <is>
          <t>04/2026</t>
        </is>
      </c>
      <c r="R1216" t="n">
        <v>0</v>
      </c>
    </row>
    <row r="1217">
      <c r="A1217" t="n">
        <v>228499</v>
      </c>
      <c r="B1217" t="inlineStr">
        <is>
          <t>Arcos</t>
        </is>
      </c>
      <c r="C1217" t="inlineStr">
        <is>
          <t>ZIGPAY LTDAS -ME</t>
        </is>
      </c>
      <c r="E1217" s="550" t="n">
        <v>46142</v>
      </c>
      <c r="F1217" s="550" t="n">
        <v>46142</v>
      </c>
      <c r="G1217" t="inlineStr">
        <is>
          <t>Deduções sobre Venda</t>
        </is>
      </c>
      <c r="H1217" t="inlineStr">
        <is>
          <t>Meios de pagamento</t>
        </is>
      </c>
      <c r="I1217" t="inlineStr">
        <is>
          <t xml:space="preserve">Taxa Sobre Adquirência Integrada </t>
        </is>
      </c>
      <c r="J1217" t="n">
        <v>-13353</v>
      </c>
      <c r="K1217" t="n">
        <v>-13353</v>
      </c>
      <c r="O1217" t="inlineStr">
        <is>
          <t>Real</t>
        </is>
      </c>
      <c r="P1217" t="inlineStr">
        <is>
          <t>Pago</t>
        </is>
      </c>
      <c r="Q1217" t="inlineStr">
        <is>
          <t>04/2026</t>
        </is>
      </c>
      <c r="R1217" t="n">
        <v>0</v>
      </c>
    </row>
    <row r="1218">
      <c r="A1218" t="n">
        <v>228365</v>
      </c>
      <c r="B1218" t="inlineStr">
        <is>
          <t>Arcos</t>
        </is>
      </c>
      <c r="C1218" t="inlineStr">
        <is>
          <t xml:space="preserve">KAMINO INSTITUICAO DE PAGAMENTO LTDA </t>
        </is>
      </c>
      <c r="E1218" s="550" t="n">
        <v>46142</v>
      </c>
      <c r="F1218" s="550" t="n">
        <v>46142</v>
      </c>
      <c r="G1218" t="inlineStr">
        <is>
          <t>Despesas Financeiras</t>
        </is>
      </c>
      <c r="H1218" t="inlineStr">
        <is>
          <t>Tarifas Bancárias</t>
        </is>
      </c>
      <c r="I1218" t="inlineStr">
        <is>
          <t xml:space="preserve"> Tarifas PIX </t>
        </is>
      </c>
      <c r="J1218" t="n">
        <v>-2</v>
      </c>
      <c r="K1218" t="n">
        <v>-2</v>
      </c>
      <c r="O1218" t="inlineStr">
        <is>
          <t>Real</t>
        </is>
      </c>
      <c r="P1218" t="inlineStr">
        <is>
          <t>Pago</t>
        </is>
      </c>
      <c r="Q1218" t="inlineStr">
        <is>
          <t>04/2026</t>
        </is>
      </c>
      <c r="R1218" t="n">
        <v>0</v>
      </c>
    </row>
    <row r="1219">
      <c r="A1219" t="n">
        <v>202411</v>
      </c>
      <c r="B1219" t="inlineStr">
        <is>
          <t>Arcos</t>
        </is>
      </c>
      <c r="C1219" t="inlineStr">
        <is>
          <t>BRH SAUDE OCUPACIONAL LTDA</t>
        </is>
      </c>
      <c r="D1219" t="inlineStr">
        <is>
          <t>3889</t>
        </is>
      </c>
      <c r="E1219" s="550" t="n">
        <v>46142</v>
      </c>
      <c r="F1219" s="550" t="n">
        <v>46153</v>
      </c>
      <c r="G1219" t="inlineStr">
        <is>
          <t>Mão de Obra - Benefícios</t>
        </is>
      </c>
      <c r="H1219" t="inlineStr">
        <is>
          <t xml:space="preserve">  -  Exames Periódicos</t>
        </is>
      </c>
      <c r="J1219" t="n">
        <v>-534.2</v>
      </c>
      <c r="K1219" t="n">
        <v>-534.2</v>
      </c>
      <c r="O1219" t="inlineStr">
        <is>
          <t>Real</t>
        </is>
      </c>
      <c r="P1219" t="inlineStr">
        <is>
          <t>Pago</t>
        </is>
      </c>
      <c r="Q1219" t="inlineStr">
        <is>
          <t>04/2026</t>
        </is>
      </c>
      <c r="R1219" t="n">
        <v>0</v>
      </c>
    </row>
    <row r="1220">
      <c r="A1220" t="n">
        <v>229681</v>
      </c>
      <c r="B1220" t="inlineStr">
        <is>
          <t>Arcos</t>
        </is>
      </c>
      <c r="C1220" t="inlineStr">
        <is>
          <t>JACIARA DOS ANJOS BORGES</t>
        </is>
      </c>
      <c r="E1220" s="550" t="n">
        <v>46142</v>
      </c>
      <c r="F1220" s="550" t="n">
        <v>46149</v>
      </c>
      <c r="G1220" t="inlineStr">
        <is>
          <t>Mão de Obra - Salários</t>
        </is>
      </c>
      <c r="H1220" t="inlineStr">
        <is>
          <t>MDO CLT - Salário</t>
        </is>
      </c>
      <c r="J1220" t="n">
        <v>-1363.27</v>
      </c>
      <c r="K1220" t="n">
        <v>-1363.27</v>
      </c>
      <c r="O1220" t="inlineStr">
        <is>
          <t>Real</t>
        </is>
      </c>
      <c r="P1220" t="inlineStr">
        <is>
          <t>Pago</t>
        </is>
      </c>
      <c r="Q1220" t="inlineStr">
        <is>
          <t>04/2026</t>
        </is>
      </c>
      <c r="R1220" t="n">
        <v>0</v>
      </c>
    </row>
    <row r="1221">
      <c r="A1221" t="n">
        <v>210395</v>
      </c>
      <c r="B1221" t="inlineStr">
        <is>
          <t>Arcos</t>
        </is>
      </c>
      <c r="C1221" t="inlineStr">
        <is>
          <t>PIS</t>
        </is>
      </c>
      <c r="D1221" t="inlineStr">
        <is>
          <t>ABRIL2026</t>
        </is>
      </c>
      <c r="E1221" s="550" t="n">
        <v>46142</v>
      </c>
      <c r="F1221" s="550" t="n">
        <v>46167</v>
      </c>
      <c r="G1221" t="inlineStr">
        <is>
          <t>Impostos sobre Venda</t>
        </is>
      </c>
      <c r="H1221" t="inlineStr">
        <is>
          <t>PIS / COFINS</t>
        </is>
      </c>
      <c r="I1221" t="inlineStr">
        <is>
          <t>02 PIS - FATURAMENTO - PJ EM GERAL
PA:04/2026 Vencimento:25/05/2026</t>
        </is>
      </c>
      <c r="J1221" t="n">
        <v>-4698</v>
      </c>
      <c r="K1221" t="n">
        <v>-4698</v>
      </c>
      <c r="O1221" t="inlineStr">
        <is>
          <t>Real</t>
        </is>
      </c>
      <c r="P1221" t="inlineStr">
        <is>
          <t>Pago</t>
        </is>
      </c>
      <c r="Q1221" t="inlineStr">
        <is>
          <t>04/2026</t>
        </is>
      </c>
      <c r="R1221" t="n">
        <v>0</v>
      </c>
    </row>
    <row r="1222">
      <c r="A1222" t="n">
        <v>210383</v>
      </c>
      <c r="B1222" t="inlineStr">
        <is>
          <t>Arcos</t>
        </is>
      </c>
      <c r="C1222" t="inlineStr">
        <is>
          <t>COFINS</t>
        </is>
      </c>
      <c r="D1222" t="inlineStr">
        <is>
          <t>ABRIL2026</t>
        </is>
      </c>
      <c r="E1222" s="550" t="n">
        <v>46142</v>
      </c>
      <c r="F1222" s="550" t="n">
        <v>46167</v>
      </c>
      <c r="G1222" t="inlineStr">
        <is>
          <t>Impostos sobre Venda</t>
        </is>
      </c>
      <c r="H1222" t="inlineStr">
        <is>
          <t>PIS / COFINS</t>
        </is>
      </c>
      <c r="I1222" t="inlineStr">
        <is>
          <t>01 COFINS - FATURAMENTO/PJ EM GERAL
PA:04/2026 Vencimento:25/05/2026</t>
        </is>
      </c>
      <c r="J1222" t="n">
        <v>-21658.96</v>
      </c>
      <c r="K1222" t="n">
        <v>-21658.96</v>
      </c>
      <c r="O1222" t="inlineStr">
        <is>
          <t>Real</t>
        </is>
      </c>
      <c r="P1222" t="inlineStr">
        <is>
          <t>Pago</t>
        </is>
      </c>
      <c r="Q1222" t="inlineStr">
        <is>
          <t>04/2026</t>
        </is>
      </c>
      <c r="R1222" t="n">
        <v>0</v>
      </c>
    </row>
    <row r="1223">
      <c r="A1223" t="n">
        <v>231036</v>
      </c>
      <c r="B1223" t="inlineStr">
        <is>
          <t>Arcos</t>
        </is>
      </c>
      <c r="C1223" t="inlineStr">
        <is>
          <t>SODEXO</t>
        </is>
      </c>
      <c r="E1223" s="550" t="n">
        <v>46142</v>
      </c>
      <c r="F1223" s="550" t="n">
        <v>46142</v>
      </c>
      <c r="G1223" t="inlineStr">
        <is>
          <t>Deduções sobre Venda</t>
        </is>
      </c>
      <c r="H1223" t="inlineStr">
        <is>
          <t>Meios de pagamento</t>
        </is>
      </c>
      <c r="I1223" t="inlineStr">
        <is>
          <t xml:space="preserve">   SODEXO - 04/2026</t>
        </is>
      </c>
      <c r="J1223" t="n">
        <v>-183.27</v>
      </c>
      <c r="K1223" t="n">
        <v>-183.27</v>
      </c>
      <c r="O1223" t="inlineStr">
        <is>
          <t>Real</t>
        </is>
      </c>
      <c r="P1223" t="inlineStr">
        <is>
          <t>Pago</t>
        </is>
      </c>
      <c r="Q1223" t="inlineStr">
        <is>
          <t>04/2026</t>
        </is>
      </c>
      <c r="R1223" t="n">
        <v>0</v>
      </c>
    </row>
    <row r="1224">
      <c r="A1224" t="n">
        <v>231021</v>
      </c>
      <c r="B1224" t="inlineStr">
        <is>
          <t>Arcos</t>
        </is>
      </c>
      <c r="C1224" t="inlineStr">
        <is>
          <t>TICKET</t>
        </is>
      </c>
      <c r="E1224" s="550" t="n">
        <v>46142</v>
      </c>
      <c r="F1224" s="550" t="n">
        <v>46142</v>
      </c>
      <c r="G1224" t="inlineStr">
        <is>
          <t>Deduções sobre Venda</t>
        </is>
      </c>
      <c r="H1224" t="inlineStr">
        <is>
          <t>Meios de pagamento</t>
        </is>
      </c>
      <c r="J1224" t="n">
        <v>-536.91</v>
      </c>
      <c r="K1224" t="n">
        <v>-536.91</v>
      </c>
      <c r="O1224" t="inlineStr">
        <is>
          <t>Real</t>
        </is>
      </c>
      <c r="P1224" t="inlineStr">
        <is>
          <t>Pago</t>
        </is>
      </c>
      <c r="Q1224" t="inlineStr">
        <is>
          <t>04/2026</t>
        </is>
      </c>
      <c r="R1224" t="n">
        <v>0</v>
      </c>
    </row>
    <row r="1225">
      <c r="A1225" t="n">
        <v>231015</v>
      </c>
      <c r="B1225" t="inlineStr">
        <is>
          <t>Arcos</t>
        </is>
      </c>
      <c r="C1225" t="inlineStr">
        <is>
          <t>ALELO INSTITUICAO DE PAGAMENTO SA</t>
        </is>
      </c>
      <c r="E1225" s="550" t="n">
        <v>46142</v>
      </c>
      <c r="F1225" s="550" t="n">
        <v>46142</v>
      </c>
      <c r="G1225" t="inlineStr">
        <is>
          <t>Deduções sobre Venda</t>
        </is>
      </c>
      <c r="H1225" t="inlineStr">
        <is>
          <t>Meios de pagamento</t>
        </is>
      </c>
      <c r="I1225" t="inlineStr">
        <is>
          <t xml:space="preserve">   ALELO - 04/2026</t>
        </is>
      </c>
      <c r="J1225" t="n">
        <v>-104.52</v>
      </c>
      <c r="K1225" t="n">
        <v>-104.52</v>
      </c>
      <c r="O1225" t="inlineStr">
        <is>
          <t>Real</t>
        </is>
      </c>
      <c r="P1225" t="inlineStr">
        <is>
          <t>Pago</t>
        </is>
      </c>
      <c r="Q1225" t="inlineStr">
        <is>
          <t>04/2026</t>
        </is>
      </c>
      <c r="R1225" t="n">
        <v>0</v>
      </c>
    </row>
    <row r="1226">
      <c r="A1226" t="n">
        <v>230835</v>
      </c>
      <c r="B1226" t="inlineStr">
        <is>
          <t>Arcos</t>
        </is>
      </c>
      <c r="C1226" t="inlineStr">
        <is>
          <t>PJ 00172021 - MATHEUS MONTEIRO ALMEIDA</t>
        </is>
      </c>
      <c r="D1226" t="inlineStr">
        <is>
          <t>77</t>
        </is>
      </c>
      <c r="E1226" s="550" t="n">
        <v>46142</v>
      </c>
      <c r="F1226" s="550" t="n">
        <v>46153</v>
      </c>
      <c r="G1226" t="inlineStr">
        <is>
          <t>Mão de Obra - PJ</t>
        </is>
      </c>
      <c r="H1226" t="inlineStr">
        <is>
          <t>MDO PJ Fixo</t>
        </is>
      </c>
      <c r="I1226" t="inlineStr">
        <is>
          <t xml:space="preserve">SALÁRIO PJ </t>
        </is>
      </c>
      <c r="J1226" t="n">
        <v>-5100</v>
      </c>
      <c r="K1226" t="n">
        <v>-5100</v>
      </c>
      <c r="M1226" t="inlineStr">
        <is>
          <t>COORDENADOR</t>
        </is>
      </c>
      <c r="N1226" t="inlineStr">
        <is>
          <t xml:space="preserve">  - Coordenador</t>
        </is>
      </c>
      <c r="O1226" t="inlineStr">
        <is>
          <t>Real</t>
        </is>
      </c>
      <c r="P1226" t="inlineStr">
        <is>
          <t>Pago</t>
        </is>
      </c>
      <c r="Q1226" t="inlineStr">
        <is>
          <t>04/2026</t>
        </is>
      </c>
      <c r="R1226" t="n">
        <v>0</v>
      </c>
    </row>
    <row r="1227">
      <c r="A1227" t="n">
        <v>229680</v>
      </c>
      <c r="B1227" t="inlineStr">
        <is>
          <t>Arcos</t>
        </is>
      </c>
      <c r="C1227" t="inlineStr">
        <is>
          <t>FLAVIELLE DA SILVA PEREIRA</t>
        </is>
      </c>
      <c r="E1227" s="550" t="n">
        <v>46142</v>
      </c>
      <c r="F1227" s="550" t="n">
        <v>46149</v>
      </c>
      <c r="G1227" t="inlineStr">
        <is>
          <t>Mão de Obra - Salários</t>
        </is>
      </c>
      <c r="H1227" t="inlineStr">
        <is>
          <t>MDO CLT - Salário</t>
        </is>
      </c>
      <c r="J1227" t="n">
        <v>-2011.37</v>
      </c>
      <c r="K1227" t="n">
        <v>-2011.37</v>
      </c>
      <c r="O1227" t="inlineStr">
        <is>
          <t>Real</t>
        </is>
      </c>
      <c r="P1227" t="inlineStr">
        <is>
          <t>Pago</t>
        </is>
      </c>
      <c r="Q1227" t="inlineStr">
        <is>
          <t>04/2026</t>
        </is>
      </c>
      <c r="R1227" t="n">
        <v>0</v>
      </c>
    </row>
    <row r="1228">
      <c r="A1228" t="n">
        <v>229775</v>
      </c>
      <c r="B1228" t="inlineStr">
        <is>
          <t>Arcos</t>
        </is>
      </c>
      <c r="C1228" t="inlineStr">
        <is>
          <t>CONTRIBUICAO SINDICAL ASSISTENCIAL</t>
        </is>
      </c>
      <c r="D1228" t="inlineStr">
        <is>
          <t>22800 042026</t>
        </is>
      </c>
      <c r="E1228" s="550" t="n">
        <v>46142</v>
      </c>
      <c r="F1228" s="550" t="n">
        <v>46153</v>
      </c>
      <c r="G1228" t="inlineStr">
        <is>
          <t>Mão de Obra - Benefícios</t>
        </is>
      </c>
      <c r="H1228" t="inlineStr">
        <is>
          <t xml:space="preserve">Contribuição Sindical Assistencial   </t>
        </is>
      </c>
      <c r="J1228" t="n">
        <v>-228</v>
      </c>
      <c r="K1228" t="n">
        <v>-228</v>
      </c>
      <c r="O1228" t="inlineStr">
        <is>
          <t>Real</t>
        </is>
      </c>
      <c r="P1228" t="inlineStr">
        <is>
          <t>Pago</t>
        </is>
      </c>
      <c r="Q1228" t="inlineStr">
        <is>
          <t>04/2026</t>
        </is>
      </c>
      <c r="R1228" t="n">
        <v>0</v>
      </c>
    </row>
    <row r="1229">
      <c r="A1229" t="n">
        <v>227664</v>
      </c>
      <c r="B1229" t="inlineStr">
        <is>
          <t>Arcos</t>
        </is>
      </c>
      <c r="C1229" t="inlineStr">
        <is>
          <t>PETTY CASH ARCOS</t>
        </is>
      </c>
      <c r="D1229" t="inlineStr">
        <is>
          <t>34199 042026</t>
        </is>
      </c>
      <c r="E1229" s="550" t="n">
        <v>46141</v>
      </c>
      <c r="F1229" s="550" t="n">
        <v>46147</v>
      </c>
      <c r="G1229" t="inlineStr">
        <is>
          <t>Utilidades</t>
        </is>
      </c>
      <c r="H1229" t="inlineStr">
        <is>
          <t>Utensilios</t>
        </is>
      </c>
      <c r="I1229" t="inlineStr">
        <is>
          <t xml:space="preserve">ITEM PARA EVENTO RIFFS - 6100
</t>
        </is>
      </c>
      <c r="J1229" t="n">
        <v>-341.99</v>
      </c>
      <c r="K1229" t="n">
        <v>-341.99</v>
      </c>
      <c r="O1229" t="inlineStr">
        <is>
          <t>Real</t>
        </is>
      </c>
      <c r="P1229" t="inlineStr">
        <is>
          <t>Pago</t>
        </is>
      </c>
      <c r="Q1229" t="inlineStr">
        <is>
          <t>04/2026</t>
        </is>
      </c>
      <c r="R1229" t="n">
        <v>0</v>
      </c>
    </row>
    <row r="1230">
      <c r="A1230" t="n">
        <v>227324</v>
      </c>
      <c r="B1230" t="inlineStr">
        <is>
          <t>Arcos</t>
        </is>
      </c>
      <c r="C1230" t="inlineStr">
        <is>
          <t xml:space="preserve">KAMINO INSTITUICAO DE PAGAMENTO LTDA </t>
        </is>
      </c>
      <c r="E1230" s="550" t="n">
        <v>46140</v>
      </c>
      <c r="F1230" s="550" t="n">
        <v>46140</v>
      </c>
      <c r="G1230" t="inlineStr">
        <is>
          <t>Despesas Financeiras</t>
        </is>
      </c>
      <c r="H1230" t="inlineStr">
        <is>
          <t>Tarifas Bancárias</t>
        </is>
      </c>
      <c r="I1230" t="inlineStr">
        <is>
          <t xml:space="preserve"> Tarifas PIX</t>
        </is>
      </c>
      <c r="J1230" t="n">
        <v>-1.5</v>
      </c>
      <c r="K1230" t="n">
        <v>-1.5</v>
      </c>
      <c r="O1230" t="inlineStr">
        <is>
          <t>Real</t>
        </is>
      </c>
      <c r="P1230" t="inlineStr">
        <is>
          <t>Pago</t>
        </is>
      </c>
      <c r="Q1230" t="inlineStr">
        <is>
          <t>04/2026</t>
        </is>
      </c>
      <c r="R1230" t="n">
        <v>0</v>
      </c>
    </row>
    <row r="1231">
      <c r="A1231" t="n">
        <v>228603</v>
      </c>
      <c r="B1231" t="inlineStr">
        <is>
          <t>Arcos</t>
        </is>
      </c>
      <c r="C1231" t="inlineStr">
        <is>
          <t>D FILIPA - LOCACAO DE MAT. FESTAS E EVEN</t>
        </is>
      </c>
      <c r="D1231" t="inlineStr">
        <is>
          <t>41254</t>
        </is>
      </c>
      <c r="E1231" s="550" t="n">
        <v>46140</v>
      </c>
      <c r="F1231" s="550" t="n">
        <v>46170</v>
      </c>
      <c r="G1231" t="inlineStr">
        <is>
          <t>Custos de Eventos</t>
        </is>
      </c>
      <c r="H1231" t="inlineStr">
        <is>
          <t>Locação de Utensílios - Eventos</t>
        </is>
      </c>
      <c r="I1231" t="inlineStr">
        <is>
          <t>LOCACAO DE UTENSILIOS PARA EVENTO - 04/2026</t>
        </is>
      </c>
      <c r="J1231" t="n">
        <v>-968.83</v>
      </c>
      <c r="K1231" t="n">
        <v>-968.83</v>
      </c>
      <c r="O1231" t="inlineStr">
        <is>
          <t>Real</t>
        </is>
      </c>
      <c r="P1231" t="inlineStr">
        <is>
          <t>Pago</t>
        </is>
      </c>
      <c r="Q1231" t="inlineStr">
        <is>
          <t>04/2026</t>
        </is>
      </c>
      <c r="R1231" t="n">
        <v>0</v>
      </c>
    </row>
    <row r="1232">
      <c r="A1232" t="n">
        <v>215698</v>
      </c>
      <c r="B1232" t="inlineStr">
        <is>
          <t>Arcos</t>
        </is>
      </c>
      <c r="C1232" t="inlineStr">
        <is>
          <t xml:space="preserve">CSRF </t>
        </is>
      </c>
      <c r="D1232" t="inlineStr">
        <is>
          <t>ABRIL2026</t>
        </is>
      </c>
      <c r="E1232" s="550" t="n">
        <v>46140</v>
      </c>
      <c r="F1232" s="550" t="n">
        <v>46162</v>
      </c>
      <c r="G1232" t="inlineStr">
        <is>
          <t>Serviços de Terceiros</t>
        </is>
      </c>
      <c r="H1232" t="inlineStr">
        <is>
          <t>Assessoria Contabil</t>
        </is>
      </c>
      <c r="J1232" t="n">
        <v>-246.23</v>
      </c>
      <c r="K1232" t="n">
        <v>-246.23</v>
      </c>
      <c r="O1232" t="inlineStr">
        <is>
          <t>Real</t>
        </is>
      </c>
      <c r="P1232" t="inlineStr">
        <is>
          <t>Pago</t>
        </is>
      </c>
      <c r="Q1232" t="inlineStr">
        <is>
          <t>04/2026</t>
        </is>
      </c>
      <c r="R1232" t="n">
        <v>0</v>
      </c>
    </row>
    <row r="1233">
      <c r="A1233" t="n">
        <v>177851</v>
      </c>
      <c r="B1233" t="inlineStr">
        <is>
          <t>Arcos</t>
        </is>
      </c>
      <c r="C1233" t="inlineStr">
        <is>
          <t xml:space="preserve">MINISTERIO DA FAZENDA </t>
        </is>
      </c>
      <c r="D1233" t="inlineStr">
        <is>
          <t>6/60</t>
        </is>
      </c>
      <c r="E1233" s="550" t="n">
        <v>46140</v>
      </c>
      <c r="F1233" s="550" t="n">
        <v>46140</v>
      </c>
      <c r="G1233" t="inlineStr">
        <is>
          <t>Endividamento</t>
        </is>
      </c>
      <c r="H1233" t="inlineStr">
        <is>
          <t>Endividamento Geral</t>
        </is>
      </c>
      <c r="I1233" t="inlineStr">
        <is>
          <t xml:space="preserve"> PARCELAMENTO 014247772 - IRPJ E CSLL RELATIVOS AO 3º E 4º TRI DE 2022</t>
        </is>
      </c>
      <c r="J1233" t="n">
        <v>-5196.09</v>
      </c>
      <c r="K1233" t="n">
        <v>-5196.09</v>
      </c>
      <c r="O1233" t="inlineStr">
        <is>
          <t>Real</t>
        </is>
      </c>
      <c r="P1233" t="inlineStr">
        <is>
          <t>Pago</t>
        </is>
      </c>
      <c r="Q1233" t="inlineStr">
        <is>
          <t>04/2026</t>
        </is>
      </c>
      <c r="R1233" t="n">
        <v>0</v>
      </c>
    </row>
    <row r="1234">
      <c r="A1234" t="n">
        <v>177857</v>
      </c>
      <c r="B1234" t="inlineStr">
        <is>
          <t>Arcos</t>
        </is>
      </c>
      <c r="C1234" t="inlineStr">
        <is>
          <t xml:space="preserve">MINISTERIO DA FAZENDA </t>
        </is>
      </c>
      <c r="D1234" t="inlineStr">
        <is>
          <t>12/60</t>
        </is>
      </c>
      <c r="E1234" s="550" t="n">
        <v>46140</v>
      </c>
      <c r="F1234" s="550" t="n">
        <v>46323</v>
      </c>
      <c r="G1234" t="inlineStr">
        <is>
          <t>Endividamento</t>
        </is>
      </c>
      <c r="H1234" t="inlineStr">
        <is>
          <t>Endividamento Geral</t>
        </is>
      </c>
      <c r="I1234" t="inlineStr">
        <is>
          <t>PARCELAMENTO 014247772 - IRPJ E CSLL RELATIVOS AO 3º E 4º TRI DE 2022</t>
        </is>
      </c>
      <c r="J1234" t="n">
        <v>-8566.18</v>
      </c>
      <c r="K1234" t="n">
        <v>-8566.18</v>
      </c>
      <c r="O1234" t="inlineStr">
        <is>
          <t>Provisionado</t>
        </is>
      </c>
      <c r="Q1234" t="inlineStr">
        <is>
          <t>04/2026</t>
        </is>
      </c>
      <c r="R1234" t="n">
        <v>0</v>
      </c>
    </row>
    <row r="1235">
      <c r="A1235" t="n">
        <v>227072</v>
      </c>
      <c r="B1235" t="inlineStr">
        <is>
          <t>Arcos</t>
        </is>
      </c>
      <c r="C1235" t="inlineStr">
        <is>
          <t>BANCO DO BRASIL SA</t>
        </is>
      </c>
      <c r="E1235" s="550" t="n">
        <v>46139</v>
      </c>
      <c r="F1235" s="550" t="n">
        <v>46139</v>
      </c>
      <c r="G1235" t="inlineStr">
        <is>
          <t>Despesas Financeiras</t>
        </is>
      </c>
      <c r="H1235" t="inlineStr">
        <is>
          <t>Tarifas Bancárias</t>
        </is>
      </c>
      <c r="I1235" t="inlineStr">
        <is>
          <t xml:space="preserve"> Tarifas PIX </t>
        </is>
      </c>
      <c r="J1235" t="n">
        <v>-10</v>
      </c>
      <c r="K1235" t="n">
        <v>-10</v>
      </c>
      <c r="O1235" t="inlineStr">
        <is>
          <t>Real</t>
        </is>
      </c>
      <c r="P1235" t="inlineStr">
        <is>
          <t>Pago</t>
        </is>
      </c>
      <c r="Q1235" t="inlineStr">
        <is>
          <t>04/2026</t>
        </is>
      </c>
      <c r="R1235" t="n">
        <v>0</v>
      </c>
    </row>
    <row r="1236">
      <c r="A1236" t="n">
        <v>228606</v>
      </c>
      <c r="B1236" t="inlineStr">
        <is>
          <t>Arcos</t>
        </is>
      </c>
      <c r="C1236" t="inlineStr">
        <is>
          <t>HEADCHEF SEGURANCA DOS ALIM E GARANTIA D</t>
        </is>
      </c>
      <c r="D1236" t="inlineStr">
        <is>
          <t>2129</t>
        </is>
      </c>
      <c r="E1236" s="550" t="n">
        <v>46139</v>
      </c>
      <c r="F1236" s="550" t="n">
        <v>46153</v>
      </c>
      <c r="G1236" t="inlineStr">
        <is>
          <t>Utilidades</t>
        </is>
      </c>
      <c r="H1236" t="inlineStr">
        <is>
          <t>Utensilios</t>
        </is>
      </c>
      <c r="I1236" t="inlineStr">
        <is>
          <t>COMPRA DE 1 TERMOMETRO - 04/2026</t>
        </is>
      </c>
      <c r="J1236" t="n">
        <v>-135</v>
      </c>
      <c r="K1236" t="n">
        <v>-135</v>
      </c>
      <c r="O1236" t="inlineStr">
        <is>
          <t>Real</t>
        </is>
      </c>
      <c r="P1236" t="inlineStr">
        <is>
          <t>Pago</t>
        </is>
      </c>
      <c r="Q1236" t="inlineStr">
        <is>
          <t>04/2026</t>
        </is>
      </c>
      <c r="R1236" t="n">
        <v>0</v>
      </c>
    </row>
    <row r="1237">
      <c r="A1237" t="n">
        <v>227074</v>
      </c>
      <c r="B1237" t="inlineStr">
        <is>
          <t>Arcos</t>
        </is>
      </c>
      <c r="C1237" t="inlineStr">
        <is>
          <t>BANCO DO BRASIL SA</t>
        </is>
      </c>
      <c r="E1237" s="550" t="n">
        <v>46139</v>
      </c>
      <c r="F1237" s="550" t="n">
        <v>46139</v>
      </c>
      <c r="G1237" t="inlineStr">
        <is>
          <t>Despesas Financeiras</t>
        </is>
      </c>
      <c r="H1237" t="inlineStr">
        <is>
          <t>Tarifas Bancárias</t>
        </is>
      </c>
      <c r="I1237" t="inlineStr">
        <is>
          <t xml:space="preserve"> Tarifa Pct de Serviços</t>
        </is>
      </c>
      <c r="J1237" t="n">
        <v>-188.8</v>
      </c>
      <c r="K1237" t="n">
        <v>-188.8</v>
      </c>
      <c r="O1237" t="inlineStr">
        <is>
          <t>Real</t>
        </is>
      </c>
      <c r="P1237" t="inlineStr">
        <is>
          <t>Pago</t>
        </is>
      </c>
      <c r="Q1237" t="inlineStr">
        <is>
          <t>04/2026</t>
        </is>
      </c>
      <c r="R1237" t="n">
        <v>0</v>
      </c>
    </row>
    <row r="1238">
      <c r="A1238" t="n">
        <v>229788</v>
      </c>
      <c r="B1238" t="inlineStr">
        <is>
          <t>Arcos</t>
        </is>
      </c>
      <c r="C1238" t="inlineStr">
        <is>
          <t>AZIMUTE TERCEIRIZACAO DE SERVICOS EIRELI</t>
        </is>
      </c>
      <c r="D1238" t="inlineStr">
        <is>
          <t>5819</t>
        </is>
      </c>
      <c r="E1238" s="550" t="n">
        <v>46139</v>
      </c>
      <c r="F1238" s="550" t="n">
        <v>46177</v>
      </c>
      <c r="G1238" t="inlineStr">
        <is>
          <t>Utilidades</t>
        </is>
      </c>
      <c r="H1238" t="inlineStr">
        <is>
          <t>Serviços de Limpeza</t>
        </is>
      </c>
      <c r="I1238" t="inlineStr">
        <is>
          <t>SERVICO DE HIDROJATO PARA DESOBSTRUCAO DE TUBULACAO E LIMPEZA DE 6 CAIXAS DE ESGOTO/PASSAGEM - 27/04/2026</t>
        </is>
      </c>
      <c r="J1238" t="n">
        <v>-3490.5</v>
      </c>
      <c r="K1238" t="n">
        <v>-3315.98</v>
      </c>
      <c r="O1238" t="inlineStr">
        <is>
          <t>Real</t>
        </is>
      </c>
      <c r="P1238" t="inlineStr">
        <is>
          <t>Pago</t>
        </is>
      </c>
      <c r="Q1238" t="inlineStr">
        <is>
          <t>04/2026</t>
        </is>
      </c>
      <c r="R1238" t="n">
        <v>0</v>
      </c>
    </row>
    <row r="1239">
      <c r="A1239" t="n">
        <v>226965</v>
      </c>
      <c r="B1239" t="inlineStr">
        <is>
          <t>Arcos</t>
        </is>
      </c>
      <c r="C1239" t="inlineStr">
        <is>
          <t xml:space="preserve">KAMINO INSTITUICAO DE PAGAMENTO LTDA </t>
        </is>
      </c>
      <c r="E1239" s="550" t="n">
        <v>46139</v>
      </c>
      <c r="F1239" s="550" t="n">
        <v>46139</v>
      </c>
      <c r="G1239" t="inlineStr">
        <is>
          <t>Despesas Financeiras</t>
        </is>
      </c>
      <c r="H1239" t="inlineStr">
        <is>
          <t>Tarifas Bancárias</t>
        </is>
      </c>
      <c r="I1239" t="inlineStr">
        <is>
          <t xml:space="preserve"> Tarifas PIX</t>
        </is>
      </c>
      <c r="J1239" t="n">
        <v>-2.5</v>
      </c>
      <c r="K1239" t="n">
        <v>-2.5</v>
      </c>
      <c r="O1239" t="inlineStr">
        <is>
          <t>Real</t>
        </is>
      </c>
      <c r="P1239" t="inlineStr">
        <is>
          <t>Pago</t>
        </is>
      </c>
      <c r="Q1239" t="inlineStr">
        <is>
          <t>04/2026</t>
        </is>
      </c>
      <c r="R1239" t="n">
        <v>0</v>
      </c>
    </row>
    <row r="1240">
      <c r="A1240" t="n">
        <v>212178</v>
      </c>
      <c r="B1240" t="inlineStr">
        <is>
          <t>Arcos</t>
        </is>
      </c>
      <c r="C1240" t="inlineStr">
        <is>
          <t>SECRETARIA DE ESTADO DA FAZENDA</t>
        </is>
      </c>
      <c r="D1240" t="inlineStr">
        <is>
          <t>3/84</t>
        </is>
      </c>
      <c r="E1240" s="550" t="n">
        <v>46138</v>
      </c>
      <c r="F1240" s="550" t="n">
        <v>46171</v>
      </c>
      <c r="G1240" t="inlineStr">
        <is>
          <t>Endividamento</t>
        </is>
      </c>
      <c r="H1240" t="inlineStr">
        <is>
          <t>Endividamento Geral</t>
        </is>
      </c>
      <c r="I1240" t="inlineStr">
        <is>
          <t xml:space="preserve">  TERMO DE ACEITE DO PTE Nº 70217056-5 / CRÉDITOS INSCRITOS EM DÍVIDA ATIVA INCLUÍDOS NA PRESENTE TRANSAÇÃO - CDAs 1341221333 / 1340533679 / 1343626619 / 1340744859 / 1341923943 - ICMS Declarado</t>
        </is>
      </c>
      <c r="J1240" t="n">
        <v>-3493.07</v>
      </c>
      <c r="K1240" t="n">
        <v>-3493.07</v>
      </c>
      <c r="O1240" t="inlineStr">
        <is>
          <t>Real</t>
        </is>
      </c>
      <c r="P1240" t="inlineStr">
        <is>
          <t>Pago</t>
        </is>
      </c>
      <c r="Q1240" t="inlineStr">
        <is>
          <t>04/2026</t>
        </is>
      </c>
      <c r="R1240" t="n">
        <v>0</v>
      </c>
    </row>
    <row r="1241">
      <c r="A1241" t="n">
        <v>212262</v>
      </c>
      <c r="B1241" t="inlineStr">
        <is>
          <t>Arcos</t>
        </is>
      </c>
      <c r="C1241" t="inlineStr">
        <is>
          <t>SECRETARIA DE ESTADO DA FAZENDA</t>
        </is>
      </c>
      <c r="D1241" t="inlineStr">
        <is>
          <t>3/4</t>
        </is>
      </c>
      <c r="E1241" s="550" t="n">
        <v>46138</v>
      </c>
      <c r="F1241" s="550" t="n">
        <v>46171</v>
      </c>
      <c r="G1241" t="inlineStr">
        <is>
          <t>Endividamento</t>
        </is>
      </c>
      <c r="H1241" t="inlineStr">
        <is>
          <t>Endividamento Geral</t>
        </is>
      </c>
      <c r="I1241" t="inlineStr">
        <is>
          <t xml:space="preserve">  TERMO DE ACEITE DO PTE Nº 70217079-4 / CRÉDITOS INSCRITOS EM DÍVIDA ATIVA INCLUÍDOS NA PRESENTE TRANSAÇÃO - CDA 1462950709 ICMS Declarado</t>
        </is>
      </c>
      <c r="J1241" t="n">
        <v>-749.0599999999999</v>
      </c>
      <c r="K1241" t="n">
        <v>-749.0599999999999</v>
      </c>
      <c r="O1241" t="inlineStr">
        <is>
          <t>Real</t>
        </is>
      </c>
      <c r="P1241" t="inlineStr">
        <is>
          <t>Pago</t>
        </is>
      </c>
      <c r="Q1241" t="inlineStr">
        <is>
          <t>04/2026</t>
        </is>
      </c>
      <c r="R1241" t="n">
        <v>0</v>
      </c>
    </row>
    <row r="1242">
      <c r="A1242" t="n">
        <v>227663</v>
      </c>
      <c r="B1242" t="inlineStr">
        <is>
          <t>Arcos</t>
        </is>
      </c>
      <c r="C1242" t="inlineStr">
        <is>
          <t>PETTY CASH ARCOS</t>
        </is>
      </c>
      <c r="D1242" t="inlineStr">
        <is>
          <t>6282 042026</t>
        </is>
      </c>
      <c r="E1242" s="550" t="n">
        <v>46135</v>
      </c>
      <c r="F1242" s="550" t="n">
        <v>46147</v>
      </c>
      <c r="G1242" t="inlineStr">
        <is>
          <t>Manutenção</t>
        </is>
      </c>
      <c r="H1242" t="inlineStr">
        <is>
          <t>Material de Manutenção</t>
        </is>
      </c>
      <c r="I1242" t="inlineStr">
        <is>
          <t xml:space="preserve">MANUTENCAO DE EMERGENCIA - 6100
</t>
        </is>
      </c>
      <c r="J1242" t="n">
        <v>-62.82</v>
      </c>
      <c r="K1242" t="n">
        <v>-62.82</v>
      </c>
      <c r="O1242" t="inlineStr">
        <is>
          <t>Real</t>
        </is>
      </c>
      <c r="P1242" t="inlineStr">
        <is>
          <t>Pago</t>
        </is>
      </c>
      <c r="Q1242" t="inlineStr">
        <is>
          <t>04/2026</t>
        </is>
      </c>
      <c r="R1242" t="n">
        <v>0</v>
      </c>
    </row>
    <row r="1243">
      <c r="A1243" t="n">
        <v>226522</v>
      </c>
      <c r="B1243" t="inlineStr">
        <is>
          <t>Arcos</t>
        </is>
      </c>
      <c r="C1243" t="inlineStr">
        <is>
          <t xml:space="preserve">KAMINO INSTITUICAO DE PAGAMENTO LTDA </t>
        </is>
      </c>
      <c r="E1243" s="550" t="n">
        <v>46135</v>
      </c>
      <c r="F1243" s="550" t="n">
        <v>46135</v>
      </c>
      <c r="G1243" t="inlineStr">
        <is>
          <t>Despesas Financeiras</t>
        </is>
      </c>
      <c r="H1243" t="inlineStr">
        <is>
          <t>Tarifas Bancárias</t>
        </is>
      </c>
      <c r="I1243" t="inlineStr">
        <is>
          <t xml:space="preserve"> Tarifa PIX </t>
        </is>
      </c>
      <c r="J1243" t="n">
        <v>-1</v>
      </c>
      <c r="K1243" t="n">
        <v>-1</v>
      </c>
      <c r="O1243" t="inlineStr">
        <is>
          <t>Real</t>
        </is>
      </c>
      <c r="P1243" t="inlineStr">
        <is>
          <t>Pago</t>
        </is>
      </c>
      <c r="Q1243" t="inlineStr">
        <is>
          <t>04/2026</t>
        </is>
      </c>
      <c r="R1243" t="n">
        <v>0</v>
      </c>
    </row>
    <row r="1244">
      <c r="A1244" t="n">
        <v>226100</v>
      </c>
      <c r="B1244" t="inlineStr">
        <is>
          <t>Arcos</t>
        </is>
      </c>
      <c r="C1244" t="inlineStr">
        <is>
          <t>FLAVIO DOS REIS GUZZON</t>
        </is>
      </c>
      <c r="D1244" t="inlineStr">
        <is>
          <t>RP0572026</t>
        </is>
      </c>
      <c r="E1244" s="550" t="n">
        <v>46134</v>
      </c>
      <c r="F1244" s="550" t="n">
        <v>46139</v>
      </c>
      <c r="G1244" t="inlineStr">
        <is>
          <t>Deduções sobre Venda</t>
        </is>
      </c>
      <c r="H1244" t="inlineStr">
        <is>
          <t>Outros D</t>
        </is>
      </c>
      <c r="I1244" t="inlineStr">
        <is>
          <t>REEMBOLSO EVENTO - CASAMENTO FLAVIO GUZZON - 04/2026</t>
        </is>
      </c>
      <c r="J1244" t="n">
        <v>-78000</v>
      </c>
      <c r="K1244" t="n">
        <v>-78000</v>
      </c>
      <c r="O1244" t="inlineStr">
        <is>
          <t>Real</t>
        </is>
      </c>
      <c r="P1244" t="inlineStr">
        <is>
          <t>Pago</t>
        </is>
      </c>
      <c r="Q1244" t="inlineStr">
        <is>
          <t>04/2026</t>
        </is>
      </c>
      <c r="R1244" t="n">
        <v>0</v>
      </c>
    </row>
    <row r="1245">
      <c r="A1245" t="n">
        <v>226163</v>
      </c>
      <c r="B1245" t="inlineStr">
        <is>
          <t>Arcos</t>
        </is>
      </c>
      <c r="C1245" t="inlineStr">
        <is>
          <t xml:space="preserve">KAMINO INSTITUICAO DE PAGAMENTO LTDA </t>
        </is>
      </c>
      <c r="E1245" s="550" t="n">
        <v>46134</v>
      </c>
      <c r="F1245" s="550" t="n">
        <v>46134</v>
      </c>
      <c r="G1245" t="inlineStr">
        <is>
          <t>Despesas Financeiras</t>
        </is>
      </c>
      <c r="H1245" t="inlineStr">
        <is>
          <t>Tarifas Bancárias</t>
        </is>
      </c>
      <c r="I1245" t="inlineStr">
        <is>
          <t xml:space="preserve"> Tarifa PIX </t>
        </is>
      </c>
      <c r="J1245" t="n">
        <v>-1</v>
      </c>
      <c r="K1245" t="n">
        <v>-1</v>
      </c>
      <c r="O1245" t="inlineStr">
        <is>
          <t>Real</t>
        </is>
      </c>
      <c r="P1245" t="inlineStr">
        <is>
          <t>Pago</t>
        </is>
      </c>
      <c r="Q1245" t="inlineStr">
        <is>
          <t>04/2026</t>
        </is>
      </c>
      <c r="R1245" t="n">
        <v>0</v>
      </c>
    </row>
    <row r="1246">
      <c r="A1246" t="n">
        <v>227657</v>
      </c>
      <c r="B1246" t="inlineStr">
        <is>
          <t>Arcos</t>
        </is>
      </c>
      <c r="C1246" t="inlineStr">
        <is>
          <t>PETTY CASH ARCOS</t>
        </is>
      </c>
      <c r="D1246" t="inlineStr">
        <is>
          <t>375 042026</t>
        </is>
      </c>
      <c r="E1246" s="550" t="n">
        <v>46134</v>
      </c>
      <c r="F1246" s="550" t="n">
        <v>46147</v>
      </c>
      <c r="G1246" t="inlineStr">
        <is>
          <t>Custo Mercadoria Vendida</t>
        </is>
      </c>
      <c r="H1246" t="inlineStr">
        <is>
          <t>Insumos - Alimentos</t>
        </is>
      </c>
      <c r="I1246" t="inlineStr">
        <is>
          <t xml:space="preserve">OPERACAO NAO FEZ O PEDIDO - 6100
</t>
        </is>
      </c>
      <c r="J1246" t="n">
        <v>-3.75</v>
      </c>
      <c r="K1246" t="n">
        <v>-3.75</v>
      </c>
      <c r="O1246" t="inlineStr">
        <is>
          <t>Real</t>
        </is>
      </c>
      <c r="P1246" t="inlineStr">
        <is>
          <t>Pago</t>
        </is>
      </c>
      <c r="Q1246" t="inlineStr">
        <is>
          <t>04/2026</t>
        </is>
      </c>
      <c r="R1246" t="n">
        <v>0</v>
      </c>
    </row>
    <row r="1247">
      <c r="A1247" t="n">
        <v>230410</v>
      </c>
      <c r="B1247" t="inlineStr">
        <is>
          <t>Arcos</t>
        </is>
      </c>
      <c r="C1247" t="inlineStr">
        <is>
          <t>CONCIERGE IA SOLUCOES LTDA</t>
        </is>
      </c>
      <c r="D1247" t="inlineStr">
        <is>
          <t>GU2WFJRP-0005</t>
        </is>
      </c>
      <c r="E1247" s="550" t="n">
        <v>46132</v>
      </c>
      <c r="F1247" s="550" t="n">
        <v>46150</v>
      </c>
      <c r="G1247" t="inlineStr">
        <is>
          <t>Marketing</t>
        </is>
      </c>
      <c r="H1247" t="inlineStr">
        <is>
          <t>Ferramentas de Marketing</t>
        </is>
      </c>
      <c r="I1247" t="inlineStr">
        <is>
          <t>DIONISIO (CARTAO FINAL 8330) - CARDAPIO + CRM + IA ATENDENTE 24/7- 04/2026</t>
        </is>
      </c>
      <c r="J1247" t="n">
        <v>-409</v>
      </c>
      <c r="K1247" t="n">
        <v>-409</v>
      </c>
      <c r="O1247" t="inlineStr">
        <is>
          <t>Real</t>
        </is>
      </c>
      <c r="P1247" t="inlineStr">
        <is>
          <t>Pago</t>
        </is>
      </c>
      <c r="Q1247" t="inlineStr">
        <is>
          <t>04/2026</t>
        </is>
      </c>
      <c r="R1247" t="n">
        <v>0</v>
      </c>
    </row>
    <row r="1248">
      <c r="A1248" t="n">
        <v>226248</v>
      </c>
      <c r="B1248" t="inlineStr">
        <is>
          <t>Arcos</t>
        </is>
      </c>
      <c r="C1248" t="inlineStr">
        <is>
          <t>BANCO DO BRASIL SA</t>
        </is>
      </c>
      <c r="E1248" s="550" t="n">
        <v>46132</v>
      </c>
      <c r="F1248" s="550" t="n">
        <v>46132</v>
      </c>
      <c r="G1248" t="inlineStr">
        <is>
          <t>Despesas Financeiras</t>
        </is>
      </c>
      <c r="H1248" t="inlineStr">
        <is>
          <t>Tarifas Bancárias</t>
        </is>
      </c>
      <c r="I1248" t="inlineStr">
        <is>
          <t xml:space="preserve"> Tar Pagto Salario</t>
        </is>
      </c>
      <c r="J1248" t="n">
        <v>-56</v>
      </c>
      <c r="K1248" t="n">
        <v>-56</v>
      </c>
      <c r="O1248" t="inlineStr">
        <is>
          <t>Real</t>
        </is>
      </c>
      <c r="P1248" t="inlineStr">
        <is>
          <t>Pago</t>
        </is>
      </c>
      <c r="Q1248" t="inlineStr">
        <is>
          <t>04/2026</t>
        </is>
      </c>
      <c r="R1248" t="n">
        <v>0</v>
      </c>
    </row>
    <row r="1249">
      <c r="A1249" t="n">
        <v>225935</v>
      </c>
      <c r="B1249" t="inlineStr">
        <is>
          <t>Arcos</t>
        </is>
      </c>
      <c r="C1249" t="inlineStr">
        <is>
          <t xml:space="preserve">KAMINO INSTITUICAO DE PAGAMENTO LTDA </t>
        </is>
      </c>
      <c r="E1249" s="550" t="n">
        <v>46132</v>
      </c>
      <c r="F1249" s="550" t="n">
        <v>46132</v>
      </c>
      <c r="G1249" t="inlineStr">
        <is>
          <t>Despesas Financeiras</t>
        </is>
      </c>
      <c r="H1249" t="inlineStr">
        <is>
          <t>Tarifas Bancárias</t>
        </is>
      </c>
      <c r="I1249" t="inlineStr">
        <is>
          <t xml:space="preserve"> Tarifa PIX </t>
        </is>
      </c>
      <c r="J1249" t="n">
        <v>-2.5</v>
      </c>
      <c r="K1249" t="n">
        <v>-2.5</v>
      </c>
      <c r="O1249" t="inlineStr">
        <is>
          <t>Real</t>
        </is>
      </c>
      <c r="P1249" t="inlineStr">
        <is>
          <t>Pago</t>
        </is>
      </c>
      <c r="Q1249" t="inlineStr">
        <is>
          <t>04/2026</t>
        </is>
      </c>
      <c r="R1249" t="n">
        <v>0</v>
      </c>
    </row>
    <row r="1250">
      <c r="A1250" t="n">
        <v>226249</v>
      </c>
      <c r="B1250" t="inlineStr">
        <is>
          <t>Arcos</t>
        </is>
      </c>
      <c r="C1250" t="inlineStr">
        <is>
          <t>BANCO DO BRASIL SA</t>
        </is>
      </c>
      <c r="E1250" s="550" t="n">
        <v>46132</v>
      </c>
      <c r="F1250" s="550" t="n">
        <v>46132</v>
      </c>
      <c r="G1250" t="inlineStr">
        <is>
          <t>Despesas Financeiras</t>
        </is>
      </c>
      <c r="H1250" t="inlineStr">
        <is>
          <t>Tarifas Bancárias</t>
        </is>
      </c>
      <c r="I1250" t="inlineStr">
        <is>
          <t xml:space="preserve"> Tarifas PIX </t>
        </is>
      </c>
      <c r="J1250" t="n">
        <v>-33.01</v>
      </c>
      <c r="K1250" t="n">
        <v>-33.01</v>
      </c>
      <c r="O1250" t="inlineStr">
        <is>
          <t>Real</t>
        </is>
      </c>
      <c r="P1250" t="inlineStr">
        <is>
          <t>Pago</t>
        </is>
      </c>
      <c r="Q1250" t="inlineStr">
        <is>
          <t>04/2026</t>
        </is>
      </c>
      <c r="R1250" t="n">
        <v>0</v>
      </c>
    </row>
    <row r="1251">
      <c r="A1251" t="n">
        <v>232485</v>
      </c>
      <c r="B1251" t="inlineStr">
        <is>
          <t>Arcos</t>
        </is>
      </c>
      <c r="C1251" t="inlineStr">
        <is>
          <t xml:space="preserve">KAMINO INSTITUICAO DE PAGAMENTO LTDA </t>
        </is>
      </c>
      <c r="E1251" s="550" t="n">
        <v>46130</v>
      </c>
      <c r="F1251" s="550" t="n">
        <v>46130</v>
      </c>
      <c r="G1251" t="inlineStr">
        <is>
          <t>Despesas Financeiras</t>
        </is>
      </c>
      <c r="H1251" t="inlineStr">
        <is>
          <t>Tarifas Bancárias</t>
        </is>
      </c>
      <c r="I1251" t="inlineStr">
        <is>
          <t xml:space="preserve"> Tarifa PIX </t>
        </is>
      </c>
      <c r="J1251" t="n">
        <v>0</v>
      </c>
      <c r="K1251" t="n">
        <v>0</v>
      </c>
      <c r="O1251" t="inlineStr">
        <is>
          <t>Real</t>
        </is>
      </c>
      <c r="P1251" t="inlineStr">
        <is>
          <t>Pago</t>
        </is>
      </c>
      <c r="Q1251" t="inlineStr">
        <is>
          <t>04/2026</t>
        </is>
      </c>
      <c r="R1251" t="n">
        <v>0</v>
      </c>
    </row>
    <row r="1252">
      <c r="A1252" t="n">
        <v>227666</v>
      </c>
      <c r="B1252" t="inlineStr">
        <is>
          <t>Arcos</t>
        </is>
      </c>
      <c r="C1252" t="inlineStr">
        <is>
          <t>PETTY CASH ARCOS</t>
        </is>
      </c>
      <c r="D1252" t="inlineStr">
        <is>
          <t>25 042026</t>
        </is>
      </c>
      <c r="E1252" s="550" t="n">
        <v>46129</v>
      </c>
      <c r="F1252" s="550" t="n">
        <v>46147</v>
      </c>
      <c r="G1252" t="inlineStr">
        <is>
          <t>Utilidades</t>
        </is>
      </c>
      <c r="H1252" t="inlineStr">
        <is>
          <t>Serviços Graficos</t>
        </is>
      </c>
      <c r="I1252" t="inlineStr">
        <is>
          <t xml:space="preserve">SERVIÇO GRAFICO - 6100
</t>
        </is>
      </c>
      <c r="J1252" t="n">
        <v>-25</v>
      </c>
      <c r="K1252" t="n">
        <v>-25</v>
      </c>
      <c r="O1252" t="inlineStr">
        <is>
          <t>Real</t>
        </is>
      </c>
      <c r="P1252" t="inlineStr">
        <is>
          <t>Pago</t>
        </is>
      </c>
      <c r="Q1252" t="inlineStr">
        <is>
          <t>04/2026</t>
        </is>
      </c>
      <c r="R1252" t="n">
        <v>0</v>
      </c>
    </row>
    <row r="1253">
      <c r="A1253" t="n">
        <v>227651</v>
      </c>
      <c r="B1253" t="inlineStr">
        <is>
          <t>Arcos</t>
        </is>
      </c>
      <c r="C1253" t="inlineStr">
        <is>
          <t>PETTY CASH ARCOS</t>
        </is>
      </c>
      <c r="D1253" t="inlineStr">
        <is>
          <t>6998 042026</t>
        </is>
      </c>
      <c r="E1253" s="550" t="n">
        <v>46129</v>
      </c>
      <c r="F1253" s="550" t="n">
        <v>46147</v>
      </c>
      <c r="G1253" t="inlineStr">
        <is>
          <t>Utilidades</t>
        </is>
      </c>
      <c r="H1253" t="inlineStr">
        <is>
          <t>Utensilios</t>
        </is>
      </c>
      <c r="I1253" t="inlineStr">
        <is>
          <t xml:space="preserve">REPOSICAO - 6100
</t>
        </is>
      </c>
      <c r="J1253" t="n">
        <v>-69.98</v>
      </c>
      <c r="K1253" t="n">
        <v>-69.98</v>
      </c>
      <c r="O1253" t="inlineStr">
        <is>
          <t>Real</t>
        </is>
      </c>
      <c r="P1253" t="inlineStr">
        <is>
          <t>Pago</t>
        </is>
      </c>
      <c r="Q1253" t="inlineStr">
        <is>
          <t>04/2026</t>
        </is>
      </c>
      <c r="R1253" t="n">
        <v>0</v>
      </c>
    </row>
    <row r="1254">
      <c r="A1254" t="n">
        <v>224930</v>
      </c>
      <c r="B1254" t="inlineStr">
        <is>
          <t>Arcos</t>
        </is>
      </c>
      <c r="C1254" t="inlineStr">
        <is>
          <t>BANCO DO BRASIL SA</t>
        </is>
      </c>
      <c r="E1254" s="550" t="n">
        <v>46128</v>
      </c>
      <c r="F1254" s="550" t="n">
        <v>46128</v>
      </c>
      <c r="G1254" t="inlineStr">
        <is>
          <t>Despesas Financeiras</t>
        </is>
      </c>
      <c r="H1254" t="inlineStr">
        <is>
          <t>Tarifas Bancárias</t>
        </is>
      </c>
      <c r="I1254" t="inlineStr">
        <is>
          <t xml:space="preserve"> Tarifa Pag Sal. </t>
        </is>
      </c>
      <c r="J1254" t="n">
        <v>-3.5</v>
      </c>
      <c r="K1254" t="n">
        <v>-3.5</v>
      </c>
      <c r="O1254" t="inlineStr">
        <is>
          <t>Real</t>
        </is>
      </c>
      <c r="P1254" t="inlineStr">
        <is>
          <t>Pago</t>
        </is>
      </c>
      <c r="Q1254" t="inlineStr">
        <is>
          <t>04/2026</t>
        </is>
      </c>
      <c r="R1254" t="n">
        <v>0</v>
      </c>
    </row>
    <row r="1255">
      <c r="A1255" t="n">
        <v>224932</v>
      </c>
      <c r="B1255" t="inlineStr">
        <is>
          <t>Arcos</t>
        </is>
      </c>
      <c r="C1255" t="inlineStr">
        <is>
          <t xml:space="preserve">KAMINO INSTITUICAO DE PAGAMENTO LTDA </t>
        </is>
      </c>
      <c r="E1255" s="550" t="n">
        <v>46128</v>
      </c>
      <c r="F1255" s="550" t="n">
        <v>46128</v>
      </c>
      <c r="G1255" t="inlineStr">
        <is>
          <t>Despesas Financeiras</t>
        </is>
      </c>
      <c r="H1255" t="inlineStr">
        <is>
          <t>Tarifas Bancárias</t>
        </is>
      </c>
      <c r="I1255" t="inlineStr">
        <is>
          <t>Tarifa PIX</t>
        </is>
      </c>
      <c r="J1255" t="n">
        <v>-1</v>
      </c>
      <c r="K1255" t="n">
        <v>-1</v>
      </c>
      <c r="O1255" t="inlineStr">
        <is>
          <t>Real</t>
        </is>
      </c>
      <c r="P1255" t="inlineStr">
        <is>
          <t>Pago</t>
        </is>
      </c>
      <c r="Q1255" t="inlineStr">
        <is>
          <t>04/2026</t>
        </is>
      </c>
      <c r="R1255" t="n">
        <v>0</v>
      </c>
    </row>
    <row r="1256">
      <c r="A1256" t="n">
        <v>225147</v>
      </c>
      <c r="B1256" t="inlineStr">
        <is>
          <t>Arcos</t>
        </is>
      </c>
      <c r="C1256" t="inlineStr">
        <is>
          <t>THIAGO HENRIQUE DE FARIAS</t>
        </is>
      </c>
      <c r="E1256" s="550" t="n">
        <v>46127</v>
      </c>
      <c r="F1256" s="550" t="n">
        <v>46132</v>
      </c>
      <c r="G1256" t="inlineStr">
        <is>
          <t>Mão de Obra - Salários</t>
        </is>
      </c>
      <c r="H1256" t="inlineStr">
        <is>
          <t>MDO CLT - Salário</t>
        </is>
      </c>
      <c r="J1256" t="n">
        <v>-1025.53</v>
      </c>
      <c r="K1256" t="n">
        <v>-1025.53</v>
      </c>
      <c r="O1256" t="inlineStr">
        <is>
          <t>Real</t>
        </is>
      </c>
      <c r="P1256" t="inlineStr">
        <is>
          <t>Pago</t>
        </is>
      </c>
      <c r="Q1256" t="inlineStr">
        <is>
          <t>04/2026</t>
        </is>
      </c>
      <c r="R1256" t="n">
        <v>0</v>
      </c>
    </row>
    <row r="1257">
      <c r="A1257" t="n">
        <v>225158</v>
      </c>
      <c r="B1257" t="inlineStr">
        <is>
          <t>Arcos</t>
        </is>
      </c>
      <c r="C1257" t="inlineStr">
        <is>
          <t>GUSTAVO BEZERRA DE LIMA</t>
        </is>
      </c>
      <c r="E1257" s="550" t="n">
        <v>46127</v>
      </c>
      <c r="F1257" s="550" t="n">
        <v>46132</v>
      </c>
      <c r="G1257" t="inlineStr">
        <is>
          <t>Mão de Obra - Salários</t>
        </is>
      </c>
      <c r="H1257" t="inlineStr">
        <is>
          <t>MDO CLT - Salário</t>
        </is>
      </c>
      <c r="J1257" t="n">
        <v>-747.76</v>
      </c>
      <c r="K1257" t="n">
        <v>-747.76</v>
      </c>
      <c r="O1257" t="inlineStr">
        <is>
          <t>Real</t>
        </is>
      </c>
      <c r="P1257" t="inlineStr">
        <is>
          <t>Pago</t>
        </is>
      </c>
      <c r="Q1257" t="inlineStr">
        <is>
          <t>04/2026</t>
        </is>
      </c>
      <c r="R1257" t="n">
        <v>0</v>
      </c>
    </row>
    <row r="1258">
      <c r="A1258" t="n">
        <v>225157</v>
      </c>
      <c r="B1258" t="inlineStr">
        <is>
          <t>Arcos</t>
        </is>
      </c>
      <c r="C1258" t="inlineStr">
        <is>
          <t>PATRICIA BARRETO DE JESUS</t>
        </is>
      </c>
      <c r="E1258" s="550" t="n">
        <v>46127</v>
      </c>
      <c r="F1258" s="550" t="n">
        <v>46132</v>
      </c>
      <c r="G1258" t="inlineStr">
        <is>
          <t>Mão de Obra - Salários</t>
        </is>
      </c>
      <c r="H1258" t="inlineStr">
        <is>
          <t>MDO CLT - Salário</t>
        </is>
      </c>
      <c r="J1258" t="n">
        <v>-775.42</v>
      </c>
      <c r="K1258" t="n">
        <v>-775.42</v>
      </c>
      <c r="O1258" t="inlineStr">
        <is>
          <t>Real</t>
        </is>
      </c>
      <c r="P1258" t="inlineStr">
        <is>
          <t>Pago</t>
        </is>
      </c>
      <c r="Q1258" t="inlineStr">
        <is>
          <t>04/2026</t>
        </is>
      </c>
      <c r="R1258" t="n">
        <v>0</v>
      </c>
    </row>
    <row r="1259">
      <c r="A1259" t="n">
        <v>225156</v>
      </c>
      <c r="B1259" t="inlineStr">
        <is>
          <t>Arcos</t>
        </is>
      </c>
      <c r="C1259" t="inlineStr">
        <is>
          <t>BEATRIZ PACIANI MENDES</t>
        </is>
      </c>
      <c r="E1259" s="550" t="n">
        <v>46127</v>
      </c>
      <c r="F1259" s="550" t="n">
        <v>46132</v>
      </c>
      <c r="G1259" t="inlineStr">
        <is>
          <t>Mão de Obra - Salários</t>
        </is>
      </c>
      <c r="H1259" t="inlineStr">
        <is>
          <t>MDO CLT - Salário</t>
        </is>
      </c>
      <c r="J1259" t="n">
        <v>-775.42</v>
      </c>
      <c r="K1259" t="n">
        <v>-775.42</v>
      </c>
      <c r="O1259" t="inlineStr">
        <is>
          <t>Real</t>
        </is>
      </c>
      <c r="P1259" t="inlineStr">
        <is>
          <t>Pago</t>
        </is>
      </c>
      <c r="Q1259" t="inlineStr">
        <is>
          <t>04/2026</t>
        </is>
      </c>
      <c r="R1259" t="n">
        <v>0</v>
      </c>
    </row>
    <row r="1260">
      <c r="A1260" t="n">
        <v>225155</v>
      </c>
      <c r="B1260" t="inlineStr">
        <is>
          <t>Arcos</t>
        </is>
      </c>
      <c r="C1260" t="inlineStr">
        <is>
          <t>BIANCA KIMBERLY DE ALMEIDA COSMO</t>
        </is>
      </c>
      <c r="E1260" s="550" t="n">
        <v>46127</v>
      </c>
      <c r="F1260" s="550" t="n">
        <v>46132</v>
      </c>
      <c r="G1260" t="inlineStr">
        <is>
          <t>Mão de Obra - Salários</t>
        </is>
      </c>
      <c r="H1260" t="inlineStr">
        <is>
          <t>MDO CLT - Salário</t>
        </is>
      </c>
      <c r="J1260" t="n">
        <v>-775.42</v>
      </c>
      <c r="K1260" t="n">
        <v>-775.42</v>
      </c>
      <c r="O1260" t="inlineStr">
        <is>
          <t>Real</t>
        </is>
      </c>
      <c r="P1260" t="inlineStr">
        <is>
          <t>Pago</t>
        </is>
      </c>
      <c r="Q1260" t="inlineStr">
        <is>
          <t>04/2026</t>
        </is>
      </c>
      <c r="R1260" t="n">
        <v>0</v>
      </c>
    </row>
    <row r="1261">
      <c r="A1261" t="n">
        <v>225154</v>
      </c>
      <c r="B1261" t="inlineStr">
        <is>
          <t>Arcos</t>
        </is>
      </c>
      <c r="C1261" t="inlineStr">
        <is>
          <t>GUILHERME GAK BARBOSA</t>
        </is>
      </c>
      <c r="E1261" s="550" t="n">
        <v>46127</v>
      </c>
      <c r="F1261" s="550" t="n">
        <v>46132</v>
      </c>
      <c r="G1261" t="inlineStr">
        <is>
          <t>Mão de Obra - Salários</t>
        </is>
      </c>
      <c r="H1261" t="inlineStr">
        <is>
          <t>MDO CLT - Salário</t>
        </is>
      </c>
      <c r="J1261" t="n">
        <v>-706.74</v>
      </c>
      <c r="K1261" t="n">
        <v>-706.74</v>
      </c>
      <c r="O1261" t="inlineStr">
        <is>
          <t>Real</t>
        </is>
      </c>
      <c r="P1261" t="inlineStr">
        <is>
          <t>Pago</t>
        </is>
      </c>
      <c r="Q1261" t="inlineStr">
        <is>
          <t>04/2026</t>
        </is>
      </c>
      <c r="R1261" t="n">
        <v>0</v>
      </c>
    </row>
    <row r="1262">
      <c r="A1262" t="n">
        <v>225153</v>
      </c>
      <c r="B1262" t="inlineStr">
        <is>
          <t>Arcos</t>
        </is>
      </c>
      <c r="C1262" t="inlineStr">
        <is>
          <t>MATHEUS DOS SANTOS ROCHA</t>
        </is>
      </c>
      <c r="E1262" s="550" t="n">
        <v>46127</v>
      </c>
      <c r="F1262" s="550" t="n">
        <v>46132</v>
      </c>
      <c r="G1262" t="inlineStr">
        <is>
          <t>Mão de Obra - Salários</t>
        </is>
      </c>
      <c r="H1262" t="inlineStr">
        <is>
          <t>MDO CLT - Salário</t>
        </is>
      </c>
      <c r="J1262" t="n">
        <v>-775.42</v>
      </c>
      <c r="K1262" t="n">
        <v>-775.42</v>
      </c>
      <c r="O1262" t="inlineStr">
        <is>
          <t>Real</t>
        </is>
      </c>
      <c r="P1262" t="inlineStr">
        <is>
          <t>Pago</t>
        </is>
      </c>
      <c r="Q1262" t="inlineStr">
        <is>
          <t>04/2026</t>
        </is>
      </c>
      <c r="R1262" t="n">
        <v>0</v>
      </c>
    </row>
    <row r="1263">
      <c r="A1263" t="n">
        <v>225152</v>
      </c>
      <c r="B1263" t="inlineStr">
        <is>
          <t>Arcos</t>
        </is>
      </c>
      <c r="C1263" t="inlineStr">
        <is>
          <t>DAIANE ALVES DA SILVA LIMA</t>
        </is>
      </c>
      <c r="E1263" s="550" t="n">
        <v>46127</v>
      </c>
      <c r="F1263" s="550" t="n">
        <v>46132</v>
      </c>
      <c r="G1263" t="inlineStr">
        <is>
          <t>Mão de Obra - Salários</t>
        </is>
      </c>
      <c r="H1263" t="inlineStr">
        <is>
          <t>MDO CLT - Salário</t>
        </is>
      </c>
      <c r="J1263" t="n">
        <v>-775.42</v>
      </c>
      <c r="K1263" t="n">
        <v>-775.42</v>
      </c>
      <c r="O1263" t="inlineStr">
        <is>
          <t>Real</t>
        </is>
      </c>
      <c r="P1263" t="inlineStr">
        <is>
          <t>Pago</t>
        </is>
      </c>
      <c r="Q1263" t="inlineStr">
        <is>
          <t>04/2026</t>
        </is>
      </c>
      <c r="R1263" t="n">
        <v>0</v>
      </c>
    </row>
    <row r="1264">
      <c r="A1264" t="n">
        <v>225151</v>
      </c>
      <c r="B1264" t="inlineStr">
        <is>
          <t>Arcos</t>
        </is>
      </c>
      <c r="C1264" t="inlineStr">
        <is>
          <t>TARCIANA FERREIRA DO CARMO</t>
        </is>
      </c>
      <c r="E1264" s="550" t="n">
        <v>46127</v>
      </c>
      <c r="F1264" s="550" t="n">
        <v>46132</v>
      </c>
      <c r="G1264" t="inlineStr">
        <is>
          <t>Mão de Obra - Salários</t>
        </is>
      </c>
      <c r="H1264" t="inlineStr">
        <is>
          <t>MDO CLT - Salário</t>
        </is>
      </c>
      <c r="J1264" t="n">
        <v>-891.74</v>
      </c>
      <c r="K1264" t="n">
        <v>-891.74</v>
      </c>
      <c r="O1264" t="inlineStr">
        <is>
          <t>Real</t>
        </is>
      </c>
      <c r="P1264" t="inlineStr">
        <is>
          <t>Pago</t>
        </is>
      </c>
      <c r="Q1264" t="inlineStr">
        <is>
          <t>04/2026</t>
        </is>
      </c>
      <c r="R1264" t="n">
        <v>0</v>
      </c>
    </row>
    <row r="1265">
      <c r="A1265" t="n">
        <v>225150</v>
      </c>
      <c r="B1265" t="inlineStr">
        <is>
          <t>Arcos</t>
        </is>
      </c>
      <c r="C1265" t="inlineStr">
        <is>
          <t>SHEILA ALVES DA SILVA</t>
        </is>
      </c>
      <c r="E1265" s="550" t="n">
        <v>46127</v>
      </c>
      <c r="F1265" s="550" t="n">
        <v>46132</v>
      </c>
      <c r="G1265" t="inlineStr">
        <is>
          <t>Mão de Obra - Salários</t>
        </is>
      </c>
      <c r="H1265" t="inlineStr">
        <is>
          <t>MDO CLT - Salário</t>
        </is>
      </c>
      <c r="J1265" t="n">
        <v>-1025.5</v>
      </c>
      <c r="K1265" t="n">
        <v>-1025.5</v>
      </c>
      <c r="O1265" t="inlineStr">
        <is>
          <t>Real</t>
        </is>
      </c>
      <c r="P1265" t="inlineStr">
        <is>
          <t>Pago</t>
        </is>
      </c>
      <c r="Q1265" t="inlineStr">
        <is>
          <t>04/2026</t>
        </is>
      </c>
      <c r="R1265" t="n">
        <v>0</v>
      </c>
    </row>
    <row r="1266">
      <c r="A1266" t="n">
        <v>225149</v>
      </c>
      <c r="B1266" t="inlineStr">
        <is>
          <t>Arcos</t>
        </is>
      </c>
      <c r="C1266" t="inlineStr">
        <is>
          <t>JESSICA ALVES GONCALVES</t>
        </is>
      </c>
      <c r="E1266" s="550" t="n">
        <v>46127</v>
      </c>
      <c r="F1266" s="550" t="n">
        <v>46132</v>
      </c>
      <c r="G1266" t="inlineStr">
        <is>
          <t>Mão de Obra - Salários</t>
        </is>
      </c>
      <c r="H1266" t="inlineStr">
        <is>
          <t>MDO CLT - Salário</t>
        </is>
      </c>
      <c r="J1266" t="n">
        <v>-859.3099999999999</v>
      </c>
      <c r="K1266" t="n">
        <v>-859.3099999999999</v>
      </c>
      <c r="O1266" t="inlineStr">
        <is>
          <t>Real</t>
        </is>
      </c>
      <c r="P1266" t="inlineStr">
        <is>
          <t>Pago</t>
        </is>
      </c>
      <c r="Q1266" t="inlineStr">
        <is>
          <t>04/2026</t>
        </is>
      </c>
      <c r="R1266" t="n">
        <v>0</v>
      </c>
    </row>
    <row r="1267">
      <c r="A1267" t="n">
        <v>227649</v>
      </c>
      <c r="B1267" t="inlineStr">
        <is>
          <t>Arcos</t>
        </is>
      </c>
      <c r="C1267" t="inlineStr">
        <is>
          <t>PETTY CASH ARCOS</t>
        </is>
      </c>
      <c r="D1267" t="inlineStr">
        <is>
          <t>4693 042026</t>
        </is>
      </c>
      <c r="E1267" s="550" t="n">
        <v>46127</v>
      </c>
      <c r="F1267" s="550" t="n">
        <v>46147</v>
      </c>
      <c r="G1267" t="inlineStr">
        <is>
          <t>Utilidades</t>
        </is>
      </c>
      <c r="H1267" t="inlineStr">
        <is>
          <t>Material de Escritorio</t>
        </is>
      </c>
      <c r="I1267" t="inlineStr">
        <is>
          <t xml:space="preserve">REPOSICAO DE ITENS DA CAIXA DE PRIMEIROS SOCORROS - 6100
</t>
        </is>
      </c>
      <c r="J1267" t="n">
        <v>-46.93</v>
      </c>
      <c r="K1267" t="n">
        <v>-46.93</v>
      </c>
      <c r="O1267" t="inlineStr">
        <is>
          <t>Real</t>
        </is>
      </c>
      <c r="P1267" t="inlineStr">
        <is>
          <t>Pago</t>
        </is>
      </c>
      <c r="Q1267" t="inlineStr">
        <is>
          <t>04/2026</t>
        </is>
      </c>
      <c r="R1267" t="n">
        <v>0</v>
      </c>
    </row>
    <row r="1268">
      <c r="A1268" t="n">
        <v>225148</v>
      </c>
      <c r="B1268" t="inlineStr">
        <is>
          <t>Arcos</t>
        </is>
      </c>
      <c r="C1268" t="inlineStr">
        <is>
          <t>JACIARA DOS ANJOS BORGES</t>
        </is>
      </c>
      <c r="E1268" s="550" t="n">
        <v>46127</v>
      </c>
      <c r="F1268" s="550" t="n">
        <v>46132</v>
      </c>
      <c r="G1268" t="inlineStr">
        <is>
          <t>Mão de Obra - Salários</t>
        </is>
      </c>
      <c r="H1268" t="inlineStr">
        <is>
          <t>MDO CLT - Salário</t>
        </is>
      </c>
      <c r="J1268" t="n">
        <v>-775.42</v>
      </c>
      <c r="K1268" t="n">
        <v>-775.42</v>
      </c>
      <c r="O1268" t="inlineStr">
        <is>
          <t>Real</t>
        </is>
      </c>
      <c r="P1268" t="inlineStr">
        <is>
          <t>Pago</t>
        </is>
      </c>
      <c r="Q1268" t="inlineStr">
        <is>
          <t>04/2026</t>
        </is>
      </c>
      <c r="R1268" t="n">
        <v>0</v>
      </c>
    </row>
    <row r="1269">
      <c r="A1269" t="n">
        <v>225146</v>
      </c>
      <c r="B1269" t="inlineStr">
        <is>
          <t>Arcos</t>
        </is>
      </c>
      <c r="C1269" t="inlineStr">
        <is>
          <t>SABRINA MARIA MARCELINO</t>
        </is>
      </c>
      <c r="E1269" s="550" t="n">
        <v>46127</v>
      </c>
      <c r="F1269" s="550" t="n">
        <v>46132</v>
      </c>
      <c r="G1269" t="inlineStr">
        <is>
          <t>Mão de Obra - Salários</t>
        </is>
      </c>
      <c r="H1269" t="inlineStr">
        <is>
          <t>MDO CLT - Salário</t>
        </is>
      </c>
      <c r="J1269" t="n">
        <v>-775.42</v>
      </c>
      <c r="K1269" t="n">
        <v>-775.42</v>
      </c>
      <c r="O1269" t="inlineStr">
        <is>
          <t>Real</t>
        </is>
      </c>
      <c r="P1269" t="inlineStr">
        <is>
          <t>Pago</t>
        </is>
      </c>
      <c r="Q1269" t="inlineStr">
        <is>
          <t>04/2026</t>
        </is>
      </c>
      <c r="R1269" t="n">
        <v>0</v>
      </c>
    </row>
    <row r="1270">
      <c r="A1270" t="n">
        <v>224692</v>
      </c>
      <c r="B1270" t="inlineStr">
        <is>
          <t>Arcos</t>
        </is>
      </c>
      <c r="C1270" t="inlineStr">
        <is>
          <t xml:space="preserve">KAMINO INSTITUICAO DE PAGAMENTO LTDA </t>
        </is>
      </c>
      <c r="E1270" s="550" t="n">
        <v>46127</v>
      </c>
      <c r="F1270" s="550" t="n">
        <v>46127</v>
      </c>
      <c r="G1270" t="inlineStr">
        <is>
          <t>Despesas Financeiras</t>
        </is>
      </c>
      <c r="H1270" t="inlineStr">
        <is>
          <t>Tarifas Bancárias</t>
        </is>
      </c>
      <c r="I1270" t="inlineStr">
        <is>
          <t xml:space="preserve"> Tarifa PIX</t>
        </is>
      </c>
      <c r="J1270" t="n">
        <v>-0.5</v>
      </c>
      <c r="K1270" t="n">
        <v>-0.5</v>
      </c>
      <c r="O1270" t="inlineStr">
        <is>
          <t>Real</t>
        </is>
      </c>
      <c r="P1270" t="inlineStr">
        <is>
          <t>Pago</t>
        </is>
      </c>
      <c r="Q1270" t="inlineStr">
        <is>
          <t>04/2026</t>
        </is>
      </c>
      <c r="R1270" t="n">
        <v>0</v>
      </c>
    </row>
    <row r="1271">
      <c r="A1271" t="n">
        <v>225138</v>
      </c>
      <c r="B1271" t="inlineStr">
        <is>
          <t>Arcos</t>
        </is>
      </c>
      <c r="C1271" t="inlineStr">
        <is>
          <t xml:space="preserve">JONAS LUIZ HANGER DA SILVA </t>
        </is>
      </c>
      <c r="E1271" s="550" t="n">
        <v>46127</v>
      </c>
      <c r="F1271" s="550" t="n">
        <v>46132</v>
      </c>
      <c r="G1271" t="inlineStr">
        <is>
          <t>Mão de Obra - Salários</t>
        </is>
      </c>
      <c r="H1271" t="inlineStr">
        <is>
          <t>MDO CLT - Salário</t>
        </is>
      </c>
      <c r="J1271" t="n">
        <v>-751.54</v>
      </c>
      <c r="K1271" t="n">
        <v>-751.54</v>
      </c>
      <c r="O1271" t="inlineStr">
        <is>
          <t>Real</t>
        </is>
      </c>
      <c r="P1271" t="inlineStr">
        <is>
          <t>Pago</t>
        </is>
      </c>
      <c r="Q1271" t="inlineStr">
        <is>
          <t>04/2026</t>
        </is>
      </c>
      <c r="R1271" t="n">
        <v>0</v>
      </c>
    </row>
    <row r="1272">
      <c r="A1272" t="n">
        <v>225139</v>
      </c>
      <c r="B1272" t="inlineStr">
        <is>
          <t>Arcos</t>
        </is>
      </c>
      <c r="C1272" t="inlineStr">
        <is>
          <t>PATRICK VILLELA</t>
        </is>
      </c>
      <c r="E1272" s="550" t="n">
        <v>46127</v>
      </c>
      <c r="F1272" s="550" t="n">
        <v>46132</v>
      </c>
      <c r="G1272" t="inlineStr">
        <is>
          <t>Mão de Obra - Salários</t>
        </is>
      </c>
      <c r="H1272" t="inlineStr">
        <is>
          <t>MDO CLT - Salário</t>
        </is>
      </c>
      <c r="J1272" t="n">
        <v>-775.42</v>
      </c>
      <c r="K1272" t="n">
        <v>-775.42</v>
      </c>
      <c r="O1272" t="inlineStr">
        <is>
          <t>Real</t>
        </is>
      </c>
      <c r="P1272" t="inlineStr">
        <is>
          <t>Pago</t>
        </is>
      </c>
      <c r="Q1272" t="inlineStr">
        <is>
          <t>04/2026</t>
        </is>
      </c>
      <c r="R1272" t="n">
        <v>0</v>
      </c>
    </row>
    <row r="1273">
      <c r="A1273" t="n">
        <v>225140</v>
      </c>
      <c r="B1273" t="inlineStr">
        <is>
          <t>Arcos</t>
        </is>
      </c>
      <c r="C1273" t="inlineStr">
        <is>
          <t>SONIA DOS ANJOS RAMOS</t>
        </is>
      </c>
      <c r="E1273" s="550" t="n">
        <v>46127</v>
      </c>
      <c r="F1273" s="550" t="n">
        <v>46132</v>
      </c>
      <c r="G1273" t="inlineStr">
        <is>
          <t>Mão de Obra - Salários</t>
        </is>
      </c>
      <c r="H1273" t="inlineStr">
        <is>
          <t>MDO CLT - Salário</t>
        </is>
      </c>
      <c r="J1273" t="n">
        <v>-958.03</v>
      </c>
      <c r="K1273" t="n">
        <v>-958.03</v>
      </c>
      <c r="O1273" t="inlineStr">
        <is>
          <t>Real</t>
        </is>
      </c>
      <c r="P1273" t="inlineStr">
        <is>
          <t>Pago</t>
        </is>
      </c>
      <c r="Q1273" t="inlineStr">
        <is>
          <t>04/2026</t>
        </is>
      </c>
      <c r="R1273" t="n">
        <v>0</v>
      </c>
    </row>
    <row r="1274">
      <c r="A1274" t="n">
        <v>225141</v>
      </c>
      <c r="B1274" t="inlineStr">
        <is>
          <t>Arcos</t>
        </is>
      </c>
      <c r="C1274" t="inlineStr">
        <is>
          <t>GUILHERME RICHARD SANTOS DE OLIVEIRA</t>
        </is>
      </c>
      <c r="E1274" s="550" t="n">
        <v>46127</v>
      </c>
      <c r="F1274" s="550" t="n">
        <v>46132</v>
      </c>
      <c r="G1274" t="inlineStr">
        <is>
          <t>Mão de Obra - Salários</t>
        </is>
      </c>
      <c r="H1274" t="inlineStr">
        <is>
          <t>MDO CLT - Salário</t>
        </is>
      </c>
      <c r="J1274" t="n">
        <v>-775.42</v>
      </c>
      <c r="K1274" t="n">
        <v>-775.42</v>
      </c>
      <c r="O1274" t="inlineStr">
        <is>
          <t>Real</t>
        </is>
      </c>
      <c r="P1274" t="inlineStr">
        <is>
          <t>Pago</t>
        </is>
      </c>
      <c r="Q1274" t="inlineStr">
        <is>
          <t>04/2026</t>
        </is>
      </c>
      <c r="R1274" t="n">
        <v>0</v>
      </c>
    </row>
    <row r="1275">
      <c r="A1275" t="n">
        <v>225142</v>
      </c>
      <c r="B1275" t="inlineStr">
        <is>
          <t>Arcos</t>
        </is>
      </c>
      <c r="C1275" t="inlineStr">
        <is>
          <t xml:space="preserve">FELIPE DEMETRIO DE SOUSA </t>
        </is>
      </c>
      <c r="E1275" s="550" t="n">
        <v>46127</v>
      </c>
      <c r="F1275" s="550" t="n">
        <v>46132</v>
      </c>
      <c r="G1275" t="inlineStr">
        <is>
          <t>Mão de Obra - Salários</t>
        </is>
      </c>
      <c r="H1275" t="inlineStr">
        <is>
          <t>MDO CLT - Salário</t>
        </is>
      </c>
      <c r="J1275" t="n">
        <v>-775.42</v>
      </c>
      <c r="K1275" t="n">
        <v>-775.42</v>
      </c>
      <c r="O1275" t="inlineStr">
        <is>
          <t>Real</t>
        </is>
      </c>
      <c r="P1275" t="inlineStr">
        <is>
          <t>Pago</t>
        </is>
      </c>
      <c r="Q1275" t="inlineStr">
        <is>
          <t>04/2026</t>
        </is>
      </c>
      <c r="R1275" t="n">
        <v>0</v>
      </c>
    </row>
    <row r="1276">
      <c r="A1276" t="n">
        <v>225143</v>
      </c>
      <c r="B1276" t="inlineStr">
        <is>
          <t>Arcos</t>
        </is>
      </c>
      <c r="C1276" t="inlineStr">
        <is>
          <t>FLAVIELLE DA SILVA PEREIRA</t>
        </is>
      </c>
      <c r="E1276" s="550" t="n">
        <v>46127</v>
      </c>
      <c r="F1276" s="550" t="n">
        <v>46132</v>
      </c>
      <c r="G1276" t="inlineStr">
        <is>
          <t>Mão de Obra - Salários</t>
        </is>
      </c>
      <c r="H1276" t="inlineStr">
        <is>
          <t>MDO CLT - Salário</t>
        </is>
      </c>
      <c r="J1276" t="n">
        <v>-747.76</v>
      </c>
      <c r="K1276" t="n">
        <v>-747.76</v>
      </c>
      <c r="O1276" t="inlineStr">
        <is>
          <t>Real</t>
        </is>
      </c>
      <c r="P1276" t="inlineStr">
        <is>
          <t>Pago</t>
        </is>
      </c>
      <c r="Q1276" t="inlineStr">
        <is>
          <t>04/2026</t>
        </is>
      </c>
      <c r="R1276" t="n">
        <v>0</v>
      </c>
    </row>
    <row r="1277">
      <c r="A1277" t="n">
        <v>225144</v>
      </c>
      <c r="B1277" t="inlineStr">
        <is>
          <t>Arcos</t>
        </is>
      </c>
      <c r="C1277" t="inlineStr">
        <is>
          <t>JOÃO PAULO DA SILVA MARCOLINO</t>
        </is>
      </c>
      <c r="E1277" s="550" t="n">
        <v>46127</v>
      </c>
      <c r="F1277" s="550" t="n">
        <v>46132</v>
      </c>
      <c r="G1277" t="inlineStr">
        <is>
          <t>Mão de Obra - Salários</t>
        </is>
      </c>
      <c r="H1277" t="inlineStr">
        <is>
          <t>MDO CLT - Salário</t>
        </is>
      </c>
      <c r="J1277" t="n">
        <v>-899</v>
      </c>
      <c r="K1277" t="n">
        <v>-899</v>
      </c>
      <c r="O1277" t="inlineStr">
        <is>
          <t>Real</t>
        </is>
      </c>
      <c r="P1277" t="inlineStr">
        <is>
          <t>Pago</t>
        </is>
      </c>
      <c r="Q1277" t="inlineStr">
        <is>
          <t>04/2026</t>
        </is>
      </c>
      <c r="R1277" t="n">
        <v>0</v>
      </c>
    </row>
    <row r="1278">
      <c r="A1278" t="n">
        <v>225145</v>
      </c>
      <c r="B1278" t="inlineStr">
        <is>
          <t>Arcos</t>
        </is>
      </c>
      <c r="C1278" t="inlineStr">
        <is>
          <t>LUCIANA DE LIRA SANTOS</t>
        </is>
      </c>
      <c r="E1278" s="550" t="n">
        <v>46127</v>
      </c>
      <c r="F1278" s="550" t="n">
        <v>46132</v>
      </c>
      <c r="G1278" t="inlineStr">
        <is>
          <t>Mão de Obra - Salários</t>
        </is>
      </c>
      <c r="H1278" t="inlineStr">
        <is>
          <t>MDO CLT - Salário</t>
        </is>
      </c>
      <c r="J1278" t="n">
        <v>-775.42</v>
      </c>
      <c r="K1278" t="n">
        <v>-775.42</v>
      </c>
      <c r="O1278" t="inlineStr">
        <is>
          <t>Real</t>
        </is>
      </c>
      <c r="P1278" t="inlineStr">
        <is>
          <t>Pago</t>
        </is>
      </c>
      <c r="Q1278" t="inlineStr">
        <is>
          <t>04/2026</t>
        </is>
      </c>
      <c r="R1278" t="n">
        <v>0</v>
      </c>
    </row>
    <row r="1279">
      <c r="A1279" t="n">
        <v>224589</v>
      </c>
      <c r="B1279" t="inlineStr">
        <is>
          <t>Arcos</t>
        </is>
      </c>
      <c r="C1279" t="inlineStr">
        <is>
          <t xml:space="preserve">KAMINO INSTITUICAO DE PAGAMENTO LTDA </t>
        </is>
      </c>
      <c r="E1279" s="550" t="n">
        <v>46126</v>
      </c>
      <c r="F1279" s="550" t="n">
        <v>46126</v>
      </c>
      <c r="G1279" t="inlineStr">
        <is>
          <t>Despesas Financeiras</t>
        </is>
      </c>
      <c r="H1279" t="inlineStr">
        <is>
          <t>Tarifas Bancárias</t>
        </is>
      </c>
      <c r="I1279" t="inlineStr">
        <is>
          <t xml:space="preserve"> Tarifa PIX </t>
        </is>
      </c>
      <c r="J1279" t="n">
        <v>-0.5</v>
      </c>
      <c r="K1279" t="n">
        <v>-0.5</v>
      </c>
      <c r="O1279" t="inlineStr">
        <is>
          <t>Real</t>
        </is>
      </c>
      <c r="P1279" t="inlineStr">
        <is>
          <t>Pago</t>
        </is>
      </c>
      <c r="Q1279" t="inlineStr">
        <is>
          <t>04/2026</t>
        </is>
      </c>
      <c r="R1279" t="n">
        <v>0</v>
      </c>
    </row>
    <row r="1280">
      <c r="A1280" t="n">
        <v>224241</v>
      </c>
      <c r="B1280" t="inlineStr">
        <is>
          <t>Arcos</t>
        </is>
      </c>
      <c r="C1280" t="inlineStr">
        <is>
          <t>TELEFONICA BRASIL S/A</t>
        </is>
      </c>
      <c r="D1280" t="inlineStr">
        <is>
          <t>0453417513</t>
        </is>
      </c>
      <c r="E1280" s="550" t="n">
        <v>46126</v>
      </c>
      <c r="F1280" s="550" t="n">
        <v>46137</v>
      </c>
      <c r="G1280" t="inlineStr">
        <is>
          <t>Informática e TI</t>
        </is>
      </c>
      <c r="H1280" t="inlineStr">
        <is>
          <t>Telefone</t>
        </is>
      </c>
      <c r="I1280" t="inlineStr">
        <is>
          <t xml:space="preserve"> Rateamento de 127 - Arcos (0.9614%)</t>
        </is>
      </c>
      <c r="J1280" t="n">
        <v>-39.99</v>
      </c>
      <c r="K1280" t="n">
        <v>-39.99</v>
      </c>
      <c r="O1280" t="inlineStr">
        <is>
          <t>Real</t>
        </is>
      </c>
      <c r="P1280" t="inlineStr">
        <is>
          <t>Pago</t>
        </is>
      </c>
      <c r="Q1280" t="inlineStr">
        <is>
          <t>04/2026</t>
        </is>
      </c>
      <c r="R1280" t="n">
        <v>0</v>
      </c>
    </row>
    <row r="1281">
      <c r="A1281" t="n">
        <v>227647</v>
      </c>
      <c r="B1281" t="inlineStr">
        <is>
          <t>Arcos</t>
        </is>
      </c>
      <c r="C1281" t="inlineStr">
        <is>
          <t>PETTY CASH ARCOS</t>
        </is>
      </c>
      <c r="D1281" t="inlineStr">
        <is>
          <t>8 042026</t>
        </is>
      </c>
      <c r="E1281" s="550" t="n">
        <v>46126</v>
      </c>
      <c r="F1281" s="550" t="n">
        <v>46147</v>
      </c>
      <c r="G1281" t="inlineStr">
        <is>
          <t>Utilidades</t>
        </is>
      </c>
      <c r="H1281" t="inlineStr">
        <is>
          <t>Utensilios</t>
        </is>
      </c>
      <c r="I1281" t="inlineStr">
        <is>
          <t xml:space="preserve">REPOSICAO - 6100
</t>
        </is>
      </c>
      <c r="J1281" t="n">
        <v>-8</v>
      </c>
      <c r="K1281" t="n">
        <v>-8</v>
      </c>
      <c r="O1281" t="inlineStr">
        <is>
          <t>Real</t>
        </is>
      </c>
      <c r="P1281" t="inlineStr">
        <is>
          <t>Pago</t>
        </is>
      </c>
      <c r="Q1281" t="inlineStr">
        <is>
          <t>04/2026</t>
        </is>
      </c>
      <c r="R1281" t="n">
        <v>0</v>
      </c>
    </row>
    <row r="1282">
      <c r="A1282" t="n">
        <v>224174</v>
      </c>
      <c r="B1282" t="inlineStr">
        <is>
          <t>Arcos</t>
        </is>
      </c>
      <c r="C1282" t="inlineStr">
        <is>
          <t xml:space="preserve">KAMINO INSTITUICAO DE PAGAMENTO LTDA </t>
        </is>
      </c>
      <c r="E1282" s="550" t="n">
        <v>46125</v>
      </c>
      <c r="F1282" s="550" t="n">
        <v>46125</v>
      </c>
      <c r="G1282" t="inlineStr">
        <is>
          <t>Despesas Financeiras</t>
        </is>
      </c>
      <c r="H1282" t="inlineStr">
        <is>
          <t>Tarifas Bancárias</t>
        </is>
      </c>
      <c r="I1282" t="inlineStr">
        <is>
          <t xml:space="preserve">  Tarifa PIX </t>
        </is>
      </c>
      <c r="J1282" t="n">
        <v>-1.5</v>
      </c>
      <c r="K1282" t="n">
        <v>-1.5</v>
      </c>
      <c r="O1282" t="inlineStr">
        <is>
          <t>Real</t>
        </is>
      </c>
      <c r="P1282" t="inlineStr">
        <is>
          <t>Pago</t>
        </is>
      </c>
      <c r="Q1282" t="inlineStr">
        <is>
          <t>04/2026</t>
        </is>
      </c>
      <c r="R1282" t="n">
        <v>0</v>
      </c>
    </row>
    <row r="1283">
      <c r="A1283" t="n">
        <v>227644</v>
      </c>
      <c r="B1283" t="inlineStr">
        <is>
          <t>Arcos</t>
        </is>
      </c>
      <c r="C1283" t="inlineStr">
        <is>
          <t>PETTY CASH ARCOS</t>
        </is>
      </c>
      <c r="D1283" t="inlineStr">
        <is>
          <t>30310 042026</t>
        </is>
      </c>
      <c r="E1283" s="550" t="n">
        <v>46123</v>
      </c>
      <c r="F1283" s="550" t="n">
        <v>46147</v>
      </c>
      <c r="G1283" t="inlineStr">
        <is>
          <t>Manutenção</t>
        </is>
      </c>
      <c r="H1283" t="inlineStr">
        <is>
          <t>Material de Manutenção</t>
        </is>
      </c>
      <c r="I1283" t="inlineStr">
        <is>
          <t xml:space="preserve">MANUTENCAO DE EMERGENCIA - 6100
</t>
        </is>
      </c>
      <c r="J1283" t="n">
        <v>-303.1</v>
      </c>
      <c r="K1283" t="n">
        <v>-303.1</v>
      </c>
      <c r="O1283" t="inlineStr">
        <is>
          <t>Real</t>
        </is>
      </c>
      <c r="P1283" t="inlineStr">
        <is>
          <t>Pago</t>
        </is>
      </c>
      <c r="Q1283" t="inlineStr">
        <is>
          <t>04/2026</t>
        </is>
      </c>
      <c r="R1283" t="n">
        <v>0</v>
      </c>
    </row>
    <row r="1284">
      <c r="A1284" t="n">
        <v>227645</v>
      </c>
      <c r="B1284" t="inlineStr">
        <is>
          <t>Arcos</t>
        </is>
      </c>
      <c r="C1284" t="inlineStr">
        <is>
          <t>PETTY CASH ARCOS</t>
        </is>
      </c>
      <c r="D1284" t="inlineStr">
        <is>
          <t>48 042026</t>
        </is>
      </c>
      <c r="E1284" s="550" t="n">
        <v>46123</v>
      </c>
      <c r="F1284" s="550" t="n">
        <v>46147</v>
      </c>
      <c r="G1284" t="inlineStr">
        <is>
          <t>Manutenção</t>
        </is>
      </c>
      <c r="H1284" t="inlineStr">
        <is>
          <t>Material de Manutenção</t>
        </is>
      </c>
      <c r="I1284" t="inlineStr">
        <is>
          <t xml:space="preserve">MANUTENCAO DE EMERGENCIA - 6100
</t>
        </is>
      </c>
      <c r="J1284" t="n">
        <v>-48</v>
      </c>
      <c r="K1284" t="n">
        <v>-48</v>
      </c>
      <c r="O1284" t="inlineStr">
        <is>
          <t>Real</t>
        </is>
      </c>
      <c r="P1284" t="inlineStr">
        <is>
          <t>Pago</t>
        </is>
      </c>
      <c r="Q1284" t="inlineStr">
        <is>
          <t>04/2026</t>
        </is>
      </c>
      <c r="R1284" t="n">
        <v>0</v>
      </c>
    </row>
    <row r="1285">
      <c r="A1285" t="n">
        <v>223825</v>
      </c>
      <c r="B1285" t="inlineStr">
        <is>
          <t>Arcos</t>
        </is>
      </c>
      <c r="C1285" t="inlineStr">
        <is>
          <t>TJ CRIACAO E DESENVOLVIMENTO LTDA</t>
        </is>
      </c>
      <c r="D1285" t="inlineStr">
        <is>
          <t>11</t>
        </is>
      </c>
      <c r="E1285" s="550" t="n">
        <v>46122</v>
      </c>
      <c r="F1285" s="550" t="n">
        <v>46122</v>
      </c>
      <c r="G1285" t="inlineStr">
        <is>
          <t>Patrocínio</t>
        </is>
      </c>
      <c r="H1285" t="inlineStr">
        <is>
          <t>(-) Despesas de Patrocínio</t>
        </is>
      </c>
      <c r="I1285" t="inlineStr">
        <is>
          <t xml:space="preserve"> PRODUCAO DE NOVOS UNIFORMES - PARCELA 1/2 - 04/2026</t>
        </is>
      </c>
      <c r="J1285" t="n">
        <v>-6500</v>
      </c>
      <c r="K1285" t="n">
        <v>-6500</v>
      </c>
      <c r="O1285" t="inlineStr">
        <is>
          <t>Real</t>
        </is>
      </c>
      <c r="P1285" t="inlineStr">
        <is>
          <t>Pago</t>
        </is>
      </c>
      <c r="Q1285" t="inlineStr">
        <is>
          <t>04/2026</t>
        </is>
      </c>
      <c r="R1285" t="n">
        <v>0</v>
      </c>
    </row>
    <row r="1286">
      <c r="A1286" t="n">
        <v>223824</v>
      </c>
      <c r="B1286" t="inlineStr">
        <is>
          <t>Arcos</t>
        </is>
      </c>
      <c r="C1286" t="inlineStr">
        <is>
          <t>TJ CRIACAO E DESENVOLVIMENTO LTDA</t>
        </is>
      </c>
      <c r="D1286" t="inlineStr">
        <is>
          <t>12</t>
        </is>
      </c>
      <c r="E1286" s="550" t="n">
        <v>46122</v>
      </c>
      <c r="F1286" s="550" t="n">
        <v>46151</v>
      </c>
      <c r="G1286" t="inlineStr">
        <is>
          <t>Patrocínio</t>
        </is>
      </c>
      <c r="H1286" t="inlineStr">
        <is>
          <t>(-) Despesas de Patrocínio</t>
        </is>
      </c>
      <c r="I1286" t="inlineStr">
        <is>
          <t>PRODUCAO DE NOVOS UNIFORMES - PARCELA 2/2 - 04/2026</t>
        </is>
      </c>
      <c r="J1286" t="n">
        <v>-6500</v>
      </c>
      <c r="K1286" t="n">
        <v>-6500</v>
      </c>
      <c r="O1286" t="inlineStr">
        <is>
          <t>Real</t>
        </is>
      </c>
      <c r="P1286" t="inlineStr">
        <is>
          <t>Pago</t>
        </is>
      </c>
      <c r="Q1286" t="inlineStr">
        <is>
          <t>04/2026</t>
        </is>
      </c>
      <c r="R1286" t="n">
        <v>0</v>
      </c>
    </row>
    <row r="1287">
      <c r="A1287" t="n">
        <v>223972</v>
      </c>
      <c r="B1287" t="inlineStr">
        <is>
          <t>Arcos</t>
        </is>
      </c>
      <c r="C1287" t="inlineStr">
        <is>
          <t xml:space="preserve">KAMINO INSTITUICAO DE PAGAMENTO LTDA </t>
        </is>
      </c>
      <c r="E1287" s="550" t="n">
        <v>46122</v>
      </c>
      <c r="F1287" s="550" t="n">
        <v>46122</v>
      </c>
      <c r="G1287" t="inlineStr">
        <is>
          <t>Despesas Financeiras</t>
        </is>
      </c>
      <c r="H1287" t="inlineStr">
        <is>
          <t>Tarifas Bancárias</t>
        </is>
      </c>
      <c r="I1287" t="inlineStr">
        <is>
          <t xml:space="preserve">   Tarifa PIX</t>
        </is>
      </c>
      <c r="J1287" t="n">
        <v>-4</v>
      </c>
      <c r="K1287" t="n">
        <v>-4</v>
      </c>
      <c r="O1287" t="inlineStr">
        <is>
          <t>Real</t>
        </is>
      </c>
      <c r="P1287" t="inlineStr">
        <is>
          <t>Pago</t>
        </is>
      </c>
      <c r="Q1287" t="inlineStr">
        <is>
          <t>04/2026</t>
        </is>
      </c>
      <c r="R1287" t="n">
        <v>0</v>
      </c>
    </row>
    <row r="1288">
      <c r="A1288" t="n">
        <v>223788</v>
      </c>
      <c r="B1288" t="inlineStr">
        <is>
          <t>Arcos</t>
        </is>
      </c>
      <c r="C1288" t="inlineStr">
        <is>
          <t xml:space="preserve">KAMINO INSTITUICAO DE PAGAMENTO LTDA </t>
        </is>
      </c>
      <c r="E1288" s="550" t="n">
        <v>46121</v>
      </c>
      <c r="F1288" s="550" t="n">
        <v>46121</v>
      </c>
      <c r="G1288" t="inlineStr">
        <is>
          <t>Despesas Financeiras</t>
        </is>
      </c>
      <c r="H1288" t="inlineStr">
        <is>
          <t>Tarifas Bancárias</t>
        </is>
      </c>
      <c r="I1288" t="inlineStr">
        <is>
          <t xml:space="preserve">  Tarifa Transf</t>
        </is>
      </c>
      <c r="J1288" t="n">
        <v>-2</v>
      </c>
      <c r="K1288" t="n">
        <v>-2</v>
      </c>
      <c r="O1288" t="inlineStr">
        <is>
          <t>Real</t>
        </is>
      </c>
      <c r="P1288" t="inlineStr">
        <is>
          <t>Pago</t>
        </is>
      </c>
      <c r="Q1288" t="inlineStr">
        <is>
          <t>04/2026</t>
        </is>
      </c>
      <c r="R1288" t="n">
        <v>0</v>
      </c>
    </row>
    <row r="1289">
      <c r="A1289" t="n">
        <v>229241</v>
      </c>
      <c r="B1289" t="inlineStr">
        <is>
          <t>Arcos</t>
        </is>
      </c>
      <c r="C1289" t="inlineStr">
        <is>
          <t>ZIGPAY LTDAS -ME</t>
        </is>
      </c>
      <c r="E1289" s="550" t="n">
        <v>46121</v>
      </c>
      <c r="F1289" s="550" t="n">
        <v>46121</v>
      </c>
      <c r="G1289" t="inlineStr">
        <is>
          <t>Informática e TI</t>
        </is>
      </c>
      <c r="H1289" t="inlineStr">
        <is>
          <t>Sistemas Gerais - Operacionais</t>
        </is>
      </c>
      <c r="I1289" t="inlineStr">
        <is>
          <t>Taxa de Sistema</t>
        </is>
      </c>
      <c r="J1289" t="n">
        <v>-53.67</v>
      </c>
      <c r="K1289" t="n">
        <v>-53.67</v>
      </c>
      <c r="O1289" t="inlineStr">
        <is>
          <t>Real</t>
        </is>
      </c>
      <c r="P1289" t="inlineStr">
        <is>
          <t>Pago</t>
        </is>
      </c>
      <c r="Q1289" t="inlineStr">
        <is>
          <t>04/2026</t>
        </is>
      </c>
      <c r="R1289" t="n">
        <v>0</v>
      </c>
    </row>
    <row r="1290">
      <c r="A1290" t="n">
        <v>229240</v>
      </c>
      <c r="B1290" t="inlineStr">
        <is>
          <t>Arcos</t>
        </is>
      </c>
      <c r="C1290" t="inlineStr">
        <is>
          <t>ZIGPAY LTDAS -ME</t>
        </is>
      </c>
      <c r="E1290" s="550" t="n">
        <v>46120</v>
      </c>
      <c r="F1290" s="550" t="n">
        <v>46121</v>
      </c>
      <c r="G1290" t="inlineStr">
        <is>
          <t>Informática e TI</t>
        </is>
      </c>
      <c r="H1290" t="inlineStr">
        <is>
          <t>Sistemas Gerais - Operacionais</t>
        </is>
      </c>
      <c r="I1290" t="inlineStr">
        <is>
          <t>Taxa de Sistema</t>
        </is>
      </c>
      <c r="J1290" t="n">
        <v>-157</v>
      </c>
      <c r="K1290" t="n">
        <v>-157</v>
      </c>
      <c r="O1290" t="inlineStr">
        <is>
          <t>Real</t>
        </is>
      </c>
      <c r="P1290" t="inlineStr">
        <is>
          <t>Pago</t>
        </is>
      </c>
      <c r="Q1290" t="inlineStr">
        <is>
          <t>04/2026</t>
        </is>
      </c>
      <c r="R1290" t="n">
        <v>0</v>
      </c>
    </row>
    <row r="1291">
      <c r="A1291" t="n">
        <v>223786</v>
      </c>
      <c r="B1291" t="inlineStr">
        <is>
          <t>Arcos</t>
        </is>
      </c>
      <c r="C1291" t="inlineStr">
        <is>
          <t>MALU RENO MARTINS</t>
        </is>
      </c>
      <c r="D1291" t="inlineStr">
        <is>
          <t>RP0502026</t>
        </is>
      </c>
      <c r="E1291" s="550" t="n">
        <v>46120</v>
      </c>
      <c r="F1291" s="550" t="n">
        <v>46122</v>
      </c>
      <c r="G1291" t="inlineStr">
        <is>
          <t>Investimento - CAPEX</t>
        </is>
      </c>
      <c r="H1291" t="inlineStr">
        <is>
          <t>Investimento - Projetos</t>
        </is>
      </c>
      <c r="I1291" t="inlineStr">
        <is>
          <t>ATIVACAO DE MARCA TANQUERAY NO. TEN – SALA SECRETA - PARC 1/3 - 40%</t>
        </is>
      </c>
      <c r="J1291" t="n">
        <v>-3080</v>
      </c>
      <c r="K1291" t="n">
        <v>-3080</v>
      </c>
      <c r="O1291" t="inlineStr">
        <is>
          <t>Real</t>
        </is>
      </c>
      <c r="P1291" t="inlineStr">
        <is>
          <t>Pago</t>
        </is>
      </c>
      <c r="Q1291" t="inlineStr">
        <is>
          <t>04/2026</t>
        </is>
      </c>
      <c r="R1291" t="n">
        <v>0</v>
      </c>
    </row>
    <row r="1292">
      <c r="A1292" t="n">
        <v>223785</v>
      </c>
      <c r="B1292" t="inlineStr">
        <is>
          <t>Arcos</t>
        </is>
      </c>
      <c r="C1292" t="inlineStr">
        <is>
          <t>MALU RENO MARTINS</t>
        </is>
      </c>
      <c r="D1292" t="inlineStr">
        <is>
          <t>RP0502026</t>
        </is>
      </c>
      <c r="E1292" s="550" t="n">
        <v>46120</v>
      </c>
      <c r="F1292" s="550" t="n">
        <v>46122</v>
      </c>
      <c r="G1292" t="inlineStr">
        <is>
          <t>Investimento - CAPEX</t>
        </is>
      </c>
      <c r="H1292" t="inlineStr">
        <is>
          <t>Investimento - Projetos</t>
        </is>
      </c>
      <c r="I1292" t="inlineStr">
        <is>
          <t>PROJETO DE ACESSIBILIDADE NO LOUNGE - PARC 1/3 - 40%</t>
        </is>
      </c>
      <c r="J1292" t="n">
        <v>-2000</v>
      </c>
      <c r="K1292" t="n">
        <v>-2000</v>
      </c>
      <c r="O1292" t="inlineStr">
        <is>
          <t>Real</t>
        </is>
      </c>
      <c r="P1292" t="inlineStr">
        <is>
          <t>Pago</t>
        </is>
      </c>
      <c r="Q1292" t="inlineStr">
        <is>
          <t>04/2026</t>
        </is>
      </c>
      <c r="R1292" t="n">
        <v>0</v>
      </c>
    </row>
    <row r="1293">
      <c r="A1293" t="n">
        <v>223784</v>
      </c>
      <c r="B1293" t="inlineStr">
        <is>
          <t>Arcos</t>
        </is>
      </c>
      <c r="C1293" t="inlineStr">
        <is>
          <t>MALU RENO MARTINS</t>
        </is>
      </c>
      <c r="D1293" t="inlineStr">
        <is>
          <t>RP0502026</t>
        </is>
      </c>
      <c r="E1293" s="550" t="n">
        <v>46120</v>
      </c>
      <c r="F1293" s="550" t="n">
        <v>46122</v>
      </c>
      <c r="G1293" t="inlineStr">
        <is>
          <t>Investimento - CAPEX</t>
        </is>
      </c>
      <c r="H1293" t="inlineStr">
        <is>
          <t>Investimento - Mobiliário e Decoração</t>
        </is>
      </c>
      <c r="I1293" t="inlineStr">
        <is>
          <t>CURADORIA DE MOBILIARIO - PARC 1/3 - 40%</t>
        </is>
      </c>
      <c r="J1293" t="n">
        <v>-920</v>
      </c>
      <c r="K1293" t="n">
        <v>-920</v>
      </c>
      <c r="O1293" t="inlineStr">
        <is>
          <t>Real</t>
        </is>
      </c>
      <c r="P1293" t="inlineStr">
        <is>
          <t>Pago</t>
        </is>
      </c>
      <c r="Q1293" t="inlineStr">
        <is>
          <t>04/2026</t>
        </is>
      </c>
      <c r="R1293" t="n">
        <v>0</v>
      </c>
    </row>
    <row r="1294">
      <c r="A1294" t="n">
        <v>223568</v>
      </c>
      <c r="B1294" t="inlineStr">
        <is>
          <t>Arcos</t>
        </is>
      </c>
      <c r="C1294" t="inlineStr">
        <is>
          <t>BANCO DO BRASIL SA</t>
        </is>
      </c>
      <c r="E1294" s="550" t="n">
        <v>46120</v>
      </c>
      <c r="F1294" s="550" t="n">
        <v>46120</v>
      </c>
      <c r="G1294" t="inlineStr">
        <is>
          <t>Despesas Financeiras</t>
        </is>
      </c>
      <c r="H1294" t="inlineStr">
        <is>
          <t>Tarifas Bancárias</t>
        </is>
      </c>
      <c r="I1294" t="inlineStr">
        <is>
          <t xml:space="preserve">  Tarifa Pag Salário </t>
        </is>
      </c>
      <c r="J1294" t="n">
        <v>-3.5</v>
      </c>
      <c r="K1294" t="n">
        <v>-3.5</v>
      </c>
      <c r="O1294" t="inlineStr">
        <is>
          <t>Real</t>
        </is>
      </c>
      <c r="P1294" t="inlineStr">
        <is>
          <t>Pago</t>
        </is>
      </c>
      <c r="Q1294" t="inlineStr">
        <is>
          <t>04/2026</t>
        </is>
      </c>
      <c r="R1294" t="n">
        <v>0</v>
      </c>
    </row>
    <row r="1295">
      <c r="A1295" t="n">
        <v>223566</v>
      </c>
      <c r="B1295" t="inlineStr">
        <is>
          <t>Arcos</t>
        </is>
      </c>
      <c r="C1295" t="inlineStr">
        <is>
          <t xml:space="preserve">KAMINO INSTITUICAO DE PAGAMENTO LTDA </t>
        </is>
      </c>
      <c r="E1295" s="550" t="n">
        <v>46120</v>
      </c>
      <c r="F1295" s="550" t="n">
        <v>46120</v>
      </c>
      <c r="G1295" t="inlineStr">
        <is>
          <t>Despesas Financeiras</t>
        </is>
      </c>
      <c r="H1295" t="inlineStr">
        <is>
          <t>Tarifas Bancárias</t>
        </is>
      </c>
      <c r="I1295" t="inlineStr">
        <is>
          <t xml:space="preserve"> Tarifa PIX </t>
        </is>
      </c>
      <c r="J1295" t="n">
        <v>-6</v>
      </c>
      <c r="K1295" t="n">
        <v>-6</v>
      </c>
      <c r="O1295" t="inlineStr">
        <is>
          <t>Real</t>
        </is>
      </c>
      <c r="P1295" t="inlineStr">
        <is>
          <t>Pago</t>
        </is>
      </c>
      <c r="Q1295" t="inlineStr">
        <is>
          <t>04/2026</t>
        </is>
      </c>
      <c r="R1295" t="n">
        <v>0</v>
      </c>
    </row>
    <row r="1296">
      <c r="A1296" t="n">
        <v>227642</v>
      </c>
      <c r="B1296" t="inlineStr">
        <is>
          <t>Arcos</t>
        </is>
      </c>
      <c r="C1296" t="inlineStr">
        <is>
          <t>PETTY CASH ARCOS</t>
        </is>
      </c>
      <c r="D1296" t="inlineStr">
        <is>
          <t>2938 042026</t>
        </is>
      </c>
      <c r="E1296" s="550" t="n">
        <v>46120</v>
      </c>
      <c r="F1296" s="550" t="n">
        <v>46147</v>
      </c>
      <c r="G1296" t="inlineStr">
        <is>
          <t>Custo Mercadoria Vendida</t>
        </is>
      </c>
      <c r="H1296" t="inlineStr">
        <is>
          <t>Insumos - Bebidas</t>
        </is>
      </c>
      <c r="I1296" t="inlineStr">
        <is>
          <t xml:space="preserve">OPERACAO NAO FEZ O PEDIDO - 6100
</t>
        </is>
      </c>
      <c r="J1296" t="n">
        <v>-29.38</v>
      </c>
      <c r="K1296" t="n">
        <v>-29.38</v>
      </c>
      <c r="O1296" t="inlineStr">
        <is>
          <t>Real</t>
        </is>
      </c>
      <c r="P1296" t="inlineStr">
        <is>
          <t>Pago</t>
        </is>
      </c>
      <c r="Q1296" t="inlineStr">
        <is>
          <t>04/2026</t>
        </is>
      </c>
      <c r="R1296" t="n">
        <v>0</v>
      </c>
    </row>
    <row r="1297">
      <c r="A1297" t="n">
        <v>229239</v>
      </c>
      <c r="B1297" t="inlineStr">
        <is>
          <t>Arcos</t>
        </is>
      </c>
      <c r="C1297" t="inlineStr">
        <is>
          <t>ZIGPAY LTDAS -ME</t>
        </is>
      </c>
      <c r="E1297" s="550" t="n">
        <v>46120</v>
      </c>
      <c r="F1297" s="550" t="n">
        <v>46120</v>
      </c>
      <c r="G1297" t="inlineStr">
        <is>
          <t>Informática e TI</t>
        </is>
      </c>
      <c r="H1297" t="inlineStr">
        <is>
          <t>Sistemas Gerais - Operacionais</t>
        </is>
      </c>
      <c r="I1297" t="inlineStr">
        <is>
          <t>Taxa de Sistema</t>
        </is>
      </c>
      <c r="J1297" t="n">
        <v>-46.04</v>
      </c>
      <c r="K1297" t="n">
        <v>-46.04</v>
      </c>
      <c r="O1297" t="inlineStr">
        <is>
          <t>Real</t>
        </is>
      </c>
      <c r="P1297" t="inlineStr">
        <is>
          <t>Pago</t>
        </is>
      </c>
      <c r="Q1297" t="inlineStr">
        <is>
          <t>04/2026</t>
        </is>
      </c>
      <c r="R1297" t="n">
        <v>0</v>
      </c>
    </row>
    <row r="1298">
      <c r="A1298" t="n">
        <v>223090</v>
      </c>
      <c r="B1298" t="inlineStr">
        <is>
          <t>Arcos</t>
        </is>
      </c>
      <c r="C1298" t="inlineStr">
        <is>
          <t>RECEITA FEDERAL</t>
        </is>
      </c>
      <c r="D1298" t="inlineStr">
        <is>
          <t>80 5 26 000770-86</t>
        </is>
      </c>
      <c r="E1298" s="550" t="n">
        <v>46119</v>
      </c>
      <c r="F1298" s="550" t="n">
        <v>46119</v>
      </c>
      <c r="G1298" t="inlineStr">
        <is>
          <t>Serviços de Terceiros</t>
        </is>
      </c>
      <c r="H1298" t="inlineStr">
        <is>
          <t>Assessoria Jurídica</t>
        </is>
      </c>
      <c r="I1298" t="inlineStr">
        <is>
          <t>DARF MULTA CLT</t>
        </is>
      </c>
      <c r="J1298" t="n">
        <v>-2627.24</v>
      </c>
      <c r="K1298" t="n">
        <v>-2627.24</v>
      </c>
      <c r="O1298" t="inlineStr">
        <is>
          <t>Real</t>
        </is>
      </c>
      <c r="P1298" t="inlineStr">
        <is>
          <t>Pago</t>
        </is>
      </c>
      <c r="Q1298" t="inlineStr">
        <is>
          <t>04/2026</t>
        </is>
      </c>
      <c r="R1298" t="n">
        <v>0</v>
      </c>
    </row>
    <row r="1299">
      <c r="A1299" t="n">
        <v>229237</v>
      </c>
      <c r="B1299" t="inlineStr">
        <is>
          <t>Arcos</t>
        </is>
      </c>
      <c r="C1299" t="inlineStr">
        <is>
          <t>ZIGPAY LTDAS -ME</t>
        </is>
      </c>
      <c r="E1299" s="550" t="n">
        <v>46119</v>
      </c>
      <c r="F1299" s="550" t="n">
        <v>46119</v>
      </c>
      <c r="G1299" t="inlineStr">
        <is>
          <t>Informática e TI</t>
        </is>
      </c>
      <c r="H1299" t="inlineStr">
        <is>
          <t>Sistemas Gerais - Operacionais</t>
        </is>
      </c>
      <c r="I1299" t="inlineStr">
        <is>
          <t>Taxa de Sistema</t>
        </is>
      </c>
      <c r="J1299" t="n">
        <v>-47.14</v>
      </c>
      <c r="K1299" t="n">
        <v>-47.14</v>
      </c>
      <c r="O1299" t="inlineStr">
        <is>
          <t>Real</t>
        </is>
      </c>
      <c r="P1299" t="inlineStr">
        <is>
          <t>Pago</t>
        </is>
      </c>
      <c r="Q1299" t="inlineStr">
        <is>
          <t>04/2026</t>
        </is>
      </c>
      <c r="R1299" t="n">
        <v>0</v>
      </c>
    </row>
    <row r="1300">
      <c r="A1300" t="n">
        <v>223009</v>
      </c>
      <c r="B1300" t="inlineStr">
        <is>
          <t>Arcos</t>
        </is>
      </c>
      <c r="C1300" t="inlineStr">
        <is>
          <t xml:space="preserve">MINISTERIO DA FAZENDA </t>
        </is>
      </c>
      <c r="D1300" t="inlineStr">
        <is>
          <t>50109118620264036100</t>
        </is>
      </c>
      <c r="E1300" s="550" t="n">
        <v>46119</v>
      </c>
      <c r="F1300" s="550" t="n">
        <v>46119</v>
      </c>
      <c r="G1300" t="inlineStr">
        <is>
          <t>Serviços de Terceiros</t>
        </is>
      </c>
      <c r="H1300" t="inlineStr">
        <is>
          <t>Assessoria Jurídica</t>
        </is>
      </c>
      <c r="I1300" t="inlineStr">
        <is>
          <t xml:space="preserve">GRU CUSTAS JUDICIAIS INICIAIS -  Mandado de segurança do ARCOS Distribuido - Lucro Presumido - Acréscimo de 10% - Lei Complementar 224/25 </t>
        </is>
      </c>
      <c r="J1300" t="n">
        <v>-50</v>
      </c>
      <c r="K1300" t="n">
        <v>-50</v>
      </c>
      <c r="O1300" t="inlineStr">
        <is>
          <t>Real</t>
        </is>
      </c>
      <c r="P1300" t="inlineStr">
        <is>
          <t>Pago</t>
        </is>
      </c>
      <c r="Q1300" t="inlineStr">
        <is>
          <t>04/2026</t>
        </is>
      </c>
      <c r="R1300" t="n">
        <v>0</v>
      </c>
    </row>
    <row r="1301">
      <c r="A1301" t="n">
        <v>229238</v>
      </c>
      <c r="B1301" t="inlineStr">
        <is>
          <t>Arcos</t>
        </is>
      </c>
      <c r="C1301" t="inlineStr">
        <is>
          <t>ZIGPAY LTDAS -ME</t>
        </is>
      </c>
      <c r="E1301" s="550" t="n">
        <v>46119</v>
      </c>
      <c r="F1301" s="550" t="n">
        <v>46120</v>
      </c>
      <c r="G1301" t="inlineStr">
        <is>
          <t>Informática e TI</t>
        </is>
      </c>
      <c r="H1301" t="inlineStr">
        <is>
          <t>Sistemas Gerais - Operacionais</t>
        </is>
      </c>
      <c r="I1301" t="inlineStr">
        <is>
          <t>Taxa de Sistema</t>
        </is>
      </c>
      <c r="J1301" t="n">
        <v>-138.97</v>
      </c>
      <c r="K1301" t="n">
        <v>-138.97</v>
      </c>
      <c r="O1301" t="inlineStr">
        <is>
          <t>Real</t>
        </is>
      </c>
      <c r="P1301" t="inlineStr">
        <is>
          <t>Pago</t>
        </is>
      </c>
      <c r="Q1301" t="inlineStr">
        <is>
          <t>04/2026</t>
        </is>
      </c>
      <c r="R1301" t="n">
        <v>0</v>
      </c>
    </row>
    <row r="1302">
      <c r="A1302" t="n">
        <v>222406</v>
      </c>
      <c r="B1302" t="inlineStr">
        <is>
          <t>Arcos</t>
        </is>
      </c>
      <c r="C1302" t="inlineStr">
        <is>
          <t>RD STATION</t>
        </is>
      </c>
      <c r="D1302" t="inlineStr">
        <is>
          <t>1076042026</t>
        </is>
      </c>
      <c r="E1302" s="550" t="n">
        <v>46118</v>
      </c>
      <c r="F1302" s="550" t="n">
        <v>46127</v>
      </c>
      <c r="G1302" t="inlineStr">
        <is>
          <t>Marketing</t>
        </is>
      </c>
      <c r="H1302" t="inlineStr">
        <is>
          <t>Ferramentas de Marketing</t>
        </is>
      </c>
      <c r="I1302" t="inlineStr">
        <is>
          <t xml:space="preserve">  Rateamento de 127 - Arcos (7.69%)</t>
        </is>
      </c>
      <c r="J1302" t="n">
        <v>-82.73999999999999</v>
      </c>
      <c r="K1302" t="n">
        <v>-82.73999999999999</v>
      </c>
      <c r="O1302" t="inlineStr">
        <is>
          <t>Real</t>
        </is>
      </c>
      <c r="P1302" t="inlineStr">
        <is>
          <t>Pago</t>
        </is>
      </c>
      <c r="Q1302" t="inlineStr">
        <is>
          <t>04/2026</t>
        </is>
      </c>
      <c r="R1302" t="n">
        <v>0</v>
      </c>
    </row>
    <row r="1303">
      <c r="A1303" t="n">
        <v>229236</v>
      </c>
      <c r="B1303" t="inlineStr">
        <is>
          <t>Arcos</t>
        </is>
      </c>
      <c r="C1303" t="inlineStr">
        <is>
          <t>ZIGPAY LTDAS -ME</t>
        </is>
      </c>
      <c r="E1303" s="550" t="n">
        <v>46118</v>
      </c>
      <c r="F1303" s="550" t="n">
        <v>46119</v>
      </c>
      <c r="G1303" t="inlineStr">
        <is>
          <t>Informática e TI</t>
        </is>
      </c>
      <c r="H1303" t="inlineStr">
        <is>
          <t>Sistemas Gerais - Operacionais</t>
        </is>
      </c>
      <c r="I1303" t="inlineStr">
        <is>
          <t>Taxa de Sistema</t>
        </is>
      </c>
      <c r="J1303" t="n">
        <v>-20.44</v>
      </c>
      <c r="K1303" t="n">
        <v>-20.44</v>
      </c>
      <c r="O1303" t="inlineStr">
        <is>
          <t>Real</t>
        </is>
      </c>
      <c r="P1303" t="inlineStr">
        <is>
          <t>Pago</t>
        </is>
      </c>
      <c r="Q1303" t="inlineStr">
        <is>
          <t>04/2026</t>
        </is>
      </c>
      <c r="R1303" t="n">
        <v>0</v>
      </c>
    </row>
    <row r="1304">
      <c r="A1304" t="n">
        <v>222426</v>
      </c>
      <c r="B1304" t="inlineStr">
        <is>
          <t>Arcos</t>
        </is>
      </c>
      <c r="C1304" t="inlineStr">
        <is>
          <t>RD STATION</t>
        </is>
      </c>
      <c r="D1304" t="inlineStr">
        <is>
          <t>4539042026</t>
        </is>
      </c>
      <c r="E1304" s="550" t="n">
        <v>46118</v>
      </c>
      <c r="F1304" s="550" t="n">
        <v>46127</v>
      </c>
      <c r="G1304" t="inlineStr">
        <is>
          <t>Marketing</t>
        </is>
      </c>
      <c r="H1304" t="inlineStr">
        <is>
          <t>Ferramentas de Marketing</t>
        </is>
      </c>
      <c r="I1304" t="inlineStr">
        <is>
          <t xml:space="preserve">  Rateamento de 127 - Arcos (7.69%)</t>
        </is>
      </c>
      <c r="J1304" t="n">
        <v>-349.05</v>
      </c>
      <c r="K1304" t="n">
        <v>-349.05</v>
      </c>
      <c r="O1304" t="inlineStr">
        <is>
          <t>Real</t>
        </is>
      </c>
      <c r="P1304" t="inlineStr">
        <is>
          <t>Pago</t>
        </is>
      </c>
      <c r="Q1304" t="inlineStr">
        <is>
          <t>04/2026</t>
        </is>
      </c>
      <c r="R1304" t="n">
        <v>0</v>
      </c>
    </row>
    <row r="1305">
      <c r="A1305" t="n">
        <v>222773</v>
      </c>
      <c r="B1305" t="inlineStr">
        <is>
          <t>Arcos</t>
        </is>
      </c>
      <c r="C1305" t="inlineStr">
        <is>
          <t>BANCO DO BRASIL SA</t>
        </is>
      </c>
      <c r="E1305" s="550" t="n">
        <v>46118</v>
      </c>
      <c r="F1305" s="550" t="n">
        <v>46118</v>
      </c>
      <c r="G1305" t="inlineStr">
        <is>
          <t>Despesas Financeiras</t>
        </is>
      </c>
      <c r="H1305" t="inlineStr">
        <is>
          <t>Tarifas Bancárias</t>
        </is>
      </c>
      <c r="J1305" t="n">
        <v>-28</v>
      </c>
      <c r="K1305" t="n">
        <v>-28</v>
      </c>
      <c r="O1305" t="inlineStr">
        <is>
          <t>Real</t>
        </is>
      </c>
      <c r="P1305" t="inlineStr">
        <is>
          <t>Pago</t>
        </is>
      </c>
      <c r="Q1305" t="inlineStr">
        <is>
          <t>04/2026</t>
        </is>
      </c>
      <c r="R1305" t="n">
        <v>0</v>
      </c>
    </row>
    <row r="1306">
      <c r="A1306" t="n">
        <v>229235</v>
      </c>
      <c r="B1306" t="inlineStr">
        <is>
          <t>Arcos</t>
        </is>
      </c>
      <c r="C1306" t="inlineStr">
        <is>
          <t>ZIGPAY LTDAS -ME</t>
        </is>
      </c>
      <c r="E1306" s="550" t="n">
        <v>46117</v>
      </c>
      <c r="F1306" s="550" t="n">
        <v>46118</v>
      </c>
      <c r="G1306" t="inlineStr">
        <is>
          <t>Informática e TI</t>
        </is>
      </c>
      <c r="H1306" t="inlineStr">
        <is>
          <t>Sistemas Gerais - Operacionais</t>
        </is>
      </c>
      <c r="I1306" t="inlineStr">
        <is>
          <t>Taxa de Sistema</t>
        </is>
      </c>
      <c r="J1306" t="n">
        <v>-94.90000000000001</v>
      </c>
      <c r="K1306" t="n">
        <v>-94.90000000000001</v>
      </c>
      <c r="O1306" t="inlineStr">
        <is>
          <t>Real</t>
        </is>
      </c>
      <c r="P1306" t="inlineStr">
        <is>
          <t>Pago</t>
        </is>
      </c>
      <c r="Q1306" t="inlineStr">
        <is>
          <t>04/2026</t>
        </is>
      </c>
      <c r="R1306" t="n">
        <v>0</v>
      </c>
    </row>
    <row r="1307">
      <c r="A1307" t="n">
        <v>227641</v>
      </c>
      <c r="B1307" t="inlineStr">
        <is>
          <t>Arcos</t>
        </is>
      </c>
      <c r="C1307" t="inlineStr">
        <is>
          <t>PETTY CASH ARCOS</t>
        </is>
      </c>
      <c r="D1307" t="inlineStr">
        <is>
          <t>7998 042026</t>
        </is>
      </c>
      <c r="E1307" s="550" t="n">
        <v>46116</v>
      </c>
      <c r="F1307" s="550" t="n">
        <v>46147</v>
      </c>
      <c r="G1307" t="inlineStr">
        <is>
          <t>Utilidades</t>
        </is>
      </c>
      <c r="H1307" t="inlineStr">
        <is>
          <t>Material de Escritorio</t>
        </is>
      </c>
      <c r="I1307" t="inlineStr">
        <is>
          <t xml:space="preserve">REPOSICAO - 6100
</t>
        </is>
      </c>
      <c r="J1307" t="n">
        <v>-79.98</v>
      </c>
      <c r="K1307" t="n">
        <v>-79.98</v>
      </c>
      <c r="O1307" t="inlineStr">
        <is>
          <t>Real</t>
        </is>
      </c>
      <c r="P1307" t="inlineStr">
        <is>
          <t>Pago</t>
        </is>
      </c>
      <c r="Q1307" t="inlineStr">
        <is>
          <t>04/2026</t>
        </is>
      </c>
      <c r="R1307" t="n">
        <v>0</v>
      </c>
    </row>
    <row r="1308">
      <c r="A1308" t="n">
        <v>229234</v>
      </c>
      <c r="B1308" t="inlineStr">
        <is>
          <t>Arcos</t>
        </is>
      </c>
      <c r="C1308" t="inlineStr">
        <is>
          <t>ZIGPAY LTDAS -ME</t>
        </is>
      </c>
      <c r="E1308" s="550" t="n">
        <v>46116</v>
      </c>
      <c r="F1308" s="550" t="n">
        <v>46117</v>
      </c>
      <c r="G1308" t="inlineStr">
        <is>
          <t>Informática e TI</t>
        </is>
      </c>
      <c r="H1308" t="inlineStr">
        <is>
          <t>Sistemas Gerais - Operacionais</t>
        </is>
      </c>
      <c r="I1308" t="inlineStr">
        <is>
          <t>Taxa de Sistema</t>
        </is>
      </c>
      <c r="J1308" t="n">
        <v>-17.76</v>
      </c>
      <c r="K1308" t="n">
        <v>-17.76</v>
      </c>
      <c r="O1308" t="inlineStr">
        <is>
          <t>Real</t>
        </is>
      </c>
      <c r="P1308" t="inlineStr">
        <is>
          <t>Pago</t>
        </is>
      </c>
      <c r="Q1308" t="inlineStr">
        <is>
          <t>04/2026</t>
        </is>
      </c>
      <c r="R1308" t="n">
        <v>0</v>
      </c>
    </row>
    <row r="1309">
      <c r="A1309" t="n">
        <v>229233</v>
      </c>
      <c r="B1309" t="inlineStr">
        <is>
          <t>Arcos</t>
        </is>
      </c>
      <c r="C1309" t="inlineStr">
        <is>
          <t>ZIGPAY LTDAS -ME</t>
        </is>
      </c>
      <c r="E1309" s="550" t="n">
        <v>46116</v>
      </c>
      <c r="F1309" s="550" t="n">
        <v>46117</v>
      </c>
      <c r="G1309" t="inlineStr">
        <is>
          <t>Informática e TI</t>
        </is>
      </c>
      <c r="H1309" t="inlineStr">
        <is>
          <t>Sistemas Gerais - Operacionais</t>
        </is>
      </c>
      <c r="I1309" t="inlineStr">
        <is>
          <t>Taxa de Sistema</t>
        </is>
      </c>
      <c r="J1309" t="n">
        <v>-574.65</v>
      </c>
      <c r="K1309" t="n">
        <v>-574.65</v>
      </c>
      <c r="O1309" t="inlineStr">
        <is>
          <t>Real</t>
        </is>
      </c>
      <c r="P1309" t="inlineStr">
        <is>
          <t>Pago</t>
        </is>
      </c>
      <c r="Q1309" t="inlineStr">
        <is>
          <t>04/2026</t>
        </is>
      </c>
      <c r="R1309" t="n">
        <v>0</v>
      </c>
    </row>
    <row r="1310">
      <c r="A1310" t="n">
        <v>229232</v>
      </c>
      <c r="B1310" t="inlineStr">
        <is>
          <t>Arcos</t>
        </is>
      </c>
      <c r="C1310" t="inlineStr">
        <is>
          <t>ZIGPAY LTDAS -ME</t>
        </is>
      </c>
      <c r="E1310" s="550" t="n">
        <v>46115</v>
      </c>
      <c r="F1310" s="550" t="n">
        <v>46116</v>
      </c>
      <c r="G1310" t="inlineStr">
        <is>
          <t>Informática e TI</t>
        </is>
      </c>
      <c r="H1310" t="inlineStr">
        <is>
          <t>Sistemas Gerais - Operacionais</t>
        </is>
      </c>
      <c r="I1310" t="inlineStr">
        <is>
          <t>Taxa de Sistema</t>
        </is>
      </c>
      <c r="J1310" t="n">
        <v>-15.2</v>
      </c>
      <c r="K1310" t="n">
        <v>-15.2</v>
      </c>
      <c r="O1310" t="inlineStr">
        <is>
          <t>Real</t>
        </is>
      </c>
      <c r="P1310" t="inlineStr">
        <is>
          <t>Pago</t>
        </is>
      </c>
      <c r="Q1310" t="inlineStr">
        <is>
          <t>04/2026</t>
        </is>
      </c>
      <c r="R1310" t="n">
        <v>0</v>
      </c>
    </row>
    <row r="1311">
      <c r="A1311" t="n">
        <v>229231</v>
      </c>
      <c r="B1311" t="inlineStr">
        <is>
          <t>Arcos</t>
        </is>
      </c>
      <c r="C1311" t="inlineStr">
        <is>
          <t>ZIGPAY LTDAS -ME</t>
        </is>
      </c>
      <c r="E1311" s="550" t="n">
        <v>46115</v>
      </c>
      <c r="F1311" s="550" t="n">
        <v>46116</v>
      </c>
      <c r="G1311" t="inlineStr">
        <is>
          <t>Informática e TI</t>
        </is>
      </c>
      <c r="H1311" t="inlineStr">
        <is>
          <t>Sistemas Gerais - Operacionais</t>
        </is>
      </c>
      <c r="I1311" t="inlineStr">
        <is>
          <t>Taxa de Sistema</t>
        </is>
      </c>
      <c r="J1311" t="n">
        <v>-364.75</v>
      </c>
      <c r="K1311" t="n">
        <v>-364.75</v>
      </c>
      <c r="O1311" t="inlineStr">
        <is>
          <t>Real</t>
        </is>
      </c>
      <c r="P1311" t="inlineStr">
        <is>
          <t>Pago</t>
        </is>
      </c>
      <c r="Q1311" t="inlineStr">
        <is>
          <t>04/2026</t>
        </is>
      </c>
      <c r="R1311" t="n">
        <v>0</v>
      </c>
    </row>
    <row r="1312">
      <c r="A1312" t="n">
        <v>229230</v>
      </c>
      <c r="B1312" t="inlineStr">
        <is>
          <t>Arcos</t>
        </is>
      </c>
      <c r="C1312" t="inlineStr">
        <is>
          <t>ZIGPAY LTDAS -ME</t>
        </is>
      </c>
      <c r="E1312" s="550" t="n">
        <v>46114</v>
      </c>
      <c r="F1312" s="550" t="n">
        <v>46114</v>
      </c>
      <c r="G1312" t="inlineStr">
        <is>
          <t>Informática e TI</t>
        </is>
      </c>
      <c r="H1312" t="inlineStr">
        <is>
          <t>Sistemas Gerais - Operacionais</t>
        </is>
      </c>
      <c r="I1312" t="inlineStr">
        <is>
          <t>Taxa de Sistema</t>
        </is>
      </c>
      <c r="J1312" t="n">
        <v>-60.99</v>
      </c>
      <c r="K1312" t="n">
        <v>-60.99</v>
      </c>
      <c r="O1312" t="inlineStr">
        <is>
          <t>Real</t>
        </is>
      </c>
      <c r="P1312" t="inlineStr">
        <is>
          <t>Pago</t>
        </is>
      </c>
      <c r="Q1312" t="inlineStr">
        <is>
          <t>04/2026</t>
        </is>
      </c>
      <c r="R1312" t="n">
        <v>0</v>
      </c>
    </row>
    <row r="1313">
      <c r="A1313" t="n">
        <v>229229</v>
      </c>
      <c r="B1313" t="inlineStr">
        <is>
          <t>Arcos</t>
        </is>
      </c>
      <c r="C1313" t="inlineStr">
        <is>
          <t>ZIGPAY LTDAS -ME</t>
        </is>
      </c>
      <c r="E1313" s="550" t="n">
        <v>46114</v>
      </c>
      <c r="F1313" s="550" t="n">
        <v>46115</v>
      </c>
      <c r="G1313" t="inlineStr">
        <is>
          <t>Informática e TI</t>
        </is>
      </c>
      <c r="H1313" t="inlineStr">
        <is>
          <t>Sistemas Gerais - Operacionais</t>
        </is>
      </c>
      <c r="I1313" t="inlineStr">
        <is>
          <t>Taxa de Sistema</t>
        </is>
      </c>
      <c r="J1313" t="n">
        <v>-210.28</v>
      </c>
      <c r="K1313" t="n">
        <v>-210.28</v>
      </c>
      <c r="O1313" t="inlineStr">
        <is>
          <t>Real</t>
        </is>
      </c>
      <c r="P1313" t="inlineStr">
        <is>
          <t>Pago</t>
        </is>
      </c>
      <c r="Q1313" t="inlineStr">
        <is>
          <t>04/2026</t>
        </is>
      </c>
      <c r="R1313" t="n">
        <v>0</v>
      </c>
    </row>
    <row r="1314">
      <c r="A1314" t="n">
        <v>224526</v>
      </c>
      <c r="B1314" t="inlineStr">
        <is>
          <t>Arcos</t>
        </is>
      </c>
      <c r="C1314" t="inlineStr">
        <is>
          <t>ESTAFF SOLUCOES TECNOLOGICAS DE AGENCIAMENTO LTDA</t>
        </is>
      </c>
      <c r="D1314" t="inlineStr">
        <is>
          <t>786969058</t>
        </is>
      </c>
      <c r="E1314" s="550" t="n">
        <v>46113</v>
      </c>
      <c r="F1314" s="550" t="n">
        <v>46134</v>
      </c>
      <c r="G1314" t="inlineStr">
        <is>
          <t>Mão de Obra - Extra</t>
        </is>
      </c>
      <c r="H1314" t="inlineStr">
        <is>
          <t>Mão de Obra Extra</t>
        </is>
      </c>
      <c r="I1314" t="inlineStr">
        <is>
          <t>MAO DE OBRA EXTRA - PERIODO 06/04 A 12/04 - 04/2026</t>
        </is>
      </c>
      <c r="J1314" t="n">
        <v>-19255.5</v>
      </c>
      <c r="K1314" t="n">
        <v>-19255.5</v>
      </c>
      <c r="O1314" t="inlineStr">
        <is>
          <t>Real</t>
        </is>
      </c>
      <c r="P1314" t="inlineStr">
        <is>
          <t>Pago</t>
        </is>
      </c>
      <c r="Q1314" t="inlineStr">
        <is>
          <t>04/2026</t>
        </is>
      </c>
      <c r="R1314" t="n">
        <v>0</v>
      </c>
    </row>
    <row r="1315">
      <c r="A1315" t="n">
        <v>224487</v>
      </c>
      <c r="B1315" t="inlineStr">
        <is>
          <t>Arcos</t>
        </is>
      </c>
      <c r="C1315" t="inlineStr">
        <is>
          <t>GET IN TECNOLOGIA S.A.</t>
        </is>
      </c>
      <c r="D1315" t="inlineStr">
        <is>
          <t>76081</t>
        </is>
      </c>
      <c r="E1315" s="550" t="n">
        <v>46113</v>
      </c>
      <c r="F1315" s="550" t="n">
        <v>46136</v>
      </c>
      <c r="G1315" t="inlineStr">
        <is>
          <t>Informática e TI</t>
        </is>
      </c>
      <c r="H1315" t="inlineStr">
        <is>
          <t>Sistemas Gerais - Comunicação e Marketing</t>
        </is>
      </c>
      <c r="I1315" t="inlineStr">
        <is>
          <t>SMS POS PAGO - 04/2026</t>
        </is>
      </c>
      <c r="J1315" t="n">
        <v>-218.5</v>
      </c>
      <c r="K1315" t="n">
        <v>-218.5</v>
      </c>
      <c r="O1315" t="inlineStr">
        <is>
          <t>Real</t>
        </is>
      </c>
      <c r="P1315" t="inlineStr">
        <is>
          <t>Pago</t>
        </is>
      </c>
      <c r="Q1315" t="inlineStr">
        <is>
          <t>04/2026</t>
        </is>
      </c>
      <c r="R1315" t="n">
        <v>0</v>
      </c>
    </row>
    <row r="1316">
      <c r="A1316" t="n">
        <v>224532</v>
      </c>
      <c r="B1316" t="inlineStr">
        <is>
          <t>Arcos</t>
        </is>
      </c>
      <c r="C1316" t="inlineStr">
        <is>
          <t>ESTAFF SOLUCOES TECNOLOGICAS DE AGENCIAMENTO LTDA</t>
        </is>
      </c>
      <c r="D1316" t="inlineStr">
        <is>
          <t>786973846</t>
        </is>
      </c>
      <c r="E1316" s="550" t="n">
        <v>46113</v>
      </c>
      <c r="F1316" s="550" t="n">
        <v>46135</v>
      </c>
      <c r="G1316" t="inlineStr">
        <is>
          <t>Mão de Obra - Extra</t>
        </is>
      </c>
      <c r="H1316" t="inlineStr">
        <is>
          <t>Mão de Obra Extra</t>
        </is>
      </c>
      <c r="I1316" t="inlineStr">
        <is>
          <t>MAO DE OBRA EXTRA THEATRO - PERIODO 06/04 A 12/04 - 04/2026</t>
        </is>
      </c>
      <c r="J1316" t="n">
        <v>-7084</v>
      </c>
      <c r="K1316" t="n">
        <v>-7084</v>
      </c>
      <c r="O1316" t="inlineStr">
        <is>
          <t>Real</t>
        </is>
      </c>
      <c r="P1316" t="inlineStr">
        <is>
          <t>Pago</t>
        </is>
      </c>
      <c r="Q1316" t="inlineStr">
        <is>
          <t>04/2026</t>
        </is>
      </c>
      <c r="R1316" t="n">
        <v>0</v>
      </c>
    </row>
    <row r="1317">
      <c r="A1317" t="n">
        <v>199453</v>
      </c>
      <c r="B1317" t="inlineStr">
        <is>
          <t>Arcos</t>
        </is>
      </c>
      <c r="C1317" t="inlineStr">
        <is>
          <t>PUXURI CONSULTORIA LTDA</t>
        </is>
      </c>
      <c r="D1317" t="inlineStr">
        <is>
          <t>147</t>
        </is>
      </c>
      <c r="E1317" s="550" t="n">
        <v>46113</v>
      </c>
      <c r="F1317" s="550" t="n">
        <v>46152</v>
      </c>
      <c r="G1317" t="inlineStr">
        <is>
          <t>Mão de Obra - PJ</t>
        </is>
      </c>
      <c r="H1317" t="inlineStr">
        <is>
          <t>MDO PJ Fixo</t>
        </is>
      </c>
      <c r="I1317" t="inlineStr">
        <is>
          <t xml:space="preserve">SALÁRIO PJ </t>
        </is>
      </c>
      <c r="J1317" t="n">
        <v>-6000</v>
      </c>
      <c r="K1317" t="n">
        <v>-6000</v>
      </c>
      <c r="M1317" t="inlineStr">
        <is>
          <t>CHEFE EXECUTIVO DE COZINHA</t>
        </is>
      </c>
      <c r="N1317" t="inlineStr">
        <is>
          <t xml:space="preserve">  - Squad</t>
        </is>
      </c>
      <c r="O1317" t="inlineStr">
        <is>
          <t>Real</t>
        </is>
      </c>
      <c r="P1317" t="inlineStr">
        <is>
          <t>Pago</t>
        </is>
      </c>
      <c r="Q1317" t="inlineStr">
        <is>
          <t>04/2026</t>
        </is>
      </c>
      <c r="R1317" t="n">
        <v>0</v>
      </c>
    </row>
    <row r="1318">
      <c r="A1318" t="n">
        <v>199588</v>
      </c>
      <c r="B1318" t="inlineStr">
        <is>
          <t>Arcos</t>
        </is>
      </c>
      <c r="C1318" t="inlineStr">
        <is>
          <t>VICTOR ALE DE LIMA SOARES GONÇALVES</t>
        </is>
      </c>
      <c r="D1318" t="inlineStr">
        <is>
          <t>14</t>
        </is>
      </c>
      <c r="E1318" s="550" t="n">
        <v>46113</v>
      </c>
      <c r="F1318" s="550" t="n">
        <v>46152</v>
      </c>
      <c r="G1318" t="inlineStr">
        <is>
          <t>Mão de Obra - PJ</t>
        </is>
      </c>
      <c r="H1318" t="inlineStr">
        <is>
          <t>MDO PJ Fixo</t>
        </is>
      </c>
      <c r="I1318" t="inlineStr">
        <is>
          <t>SALÁRIO PJ</t>
        </is>
      </c>
      <c r="J1318" t="n">
        <v>-4200</v>
      </c>
      <c r="K1318" t="n">
        <v>-4200</v>
      </c>
      <c r="M1318" t="inlineStr">
        <is>
          <t>COORDENADOR</t>
        </is>
      </c>
      <c r="N1318" t="inlineStr">
        <is>
          <t xml:space="preserve">  - Coordenador</t>
        </is>
      </c>
      <c r="O1318" t="inlineStr">
        <is>
          <t>Real</t>
        </is>
      </c>
      <c r="P1318" t="inlineStr">
        <is>
          <t>Pago</t>
        </is>
      </c>
      <c r="Q1318" t="inlineStr">
        <is>
          <t>04/2026</t>
        </is>
      </c>
      <c r="R1318" t="n">
        <v>0</v>
      </c>
    </row>
    <row r="1319">
      <c r="A1319" t="n">
        <v>199576</v>
      </c>
      <c r="B1319" t="inlineStr">
        <is>
          <t>Arcos</t>
        </is>
      </c>
      <c r="C1319" t="inlineStr">
        <is>
          <t>PJ 00092021 - VANESSA FERREIRA DEL SANTO</t>
        </is>
      </c>
      <c r="D1319" t="inlineStr">
        <is>
          <t>318</t>
        </is>
      </c>
      <c r="E1319" s="550" t="n">
        <v>46113</v>
      </c>
      <c r="F1319" s="550" t="n">
        <v>46152</v>
      </c>
      <c r="G1319" t="inlineStr">
        <is>
          <t>Mão de Obra - PJ</t>
        </is>
      </c>
      <c r="H1319" t="inlineStr">
        <is>
          <t>MDO PJ Fixo</t>
        </is>
      </c>
      <c r="I1319" t="inlineStr">
        <is>
          <t>SALÁRIO PJ</t>
        </is>
      </c>
      <c r="J1319" t="n">
        <v>-3000</v>
      </c>
      <c r="K1319" t="n">
        <v>-3000</v>
      </c>
      <c r="M1319" t="inlineStr">
        <is>
          <t>GERENTE FINANCEIRO DO SQUAD</t>
        </is>
      </c>
      <c r="N1319" t="inlineStr">
        <is>
          <t xml:space="preserve">  - Squad</t>
        </is>
      </c>
      <c r="O1319" t="inlineStr">
        <is>
          <t>Real</t>
        </is>
      </c>
      <c r="P1319" t="inlineStr">
        <is>
          <t>Pago</t>
        </is>
      </c>
      <c r="Q1319" t="inlineStr">
        <is>
          <t>04/2026</t>
        </is>
      </c>
      <c r="R1319" t="n">
        <v>0</v>
      </c>
    </row>
    <row r="1320">
      <c r="A1320" t="n">
        <v>199552</v>
      </c>
      <c r="B1320" t="inlineStr">
        <is>
          <t>Arcos</t>
        </is>
      </c>
      <c r="C1320" t="inlineStr">
        <is>
          <t>PJ 55774785000141</t>
        </is>
      </c>
      <c r="D1320" t="inlineStr">
        <is>
          <t>90</t>
        </is>
      </c>
      <c r="E1320" s="550" t="n">
        <v>46113</v>
      </c>
      <c r="F1320" s="550" t="n">
        <v>46152</v>
      </c>
      <c r="G1320" t="inlineStr">
        <is>
          <t>Mão de Obra - PJ</t>
        </is>
      </c>
      <c r="H1320" t="inlineStr">
        <is>
          <t>MDO PJ Fixo</t>
        </is>
      </c>
      <c r="I1320" t="inlineStr">
        <is>
          <t>SALÁRIO PJ</t>
        </is>
      </c>
      <c r="J1320" t="n">
        <v>-1125</v>
      </c>
      <c r="K1320" t="n">
        <v>-1125</v>
      </c>
      <c r="M1320" t="inlineStr">
        <is>
          <t>ANALISTA DE COMPRAS DO SQUAD</t>
        </is>
      </c>
      <c r="N1320" t="inlineStr">
        <is>
          <t xml:space="preserve">  - Squad</t>
        </is>
      </c>
      <c r="O1320" t="inlineStr">
        <is>
          <t>Real</t>
        </is>
      </c>
      <c r="P1320" t="inlineStr">
        <is>
          <t>Pago</t>
        </is>
      </c>
      <c r="Q1320" t="inlineStr">
        <is>
          <t>04/2026</t>
        </is>
      </c>
      <c r="R1320" t="n">
        <v>0</v>
      </c>
    </row>
    <row r="1321">
      <c r="A1321" t="n">
        <v>199540</v>
      </c>
      <c r="B1321" t="inlineStr">
        <is>
          <t>Arcos</t>
        </is>
      </c>
      <c r="C1321" t="inlineStr">
        <is>
          <t>PJ 00132021 - TELES DE ALMEIDA PINTO</t>
        </is>
      </c>
      <c r="D1321" t="inlineStr">
        <is>
          <t>54</t>
        </is>
      </c>
      <c r="E1321" s="550" t="n">
        <v>46113</v>
      </c>
      <c r="F1321" s="550" t="n">
        <v>46152</v>
      </c>
      <c r="G1321" t="inlineStr">
        <is>
          <t>Mão de Obra - PJ</t>
        </is>
      </c>
      <c r="H1321" t="inlineStr">
        <is>
          <t>MDO PJ Fixo</t>
        </is>
      </c>
      <c r="I1321" t="inlineStr">
        <is>
          <t>SALÁRIO PJ</t>
        </is>
      </c>
      <c r="J1321" t="n">
        <v>-5000</v>
      </c>
      <c r="K1321" t="n">
        <v>-5000</v>
      </c>
      <c r="M1321" t="inlineStr">
        <is>
          <t>CHEFE DE BAR SQUAD</t>
        </is>
      </c>
      <c r="N1321" t="inlineStr">
        <is>
          <t xml:space="preserve">  - Squad</t>
        </is>
      </c>
      <c r="O1321" t="inlineStr">
        <is>
          <t>Real</t>
        </is>
      </c>
      <c r="P1321" t="inlineStr">
        <is>
          <t>Pago</t>
        </is>
      </c>
      <c r="Q1321" t="inlineStr">
        <is>
          <t>04/2026</t>
        </is>
      </c>
      <c r="R1321" t="n">
        <v>0</v>
      </c>
    </row>
    <row r="1322">
      <c r="A1322" t="n">
        <v>199526</v>
      </c>
      <c r="B1322" t="inlineStr">
        <is>
          <t>Arcos</t>
        </is>
      </c>
      <c r="C1322" t="inlineStr">
        <is>
          <t>RENATA DIAS PERRONI</t>
        </is>
      </c>
      <c r="D1322" t="inlineStr">
        <is>
          <t>32</t>
        </is>
      </c>
      <c r="E1322" s="550" t="n">
        <v>46113</v>
      </c>
      <c r="F1322" s="550" t="n">
        <v>46152</v>
      </c>
      <c r="G1322" t="inlineStr">
        <is>
          <t>Mão de Obra - PJ</t>
        </is>
      </c>
      <c r="H1322" t="inlineStr">
        <is>
          <t>MDO PJ Fixo</t>
        </is>
      </c>
      <c r="I1322" t="inlineStr">
        <is>
          <t>SALÁRIO PJ</t>
        </is>
      </c>
      <c r="J1322" t="n">
        <v>-3100</v>
      </c>
      <c r="K1322" t="n">
        <v>-3100</v>
      </c>
      <c r="M1322" t="inlineStr">
        <is>
          <t>HOSTESS</t>
        </is>
      </c>
      <c r="N1322" t="inlineStr">
        <is>
          <t xml:space="preserve">  - Hostess</t>
        </is>
      </c>
      <c r="O1322" t="inlineStr">
        <is>
          <t>Real</t>
        </is>
      </c>
      <c r="P1322" t="inlineStr">
        <is>
          <t>Pago</t>
        </is>
      </c>
      <c r="Q1322" t="inlineStr">
        <is>
          <t>04/2026</t>
        </is>
      </c>
      <c r="R1322" t="n">
        <v>0</v>
      </c>
    </row>
    <row r="1323">
      <c r="A1323" t="n">
        <v>199502</v>
      </c>
      <c r="B1323" t="inlineStr">
        <is>
          <t>Arcos</t>
        </is>
      </c>
      <c r="C1323" t="inlineStr">
        <is>
          <t>MARIA EDUARDA RAMOS DE SOUSA</t>
        </is>
      </c>
      <c r="D1323" t="inlineStr">
        <is>
          <t>97</t>
        </is>
      </c>
      <c r="E1323" s="550" t="n">
        <v>46113</v>
      </c>
      <c r="F1323" s="550" t="n">
        <v>46152</v>
      </c>
      <c r="G1323" t="inlineStr">
        <is>
          <t>Mão de Obra - PJ</t>
        </is>
      </c>
      <c r="H1323" t="inlineStr">
        <is>
          <t>MDO PJ Fixo</t>
        </is>
      </c>
      <c r="I1323" t="inlineStr">
        <is>
          <t xml:space="preserve">SALÁRIO PJ </t>
        </is>
      </c>
      <c r="J1323" t="n">
        <v>-4000</v>
      </c>
      <c r="K1323" t="n">
        <v>-4000</v>
      </c>
      <c r="M1323" t="inlineStr">
        <is>
          <t>ANALISTA EXECUTIVA DE EVENTOS</t>
        </is>
      </c>
      <c r="N1323" t="inlineStr">
        <is>
          <t>MDO Terceirizada - Eventos</t>
        </is>
      </c>
      <c r="O1323" t="inlineStr">
        <is>
          <t>Real</t>
        </is>
      </c>
      <c r="P1323" t="inlineStr">
        <is>
          <t>Pago</t>
        </is>
      </c>
      <c r="Q1323" t="inlineStr">
        <is>
          <t>04/2026</t>
        </is>
      </c>
      <c r="R1323" t="n">
        <v>0</v>
      </c>
    </row>
    <row r="1324">
      <c r="A1324" t="n">
        <v>199478</v>
      </c>
      <c r="B1324" t="inlineStr">
        <is>
          <t>Arcos</t>
        </is>
      </c>
      <c r="C1324" t="inlineStr">
        <is>
          <t>PJ 00392023 - LUANY SANTOS DA SILVA</t>
        </is>
      </c>
      <c r="D1324" t="inlineStr">
        <is>
          <t>37</t>
        </is>
      </c>
      <c r="E1324" s="550" t="n">
        <v>46113</v>
      </c>
      <c r="F1324" s="550" t="n">
        <v>46152</v>
      </c>
      <c r="G1324" t="inlineStr">
        <is>
          <t>Mão de Obra - PJ</t>
        </is>
      </c>
      <c r="H1324" t="inlineStr">
        <is>
          <t>MDO PJ Fixo</t>
        </is>
      </c>
      <c r="I1324" t="inlineStr">
        <is>
          <t xml:space="preserve">SALÁRIO PJ </t>
        </is>
      </c>
      <c r="J1324" t="n">
        <v>-3850</v>
      </c>
      <c r="K1324" t="n">
        <v>-3850</v>
      </c>
      <c r="M1324" t="inlineStr">
        <is>
          <t>ADMINISTRATIVO</t>
        </is>
      </c>
      <c r="N1324" t="inlineStr">
        <is>
          <t xml:space="preserve">  - Administrativa</t>
        </is>
      </c>
      <c r="O1324" t="inlineStr">
        <is>
          <t>Real</t>
        </is>
      </c>
      <c r="P1324" t="inlineStr">
        <is>
          <t>Pago</t>
        </is>
      </c>
      <c r="Q1324" t="inlineStr">
        <is>
          <t>04/2026</t>
        </is>
      </c>
      <c r="R1324" t="n">
        <v>0</v>
      </c>
    </row>
    <row r="1325">
      <c r="A1325" t="n">
        <v>223631</v>
      </c>
      <c r="B1325" t="inlineStr">
        <is>
          <t>Arcos</t>
        </is>
      </c>
      <c r="C1325" t="inlineStr">
        <is>
          <t>DESENTUPIDORA PINHEIROS E COMERCIO LTDA ME</t>
        </is>
      </c>
      <c r="D1325" t="inlineStr">
        <is>
          <t>1302</t>
        </is>
      </c>
      <c r="E1325" s="550" t="n">
        <v>46113</v>
      </c>
      <c r="F1325" s="550" t="n">
        <v>46121</v>
      </c>
      <c r="G1325" t="inlineStr">
        <is>
          <t>Utilidades</t>
        </is>
      </c>
      <c r="H1325" t="inlineStr">
        <is>
          <t>Material de Escritorio</t>
        </is>
      </c>
      <c r="I1325" t="inlineStr">
        <is>
          <t>CARIMBO AUTOMATICO - A VISTA</t>
        </is>
      </c>
      <c r="J1325" t="n">
        <v>-28</v>
      </c>
      <c r="K1325" t="n">
        <v>-28</v>
      </c>
      <c r="O1325" t="inlineStr">
        <is>
          <t>Real</t>
        </is>
      </c>
      <c r="P1325" t="inlineStr">
        <is>
          <t>Pago</t>
        </is>
      </c>
      <c r="Q1325" t="inlineStr">
        <is>
          <t>04/2026</t>
        </is>
      </c>
      <c r="R1325" t="n">
        <v>0</v>
      </c>
    </row>
    <row r="1326">
      <c r="A1326" t="n">
        <v>199466</v>
      </c>
      <c r="B1326" t="inlineStr">
        <is>
          <t>Arcos</t>
        </is>
      </c>
      <c r="C1326" t="inlineStr">
        <is>
          <t xml:space="preserve">PJ 00452023 LAISA ROCHA LARANGEIRA </t>
        </is>
      </c>
      <c r="D1326" t="inlineStr">
        <is>
          <t>110</t>
        </is>
      </c>
      <c r="E1326" s="550" t="n">
        <v>46113</v>
      </c>
      <c r="F1326" s="550" t="n">
        <v>46152</v>
      </c>
      <c r="G1326" t="inlineStr">
        <is>
          <t>Mão de Obra - PJ</t>
        </is>
      </c>
      <c r="H1326" t="inlineStr">
        <is>
          <t>MDO PJ Fixo</t>
        </is>
      </c>
      <c r="I1326" t="inlineStr">
        <is>
          <t xml:space="preserve">SALÁRIO PJ </t>
        </is>
      </c>
      <c r="J1326" t="n">
        <v>-3200</v>
      </c>
      <c r="K1326" t="n">
        <v>-3200</v>
      </c>
      <c r="M1326" t="inlineStr">
        <is>
          <t>ASSISTENTE DE MARKETING DO SQUAD</t>
        </is>
      </c>
      <c r="N1326" t="inlineStr">
        <is>
          <t xml:space="preserve">  - Squad</t>
        </is>
      </c>
      <c r="O1326" t="inlineStr">
        <is>
          <t>Real</t>
        </is>
      </c>
      <c r="P1326" t="inlineStr">
        <is>
          <t>Pago</t>
        </is>
      </c>
      <c r="Q1326" t="inlineStr">
        <is>
          <t>04/2026</t>
        </is>
      </c>
      <c r="R1326" t="n">
        <v>0</v>
      </c>
    </row>
    <row r="1327">
      <c r="A1327" t="n">
        <v>221923</v>
      </c>
      <c r="B1327" t="inlineStr">
        <is>
          <t>Arcos</t>
        </is>
      </c>
      <c r="C1327" t="inlineStr">
        <is>
          <t>Easycert Assessoria &amp; Consultoria Empresarial Ltda</t>
        </is>
      </c>
      <c r="D1327" t="inlineStr">
        <is>
          <t>178451179</t>
        </is>
      </c>
      <c r="E1327" s="550" t="n">
        <v>46113</v>
      </c>
      <c r="F1327" s="550" t="n">
        <v>46129</v>
      </c>
      <c r="G1327" t="inlineStr">
        <is>
          <t>Serviços de Terceiros</t>
        </is>
      </c>
      <c r="H1327" t="inlineStr">
        <is>
          <t>Assessoria Contabil</t>
        </is>
      </c>
      <c r="I1327" t="inlineStr">
        <is>
          <t xml:space="preserve">RENOVACAO CERTIFICADO DIGITAL - 04/2026
</t>
        </is>
      </c>
      <c r="J1327" t="n">
        <v>-219</v>
      </c>
      <c r="K1327" t="n">
        <v>-219</v>
      </c>
      <c r="O1327" t="inlineStr">
        <is>
          <t>Real</t>
        </is>
      </c>
      <c r="P1327" t="inlineStr">
        <is>
          <t>Pago</t>
        </is>
      </c>
      <c r="Q1327" t="inlineStr">
        <is>
          <t>04/2026</t>
        </is>
      </c>
      <c r="R1327" t="n">
        <v>0</v>
      </c>
    </row>
    <row r="1328">
      <c r="A1328" t="n">
        <v>219581</v>
      </c>
      <c r="B1328" t="inlineStr">
        <is>
          <t>Arcos</t>
        </is>
      </c>
      <c r="C1328" t="inlineStr">
        <is>
          <t>PJ 59349478000174</t>
        </is>
      </c>
      <c r="D1328" t="inlineStr">
        <is>
          <t>42</t>
        </is>
      </c>
      <c r="E1328" s="550" t="n">
        <v>46113</v>
      </c>
      <c r="F1328" s="550" t="n">
        <v>46152</v>
      </c>
      <c r="G1328" t="inlineStr">
        <is>
          <t>Mão de Obra - PJ</t>
        </is>
      </c>
      <c r="H1328" t="inlineStr">
        <is>
          <t>MDO PJ Fixo</t>
        </is>
      </c>
      <c r="I1328" t="inlineStr">
        <is>
          <t xml:space="preserve">SALÁRIO PJ </t>
        </is>
      </c>
      <c r="J1328" t="n">
        <v>-4200</v>
      </c>
      <c r="K1328" t="n">
        <v>-4200</v>
      </c>
      <c r="M1328" t="inlineStr">
        <is>
          <t>COORDENADOR</t>
        </is>
      </c>
      <c r="N1328" t="inlineStr">
        <is>
          <t xml:space="preserve">  - Coordenador</t>
        </is>
      </c>
      <c r="O1328" t="inlineStr">
        <is>
          <t>Real</t>
        </is>
      </c>
      <c r="P1328" t="inlineStr">
        <is>
          <t>Pago</t>
        </is>
      </c>
      <c r="Q1328" t="inlineStr">
        <is>
          <t>04/2026</t>
        </is>
      </c>
      <c r="R1328" t="n">
        <v>0</v>
      </c>
    </row>
    <row r="1329">
      <c r="A1329" t="n">
        <v>198584</v>
      </c>
      <c r="B1329" t="inlineStr">
        <is>
          <t>Arcos</t>
        </is>
      </c>
      <c r="C1329" t="inlineStr">
        <is>
          <t>AMANDA FUCCIA DE SOUZA</t>
        </is>
      </c>
      <c r="D1329" t="inlineStr">
        <is>
          <t>103</t>
        </is>
      </c>
      <c r="E1329" s="550" t="n">
        <v>46113</v>
      </c>
      <c r="F1329" s="550" t="n">
        <v>46122</v>
      </c>
      <c r="G1329" t="inlineStr">
        <is>
          <t>Manutenção</t>
        </is>
      </c>
      <c r="H1329" t="inlineStr">
        <is>
          <t>Decoração/Paisagismo e Jardinagem</t>
        </is>
      </c>
      <c r="I1329" t="inlineStr">
        <is>
          <t xml:space="preserve">PAISAGISMO/JARDINAGEM - BOTANICA </t>
        </is>
      </c>
      <c r="J1329" t="n">
        <v>-3013.5</v>
      </c>
      <c r="K1329" t="n">
        <v>-3013.5</v>
      </c>
      <c r="O1329" t="inlineStr">
        <is>
          <t>Real</t>
        </is>
      </c>
      <c r="P1329" t="inlineStr">
        <is>
          <t>Pago</t>
        </is>
      </c>
      <c r="Q1329" t="inlineStr">
        <is>
          <t>04/2026</t>
        </is>
      </c>
      <c r="R1329" t="n">
        <v>0</v>
      </c>
    </row>
    <row r="1330">
      <c r="A1330" t="n">
        <v>205047</v>
      </c>
      <c r="B1330" t="inlineStr">
        <is>
          <t>Arcos</t>
        </is>
      </c>
      <c r="C1330" t="inlineStr">
        <is>
          <t>PJ 43960118000174 - DIEGO OLIVEIRA SANTANA</t>
        </is>
      </c>
      <c r="D1330" t="inlineStr">
        <is>
          <t>78</t>
        </is>
      </c>
      <c r="E1330" s="550" t="n">
        <v>46113</v>
      </c>
      <c r="F1330" s="550" t="n">
        <v>46152</v>
      </c>
      <c r="G1330" t="inlineStr">
        <is>
          <t>Mão de Obra - PJ</t>
        </is>
      </c>
      <c r="H1330" t="inlineStr">
        <is>
          <t>MDO PJ Fixo</t>
        </is>
      </c>
      <c r="I1330" t="inlineStr">
        <is>
          <t xml:space="preserve">SALÁRIO PJ </t>
        </is>
      </c>
      <c r="J1330" t="n">
        <v>-3100</v>
      </c>
      <c r="K1330" t="n">
        <v>-3100</v>
      </c>
      <c r="M1330" t="inlineStr">
        <is>
          <t>HOSTESS</t>
        </is>
      </c>
      <c r="N1330" t="inlineStr">
        <is>
          <t xml:space="preserve">  - Hostess</t>
        </is>
      </c>
      <c r="O1330" t="inlineStr">
        <is>
          <t>Real</t>
        </is>
      </c>
      <c r="P1330" t="inlineStr">
        <is>
          <t>Pago</t>
        </is>
      </c>
      <c r="Q1330" t="inlineStr">
        <is>
          <t>04/2026</t>
        </is>
      </c>
      <c r="R1330" t="n">
        <v>0</v>
      </c>
    </row>
    <row r="1331">
      <c r="A1331" t="n">
        <v>219867</v>
      </c>
      <c r="B1331" t="inlineStr">
        <is>
          <t>Arcos</t>
        </is>
      </c>
      <c r="C1331" t="inlineStr">
        <is>
          <t>RD GESTAO E SISTEMAS S.A.</t>
        </is>
      </c>
      <c r="D1331" t="inlineStr">
        <is>
          <t>RP0032026</t>
        </is>
      </c>
      <c r="E1331" s="550" t="n">
        <v>46113</v>
      </c>
      <c r="F1331" s="550" t="n">
        <v>46168</v>
      </c>
      <c r="G1331" t="inlineStr">
        <is>
          <t>Marketing</t>
        </is>
      </c>
      <c r="H1331" t="inlineStr">
        <is>
          <t>Ferramentas de Marketing</t>
        </is>
      </c>
      <c r="I1331" t="inlineStr">
        <is>
          <t>DISPARO DE EMAILS (REEMBOLSO FACUNDO) - 04/2026</t>
        </is>
      </c>
      <c r="J1331" t="n">
        <v>-1034.45</v>
      </c>
      <c r="K1331" t="n">
        <v>-1034.45</v>
      </c>
      <c r="O1331" t="inlineStr">
        <is>
          <t>Real</t>
        </is>
      </c>
      <c r="P1331" t="inlineStr">
        <is>
          <t>Pago</t>
        </is>
      </c>
      <c r="Q1331" t="inlineStr">
        <is>
          <t>04/2026</t>
        </is>
      </c>
      <c r="R1331" t="n">
        <v>0</v>
      </c>
    </row>
    <row r="1332">
      <c r="A1332" t="n">
        <v>220432</v>
      </c>
      <c r="B1332" t="inlineStr">
        <is>
          <t>Arcos</t>
        </is>
      </c>
      <c r="C1332" t="inlineStr">
        <is>
          <t>SABRINA MARIA MARCELINO</t>
        </is>
      </c>
      <c r="D1332" t="inlineStr">
        <is>
          <t>56756 042026</t>
        </is>
      </c>
      <c r="E1332" s="550" t="n">
        <v>46113</v>
      </c>
      <c r="F1332" s="550" t="n">
        <v>46112</v>
      </c>
      <c r="G1332" t="inlineStr">
        <is>
          <t>Mão de Obra - Benefícios</t>
        </is>
      </c>
      <c r="H1332" t="inlineStr">
        <is>
          <t xml:space="preserve">  -  Vale-transporte</t>
        </is>
      </c>
      <c r="I1332" t="inlineStr">
        <is>
          <t xml:space="preserve"> VT SABRINA COMPL. COMP. 04/2026</t>
        </is>
      </c>
      <c r="J1332" t="n">
        <v>-567.5599999999999</v>
      </c>
      <c r="K1332" t="n">
        <v>-567.5599999999999</v>
      </c>
      <c r="O1332" t="inlineStr">
        <is>
          <t>Real</t>
        </is>
      </c>
      <c r="P1332" t="inlineStr">
        <is>
          <t>Pago</t>
        </is>
      </c>
      <c r="Q1332" t="inlineStr">
        <is>
          <t>04/2026</t>
        </is>
      </c>
      <c r="R1332" t="n">
        <v>0</v>
      </c>
    </row>
    <row r="1333">
      <c r="A1333" t="n">
        <v>216073</v>
      </c>
      <c r="B1333" t="inlineStr">
        <is>
          <t>Arcos</t>
        </is>
      </c>
      <c r="C1333" t="inlineStr">
        <is>
          <t>FABRICA DE BARES SERVICOS LTDA FB</t>
        </is>
      </c>
      <c r="D1333" t="inlineStr">
        <is>
          <t>ND26-2026</t>
        </is>
      </c>
      <c r="E1333" s="550" t="n">
        <v>46113</v>
      </c>
      <c r="F1333" s="550" t="n">
        <v>46162</v>
      </c>
      <c r="G1333" t="inlineStr">
        <is>
          <t>Serviços de Terceiros</t>
        </is>
      </c>
      <c r="H1333" t="inlineStr">
        <is>
          <t>Assessoria RH</t>
        </is>
      </c>
      <c r="I1333" t="inlineStr">
        <is>
          <t>ASSESSORIA RH - 04/2026</t>
        </is>
      </c>
      <c r="J1333" t="n">
        <v>-1100</v>
      </c>
      <c r="K1333" t="n">
        <v>-1100</v>
      </c>
      <c r="O1333" t="inlineStr">
        <is>
          <t>Real</t>
        </is>
      </c>
      <c r="P1333" t="inlineStr">
        <is>
          <t>Pago</t>
        </is>
      </c>
      <c r="Q1333" t="inlineStr">
        <is>
          <t>04/2026</t>
        </is>
      </c>
      <c r="R1333" t="n">
        <v>0</v>
      </c>
    </row>
    <row r="1334">
      <c r="A1334" t="n">
        <v>221455</v>
      </c>
      <c r="B1334" t="inlineStr">
        <is>
          <t>Arcos</t>
        </is>
      </c>
      <c r="C1334" t="inlineStr">
        <is>
          <t>PETTY CASH ARCOS</t>
        </is>
      </c>
      <c r="D1334" t="inlineStr">
        <is>
          <t>5998 032023</t>
        </is>
      </c>
      <c r="E1334" s="550" t="n">
        <v>46113</v>
      </c>
      <c r="F1334" s="550" t="n">
        <v>46117</v>
      </c>
      <c r="G1334" t="inlineStr">
        <is>
          <t>Manutenção</t>
        </is>
      </c>
      <c r="H1334" t="inlineStr">
        <is>
          <t>Material de Manutenção</t>
        </is>
      </c>
      <c r="I1334" t="inlineStr">
        <is>
          <t>MANUTENCAO DE EMERGENCIA - 6100</t>
        </is>
      </c>
      <c r="J1334" t="n">
        <v>-59.98</v>
      </c>
      <c r="K1334" t="n">
        <v>-59.98</v>
      </c>
      <c r="O1334" t="inlineStr">
        <is>
          <t>Real</t>
        </is>
      </c>
      <c r="P1334" t="inlineStr">
        <is>
          <t>Pago</t>
        </is>
      </c>
      <c r="Q1334" t="inlineStr">
        <is>
          <t>04/2026</t>
        </is>
      </c>
      <c r="R1334" t="n">
        <v>0</v>
      </c>
    </row>
    <row r="1335">
      <c r="A1335" t="n">
        <v>216067</v>
      </c>
      <c r="B1335" t="inlineStr">
        <is>
          <t>Arcos</t>
        </is>
      </c>
      <c r="C1335" t="inlineStr">
        <is>
          <t>FAB CANNE</t>
        </is>
      </c>
      <c r="D1335" t="inlineStr">
        <is>
          <t>476281 042026</t>
        </is>
      </c>
      <c r="E1335" s="550" t="n">
        <v>46113</v>
      </c>
      <c r="F1335" s="550" t="n">
        <v>46122</v>
      </c>
      <c r="G1335" t="inlineStr">
        <is>
          <t>Mão de Obra - Encargos e Provisões</t>
        </is>
      </c>
      <c r="H1335" t="inlineStr">
        <is>
          <t xml:space="preserve">  -  Férias</t>
        </is>
      </c>
      <c r="I1335" t="inlineStr">
        <is>
          <t>04/2026 - Férias 30 dias a partir de 14/04/2026.</t>
        </is>
      </c>
      <c r="J1335" t="n">
        <v>-4762.81</v>
      </c>
      <c r="K1335" t="n">
        <v>-4762.81</v>
      </c>
      <c r="O1335" t="inlineStr">
        <is>
          <t>Real</t>
        </is>
      </c>
      <c r="P1335" t="inlineStr">
        <is>
          <t>Pago</t>
        </is>
      </c>
      <c r="Q1335" t="inlineStr">
        <is>
          <t>04/2026</t>
        </is>
      </c>
      <c r="R1335" t="n">
        <v>0</v>
      </c>
    </row>
    <row r="1336">
      <c r="A1336" t="n">
        <v>221687</v>
      </c>
      <c r="B1336" t="inlineStr">
        <is>
          <t>Arcos</t>
        </is>
      </c>
      <c r="C1336" t="inlineStr">
        <is>
          <t>FLAVIELLE DA SILVA PEREIRA</t>
        </is>
      </c>
      <c r="D1336" t="inlineStr">
        <is>
          <t>71720 042026</t>
        </is>
      </c>
      <c r="E1336" s="550" t="n">
        <v>46113</v>
      </c>
      <c r="F1336" s="550" t="n">
        <v>46119</v>
      </c>
      <c r="G1336" t="inlineStr">
        <is>
          <t>Mão de Obra - Benefícios</t>
        </is>
      </c>
      <c r="H1336" t="inlineStr">
        <is>
          <t xml:space="preserve">  -  Vale-transporte</t>
        </is>
      </c>
      <c r="I1336" t="inlineStr">
        <is>
          <t>VT NOVO ADMITIDO COMP. 04/2026</t>
        </is>
      </c>
      <c r="J1336" t="n">
        <v>-717.2</v>
      </c>
      <c r="K1336" t="n">
        <v>-717.2</v>
      </c>
      <c r="O1336" t="inlineStr">
        <is>
          <t>Real</t>
        </is>
      </c>
      <c r="P1336" t="inlineStr">
        <is>
          <t>Pago</t>
        </is>
      </c>
      <c r="Q1336" t="inlineStr">
        <is>
          <t>04/2026</t>
        </is>
      </c>
      <c r="R1336" t="n">
        <v>0</v>
      </c>
    </row>
    <row r="1337">
      <c r="A1337" t="n">
        <v>223563</v>
      </c>
      <c r="B1337" t="inlineStr">
        <is>
          <t>Arcos</t>
        </is>
      </c>
      <c r="C1337" t="inlineStr">
        <is>
          <t>VICTOR SARAIVA ZANELATO ANDRADE</t>
        </is>
      </c>
      <c r="D1337" t="inlineStr">
        <is>
          <t>229827 032026</t>
        </is>
      </c>
      <c r="E1337" s="550" t="n">
        <v>46113</v>
      </c>
      <c r="F1337" s="550" t="n">
        <v>46128</v>
      </c>
      <c r="G1337" t="inlineStr">
        <is>
          <t>Mão de Obra - Encargos e Provisões</t>
        </is>
      </c>
      <c r="H1337" t="inlineStr">
        <is>
          <t xml:space="preserve">  -  Rescisão</t>
        </is>
      </c>
      <c r="I1337" t="inlineStr">
        <is>
          <t xml:space="preserve">04/2026 - Pedido Demissão - 07/04/20226 - Sem cumprimento do aviso.
</t>
        </is>
      </c>
      <c r="J1337" t="n">
        <v>-2298.27</v>
      </c>
      <c r="K1337" t="n">
        <v>-2298.27</v>
      </c>
      <c r="O1337" t="inlineStr">
        <is>
          <t>Real</t>
        </is>
      </c>
      <c r="P1337" t="inlineStr">
        <is>
          <t>Pago</t>
        </is>
      </c>
      <c r="Q1337" t="inlineStr">
        <is>
          <t>04/2026</t>
        </is>
      </c>
      <c r="R1337" t="n">
        <v>0</v>
      </c>
    </row>
    <row r="1338">
      <c r="A1338" t="n">
        <v>199366</v>
      </c>
      <c r="B1338" t="inlineStr">
        <is>
          <t>Arcos</t>
        </is>
      </c>
      <c r="C1338" t="inlineStr">
        <is>
          <t>ALISSON MARCELO DOS SANTOS OLIVEIRA</t>
        </is>
      </c>
      <c r="D1338" t="inlineStr">
        <is>
          <t>35</t>
        </is>
      </c>
      <c r="E1338" s="550" t="n">
        <v>46113</v>
      </c>
      <c r="F1338" s="550" t="n">
        <v>46152</v>
      </c>
      <c r="G1338" t="inlineStr">
        <is>
          <t>Mão de Obra - PJ</t>
        </is>
      </c>
      <c r="H1338" t="inlineStr">
        <is>
          <t>MDO PJ Fixo</t>
        </is>
      </c>
      <c r="I1338" t="inlineStr">
        <is>
          <t xml:space="preserve">SALÁRIO PJ </t>
        </is>
      </c>
      <c r="J1338" t="n">
        <v>-4200</v>
      </c>
      <c r="K1338" t="n">
        <v>-4200</v>
      </c>
      <c r="M1338" t="inlineStr">
        <is>
          <t>COORDENADOR</t>
        </is>
      </c>
      <c r="N1338" t="inlineStr">
        <is>
          <t xml:space="preserve">  - Coordenador</t>
        </is>
      </c>
      <c r="O1338" t="inlineStr">
        <is>
          <t>Real</t>
        </is>
      </c>
      <c r="P1338" t="inlineStr">
        <is>
          <t>Pago</t>
        </is>
      </c>
      <c r="Q1338" t="inlineStr">
        <is>
          <t>04/2026</t>
        </is>
      </c>
      <c r="R1338" t="n">
        <v>0</v>
      </c>
    </row>
    <row r="1339">
      <c r="A1339" t="n">
        <v>199378</v>
      </c>
      <c r="B1339" t="inlineStr">
        <is>
          <t>Arcos</t>
        </is>
      </c>
      <c r="C1339" t="inlineStr">
        <is>
          <t xml:space="preserve">PJ 00482024  BARBARA SARMENTO ABIB </t>
        </is>
      </c>
      <c r="D1339" t="inlineStr">
        <is>
          <t>61</t>
        </is>
      </c>
      <c r="E1339" s="550" t="n">
        <v>46113</v>
      </c>
      <c r="F1339" s="550" t="n">
        <v>46152</v>
      </c>
      <c r="G1339" t="inlineStr">
        <is>
          <t>Mão de Obra - PJ</t>
        </is>
      </c>
      <c r="H1339" t="inlineStr">
        <is>
          <t>MDO PJ Fixo</t>
        </is>
      </c>
      <c r="I1339" t="inlineStr">
        <is>
          <t xml:space="preserve">SALÁRIO PJ </t>
        </is>
      </c>
      <c r="J1339" t="n">
        <v>-4000</v>
      </c>
      <c r="K1339" t="n">
        <v>-4000</v>
      </c>
      <c r="M1339" t="inlineStr">
        <is>
          <t>SUB CHEFE DE COZINHA</t>
        </is>
      </c>
      <c r="N1339" t="inlineStr">
        <is>
          <t xml:space="preserve">  - Sub Chefe de Cozinha</t>
        </is>
      </c>
      <c r="O1339" t="inlineStr">
        <is>
          <t>Real</t>
        </is>
      </c>
      <c r="P1339" t="inlineStr">
        <is>
          <t>Pago</t>
        </is>
      </c>
      <c r="Q1339" t="inlineStr">
        <is>
          <t>04/2026</t>
        </is>
      </c>
      <c r="R1339" t="n">
        <v>0</v>
      </c>
    </row>
    <row r="1340">
      <c r="A1340" t="n">
        <v>199390</v>
      </c>
      <c r="B1340" t="inlineStr">
        <is>
          <t>Arcos</t>
        </is>
      </c>
      <c r="C1340" t="inlineStr">
        <is>
          <t>DAIANY LOPES BONFIM</t>
        </is>
      </c>
      <c r="D1340" t="inlineStr">
        <is>
          <t>22</t>
        </is>
      </c>
      <c r="E1340" s="550" t="n">
        <v>46113</v>
      </c>
      <c r="F1340" s="550" t="n">
        <v>46152</v>
      </c>
      <c r="G1340" t="inlineStr">
        <is>
          <t>Mão de Obra - PJ</t>
        </is>
      </c>
      <c r="H1340" t="inlineStr">
        <is>
          <t>MDO PJ Fixo</t>
        </is>
      </c>
      <c r="I1340" t="inlineStr">
        <is>
          <t xml:space="preserve">SALÁRIO PJ </t>
        </is>
      </c>
      <c r="J1340" t="n">
        <v>-3100</v>
      </c>
      <c r="K1340" t="n">
        <v>-3100</v>
      </c>
      <c r="M1340" t="inlineStr">
        <is>
          <t>HOSTESS</t>
        </is>
      </c>
      <c r="N1340" t="inlineStr">
        <is>
          <t xml:space="preserve">  - Hostess</t>
        </is>
      </c>
      <c r="O1340" t="inlineStr">
        <is>
          <t>Real</t>
        </is>
      </c>
      <c r="P1340" t="inlineStr">
        <is>
          <t>Pago</t>
        </is>
      </c>
      <c r="Q1340" t="inlineStr">
        <is>
          <t>04/2026</t>
        </is>
      </c>
      <c r="R1340" t="n">
        <v>0</v>
      </c>
    </row>
    <row r="1341">
      <c r="A1341" t="n">
        <v>199403</v>
      </c>
      <c r="B1341" t="inlineStr">
        <is>
          <t>Arcos</t>
        </is>
      </c>
      <c r="C1341" t="inlineStr">
        <is>
          <t>FELIPE FERREIRA FRANCA 36496185832</t>
        </is>
      </c>
      <c r="D1341" t="inlineStr">
        <is>
          <t>81</t>
        </is>
      </c>
      <c r="E1341" s="550" t="n">
        <v>46113</v>
      </c>
      <c r="F1341" s="550" t="n">
        <v>46152</v>
      </c>
      <c r="G1341" t="inlineStr">
        <is>
          <t>Mão de Obra - PJ</t>
        </is>
      </c>
      <c r="H1341" t="inlineStr">
        <is>
          <t>MDO PJ Fixo</t>
        </is>
      </c>
      <c r="I1341" t="inlineStr">
        <is>
          <t xml:space="preserve">SALÁRIO PJ </t>
        </is>
      </c>
      <c r="J1341" t="n">
        <v>-10000</v>
      </c>
      <c r="K1341" t="n">
        <v>-10000</v>
      </c>
      <c r="M1341" t="inlineStr">
        <is>
          <t>LIDER DE SQUAD</t>
        </is>
      </c>
      <c r="N1341" t="inlineStr">
        <is>
          <t xml:space="preserve">  - Squad</t>
        </is>
      </c>
      <c r="O1341" t="inlineStr">
        <is>
          <t>Real</t>
        </is>
      </c>
      <c r="P1341" t="inlineStr">
        <is>
          <t>Pago</t>
        </is>
      </c>
      <c r="Q1341" t="inlineStr">
        <is>
          <t>04/2026</t>
        </is>
      </c>
      <c r="R1341" t="n">
        <v>0</v>
      </c>
    </row>
    <row r="1342">
      <c r="A1342" t="n">
        <v>199428</v>
      </c>
      <c r="B1342" t="inlineStr">
        <is>
          <t>Arcos</t>
        </is>
      </c>
      <c r="C1342" t="inlineStr">
        <is>
          <t>PJ 00492024 - ISABELLA FERNANDES GOMES</t>
        </is>
      </c>
      <c r="D1342" t="inlineStr">
        <is>
          <t>82</t>
        </is>
      </c>
      <c r="E1342" s="550" t="n">
        <v>46113</v>
      </c>
      <c r="F1342" s="550" t="n">
        <v>46152</v>
      </c>
      <c r="G1342" t="inlineStr">
        <is>
          <t>Mão de Obra - PJ</t>
        </is>
      </c>
      <c r="H1342" t="inlineStr">
        <is>
          <t>MDO PJ Fixo</t>
        </is>
      </c>
      <c r="I1342" t="inlineStr">
        <is>
          <t xml:space="preserve">SALÁRIO PJ </t>
        </is>
      </c>
      <c r="J1342" t="n">
        <v>-2000</v>
      </c>
      <c r="K1342" t="n">
        <v>-2000</v>
      </c>
      <c r="M1342" t="inlineStr">
        <is>
          <t>ANALISTA FINANCEIRO DO SQUAD</t>
        </is>
      </c>
      <c r="N1342" t="inlineStr">
        <is>
          <t xml:space="preserve">  - Squad</t>
        </is>
      </c>
      <c r="O1342" t="inlineStr">
        <is>
          <t>Real</t>
        </is>
      </c>
      <c r="P1342" t="inlineStr">
        <is>
          <t>Pago</t>
        </is>
      </c>
      <c r="Q1342" t="inlineStr">
        <is>
          <t>04/2026</t>
        </is>
      </c>
      <c r="R1342" t="n">
        <v>0</v>
      </c>
    </row>
    <row r="1343">
      <c r="A1343" t="n">
        <v>199440</v>
      </c>
      <c r="B1343" t="inlineStr">
        <is>
          <t>Arcos</t>
        </is>
      </c>
      <c r="C1343" t="inlineStr">
        <is>
          <t>PJ 00352023 - JESSICA IZABEL DE SOUZA</t>
        </is>
      </c>
      <c r="D1343" t="inlineStr">
        <is>
          <t>119</t>
        </is>
      </c>
      <c r="E1343" s="550" t="n">
        <v>46113</v>
      </c>
      <c r="F1343" s="550" t="n">
        <v>46152</v>
      </c>
      <c r="G1343" t="inlineStr">
        <is>
          <t>Mão de Obra - PJ</t>
        </is>
      </c>
      <c r="H1343" t="inlineStr">
        <is>
          <t>MDO PJ Fixo</t>
        </is>
      </c>
      <c r="I1343" t="inlineStr">
        <is>
          <t xml:space="preserve">SALÁRIO PJ </t>
        </is>
      </c>
      <c r="J1343" t="n">
        <v>-1500</v>
      </c>
      <c r="K1343" t="n">
        <v>-1500</v>
      </c>
      <c r="M1343" t="inlineStr">
        <is>
          <t>ANALISTA FINANCEIRO DO SQUAD</t>
        </is>
      </c>
      <c r="N1343" t="inlineStr">
        <is>
          <t xml:space="preserve">  - Squad</t>
        </is>
      </c>
      <c r="O1343" t="inlineStr">
        <is>
          <t>Real</t>
        </is>
      </c>
      <c r="P1343" t="inlineStr">
        <is>
          <t>Pago</t>
        </is>
      </c>
      <c r="Q1343" t="inlineStr">
        <is>
          <t>04/2026</t>
        </is>
      </c>
      <c r="R1343" t="n">
        <v>0</v>
      </c>
    </row>
    <row r="1344">
      <c r="A1344" t="n">
        <v>223511</v>
      </c>
      <c r="B1344" t="inlineStr">
        <is>
          <t>Arcos</t>
        </is>
      </c>
      <c r="C1344" t="inlineStr">
        <is>
          <t>ESTAFF SOLUCOES TECNOLOGICAS DE AGENCIAMENTO LTDA</t>
        </is>
      </c>
      <c r="D1344" t="inlineStr">
        <is>
          <t xml:space="preserve">781483379 </t>
        </is>
      </c>
      <c r="E1344" s="550" t="n">
        <v>46113</v>
      </c>
      <c r="F1344" s="550" t="n">
        <v>46127</v>
      </c>
      <c r="G1344" t="inlineStr">
        <is>
          <t>Mão de Obra - Extra</t>
        </is>
      </c>
      <c r="H1344" t="inlineStr">
        <is>
          <t>Mão de Obra Extra</t>
        </is>
      </c>
      <c r="I1344" t="inlineStr">
        <is>
          <t>MAO DE OBRA EXTRA - PERIODO 01/04 A 05/04 - 04/2026</t>
        </is>
      </c>
      <c r="J1344" t="n">
        <v>-17248</v>
      </c>
      <c r="K1344" t="n">
        <v>-17248</v>
      </c>
      <c r="O1344" t="inlineStr">
        <is>
          <t>Real</t>
        </is>
      </c>
      <c r="P1344" t="inlineStr">
        <is>
          <t>Pago</t>
        </is>
      </c>
      <c r="Q1344" t="inlineStr">
        <is>
          <t>04/2026</t>
        </is>
      </c>
      <c r="R1344" t="n">
        <v>0</v>
      </c>
    </row>
    <row r="1345">
      <c r="A1345" t="n">
        <v>223512</v>
      </c>
      <c r="B1345" t="inlineStr">
        <is>
          <t>Arcos</t>
        </is>
      </c>
      <c r="C1345" t="inlineStr">
        <is>
          <t>ESTAFF SOLUCOES TECNOLOGICAS DE AGENCIAMENTO LTDA</t>
        </is>
      </c>
      <c r="D1345" t="inlineStr">
        <is>
          <t>781540027</t>
        </is>
      </c>
      <c r="E1345" s="550" t="n">
        <v>46113</v>
      </c>
      <c r="F1345" s="550" t="n">
        <v>46128</v>
      </c>
      <c r="G1345" t="inlineStr">
        <is>
          <t>Mão de Obra - Extra</t>
        </is>
      </c>
      <c r="H1345" t="inlineStr">
        <is>
          <t>Mão de Obra Extra</t>
        </is>
      </c>
      <c r="I1345" t="inlineStr">
        <is>
          <t>MAO DE OBRA EXTRA THEATRO - PERIODO 01/04 A 05/04 - 04/2026</t>
        </is>
      </c>
      <c r="J1345" t="n">
        <v>-4224</v>
      </c>
      <c r="K1345" t="n">
        <v>-4224</v>
      </c>
      <c r="O1345" t="inlineStr">
        <is>
          <t>Real</t>
        </is>
      </c>
      <c r="P1345" t="inlineStr">
        <is>
          <t>Pago</t>
        </is>
      </c>
      <c r="Q1345" t="inlineStr">
        <is>
          <t>04/2026</t>
        </is>
      </c>
      <c r="R1345" t="n">
        <v>0</v>
      </c>
    </row>
    <row r="1346">
      <c r="A1346" t="n">
        <v>214149</v>
      </c>
      <c r="B1346" t="inlineStr">
        <is>
          <t>Arcos</t>
        </is>
      </c>
      <c r="C1346" t="inlineStr">
        <is>
          <t xml:space="preserve">JANAINA SANTOS PAES DA SILVA </t>
        </is>
      </c>
      <c r="D1346" t="inlineStr">
        <is>
          <t>8</t>
        </is>
      </c>
      <c r="E1346" s="550" t="n">
        <v>46113</v>
      </c>
      <c r="F1346" s="550" t="n">
        <v>46152</v>
      </c>
      <c r="G1346" t="inlineStr">
        <is>
          <t>Mão de Obra - PJ</t>
        </is>
      </c>
      <c r="H1346" t="inlineStr">
        <is>
          <t>MDO PJ Fixo</t>
        </is>
      </c>
      <c r="I1346" t="inlineStr">
        <is>
          <t xml:space="preserve">SALÁRIO PJ </t>
        </is>
      </c>
      <c r="J1346" t="n">
        <v>-4000</v>
      </c>
      <c r="K1346" t="n">
        <v>-4000</v>
      </c>
      <c r="M1346" t="inlineStr">
        <is>
          <t>SUB CHEFE DE COZINHA</t>
        </is>
      </c>
      <c r="N1346" t="inlineStr">
        <is>
          <t xml:space="preserve">  - Sub Chefe de Cozinha</t>
        </is>
      </c>
      <c r="O1346" t="inlineStr">
        <is>
          <t>Real</t>
        </is>
      </c>
      <c r="P1346" t="inlineStr">
        <is>
          <t>Pago</t>
        </is>
      </c>
      <c r="Q1346" t="inlineStr">
        <is>
          <t>04/2026</t>
        </is>
      </c>
      <c r="R1346" t="n">
        <v>0</v>
      </c>
    </row>
    <row r="1347">
      <c r="A1347" t="n">
        <v>228858</v>
      </c>
      <c r="B1347" t="inlineStr">
        <is>
          <t>Arcos</t>
        </is>
      </c>
      <c r="C1347" t="inlineStr">
        <is>
          <t xml:space="preserve">PJ 00482024  BARBARA SARMENTO ABIB </t>
        </is>
      </c>
      <c r="D1347" t="inlineStr">
        <is>
          <t>63</t>
        </is>
      </c>
      <c r="E1347" s="550" t="n">
        <v>46113</v>
      </c>
      <c r="F1347" s="550" t="n">
        <v>46152</v>
      </c>
      <c r="G1347" t="inlineStr">
        <is>
          <t>Gorjeta</t>
        </is>
      </c>
      <c r="H1347" t="inlineStr">
        <is>
          <t xml:space="preserve">  -  Comissões e Gorjeta</t>
        </is>
      </c>
      <c r="I1347" t="inlineStr">
        <is>
          <t>GORJETA REFERENTE AO PERÍODO 22/03/2026 A 21/04/2026</t>
        </is>
      </c>
      <c r="J1347" t="n">
        <v>-1410</v>
      </c>
      <c r="K1347" t="n">
        <v>-1410</v>
      </c>
      <c r="M1347" t="inlineStr">
        <is>
          <t>SUB CHEFE DE COZINHA</t>
        </is>
      </c>
      <c r="N1347" t="inlineStr">
        <is>
          <t xml:space="preserve">  - Sub Chefe de Cozinha</t>
        </is>
      </c>
      <c r="O1347" t="inlineStr">
        <is>
          <t>Real</t>
        </is>
      </c>
      <c r="P1347" t="inlineStr">
        <is>
          <t>Pago</t>
        </is>
      </c>
      <c r="Q1347" t="inlineStr">
        <is>
          <t>04/2026</t>
        </is>
      </c>
      <c r="R1347" t="n">
        <v>0</v>
      </c>
    </row>
    <row r="1348">
      <c r="A1348" t="n">
        <v>224590</v>
      </c>
      <c r="B1348" t="inlineStr">
        <is>
          <t>Arcos</t>
        </is>
      </c>
      <c r="C1348" t="inlineStr">
        <is>
          <t>MATHEUS DOS SANTOS ROCHA</t>
        </is>
      </c>
      <c r="D1348" t="inlineStr">
        <is>
          <t>387450 042026</t>
        </is>
      </c>
      <c r="E1348" s="550" t="n">
        <v>46113</v>
      </c>
      <c r="F1348" s="550" t="n">
        <v>46136</v>
      </c>
      <c r="G1348" t="inlineStr">
        <is>
          <t>Mão de Obra - Encargos e Provisões</t>
        </is>
      </c>
      <c r="H1348" t="inlineStr">
        <is>
          <t xml:space="preserve">  -  Férias</t>
        </is>
      </c>
      <c r="I1348" t="inlineStr">
        <is>
          <t>04/2026 - Férias 24 dias - início em 28/04/2026.</t>
        </is>
      </c>
      <c r="J1348" t="n">
        <v>-3874.05</v>
      </c>
      <c r="K1348" t="n">
        <v>-3874.05</v>
      </c>
      <c r="O1348" t="inlineStr">
        <is>
          <t>Real</t>
        </is>
      </c>
      <c r="P1348" t="inlineStr">
        <is>
          <t>Pago</t>
        </is>
      </c>
      <c r="Q1348" t="inlineStr">
        <is>
          <t>04/2026</t>
        </is>
      </c>
      <c r="R1348" t="n">
        <v>0</v>
      </c>
    </row>
    <row r="1349">
      <c r="A1349" t="n">
        <v>228856</v>
      </c>
      <c r="B1349" t="inlineStr">
        <is>
          <t>Arcos</t>
        </is>
      </c>
      <c r="C1349" t="inlineStr">
        <is>
          <t>GILVANIA DE SOUZA LAURENCIO</t>
        </is>
      </c>
      <c r="D1349" t="inlineStr">
        <is>
          <t>11</t>
        </is>
      </c>
      <c r="E1349" s="550" t="n">
        <v>46113</v>
      </c>
      <c r="F1349" s="550" t="n">
        <v>46152</v>
      </c>
      <c r="G1349" t="inlineStr">
        <is>
          <t>Gorjeta</t>
        </is>
      </c>
      <c r="H1349" t="inlineStr">
        <is>
          <t xml:space="preserve">  -  Comissões e Gorjeta</t>
        </is>
      </c>
      <c r="I1349" t="inlineStr">
        <is>
          <t>GORJETA REFERENTE AO PERÍODO 22/03/2026 A 21/04/2026</t>
        </is>
      </c>
      <c r="J1349" t="n">
        <v>-1826</v>
      </c>
      <c r="K1349" t="n">
        <v>-1826</v>
      </c>
      <c r="M1349" t="inlineStr">
        <is>
          <t>CHEFE DE COZINHA</t>
        </is>
      </c>
      <c r="N1349" t="inlineStr">
        <is>
          <t xml:space="preserve">  - Chefe de Cozinha</t>
        </is>
      </c>
      <c r="O1349" t="inlineStr">
        <is>
          <t>Real</t>
        </is>
      </c>
      <c r="P1349" t="inlineStr">
        <is>
          <t>Pago</t>
        </is>
      </c>
      <c r="Q1349" t="inlineStr">
        <is>
          <t>04/2026</t>
        </is>
      </c>
      <c r="R1349" t="n">
        <v>0</v>
      </c>
    </row>
    <row r="1350">
      <c r="A1350" t="n">
        <v>228837</v>
      </c>
      <c r="B1350" t="inlineStr">
        <is>
          <t>Arcos</t>
        </is>
      </c>
      <c r="C1350" t="inlineStr">
        <is>
          <t>DAIANY LOPES BONFIM</t>
        </is>
      </c>
      <c r="D1350" t="inlineStr">
        <is>
          <t>24</t>
        </is>
      </c>
      <c r="E1350" s="550" t="n">
        <v>46113</v>
      </c>
      <c r="F1350" s="550" t="n">
        <v>46152</v>
      </c>
      <c r="G1350" t="inlineStr">
        <is>
          <t>Gorjeta</t>
        </is>
      </c>
      <c r="H1350" t="inlineStr">
        <is>
          <t xml:space="preserve">  -  Comissões e Gorjeta</t>
        </is>
      </c>
      <c r="I1350" t="inlineStr">
        <is>
          <t>GORJETA REFERENTE AO PERÍODO 22/03/2026 A 21/04/2026</t>
        </is>
      </c>
      <c r="J1350" t="n">
        <v>-2190</v>
      </c>
      <c r="K1350" t="n">
        <v>-2190</v>
      </c>
      <c r="M1350" t="inlineStr">
        <is>
          <t>HOSTESS</t>
        </is>
      </c>
      <c r="N1350" t="inlineStr">
        <is>
          <t xml:space="preserve">  - Hostess</t>
        </is>
      </c>
      <c r="O1350" t="inlineStr">
        <is>
          <t>Real</t>
        </is>
      </c>
      <c r="P1350" t="inlineStr">
        <is>
          <t>Pago</t>
        </is>
      </c>
      <c r="Q1350" t="inlineStr">
        <is>
          <t>04/2026</t>
        </is>
      </c>
      <c r="R1350" t="n">
        <v>0</v>
      </c>
    </row>
    <row r="1351">
      <c r="A1351" t="n">
        <v>228835</v>
      </c>
      <c r="B1351" t="inlineStr">
        <is>
          <t>Arcos</t>
        </is>
      </c>
      <c r="C1351" t="inlineStr">
        <is>
          <t>RENATA DIAS PERRONI</t>
        </is>
      </c>
      <c r="D1351" t="inlineStr">
        <is>
          <t>37</t>
        </is>
      </c>
      <c r="E1351" s="550" t="n">
        <v>46113</v>
      </c>
      <c r="F1351" s="550" t="n">
        <v>46152</v>
      </c>
      <c r="G1351" t="inlineStr">
        <is>
          <t>Gorjeta</t>
        </is>
      </c>
      <c r="H1351" t="inlineStr">
        <is>
          <t xml:space="preserve">  -  Comissões e Gorjeta</t>
        </is>
      </c>
      <c r="I1351" t="inlineStr">
        <is>
          <t>GORJETA REFERENTE AO PERÍODO 22/03/2026 A 21/04/2026</t>
        </is>
      </c>
      <c r="J1351" t="n">
        <v>-2190</v>
      </c>
      <c r="K1351" t="n">
        <v>-2190</v>
      </c>
      <c r="M1351" t="inlineStr">
        <is>
          <t>HOSTESS</t>
        </is>
      </c>
      <c r="N1351" t="inlineStr">
        <is>
          <t xml:space="preserve">  - Hostess</t>
        </is>
      </c>
      <c r="O1351" t="inlineStr">
        <is>
          <t>Real</t>
        </is>
      </c>
      <c r="P1351" t="inlineStr">
        <is>
          <t>Pago</t>
        </is>
      </c>
      <c r="Q1351" t="inlineStr">
        <is>
          <t>04/2026</t>
        </is>
      </c>
      <c r="R1351" t="n">
        <v>0</v>
      </c>
    </row>
    <row r="1352">
      <c r="A1352" t="n">
        <v>228656</v>
      </c>
      <c r="B1352" t="inlineStr">
        <is>
          <t>Arcos</t>
        </is>
      </c>
      <c r="C1352" t="inlineStr">
        <is>
          <t>FELIPE FERREIRA FRANCA 36496185832</t>
        </is>
      </c>
      <c r="D1352" t="inlineStr">
        <is>
          <t>RP0612026</t>
        </is>
      </c>
      <c r="E1352" s="550" t="n">
        <v>46113</v>
      </c>
      <c r="F1352" s="550" t="n">
        <v>46152</v>
      </c>
      <c r="G1352" t="inlineStr">
        <is>
          <t>Mão de Obra - Benefícios</t>
        </is>
      </c>
      <c r="H1352" t="inlineStr">
        <is>
          <t xml:space="preserve">  -  Uniformes Manutenção e Reposição</t>
        </is>
      </c>
      <c r="I1352" t="inlineStr">
        <is>
          <t>CALCAS - UNIFORME EVENTO</t>
        </is>
      </c>
      <c r="J1352" t="n">
        <v>-399.92</v>
      </c>
      <c r="K1352" t="n">
        <v>-399.92</v>
      </c>
      <c r="M1352" t="inlineStr">
        <is>
          <t>LIDER DE SQUAD</t>
        </is>
      </c>
      <c r="N1352" t="inlineStr">
        <is>
          <t xml:space="preserve">  - Squad</t>
        </is>
      </c>
      <c r="O1352" t="inlineStr">
        <is>
          <t>Real</t>
        </is>
      </c>
      <c r="P1352" t="inlineStr">
        <is>
          <t>Pago</t>
        </is>
      </c>
      <c r="Q1352" t="inlineStr">
        <is>
          <t>04/2026</t>
        </is>
      </c>
      <c r="R1352" t="n">
        <v>0</v>
      </c>
    </row>
    <row r="1353">
      <c r="A1353" t="n">
        <v>225933</v>
      </c>
      <c r="B1353" t="inlineStr">
        <is>
          <t>Arcos</t>
        </is>
      </c>
      <c r="C1353" t="inlineStr">
        <is>
          <t>ESTAFF SOLUCOES TECNOLOGICAS DE AGENCIAMENTO LTDA</t>
        </is>
      </c>
      <c r="D1353" t="inlineStr">
        <is>
          <t>791876459</t>
        </is>
      </c>
      <c r="E1353" s="550" t="n">
        <v>46113</v>
      </c>
      <c r="F1353" s="550" t="n">
        <v>46141</v>
      </c>
      <c r="G1353" t="inlineStr">
        <is>
          <t>Mão de Obra - Extra</t>
        </is>
      </c>
      <c r="H1353" t="inlineStr">
        <is>
          <t>Mão de Obra Extra</t>
        </is>
      </c>
      <c r="I1353" t="inlineStr">
        <is>
          <t>MAO DE OBRA EXTRA - PERIODO 13/04 A 19/04 - 04/2026</t>
        </is>
      </c>
      <c r="J1353" t="n">
        <v>-21008.78</v>
      </c>
      <c r="K1353" t="n">
        <v>-21008.78</v>
      </c>
      <c r="O1353" t="inlineStr">
        <is>
          <t>Real</t>
        </is>
      </c>
      <c r="P1353" t="inlineStr">
        <is>
          <t>Pago</t>
        </is>
      </c>
      <c r="Q1353" t="inlineStr">
        <is>
          <t>04/2026</t>
        </is>
      </c>
      <c r="R1353" t="n">
        <v>0</v>
      </c>
    </row>
    <row r="1354">
      <c r="A1354" t="n">
        <v>225934</v>
      </c>
      <c r="B1354" t="inlineStr">
        <is>
          <t>Arcos</t>
        </is>
      </c>
      <c r="C1354" t="inlineStr">
        <is>
          <t>ESTAFF SOLUCOES TECNOLOGICAS DE AGENCIAMENTO LTDA</t>
        </is>
      </c>
      <c r="D1354" t="inlineStr">
        <is>
          <t>791961155</t>
        </is>
      </c>
      <c r="E1354" s="550" t="n">
        <v>46113</v>
      </c>
      <c r="F1354" s="550" t="n">
        <v>46142</v>
      </c>
      <c r="G1354" t="inlineStr">
        <is>
          <t>Mão de Obra - Extra</t>
        </is>
      </c>
      <c r="H1354" t="inlineStr">
        <is>
          <t>Mão de Obra Extra</t>
        </is>
      </c>
      <c r="I1354" t="inlineStr">
        <is>
          <t>MAO DE OBRA EXTRA THEATRO - PERIODO 13/04 A 19/04 - 04/2026</t>
        </is>
      </c>
      <c r="J1354" t="n">
        <v>-2090</v>
      </c>
      <c r="K1354" t="n">
        <v>-2090</v>
      </c>
      <c r="O1354" t="inlineStr">
        <is>
          <t>Real</t>
        </is>
      </c>
      <c r="P1354" t="inlineStr">
        <is>
          <t>Pago</t>
        </is>
      </c>
      <c r="Q1354" t="inlineStr">
        <is>
          <t>04/2026</t>
        </is>
      </c>
      <c r="R1354" t="n">
        <v>0</v>
      </c>
    </row>
    <row r="1355">
      <c r="A1355" t="n">
        <v>228636</v>
      </c>
      <c r="B1355" t="inlineStr">
        <is>
          <t>Arcos</t>
        </is>
      </c>
      <c r="C1355" t="inlineStr">
        <is>
          <t>ESTAFF SOLUCOES TECNOLOGICAS DE AGENCIAMENTO LTDA</t>
        </is>
      </c>
      <c r="D1355" t="inlineStr">
        <is>
          <t>01900974</t>
        </is>
      </c>
      <c r="E1355" s="550" t="n">
        <v>46113</v>
      </c>
      <c r="F1355" s="550" t="n">
        <v>46155</v>
      </c>
      <c r="G1355" t="inlineStr">
        <is>
          <t>Mão de Obra - Extra</t>
        </is>
      </c>
      <c r="H1355" t="inlineStr">
        <is>
          <t>Mão de Obra Extra</t>
        </is>
      </c>
      <c r="I1355" t="inlineStr">
        <is>
          <t>MAO DE OBRA EXTRA - PERIODO 27/04 A 30/04 - 04/2026</t>
        </is>
      </c>
      <c r="J1355" t="n">
        <v>-8888</v>
      </c>
      <c r="K1355" t="n">
        <v>-8888</v>
      </c>
      <c r="O1355" t="inlineStr">
        <is>
          <t>Real</t>
        </is>
      </c>
      <c r="P1355" t="inlineStr">
        <is>
          <t>Pago</t>
        </is>
      </c>
      <c r="Q1355" t="inlineStr">
        <is>
          <t>04/2026</t>
        </is>
      </c>
      <c r="R1355" t="n">
        <v>0</v>
      </c>
    </row>
    <row r="1356">
      <c r="A1356" t="n">
        <v>206782</v>
      </c>
      <c r="B1356" t="inlineStr">
        <is>
          <t>Arcos</t>
        </is>
      </c>
      <c r="C1356" t="inlineStr">
        <is>
          <t>RAFAEL ALVES BATISTA 46218850811</t>
        </is>
      </c>
      <c r="D1356" t="inlineStr">
        <is>
          <t>02</t>
        </is>
      </c>
      <c r="E1356" s="550" t="n">
        <v>46113</v>
      </c>
      <c r="F1356" s="550" t="n">
        <v>46126</v>
      </c>
      <c r="G1356" t="inlineStr">
        <is>
          <t>Custos Artístico Geral</t>
        </is>
      </c>
      <c r="H1356" t="inlineStr">
        <is>
          <t>Cachê de Músicos e Artistas</t>
        </is>
      </c>
      <c r="I1356" t="inlineStr">
        <is>
          <t xml:space="preserve"> CACHE MUSICOS E ARTISTAS DIA 03, 04, 10, 11/04 - 04/2026</t>
        </is>
      </c>
      <c r="J1356" t="n">
        <v>-5400</v>
      </c>
      <c r="K1356" t="n">
        <v>-5400</v>
      </c>
      <c r="O1356" t="inlineStr">
        <is>
          <t>Real</t>
        </is>
      </c>
      <c r="P1356" t="inlineStr">
        <is>
          <t>Pago</t>
        </is>
      </c>
      <c r="Q1356" t="inlineStr">
        <is>
          <t>04/2026</t>
        </is>
      </c>
      <c r="R1356" t="n">
        <v>0</v>
      </c>
    </row>
    <row r="1357">
      <c r="A1357" t="n">
        <v>206783</v>
      </c>
      <c r="B1357" t="inlineStr">
        <is>
          <t>Arcos</t>
        </is>
      </c>
      <c r="C1357" t="inlineStr">
        <is>
          <t>RAFAEL ALVES BATISTA 46218850811</t>
        </is>
      </c>
      <c r="D1357" t="inlineStr">
        <is>
          <t>03</t>
        </is>
      </c>
      <c r="E1357" s="550" t="n">
        <v>46113</v>
      </c>
      <c r="F1357" s="550" t="n">
        <v>46140</v>
      </c>
      <c r="G1357" t="inlineStr">
        <is>
          <t>Custos Artístico Geral</t>
        </is>
      </c>
      <c r="H1357" t="inlineStr">
        <is>
          <t>Cachê de Músicos e Artistas</t>
        </is>
      </c>
      <c r="I1357" t="inlineStr">
        <is>
          <t>CACHE MUSICOS E ARTISTAS DIA 17, 18, 24, 25/04 - 04/2026</t>
        </is>
      </c>
      <c r="J1357" t="n">
        <v>-5400</v>
      </c>
      <c r="K1357" t="n">
        <v>-5400</v>
      </c>
      <c r="O1357" t="inlineStr">
        <is>
          <t>Real</t>
        </is>
      </c>
      <c r="P1357" t="inlineStr">
        <is>
          <t>Pago</t>
        </is>
      </c>
      <c r="Q1357" t="inlineStr">
        <is>
          <t>04/2026</t>
        </is>
      </c>
      <c r="R1357" t="n">
        <v>0</v>
      </c>
    </row>
    <row r="1358">
      <c r="A1358" t="n">
        <v>228859</v>
      </c>
      <c r="B1358" t="inlineStr">
        <is>
          <t>Arcos</t>
        </is>
      </c>
      <c r="C1358" t="inlineStr">
        <is>
          <t>PJ 43960118000174 - DIEGO OLIVEIRA SANTANA</t>
        </is>
      </c>
      <c r="D1358" t="inlineStr">
        <is>
          <t>79</t>
        </is>
      </c>
      <c r="E1358" s="550" t="n">
        <v>46113</v>
      </c>
      <c r="F1358" s="550" t="n">
        <v>46152</v>
      </c>
      <c r="G1358" t="inlineStr">
        <is>
          <t>Gorjeta</t>
        </is>
      </c>
      <c r="H1358" t="inlineStr">
        <is>
          <t xml:space="preserve">  -  Comissões e Gorjeta</t>
        </is>
      </c>
      <c r="I1358" t="inlineStr">
        <is>
          <t>GORJETA REFERENTE AO PERÍODO 22/03/2026 A 21/04/2026</t>
        </is>
      </c>
      <c r="J1358" t="n">
        <v>-2190</v>
      </c>
      <c r="K1358" t="n">
        <v>-2190</v>
      </c>
      <c r="M1358" t="inlineStr">
        <is>
          <t>HOSTESS</t>
        </is>
      </c>
      <c r="N1358" t="inlineStr">
        <is>
          <t xml:space="preserve">  - Hostess</t>
        </is>
      </c>
      <c r="O1358" t="inlineStr">
        <is>
          <t>Real</t>
        </is>
      </c>
      <c r="P1358" t="inlineStr">
        <is>
          <t>Pago</t>
        </is>
      </c>
      <c r="Q1358" t="inlineStr">
        <is>
          <t>04/2026</t>
        </is>
      </c>
      <c r="R1358" t="n">
        <v>0</v>
      </c>
    </row>
    <row r="1359">
      <c r="A1359" t="n">
        <v>228860</v>
      </c>
      <c r="B1359" t="inlineStr">
        <is>
          <t>Arcos</t>
        </is>
      </c>
      <c r="C1359" t="inlineStr">
        <is>
          <t xml:space="preserve">JANAINA SANTOS PAES DA SILVA </t>
        </is>
      </c>
      <c r="D1359" t="inlineStr">
        <is>
          <t>11</t>
        </is>
      </c>
      <c r="E1359" s="550" t="n">
        <v>46113</v>
      </c>
      <c r="F1359" s="550" t="n">
        <v>46152</v>
      </c>
      <c r="G1359" t="inlineStr">
        <is>
          <t>Gorjeta</t>
        </is>
      </c>
      <c r="H1359" t="inlineStr">
        <is>
          <t xml:space="preserve">  -  Comissões e Gorjeta</t>
        </is>
      </c>
      <c r="I1359" t="inlineStr">
        <is>
          <t>GORJETA REFERENTE AO PERÍODO 22/03/2026 A 21/04/2026</t>
        </is>
      </c>
      <c r="J1359" t="n">
        <v>-1410</v>
      </c>
      <c r="K1359" t="n">
        <v>-1410</v>
      </c>
      <c r="M1359" t="inlineStr">
        <is>
          <t>SUB CHEFE DE COZINHA</t>
        </is>
      </c>
      <c r="N1359" t="inlineStr">
        <is>
          <t xml:space="preserve">  - Sub Chefe de Cozinha</t>
        </is>
      </c>
      <c r="O1359" t="inlineStr">
        <is>
          <t>Real</t>
        </is>
      </c>
      <c r="P1359" t="inlineStr">
        <is>
          <t>Pago</t>
        </is>
      </c>
      <c r="Q1359" t="inlineStr">
        <is>
          <t>04/2026</t>
        </is>
      </c>
      <c r="R1359" t="n">
        <v>0</v>
      </c>
    </row>
    <row r="1360">
      <c r="A1360" t="n">
        <v>228861</v>
      </c>
      <c r="B1360" t="inlineStr">
        <is>
          <t>Arcos</t>
        </is>
      </c>
      <c r="C1360" t="inlineStr">
        <is>
          <t>PJ 00132021 - TELES DE ALMEIDA PINTO</t>
        </is>
      </c>
      <c r="D1360" t="inlineStr">
        <is>
          <t>57</t>
        </is>
      </c>
      <c r="E1360" s="550" t="n">
        <v>46113</v>
      </c>
      <c r="F1360" s="550" t="n">
        <v>46152</v>
      </c>
      <c r="G1360" t="inlineStr">
        <is>
          <t>Gorjeta</t>
        </is>
      </c>
      <c r="H1360" t="inlineStr">
        <is>
          <t xml:space="preserve">  -  Comissões e Gorjeta</t>
        </is>
      </c>
      <c r="I1360" t="inlineStr">
        <is>
          <t>GORJETA REFERENTE AO PERÍODO 22/03/2026 A 21/04/2026</t>
        </is>
      </c>
      <c r="J1360" t="n">
        <v>-1493</v>
      </c>
      <c r="K1360" t="n">
        <v>-1493</v>
      </c>
      <c r="M1360" t="inlineStr">
        <is>
          <t>CHEFE DE BAR SQUAD</t>
        </is>
      </c>
      <c r="N1360" t="inlineStr">
        <is>
          <t xml:space="preserve">  - Squad</t>
        </is>
      </c>
      <c r="O1360" t="inlineStr">
        <is>
          <t>Real</t>
        </is>
      </c>
      <c r="P1360" t="inlineStr">
        <is>
          <t>Pago</t>
        </is>
      </c>
      <c r="Q1360" t="inlineStr">
        <is>
          <t>04/2026</t>
        </is>
      </c>
      <c r="R1360" t="n">
        <v>0</v>
      </c>
    </row>
    <row r="1361">
      <c r="A1361" t="n">
        <v>228862</v>
      </c>
      <c r="B1361" t="inlineStr">
        <is>
          <t>Arcos</t>
        </is>
      </c>
      <c r="C1361" t="inlineStr">
        <is>
          <t>VICTOR ALE DE LIMA SOARES GONÇALVES</t>
        </is>
      </c>
      <c r="D1361" t="inlineStr">
        <is>
          <t>15</t>
        </is>
      </c>
      <c r="E1361" s="550" t="n">
        <v>46113</v>
      </c>
      <c r="F1361" s="550" t="n">
        <v>46152</v>
      </c>
      <c r="G1361" t="inlineStr">
        <is>
          <t>Gorjeta</t>
        </is>
      </c>
      <c r="H1361" t="inlineStr">
        <is>
          <t xml:space="preserve">  -  Comissões e Gorjeta</t>
        </is>
      </c>
      <c r="I1361" t="inlineStr">
        <is>
          <t>GORJETA REFERENTE AO PERÍODO 22/03/2026 A 21/04/2026</t>
        </is>
      </c>
      <c r="J1361" t="n">
        <v>-1576</v>
      </c>
      <c r="K1361" t="n">
        <v>-1576</v>
      </c>
      <c r="M1361" t="inlineStr">
        <is>
          <t>COORDENADOR</t>
        </is>
      </c>
      <c r="N1361" t="inlineStr">
        <is>
          <t xml:space="preserve">  - Coordenador</t>
        </is>
      </c>
      <c r="O1361" t="inlineStr">
        <is>
          <t>Real</t>
        </is>
      </c>
      <c r="P1361" t="inlineStr">
        <is>
          <t>Pago</t>
        </is>
      </c>
      <c r="Q1361" t="inlineStr">
        <is>
          <t>04/2026</t>
        </is>
      </c>
      <c r="R1361" t="n">
        <v>0</v>
      </c>
    </row>
    <row r="1362">
      <c r="A1362" t="n">
        <v>228877</v>
      </c>
      <c r="B1362" t="inlineStr">
        <is>
          <t>Arcos</t>
        </is>
      </c>
      <c r="C1362" t="inlineStr">
        <is>
          <t>MARIA EDUARDA RAMOS DE SOUSA</t>
        </is>
      </c>
      <c r="D1362" t="inlineStr">
        <is>
          <t>98</t>
        </is>
      </c>
      <c r="E1362" s="550" t="n">
        <v>46113</v>
      </c>
      <c r="F1362" s="550" t="n">
        <v>46167</v>
      </c>
      <c r="G1362" t="inlineStr">
        <is>
          <t>Custos de Eventos</t>
        </is>
      </c>
      <c r="H1362" t="inlineStr">
        <is>
          <t>Comissões de Vendas - Eventos</t>
        </is>
      </c>
      <c r="I1362" t="inlineStr">
        <is>
          <t>COMISSÃO DE EVENTOS - COMP. 04/2026</t>
        </is>
      </c>
      <c r="J1362" t="n">
        <v>-5068.26</v>
      </c>
      <c r="K1362" t="n">
        <v>-5068.26</v>
      </c>
      <c r="M1362" t="inlineStr">
        <is>
          <t>ANALISTA EXECUTIVA DE EVENTOS</t>
        </is>
      </c>
      <c r="N1362" t="inlineStr">
        <is>
          <t>MDO Terceirizada - Eventos</t>
        </is>
      </c>
      <c r="O1362" t="inlineStr">
        <is>
          <t>Real</t>
        </is>
      </c>
      <c r="P1362" t="inlineStr">
        <is>
          <t>Pago</t>
        </is>
      </c>
      <c r="Q1362" t="inlineStr">
        <is>
          <t>04/2026</t>
        </is>
      </c>
      <c r="R1362" t="n">
        <v>0</v>
      </c>
    </row>
    <row r="1363">
      <c r="A1363" t="n">
        <v>224853</v>
      </c>
      <c r="B1363" t="inlineStr">
        <is>
          <t>Arcos</t>
        </is>
      </c>
      <c r="C1363" t="inlineStr">
        <is>
          <t>VINICIUS NORIVAL BARBOSA DA SILVA</t>
        </is>
      </c>
      <c r="D1363" t="inlineStr">
        <is>
          <t>106</t>
        </is>
      </c>
      <c r="E1363" s="550" t="n">
        <v>46113</v>
      </c>
      <c r="F1363" s="550" t="n">
        <v>46152</v>
      </c>
      <c r="G1363" t="inlineStr">
        <is>
          <t>Mão de Obra - PJ</t>
        </is>
      </c>
      <c r="H1363" t="inlineStr">
        <is>
          <t>MDO PJ Fixo</t>
        </is>
      </c>
      <c r="I1363" t="inlineStr">
        <is>
          <t>SALÁRIO PJ - PRODUTOR DE EVENTOS III</t>
        </is>
      </c>
      <c r="J1363" t="n">
        <v>-450</v>
      </c>
      <c r="K1363" t="n">
        <v>-450</v>
      </c>
      <c r="M1363" t="inlineStr">
        <is>
          <t>ANALISTA EXECUTIVA DE EVENTOS</t>
        </is>
      </c>
      <c r="N1363" t="inlineStr">
        <is>
          <t>MDO Terceirizada - Eventos</t>
        </is>
      </c>
      <c r="O1363" t="inlineStr">
        <is>
          <t>Real</t>
        </is>
      </c>
      <c r="P1363" t="inlineStr">
        <is>
          <t>Pago</t>
        </is>
      </c>
      <c r="Q1363" t="inlineStr">
        <is>
          <t>04/2026</t>
        </is>
      </c>
      <c r="R1363" t="n">
        <v>0</v>
      </c>
    </row>
    <row r="1364">
      <c r="A1364" t="n">
        <v>229228</v>
      </c>
      <c r="B1364" t="inlineStr">
        <is>
          <t>Arcos</t>
        </is>
      </c>
      <c r="C1364" t="inlineStr">
        <is>
          <t>ZIGPAY LTDAS -ME</t>
        </is>
      </c>
      <c r="E1364" s="550" t="n">
        <v>46113</v>
      </c>
      <c r="F1364" s="550" t="n">
        <v>46114</v>
      </c>
      <c r="G1364" t="inlineStr">
        <is>
          <t>Informática e TI</t>
        </is>
      </c>
      <c r="H1364" t="inlineStr">
        <is>
          <t>Sistemas Gerais - Operacionais</t>
        </is>
      </c>
      <c r="I1364" t="inlineStr">
        <is>
          <t>Taxa de Sistema</t>
        </is>
      </c>
      <c r="J1364" t="n">
        <v>-150.96</v>
      </c>
      <c r="K1364" t="n">
        <v>-150.96</v>
      </c>
      <c r="O1364" t="inlineStr">
        <is>
          <t>Real</t>
        </is>
      </c>
      <c r="P1364" t="inlineStr">
        <is>
          <t>Pago</t>
        </is>
      </c>
      <c r="Q1364" t="inlineStr">
        <is>
          <t>04/2026</t>
        </is>
      </c>
      <c r="R1364" t="n">
        <v>0</v>
      </c>
    </row>
    <row r="1365">
      <c r="A1365" t="n">
        <v>229227</v>
      </c>
      <c r="B1365" t="inlineStr">
        <is>
          <t>Arcos</t>
        </is>
      </c>
      <c r="C1365" t="inlineStr">
        <is>
          <t>ZIGPAY LTDAS -ME</t>
        </is>
      </c>
      <c r="E1365" s="550" t="n">
        <v>46113</v>
      </c>
      <c r="F1365" s="550" t="n">
        <v>46113</v>
      </c>
      <c r="G1365" t="inlineStr">
        <is>
          <t>Informática e TI</t>
        </is>
      </c>
      <c r="H1365" t="inlineStr">
        <is>
          <t>Sistemas Gerais - Operacionais</t>
        </is>
      </c>
      <c r="I1365" t="inlineStr">
        <is>
          <t>Taxa de Sistema</t>
        </is>
      </c>
      <c r="J1365" t="n">
        <v>-1.12</v>
      </c>
      <c r="K1365" t="n">
        <v>-1.12</v>
      </c>
      <c r="O1365" t="inlineStr">
        <is>
          <t>Real</t>
        </is>
      </c>
      <c r="P1365" t="inlineStr">
        <is>
          <t>Pago</t>
        </is>
      </c>
      <c r="Q1365" t="inlineStr">
        <is>
          <t>04/2026</t>
        </is>
      </c>
      <c r="R1365" t="n">
        <v>0</v>
      </c>
    </row>
    <row r="1366">
      <c r="A1366" t="n">
        <v>229226</v>
      </c>
      <c r="B1366" t="inlineStr">
        <is>
          <t>Arcos</t>
        </is>
      </c>
      <c r="C1366" t="inlineStr">
        <is>
          <t>ZIGPAY LTDAS -ME</t>
        </is>
      </c>
      <c r="E1366" s="550" t="n">
        <v>46113</v>
      </c>
      <c r="F1366" s="550" t="n">
        <v>46113</v>
      </c>
      <c r="G1366" t="inlineStr">
        <is>
          <t>Informática e TI</t>
        </is>
      </c>
      <c r="H1366" t="inlineStr">
        <is>
          <t>Sistemas Gerais - Operacionais</t>
        </is>
      </c>
      <c r="I1366" t="inlineStr">
        <is>
          <t>Taxa de Sistema</t>
        </is>
      </c>
      <c r="J1366" t="n">
        <v>-0.63</v>
      </c>
      <c r="K1366" t="n">
        <v>-0.63</v>
      </c>
      <c r="O1366" t="inlineStr">
        <is>
          <t>Real</t>
        </is>
      </c>
      <c r="P1366" t="inlineStr">
        <is>
          <t>Pago</t>
        </is>
      </c>
      <c r="Q1366" t="inlineStr">
        <is>
          <t>04/2026</t>
        </is>
      </c>
      <c r="R1366" t="n">
        <v>0</v>
      </c>
    </row>
    <row r="1367">
      <c r="A1367" t="n">
        <v>226899</v>
      </c>
      <c r="B1367" t="inlineStr">
        <is>
          <t>Arcos</t>
        </is>
      </c>
      <c r="C1367" t="inlineStr">
        <is>
          <t>ESTAFF SOLUCOES TECNOLOGICAS DE AGENCIAMENTO LTDA</t>
        </is>
      </c>
      <c r="D1367" t="inlineStr">
        <is>
          <t xml:space="preserve">796476682 </t>
        </is>
      </c>
      <c r="E1367" s="550" t="n">
        <v>46113</v>
      </c>
      <c r="F1367" s="550" t="n">
        <v>46148</v>
      </c>
      <c r="G1367" t="inlineStr">
        <is>
          <t>Mão de Obra - Extra</t>
        </is>
      </c>
      <c r="H1367" t="inlineStr">
        <is>
          <t>Mão de Obra Extra</t>
        </is>
      </c>
      <c r="I1367" t="inlineStr">
        <is>
          <t>MAO DE OBRA EXTRA - PERIODO 20/04 A 26/04 - 04/2026</t>
        </is>
      </c>
      <c r="J1367" t="n">
        <v>-21956</v>
      </c>
      <c r="K1367" t="n">
        <v>-21956</v>
      </c>
      <c r="O1367" t="inlineStr">
        <is>
          <t>Real</t>
        </is>
      </c>
      <c r="P1367" t="inlineStr">
        <is>
          <t>Pago</t>
        </is>
      </c>
      <c r="Q1367" t="inlineStr">
        <is>
          <t>04/2026</t>
        </is>
      </c>
      <c r="R1367" t="n">
        <v>0</v>
      </c>
    </row>
    <row r="1368">
      <c r="A1368" t="n">
        <v>229225</v>
      </c>
      <c r="B1368" t="inlineStr">
        <is>
          <t>Arcos</t>
        </is>
      </c>
      <c r="C1368" t="inlineStr">
        <is>
          <t>ZIGPAY LTDAS -ME</t>
        </is>
      </c>
      <c r="E1368" s="550" t="n">
        <v>46113</v>
      </c>
      <c r="F1368" s="550" t="n">
        <v>46113</v>
      </c>
      <c r="G1368" t="inlineStr">
        <is>
          <t>Informática e TI</t>
        </is>
      </c>
      <c r="H1368" t="inlineStr">
        <is>
          <t>Sistemas Gerais - Operacionais</t>
        </is>
      </c>
      <c r="I1368" t="inlineStr">
        <is>
          <t>Taxa de Sistema</t>
        </is>
      </c>
      <c r="J1368" t="n">
        <v>-45.5</v>
      </c>
      <c r="K1368" t="n">
        <v>-45.5</v>
      </c>
      <c r="O1368" t="inlineStr">
        <is>
          <t>Real</t>
        </is>
      </c>
      <c r="P1368" t="inlineStr">
        <is>
          <t>Pago</t>
        </is>
      </c>
      <c r="Q1368" t="inlineStr">
        <is>
          <t>04/2026</t>
        </is>
      </c>
      <c r="R1368" t="n">
        <v>0</v>
      </c>
    </row>
    <row r="1369">
      <c r="A1369" t="n">
        <v>229224</v>
      </c>
      <c r="B1369" t="inlineStr">
        <is>
          <t>Arcos</t>
        </is>
      </c>
      <c r="C1369" t="inlineStr">
        <is>
          <t>ZIGPAY LTDAS -ME</t>
        </is>
      </c>
      <c r="E1369" s="550" t="n">
        <v>46113</v>
      </c>
      <c r="F1369" s="550" t="n">
        <v>46113</v>
      </c>
      <c r="G1369" t="inlineStr">
        <is>
          <t>Informática e TI</t>
        </is>
      </c>
      <c r="H1369" t="inlineStr">
        <is>
          <t>Sistemas Gerais - Operacionais</t>
        </is>
      </c>
      <c r="I1369" t="inlineStr">
        <is>
          <t>Z0101 - Aluguel de 36 SmartPOS a 20,00 cada (86dyf0aet)</t>
        </is>
      </c>
      <c r="J1369" t="n">
        <v>-720</v>
      </c>
      <c r="K1369" t="n">
        <v>-720</v>
      </c>
      <c r="O1369" t="inlineStr">
        <is>
          <t>Real</t>
        </is>
      </c>
      <c r="P1369" t="inlineStr">
        <is>
          <t>Pago</t>
        </is>
      </c>
      <c r="Q1369" t="inlineStr">
        <is>
          <t>04/2026</t>
        </is>
      </c>
      <c r="R1369" t="n">
        <v>0</v>
      </c>
    </row>
    <row r="1370">
      <c r="A1370" t="n">
        <v>228866</v>
      </c>
      <c r="B1370" t="inlineStr">
        <is>
          <t>Arcos</t>
        </is>
      </c>
      <c r="C1370" t="inlineStr">
        <is>
          <t>PJ 59349478000174</t>
        </is>
      </c>
      <c r="D1370" t="inlineStr">
        <is>
          <t>45</t>
        </is>
      </c>
      <c r="E1370" s="550" t="n">
        <v>46113</v>
      </c>
      <c r="F1370" s="550" t="n">
        <v>46152</v>
      </c>
      <c r="G1370" t="inlineStr">
        <is>
          <t>Gorjeta</t>
        </is>
      </c>
      <c r="H1370" t="inlineStr">
        <is>
          <t xml:space="preserve">  -  Comissões e Gorjeta</t>
        </is>
      </c>
      <c r="I1370" t="inlineStr">
        <is>
          <t>GORJETA REFERENTE AO PERÍODO 22/03/2026 A 21/04/2026</t>
        </is>
      </c>
      <c r="J1370" t="n">
        <v>-1576</v>
      </c>
      <c r="K1370" t="n">
        <v>-1576</v>
      </c>
      <c r="M1370" t="inlineStr">
        <is>
          <t>COORDENADOR</t>
        </is>
      </c>
      <c r="N1370" t="inlineStr">
        <is>
          <t xml:space="preserve">  - Coordenador</t>
        </is>
      </c>
      <c r="O1370" t="inlineStr">
        <is>
          <t>Real</t>
        </is>
      </c>
      <c r="P1370" t="inlineStr">
        <is>
          <t>Pago</t>
        </is>
      </c>
      <c r="Q1370" t="inlineStr">
        <is>
          <t>04/2026</t>
        </is>
      </c>
      <c r="R1370" t="n">
        <v>0</v>
      </c>
    </row>
    <row r="1371">
      <c r="A1371" t="n">
        <v>214106</v>
      </c>
      <c r="B1371" t="inlineStr">
        <is>
          <t>Arcos</t>
        </is>
      </c>
      <c r="C1371" t="inlineStr">
        <is>
          <t>GILVANIA DE SOUZA LAURENCIO</t>
        </is>
      </c>
      <c r="D1371" t="inlineStr">
        <is>
          <t>8</t>
        </is>
      </c>
      <c r="E1371" s="550" t="n">
        <v>46113</v>
      </c>
      <c r="F1371" s="550" t="n">
        <v>46152</v>
      </c>
      <c r="G1371" t="inlineStr">
        <is>
          <t>Mão de Obra - PJ</t>
        </is>
      </c>
      <c r="H1371" t="inlineStr">
        <is>
          <t>MDO PJ Fixo</t>
        </is>
      </c>
      <c r="I1371" t="inlineStr">
        <is>
          <t xml:space="preserve">SALÁRIO PJ </t>
        </is>
      </c>
      <c r="J1371" t="n">
        <v>-3400</v>
      </c>
      <c r="K1371" t="n">
        <v>-3400</v>
      </c>
      <c r="M1371" t="inlineStr">
        <is>
          <t>CHEFE DE COZINHA</t>
        </is>
      </c>
      <c r="N1371" t="inlineStr">
        <is>
          <t xml:space="preserve">  - Chefe de Cozinha</t>
        </is>
      </c>
      <c r="O1371" t="inlineStr">
        <is>
          <t>Real</t>
        </is>
      </c>
      <c r="P1371" t="inlineStr">
        <is>
          <t>Pago</t>
        </is>
      </c>
      <c r="Q1371" t="inlineStr">
        <is>
          <t>04/2026</t>
        </is>
      </c>
      <c r="R1371" t="n">
        <v>0</v>
      </c>
    </row>
    <row r="1372">
      <c r="A1372" t="n">
        <v>228865</v>
      </c>
      <c r="B1372" t="inlineStr">
        <is>
          <t>Arcos</t>
        </is>
      </c>
      <c r="C1372" t="inlineStr">
        <is>
          <t>ALISSON MARCELO DOS SANTOS OLIVEIRA</t>
        </is>
      </c>
      <c r="D1372" t="inlineStr">
        <is>
          <t>38</t>
        </is>
      </c>
      <c r="E1372" s="550" t="n">
        <v>46113</v>
      </c>
      <c r="F1372" s="550" t="n">
        <v>46152</v>
      </c>
      <c r="G1372" t="inlineStr">
        <is>
          <t>Gorjeta</t>
        </is>
      </c>
      <c r="H1372" t="inlineStr">
        <is>
          <t xml:space="preserve">  -  Comissões e Gorjeta</t>
        </is>
      </c>
      <c r="I1372" t="inlineStr">
        <is>
          <t>GORJETA REFERENTE AO PERÍODO 22/03/2026 A 21/04/2026</t>
        </is>
      </c>
      <c r="J1372" t="n">
        <v>-1576</v>
      </c>
      <c r="K1372" t="n">
        <v>-1576</v>
      </c>
      <c r="M1372" t="inlineStr">
        <is>
          <t>COORDENADOR</t>
        </is>
      </c>
      <c r="N1372" t="inlineStr">
        <is>
          <t xml:space="preserve">  - Coordenador</t>
        </is>
      </c>
      <c r="O1372" t="inlineStr">
        <is>
          <t>Real</t>
        </is>
      </c>
      <c r="P1372" t="inlineStr">
        <is>
          <t>Pago</t>
        </is>
      </c>
      <c r="Q1372" t="inlineStr">
        <is>
          <t>04/2026</t>
        </is>
      </c>
      <c r="R1372" t="n">
        <v>0</v>
      </c>
    </row>
    <row r="1373">
      <c r="A1373" t="n">
        <v>228864</v>
      </c>
      <c r="B1373" t="inlineStr">
        <is>
          <t>Arcos</t>
        </is>
      </c>
      <c r="C1373" t="inlineStr">
        <is>
          <t>PUXURI CONSULTORIA LTDA</t>
        </is>
      </c>
      <c r="D1373" t="inlineStr">
        <is>
          <t>150</t>
        </is>
      </c>
      <c r="E1373" s="550" t="n">
        <v>46113</v>
      </c>
      <c r="F1373" s="550" t="n">
        <v>46152</v>
      </c>
      <c r="G1373" t="inlineStr">
        <is>
          <t>Gorjeta</t>
        </is>
      </c>
      <c r="H1373" t="inlineStr">
        <is>
          <t xml:space="preserve">  -  Comissões e Gorjeta</t>
        </is>
      </c>
      <c r="I1373" t="inlineStr">
        <is>
          <t>GORJETA REFERENTE AO PERÍODO 22/03/2026 A 21/04/2026</t>
        </is>
      </c>
      <c r="J1373" t="n">
        <v>-1659</v>
      </c>
      <c r="K1373" t="n">
        <v>-1659</v>
      </c>
      <c r="M1373" t="inlineStr">
        <is>
          <t>CHEFE EXECUTIVO DE COZINHA</t>
        </is>
      </c>
      <c r="N1373" t="inlineStr">
        <is>
          <t xml:space="preserve">  - Squad</t>
        </is>
      </c>
      <c r="O1373" t="inlineStr">
        <is>
          <t>Real</t>
        </is>
      </c>
      <c r="P1373" t="inlineStr">
        <is>
          <t>Pago</t>
        </is>
      </c>
      <c r="Q1373" t="inlineStr">
        <is>
          <t>04/2026</t>
        </is>
      </c>
      <c r="R1373" t="n">
        <v>0</v>
      </c>
    </row>
    <row r="1374">
      <c r="A1374" t="n">
        <v>226903</v>
      </c>
      <c r="B1374" t="inlineStr">
        <is>
          <t>Arcos</t>
        </is>
      </c>
      <c r="C1374" t="inlineStr">
        <is>
          <t>ESTAFF SOLUCOES TECNOLOGICAS DE AGENCIAMENTO LTDA</t>
        </is>
      </c>
      <c r="D1374" t="inlineStr">
        <is>
          <t>796530453</t>
        </is>
      </c>
      <c r="E1374" s="550" t="n">
        <v>46113</v>
      </c>
      <c r="F1374" s="550" t="n">
        <v>46149</v>
      </c>
      <c r="G1374" t="inlineStr">
        <is>
          <t>Mão de Obra - Extra</t>
        </is>
      </c>
      <c r="H1374" t="inlineStr">
        <is>
          <t>Mão de Obra Extra</t>
        </is>
      </c>
      <c r="I1374" t="inlineStr">
        <is>
          <t>MAO DE OBRA EXTRA THEATRO - PERIODO 20/04 A 26/04 - 04/2026</t>
        </is>
      </c>
      <c r="J1374" t="n">
        <v>-4950</v>
      </c>
      <c r="K1374" t="n">
        <v>-4950</v>
      </c>
      <c r="O1374" t="inlineStr">
        <is>
          <t>Real</t>
        </is>
      </c>
      <c r="P1374" t="inlineStr">
        <is>
          <t>Pago</t>
        </is>
      </c>
      <c r="Q1374" t="inlineStr">
        <is>
          <t>04/2026</t>
        </is>
      </c>
      <c r="R1374" t="n">
        <v>0</v>
      </c>
    </row>
    <row r="1375">
      <c r="A1375" t="n">
        <v>228863</v>
      </c>
      <c r="B1375" t="inlineStr">
        <is>
          <t>Arcos</t>
        </is>
      </c>
      <c r="C1375" t="inlineStr">
        <is>
          <t>PJ 00172021 - MATHEUS MONTEIRO ALMEIDA</t>
        </is>
      </c>
      <c r="D1375" t="inlineStr">
        <is>
          <t>79</t>
        </is>
      </c>
      <c r="E1375" s="550" t="n">
        <v>46113</v>
      </c>
      <c r="F1375" s="550" t="n">
        <v>46152</v>
      </c>
      <c r="G1375" t="inlineStr">
        <is>
          <t>Gorjeta</t>
        </is>
      </c>
      <c r="H1375" t="inlineStr">
        <is>
          <t xml:space="preserve">  -  Comissões e Gorjeta</t>
        </is>
      </c>
      <c r="I1375" t="inlineStr">
        <is>
          <t>GORJETA REFERENTE AO PERÍODO 22/03/2026 A 21/04/2026</t>
        </is>
      </c>
      <c r="J1375" t="n">
        <v>-1659</v>
      </c>
      <c r="K1375" t="n">
        <v>-1659</v>
      </c>
      <c r="M1375" t="inlineStr">
        <is>
          <t>COORDENADOR</t>
        </is>
      </c>
      <c r="N1375" t="inlineStr">
        <is>
          <t xml:space="preserve">  - Coordenador</t>
        </is>
      </c>
      <c r="O1375" t="inlineStr">
        <is>
          <t>Real</t>
        </is>
      </c>
      <c r="P1375" t="inlineStr">
        <is>
          <t>Pago</t>
        </is>
      </c>
      <c r="Q1375" t="inlineStr">
        <is>
          <t>04/2026</t>
        </is>
      </c>
      <c r="R1375" t="n">
        <v>0</v>
      </c>
    </row>
    <row r="1376">
      <c r="A1376" t="n">
        <v>193595</v>
      </c>
      <c r="B1376" t="inlineStr">
        <is>
          <t>Arcos</t>
        </is>
      </c>
      <c r="C1376" t="inlineStr">
        <is>
          <t>MACHINE SERVICE LTDA</t>
        </is>
      </c>
      <c r="D1376" t="inlineStr">
        <is>
          <t>RP0622026</t>
        </is>
      </c>
      <c r="E1376" s="550" t="n">
        <v>46113</v>
      </c>
      <c r="F1376" s="550" t="n">
        <v>46147</v>
      </c>
      <c r="G1376" t="inlineStr">
        <is>
          <t>Serviços de Terceiros</t>
        </is>
      </c>
      <c r="H1376" t="inlineStr">
        <is>
          <t>Serviços de Segurança</t>
        </is>
      </c>
      <c r="I1376" t="inlineStr">
        <is>
          <t>SERVICO DE SEGURANCA - PERIODO 16/04 A 30/04/2026 - 04/2026</t>
        </is>
      </c>
      <c r="J1376" t="n">
        <v>-8170</v>
      </c>
      <c r="K1376" t="n">
        <v>-8170</v>
      </c>
      <c r="O1376" t="inlineStr">
        <is>
          <t>Real</t>
        </is>
      </c>
      <c r="P1376" t="inlineStr">
        <is>
          <t>Pago</t>
        </is>
      </c>
      <c r="Q1376" t="inlineStr">
        <is>
          <t>04/2026</t>
        </is>
      </c>
      <c r="R1376" t="n">
        <v>0</v>
      </c>
    </row>
    <row r="1377">
      <c r="A1377" t="n">
        <v>193579</v>
      </c>
      <c r="B1377" t="inlineStr">
        <is>
          <t>Arcos</t>
        </is>
      </c>
      <c r="C1377" t="inlineStr">
        <is>
          <t>EUREKA TECHNOLOGY LTDA</t>
        </is>
      </c>
      <c r="D1377" t="inlineStr">
        <is>
          <t>353</t>
        </is>
      </c>
      <c r="E1377" s="550" t="n">
        <v>46113</v>
      </c>
      <c r="F1377" s="550" t="n">
        <v>46154</v>
      </c>
      <c r="G1377" t="inlineStr">
        <is>
          <t>Marketing</t>
        </is>
      </c>
      <c r="H1377" t="inlineStr">
        <is>
          <t>Ferramentas de Marketing</t>
        </is>
      </c>
      <c r="I1377" t="inlineStr">
        <is>
          <t>SUPORTE DIGITAL - 04/2026</t>
        </is>
      </c>
      <c r="J1377" t="n">
        <v>-420</v>
      </c>
      <c r="K1377" t="n">
        <v>-420</v>
      </c>
      <c r="O1377" t="inlineStr">
        <is>
          <t>Real</t>
        </is>
      </c>
      <c r="P1377" t="inlineStr">
        <is>
          <t>Pago</t>
        </is>
      </c>
      <c r="Q1377" t="inlineStr">
        <is>
          <t>04/2026</t>
        </is>
      </c>
      <c r="R1377" t="n">
        <v>0</v>
      </c>
    </row>
    <row r="1378">
      <c r="A1378" t="n">
        <v>193051</v>
      </c>
      <c r="B1378" t="inlineStr">
        <is>
          <t>Arcos</t>
        </is>
      </c>
      <c r="C1378" t="inlineStr">
        <is>
          <t>FABLAB INOVACAO E SOLUCOES</t>
        </is>
      </c>
      <c r="D1378" t="inlineStr">
        <is>
          <t>276</t>
        </is>
      </c>
      <c r="E1378" s="550" t="n">
        <v>46113</v>
      </c>
      <c r="F1378" s="550" t="n">
        <v>46157</v>
      </c>
      <c r="G1378" t="inlineStr">
        <is>
          <t>Informática e TI</t>
        </is>
      </c>
      <c r="H1378" t="inlineStr">
        <is>
          <t>Sistemas Gerais - Financeiros</t>
        </is>
      </c>
      <c r="I1378" t="inlineStr">
        <is>
          <t>SISTEMA BLUE ME - 04/2026</t>
        </is>
      </c>
      <c r="J1378" t="n">
        <v>-459</v>
      </c>
      <c r="K1378" t="n">
        <v>-459</v>
      </c>
      <c r="O1378" t="inlineStr">
        <is>
          <t>Real</t>
        </is>
      </c>
      <c r="P1378" t="inlineStr">
        <is>
          <t>Pago</t>
        </is>
      </c>
      <c r="Q1378" t="inlineStr">
        <is>
          <t>04/2026</t>
        </is>
      </c>
      <c r="R1378" t="n">
        <v>0</v>
      </c>
    </row>
    <row r="1379">
      <c r="A1379" t="n">
        <v>193207</v>
      </c>
      <c r="B1379" t="inlineStr">
        <is>
          <t>Arcos</t>
        </is>
      </c>
      <c r="C1379" t="inlineStr">
        <is>
          <t>NOWTEC MANUTENÇÃO DE LAVADORAS</t>
        </is>
      </c>
      <c r="D1379" t="inlineStr">
        <is>
          <t>660 042026</t>
        </is>
      </c>
      <c r="E1379" s="550" t="n">
        <v>46113</v>
      </c>
      <c r="F1379" s="550" t="n">
        <v>46134</v>
      </c>
      <c r="G1379" t="inlineStr">
        <is>
          <t>Locação de Equipamentos</t>
        </is>
      </c>
      <c r="H1379" t="inlineStr">
        <is>
          <t>Locações de Equipamentos - Operacionais</t>
        </is>
      </c>
      <c r="I1379" t="inlineStr">
        <is>
          <t>LOCACAO LAVADORA DE LOUCAS - 04/2026</t>
        </is>
      </c>
      <c r="J1379" t="n">
        <v>-660</v>
      </c>
      <c r="K1379" t="n">
        <v>-660</v>
      </c>
      <c r="O1379" t="inlineStr">
        <is>
          <t>Real</t>
        </is>
      </c>
      <c r="P1379" t="inlineStr">
        <is>
          <t>Pago</t>
        </is>
      </c>
      <c r="Q1379" t="inlineStr">
        <is>
          <t>04/2026</t>
        </is>
      </c>
      <c r="R1379" t="n">
        <v>0</v>
      </c>
    </row>
    <row r="1380">
      <c r="A1380" t="n">
        <v>193063</v>
      </c>
      <c r="B1380" t="inlineStr">
        <is>
          <t>Arcos</t>
        </is>
      </c>
      <c r="C1380" t="inlineStr">
        <is>
          <t>FABRICA DE BARES SERVICOS LTDA FB</t>
        </is>
      </c>
      <c r="D1380" t="inlineStr">
        <is>
          <t>RP0742026</t>
        </is>
      </c>
      <c r="E1380" s="550" t="n">
        <v>46113</v>
      </c>
      <c r="F1380" s="550" t="n">
        <v>46176</v>
      </c>
      <c r="G1380" t="inlineStr">
        <is>
          <t>Mão de Obra - Benefícios</t>
        </is>
      </c>
      <c r="H1380" t="inlineStr">
        <is>
          <t xml:space="preserve">  -  Alimentação Funcionário</t>
        </is>
      </c>
      <c r="I1380" t="inlineStr">
        <is>
          <t>ALIMENTACAO DE FUNCIONARIO - CARTAO BLACK - 04/2026</t>
        </is>
      </c>
      <c r="J1380" t="n">
        <v>-7220.91</v>
      </c>
      <c r="K1380" t="n">
        <v>-7220.91</v>
      </c>
      <c r="O1380" t="inlineStr">
        <is>
          <t>Real</t>
        </is>
      </c>
      <c r="P1380" t="inlineStr">
        <is>
          <t>Pago</t>
        </is>
      </c>
      <c r="Q1380" t="inlineStr">
        <is>
          <t>04/2026</t>
        </is>
      </c>
      <c r="R1380" t="n">
        <v>0</v>
      </c>
    </row>
    <row r="1381">
      <c r="A1381" t="n">
        <v>193163</v>
      </c>
      <c r="B1381" t="inlineStr">
        <is>
          <t>Arcos</t>
        </is>
      </c>
      <c r="C1381" t="inlineStr">
        <is>
          <t>PAULO CESAR MEDEIROS EYEZANIO</t>
        </is>
      </c>
      <c r="D1381" t="inlineStr">
        <is>
          <t>RP0552026</t>
        </is>
      </c>
      <c r="E1381" s="550" t="n">
        <v>46113</v>
      </c>
      <c r="F1381" s="550" t="n">
        <v>46142</v>
      </c>
      <c r="G1381" t="inlineStr">
        <is>
          <t>Serviços de Terceiros</t>
        </is>
      </c>
      <c r="H1381" t="inlineStr">
        <is>
          <t>Assessoria Jurídica</t>
        </is>
      </c>
      <c r="I1381" t="inlineStr">
        <is>
          <t>HONORARIOS ADVOCATICIOS - 04/2026</t>
        </is>
      </c>
      <c r="J1381" t="n">
        <v>-3200</v>
      </c>
      <c r="K1381" t="n">
        <v>-3200</v>
      </c>
      <c r="O1381" t="inlineStr">
        <is>
          <t>Real</t>
        </is>
      </c>
      <c r="P1381" t="inlineStr">
        <is>
          <t>Pago</t>
        </is>
      </c>
      <c r="Q1381" t="inlineStr">
        <is>
          <t>04/2026</t>
        </is>
      </c>
      <c r="R1381" t="n">
        <v>0</v>
      </c>
    </row>
    <row r="1382">
      <c r="A1382" t="n">
        <v>193151</v>
      </c>
      <c r="B1382" t="inlineStr">
        <is>
          <t>Arcos</t>
        </is>
      </c>
      <c r="C1382" t="inlineStr">
        <is>
          <t xml:space="preserve">MATEUS SILVEIRA CEZAR </t>
        </is>
      </c>
      <c r="D1382" t="inlineStr">
        <is>
          <t>57</t>
        </is>
      </c>
      <c r="E1382" s="550" t="n">
        <v>46113</v>
      </c>
      <c r="F1382" s="550" t="n">
        <v>46146</v>
      </c>
      <c r="G1382" t="inlineStr">
        <is>
          <t>Marketing</t>
        </is>
      </c>
      <c r="H1382" t="inlineStr">
        <is>
          <t>Produção Gráfica e Material Institucional</t>
        </is>
      </c>
      <c r="I1382" t="inlineStr">
        <is>
          <t>PRODUCAO GRAFICA - CONTRATACAO VIDEOMAKER FIXO - 04/2026</t>
        </is>
      </c>
      <c r="J1382" t="n">
        <v>-2200</v>
      </c>
      <c r="K1382" t="n">
        <v>-2200</v>
      </c>
      <c r="O1382" t="inlineStr">
        <is>
          <t>Real</t>
        </is>
      </c>
      <c r="P1382" t="inlineStr">
        <is>
          <t>Pago</t>
        </is>
      </c>
      <c r="Q1382" t="inlineStr">
        <is>
          <t>04/2026</t>
        </is>
      </c>
      <c r="R1382" t="n">
        <v>0</v>
      </c>
    </row>
    <row r="1383">
      <c r="A1383" t="n">
        <v>193136</v>
      </c>
      <c r="B1383" t="inlineStr">
        <is>
          <t>Arcos</t>
        </is>
      </c>
      <c r="C1383" t="inlineStr">
        <is>
          <t>LALAMOVE TECNOLOGIA (BRASIL) LTDA</t>
        </is>
      </c>
      <c r="D1383" t="inlineStr">
        <is>
          <t>RP0692026</t>
        </is>
      </c>
      <c r="E1383" s="550" t="n">
        <v>46113</v>
      </c>
      <c r="F1383" s="550" t="n">
        <v>46169</v>
      </c>
      <c r="G1383" t="inlineStr">
        <is>
          <t>Despesas com Transporte / Hospedagem</t>
        </is>
      </c>
      <c r="H1383" t="inlineStr">
        <is>
          <t>Fretes e Carretos</t>
        </is>
      </c>
      <c r="I1383" t="inlineStr">
        <is>
          <t>LALAMOVE - 04/2026</t>
        </is>
      </c>
      <c r="J1383" t="n">
        <v>-286.22</v>
      </c>
      <c r="K1383" t="n">
        <v>-286.22</v>
      </c>
      <c r="O1383" t="inlineStr">
        <is>
          <t>Real</t>
        </is>
      </c>
      <c r="P1383" t="inlineStr">
        <is>
          <t>Pago</t>
        </is>
      </c>
      <c r="Q1383" t="inlineStr">
        <is>
          <t>04/2026</t>
        </is>
      </c>
      <c r="R1383" t="n">
        <v>0</v>
      </c>
    </row>
    <row r="1384">
      <c r="A1384" t="n">
        <v>198573</v>
      </c>
      <c r="B1384" t="inlineStr">
        <is>
          <t>Arcos</t>
        </is>
      </c>
      <c r="C1384" t="inlineStr">
        <is>
          <t>SUSTENIDOS ORGANIZACAO SOCIAL DE CULTURA</t>
        </is>
      </c>
      <c r="D1384" t="inlineStr">
        <is>
          <t>RP0642026</t>
        </is>
      </c>
      <c r="E1384" s="550" t="n">
        <v>46113</v>
      </c>
      <c r="F1384" s="550" t="n">
        <v>46154</v>
      </c>
      <c r="G1384" t="inlineStr">
        <is>
          <t>Custo de Ocupação</t>
        </is>
      </c>
      <c r="H1384" t="inlineStr">
        <is>
          <t>Aluguel de Imoveis</t>
        </is>
      </c>
      <c r="I1384" t="inlineStr">
        <is>
          <t>ALUGUEL DE IMOVEIS - VARIAVEL - 04/2026</t>
        </is>
      </c>
      <c r="J1384" t="n">
        <v>-23281.33</v>
      </c>
      <c r="K1384" t="n">
        <v>-23281.33</v>
      </c>
      <c r="O1384" t="inlineStr">
        <is>
          <t>Real</t>
        </is>
      </c>
      <c r="P1384" t="inlineStr">
        <is>
          <t>Pago</t>
        </is>
      </c>
      <c r="Q1384" t="inlineStr">
        <is>
          <t>04/2026</t>
        </is>
      </c>
      <c r="R1384" t="n">
        <v>0</v>
      </c>
    </row>
    <row r="1385">
      <c r="A1385" t="n">
        <v>193124</v>
      </c>
      <c r="B1385" t="inlineStr">
        <is>
          <t>Arcos</t>
        </is>
      </c>
      <c r="C1385" t="inlineStr">
        <is>
          <t>INVYE CAPITAL LTDA</t>
        </is>
      </c>
      <c r="D1385" t="inlineStr">
        <is>
          <t>3403</t>
        </is>
      </c>
      <c r="E1385" s="550" t="n">
        <v>46113</v>
      </c>
      <c r="F1385" s="550" t="n">
        <v>46136</v>
      </c>
      <c r="G1385" t="inlineStr">
        <is>
          <t>Serviços de Terceiros</t>
        </is>
      </c>
      <c r="H1385" t="inlineStr">
        <is>
          <t>Assessoria em Geral</t>
        </is>
      </c>
      <c r="I1385" t="inlineStr">
        <is>
          <t>ASSESSORIA GERAL - INVENTARIO - 04/2026</t>
        </is>
      </c>
      <c r="J1385" t="n">
        <v>-1315</v>
      </c>
      <c r="K1385" t="n">
        <v>-1234.13</v>
      </c>
      <c r="O1385" t="inlineStr">
        <is>
          <t>Real</t>
        </is>
      </c>
      <c r="P1385" t="inlineStr">
        <is>
          <t>Pago</t>
        </is>
      </c>
      <c r="Q1385" t="inlineStr">
        <is>
          <t>04/2026</t>
        </is>
      </c>
      <c r="R1385" t="n">
        <v>0</v>
      </c>
    </row>
    <row r="1386">
      <c r="A1386" t="n">
        <v>193100</v>
      </c>
      <c r="B1386" t="inlineStr">
        <is>
          <t>Arcos</t>
        </is>
      </c>
      <c r="C1386" t="inlineStr">
        <is>
          <t xml:space="preserve">GOOGLE BRASIL INTERNET LTDA </t>
        </is>
      </c>
      <c r="D1386" t="inlineStr">
        <is>
          <t>RP0582026</t>
        </is>
      </c>
      <c r="E1386" s="550" t="n">
        <v>46113</v>
      </c>
      <c r="F1386" s="550" t="n">
        <v>46135</v>
      </c>
      <c r="G1386" t="inlineStr">
        <is>
          <t>Marketing</t>
        </is>
      </c>
      <c r="H1386" t="inlineStr">
        <is>
          <t>Publicidade e Propaganda</t>
        </is>
      </c>
      <c r="I1386" t="inlineStr">
        <is>
          <t>GOOGLE - 04/2026</t>
        </is>
      </c>
      <c r="J1386" t="n">
        <v>-1000</v>
      </c>
      <c r="K1386" t="n">
        <v>-1000</v>
      </c>
      <c r="O1386" t="inlineStr">
        <is>
          <t>Real</t>
        </is>
      </c>
      <c r="P1386" t="inlineStr">
        <is>
          <t>Pago</t>
        </is>
      </c>
      <c r="Q1386" t="inlineStr">
        <is>
          <t>04/2026</t>
        </is>
      </c>
      <c r="R1386" t="n">
        <v>0</v>
      </c>
    </row>
    <row r="1387">
      <c r="A1387" t="n">
        <v>195226</v>
      </c>
      <c r="B1387" t="inlineStr">
        <is>
          <t>Arcos</t>
        </is>
      </c>
      <c r="C1387" t="inlineStr">
        <is>
          <t>SOLUCOES TECNICAS AMBIENTAL LTDA - EPP</t>
        </is>
      </c>
      <c r="D1387" t="inlineStr">
        <is>
          <t>17732</t>
        </is>
      </c>
      <c r="E1387" s="550" t="n">
        <v>46113</v>
      </c>
      <c r="F1387" s="550" t="n">
        <v>46169</v>
      </c>
      <c r="G1387" t="inlineStr">
        <is>
          <t>Utilidades</t>
        </is>
      </c>
      <c r="H1387" t="inlineStr">
        <is>
          <t>Coleta de lixo</t>
        </is>
      </c>
      <c r="I1387" t="inlineStr">
        <is>
          <t>COLETA DE LIXO - 04/2026</t>
        </is>
      </c>
      <c r="J1387" t="n">
        <v>-5547.6</v>
      </c>
      <c r="K1387" t="n">
        <v>-5270.22</v>
      </c>
      <c r="O1387" t="inlineStr">
        <is>
          <t>Real</t>
        </is>
      </c>
      <c r="P1387" t="inlineStr">
        <is>
          <t>Pago</t>
        </is>
      </c>
      <c r="Q1387" t="inlineStr">
        <is>
          <t>04/2026</t>
        </is>
      </c>
      <c r="R1387" t="n">
        <v>0</v>
      </c>
    </row>
    <row r="1388">
      <c r="A1388" t="n">
        <v>193112</v>
      </c>
      <c r="B1388" t="inlineStr">
        <is>
          <t>Arcos</t>
        </is>
      </c>
      <c r="C1388" t="inlineStr">
        <is>
          <t>HEADCHEF SEGURANCA DOS ALIM E GARANTIA D</t>
        </is>
      </c>
      <c r="D1388" t="inlineStr">
        <is>
          <t>2096</t>
        </is>
      </c>
      <c r="E1388" s="550" t="n">
        <v>46113</v>
      </c>
      <c r="F1388" s="550" t="n">
        <v>46160</v>
      </c>
      <c r="G1388" t="inlineStr">
        <is>
          <t>Serviços de Terceiros</t>
        </is>
      </c>
      <c r="H1388" t="inlineStr">
        <is>
          <t>Assessoria de Alimentos e Bebidas</t>
        </is>
      </c>
      <c r="I1388" t="inlineStr">
        <is>
          <t>PRESTACAO SERVICO NUTRICIONISTA - HONORARIOS + EXTRAS - 04/2026</t>
        </is>
      </c>
      <c r="J1388" t="n">
        <v>-2597.05</v>
      </c>
      <c r="K1388" t="n">
        <v>-2597.05</v>
      </c>
      <c r="O1388" t="inlineStr">
        <is>
          <t>Real</t>
        </is>
      </c>
      <c r="P1388" t="inlineStr">
        <is>
          <t>Pago</t>
        </is>
      </c>
      <c r="Q1388" t="inlineStr">
        <is>
          <t>04/2026</t>
        </is>
      </c>
      <c r="R1388" t="n">
        <v>0</v>
      </c>
    </row>
    <row r="1389">
      <c r="A1389" t="n">
        <v>192691</v>
      </c>
      <c r="B1389" t="inlineStr">
        <is>
          <t>Arcos</t>
        </is>
      </c>
      <c r="C1389" t="inlineStr">
        <is>
          <t>CEM ENGENHARIA DA MANUTENCAO LTDA</t>
        </is>
      </c>
      <c r="D1389" t="inlineStr">
        <is>
          <t>4056</t>
        </is>
      </c>
      <c r="E1389" s="550" t="n">
        <v>46113</v>
      </c>
      <c r="F1389" s="550" t="n">
        <v>46139</v>
      </c>
      <c r="G1389" t="inlineStr">
        <is>
          <t>Manutenção</t>
        </is>
      </c>
      <c r="H1389" t="inlineStr">
        <is>
          <t>Manutenção Predial</t>
        </is>
      </c>
      <c r="I1389" t="inlineStr">
        <is>
          <t xml:space="preserve"> MANUTENCAO EM GERAL - PREVENTIVA - 04/2026</t>
        </is>
      </c>
      <c r="J1389" t="n">
        <v>-6897.4</v>
      </c>
      <c r="K1389" t="n">
        <v>-7037.63</v>
      </c>
      <c r="O1389" t="inlineStr">
        <is>
          <t>Real</t>
        </is>
      </c>
      <c r="P1389" t="inlineStr">
        <is>
          <t>Pago</t>
        </is>
      </c>
      <c r="Q1389" t="inlineStr">
        <is>
          <t>04/2026</t>
        </is>
      </c>
      <c r="R1389" t="n">
        <v>0</v>
      </c>
    </row>
    <row r="1390">
      <c r="A1390" t="n">
        <v>198481</v>
      </c>
      <c r="B1390" t="inlineStr">
        <is>
          <t>Arcos</t>
        </is>
      </c>
      <c r="C1390" t="inlineStr">
        <is>
          <t>SUSTENIDOS ORGANIZACAO SOCIAL DE CULTURA</t>
        </is>
      </c>
      <c r="D1390" t="inlineStr">
        <is>
          <t>RP0152026</t>
        </is>
      </c>
      <c r="E1390" s="550" t="n">
        <v>46113</v>
      </c>
      <c r="F1390" s="550" t="n">
        <v>46152</v>
      </c>
      <c r="G1390" t="inlineStr">
        <is>
          <t>Utilidades</t>
        </is>
      </c>
      <c r="H1390" t="inlineStr">
        <is>
          <t>Agua/Esgoto</t>
        </is>
      </c>
      <c r="I1390" t="inlineStr">
        <is>
          <t>AGUA/ ESGOTO - CONSUMO AGUA RESTAURANTE FIXO - 04/2026</t>
        </is>
      </c>
      <c r="J1390" t="n">
        <v>-5000</v>
      </c>
      <c r="K1390" t="n">
        <v>-5000</v>
      </c>
      <c r="O1390" t="inlineStr">
        <is>
          <t>Real</t>
        </is>
      </c>
      <c r="P1390" t="inlineStr">
        <is>
          <t>Pago</t>
        </is>
      </c>
      <c r="Q1390" t="inlineStr">
        <is>
          <t>04/2026</t>
        </is>
      </c>
      <c r="R1390" t="n">
        <v>0</v>
      </c>
    </row>
    <row r="1391">
      <c r="A1391" t="n">
        <v>198508</v>
      </c>
      <c r="B1391" t="inlineStr">
        <is>
          <t>Arcos</t>
        </is>
      </c>
      <c r="C1391" t="inlineStr">
        <is>
          <t>SUSTENIDOS ORGANIZACAO SOCIAL DE CULTURA</t>
        </is>
      </c>
      <c r="D1391" t="inlineStr">
        <is>
          <t>RP0162026</t>
        </is>
      </c>
      <c r="E1391" s="550" t="n">
        <v>46113</v>
      </c>
      <c r="F1391" s="550" t="n">
        <v>46152</v>
      </c>
      <c r="G1391" t="inlineStr">
        <is>
          <t>Custo de Ocupação</t>
        </is>
      </c>
      <c r="H1391" t="inlineStr">
        <is>
          <t>Aluguel de Imoveis</t>
        </is>
      </c>
      <c r="I1391" t="inlineStr">
        <is>
          <t>ALUGUEL FIXO BAR - 04/2026</t>
        </is>
      </c>
      <c r="J1391" t="n">
        <v>-14000</v>
      </c>
      <c r="K1391" t="n">
        <v>-14000</v>
      </c>
      <c r="O1391" t="inlineStr">
        <is>
          <t>Real</t>
        </is>
      </c>
      <c r="P1391" t="inlineStr">
        <is>
          <t>Pago</t>
        </is>
      </c>
      <c r="Q1391" t="inlineStr">
        <is>
          <t>04/2026</t>
        </is>
      </c>
      <c r="R1391" t="n">
        <v>0</v>
      </c>
    </row>
    <row r="1392">
      <c r="A1392" t="n">
        <v>195992</v>
      </c>
      <c r="B1392" t="inlineStr">
        <is>
          <t>Arcos</t>
        </is>
      </c>
      <c r="C1392" t="inlineStr">
        <is>
          <t>VALE TRANSPORTE</t>
        </is>
      </c>
      <c r="D1392" t="inlineStr">
        <is>
          <t>16598 052026</t>
        </is>
      </c>
      <c r="E1392" s="550" t="n">
        <v>46113</v>
      </c>
      <c r="F1392" s="550" t="n">
        <v>46139</v>
      </c>
      <c r="G1392" t="inlineStr">
        <is>
          <t>Mão de Obra - Benefícios</t>
        </is>
      </c>
      <c r="H1392" t="inlineStr">
        <is>
          <t xml:space="preserve">  -  Vale-transporte</t>
        </is>
      </c>
      <c r="I1392" t="inlineStr">
        <is>
          <t xml:space="preserve">VT AESA </t>
        </is>
      </c>
      <c r="J1392" t="n">
        <v>-165.98</v>
      </c>
      <c r="K1392" t="n">
        <v>-165.98</v>
      </c>
      <c r="O1392" t="inlineStr">
        <is>
          <t>Real</t>
        </is>
      </c>
      <c r="P1392" t="inlineStr">
        <is>
          <t>Pago</t>
        </is>
      </c>
      <c r="Q1392" t="inlineStr">
        <is>
          <t>04/2026</t>
        </is>
      </c>
      <c r="R1392" t="n">
        <v>0</v>
      </c>
    </row>
    <row r="1393">
      <c r="A1393" t="n">
        <v>195991</v>
      </c>
      <c r="B1393" t="inlineStr">
        <is>
          <t>Arcos</t>
        </is>
      </c>
      <c r="C1393" t="inlineStr">
        <is>
          <t>VALE TRANSPORTE</t>
        </is>
      </c>
      <c r="D1393" t="inlineStr">
        <is>
          <t>16598 042026</t>
        </is>
      </c>
      <c r="E1393" s="550" t="n">
        <v>46113</v>
      </c>
      <c r="F1393" s="550" t="n">
        <v>46107</v>
      </c>
      <c r="G1393" t="inlineStr">
        <is>
          <t>Mão de Obra - Benefícios</t>
        </is>
      </c>
      <c r="H1393" t="inlineStr">
        <is>
          <t xml:space="preserve">  -  Vale-transporte</t>
        </is>
      </c>
      <c r="I1393" t="inlineStr">
        <is>
          <t xml:space="preserve">VT AESA </t>
        </is>
      </c>
      <c r="J1393" t="n">
        <v>-165.98</v>
      </c>
      <c r="K1393" t="n">
        <v>-165.98</v>
      </c>
      <c r="O1393" t="inlineStr">
        <is>
          <t>Real</t>
        </is>
      </c>
      <c r="P1393" t="inlineStr">
        <is>
          <t>Pago</t>
        </is>
      </c>
      <c r="Q1393" t="inlineStr">
        <is>
          <t>04/2026</t>
        </is>
      </c>
      <c r="R1393" t="n">
        <v>0</v>
      </c>
    </row>
    <row r="1394">
      <c r="A1394" t="n">
        <v>195980</v>
      </c>
      <c r="B1394" t="inlineStr">
        <is>
          <t>Arcos</t>
        </is>
      </c>
      <c r="C1394" t="inlineStr">
        <is>
          <t>VALE TRANSPORTE</t>
        </is>
      </c>
      <c r="D1394" t="inlineStr">
        <is>
          <t>82992 042026</t>
        </is>
      </c>
      <c r="E1394" s="550" t="n">
        <v>46113</v>
      </c>
      <c r="F1394" s="550" t="n">
        <v>46107</v>
      </c>
      <c r="G1394" t="inlineStr">
        <is>
          <t>Mão de Obra - Benefícios</t>
        </is>
      </c>
      <c r="H1394" t="inlineStr">
        <is>
          <t xml:space="preserve">  -  Vale-transporte</t>
        </is>
      </c>
      <c r="I1394" t="inlineStr">
        <is>
          <t xml:space="preserve">VT TOP </t>
        </is>
      </c>
      <c r="J1394" t="n">
        <v>-829.92</v>
      </c>
      <c r="K1394" t="n">
        <v>-829.92</v>
      </c>
      <c r="O1394" t="inlineStr">
        <is>
          <t>Real</t>
        </is>
      </c>
      <c r="P1394" t="inlineStr">
        <is>
          <t>Pago</t>
        </is>
      </c>
      <c r="Q1394" t="inlineStr">
        <is>
          <t>04/2026</t>
        </is>
      </c>
      <c r="R1394" t="n">
        <v>0</v>
      </c>
    </row>
    <row r="1395">
      <c r="A1395" t="n">
        <v>195968</v>
      </c>
      <c r="B1395" t="inlineStr">
        <is>
          <t>Arcos</t>
        </is>
      </c>
      <c r="C1395" t="inlineStr">
        <is>
          <t>VALE TRANSPORTE</t>
        </is>
      </c>
      <c r="D1395" t="inlineStr">
        <is>
          <t>12528 042026</t>
        </is>
      </c>
      <c r="E1395" s="550" t="n">
        <v>46113</v>
      </c>
      <c r="F1395" s="550" t="n">
        <v>46111</v>
      </c>
      <c r="G1395" t="inlineStr">
        <is>
          <t>Mão de Obra - Benefícios</t>
        </is>
      </c>
      <c r="H1395" t="inlineStr">
        <is>
          <t xml:space="preserve">  -  Vale-transporte</t>
        </is>
      </c>
      <c r="I1395" t="inlineStr">
        <is>
          <t>COMPLEMENTO VT SP TRANS</t>
        </is>
      </c>
      <c r="J1395" t="n">
        <v>-125.28</v>
      </c>
      <c r="K1395" t="n">
        <v>-125.28</v>
      </c>
      <c r="O1395" t="inlineStr">
        <is>
          <t>Real</t>
        </is>
      </c>
      <c r="P1395" t="inlineStr">
        <is>
          <t>Pago</t>
        </is>
      </c>
      <c r="Q1395" t="inlineStr">
        <is>
          <t>04/2026</t>
        </is>
      </c>
      <c r="R1395" t="n">
        <v>0</v>
      </c>
    </row>
    <row r="1396">
      <c r="A1396" t="n">
        <v>195956</v>
      </c>
      <c r="B1396" t="inlineStr">
        <is>
          <t>Arcos</t>
        </is>
      </c>
      <c r="C1396" t="inlineStr">
        <is>
          <t>VALE TRANSPORTE</t>
        </is>
      </c>
      <c r="D1396" t="inlineStr">
        <is>
          <t>552819 042026</t>
        </is>
      </c>
      <c r="E1396" s="550" t="n">
        <v>46113</v>
      </c>
      <c r="F1396" s="550" t="n">
        <v>46111</v>
      </c>
      <c r="G1396" t="inlineStr">
        <is>
          <t>Mão de Obra - Benefícios</t>
        </is>
      </c>
      <c r="H1396" t="inlineStr">
        <is>
          <t xml:space="preserve">  -  Vale-transporte</t>
        </is>
      </c>
      <c r="I1396" t="inlineStr">
        <is>
          <t>VT SP TRANS</t>
        </is>
      </c>
      <c r="J1396" t="n">
        <v>-5528.19</v>
      </c>
      <c r="K1396" t="n">
        <v>-5528.19</v>
      </c>
      <c r="O1396" t="inlineStr">
        <is>
          <t>Real</t>
        </is>
      </c>
      <c r="P1396" t="inlineStr">
        <is>
          <t>Pago</t>
        </is>
      </c>
      <c r="Q1396" t="inlineStr">
        <is>
          <t>04/2026</t>
        </is>
      </c>
      <c r="R1396" t="n">
        <v>0</v>
      </c>
    </row>
    <row r="1397">
      <c r="A1397" t="n">
        <v>195277</v>
      </c>
      <c r="B1397" t="inlineStr">
        <is>
          <t>Arcos</t>
        </is>
      </c>
      <c r="C1397" t="inlineStr">
        <is>
          <t>TELEFONICA BRASIL S/A</t>
        </is>
      </c>
      <c r="D1397" t="inlineStr">
        <is>
          <t>2041629422</t>
        </is>
      </c>
      <c r="E1397" s="550" t="n">
        <v>46113</v>
      </c>
      <c r="F1397" s="550" t="n">
        <v>46167</v>
      </c>
      <c r="G1397" t="inlineStr">
        <is>
          <t>Informática e TI</t>
        </is>
      </c>
      <c r="H1397" t="inlineStr">
        <is>
          <t>Internet</t>
        </is>
      </c>
      <c r="I1397" t="inlineStr">
        <is>
          <t>INTERNET SPO-816OUH4OFH-013 - NOVA HF BAR E EVENTOS SN LTDA - 04/2026</t>
        </is>
      </c>
      <c r="J1397" t="n">
        <v>-133.18</v>
      </c>
      <c r="K1397" t="n">
        <v>-133.18</v>
      </c>
      <c r="O1397" t="inlineStr">
        <is>
          <t>Real</t>
        </is>
      </c>
      <c r="P1397" t="inlineStr">
        <is>
          <t>Pago</t>
        </is>
      </c>
      <c r="Q1397" t="inlineStr">
        <is>
          <t>04/2026</t>
        </is>
      </c>
      <c r="R1397" t="n">
        <v>0</v>
      </c>
    </row>
    <row r="1398">
      <c r="A1398" t="n">
        <v>195265</v>
      </c>
      <c r="B1398" t="inlineStr">
        <is>
          <t>Arcos</t>
        </is>
      </c>
      <c r="C1398" t="inlineStr">
        <is>
          <t>TELEFONICA BRASIL S/A</t>
        </is>
      </c>
      <c r="D1398" t="inlineStr">
        <is>
          <t>17729 042026</t>
        </is>
      </c>
      <c r="E1398" s="550" t="n">
        <v>46113</v>
      </c>
      <c r="F1398" s="550" t="n">
        <v>46145</v>
      </c>
      <c r="G1398" t="inlineStr">
        <is>
          <t>Informática e TI</t>
        </is>
      </c>
      <c r="H1398" t="inlineStr">
        <is>
          <t>Internet</t>
        </is>
      </c>
      <c r="I1398" t="inlineStr">
        <is>
          <t>INTERNET BOX 100GB EMP 4GB - CONTA 0435290447 - 04/2026</t>
        </is>
      </c>
      <c r="J1398" t="n">
        <v>-177.29</v>
      </c>
      <c r="K1398" t="n">
        <v>-177.29</v>
      </c>
      <c r="O1398" t="inlineStr">
        <is>
          <t>Real</t>
        </is>
      </c>
      <c r="P1398" t="inlineStr">
        <is>
          <t>Pago</t>
        </is>
      </c>
      <c r="Q1398" t="inlineStr">
        <is>
          <t>04/2026</t>
        </is>
      </c>
      <c r="R1398" t="n">
        <v>0</v>
      </c>
    </row>
    <row r="1399">
      <c r="A1399" t="n">
        <v>195250</v>
      </c>
      <c r="B1399" t="inlineStr">
        <is>
          <t>Arcos</t>
        </is>
      </c>
      <c r="C1399" t="inlineStr">
        <is>
          <t>STAR COPIAS COMERCIO E SERVICOS LTDA</t>
        </is>
      </c>
      <c r="D1399" t="inlineStr">
        <is>
          <t>5363</t>
        </is>
      </c>
      <c r="E1399" s="550" t="n">
        <v>46113</v>
      </c>
      <c r="F1399" s="550" t="n">
        <v>46155</v>
      </c>
      <c r="G1399" t="inlineStr">
        <is>
          <t>Locação de Equipamentos</t>
        </is>
      </c>
      <c r="H1399" t="inlineStr">
        <is>
          <t>Locação de Equipamentos - Informatica e TI</t>
        </is>
      </c>
      <c r="I1399" t="inlineStr">
        <is>
          <t>LOCACAO DE EQUIPAMENTOS - IMPRESSORA - 04/2026</t>
        </is>
      </c>
      <c r="J1399" t="n">
        <v>-262</v>
      </c>
      <c r="K1399" t="n">
        <v>-262</v>
      </c>
      <c r="O1399" t="inlineStr">
        <is>
          <t>Real</t>
        </is>
      </c>
      <c r="P1399" t="inlineStr">
        <is>
          <t>Pago</t>
        </is>
      </c>
      <c r="Q1399" t="inlineStr">
        <is>
          <t>04/2026</t>
        </is>
      </c>
      <c r="R1399" t="n">
        <v>0</v>
      </c>
    </row>
    <row r="1400">
      <c r="A1400" t="n">
        <v>195237</v>
      </c>
      <c r="B1400" t="inlineStr">
        <is>
          <t>Arcos</t>
        </is>
      </c>
      <c r="C1400" t="inlineStr">
        <is>
          <t xml:space="preserve">SPOTIFY </t>
        </is>
      </c>
      <c r="D1400" t="inlineStr">
        <is>
          <t>RP0542026</t>
        </is>
      </c>
      <c r="E1400" s="550" t="n">
        <v>46113</v>
      </c>
      <c r="F1400" s="550" t="n">
        <v>46127</v>
      </c>
      <c r="G1400" t="inlineStr">
        <is>
          <t>Informática e TI</t>
        </is>
      </c>
      <c r="H1400" t="inlineStr">
        <is>
          <t>TV por assinatura/musica ambiente</t>
        </is>
      </c>
      <c r="I1400" t="inlineStr">
        <is>
          <t>REEMBOLSO REFERENTE A SPOTIFY DAS CASAS ARCOS E LOVE - 04/2026</t>
        </is>
      </c>
      <c r="J1400" t="n">
        <v>-20.45</v>
      </c>
      <c r="K1400" t="n">
        <v>-20.45</v>
      </c>
      <c r="O1400" t="inlineStr">
        <is>
          <t>Real</t>
        </is>
      </c>
      <c r="P1400" t="inlineStr">
        <is>
          <t>Pago</t>
        </is>
      </c>
      <c r="Q1400" t="inlineStr">
        <is>
          <t>04/2026</t>
        </is>
      </c>
      <c r="R1400" t="n">
        <v>0</v>
      </c>
    </row>
    <row r="1401">
      <c r="A1401" t="n">
        <v>198521</v>
      </c>
      <c r="B1401" t="inlineStr">
        <is>
          <t>Arcos</t>
        </is>
      </c>
      <c r="C1401" t="inlineStr">
        <is>
          <t>SUSTENIDOS ORGANIZACAO SOCIAL DE CULTURA</t>
        </is>
      </c>
      <c r="D1401" t="inlineStr">
        <is>
          <t>RP0172026</t>
        </is>
      </c>
      <c r="E1401" s="550" t="n">
        <v>46113</v>
      </c>
      <c r="F1401" s="550" t="n">
        <v>46152</v>
      </c>
      <c r="G1401" t="inlineStr">
        <is>
          <t>Custo de Ocupação</t>
        </is>
      </c>
      <c r="H1401" t="inlineStr">
        <is>
          <t>Aluguel de Imoveis</t>
        </is>
      </c>
      <c r="I1401" t="inlineStr">
        <is>
          <t>ALUGUEL - BAR DE CIMA E COZINHA - 04/2026</t>
        </is>
      </c>
      <c r="J1401" t="n">
        <v>-16000</v>
      </c>
      <c r="K1401" t="n">
        <v>-16000</v>
      </c>
      <c r="O1401" t="inlineStr">
        <is>
          <t>Real</t>
        </is>
      </c>
      <c r="P1401" t="inlineStr">
        <is>
          <t>Pago</t>
        </is>
      </c>
      <c r="Q1401" t="inlineStr">
        <is>
          <t>04/2026</t>
        </is>
      </c>
      <c r="R1401" t="n">
        <v>0</v>
      </c>
    </row>
    <row r="1402">
      <c r="A1402" t="n">
        <v>198561</v>
      </c>
      <c r="B1402" t="inlineStr">
        <is>
          <t>Arcos</t>
        </is>
      </c>
      <c r="C1402" t="inlineStr">
        <is>
          <t>SUSTENIDOS ORGANIZACAO SOCIAL DE CULTURA</t>
        </is>
      </c>
      <c r="D1402" t="inlineStr">
        <is>
          <t>RP0652026</t>
        </is>
      </c>
      <c r="E1402" s="550" t="n">
        <v>46113</v>
      </c>
      <c r="F1402" s="550" t="n">
        <v>46154</v>
      </c>
      <c r="G1402" t="inlineStr">
        <is>
          <t>Utilidades</t>
        </is>
      </c>
      <c r="H1402" t="inlineStr">
        <is>
          <t>Agua/Esgoto</t>
        </is>
      </c>
      <c r="I1402" t="inlineStr">
        <is>
          <t>AGUA/ESGOTO - VARIAVEL - 04/2026</t>
        </is>
      </c>
      <c r="J1402" t="n">
        <v>-6908.56</v>
      </c>
      <c r="K1402" t="n">
        <v>-6908.56</v>
      </c>
      <c r="O1402" t="inlineStr">
        <is>
          <t>Real</t>
        </is>
      </c>
      <c r="P1402" t="inlineStr">
        <is>
          <t>Pago</t>
        </is>
      </c>
      <c r="Q1402" t="inlineStr">
        <is>
          <t>04/2026</t>
        </is>
      </c>
      <c r="R1402" t="n">
        <v>0</v>
      </c>
    </row>
    <row r="1403">
      <c r="A1403" t="n">
        <v>198536</v>
      </c>
      <c r="B1403" t="inlineStr">
        <is>
          <t>Arcos</t>
        </is>
      </c>
      <c r="C1403" t="inlineStr">
        <is>
          <t>SUSTENIDOS ORGANIZACAO SOCIAL DE CULTURA</t>
        </is>
      </c>
      <c r="D1403" t="inlineStr">
        <is>
          <t>RP0182026</t>
        </is>
      </c>
      <c r="E1403" s="550" t="n">
        <v>46113</v>
      </c>
      <c r="F1403" s="550" t="n">
        <v>46152</v>
      </c>
      <c r="G1403" t="inlineStr">
        <is>
          <t>Utilidades</t>
        </is>
      </c>
      <c r="H1403" t="inlineStr">
        <is>
          <t>Energia Eletrica</t>
        </is>
      </c>
      <c r="I1403" t="inlineStr">
        <is>
          <t>CONSUMO LUZ - BAR FIXO - 04/2026</t>
        </is>
      </c>
      <c r="J1403" t="n">
        <v>-4500</v>
      </c>
      <c r="K1403" t="n">
        <v>-4500</v>
      </c>
      <c r="O1403" t="inlineStr">
        <is>
          <t>Real</t>
        </is>
      </c>
      <c r="P1403" t="inlineStr">
        <is>
          <t>Pago</t>
        </is>
      </c>
      <c r="Q1403" t="inlineStr">
        <is>
          <t>04/2026</t>
        </is>
      </c>
      <c r="R1403" t="n">
        <v>0</v>
      </c>
    </row>
    <row r="1404">
      <c r="A1404" t="n">
        <v>195200</v>
      </c>
      <c r="B1404" t="inlineStr">
        <is>
          <t>Arcos</t>
        </is>
      </c>
      <c r="C1404" t="inlineStr">
        <is>
          <t>PRESHH ALUGUEL DE MAQUINAS LTDA</t>
        </is>
      </c>
      <c r="D1404" t="inlineStr">
        <is>
          <t>777676480</t>
        </is>
      </c>
      <c r="E1404" s="550" t="n">
        <v>46113</v>
      </c>
      <c r="F1404" s="550" t="n">
        <v>46152</v>
      </c>
      <c r="G1404" t="inlineStr">
        <is>
          <t>Locação de Equipamentos</t>
        </is>
      </c>
      <c r="H1404" t="inlineStr">
        <is>
          <t>Locações de Equipamentos - Operacionais</t>
        </is>
      </c>
      <c r="I1404" t="inlineStr">
        <is>
          <t xml:space="preserve"> LOCACAO DE EQUIPAMENTOS - EQUIPAMENTO DE CARBONATACAO</t>
        </is>
      </c>
      <c r="J1404" t="n">
        <v>-878</v>
      </c>
      <c r="K1404" t="n">
        <v>-790.2</v>
      </c>
      <c r="O1404" t="inlineStr">
        <is>
          <t>Real</t>
        </is>
      </c>
      <c r="P1404" t="inlineStr">
        <is>
          <t>Pago</t>
        </is>
      </c>
      <c r="Q1404" t="inlineStr">
        <is>
          <t>04/2026</t>
        </is>
      </c>
      <c r="R1404" t="n">
        <v>0</v>
      </c>
    </row>
    <row r="1405">
      <c r="A1405" t="n">
        <v>195187</v>
      </c>
      <c r="B1405" t="inlineStr">
        <is>
          <t>Arcos</t>
        </is>
      </c>
      <c r="C1405" t="inlineStr">
        <is>
          <t>PORTO SEGURO SEGURO SAUDE SA</t>
        </is>
      </c>
      <c r="D1405" t="inlineStr">
        <is>
          <t>4562793013</t>
        </is>
      </c>
      <c r="E1405" s="550" t="n">
        <v>46113</v>
      </c>
      <c r="F1405" s="550" t="n">
        <v>46122</v>
      </c>
      <c r="G1405" t="inlineStr">
        <is>
          <t>Mão de Obra - Benefícios</t>
        </is>
      </c>
      <c r="H1405" t="inlineStr">
        <is>
          <t xml:space="preserve">  -  Assist. Médica</t>
        </is>
      </c>
      <c r="I1405" t="inlineStr">
        <is>
          <t xml:space="preserve"> ASSISTENCIA MEDICA - 04/2026</t>
        </is>
      </c>
      <c r="J1405" t="n">
        <v>-6626.2</v>
      </c>
      <c r="K1405" t="n">
        <v>-6774.16</v>
      </c>
      <c r="O1405" t="inlineStr">
        <is>
          <t>Real</t>
        </is>
      </c>
      <c r="P1405" t="inlineStr">
        <is>
          <t>Pago</t>
        </is>
      </c>
      <c r="Q1405" t="inlineStr">
        <is>
          <t>04/2026</t>
        </is>
      </c>
      <c r="R1405" t="n">
        <v>0</v>
      </c>
    </row>
    <row r="1406">
      <c r="A1406" t="n">
        <v>195176</v>
      </c>
      <c r="B1406" t="inlineStr">
        <is>
          <t>Arcos</t>
        </is>
      </c>
      <c r="C1406" t="inlineStr">
        <is>
          <t>PORTO SEGURO CIA DE SEGUROS GERAIS</t>
        </is>
      </c>
      <c r="D1406" t="inlineStr">
        <is>
          <t>6876043979</t>
        </is>
      </c>
      <c r="E1406" s="550" t="n">
        <v>46113</v>
      </c>
      <c r="F1406" s="550" t="n">
        <v>46164</v>
      </c>
      <c r="G1406" t="inlineStr">
        <is>
          <t>Mão de Obra - Benefícios</t>
        </is>
      </c>
      <c r="H1406" t="inlineStr">
        <is>
          <t xml:space="preserve">  -  Seguro de Vida</t>
        </is>
      </c>
      <c r="I1406" t="inlineStr">
        <is>
          <t>SEGURO DE VIDA - 22 VIDAS - 04/2026</t>
        </is>
      </c>
      <c r="J1406" t="n">
        <v>-269.77</v>
      </c>
      <c r="K1406" t="n">
        <v>-269.77</v>
      </c>
      <c r="O1406" t="inlineStr">
        <is>
          <t>Real</t>
        </is>
      </c>
      <c r="P1406" t="inlineStr">
        <is>
          <t>Pago</t>
        </is>
      </c>
      <c r="Q1406" t="inlineStr">
        <is>
          <t>04/2026</t>
        </is>
      </c>
      <c r="R1406" t="n">
        <v>0</v>
      </c>
    </row>
    <row r="1407">
      <c r="A1407" t="n">
        <v>195164</v>
      </c>
      <c r="B1407" t="inlineStr">
        <is>
          <t>Arcos</t>
        </is>
      </c>
      <c r="C1407" t="inlineStr">
        <is>
          <t>OPUS CONSULTORIA E PESQUISA LTDA</t>
        </is>
      </c>
      <c r="D1407" t="inlineStr">
        <is>
          <t>121</t>
        </is>
      </c>
      <c r="E1407" s="550" t="n">
        <v>46113</v>
      </c>
      <c r="F1407" s="550" t="n">
        <v>46132</v>
      </c>
      <c r="G1407" t="inlineStr">
        <is>
          <t>Serviços de Terceiros</t>
        </is>
      </c>
      <c r="H1407" t="inlineStr">
        <is>
          <t>Assessoria em Geral</t>
        </is>
      </c>
      <c r="I1407" t="inlineStr">
        <is>
          <t>CLIENTE OCULTO - 04/2026</t>
        </is>
      </c>
      <c r="J1407" t="n">
        <v>-297</v>
      </c>
      <c r="K1407" t="n">
        <v>-297</v>
      </c>
      <c r="O1407" t="inlineStr">
        <is>
          <t>Real</t>
        </is>
      </c>
      <c r="P1407" t="inlineStr">
        <is>
          <t>Pago</t>
        </is>
      </c>
      <c r="Q1407" t="inlineStr">
        <is>
          <t>04/2026</t>
        </is>
      </c>
      <c r="R1407" t="n">
        <v>0</v>
      </c>
    </row>
    <row r="1408">
      <c r="A1408" t="n">
        <v>198549</v>
      </c>
      <c r="B1408" t="inlineStr">
        <is>
          <t>Arcos</t>
        </is>
      </c>
      <c r="C1408" t="inlineStr">
        <is>
          <t>SUSTENIDOS ORGANIZACAO SOCIAL DE CULTURA</t>
        </is>
      </c>
      <c r="D1408" t="inlineStr">
        <is>
          <t>RP0192026</t>
        </is>
      </c>
      <c r="E1408" s="550" t="n">
        <v>46113</v>
      </c>
      <c r="F1408" s="550" t="n">
        <v>46152</v>
      </c>
      <c r="G1408" t="inlineStr">
        <is>
          <t>Utilidades</t>
        </is>
      </c>
      <c r="H1408" t="inlineStr">
        <is>
          <t>Energia Eletrica</t>
        </is>
      </c>
      <c r="I1408" t="inlineStr">
        <is>
          <t>CONSUMO LUZ - RESTAURANTE FIXO - 04/2026</t>
        </is>
      </c>
      <c r="J1408" t="n">
        <v>-2100</v>
      </c>
      <c r="K1408" t="n">
        <v>-2100</v>
      </c>
      <c r="O1408" t="inlineStr">
        <is>
          <t>Real</t>
        </is>
      </c>
      <c r="P1408" t="inlineStr">
        <is>
          <t>Pago</t>
        </is>
      </c>
      <c r="Q1408" t="inlineStr">
        <is>
          <t>04/2026</t>
        </is>
      </c>
      <c r="R1408" t="n">
        <v>0</v>
      </c>
    </row>
    <row r="1409">
      <c r="A1409" t="n">
        <v>195152</v>
      </c>
      <c r="B1409" t="inlineStr">
        <is>
          <t>Arcos</t>
        </is>
      </c>
      <c r="C1409" t="inlineStr">
        <is>
          <t xml:space="preserve">AMS TECNOLOGIA &amp; RADIOCOMUNICAÇÃO LTDA ME  </t>
        </is>
      </c>
      <c r="D1409" t="inlineStr">
        <is>
          <t>12168</t>
        </is>
      </c>
      <c r="E1409" s="550" t="n">
        <v>46113</v>
      </c>
      <c r="F1409" s="550" t="n">
        <v>46157</v>
      </c>
      <c r="G1409" t="inlineStr">
        <is>
          <t>Locação de Equipamentos</t>
        </is>
      </c>
      <c r="H1409" t="inlineStr">
        <is>
          <t>Locação de Equipamentos - Informatica e TI</t>
        </is>
      </c>
      <c r="I1409" t="inlineStr">
        <is>
          <t>LOCACAO RADIOS E FONES COMUNICACAO COM THEATRO - 04/2026</t>
        </is>
      </c>
      <c r="J1409" t="n">
        <v>-170</v>
      </c>
      <c r="K1409" t="n">
        <v>-170</v>
      </c>
      <c r="O1409" t="inlineStr">
        <is>
          <t>Real</t>
        </is>
      </c>
      <c r="P1409" t="inlineStr">
        <is>
          <t>Pago</t>
        </is>
      </c>
      <c r="Q1409" t="inlineStr">
        <is>
          <t>04/2026</t>
        </is>
      </c>
      <c r="R1409" t="n">
        <v>0</v>
      </c>
    </row>
    <row r="1410">
      <c r="A1410" t="n">
        <v>195116</v>
      </c>
      <c r="B1410" t="inlineStr">
        <is>
          <t>Arcos</t>
        </is>
      </c>
      <c r="C1410" t="inlineStr">
        <is>
          <t>MACRO CONTABILIDADE E CONSULTORIA LTDA</t>
        </is>
      </c>
      <c r="D1410" t="inlineStr">
        <is>
          <t>11171</t>
        </is>
      </c>
      <c r="E1410" s="550" t="n">
        <v>46113</v>
      </c>
      <c r="F1410" s="550" t="n">
        <v>46127</v>
      </c>
      <c r="G1410" t="inlineStr">
        <is>
          <t>Serviços de Terceiros</t>
        </is>
      </c>
      <c r="H1410" t="inlineStr">
        <is>
          <t>Assessoria Contabil</t>
        </is>
      </c>
      <c r="I1410" t="inlineStr">
        <is>
          <t>M006/24 - MENSALIDADE CONTRATO</t>
        </is>
      </c>
      <c r="J1410" t="n">
        <v>-3139.29</v>
      </c>
      <c r="K1410" t="n">
        <v>-3139.29</v>
      </c>
      <c r="O1410" t="inlineStr">
        <is>
          <t>Real</t>
        </is>
      </c>
      <c r="P1410" t="inlineStr">
        <is>
          <t>Pago</t>
        </is>
      </c>
      <c r="Q1410" t="inlineStr">
        <is>
          <t>04/2026</t>
        </is>
      </c>
      <c r="R1410" t="n">
        <v>0</v>
      </c>
    </row>
    <row r="1411">
      <c r="A1411" t="n">
        <v>195104</v>
      </c>
      <c r="B1411" t="inlineStr">
        <is>
          <t>Arcos</t>
        </is>
      </c>
      <c r="C1411" t="inlineStr">
        <is>
          <t>MACHINE SERVICE LTDA</t>
        </is>
      </c>
      <c r="D1411" t="inlineStr">
        <is>
          <t>RP0562026</t>
        </is>
      </c>
      <c r="E1411" s="550" t="n">
        <v>46113</v>
      </c>
      <c r="F1411" s="550" t="n">
        <v>46134</v>
      </c>
      <c r="G1411" t="inlineStr">
        <is>
          <t>Serviços de Terceiros</t>
        </is>
      </c>
      <c r="H1411" t="inlineStr">
        <is>
          <t>Serviços de Segurança</t>
        </is>
      </c>
      <c r="I1411" t="inlineStr">
        <is>
          <t>SERVICO DE SEGURANCA - PERIODO 01/04 A 15/04/2026 - 04/2026</t>
        </is>
      </c>
      <c r="J1411" t="n">
        <v>-9120</v>
      </c>
      <c r="K1411" t="n">
        <v>-9120</v>
      </c>
      <c r="O1411" t="inlineStr">
        <is>
          <t>Real</t>
        </is>
      </c>
      <c r="P1411" t="inlineStr">
        <is>
          <t>Pago</t>
        </is>
      </c>
      <c r="Q1411" t="inlineStr">
        <is>
          <t>04/2026</t>
        </is>
      </c>
      <c r="R1411" t="n">
        <v>0</v>
      </c>
    </row>
    <row r="1412">
      <c r="A1412" t="n">
        <v>195093</v>
      </c>
      <c r="B1412" t="inlineStr">
        <is>
          <t>Arcos</t>
        </is>
      </c>
      <c r="C1412" t="inlineStr">
        <is>
          <t>MACCHINE PER CAFFE MANUTENCAO COMERCIO E IMPORTACAO DE PRODUTOS INDUSTRIAIS LTDA</t>
        </is>
      </c>
      <c r="D1412" t="inlineStr">
        <is>
          <t>RP0122026</t>
        </is>
      </c>
      <c r="E1412" s="550" t="n">
        <v>46113</v>
      </c>
      <c r="F1412" s="550" t="n">
        <v>46127</v>
      </c>
      <c r="G1412" t="inlineStr">
        <is>
          <t>Locação de Equipamentos</t>
        </is>
      </c>
      <c r="H1412" t="inlineStr">
        <is>
          <t>Locações de Equipamentos - Operacionais</t>
        </is>
      </c>
      <c r="I1412" t="inlineStr">
        <is>
          <t xml:space="preserve">  LOCACAO DE EQUIPAMENTOS - LOCACAO MAQUINA DE CAFE - 04/2026</t>
        </is>
      </c>
      <c r="J1412" t="n">
        <v>-1691</v>
      </c>
      <c r="K1412" t="n">
        <v>-1691</v>
      </c>
      <c r="O1412" t="inlineStr">
        <is>
          <t>Real</t>
        </is>
      </c>
      <c r="P1412" t="inlineStr">
        <is>
          <t>Pago</t>
        </is>
      </c>
      <c r="Q1412" t="inlineStr">
        <is>
          <t>04/2026</t>
        </is>
      </c>
      <c r="R1412" t="n">
        <v>0</v>
      </c>
    </row>
    <row r="1413">
      <c r="A1413" t="n">
        <v>195081</v>
      </c>
      <c r="B1413" t="inlineStr">
        <is>
          <t>Arcos</t>
        </is>
      </c>
      <c r="C1413" t="inlineStr">
        <is>
          <t>GOOGLE WORKSPACE</t>
        </is>
      </c>
      <c r="D1413" t="inlineStr">
        <is>
          <t>RP0032026</t>
        </is>
      </c>
      <c r="E1413" s="550" t="n">
        <v>46113</v>
      </c>
      <c r="F1413" s="550" t="n">
        <v>46171</v>
      </c>
      <c r="G1413" t="inlineStr">
        <is>
          <t>Marketing</t>
        </is>
      </c>
      <c r="H1413" t="inlineStr">
        <is>
          <t>Ferramentas de Marketing</t>
        </is>
      </c>
      <c r="I1413" t="inlineStr">
        <is>
          <t xml:space="preserve">GESTAO DE DOMINIO - 04/2026
</t>
        </is>
      </c>
      <c r="J1413" t="n">
        <v>-873.04</v>
      </c>
      <c r="K1413" t="n">
        <v>-873.04</v>
      </c>
      <c r="O1413" t="inlineStr">
        <is>
          <t>Real</t>
        </is>
      </c>
      <c r="P1413" t="inlineStr">
        <is>
          <t>Pago</t>
        </is>
      </c>
      <c r="Q1413" t="inlineStr">
        <is>
          <t>04/2026</t>
        </is>
      </c>
      <c r="R1413" t="n">
        <v>0</v>
      </c>
    </row>
    <row r="1414">
      <c r="A1414" t="n">
        <v>192773</v>
      </c>
      <c r="B1414" t="inlineStr">
        <is>
          <t>Arcos</t>
        </is>
      </c>
      <c r="C1414" t="inlineStr">
        <is>
          <t>EASY ICE SOLUTION LTDA-ME LOCAÇÃO</t>
        </is>
      </c>
      <c r="D1414" t="inlineStr">
        <is>
          <t>10623</t>
        </is>
      </c>
      <c r="E1414" s="550" t="n">
        <v>46113</v>
      </c>
      <c r="F1414" s="550" t="n">
        <v>46157</v>
      </c>
      <c r="G1414" t="inlineStr">
        <is>
          <t>Locação de Equipamentos</t>
        </is>
      </c>
      <c r="H1414" t="inlineStr">
        <is>
          <t>Locações de Equipamentos - Operacionais</t>
        </is>
      </c>
      <c r="I1414" t="inlineStr">
        <is>
          <t xml:space="preserve">LOCACAO DE EQUIPAMENTOS - 3 MAQUINAS DE GELO </t>
        </is>
      </c>
      <c r="J1414" t="n">
        <v>-4150</v>
      </c>
      <c r="K1414" t="n">
        <v>-4150</v>
      </c>
      <c r="O1414" t="inlineStr">
        <is>
          <t>Real</t>
        </is>
      </c>
      <c r="P1414" t="inlineStr">
        <is>
          <t>Pago</t>
        </is>
      </c>
      <c r="Q1414" t="inlineStr">
        <is>
          <t>04/2026</t>
        </is>
      </c>
      <c r="R1414" t="n">
        <v>0</v>
      </c>
    </row>
    <row r="1415">
      <c r="A1415" t="n">
        <v>192785</v>
      </c>
      <c r="B1415" t="inlineStr">
        <is>
          <t>Arcos</t>
        </is>
      </c>
      <c r="C1415" t="inlineStr">
        <is>
          <t>ESCRITORIO CENTRAL DE ARRECADACAO E DISTRIBUICAO ECAD</t>
        </is>
      </c>
      <c r="D1415" t="inlineStr">
        <is>
          <t>9023033809</t>
        </is>
      </c>
      <c r="E1415" s="550" t="n">
        <v>46113</v>
      </c>
      <c r="F1415" s="550" t="n">
        <v>46137</v>
      </c>
      <c r="G1415" t="inlineStr">
        <is>
          <t>Custos Artístico Geral</t>
        </is>
      </c>
      <c r="H1415" t="inlineStr">
        <is>
          <t>Taxas e Licenças - Artístico</t>
        </is>
      </c>
      <c r="I1415" t="inlineStr">
        <is>
          <t>LOCACAO DE EQUIPAMENTOS FIXO - ECAD - 04/2026</t>
        </is>
      </c>
      <c r="J1415" t="n">
        <v>-901.4</v>
      </c>
      <c r="K1415" t="n">
        <v>-901.4</v>
      </c>
      <c r="O1415" t="inlineStr">
        <is>
          <t>Real</t>
        </is>
      </c>
      <c r="P1415" t="inlineStr">
        <is>
          <t>Pago</t>
        </is>
      </c>
      <c r="Q1415" t="inlineStr">
        <is>
          <t>04/2026</t>
        </is>
      </c>
      <c r="R1415" t="n">
        <v>0</v>
      </c>
    </row>
    <row r="1416">
      <c r="A1416" t="n">
        <v>192726</v>
      </c>
      <c r="B1416" t="inlineStr">
        <is>
          <t>Arcos</t>
        </is>
      </c>
      <c r="C1416" t="inlineStr">
        <is>
          <t>CULLIGAN SOLUTIONS COMERCIO DE INSUMOS PARA ESCRITORIOS LTDA</t>
        </is>
      </c>
      <c r="D1416" t="inlineStr">
        <is>
          <t>1049908</t>
        </is>
      </c>
      <c r="E1416" s="550" t="n">
        <v>46113</v>
      </c>
      <c r="F1416" s="550" t="n">
        <v>46167</v>
      </c>
      <c r="G1416" t="inlineStr">
        <is>
          <t>Locação de Equipamentos</t>
        </is>
      </c>
      <c r="H1416" t="inlineStr">
        <is>
          <t>Locações de Equipamentos - Operacionais</t>
        </is>
      </c>
      <c r="I1416" t="inlineStr">
        <is>
          <t xml:space="preserve">LOCACAO DE EQUIPAMENTOS - LOCACAO DE MAQUINA DE AGUA SEMPREPURA - SALAO DOURADO </t>
        </is>
      </c>
      <c r="J1416" t="n">
        <v>-1720</v>
      </c>
      <c r="K1416" t="n">
        <v>-1720</v>
      </c>
      <c r="O1416" t="inlineStr">
        <is>
          <t>Real</t>
        </is>
      </c>
      <c r="P1416" t="inlineStr">
        <is>
          <t>Pago</t>
        </is>
      </c>
      <c r="Q1416" t="inlineStr">
        <is>
          <t>04/2026</t>
        </is>
      </c>
      <c r="R1416" t="n">
        <v>0</v>
      </c>
    </row>
    <row r="1417">
      <c r="A1417" t="n">
        <v>192656</v>
      </c>
      <c r="B1417" t="inlineStr">
        <is>
          <t>Arcos</t>
        </is>
      </c>
      <c r="C1417" t="inlineStr">
        <is>
          <t>AGENCIA BIOMA PUBLICIDADE E EVENTOS LTDA - FACUNDO</t>
        </is>
      </c>
      <c r="D1417" t="inlineStr">
        <is>
          <t>366</t>
        </is>
      </c>
      <c r="E1417" s="550" t="n">
        <v>46113</v>
      </c>
      <c r="F1417" s="550" t="n">
        <v>46147</v>
      </c>
      <c r="G1417" t="inlineStr">
        <is>
          <t>Marketing</t>
        </is>
      </c>
      <c r="H1417" t="inlineStr">
        <is>
          <t>Agência de Propaganda</t>
        </is>
      </c>
      <c r="I1417" t="inlineStr">
        <is>
          <t xml:space="preserve">AGENCIA DE PROPAGANDA - SERVICOS PRESTADOS MARKETING - 04/2026
</t>
        </is>
      </c>
      <c r="J1417" t="n">
        <v>-11000</v>
      </c>
      <c r="K1417" t="n">
        <v>-11000</v>
      </c>
      <c r="O1417" t="inlineStr">
        <is>
          <t>Real</t>
        </is>
      </c>
      <c r="P1417" t="inlineStr">
        <is>
          <t>Pago</t>
        </is>
      </c>
      <c r="Q1417" t="inlineStr">
        <is>
          <t>04/2026</t>
        </is>
      </c>
      <c r="R1417" t="n">
        <v>0</v>
      </c>
    </row>
    <row r="1418">
      <c r="A1418" t="n">
        <v>192644</v>
      </c>
      <c r="B1418" t="inlineStr">
        <is>
          <t>Arcos</t>
        </is>
      </c>
      <c r="C1418" t="inlineStr">
        <is>
          <t xml:space="preserve">ABRASEL SAO PAULO </t>
        </is>
      </c>
      <c r="D1418" t="inlineStr">
        <is>
          <t>185259</t>
        </is>
      </c>
      <c r="E1418" s="550" t="n">
        <v>46113</v>
      </c>
      <c r="F1418" s="550" t="n">
        <v>46132</v>
      </c>
      <c r="G1418" t="inlineStr">
        <is>
          <t>Serviços de Terceiros</t>
        </is>
      </c>
      <c r="H1418" t="inlineStr">
        <is>
          <t>Assessoria Financeira</t>
        </is>
      </c>
      <c r="I1418" t="inlineStr">
        <is>
          <t xml:space="preserve">ASSESSORIA GERAL - MENSALIDADE ABRASEL - 04/2026
</t>
        </is>
      </c>
      <c r="J1418" t="n">
        <v>-185</v>
      </c>
      <c r="K1418" t="n">
        <v>-185</v>
      </c>
      <c r="O1418" t="inlineStr">
        <is>
          <t>Real</t>
        </is>
      </c>
      <c r="P1418" t="inlineStr">
        <is>
          <t>Pago</t>
        </is>
      </c>
      <c r="Q1418" t="inlineStr">
        <is>
          <t>04/2026</t>
        </is>
      </c>
      <c r="R1418" t="n">
        <v>0</v>
      </c>
    </row>
    <row r="1419">
      <c r="A1419" t="n">
        <v>192714</v>
      </c>
      <c r="B1419" t="inlineStr">
        <is>
          <t>Arcos</t>
        </is>
      </c>
      <c r="C1419" t="inlineStr">
        <is>
          <t>CULLIGAN SOLUTIONS COMERCIO DE INSUMOS PARA ESCRITORIOS LTDA</t>
        </is>
      </c>
      <c r="D1419" t="inlineStr">
        <is>
          <t>1049906</t>
        </is>
      </c>
      <c r="E1419" s="550" t="n">
        <v>46113</v>
      </c>
      <c r="F1419" s="550" t="n">
        <v>46167</v>
      </c>
      <c r="G1419" t="inlineStr">
        <is>
          <t>Locação de Equipamentos</t>
        </is>
      </c>
      <c r="H1419" t="inlineStr">
        <is>
          <t>Locações de Equipamentos - Operacionais</t>
        </is>
      </c>
      <c r="I1419" t="inlineStr">
        <is>
          <t xml:space="preserve">LOCACAO DE EQUIPAMENTOS - LOCACAO DE MAQUINA DE AGUA SEMPREPURA E CILINDRO DE CO2 - SALAO ARCOS 
</t>
        </is>
      </c>
      <c r="J1419" t="n">
        <v>-1720</v>
      </c>
      <c r="K1419" t="n">
        <v>-1720</v>
      </c>
      <c r="O1419" t="inlineStr">
        <is>
          <t>Real</t>
        </is>
      </c>
      <c r="P1419" t="inlineStr">
        <is>
          <t>Pago</t>
        </is>
      </c>
      <c r="Q1419" t="inlineStr">
        <is>
          <t>04/2026</t>
        </is>
      </c>
      <c r="R1419" t="n">
        <v>0</v>
      </c>
    </row>
    <row r="1420">
      <c r="A1420" t="n">
        <v>192743</v>
      </c>
      <c r="B1420" t="inlineStr">
        <is>
          <t>Arcos</t>
        </is>
      </c>
      <c r="C1420" t="inlineStr">
        <is>
          <t>DLOCAL BRASIL PAGAMENTOS LTDA  - DMK</t>
        </is>
      </c>
      <c r="D1420" t="inlineStr">
        <is>
          <t>22252503070</t>
        </is>
      </c>
      <c r="E1420" s="550" t="n">
        <v>46113</v>
      </c>
      <c r="F1420" s="550" t="n">
        <v>46140</v>
      </c>
      <c r="G1420" t="inlineStr">
        <is>
          <t>Marketing</t>
        </is>
      </c>
      <c r="H1420" t="inlineStr">
        <is>
          <t>Publicidade e Propaganda</t>
        </is>
      </c>
      <c r="I1420" t="inlineStr">
        <is>
          <t>FACEBOOK - INVESTIMENTO EM TRAFEGO - 04/2026</t>
        </is>
      </c>
      <c r="J1420" t="n">
        <v>-5000</v>
      </c>
      <c r="K1420" t="n">
        <v>-5000</v>
      </c>
      <c r="O1420" t="inlineStr">
        <is>
          <t>Real</t>
        </is>
      </c>
      <c r="P1420" t="inlineStr">
        <is>
          <t>Pago</t>
        </is>
      </c>
      <c r="Q1420" t="inlineStr">
        <is>
          <t>04/2026</t>
        </is>
      </c>
      <c r="R1420" t="n">
        <v>0</v>
      </c>
    </row>
    <row r="1421">
      <c r="A1421" t="n">
        <v>190173</v>
      </c>
      <c r="B1421" t="inlineStr">
        <is>
          <t>Arcos</t>
        </is>
      </c>
      <c r="C1421" t="inlineStr">
        <is>
          <t xml:space="preserve">KAMINO INSTITUICAO DE PAGAMENTO LTDA </t>
        </is>
      </c>
      <c r="D1421" t="inlineStr">
        <is>
          <t>10472</t>
        </is>
      </c>
      <c r="E1421" s="550" t="n">
        <v>46113</v>
      </c>
      <c r="F1421" s="550" t="n">
        <v>46130</v>
      </c>
      <c r="G1421" t="inlineStr">
        <is>
          <t>Despesas Financeiras</t>
        </is>
      </c>
      <c r="H1421" t="inlineStr">
        <is>
          <t>Tarifas Bancárias</t>
        </is>
      </c>
      <c r="I1421" t="inlineStr">
        <is>
          <t xml:space="preserve">(+/-) RECEITAS/ DESPESAS FINANCEIRAS (TARIFA MENSAL TEMPUS KAMINO) - 04/2026
</t>
        </is>
      </c>
      <c r="J1421" t="n">
        <v>-400</v>
      </c>
      <c r="K1421" t="n">
        <v>-400</v>
      </c>
      <c r="O1421" t="inlineStr">
        <is>
          <t>Real</t>
        </is>
      </c>
      <c r="P1421" t="inlineStr">
        <is>
          <t>Pago</t>
        </is>
      </c>
      <c r="Q1421" t="inlineStr">
        <is>
          <t>04/2026</t>
        </is>
      </c>
      <c r="R1421" t="n">
        <v>0</v>
      </c>
    </row>
    <row r="1422">
      <c r="A1422" t="n">
        <v>193039</v>
      </c>
      <c r="B1422" t="inlineStr">
        <is>
          <t>Arcos</t>
        </is>
      </c>
      <c r="C1422" t="inlineStr">
        <is>
          <t xml:space="preserve">EDIMAR MOURA TARTAGLIONI SERVICOES DE DEDETIZACAO </t>
        </is>
      </c>
      <c r="D1422" t="inlineStr">
        <is>
          <t>696</t>
        </is>
      </c>
      <c r="E1422" s="550" t="n">
        <v>46113</v>
      </c>
      <c r="F1422" s="550" t="n">
        <v>46132</v>
      </c>
      <c r="G1422" t="inlineStr">
        <is>
          <t>Utilidades</t>
        </is>
      </c>
      <c r="H1422" t="inlineStr">
        <is>
          <t>Controle de Pragas</t>
        </is>
      </c>
      <c r="I1422" t="inlineStr">
        <is>
          <t>DEDETIZACAO E CONTROLE DE PRAGAS - 04/2026</t>
        </is>
      </c>
      <c r="J1422" t="n">
        <v>-472</v>
      </c>
      <c r="K1422" t="n">
        <v>-472</v>
      </c>
      <c r="O1422" t="inlineStr">
        <is>
          <t>Real</t>
        </is>
      </c>
      <c r="P1422" t="inlineStr">
        <is>
          <t>Pago</t>
        </is>
      </c>
      <c r="Q1422" t="inlineStr">
        <is>
          <t>04/2026</t>
        </is>
      </c>
      <c r="R1422" t="n">
        <v>0</v>
      </c>
    </row>
    <row r="1423">
      <c r="A1423" t="n">
        <v>192668</v>
      </c>
      <c r="B1423" t="inlineStr">
        <is>
          <t>Arcos</t>
        </is>
      </c>
      <c r="C1423" t="inlineStr">
        <is>
          <t>BTAGS TECNOLOGIA LTDA</t>
        </is>
      </c>
      <c r="D1423" t="inlineStr">
        <is>
          <t>2362</t>
        </is>
      </c>
      <c r="E1423" s="550" t="n">
        <v>46113</v>
      </c>
      <c r="F1423" s="550" t="n">
        <v>46147</v>
      </c>
      <c r="G1423" t="inlineStr">
        <is>
          <t>Informática e TI</t>
        </is>
      </c>
      <c r="H1423" t="inlineStr">
        <is>
          <t>Sistemas Gerais - Operacionais</t>
        </is>
      </c>
      <c r="I1423" t="inlineStr">
        <is>
          <t>SISTEMA BTAGS ETIQUETAS - 04/2026</t>
        </is>
      </c>
      <c r="J1423" t="n">
        <v>-380</v>
      </c>
      <c r="K1423" t="n">
        <v>-380</v>
      </c>
      <c r="O1423" t="inlineStr">
        <is>
          <t>Real</t>
        </is>
      </c>
      <c r="P1423" t="inlineStr">
        <is>
          <t>Pago</t>
        </is>
      </c>
      <c r="Q1423" t="inlineStr">
        <is>
          <t>04/2026</t>
        </is>
      </c>
      <c r="R1423" t="n">
        <v>0</v>
      </c>
    </row>
    <row r="1424">
      <c r="A1424" t="n">
        <v>192702</v>
      </c>
      <c r="B1424" t="inlineStr">
        <is>
          <t>Arcos</t>
        </is>
      </c>
      <c r="C1424" t="inlineStr">
        <is>
          <t>COMPANHIA DE GAS DE SAO PAULO</t>
        </is>
      </c>
      <c r="D1424" t="inlineStr">
        <is>
          <t>143.539.206</t>
        </is>
      </c>
      <c r="E1424" s="550" t="n">
        <v>46113</v>
      </c>
      <c r="F1424" s="550" t="n">
        <v>46140</v>
      </c>
      <c r="G1424" t="inlineStr">
        <is>
          <t>Utilidades</t>
        </is>
      </c>
      <c r="H1424" t="inlineStr">
        <is>
          <t>Gas de Cozinha</t>
        </is>
      </c>
      <c r="I1424" t="inlineStr">
        <is>
          <t>GAS DE COZINHA - INSTALACAO 31341853 - 04/2026</t>
        </is>
      </c>
      <c r="J1424" t="n">
        <v>-5242.71</v>
      </c>
      <c r="K1424" t="n">
        <v>-5242.71</v>
      </c>
      <c r="O1424" t="inlineStr">
        <is>
          <t>Real</t>
        </is>
      </c>
      <c r="P1424" t="inlineStr">
        <is>
          <t>Pago</t>
        </is>
      </c>
      <c r="Q1424" t="inlineStr">
        <is>
          <t>04/2026</t>
        </is>
      </c>
      <c r="R1424" t="n">
        <v>0</v>
      </c>
    </row>
    <row r="1425">
      <c r="A1425" t="n">
        <v>193027</v>
      </c>
      <c r="B1425" t="inlineStr">
        <is>
          <t>Arcos</t>
        </is>
      </c>
      <c r="C1425" t="inlineStr">
        <is>
          <t xml:space="preserve">EDIMAR MOURA TARTAGLIONI SERVICOES DE DEDETIZACAO </t>
        </is>
      </c>
      <c r="D1425" t="inlineStr">
        <is>
          <t>697</t>
        </is>
      </c>
      <c r="E1425" s="550" t="n">
        <v>46113</v>
      </c>
      <c r="F1425" s="550" t="n">
        <v>46132</v>
      </c>
      <c r="G1425" t="inlineStr">
        <is>
          <t>Utilidades</t>
        </is>
      </c>
      <c r="H1425" t="inlineStr">
        <is>
          <t>Controle de Pragas</t>
        </is>
      </c>
      <c r="I1425" t="inlineStr">
        <is>
          <t>DEDETIZACAO E CONTROLE DE PRAGAS EXTERNA - 04/2026</t>
        </is>
      </c>
      <c r="J1425" t="n">
        <v>-262</v>
      </c>
      <c r="K1425" t="n">
        <v>-262</v>
      </c>
      <c r="O1425" t="inlineStr">
        <is>
          <t>Real</t>
        </is>
      </c>
      <c r="P1425" t="inlineStr">
        <is>
          <t>Pago</t>
        </is>
      </c>
      <c r="Q1425" t="inlineStr">
        <is>
          <t>04/2026</t>
        </is>
      </c>
      <c r="R1425" t="n">
        <v>0</v>
      </c>
    </row>
    <row r="1426">
      <c r="A1426" t="n">
        <v>192679</v>
      </c>
      <c r="B1426" t="inlineStr">
        <is>
          <t>Arcos</t>
        </is>
      </c>
      <c r="C1426" t="inlineStr">
        <is>
          <t>BUSINESS TO SUCESS LTDA</t>
        </is>
      </c>
      <c r="D1426" t="inlineStr">
        <is>
          <t xml:space="preserve">773238049 </t>
        </is>
      </c>
      <c r="E1426" s="550" t="n">
        <v>46113</v>
      </c>
      <c r="F1426" s="550" t="n">
        <v>46146</v>
      </c>
      <c r="G1426" t="inlineStr">
        <is>
          <t>Informática e TI</t>
        </is>
      </c>
      <c r="H1426" t="inlineStr">
        <is>
          <t>Sistemas Gerais - Comunicação e Marketing</t>
        </is>
      </c>
      <c r="I1426" t="inlineStr">
        <is>
          <t xml:space="preserve">FALAE - 04/2026
</t>
        </is>
      </c>
      <c r="J1426" t="n">
        <v>-150</v>
      </c>
      <c r="K1426" t="n">
        <v>-150</v>
      </c>
      <c r="O1426" t="inlineStr">
        <is>
          <t>Real</t>
        </is>
      </c>
      <c r="P1426" t="inlineStr">
        <is>
          <t>Pago</t>
        </is>
      </c>
      <c r="Q1426" t="inlineStr">
        <is>
          <t>04/2026</t>
        </is>
      </c>
      <c r="R1426" t="n">
        <v>0</v>
      </c>
    </row>
    <row r="1427">
      <c r="A1427" t="n">
        <v>222461</v>
      </c>
      <c r="B1427" t="inlineStr">
        <is>
          <t>Arcos</t>
        </is>
      </c>
      <c r="C1427" t="inlineStr">
        <is>
          <t>JESSICA ALVES GONCALVES</t>
        </is>
      </c>
      <c r="E1427" s="550" t="n">
        <v>46112</v>
      </c>
      <c r="F1427" s="550" t="n">
        <v>46119</v>
      </c>
      <c r="G1427" t="inlineStr">
        <is>
          <t>Mão de Obra - Salários</t>
        </is>
      </c>
      <c r="H1427" t="inlineStr">
        <is>
          <t>MDO CLT - Salário</t>
        </is>
      </c>
      <c r="J1427" t="n">
        <v>-2701.56</v>
      </c>
      <c r="K1427" t="n">
        <v>-2701.56</v>
      </c>
      <c r="O1427" t="inlineStr">
        <is>
          <t>Real</t>
        </is>
      </c>
      <c r="P1427" t="inlineStr">
        <is>
          <t>Pago</t>
        </is>
      </c>
      <c r="Q1427" t="inlineStr">
        <is>
          <t>03/2026</t>
        </is>
      </c>
      <c r="R1427" t="n">
        <v>0</v>
      </c>
    </row>
    <row r="1428">
      <c r="A1428" t="n">
        <v>222459</v>
      </c>
      <c r="B1428" t="inlineStr">
        <is>
          <t>Arcos</t>
        </is>
      </c>
      <c r="C1428" t="inlineStr">
        <is>
          <t>SABRINA MARIA MARCELINO</t>
        </is>
      </c>
      <c r="E1428" s="550" t="n">
        <v>46112</v>
      </c>
      <c r="F1428" s="550" t="n">
        <v>46119</v>
      </c>
      <c r="G1428" t="inlineStr">
        <is>
          <t>Mão de Obra - Salários</t>
        </is>
      </c>
      <c r="H1428" t="inlineStr">
        <is>
          <t>MDO CLT - Salário</t>
        </is>
      </c>
      <c r="J1428" t="n">
        <v>-2510.6</v>
      </c>
      <c r="K1428" t="n">
        <v>-2510.6</v>
      </c>
      <c r="O1428" t="inlineStr">
        <is>
          <t>Real</t>
        </is>
      </c>
      <c r="P1428" t="inlineStr">
        <is>
          <t>Pago</t>
        </is>
      </c>
      <c r="Q1428" t="inlineStr">
        <is>
          <t>03/2026</t>
        </is>
      </c>
      <c r="R1428" t="n">
        <v>0</v>
      </c>
    </row>
    <row r="1429">
      <c r="A1429" t="n">
        <v>222458</v>
      </c>
      <c r="B1429" t="inlineStr">
        <is>
          <t>Arcos</t>
        </is>
      </c>
      <c r="C1429" t="inlineStr">
        <is>
          <t>LUCIANA DE LIRA SANTOS</t>
        </is>
      </c>
      <c r="E1429" s="550" t="n">
        <v>46112</v>
      </c>
      <c r="F1429" s="550" t="n">
        <v>46119</v>
      </c>
      <c r="G1429" t="inlineStr">
        <is>
          <t>Mão de Obra - Salários</t>
        </is>
      </c>
      <c r="H1429" t="inlineStr">
        <is>
          <t>MDO CLT - Salário</t>
        </is>
      </c>
      <c r="J1429" t="n">
        <v>-1974.83</v>
      </c>
      <c r="K1429" t="n">
        <v>-1974.83</v>
      </c>
      <c r="O1429" t="inlineStr">
        <is>
          <t>Real</t>
        </is>
      </c>
      <c r="P1429" t="inlineStr">
        <is>
          <t>Pago</t>
        </is>
      </c>
      <c r="Q1429" t="inlineStr">
        <is>
          <t>03/2026</t>
        </is>
      </c>
      <c r="R1429" t="n">
        <v>0</v>
      </c>
    </row>
    <row r="1430">
      <c r="A1430" t="n">
        <v>222460</v>
      </c>
      <c r="B1430" t="inlineStr">
        <is>
          <t>Arcos</t>
        </is>
      </c>
      <c r="C1430" t="inlineStr">
        <is>
          <t>TARCIANA FERREIRA DO CARMO</t>
        </is>
      </c>
      <c r="E1430" s="550" t="n">
        <v>46112</v>
      </c>
      <c r="F1430" s="550" t="n">
        <v>46119</v>
      </c>
      <c r="G1430" t="inlineStr">
        <is>
          <t>Mão de Obra - Salários</t>
        </is>
      </c>
      <c r="H1430" t="inlineStr">
        <is>
          <t>MDO CLT - Salário</t>
        </is>
      </c>
      <c r="J1430" t="n">
        <v>-2900.2</v>
      </c>
      <c r="K1430" t="n">
        <v>-2900.2</v>
      </c>
      <c r="O1430" t="inlineStr">
        <is>
          <t>Real</t>
        </is>
      </c>
      <c r="P1430" t="inlineStr">
        <is>
          <t>Pago</t>
        </is>
      </c>
      <c r="Q1430" t="inlineStr">
        <is>
          <t>03/2026</t>
        </is>
      </c>
      <c r="R1430" t="n">
        <v>0</v>
      </c>
    </row>
    <row r="1431">
      <c r="A1431" t="n">
        <v>222457</v>
      </c>
      <c r="B1431" t="inlineStr">
        <is>
          <t>Arcos</t>
        </is>
      </c>
      <c r="C1431" t="inlineStr">
        <is>
          <t>THIAGO HENRIQUE DE FARIAS</t>
        </is>
      </c>
      <c r="E1431" s="550" t="n">
        <v>46112</v>
      </c>
      <c r="F1431" s="550" t="n">
        <v>46119</v>
      </c>
      <c r="G1431" t="inlineStr">
        <is>
          <t>Mão de Obra - Salários</t>
        </is>
      </c>
      <c r="H1431" t="inlineStr">
        <is>
          <t>MDO CLT - Salário</t>
        </is>
      </c>
      <c r="J1431" t="n">
        <v>-2399.29</v>
      </c>
      <c r="K1431" t="n">
        <v>-2399.29</v>
      </c>
      <c r="O1431" t="inlineStr">
        <is>
          <t>Real</t>
        </is>
      </c>
      <c r="P1431" t="inlineStr">
        <is>
          <t>Pago</t>
        </is>
      </c>
      <c r="Q1431" t="inlineStr">
        <is>
          <t>03/2026</t>
        </is>
      </c>
      <c r="R1431" t="n">
        <v>0</v>
      </c>
    </row>
    <row r="1432">
      <c r="A1432" t="n">
        <v>222468</v>
      </c>
      <c r="B1432" t="inlineStr">
        <is>
          <t>Arcos</t>
        </is>
      </c>
      <c r="C1432" t="inlineStr">
        <is>
          <t>BIANCA KIMBERLY DE ALMEIDA COSMO</t>
        </is>
      </c>
      <c r="E1432" s="550" t="n">
        <v>46112</v>
      </c>
      <c r="F1432" s="550" t="n">
        <v>46119</v>
      </c>
      <c r="G1432" t="inlineStr">
        <is>
          <t>Mão de Obra - Salários</t>
        </is>
      </c>
      <c r="H1432" t="inlineStr">
        <is>
          <t>MDO CLT - Salário</t>
        </is>
      </c>
      <c r="J1432" t="n">
        <v>-3579.62</v>
      </c>
      <c r="K1432" t="n">
        <v>-3579.62</v>
      </c>
      <c r="O1432" t="inlineStr">
        <is>
          <t>Real</t>
        </is>
      </c>
      <c r="P1432" t="inlineStr">
        <is>
          <t>Pago</t>
        </is>
      </c>
      <c r="Q1432" t="inlineStr">
        <is>
          <t>03/2026</t>
        </is>
      </c>
      <c r="R1432" t="n">
        <v>0</v>
      </c>
    </row>
    <row r="1433">
      <c r="A1433" t="n">
        <v>221639</v>
      </c>
      <c r="B1433" t="inlineStr">
        <is>
          <t>Arcos</t>
        </is>
      </c>
      <c r="C1433" t="inlineStr">
        <is>
          <t>TICKET</t>
        </is>
      </c>
      <c r="E1433" s="550" t="n">
        <v>46112</v>
      </c>
      <c r="F1433" s="550" t="n">
        <v>46112</v>
      </c>
      <c r="G1433" t="inlineStr">
        <is>
          <t>Deduções sobre Venda</t>
        </is>
      </c>
      <c r="H1433" t="inlineStr">
        <is>
          <t>Meios de pagamento</t>
        </is>
      </c>
      <c r="J1433" t="n">
        <v>-403.79</v>
      </c>
      <c r="K1433" t="n">
        <v>-403.79</v>
      </c>
      <c r="O1433" t="inlineStr">
        <is>
          <t>Real</t>
        </is>
      </c>
      <c r="P1433" t="inlineStr">
        <is>
          <t>Pago</t>
        </is>
      </c>
      <c r="Q1433" t="inlineStr">
        <is>
          <t>03/2026</t>
        </is>
      </c>
      <c r="R1433" t="n">
        <v>0</v>
      </c>
    </row>
    <row r="1434">
      <c r="A1434" t="n">
        <v>221636</v>
      </c>
      <c r="B1434" t="inlineStr">
        <is>
          <t>Arcos</t>
        </is>
      </c>
      <c r="C1434" t="inlineStr">
        <is>
          <t>SODEXO</t>
        </is>
      </c>
      <c r="E1434" s="550" t="n">
        <v>46112</v>
      </c>
      <c r="F1434" s="550" t="n">
        <v>46112</v>
      </c>
      <c r="G1434" t="inlineStr">
        <is>
          <t>Deduções sobre Venda</t>
        </is>
      </c>
      <c r="H1434" t="inlineStr">
        <is>
          <t>Meios de pagamento</t>
        </is>
      </c>
      <c r="I1434" t="inlineStr">
        <is>
          <t xml:space="preserve"> SODEXO - 03/2026</t>
        </is>
      </c>
      <c r="J1434" t="n">
        <v>-227.23</v>
      </c>
      <c r="K1434" t="n">
        <v>-227.23</v>
      </c>
      <c r="O1434" t="inlineStr">
        <is>
          <t>Real</t>
        </is>
      </c>
      <c r="P1434" t="inlineStr">
        <is>
          <t>Pago</t>
        </is>
      </c>
      <c r="Q1434" t="inlineStr">
        <is>
          <t>03/2026</t>
        </is>
      </c>
      <c r="R1434" t="n">
        <v>0</v>
      </c>
    </row>
    <row r="1435">
      <c r="A1435" t="n">
        <v>221633</v>
      </c>
      <c r="B1435" t="inlineStr">
        <is>
          <t>Arcos</t>
        </is>
      </c>
      <c r="C1435" t="inlineStr">
        <is>
          <t>ALELO INSTITUICAO DE PAGAMENTO SA</t>
        </is>
      </c>
      <c r="E1435" s="550" t="n">
        <v>46112</v>
      </c>
      <c r="F1435" s="550" t="n">
        <v>46112</v>
      </c>
      <c r="G1435" t="inlineStr">
        <is>
          <t>Deduções sobre Venda</t>
        </is>
      </c>
      <c r="H1435" t="inlineStr">
        <is>
          <t>Meios de pagamento</t>
        </is>
      </c>
      <c r="I1435" t="inlineStr">
        <is>
          <t xml:space="preserve"> ALELO - 03/2026</t>
        </is>
      </c>
      <c r="J1435" t="n">
        <v>-191.15</v>
      </c>
      <c r="K1435" t="n">
        <v>-191.15</v>
      </c>
      <c r="O1435" t="inlineStr">
        <is>
          <t>Real</t>
        </is>
      </c>
      <c r="P1435" t="inlineStr">
        <is>
          <t>Pago</t>
        </is>
      </c>
      <c r="Q1435" t="inlineStr">
        <is>
          <t>03/2026</t>
        </is>
      </c>
      <c r="R1435" t="n">
        <v>0</v>
      </c>
    </row>
    <row r="1436">
      <c r="A1436" t="n">
        <v>221127</v>
      </c>
      <c r="B1436" t="inlineStr">
        <is>
          <t>Arcos</t>
        </is>
      </c>
      <c r="C1436" t="inlineStr">
        <is>
          <t xml:space="preserve">KAMINO INSTITUICAO DE PAGAMENTO LTDA </t>
        </is>
      </c>
      <c r="E1436" s="550" t="n">
        <v>46112</v>
      </c>
      <c r="F1436" s="550" t="n">
        <v>46112</v>
      </c>
      <c r="G1436" t="inlineStr">
        <is>
          <t>Despesas Financeiras</t>
        </is>
      </c>
      <c r="H1436" t="inlineStr">
        <is>
          <t>Tarifas Bancárias</t>
        </is>
      </c>
      <c r="J1436" t="n">
        <v>-1</v>
      </c>
      <c r="K1436" t="n">
        <v>-1</v>
      </c>
      <c r="O1436" t="inlineStr">
        <is>
          <t>Real</t>
        </is>
      </c>
      <c r="P1436" t="inlineStr">
        <is>
          <t>Pago</t>
        </is>
      </c>
      <c r="Q1436" t="inlineStr">
        <is>
          <t>03/2026</t>
        </is>
      </c>
      <c r="R1436" t="n">
        <v>0</v>
      </c>
    </row>
    <row r="1437">
      <c r="A1437" t="n">
        <v>221005</v>
      </c>
      <c r="B1437" t="inlineStr">
        <is>
          <t>Arcos</t>
        </is>
      </c>
      <c r="C1437" t="inlineStr">
        <is>
          <t>ZIGPAY LTDAS -ME</t>
        </is>
      </c>
      <c r="E1437" s="550" t="n">
        <v>46112</v>
      </c>
      <c r="F1437" s="550" t="n">
        <v>46112</v>
      </c>
      <c r="G1437" t="inlineStr">
        <is>
          <t>Deduções sobre Venda</t>
        </is>
      </c>
      <c r="H1437" t="inlineStr">
        <is>
          <t>Meios de pagamento</t>
        </is>
      </c>
      <c r="I1437" t="inlineStr">
        <is>
          <t xml:space="preserve"> Taxa Sobre Adquirência Integrada</t>
        </is>
      </c>
      <c r="J1437" t="n">
        <v>-13487.34</v>
      </c>
      <c r="K1437" t="n">
        <v>-13487.34</v>
      </c>
      <c r="O1437" t="inlineStr">
        <is>
          <t>Real</t>
        </is>
      </c>
      <c r="P1437" t="inlineStr">
        <is>
          <t>Pago</t>
        </is>
      </c>
      <c r="Q1437" t="inlineStr">
        <is>
          <t>03/2026</t>
        </is>
      </c>
      <c r="R1437" t="n">
        <v>0</v>
      </c>
    </row>
    <row r="1438">
      <c r="A1438" t="n">
        <v>220892</v>
      </c>
      <c r="B1438" t="inlineStr">
        <is>
          <t>Arcos</t>
        </is>
      </c>
      <c r="C1438" t="inlineStr">
        <is>
          <t>FELIPE FERREIRA FRANCA 36496185832</t>
        </is>
      </c>
      <c r="D1438" t="inlineStr">
        <is>
          <t>RP0462026</t>
        </is>
      </c>
      <c r="E1438" s="550" t="n">
        <v>46112</v>
      </c>
      <c r="F1438" s="550" t="n">
        <v>46122</v>
      </c>
      <c r="G1438" t="inlineStr">
        <is>
          <t>Manutenção</t>
        </is>
      </c>
      <c r="H1438" t="inlineStr">
        <is>
          <t>Material de Manutenção</t>
        </is>
      </c>
      <c r="I1438" t="inlineStr">
        <is>
          <t>REEMBOLSO - VALVULA - 03/2026</t>
        </is>
      </c>
      <c r="J1438" t="n">
        <v>-97.98999999999999</v>
      </c>
      <c r="K1438" t="n">
        <v>-97.98999999999999</v>
      </c>
      <c r="M1438" t="inlineStr">
        <is>
          <t>LIDER DE SQUAD</t>
        </is>
      </c>
      <c r="N1438" t="inlineStr">
        <is>
          <t xml:space="preserve">  - Squad</t>
        </is>
      </c>
      <c r="O1438" t="inlineStr">
        <is>
          <t>Real</t>
        </is>
      </c>
      <c r="P1438" t="inlineStr">
        <is>
          <t>Pago</t>
        </is>
      </c>
      <c r="Q1438" t="inlineStr">
        <is>
          <t>03/2026</t>
        </is>
      </c>
      <c r="R1438" t="n">
        <v>0</v>
      </c>
    </row>
    <row r="1439">
      <c r="A1439" t="n">
        <v>220891</v>
      </c>
      <c r="B1439" t="inlineStr">
        <is>
          <t>Arcos</t>
        </is>
      </c>
      <c r="C1439" t="inlineStr">
        <is>
          <t>FELIPE FERREIRA FRANCA 36496185832</t>
        </is>
      </c>
      <c r="D1439" t="inlineStr">
        <is>
          <t>RP0462026</t>
        </is>
      </c>
      <c r="E1439" s="550" t="n">
        <v>46112</v>
      </c>
      <c r="F1439" s="550" t="n">
        <v>46122</v>
      </c>
      <c r="G1439" t="inlineStr">
        <is>
          <t>Custos de Eventos</t>
        </is>
      </c>
      <c r="H1439" t="inlineStr">
        <is>
          <t>Fretes e Carretos - Eventos</t>
        </is>
      </c>
      <c r="I1439" t="inlineStr">
        <is>
          <t>REEMBOLSO - TRANSPORTE MESAS EVENTO - 03/2026</t>
        </is>
      </c>
      <c r="J1439" t="n">
        <v>-245.97</v>
      </c>
      <c r="K1439" t="n">
        <v>-245.97</v>
      </c>
      <c r="M1439" t="inlineStr">
        <is>
          <t>LIDER DE SQUAD</t>
        </is>
      </c>
      <c r="N1439" t="inlineStr">
        <is>
          <t xml:space="preserve">  - Squad</t>
        </is>
      </c>
      <c r="O1439" t="inlineStr">
        <is>
          <t>Real</t>
        </is>
      </c>
      <c r="P1439" t="inlineStr">
        <is>
          <t>Pago</t>
        </is>
      </c>
      <c r="Q1439" t="inlineStr">
        <is>
          <t>03/2026</t>
        </is>
      </c>
      <c r="R1439" t="n">
        <v>0</v>
      </c>
    </row>
    <row r="1440">
      <c r="A1440" t="n">
        <v>222463</v>
      </c>
      <c r="B1440" t="inlineStr">
        <is>
          <t>Arcos</t>
        </is>
      </c>
      <c r="C1440" t="inlineStr">
        <is>
          <t>SHEILA ALVES DA SILVA</t>
        </is>
      </c>
      <c r="E1440" s="550" t="n">
        <v>46112</v>
      </c>
      <c r="F1440" s="550" t="n">
        <v>46119</v>
      </c>
      <c r="G1440" t="inlineStr">
        <is>
          <t>Mão de Obra - Salários</t>
        </is>
      </c>
      <c r="H1440" t="inlineStr">
        <is>
          <t>MDO CLT - Salário</t>
        </is>
      </c>
      <c r="J1440" t="n">
        <v>-1397.53</v>
      </c>
      <c r="K1440" t="n">
        <v>-1397.53</v>
      </c>
      <c r="O1440" t="inlineStr">
        <is>
          <t>Real</t>
        </is>
      </c>
      <c r="P1440" t="inlineStr">
        <is>
          <t>Pago</t>
        </is>
      </c>
      <c r="Q1440" t="inlineStr">
        <is>
          <t>03/2026</t>
        </is>
      </c>
      <c r="R1440" t="n">
        <v>0</v>
      </c>
    </row>
    <row r="1441">
      <c r="A1441" t="n">
        <v>223586</v>
      </c>
      <c r="B1441" t="inlineStr">
        <is>
          <t>Arcos</t>
        </is>
      </c>
      <c r="C1441" t="inlineStr">
        <is>
          <t>FELIPE FERREIRA FRANCA 36496185832</t>
        </is>
      </c>
      <c r="D1441" t="inlineStr">
        <is>
          <t>RP0512026</t>
        </is>
      </c>
      <c r="E1441" s="550" t="n">
        <v>46112</v>
      </c>
      <c r="F1441" s="550" t="n">
        <v>46122</v>
      </c>
      <c r="G1441" t="inlineStr">
        <is>
          <t>Marketing</t>
        </is>
      </c>
      <c r="H1441" t="inlineStr">
        <is>
          <t>Ferramentas de Marketing</t>
        </is>
      </c>
      <c r="I1441" t="inlineStr">
        <is>
          <t>DIONISIO - 03/2026</t>
        </is>
      </c>
      <c r="J1441" t="n">
        <v>-349</v>
      </c>
      <c r="K1441" t="n">
        <v>-349</v>
      </c>
      <c r="M1441" t="inlineStr">
        <is>
          <t>LIDER DE SQUAD</t>
        </is>
      </c>
      <c r="N1441" t="inlineStr">
        <is>
          <t xml:space="preserve">  - Squad</t>
        </is>
      </c>
      <c r="O1441" t="inlineStr">
        <is>
          <t>Real</t>
        </is>
      </c>
      <c r="P1441" t="inlineStr">
        <is>
          <t>Pago</t>
        </is>
      </c>
      <c r="Q1441" t="inlineStr">
        <is>
          <t>03/2026</t>
        </is>
      </c>
      <c r="R1441" t="n">
        <v>0</v>
      </c>
    </row>
    <row r="1442">
      <c r="A1442" t="n">
        <v>223510</v>
      </c>
      <c r="B1442" t="inlineStr">
        <is>
          <t>Arcos</t>
        </is>
      </c>
      <c r="C1442" t="inlineStr">
        <is>
          <t>ESTAFF SOLUCOES TECNOLOGICAS DE AGENCIAMENTO LTDA</t>
        </is>
      </c>
      <c r="D1442" t="inlineStr">
        <is>
          <t xml:space="preserve">781483379 </t>
        </is>
      </c>
      <c r="E1442" s="550" t="n">
        <v>46112</v>
      </c>
      <c r="F1442" s="550" t="n">
        <v>46127</v>
      </c>
      <c r="G1442" t="inlineStr">
        <is>
          <t>Mão de Obra - Extra</t>
        </is>
      </c>
      <c r="H1442" t="inlineStr">
        <is>
          <t>Mão de Obra Extra</t>
        </is>
      </c>
      <c r="I1442" t="inlineStr">
        <is>
          <t>MAO DE OBRA EXTRA - PERIODO 31/03 - 03/2026</t>
        </is>
      </c>
      <c r="J1442" t="n">
        <v>-2937</v>
      </c>
      <c r="K1442" t="n">
        <v>-2937</v>
      </c>
      <c r="O1442" t="inlineStr">
        <is>
          <t>Real</t>
        </is>
      </c>
      <c r="P1442" t="inlineStr">
        <is>
          <t>Pago</t>
        </is>
      </c>
      <c r="Q1442" t="inlineStr">
        <is>
          <t>03/2026</t>
        </is>
      </c>
      <c r="R1442" t="n">
        <v>0</v>
      </c>
    </row>
    <row r="1443">
      <c r="A1443" t="n">
        <v>222478</v>
      </c>
      <c r="B1443" t="inlineStr">
        <is>
          <t>Arcos</t>
        </is>
      </c>
      <c r="C1443" t="inlineStr">
        <is>
          <t>FAB CANNE</t>
        </is>
      </c>
      <c r="E1443" s="550" t="n">
        <v>46112</v>
      </c>
      <c r="F1443" s="550" t="n">
        <v>46119</v>
      </c>
      <c r="G1443" t="inlineStr">
        <is>
          <t>Mão de Obra - Salários</t>
        </is>
      </c>
      <c r="H1443" t="inlineStr">
        <is>
          <t>MDO CLT - Salário</t>
        </is>
      </c>
      <c r="J1443" t="n">
        <v>-3746.45</v>
      </c>
      <c r="K1443" t="n">
        <v>-3746.45</v>
      </c>
      <c r="O1443" t="inlineStr">
        <is>
          <t>Real</t>
        </is>
      </c>
      <c r="P1443" t="inlineStr">
        <is>
          <t>Pago</t>
        </is>
      </c>
      <c r="Q1443" t="inlineStr">
        <is>
          <t>03/2026</t>
        </is>
      </c>
      <c r="R1443" t="n">
        <v>0</v>
      </c>
    </row>
    <row r="1444">
      <c r="A1444" t="n">
        <v>222477</v>
      </c>
      <c r="B1444" t="inlineStr">
        <is>
          <t>Arcos</t>
        </is>
      </c>
      <c r="C1444" t="inlineStr">
        <is>
          <t>PATRICK VILLELA</t>
        </is>
      </c>
      <c r="E1444" s="550" t="n">
        <v>46112</v>
      </c>
      <c r="F1444" s="550" t="n">
        <v>46119</v>
      </c>
      <c r="G1444" t="inlineStr">
        <is>
          <t>Mão de Obra - Salários</t>
        </is>
      </c>
      <c r="H1444" t="inlineStr">
        <is>
          <t>MDO CLT - Salário</t>
        </is>
      </c>
      <c r="J1444" t="n">
        <v>-3766.74</v>
      </c>
      <c r="K1444" t="n">
        <v>-3766.74</v>
      </c>
      <c r="O1444" t="inlineStr">
        <is>
          <t>Real</t>
        </is>
      </c>
      <c r="P1444" t="inlineStr">
        <is>
          <t>Pago</t>
        </is>
      </c>
      <c r="Q1444" t="inlineStr">
        <is>
          <t>03/2026</t>
        </is>
      </c>
      <c r="R1444" t="n">
        <v>0</v>
      </c>
    </row>
    <row r="1445">
      <c r="A1445" t="n">
        <v>222476</v>
      </c>
      <c r="B1445" t="inlineStr">
        <is>
          <t>Arcos</t>
        </is>
      </c>
      <c r="C1445" t="inlineStr">
        <is>
          <t xml:space="preserve">FELIPE DEMETRIO DE SOUSA </t>
        </is>
      </c>
      <c r="E1445" s="550" t="n">
        <v>46112</v>
      </c>
      <c r="F1445" s="550" t="n">
        <v>46119</v>
      </c>
      <c r="G1445" t="inlineStr">
        <is>
          <t>Mão de Obra - Salários</t>
        </is>
      </c>
      <c r="H1445" t="inlineStr">
        <is>
          <t>MDO CLT - Salário</t>
        </is>
      </c>
      <c r="J1445" t="n">
        <v>-3599.22</v>
      </c>
      <c r="K1445" t="n">
        <v>-3599.22</v>
      </c>
      <c r="O1445" t="inlineStr">
        <is>
          <t>Real</t>
        </is>
      </c>
      <c r="P1445" t="inlineStr">
        <is>
          <t>Pago</t>
        </is>
      </c>
      <c r="Q1445" t="inlineStr">
        <is>
          <t>03/2026</t>
        </is>
      </c>
      <c r="R1445" t="n">
        <v>0</v>
      </c>
    </row>
    <row r="1446">
      <c r="A1446" t="n">
        <v>222475</v>
      </c>
      <c r="B1446" t="inlineStr">
        <is>
          <t>Arcos</t>
        </is>
      </c>
      <c r="C1446" t="inlineStr">
        <is>
          <t>DAIANE ALVES DA SILVA LIMA</t>
        </is>
      </c>
      <c r="E1446" s="550" t="n">
        <v>46112</v>
      </c>
      <c r="F1446" s="550" t="n">
        <v>46119</v>
      </c>
      <c r="G1446" t="inlineStr">
        <is>
          <t>Mão de Obra - Salários</t>
        </is>
      </c>
      <c r="H1446" t="inlineStr">
        <is>
          <t>MDO CLT - Salário</t>
        </is>
      </c>
      <c r="J1446" t="n">
        <v>-1820.01</v>
      </c>
      <c r="K1446" t="n">
        <v>-1820.01</v>
      </c>
      <c r="O1446" t="inlineStr">
        <is>
          <t>Real</t>
        </is>
      </c>
      <c r="P1446" t="inlineStr">
        <is>
          <t>Pago</t>
        </is>
      </c>
      <c r="Q1446" t="inlineStr">
        <is>
          <t>03/2026</t>
        </is>
      </c>
      <c r="R1446" t="n">
        <v>0</v>
      </c>
    </row>
    <row r="1447">
      <c r="A1447" t="n">
        <v>222474</v>
      </c>
      <c r="B1447" t="inlineStr">
        <is>
          <t>Arcos</t>
        </is>
      </c>
      <c r="C1447" t="inlineStr">
        <is>
          <t>JACIARA DOS ANJOS BORGES</t>
        </is>
      </c>
      <c r="E1447" s="550" t="n">
        <v>46112</v>
      </c>
      <c r="F1447" s="550" t="n">
        <v>46119</v>
      </c>
      <c r="G1447" t="inlineStr">
        <is>
          <t>Mão de Obra - Salários</t>
        </is>
      </c>
      <c r="H1447" t="inlineStr">
        <is>
          <t>MDO CLT - Salário</t>
        </is>
      </c>
      <c r="J1447" t="n">
        <v>-1533.24</v>
      </c>
      <c r="K1447" t="n">
        <v>-1533.24</v>
      </c>
      <c r="O1447" t="inlineStr">
        <is>
          <t>Real</t>
        </is>
      </c>
      <c r="P1447" t="inlineStr">
        <is>
          <t>Pago</t>
        </is>
      </c>
      <c r="Q1447" t="inlineStr">
        <is>
          <t>03/2026</t>
        </is>
      </c>
      <c r="R1447" t="n">
        <v>0</v>
      </c>
    </row>
    <row r="1448">
      <c r="A1448" t="n">
        <v>222473</v>
      </c>
      <c r="B1448" t="inlineStr">
        <is>
          <t>Arcos</t>
        </is>
      </c>
      <c r="C1448" t="inlineStr">
        <is>
          <t>GUILHERME RICHARD SANTOS DE OLIVEIRA</t>
        </is>
      </c>
      <c r="E1448" s="550" t="n">
        <v>46112</v>
      </c>
      <c r="F1448" s="550" t="n">
        <v>46119</v>
      </c>
      <c r="G1448" t="inlineStr">
        <is>
          <t>Mão de Obra - Salários</t>
        </is>
      </c>
      <c r="H1448" t="inlineStr">
        <is>
          <t>MDO CLT - Salário</t>
        </is>
      </c>
      <c r="J1448" t="n">
        <v>-3493.12</v>
      </c>
      <c r="K1448" t="n">
        <v>-3493.12</v>
      </c>
      <c r="O1448" t="inlineStr">
        <is>
          <t>Real</t>
        </is>
      </c>
      <c r="P1448" t="inlineStr">
        <is>
          <t>Pago</t>
        </is>
      </c>
      <c r="Q1448" t="inlineStr">
        <is>
          <t>03/2026</t>
        </is>
      </c>
      <c r="R1448" t="n">
        <v>0</v>
      </c>
    </row>
    <row r="1449">
      <c r="A1449" t="n">
        <v>222472</v>
      </c>
      <c r="B1449" t="inlineStr">
        <is>
          <t>Arcos</t>
        </is>
      </c>
      <c r="C1449" t="inlineStr">
        <is>
          <t>GUSTAVO BEZERRA DE LIMA</t>
        </is>
      </c>
      <c r="E1449" s="550" t="n">
        <v>46112</v>
      </c>
      <c r="F1449" s="550" t="n">
        <v>46119</v>
      </c>
      <c r="G1449" t="inlineStr">
        <is>
          <t>Mão de Obra - Salários</t>
        </is>
      </c>
      <c r="H1449" t="inlineStr">
        <is>
          <t>MDO CLT - Salário</t>
        </is>
      </c>
      <c r="J1449" t="n">
        <v>-2960.53</v>
      </c>
      <c r="K1449" t="n">
        <v>-2960.53</v>
      </c>
      <c r="O1449" t="inlineStr">
        <is>
          <t>Real</t>
        </is>
      </c>
      <c r="P1449" t="inlineStr">
        <is>
          <t>Pago</t>
        </is>
      </c>
      <c r="Q1449" t="inlineStr">
        <is>
          <t>03/2026</t>
        </is>
      </c>
      <c r="R1449" t="n">
        <v>0</v>
      </c>
    </row>
    <row r="1450">
      <c r="A1450" t="n">
        <v>222470</v>
      </c>
      <c r="B1450" t="inlineStr">
        <is>
          <t>Arcos</t>
        </is>
      </c>
      <c r="C1450" t="inlineStr">
        <is>
          <t xml:space="preserve">JONAS LUIZ HANGER DA SILVA </t>
        </is>
      </c>
      <c r="E1450" s="550" t="n">
        <v>46112</v>
      </c>
      <c r="F1450" s="550" t="n">
        <v>46119</v>
      </c>
      <c r="G1450" t="inlineStr">
        <is>
          <t>Mão de Obra - Salários</t>
        </is>
      </c>
      <c r="H1450" t="inlineStr">
        <is>
          <t>MDO CLT - Salário</t>
        </is>
      </c>
      <c r="J1450" t="n">
        <v>-3781.73</v>
      </c>
      <c r="K1450" t="n">
        <v>-3781.73</v>
      </c>
      <c r="O1450" t="inlineStr">
        <is>
          <t>Real</t>
        </is>
      </c>
      <c r="P1450" t="inlineStr">
        <is>
          <t>Pago</t>
        </is>
      </c>
      <c r="Q1450" t="inlineStr">
        <is>
          <t>03/2026</t>
        </is>
      </c>
      <c r="R1450" t="n">
        <v>0</v>
      </c>
    </row>
    <row r="1451">
      <c r="A1451" t="n">
        <v>222469</v>
      </c>
      <c r="B1451" t="inlineStr">
        <is>
          <t>Arcos</t>
        </is>
      </c>
      <c r="C1451" t="inlineStr">
        <is>
          <t>MATHEUS DOS SANTOS ROCHA</t>
        </is>
      </c>
      <c r="E1451" s="550" t="n">
        <v>46112</v>
      </c>
      <c r="F1451" s="550" t="n">
        <v>46119</v>
      </c>
      <c r="G1451" t="inlineStr">
        <is>
          <t>Mão de Obra - Salários</t>
        </is>
      </c>
      <c r="H1451" t="inlineStr">
        <is>
          <t>MDO CLT - Salário</t>
        </is>
      </c>
      <c r="J1451" t="n">
        <v>-2774.24</v>
      </c>
      <c r="K1451" t="n">
        <v>-2774.24</v>
      </c>
      <c r="O1451" t="inlineStr">
        <is>
          <t>Real</t>
        </is>
      </c>
      <c r="P1451" t="inlineStr">
        <is>
          <t>Pago</t>
        </is>
      </c>
      <c r="Q1451" t="inlineStr">
        <is>
          <t>03/2026</t>
        </is>
      </c>
      <c r="R1451" t="n">
        <v>0</v>
      </c>
    </row>
    <row r="1452">
      <c r="A1452" t="n">
        <v>222467</v>
      </c>
      <c r="B1452" t="inlineStr">
        <is>
          <t>Arcos</t>
        </is>
      </c>
      <c r="C1452" t="inlineStr">
        <is>
          <t>JOÃO PAULO DA SILVA MARCOLINO</t>
        </is>
      </c>
      <c r="E1452" s="550" t="n">
        <v>46112</v>
      </c>
      <c r="F1452" s="550" t="n">
        <v>46119</v>
      </c>
      <c r="G1452" t="inlineStr">
        <is>
          <t>Mão de Obra - Salários</t>
        </is>
      </c>
      <c r="H1452" t="inlineStr">
        <is>
          <t>MDO CLT - Salário</t>
        </is>
      </c>
      <c r="J1452" t="n">
        <v>-3657.29</v>
      </c>
      <c r="K1452" t="n">
        <v>-3657.29</v>
      </c>
      <c r="O1452" t="inlineStr">
        <is>
          <t>Real</t>
        </is>
      </c>
      <c r="P1452" t="inlineStr">
        <is>
          <t>Pago</t>
        </is>
      </c>
      <c r="Q1452" t="inlineStr">
        <is>
          <t>03/2026</t>
        </is>
      </c>
      <c r="R1452" t="n">
        <v>0</v>
      </c>
    </row>
    <row r="1453">
      <c r="A1453" t="n">
        <v>222466</v>
      </c>
      <c r="B1453" t="inlineStr">
        <is>
          <t>Arcos</t>
        </is>
      </c>
      <c r="C1453" t="inlineStr">
        <is>
          <t>SONIA DOS ANJOS RAMOS</t>
        </is>
      </c>
      <c r="E1453" s="550" t="n">
        <v>46112</v>
      </c>
      <c r="F1453" s="550" t="n">
        <v>46119</v>
      </c>
      <c r="G1453" t="inlineStr">
        <is>
          <t>Mão de Obra - Salários</t>
        </is>
      </c>
      <c r="H1453" t="inlineStr">
        <is>
          <t>MDO CLT - Salário</t>
        </is>
      </c>
      <c r="J1453" t="n">
        <v>-3606.74</v>
      </c>
      <c r="K1453" t="n">
        <v>-3606.74</v>
      </c>
      <c r="O1453" t="inlineStr">
        <is>
          <t>Real</t>
        </is>
      </c>
      <c r="P1453" t="inlineStr">
        <is>
          <t>Pago</t>
        </is>
      </c>
      <c r="Q1453" t="inlineStr">
        <is>
          <t>03/2026</t>
        </is>
      </c>
      <c r="R1453" t="n">
        <v>0</v>
      </c>
    </row>
    <row r="1454">
      <c r="A1454" t="n">
        <v>222465</v>
      </c>
      <c r="B1454" t="inlineStr">
        <is>
          <t>Arcos</t>
        </is>
      </c>
      <c r="C1454" t="inlineStr">
        <is>
          <t>PATRICIA BARRETO DE JESUS</t>
        </is>
      </c>
      <c r="E1454" s="550" t="n">
        <v>46112</v>
      </c>
      <c r="F1454" s="550" t="n">
        <v>46119</v>
      </c>
      <c r="G1454" t="inlineStr">
        <is>
          <t>Mão de Obra - Salários</t>
        </is>
      </c>
      <c r="H1454" t="inlineStr">
        <is>
          <t>MDO CLT - Salário</t>
        </is>
      </c>
      <c r="J1454" t="n">
        <v>-2788.16</v>
      </c>
      <c r="K1454" t="n">
        <v>-2788.16</v>
      </c>
      <c r="O1454" t="inlineStr">
        <is>
          <t>Real</t>
        </is>
      </c>
      <c r="P1454" t="inlineStr">
        <is>
          <t>Pago</t>
        </is>
      </c>
      <c r="Q1454" t="inlineStr">
        <is>
          <t>03/2026</t>
        </is>
      </c>
      <c r="R1454" t="n">
        <v>0</v>
      </c>
    </row>
    <row r="1455">
      <c r="A1455" t="n">
        <v>222462</v>
      </c>
      <c r="B1455" t="inlineStr">
        <is>
          <t>Arcos</t>
        </is>
      </c>
      <c r="C1455" t="inlineStr">
        <is>
          <t>BEATRIZ PACIANI MENDES</t>
        </is>
      </c>
      <c r="E1455" s="550" t="n">
        <v>46112</v>
      </c>
      <c r="F1455" s="550" t="n">
        <v>46119</v>
      </c>
      <c r="G1455" t="inlineStr">
        <is>
          <t>Mão de Obra - Salários</t>
        </is>
      </c>
      <c r="H1455" t="inlineStr">
        <is>
          <t>MDO CLT - Salário</t>
        </is>
      </c>
      <c r="J1455" t="n">
        <v>-3342.11</v>
      </c>
      <c r="K1455" t="n">
        <v>-3342.11</v>
      </c>
      <c r="O1455" t="inlineStr">
        <is>
          <t>Real</t>
        </is>
      </c>
      <c r="P1455" t="inlineStr">
        <is>
          <t>Pago</t>
        </is>
      </c>
      <c r="Q1455" t="inlineStr">
        <is>
          <t>03/2026</t>
        </is>
      </c>
      <c r="R1455" t="n">
        <v>0</v>
      </c>
    </row>
    <row r="1456">
      <c r="A1456" t="n">
        <v>222471</v>
      </c>
      <c r="B1456" t="inlineStr">
        <is>
          <t>Arcos</t>
        </is>
      </c>
      <c r="C1456" t="inlineStr">
        <is>
          <t>VICTOR SARAIVA ZANELATO ANDRADE</t>
        </is>
      </c>
      <c r="E1456" s="550" t="n">
        <v>46112</v>
      </c>
      <c r="F1456" s="550" t="n">
        <v>46119</v>
      </c>
      <c r="G1456" t="inlineStr">
        <is>
          <t>Mão de Obra - Salários</t>
        </is>
      </c>
      <c r="H1456" t="inlineStr">
        <is>
          <t>MDO CLT - Salário</t>
        </is>
      </c>
      <c r="J1456" t="n">
        <v>-2990.91</v>
      </c>
      <c r="K1456" t="n">
        <v>-2990.91</v>
      </c>
      <c r="O1456" t="inlineStr">
        <is>
          <t>Real</t>
        </is>
      </c>
      <c r="P1456" t="inlineStr">
        <is>
          <t>Pago</t>
        </is>
      </c>
      <c r="Q1456" t="inlineStr">
        <is>
          <t>03/2026</t>
        </is>
      </c>
      <c r="R1456" t="n">
        <v>0</v>
      </c>
    </row>
    <row r="1457">
      <c r="A1457" t="n">
        <v>222464</v>
      </c>
      <c r="B1457" t="inlineStr">
        <is>
          <t>Arcos</t>
        </is>
      </c>
      <c r="C1457" t="inlineStr">
        <is>
          <t>GUILHERME GAK BARBOSA</t>
        </is>
      </c>
      <c r="E1457" s="550" t="n">
        <v>46112</v>
      </c>
      <c r="F1457" s="550" t="n">
        <v>46119</v>
      </c>
      <c r="G1457" t="inlineStr">
        <is>
          <t>Mão de Obra - Salários</t>
        </is>
      </c>
      <c r="H1457" t="inlineStr">
        <is>
          <t>MDO CLT - Salário</t>
        </is>
      </c>
      <c r="J1457" t="n">
        <v>-4520.53</v>
      </c>
      <c r="K1457" t="n">
        <v>-4520.53</v>
      </c>
      <c r="O1457" t="inlineStr">
        <is>
          <t>Real</t>
        </is>
      </c>
      <c r="P1457" t="inlineStr">
        <is>
          <t>Pago</t>
        </is>
      </c>
      <c r="Q1457" t="inlineStr">
        <is>
          <t>03/2026</t>
        </is>
      </c>
      <c r="R1457" t="n">
        <v>0</v>
      </c>
    </row>
    <row r="1458">
      <c r="A1458" t="n">
        <v>220988</v>
      </c>
      <c r="B1458" t="inlineStr">
        <is>
          <t>Arcos</t>
        </is>
      </c>
      <c r="C1458" t="inlineStr">
        <is>
          <t>ESTAFF SOLUCOES TECNOLOGICAS DE AGENCIAMENTO LTDA</t>
        </is>
      </c>
      <c r="D1458" t="inlineStr">
        <is>
          <t>775997219</t>
        </is>
      </c>
      <c r="E1458" s="550" t="n">
        <v>46111</v>
      </c>
      <c r="F1458" s="550" t="n">
        <v>46120</v>
      </c>
      <c r="G1458" t="inlineStr">
        <is>
          <t>Mão de Obra - Extra</t>
        </is>
      </c>
      <c r="H1458" t="inlineStr">
        <is>
          <t>Mão de Obra Extra</t>
        </is>
      </c>
      <c r="I1458" t="inlineStr">
        <is>
          <t xml:space="preserve">  MAO DE OBRA EXTRA THEATRO - PERIODO 23/03 A 29/03 - 03/2026</t>
        </is>
      </c>
      <c r="J1458" t="n">
        <v>-5710.84</v>
      </c>
      <c r="K1458" t="n">
        <v>-5710.84</v>
      </c>
      <c r="O1458" t="inlineStr">
        <is>
          <t>Real</t>
        </is>
      </c>
      <c r="P1458" t="inlineStr">
        <is>
          <t>Pago</t>
        </is>
      </c>
      <c r="Q1458" t="inlineStr">
        <is>
          <t>03/2026</t>
        </is>
      </c>
      <c r="R1458" t="n">
        <v>0</v>
      </c>
    </row>
    <row r="1459">
      <c r="A1459" t="n">
        <v>226497</v>
      </c>
      <c r="B1459" t="inlineStr">
        <is>
          <t>Arcos</t>
        </is>
      </c>
      <c r="C1459" t="inlineStr">
        <is>
          <t>IRPJ - IMPOSTO SOBRE A RENDA DAS PESSOAS JURIDICAS</t>
        </is>
      </c>
      <c r="D1459" t="inlineStr">
        <is>
          <t>MAR2026</t>
        </is>
      </c>
      <c r="E1459" s="550" t="n">
        <v>46111</v>
      </c>
      <c r="F1459" s="550" t="n">
        <v>46142</v>
      </c>
      <c r="G1459" t="inlineStr">
        <is>
          <t>Imposto de Renda</t>
        </is>
      </c>
      <c r="H1459" t="inlineStr">
        <is>
          <t>IRPJ</t>
        </is>
      </c>
      <c r="I1459" t="inlineStr">
        <is>
          <t>01 IRPJ - LUCRO PRESUMIDO
PA:1º Trimestre/2026 Vencimento:30/04/2026</t>
        </is>
      </c>
      <c r="J1459" t="n">
        <v>-127491.1</v>
      </c>
      <c r="K1459" t="n">
        <v>-127491.1</v>
      </c>
      <c r="O1459" t="inlineStr">
        <is>
          <t>Real</t>
        </is>
      </c>
      <c r="P1459" t="inlineStr">
        <is>
          <t>Pago</t>
        </is>
      </c>
      <c r="Q1459" t="inlineStr">
        <is>
          <t>03/2026</t>
        </is>
      </c>
      <c r="R1459" t="n">
        <v>0</v>
      </c>
    </row>
    <row r="1460">
      <c r="A1460" t="n">
        <v>202410</v>
      </c>
      <c r="B1460" t="inlineStr">
        <is>
          <t>Arcos</t>
        </is>
      </c>
      <c r="C1460" t="inlineStr">
        <is>
          <t>BRH SAUDE OCUPACIONAL LTDA</t>
        </is>
      </c>
      <c r="D1460" t="inlineStr">
        <is>
          <t>3113</t>
        </is>
      </c>
      <c r="E1460" s="550" t="n">
        <v>46111</v>
      </c>
      <c r="F1460" s="550" t="n">
        <v>46127</v>
      </c>
      <c r="G1460" t="inlineStr">
        <is>
          <t>Mão de Obra - Benefícios</t>
        </is>
      </c>
      <c r="H1460" t="inlineStr">
        <is>
          <t xml:space="preserve">  -  Exames Periódicos</t>
        </is>
      </c>
      <c r="I1460" t="inlineStr">
        <is>
          <t>COMP. 03/2026</t>
        </is>
      </c>
      <c r="J1460" t="n">
        <v>-618.29</v>
      </c>
      <c r="K1460" t="n">
        <v>-618.29</v>
      </c>
      <c r="O1460" t="inlineStr">
        <is>
          <t>Real</t>
        </is>
      </c>
      <c r="P1460" t="inlineStr">
        <is>
          <t>Pago</t>
        </is>
      </c>
      <c r="Q1460" t="inlineStr">
        <is>
          <t>03/2026</t>
        </is>
      </c>
      <c r="R1460" t="n">
        <v>0</v>
      </c>
    </row>
    <row r="1461">
      <c r="A1461" t="n">
        <v>224783</v>
      </c>
      <c r="B1461" t="inlineStr">
        <is>
          <t>Arcos</t>
        </is>
      </c>
      <c r="C1461" t="inlineStr">
        <is>
          <t>BANCO DO BRASIL SA</t>
        </is>
      </c>
      <c r="E1461" s="550" t="n">
        <v>46111</v>
      </c>
      <c r="F1461" s="550" t="n">
        <v>46111</v>
      </c>
      <c r="G1461" t="inlineStr">
        <is>
          <t>Despesas Financeiras</t>
        </is>
      </c>
      <c r="H1461" t="inlineStr">
        <is>
          <t>Tarifas Bancárias</t>
        </is>
      </c>
      <c r="I1461" t="inlineStr">
        <is>
          <t xml:space="preserve">Tarifas DOC/TED </t>
        </is>
      </c>
      <c r="J1461" t="n">
        <v>-13.4</v>
      </c>
      <c r="K1461" t="n">
        <v>-13.4</v>
      </c>
      <c r="O1461" t="inlineStr">
        <is>
          <t>Real</t>
        </is>
      </c>
      <c r="P1461" t="inlineStr">
        <is>
          <t>Pago</t>
        </is>
      </c>
      <c r="Q1461" t="inlineStr">
        <is>
          <t>03/2026</t>
        </is>
      </c>
      <c r="R1461" t="n">
        <v>0</v>
      </c>
    </row>
    <row r="1462">
      <c r="A1462" t="n">
        <v>210394</v>
      </c>
      <c r="B1462" t="inlineStr">
        <is>
          <t>Arcos</t>
        </is>
      </c>
      <c r="C1462" t="inlineStr">
        <is>
          <t>PIS</t>
        </is>
      </c>
      <c r="D1462" t="inlineStr">
        <is>
          <t>MAR2026</t>
        </is>
      </c>
      <c r="E1462" s="550" t="n">
        <v>46111</v>
      </c>
      <c r="F1462" s="550" t="n">
        <v>46136</v>
      </c>
      <c r="G1462" t="inlineStr">
        <is>
          <t>Impostos sobre Venda</t>
        </is>
      </c>
      <c r="H1462" t="inlineStr">
        <is>
          <t>PIS / COFINS</t>
        </is>
      </c>
      <c r="J1462" t="n">
        <v>-6460.27</v>
      </c>
      <c r="K1462" t="n">
        <v>-6460.27</v>
      </c>
      <c r="O1462" t="inlineStr">
        <is>
          <t>Real</t>
        </is>
      </c>
      <c r="P1462" t="inlineStr">
        <is>
          <t>Pago</t>
        </is>
      </c>
      <c r="Q1462" t="inlineStr">
        <is>
          <t>03/2026</t>
        </is>
      </c>
      <c r="R1462" t="n">
        <v>0</v>
      </c>
    </row>
    <row r="1463">
      <c r="A1463" t="n">
        <v>220761</v>
      </c>
      <c r="B1463" t="inlineStr">
        <is>
          <t>Arcos</t>
        </is>
      </c>
      <c r="C1463" t="inlineStr">
        <is>
          <t xml:space="preserve">KAMINO INSTITUICAO DE PAGAMENTO LTDA </t>
        </is>
      </c>
      <c r="E1463" s="550" t="n">
        <v>46111</v>
      </c>
      <c r="F1463" s="550" t="n">
        <v>46111</v>
      </c>
      <c r="G1463" t="inlineStr">
        <is>
          <t>Despesas Financeiras</t>
        </is>
      </c>
      <c r="H1463" t="inlineStr">
        <is>
          <t>Tarifas Bancárias</t>
        </is>
      </c>
      <c r="J1463" t="n">
        <v>-2</v>
      </c>
      <c r="K1463" t="n">
        <v>-2</v>
      </c>
      <c r="O1463" t="inlineStr">
        <is>
          <t>Real</t>
        </is>
      </c>
      <c r="P1463" t="inlineStr">
        <is>
          <t>Pago</t>
        </is>
      </c>
      <c r="Q1463" t="inlineStr">
        <is>
          <t>03/2026</t>
        </is>
      </c>
      <c r="R1463" t="n">
        <v>0</v>
      </c>
    </row>
    <row r="1464">
      <c r="A1464" t="n">
        <v>226502</v>
      </c>
      <c r="B1464" t="inlineStr">
        <is>
          <t>Arcos</t>
        </is>
      </c>
      <c r="C1464" t="inlineStr">
        <is>
          <t>CSLL</t>
        </is>
      </c>
      <c r="D1464" t="inlineStr">
        <is>
          <t>MAR2026</t>
        </is>
      </c>
      <c r="E1464" s="550" t="n">
        <v>46111</v>
      </c>
      <c r="F1464" s="550" t="n">
        <v>46142</v>
      </c>
      <c r="G1464" t="inlineStr">
        <is>
          <t>Imposto de Renda</t>
        </is>
      </c>
      <c r="H1464" t="inlineStr">
        <is>
          <t>CSLL</t>
        </is>
      </c>
      <c r="I1464" t="inlineStr">
        <is>
          <t>01 CSLL - LUCRO PRESUMIDO OU ARBITRADO - ENTIDADE
PA:1º Trimestre/2026 Vencimento:30/04/2026</t>
        </is>
      </c>
      <c r="J1464" t="n">
        <v>-56466.71</v>
      </c>
      <c r="K1464" t="n">
        <v>-56466.71</v>
      </c>
      <c r="O1464" t="inlineStr">
        <is>
          <t>Real</t>
        </is>
      </c>
      <c r="P1464" t="inlineStr">
        <is>
          <t>Pago</t>
        </is>
      </c>
      <c r="Q1464" t="inlineStr">
        <is>
          <t>03/2026</t>
        </is>
      </c>
      <c r="R1464" t="n">
        <v>0</v>
      </c>
    </row>
    <row r="1465">
      <c r="A1465" t="n">
        <v>220987</v>
      </c>
      <c r="B1465" t="inlineStr">
        <is>
          <t>Arcos</t>
        </is>
      </c>
      <c r="C1465" t="inlineStr">
        <is>
          <t>D FILIPA - LOCACAO DE MAT. FESTAS E EVEN</t>
        </is>
      </c>
      <c r="D1465" t="inlineStr">
        <is>
          <t>39581</t>
        </is>
      </c>
      <c r="E1465" s="550" t="n">
        <v>46111</v>
      </c>
      <c r="F1465" s="550" t="n">
        <v>46122</v>
      </c>
      <c r="G1465" t="inlineStr">
        <is>
          <t>Custos de Eventos</t>
        </is>
      </c>
      <c r="H1465" t="inlineStr">
        <is>
          <t>Locação de Utensílios - Eventos</t>
        </is>
      </c>
      <c r="I1465" t="inlineStr">
        <is>
          <t xml:space="preserve"> LOCACAO UTENSILIOS EVENTO - 03/2026</t>
        </is>
      </c>
      <c r="J1465" t="n">
        <v>-3987.04</v>
      </c>
      <c r="K1465" t="n">
        <v>-3987.04</v>
      </c>
      <c r="O1465" t="inlineStr">
        <is>
          <t>Real</t>
        </is>
      </c>
      <c r="P1465" t="inlineStr">
        <is>
          <t>Pago</t>
        </is>
      </c>
      <c r="Q1465" t="inlineStr">
        <is>
          <t>03/2026</t>
        </is>
      </c>
      <c r="R1465" t="n">
        <v>0</v>
      </c>
    </row>
    <row r="1466">
      <c r="A1466" t="n">
        <v>220989</v>
      </c>
      <c r="B1466" t="inlineStr">
        <is>
          <t>Arcos</t>
        </is>
      </c>
      <c r="C1466" t="inlineStr">
        <is>
          <t>ESTAFF SOLUCOES TECNOLOGICAS DE AGENCIAMENTO LTDA</t>
        </is>
      </c>
      <c r="D1466" t="inlineStr">
        <is>
          <t>775946085</t>
        </is>
      </c>
      <c r="E1466" s="550" t="n">
        <v>46111</v>
      </c>
      <c r="F1466" s="550" t="n">
        <v>46120</v>
      </c>
      <c r="G1466" t="inlineStr">
        <is>
          <t>Mão de Obra - Extra</t>
        </is>
      </c>
      <c r="H1466" t="inlineStr">
        <is>
          <t>Mão de Obra Extra</t>
        </is>
      </c>
      <c r="I1466" t="inlineStr">
        <is>
          <t xml:space="preserve"> MAO DE OBRA EXTRA - PERIODO 23/03 A 29/03 - 03/2026</t>
        </is>
      </c>
      <c r="J1466" t="n">
        <v>-26521</v>
      </c>
      <c r="K1466" t="n">
        <v>-26521</v>
      </c>
      <c r="O1466" t="inlineStr">
        <is>
          <t>Real</t>
        </is>
      </c>
      <c r="P1466" t="inlineStr">
        <is>
          <t>Pago</t>
        </is>
      </c>
      <c r="Q1466" t="inlineStr">
        <is>
          <t>03/2026</t>
        </is>
      </c>
      <c r="R1466" t="n">
        <v>0</v>
      </c>
    </row>
    <row r="1467">
      <c r="A1467" t="n">
        <v>223089</v>
      </c>
      <c r="B1467" t="inlineStr">
        <is>
          <t>Arcos</t>
        </is>
      </c>
      <c r="C1467" t="inlineStr">
        <is>
          <t>FACUNDO GUERRA RIVERO</t>
        </is>
      </c>
      <c r="D1467" t="inlineStr">
        <is>
          <t>RP0492026</t>
        </is>
      </c>
      <c r="E1467" s="550" t="n">
        <v>46111</v>
      </c>
      <c r="F1467" s="550" t="n">
        <v>46120</v>
      </c>
      <c r="G1467" t="inlineStr">
        <is>
          <t>Dividendos e Remunerações Variáveis</t>
        </is>
      </c>
      <c r="H1467" t="inlineStr">
        <is>
          <t>Dividendos</t>
        </is>
      </c>
      <c r="I1467" t="inlineStr">
        <is>
          <t xml:space="preserve"> DIVIDENDOS - 03/2026</t>
        </is>
      </c>
      <c r="J1467" t="n">
        <v>-240000</v>
      </c>
      <c r="K1467" t="n">
        <v>-240000</v>
      </c>
      <c r="O1467" t="inlineStr">
        <is>
          <t>Real</t>
        </is>
      </c>
      <c r="P1467" t="inlineStr">
        <is>
          <t>Pago</t>
        </is>
      </c>
      <c r="Q1467" t="inlineStr">
        <is>
          <t>03/2026</t>
        </is>
      </c>
      <c r="R1467" t="n">
        <v>0</v>
      </c>
    </row>
    <row r="1468">
      <c r="A1468" t="n">
        <v>223086</v>
      </c>
      <c r="B1468" t="inlineStr">
        <is>
          <t>Arcos</t>
        </is>
      </c>
      <c r="C1468" t="inlineStr">
        <is>
          <t>FABRICA DE BARES SERVICOS LTDA FB</t>
        </is>
      </c>
      <c r="D1468" t="inlineStr">
        <is>
          <t>RP0482026</t>
        </is>
      </c>
      <c r="E1468" s="550" t="n">
        <v>46111</v>
      </c>
      <c r="F1468" s="550" t="n">
        <v>46120</v>
      </c>
      <c r="G1468" t="inlineStr">
        <is>
          <t>Dividendos e Remunerações Variáveis</t>
        </is>
      </c>
      <c r="H1468" t="inlineStr">
        <is>
          <t>Dividendos</t>
        </is>
      </c>
      <c r="I1468" t="inlineStr">
        <is>
          <t xml:space="preserve">  DIVIDENDOS - 03/2026
</t>
        </is>
      </c>
      <c r="J1468" t="n">
        <v>-160000</v>
      </c>
      <c r="K1468" t="n">
        <v>-160000</v>
      </c>
      <c r="O1468" t="inlineStr">
        <is>
          <t>Real</t>
        </is>
      </c>
      <c r="P1468" t="inlineStr">
        <is>
          <t>Pago</t>
        </is>
      </c>
      <c r="Q1468" t="inlineStr">
        <is>
          <t>03/2026</t>
        </is>
      </c>
      <c r="R1468" t="n">
        <v>0</v>
      </c>
    </row>
    <row r="1469">
      <c r="A1469" t="n">
        <v>221925</v>
      </c>
      <c r="B1469" t="inlineStr">
        <is>
          <t>Arcos</t>
        </is>
      </c>
      <c r="C1469" t="inlineStr">
        <is>
          <t>PRESHH ALUGUEL DE MAQUINAS LTDA</t>
        </is>
      </c>
      <c r="D1469" t="inlineStr">
        <is>
          <t>T-39592</t>
        </is>
      </c>
      <c r="E1469" s="550" t="n">
        <v>46111</v>
      </c>
      <c r="F1469" s="550" t="n">
        <v>46132</v>
      </c>
      <c r="G1469" t="inlineStr">
        <is>
          <t>Utilidades</t>
        </is>
      </c>
      <c r="H1469" t="inlineStr">
        <is>
          <t>Material de Consumo - Gelo/ Gas CO2/ Carvao /Velas</t>
        </is>
      </c>
      <c r="I1469" t="inlineStr">
        <is>
          <t xml:space="preserve"> REPOSICAO DE GAS - 03/2026
</t>
        </is>
      </c>
      <c r="J1469" t="n">
        <v>-396</v>
      </c>
      <c r="K1469" t="n">
        <v>-396</v>
      </c>
      <c r="O1469" t="inlineStr">
        <is>
          <t>Real</t>
        </is>
      </c>
      <c r="P1469" t="inlineStr">
        <is>
          <t>Pago</t>
        </is>
      </c>
      <c r="Q1469" t="inlineStr">
        <is>
          <t>03/2026</t>
        </is>
      </c>
      <c r="R1469" t="n">
        <v>0</v>
      </c>
    </row>
    <row r="1470">
      <c r="A1470" t="n">
        <v>206975</v>
      </c>
      <c r="B1470" t="inlineStr">
        <is>
          <t>Arcos</t>
        </is>
      </c>
      <c r="C1470" t="inlineStr">
        <is>
          <t>INSS</t>
        </is>
      </c>
      <c r="D1470" t="inlineStr">
        <is>
          <t>2862385 032026</t>
        </is>
      </c>
      <c r="E1470" s="550" t="n">
        <v>46111</v>
      </c>
      <c r="F1470" s="550" t="n">
        <v>46132</v>
      </c>
      <c r="G1470" t="inlineStr">
        <is>
          <t>Mão de Obra - Encargos e Provisões</t>
        </is>
      </c>
      <c r="H1470" t="inlineStr">
        <is>
          <t xml:space="preserve">  -  INSS Patronal</t>
        </is>
      </c>
      <c r="I1470" t="inlineStr">
        <is>
          <t xml:space="preserve">INSS PATRONAL - 03/2026 </t>
        </is>
      </c>
      <c r="J1470" t="n">
        <v>-28623.85</v>
      </c>
      <c r="K1470" t="n">
        <v>-28623.85</v>
      </c>
      <c r="O1470" t="inlineStr">
        <is>
          <t>Real</t>
        </is>
      </c>
      <c r="P1470" t="inlineStr">
        <is>
          <t>Pago</t>
        </is>
      </c>
      <c r="Q1470" t="inlineStr">
        <is>
          <t>03/2026</t>
        </is>
      </c>
      <c r="R1470" t="n">
        <v>0</v>
      </c>
    </row>
    <row r="1471">
      <c r="A1471" t="n">
        <v>206987</v>
      </c>
      <c r="B1471" t="inlineStr">
        <is>
          <t>Arcos</t>
        </is>
      </c>
      <c r="C1471" t="inlineStr">
        <is>
          <t>INSS</t>
        </is>
      </c>
      <c r="D1471" t="inlineStr">
        <is>
          <t>1037682 032026</t>
        </is>
      </c>
      <c r="E1471" s="550" t="n">
        <v>46111</v>
      </c>
      <c r="F1471" s="550" t="n">
        <v>46132</v>
      </c>
      <c r="G1471" t="inlineStr">
        <is>
          <t>Mão de Obra - Encargos e Provisões</t>
        </is>
      </c>
      <c r="H1471" t="inlineStr">
        <is>
          <t xml:space="preserve">  -  INSS Segurados</t>
        </is>
      </c>
      <c r="I1471" t="inlineStr">
        <is>
          <t>INSS Segurados - 03/2026</t>
        </is>
      </c>
      <c r="J1471" t="n">
        <v>-10376.82</v>
      </c>
      <c r="K1471" t="n">
        <v>-10376.82</v>
      </c>
      <c r="O1471" t="inlineStr">
        <is>
          <t>Real</t>
        </is>
      </c>
      <c r="P1471" t="inlineStr">
        <is>
          <t>Pago</t>
        </is>
      </c>
      <c r="Q1471" t="inlineStr">
        <is>
          <t>03/2026</t>
        </is>
      </c>
      <c r="R1471" t="n">
        <v>0</v>
      </c>
    </row>
    <row r="1472">
      <c r="A1472" t="n">
        <v>208306</v>
      </c>
      <c r="B1472" t="inlineStr">
        <is>
          <t>Arcos</t>
        </is>
      </c>
      <c r="C1472" t="inlineStr">
        <is>
          <t>FGTS</t>
        </is>
      </c>
      <c r="D1472" t="inlineStr">
        <is>
          <t>1360944 032026</t>
        </is>
      </c>
      <c r="E1472" s="550" t="n">
        <v>46111</v>
      </c>
      <c r="F1472" s="550" t="n">
        <v>46132</v>
      </c>
      <c r="G1472" t="inlineStr">
        <is>
          <t>Mão de Obra - Encargos e Provisões</t>
        </is>
      </c>
      <c r="H1472" t="inlineStr">
        <is>
          <t xml:space="preserve">  -  FGTS</t>
        </is>
      </c>
      <c r="I1472" t="inlineStr">
        <is>
          <t xml:space="preserve">03/2026 - Guia FGTS </t>
        </is>
      </c>
      <c r="J1472" t="n">
        <v>-13609.44</v>
      </c>
      <c r="K1472" t="n">
        <v>-13609.44</v>
      </c>
      <c r="O1472" t="inlineStr">
        <is>
          <t>Real</t>
        </is>
      </c>
      <c r="P1472" t="inlineStr">
        <is>
          <t>Pago</t>
        </is>
      </c>
      <c r="Q1472" t="inlineStr">
        <is>
          <t>03/2026</t>
        </is>
      </c>
      <c r="R1472" t="n">
        <v>0</v>
      </c>
    </row>
    <row r="1473">
      <c r="A1473" t="n">
        <v>208538</v>
      </c>
      <c r="B1473" t="inlineStr">
        <is>
          <t>Arcos</t>
        </is>
      </c>
      <c r="C1473" t="inlineStr">
        <is>
          <t>IRRF</t>
        </is>
      </c>
      <c r="D1473" t="inlineStr">
        <is>
          <t>407808 032026</t>
        </is>
      </c>
      <c r="E1473" s="550" t="n">
        <v>46111</v>
      </c>
      <c r="F1473" s="550" t="n">
        <v>46132</v>
      </c>
      <c r="G1473" t="inlineStr">
        <is>
          <t>Mão de Obra - Encargos e Provisões</t>
        </is>
      </c>
      <c r="H1473" t="inlineStr">
        <is>
          <t>IRRF - MDO CLT - Salário</t>
        </is>
      </c>
      <c r="I1473" t="inlineStr">
        <is>
          <t xml:space="preserve">03/2026 - IRRF </t>
        </is>
      </c>
      <c r="J1473" t="n">
        <v>-4078.08</v>
      </c>
      <c r="K1473" t="n">
        <v>-4078.08</v>
      </c>
      <c r="O1473" t="inlineStr">
        <is>
          <t>Real</t>
        </is>
      </c>
      <c r="P1473" t="inlineStr">
        <is>
          <t>Pago</t>
        </is>
      </c>
      <c r="Q1473" t="inlineStr">
        <is>
          <t>03/2026</t>
        </is>
      </c>
      <c r="R1473" t="n">
        <v>0</v>
      </c>
    </row>
    <row r="1474">
      <c r="A1474" t="n">
        <v>210382</v>
      </c>
      <c r="B1474" t="inlineStr">
        <is>
          <t>Arcos</t>
        </is>
      </c>
      <c r="C1474" t="inlineStr">
        <is>
          <t>COFINS</t>
        </is>
      </c>
      <c r="D1474" t="inlineStr">
        <is>
          <t>MAR2026</t>
        </is>
      </c>
      <c r="E1474" s="550" t="n">
        <v>46111</v>
      </c>
      <c r="F1474" s="550" t="n">
        <v>46136</v>
      </c>
      <c r="G1474" t="inlineStr">
        <is>
          <t>Impostos sobre Venda</t>
        </is>
      </c>
      <c r="H1474" t="inlineStr">
        <is>
          <t>PIS / COFINS</t>
        </is>
      </c>
      <c r="J1474" t="n">
        <v>-29816.63</v>
      </c>
      <c r="K1474" t="n">
        <v>-29816.63</v>
      </c>
      <c r="O1474" t="inlineStr">
        <is>
          <t>Real</t>
        </is>
      </c>
      <c r="P1474" t="inlineStr">
        <is>
          <t>Pago</t>
        </is>
      </c>
      <c r="Q1474" t="inlineStr">
        <is>
          <t>03/2026</t>
        </is>
      </c>
      <c r="R1474" t="n">
        <v>0</v>
      </c>
    </row>
    <row r="1475">
      <c r="A1475" t="n">
        <v>197042</v>
      </c>
      <c r="B1475" t="inlineStr">
        <is>
          <t>Arcos</t>
        </is>
      </c>
      <c r="C1475" t="inlineStr">
        <is>
          <t>ICMS</t>
        </is>
      </c>
      <c r="D1475" t="inlineStr">
        <is>
          <t>MAR2026</t>
        </is>
      </c>
      <c r="E1475" s="550" t="n">
        <v>46111</v>
      </c>
      <c r="F1475" s="550" t="n">
        <v>46132</v>
      </c>
      <c r="G1475" t="inlineStr">
        <is>
          <t>Impostos sobre Venda</t>
        </is>
      </c>
      <c r="H1475" t="inlineStr">
        <is>
          <t>ICMS</t>
        </is>
      </c>
      <c r="I1475" t="inlineStr">
        <is>
          <t>ICMS 03/2026</t>
        </is>
      </c>
      <c r="J1475" t="n">
        <v>-32225.26</v>
      </c>
      <c r="K1475" t="n">
        <v>-32225.26</v>
      </c>
      <c r="O1475" t="inlineStr">
        <is>
          <t>Real</t>
        </is>
      </c>
      <c r="P1475" t="inlineStr">
        <is>
          <t>Pago</t>
        </is>
      </c>
      <c r="Q1475" t="inlineStr">
        <is>
          <t>03/2026</t>
        </is>
      </c>
      <c r="R1475" t="n">
        <v>0</v>
      </c>
    </row>
    <row r="1476">
      <c r="A1476" t="n">
        <v>197193</v>
      </c>
      <c r="B1476" t="inlineStr">
        <is>
          <t>Arcos</t>
        </is>
      </c>
      <c r="C1476" t="inlineStr">
        <is>
          <t>ISS</t>
        </is>
      </c>
      <c r="D1476" t="inlineStr">
        <is>
          <t>MAR2026</t>
        </is>
      </c>
      <c r="E1476" s="550" t="n">
        <v>46111</v>
      </c>
      <c r="F1476" s="550" t="n">
        <v>46122</v>
      </c>
      <c r="G1476" t="inlineStr">
        <is>
          <t>Utilidades</t>
        </is>
      </c>
      <c r="H1476" t="inlineStr">
        <is>
          <t>Coleta de lixo</t>
        </is>
      </c>
      <c r="I1476" t="inlineStr">
        <is>
          <t>ISS 03/2026</t>
        </is>
      </c>
      <c r="J1476" t="n">
        <v>-224.59</v>
      </c>
      <c r="K1476" t="n">
        <v>-224.59</v>
      </c>
      <c r="O1476" t="inlineStr">
        <is>
          <t>Real</t>
        </is>
      </c>
      <c r="P1476" t="inlineStr">
        <is>
          <t>Pago</t>
        </is>
      </c>
      <c r="Q1476" t="inlineStr">
        <is>
          <t>03/2026</t>
        </is>
      </c>
      <c r="R1476" t="n">
        <v>0</v>
      </c>
    </row>
    <row r="1477">
      <c r="A1477" t="n">
        <v>170536</v>
      </c>
      <c r="B1477" t="inlineStr">
        <is>
          <t>Arcos</t>
        </is>
      </c>
      <c r="C1477" t="inlineStr">
        <is>
          <t xml:space="preserve">MINISTERIO DA FAZENDA </t>
        </is>
      </c>
      <c r="D1477" t="inlineStr">
        <is>
          <t>6/60</t>
        </is>
      </c>
      <c r="E1477" s="550" t="n">
        <v>46111</v>
      </c>
      <c r="F1477" s="550" t="n">
        <v>46112</v>
      </c>
      <c r="G1477" t="inlineStr">
        <is>
          <t>Endividamento</t>
        </is>
      </c>
      <c r="H1477" t="inlineStr">
        <is>
          <t>Endividamento Geral</t>
        </is>
      </c>
      <c r="I1477" t="inlineStr">
        <is>
          <t xml:space="preserve"> PARCELAMENTO 014091164 - EXECUÇÃO FISCAL 5020334-52.2025.4.03.6182 - 60 PARCELAS</t>
        </is>
      </c>
      <c r="J1477" t="n">
        <v>-5217.9</v>
      </c>
      <c r="K1477" t="n">
        <v>-5217.9</v>
      </c>
      <c r="O1477" t="inlineStr">
        <is>
          <t>Real</t>
        </is>
      </c>
      <c r="P1477" t="inlineStr">
        <is>
          <t>Pago</t>
        </is>
      </c>
      <c r="Q1477" t="inlineStr">
        <is>
          <t>03/2026</t>
        </is>
      </c>
      <c r="R1477" t="n">
        <v>0</v>
      </c>
    </row>
    <row r="1478">
      <c r="A1478" t="n">
        <v>197307</v>
      </c>
      <c r="B1478" t="inlineStr">
        <is>
          <t>Arcos</t>
        </is>
      </c>
      <c r="C1478" t="inlineStr">
        <is>
          <t>IRRF</t>
        </is>
      </c>
      <c r="D1478" t="inlineStr">
        <is>
          <t>MAR2026</t>
        </is>
      </c>
      <c r="E1478" s="550" t="n">
        <v>46111</v>
      </c>
      <c r="F1478" s="550" t="n">
        <v>46132</v>
      </c>
      <c r="G1478" t="inlineStr">
        <is>
          <t>Serviços de Terceiros</t>
        </is>
      </c>
      <c r="H1478" t="inlineStr">
        <is>
          <t>Assessoria Contabil</t>
        </is>
      </c>
      <c r="I1478" t="inlineStr">
        <is>
          <t>IRRF PRESTADOR PJ</t>
        </is>
      </c>
      <c r="J1478" t="n">
        <v>-69.91</v>
      </c>
      <c r="K1478" t="n">
        <v>-69.91</v>
      </c>
      <c r="O1478" t="inlineStr">
        <is>
          <t>Real</t>
        </is>
      </c>
      <c r="P1478" t="inlineStr">
        <is>
          <t>Pago</t>
        </is>
      </c>
      <c r="Q1478" t="inlineStr">
        <is>
          <t>03/2026</t>
        </is>
      </c>
      <c r="R1478" t="n">
        <v>0</v>
      </c>
    </row>
    <row r="1479">
      <c r="A1479" t="n">
        <v>177856</v>
      </c>
      <c r="B1479" t="inlineStr">
        <is>
          <t>Arcos</t>
        </is>
      </c>
      <c r="C1479" t="inlineStr">
        <is>
          <t xml:space="preserve">MINISTERIO DA FAZENDA </t>
        </is>
      </c>
      <c r="D1479" t="inlineStr">
        <is>
          <t>11/60</t>
        </is>
      </c>
      <c r="E1479" s="550" t="n">
        <v>46109</v>
      </c>
      <c r="F1479" s="550" t="n">
        <v>46293</v>
      </c>
      <c r="G1479" t="inlineStr">
        <is>
          <t>Endividamento</t>
        </is>
      </c>
      <c r="H1479" t="inlineStr">
        <is>
          <t>Endividamento Geral</t>
        </is>
      </c>
      <c r="I1479" t="inlineStr">
        <is>
          <t>PARCELAMENTO 014247772 - IRPJ E CSLL RELATIVOS AO 3º E 4º TRI DE 2022</t>
        </is>
      </c>
      <c r="J1479" t="n">
        <v>-8566.18</v>
      </c>
      <c r="K1479" t="n">
        <v>-8566.18</v>
      </c>
      <c r="O1479" t="inlineStr">
        <is>
          <t>Provisionado</t>
        </is>
      </c>
      <c r="Q1479" t="inlineStr">
        <is>
          <t>03/2026</t>
        </is>
      </c>
      <c r="R1479" t="n">
        <v>0</v>
      </c>
    </row>
    <row r="1480">
      <c r="A1480" t="n">
        <v>177850</v>
      </c>
      <c r="B1480" t="inlineStr">
        <is>
          <t>Arcos</t>
        </is>
      </c>
      <c r="C1480" t="inlineStr">
        <is>
          <t xml:space="preserve">MINISTERIO DA FAZENDA </t>
        </is>
      </c>
      <c r="D1480" t="inlineStr">
        <is>
          <t>5/60</t>
        </is>
      </c>
      <c r="E1480" s="550" t="n">
        <v>46109</v>
      </c>
      <c r="F1480" s="550" t="n">
        <v>46112</v>
      </c>
      <c r="G1480" t="inlineStr">
        <is>
          <t>Endividamento</t>
        </is>
      </c>
      <c r="H1480" t="inlineStr">
        <is>
          <t>Endividamento Geral</t>
        </is>
      </c>
      <c r="I1480" t="inlineStr">
        <is>
          <t xml:space="preserve"> PARCELAMENTO 014247772 - IRPJ E CSLL RELATIVOS AO 3º E 4º TRI DE 2022</t>
        </is>
      </c>
      <c r="J1480" t="n">
        <v>-5136.54</v>
      </c>
      <c r="K1480" t="n">
        <v>-5136.54</v>
      </c>
      <c r="O1480" t="inlineStr">
        <is>
          <t>Real</t>
        </is>
      </c>
      <c r="P1480" t="inlineStr">
        <is>
          <t>Pago</t>
        </is>
      </c>
      <c r="Q1480" t="inlineStr">
        <is>
          <t>03/2026</t>
        </is>
      </c>
      <c r="R1480" t="n">
        <v>0</v>
      </c>
    </row>
    <row r="1481">
      <c r="A1481" t="n">
        <v>215697</v>
      </c>
      <c r="B1481" t="inlineStr">
        <is>
          <t>Arcos</t>
        </is>
      </c>
      <c r="C1481" t="inlineStr">
        <is>
          <t xml:space="preserve">CSRF </t>
        </is>
      </c>
      <c r="D1481" t="inlineStr">
        <is>
          <t>MAR2026</t>
        </is>
      </c>
      <c r="E1481" s="550" t="n">
        <v>46109</v>
      </c>
      <c r="F1481" s="550" t="n">
        <v>46132</v>
      </c>
      <c r="G1481" t="inlineStr">
        <is>
          <t>Serviços de Terceiros</t>
        </is>
      </c>
      <c r="H1481" t="inlineStr">
        <is>
          <t>Assessoria Contabil</t>
        </is>
      </c>
      <c r="J1481" t="n">
        <v>-426.61</v>
      </c>
      <c r="K1481" t="n">
        <v>-426.61</v>
      </c>
      <c r="O1481" t="inlineStr">
        <is>
          <t>Real</t>
        </is>
      </c>
      <c r="P1481" t="inlineStr">
        <is>
          <t>Pago</t>
        </is>
      </c>
      <c r="Q1481" t="inlineStr">
        <is>
          <t>03/2026</t>
        </is>
      </c>
      <c r="R1481" t="n">
        <v>0</v>
      </c>
    </row>
    <row r="1482">
      <c r="A1482" t="n">
        <v>212261</v>
      </c>
      <c r="B1482" t="inlineStr">
        <is>
          <t>Arcos</t>
        </is>
      </c>
      <c r="C1482" t="inlineStr">
        <is>
          <t>SECRETARIA DE ESTADO DA FAZENDA</t>
        </is>
      </c>
      <c r="D1482" t="inlineStr">
        <is>
          <t>2/4</t>
        </is>
      </c>
      <c r="E1482" s="550" t="n">
        <v>46107</v>
      </c>
      <c r="F1482" s="550" t="n">
        <v>46142</v>
      </c>
      <c r="G1482" t="inlineStr">
        <is>
          <t>Endividamento</t>
        </is>
      </c>
      <c r="H1482" t="inlineStr">
        <is>
          <t>Endividamento Geral</t>
        </is>
      </c>
      <c r="I1482" t="inlineStr">
        <is>
          <t xml:space="preserve"> TERMO DE ACEITE DO PTE Nº 70217079-4 / CRÉDITOS INSCRITOS EM DÍVIDA ATIVA INCLUÍDOS NA PRESENTE TRANSAÇÃO - CDA 1462950709 ICMS Declarado</t>
        </is>
      </c>
      <c r="J1482" t="n">
        <v>-741.16</v>
      </c>
      <c r="K1482" t="n">
        <v>-741.16</v>
      </c>
      <c r="O1482" t="inlineStr">
        <is>
          <t>Real</t>
        </is>
      </c>
      <c r="P1482" t="inlineStr">
        <is>
          <t>Pago</t>
        </is>
      </c>
      <c r="Q1482" t="inlineStr">
        <is>
          <t>03/2026</t>
        </is>
      </c>
      <c r="R1482" t="n">
        <v>0</v>
      </c>
    </row>
    <row r="1483">
      <c r="A1483" t="n">
        <v>212177</v>
      </c>
      <c r="B1483" t="inlineStr">
        <is>
          <t>Arcos</t>
        </is>
      </c>
      <c r="C1483" t="inlineStr">
        <is>
          <t>SECRETARIA DE ESTADO DA FAZENDA</t>
        </is>
      </c>
      <c r="D1483" t="inlineStr">
        <is>
          <t>2/84</t>
        </is>
      </c>
      <c r="E1483" s="550" t="n">
        <v>46107</v>
      </c>
      <c r="F1483" s="550" t="n">
        <v>46142</v>
      </c>
      <c r="G1483" t="inlineStr">
        <is>
          <t>Endividamento</t>
        </is>
      </c>
      <c r="H1483" t="inlineStr">
        <is>
          <t>Endividamento Geral</t>
        </is>
      </c>
      <c r="I1483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1483" t="n">
        <v>-3456.21</v>
      </c>
      <c r="K1483" t="n">
        <v>-3456.21</v>
      </c>
      <c r="O1483" t="inlineStr">
        <is>
          <t>Real</t>
        </is>
      </c>
      <c r="P1483" t="inlineStr">
        <is>
          <t>Pago</t>
        </is>
      </c>
      <c r="Q1483" t="inlineStr">
        <is>
          <t>03/2026</t>
        </is>
      </c>
      <c r="R1483" t="n">
        <v>0</v>
      </c>
    </row>
    <row r="1484">
      <c r="A1484" t="n">
        <v>219893</v>
      </c>
      <c r="B1484" t="inlineStr">
        <is>
          <t>Arcos</t>
        </is>
      </c>
      <c r="C1484" t="inlineStr">
        <is>
          <t>BANCO DO BRASIL SA</t>
        </is>
      </c>
      <c r="E1484" s="550" t="n">
        <v>46106</v>
      </c>
      <c r="F1484" s="550" t="n">
        <v>46106</v>
      </c>
      <c r="G1484" t="inlineStr">
        <is>
          <t>Despesas Financeiras</t>
        </is>
      </c>
      <c r="H1484" t="inlineStr">
        <is>
          <t>Tarifas Bancárias</t>
        </is>
      </c>
      <c r="J1484" t="n">
        <v>-192.3</v>
      </c>
      <c r="K1484" t="n">
        <v>-192.3</v>
      </c>
      <c r="O1484" t="inlineStr">
        <is>
          <t>Real</t>
        </is>
      </c>
      <c r="P1484" t="inlineStr">
        <is>
          <t>Pago</t>
        </is>
      </c>
      <c r="Q1484" t="inlineStr">
        <is>
          <t>03/2026</t>
        </is>
      </c>
      <c r="R1484" t="n">
        <v>0</v>
      </c>
    </row>
    <row r="1485">
      <c r="A1485" t="n">
        <v>219898</v>
      </c>
      <c r="B1485" t="inlineStr">
        <is>
          <t>Arcos</t>
        </is>
      </c>
      <c r="C1485" t="inlineStr">
        <is>
          <t xml:space="preserve">KAMINO INSTITUICAO DE PAGAMENTO LTDA </t>
        </is>
      </c>
      <c r="E1485" s="550" t="n">
        <v>46106</v>
      </c>
      <c r="F1485" s="550" t="n">
        <v>46106</v>
      </c>
      <c r="G1485" t="inlineStr">
        <is>
          <t>Despesas Financeiras</t>
        </is>
      </c>
      <c r="H1485" t="inlineStr">
        <is>
          <t>Tarifas Bancárias</t>
        </is>
      </c>
      <c r="J1485" t="n">
        <v>-0.5</v>
      </c>
      <c r="K1485" t="n">
        <v>-0.5</v>
      </c>
      <c r="O1485" t="inlineStr">
        <is>
          <t>Real</t>
        </is>
      </c>
      <c r="P1485" t="inlineStr">
        <is>
          <t>Pago</t>
        </is>
      </c>
      <c r="Q1485" t="inlineStr">
        <is>
          <t>03/2026</t>
        </is>
      </c>
      <c r="R1485" t="n">
        <v>0</v>
      </c>
    </row>
    <row r="1486">
      <c r="A1486" t="n">
        <v>219907</v>
      </c>
      <c r="B1486" t="inlineStr">
        <is>
          <t>Arcos</t>
        </is>
      </c>
      <c r="C1486" t="inlineStr">
        <is>
          <t xml:space="preserve">KAMINO INSTITUICAO DE PAGAMENTO LTDA </t>
        </is>
      </c>
      <c r="E1486" s="550" t="n">
        <v>46105</v>
      </c>
      <c r="F1486" s="550" t="n">
        <v>46105</v>
      </c>
      <c r="G1486" t="inlineStr">
        <is>
          <t>Despesas Financeiras</t>
        </is>
      </c>
      <c r="H1486" t="inlineStr">
        <is>
          <t>Tarifas Bancárias</t>
        </is>
      </c>
      <c r="J1486" t="n">
        <v>-0.5</v>
      </c>
      <c r="K1486" t="n">
        <v>-0.5</v>
      </c>
      <c r="O1486" t="inlineStr">
        <is>
          <t>Real</t>
        </is>
      </c>
      <c r="P1486" t="inlineStr">
        <is>
          <t>Pago</t>
        </is>
      </c>
      <c r="Q1486" t="inlineStr">
        <is>
          <t>03/2026</t>
        </is>
      </c>
      <c r="R1486" t="n">
        <v>0</v>
      </c>
    </row>
    <row r="1487">
      <c r="A1487" t="n">
        <v>219754</v>
      </c>
      <c r="B1487" t="inlineStr">
        <is>
          <t>Arcos</t>
        </is>
      </c>
      <c r="C1487" t="inlineStr">
        <is>
          <t>PETTY CASH ARCOS</t>
        </is>
      </c>
      <c r="D1487" t="inlineStr">
        <is>
          <t>4740 032026</t>
        </is>
      </c>
      <c r="E1487" s="550" t="n">
        <v>46104</v>
      </c>
      <c r="F1487" s="550" t="n">
        <v>46117</v>
      </c>
      <c r="G1487" t="inlineStr">
        <is>
          <t>Manutenção</t>
        </is>
      </c>
      <c r="H1487" t="inlineStr">
        <is>
          <t>Material de Manutenção</t>
        </is>
      </c>
      <c r="I1487" t="inlineStr">
        <is>
          <t>MANUTENCAO DE EMERGENCIA - 6100</t>
        </is>
      </c>
      <c r="J1487" t="n">
        <v>-47.4</v>
      </c>
      <c r="K1487" t="n">
        <v>-47.4</v>
      </c>
      <c r="O1487" t="inlineStr">
        <is>
          <t>Real</t>
        </is>
      </c>
      <c r="P1487" t="inlineStr">
        <is>
          <t>Pago</t>
        </is>
      </c>
      <c r="Q1487" t="inlineStr">
        <is>
          <t>03/2026</t>
        </is>
      </c>
      <c r="R1487" t="n">
        <v>0</v>
      </c>
    </row>
    <row r="1488">
      <c r="A1488" t="n">
        <v>219748</v>
      </c>
      <c r="B1488" t="inlineStr">
        <is>
          <t>Arcos</t>
        </is>
      </c>
      <c r="C1488" t="inlineStr">
        <is>
          <t>PETTY CASH ARCOS</t>
        </is>
      </c>
      <c r="D1488" t="inlineStr">
        <is>
          <t>3517 032026</t>
        </is>
      </c>
      <c r="E1488" s="550" t="n">
        <v>46104</v>
      </c>
      <c r="F1488" s="550" t="n">
        <v>46117</v>
      </c>
      <c r="G1488" t="inlineStr">
        <is>
          <t>Custo Mercadoria Vendida</t>
        </is>
      </c>
      <c r="H1488" t="inlineStr">
        <is>
          <t>Insumos - Alimentos</t>
        </is>
      </c>
      <c r="I1488" t="inlineStr">
        <is>
          <t xml:space="preserve">ALIMENTO PARA EVENTO - 6100
</t>
        </is>
      </c>
      <c r="J1488" t="n">
        <v>-35.17</v>
      </c>
      <c r="K1488" t="n">
        <v>-35.17</v>
      </c>
      <c r="O1488" t="inlineStr">
        <is>
          <t>Real</t>
        </is>
      </c>
      <c r="P1488" t="inlineStr">
        <is>
          <t>Pago</t>
        </is>
      </c>
      <c r="Q1488" t="inlineStr">
        <is>
          <t>03/2026</t>
        </is>
      </c>
      <c r="R1488" t="n">
        <v>0</v>
      </c>
    </row>
    <row r="1489">
      <c r="A1489" t="n">
        <v>219070</v>
      </c>
      <c r="B1489" t="inlineStr">
        <is>
          <t>Arcos</t>
        </is>
      </c>
      <c r="C1489" t="inlineStr">
        <is>
          <t xml:space="preserve">KAMINO INSTITUICAO DE PAGAMENTO LTDA </t>
        </is>
      </c>
      <c r="E1489" s="550" t="n">
        <v>46104</v>
      </c>
      <c r="F1489" s="550" t="n">
        <v>46104</v>
      </c>
      <c r="G1489" t="inlineStr">
        <is>
          <t>Despesas Financeiras</t>
        </is>
      </c>
      <c r="H1489" t="inlineStr">
        <is>
          <t>Tarifas Bancárias</t>
        </is>
      </c>
      <c r="J1489" t="n">
        <v>-2</v>
      </c>
      <c r="K1489" t="n">
        <v>-2</v>
      </c>
      <c r="O1489" t="inlineStr">
        <is>
          <t>Real</t>
        </is>
      </c>
      <c r="P1489" t="inlineStr">
        <is>
          <t>Pago</t>
        </is>
      </c>
      <c r="Q1489" t="inlineStr">
        <is>
          <t>03/2026</t>
        </is>
      </c>
      <c r="R1489" t="n">
        <v>0</v>
      </c>
    </row>
    <row r="1490">
      <c r="A1490" t="n">
        <v>219064</v>
      </c>
      <c r="B1490" t="inlineStr">
        <is>
          <t>Arcos</t>
        </is>
      </c>
      <c r="C1490" t="inlineStr">
        <is>
          <t>BANCO DO BRASIL SA</t>
        </is>
      </c>
      <c r="E1490" s="550" t="n">
        <v>46104</v>
      </c>
      <c r="F1490" s="550" t="n">
        <v>46104</v>
      </c>
      <c r="G1490" t="inlineStr">
        <is>
          <t>Despesas Financeiras</t>
        </is>
      </c>
      <c r="H1490" t="inlineStr">
        <is>
          <t>Tarifas Bancárias</t>
        </is>
      </c>
      <c r="J1490" t="n">
        <v>-10</v>
      </c>
      <c r="K1490" t="n">
        <v>-10</v>
      </c>
      <c r="O1490" t="inlineStr">
        <is>
          <t>Real</t>
        </is>
      </c>
      <c r="P1490" t="inlineStr">
        <is>
          <t>Pago</t>
        </is>
      </c>
      <c r="Q1490" t="inlineStr">
        <is>
          <t>03/2026</t>
        </is>
      </c>
      <c r="R1490" t="n">
        <v>0</v>
      </c>
    </row>
    <row r="1491">
      <c r="A1491" t="n">
        <v>219750</v>
      </c>
      <c r="B1491" t="inlineStr">
        <is>
          <t>Arcos</t>
        </is>
      </c>
      <c r="C1491" t="inlineStr">
        <is>
          <t>PETTY CASH ARCOS</t>
        </is>
      </c>
      <c r="D1491" t="inlineStr">
        <is>
          <t>11011 032026</t>
        </is>
      </c>
      <c r="E1491" s="550" t="n">
        <v>46101</v>
      </c>
      <c r="F1491" s="550" t="n">
        <v>46117</v>
      </c>
      <c r="G1491" t="inlineStr">
        <is>
          <t>Custo Mercadoria Vendida</t>
        </is>
      </c>
      <c r="H1491" t="inlineStr">
        <is>
          <t>Insumos - Alimentos</t>
        </is>
      </c>
      <c r="I1491" t="inlineStr">
        <is>
          <t xml:space="preserve">PEDIDO NAO REALIZADO - 6100
</t>
        </is>
      </c>
      <c r="J1491" t="n">
        <v>-110.11</v>
      </c>
      <c r="K1491" t="n">
        <v>-110.11</v>
      </c>
      <c r="O1491" t="inlineStr">
        <is>
          <t>Real</t>
        </is>
      </c>
      <c r="P1491" t="inlineStr">
        <is>
          <t>Pago</t>
        </is>
      </c>
      <c r="Q1491" t="inlineStr">
        <is>
          <t>03/2026</t>
        </is>
      </c>
      <c r="R1491" t="n">
        <v>0</v>
      </c>
    </row>
    <row r="1492">
      <c r="A1492" t="n">
        <v>220412</v>
      </c>
      <c r="B1492" t="inlineStr">
        <is>
          <t>Arcos</t>
        </is>
      </c>
      <c r="C1492" t="inlineStr">
        <is>
          <t>BANCO DO BRASIL SA</t>
        </is>
      </c>
      <c r="E1492" s="550" t="n">
        <v>46101</v>
      </c>
      <c r="F1492" s="550" t="n">
        <v>46101</v>
      </c>
      <c r="G1492" t="inlineStr">
        <is>
          <t>Despesas Financeiras</t>
        </is>
      </c>
      <c r="H1492" t="inlineStr">
        <is>
          <t>Tarifas Bancárias</t>
        </is>
      </c>
      <c r="J1492" t="n">
        <v>-77.2</v>
      </c>
      <c r="K1492" t="n">
        <v>-77.2</v>
      </c>
      <c r="O1492" t="inlineStr">
        <is>
          <t>Real</t>
        </is>
      </c>
      <c r="P1492" t="inlineStr">
        <is>
          <t>Pago</t>
        </is>
      </c>
      <c r="Q1492" t="inlineStr">
        <is>
          <t>03/2026</t>
        </is>
      </c>
      <c r="R1492" t="n">
        <v>0</v>
      </c>
    </row>
    <row r="1493">
      <c r="A1493" t="n">
        <v>218864</v>
      </c>
      <c r="B1493" t="inlineStr">
        <is>
          <t>Arcos</t>
        </is>
      </c>
      <c r="C1493" t="inlineStr">
        <is>
          <t xml:space="preserve">KAMINO INSTITUICAO DE PAGAMENTO LTDA </t>
        </is>
      </c>
      <c r="E1493" s="550" t="n">
        <v>46101</v>
      </c>
      <c r="F1493" s="550" t="n">
        <v>46101</v>
      </c>
      <c r="G1493" t="inlineStr">
        <is>
          <t>Despesas Financeiras</t>
        </is>
      </c>
      <c r="H1493" t="inlineStr">
        <is>
          <t>Tarifas Bancárias</t>
        </is>
      </c>
      <c r="J1493" t="n">
        <v>-1</v>
      </c>
      <c r="K1493" t="n">
        <v>-1</v>
      </c>
      <c r="O1493" t="inlineStr">
        <is>
          <t>Real</t>
        </is>
      </c>
      <c r="P1493" t="inlineStr">
        <is>
          <t>Pago</t>
        </is>
      </c>
      <c r="Q1493" t="inlineStr">
        <is>
          <t>03/2026</t>
        </is>
      </c>
      <c r="R1493" t="n">
        <v>0</v>
      </c>
    </row>
    <row r="1494">
      <c r="A1494" t="n">
        <v>217607</v>
      </c>
      <c r="B1494" t="inlineStr">
        <is>
          <t>Arcos</t>
        </is>
      </c>
      <c r="C1494" t="inlineStr">
        <is>
          <t>RD STATION</t>
        </is>
      </c>
      <c r="D1494" t="inlineStr">
        <is>
          <t>132636</t>
        </is>
      </c>
      <c r="E1494" s="550" t="n">
        <v>46098</v>
      </c>
      <c r="F1494" s="550" t="n">
        <v>46099</v>
      </c>
      <c r="G1494" t="inlineStr">
        <is>
          <t>Marketing</t>
        </is>
      </c>
      <c r="H1494" t="inlineStr">
        <is>
          <t>Ferramentas de Marketing</t>
        </is>
      </c>
      <c r="I1494" t="inlineStr">
        <is>
          <t xml:space="preserve"> Rateamento de 127 - Arcos (7.69%)</t>
        </is>
      </c>
      <c r="J1494" t="n">
        <v>-84.45</v>
      </c>
      <c r="K1494" t="n">
        <v>-84.45</v>
      </c>
      <c r="O1494" t="inlineStr">
        <is>
          <t>Real</t>
        </is>
      </c>
      <c r="P1494" t="inlineStr">
        <is>
          <t>Pago</t>
        </is>
      </c>
      <c r="Q1494" t="inlineStr">
        <is>
          <t>03/2026</t>
        </is>
      </c>
      <c r="R1494" t="n">
        <v>0</v>
      </c>
    </row>
    <row r="1495">
      <c r="A1495" t="n">
        <v>219707</v>
      </c>
      <c r="B1495" t="inlineStr">
        <is>
          <t>Arcos</t>
        </is>
      </c>
      <c r="C1495" t="inlineStr">
        <is>
          <t>V THOME LTDA - CASA DAS FESTAS</t>
        </is>
      </c>
      <c r="D1495" t="inlineStr">
        <is>
          <t>189977</t>
        </is>
      </c>
      <c r="E1495" s="550" t="n">
        <v>46098</v>
      </c>
      <c r="F1495" s="550" t="n">
        <v>46130</v>
      </c>
      <c r="G1495" t="inlineStr">
        <is>
          <t>Custos de Eventos</t>
        </is>
      </c>
      <c r="H1495" t="inlineStr">
        <is>
          <t>Locação de Utensílios - Eventos</t>
        </is>
      </c>
      <c r="I1495" t="inlineStr">
        <is>
          <t>LOCACAO DE UTENSILIOS EVENTO 17/03 - 03/2026</t>
        </is>
      </c>
      <c r="J1495" t="n">
        <v>-4518.77</v>
      </c>
      <c r="K1495" t="n">
        <v>-4518.77</v>
      </c>
      <c r="O1495" t="inlineStr">
        <is>
          <t>Real</t>
        </is>
      </c>
      <c r="P1495" t="inlineStr">
        <is>
          <t>Pago</t>
        </is>
      </c>
      <c r="Q1495" t="inlineStr">
        <is>
          <t>03/2026</t>
        </is>
      </c>
      <c r="R1495" t="n">
        <v>0</v>
      </c>
    </row>
    <row r="1496">
      <c r="A1496" t="n">
        <v>219681</v>
      </c>
      <c r="B1496" t="inlineStr">
        <is>
          <t>Arcos</t>
        </is>
      </c>
      <c r="C1496" t="inlineStr">
        <is>
          <t>VITRUS IMPORT LTDA</t>
        </is>
      </c>
      <c r="D1496" t="inlineStr">
        <is>
          <t>87</t>
        </is>
      </c>
      <c r="E1496" s="550" t="n">
        <v>46098</v>
      </c>
      <c r="F1496" s="550" t="n">
        <v>46114</v>
      </c>
      <c r="G1496" t="inlineStr">
        <is>
          <t>Custos de Eventos</t>
        </is>
      </c>
      <c r="H1496" t="inlineStr">
        <is>
          <t>Locação de Utensílios - Eventos</t>
        </is>
      </c>
      <c r="I1496" t="inlineStr">
        <is>
          <t>LOCACAO UTENSILIOS EVENTO 17/03 - 03/2026</t>
        </is>
      </c>
      <c r="J1496" t="n">
        <v>-4934.8</v>
      </c>
      <c r="K1496" t="n">
        <v>-4934.8</v>
      </c>
      <c r="O1496" t="inlineStr">
        <is>
          <t>Real</t>
        </is>
      </c>
      <c r="P1496" t="inlineStr">
        <is>
          <t>Pago</t>
        </is>
      </c>
      <c r="Q1496" t="inlineStr">
        <is>
          <t>03/2026</t>
        </is>
      </c>
      <c r="R1496" t="n">
        <v>0</v>
      </c>
    </row>
    <row r="1497">
      <c r="A1497" t="n">
        <v>217638</v>
      </c>
      <c r="B1497" t="inlineStr">
        <is>
          <t>Arcos</t>
        </is>
      </c>
      <c r="C1497" t="inlineStr">
        <is>
          <t>RD STATION</t>
        </is>
      </c>
      <c r="D1497" t="inlineStr">
        <is>
          <t>132031</t>
        </is>
      </c>
      <c r="E1497" s="550" t="n">
        <v>46098</v>
      </c>
      <c r="F1497" s="550" t="n">
        <v>46099</v>
      </c>
      <c r="G1497" t="inlineStr">
        <is>
          <t>Marketing</t>
        </is>
      </c>
      <c r="H1497" t="inlineStr">
        <is>
          <t>Ferramentas de Marketing</t>
        </is>
      </c>
      <c r="I1497" t="inlineStr">
        <is>
          <t xml:space="preserve"> Rateamento de 127 - Arcos (7.69%)</t>
        </is>
      </c>
      <c r="J1497" t="n">
        <v>-356.26</v>
      </c>
      <c r="K1497" t="n">
        <v>-356.26</v>
      </c>
      <c r="O1497" t="inlineStr">
        <is>
          <t>Real</t>
        </is>
      </c>
      <c r="P1497" t="inlineStr">
        <is>
          <t>Pago</t>
        </is>
      </c>
      <c r="Q1497" t="inlineStr">
        <is>
          <t>03/2026</t>
        </is>
      </c>
      <c r="R1497" t="n">
        <v>0</v>
      </c>
    </row>
    <row r="1498">
      <c r="A1498" t="n">
        <v>219694</v>
      </c>
      <c r="B1498" t="inlineStr">
        <is>
          <t>Arcos</t>
        </is>
      </c>
      <c r="C1498" t="inlineStr">
        <is>
          <t>D FILIPA - LOCACAO DE MAT. FESTAS E EVEN</t>
        </is>
      </c>
      <c r="D1498" t="inlineStr">
        <is>
          <t>39263</t>
        </is>
      </c>
      <c r="E1498" s="550" t="n">
        <v>46097</v>
      </c>
      <c r="F1498" s="550" t="n">
        <v>46115</v>
      </c>
      <c r="G1498" t="inlineStr">
        <is>
          <t>Custos de Eventos</t>
        </is>
      </c>
      <c r="H1498" t="inlineStr">
        <is>
          <t>Locação de Utensílios - Eventos</t>
        </is>
      </c>
      <c r="I1498" t="inlineStr">
        <is>
          <t>LOCACAO UTENSILIOS EVENTO 16/03 - 03/2026</t>
        </is>
      </c>
      <c r="J1498" t="n">
        <v>-7753.25</v>
      </c>
      <c r="K1498" t="n">
        <v>-7753.25</v>
      </c>
      <c r="O1498" t="inlineStr">
        <is>
          <t>Real</t>
        </is>
      </c>
      <c r="P1498" t="inlineStr">
        <is>
          <t>Pago</t>
        </is>
      </c>
      <c r="Q1498" t="inlineStr">
        <is>
          <t>03/2026</t>
        </is>
      </c>
      <c r="R1498" t="n">
        <v>0</v>
      </c>
    </row>
    <row r="1499">
      <c r="A1499" t="n">
        <v>219695</v>
      </c>
      <c r="B1499" t="inlineStr">
        <is>
          <t>Arcos</t>
        </is>
      </c>
      <c r="C1499" t="inlineStr">
        <is>
          <t>ESTAFF SOLUCOES TECNOLOGICAS DE AGENCIAMENTO LTDA</t>
        </is>
      </c>
      <c r="D1499" t="inlineStr">
        <is>
          <t xml:space="preserve">771119053 </t>
        </is>
      </c>
      <c r="E1499" s="550" t="n">
        <v>46097</v>
      </c>
      <c r="F1499" s="550" t="n">
        <v>46113</v>
      </c>
      <c r="G1499" t="inlineStr">
        <is>
          <t>Mão de Obra - Extra</t>
        </is>
      </c>
      <c r="H1499" t="inlineStr">
        <is>
          <t>Mão de Obra Extra</t>
        </is>
      </c>
      <c r="I1499" t="inlineStr">
        <is>
          <t xml:space="preserve">MAO DE OBRA EXTRA - PERIODO 16/03 A 22/03 - 03/2026
</t>
        </is>
      </c>
      <c r="J1499" t="n">
        <v>-25487</v>
      </c>
      <c r="K1499" t="n">
        <v>-25487</v>
      </c>
      <c r="O1499" t="inlineStr">
        <is>
          <t>Real</t>
        </is>
      </c>
      <c r="P1499" t="inlineStr">
        <is>
          <t>Pago</t>
        </is>
      </c>
      <c r="Q1499" t="inlineStr">
        <is>
          <t>03/2026</t>
        </is>
      </c>
      <c r="R1499" t="n">
        <v>0</v>
      </c>
    </row>
    <row r="1500">
      <c r="A1500" t="n">
        <v>219696</v>
      </c>
      <c r="B1500" t="inlineStr">
        <is>
          <t>Arcos</t>
        </is>
      </c>
      <c r="C1500" t="inlineStr">
        <is>
          <t>ESTAFF SOLUCOES TECNOLOGICAS DE AGENCIAMENTO LTDA</t>
        </is>
      </c>
      <c r="D1500" t="inlineStr">
        <is>
          <t xml:space="preserve">771168994 </t>
        </is>
      </c>
      <c r="E1500" s="550" t="n">
        <v>46097</v>
      </c>
      <c r="F1500" s="550" t="n">
        <v>46114</v>
      </c>
      <c r="G1500" t="inlineStr">
        <is>
          <t>Mão de Obra - Extra</t>
        </is>
      </c>
      <c r="H1500" t="inlineStr">
        <is>
          <t>Mão de Obra Extra</t>
        </is>
      </c>
      <c r="I1500" t="inlineStr">
        <is>
          <t>MAO DE OBRA EXTRA THEATRO - PERIODO 16/03 A 22/03 - 03/2026</t>
        </is>
      </c>
      <c r="J1500" t="n">
        <v>-10010</v>
      </c>
      <c r="K1500" t="n">
        <v>-10010</v>
      </c>
      <c r="O1500" t="inlineStr">
        <is>
          <t>Real</t>
        </is>
      </c>
      <c r="P1500" t="inlineStr">
        <is>
          <t>Pago</t>
        </is>
      </c>
      <c r="Q1500" t="inlineStr">
        <is>
          <t>03/2026</t>
        </is>
      </c>
      <c r="R1500" t="n">
        <v>0</v>
      </c>
    </row>
    <row r="1501">
      <c r="A1501" t="n">
        <v>217378</v>
      </c>
      <c r="B1501" t="inlineStr">
        <is>
          <t>Arcos</t>
        </is>
      </c>
      <c r="C1501" t="inlineStr">
        <is>
          <t>BANCO DO BRASIL SA</t>
        </is>
      </c>
      <c r="E1501" s="550" t="n">
        <v>46097</v>
      </c>
      <c r="F1501" s="550" t="n">
        <v>46097</v>
      </c>
      <c r="G1501" t="inlineStr">
        <is>
          <t>Despesas Financeiras</t>
        </is>
      </c>
      <c r="H1501" t="inlineStr">
        <is>
          <t>Tarifas Bancárias</t>
        </is>
      </c>
      <c r="I1501" t="inlineStr">
        <is>
          <t xml:space="preserve"> CIELO - 03/2026</t>
        </is>
      </c>
      <c r="J1501" t="n">
        <v>-46.16</v>
      </c>
      <c r="K1501" t="n">
        <v>-46.16</v>
      </c>
      <c r="O1501" t="inlineStr">
        <is>
          <t>Real</t>
        </is>
      </c>
      <c r="P1501" t="inlineStr">
        <is>
          <t>Pago</t>
        </is>
      </c>
      <c r="Q1501" t="inlineStr">
        <is>
          <t>03/2026</t>
        </is>
      </c>
      <c r="R1501" t="n">
        <v>0</v>
      </c>
    </row>
    <row r="1502">
      <c r="A1502" t="n">
        <v>219756</v>
      </c>
      <c r="B1502" t="inlineStr">
        <is>
          <t>Arcos</t>
        </is>
      </c>
      <c r="C1502" t="inlineStr">
        <is>
          <t>PETTY CASH ARCOS</t>
        </is>
      </c>
      <c r="D1502" t="inlineStr">
        <is>
          <t>95 032026</t>
        </is>
      </c>
      <c r="E1502" s="550" t="n">
        <v>46097</v>
      </c>
      <c r="F1502" s="550" t="n">
        <v>46117</v>
      </c>
      <c r="G1502" t="inlineStr">
        <is>
          <t>Manutenção</t>
        </is>
      </c>
      <c r="H1502" t="inlineStr">
        <is>
          <t>Material de Manutenção</t>
        </is>
      </c>
      <c r="I1502" t="inlineStr">
        <is>
          <t>MANUTENCAO DE EMERGENCIA - 6100</t>
        </is>
      </c>
      <c r="J1502" t="n">
        <v>-95</v>
      </c>
      <c r="K1502" t="n">
        <v>-95</v>
      </c>
      <c r="O1502" t="inlineStr">
        <is>
          <t>Real</t>
        </is>
      </c>
      <c r="P1502" t="inlineStr">
        <is>
          <t>Pago</t>
        </is>
      </c>
      <c r="Q1502" t="inlineStr">
        <is>
          <t>03/2026</t>
        </is>
      </c>
      <c r="R1502" t="n">
        <v>0</v>
      </c>
    </row>
    <row r="1503">
      <c r="A1503" t="n">
        <v>219755</v>
      </c>
      <c r="B1503" t="inlineStr">
        <is>
          <t>Arcos</t>
        </is>
      </c>
      <c r="C1503" t="inlineStr">
        <is>
          <t>PETTY CASH ARCOS</t>
        </is>
      </c>
      <c r="D1503" t="inlineStr">
        <is>
          <t>8124 032026</t>
        </is>
      </c>
      <c r="E1503" s="550" t="n">
        <v>46097</v>
      </c>
      <c r="F1503" s="550" t="n">
        <v>46117</v>
      </c>
      <c r="G1503" t="inlineStr">
        <is>
          <t>Manutenção</t>
        </is>
      </c>
      <c r="H1503" t="inlineStr">
        <is>
          <t>Material de Manutenção</t>
        </is>
      </c>
      <c r="I1503" t="inlineStr">
        <is>
          <t>MANUTENCAO DE EMERGENCIA - 6100</t>
        </is>
      </c>
      <c r="J1503" t="n">
        <v>-81.23999999999999</v>
      </c>
      <c r="K1503" t="n">
        <v>-81.23999999999999</v>
      </c>
      <c r="O1503" t="inlineStr">
        <is>
          <t>Real</t>
        </is>
      </c>
      <c r="P1503" t="inlineStr">
        <is>
          <t>Pago</t>
        </is>
      </c>
      <c r="Q1503" t="inlineStr">
        <is>
          <t>03/2026</t>
        </is>
      </c>
      <c r="R1503" t="n">
        <v>0</v>
      </c>
    </row>
    <row r="1504">
      <c r="A1504" t="n">
        <v>218486</v>
      </c>
      <c r="B1504" t="inlineStr">
        <is>
          <t>Arcos</t>
        </is>
      </c>
      <c r="C1504" t="inlineStr">
        <is>
          <t>LUCIANA DE LIRA SANTOS</t>
        </is>
      </c>
      <c r="E1504" s="550" t="n">
        <v>46096</v>
      </c>
      <c r="F1504" s="550" t="n">
        <v>46101</v>
      </c>
      <c r="G1504" t="inlineStr">
        <is>
          <t>Mão de Obra - Salários</t>
        </is>
      </c>
      <c r="H1504" t="inlineStr">
        <is>
          <t>MDO CLT - Salário</t>
        </is>
      </c>
      <c r="J1504" t="n">
        <v>-463.2</v>
      </c>
      <c r="K1504" t="n">
        <v>-463.2</v>
      </c>
      <c r="O1504" t="inlineStr">
        <is>
          <t>Real</t>
        </is>
      </c>
      <c r="P1504" t="inlineStr">
        <is>
          <t>Pago</t>
        </is>
      </c>
      <c r="Q1504" t="inlineStr">
        <is>
          <t>03/2026</t>
        </is>
      </c>
      <c r="R1504" t="n">
        <v>0</v>
      </c>
    </row>
    <row r="1505">
      <c r="A1505" t="n">
        <v>218492</v>
      </c>
      <c r="B1505" t="inlineStr">
        <is>
          <t>Arcos</t>
        </is>
      </c>
      <c r="C1505" t="inlineStr">
        <is>
          <t>TARCIANA FERREIRA DO CARMO</t>
        </is>
      </c>
      <c r="E1505" s="550" t="n">
        <v>46096</v>
      </c>
      <c r="F1505" s="550" t="n">
        <v>46101</v>
      </c>
      <c r="G1505" t="inlineStr">
        <is>
          <t>Mão de Obra - Salários</t>
        </is>
      </c>
      <c r="H1505" t="inlineStr">
        <is>
          <t>MDO CLT - Salário</t>
        </is>
      </c>
      <c r="J1505" t="n">
        <v>-891.74</v>
      </c>
      <c r="K1505" t="n">
        <v>-891.74</v>
      </c>
      <c r="O1505" t="inlineStr">
        <is>
          <t>Real</t>
        </is>
      </c>
      <c r="P1505" t="inlineStr">
        <is>
          <t>Pago</t>
        </is>
      </c>
      <c r="Q1505" t="inlineStr">
        <is>
          <t>03/2026</t>
        </is>
      </c>
      <c r="R1505" t="n">
        <v>0</v>
      </c>
    </row>
    <row r="1506">
      <c r="A1506" t="n">
        <v>218485</v>
      </c>
      <c r="B1506" t="inlineStr">
        <is>
          <t>Arcos</t>
        </is>
      </c>
      <c r="C1506" t="inlineStr">
        <is>
          <t>JOÃO PAULO DA SILVA MARCOLINO</t>
        </is>
      </c>
      <c r="E1506" s="550" t="n">
        <v>46096</v>
      </c>
      <c r="F1506" s="550" t="n">
        <v>46101</v>
      </c>
      <c r="G1506" t="inlineStr">
        <is>
          <t>Mão de Obra - Salários</t>
        </is>
      </c>
      <c r="H1506" t="inlineStr">
        <is>
          <t>MDO CLT - Salário</t>
        </is>
      </c>
      <c r="J1506" t="n">
        <v>-725.47</v>
      </c>
      <c r="K1506" t="n">
        <v>-725.47</v>
      </c>
      <c r="O1506" t="inlineStr">
        <is>
          <t>Real</t>
        </is>
      </c>
      <c r="P1506" t="inlineStr">
        <is>
          <t>Pago</t>
        </is>
      </c>
      <c r="Q1506" t="inlineStr">
        <is>
          <t>03/2026</t>
        </is>
      </c>
      <c r="R1506" t="n">
        <v>0</v>
      </c>
    </row>
    <row r="1507">
      <c r="A1507" t="n">
        <v>218484</v>
      </c>
      <c r="B1507" t="inlineStr">
        <is>
          <t>Arcos</t>
        </is>
      </c>
      <c r="C1507" t="inlineStr">
        <is>
          <t>FAB CANNE</t>
        </is>
      </c>
      <c r="E1507" s="550" t="n">
        <v>46096</v>
      </c>
      <c r="F1507" s="550" t="n">
        <v>46101</v>
      </c>
      <c r="G1507" t="inlineStr">
        <is>
          <t>Mão de Obra - Salários</t>
        </is>
      </c>
      <c r="H1507" t="inlineStr">
        <is>
          <t>MDO CLT - Salário</t>
        </is>
      </c>
      <c r="J1507" t="n">
        <v>-557.2</v>
      </c>
      <c r="K1507" t="n">
        <v>-557.2</v>
      </c>
      <c r="O1507" t="inlineStr">
        <is>
          <t>Real</t>
        </is>
      </c>
      <c r="P1507" t="inlineStr">
        <is>
          <t>Pago</t>
        </is>
      </c>
      <c r="Q1507" t="inlineStr">
        <is>
          <t>03/2026</t>
        </is>
      </c>
      <c r="R1507" t="n">
        <v>0</v>
      </c>
    </row>
    <row r="1508">
      <c r="A1508" t="n">
        <v>218483</v>
      </c>
      <c r="B1508" t="inlineStr">
        <is>
          <t>Arcos</t>
        </is>
      </c>
      <c r="C1508" t="inlineStr">
        <is>
          <t xml:space="preserve">FELIPE DEMETRIO DE SOUSA </t>
        </is>
      </c>
      <c r="E1508" s="550" t="n">
        <v>46096</v>
      </c>
      <c r="F1508" s="550" t="n">
        <v>46101</v>
      </c>
      <c r="G1508" t="inlineStr">
        <is>
          <t>Mão de Obra - Salários</t>
        </is>
      </c>
      <c r="H1508" t="inlineStr">
        <is>
          <t>MDO CLT - Salário</t>
        </is>
      </c>
      <c r="J1508" t="n">
        <v>-697.88</v>
      </c>
      <c r="K1508" t="n">
        <v>-697.88</v>
      </c>
      <c r="O1508" t="inlineStr">
        <is>
          <t>Real</t>
        </is>
      </c>
      <c r="P1508" t="inlineStr">
        <is>
          <t>Pago</t>
        </is>
      </c>
      <c r="Q1508" t="inlineStr">
        <is>
          <t>03/2026</t>
        </is>
      </c>
      <c r="R1508" t="n">
        <v>0</v>
      </c>
    </row>
    <row r="1509">
      <c r="A1509" t="n">
        <v>218482</v>
      </c>
      <c r="B1509" t="inlineStr">
        <is>
          <t>Arcos</t>
        </is>
      </c>
      <c r="C1509" t="inlineStr">
        <is>
          <t>GUILHERME RICHARD SANTOS DE OLIVEIRA</t>
        </is>
      </c>
      <c r="E1509" s="550" t="n">
        <v>46096</v>
      </c>
      <c r="F1509" s="550" t="n">
        <v>46101</v>
      </c>
      <c r="G1509" t="inlineStr">
        <is>
          <t>Mão de Obra - Salários</t>
        </is>
      </c>
      <c r="H1509" t="inlineStr">
        <is>
          <t>MDO CLT - Salário</t>
        </is>
      </c>
      <c r="J1509" t="n">
        <v>-625.95</v>
      </c>
      <c r="K1509" t="n">
        <v>-625.95</v>
      </c>
      <c r="O1509" t="inlineStr">
        <is>
          <t>Real</t>
        </is>
      </c>
      <c r="P1509" t="inlineStr">
        <is>
          <t>Pago</t>
        </is>
      </c>
      <c r="Q1509" t="inlineStr">
        <is>
          <t>03/2026</t>
        </is>
      </c>
      <c r="R1509" t="n">
        <v>0</v>
      </c>
    </row>
    <row r="1510">
      <c r="A1510" t="n">
        <v>218481</v>
      </c>
      <c r="B1510" t="inlineStr">
        <is>
          <t>Arcos</t>
        </is>
      </c>
      <c r="C1510" t="inlineStr">
        <is>
          <t>SONIA DOS ANJOS RAMOS</t>
        </is>
      </c>
      <c r="E1510" s="550" t="n">
        <v>46096</v>
      </c>
      <c r="F1510" s="550" t="n">
        <v>46101</v>
      </c>
      <c r="G1510" t="inlineStr">
        <is>
          <t>Mão de Obra - Salários</t>
        </is>
      </c>
      <c r="H1510" t="inlineStr">
        <is>
          <t>MDO CLT - Salário</t>
        </is>
      </c>
      <c r="J1510" t="n">
        <v>-735.22</v>
      </c>
      <c r="K1510" t="n">
        <v>-735.22</v>
      </c>
      <c r="O1510" t="inlineStr">
        <is>
          <t>Real</t>
        </is>
      </c>
      <c r="P1510" t="inlineStr">
        <is>
          <t>Pago</t>
        </is>
      </c>
      <c r="Q1510" t="inlineStr">
        <is>
          <t>03/2026</t>
        </is>
      </c>
      <c r="R1510" t="n">
        <v>0</v>
      </c>
    </row>
    <row r="1511">
      <c r="A1511" t="n">
        <v>218480</v>
      </c>
      <c r="B1511" t="inlineStr">
        <is>
          <t>Arcos</t>
        </is>
      </c>
      <c r="C1511" t="inlineStr">
        <is>
          <t>PATRICK VILLELA</t>
        </is>
      </c>
      <c r="E1511" s="550" t="n">
        <v>46096</v>
      </c>
      <c r="F1511" s="550" t="n">
        <v>46101</v>
      </c>
      <c r="G1511" t="inlineStr">
        <is>
          <t>Mão de Obra - Salários</t>
        </is>
      </c>
      <c r="H1511" t="inlineStr">
        <is>
          <t>MDO CLT - Salário</t>
        </is>
      </c>
      <c r="J1511" t="n">
        <v>-593.92</v>
      </c>
      <c r="K1511" t="n">
        <v>-593.92</v>
      </c>
      <c r="O1511" t="inlineStr">
        <is>
          <t>Real</t>
        </is>
      </c>
      <c r="P1511" t="inlineStr">
        <is>
          <t>Pago</t>
        </is>
      </c>
      <c r="Q1511" t="inlineStr">
        <is>
          <t>03/2026</t>
        </is>
      </c>
      <c r="R1511" t="n">
        <v>0</v>
      </c>
    </row>
    <row r="1512">
      <c r="A1512" t="n">
        <v>218479</v>
      </c>
      <c r="B1512" t="inlineStr">
        <is>
          <t>Arcos</t>
        </is>
      </c>
      <c r="C1512" t="inlineStr">
        <is>
          <t>VICTOR SARAIVA ZANELATO ANDRADE</t>
        </is>
      </c>
      <c r="E1512" s="550" t="n">
        <v>46096</v>
      </c>
      <c r="F1512" s="550" t="n">
        <v>46101</v>
      </c>
      <c r="G1512" t="inlineStr">
        <is>
          <t>Mão de Obra - Salários</t>
        </is>
      </c>
      <c r="H1512" t="inlineStr">
        <is>
          <t>MDO CLT - Salário</t>
        </is>
      </c>
      <c r="J1512" t="n">
        <v>-724.95</v>
      </c>
      <c r="K1512" t="n">
        <v>-724.95</v>
      </c>
      <c r="O1512" t="inlineStr">
        <is>
          <t>Real</t>
        </is>
      </c>
      <c r="P1512" t="inlineStr">
        <is>
          <t>Pago</t>
        </is>
      </c>
      <c r="Q1512" t="inlineStr">
        <is>
          <t>03/2026</t>
        </is>
      </c>
      <c r="R1512" t="n">
        <v>0</v>
      </c>
    </row>
    <row r="1513">
      <c r="A1513" t="n">
        <v>218478</v>
      </c>
      <c r="B1513" t="inlineStr">
        <is>
          <t>Arcos</t>
        </is>
      </c>
      <c r="C1513" t="inlineStr">
        <is>
          <t xml:space="preserve">JONAS LUIZ HANGER DA SILVA </t>
        </is>
      </c>
      <c r="E1513" s="550" t="n">
        <v>46096</v>
      </c>
      <c r="F1513" s="550" t="n">
        <v>46101</v>
      </c>
      <c r="G1513" t="inlineStr">
        <is>
          <t>Mão de Obra - Salários</t>
        </is>
      </c>
      <c r="H1513" t="inlineStr">
        <is>
          <t>MDO CLT - Salário</t>
        </is>
      </c>
      <c r="J1513" t="n">
        <v>-596.48</v>
      </c>
      <c r="K1513" t="n">
        <v>-596.48</v>
      </c>
      <c r="O1513" t="inlineStr">
        <is>
          <t>Real</t>
        </is>
      </c>
      <c r="P1513" t="inlineStr">
        <is>
          <t>Pago</t>
        </is>
      </c>
      <c r="Q1513" t="inlineStr">
        <is>
          <t>03/2026</t>
        </is>
      </c>
      <c r="R1513" t="n">
        <v>0</v>
      </c>
    </row>
    <row r="1514">
      <c r="A1514" t="n">
        <v>218491</v>
      </c>
      <c r="B1514" t="inlineStr">
        <is>
          <t>Arcos</t>
        </is>
      </c>
      <c r="C1514" t="inlineStr">
        <is>
          <t>SHEILA ALVES DA SILVA</t>
        </is>
      </c>
      <c r="E1514" s="550" t="n">
        <v>46096</v>
      </c>
      <c r="F1514" s="550" t="n">
        <v>46101</v>
      </c>
      <c r="G1514" t="inlineStr">
        <is>
          <t>Mão de Obra - Salários</t>
        </is>
      </c>
      <c r="H1514" t="inlineStr">
        <is>
          <t>MDO CLT - Salário</t>
        </is>
      </c>
      <c r="J1514" t="n">
        <v>-820.4</v>
      </c>
      <c r="K1514" t="n">
        <v>-820.4</v>
      </c>
      <c r="O1514" t="inlineStr">
        <is>
          <t>Real</t>
        </is>
      </c>
      <c r="P1514" t="inlineStr">
        <is>
          <t>Pago</t>
        </is>
      </c>
      <c r="Q1514" t="inlineStr">
        <is>
          <t>03/2026</t>
        </is>
      </c>
      <c r="R1514" t="n">
        <v>0</v>
      </c>
    </row>
    <row r="1515">
      <c r="A1515" t="n">
        <v>218498</v>
      </c>
      <c r="B1515" t="inlineStr">
        <is>
          <t>Arcos</t>
        </is>
      </c>
      <c r="C1515" t="inlineStr">
        <is>
          <t>BEATRIZ PACIANI MENDES</t>
        </is>
      </c>
      <c r="E1515" s="550" t="n">
        <v>46096</v>
      </c>
      <c r="F1515" s="550" t="n">
        <v>46101</v>
      </c>
      <c r="G1515" t="inlineStr">
        <is>
          <t>Mão de Obra - Salários</t>
        </is>
      </c>
      <c r="H1515" t="inlineStr">
        <is>
          <t>MDO CLT - Salário</t>
        </is>
      </c>
      <c r="J1515" t="n">
        <v>-458.94</v>
      </c>
      <c r="K1515" t="n">
        <v>-458.94</v>
      </c>
      <c r="O1515" t="inlineStr">
        <is>
          <t>Real</t>
        </is>
      </c>
      <c r="P1515" t="inlineStr">
        <is>
          <t>Pago</t>
        </is>
      </c>
      <c r="Q1515" t="inlineStr">
        <is>
          <t>03/2026</t>
        </is>
      </c>
      <c r="R1515" t="n">
        <v>0</v>
      </c>
    </row>
    <row r="1516">
      <c r="A1516" t="n">
        <v>218493</v>
      </c>
      <c r="B1516" t="inlineStr">
        <is>
          <t>Arcos</t>
        </is>
      </c>
      <c r="C1516" t="inlineStr">
        <is>
          <t>DAIANE ALVES DA SILVA LIMA</t>
        </is>
      </c>
      <c r="E1516" s="550" t="n">
        <v>46096</v>
      </c>
      <c r="F1516" s="550" t="n">
        <v>46101</v>
      </c>
      <c r="G1516" t="inlineStr">
        <is>
          <t>Mão de Obra - Salários</t>
        </is>
      </c>
      <c r="H1516" t="inlineStr">
        <is>
          <t>MDO CLT - Salário</t>
        </is>
      </c>
      <c r="J1516" t="n">
        <v>-775.42</v>
      </c>
      <c r="K1516" t="n">
        <v>-775.42</v>
      </c>
      <c r="O1516" t="inlineStr">
        <is>
          <t>Real</t>
        </is>
      </c>
      <c r="P1516" t="inlineStr">
        <is>
          <t>Pago</t>
        </is>
      </c>
      <c r="Q1516" t="inlineStr">
        <is>
          <t>03/2026</t>
        </is>
      </c>
      <c r="R1516" t="n">
        <v>0</v>
      </c>
    </row>
    <row r="1517">
      <c r="A1517" t="n">
        <v>218495</v>
      </c>
      <c r="B1517" t="inlineStr">
        <is>
          <t>Arcos</t>
        </is>
      </c>
      <c r="C1517" t="inlineStr">
        <is>
          <t>MATHEUS DOS SANTOS ROCHA</t>
        </is>
      </c>
      <c r="E1517" s="550" t="n">
        <v>46096</v>
      </c>
      <c r="F1517" s="550" t="n">
        <v>46101</v>
      </c>
      <c r="G1517" t="inlineStr">
        <is>
          <t>Mão de Obra - Salários</t>
        </is>
      </c>
      <c r="H1517" t="inlineStr">
        <is>
          <t>MDO CLT - Salário</t>
        </is>
      </c>
      <c r="J1517" t="n">
        <v>-616.74</v>
      </c>
      <c r="K1517" t="n">
        <v>-616.74</v>
      </c>
      <c r="O1517" t="inlineStr">
        <is>
          <t>Real</t>
        </is>
      </c>
      <c r="P1517" t="inlineStr">
        <is>
          <t>Pago</t>
        </is>
      </c>
      <c r="Q1517" t="inlineStr">
        <is>
          <t>03/2026</t>
        </is>
      </c>
      <c r="R1517" t="n">
        <v>0</v>
      </c>
    </row>
    <row r="1518">
      <c r="A1518" t="n">
        <v>218499</v>
      </c>
      <c r="B1518" t="inlineStr">
        <is>
          <t>Arcos</t>
        </is>
      </c>
      <c r="C1518" t="inlineStr">
        <is>
          <t>PATRICIA BARRETO DE JESUS</t>
        </is>
      </c>
      <c r="E1518" s="550" t="n">
        <v>46096</v>
      </c>
      <c r="F1518" s="550" t="n">
        <v>46101</v>
      </c>
      <c r="G1518" t="inlineStr">
        <is>
          <t>Mão de Obra - Salários</t>
        </is>
      </c>
      <c r="H1518" t="inlineStr">
        <is>
          <t>MDO CLT - Salário</t>
        </is>
      </c>
      <c r="J1518" t="n">
        <v>-775.42</v>
      </c>
      <c r="K1518" t="n">
        <v>-775.42</v>
      </c>
      <c r="O1518" t="inlineStr">
        <is>
          <t>Real</t>
        </is>
      </c>
      <c r="P1518" t="inlineStr">
        <is>
          <t>Pago</t>
        </is>
      </c>
      <c r="Q1518" t="inlineStr">
        <is>
          <t>03/2026</t>
        </is>
      </c>
      <c r="R1518" t="n">
        <v>0</v>
      </c>
    </row>
    <row r="1519">
      <c r="A1519" t="n">
        <v>218496</v>
      </c>
      <c r="B1519" t="inlineStr">
        <is>
          <t>Arcos</t>
        </is>
      </c>
      <c r="C1519" t="inlineStr">
        <is>
          <t>GUILHERME GAK BARBOSA</t>
        </is>
      </c>
      <c r="E1519" s="550" t="n">
        <v>46096</v>
      </c>
      <c r="F1519" s="550" t="n">
        <v>46101</v>
      </c>
      <c r="G1519" t="inlineStr">
        <is>
          <t>Mão de Obra - Salários</t>
        </is>
      </c>
      <c r="H1519" t="inlineStr">
        <is>
          <t>MDO CLT - Salário</t>
        </is>
      </c>
      <c r="J1519" t="n">
        <v>-697.21</v>
      </c>
      <c r="K1519" t="n">
        <v>-697.21</v>
      </c>
      <c r="O1519" t="inlineStr">
        <is>
          <t>Real</t>
        </is>
      </c>
      <c r="P1519" t="inlineStr">
        <is>
          <t>Pago</t>
        </is>
      </c>
      <c r="Q1519" t="inlineStr">
        <is>
          <t>03/2026</t>
        </is>
      </c>
      <c r="R1519" t="n">
        <v>0</v>
      </c>
    </row>
    <row r="1520">
      <c r="A1520" t="n">
        <v>218497</v>
      </c>
      <c r="B1520" t="inlineStr">
        <is>
          <t>Arcos</t>
        </is>
      </c>
      <c r="C1520" t="inlineStr">
        <is>
          <t>BIANCA KIMBERLY DE ALMEIDA COSMO</t>
        </is>
      </c>
      <c r="E1520" s="550" t="n">
        <v>46096</v>
      </c>
      <c r="F1520" s="550" t="n">
        <v>46101</v>
      </c>
      <c r="G1520" t="inlineStr">
        <is>
          <t>Mão de Obra - Salários</t>
        </is>
      </c>
      <c r="H1520" t="inlineStr">
        <is>
          <t>MDO CLT - Salário</t>
        </is>
      </c>
      <c r="J1520" t="n">
        <v>-737.64</v>
      </c>
      <c r="K1520" t="n">
        <v>-737.64</v>
      </c>
      <c r="O1520" t="inlineStr">
        <is>
          <t>Real</t>
        </is>
      </c>
      <c r="P1520" t="inlineStr">
        <is>
          <t>Pago</t>
        </is>
      </c>
      <c r="Q1520" t="inlineStr">
        <is>
          <t>03/2026</t>
        </is>
      </c>
      <c r="R1520" t="n">
        <v>0</v>
      </c>
    </row>
    <row r="1521">
      <c r="A1521" t="n">
        <v>218488</v>
      </c>
      <c r="B1521" t="inlineStr">
        <is>
          <t>Arcos</t>
        </is>
      </c>
      <c r="C1521" t="inlineStr">
        <is>
          <t>THIAGO HENRIQUE DE FARIAS</t>
        </is>
      </c>
      <c r="E1521" s="550" t="n">
        <v>46096</v>
      </c>
      <c r="F1521" s="550" t="n">
        <v>46101</v>
      </c>
      <c r="G1521" t="inlineStr">
        <is>
          <t>Mão de Obra - Salários</t>
        </is>
      </c>
      <c r="H1521" t="inlineStr">
        <is>
          <t>MDO CLT - Salário</t>
        </is>
      </c>
      <c r="J1521" t="n">
        <v>-786.24</v>
      </c>
      <c r="K1521" t="n">
        <v>-786.24</v>
      </c>
      <c r="O1521" t="inlineStr">
        <is>
          <t>Real</t>
        </is>
      </c>
      <c r="P1521" t="inlineStr">
        <is>
          <t>Pago</t>
        </is>
      </c>
      <c r="Q1521" t="inlineStr">
        <is>
          <t>03/2026</t>
        </is>
      </c>
      <c r="R1521" t="n">
        <v>0</v>
      </c>
    </row>
    <row r="1522">
      <c r="A1522" t="n">
        <v>218489</v>
      </c>
      <c r="B1522" t="inlineStr">
        <is>
          <t>Arcos</t>
        </is>
      </c>
      <c r="C1522" t="inlineStr">
        <is>
          <t>JACIARA DOS ANJOS BORGES</t>
        </is>
      </c>
      <c r="E1522" s="550" t="n">
        <v>46096</v>
      </c>
      <c r="F1522" s="550" t="n">
        <v>46101</v>
      </c>
      <c r="G1522" t="inlineStr">
        <is>
          <t>Mão de Obra - Salários</t>
        </is>
      </c>
      <c r="H1522" t="inlineStr">
        <is>
          <t>MDO CLT - Salário</t>
        </is>
      </c>
      <c r="J1522" t="n">
        <v>-775.42</v>
      </c>
      <c r="K1522" t="n">
        <v>-775.42</v>
      </c>
      <c r="O1522" t="inlineStr">
        <is>
          <t>Real</t>
        </is>
      </c>
      <c r="P1522" t="inlineStr">
        <is>
          <t>Pago</t>
        </is>
      </c>
      <c r="Q1522" t="inlineStr">
        <is>
          <t>03/2026</t>
        </is>
      </c>
      <c r="R1522" t="n">
        <v>0</v>
      </c>
    </row>
    <row r="1523">
      <c r="A1523" t="n">
        <v>218487</v>
      </c>
      <c r="B1523" t="inlineStr">
        <is>
          <t>Arcos</t>
        </is>
      </c>
      <c r="C1523" t="inlineStr">
        <is>
          <t>SABRINA MARIA MARCELINO</t>
        </is>
      </c>
      <c r="E1523" s="550" t="n">
        <v>46096</v>
      </c>
      <c r="F1523" s="550" t="n">
        <v>46101</v>
      </c>
      <c r="G1523" t="inlineStr">
        <is>
          <t>Mão de Obra - Salários</t>
        </is>
      </c>
      <c r="H1523" t="inlineStr">
        <is>
          <t>MDO CLT - Salário</t>
        </is>
      </c>
      <c r="J1523" t="n">
        <v>-775.42</v>
      </c>
      <c r="K1523" t="n">
        <v>-775.42</v>
      </c>
      <c r="O1523" t="inlineStr">
        <is>
          <t>Real</t>
        </is>
      </c>
      <c r="P1523" t="inlineStr">
        <is>
          <t>Pago</t>
        </is>
      </c>
      <c r="Q1523" t="inlineStr">
        <is>
          <t>03/2026</t>
        </is>
      </c>
      <c r="R1523" t="n">
        <v>0</v>
      </c>
    </row>
    <row r="1524">
      <c r="A1524" t="n">
        <v>218490</v>
      </c>
      <c r="B1524" t="inlineStr">
        <is>
          <t>Arcos</t>
        </is>
      </c>
      <c r="C1524" t="inlineStr">
        <is>
          <t>JESSICA ALVES GONCALVES</t>
        </is>
      </c>
      <c r="E1524" s="550" t="n">
        <v>46096</v>
      </c>
      <c r="F1524" s="550" t="n">
        <v>46101</v>
      </c>
      <c r="G1524" t="inlineStr">
        <is>
          <t>Mão de Obra - Salários</t>
        </is>
      </c>
      <c r="H1524" t="inlineStr">
        <is>
          <t>MDO CLT - Salário</t>
        </is>
      </c>
      <c r="J1524" t="n">
        <v>-859.3099999999999</v>
      </c>
      <c r="K1524" t="n">
        <v>-859.3099999999999</v>
      </c>
      <c r="O1524" t="inlineStr">
        <is>
          <t>Real</t>
        </is>
      </c>
      <c r="P1524" t="inlineStr">
        <is>
          <t>Pago</t>
        </is>
      </c>
      <c r="Q1524" t="inlineStr">
        <is>
          <t>03/2026</t>
        </is>
      </c>
      <c r="R1524" t="n">
        <v>0</v>
      </c>
    </row>
    <row r="1525">
      <c r="A1525" t="n">
        <v>218500</v>
      </c>
      <c r="B1525" t="inlineStr">
        <is>
          <t>Arcos</t>
        </is>
      </c>
      <c r="C1525" t="inlineStr">
        <is>
          <t>GUSTAVO BEZERRA DE LIMA</t>
        </is>
      </c>
      <c r="E1525" s="550" t="n">
        <v>46096</v>
      </c>
      <c r="F1525" s="550" t="n">
        <v>46101</v>
      </c>
      <c r="G1525" t="inlineStr">
        <is>
          <t>Mão de Obra - Salários</t>
        </is>
      </c>
      <c r="H1525" t="inlineStr">
        <is>
          <t>MDO CLT - Salário</t>
        </is>
      </c>
      <c r="J1525" t="n">
        <v>-747.76</v>
      </c>
      <c r="K1525" t="n">
        <v>-747.76</v>
      </c>
      <c r="O1525" t="inlineStr">
        <is>
          <t>Real</t>
        </is>
      </c>
      <c r="P1525" t="inlineStr">
        <is>
          <t>Pago</t>
        </is>
      </c>
      <c r="Q1525" t="inlineStr">
        <is>
          <t>03/2026</t>
        </is>
      </c>
      <c r="R1525" t="n">
        <v>0</v>
      </c>
    </row>
    <row r="1526">
      <c r="A1526" t="n">
        <v>216142</v>
      </c>
      <c r="B1526" t="inlineStr">
        <is>
          <t>Arcos</t>
        </is>
      </c>
      <c r="C1526" t="inlineStr">
        <is>
          <t>TELEFONICA BRASIL S/A</t>
        </is>
      </c>
      <c r="D1526" t="inlineStr">
        <is>
          <t>0453417513</t>
        </is>
      </c>
      <c r="E1526" s="550" t="n">
        <v>46093</v>
      </c>
      <c r="F1526" s="550" t="n">
        <v>46106</v>
      </c>
      <c r="G1526" t="inlineStr">
        <is>
          <t>Informática e TI</t>
        </is>
      </c>
      <c r="H1526" t="inlineStr">
        <is>
          <t>Telefone</t>
        </is>
      </c>
      <c r="I1526" t="inlineStr">
        <is>
          <t xml:space="preserve"> Rateamento de 127 - Arcos (1.0519%)</t>
        </is>
      </c>
      <c r="J1526" t="n">
        <v>-39.99</v>
      </c>
      <c r="K1526" t="n">
        <v>-39.99</v>
      </c>
      <c r="O1526" t="inlineStr">
        <is>
          <t>Real</t>
        </is>
      </c>
      <c r="P1526" t="inlineStr">
        <is>
          <t>Pago</t>
        </is>
      </c>
      <c r="Q1526" t="inlineStr">
        <is>
          <t>03/2026</t>
        </is>
      </c>
      <c r="R1526" t="n">
        <v>0</v>
      </c>
    </row>
    <row r="1527">
      <c r="A1527" t="n">
        <v>219676</v>
      </c>
      <c r="B1527" t="inlineStr">
        <is>
          <t>Arcos</t>
        </is>
      </c>
      <c r="C1527" t="inlineStr">
        <is>
          <t>CEM ENGENHARIA DA MANUTENCAO LTDA</t>
        </is>
      </c>
      <c r="D1527" t="inlineStr">
        <is>
          <t>2976</t>
        </is>
      </c>
      <c r="E1527" s="550" t="n">
        <v>46093</v>
      </c>
      <c r="F1527" s="550" t="n">
        <v>46125</v>
      </c>
      <c r="G1527" t="inlineStr">
        <is>
          <t>Manutenção</t>
        </is>
      </c>
      <c r="H1527" t="inlineStr">
        <is>
          <t>Material de Manutenção</t>
        </is>
      </c>
      <c r="I1527" t="inlineStr">
        <is>
          <t>FLUIDO R410 - 03/2026</t>
        </is>
      </c>
      <c r="J1527" t="n">
        <v>-540</v>
      </c>
      <c r="K1527" t="n">
        <v>-540</v>
      </c>
      <c r="O1527" t="inlineStr">
        <is>
          <t>Real</t>
        </is>
      </c>
      <c r="P1527" t="inlineStr">
        <is>
          <t>Pago</t>
        </is>
      </c>
      <c r="Q1527" t="inlineStr">
        <is>
          <t>03/2026</t>
        </is>
      </c>
      <c r="R1527" t="n">
        <v>0</v>
      </c>
    </row>
    <row r="1528">
      <c r="A1528" t="n">
        <v>217669</v>
      </c>
      <c r="B1528" t="inlineStr">
        <is>
          <t>Arcos</t>
        </is>
      </c>
      <c r="C1528" t="inlineStr">
        <is>
          <t>D FILIPA - LOCACAO DE MAT. FESTAS E EVEN</t>
        </is>
      </c>
      <c r="D1528" t="inlineStr">
        <is>
          <t>38727</t>
        </is>
      </c>
      <c r="E1528" s="550" t="n">
        <v>46091</v>
      </c>
      <c r="F1528" s="550" t="n">
        <v>46106</v>
      </c>
      <c r="G1528" t="inlineStr">
        <is>
          <t>Custos de Eventos</t>
        </is>
      </c>
      <c r="H1528" t="inlineStr">
        <is>
          <t>Locação de Utensílios - Eventos</t>
        </is>
      </c>
      <c r="I1528" t="inlineStr">
        <is>
          <t>LOCACAO UTENSILIOS EVENTO NETFLIX+AMBEV - 03/2026</t>
        </is>
      </c>
      <c r="J1528" t="n">
        <v>-5914.93</v>
      </c>
      <c r="K1528" t="n">
        <v>-5914.93</v>
      </c>
      <c r="O1528" t="inlineStr">
        <is>
          <t>Real</t>
        </is>
      </c>
      <c r="P1528" t="inlineStr">
        <is>
          <t>Pago</t>
        </is>
      </c>
      <c r="Q1528" t="inlineStr">
        <is>
          <t>03/2026</t>
        </is>
      </c>
      <c r="R1528" t="n">
        <v>0</v>
      </c>
    </row>
    <row r="1529">
      <c r="A1529" t="n">
        <v>217949</v>
      </c>
      <c r="B1529" t="inlineStr">
        <is>
          <t>Arcos</t>
        </is>
      </c>
      <c r="C1529" t="inlineStr">
        <is>
          <t>ESTAFF SOLUCOES TECNOLOGICAS DE AGENCIAMENTO LTDA</t>
        </is>
      </c>
      <c r="D1529" t="inlineStr">
        <is>
          <t>766249325</t>
        </is>
      </c>
      <c r="E1529" s="550" t="n">
        <v>46090</v>
      </c>
      <c r="F1529" s="550" t="n">
        <v>46106</v>
      </c>
      <c r="G1529" t="inlineStr">
        <is>
          <t>Mão de Obra - Extra</t>
        </is>
      </c>
      <c r="H1529" t="inlineStr">
        <is>
          <t>Mão de Obra Extra</t>
        </is>
      </c>
      <c r="I1529" t="inlineStr">
        <is>
          <t>MAO DE OBRA EXTRA - PERIODO 09/03 A 15/03 - 03/2026</t>
        </is>
      </c>
      <c r="J1529" t="n">
        <v>-21087</v>
      </c>
      <c r="K1529" t="n">
        <v>-21087</v>
      </c>
      <c r="O1529" t="inlineStr">
        <is>
          <t>Real</t>
        </is>
      </c>
      <c r="P1529" t="inlineStr">
        <is>
          <t>Pago</t>
        </is>
      </c>
      <c r="Q1529" t="inlineStr">
        <is>
          <t>03/2026</t>
        </is>
      </c>
      <c r="R1529" t="n">
        <v>0</v>
      </c>
    </row>
    <row r="1530">
      <c r="A1530" t="n">
        <v>217950</v>
      </c>
      <c r="B1530" t="inlineStr">
        <is>
          <t>Arcos</t>
        </is>
      </c>
      <c r="C1530" t="inlineStr">
        <is>
          <t>ESTAFF SOLUCOES TECNOLOGICAS DE AGENCIAMENTO LTDA</t>
        </is>
      </c>
      <c r="D1530" t="inlineStr">
        <is>
          <t>766299066</t>
        </is>
      </c>
      <c r="E1530" s="550" t="n">
        <v>46090</v>
      </c>
      <c r="F1530" s="550" t="n">
        <v>46107</v>
      </c>
      <c r="G1530" t="inlineStr">
        <is>
          <t>Mão de Obra - Extra</t>
        </is>
      </c>
      <c r="H1530" t="inlineStr">
        <is>
          <t>Mão de Obra Extra</t>
        </is>
      </c>
      <c r="I1530" t="inlineStr">
        <is>
          <t>MAO DE OBRA EXTRA THEATRO - PERIODO 09/03 A 15/03 - 03/2026</t>
        </is>
      </c>
      <c r="J1530" t="n">
        <v>-4884</v>
      </c>
      <c r="K1530" t="n">
        <v>-4884</v>
      </c>
      <c r="O1530" t="inlineStr">
        <is>
          <t>Real</t>
        </is>
      </c>
      <c r="P1530" t="inlineStr">
        <is>
          <t>Pago</t>
        </is>
      </c>
      <c r="Q1530" t="inlineStr">
        <is>
          <t>03/2026</t>
        </is>
      </c>
      <c r="R1530" t="n">
        <v>0</v>
      </c>
    </row>
    <row r="1531">
      <c r="A1531" t="n">
        <v>217662</v>
      </c>
      <c r="B1531" t="inlineStr">
        <is>
          <t>Arcos</t>
        </is>
      </c>
      <c r="C1531" t="inlineStr">
        <is>
          <t>GET IN TECNOLOGIA S.A.</t>
        </is>
      </c>
      <c r="D1531" t="inlineStr">
        <is>
          <t>74847</t>
        </is>
      </c>
      <c r="E1531" s="550" t="n">
        <v>46090</v>
      </c>
      <c r="F1531" s="550" t="n">
        <v>46111</v>
      </c>
      <c r="G1531" t="inlineStr">
        <is>
          <t>Informática e TI</t>
        </is>
      </c>
      <c r="H1531" t="inlineStr">
        <is>
          <t>Sistemas Gerais - Comunicação e Marketing</t>
        </is>
      </c>
      <c r="I1531" t="inlineStr">
        <is>
          <t>SISTEMAS - PLANO 1324 SVA</t>
        </is>
      </c>
      <c r="J1531" t="n">
        <v>-132.4</v>
      </c>
      <c r="K1531" t="n">
        <v>-132.4</v>
      </c>
      <c r="O1531" t="inlineStr">
        <is>
          <t>Real</t>
        </is>
      </c>
      <c r="P1531" t="inlineStr">
        <is>
          <t>Pago</t>
        </is>
      </c>
      <c r="Q1531" t="inlineStr">
        <is>
          <t>03/2026</t>
        </is>
      </c>
      <c r="R1531" t="n">
        <v>0</v>
      </c>
    </row>
    <row r="1532">
      <c r="A1532" t="n">
        <v>215919</v>
      </c>
      <c r="B1532" t="inlineStr">
        <is>
          <t>Arcos</t>
        </is>
      </c>
      <c r="C1532" t="inlineStr">
        <is>
          <t xml:space="preserve">KAMINO INSTITUICAO DE PAGAMENTO LTDA </t>
        </is>
      </c>
      <c r="E1532" s="550" t="n">
        <v>46090</v>
      </c>
      <c r="F1532" s="550" t="n">
        <v>46090</v>
      </c>
      <c r="G1532" t="inlineStr">
        <is>
          <t>Despesas Financeiras</t>
        </is>
      </c>
      <c r="H1532" t="inlineStr">
        <is>
          <t>Tarifas Bancárias</t>
        </is>
      </c>
      <c r="J1532" t="n">
        <v>-6</v>
      </c>
      <c r="K1532" t="n">
        <v>-6</v>
      </c>
      <c r="O1532" t="inlineStr">
        <is>
          <t>Real</t>
        </is>
      </c>
      <c r="P1532" t="inlineStr">
        <is>
          <t>Pago</t>
        </is>
      </c>
      <c r="Q1532" t="inlineStr">
        <is>
          <t>03/2026</t>
        </is>
      </c>
      <c r="R1532" t="n">
        <v>0</v>
      </c>
    </row>
    <row r="1533">
      <c r="A1533" t="n">
        <v>222067</v>
      </c>
      <c r="B1533" t="inlineStr">
        <is>
          <t>Arcos</t>
        </is>
      </c>
      <c r="C1533" t="inlineStr">
        <is>
          <t>ZIGPAY LTDAS -ME</t>
        </is>
      </c>
      <c r="E1533" s="550" t="n">
        <v>46089</v>
      </c>
      <c r="F1533" s="550" t="n">
        <v>46090</v>
      </c>
      <c r="G1533" t="inlineStr">
        <is>
          <t>Informática e TI</t>
        </is>
      </c>
      <c r="H1533" t="inlineStr">
        <is>
          <t>Sistemas Gerais - Operacionais</t>
        </is>
      </c>
      <c r="I1533" t="inlineStr">
        <is>
          <t>Taxa de Sistema</t>
        </is>
      </c>
      <c r="J1533" t="n">
        <v>-185.5</v>
      </c>
      <c r="K1533" t="n">
        <v>-185.5</v>
      </c>
      <c r="O1533" t="inlineStr">
        <is>
          <t>Real</t>
        </is>
      </c>
      <c r="P1533" t="inlineStr">
        <is>
          <t>Pago</t>
        </is>
      </c>
      <c r="Q1533" t="inlineStr">
        <is>
          <t>03/2026</t>
        </is>
      </c>
      <c r="R1533" t="n">
        <v>0</v>
      </c>
    </row>
    <row r="1534">
      <c r="A1534" t="n">
        <v>222068</v>
      </c>
      <c r="B1534" t="inlineStr">
        <is>
          <t>Arcos</t>
        </is>
      </c>
      <c r="C1534" t="inlineStr">
        <is>
          <t>ZIGPAY LTDAS -ME</t>
        </is>
      </c>
      <c r="E1534" s="550" t="n">
        <v>46089</v>
      </c>
      <c r="F1534" s="550" t="n">
        <v>46089</v>
      </c>
      <c r="G1534" t="inlineStr">
        <is>
          <t>Informática e TI</t>
        </is>
      </c>
      <c r="H1534" t="inlineStr">
        <is>
          <t>Sistemas Gerais - Operacionais</t>
        </is>
      </c>
      <c r="I1534" t="inlineStr">
        <is>
          <t>Taxa de Sistema</t>
        </is>
      </c>
      <c r="J1534" t="n">
        <v>-167.92</v>
      </c>
      <c r="K1534" t="n">
        <v>-167.92</v>
      </c>
      <c r="O1534" t="inlineStr">
        <is>
          <t>Real</t>
        </is>
      </c>
      <c r="P1534" t="inlineStr">
        <is>
          <t>Pago</t>
        </is>
      </c>
      <c r="Q1534" t="inlineStr">
        <is>
          <t>03/2026</t>
        </is>
      </c>
      <c r="R1534" t="n">
        <v>0</v>
      </c>
    </row>
    <row r="1535">
      <c r="A1535" t="n">
        <v>222065</v>
      </c>
      <c r="B1535" t="inlineStr">
        <is>
          <t>Arcos</t>
        </is>
      </c>
      <c r="C1535" t="inlineStr">
        <is>
          <t>ZIGPAY LTDAS -ME</t>
        </is>
      </c>
      <c r="E1535" s="550" t="n">
        <v>46088</v>
      </c>
      <c r="F1535" s="550" t="n">
        <v>46089</v>
      </c>
      <c r="G1535" t="inlineStr">
        <is>
          <t>Informática e TI</t>
        </is>
      </c>
      <c r="H1535" t="inlineStr">
        <is>
          <t>Sistemas Gerais - Operacionais</t>
        </is>
      </c>
      <c r="I1535" t="inlineStr">
        <is>
          <t>Taxa de Sistema</t>
        </is>
      </c>
      <c r="J1535" t="n">
        <v>-4.48</v>
      </c>
      <c r="K1535" t="n">
        <v>-4.48</v>
      </c>
      <c r="O1535" t="inlineStr">
        <is>
          <t>Real</t>
        </is>
      </c>
      <c r="P1535" t="inlineStr">
        <is>
          <t>Pago</t>
        </is>
      </c>
      <c r="Q1535" t="inlineStr">
        <is>
          <t>03/2026</t>
        </is>
      </c>
      <c r="R1535" t="n">
        <v>0</v>
      </c>
    </row>
    <row r="1536">
      <c r="A1536" t="n">
        <v>222066</v>
      </c>
      <c r="B1536" t="inlineStr">
        <is>
          <t>Arcos</t>
        </is>
      </c>
      <c r="C1536" t="inlineStr">
        <is>
          <t>ZIGPAY LTDAS -ME</t>
        </is>
      </c>
      <c r="E1536" s="550" t="n">
        <v>46088</v>
      </c>
      <c r="F1536" s="550" t="n">
        <v>46089</v>
      </c>
      <c r="G1536" t="inlineStr">
        <is>
          <t>Informática e TI</t>
        </is>
      </c>
      <c r="H1536" t="inlineStr">
        <is>
          <t>Sistemas Gerais - Operacionais</t>
        </is>
      </c>
      <c r="I1536" t="inlineStr">
        <is>
          <t>Taxa de Sistema</t>
        </is>
      </c>
      <c r="J1536" t="n">
        <v>-575.34</v>
      </c>
      <c r="K1536" t="n">
        <v>-575.34</v>
      </c>
      <c r="O1536" t="inlineStr">
        <is>
          <t>Real</t>
        </is>
      </c>
      <c r="P1536" t="inlineStr">
        <is>
          <t>Pago</t>
        </is>
      </c>
      <c r="Q1536" t="inlineStr">
        <is>
          <t>03/2026</t>
        </is>
      </c>
      <c r="R1536" t="n">
        <v>0</v>
      </c>
    </row>
    <row r="1537">
      <c r="A1537" t="n">
        <v>219751</v>
      </c>
      <c r="B1537" t="inlineStr">
        <is>
          <t>Arcos</t>
        </is>
      </c>
      <c r="C1537" t="inlineStr">
        <is>
          <t>PETTY CASH ARCOS</t>
        </is>
      </c>
      <c r="D1537" t="inlineStr">
        <is>
          <t>1598 032026</t>
        </is>
      </c>
      <c r="E1537" s="550" t="n">
        <v>46087</v>
      </c>
      <c r="F1537" s="550" t="n">
        <v>46117</v>
      </c>
      <c r="G1537" t="inlineStr">
        <is>
          <t>Manutenção</t>
        </is>
      </c>
      <c r="H1537" t="inlineStr">
        <is>
          <t>Material de Manutenção</t>
        </is>
      </c>
      <c r="I1537" t="inlineStr">
        <is>
          <t>MANUTENCAO DE EMERGENCIA - 6100</t>
        </is>
      </c>
      <c r="J1537" t="n">
        <v>-15.98</v>
      </c>
      <c r="K1537" t="n">
        <v>-15.98</v>
      </c>
      <c r="O1537" t="inlineStr">
        <is>
          <t>Real</t>
        </is>
      </c>
      <c r="P1537" t="inlineStr">
        <is>
          <t>Pago</t>
        </is>
      </c>
      <c r="Q1537" t="inlineStr">
        <is>
          <t>03/2026</t>
        </is>
      </c>
      <c r="R1537" t="n">
        <v>0</v>
      </c>
    </row>
    <row r="1538">
      <c r="A1538" t="n">
        <v>215251</v>
      </c>
      <c r="B1538" t="inlineStr">
        <is>
          <t>Arcos</t>
        </is>
      </c>
      <c r="C1538" t="inlineStr">
        <is>
          <t>BANCO DO BRASIL SA</t>
        </is>
      </c>
      <c r="E1538" s="550" t="n">
        <v>46087</v>
      </c>
      <c r="F1538" s="550" t="n">
        <v>46087</v>
      </c>
      <c r="G1538" t="inlineStr">
        <is>
          <t>Despesas Financeiras</t>
        </is>
      </c>
      <c r="H1538" t="inlineStr">
        <is>
          <t>Tarifas Bancárias</t>
        </is>
      </c>
      <c r="J1538" t="n">
        <v>-35</v>
      </c>
      <c r="K1538" t="n">
        <v>-35</v>
      </c>
      <c r="O1538" t="inlineStr">
        <is>
          <t>Real</t>
        </is>
      </c>
      <c r="P1538" t="inlineStr">
        <is>
          <t>Pago</t>
        </is>
      </c>
      <c r="Q1538" t="inlineStr">
        <is>
          <t>03/2026</t>
        </is>
      </c>
      <c r="R1538" t="n">
        <v>0</v>
      </c>
    </row>
    <row r="1539">
      <c r="A1539" t="n">
        <v>222064</v>
      </c>
      <c r="B1539" t="inlineStr">
        <is>
          <t>Arcos</t>
        </is>
      </c>
      <c r="C1539" t="inlineStr">
        <is>
          <t>ZIGPAY LTDAS -ME</t>
        </is>
      </c>
      <c r="E1539" s="550" t="n">
        <v>46087</v>
      </c>
      <c r="F1539" s="550" t="n">
        <v>46088</v>
      </c>
      <c r="G1539" t="inlineStr">
        <is>
          <t>Informática e TI</t>
        </is>
      </c>
      <c r="H1539" t="inlineStr">
        <is>
          <t>Sistemas Gerais - Operacionais</t>
        </is>
      </c>
      <c r="I1539" t="inlineStr">
        <is>
          <t>Taxa de Sistema</t>
        </is>
      </c>
      <c r="J1539" t="n">
        <v>-90.38</v>
      </c>
      <c r="K1539" t="n">
        <v>-90.38</v>
      </c>
      <c r="O1539" t="inlineStr">
        <is>
          <t>Real</t>
        </is>
      </c>
      <c r="P1539" t="inlineStr">
        <is>
          <t>Pago</t>
        </is>
      </c>
      <c r="Q1539" t="inlineStr">
        <is>
          <t>03/2026</t>
        </is>
      </c>
      <c r="R1539" t="n">
        <v>0</v>
      </c>
    </row>
    <row r="1540">
      <c r="A1540" t="n">
        <v>219758</v>
      </c>
      <c r="B1540" t="inlineStr">
        <is>
          <t>Arcos</t>
        </is>
      </c>
      <c r="C1540" t="inlineStr">
        <is>
          <t>PETTY CASH ARCOS</t>
        </is>
      </c>
      <c r="D1540" t="inlineStr">
        <is>
          <t>4338 032026</t>
        </is>
      </c>
      <c r="E1540" s="550" t="n">
        <v>46087</v>
      </c>
      <c r="F1540" s="550" t="n">
        <v>46117</v>
      </c>
      <c r="G1540" t="inlineStr">
        <is>
          <t>Utilidades</t>
        </is>
      </c>
      <c r="H1540" t="inlineStr">
        <is>
          <t>Higiene e Limpeza</t>
        </is>
      </c>
      <c r="I1540" t="inlineStr">
        <is>
          <t>REPOSICAO - 6100</t>
        </is>
      </c>
      <c r="J1540" t="n">
        <v>-43.38</v>
      </c>
      <c r="K1540" t="n">
        <v>-43.38</v>
      </c>
      <c r="O1540" t="inlineStr">
        <is>
          <t>Real</t>
        </is>
      </c>
      <c r="P1540" t="inlineStr">
        <is>
          <t>Pago</t>
        </is>
      </c>
      <c r="Q1540" t="inlineStr">
        <is>
          <t>03/2026</t>
        </is>
      </c>
      <c r="R1540" t="n">
        <v>0</v>
      </c>
    </row>
    <row r="1541">
      <c r="A1541" t="n">
        <v>222063</v>
      </c>
      <c r="B1541" t="inlineStr">
        <is>
          <t>Arcos</t>
        </is>
      </c>
      <c r="C1541" t="inlineStr">
        <is>
          <t>ZIGPAY LTDAS -ME</t>
        </is>
      </c>
      <c r="E1541" s="550" t="n">
        <v>46087</v>
      </c>
      <c r="F1541" s="550" t="n">
        <v>46087</v>
      </c>
      <c r="G1541" t="inlineStr">
        <is>
          <t>Informática e TI</t>
        </is>
      </c>
      <c r="H1541" t="inlineStr">
        <is>
          <t>Sistemas Gerais - Operacionais</t>
        </is>
      </c>
      <c r="I1541" t="inlineStr">
        <is>
          <t>Taxa de Sistema</t>
        </is>
      </c>
      <c r="J1541" t="n">
        <v>-76.93000000000001</v>
      </c>
      <c r="K1541" t="n">
        <v>-76.93000000000001</v>
      </c>
      <c r="O1541" t="inlineStr">
        <is>
          <t>Real</t>
        </is>
      </c>
      <c r="P1541" t="inlineStr">
        <is>
          <t>Pago</t>
        </is>
      </c>
      <c r="Q1541" t="inlineStr">
        <is>
          <t>03/2026</t>
        </is>
      </c>
      <c r="R1541" t="n">
        <v>0</v>
      </c>
    </row>
    <row r="1542">
      <c r="A1542" t="n">
        <v>219753</v>
      </c>
      <c r="B1542" t="inlineStr">
        <is>
          <t>Arcos</t>
        </is>
      </c>
      <c r="C1542" t="inlineStr">
        <is>
          <t>PETTY CASH ARCOS</t>
        </is>
      </c>
      <c r="D1542" t="inlineStr">
        <is>
          <t>20 032026</t>
        </is>
      </c>
      <c r="E1542" s="550" t="n">
        <v>46086</v>
      </c>
      <c r="F1542" s="550" t="n">
        <v>46117</v>
      </c>
      <c r="G1542" t="inlineStr">
        <is>
          <t>Manutenção</t>
        </is>
      </c>
      <c r="H1542" t="inlineStr">
        <is>
          <t>Material de Manutenção</t>
        </is>
      </c>
      <c r="I1542" t="inlineStr">
        <is>
          <t>MANUTENCAO DE EMERGENCIA - 6100</t>
        </is>
      </c>
      <c r="J1542" t="n">
        <v>-20</v>
      </c>
      <c r="K1542" t="n">
        <v>-20</v>
      </c>
      <c r="O1542" t="inlineStr">
        <is>
          <t>Real</t>
        </is>
      </c>
      <c r="P1542" t="inlineStr">
        <is>
          <t>Pago</t>
        </is>
      </c>
      <c r="Q1542" t="inlineStr">
        <is>
          <t>03/2026</t>
        </is>
      </c>
      <c r="R1542" t="n">
        <v>0</v>
      </c>
    </row>
    <row r="1543">
      <c r="A1543" t="n">
        <v>219752</v>
      </c>
      <c r="B1543" t="inlineStr">
        <is>
          <t>Arcos</t>
        </is>
      </c>
      <c r="C1543" t="inlineStr">
        <is>
          <t>PETTY CASH ARCOS</t>
        </is>
      </c>
      <c r="D1543" t="inlineStr">
        <is>
          <t>20-2 032026</t>
        </is>
      </c>
      <c r="E1543" s="550" t="n">
        <v>46086</v>
      </c>
      <c r="F1543" s="550" t="n">
        <v>46117</v>
      </c>
      <c r="G1543" t="inlineStr">
        <is>
          <t>Manutenção</t>
        </is>
      </c>
      <c r="H1543" t="inlineStr">
        <is>
          <t>Material de Manutenção</t>
        </is>
      </c>
      <c r="I1543" t="inlineStr">
        <is>
          <t>MANUTENCAO DE EMERGENCIA - 6100</t>
        </is>
      </c>
      <c r="J1543" t="n">
        <v>-20</v>
      </c>
      <c r="K1543" t="n">
        <v>-20</v>
      </c>
      <c r="O1543" t="inlineStr">
        <is>
          <t>Real</t>
        </is>
      </c>
      <c r="P1543" t="inlineStr">
        <is>
          <t>Pago</t>
        </is>
      </c>
      <c r="Q1543" t="inlineStr">
        <is>
          <t>03/2026</t>
        </is>
      </c>
      <c r="R1543" t="n">
        <v>0</v>
      </c>
    </row>
    <row r="1544">
      <c r="A1544" t="n">
        <v>222062</v>
      </c>
      <c r="B1544" t="inlineStr">
        <is>
          <t>Arcos</t>
        </is>
      </c>
      <c r="C1544" t="inlineStr">
        <is>
          <t>ZIGPAY LTDAS -ME</t>
        </is>
      </c>
      <c r="E1544" s="550" t="n">
        <v>46086</v>
      </c>
      <c r="F1544" s="550" t="n">
        <v>46087</v>
      </c>
      <c r="G1544" t="inlineStr">
        <is>
          <t>Informática e TI</t>
        </is>
      </c>
      <c r="H1544" t="inlineStr">
        <is>
          <t>Sistemas Gerais - Operacionais</t>
        </is>
      </c>
      <c r="I1544" t="inlineStr">
        <is>
          <t>Taxa de Sistema</t>
        </is>
      </c>
      <c r="J1544" t="n">
        <v>-50.79</v>
      </c>
      <c r="K1544" t="n">
        <v>-50.79</v>
      </c>
      <c r="O1544" t="inlineStr">
        <is>
          <t>Real</t>
        </is>
      </c>
      <c r="P1544" t="inlineStr">
        <is>
          <t>Pago</t>
        </is>
      </c>
      <c r="Q1544" t="inlineStr">
        <is>
          <t>03/2026</t>
        </is>
      </c>
      <c r="R1544" t="n">
        <v>0</v>
      </c>
    </row>
    <row r="1545">
      <c r="A1545" t="n">
        <v>219749</v>
      </c>
      <c r="B1545" t="inlineStr">
        <is>
          <t>Arcos</t>
        </is>
      </c>
      <c r="C1545" t="inlineStr">
        <is>
          <t>PETTY CASH ARCOS</t>
        </is>
      </c>
      <c r="D1545" t="inlineStr">
        <is>
          <t>3234 032026</t>
        </is>
      </c>
      <c r="E1545" s="550" t="n">
        <v>46085</v>
      </c>
      <c r="F1545" s="550" t="n">
        <v>46117</v>
      </c>
      <c r="G1545" t="inlineStr">
        <is>
          <t>Custo Mercadoria Vendida</t>
        </is>
      </c>
      <c r="H1545" t="inlineStr">
        <is>
          <t>Insumos - Alimentos</t>
        </is>
      </c>
      <c r="I1545" t="inlineStr">
        <is>
          <t xml:space="preserve">PEDIDO NAO REALIZADO - 6100
</t>
        </is>
      </c>
      <c r="J1545" t="n">
        <v>-32.34</v>
      </c>
      <c r="K1545" t="n">
        <v>-32.34</v>
      </c>
      <c r="O1545" t="inlineStr">
        <is>
          <t>Real</t>
        </is>
      </c>
      <c r="P1545" t="inlineStr">
        <is>
          <t>Pago</t>
        </is>
      </c>
      <c r="Q1545" t="inlineStr">
        <is>
          <t>03/2026</t>
        </is>
      </c>
      <c r="R1545" t="n">
        <v>0</v>
      </c>
    </row>
    <row r="1546">
      <c r="A1546" t="n">
        <v>222061</v>
      </c>
      <c r="B1546" t="inlineStr">
        <is>
          <t>Arcos</t>
        </is>
      </c>
      <c r="C1546" t="inlineStr">
        <is>
          <t>ZIGPAY LTDAS -ME</t>
        </is>
      </c>
      <c r="E1546" s="550" t="n">
        <v>46085</v>
      </c>
      <c r="F1546" s="550" t="n">
        <v>46086</v>
      </c>
      <c r="G1546" t="inlineStr">
        <is>
          <t>Informática e TI</t>
        </is>
      </c>
      <c r="H1546" t="inlineStr">
        <is>
          <t>Sistemas Gerais - Operacionais</t>
        </is>
      </c>
      <c r="I1546" t="inlineStr">
        <is>
          <t>Taxa de Sistema</t>
        </is>
      </c>
      <c r="J1546" t="n">
        <v>-298.56</v>
      </c>
      <c r="K1546" t="n">
        <v>-298.56</v>
      </c>
      <c r="O1546" t="inlineStr">
        <is>
          <t>Real</t>
        </is>
      </c>
      <c r="P1546" t="inlineStr">
        <is>
          <t>Pago</t>
        </is>
      </c>
      <c r="Q1546" t="inlineStr">
        <is>
          <t>03/2026</t>
        </is>
      </c>
      <c r="R1546" t="n">
        <v>0</v>
      </c>
    </row>
    <row r="1547">
      <c r="A1547" t="n">
        <v>222060</v>
      </c>
      <c r="B1547" t="inlineStr">
        <is>
          <t>Arcos</t>
        </is>
      </c>
      <c r="C1547" t="inlineStr">
        <is>
          <t>ZIGPAY LTDAS -ME</t>
        </is>
      </c>
      <c r="E1547" s="550" t="n">
        <v>46085</v>
      </c>
      <c r="F1547" s="550" t="n">
        <v>46085</v>
      </c>
      <c r="G1547" t="inlineStr">
        <is>
          <t>Informática e TI</t>
        </is>
      </c>
      <c r="H1547" t="inlineStr">
        <is>
          <t>Sistemas Gerais - Operacionais</t>
        </is>
      </c>
      <c r="I1547" t="inlineStr">
        <is>
          <t>Taxa de Sistema</t>
        </is>
      </c>
      <c r="J1547" t="n">
        <v>-61.88</v>
      </c>
      <c r="K1547" t="n">
        <v>-61.88</v>
      </c>
      <c r="O1547" t="inlineStr">
        <is>
          <t>Real</t>
        </is>
      </c>
      <c r="P1547" t="inlineStr">
        <is>
          <t>Pago</t>
        </is>
      </c>
      <c r="Q1547" t="inlineStr">
        <is>
          <t>03/2026</t>
        </is>
      </c>
      <c r="R1547" t="n">
        <v>0</v>
      </c>
    </row>
    <row r="1548">
      <c r="A1548" t="n">
        <v>219757</v>
      </c>
      <c r="B1548" t="inlineStr">
        <is>
          <t>Arcos</t>
        </is>
      </c>
      <c r="C1548" t="inlineStr">
        <is>
          <t>PETTY CASH ARCOS</t>
        </is>
      </c>
      <c r="D1548" t="inlineStr">
        <is>
          <t>1999 032026</t>
        </is>
      </c>
      <c r="E1548" s="550" t="n">
        <v>46084</v>
      </c>
      <c r="F1548" s="550" t="n">
        <v>46117</v>
      </c>
      <c r="G1548" t="inlineStr">
        <is>
          <t>Utilidades</t>
        </is>
      </c>
      <c r="H1548" t="inlineStr">
        <is>
          <t>Material de Escritorio</t>
        </is>
      </c>
      <c r="I1548" t="inlineStr">
        <is>
          <t>REPOSICAO - 6100</t>
        </is>
      </c>
      <c r="J1548" t="n">
        <v>-19.99</v>
      </c>
      <c r="K1548" t="n">
        <v>-19.99</v>
      </c>
      <c r="O1548" t="inlineStr">
        <is>
          <t>Real</t>
        </is>
      </c>
      <c r="P1548" t="inlineStr">
        <is>
          <t>Pago</t>
        </is>
      </c>
      <c r="Q1548" t="inlineStr">
        <is>
          <t>03/2026</t>
        </is>
      </c>
      <c r="R1548" t="n">
        <v>0</v>
      </c>
    </row>
    <row r="1549">
      <c r="A1549" t="n">
        <v>222059</v>
      </c>
      <c r="B1549" t="inlineStr">
        <is>
          <t>Arcos</t>
        </is>
      </c>
      <c r="C1549" t="inlineStr">
        <is>
          <t>ZIGPAY LTDAS -ME</t>
        </is>
      </c>
      <c r="E1549" s="550" t="n">
        <v>46084</v>
      </c>
      <c r="F1549" s="550" t="n">
        <v>46084</v>
      </c>
      <c r="G1549" t="inlineStr">
        <is>
          <t>Informática e TI</t>
        </is>
      </c>
      <c r="H1549" t="inlineStr">
        <is>
          <t>Sistemas Gerais - Operacionais</t>
        </is>
      </c>
      <c r="I1549" t="inlineStr">
        <is>
          <t>Taxa de Sistema</t>
        </is>
      </c>
      <c r="J1549" t="n">
        <v>-59.15</v>
      </c>
      <c r="K1549" t="n">
        <v>-59.15</v>
      </c>
      <c r="O1549" t="inlineStr">
        <is>
          <t>Real</t>
        </is>
      </c>
      <c r="P1549" t="inlineStr">
        <is>
          <t>Pago</t>
        </is>
      </c>
      <c r="Q1549" t="inlineStr">
        <is>
          <t>03/2026</t>
        </is>
      </c>
      <c r="R1549" t="n">
        <v>0</v>
      </c>
    </row>
    <row r="1550">
      <c r="A1550" t="n">
        <v>222058</v>
      </c>
      <c r="B1550" t="inlineStr">
        <is>
          <t>Arcos</t>
        </is>
      </c>
      <c r="C1550" t="inlineStr">
        <is>
          <t>ZIGPAY LTDAS -ME</t>
        </is>
      </c>
      <c r="E1550" s="550" t="n">
        <v>46084</v>
      </c>
      <c r="F1550" s="550" t="n">
        <v>46085</v>
      </c>
      <c r="G1550" t="inlineStr">
        <is>
          <t>Informática e TI</t>
        </is>
      </c>
      <c r="H1550" t="inlineStr">
        <is>
          <t>Sistemas Gerais - Operacionais</t>
        </is>
      </c>
      <c r="I1550" t="inlineStr">
        <is>
          <t>Taxa de Sistema</t>
        </is>
      </c>
      <c r="J1550" t="n">
        <v>-281.41</v>
      </c>
      <c r="K1550" t="n">
        <v>-281.41</v>
      </c>
      <c r="O1550" t="inlineStr">
        <is>
          <t>Real</t>
        </is>
      </c>
      <c r="P1550" t="inlineStr">
        <is>
          <t>Pago</t>
        </is>
      </c>
      <c r="Q1550" t="inlineStr">
        <is>
          <t>03/2026</t>
        </is>
      </c>
      <c r="R1550" t="n">
        <v>0</v>
      </c>
    </row>
    <row r="1551">
      <c r="A1551" t="n">
        <v>217269</v>
      </c>
      <c r="B1551" t="inlineStr">
        <is>
          <t>Arcos</t>
        </is>
      </c>
      <c r="C1551" t="inlineStr">
        <is>
          <t xml:space="preserve">KAMINO INSTITUICAO DE PAGAMENTO LTDA </t>
        </is>
      </c>
      <c r="E1551" s="550" t="n">
        <v>46083</v>
      </c>
      <c r="F1551" s="550" t="n">
        <v>46083</v>
      </c>
      <c r="G1551" t="inlineStr">
        <is>
          <t>Despesas Financeiras</t>
        </is>
      </c>
      <c r="H1551" t="inlineStr">
        <is>
          <t>Tarifas Bancárias</t>
        </is>
      </c>
      <c r="J1551" t="n">
        <v>-2</v>
      </c>
      <c r="K1551" t="n">
        <v>-2</v>
      </c>
      <c r="O1551" t="inlineStr">
        <is>
          <t>Real</t>
        </is>
      </c>
      <c r="P1551" t="inlineStr">
        <is>
          <t>Pago</t>
        </is>
      </c>
      <c r="Q1551" t="inlineStr">
        <is>
          <t>03/2026</t>
        </is>
      </c>
      <c r="R1551" t="n">
        <v>0</v>
      </c>
    </row>
    <row r="1552">
      <c r="A1552" t="n">
        <v>222057</v>
      </c>
      <c r="B1552" t="inlineStr">
        <is>
          <t>Arcos</t>
        </is>
      </c>
      <c r="C1552" t="inlineStr">
        <is>
          <t>ZIGPAY LTDAS -ME</t>
        </is>
      </c>
      <c r="E1552" s="550" t="n">
        <v>46082</v>
      </c>
      <c r="F1552" s="550" t="n">
        <v>46082</v>
      </c>
      <c r="G1552" t="inlineStr">
        <is>
          <t>Informática e TI</t>
        </is>
      </c>
      <c r="H1552" t="inlineStr">
        <is>
          <t>Sistemas Gerais - Operacionais</t>
        </is>
      </c>
      <c r="I1552" t="inlineStr">
        <is>
          <t>Taxa de Sistema</t>
        </is>
      </c>
      <c r="J1552" t="n">
        <v>-77.54000000000001</v>
      </c>
      <c r="K1552" t="n">
        <v>-77.54000000000001</v>
      </c>
      <c r="O1552" t="inlineStr">
        <is>
          <t>Real</t>
        </is>
      </c>
      <c r="P1552" t="inlineStr">
        <is>
          <t>Pago</t>
        </is>
      </c>
      <c r="Q1552" t="inlineStr">
        <is>
          <t>03/2026</t>
        </is>
      </c>
      <c r="R1552" t="n">
        <v>0</v>
      </c>
    </row>
    <row r="1553">
      <c r="A1553" t="n">
        <v>216072</v>
      </c>
      <c r="B1553" t="inlineStr">
        <is>
          <t>Arcos</t>
        </is>
      </c>
      <c r="C1553" t="inlineStr">
        <is>
          <t>FABRICA DE BARES SERVICOS LTDA FB</t>
        </is>
      </c>
      <c r="D1553" t="inlineStr">
        <is>
          <t>ND24-2026</t>
        </is>
      </c>
      <c r="E1553" s="550" t="n">
        <v>46082</v>
      </c>
      <c r="F1553" s="550" t="n">
        <v>46154</v>
      </c>
      <c r="G1553" t="inlineStr">
        <is>
          <t>Serviços de Terceiros</t>
        </is>
      </c>
      <c r="H1553" t="inlineStr">
        <is>
          <t>Assessoria RH</t>
        </is>
      </c>
      <c r="I1553" t="inlineStr">
        <is>
          <t>ASSESSORIA RH - 03/2026</t>
        </is>
      </c>
      <c r="J1553" t="n">
        <v>-1100</v>
      </c>
      <c r="K1553" t="n">
        <v>-1100</v>
      </c>
      <c r="O1553" t="inlineStr">
        <is>
          <t>Real</t>
        </is>
      </c>
      <c r="P1553" t="inlineStr">
        <is>
          <t>Pago</t>
        </is>
      </c>
      <c r="Q1553" t="inlineStr">
        <is>
          <t>03/2026</t>
        </is>
      </c>
      <c r="R1553" t="n">
        <v>0</v>
      </c>
    </row>
    <row r="1554">
      <c r="A1554" t="n">
        <v>206778</v>
      </c>
      <c r="B1554" t="inlineStr">
        <is>
          <t>Arcos</t>
        </is>
      </c>
      <c r="C1554" t="inlineStr">
        <is>
          <t>MATHEUS ANTONIO FERNANDES 45870162840</t>
        </is>
      </c>
      <c r="D1554" t="inlineStr">
        <is>
          <t>48</t>
        </is>
      </c>
      <c r="E1554" s="550" t="n">
        <v>46082</v>
      </c>
      <c r="F1554" s="550" t="n">
        <v>46112</v>
      </c>
      <c r="G1554" t="inlineStr">
        <is>
          <t>Custos Artístico Geral</t>
        </is>
      </c>
      <c r="H1554" t="inlineStr">
        <is>
          <t>Cachê de Músicos e Artistas</t>
        </is>
      </c>
      <c r="I1554" t="inlineStr">
        <is>
          <t>CACHE MUSICOS E ARTISTAS DIA 20, 21, 27, 28/03 - 03/2026</t>
        </is>
      </c>
      <c r="J1554" t="n">
        <v>-5400</v>
      </c>
      <c r="K1554" t="n">
        <v>-5400</v>
      </c>
      <c r="O1554" t="inlineStr">
        <is>
          <t>Real</t>
        </is>
      </c>
      <c r="P1554" t="inlineStr">
        <is>
          <t>Pago</t>
        </is>
      </c>
      <c r="Q1554" t="inlineStr">
        <is>
          <t>03/2026</t>
        </is>
      </c>
      <c r="R1554" t="n">
        <v>0</v>
      </c>
    </row>
    <row r="1555">
      <c r="A1555" t="n">
        <v>222616</v>
      </c>
      <c r="B1555" t="inlineStr">
        <is>
          <t>Arcos</t>
        </is>
      </c>
      <c r="C1555" t="inlineStr">
        <is>
          <t>MARIA EDUARDA RAMOS DE SOUSA</t>
        </is>
      </c>
      <c r="D1555" t="inlineStr">
        <is>
          <t>93</t>
        </is>
      </c>
      <c r="E1555" s="550" t="n">
        <v>46082</v>
      </c>
      <c r="F1555" s="550" t="n">
        <v>46137</v>
      </c>
      <c r="G1555" t="inlineStr">
        <is>
          <t>Custos de Eventos</t>
        </is>
      </c>
      <c r="H1555" t="inlineStr">
        <is>
          <t>Comissões de Vendas - Eventos</t>
        </is>
      </c>
      <c r="I1555" t="inlineStr">
        <is>
          <t>COMISSÃO DE EVENTOS - COMP. 03/2026</t>
        </is>
      </c>
      <c r="J1555" t="n">
        <v>-12951.82</v>
      </c>
      <c r="K1555" t="n">
        <v>-12951.82</v>
      </c>
      <c r="M1555" t="inlineStr">
        <is>
          <t>ANALISTA EXECUTIVA DE EVENTOS</t>
        </is>
      </c>
      <c r="N1555" t="inlineStr">
        <is>
          <t>MDO Terceirizada - Eventos</t>
        </is>
      </c>
      <c r="O1555" t="inlineStr">
        <is>
          <t>Real</t>
        </is>
      </c>
      <c r="P1555" t="inlineStr">
        <is>
          <t>Pago</t>
        </is>
      </c>
      <c r="Q1555" t="inlineStr">
        <is>
          <t>03/2026</t>
        </is>
      </c>
      <c r="R1555" t="n">
        <v>0</v>
      </c>
    </row>
    <row r="1556">
      <c r="A1556" t="n">
        <v>224125</v>
      </c>
      <c r="B1556" t="inlineStr">
        <is>
          <t>Arcos</t>
        </is>
      </c>
      <c r="C1556" t="inlineStr">
        <is>
          <t>PJ 59349478000174</t>
        </is>
      </c>
      <c r="D1556" t="inlineStr">
        <is>
          <t>40</t>
        </is>
      </c>
      <c r="E1556" s="550" t="n">
        <v>46082</v>
      </c>
      <c r="F1556" s="550" t="n">
        <v>46128</v>
      </c>
      <c r="G1556" t="inlineStr">
        <is>
          <t>Gorjeta</t>
        </is>
      </c>
      <c r="H1556" t="inlineStr">
        <is>
          <t xml:space="preserve">  -  Comissões e Gorjeta</t>
        </is>
      </c>
      <c r="I1556" t="inlineStr">
        <is>
          <t>GORJETA REFERENTE A 22/02/2026 A 21/03/2026</t>
        </is>
      </c>
      <c r="J1556" t="n">
        <v>-1009</v>
      </c>
      <c r="K1556" t="n">
        <v>-1009</v>
      </c>
      <c r="M1556" t="inlineStr">
        <is>
          <t>COORDENADOR</t>
        </is>
      </c>
      <c r="N1556" t="inlineStr">
        <is>
          <t xml:space="preserve">  - Coordenador</t>
        </is>
      </c>
      <c r="O1556" t="inlineStr">
        <is>
          <t>Real</t>
        </is>
      </c>
      <c r="P1556" t="inlineStr">
        <is>
          <t>Pago</t>
        </is>
      </c>
      <c r="Q1556" t="inlineStr">
        <is>
          <t>03/2026</t>
        </is>
      </c>
      <c r="R1556" t="n">
        <v>0</v>
      </c>
    </row>
    <row r="1557">
      <c r="A1557" t="n">
        <v>222614</v>
      </c>
      <c r="B1557" t="inlineStr">
        <is>
          <t>Arcos</t>
        </is>
      </c>
      <c r="C1557" t="inlineStr">
        <is>
          <t>ALISSON MARCELO DOS SANTOS OLIVEIRA</t>
        </is>
      </c>
      <c r="D1557" t="inlineStr">
        <is>
          <t>33</t>
        </is>
      </c>
      <c r="E1557" s="550" t="n">
        <v>46082</v>
      </c>
      <c r="F1557" s="550" t="n">
        <v>46122</v>
      </c>
      <c r="G1557" t="inlineStr">
        <is>
          <t>Gorjeta</t>
        </is>
      </c>
      <c r="H1557" t="inlineStr">
        <is>
          <t xml:space="preserve">  -  Comissões e Gorjeta</t>
        </is>
      </c>
      <c r="I1557" t="inlineStr">
        <is>
          <t>GORJETA REFERENTE AO PERÍODO 22/02/2026 A 21/03/2026</t>
        </is>
      </c>
      <c r="J1557" t="n">
        <v>-2254</v>
      </c>
      <c r="K1557" t="n">
        <v>-2254</v>
      </c>
      <c r="M1557" t="inlineStr">
        <is>
          <t>COORDENADOR</t>
        </is>
      </c>
      <c r="N1557" t="inlineStr">
        <is>
          <t xml:space="preserve">  - Coordenador</t>
        </is>
      </c>
      <c r="O1557" t="inlineStr">
        <is>
          <t>Real</t>
        </is>
      </c>
      <c r="P1557" t="inlineStr">
        <is>
          <t>Pago</t>
        </is>
      </c>
      <c r="Q1557" t="inlineStr">
        <is>
          <t>03/2026</t>
        </is>
      </c>
      <c r="R1557" t="n">
        <v>0</v>
      </c>
    </row>
    <row r="1558">
      <c r="A1558" t="n">
        <v>222613</v>
      </c>
      <c r="B1558" t="inlineStr">
        <is>
          <t>Arcos</t>
        </is>
      </c>
      <c r="C1558" t="inlineStr">
        <is>
          <t>PUXURI CONSULTORIA LTDA</t>
        </is>
      </c>
      <c r="D1558" t="inlineStr">
        <is>
          <t>149</t>
        </is>
      </c>
      <c r="E1558" s="550" t="n">
        <v>46082</v>
      </c>
      <c r="F1558" s="550" t="n">
        <v>46122</v>
      </c>
      <c r="G1558" t="inlineStr">
        <is>
          <t>Gorjeta</t>
        </is>
      </c>
      <c r="H1558" t="inlineStr">
        <is>
          <t xml:space="preserve">  -  Comissões e Gorjeta</t>
        </is>
      </c>
      <c r="I1558" t="inlineStr">
        <is>
          <t>GORJETA REFERENTE AO PERÍODO 22/02/2026 A 21/03/2026</t>
        </is>
      </c>
      <c r="J1558" t="n">
        <v>-2373</v>
      </c>
      <c r="K1558" t="n">
        <v>-2373</v>
      </c>
      <c r="M1558" t="inlineStr">
        <is>
          <t>CHEFE EXECUTIVO DE COZINHA</t>
        </is>
      </c>
      <c r="N1558" t="inlineStr">
        <is>
          <t xml:space="preserve">  - Squad</t>
        </is>
      </c>
      <c r="O1558" t="inlineStr">
        <is>
          <t>Real</t>
        </is>
      </c>
      <c r="P1558" t="inlineStr">
        <is>
          <t>Pago</t>
        </is>
      </c>
      <c r="Q1558" t="inlineStr">
        <is>
          <t>03/2026</t>
        </is>
      </c>
      <c r="R1558" t="n">
        <v>0</v>
      </c>
    </row>
    <row r="1559">
      <c r="A1559" t="n">
        <v>222612</v>
      </c>
      <c r="B1559" t="inlineStr">
        <is>
          <t>Arcos</t>
        </is>
      </c>
      <c r="C1559" t="inlineStr">
        <is>
          <t>PJ 00172021 - MATHEUS MONTEIRO ALMEIDA</t>
        </is>
      </c>
      <c r="D1559" t="inlineStr">
        <is>
          <t>76</t>
        </is>
      </c>
      <c r="E1559" s="550" t="n">
        <v>46082</v>
      </c>
      <c r="F1559" s="550" t="n">
        <v>46122</v>
      </c>
      <c r="G1559" t="inlineStr">
        <is>
          <t>Gorjeta</t>
        </is>
      </c>
      <c r="H1559" t="inlineStr">
        <is>
          <t xml:space="preserve">  -  Comissões e Gorjeta</t>
        </is>
      </c>
      <c r="I1559" t="inlineStr">
        <is>
          <t>GORJETA REFERENTE AO PERÍODO 22/02/2026 A 21/03/2026</t>
        </is>
      </c>
      <c r="J1559" t="n">
        <v>-2373</v>
      </c>
      <c r="K1559" t="n">
        <v>-2373</v>
      </c>
      <c r="M1559" t="inlineStr">
        <is>
          <t>COORDENADOR</t>
        </is>
      </c>
      <c r="N1559" t="inlineStr">
        <is>
          <t xml:space="preserve">  - Coordenador</t>
        </is>
      </c>
      <c r="O1559" t="inlineStr">
        <is>
          <t>Real</t>
        </is>
      </c>
      <c r="P1559" t="inlineStr">
        <is>
          <t>Pago</t>
        </is>
      </c>
      <c r="Q1559" t="inlineStr">
        <is>
          <t>03/2026</t>
        </is>
      </c>
      <c r="R1559" t="n">
        <v>0</v>
      </c>
    </row>
    <row r="1560">
      <c r="A1560" t="n">
        <v>222611</v>
      </c>
      <c r="B1560" t="inlineStr">
        <is>
          <t>Arcos</t>
        </is>
      </c>
      <c r="C1560" t="inlineStr">
        <is>
          <t>VICTOR ALE DE LIMA SOARES GONÇALVES</t>
        </is>
      </c>
      <c r="D1560" t="inlineStr">
        <is>
          <t>13</t>
        </is>
      </c>
      <c r="E1560" s="550" t="n">
        <v>46082</v>
      </c>
      <c r="F1560" s="550" t="n">
        <v>46122</v>
      </c>
      <c r="G1560" t="inlineStr">
        <is>
          <t>Gorjeta</t>
        </is>
      </c>
      <c r="H1560" t="inlineStr">
        <is>
          <t xml:space="preserve">  -  Comissões e Gorjeta</t>
        </is>
      </c>
      <c r="I1560" t="inlineStr">
        <is>
          <t>GORJETA REFERENTE AO PERÍODO 22/02/2026 A 21/03/2026</t>
        </is>
      </c>
      <c r="J1560" t="n">
        <v>-2254</v>
      </c>
      <c r="K1560" t="n">
        <v>-2254</v>
      </c>
      <c r="M1560" t="inlineStr">
        <is>
          <t>COORDENADOR</t>
        </is>
      </c>
      <c r="N1560" t="inlineStr">
        <is>
          <t xml:space="preserve">  - Coordenador</t>
        </is>
      </c>
      <c r="O1560" t="inlineStr">
        <is>
          <t>Real</t>
        </is>
      </c>
      <c r="P1560" t="inlineStr">
        <is>
          <t>Pago</t>
        </is>
      </c>
      <c r="Q1560" t="inlineStr">
        <is>
          <t>03/2026</t>
        </is>
      </c>
      <c r="R1560" t="n">
        <v>0</v>
      </c>
    </row>
    <row r="1561">
      <c r="A1561" t="n">
        <v>222610</v>
      </c>
      <c r="B1561" t="inlineStr">
        <is>
          <t>Arcos</t>
        </is>
      </c>
      <c r="C1561" t="inlineStr">
        <is>
          <t>PJ 00132021 - TELES DE ALMEIDA PINTO</t>
        </is>
      </c>
      <c r="D1561" t="inlineStr">
        <is>
          <t>53</t>
        </is>
      </c>
      <c r="E1561" s="550" t="n">
        <v>46082</v>
      </c>
      <c r="F1561" s="550" t="n">
        <v>46122</v>
      </c>
      <c r="G1561" t="inlineStr">
        <is>
          <t>Gorjeta</t>
        </is>
      </c>
      <c r="H1561" t="inlineStr">
        <is>
          <t xml:space="preserve">  -  Comissões e Gorjeta</t>
        </is>
      </c>
      <c r="I1561" t="inlineStr">
        <is>
          <t>GORJETA REFERENTE AO PERÍODO 22/02/2026 A 21/03/2026</t>
        </is>
      </c>
      <c r="J1561" t="n">
        <v>-2136</v>
      </c>
      <c r="K1561" t="n">
        <v>-2136</v>
      </c>
      <c r="M1561" t="inlineStr">
        <is>
          <t>CHEFE DE BAR SQUAD</t>
        </is>
      </c>
      <c r="N1561" t="inlineStr">
        <is>
          <t xml:space="preserve">  - Squad</t>
        </is>
      </c>
      <c r="O1561" t="inlineStr">
        <is>
          <t>Real</t>
        </is>
      </c>
      <c r="P1561" t="inlineStr">
        <is>
          <t>Pago</t>
        </is>
      </c>
      <c r="Q1561" t="inlineStr">
        <is>
          <t>03/2026</t>
        </is>
      </c>
      <c r="R1561" t="n">
        <v>0</v>
      </c>
    </row>
    <row r="1562">
      <c r="A1562" t="n">
        <v>222609</v>
      </c>
      <c r="B1562" t="inlineStr">
        <is>
          <t>Arcos</t>
        </is>
      </c>
      <c r="C1562" t="inlineStr">
        <is>
          <t xml:space="preserve">JANAINA SANTOS PAES DA SILVA </t>
        </is>
      </c>
      <c r="D1562" t="inlineStr">
        <is>
          <t>6</t>
        </is>
      </c>
      <c r="E1562" s="550" t="n">
        <v>46082</v>
      </c>
      <c r="F1562" s="550" t="n">
        <v>46122</v>
      </c>
      <c r="G1562" t="inlineStr">
        <is>
          <t>Gorjeta</t>
        </is>
      </c>
      <c r="H1562" t="inlineStr">
        <is>
          <t xml:space="preserve">  -  Comissões e Gorjeta</t>
        </is>
      </c>
      <c r="I1562" t="inlineStr">
        <is>
          <t>GORJETA REFERENTE AO PERÍODO 22/02/2026 A 21/03/2026</t>
        </is>
      </c>
      <c r="J1562" t="n">
        <v>-1452</v>
      </c>
      <c r="K1562" t="n">
        <v>-1452</v>
      </c>
      <c r="M1562" t="inlineStr">
        <is>
          <t>SUB CHEFE DE COZINHA</t>
        </is>
      </c>
      <c r="N1562" t="inlineStr">
        <is>
          <t xml:space="preserve">  - Sub Chefe de Cozinha</t>
        </is>
      </c>
      <c r="O1562" t="inlineStr">
        <is>
          <t>Real</t>
        </is>
      </c>
      <c r="P1562" t="inlineStr">
        <is>
          <t>Pago</t>
        </is>
      </c>
      <c r="Q1562" t="inlineStr">
        <is>
          <t>03/2026</t>
        </is>
      </c>
      <c r="R1562" t="n">
        <v>0</v>
      </c>
    </row>
    <row r="1563">
      <c r="A1563" t="n">
        <v>222608</v>
      </c>
      <c r="B1563" t="inlineStr">
        <is>
          <t>Arcos</t>
        </is>
      </c>
      <c r="C1563" t="inlineStr">
        <is>
          <t xml:space="preserve">PJ 00482024  BARBARA SARMENTO ABIB </t>
        </is>
      </c>
      <c r="D1563" t="inlineStr">
        <is>
          <t>62</t>
        </is>
      </c>
      <c r="E1563" s="550" t="n">
        <v>46082</v>
      </c>
      <c r="F1563" s="550" t="n">
        <v>46122</v>
      </c>
      <c r="G1563" t="inlineStr">
        <is>
          <t>Gorjeta</t>
        </is>
      </c>
      <c r="H1563" t="inlineStr">
        <is>
          <t xml:space="preserve">  -  Comissões e Gorjeta</t>
        </is>
      </c>
      <c r="I1563" t="inlineStr">
        <is>
          <t>GORJETA REFERENTE AO PERÍODO 22/02/2026 A 21/03/2026</t>
        </is>
      </c>
      <c r="J1563" t="n">
        <v>-2017</v>
      </c>
      <c r="K1563" t="n">
        <v>-2017</v>
      </c>
      <c r="M1563" t="inlineStr">
        <is>
          <t>SUB CHEFE DE COZINHA</t>
        </is>
      </c>
      <c r="N1563" t="inlineStr">
        <is>
          <t xml:space="preserve">  - Sub Chefe de Cozinha</t>
        </is>
      </c>
      <c r="O1563" t="inlineStr">
        <is>
          <t>Real</t>
        </is>
      </c>
      <c r="P1563" t="inlineStr">
        <is>
          <t>Pago</t>
        </is>
      </c>
      <c r="Q1563" t="inlineStr">
        <is>
          <t>03/2026</t>
        </is>
      </c>
      <c r="R1563" t="n">
        <v>0</v>
      </c>
    </row>
    <row r="1564">
      <c r="A1564" t="n">
        <v>222604</v>
      </c>
      <c r="B1564" t="inlineStr">
        <is>
          <t>Arcos</t>
        </is>
      </c>
      <c r="C1564" t="inlineStr">
        <is>
          <t>PJ 43960118000174 - DIEGO OLIVEIRA SANTANA</t>
        </is>
      </c>
      <c r="D1564" t="inlineStr">
        <is>
          <t>76</t>
        </is>
      </c>
      <c r="E1564" s="550" t="n">
        <v>46082</v>
      </c>
      <c r="F1564" s="550" t="n">
        <v>46122</v>
      </c>
      <c r="G1564" t="inlineStr">
        <is>
          <t>Gorjeta</t>
        </is>
      </c>
      <c r="H1564" t="inlineStr">
        <is>
          <t xml:space="preserve">  -  Comissões e Gorjeta</t>
        </is>
      </c>
      <c r="I1564" t="inlineStr">
        <is>
          <t>GORJETA REFERENTE AO PERÍODO 22/02/2026 A 21/03/2026</t>
        </is>
      </c>
      <c r="J1564" t="n">
        <v>-2263</v>
      </c>
      <c r="K1564" t="n">
        <v>-2263</v>
      </c>
      <c r="M1564" t="inlineStr">
        <is>
          <t>HOSTESS</t>
        </is>
      </c>
      <c r="N1564" t="inlineStr">
        <is>
          <t xml:space="preserve">  - Hostess</t>
        </is>
      </c>
      <c r="O1564" t="inlineStr">
        <is>
          <t>Real</t>
        </is>
      </c>
      <c r="P1564" t="inlineStr">
        <is>
          <t>Pago</t>
        </is>
      </c>
      <c r="Q1564" t="inlineStr">
        <is>
          <t>03/2026</t>
        </is>
      </c>
      <c r="R1564" t="n">
        <v>0</v>
      </c>
    </row>
    <row r="1565">
      <c r="A1565" t="n">
        <v>214148</v>
      </c>
      <c r="B1565" t="inlineStr">
        <is>
          <t>Arcos</t>
        </is>
      </c>
      <c r="C1565" t="inlineStr">
        <is>
          <t xml:space="preserve">JANAINA SANTOS PAES DA SILVA </t>
        </is>
      </c>
      <c r="D1565" t="inlineStr">
        <is>
          <t>2</t>
        </is>
      </c>
      <c r="E1565" s="550" t="n">
        <v>46082</v>
      </c>
      <c r="F1565" s="550" t="n">
        <v>46122</v>
      </c>
      <c r="G1565" t="inlineStr">
        <is>
          <t>Mão de Obra - PJ</t>
        </is>
      </c>
      <c r="H1565" t="inlineStr">
        <is>
          <t>MDO PJ Fixo</t>
        </is>
      </c>
      <c r="I1565" t="inlineStr">
        <is>
          <t xml:space="preserve">SALÁRIO PJ </t>
        </is>
      </c>
      <c r="J1565" t="n">
        <v>-3866.66</v>
      </c>
      <c r="K1565" t="n">
        <v>-3866.66</v>
      </c>
      <c r="M1565" t="inlineStr">
        <is>
          <t>SUB CHEFE DE COZINHA</t>
        </is>
      </c>
      <c r="N1565" t="inlineStr">
        <is>
          <t xml:space="preserve">  - Sub Chefe de Cozinha</t>
        </is>
      </c>
      <c r="O1565" t="inlineStr">
        <is>
          <t>Real</t>
        </is>
      </c>
      <c r="P1565" t="inlineStr">
        <is>
          <t>Pago</t>
        </is>
      </c>
      <c r="Q1565" t="inlineStr">
        <is>
          <t>03/2026</t>
        </is>
      </c>
      <c r="R1565" t="n">
        <v>0</v>
      </c>
    </row>
    <row r="1566">
      <c r="A1566" t="n">
        <v>206735</v>
      </c>
      <c r="B1566" t="inlineStr">
        <is>
          <t>Arcos</t>
        </is>
      </c>
      <c r="C1566" t="inlineStr">
        <is>
          <t>MATHEUS ANTONIO FERNANDES 45870162840</t>
        </is>
      </c>
      <c r="D1566" t="inlineStr">
        <is>
          <t>45</t>
        </is>
      </c>
      <c r="E1566" s="550" t="n">
        <v>46082</v>
      </c>
      <c r="F1566" s="550" t="n">
        <v>46098</v>
      </c>
      <c r="G1566" t="inlineStr">
        <is>
          <t>Custos Artístico Geral</t>
        </is>
      </c>
      <c r="H1566" t="inlineStr">
        <is>
          <t>Cachê de Músicos e Artistas</t>
        </is>
      </c>
      <c r="I1566" t="inlineStr">
        <is>
          <t>CACHE MUSICOS E ARTISTAS DIA 06, 07, 13, 14/03 - 03/2026</t>
        </is>
      </c>
      <c r="J1566" t="n">
        <v>-5400</v>
      </c>
      <c r="K1566" t="n">
        <v>-5400</v>
      </c>
      <c r="O1566" t="inlineStr">
        <is>
          <t>Real</t>
        </is>
      </c>
      <c r="P1566" t="inlineStr">
        <is>
          <t>Pago</t>
        </is>
      </c>
      <c r="Q1566" t="inlineStr">
        <is>
          <t>03/2026</t>
        </is>
      </c>
      <c r="R1566" t="n">
        <v>0</v>
      </c>
    </row>
    <row r="1567">
      <c r="A1567" t="n">
        <v>223779</v>
      </c>
      <c r="B1567" t="inlineStr">
        <is>
          <t>Arcos</t>
        </is>
      </c>
      <c r="C1567" t="inlineStr">
        <is>
          <t>GILVANIA DE SOUZA LAURENCIO</t>
        </is>
      </c>
      <c r="D1567" t="inlineStr">
        <is>
          <t>9</t>
        </is>
      </c>
      <c r="E1567" s="550" t="n">
        <v>46082</v>
      </c>
      <c r="F1567" s="550" t="n">
        <v>46122</v>
      </c>
      <c r="G1567" t="inlineStr">
        <is>
          <t>Gorjeta</t>
        </is>
      </c>
      <c r="H1567" t="inlineStr">
        <is>
          <t xml:space="preserve">  -  Comissões e Gorjeta</t>
        </is>
      </c>
      <c r="I1567" t="inlineStr">
        <is>
          <t>Referente à gorjeta de 22/02/2026 a 21/03/2026</t>
        </is>
      </c>
      <c r="J1567" t="n">
        <v>-2117</v>
      </c>
      <c r="K1567" t="n">
        <v>-2117</v>
      </c>
      <c r="M1567" t="inlineStr">
        <is>
          <t>CHEFE DE COZINHA</t>
        </is>
      </c>
      <c r="N1567" t="inlineStr">
        <is>
          <t xml:space="preserve">  - Chefe de Cozinha</t>
        </is>
      </c>
      <c r="O1567" t="inlineStr">
        <is>
          <t>Real</t>
        </is>
      </c>
      <c r="P1567" t="inlineStr">
        <is>
          <t>Pago</t>
        </is>
      </c>
      <c r="Q1567" t="inlineStr">
        <is>
          <t>03/2026</t>
        </is>
      </c>
      <c r="R1567" t="n">
        <v>0</v>
      </c>
    </row>
    <row r="1568">
      <c r="A1568" t="n">
        <v>223235</v>
      </c>
      <c r="B1568" t="inlineStr">
        <is>
          <t>Arcos</t>
        </is>
      </c>
      <c r="C1568" t="inlineStr">
        <is>
          <t>CONTRIBUICAO SINDICAL ASSISTENCIAL</t>
        </is>
      </c>
      <c r="D1568" t="inlineStr">
        <is>
          <t>228000 032026</t>
        </is>
      </c>
      <c r="E1568" s="550" t="n">
        <v>46082</v>
      </c>
      <c r="F1568" s="550" t="n">
        <v>46122</v>
      </c>
      <c r="G1568" t="inlineStr">
        <is>
          <t>Mão de Obra - Benefícios</t>
        </is>
      </c>
      <c r="H1568" t="inlineStr">
        <is>
          <t xml:space="preserve">Contribuição Sindical Assistencial   </t>
        </is>
      </c>
      <c r="I1568" t="inlineStr">
        <is>
          <t xml:space="preserve"> 03/2026 - Guia Contribuição Assistencial</t>
        </is>
      </c>
      <c r="J1568" t="n">
        <v>-228</v>
      </c>
      <c r="K1568" t="n">
        <v>-228</v>
      </c>
      <c r="O1568" t="inlineStr">
        <is>
          <t>Real</t>
        </is>
      </c>
      <c r="P1568" t="inlineStr">
        <is>
          <t>Pago</t>
        </is>
      </c>
      <c r="Q1568" t="inlineStr">
        <is>
          <t>03/2026</t>
        </is>
      </c>
      <c r="R1568" t="n">
        <v>0</v>
      </c>
    </row>
    <row r="1569">
      <c r="A1569" t="n">
        <v>222603</v>
      </c>
      <c r="B1569" t="inlineStr">
        <is>
          <t>Arcos</t>
        </is>
      </c>
      <c r="C1569" t="inlineStr">
        <is>
          <t>DAIANY LOPES BONFIM</t>
        </is>
      </c>
      <c r="D1569" t="inlineStr">
        <is>
          <t>21</t>
        </is>
      </c>
      <c r="E1569" s="550" t="n">
        <v>46082</v>
      </c>
      <c r="F1569" s="550" t="n">
        <v>46122</v>
      </c>
      <c r="G1569" t="inlineStr">
        <is>
          <t>Gorjeta</t>
        </is>
      </c>
      <c r="H1569" t="inlineStr">
        <is>
          <t xml:space="preserve">  -  Comissões e Gorjeta</t>
        </is>
      </c>
      <c r="I1569" t="inlineStr">
        <is>
          <t>GORJETA REFERENTE AO PERÍODO 22/02/2026 A 21/03/2026</t>
        </is>
      </c>
      <c r="J1569" t="n">
        <v>-2263</v>
      </c>
      <c r="K1569" t="n">
        <v>-2263</v>
      </c>
      <c r="M1569" t="inlineStr">
        <is>
          <t>HOSTESS</t>
        </is>
      </c>
      <c r="N1569" t="inlineStr">
        <is>
          <t xml:space="preserve">  - Hostess</t>
        </is>
      </c>
      <c r="O1569" t="inlineStr">
        <is>
          <t>Real</t>
        </is>
      </c>
      <c r="P1569" t="inlineStr">
        <is>
          <t>Pago</t>
        </is>
      </c>
      <c r="Q1569" t="inlineStr">
        <is>
          <t>03/2026</t>
        </is>
      </c>
      <c r="R1569" t="n">
        <v>0</v>
      </c>
    </row>
    <row r="1570">
      <c r="A1570" t="n">
        <v>222602</v>
      </c>
      <c r="B1570" t="inlineStr">
        <is>
          <t>Arcos</t>
        </is>
      </c>
      <c r="C1570" t="inlineStr">
        <is>
          <t>RENATA DIAS PERRONI</t>
        </is>
      </c>
      <c r="D1570" t="inlineStr">
        <is>
          <t>34</t>
        </is>
      </c>
      <c r="E1570" s="550" t="n">
        <v>46082</v>
      </c>
      <c r="F1570" s="550" t="n">
        <v>46122</v>
      </c>
      <c r="G1570" t="inlineStr">
        <is>
          <t>Gorjeta</t>
        </is>
      </c>
      <c r="H1570" t="inlineStr">
        <is>
          <t xml:space="preserve">  -  Comissões e Gorjeta</t>
        </is>
      </c>
      <c r="I1570" t="inlineStr">
        <is>
          <t>GORJETA REFERENTE AO PERÍODO 22/02/2026 A 21/03/2026</t>
        </is>
      </c>
      <c r="J1570" t="n">
        <v>-2263</v>
      </c>
      <c r="K1570" t="n">
        <v>-2263</v>
      </c>
      <c r="M1570" t="inlineStr">
        <is>
          <t>HOSTESS</t>
        </is>
      </c>
      <c r="N1570" t="inlineStr">
        <is>
          <t xml:space="preserve">  - Hostess</t>
        </is>
      </c>
      <c r="O1570" t="inlineStr">
        <is>
          <t>Real</t>
        </is>
      </c>
      <c r="P1570" t="inlineStr">
        <is>
          <t>Pago</t>
        </is>
      </c>
      <c r="Q1570" t="inlineStr">
        <is>
          <t>03/2026</t>
        </is>
      </c>
      <c r="R1570" t="n">
        <v>0</v>
      </c>
    </row>
    <row r="1571">
      <c r="A1571" t="n">
        <v>214105</v>
      </c>
      <c r="B1571" t="inlineStr">
        <is>
          <t>Arcos</t>
        </is>
      </c>
      <c r="C1571" t="inlineStr">
        <is>
          <t>GILVANIA DE SOUZA LAURENCIO</t>
        </is>
      </c>
      <c r="D1571" t="inlineStr">
        <is>
          <t>6</t>
        </is>
      </c>
      <c r="E1571" s="550" t="n">
        <v>46082</v>
      </c>
      <c r="F1571" s="550" t="n">
        <v>46122</v>
      </c>
      <c r="G1571" t="inlineStr">
        <is>
          <t>Mão de Obra - PJ</t>
        </is>
      </c>
      <c r="H1571" t="inlineStr">
        <is>
          <t>MDO PJ Fixo</t>
        </is>
      </c>
      <c r="I1571" t="inlineStr">
        <is>
          <t xml:space="preserve">SALÁRIO PJ </t>
        </is>
      </c>
      <c r="J1571" t="n">
        <v>-3400</v>
      </c>
      <c r="K1571" t="n">
        <v>-3400</v>
      </c>
      <c r="M1571" t="inlineStr">
        <is>
          <t>CHEFE DE COZINHA</t>
        </is>
      </c>
      <c r="N1571" t="inlineStr">
        <is>
          <t xml:space="preserve">  - Chefe de Cozinha</t>
        </is>
      </c>
      <c r="O1571" t="inlineStr">
        <is>
          <t>Real</t>
        </is>
      </c>
      <c r="P1571" t="inlineStr">
        <is>
          <t>Pago</t>
        </is>
      </c>
      <c r="Q1571" t="inlineStr">
        <is>
          <t>03/2026</t>
        </is>
      </c>
      <c r="R1571" t="n">
        <v>0</v>
      </c>
    </row>
    <row r="1572">
      <c r="A1572" t="n">
        <v>213337</v>
      </c>
      <c r="B1572" t="inlineStr">
        <is>
          <t>Arcos</t>
        </is>
      </c>
      <c r="C1572" t="inlineStr">
        <is>
          <t xml:space="preserve">FELIPE DEMETRIO DE SOUSA </t>
        </is>
      </c>
      <c r="D1572" t="inlineStr">
        <is>
          <t>25680 032026</t>
        </is>
      </c>
      <c r="E1572" s="550" t="n">
        <v>46082</v>
      </c>
      <c r="F1572" s="550" t="n">
        <v>46091</v>
      </c>
      <c r="G1572" t="inlineStr">
        <is>
          <t>Mão de Obra - Benefícios</t>
        </is>
      </c>
      <c r="H1572" t="inlineStr">
        <is>
          <t xml:space="preserve">  -  Vale-transporte</t>
        </is>
      </c>
      <c r="I1572" t="inlineStr">
        <is>
          <t>NOVO ADMITIDO COMP. 03/2026</t>
        </is>
      </c>
      <c r="J1572" t="n">
        <v>-256.8</v>
      </c>
      <c r="K1572" t="n">
        <v>-256.8</v>
      </c>
      <c r="O1572" t="inlineStr">
        <is>
          <t>Real</t>
        </is>
      </c>
      <c r="P1572" t="inlineStr">
        <is>
          <t>Pago</t>
        </is>
      </c>
      <c r="Q1572" t="inlineStr">
        <is>
          <t>03/2026</t>
        </is>
      </c>
      <c r="R1572" t="n">
        <v>0</v>
      </c>
    </row>
    <row r="1573">
      <c r="A1573" t="n">
        <v>213314</v>
      </c>
      <c r="B1573" t="inlineStr">
        <is>
          <t>Arcos</t>
        </is>
      </c>
      <c r="C1573" t="inlineStr">
        <is>
          <t>ESTAFF SOLUCOES TECNOLOGICAS DE AGENCIAMENTO LTDA</t>
        </is>
      </c>
      <c r="D1573" t="inlineStr">
        <is>
          <t>755581172</t>
        </is>
      </c>
      <c r="E1573" s="550" t="n">
        <v>46082</v>
      </c>
      <c r="F1573" s="550" t="n">
        <v>46093</v>
      </c>
      <c r="G1573" t="inlineStr">
        <is>
          <t>Mão de Obra - Extra</t>
        </is>
      </c>
      <c r="H1573" t="inlineStr">
        <is>
          <t>Mão de Obra Extra</t>
        </is>
      </c>
      <c r="I1573" t="inlineStr">
        <is>
          <t>MAO DE OBRA EXTRA THEATRO - PERIODO 01/03 - 03/2026</t>
        </is>
      </c>
      <c r="J1573" t="n">
        <v>-2310</v>
      </c>
      <c r="K1573" t="n">
        <v>-2310</v>
      </c>
      <c r="O1573" t="inlineStr">
        <is>
          <t>Real</t>
        </is>
      </c>
      <c r="P1573" t="inlineStr">
        <is>
          <t>Pago</t>
        </is>
      </c>
      <c r="Q1573" t="inlineStr">
        <is>
          <t>03/2026</t>
        </is>
      </c>
      <c r="R1573" t="n">
        <v>0</v>
      </c>
    </row>
    <row r="1574">
      <c r="A1574" t="n">
        <v>213311</v>
      </c>
      <c r="B1574" t="inlineStr">
        <is>
          <t>Arcos</t>
        </is>
      </c>
      <c r="C1574" t="inlineStr">
        <is>
          <t>ESTAFF SOLUCOES TECNOLOGICAS DE AGENCIAMENTO LTDA</t>
        </is>
      </c>
      <c r="D1574" t="inlineStr">
        <is>
          <t>755233913</t>
        </is>
      </c>
      <c r="E1574" s="550" t="n">
        <v>46082</v>
      </c>
      <c r="F1574" s="550" t="n">
        <v>46092</v>
      </c>
      <c r="G1574" t="inlineStr">
        <is>
          <t>Mão de Obra - Extra</t>
        </is>
      </c>
      <c r="H1574" t="inlineStr">
        <is>
          <t>Mão de Obra Extra</t>
        </is>
      </c>
      <c r="I1574" t="inlineStr">
        <is>
          <t>MAO DE OBRA EXTRA - PERIODO 01/03 - 03/2026</t>
        </is>
      </c>
      <c r="J1574" t="n">
        <v>-2510</v>
      </c>
      <c r="K1574" t="n">
        <v>-2510</v>
      </c>
      <c r="O1574" t="inlineStr">
        <is>
          <t>Real</t>
        </is>
      </c>
      <c r="P1574" t="inlineStr">
        <is>
          <t>Pago</t>
        </is>
      </c>
      <c r="Q1574" t="inlineStr">
        <is>
          <t>03/2026</t>
        </is>
      </c>
      <c r="R1574" t="n">
        <v>0</v>
      </c>
    </row>
    <row r="1575">
      <c r="A1575" t="n">
        <v>199427</v>
      </c>
      <c r="B1575" t="inlineStr">
        <is>
          <t>Arcos</t>
        </is>
      </c>
      <c r="C1575" t="inlineStr">
        <is>
          <t>PJ 00492024 - ISABELLA FERNANDES GOMES</t>
        </is>
      </c>
      <c r="D1575" t="inlineStr">
        <is>
          <t>79</t>
        </is>
      </c>
      <c r="E1575" s="550" t="n">
        <v>46082</v>
      </c>
      <c r="F1575" s="550" t="n">
        <v>46122</v>
      </c>
      <c r="G1575" t="inlineStr">
        <is>
          <t>Mão de Obra - PJ</t>
        </is>
      </c>
      <c r="H1575" t="inlineStr">
        <is>
          <t>MDO PJ Fixo</t>
        </is>
      </c>
      <c r="I1575" t="inlineStr">
        <is>
          <t xml:space="preserve">SALÁRIO PJ </t>
        </is>
      </c>
      <c r="J1575" t="n">
        <v>-1800</v>
      </c>
      <c r="K1575" t="n">
        <v>-1800</v>
      </c>
      <c r="M1575" t="inlineStr">
        <is>
          <t>ANALISTA FINANCEIRO DO SQUAD</t>
        </is>
      </c>
      <c r="N1575" t="inlineStr">
        <is>
          <t xml:space="preserve">  - Squad</t>
        </is>
      </c>
      <c r="O1575" t="inlineStr">
        <is>
          <t>Real</t>
        </is>
      </c>
      <c r="P1575" t="inlineStr">
        <is>
          <t>Pago</t>
        </is>
      </c>
      <c r="Q1575" t="inlineStr">
        <is>
          <t>03/2026</t>
        </is>
      </c>
      <c r="R1575" t="n">
        <v>0</v>
      </c>
    </row>
    <row r="1576">
      <c r="A1576" t="n">
        <v>199525</v>
      </c>
      <c r="B1576" t="inlineStr">
        <is>
          <t>Arcos</t>
        </is>
      </c>
      <c r="C1576" t="inlineStr">
        <is>
          <t>RENATA DIAS PERRONI</t>
        </is>
      </c>
      <c r="D1576" t="inlineStr">
        <is>
          <t>30</t>
        </is>
      </c>
      <c r="E1576" s="550" t="n">
        <v>46082</v>
      </c>
      <c r="F1576" s="550" t="n">
        <v>46122</v>
      </c>
      <c r="G1576" t="inlineStr">
        <is>
          <t>Mão de Obra - PJ</t>
        </is>
      </c>
      <c r="H1576" t="inlineStr">
        <is>
          <t>MDO PJ Fixo</t>
        </is>
      </c>
      <c r="I1576" t="inlineStr">
        <is>
          <t>SALÁRIO PJ</t>
        </is>
      </c>
      <c r="J1576" t="n">
        <v>-3100</v>
      </c>
      <c r="K1576" t="n">
        <v>-3100</v>
      </c>
      <c r="M1576" t="inlineStr">
        <is>
          <t>HOSTESS</t>
        </is>
      </c>
      <c r="N1576" t="inlineStr">
        <is>
          <t xml:space="preserve">  - Hostess</t>
        </is>
      </c>
      <c r="O1576" t="inlineStr">
        <is>
          <t>Real</t>
        </is>
      </c>
      <c r="P1576" t="inlineStr">
        <is>
          <t>Pago</t>
        </is>
      </c>
      <c r="Q1576" t="inlineStr">
        <is>
          <t>03/2026</t>
        </is>
      </c>
      <c r="R1576" t="n">
        <v>0</v>
      </c>
    </row>
    <row r="1577">
      <c r="A1577" t="n">
        <v>209602</v>
      </c>
      <c r="B1577" t="inlineStr">
        <is>
          <t>Arcos</t>
        </is>
      </c>
      <c r="C1577" t="inlineStr">
        <is>
          <t>SHEILA ALVES DA SILVA</t>
        </is>
      </c>
      <c r="D1577" t="inlineStr">
        <is>
          <t>100953 032026</t>
        </is>
      </c>
      <c r="E1577" s="550" t="n">
        <v>46082</v>
      </c>
      <c r="F1577" s="550" t="n">
        <v>46087</v>
      </c>
      <c r="G1577" t="inlineStr">
        <is>
          <t>Mão de Obra - Encargos e Provisões</t>
        </is>
      </c>
      <c r="H1577" t="inlineStr">
        <is>
          <t xml:space="preserve">  -  Férias</t>
        </is>
      </c>
      <c r="I1577" t="inlineStr">
        <is>
          <t>03/2026 - FÉRIAS SALDO DE 06 DIAS - INÍCIO EM 10/03/2026.</t>
        </is>
      </c>
      <c r="J1577" t="n">
        <v>-1009.53</v>
      </c>
      <c r="K1577" t="n">
        <v>-1009.53</v>
      </c>
      <c r="O1577" t="inlineStr">
        <is>
          <t>Real</t>
        </is>
      </c>
      <c r="P1577" t="inlineStr">
        <is>
          <t>Pago</t>
        </is>
      </c>
      <c r="Q1577" t="inlineStr">
        <is>
          <t>03/2026</t>
        </is>
      </c>
      <c r="R1577" t="n">
        <v>0</v>
      </c>
    </row>
    <row r="1578">
      <c r="A1578" t="n">
        <v>198583</v>
      </c>
      <c r="B1578" t="inlineStr">
        <is>
          <t>Arcos</t>
        </is>
      </c>
      <c r="C1578" t="inlineStr">
        <is>
          <t>AMANDA FUCCIA DE SOUZA</t>
        </is>
      </c>
      <c r="D1578" t="inlineStr">
        <is>
          <t>97</t>
        </is>
      </c>
      <c r="E1578" s="550" t="n">
        <v>46082</v>
      </c>
      <c r="F1578" s="550" t="n">
        <v>46091</v>
      </c>
      <c r="G1578" t="inlineStr">
        <is>
          <t>Manutenção</t>
        </is>
      </c>
      <c r="H1578" t="inlineStr">
        <is>
          <t>Decoração/Paisagismo e Jardinagem</t>
        </is>
      </c>
      <c r="I1578" t="inlineStr">
        <is>
          <t xml:space="preserve">PAISAGISMO/JARDINAGEM - BOTANICA </t>
        </is>
      </c>
      <c r="J1578" t="n">
        <v>-2450</v>
      </c>
      <c r="K1578" t="n">
        <v>-2450</v>
      </c>
      <c r="O1578" t="inlineStr">
        <is>
          <t>Real</t>
        </is>
      </c>
      <c r="P1578" t="inlineStr">
        <is>
          <t>Pago</t>
        </is>
      </c>
      <c r="Q1578" t="inlineStr">
        <is>
          <t>03/2026</t>
        </is>
      </c>
      <c r="R1578" t="n">
        <v>0</v>
      </c>
    </row>
    <row r="1579">
      <c r="A1579" t="n">
        <v>199477</v>
      </c>
      <c r="B1579" t="inlineStr">
        <is>
          <t>Arcos</t>
        </is>
      </c>
      <c r="C1579" t="inlineStr">
        <is>
          <t>PJ 00392023 - LUANY SANTOS DA SILVA</t>
        </is>
      </c>
      <c r="D1579" t="inlineStr">
        <is>
          <t>35</t>
        </is>
      </c>
      <c r="E1579" s="550" t="n">
        <v>46082</v>
      </c>
      <c r="F1579" s="550" t="n">
        <v>46122</v>
      </c>
      <c r="G1579" t="inlineStr">
        <is>
          <t>Mão de Obra - PJ</t>
        </is>
      </c>
      <c r="H1579" t="inlineStr">
        <is>
          <t>MDO PJ Fixo</t>
        </is>
      </c>
      <c r="I1579" t="inlineStr">
        <is>
          <t xml:space="preserve">SALÁRIO PJ </t>
        </is>
      </c>
      <c r="J1579" t="n">
        <v>-3850</v>
      </c>
      <c r="K1579" t="n">
        <v>-3850</v>
      </c>
      <c r="M1579" t="inlineStr">
        <is>
          <t>ADMINISTRATIVO</t>
        </is>
      </c>
      <c r="N1579" t="inlineStr">
        <is>
          <t xml:space="preserve">  - Administrativa</t>
        </is>
      </c>
      <c r="O1579" t="inlineStr">
        <is>
          <t>Real</t>
        </is>
      </c>
      <c r="P1579" t="inlineStr">
        <is>
          <t>Pago</t>
        </is>
      </c>
      <c r="Q1579" t="inlineStr">
        <is>
          <t>03/2026</t>
        </is>
      </c>
      <c r="R1579" t="n">
        <v>0</v>
      </c>
    </row>
    <row r="1580">
      <c r="A1580" t="n">
        <v>199465</v>
      </c>
      <c r="B1580" t="inlineStr">
        <is>
          <t>Arcos</t>
        </is>
      </c>
      <c r="C1580" t="inlineStr">
        <is>
          <t xml:space="preserve">PJ 00452023 LAISA ROCHA LARANGEIRA </t>
        </is>
      </c>
      <c r="D1580" t="inlineStr">
        <is>
          <t>107</t>
        </is>
      </c>
      <c r="E1580" s="550" t="n">
        <v>46082</v>
      </c>
      <c r="F1580" s="550" t="n">
        <v>46122</v>
      </c>
      <c r="G1580" t="inlineStr">
        <is>
          <t>Mão de Obra - PJ</t>
        </is>
      </c>
      <c r="H1580" t="inlineStr">
        <is>
          <t>MDO PJ Fixo</t>
        </is>
      </c>
      <c r="I1580" t="inlineStr">
        <is>
          <t xml:space="preserve">SALÁRIO PJ </t>
        </is>
      </c>
      <c r="J1580" t="n">
        <v>-3200</v>
      </c>
      <c r="K1580" t="n">
        <v>-3200</v>
      </c>
      <c r="M1580" t="inlineStr">
        <is>
          <t>ASSISTENTE DE MARKETING DO SQUAD</t>
        </is>
      </c>
      <c r="N1580" t="inlineStr">
        <is>
          <t xml:space="preserve">  - Squad</t>
        </is>
      </c>
      <c r="O1580" t="inlineStr">
        <is>
          <t>Real</t>
        </is>
      </c>
      <c r="P1580" t="inlineStr">
        <is>
          <t>Pago</t>
        </is>
      </c>
      <c r="Q1580" t="inlineStr">
        <is>
          <t>03/2026</t>
        </is>
      </c>
      <c r="R1580" t="n">
        <v>0</v>
      </c>
    </row>
    <row r="1581">
      <c r="A1581" t="n">
        <v>199365</v>
      </c>
      <c r="B1581" t="inlineStr">
        <is>
          <t>Arcos</t>
        </is>
      </c>
      <c r="C1581" t="inlineStr">
        <is>
          <t>ALISSON MARCELO DOS SANTOS OLIVEIRA</t>
        </is>
      </c>
      <c r="D1581" t="inlineStr">
        <is>
          <t>32</t>
        </is>
      </c>
      <c r="E1581" s="550" t="n">
        <v>46082</v>
      </c>
      <c r="F1581" s="550" t="n">
        <v>46122</v>
      </c>
      <c r="G1581" t="inlineStr">
        <is>
          <t>Mão de Obra - PJ</t>
        </is>
      </c>
      <c r="H1581" t="inlineStr">
        <is>
          <t>MDO PJ Fixo</t>
        </is>
      </c>
      <c r="I1581" t="inlineStr">
        <is>
          <t xml:space="preserve">SALÁRIO PJ </t>
        </is>
      </c>
      <c r="J1581" t="n">
        <v>-4200</v>
      </c>
      <c r="K1581" t="n">
        <v>-4200</v>
      </c>
      <c r="M1581" t="inlineStr">
        <is>
          <t>COORDENADOR</t>
        </is>
      </c>
      <c r="N1581" t="inlineStr">
        <is>
          <t xml:space="preserve">  - Coordenador</t>
        </is>
      </c>
      <c r="O1581" t="inlineStr">
        <is>
          <t>Real</t>
        </is>
      </c>
      <c r="P1581" t="inlineStr">
        <is>
          <t>Pago</t>
        </is>
      </c>
      <c r="Q1581" t="inlineStr">
        <is>
          <t>03/2026</t>
        </is>
      </c>
      <c r="R1581" t="n">
        <v>0</v>
      </c>
    </row>
    <row r="1582">
      <c r="A1582" t="n">
        <v>199377</v>
      </c>
      <c r="B1582" t="inlineStr">
        <is>
          <t>Arcos</t>
        </is>
      </c>
      <c r="C1582" t="inlineStr">
        <is>
          <t xml:space="preserve">PJ 00482024  BARBARA SARMENTO ABIB </t>
        </is>
      </c>
      <c r="D1582" t="inlineStr">
        <is>
          <t>58</t>
        </is>
      </c>
      <c r="E1582" s="550" t="n">
        <v>46082</v>
      </c>
      <c r="F1582" s="550" t="n">
        <v>46122</v>
      </c>
      <c r="G1582" t="inlineStr">
        <is>
          <t>Mão de Obra - PJ</t>
        </is>
      </c>
      <c r="H1582" t="inlineStr">
        <is>
          <t>MDO PJ Fixo</t>
        </is>
      </c>
      <c r="I1582" t="inlineStr">
        <is>
          <t xml:space="preserve">SALÁRIO PJ </t>
        </is>
      </c>
      <c r="J1582" t="n">
        <v>-4000</v>
      </c>
      <c r="K1582" t="n">
        <v>-4000</v>
      </c>
      <c r="M1582" t="inlineStr">
        <is>
          <t>SUB CHEFE DE COZINHA</t>
        </is>
      </c>
      <c r="N1582" t="inlineStr">
        <is>
          <t xml:space="preserve">  - Sub Chefe de Cozinha</t>
        </is>
      </c>
      <c r="O1582" t="inlineStr">
        <is>
          <t>Real</t>
        </is>
      </c>
      <c r="P1582" t="inlineStr">
        <is>
          <t>Pago</t>
        </is>
      </c>
      <c r="Q1582" t="inlineStr">
        <is>
          <t>03/2026</t>
        </is>
      </c>
      <c r="R1582" t="n">
        <v>0</v>
      </c>
    </row>
    <row r="1583">
      <c r="A1583" t="n">
        <v>199389</v>
      </c>
      <c r="B1583" t="inlineStr">
        <is>
          <t>Arcos</t>
        </is>
      </c>
      <c r="C1583" t="inlineStr">
        <is>
          <t>DAIANY LOPES BONFIM</t>
        </is>
      </c>
      <c r="D1583" t="inlineStr">
        <is>
          <t>20</t>
        </is>
      </c>
      <c r="E1583" s="550" t="n">
        <v>46082</v>
      </c>
      <c r="F1583" s="550" t="n">
        <v>46122</v>
      </c>
      <c r="G1583" t="inlineStr">
        <is>
          <t>Mão de Obra - PJ</t>
        </is>
      </c>
      <c r="H1583" t="inlineStr">
        <is>
          <t>MDO PJ Fixo</t>
        </is>
      </c>
      <c r="I1583" t="inlineStr">
        <is>
          <t xml:space="preserve">SALÁRIO PJ </t>
        </is>
      </c>
      <c r="J1583" t="n">
        <v>-3100</v>
      </c>
      <c r="K1583" t="n">
        <v>-3100</v>
      </c>
      <c r="M1583" t="inlineStr">
        <is>
          <t>HOSTESS</t>
        </is>
      </c>
      <c r="N1583" t="inlineStr">
        <is>
          <t xml:space="preserve">  - Hostess</t>
        </is>
      </c>
      <c r="O1583" t="inlineStr">
        <is>
          <t>Real</t>
        </is>
      </c>
      <c r="P1583" t="inlineStr">
        <is>
          <t>Pago</t>
        </is>
      </c>
      <c r="Q1583" t="inlineStr">
        <is>
          <t>03/2026</t>
        </is>
      </c>
      <c r="R1583" t="n">
        <v>0</v>
      </c>
    </row>
    <row r="1584">
      <c r="A1584" t="n">
        <v>199402</v>
      </c>
      <c r="B1584" t="inlineStr">
        <is>
          <t>Arcos</t>
        </is>
      </c>
      <c r="C1584" t="inlineStr">
        <is>
          <t>FELIPE FERREIRA FRANCA 36496185832</t>
        </is>
      </c>
      <c r="D1584" t="inlineStr">
        <is>
          <t>84</t>
        </is>
      </c>
      <c r="E1584" s="550" t="n">
        <v>46082</v>
      </c>
      <c r="F1584" s="550" t="n">
        <v>46122</v>
      </c>
      <c r="G1584" t="inlineStr">
        <is>
          <t>Mão de Obra - PJ</t>
        </is>
      </c>
      <c r="H1584" t="inlineStr">
        <is>
          <t>MDO PJ Fixo</t>
        </is>
      </c>
      <c r="I1584" t="inlineStr">
        <is>
          <t xml:space="preserve">SALÁRIO PJ </t>
        </is>
      </c>
      <c r="J1584" t="n">
        <v>-10000</v>
      </c>
      <c r="K1584" t="n">
        <v>-10000</v>
      </c>
      <c r="M1584" t="inlineStr">
        <is>
          <t>LIDER DE SQUAD</t>
        </is>
      </c>
      <c r="N1584" t="inlineStr">
        <is>
          <t xml:space="preserve">  - Squad</t>
        </is>
      </c>
      <c r="O1584" t="inlineStr">
        <is>
          <t>Real</t>
        </is>
      </c>
      <c r="P1584" t="inlineStr">
        <is>
          <t>Pago</t>
        </is>
      </c>
      <c r="Q1584" t="inlineStr">
        <is>
          <t>03/2026</t>
        </is>
      </c>
      <c r="R1584" t="n">
        <v>0</v>
      </c>
    </row>
    <row r="1585">
      <c r="A1585" t="n">
        <v>199501</v>
      </c>
      <c r="B1585" t="inlineStr">
        <is>
          <t>Arcos</t>
        </is>
      </c>
      <c r="C1585" t="inlineStr">
        <is>
          <t>MARIA EDUARDA RAMOS DE SOUSA</t>
        </is>
      </c>
      <c r="D1585" t="inlineStr">
        <is>
          <t>87</t>
        </is>
      </c>
      <c r="E1585" s="550" t="n">
        <v>46082</v>
      </c>
      <c r="F1585" s="550" t="n">
        <v>46122</v>
      </c>
      <c r="G1585" t="inlineStr">
        <is>
          <t>Mão de Obra - PJ</t>
        </is>
      </c>
      <c r="H1585" t="inlineStr">
        <is>
          <t>MDO PJ Fixo</t>
        </is>
      </c>
      <c r="I1585" t="inlineStr">
        <is>
          <t xml:space="preserve">SALÁRIO PJ </t>
        </is>
      </c>
      <c r="J1585" t="n">
        <v>-4000</v>
      </c>
      <c r="K1585" t="n">
        <v>-4000</v>
      </c>
      <c r="M1585" t="inlineStr">
        <is>
          <t>ANALISTA EXECUTIVA DE EVENTOS</t>
        </is>
      </c>
      <c r="N1585" t="inlineStr">
        <is>
          <t>MDO Terceirizada - Eventos</t>
        </is>
      </c>
      <c r="O1585" t="inlineStr">
        <is>
          <t>Real</t>
        </is>
      </c>
      <c r="P1585" t="inlineStr">
        <is>
          <t>Pago</t>
        </is>
      </c>
      <c r="Q1585" t="inlineStr">
        <is>
          <t>03/2026</t>
        </is>
      </c>
      <c r="R1585" t="n">
        <v>0</v>
      </c>
    </row>
    <row r="1586">
      <c r="A1586" t="n">
        <v>199452</v>
      </c>
      <c r="B1586" t="inlineStr">
        <is>
          <t>Arcos</t>
        </is>
      </c>
      <c r="C1586" t="inlineStr">
        <is>
          <t>PUXURI CONSULTORIA LTDA</t>
        </is>
      </c>
      <c r="D1586" t="inlineStr">
        <is>
          <t>143</t>
        </is>
      </c>
      <c r="E1586" s="550" t="n">
        <v>46082</v>
      </c>
      <c r="F1586" s="550" t="n">
        <v>46122</v>
      </c>
      <c r="G1586" t="inlineStr">
        <is>
          <t>Mão de Obra - PJ</t>
        </is>
      </c>
      <c r="H1586" t="inlineStr">
        <is>
          <t>MDO PJ Fixo</t>
        </is>
      </c>
      <c r="I1586" t="inlineStr">
        <is>
          <t xml:space="preserve">SALÁRIO PJ </t>
        </is>
      </c>
      <c r="J1586" t="n">
        <v>-6000</v>
      </c>
      <c r="K1586" t="n">
        <v>-6000</v>
      </c>
      <c r="M1586" t="inlineStr">
        <is>
          <t>CHEFE EXECUTIVO DE COZINHA</t>
        </is>
      </c>
      <c r="N1586" t="inlineStr">
        <is>
          <t xml:space="preserve">  - Squad</t>
        </is>
      </c>
      <c r="O1586" t="inlineStr">
        <is>
          <t>Real</t>
        </is>
      </c>
      <c r="P1586" t="inlineStr">
        <is>
          <t>Pago</t>
        </is>
      </c>
      <c r="Q1586" t="inlineStr">
        <is>
          <t>03/2026</t>
        </is>
      </c>
      <c r="R1586" t="n">
        <v>0</v>
      </c>
    </row>
    <row r="1587">
      <c r="A1587" t="n">
        <v>199439</v>
      </c>
      <c r="B1587" t="inlineStr">
        <is>
          <t>Arcos</t>
        </is>
      </c>
      <c r="C1587" t="inlineStr">
        <is>
          <t>PJ 00352023 - JESSICA IZABEL DE SOUZA</t>
        </is>
      </c>
      <c r="D1587" t="inlineStr">
        <is>
          <t>115</t>
        </is>
      </c>
      <c r="E1587" s="550" t="n">
        <v>46082</v>
      </c>
      <c r="F1587" s="550" t="n">
        <v>46122</v>
      </c>
      <c r="G1587" t="inlineStr">
        <is>
          <t>Mão de Obra - PJ</t>
        </is>
      </c>
      <c r="H1587" t="inlineStr">
        <is>
          <t>MDO PJ Fixo</t>
        </is>
      </c>
      <c r="I1587" t="inlineStr">
        <is>
          <t xml:space="preserve">SALÁRIO PJ </t>
        </is>
      </c>
      <c r="J1587" t="n">
        <v>-1250</v>
      </c>
      <c r="K1587" t="n">
        <v>-1250</v>
      </c>
      <c r="M1587" t="inlineStr">
        <is>
          <t>ANALISTA FINANCEIRO DO SQUAD</t>
        </is>
      </c>
      <c r="N1587" t="inlineStr">
        <is>
          <t xml:space="preserve">  - Squad</t>
        </is>
      </c>
      <c r="O1587" t="inlineStr">
        <is>
          <t>Real</t>
        </is>
      </c>
      <c r="P1587" t="inlineStr">
        <is>
          <t>Pago</t>
        </is>
      </c>
      <c r="Q1587" t="inlineStr">
        <is>
          <t>03/2026</t>
        </is>
      </c>
      <c r="R1587" t="n">
        <v>0</v>
      </c>
    </row>
    <row r="1588">
      <c r="A1588" t="n">
        <v>217147</v>
      </c>
      <c r="B1588" t="inlineStr">
        <is>
          <t>Arcos</t>
        </is>
      </c>
      <c r="C1588" t="inlineStr">
        <is>
          <t>GUSTAVO LIMA MOLINA</t>
        </is>
      </c>
      <c r="D1588" t="inlineStr">
        <is>
          <t>373763 032026</t>
        </is>
      </c>
      <c r="E1588" s="550" t="n">
        <v>46082</v>
      </c>
      <c r="F1588" s="550" t="n">
        <v>46106</v>
      </c>
      <c r="G1588" t="inlineStr">
        <is>
          <t>Mão de Obra - Encargos e Provisões</t>
        </is>
      </c>
      <c r="H1588" t="inlineStr">
        <is>
          <t xml:space="preserve">  -  Multa Rescisória</t>
        </is>
      </c>
      <c r="I1588" t="inlineStr">
        <is>
          <t xml:space="preserve">03/2026 - MULTA FGTS </t>
        </is>
      </c>
      <c r="J1588" t="n">
        <v>-3737.63</v>
      </c>
      <c r="K1588" t="n">
        <v>-3737.63</v>
      </c>
      <c r="O1588" t="inlineStr">
        <is>
          <t>Real</t>
        </is>
      </c>
      <c r="P1588" t="inlineStr">
        <is>
          <t>Pago</t>
        </is>
      </c>
      <c r="Q1588" t="inlineStr">
        <is>
          <t>03/2026</t>
        </is>
      </c>
      <c r="R1588" t="n">
        <v>0</v>
      </c>
    </row>
    <row r="1589">
      <c r="A1589" t="n">
        <v>205046</v>
      </c>
      <c r="B1589" t="inlineStr">
        <is>
          <t>Arcos</t>
        </is>
      </c>
      <c r="C1589" t="inlineStr">
        <is>
          <t>PJ 43960118000174 - DIEGO OLIVEIRA SANTANA</t>
        </is>
      </c>
      <c r="D1589" t="inlineStr">
        <is>
          <t>75</t>
        </is>
      </c>
      <c r="E1589" s="550" t="n">
        <v>46082</v>
      </c>
      <c r="F1589" s="550" t="n">
        <v>46122</v>
      </c>
      <c r="G1589" t="inlineStr">
        <is>
          <t>Mão de Obra - PJ</t>
        </is>
      </c>
      <c r="H1589" t="inlineStr">
        <is>
          <t>MDO PJ Fixo</t>
        </is>
      </c>
      <c r="I1589" t="inlineStr">
        <is>
          <t xml:space="preserve">SALÁRIO PJ </t>
        </is>
      </c>
      <c r="J1589" t="n">
        <v>-3100</v>
      </c>
      <c r="K1589" t="n">
        <v>-3100</v>
      </c>
      <c r="M1589" t="inlineStr">
        <is>
          <t>HOSTESS</t>
        </is>
      </c>
      <c r="N1589" t="inlineStr">
        <is>
          <t xml:space="preserve">  - Hostess</t>
        </is>
      </c>
      <c r="O1589" t="inlineStr">
        <is>
          <t>Real</t>
        </is>
      </c>
      <c r="P1589" t="inlineStr">
        <is>
          <t>Pago</t>
        </is>
      </c>
      <c r="Q1589" t="inlineStr">
        <is>
          <t>03/2026</t>
        </is>
      </c>
      <c r="R1589" t="n">
        <v>0</v>
      </c>
    </row>
    <row r="1590">
      <c r="A1590" t="n">
        <v>217146</v>
      </c>
      <c r="B1590" t="inlineStr">
        <is>
          <t>Arcos</t>
        </is>
      </c>
      <c r="C1590" t="inlineStr">
        <is>
          <t>GUSTAVO LIMA MOLINA</t>
        </is>
      </c>
      <c r="D1590" t="inlineStr">
        <is>
          <t>1375926 032026</t>
        </is>
      </c>
      <c r="E1590" s="550" t="n">
        <v>46082</v>
      </c>
      <c r="F1590" s="550" t="n">
        <v>46106</v>
      </c>
      <c r="G1590" t="inlineStr">
        <is>
          <t>Mão de Obra - Encargos e Provisões</t>
        </is>
      </c>
      <c r="H1590" t="inlineStr">
        <is>
          <t xml:space="preserve">  -  Rescisão</t>
        </is>
      </c>
      <c r="I1590" t="inlineStr">
        <is>
          <t>03/2026 - AVISO PRÉVIO INDENIZADO - 17/03/2026</t>
        </is>
      </c>
      <c r="J1590" t="n">
        <v>-13759.26</v>
      </c>
      <c r="K1590" t="n">
        <v>-13759.26</v>
      </c>
      <c r="O1590" t="inlineStr">
        <is>
          <t>Real</t>
        </is>
      </c>
      <c r="P1590" t="inlineStr">
        <is>
          <t>Pago</t>
        </is>
      </c>
      <c r="Q1590" t="inlineStr">
        <is>
          <t>03/2026</t>
        </is>
      </c>
      <c r="R1590" t="n">
        <v>0</v>
      </c>
    </row>
    <row r="1591">
      <c r="A1591" t="n">
        <v>219866</v>
      </c>
      <c r="B1591" t="inlineStr">
        <is>
          <t>Arcos</t>
        </is>
      </c>
      <c r="C1591" t="inlineStr">
        <is>
          <t>RD GESTAO E SISTEMAS S.A.</t>
        </is>
      </c>
      <c r="D1591" t="inlineStr">
        <is>
          <t>RP0032026</t>
        </is>
      </c>
      <c r="E1591" s="550" t="n">
        <v>46082</v>
      </c>
      <c r="F1591" s="550" t="n">
        <v>46138</v>
      </c>
      <c r="G1591" t="inlineStr">
        <is>
          <t>Marketing</t>
        </is>
      </c>
      <c r="H1591" t="inlineStr">
        <is>
          <t>Ferramentas de Marketing</t>
        </is>
      </c>
      <c r="I1591" t="inlineStr">
        <is>
          <t>DISPARO DE EMAILS (REEMBOLSO FACUNDO) - 03/2026</t>
        </is>
      </c>
      <c r="J1591" t="n">
        <v>-1034.45</v>
      </c>
      <c r="K1591" t="n">
        <v>-1034.45</v>
      </c>
      <c r="O1591" t="inlineStr">
        <is>
          <t>Real</t>
        </is>
      </c>
      <c r="P1591" t="inlineStr">
        <is>
          <t>Pago</t>
        </is>
      </c>
      <c r="Q1591" t="inlineStr">
        <is>
          <t>03/2026</t>
        </is>
      </c>
      <c r="R1591" t="n">
        <v>0</v>
      </c>
    </row>
    <row r="1592">
      <c r="A1592" t="n">
        <v>219693</v>
      </c>
      <c r="B1592" t="inlineStr">
        <is>
          <t>Arcos</t>
        </is>
      </c>
      <c r="C1592" t="inlineStr">
        <is>
          <t>PRESHH ALUGUEL DE MAQUINAS LTDA</t>
        </is>
      </c>
      <c r="D1592" t="inlineStr">
        <is>
          <t>106</t>
        </is>
      </c>
      <c r="E1592" s="550" t="n">
        <v>46082</v>
      </c>
      <c r="F1592" s="550" t="n">
        <v>46108</v>
      </c>
      <c r="G1592" t="inlineStr">
        <is>
          <t>Utilidades</t>
        </is>
      </c>
      <c r="H1592" t="inlineStr">
        <is>
          <t>Material de Consumo - Gelo/ Gas CO2/ Carvao /Velas</t>
        </is>
      </c>
      <c r="I1592" t="inlineStr">
        <is>
          <t>REPOSICAO DE GAS - 1 CILINDRO - 02/2026</t>
        </is>
      </c>
      <c r="J1592" t="n">
        <v>-198</v>
      </c>
      <c r="K1592" t="n">
        <v>-198</v>
      </c>
      <c r="O1592" t="inlineStr">
        <is>
          <t>Real</t>
        </is>
      </c>
      <c r="P1592" t="inlineStr">
        <is>
          <t>Pago</t>
        </is>
      </c>
      <c r="Q1592" t="inlineStr">
        <is>
          <t>03/2026</t>
        </is>
      </c>
      <c r="R1592" t="n">
        <v>0</v>
      </c>
    </row>
    <row r="1593">
      <c r="A1593" t="n">
        <v>219608</v>
      </c>
      <c r="B1593" t="inlineStr">
        <is>
          <t>Arcos</t>
        </is>
      </c>
      <c r="C1593" t="inlineStr">
        <is>
          <t>CEM ENGENHARIA DA MANUTENCAO LTDA</t>
        </is>
      </c>
      <c r="D1593" t="inlineStr">
        <is>
          <t>2975</t>
        </is>
      </c>
      <c r="E1593" s="550" t="n">
        <v>46082</v>
      </c>
      <c r="F1593" s="550" t="n">
        <v>46125</v>
      </c>
      <c r="G1593" t="inlineStr">
        <is>
          <t>Manutenção</t>
        </is>
      </c>
      <c r="H1593" t="inlineStr">
        <is>
          <t>Material de Manutenção</t>
        </is>
      </c>
      <c r="I1593" t="inlineStr">
        <is>
          <t>FLEXIVEL METAL - 03/2026</t>
        </is>
      </c>
      <c r="J1593" t="n">
        <v>-370</v>
      </c>
      <c r="K1593" t="n">
        <v>-370</v>
      </c>
      <c r="O1593" t="inlineStr">
        <is>
          <t>Real</t>
        </is>
      </c>
      <c r="P1593" t="inlineStr">
        <is>
          <t>Pago</t>
        </is>
      </c>
      <c r="Q1593" t="inlineStr">
        <is>
          <t>03/2026</t>
        </is>
      </c>
      <c r="R1593" t="n">
        <v>0</v>
      </c>
    </row>
    <row r="1594">
      <c r="A1594" t="n">
        <v>199587</v>
      </c>
      <c r="B1594" t="inlineStr">
        <is>
          <t>Arcos</t>
        </is>
      </c>
      <c r="C1594" t="inlineStr">
        <is>
          <t>VICTOR ALE DE LIMA SOARES GONÇALVES</t>
        </is>
      </c>
      <c r="D1594" t="inlineStr">
        <is>
          <t>12</t>
        </is>
      </c>
      <c r="E1594" s="550" t="n">
        <v>46082</v>
      </c>
      <c r="F1594" s="550" t="n">
        <v>46122</v>
      </c>
      <c r="G1594" t="inlineStr">
        <is>
          <t>Mão de Obra - PJ</t>
        </is>
      </c>
      <c r="H1594" t="inlineStr">
        <is>
          <t>MDO PJ Fixo</t>
        </is>
      </c>
      <c r="I1594" t="inlineStr">
        <is>
          <t>SALÁRIO PJ</t>
        </is>
      </c>
      <c r="J1594" t="n">
        <v>-4200</v>
      </c>
      <c r="K1594" t="n">
        <v>-4200</v>
      </c>
      <c r="M1594" t="inlineStr">
        <is>
          <t>COORDENADOR</t>
        </is>
      </c>
      <c r="N1594" t="inlineStr">
        <is>
          <t xml:space="preserve">  - Coordenador</t>
        </is>
      </c>
      <c r="O1594" t="inlineStr">
        <is>
          <t>Real</t>
        </is>
      </c>
      <c r="P1594" t="inlineStr">
        <is>
          <t>Pago</t>
        </is>
      </c>
      <c r="Q1594" t="inlineStr">
        <is>
          <t>03/2026</t>
        </is>
      </c>
      <c r="R1594" t="n">
        <v>0</v>
      </c>
    </row>
    <row r="1595">
      <c r="A1595" t="n">
        <v>222055</v>
      </c>
      <c r="B1595" t="inlineStr">
        <is>
          <t>Arcos</t>
        </is>
      </c>
      <c r="C1595" t="inlineStr">
        <is>
          <t>ZIGPAY LTDAS -ME</t>
        </is>
      </c>
      <c r="E1595" s="550" t="n">
        <v>46082</v>
      </c>
      <c r="F1595" s="550" t="n">
        <v>46082</v>
      </c>
      <c r="G1595" t="inlineStr">
        <is>
          <t>Informática e TI</t>
        </is>
      </c>
      <c r="H1595" t="inlineStr">
        <is>
          <t>Sistemas Gerais - Operacionais</t>
        </is>
      </c>
      <c r="I1595" t="inlineStr">
        <is>
          <t>Z0101 - Aluguel de 36 SmartPOS a 20,00 cada (86dyf0aet)</t>
        </is>
      </c>
      <c r="J1595" t="n">
        <v>-720</v>
      </c>
      <c r="K1595" t="n">
        <v>-720</v>
      </c>
      <c r="O1595" t="inlineStr">
        <is>
          <t>Real</t>
        </is>
      </c>
      <c r="P1595" t="inlineStr">
        <is>
          <t>Pago</t>
        </is>
      </c>
      <c r="Q1595" t="inlineStr">
        <is>
          <t>03/2026</t>
        </is>
      </c>
      <c r="R1595" t="n">
        <v>0</v>
      </c>
    </row>
    <row r="1596">
      <c r="A1596" t="n">
        <v>222054</v>
      </c>
      <c r="B1596" t="inlineStr">
        <is>
          <t>Arcos</t>
        </is>
      </c>
      <c r="C1596" t="inlineStr">
        <is>
          <t>ZIGPAY LTDAS -ME</t>
        </is>
      </c>
      <c r="E1596" s="550" t="n">
        <v>46082</v>
      </c>
      <c r="F1596" s="550" t="n">
        <v>46083</v>
      </c>
      <c r="G1596" t="inlineStr">
        <is>
          <t>Informática e TI</t>
        </is>
      </c>
      <c r="H1596" t="inlineStr">
        <is>
          <t>Sistemas Gerais - Operacionais</t>
        </is>
      </c>
      <c r="I1596" t="inlineStr">
        <is>
          <t>Taxa de Sistema</t>
        </is>
      </c>
      <c r="J1596" t="n">
        <v>-70.12</v>
      </c>
      <c r="K1596" t="n">
        <v>-70.12</v>
      </c>
      <c r="O1596" t="inlineStr">
        <is>
          <t>Real</t>
        </is>
      </c>
      <c r="P1596" t="inlineStr">
        <is>
          <t>Pago</t>
        </is>
      </c>
      <c r="Q1596" t="inlineStr">
        <is>
          <t>03/2026</t>
        </is>
      </c>
      <c r="R1596" t="n">
        <v>0</v>
      </c>
    </row>
    <row r="1597">
      <c r="A1597" t="n">
        <v>222056</v>
      </c>
      <c r="B1597" t="inlineStr">
        <is>
          <t>Arcos</t>
        </is>
      </c>
      <c r="C1597" t="inlineStr">
        <is>
          <t>ZIGPAY LTDAS -ME</t>
        </is>
      </c>
      <c r="E1597" s="550" t="n">
        <v>46082</v>
      </c>
      <c r="F1597" s="550" t="n">
        <v>46082</v>
      </c>
      <c r="G1597" t="inlineStr">
        <is>
          <t>Informática e TI</t>
        </is>
      </c>
      <c r="H1597" t="inlineStr">
        <is>
          <t>Sistemas Gerais - Operacionais</t>
        </is>
      </c>
      <c r="I1597" t="inlineStr">
        <is>
          <t>Z0101 - 2 Totens Cashless</t>
        </is>
      </c>
      <c r="J1597" t="n">
        <v>-600</v>
      </c>
      <c r="K1597" t="n">
        <v>-600</v>
      </c>
      <c r="O1597" t="inlineStr">
        <is>
          <t>Real</t>
        </is>
      </c>
      <c r="P1597" t="inlineStr">
        <is>
          <t>Pago</t>
        </is>
      </c>
      <c r="Q1597" t="inlineStr">
        <is>
          <t>03/2026</t>
        </is>
      </c>
      <c r="R1597" t="n">
        <v>0</v>
      </c>
    </row>
    <row r="1598">
      <c r="A1598" t="n">
        <v>216026</v>
      </c>
      <c r="B1598" t="inlineStr">
        <is>
          <t>Arcos</t>
        </is>
      </c>
      <c r="C1598" t="inlineStr">
        <is>
          <t>AMANDA FUCCIA DE SOUZA</t>
        </is>
      </c>
      <c r="D1598" t="inlineStr">
        <is>
          <t>100</t>
        </is>
      </c>
      <c r="E1598" s="550" t="n">
        <v>46082</v>
      </c>
      <c r="F1598" s="550" t="n">
        <v>46097</v>
      </c>
      <c r="G1598" t="inlineStr">
        <is>
          <t>Manutenção</t>
        </is>
      </c>
      <c r="H1598" t="inlineStr">
        <is>
          <t>Decoração/Paisagismo e Jardinagem</t>
        </is>
      </c>
      <c r="I1598" t="inlineStr">
        <is>
          <t>PAISAGISMO/JARDINAGEM - BOTANICA - DIFERENCA DO REAJUSTE</t>
        </is>
      </c>
      <c r="J1598" t="n">
        <v>-563</v>
      </c>
      <c r="K1598" t="n">
        <v>-563</v>
      </c>
      <c r="O1598" t="inlineStr">
        <is>
          <t>Real</t>
        </is>
      </c>
      <c r="P1598" t="inlineStr">
        <is>
          <t>Pago</t>
        </is>
      </c>
      <c r="Q1598" t="inlineStr">
        <is>
          <t>03/2026</t>
        </is>
      </c>
      <c r="R1598" t="n">
        <v>0</v>
      </c>
    </row>
    <row r="1599">
      <c r="A1599" t="n">
        <v>221665</v>
      </c>
      <c r="B1599" t="inlineStr">
        <is>
          <t>Arcos</t>
        </is>
      </c>
      <c r="C1599" t="inlineStr">
        <is>
          <t>PJ 00172021 - MATHEUS MONTEIRO ALMEIDA</t>
        </is>
      </c>
      <c r="D1599" t="inlineStr">
        <is>
          <t>73</t>
        </is>
      </c>
      <c r="E1599" s="550" t="n">
        <v>46082</v>
      </c>
      <c r="F1599" s="550" t="n">
        <v>46122</v>
      </c>
      <c r="G1599" t="inlineStr">
        <is>
          <t>Mão de Obra - PJ</t>
        </is>
      </c>
      <c r="H1599" t="inlineStr">
        <is>
          <t>MDO PJ Fixo</t>
        </is>
      </c>
      <c r="I1599" t="inlineStr">
        <is>
          <t>SALÁRIO PJ - SUBGERENTE</t>
        </is>
      </c>
      <c r="J1599" t="n">
        <v>-5100</v>
      </c>
      <c r="K1599" t="n">
        <v>-5100</v>
      </c>
      <c r="M1599" t="inlineStr">
        <is>
          <t>COORDENADOR</t>
        </is>
      </c>
      <c r="N1599" t="inlineStr">
        <is>
          <t xml:space="preserve">  - Coordenador</t>
        </is>
      </c>
      <c r="O1599" t="inlineStr">
        <is>
          <t>Real</t>
        </is>
      </c>
      <c r="P1599" t="inlineStr">
        <is>
          <t>Pago</t>
        </is>
      </c>
      <c r="Q1599" t="inlineStr">
        <is>
          <t>03/2026</t>
        </is>
      </c>
      <c r="R1599" t="n">
        <v>0</v>
      </c>
    </row>
    <row r="1600">
      <c r="A1600" t="n">
        <v>216027</v>
      </c>
      <c r="B1600" t="inlineStr">
        <is>
          <t>Arcos</t>
        </is>
      </c>
      <c r="C1600" t="inlineStr">
        <is>
          <t>ESTAFF SOLUCOES TECNOLOGICAS DE AGENCIAMENTO LTDA</t>
        </is>
      </c>
      <c r="D1600" t="inlineStr">
        <is>
          <t>761350816</t>
        </is>
      </c>
      <c r="E1600" s="550" t="n">
        <v>46082</v>
      </c>
      <c r="F1600" s="550" t="n">
        <v>46100</v>
      </c>
      <c r="G1600" t="inlineStr">
        <is>
          <t>Mão de Obra - Extra</t>
        </is>
      </c>
      <c r="H1600" t="inlineStr">
        <is>
          <t>Mão de Obra Extra</t>
        </is>
      </c>
      <c r="I1600" t="inlineStr">
        <is>
          <t>MAO DE OBRA EXTRA THEATRO - PERIODO 02/03 A 08/03 - 03/2026</t>
        </is>
      </c>
      <c r="J1600" t="n">
        <v>-8470</v>
      </c>
      <c r="K1600" t="n">
        <v>-8470</v>
      </c>
      <c r="O1600" t="inlineStr">
        <is>
          <t>Real</t>
        </is>
      </c>
      <c r="P1600" t="inlineStr">
        <is>
          <t>Pago</t>
        </is>
      </c>
      <c r="Q1600" t="inlineStr">
        <is>
          <t>03/2026</t>
        </is>
      </c>
      <c r="R1600" t="n">
        <v>0</v>
      </c>
    </row>
    <row r="1601">
      <c r="A1601" t="n">
        <v>216028</v>
      </c>
      <c r="B1601" t="inlineStr">
        <is>
          <t>Arcos</t>
        </is>
      </c>
      <c r="C1601" t="inlineStr">
        <is>
          <t>ESTAFF SOLUCOES TECNOLOGICAS DE AGENCIAMENTO LTDA</t>
        </is>
      </c>
      <c r="D1601" t="inlineStr">
        <is>
          <t>761048641</t>
        </is>
      </c>
      <c r="E1601" s="550" t="n">
        <v>46082</v>
      </c>
      <c r="F1601" s="550" t="n">
        <v>46099</v>
      </c>
      <c r="G1601" t="inlineStr">
        <is>
          <t>Mão de Obra - Extra</t>
        </is>
      </c>
      <c r="H1601" t="inlineStr">
        <is>
          <t>Mão de Obra Extra</t>
        </is>
      </c>
      <c r="I1601" t="inlineStr">
        <is>
          <t>MAO DE OBRA EXTRA - PERIODO 02/03 A 08/03 - 03/2026</t>
        </is>
      </c>
      <c r="J1601" t="n">
        <v>-26334</v>
      </c>
      <c r="K1601" t="n">
        <v>-26334</v>
      </c>
      <c r="O1601" t="inlineStr">
        <is>
          <t>Real</t>
        </is>
      </c>
      <c r="P1601" t="inlineStr">
        <is>
          <t>Pago</t>
        </is>
      </c>
      <c r="Q1601" t="inlineStr">
        <is>
          <t>03/2026</t>
        </is>
      </c>
      <c r="R1601" t="n">
        <v>0</v>
      </c>
    </row>
    <row r="1602">
      <c r="A1602" t="n">
        <v>200210</v>
      </c>
      <c r="B1602" t="inlineStr">
        <is>
          <t>Arcos</t>
        </is>
      </c>
      <c r="C1602" t="inlineStr">
        <is>
          <t>PJ 59349478000174</t>
        </is>
      </c>
      <c r="D1602" t="inlineStr">
        <is>
          <t>3</t>
        </is>
      </c>
      <c r="E1602" s="550" t="n">
        <v>46082</v>
      </c>
      <c r="F1602" s="550" t="n">
        <v>46122</v>
      </c>
      <c r="G1602" t="inlineStr">
        <is>
          <t>Mão de Obra - PJ</t>
        </is>
      </c>
      <c r="H1602" t="inlineStr">
        <is>
          <t>MDO PJ Fixo</t>
        </is>
      </c>
      <c r="I1602" t="inlineStr">
        <is>
          <t>SALÁRIO PJ</t>
        </is>
      </c>
      <c r="J1602" t="n">
        <v>-2980.56</v>
      </c>
      <c r="K1602" t="n">
        <v>-2980.56</v>
      </c>
      <c r="M1602" t="inlineStr">
        <is>
          <t>COORDENADOR</t>
        </is>
      </c>
      <c r="N1602" t="inlineStr">
        <is>
          <t xml:space="preserve">  - Coordenador</t>
        </is>
      </c>
      <c r="O1602" t="inlineStr">
        <is>
          <t>Real</t>
        </is>
      </c>
      <c r="P1602" t="inlineStr">
        <is>
          <t>Pago</t>
        </is>
      </c>
      <c r="Q1602" t="inlineStr">
        <is>
          <t>03/2026</t>
        </is>
      </c>
      <c r="R1602" t="n">
        <v>0</v>
      </c>
    </row>
    <row r="1603">
      <c r="A1603" t="n">
        <v>218018</v>
      </c>
      <c r="B1603" t="inlineStr">
        <is>
          <t>Arcos</t>
        </is>
      </c>
      <c r="C1603" t="inlineStr">
        <is>
          <t>NEON ALEXANDRE LTDA</t>
        </is>
      </c>
      <c r="D1603" t="inlineStr">
        <is>
          <t>82</t>
        </is>
      </c>
      <c r="E1603" s="550" t="n">
        <v>46082</v>
      </c>
      <c r="F1603" s="550" t="n">
        <v>46104</v>
      </c>
      <c r="G1603" t="inlineStr">
        <is>
          <t>Investimento - CAPEX</t>
        </is>
      </c>
      <c r="H1603" t="inlineStr">
        <is>
          <t>Investimento - Mobiliário e Decoração</t>
        </is>
      </c>
      <c r="I1603" t="inlineStr">
        <is>
          <t>INSTALACAO E MONTAGEM LED AMARELO - 02/2026</t>
        </is>
      </c>
      <c r="J1603" t="n">
        <v>-350</v>
      </c>
      <c r="K1603" t="n">
        <v>-350</v>
      </c>
      <c r="O1603" t="inlineStr">
        <is>
          <t>Real</t>
        </is>
      </c>
      <c r="P1603" t="inlineStr">
        <is>
          <t>Pago</t>
        </is>
      </c>
      <c r="Q1603" t="inlineStr">
        <is>
          <t>03/2026</t>
        </is>
      </c>
      <c r="R1603" t="n">
        <v>0</v>
      </c>
    </row>
    <row r="1604">
      <c r="A1604" t="n">
        <v>199575</v>
      </c>
      <c r="B1604" t="inlineStr">
        <is>
          <t>Arcos</t>
        </is>
      </c>
      <c r="C1604" t="inlineStr">
        <is>
          <t>PJ 00092021 - VANESSA FERREIRA DEL SANTO</t>
        </is>
      </c>
      <c r="D1604" t="inlineStr">
        <is>
          <t>314</t>
        </is>
      </c>
      <c r="E1604" s="550" t="n">
        <v>46082</v>
      </c>
      <c r="F1604" s="550" t="n">
        <v>46122</v>
      </c>
      <c r="G1604" t="inlineStr">
        <is>
          <t>Mão de Obra - PJ</t>
        </is>
      </c>
      <c r="H1604" t="inlineStr">
        <is>
          <t>MDO PJ Fixo</t>
        </is>
      </c>
      <c r="I1604" t="inlineStr">
        <is>
          <t>SALÁRIO PJ</t>
        </is>
      </c>
      <c r="J1604" t="n">
        <v>-3000</v>
      </c>
      <c r="K1604" t="n">
        <v>-3000</v>
      </c>
      <c r="M1604" t="inlineStr">
        <is>
          <t>GERENTE FINANCEIRO DO SQUAD</t>
        </is>
      </c>
      <c r="N1604" t="inlineStr">
        <is>
          <t xml:space="preserve">  - Squad</t>
        </is>
      </c>
      <c r="O1604" t="inlineStr">
        <is>
          <t>Real</t>
        </is>
      </c>
      <c r="P1604" t="inlineStr">
        <is>
          <t>Pago</t>
        </is>
      </c>
      <c r="Q1604" t="inlineStr">
        <is>
          <t>03/2026</t>
        </is>
      </c>
      <c r="R1604" t="n">
        <v>0</v>
      </c>
    </row>
    <row r="1605">
      <c r="A1605" t="n">
        <v>199551</v>
      </c>
      <c r="B1605" t="inlineStr">
        <is>
          <t>Arcos</t>
        </is>
      </c>
      <c r="C1605" t="inlineStr">
        <is>
          <t>PJ 55774785000141</t>
        </is>
      </c>
      <c r="D1605" t="inlineStr">
        <is>
          <t>86</t>
        </is>
      </c>
      <c r="E1605" s="550" t="n">
        <v>46082</v>
      </c>
      <c r="F1605" s="550" t="n">
        <v>46122</v>
      </c>
      <c r="G1605" t="inlineStr">
        <is>
          <t>Mão de Obra - PJ</t>
        </is>
      </c>
      <c r="H1605" t="inlineStr">
        <is>
          <t>MDO PJ Fixo</t>
        </is>
      </c>
      <c r="I1605" t="inlineStr">
        <is>
          <t>SALÁRIO PJ</t>
        </is>
      </c>
      <c r="J1605" t="n">
        <v>-1125</v>
      </c>
      <c r="K1605" t="n">
        <v>-1125</v>
      </c>
      <c r="M1605" t="inlineStr">
        <is>
          <t>ANALISTA DE COMPRAS DO SQUAD</t>
        </is>
      </c>
      <c r="N1605" t="inlineStr">
        <is>
          <t xml:space="preserve">  - Squad</t>
        </is>
      </c>
      <c r="O1605" t="inlineStr">
        <is>
          <t>Real</t>
        </is>
      </c>
      <c r="P1605" t="inlineStr">
        <is>
          <t>Pago</t>
        </is>
      </c>
      <c r="Q1605" t="inlineStr">
        <is>
          <t>03/2026</t>
        </is>
      </c>
      <c r="R1605" t="n">
        <v>0</v>
      </c>
    </row>
    <row r="1606">
      <c r="A1606" t="n">
        <v>199539</v>
      </c>
      <c r="B1606" t="inlineStr">
        <is>
          <t>Arcos</t>
        </is>
      </c>
      <c r="C1606" t="inlineStr">
        <is>
          <t>PJ 00132021 - TELES DE ALMEIDA PINTO</t>
        </is>
      </c>
      <c r="D1606" t="inlineStr">
        <is>
          <t>51</t>
        </is>
      </c>
      <c r="E1606" s="550" t="n">
        <v>46082</v>
      </c>
      <c r="F1606" s="550" t="n">
        <v>46122</v>
      </c>
      <c r="G1606" t="inlineStr">
        <is>
          <t>Mão de Obra - PJ</t>
        </is>
      </c>
      <c r="H1606" t="inlineStr">
        <is>
          <t>MDO PJ Fixo</t>
        </is>
      </c>
      <c r="I1606" t="inlineStr">
        <is>
          <t xml:space="preserve">  SALÁRIO PJ</t>
        </is>
      </c>
      <c r="J1606" t="n">
        <v>-5000</v>
      </c>
      <c r="K1606" t="n">
        <v>-5000</v>
      </c>
      <c r="M1606" t="inlineStr">
        <is>
          <t>CHEFE DE BAR SQUAD</t>
        </is>
      </c>
      <c r="N1606" t="inlineStr">
        <is>
          <t xml:space="preserve">  - Squad</t>
        </is>
      </c>
      <c r="O1606" t="inlineStr">
        <is>
          <t>Real</t>
        </is>
      </c>
      <c r="P1606" t="inlineStr">
        <is>
          <t>Pago</t>
        </is>
      </c>
      <c r="Q1606" t="inlineStr">
        <is>
          <t>03/2026</t>
        </is>
      </c>
      <c r="R1606" t="n">
        <v>0</v>
      </c>
    </row>
    <row r="1607">
      <c r="A1607" t="n">
        <v>219200</v>
      </c>
      <c r="B1607" t="inlineStr">
        <is>
          <t>Arcos</t>
        </is>
      </c>
      <c r="C1607" t="inlineStr">
        <is>
          <t>VALE TRANSPORTE</t>
        </is>
      </c>
      <c r="D1607" t="inlineStr">
        <is>
          <t>6498 032026</t>
        </is>
      </c>
      <c r="E1607" s="550" t="n">
        <v>46082</v>
      </c>
      <c r="F1607" s="550" t="n">
        <v>46106</v>
      </c>
      <c r="G1607" t="inlineStr">
        <is>
          <t>Mão de Obra - Benefícios</t>
        </is>
      </c>
      <c r="H1607" t="inlineStr">
        <is>
          <t xml:space="preserve">  -  Vale-transporte</t>
        </is>
      </c>
      <c r="I1607" t="inlineStr">
        <is>
          <t>COMPLEMENTO COMPLEMENTO COMP. 03/2026</t>
        </is>
      </c>
      <c r="J1607" t="n">
        <v>-64.98</v>
      </c>
      <c r="K1607" t="n">
        <v>-64.98</v>
      </c>
      <c r="O1607" t="inlineStr">
        <is>
          <t>Real</t>
        </is>
      </c>
      <c r="P1607" t="inlineStr">
        <is>
          <t>Pago</t>
        </is>
      </c>
      <c r="Q1607" t="inlineStr">
        <is>
          <t>03/2026</t>
        </is>
      </c>
      <c r="R1607" t="n">
        <v>0</v>
      </c>
    </row>
    <row r="1608">
      <c r="A1608" t="n">
        <v>220578</v>
      </c>
      <c r="B1608" t="inlineStr">
        <is>
          <t>Arcos</t>
        </is>
      </c>
      <c r="C1608" t="inlineStr">
        <is>
          <t>PRESHH ALUGUEL DE MAQUINAS LTDA</t>
        </is>
      </c>
      <c r="D1608" t="inlineStr">
        <is>
          <t>T-38916</t>
        </is>
      </c>
      <c r="E1608" s="550" t="n">
        <v>46082</v>
      </c>
      <c r="F1608" s="550" t="n">
        <v>46121</v>
      </c>
      <c r="G1608" t="inlineStr">
        <is>
          <t>Utilidades</t>
        </is>
      </c>
      <c r="H1608" t="inlineStr">
        <is>
          <t>Material de Consumo - Gelo/ Gas CO2/ Carvao /Velas</t>
        </is>
      </c>
      <c r="I1608" t="inlineStr">
        <is>
          <t>REPOSICAO DE GAS - 03/2026</t>
        </is>
      </c>
      <c r="J1608" t="n">
        <v>-396</v>
      </c>
      <c r="K1608" t="n">
        <v>-396</v>
      </c>
      <c r="O1608" t="inlineStr">
        <is>
          <t>Real</t>
        </is>
      </c>
      <c r="P1608" t="inlineStr">
        <is>
          <t>Pago</t>
        </is>
      </c>
      <c r="Q1608" t="inlineStr">
        <is>
          <t>03/2026</t>
        </is>
      </c>
      <c r="R1608" t="n">
        <v>0</v>
      </c>
    </row>
    <row r="1609">
      <c r="A1609" t="n">
        <v>195103</v>
      </c>
      <c r="B1609" t="inlineStr">
        <is>
          <t>Arcos</t>
        </is>
      </c>
      <c r="C1609" t="inlineStr">
        <is>
          <t>MACHINE SERVICE LTDA</t>
        </is>
      </c>
      <c r="D1609" t="inlineStr">
        <is>
          <t>RP0432026</t>
        </is>
      </c>
      <c r="E1609" s="550" t="n">
        <v>46082</v>
      </c>
      <c r="F1609" s="550" t="n">
        <v>46101</v>
      </c>
      <c r="G1609" t="inlineStr">
        <is>
          <t>Serviços de Terceiros</t>
        </is>
      </c>
      <c r="H1609" t="inlineStr">
        <is>
          <t>Serviços de Segurança</t>
        </is>
      </c>
      <c r="I1609" t="inlineStr">
        <is>
          <t>SERVICO DE SEGURANCA - PERIODO 01/03 A 15/03/2026 - 03/2026</t>
        </is>
      </c>
      <c r="J1609" t="n">
        <v>-9880</v>
      </c>
      <c r="K1609" t="n">
        <v>-9880</v>
      </c>
      <c r="O1609" t="inlineStr">
        <is>
          <t>Real</t>
        </is>
      </c>
      <c r="P1609" t="inlineStr">
        <is>
          <t>Pago</t>
        </is>
      </c>
      <c r="Q1609" t="inlineStr">
        <is>
          <t>03/2026</t>
        </is>
      </c>
      <c r="R1609" t="n">
        <v>0</v>
      </c>
    </row>
    <row r="1610">
      <c r="A1610" t="n">
        <v>195115</v>
      </c>
      <c r="B1610" t="inlineStr">
        <is>
          <t>Arcos</t>
        </is>
      </c>
      <c r="C1610" t="inlineStr">
        <is>
          <t>MACRO CONTABILIDADE E CONSULTORIA LTDA</t>
        </is>
      </c>
      <c r="D1610" t="inlineStr">
        <is>
          <t>10814</t>
        </is>
      </c>
      <c r="E1610" s="550" t="n">
        <v>46082</v>
      </c>
      <c r="F1610" s="550" t="n">
        <v>46096</v>
      </c>
      <c r="G1610" t="inlineStr">
        <is>
          <t>Serviços de Terceiros</t>
        </is>
      </c>
      <c r="H1610" t="inlineStr">
        <is>
          <t>Assessoria Contabil</t>
        </is>
      </c>
      <c r="I1610" t="inlineStr">
        <is>
          <t>M006/24 - MENSALIDADE CONTRATO</t>
        </is>
      </c>
      <c r="J1610" t="n">
        <v>-3139.29</v>
      </c>
      <c r="K1610" t="n">
        <v>-3139.29</v>
      </c>
      <c r="O1610" t="inlineStr">
        <is>
          <t>Real</t>
        </is>
      </c>
      <c r="P1610" t="inlineStr">
        <is>
          <t>Pago</t>
        </is>
      </c>
      <c r="Q1610" t="inlineStr">
        <is>
          <t>03/2026</t>
        </is>
      </c>
      <c r="R1610" t="n">
        <v>0</v>
      </c>
    </row>
    <row r="1611">
      <c r="A1611" t="n">
        <v>195264</v>
      </c>
      <c r="B1611" t="inlineStr">
        <is>
          <t>Arcos</t>
        </is>
      </c>
      <c r="C1611" t="inlineStr">
        <is>
          <t>TELEFONICA BRASIL S/A</t>
        </is>
      </c>
      <c r="D1611" t="inlineStr">
        <is>
          <t>17729 032026</t>
        </is>
      </c>
      <c r="E1611" s="550" t="n">
        <v>46082</v>
      </c>
      <c r="F1611" s="550" t="n">
        <v>46115</v>
      </c>
      <c r="G1611" t="inlineStr">
        <is>
          <t>Informática e TI</t>
        </is>
      </c>
      <c r="H1611" t="inlineStr">
        <is>
          <t>Internet</t>
        </is>
      </c>
      <c r="I1611" t="inlineStr">
        <is>
          <t>INTERNET BOX 100GB EMP 4GB - 03/2026</t>
        </is>
      </c>
      <c r="J1611" t="n">
        <v>-177.29</v>
      </c>
      <c r="K1611" t="n">
        <v>-177.29</v>
      </c>
      <c r="O1611" t="inlineStr">
        <is>
          <t>Real</t>
        </is>
      </c>
      <c r="P1611" t="inlineStr">
        <is>
          <t>Pago</t>
        </is>
      </c>
      <c r="Q1611" t="inlineStr">
        <is>
          <t>03/2026</t>
        </is>
      </c>
      <c r="R1611" t="n">
        <v>0</v>
      </c>
    </row>
    <row r="1612">
      <c r="A1612" t="n">
        <v>192643</v>
      </c>
      <c r="B1612" t="inlineStr">
        <is>
          <t>Arcos</t>
        </is>
      </c>
      <c r="C1612" t="inlineStr">
        <is>
          <t xml:space="preserve">ABRASEL SAO PAULO </t>
        </is>
      </c>
      <c r="D1612" t="inlineStr">
        <is>
          <t>181421</t>
        </is>
      </c>
      <c r="E1612" s="550" t="n">
        <v>46082</v>
      </c>
      <c r="F1612" s="550" t="n">
        <v>46101</v>
      </c>
      <c r="G1612" t="inlineStr">
        <is>
          <t>Serviços de Terceiros</t>
        </is>
      </c>
      <c r="H1612" t="inlineStr">
        <is>
          <t>Assessoria Financeira</t>
        </is>
      </c>
      <c r="I1612" t="inlineStr">
        <is>
          <t xml:space="preserve">ASSESSORIA GERAL - MENSALIDADE ABRASEL - 03/2026
</t>
        </is>
      </c>
      <c r="J1612" t="n">
        <v>-185</v>
      </c>
      <c r="K1612" t="n">
        <v>-185</v>
      </c>
      <c r="O1612" t="inlineStr">
        <is>
          <t>Real</t>
        </is>
      </c>
      <c r="P1612" t="inlineStr">
        <is>
          <t>Pago</t>
        </is>
      </c>
      <c r="Q1612" t="inlineStr">
        <is>
          <t>03/2026</t>
        </is>
      </c>
      <c r="R1612" t="n">
        <v>0</v>
      </c>
    </row>
    <row r="1613">
      <c r="A1613" t="n">
        <v>195163</v>
      </c>
      <c r="B1613" t="inlineStr">
        <is>
          <t>Arcos</t>
        </is>
      </c>
      <c r="C1613" t="inlineStr">
        <is>
          <t>OPUS CONSULTORIA E PESQUISA LTDA</t>
        </is>
      </c>
      <c r="D1613" t="inlineStr">
        <is>
          <t>77</t>
        </is>
      </c>
      <c r="E1613" s="550" t="n">
        <v>46082</v>
      </c>
      <c r="F1613" s="550" t="n">
        <v>46101</v>
      </c>
      <c r="G1613" t="inlineStr">
        <is>
          <t>Serviços de Terceiros</t>
        </is>
      </c>
      <c r="H1613" t="inlineStr">
        <is>
          <t>Assessoria em Geral</t>
        </is>
      </c>
      <c r="I1613" t="inlineStr">
        <is>
          <t>CLIENTE OCULTO - 03/2026</t>
        </is>
      </c>
      <c r="J1613" t="n">
        <v>-300</v>
      </c>
      <c r="K1613" t="n">
        <v>-300</v>
      </c>
      <c r="O1613" t="inlineStr">
        <is>
          <t>Real</t>
        </is>
      </c>
      <c r="P1613" t="inlineStr">
        <is>
          <t>Pago</t>
        </is>
      </c>
      <c r="Q1613" t="inlineStr">
        <is>
          <t>03/2026</t>
        </is>
      </c>
      <c r="R1613" t="n">
        <v>0</v>
      </c>
    </row>
    <row r="1614">
      <c r="A1614" t="n">
        <v>192772</v>
      </c>
      <c r="B1614" t="inlineStr">
        <is>
          <t>Arcos</t>
        </is>
      </c>
      <c r="C1614" t="inlineStr">
        <is>
          <t>EASY ICE SOLUTION LTDA-ME LOCAÇÃO</t>
        </is>
      </c>
      <c r="D1614" t="inlineStr">
        <is>
          <t>10405</t>
        </is>
      </c>
      <c r="E1614" s="550" t="n">
        <v>46082</v>
      </c>
      <c r="F1614" s="550" t="n">
        <v>46127</v>
      </c>
      <c r="G1614" t="inlineStr">
        <is>
          <t>Locação de Equipamentos</t>
        </is>
      </c>
      <c r="H1614" t="inlineStr">
        <is>
          <t>Locações de Equipamentos - Operacionais</t>
        </is>
      </c>
      <c r="I1614" t="inlineStr">
        <is>
          <t xml:space="preserve">LOCACAO DE EQUIPAMENTOS - 3 MAQUINAS DE GELO </t>
        </is>
      </c>
      <c r="J1614" t="n">
        <v>-4150</v>
      </c>
      <c r="K1614" t="n">
        <v>-4150</v>
      </c>
      <c r="O1614" t="inlineStr">
        <is>
          <t>Real</t>
        </is>
      </c>
      <c r="P1614" t="inlineStr">
        <is>
          <t>Pago</t>
        </is>
      </c>
      <c r="Q1614" t="inlineStr">
        <is>
          <t>03/2026</t>
        </is>
      </c>
      <c r="R1614" t="n">
        <v>0</v>
      </c>
    </row>
    <row r="1615">
      <c r="A1615" t="n">
        <v>193123</v>
      </c>
      <c r="B1615" t="inlineStr">
        <is>
          <t>Arcos</t>
        </is>
      </c>
      <c r="C1615" t="inlineStr">
        <is>
          <t>INVYE CAPITAL LTDA</t>
        </is>
      </c>
      <c r="D1615" t="inlineStr">
        <is>
          <t>3327</t>
        </is>
      </c>
      <c r="E1615" s="550" t="n">
        <v>46082</v>
      </c>
      <c r="F1615" s="550" t="n">
        <v>46106</v>
      </c>
      <c r="G1615" t="inlineStr">
        <is>
          <t>Serviços de Terceiros</t>
        </is>
      </c>
      <c r="H1615" t="inlineStr">
        <is>
          <t>Assessoria em Geral</t>
        </is>
      </c>
      <c r="I1615" t="inlineStr">
        <is>
          <t>ASSESSORIA GERAL - INVENTARIO - 03/2026</t>
        </is>
      </c>
      <c r="J1615" t="n">
        <v>-1234.13</v>
      </c>
      <c r="K1615" t="n">
        <v>-1234.13</v>
      </c>
      <c r="O1615" t="inlineStr">
        <is>
          <t>Real</t>
        </is>
      </c>
      <c r="P1615" t="inlineStr">
        <is>
          <t>Pago</t>
        </is>
      </c>
      <c r="Q1615" t="inlineStr">
        <is>
          <t>03/2026</t>
        </is>
      </c>
      <c r="R1615" t="n">
        <v>0</v>
      </c>
    </row>
    <row r="1616">
      <c r="A1616" t="n">
        <v>192784</v>
      </c>
      <c r="B1616" t="inlineStr">
        <is>
          <t>Arcos</t>
        </is>
      </c>
      <c r="C1616" t="inlineStr">
        <is>
          <t>ESCRITORIO CENTRAL DE ARRECADACAO E DISTRIBUICAO ECAD</t>
        </is>
      </c>
      <c r="D1616" t="inlineStr">
        <is>
          <t>9022951182</t>
        </is>
      </c>
      <c r="E1616" s="550" t="n">
        <v>46082</v>
      </c>
      <c r="F1616" s="550" t="n">
        <v>46106</v>
      </c>
      <c r="G1616" t="inlineStr">
        <is>
          <t>Custos Artístico Geral</t>
        </is>
      </c>
      <c r="H1616" t="inlineStr">
        <is>
          <t>Taxas e Licenças - Artístico</t>
        </is>
      </c>
      <c r="I1616" t="inlineStr">
        <is>
          <t>LOCACAO DE EQUIPAMENTOS FIXO - ECAD - 03/2026</t>
        </is>
      </c>
      <c r="J1616" t="n">
        <v>-901.4</v>
      </c>
      <c r="K1616" t="n">
        <v>-901.4</v>
      </c>
      <c r="O1616" t="inlineStr">
        <is>
          <t>Real</t>
        </is>
      </c>
      <c r="P1616" t="inlineStr">
        <is>
          <t>Pago</t>
        </is>
      </c>
      <c r="Q1616" t="inlineStr">
        <is>
          <t>03/2026</t>
        </is>
      </c>
      <c r="R1616" t="n">
        <v>0</v>
      </c>
    </row>
    <row r="1617">
      <c r="A1617" t="n">
        <v>195276</v>
      </c>
      <c r="B1617" t="inlineStr">
        <is>
          <t>Arcos</t>
        </is>
      </c>
      <c r="C1617" t="inlineStr">
        <is>
          <t>TELEFONICA BRASIL S/A</t>
        </is>
      </c>
      <c r="D1617" t="inlineStr">
        <is>
          <t xml:space="preserve"> 2035016855</t>
        </is>
      </c>
      <c r="E1617" s="550" t="n">
        <v>46082</v>
      </c>
      <c r="F1617" s="550" t="n">
        <v>46137</v>
      </c>
      <c r="G1617" t="inlineStr">
        <is>
          <t>Informática e TI</t>
        </is>
      </c>
      <c r="H1617" t="inlineStr">
        <is>
          <t>Internet</t>
        </is>
      </c>
      <c r="I1617" t="inlineStr">
        <is>
          <t>INTERNET SPO-816OUH4OFH-013 - NOVA HF BAR E EVENTOS SN LTDA - 03/2026</t>
        </is>
      </c>
      <c r="J1617" t="n">
        <v>-130.53</v>
      </c>
      <c r="K1617" t="n">
        <v>-130.53</v>
      </c>
      <c r="O1617" t="inlineStr">
        <is>
          <t>Real</t>
        </is>
      </c>
      <c r="P1617" t="inlineStr">
        <is>
          <t>Pago</t>
        </is>
      </c>
      <c r="Q1617" t="inlineStr">
        <is>
          <t>03/2026</t>
        </is>
      </c>
      <c r="R1617" t="n">
        <v>0</v>
      </c>
    </row>
    <row r="1618">
      <c r="A1618" t="n">
        <v>195175</v>
      </c>
      <c r="B1618" t="inlineStr">
        <is>
          <t>Arcos</t>
        </is>
      </c>
      <c r="C1618" t="inlineStr">
        <is>
          <t>PORTO SEGURO CIA DE SEGUROS GERAIS</t>
        </is>
      </c>
      <c r="D1618" t="inlineStr">
        <is>
          <t>6869173285</t>
        </is>
      </c>
      <c r="E1618" s="550" t="n">
        <v>46082</v>
      </c>
      <c r="F1618" s="550" t="n">
        <v>46134</v>
      </c>
      <c r="G1618" t="inlineStr">
        <is>
          <t>Mão de Obra - Benefícios</t>
        </is>
      </c>
      <c r="H1618" t="inlineStr">
        <is>
          <t xml:space="preserve">  -  Seguro de Vida</t>
        </is>
      </c>
      <c r="I1618" t="inlineStr">
        <is>
          <t>SEGURO DE VIDA - 22 VIDAS - 03/2026</t>
        </is>
      </c>
      <c r="J1618" t="n">
        <v>-269.77</v>
      </c>
      <c r="K1618" t="n">
        <v>-269.77</v>
      </c>
      <c r="O1618" t="inlineStr">
        <is>
          <t>Real</t>
        </is>
      </c>
      <c r="P1618" t="inlineStr">
        <is>
          <t>Pago</t>
        </is>
      </c>
      <c r="Q1618" t="inlineStr">
        <is>
          <t>03/2026</t>
        </is>
      </c>
      <c r="R1618" t="n">
        <v>0</v>
      </c>
    </row>
    <row r="1619">
      <c r="A1619" t="n">
        <v>192725</v>
      </c>
      <c r="B1619" t="inlineStr">
        <is>
          <t>Arcos</t>
        </is>
      </c>
      <c r="C1619" t="inlineStr">
        <is>
          <t>CULLIGAN SOLUTIONS COMERCIO DE INSUMOS PARA ESCRITORIOS LTDA</t>
        </is>
      </c>
      <c r="D1619" t="inlineStr">
        <is>
          <t>1049029</t>
        </is>
      </c>
      <c r="E1619" s="550" t="n">
        <v>46082</v>
      </c>
      <c r="F1619" s="550" t="n">
        <v>46139</v>
      </c>
      <c r="G1619" t="inlineStr">
        <is>
          <t>Locação de Equipamentos</t>
        </is>
      </c>
      <c r="H1619" t="inlineStr">
        <is>
          <t>Locações de Equipamentos - Operacionais</t>
        </is>
      </c>
      <c r="I1619" t="inlineStr">
        <is>
          <t xml:space="preserve"> LOCACAO DE EQUIPAMENTOS - LOCACAO DE MAQUINA DE AGUA SEMPREPURA - SALAO DOURADO </t>
        </is>
      </c>
      <c r="J1619" t="n">
        <v>-1720</v>
      </c>
      <c r="K1619" t="n">
        <v>-1760.12</v>
      </c>
      <c r="O1619" t="inlineStr">
        <is>
          <t>Real</t>
        </is>
      </c>
      <c r="P1619" t="inlineStr">
        <is>
          <t>Pago</t>
        </is>
      </c>
      <c r="Q1619" t="inlineStr">
        <is>
          <t>03/2026</t>
        </is>
      </c>
      <c r="R1619" t="n">
        <v>0</v>
      </c>
    </row>
    <row r="1620">
      <c r="A1620" t="n">
        <v>193026</v>
      </c>
      <c r="B1620" t="inlineStr">
        <is>
          <t>Arcos</t>
        </is>
      </c>
      <c r="C1620" t="inlineStr">
        <is>
          <t xml:space="preserve">EDIMAR MOURA TARTAGLIONI SERVICOES DE DEDETIZACAO </t>
        </is>
      </c>
      <c r="D1620" t="inlineStr">
        <is>
          <t>683</t>
        </is>
      </c>
      <c r="E1620" s="550" t="n">
        <v>46082</v>
      </c>
      <c r="F1620" s="550" t="n">
        <v>46101</v>
      </c>
      <c r="G1620" t="inlineStr">
        <is>
          <t>Utilidades</t>
        </is>
      </c>
      <c r="H1620" t="inlineStr">
        <is>
          <t>Controle de Pragas</t>
        </is>
      </c>
      <c r="I1620" t="inlineStr">
        <is>
          <t>DEDETIZACAO E CONTROLE DE PRAGAS EXTERNA - 03/2026</t>
        </is>
      </c>
      <c r="J1620" t="n">
        <v>-262</v>
      </c>
      <c r="K1620" t="n">
        <v>-262</v>
      </c>
      <c r="O1620" t="inlineStr">
        <is>
          <t>Real</t>
        </is>
      </c>
      <c r="P1620" t="inlineStr">
        <is>
          <t>Pago</t>
        </is>
      </c>
      <c r="Q1620" t="inlineStr">
        <is>
          <t>03/2026</t>
        </is>
      </c>
      <c r="R1620" t="n">
        <v>0</v>
      </c>
    </row>
    <row r="1621">
      <c r="A1621" t="n">
        <v>195955</v>
      </c>
      <c r="B1621" t="inlineStr">
        <is>
          <t>Arcos</t>
        </is>
      </c>
      <c r="C1621" t="inlineStr">
        <is>
          <t>VALE TRANSPORTE</t>
        </is>
      </c>
      <c r="D1621" t="inlineStr">
        <is>
          <t>525493 032026</t>
        </is>
      </c>
      <c r="E1621" s="550" t="n">
        <v>46082</v>
      </c>
      <c r="F1621" s="550" t="n">
        <v>46081</v>
      </c>
      <c r="G1621" t="inlineStr">
        <is>
          <t>Mão de Obra - Benefícios</t>
        </is>
      </c>
      <c r="H1621" t="inlineStr">
        <is>
          <t xml:space="preserve">  -  Vale-transporte</t>
        </is>
      </c>
      <c r="I1621" t="inlineStr">
        <is>
          <t>VT SP TRANS</t>
        </is>
      </c>
      <c r="J1621" t="n">
        <v>-5254.93</v>
      </c>
      <c r="K1621" t="n">
        <v>-5254.93</v>
      </c>
      <c r="O1621" t="inlineStr">
        <is>
          <t>Real</t>
        </is>
      </c>
      <c r="P1621" t="inlineStr">
        <is>
          <t>Pago</t>
        </is>
      </c>
      <c r="Q1621" t="inlineStr">
        <is>
          <t>03/2026</t>
        </is>
      </c>
      <c r="R1621" t="n">
        <v>0</v>
      </c>
    </row>
    <row r="1622">
      <c r="A1622" t="n">
        <v>195249</v>
      </c>
      <c r="B1622" t="inlineStr">
        <is>
          <t>Arcos</t>
        </is>
      </c>
      <c r="C1622" t="inlineStr">
        <is>
          <t>STAR COPIAS COMERCIO E SERVICOS LTDA</t>
        </is>
      </c>
      <c r="D1622" t="inlineStr">
        <is>
          <t>5247</t>
        </is>
      </c>
      <c r="E1622" s="550" t="n">
        <v>46082</v>
      </c>
      <c r="F1622" s="550" t="n">
        <v>46125</v>
      </c>
      <c r="G1622" t="inlineStr">
        <is>
          <t>Locação de Equipamentos</t>
        </is>
      </c>
      <c r="H1622" t="inlineStr">
        <is>
          <t>Locação de Equipamentos - Informatica e TI</t>
        </is>
      </c>
      <c r="I1622" t="inlineStr">
        <is>
          <t>LOCACAO DE EQUIPAMENTOS - IMPRESSORA - 03/2026</t>
        </is>
      </c>
      <c r="J1622" t="n">
        <v>-262</v>
      </c>
      <c r="K1622" t="n">
        <v>-262</v>
      </c>
      <c r="O1622" t="inlineStr">
        <is>
          <t>Real</t>
        </is>
      </c>
      <c r="P1622" t="inlineStr">
        <is>
          <t>Pago</t>
        </is>
      </c>
      <c r="Q1622" t="inlineStr">
        <is>
          <t>03/2026</t>
        </is>
      </c>
      <c r="R1622" t="n">
        <v>0</v>
      </c>
    </row>
    <row r="1623">
      <c r="A1623" t="n">
        <v>198520</v>
      </c>
      <c r="B1623" t="inlineStr">
        <is>
          <t>Arcos</t>
        </is>
      </c>
      <c r="C1623" t="inlineStr">
        <is>
          <t>SUSTENIDOS ORGANIZACAO SOCIAL DE CULTURA</t>
        </is>
      </c>
      <c r="D1623" t="inlineStr">
        <is>
          <t>RP0172026</t>
        </is>
      </c>
      <c r="E1623" s="550" t="n">
        <v>46082</v>
      </c>
      <c r="F1623" s="550" t="n">
        <v>46122</v>
      </c>
      <c r="G1623" t="inlineStr">
        <is>
          <t>Custo de Ocupação</t>
        </is>
      </c>
      <c r="H1623" t="inlineStr">
        <is>
          <t>Aluguel de Imoveis</t>
        </is>
      </c>
      <c r="I1623" t="inlineStr">
        <is>
          <t>ALUGUEL - BAR DE CIMA E COZINHA - 03/2026</t>
        </is>
      </c>
      <c r="J1623" t="n">
        <v>-16000</v>
      </c>
      <c r="K1623" t="n">
        <v>-16000</v>
      </c>
      <c r="O1623" t="inlineStr">
        <is>
          <t>Real</t>
        </is>
      </c>
      <c r="P1623" t="inlineStr">
        <is>
          <t>Pago</t>
        </is>
      </c>
      <c r="Q1623" t="inlineStr">
        <is>
          <t>03/2026</t>
        </is>
      </c>
      <c r="R1623" t="n">
        <v>0</v>
      </c>
    </row>
    <row r="1624">
      <c r="A1624" t="n">
        <v>195236</v>
      </c>
      <c r="B1624" t="inlineStr">
        <is>
          <t>Arcos</t>
        </is>
      </c>
      <c r="C1624" t="inlineStr">
        <is>
          <t xml:space="preserve">SPOTIFY </t>
        </is>
      </c>
      <c r="D1624" t="inlineStr">
        <is>
          <t>RP0422026</t>
        </is>
      </c>
      <c r="E1624" s="550" t="n">
        <v>46082</v>
      </c>
      <c r="F1624" s="550" t="n">
        <v>46097</v>
      </c>
      <c r="G1624" t="inlineStr">
        <is>
          <t>Informática e TI</t>
        </is>
      </c>
      <c r="H1624" t="inlineStr">
        <is>
          <t>TV por assinatura/musica ambiente</t>
        </is>
      </c>
      <c r="I1624" t="inlineStr">
        <is>
          <t>REEMBOLSO REFERENTE A SPOTIFY DAS CASAS ARCOS E LOVE - 03/2026</t>
        </is>
      </c>
      <c r="J1624" t="n">
        <v>-20.45</v>
      </c>
      <c r="K1624" t="n">
        <v>-20.45</v>
      </c>
      <c r="O1624" t="inlineStr">
        <is>
          <t>Real</t>
        </is>
      </c>
      <c r="P1624" t="inlineStr">
        <is>
          <t>Pago</t>
        </is>
      </c>
      <c r="Q1624" t="inlineStr">
        <is>
          <t>03/2026</t>
        </is>
      </c>
      <c r="R1624" t="n">
        <v>0</v>
      </c>
    </row>
    <row r="1625">
      <c r="A1625" t="n">
        <v>193135</v>
      </c>
      <c r="B1625" t="inlineStr">
        <is>
          <t>Arcos</t>
        </is>
      </c>
      <c r="C1625" t="inlineStr">
        <is>
          <t>LALAMOVE TECNOLOGIA (BRASIL) LTDA</t>
        </is>
      </c>
      <c r="D1625" t="inlineStr">
        <is>
          <t>RP0592026</t>
        </is>
      </c>
      <c r="E1625" s="550" t="n">
        <v>46082</v>
      </c>
      <c r="F1625" s="550" t="n">
        <v>46139</v>
      </c>
      <c r="G1625" t="inlineStr">
        <is>
          <t>Despesas com Transporte / Hospedagem</t>
        </is>
      </c>
      <c r="H1625" t="inlineStr">
        <is>
          <t>Fretes e Carretos</t>
        </is>
      </c>
      <c r="I1625" t="inlineStr">
        <is>
          <t>LALAMOVE - 03/2026</t>
        </is>
      </c>
      <c r="J1625" t="n">
        <v>-340.91</v>
      </c>
      <c r="K1625" t="n">
        <v>-340.91</v>
      </c>
      <c r="O1625" t="inlineStr">
        <is>
          <t>Real</t>
        </is>
      </c>
      <c r="P1625" t="inlineStr">
        <is>
          <t>Pago</t>
        </is>
      </c>
      <c r="Q1625" t="inlineStr">
        <is>
          <t>03/2026</t>
        </is>
      </c>
      <c r="R1625" t="n">
        <v>0</v>
      </c>
    </row>
    <row r="1626">
      <c r="A1626" t="n">
        <v>192742</v>
      </c>
      <c r="B1626" t="inlineStr">
        <is>
          <t>Arcos</t>
        </is>
      </c>
      <c r="C1626" t="inlineStr">
        <is>
          <t>DLOCAL BRASIL PAGAMENTOS LTDA  - DMK</t>
        </is>
      </c>
      <c r="D1626" t="inlineStr">
        <is>
          <t>21161942809</t>
        </is>
      </c>
      <c r="E1626" s="550" t="n">
        <v>46082</v>
      </c>
      <c r="F1626" s="550" t="n">
        <v>46101</v>
      </c>
      <c r="G1626" t="inlineStr">
        <is>
          <t>Marketing</t>
        </is>
      </c>
      <c r="H1626" t="inlineStr">
        <is>
          <t>Publicidade e Propaganda</t>
        </is>
      </c>
      <c r="I1626" t="inlineStr">
        <is>
          <t>FACEBOOK - INVESTIMENTO EM TRAFEGO - 03/2026</t>
        </is>
      </c>
      <c r="J1626" t="n">
        <v>-5000</v>
      </c>
      <c r="K1626" t="n">
        <v>-5000</v>
      </c>
      <c r="O1626" t="inlineStr">
        <is>
          <t>Real</t>
        </is>
      </c>
      <c r="P1626" t="inlineStr">
        <is>
          <t>Pago</t>
        </is>
      </c>
      <c r="Q1626" t="inlineStr">
        <is>
          <t>03/2026</t>
        </is>
      </c>
      <c r="R1626" t="n">
        <v>0</v>
      </c>
    </row>
    <row r="1627">
      <c r="A1627" t="n">
        <v>195186</v>
      </c>
      <c r="B1627" t="inlineStr">
        <is>
          <t>Arcos</t>
        </is>
      </c>
      <c r="C1627" t="inlineStr">
        <is>
          <t>PORTO SEGURO SEGURO SAUDE SA</t>
        </is>
      </c>
      <c r="D1627" t="inlineStr">
        <is>
          <t>4562633631</t>
        </is>
      </c>
      <c r="E1627" s="550" t="n">
        <v>46082</v>
      </c>
      <c r="F1627" s="550" t="n">
        <v>46091</v>
      </c>
      <c r="G1627" t="inlineStr">
        <is>
          <t>Mão de Obra - Benefícios</t>
        </is>
      </c>
      <c r="H1627" t="inlineStr">
        <is>
          <t xml:space="preserve">  -  Assist. Médica</t>
        </is>
      </c>
      <c r="I1627" t="inlineStr">
        <is>
          <t>ASSISTENCIA MEDICA - 03/2026</t>
        </is>
      </c>
      <c r="J1627" t="n">
        <v>-6287.76</v>
      </c>
      <c r="K1627" t="n">
        <v>-6287.76</v>
      </c>
      <c r="O1627" t="inlineStr">
        <is>
          <t>Real</t>
        </is>
      </c>
      <c r="P1627" t="inlineStr">
        <is>
          <t>Pago</t>
        </is>
      </c>
      <c r="Q1627" t="inlineStr">
        <is>
          <t>03/2026</t>
        </is>
      </c>
      <c r="R1627" t="n">
        <v>0</v>
      </c>
    </row>
    <row r="1628">
      <c r="A1628" t="n">
        <v>193162</v>
      </c>
      <c r="B1628" t="inlineStr">
        <is>
          <t>Arcos</t>
        </is>
      </c>
      <c r="C1628" t="inlineStr">
        <is>
          <t>PAULO CESAR MEDEIROS EYEZANIO</t>
        </is>
      </c>
      <c r="D1628" t="inlineStr">
        <is>
          <t>RP0452026</t>
        </is>
      </c>
      <c r="E1628" s="550" t="n">
        <v>46082</v>
      </c>
      <c r="F1628" s="550" t="n">
        <v>46112</v>
      </c>
      <c r="G1628" t="inlineStr">
        <is>
          <t>Serviços de Terceiros</t>
        </is>
      </c>
      <c r="H1628" t="inlineStr">
        <is>
          <t>Assessoria Jurídica</t>
        </is>
      </c>
      <c r="I1628" t="inlineStr">
        <is>
          <t>HONORARIOS ADVOCATICIOS - 03/2026</t>
        </is>
      </c>
      <c r="J1628" t="n">
        <v>-3200</v>
      </c>
      <c r="K1628" t="n">
        <v>-3200</v>
      </c>
      <c r="O1628" t="inlineStr">
        <is>
          <t>Real</t>
        </is>
      </c>
      <c r="P1628" t="inlineStr">
        <is>
          <t>Pago</t>
        </is>
      </c>
      <c r="Q1628" t="inlineStr">
        <is>
          <t>03/2026</t>
        </is>
      </c>
      <c r="R1628" t="n">
        <v>0</v>
      </c>
    </row>
    <row r="1629">
      <c r="A1629" t="n">
        <v>190172</v>
      </c>
      <c r="B1629" t="inlineStr">
        <is>
          <t>Arcos</t>
        </is>
      </c>
      <c r="C1629" t="inlineStr">
        <is>
          <t xml:space="preserve">KAMINO INSTITUICAO DE PAGAMENTO LTDA </t>
        </is>
      </c>
      <c r="D1629" t="inlineStr">
        <is>
          <t>9649</t>
        </is>
      </c>
      <c r="E1629" s="550" t="n">
        <v>46082</v>
      </c>
      <c r="F1629" s="550" t="n">
        <v>46099</v>
      </c>
      <c r="G1629" t="inlineStr">
        <is>
          <t>Despesas Financeiras</t>
        </is>
      </c>
      <c r="H1629" t="inlineStr">
        <is>
          <t>Tarifas Bancárias</t>
        </is>
      </c>
      <c r="I1629" t="inlineStr">
        <is>
          <t xml:space="preserve">(+/-) RECEITAS/ DESPESAS FINANCEIRAS (TARIFA MENSAL TEMPUS KAMINO) - 03/2026
</t>
        </is>
      </c>
      <c r="J1629" t="n">
        <v>-400</v>
      </c>
      <c r="K1629" t="n">
        <v>-400</v>
      </c>
      <c r="O1629" t="inlineStr">
        <is>
          <t>Real</t>
        </is>
      </c>
      <c r="P1629" t="inlineStr">
        <is>
          <t>Pago</t>
        </is>
      </c>
      <c r="Q1629" t="inlineStr">
        <is>
          <t>03/2026</t>
        </is>
      </c>
      <c r="R1629" t="n">
        <v>0</v>
      </c>
    </row>
    <row r="1630">
      <c r="A1630" t="n">
        <v>198548</v>
      </c>
      <c r="B1630" t="inlineStr">
        <is>
          <t>Arcos</t>
        </is>
      </c>
      <c r="C1630" t="inlineStr">
        <is>
          <t>SUSTENIDOS ORGANIZACAO SOCIAL DE CULTURA</t>
        </is>
      </c>
      <c r="D1630" t="inlineStr">
        <is>
          <t>RP0192026</t>
        </is>
      </c>
      <c r="E1630" s="550" t="n">
        <v>46082</v>
      </c>
      <c r="F1630" s="550" t="n">
        <v>46122</v>
      </c>
      <c r="G1630" t="inlineStr">
        <is>
          <t>Utilidades</t>
        </is>
      </c>
      <c r="H1630" t="inlineStr">
        <is>
          <t>Energia Eletrica</t>
        </is>
      </c>
      <c r="I1630" t="inlineStr">
        <is>
          <t>CONSUMO LUZ - RESTAURANTE FIXO - 03/2026</t>
        </is>
      </c>
      <c r="J1630" t="n">
        <v>-2100</v>
      </c>
      <c r="K1630" t="n">
        <v>-2100</v>
      </c>
      <c r="O1630" t="inlineStr">
        <is>
          <t>Real</t>
        </is>
      </c>
      <c r="P1630" t="inlineStr">
        <is>
          <t>Pago</t>
        </is>
      </c>
      <c r="Q1630" t="inlineStr">
        <is>
          <t>03/2026</t>
        </is>
      </c>
      <c r="R1630" t="n">
        <v>0</v>
      </c>
    </row>
    <row r="1631">
      <c r="A1631" t="n">
        <v>195225</v>
      </c>
      <c r="B1631" t="inlineStr">
        <is>
          <t>Arcos</t>
        </is>
      </c>
      <c r="C1631" t="inlineStr">
        <is>
          <t>SOLUCOES TECNICAS AMBIENTAL LTDA - EPP</t>
        </is>
      </c>
      <c r="D1631" t="inlineStr">
        <is>
          <t>17516</t>
        </is>
      </c>
      <c r="E1631" s="550" t="n">
        <v>46082</v>
      </c>
      <c r="F1631" s="550" t="n">
        <v>46140</v>
      </c>
      <c r="G1631" t="inlineStr">
        <is>
          <t>Utilidades</t>
        </is>
      </c>
      <c r="H1631" t="inlineStr">
        <is>
          <t>Coleta de lixo</t>
        </is>
      </c>
      <c r="I1631" t="inlineStr">
        <is>
          <t>COLETA DE LIXO - 03/2026</t>
        </is>
      </c>
      <c r="J1631" t="n">
        <v>-6334.2</v>
      </c>
      <c r="K1631" t="n">
        <v>-6017.49</v>
      </c>
      <c r="O1631" t="inlineStr">
        <is>
          <t>Real</t>
        </is>
      </c>
      <c r="P1631" t="inlineStr">
        <is>
          <t>Pago</t>
        </is>
      </c>
      <c r="Q1631" t="inlineStr">
        <is>
          <t>03/2026</t>
        </is>
      </c>
      <c r="R1631" t="n">
        <v>0</v>
      </c>
    </row>
    <row r="1632">
      <c r="A1632" t="n">
        <v>195151</v>
      </c>
      <c r="B1632" t="inlineStr">
        <is>
          <t>Arcos</t>
        </is>
      </c>
      <c r="C1632" t="inlineStr">
        <is>
          <t xml:space="preserve">AMS TECNOLOGIA &amp; RADIOCOMUNICAÇÃO LTDA ME  </t>
        </is>
      </c>
      <c r="D1632" t="inlineStr">
        <is>
          <t>12024</t>
        </is>
      </c>
      <c r="E1632" s="550" t="n">
        <v>46082</v>
      </c>
      <c r="F1632" s="550" t="n">
        <v>46127</v>
      </c>
      <c r="G1632" t="inlineStr">
        <is>
          <t>Locação de Equipamentos</t>
        </is>
      </c>
      <c r="H1632" t="inlineStr">
        <is>
          <t>Locação de Equipamentos - Informatica e TI</t>
        </is>
      </c>
      <c r="I1632" t="inlineStr">
        <is>
          <t>LOCACAO RADIOS E FONES COMUNICACAO COM THEATRO - 03/2026</t>
        </is>
      </c>
      <c r="J1632" t="n">
        <v>-170</v>
      </c>
      <c r="K1632" t="n">
        <v>-170</v>
      </c>
      <c r="O1632" t="inlineStr">
        <is>
          <t>Real</t>
        </is>
      </c>
      <c r="P1632" t="inlineStr">
        <is>
          <t>Pago</t>
        </is>
      </c>
      <c r="Q1632" t="inlineStr">
        <is>
          <t>03/2026</t>
        </is>
      </c>
      <c r="R1632" t="n">
        <v>0</v>
      </c>
    </row>
    <row r="1633">
      <c r="A1633" t="n">
        <v>193150</v>
      </c>
      <c r="B1633" t="inlineStr">
        <is>
          <t>Arcos</t>
        </is>
      </c>
      <c r="C1633" t="inlineStr">
        <is>
          <t xml:space="preserve">MATEUS SILVEIRA CEZAR </t>
        </is>
      </c>
      <c r="D1633" t="inlineStr">
        <is>
          <t>54</t>
        </is>
      </c>
      <c r="E1633" s="550" t="n">
        <v>46082</v>
      </c>
      <c r="F1633" s="550" t="n">
        <v>46116</v>
      </c>
      <c r="G1633" t="inlineStr">
        <is>
          <t>Marketing</t>
        </is>
      </c>
      <c r="H1633" t="inlineStr">
        <is>
          <t>Produção Gráfica e Material Institucional</t>
        </is>
      </c>
      <c r="I1633" t="inlineStr">
        <is>
          <t>PRODUCAO GRAFICA - CONTRATACAO VIDEOMAKER FIXO - 03/2026</t>
        </is>
      </c>
      <c r="J1633" t="n">
        <v>-1800</v>
      </c>
      <c r="K1633" t="n">
        <v>-1800</v>
      </c>
      <c r="O1633" t="inlineStr">
        <is>
          <t>Real</t>
        </is>
      </c>
      <c r="P1633" t="inlineStr">
        <is>
          <t>Pago</t>
        </is>
      </c>
      <c r="Q1633" t="inlineStr">
        <is>
          <t>03/2026</t>
        </is>
      </c>
      <c r="R1633" t="n">
        <v>0</v>
      </c>
    </row>
    <row r="1634">
      <c r="A1634" t="n">
        <v>198535</v>
      </c>
      <c r="B1634" t="inlineStr">
        <is>
          <t>Arcos</t>
        </is>
      </c>
      <c r="C1634" t="inlineStr">
        <is>
          <t>SUSTENIDOS ORGANIZACAO SOCIAL DE CULTURA</t>
        </is>
      </c>
      <c r="D1634" t="inlineStr">
        <is>
          <t>RP0182026</t>
        </is>
      </c>
      <c r="E1634" s="550" t="n">
        <v>46082</v>
      </c>
      <c r="F1634" s="550" t="n">
        <v>46122</v>
      </c>
      <c r="G1634" t="inlineStr">
        <is>
          <t>Utilidades</t>
        </is>
      </c>
      <c r="H1634" t="inlineStr">
        <is>
          <t>Energia Eletrica</t>
        </is>
      </c>
      <c r="I1634" t="inlineStr">
        <is>
          <t>CONSUMO LUZ - BAR FIXO - 03/2026</t>
        </is>
      </c>
      <c r="J1634" t="n">
        <v>-4500</v>
      </c>
      <c r="K1634" t="n">
        <v>-4500</v>
      </c>
      <c r="O1634" t="inlineStr">
        <is>
          <t>Real</t>
        </is>
      </c>
      <c r="P1634" t="inlineStr">
        <is>
          <t>Pago</t>
        </is>
      </c>
      <c r="Q1634" t="inlineStr">
        <is>
          <t>03/2026</t>
        </is>
      </c>
      <c r="R1634" t="n">
        <v>0</v>
      </c>
    </row>
    <row r="1635">
      <c r="A1635" t="n">
        <v>195199</v>
      </c>
      <c r="B1635" t="inlineStr">
        <is>
          <t>Arcos</t>
        </is>
      </c>
      <c r="C1635" t="inlineStr">
        <is>
          <t>PRESHH ALUGUEL DE MAQUINAS LTDA</t>
        </is>
      </c>
      <c r="D1635" t="inlineStr">
        <is>
          <t>756812044</t>
        </is>
      </c>
      <c r="E1635" s="550" t="n">
        <v>46082</v>
      </c>
      <c r="F1635" s="550" t="n">
        <v>46122</v>
      </c>
      <c r="G1635" t="inlineStr">
        <is>
          <t>Locação de Equipamentos</t>
        </is>
      </c>
      <c r="H1635" t="inlineStr">
        <is>
          <t>Locações de Equipamentos - Operacionais</t>
        </is>
      </c>
      <c r="I1635" t="inlineStr">
        <is>
          <t xml:space="preserve"> LOCACAO DE EQUIPAMENTOS - EQUIPAMENTO DE CARBONATACAO 03/2026</t>
        </is>
      </c>
      <c r="J1635" t="n">
        <v>-878</v>
      </c>
      <c r="K1635" t="n">
        <v>-790.2</v>
      </c>
      <c r="O1635" t="inlineStr">
        <is>
          <t>Real</t>
        </is>
      </c>
      <c r="P1635" t="inlineStr">
        <is>
          <t>Pago</t>
        </is>
      </c>
      <c r="Q1635" t="inlineStr">
        <is>
          <t>03/2026</t>
        </is>
      </c>
      <c r="R1635" t="n">
        <v>0</v>
      </c>
    </row>
    <row r="1636">
      <c r="A1636" t="n">
        <v>193206</v>
      </c>
      <c r="B1636" t="inlineStr">
        <is>
          <t>Arcos</t>
        </is>
      </c>
      <c r="C1636" t="inlineStr">
        <is>
          <t>NOWTEC MANUTENÇÃO DE LAVADORAS</t>
        </is>
      </c>
      <c r="D1636" t="inlineStr">
        <is>
          <t>660 032026</t>
        </is>
      </c>
      <c r="E1636" s="550" t="n">
        <v>46082</v>
      </c>
      <c r="F1636" s="550" t="n">
        <v>46104</v>
      </c>
      <c r="G1636" t="inlineStr">
        <is>
          <t>Locação de Equipamentos</t>
        </is>
      </c>
      <c r="H1636" t="inlineStr">
        <is>
          <t>Locações de Equipamentos - Operacionais</t>
        </is>
      </c>
      <c r="I1636" t="inlineStr">
        <is>
          <t>LOCACAO LAVADORA DE LOUCAS - 03/2026</t>
        </is>
      </c>
      <c r="J1636" t="n">
        <v>-660</v>
      </c>
      <c r="K1636" t="n">
        <v>-660</v>
      </c>
      <c r="O1636" t="inlineStr">
        <is>
          <t>Real</t>
        </is>
      </c>
      <c r="P1636" t="inlineStr">
        <is>
          <t>Pago</t>
        </is>
      </c>
      <c r="Q1636" t="inlineStr">
        <is>
          <t>03/2026</t>
        </is>
      </c>
      <c r="R1636" t="n">
        <v>0</v>
      </c>
    </row>
    <row r="1637">
      <c r="A1637" t="n">
        <v>198480</v>
      </c>
      <c r="B1637" t="inlineStr">
        <is>
          <t>Arcos</t>
        </is>
      </c>
      <c r="C1637" t="inlineStr">
        <is>
          <t>SUSTENIDOS ORGANIZACAO SOCIAL DE CULTURA</t>
        </is>
      </c>
      <c r="D1637" t="inlineStr">
        <is>
          <t>RP0152026</t>
        </is>
      </c>
      <c r="E1637" s="550" t="n">
        <v>46082</v>
      </c>
      <c r="F1637" s="550" t="n">
        <v>46122</v>
      </c>
      <c r="G1637" t="inlineStr">
        <is>
          <t>Utilidades</t>
        </is>
      </c>
      <c r="H1637" t="inlineStr">
        <is>
          <t>Agua/Esgoto</t>
        </is>
      </c>
      <c r="I1637" t="inlineStr">
        <is>
          <t>AGUA/ ESGOTO - CONSUMO AGUA RESTAURANTE FIXO - 03/2026</t>
        </is>
      </c>
      <c r="J1637" t="n">
        <v>-5000</v>
      </c>
      <c r="K1637" t="n">
        <v>-5000</v>
      </c>
      <c r="O1637" t="inlineStr">
        <is>
          <t>Real</t>
        </is>
      </c>
      <c r="P1637" t="inlineStr">
        <is>
          <t>Pago</t>
        </is>
      </c>
      <c r="Q1637" t="inlineStr">
        <is>
          <t>03/2026</t>
        </is>
      </c>
      <c r="R1637" t="n">
        <v>0</v>
      </c>
    </row>
    <row r="1638">
      <c r="A1638" t="n">
        <v>193050</v>
      </c>
      <c r="B1638" t="inlineStr">
        <is>
          <t>Arcos</t>
        </is>
      </c>
      <c r="C1638" t="inlineStr">
        <is>
          <t>FABLAB INOVACAO E SOLUCOES</t>
        </is>
      </c>
      <c r="D1638" t="inlineStr">
        <is>
          <t>261</t>
        </is>
      </c>
      <c r="E1638" s="550" t="n">
        <v>46082</v>
      </c>
      <c r="F1638" s="550" t="n">
        <v>46127</v>
      </c>
      <c r="G1638" t="inlineStr">
        <is>
          <t>Informática e TI</t>
        </is>
      </c>
      <c r="H1638" t="inlineStr">
        <is>
          <t>Sistemas Gerais - Financeiros</t>
        </is>
      </c>
      <c r="I1638" t="inlineStr">
        <is>
          <t>SISTEMA BLUE ME - 03/2026</t>
        </is>
      </c>
      <c r="J1638" t="n">
        <v>-459</v>
      </c>
      <c r="K1638" t="n">
        <v>-459</v>
      </c>
      <c r="O1638" t="inlineStr">
        <is>
          <t>Real</t>
        </is>
      </c>
      <c r="P1638" t="inlineStr">
        <is>
          <t>Pago</t>
        </is>
      </c>
      <c r="Q1638" t="inlineStr">
        <is>
          <t>03/2026</t>
        </is>
      </c>
      <c r="R1638" t="n">
        <v>0</v>
      </c>
    </row>
    <row r="1639">
      <c r="A1639" t="n">
        <v>193578</v>
      </c>
      <c r="B1639" t="inlineStr">
        <is>
          <t>Arcos</t>
        </is>
      </c>
      <c r="C1639" t="inlineStr">
        <is>
          <t>EUREKA TECHNOLOGY LTDA</t>
        </is>
      </c>
      <c r="D1639" t="inlineStr">
        <is>
          <t>346</t>
        </is>
      </c>
      <c r="E1639" s="550" t="n">
        <v>46082</v>
      </c>
      <c r="F1639" s="550" t="n">
        <v>46127</v>
      </c>
      <c r="G1639" t="inlineStr">
        <is>
          <t>Marketing</t>
        </is>
      </c>
      <c r="H1639" t="inlineStr">
        <is>
          <t>Ferramentas de Marketing</t>
        </is>
      </c>
      <c r="I1639" t="inlineStr">
        <is>
          <t>SUPORTE DIGITAL - 03/2026</t>
        </is>
      </c>
      <c r="J1639" t="n">
        <v>-420</v>
      </c>
      <c r="K1639" t="n">
        <v>-420</v>
      </c>
      <c r="O1639" t="inlineStr">
        <is>
          <t>Real</t>
        </is>
      </c>
      <c r="P1639" t="inlineStr">
        <is>
          <t>Pago</t>
        </is>
      </c>
      <c r="Q1639" t="inlineStr">
        <is>
          <t>03/2026</t>
        </is>
      </c>
      <c r="R1639" t="n">
        <v>0</v>
      </c>
    </row>
    <row r="1640">
      <c r="A1640" t="n">
        <v>192690</v>
      </c>
      <c r="B1640" t="inlineStr">
        <is>
          <t>Arcos</t>
        </is>
      </c>
      <c r="C1640" t="inlineStr">
        <is>
          <t>CEM ENGENHARIA DA MANUTENCAO LTDA</t>
        </is>
      </c>
      <c r="D1640" t="inlineStr">
        <is>
          <t>3909</t>
        </is>
      </c>
      <c r="E1640" s="550" t="n">
        <v>46082</v>
      </c>
      <c r="F1640" s="550" t="n">
        <v>46108</v>
      </c>
      <c r="G1640" t="inlineStr">
        <is>
          <t>Manutenção</t>
        </is>
      </c>
      <c r="H1640" t="inlineStr">
        <is>
          <t>Manutenção Predial</t>
        </is>
      </c>
      <c r="I1640" t="inlineStr">
        <is>
          <t>MANUTENCAO EM GERAL - PREVENTIVA - 03/2026</t>
        </is>
      </c>
      <c r="J1640" t="n">
        <v>-6897.4</v>
      </c>
      <c r="K1640" t="n">
        <v>-6897.4</v>
      </c>
      <c r="O1640" t="inlineStr">
        <is>
          <t>Real</t>
        </is>
      </c>
      <c r="P1640" t="inlineStr">
        <is>
          <t>Pago</t>
        </is>
      </c>
      <c r="Q1640" t="inlineStr">
        <is>
          <t>03/2026</t>
        </is>
      </c>
      <c r="R1640" t="n">
        <v>0</v>
      </c>
    </row>
    <row r="1641">
      <c r="A1641" t="n">
        <v>192678</v>
      </c>
      <c r="B1641" t="inlineStr">
        <is>
          <t>Arcos</t>
        </is>
      </c>
      <c r="C1641" t="inlineStr">
        <is>
          <t>BUSINESS TO SUCESS LTDA</t>
        </is>
      </c>
      <c r="D1641" t="inlineStr">
        <is>
          <t>150 032026</t>
        </is>
      </c>
      <c r="E1641" s="550" t="n">
        <v>46082</v>
      </c>
      <c r="F1641" s="550" t="n">
        <v>46116</v>
      </c>
      <c r="G1641" t="inlineStr">
        <is>
          <t>Informática e TI</t>
        </is>
      </c>
      <c r="H1641" t="inlineStr">
        <is>
          <t>Sistemas Gerais - Comunicação e Marketing</t>
        </is>
      </c>
      <c r="I1641" t="inlineStr">
        <is>
          <t xml:space="preserve">FALAE - 03/2026
</t>
        </is>
      </c>
      <c r="J1641" t="n">
        <v>-150</v>
      </c>
      <c r="K1641" t="n">
        <v>-150</v>
      </c>
      <c r="O1641" t="inlineStr">
        <is>
          <t>Real</t>
        </is>
      </c>
      <c r="P1641" t="inlineStr">
        <is>
          <t>Pago</t>
        </is>
      </c>
      <c r="Q1641" t="inlineStr">
        <is>
          <t>03/2026</t>
        </is>
      </c>
      <c r="R1641" t="n">
        <v>0</v>
      </c>
    </row>
    <row r="1642">
      <c r="A1642" t="n">
        <v>193594</v>
      </c>
      <c r="B1642" t="inlineStr">
        <is>
          <t>Arcos</t>
        </is>
      </c>
      <c r="C1642" t="inlineStr">
        <is>
          <t>MACHINE SERVICE LTDA</t>
        </is>
      </c>
      <c r="D1642" t="inlineStr">
        <is>
          <t>RP0472026</t>
        </is>
      </c>
      <c r="E1642" s="550" t="n">
        <v>46082</v>
      </c>
      <c r="F1642" s="550" t="n">
        <v>46117</v>
      </c>
      <c r="G1642" t="inlineStr">
        <is>
          <t>Serviços de Terceiros</t>
        </is>
      </c>
      <c r="H1642" t="inlineStr">
        <is>
          <t>Serviços de Segurança</t>
        </is>
      </c>
      <c r="I1642" t="inlineStr">
        <is>
          <t>SERVICO DE SEGURANCA - PERIODO 16/03 A 31/03/2026 - 03/2026</t>
        </is>
      </c>
      <c r="J1642" t="n">
        <v>-9880</v>
      </c>
      <c r="K1642" t="n">
        <v>-9880</v>
      </c>
      <c r="O1642" t="inlineStr">
        <is>
          <t>Real</t>
        </is>
      </c>
      <c r="P1642" t="inlineStr">
        <is>
          <t>Pago</t>
        </is>
      </c>
      <c r="Q1642" t="inlineStr">
        <is>
          <t>03/2026</t>
        </is>
      </c>
      <c r="R1642" t="n">
        <v>0</v>
      </c>
    </row>
    <row r="1643">
      <c r="A1643" t="n">
        <v>193062</v>
      </c>
      <c r="B1643" t="inlineStr">
        <is>
          <t>Arcos</t>
        </is>
      </c>
      <c r="C1643" t="inlineStr">
        <is>
          <t>FABRICA DE BARES SERVICOS LTDA FB</t>
        </is>
      </c>
      <c r="D1643" t="inlineStr">
        <is>
          <t>RP0602026</t>
        </is>
      </c>
      <c r="E1643" s="550" t="n">
        <v>46082</v>
      </c>
      <c r="F1643" s="550" t="n">
        <v>46147</v>
      </c>
      <c r="G1643" t="inlineStr">
        <is>
          <t>Mão de Obra - Benefícios</t>
        </is>
      </c>
      <c r="H1643" t="inlineStr">
        <is>
          <t xml:space="preserve">  -  Alimentação Funcionário</t>
        </is>
      </c>
      <c r="I1643" t="inlineStr">
        <is>
          <t>ALIMENTACAO DE FUNCIONARIO - CARTAO BLACK - 03/2026</t>
        </is>
      </c>
      <c r="J1643" t="n">
        <v>-7150.23</v>
      </c>
      <c r="K1643" t="n">
        <v>-7150.23</v>
      </c>
      <c r="O1643" t="inlineStr">
        <is>
          <t>Real</t>
        </is>
      </c>
      <c r="P1643" t="inlineStr">
        <is>
          <t>Pago</t>
        </is>
      </c>
      <c r="Q1643" t="inlineStr">
        <is>
          <t>03/2026</t>
        </is>
      </c>
      <c r="R1643" t="n">
        <v>0</v>
      </c>
    </row>
    <row r="1644">
      <c r="A1644" t="n">
        <v>192701</v>
      </c>
      <c r="B1644" t="inlineStr">
        <is>
          <t>Arcos</t>
        </is>
      </c>
      <c r="C1644" t="inlineStr">
        <is>
          <t>COMPANHIA DE GAS DE SAO PAULO</t>
        </is>
      </c>
      <c r="D1644" t="inlineStr">
        <is>
          <t>142.422.674</t>
        </is>
      </c>
      <c r="E1644" s="550" t="n">
        <v>46082</v>
      </c>
      <c r="F1644" s="550" t="n">
        <v>46118</v>
      </c>
      <c r="G1644" t="inlineStr">
        <is>
          <t>Utilidades</t>
        </is>
      </c>
      <c r="H1644" t="inlineStr">
        <is>
          <t>Gas de Cozinha</t>
        </is>
      </c>
      <c r="I1644" t="inlineStr">
        <is>
          <t>GAS DE COZINHA - INSTALACAO 31341853 - 03/2026</t>
        </is>
      </c>
      <c r="J1644" t="n">
        <v>-7632.81</v>
      </c>
      <c r="K1644" t="n">
        <v>-7632.81</v>
      </c>
      <c r="O1644" t="inlineStr">
        <is>
          <t>Real</t>
        </is>
      </c>
      <c r="P1644" t="inlineStr">
        <is>
          <t>Pago</t>
        </is>
      </c>
      <c r="Q1644" t="inlineStr">
        <is>
          <t>03/2026</t>
        </is>
      </c>
      <c r="R1644" t="n">
        <v>0</v>
      </c>
    </row>
    <row r="1645">
      <c r="A1645" t="n">
        <v>198572</v>
      </c>
      <c r="B1645" t="inlineStr">
        <is>
          <t>Arcos</t>
        </is>
      </c>
      <c r="C1645" t="inlineStr">
        <is>
          <t>SUSTENIDOS ORGANIZACAO SOCIAL DE CULTURA</t>
        </is>
      </c>
      <c r="D1645" t="inlineStr">
        <is>
          <t>RP0532026</t>
        </is>
      </c>
      <c r="E1645" s="550" t="n">
        <v>46082</v>
      </c>
      <c r="F1645" s="550" t="n">
        <v>46122</v>
      </c>
      <c r="G1645" t="inlineStr">
        <is>
          <t>Custo de Ocupação</t>
        </is>
      </c>
      <c r="H1645" t="inlineStr">
        <is>
          <t>Aluguel de Imoveis</t>
        </is>
      </c>
      <c r="I1645" t="inlineStr">
        <is>
          <t>ALUGUEL DE IMOVEIS - VARIAVEL - 03/2026</t>
        </is>
      </c>
      <c r="J1645" t="n">
        <v>-36517.42</v>
      </c>
      <c r="K1645" t="n">
        <v>-36517.42</v>
      </c>
      <c r="O1645" t="inlineStr">
        <is>
          <t>Real</t>
        </is>
      </c>
      <c r="P1645" t="inlineStr">
        <is>
          <t>Pago</t>
        </is>
      </c>
      <c r="Q1645" t="inlineStr">
        <is>
          <t>03/2026</t>
        </is>
      </c>
      <c r="R1645" t="n">
        <v>0</v>
      </c>
    </row>
    <row r="1646">
      <c r="A1646" t="n">
        <v>192667</v>
      </c>
      <c r="B1646" t="inlineStr">
        <is>
          <t>Arcos</t>
        </is>
      </c>
      <c r="C1646" t="inlineStr">
        <is>
          <t>BTAGS TECNOLOGIA LTDA</t>
        </is>
      </c>
      <c r="D1646" t="inlineStr">
        <is>
          <t>2084</t>
        </is>
      </c>
      <c r="E1646" s="550" t="n">
        <v>46082</v>
      </c>
      <c r="F1646" s="550" t="n">
        <v>46117</v>
      </c>
      <c r="G1646" t="inlineStr">
        <is>
          <t>Informática e TI</t>
        </is>
      </c>
      <c r="H1646" t="inlineStr">
        <is>
          <t>Sistemas Gerais - Operacionais</t>
        </is>
      </c>
      <c r="I1646" t="inlineStr">
        <is>
          <t>SISTEMA BTAGS ETIQUETAS - 03/2026</t>
        </is>
      </c>
      <c r="J1646" t="n">
        <v>-380</v>
      </c>
      <c r="K1646" t="n">
        <v>-380</v>
      </c>
      <c r="O1646" t="inlineStr">
        <is>
          <t>Real</t>
        </is>
      </c>
      <c r="P1646" t="inlineStr">
        <is>
          <t>Pago</t>
        </is>
      </c>
      <c r="Q1646" t="inlineStr">
        <is>
          <t>03/2026</t>
        </is>
      </c>
      <c r="R1646" t="n">
        <v>0</v>
      </c>
    </row>
    <row r="1647">
      <c r="A1647" t="n">
        <v>198560</v>
      </c>
      <c r="B1647" t="inlineStr">
        <is>
          <t>Arcos</t>
        </is>
      </c>
      <c r="C1647" t="inlineStr">
        <is>
          <t>SUSTENIDOS ORGANIZACAO SOCIAL DE CULTURA</t>
        </is>
      </c>
      <c r="D1647" t="inlineStr">
        <is>
          <t>RP0522026</t>
        </is>
      </c>
      <c r="E1647" s="550" t="n">
        <v>46082</v>
      </c>
      <c r="F1647" s="550" t="n">
        <v>46122</v>
      </c>
      <c r="G1647" t="inlineStr">
        <is>
          <t>Utilidades</t>
        </is>
      </c>
      <c r="H1647" t="inlineStr">
        <is>
          <t>Agua/Esgoto</t>
        </is>
      </c>
      <c r="I1647" t="inlineStr">
        <is>
          <t>AGUA/ESGOTO - VARIAVEL - 03/2026</t>
        </is>
      </c>
      <c r="J1647" t="n">
        <v>-6788.96</v>
      </c>
      <c r="K1647" t="n">
        <v>-6788.96</v>
      </c>
      <c r="O1647" t="inlineStr">
        <is>
          <t>Real</t>
        </is>
      </c>
      <c r="P1647" t="inlineStr">
        <is>
          <t>Pago</t>
        </is>
      </c>
      <c r="Q1647" t="inlineStr">
        <is>
          <t>03/2026</t>
        </is>
      </c>
      <c r="R1647" t="n">
        <v>0</v>
      </c>
    </row>
    <row r="1648">
      <c r="A1648" t="n">
        <v>193099</v>
      </c>
      <c r="B1648" t="inlineStr">
        <is>
          <t>Arcos</t>
        </is>
      </c>
      <c r="C1648" t="inlineStr">
        <is>
          <t xml:space="preserve">GOOGLE BRASIL INTERNET LTDA </t>
        </is>
      </c>
      <c r="D1648" t="inlineStr">
        <is>
          <t>RP0442026</t>
        </is>
      </c>
      <c r="E1648" s="550" t="n">
        <v>46082</v>
      </c>
      <c r="F1648" s="550" t="n">
        <v>46101</v>
      </c>
      <c r="G1648" t="inlineStr">
        <is>
          <t>Marketing</t>
        </is>
      </c>
      <c r="H1648" t="inlineStr">
        <is>
          <t>Publicidade e Propaganda</t>
        </is>
      </c>
      <c r="I1648" t="inlineStr">
        <is>
          <t>GOOGLE - 03/2026</t>
        </is>
      </c>
      <c r="J1648" t="n">
        <v>-1000</v>
      </c>
      <c r="K1648" t="n">
        <v>-1000</v>
      </c>
      <c r="O1648" t="inlineStr">
        <is>
          <t>Real</t>
        </is>
      </c>
      <c r="P1648" t="inlineStr">
        <is>
          <t>Pago</t>
        </is>
      </c>
      <c r="Q1648" t="inlineStr">
        <is>
          <t>03/2026</t>
        </is>
      </c>
      <c r="R1648" t="n">
        <v>0</v>
      </c>
    </row>
    <row r="1649">
      <c r="A1649" t="n">
        <v>193038</v>
      </c>
      <c r="B1649" t="inlineStr">
        <is>
          <t>Arcos</t>
        </is>
      </c>
      <c r="C1649" t="inlineStr">
        <is>
          <t xml:space="preserve">EDIMAR MOURA TARTAGLIONI SERVICOES DE DEDETIZACAO </t>
        </is>
      </c>
      <c r="D1649" t="inlineStr">
        <is>
          <t>682</t>
        </is>
      </c>
      <c r="E1649" s="550" t="n">
        <v>46082</v>
      </c>
      <c r="F1649" s="550" t="n">
        <v>46101</v>
      </c>
      <c r="G1649" t="inlineStr">
        <is>
          <t>Utilidades</t>
        </is>
      </c>
      <c r="H1649" t="inlineStr">
        <is>
          <t>Controle de Pragas</t>
        </is>
      </c>
      <c r="I1649" t="inlineStr">
        <is>
          <t>DEDETIZACAO E CONTROLE DE PRAGAS - 03/2026</t>
        </is>
      </c>
      <c r="J1649" t="n">
        <v>-472</v>
      </c>
      <c r="K1649" t="n">
        <v>-472</v>
      </c>
      <c r="O1649" t="inlineStr">
        <is>
          <t>Real</t>
        </is>
      </c>
      <c r="P1649" t="inlineStr">
        <is>
          <t>Pago</t>
        </is>
      </c>
      <c r="Q1649" t="inlineStr">
        <is>
          <t>03/2026</t>
        </is>
      </c>
      <c r="R1649" t="n">
        <v>0</v>
      </c>
    </row>
    <row r="1650">
      <c r="A1650" t="n">
        <v>198507</v>
      </c>
      <c r="B1650" t="inlineStr">
        <is>
          <t>Arcos</t>
        </is>
      </c>
      <c r="C1650" t="inlineStr">
        <is>
          <t>SUSTENIDOS ORGANIZACAO SOCIAL DE CULTURA</t>
        </is>
      </c>
      <c r="D1650" t="inlineStr">
        <is>
          <t>RP0162026</t>
        </is>
      </c>
      <c r="E1650" s="550" t="n">
        <v>46082</v>
      </c>
      <c r="F1650" s="550" t="n">
        <v>46122</v>
      </c>
      <c r="G1650" t="inlineStr">
        <is>
          <t>Custo de Ocupação</t>
        </is>
      </c>
      <c r="H1650" t="inlineStr">
        <is>
          <t>Aluguel de Imoveis</t>
        </is>
      </c>
      <c r="I1650" t="inlineStr">
        <is>
          <t>ALUGUEL FIXO BAR - 03/2026</t>
        </is>
      </c>
      <c r="J1650" t="n">
        <v>-14000</v>
      </c>
      <c r="K1650" t="n">
        <v>-14000</v>
      </c>
      <c r="O1650" t="inlineStr">
        <is>
          <t>Real</t>
        </is>
      </c>
      <c r="P1650" t="inlineStr">
        <is>
          <t>Pago</t>
        </is>
      </c>
      <c r="Q1650" t="inlineStr">
        <is>
          <t>03/2026</t>
        </is>
      </c>
      <c r="R1650" t="n">
        <v>0</v>
      </c>
    </row>
    <row r="1651">
      <c r="A1651" t="n">
        <v>195092</v>
      </c>
      <c r="B1651" t="inlineStr">
        <is>
          <t>Arcos</t>
        </is>
      </c>
      <c r="C1651" t="inlineStr">
        <is>
          <t>MACCHINE PER CAFFE MANUTENCAO COMERCIO E IMPORTACAO DE PRODUTOS INDUSTRIAIS LTDA</t>
        </is>
      </c>
      <c r="D1651" t="inlineStr">
        <is>
          <t>RP01220256</t>
        </is>
      </c>
      <c r="E1651" s="550" t="n">
        <v>46082</v>
      </c>
      <c r="F1651" s="550" t="n">
        <v>46097</v>
      </c>
      <c r="G1651" t="inlineStr">
        <is>
          <t>Locação de Equipamentos</t>
        </is>
      </c>
      <c r="H1651" t="inlineStr">
        <is>
          <t>Locações de Equipamentos - Operacionais</t>
        </is>
      </c>
      <c r="I1651" t="inlineStr">
        <is>
          <t xml:space="preserve"> LOCACAO DE EQUIPAMENTOS - LOCACAO MAQUINA DE CAFE - 03/2026</t>
        </is>
      </c>
      <c r="J1651" t="n">
        <v>-1691</v>
      </c>
      <c r="K1651" t="n">
        <v>-1691</v>
      </c>
      <c r="O1651" t="inlineStr">
        <is>
          <t>Real</t>
        </is>
      </c>
      <c r="P1651" t="inlineStr">
        <is>
          <t>Pago</t>
        </is>
      </c>
      <c r="Q1651" t="inlineStr">
        <is>
          <t>03/2026</t>
        </is>
      </c>
      <c r="R1651" t="n">
        <v>0</v>
      </c>
    </row>
    <row r="1652">
      <c r="A1652" t="n">
        <v>193111</v>
      </c>
      <c r="B1652" t="inlineStr">
        <is>
          <t>Arcos</t>
        </is>
      </c>
      <c r="C1652" t="inlineStr">
        <is>
          <t>HEADCHEF SEGURANCA DOS ALIM E GARANTIA D</t>
        </is>
      </c>
      <c r="D1652" t="inlineStr">
        <is>
          <t>2002</t>
        </is>
      </c>
      <c r="E1652" s="550" t="n">
        <v>46082</v>
      </c>
      <c r="F1652" s="550" t="n">
        <v>46130</v>
      </c>
      <c r="G1652" t="inlineStr">
        <is>
          <t>Serviços de Terceiros</t>
        </is>
      </c>
      <c r="H1652" t="inlineStr">
        <is>
          <t>Assessoria de Alimentos e Bebidas</t>
        </is>
      </c>
      <c r="I1652" t="inlineStr">
        <is>
          <t>PRESTACAO SERVICO NUTRICIONISTA - HONORARIOS + EXTRAS - 03/2026</t>
        </is>
      </c>
      <c r="J1652" t="n">
        <v>-2597.05</v>
      </c>
      <c r="K1652" t="n">
        <v>-2597.05</v>
      </c>
      <c r="O1652" t="inlineStr">
        <is>
          <t>Real</t>
        </is>
      </c>
      <c r="P1652" t="inlineStr">
        <is>
          <t>Pago</t>
        </is>
      </c>
      <c r="Q1652" t="inlineStr">
        <is>
          <t>03/2026</t>
        </is>
      </c>
      <c r="R1652" t="n">
        <v>0</v>
      </c>
    </row>
    <row r="1653">
      <c r="A1653" t="n">
        <v>195967</v>
      </c>
      <c r="B1653" t="inlineStr">
        <is>
          <t>Arcos</t>
        </is>
      </c>
      <c r="C1653" t="inlineStr">
        <is>
          <t>VALE TRANSPORTE</t>
        </is>
      </c>
      <c r="D1653" t="inlineStr">
        <is>
          <t>836824</t>
        </is>
      </c>
      <c r="E1653" s="550" t="n">
        <v>46082</v>
      </c>
      <c r="F1653" s="550" t="n">
        <v>46081</v>
      </c>
      <c r="G1653" t="inlineStr">
        <is>
          <t>Mão de Obra - Benefícios</t>
        </is>
      </c>
      <c r="H1653" t="inlineStr">
        <is>
          <t xml:space="preserve">  -  Vale-transporte</t>
        </is>
      </c>
      <c r="I1653" t="inlineStr">
        <is>
          <t xml:space="preserve">AESA </t>
        </is>
      </c>
      <c r="J1653" t="n">
        <v>-158.55</v>
      </c>
      <c r="K1653" t="n">
        <v>-158.55</v>
      </c>
      <c r="O1653" t="inlineStr">
        <is>
          <t>Real</t>
        </is>
      </c>
      <c r="P1653" t="inlineStr">
        <is>
          <t>Pago</t>
        </is>
      </c>
      <c r="Q1653" t="inlineStr">
        <is>
          <t>03/2026</t>
        </is>
      </c>
      <c r="R1653" t="n">
        <v>0</v>
      </c>
    </row>
    <row r="1654">
      <c r="A1654" t="n">
        <v>195979</v>
      </c>
      <c r="B1654" t="inlineStr">
        <is>
          <t>Arcos</t>
        </is>
      </c>
      <c r="C1654" t="inlineStr">
        <is>
          <t>VALE TRANSPORTE</t>
        </is>
      </c>
      <c r="D1654" t="inlineStr">
        <is>
          <t>12568198</t>
        </is>
      </c>
      <c r="E1654" s="550" t="n">
        <v>46082</v>
      </c>
      <c r="F1654" s="550" t="n">
        <v>46079</v>
      </c>
      <c r="G1654" t="inlineStr">
        <is>
          <t>Mão de Obra - Benefícios</t>
        </is>
      </c>
      <c r="H1654" t="inlineStr">
        <is>
          <t xml:space="preserve">  -  Vale-transporte</t>
        </is>
      </c>
      <c r="I1654" t="inlineStr">
        <is>
          <t xml:space="preserve">VT TOP </t>
        </is>
      </c>
      <c r="J1654" t="n">
        <v>-794.3</v>
      </c>
      <c r="K1654" t="n">
        <v>-794.3</v>
      </c>
      <c r="O1654" t="inlineStr">
        <is>
          <t>Real</t>
        </is>
      </c>
      <c r="P1654" t="inlineStr">
        <is>
          <t>Pago</t>
        </is>
      </c>
      <c r="Q1654" t="inlineStr">
        <is>
          <t>03/2026</t>
        </is>
      </c>
      <c r="R1654" t="n">
        <v>0</v>
      </c>
    </row>
    <row r="1655">
      <c r="A1655" t="n">
        <v>192713</v>
      </c>
      <c r="B1655" t="inlineStr">
        <is>
          <t>Arcos</t>
        </is>
      </c>
      <c r="C1655" t="inlineStr">
        <is>
          <t>CULLIGAN SOLUTIONS COMERCIO DE INSUMOS PARA ESCRITORIOS LTDA</t>
        </is>
      </c>
      <c r="D1655" t="inlineStr">
        <is>
          <t>1049028</t>
        </is>
      </c>
      <c r="E1655" s="550" t="n">
        <v>46082</v>
      </c>
      <c r="F1655" s="550" t="n">
        <v>46139</v>
      </c>
      <c r="G1655" t="inlineStr">
        <is>
          <t>Locação de Equipamentos</t>
        </is>
      </c>
      <c r="H1655" t="inlineStr">
        <is>
          <t>Locações de Equipamentos - Operacionais</t>
        </is>
      </c>
      <c r="I1655" t="inlineStr">
        <is>
          <t xml:space="preserve">   LOCACAO DE EQUIPAMENTOS - LOCACAO DE MAQUINA DE AGUA SEMPREPURA E CILINDRO DE CO2 - SALAO ARCOS 
</t>
        </is>
      </c>
      <c r="J1655" t="n">
        <v>-1720</v>
      </c>
      <c r="K1655" t="n">
        <v>-1760.12</v>
      </c>
      <c r="O1655" t="inlineStr">
        <is>
          <t>Real</t>
        </is>
      </c>
      <c r="P1655" t="inlineStr">
        <is>
          <t>Pago</t>
        </is>
      </c>
      <c r="Q1655" t="inlineStr">
        <is>
          <t>03/2026</t>
        </is>
      </c>
      <c r="R1655" t="n">
        <v>0</v>
      </c>
    </row>
    <row r="1656">
      <c r="A1656" t="n">
        <v>192655</v>
      </c>
      <c r="B1656" t="inlineStr">
        <is>
          <t>Arcos</t>
        </is>
      </c>
      <c r="C1656" t="inlineStr">
        <is>
          <t>AGENCIA BIOMA PUBLICIDADE E EVENTOS LTDA - FACUNDO</t>
        </is>
      </c>
      <c r="D1656" t="inlineStr">
        <is>
          <t>361</t>
        </is>
      </c>
      <c r="E1656" s="550" t="n">
        <v>46082</v>
      </c>
      <c r="F1656" s="550" t="n">
        <v>46117</v>
      </c>
      <c r="G1656" t="inlineStr">
        <is>
          <t>Marketing</t>
        </is>
      </c>
      <c r="H1656" t="inlineStr">
        <is>
          <t>Agência de Propaganda</t>
        </is>
      </c>
      <c r="I1656" t="inlineStr">
        <is>
          <t xml:space="preserve">AGENCIA DE PROPAGANDA - SERVICOS PRESTADOS MARKETING - 03/2026
</t>
        </is>
      </c>
      <c r="J1656" t="n">
        <v>-11000</v>
      </c>
      <c r="K1656" t="n">
        <v>-11000</v>
      </c>
      <c r="O1656" t="inlineStr">
        <is>
          <t>Real</t>
        </is>
      </c>
      <c r="P1656" t="inlineStr">
        <is>
          <t>Pago</t>
        </is>
      </c>
      <c r="Q1656" t="inlineStr">
        <is>
          <t>03/2026</t>
        </is>
      </c>
      <c r="R1656" t="n">
        <v>0</v>
      </c>
    </row>
    <row r="1657">
      <c r="A1657" t="n">
        <v>195080</v>
      </c>
      <c r="B1657" t="inlineStr">
        <is>
          <t>Arcos</t>
        </is>
      </c>
      <c r="C1657" t="inlineStr">
        <is>
          <t>GOOGLE WORKSPACE</t>
        </is>
      </c>
      <c r="D1657" t="inlineStr">
        <is>
          <t>RP0032026</t>
        </is>
      </c>
      <c r="E1657" s="550" t="n">
        <v>46082</v>
      </c>
      <c r="F1657" s="550" t="n">
        <v>46141</v>
      </c>
      <c r="G1657" t="inlineStr">
        <is>
          <t>Marketing</t>
        </is>
      </c>
      <c r="H1657" t="inlineStr">
        <is>
          <t>Ferramentas de Marketing</t>
        </is>
      </c>
      <c r="I1657" t="inlineStr">
        <is>
          <t xml:space="preserve">GESTAO DE DOMINIO - 03/2026
</t>
        </is>
      </c>
      <c r="J1657" t="n">
        <v>-873.04</v>
      </c>
      <c r="K1657" t="n">
        <v>-873.04</v>
      </c>
      <c r="O1657" t="inlineStr">
        <is>
          <t>Real</t>
        </is>
      </c>
      <c r="P1657" t="inlineStr">
        <is>
          <t>Pago</t>
        </is>
      </c>
      <c r="Q1657" t="inlineStr">
        <is>
          <t>03/2026</t>
        </is>
      </c>
      <c r="R1657" t="n">
        <v>0</v>
      </c>
    </row>
    <row r="1658">
      <c r="A1658" t="n">
        <v>197180</v>
      </c>
      <c r="B1658" t="inlineStr">
        <is>
          <t>Arcos</t>
        </is>
      </c>
      <c r="C1658" t="inlineStr">
        <is>
          <t>ISS</t>
        </is>
      </c>
      <c r="D1658" t="inlineStr">
        <is>
          <t>FEV2026</t>
        </is>
      </c>
      <c r="E1658" s="550" t="n">
        <v>46081</v>
      </c>
      <c r="F1658" s="550" t="n">
        <v>46091</v>
      </c>
      <c r="G1658" t="inlineStr">
        <is>
          <t>Utilidades</t>
        </is>
      </c>
      <c r="H1658" t="inlineStr">
        <is>
          <t>Coleta de lixo</t>
        </is>
      </c>
      <c r="I1658" t="inlineStr">
        <is>
          <t>ISS 02/2026 SERV TOMADOS - NF 17325 SOLUCOES TECNICAS</t>
        </is>
      </c>
      <c r="J1658" t="n">
        <v>-125.92</v>
      </c>
      <c r="K1658" t="n">
        <v>-125.92</v>
      </c>
      <c r="O1658" t="inlineStr">
        <is>
          <t>Real</t>
        </is>
      </c>
      <c r="P1658" t="inlineStr">
        <is>
          <t>Pago</t>
        </is>
      </c>
      <c r="Q1658" t="inlineStr">
        <is>
          <t>02/2026</t>
        </is>
      </c>
      <c r="R1658" t="n">
        <v>0</v>
      </c>
    </row>
    <row r="1659">
      <c r="A1659" t="n">
        <v>177855</v>
      </c>
      <c r="B1659" t="inlineStr">
        <is>
          <t>Arcos</t>
        </is>
      </c>
      <c r="C1659" t="inlineStr">
        <is>
          <t xml:space="preserve">MINISTERIO DA FAZENDA </t>
        </is>
      </c>
      <c r="D1659" t="inlineStr">
        <is>
          <t>10/60</t>
        </is>
      </c>
      <c r="E1659" s="550" t="n">
        <v>46081</v>
      </c>
      <c r="F1659" s="550" t="n">
        <v>46262</v>
      </c>
      <c r="G1659" t="inlineStr">
        <is>
          <t>Endividamento</t>
        </is>
      </c>
      <c r="H1659" t="inlineStr">
        <is>
          <t>Endividamento Geral</t>
        </is>
      </c>
      <c r="I1659" t="inlineStr">
        <is>
          <t>PARCELAMENTO 014247772 - IRPJ E CSLL RELATIVOS AO 3º E 4º TRI DE 2022</t>
        </is>
      </c>
      <c r="J1659" t="n">
        <v>-8566.18</v>
      </c>
      <c r="K1659" t="n">
        <v>-8566.18</v>
      </c>
      <c r="O1659" t="inlineStr">
        <is>
          <t>Provisionado</t>
        </is>
      </c>
      <c r="Q1659" t="inlineStr">
        <is>
          <t>02/2026</t>
        </is>
      </c>
      <c r="R1659" t="n">
        <v>0</v>
      </c>
    </row>
    <row r="1660">
      <c r="A1660" t="n">
        <v>197306</v>
      </c>
      <c r="B1660" t="inlineStr">
        <is>
          <t>Arcos</t>
        </is>
      </c>
      <c r="C1660" t="inlineStr">
        <is>
          <t>IRRF</t>
        </is>
      </c>
      <c r="D1660" t="inlineStr">
        <is>
          <t>FEV2026</t>
        </is>
      </c>
      <c r="E1660" s="550" t="n">
        <v>46081</v>
      </c>
      <c r="F1660" s="550" t="n">
        <v>46101</v>
      </c>
      <c r="G1660" t="inlineStr">
        <is>
          <t>Serviços de Terceiros</t>
        </is>
      </c>
      <c r="H1660" t="inlineStr">
        <is>
          <t>Assessoria Contabil</t>
        </is>
      </c>
      <c r="I1660" t="inlineStr">
        <is>
          <t>IRRF PRESTADOR PJ</t>
        </is>
      </c>
      <c r="J1660" t="n">
        <v>-103.49</v>
      </c>
      <c r="K1660" t="n">
        <v>-103.49</v>
      </c>
      <c r="O1660" t="inlineStr">
        <is>
          <t>Real</t>
        </is>
      </c>
      <c r="P1660" t="inlineStr">
        <is>
          <t>Pago</t>
        </is>
      </c>
      <c r="Q1660" t="inlineStr">
        <is>
          <t>02/2026</t>
        </is>
      </c>
      <c r="R1660" t="n">
        <v>0</v>
      </c>
    </row>
    <row r="1661">
      <c r="A1661" t="n">
        <v>170535</v>
      </c>
      <c r="B1661" t="inlineStr">
        <is>
          <t>Arcos</t>
        </is>
      </c>
      <c r="C1661" t="inlineStr">
        <is>
          <t xml:space="preserve">MINISTERIO DA FAZENDA </t>
        </is>
      </c>
      <c r="D1661" t="inlineStr">
        <is>
          <t>5/60</t>
        </is>
      </c>
      <c r="E1661" s="550" t="n">
        <v>46081</v>
      </c>
      <c r="F1661" s="550" t="n">
        <v>46080</v>
      </c>
      <c r="G1661" t="inlineStr">
        <is>
          <t>Endividamento</t>
        </is>
      </c>
      <c r="H1661" t="inlineStr">
        <is>
          <t>Endividamento Geral</t>
        </is>
      </c>
      <c r="I1661" t="inlineStr">
        <is>
          <t xml:space="preserve"> PARCELAMENTO 014091164 - EXECUÇÃO FISCAL 5020334-52.2025.4.03.6182 - 60 PARCELAS</t>
        </is>
      </c>
      <c r="J1661" t="n">
        <v>-5168.41</v>
      </c>
      <c r="K1661" t="n">
        <v>-5168.41</v>
      </c>
      <c r="O1661" t="inlineStr">
        <is>
          <t>Real</t>
        </is>
      </c>
      <c r="P1661" t="inlineStr">
        <is>
          <t>Pago</t>
        </is>
      </c>
      <c r="Q1661" t="inlineStr">
        <is>
          <t>02/2026</t>
        </is>
      </c>
      <c r="R1661" t="n">
        <v>0</v>
      </c>
    </row>
    <row r="1662">
      <c r="A1662" t="n">
        <v>197192</v>
      </c>
      <c r="B1662" t="inlineStr">
        <is>
          <t>Arcos</t>
        </is>
      </c>
      <c r="C1662" t="inlineStr">
        <is>
          <t>ISS</t>
        </is>
      </c>
      <c r="D1662" t="inlineStr">
        <is>
          <t>FEV2026</t>
        </is>
      </c>
      <c r="E1662" s="550" t="n">
        <v>46081</v>
      </c>
      <c r="F1662" s="550" t="n">
        <v>46091</v>
      </c>
      <c r="G1662" t="inlineStr">
        <is>
          <t>Patrocínio</t>
        </is>
      </c>
      <c r="H1662" t="inlineStr">
        <is>
          <t>(-) Despesas de Patrocínio</t>
        </is>
      </c>
      <c r="I1662" t="inlineStr">
        <is>
          <t xml:space="preserve"> ISS 02/2026 - NF 123 ELO SERVIÇOS CNPJ: A.09.227.084/0001-75 R$ 300.000,00</t>
        </is>
      </c>
      <c r="J1662" t="n">
        <v>-15000</v>
      </c>
      <c r="K1662" t="n">
        <v>-15000</v>
      </c>
      <c r="O1662" t="inlineStr">
        <is>
          <t>Real</t>
        </is>
      </c>
      <c r="P1662" t="inlineStr">
        <is>
          <t>Pago</t>
        </is>
      </c>
      <c r="Q1662" t="inlineStr">
        <is>
          <t>02/2026</t>
        </is>
      </c>
      <c r="R1662" t="n">
        <v>0</v>
      </c>
    </row>
    <row r="1663">
      <c r="A1663" t="n">
        <v>197041</v>
      </c>
      <c r="B1663" t="inlineStr">
        <is>
          <t>Arcos</t>
        </is>
      </c>
      <c r="C1663" t="inlineStr">
        <is>
          <t>ICMS</t>
        </is>
      </c>
      <c r="D1663" t="inlineStr">
        <is>
          <t>FEV2026</t>
        </is>
      </c>
      <c r="E1663" s="550" t="n">
        <v>46081</v>
      </c>
      <c r="F1663" s="550" t="n">
        <v>46101</v>
      </c>
      <c r="G1663" t="inlineStr">
        <is>
          <t>Impostos sobre Venda</t>
        </is>
      </c>
      <c r="H1663" t="inlineStr">
        <is>
          <t>ICMS</t>
        </is>
      </c>
      <c r="J1663" t="n">
        <v>-35524.52</v>
      </c>
      <c r="K1663" t="n">
        <v>-35524.52</v>
      </c>
      <c r="O1663" t="inlineStr">
        <is>
          <t>Real</t>
        </is>
      </c>
      <c r="P1663" t="inlineStr">
        <is>
          <t>Pago</t>
        </is>
      </c>
      <c r="Q1663" t="inlineStr">
        <is>
          <t>02/2026</t>
        </is>
      </c>
      <c r="R1663" t="n">
        <v>0</v>
      </c>
    </row>
    <row r="1664">
      <c r="A1664" t="n">
        <v>177849</v>
      </c>
      <c r="B1664" t="inlineStr">
        <is>
          <t>Arcos</t>
        </is>
      </c>
      <c r="C1664" t="inlineStr">
        <is>
          <t xml:space="preserve">MINISTERIO DA FAZENDA </t>
        </is>
      </c>
      <c r="D1664" t="inlineStr">
        <is>
          <t>4/60</t>
        </is>
      </c>
      <c r="E1664" s="550" t="n">
        <v>46081</v>
      </c>
      <c r="F1664" s="550" t="n">
        <v>46080</v>
      </c>
      <c r="G1664" t="inlineStr">
        <is>
          <t>Endividamento</t>
        </is>
      </c>
      <c r="H1664" t="inlineStr">
        <is>
          <t>Endividamento Geral</t>
        </is>
      </c>
      <c r="I1664" t="inlineStr">
        <is>
          <t xml:space="preserve"> PARCELAMENTO 014247772 - IRPJ E CSLL RELATIVOS AO 3º E 4º TRI DE 2022</t>
        </is>
      </c>
      <c r="J1664" t="n">
        <v>-5087.33</v>
      </c>
      <c r="K1664" t="n">
        <v>-5087.33</v>
      </c>
      <c r="O1664" t="inlineStr">
        <is>
          <t>Real</t>
        </is>
      </c>
      <c r="P1664" t="inlineStr">
        <is>
          <t>Pago</t>
        </is>
      </c>
      <c r="Q1664" t="inlineStr">
        <is>
          <t>02/2026</t>
        </is>
      </c>
      <c r="R1664" t="n">
        <v>0</v>
      </c>
    </row>
    <row r="1665">
      <c r="A1665" t="n">
        <v>210393</v>
      </c>
      <c r="B1665" t="inlineStr">
        <is>
          <t>Arcos</t>
        </is>
      </c>
      <c r="C1665" t="inlineStr">
        <is>
          <t>PIS</t>
        </is>
      </c>
      <c r="D1665" t="inlineStr">
        <is>
          <t>FEV2026</t>
        </is>
      </c>
      <c r="E1665" s="550" t="n">
        <v>46081</v>
      </c>
      <c r="F1665" s="550" t="n">
        <v>46106</v>
      </c>
      <c r="G1665" t="inlineStr">
        <is>
          <t>Impostos sobre Venda</t>
        </is>
      </c>
      <c r="H1665" t="inlineStr">
        <is>
          <t>PIS / COFINS</t>
        </is>
      </c>
      <c r="I1665" t="inlineStr">
        <is>
          <t>02 PIS - FATURAMENTO - PJ EM GERAL
PA:02/2026 Vencimento:25/03/2026</t>
        </is>
      </c>
      <c r="J1665" t="n">
        <v>-5747.64</v>
      </c>
      <c r="K1665" t="n">
        <v>-5747.64</v>
      </c>
      <c r="O1665" t="inlineStr">
        <is>
          <t>Real</t>
        </is>
      </c>
      <c r="P1665" t="inlineStr">
        <is>
          <t>Pago</t>
        </is>
      </c>
      <c r="Q1665" t="inlineStr">
        <is>
          <t>02/2026</t>
        </is>
      </c>
      <c r="R1665" t="n">
        <v>0</v>
      </c>
    </row>
    <row r="1666">
      <c r="A1666" t="n">
        <v>214281</v>
      </c>
      <c r="B1666" t="inlineStr">
        <is>
          <t>Arcos</t>
        </is>
      </c>
      <c r="C1666" t="inlineStr">
        <is>
          <t>SABRINA MARIA MARCELINO</t>
        </is>
      </c>
      <c r="E1666" s="550" t="n">
        <v>46081</v>
      </c>
      <c r="F1666" s="550" t="n">
        <v>46087</v>
      </c>
      <c r="G1666" t="inlineStr">
        <is>
          <t>Mão de Obra - Salários</t>
        </is>
      </c>
      <c r="H1666" t="inlineStr">
        <is>
          <t>MDO CLT - Salário</t>
        </is>
      </c>
      <c r="J1666" t="n">
        <v>-2628.5</v>
      </c>
      <c r="K1666" t="n">
        <v>-2628.5</v>
      </c>
      <c r="O1666" t="inlineStr">
        <is>
          <t>Real</t>
        </is>
      </c>
      <c r="P1666" t="inlineStr">
        <is>
          <t>Pago</t>
        </is>
      </c>
      <c r="Q1666" t="inlineStr">
        <is>
          <t>02/2026</t>
        </is>
      </c>
      <c r="R1666" t="n">
        <v>0</v>
      </c>
    </row>
    <row r="1667">
      <c r="A1667" t="n">
        <v>214282</v>
      </c>
      <c r="B1667" t="inlineStr">
        <is>
          <t>Arcos</t>
        </is>
      </c>
      <c r="C1667" t="inlineStr">
        <is>
          <t>TARCIANA FERREIRA DO CARMO</t>
        </is>
      </c>
      <c r="E1667" s="550" t="n">
        <v>46081</v>
      </c>
      <c r="F1667" s="550" t="n">
        <v>46087</v>
      </c>
      <c r="G1667" t="inlineStr">
        <is>
          <t>Mão de Obra - Salários</t>
        </is>
      </c>
      <c r="H1667" t="inlineStr">
        <is>
          <t>MDO CLT - Salário</t>
        </is>
      </c>
      <c r="J1667" t="n">
        <v>-3250.77</v>
      </c>
      <c r="K1667" t="n">
        <v>-3250.77</v>
      </c>
      <c r="O1667" t="inlineStr">
        <is>
          <t>Real</t>
        </is>
      </c>
      <c r="P1667" t="inlineStr">
        <is>
          <t>Pago</t>
        </is>
      </c>
      <c r="Q1667" t="inlineStr">
        <is>
          <t>02/2026</t>
        </is>
      </c>
      <c r="R1667" t="n">
        <v>0</v>
      </c>
    </row>
    <row r="1668">
      <c r="A1668" t="n">
        <v>214280</v>
      </c>
      <c r="B1668" t="inlineStr">
        <is>
          <t>Arcos</t>
        </is>
      </c>
      <c r="C1668" t="inlineStr">
        <is>
          <t>LUCIANA DE LIRA SANTOS</t>
        </is>
      </c>
      <c r="E1668" s="550" t="n">
        <v>46081</v>
      </c>
      <c r="F1668" s="550" t="n">
        <v>46087</v>
      </c>
      <c r="G1668" t="inlineStr">
        <is>
          <t>Mão de Obra - Salários</t>
        </is>
      </c>
      <c r="H1668" t="inlineStr">
        <is>
          <t>MDO CLT - Salário</t>
        </is>
      </c>
      <c r="J1668" t="n">
        <v>-2998.47</v>
      </c>
      <c r="K1668" t="n">
        <v>-2998.47</v>
      </c>
      <c r="O1668" t="inlineStr">
        <is>
          <t>Real</t>
        </is>
      </c>
      <c r="P1668" t="inlineStr">
        <is>
          <t>Pago</t>
        </is>
      </c>
      <c r="Q1668" t="inlineStr">
        <is>
          <t>02/2026</t>
        </is>
      </c>
      <c r="R1668" t="n">
        <v>0</v>
      </c>
    </row>
    <row r="1669">
      <c r="A1669" t="n">
        <v>214278</v>
      </c>
      <c r="B1669" t="inlineStr">
        <is>
          <t>Arcos</t>
        </is>
      </c>
      <c r="C1669" t="inlineStr">
        <is>
          <t>FAB CANNE</t>
        </is>
      </c>
      <c r="E1669" s="550" t="n">
        <v>46081</v>
      </c>
      <c r="F1669" s="550" t="n">
        <v>46087</v>
      </c>
      <c r="G1669" t="inlineStr">
        <is>
          <t>Mão de Obra - Salários</t>
        </is>
      </c>
      <c r="H1669" t="inlineStr">
        <is>
          <t>MDO CLT - Salário</t>
        </is>
      </c>
      <c r="J1669" t="n">
        <v>-4297.82</v>
      </c>
      <c r="K1669" t="n">
        <v>-4297.82</v>
      </c>
      <c r="O1669" t="inlineStr">
        <is>
          <t>Real</t>
        </is>
      </c>
      <c r="P1669" t="inlineStr">
        <is>
          <t>Pago</t>
        </is>
      </c>
      <c r="Q1669" t="inlineStr">
        <is>
          <t>02/2026</t>
        </is>
      </c>
      <c r="R1669" t="n">
        <v>0</v>
      </c>
    </row>
    <row r="1670">
      <c r="A1670" t="n">
        <v>214279</v>
      </c>
      <c r="B1670" t="inlineStr">
        <is>
          <t>Arcos</t>
        </is>
      </c>
      <c r="C1670" t="inlineStr">
        <is>
          <t>THIAGO HENRIQUE DE FARIAS</t>
        </is>
      </c>
      <c r="E1670" s="550" t="n">
        <v>46081</v>
      </c>
      <c r="F1670" s="550" t="n">
        <v>46087</v>
      </c>
      <c r="G1670" t="inlineStr">
        <is>
          <t>Mão de Obra - Salários</t>
        </is>
      </c>
      <c r="H1670" t="inlineStr">
        <is>
          <t>MDO CLT - Salário</t>
        </is>
      </c>
      <c r="J1670" t="n">
        <v>-2295.47</v>
      </c>
      <c r="K1670" t="n">
        <v>-2295.47</v>
      </c>
      <c r="O1670" t="inlineStr">
        <is>
          <t>Real</t>
        </is>
      </c>
      <c r="P1670" t="inlineStr">
        <is>
          <t>Pago</t>
        </is>
      </c>
      <c r="Q1670" t="inlineStr">
        <is>
          <t>02/2026</t>
        </is>
      </c>
      <c r="R1670" t="n">
        <v>0</v>
      </c>
    </row>
    <row r="1671">
      <c r="A1671" t="n">
        <v>214283</v>
      </c>
      <c r="B1671" t="inlineStr">
        <is>
          <t>Arcos</t>
        </is>
      </c>
      <c r="C1671" t="inlineStr">
        <is>
          <t>BEATRIZ PACIANI MENDES</t>
        </is>
      </c>
      <c r="E1671" s="550" t="n">
        <v>46081</v>
      </c>
      <c r="F1671" s="550" t="n">
        <v>46087</v>
      </c>
      <c r="G1671" t="inlineStr">
        <is>
          <t>Mão de Obra - Salários</t>
        </is>
      </c>
      <c r="H1671" t="inlineStr">
        <is>
          <t>MDO CLT - Salário</t>
        </is>
      </c>
      <c r="J1671" t="n">
        <v>-4862.97</v>
      </c>
      <c r="K1671" t="n">
        <v>-4862.97</v>
      </c>
      <c r="O1671" t="inlineStr">
        <is>
          <t>Real</t>
        </is>
      </c>
      <c r="P1671" t="inlineStr">
        <is>
          <t>Pago</t>
        </is>
      </c>
      <c r="Q1671" t="inlineStr">
        <is>
          <t>02/2026</t>
        </is>
      </c>
      <c r="R1671" t="n">
        <v>0</v>
      </c>
    </row>
    <row r="1672">
      <c r="A1672" t="n">
        <v>210381</v>
      </c>
      <c r="B1672" t="inlineStr">
        <is>
          <t>Arcos</t>
        </is>
      </c>
      <c r="C1672" t="inlineStr">
        <is>
          <t>COFINS</t>
        </is>
      </c>
      <c r="D1672" t="inlineStr">
        <is>
          <t>FEV2026</t>
        </is>
      </c>
      <c r="E1672" s="550" t="n">
        <v>46081</v>
      </c>
      <c r="F1672" s="550" t="n">
        <v>46106</v>
      </c>
      <c r="G1672" t="inlineStr">
        <is>
          <t>Impostos sobre Venda</t>
        </is>
      </c>
      <c r="H1672" t="inlineStr">
        <is>
          <t>PIS / COFINS</t>
        </is>
      </c>
      <c r="I1672" t="inlineStr">
        <is>
          <t>01 COFINS - FATURAMENTO/PJ EM GERAL
PA:02/2026 Vencimento:25/03/2026</t>
        </is>
      </c>
      <c r="J1672" t="n">
        <v>-26527.57</v>
      </c>
      <c r="K1672" t="n">
        <v>-26527.57</v>
      </c>
      <c r="O1672" t="inlineStr">
        <is>
          <t>Real</t>
        </is>
      </c>
      <c r="P1672" t="inlineStr">
        <is>
          <t>Pago</t>
        </is>
      </c>
      <c r="Q1672" t="inlineStr">
        <is>
          <t>02/2026</t>
        </is>
      </c>
      <c r="R1672" t="n">
        <v>0</v>
      </c>
    </row>
    <row r="1673">
      <c r="A1673" t="n">
        <v>207129</v>
      </c>
      <c r="B1673" t="inlineStr">
        <is>
          <t>Arcos</t>
        </is>
      </c>
      <c r="C1673" t="inlineStr">
        <is>
          <t>RD GESTAO E SISTEMAS S.A.</t>
        </is>
      </c>
      <c r="D1673" t="inlineStr">
        <is>
          <t>RP0032026</t>
        </is>
      </c>
      <c r="E1673" s="550" t="n">
        <v>46081</v>
      </c>
      <c r="F1673" s="550" t="n">
        <v>46107</v>
      </c>
      <c r="G1673" t="inlineStr">
        <is>
          <t>Marketing</t>
        </is>
      </c>
      <c r="H1673" t="inlineStr">
        <is>
          <t>Ferramentas de Marketing</t>
        </is>
      </c>
      <c r="I1673" t="inlineStr">
        <is>
          <t>DISPARO DE EMAILS (REEMBOLSO FACUNDO) - 02/2026</t>
        </is>
      </c>
      <c r="J1673" t="n">
        <v>-1034.45</v>
      </c>
      <c r="K1673" t="n">
        <v>-1034.45</v>
      </c>
      <c r="O1673" t="inlineStr">
        <is>
          <t>Real</t>
        </is>
      </c>
      <c r="P1673" t="inlineStr">
        <is>
          <t>Pago</t>
        </is>
      </c>
      <c r="Q1673" t="inlineStr">
        <is>
          <t>02/2026</t>
        </is>
      </c>
      <c r="R1673" t="n">
        <v>0</v>
      </c>
    </row>
    <row r="1674">
      <c r="A1674" t="n">
        <v>208305</v>
      </c>
      <c r="B1674" t="inlineStr">
        <is>
          <t>Arcos</t>
        </is>
      </c>
      <c r="C1674" t="inlineStr">
        <is>
          <t>FGTS</t>
        </is>
      </c>
      <c r="D1674" t="inlineStr">
        <is>
          <t>1375341 022026</t>
        </is>
      </c>
      <c r="E1674" s="550" t="n">
        <v>46081</v>
      </c>
      <c r="F1674" s="550" t="n">
        <v>46101</v>
      </c>
      <c r="G1674" t="inlineStr">
        <is>
          <t>Mão de Obra - Encargos e Provisões</t>
        </is>
      </c>
      <c r="H1674" t="inlineStr">
        <is>
          <t xml:space="preserve">  -  FGTS</t>
        </is>
      </c>
      <c r="J1674" t="n">
        <v>-13753.41</v>
      </c>
      <c r="K1674" t="n">
        <v>-13753.41</v>
      </c>
      <c r="O1674" t="inlineStr">
        <is>
          <t>Real</t>
        </is>
      </c>
      <c r="P1674" t="inlineStr">
        <is>
          <t>Pago</t>
        </is>
      </c>
      <c r="Q1674" t="inlineStr">
        <is>
          <t>02/2026</t>
        </is>
      </c>
      <c r="R1674" t="n">
        <v>0</v>
      </c>
    </row>
    <row r="1675">
      <c r="A1675" t="n">
        <v>208537</v>
      </c>
      <c r="B1675" t="inlineStr">
        <is>
          <t>Arcos</t>
        </is>
      </c>
      <c r="C1675" t="inlineStr">
        <is>
          <t>IRRF</t>
        </is>
      </c>
      <c r="D1675" t="inlineStr">
        <is>
          <t>56507 022026</t>
        </is>
      </c>
      <c r="E1675" s="550" t="n">
        <v>46081</v>
      </c>
      <c r="F1675" s="550" t="n">
        <v>46101</v>
      </c>
      <c r="G1675" t="inlineStr">
        <is>
          <t>Mão de Obra - Encargos e Provisões</t>
        </is>
      </c>
      <c r="H1675" t="inlineStr">
        <is>
          <t>IRRF - MDO CLT - Salário</t>
        </is>
      </c>
      <c r="J1675" t="n">
        <v>-565.0700000000001</v>
      </c>
      <c r="K1675" t="n">
        <v>-565.0700000000001</v>
      </c>
      <c r="O1675" t="inlineStr">
        <is>
          <t>Real</t>
        </is>
      </c>
      <c r="P1675" t="inlineStr">
        <is>
          <t>Pago</t>
        </is>
      </c>
      <c r="Q1675" t="inlineStr">
        <is>
          <t>02/2026</t>
        </is>
      </c>
      <c r="R1675" t="n">
        <v>0</v>
      </c>
    </row>
    <row r="1676">
      <c r="A1676" t="n">
        <v>206986</v>
      </c>
      <c r="B1676" t="inlineStr">
        <is>
          <t>Arcos</t>
        </is>
      </c>
      <c r="C1676" t="inlineStr">
        <is>
          <t>INSS</t>
        </is>
      </c>
      <c r="D1676" t="inlineStr">
        <is>
          <t>1220049 022026</t>
        </is>
      </c>
      <c r="E1676" s="550" t="n">
        <v>46081</v>
      </c>
      <c r="F1676" s="550" t="n">
        <v>46101</v>
      </c>
      <c r="G1676" t="inlineStr">
        <is>
          <t>Mão de Obra - Encargos e Provisões</t>
        </is>
      </c>
      <c r="H1676" t="inlineStr">
        <is>
          <t xml:space="preserve">  -  INSS Segurados</t>
        </is>
      </c>
      <c r="I1676" t="inlineStr">
        <is>
          <t>INSS Segurados</t>
        </is>
      </c>
      <c r="J1676" t="n">
        <v>-12200.49</v>
      </c>
      <c r="K1676" t="n">
        <v>-12200.49</v>
      </c>
      <c r="O1676" t="inlineStr">
        <is>
          <t>Real</t>
        </is>
      </c>
      <c r="P1676" t="inlineStr">
        <is>
          <t>Pago</t>
        </is>
      </c>
      <c r="Q1676" t="inlineStr">
        <is>
          <t>02/2026</t>
        </is>
      </c>
      <c r="R1676" t="n">
        <v>0</v>
      </c>
    </row>
    <row r="1677">
      <c r="A1677" t="n">
        <v>206974</v>
      </c>
      <c r="B1677" t="inlineStr">
        <is>
          <t>Arcos</t>
        </is>
      </c>
      <c r="C1677" t="inlineStr">
        <is>
          <t>INSS</t>
        </is>
      </c>
      <c r="D1677" t="inlineStr">
        <is>
          <t>3170782 022026</t>
        </is>
      </c>
      <c r="E1677" s="550" t="n">
        <v>46081</v>
      </c>
      <c r="F1677" s="550" t="n">
        <v>46101</v>
      </c>
      <c r="G1677" t="inlineStr">
        <is>
          <t>Mão de Obra - Encargos e Provisões</t>
        </is>
      </c>
      <c r="H1677" t="inlineStr">
        <is>
          <t xml:space="preserve">  -  INSS Patronal</t>
        </is>
      </c>
      <c r="I1677" t="inlineStr">
        <is>
          <t>INSS PATRONAL</t>
        </is>
      </c>
      <c r="J1677" t="n">
        <v>-31707.82</v>
      </c>
      <c r="K1677" t="n">
        <v>-31707.82</v>
      </c>
      <c r="O1677" t="inlineStr">
        <is>
          <t>Real</t>
        </is>
      </c>
      <c r="P1677" t="inlineStr">
        <is>
          <t>Pago</t>
        </is>
      </c>
      <c r="Q1677" t="inlineStr">
        <is>
          <t>02/2026</t>
        </is>
      </c>
      <c r="R1677" t="n">
        <v>0</v>
      </c>
    </row>
    <row r="1678">
      <c r="A1678" t="n">
        <v>213730</v>
      </c>
      <c r="B1678" t="inlineStr">
        <is>
          <t>Arcos</t>
        </is>
      </c>
      <c r="C1678" t="inlineStr">
        <is>
          <t>ZIGPAY LTDAS -ME</t>
        </is>
      </c>
      <c r="E1678" s="550" t="n">
        <v>46081</v>
      </c>
      <c r="F1678" s="550" t="n">
        <v>46084</v>
      </c>
      <c r="G1678" t="inlineStr">
        <is>
          <t>Informática e TI</t>
        </is>
      </c>
      <c r="H1678" t="inlineStr">
        <is>
          <t>Sistemas Gerais - Operacionais</t>
        </is>
      </c>
      <c r="I1678" t="inlineStr">
        <is>
          <t>Rebate de taxa referente ao mês 2</t>
        </is>
      </c>
      <c r="J1678" t="n">
        <v>70.12</v>
      </c>
      <c r="K1678" t="n">
        <v>70.12</v>
      </c>
      <c r="O1678" t="inlineStr">
        <is>
          <t>Real</t>
        </is>
      </c>
      <c r="P1678" t="inlineStr">
        <is>
          <t>Pago</t>
        </is>
      </c>
      <c r="Q1678" t="inlineStr">
        <is>
          <t>02/2026</t>
        </is>
      </c>
      <c r="R1678" t="n">
        <v>0</v>
      </c>
    </row>
    <row r="1679">
      <c r="A1679" t="n">
        <v>202409</v>
      </c>
      <c r="B1679" t="inlineStr">
        <is>
          <t>Arcos</t>
        </is>
      </c>
      <c r="C1679" t="inlineStr">
        <is>
          <t>BRH SAUDE OCUPACIONAL LTDA</t>
        </is>
      </c>
      <c r="D1679" t="inlineStr">
        <is>
          <t>2086</t>
        </is>
      </c>
      <c r="E1679" s="550" t="n">
        <v>46081</v>
      </c>
      <c r="F1679" s="550" t="n">
        <v>46094</v>
      </c>
      <c r="G1679" t="inlineStr">
        <is>
          <t>Mão de Obra - Benefícios</t>
        </is>
      </c>
      <c r="H1679" t="inlineStr">
        <is>
          <t xml:space="preserve">  -  Exames Periódicos</t>
        </is>
      </c>
      <c r="I1679" t="inlineStr">
        <is>
          <t>SERVICOS MEDICOS DE APOIO DIAGNOSTICO</t>
        </is>
      </c>
      <c r="J1679" t="n">
        <v>-524.2</v>
      </c>
      <c r="K1679" t="n">
        <v>-524.2</v>
      </c>
      <c r="O1679" t="inlineStr">
        <is>
          <t>Real</t>
        </is>
      </c>
      <c r="P1679" t="inlineStr">
        <is>
          <t>Pago</t>
        </is>
      </c>
      <c r="Q1679" t="inlineStr">
        <is>
          <t>02/2026</t>
        </is>
      </c>
      <c r="R1679" t="n">
        <v>0</v>
      </c>
    </row>
    <row r="1680">
      <c r="A1680" t="n">
        <v>213729</v>
      </c>
      <c r="B1680" t="inlineStr">
        <is>
          <t>Arcos</t>
        </is>
      </c>
      <c r="C1680" t="inlineStr">
        <is>
          <t>ZIGPAY LTDAS -ME</t>
        </is>
      </c>
      <c r="E1680" s="550" t="n">
        <v>46081</v>
      </c>
      <c r="F1680" s="550" t="n">
        <v>46082</v>
      </c>
      <c r="G1680" t="inlineStr">
        <is>
          <t>Informática e TI</t>
        </is>
      </c>
      <c r="H1680" t="inlineStr">
        <is>
          <t>Sistemas Gerais - Operacionais</t>
        </is>
      </c>
      <c r="I1680" t="inlineStr">
        <is>
          <t>Rebate de taxa referente ao mês 2</t>
        </is>
      </c>
      <c r="J1680" t="n">
        <v>77.54000000000001</v>
      </c>
      <c r="K1680" t="n">
        <v>77.54000000000001</v>
      </c>
      <c r="O1680" t="inlineStr">
        <is>
          <t>Real</t>
        </is>
      </c>
      <c r="P1680" t="inlineStr">
        <is>
          <t>Pago</t>
        </is>
      </c>
      <c r="Q1680" t="inlineStr">
        <is>
          <t>02/2026</t>
        </is>
      </c>
      <c r="R1680" t="n">
        <v>0</v>
      </c>
    </row>
    <row r="1681">
      <c r="A1681" t="n">
        <v>214141</v>
      </c>
      <c r="B1681" t="inlineStr">
        <is>
          <t>Arcos</t>
        </is>
      </c>
      <c r="C1681" t="inlineStr">
        <is>
          <t>FACUNDO GUERRA RIVERO</t>
        </is>
      </c>
      <c r="D1681" t="inlineStr">
        <is>
          <t>RP0382026</t>
        </is>
      </c>
      <c r="E1681" s="550" t="n">
        <v>46081</v>
      </c>
      <c r="F1681" s="550" t="n">
        <v>46086</v>
      </c>
      <c r="G1681" t="inlineStr">
        <is>
          <t>Dividendos e Remunerações Variáveis</t>
        </is>
      </c>
      <c r="H1681" t="inlineStr">
        <is>
          <t>Dividendos</t>
        </is>
      </c>
      <c r="I1681" t="inlineStr">
        <is>
          <t xml:space="preserve"> DIVIDENDOS - 02/2026</t>
        </is>
      </c>
      <c r="J1681" t="n">
        <v>-180000</v>
      </c>
      <c r="K1681" t="n">
        <v>-180000</v>
      </c>
      <c r="O1681" t="inlineStr">
        <is>
          <t>Real</t>
        </is>
      </c>
      <c r="P1681" t="inlineStr">
        <is>
          <t>Pago</t>
        </is>
      </c>
      <c r="Q1681" t="inlineStr">
        <is>
          <t>02/2026</t>
        </is>
      </c>
      <c r="R1681" t="n">
        <v>0</v>
      </c>
    </row>
    <row r="1682">
      <c r="A1682" t="n">
        <v>214042</v>
      </c>
      <c r="B1682" t="inlineStr">
        <is>
          <t>Arcos</t>
        </is>
      </c>
      <c r="C1682" t="inlineStr">
        <is>
          <t>FELIPE FERREIRA FRANCA 36496185832</t>
        </is>
      </c>
      <c r="D1682" t="inlineStr">
        <is>
          <t>RP0362026</t>
        </is>
      </c>
      <c r="E1682" s="550" t="n">
        <v>46081</v>
      </c>
      <c r="F1682" s="550" t="n">
        <v>46091</v>
      </c>
      <c r="G1682" t="inlineStr">
        <is>
          <t>Custos de Eventos</t>
        </is>
      </c>
      <c r="H1682" t="inlineStr">
        <is>
          <t>Decoração - Eventos</t>
        </is>
      </c>
      <c r="I1682" t="inlineStr">
        <is>
          <t>SACOLAS PARA EVENTO - 02/2026</t>
        </is>
      </c>
      <c r="J1682" t="n">
        <v>-68.61</v>
      </c>
      <c r="K1682" t="n">
        <v>-68.61</v>
      </c>
      <c r="M1682" t="inlineStr">
        <is>
          <t>LIDER DE SQUAD</t>
        </is>
      </c>
      <c r="N1682" t="inlineStr">
        <is>
          <t xml:space="preserve">  - Squad</t>
        </is>
      </c>
      <c r="O1682" t="inlineStr">
        <is>
          <t>Real</t>
        </is>
      </c>
      <c r="P1682" t="inlineStr">
        <is>
          <t>Pago</t>
        </is>
      </c>
      <c r="Q1682" t="inlineStr">
        <is>
          <t>02/2026</t>
        </is>
      </c>
      <c r="R1682" t="n">
        <v>0</v>
      </c>
    </row>
    <row r="1683">
      <c r="A1683" t="n">
        <v>214043</v>
      </c>
      <c r="B1683" t="inlineStr">
        <is>
          <t>Arcos</t>
        </is>
      </c>
      <c r="C1683" t="inlineStr">
        <is>
          <t>FELIPE FERREIRA FRANCA 36496185832</t>
        </is>
      </c>
      <c r="D1683" t="inlineStr">
        <is>
          <t>RP0362026</t>
        </is>
      </c>
      <c r="E1683" s="550" t="n">
        <v>46081</v>
      </c>
      <c r="F1683" s="550" t="n">
        <v>46091</v>
      </c>
      <c r="G1683" t="inlineStr">
        <is>
          <t>Mão de Obra - Benefícios</t>
        </is>
      </c>
      <c r="H1683" t="inlineStr">
        <is>
          <t xml:space="preserve">  -  Alimentação Funcionário</t>
        </is>
      </c>
      <c r="I1683" t="inlineStr">
        <is>
          <t>ALIMENTACAO FUNCIONARIA TESTE - 02/2026</t>
        </is>
      </c>
      <c r="J1683" t="n">
        <v>-558.22</v>
      </c>
      <c r="K1683" t="n">
        <v>-558.22</v>
      </c>
      <c r="M1683" t="inlineStr">
        <is>
          <t>LIDER DE SQUAD</t>
        </is>
      </c>
      <c r="N1683" t="inlineStr">
        <is>
          <t xml:space="preserve">  - Squad</t>
        </is>
      </c>
      <c r="O1683" t="inlineStr">
        <is>
          <t>Real</t>
        </is>
      </c>
      <c r="P1683" t="inlineStr">
        <is>
          <t>Pago</t>
        </is>
      </c>
      <c r="Q1683" t="inlineStr">
        <is>
          <t>02/2026</t>
        </is>
      </c>
      <c r="R1683" t="n">
        <v>0</v>
      </c>
    </row>
    <row r="1684">
      <c r="A1684" t="n">
        <v>214044</v>
      </c>
      <c r="B1684" t="inlineStr">
        <is>
          <t>Arcos</t>
        </is>
      </c>
      <c r="C1684" t="inlineStr">
        <is>
          <t>FELIPE FERREIRA FRANCA 36496185832</t>
        </is>
      </c>
      <c r="D1684" t="inlineStr">
        <is>
          <t>RP0362026</t>
        </is>
      </c>
      <c r="E1684" s="550" t="n">
        <v>46081</v>
      </c>
      <c r="F1684" s="550" t="n">
        <v>46091</v>
      </c>
      <c r="G1684" t="inlineStr">
        <is>
          <t>Despesas com Transporte / Hospedagem</t>
        </is>
      </c>
      <c r="H1684" t="inlineStr">
        <is>
          <t>Conduções/Taxi/Uber</t>
        </is>
      </c>
      <c r="I1684" t="inlineStr">
        <is>
          <t>TAXI (IDA E VOLTA) FUNCIONARIA TESTE - 02/2026</t>
        </is>
      </c>
      <c r="J1684" t="n">
        <v>-337</v>
      </c>
      <c r="K1684" t="n">
        <v>-337</v>
      </c>
      <c r="M1684" t="inlineStr">
        <is>
          <t>LIDER DE SQUAD</t>
        </is>
      </c>
      <c r="N1684" t="inlineStr">
        <is>
          <t xml:space="preserve">  - Squad</t>
        </is>
      </c>
      <c r="O1684" t="inlineStr">
        <is>
          <t>Real</t>
        </is>
      </c>
      <c r="P1684" t="inlineStr">
        <is>
          <t>Pago</t>
        </is>
      </c>
      <c r="Q1684" t="inlineStr">
        <is>
          <t>02/2026</t>
        </is>
      </c>
      <c r="R1684" t="n">
        <v>0</v>
      </c>
    </row>
    <row r="1685">
      <c r="A1685" t="n">
        <v>214045</v>
      </c>
      <c r="B1685" t="inlineStr">
        <is>
          <t>Arcos</t>
        </is>
      </c>
      <c r="C1685" t="inlineStr">
        <is>
          <t>FELIPE FERREIRA FRANCA 36496185832</t>
        </is>
      </c>
      <c r="D1685" t="inlineStr">
        <is>
          <t>RP0362026</t>
        </is>
      </c>
      <c r="E1685" s="550" t="n">
        <v>46081</v>
      </c>
      <c r="F1685" s="550" t="n">
        <v>46099</v>
      </c>
      <c r="G1685" t="inlineStr">
        <is>
          <t>Marketing</t>
        </is>
      </c>
      <c r="H1685" t="inlineStr">
        <is>
          <t>Ferramentas de Marketing</t>
        </is>
      </c>
      <c r="I1685" t="inlineStr">
        <is>
          <t>DIONISIO - 01/2026</t>
        </is>
      </c>
      <c r="J1685" t="n">
        <v>-349</v>
      </c>
      <c r="K1685" t="n">
        <v>-349</v>
      </c>
      <c r="M1685" t="inlineStr">
        <is>
          <t>LIDER DE SQUAD</t>
        </is>
      </c>
      <c r="N1685" t="inlineStr">
        <is>
          <t xml:space="preserve">  - Squad</t>
        </is>
      </c>
      <c r="O1685" t="inlineStr">
        <is>
          <t>Real</t>
        </is>
      </c>
      <c r="P1685" t="inlineStr">
        <is>
          <t>Pago</t>
        </is>
      </c>
      <c r="Q1685" t="inlineStr">
        <is>
          <t>02/2026</t>
        </is>
      </c>
      <c r="R1685" t="n">
        <v>0</v>
      </c>
    </row>
    <row r="1686">
      <c r="A1686" t="n">
        <v>214046</v>
      </c>
      <c r="B1686" t="inlineStr">
        <is>
          <t>Arcos</t>
        </is>
      </c>
      <c r="C1686" t="inlineStr">
        <is>
          <t>FELIPE FERREIRA FRANCA 36496185832</t>
        </is>
      </c>
      <c r="D1686" t="inlineStr">
        <is>
          <t>RP362026</t>
        </is>
      </c>
      <c r="E1686" s="550" t="n">
        <v>46081</v>
      </c>
      <c r="F1686" s="550" t="n">
        <v>46091</v>
      </c>
      <c r="G1686" t="inlineStr">
        <is>
          <t>Utilidades</t>
        </is>
      </c>
      <c r="H1686" t="inlineStr">
        <is>
          <t>Utensilios</t>
        </is>
      </c>
      <c r="I1686" t="inlineStr">
        <is>
          <t>FILTRO DE CAFE - 02/2026</t>
        </is>
      </c>
      <c r="J1686" t="n">
        <v>-598</v>
      </c>
      <c r="K1686" t="n">
        <v>-598</v>
      </c>
      <c r="M1686" t="inlineStr">
        <is>
          <t>LIDER DE SQUAD</t>
        </is>
      </c>
      <c r="N1686" t="inlineStr">
        <is>
          <t xml:space="preserve">  - Squad</t>
        </is>
      </c>
      <c r="O1686" t="inlineStr">
        <is>
          <t>Real</t>
        </is>
      </c>
      <c r="P1686" t="inlineStr">
        <is>
          <t>Pago</t>
        </is>
      </c>
      <c r="Q1686" t="inlineStr">
        <is>
          <t>02/2026</t>
        </is>
      </c>
      <c r="R1686" t="n">
        <v>0</v>
      </c>
    </row>
    <row r="1687">
      <c r="A1687" t="n">
        <v>206555</v>
      </c>
      <c r="B1687" t="inlineStr">
        <is>
          <t>Arcos</t>
        </is>
      </c>
      <c r="C1687" t="inlineStr">
        <is>
          <t>ATELIE BENINI LTDA</t>
        </is>
      </c>
      <c r="D1687" t="inlineStr">
        <is>
          <t>80</t>
        </is>
      </c>
      <c r="E1687" s="550" t="n">
        <v>46081</v>
      </c>
      <c r="F1687" s="550" t="n">
        <v>46105</v>
      </c>
      <c r="G1687" t="inlineStr">
        <is>
          <t>Manutenção</t>
        </is>
      </c>
      <c r="H1687" t="inlineStr">
        <is>
          <t>Manutenção Predial</t>
        </is>
      </c>
      <c r="I1687" t="inlineStr">
        <is>
          <t xml:space="preserve">  SERVICO DE RESTAURACAO VITRAIS 1 PORTA E 1 JANELA SALAO DOURADO - PARCELA 2/2 - 02/2026
</t>
        </is>
      </c>
      <c r="J1687" t="n">
        <v>-2205</v>
      </c>
      <c r="K1687" t="n">
        <v>-2205</v>
      </c>
      <c r="O1687" t="inlineStr">
        <is>
          <t>Real</t>
        </is>
      </c>
      <c r="P1687" t="inlineStr">
        <is>
          <t>Pago</t>
        </is>
      </c>
      <c r="Q1687" t="inlineStr">
        <is>
          <t>02/2026</t>
        </is>
      </c>
      <c r="R1687" t="n">
        <v>0</v>
      </c>
    </row>
    <row r="1688">
      <c r="A1688" t="n">
        <v>214139</v>
      </c>
      <c r="B1688" t="inlineStr">
        <is>
          <t>Arcos</t>
        </is>
      </c>
      <c r="C1688" t="inlineStr">
        <is>
          <t>FABRICA DE BARES SERVICOS LTDA FB</t>
        </is>
      </c>
      <c r="D1688" t="inlineStr">
        <is>
          <t>RP0372026</t>
        </is>
      </c>
      <c r="E1688" s="550" t="n">
        <v>46081</v>
      </c>
      <c r="F1688" s="550" t="n">
        <v>46086</v>
      </c>
      <c r="G1688" t="inlineStr">
        <is>
          <t>Dividendos e Remunerações Variáveis</t>
        </is>
      </c>
      <c r="H1688" t="inlineStr">
        <is>
          <t>Dividendos</t>
        </is>
      </c>
      <c r="I1688" t="inlineStr">
        <is>
          <t>DIVIDENDOS - 02/2026</t>
        </is>
      </c>
      <c r="J1688" t="n">
        <v>-120000</v>
      </c>
      <c r="K1688" t="n">
        <v>-120000</v>
      </c>
      <c r="O1688" t="inlineStr">
        <is>
          <t>Real</t>
        </is>
      </c>
      <c r="P1688" t="inlineStr">
        <is>
          <t>Pago</t>
        </is>
      </c>
      <c r="Q1688" t="inlineStr">
        <is>
          <t>02/2026</t>
        </is>
      </c>
      <c r="R1688" t="n">
        <v>0</v>
      </c>
    </row>
    <row r="1689">
      <c r="A1689" t="n">
        <v>214285</v>
      </c>
      <c r="B1689" t="inlineStr">
        <is>
          <t>Arcos</t>
        </is>
      </c>
      <c r="C1689" t="inlineStr">
        <is>
          <t>GUILHERME GAK BARBOSA</t>
        </is>
      </c>
      <c r="E1689" s="550" t="n">
        <v>46081</v>
      </c>
      <c r="F1689" s="550" t="n">
        <v>46087</v>
      </c>
      <c r="G1689" t="inlineStr">
        <is>
          <t>Mão de Obra - Salários</t>
        </is>
      </c>
      <c r="H1689" t="inlineStr">
        <is>
          <t>MDO CLT - Salário</t>
        </is>
      </c>
      <c r="J1689" t="n">
        <v>-4650.64</v>
      </c>
      <c r="K1689" t="n">
        <v>-4650.64</v>
      </c>
      <c r="O1689" t="inlineStr">
        <is>
          <t>Real</t>
        </is>
      </c>
      <c r="P1689" t="inlineStr">
        <is>
          <t>Pago</t>
        </is>
      </c>
      <c r="Q1689" t="inlineStr">
        <is>
          <t>02/2026</t>
        </is>
      </c>
      <c r="R1689" t="n">
        <v>0</v>
      </c>
    </row>
    <row r="1690">
      <c r="A1690" t="n">
        <v>215724</v>
      </c>
      <c r="B1690" t="inlineStr">
        <is>
          <t>Arcos</t>
        </is>
      </c>
      <c r="C1690" t="inlineStr">
        <is>
          <t>ZIGPAY LTDAS -ME</t>
        </is>
      </c>
      <c r="E1690" s="550" t="n">
        <v>46081</v>
      </c>
      <c r="F1690" s="550" t="n">
        <v>46081</v>
      </c>
      <c r="G1690" t="inlineStr">
        <is>
          <t>Deduções sobre Venda</t>
        </is>
      </c>
      <c r="H1690" t="inlineStr">
        <is>
          <t>Meios de pagamento</t>
        </is>
      </c>
      <c r="I1690" t="inlineStr">
        <is>
          <t xml:space="preserve">  Taxa Sobre Adquirência Integrada</t>
        </is>
      </c>
      <c r="J1690" t="n">
        <v>-10527.31</v>
      </c>
      <c r="K1690" t="n">
        <v>-10939.09</v>
      </c>
      <c r="O1690" t="inlineStr">
        <is>
          <t>Real</t>
        </is>
      </c>
      <c r="P1690" t="inlineStr">
        <is>
          <t>Pago</t>
        </is>
      </c>
      <c r="Q1690" t="inlineStr">
        <is>
          <t>02/2026</t>
        </is>
      </c>
      <c r="R1690" t="n">
        <v>0</v>
      </c>
    </row>
    <row r="1691">
      <c r="A1691" t="n">
        <v>215696</v>
      </c>
      <c r="B1691" t="inlineStr">
        <is>
          <t>Arcos</t>
        </is>
      </c>
      <c r="C1691" t="inlineStr">
        <is>
          <t xml:space="preserve">CSRF </t>
        </is>
      </c>
      <c r="D1691" t="inlineStr">
        <is>
          <t>FEV2026</t>
        </is>
      </c>
      <c r="E1691" s="550" t="n">
        <v>46081</v>
      </c>
      <c r="F1691" s="550" t="n">
        <v>46101</v>
      </c>
      <c r="G1691" t="inlineStr">
        <is>
          <t>Serviços de Terceiros</t>
        </is>
      </c>
      <c r="H1691" t="inlineStr">
        <is>
          <t>Assessoria Contabil</t>
        </is>
      </c>
      <c r="I1691" t="inlineStr">
        <is>
          <t>CONTABILIDADE</t>
        </is>
      </c>
      <c r="J1691" t="n">
        <v>-263.75</v>
      </c>
      <c r="K1691" t="n">
        <v>-263.75</v>
      </c>
      <c r="O1691" t="inlineStr">
        <is>
          <t>Real</t>
        </is>
      </c>
      <c r="P1691" t="inlineStr">
        <is>
          <t>Pago</t>
        </is>
      </c>
      <c r="Q1691" t="inlineStr">
        <is>
          <t>02/2026</t>
        </is>
      </c>
      <c r="R1691" t="n">
        <v>0</v>
      </c>
    </row>
    <row r="1692">
      <c r="A1692" t="n">
        <v>214461</v>
      </c>
      <c r="B1692" t="inlineStr">
        <is>
          <t>Arcos</t>
        </is>
      </c>
      <c r="C1692" t="inlineStr">
        <is>
          <t>TICKET</t>
        </is>
      </c>
      <c r="E1692" s="550" t="n">
        <v>46081</v>
      </c>
      <c r="F1692" s="550" t="n">
        <v>46081</v>
      </c>
      <c r="G1692" t="inlineStr">
        <is>
          <t>Deduções sobre Venda</t>
        </is>
      </c>
      <c r="H1692" t="inlineStr">
        <is>
          <t>Meios de pagamento</t>
        </is>
      </c>
      <c r="I1692" t="inlineStr">
        <is>
          <t xml:space="preserve"> TICKET - 02/2026</t>
        </is>
      </c>
      <c r="J1692" t="n">
        <v>-173.19</v>
      </c>
      <c r="K1692" t="n">
        <v>-173.19</v>
      </c>
      <c r="O1692" t="inlineStr">
        <is>
          <t>Real</t>
        </is>
      </c>
      <c r="P1692" t="inlineStr">
        <is>
          <t>Pago</t>
        </is>
      </c>
      <c r="Q1692" t="inlineStr">
        <is>
          <t>02/2026</t>
        </is>
      </c>
      <c r="R1692" t="n">
        <v>0</v>
      </c>
    </row>
    <row r="1693">
      <c r="A1693" t="n">
        <v>214460</v>
      </c>
      <c r="B1693" t="inlineStr">
        <is>
          <t>Arcos</t>
        </is>
      </c>
      <c r="C1693" t="inlineStr">
        <is>
          <t>ALELO INSTITUICAO DE PAGAMENTO SA</t>
        </is>
      </c>
      <c r="E1693" s="550" t="n">
        <v>46081</v>
      </c>
      <c r="F1693" s="550" t="n">
        <v>46081</v>
      </c>
      <c r="G1693" t="inlineStr">
        <is>
          <t>Deduções sobre Venda</t>
        </is>
      </c>
      <c r="H1693" t="inlineStr">
        <is>
          <t>Meios de pagamento</t>
        </is>
      </c>
      <c r="I1693" t="inlineStr">
        <is>
          <t xml:space="preserve">  ALELO - 02/2026</t>
        </is>
      </c>
      <c r="J1693" t="n">
        <v>-60.98</v>
      </c>
      <c r="K1693" t="n">
        <v>-60.98</v>
      </c>
      <c r="O1693" t="inlineStr">
        <is>
          <t>Real</t>
        </is>
      </c>
      <c r="P1693" t="inlineStr">
        <is>
          <t>Pago</t>
        </is>
      </c>
      <c r="Q1693" t="inlineStr">
        <is>
          <t>02/2026</t>
        </is>
      </c>
      <c r="R1693" t="n">
        <v>0</v>
      </c>
    </row>
    <row r="1694">
      <c r="A1694" t="n">
        <v>214459</v>
      </c>
      <c r="B1694" t="inlineStr">
        <is>
          <t>Arcos</t>
        </is>
      </c>
      <c r="C1694" t="inlineStr">
        <is>
          <t>SODEXO</t>
        </is>
      </c>
      <c r="E1694" s="550" t="n">
        <v>46081</v>
      </c>
      <c r="F1694" s="550" t="n">
        <v>46081</v>
      </c>
      <c r="G1694" t="inlineStr">
        <is>
          <t>Deduções sobre Venda</t>
        </is>
      </c>
      <c r="H1694" t="inlineStr">
        <is>
          <t>Meios de pagamento</t>
        </is>
      </c>
      <c r="I1694" t="inlineStr">
        <is>
          <t xml:space="preserve"> SODEXO - 02/2026</t>
        </is>
      </c>
      <c r="J1694" t="n">
        <v>-158.8</v>
      </c>
      <c r="K1694" t="n">
        <v>-158.8</v>
      </c>
      <c r="O1694" t="inlineStr">
        <is>
          <t>Real</t>
        </is>
      </c>
      <c r="P1694" t="inlineStr">
        <is>
          <t>Pago</t>
        </is>
      </c>
      <c r="Q1694" t="inlineStr">
        <is>
          <t>02/2026</t>
        </is>
      </c>
      <c r="R1694" t="n">
        <v>0</v>
      </c>
    </row>
    <row r="1695">
      <c r="A1695" t="n">
        <v>214299</v>
      </c>
      <c r="B1695" t="inlineStr">
        <is>
          <t>Arcos</t>
        </is>
      </c>
      <c r="C1695" t="inlineStr">
        <is>
          <t>DAIANE ALVES DA SILVA LIMA</t>
        </is>
      </c>
      <c r="E1695" s="550" t="n">
        <v>46081</v>
      </c>
      <c r="F1695" s="550" t="n">
        <v>46087</v>
      </c>
      <c r="G1695" t="inlineStr">
        <is>
          <t>Mão de Obra - Salários</t>
        </is>
      </c>
      <c r="H1695" t="inlineStr">
        <is>
          <t>MDO CLT - Salário</t>
        </is>
      </c>
      <c r="J1695" t="n">
        <v>-2314.77</v>
      </c>
      <c r="K1695" t="n">
        <v>-2314.77</v>
      </c>
      <c r="O1695" t="inlineStr">
        <is>
          <t>Real</t>
        </is>
      </c>
      <c r="P1695" t="inlineStr">
        <is>
          <t>Pago</t>
        </is>
      </c>
      <c r="Q1695" t="inlineStr">
        <is>
          <t>02/2026</t>
        </is>
      </c>
      <c r="R1695" t="n">
        <v>0</v>
      </c>
    </row>
    <row r="1696">
      <c r="A1696" t="n">
        <v>214298</v>
      </c>
      <c r="B1696" t="inlineStr">
        <is>
          <t>Arcos</t>
        </is>
      </c>
      <c r="C1696" t="inlineStr">
        <is>
          <t>JACIARA DOS ANJOS BORGES</t>
        </is>
      </c>
      <c r="E1696" s="550" t="n">
        <v>46081</v>
      </c>
      <c r="F1696" s="550" t="n">
        <v>46087</v>
      </c>
      <c r="G1696" t="inlineStr">
        <is>
          <t>Mão de Obra - Salários</t>
        </is>
      </c>
      <c r="H1696" t="inlineStr">
        <is>
          <t>MDO CLT - Salário</t>
        </is>
      </c>
      <c r="J1696" t="n">
        <v>-1603.64</v>
      </c>
      <c r="K1696" t="n">
        <v>-1603.64</v>
      </c>
      <c r="O1696" t="inlineStr">
        <is>
          <t>Real</t>
        </is>
      </c>
      <c r="P1696" t="inlineStr">
        <is>
          <t>Pago</t>
        </is>
      </c>
      <c r="Q1696" t="inlineStr">
        <is>
          <t>02/2026</t>
        </is>
      </c>
      <c r="R1696" t="n">
        <v>0</v>
      </c>
    </row>
    <row r="1697">
      <c r="A1697" t="n">
        <v>214297</v>
      </c>
      <c r="B1697" t="inlineStr">
        <is>
          <t>Arcos</t>
        </is>
      </c>
      <c r="C1697" t="inlineStr">
        <is>
          <t>GUILHERME RICHARD SANTOS DE OLIVEIRA</t>
        </is>
      </c>
      <c r="E1697" s="550" t="n">
        <v>46081</v>
      </c>
      <c r="F1697" s="550" t="n">
        <v>46087</v>
      </c>
      <c r="G1697" t="inlineStr">
        <is>
          <t>Mão de Obra - Salários</t>
        </is>
      </c>
      <c r="H1697" t="inlineStr">
        <is>
          <t>MDO CLT - Salário</t>
        </is>
      </c>
      <c r="J1697" t="n">
        <v>-4036.64</v>
      </c>
      <c r="K1697" t="n">
        <v>-4036.64</v>
      </c>
      <c r="O1697" t="inlineStr">
        <is>
          <t>Real</t>
        </is>
      </c>
      <c r="P1697" t="inlineStr">
        <is>
          <t>Pago</t>
        </is>
      </c>
      <c r="Q1697" t="inlineStr">
        <is>
          <t>02/2026</t>
        </is>
      </c>
      <c r="R1697" t="n">
        <v>0</v>
      </c>
    </row>
    <row r="1698">
      <c r="A1698" t="n">
        <v>214296</v>
      </c>
      <c r="B1698" t="inlineStr">
        <is>
          <t>Arcos</t>
        </is>
      </c>
      <c r="C1698" t="inlineStr">
        <is>
          <t>GUSTAVO BEZERRA DE LIMA</t>
        </is>
      </c>
      <c r="E1698" s="550" t="n">
        <v>46081</v>
      </c>
      <c r="F1698" s="550" t="n">
        <v>46087</v>
      </c>
      <c r="G1698" t="inlineStr">
        <is>
          <t>Mão de Obra - Salários</t>
        </is>
      </c>
      <c r="H1698" t="inlineStr">
        <is>
          <t>MDO CLT - Salário</t>
        </is>
      </c>
      <c r="J1698" t="n">
        <v>-2718.59</v>
      </c>
      <c r="K1698" t="n">
        <v>-2718.59</v>
      </c>
      <c r="O1698" t="inlineStr">
        <is>
          <t>Real</t>
        </is>
      </c>
      <c r="P1698" t="inlineStr">
        <is>
          <t>Pago</t>
        </is>
      </c>
      <c r="Q1698" t="inlineStr">
        <is>
          <t>02/2026</t>
        </is>
      </c>
      <c r="R1698" t="n">
        <v>0</v>
      </c>
    </row>
    <row r="1699">
      <c r="A1699" t="n">
        <v>214295</v>
      </c>
      <c r="B1699" t="inlineStr">
        <is>
          <t>Arcos</t>
        </is>
      </c>
      <c r="C1699" t="inlineStr">
        <is>
          <t>VICTOR SARAIVA ZANELATO ANDRADE</t>
        </is>
      </c>
      <c r="E1699" s="550" t="n">
        <v>46081</v>
      </c>
      <c r="F1699" s="550" t="n">
        <v>46087</v>
      </c>
      <c r="G1699" t="inlineStr">
        <is>
          <t>Mão de Obra - Salários</t>
        </is>
      </c>
      <c r="H1699" t="inlineStr">
        <is>
          <t>MDO CLT - Salário</t>
        </is>
      </c>
      <c r="J1699" t="n">
        <v>-3814.22</v>
      </c>
      <c r="K1699" t="n">
        <v>-3814.22</v>
      </c>
      <c r="O1699" t="inlineStr">
        <is>
          <t>Real</t>
        </is>
      </c>
      <c r="P1699" t="inlineStr">
        <is>
          <t>Pago</t>
        </is>
      </c>
      <c r="Q1699" t="inlineStr">
        <is>
          <t>02/2026</t>
        </is>
      </c>
      <c r="R1699" t="n">
        <v>0</v>
      </c>
    </row>
    <row r="1700">
      <c r="A1700" t="n">
        <v>214294</v>
      </c>
      <c r="B1700" t="inlineStr">
        <is>
          <t>Arcos</t>
        </is>
      </c>
      <c r="C1700" t="inlineStr">
        <is>
          <t xml:space="preserve">JONAS LUIZ HANGER DA SILVA </t>
        </is>
      </c>
      <c r="E1700" s="550" t="n">
        <v>46081</v>
      </c>
      <c r="F1700" s="550" t="n">
        <v>46087</v>
      </c>
      <c r="G1700" t="inlineStr">
        <is>
          <t>Mão de Obra - Salários</t>
        </is>
      </c>
      <c r="H1700" t="inlineStr">
        <is>
          <t>MDO CLT - Salário</t>
        </is>
      </c>
      <c r="J1700" t="n">
        <v>-4353.39</v>
      </c>
      <c r="K1700" t="n">
        <v>-4353.39</v>
      </c>
      <c r="O1700" t="inlineStr">
        <is>
          <t>Real</t>
        </is>
      </c>
      <c r="P1700" t="inlineStr">
        <is>
          <t>Pago</t>
        </is>
      </c>
      <c r="Q1700" t="inlineStr">
        <is>
          <t>02/2026</t>
        </is>
      </c>
      <c r="R1700" t="n">
        <v>0</v>
      </c>
    </row>
    <row r="1701">
      <c r="A1701" t="n">
        <v>214293</v>
      </c>
      <c r="B1701" t="inlineStr">
        <is>
          <t>Arcos</t>
        </is>
      </c>
      <c r="C1701" t="inlineStr">
        <is>
          <t>JESSICA ALVES GONCALVES</t>
        </is>
      </c>
      <c r="E1701" s="550" t="n">
        <v>46081</v>
      </c>
      <c r="F1701" s="550" t="n">
        <v>46087</v>
      </c>
      <c r="G1701" t="inlineStr">
        <is>
          <t>Mão de Obra - Salários</t>
        </is>
      </c>
      <c r="H1701" t="inlineStr">
        <is>
          <t>MDO CLT - Salário</t>
        </is>
      </c>
      <c r="J1701" t="n">
        <v>-3061.96</v>
      </c>
      <c r="K1701" t="n">
        <v>-3061.96</v>
      </c>
      <c r="O1701" t="inlineStr">
        <is>
          <t>Real</t>
        </is>
      </c>
      <c r="P1701" t="inlineStr">
        <is>
          <t>Pago</t>
        </is>
      </c>
      <c r="Q1701" t="inlineStr">
        <is>
          <t>02/2026</t>
        </is>
      </c>
      <c r="R1701" t="n">
        <v>0</v>
      </c>
    </row>
    <row r="1702">
      <c r="A1702" t="n">
        <v>214292</v>
      </c>
      <c r="B1702" t="inlineStr">
        <is>
          <t>Arcos</t>
        </is>
      </c>
      <c r="C1702" t="inlineStr">
        <is>
          <t>GUSTAVO LIMA MOLINA</t>
        </is>
      </c>
      <c r="E1702" s="550" t="n">
        <v>46081</v>
      </c>
      <c r="F1702" s="550" t="n">
        <v>46087</v>
      </c>
      <c r="G1702" t="inlineStr">
        <is>
          <t>Mão de Obra - Salários</t>
        </is>
      </c>
      <c r="H1702" t="inlineStr">
        <is>
          <t>MDO CLT - Salário</t>
        </is>
      </c>
      <c r="J1702" t="n">
        <v>-3477.32</v>
      </c>
      <c r="K1702" t="n">
        <v>-3477.32</v>
      </c>
      <c r="O1702" t="inlineStr">
        <is>
          <t>Real</t>
        </is>
      </c>
      <c r="P1702" t="inlineStr">
        <is>
          <t>Pago</t>
        </is>
      </c>
      <c r="Q1702" t="inlineStr">
        <is>
          <t>02/2026</t>
        </is>
      </c>
      <c r="R1702" t="n">
        <v>0</v>
      </c>
    </row>
    <row r="1703">
      <c r="A1703" t="n">
        <v>214288</v>
      </c>
      <c r="B1703" t="inlineStr">
        <is>
          <t>Arcos</t>
        </is>
      </c>
      <c r="C1703" t="inlineStr">
        <is>
          <t>SONIA DOS ANJOS RAMOS</t>
        </is>
      </c>
      <c r="E1703" s="550" t="n">
        <v>46081</v>
      </c>
      <c r="F1703" s="550" t="n">
        <v>46087</v>
      </c>
      <c r="G1703" t="inlineStr">
        <is>
          <t>Mão de Obra - Salários</t>
        </is>
      </c>
      <c r="H1703" t="inlineStr">
        <is>
          <t>MDO CLT - Salário</t>
        </is>
      </c>
      <c r="J1703" t="n">
        <v>-4141.74</v>
      </c>
      <c r="K1703" t="n">
        <v>-4141.74</v>
      </c>
      <c r="O1703" t="inlineStr">
        <is>
          <t>Real</t>
        </is>
      </c>
      <c r="P1703" t="inlineStr">
        <is>
          <t>Pago</t>
        </is>
      </c>
      <c r="Q1703" t="inlineStr">
        <is>
          <t>02/2026</t>
        </is>
      </c>
      <c r="R1703" t="n">
        <v>0</v>
      </c>
    </row>
    <row r="1704">
      <c r="A1704" t="n">
        <v>214286</v>
      </c>
      <c r="B1704" t="inlineStr">
        <is>
          <t>Arcos</t>
        </is>
      </c>
      <c r="C1704" t="inlineStr">
        <is>
          <t>PATRICIA BARRETO DE JESUS</t>
        </is>
      </c>
      <c r="E1704" s="550" t="n">
        <v>46081</v>
      </c>
      <c r="F1704" s="550" t="n">
        <v>46087</v>
      </c>
      <c r="G1704" t="inlineStr">
        <is>
          <t>Mão de Obra - Salários</t>
        </is>
      </c>
      <c r="H1704" t="inlineStr">
        <is>
          <t>MDO CLT - Salário</t>
        </is>
      </c>
      <c r="J1704" t="n">
        <v>-3245.13</v>
      </c>
      <c r="K1704" t="n">
        <v>-3245.13</v>
      </c>
      <c r="O1704" t="inlineStr">
        <is>
          <t>Real</t>
        </is>
      </c>
      <c r="P1704" t="inlineStr">
        <is>
          <t>Pago</t>
        </is>
      </c>
      <c r="Q1704" t="inlineStr">
        <is>
          <t>02/2026</t>
        </is>
      </c>
      <c r="R1704" t="n">
        <v>0</v>
      </c>
    </row>
    <row r="1705">
      <c r="A1705" t="n">
        <v>214289</v>
      </c>
      <c r="B1705" t="inlineStr">
        <is>
          <t>Arcos</t>
        </is>
      </c>
      <c r="C1705" t="inlineStr">
        <is>
          <t>JOÃO PAULO DA SILVA MARCOLINO</t>
        </is>
      </c>
      <c r="E1705" s="550" t="n">
        <v>46081</v>
      </c>
      <c r="F1705" s="550" t="n">
        <v>46087</v>
      </c>
      <c r="G1705" t="inlineStr">
        <is>
          <t>Mão de Obra - Salários</t>
        </is>
      </c>
      <c r="H1705" t="inlineStr">
        <is>
          <t>MDO CLT - Salário</t>
        </is>
      </c>
      <c r="J1705" t="n">
        <v>-4086.43</v>
      </c>
      <c r="K1705" t="n">
        <v>-4086.43</v>
      </c>
      <c r="O1705" t="inlineStr">
        <is>
          <t>Real</t>
        </is>
      </c>
      <c r="P1705" t="inlineStr">
        <is>
          <t>Pago</t>
        </is>
      </c>
      <c r="Q1705" t="inlineStr">
        <is>
          <t>02/2026</t>
        </is>
      </c>
      <c r="R1705" t="n">
        <v>0</v>
      </c>
    </row>
    <row r="1706">
      <c r="A1706" t="n">
        <v>214290</v>
      </c>
      <c r="B1706" t="inlineStr">
        <is>
          <t>Arcos</t>
        </is>
      </c>
      <c r="C1706" t="inlineStr">
        <is>
          <t>BIANCA KIMBERLY DE ALMEIDA COSMO</t>
        </is>
      </c>
      <c r="E1706" s="550" t="n">
        <v>46081</v>
      </c>
      <c r="F1706" s="550" t="n">
        <v>46087</v>
      </c>
      <c r="G1706" t="inlineStr">
        <is>
          <t>Mão de Obra - Salários</t>
        </is>
      </c>
      <c r="H1706" t="inlineStr">
        <is>
          <t>MDO CLT - Salário</t>
        </is>
      </c>
      <c r="J1706" t="n">
        <v>-3768.99</v>
      </c>
      <c r="K1706" t="n">
        <v>-3768.99</v>
      </c>
      <c r="O1706" t="inlineStr">
        <is>
          <t>Real</t>
        </is>
      </c>
      <c r="P1706" t="inlineStr">
        <is>
          <t>Pago</t>
        </is>
      </c>
      <c r="Q1706" t="inlineStr">
        <is>
          <t>02/2026</t>
        </is>
      </c>
      <c r="R1706" t="n">
        <v>0</v>
      </c>
    </row>
    <row r="1707">
      <c r="A1707" t="n">
        <v>214284</v>
      </c>
      <c r="B1707" t="inlineStr">
        <is>
          <t>Arcos</t>
        </is>
      </c>
      <c r="C1707" t="inlineStr">
        <is>
          <t>SHEILA ALVES DA SILVA</t>
        </is>
      </c>
      <c r="E1707" s="550" t="n">
        <v>46081</v>
      </c>
      <c r="F1707" s="550" t="n">
        <v>46087</v>
      </c>
      <c r="G1707" t="inlineStr">
        <is>
          <t>Mão de Obra - Salários</t>
        </is>
      </c>
      <c r="H1707" t="inlineStr">
        <is>
          <t>MDO CLT - Salário</t>
        </is>
      </c>
      <c r="J1707" t="n">
        <v>-3357.06</v>
      </c>
      <c r="K1707" t="n">
        <v>-3357.06</v>
      </c>
      <c r="O1707" t="inlineStr">
        <is>
          <t>Real</t>
        </is>
      </c>
      <c r="P1707" t="inlineStr">
        <is>
          <t>Pago</t>
        </is>
      </c>
      <c r="Q1707" t="inlineStr">
        <is>
          <t>02/2026</t>
        </is>
      </c>
      <c r="R1707" t="n">
        <v>0</v>
      </c>
    </row>
    <row r="1708">
      <c r="A1708" t="n">
        <v>214291</v>
      </c>
      <c r="B1708" t="inlineStr">
        <is>
          <t>Arcos</t>
        </is>
      </c>
      <c r="C1708" t="inlineStr">
        <is>
          <t>MATHEUS DOS SANTOS ROCHA</t>
        </is>
      </c>
      <c r="E1708" s="550" t="n">
        <v>46081</v>
      </c>
      <c r="F1708" s="550" t="n">
        <v>46087</v>
      </c>
      <c r="G1708" t="inlineStr">
        <is>
          <t>Mão de Obra - Salários</t>
        </is>
      </c>
      <c r="H1708" t="inlineStr">
        <is>
          <t>MDO CLT - Salário</t>
        </is>
      </c>
      <c r="J1708" t="n">
        <v>-3660.35</v>
      </c>
      <c r="K1708" t="n">
        <v>-3660.35</v>
      </c>
      <c r="O1708" t="inlineStr">
        <is>
          <t>Real</t>
        </is>
      </c>
      <c r="P1708" t="inlineStr">
        <is>
          <t>Pago</t>
        </is>
      </c>
      <c r="Q1708" t="inlineStr">
        <is>
          <t>02/2026</t>
        </is>
      </c>
      <c r="R1708" t="n">
        <v>0</v>
      </c>
    </row>
    <row r="1709">
      <c r="A1709" t="n">
        <v>214287</v>
      </c>
      <c r="B1709" t="inlineStr">
        <is>
          <t>Arcos</t>
        </is>
      </c>
      <c r="C1709" t="inlineStr">
        <is>
          <t>PATRICK VILLELA</t>
        </is>
      </c>
      <c r="E1709" s="550" t="n">
        <v>46081</v>
      </c>
      <c r="F1709" s="550" t="n">
        <v>46087</v>
      </c>
      <c r="G1709" t="inlineStr">
        <is>
          <t>Mão de Obra - Salários</t>
        </is>
      </c>
      <c r="H1709" t="inlineStr">
        <is>
          <t>MDO CLT - Salário</t>
        </is>
      </c>
      <c r="J1709" t="n">
        <v>-4220.45</v>
      </c>
      <c r="K1709" t="n">
        <v>-4220.45</v>
      </c>
      <c r="O1709" t="inlineStr">
        <is>
          <t>Real</t>
        </is>
      </c>
      <c r="P1709" t="inlineStr">
        <is>
          <t>Pago</t>
        </is>
      </c>
      <c r="Q1709" t="inlineStr">
        <is>
          <t>02/2026</t>
        </is>
      </c>
      <c r="R1709" t="n">
        <v>0</v>
      </c>
    </row>
    <row r="1710">
      <c r="A1710" t="n">
        <v>213567</v>
      </c>
      <c r="B1710" t="inlineStr">
        <is>
          <t>Arcos</t>
        </is>
      </c>
      <c r="C1710" t="inlineStr">
        <is>
          <t>PRESHH ALUGUEL DE MAQUINAS LTDA</t>
        </is>
      </c>
      <c r="D1710" t="inlineStr">
        <is>
          <t xml:space="preserve"> T-38669</t>
        </is>
      </c>
      <c r="E1710" s="550" t="n">
        <v>46080</v>
      </c>
      <c r="F1710" s="550" t="n">
        <v>46097</v>
      </c>
      <c r="G1710" t="inlineStr">
        <is>
          <t>Utilidades</t>
        </is>
      </c>
      <c r="H1710" t="inlineStr">
        <is>
          <t>Material de Consumo - Gelo/ Gas CO2/ Carvao /Velas</t>
        </is>
      </c>
      <c r="I1710" t="inlineStr">
        <is>
          <t>REPOSICAO DE GAS - 1 CILINDRO - 02/2026</t>
        </is>
      </c>
      <c r="J1710" t="n">
        <v>-198</v>
      </c>
      <c r="K1710" t="n">
        <v>-198</v>
      </c>
      <c r="O1710" t="inlineStr">
        <is>
          <t>Real</t>
        </is>
      </c>
      <c r="P1710" t="inlineStr">
        <is>
          <t>Pago</t>
        </is>
      </c>
      <c r="Q1710" t="inlineStr">
        <is>
          <t>02/2026</t>
        </is>
      </c>
      <c r="R1710" t="n">
        <v>0</v>
      </c>
    </row>
    <row r="1711">
      <c r="A1711" t="n">
        <v>212260</v>
      </c>
      <c r="B1711" t="inlineStr">
        <is>
          <t>Arcos</t>
        </is>
      </c>
      <c r="C1711" t="inlineStr">
        <is>
          <t>SECRETARIA DE ESTADO DA FAZENDA</t>
        </is>
      </c>
      <c r="D1711" t="inlineStr">
        <is>
          <t>1/4</t>
        </is>
      </c>
      <c r="E1711" s="550" t="n">
        <v>46079</v>
      </c>
      <c r="F1711" s="550" t="n">
        <v>46106</v>
      </c>
      <c r="G1711" t="inlineStr">
        <is>
          <t>Endividamento</t>
        </is>
      </c>
      <c r="H1711" t="inlineStr">
        <is>
          <t>Endividamento Geral</t>
        </is>
      </c>
      <c r="I1711" t="inlineStr">
        <is>
          <t xml:space="preserve"> TERMO DE ACEITE DO PTE Nº 70217079-4 / CRÉDITOS INSCRITOS EM DÍVIDA ATIVA INCLUÍDOS NA PRESENTE TRANSAÇÃO - CDA 1462950709 ICMS Declarado</t>
        </is>
      </c>
      <c r="J1711" t="n">
        <v>-732.38</v>
      </c>
      <c r="K1711" t="n">
        <v>-732.38</v>
      </c>
      <c r="O1711" t="inlineStr">
        <is>
          <t>Real</t>
        </is>
      </c>
      <c r="P1711" t="inlineStr">
        <is>
          <t>Pago</t>
        </is>
      </c>
      <c r="Q1711" t="inlineStr">
        <is>
          <t>02/2026</t>
        </is>
      </c>
      <c r="R1711" t="n">
        <v>0</v>
      </c>
    </row>
    <row r="1712">
      <c r="A1712" t="n">
        <v>213412</v>
      </c>
      <c r="B1712" t="inlineStr">
        <is>
          <t>Arcos</t>
        </is>
      </c>
      <c r="C1712" t="inlineStr">
        <is>
          <t xml:space="preserve">KAMINO INSTITUICAO DE PAGAMENTO LTDA </t>
        </is>
      </c>
      <c r="E1712" s="550" t="n">
        <v>46079</v>
      </c>
      <c r="F1712" s="550" t="n">
        <v>46079</v>
      </c>
      <c r="G1712" t="inlineStr">
        <is>
          <t>Despesas Financeiras</t>
        </is>
      </c>
      <c r="H1712" t="inlineStr">
        <is>
          <t>Tarifas Bancárias</t>
        </is>
      </c>
      <c r="J1712" t="n">
        <v>-1.5</v>
      </c>
      <c r="K1712" t="n">
        <v>-1.5</v>
      </c>
      <c r="O1712" t="inlineStr">
        <is>
          <t>Real</t>
        </is>
      </c>
      <c r="P1712" t="inlineStr">
        <is>
          <t>Pago</t>
        </is>
      </c>
      <c r="Q1712" t="inlineStr">
        <is>
          <t>02/2026</t>
        </is>
      </c>
      <c r="R1712" t="n">
        <v>0</v>
      </c>
    </row>
    <row r="1713">
      <c r="A1713" t="n">
        <v>212712</v>
      </c>
      <c r="B1713" t="inlineStr">
        <is>
          <t>Arcos</t>
        </is>
      </c>
      <c r="C1713" t="inlineStr">
        <is>
          <t>MACRO SERVICOS CONTABEIS E EMPRESARIAS</t>
        </is>
      </c>
      <c r="D1713" t="inlineStr">
        <is>
          <t>4172/F - 295200</t>
        </is>
      </c>
      <c r="E1713" s="550" t="n">
        <v>46079</v>
      </c>
      <c r="F1713" s="550" t="n">
        <v>46097</v>
      </c>
      <c r="G1713" t="inlineStr">
        <is>
          <t>Serviços de Terceiros</t>
        </is>
      </c>
      <c r="H1713" t="inlineStr">
        <is>
          <t>Assessoria Contabil</t>
        </is>
      </c>
      <c r="I1713" t="inlineStr">
        <is>
          <t xml:space="preserve">JUCESP - DESPESAS.LEGALIZACOES CARTÓRIO
</t>
        </is>
      </c>
      <c r="J1713" t="n">
        <v>-228.41</v>
      </c>
      <c r="K1713" t="n">
        <v>-228.41</v>
      </c>
      <c r="O1713" t="inlineStr">
        <is>
          <t>Real</t>
        </is>
      </c>
      <c r="P1713" t="inlineStr">
        <is>
          <t>Pago</t>
        </is>
      </c>
      <c r="Q1713" t="inlineStr">
        <is>
          <t>02/2026</t>
        </is>
      </c>
      <c r="R1713" t="n">
        <v>0</v>
      </c>
    </row>
    <row r="1714">
      <c r="A1714" t="n">
        <v>212176</v>
      </c>
      <c r="B1714" t="inlineStr">
        <is>
          <t>Arcos</t>
        </is>
      </c>
      <c r="C1714" t="inlineStr">
        <is>
          <t>SECRETARIA DE ESTADO DA FAZENDA</t>
        </is>
      </c>
      <c r="D1714" t="inlineStr">
        <is>
          <t>1/84 ADESÃO</t>
        </is>
      </c>
      <c r="E1714" s="550" t="n">
        <v>46079</v>
      </c>
      <c r="F1714" s="550" t="n">
        <v>46106</v>
      </c>
      <c r="G1714" t="inlineStr">
        <is>
          <t>Endividamento</t>
        </is>
      </c>
      <c r="H1714" t="inlineStr">
        <is>
          <t>Endividamento Geral</t>
        </is>
      </c>
      <c r="I1714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J1714" t="n">
        <v>-3415.29</v>
      </c>
      <c r="K1714" t="n">
        <v>-3415.29</v>
      </c>
      <c r="O1714" t="inlineStr">
        <is>
          <t>Real</t>
        </is>
      </c>
      <c r="P1714" t="inlineStr">
        <is>
          <t>Pago</t>
        </is>
      </c>
      <c r="Q1714" t="inlineStr">
        <is>
          <t>02/2026</t>
        </is>
      </c>
      <c r="R1714" t="n">
        <v>0</v>
      </c>
    </row>
    <row r="1715">
      <c r="A1715" t="n">
        <v>211798</v>
      </c>
      <c r="B1715" t="inlineStr">
        <is>
          <t>Arcos</t>
        </is>
      </c>
      <c r="C1715" t="inlineStr">
        <is>
          <t>BANCO DO BRASIL SA</t>
        </is>
      </c>
      <c r="E1715" s="550" t="n">
        <v>46078</v>
      </c>
      <c r="F1715" s="550" t="n">
        <v>46078</v>
      </c>
      <c r="G1715" t="inlineStr">
        <is>
          <t>Despesas Financeiras</t>
        </is>
      </c>
      <c r="H1715" t="inlineStr">
        <is>
          <t>Tarifas Bancárias</t>
        </is>
      </c>
      <c r="J1715" t="n">
        <v>-188.8</v>
      </c>
      <c r="K1715" t="n">
        <v>-188.8</v>
      </c>
      <c r="O1715" t="inlineStr">
        <is>
          <t>Real</t>
        </is>
      </c>
      <c r="P1715" t="inlineStr">
        <is>
          <t>Pago</t>
        </is>
      </c>
      <c r="Q1715" t="inlineStr">
        <is>
          <t>02/2026</t>
        </is>
      </c>
      <c r="R1715" t="n">
        <v>0</v>
      </c>
    </row>
    <row r="1716">
      <c r="A1716" t="n">
        <v>217266</v>
      </c>
      <c r="B1716" t="inlineStr">
        <is>
          <t>Arcos</t>
        </is>
      </c>
      <c r="C1716" t="inlineStr">
        <is>
          <t xml:space="preserve">KAMINO INSTITUICAO DE PAGAMENTO LTDA </t>
        </is>
      </c>
      <c r="E1716" s="550" t="n">
        <v>46077</v>
      </c>
      <c r="F1716" s="550" t="n">
        <v>46077</v>
      </c>
      <c r="G1716" t="inlineStr">
        <is>
          <t>Despesas Financeiras</t>
        </is>
      </c>
      <c r="H1716" t="inlineStr">
        <is>
          <t>Tarifas Bancárias</t>
        </is>
      </c>
      <c r="J1716" t="n">
        <v>-0.5</v>
      </c>
      <c r="K1716" t="n">
        <v>-0.5</v>
      </c>
      <c r="O1716" t="inlineStr">
        <is>
          <t>Real</t>
        </is>
      </c>
      <c r="P1716" t="inlineStr">
        <is>
          <t>Pago</t>
        </is>
      </c>
      <c r="Q1716" t="inlineStr">
        <is>
          <t>02/2026</t>
        </is>
      </c>
      <c r="R1716" t="n">
        <v>0</v>
      </c>
    </row>
    <row r="1717">
      <c r="A1717" t="n">
        <v>210790</v>
      </c>
      <c r="B1717" t="inlineStr">
        <is>
          <t>Arcos</t>
        </is>
      </c>
      <c r="C1717" t="inlineStr">
        <is>
          <t>BANCO DO BRASIL SA</t>
        </is>
      </c>
      <c r="E1717" s="550" t="n">
        <v>46076</v>
      </c>
      <c r="F1717" s="550" t="n">
        <v>46076</v>
      </c>
      <c r="G1717" t="inlineStr">
        <is>
          <t>Despesas Financeiras</t>
        </is>
      </c>
      <c r="H1717" t="inlineStr">
        <is>
          <t>Tarifas Bancárias</t>
        </is>
      </c>
      <c r="J1717" t="n">
        <v>-3.5</v>
      </c>
      <c r="K1717" t="n">
        <v>-3.5</v>
      </c>
      <c r="O1717" t="inlineStr">
        <is>
          <t>Real</t>
        </is>
      </c>
      <c r="P1717" t="inlineStr">
        <is>
          <t>Pago</t>
        </is>
      </c>
      <c r="Q1717" t="inlineStr">
        <is>
          <t>02/2026</t>
        </is>
      </c>
      <c r="R1717" t="n">
        <v>0</v>
      </c>
    </row>
    <row r="1718">
      <c r="A1718" t="n">
        <v>213308</v>
      </c>
      <c r="B1718" t="inlineStr">
        <is>
          <t>Arcos</t>
        </is>
      </c>
      <c r="C1718" t="inlineStr">
        <is>
          <t>MN INSTALACOES E REPARACOES INDUSTRIAIS LTDA</t>
        </is>
      </c>
      <c r="D1718" t="inlineStr">
        <is>
          <t>155</t>
        </is>
      </c>
      <c r="E1718" s="550" t="n">
        <v>46076</v>
      </c>
      <c r="F1718" s="550" t="n">
        <v>46097</v>
      </c>
      <c r="G1718" t="inlineStr">
        <is>
          <t>Manutenção</t>
        </is>
      </c>
      <c r="H1718" t="inlineStr">
        <is>
          <t>Manutenção de Equipamentos</t>
        </is>
      </c>
      <c r="I1718" t="inlineStr">
        <is>
          <t xml:space="preserve"> MANUTENCAO DO EXAUSTOR - 02/2026</t>
        </is>
      </c>
      <c r="J1718" t="n">
        <v>-5501</v>
      </c>
      <c r="K1718" t="n">
        <v>-5501</v>
      </c>
      <c r="O1718" t="inlineStr">
        <is>
          <t>Real</t>
        </is>
      </c>
      <c r="P1718" t="inlineStr">
        <is>
          <t>Pago</t>
        </is>
      </c>
      <c r="Q1718" t="inlineStr">
        <is>
          <t>02/2026</t>
        </is>
      </c>
      <c r="R1718" t="n">
        <v>0</v>
      </c>
    </row>
    <row r="1719">
      <c r="A1719" t="n">
        <v>211459</v>
      </c>
      <c r="B1719" t="inlineStr">
        <is>
          <t>Arcos</t>
        </is>
      </c>
      <c r="C1719" t="inlineStr">
        <is>
          <t>PETTY CASH ARCOS</t>
        </is>
      </c>
      <c r="D1719" t="inlineStr">
        <is>
          <t>800 022026</t>
        </is>
      </c>
      <c r="E1719" s="550" t="n">
        <v>46076</v>
      </c>
      <c r="F1719" s="550" t="n">
        <v>46086</v>
      </c>
      <c r="G1719" t="inlineStr">
        <is>
          <t>Patrocínio</t>
        </is>
      </c>
      <c r="H1719" t="inlineStr">
        <is>
          <t>(-) Despesas de Patrocínio</t>
        </is>
      </c>
      <c r="I1719" t="inlineStr">
        <is>
          <t xml:space="preserve">EVENTO DIAGEO - 6100
</t>
        </is>
      </c>
      <c r="J1719" t="n">
        <v>-800</v>
      </c>
      <c r="K1719" t="n">
        <v>-800</v>
      </c>
      <c r="O1719" t="inlineStr">
        <is>
          <t>Real</t>
        </is>
      </c>
      <c r="P1719" t="inlineStr">
        <is>
          <t>Pago</t>
        </is>
      </c>
      <c r="Q1719" t="inlineStr">
        <is>
          <t>02/2026</t>
        </is>
      </c>
      <c r="R1719" t="n">
        <v>0</v>
      </c>
    </row>
    <row r="1720">
      <c r="A1720" t="n">
        <v>210778</v>
      </c>
      <c r="B1720" t="inlineStr">
        <is>
          <t>Arcos</t>
        </is>
      </c>
      <c r="C1720" t="inlineStr">
        <is>
          <t xml:space="preserve">KAMINO INSTITUICAO DE PAGAMENTO LTDA </t>
        </is>
      </c>
      <c r="E1720" s="550" t="n">
        <v>46076</v>
      </c>
      <c r="F1720" s="550" t="n">
        <v>46076</v>
      </c>
      <c r="G1720" t="inlineStr">
        <is>
          <t>Despesas Financeiras</t>
        </is>
      </c>
      <c r="H1720" t="inlineStr">
        <is>
          <t>Tarifas Bancárias</t>
        </is>
      </c>
      <c r="J1720" t="n">
        <v>-2</v>
      </c>
      <c r="K1720" t="n">
        <v>-2</v>
      </c>
      <c r="O1720" t="inlineStr">
        <is>
          <t>Real</t>
        </is>
      </c>
      <c r="P1720" t="inlineStr">
        <is>
          <t>Pago</t>
        </is>
      </c>
      <c r="Q1720" t="inlineStr">
        <is>
          <t>02/2026</t>
        </is>
      </c>
      <c r="R1720" t="n">
        <v>0</v>
      </c>
    </row>
    <row r="1721">
      <c r="A1721" t="n">
        <v>213568</v>
      </c>
      <c r="B1721" t="inlineStr">
        <is>
          <t>Arcos</t>
        </is>
      </c>
      <c r="C1721" t="inlineStr">
        <is>
          <t>LIMPDUTOS LIMPEZA DE DUTOS LTDA</t>
        </is>
      </c>
      <c r="D1721" t="inlineStr">
        <is>
          <t>8111</t>
        </is>
      </c>
      <c r="E1721" s="550" t="n">
        <v>46076</v>
      </c>
      <c r="F1721" s="550" t="n">
        <v>46100</v>
      </c>
      <c r="G1721" t="inlineStr">
        <is>
          <t>Utilidades</t>
        </is>
      </c>
      <c r="H1721" t="inlineStr">
        <is>
          <t>Serviços de Limpeza</t>
        </is>
      </c>
      <c r="I1721" t="inlineStr">
        <is>
          <t>SERVICOS DE LIMPEZA HIGIENIZACAO INTERNA DOS DOS DUTOS - 02/2026</t>
        </is>
      </c>
      <c r="J1721" t="n">
        <v>-3400</v>
      </c>
      <c r="K1721" t="n">
        <v>-3400</v>
      </c>
      <c r="O1721" t="inlineStr">
        <is>
          <t>Real</t>
        </is>
      </c>
      <c r="P1721" t="inlineStr">
        <is>
          <t>Pago</t>
        </is>
      </c>
      <c r="Q1721" t="inlineStr">
        <is>
          <t>02/2026</t>
        </is>
      </c>
      <c r="R1721" t="n">
        <v>0</v>
      </c>
    </row>
    <row r="1722">
      <c r="A1722" t="n">
        <v>209610</v>
      </c>
      <c r="B1722" t="inlineStr">
        <is>
          <t>Arcos</t>
        </is>
      </c>
      <c r="C1722" t="inlineStr">
        <is>
          <t xml:space="preserve">KAMINO INSTITUICAO DE PAGAMENTO LTDA </t>
        </is>
      </c>
      <c r="E1722" s="550" t="n">
        <v>46072</v>
      </c>
      <c r="F1722" s="550" t="n">
        <v>46072</v>
      </c>
      <c r="G1722" t="inlineStr">
        <is>
          <t>Despesas Financeiras</t>
        </is>
      </c>
      <c r="H1722" t="inlineStr">
        <is>
          <t>Tarifas Bancárias</t>
        </is>
      </c>
      <c r="J1722" t="n">
        <v>-4</v>
      </c>
      <c r="K1722" t="n">
        <v>-4</v>
      </c>
      <c r="O1722" t="inlineStr">
        <is>
          <t>Real</t>
        </is>
      </c>
      <c r="P1722" t="inlineStr">
        <is>
          <t>Pago</t>
        </is>
      </c>
      <c r="Q1722" t="inlineStr">
        <is>
          <t>02/2026</t>
        </is>
      </c>
      <c r="R1722" t="n">
        <v>0</v>
      </c>
    </row>
    <row r="1723">
      <c r="A1723" t="n">
        <v>209625</v>
      </c>
      <c r="B1723" t="inlineStr">
        <is>
          <t>Arcos</t>
        </is>
      </c>
      <c r="C1723" t="inlineStr">
        <is>
          <t>BANCO DO BRASIL SA</t>
        </is>
      </c>
      <c r="E1723" s="550" t="n">
        <v>46072</v>
      </c>
      <c r="F1723" s="550" t="n">
        <v>46072</v>
      </c>
      <c r="G1723" t="inlineStr">
        <is>
          <t>Despesas Financeiras</t>
        </is>
      </c>
      <c r="H1723" t="inlineStr">
        <is>
          <t>Tarifas Bancárias</t>
        </is>
      </c>
      <c r="J1723" t="n">
        <v>-66.5</v>
      </c>
      <c r="K1723" t="n">
        <v>-66.5</v>
      </c>
      <c r="O1723" t="inlineStr">
        <is>
          <t>Real</t>
        </is>
      </c>
      <c r="P1723" t="inlineStr">
        <is>
          <t>Pago</t>
        </is>
      </c>
      <c r="Q1723" t="inlineStr">
        <is>
          <t>02/2026</t>
        </is>
      </c>
      <c r="R1723" t="n">
        <v>0</v>
      </c>
    </row>
    <row r="1724">
      <c r="A1724" t="n">
        <v>209492</v>
      </c>
      <c r="B1724" t="inlineStr">
        <is>
          <t>Arcos</t>
        </is>
      </c>
      <c r="C1724" t="inlineStr">
        <is>
          <t xml:space="preserve">KAMINO INSTITUICAO DE PAGAMENTO LTDA </t>
        </is>
      </c>
      <c r="E1724" s="550" t="n">
        <v>46071</v>
      </c>
      <c r="F1724" s="550" t="n">
        <v>46071</v>
      </c>
      <c r="G1724" t="inlineStr">
        <is>
          <t>Despesas Financeiras</t>
        </is>
      </c>
      <c r="H1724" t="inlineStr">
        <is>
          <t>Tarifas Bancárias</t>
        </is>
      </c>
      <c r="J1724" t="n">
        <v>-3.5</v>
      </c>
      <c r="K1724" t="n">
        <v>-3.5</v>
      </c>
      <c r="O1724" t="inlineStr">
        <is>
          <t>Real</t>
        </is>
      </c>
      <c r="P1724" t="inlineStr">
        <is>
          <t>Pago</t>
        </is>
      </c>
      <c r="Q1724" t="inlineStr">
        <is>
          <t>02/2026</t>
        </is>
      </c>
      <c r="R1724" t="n">
        <v>0</v>
      </c>
    </row>
    <row r="1725">
      <c r="A1725" t="n">
        <v>208100</v>
      </c>
      <c r="B1725" t="inlineStr">
        <is>
          <t>Arcos</t>
        </is>
      </c>
      <c r="C1725" t="inlineStr">
        <is>
          <t>TELEFONICA BRASIL S/A</t>
        </is>
      </c>
      <c r="D1725" t="inlineStr">
        <is>
          <t>1</t>
        </is>
      </c>
      <c r="E1725" s="550" t="n">
        <v>46069</v>
      </c>
      <c r="F1725" s="550" t="n">
        <v>46083</v>
      </c>
      <c r="G1725" t="inlineStr">
        <is>
          <t>Informática e TI</t>
        </is>
      </c>
      <c r="H1725" t="inlineStr">
        <is>
          <t>Telefone</t>
        </is>
      </c>
      <c r="I1725" t="inlineStr">
        <is>
          <t xml:space="preserve"> Rateamento de 127 - Arcos (0.9258%)</t>
        </is>
      </c>
      <c r="J1725" t="n">
        <v>-39.99</v>
      </c>
      <c r="K1725" t="n">
        <v>-39.99</v>
      </c>
      <c r="O1725" t="inlineStr">
        <is>
          <t>Real</t>
        </is>
      </c>
      <c r="P1725" t="inlineStr">
        <is>
          <t>Pago</t>
        </is>
      </c>
      <c r="Q1725" t="inlineStr">
        <is>
          <t>02/2026</t>
        </is>
      </c>
      <c r="R1725" t="n">
        <v>0</v>
      </c>
    </row>
    <row r="1726">
      <c r="A1726" t="n">
        <v>208991</v>
      </c>
      <c r="B1726" t="inlineStr">
        <is>
          <t>Arcos</t>
        </is>
      </c>
      <c r="C1726" t="inlineStr">
        <is>
          <t>SABRINA MARIA MARCELINO</t>
        </is>
      </c>
      <c r="E1726" s="550" t="n">
        <v>46068</v>
      </c>
      <c r="F1726" s="550" t="n">
        <v>46073</v>
      </c>
      <c r="G1726" t="inlineStr">
        <is>
          <t>Mão de Obra - Salários</t>
        </is>
      </c>
      <c r="H1726" t="inlineStr">
        <is>
          <t>MDO CLT - Salário</t>
        </is>
      </c>
      <c r="J1726" t="n">
        <v>-775.42</v>
      </c>
      <c r="K1726" t="n">
        <v>-775.42</v>
      </c>
      <c r="O1726" t="inlineStr">
        <is>
          <t>Real</t>
        </is>
      </c>
      <c r="P1726" t="inlineStr">
        <is>
          <t>Pago</t>
        </is>
      </c>
      <c r="Q1726" t="inlineStr">
        <is>
          <t>02/2026</t>
        </is>
      </c>
      <c r="R1726" t="n">
        <v>0</v>
      </c>
    </row>
    <row r="1727">
      <c r="A1727" t="n">
        <v>208990</v>
      </c>
      <c r="B1727" t="inlineStr">
        <is>
          <t>Arcos</t>
        </is>
      </c>
      <c r="C1727" t="inlineStr">
        <is>
          <t>LUCIANA DE LIRA SANTOS</t>
        </is>
      </c>
      <c r="E1727" s="550" t="n">
        <v>46068</v>
      </c>
      <c r="F1727" s="550" t="n">
        <v>46073</v>
      </c>
      <c r="G1727" t="inlineStr">
        <is>
          <t>Mão de Obra - Salários</t>
        </is>
      </c>
      <c r="H1727" t="inlineStr">
        <is>
          <t>MDO CLT - Salário</t>
        </is>
      </c>
      <c r="J1727" t="n">
        <v>-775.42</v>
      </c>
      <c r="K1727" t="n">
        <v>-775.42</v>
      </c>
      <c r="O1727" t="inlineStr">
        <is>
          <t>Real</t>
        </is>
      </c>
      <c r="P1727" t="inlineStr">
        <is>
          <t>Pago</t>
        </is>
      </c>
      <c r="Q1727" t="inlineStr">
        <is>
          <t>02/2026</t>
        </is>
      </c>
      <c r="R1727" t="n">
        <v>0</v>
      </c>
    </row>
    <row r="1728">
      <c r="A1728" t="n">
        <v>209002</v>
      </c>
      <c r="B1728" t="inlineStr">
        <is>
          <t>Arcos</t>
        </is>
      </c>
      <c r="C1728" t="inlineStr">
        <is>
          <t>BEATRIZ PACIANI MENDES</t>
        </is>
      </c>
      <c r="E1728" s="550" t="n">
        <v>46068</v>
      </c>
      <c r="F1728" s="550" t="n">
        <v>46073</v>
      </c>
      <c r="G1728" t="inlineStr">
        <is>
          <t>Mão de Obra - Salários</t>
        </is>
      </c>
      <c r="H1728" t="inlineStr">
        <is>
          <t>MDO CLT - Salário</t>
        </is>
      </c>
      <c r="J1728" t="n">
        <v>-775.42</v>
      </c>
      <c r="K1728" t="n">
        <v>-775.42</v>
      </c>
      <c r="O1728" t="inlineStr">
        <is>
          <t>Real</t>
        </is>
      </c>
      <c r="P1728" t="inlineStr">
        <is>
          <t>Pago</t>
        </is>
      </c>
      <c r="Q1728" t="inlineStr">
        <is>
          <t>02/2026</t>
        </is>
      </c>
      <c r="R1728" t="n">
        <v>0</v>
      </c>
    </row>
    <row r="1729">
      <c r="A1729" t="n">
        <v>209004</v>
      </c>
      <c r="B1729" t="inlineStr">
        <is>
          <t>Arcos</t>
        </is>
      </c>
      <c r="C1729" t="inlineStr">
        <is>
          <t>GUSTAVO BEZERRA DE LIMA</t>
        </is>
      </c>
      <c r="E1729" s="550" t="n">
        <v>46068</v>
      </c>
      <c r="F1729" s="550" t="n">
        <v>46073</v>
      </c>
      <c r="G1729" t="inlineStr">
        <is>
          <t>Mão de Obra - Salários</t>
        </is>
      </c>
      <c r="H1729" t="inlineStr">
        <is>
          <t>MDO CLT - Salário</t>
        </is>
      </c>
      <c r="J1729" t="n">
        <v>-747.76</v>
      </c>
      <c r="K1729" t="n">
        <v>-747.76</v>
      </c>
      <c r="O1729" t="inlineStr">
        <is>
          <t>Real</t>
        </is>
      </c>
      <c r="P1729" t="inlineStr">
        <is>
          <t>Pago</t>
        </is>
      </c>
      <c r="Q1729" t="inlineStr">
        <is>
          <t>02/2026</t>
        </is>
      </c>
      <c r="R1729" t="n">
        <v>0</v>
      </c>
    </row>
    <row r="1730">
      <c r="A1730" t="n">
        <v>208992</v>
      </c>
      <c r="B1730" t="inlineStr">
        <is>
          <t>Arcos</t>
        </is>
      </c>
      <c r="C1730" t="inlineStr">
        <is>
          <t>JACIARA DOS ANJOS BORGES</t>
        </is>
      </c>
      <c r="E1730" s="550" t="n">
        <v>46068</v>
      </c>
      <c r="F1730" s="550" t="n">
        <v>46073</v>
      </c>
      <c r="G1730" t="inlineStr">
        <is>
          <t>Mão de Obra - Salários</t>
        </is>
      </c>
      <c r="H1730" t="inlineStr">
        <is>
          <t>MDO CLT - Salário</t>
        </is>
      </c>
      <c r="J1730" t="n">
        <v>-775.42</v>
      </c>
      <c r="K1730" t="n">
        <v>-775.42</v>
      </c>
      <c r="O1730" t="inlineStr">
        <is>
          <t>Real</t>
        </is>
      </c>
      <c r="P1730" t="inlineStr">
        <is>
          <t>Pago</t>
        </is>
      </c>
      <c r="Q1730" t="inlineStr">
        <is>
          <t>02/2026</t>
        </is>
      </c>
      <c r="R1730" t="n">
        <v>0</v>
      </c>
    </row>
    <row r="1731">
      <c r="A1731" t="n">
        <v>209003</v>
      </c>
      <c r="B1731" t="inlineStr">
        <is>
          <t>Arcos</t>
        </is>
      </c>
      <c r="C1731" t="inlineStr">
        <is>
          <t>PATRICIA BARRETO DE JESUS</t>
        </is>
      </c>
      <c r="E1731" s="550" t="n">
        <v>46068</v>
      </c>
      <c r="F1731" s="550" t="n">
        <v>46073</v>
      </c>
      <c r="G1731" t="inlineStr">
        <is>
          <t>Mão de Obra - Salários</t>
        </is>
      </c>
      <c r="H1731" t="inlineStr">
        <is>
          <t>MDO CLT - Salário</t>
        </is>
      </c>
      <c r="J1731" t="n">
        <v>-775.42</v>
      </c>
      <c r="K1731" t="n">
        <v>-775.42</v>
      </c>
      <c r="O1731" t="inlineStr">
        <is>
          <t>Real</t>
        </is>
      </c>
      <c r="P1731" t="inlineStr">
        <is>
          <t>Pago</t>
        </is>
      </c>
      <c r="Q1731" t="inlineStr">
        <is>
          <t>02/2026</t>
        </is>
      </c>
      <c r="R1731" t="n">
        <v>0</v>
      </c>
    </row>
    <row r="1732">
      <c r="A1732" t="n">
        <v>208999</v>
      </c>
      <c r="B1732" t="inlineStr">
        <is>
          <t>Arcos</t>
        </is>
      </c>
      <c r="C1732" t="inlineStr">
        <is>
          <t>MATHEUS DOS SANTOS ROCHA</t>
        </is>
      </c>
      <c r="E1732" s="550" t="n">
        <v>46068</v>
      </c>
      <c r="F1732" s="550" t="n">
        <v>46073</v>
      </c>
      <c r="G1732" t="inlineStr">
        <is>
          <t>Mão de Obra - Salários</t>
        </is>
      </c>
      <c r="H1732" t="inlineStr">
        <is>
          <t>MDO CLT - Salário</t>
        </is>
      </c>
      <c r="J1732" t="n">
        <v>-775.42</v>
      </c>
      <c r="K1732" t="n">
        <v>-775.42</v>
      </c>
      <c r="O1732" t="inlineStr">
        <is>
          <t>Real</t>
        </is>
      </c>
      <c r="P1732" t="inlineStr">
        <is>
          <t>Pago</t>
        </is>
      </c>
      <c r="Q1732" t="inlineStr">
        <is>
          <t>02/2026</t>
        </is>
      </c>
      <c r="R1732" t="n">
        <v>0</v>
      </c>
    </row>
    <row r="1733">
      <c r="A1733" t="n">
        <v>208993</v>
      </c>
      <c r="B1733" t="inlineStr">
        <is>
          <t>Arcos</t>
        </is>
      </c>
      <c r="C1733" t="inlineStr">
        <is>
          <t>JESSICA ALVES GONCALVES</t>
        </is>
      </c>
      <c r="E1733" s="550" t="n">
        <v>46068</v>
      </c>
      <c r="F1733" s="550" t="n">
        <v>46073</v>
      </c>
      <c r="G1733" t="inlineStr">
        <is>
          <t>Mão de Obra - Salários</t>
        </is>
      </c>
      <c r="H1733" t="inlineStr">
        <is>
          <t>MDO CLT - Salário</t>
        </is>
      </c>
      <c r="J1733" t="n">
        <v>-859.3099999999999</v>
      </c>
      <c r="K1733" t="n">
        <v>-859.3099999999999</v>
      </c>
      <c r="O1733" t="inlineStr">
        <is>
          <t>Real</t>
        </is>
      </c>
      <c r="P1733" t="inlineStr">
        <is>
          <t>Pago</t>
        </is>
      </c>
      <c r="Q1733" t="inlineStr">
        <is>
          <t>02/2026</t>
        </is>
      </c>
      <c r="R1733" t="n">
        <v>0</v>
      </c>
    </row>
    <row r="1734">
      <c r="A1734" t="n">
        <v>209001</v>
      </c>
      <c r="B1734" t="inlineStr">
        <is>
          <t>Arcos</t>
        </is>
      </c>
      <c r="C1734" t="inlineStr">
        <is>
          <t>BIANCA KIMBERLY DE ALMEIDA COSMO</t>
        </is>
      </c>
      <c r="E1734" s="550" t="n">
        <v>46068</v>
      </c>
      <c r="F1734" s="550" t="n">
        <v>46073</v>
      </c>
      <c r="G1734" t="inlineStr">
        <is>
          <t>Mão de Obra - Salários</t>
        </is>
      </c>
      <c r="H1734" t="inlineStr">
        <is>
          <t>MDO CLT - Salário</t>
        </is>
      </c>
      <c r="J1734" t="n">
        <v>-775.42</v>
      </c>
      <c r="K1734" t="n">
        <v>-775.42</v>
      </c>
      <c r="O1734" t="inlineStr">
        <is>
          <t>Real</t>
        </is>
      </c>
      <c r="P1734" t="inlineStr">
        <is>
          <t>Pago</t>
        </is>
      </c>
      <c r="Q1734" t="inlineStr">
        <is>
          <t>02/2026</t>
        </is>
      </c>
      <c r="R1734" t="n">
        <v>0</v>
      </c>
    </row>
    <row r="1735">
      <c r="A1735" t="n">
        <v>208994</v>
      </c>
      <c r="B1735" t="inlineStr">
        <is>
          <t>Arcos</t>
        </is>
      </c>
      <c r="C1735" t="inlineStr">
        <is>
          <t>SHEILA ALVES DA SILVA</t>
        </is>
      </c>
      <c r="E1735" s="550" t="n">
        <v>46068</v>
      </c>
      <c r="F1735" s="550" t="n">
        <v>46073</v>
      </c>
      <c r="G1735" t="inlineStr">
        <is>
          <t>Mão de Obra - Salários</t>
        </is>
      </c>
      <c r="H1735" t="inlineStr">
        <is>
          <t>MDO CLT - Salário</t>
        </is>
      </c>
      <c r="J1735" t="n">
        <v>-1025.5</v>
      </c>
      <c r="K1735" t="n">
        <v>-1025.5</v>
      </c>
      <c r="O1735" t="inlineStr">
        <is>
          <t>Real</t>
        </is>
      </c>
      <c r="P1735" t="inlineStr">
        <is>
          <t>Pago</t>
        </is>
      </c>
      <c r="Q1735" t="inlineStr">
        <is>
          <t>02/2026</t>
        </is>
      </c>
      <c r="R1735" t="n">
        <v>0</v>
      </c>
    </row>
    <row r="1736">
      <c r="A1736" t="n">
        <v>208995</v>
      </c>
      <c r="B1736" t="inlineStr">
        <is>
          <t>Arcos</t>
        </is>
      </c>
      <c r="C1736" t="inlineStr">
        <is>
          <t>TARCIANA FERREIRA DO CARMO</t>
        </is>
      </c>
      <c r="E1736" s="550" t="n">
        <v>46068</v>
      </c>
      <c r="F1736" s="550" t="n">
        <v>46073</v>
      </c>
      <c r="G1736" t="inlineStr">
        <is>
          <t>Mão de Obra - Salários</t>
        </is>
      </c>
      <c r="H1736" t="inlineStr">
        <is>
          <t>MDO CLT - Salário</t>
        </is>
      </c>
      <c r="J1736" t="n">
        <v>-891.74</v>
      </c>
      <c r="K1736" t="n">
        <v>-891.74</v>
      </c>
      <c r="O1736" t="inlineStr">
        <is>
          <t>Real</t>
        </is>
      </c>
      <c r="P1736" t="inlineStr">
        <is>
          <t>Pago</t>
        </is>
      </c>
      <c r="Q1736" t="inlineStr">
        <is>
          <t>02/2026</t>
        </is>
      </c>
      <c r="R1736" t="n">
        <v>0</v>
      </c>
    </row>
    <row r="1737">
      <c r="A1737" t="n">
        <v>209000</v>
      </c>
      <c r="B1737" t="inlineStr">
        <is>
          <t>Arcos</t>
        </is>
      </c>
      <c r="C1737" t="inlineStr">
        <is>
          <t>GUILHERME GAK BARBOSA</t>
        </is>
      </c>
      <c r="E1737" s="550" t="n">
        <v>46068</v>
      </c>
      <c r="F1737" s="550" t="n">
        <v>46073</v>
      </c>
      <c r="G1737" t="inlineStr">
        <is>
          <t>Mão de Obra - Salários</t>
        </is>
      </c>
      <c r="H1737" t="inlineStr">
        <is>
          <t>MDO CLT - Salário</t>
        </is>
      </c>
      <c r="J1737" t="n">
        <v>-1178.02</v>
      </c>
      <c r="K1737" t="n">
        <v>-1178.02</v>
      </c>
      <c r="O1737" t="inlineStr">
        <is>
          <t>Real</t>
        </is>
      </c>
      <c r="P1737" t="inlineStr">
        <is>
          <t>Pago</t>
        </is>
      </c>
      <c r="Q1737" t="inlineStr">
        <is>
          <t>02/2026</t>
        </is>
      </c>
      <c r="R1737" t="n">
        <v>0</v>
      </c>
    </row>
    <row r="1738">
      <c r="A1738" t="n">
        <v>208996</v>
      </c>
      <c r="B1738" t="inlineStr">
        <is>
          <t>Arcos</t>
        </is>
      </c>
      <c r="C1738" t="inlineStr">
        <is>
          <t>SARAH SARAIVA DEL CASALE</t>
        </is>
      </c>
      <c r="E1738" s="550" t="n">
        <v>46068</v>
      </c>
      <c r="F1738" s="550" t="n">
        <v>46073</v>
      </c>
      <c r="G1738" t="inlineStr">
        <is>
          <t>Mão de Obra - Salários</t>
        </is>
      </c>
      <c r="H1738" t="inlineStr">
        <is>
          <t>MDO CLT - Salário</t>
        </is>
      </c>
      <c r="J1738" t="n">
        <v>-747.76</v>
      </c>
      <c r="K1738" t="n">
        <v>-747.76</v>
      </c>
      <c r="O1738" t="inlineStr">
        <is>
          <t>Real</t>
        </is>
      </c>
      <c r="P1738" t="inlineStr">
        <is>
          <t>Pago</t>
        </is>
      </c>
      <c r="Q1738" t="inlineStr">
        <is>
          <t>02/2026</t>
        </is>
      </c>
      <c r="R1738" t="n">
        <v>0</v>
      </c>
    </row>
    <row r="1739">
      <c r="A1739" t="n">
        <v>208997</v>
      </c>
      <c r="B1739" t="inlineStr">
        <is>
          <t>Arcos</t>
        </is>
      </c>
      <c r="C1739" t="inlineStr">
        <is>
          <t>DAIANE ALVES DA SILVA LIMA</t>
        </is>
      </c>
      <c r="E1739" s="550" t="n">
        <v>46068</v>
      </c>
      <c r="F1739" s="550" t="n">
        <v>46073</v>
      </c>
      <c r="G1739" t="inlineStr">
        <is>
          <t>Mão de Obra - Salários</t>
        </is>
      </c>
      <c r="H1739" t="inlineStr">
        <is>
          <t>MDO CLT - Salário</t>
        </is>
      </c>
      <c r="J1739" t="n">
        <v>-775.42</v>
      </c>
      <c r="K1739" t="n">
        <v>-775.42</v>
      </c>
      <c r="O1739" t="inlineStr">
        <is>
          <t>Real</t>
        </is>
      </c>
      <c r="P1739" t="inlineStr">
        <is>
          <t>Pago</t>
        </is>
      </c>
      <c r="Q1739" t="inlineStr">
        <is>
          <t>02/2026</t>
        </is>
      </c>
      <c r="R1739" t="n">
        <v>0</v>
      </c>
    </row>
    <row r="1740">
      <c r="A1740" t="n">
        <v>208998</v>
      </c>
      <c r="B1740" t="inlineStr">
        <is>
          <t>Arcos</t>
        </is>
      </c>
      <c r="C1740" t="inlineStr">
        <is>
          <t>GUSTAVO LIMA MOLINA</t>
        </is>
      </c>
      <c r="E1740" s="550" t="n">
        <v>46068</v>
      </c>
      <c r="F1740" s="550" t="n">
        <v>46073</v>
      </c>
      <c r="G1740" t="inlineStr">
        <is>
          <t>Mão de Obra - Salários</t>
        </is>
      </c>
      <c r="H1740" t="inlineStr">
        <is>
          <t>MDO CLT - Salário</t>
        </is>
      </c>
      <c r="J1740" t="n">
        <v>-747.76</v>
      </c>
      <c r="K1740" t="n">
        <v>-747.46</v>
      </c>
      <c r="O1740" t="inlineStr">
        <is>
          <t>Real</t>
        </is>
      </c>
      <c r="P1740" t="inlineStr">
        <is>
          <t>Pago</t>
        </is>
      </c>
      <c r="Q1740" t="inlineStr">
        <is>
          <t>02/2026</t>
        </is>
      </c>
      <c r="R1740" t="n">
        <v>0</v>
      </c>
    </row>
    <row r="1741">
      <c r="A1741" t="n">
        <v>208988</v>
      </c>
      <c r="B1741" t="inlineStr">
        <is>
          <t>Arcos</t>
        </is>
      </c>
      <c r="C1741" t="inlineStr">
        <is>
          <t>FAB CANNE</t>
        </is>
      </c>
      <c r="E1741" s="550" t="n">
        <v>46068</v>
      </c>
      <c r="F1741" s="550" t="n">
        <v>46073</v>
      </c>
      <c r="G1741" t="inlineStr">
        <is>
          <t>Mão de Obra - Salários</t>
        </is>
      </c>
      <c r="H1741" t="inlineStr">
        <is>
          <t>MDO CLT - Salário</t>
        </is>
      </c>
      <c r="J1741" t="n">
        <v>-775.42</v>
      </c>
      <c r="K1741" t="n">
        <v>-775.42</v>
      </c>
      <c r="O1741" t="inlineStr">
        <is>
          <t>Real</t>
        </is>
      </c>
      <c r="P1741" t="inlineStr">
        <is>
          <t>Pago</t>
        </is>
      </c>
      <c r="Q1741" t="inlineStr">
        <is>
          <t>02/2026</t>
        </is>
      </c>
      <c r="R1741" t="n">
        <v>0</v>
      </c>
    </row>
    <row r="1742">
      <c r="A1742" t="n">
        <v>208983</v>
      </c>
      <c r="B1742" t="inlineStr">
        <is>
          <t>Arcos</t>
        </is>
      </c>
      <c r="C1742" t="inlineStr">
        <is>
          <t xml:space="preserve">JONAS LUIZ HANGER DA SILVA </t>
        </is>
      </c>
      <c r="E1742" s="550" t="n">
        <v>46068</v>
      </c>
      <c r="F1742" s="550" t="n">
        <v>46073</v>
      </c>
      <c r="G1742" t="inlineStr">
        <is>
          <t>Mão de Obra - Salários</t>
        </is>
      </c>
      <c r="H1742" t="inlineStr">
        <is>
          <t>MDO CLT - Salário</t>
        </is>
      </c>
      <c r="J1742" t="n">
        <v>-988.62</v>
      </c>
      <c r="K1742" t="n">
        <v>-988.62</v>
      </c>
      <c r="O1742" t="inlineStr">
        <is>
          <t>Real</t>
        </is>
      </c>
      <c r="P1742" t="inlineStr">
        <is>
          <t>Pago</t>
        </is>
      </c>
      <c r="Q1742" t="inlineStr">
        <is>
          <t>02/2026</t>
        </is>
      </c>
      <c r="R1742" t="n">
        <v>0</v>
      </c>
    </row>
    <row r="1743">
      <c r="A1743" t="n">
        <v>208984</v>
      </c>
      <c r="B1743" t="inlineStr">
        <is>
          <t>Arcos</t>
        </is>
      </c>
      <c r="C1743" t="inlineStr">
        <is>
          <t>VICTOR SARAIVA ZANELATO ANDRADE</t>
        </is>
      </c>
      <c r="E1743" s="550" t="n">
        <v>46068</v>
      </c>
      <c r="F1743" s="550" t="n">
        <v>46073</v>
      </c>
      <c r="G1743" t="inlineStr">
        <is>
          <t>Mão de Obra - Salários</t>
        </is>
      </c>
      <c r="H1743" t="inlineStr">
        <is>
          <t>MDO CLT - Salário</t>
        </is>
      </c>
      <c r="J1743" t="n">
        <v>-775.42</v>
      </c>
      <c r="K1743" t="n">
        <v>-775.42</v>
      </c>
      <c r="O1743" t="inlineStr">
        <is>
          <t>Real</t>
        </is>
      </c>
      <c r="P1743" t="inlineStr">
        <is>
          <t>Pago</t>
        </is>
      </c>
      <c r="Q1743" t="inlineStr">
        <is>
          <t>02/2026</t>
        </is>
      </c>
      <c r="R1743" t="n">
        <v>0</v>
      </c>
    </row>
    <row r="1744">
      <c r="A1744" t="n">
        <v>208985</v>
      </c>
      <c r="B1744" t="inlineStr">
        <is>
          <t>Arcos</t>
        </is>
      </c>
      <c r="C1744" t="inlineStr">
        <is>
          <t>PATRICK VILLELA</t>
        </is>
      </c>
      <c r="E1744" s="550" t="n">
        <v>46068</v>
      </c>
      <c r="F1744" s="550" t="n">
        <v>46073</v>
      </c>
      <c r="G1744" t="inlineStr">
        <is>
          <t>Mão de Obra - Salários</t>
        </is>
      </c>
      <c r="H1744" t="inlineStr">
        <is>
          <t>MDO CLT - Salário</t>
        </is>
      </c>
      <c r="J1744" t="n">
        <v>-775.42</v>
      </c>
      <c r="K1744" t="n">
        <v>-775.42</v>
      </c>
      <c r="O1744" t="inlineStr">
        <is>
          <t>Real</t>
        </is>
      </c>
      <c r="P1744" t="inlineStr">
        <is>
          <t>Pago</t>
        </is>
      </c>
      <c r="Q1744" t="inlineStr">
        <is>
          <t>02/2026</t>
        </is>
      </c>
      <c r="R1744" t="n">
        <v>0</v>
      </c>
    </row>
    <row r="1745">
      <c r="A1745" t="n">
        <v>208986</v>
      </c>
      <c r="B1745" t="inlineStr">
        <is>
          <t>Arcos</t>
        </is>
      </c>
      <c r="C1745" t="inlineStr">
        <is>
          <t>SONIA DOS ANJOS RAMOS</t>
        </is>
      </c>
      <c r="E1745" s="550" t="n">
        <v>46068</v>
      </c>
      <c r="F1745" s="550" t="n">
        <v>46073</v>
      </c>
      <c r="G1745" t="inlineStr">
        <is>
          <t>Mão de Obra - Salários</t>
        </is>
      </c>
      <c r="H1745" t="inlineStr">
        <is>
          <t>MDO CLT - Salário</t>
        </is>
      </c>
      <c r="J1745" t="n">
        <v>-1021.55</v>
      </c>
      <c r="K1745" t="n">
        <v>-1021.55</v>
      </c>
      <c r="O1745" t="inlineStr">
        <is>
          <t>Real</t>
        </is>
      </c>
      <c r="P1745" t="inlineStr">
        <is>
          <t>Pago</t>
        </is>
      </c>
      <c r="Q1745" t="inlineStr">
        <is>
          <t>02/2026</t>
        </is>
      </c>
      <c r="R1745" t="n">
        <v>0</v>
      </c>
    </row>
    <row r="1746">
      <c r="A1746" t="n">
        <v>208987</v>
      </c>
      <c r="B1746" t="inlineStr">
        <is>
          <t>Arcos</t>
        </is>
      </c>
      <c r="C1746" t="inlineStr">
        <is>
          <t>GUILHERME RICHARD SANTOS DE OLIVEIRA</t>
        </is>
      </c>
      <c r="E1746" s="550" t="n">
        <v>46068</v>
      </c>
      <c r="F1746" s="550" t="n">
        <v>46073</v>
      </c>
      <c r="G1746" t="inlineStr">
        <is>
          <t>Mão de Obra - Salários</t>
        </is>
      </c>
      <c r="H1746" t="inlineStr">
        <is>
          <t>MDO CLT - Salário</t>
        </is>
      </c>
      <c r="J1746" t="n">
        <v>-775.42</v>
      </c>
      <c r="K1746" t="n">
        <v>-775.42</v>
      </c>
      <c r="O1746" t="inlineStr">
        <is>
          <t>Real</t>
        </is>
      </c>
      <c r="P1746" t="inlineStr">
        <is>
          <t>Pago</t>
        </is>
      </c>
      <c r="Q1746" t="inlineStr">
        <is>
          <t>02/2026</t>
        </is>
      </c>
      <c r="R1746" t="n">
        <v>0</v>
      </c>
    </row>
    <row r="1747">
      <c r="A1747" t="n">
        <v>208989</v>
      </c>
      <c r="B1747" t="inlineStr">
        <is>
          <t>Arcos</t>
        </is>
      </c>
      <c r="C1747" t="inlineStr">
        <is>
          <t>JOÃO PAULO DA SILVA MARCOLINO</t>
        </is>
      </c>
      <c r="E1747" s="550" t="n">
        <v>46068</v>
      </c>
      <c r="F1747" s="550" t="n">
        <v>46073</v>
      </c>
      <c r="G1747" t="inlineStr">
        <is>
          <t>Mão de Obra - Salários</t>
        </is>
      </c>
      <c r="H1747" t="inlineStr">
        <is>
          <t>MDO CLT - Salário</t>
        </is>
      </c>
      <c r="J1747" t="n">
        <v>-932.27</v>
      </c>
      <c r="K1747" t="n">
        <v>-932.27</v>
      </c>
      <c r="O1747" t="inlineStr">
        <is>
          <t>Real</t>
        </is>
      </c>
      <c r="P1747" t="inlineStr">
        <is>
          <t>Pago</t>
        </is>
      </c>
      <c r="Q1747" t="inlineStr">
        <is>
          <t>02/2026</t>
        </is>
      </c>
      <c r="R1747" t="n">
        <v>0</v>
      </c>
    </row>
    <row r="1748">
      <c r="A1748" t="n">
        <v>211458</v>
      </c>
      <c r="B1748" t="inlineStr">
        <is>
          <t>Arcos</t>
        </is>
      </c>
      <c r="C1748" t="inlineStr">
        <is>
          <t>PETTY CASH ARCOS</t>
        </is>
      </c>
      <c r="D1748" t="inlineStr">
        <is>
          <t>9926 022026</t>
        </is>
      </c>
      <c r="E1748" s="550" t="n">
        <v>46066</v>
      </c>
      <c r="F1748" s="550" t="n">
        <v>46086</v>
      </c>
      <c r="G1748" t="inlineStr">
        <is>
          <t>Mão de Obra - Benefícios</t>
        </is>
      </c>
      <c r="H1748" t="inlineStr">
        <is>
          <t xml:space="preserve">  -  Alimentação Funcionário</t>
        </is>
      </c>
      <c r="I1748" t="inlineStr">
        <is>
          <t xml:space="preserve">ALIMENTACAO FUNCIONARIO - 6100
</t>
        </is>
      </c>
      <c r="J1748" t="n">
        <v>-99.26000000000001</v>
      </c>
      <c r="K1748" t="n">
        <v>-99.26000000000001</v>
      </c>
      <c r="O1748" t="inlineStr">
        <is>
          <t>Real</t>
        </is>
      </c>
      <c r="P1748" t="inlineStr">
        <is>
          <t>Pago</t>
        </is>
      </c>
      <c r="Q1748" t="inlineStr">
        <is>
          <t>02/2026</t>
        </is>
      </c>
      <c r="R1748" t="n">
        <v>0</v>
      </c>
    </row>
    <row r="1749">
      <c r="A1749" t="n">
        <v>208917</v>
      </c>
      <c r="B1749" t="inlineStr">
        <is>
          <t>Arcos</t>
        </is>
      </c>
      <c r="C1749" t="inlineStr">
        <is>
          <t>DOCUMENNTA COMUNICAÇÃO</t>
        </is>
      </c>
      <c r="D1749" t="inlineStr">
        <is>
          <t>RP0312026</t>
        </is>
      </c>
      <c r="E1749" s="550" t="n">
        <v>46066</v>
      </c>
      <c r="F1749" s="550" t="n">
        <v>46080</v>
      </c>
      <c r="G1749" t="inlineStr">
        <is>
          <t>Marketing</t>
        </is>
      </c>
      <c r="H1749" t="inlineStr">
        <is>
          <t>Assessoria de Relações Públicas</t>
        </is>
      </c>
      <c r="I1749" t="inlineStr">
        <is>
          <t xml:space="preserve"> REEMBOLSO - CUSTOS EXTRAS - 02/2026</t>
        </is>
      </c>
      <c r="J1749" t="n">
        <v>-91.68000000000001</v>
      </c>
      <c r="K1749" t="n">
        <v>-91.68000000000001</v>
      </c>
      <c r="O1749" t="inlineStr">
        <is>
          <t>Real</t>
        </is>
      </c>
      <c r="P1749" t="inlineStr">
        <is>
          <t>Pago</t>
        </is>
      </c>
      <c r="Q1749" t="inlineStr">
        <is>
          <t>02/2026</t>
        </is>
      </c>
      <c r="R1749" t="n">
        <v>0</v>
      </c>
    </row>
    <row r="1750">
      <c r="A1750" t="n">
        <v>208883</v>
      </c>
      <c r="B1750" t="inlineStr">
        <is>
          <t>Arcos</t>
        </is>
      </c>
      <c r="C1750" t="inlineStr">
        <is>
          <t>PAULO CESAR MEDEIROS EYEZANIO</t>
        </is>
      </c>
      <c r="D1750" t="inlineStr">
        <is>
          <t>RP0302026</t>
        </is>
      </c>
      <c r="E1750" s="550" t="n">
        <v>46065</v>
      </c>
      <c r="F1750" s="550" t="n">
        <v>46081</v>
      </c>
      <c r="G1750" t="inlineStr">
        <is>
          <t>Despesas com Transporte / Hospedagem</t>
        </is>
      </c>
      <c r="H1750" t="inlineStr">
        <is>
          <t>Conduções/Taxi/Uber</t>
        </is>
      </c>
      <c r="I1750" t="inlineStr">
        <is>
          <t>REEMBOLSO - UBER - 02/2026</t>
        </is>
      </c>
      <c r="J1750" t="n">
        <v>-58.1</v>
      </c>
      <c r="K1750" t="n">
        <v>-58.1</v>
      </c>
      <c r="O1750" t="inlineStr">
        <is>
          <t>Real</t>
        </is>
      </c>
      <c r="P1750" t="inlineStr">
        <is>
          <t>Pago</t>
        </is>
      </c>
      <c r="Q1750" t="inlineStr">
        <is>
          <t>02/2026</t>
        </is>
      </c>
      <c r="R1750" t="n">
        <v>0</v>
      </c>
    </row>
    <row r="1751">
      <c r="A1751" t="n">
        <v>208875</v>
      </c>
      <c r="B1751" t="inlineStr">
        <is>
          <t>Arcos</t>
        </is>
      </c>
      <c r="C1751" t="inlineStr">
        <is>
          <t>D FILIPA - LOCACAO DE MAT. FESTAS E EVEN</t>
        </is>
      </c>
      <c r="D1751" t="inlineStr">
        <is>
          <t>37533</t>
        </is>
      </c>
      <c r="E1751" s="550" t="n">
        <v>46065</v>
      </c>
      <c r="F1751" s="550" t="n">
        <v>46080</v>
      </c>
      <c r="G1751" t="inlineStr">
        <is>
          <t>Custos de Eventos</t>
        </is>
      </c>
      <c r="H1751" t="inlineStr">
        <is>
          <t>Locação de Utensílios - Eventos</t>
        </is>
      </c>
      <c r="I1751" t="inlineStr">
        <is>
          <t>LOCACAO DE UTENSILIOS EVENTO - 02/2026</t>
        </is>
      </c>
      <c r="J1751" t="n">
        <v>-5218.08</v>
      </c>
      <c r="K1751" t="n">
        <v>-5218.08</v>
      </c>
      <c r="O1751" t="inlineStr">
        <is>
          <t>Real</t>
        </is>
      </c>
      <c r="P1751" t="inlineStr">
        <is>
          <t>Pago</t>
        </is>
      </c>
      <c r="Q1751" t="inlineStr">
        <is>
          <t>02/2026</t>
        </is>
      </c>
      <c r="R1751" t="n">
        <v>0</v>
      </c>
    </row>
    <row r="1752">
      <c r="A1752" t="n">
        <v>208130</v>
      </c>
      <c r="B1752" t="inlineStr">
        <is>
          <t>Arcos</t>
        </is>
      </c>
      <c r="C1752" t="inlineStr">
        <is>
          <t xml:space="preserve">KAMINO INSTITUICAO DE PAGAMENTO LTDA </t>
        </is>
      </c>
      <c r="E1752" s="550" t="n">
        <v>46065</v>
      </c>
      <c r="F1752" s="550" t="n">
        <v>46065</v>
      </c>
      <c r="G1752" t="inlineStr">
        <is>
          <t>Despesas Financeiras</t>
        </is>
      </c>
      <c r="H1752" t="inlineStr">
        <is>
          <t>Tarifas Bancárias</t>
        </is>
      </c>
      <c r="J1752" t="n">
        <v>-2</v>
      </c>
      <c r="K1752" t="n">
        <v>-2</v>
      </c>
      <c r="O1752" t="inlineStr">
        <is>
          <t>Real</t>
        </is>
      </c>
      <c r="P1752" t="inlineStr">
        <is>
          <t>Pago</t>
        </is>
      </c>
      <c r="Q1752" t="inlineStr">
        <is>
          <t>02/2026</t>
        </is>
      </c>
      <c r="R1752" t="n">
        <v>0</v>
      </c>
    </row>
    <row r="1753">
      <c r="A1753" t="n">
        <v>206546</v>
      </c>
      <c r="B1753" t="inlineStr">
        <is>
          <t>Arcos</t>
        </is>
      </c>
      <c r="C1753" t="inlineStr">
        <is>
          <t>SKILLS TELECOM</t>
        </is>
      </c>
      <c r="D1753" t="inlineStr">
        <is>
          <t>RP0272026</t>
        </is>
      </c>
      <c r="E1753" s="550" t="n">
        <v>46064</v>
      </c>
      <c r="F1753" s="550" t="n">
        <v>46078</v>
      </c>
      <c r="G1753" t="inlineStr">
        <is>
          <t>Informática e TI</t>
        </is>
      </c>
      <c r="H1753" t="inlineStr">
        <is>
          <t>Sistemas de Segurança e Alarme</t>
        </is>
      </c>
      <c r="I1753" t="inlineStr">
        <is>
          <t>INSTALACAO CAMERAS NO ESTOQUE - PARCELA 1/2 - 02/2026</t>
        </is>
      </c>
      <c r="J1753" t="n">
        <v>-969.5</v>
      </c>
      <c r="K1753" t="n">
        <v>-969.5</v>
      </c>
      <c r="O1753" t="inlineStr">
        <is>
          <t>Real</t>
        </is>
      </c>
      <c r="P1753" t="inlineStr">
        <is>
          <t>Pago</t>
        </is>
      </c>
      <c r="Q1753" t="inlineStr">
        <is>
          <t>02/2026</t>
        </is>
      </c>
      <c r="R1753" t="n">
        <v>0</v>
      </c>
    </row>
    <row r="1754">
      <c r="A1754" t="n">
        <v>206547</v>
      </c>
      <c r="B1754" t="inlineStr">
        <is>
          <t>Arcos</t>
        </is>
      </c>
      <c r="C1754" t="inlineStr">
        <is>
          <t>SKILLS TELECOM</t>
        </is>
      </c>
      <c r="D1754" t="inlineStr">
        <is>
          <t>RP0272026</t>
        </is>
      </c>
      <c r="E1754" s="550" t="n">
        <v>46064</v>
      </c>
      <c r="F1754" s="550" t="n">
        <v>46106</v>
      </c>
      <c r="G1754" t="inlineStr">
        <is>
          <t>Informática e TI</t>
        </is>
      </c>
      <c r="H1754" t="inlineStr">
        <is>
          <t>Sistemas de Segurança e Alarme</t>
        </is>
      </c>
      <c r="I1754" t="inlineStr">
        <is>
          <t xml:space="preserve"> INSTALACAO CAMERAS NO ESTOQUE - PARCELA 2/2 - 02/2026</t>
        </is>
      </c>
      <c r="J1754" t="n">
        <v>-969.5</v>
      </c>
      <c r="K1754" t="n">
        <v>-794.03</v>
      </c>
      <c r="O1754" t="inlineStr">
        <is>
          <t>Real</t>
        </is>
      </c>
      <c r="P1754" t="inlineStr">
        <is>
          <t>Pago</t>
        </is>
      </c>
      <c r="Q1754" t="inlineStr">
        <is>
          <t>02/2026</t>
        </is>
      </c>
      <c r="R1754" t="n">
        <v>0</v>
      </c>
    </row>
    <row r="1755">
      <c r="A1755" t="n">
        <v>211457</v>
      </c>
      <c r="B1755" t="inlineStr">
        <is>
          <t>Arcos</t>
        </is>
      </c>
      <c r="C1755" t="inlineStr">
        <is>
          <t>PETTY CASH ARCOS</t>
        </is>
      </c>
      <c r="D1755" t="inlineStr">
        <is>
          <t>9190 022026</t>
        </is>
      </c>
      <c r="E1755" s="550" t="n">
        <v>46064</v>
      </c>
      <c r="F1755" s="550" t="n">
        <v>46086</v>
      </c>
      <c r="G1755" t="inlineStr">
        <is>
          <t>Manutenção</t>
        </is>
      </c>
      <c r="H1755" t="inlineStr">
        <is>
          <t>Material de Manutenção</t>
        </is>
      </c>
      <c r="I1755" t="inlineStr">
        <is>
          <t>MANUTENCAO DE EMERGENCIA - 6100</t>
        </is>
      </c>
      <c r="J1755" t="n">
        <v>-91.90000000000001</v>
      </c>
      <c r="K1755" t="n">
        <v>-91.90000000000001</v>
      </c>
      <c r="O1755" t="inlineStr">
        <is>
          <t>Real</t>
        </is>
      </c>
      <c r="P1755" t="inlineStr">
        <is>
          <t>Pago</t>
        </is>
      </c>
      <c r="Q1755" t="inlineStr">
        <is>
          <t>02/2026</t>
        </is>
      </c>
      <c r="R1755" t="n">
        <v>0</v>
      </c>
    </row>
    <row r="1756">
      <c r="A1756" t="n">
        <v>213728</v>
      </c>
      <c r="B1756" t="inlineStr">
        <is>
          <t>Arcos</t>
        </is>
      </c>
      <c r="C1756" t="inlineStr">
        <is>
          <t>ZIGPAY LTDAS -ME</t>
        </is>
      </c>
      <c r="E1756" s="550" t="n">
        <v>46062</v>
      </c>
      <c r="F1756" s="550" t="n">
        <v>46063</v>
      </c>
      <c r="G1756" t="inlineStr">
        <is>
          <t>Informática e TI</t>
        </is>
      </c>
      <c r="H1756" t="inlineStr">
        <is>
          <t>Sistemas Gerais - Operacionais</t>
        </is>
      </c>
      <c r="I1756" t="inlineStr">
        <is>
          <t>Taxa de Sistema</t>
        </is>
      </c>
      <c r="J1756" t="n">
        <v>-10.6</v>
      </c>
      <c r="K1756" t="n">
        <v>-10.6</v>
      </c>
      <c r="O1756" t="inlineStr">
        <is>
          <t>Real</t>
        </is>
      </c>
      <c r="P1756" t="inlineStr">
        <is>
          <t>Pago</t>
        </is>
      </c>
      <c r="Q1756" t="inlineStr">
        <is>
          <t>02/2026</t>
        </is>
      </c>
      <c r="R1756" t="n">
        <v>0</v>
      </c>
    </row>
    <row r="1757">
      <c r="A1757" t="n">
        <v>211456</v>
      </c>
      <c r="B1757" t="inlineStr">
        <is>
          <t>Arcos</t>
        </is>
      </c>
      <c r="C1757" t="inlineStr">
        <is>
          <t>PETTY CASH ARCOS</t>
        </is>
      </c>
      <c r="D1757" t="inlineStr">
        <is>
          <t>5350 022026</t>
        </is>
      </c>
      <c r="E1757" s="550" t="n">
        <v>46062</v>
      </c>
      <c r="F1757" s="550" t="n">
        <v>46086</v>
      </c>
      <c r="G1757" t="inlineStr">
        <is>
          <t>Utilidades</t>
        </is>
      </c>
      <c r="H1757" t="inlineStr">
        <is>
          <t>Material de Escritorio</t>
        </is>
      </c>
      <c r="I1757" t="inlineStr">
        <is>
          <t xml:space="preserve">REPOSICAO - 6100
</t>
        </is>
      </c>
      <c r="J1757" t="n">
        <v>-53.5</v>
      </c>
      <c r="K1757" t="n">
        <v>-53.5</v>
      </c>
      <c r="O1757" t="inlineStr">
        <is>
          <t>Real</t>
        </is>
      </c>
      <c r="P1757" t="inlineStr">
        <is>
          <t>Pago</t>
        </is>
      </c>
      <c r="Q1757" t="inlineStr">
        <is>
          <t>02/2026</t>
        </is>
      </c>
      <c r="R1757" t="n">
        <v>0</v>
      </c>
    </row>
    <row r="1758">
      <c r="A1758" t="n">
        <v>206438</v>
      </c>
      <c r="B1758" t="inlineStr">
        <is>
          <t>Arcos</t>
        </is>
      </c>
      <c r="C1758" t="inlineStr">
        <is>
          <t xml:space="preserve">KAMINO INSTITUICAO DE PAGAMENTO LTDA </t>
        </is>
      </c>
      <c r="E1758" s="550" t="n">
        <v>46062</v>
      </c>
      <c r="F1758" s="550" t="n">
        <v>46062</v>
      </c>
      <c r="G1758" t="inlineStr">
        <is>
          <t>Despesas Financeiras</t>
        </is>
      </c>
      <c r="H1758" t="inlineStr">
        <is>
          <t>Tarifas Bancárias</t>
        </is>
      </c>
      <c r="J1758" t="n">
        <v>-6</v>
      </c>
      <c r="K1758" t="n">
        <v>-6</v>
      </c>
      <c r="O1758" t="inlineStr">
        <is>
          <t>Real</t>
        </is>
      </c>
      <c r="P1758" t="inlineStr">
        <is>
          <t>Pago</t>
        </is>
      </c>
      <c r="Q1758" t="inlineStr">
        <is>
          <t>02/2026</t>
        </is>
      </c>
      <c r="R1758" t="n">
        <v>0</v>
      </c>
    </row>
    <row r="1759">
      <c r="A1759" t="n">
        <v>213727</v>
      </c>
      <c r="B1759" t="inlineStr">
        <is>
          <t>Arcos</t>
        </is>
      </c>
      <c r="C1759" t="inlineStr">
        <is>
          <t>ZIGPAY LTDAS -ME</t>
        </is>
      </c>
      <c r="E1759" s="550" t="n">
        <v>46061</v>
      </c>
      <c r="F1759" s="550" t="n">
        <v>46061</v>
      </c>
      <c r="G1759" t="inlineStr">
        <is>
          <t>Informática e TI</t>
        </is>
      </c>
      <c r="H1759" t="inlineStr">
        <is>
          <t>Sistemas Gerais - Operacionais</t>
        </is>
      </c>
      <c r="I1759" t="inlineStr">
        <is>
          <t>Taxa de Sistema</t>
        </is>
      </c>
      <c r="J1759" t="n">
        <v>-61.09</v>
      </c>
      <c r="K1759" t="n">
        <v>-61.09</v>
      </c>
      <c r="O1759" t="inlineStr">
        <is>
          <t>Real</t>
        </is>
      </c>
      <c r="P1759" t="inlineStr">
        <is>
          <t>Pago</t>
        </is>
      </c>
      <c r="Q1759" t="inlineStr">
        <is>
          <t>02/2026</t>
        </is>
      </c>
      <c r="R1759" t="n">
        <v>0</v>
      </c>
    </row>
    <row r="1760">
      <c r="A1760" t="n">
        <v>213725</v>
      </c>
      <c r="B1760" t="inlineStr">
        <is>
          <t>Arcos</t>
        </is>
      </c>
      <c r="C1760" t="inlineStr">
        <is>
          <t>ZIGPAY LTDAS -ME</t>
        </is>
      </c>
      <c r="E1760" s="550" t="n">
        <v>46060</v>
      </c>
      <c r="F1760" s="550" t="n">
        <v>46061</v>
      </c>
      <c r="G1760" t="inlineStr">
        <is>
          <t>Informática e TI</t>
        </is>
      </c>
      <c r="H1760" t="inlineStr">
        <is>
          <t>Sistemas Gerais - Operacionais</t>
        </is>
      </c>
      <c r="I1760" t="inlineStr">
        <is>
          <t>Taxa de Sistema</t>
        </is>
      </c>
      <c r="J1760" t="n">
        <v>-14.88</v>
      </c>
      <c r="K1760" t="n">
        <v>-14.88</v>
      </c>
      <c r="O1760" t="inlineStr">
        <is>
          <t>Real</t>
        </is>
      </c>
      <c r="P1760" t="inlineStr">
        <is>
          <t>Pago</t>
        </is>
      </c>
      <c r="Q1760" t="inlineStr">
        <is>
          <t>02/2026</t>
        </is>
      </c>
      <c r="R1760" t="n">
        <v>0</v>
      </c>
    </row>
    <row r="1761">
      <c r="A1761" t="n">
        <v>213726</v>
      </c>
      <c r="B1761" t="inlineStr">
        <is>
          <t>Arcos</t>
        </is>
      </c>
      <c r="C1761" t="inlineStr">
        <is>
          <t>ZIGPAY LTDAS -ME</t>
        </is>
      </c>
      <c r="E1761" s="550" t="n">
        <v>46060</v>
      </c>
      <c r="F1761" s="550" t="n">
        <v>46061</v>
      </c>
      <c r="G1761" t="inlineStr">
        <is>
          <t>Informática e TI</t>
        </is>
      </c>
      <c r="H1761" t="inlineStr">
        <is>
          <t>Sistemas Gerais - Operacionais</t>
        </is>
      </c>
      <c r="I1761" t="inlineStr">
        <is>
          <t>Taxa de Sistema</t>
        </is>
      </c>
      <c r="J1761" t="n">
        <v>-314.99</v>
      </c>
      <c r="K1761" t="n">
        <v>-314.99</v>
      </c>
      <c r="O1761" t="inlineStr">
        <is>
          <t>Real</t>
        </is>
      </c>
      <c r="P1761" t="inlineStr">
        <is>
          <t>Pago</t>
        </is>
      </c>
      <c r="Q1761" t="inlineStr">
        <is>
          <t>02/2026</t>
        </is>
      </c>
      <c r="R1761" t="n">
        <v>0</v>
      </c>
    </row>
    <row r="1762">
      <c r="A1762" t="n">
        <v>213724</v>
      </c>
      <c r="B1762" t="inlineStr">
        <is>
          <t>Arcos</t>
        </is>
      </c>
      <c r="C1762" t="inlineStr">
        <is>
          <t>ZIGPAY LTDAS -ME</t>
        </is>
      </c>
      <c r="E1762" s="550" t="n">
        <v>46060</v>
      </c>
      <c r="F1762" s="550" t="n">
        <v>46060</v>
      </c>
      <c r="G1762" t="inlineStr">
        <is>
          <t>Informática e TI</t>
        </is>
      </c>
      <c r="H1762" t="inlineStr">
        <is>
          <t>Sistemas Gerais - Operacionais</t>
        </is>
      </c>
      <c r="I1762" t="inlineStr">
        <is>
          <t>Taxa de Sistema</t>
        </is>
      </c>
      <c r="J1762" t="n">
        <v>-13.76</v>
      </c>
      <c r="K1762" t="n">
        <v>-13.76</v>
      </c>
      <c r="O1762" t="inlineStr">
        <is>
          <t>Real</t>
        </is>
      </c>
      <c r="P1762" t="inlineStr">
        <is>
          <t>Pago</t>
        </is>
      </c>
      <c r="Q1762" t="inlineStr">
        <is>
          <t>02/2026</t>
        </is>
      </c>
      <c r="R1762" t="n">
        <v>0</v>
      </c>
    </row>
    <row r="1763">
      <c r="A1763" t="n">
        <v>211455</v>
      </c>
      <c r="B1763" t="inlineStr">
        <is>
          <t>Arcos</t>
        </is>
      </c>
      <c r="C1763" t="inlineStr">
        <is>
          <t>PETTY CASH ARCOS</t>
        </is>
      </c>
      <c r="D1763" t="inlineStr">
        <is>
          <t>1140 022026</t>
        </is>
      </c>
      <c r="E1763" s="550" t="n">
        <v>46059</v>
      </c>
      <c r="F1763" s="550" t="n">
        <v>46086</v>
      </c>
      <c r="G1763" t="inlineStr">
        <is>
          <t>Utilidades</t>
        </is>
      </c>
      <c r="H1763" t="inlineStr">
        <is>
          <t>Serviços Graficos</t>
        </is>
      </c>
      <c r="I1763" t="inlineStr">
        <is>
          <t xml:space="preserve">SERVICO GRAFICO - 6100
</t>
        </is>
      </c>
      <c r="J1763" t="n">
        <v>-11.4</v>
      </c>
      <c r="K1763" t="n">
        <v>-11.4</v>
      </c>
      <c r="O1763" t="inlineStr">
        <is>
          <t>Real</t>
        </is>
      </c>
      <c r="P1763" t="inlineStr">
        <is>
          <t>Pago</t>
        </is>
      </c>
      <c r="Q1763" t="inlineStr">
        <is>
          <t>02/2026</t>
        </is>
      </c>
      <c r="R1763" t="n">
        <v>0</v>
      </c>
    </row>
    <row r="1764">
      <c r="A1764" t="n">
        <v>206604</v>
      </c>
      <c r="B1764" t="inlineStr">
        <is>
          <t>Arcos</t>
        </is>
      </c>
      <c r="C1764" t="inlineStr">
        <is>
          <t>BANCO DO BRASIL SA</t>
        </is>
      </c>
      <c r="E1764" s="550" t="n">
        <v>46059</v>
      </c>
      <c r="F1764" s="550" t="n">
        <v>46059</v>
      </c>
      <c r="G1764" t="inlineStr">
        <is>
          <t>Despesas Financeiras</t>
        </is>
      </c>
      <c r="H1764" t="inlineStr">
        <is>
          <t>Tarifas Bancárias</t>
        </is>
      </c>
      <c r="J1764" t="n">
        <v>-38.5</v>
      </c>
      <c r="K1764" t="n">
        <v>-38.5</v>
      </c>
      <c r="O1764" t="inlineStr">
        <is>
          <t>Real</t>
        </is>
      </c>
      <c r="P1764" t="inlineStr">
        <is>
          <t>Pago</t>
        </is>
      </c>
      <c r="Q1764" t="inlineStr">
        <is>
          <t>02/2026</t>
        </is>
      </c>
      <c r="R1764" t="n">
        <v>0</v>
      </c>
    </row>
    <row r="1765">
      <c r="A1765" t="n">
        <v>213723</v>
      </c>
      <c r="B1765" t="inlineStr">
        <is>
          <t>Arcos</t>
        </is>
      </c>
      <c r="C1765" t="inlineStr">
        <is>
          <t>ZIGPAY LTDAS -ME</t>
        </is>
      </c>
      <c r="E1765" s="550" t="n">
        <v>46059</v>
      </c>
      <c r="F1765" s="550" t="n">
        <v>46060</v>
      </c>
      <c r="G1765" t="inlineStr">
        <is>
          <t>Informática e TI</t>
        </is>
      </c>
      <c r="H1765" t="inlineStr">
        <is>
          <t>Sistemas Gerais - Operacionais</t>
        </is>
      </c>
      <c r="I1765" t="inlineStr">
        <is>
          <t>Taxa de Sistema</t>
        </is>
      </c>
      <c r="J1765" t="n">
        <v>-18.4</v>
      </c>
      <c r="K1765" t="n">
        <v>-18.4</v>
      </c>
      <c r="O1765" t="inlineStr">
        <is>
          <t>Real</t>
        </is>
      </c>
      <c r="P1765" t="inlineStr">
        <is>
          <t>Pago</t>
        </is>
      </c>
      <c r="Q1765" t="inlineStr">
        <is>
          <t>02/2026</t>
        </is>
      </c>
      <c r="R1765" t="n">
        <v>0</v>
      </c>
    </row>
    <row r="1766">
      <c r="A1766" t="n">
        <v>213721</v>
      </c>
      <c r="B1766" t="inlineStr">
        <is>
          <t>Arcos</t>
        </is>
      </c>
      <c r="C1766" t="inlineStr">
        <is>
          <t>ZIGPAY LTDAS -ME</t>
        </is>
      </c>
      <c r="E1766" s="550" t="n">
        <v>46059</v>
      </c>
      <c r="F1766" s="550" t="n">
        <v>46059</v>
      </c>
      <c r="G1766" t="inlineStr">
        <is>
          <t>Informática e TI</t>
        </is>
      </c>
      <c r="H1766" t="inlineStr">
        <is>
          <t>Sistemas Gerais - Operacionais</t>
        </is>
      </c>
      <c r="I1766" t="inlineStr">
        <is>
          <t>Taxa de Sistema</t>
        </is>
      </c>
      <c r="J1766" t="n">
        <v>-51.31</v>
      </c>
      <c r="K1766" t="n">
        <v>-51.31</v>
      </c>
      <c r="O1766" t="inlineStr">
        <is>
          <t>Real</t>
        </is>
      </c>
      <c r="P1766" t="inlineStr">
        <is>
          <t>Pago</t>
        </is>
      </c>
      <c r="Q1766" t="inlineStr">
        <is>
          <t>02/2026</t>
        </is>
      </c>
      <c r="R1766" t="n">
        <v>0</v>
      </c>
    </row>
    <row r="1767">
      <c r="A1767" t="n">
        <v>213722</v>
      </c>
      <c r="B1767" t="inlineStr">
        <is>
          <t>Arcos</t>
        </is>
      </c>
      <c r="C1767" t="inlineStr">
        <is>
          <t>ZIGPAY LTDAS -ME</t>
        </is>
      </c>
      <c r="E1767" s="550" t="n">
        <v>46059</v>
      </c>
      <c r="F1767" s="550" t="n">
        <v>46060</v>
      </c>
      <c r="G1767" t="inlineStr">
        <is>
          <t>Informática e TI</t>
        </is>
      </c>
      <c r="H1767" t="inlineStr">
        <is>
          <t>Sistemas Gerais - Operacionais</t>
        </is>
      </c>
      <c r="I1767" t="inlineStr">
        <is>
          <t>Taxa de Sistema</t>
        </is>
      </c>
      <c r="J1767" t="n">
        <v>-353.48</v>
      </c>
      <c r="K1767" t="n">
        <v>-353.48</v>
      </c>
      <c r="O1767" t="inlineStr">
        <is>
          <t>Real</t>
        </is>
      </c>
      <c r="P1767" t="inlineStr">
        <is>
          <t>Pago</t>
        </is>
      </c>
      <c r="Q1767" t="inlineStr">
        <is>
          <t>02/2026</t>
        </is>
      </c>
      <c r="R1767" t="n">
        <v>0</v>
      </c>
    </row>
    <row r="1768">
      <c r="A1768" t="n">
        <v>213719</v>
      </c>
      <c r="B1768" t="inlineStr">
        <is>
          <t>Arcos</t>
        </is>
      </c>
      <c r="C1768" t="inlineStr">
        <is>
          <t>ZIGPAY LTDAS -ME</t>
        </is>
      </c>
      <c r="E1768" s="550" t="n">
        <v>46058</v>
      </c>
      <c r="F1768" s="550" t="n">
        <v>46059</v>
      </c>
      <c r="G1768" t="inlineStr">
        <is>
          <t>Informática e TI</t>
        </is>
      </c>
      <c r="H1768" t="inlineStr">
        <is>
          <t>Sistemas Gerais - Operacionais</t>
        </is>
      </c>
      <c r="I1768" t="inlineStr">
        <is>
          <t>Taxa de Sistema</t>
        </is>
      </c>
      <c r="J1768" t="n">
        <v>-210.52</v>
      </c>
      <c r="K1768" t="n">
        <v>-210.52</v>
      </c>
      <c r="O1768" t="inlineStr">
        <is>
          <t>Real</t>
        </is>
      </c>
      <c r="P1768" t="inlineStr">
        <is>
          <t>Pago</t>
        </is>
      </c>
      <c r="Q1768" t="inlineStr">
        <is>
          <t>02/2026</t>
        </is>
      </c>
      <c r="R1768" t="n">
        <v>0</v>
      </c>
    </row>
    <row r="1769">
      <c r="A1769" t="n">
        <v>213720</v>
      </c>
      <c r="B1769" t="inlineStr">
        <is>
          <t>Arcos</t>
        </is>
      </c>
      <c r="C1769" t="inlineStr">
        <is>
          <t>ZIGPAY LTDAS -ME</t>
        </is>
      </c>
      <c r="E1769" s="550" t="n">
        <v>46058</v>
      </c>
      <c r="F1769" s="550" t="n">
        <v>46058</v>
      </c>
      <c r="G1769" t="inlineStr">
        <is>
          <t>Informática e TI</t>
        </is>
      </c>
      <c r="H1769" t="inlineStr">
        <is>
          <t>Sistemas Gerais - Operacionais</t>
        </is>
      </c>
      <c r="I1769" t="inlineStr">
        <is>
          <t>Taxa de Sistema</t>
        </is>
      </c>
      <c r="J1769" t="n">
        <v>-62.6</v>
      </c>
      <c r="K1769" t="n">
        <v>-62.6</v>
      </c>
      <c r="O1769" t="inlineStr">
        <is>
          <t>Real</t>
        </is>
      </c>
      <c r="P1769" t="inlineStr">
        <is>
          <t>Pago</t>
        </is>
      </c>
      <c r="Q1769" t="inlineStr">
        <is>
          <t>02/2026</t>
        </is>
      </c>
      <c r="R1769" t="n">
        <v>0</v>
      </c>
    </row>
    <row r="1770">
      <c r="A1770" t="n">
        <v>213718</v>
      </c>
      <c r="B1770" t="inlineStr">
        <is>
          <t>Arcos</t>
        </is>
      </c>
      <c r="C1770" t="inlineStr">
        <is>
          <t>ZIGPAY LTDAS -ME</t>
        </is>
      </c>
      <c r="E1770" s="550" t="n">
        <v>46057</v>
      </c>
      <c r="F1770" s="550" t="n">
        <v>46058</v>
      </c>
      <c r="G1770" t="inlineStr">
        <is>
          <t>Informática e TI</t>
        </is>
      </c>
      <c r="H1770" t="inlineStr">
        <is>
          <t>Sistemas Gerais - Operacionais</t>
        </is>
      </c>
      <c r="I1770" t="inlineStr">
        <is>
          <t>Taxa de Sistema</t>
        </is>
      </c>
      <c r="J1770" t="n">
        <v>-135.98</v>
      </c>
      <c r="K1770" t="n">
        <v>-135.98</v>
      </c>
      <c r="O1770" t="inlineStr">
        <is>
          <t>Real</t>
        </is>
      </c>
      <c r="P1770" t="inlineStr">
        <is>
          <t>Pago</t>
        </is>
      </c>
      <c r="Q1770" t="inlineStr">
        <is>
          <t>02/2026</t>
        </is>
      </c>
      <c r="R1770" t="n">
        <v>0</v>
      </c>
    </row>
    <row r="1771">
      <c r="A1771" t="n">
        <v>211454</v>
      </c>
      <c r="B1771" t="inlineStr">
        <is>
          <t>Arcos</t>
        </is>
      </c>
      <c r="C1771" t="inlineStr">
        <is>
          <t>PETTY CASH ARCOS</t>
        </is>
      </c>
      <c r="D1771" t="inlineStr">
        <is>
          <t>9926 022026</t>
        </is>
      </c>
      <c r="E1771" s="550" t="n">
        <v>46057</v>
      </c>
      <c r="F1771" s="550" t="n">
        <v>46086</v>
      </c>
      <c r="G1771" t="inlineStr">
        <is>
          <t>Manutenção</t>
        </is>
      </c>
      <c r="H1771" t="inlineStr">
        <is>
          <t>Material de Manutenção</t>
        </is>
      </c>
      <c r="I1771" t="inlineStr">
        <is>
          <t>MANUTENCAO DE EMERGENCIA - 6100</t>
        </is>
      </c>
      <c r="J1771" t="n">
        <v>-10.9</v>
      </c>
      <c r="K1771" t="n">
        <v>-10.9</v>
      </c>
      <c r="O1771" t="inlineStr">
        <is>
          <t>Real</t>
        </is>
      </c>
      <c r="P1771" t="inlineStr">
        <is>
          <t>Pago</t>
        </is>
      </c>
      <c r="Q1771" t="inlineStr">
        <is>
          <t>02/2026</t>
        </is>
      </c>
      <c r="R1771" t="n">
        <v>0</v>
      </c>
    </row>
    <row r="1772">
      <c r="A1772" t="n">
        <v>213717</v>
      </c>
      <c r="B1772" t="inlineStr">
        <is>
          <t>Arcos</t>
        </is>
      </c>
      <c r="C1772" t="inlineStr">
        <is>
          <t>ZIGPAY LTDAS -ME</t>
        </is>
      </c>
      <c r="E1772" s="550" t="n">
        <v>46057</v>
      </c>
      <c r="F1772" s="550" t="n">
        <v>46057</v>
      </c>
      <c r="G1772" t="inlineStr">
        <is>
          <t>Informática e TI</t>
        </is>
      </c>
      <c r="H1772" t="inlineStr">
        <is>
          <t>Sistemas Gerais - Operacionais</t>
        </is>
      </c>
      <c r="I1772" t="inlineStr">
        <is>
          <t>Taxa de Sistema</t>
        </is>
      </c>
      <c r="J1772" t="n">
        <v>-66.95</v>
      </c>
      <c r="K1772" t="n">
        <v>-66.95</v>
      </c>
      <c r="O1772" t="inlineStr">
        <is>
          <t>Real</t>
        </is>
      </c>
      <c r="P1772" t="inlineStr">
        <is>
          <t>Pago</t>
        </is>
      </c>
      <c r="Q1772" t="inlineStr">
        <is>
          <t>02/2026</t>
        </is>
      </c>
      <c r="R1772" t="n">
        <v>0</v>
      </c>
    </row>
    <row r="1773">
      <c r="A1773" t="n">
        <v>213715</v>
      </c>
      <c r="B1773" t="inlineStr">
        <is>
          <t>Arcos</t>
        </is>
      </c>
      <c r="C1773" t="inlineStr">
        <is>
          <t>ZIGPAY LTDAS -ME</t>
        </is>
      </c>
      <c r="E1773" s="550" t="n">
        <v>46056</v>
      </c>
      <c r="F1773" s="550" t="n">
        <v>46056</v>
      </c>
      <c r="G1773" t="inlineStr">
        <is>
          <t>Informática e TI</t>
        </is>
      </c>
      <c r="H1773" t="inlineStr">
        <is>
          <t>Sistemas Gerais - Operacionais</t>
        </is>
      </c>
      <c r="I1773" t="inlineStr">
        <is>
          <t>Taxa de Sistema</t>
        </is>
      </c>
      <c r="J1773" t="n">
        <v>-53.46</v>
      </c>
      <c r="K1773" t="n">
        <v>-53.46</v>
      </c>
      <c r="O1773" t="inlineStr">
        <is>
          <t>Real</t>
        </is>
      </c>
      <c r="P1773" t="inlineStr">
        <is>
          <t>Pago</t>
        </is>
      </c>
      <c r="Q1773" t="inlineStr">
        <is>
          <t>02/2026</t>
        </is>
      </c>
      <c r="R1773" t="n">
        <v>0</v>
      </c>
    </row>
    <row r="1774">
      <c r="A1774" t="n">
        <v>213716</v>
      </c>
      <c r="B1774" t="inlineStr">
        <is>
          <t>Arcos</t>
        </is>
      </c>
      <c r="C1774" t="inlineStr">
        <is>
          <t>ZIGPAY LTDAS -ME</t>
        </is>
      </c>
      <c r="E1774" s="550" t="n">
        <v>46056</v>
      </c>
      <c r="F1774" s="550" t="n">
        <v>46057</v>
      </c>
      <c r="G1774" t="inlineStr">
        <is>
          <t>Informática e TI</t>
        </is>
      </c>
      <c r="H1774" t="inlineStr">
        <is>
          <t>Sistemas Gerais - Operacionais</t>
        </is>
      </c>
      <c r="I1774" t="inlineStr">
        <is>
          <t>Taxa de Sistema</t>
        </is>
      </c>
      <c r="J1774" t="n">
        <v>-227.56</v>
      </c>
      <c r="K1774" t="n">
        <v>-227.56</v>
      </c>
      <c r="O1774" t="inlineStr">
        <is>
          <t>Real</t>
        </is>
      </c>
      <c r="P1774" t="inlineStr">
        <is>
          <t>Pago</t>
        </is>
      </c>
      <c r="Q1774" t="inlineStr">
        <is>
          <t>02/2026</t>
        </is>
      </c>
      <c r="R1774" t="n">
        <v>0</v>
      </c>
    </row>
    <row r="1775">
      <c r="A1775" t="n">
        <v>213714</v>
      </c>
      <c r="B1775" t="inlineStr">
        <is>
          <t>Arcos</t>
        </is>
      </c>
      <c r="C1775" t="inlineStr">
        <is>
          <t>ZIGPAY LTDAS -ME</t>
        </is>
      </c>
      <c r="E1775" s="550" t="n">
        <v>46055</v>
      </c>
      <c r="F1775" s="550" t="n">
        <v>46055</v>
      </c>
      <c r="G1775" t="inlineStr">
        <is>
          <t>Informática e TI</t>
        </is>
      </c>
      <c r="H1775" t="inlineStr">
        <is>
          <t>Sistemas Gerais - Operacionais</t>
        </is>
      </c>
      <c r="I1775" t="inlineStr">
        <is>
          <t>Taxa de Sistema</t>
        </is>
      </c>
      <c r="J1775" t="n">
        <v>-69.75</v>
      </c>
      <c r="K1775" t="n">
        <v>-69.75</v>
      </c>
      <c r="O1775" t="inlineStr">
        <is>
          <t>Real</t>
        </is>
      </c>
      <c r="P1775" t="inlineStr">
        <is>
          <t>Pago</t>
        </is>
      </c>
      <c r="Q1775" t="inlineStr">
        <is>
          <t>02/2026</t>
        </is>
      </c>
      <c r="R1775" t="n">
        <v>0</v>
      </c>
    </row>
    <row r="1776">
      <c r="A1776" t="n">
        <v>198582</v>
      </c>
      <c r="B1776" t="inlineStr">
        <is>
          <t>Arcos</t>
        </is>
      </c>
      <c r="C1776" t="inlineStr">
        <is>
          <t>AMANDA FUCCIA DE SOUZA</t>
        </is>
      </c>
      <c r="D1776" t="inlineStr">
        <is>
          <t>93</t>
        </is>
      </c>
      <c r="E1776" s="550" t="n">
        <v>46054</v>
      </c>
      <c r="F1776" s="550" t="n">
        <v>46063</v>
      </c>
      <c r="G1776" t="inlineStr">
        <is>
          <t>Manutenção</t>
        </is>
      </c>
      <c r="H1776" t="inlineStr">
        <is>
          <t>Decoração/Paisagismo e Jardinagem</t>
        </is>
      </c>
      <c r="I1776" t="inlineStr">
        <is>
          <t>PAISAGISMO/JARDINAGEM - BOTANICA 02/2026</t>
        </is>
      </c>
      <c r="J1776" t="n">
        <v>-2450</v>
      </c>
      <c r="K1776" t="n">
        <v>-2450</v>
      </c>
      <c r="O1776" t="inlineStr">
        <is>
          <t>Real</t>
        </is>
      </c>
      <c r="P1776" t="inlineStr">
        <is>
          <t>Pago</t>
        </is>
      </c>
      <c r="Q1776" t="inlineStr">
        <is>
          <t>02/2026</t>
        </is>
      </c>
      <c r="R1776" t="n">
        <v>0</v>
      </c>
    </row>
    <row r="1777">
      <c r="A1777" t="n">
        <v>199586</v>
      </c>
      <c r="B1777" t="inlineStr">
        <is>
          <t>Arcos</t>
        </is>
      </c>
      <c r="C1777" t="inlineStr">
        <is>
          <t>VICTOR ALE DE LIMA SOARES GONÇALVES</t>
        </is>
      </c>
      <c r="D1777" t="inlineStr">
        <is>
          <t>10</t>
        </is>
      </c>
      <c r="E1777" s="550" t="n">
        <v>46054</v>
      </c>
      <c r="F1777" s="550" t="n">
        <v>46091</v>
      </c>
      <c r="G1777" t="inlineStr">
        <is>
          <t>Mão de Obra - PJ</t>
        </is>
      </c>
      <c r="H1777" t="inlineStr">
        <is>
          <t>MDO PJ Fixo</t>
        </is>
      </c>
      <c r="I1777" t="inlineStr">
        <is>
          <t>SALÁRIO PJ</t>
        </is>
      </c>
      <c r="J1777" t="n">
        <v>-4200</v>
      </c>
      <c r="K1777" t="n">
        <v>-4200</v>
      </c>
      <c r="M1777" t="inlineStr">
        <is>
          <t>COORDENADOR</t>
        </is>
      </c>
      <c r="N1777" t="inlineStr">
        <is>
          <t xml:space="preserve">  - Coordenador</t>
        </is>
      </c>
      <c r="O1777" t="inlineStr">
        <is>
          <t>Real</t>
        </is>
      </c>
      <c r="P1777" t="inlineStr">
        <is>
          <t>Pago</t>
        </is>
      </c>
      <c r="Q1777" t="inlineStr">
        <is>
          <t>02/2026</t>
        </is>
      </c>
      <c r="R1777" t="n">
        <v>0</v>
      </c>
    </row>
    <row r="1778">
      <c r="A1778" t="n">
        <v>211325</v>
      </c>
      <c r="B1778" t="inlineStr">
        <is>
          <t>Arcos</t>
        </is>
      </c>
      <c r="C1778" t="inlineStr">
        <is>
          <t>RD STATION</t>
        </is>
      </c>
      <c r="D1778" t="inlineStr">
        <is>
          <t>89831</t>
        </is>
      </c>
      <c r="E1778" s="550" t="n">
        <v>46054</v>
      </c>
      <c r="F1778" s="550" t="n">
        <v>46093</v>
      </c>
      <c r="G1778" t="inlineStr">
        <is>
          <t>Marketing</t>
        </is>
      </c>
      <c r="H1778" t="inlineStr">
        <is>
          <t>Ferramentas de Marketing</t>
        </is>
      </c>
      <c r="I1778" t="inlineStr">
        <is>
          <t xml:space="preserve"> Rateamento de 127 - Arcos (7.69%)</t>
        </is>
      </c>
      <c r="J1778" t="n">
        <v>-349.05</v>
      </c>
      <c r="K1778" t="n">
        <v>-349.05</v>
      </c>
      <c r="O1778" t="inlineStr">
        <is>
          <t>Real</t>
        </is>
      </c>
      <c r="P1778" t="inlineStr">
        <is>
          <t>Pago</t>
        </is>
      </c>
      <c r="Q1778" t="inlineStr">
        <is>
          <t>02/2026</t>
        </is>
      </c>
      <c r="R1778" t="n">
        <v>0</v>
      </c>
    </row>
    <row r="1779">
      <c r="A1779" t="n">
        <v>211390</v>
      </c>
      <c r="B1779" t="inlineStr">
        <is>
          <t>Arcos</t>
        </is>
      </c>
      <c r="C1779" t="inlineStr">
        <is>
          <t>ESTAFF SOLUCOES TECNOLOGICAS DE AGENCIAMENTO LTDA</t>
        </is>
      </c>
      <c r="D1779" t="inlineStr">
        <is>
          <t>750162386</t>
        </is>
      </c>
      <c r="E1779" s="550" t="n">
        <v>46054</v>
      </c>
      <c r="F1779" s="550" t="n">
        <v>46085</v>
      </c>
      <c r="G1779" t="inlineStr">
        <is>
          <t>Mão de Obra - Extra</t>
        </is>
      </c>
      <c r="H1779" t="inlineStr">
        <is>
          <t>Mão de Obra Extra</t>
        </is>
      </c>
      <c r="I1779" t="inlineStr">
        <is>
          <t>MAO DE OBRA EXTRA - PERIODO 16/02 A 22/02 - 02/2026</t>
        </is>
      </c>
      <c r="J1779" t="n">
        <v>-17336</v>
      </c>
      <c r="K1779" t="n">
        <v>-17336</v>
      </c>
      <c r="O1779" t="inlineStr">
        <is>
          <t>Real</t>
        </is>
      </c>
      <c r="P1779" t="inlineStr">
        <is>
          <t>Pago</t>
        </is>
      </c>
      <c r="Q1779" t="inlineStr">
        <is>
          <t>02/2026</t>
        </is>
      </c>
      <c r="R1779" t="n">
        <v>0</v>
      </c>
    </row>
    <row r="1780">
      <c r="A1780" t="n">
        <v>216071</v>
      </c>
      <c r="B1780" t="inlineStr">
        <is>
          <t>Arcos</t>
        </is>
      </c>
      <c r="C1780" t="inlineStr">
        <is>
          <t>FABRICA DE BARES SERVICOS LTDA FB</t>
        </is>
      </c>
      <c r="D1780" t="inlineStr">
        <is>
          <t>43</t>
        </is>
      </c>
      <c r="E1780" s="550" t="n">
        <v>46054</v>
      </c>
      <c r="F1780" s="550" t="n">
        <v>46101</v>
      </c>
      <c r="G1780" t="inlineStr">
        <is>
          <t>Serviços de Terceiros</t>
        </is>
      </c>
      <c r="H1780" t="inlineStr">
        <is>
          <t>Assessoria RH</t>
        </is>
      </c>
      <c r="I1780" t="inlineStr">
        <is>
          <t>ASSESSORIA RH - 02/2026</t>
        </is>
      </c>
      <c r="J1780" t="n">
        <v>-1100</v>
      </c>
      <c r="K1780" t="n">
        <v>-1100</v>
      </c>
      <c r="O1780" t="inlineStr">
        <is>
          <t>Real</t>
        </is>
      </c>
      <c r="P1780" t="inlineStr">
        <is>
          <t>Pago</t>
        </is>
      </c>
      <c r="Q1780" t="inlineStr">
        <is>
          <t>02/2026</t>
        </is>
      </c>
      <c r="R1780" t="n">
        <v>0</v>
      </c>
    </row>
    <row r="1781">
      <c r="A1781" t="n">
        <v>199401</v>
      </c>
      <c r="B1781" t="inlineStr">
        <is>
          <t>Arcos</t>
        </is>
      </c>
      <c r="C1781" t="inlineStr">
        <is>
          <t>FELIPE FERREIRA FRANCA 36496185832</t>
        </is>
      </c>
      <c r="D1781" t="inlineStr">
        <is>
          <t>71</t>
        </is>
      </c>
      <c r="E1781" s="550" t="n">
        <v>46054</v>
      </c>
      <c r="F1781" s="550" t="n">
        <v>46091</v>
      </c>
      <c r="G1781" t="inlineStr">
        <is>
          <t>Mão de Obra - PJ</t>
        </is>
      </c>
      <c r="H1781" t="inlineStr">
        <is>
          <t>MDO PJ Fixo</t>
        </is>
      </c>
      <c r="I1781" t="inlineStr">
        <is>
          <t xml:space="preserve">SALÁRIO PJ </t>
        </is>
      </c>
      <c r="J1781" t="n">
        <v>-7500</v>
      </c>
      <c r="K1781" t="n">
        <v>-7500</v>
      </c>
      <c r="M1781" t="inlineStr">
        <is>
          <t>LIDER DE SQUAD</t>
        </is>
      </c>
      <c r="N1781" t="inlineStr">
        <is>
          <t xml:space="preserve">  - Squad</t>
        </is>
      </c>
      <c r="O1781" t="inlineStr">
        <is>
          <t>Real</t>
        </is>
      </c>
      <c r="P1781" t="inlineStr">
        <is>
          <t>Pago</t>
        </is>
      </c>
      <c r="Q1781" t="inlineStr">
        <is>
          <t>02/2026</t>
        </is>
      </c>
      <c r="R1781" t="n">
        <v>0</v>
      </c>
    </row>
    <row r="1782">
      <c r="A1782" t="n">
        <v>199550</v>
      </c>
      <c r="B1782" t="inlineStr">
        <is>
          <t>Arcos</t>
        </is>
      </c>
      <c r="C1782" t="inlineStr">
        <is>
          <t>PJ 55774785000141</t>
        </is>
      </c>
      <c r="D1782" t="inlineStr">
        <is>
          <t>82</t>
        </is>
      </c>
      <c r="E1782" s="550" t="n">
        <v>46054</v>
      </c>
      <c r="F1782" s="550" t="n">
        <v>46091</v>
      </c>
      <c r="G1782" t="inlineStr">
        <is>
          <t>Mão de Obra - PJ</t>
        </is>
      </c>
      <c r="H1782" t="inlineStr">
        <is>
          <t>MDO PJ Fixo</t>
        </is>
      </c>
      <c r="I1782" t="inlineStr">
        <is>
          <t>SALÁRIO PJ</t>
        </is>
      </c>
      <c r="J1782" t="n">
        <v>-1125</v>
      </c>
      <c r="K1782" t="n">
        <v>-1125</v>
      </c>
      <c r="M1782" t="inlineStr">
        <is>
          <t>ANALISTA DE COMPRAS DO SQUAD</t>
        </is>
      </c>
      <c r="N1782" t="inlineStr">
        <is>
          <t xml:space="preserve">  - Squad</t>
        </is>
      </c>
      <c r="O1782" t="inlineStr">
        <is>
          <t>Real</t>
        </is>
      </c>
      <c r="P1782" t="inlineStr">
        <is>
          <t>Pago</t>
        </is>
      </c>
      <c r="Q1782" t="inlineStr">
        <is>
          <t>02/2026</t>
        </is>
      </c>
      <c r="R1782" t="n">
        <v>0</v>
      </c>
    </row>
    <row r="1783">
      <c r="A1783" t="n">
        <v>208909</v>
      </c>
      <c r="B1783" t="inlineStr">
        <is>
          <t>Arcos</t>
        </is>
      </c>
      <c r="C1783" t="inlineStr">
        <is>
          <t>ESTAFF SOLUCOES TECNOLOGICAS DE AGENCIAMENTO LTDA</t>
        </is>
      </c>
      <c r="D1783" t="inlineStr">
        <is>
          <t>745771474</t>
        </is>
      </c>
      <c r="E1783" s="550" t="n">
        <v>46054</v>
      </c>
      <c r="F1783" s="550" t="n">
        <v>46079</v>
      </c>
      <c r="G1783" t="inlineStr">
        <is>
          <t>Mão de Obra - Extra</t>
        </is>
      </c>
      <c r="H1783" t="inlineStr">
        <is>
          <t>Mão de Obra Extra</t>
        </is>
      </c>
      <c r="I1783" t="inlineStr">
        <is>
          <t>MAO DE OBRA EXTRA THEATRO - PERIODO 09/02 A 15/02 - 02/2026</t>
        </is>
      </c>
      <c r="J1783" t="n">
        <v>-330</v>
      </c>
      <c r="K1783" t="n">
        <v>-330</v>
      </c>
      <c r="O1783" t="inlineStr">
        <is>
          <t>Real</t>
        </is>
      </c>
      <c r="P1783" t="inlineStr">
        <is>
          <t>Pago</t>
        </is>
      </c>
      <c r="Q1783" t="inlineStr">
        <is>
          <t>02/2026</t>
        </is>
      </c>
      <c r="R1783" t="n">
        <v>0</v>
      </c>
    </row>
    <row r="1784">
      <c r="A1784" t="n">
        <v>208912</v>
      </c>
      <c r="B1784" t="inlineStr">
        <is>
          <t>Arcos</t>
        </is>
      </c>
      <c r="C1784" t="inlineStr">
        <is>
          <t>ESTAFF SOLUCOES TECNOLOGICAS DE AGENCIAMENTO LTDA</t>
        </is>
      </c>
      <c r="D1784" t="inlineStr">
        <is>
          <t>745743969</t>
        </is>
      </c>
      <c r="E1784" s="550" t="n">
        <v>46054</v>
      </c>
      <c r="F1784" s="550" t="n">
        <v>46078</v>
      </c>
      <c r="G1784" t="inlineStr">
        <is>
          <t>Mão de Obra - Extra</t>
        </is>
      </c>
      <c r="H1784" t="inlineStr">
        <is>
          <t>Mão de Obra Extra</t>
        </is>
      </c>
      <c r="I1784" t="inlineStr">
        <is>
          <t>MAO DE OBRA EXTRA - PERIODO 09/02 A 15/02 - 02/2026</t>
        </is>
      </c>
      <c r="J1784" t="n">
        <v>-17512</v>
      </c>
      <c r="K1784" t="n">
        <v>-17512</v>
      </c>
      <c r="O1784" t="inlineStr">
        <is>
          <t>Real</t>
        </is>
      </c>
      <c r="P1784" t="inlineStr">
        <is>
          <t>Pago</t>
        </is>
      </c>
      <c r="Q1784" t="inlineStr">
        <is>
          <t>02/2026</t>
        </is>
      </c>
      <c r="R1784" t="n">
        <v>0</v>
      </c>
    </row>
    <row r="1785">
      <c r="A1785" t="n">
        <v>199426</v>
      </c>
      <c r="B1785" t="inlineStr">
        <is>
          <t>Arcos</t>
        </is>
      </c>
      <c r="C1785" t="inlineStr">
        <is>
          <t>PJ 00492024 - ISABELLA FERNANDES GOMES</t>
        </is>
      </c>
      <c r="D1785" t="inlineStr">
        <is>
          <t>77</t>
        </is>
      </c>
      <c r="E1785" s="550" t="n">
        <v>46054</v>
      </c>
      <c r="F1785" s="550" t="n">
        <v>46091</v>
      </c>
      <c r="G1785" t="inlineStr">
        <is>
          <t>Mão de Obra - PJ</t>
        </is>
      </c>
      <c r="H1785" t="inlineStr">
        <is>
          <t>MDO PJ Fixo</t>
        </is>
      </c>
      <c r="I1785" t="inlineStr">
        <is>
          <t xml:space="preserve">SALÁRIO PJ </t>
        </is>
      </c>
      <c r="J1785" t="n">
        <v>-1800</v>
      </c>
      <c r="K1785" t="n">
        <v>-1800</v>
      </c>
      <c r="M1785" t="inlineStr">
        <is>
          <t>ANALISTA FINANCEIRO DO SQUAD</t>
        </is>
      </c>
      <c r="N1785" t="inlineStr">
        <is>
          <t xml:space="preserve">  - Squad</t>
        </is>
      </c>
      <c r="O1785" t="inlineStr">
        <is>
          <t>Real</t>
        </is>
      </c>
      <c r="P1785" t="inlineStr">
        <is>
          <t>Pago</t>
        </is>
      </c>
      <c r="Q1785" t="inlineStr">
        <is>
          <t>02/2026</t>
        </is>
      </c>
      <c r="R1785" t="n">
        <v>0</v>
      </c>
    </row>
    <row r="1786">
      <c r="A1786" t="n">
        <v>211295</v>
      </c>
      <c r="B1786" t="inlineStr">
        <is>
          <t>Arcos</t>
        </is>
      </c>
      <c r="C1786" t="inlineStr">
        <is>
          <t>RD STATION</t>
        </is>
      </c>
      <c r="D1786" t="inlineStr">
        <is>
          <t>89828</t>
        </is>
      </c>
      <c r="E1786" s="550" t="n">
        <v>46054</v>
      </c>
      <c r="F1786" s="550" t="n">
        <v>46093</v>
      </c>
      <c r="G1786" t="inlineStr">
        <is>
          <t>Marketing</t>
        </is>
      </c>
      <c r="H1786" t="inlineStr">
        <is>
          <t>Ferramentas de Marketing</t>
        </is>
      </c>
      <c r="I1786" t="inlineStr">
        <is>
          <t xml:space="preserve"> Rateamento de 127 - Arcos (7.69%)</t>
        </is>
      </c>
      <c r="J1786" t="n">
        <v>-82.73999999999999</v>
      </c>
      <c r="K1786" t="n">
        <v>-82.73999999999999</v>
      </c>
      <c r="O1786" t="inlineStr">
        <is>
          <t>Real</t>
        </is>
      </c>
      <c r="P1786" t="inlineStr">
        <is>
          <t>Pago</t>
        </is>
      </c>
      <c r="Q1786" t="inlineStr">
        <is>
          <t>02/2026</t>
        </is>
      </c>
      <c r="R1786" t="n">
        <v>0</v>
      </c>
    </row>
    <row r="1787">
      <c r="A1787" t="n">
        <v>199438</v>
      </c>
      <c r="B1787" t="inlineStr">
        <is>
          <t>Arcos</t>
        </is>
      </c>
      <c r="C1787" t="inlineStr">
        <is>
          <t>PJ 00352023 - JESSICA IZABEL DE SOUZA</t>
        </is>
      </c>
      <c r="D1787" t="inlineStr">
        <is>
          <t>111</t>
        </is>
      </c>
      <c r="E1787" s="550" t="n">
        <v>46054</v>
      </c>
      <c r="F1787" s="550" t="n">
        <v>46091</v>
      </c>
      <c r="G1787" t="inlineStr">
        <is>
          <t>Mão de Obra - PJ</t>
        </is>
      </c>
      <c r="H1787" t="inlineStr">
        <is>
          <t>MDO PJ Fixo</t>
        </is>
      </c>
      <c r="I1787" t="inlineStr">
        <is>
          <t xml:space="preserve">SALÁRIO PJ </t>
        </is>
      </c>
      <c r="J1787" t="n">
        <v>-1250</v>
      </c>
      <c r="K1787" t="n">
        <v>-1250</v>
      </c>
      <c r="M1787" t="inlineStr">
        <is>
          <t>ANALISTA FINANCEIRO DO SQUAD</t>
        </is>
      </c>
      <c r="N1787" t="inlineStr">
        <is>
          <t xml:space="preserve">  - Squad</t>
        </is>
      </c>
      <c r="O1787" t="inlineStr">
        <is>
          <t>Real</t>
        </is>
      </c>
      <c r="P1787" t="inlineStr">
        <is>
          <t>Pago</t>
        </is>
      </c>
      <c r="Q1787" t="inlineStr">
        <is>
          <t>02/2026</t>
        </is>
      </c>
      <c r="R1787" t="n">
        <v>0</v>
      </c>
    </row>
    <row r="1788">
      <c r="A1788" t="n">
        <v>211538</v>
      </c>
      <c r="B1788" t="inlineStr">
        <is>
          <t>Arcos</t>
        </is>
      </c>
      <c r="C1788" t="inlineStr">
        <is>
          <t>RD STATION</t>
        </is>
      </c>
      <c r="D1788" t="inlineStr">
        <is>
          <t>89832</t>
        </is>
      </c>
      <c r="E1788" s="550" t="n">
        <v>46054</v>
      </c>
      <c r="F1788" s="550" t="n">
        <v>46093</v>
      </c>
      <c r="G1788" t="inlineStr">
        <is>
          <t>Marketing</t>
        </is>
      </c>
      <c r="H1788" t="inlineStr">
        <is>
          <t>Ferramentas de Marketing</t>
        </is>
      </c>
      <c r="I1788" t="inlineStr">
        <is>
          <t xml:space="preserve">  Rateamento de 127 - Arcos (7.69%)</t>
        </is>
      </c>
      <c r="J1788" t="n">
        <v>-322.9</v>
      </c>
      <c r="K1788" t="n">
        <v>-322.9</v>
      </c>
      <c r="O1788" t="inlineStr">
        <is>
          <t>Real</t>
        </is>
      </c>
      <c r="P1788" t="inlineStr">
        <is>
          <t>Pago</t>
        </is>
      </c>
      <c r="Q1788" t="inlineStr">
        <is>
          <t>02/2026</t>
        </is>
      </c>
      <c r="R1788" t="n">
        <v>0</v>
      </c>
    </row>
    <row r="1789">
      <c r="A1789" t="n">
        <v>199451</v>
      </c>
      <c r="B1789" t="inlineStr">
        <is>
          <t>Arcos</t>
        </is>
      </c>
      <c r="C1789" t="inlineStr">
        <is>
          <t>PUXURI CONSULTORIA LTDA</t>
        </is>
      </c>
      <c r="D1789" t="inlineStr">
        <is>
          <t>139</t>
        </is>
      </c>
      <c r="E1789" s="550" t="n">
        <v>46054</v>
      </c>
      <c r="F1789" s="550" t="n">
        <v>46091</v>
      </c>
      <c r="G1789" t="inlineStr">
        <is>
          <t>Mão de Obra - PJ</t>
        </is>
      </c>
      <c r="H1789" t="inlineStr">
        <is>
          <t>MDO PJ Fixo</t>
        </is>
      </c>
      <c r="I1789" t="inlineStr">
        <is>
          <t xml:space="preserve">SALÁRIO PJ </t>
        </is>
      </c>
      <c r="J1789" t="n">
        <v>-10000</v>
      </c>
      <c r="K1789" t="n">
        <v>-10000</v>
      </c>
      <c r="M1789" t="inlineStr">
        <is>
          <t>CHEFE EXECUTIVO DE COZINHA</t>
        </is>
      </c>
      <c r="N1789" t="inlineStr">
        <is>
          <t xml:space="preserve">  - Squad</t>
        </is>
      </c>
      <c r="O1789" t="inlineStr">
        <is>
          <t>Real</t>
        </is>
      </c>
      <c r="P1789" t="inlineStr">
        <is>
          <t>Pago</t>
        </is>
      </c>
      <c r="Q1789" t="inlineStr">
        <is>
          <t>02/2026</t>
        </is>
      </c>
      <c r="R1789" t="n">
        <v>0</v>
      </c>
    </row>
    <row r="1790">
      <c r="A1790" t="n">
        <v>205045</v>
      </c>
      <c r="B1790" t="inlineStr">
        <is>
          <t>Arcos</t>
        </is>
      </c>
      <c r="C1790" t="inlineStr">
        <is>
          <t>PJ 43960118000174 - DIEGO OLIVEIRA SANTANA</t>
        </is>
      </c>
      <c r="D1790" t="inlineStr">
        <is>
          <t>74</t>
        </is>
      </c>
      <c r="E1790" s="550" t="n">
        <v>46054</v>
      </c>
      <c r="F1790" s="550" t="n">
        <v>46091</v>
      </c>
      <c r="G1790" t="inlineStr">
        <is>
          <t>Mão de Obra - PJ</t>
        </is>
      </c>
      <c r="H1790" t="inlineStr">
        <is>
          <t>MDO PJ Fixo</t>
        </is>
      </c>
      <c r="I1790" t="inlineStr">
        <is>
          <t xml:space="preserve">SALÁRIO PJ </t>
        </is>
      </c>
      <c r="J1790" t="n">
        <v>-3100</v>
      </c>
      <c r="K1790" t="n">
        <v>-3100</v>
      </c>
      <c r="M1790" t="inlineStr">
        <is>
          <t>HOSTESS</t>
        </is>
      </c>
      <c r="N1790" t="inlineStr">
        <is>
          <t xml:space="preserve">  - Hostess</t>
        </is>
      </c>
      <c r="O1790" t="inlineStr">
        <is>
          <t>Real</t>
        </is>
      </c>
      <c r="P1790" t="inlineStr">
        <is>
          <t>Pago</t>
        </is>
      </c>
      <c r="Q1790" t="inlineStr">
        <is>
          <t>02/2026</t>
        </is>
      </c>
      <c r="R1790" t="n">
        <v>0</v>
      </c>
    </row>
    <row r="1791">
      <c r="A1791" t="n">
        <v>199464</v>
      </c>
      <c r="B1791" t="inlineStr">
        <is>
          <t>Arcos</t>
        </is>
      </c>
      <c r="C1791" t="inlineStr">
        <is>
          <t xml:space="preserve">PJ 00452023 LAISA ROCHA LARANGEIRA </t>
        </is>
      </c>
      <c r="D1791" t="inlineStr">
        <is>
          <t>103</t>
        </is>
      </c>
      <c r="E1791" s="550" t="n">
        <v>46054</v>
      </c>
      <c r="F1791" s="550" t="n">
        <v>46091</v>
      </c>
      <c r="G1791" t="inlineStr">
        <is>
          <t>Mão de Obra - PJ</t>
        </is>
      </c>
      <c r="H1791" t="inlineStr">
        <is>
          <t>MDO PJ Fixo</t>
        </is>
      </c>
      <c r="I1791" t="inlineStr">
        <is>
          <t xml:space="preserve">SALÁRIO PJ </t>
        </is>
      </c>
      <c r="J1791" t="n">
        <v>-3200</v>
      </c>
      <c r="K1791" t="n">
        <v>-3200</v>
      </c>
      <c r="M1791" t="inlineStr">
        <is>
          <t>ASSISTENTE DE MARKETING DO SQUAD</t>
        </is>
      </c>
      <c r="N1791" t="inlineStr">
        <is>
          <t xml:space="preserve">  - Squad</t>
        </is>
      </c>
      <c r="O1791" t="inlineStr">
        <is>
          <t>Real</t>
        </is>
      </c>
      <c r="P1791" t="inlineStr">
        <is>
          <t>Pago</t>
        </is>
      </c>
      <c r="Q1791" t="inlineStr">
        <is>
          <t>02/2026</t>
        </is>
      </c>
      <c r="R1791" t="n">
        <v>0</v>
      </c>
    </row>
    <row r="1792">
      <c r="A1792" t="n">
        <v>199476</v>
      </c>
      <c r="B1792" t="inlineStr">
        <is>
          <t>Arcos</t>
        </is>
      </c>
      <c r="C1792" t="inlineStr">
        <is>
          <t>PJ 00392023 - LUANY SANTOS DA SILVA</t>
        </is>
      </c>
      <c r="D1792" t="inlineStr">
        <is>
          <t>33</t>
        </is>
      </c>
      <c r="E1792" s="550" t="n">
        <v>46054</v>
      </c>
      <c r="F1792" s="550" t="n">
        <v>46091</v>
      </c>
      <c r="G1792" t="inlineStr">
        <is>
          <t>Mão de Obra - PJ</t>
        </is>
      </c>
      <c r="H1792" t="inlineStr">
        <is>
          <t>MDO PJ Fixo</t>
        </is>
      </c>
      <c r="I1792" t="inlineStr">
        <is>
          <t xml:space="preserve">SALÁRIO PJ </t>
        </is>
      </c>
      <c r="J1792" t="n">
        <v>-3850</v>
      </c>
      <c r="K1792" t="n">
        <v>-3850</v>
      </c>
      <c r="M1792" t="inlineStr">
        <is>
          <t>ADMINISTRATIVO</t>
        </is>
      </c>
      <c r="N1792" t="inlineStr">
        <is>
          <t xml:space="preserve">  - Administrativa</t>
        </is>
      </c>
      <c r="O1792" t="inlineStr">
        <is>
          <t>Real</t>
        </is>
      </c>
      <c r="P1792" t="inlineStr">
        <is>
          <t>Pago</t>
        </is>
      </c>
      <c r="Q1792" t="inlineStr">
        <is>
          <t>02/2026</t>
        </is>
      </c>
      <c r="R1792" t="n">
        <v>0</v>
      </c>
    </row>
    <row r="1793">
      <c r="A1793" t="n">
        <v>199500</v>
      </c>
      <c r="B1793" t="inlineStr">
        <is>
          <t>Arcos</t>
        </is>
      </c>
      <c r="C1793" t="inlineStr">
        <is>
          <t>MARIA EDUARDA RAMOS DE SOUSA</t>
        </is>
      </c>
      <c r="D1793" t="inlineStr">
        <is>
          <t>87</t>
        </is>
      </c>
      <c r="E1793" s="550" t="n">
        <v>46054</v>
      </c>
      <c r="F1793" s="550" t="n">
        <v>46091</v>
      </c>
      <c r="G1793" t="inlineStr">
        <is>
          <t>Mão de Obra - PJ</t>
        </is>
      </c>
      <c r="H1793" t="inlineStr">
        <is>
          <t>MDO PJ Fixo</t>
        </is>
      </c>
      <c r="I1793" t="inlineStr">
        <is>
          <t xml:space="preserve">SALÁRIO PJ </t>
        </is>
      </c>
      <c r="J1793" t="n">
        <v>-4000</v>
      </c>
      <c r="K1793" t="n">
        <v>-4000</v>
      </c>
      <c r="M1793" t="inlineStr">
        <is>
          <t>ANALISTA EXECUTIVA DE EVENTOS</t>
        </is>
      </c>
      <c r="N1793" t="inlineStr">
        <is>
          <t>MDO Terceirizada - Eventos</t>
        </is>
      </c>
      <c r="O1793" t="inlineStr">
        <is>
          <t>Real</t>
        </is>
      </c>
      <c r="P1793" t="inlineStr">
        <is>
          <t>Pago</t>
        </is>
      </c>
      <c r="Q1793" t="inlineStr">
        <is>
          <t>02/2026</t>
        </is>
      </c>
      <c r="R1793" t="n">
        <v>0</v>
      </c>
    </row>
    <row r="1794">
      <c r="A1794" t="n">
        <v>199376</v>
      </c>
      <c r="B1794" t="inlineStr">
        <is>
          <t>Arcos</t>
        </is>
      </c>
      <c r="C1794" t="inlineStr">
        <is>
          <t xml:space="preserve">PJ 00482024  BARBARA SARMENTO ABIB </t>
        </is>
      </c>
      <c r="D1794" t="inlineStr">
        <is>
          <t>56</t>
        </is>
      </c>
      <c r="E1794" s="550" t="n">
        <v>46054</v>
      </c>
      <c r="F1794" s="550" t="n">
        <v>46091</v>
      </c>
      <c r="G1794" t="inlineStr">
        <is>
          <t>Mão de Obra - PJ</t>
        </is>
      </c>
      <c r="H1794" t="inlineStr">
        <is>
          <t>MDO PJ Fixo</t>
        </is>
      </c>
      <c r="I1794" t="inlineStr">
        <is>
          <t xml:space="preserve">SALÁRIO PJ </t>
        </is>
      </c>
      <c r="J1794" t="n">
        <v>-4000</v>
      </c>
      <c r="K1794" t="n">
        <v>-4000</v>
      </c>
      <c r="M1794" t="inlineStr">
        <is>
          <t>SUB CHEFE DE COZINHA</t>
        </is>
      </c>
      <c r="N1794" t="inlineStr">
        <is>
          <t xml:space="preserve">  - Sub Chefe de Cozinha</t>
        </is>
      </c>
      <c r="O1794" t="inlineStr">
        <is>
          <t>Real</t>
        </is>
      </c>
      <c r="P1794" t="inlineStr">
        <is>
          <t>Pago</t>
        </is>
      </c>
      <c r="Q1794" t="inlineStr">
        <is>
          <t>02/2026</t>
        </is>
      </c>
      <c r="R1794" t="n">
        <v>0</v>
      </c>
    </row>
    <row r="1795">
      <c r="A1795" t="n">
        <v>199364</v>
      </c>
      <c r="B1795" t="inlineStr">
        <is>
          <t>Arcos</t>
        </is>
      </c>
      <c r="C1795" t="inlineStr">
        <is>
          <t>ALISSON MARCELO DOS SANTOS OLIVEIRA</t>
        </is>
      </c>
      <c r="D1795" t="inlineStr">
        <is>
          <t>30</t>
        </is>
      </c>
      <c r="E1795" s="550" t="n">
        <v>46054</v>
      </c>
      <c r="F1795" s="550" t="n">
        <v>46091</v>
      </c>
      <c r="G1795" t="inlineStr">
        <is>
          <t>Mão de Obra - PJ</t>
        </is>
      </c>
      <c r="H1795" t="inlineStr">
        <is>
          <t>MDO PJ Fixo</t>
        </is>
      </c>
      <c r="I1795" t="inlineStr">
        <is>
          <t xml:space="preserve">SALÁRIO PJ </t>
        </is>
      </c>
      <c r="J1795" t="n">
        <v>-4200</v>
      </c>
      <c r="K1795" t="n">
        <v>-4200</v>
      </c>
      <c r="M1795" t="inlineStr">
        <is>
          <t>COORDENADOR</t>
        </is>
      </c>
      <c r="N1795" t="inlineStr">
        <is>
          <t xml:space="preserve">  - Coordenador</t>
        </is>
      </c>
      <c r="O1795" t="inlineStr">
        <is>
          <t>Real</t>
        </is>
      </c>
      <c r="P1795" t="inlineStr">
        <is>
          <t>Pago</t>
        </is>
      </c>
      <c r="Q1795" t="inlineStr">
        <is>
          <t>02/2026</t>
        </is>
      </c>
      <c r="R1795" t="n">
        <v>0</v>
      </c>
    </row>
    <row r="1796">
      <c r="A1796" t="n">
        <v>199512</v>
      </c>
      <c r="B1796" t="inlineStr">
        <is>
          <t>Arcos</t>
        </is>
      </c>
      <c r="C1796" t="inlineStr">
        <is>
          <t>PJ 00172021 - MATHEUS MONTEIRO ALMEIDA</t>
        </is>
      </c>
      <c r="D1796" t="inlineStr">
        <is>
          <t>71</t>
        </is>
      </c>
      <c r="E1796" s="550" t="n">
        <v>46054</v>
      </c>
      <c r="F1796" s="550" t="n">
        <v>46091</v>
      </c>
      <c r="G1796" t="inlineStr">
        <is>
          <t>Mão de Obra - PJ</t>
        </is>
      </c>
      <c r="H1796" t="inlineStr">
        <is>
          <t>MDO PJ Fixo</t>
        </is>
      </c>
      <c r="I1796" t="inlineStr">
        <is>
          <t>SALÁRIO PJ</t>
        </is>
      </c>
      <c r="J1796" t="n">
        <v>-5100</v>
      </c>
      <c r="K1796" t="n">
        <v>-5100</v>
      </c>
      <c r="M1796" t="inlineStr">
        <is>
          <t>COORDENADOR</t>
        </is>
      </c>
      <c r="N1796" t="inlineStr">
        <is>
          <t xml:space="preserve">  - Coordenador</t>
        </is>
      </c>
      <c r="O1796" t="inlineStr">
        <is>
          <t>Real</t>
        </is>
      </c>
      <c r="P1796" t="inlineStr">
        <is>
          <t>Pago</t>
        </is>
      </c>
      <c r="Q1796" t="inlineStr">
        <is>
          <t>02/2026</t>
        </is>
      </c>
      <c r="R1796" t="n">
        <v>0</v>
      </c>
    </row>
    <row r="1797">
      <c r="A1797" t="n">
        <v>199524</v>
      </c>
      <c r="B1797" t="inlineStr">
        <is>
          <t>Arcos</t>
        </is>
      </c>
      <c r="C1797" t="inlineStr">
        <is>
          <t>RENATA DIAS PERRONI</t>
        </is>
      </c>
      <c r="D1797" t="inlineStr">
        <is>
          <t>28</t>
        </is>
      </c>
      <c r="E1797" s="550" t="n">
        <v>46054</v>
      </c>
      <c r="F1797" s="550" t="n">
        <v>46091</v>
      </c>
      <c r="G1797" t="inlineStr">
        <is>
          <t>Mão de Obra - PJ</t>
        </is>
      </c>
      <c r="H1797" t="inlineStr">
        <is>
          <t>MDO PJ Fixo</t>
        </is>
      </c>
      <c r="I1797" t="inlineStr">
        <is>
          <t>SALÁRIO PJ</t>
        </is>
      </c>
      <c r="J1797" t="n">
        <v>-3100</v>
      </c>
      <c r="K1797" t="n">
        <v>-3100</v>
      </c>
      <c r="M1797" t="inlineStr">
        <is>
          <t>HOSTESS</t>
        </is>
      </c>
      <c r="N1797" t="inlineStr">
        <is>
          <t xml:space="preserve">  - Hostess</t>
        </is>
      </c>
      <c r="O1797" t="inlineStr">
        <is>
          <t>Real</t>
        </is>
      </c>
      <c r="P1797" t="inlineStr">
        <is>
          <t>Pago</t>
        </is>
      </c>
      <c r="Q1797" t="inlineStr">
        <is>
          <t>02/2026</t>
        </is>
      </c>
      <c r="R1797" t="n">
        <v>0</v>
      </c>
    </row>
    <row r="1798">
      <c r="A1798" t="n">
        <v>199538</v>
      </c>
      <c r="B1798" t="inlineStr">
        <is>
          <t>Arcos</t>
        </is>
      </c>
      <c r="C1798" t="inlineStr">
        <is>
          <t>PJ 00132021 - TELES DE ALMEIDA PINTO</t>
        </is>
      </c>
      <c r="D1798" t="inlineStr">
        <is>
          <t>47</t>
        </is>
      </c>
      <c r="E1798" s="550" t="n">
        <v>46054</v>
      </c>
      <c r="F1798" s="550" t="n">
        <v>46091</v>
      </c>
      <c r="G1798" t="inlineStr">
        <is>
          <t>Mão de Obra - PJ</t>
        </is>
      </c>
      <c r="H1798" t="inlineStr">
        <is>
          <t>MDO PJ Fixo</t>
        </is>
      </c>
      <c r="I1798" t="inlineStr">
        <is>
          <t>SALÁRIO PJ</t>
        </is>
      </c>
      <c r="J1798" t="n">
        <v>-5000</v>
      </c>
      <c r="K1798" t="n">
        <v>-5000</v>
      </c>
      <c r="M1798" t="inlineStr">
        <is>
          <t>CHEFE DE BAR SQUAD</t>
        </is>
      </c>
      <c r="N1798" t="inlineStr">
        <is>
          <t xml:space="preserve">  - Squad</t>
        </is>
      </c>
      <c r="O1798" t="inlineStr">
        <is>
          <t>Real</t>
        </is>
      </c>
      <c r="P1798" t="inlineStr">
        <is>
          <t>Pago</t>
        </is>
      </c>
      <c r="Q1798" t="inlineStr">
        <is>
          <t>02/2026</t>
        </is>
      </c>
      <c r="R1798" t="n">
        <v>0</v>
      </c>
    </row>
    <row r="1799">
      <c r="A1799" t="n">
        <v>199388</v>
      </c>
      <c r="B1799" t="inlineStr">
        <is>
          <t>Arcos</t>
        </is>
      </c>
      <c r="C1799" t="inlineStr">
        <is>
          <t>DAIANY LOPES BONFIM</t>
        </is>
      </c>
      <c r="D1799" t="inlineStr">
        <is>
          <t>19</t>
        </is>
      </c>
      <c r="E1799" s="550" t="n">
        <v>46054</v>
      </c>
      <c r="F1799" s="550" t="n">
        <v>46091</v>
      </c>
      <c r="G1799" t="inlineStr">
        <is>
          <t>Mão de Obra - PJ</t>
        </is>
      </c>
      <c r="H1799" t="inlineStr">
        <is>
          <t>MDO PJ Fixo</t>
        </is>
      </c>
      <c r="I1799" t="inlineStr">
        <is>
          <t xml:space="preserve">SALÁRIO PJ </t>
        </is>
      </c>
      <c r="J1799" t="n">
        <v>-3100</v>
      </c>
      <c r="K1799" t="n">
        <v>-3100</v>
      </c>
      <c r="M1799" t="inlineStr">
        <is>
          <t>HOSTESS</t>
        </is>
      </c>
      <c r="N1799" t="inlineStr">
        <is>
          <t xml:space="preserve">  - Hostess</t>
        </is>
      </c>
      <c r="O1799" t="inlineStr">
        <is>
          <t>Real</t>
        </is>
      </c>
      <c r="P1799" t="inlineStr">
        <is>
          <t>Pago</t>
        </is>
      </c>
      <c r="Q1799" t="inlineStr">
        <is>
          <t>02/2026</t>
        </is>
      </c>
      <c r="R1799" t="n">
        <v>0</v>
      </c>
    </row>
    <row r="1800">
      <c r="A1800" t="n">
        <v>199574</v>
      </c>
      <c r="B1800" t="inlineStr">
        <is>
          <t>Arcos</t>
        </is>
      </c>
      <c r="C1800" t="inlineStr">
        <is>
          <t>PJ 00092021 - VANESSA FERREIRA DEL SANTO</t>
        </is>
      </c>
      <c r="D1800" t="inlineStr">
        <is>
          <t>306</t>
        </is>
      </c>
      <c r="E1800" s="550" t="n">
        <v>46054</v>
      </c>
      <c r="F1800" s="550" t="n">
        <v>46091</v>
      </c>
      <c r="G1800" t="inlineStr">
        <is>
          <t>Mão de Obra - PJ</t>
        </is>
      </c>
      <c r="H1800" t="inlineStr">
        <is>
          <t>MDO PJ Fixo</t>
        </is>
      </c>
      <c r="I1800" t="inlineStr">
        <is>
          <t>SALÁRIO PJ</t>
        </is>
      </c>
      <c r="J1800" t="n">
        <v>-3000</v>
      </c>
      <c r="K1800" t="n">
        <v>-3000</v>
      </c>
      <c r="M1800" t="inlineStr">
        <is>
          <t>GERENTE FINANCEIRO DO SQUAD</t>
        </is>
      </c>
      <c r="N1800" t="inlineStr">
        <is>
          <t xml:space="preserve">  - Squad</t>
        </is>
      </c>
      <c r="O1800" t="inlineStr">
        <is>
          <t>Real</t>
        </is>
      </c>
      <c r="P1800" t="inlineStr">
        <is>
          <t>Pago</t>
        </is>
      </c>
      <c r="Q1800" t="inlineStr">
        <is>
          <t>02/2026</t>
        </is>
      </c>
      <c r="R1800" t="n">
        <v>0</v>
      </c>
    </row>
    <row r="1801">
      <c r="A1801" t="n">
        <v>213312</v>
      </c>
      <c r="B1801" t="inlineStr">
        <is>
          <t>Arcos</t>
        </is>
      </c>
      <c r="C1801" t="inlineStr">
        <is>
          <t>ESTAFF SOLUCOES TECNOLOGICAS DE AGENCIAMENTO LTDA</t>
        </is>
      </c>
      <c r="D1801" t="inlineStr">
        <is>
          <t>755581172</t>
        </is>
      </c>
      <c r="E1801" s="550" t="n">
        <v>46054</v>
      </c>
      <c r="F1801" s="550" t="n">
        <v>46093</v>
      </c>
      <c r="G1801" t="inlineStr">
        <is>
          <t>Mão de Obra - Extra</t>
        </is>
      </c>
      <c r="H1801" t="inlineStr">
        <is>
          <t>Mão de Obra Extra</t>
        </is>
      </c>
      <c r="I1801" t="inlineStr">
        <is>
          <t>MAO DE OBRA EXTRA THEATRO - PERIODO 23/02 A 28/02 - 02/2026</t>
        </is>
      </c>
      <c r="J1801" t="n">
        <v>-4950</v>
      </c>
      <c r="K1801" t="n">
        <v>-4950</v>
      </c>
      <c r="O1801" t="inlineStr">
        <is>
          <t>Real</t>
        </is>
      </c>
      <c r="P1801" t="inlineStr">
        <is>
          <t>Pago</t>
        </is>
      </c>
      <c r="Q1801" t="inlineStr">
        <is>
          <t>02/2026</t>
        </is>
      </c>
      <c r="R1801" t="n">
        <v>0</v>
      </c>
    </row>
    <row r="1802">
      <c r="A1802" t="n">
        <v>206550</v>
      </c>
      <c r="B1802" t="inlineStr">
        <is>
          <t>Arcos</t>
        </is>
      </c>
      <c r="C1802" t="inlineStr">
        <is>
          <t>ESTAFF SOLUCOES TECNOLOGICAS DE AGENCIAMENTO LTDA</t>
        </is>
      </c>
      <c r="D1802" t="inlineStr">
        <is>
          <t>741126110</t>
        </is>
      </c>
      <c r="E1802" s="550" t="n">
        <v>46054</v>
      </c>
      <c r="F1802" s="550" t="n">
        <v>46072</v>
      </c>
      <c r="G1802" t="inlineStr">
        <is>
          <t>Mão de Obra - Extra</t>
        </is>
      </c>
      <c r="H1802" t="inlineStr">
        <is>
          <t>Mão de Obra Extra</t>
        </is>
      </c>
      <c r="I1802" t="inlineStr">
        <is>
          <t>MAO DE OBRA EXTRA THEATRO - PERIODO 02/02 A 08/02 - 02/2026</t>
        </is>
      </c>
      <c r="J1802" t="n">
        <v>-5995</v>
      </c>
      <c r="K1802" t="n">
        <v>-5995</v>
      </c>
      <c r="O1802" t="inlineStr">
        <is>
          <t>Real</t>
        </is>
      </c>
      <c r="P1802" t="inlineStr">
        <is>
          <t>Pago</t>
        </is>
      </c>
      <c r="Q1802" t="inlineStr">
        <is>
          <t>02/2026</t>
        </is>
      </c>
      <c r="R1802" t="n">
        <v>0</v>
      </c>
    </row>
    <row r="1803">
      <c r="A1803" t="n">
        <v>206551</v>
      </c>
      <c r="B1803" t="inlineStr">
        <is>
          <t>Arcos</t>
        </is>
      </c>
      <c r="C1803" t="inlineStr">
        <is>
          <t>ESTAFF SOLUCOES TECNOLOGICAS DE AGENCIAMENTO LTDA</t>
        </is>
      </c>
      <c r="D1803" t="inlineStr">
        <is>
          <t>740787395</t>
        </is>
      </c>
      <c r="E1803" s="550" t="n">
        <v>46054</v>
      </c>
      <c r="F1803" s="550" t="n">
        <v>46071</v>
      </c>
      <c r="G1803" t="inlineStr">
        <is>
          <t>Mão de Obra - Extra</t>
        </is>
      </c>
      <c r="H1803" t="inlineStr">
        <is>
          <t>Mão de Obra Extra</t>
        </is>
      </c>
      <c r="I1803" t="inlineStr">
        <is>
          <t>MAO DE OBRA EXTRA - PERIODO 02/02 A 08/02 - 02/2026</t>
        </is>
      </c>
      <c r="J1803" t="n">
        <v>-19404</v>
      </c>
      <c r="K1803" t="n">
        <v>-19404</v>
      </c>
      <c r="O1803" t="inlineStr">
        <is>
          <t>Real</t>
        </is>
      </c>
      <c r="P1803" t="inlineStr">
        <is>
          <t>Pago</t>
        </is>
      </c>
      <c r="Q1803" t="inlineStr">
        <is>
          <t>02/2026</t>
        </is>
      </c>
      <c r="R1803" t="n">
        <v>0</v>
      </c>
    </row>
    <row r="1804">
      <c r="A1804" t="n">
        <v>206553</v>
      </c>
      <c r="B1804" t="inlineStr">
        <is>
          <t>Arcos</t>
        </is>
      </c>
      <c r="C1804" t="inlineStr">
        <is>
          <t>AZIMUTE TERCEIRIZACAO DE SERVICOS EIRELI</t>
        </is>
      </c>
      <c r="D1804" t="inlineStr">
        <is>
          <t>5736</t>
        </is>
      </c>
      <c r="E1804" s="550" t="n">
        <v>46054</v>
      </c>
      <c r="F1804" s="550" t="n">
        <v>46086</v>
      </c>
      <c r="G1804" t="inlineStr">
        <is>
          <t>Utilidades</t>
        </is>
      </c>
      <c r="H1804" t="inlineStr">
        <is>
          <t>Serviços de Limpeza</t>
        </is>
      </c>
      <c r="I1804" t="inlineStr">
        <is>
          <t xml:space="preserve">SERVICO DE HIDROJATO PARA DESOBSTRUCAO DE TUBULACAO E LIMPEZA DE 6 CAIXAS DE ESGOTO/PASSAGEM - 26/01/2026
</t>
        </is>
      </c>
      <c r="J1804" t="n">
        <v>-3315.98</v>
      </c>
      <c r="K1804" t="n">
        <v>-3315.98</v>
      </c>
      <c r="O1804" t="inlineStr">
        <is>
          <t>Real</t>
        </is>
      </c>
      <c r="P1804" t="inlineStr">
        <is>
          <t>Pago</t>
        </is>
      </c>
      <c r="Q1804" t="inlineStr">
        <is>
          <t>02/2026</t>
        </is>
      </c>
      <c r="R1804" t="n">
        <v>0</v>
      </c>
    </row>
    <row r="1805">
      <c r="A1805" t="n">
        <v>206706</v>
      </c>
      <c r="B1805" t="inlineStr">
        <is>
          <t>Arcos</t>
        </is>
      </c>
      <c r="C1805" t="inlineStr">
        <is>
          <t>MATHEUS ANTONIO FERNANDES 45870162840</t>
        </is>
      </c>
      <c r="D1805" t="inlineStr">
        <is>
          <t>43</t>
        </is>
      </c>
      <c r="E1805" s="550" t="n">
        <v>46054</v>
      </c>
      <c r="F1805" s="550" t="n">
        <v>46084</v>
      </c>
      <c r="G1805" t="inlineStr">
        <is>
          <t>Custos Artístico Geral</t>
        </is>
      </c>
      <c r="H1805" t="inlineStr">
        <is>
          <t>Cachê de Músicos e Artistas</t>
        </is>
      </c>
      <c r="I1805" t="inlineStr">
        <is>
          <t>CACHE MUSICOS E ARTISTAS DIA 20, 21, 27, 28/02 - 02/2026</t>
        </is>
      </c>
      <c r="J1805" t="n">
        <v>-5400</v>
      </c>
      <c r="K1805" t="n">
        <v>-5400</v>
      </c>
      <c r="O1805" t="inlineStr">
        <is>
          <t>Real</t>
        </is>
      </c>
      <c r="P1805" t="inlineStr">
        <is>
          <t>Pago</t>
        </is>
      </c>
      <c r="Q1805" t="inlineStr">
        <is>
          <t>02/2026</t>
        </is>
      </c>
      <c r="R1805" t="n">
        <v>0</v>
      </c>
    </row>
    <row r="1806">
      <c r="A1806" t="n">
        <v>206554</v>
      </c>
      <c r="B1806" t="inlineStr">
        <is>
          <t>Arcos</t>
        </is>
      </c>
      <c r="C1806" t="inlineStr">
        <is>
          <t>ATELIE BENINI LTDA</t>
        </is>
      </c>
      <c r="D1806" t="inlineStr">
        <is>
          <t>79</t>
        </is>
      </c>
      <c r="E1806" s="550" t="n">
        <v>46054</v>
      </c>
      <c r="F1806" s="550" t="n">
        <v>46073</v>
      </c>
      <c r="G1806" t="inlineStr">
        <is>
          <t>Manutenção</t>
        </is>
      </c>
      <c r="H1806" t="inlineStr">
        <is>
          <t>Manutenção Predial</t>
        </is>
      </c>
      <c r="I1806" t="inlineStr">
        <is>
          <t xml:space="preserve">SERVICO DE RESTAURACAO VITRAIS 1 PORTA E 1 JANELA SALAO DOURADO - PARCELA 1/2 - 02/2026
</t>
        </is>
      </c>
      <c r="J1806" t="n">
        <v>-2205</v>
      </c>
      <c r="K1806" t="n">
        <v>-2205</v>
      </c>
      <c r="O1806" t="inlineStr">
        <is>
          <t>Real</t>
        </is>
      </c>
      <c r="P1806" t="inlineStr">
        <is>
          <t>Pago</t>
        </is>
      </c>
      <c r="Q1806" t="inlineStr">
        <is>
          <t>02/2026</t>
        </is>
      </c>
      <c r="R1806" t="n">
        <v>0</v>
      </c>
    </row>
    <row r="1807">
      <c r="A1807" t="n">
        <v>214104</v>
      </c>
      <c r="B1807" t="inlineStr">
        <is>
          <t>Arcos</t>
        </is>
      </c>
      <c r="C1807" t="inlineStr">
        <is>
          <t>GILVANIA DE SOUZA LAURENCIO</t>
        </is>
      </c>
      <c r="D1807" t="inlineStr">
        <is>
          <t>5</t>
        </is>
      </c>
      <c r="E1807" s="550" t="n">
        <v>46054</v>
      </c>
      <c r="F1807" s="550" t="n">
        <v>46091</v>
      </c>
      <c r="G1807" t="inlineStr">
        <is>
          <t>Mão de Obra - PJ</t>
        </is>
      </c>
      <c r="H1807" t="inlineStr">
        <is>
          <t>MDO PJ Fixo</t>
        </is>
      </c>
      <c r="I1807" t="inlineStr">
        <is>
          <t xml:space="preserve">SALÁRIO PJ </t>
        </is>
      </c>
      <c r="J1807" t="n">
        <v>-2946.66</v>
      </c>
      <c r="K1807" t="n">
        <v>-2946.66</v>
      </c>
      <c r="M1807" t="inlineStr">
        <is>
          <t>CHEFE DE COZINHA</t>
        </is>
      </c>
      <c r="N1807" t="inlineStr">
        <is>
          <t xml:space="preserve">  - Chefe de Cozinha</t>
        </is>
      </c>
      <c r="O1807" t="inlineStr">
        <is>
          <t>Real</t>
        </is>
      </c>
      <c r="P1807" t="inlineStr">
        <is>
          <t>Pago</t>
        </is>
      </c>
      <c r="Q1807" t="inlineStr">
        <is>
          <t>02/2026</t>
        </is>
      </c>
      <c r="R1807" t="n">
        <v>0</v>
      </c>
    </row>
    <row r="1808">
      <c r="A1808" t="n">
        <v>213963</v>
      </c>
      <c r="B1808" t="inlineStr">
        <is>
          <t>Arcos</t>
        </is>
      </c>
      <c r="C1808" t="inlineStr">
        <is>
          <t>ALISSON MARCELO DOS SANTOS OLIVEIRA</t>
        </is>
      </c>
      <c r="D1808" t="inlineStr">
        <is>
          <t>31</t>
        </is>
      </c>
      <c r="E1808" s="550" t="n">
        <v>46054</v>
      </c>
      <c r="F1808" s="550" t="n">
        <v>46091</v>
      </c>
      <c r="G1808" t="inlineStr">
        <is>
          <t>Gorjeta</t>
        </is>
      </c>
      <c r="H1808" t="inlineStr">
        <is>
          <t xml:space="preserve">  -  Comissões e Gorjeta</t>
        </is>
      </c>
      <c r="I1808" t="inlineStr">
        <is>
          <t>Gorjeta referente ao período de 22/01/2026 a 21/02/2026</t>
        </is>
      </c>
      <c r="J1808" t="n">
        <v>-2881</v>
      </c>
      <c r="K1808" t="n">
        <v>-2881</v>
      </c>
      <c r="M1808" t="inlineStr">
        <is>
          <t>COORDENADOR</t>
        </is>
      </c>
      <c r="N1808" t="inlineStr">
        <is>
          <t xml:space="preserve">  - Coordenador</t>
        </is>
      </c>
      <c r="O1808" t="inlineStr">
        <is>
          <t>Real</t>
        </is>
      </c>
      <c r="P1808" t="inlineStr">
        <is>
          <t>Pago</t>
        </is>
      </c>
      <c r="Q1808" t="inlineStr">
        <is>
          <t>02/2026</t>
        </is>
      </c>
      <c r="R1808" t="n">
        <v>0</v>
      </c>
    </row>
    <row r="1809">
      <c r="A1809" t="n">
        <v>213957</v>
      </c>
      <c r="B1809" t="inlineStr">
        <is>
          <t>Arcos</t>
        </is>
      </c>
      <c r="C1809" t="inlineStr">
        <is>
          <t>PUXURI CONSULTORIA LTDA</t>
        </is>
      </c>
      <c r="D1809" t="inlineStr">
        <is>
          <t>140</t>
        </is>
      </c>
      <c r="E1809" s="550" t="n">
        <v>46054</v>
      </c>
      <c r="F1809" s="550" t="n">
        <v>46091</v>
      </c>
      <c r="G1809" t="inlineStr">
        <is>
          <t>Gorjeta</t>
        </is>
      </c>
      <c r="H1809" t="inlineStr">
        <is>
          <t xml:space="preserve">  -  Comissões e Gorjeta</t>
        </is>
      </c>
      <c r="I1809" t="inlineStr">
        <is>
          <t>Gorjeta referente ao período de 22/01/2026 a 21/02/2026</t>
        </is>
      </c>
      <c r="J1809" t="n">
        <v>-3032</v>
      </c>
      <c r="K1809" t="n">
        <v>-3032</v>
      </c>
      <c r="M1809" t="inlineStr">
        <is>
          <t>CHEFE EXECUTIVO DE COZINHA</t>
        </is>
      </c>
      <c r="N1809" t="inlineStr">
        <is>
          <t xml:space="preserve">  - Squad</t>
        </is>
      </c>
      <c r="O1809" t="inlineStr">
        <is>
          <t>Real</t>
        </is>
      </c>
      <c r="P1809" t="inlineStr">
        <is>
          <t>Pago</t>
        </is>
      </c>
      <c r="Q1809" t="inlineStr">
        <is>
          <t>02/2026</t>
        </is>
      </c>
      <c r="R1809" t="n">
        <v>0</v>
      </c>
    </row>
    <row r="1810">
      <c r="A1810" t="n">
        <v>215262</v>
      </c>
      <c r="B1810" t="inlineStr">
        <is>
          <t>Arcos</t>
        </is>
      </c>
      <c r="C1810" t="inlineStr">
        <is>
          <t>CONTRIBUICAO SINDICAL ASSISTENCIAL</t>
        </is>
      </c>
      <c r="D1810" t="inlineStr">
        <is>
          <t>22800 022026</t>
        </is>
      </c>
      <c r="E1810" s="550" t="n">
        <v>46054</v>
      </c>
      <c r="F1810" s="550" t="n">
        <v>46091</v>
      </c>
      <c r="G1810" t="inlineStr">
        <is>
          <t>Mão de Obra - Benefícios</t>
        </is>
      </c>
      <c r="H1810" t="inlineStr">
        <is>
          <t xml:space="preserve">Contribuição Sindical Assistencial   </t>
        </is>
      </c>
      <c r="I1810" t="inlineStr">
        <is>
          <t xml:space="preserve">02/2026 - Guia Contribuição Assistencial </t>
        </is>
      </c>
      <c r="J1810" t="n">
        <v>-228</v>
      </c>
      <c r="K1810" t="n">
        <v>-228</v>
      </c>
      <c r="O1810" t="inlineStr">
        <is>
          <t>Real</t>
        </is>
      </c>
      <c r="P1810" t="inlineStr">
        <is>
          <t>Pago</t>
        </is>
      </c>
      <c r="Q1810" t="inlineStr">
        <is>
          <t>02/2026</t>
        </is>
      </c>
      <c r="R1810" t="n">
        <v>0</v>
      </c>
    </row>
    <row r="1811">
      <c r="A1811" t="n">
        <v>206690</v>
      </c>
      <c r="B1811" t="inlineStr">
        <is>
          <t>Arcos</t>
        </is>
      </c>
      <c r="C1811" t="inlineStr">
        <is>
          <t>MATHEUS ANTONIO FERNANDES 45870162840</t>
        </is>
      </c>
      <c r="D1811" t="inlineStr">
        <is>
          <t>41</t>
        </is>
      </c>
      <c r="E1811" s="550" t="n">
        <v>46054</v>
      </c>
      <c r="F1811" s="550" t="n">
        <v>46070</v>
      </c>
      <c r="G1811" t="inlineStr">
        <is>
          <t>Custos Artístico Geral</t>
        </is>
      </c>
      <c r="H1811" t="inlineStr">
        <is>
          <t>Cachê de Músicos e Artistas</t>
        </is>
      </c>
      <c r="I1811" t="inlineStr">
        <is>
          <t>CACHE MUSICOS E ARTISTAS DIA 06, 07, 13 e 14/02 - 02/2026</t>
        </is>
      </c>
      <c r="J1811" t="n">
        <v>-5400</v>
      </c>
      <c r="K1811" t="n">
        <v>-5400</v>
      </c>
      <c r="O1811" t="inlineStr">
        <is>
          <t>Real</t>
        </is>
      </c>
      <c r="P1811" t="inlineStr">
        <is>
          <t>Pago</t>
        </is>
      </c>
      <c r="Q1811" t="inlineStr">
        <is>
          <t>02/2026</t>
        </is>
      </c>
      <c r="R1811" t="n">
        <v>0</v>
      </c>
    </row>
    <row r="1812">
      <c r="A1812" t="n">
        <v>213099</v>
      </c>
      <c r="B1812" t="inlineStr">
        <is>
          <t>Arcos</t>
        </is>
      </c>
      <c r="C1812" t="inlineStr">
        <is>
          <t>SARAH SARAIVA DEL CASALE</t>
        </is>
      </c>
      <c r="D1812" t="inlineStr">
        <is>
          <t>.</t>
        </is>
      </c>
      <c r="E1812" s="550" t="n">
        <v>46054</v>
      </c>
      <c r="F1812" s="550" t="n">
        <v>46084</v>
      </c>
      <c r="G1812" t="inlineStr">
        <is>
          <t>Endividamento</t>
        </is>
      </c>
      <c r="H1812" t="inlineStr">
        <is>
          <t>Processo Judicial</t>
        </is>
      </c>
      <c r="I1812" t="inlineStr">
        <is>
          <t>PROCESSO Nº 1002018-15.2025.5.02.0003 - SARAH SARAIVA DEL CASALE</t>
        </is>
      </c>
      <c r="J1812" t="n">
        <v>-35000</v>
      </c>
      <c r="K1812" t="n">
        <v>-35000</v>
      </c>
      <c r="O1812" t="inlineStr">
        <is>
          <t>Real</t>
        </is>
      </c>
      <c r="Q1812" t="inlineStr">
        <is>
          <t>02/2026</t>
        </is>
      </c>
      <c r="R1812" t="n">
        <v>0</v>
      </c>
    </row>
    <row r="1813">
      <c r="A1813" t="n">
        <v>213310</v>
      </c>
      <c r="B1813" t="inlineStr">
        <is>
          <t>Arcos</t>
        </is>
      </c>
      <c r="C1813" t="inlineStr">
        <is>
          <t>ESTAFF SOLUCOES TECNOLOGICAS DE AGENCIAMENTO LTDA</t>
        </is>
      </c>
      <c r="D1813" t="inlineStr">
        <is>
          <t>755233913</t>
        </is>
      </c>
      <c r="E1813" s="550" t="n">
        <v>46054</v>
      </c>
      <c r="F1813" s="550" t="n">
        <v>46092</v>
      </c>
      <c r="G1813" t="inlineStr">
        <is>
          <t>Mão de Obra - Extra</t>
        </is>
      </c>
      <c r="H1813" t="inlineStr">
        <is>
          <t>Mão de Obra Extra</t>
        </is>
      </c>
      <c r="I1813" t="inlineStr">
        <is>
          <t>MAO DE OBRA EXTRA - PERIODO 23/02 A 28/02 - 02/2026</t>
        </is>
      </c>
      <c r="J1813" t="n">
        <v>-18390</v>
      </c>
      <c r="K1813" t="n">
        <v>-18390</v>
      </c>
      <c r="O1813" t="inlineStr">
        <is>
          <t>Real</t>
        </is>
      </c>
      <c r="P1813" t="inlineStr">
        <is>
          <t>Pago</t>
        </is>
      </c>
      <c r="Q1813" t="inlineStr">
        <is>
          <t>02/2026</t>
        </is>
      </c>
      <c r="R1813" t="n">
        <v>0</v>
      </c>
    </row>
    <row r="1814">
      <c r="A1814" t="n">
        <v>214209</v>
      </c>
      <c r="B1814" t="inlineStr">
        <is>
          <t>Arcos</t>
        </is>
      </c>
      <c r="C1814" t="inlineStr">
        <is>
          <t>MARIA EDUARDA RAMOS DE SOUSA</t>
        </is>
      </c>
      <c r="D1814" t="inlineStr">
        <is>
          <t>90</t>
        </is>
      </c>
      <c r="E1814" s="550" t="n">
        <v>46054</v>
      </c>
      <c r="F1814" s="550" t="n">
        <v>46106</v>
      </c>
      <c r="G1814" t="inlineStr">
        <is>
          <t>Custos de Eventos</t>
        </is>
      </c>
      <c r="H1814" t="inlineStr">
        <is>
          <t>Comissões de Vendas - Eventos</t>
        </is>
      </c>
      <c r="I1814" t="inlineStr">
        <is>
          <t>COMISSÃO DE EVENTOS COMP. 02/2026</t>
        </is>
      </c>
      <c r="J1814" t="n">
        <v>-6798.33</v>
      </c>
      <c r="K1814" t="n">
        <v>-6798.33</v>
      </c>
      <c r="M1814" t="inlineStr">
        <is>
          <t>ANALISTA EXECUTIVA DE EVENTOS</t>
        </is>
      </c>
      <c r="N1814" t="inlineStr">
        <is>
          <t>MDO Terceirizada - Eventos</t>
        </is>
      </c>
      <c r="O1814" t="inlineStr">
        <is>
          <t>Real</t>
        </is>
      </c>
      <c r="P1814" t="inlineStr">
        <is>
          <t>Pago</t>
        </is>
      </c>
      <c r="Q1814" t="inlineStr">
        <is>
          <t>02/2026</t>
        </is>
      </c>
      <c r="R1814" t="n">
        <v>0</v>
      </c>
    </row>
    <row r="1815">
      <c r="A1815" t="n">
        <v>213471</v>
      </c>
      <c r="B1815" t="inlineStr">
        <is>
          <t>Arcos</t>
        </is>
      </c>
      <c r="C1815" t="inlineStr">
        <is>
          <t>RENATA DIAS PERRONI</t>
        </is>
      </c>
      <c r="D1815" t="inlineStr">
        <is>
          <t>31</t>
        </is>
      </c>
      <c r="E1815" s="550" t="n">
        <v>46054</v>
      </c>
      <c r="F1815" s="550" t="n">
        <v>46091</v>
      </c>
      <c r="G1815" t="inlineStr">
        <is>
          <t>Gorjeta</t>
        </is>
      </c>
      <c r="H1815" t="inlineStr">
        <is>
          <t xml:space="preserve">  -  Comissões e Gorjeta</t>
        </is>
      </c>
      <c r="I1815" t="inlineStr">
        <is>
          <t>Gorjeta referente ao período de 22/01/2026 a 21/02/2026</t>
        </is>
      </c>
      <c r="J1815" t="n">
        <v>-2769</v>
      </c>
      <c r="K1815" t="n">
        <v>-2769</v>
      </c>
      <c r="M1815" t="inlineStr">
        <is>
          <t>HOSTESS</t>
        </is>
      </c>
      <c r="N1815" t="inlineStr">
        <is>
          <t xml:space="preserve">  - Hostess</t>
        </is>
      </c>
      <c r="O1815" t="inlineStr">
        <is>
          <t>Real</t>
        </is>
      </c>
      <c r="P1815" t="inlineStr">
        <is>
          <t>Pago</t>
        </is>
      </c>
      <c r="Q1815" t="inlineStr">
        <is>
          <t>02/2026</t>
        </is>
      </c>
      <c r="R1815" t="n">
        <v>0</v>
      </c>
    </row>
    <row r="1816">
      <c r="A1816" t="n">
        <v>213472</v>
      </c>
      <c r="B1816" t="inlineStr">
        <is>
          <t>Arcos</t>
        </is>
      </c>
      <c r="C1816" t="inlineStr">
        <is>
          <t>DAIANY LOPES BONFIM</t>
        </is>
      </c>
      <c r="D1816" t="inlineStr">
        <is>
          <t>16</t>
        </is>
      </c>
      <c r="E1816" s="550" t="n">
        <v>46054</v>
      </c>
      <c r="F1816" s="550" t="n">
        <v>46091</v>
      </c>
      <c r="G1816" t="inlineStr">
        <is>
          <t>Gorjeta</t>
        </is>
      </c>
      <c r="H1816" t="inlineStr">
        <is>
          <t xml:space="preserve">  -  Comissões e Gorjeta</t>
        </is>
      </c>
      <c r="I1816" t="inlineStr">
        <is>
          <t>Gorjeta referente ao período de 22/01/2026 a 21/02/2026</t>
        </is>
      </c>
      <c r="J1816" t="n">
        <v>-2769</v>
      </c>
      <c r="K1816" t="n">
        <v>-2769</v>
      </c>
      <c r="M1816" t="inlineStr">
        <is>
          <t>HOSTESS</t>
        </is>
      </c>
      <c r="N1816" t="inlineStr">
        <is>
          <t xml:space="preserve">  - Hostess</t>
        </is>
      </c>
      <c r="O1816" t="inlineStr">
        <is>
          <t>Real</t>
        </is>
      </c>
      <c r="P1816" t="inlineStr">
        <is>
          <t>Pago</t>
        </is>
      </c>
      <c r="Q1816" t="inlineStr">
        <is>
          <t>02/2026</t>
        </is>
      </c>
      <c r="R1816" t="n">
        <v>0</v>
      </c>
    </row>
    <row r="1817">
      <c r="A1817" t="n">
        <v>213491</v>
      </c>
      <c r="B1817" t="inlineStr">
        <is>
          <t>Arcos</t>
        </is>
      </c>
      <c r="C1817" t="inlineStr">
        <is>
          <t>PJ 43960118000174 - DIEGO OLIVEIRA SANTANA</t>
        </is>
      </c>
      <c r="D1817" t="inlineStr">
        <is>
          <t>73</t>
        </is>
      </c>
      <c r="E1817" s="550" t="n">
        <v>46054</v>
      </c>
      <c r="F1817" s="550" t="n">
        <v>46091</v>
      </c>
      <c r="G1817" t="inlineStr">
        <is>
          <t>Gorjeta</t>
        </is>
      </c>
      <c r="H1817" t="inlineStr">
        <is>
          <t xml:space="preserve">  -  Comissões e Gorjeta</t>
        </is>
      </c>
      <c r="I1817" t="inlineStr">
        <is>
          <t>Gorjeta referente ao período de 22/01/2026 a 21/02/2026</t>
        </is>
      </c>
      <c r="J1817" t="n">
        <v>-2769</v>
      </c>
      <c r="K1817" t="n">
        <v>-2769</v>
      </c>
      <c r="M1817" t="inlineStr">
        <is>
          <t>HOSTESS</t>
        </is>
      </c>
      <c r="N1817" t="inlineStr">
        <is>
          <t xml:space="preserve">  - Hostess</t>
        </is>
      </c>
      <c r="O1817" t="inlineStr">
        <is>
          <t>Real</t>
        </is>
      </c>
      <c r="P1817" t="inlineStr">
        <is>
          <t>Pago</t>
        </is>
      </c>
      <c r="Q1817" t="inlineStr">
        <is>
          <t>02/2026</t>
        </is>
      </c>
      <c r="R1817" t="n">
        <v>0</v>
      </c>
    </row>
    <row r="1818">
      <c r="A1818" t="n">
        <v>215370</v>
      </c>
      <c r="B1818" t="inlineStr">
        <is>
          <t>Arcos</t>
        </is>
      </c>
      <c r="C1818" t="inlineStr">
        <is>
          <t>PJ 00192022 - FELIPE FERREIRA FRANCA</t>
        </is>
      </c>
      <c r="D1818" t="inlineStr">
        <is>
          <t>76</t>
        </is>
      </c>
      <c r="E1818" s="550" t="n">
        <v>46054</v>
      </c>
      <c r="F1818" s="550" t="n">
        <v>46105</v>
      </c>
      <c r="G1818" t="inlineStr">
        <is>
          <t>Dividendos e Remunerações Variáveis</t>
        </is>
      </c>
      <c r="H1818" t="inlineStr">
        <is>
          <t>Remuneração Variável</t>
        </is>
      </c>
      <c r="I1818" t="inlineStr">
        <is>
          <t xml:space="preserve">BONIFICAÇÃO VARIÁVEL </t>
        </is>
      </c>
      <c r="J1818" t="n">
        <v>-10500</v>
      </c>
      <c r="K1818" t="n">
        <v>-10500</v>
      </c>
      <c r="M1818" t="inlineStr">
        <is>
          <t>LIDER DE SQUAD</t>
        </is>
      </c>
      <c r="N1818" t="inlineStr">
        <is>
          <t xml:space="preserve">  - Squad</t>
        </is>
      </c>
      <c r="O1818" t="inlineStr">
        <is>
          <t>Real</t>
        </is>
      </c>
      <c r="P1818" t="inlineStr">
        <is>
          <t>Pago</t>
        </is>
      </c>
      <c r="Q1818" t="inlineStr">
        <is>
          <t>02/2026</t>
        </is>
      </c>
      <c r="R1818" t="n">
        <v>0</v>
      </c>
    </row>
    <row r="1819">
      <c r="A1819" t="n">
        <v>213713</v>
      </c>
      <c r="B1819" t="inlineStr">
        <is>
          <t>Arcos</t>
        </is>
      </c>
      <c r="C1819" t="inlineStr">
        <is>
          <t>ZIGPAY LTDAS -ME</t>
        </is>
      </c>
      <c r="E1819" s="550" t="n">
        <v>46054</v>
      </c>
      <c r="F1819" s="550" t="n">
        <v>46055</v>
      </c>
      <c r="G1819" t="inlineStr">
        <is>
          <t>Informática e TI</t>
        </is>
      </c>
      <c r="H1819" t="inlineStr">
        <is>
          <t>Sistemas Gerais - Operacionais</t>
        </is>
      </c>
      <c r="I1819" t="inlineStr">
        <is>
          <t>Taxa de Sistema</t>
        </is>
      </c>
      <c r="J1819" t="n">
        <v>-109.25</v>
      </c>
      <c r="K1819" t="n">
        <v>-109.25</v>
      </c>
      <c r="O1819" t="inlineStr">
        <is>
          <t>Real</t>
        </is>
      </c>
      <c r="P1819" t="inlineStr">
        <is>
          <t>Pago</t>
        </is>
      </c>
      <c r="Q1819" t="inlineStr">
        <is>
          <t>02/2026</t>
        </is>
      </c>
      <c r="R1819" t="n">
        <v>0</v>
      </c>
    </row>
    <row r="1820">
      <c r="A1820" t="n">
        <v>213712</v>
      </c>
      <c r="B1820" t="inlineStr">
        <is>
          <t>Arcos</t>
        </is>
      </c>
      <c r="C1820" t="inlineStr">
        <is>
          <t>ZIGPAY LTDAS -ME</t>
        </is>
      </c>
      <c r="E1820" s="550" t="n">
        <v>46054</v>
      </c>
      <c r="F1820" s="550" t="n">
        <v>46054</v>
      </c>
      <c r="G1820" t="inlineStr">
        <is>
          <t>Informática e TI</t>
        </is>
      </c>
      <c r="H1820" t="inlineStr">
        <is>
          <t>Sistemas Gerais - Operacionais</t>
        </is>
      </c>
      <c r="I1820" t="inlineStr">
        <is>
          <t>Z0101 - 2 Totens Cashless</t>
        </is>
      </c>
      <c r="J1820" t="n">
        <v>-600</v>
      </c>
      <c r="K1820" t="n">
        <v>-600</v>
      </c>
      <c r="O1820" t="inlineStr">
        <is>
          <t>Real</t>
        </is>
      </c>
      <c r="P1820" t="inlineStr">
        <is>
          <t>Pago</t>
        </is>
      </c>
      <c r="Q1820" t="inlineStr">
        <is>
          <t>02/2026</t>
        </is>
      </c>
      <c r="R1820" t="n">
        <v>0</v>
      </c>
    </row>
    <row r="1821">
      <c r="A1821" t="n">
        <v>213711</v>
      </c>
      <c r="B1821" t="inlineStr">
        <is>
          <t>Arcos</t>
        </is>
      </c>
      <c r="C1821" t="inlineStr">
        <is>
          <t>ZIGPAY LTDAS -ME</t>
        </is>
      </c>
      <c r="E1821" s="550" t="n">
        <v>46054</v>
      </c>
      <c r="F1821" s="550" t="n">
        <v>46054</v>
      </c>
      <c r="G1821" t="inlineStr">
        <is>
          <t>Informática e TI</t>
        </is>
      </c>
      <c r="H1821" t="inlineStr">
        <is>
          <t>Sistemas Gerais - Operacionais</t>
        </is>
      </c>
      <c r="I1821" t="inlineStr">
        <is>
          <t>Z0101 - Aluguel de 36 SmartPOS a 20,00 cada (86dyf0aet)</t>
        </is>
      </c>
      <c r="J1821" t="n">
        <v>-720</v>
      </c>
      <c r="K1821" t="n">
        <v>-720</v>
      </c>
      <c r="O1821" t="inlineStr">
        <is>
          <t>Real</t>
        </is>
      </c>
      <c r="P1821" t="inlineStr">
        <is>
          <t>Pago</t>
        </is>
      </c>
      <c r="Q1821" t="inlineStr">
        <is>
          <t>02/2026</t>
        </is>
      </c>
      <c r="R1821" t="n">
        <v>0</v>
      </c>
    </row>
    <row r="1822">
      <c r="A1822" t="n">
        <v>213522</v>
      </c>
      <c r="B1822" t="inlineStr">
        <is>
          <t>Arcos</t>
        </is>
      </c>
      <c r="C1822" t="inlineStr">
        <is>
          <t>PJ 00172021 - MATHEUS MONTEIRO ALMEIDA</t>
        </is>
      </c>
      <c r="D1822" t="inlineStr">
        <is>
          <t>72</t>
        </is>
      </c>
      <c r="E1822" s="550" t="n">
        <v>46054</v>
      </c>
      <c r="F1822" s="550" t="n">
        <v>46091</v>
      </c>
      <c r="G1822" t="inlineStr">
        <is>
          <t>Gorjeta</t>
        </is>
      </c>
      <c r="H1822" t="inlineStr">
        <is>
          <t xml:space="preserve">  -  Comissões e Gorjeta</t>
        </is>
      </c>
      <c r="I1822" t="inlineStr">
        <is>
          <t>Gorjeta referente ao período de 22/01/2026 a 21/02/2026</t>
        </is>
      </c>
      <c r="J1822" t="n">
        <v>-3032</v>
      </c>
      <c r="K1822" t="n">
        <v>-3032</v>
      </c>
      <c r="M1822" t="inlineStr">
        <is>
          <t>COORDENADOR</t>
        </is>
      </c>
      <c r="N1822" t="inlineStr">
        <is>
          <t xml:space="preserve">  - Coordenador</t>
        </is>
      </c>
      <c r="O1822" t="inlineStr">
        <is>
          <t>Real</t>
        </is>
      </c>
      <c r="P1822" t="inlineStr">
        <is>
          <t>Pago</t>
        </is>
      </c>
      <c r="Q1822" t="inlineStr">
        <is>
          <t>02/2026</t>
        </is>
      </c>
      <c r="R1822" t="n">
        <v>0</v>
      </c>
    </row>
    <row r="1823">
      <c r="A1823" t="n">
        <v>213496</v>
      </c>
      <c r="B1823" t="inlineStr">
        <is>
          <t>Arcos</t>
        </is>
      </c>
      <c r="C1823" t="inlineStr">
        <is>
          <t>VICTOR ALE DE LIMA SOARES GONÇALVES</t>
        </is>
      </c>
      <c r="D1823" t="inlineStr">
        <is>
          <t>11</t>
        </is>
      </c>
      <c r="E1823" s="550" t="n">
        <v>46054</v>
      </c>
      <c r="F1823" s="550" t="n">
        <v>46091</v>
      </c>
      <c r="G1823" t="inlineStr">
        <is>
          <t>Gorjeta</t>
        </is>
      </c>
      <c r="H1823" t="inlineStr">
        <is>
          <t xml:space="preserve">  -  Comissões e Gorjeta</t>
        </is>
      </c>
      <c r="I1823" t="inlineStr">
        <is>
          <t>Gorjeta referente ao período de 22/01/2026 a 21/02/2026</t>
        </is>
      </c>
      <c r="J1823" t="n">
        <v>-2881</v>
      </c>
      <c r="K1823" t="n">
        <v>-2881</v>
      </c>
      <c r="M1823" t="inlineStr">
        <is>
          <t>COORDENADOR</t>
        </is>
      </c>
      <c r="N1823" t="inlineStr">
        <is>
          <t xml:space="preserve">  - Coordenador</t>
        </is>
      </c>
      <c r="O1823" t="inlineStr">
        <is>
          <t>Real</t>
        </is>
      </c>
      <c r="P1823" t="inlineStr">
        <is>
          <t>Pago</t>
        </is>
      </c>
      <c r="Q1823" t="inlineStr">
        <is>
          <t>02/2026</t>
        </is>
      </c>
      <c r="R1823" t="n">
        <v>0</v>
      </c>
    </row>
    <row r="1824">
      <c r="A1824" t="n">
        <v>213494</v>
      </c>
      <c r="B1824" t="inlineStr">
        <is>
          <t>Arcos</t>
        </is>
      </c>
      <c r="C1824" t="inlineStr">
        <is>
          <t>PJ 00132021 - TELES DE ALMEIDA PINTO</t>
        </is>
      </c>
      <c r="D1824" t="inlineStr">
        <is>
          <t>49</t>
        </is>
      </c>
      <c r="E1824" s="550" t="n">
        <v>46054</v>
      </c>
      <c r="F1824" s="550" t="n">
        <v>46091</v>
      </c>
      <c r="G1824" t="inlineStr">
        <is>
          <t>Gorjeta</t>
        </is>
      </c>
      <c r="H1824" t="inlineStr">
        <is>
          <t xml:space="preserve">  -  Comissões e Gorjeta</t>
        </is>
      </c>
      <c r="I1824" t="inlineStr">
        <is>
          <t>Gorjeta referente ao período de 22/01/2026 a 21/02/2026</t>
        </is>
      </c>
      <c r="J1824" t="n">
        <v>-2729</v>
      </c>
      <c r="K1824" t="n">
        <v>-2729</v>
      </c>
      <c r="M1824" t="inlineStr">
        <is>
          <t>CHEFE DE BAR SQUAD</t>
        </is>
      </c>
      <c r="N1824" t="inlineStr">
        <is>
          <t xml:space="preserve">  - Squad</t>
        </is>
      </c>
      <c r="O1824" t="inlineStr">
        <is>
          <t>Real</t>
        </is>
      </c>
      <c r="P1824" t="inlineStr">
        <is>
          <t>Pago</t>
        </is>
      </c>
      <c r="Q1824" t="inlineStr">
        <is>
          <t>02/2026</t>
        </is>
      </c>
      <c r="R1824" t="n">
        <v>0</v>
      </c>
    </row>
    <row r="1825">
      <c r="A1825" t="n">
        <v>213492</v>
      </c>
      <c r="B1825" t="inlineStr">
        <is>
          <t>Arcos</t>
        </is>
      </c>
      <c r="C1825" t="inlineStr">
        <is>
          <t xml:space="preserve">PJ 00482024  BARBARA SARMENTO ABIB </t>
        </is>
      </c>
      <c r="D1825" t="inlineStr">
        <is>
          <t>57</t>
        </is>
      </c>
      <c r="E1825" s="550" t="n">
        <v>46054</v>
      </c>
      <c r="F1825" s="550" t="n">
        <v>46091</v>
      </c>
      <c r="G1825" t="inlineStr">
        <is>
          <t>Gorjeta</t>
        </is>
      </c>
      <c r="H1825" t="inlineStr">
        <is>
          <t xml:space="preserve">  -  Comissões e Gorjeta</t>
        </is>
      </c>
      <c r="I1825" t="inlineStr">
        <is>
          <t>Gorjeta referente ao período de 22/01/2026 a 21/02/2026</t>
        </is>
      </c>
      <c r="J1825" t="n">
        <v>-2578</v>
      </c>
      <c r="K1825" t="n">
        <v>-2578</v>
      </c>
      <c r="M1825" t="inlineStr">
        <is>
          <t>SUB CHEFE DE COZINHA</t>
        </is>
      </c>
      <c r="N1825" t="inlineStr">
        <is>
          <t xml:space="preserve">  - Sub Chefe de Cozinha</t>
        </is>
      </c>
      <c r="O1825" t="inlineStr">
        <is>
          <t>Real</t>
        </is>
      </c>
      <c r="P1825" t="inlineStr">
        <is>
          <t>Pago</t>
        </is>
      </c>
      <c r="Q1825" t="inlineStr">
        <is>
          <t>02/2026</t>
        </is>
      </c>
      <c r="R1825" t="n">
        <v>0</v>
      </c>
    </row>
    <row r="1826">
      <c r="A1826" t="n">
        <v>206545</v>
      </c>
      <c r="B1826" t="inlineStr">
        <is>
          <t>Arcos</t>
        </is>
      </c>
      <c r="C1826" t="inlineStr">
        <is>
          <t xml:space="preserve">TIMBIRAS PALCE HOTEL LTDA </t>
        </is>
      </c>
      <c r="D1826" t="inlineStr">
        <is>
          <t>RP0262026</t>
        </is>
      </c>
      <c r="E1826" s="550" t="n">
        <v>46054</v>
      </c>
      <c r="F1826" s="550" t="n">
        <v>46078</v>
      </c>
      <c r="G1826" t="inlineStr">
        <is>
          <t>Despesas com Transporte / Hospedagem</t>
        </is>
      </c>
      <c r="H1826" t="inlineStr">
        <is>
          <t>Viagens e Estadias - Operação</t>
        </is>
      </c>
      <c r="I1826" t="inlineStr">
        <is>
          <t>HOSPEDAGEM FUNCIONARIA PJ TESTE - JULIETA SOLEDAD - 02/2026</t>
        </is>
      </c>
      <c r="J1826" t="n">
        <v>-880</v>
      </c>
      <c r="K1826" t="n">
        <v>-880</v>
      </c>
      <c r="O1826" t="inlineStr">
        <is>
          <t>Real</t>
        </is>
      </c>
      <c r="P1826" t="inlineStr">
        <is>
          <t>Pago</t>
        </is>
      </c>
      <c r="Q1826" t="inlineStr">
        <is>
          <t>02/2026</t>
        </is>
      </c>
      <c r="R1826" t="n">
        <v>0</v>
      </c>
    </row>
    <row r="1827">
      <c r="A1827" t="n">
        <v>206197</v>
      </c>
      <c r="B1827" t="inlineStr">
        <is>
          <t>Arcos</t>
        </is>
      </c>
      <c r="C1827" t="inlineStr">
        <is>
          <t>PJ 00092021 - VANESSA FERREIRA DEL SANTO</t>
        </is>
      </c>
      <c r="D1827" t="inlineStr">
        <is>
          <t>310</t>
        </is>
      </c>
      <c r="E1827" s="550" t="n">
        <v>46054</v>
      </c>
      <c r="F1827" s="550" t="n">
        <v>46078</v>
      </c>
      <c r="G1827" t="inlineStr">
        <is>
          <t>Dividendos e Remunerações Variáveis</t>
        </is>
      </c>
      <c r="H1827" t="inlineStr">
        <is>
          <t>Remuneração Variável</t>
        </is>
      </c>
      <c r="I1827" t="inlineStr">
        <is>
          <t xml:space="preserve"> GRATIFICAÇÃO </t>
        </is>
      </c>
      <c r="J1827" t="n">
        <v>-3000</v>
      </c>
      <c r="K1827" t="n">
        <v>-3000</v>
      </c>
      <c r="M1827" t="inlineStr">
        <is>
          <t>GERENTE FINANCEIRO DO SQUAD</t>
        </is>
      </c>
      <c r="N1827" t="inlineStr">
        <is>
          <t xml:space="preserve">  - Squad</t>
        </is>
      </c>
      <c r="O1827" t="inlineStr">
        <is>
          <t>Real</t>
        </is>
      </c>
      <c r="P1827" t="inlineStr">
        <is>
          <t>Pago</t>
        </is>
      </c>
      <c r="Q1827" t="inlineStr">
        <is>
          <t>02/2026</t>
        </is>
      </c>
      <c r="R1827" t="n">
        <v>0</v>
      </c>
    </row>
    <row r="1828">
      <c r="A1828" t="n">
        <v>206470</v>
      </c>
      <c r="B1828" t="inlineStr">
        <is>
          <t>Arcos</t>
        </is>
      </c>
      <c r="C1828" t="inlineStr">
        <is>
          <t>GET IN TECNOLOGIA S.A.</t>
        </is>
      </c>
      <c r="D1828" t="inlineStr">
        <is>
          <t>73788</t>
        </is>
      </c>
      <c r="E1828" s="550" t="n">
        <v>46054</v>
      </c>
      <c r="F1828" s="550" t="n">
        <v>46070</v>
      </c>
      <c r="G1828" t="inlineStr">
        <is>
          <t>Informática e TI</t>
        </is>
      </c>
      <c r="H1828" t="inlineStr">
        <is>
          <t>Sistemas Gerais - Comunicação e Marketing</t>
        </is>
      </c>
      <c r="I1828" t="inlineStr">
        <is>
          <t>SVA POS PAGO - 02/2026</t>
        </is>
      </c>
      <c r="J1828" t="n">
        <v>-73.09999999999999</v>
      </c>
      <c r="K1828" t="n">
        <v>-73.09999999999999</v>
      </c>
      <c r="O1828" t="inlineStr">
        <is>
          <t>Real</t>
        </is>
      </c>
      <c r="P1828" t="inlineStr">
        <is>
          <t>Pago</t>
        </is>
      </c>
      <c r="Q1828" t="inlineStr">
        <is>
          <t>02/2026</t>
        </is>
      </c>
      <c r="R1828" t="n">
        <v>0</v>
      </c>
    </row>
    <row r="1829">
      <c r="A1829" t="n">
        <v>206518</v>
      </c>
      <c r="B1829" t="inlineStr">
        <is>
          <t>Arcos</t>
        </is>
      </c>
      <c r="C1829" t="inlineStr">
        <is>
          <t>BRENDO DO NASCIMENTO SANTOS</t>
        </is>
      </c>
      <c r="D1829" t="inlineStr">
        <is>
          <t>34189 022026</t>
        </is>
      </c>
      <c r="E1829" s="550" t="n">
        <v>46054</v>
      </c>
      <c r="F1829" s="550" t="n">
        <v>46066</v>
      </c>
      <c r="G1829" t="inlineStr">
        <is>
          <t>Mão de Obra - Encargos e Provisões</t>
        </is>
      </c>
      <c r="H1829" t="inlineStr">
        <is>
          <t xml:space="preserve">  -  Rescisão</t>
        </is>
      </c>
      <c r="I1829" t="inlineStr">
        <is>
          <t>02/2026 - Rescisão Complementar - Após homologação foi questionado pelo funcinário o pagamento de 02 feriado trabalhados dia 15/11 e 20/11 e banco de horas devido o ponto está considerando a jornada toda como débito banco, foi apurado com a Luany ADM Arcos e validado a informação passada pelo funcionário.</t>
        </is>
      </c>
      <c r="J1829" t="n">
        <v>-341.89</v>
      </c>
      <c r="K1829" t="n">
        <v>-341.89</v>
      </c>
      <c r="O1829" t="inlineStr">
        <is>
          <t>Real</t>
        </is>
      </c>
      <c r="P1829" t="inlineStr">
        <is>
          <t>Pago</t>
        </is>
      </c>
      <c r="Q1829" t="inlineStr">
        <is>
          <t>02/2026</t>
        </is>
      </c>
      <c r="R1829" t="n">
        <v>0</v>
      </c>
    </row>
    <row r="1830">
      <c r="A1830" t="n">
        <v>206544</v>
      </c>
      <c r="B1830" t="inlineStr">
        <is>
          <t>Arcos</t>
        </is>
      </c>
      <c r="C1830" t="inlineStr">
        <is>
          <t>CLUB TRAVEL AGENCIA DE VIAGENS LTDA</t>
        </is>
      </c>
      <c r="D1830" t="inlineStr">
        <is>
          <t>FT00001342</t>
        </is>
      </c>
      <c r="E1830" s="550" t="n">
        <v>46054</v>
      </c>
      <c r="F1830" s="550" t="n">
        <v>46071</v>
      </c>
      <c r="G1830" t="inlineStr">
        <is>
          <t>Despesas com Transporte / Hospedagem</t>
        </is>
      </c>
      <c r="H1830" t="inlineStr">
        <is>
          <t>Viagens e Estadias - Operação</t>
        </is>
      </c>
      <c r="I1830" t="inlineStr">
        <is>
          <t>VIAGEM FUNCIONARIA PJ TESTE - JULIETA SOLEDAD - 02/2026</t>
        </is>
      </c>
      <c r="J1830" t="n">
        <v>-4520.79</v>
      </c>
      <c r="K1830" t="n">
        <v>-4520.79</v>
      </c>
      <c r="O1830" t="inlineStr">
        <is>
          <t>Real</t>
        </is>
      </c>
      <c r="P1830" t="inlineStr">
        <is>
          <t>Pago</t>
        </is>
      </c>
      <c r="Q1830" t="inlineStr">
        <is>
          <t>02/2026</t>
        </is>
      </c>
      <c r="R1830" t="n">
        <v>0</v>
      </c>
    </row>
    <row r="1831">
      <c r="A1831" t="n">
        <v>206543</v>
      </c>
      <c r="B1831" t="inlineStr">
        <is>
          <t>Arcos</t>
        </is>
      </c>
      <c r="C1831" t="inlineStr">
        <is>
          <t>BRENDO DO NASCIMENTO SANTOS</t>
        </is>
      </c>
      <c r="D1831" t="inlineStr">
        <is>
          <t>3108 022026</t>
        </is>
      </c>
      <c r="E1831" s="550" t="n">
        <v>46054</v>
      </c>
      <c r="F1831" s="550" t="n">
        <v>46065</v>
      </c>
      <c r="G1831" t="inlineStr">
        <is>
          <t>Mão de Obra - Encargos e Provisões</t>
        </is>
      </c>
      <c r="H1831" t="inlineStr">
        <is>
          <t xml:space="preserve">  -  Multa Rescisória</t>
        </is>
      </c>
      <c r="J1831" t="n">
        <v>-31.08</v>
      </c>
      <c r="K1831" t="n">
        <v>-31.08</v>
      </c>
      <c r="O1831" t="inlineStr">
        <is>
          <t>Real</t>
        </is>
      </c>
      <c r="P1831" t="inlineStr">
        <is>
          <t>Pago</t>
        </is>
      </c>
      <c r="Q1831" t="inlineStr">
        <is>
          <t>02/2026</t>
        </is>
      </c>
      <c r="R1831" t="n">
        <v>0</v>
      </c>
    </row>
    <row r="1832">
      <c r="A1832" t="n">
        <v>214164</v>
      </c>
      <c r="B1832" t="inlineStr">
        <is>
          <t>Arcos</t>
        </is>
      </c>
      <c r="C1832" t="inlineStr">
        <is>
          <t>GILVANIA DE SOUZA LAURENCIO</t>
        </is>
      </c>
      <c r="D1832" t="inlineStr">
        <is>
          <t>4</t>
        </is>
      </c>
      <c r="E1832" s="550" t="n">
        <v>46054</v>
      </c>
      <c r="F1832" s="550" t="n">
        <v>46091</v>
      </c>
      <c r="G1832" t="inlineStr">
        <is>
          <t>Gorjeta</t>
        </is>
      </c>
      <c r="H1832" t="inlineStr">
        <is>
          <t xml:space="preserve">  -  Comissões e Gorjeta</t>
        </is>
      </c>
      <c r="I1832" t="inlineStr">
        <is>
          <t>Gorjeta referente ao período de 22/01/2026 a 21/02/2026</t>
        </is>
      </c>
      <c r="J1832" t="n">
        <v>-1557.33</v>
      </c>
      <c r="K1832" t="n">
        <v>-1557.33</v>
      </c>
      <c r="M1832" t="inlineStr">
        <is>
          <t>CHEFE DE COZINHA</t>
        </is>
      </c>
      <c r="N1832" t="inlineStr">
        <is>
          <t xml:space="preserve">  - Chefe de Cozinha</t>
        </is>
      </c>
      <c r="O1832" t="inlineStr">
        <is>
          <t>Real</t>
        </is>
      </c>
      <c r="P1832" t="inlineStr">
        <is>
          <t>Pago</t>
        </is>
      </c>
      <c r="Q1832" t="inlineStr">
        <is>
          <t>02/2026</t>
        </is>
      </c>
      <c r="R1832" t="n">
        <v>0</v>
      </c>
    </row>
    <row r="1833">
      <c r="A1833" t="n">
        <v>195263</v>
      </c>
      <c r="B1833" t="inlineStr">
        <is>
          <t>Arcos</t>
        </is>
      </c>
      <c r="C1833" t="inlineStr">
        <is>
          <t>TELEFONICA BRASIL S/A</t>
        </is>
      </c>
      <c r="D1833" t="inlineStr">
        <is>
          <t>17729 022026</t>
        </is>
      </c>
      <c r="E1833" s="550" t="n">
        <v>46054</v>
      </c>
      <c r="F1833" s="550" t="n">
        <v>46084</v>
      </c>
      <c r="G1833" t="inlineStr">
        <is>
          <t>Informática e TI</t>
        </is>
      </c>
      <c r="H1833" t="inlineStr">
        <is>
          <t>Internet</t>
        </is>
      </c>
      <c r="I1833" t="inlineStr">
        <is>
          <t>INTERNET BOX 100GB EMP 4GB - 02/2026</t>
        </is>
      </c>
      <c r="J1833" t="n">
        <v>-177.29</v>
      </c>
      <c r="K1833" t="n">
        <v>-177.29</v>
      </c>
      <c r="O1833" t="inlineStr">
        <is>
          <t>Real</t>
        </is>
      </c>
      <c r="P1833" t="inlineStr">
        <is>
          <t>Pago</t>
        </is>
      </c>
      <c r="Q1833" t="inlineStr">
        <is>
          <t>02/2026</t>
        </is>
      </c>
      <c r="R1833" t="n">
        <v>0</v>
      </c>
    </row>
    <row r="1834">
      <c r="A1834" t="n">
        <v>193577</v>
      </c>
      <c r="B1834" t="inlineStr">
        <is>
          <t>Arcos</t>
        </is>
      </c>
      <c r="C1834" t="inlineStr">
        <is>
          <t>EUREKA TECHNOLOGY LTDA</t>
        </is>
      </c>
      <c r="D1834" t="inlineStr">
        <is>
          <t>331</t>
        </is>
      </c>
      <c r="E1834" s="550" t="n">
        <v>46054</v>
      </c>
      <c r="F1834" s="550" t="n">
        <v>46093</v>
      </c>
      <c r="G1834" t="inlineStr">
        <is>
          <t>Marketing</t>
        </is>
      </c>
      <c r="H1834" t="inlineStr">
        <is>
          <t>Ferramentas de Marketing</t>
        </is>
      </c>
      <c r="I1834" t="inlineStr">
        <is>
          <t>SUPORTE DIGITAL - 02/2026</t>
        </is>
      </c>
      <c r="J1834" t="n">
        <v>-420</v>
      </c>
      <c r="K1834" t="n">
        <v>-420</v>
      </c>
      <c r="O1834" t="inlineStr">
        <is>
          <t>Real</t>
        </is>
      </c>
      <c r="P1834" t="inlineStr">
        <is>
          <t>Pago</t>
        </is>
      </c>
      <c r="Q1834" t="inlineStr">
        <is>
          <t>02/2026</t>
        </is>
      </c>
      <c r="R1834" t="n">
        <v>0</v>
      </c>
    </row>
    <row r="1835">
      <c r="A1835" t="n">
        <v>195162</v>
      </c>
      <c r="B1835" t="inlineStr">
        <is>
          <t>Arcos</t>
        </is>
      </c>
      <c r="C1835" t="inlineStr">
        <is>
          <t>OPUS CONSULTORIA E PESQUISA LTDA</t>
        </is>
      </c>
      <c r="D1835" t="inlineStr">
        <is>
          <t>49</t>
        </is>
      </c>
      <c r="E1835" s="550" t="n">
        <v>46054</v>
      </c>
      <c r="F1835" s="550" t="n">
        <v>46073</v>
      </c>
      <c r="G1835" t="inlineStr">
        <is>
          <t>Serviços de Terceiros</t>
        </is>
      </c>
      <c r="H1835" t="inlineStr">
        <is>
          <t>Assessoria em Geral</t>
        </is>
      </c>
      <c r="I1835" t="inlineStr">
        <is>
          <t>CLIENTE OCULTO - 02/2026</t>
        </is>
      </c>
      <c r="J1835" t="n">
        <v>-300</v>
      </c>
      <c r="K1835" t="n">
        <v>-300</v>
      </c>
      <c r="O1835" t="inlineStr">
        <is>
          <t>Real</t>
        </is>
      </c>
      <c r="P1835" t="inlineStr">
        <is>
          <t>Pago</t>
        </is>
      </c>
      <c r="Q1835" t="inlineStr">
        <is>
          <t>02/2026</t>
        </is>
      </c>
      <c r="R1835" t="n">
        <v>0</v>
      </c>
    </row>
    <row r="1836">
      <c r="A1836" t="n">
        <v>192783</v>
      </c>
      <c r="B1836" t="inlineStr">
        <is>
          <t>Arcos</t>
        </is>
      </c>
      <c r="C1836" t="inlineStr">
        <is>
          <t>ESCRITORIO CENTRAL DE ARRECADACAO E DISTRIBUICAO ECAD</t>
        </is>
      </c>
      <c r="D1836" t="inlineStr">
        <is>
          <t>9022864531</t>
        </is>
      </c>
      <c r="E1836" s="550" t="n">
        <v>46054</v>
      </c>
      <c r="F1836" s="550" t="n">
        <v>46078</v>
      </c>
      <c r="G1836" t="inlineStr">
        <is>
          <t>Custos Artístico Geral</t>
        </is>
      </c>
      <c r="H1836" t="inlineStr">
        <is>
          <t>Taxas e Licenças - Artístico</t>
        </is>
      </c>
      <c r="I1836" t="inlineStr">
        <is>
          <t>LOCACAO DE EQUIPAMENTOS FIXO - ECAD - 02/2026</t>
        </is>
      </c>
      <c r="J1836" t="n">
        <v>-901.4</v>
      </c>
      <c r="K1836" t="n">
        <v>-901.4</v>
      </c>
      <c r="O1836" t="inlineStr">
        <is>
          <t>Real</t>
        </is>
      </c>
      <c r="P1836" t="inlineStr">
        <is>
          <t>Pago</t>
        </is>
      </c>
      <c r="Q1836" t="inlineStr">
        <is>
          <t>02/2026</t>
        </is>
      </c>
      <c r="R1836" t="n">
        <v>0</v>
      </c>
    </row>
    <row r="1837">
      <c r="A1837" t="n">
        <v>195091</v>
      </c>
      <c r="B1837" t="inlineStr">
        <is>
          <t>Arcos</t>
        </is>
      </c>
      <c r="C1837" t="inlineStr">
        <is>
          <t>MACCHINE PER CAFFE MANUTENCAO COMERCIO E IMPORTACAO DE PRODUTOS INDUSTRIAIS LTDA</t>
        </is>
      </c>
      <c r="D1837" t="inlineStr">
        <is>
          <t>RP0122026</t>
        </is>
      </c>
      <c r="E1837" s="550" t="n">
        <v>46054</v>
      </c>
      <c r="F1837" s="550" t="n">
        <v>46068</v>
      </c>
      <c r="G1837" t="inlineStr">
        <is>
          <t>Locação de Equipamentos</t>
        </is>
      </c>
      <c r="H1837" t="inlineStr">
        <is>
          <t>Locações de Equipamentos - Operacionais</t>
        </is>
      </c>
      <c r="I1837" t="inlineStr">
        <is>
          <t xml:space="preserve"> LOCACAO DE EQUIPAMENTOS - LOCACAO MAQUINA DE CAFE - 02/2026</t>
        </is>
      </c>
      <c r="J1837" t="n">
        <v>-1691</v>
      </c>
      <c r="K1837" t="n">
        <v>-1691</v>
      </c>
      <c r="O1837" t="inlineStr">
        <is>
          <t>Real</t>
        </is>
      </c>
      <c r="P1837" t="inlineStr">
        <is>
          <t>Pago</t>
        </is>
      </c>
      <c r="Q1837" t="inlineStr">
        <is>
          <t>02/2026</t>
        </is>
      </c>
      <c r="R1837" t="n">
        <v>0</v>
      </c>
    </row>
    <row r="1838">
      <c r="A1838" t="n">
        <v>193593</v>
      </c>
      <c r="B1838" t="inlineStr">
        <is>
          <t>Arcos</t>
        </is>
      </c>
      <c r="C1838" t="inlineStr">
        <is>
          <t>MACHINE SERVICE LTDA</t>
        </is>
      </c>
      <c r="D1838" t="inlineStr">
        <is>
          <t>RP0352026</t>
        </is>
      </c>
      <c r="E1838" s="550" t="n">
        <v>46054</v>
      </c>
      <c r="F1838" s="550" t="n">
        <v>46086</v>
      </c>
      <c r="G1838" t="inlineStr">
        <is>
          <t>Serviços de Terceiros</t>
        </is>
      </c>
      <c r="H1838" t="inlineStr">
        <is>
          <t>Serviços de Segurança</t>
        </is>
      </c>
      <c r="I1838" t="inlineStr">
        <is>
          <t>SERVICO DE SEGURANCA - PERIODO 16/02 A 28/02/2026 - 02/2026</t>
        </is>
      </c>
      <c r="J1838" t="n">
        <v>-7790</v>
      </c>
      <c r="K1838" t="n">
        <v>-7790</v>
      </c>
      <c r="O1838" t="inlineStr">
        <is>
          <t>Real</t>
        </is>
      </c>
      <c r="P1838" t="inlineStr">
        <is>
          <t>Pago</t>
        </is>
      </c>
      <c r="Q1838" t="inlineStr">
        <is>
          <t>02/2026</t>
        </is>
      </c>
      <c r="R1838" t="n">
        <v>0</v>
      </c>
    </row>
    <row r="1839">
      <c r="A1839" t="n">
        <v>195150</v>
      </c>
      <c r="B1839" t="inlineStr">
        <is>
          <t>Arcos</t>
        </is>
      </c>
      <c r="C1839" t="inlineStr">
        <is>
          <t xml:space="preserve">AMS TECNOLOGIA &amp; RADIOCOMUNICAÇÃO LTDA ME  </t>
        </is>
      </c>
      <c r="D1839" t="inlineStr">
        <is>
          <t>11872</t>
        </is>
      </c>
      <c r="E1839" s="550" t="n">
        <v>46054</v>
      </c>
      <c r="F1839" s="550" t="n">
        <v>46096</v>
      </c>
      <c r="G1839" t="inlineStr">
        <is>
          <t>Locação de Equipamentos</t>
        </is>
      </c>
      <c r="H1839" t="inlineStr">
        <is>
          <t>Locação de Equipamentos - Informatica e TI</t>
        </is>
      </c>
      <c r="I1839" t="inlineStr">
        <is>
          <t>LOCACAO RADIOS E FONES COMUNICACAO COM THEATRO - 02/2026</t>
        </is>
      </c>
      <c r="J1839" t="n">
        <v>-170</v>
      </c>
      <c r="K1839" t="n">
        <v>-170</v>
      </c>
      <c r="O1839" t="inlineStr">
        <is>
          <t>Real</t>
        </is>
      </c>
      <c r="P1839" t="inlineStr">
        <is>
          <t>Pago</t>
        </is>
      </c>
      <c r="Q1839" t="inlineStr">
        <is>
          <t>02/2026</t>
        </is>
      </c>
      <c r="R1839" t="n">
        <v>0</v>
      </c>
    </row>
    <row r="1840">
      <c r="A1840" t="n">
        <v>195079</v>
      </c>
      <c r="B1840" t="inlineStr">
        <is>
          <t>Arcos</t>
        </is>
      </c>
      <c r="C1840" t="inlineStr">
        <is>
          <t>GOOGLE WORKSPACE</t>
        </is>
      </c>
      <c r="D1840" t="inlineStr">
        <is>
          <t>RP0032026</t>
        </is>
      </c>
      <c r="E1840" s="550" t="n">
        <v>46054</v>
      </c>
      <c r="F1840" s="550" t="n">
        <v>46110</v>
      </c>
      <c r="G1840" t="inlineStr">
        <is>
          <t>Marketing</t>
        </is>
      </c>
      <c r="H1840" t="inlineStr">
        <is>
          <t>Ferramentas de Marketing</t>
        </is>
      </c>
      <c r="I1840" t="inlineStr">
        <is>
          <t xml:space="preserve">GESTAO DE DOMINIO - 02/2026
</t>
        </is>
      </c>
      <c r="J1840" t="n">
        <v>-873.04</v>
      </c>
      <c r="K1840" t="n">
        <v>-873.04</v>
      </c>
      <c r="O1840" t="inlineStr">
        <is>
          <t>Real</t>
        </is>
      </c>
      <c r="P1840" t="inlineStr">
        <is>
          <t>Pago</t>
        </is>
      </c>
      <c r="Q1840" t="inlineStr">
        <is>
          <t>02/2026</t>
        </is>
      </c>
      <c r="R1840" t="n">
        <v>0</v>
      </c>
    </row>
    <row r="1841">
      <c r="A1841" t="n">
        <v>195102</v>
      </c>
      <c r="B1841" t="inlineStr">
        <is>
          <t>Arcos</t>
        </is>
      </c>
      <c r="C1841" t="inlineStr">
        <is>
          <t>MACHINE SERVICE LTDA</t>
        </is>
      </c>
      <c r="D1841" t="inlineStr">
        <is>
          <t>RP0322026</t>
        </is>
      </c>
      <c r="E1841" s="550" t="n">
        <v>46054</v>
      </c>
      <c r="F1841" s="550" t="n">
        <v>46073</v>
      </c>
      <c r="G1841" t="inlineStr">
        <is>
          <t>Serviços de Terceiros</t>
        </is>
      </c>
      <c r="H1841" t="inlineStr">
        <is>
          <t>Serviços de Segurança</t>
        </is>
      </c>
      <c r="I1841" t="inlineStr">
        <is>
          <t>SERVICO DE SEGURANCA - PERIODO 01/02 A 15/02/2026 - 02/2026</t>
        </is>
      </c>
      <c r="J1841" t="n">
        <v>-8170</v>
      </c>
      <c r="K1841" t="n">
        <v>-8170</v>
      </c>
      <c r="O1841" t="inlineStr">
        <is>
          <t>Real</t>
        </is>
      </c>
      <c r="P1841" t="inlineStr">
        <is>
          <t>Pago</t>
        </is>
      </c>
      <c r="Q1841" t="inlineStr">
        <is>
          <t>02/2026</t>
        </is>
      </c>
      <c r="R1841" t="n">
        <v>0</v>
      </c>
    </row>
    <row r="1842">
      <c r="A1842" t="n">
        <v>194624</v>
      </c>
      <c r="B1842" t="inlineStr">
        <is>
          <t>Arcos</t>
        </is>
      </c>
      <c r="C1842" t="inlineStr">
        <is>
          <t>THIAGO HENRIQUE DE FARIAS</t>
        </is>
      </c>
      <c r="D1842" t="inlineStr">
        <is>
          <t>521212 022026</t>
        </is>
      </c>
      <c r="E1842" s="550" t="n">
        <v>46054</v>
      </c>
      <c r="F1842" s="550" t="n">
        <v>46057</v>
      </c>
      <c r="G1842" t="inlineStr">
        <is>
          <t>Mão de Obra - Encargos e Provisões</t>
        </is>
      </c>
      <c r="H1842" t="inlineStr">
        <is>
          <t xml:space="preserve">  -  Férias</t>
        </is>
      </c>
      <c r="I1842" t="inlineStr">
        <is>
          <t>02/2026 - Férias 30 dias - início em 06/02/2026.</t>
        </is>
      </c>
      <c r="J1842" t="n">
        <v>-5212.12</v>
      </c>
      <c r="K1842" t="n">
        <v>-5212.12</v>
      </c>
      <c r="O1842" t="inlineStr">
        <is>
          <t>Real</t>
        </is>
      </c>
      <c r="P1842" t="inlineStr">
        <is>
          <t>Pago</t>
        </is>
      </c>
      <c r="Q1842" t="inlineStr">
        <is>
          <t>02/2026</t>
        </is>
      </c>
      <c r="R1842" t="n">
        <v>0</v>
      </c>
    </row>
    <row r="1843">
      <c r="A1843" t="n">
        <v>195114</v>
      </c>
      <c r="B1843" t="inlineStr">
        <is>
          <t>Arcos</t>
        </is>
      </c>
      <c r="C1843" t="inlineStr">
        <is>
          <t>MACRO CONTABILIDADE E CONSULTORIA LTDA</t>
        </is>
      </c>
      <c r="D1843" t="inlineStr">
        <is>
          <t>10561</t>
        </is>
      </c>
      <c r="E1843" s="550" t="n">
        <v>46054</v>
      </c>
      <c r="F1843" s="550" t="n">
        <v>46068</v>
      </c>
      <c r="G1843" t="inlineStr">
        <is>
          <t>Serviços de Terceiros</t>
        </is>
      </c>
      <c r="H1843" t="inlineStr">
        <is>
          <t>Assessoria Contabil</t>
        </is>
      </c>
      <c r="I1843" t="inlineStr">
        <is>
          <t>M006/24 - MENSALIDADE CONTRATO</t>
        </is>
      </c>
      <c r="J1843" t="n">
        <v>-3139.29</v>
      </c>
      <c r="K1843" t="n">
        <v>-3139.29</v>
      </c>
      <c r="O1843" t="inlineStr">
        <is>
          <t>Real</t>
        </is>
      </c>
      <c r="P1843" t="inlineStr">
        <is>
          <t>Pago</t>
        </is>
      </c>
      <c r="Q1843" t="inlineStr">
        <is>
          <t>02/2026</t>
        </is>
      </c>
      <c r="R1843" t="n">
        <v>0</v>
      </c>
    </row>
    <row r="1844">
      <c r="A1844" t="n">
        <v>198559</v>
      </c>
      <c r="B1844" t="inlineStr">
        <is>
          <t>Arcos</t>
        </is>
      </c>
      <c r="C1844" t="inlineStr">
        <is>
          <t>SUSTENIDOS ORGANIZACAO SOCIAL DE CULTURA</t>
        </is>
      </c>
      <c r="D1844" t="inlineStr">
        <is>
          <t>RP0392026</t>
        </is>
      </c>
      <c r="E1844" s="550" t="n">
        <v>46054</v>
      </c>
      <c r="F1844" s="550" t="n">
        <v>46091</v>
      </c>
      <c r="G1844" t="inlineStr">
        <is>
          <t>Utilidades</t>
        </is>
      </c>
      <c r="H1844" t="inlineStr">
        <is>
          <t>Agua/Esgoto</t>
        </is>
      </c>
      <c r="I1844" t="inlineStr">
        <is>
          <t>AGUA/ESGOTO - VARIAVEL - 02/2026</t>
        </is>
      </c>
      <c r="J1844" t="n">
        <v>-5592.96</v>
      </c>
      <c r="K1844" t="n">
        <v>-5592.96</v>
      </c>
      <c r="O1844" t="inlineStr">
        <is>
          <t>Real</t>
        </is>
      </c>
      <c r="P1844" t="inlineStr">
        <is>
          <t>Pago</t>
        </is>
      </c>
      <c r="Q1844" t="inlineStr">
        <is>
          <t>02/2026</t>
        </is>
      </c>
      <c r="R1844" t="n">
        <v>0</v>
      </c>
    </row>
    <row r="1845">
      <c r="A1845" t="n">
        <v>195954</v>
      </c>
      <c r="B1845" t="inlineStr">
        <is>
          <t>Arcos</t>
        </is>
      </c>
      <c r="C1845" t="inlineStr">
        <is>
          <t>VALE TRANSPORTE</t>
        </is>
      </c>
      <c r="D1845" t="inlineStr">
        <is>
          <t>520019 022026</t>
        </is>
      </c>
      <c r="E1845" s="550" t="n">
        <v>46054</v>
      </c>
      <c r="F1845" s="550" t="n">
        <v>46051</v>
      </c>
      <c r="G1845" t="inlineStr">
        <is>
          <t>Mão de Obra - Benefícios</t>
        </is>
      </c>
      <c r="H1845" t="inlineStr">
        <is>
          <t xml:space="preserve">  -  Vale-transporte</t>
        </is>
      </c>
      <c r="I1845" t="inlineStr">
        <is>
          <t>VT SP TRANS</t>
        </is>
      </c>
      <c r="J1845" t="n">
        <v>-5200.19</v>
      </c>
      <c r="K1845" t="n">
        <v>-5200.19</v>
      </c>
      <c r="O1845" t="inlineStr">
        <is>
          <t>Real</t>
        </is>
      </c>
      <c r="P1845" t="inlineStr">
        <is>
          <t>Pago</t>
        </is>
      </c>
      <c r="Q1845" t="inlineStr">
        <is>
          <t>02/2026</t>
        </is>
      </c>
      <c r="R1845" t="n">
        <v>0</v>
      </c>
    </row>
    <row r="1846">
      <c r="A1846" t="n">
        <v>198479</v>
      </c>
      <c r="B1846" t="inlineStr">
        <is>
          <t>Arcos</t>
        </is>
      </c>
      <c r="C1846" t="inlineStr">
        <is>
          <t>SUSTENIDOS ORGANIZACAO SOCIAL DE CULTURA</t>
        </is>
      </c>
      <c r="D1846" t="inlineStr">
        <is>
          <t>RP0152026</t>
        </is>
      </c>
      <c r="E1846" s="550" t="n">
        <v>46054</v>
      </c>
      <c r="F1846" s="550" t="n">
        <v>46091</v>
      </c>
      <c r="G1846" t="inlineStr">
        <is>
          <t>Utilidades</t>
        </is>
      </c>
      <c r="H1846" t="inlineStr">
        <is>
          <t>Agua/Esgoto</t>
        </is>
      </c>
      <c r="I1846" t="inlineStr">
        <is>
          <t>AGUA/ ESGOTO - CONSUMO AGUA RESTAURANTE FIXO - 02/2026</t>
        </is>
      </c>
      <c r="J1846" t="n">
        <v>-5000</v>
      </c>
      <c r="K1846" t="n">
        <v>-5000</v>
      </c>
      <c r="O1846" t="inlineStr">
        <is>
          <t>Real</t>
        </is>
      </c>
      <c r="P1846" t="inlineStr">
        <is>
          <t>Pago</t>
        </is>
      </c>
      <c r="Q1846" t="inlineStr">
        <is>
          <t>02/2026</t>
        </is>
      </c>
      <c r="R1846" t="n">
        <v>0</v>
      </c>
    </row>
    <row r="1847">
      <c r="A1847" t="n">
        <v>192689</v>
      </c>
      <c r="B1847" t="inlineStr">
        <is>
          <t>Arcos</t>
        </is>
      </c>
      <c r="C1847" t="inlineStr">
        <is>
          <t>CEM ENGENHARIA DA MANUTENCAO LTDA</t>
        </is>
      </c>
      <c r="D1847" t="inlineStr">
        <is>
          <t>3726</t>
        </is>
      </c>
      <c r="E1847" s="550" t="n">
        <v>46054</v>
      </c>
      <c r="F1847" s="550" t="n">
        <v>46080</v>
      </c>
      <c r="G1847" t="inlineStr">
        <is>
          <t>Manutenção</t>
        </is>
      </c>
      <c r="H1847" t="inlineStr">
        <is>
          <t>Manutenção Predial</t>
        </is>
      </c>
      <c r="I1847" t="inlineStr">
        <is>
          <t>MANUTENCAO EM GERAL - PREVENTIVA - 01/2026</t>
        </is>
      </c>
      <c r="J1847" t="n">
        <v>-6897.4</v>
      </c>
      <c r="K1847" t="n">
        <v>-6897.4</v>
      </c>
      <c r="O1847" t="inlineStr">
        <is>
          <t>Real</t>
        </is>
      </c>
      <c r="P1847" t="inlineStr">
        <is>
          <t>Pago</t>
        </is>
      </c>
      <c r="Q1847" t="inlineStr">
        <is>
          <t>02/2026</t>
        </is>
      </c>
      <c r="R1847" t="n">
        <v>0</v>
      </c>
    </row>
    <row r="1848">
      <c r="A1848" t="n">
        <v>192677</v>
      </c>
      <c r="B1848" t="inlineStr">
        <is>
          <t>Arcos</t>
        </is>
      </c>
      <c r="C1848" t="inlineStr">
        <is>
          <t>BUSINESS TO SUCESS LTDA</t>
        </is>
      </c>
      <c r="D1848" t="inlineStr">
        <is>
          <t>150 022026</t>
        </is>
      </c>
      <c r="E1848" s="550" t="n">
        <v>46054</v>
      </c>
      <c r="F1848" s="550" t="n">
        <v>46085</v>
      </c>
      <c r="G1848" t="inlineStr">
        <is>
          <t>Informática e TI</t>
        </is>
      </c>
      <c r="H1848" t="inlineStr">
        <is>
          <t>Sistemas Gerais - Comunicação e Marketing</t>
        </is>
      </c>
      <c r="I1848" t="inlineStr">
        <is>
          <t>FALAE - 02/2026</t>
        </is>
      </c>
      <c r="J1848" t="n">
        <v>-150</v>
      </c>
      <c r="K1848" t="n">
        <v>-150</v>
      </c>
      <c r="O1848" t="inlineStr">
        <is>
          <t>Real</t>
        </is>
      </c>
      <c r="P1848" t="inlineStr">
        <is>
          <t>Pago</t>
        </is>
      </c>
      <c r="Q1848" t="inlineStr">
        <is>
          <t>02/2026</t>
        </is>
      </c>
      <c r="R1848" t="n">
        <v>0</v>
      </c>
    </row>
    <row r="1849">
      <c r="A1849" t="n">
        <v>192700</v>
      </c>
      <c r="B1849" t="inlineStr">
        <is>
          <t>Arcos</t>
        </is>
      </c>
      <c r="C1849" t="inlineStr">
        <is>
          <t>COMPANHIA DE GAS DE SAO PAULO</t>
        </is>
      </c>
      <c r="D1849" t="inlineStr">
        <is>
          <t>140.739.785</t>
        </is>
      </c>
      <c r="E1849" s="550" t="n">
        <v>46054</v>
      </c>
      <c r="F1849" s="550" t="n">
        <v>46090</v>
      </c>
      <c r="G1849" t="inlineStr">
        <is>
          <t>Utilidades</t>
        </is>
      </c>
      <c r="H1849" t="inlineStr">
        <is>
          <t>Gas de Cozinha</t>
        </is>
      </c>
      <c r="I1849" t="inlineStr">
        <is>
          <t>GAS DE COZINHA - INSTALACAO 31341853 - 02/2026</t>
        </is>
      </c>
      <c r="J1849" t="n">
        <v>-6307.91</v>
      </c>
      <c r="K1849" t="n">
        <v>-6307.91</v>
      </c>
      <c r="O1849" t="inlineStr">
        <is>
          <t>Real</t>
        </is>
      </c>
      <c r="P1849" t="inlineStr">
        <is>
          <t>Pago</t>
        </is>
      </c>
      <c r="Q1849" t="inlineStr">
        <is>
          <t>02/2026</t>
        </is>
      </c>
      <c r="R1849" t="n">
        <v>0</v>
      </c>
    </row>
    <row r="1850">
      <c r="A1850" t="n">
        <v>192666</v>
      </c>
      <c r="B1850" t="inlineStr">
        <is>
          <t>Arcos</t>
        </is>
      </c>
      <c r="C1850" t="inlineStr">
        <is>
          <t>BTAGS TECNOLOGIA LTDA</t>
        </is>
      </c>
      <c r="D1850" t="inlineStr">
        <is>
          <t>1869</t>
        </is>
      </c>
      <c r="E1850" s="550" t="n">
        <v>46054</v>
      </c>
      <c r="F1850" s="550" t="n">
        <v>46086</v>
      </c>
      <c r="G1850" t="inlineStr">
        <is>
          <t>Informática e TI</t>
        </is>
      </c>
      <c r="H1850" t="inlineStr">
        <is>
          <t>Sistemas Gerais - Operacionais</t>
        </is>
      </c>
      <c r="I1850" t="inlineStr">
        <is>
          <t>SISTEMA BTAGS ETIQUETAS - 02/2026</t>
        </is>
      </c>
      <c r="J1850" t="n">
        <v>-380</v>
      </c>
      <c r="K1850" t="n">
        <v>-380</v>
      </c>
      <c r="O1850" t="inlineStr">
        <is>
          <t>Real</t>
        </is>
      </c>
      <c r="P1850" t="inlineStr">
        <is>
          <t>Pago</t>
        </is>
      </c>
      <c r="Q1850" t="inlineStr">
        <is>
          <t>02/2026</t>
        </is>
      </c>
      <c r="R1850" t="n">
        <v>0</v>
      </c>
    </row>
    <row r="1851">
      <c r="A1851" t="n">
        <v>198506</v>
      </c>
      <c r="B1851" t="inlineStr">
        <is>
          <t>Arcos</t>
        </is>
      </c>
      <c r="C1851" t="inlineStr">
        <is>
          <t>SUSTENIDOS ORGANIZACAO SOCIAL DE CULTURA</t>
        </is>
      </c>
      <c r="D1851" t="inlineStr">
        <is>
          <t>RP0162026</t>
        </is>
      </c>
      <c r="E1851" s="550" t="n">
        <v>46054</v>
      </c>
      <c r="F1851" s="550" t="n">
        <v>46091</v>
      </c>
      <c r="G1851" t="inlineStr">
        <is>
          <t>Custo de Ocupação</t>
        </is>
      </c>
      <c r="H1851" t="inlineStr">
        <is>
          <t>Aluguel de Imoveis</t>
        </is>
      </c>
      <c r="I1851" t="inlineStr">
        <is>
          <t>ALUGUEL FIXO BAR - 02/2026</t>
        </is>
      </c>
      <c r="J1851" t="n">
        <v>-14000</v>
      </c>
      <c r="K1851" t="n">
        <v>-14000</v>
      </c>
      <c r="O1851" t="inlineStr">
        <is>
          <t>Real</t>
        </is>
      </c>
      <c r="P1851" t="inlineStr">
        <is>
          <t>Pago</t>
        </is>
      </c>
      <c r="Q1851" t="inlineStr">
        <is>
          <t>02/2026</t>
        </is>
      </c>
      <c r="R1851" t="n">
        <v>0</v>
      </c>
    </row>
    <row r="1852">
      <c r="A1852" t="n">
        <v>198519</v>
      </c>
      <c r="B1852" t="inlineStr">
        <is>
          <t>Arcos</t>
        </is>
      </c>
      <c r="C1852" t="inlineStr">
        <is>
          <t>SUSTENIDOS ORGANIZACAO SOCIAL DE CULTURA</t>
        </is>
      </c>
      <c r="D1852" t="inlineStr">
        <is>
          <t>RP0172026</t>
        </is>
      </c>
      <c r="E1852" s="550" t="n">
        <v>46054</v>
      </c>
      <c r="F1852" s="550" t="n">
        <v>46091</v>
      </c>
      <c r="G1852" t="inlineStr">
        <is>
          <t>Custo de Ocupação</t>
        </is>
      </c>
      <c r="H1852" t="inlineStr">
        <is>
          <t>Aluguel de Imoveis</t>
        </is>
      </c>
      <c r="I1852" t="inlineStr">
        <is>
          <t>ALUGUEL - BAR DE CIMA E COZINHA - 02/2026</t>
        </is>
      </c>
      <c r="J1852" t="n">
        <v>-16000</v>
      </c>
      <c r="K1852" t="n">
        <v>-16000</v>
      </c>
      <c r="O1852" t="inlineStr">
        <is>
          <t>Real</t>
        </is>
      </c>
      <c r="P1852" t="inlineStr">
        <is>
          <t>Pago</t>
        </is>
      </c>
      <c r="Q1852" t="inlineStr">
        <is>
          <t>02/2026</t>
        </is>
      </c>
      <c r="R1852" t="n">
        <v>0</v>
      </c>
    </row>
    <row r="1853">
      <c r="A1853" t="n">
        <v>192712</v>
      </c>
      <c r="B1853" t="inlineStr">
        <is>
          <t>Arcos</t>
        </is>
      </c>
      <c r="C1853" t="inlineStr">
        <is>
          <t>CULLIGAN SOLUTIONS COMERCIO DE INSUMOS PARA ESCRITORIOS LTDA</t>
        </is>
      </c>
      <c r="D1853" t="inlineStr">
        <is>
          <t>1048903</t>
        </is>
      </c>
      <c r="E1853" s="550" t="n">
        <v>46054</v>
      </c>
      <c r="F1853" s="550" t="n">
        <v>46106</v>
      </c>
      <c r="G1853" t="inlineStr">
        <is>
          <t>Locação de Equipamentos</t>
        </is>
      </c>
      <c r="H1853" t="inlineStr">
        <is>
          <t>Locações de Equipamentos - Operacionais</t>
        </is>
      </c>
      <c r="I1853" t="inlineStr">
        <is>
          <t xml:space="preserve">LOCACAO DE EQUIPAMENTOS - LOCACAO DE MAQUINA DE AGUA SEMPREPURA E CILINDRO DE CO2 - SALAO ARCOS 02/2026
</t>
        </is>
      </c>
      <c r="J1853" t="n">
        <v>-1847.17</v>
      </c>
      <c r="K1853" t="n">
        <v>-1847.17</v>
      </c>
      <c r="O1853" t="inlineStr">
        <is>
          <t>Real</t>
        </is>
      </c>
      <c r="P1853" t="inlineStr">
        <is>
          <t>Pago</t>
        </is>
      </c>
      <c r="Q1853" t="inlineStr">
        <is>
          <t>02/2026</t>
        </is>
      </c>
      <c r="R1853" t="n">
        <v>0</v>
      </c>
    </row>
    <row r="1854">
      <c r="A1854" t="n">
        <v>195990</v>
      </c>
      <c r="B1854" t="inlineStr">
        <is>
          <t>Arcos</t>
        </is>
      </c>
      <c r="C1854" t="inlineStr">
        <is>
          <t>VALE TRANSPORTE</t>
        </is>
      </c>
      <c r="D1854" t="inlineStr">
        <is>
          <t>15112 022026</t>
        </is>
      </c>
      <c r="E1854" s="550" t="n">
        <v>46054</v>
      </c>
      <c r="F1854" s="550" t="n">
        <v>46050</v>
      </c>
      <c r="G1854" t="inlineStr">
        <is>
          <t>Mão de Obra - Benefícios</t>
        </is>
      </c>
      <c r="H1854" t="inlineStr">
        <is>
          <t xml:space="preserve">  -  Vale-transporte</t>
        </is>
      </c>
      <c r="I1854" t="inlineStr">
        <is>
          <t xml:space="preserve">VT AESA </t>
        </is>
      </c>
      <c r="J1854" t="n">
        <v>-151.12</v>
      </c>
      <c r="K1854" t="n">
        <v>-151.12</v>
      </c>
      <c r="O1854" t="inlineStr">
        <is>
          <t>Real</t>
        </is>
      </c>
      <c r="P1854" t="inlineStr">
        <is>
          <t>Pago</t>
        </is>
      </c>
      <c r="Q1854" t="inlineStr">
        <is>
          <t>02/2026</t>
        </is>
      </c>
      <c r="R1854" t="n">
        <v>0</v>
      </c>
    </row>
    <row r="1855">
      <c r="A1855" t="n">
        <v>195978</v>
      </c>
      <c r="B1855" t="inlineStr">
        <is>
          <t>Arcos</t>
        </is>
      </c>
      <c r="C1855" t="inlineStr">
        <is>
          <t>VALE TRANSPORTE</t>
        </is>
      </c>
      <c r="D1855" t="inlineStr">
        <is>
          <t>75868 022026</t>
        </is>
      </c>
      <c r="E1855" s="550" t="n">
        <v>46054</v>
      </c>
      <c r="F1855" s="550" t="n">
        <v>46050</v>
      </c>
      <c r="G1855" t="inlineStr">
        <is>
          <t>Mão de Obra - Benefícios</t>
        </is>
      </c>
      <c r="H1855" t="inlineStr">
        <is>
          <t xml:space="preserve">  -  Vale-transporte</t>
        </is>
      </c>
      <c r="I1855" t="inlineStr">
        <is>
          <t xml:space="preserve">VT TOP </t>
        </is>
      </c>
      <c r="J1855" t="n">
        <v>-758.6799999999999</v>
      </c>
      <c r="K1855" t="n">
        <v>-758.6799999999999</v>
      </c>
      <c r="O1855" t="inlineStr">
        <is>
          <t>Real</t>
        </is>
      </c>
      <c r="P1855" t="inlineStr">
        <is>
          <t>Pago</t>
        </is>
      </c>
      <c r="Q1855" t="inlineStr">
        <is>
          <t>02/2026</t>
        </is>
      </c>
      <c r="R1855" t="n">
        <v>0</v>
      </c>
    </row>
    <row r="1856">
      <c r="A1856" t="n">
        <v>192654</v>
      </c>
      <c r="B1856" t="inlineStr">
        <is>
          <t>Arcos</t>
        </is>
      </c>
      <c r="C1856" t="inlineStr">
        <is>
          <t>AGENCIA BIOMA PUBLICIDADE E EVENTOS LTDA - FACUNDO</t>
        </is>
      </c>
      <c r="D1856" t="inlineStr">
        <is>
          <t>356</t>
        </is>
      </c>
      <c r="E1856" s="550" t="n">
        <v>46054</v>
      </c>
      <c r="F1856" s="550" t="n">
        <v>46086</v>
      </c>
      <c r="G1856" t="inlineStr">
        <is>
          <t>Marketing</t>
        </is>
      </c>
      <c r="H1856" t="inlineStr">
        <is>
          <t>Agência de Propaganda</t>
        </is>
      </c>
      <c r="I1856" t="inlineStr">
        <is>
          <t xml:space="preserve">AGENCIA DE PROPAGANDA - SERVICOS PRESTADOS MARKETING - 02/2026
</t>
        </is>
      </c>
      <c r="J1856" t="n">
        <v>-11000</v>
      </c>
      <c r="K1856" t="n">
        <v>-11000</v>
      </c>
      <c r="O1856" t="inlineStr">
        <is>
          <t>Real</t>
        </is>
      </c>
      <c r="P1856" t="inlineStr">
        <is>
          <t>Pago</t>
        </is>
      </c>
      <c r="Q1856" t="inlineStr">
        <is>
          <t>02/2026</t>
        </is>
      </c>
      <c r="R1856" t="n">
        <v>0</v>
      </c>
    </row>
    <row r="1857">
      <c r="A1857" t="n">
        <v>195966</v>
      </c>
      <c r="B1857" t="inlineStr">
        <is>
          <t>Arcos</t>
        </is>
      </c>
      <c r="C1857" t="inlineStr">
        <is>
          <t>VALE TRANSPORTE</t>
        </is>
      </c>
      <c r="D1857" t="inlineStr">
        <is>
          <t>11931 022026</t>
        </is>
      </c>
      <c r="E1857" s="550" t="n">
        <v>46054</v>
      </c>
      <c r="F1857" s="550" t="n">
        <v>46051</v>
      </c>
      <c r="G1857" t="inlineStr">
        <is>
          <t>Mão de Obra - Benefícios</t>
        </is>
      </c>
      <c r="H1857" t="inlineStr">
        <is>
          <t xml:space="preserve">  -  Vale-transporte</t>
        </is>
      </c>
      <c r="I1857" t="inlineStr">
        <is>
          <t>COMPLEMENTO VT SP TRANS</t>
        </is>
      </c>
      <c r="J1857" t="n">
        <v>-119.31</v>
      </c>
      <c r="K1857" t="n">
        <v>-119.31</v>
      </c>
      <c r="O1857" t="inlineStr">
        <is>
          <t>Real</t>
        </is>
      </c>
      <c r="P1857" t="inlineStr">
        <is>
          <t>Pago</t>
        </is>
      </c>
      <c r="Q1857" t="inlineStr">
        <is>
          <t>02/2026</t>
        </is>
      </c>
      <c r="R1857" t="n">
        <v>0</v>
      </c>
    </row>
    <row r="1858">
      <c r="A1858" t="n">
        <v>192724</v>
      </c>
      <c r="B1858" t="inlineStr">
        <is>
          <t>Arcos</t>
        </is>
      </c>
      <c r="C1858" t="inlineStr">
        <is>
          <t>CULLIGAN SOLUTIONS COMERCIO DE INSUMOS PARA ESCRITORIOS LTDA</t>
        </is>
      </c>
      <c r="D1858" t="inlineStr">
        <is>
          <t>1048905</t>
        </is>
      </c>
      <c r="E1858" s="550" t="n">
        <v>46054</v>
      </c>
      <c r="F1858" s="550" t="n">
        <v>46106</v>
      </c>
      <c r="G1858" t="inlineStr">
        <is>
          <t>Locação de Equipamentos</t>
        </is>
      </c>
      <c r="H1858" t="inlineStr">
        <is>
          <t>Locações de Equipamentos - Operacionais</t>
        </is>
      </c>
      <c r="I1858" t="inlineStr">
        <is>
          <t>LOCACAO DE EQUIPAMENTOS - LOCACAO DE MAQUINA DE AGUA SEMPREPURA - SALAO DOURADO 02/2026</t>
        </is>
      </c>
      <c r="J1858" t="n">
        <v>-1749.17</v>
      </c>
      <c r="K1858" t="n">
        <v>-1749.17</v>
      </c>
      <c r="O1858" t="inlineStr">
        <is>
          <t>Real</t>
        </is>
      </c>
      <c r="P1858" t="inlineStr">
        <is>
          <t>Pago</t>
        </is>
      </c>
      <c r="Q1858" t="inlineStr">
        <is>
          <t>02/2026</t>
        </is>
      </c>
      <c r="R1858" t="n">
        <v>0</v>
      </c>
    </row>
    <row r="1859">
      <c r="A1859" t="n">
        <v>195174</v>
      </c>
      <c r="B1859" t="inlineStr">
        <is>
          <t>Arcos</t>
        </is>
      </c>
      <c r="C1859" t="inlineStr">
        <is>
          <t>PORTO SEGURO CIA DE SEGUROS GERAIS</t>
        </is>
      </c>
      <c r="D1859" t="inlineStr">
        <is>
          <t>6861131621</t>
        </is>
      </c>
      <c r="E1859" s="550" t="n">
        <v>46054</v>
      </c>
      <c r="F1859" s="550" t="n">
        <v>46103</v>
      </c>
      <c r="G1859" t="inlineStr">
        <is>
          <t>Mão de Obra - Benefícios</t>
        </is>
      </c>
      <c r="H1859" t="inlineStr">
        <is>
          <t xml:space="preserve">  -  Seguro de Vida</t>
        </is>
      </c>
      <c r="I1859" t="inlineStr">
        <is>
          <t>SEGURO DE VIDA - 21 VIDAS - 02/2026</t>
        </is>
      </c>
      <c r="J1859" t="n">
        <v>-257.51</v>
      </c>
      <c r="K1859" t="n">
        <v>-257.51</v>
      </c>
      <c r="O1859" t="inlineStr">
        <is>
          <t>Real</t>
        </is>
      </c>
      <c r="P1859" t="inlineStr">
        <is>
          <t>Pago</t>
        </is>
      </c>
      <c r="Q1859" t="inlineStr">
        <is>
          <t>02/2026</t>
        </is>
      </c>
      <c r="R1859" t="n">
        <v>0</v>
      </c>
    </row>
    <row r="1860">
      <c r="A1860" t="n">
        <v>195275</v>
      </c>
      <c r="B1860" t="inlineStr">
        <is>
          <t>Arcos</t>
        </is>
      </c>
      <c r="C1860" t="inlineStr">
        <is>
          <t>TELEFONICA BRASIL S/A</t>
        </is>
      </c>
      <c r="D1860" t="inlineStr">
        <is>
          <t>2028454243</t>
        </is>
      </c>
      <c r="E1860" s="550" t="n">
        <v>46054</v>
      </c>
      <c r="F1860" s="550" t="n">
        <v>46106</v>
      </c>
      <c r="G1860" t="inlineStr">
        <is>
          <t>Informática e TI</t>
        </is>
      </c>
      <c r="H1860" t="inlineStr">
        <is>
          <t>Internet</t>
        </is>
      </c>
      <c r="I1860" t="inlineStr">
        <is>
          <t>INTERNET SPO-816OUH4OFH-013 - NOVA HF BAR E EVENTOS SN LTDA - 02/2026</t>
        </is>
      </c>
      <c r="J1860" t="n">
        <v>-133.18</v>
      </c>
      <c r="K1860" t="n">
        <v>-133.18</v>
      </c>
      <c r="O1860" t="inlineStr">
        <is>
          <t>Real</t>
        </is>
      </c>
      <c r="P1860" t="inlineStr">
        <is>
          <t>Pago</t>
        </is>
      </c>
      <c r="Q1860" t="inlineStr">
        <is>
          <t>02/2026</t>
        </is>
      </c>
      <c r="R1860" t="n">
        <v>0</v>
      </c>
    </row>
    <row r="1861">
      <c r="A1861" t="n">
        <v>198547</v>
      </c>
      <c r="B1861" t="inlineStr">
        <is>
          <t>Arcos</t>
        </is>
      </c>
      <c r="C1861" t="inlineStr">
        <is>
          <t>SUSTENIDOS ORGANIZACAO SOCIAL DE CULTURA</t>
        </is>
      </c>
      <c r="D1861" t="inlineStr">
        <is>
          <t>RP0192026</t>
        </is>
      </c>
      <c r="E1861" s="550" t="n">
        <v>46054</v>
      </c>
      <c r="F1861" s="550" t="n">
        <v>46091</v>
      </c>
      <c r="G1861" t="inlineStr">
        <is>
          <t>Utilidades</t>
        </is>
      </c>
      <c r="H1861" t="inlineStr">
        <is>
          <t>Energia Eletrica</t>
        </is>
      </c>
      <c r="I1861" t="inlineStr">
        <is>
          <t>CONSUMO LUZ - RESTAURANTE FIXO - 02/2026</t>
        </is>
      </c>
      <c r="J1861" t="n">
        <v>-2100</v>
      </c>
      <c r="K1861" t="n">
        <v>-2100</v>
      </c>
      <c r="O1861" t="inlineStr">
        <is>
          <t>Real</t>
        </is>
      </c>
      <c r="P1861" t="inlineStr">
        <is>
          <t>Pago</t>
        </is>
      </c>
      <c r="Q1861" t="inlineStr">
        <is>
          <t>02/2026</t>
        </is>
      </c>
      <c r="R1861" t="n">
        <v>0</v>
      </c>
    </row>
    <row r="1862">
      <c r="A1862" t="n">
        <v>192642</v>
      </c>
      <c r="B1862" t="inlineStr">
        <is>
          <t>Arcos</t>
        </is>
      </c>
      <c r="C1862" t="inlineStr">
        <is>
          <t xml:space="preserve">ABRASEL SAO PAULO </t>
        </is>
      </c>
      <c r="D1862" t="inlineStr">
        <is>
          <t>177606</t>
        </is>
      </c>
      <c r="E1862" s="550" t="n">
        <v>46054</v>
      </c>
      <c r="F1862" s="550" t="n">
        <v>46073</v>
      </c>
      <c r="G1862" t="inlineStr">
        <is>
          <t>Serviços de Terceiros</t>
        </is>
      </c>
      <c r="H1862" t="inlineStr">
        <is>
          <t>Assessoria Financeira</t>
        </is>
      </c>
      <c r="I1862" t="inlineStr">
        <is>
          <t xml:space="preserve">ASSESSORIA GERAL - MENSALIDADE ABRASEL - 02/2026
</t>
        </is>
      </c>
      <c r="J1862" t="n">
        <v>-185</v>
      </c>
      <c r="K1862" t="n">
        <v>-185</v>
      </c>
      <c r="O1862" t="inlineStr">
        <is>
          <t>Real</t>
        </is>
      </c>
      <c r="P1862" t="inlineStr">
        <is>
          <t>Pago</t>
        </is>
      </c>
      <c r="Q1862" t="inlineStr">
        <is>
          <t>02/2026</t>
        </is>
      </c>
      <c r="R1862" t="n">
        <v>0</v>
      </c>
    </row>
    <row r="1863">
      <c r="A1863" t="n">
        <v>195248</v>
      </c>
      <c r="B1863" t="inlineStr">
        <is>
          <t>Arcos</t>
        </is>
      </c>
      <c r="C1863" t="inlineStr">
        <is>
          <t>STAR COPIAS COMERCIO E SERVICOS LTDA</t>
        </is>
      </c>
      <c r="D1863" t="inlineStr">
        <is>
          <t>5119</t>
        </is>
      </c>
      <c r="E1863" s="550" t="n">
        <v>46054</v>
      </c>
      <c r="F1863" s="550" t="n">
        <v>46094</v>
      </c>
      <c r="G1863" t="inlineStr">
        <is>
          <t>Locação de Equipamentos</t>
        </is>
      </c>
      <c r="H1863" t="inlineStr">
        <is>
          <t>Locação de Equipamentos - Informatica e TI</t>
        </is>
      </c>
      <c r="I1863" t="inlineStr">
        <is>
          <t>LOCACAO DE EQUIPAMENTOS - IMPRESSORA - 02/2026</t>
        </is>
      </c>
      <c r="J1863" t="n">
        <v>-262</v>
      </c>
      <c r="K1863" t="n">
        <v>-262</v>
      </c>
      <c r="O1863" t="inlineStr">
        <is>
          <t>Real</t>
        </is>
      </c>
      <c r="P1863" t="inlineStr">
        <is>
          <t>Pago</t>
        </is>
      </c>
      <c r="Q1863" t="inlineStr">
        <is>
          <t>02/2026</t>
        </is>
      </c>
      <c r="R1863" t="n">
        <v>0</v>
      </c>
    </row>
    <row r="1864">
      <c r="A1864" t="n">
        <v>195235</v>
      </c>
      <c r="B1864" t="inlineStr">
        <is>
          <t>Arcos</t>
        </is>
      </c>
      <c r="C1864" t="inlineStr">
        <is>
          <t xml:space="preserve">SPOTIFY </t>
        </is>
      </c>
      <c r="D1864" t="inlineStr">
        <is>
          <t>RP0232026</t>
        </is>
      </c>
      <c r="E1864" s="550" t="n">
        <v>46054</v>
      </c>
      <c r="F1864" s="550" t="n">
        <v>46068</v>
      </c>
      <c r="G1864" t="inlineStr">
        <is>
          <t>Informática e TI</t>
        </is>
      </c>
      <c r="H1864" t="inlineStr">
        <is>
          <t>TV por assinatura/musica ambiente</t>
        </is>
      </c>
      <c r="I1864" t="inlineStr">
        <is>
          <t>REEMBOLSO REFERENTE A SPOTIFY DAS CASAS ARCOS E LOVE - 02/2026</t>
        </is>
      </c>
      <c r="J1864" t="n">
        <v>-20.45</v>
      </c>
      <c r="K1864" t="n">
        <v>-20.45</v>
      </c>
      <c r="O1864" t="inlineStr">
        <is>
          <t>Real</t>
        </is>
      </c>
      <c r="P1864" t="inlineStr">
        <is>
          <t>Pago</t>
        </is>
      </c>
      <c r="Q1864" t="inlineStr">
        <is>
          <t>02/2026</t>
        </is>
      </c>
      <c r="R1864" t="n">
        <v>0</v>
      </c>
    </row>
    <row r="1865">
      <c r="A1865" t="n">
        <v>192741</v>
      </c>
      <c r="B1865" t="inlineStr">
        <is>
          <t>Arcos</t>
        </is>
      </c>
      <c r="C1865" t="inlineStr">
        <is>
          <t>DLOCAL BRASIL PAGAMENTOS LTDA  - DMK</t>
        </is>
      </c>
      <c r="D1865" t="inlineStr">
        <is>
          <t>20560639887</t>
        </is>
      </c>
      <c r="E1865" s="550" t="n">
        <v>46054</v>
      </c>
      <c r="F1865" s="550" t="n">
        <v>46078</v>
      </c>
      <c r="G1865" t="inlineStr">
        <is>
          <t>Marketing</t>
        </is>
      </c>
      <c r="H1865" t="inlineStr">
        <is>
          <t>Publicidade e Propaganda</t>
        </is>
      </c>
      <c r="I1865" t="inlineStr">
        <is>
          <t>FACEBOOK - INVESTIMENTO EM TRAFEGO - 02/2026</t>
        </is>
      </c>
      <c r="J1865" t="n">
        <v>-5000</v>
      </c>
      <c r="K1865" t="n">
        <v>-5000</v>
      </c>
      <c r="O1865" t="inlineStr">
        <is>
          <t>Real</t>
        </is>
      </c>
      <c r="P1865" t="inlineStr">
        <is>
          <t>Pago</t>
        </is>
      </c>
      <c r="Q1865" t="inlineStr">
        <is>
          <t>02/2026</t>
        </is>
      </c>
      <c r="R1865" t="n">
        <v>0</v>
      </c>
    </row>
    <row r="1866">
      <c r="A1866" t="n">
        <v>190167</v>
      </c>
      <c r="B1866" t="inlineStr">
        <is>
          <t>Arcos</t>
        </is>
      </c>
      <c r="C1866" t="inlineStr">
        <is>
          <t xml:space="preserve">KAMINO INSTITUICAO DE PAGAMENTO LTDA </t>
        </is>
      </c>
      <c r="D1866" t="inlineStr">
        <is>
          <t>7707268</t>
        </is>
      </c>
      <c r="E1866" s="550" t="n">
        <v>46054</v>
      </c>
      <c r="F1866" s="550" t="n">
        <v>46081</v>
      </c>
      <c r="G1866" t="inlineStr">
        <is>
          <t>Despesas Financeiras</t>
        </is>
      </c>
      <c r="H1866" t="inlineStr">
        <is>
          <t>Tarifas Bancárias</t>
        </is>
      </c>
      <c r="I1866" t="inlineStr">
        <is>
          <t xml:space="preserve">(+/-) RECEITAS/ DESPESAS FINANCEIRAS (TARIFA MENSAL TEMPUS KAMINO) - 02/2026
</t>
        </is>
      </c>
      <c r="J1866" t="n">
        <v>-400</v>
      </c>
      <c r="K1866" t="n">
        <v>-400</v>
      </c>
      <c r="O1866" t="inlineStr">
        <is>
          <t>Real</t>
        </is>
      </c>
      <c r="P1866" t="inlineStr">
        <is>
          <t>Pago</t>
        </is>
      </c>
      <c r="Q1866" t="inlineStr">
        <is>
          <t>02/2026</t>
        </is>
      </c>
      <c r="R1866" t="n">
        <v>0</v>
      </c>
    </row>
    <row r="1867">
      <c r="A1867" t="n">
        <v>195224</v>
      </c>
      <c r="B1867" t="inlineStr">
        <is>
          <t>Arcos</t>
        </is>
      </c>
      <c r="C1867" t="inlineStr">
        <is>
          <t>SOLUCOES TECNICAS AMBIENTAL LTDA - EPP</t>
        </is>
      </c>
      <c r="D1867" t="inlineStr">
        <is>
          <t>17479</t>
        </is>
      </c>
      <c r="E1867" s="550" t="n">
        <v>46054</v>
      </c>
      <c r="F1867" s="550" t="n">
        <v>46108</v>
      </c>
      <c r="G1867" t="inlineStr">
        <is>
          <t>Utilidades</t>
        </is>
      </c>
      <c r="H1867" t="inlineStr">
        <is>
          <t>Coleta de lixo</t>
        </is>
      </c>
      <c r="I1867" t="inlineStr">
        <is>
          <t xml:space="preserve"> COLETA DE LIXO - 02/2026</t>
        </is>
      </c>
      <c r="J1867" t="n">
        <v>-4491.9</v>
      </c>
      <c r="K1867" t="n">
        <v>-4267.3</v>
      </c>
      <c r="O1867" t="inlineStr">
        <is>
          <t>Real</t>
        </is>
      </c>
      <c r="P1867" t="inlineStr">
        <is>
          <t>Pago</t>
        </is>
      </c>
      <c r="Q1867" t="inlineStr">
        <is>
          <t>02/2026</t>
        </is>
      </c>
      <c r="R1867" t="n">
        <v>0</v>
      </c>
    </row>
    <row r="1868">
      <c r="A1868" t="n">
        <v>198534</v>
      </c>
      <c r="B1868" t="inlineStr">
        <is>
          <t>Arcos</t>
        </is>
      </c>
      <c r="C1868" t="inlineStr">
        <is>
          <t>SUSTENIDOS ORGANIZACAO SOCIAL DE CULTURA</t>
        </is>
      </c>
      <c r="D1868" t="inlineStr">
        <is>
          <t>RP0182026</t>
        </is>
      </c>
      <c r="E1868" s="550" t="n">
        <v>46054</v>
      </c>
      <c r="F1868" s="550" t="n">
        <v>46091</v>
      </c>
      <c r="G1868" t="inlineStr">
        <is>
          <t>Utilidades</t>
        </is>
      </c>
      <c r="H1868" t="inlineStr">
        <is>
          <t>Energia Eletrica</t>
        </is>
      </c>
      <c r="I1868" t="inlineStr">
        <is>
          <t>CONSUMO LUZ - BAR FIXO - 02/2026</t>
        </is>
      </c>
      <c r="J1868" t="n">
        <v>-4500</v>
      </c>
      <c r="K1868" t="n">
        <v>-4500</v>
      </c>
      <c r="O1868" t="inlineStr">
        <is>
          <t>Real</t>
        </is>
      </c>
      <c r="P1868" t="inlineStr">
        <is>
          <t>Pago</t>
        </is>
      </c>
      <c r="Q1868" t="inlineStr">
        <is>
          <t>02/2026</t>
        </is>
      </c>
      <c r="R1868" t="n">
        <v>0</v>
      </c>
    </row>
    <row r="1869">
      <c r="A1869" t="n">
        <v>195198</v>
      </c>
      <c r="B1869" t="inlineStr">
        <is>
          <t>Arcos</t>
        </is>
      </c>
      <c r="C1869" t="inlineStr">
        <is>
          <t>PRESHH ALUGUEL DE MAQUINAS LTDA</t>
        </is>
      </c>
      <c r="D1869" t="inlineStr">
        <is>
          <t>733384062</t>
        </is>
      </c>
      <c r="E1869" s="550" t="n">
        <v>46054</v>
      </c>
      <c r="F1869" s="550" t="n">
        <v>46091</v>
      </c>
      <c r="G1869" t="inlineStr">
        <is>
          <t>Locação de Equipamentos</t>
        </is>
      </c>
      <c r="H1869" t="inlineStr">
        <is>
          <t>Locações de Equipamentos - Operacionais</t>
        </is>
      </c>
      <c r="I1869" t="inlineStr">
        <is>
          <t xml:space="preserve"> LOCACAO DE EQUIPAMENTOS - EQUIPAMENTO DE CARBONATACAO 02/2026</t>
        </is>
      </c>
      <c r="J1869" t="n">
        <v>-878</v>
      </c>
      <c r="K1869" t="n">
        <v>-790.2</v>
      </c>
      <c r="O1869" t="inlineStr">
        <is>
          <t>Real</t>
        </is>
      </c>
      <c r="P1869" t="inlineStr">
        <is>
          <t>Pago</t>
        </is>
      </c>
      <c r="Q1869" t="inlineStr">
        <is>
          <t>02/2026</t>
        </is>
      </c>
      <c r="R1869" t="n">
        <v>0</v>
      </c>
    </row>
    <row r="1870">
      <c r="A1870" t="n">
        <v>192759</v>
      </c>
      <c r="B1870" t="inlineStr">
        <is>
          <t>Arcos</t>
        </is>
      </c>
      <c r="C1870" t="inlineStr">
        <is>
          <t>DOCUMENNTA COMUNICAÇÃO</t>
        </is>
      </c>
      <c r="D1870" t="inlineStr">
        <is>
          <t>RP0022026</t>
        </is>
      </c>
      <c r="E1870" s="550" t="n">
        <v>46054</v>
      </c>
      <c r="F1870" s="550" t="n">
        <v>46054</v>
      </c>
      <c r="G1870" t="inlineStr">
        <is>
          <t>Marketing</t>
        </is>
      </c>
      <c r="H1870" t="inlineStr">
        <is>
          <t>Assessoria de Relações Públicas</t>
        </is>
      </c>
      <c r="I1870" t="inlineStr">
        <is>
          <t xml:space="preserve"> ASSESSORIA DE IMPRENSA - 02/2026</t>
        </is>
      </c>
      <c r="J1870" t="n">
        <v>-4200</v>
      </c>
      <c r="K1870" t="n">
        <v>-4200</v>
      </c>
      <c r="O1870" t="inlineStr">
        <is>
          <t>Real</t>
        </is>
      </c>
      <c r="P1870" t="inlineStr">
        <is>
          <t>Pago</t>
        </is>
      </c>
      <c r="Q1870" t="inlineStr">
        <is>
          <t>02/2026</t>
        </is>
      </c>
      <c r="R1870" t="n">
        <v>0</v>
      </c>
    </row>
    <row r="1871">
      <c r="A1871" t="n">
        <v>195185</v>
      </c>
      <c r="B1871" t="inlineStr">
        <is>
          <t>Arcos</t>
        </is>
      </c>
      <c r="C1871" t="inlineStr">
        <is>
          <t>PORTO SEGURO SEGURO SAUDE SA</t>
        </is>
      </c>
      <c r="D1871" t="inlineStr">
        <is>
          <t>764628 022026</t>
        </is>
      </c>
      <c r="E1871" s="550" t="n">
        <v>46054</v>
      </c>
      <c r="F1871" s="550" t="n">
        <v>46063</v>
      </c>
      <c r="G1871" t="inlineStr">
        <is>
          <t>Mão de Obra - Benefícios</t>
        </is>
      </c>
      <c r="H1871" t="inlineStr">
        <is>
          <t xml:space="preserve">  -  Assist. Médica</t>
        </is>
      </c>
      <c r="I1871" t="inlineStr">
        <is>
          <t>ASSISTENCIA MEDICA - 02/2026</t>
        </is>
      </c>
      <c r="J1871" t="n">
        <v>-7646.28</v>
      </c>
      <c r="K1871" t="n">
        <v>-7646.28</v>
      </c>
      <c r="O1871" t="inlineStr">
        <is>
          <t>Real</t>
        </is>
      </c>
      <c r="P1871" t="inlineStr">
        <is>
          <t>Pago</t>
        </is>
      </c>
      <c r="Q1871" t="inlineStr">
        <is>
          <t>02/2026</t>
        </is>
      </c>
      <c r="R1871" t="n">
        <v>0</v>
      </c>
    </row>
    <row r="1872">
      <c r="A1872" t="n">
        <v>192771</v>
      </c>
      <c r="B1872" t="inlineStr">
        <is>
          <t>Arcos</t>
        </is>
      </c>
      <c r="C1872" t="inlineStr">
        <is>
          <t>EASY ICE SOLUTION LTDA-ME LOCAÇÃO</t>
        </is>
      </c>
      <c r="D1872" t="inlineStr">
        <is>
          <t>1082</t>
        </is>
      </c>
      <c r="E1872" s="550" t="n">
        <v>46054</v>
      </c>
      <c r="F1872" s="550" t="n">
        <v>46096</v>
      </c>
      <c r="G1872" t="inlineStr">
        <is>
          <t>Locação de Equipamentos</t>
        </is>
      </c>
      <c r="H1872" t="inlineStr">
        <is>
          <t>Locações de Equipamentos - Operacionais</t>
        </is>
      </c>
      <c r="I1872" t="inlineStr">
        <is>
          <t>LOCACAO DE EQUIPAMENTOS - 3 MAQUINAS DE GELO 02/2026</t>
        </is>
      </c>
      <c r="J1872" t="n">
        <v>-4150</v>
      </c>
      <c r="K1872" t="n">
        <v>-4150</v>
      </c>
      <c r="O1872" t="inlineStr">
        <is>
          <t>Real</t>
        </is>
      </c>
      <c r="P1872" t="inlineStr">
        <is>
          <t>Pago</t>
        </is>
      </c>
      <c r="Q1872" t="inlineStr">
        <is>
          <t>02/2026</t>
        </is>
      </c>
      <c r="R1872" t="n">
        <v>0</v>
      </c>
    </row>
    <row r="1873">
      <c r="A1873" t="n">
        <v>193149</v>
      </c>
      <c r="B1873" t="inlineStr">
        <is>
          <t>Arcos</t>
        </is>
      </c>
      <c r="C1873" t="inlineStr">
        <is>
          <t xml:space="preserve">MATEUS SILVEIRA CEZAR </t>
        </is>
      </c>
      <c r="D1873" t="inlineStr">
        <is>
          <t>49</t>
        </is>
      </c>
      <c r="E1873" s="550" t="n">
        <v>46054</v>
      </c>
      <c r="F1873" s="550" t="n">
        <v>46085</v>
      </c>
      <c r="G1873" t="inlineStr">
        <is>
          <t>Marketing</t>
        </is>
      </c>
      <c r="H1873" t="inlineStr">
        <is>
          <t>Produção Gráfica e Material Institucional</t>
        </is>
      </c>
      <c r="I1873" t="inlineStr">
        <is>
          <t>PRODUCAO GRAFICA - CONTRATACAO VIDEOMAKER FIXO - 02/2026</t>
        </is>
      </c>
      <c r="J1873" t="n">
        <v>-1800</v>
      </c>
      <c r="K1873" t="n">
        <v>-1800</v>
      </c>
      <c r="O1873" t="inlineStr">
        <is>
          <t>Real</t>
        </is>
      </c>
      <c r="P1873" t="inlineStr">
        <is>
          <t>Pago</t>
        </is>
      </c>
      <c r="Q1873" t="inlineStr">
        <is>
          <t>02/2026</t>
        </is>
      </c>
      <c r="R1873" t="n">
        <v>0</v>
      </c>
    </row>
    <row r="1874">
      <c r="A1874" t="n">
        <v>193025</v>
      </c>
      <c r="B1874" t="inlineStr">
        <is>
          <t>Arcos</t>
        </is>
      </c>
      <c r="C1874" t="inlineStr">
        <is>
          <t xml:space="preserve">EDIMAR MOURA TARTAGLIONI SERVICOES DE DEDETIZACAO </t>
        </is>
      </c>
      <c r="D1874" t="inlineStr">
        <is>
          <t>671</t>
        </is>
      </c>
      <c r="E1874" s="550" t="n">
        <v>46054</v>
      </c>
      <c r="F1874" s="550" t="n">
        <v>46073</v>
      </c>
      <c r="G1874" t="inlineStr">
        <is>
          <t>Utilidades</t>
        </is>
      </c>
      <c r="H1874" t="inlineStr">
        <is>
          <t>Controle de Pragas</t>
        </is>
      </c>
      <c r="I1874" t="inlineStr">
        <is>
          <t>DEDETIZACAO E CONTROLE DE PRAGAS EXTERNA - 02/2026</t>
        </is>
      </c>
      <c r="J1874" t="n">
        <v>-262</v>
      </c>
      <c r="K1874" t="n">
        <v>-262</v>
      </c>
      <c r="O1874" t="inlineStr">
        <is>
          <t>Real</t>
        </is>
      </c>
      <c r="P1874" t="inlineStr">
        <is>
          <t>Pago</t>
        </is>
      </c>
      <c r="Q1874" t="inlineStr">
        <is>
          <t>02/2026</t>
        </is>
      </c>
      <c r="R1874" t="n">
        <v>0</v>
      </c>
    </row>
    <row r="1875">
      <c r="A1875" t="n">
        <v>193161</v>
      </c>
      <c r="B1875" t="inlineStr">
        <is>
          <t>Arcos</t>
        </is>
      </c>
      <c r="C1875" t="inlineStr">
        <is>
          <t>PAULO CESAR MEDEIROS EYEZANIO</t>
        </is>
      </c>
      <c r="D1875" t="inlineStr">
        <is>
          <t>RP0292026</t>
        </is>
      </c>
      <c r="E1875" s="550" t="n">
        <v>46054</v>
      </c>
      <c r="F1875" s="550" t="n">
        <v>46081</v>
      </c>
      <c r="G1875" t="inlineStr">
        <is>
          <t>Serviços de Terceiros</t>
        </is>
      </c>
      <c r="H1875" t="inlineStr">
        <is>
          <t>Assessoria Jurídica</t>
        </is>
      </c>
      <c r="I1875" t="inlineStr">
        <is>
          <t>HONORARIOS ADVOCATICIOS - 02/2026</t>
        </is>
      </c>
      <c r="J1875" t="n">
        <v>-3200</v>
      </c>
      <c r="K1875" t="n">
        <v>-3200</v>
      </c>
      <c r="O1875" t="inlineStr">
        <is>
          <t>Real</t>
        </is>
      </c>
      <c r="P1875" t="inlineStr">
        <is>
          <t>Pago</t>
        </is>
      </c>
      <c r="Q1875" t="inlineStr">
        <is>
          <t>02/2026</t>
        </is>
      </c>
      <c r="R1875" t="n">
        <v>0</v>
      </c>
    </row>
    <row r="1876">
      <c r="A1876" t="n">
        <v>193205</v>
      </c>
      <c r="B1876" t="inlineStr">
        <is>
          <t>Arcos</t>
        </is>
      </c>
      <c r="C1876" t="inlineStr">
        <is>
          <t>NOWTEC MANUTENÇÃO DE LAVADORAS</t>
        </is>
      </c>
      <c r="D1876" t="inlineStr">
        <is>
          <t>0001-2026/2</t>
        </is>
      </c>
      <c r="E1876" s="550" t="n">
        <v>46054</v>
      </c>
      <c r="F1876" s="550" t="n">
        <v>46076</v>
      </c>
      <c r="G1876" t="inlineStr">
        <is>
          <t>Locação de Equipamentos</t>
        </is>
      </c>
      <c r="H1876" t="inlineStr">
        <is>
          <t>Locações de Equipamentos - Operacionais</t>
        </is>
      </c>
      <c r="I1876" t="inlineStr">
        <is>
          <t>LOCACAO LAVADORA DE LOUCAS - 02/2026</t>
        </is>
      </c>
      <c r="J1876" t="n">
        <v>-660</v>
      </c>
      <c r="K1876" t="n">
        <v>-660</v>
      </c>
      <c r="O1876" t="inlineStr">
        <is>
          <t>Real</t>
        </is>
      </c>
      <c r="P1876" t="inlineStr">
        <is>
          <t>Pago</t>
        </is>
      </c>
      <c r="Q1876" t="inlineStr">
        <is>
          <t>02/2026</t>
        </is>
      </c>
      <c r="R1876" t="n">
        <v>0</v>
      </c>
    </row>
    <row r="1877">
      <c r="A1877" t="n">
        <v>193110</v>
      </c>
      <c r="B1877" t="inlineStr">
        <is>
          <t>Arcos</t>
        </is>
      </c>
      <c r="C1877" t="inlineStr">
        <is>
          <t>HEADCHEF SEGURANCA DOS ALIM E GARANTIA D</t>
        </is>
      </c>
      <c r="D1877" t="inlineStr">
        <is>
          <t>1943</t>
        </is>
      </c>
      <c r="E1877" s="550" t="n">
        <v>46054</v>
      </c>
      <c r="F1877" s="550" t="n">
        <v>46099</v>
      </c>
      <c r="G1877" t="inlineStr">
        <is>
          <t>Serviços de Terceiros</t>
        </is>
      </c>
      <c r="H1877" t="inlineStr">
        <is>
          <t>Assessoria de Alimentos e Bebidas</t>
        </is>
      </c>
      <c r="I1877" t="inlineStr">
        <is>
          <t>PRESTACAO SERVICO NUTRICIONISTA - HONORARIOS + EXTRAS - 02/2026</t>
        </is>
      </c>
      <c r="J1877" t="n">
        <v>-2597.05</v>
      </c>
      <c r="K1877" t="n">
        <v>-2597.05</v>
      </c>
      <c r="O1877" t="inlineStr">
        <is>
          <t>Real</t>
        </is>
      </c>
      <c r="P1877" t="inlineStr">
        <is>
          <t>Pago</t>
        </is>
      </c>
      <c r="Q1877" t="inlineStr">
        <is>
          <t>02/2026</t>
        </is>
      </c>
      <c r="R1877" t="n">
        <v>0</v>
      </c>
    </row>
    <row r="1878">
      <c r="A1878" t="n">
        <v>193037</v>
      </c>
      <c r="B1878" t="inlineStr">
        <is>
          <t>Arcos</t>
        </is>
      </c>
      <c r="C1878" t="inlineStr">
        <is>
          <t xml:space="preserve">EDIMAR MOURA TARTAGLIONI SERVICOES DE DEDETIZACAO </t>
        </is>
      </c>
      <c r="D1878" t="inlineStr">
        <is>
          <t>670</t>
        </is>
      </c>
      <c r="E1878" s="550" t="n">
        <v>46054</v>
      </c>
      <c r="F1878" s="550" t="n">
        <v>46073</v>
      </c>
      <c r="G1878" t="inlineStr">
        <is>
          <t>Utilidades</t>
        </is>
      </c>
      <c r="H1878" t="inlineStr">
        <is>
          <t>Controle de Pragas</t>
        </is>
      </c>
      <c r="I1878" t="inlineStr">
        <is>
          <t>DEDETIZACAO E CONTROLE DE PRAGAS - 02/2026</t>
        </is>
      </c>
      <c r="J1878" t="n">
        <v>-472</v>
      </c>
      <c r="K1878" t="n">
        <v>-472</v>
      </c>
      <c r="O1878" t="inlineStr">
        <is>
          <t>Real</t>
        </is>
      </c>
      <c r="P1878" t="inlineStr">
        <is>
          <t>Pago</t>
        </is>
      </c>
      <c r="Q1878" t="inlineStr">
        <is>
          <t>02/2026</t>
        </is>
      </c>
      <c r="R1878" t="n">
        <v>0</v>
      </c>
    </row>
    <row r="1879">
      <c r="A1879" t="n">
        <v>198571</v>
      </c>
      <c r="B1879" t="inlineStr">
        <is>
          <t>Arcos</t>
        </is>
      </c>
      <c r="C1879" t="inlineStr">
        <is>
          <t>SUSTENIDOS ORGANIZACAO SOCIAL DE CULTURA</t>
        </is>
      </c>
      <c r="D1879" t="inlineStr">
        <is>
          <t>RP0402026</t>
        </is>
      </c>
      <c r="E1879" s="550" t="n">
        <v>46054</v>
      </c>
      <c r="F1879" s="550" t="n">
        <v>46091</v>
      </c>
      <c r="G1879" t="inlineStr">
        <is>
          <t>Custo de Ocupação</t>
        </is>
      </c>
      <c r="H1879" t="inlineStr">
        <is>
          <t>Aluguel de Imoveis</t>
        </is>
      </c>
      <c r="I1879" t="inlineStr">
        <is>
          <t>ALUGUEL DE IMOVEIS - VARIAVEL - 02/2026</t>
        </is>
      </c>
      <c r="J1879" t="n">
        <v>-28694.89</v>
      </c>
      <c r="K1879" t="n">
        <v>-28694.89</v>
      </c>
      <c r="O1879" t="inlineStr">
        <is>
          <t>Real</t>
        </is>
      </c>
      <c r="P1879" t="inlineStr">
        <is>
          <t>Pago</t>
        </is>
      </c>
      <c r="Q1879" t="inlineStr">
        <is>
          <t>02/2026</t>
        </is>
      </c>
      <c r="R1879" t="n">
        <v>0</v>
      </c>
    </row>
    <row r="1880">
      <c r="A1880" t="n">
        <v>193122</v>
      </c>
      <c r="B1880" t="inlineStr">
        <is>
          <t>Arcos</t>
        </is>
      </c>
      <c r="C1880" t="inlineStr">
        <is>
          <t>INVYE CAPITAL LTDA</t>
        </is>
      </c>
      <c r="D1880" t="inlineStr">
        <is>
          <t>3247</t>
        </is>
      </c>
      <c r="E1880" s="550" t="n">
        <v>46054</v>
      </c>
      <c r="F1880" s="550" t="n">
        <v>46078</v>
      </c>
      <c r="G1880" t="inlineStr">
        <is>
          <t>Serviços de Terceiros</t>
        </is>
      </c>
      <c r="H1880" t="inlineStr">
        <is>
          <t>Assessoria em Geral</t>
        </is>
      </c>
      <c r="I1880" t="inlineStr">
        <is>
          <t>ASSESSORIA GERAL - INVENTARIO - 02/2026</t>
        </is>
      </c>
      <c r="J1880" t="n">
        <v>-1234.13</v>
      </c>
      <c r="K1880" t="n">
        <v>-1234.13</v>
      </c>
      <c r="O1880" t="inlineStr">
        <is>
          <t>Real</t>
        </is>
      </c>
      <c r="P1880" t="inlineStr">
        <is>
          <t>Pago</t>
        </is>
      </c>
      <c r="Q1880" t="inlineStr">
        <is>
          <t>02/2026</t>
        </is>
      </c>
      <c r="R1880" t="n">
        <v>0</v>
      </c>
    </row>
    <row r="1881">
      <c r="A1881" t="n">
        <v>193049</v>
      </c>
      <c r="B1881" t="inlineStr">
        <is>
          <t>Arcos</t>
        </is>
      </c>
      <c r="C1881" t="inlineStr">
        <is>
          <t>FABLAB INOVACAO E SOLUCOES</t>
        </is>
      </c>
      <c r="D1881" t="inlineStr">
        <is>
          <t>246</t>
        </is>
      </c>
      <c r="E1881" s="550" t="n">
        <v>46054</v>
      </c>
      <c r="F1881" s="550" t="n">
        <v>46096</v>
      </c>
      <c r="G1881" t="inlineStr">
        <is>
          <t>Informática e TI</t>
        </is>
      </c>
      <c r="H1881" t="inlineStr">
        <is>
          <t>Sistemas Gerais - Financeiros</t>
        </is>
      </c>
      <c r="I1881" t="inlineStr">
        <is>
          <t>SISTEMA BLUE ME - 02/2026</t>
        </is>
      </c>
      <c r="J1881" t="n">
        <v>-459</v>
      </c>
      <c r="K1881" t="n">
        <v>-459</v>
      </c>
      <c r="O1881" t="inlineStr">
        <is>
          <t>Real</t>
        </is>
      </c>
      <c r="P1881" t="inlineStr">
        <is>
          <t>Pago</t>
        </is>
      </c>
      <c r="Q1881" t="inlineStr">
        <is>
          <t>02/2026</t>
        </is>
      </c>
      <c r="R1881" t="n">
        <v>0</v>
      </c>
    </row>
    <row r="1882">
      <c r="A1882" t="n">
        <v>193098</v>
      </c>
      <c r="B1882" t="inlineStr">
        <is>
          <t>Arcos</t>
        </is>
      </c>
      <c r="C1882" t="inlineStr">
        <is>
          <t xml:space="preserve">GOOGLE BRASIL INTERNET LTDA </t>
        </is>
      </c>
      <c r="D1882" t="inlineStr">
        <is>
          <t>RP0332026</t>
        </is>
      </c>
      <c r="E1882" s="550" t="n">
        <v>46054</v>
      </c>
      <c r="F1882" s="550" t="n">
        <v>46077</v>
      </c>
      <c r="G1882" t="inlineStr">
        <is>
          <t>Marketing</t>
        </is>
      </c>
      <c r="H1882" t="inlineStr">
        <is>
          <t>Publicidade e Propaganda</t>
        </is>
      </c>
      <c r="I1882" t="inlineStr">
        <is>
          <t>GOOGLE - 02/2026</t>
        </is>
      </c>
      <c r="J1882" t="n">
        <v>-1000</v>
      </c>
      <c r="K1882" t="n">
        <v>-1000</v>
      </c>
      <c r="O1882" t="inlineStr">
        <is>
          <t>Real</t>
        </is>
      </c>
      <c r="P1882" t="inlineStr">
        <is>
          <t>Pago</t>
        </is>
      </c>
      <c r="Q1882" t="inlineStr">
        <is>
          <t>02/2026</t>
        </is>
      </c>
      <c r="R1882" t="n">
        <v>0</v>
      </c>
    </row>
    <row r="1883">
      <c r="A1883" t="n">
        <v>193134</v>
      </c>
      <c r="B1883" t="inlineStr">
        <is>
          <t>Arcos</t>
        </is>
      </c>
      <c r="C1883" t="inlineStr">
        <is>
          <t>LALAMOVE TECNOLOGIA (BRASIL) LTDA</t>
        </is>
      </c>
      <c r="D1883" t="inlineStr">
        <is>
          <t>RP0412026</t>
        </is>
      </c>
      <c r="E1883" s="550" t="n">
        <v>46054</v>
      </c>
      <c r="F1883" s="550" t="n">
        <v>46101</v>
      </c>
      <c r="G1883" t="inlineStr">
        <is>
          <t>Despesas com Transporte / Hospedagem</t>
        </is>
      </c>
      <c r="H1883" t="inlineStr">
        <is>
          <t>Fretes e Carretos</t>
        </is>
      </c>
      <c r="I1883" t="inlineStr">
        <is>
          <t>LALAMOVE - 02/2026</t>
        </is>
      </c>
      <c r="J1883" t="n">
        <v>-178.89</v>
      </c>
      <c r="K1883" t="n">
        <v>-178.89</v>
      </c>
      <c r="O1883" t="inlineStr">
        <is>
          <t>Real</t>
        </is>
      </c>
      <c r="P1883" t="inlineStr">
        <is>
          <t>Pago</t>
        </is>
      </c>
      <c r="Q1883" t="inlineStr">
        <is>
          <t>02/2026</t>
        </is>
      </c>
      <c r="R1883" t="n">
        <v>0</v>
      </c>
    </row>
    <row r="1884">
      <c r="A1884" t="n">
        <v>193061</v>
      </c>
      <c r="B1884" t="inlineStr">
        <is>
          <t>Arcos</t>
        </is>
      </c>
      <c r="C1884" t="inlineStr">
        <is>
          <t>FABRICA DE BARES SERVICOS LTDA FB</t>
        </is>
      </c>
      <c r="D1884" t="inlineStr">
        <is>
          <t>10</t>
        </is>
      </c>
      <c r="E1884" s="550" t="n">
        <v>46054</v>
      </c>
      <c r="F1884" s="550" t="n">
        <v>46101</v>
      </c>
      <c r="G1884" t="inlineStr">
        <is>
          <t>Mão de Obra - Benefícios</t>
        </is>
      </c>
      <c r="H1884" t="inlineStr">
        <is>
          <t xml:space="preserve">  -  Alimentação Funcionário</t>
        </is>
      </c>
      <c r="I1884" t="inlineStr">
        <is>
          <t>ALIMENTACAO DE FUNCIONARIO - CARTAO BLACK - 02/2026</t>
        </is>
      </c>
      <c r="J1884" t="n">
        <v>-5919.21</v>
      </c>
      <c r="K1884" t="n">
        <v>-5919.21</v>
      </c>
      <c r="O1884" t="inlineStr">
        <is>
          <t>Real</t>
        </is>
      </c>
      <c r="P1884" t="inlineStr">
        <is>
          <t>Pago</t>
        </is>
      </c>
      <c r="Q1884" t="inlineStr">
        <is>
          <t>02/2026</t>
        </is>
      </c>
      <c r="R1884" t="n">
        <v>0</v>
      </c>
    </row>
    <row r="1885">
      <c r="A1885" t="n">
        <v>205840</v>
      </c>
      <c r="B1885" t="inlineStr">
        <is>
          <t>Arcos</t>
        </is>
      </c>
      <c r="C1885" t="inlineStr">
        <is>
          <t>ALELO INSTITUICAO DE PAGAMENTO SA</t>
        </is>
      </c>
      <c r="E1885" s="550" t="n">
        <v>46053</v>
      </c>
      <c r="F1885" s="550" t="n">
        <v>46053</v>
      </c>
      <c r="G1885" t="inlineStr">
        <is>
          <t>Deduções sobre Venda</t>
        </is>
      </c>
      <c r="H1885" t="inlineStr">
        <is>
          <t>Meios de pagamento</t>
        </is>
      </c>
      <c r="I1885" t="inlineStr">
        <is>
          <t xml:space="preserve">  ALELO - 01/2026</t>
        </is>
      </c>
      <c r="J1885" t="n">
        <v>-98.04000000000001</v>
      </c>
      <c r="K1885" t="n">
        <v>0</v>
      </c>
      <c r="O1885" t="inlineStr">
        <is>
          <t>Real</t>
        </is>
      </c>
      <c r="P1885" t="inlineStr">
        <is>
          <t>Pago</t>
        </is>
      </c>
      <c r="Q1885" t="inlineStr">
        <is>
          <t>01/2026</t>
        </is>
      </c>
      <c r="R1885" t="n">
        <v>0</v>
      </c>
    </row>
    <row r="1886">
      <c r="A1886" t="n">
        <v>203208</v>
      </c>
      <c r="B1886" t="inlineStr">
        <is>
          <t>Arcos</t>
        </is>
      </c>
      <c r="C1886" t="inlineStr">
        <is>
          <t>CEM ENGENHARIA DA MANUTENCAO LTDA</t>
        </is>
      </c>
      <c r="D1886" t="inlineStr">
        <is>
          <t>2836</t>
        </is>
      </c>
      <c r="E1886" s="550" t="n">
        <v>46053</v>
      </c>
      <c r="F1886" s="550" t="n">
        <v>46065</v>
      </c>
      <c r="G1886" t="inlineStr">
        <is>
          <t>Manutenção</t>
        </is>
      </c>
      <c r="H1886" t="inlineStr">
        <is>
          <t>Material de Manutenção</t>
        </is>
      </c>
      <c r="I1886" t="inlineStr">
        <is>
          <t>MANGUEIRA DE METAL - 12/2025</t>
        </is>
      </c>
      <c r="J1886" t="n">
        <v>-430</v>
      </c>
      <c r="K1886" t="n">
        <v>-430</v>
      </c>
      <c r="O1886" t="inlineStr">
        <is>
          <t>Real</t>
        </is>
      </c>
      <c r="P1886" t="inlineStr">
        <is>
          <t>Pago</t>
        </is>
      </c>
      <c r="Q1886" t="inlineStr">
        <is>
          <t>01/2026</t>
        </is>
      </c>
      <c r="R1886" t="n">
        <v>0</v>
      </c>
    </row>
    <row r="1887">
      <c r="A1887" t="n">
        <v>205842</v>
      </c>
      <c r="B1887" t="inlineStr">
        <is>
          <t>Arcos</t>
        </is>
      </c>
      <c r="C1887" t="inlineStr">
        <is>
          <t>TICKET</t>
        </is>
      </c>
      <c r="E1887" s="550" t="n">
        <v>46053</v>
      </c>
      <c r="F1887" s="550" t="n">
        <v>46053</v>
      </c>
      <c r="G1887" t="inlineStr">
        <is>
          <t>Deduções sobre Venda</t>
        </is>
      </c>
      <c r="H1887" t="inlineStr">
        <is>
          <t>Meios de pagamento</t>
        </is>
      </c>
      <c r="I1887" t="inlineStr">
        <is>
          <t xml:space="preserve">  TICKET - 01/2026</t>
        </is>
      </c>
      <c r="J1887" t="n">
        <v>-274.84</v>
      </c>
      <c r="K1887" t="n">
        <v>0</v>
      </c>
      <c r="O1887" t="inlineStr">
        <is>
          <t>Real</t>
        </is>
      </c>
      <c r="P1887" t="inlineStr">
        <is>
          <t>Pago</t>
        </is>
      </c>
      <c r="Q1887" t="inlineStr">
        <is>
          <t>01/2026</t>
        </is>
      </c>
      <c r="R1887" t="n">
        <v>0</v>
      </c>
    </row>
    <row r="1888">
      <c r="A1888" t="n">
        <v>203211</v>
      </c>
      <c r="B1888" t="inlineStr">
        <is>
          <t>Arcos</t>
        </is>
      </c>
      <c r="C1888" t="inlineStr">
        <is>
          <t>CEM ENGENHARIA DA MANUTENCAO LTDA</t>
        </is>
      </c>
      <c r="D1888" t="inlineStr">
        <is>
          <t>2809</t>
        </is>
      </c>
      <c r="E1888" s="550" t="n">
        <v>46053</v>
      </c>
      <c r="F1888" s="550" t="n">
        <v>46065</v>
      </c>
      <c r="G1888" t="inlineStr">
        <is>
          <t>Manutenção</t>
        </is>
      </c>
      <c r="H1888" t="inlineStr">
        <is>
          <t>Material de Manutenção</t>
        </is>
      </c>
      <c r="I1888" t="inlineStr">
        <is>
          <t>GAS ACETILENO - 12/2025</t>
        </is>
      </c>
      <c r="J1888" t="n">
        <v>-982.09</v>
      </c>
      <c r="K1888" t="n">
        <v>-982.09</v>
      </c>
      <c r="O1888" t="inlineStr">
        <is>
          <t>Real</t>
        </is>
      </c>
      <c r="P1888" t="inlineStr">
        <is>
          <t>Pago</t>
        </is>
      </c>
      <c r="Q1888" t="inlineStr">
        <is>
          <t>01/2026</t>
        </is>
      </c>
      <c r="R1888" t="n">
        <v>0</v>
      </c>
    </row>
    <row r="1889">
      <c r="A1889" t="n">
        <v>205839</v>
      </c>
      <c r="B1889" t="inlineStr">
        <is>
          <t>Arcos</t>
        </is>
      </c>
      <c r="C1889" t="inlineStr">
        <is>
          <t>SODEXO</t>
        </is>
      </c>
      <c r="E1889" s="550" t="n">
        <v>46053</v>
      </c>
      <c r="F1889" s="550" t="n">
        <v>46053</v>
      </c>
      <c r="G1889" t="inlineStr">
        <is>
          <t>Deduções sobre Venda</t>
        </is>
      </c>
      <c r="H1889" t="inlineStr">
        <is>
          <t>Meios de pagamento</t>
        </is>
      </c>
      <c r="I1889" t="inlineStr">
        <is>
          <t xml:space="preserve">  SODEXO - 01/2026</t>
        </is>
      </c>
      <c r="J1889" t="n">
        <v>-309</v>
      </c>
      <c r="K1889" t="n">
        <v>0</v>
      </c>
      <c r="O1889" t="inlineStr">
        <is>
          <t>Real</t>
        </is>
      </c>
      <c r="P1889" t="inlineStr">
        <is>
          <t>Pago</t>
        </is>
      </c>
      <c r="Q1889" t="inlineStr">
        <is>
          <t>01/2026</t>
        </is>
      </c>
      <c r="R1889" t="n">
        <v>0</v>
      </c>
    </row>
    <row r="1890">
      <c r="A1890" t="n">
        <v>203218</v>
      </c>
      <c r="B1890" t="inlineStr">
        <is>
          <t>Arcos</t>
        </is>
      </c>
      <c r="C1890" t="inlineStr">
        <is>
          <t>D FILIPA - LOCACAO DE MAT. FESTAS E EVEN</t>
        </is>
      </c>
      <c r="D1890" t="inlineStr">
        <is>
          <t>37090</t>
        </is>
      </c>
      <c r="E1890" s="550" t="n">
        <v>46053</v>
      </c>
      <c r="F1890" s="550" t="n">
        <v>46066</v>
      </c>
      <c r="G1890" t="inlineStr">
        <is>
          <t>Custos de Eventos</t>
        </is>
      </c>
      <c r="H1890" t="inlineStr">
        <is>
          <t>Locação de Utensílios - Eventos</t>
        </is>
      </c>
      <c r="I1890" t="inlineStr">
        <is>
          <t>LOCACAO DE UTENSILIOS - 01/2026</t>
        </is>
      </c>
      <c r="J1890" t="n">
        <v>-2689.85</v>
      </c>
      <c r="K1890" t="n">
        <v>-2689.85</v>
      </c>
      <c r="O1890" t="inlineStr">
        <is>
          <t>Real</t>
        </is>
      </c>
      <c r="P1890" t="inlineStr">
        <is>
          <t>Pago</t>
        </is>
      </c>
      <c r="Q1890" t="inlineStr">
        <is>
          <t>01/2026</t>
        </is>
      </c>
      <c r="R1890" t="n">
        <v>0</v>
      </c>
    </row>
    <row r="1891">
      <c r="A1891" t="n">
        <v>203222</v>
      </c>
      <c r="B1891" t="inlineStr">
        <is>
          <t>Arcos</t>
        </is>
      </c>
      <c r="C1891" t="inlineStr">
        <is>
          <t>MATHEUS ANTONIO FERNANDES 45870162840</t>
        </is>
      </c>
      <c r="D1891" t="inlineStr">
        <is>
          <t>38</t>
        </is>
      </c>
      <c r="E1891" s="550" t="n">
        <v>46053</v>
      </c>
      <c r="F1891" s="550" t="n">
        <v>46062</v>
      </c>
      <c r="G1891" t="inlineStr">
        <is>
          <t>Custos Artístico Geral</t>
        </is>
      </c>
      <c r="H1891" t="inlineStr">
        <is>
          <t>Cachê de Músicos e Artistas</t>
        </is>
      </c>
      <c r="I1891" t="inlineStr">
        <is>
          <t>CACHE MUSICOS E ARTISTAS DIA 23,24,30,31/01 - 01/2026</t>
        </is>
      </c>
      <c r="J1891" t="n">
        <v>-5400</v>
      </c>
      <c r="K1891" t="n">
        <v>-5400</v>
      </c>
      <c r="O1891" t="inlineStr">
        <is>
          <t>Real</t>
        </is>
      </c>
      <c r="P1891" t="inlineStr">
        <is>
          <t>Pago</t>
        </is>
      </c>
      <c r="Q1891" t="inlineStr">
        <is>
          <t>01/2026</t>
        </is>
      </c>
      <c r="R1891" t="n">
        <v>0</v>
      </c>
    </row>
    <row r="1892">
      <c r="A1892" t="n">
        <v>204874</v>
      </c>
      <c r="B1892" t="inlineStr">
        <is>
          <t>Arcos</t>
        </is>
      </c>
      <c r="C1892" t="inlineStr">
        <is>
          <t>PRESHH ALUGUEL DE MAQUINAS LTDA</t>
        </is>
      </c>
      <c r="D1892" t="inlineStr">
        <is>
          <t>T-38422</t>
        </is>
      </c>
      <c r="E1892" s="550" t="n">
        <v>46053</v>
      </c>
      <c r="F1892" s="550" t="n">
        <v>46071</v>
      </c>
      <c r="G1892" t="inlineStr">
        <is>
          <t>Utilidades</t>
        </is>
      </c>
      <c r="H1892" t="inlineStr">
        <is>
          <t>Material de Consumo - Gelo/ Gas CO2/ Carvao /Velas</t>
        </is>
      </c>
      <c r="I1892" t="inlineStr">
        <is>
          <t>REPOSICAO DE GAS - 1 CILINDRO - 01/2026</t>
        </is>
      </c>
      <c r="J1892" t="n">
        <v>-198</v>
      </c>
      <c r="K1892" t="n">
        <v>-198</v>
      </c>
      <c r="O1892" t="inlineStr">
        <is>
          <t>Real</t>
        </is>
      </c>
      <c r="P1892" t="inlineStr">
        <is>
          <t>Pago</t>
        </is>
      </c>
      <c r="Q1892" t="inlineStr">
        <is>
          <t>01/2026</t>
        </is>
      </c>
      <c r="R1892" t="n">
        <v>0</v>
      </c>
    </row>
    <row r="1893">
      <c r="A1893" t="n">
        <v>203515</v>
      </c>
      <c r="B1893" t="inlineStr">
        <is>
          <t>Arcos</t>
        </is>
      </c>
      <c r="C1893" t="inlineStr">
        <is>
          <t>FELIPE FERREIRA FRANCA 36496185832</t>
        </is>
      </c>
      <c r="D1893" t="inlineStr">
        <is>
          <t>RP0222026</t>
        </is>
      </c>
      <c r="E1893" s="550" t="n">
        <v>46053</v>
      </c>
      <c r="F1893" s="550" t="n">
        <v>46063</v>
      </c>
      <c r="G1893" t="inlineStr">
        <is>
          <t>Custos de Eventos</t>
        </is>
      </c>
      <c r="H1893" t="inlineStr">
        <is>
          <t>Locação de Utensílios - Eventos</t>
        </is>
      </c>
      <c r="I1893" t="inlineStr">
        <is>
          <t>REEMBOLSO - LOCACAO UTENCILIOS - 01/2026</t>
        </is>
      </c>
      <c r="J1893" t="n">
        <v>-250</v>
      </c>
      <c r="K1893" t="n">
        <v>-250</v>
      </c>
      <c r="M1893" t="inlineStr">
        <is>
          <t>LIDER DE SQUAD</t>
        </is>
      </c>
      <c r="N1893" t="inlineStr">
        <is>
          <t xml:space="preserve">  - Squad</t>
        </is>
      </c>
      <c r="O1893" t="inlineStr">
        <is>
          <t>Real</t>
        </is>
      </c>
      <c r="P1893" t="inlineStr">
        <is>
          <t>Pago</t>
        </is>
      </c>
      <c r="Q1893" t="inlineStr">
        <is>
          <t>01/2026</t>
        </is>
      </c>
      <c r="R1893" t="n">
        <v>0</v>
      </c>
    </row>
    <row r="1894">
      <c r="A1894" t="n">
        <v>203488</v>
      </c>
      <c r="B1894" t="inlineStr">
        <is>
          <t>Arcos</t>
        </is>
      </c>
      <c r="C1894" t="inlineStr">
        <is>
          <t>FELIPE FERREIRA FRANCA 36496185832</t>
        </is>
      </c>
      <c r="D1894" t="inlineStr">
        <is>
          <t>RP0222026</t>
        </is>
      </c>
      <c r="E1894" s="550" t="n">
        <v>46053</v>
      </c>
      <c r="F1894" s="550" t="n">
        <v>46063</v>
      </c>
      <c r="G1894" t="inlineStr">
        <is>
          <t>Despesas com Transporte / Hospedagem</t>
        </is>
      </c>
      <c r="H1894" t="inlineStr">
        <is>
          <t>Conduções/Taxi/Uber</t>
        </is>
      </c>
      <c r="I1894" t="inlineStr">
        <is>
          <t xml:space="preserve"> REEMBOLSO - UBER - 01/2026</t>
        </is>
      </c>
      <c r="J1894" t="n">
        <v>-133.65</v>
      </c>
      <c r="K1894" t="n">
        <v>-133.63</v>
      </c>
      <c r="M1894" t="inlineStr">
        <is>
          <t>LIDER DE SQUAD</t>
        </is>
      </c>
      <c r="N1894" t="inlineStr">
        <is>
          <t xml:space="preserve">  - Squad</t>
        </is>
      </c>
      <c r="O1894" t="inlineStr">
        <is>
          <t>Real</t>
        </is>
      </c>
      <c r="P1894" t="inlineStr">
        <is>
          <t>Pago</t>
        </is>
      </c>
      <c r="Q1894" t="inlineStr">
        <is>
          <t>01/2026</t>
        </is>
      </c>
      <c r="R1894" t="n">
        <v>0</v>
      </c>
    </row>
    <row r="1895">
      <c r="A1895" t="n">
        <v>203487</v>
      </c>
      <c r="B1895" t="inlineStr">
        <is>
          <t>Arcos</t>
        </is>
      </c>
      <c r="C1895" t="inlineStr">
        <is>
          <t>FELIPE FERREIRA FRANCA 36496185832</t>
        </is>
      </c>
      <c r="D1895" t="inlineStr">
        <is>
          <t>RP0222026</t>
        </is>
      </c>
      <c r="E1895" s="550" t="n">
        <v>46053</v>
      </c>
      <c r="F1895" s="550" t="n">
        <v>46063</v>
      </c>
      <c r="G1895" t="inlineStr">
        <is>
          <t>Utilidades</t>
        </is>
      </c>
      <c r="H1895" t="inlineStr">
        <is>
          <t>Material de Escritorio</t>
        </is>
      </c>
      <c r="I1895" t="inlineStr">
        <is>
          <t>REEMBOLSO - FONE DE OUVIDO RADIOS - 01/2026</t>
        </is>
      </c>
      <c r="J1895" t="n">
        <v>-314</v>
      </c>
      <c r="K1895" t="n">
        <v>-314</v>
      </c>
      <c r="M1895" t="inlineStr">
        <is>
          <t>LIDER DE SQUAD</t>
        </is>
      </c>
      <c r="N1895" t="inlineStr">
        <is>
          <t xml:space="preserve">  - Squad</t>
        </is>
      </c>
      <c r="O1895" t="inlineStr">
        <is>
          <t>Real</t>
        </is>
      </c>
      <c r="P1895" t="inlineStr">
        <is>
          <t>Pago</t>
        </is>
      </c>
      <c r="Q1895" t="inlineStr">
        <is>
          <t>01/2026</t>
        </is>
      </c>
      <c r="R1895" t="n">
        <v>0</v>
      </c>
    </row>
    <row r="1896">
      <c r="A1896" t="n">
        <v>207537</v>
      </c>
      <c r="B1896" t="inlineStr">
        <is>
          <t>Arcos</t>
        </is>
      </c>
      <c r="C1896" t="inlineStr">
        <is>
          <t>ZIGPAY LTDAS -ME</t>
        </is>
      </c>
      <c r="E1896" s="550" t="n">
        <v>46053</v>
      </c>
      <c r="F1896" s="550" t="n">
        <v>46055</v>
      </c>
      <c r="G1896" t="inlineStr">
        <is>
          <t>Informática e TI</t>
        </is>
      </c>
      <c r="H1896" t="inlineStr">
        <is>
          <t>Sistemas Gerais - Operacionais</t>
        </is>
      </c>
      <c r="I1896" t="inlineStr">
        <is>
          <t>Rebate de taxa referente ao mês 1</t>
        </is>
      </c>
      <c r="J1896" t="n">
        <v>109.25</v>
      </c>
      <c r="K1896" t="n">
        <v>109.25</v>
      </c>
      <c r="O1896" t="inlineStr">
        <is>
          <t>Real</t>
        </is>
      </c>
      <c r="P1896" t="inlineStr">
        <is>
          <t>Pago</t>
        </is>
      </c>
      <c r="Q1896" t="inlineStr">
        <is>
          <t>01/2026</t>
        </is>
      </c>
      <c r="R1896" t="n">
        <v>0</v>
      </c>
    </row>
    <row r="1897">
      <c r="A1897" t="n">
        <v>205311</v>
      </c>
      <c r="B1897" t="inlineStr">
        <is>
          <t>Arcos</t>
        </is>
      </c>
      <c r="C1897" t="inlineStr">
        <is>
          <t>JOÃO PAULO DA SILVA MARCOLINO</t>
        </is>
      </c>
      <c r="E1897" s="550" t="n">
        <v>46052</v>
      </c>
      <c r="F1897" s="550" t="n">
        <v>46059</v>
      </c>
      <c r="G1897" t="inlineStr">
        <is>
          <t>Mão de Obra - Salários</t>
        </is>
      </c>
      <c r="H1897" t="inlineStr">
        <is>
          <t>MDO CLT - Salário</t>
        </is>
      </c>
      <c r="J1897" t="n">
        <v>-2554.04</v>
      </c>
      <c r="K1897" t="n">
        <v>-2554.04</v>
      </c>
      <c r="O1897" t="inlineStr">
        <is>
          <t>Real</t>
        </is>
      </c>
      <c r="P1897" t="inlineStr">
        <is>
          <t>Pago</t>
        </is>
      </c>
      <c r="Q1897" t="inlineStr">
        <is>
          <t>01/2026</t>
        </is>
      </c>
      <c r="R1897" t="n">
        <v>0</v>
      </c>
    </row>
    <row r="1898">
      <c r="A1898" t="n">
        <v>210392</v>
      </c>
      <c r="B1898" t="inlineStr">
        <is>
          <t>Arcos</t>
        </is>
      </c>
      <c r="C1898" t="inlineStr">
        <is>
          <t>PIS</t>
        </is>
      </c>
      <c r="D1898" t="inlineStr">
        <is>
          <t>JAN2026</t>
        </is>
      </c>
      <c r="E1898" s="550" t="n">
        <v>46052</v>
      </c>
      <c r="F1898" s="550" t="n">
        <v>46078</v>
      </c>
      <c r="G1898" t="inlineStr">
        <is>
          <t>Impostos sobre Venda</t>
        </is>
      </c>
      <c r="H1898" t="inlineStr">
        <is>
          <t>PIS / COFINS</t>
        </is>
      </c>
      <c r="I1898" t="inlineStr">
        <is>
          <t>02 PIS - FATURAMENTO - PJ EM GERAL
PA:01/2026 Vencimento:25/02/2026</t>
        </is>
      </c>
      <c r="J1898" t="n">
        <v>-3050.6</v>
      </c>
      <c r="K1898" t="n">
        <v>-3050.6</v>
      </c>
      <c r="O1898" t="inlineStr">
        <is>
          <t>Real</t>
        </is>
      </c>
      <c r="P1898" t="inlineStr">
        <is>
          <t>Pago</t>
        </is>
      </c>
      <c r="Q1898" t="inlineStr">
        <is>
          <t>01/2026</t>
        </is>
      </c>
      <c r="R1898" t="n">
        <v>0</v>
      </c>
    </row>
    <row r="1899">
      <c r="A1899" t="n">
        <v>205306</v>
      </c>
      <c r="B1899" t="inlineStr">
        <is>
          <t>Arcos</t>
        </is>
      </c>
      <c r="C1899" t="inlineStr">
        <is>
          <t>GUILHERME GAK BARBOSA</t>
        </is>
      </c>
      <c r="E1899" s="550" t="n">
        <v>46052</v>
      </c>
      <c r="F1899" s="550" t="n">
        <v>46059</v>
      </c>
      <c r="G1899" t="inlineStr">
        <is>
          <t>Mão de Obra - Salários</t>
        </is>
      </c>
      <c r="H1899" t="inlineStr">
        <is>
          <t>MDO CLT - Salário</t>
        </is>
      </c>
      <c r="J1899" t="n">
        <v>-3290.46</v>
      </c>
      <c r="K1899" t="n">
        <v>-3290.46</v>
      </c>
      <c r="O1899" t="inlineStr">
        <is>
          <t>Real</t>
        </is>
      </c>
      <c r="P1899" t="inlineStr">
        <is>
          <t>Pago</t>
        </is>
      </c>
      <c r="Q1899" t="inlineStr">
        <is>
          <t>01/2026</t>
        </is>
      </c>
      <c r="R1899" t="n">
        <v>0</v>
      </c>
    </row>
    <row r="1900">
      <c r="A1900" t="n">
        <v>205307</v>
      </c>
      <c r="B1900" t="inlineStr">
        <is>
          <t>Arcos</t>
        </is>
      </c>
      <c r="C1900" t="inlineStr">
        <is>
          <t>GUILHERME RICHARD SANTOS DE OLIVEIRA</t>
        </is>
      </c>
      <c r="E1900" s="550" t="n">
        <v>46052</v>
      </c>
      <c r="F1900" s="550" t="n">
        <v>46059</v>
      </c>
      <c r="G1900" t="inlineStr">
        <is>
          <t>Mão de Obra - Salários</t>
        </is>
      </c>
      <c r="H1900" t="inlineStr">
        <is>
          <t>MDO CLT - Salário</t>
        </is>
      </c>
      <c r="J1900" t="n">
        <v>-470.16</v>
      </c>
      <c r="K1900" t="n">
        <v>-470.16</v>
      </c>
      <c r="O1900" t="inlineStr">
        <is>
          <t>Real</t>
        </is>
      </c>
      <c r="P1900" t="inlineStr">
        <is>
          <t>Pago</t>
        </is>
      </c>
      <c r="Q1900" t="inlineStr">
        <is>
          <t>01/2026</t>
        </is>
      </c>
      <c r="R1900" t="n">
        <v>0</v>
      </c>
    </row>
    <row r="1901">
      <c r="A1901" t="n">
        <v>205305</v>
      </c>
      <c r="B1901" t="inlineStr">
        <is>
          <t>Arcos</t>
        </is>
      </c>
      <c r="C1901" t="inlineStr">
        <is>
          <t>FAB CANNE</t>
        </is>
      </c>
      <c r="E1901" s="550" t="n">
        <v>46052</v>
      </c>
      <c r="F1901" s="550" t="n">
        <v>46059</v>
      </c>
      <c r="G1901" t="inlineStr">
        <is>
          <t>Mão de Obra - Salários</t>
        </is>
      </c>
      <c r="H1901" t="inlineStr">
        <is>
          <t>MDO CLT - Salário</t>
        </is>
      </c>
      <c r="J1901" t="n">
        <v>-2457.2</v>
      </c>
      <c r="K1901" t="n">
        <v>-2457.2</v>
      </c>
      <c r="O1901" t="inlineStr">
        <is>
          <t>Real</t>
        </is>
      </c>
      <c r="P1901" t="inlineStr">
        <is>
          <t>Pago</t>
        </is>
      </c>
      <c r="Q1901" t="inlineStr">
        <is>
          <t>01/2026</t>
        </is>
      </c>
      <c r="R1901" t="n">
        <v>0</v>
      </c>
    </row>
    <row r="1902">
      <c r="A1902" t="n">
        <v>205304</v>
      </c>
      <c r="B1902" t="inlineStr">
        <is>
          <t>Arcos</t>
        </is>
      </c>
      <c r="C1902" t="inlineStr">
        <is>
          <t>DAIANE ALVES DA SILVA LIMA</t>
        </is>
      </c>
      <c r="E1902" s="550" t="n">
        <v>46052</v>
      </c>
      <c r="F1902" s="550" t="n">
        <v>46059</v>
      </c>
      <c r="G1902" t="inlineStr">
        <is>
          <t>Mão de Obra - Salários</t>
        </is>
      </c>
      <c r="H1902" t="inlineStr">
        <is>
          <t>MDO CLT - Salário</t>
        </is>
      </c>
      <c r="J1902" t="n">
        <v>-1020.24</v>
      </c>
      <c r="K1902" t="n">
        <v>-1020.24</v>
      </c>
      <c r="O1902" t="inlineStr">
        <is>
          <t>Real</t>
        </is>
      </c>
      <c r="P1902" t="inlineStr">
        <is>
          <t>Pago</t>
        </is>
      </c>
      <c r="Q1902" t="inlineStr">
        <is>
          <t>01/2026</t>
        </is>
      </c>
      <c r="R1902" t="n">
        <v>0</v>
      </c>
    </row>
    <row r="1903">
      <c r="A1903" t="n">
        <v>205310</v>
      </c>
      <c r="B1903" t="inlineStr">
        <is>
          <t>Arcos</t>
        </is>
      </c>
      <c r="C1903" t="inlineStr">
        <is>
          <t>JESSICA ALVES GONCALVES</t>
        </is>
      </c>
      <c r="E1903" s="550" t="n">
        <v>46052</v>
      </c>
      <c r="F1903" s="550" t="n">
        <v>46059</v>
      </c>
      <c r="G1903" t="inlineStr">
        <is>
          <t>Mão de Obra - Salários</t>
        </is>
      </c>
      <c r="H1903" t="inlineStr">
        <is>
          <t>MDO CLT - Salário</t>
        </is>
      </c>
      <c r="J1903" t="n">
        <v>-1886.24</v>
      </c>
      <c r="K1903" t="n">
        <v>-1886.24</v>
      </c>
      <c r="O1903" t="inlineStr">
        <is>
          <t>Real</t>
        </is>
      </c>
      <c r="P1903" t="inlineStr">
        <is>
          <t>Pago</t>
        </is>
      </c>
      <c r="Q1903" t="inlineStr">
        <is>
          <t>01/2026</t>
        </is>
      </c>
      <c r="R1903" t="n">
        <v>0</v>
      </c>
    </row>
    <row r="1904">
      <c r="A1904" t="n">
        <v>205318</v>
      </c>
      <c r="B1904" t="inlineStr">
        <is>
          <t>Arcos</t>
        </is>
      </c>
      <c r="C1904" t="inlineStr">
        <is>
          <t>SHEILA ALVES DA SILVA</t>
        </is>
      </c>
      <c r="E1904" s="550" t="n">
        <v>46052</v>
      </c>
      <c r="F1904" s="550" t="n">
        <v>46059</v>
      </c>
      <c r="G1904" t="inlineStr">
        <is>
          <t>Mão de Obra - Salários</t>
        </is>
      </c>
      <c r="H1904" t="inlineStr">
        <is>
          <t>MDO CLT - Salário</t>
        </is>
      </c>
      <c r="J1904" t="n">
        <v>-2308.45</v>
      </c>
      <c r="K1904" t="n">
        <v>-2308.45</v>
      </c>
      <c r="O1904" t="inlineStr">
        <is>
          <t>Real</t>
        </is>
      </c>
      <c r="P1904" t="inlineStr">
        <is>
          <t>Pago</t>
        </is>
      </c>
      <c r="Q1904" t="inlineStr">
        <is>
          <t>01/2026</t>
        </is>
      </c>
      <c r="R1904" t="n">
        <v>0</v>
      </c>
    </row>
    <row r="1905">
      <c r="A1905" t="n">
        <v>205309</v>
      </c>
      <c r="B1905" t="inlineStr">
        <is>
          <t>Arcos</t>
        </is>
      </c>
      <c r="C1905" t="inlineStr">
        <is>
          <t>JACIARA DOS ANJOS BORGES</t>
        </is>
      </c>
      <c r="E1905" s="550" t="n">
        <v>46052</v>
      </c>
      <c r="F1905" s="550" t="n">
        <v>46059</v>
      </c>
      <c r="G1905" t="inlineStr">
        <is>
          <t>Mão de Obra - Salários</t>
        </is>
      </c>
      <c r="H1905" t="inlineStr">
        <is>
          <t>MDO CLT - Salário</t>
        </is>
      </c>
      <c r="J1905" t="n">
        <v>-990.9</v>
      </c>
      <c r="K1905" t="n">
        <v>-990.9</v>
      </c>
      <c r="O1905" t="inlineStr">
        <is>
          <t>Real</t>
        </is>
      </c>
      <c r="P1905" t="inlineStr">
        <is>
          <t>Pago</t>
        </is>
      </c>
      <c r="Q1905" t="inlineStr">
        <is>
          <t>01/2026</t>
        </is>
      </c>
      <c r="R1905" t="n">
        <v>0</v>
      </c>
    </row>
    <row r="1906">
      <c r="A1906" t="n">
        <v>205303</v>
      </c>
      <c r="B1906" t="inlineStr">
        <is>
          <t>Arcos</t>
        </is>
      </c>
      <c r="C1906" t="inlineStr">
        <is>
          <t>BIANCA KIMBERLY DE ALMEIDA COSMO</t>
        </is>
      </c>
      <c r="E1906" s="550" t="n">
        <v>46052</v>
      </c>
      <c r="F1906" s="550" t="n">
        <v>46059</v>
      </c>
      <c r="G1906" t="inlineStr">
        <is>
          <t>Mão de Obra - Salários</t>
        </is>
      </c>
      <c r="H1906" t="inlineStr">
        <is>
          <t>MDO CLT - Salário</t>
        </is>
      </c>
      <c r="J1906" t="n">
        <v>-2178.81</v>
      </c>
      <c r="K1906" t="n">
        <v>-2178.81</v>
      </c>
      <c r="O1906" t="inlineStr">
        <is>
          <t>Real</t>
        </is>
      </c>
      <c r="P1906" t="inlineStr">
        <is>
          <t>Pago</t>
        </is>
      </c>
      <c r="Q1906" t="inlineStr">
        <is>
          <t>01/2026</t>
        </is>
      </c>
      <c r="R1906" t="n">
        <v>0</v>
      </c>
    </row>
    <row r="1907">
      <c r="A1907" t="n">
        <v>205302</v>
      </c>
      <c r="B1907" t="inlineStr">
        <is>
          <t>Arcos</t>
        </is>
      </c>
      <c r="C1907" t="inlineStr">
        <is>
          <t>BEATRIZ PACIANI MENDES</t>
        </is>
      </c>
      <c r="E1907" s="550" t="n">
        <v>46052</v>
      </c>
      <c r="F1907" s="550" t="n">
        <v>46059</v>
      </c>
      <c r="G1907" t="inlineStr">
        <is>
          <t>Mão de Obra - Salários</t>
        </is>
      </c>
      <c r="H1907" t="inlineStr">
        <is>
          <t>MDO CLT - Salário</t>
        </is>
      </c>
      <c r="J1907" t="n">
        <v>-2351.22</v>
      </c>
      <c r="K1907" t="n">
        <v>-2351.22</v>
      </c>
      <c r="O1907" t="inlineStr">
        <is>
          <t>Real</t>
        </is>
      </c>
      <c r="P1907" t="inlineStr">
        <is>
          <t>Pago</t>
        </is>
      </c>
      <c r="Q1907" t="inlineStr">
        <is>
          <t>01/2026</t>
        </is>
      </c>
      <c r="R1907" t="n">
        <v>0</v>
      </c>
    </row>
    <row r="1908">
      <c r="A1908" t="n">
        <v>205308</v>
      </c>
      <c r="B1908" t="inlineStr">
        <is>
          <t>Arcos</t>
        </is>
      </c>
      <c r="C1908" t="inlineStr">
        <is>
          <t>GUSTAVO BEZERRA DE LIMA</t>
        </is>
      </c>
      <c r="E1908" s="550" t="n">
        <v>46052</v>
      </c>
      <c r="F1908" s="550" t="n">
        <v>46059</v>
      </c>
      <c r="G1908" t="inlineStr">
        <is>
          <t>Mão de Obra - Salários</t>
        </is>
      </c>
      <c r="H1908" t="inlineStr">
        <is>
          <t>MDO CLT - Salário</t>
        </is>
      </c>
      <c r="J1908" t="n">
        <v>-1327.62</v>
      </c>
      <c r="K1908" t="n">
        <v>-1327.62</v>
      </c>
      <c r="O1908" t="inlineStr">
        <is>
          <t>Real</t>
        </is>
      </c>
      <c r="P1908" t="inlineStr">
        <is>
          <t>Pago</t>
        </is>
      </c>
      <c r="Q1908" t="inlineStr">
        <is>
          <t>01/2026</t>
        </is>
      </c>
      <c r="R1908" t="n">
        <v>0</v>
      </c>
    </row>
    <row r="1909">
      <c r="A1909" t="n">
        <v>205301</v>
      </c>
      <c r="B1909" t="inlineStr">
        <is>
          <t>Arcos</t>
        </is>
      </c>
      <c r="C1909" t="inlineStr">
        <is>
          <t>GUSTAVO LIMA MOLINA</t>
        </is>
      </c>
      <c r="E1909" s="550" t="n">
        <v>46052</v>
      </c>
      <c r="F1909" s="550" t="n">
        <v>46059</v>
      </c>
      <c r="G1909" t="inlineStr">
        <is>
          <t>Mão de Obra - Salários</t>
        </is>
      </c>
      <c r="H1909" t="inlineStr">
        <is>
          <t>MDO CLT - Salário</t>
        </is>
      </c>
      <c r="J1909" t="n">
        <v>-2052</v>
      </c>
      <c r="K1909" t="n">
        <v>-2052</v>
      </c>
      <c r="O1909" t="inlineStr">
        <is>
          <t>Real</t>
        </is>
      </c>
      <c r="P1909" t="inlineStr">
        <is>
          <t>Pago</t>
        </is>
      </c>
      <c r="Q1909" t="inlineStr">
        <is>
          <t>01/2026</t>
        </is>
      </c>
      <c r="R1909" t="n">
        <v>0</v>
      </c>
    </row>
    <row r="1910">
      <c r="A1910" t="n">
        <v>203991</v>
      </c>
      <c r="B1910" t="inlineStr">
        <is>
          <t>Arcos</t>
        </is>
      </c>
      <c r="C1910" t="inlineStr">
        <is>
          <t xml:space="preserve">KAMINO INSTITUICAO DE PAGAMENTO LTDA </t>
        </is>
      </c>
      <c r="E1910" s="550" t="n">
        <v>46052</v>
      </c>
      <c r="F1910" s="550" t="n">
        <v>46052</v>
      </c>
      <c r="G1910" t="inlineStr">
        <is>
          <t>Despesas Financeiras</t>
        </is>
      </c>
      <c r="H1910" t="inlineStr">
        <is>
          <t>Tarifas Bancárias</t>
        </is>
      </c>
      <c r="J1910" t="n">
        <v>-1.5</v>
      </c>
      <c r="K1910" t="n">
        <v>-1.5</v>
      </c>
      <c r="O1910" t="inlineStr">
        <is>
          <t>Real</t>
        </is>
      </c>
      <c r="P1910" t="inlineStr">
        <is>
          <t>Pago</t>
        </is>
      </c>
      <c r="Q1910" t="inlineStr">
        <is>
          <t>01/2026</t>
        </is>
      </c>
      <c r="R1910" t="n">
        <v>0</v>
      </c>
    </row>
    <row r="1911">
      <c r="A1911" t="n">
        <v>203974</v>
      </c>
      <c r="B1911" t="inlineStr">
        <is>
          <t>Arcos</t>
        </is>
      </c>
      <c r="C1911" t="inlineStr">
        <is>
          <t>BANCO DO BRASIL SA</t>
        </is>
      </c>
      <c r="E1911" s="550" t="n">
        <v>46052</v>
      </c>
      <c r="F1911" s="550" t="n">
        <v>46052</v>
      </c>
      <c r="G1911" t="inlineStr">
        <is>
          <t>Despesas Financeiras</t>
        </is>
      </c>
      <c r="H1911" t="inlineStr">
        <is>
          <t>Tarifas Bancárias</t>
        </is>
      </c>
      <c r="J1911" t="n">
        <v>-10</v>
      </c>
      <c r="K1911" t="n">
        <v>-10</v>
      </c>
      <c r="O1911" t="inlineStr">
        <is>
          <t>Real</t>
        </is>
      </c>
      <c r="P1911" t="inlineStr">
        <is>
          <t>Pago</t>
        </is>
      </c>
      <c r="Q1911" t="inlineStr">
        <is>
          <t>01/2026</t>
        </is>
      </c>
      <c r="R1911" t="n">
        <v>0</v>
      </c>
    </row>
    <row r="1912">
      <c r="A1912" t="n">
        <v>203597</v>
      </c>
      <c r="B1912" t="inlineStr">
        <is>
          <t>Arcos</t>
        </is>
      </c>
      <c r="C1912" t="inlineStr">
        <is>
          <t>ZIGPAY LTDAS -ME</t>
        </is>
      </c>
      <c r="E1912" s="550" t="n">
        <v>46052</v>
      </c>
      <c r="F1912" s="550" t="n">
        <v>46052</v>
      </c>
      <c r="G1912" t="inlineStr">
        <is>
          <t>Deduções sobre Venda</t>
        </is>
      </c>
      <c r="H1912" t="inlineStr">
        <is>
          <t>Meios de pagamento</t>
        </is>
      </c>
      <c r="I1912" t="inlineStr">
        <is>
          <t xml:space="preserve"> Taxa Sobre Adquirência Integrada</t>
        </is>
      </c>
      <c r="J1912" t="n">
        <v>-10939.09</v>
      </c>
      <c r="K1912" t="n">
        <v>-10939.09</v>
      </c>
      <c r="O1912" t="inlineStr">
        <is>
          <t>Real</t>
        </is>
      </c>
      <c r="P1912" t="inlineStr">
        <is>
          <t>Pago</t>
        </is>
      </c>
      <c r="Q1912" t="inlineStr">
        <is>
          <t>01/2026</t>
        </is>
      </c>
      <c r="R1912" t="n">
        <v>0</v>
      </c>
    </row>
    <row r="1913">
      <c r="A1913" t="n">
        <v>209540</v>
      </c>
      <c r="B1913" t="inlineStr">
        <is>
          <t>Arcos</t>
        </is>
      </c>
      <c r="C1913" t="inlineStr">
        <is>
          <t xml:space="preserve">CSRF </t>
        </is>
      </c>
      <c r="D1913" t="inlineStr">
        <is>
          <t>JAN2026</t>
        </is>
      </c>
      <c r="E1913" s="550" t="n">
        <v>46052</v>
      </c>
      <c r="F1913" s="550" t="n">
        <v>46073</v>
      </c>
      <c r="G1913" t="inlineStr">
        <is>
          <t>Serviços de Terceiros</t>
        </is>
      </c>
      <c r="H1913" t="inlineStr">
        <is>
          <t>Assessoria Contabil</t>
        </is>
      </c>
      <c r="J1913" t="n">
        <v>-175.29</v>
      </c>
      <c r="K1913" t="n">
        <v>-175.29</v>
      </c>
      <c r="O1913" t="inlineStr">
        <is>
          <t>Real</t>
        </is>
      </c>
      <c r="P1913" t="inlineStr">
        <is>
          <t>Pago</t>
        </is>
      </c>
      <c r="Q1913" t="inlineStr">
        <is>
          <t>01/2026</t>
        </is>
      </c>
      <c r="R1913" t="n">
        <v>0</v>
      </c>
    </row>
    <row r="1914">
      <c r="A1914" t="n">
        <v>210380</v>
      </c>
      <c r="B1914" t="inlineStr">
        <is>
          <t>Arcos</t>
        </is>
      </c>
      <c r="C1914" t="inlineStr">
        <is>
          <t>COFINS</t>
        </is>
      </c>
      <c r="D1914" t="inlineStr">
        <is>
          <t>JAN2026</t>
        </is>
      </c>
      <c r="E1914" s="550" t="n">
        <v>46052</v>
      </c>
      <c r="F1914" s="550" t="n">
        <v>46078</v>
      </c>
      <c r="G1914" t="inlineStr">
        <is>
          <t>Impostos sobre Venda</t>
        </is>
      </c>
      <c r="H1914" t="inlineStr">
        <is>
          <t>PIS / COFINS</t>
        </is>
      </c>
      <c r="I1914" t="inlineStr">
        <is>
          <t>01 COFINS - FATURAMENTO/PJ EM GERAL
PA:01/2026 Vencimento:25/02/2026</t>
        </is>
      </c>
      <c r="J1914" t="n">
        <v>-14079.7</v>
      </c>
      <c r="K1914" t="n">
        <v>-14079.7</v>
      </c>
      <c r="O1914" t="inlineStr">
        <is>
          <t>Real</t>
        </is>
      </c>
      <c r="P1914" t="inlineStr">
        <is>
          <t>Pago</t>
        </is>
      </c>
      <c r="Q1914" t="inlineStr">
        <is>
          <t>01/2026</t>
        </is>
      </c>
      <c r="R1914" t="n">
        <v>0</v>
      </c>
    </row>
    <row r="1915">
      <c r="A1915" t="n">
        <v>205312</v>
      </c>
      <c r="B1915" t="inlineStr">
        <is>
          <t>Arcos</t>
        </is>
      </c>
      <c r="C1915" t="inlineStr">
        <is>
          <t xml:space="preserve">JONAS LUIZ HANGER DA SILVA </t>
        </is>
      </c>
      <c r="E1915" s="550" t="n">
        <v>46052</v>
      </c>
      <c r="F1915" s="550" t="n">
        <v>46059</v>
      </c>
      <c r="G1915" t="inlineStr">
        <is>
          <t>Mão de Obra - Salários</t>
        </is>
      </c>
      <c r="H1915" t="inlineStr">
        <is>
          <t>MDO CLT - Salário</t>
        </is>
      </c>
      <c r="J1915" t="n">
        <v>-2625.24</v>
      </c>
      <c r="K1915" t="n">
        <v>-2625.24</v>
      </c>
      <c r="O1915" t="inlineStr">
        <is>
          <t>Real</t>
        </is>
      </c>
      <c r="P1915" t="inlineStr">
        <is>
          <t>Pago</t>
        </is>
      </c>
      <c r="Q1915" t="inlineStr">
        <is>
          <t>01/2026</t>
        </is>
      </c>
      <c r="R1915" t="n">
        <v>0</v>
      </c>
    </row>
    <row r="1916">
      <c r="A1916" t="n">
        <v>205321</v>
      </c>
      <c r="B1916" t="inlineStr">
        <is>
          <t>Arcos</t>
        </is>
      </c>
      <c r="C1916" t="inlineStr">
        <is>
          <t>THIAGO HENRIQUE DE FARIAS</t>
        </is>
      </c>
      <c r="E1916" s="550" t="n">
        <v>46052</v>
      </c>
      <c r="F1916" s="550" t="n">
        <v>46059</v>
      </c>
      <c r="G1916" t="inlineStr">
        <is>
          <t>Mão de Obra - Salários</t>
        </is>
      </c>
      <c r="H1916" t="inlineStr">
        <is>
          <t>MDO CLT - Salário</t>
        </is>
      </c>
      <c r="J1916" t="n">
        <v>-2817.94</v>
      </c>
      <c r="K1916" t="n">
        <v>-2817.94</v>
      </c>
      <c r="O1916" t="inlineStr">
        <is>
          <t>Real</t>
        </is>
      </c>
      <c r="P1916" t="inlineStr">
        <is>
          <t>Pago</t>
        </is>
      </c>
      <c r="Q1916" t="inlineStr">
        <is>
          <t>01/2026</t>
        </is>
      </c>
      <c r="R1916" t="n">
        <v>0</v>
      </c>
    </row>
    <row r="1917">
      <c r="A1917" t="n">
        <v>205320</v>
      </c>
      <c r="B1917" t="inlineStr">
        <is>
          <t>Arcos</t>
        </is>
      </c>
      <c r="C1917" t="inlineStr">
        <is>
          <t>TARCIANA FERREIRA DO CARMO</t>
        </is>
      </c>
      <c r="E1917" s="550" t="n">
        <v>46052</v>
      </c>
      <c r="F1917" s="550" t="n">
        <v>46059</v>
      </c>
      <c r="G1917" t="inlineStr">
        <is>
          <t>Mão de Obra - Salários</t>
        </is>
      </c>
      <c r="H1917" t="inlineStr">
        <is>
          <t>MDO CLT - Salário</t>
        </is>
      </c>
      <c r="J1917" t="n">
        <v>-2133.68</v>
      </c>
      <c r="K1917" t="n">
        <v>-2133.68</v>
      </c>
      <c r="O1917" t="inlineStr">
        <is>
          <t>Real</t>
        </is>
      </c>
      <c r="P1917" t="inlineStr">
        <is>
          <t>Pago</t>
        </is>
      </c>
      <c r="Q1917" t="inlineStr">
        <is>
          <t>01/2026</t>
        </is>
      </c>
      <c r="R1917" t="n">
        <v>0</v>
      </c>
    </row>
    <row r="1918">
      <c r="A1918" t="n">
        <v>206973</v>
      </c>
      <c r="B1918" t="inlineStr">
        <is>
          <t>Arcos</t>
        </is>
      </c>
      <c r="C1918" t="inlineStr">
        <is>
          <t>INSS</t>
        </is>
      </c>
      <c r="D1918" t="inlineStr">
        <is>
          <t>JAN2026</t>
        </is>
      </c>
      <c r="E1918" s="550" t="n">
        <v>46052</v>
      </c>
      <c r="F1918" s="550" t="n">
        <v>46073</v>
      </c>
      <c r="G1918" t="inlineStr">
        <is>
          <t>Mão de Obra - Encargos e Provisões</t>
        </is>
      </c>
      <c r="H1918" t="inlineStr">
        <is>
          <t xml:space="preserve">  -  INSS Patronal</t>
        </is>
      </c>
      <c r="I1918" t="inlineStr">
        <is>
          <t>INSS Patronal</t>
        </is>
      </c>
      <c r="J1918" t="n">
        <v>-20608.77</v>
      </c>
      <c r="K1918" t="n">
        <v>-20608.77</v>
      </c>
      <c r="O1918" t="inlineStr">
        <is>
          <t>Real</t>
        </is>
      </c>
      <c r="P1918" t="inlineStr">
        <is>
          <t>Pago</t>
        </is>
      </c>
      <c r="Q1918" t="inlineStr">
        <is>
          <t>01/2026</t>
        </is>
      </c>
      <c r="R1918" t="n">
        <v>0</v>
      </c>
    </row>
    <row r="1919">
      <c r="A1919" t="n">
        <v>208304</v>
      </c>
      <c r="B1919" t="inlineStr">
        <is>
          <t>Arcos</t>
        </is>
      </c>
      <c r="C1919" t="inlineStr">
        <is>
          <t>FGTS</t>
        </is>
      </c>
      <c r="D1919" t="inlineStr">
        <is>
          <t>JAN2026</t>
        </is>
      </c>
      <c r="E1919" s="550" t="n">
        <v>46052</v>
      </c>
      <c r="F1919" s="550" t="n">
        <v>46073</v>
      </c>
      <c r="G1919" t="inlineStr">
        <is>
          <t>Mão de Obra - Encargos e Provisões</t>
        </is>
      </c>
      <c r="H1919" t="inlineStr">
        <is>
          <t xml:space="preserve">  -  FGTS</t>
        </is>
      </c>
      <c r="J1919" t="n">
        <v>-8952.110000000001</v>
      </c>
      <c r="K1919" t="n">
        <v>-8952.110000000001</v>
      </c>
      <c r="O1919" t="inlineStr">
        <is>
          <t>Real</t>
        </is>
      </c>
      <c r="P1919" t="inlineStr">
        <is>
          <t>Pago</t>
        </is>
      </c>
      <c r="Q1919" t="inlineStr">
        <is>
          <t>01/2026</t>
        </is>
      </c>
      <c r="R1919" t="n">
        <v>0</v>
      </c>
    </row>
    <row r="1920">
      <c r="A1920" t="n">
        <v>205315</v>
      </c>
      <c r="B1920" t="inlineStr">
        <is>
          <t>Arcos</t>
        </is>
      </c>
      <c r="C1920" t="inlineStr">
        <is>
          <t>PATRICIA BARRETO DE JESUS</t>
        </is>
      </c>
      <c r="E1920" s="550" t="n">
        <v>46052</v>
      </c>
      <c r="F1920" s="550" t="n">
        <v>46059</v>
      </c>
      <c r="G1920" t="inlineStr">
        <is>
          <t>Mão de Obra - Salários</t>
        </is>
      </c>
      <c r="H1920" t="inlineStr">
        <is>
          <t>MDO CLT - Salário</t>
        </is>
      </c>
      <c r="J1920" t="n">
        <v>-2069.07</v>
      </c>
      <c r="K1920" t="n">
        <v>-2069.07</v>
      </c>
      <c r="O1920" t="inlineStr">
        <is>
          <t>Real</t>
        </is>
      </c>
      <c r="P1920" t="inlineStr">
        <is>
          <t>Pago</t>
        </is>
      </c>
      <c r="Q1920" t="inlineStr">
        <is>
          <t>01/2026</t>
        </is>
      </c>
      <c r="R1920" t="n">
        <v>0</v>
      </c>
    </row>
    <row r="1921">
      <c r="A1921" t="n">
        <v>208536</v>
      </c>
      <c r="B1921" t="inlineStr">
        <is>
          <t>Arcos</t>
        </is>
      </c>
      <c r="C1921" t="inlineStr">
        <is>
          <t>IRRF</t>
        </is>
      </c>
      <c r="D1921" t="inlineStr">
        <is>
          <t>JAN2026</t>
        </is>
      </c>
      <c r="E1921" s="550" t="n">
        <v>46052</v>
      </c>
      <c r="F1921" s="550" t="n">
        <v>46073</v>
      </c>
      <c r="G1921" t="inlineStr">
        <is>
          <t>Mão de Obra - Encargos e Provisões</t>
        </is>
      </c>
      <c r="H1921" t="inlineStr">
        <is>
          <t>IRRF - MDO CLT - Salário</t>
        </is>
      </c>
      <c r="J1921" t="n">
        <v>-2071.56</v>
      </c>
      <c r="K1921" t="n">
        <v>-2071.56</v>
      </c>
      <c r="O1921" t="inlineStr">
        <is>
          <t>Real</t>
        </is>
      </c>
      <c r="P1921" t="inlineStr">
        <is>
          <t>Pago</t>
        </is>
      </c>
      <c r="Q1921" t="inlineStr">
        <is>
          <t>01/2026</t>
        </is>
      </c>
      <c r="R1921" t="n">
        <v>0</v>
      </c>
    </row>
    <row r="1922">
      <c r="A1922" t="n">
        <v>205316</v>
      </c>
      <c r="B1922" t="inlineStr">
        <is>
          <t>Arcos</t>
        </is>
      </c>
      <c r="C1922" t="inlineStr">
        <is>
          <t>PATRICK VILLELA</t>
        </is>
      </c>
      <c r="E1922" s="550" t="n">
        <v>46052</v>
      </c>
      <c r="F1922" s="550" t="n">
        <v>46059</v>
      </c>
      <c r="G1922" t="inlineStr">
        <is>
          <t>Mão de Obra - Salários</t>
        </is>
      </c>
      <c r="H1922" t="inlineStr">
        <is>
          <t>MDO CLT - Salário</t>
        </is>
      </c>
      <c r="J1922" t="n">
        <v>-2735.85</v>
      </c>
      <c r="K1922" t="n">
        <v>-2735.85</v>
      </c>
      <c r="O1922" t="inlineStr">
        <is>
          <t>Real</t>
        </is>
      </c>
      <c r="P1922" t="inlineStr">
        <is>
          <t>Pago</t>
        </is>
      </c>
      <c r="Q1922" t="inlineStr">
        <is>
          <t>01/2026</t>
        </is>
      </c>
      <c r="R1922" t="n">
        <v>0</v>
      </c>
    </row>
    <row r="1923">
      <c r="A1923" t="n">
        <v>202408</v>
      </c>
      <c r="B1923" t="inlineStr">
        <is>
          <t>Arcos</t>
        </is>
      </c>
      <c r="C1923" t="inlineStr">
        <is>
          <t>BRH SAUDE OCUPACIONAL LTDA</t>
        </is>
      </c>
      <c r="D1923" t="inlineStr">
        <is>
          <t>965</t>
        </is>
      </c>
      <c r="E1923" s="550" t="n">
        <v>46052</v>
      </c>
      <c r="F1923" s="550" t="n">
        <v>46083</v>
      </c>
      <c r="G1923" t="inlineStr">
        <is>
          <t>Mão de Obra - Benefícios</t>
        </is>
      </c>
      <c r="H1923" t="inlineStr">
        <is>
          <t xml:space="preserve">  -  Exames Periódicos</t>
        </is>
      </c>
      <c r="J1923" t="n">
        <v>-573.37</v>
      </c>
      <c r="K1923" t="n">
        <v>-573.37</v>
      </c>
      <c r="O1923" t="inlineStr">
        <is>
          <t>Real</t>
        </is>
      </c>
      <c r="P1923" t="inlineStr">
        <is>
          <t>Pago</t>
        </is>
      </c>
      <c r="Q1923" t="inlineStr">
        <is>
          <t>01/2026</t>
        </is>
      </c>
      <c r="R1923" t="n">
        <v>0</v>
      </c>
    </row>
    <row r="1924">
      <c r="A1924" t="n">
        <v>205317</v>
      </c>
      <c r="B1924" t="inlineStr">
        <is>
          <t>Arcos</t>
        </is>
      </c>
      <c r="C1924" t="inlineStr">
        <is>
          <t>SABRINA MARIA MARCELINO</t>
        </is>
      </c>
      <c r="E1924" s="550" t="n">
        <v>46052</v>
      </c>
      <c r="F1924" s="550" t="n">
        <v>46059</v>
      </c>
      <c r="G1924" t="inlineStr">
        <is>
          <t>Mão de Obra - Salários</t>
        </is>
      </c>
      <c r="H1924" t="inlineStr">
        <is>
          <t>MDO CLT - Salário</t>
        </is>
      </c>
      <c r="J1924" t="n">
        <v>-665.02</v>
      </c>
      <c r="K1924" t="n">
        <v>-665.02</v>
      </c>
      <c r="O1924" t="inlineStr">
        <is>
          <t>Real</t>
        </is>
      </c>
      <c r="P1924" t="inlineStr">
        <is>
          <t>Pago</t>
        </is>
      </c>
      <c r="Q1924" t="inlineStr">
        <is>
          <t>01/2026</t>
        </is>
      </c>
      <c r="R1924" t="n">
        <v>0</v>
      </c>
    </row>
    <row r="1925">
      <c r="A1925" t="n">
        <v>205314</v>
      </c>
      <c r="B1925" t="inlineStr">
        <is>
          <t>Arcos</t>
        </is>
      </c>
      <c r="C1925" t="inlineStr">
        <is>
          <t>MATHEUS DOS SANTOS ROCHA</t>
        </is>
      </c>
      <c r="E1925" s="550" t="n">
        <v>46052</v>
      </c>
      <c r="F1925" s="550" t="n">
        <v>46059</v>
      </c>
      <c r="G1925" t="inlineStr">
        <is>
          <t>Mão de Obra - Salários</t>
        </is>
      </c>
      <c r="H1925" t="inlineStr">
        <is>
          <t>MDO CLT - Salário</t>
        </is>
      </c>
      <c r="J1925" t="n">
        <v>-1754.76</v>
      </c>
      <c r="K1925" t="n">
        <v>-1754.76</v>
      </c>
      <c r="O1925" t="inlineStr">
        <is>
          <t>Real</t>
        </is>
      </c>
      <c r="P1925" t="inlineStr">
        <is>
          <t>Pago</t>
        </is>
      </c>
      <c r="Q1925" t="inlineStr">
        <is>
          <t>01/2026</t>
        </is>
      </c>
      <c r="R1925" t="n">
        <v>0</v>
      </c>
    </row>
    <row r="1926">
      <c r="A1926" t="n">
        <v>206985</v>
      </c>
      <c r="B1926" t="inlineStr">
        <is>
          <t>Arcos</t>
        </is>
      </c>
      <c r="C1926" t="inlineStr">
        <is>
          <t>INSS</t>
        </is>
      </c>
      <c r="D1926" t="inlineStr">
        <is>
          <t>JAN2026</t>
        </is>
      </c>
      <c r="E1926" s="550" t="n">
        <v>46052</v>
      </c>
      <c r="F1926" s="550" t="n">
        <v>46073</v>
      </c>
      <c r="G1926" t="inlineStr">
        <is>
          <t>Mão de Obra - Encargos e Provisões</t>
        </is>
      </c>
      <c r="H1926" t="inlineStr">
        <is>
          <t xml:space="preserve">  -  INSS Segurados</t>
        </is>
      </c>
      <c r="I1926" t="inlineStr">
        <is>
          <t xml:space="preserve">  INSS Segurados</t>
        </is>
      </c>
      <c r="J1926" t="n">
        <v>-6459.4</v>
      </c>
      <c r="K1926" t="n">
        <v>-6549.4</v>
      </c>
      <c r="O1926" t="inlineStr">
        <is>
          <t>Real</t>
        </is>
      </c>
      <c r="P1926" t="inlineStr">
        <is>
          <t>Pago</t>
        </is>
      </c>
      <c r="Q1926" t="inlineStr">
        <is>
          <t>01/2026</t>
        </is>
      </c>
      <c r="R1926" t="n">
        <v>0</v>
      </c>
    </row>
    <row r="1927">
      <c r="A1927" t="n">
        <v>205322</v>
      </c>
      <c r="B1927" t="inlineStr">
        <is>
          <t>Arcos</t>
        </is>
      </c>
      <c r="C1927" t="inlineStr">
        <is>
          <t>VICTOR SARAIVA ZANELATO ANDRADE</t>
        </is>
      </c>
      <c r="E1927" s="550" t="n">
        <v>46052</v>
      </c>
      <c r="F1927" s="550" t="n">
        <v>46059</v>
      </c>
      <c r="G1927" t="inlineStr">
        <is>
          <t>Mão de Obra - Salários</t>
        </is>
      </c>
      <c r="H1927" t="inlineStr">
        <is>
          <t>MDO CLT - Salário</t>
        </is>
      </c>
      <c r="J1927" t="n">
        <v>-2463.82</v>
      </c>
      <c r="K1927" t="n">
        <v>-2463.82</v>
      </c>
      <c r="O1927" t="inlineStr">
        <is>
          <t>Real</t>
        </is>
      </c>
      <c r="P1927" t="inlineStr">
        <is>
          <t>Pago</t>
        </is>
      </c>
      <c r="Q1927" t="inlineStr">
        <is>
          <t>01/2026</t>
        </is>
      </c>
      <c r="R1927" t="n">
        <v>0</v>
      </c>
    </row>
    <row r="1928">
      <c r="A1928" t="n">
        <v>205319</v>
      </c>
      <c r="B1928" t="inlineStr">
        <is>
          <t>Arcos</t>
        </is>
      </c>
      <c r="C1928" t="inlineStr">
        <is>
          <t>SONIA DOS ANJOS RAMOS</t>
        </is>
      </c>
      <c r="E1928" s="550" t="n">
        <v>46052</v>
      </c>
      <c r="F1928" s="550" t="n">
        <v>46059</v>
      </c>
      <c r="G1928" t="inlineStr">
        <is>
          <t>Mão de Obra - Salários</t>
        </is>
      </c>
      <c r="H1928" t="inlineStr">
        <is>
          <t>MDO CLT - Salário</t>
        </is>
      </c>
      <c r="J1928" t="n">
        <v>-2499.43</v>
      </c>
      <c r="K1928" t="n">
        <v>-2499.43</v>
      </c>
      <c r="O1928" t="inlineStr">
        <is>
          <t>Real</t>
        </is>
      </c>
      <c r="P1928" t="inlineStr">
        <is>
          <t>Pago</t>
        </is>
      </c>
      <c r="Q1928" t="inlineStr">
        <is>
          <t>01/2026</t>
        </is>
      </c>
      <c r="R1928" t="n">
        <v>0</v>
      </c>
    </row>
    <row r="1929">
      <c r="A1929" t="n">
        <v>205313</v>
      </c>
      <c r="B1929" t="inlineStr">
        <is>
          <t>Arcos</t>
        </is>
      </c>
      <c r="C1929" t="inlineStr">
        <is>
          <t>LUCIANA DE LIRA SANTOS</t>
        </is>
      </c>
      <c r="E1929" s="550" t="n">
        <v>46052</v>
      </c>
      <c r="F1929" s="550" t="n">
        <v>46059</v>
      </c>
      <c r="G1929" t="inlineStr">
        <is>
          <t>Mão de Obra - Salários</t>
        </is>
      </c>
      <c r="H1929" t="inlineStr">
        <is>
          <t>MDO CLT - Salário</t>
        </is>
      </c>
      <c r="J1929" t="n">
        <v>-2159.54</v>
      </c>
      <c r="K1929" t="n">
        <v>-2159.54</v>
      </c>
      <c r="O1929" t="inlineStr">
        <is>
          <t>Real</t>
        </is>
      </c>
      <c r="P1929" t="inlineStr">
        <is>
          <t>Pago</t>
        </is>
      </c>
      <c r="Q1929" t="inlineStr">
        <is>
          <t>01/2026</t>
        </is>
      </c>
      <c r="R1929" t="n">
        <v>0</v>
      </c>
    </row>
    <row r="1930">
      <c r="A1930" t="n">
        <v>170534</v>
      </c>
      <c r="B1930" t="inlineStr">
        <is>
          <t>Arcos</t>
        </is>
      </c>
      <c r="C1930" t="inlineStr">
        <is>
          <t xml:space="preserve">MINISTERIO DA FAZENDA </t>
        </is>
      </c>
      <c r="D1930" t="inlineStr">
        <is>
          <t>4/60</t>
        </is>
      </c>
      <c r="E1930" s="550" t="n">
        <v>46052</v>
      </c>
      <c r="F1930" s="550" t="n">
        <v>46052</v>
      </c>
      <c r="G1930" t="inlineStr">
        <is>
          <t>Endividamento</t>
        </is>
      </c>
      <c r="H1930" t="inlineStr">
        <is>
          <t>Endividamento Geral</t>
        </is>
      </c>
      <c r="I1930" t="inlineStr">
        <is>
          <t xml:space="preserve"> PARCELAMENTO 014091164 - EXECUÇÃO FISCAL 5020334-52.2025.4.03.6182 - 60 PARCELAS</t>
        </is>
      </c>
      <c r="J1930" t="n">
        <v>-5111</v>
      </c>
      <c r="K1930" t="n">
        <v>-5111</v>
      </c>
      <c r="O1930" t="inlineStr">
        <is>
          <t>Real</t>
        </is>
      </c>
      <c r="P1930" t="inlineStr">
        <is>
          <t>Pago</t>
        </is>
      </c>
      <c r="Q1930" t="inlineStr">
        <is>
          <t>01/2026</t>
        </is>
      </c>
      <c r="R1930" t="n">
        <v>0</v>
      </c>
    </row>
    <row r="1931">
      <c r="A1931" t="n">
        <v>197191</v>
      </c>
      <c r="B1931" t="inlineStr">
        <is>
          <t>Arcos</t>
        </is>
      </c>
      <c r="C1931" t="inlineStr">
        <is>
          <t>ISS</t>
        </is>
      </c>
      <c r="D1931" t="inlineStr">
        <is>
          <t>JAN2026</t>
        </is>
      </c>
      <c r="E1931" s="550" t="n">
        <v>46052</v>
      </c>
      <c r="F1931" s="550" t="n">
        <v>46064</v>
      </c>
      <c r="G1931" t="inlineStr">
        <is>
          <t>Utilidades</t>
        </is>
      </c>
      <c r="H1931" t="inlineStr">
        <is>
          <t>Coleta de lixo</t>
        </is>
      </c>
      <c r="J1931" t="n">
        <v>-236.67</v>
      </c>
      <c r="K1931" t="n">
        <v>-242.91</v>
      </c>
      <c r="O1931" t="inlineStr">
        <is>
          <t>Real</t>
        </is>
      </c>
      <c r="P1931" t="inlineStr">
        <is>
          <t>Pago</t>
        </is>
      </c>
      <c r="Q1931" t="inlineStr">
        <is>
          <t>01/2026</t>
        </is>
      </c>
      <c r="R1931" t="n">
        <v>0</v>
      </c>
    </row>
    <row r="1932">
      <c r="A1932" t="n">
        <v>197040</v>
      </c>
      <c r="B1932" t="inlineStr">
        <is>
          <t>Arcos</t>
        </is>
      </c>
      <c r="C1932" t="inlineStr">
        <is>
          <t>ICMS</t>
        </is>
      </c>
      <c r="D1932" t="inlineStr">
        <is>
          <t>JAN2026</t>
        </is>
      </c>
      <c r="E1932" s="550" t="n">
        <v>46052</v>
      </c>
      <c r="F1932" s="550" t="n">
        <v>46073</v>
      </c>
      <c r="G1932" t="inlineStr">
        <is>
          <t>Impostos sobre Venda</t>
        </is>
      </c>
      <c r="H1932" t="inlineStr">
        <is>
          <t>ICMS</t>
        </is>
      </c>
      <c r="J1932" t="n">
        <v>-21354.62</v>
      </c>
      <c r="K1932" t="n">
        <v>-21354.62</v>
      </c>
      <c r="O1932" t="inlineStr">
        <is>
          <t>Real</t>
        </is>
      </c>
      <c r="P1932" t="inlineStr">
        <is>
          <t>Pago</t>
        </is>
      </c>
      <c r="Q1932" t="inlineStr">
        <is>
          <t>01/2026</t>
        </is>
      </c>
      <c r="R1932" t="n">
        <v>0</v>
      </c>
    </row>
    <row r="1933">
      <c r="A1933" t="n">
        <v>197305</v>
      </c>
      <c r="B1933" t="inlineStr">
        <is>
          <t>Arcos</t>
        </is>
      </c>
      <c r="C1933" t="inlineStr">
        <is>
          <t>IRRF</t>
        </is>
      </c>
      <c r="D1933" t="inlineStr">
        <is>
          <t>JAN2026</t>
        </is>
      </c>
      <c r="E1933" s="550" t="n">
        <v>46052</v>
      </c>
      <c r="F1933" s="550" t="n">
        <v>46073</v>
      </c>
      <c r="G1933" t="inlineStr">
        <is>
          <t>Serviços de Terceiros</t>
        </is>
      </c>
      <c r="H1933" t="inlineStr">
        <is>
          <t>Assessoria Contabil</t>
        </is>
      </c>
      <c r="I1933" t="inlineStr">
        <is>
          <t>06 IRRF - REMUNER SERV PRESTADOS POR PJ
PA:01/2026 Vencimento:20/02/2026</t>
        </is>
      </c>
      <c r="J1933" t="n">
        <v>-69.91</v>
      </c>
      <c r="K1933" t="n">
        <v>-69.91</v>
      </c>
      <c r="O1933" t="inlineStr">
        <is>
          <t>Real</t>
        </is>
      </c>
      <c r="P1933" t="inlineStr">
        <is>
          <t>Pago</t>
        </is>
      </c>
      <c r="Q1933" t="inlineStr">
        <is>
          <t>01/2026</t>
        </is>
      </c>
      <c r="R1933" t="n">
        <v>0</v>
      </c>
    </row>
    <row r="1934">
      <c r="A1934" t="n">
        <v>203459</v>
      </c>
      <c r="B1934" t="inlineStr">
        <is>
          <t>Arcos</t>
        </is>
      </c>
      <c r="C1934" t="inlineStr">
        <is>
          <t xml:space="preserve">KAMINO INSTITUICAO DE PAGAMENTO LTDA </t>
        </is>
      </c>
      <c r="E1934" s="550" t="n">
        <v>46051</v>
      </c>
      <c r="F1934" s="550" t="n">
        <v>46051</v>
      </c>
      <c r="G1934" t="inlineStr">
        <is>
          <t>Despesas Financeiras</t>
        </is>
      </c>
      <c r="H1934" t="inlineStr">
        <is>
          <t>Tarifas Bancárias</t>
        </is>
      </c>
      <c r="J1934" t="n">
        <v>-0.5</v>
      </c>
      <c r="K1934" t="n">
        <v>-0.5</v>
      </c>
      <c r="O1934" t="inlineStr">
        <is>
          <t>Real</t>
        </is>
      </c>
      <c r="P1934" t="inlineStr">
        <is>
          <t>Pago</t>
        </is>
      </c>
      <c r="Q1934" t="inlineStr">
        <is>
          <t>01/2026</t>
        </is>
      </c>
      <c r="R1934" t="n">
        <v>0</v>
      </c>
    </row>
    <row r="1935">
      <c r="A1935" t="n">
        <v>203467</v>
      </c>
      <c r="B1935" t="inlineStr">
        <is>
          <t>Arcos</t>
        </is>
      </c>
      <c r="C1935" t="inlineStr">
        <is>
          <t>PETTY CASH ARCOS</t>
        </is>
      </c>
      <c r="D1935" t="inlineStr">
        <is>
          <t>4429 012026</t>
        </is>
      </c>
      <c r="E1935" s="550" t="n">
        <v>46051</v>
      </c>
      <c r="F1935" s="550" t="n">
        <v>46058</v>
      </c>
      <c r="G1935" t="inlineStr">
        <is>
          <t>Custo Mercadoria Vendida</t>
        </is>
      </c>
      <c r="H1935" t="inlineStr">
        <is>
          <t>Insumos - Alimentos</t>
        </is>
      </c>
      <c r="I1935" t="inlineStr">
        <is>
          <t>PEDIDO NAO FEITO - 6100</t>
        </is>
      </c>
      <c r="J1935" t="n">
        <v>-44.29</v>
      </c>
      <c r="K1935" t="n">
        <v>-44.29</v>
      </c>
      <c r="O1935" t="inlineStr">
        <is>
          <t>Real</t>
        </is>
      </c>
      <c r="P1935" t="inlineStr">
        <is>
          <t>Pago</t>
        </is>
      </c>
      <c r="Q1935" t="inlineStr">
        <is>
          <t>01/2026</t>
        </is>
      </c>
      <c r="R1935" t="n">
        <v>0</v>
      </c>
    </row>
    <row r="1936">
      <c r="A1936" t="n">
        <v>203462</v>
      </c>
      <c r="B1936" t="inlineStr">
        <is>
          <t>Arcos</t>
        </is>
      </c>
      <c r="C1936" t="inlineStr">
        <is>
          <t xml:space="preserve">KAMINO INSTITUICAO DE PAGAMENTO LTDA </t>
        </is>
      </c>
      <c r="E1936" s="550" t="n">
        <v>46050</v>
      </c>
      <c r="F1936" s="550" t="n">
        <v>46050</v>
      </c>
      <c r="G1936" t="inlineStr">
        <is>
          <t>Despesas Financeiras</t>
        </is>
      </c>
      <c r="H1936" t="inlineStr">
        <is>
          <t>Tarifas Bancárias</t>
        </is>
      </c>
      <c r="J1936" t="n">
        <v>-0.5</v>
      </c>
      <c r="K1936" t="n">
        <v>-0.5</v>
      </c>
      <c r="O1936" t="inlineStr">
        <is>
          <t>Real</t>
        </is>
      </c>
      <c r="P1936" t="inlineStr">
        <is>
          <t>Pago</t>
        </is>
      </c>
      <c r="Q1936" t="inlineStr">
        <is>
          <t>01/2026</t>
        </is>
      </c>
      <c r="R1936" t="n">
        <v>0</v>
      </c>
    </row>
    <row r="1937">
      <c r="A1937" t="n">
        <v>177854</v>
      </c>
      <c r="B1937" t="inlineStr">
        <is>
          <t>Arcos</t>
        </is>
      </c>
      <c r="C1937" t="inlineStr">
        <is>
          <t xml:space="preserve">MINISTERIO DA FAZENDA </t>
        </is>
      </c>
      <c r="D1937" t="inlineStr">
        <is>
          <t>9/60</t>
        </is>
      </c>
      <c r="E1937" s="550" t="n">
        <v>46050</v>
      </c>
      <c r="F1937" s="550" t="n">
        <v>46231</v>
      </c>
      <c r="G1937" t="inlineStr">
        <is>
          <t>Endividamento</t>
        </is>
      </c>
      <c r="H1937" t="inlineStr">
        <is>
          <t>Endividamento Geral</t>
        </is>
      </c>
      <c r="I1937" t="inlineStr">
        <is>
          <t>PARCELAMENTO 014247772 - IRPJ E CSLL RELATIVOS AO 3º E 4º TRI DE 2022</t>
        </is>
      </c>
      <c r="J1937" t="n">
        <v>-8566.18</v>
      </c>
      <c r="K1937" t="n">
        <v>-8566.18</v>
      </c>
      <c r="O1937" t="inlineStr">
        <is>
          <t>Provisionado</t>
        </is>
      </c>
      <c r="Q1937" t="inlineStr">
        <is>
          <t>01/2026</t>
        </is>
      </c>
      <c r="R1937" t="n">
        <v>0</v>
      </c>
    </row>
    <row r="1938">
      <c r="A1938" t="n">
        <v>177848</v>
      </c>
      <c r="B1938" t="inlineStr">
        <is>
          <t>Arcos</t>
        </is>
      </c>
      <c r="C1938" t="inlineStr">
        <is>
          <t xml:space="preserve">MINISTERIO DA FAZENDA </t>
        </is>
      </c>
      <c r="D1938" t="inlineStr">
        <is>
          <t>3/60</t>
        </is>
      </c>
      <c r="E1938" s="550" t="n">
        <v>46050</v>
      </c>
      <c r="F1938" s="550" t="n">
        <v>46050</v>
      </c>
      <c r="G1938" t="inlineStr">
        <is>
          <t>Endividamento</t>
        </is>
      </c>
      <c r="H1938" t="inlineStr">
        <is>
          <t>Endividamento Geral</t>
        </is>
      </c>
      <c r="I1938" t="inlineStr">
        <is>
          <t xml:space="preserve"> PARCELAMENTO 014247772 - IRPJ E CSLL RELATIVOS AO 3º E 4º TRI DE 2022</t>
        </is>
      </c>
      <c r="J1938" t="n">
        <v>-5030.25</v>
      </c>
      <c r="K1938" t="n">
        <v>-5030.25</v>
      </c>
      <c r="O1938" t="inlineStr">
        <is>
          <t>Real</t>
        </is>
      </c>
      <c r="P1938" t="inlineStr">
        <is>
          <t>Pago</t>
        </is>
      </c>
      <c r="Q1938" t="inlineStr">
        <is>
          <t>01/2026</t>
        </is>
      </c>
      <c r="R1938" t="n">
        <v>0</v>
      </c>
    </row>
    <row r="1939">
      <c r="A1939" t="n">
        <v>199883</v>
      </c>
      <c r="B1939" t="inlineStr">
        <is>
          <t>Arcos</t>
        </is>
      </c>
      <c r="C1939" t="inlineStr">
        <is>
          <t>PETTY CASH ARCOS</t>
        </is>
      </c>
      <c r="D1939" t="inlineStr">
        <is>
          <t>3393 012026</t>
        </is>
      </c>
      <c r="E1939" s="550" t="n">
        <v>46049</v>
      </c>
      <c r="F1939" s="550" t="n">
        <v>46058</v>
      </c>
      <c r="G1939" t="inlineStr">
        <is>
          <t>Custo Mercadoria Vendida</t>
        </is>
      </c>
      <c r="H1939" t="inlineStr">
        <is>
          <t>Insumos - Alimentos</t>
        </is>
      </c>
      <c r="I1939" t="inlineStr">
        <is>
          <t xml:space="preserve">PEDIDO NAO FEITO - 6100
</t>
        </is>
      </c>
      <c r="J1939" t="n">
        <v>-33.93</v>
      </c>
      <c r="K1939" t="n">
        <v>-33.93</v>
      </c>
      <c r="O1939" t="inlineStr">
        <is>
          <t>Real</t>
        </is>
      </c>
      <c r="P1939" t="inlineStr">
        <is>
          <t>Pago</t>
        </is>
      </c>
      <c r="Q1939" t="inlineStr">
        <is>
          <t>01/2026</t>
        </is>
      </c>
      <c r="R1939" t="n">
        <v>0</v>
      </c>
    </row>
    <row r="1940">
      <c r="A1940" t="n">
        <v>198902</v>
      </c>
      <c r="B1940" t="inlineStr">
        <is>
          <t>Arcos</t>
        </is>
      </c>
      <c r="C1940" t="inlineStr">
        <is>
          <t>BANCO DO BRASIL SA</t>
        </is>
      </c>
      <c r="E1940" s="550" t="n">
        <v>46048</v>
      </c>
      <c r="F1940" s="550" t="n">
        <v>46048</v>
      </c>
      <c r="G1940" t="inlineStr">
        <is>
          <t>Despesas Financeiras</t>
        </is>
      </c>
      <c r="H1940" t="inlineStr">
        <is>
          <t>Tarifas Bancárias</t>
        </is>
      </c>
      <c r="J1940" t="n">
        <v>-198.8</v>
      </c>
      <c r="K1940" t="n">
        <v>-198.8</v>
      </c>
      <c r="O1940" t="inlineStr">
        <is>
          <t>Real</t>
        </is>
      </c>
      <c r="P1940" t="inlineStr">
        <is>
          <t>Pago</t>
        </is>
      </c>
      <c r="Q1940" t="inlineStr">
        <is>
          <t>01/2026</t>
        </is>
      </c>
      <c r="R1940" t="n">
        <v>0</v>
      </c>
    </row>
    <row r="1941">
      <c r="A1941" t="n">
        <v>198893</v>
      </c>
      <c r="B1941" t="inlineStr">
        <is>
          <t>Arcos</t>
        </is>
      </c>
      <c r="C1941" t="inlineStr">
        <is>
          <t xml:space="preserve">KAMINO INSTITUICAO DE PAGAMENTO LTDA </t>
        </is>
      </c>
      <c r="E1941" s="550" t="n">
        <v>46048</v>
      </c>
      <c r="F1941" s="550" t="n">
        <v>46048</v>
      </c>
      <c r="G1941" t="inlineStr">
        <is>
          <t>Despesas Financeiras</t>
        </is>
      </c>
      <c r="H1941" t="inlineStr">
        <is>
          <t>Tarifas Bancárias</t>
        </is>
      </c>
      <c r="J1941" t="n">
        <v>-3</v>
      </c>
      <c r="K1941" t="n">
        <v>-3</v>
      </c>
      <c r="O1941" t="inlineStr">
        <is>
          <t>Real</t>
        </is>
      </c>
      <c r="P1941" t="inlineStr">
        <is>
          <t>Pago</t>
        </is>
      </c>
      <c r="Q1941" t="inlineStr">
        <is>
          <t>01/2026</t>
        </is>
      </c>
      <c r="R1941" t="n">
        <v>0</v>
      </c>
    </row>
    <row r="1942">
      <c r="A1942" t="n">
        <v>199908</v>
      </c>
      <c r="B1942" t="inlineStr">
        <is>
          <t>Arcos</t>
        </is>
      </c>
      <c r="C1942" t="inlineStr">
        <is>
          <t>PETTY CASH ARCOS</t>
        </is>
      </c>
      <c r="D1942" t="inlineStr">
        <is>
          <t>2765 012026</t>
        </is>
      </c>
      <c r="E1942" s="550" t="n">
        <v>46048</v>
      </c>
      <c r="F1942" s="550" t="n">
        <v>46058</v>
      </c>
      <c r="G1942" t="inlineStr">
        <is>
          <t>Custo Mercadoria Vendida</t>
        </is>
      </c>
      <c r="H1942" t="inlineStr">
        <is>
          <t>Insumos - Alimentos</t>
        </is>
      </c>
      <c r="I1942" t="inlineStr">
        <is>
          <t xml:space="preserve">PEDIDO NAO FEITO - 6100
</t>
        </is>
      </c>
      <c r="J1942" t="n">
        <v>-27.65</v>
      </c>
      <c r="K1942" t="n">
        <v>-27.65</v>
      </c>
      <c r="O1942" t="inlineStr">
        <is>
          <t>Real</t>
        </is>
      </c>
      <c r="P1942" t="inlineStr">
        <is>
          <t>Pago</t>
        </is>
      </c>
      <c r="Q1942" t="inlineStr">
        <is>
          <t>01/2026</t>
        </is>
      </c>
      <c r="R1942" t="n">
        <v>0</v>
      </c>
    </row>
    <row r="1943">
      <c r="A1943" t="n">
        <v>199970</v>
      </c>
      <c r="B1943" t="inlineStr">
        <is>
          <t>Arcos</t>
        </is>
      </c>
      <c r="C1943" t="inlineStr">
        <is>
          <t>PETTY CASH ARCOS</t>
        </is>
      </c>
      <c r="D1943" t="inlineStr">
        <is>
          <t>6392 012026</t>
        </is>
      </c>
      <c r="E1943" s="550" t="n">
        <v>46047</v>
      </c>
      <c r="F1943" s="550" t="n">
        <v>46058</v>
      </c>
      <c r="G1943" t="inlineStr">
        <is>
          <t>Utilidades</t>
        </is>
      </c>
      <c r="H1943" t="inlineStr">
        <is>
          <t>Descartaveis</t>
        </is>
      </c>
      <c r="I1943" t="inlineStr">
        <is>
          <t xml:space="preserve">PEDIDO NAO FEITO - 6100
</t>
        </is>
      </c>
      <c r="J1943" t="n">
        <v>-63.92</v>
      </c>
      <c r="K1943" t="n">
        <v>-63.92</v>
      </c>
      <c r="O1943" t="inlineStr">
        <is>
          <t>Real</t>
        </is>
      </c>
      <c r="P1943" t="inlineStr">
        <is>
          <t>Pago</t>
        </is>
      </c>
      <c r="Q1943" t="inlineStr">
        <is>
          <t>01/2026</t>
        </is>
      </c>
      <c r="R1943" t="n">
        <v>0</v>
      </c>
    </row>
    <row r="1944">
      <c r="A1944" t="n">
        <v>170906</v>
      </c>
      <c r="B1944" t="inlineStr">
        <is>
          <t>Arcos</t>
        </is>
      </c>
      <c r="C1944" t="inlineStr">
        <is>
          <t>BUSINESS TO SUCESS LTDA</t>
        </is>
      </c>
      <c r="D1944" t="inlineStr">
        <is>
          <t>150 012026</t>
        </is>
      </c>
      <c r="E1944" s="550" t="n">
        <v>46047</v>
      </c>
      <c r="F1944" s="550" t="n">
        <v>46057</v>
      </c>
      <c r="G1944" t="inlineStr">
        <is>
          <t>Informática e TI</t>
        </is>
      </c>
      <c r="H1944" t="inlineStr">
        <is>
          <t>Sistemas Gerais - Comunicação e Marketing</t>
        </is>
      </c>
      <c r="I1944" t="inlineStr">
        <is>
          <t>FALAE - 01/2026</t>
        </is>
      </c>
      <c r="J1944" t="n">
        <v>-150</v>
      </c>
      <c r="K1944" t="n">
        <v>-150</v>
      </c>
      <c r="O1944" t="inlineStr">
        <is>
          <t>Real</t>
        </is>
      </c>
      <c r="P1944" t="inlineStr">
        <is>
          <t>Pago</t>
        </is>
      </c>
      <c r="Q1944" t="inlineStr">
        <is>
          <t>01/2026</t>
        </is>
      </c>
      <c r="R1944" t="n">
        <v>0</v>
      </c>
    </row>
    <row r="1945">
      <c r="A1945" t="n">
        <v>197017</v>
      </c>
      <c r="B1945" t="inlineStr">
        <is>
          <t>Arcos</t>
        </is>
      </c>
      <c r="C1945" t="inlineStr">
        <is>
          <t>MACRO SERVICOS CONTABEIS E EMPRESARIAS</t>
        </is>
      </c>
      <c r="D1945" t="inlineStr">
        <is>
          <t>2110</t>
        </is>
      </c>
      <c r="E1945" s="550" t="n">
        <v>46045</v>
      </c>
      <c r="F1945" s="550" t="n">
        <v>46052</v>
      </c>
      <c r="G1945" t="inlineStr">
        <is>
          <t>Serviços de Terceiros</t>
        </is>
      </c>
      <c r="H1945" t="inlineStr">
        <is>
          <t>Assessoria Contabil</t>
        </is>
      </c>
      <c r="I1945" t="inlineStr">
        <is>
          <t>Processo de elaboração e registro das Atas de Dividendos em 12/2025</t>
        </is>
      </c>
      <c r="J1945" t="n">
        <v>-1800</v>
      </c>
      <c r="K1945" t="n">
        <v>-1800</v>
      </c>
      <c r="O1945" t="inlineStr">
        <is>
          <t>Real</t>
        </is>
      </c>
      <c r="P1945" t="inlineStr">
        <is>
          <t>Pago</t>
        </is>
      </c>
      <c r="Q1945" t="inlineStr">
        <is>
          <t>01/2026</t>
        </is>
      </c>
      <c r="R1945" t="n">
        <v>0</v>
      </c>
    </row>
    <row r="1946">
      <c r="A1946" t="n">
        <v>197899</v>
      </c>
      <c r="B1946" t="inlineStr">
        <is>
          <t>Arcos</t>
        </is>
      </c>
      <c r="C1946" t="inlineStr">
        <is>
          <t>BANCO DO BRASIL SA</t>
        </is>
      </c>
      <c r="E1946" s="550" t="n">
        <v>46045</v>
      </c>
      <c r="F1946" s="550" t="n">
        <v>46045</v>
      </c>
      <c r="G1946" t="inlineStr">
        <is>
          <t>Despesas Financeiras</t>
        </is>
      </c>
      <c r="H1946" t="inlineStr">
        <is>
          <t>Tarifas Bancárias</t>
        </is>
      </c>
      <c r="J1946" t="n">
        <v>-10</v>
      </c>
      <c r="K1946" t="n">
        <v>-10</v>
      </c>
      <c r="O1946" t="inlineStr">
        <is>
          <t>Real</t>
        </is>
      </c>
      <c r="P1946" t="inlineStr">
        <is>
          <t>Pago</t>
        </is>
      </c>
      <c r="Q1946" t="inlineStr">
        <is>
          <t>01/2026</t>
        </is>
      </c>
      <c r="R1946" t="n">
        <v>0</v>
      </c>
    </row>
    <row r="1947">
      <c r="A1947" t="n">
        <v>198328</v>
      </c>
      <c r="B1947" t="inlineStr">
        <is>
          <t>Arcos</t>
        </is>
      </c>
      <c r="C1947" t="inlineStr">
        <is>
          <t xml:space="preserve">KAMINO INSTITUICAO DE PAGAMENTO LTDA </t>
        </is>
      </c>
      <c r="E1947" s="550" t="n">
        <v>46045</v>
      </c>
      <c r="F1947" s="550" t="n">
        <v>46045</v>
      </c>
      <c r="G1947" t="inlineStr">
        <is>
          <t>Despesas Financeiras</t>
        </is>
      </c>
      <c r="H1947" t="inlineStr">
        <is>
          <t>Tarifas Bancárias</t>
        </is>
      </c>
      <c r="J1947" t="n">
        <v>-1</v>
      </c>
      <c r="K1947" t="n">
        <v>-1</v>
      </c>
      <c r="O1947" t="inlineStr">
        <is>
          <t>Real</t>
        </is>
      </c>
      <c r="P1947" t="inlineStr">
        <is>
          <t>Pago</t>
        </is>
      </c>
      <c r="Q1947" t="inlineStr">
        <is>
          <t>01/2026</t>
        </is>
      </c>
      <c r="R1947" t="n">
        <v>0</v>
      </c>
    </row>
    <row r="1948">
      <c r="A1948" t="n">
        <v>200460</v>
      </c>
      <c r="B1948" t="inlineStr">
        <is>
          <t>Arcos</t>
        </is>
      </c>
      <c r="C1948" t="inlineStr">
        <is>
          <t>PETTY CASH ARCOS</t>
        </is>
      </c>
      <c r="D1948" t="inlineStr">
        <is>
          <t>220 012026</t>
        </is>
      </c>
      <c r="E1948" s="550" t="n">
        <v>46045</v>
      </c>
      <c r="F1948" s="550" t="n">
        <v>46058</v>
      </c>
      <c r="G1948" t="inlineStr">
        <is>
          <t>Manutenção</t>
        </is>
      </c>
      <c r="H1948" t="inlineStr">
        <is>
          <t>Material de Manutenção</t>
        </is>
      </c>
      <c r="I1948" t="inlineStr">
        <is>
          <t xml:space="preserve">MANUTENCAO DE EMERGENCIA - 6100
</t>
        </is>
      </c>
      <c r="J1948" t="n">
        <v>-220</v>
      </c>
      <c r="K1948" t="n">
        <v>-220</v>
      </c>
      <c r="O1948" t="inlineStr">
        <is>
          <t>Real</t>
        </is>
      </c>
      <c r="P1948" t="inlineStr">
        <is>
          <t>Pago</t>
        </is>
      </c>
      <c r="Q1948" t="inlineStr">
        <is>
          <t>01/2026</t>
        </is>
      </c>
      <c r="R1948" t="n">
        <v>0</v>
      </c>
    </row>
    <row r="1949">
      <c r="A1949" t="n">
        <v>196138</v>
      </c>
      <c r="B1949" t="inlineStr">
        <is>
          <t>Arcos</t>
        </is>
      </c>
      <c r="C1949" t="inlineStr">
        <is>
          <t xml:space="preserve">KAMINO INSTITUICAO DE PAGAMENTO LTDA </t>
        </is>
      </c>
      <c r="E1949" s="550" t="n">
        <v>46044</v>
      </c>
      <c r="F1949" s="550" t="n">
        <v>46044</v>
      </c>
      <c r="G1949" t="inlineStr">
        <is>
          <t>Despesas Financeiras</t>
        </is>
      </c>
      <c r="H1949" t="inlineStr">
        <is>
          <t>Tarifas Bancárias</t>
        </is>
      </c>
      <c r="J1949" t="n">
        <v>-0.5</v>
      </c>
      <c r="K1949" t="n">
        <v>-0.5</v>
      </c>
      <c r="O1949" t="inlineStr">
        <is>
          <t>Real</t>
        </is>
      </c>
      <c r="P1949" t="inlineStr">
        <is>
          <t>Pago</t>
        </is>
      </c>
      <c r="Q1949" t="inlineStr">
        <is>
          <t>01/2026</t>
        </is>
      </c>
      <c r="R1949" t="n">
        <v>0</v>
      </c>
    </row>
    <row r="1950">
      <c r="A1950" t="n">
        <v>196113</v>
      </c>
      <c r="B1950" t="inlineStr">
        <is>
          <t>Arcos</t>
        </is>
      </c>
      <c r="C1950" t="inlineStr">
        <is>
          <t xml:space="preserve">KAMINO INSTITUICAO DE PAGAMENTO LTDA </t>
        </is>
      </c>
      <c r="E1950" s="550" t="n">
        <v>46043</v>
      </c>
      <c r="F1950" s="550" t="n">
        <v>46043</v>
      </c>
      <c r="G1950" t="inlineStr">
        <is>
          <t>Despesas Financeiras</t>
        </is>
      </c>
      <c r="H1950" t="inlineStr">
        <is>
          <t>Tarifas Bancárias</t>
        </is>
      </c>
      <c r="J1950" t="n">
        <v>-1</v>
      </c>
      <c r="K1950" t="n">
        <v>-1</v>
      </c>
      <c r="O1950" t="inlineStr">
        <is>
          <t>Real</t>
        </is>
      </c>
      <c r="P1950" t="inlineStr">
        <is>
          <t>Pago</t>
        </is>
      </c>
      <c r="Q1950" t="inlineStr">
        <is>
          <t>01/2026</t>
        </is>
      </c>
      <c r="R1950" t="n">
        <v>0</v>
      </c>
    </row>
    <row r="1951">
      <c r="A1951" t="n">
        <v>200512</v>
      </c>
      <c r="B1951" t="inlineStr">
        <is>
          <t>Arcos</t>
        </is>
      </c>
      <c r="C1951" t="inlineStr">
        <is>
          <t>PETTY CASH ARCOS</t>
        </is>
      </c>
      <c r="D1951" t="inlineStr">
        <is>
          <t>4198 012026</t>
        </is>
      </c>
      <c r="E1951" s="550" t="n">
        <v>46043</v>
      </c>
      <c r="F1951" s="550" t="n">
        <v>46058</v>
      </c>
      <c r="G1951" t="inlineStr">
        <is>
          <t>Utilidades</t>
        </is>
      </c>
      <c r="H1951" t="inlineStr">
        <is>
          <t>Material de Escritorio</t>
        </is>
      </c>
      <c r="I1951" t="inlineStr">
        <is>
          <t xml:space="preserve">REPOSICAO - 6100
</t>
        </is>
      </c>
      <c r="J1951" t="n">
        <v>-41.98</v>
      </c>
      <c r="K1951" t="n">
        <v>-41.98</v>
      </c>
      <c r="O1951" t="inlineStr">
        <is>
          <t>Real</t>
        </is>
      </c>
      <c r="P1951" t="inlineStr">
        <is>
          <t>Pago</t>
        </is>
      </c>
      <c r="Q1951" t="inlineStr">
        <is>
          <t>01/2026</t>
        </is>
      </c>
      <c r="R1951" t="n">
        <v>0</v>
      </c>
    </row>
    <row r="1952">
      <c r="A1952" t="n">
        <v>200499</v>
      </c>
      <c r="B1952" t="inlineStr">
        <is>
          <t>Arcos</t>
        </is>
      </c>
      <c r="C1952" t="inlineStr">
        <is>
          <t>PETTY CASH ARCOS</t>
        </is>
      </c>
      <c r="D1952" t="inlineStr">
        <is>
          <t>10560 012026</t>
        </is>
      </c>
      <c r="E1952" s="550" t="n">
        <v>46043</v>
      </c>
      <c r="F1952" s="550" t="n">
        <v>46058</v>
      </c>
      <c r="G1952" t="inlineStr">
        <is>
          <t>Utilidades</t>
        </is>
      </c>
      <c r="H1952" t="inlineStr">
        <is>
          <t>Material de Escritorio</t>
        </is>
      </c>
      <c r="I1952" t="inlineStr">
        <is>
          <t xml:space="preserve">REPOSICAO - 6100
</t>
        </is>
      </c>
      <c r="J1952" t="n">
        <v>-105.6</v>
      </c>
      <c r="K1952" t="n">
        <v>-105.6</v>
      </c>
      <c r="O1952" t="inlineStr">
        <is>
          <t>Real</t>
        </is>
      </c>
      <c r="P1952" t="inlineStr">
        <is>
          <t>Pago</t>
        </is>
      </c>
      <c r="Q1952" t="inlineStr">
        <is>
          <t>01/2026</t>
        </is>
      </c>
      <c r="R1952" t="n">
        <v>0</v>
      </c>
    </row>
    <row r="1953">
      <c r="A1953" t="n">
        <v>199997</v>
      </c>
      <c r="B1953" t="inlineStr">
        <is>
          <t>Arcos</t>
        </is>
      </c>
      <c r="C1953" t="inlineStr">
        <is>
          <t>PETTY CASH ARCOS</t>
        </is>
      </c>
      <c r="D1953" t="inlineStr">
        <is>
          <t>10390 012026</t>
        </is>
      </c>
      <c r="E1953" s="550" t="n">
        <v>46043</v>
      </c>
      <c r="F1953" s="550" t="n">
        <v>46058</v>
      </c>
      <c r="G1953" t="inlineStr">
        <is>
          <t>Manutenção</t>
        </is>
      </c>
      <c r="H1953" t="inlineStr">
        <is>
          <t>Material de Manutenção</t>
        </is>
      </c>
      <c r="I1953" t="inlineStr">
        <is>
          <t xml:space="preserve">MANUTENCAO DE EMERGENCIA - 6100
</t>
        </is>
      </c>
      <c r="J1953" t="n">
        <v>-103.9</v>
      </c>
      <c r="K1953" t="n">
        <v>-103.9</v>
      </c>
      <c r="O1953" t="inlineStr">
        <is>
          <t>Real</t>
        </is>
      </c>
      <c r="P1953" t="inlineStr">
        <is>
          <t>Pago</t>
        </is>
      </c>
      <c r="Q1953" t="inlineStr">
        <is>
          <t>01/2026</t>
        </is>
      </c>
      <c r="R1953" t="n">
        <v>0</v>
      </c>
    </row>
    <row r="1954">
      <c r="A1954" t="n">
        <v>196236</v>
      </c>
      <c r="B1954" t="inlineStr">
        <is>
          <t>Arcos</t>
        </is>
      </c>
      <c r="C1954" t="inlineStr">
        <is>
          <t>BANCO DO BRASIL SA</t>
        </is>
      </c>
      <c r="E1954" s="550" t="n">
        <v>46042</v>
      </c>
      <c r="F1954" s="550" t="n">
        <v>46042</v>
      </c>
      <c r="G1954" t="inlineStr">
        <is>
          <t>Despesas Financeiras</t>
        </is>
      </c>
      <c r="H1954" t="inlineStr">
        <is>
          <t>Tarifas Bancárias</t>
        </is>
      </c>
      <c r="J1954" t="n">
        <v>-66.5</v>
      </c>
      <c r="K1954" t="n">
        <v>-66.5</v>
      </c>
      <c r="O1954" t="inlineStr">
        <is>
          <t>Real</t>
        </is>
      </c>
      <c r="P1954" t="inlineStr">
        <is>
          <t>Pago</t>
        </is>
      </c>
      <c r="Q1954" t="inlineStr">
        <is>
          <t>01/2026</t>
        </is>
      </c>
      <c r="R1954" t="n">
        <v>0</v>
      </c>
    </row>
    <row r="1955">
      <c r="A1955" t="n">
        <v>196044</v>
      </c>
      <c r="B1955" t="inlineStr">
        <is>
          <t>Arcos</t>
        </is>
      </c>
      <c r="C1955" t="inlineStr">
        <is>
          <t xml:space="preserve">KAMINO INSTITUICAO DE PAGAMENTO LTDA </t>
        </is>
      </c>
      <c r="E1955" s="550" t="n">
        <v>46041</v>
      </c>
      <c r="F1955" s="550" t="n">
        <v>46041</v>
      </c>
      <c r="G1955" t="inlineStr">
        <is>
          <t>Despesas Financeiras</t>
        </is>
      </c>
      <c r="H1955" t="inlineStr">
        <is>
          <t>Tarifas Bancárias</t>
        </is>
      </c>
      <c r="J1955" t="n">
        <v>-8.5</v>
      </c>
      <c r="K1955" t="n">
        <v>-8.5</v>
      </c>
      <c r="O1955" t="inlineStr">
        <is>
          <t>Real</t>
        </is>
      </c>
      <c r="P1955" t="inlineStr">
        <is>
          <t>Pago</t>
        </is>
      </c>
      <c r="Q1955" t="inlineStr">
        <is>
          <t>01/2026</t>
        </is>
      </c>
      <c r="R1955" t="n">
        <v>0</v>
      </c>
    </row>
    <row r="1956">
      <c r="A1956" t="n">
        <v>193933</v>
      </c>
      <c r="B1956" t="inlineStr">
        <is>
          <t>Arcos</t>
        </is>
      </c>
      <c r="C1956" t="inlineStr">
        <is>
          <t>DOCUMENNTA COMUNICAÇÃO</t>
        </is>
      </c>
      <c r="D1956" t="inlineStr">
        <is>
          <t>RP0082026</t>
        </is>
      </c>
      <c r="E1956" s="550" t="n">
        <v>46041</v>
      </c>
      <c r="F1956" s="550" t="n">
        <v>46048</v>
      </c>
      <c r="G1956" t="inlineStr">
        <is>
          <t>Marketing</t>
        </is>
      </c>
      <c r="H1956" t="inlineStr">
        <is>
          <t>Assessoria de Relações Públicas</t>
        </is>
      </c>
      <c r="I1956" t="inlineStr">
        <is>
          <t>CUSTOS EXTRAS SERVICOS PRESTADOS - 01/2026</t>
        </is>
      </c>
      <c r="J1956" t="n">
        <v>-21.68</v>
      </c>
      <c r="K1956" t="n">
        <v>-21.68</v>
      </c>
      <c r="O1956" t="inlineStr">
        <is>
          <t>Real</t>
        </is>
      </c>
      <c r="P1956" t="inlineStr">
        <is>
          <t>Pago</t>
        </is>
      </c>
      <c r="Q1956" t="inlineStr">
        <is>
          <t>01/2026</t>
        </is>
      </c>
      <c r="R1956" t="n">
        <v>0</v>
      </c>
    </row>
    <row r="1957">
      <c r="A1957" t="n">
        <v>201356</v>
      </c>
      <c r="B1957" t="inlineStr">
        <is>
          <t>Arcos</t>
        </is>
      </c>
      <c r="C1957" t="inlineStr">
        <is>
          <t>ESTAFF SOLUCOES TECNOLOGICAS DE AGENCIAMENTO LTDA</t>
        </is>
      </c>
      <c r="D1957" t="inlineStr">
        <is>
          <t xml:space="preserve"> 729479570</t>
        </is>
      </c>
      <c r="E1957" s="550" t="n">
        <v>46041</v>
      </c>
      <c r="F1957" s="550" t="n">
        <v>46058</v>
      </c>
      <c r="G1957" t="inlineStr">
        <is>
          <t>Mão de Obra - Extra</t>
        </is>
      </c>
      <c r="H1957" t="inlineStr">
        <is>
          <t>Mão de Obra Extra</t>
        </is>
      </c>
      <c r="I1957" t="inlineStr">
        <is>
          <t>MAO DE OBRA EXTRA THEATRO - PERIODO 19/01 A 25/01 - 01/2026</t>
        </is>
      </c>
      <c r="J1957" t="n">
        <v>-6644</v>
      </c>
      <c r="K1957" t="n">
        <v>-6644</v>
      </c>
      <c r="O1957" t="inlineStr">
        <is>
          <t>Real</t>
        </is>
      </c>
      <c r="P1957" t="inlineStr">
        <is>
          <t>Pago</t>
        </is>
      </c>
      <c r="Q1957" t="inlineStr">
        <is>
          <t>01/2026</t>
        </is>
      </c>
      <c r="R1957" t="n">
        <v>0</v>
      </c>
    </row>
    <row r="1958">
      <c r="A1958" t="n">
        <v>201357</v>
      </c>
      <c r="B1958" t="inlineStr">
        <is>
          <t>Arcos</t>
        </is>
      </c>
      <c r="C1958" t="inlineStr">
        <is>
          <t>ESTAFF SOLUCOES TECNOLOGICAS DE AGENCIAMENTO LTDA</t>
        </is>
      </c>
      <c r="D1958" t="inlineStr">
        <is>
          <t xml:space="preserve"> 729475003</t>
        </is>
      </c>
      <c r="E1958" s="550" t="n">
        <v>46041</v>
      </c>
      <c r="F1958" s="550" t="n">
        <v>46058</v>
      </c>
      <c r="G1958" t="inlineStr">
        <is>
          <t>Mão de Obra - Extra</t>
        </is>
      </c>
      <c r="H1958" t="inlineStr">
        <is>
          <t>Mão de Obra Extra</t>
        </is>
      </c>
      <c r="I1958" t="inlineStr">
        <is>
          <t>MAO DE OBRA EXTRA - PERIODO 19/01 A 25/01 - 01/2026</t>
        </is>
      </c>
      <c r="J1958" t="n">
        <v>-19327</v>
      </c>
      <c r="K1958" t="n">
        <v>-19327</v>
      </c>
      <c r="O1958" t="inlineStr">
        <is>
          <t>Real</t>
        </is>
      </c>
      <c r="P1958" t="inlineStr">
        <is>
          <t>Pago</t>
        </is>
      </c>
      <c r="Q1958" t="inlineStr">
        <is>
          <t>01/2026</t>
        </is>
      </c>
      <c r="R1958" t="n">
        <v>0</v>
      </c>
    </row>
    <row r="1959">
      <c r="A1959" t="n">
        <v>193681</v>
      </c>
      <c r="B1959" t="inlineStr">
        <is>
          <t>Arcos</t>
        </is>
      </c>
      <c r="C1959" t="inlineStr">
        <is>
          <t>AHMAR BOMBAS E FERRAGENS LTDA</t>
        </is>
      </c>
      <c r="D1959" t="inlineStr">
        <is>
          <t>RP0062026</t>
        </is>
      </c>
      <c r="E1959" s="550" t="n">
        <v>46038</v>
      </c>
      <c r="F1959" s="550" t="n">
        <v>46038</v>
      </c>
      <c r="G1959" t="inlineStr">
        <is>
          <t>Manutenção</t>
        </is>
      </c>
      <c r="H1959" t="inlineStr">
        <is>
          <t>Material de Manutenção</t>
        </is>
      </c>
      <c r="I1959" t="inlineStr">
        <is>
          <t xml:space="preserve"> COMPRA BOMBA DE AGUA - 01/2025</t>
        </is>
      </c>
      <c r="J1959" t="n">
        <v>-1332</v>
      </c>
      <c r="K1959" t="n">
        <v>-1332</v>
      </c>
      <c r="O1959" t="inlineStr">
        <is>
          <t>Real</t>
        </is>
      </c>
      <c r="P1959" t="inlineStr">
        <is>
          <t>Pago</t>
        </is>
      </c>
      <c r="Q1959" t="inlineStr">
        <is>
          <t>01/2026</t>
        </is>
      </c>
      <c r="R1959" t="n">
        <v>0</v>
      </c>
    </row>
    <row r="1960">
      <c r="A1960" t="n">
        <v>194011</v>
      </c>
      <c r="B1960" t="inlineStr">
        <is>
          <t>Arcos</t>
        </is>
      </c>
      <c r="C1960" t="inlineStr">
        <is>
          <t>SARAH SARAIVA DEL CASALE</t>
        </is>
      </c>
      <c r="E1960" s="550" t="n">
        <v>46037</v>
      </c>
      <c r="F1960" s="550" t="n">
        <v>46042</v>
      </c>
      <c r="G1960" t="inlineStr">
        <is>
          <t>Mão de Obra - Salários</t>
        </is>
      </c>
      <c r="H1960" t="inlineStr">
        <is>
          <t>MDO CLT - Salário</t>
        </is>
      </c>
      <c r="J1960" t="n">
        <v>-747.76</v>
      </c>
      <c r="K1960" t="n">
        <v>-747.76</v>
      </c>
      <c r="O1960" t="inlineStr">
        <is>
          <t>Real</t>
        </is>
      </c>
      <c r="P1960" t="inlineStr">
        <is>
          <t>Pago</t>
        </is>
      </c>
      <c r="Q1960" t="inlineStr">
        <is>
          <t>01/2026</t>
        </is>
      </c>
      <c r="R1960" t="n">
        <v>0</v>
      </c>
    </row>
    <row r="1961">
      <c r="A1961" t="n">
        <v>193999</v>
      </c>
      <c r="B1961" t="inlineStr">
        <is>
          <t>Arcos</t>
        </is>
      </c>
      <c r="C1961" t="inlineStr">
        <is>
          <t>DAIANE ALVES DA SILVA LIMA</t>
        </is>
      </c>
      <c r="E1961" s="550" t="n">
        <v>46037</v>
      </c>
      <c r="F1961" s="550" t="n">
        <v>46042</v>
      </c>
      <c r="G1961" t="inlineStr">
        <is>
          <t>Mão de Obra - Salários</t>
        </is>
      </c>
      <c r="H1961" t="inlineStr">
        <is>
          <t>MDO CLT - Salário</t>
        </is>
      </c>
      <c r="J1961" t="n">
        <v>-775.42</v>
      </c>
      <c r="K1961" t="n">
        <v>-775.42</v>
      </c>
      <c r="O1961" t="inlineStr">
        <is>
          <t>Real</t>
        </is>
      </c>
      <c r="P1961" t="inlineStr">
        <is>
          <t>Pago</t>
        </is>
      </c>
      <c r="Q1961" t="inlineStr">
        <is>
          <t>01/2026</t>
        </is>
      </c>
      <c r="R1961" t="n">
        <v>0</v>
      </c>
    </row>
    <row r="1962">
      <c r="A1962" t="n">
        <v>194000</v>
      </c>
      <c r="B1962" t="inlineStr">
        <is>
          <t>Arcos</t>
        </is>
      </c>
      <c r="C1962" t="inlineStr">
        <is>
          <t>FAB CANNE</t>
        </is>
      </c>
      <c r="E1962" s="550" t="n">
        <v>46037</v>
      </c>
      <c r="F1962" s="550" t="n">
        <v>46042</v>
      </c>
      <c r="G1962" t="inlineStr">
        <is>
          <t>Mão de Obra - Salários</t>
        </is>
      </c>
      <c r="H1962" t="inlineStr">
        <is>
          <t>MDO CLT - Salário</t>
        </is>
      </c>
      <c r="J1962" t="n">
        <v>-775.42</v>
      </c>
      <c r="K1962" t="n">
        <v>-775.42</v>
      </c>
      <c r="O1962" t="inlineStr">
        <is>
          <t>Real</t>
        </is>
      </c>
      <c r="P1962" t="inlineStr">
        <is>
          <t>Pago</t>
        </is>
      </c>
      <c r="Q1962" t="inlineStr">
        <is>
          <t>01/2026</t>
        </is>
      </c>
      <c r="R1962" t="n">
        <v>0</v>
      </c>
    </row>
    <row r="1963">
      <c r="A1963" t="n">
        <v>194001</v>
      </c>
      <c r="B1963" t="inlineStr">
        <is>
          <t>Arcos</t>
        </is>
      </c>
      <c r="C1963" t="inlineStr">
        <is>
          <t>GUILHERME GAK BARBOSA</t>
        </is>
      </c>
      <c r="E1963" s="550" t="n">
        <v>46037</v>
      </c>
      <c r="F1963" s="550" t="n">
        <v>46042</v>
      </c>
      <c r="G1963" t="inlineStr">
        <is>
          <t>Mão de Obra - Salários</t>
        </is>
      </c>
      <c r="H1963" t="inlineStr">
        <is>
          <t>MDO CLT - Salário</t>
        </is>
      </c>
      <c r="J1963" t="n">
        <v>-697.21</v>
      </c>
      <c r="K1963" t="n">
        <v>-697.21</v>
      </c>
      <c r="O1963" t="inlineStr">
        <is>
          <t>Real</t>
        </is>
      </c>
      <c r="P1963" t="inlineStr">
        <is>
          <t>Pago</t>
        </is>
      </c>
      <c r="Q1963" t="inlineStr">
        <is>
          <t>01/2026</t>
        </is>
      </c>
      <c r="R1963" t="n">
        <v>0</v>
      </c>
    </row>
    <row r="1964">
      <c r="A1964" t="n">
        <v>194002</v>
      </c>
      <c r="B1964" t="inlineStr">
        <is>
          <t>Arcos</t>
        </is>
      </c>
      <c r="C1964" t="inlineStr">
        <is>
          <t>GUSTAVO BEZERRA DE LIMA</t>
        </is>
      </c>
      <c r="E1964" s="550" t="n">
        <v>46037</v>
      </c>
      <c r="F1964" s="550" t="n">
        <v>46042</v>
      </c>
      <c r="G1964" t="inlineStr">
        <is>
          <t>Mão de Obra - Salários</t>
        </is>
      </c>
      <c r="H1964" t="inlineStr">
        <is>
          <t>MDO CLT - Salário</t>
        </is>
      </c>
      <c r="J1964" t="n">
        <v>-747.76</v>
      </c>
      <c r="K1964" t="n">
        <v>-747.76</v>
      </c>
      <c r="O1964" t="inlineStr">
        <is>
          <t>Real</t>
        </is>
      </c>
      <c r="P1964" t="inlineStr">
        <is>
          <t>Pago</t>
        </is>
      </c>
      <c r="Q1964" t="inlineStr">
        <is>
          <t>01/2026</t>
        </is>
      </c>
      <c r="R1964" t="n">
        <v>0</v>
      </c>
    </row>
    <row r="1965">
      <c r="A1965" t="n">
        <v>194003</v>
      </c>
      <c r="B1965" t="inlineStr">
        <is>
          <t>Arcos</t>
        </is>
      </c>
      <c r="C1965" t="inlineStr">
        <is>
          <t>JACIARA DOS ANJOS BORGES</t>
        </is>
      </c>
      <c r="E1965" s="550" t="n">
        <v>46037</v>
      </c>
      <c r="F1965" s="550" t="n">
        <v>46042</v>
      </c>
      <c r="G1965" t="inlineStr">
        <is>
          <t>Mão de Obra - Salários</t>
        </is>
      </c>
      <c r="H1965" t="inlineStr">
        <is>
          <t>MDO CLT - Salário</t>
        </is>
      </c>
      <c r="J1965" t="n">
        <v>-775.42</v>
      </c>
      <c r="K1965" t="n">
        <v>-775.42</v>
      </c>
      <c r="O1965" t="inlineStr">
        <is>
          <t>Real</t>
        </is>
      </c>
      <c r="P1965" t="inlineStr">
        <is>
          <t>Pago</t>
        </is>
      </c>
      <c r="Q1965" t="inlineStr">
        <is>
          <t>01/2026</t>
        </is>
      </c>
      <c r="R1965" t="n">
        <v>0</v>
      </c>
    </row>
    <row r="1966">
      <c r="A1966" t="n">
        <v>194004</v>
      </c>
      <c r="B1966" t="inlineStr">
        <is>
          <t>Arcos</t>
        </is>
      </c>
      <c r="C1966" t="inlineStr">
        <is>
          <t>JESSICA ALVES GONCALVES</t>
        </is>
      </c>
      <c r="E1966" s="550" t="n">
        <v>46037</v>
      </c>
      <c r="F1966" s="550" t="n">
        <v>46042</v>
      </c>
      <c r="G1966" t="inlineStr">
        <is>
          <t>Mão de Obra - Salários</t>
        </is>
      </c>
      <c r="H1966" t="inlineStr">
        <is>
          <t>MDO CLT - Salário</t>
        </is>
      </c>
      <c r="J1966" t="n">
        <v>-859.3099999999999</v>
      </c>
      <c r="K1966" t="n">
        <v>-859.3099999999999</v>
      </c>
      <c r="O1966" t="inlineStr">
        <is>
          <t>Real</t>
        </is>
      </c>
      <c r="P1966" t="inlineStr">
        <is>
          <t>Pago</t>
        </is>
      </c>
      <c r="Q1966" t="inlineStr">
        <is>
          <t>01/2026</t>
        </is>
      </c>
      <c r="R1966" t="n">
        <v>0</v>
      </c>
    </row>
    <row r="1967">
      <c r="A1967" t="n">
        <v>194008</v>
      </c>
      <c r="B1967" t="inlineStr">
        <is>
          <t>Arcos</t>
        </is>
      </c>
      <c r="C1967" t="inlineStr">
        <is>
          <t>MATHEUS DOS SANTOS ROCHA</t>
        </is>
      </c>
      <c r="E1967" s="550" t="n">
        <v>46037</v>
      </c>
      <c r="F1967" s="550" t="n">
        <v>46042</v>
      </c>
      <c r="G1967" t="inlineStr">
        <is>
          <t>Mão de Obra - Salários</t>
        </is>
      </c>
      <c r="H1967" t="inlineStr">
        <is>
          <t>MDO CLT - Salário</t>
        </is>
      </c>
      <c r="J1967" t="n">
        <v>-775.42</v>
      </c>
      <c r="K1967" t="n">
        <v>-775.42</v>
      </c>
      <c r="O1967" t="inlineStr">
        <is>
          <t>Real</t>
        </is>
      </c>
      <c r="P1967" t="inlineStr">
        <is>
          <t>Pago</t>
        </is>
      </c>
      <c r="Q1967" t="inlineStr">
        <is>
          <t>01/2026</t>
        </is>
      </c>
      <c r="R1967" t="n">
        <v>0</v>
      </c>
    </row>
    <row r="1968">
      <c r="A1968" t="n">
        <v>194005</v>
      </c>
      <c r="B1968" t="inlineStr">
        <is>
          <t>Arcos</t>
        </is>
      </c>
      <c r="C1968" t="inlineStr">
        <is>
          <t>JOÃO PAULO DA SILVA MARCOLINO</t>
        </is>
      </c>
      <c r="E1968" s="550" t="n">
        <v>46037</v>
      </c>
      <c r="F1968" s="550" t="n">
        <v>46042</v>
      </c>
      <c r="G1968" t="inlineStr">
        <is>
          <t>Mão de Obra - Salários</t>
        </is>
      </c>
      <c r="H1968" t="inlineStr">
        <is>
          <t>MDO CLT - Salário</t>
        </is>
      </c>
      <c r="J1968" t="n">
        <v>-829.28</v>
      </c>
      <c r="K1968" t="n">
        <v>-829.28</v>
      </c>
      <c r="O1968" t="inlineStr">
        <is>
          <t>Real</t>
        </is>
      </c>
      <c r="P1968" t="inlineStr">
        <is>
          <t>Pago</t>
        </is>
      </c>
      <c r="Q1968" t="inlineStr">
        <is>
          <t>01/2026</t>
        </is>
      </c>
      <c r="R1968" t="n">
        <v>0</v>
      </c>
    </row>
    <row r="1969">
      <c r="A1969" t="n">
        <v>194006</v>
      </c>
      <c r="B1969" t="inlineStr">
        <is>
          <t>Arcos</t>
        </is>
      </c>
      <c r="C1969" t="inlineStr">
        <is>
          <t xml:space="preserve">JONAS LUIZ HANGER DA SILVA </t>
        </is>
      </c>
      <c r="E1969" s="550" t="n">
        <v>46037</v>
      </c>
      <c r="F1969" s="550" t="n">
        <v>46042</v>
      </c>
      <c r="G1969" t="inlineStr">
        <is>
          <t>Mão de Obra - Salários</t>
        </is>
      </c>
      <c r="H1969" t="inlineStr">
        <is>
          <t>MDO CLT - Salário</t>
        </is>
      </c>
      <c r="J1969" t="n">
        <v>-594.91</v>
      </c>
      <c r="K1969" t="n">
        <v>-594.91</v>
      </c>
      <c r="O1969" t="inlineStr">
        <is>
          <t>Real</t>
        </is>
      </c>
      <c r="P1969" t="inlineStr">
        <is>
          <t>Pago</t>
        </is>
      </c>
      <c r="Q1969" t="inlineStr">
        <is>
          <t>01/2026</t>
        </is>
      </c>
      <c r="R1969" t="n">
        <v>0</v>
      </c>
    </row>
    <row r="1970">
      <c r="A1970" t="n">
        <v>194007</v>
      </c>
      <c r="B1970" t="inlineStr">
        <is>
          <t>Arcos</t>
        </is>
      </c>
      <c r="C1970" t="inlineStr">
        <is>
          <t>LUCIANA DE LIRA SANTOS</t>
        </is>
      </c>
      <c r="E1970" s="550" t="n">
        <v>46037</v>
      </c>
      <c r="F1970" s="550" t="n">
        <v>46042</v>
      </c>
      <c r="G1970" t="inlineStr">
        <is>
          <t>Mão de Obra - Salários</t>
        </is>
      </c>
      <c r="H1970" t="inlineStr">
        <is>
          <t>MDO CLT - Salário</t>
        </is>
      </c>
      <c r="J1970" t="n">
        <v>-499.86</v>
      </c>
      <c r="K1970" t="n">
        <v>-499.86</v>
      </c>
      <c r="O1970" t="inlineStr">
        <is>
          <t>Real</t>
        </is>
      </c>
      <c r="P1970" t="inlineStr">
        <is>
          <t>Pago</t>
        </is>
      </c>
      <c r="Q1970" t="inlineStr">
        <is>
          <t>01/2026</t>
        </is>
      </c>
      <c r="R1970" t="n">
        <v>0</v>
      </c>
    </row>
    <row r="1971">
      <c r="A1971" t="n">
        <v>194010</v>
      </c>
      <c r="B1971" t="inlineStr">
        <is>
          <t>Arcos</t>
        </is>
      </c>
      <c r="C1971" t="inlineStr">
        <is>
          <t>PATRICK VILLELA</t>
        </is>
      </c>
      <c r="E1971" s="550" t="n">
        <v>46037</v>
      </c>
      <c r="F1971" s="550" t="n">
        <v>46042</v>
      </c>
      <c r="G1971" t="inlineStr">
        <is>
          <t>Mão de Obra - Salários</t>
        </is>
      </c>
      <c r="H1971" t="inlineStr">
        <is>
          <t>MDO CLT - Salário</t>
        </is>
      </c>
      <c r="J1971" t="n">
        <v>-707.17</v>
      </c>
      <c r="K1971" t="n">
        <v>-707.17</v>
      </c>
      <c r="O1971" t="inlineStr">
        <is>
          <t>Real</t>
        </is>
      </c>
      <c r="P1971" t="inlineStr">
        <is>
          <t>Pago</t>
        </is>
      </c>
      <c r="Q1971" t="inlineStr">
        <is>
          <t>01/2026</t>
        </is>
      </c>
      <c r="R1971" t="n">
        <v>0</v>
      </c>
    </row>
    <row r="1972">
      <c r="A1972" t="n">
        <v>194009</v>
      </c>
      <c r="B1972" t="inlineStr">
        <is>
          <t>Arcos</t>
        </is>
      </c>
      <c r="C1972" t="inlineStr">
        <is>
          <t>PATRICIA BARRETO DE JESUS</t>
        </is>
      </c>
      <c r="E1972" s="550" t="n">
        <v>46037</v>
      </c>
      <c r="F1972" s="550" t="n">
        <v>46042</v>
      </c>
      <c r="G1972" t="inlineStr">
        <is>
          <t>Mão de Obra - Salários</t>
        </is>
      </c>
      <c r="H1972" t="inlineStr">
        <is>
          <t>MDO CLT - Salário</t>
        </is>
      </c>
      <c r="J1972" t="n">
        <v>-775.42</v>
      </c>
      <c r="K1972" t="n">
        <v>-775.42</v>
      </c>
      <c r="O1972" t="inlineStr">
        <is>
          <t>Real</t>
        </is>
      </c>
      <c r="P1972" t="inlineStr">
        <is>
          <t>Pago</t>
        </is>
      </c>
      <c r="Q1972" t="inlineStr">
        <is>
          <t>01/2026</t>
        </is>
      </c>
      <c r="R1972" t="n">
        <v>0</v>
      </c>
    </row>
    <row r="1973">
      <c r="A1973" t="n">
        <v>193998</v>
      </c>
      <c r="B1973" t="inlineStr">
        <is>
          <t>Arcos</t>
        </is>
      </c>
      <c r="C1973" t="inlineStr">
        <is>
          <t>CLAUDIA GOMES SOUZA SANTANA</t>
        </is>
      </c>
      <c r="E1973" s="550" t="n">
        <v>46037</v>
      </c>
      <c r="F1973" s="550" t="n">
        <v>46042</v>
      </c>
      <c r="G1973" t="inlineStr">
        <is>
          <t>Mão de Obra - Salários</t>
        </is>
      </c>
      <c r="H1973" t="inlineStr">
        <is>
          <t>MDO CLT - Salário</t>
        </is>
      </c>
      <c r="J1973" t="n">
        <v>-734.5</v>
      </c>
      <c r="K1973" t="n">
        <v>-734.5</v>
      </c>
      <c r="O1973" t="inlineStr">
        <is>
          <t>Real</t>
        </is>
      </c>
      <c r="P1973" t="inlineStr">
        <is>
          <t>Pago</t>
        </is>
      </c>
      <c r="Q1973" t="inlineStr">
        <is>
          <t>01/2026</t>
        </is>
      </c>
      <c r="R1973" t="n">
        <v>0</v>
      </c>
    </row>
    <row r="1974">
      <c r="A1974" t="n">
        <v>193997</v>
      </c>
      <c r="B1974" t="inlineStr">
        <is>
          <t>Arcos</t>
        </is>
      </c>
      <c r="C1974" t="inlineStr">
        <is>
          <t>BRENDO DO NASCIMENTO SANTOS</t>
        </is>
      </c>
      <c r="E1974" s="550" t="n">
        <v>46037</v>
      </c>
      <c r="F1974" s="550" t="n">
        <v>46042</v>
      </c>
      <c r="G1974" t="inlineStr">
        <is>
          <t>Mão de Obra - Salários</t>
        </is>
      </c>
      <c r="H1974" t="inlineStr">
        <is>
          <t>MDO CLT - Salário</t>
        </is>
      </c>
      <c r="J1974" t="n">
        <v>-775.42</v>
      </c>
      <c r="K1974" t="n">
        <v>-775.42</v>
      </c>
      <c r="O1974" t="inlineStr">
        <is>
          <t>Real</t>
        </is>
      </c>
      <c r="P1974" t="inlineStr">
        <is>
          <t>Pago</t>
        </is>
      </c>
      <c r="Q1974" t="inlineStr">
        <is>
          <t>01/2026</t>
        </is>
      </c>
      <c r="R1974" t="n">
        <v>0</v>
      </c>
    </row>
    <row r="1975">
      <c r="A1975" t="n">
        <v>193996</v>
      </c>
      <c r="B1975" t="inlineStr">
        <is>
          <t>Arcos</t>
        </is>
      </c>
      <c r="C1975" t="inlineStr">
        <is>
          <t>BIANCA KIMBERLY DE ALMEIDA COSMO</t>
        </is>
      </c>
      <c r="E1975" s="550" t="n">
        <v>46037</v>
      </c>
      <c r="F1975" s="550" t="n">
        <v>46042</v>
      </c>
      <c r="G1975" t="inlineStr">
        <is>
          <t>Mão de Obra - Salários</t>
        </is>
      </c>
      <c r="H1975" t="inlineStr">
        <is>
          <t>MDO CLT - Salário</t>
        </is>
      </c>
      <c r="J1975" t="n">
        <v>-736.88</v>
      </c>
      <c r="K1975" t="n">
        <v>-736.88</v>
      </c>
      <c r="O1975" t="inlineStr">
        <is>
          <t>Real</t>
        </is>
      </c>
      <c r="P1975" t="inlineStr">
        <is>
          <t>Pago</t>
        </is>
      </c>
      <c r="Q1975" t="inlineStr">
        <is>
          <t>01/2026</t>
        </is>
      </c>
      <c r="R1975" t="n">
        <v>0</v>
      </c>
    </row>
    <row r="1976">
      <c r="A1976" t="n">
        <v>193995</v>
      </c>
      <c r="B1976" t="inlineStr">
        <is>
          <t>Arcos</t>
        </is>
      </c>
      <c r="C1976" t="inlineStr">
        <is>
          <t>BEATRIZ PACIANI MENDES</t>
        </is>
      </c>
      <c r="E1976" s="550" t="n">
        <v>46037</v>
      </c>
      <c r="F1976" s="550" t="n">
        <v>46042</v>
      </c>
      <c r="G1976" t="inlineStr">
        <is>
          <t>Mão de Obra - Salários</t>
        </is>
      </c>
      <c r="H1976" t="inlineStr">
        <is>
          <t>MDO CLT - Salário</t>
        </is>
      </c>
      <c r="J1976" t="n">
        <v>-775.42</v>
      </c>
      <c r="K1976" t="n">
        <v>-775.42</v>
      </c>
      <c r="O1976" t="inlineStr">
        <is>
          <t>Real</t>
        </is>
      </c>
      <c r="P1976" t="inlineStr">
        <is>
          <t>Pago</t>
        </is>
      </c>
      <c r="Q1976" t="inlineStr">
        <is>
          <t>01/2026</t>
        </is>
      </c>
      <c r="R1976" t="n">
        <v>0</v>
      </c>
    </row>
    <row r="1977">
      <c r="A1977" t="n">
        <v>193994</v>
      </c>
      <c r="B1977" t="inlineStr">
        <is>
          <t>Arcos</t>
        </is>
      </c>
      <c r="C1977" t="inlineStr">
        <is>
          <t>GUSTAVO LIMA MOLINA</t>
        </is>
      </c>
      <c r="E1977" s="550" t="n">
        <v>46037</v>
      </c>
      <c r="F1977" s="550" t="n">
        <v>46042</v>
      </c>
      <c r="G1977" t="inlineStr">
        <is>
          <t>Mão de Obra - Salários</t>
        </is>
      </c>
      <c r="H1977" t="inlineStr">
        <is>
          <t>MDO CLT - Salário</t>
        </is>
      </c>
      <c r="J1977" t="n">
        <v>-747.76</v>
      </c>
      <c r="K1977" t="n">
        <v>-747.76</v>
      </c>
      <c r="O1977" t="inlineStr">
        <is>
          <t>Real</t>
        </is>
      </c>
      <c r="P1977" t="inlineStr">
        <is>
          <t>Pago</t>
        </is>
      </c>
      <c r="Q1977" t="inlineStr">
        <is>
          <t>01/2026</t>
        </is>
      </c>
      <c r="R1977" t="n">
        <v>0</v>
      </c>
    </row>
    <row r="1978">
      <c r="A1978" t="n">
        <v>194012</v>
      </c>
      <c r="B1978" t="inlineStr">
        <is>
          <t>Arcos</t>
        </is>
      </c>
      <c r="C1978" t="inlineStr">
        <is>
          <t>SHEILA ALVES DA SILVA</t>
        </is>
      </c>
      <c r="E1978" s="550" t="n">
        <v>46037</v>
      </c>
      <c r="F1978" s="550" t="n">
        <v>46042</v>
      </c>
      <c r="G1978" t="inlineStr">
        <is>
          <t>Mão de Obra - Salários</t>
        </is>
      </c>
      <c r="H1978" t="inlineStr">
        <is>
          <t>MDO CLT - Salário</t>
        </is>
      </c>
      <c r="J1978" t="n">
        <v>-1025.5</v>
      </c>
      <c r="K1978" t="n">
        <v>-1025.5</v>
      </c>
      <c r="O1978" t="inlineStr">
        <is>
          <t>Real</t>
        </is>
      </c>
      <c r="P1978" t="inlineStr">
        <is>
          <t>Pago</t>
        </is>
      </c>
      <c r="Q1978" t="inlineStr">
        <is>
          <t>01/2026</t>
        </is>
      </c>
      <c r="R1978" t="n">
        <v>0</v>
      </c>
    </row>
    <row r="1979">
      <c r="A1979" t="n">
        <v>194013</v>
      </c>
      <c r="B1979" t="inlineStr">
        <is>
          <t>Arcos</t>
        </is>
      </c>
      <c r="C1979" t="inlineStr">
        <is>
          <t>SONIA DOS ANJOS RAMOS</t>
        </is>
      </c>
      <c r="E1979" s="550" t="n">
        <v>46037</v>
      </c>
      <c r="F1979" s="550" t="n">
        <v>46042</v>
      </c>
      <c r="G1979" t="inlineStr">
        <is>
          <t>Mão de Obra - Salários</t>
        </is>
      </c>
      <c r="H1979" t="inlineStr">
        <is>
          <t>MDO CLT - Salário</t>
        </is>
      </c>
      <c r="J1979" t="n">
        <v>-888.3099999999999</v>
      </c>
      <c r="K1979" t="n">
        <v>-888.3099999999999</v>
      </c>
      <c r="O1979" t="inlineStr">
        <is>
          <t>Real</t>
        </is>
      </c>
      <c r="P1979" t="inlineStr">
        <is>
          <t>Pago</t>
        </is>
      </c>
      <c r="Q1979" t="inlineStr">
        <is>
          <t>01/2026</t>
        </is>
      </c>
      <c r="R1979" t="n">
        <v>0</v>
      </c>
    </row>
    <row r="1980">
      <c r="A1980" t="n">
        <v>194014</v>
      </c>
      <c r="B1980" t="inlineStr">
        <is>
          <t>Arcos</t>
        </is>
      </c>
      <c r="C1980" t="inlineStr">
        <is>
          <t>TARCIANA FERREIRA DO CARMO</t>
        </is>
      </c>
      <c r="E1980" s="550" t="n">
        <v>46037</v>
      </c>
      <c r="F1980" s="550" t="n">
        <v>46042</v>
      </c>
      <c r="G1980" t="inlineStr">
        <is>
          <t>Mão de Obra - Salários</t>
        </is>
      </c>
      <c r="H1980" t="inlineStr">
        <is>
          <t>MDO CLT - Salário</t>
        </is>
      </c>
      <c r="J1980" t="n">
        <v>-891.74</v>
      </c>
      <c r="K1980" t="n">
        <v>-891.74</v>
      </c>
      <c r="O1980" t="inlineStr">
        <is>
          <t>Real</t>
        </is>
      </c>
      <c r="P1980" t="inlineStr">
        <is>
          <t>Pago</t>
        </is>
      </c>
      <c r="Q1980" t="inlineStr">
        <is>
          <t>01/2026</t>
        </is>
      </c>
      <c r="R1980" t="n">
        <v>0</v>
      </c>
    </row>
    <row r="1981">
      <c r="A1981" t="n">
        <v>194015</v>
      </c>
      <c r="B1981" t="inlineStr">
        <is>
          <t>Arcos</t>
        </is>
      </c>
      <c r="C1981" t="inlineStr">
        <is>
          <t>THIAGO HENRIQUE DE FARIAS</t>
        </is>
      </c>
      <c r="E1981" s="550" t="n">
        <v>46037</v>
      </c>
      <c r="F1981" s="550" t="n">
        <v>46042</v>
      </c>
      <c r="G1981" t="inlineStr">
        <is>
          <t>Mão de Obra - Salários</t>
        </is>
      </c>
      <c r="H1981" t="inlineStr">
        <is>
          <t>MDO CLT - Salário</t>
        </is>
      </c>
      <c r="J1981" t="n">
        <v>-698.84</v>
      </c>
      <c r="K1981" t="n">
        <v>-698.84</v>
      </c>
      <c r="O1981" t="inlineStr">
        <is>
          <t>Real</t>
        </is>
      </c>
      <c r="P1981" t="inlineStr">
        <is>
          <t>Pago</t>
        </is>
      </c>
      <c r="Q1981" t="inlineStr">
        <is>
          <t>01/2026</t>
        </is>
      </c>
      <c r="R1981" t="n">
        <v>0</v>
      </c>
    </row>
    <row r="1982">
      <c r="A1982" t="n">
        <v>194016</v>
      </c>
      <c r="B1982" t="inlineStr">
        <is>
          <t>Arcos</t>
        </is>
      </c>
      <c r="C1982" t="inlineStr">
        <is>
          <t>VICTOR SARAIVA ZANELATO ANDRADE</t>
        </is>
      </c>
      <c r="E1982" s="550" t="n">
        <v>46037</v>
      </c>
      <c r="F1982" s="550" t="n">
        <v>46042</v>
      </c>
      <c r="G1982" t="inlineStr">
        <is>
          <t>Mão de Obra - Salários</t>
        </is>
      </c>
      <c r="H1982" t="inlineStr">
        <is>
          <t>MDO CLT - Salário</t>
        </is>
      </c>
      <c r="J1982" t="n">
        <v>-720.24</v>
      </c>
      <c r="K1982" t="n">
        <v>-720.24</v>
      </c>
      <c r="O1982" t="inlineStr">
        <is>
          <t>Real</t>
        </is>
      </c>
      <c r="P1982" t="inlineStr">
        <is>
          <t>Pago</t>
        </is>
      </c>
      <c r="Q1982" t="inlineStr">
        <is>
          <t>01/2026</t>
        </is>
      </c>
      <c r="R1982" t="n">
        <v>0</v>
      </c>
    </row>
    <row r="1983">
      <c r="A1983" t="n">
        <v>207536</v>
      </c>
      <c r="B1983" t="inlineStr">
        <is>
          <t>Arcos</t>
        </is>
      </c>
      <c r="C1983" t="inlineStr">
        <is>
          <t>ZIGPAY LTDAS -ME</t>
        </is>
      </c>
      <c r="E1983" s="550" t="n">
        <v>46036</v>
      </c>
      <c r="F1983" s="550" t="n">
        <v>46037</v>
      </c>
      <c r="G1983" t="inlineStr">
        <is>
          <t>Informática e TI</t>
        </is>
      </c>
      <c r="H1983" t="inlineStr">
        <is>
          <t>Sistemas Gerais - Operacionais</t>
        </is>
      </c>
      <c r="I1983" t="inlineStr">
        <is>
          <t>Taxa de Sistema</t>
        </is>
      </c>
      <c r="J1983" t="n">
        <v>-61</v>
      </c>
      <c r="K1983" t="n">
        <v>-61</v>
      </c>
      <c r="O1983" t="inlineStr">
        <is>
          <t>Real</t>
        </is>
      </c>
      <c r="P1983" t="inlineStr">
        <is>
          <t>Pago</t>
        </is>
      </c>
      <c r="Q1983" t="inlineStr">
        <is>
          <t>01/2026</t>
        </is>
      </c>
      <c r="R1983" t="n">
        <v>0</v>
      </c>
    </row>
    <row r="1984">
      <c r="A1984" t="n">
        <v>207535</v>
      </c>
      <c r="B1984" t="inlineStr">
        <is>
          <t>Arcos</t>
        </is>
      </c>
      <c r="C1984" t="inlineStr">
        <is>
          <t>ZIGPAY LTDAS -ME</t>
        </is>
      </c>
      <c r="E1984" s="550" t="n">
        <v>46036</v>
      </c>
      <c r="F1984" s="550" t="n">
        <v>46036</v>
      </c>
      <c r="G1984" t="inlineStr">
        <is>
          <t>Informática e TI</t>
        </is>
      </c>
      <c r="H1984" t="inlineStr">
        <is>
          <t>Sistemas Gerais - Operacionais</t>
        </is>
      </c>
      <c r="I1984" t="inlineStr">
        <is>
          <t>Taxa de Sistema</t>
        </is>
      </c>
      <c r="J1984" t="n">
        <v>-58.57</v>
      </c>
      <c r="K1984" t="n">
        <v>-58.57</v>
      </c>
      <c r="O1984" t="inlineStr">
        <is>
          <t>Real</t>
        </is>
      </c>
      <c r="P1984" t="inlineStr">
        <is>
          <t>Pago</t>
        </is>
      </c>
      <c r="Q1984" t="inlineStr">
        <is>
          <t>01/2026</t>
        </is>
      </c>
      <c r="R1984" t="n">
        <v>0</v>
      </c>
    </row>
    <row r="1985">
      <c r="A1985" t="n">
        <v>207533</v>
      </c>
      <c r="B1985" t="inlineStr">
        <is>
          <t>Arcos</t>
        </is>
      </c>
      <c r="C1985" t="inlineStr">
        <is>
          <t>ZIGPAY LTDAS -ME</t>
        </is>
      </c>
      <c r="E1985" s="550" t="n">
        <v>46035</v>
      </c>
      <c r="F1985" s="550" t="n">
        <v>46035</v>
      </c>
      <c r="G1985" t="inlineStr">
        <is>
          <t>Informática e TI</t>
        </is>
      </c>
      <c r="H1985" t="inlineStr">
        <is>
          <t>Sistemas Gerais - Operacionais</t>
        </is>
      </c>
      <c r="I1985" t="inlineStr">
        <is>
          <t>Taxa de Sistema</t>
        </is>
      </c>
      <c r="J1985" t="n">
        <v>-51.69</v>
      </c>
      <c r="K1985" t="n">
        <v>-51.69</v>
      </c>
      <c r="O1985" t="inlineStr">
        <is>
          <t>Real</t>
        </is>
      </c>
      <c r="P1985" t="inlineStr">
        <is>
          <t>Pago</t>
        </is>
      </c>
      <c r="Q1985" t="inlineStr">
        <is>
          <t>01/2026</t>
        </is>
      </c>
      <c r="R1985" t="n">
        <v>0</v>
      </c>
    </row>
    <row r="1986">
      <c r="A1986" t="n">
        <v>207534</v>
      </c>
      <c r="B1986" t="inlineStr">
        <is>
          <t>Arcos</t>
        </is>
      </c>
      <c r="C1986" t="inlineStr">
        <is>
          <t>ZIGPAY LTDAS -ME</t>
        </is>
      </c>
      <c r="E1986" s="550" t="n">
        <v>46035</v>
      </c>
      <c r="F1986" s="550" t="n">
        <v>46036</v>
      </c>
      <c r="G1986" t="inlineStr">
        <is>
          <t>Informática e TI</t>
        </is>
      </c>
      <c r="H1986" t="inlineStr">
        <is>
          <t>Sistemas Gerais - Operacionais</t>
        </is>
      </c>
      <c r="I1986" t="inlineStr">
        <is>
          <t>Taxa de Sistema</t>
        </is>
      </c>
      <c r="J1986" t="n">
        <v>-146.41</v>
      </c>
      <c r="K1986" t="n">
        <v>-146.41</v>
      </c>
      <c r="O1986" t="inlineStr">
        <is>
          <t>Real</t>
        </is>
      </c>
      <c r="P1986" t="inlineStr">
        <is>
          <t>Pago</t>
        </is>
      </c>
      <c r="Q1986" t="inlineStr">
        <is>
          <t>01/2026</t>
        </is>
      </c>
      <c r="R1986" t="n">
        <v>0</v>
      </c>
    </row>
    <row r="1987">
      <c r="A1987" t="n">
        <v>200473</v>
      </c>
      <c r="B1987" t="inlineStr">
        <is>
          <t>Arcos</t>
        </is>
      </c>
      <c r="C1987" t="inlineStr">
        <is>
          <t>PETTY CASH ARCOS</t>
        </is>
      </c>
      <c r="D1987" t="inlineStr">
        <is>
          <t>26834 012026</t>
        </is>
      </c>
      <c r="E1987" s="550" t="n">
        <v>46034</v>
      </c>
      <c r="F1987" s="550" t="n">
        <v>46058</v>
      </c>
      <c r="G1987" t="inlineStr">
        <is>
          <t>Manutenção</t>
        </is>
      </c>
      <c r="H1987" t="inlineStr">
        <is>
          <t>Material de Manutenção</t>
        </is>
      </c>
      <c r="I1987" t="inlineStr">
        <is>
          <t xml:space="preserve">MANUTENCAO DE EMERGENCIA - 6100
</t>
        </is>
      </c>
      <c r="J1987" t="n">
        <v>-268.34</v>
      </c>
      <c r="K1987" t="n">
        <v>-268.34</v>
      </c>
      <c r="O1987" t="inlineStr">
        <is>
          <t>Real</t>
        </is>
      </c>
      <c r="P1987" t="inlineStr">
        <is>
          <t>Pago</t>
        </is>
      </c>
      <c r="Q1987" t="inlineStr">
        <is>
          <t>01/2026</t>
        </is>
      </c>
      <c r="R1987" t="n">
        <v>0</v>
      </c>
    </row>
    <row r="1988">
      <c r="A1988" t="n">
        <v>193932</v>
      </c>
      <c r="B1988" t="inlineStr">
        <is>
          <t>Arcos</t>
        </is>
      </c>
      <c r="C1988" t="inlineStr">
        <is>
          <t>STGRAF ARTES GRAFICAS E EDITORA LTDA</t>
        </is>
      </c>
      <c r="D1988" t="inlineStr">
        <is>
          <t>10965</t>
        </is>
      </c>
      <c r="E1988" s="550" t="n">
        <v>46034</v>
      </c>
      <c r="F1988" s="550" t="n">
        <v>46049</v>
      </c>
      <c r="G1988" t="inlineStr">
        <is>
          <t>Marketing</t>
        </is>
      </c>
      <c r="H1988" t="inlineStr">
        <is>
          <t>Produção Gráfica e Material Institucional</t>
        </is>
      </c>
      <c r="I1988" t="inlineStr">
        <is>
          <t>PRODUCAO CARDAPIO BEBIDAS - 01/2026</t>
        </is>
      </c>
      <c r="J1988" t="n">
        <v>-2900</v>
      </c>
      <c r="K1988" t="n">
        <v>-2900</v>
      </c>
      <c r="O1988" t="inlineStr">
        <is>
          <t>Real</t>
        </is>
      </c>
      <c r="P1988" t="inlineStr">
        <is>
          <t>Pago</t>
        </is>
      </c>
      <c r="Q1988" t="inlineStr">
        <is>
          <t>01/2026</t>
        </is>
      </c>
      <c r="R1988" t="n">
        <v>0</v>
      </c>
    </row>
    <row r="1989">
      <c r="A1989" t="n">
        <v>194571</v>
      </c>
      <c r="B1989" t="inlineStr">
        <is>
          <t>Arcos</t>
        </is>
      </c>
      <c r="C1989" t="inlineStr">
        <is>
          <t>ESTAFF SOLUCOES TECNOLOGICAS DE AGENCIAMENTO LTDA</t>
        </is>
      </c>
      <c r="D1989" t="inlineStr">
        <is>
          <t>724374480</t>
        </is>
      </c>
      <c r="E1989" s="550" t="n">
        <v>46034</v>
      </c>
      <c r="F1989" s="550" t="n">
        <v>46051</v>
      </c>
      <c r="G1989" t="inlineStr">
        <is>
          <t>Mão de Obra - Extra</t>
        </is>
      </c>
      <c r="H1989" t="inlineStr">
        <is>
          <t>Mão de Obra Extra</t>
        </is>
      </c>
      <c r="I1989" t="inlineStr">
        <is>
          <t>MAO DE OBRA EXTRA - PERIODO 12/01 A 18/01 - 01/2026</t>
        </is>
      </c>
      <c r="J1989" t="n">
        <v>-19668</v>
      </c>
      <c r="K1989" t="n">
        <v>-19668</v>
      </c>
      <c r="O1989" t="inlineStr">
        <is>
          <t>Real</t>
        </is>
      </c>
      <c r="P1989" t="inlineStr">
        <is>
          <t>Pago</t>
        </is>
      </c>
      <c r="Q1989" t="inlineStr">
        <is>
          <t>01/2026</t>
        </is>
      </c>
      <c r="R1989" t="n">
        <v>0</v>
      </c>
    </row>
    <row r="1990">
      <c r="A1990" t="n">
        <v>207532</v>
      </c>
      <c r="B1990" t="inlineStr">
        <is>
          <t>Arcos</t>
        </is>
      </c>
      <c r="C1990" t="inlineStr">
        <is>
          <t>ZIGPAY LTDAS -ME</t>
        </is>
      </c>
      <c r="E1990" s="550" t="n">
        <v>46033</v>
      </c>
      <c r="F1990" s="550" t="n">
        <v>46034</v>
      </c>
      <c r="G1990" t="inlineStr">
        <is>
          <t>Informática e TI</t>
        </is>
      </c>
      <c r="H1990" t="inlineStr">
        <is>
          <t>Sistemas Gerais - Operacionais</t>
        </is>
      </c>
      <c r="I1990" t="inlineStr">
        <is>
          <t>Taxa de Sistema</t>
        </is>
      </c>
      <c r="J1990" t="n">
        <v>-105.49</v>
      </c>
      <c r="K1990" t="n">
        <v>-105.49</v>
      </c>
      <c r="O1990" t="inlineStr">
        <is>
          <t>Real</t>
        </is>
      </c>
      <c r="P1990" t="inlineStr">
        <is>
          <t>Pago</t>
        </is>
      </c>
      <c r="Q1990" t="inlineStr">
        <is>
          <t>01/2026</t>
        </is>
      </c>
      <c r="R1990" t="n">
        <v>0</v>
      </c>
    </row>
    <row r="1991">
      <c r="A1991" t="n">
        <v>207530</v>
      </c>
      <c r="B1991" t="inlineStr">
        <is>
          <t>Arcos</t>
        </is>
      </c>
      <c r="C1991" t="inlineStr">
        <is>
          <t>ZIGPAY LTDAS -ME</t>
        </is>
      </c>
      <c r="E1991" s="550" t="n">
        <v>46032</v>
      </c>
      <c r="F1991" s="550" t="n">
        <v>46033</v>
      </c>
      <c r="G1991" t="inlineStr">
        <is>
          <t>Informática e TI</t>
        </is>
      </c>
      <c r="H1991" t="inlineStr">
        <is>
          <t>Sistemas Gerais - Operacionais</t>
        </is>
      </c>
      <c r="I1991" t="inlineStr">
        <is>
          <t>Taxa de Sistema</t>
        </is>
      </c>
      <c r="J1991" t="n">
        <v>-374.71</v>
      </c>
      <c r="K1991" t="n">
        <v>-374.71</v>
      </c>
      <c r="O1991" t="inlineStr">
        <is>
          <t>Real</t>
        </is>
      </c>
      <c r="P1991" t="inlineStr">
        <is>
          <t>Pago</t>
        </is>
      </c>
      <c r="Q1991" t="inlineStr">
        <is>
          <t>01/2026</t>
        </is>
      </c>
      <c r="R1991" t="n">
        <v>0</v>
      </c>
    </row>
    <row r="1992">
      <c r="A1992" t="n">
        <v>207531</v>
      </c>
      <c r="B1992" t="inlineStr">
        <is>
          <t>Arcos</t>
        </is>
      </c>
      <c r="C1992" t="inlineStr">
        <is>
          <t>ZIGPAY LTDAS -ME</t>
        </is>
      </c>
      <c r="E1992" s="550" t="n">
        <v>46032</v>
      </c>
      <c r="F1992" s="550" t="n">
        <v>46033</v>
      </c>
      <c r="G1992" t="inlineStr">
        <is>
          <t>Informática e TI</t>
        </is>
      </c>
      <c r="H1992" t="inlineStr">
        <is>
          <t>Sistemas Gerais - Operacionais</t>
        </is>
      </c>
      <c r="I1992" t="inlineStr">
        <is>
          <t>Taxa de Sistema</t>
        </is>
      </c>
      <c r="J1992" t="n">
        <v>-24.64</v>
      </c>
      <c r="K1992" t="n">
        <v>-24.64</v>
      </c>
      <c r="O1992" t="inlineStr">
        <is>
          <t>Real</t>
        </is>
      </c>
      <c r="P1992" t="inlineStr">
        <is>
          <t>Pago</t>
        </is>
      </c>
      <c r="Q1992" t="inlineStr">
        <is>
          <t>01/2026</t>
        </is>
      </c>
      <c r="R1992" t="n">
        <v>0</v>
      </c>
    </row>
    <row r="1993">
      <c r="A1993" t="n">
        <v>207529</v>
      </c>
      <c r="B1993" t="inlineStr">
        <is>
          <t>Arcos</t>
        </is>
      </c>
      <c r="C1993" t="inlineStr">
        <is>
          <t>ZIGPAY LTDAS -ME</t>
        </is>
      </c>
      <c r="E1993" s="550" t="n">
        <v>46032</v>
      </c>
      <c r="F1993" s="550" t="n">
        <v>46032</v>
      </c>
      <c r="G1993" t="inlineStr">
        <is>
          <t>Informática e TI</t>
        </is>
      </c>
      <c r="H1993" t="inlineStr">
        <is>
          <t>Sistemas Gerais - Operacionais</t>
        </is>
      </c>
      <c r="I1993" t="inlineStr">
        <is>
          <t>Taxa de Sistema</t>
        </is>
      </c>
      <c r="J1993" t="n">
        <v>-96.29000000000001</v>
      </c>
      <c r="K1993" t="n">
        <v>-96.29000000000001</v>
      </c>
      <c r="O1993" t="inlineStr">
        <is>
          <t>Real</t>
        </is>
      </c>
      <c r="P1993" t="inlineStr">
        <is>
          <t>Pago</t>
        </is>
      </c>
      <c r="Q1993" t="inlineStr">
        <is>
          <t>01/2026</t>
        </is>
      </c>
      <c r="R1993" t="n">
        <v>0</v>
      </c>
    </row>
    <row r="1994">
      <c r="A1994" t="n">
        <v>207528</v>
      </c>
      <c r="B1994" t="inlineStr">
        <is>
          <t>Arcos</t>
        </is>
      </c>
      <c r="C1994" t="inlineStr">
        <is>
          <t>ZIGPAY LTDAS -ME</t>
        </is>
      </c>
      <c r="E1994" s="550" t="n">
        <v>46031</v>
      </c>
      <c r="F1994" s="550" t="n">
        <v>46032</v>
      </c>
      <c r="G1994" t="inlineStr">
        <is>
          <t>Informática e TI</t>
        </is>
      </c>
      <c r="H1994" t="inlineStr">
        <is>
          <t>Sistemas Gerais - Operacionais</t>
        </is>
      </c>
      <c r="I1994" t="inlineStr">
        <is>
          <t>Taxa de Sistema</t>
        </is>
      </c>
      <c r="J1994" t="n">
        <v>-291.96</v>
      </c>
      <c r="K1994" t="n">
        <v>-291.96</v>
      </c>
      <c r="O1994" t="inlineStr">
        <is>
          <t>Real</t>
        </is>
      </c>
      <c r="P1994" t="inlineStr">
        <is>
          <t>Pago</t>
        </is>
      </c>
      <c r="Q1994" t="inlineStr">
        <is>
          <t>01/2026</t>
        </is>
      </c>
      <c r="R1994" t="n">
        <v>0</v>
      </c>
    </row>
    <row r="1995">
      <c r="A1995" t="n">
        <v>207527</v>
      </c>
      <c r="B1995" t="inlineStr">
        <is>
          <t>Arcos</t>
        </is>
      </c>
      <c r="C1995" t="inlineStr">
        <is>
          <t>ZIGPAY LTDAS -ME</t>
        </is>
      </c>
      <c r="E1995" s="550" t="n">
        <v>46031</v>
      </c>
      <c r="F1995" s="550" t="n">
        <v>46032</v>
      </c>
      <c r="G1995" t="inlineStr">
        <is>
          <t>Informática e TI</t>
        </is>
      </c>
      <c r="H1995" t="inlineStr">
        <is>
          <t>Sistemas Gerais - Operacionais</t>
        </is>
      </c>
      <c r="I1995" t="inlineStr">
        <is>
          <t>Taxa de Sistema</t>
        </is>
      </c>
      <c r="J1995" t="n">
        <v>-23.04</v>
      </c>
      <c r="K1995" t="n">
        <v>-23.04</v>
      </c>
      <c r="O1995" t="inlineStr">
        <is>
          <t>Real</t>
        </is>
      </c>
      <c r="P1995" t="inlineStr">
        <is>
          <t>Pago</t>
        </is>
      </c>
      <c r="Q1995" t="inlineStr">
        <is>
          <t>01/2026</t>
        </is>
      </c>
      <c r="R1995" t="n">
        <v>0</v>
      </c>
    </row>
    <row r="1996">
      <c r="A1996" t="n">
        <v>207526</v>
      </c>
      <c r="B1996" t="inlineStr">
        <is>
          <t>Arcos</t>
        </is>
      </c>
      <c r="C1996" t="inlineStr">
        <is>
          <t>ZIGPAY LTDAS -ME</t>
        </is>
      </c>
      <c r="E1996" s="550" t="n">
        <v>46031</v>
      </c>
      <c r="F1996" s="550" t="n">
        <v>46031</v>
      </c>
      <c r="G1996" t="inlineStr">
        <is>
          <t>Informática e TI</t>
        </is>
      </c>
      <c r="H1996" t="inlineStr">
        <is>
          <t>Sistemas Gerais - Operacionais</t>
        </is>
      </c>
      <c r="I1996" t="inlineStr">
        <is>
          <t>Taxa de Sistema</t>
        </is>
      </c>
      <c r="J1996" t="n">
        <v>-57.69</v>
      </c>
      <c r="K1996" t="n">
        <v>-57.69</v>
      </c>
      <c r="O1996" t="inlineStr">
        <is>
          <t>Real</t>
        </is>
      </c>
      <c r="P1996" t="inlineStr">
        <is>
          <t>Pago</t>
        </is>
      </c>
      <c r="Q1996" t="inlineStr">
        <is>
          <t>01/2026</t>
        </is>
      </c>
      <c r="R1996" t="n">
        <v>0</v>
      </c>
    </row>
    <row r="1997">
      <c r="A1997" t="n">
        <v>200486</v>
      </c>
      <c r="B1997" t="inlineStr">
        <is>
          <t>Arcos</t>
        </is>
      </c>
      <c r="C1997" t="inlineStr">
        <is>
          <t>PETTY CASH ARCOS</t>
        </is>
      </c>
      <c r="D1997" t="inlineStr">
        <is>
          <t>49 012026</t>
        </is>
      </c>
      <c r="E1997" s="550" t="n">
        <v>46031</v>
      </c>
      <c r="F1997" s="550" t="n">
        <v>46058</v>
      </c>
      <c r="G1997" t="inlineStr">
        <is>
          <t>Manutenção</t>
        </is>
      </c>
      <c r="H1997" t="inlineStr">
        <is>
          <t>Material de Manutenção</t>
        </is>
      </c>
      <c r="I1997" t="inlineStr">
        <is>
          <t xml:space="preserve">MANUTENCAO DE EMERGENCIA - 6100
</t>
        </is>
      </c>
      <c r="J1997" t="n">
        <v>-49</v>
      </c>
      <c r="K1997" t="n">
        <v>-49</v>
      </c>
      <c r="O1997" t="inlineStr">
        <is>
          <t>Real</t>
        </is>
      </c>
      <c r="P1997" t="inlineStr">
        <is>
          <t>Pago</t>
        </is>
      </c>
      <c r="Q1997" t="inlineStr">
        <is>
          <t>01/2026</t>
        </is>
      </c>
      <c r="R1997" t="n">
        <v>0</v>
      </c>
    </row>
    <row r="1998">
      <c r="A1998" t="n">
        <v>194572</v>
      </c>
      <c r="B1998" t="inlineStr">
        <is>
          <t>Arcos</t>
        </is>
      </c>
      <c r="C1998" t="inlineStr">
        <is>
          <t>MATHEUS ANTONIO FERNANDES 45870162840</t>
        </is>
      </c>
      <c r="D1998" t="inlineStr">
        <is>
          <t>31</t>
        </is>
      </c>
      <c r="E1998" s="550" t="n">
        <v>46031</v>
      </c>
      <c r="F1998" s="550" t="n">
        <v>46048</v>
      </c>
      <c r="G1998" t="inlineStr">
        <is>
          <t>Custos Artístico Geral</t>
        </is>
      </c>
      <c r="H1998" t="inlineStr">
        <is>
          <t>Cachê de Músicos e Artistas</t>
        </is>
      </c>
      <c r="I1998" t="inlineStr">
        <is>
          <t xml:space="preserve">CACHE MUSICOS E ARTISTAS DIA 09,10,16,17/01 - 01/2026
</t>
        </is>
      </c>
      <c r="J1998" t="n">
        <v>-5400</v>
      </c>
      <c r="K1998" t="n">
        <v>-5400</v>
      </c>
      <c r="O1998" t="inlineStr">
        <is>
          <t>Real</t>
        </is>
      </c>
      <c r="P1998" t="inlineStr">
        <is>
          <t>Pago</t>
        </is>
      </c>
      <c r="Q1998" t="inlineStr">
        <is>
          <t>01/2026</t>
        </is>
      </c>
      <c r="R1998" t="n">
        <v>0</v>
      </c>
    </row>
    <row r="1999">
      <c r="A1999" t="n">
        <v>207525</v>
      </c>
      <c r="B1999" t="inlineStr">
        <is>
          <t>Arcos</t>
        </is>
      </c>
      <c r="C1999" t="inlineStr">
        <is>
          <t>ZIGPAY LTDAS -ME</t>
        </is>
      </c>
      <c r="E1999" s="550" t="n">
        <v>46030</v>
      </c>
      <c r="F1999" s="550" t="n">
        <v>46030</v>
      </c>
      <c r="G1999" t="inlineStr">
        <is>
          <t>Informática e TI</t>
        </is>
      </c>
      <c r="H1999" t="inlineStr">
        <is>
          <t>Sistemas Gerais - Operacionais</t>
        </is>
      </c>
      <c r="I1999" t="inlineStr">
        <is>
          <t>Taxa de Sistema</t>
        </is>
      </c>
      <c r="J1999" t="n">
        <v>-60.8</v>
      </c>
      <c r="K1999" t="n">
        <v>-60.8</v>
      </c>
      <c r="O1999" t="inlineStr">
        <is>
          <t>Real</t>
        </is>
      </c>
      <c r="P1999" t="inlineStr">
        <is>
          <t>Pago</t>
        </is>
      </c>
      <c r="Q1999" t="inlineStr">
        <is>
          <t>01/2026</t>
        </is>
      </c>
      <c r="R1999" t="n">
        <v>0</v>
      </c>
    </row>
    <row r="2000">
      <c r="A2000" t="n">
        <v>207524</v>
      </c>
      <c r="B2000" t="inlineStr">
        <is>
          <t>Arcos</t>
        </is>
      </c>
      <c r="C2000" t="inlineStr">
        <is>
          <t>ZIGPAY LTDAS -ME</t>
        </is>
      </c>
      <c r="E2000" s="550" t="n">
        <v>46030</v>
      </c>
      <c r="F2000" s="550" t="n">
        <v>46031</v>
      </c>
      <c r="G2000" t="inlineStr">
        <is>
          <t>Informática e TI</t>
        </is>
      </c>
      <c r="H2000" t="inlineStr">
        <is>
          <t>Sistemas Gerais - Operacionais</t>
        </is>
      </c>
      <c r="I2000" t="inlineStr">
        <is>
          <t>Taxa de Sistema</t>
        </is>
      </c>
      <c r="J2000" t="n">
        <v>-228.17</v>
      </c>
      <c r="K2000" t="n">
        <v>-228.17</v>
      </c>
      <c r="O2000" t="inlineStr">
        <is>
          <t>Real</t>
        </is>
      </c>
      <c r="P2000" t="inlineStr">
        <is>
          <t>Pago</t>
        </is>
      </c>
      <c r="Q2000" t="inlineStr">
        <is>
          <t>01/2026</t>
        </is>
      </c>
      <c r="R2000" t="n">
        <v>0</v>
      </c>
    </row>
    <row r="2001">
      <c r="A2001" t="n">
        <v>207523</v>
      </c>
      <c r="B2001" t="inlineStr">
        <is>
          <t>Arcos</t>
        </is>
      </c>
      <c r="C2001" t="inlineStr">
        <is>
          <t>ZIGPAY LTDAS -ME</t>
        </is>
      </c>
      <c r="E2001" s="550" t="n">
        <v>46029</v>
      </c>
      <c r="F2001" s="550" t="n">
        <v>46030</v>
      </c>
      <c r="G2001" t="inlineStr">
        <is>
          <t>Informática e TI</t>
        </is>
      </c>
      <c r="H2001" t="inlineStr">
        <is>
          <t>Sistemas Gerais - Operacionais</t>
        </is>
      </c>
      <c r="I2001" t="inlineStr">
        <is>
          <t>Taxa de Sistema</t>
        </is>
      </c>
      <c r="J2001" t="n">
        <v>-148.54</v>
      </c>
      <c r="K2001" t="n">
        <v>-148.54</v>
      </c>
      <c r="O2001" t="inlineStr">
        <is>
          <t>Real</t>
        </is>
      </c>
      <c r="P2001" t="inlineStr">
        <is>
          <t>Pago</t>
        </is>
      </c>
      <c r="Q2001" t="inlineStr">
        <is>
          <t>01/2026</t>
        </is>
      </c>
      <c r="R2001" t="n">
        <v>0</v>
      </c>
    </row>
    <row r="2002">
      <c r="A2002" t="n">
        <v>207522</v>
      </c>
      <c r="B2002" t="inlineStr">
        <is>
          <t>Arcos</t>
        </is>
      </c>
      <c r="C2002" t="inlineStr">
        <is>
          <t>ZIGPAY LTDAS -ME</t>
        </is>
      </c>
      <c r="E2002" s="550" t="n">
        <v>46029</v>
      </c>
      <c r="F2002" s="550" t="n">
        <v>46029</v>
      </c>
      <c r="G2002" t="inlineStr">
        <is>
          <t>Informática e TI</t>
        </is>
      </c>
      <c r="H2002" t="inlineStr">
        <is>
          <t>Sistemas Gerais - Operacionais</t>
        </is>
      </c>
      <c r="I2002" t="inlineStr">
        <is>
          <t>Taxa de Sistema</t>
        </is>
      </c>
      <c r="J2002" t="n">
        <v>-57.39</v>
      </c>
      <c r="K2002" t="n">
        <v>-57.39</v>
      </c>
      <c r="O2002" t="inlineStr">
        <is>
          <t>Real</t>
        </is>
      </c>
      <c r="P2002" t="inlineStr">
        <is>
          <t>Pago</t>
        </is>
      </c>
      <c r="Q2002" t="inlineStr">
        <is>
          <t>01/2026</t>
        </is>
      </c>
      <c r="R2002" t="n">
        <v>0</v>
      </c>
    </row>
    <row r="2003">
      <c r="A2003" t="n">
        <v>199870</v>
      </c>
      <c r="B2003" t="inlineStr">
        <is>
          <t>Arcos</t>
        </is>
      </c>
      <c r="C2003" t="inlineStr">
        <is>
          <t>PETTY CASH ARCOS</t>
        </is>
      </c>
      <c r="D2003" t="inlineStr">
        <is>
          <t>42 012026</t>
        </is>
      </c>
      <c r="E2003" s="550" t="n">
        <v>46029</v>
      </c>
      <c r="F2003" s="550" t="n">
        <v>46058</v>
      </c>
      <c r="G2003" t="inlineStr">
        <is>
          <t>Mão de Obra - Benefícios</t>
        </is>
      </c>
      <c r="H2003" t="inlineStr">
        <is>
          <t xml:space="preserve">  -  Alimentação Funcionário</t>
        </is>
      </c>
      <c r="I2003" t="inlineStr">
        <is>
          <t xml:space="preserve"> ALIMENTACAO FUNCIONARIO - 6100
</t>
        </is>
      </c>
      <c r="J2003" t="n">
        <v>-42</v>
      </c>
      <c r="K2003" t="n">
        <v>-42</v>
      </c>
      <c r="O2003" t="inlineStr">
        <is>
          <t>Real</t>
        </is>
      </c>
      <c r="P2003" t="inlineStr">
        <is>
          <t>Pago</t>
        </is>
      </c>
      <c r="Q2003" t="inlineStr">
        <is>
          <t>01/2026</t>
        </is>
      </c>
      <c r="R2003" t="n">
        <v>0</v>
      </c>
    </row>
    <row r="2004">
      <c r="A2004" t="n">
        <v>199969</v>
      </c>
      <c r="B2004" t="inlineStr">
        <is>
          <t>Arcos</t>
        </is>
      </c>
      <c r="C2004" t="inlineStr">
        <is>
          <t>PETTY CASH ARCOS</t>
        </is>
      </c>
      <c r="D2004" t="inlineStr">
        <is>
          <t>2490 012026</t>
        </is>
      </c>
      <c r="E2004" s="550" t="n">
        <v>46029</v>
      </c>
      <c r="F2004" s="550" t="n">
        <v>46058</v>
      </c>
      <c r="G2004" t="inlineStr">
        <is>
          <t>Custo Mercadoria Vendida</t>
        </is>
      </c>
      <c r="H2004" t="inlineStr">
        <is>
          <t>Insumos - Bebidas</t>
        </is>
      </c>
      <c r="I2004" t="inlineStr">
        <is>
          <t xml:space="preserve">PEDIDO NAO FEITO - 6100
</t>
        </is>
      </c>
      <c r="J2004" t="n">
        <v>-24.9</v>
      </c>
      <c r="K2004" t="n">
        <v>-24.9</v>
      </c>
      <c r="O2004" t="inlineStr">
        <is>
          <t>Real</t>
        </is>
      </c>
      <c r="P2004" t="inlineStr">
        <is>
          <t>Pago</t>
        </is>
      </c>
      <c r="Q2004" t="inlineStr">
        <is>
          <t>01/2026</t>
        </is>
      </c>
      <c r="R2004" t="n">
        <v>0</v>
      </c>
    </row>
    <row r="2005">
      <c r="A2005" t="n">
        <v>199856</v>
      </c>
      <c r="B2005" t="inlineStr">
        <is>
          <t>Arcos</t>
        </is>
      </c>
      <c r="C2005" t="inlineStr">
        <is>
          <t>PETTY CASH ARCOS</t>
        </is>
      </c>
      <c r="D2005" t="inlineStr">
        <is>
          <t>4342 012026</t>
        </is>
      </c>
      <c r="E2005" s="550" t="n">
        <v>46028</v>
      </c>
      <c r="F2005" s="550" t="n">
        <v>46058</v>
      </c>
      <c r="G2005" t="inlineStr">
        <is>
          <t>Mão de Obra - Benefícios</t>
        </is>
      </c>
      <c r="H2005" t="inlineStr">
        <is>
          <t xml:space="preserve">  -  Alimentação Funcionário</t>
        </is>
      </c>
      <c r="I2005" t="inlineStr">
        <is>
          <t xml:space="preserve">ALIMENTACAO FUNCIONARIO - 6100
</t>
        </is>
      </c>
      <c r="J2005" t="n">
        <v>-43.42</v>
      </c>
      <c r="K2005" t="n">
        <v>-43.42</v>
      </c>
      <c r="O2005" t="inlineStr">
        <is>
          <t>Real</t>
        </is>
      </c>
      <c r="P2005" t="inlineStr">
        <is>
          <t>Pago</t>
        </is>
      </c>
      <c r="Q2005" t="inlineStr">
        <is>
          <t>01/2026</t>
        </is>
      </c>
      <c r="R2005" t="n">
        <v>0</v>
      </c>
    </row>
    <row r="2006">
      <c r="A2006" t="n">
        <v>199972</v>
      </c>
      <c r="B2006" t="inlineStr">
        <is>
          <t>Arcos</t>
        </is>
      </c>
      <c r="C2006" t="inlineStr">
        <is>
          <t>PETTY CASH ARCOS</t>
        </is>
      </c>
      <c r="D2006" t="inlineStr">
        <is>
          <t>849 012026</t>
        </is>
      </c>
      <c r="E2006" s="550" t="n">
        <v>46028</v>
      </c>
      <c r="F2006" s="550" t="n">
        <v>46058</v>
      </c>
      <c r="G2006" t="inlineStr">
        <is>
          <t>Utilidades</t>
        </is>
      </c>
      <c r="H2006" t="inlineStr">
        <is>
          <t>Descartaveis</t>
        </is>
      </c>
      <c r="I2006" t="inlineStr">
        <is>
          <t xml:space="preserve">PEDIDO NAO FEITO - 6100
</t>
        </is>
      </c>
      <c r="J2006" t="n">
        <v>-8.49</v>
      </c>
      <c r="K2006" t="n">
        <v>-8.49</v>
      </c>
      <c r="O2006" t="inlineStr">
        <is>
          <t>Real</t>
        </is>
      </c>
      <c r="P2006" t="inlineStr">
        <is>
          <t>Pago</t>
        </is>
      </c>
      <c r="Q2006" t="inlineStr">
        <is>
          <t>01/2026</t>
        </is>
      </c>
      <c r="R2006" t="n">
        <v>0</v>
      </c>
    </row>
    <row r="2007">
      <c r="A2007" t="n">
        <v>207521</v>
      </c>
      <c r="B2007" t="inlineStr">
        <is>
          <t>Arcos</t>
        </is>
      </c>
      <c r="C2007" t="inlineStr">
        <is>
          <t>ZIGPAY LTDAS -ME</t>
        </is>
      </c>
      <c r="E2007" s="550" t="n">
        <v>46028</v>
      </c>
      <c r="F2007" s="550" t="n">
        <v>46029</v>
      </c>
      <c r="G2007" t="inlineStr">
        <is>
          <t>Informática e TI</t>
        </is>
      </c>
      <c r="H2007" t="inlineStr">
        <is>
          <t>Sistemas Gerais - Operacionais</t>
        </is>
      </c>
      <c r="I2007" t="inlineStr">
        <is>
          <t>Taxa de Sistema</t>
        </is>
      </c>
      <c r="J2007" t="n">
        <v>-159.04</v>
      </c>
      <c r="K2007" t="n">
        <v>-159.04</v>
      </c>
      <c r="O2007" t="inlineStr">
        <is>
          <t>Real</t>
        </is>
      </c>
      <c r="P2007" t="inlineStr">
        <is>
          <t>Pago</t>
        </is>
      </c>
      <c r="Q2007" t="inlineStr">
        <is>
          <t>01/2026</t>
        </is>
      </c>
      <c r="R2007" t="n">
        <v>0</v>
      </c>
    </row>
    <row r="2008">
      <c r="A2008" t="n">
        <v>207520</v>
      </c>
      <c r="B2008" t="inlineStr">
        <is>
          <t>Arcos</t>
        </is>
      </c>
      <c r="C2008" t="inlineStr">
        <is>
          <t>ZIGPAY LTDAS -ME</t>
        </is>
      </c>
      <c r="E2008" s="550" t="n">
        <v>46028</v>
      </c>
      <c r="F2008" s="550" t="n">
        <v>46028</v>
      </c>
      <c r="G2008" t="inlineStr">
        <is>
          <t>Informática e TI</t>
        </is>
      </c>
      <c r="H2008" t="inlineStr">
        <is>
          <t>Sistemas Gerais - Operacionais</t>
        </is>
      </c>
      <c r="I2008" t="inlineStr">
        <is>
          <t>Taxa de Sistema</t>
        </is>
      </c>
      <c r="J2008" t="n">
        <v>-54.57</v>
      </c>
      <c r="K2008" t="n">
        <v>-54.57</v>
      </c>
      <c r="O2008" t="inlineStr">
        <is>
          <t>Real</t>
        </is>
      </c>
      <c r="P2008" t="inlineStr">
        <is>
          <t>Pago</t>
        </is>
      </c>
      <c r="Q2008" t="inlineStr">
        <is>
          <t>01/2026</t>
        </is>
      </c>
      <c r="R2008" t="n">
        <v>0</v>
      </c>
    </row>
    <row r="2009">
      <c r="A2009" t="n">
        <v>189591</v>
      </c>
      <c r="B2009" t="inlineStr">
        <is>
          <t>Arcos</t>
        </is>
      </c>
      <c r="C2009" t="inlineStr">
        <is>
          <t>BANCO DO BRASIL SA</t>
        </is>
      </c>
      <c r="E2009" s="550" t="n">
        <v>46028</v>
      </c>
      <c r="F2009" s="550" t="n">
        <v>46028</v>
      </c>
      <c r="G2009" t="inlineStr">
        <is>
          <t>Despesas Financeiras</t>
        </is>
      </c>
      <c r="H2009" t="inlineStr">
        <is>
          <t>Tarifas Bancárias</t>
        </is>
      </c>
      <c r="J2009" t="n">
        <v>-28</v>
      </c>
      <c r="K2009" t="n">
        <v>-28</v>
      </c>
      <c r="O2009" t="inlineStr">
        <is>
          <t>Real</t>
        </is>
      </c>
      <c r="P2009" t="inlineStr">
        <is>
          <t>Pago</t>
        </is>
      </c>
      <c r="Q2009" t="inlineStr">
        <is>
          <t>01/2026</t>
        </is>
      </c>
      <c r="R2009" t="n">
        <v>0</v>
      </c>
    </row>
    <row r="2010">
      <c r="A2010" t="n">
        <v>192740</v>
      </c>
      <c r="B2010" t="inlineStr">
        <is>
          <t>Arcos</t>
        </is>
      </c>
      <c r="C2010" t="inlineStr">
        <is>
          <t>DLOCAL BRASIL PAGAMENTOS LTDA  - DMK</t>
        </is>
      </c>
      <c r="D2010" t="inlineStr">
        <is>
          <t>800199756337589</t>
        </is>
      </c>
      <c r="E2010" s="550" t="n">
        <v>46023</v>
      </c>
      <c r="F2010" s="550" t="n">
        <v>46042</v>
      </c>
      <c r="G2010" t="inlineStr">
        <is>
          <t>Marketing</t>
        </is>
      </c>
      <c r="H2010" t="inlineStr">
        <is>
          <t>Publicidade e Propaganda</t>
        </is>
      </c>
      <c r="I2010" t="inlineStr">
        <is>
          <t xml:space="preserve">FACEBOOK - INVESTIMENTO EM TRAFEGO - </t>
        </is>
      </c>
      <c r="J2010" t="n">
        <v>-5000</v>
      </c>
      <c r="K2010" t="n">
        <v>-5000</v>
      </c>
      <c r="O2010" t="inlineStr">
        <is>
          <t>Real</t>
        </is>
      </c>
      <c r="P2010" t="inlineStr">
        <is>
          <t>Pago</t>
        </is>
      </c>
      <c r="Q2010" t="inlineStr">
        <is>
          <t>01/2026</t>
        </is>
      </c>
      <c r="R2010" t="n">
        <v>0</v>
      </c>
    </row>
    <row r="2011">
      <c r="A2011" t="n">
        <v>198533</v>
      </c>
      <c r="B2011" t="inlineStr">
        <is>
          <t>Arcos</t>
        </is>
      </c>
      <c r="C2011" t="inlineStr">
        <is>
          <t>SUSTENIDOS ORGANIZACAO SOCIAL DE CULTURA</t>
        </is>
      </c>
      <c r="D2011" t="inlineStr">
        <is>
          <t>RP0182026</t>
        </is>
      </c>
      <c r="E2011" s="550" t="n">
        <v>46023</v>
      </c>
      <c r="F2011" s="550" t="n">
        <v>46063</v>
      </c>
      <c r="G2011" t="inlineStr">
        <is>
          <t>Utilidades</t>
        </is>
      </c>
      <c r="H2011" t="inlineStr">
        <is>
          <t>Energia Eletrica</t>
        </is>
      </c>
      <c r="I2011" t="inlineStr">
        <is>
          <t>CONSUMO LUZ - BAR FIXO - 01/2026</t>
        </is>
      </c>
      <c r="J2011" t="n">
        <v>-4500</v>
      </c>
      <c r="K2011" t="n">
        <v>-4500</v>
      </c>
      <c r="O2011" t="inlineStr">
        <is>
          <t>Real</t>
        </is>
      </c>
      <c r="P2011" t="inlineStr">
        <is>
          <t>Pago</t>
        </is>
      </c>
      <c r="Q2011" t="inlineStr">
        <is>
          <t>01/2026</t>
        </is>
      </c>
      <c r="R2011" t="n">
        <v>0</v>
      </c>
    </row>
    <row r="2012">
      <c r="A2012" t="n">
        <v>193145</v>
      </c>
      <c r="B2012" t="inlineStr">
        <is>
          <t>Arcos</t>
        </is>
      </c>
      <c r="C2012" t="inlineStr">
        <is>
          <t>MACCHINE PER CAFFE MANUTENCAO COMERCIO E IMPORTACAO DE PRODUTOS INDUSTRIAIS LTDA</t>
        </is>
      </c>
      <c r="D2012" t="inlineStr">
        <is>
          <t>RP0122026</t>
        </is>
      </c>
      <c r="E2012" s="550" t="n">
        <v>46023</v>
      </c>
      <c r="F2012" s="550" t="n">
        <v>46044</v>
      </c>
      <c r="G2012" t="inlineStr">
        <is>
          <t>Locação de Equipamentos</t>
        </is>
      </c>
      <c r="H2012" t="inlineStr">
        <is>
          <t>Locações de Equipamentos - Operacionais</t>
        </is>
      </c>
      <c r="I2012" t="inlineStr">
        <is>
          <t xml:space="preserve"> LOCACAO DE EQUIPAMENTOS - LOCACAO MAQUINA DE CAFE - 01/2026</t>
        </is>
      </c>
      <c r="J2012" t="n">
        <v>-1691</v>
      </c>
      <c r="K2012" t="n">
        <v>-1691</v>
      </c>
      <c r="O2012" t="inlineStr">
        <is>
          <t>Real</t>
        </is>
      </c>
      <c r="P2012" t="inlineStr">
        <is>
          <t>Pago</t>
        </is>
      </c>
      <c r="Q2012" t="inlineStr">
        <is>
          <t>01/2026</t>
        </is>
      </c>
      <c r="R2012" t="n">
        <v>0</v>
      </c>
    </row>
    <row r="2013">
      <c r="A2013" t="n">
        <v>195223</v>
      </c>
      <c r="B2013" t="inlineStr">
        <is>
          <t>Arcos</t>
        </is>
      </c>
      <c r="C2013" t="inlineStr">
        <is>
          <t>SOLUCOES TECNICAS AMBIENTAL LTDA - EPP</t>
        </is>
      </c>
      <c r="D2013" t="inlineStr">
        <is>
          <t>17325</t>
        </is>
      </c>
      <c r="E2013" s="550" t="n">
        <v>46023</v>
      </c>
      <c r="F2013" s="550" t="n">
        <v>46083</v>
      </c>
      <c r="G2013" t="inlineStr">
        <is>
          <t>Utilidades</t>
        </is>
      </c>
      <c r="H2013" t="inlineStr">
        <is>
          <t>Coleta de lixo</t>
        </is>
      </c>
      <c r="I2013" t="inlineStr">
        <is>
          <t>COLETA DE LIXO - 01/2026</t>
        </is>
      </c>
      <c r="J2013" t="n">
        <v>-2518.5</v>
      </c>
      <c r="K2013" t="n">
        <v>-2392.57</v>
      </c>
      <c r="O2013" t="inlineStr">
        <is>
          <t>Real</t>
        </is>
      </c>
      <c r="P2013" t="inlineStr">
        <is>
          <t>Pago</t>
        </is>
      </c>
      <c r="Q2013" t="inlineStr">
        <is>
          <t>01/2026</t>
        </is>
      </c>
      <c r="R2013" t="n">
        <v>0</v>
      </c>
    </row>
    <row r="2014">
      <c r="A2014" t="n">
        <v>193133</v>
      </c>
      <c r="B2014" t="inlineStr">
        <is>
          <t>Arcos</t>
        </is>
      </c>
      <c r="C2014" t="inlineStr">
        <is>
          <t>LALAMOVE TECNOLOGIA (BRASIL) LTDA</t>
        </is>
      </c>
      <c r="D2014" t="inlineStr">
        <is>
          <t>RP0342026</t>
        </is>
      </c>
      <c r="E2014" s="550" t="n">
        <v>46023</v>
      </c>
      <c r="F2014" s="550" t="n">
        <v>46078</v>
      </c>
      <c r="G2014" t="inlineStr">
        <is>
          <t>Despesas com Transporte / Hospedagem</t>
        </is>
      </c>
      <c r="H2014" t="inlineStr">
        <is>
          <t>Fretes e Carretos</t>
        </is>
      </c>
      <c r="I2014" t="inlineStr">
        <is>
          <t>LALAMOVE - 01/2026</t>
        </is>
      </c>
      <c r="J2014" t="n">
        <v>-106.13</v>
      </c>
      <c r="K2014" t="n">
        <v>-106.13</v>
      </c>
      <c r="O2014" t="inlineStr">
        <is>
          <t>Real</t>
        </is>
      </c>
      <c r="P2014" t="inlineStr">
        <is>
          <t>Pago</t>
        </is>
      </c>
      <c r="Q2014" t="inlineStr">
        <is>
          <t>01/2026</t>
        </is>
      </c>
      <c r="R2014" t="n">
        <v>0</v>
      </c>
    </row>
    <row r="2015">
      <c r="A2015" t="n">
        <v>195149</v>
      </c>
      <c r="B2015" t="inlineStr">
        <is>
          <t>Arcos</t>
        </is>
      </c>
      <c r="C2015" t="inlineStr">
        <is>
          <t xml:space="preserve">AMS TECNOLOGIA &amp; RADIOCOMUNICAÇÃO LTDA ME  </t>
        </is>
      </c>
      <c r="D2015" t="inlineStr">
        <is>
          <t>11730</t>
        </is>
      </c>
      <c r="E2015" s="550" t="n">
        <v>46023</v>
      </c>
      <c r="F2015" s="550" t="n">
        <v>46069</v>
      </c>
      <c r="G2015" t="inlineStr">
        <is>
          <t>Locação de Equipamentos</t>
        </is>
      </c>
      <c r="H2015" t="inlineStr">
        <is>
          <t>Locação de Equipamentos - Informatica e TI</t>
        </is>
      </c>
      <c r="I2015" t="inlineStr">
        <is>
          <t>LOCACAO RADIOS E FONES COMUNICACAO COM THEATRO - 01/2026</t>
        </is>
      </c>
      <c r="J2015" t="n">
        <v>-170</v>
      </c>
      <c r="K2015" t="n">
        <v>-170</v>
      </c>
      <c r="O2015" t="inlineStr">
        <is>
          <t>Real</t>
        </is>
      </c>
      <c r="P2015" t="inlineStr">
        <is>
          <t>Pago</t>
        </is>
      </c>
      <c r="Q2015" t="inlineStr">
        <is>
          <t>01/2026</t>
        </is>
      </c>
      <c r="R2015" t="n">
        <v>0</v>
      </c>
    </row>
    <row r="2016">
      <c r="A2016" t="n">
        <v>185665</v>
      </c>
      <c r="B2016" t="inlineStr">
        <is>
          <t>Arcos</t>
        </is>
      </c>
      <c r="C2016" t="inlineStr">
        <is>
          <t>VALE TRANSPORTE</t>
        </is>
      </c>
      <c r="D2016" t="inlineStr">
        <is>
          <t>84784 012026</t>
        </is>
      </c>
      <c r="E2016" s="550" t="n">
        <v>46023</v>
      </c>
      <c r="F2016" s="550" t="n">
        <v>46020</v>
      </c>
      <c r="G2016" t="inlineStr">
        <is>
          <t>Mão de Obra - Benefícios</t>
        </is>
      </c>
      <c r="H2016" t="inlineStr">
        <is>
          <t xml:space="preserve">  -  Vale-transporte</t>
        </is>
      </c>
      <c r="I2016" t="inlineStr">
        <is>
          <t>TOP 01/2026</t>
        </is>
      </c>
      <c r="J2016" t="n">
        <v>-847.84</v>
      </c>
      <c r="K2016" t="n">
        <v>-847.84</v>
      </c>
      <c r="O2016" t="inlineStr">
        <is>
          <t>Real</t>
        </is>
      </c>
      <c r="P2016" t="inlineStr">
        <is>
          <t>Pago</t>
        </is>
      </c>
      <c r="Q2016" t="inlineStr">
        <is>
          <t>01/2026</t>
        </is>
      </c>
      <c r="R2016" t="n">
        <v>0</v>
      </c>
    </row>
    <row r="2017">
      <c r="A2017" t="n">
        <v>185666</v>
      </c>
      <c r="B2017" t="inlineStr">
        <is>
          <t>Arcos</t>
        </is>
      </c>
      <c r="C2017" t="inlineStr">
        <is>
          <t>VALE TRANSPORTE</t>
        </is>
      </c>
      <c r="D2017" t="inlineStr">
        <is>
          <t>12943 012026</t>
        </is>
      </c>
      <c r="E2017" s="550" t="n">
        <v>46023</v>
      </c>
      <c r="F2017" s="550" t="n">
        <v>46020</v>
      </c>
      <c r="G2017" t="inlineStr">
        <is>
          <t>Mão de Obra - Benefícios</t>
        </is>
      </c>
      <c r="H2017" t="inlineStr">
        <is>
          <t xml:space="preserve">  -  Vale-transporte</t>
        </is>
      </c>
      <c r="I2017" t="inlineStr">
        <is>
          <t>COMPL DE SPTRANS COMP. 01/2026</t>
        </is>
      </c>
      <c r="J2017" t="n">
        <v>-129.43</v>
      </c>
      <c r="K2017" t="n">
        <v>-129.43</v>
      </c>
      <c r="O2017" t="inlineStr">
        <is>
          <t>Real</t>
        </is>
      </c>
      <c r="P2017" t="inlineStr">
        <is>
          <t>Pago</t>
        </is>
      </c>
      <c r="Q2017" t="inlineStr">
        <is>
          <t>01/2026</t>
        </is>
      </c>
      <c r="R2017" t="n">
        <v>0</v>
      </c>
    </row>
    <row r="2018">
      <c r="A2018" t="n">
        <v>193146</v>
      </c>
      <c r="B2018" t="inlineStr">
        <is>
          <t>Arcos</t>
        </is>
      </c>
      <c r="C2018" t="inlineStr">
        <is>
          <t>MACHINE SERVICE LTDA</t>
        </is>
      </c>
      <c r="D2018" t="inlineStr">
        <is>
          <t>RP0112026</t>
        </is>
      </c>
      <c r="E2018" s="550" t="n">
        <v>46023</v>
      </c>
      <c r="F2018" s="550" t="n">
        <v>46043</v>
      </c>
      <c r="G2018" t="inlineStr">
        <is>
          <t>Serviços de Terceiros</t>
        </is>
      </c>
      <c r="H2018" t="inlineStr">
        <is>
          <t>Serviços de Segurança</t>
        </is>
      </c>
      <c r="I2018" t="inlineStr">
        <is>
          <t>SERVICO DE SEGURANCA - PERIODO 01/01 A 15/01/2026 - 01/2026</t>
        </is>
      </c>
      <c r="J2018" t="n">
        <v>-6080</v>
      </c>
      <c r="K2018" t="n">
        <v>-6080</v>
      </c>
      <c r="O2018" t="inlineStr">
        <is>
          <t>Real</t>
        </is>
      </c>
      <c r="P2018" t="inlineStr">
        <is>
          <t>Pago</t>
        </is>
      </c>
      <c r="Q2018" t="inlineStr">
        <is>
          <t>01/2026</t>
        </is>
      </c>
      <c r="R2018" t="n">
        <v>0</v>
      </c>
    </row>
    <row r="2019">
      <c r="A2019" t="n">
        <v>193148</v>
      </c>
      <c r="B2019" t="inlineStr">
        <is>
          <t>Arcos</t>
        </is>
      </c>
      <c r="C2019" t="inlineStr">
        <is>
          <t xml:space="preserve">MATEUS SILVEIRA CEZAR </t>
        </is>
      </c>
      <c r="D2019" t="inlineStr">
        <is>
          <t>47</t>
        </is>
      </c>
      <c r="E2019" s="550" t="n">
        <v>46023</v>
      </c>
      <c r="F2019" s="550" t="n">
        <v>46057</v>
      </c>
      <c r="G2019" t="inlineStr">
        <is>
          <t>Marketing</t>
        </is>
      </c>
      <c r="H2019" t="inlineStr">
        <is>
          <t>Produção Gráfica e Material Institucional</t>
        </is>
      </c>
      <c r="I2019" t="inlineStr">
        <is>
          <t>PRODUCAO GRAFICA - CONTRATACAO VIDEOMAKER FIXO - 01/2026</t>
        </is>
      </c>
      <c r="J2019" t="n">
        <v>-1800</v>
      </c>
      <c r="K2019" t="n">
        <v>-1800</v>
      </c>
      <c r="O2019" t="inlineStr">
        <is>
          <t>Real</t>
        </is>
      </c>
      <c r="P2019" t="inlineStr">
        <is>
          <t>Pago</t>
        </is>
      </c>
      <c r="Q2019" t="inlineStr">
        <is>
          <t>01/2026</t>
        </is>
      </c>
      <c r="R2019" t="n">
        <v>0</v>
      </c>
    </row>
    <row r="2020">
      <c r="A2020" t="n">
        <v>190166</v>
      </c>
      <c r="B2020" t="inlineStr">
        <is>
          <t>Arcos</t>
        </is>
      </c>
      <c r="C2020" t="inlineStr">
        <is>
          <t xml:space="preserve">KAMINO INSTITUICAO DE PAGAMENTO LTDA </t>
        </is>
      </c>
      <c r="D2020" t="inlineStr">
        <is>
          <t>8266</t>
        </is>
      </c>
      <c r="E2020" s="550" t="n">
        <v>46023</v>
      </c>
      <c r="F2020" s="550" t="n">
        <v>46041</v>
      </c>
      <c r="G2020" t="inlineStr">
        <is>
          <t>Despesas Financeiras</t>
        </is>
      </c>
      <c r="H2020" t="inlineStr">
        <is>
          <t>Tarifas Bancárias</t>
        </is>
      </c>
      <c r="I2020" t="inlineStr">
        <is>
          <t>(+/-) RECEITAS/ DESPESAS FINANCEIRAS (TARIFA MENSAL TEMPUS KAMINO) - 01/2026</t>
        </is>
      </c>
      <c r="J2020" t="n">
        <v>-400</v>
      </c>
      <c r="K2020" t="n">
        <v>-400</v>
      </c>
      <c r="O2020" t="inlineStr">
        <is>
          <t>Real</t>
        </is>
      </c>
      <c r="P2020" t="inlineStr">
        <is>
          <t>Pago</t>
        </is>
      </c>
      <c r="Q2020" t="inlineStr">
        <is>
          <t>01/2026</t>
        </is>
      </c>
      <c r="R2020" t="n">
        <v>0</v>
      </c>
    </row>
    <row r="2021">
      <c r="A2021" t="n">
        <v>185881</v>
      </c>
      <c r="B2021" t="inlineStr">
        <is>
          <t>Arcos</t>
        </is>
      </c>
      <c r="C2021" t="inlineStr">
        <is>
          <t>VALE TRANSPORTE</t>
        </is>
      </c>
      <c r="D2021" t="inlineStr">
        <is>
          <t>17341 012026</t>
        </is>
      </c>
      <c r="E2021" s="550" t="n">
        <v>46023</v>
      </c>
      <c r="F2021" s="550" t="n">
        <v>46020</v>
      </c>
      <c r="G2021" t="inlineStr">
        <is>
          <t>Mão de Obra - Benefícios</t>
        </is>
      </c>
      <c r="H2021" t="inlineStr">
        <is>
          <t xml:space="preserve">  -  Vale-transporte</t>
        </is>
      </c>
      <c r="I2021" t="inlineStr">
        <is>
          <t>VT AESA 01/2026</t>
        </is>
      </c>
      <c r="J2021" t="n">
        <v>-173.41</v>
      </c>
      <c r="K2021" t="n">
        <v>-173.41</v>
      </c>
      <c r="O2021" t="inlineStr">
        <is>
          <t>Real</t>
        </is>
      </c>
      <c r="P2021" t="inlineStr">
        <is>
          <t>Pago</t>
        </is>
      </c>
      <c r="Q2021" t="inlineStr">
        <is>
          <t>01/2026</t>
        </is>
      </c>
      <c r="R2021" t="n">
        <v>0</v>
      </c>
    </row>
    <row r="2022">
      <c r="A2022" t="n">
        <v>189758</v>
      </c>
      <c r="B2022" t="inlineStr">
        <is>
          <t>Arcos</t>
        </is>
      </c>
      <c r="C2022" t="inlineStr">
        <is>
          <t>MACRO CONTABILIDADE E CONSULTORIA LTDA</t>
        </is>
      </c>
      <c r="D2022" t="inlineStr">
        <is>
          <t>10315</t>
        </is>
      </c>
      <c r="E2022" s="550" t="n">
        <v>46023</v>
      </c>
      <c r="F2022" s="550" t="n">
        <v>46037</v>
      </c>
      <c r="G2022" t="inlineStr">
        <is>
          <t>Serviços de Terceiros</t>
        </is>
      </c>
      <c r="H2022" t="inlineStr">
        <is>
          <t>Assessoria Contabil</t>
        </is>
      </c>
      <c r="I2022" t="inlineStr">
        <is>
          <t>M006/24 - MENSALIDADE CONTRATO</t>
        </is>
      </c>
      <c r="J2022" t="n">
        <v>-3139.29</v>
      </c>
      <c r="K2022" t="n">
        <v>-3207.72</v>
      </c>
      <c r="O2022" t="inlineStr">
        <is>
          <t>Real</t>
        </is>
      </c>
      <c r="P2022" t="inlineStr">
        <is>
          <t>Pago</t>
        </is>
      </c>
      <c r="Q2022" t="inlineStr">
        <is>
          <t>01/2026</t>
        </is>
      </c>
      <c r="R2022" t="n">
        <v>0</v>
      </c>
    </row>
    <row r="2023">
      <c r="A2023" t="n">
        <v>189736</v>
      </c>
      <c r="B2023" t="inlineStr">
        <is>
          <t>Arcos</t>
        </is>
      </c>
      <c r="C2023" t="inlineStr">
        <is>
          <t>EUREKA TECHNOLOGY LTDA</t>
        </is>
      </c>
      <c r="D2023" t="inlineStr">
        <is>
          <t>305</t>
        </is>
      </c>
      <c r="E2023" s="550" t="n">
        <v>46023</v>
      </c>
      <c r="F2023" s="550" t="n">
        <v>46034</v>
      </c>
      <c r="G2023" t="inlineStr">
        <is>
          <t>Marketing</t>
        </is>
      </c>
      <c r="H2023" t="inlineStr">
        <is>
          <t>Ferramentas de Marketing</t>
        </is>
      </c>
      <c r="I2023" t="inlineStr">
        <is>
          <t>SUPORTE DIGITAL - 12/2025</t>
        </is>
      </c>
      <c r="J2023" t="n">
        <v>-800.51</v>
      </c>
      <c r="K2023" t="n">
        <v>-800.51</v>
      </c>
      <c r="O2023" t="inlineStr">
        <is>
          <t>Real</t>
        </is>
      </c>
      <c r="P2023" t="inlineStr">
        <is>
          <t>Pago</t>
        </is>
      </c>
      <c r="Q2023" t="inlineStr">
        <is>
          <t>01/2026</t>
        </is>
      </c>
      <c r="R2023" t="n">
        <v>0</v>
      </c>
    </row>
    <row r="2024">
      <c r="A2024" t="n">
        <v>195197</v>
      </c>
      <c r="B2024" t="inlineStr">
        <is>
          <t>Arcos</t>
        </is>
      </c>
      <c r="C2024" t="inlineStr">
        <is>
          <t>PRESHH ALUGUEL DE MAQUINAS LTDA</t>
        </is>
      </c>
      <c r="D2024" t="inlineStr">
        <is>
          <t>712250491</t>
        </is>
      </c>
      <c r="E2024" s="550" t="n">
        <v>46023</v>
      </c>
      <c r="F2024" s="550" t="n">
        <v>46063</v>
      </c>
      <c r="G2024" t="inlineStr">
        <is>
          <t>Locação de Equipamentos</t>
        </is>
      </c>
      <c r="H2024" t="inlineStr">
        <is>
          <t>Locações de Equipamentos - Operacionais</t>
        </is>
      </c>
      <c r="I2024" t="inlineStr">
        <is>
          <t xml:space="preserve"> LOCACAO DE EQUIPAMENTOS - EQUIPAMENTO DE CARBONATACAO - 01/2026</t>
        </is>
      </c>
      <c r="J2024" t="n">
        <v>-878</v>
      </c>
      <c r="K2024" t="n">
        <v>-790.2</v>
      </c>
      <c r="O2024" t="inlineStr">
        <is>
          <t>Real</t>
        </is>
      </c>
      <c r="P2024" t="inlineStr">
        <is>
          <t>Pago</t>
        </is>
      </c>
      <c r="Q2024" t="inlineStr">
        <is>
          <t>01/2026</t>
        </is>
      </c>
      <c r="R2024" t="n">
        <v>0</v>
      </c>
    </row>
    <row r="2025">
      <c r="A2025" t="n">
        <v>192770</v>
      </c>
      <c r="B2025" t="inlineStr">
        <is>
          <t>Arcos</t>
        </is>
      </c>
      <c r="C2025" t="inlineStr">
        <is>
          <t>EASY ICE SOLUTION LTDA-ME LOCAÇÃO</t>
        </is>
      </c>
      <c r="D2025" t="inlineStr">
        <is>
          <t>10075</t>
        </is>
      </c>
      <c r="E2025" s="550" t="n">
        <v>46023</v>
      </c>
      <c r="F2025" s="550" t="n">
        <v>46068</v>
      </c>
      <c r="G2025" t="inlineStr">
        <is>
          <t>Locação de Equipamentos</t>
        </is>
      </c>
      <c r="H2025" t="inlineStr">
        <is>
          <t>Locações de Equipamentos - Operacionais</t>
        </is>
      </c>
      <c r="I2025" t="inlineStr">
        <is>
          <t xml:space="preserve">LOCACAO DE EQUIPAMENTOS - 3 MAQUINAS DE GELO </t>
        </is>
      </c>
      <c r="J2025" t="n">
        <v>-4150</v>
      </c>
      <c r="K2025" t="n">
        <v>-4150</v>
      </c>
      <c r="O2025" t="inlineStr">
        <is>
          <t>Real</t>
        </is>
      </c>
      <c r="P2025" t="inlineStr">
        <is>
          <t>Pago</t>
        </is>
      </c>
      <c r="Q2025" t="inlineStr">
        <is>
          <t>01/2026</t>
        </is>
      </c>
      <c r="R2025" t="n">
        <v>0</v>
      </c>
    </row>
    <row r="2026">
      <c r="A2026" t="n">
        <v>195173</v>
      </c>
      <c r="B2026" t="inlineStr">
        <is>
          <t>Arcos</t>
        </is>
      </c>
      <c r="C2026" t="inlineStr">
        <is>
          <t>PORTO SEGURO CIA DE SEGUROS GERAIS</t>
        </is>
      </c>
      <c r="D2026" t="inlineStr">
        <is>
          <t>6854327621</t>
        </is>
      </c>
      <c r="E2026" s="550" t="n">
        <v>46023</v>
      </c>
      <c r="F2026" s="550" t="n">
        <v>46075</v>
      </c>
      <c r="G2026" t="inlineStr">
        <is>
          <t>Mão de Obra - Benefícios</t>
        </is>
      </c>
      <c r="H2026" t="inlineStr">
        <is>
          <t xml:space="preserve">  -  Seguro de Vida</t>
        </is>
      </c>
      <c r="I2026" t="inlineStr">
        <is>
          <t>SEGURO DE VIDA - 24 VIDAS - 01/2026</t>
        </is>
      </c>
      <c r="J2026" t="n">
        <v>-294.29</v>
      </c>
      <c r="K2026" t="n">
        <v>-294.29</v>
      </c>
      <c r="O2026" t="inlineStr">
        <is>
          <t>Real</t>
        </is>
      </c>
      <c r="P2026" t="inlineStr">
        <is>
          <t>Pago</t>
        </is>
      </c>
      <c r="Q2026" t="inlineStr">
        <is>
          <t>01/2026</t>
        </is>
      </c>
      <c r="R2026" t="n">
        <v>0</v>
      </c>
    </row>
    <row r="2027">
      <c r="A2027" t="n">
        <v>154519</v>
      </c>
      <c r="B2027" t="inlineStr">
        <is>
          <t>Arcos</t>
        </is>
      </c>
      <c r="C2027" t="inlineStr">
        <is>
          <t>SEGUROS SURA S/A</t>
        </is>
      </c>
      <c r="D2027" t="inlineStr">
        <is>
          <t>RP1462025</t>
        </is>
      </c>
      <c r="E2027" s="550" t="n">
        <v>46023</v>
      </c>
      <c r="F2027" s="550" t="n">
        <v>46032</v>
      </c>
      <c r="G2027" t="inlineStr">
        <is>
          <t>Custo de Ocupação</t>
        </is>
      </c>
      <c r="H2027" t="inlineStr">
        <is>
          <t>Seguro Patrimonial</t>
        </is>
      </c>
      <c r="I2027" t="inlineStr">
        <is>
          <t>REEMBOLSO SEGURO PATRIMONIAL - APOLICE 150306 - PARC 6/6</t>
        </is>
      </c>
      <c r="J2027" t="n">
        <v>-240.17</v>
      </c>
      <c r="K2027" t="n">
        <v>-240.17</v>
      </c>
      <c r="O2027" t="inlineStr">
        <is>
          <t>Real</t>
        </is>
      </c>
      <c r="P2027" t="inlineStr">
        <is>
          <t>Pago</t>
        </is>
      </c>
      <c r="Q2027" t="inlineStr">
        <is>
          <t>01/2026</t>
        </is>
      </c>
      <c r="R2027" t="n">
        <v>0</v>
      </c>
    </row>
    <row r="2028">
      <c r="A2028" t="n">
        <v>193160</v>
      </c>
      <c r="B2028" t="inlineStr">
        <is>
          <t>Arcos</t>
        </is>
      </c>
      <c r="C2028" t="inlineStr">
        <is>
          <t>PAULO CESAR MEDEIROS EYEZANIO</t>
        </is>
      </c>
      <c r="D2028" t="inlineStr">
        <is>
          <t>RP0102026</t>
        </is>
      </c>
      <c r="E2028" s="550" t="n">
        <v>46023</v>
      </c>
      <c r="F2028" s="550" t="n">
        <v>46052</v>
      </c>
      <c r="G2028" t="inlineStr">
        <is>
          <t>Serviços de Terceiros</t>
        </is>
      </c>
      <c r="H2028" t="inlineStr">
        <is>
          <t>Assessoria Jurídica</t>
        </is>
      </c>
      <c r="I2028" t="inlineStr">
        <is>
          <t>HONORARIOS ADVOCATICIOS - 01/2026</t>
        </is>
      </c>
      <c r="J2028" t="n">
        <v>-3200</v>
      </c>
      <c r="K2028" t="n">
        <v>-3200</v>
      </c>
      <c r="O2028" t="inlineStr">
        <is>
          <t>Real</t>
        </is>
      </c>
      <c r="P2028" t="inlineStr">
        <is>
          <t>Pago</t>
        </is>
      </c>
      <c r="Q2028" t="inlineStr">
        <is>
          <t>01/2026</t>
        </is>
      </c>
      <c r="R2028" t="n">
        <v>0</v>
      </c>
    </row>
    <row r="2029">
      <c r="A2029" t="n">
        <v>198546</v>
      </c>
      <c r="B2029" t="inlineStr">
        <is>
          <t>Arcos</t>
        </is>
      </c>
      <c r="C2029" t="inlineStr">
        <is>
          <t>SUSTENIDOS ORGANIZACAO SOCIAL DE CULTURA</t>
        </is>
      </c>
      <c r="D2029" t="inlineStr">
        <is>
          <t>RP0192026</t>
        </is>
      </c>
      <c r="E2029" s="550" t="n">
        <v>46023</v>
      </c>
      <c r="F2029" s="550" t="n">
        <v>46063</v>
      </c>
      <c r="G2029" t="inlineStr">
        <is>
          <t>Utilidades</t>
        </is>
      </c>
      <c r="H2029" t="inlineStr">
        <is>
          <t>Energia Eletrica</t>
        </is>
      </c>
      <c r="I2029" t="inlineStr">
        <is>
          <t>CONSUMO LUZ - RESTAURANTE FIXO - 01/2026</t>
        </is>
      </c>
      <c r="J2029" t="n">
        <v>-2100</v>
      </c>
      <c r="K2029" t="n">
        <v>-2100</v>
      </c>
      <c r="O2029" t="inlineStr">
        <is>
          <t>Real</t>
        </is>
      </c>
      <c r="P2029" t="inlineStr">
        <is>
          <t>Pago</t>
        </is>
      </c>
      <c r="Q2029" t="inlineStr">
        <is>
          <t>01/2026</t>
        </is>
      </c>
      <c r="R2029" t="n">
        <v>0</v>
      </c>
    </row>
    <row r="2030">
      <c r="A2030" t="n">
        <v>193576</v>
      </c>
      <c r="B2030" t="inlineStr">
        <is>
          <t>Arcos</t>
        </is>
      </c>
      <c r="C2030" t="inlineStr">
        <is>
          <t>EUREKA TECHNOLOGY LTDA</t>
        </is>
      </c>
      <c r="D2030" t="inlineStr">
        <is>
          <t>323</t>
        </is>
      </c>
      <c r="E2030" s="550" t="n">
        <v>46023</v>
      </c>
      <c r="F2030" s="550" t="n">
        <v>46065</v>
      </c>
      <c r="G2030" t="inlineStr">
        <is>
          <t>Marketing</t>
        </is>
      </c>
      <c r="H2030" t="inlineStr">
        <is>
          <t>Ferramentas de Marketing</t>
        </is>
      </c>
      <c r="I2030" t="inlineStr">
        <is>
          <t xml:space="preserve"> SUPORTE DIGITAL - 01/2026</t>
        </is>
      </c>
      <c r="J2030" t="n">
        <v>-599.09</v>
      </c>
      <c r="K2030" t="n">
        <v>-599.09</v>
      </c>
      <c r="O2030" t="inlineStr">
        <is>
          <t>Real</t>
        </is>
      </c>
      <c r="P2030" t="inlineStr">
        <is>
          <t>Pago</t>
        </is>
      </c>
      <c r="Q2030" t="inlineStr">
        <is>
          <t>01/2026</t>
        </is>
      </c>
      <c r="R2030" t="n">
        <v>0</v>
      </c>
    </row>
    <row r="2031">
      <c r="A2031" t="n">
        <v>196996</v>
      </c>
      <c r="B2031" t="inlineStr">
        <is>
          <t>Arcos</t>
        </is>
      </c>
      <c r="C2031" t="inlineStr">
        <is>
          <t>GUILHERME RICHARD SANTOS DE OLIVEIRA</t>
        </is>
      </c>
      <c r="D2031" t="inlineStr">
        <is>
          <t>8640 01012026</t>
        </is>
      </c>
      <c r="E2031" s="550" t="n">
        <v>46023</v>
      </c>
      <c r="F2031" s="550" t="n">
        <v>46072</v>
      </c>
      <c r="G2031" t="inlineStr">
        <is>
          <t>Mão de Obra - Benefícios</t>
        </is>
      </c>
      <c r="H2031" t="inlineStr">
        <is>
          <t xml:space="preserve">  -  Vale-transporte</t>
        </is>
      </c>
      <c r="I2031" t="inlineStr">
        <is>
          <t xml:space="preserve"> VT NOVO ADMITIDO 01.2026</t>
        </is>
      </c>
      <c r="J2031" t="n">
        <v>-86.40000000000001</v>
      </c>
      <c r="K2031" t="n">
        <v>-86.40000000000001</v>
      </c>
      <c r="O2031" t="inlineStr">
        <is>
          <t>Real</t>
        </is>
      </c>
      <c r="P2031" t="inlineStr">
        <is>
          <t>Pago</t>
        </is>
      </c>
      <c r="Q2031" t="inlineStr">
        <is>
          <t>01/2026</t>
        </is>
      </c>
      <c r="R2031" t="n">
        <v>0</v>
      </c>
    </row>
    <row r="2032">
      <c r="A2032" t="n">
        <v>188898</v>
      </c>
      <c r="B2032" t="inlineStr">
        <is>
          <t>Arcos</t>
        </is>
      </c>
      <c r="C2032" t="inlineStr">
        <is>
          <t>COMPANHIA DE GAS DE SAO PAULO</t>
        </is>
      </c>
      <c r="D2032" t="inlineStr">
        <is>
          <t>138.314.687</t>
        </is>
      </c>
      <c r="E2032" s="550" t="n">
        <v>46023</v>
      </c>
      <c r="F2032" s="550" t="n">
        <v>46047</v>
      </c>
      <c r="G2032" t="inlineStr">
        <is>
          <t>Utilidades</t>
        </is>
      </c>
      <c r="H2032" t="inlineStr">
        <is>
          <t>Gas de Cozinha</t>
        </is>
      </c>
      <c r="I2032" t="inlineStr">
        <is>
          <t>GAS DE COZINHA - INSTALACAO 31341853 - 01/2026</t>
        </is>
      </c>
      <c r="J2032" t="n">
        <v>-5105.69</v>
      </c>
      <c r="K2032" t="n">
        <v>-5105.69</v>
      </c>
      <c r="O2032" t="inlineStr">
        <is>
          <t>Real</t>
        </is>
      </c>
      <c r="P2032" t="inlineStr">
        <is>
          <t>Pago</t>
        </is>
      </c>
      <c r="Q2032" t="inlineStr">
        <is>
          <t>01/2026</t>
        </is>
      </c>
      <c r="R2032" t="n">
        <v>0</v>
      </c>
    </row>
    <row r="2033">
      <c r="A2033" t="n">
        <v>198478</v>
      </c>
      <c r="B2033" t="inlineStr">
        <is>
          <t>Arcos</t>
        </is>
      </c>
      <c r="C2033" t="inlineStr">
        <is>
          <t>SUSTENIDOS ORGANIZACAO SOCIAL DE CULTURA</t>
        </is>
      </c>
      <c r="D2033" t="inlineStr">
        <is>
          <t>RP0152026</t>
        </is>
      </c>
      <c r="E2033" s="550" t="n">
        <v>46023</v>
      </c>
      <c r="F2033" s="550" t="n">
        <v>46063</v>
      </c>
      <c r="G2033" t="inlineStr">
        <is>
          <t>Utilidades</t>
        </is>
      </c>
      <c r="H2033" t="inlineStr">
        <is>
          <t>Agua/Esgoto</t>
        </is>
      </c>
      <c r="I2033" t="inlineStr">
        <is>
          <t>AGUA/ ESGOTO - CONSUMO AGUA RESTAURANTE FIXO - 01/2026</t>
        </is>
      </c>
      <c r="J2033" t="n">
        <v>-5000</v>
      </c>
      <c r="K2033" t="n">
        <v>-5000</v>
      </c>
      <c r="O2033" t="inlineStr">
        <is>
          <t>Real</t>
        </is>
      </c>
      <c r="P2033" t="inlineStr">
        <is>
          <t>Pago</t>
        </is>
      </c>
      <c r="Q2033" t="inlineStr">
        <is>
          <t>01/2026</t>
        </is>
      </c>
      <c r="R2033" t="n">
        <v>0</v>
      </c>
    </row>
    <row r="2034">
      <c r="A2034" t="n">
        <v>198390</v>
      </c>
      <c r="B2034" t="inlineStr">
        <is>
          <t>Arcos</t>
        </is>
      </c>
      <c r="C2034" t="inlineStr">
        <is>
          <t>BRENDO DO NASCIMENTO SANTOS</t>
        </is>
      </c>
      <c r="D2034" t="inlineStr">
        <is>
          <t>30294 012026</t>
        </is>
      </c>
      <c r="E2034" s="550" t="n">
        <v>46023</v>
      </c>
      <c r="F2034" s="550" t="n">
        <v>46058</v>
      </c>
      <c r="G2034" t="inlineStr">
        <is>
          <t>Mão de Obra - Encargos e Provisões</t>
        </is>
      </c>
      <c r="H2034" t="inlineStr">
        <is>
          <t xml:space="preserve">  -  Multa Rescisória</t>
        </is>
      </c>
      <c r="I2034" t="inlineStr">
        <is>
          <t xml:space="preserve">01/2026 FGTS RESCISÓRIO </t>
        </is>
      </c>
      <c r="J2034" t="n">
        <v>-302.94</v>
      </c>
      <c r="K2034" t="n">
        <v>-302.94</v>
      </c>
      <c r="O2034" t="inlineStr">
        <is>
          <t>Real</t>
        </is>
      </c>
      <c r="P2034" t="inlineStr">
        <is>
          <t>Pago</t>
        </is>
      </c>
      <c r="Q2034" t="inlineStr">
        <is>
          <t>01/2026</t>
        </is>
      </c>
      <c r="R2034" t="n">
        <v>0</v>
      </c>
    </row>
    <row r="2035">
      <c r="A2035" t="n">
        <v>198389</v>
      </c>
      <c r="B2035" t="inlineStr">
        <is>
          <t>Arcos</t>
        </is>
      </c>
      <c r="C2035" t="inlineStr">
        <is>
          <t>BRENDO DO NASCIMENTO SANTOS</t>
        </is>
      </c>
      <c r="D2035" t="inlineStr">
        <is>
          <t>404312 012026</t>
        </is>
      </c>
      <c r="E2035" s="550" t="n">
        <v>46023</v>
      </c>
      <c r="F2035" s="550" t="n">
        <v>46058</v>
      </c>
      <c r="G2035" t="inlineStr">
        <is>
          <t>Mão de Obra - Encargos e Provisões</t>
        </is>
      </c>
      <c r="H2035" t="inlineStr">
        <is>
          <t xml:space="preserve">  -  Rescisão</t>
        </is>
      </c>
      <c r="I2035" t="inlineStr">
        <is>
          <t>01/2026 - TÉRMINO DE CONTRATO - 31/01/2026</t>
        </is>
      </c>
      <c r="J2035" t="n">
        <v>-4043.12</v>
      </c>
      <c r="K2035" t="n">
        <v>-4043.12</v>
      </c>
      <c r="O2035" t="inlineStr">
        <is>
          <t>Real</t>
        </is>
      </c>
      <c r="P2035" t="inlineStr">
        <is>
          <t>Pago</t>
        </is>
      </c>
      <c r="Q2035" t="inlineStr">
        <is>
          <t>01/2026</t>
        </is>
      </c>
      <c r="R2035" t="n">
        <v>0</v>
      </c>
    </row>
    <row r="2036">
      <c r="A2036" t="n">
        <v>198054</v>
      </c>
      <c r="B2036" t="inlineStr">
        <is>
          <t>Arcos</t>
        </is>
      </c>
      <c r="C2036" t="inlineStr">
        <is>
          <t>CLAUDIA GOMES SOUZA SANTANA</t>
        </is>
      </c>
      <c r="D2036" t="inlineStr">
        <is>
          <t>0000 012026</t>
        </is>
      </c>
      <c r="E2036" s="550" t="n">
        <v>46023</v>
      </c>
      <c r="F2036" s="550" t="n">
        <v>46056</v>
      </c>
      <c r="G2036" t="inlineStr">
        <is>
          <t>Mão de Obra - Encargos e Provisões</t>
        </is>
      </c>
      <c r="H2036" t="inlineStr">
        <is>
          <t xml:space="preserve">  -  Rescisão</t>
        </is>
      </c>
      <c r="I2036" t="inlineStr">
        <is>
          <t xml:space="preserve"> 01/2026 - Pedido Demissão - 26/01/2026 - Rescisão Zerada, devido o Blue Me não permitir o lançamento do valor 0,00 coloquei R$ 0,01.</t>
        </is>
      </c>
      <c r="J2036" t="n">
        <v>-0.01</v>
      </c>
      <c r="K2036" t="n">
        <v>0</v>
      </c>
      <c r="O2036" t="inlineStr">
        <is>
          <t>Real</t>
        </is>
      </c>
      <c r="P2036" t="inlineStr">
        <is>
          <t>Pago</t>
        </is>
      </c>
      <c r="Q2036" t="inlineStr">
        <is>
          <t>01/2026</t>
        </is>
      </c>
      <c r="R2036" t="n">
        <v>0</v>
      </c>
    </row>
    <row r="2037">
      <c r="A2037" t="n">
        <v>193048</v>
      </c>
      <c r="B2037" t="inlineStr">
        <is>
          <t>Arcos</t>
        </is>
      </c>
      <c r="C2037" t="inlineStr">
        <is>
          <t>FABLAB INOVACAO E SOLUCOES</t>
        </is>
      </c>
      <c r="D2037" t="inlineStr">
        <is>
          <t>232</t>
        </is>
      </c>
      <c r="E2037" s="550" t="n">
        <v>46023</v>
      </c>
      <c r="F2037" s="550" t="n">
        <v>46066</v>
      </c>
      <c r="G2037" t="inlineStr">
        <is>
          <t>Informática e TI</t>
        </is>
      </c>
      <c r="H2037" t="inlineStr">
        <is>
          <t>Sistemas Gerais - Financeiros</t>
        </is>
      </c>
      <c r="I2037" t="inlineStr">
        <is>
          <t>SISTEMA BLUE ME - 01/2026</t>
        </is>
      </c>
      <c r="J2037" t="n">
        <v>-459</v>
      </c>
      <c r="K2037" t="n">
        <v>-459</v>
      </c>
      <c r="O2037" t="inlineStr">
        <is>
          <t>Real</t>
        </is>
      </c>
      <c r="P2037" t="inlineStr">
        <is>
          <t>Pago</t>
        </is>
      </c>
      <c r="Q2037" t="inlineStr">
        <is>
          <t>01/2026</t>
        </is>
      </c>
      <c r="R2037" t="n">
        <v>0</v>
      </c>
    </row>
    <row r="2038">
      <c r="A2038" t="n">
        <v>192688</v>
      </c>
      <c r="B2038" t="inlineStr">
        <is>
          <t>Arcos</t>
        </is>
      </c>
      <c r="C2038" t="inlineStr">
        <is>
          <t>CEM ENGENHARIA DA MANUTENCAO LTDA</t>
        </is>
      </c>
      <c r="D2038" t="inlineStr">
        <is>
          <t>3575</t>
        </is>
      </c>
      <c r="E2038" s="550" t="n">
        <v>46023</v>
      </c>
      <c r="F2038" s="550" t="n">
        <v>46049</v>
      </c>
      <c r="G2038" t="inlineStr">
        <is>
          <t>Manutenção</t>
        </is>
      </c>
      <c r="H2038" t="inlineStr">
        <is>
          <t>Manutenção Predial</t>
        </is>
      </c>
      <c r="I2038" t="inlineStr">
        <is>
          <t>MANUTENCAO EM GERAL - PREVENTIVA - 01/2026</t>
        </is>
      </c>
      <c r="J2038" t="n">
        <v>-6897.4</v>
      </c>
      <c r="K2038" t="n">
        <v>-6897.4</v>
      </c>
      <c r="O2038" t="inlineStr">
        <is>
          <t>Real</t>
        </is>
      </c>
      <c r="P2038" t="inlineStr">
        <is>
          <t>Pago</t>
        </is>
      </c>
      <c r="Q2038" t="inlineStr">
        <is>
          <t>01/2026</t>
        </is>
      </c>
      <c r="R2038" t="n">
        <v>0</v>
      </c>
    </row>
    <row r="2039">
      <c r="A2039" t="n">
        <v>188895</v>
      </c>
      <c r="B2039" t="inlineStr">
        <is>
          <t>Arcos</t>
        </is>
      </c>
      <c r="C2039" t="inlineStr">
        <is>
          <t xml:space="preserve">SPOTIFY </t>
        </is>
      </c>
      <c r="D2039" t="inlineStr">
        <is>
          <t>RP0032026</t>
        </is>
      </c>
      <c r="E2039" s="550" t="n">
        <v>46023</v>
      </c>
      <c r="F2039" s="550" t="n">
        <v>46037</v>
      </c>
      <c r="G2039" t="inlineStr">
        <is>
          <t>Informática e TI</t>
        </is>
      </c>
      <c r="H2039" t="inlineStr">
        <is>
          <t>TV por assinatura/musica ambiente</t>
        </is>
      </c>
      <c r="I2039" t="inlineStr">
        <is>
          <t>REEMBOLSO REFERENTE A SPOTIFY DAS CASAS ARCOS E LOVE - 01/2026</t>
        </is>
      </c>
      <c r="J2039" t="n">
        <v>-20.45</v>
      </c>
      <c r="K2039" t="n">
        <v>-20.45</v>
      </c>
      <c r="O2039" t="inlineStr">
        <is>
          <t>Real</t>
        </is>
      </c>
      <c r="P2039" t="inlineStr">
        <is>
          <t>Pago</t>
        </is>
      </c>
      <c r="Q2039" t="inlineStr">
        <is>
          <t>01/2026</t>
        </is>
      </c>
      <c r="R2039" t="n">
        <v>0</v>
      </c>
    </row>
    <row r="2040">
      <c r="A2040" t="n">
        <v>193060</v>
      </c>
      <c r="B2040" t="inlineStr">
        <is>
          <t>Arcos</t>
        </is>
      </c>
      <c r="C2040" t="inlineStr">
        <is>
          <t>FABRICA DE BARES SERVICOS LTDA FB</t>
        </is>
      </c>
      <c r="D2040" t="inlineStr">
        <is>
          <t>05</t>
        </is>
      </c>
      <c r="E2040" s="550" t="n">
        <v>46023</v>
      </c>
      <c r="F2040" s="550" t="n">
        <v>46073</v>
      </c>
      <c r="G2040" t="inlineStr">
        <is>
          <t>Mão de Obra - Benefícios</t>
        </is>
      </c>
      <c r="H2040" t="inlineStr">
        <is>
          <t xml:space="preserve">  -  Alimentação Funcionário</t>
        </is>
      </c>
      <c r="I2040" t="inlineStr">
        <is>
          <t>ALIMENTACAO DE FUNCIONARIO - CARTAO BLACK - 01/2026</t>
        </is>
      </c>
      <c r="J2040" t="n">
        <v>-4568.29</v>
      </c>
      <c r="K2040" t="n">
        <v>-4568.29</v>
      </c>
      <c r="O2040" t="inlineStr">
        <is>
          <t>Real</t>
        </is>
      </c>
      <c r="P2040" t="inlineStr">
        <is>
          <t>Pago</t>
        </is>
      </c>
      <c r="Q2040" t="inlineStr">
        <is>
          <t>01/2026</t>
        </is>
      </c>
      <c r="R2040" t="n">
        <v>0</v>
      </c>
    </row>
    <row r="2041">
      <c r="A2041" t="n">
        <v>188874</v>
      </c>
      <c r="B2041" t="inlineStr">
        <is>
          <t>Arcos</t>
        </is>
      </c>
      <c r="C2041" t="inlineStr">
        <is>
          <t>OPUS CONSULTORIA E PESQUISA LTDA</t>
        </is>
      </c>
      <c r="D2041" t="inlineStr">
        <is>
          <t>40</t>
        </is>
      </c>
      <c r="E2041" s="550" t="n">
        <v>46023</v>
      </c>
      <c r="F2041" s="550" t="n">
        <v>46042</v>
      </c>
      <c r="G2041" t="inlineStr">
        <is>
          <t>Serviços de Terceiros</t>
        </is>
      </c>
      <c r="H2041" t="inlineStr">
        <is>
          <t>Assessoria em Geral</t>
        </is>
      </c>
      <c r="I2041" t="inlineStr">
        <is>
          <t>CLIENTE OCULTO - 01/2026</t>
        </is>
      </c>
      <c r="J2041" t="n">
        <v>-300</v>
      </c>
      <c r="K2041" t="n">
        <v>-300</v>
      </c>
      <c r="O2041" t="inlineStr">
        <is>
          <t>Real</t>
        </is>
      </c>
      <c r="P2041" t="inlineStr">
        <is>
          <t>Pago</t>
        </is>
      </c>
      <c r="Q2041" t="inlineStr">
        <is>
          <t>01/2026</t>
        </is>
      </c>
      <c r="R2041" t="n">
        <v>0</v>
      </c>
    </row>
    <row r="2042">
      <c r="A2042" t="n">
        <v>198505</v>
      </c>
      <c r="B2042" t="inlineStr">
        <is>
          <t>Arcos</t>
        </is>
      </c>
      <c r="C2042" t="inlineStr">
        <is>
          <t>SUSTENIDOS ORGANIZACAO SOCIAL DE CULTURA</t>
        </is>
      </c>
      <c r="D2042" t="inlineStr">
        <is>
          <t>RP0162026</t>
        </is>
      </c>
      <c r="E2042" s="550" t="n">
        <v>46023</v>
      </c>
      <c r="F2042" s="550" t="n">
        <v>46063</v>
      </c>
      <c r="G2042" t="inlineStr">
        <is>
          <t>Custo de Ocupação</t>
        </is>
      </c>
      <c r="H2042" t="inlineStr">
        <is>
          <t>Aluguel de Imoveis</t>
        </is>
      </c>
      <c r="I2042" t="inlineStr">
        <is>
          <t>ALUGUEL FIXO BAR - 01/2026</t>
        </is>
      </c>
      <c r="J2042" t="n">
        <v>-14000</v>
      </c>
      <c r="K2042" t="n">
        <v>-14000</v>
      </c>
      <c r="O2042" t="inlineStr">
        <is>
          <t>Real</t>
        </is>
      </c>
      <c r="P2042" t="inlineStr">
        <is>
          <t>Pago</t>
        </is>
      </c>
      <c r="Q2042" t="inlineStr">
        <is>
          <t>01/2026</t>
        </is>
      </c>
      <c r="R2042" t="n">
        <v>0</v>
      </c>
    </row>
    <row r="2043">
      <c r="A2043" t="n">
        <v>193085</v>
      </c>
      <c r="B2043" t="inlineStr">
        <is>
          <t>Arcos</t>
        </is>
      </c>
      <c r="C2043" t="inlineStr">
        <is>
          <t>GOMES D ELIA EQUIP. HIGIENE LTDA - WESCO</t>
        </is>
      </c>
      <c r="D2043" t="inlineStr">
        <is>
          <t>187530</t>
        </is>
      </c>
      <c r="E2043" s="550" t="n">
        <v>46023</v>
      </c>
      <c r="F2043" s="550" t="n">
        <v>46073</v>
      </c>
      <c r="G2043" t="inlineStr">
        <is>
          <t>Locação de Equipamentos</t>
        </is>
      </c>
      <c r="H2043" t="inlineStr">
        <is>
          <t>Locações de Equipamentos - Operacionais</t>
        </is>
      </c>
      <c r="I2043" t="inlineStr">
        <is>
          <t>LOCACAO DE EQUIPAMENTOS - DISPENSER FIO DENTAL, ODORIZADOR, ESSENCIAS - 01/2026</t>
        </is>
      </c>
      <c r="J2043" t="n">
        <v>-78.20999999999999</v>
      </c>
      <c r="K2043" t="n">
        <v>-78.20999999999999</v>
      </c>
      <c r="O2043" t="inlineStr">
        <is>
          <t>Real</t>
        </is>
      </c>
      <c r="P2043" t="inlineStr">
        <is>
          <t>Pago</t>
        </is>
      </c>
      <c r="Q2043" t="inlineStr">
        <is>
          <t>01/2026</t>
        </is>
      </c>
      <c r="R2043" t="n">
        <v>0</v>
      </c>
    </row>
    <row r="2044">
      <c r="A2044" t="n">
        <v>193097</v>
      </c>
      <c r="B2044" t="inlineStr">
        <is>
          <t>Arcos</t>
        </is>
      </c>
      <c r="C2044" t="inlineStr">
        <is>
          <t xml:space="preserve">GOOGLE BRASIL INTERNET LTDA </t>
        </is>
      </c>
      <c r="D2044" t="inlineStr">
        <is>
          <t>RP0092026</t>
        </is>
      </c>
      <c r="E2044" s="550" t="n">
        <v>46023</v>
      </c>
      <c r="F2044" s="550" t="n">
        <v>46043</v>
      </c>
      <c r="G2044" t="inlineStr">
        <is>
          <t>Marketing</t>
        </is>
      </c>
      <c r="H2044" t="inlineStr">
        <is>
          <t>Publicidade e Propaganda</t>
        </is>
      </c>
      <c r="I2044" t="inlineStr">
        <is>
          <t>GOOGLE - 01/2026 PIX 00020101021226740014br.gov.bcb.pix2552pix.ebanx.com/qr/v2/B4DD9291F7563DFD2F1FE0F682314A2C5204000053039865802BR5925Google Brasil Internet LT6009SAO PAULO62070503***630485E1</t>
        </is>
      </c>
      <c r="J2044" t="n">
        <v>-1000</v>
      </c>
      <c r="K2044" t="n">
        <v>-1000</v>
      </c>
      <c r="O2044" t="inlineStr">
        <is>
          <t>Real</t>
        </is>
      </c>
      <c r="P2044" t="inlineStr">
        <is>
          <t>Pago</t>
        </is>
      </c>
      <c r="Q2044" t="inlineStr">
        <is>
          <t>01/2026</t>
        </is>
      </c>
      <c r="R2044" t="n">
        <v>0</v>
      </c>
    </row>
    <row r="2045">
      <c r="A2045" t="n">
        <v>195247</v>
      </c>
      <c r="B2045" t="inlineStr">
        <is>
          <t>Arcos</t>
        </is>
      </c>
      <c r="C2045" t="inlineStr">
        <is>
          <t>STAR COPIAS COMERCIO E SERVICOS LTDA</t>
        </is>
      </c>
      <c r="D2045" t="inlineStr">
        <is>
          <t>5010</t>
        </is>
      </c>
      <c r="E2045" s="550" t="n">
        <v>46023</v>
      </c>
      <c r="F2045" s="550" t="n">
        <v>46066</v>
      </c>
      <c r="G2045" t="inlineStr">
        <is>
          <t>Locação de Equipamentos</t>
        </is>
      </c>
      <c r="H2045" t="inlineStr">
        <is>
          <t>Locação de Equipamentos - Informatica e TI</t>
        </is>
      </c>
      <c r="I2045" t="inlineStr">
        <is>
          <t>LOCACAO DE EQUIPAMENTOS - IMPRESSORA - 01/2026</t>
        </is>
      </c>
      <c r="J2045" t="n">
        <v>-262</v>
      </c>
      <c r="K2045" t="n">
        <v>-262</v>
      </c>
      <c r="O2045" t="inlineStr">
        <is>
          <t>Real</t>
        </is>
      </c>
      <c r="P2045" t="inlineStr">
        <is>
          <t>Pago</t>
        </is>
      </c>
      <c r="Q2045" t="inlineStr">
        <is>
          <t>01/2026</t>
        </is>
      </c>
      <c r="R2045" t="n">
        <v>0</v>
      </c>
    </row>
    <row r="2046">
      <c r="A2046" t="n">
        <v>198570</v>
      </c>
      <c r="B2046" t="inlineStr">
        <is>
          <t>Arcos</t>
        </is>
      </c>
      <c r="C2046" t="inlineStr">
        <is>
          <t>SUSTENIDOS ORGANIZACAO SOCIAL DE CULTURA</t>
        </is>
      </c>
      <c r="D2046" t="inlineStr">
        <is>
          <t>RP0252026</t>
        </is>
      </c>
      <c r="E2046" s="550" t="n">
        <v>46023</v>
      </c>
      <c r="F2046" s="550" t="n">
        <v>46064</v>
      </c>
      <c r="G2046" t="inlineStr">
        <is>
          <t>Custo de Ocupação</t>
        </is>
      </c>
      <c r="H2046" t="inlineStr">
        <is>
          <t>Aluguel de Imoveis</t>
        </is>
      </c>
      <c r="I2046" t="inlineStr">
        <is>
          <t>ALUGUEL DE IMOVEIS - VARIAVEL - 01/2026</t>
        </is>
      </c>
      <c r="J2046" t="n">
        <v>-29738.52</v>
      </c>
      <c r="K2046" t="n">
        <v>-29738.52</v>
      </c>
      <c r="O2046" t="inlineStr">
        <is>
          <t>Real</t>
        </is>
      </c>
      <c r="P2046" t="inlineStr">
        <is>
          <t>Pago</t>
        </is>
      </c>
      <c r="Q2046" t="inlineStr">
        <is>
          <t>01/2026</t>
        </is>
      </c>
      <c r="R2046" t="n">
        <v>0</v>
      </c>
    </row>
    <row r="2047">
      <c r="A2047" t="n">
        <v>192665</v>
      </c>
      <c r="B2047" t="inlineStr">
        <is>
          <t>Arcos</t>
        </is>
      </c>
      <c r="C2047" t="inlineStr">
        <is>
          <t>BTAGS TECNOLOGIA LTDA</t>
        </is>
      </c>
      <c r="D2047" t="inlineStr">
        <is>
          <t>1705</t>
        </is>
      </c>
      <c r="E2047" s="550" t="n">
        <v>46023</v>
      </c>
      <c r="F2047" s="550" t="n">
        <v>46058</v>
      </c>
      <c r="G2047" t="inlineStr">
        <is>
          <t>Informática e TI</t>
        </is>
      </c>
      <c r="H2047" t="inlineStr">
        <is>
          <t>Sistemas Gerais - Operacionais</t>
        </is>
      </c>
      <c r="I2047" t="inlineStr">
        <is>
          <t>SISTEMA BTAGS ETIQUETAS - 01/2026</t>
        </is>
      </c>
      <c r="J2047" t="n">
        <v>-380</v>
      </c>
      <c r="K2047" t="n">
        <v>-380</v>
      </c>
      <c r="O2047" t="inlineStr">
        <is>
          <t>Real</t>
        </is>
      </c>
      <c r="P2047" t="inlineStr">
        <is>
          <t>Pago</t>
        </is>
      </c>
      <c r="Q2047" t="inlineStr">
        <is>
          <t>01/2026</t>
        </is>
      </c>
      <c r="R2047" t="n">
        <v>0</v>
      </c>
    </row>
    <row r="2048">
      <c r="A2048" t="n">
        <v>192711</v>
      </c>
      <c r="B2048" t="inlineStr">
        <is>
          <t>Arcos</t>
        </is>
      </c>
      <c r="C2048" t="inlineStr">
        <is>
          <t>CULLIGAN SOLUTIONS COMERCIO DE INSUMOS PARA ESCRITORIOS LTDA</t>
        </is>
      </c>
      <c r="D2048" t="inlineStr">
        <is>
          <t>1048379</t>
        </is>
      </c>
      <c r="E2048" s="550" t="n">
        <v>46023</v>
      </c>
      <c r="F2048" s="550" t="n">
        <v>46078</v>
      </c>
      <c r="G2048" t="inlineStr">
        <is>
          <t>Locação de Equipamentos</t>
        </is>
      </c>
      <c r="H2048" t="inlineStr">
        <is>
          <t>Locações de Equipamentos - Operacionais</t>
        </is>
      </c>
      <c r="I2048" t="inlineStr">
        <is>
          <t xml:space="preserve">LOCACAO DE EQUIPAMENTOS - LOCACAO DE MAQUINA DE AGUA SEMPREPURA E CILINDRO DE CO2 - SALAO ARCOS 
</t>
        </is>
      </c>
      <c r="J2048" t="n">
        <v>-1847.17</v>
      </c>
      <c r="K2048" t="n">
        <v>-1847.17</v>
      </c>
      <c r="O2048" t="inlineStr">
        <is>
          <t>Real</t>
        </is>
      </c>
      <c r="P2048" t="inlineStr">
        <is>
          <t>Pago</t>
        </is>
      </c>
      <c r="Q2048" t="inlineStr">
        <is>
          <t>01/2026</t>
        </is>
      </c>
      <c r="R2048" t="n">
        <v>0</v>
      </c>
    </row>
    <row r="2049">
      <c r="A2049" t="n">
        <v>183853</v>
      </c>
      <c r="B2049" t="inlineStr">
        <is>
          <t>Arcos</t>
        </is>
      </c>
      <c r="C2049" t="inlineStr">
        <is>
          <t>DOCUMENNTA COMUNICAÇÃO</t>
        </is>
      </c>
      <c r="D2049" t="inlineStr">
        <is>
          <t>RP0012025</t>
        </is>
      </c>
      <c r="E2049" s="550" t="n">
        <v>46023</v>
      </c>
      <c r="F2049" s="550" t="n">
        <v>46023</v>
      </c>
      <c r="G2049" t="inlineStr">
        <is>
          <t>Marketing</t>
        </is>
      </c>
      <c r="H2049" t="inlineStr">
        <is>
          <t>Assessoria de Relações Públicas</t>
        </is>
      </c>
      <c r="I2049" t="inlineStr">
        <is>
          <t xml:space="preserve">ASSESSORIA DE IMPRENSA - 01/2026
</t>
        </is>
      </c>
      <c r="J2049" t="n">
        <v>-7000</v>
      </c>
      <c r="K2049" t="n">
        <v>-7000</v>
      </c>
      <c r="O2049" t="inlineStr">
        <is>
          <t>Real</t>
        </is>
      </c>
      <c r="P2049" t="inlineStr">
        <is>
          <t>Pago</t>
        </is>
      </c>
      <c r="Q2049" t="inlineStr">
        <is>
          <t>01/2026</t>
        </is>
      </c>
      <c r="R2049" t="n">
        <v>0</v>
      </c>
    </row>
    <row r="2050">
      <c r="A2050" t="n">
        <v>198518</v>
      </c>
      <c r="B2050" t="inlineStr">
        <is>
          <t>Arcos</t>
        </is>
      </c>
      <c r="C2050" t="inlineStr">
        <is>
          <t>SUSTENIDOS ORGANIZACAO SOCIAL DE CULTURA</t>
        </is>
      </c>
      <c r="D2050" t="inlineStr">
        <is>
          <t>RP0172026</t>
        </is>
      </c>
      <c r="E2050" s="550" t="n">
        <v>46023</v>
      </c>
      <c r="F2050" s="550" t="n">
        <v>46063</v>
      </c>
      <c r="G2050" t="inlineStr">
        <is>
          <t>Custo de Ocupação</t>
        </is>
      </c>
      <c r="H2050" t="inlineStr">
        <is>
          <t>Aluguel de Imoveis</t>
        </is>
      </c>
      <c r="I2050" t="inlineStr">
        <is>
          <t>ALUGUEL - BAR DE CIMA E COZINHA - 01/2026</t>
        </is>
      </c>
      <c r="J2050" t="n">
        <v>-16000</v>
      </c>
      <c r="K2050" t="n">
        <v>-16000</v>
      </c>
      <c r="O2050" t="inlineStr">
        <is>
          <t>Real</t>
        </is>
      </c>
      <c r="P2050" t="inlineStr">
        <is>
          <t>Pago</t>
        </is>
      </c>
      <c r="Q2050" t="inlineStr">
        <is>
          <t>01/2026</t>
        </is>
      </c>
      <c r="R2050" t="n">
        <v>0</v>
      </c>
    </row>
    <row r="2051">
      <c r="A2051" t="n">
        <v>193109</v>
      </c>
      <c r="B2051" t="inlineStr">
        <is>
          <t>Arcos</t>
        </is>
      </c>
      <c r="C2051" t="inlineStr">
        <is>
          <t>HEADCHEF SEGURANCA DOS ALIM E GARANTIA D</t>
        </is>
      </c>
      <c r="D2051" t="inlineStr">
        <is>
          <t>1881</t>
        </is>
      </c>
      <c r="E2051" s="550" t="n">
        <v>46023</v>
      </c>
      <c r="F2051" s="550" t="n">
        <v>46071</v>
      </c>
      <c r="G2051" t="inlineStr">
        <is>
          <t>Serviços de Terceiros</t>
        </is>
      </c>
      <c r="H2051" t="inlineStr">
        <is>
          <t>Assessoria de Alimentos e Bebidas</t>
        </is>
      </c>
      <c r="I2051" t="inlineStr">
        <is>
          <t>PRESTACAO SERVICO NUTRICIONISTA - HONORARIOS + EXTRAS - 01/2026</t>
        </is>
      </c>
      <c r="J2051" t="n">
        <v>-2490.94</v>
      </c>
      <c r="K2051" t="n">
        <v>-2490.94</v>
      </c>
      <c r="O2051" t="inlineStr">
        <is>
          <t>Real</t>
        </is>
      </c>
      <c r="P2051" t="inlineStr">
        <is>
          <t>Pago</t>
        </is>
      </c>
      <c r="Q2051" t="inlineStr">
        <is>
          <t>01/2026</t>
        </is>
      </c>
      <c r="R2051" t="n">
        <v>0</v>
      </c>
    </row>
    <row r="2052">
      <c r="A2052" t="n">
        <v>193036</v>
      </c>
      <c r="B2052" t="inlineStr">
        <is>
          <t>Arcos</t>
        </is>
      </c>
      <c r="C2052" t="inlineStr">
        <is>
          <t xml:space="preserve">EDIMAR MOURA TARTAGLIONI SERVICOES DE DEDETIZACAO </t>
        </is>
      </c>
      <c r="D2052" t="inlineStr">
        <is>
          <t>655</t>
        </is>
      </c>
      <c r="E2052" s="550" t="n">
        <v>46023</v>
      </c>
      <c r="F2052" s="550" t="n">
        <v>46050</v>
      </c>
      <c r="G2052" t="inlineStr">
        <is>
          <t>Utilidades</t>
        </is>
      </c>
      <c r="H2052" t="inlineStr">
        <is>
          <t>Controle de Pragas</t>
        </is>
      </c>
      <c r="I2052" t="inlineStr">
        <is>
          <t>DEDETIZACAO E CONTROLE DE PRAGAS - 01/2026</t>
        </is>
      </c>
      <c r="J2052" t="n">
        <v>-472</v>
      </c>
      <c r="K2052" t="n">
        <v>-472</v>
      </c>
      <c r="O2052" t="inlineStr">
        <is>
          <t>Real</t>
        </is>
      </c>
      <c r="P2052" t="inlineStr">
        <is>
          <t>Pago</t>
        </is>
      </c>
      <c r="Q2052" t="inlineStr">
        <is>
          <t>01/2026</t>
        </is>
      </c>
      <c r="R2052" t="n">
        <v>0</v>
      </c>
    </row>
    <row r="2053">
      <c r="A2053" t="n">
        <v>192653</v>
      </c>
      <c r="B2053" t="inlineStr">
        <is>
          <t>Arcos</t>
        </is>
      </c>
      <c r="C2053" t="inlineStr">
        <is>
          <t>AGENCIA BIOMA PUBLICIDADE E EVENTOS LTDA - FACUNDO</t>
        </is>
      </c>
      <c r="D2053" t="inlineStr">
        <is>
          <t>351</t>
        </is>
      </c>
      <c r="E2053" s="550" t="n">
        <v>46023</v>
      </c>
      <c r="F2053" s="550" t="n">
        <v>46058</v>
      </c>
      <c r="G2053" t="inlineStr">
        <is>
          <t>Marketing</t>
        </is>
      </c>
      <c r="H2053" t="inlineStr">
        <is>
          <t>Agência de Propaganda</t>
        </is>
      </c>
      <c r="I2053" t="inlineStr">
        <is>
          <t xml:space="preserve">AGENCIA DE PROPAGANDA - SERVICOS PRESTADOS MARKETING - 01/2026
</t>
        </is>
      </c>
      <c r="J2053" t="n">
        <v>-11000</v>
      </c>
      <c r="K2053" t="n">
        <v>-11000</v>
      </c>
      <c r="O2053" t="inlineStr">
        <is>
          <t>Real</t>
        </is>
      </c>
      <c r="P2053" t="inlineStr">
        <is>
          <t>Pago</t>
        </is>
      </c>
      <c r="Q2053" t="inlineStr">
        <is>
          <t>01/2026</t>
        </is>
      </c>
      <c r="R2053" t="n">
        <v>0</v>
      </c>
    </row>
    <row r="2054">
      <c r="A2054" t="n">
        <v>192723</v>
      </c>
      <c r="B2054" t="inlineStr">
        <is>
          <t>Arcos</t>
        </is>
      </c>
      <c r="C2054" t="inlineStr">
        <is>
          <t>CULLIGAN SOLUTIONS COMERCIO DE INSUMOS PARA ESCRITORIOS LTDA</t>
        </is>
      </c>
      <c r="D2054" t="inlineStr">
        <is>
          <t>1048381</t>
        </is>
      </c>
      <c r="E2054" s="550" t="n">
        <v>46023</v>
      </c>
      <c r="F2054" s="550" t="n">
        <v>46078</v>
      </c>
      <c r="G2054" t="inlineStr">
        <is>
          <t>Locação de Equipamentos</t>
        </is>
      </c>
      <c r="H2054" t="inlineStr">
        <is>
          <t>Locações de Equipamentos - Operacionais</t>
        </is>
      </c>
      <c r="I2054" t="inlineStr">
        <is>
          <t xml:space="preserve">LOCACAO DE EQUIPAMENTOS - LOCACAO DE MAQUINA DE AGUA SEMPREPURA - SALAO DOURADO </t>
        </is>
      </c>
      <c r="J2054" t="n">
        <v>-1749.17</v>
      </c>
      <c r="K2054" t="n">
        <v>-1749.17</v>
      </c>
      <c r="O2054" t="inlineStr">
        <is>
          <t>Real</t>
        </is>
      </c>
      <c r="P2054" t="inlineStr">
        <is>
          <t>Pago</t>
        </is>
      </c>
      <c r="Q2054" t="inlineStr">
        <is>
          <t>01/2026</t>
        </is>
      </c>
      <c r="R2054" t="n">
        <v>0</v>
      </c>
    </row>
    <row r="2055">
      <c r="A2055" t="n">
        <v>193121</v>
      </c>
      <c r="B2055" t="inlineStr">
        <is>
          <t>Arcos</t>
        </is>
      </c>
      <c r="C2055" t="inlineStr">
        <is>
          <t>INVYE CAPITAL LTDA</t>
        </is>
      </c>
      <c r="D2055" t="inlineStr">
        <is>
          <t>3150</t>
        </is>
      </c>
      <c r="E2055" s="550" t="n">
        <v>46023</v>
      </c>
      <c r="F2055" s="550" t="n">
        <v>46048</v>
      </c>
      <c r="G2055" t="inlineStr">
        <is>
          <t>Serviços de Terceiros</t>
        </is>
      </c>
      <c r="H2055" t="inlineStr">
        <is>
          <t>Assessoria em Geral</t>
        </is>
      </c>
      <c r="I2055" t="inlineStr">
        <is>
          <t>ASSESSORIA GERAL - INVENTARIO - 01/2026</t>
        </is>
      </c>
      <c r="J2055" t="n">
        <v>-1315</v>
      </c>
      <c r="K2055" t="n">
        <v>-1315</v>
      </c>
      <c r="O2055" t="inlineStr">
        <is>
          <t>Real</t>
        </is>
      </c>
      <c r="P2055" t="inlineStr">
        <is>
          <t>Pago</t>
        </is>
      </c>
      <c r="Q2055" t="inlineStr">
        <is>
          <t>01/2026</t>
        </is>
      </c>
      <c r="R2055" t="n">
        <v>0</v>
      </c>
    </row>
    <row r="2056">
      <c r="A2056" t="n">
        <v>195274</v>
      </c>
      <c r="B2056" t="inlineStr">
        <is>
          <t>Arcos</t>
        </is>
      </c>
      <c r="C2056" t="inlineStr">
        <is>
          <t>TELEFONICA BRASIL S/A</t>
        </is>
      </c>
      <c r="D2056" t="inlineStr">
        <is>
          <t>13053 012026</t>
        </is>
      </c>
      <c r="E2056" s="550" t="n">
        <v>46023</v>
      </c>
      <c r="F2056" s="550" t="n">
        <v>46078</v>
      </c>
      <c r="G2056" t="inlineStr">
        <is>
          <t>Informática e TI</t>
        </is>
      </c>
      <c r="H2056" t="inlineStr">
        <is>
          <t>Internet</t>
        </is>
      </c>
      <c r="I2056" t="inlineStr">
        <is>
          <t>INTERNET SPO-816OUH4OFH-013 - NOVA HF BAR E EVENTOS SN LTDA - 01/2026</t>
        </is>
      </c>
      <c r="J2056" t="n">
        <v>-130.53</v>
      </c>
      <c r="K2056" t="n">
        <v>-130.53</v>
      </c>
      <c r="O2056" t="inlineStr">
        <is>
          <t>Real</t>
        </is>
      </c>
      <c r="P2056" t="inlineStr">
        <is>
          <t>Pago</t>
        </is>
      </c>
      <c r="Q2056" t="inlineStr">
        <is>
          <t>01/2026</t>
        </is>
      </c>
      <c r="R2056" t="n">
        <v>0</v>
      </c>
    </row>
    <row r="2057">
      <c r="A2057" t="n">
        <v>195262</v>
      </c>
      <c r="B2057" t="inlineStr">
        <is>
          <t>Arcos</t>
        </is>
      </c>
      <c r="C2057" t="inlineStr">
        <is>
          <t>TELEFONICA BRASIL S/A</t>
        </is>
      </c>
      <c r="D2057" t="inlineStr">
        <is>
          <t>17729 012026</t>
        </is>
      </c>
      <c r="E2057" s="550" t="n">
        <v>46023</v>
      </c>
      <c r="F2057" s="550" t="n">
        <v>46056</v>
      </c>
      <c r="G2057" t="inlineStr">
        <is>
          <t>Informática e TI</t>
        </is>
      </c>
      <c r="H2057" t="inlineStr">
        <is>
          <t>Internet</t>
        </is>
      </c>
      <c r="I2057" t="inlineStr">
        <is>
          <t>INTERNET BOX 100GB EMP 4GB - 01/2026</t>
        </is>
      </c>
      <c r="J2057" t="n">
        <v>-177.29</v>
      </c>
      <c r="K2057" t="n">
        <v>-177.29</v>
      </c>
      <c r="O2057" t="inlineStr">
        <is>
          <t>Real</t>
        </is>
      </c>
      <c r="P2057" t="inlineStr">
        <is>
          <t>Pago</t>
        </is>
      </c>
      <c r="Q2057" t="inlineStr">
        <is>
          <t>01/2026</t>
        </is>
      </c>
      <c r="R2057" t="n">
        <v>0</v>
      </c>
    </row>
    <row r="2058">
      <c r="A2058" t="n">
        <v>192641</v>
      </c>
      <c r="B2058" t="inlineStr">
        <is>
          <t>Arcos</t>
        </is>
      </c>
      <c r="C2058" t="inlineStr">
        <is>
          <t xml:space="preserve">ABRASEL SAO PAULO </t>
        </is>
      </c>
      <c r="D2058" t="inlineStr">
        <is>
          <t>173736</t>
        </is>
      </c>
      <c r="E2058" s="550" t="n">
        <v>46023</v>
      </c>
      <c r="F2058" s="550" t="n">
        <v>46042</v>
      </c>
      <c r="G2058" t="inlineStr">
        <is>
          <t>Serviços de Terceiros</t>
        </is>
      </c>
      <c r="H2058" t="inlineStr">
        <is>
          <t>Assessoria Financeira</t>
        </is>
      </c>
      <c r="I2058" t="inlineStr">
        <is>
          <t>ASSESSORIA GERAL - MENSALIDADE ABRASEL - 01/2026</t>
        </is>
      </c>
      <c r="J2058" t="n">
        <v>-185</v>
      </c>
      <c r="K2058" t="n">
        <v>-185</v>
      </c>
      <c r="O2058" t="inlineStr">
        <is>
          <t>Real</t>
        </is>
      </c>
      <c r="P2058" t="inlineStr">
        <is>
          <t>Pago</t>
        </is>
      </c>
      <c r="Q2058" t="inlineStr">
        <is>
          <t>01/2026</t>
        </is>
      </c>
      <c r="R2058" t="n">
        <v>0</v>
      </c>
    </row>
    <row r="2059">
      <c r="A2059" t="n">
        <v>194163</v>
      </c>
      <c r="B2059" t="inlineStr">
        <is>
          <t>Arcos</t>
        </is>
      </c>
      <c r="C2059" t="inlineStr">
        <is>
          <t>PJ 00232022 - LUNA FIORELLA PINTO SILVA</t>
        </is>
      </c>
      <c r="D2059" t="inlineStr">
        <is>
          <t>68</t>
        </is>
      </c>
      <c r="E2059" s="550" t="n">
        <v>46023</v>
      </c>
      <c r="F2059" s="550" t="n">
        <v>46042</v>
      </c>
      <c r="G2059" t="inlineStr">
        <is>
          <t>Mão de Obra - PJ</t>
        </is>
      </c>
      <c r="H2059" t="inlineStr">
        <is>
          <t>MDO PJ Fixo</t>
        </is>
      </c>
      <c r="I2059" t="inlineStr">
        <is>
          <t>DISTRATO LUNA FIORELLA 01.2026</t>
        </is>
      </c>
      <c r="J2059" t="n">
        <v>-3240</v>
      </c>
      <c r="K2059" t="n">
        <v>-3240</v>
      </c>
      <c r="M2059" t="inlineStr">
        <is>
          <t>HOSTESS</t>
        </is>
      </c>
      <c r="N2059" t="inlineStr">
        <is>
          <t xml:space="preserve">  - Hostess</t>
        </is>
      </c>
      <c r="O2059" t="inlineStr">
        <is>
          <t>Real</t>
        </is>
      </c>
      <c r="P2059" t="inlineStr">
        <is>
          <t>Pago</t>
        </is>
      </c>
      <c r="Q2059" t="inlineStr">
        <is>
          <t>01/2026</t>
        </is>
      </c>
      <c r="R2059" t="n">
        <v>0</v>
      </c>
    </row>
    <row r="2060">
      <c r="A2060" t="n">
        <v>192782</v>
      </c>
      <c r="B2060" t="inlineStr">
        <is>
          <t>Arcos</t>
        </is>
      </c>
      <c r="C2060" t="inlineStr">
        <is>
          <t>ESCRITORIO CENTRAL DE ARRECADACAO E DISTRIBUICAO ECAD</t>
        </is>
      </c>
      <c r="D2060" t="inlineStr">
        <is>
          <t>9022768220</t>
        </is>
      </c>
      <c r="E2060" s="550" t="n">
        <v>46023</v>
      </c>
      <c r="F2060" s="550" t="n">
        <v>46047</v>
      </c>
      <c r="G2060" t="inlineStr">
        <is>
          <t>Custos Artístico Geral</t>
        </is>
      </c>
      <c r="H2060" t="inlineStr">
        <is>
          <t>Taxas e Licenças - Artístico</t>
        </is>
      </c>
      <c r="I2060" t="inlineStr">
        <is>
          <t>LOCACAO DE EQUIPAMENTOS FIXO - ECAD - 01/2026</t>
        </is>
      </c>
      <c r="J2060" t="n">
        <v>-901.4</v>
      </c>
      <c r="K2060" t="n">
        <v>-901.4</v>
      </c>
      <c r="O2060" t="inlineStr">
        <is>
          <t>Real</t>
        </is>
      </c>
      <c r="P2060" t="inlineStr">
        <is>
          <t>Pago</t>
        </is>
      </c>
      <c r="Q2060" t="inlineStr">
        <is>
          <t>01/2026</t>
        </is>
      </c>
      <c r="R2060" t="n">
        <v>0</v>
      </c>
    </row>
    <row r="2061">
      <c r="A2061" t="n">
        <v>187329</v>
      </c>
      <c r="B2061" t="inlineStr">
        <is>
          <t>Arcos</t>
        </is>
      </c>
      <c r="C2061" t="inlineStr">
        <is>
          <t>PORTO SEGURO SEGURO SAUDE SA</t>
        </is>
      </c>
      <c r="D2061" t="inlineStr">
        <is>
          <t>62341649</t>
        </is>
      </c>
      <c r="E2061" s="550" t="n">
        <v>46023</v>
      </c>
      <c r="F2061" s="550" t="n">
        <v>46032</v>
      </c>
      <c r="G2061" t="inlineStr">
        <is>
          <t>Mão de Obra - Benefícios</t>
        </is>
      </c>
      <c r="H2061" t="inlineStr">
        <is>
          <t xml:space="preserve">  -  Assist. Médica</t>
        </is>
      </c>
      <c r="I2061" t="inlineStr">
        <is>
          <t>ASSISTENCIA MEDICA - 01/2026 - Período de Cobertura: Inicial: 10/01/2026 Final: 09/02/2026</t>
        </is>
      </c>
      <c r="J2061" t="n">
        <v>-9015.790000000001</v>
      </c>
      <c r="K2061" t="n">
        <v>-9015.790000000001</v>
      </c>
      <c r="O2061" t="inlineStr">
        <is>
          <t>Real</t>
        </is>
      </c>
      <c r="P2061" t="inlineStr">
        <is>
          <t>Pago</t>
        </is>
      </c>
      <c r="Q2061" t="inlineStr">
        <is>
          <t>01/2026</t>
        </is>
      </c>
      <c r="R2061" t="n">
        <v>0</v>
      </c>
    </row>
    <row r="2062">
      <c r="A2062" t="n">
        <v>187485</v>
      </c>
      <c r="B2062" t="inlineStr">
        <is>
          <t>Arcos</t>
        </is>
      </c>
      <c r="C2062" t="inlineStr">
        <is>
          <t>VALE TRANSPORTE</t>
        </is>
      </c>
      <c r="D2062" t="inlineStr">
        <is>
          <t>585772 012026</t>
        </is>
      </c>
      <c r="E2062" s="550" t="n">
        <v>46023</v>
      </c>
      <c r="F2062" s="550" t="n">
        <v>46024</v>
      </c>
      <c r="G2062" t="inlineStr">
        <is>
          <t>Mão de Obra - Benefícios</t>
        </is>
      </c>
      <c r="H2062" t="inlineStr">
        <is>
          <t xml:space="preserve">  -  Vale-transporte</t>
        </is>
      </c>
      <c r="I2062" t="inlineStr">
        <is>
          <t>SP TRANS COMP. 01/2026</t>
        </is>
      </c>
      <c r="J2062" t="n">
        <v>-5857.72</v>
      </c>
      <c r="K2062" t="n">
        <v>-5857.72</v>
      </c>
      <c r="O2062" t="inlineStr">
        <is>
          <t>Real</t>
        </is>
      </c>
      <c r="P2062" t="inlineStr">
        <is>
          <t>Pago</t>
        </is>
      </c>
      <c r="Q2062" t="inlineStr">
        <is>
          <t>01/2026</t>
        </is>
      </c>
      <c r="R2062" t="n">
        <v>0</v>
      </c>
    </row>
    <row r="2063">
      <c r="A2063" t="n">
        <v>193204</v>
      </c>
      <c r="B2063" t="inlineStr">
        <is>
          <t>Arcos</t>
        </is>
      </c>
      <c r="C2063" t="inlineStr">
        <is>
          <t>NOWTEC MANUTENÇÃO DE LAVADORAS</t>
        </is>
      </c>
      <c r="D2063" t="inlineStr">
        <is>
          <t>0001-2026</t>
        </is>
      </c>
      <c r="E2063" s="550" t="n">
        <v>46023</v>
      </c>
      <c r="F2063" s="550" t="n">
        <v>46042</v>
      </c>
      <c r="G2063" t="inlineStr">
        <is>
          <t>Locação de Equipamentos</t>
        </is>
      </c>
      <c r="H2063" t="inlineStr">
        <is>
          <t>Locações de Equipamentos - Operacionais</t>
        </is>
      </c>
      <c r="I2063" t="inlineStr">
        <is>
          <t>LOCACAO LAVADORA DE LOUCAS - 01/2026</t>
        </is>
      </c>
      <c r="J2063" t="n">
        <v>-660</v>
      </c>
      <c r="K2063" t="n">
        <v>-660</v>
      </c>
      <c r="O2063" t="inlineStr">
        <is>
          <t>Real</t>
        </is>
      </c>
      <c r="P2063" t="inlineStr">
        <is>
          <t>Pago</t>
        </is>
      </c>
      <c r="Q2063" t="inlineStr">
        <is>
          <t>01/2026</t>
        </is>
      </c>
      <c r="R2063" t="n">
        <v>0</v>
      </c>
    </row>
    <row r="2064">
      <c r="A2064" t="n">
        <v>195090</v>
      </c>
      <c r="B2064" t="inlineStr">
        <is>
          <t>Arcos</t>
        </is>
      </c>
      <c r="C2064" t="inlineStr">
        <is>
          <t>GOOGLE WORKSPACE</t>
        </is>
      </c>
      <c r="D2064" t="inlineStr">
        <is>
          <t>RP0032026</t>
        </is>
      </c>
      <c r="E2064" s="550" t="n">
        <v>46023</v>
      </c>
      <c r="F2064" s="550" t="n">
        <v>46081</v>
      </c>
      <c r="G2064" t="inlineStr">
        <is>
          <t>Marketing</t>
        </is>
      </c>
      <c r="H2064" t="inlineStr">
        <is>
          <t>Ferramentas de Marketing</t>
        </is>
      </c>
      <c r="I2064" t="inlineStr">
        <is>
          <t>GESTAO DE DOMINIO - 01/2026</t>
        </is>
      </c>
      <c r="J2064" t="n">
        <v>-873.04</v>
      </c>
      <c r="K2064" t="n">
        <v>-873.04</v>
      </c>
      <c r="O2064" t="inlineStr">
        <is>
          <t>Real</t>
        </is>
      </c>
      <c r="P2064" t="inlineStr">
        <is>
          <t>Pago</t>
        </is>
      </c>
      <c r="Q2064" t="inlineStr">
        <is>
          <t>01/2026</t>
        </is>
      </c>
      <c r="R2064" t="n">
        <v>0</v>
      </c>
    </row>
    <row r="2065">
      <c r="A2065" t="n">
        <v>198558</v>
      </c>
      <c r="B2065" t="inlineStr">
        <is>
          <t>Arcos</t>
        </is>
      </c>
      <c r="C2065" t="inlineStr">
        <is>
          <t>SUSTENIDOS ORGANIZACAO SOCIAL DE CULTURA</t>
        </is>
      </c>
      <c r="D2065" t="inlineStr">
        <is>
          <t>RP0282026</t>
        </is>
      </c>
      <c r="E2065" s="550" t="n">
        <v>46023</v>
      </c>
      <c r="F2065" s="550" t="n">
        <v>46065</v>
      </c>
      <c r="G2065" t="inlineStr">
        <is>
          <t>Utilidades</t>
        </is>
      </c>
      <c r="H2065" t="inlineStr">
        <is>
          <t>Agua/Esgoto</t>
        </is>
      </c>
      <c r="I2065" t="inlineStr">
        <is>
          <t>AGUA/ESGOTO - VARIAVEL - 01/2026</t>
        </is>
      </c>
      <c r="J2065" t="n">
        <v>-11094.56</v>
      </c>
      <c r="K2065" t="n">
        <v>-11094.56</v>
      </c>
      <c r="O2065" t="inlineStr">
        <is>
          <t>Real</t>
        </is>
      </c>
      <c r="P2065" t="inlineStr">
        <is>
          <t>Pago</t>
        </is>
      </c>
      <c r="Q2065" t="inlineStr">
        <is>
          <t>01/2026</t>
        </is>
      </c>
      <c r="R2065" t="n">
        <v>0</v>
      </c>
    </row>
    <row r="2066">
      <c r="A2066" t="n">
        <v>194569</v>
      </c>
      <c r="B2066" t="inlineStr">
        <is>
          <t>Arcos</t>
        </is>
      </c>
      <c r="C2066" t="inlineStr">
        <is>
          <t>RD GESTAO E SISTEMAS S.A.</t>
        </is>
      </c>
      <c r="D2066" t="inlineStr">
        <is>
          <t>RP0032026</t>
        </is>
      </c>
      <c r="E2066" s="550" t="n">
        <v>46023</v>
      </c>
      <c r="F2066" s="550" t="n">
        <v>46098</v>
      </c>
      <c r="G2066" t="inlineStr">
        <is>
          <t>Marketing</t>
        </is>
      </c>
      <c r="H2066" t="inlineStr">
        <is>
          <t>Ferramentas de Marketing</t>
        </is>
      </c>
      <c r="I2066" t="inlineStr">
        <is>
          <t>DISPARO DE EMAILS (REEMBOLSO FACUNDO) - 01/2026</t>
        </is>
      </c>
      <c r="J2066" t="n">
        <v>-1034.45</v>
      </c>
      <c r="K2066" t="n">
        <v>-1034.45</v>
      </c>
      <c r="O2066" t="inlineStr">
        <is>
          <t>Real</t>
        </is>
      </c>
      <c r="P2066" t="inlineStr">
        <is>
          <t>Pago</t>
        </is>
      </c>
      <c r="Q2066" t="inlineStr">
        <is>
          <t>01/2026</t>
        </is>
      </c>
      <c r="R2066" t="n">
        <v>0</v>
      </c>
    </row>
    <row r="2067">
      <c r="A2067" t="n">
        <v>194170</v>
      </c>
      <c r="B2067" t="inlineStr">
        <is>
          <t>Arcos</t>
        </is>
      </c>
      <c r="C2067" t="inlineStr">
        <is>
          <t>VALE TRANSPORTE</t>
        </is>
      </c>
      <c r="D2067" t="inlineStr">
        <is>
          <t>39815 012026</t>
        </is>
      </c>
      <c r="E2067" s="550" t="n">
        <v>46023</v>
      </c>
      <c r="F2067" s="550" t="n">
        <v>46048</v>
      </c>
      <c r="G2067" t="inlineStr">
        <is>
          <t>Mão de Obra - Benefícios</t>
        </is>
      </c>
      <c r="H2067" t="inlineStr">
        <is>
          <t xml:space="preserve">  -  Vale-transporte</t>
        </is>
      </c>
      <c r="I2067" t="inlineStr">
        <is>
          <t>COMPLEMENTO DIFERENÇA VT COMP. 01/2026</t>
        </is>
      </c>
      <c r="J2067" t="n">
        <v>-398.15</v>
      </c>
      <c r="K2067" t="n">
        <v>-398.15</v>
      </c>
      <c r="O2067" t="inlineStr">
        <is>
          <t>Real</t>
        </is>
      </c>
      <c r="P2067" t="inlineStr">
        <is>
          <t>Pago</t>
        </is>
      </c>
      <c r="Q2067" t="inlineStr">
        <is>
          <t>01/2026</t>
        </is>
      </c>
      <c r="R2067" t="n">
        <v>0</v>
      </c>
    </row>
    <row r="2068">
      <c r="A2068" t="n">
        <v>187327</v>
      </c>
      <c r="B2068" t="inlineStr">
        <is>
          <t>Arcos</t>
        </is>
      </c>
      <c r="C2068" t="inlineStr">
        <is>
          <t>AMANDA FUCCIA DE SOUZA</t>
        </is>
      </c>
      <c r="D2068" t="inlineStr">
        <is>
          <t>93</t>
        </is>
      </c>
      <c r="E2068" s="550" t="n">
        <v>46023</v>
      </c>
      <c r="F2068" s="550" t="n">
        <v>46032</v>
      </c>
      <c r="G2068" t="inlineStr">
        <is>
          <t>Manutenção</t>
        </is>
      </c>
      <c r="H2068" t="inlineStr">
        <is>
          <t>Decoração/Paisagismo e Jardinagem</t>
        </is>
      </c>
      <c r="I2068" t="inlineStr">
        <is>
          <t>PAISAGISMO/JARDINAGEM - BOTANICA 01/2026</t>
        </is>
      </c>
      <c r="J2068" t="n">
        <v>-2450</v>
      </c>
      <c r="K2068" t="n">
        <v>-2450</v>
      </c>
      <c r="O2068" t="inlineStr">
        <is>
          <t>Real</t>
        </is>
      </c>
      <c r="P2068" t="inlineStr">
        <is>
          <t>Pago</t>
        </is>
      </c>
      <c r="Q2068" t="inlineStr">
        <is>
          <t>01/2026</t>
        </is>
      </c>
      <c r="R2068" t="n">
        <v>0</v>
      </c>
    </row>
    <row r="2069">
      <c r="A2069" t="n">
        <v>193592</v>
      </c>
      <c r="B2069" t="inlineStr">
        <is>
          <t>Arcos</t>
        </is>
      </c>
      <c r="C2069" t="inlineStr">
        <is>
          <t>MACHINE SERVICE LTDA</t>
        </is>
      </c>
      <c r="D2069" t="inlineStr">
        <is>
          <t>RP0242026</t>
        </is>
      </c>
      <c r="E2069" s="550" t="n">
        <v>46023</v>
      </c>
      <c r="F2069" s="550" t="n">
        <v>46058</v>
      </c>
      <c r="G2069" t="inlineStr">
        <is>
          <t>Serviços de Terceiros</t>
        </is>
      </c>
      <c r="H2069" t="inlineStr">
        <is>
          <t>Serviços de Segurança</t>
        </is>
      </c>
      <c r="I2069" t="inlineStr">
        <is>
          <t>SERVICO DE SEGURANCA - PERIODO 16/01 A 31/01/2026 - 01/2026</t>
        </is>
      </c>
      <c r="J2069" t="n">
        <v>-9500</v>
      </c>
      <c r="K2069" t="n">
        <v>-9500</v>
      </c>
      <c r="O2069" t="inlineStr">
        <is>
          <t>Real</t>
        </is>
      </c>
      <c r="P2069" t="inlineStr">
        <is>
          <t>Pago</t>
        </is>
      </c>
      <c r="Q2069" t="inlineStr">
        <is>
          <t>01/2026</t>
        </is>
      </c>
      <c r="R2069" t="n">
        <v>0</v>
      </c>
    </row>
    <row r="2070">
      <c r="A2070" t="n">
        <v>193529</v>
      </c>
      <c r="B2070" t="inlineStr">
        <is>
          <t>Arcos</t>
        </is>
      </c>
      <c r="C2070" t="inlineStr">
        <is>
          <t>PJ 00472024 ALESSANDRA TELES DINIZ</t>
        </is>
      </c>
      <c r="D2070" t="inlineStr">
        <is>
          <t>REC DISTRATO</t>
        </is>
      </c>
      <c r="E2070" s="550" t="n">
        <v>46023</v>
      </c>
      <c r="F2070" s="550" t="n">
        <v>46041</v>
      </c>
      <c r="G2070" t="inlineStr">
        <is>
          <t>Mão de Obra - PJ</t>
        </is>
      </c>
      <c r="H2070" t="inlineStr">
        <is>
          <t>MDO PJ Fixo</t>
        </is>
      </c>
      <c r="I2070" t="inlineStr">
        <is>
          <t>DISTRATO ALESSANDRA 01/2026</t>
        </is>
      </c>
      <c r="J2070" t="n">
        <v>-1600</v>
      </c>
      <c r="K2070" t="n">
        <v>-1600</v>
      </c>
      <c r="M2070" t="inlineStr">
        <is>
          <t>CHEFE DE COZINHA</t>
        </is>
      </c>
      <c r="N2070" t="inlineStr">
        <is>
          <t xml:space="preserve">  - Chefe de Cozinha</t>
        </is>
      </c>
      <c r="O2070" t="inlineStr">
        <is>
          <t>Real</t>
        </is>
      </c>
      <c r="P2070" t="inlineStr">
        <is>
          <t>Pago</t>
        </is>
      </c>
      <c r="Q2070" t="inlineStr">
        <is>
          <t>01/2026</t>
        </is>
      </c>
      <c r="R2070" t="n">
        <v>0</v>
      </c>
    </row>
    <row r="2071">
      <c r="A2071" t="n">
        <v>193466</v>
      </c>
      <c r="B2071" t="inlineStr">
        <is>
          <t>Arcos</t>
        </is>
      </c>
      <c r="C2071" t="inlineStr">
        <is>
          <t>ESTAFF SOLUCOES TECNOLOGICAS DE AGENCIAMENTO LTDA</t>
        </is>
      </c>
      <c r="D2071" t="inlineStr">
        <is>
          <t>719047332</t>
        </is>
      </c>
      <c r="E2071" s="550" t="n">
        <v>46023</v>
      </c>
      <c r="F2071" s="550" t="n">
        <v>46043</v>
      </c>
      <c r="G2071" t="inlineStr">
        <is>
          <t>Mão de Obra - Extra</t>
        </is>
      </c>
      <c r="H2071" t="inlineStr">
        <is>
          <t>Mão de Obra Extra</t>
        </is>
      </c>
      <c r="I2071" t="inlineStr">
        <is>
          <t xml:space="preserve">MAO DE OBRA EXTRA - PERIODO 05/01 A 11/01 - 01/2026
</t>
        </is>
      </c>
      <c r="J2071" t="n">
        <v>-20196</v>
      </c>
      <c r="K2071" t="n">
        <v>-20196</v>
      </c>
      <c r="O2071" t="inlineStr">
        <is>
          <t>Real</t>
        </is>
      </c>
      <c r="P2071" t="inlineStr">
        <is>
          <t>Pago</t>
        </is>
      </c>
      <c r="Q2071" t="inlineStr">
        <is>
          <t>01/2026</t>
        </is>
      </c>
      <c r="R2071" t="n">
        <v>0</v>
      </c>
    </row>
    <row r="2072">
      <c r="A2072" t="n">
        <v>193436</v>
      </c>
      <c r="B2072" t="inlineStr">
        <is>
          <t>Arcos</t>
        </is>
      </c>
      <c r="C2072" t="inlineStr">
        <is>
          <t>GET IN TECNOLOGIA S.A.</t>
        </is>
      </c>
      <c r="D2072" t="inlineStr">
        <is>
          <t>72190</t>
        </is>
      </c>
      <c r="E2072" s="550" t="n">
        <v>46023</v>
      </c>
      <c r="F2072" s="550" t="n">
        <v>46047</v>
      </c>
      <c r="G2072" t="inlineStr">
        <is>
          <t>Informática e TI</t>
        </is>
      </c>
      <c r="H2072" t="inlineStr">
        <is>
          <t>Sistemas Gerais - Comunicação e Marketing</t>
        </is>
      </c>
      <c r="I2072" t="inlineStr">
        <is>
          <t>SMS POS PAGO - 01/2026</t>
        </is>
      </c>
      <c r="J2072" t="n">
        <v>-151.1</v>
      </c>
      <c r="K2072" t="n">
        <v>-151.1</v>
      </c>
      <c r="O2072" t="inlineStr">
        <is>
          <t>Real</t>
        </is>
      </c>
      <c r="P2072" t="inlineStr">
        <is>
          <t>Pago</t>
        </is>
      </c>
      <c r="Q2072" t="inlineStr">
        <is>
          <t>01/2026</t>
        </is>
      </c>
      <c r="R2072" t="n">
        <v>0</v>
      </c>
    </row>
    <row r="2073">
      <c r="A2073" t="n">
        <v>193024</v>
      </c>
      <c r="B2073" t="inlineStr">
        <is>
          <t>Arcos</t>
        </is>
      </c>
      <c r="C2073" t="inlineStr">
        <is>
          <t xml:space="preserve">EDIMAR MOURA TARTAGLIONI SERVICOES DE DEDETIZACAO </t>
        </is>
      </c>
      <c r="D2073" t="inlineStr">
        <is>
          <t>656</t>
        </is>
      </c>
      <c r="E2073" s="550" t="n">
        <v>46023</v>
      </c>
      <c r="F2073" s="550" t="n">
        <v>46042</v>
      </c>
      <c r="G2073" t="inlineStr">
        <is>
          <t>Utilidades</t>
        </is>
      </c>
      <c r="H2073" t="inlineStr">
        <is>
          <t>Controle de Pragas</t>
        </is>
      </c>
      <c r="I2073" t="inlineStr">
        <is>
          <t>DEDETIZACAO E CONTROLE DE PRAGAS EXTERNA - 01/2026</t>
        </is>
      </c>
      <c r="J2073" t="n">
        <v>-262</v>
      </c>
      <c r="K2073" t="n">
        <v>-262</v>
      </c>
      <c r="O2073" t="inlineStr">
        <is>
          <t>Real</t>
        </is>
      </c>
      <c r="P2073" t="inlineStr">
        <is>
          <t>Pago</t>
        </is>
      </c>
      <c r="Q2073" t="inlineStr">
        <is>
          <t>01/2026</t>
        </is>
      </c>
      <c r="R2073" t="n">
        <v>0</v>
      </c>
    </row>
    <row r="2074">
      <c r="A2074" t="n">
        <v>199463</v>
      </c>
      <c r="B2074" t="inlineStr">
        <is>
          <t>Arcos</t>
        </is>
      </c>
      <c r="C2074" t="inlineStr">
        <is>
          <t xml:space="preserve">PJ 00452023 LAISA ROCHA LARANGEIRA </t>
        </is>
      </c>
      <c r="D2074" t="inlineStr">
        <is>
          <t>100</t>
        </is>
      </c>
      <c r="E2074" s="550" t="n">
        <v>46023</v>
      </c>
      <c r="F2074" s="550" t="n">
        <v>46063</v>
      </c>
      <c r="G2074" t="inlineStr">
        <is>
          <t>Mão de Obra - PJ</t>
        </is>
      </c>
      <c r="H2074" t="inlineStr">
        <is>
          <t>MDO PJ Fixo</t>
        </is>
      </c>
      <c r="I2074" t="inlineStr">
        <is>
          <t xml:space="preserve">SALÁRIO PJ </t>
        </is>
      </c>
      <c r="J2074" t="n">
        <v>-3200</v>
      </c>
      <c r="K2074" t="n">
        <v>-3200</v>
      </c>
      <c r="M2074" t="inlineStr">
        <is>
          <t>ASSISTENTE DE MARKETING DO SQUAD</t>
        </is>
      </c>
      <c r="N2074" t="inlineStr">
        <is>
          <t xml:space="preserve">  - Squad</t>
        </is>
      </c>
      <c r="O2074" t="inlineStr">
        <is>
          <t>Real</t>
        </is>
      </c>
      <c r="P2074" t="inlineStr">
        <is>
          <t>Pago</t>
        </is>
      </c>
      <c r="Q2074" t="inlineStr">
        <is>
          <t>01/2026</t>
        </is>
      </c>
      <c r="R2074" t="n">
        <v>0</v>
      </c>
    </row>
    <row r="2075">
      <c r="A2075" t="n">
        <v>204705</v>
      </c>
      <c r="B2075" t="inlineStr">
        <is>
          <t>Arcos</t>
        </is>
      </c>
      <c r="C2075" t="inlineStr">
        <is>
          <t>VICTOR ALE DE LIMA SOARES GONÇALVES</t>
        </is>
      </c>
      <c r="D2075" t="inlineStr">
        <is>
          <t>9</t>
        </is>
      </c>
      <c r="E2075" s="550" t="n">
        <v>46023</v>
      </c>
      <c r="F2075" s="550" t="n">
        <v>46064</v>
      </c>
      <c r="G2075" t="inlineStr">
        <is>
          <t>Gorjeta</t>
        </is>
      </c>
      <c r="H2075" t="inlineStr">
        <is>
          <t xml:space="preserve">  -  Comissões e Gorjeta</t>
        </is>
      </c>
      <c r="I2075" t="inlineStr">
        <is>
          <t>GORJETA REFERENTE 22/12/2025 A 21/01/2026</t>
        </is>
      </c>
      <c r="J2075" t="n">
        <v>-1261</v>
      </c>
      <c r="K2075" t="n">
        <v>-1261</v>
      </c>
      <c r="M2075" t="inlineStr">
        <is>
          <t>COORDENADOR</t>
        </is>
      </c>
      <c r="N2075" t="inlineStr">
        <is>
          <t xml:space="preserve">  - Coordenador</t>
        </is>
      </c>
      <c r="O2075" t="inlineStr">
        <is>
          <t>Real</t>
        </is>
      </c>
      <c r="P2075" t="inlineStr">
        <is>
          <t>Pago</t>
        </is>
      </c>
      <c r="Q2075" t="inlineStr">
        <is>
          <t>01/2026</t>
        </is>
      </c>
      <c r="R2075" t="n">
        <v>0</v>
      </c>
    </row>
    <row r="2076">
      <c r="A2076" t="n">
        <v>199400</v>
      </c>
      <c r="B2076" t="inlineStr">
        <is>
          <t>Arcos</t>
        </is>
      </c>
      <c r="C2076" t="inlineStr">
        <is>
          <t>FELIPE FERREIRA FRANCA 36496185832</t>
        </is>
      </c>
      <c r="D2076" t="inlineStr">
        <is>
          <t>65</t>
        </is>
      </c>
      <c r="E2076" s="550" t="n">
        <v>46023</v>
      </c>
      <c r="F2076" s="550" t="n">
        <v>46063</v>
      </c>
      <c r="G2076" t="inlineStr">
        <is>
          <t>Mão de Obra - PJ</t>
        </is>
      </c>
      <c r="H2076" t="inlineStr">
        <is>
          <t>MDO PJ Fixo</t>
        </is>
      </c>
      <c r="I2076" t="inlineStr">
        <is>
          <t xml:space="preserve">SALÁRIO PJ </t>
        </is>
      </c>
      <c r="J2076" t="n">
        <v>-6500</v>
      </c>
      <c r="K2076" t="n">
        <v>-6500</v>
      </c>
      <c r="M2076" t="inlineStr">
        <is>
          <t>LIDER DE SQUAD</t>
        </is>
      </c>
      <c r="N2076" t="inlineStr">
        <is>
          <t xml:space="preserve">  - Squad</t>
        </is>
      </c>
      <c r="O2076" t="inlineStr">
        <is>
          <t>Real</t>
        </is>
      </c>
      <c r="P2076" t="inlineStr">
        <is>
          <t>Pago</t>
        </is>
      </c>
      <c r="Q2076" t="inlineStr">
        <is>
          <t>01/2026</t>
        </is>
      </c>
      <c r="R2076" t="n">
        <v>0</v>
      </c>
    </row>
    <row r="2077">
      <c r="A2077" t="n">
        <v>205729</v>
      </c>
      <c r="B2077" t="inlineStr">
        <is>
          <t>Arcos</t>
        </is>
      </c>
      <c r="C2077" t="inlineStr">
        <is>
          <t>MARIA EDUARDA RAMOS DE SOUSA</t>
        </is>
      </c>
      <c r="D2077" t="inlineStr">
        <is>
          <t>86</t>
        </is>
      </c>
      <c r="E2077" s="550" t="n">
        <v>46023</v>
      </c>
      <c r="F2077" s="550" t="n">
        <v>46078</v>
      </c>
      <c r="G2077" t="inlineStr">
        <is>
          <t>Custos de Eventos</t>
        </is>
      </c>
      <c r="H2077" t="inlineStr">
        <is>
          <t>Comissões de Vendas - Eventos</t>
        </is>
      </c>
      <c r="I2077" t="inlineStr">
        <is>
          <t xml:space="preserve">  COMISSAO DE VENDA COMP. 01/2026</t>
        </is>
      </c>
      <c r="J2077" t="n">
        <v>-7746.54</v>
      </c>
      <c r="K2077" t="n">
        <v>-7746.54</v>
      </c>
      <c r="M2077" t="inlineStr">
        <is>
          <t>ANALISTA EXECUTIVA DE EVENTOS</t>
        </is>
      </c>
      <c r="N2077" t="inlineStr">
        <is>
          <t>MDO Terceirizada - Eventos</t>
        </is>
      </c>
      <c r="O2077" t="inlineStr">
        <is>
          <t>Real</t>
        </is>
      </c>
      <c r="P2077" t="inlineStr">
        <is>
          <t>Pago</t>
        </is>
      </c>
      <c r="Q2077" t="inlineStr">
        <is>
          <t>01/2026</t>
        </is>
      </c>
      <c r="R2077" t="n">
        <v>0</v>
      </c>
    </row>
    <row r="2078">
      <c r="A2078" t="n">
        <v>199549</v>
      </c>
      <c r="B2078" t="inlineStr">
        <is>
          <t>Arcos</t>
        </is>
      </c>
      <c r="C2078" t="inlineStr">
        <is>
          <t>PJ 55774785000141</t>
        </is>
      </c>
      <c r="D2078" t="inlineStr">
        <is>
          <t>78</t>
        </is>
      </c>
      <c r="E2078" s="550" t="n">
        <v>46023</v>
      </c>
      <c r="F2078" s="550" t="n">
        <v>46063</v>
      </c>
      <c r="G2078" t="inlineStr">
        <is>
          <t>Mão de Obra - PJ</t>
        </is>
      </c>
      <c r="H2078" t="inlineStr">
        <is>
          <t>MDO PJ Fixo</t>
        </is>
      </c>
      <c r="I2078" t="inlineStr">
        <is>
          <t>SALÁRIO PJ</t>
        </is>
      </c>
      <c r="J2078" t="n">
        <v>-1125</v>
      </c>
      <c r="K2078" t="n">
        <v>-1125</v>
      </c>
      <c r="M2078" t="inlineStr">
        <is>
          <t>ANALISTA DE COMPRAS DO SQUAD</t>
        </is>
      </c>
      <c r="N2078" t="inlineStr">
        <is>
          <t xml:space="preserve">  - Squad</t>
        </is>
      </c>
      <c r="O2078" t="inlineStr">
        <is>
          <t>Real</t>
        </is>
      </c>
      <c r="P2078" t="inlineStr">
        <is>
          <t>Pago</t>
        </is>
      </c>
      <c r="Q2078" t="inlineStr">
        <is>
          <t>01/2026</t>
        </is>
      </c>
      <c r="R2078" t="n">
        <v>0</v>
      </c>
    </row>
    <row r="2079">
      <c r="A2079" t="n">
        <v>206324</v>
      </c>
      <c r="B2079" t="inlineStr">
        <is>
          <t>Arcos</t>
        </is>
      </c>
      <c r="C2079" t="inlineStr">
        <is>
          <t>PJ 43960118000174 - DIEGO OLIVEIRA SANTANA</t>
        </is>
      </c>
      <c r="D2079" t="inlineStr">
        <is>
          <t>69</t>
        </is>
      </c>
      <c r="E2079" s="550" t="n">
        <v>46023</v>
      </c>
      <c r="F2079" s="550" t="n">
        <v>46064</v>
      </c>
      <c r="G2079" t="inlineStr">
        <is>
          <t>Gorjeta</t>
        </is>
      </c>
      <c r="H2079" t="inlineStr">
        <is>
          <t xml:space="preserve">  -  Comissões e Gorjeta</t>
        </is>
      </c>
      <c r="I2079" t="inlineStr">
        <is>
          <t xml:space="preserve"> Gorjeta de 22/12/2025 a 21/01/2026</t>
        </is>
      </c>
      <c r="J2079" t="n">
        <v>-1246</v>
      </c>
      <c r="K2079" t="n">
        <v>-1246</v>
      </c>
      <c r="M2079" t="inlineStr">
        <is>
          <t>HOSTESS</t>
        </is>
      </c>
      <c r="N2079" t="inlineStr">
        <is>
          <t xml:space="preserve">  - Hostess</t>
        </is>
      </c>
      <c r="O2079" t="inlineStr">
        <is>
          <t>Real</t>
        </is>
      </c>
      <c r="P2079" t="inlineStr">
        <is>
          <t>Pago</t>
        </is>
      </c>
      <c r="Q2079" t="inlineStr">
        <is>
          <t>01/2026</t>
        </is>
      </c>
      <c r="R2079" t="n">
        <v>0</v>
      </c>
    </row>
    <row r="2080">
      <c r="A2080" t="n">
        <v>199387</v>
      </c>
      <c r="B2080" t="inlineStr">
        <is>
          <t>Arcos</t>
        </is>
      </c>
      <c r="C2080" t="inlineStr">
        <is>
          <t>DAIANY LOPES BONFIM</t>
        </is>
      </c>
      <c r="D2080" t="inlineStr">
        <is>
          <t>11</t>
        </is>
      </c>
      <c r="E2080" s="550" t="n">
        <v>46023</v>
      </c>
      <c r="F2080" s="550" t="n">
        <v>46063</v>
      </c>
      <c r="G2080" t="inlineStr">
        <is>
          <t>Mão de Obra - PJ</t>
        </is>
      </c>
      <c r="H2080" t="inlineStr">
        <is>
          <t>MDO PJ Fixo</t>
        </is>
      </c>
      <c r="I2080" t="inlineStr">
        <is>
          <t xml:space="preserve">SALÁRIO PJ </t>
        </is>
      </c>
      <c r="J2080" t="n">
        <v>-3100</v>
      </c>
      <c r="K2080" t="n">
        <v>-3100</v>
      </c>
      <c r="M2080" t="inlineStr">
        <is>
          <t>HOSTESS</t>
        </is>
      </c>
      <c r="N2080" t="inlineStr">
        <is>
          <t xml:space="preserve">  - Hostess</t>
        </is>
      </c>
      <c r="O2080" t="inlineStr">
        <is>
          <t>Real</t>
        </is>
      </c>
      <c r="P2080" t="inlineStr">
        <is>
          <t>Pago</t>
        </is>
      </c>
      <c r="Q2080" t="inlineStr">
        <is>
          <t>01/2026</t>
        </is>
      </c>
      <c r="R2080" t="n">
        <v>0</v>
      </c>
    </row>
    <row r="2081">
      <c r="A2081" t="n">
        <v>206049</v>
      </c>
      <c r="B2081" t="inlineStr">
        <is>
          <t>Arcos</t>
        </is>
      </c>
      <c r="C2081" t="inlineStr">
        <is>
          <t>CONTRIBUICAO SINDICAL ASSISTENCIAL</t>
        </is>
      </c>
      <c r="D2081" t="inlineStr">
        <is>
          <t>28500 012026</t>
        </is>
      </c>
      <c r="E2081" s="550" t="n">
        <v>46023</v>
      </c>
      <c r="F2081" s="550" t="n">
        <v>46063</v>
      </c>
      <c r="G2081" t="inlineStr">
        <is>
          <t>Mão de Obra - Benefícios</t>
        </is>
      </c>
      <c r="H2081" t="inlineStr">
        <is>
          <t xml:space="preserve">Contribuição Sindical Assistencial   </t>
        </is>
      </c>
      <c r="I2081" t="inlineStr">
        <is>
          <t xml:space="preserve">01/2026 - Guia Contribuição Assistencial </t>
        </is>
      </c>
      <c r="J2081" t="n">
        <v>-285</v>
      </c>
      <c r="K2081" t="n">
        <v>-285</v>
      </c>
      <c r="O2081" t="inlineStr">
        <is>
          <t>Real</t>
        </is>
      </c>
      <c r="P2081" t="inlineStr">
        <is>
          <t>Pago</t>
        </is>
      </c>
      <c r="Q2081" t="inlineStr">
        <is>
          <t>01/2026</t>
        </is>
      </c>
      <c r="R2081" t="n">
        <v>0</v>
      </c>
    </row>
    <row r="2082">
      <c r="A2082" t="n">
        <v>199375</v>
      </c>
      <c r="B2082" t="inlineStr">
        <is>
          <t>Arcos</t>
        </is>
      </c>
      <c r="C2082" t="inlineStr">
        <is>
          <t xml:space="preserve">PJ 00482024  BARBARA SARMENTO ABIB </t>
        </is>
      </c>
      <c r="D2082" t="inlineStr">
        <is>
          <t>53</t>
        </is>
      </c>
      <c r="E2082" s="550" t="n">
        <v>46023</v>
      </c>
      <c r="F2082" s="550" t="n">
        <v>46063</v>
      </c>
      <c r="G2082" t="inlineStr">
        <is>
          <t>Mão de Obra - PJ</t>
        </is>
      </c>
      <c r="H2082" t="inlineStr">
        <is>
          <t>MDO PJ Fixo</t>
        </is>
      </c>
      <c r="I2082" t="inlineStr">
        <is>
          <t xml:space="preserve">SALÁRIO PJ </t>
        </is>
      </c>
      <c r="J2082" t="n">
        <v>-4000</v>
      </c>
      <c r="K2082" t="n">
        <v>-4000</v>
      </c>
      <c r="M2082" t="inlineStr">
        <is>
          <t>SUB CHEFE DE COZINHA</t>
        </is>
      </c>
      <c r="N2082" t="inlineStr">
        <is>
          <t xml:space="preserve">  - Sub Chefe de Cozinha</t>
        </is>
      </c>
      <c r="O2082" t="inlineStr">
        <is>
          <t>Real</t>
        </is>
      </c>
      <c r="P2082" t="inlineStr">
        <is>
          <t>Pago</t>
        </is>
      </c>
      <c r="Q2082" t="inlineStr">
        <is>
          <t>01/2026</t>
        </is>
      </c>
      <c r="R2082" t="n">
        <v>0</v>
      </c>
    </row>
    <row r="2083">
      <c r="A2083" t="n">
        <v>207519</v>
      </c>
      <c r="B2083" t="inlineStr">
        <is>
          <t>Arcos</t>
        </is>
      </c>
      <c r="C2083" t="inlineStr">
        <is>
          <t>ZIGPAY LTDAS -ME</t>
        </is>
      </c>
      <c r="E2083" s="550" t="n">
        <v>46023</v>
      </c>
      <c r="F2083" s="550" t="n">
        <v>46023</v>
      </c>
      <c r="G2083" t="inlineStr">
        <is>
          <t>Informática e TI</t>
        </is>
      </c>
      <c r="H2083" t="inlineStr">
        <is>
          <t>Sistemas Gerais - Operacionais</t>
        </is>
      </c>
      <c r="I2083" t="inlineStr">
        <is>
          <t>Z0101 - 2 Totens Cashless</t>
        </is>
      </c>
      <c r="J2083" t="n">
        <v>-600</v>
      </c>
      <c r="K2083" t="n">
        <v>-600</v>
      </c>
      <c r="O2083" t="inlineStr">
        <is>
          <t>Real</t>
        </is>
      </c>
      <c r="P2083" t="inlineStr">
        <is>
          <t>Pago</t>
        </is>
      </c>
      <c r="Q2083" t="inlineStr">
        <is>
          <t>01/2026</t>
        </is>
      </c>
      <c r="R2083" t="n">
        <v>0</v>
      </c>
    </row>
    <row r="2084">
      <c r="A2084" t="n">
        <v>207518</v>
      </c>
      <c r="B2084" t="inlineStr">
        <is>
          <t>Arcos</t>
        </is>
      </c>
      <c r="C2084" t="inlineStr">
        <is>
          <t>ZIGPAY LTDAS -ME</t>
        </is>
      </c>
      <c r="E2084" s="550" t="n">
        <v>46023</v>
      </c>
      <c r="F2084" s="550" t="n">
        <v>46023</v>
      </c>
      <c r="G2084" t="inlineStr">
        <is>
          <t>Informática e TI</t>
        </is>
      </c>
      <c r="H2084" t="inlineStr">
        <is>
          <t>Sistemas Gerais - Operacionais</t>
        </is>
      </c>
      <c r="I2084" t="inlineStr">
        <is>
          <t>Z0101 - Aluguel de 36 SmartPOS a 20,00 cada (86dyf0aet)</t>
        </is>
      </c>
      <c r="J2084" t="n">
        <v>-720</v>
      </c>
      <c r="K2084" t="n">
        <v>-720</v>
      </c>
      <c r="O2084" t="inlineStr">
        <is>
          <t>Real</t>
        </is>
      </c>
      <c r="P2084" t="inlineStr">
        <is>
          <t>Pago</t>
        </is>
      </c>
      <c r="Q2084" t="inlineStr">
        <is>
          <t>01/2026</t>
        </is>
      </c>
      <c r="R2084" t="n">
        <v>0</v>
      </c>
    </row>
    <row r="2085">
      <c r="A2085" t="n">
        <v>207133</v>
      </c>
      <c r="B2085" t="inlineStr">
        <is>
          <t>Arcos</t>
        </is>
      </c>
      <c r="C2085" t="inlineStr">
        <is>
          <t>FABRICA DE BARES SERVICOS LTDA FB</t>
        </is>
      </c>
      <c r="D2085" t="inlineStr">
        <is>
          <t>ND09-2026</t>
        </is>
      </c>
      <c r="E2085" s="550" t="n">
        <v>46023</v>
      </c>
      <c r="F2085" s="550" t="n">
        <v>46076</v>
      </c>
      <c r="G2085" t="inlineStr">
        <is>
          <t>Serviços de Terceiros</t>
        </is>
      </c>
      <c r="H2085" t="inlineStr">
        <is>
          <t>Assessoria RH</t>
        </is>
      </c>
      <c r="I2085" t="inlineStr">
        <is>
          <t xml:space="preserve"> ASSESSORIA RH - 12/2025</t>
        </is>
      </c>
      <c r="J2085" t="n">
        <v>-1100</v>
      </c>
      <c r="K2085" t="n">
        <v>-1100</v>
      </c>
      <c r="O2085" t="inlineStr">
        <is>
          <t>Real</t>
        </is>
      </c>
      <c r="P2085" t="inlineStr">
        <is>
          <t>Pago</t>
        </is>
      </c>
      <c r="Q2085" t="inlineStr">
        <is>
          <t>01/2026</t>
        </is>
      </c>
      <c r="R2085" t="n">
        <v>0</v>
      </c>
    </row>
    <row r="2086">
      <c r="A2086" t="n">
        <v>202741</v>
      </c>
      <c r="B2086" t="inlineStr">
        <is>
          <t>Arcos</t>
        </is>
      </c>
      <c r="C2086" t="inlineStr">
        <is>
          <t>FABRICA DE BARES PARTICIPACOES LTDA</t>
        </is>
      </c>
      <c r="D2086" t="inlineStr">
        <is>
          <t>RP0202026</t>
        </is>
      </c>
      <c r="E2086" s="550" t="n">
        <v>46023</v>
      </c>
      <c r="F2086" s="550" t="n">
        <v>46052</v>
      </c>
      <c r="G2086" t="inlineStr">
        <is>
          <t>Dividendos e Remunerações Variáveis</t>
        </is>
      </c>
      <c r="H2086" t="inlineStr">
        <is>
          <t>Dividendos</t>
        </is>
      </c>
      <c r="I2086" t="inlineStr">
        <is>
          <t xml:space="preserve">DIVIDENDOS - 01/2026
</t>
        </is>
      </c>
      <c r="J2086" t="n">
        <v>-100000</v>
      </c>
      <c r="K2086" t="n">
        <v>-100000</v>
      </c>
      <c r="O2086" t="inlineStr">
        <is>
          <t>Real</t>
        </is>
      </c>
      <c r="P2086" t="inlineStr">
        <is>
          <t>Pago</t>
        </is>
      </c>
      <c r="Q2086" t="inlineStr">
        <is>
          <t>01/2026</t>
        </is>
      </c>
      <c r="R2086" t="n">
        <v>0</v>
      </c>
    </row>
    <row r="2087">
      <c r="A2087" t="n">
        <v>199363</v>
      </c>
      <c r="B2087" t="inlineStr">
        <is>
          <t>Arcos</t>
        </is>
      </c>
      <c r="C2087" t="inlineStr">
        <is>
          <t>ALISSON MARCELO DOS SANTOS OLIVEIRA</t>
        </is>
      </c>
      <c r="D2087" t="inlineStr">
        <is>
          <t>28</t>
        </is>
      </c>
      <c r="E2087" s="550" t="n">
        <v>46023</v>
      </c>
      <c r="F2087" s="550" t="n">
        <v>46063</v>
      </c>
      <c r="G2087" t="inlineStr">
        <is>
          <t>Mão de Obra - PJ</t>
        </is>
      </c>
      <c r="H2087" t="inlineStr">
        <is>
          <t>MDO PJ Fixo</t>
        </is>
      </c>
      <c r="I2087" t="inlineStr">
        <is>
          <t xml:space="preserve">SALÁRIO PJ </t>
        </is>
      </c>
      <c r="J2087" t="n">
        <v>-4200</v>
      </c>
      <c r="K2087" t="n">
        <v>-4200</v>
      </c>
      <c r="M2087" t="inlineStr">
        <is>
          <t>COORDENADOR</t>
        </is>
      </c>
      <c r="N2087" t="inlineStr">
        <is>
          <t xml:space="preserve">  - Coordenador</t>
        </is>
      </c>
      <c r="O2087" t="inlineStr">
        <is>
          <t>Real</t>
        </is>
      </c>
      <c r="P2087" t="inlineStr">
        <is>
          <t>Pago</t>
        </is>
      </c>
      <c r="Q2087" t="inlineStr">
        <is>
          <t>01/2026</t>
        </is>
      </c>
      <c r="R2087" t="n">
        <v>0</v>
      </c>
    </row>
    <row r="2088">
      <c r="A2088" t="n">
        <v>202740</v>
      </c>
      <c r="B2088" t="inlineStr">
        <is>
          <t>Arcos</t>
        </is>
      </c>
      <c r="C2088" t="inlineStr">
        <is>
          <t>FACUNDO GUERRA RIVERO</t>
        </is>
      </c>
      <c r="D2088" t="inlineStr">
        <is>
          <t>RP0212026</t>
        </is>
      </c>
      <c r="E2088" s="550" t="n">
        <v>46023</v>
      </c>
      <c r="F2088" s="550" t="n">
        <v>46052</v>
      </c>
      <c r="G2088" t="inlineStr">
        <is>
          <t>Dividendos e Remunerações Variáveis</t>
        </is>
      </c>
      <c r="H2088" t="inlineStr">
        <is>
          <t>Dividendos</t>
        </is>
      </c>
      <c r="I2088" t="inlineStr">
        <is>
          <t xml:space="preserve">DIVIDENDOS - 01/2026
</t>
        </is>
      </c>
      <c r="J2088" t="n">
        <v>-150000</v>
      </c>
      <c r="K2088" t="n">
        <v>-150000</v>
      </c>
      <c r="O2088" t="inlineStr">
        <is>
          <t>Real</t>
        </is>
      </c>
      <c r="P2088" t="inlineStr">
        <is>
          <t>Pago</t>
        </is>
      </c>
      <c r="Q2088" t="inlineStr">
        <is>
          <t>01/2026</t>
        </is>
      </c>
      <c r="R2088" t="n">
        <v>0</v>
      </c>
    </row>
    <row r="2089">
      <c r="A2089" t="n">
        <v>199573</v>
      </c>
      <c r="B2089" t="inlineStr">
        <is>
          <t>Arcos</t>
        </is>
      </c>
      <c r="C2089" t="inlineStr">
        <is>
          <t>PJ 00092021 - VANESSA FERREIRA DEL SANTO</t>
        </is>
      </c>
      <c r="D2089" t="inlineStr">
        <is>
          <t>302</t>
        </is>
      </c>
      <c r="E2089" s="550" t="n">
        <v>46023</v>
      </c>
      <c r="F2089" s="550" t="n">
        <v>46063</v>
      </c>
      <c r="G2089" t="inlineStr">
        <is>
          <t>Mão de Obra - PJ</t>
        </is>
      </c>
      <c r="H2089" t="inlineStr">
        <is>
          <t>MDO PJ Fixo</t>
        </is>
      </c>
      <c r="I2089" t="inlineStr">
        <is>
          <t>SALÁRIO PJ</t>
        </is>
      </c>
      <c r="J2089" t="n">
        <v>-3000</v>
      </c>
      <c r="K2089" t="n">
        <v>-3000</v>
      </c>
      <c r="M2089" t="inlineStr">
        <is>
          <t>GERENTE FINANCEIRO DO SQUAD</t>
        </is>
      </c>
      <c r="N2089" t="inlineStr">
        <is>
          <t xml:space="preserve">  - Squad</t>
        </is>
      </c>
      <c r="O2089" t="inlineStr">
        <is>
          <t>Real</t>
        </is>
      </c>
      <c r="P2089" t="inlineStr">
        <is>
          <t>Pago</t>
        </is>
      </c>
      <c r="Q2089" t="inlineStr">
        <is>
          <t>01/2026</t>
        </is>
      </c>
      <c r="R2089" t="n">
        <v>0</v>
      </c>
    </row>
    <row r="2090">
      <c r="A2090" t="n">
        <v>199585</v>
      </c>
      <c r="B2090" t="inlineStr">
        <is>
          <t>Arcos</t>
        </is>
      </c>
      <c r="C2090" t="inlineStr">
        <is>
          <t>VICTOR ALE DE LIMA SOARES GONÇALVES</t>
        </is>
      </c>
      <c r="D2090" t="inlineStr">
        <is>
          <t>8</t>
        </is>
      </c>
      <c r="E2090" s="550" t="n">
        <v>46023</v>
      </c>
      <c r="F2090" s="550" t="n">
        <v>46063</v>
      </c>
      <c r="G2090" t="inlineStr">
        <is>
          <t>Mão de Obra - PJ</t>
        </is>
      </c>
      <c r="H2090" t="inlineStr">
        <is>
          <t>MDO PJ Fixo</t>
        </is>
      </c>
      <c r="I2090" t="inlineStr">
        <is>
          <t>SALÁRIO PJ</t>
        </is>
      </c>
      <c r="J2090" t="n">
        <v>-4200</v>
      </c>
      <c r="K2090" t="n">
        <v>-4200</v>
      </c>
      <c r="M2090" t="inlineStr">
        <is>
          <t>COORDENADOR</t>
        </is>
      </c>
      <c r="N2090" t="inlineStr">
        <is>
          <t xml:space="preserve">  - Coordenador</t>
        </is>
      </c>
      <c r="O2090" t="inlineStr">
        <is>
          <t>Real</t>
        </is>
      </c>
      <c r="P2090" t="inlineStr">
        <is>
          <t>Pago</t>
        </is>
      </c>
      <c r="Q2090" t="inlineStr">
        <is>
          <t>01/2026</t>
        </is>
      </c>
      <c r="R2090" t="n">
        <v>0</v>
      </c>
    </row>
    <row r="2091">
      <c r="A2091" t="n">
        <v>199437</v>
      </c>
      <c r="B2091" t="inlineStr">
        <is>
          <t>Arcos</t>
        </is>
      </c>
      <c r="C2091" t="inlineStr">
        <is>
          <t>PJ 00352023 - JESSICA IZABEL DE SOUZA</t>
        </is>
      </c>
      <c r="D2091" t="inlineStr">
        <is>
          <t>107</t>
        </is>
      </c>
      <c r="E2091" s="550" t="n">
        <v>46023</v>
      </c>
      <c r="F2091" s="550" t="n">
        <v>46063</v>
      </c>
      <c r="G2091" t="inlineStr">
        <is>
          <t>Mão de Obra - PJ</t>
        </is>
      </c>
      <c r="H2091" t="inlineStr">
        <is>
          <t>MDO PJ Fixo</t>
        </is>
      </c>
      <c r="I2091" t="inlineStr">
        <is>
          <t xml:space="preserve">SALÁRIO PJ </t>
        </is>
      </c>
      <c r="J2091" t="n">
        <v>-1250</v>
      </c>
      <c r="K2091" t="n">
        <v>-1250</v>
      </c>
      <c r="M2091" t="inlineStr">
        <is>
          <t>ANALISTA FINANCEIRO DO SQUAD</t>
        </is>
      </c>
      <c r="N2091" t="inlineStr">
        <is>
          <t xml:space="preserve">  - Squad</t>
        </is>
      </c>
      <c r="O2091" t="inlineStr">
        <is>
          <t>Real</t>
        </is>
      </c>
      <c r="P2091" t="inlineStr">
        <is>
          <t>Pago</t>
        </is>
      </c>
      <c r="Q2091" t="inlineStr">
        <is>
          <t>01/2026</t>
        </is>
      </c>
      <c r="R2091" t="n">
        <v>0</v>
      </c>
    </row>
    <row r="2092">
      <c r="A2092" t="n">
        <v>204876</v>
      </c>
      <c r="B2092" t="inlineStr">
        <is>
          <t>Arcos</t>
        </is>
      </c>
      <c r="C2092" t="inlineStr">
        <is>
          <t>ESTAFF SOLUCOES TECNOLOGICAS DE AGENCIAMENTO LTDA</t>
        </is>
      </c>
      <c r="D2092" t="inlineStr">
        <is>
          <t>734730986</t>
        </is>
      </c>
      <c r="E2092" s="550" t="n">
        <v>46023</v>
      </c>
      <c r="F2092" s="550" t="n">
        <v>46064</v>
      </c>
      <c r="G2092" t="inlineStr">
        <is>
          <t>Mão de Obra - Extra</t>
        </is>
      </c>
      <c r="H2092" t="inlineStr">
        <is>
          <t>Mão de Obra Extra</t>
        </is>
      </c>
      <c r="I2092" t="inlineStr">
        <is>
          <t>MAO DE OBRA EXTRA - PERIODO 26/01 A 01/02 - 01/2026</t>
        </is>
      </c>
      <c r="J2092" t="n">
        <v>-21175</v>
      </c>
      <c r="K2092" t="n">
        <v>-21175</v>
      </c>
      <c r="O2092" t="inlineStr">
        <is>
          <t>Real</t>
        </is>
      </c>
      <c r="P2092" t="inlineStr">
        <is>
          <t>Pago</t>
        </is>
      </c>
      <c r="Q2092" t="inlineStr">
        <is>
          <t>01/2026</t>
        </is>
      </c>
      <c r="R2092" t="n">
        <v>0</v>
      </c>
    </row>
    <row r="2093">
      <c r="A2093" t="n">
        <v>205044</v>
      </c>
      <c r="B2093" t="inlineStr">
        <is>
          <t>Arcos</t>
        </is>
      </c>
      <c r="C2093" t="inlineStr">
        <is>
          <t>PJ 43960118000174 - DIEGO OLIVEIRA SANTANA</t>
        </is>
      </c>
      <c r="D2093" t="inlineStr">
        <is>
          <t>70</t>
        </is>
      </c>
      <c r="E2093" s="550" t="n">
        <v>46023</v>
      </c>
      <c r="F2093" s="550" t="n">
        <v>46064</v>
      </c>
      <c r="G2093" t="inlineStr">
        <is>
          <t>Mão de Obra - PJ</t>
        </is>
      </c>
      <c r="H2093" t="inlineStr">
        <is>
          <t>MDO PJ Fixo</t>
        </is>
      </c>
      <c r="I2093" t="inlineStr">
        <is>
          <t xml:space="preserve">SALÁRIO PJ </t>
        </is>
      </c>
      <c r="J2093" t="n">
        <v>-2584</v>
      </c>
      <c r="K2093" t="n">
        <v>-2584</v>
      </c>
      <c r="M2093" t="inlineStr">
        <is>
          <t>HOSTESS</t>
        </is>
      </c>
      <c r="N2093" t="inlineStr">
        <is>
          <t xml:space="preserve">  - Hostess</t>
        </is>
      </c>
      <c r="O2093" t="inlineStr">
        <is>
          <t>Real</t>
        </is>
      </c>
      <c r="P2093" t="inlineStr">
        <is>
          <t>Pago</t>
        </is>
      </c>
      <c r="Q2093" t="inlineStr">
        <is>
          <t>01/2026</t>
        </is>
      </c>
      <c r="R2093" t="n">
        <v>0</v>
      </c>
    </row>
    <row r="2094">
      <c r="A2094" t="n">
        <v>204875</v>
      </c>
      <c r="B2094" t="inlineStr">
        <is>
          <t>Arcos</t>
        </is>
      </c>
      <c r="C2094" t="inlineStr">
        <is>
          <t>ESTAFF SOLUCOES TECNOLOGICAS DE AGENCIAMENTO LTDA</t>
        </is>
      </c>
      <c r="D2094" t="inlineStr">
        <is>
          <t>734788111</t>
        </is>
      </c>
      <c r="E2094" s="550" t="n">
        <v>46023</v>
      </c>
      <c r="F2094" s="550" t="n">
        <v>46065</v>
      </c>
      <c r="G2094" t="inlineStr">
        <is>
          <t>Mão de Obra - Extra</t>
        </is>
      </c>
      <c r="H2094" t="inlineStr">
        <is>
          <t>Mão de Obra Extra</t>
        </is>
      </c>
      <c r="I2094" t="inlineStr">
        <is>
          <t xml:space="preserve">MAO DE OBRA EXTRA THEATRO - PERIODO 26/01 A 01/02 - 01/2026
</t>
        </is>
      </c>
      <c r="J2094" t="n">
        <v>-4730</v>
      </c>
      <c r="K2094" t="n">
        <v>-4730</v>
      </c>
      <c r="O2094" t="inlineStr">
        <is>
          <t>Real</t>
        </is>
      </c>
      <c r="P2094" t="inlineStr">
        <is>
          <t>Pago</t>
        </is>
      </c>
      <c r="Q2094" t="inlineStr">
        <is>
          <t>01/2026</t>
        </is>
      </c>
      <c r="R2094" t="n">
        <v>0</v>
      </c>
    </row>
    <row r="2095">
      <c r="A2095" t="n">
        <v>199475</v>
      </c>
      <c r="B2095" t="inlineStr">
        <is>
          <t>Arcos</t>
        </is>
      </c>
      <c r="C2095" t="inlineStr">
        <is>
          <t>PJ 00392023 - LUANY SANTOS DA SILVA</t>
        </is>
      </c>
      <c r="D2095" t="inlineStr">
        <is>
          <t>31</t>
        </is>
      </c>
      <c r="E2095" s="550" t="n">
        <v>46023</v>
      </c>
      <c r="F2095" s="550" t="n">
        <v>46063</v>
      </c>
      <c r="G2095" t="inlineStr">
        <is>
          <t>Mão de Obra - PJ</t>
        </is>
      </c>
      <c r="H2095" t="inlineStr">
        <is>
          <t>MDO PJ Fixo</t>
        </is>
      </c>
      <c r="I2095" t="inlineStr">
        <is>
          <t xml:space="preserve">SALÁRIO PJ </t>
        </is>
      </c>
      <c r="J2095" t="n">
        <v>-3850</v>
      </c>
      <c r="K2095" t="n">
        <v>-3850</v>
      </c>
      <c r="M2095" t="inlineStr">
        <is>
          <t>ADMINISTRATIVO</t>
        </is>
      </c>
      <c r="N2095" t="inlineStr">
        <is>
          <t xml:space="preserve">  - Administrativa</t>
        </is>
      </c>
      <c r="O2095" t="inlineStr">
        <is>
          <t>Real</t>
        </is>
      </c>
      <c r="P2095" t="inlineStr">
        <is>
          <t>Pago</t>
        </is>
      </c>
      <c r="Q2095" t="inlineStr">
        <is>
          <t>01/2026</t>
        </is>
      </c>
      <c r="R2095" t="n">
        <v>0</v>
      </c>
    </row>
    <row r="2096">
      <c r="A2096" t="n">
        <v>204709</v>
      </c>
      <c r="B2096" t="inlineStr">
        <is>
          <t>Arcos</t>
        </is>
      </c>
      <c r="C2096" t="inlineStr">
        <is>
          <t>ALISSON MARCELO DOS SANTOS OLIVEIRA</t>
        </is>
      </c>
      <c r="D2096" t="inlineStr">
        <is>
          <t>29</t>
        </is>
      </c>
      <c r="E2096" s="550" t="n">
        <v>46023</v>
      </c>
      <c r="F2096" s="550" t="n">
        <v>46064</v>
      </c>
      <c r="G2096" t="inlineStr">
        <is>
          <t>Gorjeta</t>
        </is>
      </c>
      <c r="H2096" t="inlineStr">
        <is>
          <t xml:space="preserve">  -  Comissões e Gorjeta</t>
        </is>
      </c>
      <c r="I2096" t="inlineStr">
        <is>
          <t>GORJETA REFERENTE 22/12/2025 A 21/01/2026</t>
        </is>
      </c>
      <c r="J2096" t="n">
        <v>-1261</v>
      </c>
      <c r="K2096" t="n">
        <v>-1261</v>
      </c>
      <c r="M2096" t="inlineStr">
        <is>
          <t>COORDENADOR</t>
        </is>
      </c>
      <c r="N2096" t="inlineStr">
        <is>
          <t xml:space="preserve">  - Coordenador</t>
        </is>
      </c>
      <c r="O2096" t="inlineStr">
        <is>
          <t>Real</t>
        </is>
      </c>
      <c r="P2096" t="inlineStr">
        <is>
          <t>Pago</t>
        </is>
      </c>
      <c r="Q2096" t="inlineStr">
        <is>
          <t>01/2026</t>
        </is>
      </c>
      <c r="R2096" t="n">
        <v>0</v>
      </c>
    </row>
    <row r="2097">
      <c r="A2097" t="n">
        <v>199499</v>
      </c>
      <c r="B2097" t="inlineStr">
        <is>
          <t>Arcos</t>
        </is>
      </c>
      <c r="C2097" t="inlineStr">
        <is>
          <t>MARIA EDUARDA RAMOS DE SOUSA</t>
        </is>
      </c>
      <c r="D2097" t="inlineStr">
        <is>
          <t>83</t>
        </is>
      </c>
      <c r="E2097" s="550" t="n">
        <v>46023</v>
      </c>
      <c r="F2097" s="550" t="n">
        <v>46063</v>
      </c>
      <c r="G2097" t="inlineStr">
        <is>
          <t>Mão de Obra - PJ</t>
        </is>
      </c>
      <c r="H2097" t="inlineStr">
        <is>
          <t>MDO PJ Fixo</t>
        </is>
      </c>
      <c r="I2097" t="inlineStr">
        <is>
          <t xml:space="preserve">SALÁRIO PJ </t>
        </is>
      </c>
      <c r="J2097" t="n">
        <v>-4000</v>
      </c>
      <c r="K2097" t="n">
        <v>-4000</v>
      </c>
      <c r="M2097" t="inlineStr">
        <is>
          <t>ANALISTA EXECUTIVA DE EVENTOS</t>
        </is>
      </c>
      <c r="N2097" t="inlineStr">
        <is>
          <t>MDO Terceirizada - Eventos</t>
        </is>
      </c>
      <c r="O2097" t="inlineStr">
        <is>
          <t>Real</t>
        </is>
      </c>
      <c r="P2097" t="inlineStr">
        <is>
          <t>Pago</t>
        </is>
      </c>
      <c r="Q2097" t="inlineStr">
        <is>
          <t>01/2026</t>
        </is>
      </c>
      <c r="R2097" t="n">
        <v>0</v>
      </c>
    </row>
    <row r="2098">
      <c r="A2098" t="n">
        <v>199450</v>
      </c>
      <c r="B2098" t="inlineStr">
        <is>
          <t>Arcos</t>
        </is>
      </c>
      <c r="C2098" t="inlineStr">
        <is>
          <t>PUXURI CONSULTORIA LTDA</t>
        </is>
      </c>
      <c r="D2098" t="inlineStr">
        <is>
          <t>136</t>
        </is>
      </c>
      <c r="E2098" s="550" t="n">
        <v>46023</v>
      </c>
      <c r="F2098" s="550" t="n">
        <v>46063</v>
      </c>
      <c r="G2098" t="inlineStr">
        <is>
          <t>Mão de Obra - PJ</t>
        </is>
      </c>
      <c r="H2098" t="inlineStr">
        <is>
          <t>MDO PJ Fixo</t>
        </is>
      </c>
      <c r="I2098" t="inlineStr">
        <is>
          <t xml:space="preserve">SALÁRIO PJ </t>
        </is>
      </c>
      <c r="J2098" t="n">
        <v>-10000</v>
      </c>
      <c r="K2098" t="n">
        <v>-10000</v>
      </c>
      <c r="M2098" t="inlineStr">
        <is>
          <t>CHEFE EXECUTIVO DE COZINHA</t>
        </is>
      </c>
      <c r="N2098" t="inlineStr">
        <is>
          <t xml:space="preserve">  - Squad</t>
        </is>
      </c>
      <c r="O2098" t="inlineStr">
        <is>
          <t>Real</t>
        </is>
      </c>
      <c r="P2098" t="inlineStr">
        <is>
          <t>Pago</t>
        </is>
      </c>
      <c r="Q2098" t="inlineStr">
        <is>
          <t>01/2026</t>
        </is>
      </c>
      <c r="R2098" t="n">
        <v>0</v>
      </c>
    </row>
    <row r="2099">
      <c r="A2099" t="n">
        <v>204707</v>
      </c>
      <c r="B2099" t="inlineStr">
        <is>
          <t>Arcos</t>
        </is>
      </c>
      <c r="C2099" t="inlineStr">
        <is>
          <t>PUXURI CONSULTORIA LTDA</t>
        </is>
      </c>
      <c r="D2099" t="inlineStr">
        <is>
          <t>137</t>
        </is>
      </c>
      <c r="E2099" s="550" t="n">
        <v>46023</v>
      </c>
      <c r="F2099" s="550" t="n">
        <v>46064</v>
      </c>
      <c r="G2099" t="inlineStr">
        <is>
          <t>Gorjeta</t>
        </is>
      </c>
      <c r="H2099" t="inlineStr">
        <is>
          <t xml:space="preserve">  -  Comissões e Gorjeta</t>
        </is>
      </c>
      <c r="I2099" t="inlineStr">
        <is>
          <t xml:space="preserve"> GORJETA REFERENTE 22/12/2025 A 21/01/2026</t>
        </is>
      </c>
      <c r="J2099" t="n">
        <v>-1328</v>
      </c>
      <c r="K2099" t="n">
        <v>-1327.62</v>
      </c>
      <c r="M2099" t="inlineStr">
        <is>
          <t>CHEFE EXECUTIVO DE COZINHA</t>
        </is>
      </c>
      <c r="N2099" t="inlineStr">
        <is>
          <t xml:space="preserve">  - Squad</t>
        </is>
      </c>
      <c r="O2099" t="inlineStr">
        <is>
          <t>Real</t>
        </is>
      </c>
      <c r="P2099" t="inlineStr">
        <is>
          <t>Pago</t>
        </is>
      </c>
      <c r="Q2099" t="inlineStr">
        <is>
          <t>01/2026</t>
        </is>
      </c>
      <c r="R2099" t="n">
        <v>0</v>
      </c>
    </row>
    <row r="2100">
      <c r="A2100" t="n">
        <v>209353</v>
      </c>
      <c r="B2100" t="inlineStr">
        <is>
          <t>Arcos</t>
        </is>
      </c>
      <c r="C2100" t="inlineStr">
        <is>
          <t>FABRICA DE BARES SERVICOS LTDA FB</t>
        </is>
      </c>
      <c r="D2100" t="inlineStr">
        <is>
          <t>38</t>
        </is>
      </c>
      <c r="E2100" s="550" t="n">
        <v>46023</v>
      </c>
      <c r="F2100" s="550" t="n">
        <v>46078</v>
      </c>
      <c r="G2100" t="inlineStr">
        <is>
          <t>Serviços de Terceiros</t>
        </is>
      </c>
      <c r="H2100" t="inlineStr">
        <is>
          <t>Assessoria RH</t>
        </is>
      </c>
      <c r="I2100" t="inlineStr">
        <is>
          <t xml:space="preserve"> ASSESSORIA RH - 01/2026</t>
        </is>
      </c>
      <c r="J2100" t="n">
        <v>-1100</v>
      </c>
      <c r="K2100" t="n">
        <v>-1100</v>
      </c>
      <c r="O2100" t="inlineStr">
        <is>
          <t>Real</t>
        </is>
      </c>
      <c r="P2100" t="inlineStr">
        <is>
          <t>Pago</t>
        </is>
      </c>
      <c r="Q2100" t="inlineStr">
        <is>
          <t>01/2026</t>
        </is>
      </c>
      <c r="R2100" t="n">
        <v>0</v>
      </c>
    </row>
    <row r="2101">
      <c r="A2101" t="n">
        <v>199511</v>
      </c>
      <c r="B2101" t="inlineStr">
        <is>
          <t>Arcos</t>
        </is>
      </c>
      <c r="C2101" t="inlineStr">
        <is>
          <t>PJ 00172021 - MATHEUS MONTEIRO ALMEIDA</t>
        </is>
      </c>
      <c r="D2101" t="inlineStr">
        <is>
          <t>6770</t>
        </is>
      </c>
      <c r="E2101" s="550" t="n">
        <v>46023</v>
      </c>
      <c r="F2101" s="550" t="n">
        <v>46063</v>
      </c>
      <c r="G2101" t="inlineStr">
        <is>
          <t>Mão de Obra - PJ</t>
        </is>
      </c>
      <c r="H2101" t="inlineStr">
        <is>
          <t>MDO PJ Fixo</t>
        </is>
      </c>
      <c r="I2101" t="inlineStr">
        <is>
          <t>SALÁRIO PJ</t>
        </is>
      </c>
      <c r="J2101" t="n">
        <v>-5100</v>
      </c>
      <c r="K2101" t="n">
        <v>-5100</v>
      </c>
      <c r="M2101" t="inlineStr">
        <is>
          <t>COORDENADOR</t>
        </is>
      </c>
      <c r="N2101" t="inlineStr">
        <is>
          <t xml:space="preserve">  - Coordenador</t>
        </is>
      </c>
      <c r="O2101" t="inlineStr">
        <is>
          <t>Real</t>
        </is>
      </c>
      <c r="P2101" t="inlineStr">
        <is>
          <t>Pago</t>
        </is>
      </c>
      <c r="Q2101" t="inlineStr">
        <is>
          <t>01/2026</t>
        </is>
      </c>
      <c r="R2101" t="n">
        <v>0</v>
      </c>
    </row>
    <row r="2102">
      <c r="A2102" t="n">
        <v>199523</v>
      </c>
      <c r="B2102" t="inlineStr">
        <is>
          <t>Arcos</t>
        </is>
      </c>
      <c r="C2102" t="inlineStr">
        <is>
          <t>RENATA DIAS PERRONI</t>
        </is>
      </c>
      <c r="D2102" t="inlineStr">
        <is>
          <t>26</t>
        </is>
      </c>
      <c r="E2102" s="550" t="n">
        <v>46023</v>
      </c>
      <c r="F2102" s="550" t="n">
        <v>46063</v>
      </c>
      <c r="G2102" t="inlineStr">
        <is>
          <t>Mão de Obra - PJ</t>
        </is>
      </c>
      <c r="H2102" t="inlineStr">
        <is>
          <t>MDO PJ Fixo</t>
        </is>
      </c>
      <c r="I2102" t="inlineStr">
        <is>
          <t>SALÁRIO PJ</t>
        </is>
      </c>
      <c r="J2102" t="n">
        <v>-3100</v>
      </c>
      <c r="K2102" t="n">
        <v>-3100</v>
      </c>
      <c r="M2102" t="inlineStr">
        <is>
          <t>HOSTESS</t>
        </is>
      </c>
      <c r="N2102" t="inlineStr">
        <is>
          <t xml:space="preserve">  - Hostess</t>
        </is>
      </c>
      <c r="O2102" t="inlineStr">
        <is>
          <t>Real</t>
        </is>
      </c>
      <c r="P2102" t="inlineStr">
        <is>
          <t>Pago</t>
        </is>
      </c>
      <c r="Q2102" t="inlineStr">
        <is>
          <t>01/2026</t>
        </is>
      </c>
      <c r="R2102" t="n">
        <v>0</v>
      </c>
    </row>
    <row r="2103">
      <c r="A2103" t="n">
        <v>199536</v>
      </c>
      <c r="B2103" t="inlineStr">
        <is>
          <t>Arcos</t>
        </is>
      </c>
      <c r="C2103" t="inlineStr">
        <is>
          <t>PJ 00132021 - TELES DE ALMEIDA PINTO</t>
        </is>
      </c>
      <c r="D2103" t="inlineStr">
        <is>
          <t>43</t>
        </is>
      </c>
      <c r="E2103" s="550" t="n">
        <v>46023</v>
      </c>
      <c r="F2103" s="550" t="n">
        <v>46063</v>
      </c>
      <c r="G2103" t="inlineStr">
        <is>
          <t>Mão de Obra - PJ</t>
        </is>
      </c>
      <c r="H2103" t="inlineStr">
        <is>
          <t>MDO PJ Fixo</t>
        </is>
      </c>
      <c r="I2103" t="inlineStr">
        <is>
          <t>SALÁRIO PJ</t>
        </is>
      </c>
      <c r="J2103" t="n">
        <v>-5000</v>
      </c>
      <c r="K2103" t="n">
        <v>-5000</v>
      </c>
      <c r="M2103" t="inlineStr">
        <is>
          <t>CHEFE DE BAR SQUAD</t>
        </is>
      </c>
      <c r="N2103" t="inlineStr">
        <is>
          <t xml:space="preserve">  - Squad</t>
        </is>
      </c>
      <c r="O2103" t="inlineStr">
        <is>
          <t>Real</t>
        </is>
      </c>
      <c r="P2103" t="inlineStr">
        <is>
          <t>Pago</t>
        </is>
      </c>
      <c r="Q2103" t="inlineStr">
        <is>
          <t>01/2026</t>
        </is>
      </c>
      <c r="R2103" t="n">
        <v>0</v>
      </c>
    </row>
    <row r="2104">
      <c r="A2104" t="n">
        <v>204700</v>
      </c>
      <c r="B2104" t="inlineStr">
        <is>
          <t>Arcos</t>
        </is>
      </c>
      <c r="C2104" t="inlineStr">
        <is>
          <t>RENATA DIAS PERRONI</t>
        </is>
      </c>
      <c r="D2104" t="inlineStr">
        <is>
          <t>29</t>
        </is>
      </c>
      <c r="E2104" s="550" t="n">
        <v>46023</v>
      </c>
      <c r="F2104" s="550" t="n">
        <v>46064</v>
      </c>
      <c r="G2104" t="inlineStr">
        <is>
          <t>Gorjeta</t>
        </is>
      </c>
      <c r="H2104" t="inlineStr">
        <is>
          <t xml:space="preserve">  -  Comissões e Gorjeta</t>
        </is>
      </c>
      <c r="I2104" t="inlineStr">
        <is>
          <t>GORJETA REFERENTE 22/12/2025 A 21/01/2026</t>
        </is>
      </c>
      <c r="J2104" t="n">
        <v>-1246</v>
      </c>
      <c r="K2104" t="n">
        <v>-1246</v>
      </c>
      <c r="M2104" t="inlineStr">
        <is>
          <t>HOSTESS</t>
        </is>
      </c>
      <c r="N2104" t="inlineStr">
        <is>
          <t xml:space="preserve">  - Hostess</t>
        </is>
      </c>
      <c r="O2104" t="inlineStr">
        <is>
          <t>Real</t>
        </is>
      </c>
      <c r="P2104" t="inlineStr">
        <is>
          <t>Pago</t>
        </is>
      </c>
      <c r="Q2104" t="inlineStr">
        <is>
          <t>01/2026</t>
        </is>
      </c>
      <c r="R2104" t="n">
        <v>0</v>
      </c>
    </row>
    <row r="2105">
      <c r="A2105" t="n">
        <v>204702</v>
      </c>
      <c r="B2105" t="inlineStr">
        <is>
          <t>Arcos</t>
        </is>
      </c>
      <c r="C2105" t="inlineStr">
        <is>
          <t>DAIANY LOPES BONFIM</t>
        </is>
      </c>
      <c r="D2105" t="inlineStr">
        <is>
          <t>15</t>
        </is>
      </c>
      <c r="E2105" s="550" t="n">
        <v>46023</v>
      </c>
      <c r="F2105" s="550" t="n">
        <v>46064</v>
      </c>
      <c r="G2105" t="inlineStr">
        <is>
          <t>Gorjeta</t>
        </is>
      </c>
      <c r="H2105" t="inlineStr">
        <is>
          <t xml:space="preserve">  -  Comissões e Gorjeta</t>
        </is>
      </c>
      <c r="I2105" t="inlineStr">
        <is>
          <t>GORJETA REFERENTE 22/12/2025 A 21/01/2026</t>
        </is>
      </c>
      <c r="J2105" t="n">
        <v>-1246</v>
      </c>
      <c r="K2105" t="n">
        <v>-1246</v>
      </c>
      <c r="M2105" t="inlineStr">
        <is>
          <t>HOSTESS</t>
        </is>
      </c>
      <c r="N2105" t="inlineStr">
        <is>
          <t xml:space="preserve">  - Hostess</t>
        </is>
      </c>
      <c r="O2105" t="inlineStr">
        <is>
          <t>Real</t>
        </is>
      </c>
      <c r="P2105" t="inlineStr">
        <is>
          <t>Pago</t>
        </is>
      </c>
      <c r="Q2105" t="inlineStr">
        <is>
          <t>01/2026</t>
        </is>
      </c>
      <c r="R2105" t="n">
        <v>0</v>
      </c>
    </row>
    <row r="2106">
      <c r="A2106" t="n">
        <v>204703</v>
      </c>
      <c r="B2106" t="inlineStr">
        <is>
          <t>Arcos</t>
        </is>
      </c>
      <c r="C2106" t="inlineStr">
        <is>
          <t xml:space="preserve">PJ 00482024  BARBARA SARMENTO ABIB </t>
        </is>
      </c>
      <c r="D2106" t="inlineStr">
        <is>
          <t>54</t>
        </is>
      </c>
      <c r="E2106" s="550" t="n">
        <v>46023</v>
      </c>
      <c r="F2106" s="550" t="n">
        <v>46064</v>
      </c>
      <c r="G2106" t="inlineStr">
        <is>
          <t>Gorjeta</t>
        </is>
      </c>
      <c r="H2106" t="inlineStr">
        <is>
          <t xml:space="preserve">  -  Comissões e Gorjeta</t>
        </is>
      </c>
      <c r="I2106" t="inlineStr">
        <is>
          <t xml:space="preserve"> GORJETA REFERENTE 22/12/2025 A 21/01/2026</t>
        </is>
      </c>
      <c r="J2106" t="n">
        <v>-1128</v>
      </c>
      <c r="K2106" t="n">
        <v>-1128</v>
      </c>
      <c r="M2106" t="inlineStr">
        <is>
          <t>SUB CHEFE DE COZINHA</t>
        </is>
      </c>
      <c r="N2106" t="inlineStr">
        <is>
          <t xml:space="preserve">  - Sub Chefe de Cozinha</t>
        </is>
      </c>
      <c r="O2106" t="inlineStr">
        <is>
          <t>Real</t>
        </is>
      </c>
      <c r="P2106" t="inlineStr">
        <is>
          <t>Pago</t>
        </is>
      </c>
      <c r="Q2106" t="inlineStr">
        <is>
          <t>01/2026</t>
        </is>
      </c>
      <c r="R2106" t="n">
        <v>0</v>
      </c>
    </row>
    <row r="2107">
      <c r="A2107" t="n">
        <v>205127</v>
      </c>
      <c r="B2107" t="inlineStr">
        <is>
          <t>Arcos</t>
        </is>
      </c>
      <c r="C2107" t="inlineStr">
        <is>
          <t>PJ 00192022 - FELIPE FERREIRA FRANCA</t>
        </is>
      </c>
      <c r="D2107" t="inlineStr">
        <is>
          <t>69</t>
        </is>
      </c>
      <c r="E2107" s="550" t="n">
        <v>46023</v>
      </c>
      <c r="F2107" s="550" t="n">
        <v>46063</v>
      </c>
      <c r="G2107" t="inlineStr">
        <is>
          <t>Mão de Obra - PJ</t>
        </is>
      </c>
      <c r="H2107" t="inlineStr">
        <is>
          <t>MDO PJ Fixo</t>
        </is>
      </c>
      <c r="I2107" t="inlineStr">
        <is>
          <t xml:space="preserve">SALÁIO PJ </t>
        </is>
      </c>
      <c r="J2107" t="n">
        <v>-1000</v>
      </c>
      <c r="K2107" t="n">
        <v>-1000</v>
      </c>
      <c r="M2107" t="inlineStr">
        <is>
          <t>LIDER DE SQUAD</t>
        </is>
      </c>
      <c r="N2107" t="inlineStr">
        <is>
          <t xml:space="preserve">  - Squad</t>
        </is>
      </c>
      <c r="O2107" t="inlineStr">
        <is>
          <t>Real</t>
        </is>
      </c>
      <c r="P2107" t="inlineStr">
        <is>
          <t>Pago</t>
        </is>
      </c>
      <c r="Q2107" t="inlineStr">
        <is>
          <t>01/2026</t>
        </is>
      </c>
      <c r="R2107" t="n">
        <v>0</v>
      </c>
    </row>
    <row r="2108">
      <c r="A2108" t="n">
        <v>204706</v>
      </c>
      <c r="B2108" t="inlineStr">
        <is>
          <t>Arcos</t>
        </is>
      </c>
      <c r="C2108" t="inlineStr">
        <is>
          <t>PJ 00172021 - MATHEUS MONTEIRO ALMEIDA</t>
        </is>
      </c>
      <c r="D2108" t="inlineStr">
        <is>
          <t>69</t>
        </is>
      </c>
      <c r="E2108" s="550" t="n">
        <v>46023</v>
      </c>
      <c r="F2108" s="550" t="n">
        <v>46064</v>
      </c>
      <c r="G2108" t="inlineStr">
        <is>
          <t>Gorjeta</t>
        </is>
      </c>
      <c r="H2108" t="inlineStr">
        <is>
          <t xml:space="preserve">  -  Comissões e Gorjeta</t>
        </is>
      </c>
      <c r="I2108" t="inlineStr">
        <is>
          <t>GORJETA REFERENTE 22/12/2025 A 21/01/2026</t>
        </is>
      </c>
      <c r="J2108" t="n">
        <v>-1328</v>
      </c>
      <c r="K2108" t="n">
        <v>-1328</v>
      </c>
      <c r="M2108" t="inlineStr">
        <is>
          <t>COORDENADOR</t>
        </is>
      </c>
      <c r="N2108" t="inlineStr">
        <is>
          <t xml:space="preserve">  - Coordenador</t>
        </is>
      </c>
      <c r="O2108" t="inlineStr">
        <is>
          <t>Real</t>
        </is>
      </c>
      <c r="P2108" t="inlineStr">
        <is>
          <t>Pago</t>
        </is>
      </c>
      <c r="Q2108" t="inlineStr">
        <is>
          <t>01/2026</t>
        </is>
      </c>
      <c r="R2108" t="n">
        <v>0</v>
      </c>
    </row>
    <row r="2109">
      <c r="A2109" t="n">
        <v>199425</v>
      </c>
      <c r="B2109" t="inlineStr">
        <is>
          <t>Arcos</t>
        </is>
      </c>
      <c r="C2109" t="inlineStr">
        <is>
          <t>PJ 00492024 - ISABELLA FERNANDES GOMES</t>
        </is>
      </c>
      <c r="D2109" t="inlineStr">
        <is>
          <t>73</t>
        </is>
      </c>
      <c r="E2109" s="550" t="n">
        <v>46023</v>
      </c>
      <c r="F2109" s="550" t="n">
        <v>46063</v>
      </c>
      <c r="G2109" t="inlineStr">
        <is>
          <t>Mão de Obra - PJ</t>
        </is>
      </c>
      <c r="H2109" t="inlineStr">
        <is>
          <t>MDO PJ Fixo</t>
        </is>
      </c>
      <c r="I2109" t="inlineStr">
        <is>
          <t xml:space="preserve">SALÁRIO PJ </t>
        </is>
      </c>
      <c r="J2109" t="n">
        <v>-1800</v>
      </c>
      <c r="K2109" t="n">
        <v>-1800</v>
      </c>
      <c r="M2109" t="inlineStr">
        <is>
          <t>ANALISTA FINANCEIRO DO SQUAD</t>
        </is>
      </c>
      <c r="N2109" t="inlineStr">
        <is>
          <t xml:space="preserve">  - Squad</t>
        </is>
      </c>
      <c r="O2109" t="inlineStr">
        <is>
          <t>Real</t>
        </is>
      </c>
      <c r="P2109" t="inlineStr">
        <is>
          <t>Pago</t>
        </is>
      </c>
      <c r="Q2109" t="inlineStr">
        <is>
          <t>01/2026</t>
        </is>
      </c>
      <c r="R2109" t="n">
        <v>0</v>
      </c>
    </row>
    <row r="2110">
      <c r="A2110" t="n">
        <v>204704</v>
      </c>
      <c r="B2110" t="inlineStr">
        <is>
          <t>Arcos</t>
        </is>
      </c>
      <c r="C2110" t="inlineStr">
        <is>
          <t>PJ 00132021 - TELES DE ALMEIDA PINTO</t>
        </is>
      </c>
      <c r="D2110" t="inlineStr">
        <is>
          <t>46</t>
        </is>
      </c>
      <c r="E2110" s="550" t="n">
        <v>46023</v>
      </c>
      <c r="F2110" s="550" t="n">
        <v>46064</v>
      </c>
      <c r="G2110" t="inlineStr">
        <is>
          <t>Gorjeta</t>
        </is>
      </c>
      <c r="H2110" t="inlineStr">
        <is>
          <t xml:space="preserve">  -  Comissões e Gorjeta</t>
        </is>
      </c>
      <c r="I2110" t="inlineStr">
        <is>
          <t>GORJETA REFERENTE 22/12/2025 A 21/01/2026</t>
        </is>
      </c>
      <c r="J2110" t="n">
        <v>-1195</v>
      </c>
      <c r="K2110" t="n">
        <v>-1195</v>
      </c>
      <c r="M2110" t="inlineStr">
        <is>
          <t>CHEFE DE BAR SQUAD</t>
        </is>
      </c>
      <c r="N2110" t="inlineStr">
        <is>
          <t xml:space="preserve">  - Squad</t>
        </is>
      </c>
      <c r="O2110" t="inlineStr">
        <is>
          <t>Real</t>
        </is>
      </c>
      <c r="P2110" t="inlineStr">
        <is>
          <t>Pago</t>
        </is>
      </c>
      <c r="Q2110" t="inlineStr">
        <is>
          <t>01/2026</t>
        </is>
      </c>
      <c r="R2110" t="n">
        <v>0</v>
      </c>
    </row>
    <row r="2111">
      <c r="A2111" t="n">
        <v>188566</v>
      </c>
      <c r="B2111" t="inlineStr">
        <is>
          <t>Arcos</t>
        </is>
      </c>
      <c r="C2111" t="inlineStr">
        <is>
          <t>GOMES D ELIA EQUIP. HIGIENE LTDA - WESCO</t>
        </is>
      </c>
      <c r="D2111" t="inlineStr">
        <is>
          <t>186601</t>
        </is>
      </c>
      <c r="E2111" s="550" t="n">
        <v>46022</v>
      </c>
      <c r="F2111" s="550" t="n">
        <v>46042</v>
      </c>
      <c r="G2111" t="inlineStr">
        <is>
          <t>Locação de Equipamentos</t>
        </is>
      </c>
      <c r="H2111" t="inlineStr">
        <is>
          <t>Locações de Equipamentos - Operacionais</t>
        </is>
      </c>
      <c r="I2111" t="inlineStr">
        <is>
          <t xml:space="preserve">LOCACAO DE EQUIPAMENTOS - DISPENSER FIO DENTAL, ODORIZADOR, ESSENCIAS - 12/2025
</t>
        </is>
      </c>
      <c r="J2111" t="n">
        <v>-335.19</v>
      </c>
      <c r="K2111" t="n">
        <v>-335.19</v>
      </c>
      <c r="O2111" t="inlineStr">
        <is>
          <t>Real</t>
        </is>
      </c>
      <c r="P2111" t="inlineStr">
        <is>
          <t>Pago</t>
        </is>
      </c>
      <c r="Q2111" t="inlineStr">
        <is>
          <t>12/2025</t>
        </is>
      </c>
      <c r="R2111" t="n">
        <v>0</v>
      </c>
    </row>
    <row r="2112">
      <c r="A2112" t="n">
        <v>187324</v>
      </c>
      <c r="B2112" t="inlineStr">
        <is>
          <t>Arcos</t>
        </is>
      </c>
      <c r="C2112" t="inlineStr">
        <is>
          <t>FELIPE FERREIRA FRANCA 36496185832</t>
        </is>
      </c>
      <c r="D2112" t="inlineStr">
        <is>
          <t>RP2142025</t>
        </is>
      </c>
      <c r="E2112" s="550" t="n">
        <v>46022</v>
      </c>
      <c r="F2112" s="550" t="n">
        <v>46032</v>
      </c>
      <c r="G2112" t="inlineStr">
        <is>
          <t>Marketing</t>
        </is>
      </c>
      <c r="H2112" t="inlineStr">
        <is>
          <t>Ferramentas de Marketing</t>
        </is>
      </c>
      <c r="I2112" t="inlineStr">
        <is>
          <t>REEMBOLSO - CONTRATACAO DA NOVA FERRAMENTA DE IA - 12/2025</t>
        </is>
      </c>
      <c r="J2112" t="n">
        <v>-349</v>
      </c>
      <c r="K2112" t="n">
        <v>-349</v>
      </c>
      <c r="M2112" t="inlineStr">
        <is>
          <t>LIDER DE SQUAD</t>
        </is>
      </c>
      <c r="N2112" t="inlineStr">
        <is>
          <t xml:space="preserve">  - Squad</t>
        </is>
      </c>
      <c r="O2112" t="inlineStr">
        <is>
          <t>Real</t>
        </is>
      </c>
      <c r="P2112" t="inlineStr">
        <is>
          <t>Pago</t>
        </is>
      </c>
      <c r="Q2112" t="inlineStr">
        <is>
          <t>12/2025</t>
        </is>
      </c>
      <c r="R2112" t="n">
        <v>0</v>
      </c>
    </row>
    <row r="2113">
      <c r="A2113" t="n">
        <v>162665</v>
      </c>
      <c r="B2113" t="inlineStr">
        <is>
          <t>Arcos</t>
        </is>
      </c>
      <c r="C2113" t="inlineStr">
        <is>
          <t>GOOGLE WORKSPACE</t>
        </is>
      </c>
      <c r="D2113" t="inlineStr">
        <is>
          <t>122025</t>
        </is>
      </c>
      <c r="E2113" s="550" t="n">
        <v>46022</v>
      </c>
      <c r="F2113" s="550" t="n">
        <v>46051</v>
      </c>
      <c r="G2113" t="inlineStr">
        <is>
          <t>Marketing</t>
        </is>
      </c>
      <c r="H2113" t="inlineStr">
        <is>
          <t>Ferramentas de Marketing</t>
        </is>
      </c>
      <c r="I2113" t="inlineStr">
        <is>
          <t xml:space="preserve">   GESTAO DE DOMINIO - 12/2025</t>
        </is>
      </c>
      <c r="J2113" t="n">
        <v>-873.04</v>
      </c>
      <c r="K2113" t="n">
        <v>-873.04</v>
      </c>
      <c r="O2113" t="inlineStr">
        <is>
          <t>Real</t>
        </is>
      </c>
      <c r="P2113" t="inlineStr">
        <is>
          <t>Pago</t>
        </is>
      </c>
      <c r="Q2113" t="inlineStr">
        <is>
          <t>12/2025</t>
        </is>
      </c>
      <c r="R2113" t="n">
        <v>0</v>
      </c>
    </row>
    <row r="2114">
      <c r="A2114" t="n">
        <v>187305</v>
      </c>
      <c r="B2114" t="inlineStr">
        <is>
          <t>Arcos</t>
        </is>
      </c>
      <c r="C2114" t="inlineStr">
        <is>
          <t>FELIPE FERREIRA FRANCA 36496185832</t>
        </is>
      </c>
      <c r="D2114" t="inlineStr">
        <is>
          <t>RP2142025</t>
        </is>
      </c>
      <c r="E2114" s="550" t="n">
        <v>46022</v>
      </c>
      <c r="F2114" s="550" t="n">
        <v>46032</v>
      </c>
      <c r="G2114" t="inlineStr">
        <is>
          <t>Manutenção</t>
        </is>
      </c>
      <c r="H2114" t="inlineStr">
        <is>
          <t>Material de Manutenção</t>
        </is>
      </c>
      <c r="I2114" t="inlineStr">
        <is>
          <t>REEMBOLSO - MANUTENCAO BANHEIRO - 12/2025</t>
        </is>
      </c>
      <c r="J2114" t="n">
        <v>-516.6</v>
      </c>
      <c r="K2114" t="n">
        <v>-516.6</v>
      </c>
      <c r="M2114" t="inlineStr">
        <is>
          <t>LIDER DE SQUAD</t>
        </is>
      </c>
      <c r="N2114" t="inlineStr">
        <is>
          <t xml:space="preserve">  - Squad</t>
        </is>
      </c>
      <c r="O2114" t="inlineStr">
        <is>
          <t>Real</t>
        </is>
      </c>
      <c r="P2114" t="inlineStr">
        <is>
          <t>Pago</t>
        </is>
      </c>
      <c r="Q2114" t="inlineStr">
        <is>
          <t>12/2025</t>
        </is>
      </c>
      <c r="R2114" t="n">
        <v>0</v>
      </c>
    </row>
    <row r="2115">
      <c r="A2115" t="n">
        <v>187304</v>
      </c>
      <c r="B2115" t="inlineStr">
        <is>
          <t>Arcos</t>
        </is>
      </c>
      <c r="C2115" t="inlineStr">
        <is>
          <t>FELIPE FERREIRA FRANCA 36496185832</t>
        </is>
      </c>
      <c r="D2115" t="inlineStr">
        <is>
          <t>RP2142025</t>
        </is>
      </c>
      <c r="E2115" s="550" t="n">
        <v>46022</v>
      </c>
      <c r="F2115" s="550" t="n">
        <v>46032</v>
      </c>
      <c r="G2115" t="inlineStr">
        <is>
          <t>Custo Mercadoria Vendida</t>
        </is>
      </c>
      <c r="H2115" t="inlineStr">
        <is>
          <t>Insumos - Alimentos</t>
        </is>
      </c>
      <c r="I2115" t="inlineStr">
        <is>
          <t>REEMBOLSO - EVENTO FUTURE BRAND - 12/2025</t>
        </is>
      </c>
      <c r="J2115" t="n">
        <v>-338.95</v>
      </c>
      <c r="K2115" t="n">
        <v>-338.95</v>
      </c>
      <c r="M2115" t="inlineStr">
        <is>
          <t>LIDER DE SQUAD</t>
        </is>
      </c>
      <c r="N2115" t="inlineStr">
        <is>
          <t xml:space="preserve">  - Squad</t>
        </is>
      </c>
      <c r="O2115" t="inlineStr">
        <is>
          <t>Real</t>
        </is>
      </c>
      <c r="P2115" t="inlineStr">
        <is>
          <t>Pago</t>
        </is>
      </c>
      <c r="Q2115" t="inlineStr">
        <is>
          <t>12/2025</t>
        </is>
      </c>
      <c r="R2115" t="n">
        <v>0</v>
      </c>
    </row>
    <row r="2116">
      <c r="A2116" t="n">
        <v>187328</v>
      </c>
      <c r="B2116" t="inlineStr">
        <is>
          <t>Arcos</t>
        </is>
      </c>
      <c r="C2116" t="inlineStr">
        <is>
          <t>MACHINE SEGURANCA PATRIMONIAL LTDA</t>
        </is>
      </c>
      <c r="D2116" t="inlineStr">
        <is>
          <t>FAT 82</t>
        </is>
      </c>
      <c r="E2116" s="550" t="n">
        <v>46022</v>
      </c>
      <c r="F2116" s="550" t="n">
        <v>46027</v>
      </c>
      <c r="G2116" t="inlineStr">
        <is>
          <t>Serviços de Terceiros</t>
        </is>
      </c>
      <c r="H2116" t="inlineStr">
        <is>
          <t>Serviços de Segurança</t>
        </is>
      </c>
      <c r="I2116" t="inlineStr">
        <is>
          <t>SERVICO DE SEGURANCA - PERIODO 16/12 A 31/12/2025 - 12/2025</t>
        </is>
      </c>
      <c r="J2116" t="n">
        <v>-6650</v>
      </c>
      <c r="K2116" t="n">
        <v>-6650</v>
      </c>
      <c r="O2116" t="inlineStr">
        <is>
          <t>Real</t>
        </is>
      </c>
      <c r="P2116" t="inlineStr">
        <is>
          <t>Pago</t>
        </is>
      </c>
      <c r="Q2116" t="inlineStr">
        <is>
          <t>12/2025</t>
        </is>
      </c>
      <c r="R2116" t="n">
        <v>0</v>
      </c>
    </row>
    <row r="2117">
      <c r="A2117" t="n">
        <v>188897</v>
      </c>
      <c r="B2117" t="inlineStr">
        <is>
          <t>Arcos</t>
        </is>
      </c>
      <c r="C2117" t="inlineStr">
        <is>
          <t>TELEFONICA BRASIL S/A</t>
        </is>
      </c>
      <c r="D2117" t="inlineStr">
        <is>
          <t>899928196731</t>
        </is>
      </c>
      <c r="E2117" s="550" t="n">
        <v>46022</v>
      </c>
      <c r="F2117" s="550" t="n">
        <v>46047</v>
      </c>
      <c r="G2117" t="inlineStr">
        <is>
          <t>Informática e TI</t>
        </is>
      </c>
      <c r="H2117" t="inlineStr">
        <is>
          <t>Internet</t>
        </is>
      </c>
      <c r="I2117" t="inlineStr">
        <is>
          <t>INTERNET SPO-816OUH4OFH-013 - NOVA HF BAR E EVENTOS SN LTDA - 12/2025</t>
        </is>
      </c>
      <c r="J2117" t="n">
        <v>-130.53</v>
      </c>
      <c r="K2117" t="n">
        <v>-130.53</v>
      </c>
      <c r="O2117" t="inlineStr">
        <is>
          <t>Real</t>
        </is>
      </c>
      <c r="P2117" t="inlineStr">
        <is>
          <t>Pago</t>
        </is>
      </c>
      <c r="Q2117" t="inlineStr">
        <is>
          <t>12/2025</t>
        </is>
      </c>
      <c r="R2117" t="n">
        <v>0</v>
      </c>
    </row>
    <row r="2118">
      <c r="A2118" t="n">
        <v>194602</v>
      </c>
      <c r="B2118" t="inlineStr">
        <is>
          <t>Arcos</t>
        </is>
      </c>
      <c r="C2118" t="inlineStr">
        <is>
          <t>SOLUCOES TECNICAS AMBIENTAL LTDA - EPP</t>
        </is>
      </c>
      <c r="D2118" t="inlineStr">
        <is>
          <t>17198</t>
        </is>
      </c>
      <c r="E2118" s="550" t="n">
        <v>46022</v>
      </c>
      <c r="F2118" s="550" t="n">
        <v>46053</v>
      </c>
      <c r="G2118" t="inlineStr">
        <is>
          <t>Utilidades</t>
        </is>
      </c>
      <c r="H2118" t="inlineStr">
        <is>
          <t>Coleta de lixo</t>
        </is>
      </c>
      <c r="I2118" t="inlineStr">
        <is>
          <t>COLETA DE LIXO - 12/2025</t>
        </is>
      </c>
      <c r="J2118" t="n">
        <v>-4496.73</v>
      </c>
      <c r="K2118" t="n">
        <v>-4496.73</v>
      </c>
      <c r="O2118" t="inlineStr">
        <is>
          <t>Real</t>
        </is>
      </c>
      <c r="P2118" t="inlineStr">
        <is>
          <t>Pago</t>
        </is>
      </c>
      <c r="Q2118" t="inlineStr">
        <is>
          <t>12/2025</t>
        </is>
      </c>
      <c r="R2118" t="n">
        <v>0</v>
      </c>
    </row>
    <row r="2119">
      <c r="A2119" t="n">
        <v>188990</v>
      </c>
      <c r="B2119" t="inlineStr">
        <is>
          <t>Arcos</t>
        </is>
      </c>
      <c r="C2119" t="inlineStr">
        <is>
          <t>ALELO INSTITUICAO DE PAGAMENTO SA</t>
        </is>
      </c>
      <c r="E2119" s="550" t="n">
        <v>46022</v>
      </c>
      <c r="F2119" s="550" t="n">
        <v>46022</v>
      </c>
      <c r="G2119" t="inlineStr">
        <is>
          <t>Deduções sobre Venda</t>
        </is>
      </c>
      <c r="H2119" t="inlineStr">
        <is>
          <t>Meios de pagamento</t>
        </is>
      </c>
      <c r="J2119" t="n">
        <v>-72.23999999999999</v>
      </c>
      <c r="K2119" t="n">
        <v>0</v>
      </c>
      <c r="O2119" t="inlineStr">
        <is>
          <t>Real</t>
        </is>
      </c>
      <c r="P2119" t="inlineStr">
        <is>
          <t>Pago</t>
        </is>
      </c>
      <c r="Q2119" t="inlineStr">
        <is>
          <t>12/2025</t>
        </is>
      </c>
      <c r="R2119" t="n">
        <v>0</v>
      </c>
    </row>
    <row r="2120">
      <c r="A2120" t="n">
        <v>188887</v>
      </c>
      <c r="B2120" t="inlineStr">
        <is>
          <t>Arcos</t>
        </is>
      </c>
      <c r="C2120" t="inlineStr">
        <is>
          <t xml:space="preserve">AMS TECNOLOGIA &amp; RADIOCOMUNICAÇÃO LTDA ME  </t>
        </is>
      </c>
      <c r="D2120" t="inlineStr">
        <is>
          <t>11579</t>
        </is>
      </c>
      <c r="E2120" s="550" t="n">
        <v>46022</v>
      </c>
      <c r="F2120" s="550" t="n">
        <v>46037</v>
      </c>
      <c r="G2120" t="inlineStr">
        <is>
          <t>Locação de Equipamentos</t>
        </is>
      </c>
      <c r="H2120" t="inlineStr">
        <is>
          <t>Locação de Equipamentos - Informatica e TI</t>
        </is>
      </c>
      <c r="I2120" t="inlineStr">
        <is>
          <t>LOCACAO RADIOS E FONES COMUNICACAO COM THEATRO 15/12 A 31/12 - 12/2025</t>
        </is>
      </c>
      <c r="J2120" t="n">
        <v>-75</v>
      </c>
      <c r="K2120" t="n">
        <v>-75</v>
      </c>
      <c r="O2120" t="inlineStr">
        <is>
          <t>Real</t>
        </is>
      </c>
      <c r="P2120" t="inlineStr">
        <is>
          <t>Pago</t>
        </is>
      </c>
      <c r="Q2120" t="inlineStr">
        <is>
          <t>12/2025</t>
        </is>
      </c>
      <c r="R2120" t="n">
        <v>0</v>
      </c>
    </row>
    <row r="2121">
      <c r="A2121" t="n">
        <v>102675</v>
      </c>
      <c r="B2121" t="inlineStr">
        <is>
          <t>Arcos</t>
        </is>
      </c>
      <c r="C2121" t="inlineStr">
        <is>
          <t xml:space="preserve">MINISTERIO DA FAZENDA </t>
        </is>
      </c>
      <c r="E2121" s="550" t="n">
        <v>46022</v>
      </c>
      <c r="F2121" s="550" t="n">
        <v>46042</v>
      </c>
      <c r="G2121" t="inlineStr">
        <is>
          <t>Serviços de Terceiros</t>
        </is>
      </c>
      <c r="H2121" t="inlineStr">
        <is>
          <t>Assessoria Contabil</t>
        </is>
      </c>
      <c r="I2121" t="inlineStr">
        <is>
          <t xml:space="preserve"> CRSF - (MACRO CONTABILIDADE) - 01/2024</t>
        </is>
      </c>
      <c r="J2121" t="n">
        <v>-200</v>
      </c>
      <c r="K2121" t="n">
        <v>-317.17</v>
      </c>
      <c r="O2121" t="inlineStr">
        <is>
          <t>Real</t>
        </is>
      </c>
      <c r="P2121" t="inlineStr">
        <is>
          <t>Pago</t>
        </is>
      </c>
      <c r="Q2121" t="inlineStr">
        <is>
          <t>12/2025</t>
        </is>
      </c>
      <c r="R2121" t="n">
        <v>0</v>
      </c>
    </row>
    <row r="2122">
      <c r="A2122" t="n">
        <v>188888</v>
      </c>
      <c r="B2122" t="inlineStr">
        <is>
          <t>Arcos</t>
        </is>
      </c>
      <c r="C2122" t="inlineStr">
        <is>
          <t>ESTAFF SOLUCOES TECNOLOGICAS DE AGENCIAMENTO LTDA</t>
        </is>
      </c>
      <c r="D2122" t="inlineStr">
        <is>
          <t>713372842</t>
        </is>
      </c>
      <c r="E2122" s="550" t="n">
        <v>46022</v>
      </c>
      <c r="F2122" s="550" t="n">
        <v>46036</v>
      </c>
      <c r="G2122" t="inlineStr">
        <is>
          <t>Mão de Obra - Extra</t>
        </is>
      </c>
      <c r="H2122" t="inlineStr">
        <is>
          <t>Mão de Obra Extra</t>
        </is>
      </c>
      <c r="I2122" t="inlineStr">
        <is>
          <t>MAO DE OBRA EXTRA - PERIODO 29/12 A 30/12 - 12/2025</t>
        </is>
      </c>
      <c r="J2122" t="n">
        <v>-6270</v>
      </c>
      <c r="K2122" t="n">
        <v>-6270</v>
      </c>
      <c r="O2122" t="inlineStr">
        <is>
          <t>Real</t>
        </is>
      </c>
      <c r="P2122" t="inlineStr">
        <is>
          <t>Pago</t>
        </is>
      </c>
      <c r="Q2122" t="inlineStr">
        <is>
          <t>12/2025</t>
        </is>
      </c>
      <c r="R2122" t="n">
        <v>0</v>
      </c>
    </row>
    <row r="2123">
      <c r="A2123" t="n">
        <v>188989</v>
      </c>
      <c r="B2123" t="inlineStr">
        <is>
          <t>Arcos</t>
        </is>
      </c>
      <c r="C2123" t="inlineStr">
        <is>
          <t>SODEXO</t>
        </is>
      </c>
      <c r="E2123" s="550" t="n">
        <v>46022</v>
      </c>
      <c r="F2123" s="550" t="n">
        <v>46022</v>
      </c>
      <c r="G2123" t="inlineStr">
        <is>
          <t>Deduções sobre Venda</t>
        </is>
      </c>
      <c r="H2123" t="inlineStr">
        <is>
          <t>Meios de pagamento</t>
        </is>
      </c>
      <c r="J2123" t="n">
        <v>-219.99</v>
      </c>
      <c r="K2123" t="n">
        <v>0</v>
      </c>
      <c r="O2123" t="inlineStr">
        <is>
          <t>Real</t>
        </is>
      </c>
      <c r="P2123" t="inlineStr">
        <is>
          <t>Pago</t>
        </is>
      </c>
      <c r="Q2123" t="inlineStr">
        <is>
          <t>12/2025</t>
        </is>
      </c>
      <c r="R2123" t="n">
        <v>0</v>
      </c>
    </row>
    <row r="2124">
      <c r="A2124" t="n">
        <v>188893</v>
      </c>
      <c r="B2124" t="inlineStr">
        <is>
          <t>Arcos</t>
        </is>
      </c>
      <c r="C2124" t="inlineStr">
        <is>
          <t>LALAMOVE TECNOLOGIA (BRASIL) LTDA</t>
        </is>
      </c>
      <c r="D2124" t="inlineStr">
        <is>
          <t>RP0132026</t>
        </is>
      </c>
      <c r="E2124" s="550" t="n">
        <v>46022</v>
      </c>
      <c r="F2124" s="550" t="n">
        <v>46043</v>
      </c>
      <c r="G2124" t="inlineStr">
        <is>
          <t>Despesas com Transporte / Hospedagem</t>
        </is>
      </c>
      <c r="H2124" t="inlineStr">
        <is>
          <t>Fretes e Carretos</t>
        </is>
      </c>
      <c r="I2124" t="inlineStr">
        <is>
          <t>LALAMOVE - 12/2025</t>
        </is>
      </c>
      <c r="J2124" t="n">
        <v>-491.49</v>
      </c>
      <c r="K2124" t="n">
        <v>-491.49</v>
      </c>
      <c r="O2124" t="inlineStr">
        <is>
          <t>Real</t>
        </is>
      </c>
      <c r="P2124" t="inlineStr">
        <is>
          <t>Pago</t>
        </is>
      </c>
      <c r="Q2124" t="inlineStr">
        <is>
          <t>12/2025</t>
        </is>
      </c>
      <c r="R2124" t="n">
        <v>0</v>
      </c>
    </row>
    <row r="2125">
      <c r="A2125" t="n">
        <v>189484</v>
      </c>
      <c r="B2125" t="inlineStr">
        <is>
          <t>Arcos</t>
        </is>
      </c>
      <c r="C2125" t="inlineStr">
        <is>
          <t>TICKET</t>
        </is>
      </c>
      <c r="E2125" s="550" t="n">
        <v>46022</v>
      </c>
      <c r="F2125" s="550" t="n">
        <v>46022</v>
      </c>
      <c r="G2125" t="inlineStr">
        <is>
          <t>Despesas Financeiras</t>
        </is>
      </c>
      <c r="H2125" t="inlineStr">
        <is>
          <t>Tarifas Bancárias</t>
        </is>
      </c>
      <c r="J2125" t="n">
        <v>-245.68</v>
      </c>
      <c r="K2125" t="n">
        <v>0</v>
      </c>
      <c r="O2125" t="inlineStr">
        <is>
          <t>Real</t>
        </is>
      </c>
      <c r="P2125" t="inlineStr">
        <is>
          <t>Pago</t>
        </is>
      </c>
      <c r="Q2125" t="inlineStr">
        <is>
          <t>12/2025</t>
        </is>
      </c>
      <c r="R2125" t="n">
        <v>0</v>
      </c>
    </row>
    <row r="2126">
      <c r="A2126" t="n">
        <v>188896</v>
      </c>
      <c r="B2126" t="inlineStr">
        <is>
          <t>Arcos</t>
        </is>
      </c>
      <c r="C2126" t="inlineStr">
        <is>
          <t>STAR COPIAS COMERCIO E SERVICOS LTDA</t>
        </is>
      </c>
      <c r="D2126" t="inlineStr">
        <is>
          <t>4905</t>
        </is>
      </c>
      <c r="E2126" s="550" t="n">
        <v>46022</v>
      </c>
      <c r="F2126" s="550" t="n">
        <v>46034</v>
      </c>
      <c r="G2126" t="inlineStr">
        <is>
          <t>Locação de Equipamentos</t>
        </is>
      </c>
      <c r="H2126" t="inlineStr">
        <is>
          <t>Locação de Equipamentos - Informatica e TI</t>
        </is>
      </c>
      <c r="I2126" t="inlineStr">
        <is>
          <t>LOCACAO DE EQUIPAMENTOS - IMPRESSORA - 12/2025</t>
        </is>
      </c>
      <c r="J2126" t="n">
        <v>-261.69</v>
      </c>
      <c r="K2126" t="n">
        <v>-261.69</v>
      </c>
      <c r="O2126" t="inlineStr">
        <is>
          <t>Real</t>
        </is>
      </c>
      <c r="P2126" t="inlineStr">
        <is>
          <t>Pago</t>
        </is>
      </c>
      <c r="Q2126" t="inlineStr">
        <is>
          <t>12/2025</t>
        </is>
      </c>
      <c r="R2126" t="n">
        <v>0</v>
      </c>
    </row>
    <row r="2127">
      <c r="A2127" t="n">
        <v>187394</v>
      </c>
      <c r="B2127" t="inlineStr">
        <is>
          <t>Arcos</t>
        </is>
      </c>
      <c r="C2127" t="inlineStr">
        <is>
          <t>BANCO DO BRASIL SA</t>
        </is>
      </c>
      <c r="E2127" s="550" t="n">
        <v>46021</v>
      </c>
      <c r="F2127" s="550" t="n">
        <v>46021</v>
      </c>
      <c r="G2127" t="inlineStr">
        <is>
          <t>Despesas Financeiras</t>
        </is>
      </c>
      <c r="H2127" t="inlineStr">
        <is>
          <t>Tarifas Bancárias</t>
        </is>
      </c>
      <c r="J2127" t="n">
        <v>-13.5</v>
      </c>
      <c r="K2127" t="n">
        <v>-13.5</v>
      </c>
      <c r="O2127" t="inlineStr">
        <is>
          <t>Real</t>
        </is>
      </c>
      <c r="P2127" t="inlineStr">
        <is>
          <t>Pago</t>
        </is>
      </c>
      <c r="Q2127" t="inlineStr">
        <is>
          <t>12/2025</t>
        </is>
      </c>
      <c r="R2127" t="n">
        <v>0</v>
      </c>
    </row>
    <row r="2128">
      <c r="A2128" t="n">
        <v>187396</v>
      </c>
      <c r="B2128" t="inlineStr">
        <is>
          <t>Arcos</t>
        </is>
      </c>
      <c r="C2128" t="inlineStr">
        <is>
          <t xml:space="preserve">KAMINO INSTITUICAO DE PAGAMENTO LTDA </t>
        </is>
      </c>
      <c r="E2128" s="550" t="n">
        <v>46021</v>
      </c>
      <c r="F2128" s="550" t="n">
        <v>46021</v>
      </c>
      <c r="G2128" t="inlineStr">
        <is>
          <t>Despesas Financeiras</t>
        </is>
      </c>
      <c r="H2128" t="inlineStr">
        <is>
          <t>Tarifas Bancárias</t>
        </is>
      </c>
      <c r="J2128" t="n">
        <v>-0.5</v>
      </c>
      <c r="K2128" t="n">
        <v>-0.5</v>
      </c>
      <c r="O2128" t="inlineStr">
        <is>
          <t>Real</t>
        </is>
      </c>
      <c r="P2128" t="inlineStr">
        <is>
          <t>Pago</t>
        </is>
      </c>
      <c r="Q2128" t="inlineStr">
        <is>
          <t>12/2025</t>
        </is>
      </c>
      <c r="R2128" t="n">
        <v>0</v>
      </c>
    </row>
    <row r="2129">
      <c r="A2129" t="n">
        <v>189094</v>
      </c>
      <c r="B2129" t="inlineStr">
        <is>
          <t>Arcos</t>
        </is>
      </c>
      <c r="C2129" t="inlineStr">
        <is>
          <t>GUSTAVO LIMA MOLINA</t>
        </is>
      </c>
      <c r="E2129" s="550" t="n">
        <v>46021</v>
      </c>
      <c r="F2129" s="550" t="n">
        <v>46029</v>
      </c>
      <c r="G2129" t="inlineStr">
        <is>
          <t>Mão de Obra - Salários</t>
        </is>
      </c>
      <c r="H2129" t="inlineStr">
        <is>
          <t>MDO CLT - Salário</t>
        </is>
      </c>
      <c r="J2129" t="n">
        <v>-3245.42</v>
      </c>
      <c r="K2129" t="n">
        <v>-3245.42</v>
      </c>
      <c r="O2129" t="inlineStr">
        <is>
          <t>Real</t>
        </is>
      </c>
      <c r="P2129" t="inlineStr">
        <is>
          <t>Pago</t>
        </is>
      </c>
      <c r="Q2129" t="inlineStr">
        <is>
          <t>12/2025</t>
        </is>
      </c>
      <c r="R2129" t="n">
        <v>0</v>
      </c>
    </row>
    <row r="2130">
      <c r="A2130" t="n">
        <v>189099</v>
      </c>
      <c r="B2130" t="inlineStr">
        <is>
          <t>Arcos</t>
        </is>
      </c>
      <c r="C2130" t="inlineStr">
        <is>
          <t>DAIANE ALVES DA SILVA LIMA</t>
        </is>
      </c>
      <c r="E2130" s="550" t="n">
        <v>46021</v>
      </c>
      <c r="F2130" s="550" t="n">
        <v>46029</v>
      </c>
      <c r="G2130" t="inlineStr">
        <is>
          <t>Mão de Obra - Salários</t>
        </is>
      </c>
      <c r="H2130" t="inlineStr">
        <is>
          <t>MDO CLT - Salário</t>
        </is>
      </c>
      <c r="J2130" t="n">
        <v>-3297.7</v>
      </c>
      <c r="K2130" t="n">
        <v>-3297.7</v>
      </c>
      <c r="O2130" t="inlineStr">
        <is>
          <t>Real</t>
        </is>
      </c>
      <c r="P2130" t="inlineStr">
        <is>
          <t>Pago</t>
        </is>
      </c>
      <c r="Q2130" t="inlineStr">
        <is>
          <t>12/2025</t>
        </is>
      </c>
      <c r="R2130" t="n">
        <v>0</v>
      </c>
    </row>
    <row r="2131">
      <c r="A2131" t="n">
        <v>187366</v>
      </c>
      <c r="B2131" t="inlineStr">
        <is>
          <t>Arcos</t>
        </is>
      </c>
      <c r="C2131" t="inlineStr">
        <is>
          <t>INSS</t>
        </is>
      </c>
      <c r="D2131" t="inlineStr">
        <is>
          <t>DEZ2025</t>
        </is>
      </c>
      <c r="E2131" s="550" t="n">
        <v>46021</v>
      </c>
      <c r="F2131" s="550" t="n">
        <v>46042</v>
      </c>
      <c r="G2131" t="inlineStr">
        <is>
          <t>Mão de Obra - Encargos e Provisões</t>
        </is>
      </c>
      <c r="H2131" t="inlineStr">
        <is>
          <t xml:space="preserve">  -  INSS Patronal</t>
        </is>
      </c>
      <c r="J2131" t="n">
        <v>-33628.1</v>
      </c>
      <c r="K2131" t="n">
        <v>-33628.1</v>
      </c>
      <c r="O2131" t="inlineStr">
        <is>
          <t>Real</t>
        </is>
      </c>
      <c r="P2131" t="inlineStr">
        <is>
          <t>Pago</t>
        </is>
      </c>
      <c r="Q2131" t="inlineStr">
        <is>
          <t>12/2025</t>
        </is>
      </c>
      <c r="R2131" t="n">
        <v>0</v>
      </c>
    </row>
    <row r="2132">
      <c r="A2132" t="n">
        <v>189101</v>
      </c>
      <c r="B2132" t="inlineStr">
        <is>
          <t>Arcos</t>
        </is>
      </c>
      <c r="C2132" t="inlineStr">
        <is>
          <t>GUILHERME GAK BARBOSA</t>
        </is>
      </c>
      <c r="E2132" s="550" t="n">
        <v>46021</v>
      </c>
      <c r="F2132" s="550" t="n">
        <v>46029</v>
      </c>
      <c r="G2132" t="inlineStr">
        <is>
          <t>Mão de Obra - Salários</t>
        </is>
      </c>
      <c r="H2132" t="inlineStr">
        <is>
          <t>MDO CLT - Salário</t>
        </is>
      </c>
      <c r="J2132" t="n">
        <v>-4907.55</v>
      </c>
      <c r="K2132" t="n">
        <v>-4907.55</v>
      </c>
      <c r="O2132" t="inlineStr">
        <is>
          <t>Real</t>
        </is>
      </c>
      <c r="P2132" t="inlineStr">
        <is>
          <t>Pago</t>
        </is>
      </c>
      <c r="Q2132" t="inlineStr">
        <is>
          <t>12/2025</t>
        </is>
      </c>
      <c r="R2132" t="n">
        <v>0</v>
      </c>
    </row>
    <row r="2133">
      <c r="A2133" t="n">
        <v>187365</v>
      </c>
      <c r="B2133" t="inlineStr">
        <is>
          <t>Arcos</t>
        </is>
      </c>
      <c r="C2133" t="inlineStr">
        <is>
          <t>INSS</t>
        </is>
      </c>
      <c r="D2133" t="inlineStr">
        <is>
          <t>DEZ2025</t>
        </is>
      </c>
      <c r="E2133" s="550" t="n">
        <v>46021</v>
      </c>
      <c r="F2133" s="550" t="n">
        <v>46042</v>
      </c>
      <c r="G2133" t="inlineStr">
        <is>
          <t>Mão de Obra - Encargos e Provisões</t>
        </is>
      </c>
      <c r="H2133" t="inlineStr">
        <is>
          <t xml:space="preserve">  -  INSS Segurados</t>
        </is>
      </c>
      <c r="J2133" t="n">
        <v>-9281.709999999999</v>
      </c>
      <c r="K2133" t="n">
        <v>-9281.709999999999</v>
      </c>
      <c r="O2133" t="inlineStr">
        <is>
          <t>Real</t>
        </is>
      </c>
      <c r="P2133" t="inlineStr">
        <is>
          <t>Pago</t>
        </is>
      </c>
      <c r="Q2133" t="inlineStr">
        <is>
          <t>12/2025</t>
        </is>
      </c>
      <c r="R2133" t="n">
        <v>0</v>
      </c>
    </row>
    <row r="2134">
      <c r="A2134" t="n">
        <v>185879</v>
      </c>
      <c r="B2134" t="inlineStr">
        <is>
          <t>Arcos</t>
        </is>
      </c>
      <c r="C2134" t="inlineStr">
        <is>
          <t>CONTRIBUICAO SINDICAL ASSISTENCIAL</t>
        </is>
      </c>
      <c r="D2134" t="inlineStr">
        <is>
          <t>285000 122025</t>
        </is>
      </c>
      <c r="E2134" s="550" t="n">
        <v>46021</v>
      </c>
      <c r="F2134" s="550" t="n">
        <v>46034</v>
      </c>
      <c r="G2134" t="inlineStr">
        <is>
          <t>Mão de Obra - Benefícios</t>
        </is>
      </c>
      <c r="H2134" t="inlineStr">
        <is>
          <t xml:space="preserve">Contribuição Sindical Assistencial   </t>
        </is>
      </c>
      <c r="I2134" t="inlineStr">
        <is>
          <t xml:space="preserve">12/2025 </t>
        </is>
      </c>
      <c r="J2134" t="n">
        <v>-285</v>
      </c>
      <c r="K2134" t="n">
        <v>-285</v>
      </c>
      <c r="O2134" t="inlineStr">
        <is>
          <t>Real</t>
        </is>
      </c>
      <c r="P2134" t="inlineStr">
        <is>
          <t>Pago</t>
        </is>
      </c>
      <c r="Q2134" t="inlineStr">
        <is>
          <t>12/2025</t>
        </is>
      </c>
      <c r="R2134" t="n">
        <v>0</v>
      </c>
    </row>
    <row r="2135">
      <c r="A2135" t="n">
        <v>192630</v>
      </c>
      <c r="B2135" t="inlineStr">
        <is>
          <t>Arcos</t>
        </is>
      </c>
      <c r="C2135" t="inlineStr">
        <is>
          <t>MACRO CONTABILIDADE E CONSULTORIA LTDA</t>
        </is>
      </c>
      <c r="D2135" t="inlineStr">
        <is>
          <t>2068</t>
        </is>
      </c>
      <c r="E2135" s="550" t="n">
        <v>46021</v>
      </c>
      <c r="F2135" s="550" t="n">
        <v>46041</v>
      </c>
      <c r="G2135" t="inlineStr">
        <is>
          <t>Serviços de Terceiros</t>
        </is>
      </c>
      <c r="H2135" t="inlineStr">
        <is>
          <t>Assessoria Contabil</t>
        </is>
      </c>
      <c r="I2135" t="inlineStr">
        <is>
          <t>CROWE CONTRATO M138/24B (RECUPERAÇÃO DE CRÉDITO) - 12/2025</t>
        </is>
      </c>
      <c r="J2135" t="n">
        <v>-2438.49</v>
      </c>
      <c r="K2135" t="n">
        <v>-2438.49</v>
      </c>
      <c r="O2135" t="inlineStr">
        <is>
          <t>Real</t>
        </is>
      </c>
      <c r="P2135" t="inlineStr">
        <is>
          <t>Pago</t>
        </is>
      </c>
      <c r="Q2135" t="inlineStr">
        <is>
          <t>12/2025</t>
        </is>
      </c>
      <c r="R2135" t="n">
        <v>0</v>
      </c>
    </row>
    <row r="2136">
      <c r="A2136" t="n">
        <v>189106</v>
      </c>
      <c r="B2136" t="inlineStr">
        <is>
          <t>Arcos</t>
        </is>
      </c>
      <c r="C2136" t="inlineStr">
        <is>
          <t xml:space="preserve">JONAS LUIZ HANGER DA SILVA </t>
        </is>
      </c>
      <c r="E2136" s="550" t="n">
        <v>46021</v>
      </c>
      <c r="F2136" s="550" t="n">
        <v>46029</v>
      </c>
      <c r="G2136" t="inlineStr">
        <is>
          <t>Mão de Obra - Salários</t>
        </is>
      </c>
      <c r="H2136" t="inlineStr">
        <is>
          <t>MDO CLT - Salário</t>
        </is>
      </c>
      <c r="J2136" t="n">
        <v>-4559.39</v>
      </c>
      <c r="K2136" t="n">
        <v>-4559.39</v>
      </c>
      <c r="O2136" t="inlineStr">
        <is>
          <t>Real</t>
        </is>
      </c>
      <c r="P2136" t="inlineStr">
        <is>
          <t>Pago</t>
        </is>
      </c>
      <c r="Q2136" t="inlineStr">
        <is>
          <t>12/2025</t>
        </is>
      </c>
      <c r="R2136" t="n">
        <v>0</v>
      </c>
    </row>
    <row r="2137">
      <c r="A2137" t="n">
        <v>189095</v>
      </c>
      <c r="B2137" t="inlineStr">
        <is>
          <t>Arcos</t>
        </is>
      </c>
      <c r="C2137" t="inlineStr">
        <is>
          <t>BEATRIZ PACIANI MENDES</t>
        </is>
      </c>
      <c r="E2137" s="550" t="n">
        <v>46021</v>
      </c>
      <c r="F2137" s="550" t="n">
        <v>46029</v>
      </c>
      <c r="G2137" t="inlineStr">
        <is>
          <t>Mão de Obra - Salários</t>
        </is>
      </c>
      <c r="H2137" t="inlineStr">
        <is>
          <t>MDO CLT - Salário</t>
        </is>
      </c>
      <c r="J2137" t="n">
        <v>-3795.58</v>
      </c>
      <c r="K2137" t="n">
        <v>-3795.58</v>
      </c>
      <c r="O2137" t="inlineStr">
        <is>
          <t>Real</t>
        </is>
      </c>
      <c r="P2137" t="inlineStr">
        <is>
          <t>Pago</t>
        </is>
      </c>
      <c r="Q2137" t="inlineStr">
        <is>
          <t>12/2025</t>
        </is>
      </c>
      <c r="R2137" t="n">
        <v>0</v>
      </c>
    </row>
    <row r="2138">
      <c r="A2138" t="n">
        <v>189100</v>
      </c>
      <c r="B2138" t="inlineStr">
        <is>
          <t>Arcos</t>
        </is>
      </c>
      <c r="C2138" t="inlineStr">
        <is>
          <t>FAB CANNE</t>
        </is>
      </c>
      <c r="E2138" s="550" t="n">
        <v>46021</v>
      </c>
      <c r="F2138" s="550" t="n">
        <v>46029</v>
      </c>
      <c r="G2138" t="inlineStr">
        <is>
          <t>Mão de Obra - Salários</t>
        </is>
      </c>
      <c r="H2138" t="inlineStr">
        <is>
          <t>MDO CLT - Salário</t>
        </is>
      </c>
      <c r="J2138" t="n">
        <v>-4009.22</v>
      </c>
      <c r="K2138" t="n">
        <v>-4009.22</v>
      </c>
      <c r="O2138" t="inlineStr">
        <is>
          <t>Real</t>
        </is>
      </c>
      <c r="P2138" t="inlineStr">
        <is>
          <t>Pago</t>
        </is>
      </c>
      <c r="Q2138" t="inlineStr">
        <is>
          <t>12/2025</t>
        </is>
      </c>
      <c r="R2138" t="n">
        <v>0</v>
      </c>
    </row>
    <row r="2139">
      <c r="A2139" t="n">
        <v>184251</v>
      </c>
      <c r="B2139" t="inlineStr">
        <is>
          <t>Arcos</t>
        </is>
      </c>
      <c r="C2139" t="inlineStr">
        <is>
          <t xml:space="preserve">CSRF </t>
        </is>
      </c>
      <c r="D2139" t="inlineStr">
        <is>
          <t>NOV2025</t>
        </is>
      </c>
      <c r="E2139" s="550" t="n">
        <v>46021</v>
      </c>
      <c r="F2139" s="550" t="n">
        <v>46010</v>
      </c>
      <c r="G2139" t="inlineStr">
        <is>
          <t>Serviços de Terceiros</t>
        </is>
      </c>
      <c r="H2139" t="inlineStr">
        <is>
          <t>Assessoria Contabil</t>
        </is>
      </c>
      <c r="I2139" t="inlineStr">
        <is>
          <t>07 RET DE CONTRIBUICOES PAGT PJ A PJ DE DIR PRIV
PA:11/2025 Vencimento:19/12/2025</t>
        </is>
      </c>
      <c r="J2139" t="n">
        <v>-426.78</v>
      </c>
      <c r="K2139" t="n">
        <v>-426.78</v>
      </c>
      <c r="O2139" t="inlineStr">
        <is>
          <t>Real</t>
        </is>
      </c>
      <c r="P2139" t="inlineStr">
        <is>
          <t>Pago</t>
        </is>
      </c>
      <c r="Q2139" t="inlineStr">
        <is>
          <t>12/2025</t>
        </is>
      </c>
      <c r="R2139" t="n">
        <v>0</v>
      </c>
    </row>
    <row r="2140">
      <c r="A2140" t="n">
        <v>188129</v>
      </c>
      <c r="B2140" t="inlineStr">
        <is>
          <t>Arcos</t>
        </is>
      </c>
      <c r="C2140" t="inlineStr">
        <is>
          <t>ZIGPAY LTDAS -ME</t>
        </is>
      </c>
      <c r="E2140" s="550" t="n">
        <v>46021</v>
      </c>
      <c r="F2140" s="550" t="n">
        <v>46022</v>
      </c>
      <c r="G2140" t="inlineStr">
        <is>
          <t>Informática e TI</t>
        </is>
      </c>
      <c r="H2140" t="inlineStr">
        <is>
          <t>Sistemas Gerais - Operacionais</t>
        </is>
      </c>
      <c r="I2140" t="inlineStr">
        <is>
          <t>Rebate de taxa referente ao mês 12</t>
        </is>
      </c>
      <c r="J2140" t="n">
        <v>261.8</v>
      </c>
      <c r="K2140" t="n">
        <v>261.8</v>
      </c>
      <c r="O2140" t="inlineStr">
        <is>
          <t>Real</t>
        </is>
      </c>
      <c r="P2140" t="inlineStr">
        <is>
          <t>Pago</t>
        </is>
      </c>
      <c r="Q2140" t="inlineStr">
        <is>
          <t>12/2025</t>
        </is>
      </c>
      <c r="R2140" t="n">
        <v>0</v>
      </c>
    </row>
    <row r="2141">
      <c r="A2141" t="n">
        <v>189111</v>
      </c>
      <c r="B2141" t="inlineStr">
        <is>
          <t>Arcos</t>
        </is>
      </c>
      <c r="C2141" t="inlineStr">
        <is>
          <t>SHEILA ALVES DA SILVA</t>
        </is>
      </c>
      <c r="E2141" s="550" t="n">
        <v>46021</v>
      </c>
      <c r="F2141" s="550" t="n">
        <v>46029</v>
      </c>
      <c r="G2141" t="inlineStr">
        <is>
          <t>Mão de Obra - Salários</t>
        </is>
      </c>
      <c r="H2141" t="inlineStr">
        <is>
          <t>MDO CLT - Salário</t>
        </is>
      </c>
      <c r="J2141" t="n">
        <v>-3504.34</v>
      </c>
      <c r="K2141" t="n">
        <v>-3504.34</v>
      </c>
      <c r="O2141" t="inlineStr">
        <is>
          <t>Real</t>
        </is>
      </c>
      <c r="P2141" t="inlineStr">
        <is>
          <t>Pago</t>
        </is>
      </c>
      <c r="Q2141" t="inlineStr">
        <is>
          <t>12/2025</t>
        </is>
      </c>
      <c r="R2141" t="n">
        <v>0</v>
      </c>
    </row>
    <row r="2142">
      <c r="A2142" t="n">
        <v>189098</v>
      </c>
      <c r="B2142" t="inlineStr">
        <is>
          <t>Arcos</t>
        </is>
      </c>
      <c r="C2142" t="inlineStr">
        <is>
          <t>CLAUDIA GOMES SOUZA SANTANA</t>
        </is>
      </c>
      <c r="E2142" s="550" t="n">
        <v>46021</v>
      </c>
      <c r="F2142" s="550" t="n">
        <v>46029</v>
      </c>
      <c r="G2142" t="inlineStr">
        <is>
          <t>Mão de Obra - Salários</t>
        </is>
      </c>
      <c r="H2142" t="inlineStr">
        <is>
          <t>MDO CLT - Salário</t>
        </is>
      </c>
      <c r="J2142" t="n">
        <v>-3995.54</v>
      </c>
      <c r="K2142" t="n">
        <v>-3995.54</v>
      </c>
      <c r="O2142" t="inlineStr">
        <is>
          <t>Real</t>
        </is>
      </c>
      <c r="P2142" t="inlineStr">
        <is>
          <t>Pago</t>
        </is>
      </c>
      <c r="Q2142" t="inlineStr">
        <is>
          <t>12/2025</t>
        </is>
      </c>
      <c r="R2142" t="n">
        <v>0</v>
      </c>
    </row>
    <row r="2143">
      <c r="A2143" t="n">
        <v>189110</v>
      </c>
      <c r="B2143" t="inlineStr">
        <is>
          <t>Arcos</t>
        </is>
      </c>
      <c r="C2143" t="inlineStr">
        <is>
          <t>PATRICK VILLELA</t>
        </is>
      </c>
      <c r="E2143" s="550" t="n">
        <v>46021</v>
      </c>
      <c r="F2143" s="550" t="n">
        <v>46029</v>
      </c>
      <c r="G2143" t="inlineStr">
        <is>
          <t>Mão de Obra - Salários</t>
        </is>
      </c>
      <c r="H2143" t="inlineStr">
        <is>
          <t>MDO CLT - Salário</t>
        </is>
      </c>
      <c r="J2143" t="n">
        <v>-3974.19</v>
      </c>
      <c r="K2143" t="n">
        <v>-3974.19</v>
      </c>
      <c r="O2143" t="inlineStr">
        <is>
          <t>Real</t>
        </is>
      </c>
      <c r="P2143" t="inlineStr">
        <is>
          <t>Pago</t>
        </is>
      </c>
      <c r="Q2143" t="inlineStr">
        <is>
          <t>12/2025</t>
        </is>
      </c>
      <c r="R2143" t="n">
        <v>0</v>
      </c>
    </row>
    <row r="2144">
      <c r="A2144" t="n">
        <v>188130</v>
      </c>
      <c r="B2144" t="inlineStr">
        <is>
          <t>Arcos</t>
        </is>
      </c>
      <c r="C2144" t="inlineStr">
        <is>
          <t>ZIGPAY LTDAS -ME</t>
        </is>
      </c>
      <c r="E2144" s="550" t="n">
        <v>46021</v>
      </c>
      <c r="F2144" s="550" t="n">
        <v>46022</v>
      </c>
      <c r="G2144" t="inlineStr">
        <is>
          <t>Informática e TI</t>
        </is>
      </c>
      <c r="H2144" t="inlineStr">
        <is>
          <t>Sistemas Gerais - Operacionais</t>
        </is>
      </c>
      <c r="I2144" t="inlineStr">
        <is>
          <t>Taxa de Sistema</t>
        </is>
      </c>
      <c r="J2144" t="n">
        <v>-261.8</v>
      </c>
      <c r="K2144" t="n">
        <v>-261.8</v>
      </c>
      <c r="O2144" t="inlineStr">
        <is>
          <t>Real</t>
        </is>
      </c>
      <c r="P2144" t="inlineStr">
        <is>
          <t>Pago</t>
        </is>
      </c>
      <c r="Q2144" t="inlineStr">
        <is>
          <t>12/2025</t>
        </is>
      </c>
      <c r="R2144" t="n">
        <v>0</v>
      </c>
    </row>
    <row r="2145">
      <c r="A2145" t="n">
        <v>189096</v>
      </c>
      <c r="B2145" t="inlineStr">
        <is>
          <t>Arcos</t>
        </is>
      </c>
      <c r="C2145" t="inlineStr">
        <is>
          <t>BIANCA KIMBERLY DE ALMEIDA COSMO</t>
        </is>
      </c>
      <c r="E2145" s="550" t="n">
        <v>46021</v>
      </c>
      <c r="F2145" s="550" t="n">
        <v>46029</v>
      </c>
      <c r="G2145" t="inlineStr">
        <is>
          <t>Mão de Obra - Salários</t>
        </is>
      </c>
      <c r="H2145" t="inlineStr">
        <is>
          <t>MDO CLT - Salário</t>
        </is>
      </c>
      <c r="J2145" t="n">
        <v>-4000.88</v>
      </c>
      <c r="K2145" t="n">
        <v>-4000.88</v>
      </c>
      <c r="O2145" t="inlineStr">
        <is>
          <t>Real</t>
        </is>
      </c>
      <c r="P2145" t="inlineStr">
        <is>
          <t>Pago</t>
        </is>
      </c>
      <c r="Q2145" t="inlineStr">
        <is>
          <t>12/2025</t>
        </is>
      </c>
      <c r="R2145" t="n">
        <v>0</v>
      </c>
    </row>
    <row r="2146">
      <c r="A2146" t="n">
        <v>189107</v>
      </c>
      <c r="B2146" t="inlineStr">
        <is>
          <t>Arcos</t>
        </is>
      </c>
      <c r="C2146" t="inlineStr">
        <is>
          <t>LUCIANA DE LIRA SANTOS</t>
        </is>
      </c>
      <c r="E2146" s="550" t="n">
        <v>46021</v>
      </c>
      <c r="F2146" s="550" t="n">
        <v>46029</v>
      </c>
      <c r="G2146" t="inlineStr">
        <is>
          <t>Mão de Obra - Salários</t>
        </is>
      </c>
      <c r="H2146" t="inlineStr">
        <is>
          <t>MDO CLT - Salário</t>
        </is>
      </c>
      <c r="J2146" t="n">
        <v>-4778.04</v>
      </c>
      <c r="K2146" t="n">
        <v>-4778.04</v>
      </c>
      <c r="O2146" t="inlineStr">
        <is>
          <t>Real</t>
        </is>
      </c>
      <c r="P2146" t="inlineStr">
        <is>
          <t>Pago</t>
        </is>
      </c>
      <c r="Q2146" t="inlineStr">
        <is>
          <t>12/2025</t>
        </is>
      </c>
      <c r="R2146" t="n">
        <v>0</v>
      </c>
    </row>
    <row r="2147">
      <c r="A2147" t="n">
        <v>189105</v>
      </c>
      <c r="B2147" t="inlineStr">
        <is>
          <t>Arcos</t>
        </is>
      </c>
      <c r="C2147" t="inlineStr">
        <is>
          <t>JOÃO PAULO DA SILVA MARCOLINO</t>
        </is>
      </c>
      <c r="E2147" s="550" t="n">
        <v>46021</v>
      </c>
      <c r="F2147" s="550" t="n">
        <v>46029</v>
      </c>
      <c r="G2147" t="inlineStr">
        <is>
          <t>Mão de Obra - Salários</t>
        </is>
      </c>
      <c r="H2147" t="inlineStr">
        <is>
          <t>MDO CLT - Salário</t>
        </is>
      </c>
      <c r="J2147" t="n">
        <v>-4055.99</v>
      </c>
      <c r="K2147" t="n">
        <v>-4055.99</v>
      </c>
      <c r="O2147" t="inlineStr">
        <is>
          <t>Real</t>
        </is>
      </c>
      <c r="P2147" t="inlineStr">
        <is>
          <t>Pago</t>
        </is>
      </c>
      <c r="Q2147" t="inlineStr">
        <is>
          <t>12/2025</t>
        </is>
      </c>
      <c r="R2147" t="n">
        <v>0</v>
      </c>
    </row>
    <row r="2148">
      <c r="A2148" t="n">
        <v>189097</v>
      </c>
      <c r="B2148" t="inlineStr">
        <is>
          <t>Arcos</t>
        </is>
      </c>
      <c r="C2148" t="inlineStr">
        <is>
          <t>BRENDO DO NASCIMENTO SANTOS</t>
        </is>
      </c>
      <c r="E2148" s="550" t="n">
        <v>46021</v>
      </c>
      <c r="F2148" s="550" t="n">
        <v>46029</v>
      </c>
      <c r="G2148" t="inlineStr">
        <is>
          <t>Mão de Obra - Salários</t>
        </is>
      </c>
      <c r="H2148" t="inlineStr">
        <is>
          <t>MDO CLT - Salário</t>
        </is>
      </c>
      <c r="J2148" t="n">
        <v>-3908.33</v>
      </c>
      <c r="K2148" t="n">
        <v>-3908.33</v>
      </c>
      <c r="O2148" t="inlineStr">
        <is>
          <t>Real</t>
        </is>
      </c>
      <c r="P2148" t="inlineStr">
        <is>
          <t>Pago</t>
        </is>
      </c>
      <c r="Q2148" t="inlineStr">
        <is>
          <t>12/2025</t>
        </is>
      </c>
      <c r="R2148" t="n">
        <v>0</v>
      </c>
    </row>
    <row r="2149">
      <c r="A2149" t="n">
        <v>139358</v>
      </c>
      <c r="B2149" t="inlineStr">
        <is>
          <t>Arcos</t>
        </is>
      </c>
      <c r="C2149" t="inlineStr">
        <is>
          <t>IRPJ - IMPOSTO SOBRE A RENDA DAS PESSOAS JURIDICAS</t>
        </is>
      </c>
      <c r="D2149" t="inlineStr">
        <is>
          <t>4º Trimestre</t>
        </is>
      </c>
      <c r="E2149" s="550" t="n">
        <v>46021</v>
      </c>
      <c r="F2149" s="550" t="n">
        <v>46052</v>
      </c>
      <c r="G2149" t="inlineStr">
        <is>
          <t>Imposto de Renda</t>
        </is>
      </c>
      <c r="H2149" t="inlineStr">
        <is>
          <t>IRPJ</t>
        </is>
      </c>
      <c r="I2149" t="inlineStr">
        <is>
          <t xml:space="preserve"> 01 IRPJ - LUCRO PRESUMIDO
PA:4º Trimestre/2025 Vencimento:30/01/2026</t>
        </is>
      </c>
      <c r="J2149" t="n">
        <v>-108699.41</v>
      </c>
      <c r="K2149" t="n">
        <v>-108699.41</v>
      </c>
      <c r="O2149" t="inlineStr">
        <is>
          <t>Real</t>
        </is>
      </c>
      <c r="P2149" t="inlineStr">
        <is>
          <t>Pago</t>
        </is>
      </c>
      <c r="Q2149" t="inlineStr">
        <is>
          <t>12/2025</t>
        </is>
      </c>
      <c r="R2149" t="n">
        <v>0</v>
      </c>
    </row>
    <row r="2150">
      <c r="A2150" t="n">
        <v>193929</v>
      </c>
      <c r="B2150" t="inlineStr">
        <is>
          <t>Arcos</t>
        </is>
      </c>
      <c r="C2150" t="inlineStr">
        <is>
          <t>ICMS</t>
        </is>
      </c>
      <c r="D2150" t="inlineStr">
        <is>
          <t>DEZ2025</t>
        </is>
      </c>
      <c r="E2150" s="550" t="n">
        <v>46021</v>
      </c>
      <c r="F2150" s="550" t="n">
        <v>46042</v>
      </c>
      <c r="G2150" t="inlineStr">
        <is>
          <t>Impostos sobre Venda</t>
        </is>
      </c>
      <c r="H2150" t="inlineStr">
        <is>
          <t>ICMS</t>
        </is>
      </c>
      <c r="J2150" t="n">
        <v>-22695.87</v>
      </c>
      <c r="K2150" t="n">
        <v>-22695.87</v>
      </c>
      <c r="O2150" t="inlineStr">
        <is>
          <t>Real</t>
        </is>
      </c>
      <c r="P2150" t="inlineStr">
        <is>
          <t>Pago</t>
        </is>
      </c>
      <c r="Q2150" t="inlineStr">
        <is>
          <t>12/2025</t>
        </is>
      </c>
      <c r="R2150" t="n">
        <v>0</v>
      </c>
    </row>
    <row r="2151">
      <c r="A2151" t="n">
        <v>189109</v>
      </c>
      <c r="B2151" t="inlineStr">
        <is>
          <t>Arcos</t>
        </is>
      </c>
      <c r="C2151" t="inlineStr">
        <is>
          <t>PATRICIA BARRETO DE JESUS</t>
        </is>
      </c>
      <c r="E2151" s="550" t="n">
        <v>46021</v>
      </c>
      <c r="F2151" s="550" t="n">
        <v>46029</v>
      </c>
      <c r="G2151" t="inlineStr">
        <is>
          <t>Mão de Obra - Salários</t>
        </is>
      </c>
      <c r="H2151" t="inlineStr">
        <is>
          <t>MDO CLT - Salário</t>
        </is>
      </c>
      <c r="J2151" t="n">
        <v>-3455.15</v>
      </c>
      <c r="K2151" t="n">
        <v>-3455.15</v>
      </c>
      <c r="O2151" t="inlineStr">
        <is>
          <t>Real</t>
        </is>
      </c>
      <c r="P2151" t="inlineStr">
        <is>
          <t>Pago</t>
        </is>
      </c>
      <c r="Q2151" t="inlineStr">
        <is>
          <t>12/2025</t>
        </is>
      </c>
      <c r="R2151" t="n">
        <v>0</v>
      </c>
    </row>
    <row r="2152">
      <c r="A2152" t="n">
        <v>189108</v>
      </c>
      <c r="B2152" t="inlineStr">
        <is>
          <t>Arcos</t>
        </is>
      </c>
      <c r="C2152" t="inlineStr">
        <is>
          <t>MATHEUS DOS SANTOS ROCHA</t>
        </is>
      </c>
      <c r="E2152" s="550" t="n">
        <v>46021</v>
      </c>
      <c r="F2152" s="550" t="n">
        <v>46029</v>
      </c>
      <c r="G2152" t="inlineStr">
        <is>
          <t>Mão de Obra - Salários</t>
        </is>
      </c>
      <c r="H2152" t="inlineStr">
        <is>
          <t>MDO CLT - Salário</t>
        </is>
      </c>
      <c r="J2152" t="n">
        <v>-3184.92</v>
      </c>
      <c r="K2152" t="n">
        <v>-3184.92</v>
      </c>
      <c r="O2152" t="inlineStr">
        <is>
          <t>Real</t>
        </is>
      </c>
      <c r="P2152" t="inlineStr">
        <is>
          <t>Pago</t>
        </is>
      </c>
      <c r="Q2152" t="inlineStr">
        <is>
          <t>12/2025</t>
        </is>
      </c>
      <c r="R2152" t="n">
        <v>0</v>
      </c>
    </row>
    <row r="2153">
      <c r="A2153" t="n">
        <v>196815</v>
      </c>
      <c r="B2153" t="inlineStr">
        <is>
          <t>Arcos</t>
        </is>
      </c>
      <c r="C2153" t="inlineStr">
        <is>
          <t>COFINS</t>
        </is>
      </c>
      <c r="D2153" t="inlineStr">
        <is>
          <t>4º TRIMESTRE</t>
        </is>
      </c>
      <c r="E2153" s="550" t="n">
        <v>46021</v>
      </c>
      <c r="F2153" s="550" t="n">
        <v>46045</v>
      </c>
      <c r="G2153" t="inlineStr">
        <is>
          <t>Impostos sobre Venda</t>
        </is>
      </c>
      <c r="H2153" t="inlineStr">
        <is>
          <t>PIS / COFINS</t>
        </is>
      </c>
      <c r="J2153" t="n">
        <v>-25316.16</v>
      </c>
      <c r="K2153" t="n">
        <v>-25316.16</v>
      </c>
      <c r="O2153" t="inlineStr">
        <is>
          <t>Real</t>
        </is>
      </c>
      <c r="P2153" t="inlineStr">
        <is>
          <t>Pago</t>
        </is>
      </c>
      <c r="Q2153" t="inlineStr">
        <is>
          <t>12/2025</t>
        </is>
      </c>
      <c r="R2153" t="n">
        <v>0</v>
      </c>
    </row>
    <row r="2154">
      <c r="A2154" t="n">
        <v>189822</v>
      </c>
      <c r="B2154" t="inlineStr">
        <is>
          <t>Arcos</t>
        </is>
      </c>
      <c r="C2154" t="inlineStr">
        <is>
          <t>MARIA EDUARDA RAMOS DE SOUSA</t>
        </is>
      </c>
      <c r="D2154" t="inlineStr">
        <is>
          <t>78</t>
        </is>
      </c>
      <c r="E2154" s="550" t="n">
        <v>46021</v>
      </c>
      <c r="F2154" s="550" t="n">
        <v>46032</v>
      </c>
      <c r="G2154" t="inlineStr">
        <is>
          <t>Custos de Eventos</t>
        </is>
      </c>
      <c r="H2154" t="inlineStr">
        <is>
          <t>Comissões de Vendas - Eventos</t>
        </is>
      </c>
      <c r="I2154" t="inlineStr">
        <is>
          <t>COMISSÃO DE EVENTOS COMP. 12/2025</t>
        </is>
      </c>
      <c r="J2154" t="n">
        <v>-4744.98</v>
      </c>
      <c r="K2154" t="n">
        <v>-4744.98</v>
      </c>
      <c r="M2154" t="inlineStr">
        <is>
          <t>ANALISTA EXECUTIVA DE EVENTOS</t>
        </is>
      </c>
      <c r="N2154" t="inlineStr">
        <is>
          <t>MDO Terceirizada - Eventos</t>
        </is>
      </c>
      <c r="O2154" t="inlineStr">
        <is>
          <t>Real</t>
        </is>
      </c>
      <c r="P2154" t="inlineStr">
        <is>
          <t>Pago</t>
        </is>
      </c>
      <c r="Q2154" t="inlineStr">
        <is>
          <t>12/2025</t>
        </is>
      </c>
      <c r="R2154" t="n">
        <v>0</v>
      </c>
    </row>
    <row r="2155">
      <c r="A2155" t="n">
        <v>189103</v>
      </c>
      <c r="B2155" t="inlineStr">
        <is>
          <t>Arcos</t>
        </is>
      </c>
      <c r="C2155" t="inlineStr">
        <is>
          <t>JACIARA DOS ANJOS BORGES</t>
        </is>
      </c>
      <c r="E2155" s="550" t="n">
        <v>46021</v>
      </c>
      <c r="F2155" s="550" t="n">
        <v>46029</v>
      </c>
      <c r="G2155" t="inlineStr">
        <is>
          <t>Mão de Obra - Salários</t>
        </is>
      </c>
      <c r="H2155" t="inlineStr">
        <is>
          <t>MDO CLT - Salário</t>
        </is>
      </c>
      <c r="J2155" t="n">
        <v>-1782.82</v>
      </c>
      <c r="K2155" t="n">
        <v>-1782.82</v>
      </c>
      <c r="O2155" t="inlineStr">
        <is>
          <t>Real</t>
        </is>
      </c>
      <c r="P2155" t="inlineStr">
        <is>
          <t>Pago</t>
        </is>
      </c>
      <c r="Q2155" t="inlineStr">
        <is>
          <t>12/2025</t>
        </is>
      </c>
      <c r="R2155" t="n">
        <v>0</v>
      </c>
    </row>
    <row r="2156">
      <c r="A2156" t="n">
        <v>186669</v>
      </c>
      <c r="B2156" t="inlineStr">
        <is>
          <t>Arcos</t>
        </is>
      </c>
      <c r="C2156" t="inlineStr">
        <is>
          <t>BRH SAUDE OCUPACIONAL LTDA</t>
        </is>
      </c>
      <c r="D2156" t="inlineStr">
        <is>
          <t>85976</t>
        </is>
      </c>
      <c r="E2156" s="550" t="n">
        <v>46021</v>
      </c>
      <c r="F2156" s="550" t="n">
        <v>46031</v>
      </c>
      <c r="G2156" t="inlineStr">
        <is>
          <t>Mão de Obra - Benefícios</t>
        </is>
      </c>
      <c r="H2156" t="inlineStr">
        <is>
          <t xml:space="preserve">  -  Exames Periódicos</t>
        </is>
      </c>
      <c r="I2156" t="inlineStr">
        <is>
          <t>EXAMES PERIÓDICOS</t>
        </is>
      </c>
      <c r="J2156" t="n">
        <v>-942.46</v>
      </c>
      <c r="K2156" t="n">
        <v>-942.46</v>
      </c>
      <c r="O2156" t="inlineStr">
        <is>
          <t>Real</t>
        </is>
      </c>
      <c r="P2156" t="inlineStr">
        <is>
          <t>Pago</t>
        </is>
      </c>
      <c r="Q2156" t="inlineStr">
        <is>
          <t>12/2025</t>
        </is>
      </c>
      <c r="R2156" t="n">
        <v>0</v>
      </c>
    </row>
    <row r="2157">
      <c r="A2157" t="n">
        <v>135762</v>
      </c>
      <c r="B2157" t="inlineStr">
        <is>
          <t>Arcos</t>
        </is>
      </c>
      <c r="C2157" t="inlineStr">
        <is>
          <t xml:space="preserve">RD GESTAO E SISTEMAS S.A </t>
        </is>
      </c>
      <c r="D2157" t="inlineStr">
        <is>
          <t>122025</t>
        </is>
      </c>
      <c r="E2157" s="550" t="n">
        <v>46021</v>
      </c>
      <c r="F2157" s="550" t="n">
        <v>46029</v>
      </c>
      <c r="G2157" t="inlineStr">
        <is>
          <t>Marketing</t>
        </is>
      </c>
      <c r="H2157" t="inlineStr">
        <is>
          <t>Ferramentas de Marketing</t>
        </is>
      </c>
      <c r="I2157" t="inlineStr">
        <is>
          <t xml:space="preserve">  DISPARO DE EMAILS (REEMBOLSO FACUNDO) - 07/2025</t>
        </is>
      </c>
      <c r="J2157" t="n">
        <v>-939.03</v>
      </c>
      <c r="K2157" t="n">
        <v>-939.03</v>
      </c>
      <c r="O2157" t="inlineStr">
        <is>
          <t>Real</t>
        </is>
      </c>
      <c r="P2157" t="inlineStr">
        <is>
          <t>Pago</t>
        </is>
      </c>
      <c r="Q2157" t="inlineStr">
        <is>
          <t>12/2025</t>
        </is>
      </c>
      <c r="R2157" t="n">
        <v>0</v>
      </c>
    </row>
    <row r="2158">
      <c r="A2158" t="n">
        <v>189112</v>
      </c>
      <c r="B2158" t="inlineStr">
        <is>
          <t>Arcos</t>
        </is>
      </c>
      <c r="C2158" t="inlineStr">
        <is>
          <t>SONIA DOS ANJOS RAMOS</t>
        </is>
      </c>
      <c r="E2158" s="550" t="n">
        <v>46021</v>
      </c>
      <c r="F2158" s="550" t="n">
        <v>46029</v>
      </c>
      <c r="G2158" t="inlineStr">
        <is>
          <t>Mão de Obra - Salários</t>
        </is>
      </c>
      <c r="H2158" t="inlineStr">
        <is>
          <t>MDO CLT - Salário</t>
        </is>
      </c>
      <c r="J2158" t="n">
        <v>-3864.01</v>
      </c>
      <c r="K2158" t="n">
        <v>-3864.01</v>
      </c>
      <c r="O2158" t="inlineStr">
        <is>
          <t>Real</t>
        </is>
      </c>
      <c r="P2158" t="inlineStr">
        <is>
          <t>Pago</t>
        </is>
      </c>
      <c r="Q2158" t="inlineStr">
        <is>
          <t>12/2025</t>
        </is>
      </c>
      <c r="R2158" t="n">
        <v>0</v>
      </c>
    </row>
    <row r="2159">
      <c r="A2159" t="n">
        <v>189104</v>
      </c>
      <c r="B2159" t="inlineStr">
        <is>
          <t>Arcos</t>
        </is>
      </c>
      <c r="C2159" t="inlineStr">
        <is>
          <t>JESSICA ALVES GONCALVES</t>
        </is>
      </c>
      <c r="E2159" s="550" t="n">
        <v>46021</v>
      </c>
      <c r="F2159" s="550" t="n">
        <v>46029</v>
      </c>
      <c r="G2159" t="inlineStr">
        <is>
          <t>Mão de Obra - Salários</t>
        </is>
      </c>
      <c r="H2159" t="inlineStr">
        <is>
          <t>MDO CLT - Salário</t>
        </is>
      </c>
      <c r="J2159" t="n">
        <v>-3315.2</v>
      </c>
      <c r="K2159" t="n">
        <v>-3315.2</v>
      </c>
      <c r="O2159" t="inlineStr">
        <is>
          <t>Real</t>
        </is>
      </c>
      <c r="P2159" t="inlineStr">
        <is>
          <t>Pago</t>
        </is>
      </c>
      <c r="Q2159" t="inlineStr">
        <is>
          <t>12/2025</t>
        </is>
      </c>
      <c r="R2159" t="n">
        <v>0</v>
      </c>
    </row>
    <row r="2160">
      <c r="A2160" t="n">
        <v>189501</v>
      </c>
      <c r="B2160" t="inlineStr">
        <is>
          <t>Arcos</t>
        </is>
      </c>
      <c r="C2160" t="inlineStr">
        <is>
          <t>ZIGPAY LTDAS -ME</t>
        </is>
      </c>
      <c r="D2160" t="inlineStr">
        <is>
          <t>122025</t>
        </is>
      </c>
      <c r="E2160" s="550" t="n">
        <v>46021</v>
      </c>
      <c r="F2160" s="550" t="n">
        <v>46021</v>
      </c>
      <c r="G2160" t="inlineStr">
        <is>
          <t>Deduções sobre Venda</t>
        </is>
      </c>
      <c r="H2160" t="inlineStr">
        <is>
          <t>Meios de pagamento</t>
        </is>
      </c>
      <c r="I2160" t="inlineStr">
        <is>
          <t>Taxa Sobre Adquirência Integrada</t>
        </is>
      </c>
      <c r="J2160" t="n">
        <v>-10939.09</v>
      </c>
      <c r="K2160" t="n">
        <v>0</v>
      </c>
      <c r="O2160" t="inlineStr">
        <is>
          <t>Real</t>
        </is>
      </c>
      <c r="P2160" t="inlineStr">
        <is>
          <t>Pago</t>
        </is>
      </c>
      <c r="Q2160" t="inlineStr">
        <is>
          <t>12/2025</t>
        </is>
      </c>
      <c r="R2160" t="n">
        <v>0</v>
      </c>
    </row>
    <row r="2161">
      <c r="A2161" t="n">
        <v>189115</v>
      </c>
      <c r="B2161" t="inlineStr">
        <is>
          <t>Arcos</t>
        </is>
      </c>
      <c r="C2161" t="inlineStr">
        <is>
          <t>VICTOR SARAIVA ZANELATO ANDRADE</t>
        </is>
      </c>
      <c r="E2161" s="550" t="n">
        <v>46021</v>
      </c>
      <c r="F2161" s="550" t="n">
        <v>46029</v>
      </c>
      <c r="G2161" t="inlineStr">
        <is>
          <t>Mão de Obra - Salários</t>
        </is>
      </c>
      <c r="H2161" t="inlineStr">
        <is>
          <t>MDO CLT - Salário</t>
        </is>
      </c>
      <c r="J2161" t="n">
        <v>-4065.32</v>
      </c>
      <c r="K2161" t="n">
        <v>-4065.32</v>
      </c>
      <c r="O2161" t="inlineStr">
        <is>
          <t>Real</t>
        </is>
      </c>
      <c r="P2161" t="inlineStr">
        <is>
          <t>Pago</t>
        </is>
      </c>
      <c r="Q2161" t="inlineStr">
        <is>
          <t>12/2025</t>
        </is>
      </c>
      <c r="R2161" t="n">
        <v>0</v>
      </c>
    </row>
    <row r="2162">
      <c r="A2162" t="n">
        <v>189114</v>
      </c>
      <c r="B2162" t="inlineStr">
        <is>
          <t>Arcos</t>
        </is>
      </c>
      <c r="C2162" t="inlineStr">
        <is>
          <t>THIAGO HENRIQUE DE FARIAS</t>
        </is>
      </c>
      <c r="E2162" s="550" t="n">
        <v>46021</v>
      </c>
      <c r="F2162" s="550" t="n">
        <v>46029</v>
      </c>
      <c r="G2162" t="inlineStr">
        <is>
          <t>Mão de Obra - Salários</t>
        </is>
      </c>
      <c r="H2162" t="inlineStr">
        <is>
          <t>MDO CLT - Salário</t>
        </is>
      </c>
      <c r="J2162" t="n">
        <v>-4359.04</v>
      </c>
      <c r="K2162" t="n">
        <v>-4359.04</v>
      </c>
      <c r="O2162" t="inlineStr">
        <is>
          <t>Real</t>
        </is>
      </c>
      <c r="P2162" t="inlineStr">
        <is>
          <t>Pago</t>
        </is>
      </c>
      <c r="Q2162" t="inlineStr">
        <is>
          <t>12/2025</t>
        </is>
      </c>
      <c r="R2162" t="n">
        <v>0</v>
      </c>
    </row>
    <row r="2163">
      <c r="A2163" t="n">
        <v>170533</v>
      </c>
      <c r="B2163" t="inlineStr">
        <is>
          <t>Arcos</t>
        </is>
      </c>
      <c r="C2163" t="inlineStr">
        <is>
          <t xml:space="preserve">MINISTERIO DA FAZENDA </t>
        </is>
      </c>
      <c r="D2163" t="inlineStr">
        <is>
          <t>3/60</t>
        </is>
      </c>
      <c r="E2163" s="550" t="n">
        <v>46021</v>
      </c>
      <c r="F2163" s="550" t="n">
        <v>46021</v>
      </c>
      <c r="G2163" t="inlineStr">
        <is>
          <t>Endividamento</t>
        </is>
      </c>
      <c r="H2163" t="inlineStr">
        <is>
          <t>Endividamento Geral</t>
        </is>
      </c>
      <c r="I2163" t="inlineStr">
        <is>
          <t>PARCELAMENTO 014091164 - EXECUÇÃO FISCAL 5020334-52.2025.4.03.6182 - 60 PARCELAS</t>
        </is>
      </c>
      <c r="J2163" t="n">
        <v>-5050.62</v>
      </c>
      <c r="K2163" t="n">
        <v>-5050.62</v>
      </c>
      <c r="O2163" t="inlineStr">
        <is>
          <t>Real</t>
        </is>
      </c>
      <c r="P2163" t="inlineStr">
        <is>
          <t>Pago</t>
        </is>
      </c>
      <c r="Q2163" t="inlineStr">
        <is>
          <t>12/2025</t>
        </is>
      </c>
      <c r="R2163" t="n">
        <v>0</v>
      </c>
    </row>
    <row r="2164">
      <c r="A2164" t="n">
        <v>147424</v>
      </c>
      <c r="B2164" t="inlineStr">
        <is>
          <t>Arcos</t>
        </is>
      </c>
      <c r="C2164" t="inlineStr">
        <is>
          <t>PIS</t>
        </is>
      </c>
      <c r="D2164" t="inlineStr">
        <is>
          <t>4º TRIMESTRE</t>
        </is>
      </c>
      <c r="E2164" s="550" t="n">
        <v>46021</v>
      </c>
      <c r="F2164" s="550" t="n">
        <v>46045</v>
      </c>
      <c r="G2164" t="inlineStr">
        <is>
          <t>Impostos sobre Venda</t>
        </is>
      </c>
      <c r="H2164" t="inlineStr">
        <is>
          <t>PIS / COFINS</t>
        </is>
      </c>
      <c r="I2164" t="inlineStr">
        <is>
          <t xml:space="preserve"> PIS </t>
        </is>
      </c>
      <c r="J2164" t="n">
        <v>-5485.17</v>
      </c>
      <c r="K2164" t="n">
        <v>-5485.17</v>
      </c>
      <c r="O2164" t="inlineStr">
        <is>
          <t>Real</t>
        </is>
      </c>
      <c r="P2164" t="inlineStr">
        <is>
          <t>Pago</t>
        </is>
      </c>
      <c r="Q2164" t="inlineStr">
        <is>
          <t>12/2025</t>
        </is>
      </c>
      <c r="R2164" t="n">
        <v>0</v>
      </c>
    </row>
    <row r="2165">
      <c r="A2165" t="n">
        <v>139363</v>
      </c>
      <c r="B2165" t="inlineStr">
        <is>
          <t>Arcos</t>
        </is>
      </c>
      <c r="C2165" t="inlineStr">
        <is>
          <t>CSLL</t>
        </is>
      </c>
      <c r="D2165" t="inlineStr">
        <is>
          <t>4º Trimestre</t>
        </is>
      </c>
      <c r="E2165" s="550" t="n">
        <v>46021</v>
      </c>
      <c r="F2165" s="550" t="n">
        <v>46052</v>
      </c>
      <c r="G2165" t="inlineStr">
        <is>
          <t>Imposto de Renda</t>
        </is>
      </c>
      <c r="H2165" t="inlineStr">
        <is>
          <t>CSLL</t>
        </is>
      </c>
      <c r="I2165" t="inlineStr">
        <is>
          <t xml:space="preserve"> 01 CSLL - LUCRO PRESUMIDO OU ARBITRADO - ENTIDADE PA:4º Trimestre/2025 Vencimento:30/01/2026</t>
        </is>
      </c>
      <c r="J2165" t="n">
        <v>-51807.05</v>
      </c>
      <c r="K2165" t="n">
        <v>-51807.05</v>
      </c>
      <c r="O2165" t="inlineStr">
        <is>
          <t>Real</t>
        </is>
      </c>
      <c r="P2165" t="inlineStr">
        <is>
          <t>Pago</t>
        </is>
      </c>
      <c r="Q2165" t="inlineStr">
        <is>
          <t>12/2025</t>
        </is>
      </c>
      <c r="R2165" t="n">
        <v>0</v>
      </c>
    </row>
    <row r="2166">
      <c r="A2166" t="n">
        <v>187363</v>
      </c>
      <c r="B2166" t="inlineStr">
        <is>
          <t>Arcos</t>
        </is>
      </c>
      <c r="C2166" t="inlineStr">
        <is>
          <t>FGTS</t>
        </is>
      </c>
      <c r="D2166" t="inlineStr">
        <is>
          <t>DEZ2025</t>
        </is>
      </c>
      <c r="E2166" s="550" t="n">
        <v>46021</v>
      </c>
      <c r="F2166" s="550" t="n">
        <v>46042</v>
      </c>
      <c r="G2166" t="inlineStr">
        <is>
          <t>Mão de Obra - Encargos e Provisões</t>
        </is>
      </c>
      <c r="H2166" t="inlineStr">
        <is>
          <t xml:space="preserve">  -  FGTS</t>
        </is>
      </c>
      <c r="J2166" t="n">
        <v>-17083.82</v>
      </c>
      <c r="K2166" t="n">
        <v>-17083.82</v>
      </c>
      <c r="O2166" t="inlineStr">
        <is>
          <t>Real</t>
        </is>
      </c>
      <c r="P2166" t="inlineStr">
        <is>
          <t>Pago</t>
        </is>
      </c>
      <c r="Q2166" t="inlineStr">
        <is>
          <t>12/2025</t>
        </is>
      </c>
      <c r="R2166" t="n">
        <v>0</v>
      </c>
    </row>
    <row r="2167">
      <c r="A2167" t="n">
        <v>189113</v>
      </c>
      <c r="B2167" t="inlineStr">
        <is>
          <t>Arcos</t>
        </is>
      </c>
      <c r="C2167" t="inlineStr">
        <is>
          <t>TARCIANA FERREIRA DO CARMO</t>
        </is>
      </c>
      <c r="E2167" s="550" t="n">
        <v>46021</v>
      </c>
      <c r="F2167" s="550" t="n">
        <v>46029</v>
      </c>
      <c r="G2167" t="inlineStr">
        <is>
          <t>Mão de Obra - Salários</t>
        </is>
      </c>
      <c r="H2167" t="inlineStr">
        <is>
          <t>MDO CLT - Salário</t>
        </is>
      </c>
      <c r="J2167" t="n">
        <v>-3465.47</v>
      </c>
      <c r="K2167" t="n">
        <v>-3465.47</v>
      </c>
      <c r="O2167" t="inlineStr">
        <is>
          <t>Real</t>
        </is>
      </c>
      <c r="P2167" t="inlineStr">
        <is>
          <t>Pago</t>
        </is>
      </c>
      <c r="Q2167" t="inlineStr">
        <is>
          <t>12/2025</t>
        </is>
      </c>
      <c r="R2167" t="n">
        <v>0</v>
      </c>
    </row>
    <row r="2168">
      <c r="A2168" t="n">
        <v>187344</v>
      </c>
      <c r="B2168" t="inlineStr">
        <is>
          <t>Arcos</t>
        </is>
      </c>
      <c r="C2168" t="inlineStr">
        <is>
          <t>IRRF</t>
        </is>
      </c>
      <c r="D2168" t="inlineStr">
        <is>
          <t>DEZ2025</t>
        </is>
      </c>
      <c r="E2168" s="550" t="n">
        <v>46021</v>
      </c>
      <c r="F2168" s="550" t="n">
        <v>46042</v>
      </c>
      <c r="G2168" t="inlineStr">
        <is>
          <t>Mão de Obra - Encargos e Provisões</t>
        </is>
      </c>
      <c r="H2168" t="inlineStr">
        <is>
          <t>IRRF - MDO CLT - Salário</t>
        </is>
      </c>
      <c r="J2168" t="n">
        <v>-10198.57</v>
      </c>
      <c r="K2168" t="n">
        <v>-10232.22</v>
      </c>
      <c r="O2168" t="inlineStr">
        <is>
          <t>Real</t>
        </is>
      </c>
      <c r="P2168" t="inlineStr">
        <is>
          <t>Pago</t>
        </is>
      </c>
      <c r="Q2168" t="inlineStr">
        <is>
          <t>12/2025</t>
        </is>
      </c>
      <c r="R2168" t="n">
        <v>0</v>
      </c>
    </row>
    <row r="2169">
      <c r="A2169" t="n">
        <v>189102</v>
      </c>
      <c r="B2169" t="inlineStr">
        <is>
          <t>Arcos</t>
        </is>
      </c>
      <c r="C2169" t="inlineStr">
        <is>
          <t>GUSTAVO BEZERRA DE LIMA</t>
        </is>
      </c>
      <c r="E2169" s="550" t="n">
        <v>46021</v>
      </c>
      <c r="F2169" s="550" t="n">
        <v>46029</v>
      </c>
      <c r="G2169" t="inlineStr">
        <is>
          <t>Mão de Obra - Salários</t>
        </is>
      </c>
      <c r="H2169" t="inlineStr">
        <is>
          <t>MDO CLT - Salário</t>
        </is>
      </c>
      <c r="J2169" t="n">
        <v>-3262.48</v>
      </c>
      <c r="K2169" t="n">
        <v>-3262.48</v>
      </c>
      <c r="O2169" t="inlineStr">
        <is>
          <t>Real</t>
        </is>
      </c>
      <c r="P2169" t="inlineStr">
        <is>
          <t>Pago</t>
        </is>
      </c>
      <c r="Q2169" t="inlineStr">
        <is>
          <t>12/2025</t>
        </is>
      </c>
      <c r="R2169" t="n">
        <v>0</v>
      </c>
    </row>
    <row r="2170">
      <c r="A2170" t="n">
        <v>203138</v>
      </c>
      <c r="B2170" t="inlineStr">
        <is>
          <t>Arcos</t>
        </is>
      </c>
      <c r="C2170" t="inlineStr">
        <is>
          <t>MARIA EDUARDA RAMOS DE SOUSA</t>
        </is>
      </c>
      <c r="D2170" t="inlineStr">
        <is>
          <t>81</t>
        </is>
      </c>
      <c r="E2170" s="550" t="n">
        <v>46021</v>
      </c>
      <c r="F2170" s="550" t="n">
        <v>46070</v>
      </c>
      <c r="G2170" t="inlineStr">
        <is>
          <t>Custos de Eventos</t>
        </is>
      </c>
      <c r="H2170" t="inlineStr">
        <is>
          <t>Comissões de Vendas - Eventos</t>
        </is>
      </c>
      <c r="I2170" t="inlineStr">
        <is>
          <t xml:space="preserve"> Pagamento de bônus referente ao atingimento das metas do trimestre (outubro-novembro-dezembro de 2025). CAMPANHAS DE VENDAS - 4º TRIMESTRE 2025.</t>
        </is>
      </c>
      <c r="J2170" t="n">
        <v>-8169.44</v>
      </c>
      <c r="K2170" t="n">
        <v>-8169.44</v>
      </c>
      <c r="M2170" t="inlineStr">
        <is>
          <t>ANALISTA EXECUTIVA DE EVENTOS</t>
        </is>
      </c>
      <c r="N2170" t="inlineStr">
        <is>
          <t>MDO Terceirizada - Eventos</t>
        </is>
      </c>
      <c r="O2170" t="inlineStr">
        <is>
          <t>Real</t>
        </is>
      </c>
      <c r="P2170" t="inlineStr">
        <is>
          <t>Pago</t>
        </is>
      </c>
      <c r="Q2170" t="inlineStr">
        <is>
          <t>12/2025</t>
        </is>
      </c>
      <c r="R2170" t="n">
        <v>0</v>
      </c>
    </row>
    <row r="2171">
      <c r="A2171" t="n">
        <v>187723</v>
      </c>
      <c r="B2171" t="inlineStr">
        <is>
          <t>Arcos</t>
        </is>
      </c>
      <c r="C2171" t="inlineStr">
        <is>
          <t xml:space="preserve">KAMINO INSTITUICAO DE PAGAMENTO LTDA </t>
        </is>
      </c>
      <c r="E2171" s="550" t="n">
        <v>46020</v>
      </c>
      <c r="F2171" s="550" t="n">
        <v>46020</v>
      </c>
      <c r="G2171" t="inlineStr">
        <is>
          <t>Despesas Financeiras</t>
        </is>
      </c>
      <c r="H2171" t="inlineStr">
        <is>
          <t>Tarifas Bancárias</t>
        </is>
      </c>
      <c r="J2171" t="n">
        <v>-3</v>
      </c>
      <c r="K2171" t="n">
        <v>-3</v>
      </c>
      <c r="O2171" t="inlineStr">
        <is>
          <t>Real</t>
        </is>
      </c>
      <c r="P2171" t="inlineStr">
        <is>
          <t>Pago</t>
        </is>
      </c>
      <c r="Q2171" t="inlineStr">
        <is>
          <t>12/2025</t>
        </is>
      </c>
      <c r="R2171" t="n">
        <v>0</v>
      </c>
    </row>
    <row r="2172">
      <c r="A2172" t="n">
        <v>188884</v>
      </c>
      <c r="B2172" t="inlineStr">
        <is>
          <t>Arcos</t>
        </is>
      </c>
      <c r="C2172" t="inlineStr">
        <is>
          <t>PRESHH ALUGUEL DE MAQUINAS LTDA</t>
        </is>
      </c>
      <c r="D2172" t="inlineStr">
        <is>
          <t>T-37416</t>
        </is>
      </c>
      <c r="E2172" s="550" t="n">
        <v>46020</v>
      </c>
      <c r="F2172" s="550" t="n">
        <v>46041</v>
      </c>
      <c r="G2172" t="inlineStr">
        <is>
          <t>Utilidades</t>
        </is>
      </c>
      <c r="H2172" t="inlineStr">
        <is>
          <t>Material de Consumo - Gelo/ Gas CO2/ Carvao /Velas</t>
        </is>
      </c>
      <c r="I2172" t="inlineStr">
        <is>
          <t>REPOSICAO DE GAS - 2 CILINDROS - 12/2025</t>
        </is>
      </c>
      <c r="J2172" t="n">
        <v>-396</v>
      </c>
      <c r="K2172" t="n">
        <v>-396</v>
      </c>
      <c r="O2172" t="inlineStr">
        <is>
          <t>Real</t>
        </is>
      </c>
      <c r="P2172" t="inlineStr">
        <is>
          <t>Pago</t>
        </is>
      </c>
      <c r="Q2172" t="inlineStr">
        <is>
          <t>12/2025</t>
        </is>
      </c>
      <c r="R2172" t="n">
        <v>0</v>
      </c>
    </row>
    <row r="2173">
      <c r="A2173" t="n">
        <v>188127</v>
      </c>
      <c r="B2173" t="inlineStr">
        <is>
          <t>Arcos</t>
        </is>
      </c>
      <c r="C2173" t="inlineStr">
        <is>
          <t>ZIGPAY LTDAS -ME</t>
        </is>
      </c>
      <c r="E2173" s="550" t="n">
        <v>46020</v>
      </c>
      <c r="F2173" s="550" t="n">
        <v>46021</v>
      </c>
      <c r="G2173" t="inlineStr">
        <is>
          <t>Informática e TI</t>
        </is>
      </c>
      <c r="H2173" t="inlineStr">
        <is>
          <t>Sistemas Gerais - Operacionais</t>
        </is>
      </c>
      <c r="I2173" t="inlineStr">
        <is>
          <t>Taxa de Sistema</t>
        </is>
      </c>
      <c r="J2173" t="n">
        <v>-123.35</v>
      </c>
      <c r="K2173" t="n">
        <v>-123.35</v>
      </c>
      <c r="O2173" t="inlineStr">
        <is>
          <t>Real</t>
        </is>
      </c>
      <c r="P2173" t="inlineStr">
        <is>
          <t>Pago</t>
        </is>
      </c>
      <c r="Q2173" t="inlineStr">
        <is>
          <t>12/2025</t>
        </is>
      </c>
      <c r="R2173" t="n">
        <v>0</v>
      </c>
    </row>
    <row r="2174">
      <c r="A2174" t="n">
        <v>188128</v>
      </c>
      <c r="B2174" t="inlineStr">
        <is>
          <t>Arcos</t>
        </is>
      </c>
      <c r="C2174" t="inlineStr">
        <is>
          <t>ZIGPAY LTDAS -ME</t>
        </is>
      </c>
      <c r="E2174" s="550" t="n">
        <v>46020</v>
      </c>
      <c r="F2174" s="550" t="n">
        <v>46021</v>
      </c>
      <c r="G2174" t="inlineStr">
        <is>
          <t>Informática e TI</t>
        </is>
      </c>
      <c r="H2174" t="inlineStr">
        <is>
          <t>Sistemas Gerais - Operacionais</t>
        </is>
      </c>
      <c r="I2174" t="inlineStr">
        <is>
          <t>Rebate de taxa referente ao mês 12</t>
        </is>
      </c>
      <c r="J2174" t="n">
        <v>123.35</v>
      </c>
      <c r="K2174" t="n">
        <v>123.35</v>
      </c>
      <c r="O2174" t="inlineStr">
        <is>
          <t>Real</t>
        </is>
      </c>
      <c r="P2174" t="inlineStr">
        <is>
          <t>Pago</t>
        </is>
      </c>
      <c r="Q2174" t="inlineStr">
        <is>
          <t>12/2025</t>
        </is>
      </c>
      <c r="R2174" t="n">
        <v>0</v>
      </c>
    </row>
    <row r="2175">
      <c r="A2175" t="n">
        <v>177853</v>
      </c>
      <c r="B2175" t="inlineStr">
        <is>
          <t>Arcos</t>
        </is>
      </c>
      <c r="C2175" t="inlineStr">
        <is>
          <t xml:space="preserve">MINISTERIO DA FAZENDA </t>
        </is>
      </c>
      <c r="D2175" t="inlineStr">
        <is>
          <t>8/60</t>
        </is>
      </c>
      <c r="E2175" s="550" t="n">
        <v>46019</v>
      </c>
      <c r="F2175" s="550" t="n">
        <v>46201</v>
      </c>
      <c r="G2175" t="inlineStr">
        <is>
          <t>Endividamento</t>
        </is>
      </c>
      <c r="H2175" t="inlineStr">
        <is>
          <t>Endividamento Geral</t>
        </is>
      </c>
      <c r="I2175" t="inlineStr">
        <is>
          <t>PARCELAMENTO 014247772 - IRPJ E CSLL RELATIVOS AO 3º E 4º TRI DE 2022</t>
        </is>
      </c>
      <c r="J2175" t="n">
        <v>-8566.18</v>
      </c>
      <c r="K2175" t="n">
        <v>-8566.18</v>
      </c>
      <c r="O2175" t="inlineStr">
        <is>
          <t>Provisionado</t>
        </is>
      </c>
      <c r="Q2175" t="inlineStr">
        <is>
          <t>12/2025</t>
        </is>
      </c>
      <c r="R2175" t="n">
        <v>0</v>
      </c>
    </row>
    <row r="2176">
      <c r="A2176" t="n">
        <v>177847</v>
      </c>
      <c r="B2176" t="inlineStr">
        <is>
          <t>Arcos</t>
        </is>
      </c>
      <c r="C2176" t="inlineStr">
        <is>
          <t xml:space="preserve">MINISTERIO DA FAZENDA </t>
        </is>
      </c>
      <c r="D2176" t="inlineStr">
        <is>
          <t>2/60</t>
        </is>
      </c>
      <c r="E2176" s="550" t="n">
        <v>46019</v>
      </c>
      <c r="F2176" s="550" t="n">
        <v>46019</v>
      </c>
      <c r="G2176" t="inlineStr">
        <is>
          <t>Endividamento</t>
        </is>
      </c>
      <c r="H2176" t="inlineStr">
        <is>
          <t>Endividamento Geral</t>
        </is>
      </c>
      <c r="I2176" t="inlineStr">
        <is>
          <t>PARCELAMENTO 014247772 - IRPJ E CSLL RELATIVOS AO 3º E 4º TRI DE 2022</t>
        </is>
      </c>
      <c r="J2176" t="n">
        <v>-4970.21</v>
      </c>
      <c r="K2176" t="n">
        <v>-4970.21</v>
      </c>
      <c r="O2176" t="inlineStr">
        <is>
          <t>Real</t>
        </is>
      </c>
      <c r="P2176" t="inlineStr">
        <is>
          <t>Pago</t>
        </is>
      </c>
      <c r="Q2176" t="inlineStr">
        <is>
          <t>12/2025</t>
        </is>
      </c>
      <c r="R2176" t="n">
        <v>0</v>
      </c>
    </row>
    <row r="2177">
      <c r="A2177" t="n">
        <v>186862</v>
      </c>
      <c r="B2177" t="inlineStr">
        <is>
          <t>Arcos</t>
        </is>
      </c>
      <c r="C2177" t="inlineStr">
        <is>
          <t>BANCO DO BRASIL SA</t>
        </is>
      </c>
      <c r="E2177" s="550" t="n">
        <v>46017</v>
      </c>
      <c r="F2177" s="550" t="n">
        <v>46017</v>
      </c>
      <c r="G2177" t="inlineStr">
        <is>
          <t>Despesas Financeiras</t>
        </is>
      </c>
      <c r="H2177" t="inlineStr">
        <is>
          <t>Tarifas Bancárias</t>
        </is>
      </c>
      <c r="J2177" t="n">
        <v>-188.8</v>
      </c>
      <c r="K2177" t="n">
        <v>-188.8</v>
      </c>
      <c r="O2177" t="inlineStr">
        <is>
          <t>Real</t>
        </is>
      </c>
      <c r="P2177" t="inlineStr">
        <is>
          <t>Pago</t>
        </is>
      </c>
      <c r="Q2177" t="inlineStr">
        <is>
          <t>12/2025</t>
        </is>
      </c>
      <c r="R2177" t="n">
        <v>0</v>
      </c>
    </row>
    <row r="2178">
      <c r="A2178" t="n">
        <v>170900</v>
      </c>
      <c r="B2178" t="inlineStr">
        <is>
          <t>Arcos</t>
        </is>
      </c>
      <c r="C2178" t="inlineStr">
        <is>
          <t>BUSINESS TO SUCESS LTDA</t>
        </is>
      </c>
      <c r="D2178" t="inlineStr">
        <is>
          <t>687124496</t>
        </is>
      </c>
      <c r="E2178" s="550" t="n">
        <v>46016</v>
      </c>
      <c r="F2178" s="550" t="n">
        <v>46026</v>
      </c>
      <c r="G2178" t="inlineStr">
        <is>
          <t>Informática e TI</t>
        </is>
      </c>
      <c r="H2178" t="inlineStr">
        <is>
          <t>Sistemas Gerais - Comunicação e Marketing</t>
        </is>
      </c>
      <c r="I2178" t="inlineStr">
        <is>
          <t>FALAE - 12/2025</t>
        </is>
      </c>
      <c r="J2178" t="n">
        <v>-150</v>
      </c>
      <c r="K2178" t="n">
        <v>-157.69</v>
      </c>
      <c r="O2178" t="inlineStr">
        <is>
          <t>Real</t>
        </is>
      </c>
      <c r="P2178" t="inlineStr">
        <is>
          <t>Pago</t>
        </is>
      </c>
      <c r="Q2178" t="inlineStr">
        <is>
          <t>12/2025</t>
        </is>
      </c>
      <c r="R2178" t="n">
        <v>0</v>
      </c>
    </row>
    <row r="2179">
      <c r="A2179" t="n">
        <v>185809</v>
      </c>
      <c r="B2179" t="inlineStr">
        <is>
          <t>Arcos</t>
        </is>
      </c>
      <c r="C2179" t="inlineStr">
        <is>
          <t>DARE - SP</t>
        </is>
      </c>
      <c r="D2179" t="inlineStr">
        <is>
          <t>250590349521920</t>
        </is>
      </c>
      <c r="E2179" s="550" t="n">
        <v>46015</v>
      </c>
      <c r="F2179" s="550" t="n">
        <v>46017</v>
      </c>
      <c r="G2179" t="inlineStr">
        <is>
          <t>Serviços de Terceiros</t>
        </is>
      </c>
      <c r="H2179" t="inlineStr">
        <is>
          <t>Assessoria Contabil</t>
        </is>
      </c>
      <c r="I2179" t="inlineStr">
        <is>
          <t>DARE referente a Ata Grupo Fabrica de Bares</t>
        </is>
      </c>
      <c r="J2179" t="n">
        <v>-263.58</v>
      </c>
      <c r="K2179" t="n">
        <v>-263.58</v>
      </c>
      <c r="O2179" t="inlineStr">
        <is>
          <t>Real</t>
        </is>
      </c>
      <c r="P2179" t="inlineStr">
        <is>
          <t>Pago</t>
        </is>
      </c>
      <c r="Q2179" t="inlineStr">
        <is>
          <t>12/2025</t>
        </is>
      </c>
      <c r="R2179" t="n">
        <v>0</v>
      </c>
    </row>
    <row r="2180">
      <c r="A2180" t="n">
        <v>188125</v>
      </c>
      <c r="B2180" t="inlineStr">
        <is>
          <t>Arcos</t>
        </is>
      </c>
      <c r="C2180" t="inlineStr">
        <is>
          <t>ZIGPAY LTDAS -ME</t>
        </is>
      </c>
      <c r="E2180" s="550" t="n">
        <v>46014</v>
      </c>
      <c r="F2180" s="550" t="n">
        <v>46015</v>
      </c>
      <c r="G2180" t="inlineStr">
        <is>
          <t>Informática e TI</t>
        </is>
      </c>
      <c r="H2180" t="inlineStr">
        <is>
          <t>Sistemas Gerais - Operacionais</t>
        </is>
      </c>
      <c r="I2180" t="inlineStr">
        <is>
          <t>Rebate de taxa referente ao mês 12</t>
        </is>
      </c>
      <c r="J2180" t="n">
        <v>178.37</v>
      </c>
      <c r="K2180" t="n">
        <v>178.37</v>
      </c>
      <c r="O2180" t="inlineStr">
        <is>
          <t>Real</t>
        </is>
      </c>
      <c r="P2180" t="inlineStr">
        <is>
          <t>Pago</t>
        </is>
      </c>
      <c r="Q2180" t="inlineStr">
        <is>
          <t>12/2025</t>
        </is>
      </c>
      <c r="R2180" t="n">
        <v>0</v>
      </c>
    </row>
    <row r="2181">
      <c r="A2181" t="n">
        <v>187413</v>
      </c>
      <c r="B2181" t="inlineStr">
        <is>
          <t>Arcos</t>
        </is>
      </c>
      <c r="C2181" t="inlineStr">
        <is>
          <t>BANCO DO BRASIL SA</t>
        </is>
      </c>
      <c r="E2181" s="550" t="n">
        <v>46014</v>
      </c>
      <c r="F2181" s="550" t="n">
        <v>46014</v>
      </c>
      <c r="G2181" t="inlineStr">
        <is>
          <t>Despesas Financeiras</t>
        </is>
      </c>
      <c r="H2181" t="inlineStr">
        <is>
          <t>Tarifas Bancárias</t>
        </is>
      </c>
      <c r="J2181" t="n">
        <v>-10</v>
      </c>
      <c r="K2181" t="n">
        <v>-10</v>
      </c>
      <c r="O2181" t="inlineStr">
        <is>
          <t>Real</t>
        </is>
      </c>
      <c r="P2181" t="inlineStr">
        <is>
          <t>Pago</t>
        </is>
      </c>
      <c r="Q2181" t="inlineStr">
        <is>
          <t>12/2025</t>
        </is>
      </c>
      <c r="R2181" t="n">
        <v>0</v>
      </c>
    </row>
    <row r="2182">
      <c r="A2182" t="n">
        <v>188124</v>
      </c>
      <c r="B2182" t="inlineStr">
        <is>
          <t>Arcos</t>
        </is>
      </c>
      <c r="C2182" t="inlineStr">
        <is>
          <t>ZIGPAY LTDAS -ME</t>
        </is>
      </c>
      <c r="E2182" s="550" t="n">
        <v>46014</v>
      </c>
      <c r="F2182" s="550" t="n">
        <v>46014</v>
      </c>
      <c r="G2182" t="inlineStr">
        <is>
          <t>Informática e TI</t>
        </is>
      </c>
      <c r="H2182" t="inlineStr">
        <is>
          <t>Sistemas Gerais - Operacionais</t>
        </is>
      </c>
      <c r="I2182" t="inlineStr">
        <is>
          <t>Taxa de Sistema</t>
        </is>
      </c>
      <c r="J2182" t="n">
        <v>-71.62</v>
      </c>
      <c r="K2182" t="n">
        <v>-71.62</v>
      </c>
      <c r="O2182" t="inlineStr">
        <is>
          <t>Real</t>
        </is>
      </c>
      <c r="P2182" t="inlineStr">
        <is>
          <t>Pago</t>
        </is>
      </c>
      <c r="Q2182" t="inlineStr">
        <is>
          <t>12/2025</t>
        </is>
      </c>
      <c r="R2182" t="n">
        <v>0</v>
      </c>
    </row>
    <row r="2183">
      <c r="A2183" t="n">
        <v>188123</v>
      </c>
      <c r="B2183" t="inlineStr">
        <is>
          <t>Arcos</t>
        </is>
      </c>
      <c r="C2183" t="inlineStr">
        <is>
          <t>ZIGPAY LTDAS -ME</t>
        </is>
      </c>
      <c r="E2183" s="550" t="n">
        <v>46014</v>
      </c>
      <c r="F2183" s="550" t="n">
        <v>46014</v>
      </c>
      <c r="G2183" t="inlineStr">
        <is>
          <t>Informática e TI</t>
        </is>
      </c>
      <c r="H2183" t="inlineStr">
        <is>
          <t>Sistemas Gerais - Operacionais</t>
        </is>
      </c>
      <c r="I2183" t="inlineStr">
        <is>
          <t>Rebate de taxa referente ao mês 12</t>
        </is>
      </c>
      <c r="J2183" t="n">
        <v>71.62</v>
      </c>
      <c r="K2183" t="n">
        <v>71.62</v>
      </c>
      <c r="O2183" t="inlineStr">
        <is>
          <t>Real</t>
        </is>
      </c>
      <c r="P2183" t="inlineStr">
        <is>
          <t>Pago</t>
        </is>
      </c>
      <c r="Q2183" t="inlineStr">
        <is>
          <t>12/2025</t>
        </is>
      </c>
      <c r="R2183" t="n">
        <v>0</v>
      </c>
    </row>
    <row r="2184">
      <c r="A2184" t="n">
        <v>188126</v>
      </c>
      <c r="B2184" t="inlineStr">
        <is>
          <t>Arcos</t>
        </is>
      </c>
      <c r="C2184" t="inlineStr">
        <is>
          <t>ZIGPAY LTDAS -ME</t>
        </is>
      </c>
      <c r="E2184" s="550" t="n">
        <v>46014</v>
      </c>
      <c r="F2184" s="550" t="n">
        <v>46015</v>
      </c>
      <c r="G2184" t="inlineStr">
        <is>
          <t>Informática e TI</t>
        </is>
      </c>
      <c r="H2184" t="inlineStr">
        <is>
          <t>Sistemas Gerais - Operacionais</t>
        </is>
      </c>
      <c r="I2184" t="inlineStr">
        <is>
          <t>Taxa de Sistema</t>
        </is>
      </c>
      <c r="J2184" t="n">
        <v>-178.37</v>
      </c>
      <c r="K2184" t="n">
        <v>-178.37</v>
      </c>
      <c r="O2184" t="inlineStr">
        <is>
          <t>Real</t>
        </is>
      </c>
      <c r="P2184" t="inlineStr">
        <is>
          <t>Pago</t>
        </is>
      </c>
      <c r="Q2184" t="inlineStr">
        <is>
          <t>12/2025</t>
        </is>
      </c>
      <c r="R2184" t="n">
        <v>0</v>
      </c>
    </row>
    <row r="2185">
      <c r="A2185" t="n">
        <v>185989</v>
      </c>
      <c r="B2185" t="inlineStr">
        <is>
          <t>Arcos</t>
        </is>
      </c>
      <c r="C2185" t="inlineStr">
        <is>
          <t xml:space="preserve">KAMINO INSTITUICAO DE PAGAMENTO LTDA </t>
        </is>
      </c>
      <c r="E2185" s="550" t="n">
        <v>46013</v>
      </c>
      <c r="F2185" s="550" t="n">
        <v>46013</v>
      </c>
      <c r="G2185" t="inlineStr">
        <is>
          <t>Despesas Financeiras</t>
        </is>
      </c>
      <c r="H2185" t="inlineStr">
        <is>
          <t>Tarifas Bancárias</t>
        </is>
      </c>
      <c r="J2185" t="n">
        <v>-4</v>
      </c>
      <c r="K2185" t="n">
        <v>-4</v>
      </c>
      <c r="O2185" t="inlineStr">
        <is>
          <t>Real</t>
        </is>
      </c>
      <c r="P2185" t="inlineStr">
        <is>
          <t>Pago</t>
        </is>
      </c>
      <c r="Q2185" t="inlineStr">
        <is>
          <t>12/2025</t>
        </is>
      </c>
      <c r="R2185" t="n">
        <v>0</v>
      </c>
    </row>
    <row r="2186">
      <c r="A2186" t="n">
        <v>186874</v>
      </c>
      <c r="B2186" t="inlineStr">
        <is>
          <t>Arcos</t>
        </is>
      </c>
      <c r="C2186" t="inlineStr">
        <is>
          <t>PETTY CASH ARCOS</t>
        </is>
      </c>
      <c r="D2186" t="inlineStr">
        <is>
          <t>7498 122025</t>
        </is>
      </c>
      <c r="E2186" s="550" t="n">
        <v>46013</v>
      </c>
      <c r="F2186" s="550" t="n">
        <v>46027</v>
      </c>
      <c r="G2186" t="inlineStr">
        <is>
          <t>Manutenção</t>
        </is>
      </c>
      <c r="H2186" t="inlineStr">
        <is>
          <t>Material de Manutenção</t>
        </is>
      </c>
      <c r="I2186" t="inlineStr">
        <is>
          <t>MANUTENCAO DE EMERGENCIA - 6100</t>
        </is>
      </c>
      <c r="J2186" t="n">
        <v>-74.98</v>
      </c>
      <c r="K2186" t="n">
        <v>-74.98</v>
      </c>
      <c r="O2186" t="inlineStr">
        <is>
          <t>Real</t>
        </is>
      </c>
      <c r="P2186" t="inlineStr">
        <is>
          <t>Pago</t>
        </is>
      </c>
      <c r="Q2186" t="inlineStr">
        <is>
          <t>12/2025</t>
        </is>
      </c>
      <c r="R2186" t="n">
        <v>0</v>
      </c>
    </row>
    <row r="2187">
      <c r="A2187" t="n">
        <v>187325</v>
      </c>
      <c r="B2187" t="inlineStr">
        <is>
          <t>Arcos</t>
        </is>
      </c>
      <c r="C2187" t="inlineStr">
        <is>
          <t>ESTAFF SOLUCOES TECNOLOGICAS DE AGENCIAMENTO LTDA</t>
        </is>
      </c>
      <c r="D2187" t="inlineStr">
        <is>
          <t>709360344</t>
        </is>
      </c>
      <c r="E2187" s="550" t="n">
        <v>46013</v>
      </c>
      <c r="F2187" s="550" t="n">
        <v>46029</v>
      </c>
      <c r="G2187" t="inlineStr">
        <is>
          <t>Mão de Obra - Extra</t>
        </is>
      </c>
      <c r="H2187" t="inlineStr">
        <is>
          <t>Mão de Obra Extra</t>
        </is>
      </c>
      <c r="I2187" t="inlineStr">
        <is>
          <t>MAO DE OBRA EXTRA - PERIODO 22/12 A 28/12 - 12/2025</t>
        </is>
      </c>
      <c r="J2187" t="n">
        <v>-8019</v>
      </c>
      <c r="K2187" t="n">
        <v>-8019</v>
      </c>
      <c r="O2187" t="inlineStr">
        <is>
          <t>Real</t>
        </is>
      </c>
      <c r="P2187" t="inlineStr">
        <is>
          <t>Pago</t>
        </is>
      </c>
      <c r="Q2187" t="inlineStr">
        <is>
          <t>12/2025</t>
        </is>
      </c>
      <c r="R2187" t="n">
        <v>0</v>
      </c>
    </row>
    <row r="2188">
      <c r="A2188" t="n">
        <v>188122</v>
      </c>
      <c r="B2188" t="inlineStr">
        <is>
          <t>Arcos</t>
        </is>
      </c>
      <c r="C2188" t="inlineStr">
        <is>
          <t>ZIGPAY LTDAS -ME</t>
        </is>
      </c>
      <c r="E2188" s="550" t="n">
        <v>46013</v>
      </c>
      <c r="F2188" s="550" t="n">
        <v>46014</v>
      </c>
      <c r="G2188" t="inlineStr">
        <is>
          <t>Informática e TI</t>
        </is>
      </c>
      <c r="H2188" t="inlineStr">
        <is>
          <t>Sistemas Gerais - Operacionais</t>
        </is>
      </c>
      <c r="I2188" t="inlineStr">
        <is>
          <t>Rebate de taxa referente ao mês 12</t>
        </is>
      </c>
      <c r="J2188" t="n">
        <v>127.99</v>
      </c>
      <c r="K2188" t="n">
        <v>127.99</v>
      </c>
      <c r="O2188" t="inlineStr">
        <is>
          <t>Real</t>
        </is>
      </c>
      <c r="P2188" t="inlineStr">
        <is>
          <t>Pago</t>
        </is>
      </c>
      <c r="Q2188" t="inlineStr">
        <is>
          <t>12/2025</t>
        </is>
      </c>
      <c r="R2188" t="n">
        <v>0</v>
      </c>
    </row>
    <row r="2189">
      <c r="A2189" t="n">
        <v>188121</v>
      </c>
      <c r="B2189" t="inlineStr">
        <is>
          <t>Arcos</t>
        </is>
      </c>
      <c r="C2189" t="inlineStr">
        <is>
          <t>ZIGPAY LTDAS -ME</t>
        </is>
      </c>
      <c r="E2189" s="550" t="n">
        <v>46013</v>
      </c>
      <c r="F2189" s="550" t="n">
        <v>46014</v>
      </c>
      <c r="G2189" t="inlineStr">
        <is>
          <t>Informática e TI</t>
        </is>
      </c>
      <c r="H2189" t="inlineStr">
        <is>
          <t>Sistemas Gerais - Operacionais</t>
        </is>
      </c>
      <c r="I2189" t="inlineStr">
        <is>
          <t>Taxa de Sistema</t>
        </is>
      </c>
      <c r="J2189" t="n">
        <v>-127.99</v>
      </c>
      <c r="K2189" t="n">
        <v>-127.99</v>
      </c>
      <c r="O2189" t="inlineStr">
        <is>
          <t>Real</t>
        </is>
      </c>
      <c r="P2189" t="inlineStr">
        <is>
          <t>Pago</t>
        </is>
      </c>
      <c r="Q2189" t="inlineStr">
        <is>
          <t>12/2025</t>
        </is>
      </c>
      <c r="R2189" t="n">
        <v>0</v>
      </c>
    </row>
    <row r="2190">
      <c r="A2190" t="n">
        <v>188120</v>
      </c>
      <c r="B2190" t="inlineStr">
        <is>
          <t>Arcos</t>
        </is>
      </c>
      <c r="C2190" t="inlineStr">
        <is>
          <t>ZIGPAY LTDAS -ME</t>
        </is>
      </c>
      <c r="E2190" s="550" t="n">
        <v>46013</v>
      </c>
      <c r="F2190" s="550" t="n">
        <v>46013</v>
      </c>
      <c r="G2190" t="inlineStr">
        <is>
          <t>Informática e TI</t>
        </is>
      </c>
      <c r="H2190" t="inlineStr">
        <is>
          <t>Sistemas Gerais - Operacionais</t>
        </is>
      </c>
      <c r="I2190" t="inlineStr">
        <is>
          <t>Taxa de Sistema</t>
        </is>
      </c>
      <c r="J2190" t="n">
        <v>-72.40000000000001</v>
      </c>
      <c r="K2190" t="n">
        <v>-72.40000000000001</v>
      </c>
      <c r="O2190" t="inlineStr">
        <is>
          <t>Real</t>
        </is>
      </c>
      <c r="P2190" t="inlineStr">
        <is>
          <t>Pago</t>
        </is>
      </c>
      <c r="Q2190" t="inlineStr">
        <is>
          <t>12/2025</t>
        </is>
      </c>
      <c r="R2190" t="n">
        <v>0</v>
      </c>
    </row>
    <row r="2191">
      <c r="A2191" t="n">
        <v>188119</v>
      </c>
      <c r="B2191" t="inlineStr">
        <is>
          <t>Arcos</t>
        </is>
      </c>
      <c r="C2191" t="inlineStr">
        <is>
          <t>ZIGPAY LTDAS -ME</t>
        </is>
      </c>
      <c r="E2191" s="550" t="n">
        <v>46013</v>
      </c>
      <c r="F2191" s="550" t="n">
        <v>46013</v>
      </c>
      <c r="G2191" t="inlineStr">
        <is>
          <t>Informática e TI</t>
        </is>
      </c>
      <c r="H2191" t="inlineStr">
        <is>
          <t>Sistemas Gerais - Operacionais</t>
        </is>
      </c>
      <c r="I2191" t="inlineStr">
        <is>
          <t>Rebate de taxa referente ao mês 12</t>
        </is>
      </c>
      <c r="J2191" t="n">
        <v>72.40000000000001</v>
      </c>
      <c r="K2191" t="n">
        <v>72.40000000000001</v>
      </c>
      <c r="O2191" t="inlineStr">
        <is>
          <t>Real</t>
        </is>
      </c>
      <c r="P2191" t="inlineStr">
        <is>
          <t>Pago</t>
        </is>
      </c>
      <c r="Q2191" t="inlineStr">
        <is>
          <t>12/2025</t>
        </is>
      </c>
      <c r="R2191" t="n">
        <v>0</v>
      </c>
    </row>
    <row r="2192">
      <c r="A2192" t="n">
        <v>188118</v>
      </c>
      <c r="B2192" t="inlineStr">
        <is>
          <t>Arcos</t>
        </is>
      </c>
      <c r="C2192" t="inlineStr">
        <is>
          <t>ZIGPAY LTDAS -ME</t>
        </is>
      </c>
      <c r="E2192" s="550" t="n">
        <v>46012</v>
      </c>
      <c r="F2192" s="550" t="n">
        <v>46013</v>
      </c>
      <c r="G2192" t="inlineStr">
        <is>
          <t>Informática e TI</t>
        </is>
      </c>
      <c r="H2192" t="inlineStr">
        <is>
          <t>Sistemas Gerais - Operacionais</t>
        </is>
      </c>
      <c r="I2192" t="inlineStr">
        <is>
          <t>Taxa de Sistema</t>
        </is>
      </c>
      <c r="J2192" t="n">
        <v>-135.8</v>
      </c>
      <c r="K2192" t="n">
        <v>-135.8</v>
      </c>
      <c r="O2192" t="inlineStr">
        <is>
          <t>Real</t>
        </is>
      </c>
      <c r="P2192" t="inlineStr">
        <is>
          <t>Pago</t>
        </is>
      </c>
      <c r="Q2192" t="inlineStr">
        <is>
          <t>12/2025</t>
        </is>
      </c>
      <c r="R2192" t="n">
        <v>0</v>
      </c>
    </row>
    <row r="2193">
      <c r="A2193" t="n">
        <v>188117</v>
      </c>
      <c r="B2193" t="inlineStr">
        <is>
          <t>Arcos</t>
        </is>
      </c>
      <c r="C2193" t="inlineStr">
        <is>
          <t>ZIGPAY LTDAS -ME</t>
        </is>
      </c>
      <c r="E2193" s="550" t="n">
        <v>46012</v>
      </c>
      <c r="F2193" s="550" t="n">
        <v>46013</v>
      </c>
      <c r="G2193" t="inlineStr">
        <is>
          <t>Informática e TI</t>
        </is>
      </c>
      <c r="H2193" t="inlineStr">
        <is>
          <t>Sistemas Gerais - Operacionais</t>
        </is>
      </c>
      <c r="I2193" t="inlineStr">
        <is>
          <t>Rebate de taxa referente ao mês 12</t>
        </is>
      </c>
      <c r="J2193" t="n">
        <v>135.8</v>
      </c>
      <c r="K2193" t="n">
        <v>135.8</v>
      </c>
      <c r="O2193" t="inlineStr">
        <is>
          <t>Real</t>
        </is>
      </c>
      <c r="P2193" t="inlineStr">
        <is>
          <t>Pago</t>
        </is>
      </c>
      <c r="Q2193" t="inlineStr">
        <is>
          <t>12/2025</t>
        </is>
      </c>
      <c r="R2193" t="n">
        <v>0</v>
      </c>
    </row>
    <row r="2194">
      <c r="A2194" t="n">
        <v>188116</v>
      </c>
      <c r="B2194" t="inlineStr">
        <is>
          <t>Arcos</t>
        </is>
      </c>
      <c r="C2194" t="inlineStr">
        <is>
          <t>ZIGPAY LTDAS -ME</t>
        </is>
      </c>
      <c r="E2194" s="550" t="n">
        <v>46011</v>
      </c>
      <c r="F2194" s="550" t="n">
        <v>46012</v>
      </c>
      <c r="G2194" t="inlineStr">
        <is>
          <t>Informática e TI</t>
        </is>
      </c>
      <c r="H2194" t="inlineStr">
        <is>
          <t>Sistemas Gerais - Operacionais</t>
        </is>
      </c>
      <c r="I2194" t="inlineStr">
        <is>
          <t>Taxa de Sistema</t>
        </is>
      </c>
      <c r="J2194" t="n">
        <v>-574.15</v>
      </c>
      <c r="K2194" t="n">
        <v>-574.15</v>
      </c>
      <c r="O2194" t="inlineStr">
        <is>
          <t>Real</t>
        </is>
      </c>
      <c r="P2194" t="inlineStr">
        <is>
          <t>Pago</t>
        </is>
      </c>
      <c r="Q2194" t="inlineStr">
        <is>
          <t>12/2025</t>
        </is>
      </c>
      <c r="R2194" t="n">
        <v>0</v>
      </c>
    </row>
    <row r="2195">
      <c r="A2195" t="n">
        <v>188115</v>
      </c>
      <c r="B2195" t="inlineStr">
        <is>
          <t>Arcos</t>
        </is>
      </c>
      <c r="C2195" t="inlineStr">
        <is>
          <t>ZIGPAY LTDAS -ME</t>
        </is>
      </c>
      <c r="E2195" s="550" t="n">
        <v>46011</v>
      </c>
      <c r="F2195" s="550" t="n">
        <v>46012</v>
      </c>
      <c r="G2195" t="inlineStr">
        <is>
          <t>Informática e TI</t>
        </is>
      </c>
      <c r="H2195" t="inlineStr">
        <is>
          <t>Sistemas Gerais - Operacionais</t>
        </is>
      </c>
      <c r="I2195" t="inlineStr">
        <is>
          <t>Taxa de Sistema</t>
        </is>
      </c>
      <c r="J2195" t="n">
        <v>-22.88</v>
      </c>
      <c r="K2195" t="n">
        <v>-22.88</v>
      </c>
      <c r="O2195" t="inlineStr">
        <is>
          <t>Real</t>
        </is>
      </c>
      <c r="P2195" t="inlineStr">
        <is>
          <t>Pago</t>
        </is>
      </c>
      <c r="Q2195" t="inlineStr">
        <is>
          <t>12/2025</t>
        </is>
      </c>
      <c r="R2195" t="n">
        <v>0</v>
      </c>
    </row>
    <row r="2196">
      <c r="A2196" t="n">
        <v>188114</v>
      </c>
      <c r="B2196" t="inlineStr">
        <is>
          <t>Arcos</t>
        </is>
      </c>
      <c r="C2196" t="inlineStr">
        <is>
          <t>ZIGPAY LTDAS -ME</t>
        </is>
      </c>
      <c r="E2196" s="550" t="n">
        <v>46011</v>
      </c>
      <c r="F2196" s="550" t="n">
        <v>46012</v>
      </c>
      <c r="G2196" t="inlineStr">
        <is>
          <t>Informática e TI</t>
        </is>
      </c>
      <c r="H2196" t="inlineStr">
        <is>
          <t>Sistemas Gerais - Operacionais</t>
        </is>
      </c>
      <c r="I2196" t="inlineStr">
        <is>
          <t>Rebate de taxa referente ao mês 12</t>
        </is>
      </c>
      <c r="J2196" t="n">
        <v>597.03</v>
      </c>
      <c r="K2196" t="n">
        <v>597.03</v>
      </c>
      <c r="O2196" t="inlineStr">
        <is>
          <t>Real</t>
        </is>
      </c>
      <c r="P2196" t="inlineStr">
        <is>
          <t>Pago</t>
        </is>
      </c>
      <c r="Q2196" t="inlineStr">
        <is>
          <t>12/2025</t>
        </is>
      </c>
      <c r="R2196" t="n">
        <v>0</v>
      </c>
    </row>
    <row r="2197">
      <c r="A2197" t="n">
        <v>188110</v>
      </c>
      <c r="B2197" t="inlineStr">
        <is>
          <t>Arcos</t>
        </is>
      </c>
      <c r="C2197" t="inlineStr">
        <is>
          <t>ZIGPAY LTDAS -ME</t>
        </is>
      </c>
      <c r="E2197" s="550" t="n">
        <v>46010</v>
      </c>
      <c r="F2197" s="550" t="n">
        <v>46011</v>
      </c>
      <c r="G2197" t="inlineStr">
        <is>
          <t>Informática e TI</t>
        </is>
      </c>
      <c r="H2197" t="inlineStr">
        <is>
          <t>Sistemas Gerais - Operacionais</t>
        </is>
      </c>
      <c r="I2197" t="inlineStr">
        <is>
          <t>Taxa de Sistema</t>
        </is>
      </c>
      <c r="J2197" t="n">
        <v>-23.84</v>
      </c>
      <c r="K2197" t="n">
        <v>-23.84</v>
      </c>
      <c r="O2197" t="inlineStr">
        <is>
          <t>Real</t>
        </is>
      </c>
      <c r="P2197" t="inlineStr">
        <is>
          <t>Pago</t>
        </is>
      </c>
      <c r="Q2197" t="inlineStr">
        <is>
          <t>12/2025</t>
        </is>
      </c>
      <c r="R2197" t="n">
        <v>0</v>
      </c>
    </row>
    <row r="2198">
      <c r="A2198" t="n">
        <v>186804</v>
      </c>
      <c r="B2198" t="inlineStr">
        <is>
          <t>Arcos</t>
        </is>
      </c>
      <c r="C2198" t="inlineStr">
        <is>
          <t>PETTY CASH ARCOS</t>
        </is>
      </c>
      <c r="D2198" t="inlineStr">
        <is>
          <t>720 122025</t>
        </is>
      </c>
      <c r="E2198" s="550" t="n">
        <v>46010</v>
      </c>
      <c r="F2198" s="550" t="n">
        <v>46027</v>
      </c>
      <c r="G2198" t="inlineStr">
        <is>
          <t>Manutenção</t>
        </is>
      </c>
      <c r="H2198" t="inlineStr">
        <is>
          <t>Material de Manutenção</t>
        </is>
      </c>
      <c r="I2198" t="inlineStr">
        <is>
          <t>MANUTENCAO DE EMERGENCIA - 6100</t>
        </is>
      </c>
      <c r="J2198" t="n">
        <v>-7.2</v>
      </c>
      <c r="K2198" t="n">
        <v>-7.2</v>
      </c>
      <c r="O2198" t="inlineStr">
        <is>
          <t>Real</t>
        </is>
      </c>
      <c r="P2198" t="inlineStr">
        <is>
          <t>Pago</t>
        </is>
      </c>
      <c r="Q2198" t="inlineStr">
        <is>
          <t>12/2025</t>
        </is>
      </c>
      <c r="R2198" t="n">
        <v>0</v>
      </c>
    </row>
    <row r="2199">
      <c r="A2199" t="n">
        <v>188109</v>
      </c>
      <c r="B2199" t="inlineStr">
        <is>
          <t>Arcos</t>
        </is>
      </c>
      <c r="C2199" t="inlineStr">
        <is>
          <t>ZIGPAY LTDAS -ME</t>
        </is>
      </c>
      <c r="E2199" s="550" t="n">
        <v>46010</v>
      </c>
      <c r="F2199" s="550" t="n">
        <v>46011</v>
      </c>
      <c r="G2199" t="inlineStr">
        <is>
          <t>Informática e TI</t>
        </is>
      </c>
      <c r="H2199" t="inlineStr">
        <is>
          <t>Sistemas Gerais - Operacionais</t>
        </is>
      </c>
      <c r="I2199" t="inlineStr">
        <is>
          <t>Rebate de taxa referente ao mês 12</t>
        </is>
      </c>
      <c r="J2199" t="n">
        <v>413.73</v>
      </c>
      <c r="K2199" t="n">
        <v>413.73</v>
      </c>
      <c r="O2199" t="inlineStr">
        <is>
          <t>Real</t>
        </is>
      </c>
      <c r="P2199" t="inlineStr">
        <is>
          <t>Pago</t>
        </is>
      </c>
      <c r="Q2199" t="inlineStr">
        <is>
          <t>12/2025</t>
        </is>
      </c>
      <c r="R2199" t="n">
        <v>0</v>
      </c>
    </row>
    <row r="2200">
      <c r="A2200" t="n">
        <v>188111</v>
      </c>
      <c r="B2200" t="inlineStr">
        <is>
          <t>Arcos</t>
        </is>
      </c>
      <c r="C2200" t="inlineStr">
        <is>
          <t>ZIGPAY LTDAS -ME</t>
        </is>
      </c>
      <c r="E2200" s="550" t="n">
        <v>46010</v>
      </c>
      <c r="F2200" s="550" t="n">
        <v>46011</v>
      </c>
      <c r="G2200" t="inlineStr">
        <is>
          <t>Informática e TI</t>
        </is>
      </c>
      <c r="H2200" t="inlineStr">
        <is>
          <t>Sistemas Gerais - Operacionais</t>
        </is>
      </c>
      <c r="I2200" t="inlineStr">
        <is>
          <t>Taxa de Sistema</t>
        </is>
      </c>
      <c r="J2200" t="n">
        <v>-389.89</v>
      </c>
      <c r="K2200" t="n">
        <v>-389.89</v>
      </c>
      <c r="O2200" t="inlineStr">
        <is>
          <t>Real</t>
        </is>
      </c>
      <c r="P2200" t="inlineStr">
        <is>
          <t>Pago</t>
        </is>
      </c>
      <c r="Q2200" t="inlineStr">
        <is>
          <t>12/2025</t>
        </is>
      </c>
      <c r="R2200" t="n">
        <v>0</v>
      </c>
    </row>
    <row r="2201">
      <c r="A2201" t="n">
        <v>188112</v>
      </c>
      <c r="B2201" t="inlineStr">
        <is>
          <t>Arcos</t>
        </is>
      </c>
      <c r="C2201" t="inlineStr">
        <is>
          <t>ZIGPAY LTDAS -ME</t>
        </is>
      </c>
      <c r="E2201" s="550" t="n">
        <v>46010</v>
      </c>
      <c r="F2201" s="550" t="n">
        <v>46010</v>
      </c>
      <c r="G2201" t="inlineStr">
        <is>
          <t>Informática e TI</t>
        </is>
      </c>
      <c r="H2201" t="inlineStr">
        <is>
          <t>Sistemas Gerais - Operacionais</t>
        </is>
      </c>
      <c r="I2201" t="inlineStr">
        <is>
          <t>Rebate de taxa referente ao mês 12</t>
        </is>
      </c>
      <c r="J2201" t="n">
        <v>77.33</v>
      </c>
      <c r="K2201" t="n">
        <v>77.33</v>
      </c>
      <c r="O2201" t="inlineStr">
        <is>
          <t>Real</t>
        </is>
      </c>
      <c r="P2201" t="inlineStr">
        <is>
          <t>Pago</t>
        </is>
      </c>
      <c r="Q2201" t="inlineStr">
        <is>
          <t>12/2025</t>
        </is>
      </c>
      <c r="R2201" t="n">
        <v>0</v>
      </c>
    </row>
    <row r="2202">
      <c r="A2202" t="n">
        <v>188891</v>
      </c>
      <c r="B2202" t="inlineStr">
        <is>
          <t>Arcos</t>
        </is>
      </c>
      <c r="C2202" t="inlineStr">
        <is>
          <t>STGRAF ARTES GRAFICAS E EDITORA LTDA</t>
        </is>
      </c>
      <c r="D2202" t="inlineStr">
        <is>
          <t>10919</t>
        </is>
      </c>
      <c r="E2202" s="550" t="n">
        <v>46010</v>
      </c>
      <c r="F2202" s="550" t="n">
        <v>46034</v>
      </c>
      <c r="G2202" t="inlineStr">
        <is>
          <t>Marketing</t>
        </is>
      </c>
      <c r="H2202" t="inlineStr">
        <is>
          <t>Produção Gráfica e Material Institucional</t>
        </is>
      </c>
      <c r="I2202" t="inlineStr">
        <is>
          <t>PRODUCAO CARDAPIOS - 12/2025</t>
        </is>
      </c>
      <c r="J2202" t="n">
        <v>-5327</v>
      </c>
      <c r="K2202" t="n">
        <v>-5401.55</v>
      </c>
      <c r="O2202" t="inlineStr">
        <is>
          <t>Real</t>
        </is>
      </c>
      <c r="P2202" t="inlineStr">
        <is>
          <t>Pago</t>
        </is>
      </c>
      <c r="Q2202" t="inlineStr">
        <is>
          <t>12/2025</t>
        </is>
      </c>
      <c r="R2202" t="n">
        <v>0</v>
      </c>
    </row>
    <row r="2203">
      <c r="A2203" t="n">
        <v>188113</v>
      </c>
      <c r="B2203" t="inlineStr">
        <is>
          <t>Arcos</t>
        </is>
      </c>
      <c r="C2203" t="inlineStr">
        <is>
          <t>ZIGPAY LTDAS -ME</t>
        </is>
      </c>
      <c r="E2203" s="550" t="n">
        <v>46010</v>
      </c>
      <c r="F2203" s="550" t="n">
        <v>46010</v>
      </c>
      <c r="G2203" t="inlineStr">
        <is>
          <t>Informática e TI</t>
        </is>
      </c>
      <c r="H2203" t="inlineStr">
        <is>
          <t>Sistemas Gerais - Operacionais</t>
        </is>
      </c>
      <c r="I2203" t="inlineStr">
        <is>
          <t>Taxa de Sistema</t>
        </is>
      </c>
      <c r="J2203" t="n">
        <v>-77.33</v>
      </c>
      <c r="K2203" t="n">
        <v>-77.33</v>
      </c>
      <c r="O2203" t="inlineStr">
        <is>
          <t>Real</t>
        </is>
      </c>
      <c r="P2203" t="inlineStr">
        <is>
          <t>Pago</t>
        </is>
      </c>
      <c r="Q2203" t="inlineStr">
        <is>
          <t>12/2025</t>
        </is>
      </c>
      <c r="R2203" t="n">
        <v>0</v>
      </c>
    </row>
    <row r="2204">
      <c r="A2204" t="n">
        <v>188107</v>
      </c>
      <c r="B2204" t="inlineStr">
        <is>
          <t>Arcos</t>
        </is>
      </c>
      <c r="C2204" t="inlineStr">
        <is>
          <t>ZIGPAY LTDAS -ME</t>
        </is>
      </c>
      <c r="E2204" s="550" t="n">
        <v>46009</v>
      </c>
      <c r="F2204" s="550" t="n">
        <v>46009</v>
      </c>
      <c r="G2204" t="inlineStr">
        <is>
          <t>Informática e TI</t>
        </is>
      </c>
      <c r="H2204" t="inlineStr">
        <is>
          <t>Sistemas Gerais - Operacionais</t>
        </is>
      </c>
      <c r="I2204" t="inlineStr">
        <is>
          <t>Taxa de Sistema</t>
        </is>
      </c>
      <c r="J2204" t="n">
        <v>-72.26000000000001</v>
      </c>
      <c r="K2204" t="n">
        <v>-72.26000000000001</v>
      </c>
      <c r="O2204" t="inlineStr">
        <is>
          <t>Real</t>
        </is>
      </c>
      <c r="P2204" t="inlineStr">
        <is>
          <t>Pago</t>
        </is>
      </c>
      <c r="Q2204" t="inlineStr">
        <is>
          <t>12/2025</t>
        </is>
      </c>
      <c r="R2204" t="n">
        <v>0</v>
      </c>
    </row>
    <row r="2205">
      <c r="A2205" t="n">
        <v>185076</v>
      </c>
      <c r="B2205" t="inlineStr">
        <is>
          <t>Arcos</t>
        </is>
      </c>
      <c r="C2205" t="inlineStr">
        <is>
          <t xml:space="preserve">KAMINO INSTITUICAO DE PAGAMENTO LTDA </t>
        </is>
      </c>
      <c r="E2205" s="550" t="n">
        <v>46009</v>
      </c>
      <c r="F2205" s="550" t="n">
        <v>46009</v>
      </c>
      <c r="G2205" t="inlineStr">
        <is>
          <t>Despesas Financeiras</t>
        </is>
      </c>
      <c r="H2205" t="inlineStr">
        <is>
          <t>Tarifas Bancárias</t>
        </is>
      </c>
      <c r="J2205" t="n">
        <v>-1</v>
      </c>
      <c r="K2205" t="n">
        <v>-1</v>
      </c>
      <c r="O2205" t="inlineStr">
        <is>
          <t>Real</t>
        </is>
      </c>
      <c r="P2205" t="inlineStr">
        <is>
          <t>Pago</t>
        </is>
      </c>
      <c r="Q2205" t="inlineStr">
        <is>
          <t>12/2025</t>
        </is>
      </c>
      <c r="R2205" t="n">
        <v>0</v>
      </c>
    </row>
    <row r="2206">
      <c r="A2206" t="n">
        <v>185075</v>
      </c>
      <c r="B2206" t="inlineStr">
        <is>
          <t>Arcos</t>
        </is>
      </c>
      <c r="C2206" t="inlineStr">
        <is>
          <t>BANCO DO BRASIL SA</t>
        </is>
      </c>
      <c r="E2206" s="550" t="n">
        <v>46009</v>
      </c>
      <c r="F2206" s="550" t="n">
        <v>46009</v>
      </c>
      <c r="G2206" t="inlineStr">
        <is>
          <t>Despesas Financeiras</t>
        </is>
      </c>
      <c r="H2206" t="inlineStr">
        <is>
          <t>Tarifas Bancárias</t>
        </is>
      </c>
      <c r="J2206" t="n">
        <v>-181.93</v>
      </c>
      <c r="K2206" t="n">
        <v>-181.93</v>
      </c>
      <c r="O2206" t="inlineStr">
        <is>
          <t>Real</t>
        </is>
      </c>
      <c r="P2206" t="inlineStr">
        <is>
          <t>Pago</t>
        </is>
      </c>
      <c r="Q2206" t="inlineStr">
        <is>
          <t>12/2025</t>
        </is>
      </c>
      <c r="R2206" t="n">
        <v>0</v>
      </c>
    </row>
    <row r="2207">
      <c r="A2207" t="n">
        <v>186242</v>
      </c>
      <c r="B2207" t="inlineStr">
        <is>
          <t>Arcos</t>
        </is>
      </c>
      <c r="C2207" t="inlineStr">
        <is>
          <t>HNK BR IND DE BEBIDAS</t>
        </is>
      </c>
      <c r="D2207" t="inlineStr">
        <is>
          <t>123966</t>
        </is>
      </c>
      <c r="E2207" s="550" t="n">
        <v>46009</v>
      </c>
      <c r="F2207" s="550" t="n">
        <v>46024</v>
      </c>
      <c r="G2207" t="inlineStr">
        <is>
          <t>Custo Mercadoria Vendida</t>
        </is>
      </c>
      <c r="H2207" t="inlineStr">
        <is>
          <t>Insumos - Bebidas</t>
        </is>
      </c>
      <c r="I2207" t="inlineStr">
        <is>
          <t>FALTA ID E NF COM O DESCRITIVO DOS PRODUTOS</t>
        </is>
      </c>
      <c r="J2207" t="n">
        <v>-1898.3</v>
      </c>
      <c r="K2207" t="n">
        <v>-1389.39</v>
      </c>
      <c r="O2207" t="inlineStr">
        <is>
          <t>Real</t>
        </is>
      </c>
      <c r="P2207" t="inlineStr">
        <is>
          <t>Pago</t>
        </is>
      </c>
      <c r="Q2207" t="inlineStr">
        <is>
          <t>12/2025</t>
        </is>
      </c>
      <c r="R2207" t="n">
        <v>0</v>
      </c>
    </row>
    <row r="2208">
      <c r="A2208" t="n">
        <v>188108</v>
      </c>
      <c r="B2208" t="inlineStr">
        <is>
          <t>Arcos</t>
        </is>
      </c>
      <c r="C2208" t="inlineStr">
        <is>
          <t>ZIGPAY LTDAS -ME</t>
        </is>
      </c>
      <c r="E2208" s="550" t="n">
        <v>46009</v>
      </c>
      <c r="F2208" s="550" t="n">
        <v>46010</v>
      </c>
      <c r="G2208" t="inlineStr">
        <is>
          <t>Informática e TI</t>
        </is>
      </c>
      <c r="H2208" t="inlineStr">
        <is>
          <t>Sistemas Gerais - Operacionais</t>
        </is>
      </c>
      <c r="I2208" t="inlineStr">
        <is>
          <t>Taxa de Sistema</t>
        </is>
      </c>
      <c r="J2208" t="n">
        <v>-224.59</v>
      </c>
      <c r="K2208" t="n">
        <v>-224.59</v>
      </c>
      <c r="O2208" t="inlineStr">
        <is>
          <t>Real</t>
        </is>
      </c>
      <c r="P2208" t="inlineStr">
        <is>
          <t>Pago</t>
        </is>
      </c>
      <c r="Q2208" t="inlineStr">
        <is>
          <t>12/2025</t>
        </is>
      </c>
      <c r="R2208" t="n">
        <v>0</v>
      </c>
    </row>
    <row r="2209">
      <c r="A2209" t="n">
        <v>188105</v>
      </c>
      <c r="B2209" t="inlineStr">
        <is>
          <t>Arcos</t>
        </is>
      </c>
      <c r="C2209" t="inlineStr">
        <is>
          <t>ZIGPAY LTDAS -ME</t>
        </is>
      </c>
      <c r="E2209" s="550" t="n">
        <v>46009</v>
      </c>
      <c r="F2209" s="550" t="n">
        <v>46010</v>
      </c>
      <c r="G2209" t="inlineStr">
        <is>
          <t>Informática e TI</t>
        </is>
      </c>
      <c r="H2209" t="inlineStr">
        <is>
          <t>Sistemas Gerais - Operacionais</t>
        </is>
      </c>
      <c r="I2209" t="inlineStr">
        <is>
          <t>Rebate de taxa referente ao mês 12</t>
        </is>
      </c>
      <c r="J2209" t="n">
        <v>259.79</v>
      </c>
      <c r="K2209" t="n">
        <v>259.79</v>
      </c>
      <c r="O2209" t="inlineStr">
        <is>
          <t>Real</t>
        </is>
      </c>
      <c r="P2209" t="inlineStr">
        <is>
          <t>Pago</t>
        </is>
      </c>
      <c r="Q2209" t="inlineStr">
        <is>
          <t>12/2025</t>
        </is>
      </c>
      <c r="R2209" t="n">
        <v>0</v>
      </c>
    </row>
    <row r="2210">
      <c r="A2210" t="n">
        <v>188106</v>
      </c>
      <c r="B2210" t="inlineStr">
        <is>
          <t>Arcos</t>
        </is>
      </c>
      <c r="C2210" t="inlineStr">
        <is>
          <t>ZIGPAY LTDAS -ME</t>
        </is>
      </c>
      <c r="E2210" s="550" t="n">
        <v>46009</v>
      </c>
      <c r="F2210" s="550" t="n">
        <v>46009</v>
      </c>
      <c r="G2210" t="inlineStr">
        <is>
          <t>Informática e TI</t>
        </is>
      </c>
      <c r="H2210" t="inlineStr">
        <is>
          <t>Sistemas Gerais - Operacionais</t>
        </is>
      </c>
      <c r="I2210" t="inlineStr">
        <is>
          <t>Rebate de taxa referente ao mês 12</t>
        </is>
      </c>
      <c r="J2210" t="n">
        <v>72.26000000000001</v>
      </c>
      <c r="K2210" t="n">
        <v>72.26000000000001</v>
      </c>
      <c r="O2210" t="inlineStr">
        <is>
          <t>Real</t>
        </is>
      </c>
      <c r="P2210" t="inlineStr">
        <is>
          <t>Pago</t>
        </is>
      </c>
      <c r="Q2210" t="inlineStr">
        <is>
          <t>12/2025</t>
        </is>
      </c>
      <c r="R2210" t="n">
        <v>0</v>
      </c>
    </row>
    <row r="2211">
      <c r="A2211" t="n">
        <v>184499</v>
      </c>
      <c r="B2211" t="inlineStr">
        <is>
          <t>Arcos</t>
        </is>
      </c>
      <c r="C2211" t="inlineStr">
        <is>
          <t>BANCO DO BRASIL SA</t>
        </is>
      </c>
      <c r="E2211" s="550" t="n">
        <v>46008</v>
      </c>
      <c r="F2211" s="550" t="n">
        <v>46008</v>
      </c>
      <c r="G2211" t="inlineStr">
        <is>
          <t>Despesas Financeiras</t>
        </is>
      </c>
      <c r="H2211" t="inlineStr">
        <is>
          <t>Tarifas Bancárias</t>
        </is>
      </c>
      <c r="J2211" t="n">
        <v>-3.5</v>
      </c>
      <c r="K2211" t="n">
        <v>-3.5</v>
      </c>
      <c r="O2211" t="inlineStr">
        <is>
          <t>Real</t>
        </is>
      </c>
      <c r="P2211" t="inlineStr">
        <is>
          <t>Pago</t>
        </is>
      </c>
      <c r="Q2211" t="inlineStr">
        <is>
          <t>12/2025</t>
        </is>
      </c>
      <c r="R2211" t="n">
        <v>0</v>
      </c>
    </row>
    <row r="2212">
      <c r="A2212" t="n">
        <v>170874</v>
      </c>
      <c r="B2212" t="inlineStr">
        <is>
          <t>Arcos</t>
        </is>
      </c>
      <c r="C2212" t="inlineStr">
        <is>
          <t xml:space="preserve">ABRASEL SAO PAULO </t>
        </is>
      </c>
      <c r="D2212" t="inlineStr">
        <is>
          <t>167835</t>
        </is>
      </c>
      <c r="E2212" s="550" t="n">
        <v>46008</v>
      </c>
      <c r="F2212" s="550" t="n">
        <v>46011</v>
      </c>
      <c r="G2212" t="inlineStr">
        <is>
          <t>Serviços de Terceiros</t>
        </is>
      </c>
      <c r="H2212" t="inlineStr">
        <is>
          <t>Assessoria Financeira</t>
        </is>
      </c>
      <c r="I2212" t="inlineStr">
        <is>
          <t>ASSESSORIA GERAL - MENSALIDADE ABRASEL - 12/2025</t>
        </is>
      </c>
      <c r="J2212" t="n">
        <v>-185</v>
      </c>
      <c r="K2212" t="n">
        <v>-185</v>
      </c>
      <c r="O2212" t="inlineStr">
        <is>
          <t>Real</t>
        </is>
      </c>
      <c r="P2212" t="inlineStr">
        <is>
          <t>Pago</t>
        </is>
      </c>
      <c r="Q2212" t="inlineStr">
        <is>
          <t>12/2025</t>
        </is>
      </c>
      <c r="R2212" t="n">
        <v>0</v>
      </c>
    </row>
    <row r="2213">
      <c r="A2213" t="n">
        <v>188101</v>
      </c>
      <c r="B2213" t="inlineStr">
        <is>
          <t>Arcos</t>
        </is>
      </c>
      <c r="C2213" t="inlineStr">
        <is>
          <t>ZIGPAY LTDAS -ME</t>
        </is>
      </c>
      <c r="E2213" s="550" t="n">
        <v>46008</v>
      </c>
      <c r="F2213" s="550" t="n">
        <v>46009</v>
      </c>
      <c r="G2213" t="inlineStr">
        <is>
          <t>Informática e TI</t>
        </is>
      </c>
      <c r="H2213" t="inlineStr">
        <is>
          <t>Sistemas Gerais - Operacionais</t>
        </is>
      </c>
      <c r="I2213" t="inlineStr">
        <is>
          <t>Rebate de taxa referente ao mês 12</t>
        </is>
      </c>
      <c r="J2213" t="n">
        <v>268.69</v>
      </c>
      <c r="K2213" t="n">
        <v>268.69</v>
      </c>
      <c r="O2213" t="inlineStr">
        <is>
          <t>Real</t>
        </is>
      </c>
      <c r="P2213" t="inlineStr">
        <is>
          <t>Pago</t>
        </is>
      </c>
      <c r="Q2213" t="inlineStr">
        <is>
          <t>12/2025</t>
        </is>
      </c>
      <c r="R2213" t="n">
        <v>0</v>
      </c>
    </row>
    <row r="2214">
      <c r="A2214" t="n">
        <v>188102</v>
      </c>
      <c r="B2214" t="inlineStr">
        <is>
          <t>Arcos</t>
        </is>
      </c>
      <c r="C2214" t="inlineStr">
        <is>
          <t>ZIGPAY LTDAS -ME</t>
        </is>
      </c>
      <c r="E2214" s="550" t="n">
        <v>46008</v>
      </c>
      <c r="F2214" s="550" t="n">
        <v>46008</v>
      </c>
      <c r="G2214" t="inlineStr">
        <is>
          <t>Informática e TI</t>
        </is>
      </c>
      <c r="H2214" t="inlineStr">
        <is>
          <t>Sistemas Gerais - Operacionais</t>
        </is>
      </c>
      <c r="I2214" t="inlineStr">
        <is>
          <t>Taxa de Sistema</t>
        </is>
      </c>
      <c r="J2214" t="n">
        <v>-60.63</v>
      </c>
      <c r="K2214" t="n">
        <v>-60.63</v>
      </c>
      <c r="O2214" t="inlineStr">
        <is>
          <t>Real</t>
        </is>
      </c>
      <c r="P2214" t="inlineStr">
        <is>
          <t>Pago</t>
        </is>
      </c>
      <c r="Q2214" t="inlineStr">
        <is>
          <t>12/2025</t>
        </is>
      </c>
      <c r="R2214" t="n">
        <v>0</v>
      </c>
    </row>
    <row r="2215">
      <c r="A2215" t="n">
        <v>188104</v>
      </c>
      <c r="B2215" t="inlineStr">
        <is>
          <t>Arcos</t>
        </is>
      </c>
      <c r="C2215" t="inlineStr">
        <is>
          <t>ZIGPAY LTDAS -ME</t>
        </is>
      </c>
      <c r="E2215" s="550" t="n">
        <v>46008</v>
      </c>
      <c r="F2215" s="550" t="n">
        <v>46009</v>
      </c>
      <c r="G2215" t="inlineStr">
        <is>
          <t>Informática e TI</t>
        </is>
      </c>
      <c r="H2215" t="inlineStr">
        <is>
          <t>Sistemas Gerais - Operacionais</t>
        </is>
      </c>
      <c r="I2215" t="inlineStr">
        <is>
          <t>Taxa de Sistema</t>
        </is>
      </c>
      <c r="J2215" t="n">
        <v>-214.21</v>
      </c>
      <c r="K2215" t="n">
        <v>-214.21</v>
      </c>
      <c r="O2215" t="inlineStr">
        <is>
          <t>Real</t>
        </is>
      </c>
      <c r="P2215" t="inlineStr">
        <is>
          <t>Pago</t>
        </is>
      </c>
      <c r="Q2215" t="inlineStr">
        <is>
          <t>12/2025</t>
        </is>
      </c>
      <c r="R2215" t="n">
        <v>0</v>
      </c>
    </row>
    <row r="2216">
      <c r="A2216" t="n">
        <v>188103</v>
      </c>
      <c r="B2216" t="inlineStr">
        <is>
          <t>Arcos</t>
        </is>
      </c>
      <c r="C2216" t="inlineStr">
        <is>
          <t>ZIGPAY LTDAS -ME</t>
        </is>
      </c>
      <c r="E2216" s="550" t="n">
        <v>46008</v>
      </c>
      <c r="F2216" s="550" t="n">
        <v>46008</v>
      </c>
      <c r="G2216" t="inlineStr">
        <is>
          <t>Informática e TI</t>
        </is>
      </c>
      <c r="H2216" t="inlineStr">
        <is>
          <t>Sistemas Gerais - Operacionais</t>
        </is>
      </c>
      <c r="I2216" t="inlineStr">
        <is>
          <t>Rebate de taxa referente ao mês 12</t>
        </is>
      </c>
      <c r="J2216" t="n">
        <v>60.63</v>
      </c>
      <c r="K2216" t="n">
        <v>60.63</v>
      </c>
      <c r="O2216" t="inlineStr">
        <is>
          <t>Real</t>
        </is>
      </c>
      <c r="P2216" t="inlineStr">
        <is>
          <t>Pago</t>
        </is>
      </c>
      <c r="Q2216" t="inlineStr">
        <is>
          <t>12/2025</t>
        </is>
      </c>
      <c r="R2216" t="n">
        <v>0</v>
      </c>
    </row>
    <row r="2217">
      <c r="A2217" t="n">
        <v>188100</v>
      </c>
      <c r="B2217" t="inlineStr">
        <is>
          <t>Arcos</t>
        </is>
      </c>
      <c r="C2217" t="inlineStr">
        <is>
          <t>ZIGPAY LTDAS -ME</t>
        </is>
      </c>
      <c r="E2217" s="550" t="n">
        <v>46007</v>
      </c>
      <c r="F2217" s="550" t="n">
        <v>46008</v>
      </c>
      <c r="G2217" t="inlineStr">
        <is>
          <t>Informática e TI</t>
        </is>
      </c>
      <c r="H2217" t="inlineStr">
        <is>
          <t>Sistemas Gerais - Operacionais</t>
        </is>
      </c>
      <c r="I2217" t="inlineStr">
        <is>
          <t>Taxa de Sistema</t>
        </is>
      </c>
      <c r="J2217" t="n">
        <v>-179.77</v>
      </c>
      <c r="K2217" t="n">
        <v>-179.77</v>
      </c>
      <c r="O2217" t="inlineStr">
        <is>
          <t>Real</t>
        </is>
      </c>
      <c r="P2217" t="inlineStr">
        <is>
          <t>Pago</t>
        </is>
      </c>
      <c r="Q2217" t="inlineStr">
        <is>
          <t>12/2025</t>
        </is>
      </c>
      <c r="R2217" t="n">
        <v>0</v>
      </c>
    </row>
    <row r="2218">
      <c r="A2218" t="n">
        <v>186070</v>
      </c>
      <c r="B2218" t="inlineStr">
        <is>
          <t>Arcos</t>
        </is>
      </c>
      <c r="C2218" t="inlineStr">
        <is>
          <t>EDJANE DANTAS DE ALMEIDA SOUSA  - DESENTUPIDORA</t>
        </is>
      </c>
      <c r="D2218" t="inlineStr">
        <is>
          <t>121</t>
        </is>
      </c>
      <c r="E2218" s="550" t="n">
        <v>46007</v>
      </c>
      <c r="F2218" s="550" t="n">
        <v>46020</v>
      </c>
      <c r="G2218" t="inlineStr">
        <is>
          <t>Utilidades</t>
        </is>
      </c>
      <c r="H2218" t="inlineStr">
        <is>
          <t>Serviços de Limpeza</t>
        </is>
      </c>
      <c r="I2218" t="inlineStr">
        <is>
          <t xml:space="preserve">DESENTUPIMENTO DE RALO DE ESGOTO - 12/2025
</t>
        </is>
      </c>
      <c r="J2218" t="n">
        <v>-2720</v>
      </c>
      <c r="K2218" t="n">
        <v>-2720</v>
      </c>
      <c r="O2218" t="inlineStr">
        <is>
          <t>Real</t>
        </is>
      </c>
      <c r="P2218" t="inlineStr">
        <is>
          <t>Pago</t>
        </is>
      </c>
      <c r="Q2218" t="inlineStr">
        <is>
          <t>12/2025</t>
        </is>
      </c>
      <c r="R2218" t="n">
        <v>0</v>
      </c>
    </row>
    <row r="2219">
      <c r="A2219" t="n">
        <v>188098</v>
      </c>
      <c r="B2219" t="inlineStr">
        <is>
          <t>Arcos</t>
        </is>
      </c>
      <c r="C2219" t="inlineStr">
        <is>
          <t>ZIGPAY LTDAS -ME</t>
        </is>
      </c>
      <c r="E2219" s="550" t="n">
        <v>46007</v>
      </c>
      <c r="F2219" s="550" t="n">
        <v>46007</v>
      </c>
      <c r="G2219" t="inlineStr">
        <is>
          <t>Informática e TI</t>
        </is>
      </c>
      <c r="H2219" t="inlineStr">
        <is>
          <t>Sistemas Gerais - Operacionais</t>
        </is>
      </c>
      <c r="I2219" t="inlineStr">
        <is>
          <t>Taxa de Sistema</t>
        </is>
      </c>
      <c r="J2219" t="n">
        <v>-68.51000000000001</v>
      </c>
      <c r="K2219" t="n">
        <v>-68.51000000000001</v>
      </c>
      <c r="O2219" t="inlineStr">
        <is>
          <t>Real</t>
        </is>
      </c>
      <c r="P2219" t="inlineStr">
        <is>
          <t>Pago</t>
        </is>
      </c>
      <c r="Q2219" t="inlineStr">
        <is>
          <t>12/2025</t>
        </is>
      </c>
      <c r="R2219" t="n">
        <v>0</v>
      </c>
    </row>
    <row r="2220">
      <c r="A2220" t="n">
        <v>188099</v>
      </c>
      <c r="B2220" t="inlineStr">
        <is>
          <t>Arcos</t>
        </is>
      </c>
      <c r="C2220" t="inlineStr">
        <is>
          <t>ZIGPAY LTDAS -ME</t>
        </is>
      </c>
      <c r="E2220" s="550" t="n">
        <v>46007</v>
      </c>
      <c r="F2220" s="550" t="n">
        <v>46008</v>
      </c>
      <c r="G2220" t="inlineStr">
        <is>
          <t>Informática e TI</t>
        </is>
      </c>
      <c r="H2220" t="inlineStr">
        <is>
          <t>Sistemas Gerais - Operacionais</t>
        </is>
      </c>
      <c r="I2220" t="inlineStr">
        <is>
          <t>Rebate de taxa referente ao mês 12</t>
        </is>
      </c>
      <c r="J2220" t="n">
        <v>219.29</v>
      </c>
      <c r="K2220" t="n">
        <v>219.29</v>
      </c>
      <c r="O2220" t="inlineStr">
        <is>
          <t>Real</t>
        </is>
      </c>
      <c r="P2220" t="inlineStr">
        <is>
          <t>Pago</t>
        </is>
      </c>
      <c r="Q2220" t="inlineStr">
        <is>
          <t>12/2025</t>
        </is>
      </c>
      <c r="R2220" t="n">
        <v>0</v>
      </c>
    </row>
    <row r="2221">
      <c r="A2221" t="n">
        <v>184029</v>
      </c>
      <c r="B2221" t="inlineStr">
        <is>
          <t>Arcos</t>
        </is>
      </c>
      <c r="C2221" t="inlineStr">
        <is>
          <t>BANCO DO BRASIL SA</t>
        </is>
      </c>
      <c r="E2221" s="550" t="n">
        <v>46007</v>
      </c>
      <c r="F2221" s="550" t="n">
        <v>46007</v>
      </c>
      <c r="G2221" t="inlineStr">
        <is>
          <t>Despesas Financeiras</t>
        </is>
      </c>
      <c r="H2221" t="inlineStr">
        <is>
          <t>Tarifas Bancárias</t>
        </is>
      </c>
      <c r="J2221" t="n">
        <v>-17.5</v>
      </c>
      <c r="K2221" t="n">
        <v>-17.5</v>
      </c>
      <c r="O2221" t="inlineStr">
        <is>
          <t>Real</t>
        </is>
      </c>
      <c r="P2221" t="inlineStr">
        <is>
          <t>Pago</t>
        </is>
      </c>
      <c r="Q2221" t="inlineStr">
        <is>
          <t>12/2025</t>
        </is>
      </c>
      <c r="R2221" t="n">
        <v>0</v>
      </c>
    </row>
    <row r="2222">
      <c r="A2222" t="n">
        <v>184017</v>
      </c>
      <c r="B2222" t="inlineStr">
        <is>
          <t>Arcos</t>
        </is>
      </c>
      <c r="C2222" t="inlineStr">
        <is>
          <t xml:space="preserve">KAMINO INSTITUICAO DE PAGAMENTO LTDA </t>
        </is>
      </c>
      <c r="E2222" s="550" t="n">
        <v>46007</v>
      </c>
      <c r="F2222" s="550" t="n">
        <v>46007</v>
      </c>
      <c r="G2222" t="inlineStr">
        <is>
          <t>Despesas Financeiras</t>
        </is>
      </c>
      <c r="H2222" t="inlineStr">
        <is>
          <t>Tarifas Bancárias</t>
        </is>
      </c>
      <c r="J2222" t="n">
        <v>-2</v>
      </c>
      <c r="K2222" t="n">
        <v>-2</v>
      </c>
      <c r="O2222" t="inlineStr">
        <is>
          <t>Real</t>
        </is>
      </c>
      <c r="P2222" t="inlineStr">
        <is>
          <t>Pago</t>
        </is>
      </c>
      <c r="Q2222" t="inlineStr">
        <is>
          <t>12/2025</t>
        </is>
      </c>
      <c r="R2222" t="n">
        <v>0</v>
      </c>
    </row>
    <row r="2223">
      <c r="A2223" t="n">
        <v>183678</v>
      </c>
      <c r="B2223" t="inlineStr">
        <is>
          <t>Arcos</t>
        </is>
      </c>
      <c r="C2223" t="inlineStr">
        <is>
          <t>SKYNOTE INFORMATICA E ASSISTENCIA TECNICA</t>
        </is>
      </c>
      <c r="D2223" t="inlineStr">
        <is>
          <t>1</t>
        </is>
      </c>
      <c r="E2223" s="550" t="n">
        <v>46007</v>
      </c>
      <c r="F2223" s="550" t="n">
        <v>46008</v>
      </c>
      <c r="G2223" t="inlineStr">
        <is>
          <t>Manutenção</t>
        </is>
      </c>
      <c r="H2223" t="inlineStr">
        <is>
          <t>Manutenção de Equipamentos</t>
        </is>
      </c>
      <c r="I2223" t="inlineStr">
        <is>
          <t>Manutenção de notebook Laísa MKT Arcos</t>
        </is>
      </c>
      <c r="J2223" t="n">
        <v>-250</v>
      </c>
      <c r="K2223" t="n">
        <v>-250</v>
      </c>
      <c r="O2223" t="inlineStr">
        <is>
          <t>Real</t>
        </is>
      </c>
      <c r="P2223" t="inlineStr">
        <is>
          <t>Pago</t>
        </is>
      </c>
      <c r="Q2223" t="inlineStr">
        <is>
          <t>12/2025</t>
        </is>
      </c>
      <c r="R2223" t="n">
        <v>0</v>
      </c>
    </row>
    <row r="2224">
      <c r="A2224" t="n">
        <v>188097</v>
      </c>
      <c r="B2224" t="inlineStr">
        <is>
          <t>Arcos</t>
        </is>
      </c>
      <c r="C2224" t="inlineStr">
        <is>
          <t>ZIGPAY LTDAS -ME</t>
        </is>
      </c>
      <c r="E2224" s="550" t="n">
        <v>46007</v>
      </c>
      <c r="F2224" s="550" t="n">
        <v>46007</v>
      </c>
      <c r="G2224" t="inlineStr">
        <is>
          <t>Informática e TI</t>
        </is>
      </c>
      <c r="H2224" t="inlineStr">
        <is>
          <t>Sistemas Gerais - Operacionais</t>
        </is>
      </c>
      <c r="I2224" t="inlineStr">
        <is>
          <t>Rebate de taxa referente ao mês 12</t>
        </is>
      </c>
      <c r="J2224" t="n">
        <v>68.51000000000001</v>
      </c>
      <c r="K2224" t="n">
        <v>68.51000000000001</v>
      </c>
      <c r="O2224" t="inlineStr">
        <is>
          <t>Real</t>
        </is>
      </c>
      <c r="P2224" t="inlineStr">
        <is>
          <t>Pago</t>
        </is>
      </c>
      <c r="Q2224" t="inlineStr">
        <is>
          <t>12/2025</t>
        </is>
      </c>
      <c r="R2224" t="n">
        <v>0</v>
      </c>
    </row>
    <row r="2225">
      <c r="A2225" t="n">
        <v>184242</v>
      </c>
      <c r="B2225" t="inlineStr">
        <is>
          <t>Arcos</t>
        </is>
      </c>
      <c r="C2225" t="inlineStr">
        <is>
          <t>MATHEUS DOS SANTOS ROCHA</t>
        </is>
      </c>
      <c r="E2225" s="550" t="n">
        <v>46006</v>
      </c>
      <c r="F2225" s="550" t="n">
        <v>46010</v>
      </c>
      <c r="G2225" t="inlineStr">
        <is>
          <t>Mão de Obra - Salários</t>
        </is>
      </c>
      <c r="H2225" t="inlineStr">
        <is>
          <t>MDO CLT - Salário</t>
        </is>
      </c>
      <c r="J2225" t="n">
        <v>-651.46</v>
      </c>
      <c r="K2225" t="n">
        <v>-651.46</v>
      </c>
      <c r="O2225" t="inlineStr">
        <is>
          <t>Real</t>
        </is>
      </c>
      <c r="P2225" t="inlineStr">
        <is>
          <t>Pago</t>
        </is>
      </c>
      <c r="Q2225" t="inlineStr">
        <is>
          <t>12/2025</t>
        </is>
      </c>
      <c r="R2225" t="n">
        <v>0</v>
      </c>
    </row>
    <row r="2226">
      <c r="A2226" t="n">
        <v>184241</v>
      </c>
      <c r="B2226" t="inlineStr">
        <is>
          <t>Arcos</t>
        </is>
      </c>
      <c r="C2226" t="inlineStr">
        <is>
          <t>LUCIANA DE LIRA SANTOS</t>
        </is>
      </c>
      <c r="E2226" s="550" t="n">
        <v>46006</v>
      </c>
      <c r="F2226" s="550" t="n">
        <v>46010</v>
      </c>
      <c r="G2226" t="inlineStr">
        <is>
          <t>Mão de Obra - Salários</t>
        </is>
      </c>
      <c r="H2226" t="inlineStr">
        <is>
          <t>MDO CLT - Salário</t>
        </is>
      </c>
      <c r="J2226" t="n">
        <v>-589.9</v>
      </c>
      <c r="K2226" t="n">
        <v>-589.9</v>
      </c>
      <c r="O2226" t="inlineStr">
        <is>
          <t>Real</t>
        </is>
      </c>
      <c r="P2226" t="inlineStr">
        <is>
          <t>Pago</t>
        </is>
      </c>
      <c r="Q2226" t="inlineStr">
        <is>
          <t>12/2025</t>
        </is>
      </c>
      <c r="R2226" t="n">
        <v>0</v>
      </c>
    </row>
    <row r="2227">
      <c r="A2227" t="n">
        <v>184235</v>
      </c>
      <c r="B2227" t="inlineStr">
        <is>
          <t>Arcos</t>
        </is>
      </c>
      <c r="C2227" t="inlineStr">
        <is>
          <t>GUILHERME GAK BARBOSA</t>
        </is>
      </c>
      <c r="E2227" s="550" t="n">
        <v>46006</v>
      </c>
      <c r="F2227" s="550" t="n">
        <v>46010</v>
      </c>
      <c r="G2227" t="inlineStr">
        <is>
          <t>Mão de Obra - Salários</t>
        </is>
      </c>
      <c r="H2227" t="inlineStr">
        <is>
          <t>MDO CLT - Salário</t>
        </is>
      </c>
      <c r="J2227" t="n">
        <v>-854.0599999999999</v>
      </c>
      <c r="K2227" t="n">
        <v>-854.0599999999999</v>
      </c>
      <c r="O2227" t="inlineStr">
        <is>
          <t>Real</t>
        </is>
      </c>
      <c r="P2227" t="inlineStr">
        <is>
          <t>Pago</t>
        </is>
      </c>
      <c r="Q2227" t="inlineStr">
        <is>
          <t>12/2025</t>
        </is>
      </c>
      <c r="R2227" t="n">
        <v>0</v>
      </c>
    </row>
    <row r="2228">
      <c r="A2228" t="n">
        <v>184236</v>
      </c>
      <c r="B2228" t="inlineStr">
        <is>
          <t>Arcos</t>
        </is>
      </c>
      <c r="C2228" t="inlineStr">
        <is>
          <t>GUSTAVO BEZERRA DE LIMA</t>
        </is>
      </c>
      <c r="E2228" s="550" t="n">
        <v>46006</v>
      </c>
      <c r="F2228" s="550" t="n">
        <v>46010</v>
      </c>
      <c r="G2228" t="inlineStr">
        <is>
          <t>Mão de Obra - Salários</t>
        </is>
      </c>
      <c r="H2228" t="inlineStr">
        <is>
          <t>MDO CLT - Salário</t>
        </is>
      </c>
      <c r="J2228" t="n">
        <v>-596.48</v>
      </c>
      <c r="K2228" t="n">
        <v>-596.48</v>
      </c>
      <c r="O2228" t="inlineStr">
        <is>
          <t>Real</t>
        </is>
      </c>
      <c r="P2228" t="inlineStr">
        <is>
          <t>Pago</t>
        </is>
      </c>
      <c r="Q2228" t="inlineStr">
        <is>
          <t>12/2025</t>
        </is>
      </c>
      <c r="R2228" t="n">
        <v>0</v>
      </c>
    </row>
    <row r="2229">
      <c r="A2229" t="n">
        <v>184237</v>
      </c>
      <c r="B2229" t="inlineStr">
        <is>
          <t>Arcos</t>
        </is>
      </c>
      <c r="C2229" t="inlineStr">
        <is>
          <t>JACIARA DOS ANJOS BORGES</t>
        </is>
      </c>
      <c r="E2229" s="550" t="n">
        <v>46006</v>
      </c>
      <c r="F2229" s="550" t="n">
        <v>46010</v>
      </c>
      <c r="G2229" t="inlineStr">
        <is>
          <t>Mão de Obra - Salários</t>
        </is>
      </c>
      <c r="H2229" t="inlineStr">
        <is>
          <t>MDO CLT - Salário</t>
        </is>
      </c>
      <c r="J2229" t="n">
        <v>-659.1</v>
      </c>
      <c r="K2229" t="n">
        <v>-659.1</v>
      </c>
      <c r="O2229" t="inlineStr">
        <is>
          <t>Real</t>
        </is>
      </c>
      <c r="P2229" t="inlineStr">
        <is>
          <t>Pago</t>
        </is>
      </c>
      <c r="Q2229" t="inlineStr">
        <is>
          <t>12/2025</t>
        </is>
      </c>
      <c r="R2229" t="n">
        <v>0</v>
      </c>
    </row>
    <row r="2230">
      <c r="A2230" t="n">
        <v>184238</v>
      </c>
      <c r="B2230" t="inlineStr">
        <is>
          <t>Arcos</t>
        </is>
      </c>
      <c r="C2230" t="inlineStr">
        <is>
          <t>JESSICA ALVES GONCALVES</t>
        </is>
      </c>
      <c r="E2230" s="550" t="n">
        <v>46006</v>
      </c>
      <c r="F2230" s="550" t="n">
        <v>46010</v>
      </c>
      <c r="G2230" t="inlineStr">
        <is>
          <t>Mão de Obra - Salários</t>
        </is>
      </c>
      <c r="H2230" t="inlineStr">
        <is>
          <t>MDO CLT - Salário</t>
        </is>
      </c>
      <c r="J2230" t="n">
        <v>-723.8</v>
      </c>
      <c r="K2230" t="n">
        <v>-723.8</v>
      </c>
      <c r="O2230" t="inlineStr">
        <is>
          <t>Real</t>
        </is>
      </c>
      <c r="P2230" t="inlineStr">
        <is>
          <t>Pago</t>
        </is>
      </c>
      <c r="Q2230" t="inlineStr">
        <is>
          <t>12/2025</t>
        </is>
      </c>
      <c r="R2230" t="n">
        <v>0</v>
      </c>
    </row>
    <row r="2231">
      <c r="A2231" t="n">
        <v>184240</v>
      </c>
      <c r="B2231" t="inlineStr">
        <is>
          <t>Arcos</t>
        </is>
      </c>
      <c r="C2231" t="inlineStr">
        <is>
          <t xml:space="preserve">JONAS LUIZ HANGER DA SILVA </t>
        </is>
      </c>
      <c r="E2231" s="550" t="n">
        <v>46006</v>
      </c>
      <c r="F2231" s="550" t="n">
        <v>46010</v>
      </c>
      <c r="G2231" t="inlineStr">
        <is>
          <t>Mão de Obra - Salários</t>
        </is>
      </c>
      <c r="H2231" t="inlineStr">
        <is>
          <t>MDO CLT - Salário</t>
        </is>
      </c>
      <c r="J2231" t="n">
        <v>-828.25</v>
      </c>
      <c r="K2231" t="n">
        <v>-828.25</v>
      </c>
      <c r="O2231" t="inlineStr">
        <is>
          <t>Real</t>
        </is>
      </c>
      <c r="P2231" t="inlineStr">
        <is>
          <t>Pago</t>
        </is>
      </c>
      <c r="Q2231" t="inlineStr">
        <is>
          <t>12/2025</t>
        </is>
      </c>
      <c r="R2231" t="n">
        <v>0</v>
      </c>
    </row>
    <row r="2232">
      <c r="A2232" t="n">
        <v>184234</v>
      </c>
      <c r="B2232" t="inlineStr">
        <is>
          <t>Arcos</t>
        </is>
      </c>
      <c r="C2232" t="inlineStr">
        <is>
          <t>FAB CANNE</t>
        </is>
      </c>
      <c r="E2232" s="550" t="n">
        <v>46006</v>
      </c>
      <c r="F2232" s="550" t="n">
        <v>46010</v>
      </c>
      <c r="G2232" t="inlineStr">
        <is>
          <t>Mão de Obra - Salários</t>
        </is>
      </c>
      <c r="H2232" t="inlineStr">
        <is>
          <t>MDO CLT - Salário</t>
        </is>
      </c>
      <c r="J2232" t="n">
        <v>-578.62</v>
      </c>
      <c r="K2232" t="n">
        <v>-578.62</v>
      </c>
      <c r="O2232" t="inlineStr">
        <is>
          <t>Real</t>
        </is>
      </c>
      <c r="P2232" t="inlineStr">
        <is>
          <t>Pago</t>
        </is>
      </c>
      <c r="Q2232" t="inlineStr">
        <is>
          <t>12/2025</t>
        </is>
      </c>
      <c r="R2232" t="n">
        <v>0</v>
      </c>
    </row>
    <row r="2233">
      <c r="A2233" t="n">
        <v>184233</v>
      </c>
      <c r="B2233" t="inlineStr">
        <is>
          <t>Arcos</t>
        </is>
      </c>
      <c r="C2233" t="inlineStr">
        <is>
          <t>DAIANE ALVES DA SILVA LIMA</t>
        </is>
      </c>
      <c r="E2233" s="550" t="n">
        <v>46006</v>
      </c>
      <c r="F2233" s="550" t="n">
        <v>46010</v>
      </c>
      <c r="G2233" t="inlineStr">
        <is>
          <t>Mão de Obra - Salários</t>
        </is>
      </c>
      <c r="H2233" t="inlineStr">
        <is>
          <t>MDO CLT - Salário</t>
        </is>
      </c>
      <c r="J2233" t="n">
        <v>-659.11</v>
      </c>
      <c r="K2233" t="n">
        <v>-659.11</v>
      </c>
      <c r="O2233" t="inlineStr">
        <is>
          <t>Real</t>
        </is>
      </c>
      <c r="P2233" t="inlineStr">
        <is>
          <t>Pago</t>
        </is>
      </c>
      <c r="Q2233" t="inlineStr">
        <is>
          <t>12/2025</t>
        </is>
      </c>
      <c r="R2233" t="n">
        <v>0</v>
      </c>
    </row>
    <row r="2234">
      <c r="A2234" t="n">
        <v>184232</v>
      </c>
      <c r="B2234" t="inlineStr">
        <is>
          <t>Arcos</t>
        </is>
      </c>
      <c r="C2234" t="inlineStr">
        <is>
          <t>CLAUDIA GOMES SOUZA SANTANA</t>
        </is>
      </c>
      <c r="E2234" s="550" t="n">
        <v>46006</v>
      </c>
      <c r="F2234" s="550" t="n">
        <v>46010</v>
      </c>
      <c r="G2234" t="inlineStr">
        <is>
          <t>Mão de Obra - Salários</t>
        </is>
      </c>
      <c r="H2234" t="inlineStr">
        <is>
          <t>MDO CLT - Salário</t>
        </is>
      </c>
      <c r="J2234" t="n">
        <v>-616</v>
      </c>
      <c r="K2234" t="n">
        <v>-616</v>
      </c>
      <c r="O2234" t="inlineStr">
        <is>
          <t>Real</t>
        </is>
      </c>
      <c r="P2234" t="inlineStr">
        <is>
          <t>Pago</t>
        </is>
      </c>
      <c r="Q2234" t="inlineStr">
        <is>
          <t>12/2025</t>
        </is>
      </c>
      <c r="R2234" t="n">
        <v>0</v>
      </c>
    </row>
    <row r="2235">
      <c r="A2235" t="n">
        <v>184231</v>
      </c>
      <c r="B2235" t="inlineStr">
        <is>
          <t>Arcos</t>
        </is>
      </c>
      <c r="C2235" t="inlineStr">
        <is>
          <t>BRENDO DO NASCIMENTO SANTOS</t>
        </is>
      </c>
      <c r="E2235" s="550" t="n">
        <v>46006</v>
      </c>
      <c r="F2235" s="550" t="n">
        <v>46010</v>
      </c>
      <c r="G2235" t="inlineStr">
        <is>
          <t>Mão de Obra - Salários</t>
        </is>
      </c>
      <c r="H2235" t="inlineStr">
        <is>
          <t>MDO CLT - Salário</t>
        </is>
      </c>
      <c r="J2235" t="n">
        <v>-659.11</v>
      </c>
      <c r="K2235" t="n">
        <v>-659.11</v>
      </c>
      <c r="O2235" t="inlineStr">
        <is>
          <t>Real</t>
        </is>
      </c>
      <c r="P2235" t="inlineStr">
        <is>
          <t>Pago</t>
        </is>
      </c>
      <c r="Q2235" t="inlineStr">
        <is>
          <t>12/2025</t>
        </is>
      </c>
      <c r="R2235" t="n">
        <v>0</v>
      </c>
    </row>
    <row r="2236">
      <c r="A2236" t="n">
        <v>184230</v>
      </c>
      <c r="B2236" t="inlineStr">
        <is>
          <t>Arcos</t>
        </is>
      </c>
      <c r="C2236" t="inlineStr">
        <is>
          <t>BIANCA KIMBERLY DE ALMEIDA COSMO</t>
        </is>
      </c>
      <c r="E2236" s="550" t="n">
        <v>46006</v>
      </c>
      <c r="F2236" s="550" t="n">
        <v>46010</v>
      </c>
      <c r="G2236" t="inlineStr">
        <is>
          <t>Mão de Obra - Salários</t>
        </is>
      </c>
      <c r="H2236" t="inlineStr">
        <is>
          <t>MDO CLT - Salário</t>
        </is>
      </c>
      <c r="J2236" t="n">
        <v>-595.64</v>
      </c>
      <c r="K2236" t="n">
        <v>-595.64</v>
      </c>
      <c r="O2236" t="inlineStr">
        <is>
          <t>Real</t>
        </is>
      </c>
      <c r="P2236" t="inlineStr">
        <is>
          <t>Pago</t>
        </is>
      </c>
      <c r="Q2236" t="inlineStr">
        <is>
          <t>12/2025</t>
        </is>
      </c>
      <c r="R2236" t="n">
        <v>0</v>
      </c>
    </row>
    <row r="2237">
      <c r="A2237" t="n">
        <v>184229</v>
      </c>
      <c r="B2237" t="inlineStr">
        <is>
          <t>Arcos</t>
        </is>
      </c>
      <c r="C2237" t="inlineStr">
        <is>
          <t>BEATRIZ PACIANI MENDES</t>
        </is>
      </c>
      <c r="E2237" s="550" t="n">
        <v>46006</v>
      </c>
      <c r="F2237" s="550" t="n">
        <v>46010</v>
      </c>
      <c r="G2237" t="inlineStr">
        <is>
          <t>Mão de Obra - Salários</t>
        </is>
      </c>
      <c r="H2237" t="inlineStr">
        <is>
          <t>MDO CLT - Salário</t>
        </is>
      </c>
      <c r="J2237" t="n">
        <v>-580.04</v>
      </c>
      <c r="K2237" t="n">
        <v>-580.04</v>
      </c>
      <c r="O2237" t="inlineStr">
        <is>
          <t>Real</t>
        </is>
      </c>
      <c r="P2237" t="inlineStr">
        <is>
          <t>Pago</t>
        </is>
      </c>
      <c r="Q2237" t="inlineStr">
        <is>
          <t>12/2025</t>
        </is>
      </c>
      <c r="R2237" t="n">
        <v>0</v>
      </c>
    </row>
    <row r="2238">
      <c r="A2238" t="n">
        <v>184228</v>
      </c>
      <c r="B2238" t="inlineStr">
        <is>
          <t>Arcos</t>
        </is>
      </c>
      <c r="C2238" t="inlineStr">
        <is>
          <t>GUSTAVO LIMA MOLINA</t>
        </is>
      </c>
      <c r="E2238" s="550" t="n">
        <v>46006</v>
      </c>
      <c r="F2238" s="550" t="n">
        <v>46010</v>
      </c>
      <c r="G2238" t="inlineStr">
        <is>
          <t>Mão de Obra - Salários</t>
        </is>
      </c>
      <c r="H2238" t="inlineStr">
        <is>
          <t>MDO CLT - Salário</t>
        </is>
      </c>
      <c r="J2238" t="n">
        <v>-621.0700000000001</v>
      </c>
      <c r="K2238" t="n">
        <v>-621.0700000000001</v>
      </c>
      <c r="O2238" t="inlineStr">
        <is>
          <t>Real</t>
        </is>
      </c>
      <c r="P2238" t="inlineStr">
        <is>
          <t>Pago</t>
        </is>
      </c>
      <c r="Q2238" t="inlineStr">
        <is>
          <t>12/2025</t>
        </is>
      </c>
      <c r="R2238" t="n">
        <v>0</v>
      </c>
    </row>
    <row r="2239">
      <c r="A2239" t="n">
        <v>184227</v>
      </c>
      <c r="B2239" t="inlineStr">
        <is>
          <t>Arcos</t>
        </is>
      </c>
      <c r="C2239" t="inlineStr">
        <is>
          <t>ALINE MARTINS JARDIM</t>
        </is>
      </c>
      <c r="E2239" s="550" t="n">
        <v>46006</v>
      </c>
      <c r="F2239" s="550" t="n">
        <v>46010</v>
      </c>
      <c r="G2239" t="inlineStr">
        <is>
          <t>Mão de Obra - Salários</t>
        </is>
      </c>
      <c r="H2239" t="inlineStr">
        <is>
          <t>MDO CLT - Salário</t>
        </is>
      </c>
      <c r="J2239" t="n">
        <v>-669.54</v>
      </c>
      <c r="K2239" t="n">
        <v>-669.54</v>
      </c>
      <c r="O2239" t="inlineStr">
        <is>
          <t>Real</t>
        </is>
      </c>
      <c r="P2239" t="inlineStr">
        <is>
          <t>Pago</t>
        </is>
      </c>
      <c r="Q2239" t="inlineStr">
        <is>
          <t>12/2025</t>
        </is>
      </c>
      <c r="R2239" t="n">
        <v>0</v>
      </c>
    </row>
    <row r="2240">
      <c r="A2240" t="n">
        <v>184239</v>
      </c>
      <c r="B2240" t="inlineStr">
        <is>
          <t>Arcos</t>
        </is>
      </c>
      <c r="C2240" t="inlineStr">
        <is>
          <t>JOÃO PAULO DA SILVA MARCOLINO</t>
        </is>
      </c>
      <c r="E2240" s="550" t="n">
        <v>46006</v>
      </c>
      <c r="F2240" s="550" t="n">
        <v>46010</v>
      </c>
      <c r="G2240" t="inlineStr">
        <is>
          <t>Mão de Obra - Salários</t>
        </is>
      </c>
      <c r="H2240" t="inlineStr">
        <is>
          <t>MDO CLT - Salário</t>
        </is>
      </c>
      <c r="J2240" t="n">
        <v>-702.83</v>
      </c>
      <c r="K2240" t="n">
        <v>-702.83</v>
      </c>
      <c r="O2240" t="inlineStr">
        <is>
          <t>Real</t>
        </is>
      </c>
      <c r="P2240" t="inlineStr">
        <is>
          <t>Pago</t>
        </is>
      </c>
      <c r="Q2240" t="inlineStr">
        <is>
          <t>12/2025</t>
        </is>
      </c>
      <c r="R2240" t="n">
        <v>0</v>
      </c>
    </row>
    <row r="2241">
      <c r="A2241" t="n">
        <v>108186</v>
      </c>
      <c r="B2241" t="inlineStr">
        <is>
          <t>Arcos</t>
        </is>
      </c>
      <c r="C2241" t="inlineStr">
        <is>
          <t>DLOCAL BRASIL PAGAMENTOS LTDA  - DMK</t>
        </is>
      </c>
      <c r="D2241" t="inlineStr">
        <is>
          <t>BOL 776067405417497</t>
        </is>
      </c>
      <c r="E2241" s="550" t="n">
        <v>46006</v>
      </c>
      <c r="F2241" s="550" t="n">
        <v>46010</v>
      </c>
      <c r="G2241" t="inlineStr">
        <is>
          <t>Marketing</t>
        </is>
      </c>
      <c r="H2241" t="inlineStr">
        <is>
          <t>Publicidade e Propaganda</t>
        </is>
      </c>
      <c r="I2241" t="inlineStr">
        <is>
          <t>FACEBOOK - INVESTIMENTO EM TRAFEGO - 12/2025</t>
        </is>
      </c>
      <c r="J2241" t="n">
        <v>-5000</v>
      </c>
      <c r="K2241" t="n">
        <v>-5000</v>
      </c>
      <c r="O2241" t="inlineStr">
        <is>
          <t>Real</t>
        </is>
      </c>
      <c r="P2241" t="inlineStr">
        <is>
          <t>Pago</t>
        </is>
      </c>
      <c r="Q2241" t="inlineStr">
        <is>
          <t>12/2025</t>
        </is>
      </c>
      <c r="R2241" t="n">
        <v>0</v>
      </c>
    </row>
    <row r="2242">
      <c r="A2242" t="n">
        <v>183999</v>
      </c>
      <c r="B2242" t="inlineStr">
        <is>
          <t>Arcos</t>
        </is>
      </c>
      <c r="C2242" t="inlineStr">
        <is>
          <t xml:space="preserve">KAMINO INSTITUICAO DE PAGAMENTO LTDA </t>
        </is>
      </c>
      <c r="E2242" s="550" t="n">
        <v>46006</v>
      </c>
      <c r="F2242" s="550" t="n">
        <v>46006</v>
      </c>
      <c r="G2242" t="inlineStr">
        <is>
          <t>Despesas Financeiras</t>
        </is>
      </c>
      <c r="H2242" t="inlineStr">
        <is>
          <t>Tarifas Bancárias</t>
        </is>
      </c>
      <c r="J2242" t="n">
        <v>-2</v>
      </c>
      <c r="K2242" t="n">
        <v>-2</v>
      </c>
      <c r="O2242" t="inlineStr">
        <is>
          <t>Real</t>
        </is>
      </c>
      <c r="P2242" t="inlineStr">
        <is>
          <t>Pago</t>
        </is>
      </c>
      <c r="Q2242" t="inlineStr">
        <is>
          <t>12/2025</t>
        </is>
      </c>
      <c r="R2242" t="n">
        <v>0</v>
      </c>
    </row>
    <row r="2243">
      <c r="A2243" t="n">
        <v>184592</v>
      </c>
      <c r="B2243" t="inlineStr">
        <is>
          <t>Arcos</t>
        </is>
      </c>
      <c r="C2243" t="inlineStr">
        <is>
          <t>JESSICA ALVES GONCALVES</t>
        </is>
      </c>
      <c r="E2243" s="550" t="n">
        <v>46006</v>
      </c>
      <c r="F2243" s="550" t="n">
        <v>46010</v>
      </c>
      <c r="G2243" t="inlineStr">
        <is>
          <t>Mão de Obra - Encargos e Provisões</t>
        </is>
      </c>
      <c r="H2243" t="inlineStr">
        <is>
          <t xml:space="preserve">  -  13º Salário</t>
        </is>
      </c>
      <c r="J2243" t="n">
        <v>-1512.07</v>
      </c>
      <c r="K2243" t="n">
        <v>-1512.07</v>
      </c>
      <c r="O2243" t="inlineStr">
        <is>
          <t>Real</t>
        </is>
      </c>
      <c r="P2243" t="inlineStr">
        <is>
          <t>Pago</t>
        </is>
      </c>
      <c r="Q2243" t="inlineStr">
        <is>
          <t>12/2025</t>
        </is>
      </c>
      <c r="R2243" t="n">
        <v>0</v>
      </c>
    </row>
    <row r="2244">
      <c r="A2244" t="n">
        <v>184585</v>
      </c>
      <c r="B2244" t="inlineStr">
        <is>
          <t>Arcos</t>
        </is>
      </c>
      <c r="C2244" t="inlineStr">
        <is>
          <t>BRENDO DO NASCIMENTO SANTOS</t>
        </is>
      </c>
      <c r="E2244" s="550" t="n">
        <v>46006</v>
      </c>
      <c r="F2244" s="550" t="n">
        <v>46010</v>
      </c>
      <c r="G2244" t="inlineStr">
        <is>
          <t>Mão de Obra - Encargos e Provisões</t>
        </is>
      </c>
      <c r="H2244" t="inlineStr">
        <is>
          <t xml:space="preserve">  -  13º Salário</t>
        </is>
      </c>
      <c r="J2244" t="n">
        <v>-380.27</v>
      </c>
      <c r="K2244" t="n">
        <v>-380.27</v>
      </c>
      <c r="O2244" t="inlineStr">
        <is>
          <t>Real</t>
        </is>
      </c>
      <c r="P2244" t="inlineStr">
        <is>
          <t>Pago</t>
        </is>
      </c>
      <c r="Q2244" t="inlineStr">
        <is>
          <t>12/2025</t>
        </is>
      </c>
      <c r="R2244" t="n">
        <v>0</v>
      </c>
    </row>
    <row r="2245">
      <c r="A2245" t="n">
        <v>184600</v>
      </c>
      <c r="B2245" t="inlineStr">
        <is>
          <t>Arcos</t>
        </is>
      </c>
      <c r="C2245" t="inlineStr">
        <is>
          <t>SARAH SARAIVA DEL CASALE</t>
        </is>
      </c>
      <c r="E2245" s="550" t="n">
        <v>46006</v>
      </c>
      <c r="F2245" s="550" t="n">
        <v>46010</v>
      </c>
      <c r="G2245" t="inlineStr">
        <is>
          <t>Mão de Obra - Encargos e Provisões</t>
        </is>
      </c>
      <c r="H2245" t="inlineStr">
        <is>
          <t xml:space="preserve">  -  13º Salário</t>
        </is>
      </c>
      <c r="J2245" t="n">
        <v>-999.7</v>
      </c>
      <c r="K2245" t="n">
        <v>-999.7</v>
      </c>
      <c r="O2245" t="inlineStr">
        <is>
          <t>Real</t>
        </is>
      </c>
      <c r="P2245" t="inlineStr">
        <is>
          <t>Pago</t>
        </is>
      </c>
      <c r="Q2245" t="inlineStr">
        <is>
          <t>12/2025</t>
        </is>
      </c>
      <c r="R2245" t="n">
        <v>0</v>
      </c>
    </row>
    <row r="2246">
      <c r="A2246" t="n">
        <v>184586</v>
      </c>
      <c r="B2246" t="inlineStr">
        <is>
          <t>Arcos</t>
        </is>
      </c>
      <c r="C2246" t="inlineStr">
        <is>
          <t>CLAUDIA GOMES SOUZA SANTANA</t>
        </is>
      </c>
      <c r="E2246" s="550" t="n">
        <v>46006</v>
      </c>
      <c r="F2246" s="550" t="n">
        <v>46010</v>
      </c>
      <c r="G2246" t="inlineStr">
        <is>
          <t>Mão de Obra - Encargos e Provisões</t>
        </is>
      </c>
      <c r="H2246" t="inlineStr">
        <is>
          <t xml:space="preserve">  -  13º Salário</t>
        </is>
      </c>
      <c r="J2246" t="n">
        <v>-900.66</v>
      </c>
      <c r="K2246" t="n">
        <v>-900.66</v>
      </c>
      <c r="O2246" t="inlineStr">
        <is>
          <t>Real</t>
        </is>
      </c>
      <c r="P2246" t="inlineStr">
        <is>
          <t>Pago</t>
        </is>
      </c>
      <c r="Q2246" t="inlineStr">
        <is>
          <t>12/2025</t>
        </is>
      </c>
      <c r="R2246" t="n">
        <v>0</v>
      </c>
    </row>
    <row r="2247">
      <c r="A2247" t="n">
        <v>184587</v>
      </c>
      <c r="B2247" t="inlineStr">
        <is>
          <t>Arcos</t>
        </is>
      </c>
      <c r="C2247" t="inlineStr">
        <is>
          <t>DAIANE ALVES DA SILVA LIMA</t>
        </is>
      </c>
      <c r="E2247" s="550" t="n">
        <v>46006</v>
      </c>
      <c r="F2247" s="550" t="n">
        <v>46010</v>
      </c>
      <c r="G2247" t="inlineStr">
        <is>
          <t>Mão de Obra - Encargos e Provisões</t>
        </is>
      </c>
      <c r="H2247" t="inlineStr">
        <is>
          <t xml:space="preserve">  -  13º Salário</t>
        </is>
      </c>
      <c r="J2247" t="n">
        <v>-1521.1</v>
      </c>
      <c r="K2247" t="n">
        <v>-1521.1</v>
      </c>
      <c r="O2247" t="inlineStr">
        <is>
          <t>Real</t>
        </is>
      </c>
      <c r="P2247" t="inlineStr">
        <is>
          <t>Pago</t>
        </is>
      </c>
      <c r="Q2247" t="inlineStr">
        <is>
          <t>12/2025</t>
        </is>
      </c>
      <c r="R2247" t="n">
        <v>0</v>
      </c>
    </row>
    <row r="2248">
      <c r="A2248" t="n">
        <v>184605</v>
      </c>
      <c r="B2248" t="inlineStr">
        <is>
          <t>Arcos</t>
        </is>
      </c>
      <c r="C2248" t="inlineStr">
        <is>
          <t>VICTOR SARAIVA ZANELATO ANDRADE</t>
        </is>
      </c>
      <c r="E2248" s="550" t="n">
        <v>46006</v>
      </c>
      <c r="F2248" s="550" t="n">
        <v>46010</v>
      </c>
      <c r="G2248" t="inlineStr">
        <is>
          <t>Mão de Obra - Encargos e Provisões</t>
        </is>
      </c>
      <c r="H2248" t="inlineStr">
        <is>
          <t xml:space="preserve">  -  13º Salário</t>
        </is>
      </c>
      <c r="J2248" t="n">
        <v>-383.54</v>
      </c>
      <c r="K2248" t="n">
        <v>-383.54</v>
      </c>
      <c r="O2248" t="inlineStr">
        <is>
          <t>Real</t>
        </is>
      </c>
      <c r="P2248" t="inlineStr">
        <is>
          <t>Pago</t>
        </is>
      </c>
      <c r="Q2248" t="inlineStr">
        <is>
          <t>12/2025</t>
        </is>
      </c>
      <c r="R2248" t="n">
        <v>0</v>
      </c>
    </row>
    <row r="2249">
      <c r="A2249" t="n">
        <v>184588</v>
      </c>
      <c r="B2249" t="inlineStr">
        <is>
          <t>Arcos</t>
        </is>
      </c>
      <c r="C2249" t="inlineStr">
        <is>
          <t>FAB CANNE</t>
        </is>
      </c>
      <c r="E2249" s="550" t="n">
        <v>46006</v>
      </c>
      <c r="F2249" s="550" t="n">
        <v>46010</v>
      </c>
      <c r="G2249" t="inlineStr">
        <is>
          <t>Mão de Obra - Encargos e Provisões</t>
        </is>
      </c>
      <c r="H2249" t="inlineStr">
        <is>
          <t xml:space="preserve">  -  13º Salário</t>
        </is>
      </c>
      <c r="J2249" t="n">
        <v>-1700.96</v>
      </c>
      <c r="K2249" t="n">
        <v>-1700.96</v>
      </c>
      <c r="O2249" t="inlineStr">
        <is>
          <t>Real</t>
        </is>
      </c>
      <c r="P2249" t="inlineStr">
        <is>
          <t>Pago</t>
        </is>
      </c>
      <c r="Q2249" t="inlineStr">
        <is>
          <t>12/2025</t>
        </is>
      </c>
      <c r="R2249" t="n">
        <v>0</v>
      </c>
    </row>
    <row r="2250">
      <c r="A2250" t="n">
        <v>184589</v>
      </c>
      <c r="B2250" t="inlineStr">
        <is>
          <t>Arcos</t>
        </is>
      </c>
      <c r="C2250" t="inlineStr">
        <is>
          <t>GUILHERME GAK BARBOSA</t>
        </is>
      </c>
      <c r="E2250" s="550" t="n">
        <v>46006</v>
      </c>
      <c r="F2250" s="550" t="n">
        <v>46010</v>
      </c>
      <c r="G2250" t="inlineStr">
        <is>
          <t>Mão de Obra - Encargos e Provisões</t>
        </is>
      </c>
      <c r="H2250" t="inlineStr">
        <is>
          <t xml:space="preserve">  -  13º Salário</t>
        </is>
      </c>
      <c r="J2250" t="n">
        <v>-1890.16</v>
      </c>
      <c r="K2250" t="n">
        <v>-1890.16</v>
      </c>
      <c r="O2250" t="inlineStr">
        <is>
          <t>Real</t>
        </is>
      </c>
      <c r="P2250" t="inlineStr">
        <is>
          <t>Pago</t>
        </is>
      </c>
      <c r="Q2250" t="inlineStr">
        <is>
          <t>12/2025</t>
        </is>
      </c>
      <c r="R2250" t="n">
        <v>0</v>
      </c>
    </row>
    <row r="2251">
      <c r="A2251" t="n">
        <v>184590</v>
      </c>
      <c r="B2251" t="inlineStr">
        <is>
          <t>Arcos</t>
        </is>
      </c>
      <c r="C2251" t="inlineStr">
        <is>
          <t>GUSTAVO BEZERRA DE LIMA</t>
        </is>
      </c>
      <c r="E2251" s="550" t="n">
        <v>46006</v>
      </c>
      <c r="F2251" s="550" t="n">
        <v>46010</v>
      </c>
      <c r="G2251" t="inlineStr">
        <is>
          <t>Mão de Obra - Encargos e Provisões</t>
        </is>
      </c>
      <c r="H2251" t="inlineStr">
        <is>
          <t xml:space="preserve">  -  13º Salário</t>
        </is>
      </c>
      <c r="J2251" t="n">
        <v>-903.6</v>
      </c>
      <c r="K2251" t="n">
        <v>-903.6</v>
      </c>
      <c r="O2251" t="inlineStr">
        <is>
          <t>Real</t>
        </is>
      </c>
      <c r="P2251" t="inlineStr">
        <is>
          <t>Pago</t>
        </is>
      </c>
      <c r="Q2251" t="inlineStr">
        <is>
          <t>12/2025</t>
        </is>
      </c>
      <c r="R2251" t="n">
        <v>0</v>
      </c>
    </row>
    <row r="2252">
      <c r="A2252" t="n">
        <v>184591</v>
      </c>
      <c r="B2252" t="inlineStr">
        <is>
          <t>Arcos</t>
        </is>
      </c>
      <c r="C2252" t="inlineStr">
        <is>
          <t>JACIARA DOS ANJOS BORGES</t>
        </is>
      </c>
      <c r="E2252" s="550" t="n">
        <v>46006</v>
      </c>
      <c r="F2252" s="550" t="n">
        <v>46010</v>
      </c>
      <c r="G2252" t="inlineStr">
        <is>
          <t>Mão de Obra - Encargos e Provisões</t>
        </is>
      </c>
      <c r="H2252" t="inlineStr">
        <is>
          <t xml:space="preserve">  -  13º Salário</t>
        </is>
      </c>
      <c r="J2252" t="n">
        <v>-1464.6</v>
      </c>
      <c r="K2252" t="n">
        <v>-1464.6</v>
      </c>
      <c r="O2252" t="inlineStr">
        <is>
          <t>Real</t>
        </is>
      </c>
      <c r="P2252" t="inlineStr">
        <is>
          <t>Pago</t>
        </is>
      </c>
      <c r="Q2252" t="inlineStr">
        <is>
          <t>12/2025</t>
        </is>
      </c>
      <c r="R2252" t="n">
        <v>0</v>
      </c>
    </row>
    <row r="2253">
      <c r="A2253" t="n">
        <v>184599</v>
      </c>
      <c r="B2253" t="inlineStr">
        <is>
          <t>Arcos</t>
        </is>
      </c>
      <c r="C2253" t="inlineStr">
        <is>
          <t>SABRINA MARIA MARCELINO</t>
        </is>
      </c>
      <c r="E2253" s="550" t="n">
        <v>46006</v>
      </c>
      <c r="F2253" s="550" t="n">
        <v>46010</v>
      </c>
      <c r="G2253" t="inlineStr">
        <is>
          <t>Mão de Obra - Encargos e Provisões</t>
        </is>
      </c>
      <c r="H2253" t="inlineStr">
        <is>
          <t xml:space="preserve">  -  13º Salário</t>
        </is>
      </c>
      <c r="J2253" t="n">
        <v>-1299.53</v>
      </c>
      <c r="K2253" t="n">
        <v>-1299.53</v>
      </c>
      <c r="O2253" t="inlineStr">
        <is>
          <t>Real</t>
        </is>
      </c>
      <c r="P2253" t="inlineStr">
        <is>
          <t>Pago</t>
        </is>
      </c>
      <c r="Q2253" t="inlineStr">
        <is>
          <t>12/2025</t>
        </is>
      </c>
      <c r="R2253" t="n">
        <v>0</v>
      </c>
    </row>
    <row r="2254">
      <c r="A2254" t="n">
        <v>184593</v>
      </c>
      <c r="B2254" t="inlineStr">
        <is>
          <t>Arcos</t>
        </is>
      </c>
      <c r="C2254" t="inlineStr">
        <is>
          <t>JOÃO PAULO DA SILVA MARCOLINO</t>
        </is>
      </c>
      <c r="E2254" s="550" t="n">
        <v>46006</v>
      </c>
      <c r="F2254" s="550" t="n">
        <v>46010</v>
      </c>
      <c r="G2254" t="inlineStr">
        <is>
          <t>Mão de Obra - Encargos e Provisões</t>
        </is>
      </c>
      <c r="H2254" t="inlineStr">
        <is>
          <t xml:space="preserve">  -  13º Salário</t>
        </is>
      </c>
      <c r="J2254" t="n">
        <v>-1757.54</v>
      </c>
      <c r="K2254" t="n">
        <v>-1757.54</v>
      </c>
      <c r="O2254" t="inlineStr">
        <is>
          <t>Real</t>
        </is>
      </c>
      <c r="P2254" t="inlineStr">
        <is>
          <t>Pago</t>
        </is>
      </c>
      <c r="Q2254" t="inlineStr">
        <is>
          <t>12/2025</t>
        </is>
      </c>
      <c r="R2254" t="n">
        <v>0</v>
      </c>
    </row>
    <row r="2255">
      <c r="A2255" t="n">
        <v>184594</v>
      </c>
      <c r="B2255" t="inlineStr">
        <is>
          <t>Arcos</t>
        </is>
      </c>
      <c r="C2255" t="inlineStr">
        <is>
          <t xml:space="preserve">JONAS LUIZ HANGER DA SILVA </t>
        </is>
      </c>
      <c r="E2255" s="550" t="n">
        <v>46006</v>
      </c>
      <c r="F2255" s="550" t="n">
        <v>46010</v>
      </c>
      <c r="G2255" t="inlineStr">
        <is>
          <t>Mão de Obra - Encargos e Provisões</t>
        </is>
      </c>
      <c r="H2255" t="inlineStr">
        <is>
          <t xml:space="preserve">  -  13º Salário</t>
        </is>
      </c>
      <c r="J2255" t="n">
        <v>-373.43</v>
      </c>
      <c r="K2255" t="n">
        <v>-373.43</v>
      </c>
      <c r="O2255" t="inlineStr">
        <is>
          <t>Real</t>
        </is>
      </c>
      <c r="P2255" t="inlineStr">
        <is>
          <t>Pago</t>
        </is>
      </c>
      <c r="Q2255" t="inlineStr">
        <is>
          <t>12/2025</t>
        </is>
      </c>
      <c r="R2255" t="n">
        <v>0</v>
      </c>
    </row>
    <row r="2256">
      <c r="A2256" t="n">
        <v>184604</v>
      </c>
      <c r="B2256" t="inlineStr">
        <is>
          <t>Arcos</t>
        </is>
      </c>
      <c r="C2256" t="inlineStr">
        <is>
          <t>THIAGO HENRIQUE DE FARIAS</t>
        </is>
      </c>
      <c r="E2256" s="550" t="n">
        <v>46006</v>
      </c>
      <c r="F2256" s="550" t="n">
        <v>46010</v>
      </c>
      <c r="G2256" t="inlineStr">
        <is>
          <t>Mão de Obra - Encargos e Provisões</t>
        </is>
      </c>
      <c r="H2256" t="inlineStr">
        <is>
          <t xml:space="preserve">  -  13º Salário</t>
        </is>
      </c>
      <c r="J2256" t="n">
        <v>-1799.19</v>
      </c>
      <c r="K2256" t="n">
        <v>-1799.19</v>
      </c>
      <c r="O2256" t="inlineStr">
        <is>
          <t>Real</t>
        </is>
      </c>
      <c r="P2256" t="inlineStr">
        <is>
          <t>Pago</t>
        </is>
      </c>
      <c r="Q2256" t="inlineStr">
        <is>
          <t>12/2025</t>
        </is>
      </c>
      <c r="R2256" t="n">
        <v>0</v>
      </c>
    </row>
    <row r="2257">
      <c r="A2257" t="n">
        <v>184603</v>
      </c>
      <c r="B2257" t="inlineStr">
        <is>
          <t>Arcos</t>
        </is>
      </c>
      <c r="C2257" t="inlineStr">
        <is>
          <t>TARCIANA FERREIRA DO CARMO</t>
        </is>
      </c>
      <c r="E2257" s="550" t="n">
        <v>46006</v>
      </c>
      <c r="F2257" s="550" t="n">
        <v>46010</v>
      </c>
      <c r="G2257" t="inlineStr">
        <is>
          <t>Mão de Obra - Encargos e Provisões</t>
        </is>
      </c>
      <c r="H2257" t="inlineStr">
        <is>
          <t xml:space="preserve">  -  13º Salário</t>
        </is>
      </c>
      <c r="J2257" t="n">
        <v>-1621.09</v>
      </c>
      <c r="K2257" t="n">
        <v>-1621.09</v>
      </c>
      <c r="O2257" t="inlineStr">
        <is>
          <t>Real</t>
        </is>
      </c>
      <c r="P2257" t="inlineStr">
        <is>
          <t>Pago</t>
        </is>
      </c>
      <c r="Q2257" t="inlineStr">
        <is>
          <t>12/2025</t>
        </is>
      </c>
      <c r="R2257" t="n">
        <v>0</v>
      </c>
    </row>
    <row r="2258">
      <c r="A2258" t="n">
        <v>184595</v>
      </c>
      <c r="B2258" t="inlineStr">
        <is>
          <t>Arcos</t>
        </is>
      </c>
      <c r="C2258" t="inlineStr">
        <is>
          <t>LUCIANA DE LIRA SANTOS</t>
        </is>
      </c>
      <c r="E2258" s="550" t="n">
        <v>46006</v>
      </c>
      <c r="F2258" s="550" t="n">
        <v>46010</v>
      </c>
      <c r="G2258" t="inlineStr">
        <is>
          <t>Mão de Obra - Encargos e Provisões</t>
        </is>
      </c>
      <c r="H2258" t="inlineStr">
        <is>
          <t xml:space="preserve">  -  13º Salário</t>
        </is>
      </c>
      <c r="J2258" t="n">
        <v>-1270.71</v>
      </c>
      <c r="K2258" t="n">
        <v>-1270.71</v>
      </c>
      <c r="O2258" t="inlineStr">
        <is>
          <t>Real</t>
        </is>
      </c>
      <c r="P2258" t="inlineStr">
        <is>
          <t>Pago</t>
        </is>
      </c>
      <c r="Q2258" t="inlineStr">
        <is>
          <t>12/2025</t>
        </is>
      </c>
      <c r="R2258" t="n">
        <v>0</v>
      </c>
    </row>
    <row r="2259">
      <c r="A2259" t="n">
        <v>184596</v>
      </c>
      <c r="B2259" t="inlineStr">
        <is>
          <t>Arcos</t>
        </is>
      </c>
      <c r="C2259" t="inlineStr">
        <is>
          <t>MATHEUS DOS SANTOS ROCHA</t>
        </is>
      </c>
      <c r="E2259" s="550" t="n">
        <v>46006</v>
      </c>
      <c r="F2259" s="550" t="n">
        <v>46010</v>
      </c>
      <c r="G2259" t="inlineStr">
        <is>
          <t>Mão de Obra - Encargos e Provisões</t>
        </is>
      </c>
      <c r="H2259" t="inlineStr">
        <is>
          <t xml:space="preserve">  -  13º Salário</t>
        </is>
      </c>
      <c r="J2259" t="n">
        <v>-1645.57</v>
      </c>
      <c r="K2259" t="n">
        <v>-1645.57</v>
      </c>
      <c r="O2259" t="inlineStr">
        <is>
          <t>Real</t>
        </is>
      </c>
      <c r="P2259" t="inlineStr">
        <is>
          <t>Pago</t>
        </is>
      </c>
      <c r="Q2259" t="inlineStr">
        <is>
          <t>12/2025</t>
        </is>
      </c>
      <c r="R2259" t="n">
        <v>0</v>
      </c>
    </row>
    <row r="2260">
      <c r="A2260" t="n">
        <v>184598</v>
      </c>
      <c r="B2260" t="inlineStr">
        <is>
          <t>Arcos</t>
        </is>
      </c>
      <c r="C2260" t="inlineStr">
        <is>
          <t>PATRICK VILLELA</t>
        </is>
      </c>
      <c r="E2260" s="550" t="n">
        <v>46006</v>
      </c>
      <c r="F2260" s="550" t="n">
        <v>46010</v>
      </c>
      <c r="G2260" t="inlineStr">
        <is>
          <t>Mão de Obra - Encargos e Provisões</t>
        </is>
      </c>
      <c r="H2260" t="inlineStr">
        <is>
          <t xml:space="preserve">  -  13º Salário</t>
        </is>
      </c>
      <c r="J2260" t="n">
        <v>-168.54</v>
      </c>
      <c r="K2260" t="n">
        <v>-168.54</v>
      </c>
      <c r="O2260" t="inlineStr">
        <is>
          <t>Real</t>
        </is>
      </c>
      <c r="P2260" t="inlineStr">
        <is>
          <t>Pago</t>
        </is>
      </c>
      <c r="Q2260" t="inlineStr">
        <is>
          <t>12/2025</t>
        </is>
      </c>
      <c r="R2260" t="n">
        <v>0</v>
      </c>
    </row>
    <row r="2261">
      <c r="A2261" t="n">
        <v>184597</v>
      </c>
      <c r="B2261" t="inlineStr">
        <is>
          <t>Arcos</t>
        </is>
      </c>
      <c r="C2261" t="inlineStr">
        <is>
          <t>PATRICIA BARRETO DE JESUS</t>
        </is>
      </c>
      <c r="E2261" s="550" t="n">
        <v>46006</v>
      </c>
      <c r="F2261" s="550" t="n">
        <v>46010</v>
      </c>
      <c r="G2261" t="inlineStr">
        <is>
          <t>Mão de Obra - Encargos e Provisões</t>
        </is>
      </c>
      <c r="H2261" t="inlineStr">
        <is>
          <t xml:space="preserve">  -  13º Salário</t>
        </is>
      </c>
      <c r="J2261" t="n">
        <v>-1551.44</v>
      </c>
      <c r="K2261" t="n">
        <v>-1551.44</v>
      </c>
      <c r="O2261" t="inlineStr">
        <is>
          <t>Real</t>
        </is>
      </c>
      <c r="P2261" t="inlineStr">
        <is>
          <t>Pago</t>
        </is>
      </c>
      <c r="Q2261" t="inlineStr">
        <is>
          <t>12/2025</t>
        </is>
      </c>
      <c r="R2261" t="n">
        <v>0</v>
      </c>
    </row>
    <row r="2262">
      <c r="A2262" t="n">
        <v>184583</v>
      </c>
      <c r="B2262" t="inlineStr">
        <is>
          <t>Arcos</t>
        </is>
      </c>
      <c r="C2262" t="inlineStr">
        <is>
          <t>BEATRIZ PACIANI MENDES</t>
        </is>
      </c>
      <c r="E2262" s="550" t="n">
        <v>46006</v>
      </c>
      <c r="F2262" s="550" t="n">
        <v>46010</v>
      </c>
      <c r="G2262" t="inlineStr">
        <is>
          <t>Mão de Obra - Encargos e Provisões</t>
        </is>
      </c>
      <c r="H2262" t="inlineStr">
        <is>
          <t xml:space="preserve">  -  13º Salário</t>
        </is>
      </c>
      <c r="J2262" t="n">
        <v>-1705.1</v>
      </c>
      <c r="K2262" t="n">
        <v>-1705.1</v>
      </c>
      <c r="O2262" t="inlineStr">
        <is>
          <t>Real</t>
        </is>
      </c>
      <c r="P2262" t="inlineStr">
        <is>
          <t>Pago</t>
        </is>
      </c>
      <c r="Q2262" t="inlineStr">
        <is>
          <t>12/2025</t>
        </is>
      </c>
      <c r="R2262" t="n">
        <v>0</v>
      </c>
    </row>
    <row r="2263">
      <c r="A2263" t="n">
        <v>184243</v>
      </c>
      <c r="B2263" t="inlineStr">
        <is>
          <t>Arcos</t>
        </is>
      </c>
      <c r="C2263" t="inlineStr">
        <is>
          <t>PATRICIA BARRETO DE JESUS</t>
        </is>
      </c>
      <c r="E2263" s="550" t="n">
        <v>46006</v>
      </c>
      <c r="F2263" s="550" t="n">
        <v>46010</v>
      </c>
      <c r="G2263" t="inlineStr">
        <is>
          <t>Mão de Obra - Salários</t>
        </is>
      </c>
      <c r="H2263" t="inlineStr">
        <is>
          <t>MDO CLT - Salário</t>
        </is>
      </c>
      <c r="J2263" t="n">
        <v>-652.51</v>
      </c>
      <c r="K2263" t="n">
        <v>-652.51</v>
      </c>
      <c r="O2263" t="inlineStr">
        <is>
          <t>Real</t>
        </is>
      </c>
      <c r="P2263" t="inlineStr">
        <is>
          <t>Pago</t>
        </is>
      </c>
      <c r="Q2263" t="inlineStr">
        <is>
          <t>12/2025</t>
        </is>
      </c>
      <c r="R2263" t="n">
        <v>0</v>
      </c>
    </row>
    <row r="2264">
      <c r="A2264" t="n">
        <v>184602</v>
      </c>
      <c r="B2264" t="inlineStr">
        <is>
          <t>Arcos</t>
        </is>
      </c>
      <c r="C2264" t="inlineStr">
        <is>
          <t>SONIA DOS ANJOS RAMOS</t>
        </is>
      </c>
      <c r="E2264" s="550" t="n">
        <v>46006</v>
      </c>
      <c r="F2264" s="550" t="n">
        <v>46010</v>
      </c>
      <c r="G2264" t="inlineStr">
        <is>
          <t>Mão de Obra - Encargos e Provisões</t>
        </is>
      </c>
      <c r="H2264" t="inlineStr">
        <is>
          <t xml:space="preserve">  -  13º Salário</t>
        </is>
      </c>
      <c r="J2264" t="n">
        <v>-1783.69</v>
      </c>
      <c r="K2264" t="n">
        <v>-1783.69</v>
      </c>
      <c r="O2264" t="inlineStr">
        <is>
          <t>Real</t>
        </is>
      </c>
      <c r="P2264" t="inlineStr">
        <is>
          <t>Pago</t>
        </is>
      </c>
      <c r="Q2264" t="inlineStr">
        <is>
          <t>12/2025</t>
        </is>
      </c>
      <c r="R2264" t="n">
        <v>0</v>
      </c>
    </row>
    <row r="2265">
      <c r="A2265" t="n">
        <v>184601</v>
      </c>
      <c r="B2265" t="inlineStr">
        <is>
          <t>Arcos</t>
        </is>
      </c>
      <c r="C2265" t="inlineStr">
        <is>
          <t>SHEILA ALVES DA SILVA</t>
        </is>
      </c>
      <c r="E2265" s="550" t="n">
        <v>46006</v>
      </c>
      <c r="F2265" s="550" t="n">
        <v>46010</v>
      </c>
      <c r="G2265" t="inlineStr">
        <is>
          <t>Mão de Obra - Encargos e Provisões</t>
        </is>
      </c>
      <c r="H2265" t="inlineStr">
        <is>
          <t xml:space="preserve">  -  13º Salário</t>
        </is>
      </c>
      <c r="J2265" t="n">
        <v>-1671.31</v>
      </c>
      <c r="K2265" t="n">
        <v>-1671.31</v>
      </c>
      <c r="O2265" t="inlineStr">
        <is>
          <t>Real</t>
        </is>
      </c>
      <c r="P2265" t="inlineStr">
        <is>
          <t>Pago</t>
        </is>
      </c>
      <c r="Q2265" t="inlineStr">
        <is>
          <t>12/2025</t>
        </is>
      </c>
      <c r="R2265" t="n">
        <v>0</v>
      </c>
    </row>
    <row r="2266">
      <c r="A2266" t="n">
        <v>184244</v>
      </c>
      <c r="B2266" t="inlineStr">
        <is>
          <t>Arcos</t>
        </is>
      </c>
      <c r="C2266" t="inlineStr">
        <is>
          <t>PATRICK VILLELA</t>
        </is>
      </c>
      <c r="E2266" s="550" t="n">
        <v>46006</v>
      </c>
      <c r="F2266" s="550" t="n">
        <v>46010</v>
      </c>
      <c r="G2266" t="inlineStr">
        <is>
          <t>Mão de Obra - Salários</t>
        </is>
      </c>
      <c r="H2266" t="inlineStr">
        <is>
          <t>MDO CLT - Salário</t>
        </is>
      </c>
      <c r="J2266" t="n">
        <v>-775.42</v>
      </c>
      <c r="K2266" t="n">
        <v>-775.42</v>
      </c>
      <c r="O2266" t="inlineStr">
        <is>
          <t>Real</t>
        </is>
      </c>
      <c r="P2266" t="inlineStr">
        <is>
          <t>Pago</t>
        </is>
      </c>
      <c r="Q2266" t="inlineStr">
        <is>
          <t>12/2025</t>
        </is>
      </c>
      <c r="R2266" t="n">
        <v>0</v>
      </c>
    </row>
    <row r="2267">
      <c r="A2267" t="n">
        <v>184245</v>
      </c>
      <c r="B2267" t="inlineStr">
        <is>
          <t>Arcos</t>
        </is>
      </c>
      <c r="C2267" t="inlineStr">
        <is>
          <t>SHEILA ALVES DA SILVA</t>
        </is>
      </c>
      <c r="E2267" s="550" t="n">
        <v>46006</v>
      </c>
      <c r="F2267" s="550" t="n">
        <v>46010</v>
      </c>
      <c r="G2267" t="inlineStr">
        <is>
          <t>Mão de Obra - Salários</t>
        </is>
      </c>
      <c r="H2267" t="inlineStr">
        <is>
          <t>MDO CLT - Salário</t>
        </is>
      </c>
      <c r="J2267" t="n">
        <v>-832.63</v>
      </c>
      <c r="K2267" t="n">
        <v>-832.63</v>
      </c>
      <c r="O2267" t="inlineStr">
        <is>
          <t>Real</t>
        </is>
      </c>
      <c r="P2267" t="inlineStr">
        <is>
          <t>Pago</t>
        </is>
      </c>
      <c r="Q2267" t="inlineStr">
        <is>
          <t>12/2025</t>
        </is>
      </c>
      <c r="R2267" t="n">
        <v>0</v>
      </c>
    </row>
    <row r="2268">
      <c r="A2268" t="n">
        <v>184246</v>
      </c>
      <c r="B2268" t="inlineStr">
        <is>
          <t>Arcos</t>
        </is>
      </c>
      <c r="C2268" t="inlineStr">
        <is>
          <t>SONIA DOS ANJOS RAMOS</t>
        </is>
      </c>
      <c r="E2268" s="550" t="n">
        <v>46006</v>
      </c>
      <c r="F2268" s="550" t="n">
        <v>46010</v>
      </c>
      <c r="G2268" t="inlineStr">
        <is>
          <t>Mão de Obra - Salários</t>
        </is>
      </c>
      <c r="H2268" t="inlineStr">
        <is>
          <t>MDO CLT - Salário</t>
        </is>
      </c>
      <c r="J2268" t="n">
        <v>-771.91</v>
      </c>
      <c r="K2268" t="n">
        <v>-771.91</v>
      </c>
      <c r="O2268" t="inlineStr">
        <is>
          <t>Real</t>
        </is>
      </c>
      <c r="P2268" t="inlineStr">
        <is>
          <t>Pago</t>
        </is>
      </c>
      <c r="Q2268" t="inlineStr">
        <is>
          <t>12/2025</t>
        </is>
      </c>
      <c r="R2268" t="n">
        <v>0</v>
      </c>
    </row>
    <row r="2269">
      <c r="A2269" t="n">
        <v>184247</v>
      </c>
      <c r="B2269" t="inlineStr">
        <is>
          <t>Arcos</t>
        </is>
      </c>
      <c r="C2269" t="inlineStr">
        <is>
          <t>TARCIANA FERREIRA DO CARMO</t>
        </is>
      </c>
      <c r="E2269" s="550" t="n">
        <v>46006</v>
      </c>
      <c r="F2269" s="550" t="n">
        <v>46010</v>
      </c>
      <c r="G2269" t="inlineStr">
        <is>
          <t>Mão de Obra - Salários</t>
        </is>
      </c>
      <c r="H2269" t="inlineStr">
        <is>
          <t>MDO CLT - Salário</t>
        </is>
      </c>
      <c r="J2269" t="n">
        <v>-710.75</v>
      </c>
      <c r="K2269" t="n">
        <v>-710.75</v>
      </c>
      <c r="O2269" t="inlineStr">
        <is>
          <t>Real</t>
        </is>
      </c>
      <c r="P2269" t="inlineStr">
        <is>
          <t>Pago</t>
        </is>
      </c>
      <c r="Q2269" t="inlineStr">
        <is>
          <t>12/2025</t>
        </is>
      </c>
      <c r="R2269" t="n">
        <v>0</v>
      </c>
    </row>
    <row r="2270">
      <c r="A2270" t="n">
        <v>184248</v>
      </c>
      <c r="B2270" t="inlineStr">
        <is>
          <t>Arcos</t>
        </is>
      </c>
      <c r="C2270" t="inlineStr">
        <is>
          <t>THIAGO HENRIQUE DE FARIAS</t>
        </is>
      </c>
      <c r="E2270" s="550" t="n">
        <v>46006</v>
      </c>
      <c r="F2270" s="550" t="n">
        <v>46010</v>
      </c>
      <c r="G2270" t="inlineStr">
        <is>
          <t>Mão de Obra - Salários</t>
        </is>
      </c>
      <c r="H2270" t="inlineStr">
        <is>
          <t>MDO CLT - Salário</t>
        </is>
      </c>
      <c r="J2270" t="n">
        <v>-754.37</v>
      </c>
      <c r="K2270" t="n">
        <v>-754.37</v>
      </c>
      <c r="O2270" t="inlineStr">
        <is>
          <t>Real</t>
        </is>
      </c>
      <c r="P2270" t="inlineStr">
        <is>
          <t>Pago</t>
        </is>
      </c>
      <c r="Q2270" t="inlineStr">
        <is>
          <t>12/2025</t>
        </is>
      </c>
      <c r="R2270" t="n">
        <v>0</v>
      </c>
    </row>
    <row r="2271">
      <c r="A2271" t="n">
        <v>184249</v>
      </c>
      <c r="B2271" t="inlineStr">
        <is>
          <t>Arcos</t>
        </is>
      </c>
      <c r="C2271" t="inlineStr">
        <is>
          <t>VICTOR SARAIVA ZANELATO ANDRADE</t>
        </is>
      </c>
      <c r="E2271" s="550" t="n">
        <v>46006</v>
      </c>
      <c r="F2271" s="550" t="n">
        <v>46010</v>
      </c>
      <c r="G2271" t="inlineStr">
        <is>
          <t>Mão de Obra - Salários</t>
        </is>
      </c>
      <c r="H2271" t="inlineStr">
        <is>
          <t>MDO CLT - Salário</t>
        </is>
      </c>
      <c r="J2271" t="n">
        <v>-671.1900000000001</v>
      </c>
      <c r="K2271" t="n">
        <v>-671.1900000000001</v>
      </c>
      <c r="O2271" t="inlineStr">
        <is>
          <t>Real</t>
        </is>
      </c>
      <c r="P2271" t="inlineStr">
        <is>
          <t>Pago</t>
        </is>
      </c>
      <c r="Q2271" t="inlineStr">
        <is>
          <t>12/2025</t>
        </is>
      </c>
      <c r="R2271" t="n">
        <v>0</v>
      </c>
    </row>
    <row r="2272">
      <c r="A2272" t="n">
        <v>184584</v>
      </c>
      <c r="B2272" t="inlineStr">
        <is>
          <t>Arcos</t>
        </is>
      </c>
      <c r="C2272" t="inlineStr">
        <is>
          <t>BIANCA KIMBERLY DE ALMEIDA COSMO</t>
        </is>
      </c>
      <c r="E2272" s="550" t="n">
        <v>46006</v>
      </c>
      <c r="F2272" s="550" t="n">
        <v>46010</v>
      </c>
      <c r="G2272" t="inlineStr">
        <is>
          <t>Mão de Obra - Encargos e Provisões</t>
        </is>
      </c>
      <c r="H2272" t="inlineStr">
        <is>
          <t xml:space="preserve">  -  13º Salário</t>
        </is>
      </c>
      <c r="J2272" t="n">
        <v>-1697.1</v>
      </c>
      <c r="K2272" t="n">
        <v>-1697.1</v>
      </c>
      <c r="O2272" t="inlineStr">
        <is>
          <t>Real</t>
        </is>
      </c>
      <c r="P2272" t="inlineStr">
        <is>
          <t>Pago</t>
        </is>
      </c>
      <c r="Q2272" t="inlineStr">
        <is>
          <t>12/2025</t>
        </is>
      </c>
      <c r="R2272" t="n">
        <v>0</v>
      </c>
    </row>
    <row r="2273">
      <c r="A2273" t="n">
        <v>184582</v>
      </c>
      <c r="B2273" t="inlineStr">
        <is>
          <t>Arcos</t>
        </is>
      </c>
      <c r="C2273" t="inlineStr">
        <is>
          <t>GUSTAVO LIMA MOLINA</t>
        </is>
      </c>
      <c r="E2273" s="550" t="n">
        <v>46006</v>
      </c>
      <c r="F2273" s="550" t="n">
        <v>46010</v>
      </c>
      <c r="G2273" t="inlineStr">
        <is>
          <t>Mão de Obra - Encargos e Provisões</t>
        </is>
      </c>
      <c r="H2273" t="inlineStr">
        <is>
          <t xml:space="preserve">  -  13º Salário</t>
        </is>
      </c>
      <c r="J2273" t="n">
        <v>-1538.8</v>
      </c>
      <c r="K2273" t="n">
        <v>-1538.8</v>
      </c>
      <c r="O2273" t="inlineStr">
        <is>
          <t>Real</t>
        </is>
      </c>
      <c r="P2273" t="inlineStr">
        <is>
          <t>Pago</t>
        </is>
      </c>
      <c r="Q2273" t="inlineStr">
        <is>
          <t>12/2025</t>
        </is>
      </c>
      <c r="R2273" t="n">
        <v>0</v>
      </c>
    </row>
    <row r="2274">
      <c r="A2274" t="n">
        <v>184581</v>
      </c>
      <c r="B2274" t="inlineStr">
        <is>
          <t>Arcos</t>
        </is>
      </c>
      <c r="C2274" t="inlineStr">
        <is>
          <t>ALINE MARTINS JARDIM</t>
        </is>
      </c>
      <c r="E2274" s="550" t="n">
        <v>46006</v>
      </c>
      <c r="F2274" s="550" t="n">
        <v>46010</v>
      </c>
      <c r="G2274" t="inlineStr">
        <is>
          <t>Mão de Obra - Encargos e Provisões</t>
        </is>
      </c>
      <c r="H2274" t="inlineStr">
        <is>
          <t xml:space="preserve">  -  13º Salário</t>
        </is>
      </c>
      <c r="J2274" t="n">
        <v>-1595.28</v>
      </c>
      <c r="K2274" t="n">
        <v>-1595.28</v>
      </c>
      <c r="O2274" t="inlineStr">
        <is>
          <t>Real</t>
        </is>
      </c>
      <c r="P2274" t="inlineStr">
        <is>
          <t>Pago</t>
        </is>
      </c>
      <c r="Q2274" t="inlineStr">
        <is>
          <t>12/2025</t>
        </is>
      </c>
      <c r="R2274" t="n">
        <v>0</v>
      </c>
    </row>
    <row r="2275">
      <c r="A2275" t="n">
        <v>188096</v>
      </c>
      <c r="B2275" t="inlineStr">
        <is>
          <t>Arcos</t>
        </is>
      </c>
      <c r="C2275" t="inlineStr">
        <is>
          <t>ZIGPAY LTDAS -ME</t>
        </is>
      </c>
      <c r="E2275" s="550" t="n">
        <v>46005</v>
      </c>
      <c r="F2275" s="550" t="n">
        <v>46006</v>
      </c>
      <c r="G2275" t="inlineStr">
        <is>
          <t>Informática e TI</t>
        </is>
      </c>
      <c r="H2275" t="inlineStr">
        <is>
          <t>Sistemas Gerais - Operacionais</t>
        </is>
      </c>
      <c r="I2275" t="inlineStr">
        <is>
          <t>Taxa de Sistema</t>
        </is>
      </c>
      <c r="J2275" t="n">
        <v>-164.97</v>
      </c>
      <c r="K2275" t="n">
        <v>-164.97</v>
      </c>
      <c r="O2275" t="inlineStr">
        <is>
          <t>Real</t>
        </is>
      </c>
      <c r="P2275" t="inlineStr">
        <is>
          <t>Pago</t>
        </is>
      </c>
      <c r="Q2275" t="inlineStr">
        <is>
          <t>12/2025</t>
        </is>
      </c>
      <c r="R2275" t="n">
        <v>0</v>
      </c>
    </row>
    <row r="2276">
      <c r="A2276" t="n">
        <v>186800</v>
      </c>
      <c r="B2276" t="inlineStr">
        <is>
          <t>Arcos</t>
        </is>
      </c>
      <c r="C2276" t="inlineStr">
        <is>
          <t>PETTY CASH ARCOS</t>
        </is>
      </c>
      <c r="D2276" t="inlineStr">
        <is>
          <t>3091 122025</t>
        </is>
      </c>
      <c r="E2276" s="550" t="n">
        <v>46005</v>
      </c>
      <c r="F2276" s="550" t="n">
        <v>46027</v>
      </c>
      <c r="G2276" t="inlineStr">
        <is>
          <t>Custo Mercadoria Vendida</t>
        </is>
      </c>
      <c r="H2276" t="inlineStr">
        <is>
          <t>Insumos - Alimentos</t>
        </is>
      </c>
      <c r="I2276" t="inlineStr">
        <is>
          <t>PEDIDO DE EMERGENCIA - 6100</t>
        </is>
      </c>
      <c r="J2276" t="n">
        <v>-30.91</v>
      </c>
      <c r="K2276" t="n">
        <v>-30.91</v>
      </c>
      <c r="O2276" t="inlineStr">
        <is>
          <t>Real</t>
        </is>
      </c>
      <c r="P2276" t="inlineStr">
        <is>
          <t>Pago</t>
        </is>
      </c>
      <c r="Q2276" t="inlineStr">
        <is>
          <t>12/2025</t>
        </is>
      </c>
      <c r="R2276" t="n">
        <v>0</v>
      </c>
    </row>
    <row r="2277">
      <c r="A2277" t="n">
        <v>188095</v>
      </c>
      <c r="B2277" t="inlineStr">
        <is>
          <t>Arcos</t>
        </is>
      </c>
      <c r="C2277" t="inlineStr">
        <is>
          <t>ZIGPAY LTDAS -ME</t>
        </is>
      </c>
      <c r="E2277" s="550" t="n">
        <v>46005</v>
      </c>
      <c r="F2277" s="550" t="n">
        <v>46006</v>
      </c>
      <c r="G2277" t="inlineStr">
        <is>
          <t>Informática e TI</t>
        </is>
      </c>
      <c r="H2277" t="inlineStr">
        <is>
          <t>Sistemas Gerais - Operacionais</t>
        </is>
      </c>
      <c r="I2277" t="inlineStr">
        <is>
          <t>Rebate de taxa referente ao mês 12</t>
        </is>
      </c>
      <c r="J2277" t="n">
        <v>164.97</v>
      </c>
      <c r="K2277" t="n">
        <v>164.97</v>
      </c>
      <c r="O2277" t="inlineStr">
        <is>
          <t>Real</t>
        </is>
      </c>
      <c r="P2277" t="inlineStr">
        <is>
          <t>Pago</t>
        </is>
      </c>
      <c r="Q2277" t="inlineStr">
        <is>
          <t>12/2025</t>
        </is>
      </c>
      <c r="R2277" t="n">
        <v>0</v>
      </c>
    </row>
    <row r="2278">
      <c r="A2278" t="n">
        <v>188094</v>
      </c>
      <c r="B2278" t="inlineStr">
        <is>
          <t>Arcos</t>
        </is>
      </c>
      <c r="C2278" t="inlineStr">
        <is>
          <t>ZIGPAY LTDAS -ME</t>
        </is>
      </c>
      <c r="E2278" s="550" t="n">
        <v>46004</v>
      </c>
      <c r="F2278" s="550" t="n">
        <v>46005</v>
      </c>
      <c r="G2278" t="inlineStr">
        <is>
          <t>Informática e TI</t>
        </is>
      </c>
      <c r="H2278" t="inlineStr">
        <is>
          <t>Sistemas Gerais - Operacionais</t>
        </is>
      </c>
      <c r="I2278" t="inlineStr">
        <is>
          <t>Taxa de Sistema</t>
        </is>
      </c>
      <c r="J2278" t="n">
        <v>-18.72</v>
      </c>
      <c r="K2278" t="n">
        <v>-18.72</v>
      </c>
      <c r="O2278" t="inlineStr">
        <is>
          <t>Real</t>
        </is>
      </c>
      <c r="P2278" t="inlineStr">
        <is>
          <t>Pago</t>
        </is>
      </c>
      <c r="Q2278" t="inlineStr">
        <is>
          <t>12/2025</t>
        </is>
      </c>
      <c r="R2278" t="n">
        <v>0</v>
      </c>
    </row>
    <row r="2279">
      <c r="A2279" t="n">
        <v>188093</v>
      </c>
      <c r="B2279" t="inlineStr">
        <is>
          <t>Arcos</t>
        </is>
      </c>
      <c r="C2279" t="inlineStr">
        <is>
          <t>ZIGPAY LTDAS -ME</t>
        </is>
      </c>
      <c r="E2279" s="550" t="n">
        <v>46004</v>
      </c>
      <c r="F2279" s="550" t="n">
        <v>46005</v>
      </c>
      <c r="G2279" t="inlineStr">
        <is>
          <t>Informática e TI</t>
        </is>
      </c>
      <c r="H2279" t="inlineStr">
        <is>
          <t>Sistemas Gerais - Operacionais</t>
        </is>
      </c>
      <c r="I2279" t="inlineStr">
        <is>
          <t>Taxa de Sistema</t>
        </is>
      </c>
      <c r="J2279" t="n">
        <v>-566.97</v>
      </c>
      <c r="K2279" t="n">
        <v>-566.97</v>
      </c>
      <c r="O2279" t="inlineStr">
        <is>
          <t>Real</t>
        </is>
      </c>
      <c r="P2279" t="inlineStr">
        <is>
          <t>Pago</t>
        </is>
      </c>
      <c r="Q2279" t="inlineStr">
        <is>
          <t>12/2025</t>
        </is>
      </c>
      <c r="R2279" t="n">
        <v>0</v>
      </c>
    </row>
    <row r="2280">
      <c r="A2280" t="n">
        <v>188092</v>
      </c>
      <c r="B2280" t="inlineStr">
        <is>
          <t>Arcos</t>
        </is>
      </c>
      <c r="C2280" t="inlineStr">
        <is>
          <t>ZIGPAY LTDAS -ME</t>
        </is>
      </c>
      <c r="E2280" s="550" t="n">
        <v>46004</v>
      </c>
      <c r="F2280" s="550" t="n">
        <v>46005</v>
      </c>
      <c r="G2280" t="inlineStr">
        <is>
          <t>Informática e TI</t>
        </is>
      </c>
      <c r="H2280" t="inlineStr">
        <is>
          <t>Sistemas Gerais - Operacionais</t>
        </is>
      </c>
      <c r="I2280" t="inlineStr">
        <is>
          <t>Rebate de taxa referente ao mês 12</t>
        </is>
      </c>
      <c r="J2280" t="n">
        <v>585.6900000000001</v>
      </c>
      <c r="K2280" t="n">
        <v>585.6900000000001</v>
      </c>
      <c r="O2280" t="inlineStr">
        <is>
          <t>Real</t>
        </is>
      </c>
      <c r="P2280" t="inlineStr">
        <is>
          <t>Pago</t>
        </is>
      </c>
      <c r="Q2280" t="inlineStr">
        <is>
          <t>12/2025</t>
        </is>
      </c>
      <c r="R2280" t="n">
        <v>0</v>
      </c>
    </row>
    <row r="2281">
      <c r="A2281" t="n">
        <v>188091</v>
      </c>
      <c r="B2281" t="inlineStr">
        <is>
          <t>Arcos</t>
        </is>
      </c>
      <c r="C2281" t="inlineStr">
        <is>
          <t>ZIGPAY LTDAS -ME</t>
        </is>
      </c>
      <c r="E2281" s="550" t="n">
        <v>46003</v>
      </c>
      <c r="F2281" s="550" t="n">
        <v>46004</v>
      </c>
      <c r="G2281" t="inlineStr">
        <is>
          <t>Informática e TI</t>
        </is>
      </c>
      <c r="H2281" t="inlineStr">
        <is>
          <t>Sistemas Gerais - Operacionais</t>
        </is>
      </c>
      <c r="I2281" t="inlineStr">
        <is>
          <t>Taxa de Sistema</t>
        </is>
      </c>
      <c r="J2281" t="n">
        <v>-20</v>
      </c>
      <c r="K2281" t="n">
        <v>-20</v>
      </c>
      <c r="O2281" t="inlineStr">
        <is>
          <t>Real</t>
        </is>
      </c>
      <c r="P2281" t="inlineStr">
        <is>
          <t>Pago</t>
        </is>
      </c>
      <c r="Q2281" t="inlineStr">
        <is>
          <t>12/2025</t>
        </is>
      </c>
      <c r="R2281" t="n">
        <v>0</v>
      </c>
    </row>
    <row r="2282">
      <c r="A2282" t="n">
        <v>183349</v>
      </c>
      <c r="B2282" t="inlineStr">
        <is>
          <t>Arcos</t>
        </is>
      </c>
      <c r="C2282" t="inlineStr">
        <is>
          <t>BANCO DO BRASIL SA</t>
        </is>
      </c>
      <c r="E2282" s="550" t="n">
        <v>46003</v>
      </c>
      <c r="F2282" s="550" t="n">
        <v>46003</v>
      </c>
      <c r="G2282" t="inlineStr">
        <is>
          <t>Despesas Financeiras</t>
        </is>
      </c>
      <c r="H2282" t="inlineStr">
        <is>
          <t>Tarifas Bancárias</t>
        </is>
      </c>
      <c r="J2282" t="n">
        <v>-3.5</v>
      </c>
      <c r="K2282" t="n">
        <v>-3.5</v>
      </c>
      <c r="O2282" t="inlineStr">
        <is>
          <t>Real</t>
        </is>
      </c>
      <c r="P2282" t="inlineStr">
        <is>
          <t>Pago</t>
        </is>
      </c>
      <c r="Q2282" t="inlineStr">
        <is>
          <t>12/2025</t>
        </is>
      </c>
      <c r="R2282" t="n">
        <v>0</v>
      </c>
    </row>
    <row r="2283">
      <c r="A2283" t="n">
        <v>186875</v>
      </c>
      <c r="B2283" t="inlineStr">
        <is>
          <t>Arcos</t>
        </is>
      </c>
      <c r="C2283" t="inlineStr">
        <is>
          <t>PETTY CASH ARCOS</t>
        </is>
      </c>
      <c r="D2283" t="inlineStr">
        <is>
          <t>540 122025</t>
        </is>
      </c>
      <c r="E2283" s="550" t="n">
        <v>46003</v>
      </c>
      <c r="F2283" s="550" t="n">
        <v>46027</v>
      </c>
      <c r="G2283" t="inlineStr">
        <is>
          <t>Manutenção</t>
        </is>
      </c>
      <c r="H2283" t="inlineStr">
        <is>
          <t>Manutenção de Equipamentos</t>
        </is>
      </c>
      <c r="I2283" t="inlineStr">
        <is>
          <t>MANUTENCAO DE EMERGENCIA - 6100</t>
        </is>
      </c>
      <c r="J2283" t="n">
        <v>-540</v>
      </c>
      <c r="K2283" t="n">
        <v>-540</v>
      </c>
      <c r="O2283" t="inlineStr">
        <is>
          <t>Real</t>
        </is>
      </c>
      <c r="P2283" t="inlineStr">
        <is>
          <t>Pago</t>
        </is>
      </c>
      <c r="Q2283" t="inlineStr">
        <is>
          <t>12/2025</t>
        </is>
      </c>
      <c r="R2283" t="n">
        <v>0</v>
      </c>
    </row>
    <row r="2284">
      <c r="A2284" t="n">
        <v>188089</v>
      </c>
      <c r="B2284" t="inlineStr">
        <is>
          <t>Arcos</t>
        </is>
      </c>
      <c r="C2284" t="inlineStr">
        <is>
          <t>ZIGPAY LTDAS -ME</t>
        </is>
      </c>
      <c r="E2284" s="550" t="n">
        <v>46003</v>
      </c>
      <c r="F2284" s="550" t="n">
        <v>46004</v>
      </c>
      <c r="G2284" t="inlineStr">
        <is>
          <t>Informática e TI</t>
        </is>
      </c>
      <c r="H2284" t="inlineStr">
        <is>
          <t>Sistemas Gerais - Operacionais</t>
        </is>
      </c>
      <c r="I2284" t="inlineStr">
        <is>
          <t>Rebate de taxa referente ao mês 12</t>
        </is>
      </c>
      <c r="J2284" t="n">
        <v>395.15</v>
      </c>
      <c r="K2284" t="n">
        <v>395.15</v>
      </c>
      <c r="O2284" t="inlineStr">
        <is>
          <t>Real</t>
        </is>
      </c>
      <c r="P2284" t="inlineStr">
        <is>
          <t>Pago</t>
        </is>
      </c>
      <c r="Q2284" t="inlineStr">
        <is>
          <t>12/2025</t>
        </is>
      </c>
      <c r="R2284" t="n">
        <v>0</v>
      </c>
    </row>
    <row r="2285">
      <c r="A2285" t="n">
        <v>188090</v>
      </c>
      <c r="B2285" t="inlineStr">
        <is>
          <t>Arcos</t>
        </is>
      </c>
      <c r="C2285" t="inlineStr">
        <is>
          <t>ZIGPAY LTDAS -ME</t>
        </is>
      </c>
      <c r="E2285" s="550" t="n">
        <v>46003</v>
      </c>
      <c r="F2285" s="550" t="n">
        <v>46004</v>
      </c>
      <c r="G2285" t="inlineStr">
        <is>
          <t>Informática e TI</t>
        </is>
      </c>
      <c r="H2285" t="inlineStr">
        <is>
          <t>Sistemas Gerais - Operacionais</t>
        </is>
      </c>
      <c r="I2285" t="inlineStr">
        <is>
          <t>Taxa de Sistema</t>
        </is>
      </c>
      <c r="J2285" t="n">
        <v>-375.15</v>
      </c>
      <c r="K2285" t="n">
        <v>-375.15</v>
      </c>
      <c r="O2285" t="inlineStr">
        <is>
          <t>Real</t>
        </is>
      </c>
      <c r="P2285" t="inlineStr">
        <is>
          <t>Pago</t>
        </is>
      </c>
      <c r="Q2285" t="inlineStr">
        <is>
          <t>12/2025</t>
        </is>
      </c>
      <c r="R2285" t="n">
        <v>0</v>
      </c>
    </row>
    <row r="2286">
      <c r="A2286" t="n">
        <v>183967</v>
      </c>
      <c r="B2286" t="inlineStr">
        <is>
          <t>Arcos</t>
        </is>
      </c>
      <c r="C2286" t="inlineStr">
        <is>
          <t>CHRONUS EMPREENDIMENTOS IMOBILIARIOS S.A</t>
        </is>
      </c>
      <c r="D2286" t="inlineStr">
        <is>
          <t>33</t>
        </is>
      </c>
      <c r="E2286" s="550" t="n">
        <v>46002</v>
      </c>
      <c r="F2286" s="550" t="n">
        <v>46003</v>
      </c>
      <c r="G2286" t="inlineStr">
        <is>
          <t>Deduções sobre Venda</t>
        </is>
      </c>
      <c r="H2286" t="inlineStr">
        <is>
          <t>Outros D</t>
        </is>
      </c>
      <c r="I2286" t="inlineStr">
        <is>
          <t>DEVOLUCAO DE PIX INDEVIDO, CLIENTE DE EVENTOS PAGOU O DUPLICADO O VALOR - ID DE EVENTOS 1.553</t>
        </is>
      </c>
      <c r="J2286" t="n">
        <v>-8580</v>
      </c>
      <c r="K2286" t="n">
        <v>-8580</v>
      </c>
      <c r="O2286" t="inlineStr">
        <is>
          <t>Real</t>
        </is>
      </c>
      <c r="P2286" t="inlineStr">
        <is>
          <t>Pago</t>
        </is>
      </c>
      <c r="Q2286" t="inlineStr">
        <is>
          <t>12/2025</t>
        </is>
      </c>
      <c r="R2286" t="n">
        <v>0</v>
      </c>
    </row>
    <row r="2287">
      <c r="A2287" t="n">
        <v>188088</v>
      </c>
      <c r="B2287" t="inlineStr">
        <is>
          <t>Arcos</t>
        </is>
      </c>
      <c r="C2287" t="inlineStr">
        <is>
          <t>ZIGPAY LTDAS -ME</t>
        </is>
      </c>
      <c r="E2287" s="550" t="n">
        <v>46002</v>
      </c>
      <c r="F2287" s="550" t="n">
        <v>46003</v>
      </c>
      <c r="G2287" t="inlineStr">
        <is>
          <t>Informática e TI</t>
        </is>
      </c>
      <c r="H2287" t="inlineStr">
        <is>
          <t>Sistemas Gerais - Operacionais</t>
        </is>
      </c>
      <c r="I2287" t="inlineStr">
        <is>
          <t>Taxa de Sistema</t>
        </is>
      </c>
      <c r="J2287" t="n">
        <v>-223.84</v>
      </c>
      <c r="K2287" t="n">
        <v>-223.84</v>
      </c>
      <c r="O2287" t="inlineStr">
        <is>
          <t>Real</t>
        </is>
      </c>
      <c r="P2287" t="inlineStr">
        <is>
          <t>Pago</t>
        </is>
      </c>
      <c r="Q2287" t="inlineStr">
        <is>
          <t>12/2025</t>
        </is>
      </c>
      <c r="R2287" t="n">
        <v>0</v>
      </c>
    </row>
    <row r="2288">
      <c r="A2288" t="n">
        <v>182903</v>
      </c>
      <c r="B2288" t="inlineStr">
        <is>
          <t>Arcos</t>
        </is>
      </c>
      <c r="C2288" t="inlineStr">
        <is>
          <t xml:space="preserve">KAMINO INSTITUICAO DE PAGAMENTO LTDA </t>
        </is>
      </c>
      <c r="E2288" s="550" t="n">
        <v>46002</v>
      </c>
      <c r="F2288" s="550" t="n">
        <v>46002</v>
      </c>
      <c r="G2288" t="inlineStr">
        <is>
          <t>Despesas Financeiras</t>
        </is>
      </c>
      <c r="H2288" t="inlineStr">
        <is>
          <t>Tarifas Bancárias</t>
        </is>
      </c>
      <c r="J2288" t="n">
        <v>-3</v>
      </c>
      <c r="K2288" t="n">
        <v>-3</v>
      </c>
      <c r="O2288" t="inlineStr">
        <is>
          <t>Real</t>
        </is>
      </c>
      <c r="P2288" t="inlineStr">
        <is>
          <t>Pago</t>
        </is>
      </c>
      <c r="Q2288" t="inlineStr">
        <is>
          <t>12/2025</t>
        </is>
      </c>
      <c r="R2288" t="n">
        <v>0</v>
      </c>
    </row>
    <row r="2289">
      <c r="A2289" t="n">
        <v>188087</v>
      </c>
      <c r="B2289" t="inlineStr">
        <is>
          <t>Arcos</t>
        </is>
      </c>
      <c r="C2289" t="inlineStr">
        <is>
          <t>ZIGPAY LTDAS -ME</t>
        </is>
      </c>
      <c r="E2289" s="550" t="n">
        <v>46002</v>
      </c>
      <c r="F2289" s="550" t="n">
        <v>46003</v>
      </c>
      <c r="G2289" t="inlineStr">
        <is>
          <t>Informática e TI</t>
        </is>
      </c>
      <c r="H2289" t="inlineStr">
        <is>
          <t>Sistemas Gerais - Operacionais</t>
        </is>
      </c>
      <c r="I2289" t="inlineStr">
        <is>
          <t>Rebate de taxa referente ao mês 12</t>
        </is>
      </c>
      <c r="J2289" t="n">
        <v>264.16</v>
      </c>
      <c r="K2289" t="n">
        <v>264.16</v>
      </c>
      <c r="O2289" t="inlineStr">
        <is>
          <t>Real</t>
        </is>
      </c>
      <c r="P2289" t="inlineStr">
        <is>
          <t>Pago</t>
        </is>
      </c>
      <c r="Q2289" t="inlineStr">
        <is>
          <t>12/2025</t>
        </is>
      </c>
      <c r="R2289" t="n">
        <v>0</v>
      </c>
    </row>
    <row r="2290">
      <c r="A2290" t="n">
        <v>188085</v>
      </c>
      <c r="B2290" t="inlineStr">
        <is>
          <t>Arcos</t>
        </is>
      </c>
      <c r="C2290" t="inlineStr">
        <is>
          <t>ZIGPAY LTDAS -ME</t>
        </is>
      </c>
      <c r="E2290" s="550" t="n">
        <v>46001</v>
      </c>
      <c r="F2290" s="550" t="n">
        <v>46002</v>
      </c>
      <c r="G2290" t="inlineStr">
        <is>
          <t>Informática e TI</t>
        </is>
      </c>
      <c r="H2290" t="inlineStr">
        <is>
          <t>Sistemas Gerais - Operacionais</t>
        </is>
      </c>
      <c r="I2290" t="inlineStr">
        <is>
          <t>Rebate de taxa referente ao mês 12</t>
        </is>
      </c>
      <c r="J2290" t="n">
        <v>64.79000000000001</v>
      </c>
      <c r="K2290" t="n">
        <v>64.79000000000001</v>
      </c>
      <c r="O2290" t="inlineStr">
        <is>
          <t>Real</t>
        </is>
      </c>
      <c r="P2290" t="inlineStr">
        <is>
          <t>Pago</t>
        </is>
      </c>
      <c r="Q2290" t="inlineStr">
        <is>
          <t>12/2025</t>
        </is>
      </c>
      <c r="R2290" t="n">
        <v>0</v>
      </c>
    </row>
    <row r="2291">
      <c r="A2291" t="n">
        <v>188086</v>
      </c>
      <c r="B2291" t="inlineStr">
        <is>
          <t>Arcos</t>
        </is>
      </c>
      <c r="C2291" t="inlineStr">
        <is>
          <t>ZIGPAY LTDAS -ME</t>
        </is>
      </c>
      <c r="E2291" s="550" t="n">
        <v>46001</v>
      </c>
      <c r="F2291" s="550" t="n">
        <v>46002</v>
      </c>
      <c r="G2291" t="inlineStr">
        <is>
          <t>Informática e TI</t>
        </is>
      </c>
      <c r="H2291" t="inlineStr">
        <is>
          <t>Sistemas Gerais - Operacionais</t>
        </is>
      </c>
      <c r="I2291" t="inlineStr">
        <is>
          <t>Taxa de Sistema</t>
        </is>
      </c>
      <c r="J2291" t="n">
        <v>-64.79000000000001</v>
      </c>
      <c r="K2291" t="n">
        <v>-64.79000000000001</v>
      </c>
      <c r="O2291" t="inlineStr">
        <is>
          <t>Real</t>
        </is>
      </c>
      <c r="P2291" t="inlineStr">
        <is>
          <t>Pago</t>
        </is>
      </c>
      <c r="Q2291" t="inlineStr">
        <is>
          <t>12/2025</t>
        </is>
      </c>
      <c r="R2291" t="n">
        <v>0</v>
      </c>
    </row>
    <row r="2292">
      <c r="A2292" t="n">
        <v>188083</v>
      </c>
      <c r="B2292" t="inlineStr">
        <is>
          <t>Arcos</t>
        </is>
      </c>
      <c r="C2292" t="inlineStr">
        <is>
          <t>ZIGPAY LTDAS -ME</t>
        </is>
      </c>
      <c r="E2292" s="550" t="n">
        <v>46000</v>
      </c>
      <c r="F2292" s="550" t="n">
        <v>46000</v>
      </c>
      <c r="G2292" t="inlineStr">
        <is>
          <t>Informática e TI</t>
        </is>
      </c>
      <c r="H2292" t="inlineStr">
        <is>
          <t>Sistemas Gerais - Operacionais</t>
        </is>
      </c>
      <c r="I2292" t="inlineStr">
        <is>
          <t>Rebate de taxa referente ao mês 12</t>
        </is>
      </c>
      <c r="J2292" t="n">
        <v>52.93</v>
      </c>
      <c r="K2292" t="n">
        <v>52.93</v>
      </c>
      <c r="O2292" t="inlineStr">
        <is>
          <t>Real</t>
        </is>
      </c>
      <c r="P2292" t="inlineStr">
        <is>
          <t>Pago</t>
        </is>
      </c>
      <c r="Q2292" t="inlineStr">
        <is>
          <t>12/2025</t>
        </is>
      </c>
      <c r="R2292" t="n">
        <v>0</v>
      </c>
    </row>
    <row r="2293">
      <c r="A2293" t="n">
        <v>188081</v>
      </c>
      <c r="B2293" t="inlineStr">
        <is>
          <t>Arcos</t>
        </is>
      </c>
      <c r="C2293" t="inlineStr">
        <is>
          <t>ZIGPAY LTDAS -ME</t>
        </is>
      </c>
      <c r="E2293" s="550" t="n">
        <v>46000</v>
      </c>
      <c r="F2293" s="550" t="n">
        <v>46001</v>
      </c>
      <c r="G2293" t="inlineStr">
        <is>
          <t>Informática e TI</t>
        </is>
      </c>
      <c r="H2293" t="inlineStr">
        <is>
          <t>Sistemas Gerais - Operacionais</t>
        </is>
      </c>
      <c r="I2293" t="inlineStr">
        <is>
          <t>Taxa de Sistema</t>
        </is>
      </c>
      <c r="J2293" t="n">
        <v>-221.3</v>
      </c>
      <c r="K2293" t="n">
        <v>-221.3</v>
      </c>
      <c r="O2293" t="inlineStr">
        <is>
          <t>Real</t>
        </is>
      </c>
      <c r="P2293" t="inlineStr">
        <is>
          <t>Pago</t>
        </is>
      </c>
      <c r="Q2293" t="inlineStr">
        <is>
          <t>12/2025</t>
        </is>
      </c>
      <c r="R2293" t="n">
        <v>0</v>
      </c>
    </row>
    <row r="2294">
      <c r="A2294" t="n">
        <v>188082</v>
      </c>
      <c r="B2294" t="inlineStr">
        <is>
          <t>Arcos</t>
        </is>
      </c>
      <c r="C2294" t="inlineStr">
        <is>
          <t>ZIGPAY LTDAS -ME</t>
        </is>
      </c>
      <c r="E2294" s="550" t="n">
        <v>46000</v>
      </c>
      <c r="F2294" s="550" t="n">
        <v>46001</v>
      </c>
      <c r="G2294" t="inlineStr">
        <is>
          <t>Informática e TI</t>
        </is>
      </c>
      <c r="H2294" t="inlineStr">
        <is>
          <t>Sistemas Gerais - Operacionais</t>
        </is>
      </c>
      <c r="I2294" t="inlineStr">
        <is>
          <t>Rebate de taxa referente ao mês 12</t>
        </is>
      </c>
      <c r="J2294" t="n">
        <v>278.9</v>
      </c>
      <c r="K2294" t="n">
        <v>278.9</v>
      </c>
      <c r="O2294" t="inlineStr">
        <is>
          <t>Real</t>
        </is>
      </c>
      <c r="P2294" t="inlineStr">
        <is>
          <t>Pago</t>
        </is>
      </c>
      <c r="Q2294" t="inlineStr">
        <is>
          <t>12/2025</t>
        </is>
      </c>
      <c r="R2294" t="n">
        <v>0</v>
      </c>
    </row>
    <row r="2295">
      <c r="A2295" t="n">
        <v>188084</v>
      </c>
      <c r="B2295" t="inlineStr">
        <is>
          <t>Arcos</t>
        </is>
      </c>
      <c r="C2295" t="inlineStr">
        <is>
          <t>ZIGPAY LTDAS -ME</t>
        </is>
      </c>
      <c r="E2295" s="550" t="n">
        <v>46000</v>
      </c>
      <c r="F2295" s="550" t="n">
        <v>46000</v>
      </c>
      <c r="G2295" t="inlineStr">
        <is>
          <t>Informática e TI</t>
        </is>
      </c>
      <c r="H2295" t="inlineStr">
        <is>
          <t>Sistemas Gerais - Operacionais</t>
        </is>
      </c>
      <c r="I2295" t="inlineStr">
        <is>
          <t>Taxa de Sistema</t>
        </is>
      </c>
      <c r="J2295" t="n">
        <v>-52.93</v>
      </c>
      <c r="K2295" t="n">
        <v>-52.93</v>
      </c>
      <c r="O2295" t="inlineStr">
        <is>
          <t>Real</t>
        </is>
      </c>
      <c r="P2295" t="inlineStr">
        <is>
          <t>Pago</t>
        </is>
      </c>
      <c r="Q2295" t="inlineStr">
        <is>
          <t>12/2025</t>
        </is>
      </c>
      <c r="R2295" t="n">
        <v>0</v>
      </c>
    </row>
    <row r="2296">
      <c r="A2296" t="n">
        <v>186873</v>
      </c>
      <c r="B2296" t="inlineStr">
        <is>
          <t>Arcos</t>
        </is>
      </c>
      <c r="C2296" t="inlineStr">
        <is>
          <t>PETTY CASH ARCOS</t>
        </is>
      </c>
      <c r="D2296" t="inlineStr">
        <is>
          <t>59280 122025</t>
        </is>
      </c>
      <c r="E2296" s="550" t="n">
        <v>45999</v>
      </c>
      <c r="F2296" s="550" t="n">
        <v>46027</v>
      </c>
      <c r="G2296" t="inlineStr">
        <is>
          <t>Manutenção</t>
        </is>
      </c>
      <c r="H2296" t="inlineStr">
        <is>
          <t>Material de Manutenção</t>
        </is>
      </c>
      <c r="I2296" t="inlineStr">
        <is>
          <t>MANUTENCAO DE EMERGENCIA - 6100</t>
        </is>
      </c>
      <c r="J2296" t="n">
        <v>-592.8</v>
      </c>
      <c r="K2296" t="n">
        <v>-592.8</v>
      </c>
      <c r="O2296" t="inlineStr">
        <is>
          <t>Real</t>
        </is>
      </c>
      <c r="P2296" t="inlineStr">
        <is>
          <t>Pago</t>
        </is>
      </c>
      <c r="Q2296" t="inlineStr">
        <is>
          <t>12/2025</t>
        </is>
      </c>
      <c r="R2296" t="n">
        <v>0</v>
      </c>
    </row>
    <row r="2297">
      <c r="A2297" t="n">
        <v>149512</v>
      </c>
      <c r="B2297" t="inlineStr">
        <is>
          <t>Arcos</t>
        </is>
      </c>
      <c r="C2297" t="inlineStr">
        <is>
          <t xml:space="preserve">SPOTIFY </t>
        </is>
      </c>
      <c r="D2297" t="inlineStr">
        <is>
          <t>RP 210-2025</t>
        </is>
      </c>
      <c r="E2297" s="550" t="n">
        <v>45999</v>
      </c>
      <c r="F2297" s="550" t="n">
        <v>46006</v>
      </c>
      <c r="G2297" t="inlineStr">
        <is>
          <t>Informática e TI</t>
        </is>
      </c>
      <c r="H2297" t="inlineStr">
        <is>
          <t>TV por assinatura/musica ambiente</t>
        </is>
      </c>
      <c r="I2297" t="inlineStr">
        <is>
          <t>REEMBOLSO REFERENTE A SPOTIFY DAS CASAS ARCOS E LOVE - 07/2025</t>
        </is>
      </c>
      <c r="J2297" t="n">
        <v>-20.45</v>
      </c>
      <c r="K2297" t="n">
        <v>-20.45</v>
      </c>
      <c r="O2297" t="inlineStr">
        <is>
          <t>Real</t>
        </is>
      </c>
      <c r="P2297" t="inlineStr">
        <is>
          <t>Pago</t>
        </is>
      </c>
      <c r="Q2297" t="inlineStr">
        <is>
          <t>12/2025</t>
        </is>
      </c>
      <c r="R2297" t="n">
        <v>0</v>
      </c>
    </row>
    <row r="2298">
      <c r="A2298" t="n">
        <v>182449</v>
      </c>
      <c r="B2298" t="inlineStr">
        <is>
          <t>Arcos</t>
        </is>
      </c>
      <c r="C2298" t="inlineStr">
        <is>
          <t>CLOROART SERVICOS E COMERCIO LTDA-ME</t>
        </is>
      </c>
      <c r="D2298" t="inlineStr">
        <is>
          <t>2892</t>
        </is>
      </c>
      <c r="E2298" s="550" t="n">
        <v>45999</v>
      </c>
      <c r="F2298" s="550" t="n">
        <v>46006</v>
      </c>
      <c r="G2298" t="inlineStr">
        <is>
          <t>Utilidades</t>
        </is>
      </c>
      <c r="H2298" t="inlineStr">
        <is>
          <t>Serviços de Limpeza</t>
        </is>
      </c>
      <c r="I2298" t="inlineStr">
        <is>
          <t>LIMPEZA CAIXA D'AGUA - 12/2025</t>
        </is>
      </c>
      <c r="J2298" t="n">
        <v>-960</v>
      </c>
      <c r="K2298" t="n">
        <v>-960</v>
      </c>
      <c r="O2298" t="inlineStr">
        <is>
          <t>Real</t>
        </is>
      </c>
      <c r="P2298" t="inlineStr">
        <is>
          <t>Pago</t>
        </is>
      </c>
      <c r="Q2298" t="inlineStr">
        <is>
          <t>12/2025</t>
        </is>
      </c>
      <c r="R2298" t="n">
        <v>0</v>
      </c>
    </row>
    <row r="2299">
      <c r="A2299" t="n">
        <v>182456</v>
      </c>
      <c r="B2299" t="inlineStr">
        <is>
          <t>Arcos</t>
        </is>
      </c>
      <c r="C2299" t="inlineStr">
        <is>
          <t xml:space="preserve">KAMINO INSTITUICAO DE PAGAMENTO LTDA </t>
        </is>
      </c>
      <c r="E2299" s="550" t="n">
        <v>45999</v>
      </c>
      <c r="F2299" s="550" t="n">
        <v>45999</v>
      </c>
      <c r="G2299" t="inlineStr">
        <is>
          <t>Despesas Financeiras</t>
        </is>
      </c>
      <c r="H2299" t="inlineStr">
        <is>
          <t>Tarifas Bancárias</t>
        </is>
      </c>
      <c r="J2299" t="n">
        <v>-6</v>
      </c>
      <c r="K2299" t="n">
        <v>-6</v>
      </c>
      <c r="O2299" t="inlineStr">
        <is>
          <t>Real</t>
        </is>
      </c>
      <c r="P2299" t="inlineStr">
        <is>
          <t>Pago</t>
        </is>
      </c>
      <c r="Q2299" t="inlineStr">
        <is>
          <t>12/2025</t>
        </is>
      </c>
      <c r="R2299" t="n">
        <v>0</v>
      </c>
    </row>
    <row r="2300">
      <c r="A2300" t="n">
        <v>109213</v>
      </c>
      <c r="B2300" t="inlineStr">
        <is>
          <t>Arcos</t>
        </is>
      </c>
      <c r="C2300" t="inlineStr">
        <is>
          <t xml:space="preserve">KAMINO INSTITUICAO DE PAGAMENTO LTDA </t>
        </is>
      </c>
      <c r="D2300" t="inlineStr">
        <is>
          <t>71309810</t>
        </is>
      </c>
      <c r="E2300" s="550" t="n">
        <v>45998</v>
      </c>
      <c r="F2300" s="550" t="n">
        <v>46009</v>
      </c>
      <c r="G2300" t="inlineStr">
        <is>
          <t>Despesas Financeiras</t>
        </is>
      </c>
      <c r="H2300" t="inlineStr">
        <is>
          <t>Tarifas Bancárias</t>
        </is>
      </c>
      <c r="I2300" t="inlineStr">
        <is>
          <t>(+/-) RECEITAS/ DESPESAS FINANCEIRAS (TARIFA MENSAL TEMPUS KAMINO) - 02/2025</t>
        </is>
      </c>
      <c r="J2300" t="n">
        <v>-400</v>
      </c>
      <c r="K2300" t="n">
        <v>-400</v>
      </c>
      <c r="O2300" t="inlineStr">
        <is>
          <t>Real</t>
        </is>
      </c>
      <c r="P2300" t="inlineStr">
        <is>
          <t>Pago</t>
        </is>
      </c>
      <c r="Q2300" t="inlineStr">
        <is>
          <t>12/2025</t>
        </is>
      </c>
      <c r="R2300" t="n">
        <v>0</v>
      </c>
    </row>
    <row r="2301">
      <c r="A2301" t="n">
        <v>188080</v>
      </c>
      <c r="B2301" t="inlineStr">
        <is>
          <t>Arcos</t>
        </is>
      </c>
      <c r="C2301" t="inlineStr">
        <is>
          <t>ZIGPAY LTDAS -ME</t>
        </is>
      </c>
      <c r="E2301" s="550" t="n">
        <v>45998</v>
      </c>
      <c r="F2301" s="550" t="n">
        <v>45999</v>
      </c>
      <c r="G2301" t="inlineStr">
        <is>
          <t>Informática e TI</t>
        </is>
      </c>
      <c r="H2301" t="inlineStr">
        <is>
          <t>Sistemas Gerais - Operacionais</t>
        </is>
      </c>
      <c r="I2301" t="inlineStr">
        <is>
          <t>Taxa de Sistema</t>
        </is>
      </c>
      <c r="J2301" t="n">
        <v>-134.12</v>
      </c>
      <c r="K2301" t="n">
        <v>-134.12</v>
      </c>
      <c r="O2301" t="inlineStr">
        <is>
          <t>Real</t>
        </is>
      </c>
      <c r="P2301" t="inlineStr">
        <is>
          <t>Pago</t>
        </is>
      </c>
      <c r="Q2301" t="inlineStr">
        <is>
          <t>12/2025</t>
        </is>
      </c>
      <c r="R2301" t="n">
        <v>0</v>
      </c>
    </row>
    <row r="2302">
      <c r="A2302" t="n">
        <v>188079</v>
      </c>
      <c r="B2302" t="inlineStr">
        <is>
          <t>Arcos</t>
        </is>
      </c>
      <c r="C2302" t="inlineStr">
        <is>
          <t>ZIGPAY LTDAS -ME</t>
        </is>
      </c>
      <c r="E2302" s="550" t="n">
        <v>45998</v>
      </c>
      <c r="F2302" s="550" t="n">
        <v>45999</v>
      </c>
      <c r="G2302" t="inlineStr">
        <is>
          <t>Informática e TI</t>
        </is>
      </c>
      <c r="H2302" t="inlineStr">
        <is>
          <t>Sistemas Gerais - Operacionais</t>
        </is>
      </c>
      <c r="I2302" t="inlineStr">
        <is>
          <t>Rebate de taxa referente ao mês 12</t>
        </is>
      </c>
      <c r="J2302" t="n">
        <v>23.13</v>
      </c>
      <c r="K2302" t="n">
        <v>23.13</v>
      </c>
      <c r="O2302" t="inlineStr">
        <is>
          <t>Real</t>
        </is>
      </c>
      <c r="P2302" t="inlineStr">
        <is>
          <t>Pago</t>
        </is>
      </c>
      <c r="Q2302" t="inlineStr">
        <is>
          <t>12/2025</t>
        </is>
      </c>
      <c r="R2302" t="n">
        <v>0</v>
      </c>
    </row>
    <row r="2303">
      <c r="A2303" t="n">
        <v>188078</v>
      </c>
      <c r="B2303" t="inlineStr">
        <is>
          <t>Arcos</t>
        </is>
      </c>
      <c r="C2303" t="inlineStr">
        <is>
          <t>ZIGPAY LTDAS -ME</t>
        </is>
      </c>
      <c r="E2303" s="550" t="n">
        <v>45997</v>
      </c>
      <c r="F2303" s="550" t="n">
        <v>45997</v>
      </c>
      <c r="G2303" t="inlineStr">
        <is>
          <t>Informática e TI</t>
        </is>
      </c>
      <c r="H2303" t="inlineStr">
        <is>
          <t>Sistemas Gerais - Operacionais</t>
        </is>
      </c>
      <c r="I2303" t="inlineStr">
        <is>
          <t>Taxa de Sistema</t>
        </is>
      </c>
      <c r="J2303" t="n">
        <v>-120.05</v>
      </c>
      <c r="K2303" t="n">
        <v>-120.05</v>
      </c>
      <c r="O2303" t="inlineStr">
        <is>
          <t>Real</t>
        </is>
      </c>
      <c r="P2303" t="inlineStr">
        <is>
          <t>Pago</t>
        </is>
      </c>
      <c r="Q2303" t="inlineStr">
        <is>
          <t>12/2025</t>
        </is>
      </c>
      <c r="R2303" t="n">
        <v>0</v>
      </c>
    </row>
    <row r="2304">
      <c r="A2304" t="n">
        <v>188077</v>
      </c>
      <c r="B2304" t="inlineStr">
        <is>
          <t>Arcos</t>
        </is>
      </c>
      <c r="C2304" t="inlineStr">
        <is>
          <t>ZIGPAY LTDAS -ME</t>
        </is>
      </c>
      <c r="E2304" s="550" t="n">
        <v>45997</v>
      </c>
      <c r="F2304" s="550" t="n">
        <v>45998</v>
      </c>
      <c r="G2304" t="inlineStr">
        <is>
          <t>Informática e TI</t>
        </is>
      </c>
      <c r="H2304" t="inlineStr">
        <is>
          <t>Sistemas Gerais - Operacionais</t>
        </is>
      </c>
      <c r="I2304" t="inlineStr">
        <is>
          <t>Taxa de Sistema</t>
        </is>
      </c>
      <c r="J2304" t="n">
        <v>-32.64</v>
      </c>
      <c r="K2304" t="n">
        <v>-32.64</v>
      </c>
      <c r="O2304" t="inlineStr">
        <is>
          <t>Real</t>
        </is>
      </c>
      <c r="P2304" t="inlineStr">
        <is>
          <t>Pago</t>
        </is>
      </c>
      <c r="Q2304" t="inlineStr">
        <is>
          <t>12/2025</t>
        </is>
      </c>
      <c r="R2304" t="n">
        <v>0</v>
      </c>
    </row>
    <row r="2305">
      <c r="A2305" t="n">
        <v>188076</v>
      </c>
      <c r="B2305" t="inlineStr">
        <is>
          <t>Arcos</t>
        </is>
      </c>
      <c r="C2305" t="inlineStr">
        <is>
          <t>ZIGPAY LTDAS -ME</t>
        </is>
      </c>
      <c r="E2305" s="550" t="n">
        <v>45997</v>
      </c>
      <c r="F2305" s="550" t="n">
        <v>45998</v>
      </c>
      <c r="G2305" t="inlineStr">
        <is>
          <t>Informática e TI</t>
        </is>
      </c>
      <c r="H2305" t="inlineStr">
        <is>
          <t>Sistemas Gerais - Operacionais</t>
        </is>
      </c>
      <c r="I2305" t="inlineStr">
        <is>
          <t>Taxa de Sistema</t>
        </is>
      </c>
      <c r="J2305" t="n">
        <v>-421.37</v>
      </c>
      <c r="K2305" t="n">
        <v>-421.37</v>
      </c>
      <c r="O2305" t="inlineStr">
        <is>
          <t>Real</t>
        </is>
      </c>
      <c r="P2305" t="inlineStr">
        <is>
          <t>Pago</t>
        </is>
      </c>
      <c r="Q2305" t="inlineStr">
        <is>
          <t>12/2025</t>
        </is>
      </c>
      <c r="R2305" t="n">
        <v>0</v>
      </c>
    </row>
    <row r="2306">
      <c r="A2306" t="n">
        <v>181565</v>
      </c>
      <c r="B2306" t="inlineStr">
        <is>
          <t>Arcos</t>
        </is>
      </c>
      <c r="C2306" t="inlineStr">
        <is>
          <t>BANCO DO BRASIL SA</t>
        </is>
      </c>
      <c r="E2306" s="550" t="n">
        <v>45996</v>
      </c>
      <c r="F2306" s="550" t="n">
        <v>45996</v>
      </c>
      <c r="G2306" t="inlineStr">
        <is>
          <t>Despesas Financeiras</t>
        </is>
      </c>
      <c r="H2306" t="inlineStr">
        <is>
          <t>Tarifas Bancárias</t>
        </is>
      </c>
      <c r="J2306" t="n">
        <v>-42</v>
      </c>
      <c r="K2306" t="n">
        <v>-42</v>
      </c>
      <c r="O2306" t="inlineStr">
        <is>
          <t>Real</t>
        </is>
      </c>
      <c r="P2306" t="inlineStr">
        <is>
          <t>Pago</t>
        </is>
      </c>
      <c r="Q2306" t="inlineStr">
        <is>
          <t>12/2025</t>
        </is>
      </c>
      <c r="R2306" t="n">
        <v>0</v>
      </c>
    </row>
    <row r="2307">
      <c r="A2307" t="n">
        <v>186805</v>
      </c>
      <c r="B2307" t="inlineStr">
        <is>
          <t>Arcos</t>
        </is>
      </c>
      <c r="C2307" t="inlineStr">
        <is>
          <t>PETTY CASH ARCOS</t>
        </is>
      </c>
      <c r="D2307" t="inlineStr">
        <is>
          <t>5418 122025</t>
        </is>
      </c>
      <c r="E2307" s="550" t="n">
        <v>45996</v>
      </c>
      <c r="F2307" s="550" t="n">
        <v>46027</v>
      </c>
      <c r="G2307" t="inlineStr">
        <is>
          <t>Manutenção</t>
        </is>
      </c>
      <c r="H2307" t="inlineStr">
        <is>
          <t>Material de Manutenção</t>
        </is>
      </c>
      <c r="I2307" t="inlineStr">
        <is>
          <t>MANUTENCAO DE EMERGENCIA - 6100</t>
        </is>
      </c>
      <c r="J2307" t="n">
        <v>-54.18</v>
      </c>
      <c r="K2307" t="n">
        <v>-54.18</v>
      </c>
      <c r="O2307" t="inlineStr">
        <is>
          <t>Real</t>
        </is>
      </c>
      <c r="P2307" t="inlineStr">
        <is>
          <t>Pago</t>
        </is>
      </c>
      <c r="Q2307" t="inlineStr">
        <is>
          <t>12/2025</t>
        </is>
      </c>
      <c r="R2307" t="n">
        <v>0</v>
      </c>
    </row>
    <row r="2308">
      <c r="A2308" t="n">
        <v>188075</v>
      </c>
      <c r="B2308" t="inlineStr">
        <is>
          <t>Arcos</t>
        </is>
      </c>
      <c r="C2308" t="inlineStr">
        <is>
          <t>ZIGPAY LTDAS -ME</t>
        </is>
      </c>
      <c r="E2308" s="550" t="n">
        <v>45996</v>
      </c>
      <c r="F2308" s="550" t="n">
        <v>45997</v>
      </c>
      <c r="G2308" t="inlineStr">
        <is>
          <t>Informática e TI</t>
        </is>
      </c>
      <c r="H2308" t="inlineStr">
        <is>
          <t>Sistemas Gerais - Operacionais</t>
        </is>
      </c>
      <c r="I2308" t="inlineStr">
        <is>
          <t>Taxa de Sistema</t>
        </is>
      </c>
      <c r="J2308" t="n">
        <v>-66.34999999999999</v>
      </c>
      <c r="K2308" t="n">
        <v>-66.34999999999999</v>
      </c>
      <c r="O2308" t="inlineStr">
        <is>
          <t>Real</t>
        </is>
      </c>
      <c r="P2308" t="inlineStr">
        <is>
          <t>Pago</t>
        </is>
      </c>
      <c r="Q2308" t="inlineStr">
        <is>
          <t>12/2025</t>
        </is>
      </c>
      <c r="R2308" t="n">
        <v>0</v>
      </c>
    </row>
    <row r="2309">
      <c r="A2309" t="n">
        <v>188073</v>
      </c>
      <c r="B2309" t="inlineStr">
        <is>
          <t>Arcos</t>
        </is>
      </c>
      <c r="C2309" t="inlineStr">
        <is>
          <t>ZIGPAY LTDAS -ME</t>
        </is>
      </c>
      <c r="E2309" s="550" t="n">
        <v>45995</v>
      </c>
      <c r="F2309" s="550" t="n">
        <v>45995</v>
      </c>
      <c r="G2309" t="inlineStr">
        <is>
          <t>Informática e TI</t>
        </is>
      </c>
      <c r="H2309" t="inlineStr">
        <is>
          <t>Sistemas Gerais - Operacionais</t>
        </is>
      </c>
      <c r="I2309" t="inlineStr">
        <is>
          <t>Taxa de Sistema</t>
        </is>
      </c>
      <c r="J2309" t="n">
        <v>-59.62</v>
      </c>
      <c r="K2309" t="n">
        <v>-59.62</v>
      </c>
      <c r="O2309" t="inlineStr">
        <is>
          <t>Real</t>
        </is>
      </c>
      <c r="P2309" t="inlineStr">
        <is>
          <t>Pago</t>
        </is>
      </c>
      <c r="Q2309" t="inlineStr">
        <is>
          <t>12/2025</t>
        </is>
      </c>
      <c r="R2309" t="n">
        <v>0</v>
      </c>
    </row>
    <row r="2310">
      <c r="A2310" t="n">
        <v>193172</v>
      </c>
      <c r="B2310" t="inlineStr">
        <is>
          <t>Arcos</t>
        </is>
      </c>
      <c r="C2310" t="inlineStr">
        <is>
          <t>PORTO SEGURO CIA DE SEGUROS GERAIS</t>
        </is>
      </c>
      <c r="D2310" t="inlineStr">
        <is>
          <t>29429 122025</t>
        </is>
      </c>
      <c r="E2310" s="550" t="n">
        <v>45995</v>
      </c>
      <c r="F2310" s="550" t="n">
        <v>46044</v>
      </c>
      <c r="G2310" t="inlineStr">
        <is>
          <t>Mão de Obra - Benefícios</t>
        </is>
      </c>
      <c r="H2310" t="inlineStr">
        <is>
          <t xml:space="preserve">  -  Seguro de Vida</t>
        </is>
      </c>
      <c r="I2310" t="inlineStr">
        <is>
          <t>SEGURO DE VIDA - 24 VIDAS - 12/2025</t>
        </is>
      </c>
      <c r="J2310" t="n">
        <v>-294.29</v>
      </c>
      <c r="K2310" t="n">
        <v>-294.29</v>
      </c>
      <c r="O2310" t="inlineStr">
        <is>
          <t>Real</t>
        </is>
      </c>
      <c r="P2310" t="inlineStr">
        <is>
          <t>Pago</t>
        </is>
      </c>
      <c r="Q2310" t="inlineStr">
        <is>
          <t>12/2025</t>
        </is>
      </c>
      <c r="R2310" t="n">
        <v>0</v>
      </c>
    </row>
    <row r="2311">
      <c r="A2311" t="n">
        <v>188074</v>
      </c>
      <c r="B2311" t="inlineStr">
        <is>
          <t>Arcos</t>
        </is>
      </c>
      <c r="C2311" t="inlineStr">
        <is>
          <t>ZIGPAY LTDAS -ME</t>
        </is>
      </c>
      <c r="E2311" s="550" t="n">
        <v>45995</v>
      </c>
      <c r="F2311" s="550" t="n">
        <v>45996</v>
      </c>
      <c r="G2311" t="inlineStr">
        <is>
          <t>Informática e TI</t>
        </is>
      </c>
      <c r="H2311" t="inlineStr">
        <is>
          <t>Sistemas Gerais - Operacionais</t>
        </is>
      </c>
      <c r="I2311" t="inlineStr">
        <is>
          <t>Taxa de Sistema</t>
        </is>
      </c>
      <c r="J2311" t="n">
        <v>-349.11</v>
      </c>
      <c r="K2311" t="n">
        <v>-349.11</v>
      </c>
      <c r="O2311" t="inlineStr">
        <is>
          <t>Real</t>
        </is>
      </c>
      <c r="P2311" t="inlineStr">
        <is>
          <t>Pago</t>
        </is>
      </c>
      <c r="Q2311" t="inlineStr">
        <is>
          <t>12/2025</t>
        </is>
      </c>
      <c r="R2311" t="n">
        <v>0</v>
      </c>
    </row>
    <row r="2312">
      <c r="A2312" t="n">
        <v>186802</v>
      </c>
      <c r="B2312" t="inlineStr">
        <is>
          <t>Arcos</t>
        </is>
      </c>
      <c r="C2312" t="inlineStr">
        <is>
          <t>PETTY CASH ARCOS</t>
        </is>
      </c>
      <c r="D2312" t="inlineStr">
        <is>
          <t>20 122025</t>
        </is>
      </c>
      <c r="E2312" s="550" t="n">
        <v>45995</v>
      </c>
      <c r="F2312" s="550" t="n">
        <v>46027</v>
      </c>
      <c r="G2312" t="inlineStr">
        <is>
          <t>Custos de Eventos</t>
        </is>
      </c>
      <c r="H2312" t="inlineStr">
        <is>
          <t>Material de Manutenção - Eventos</t>
        </is>
      </c>
      <c r="I2312" t="inlineStr">
        <is>
          <t>PRODUCAO EVENTO - 6100</t>
        </is>
      </c>
      <c r="J2312" t="n">
        <v>-20</v>
      </c>
      <c r="K2312" t="n">
        <v>-20</v>
      </c>
      <c r="O2312" t="inlineStr">
        <is>
          <t>Real</t>
        </is>
      </c>
      <c r="P2312" t="inlineStr">
        <is>
          <t>Pago</t>
        </is>
      </c>
      <c r="Q2312" t="inlineStr">
        <is>
          <t>12/2025</t>
        </is>
      </c>
      <c r="R2312" t="n">
        <v>0</v>
      </c>
    </row>
    <row r="2313">
      <c r="A2313" t="n">
        <v>186245</v>
      </c>
      <c r="B2313" t="inlineStr">
        <is>
          <t>Arcos</t>
        </is>
      </c>
      <c r="C2313" t="inlineStr">
        <is>
          <t>CECILIA TSUYACO ARAKI SILVA LTDA</t>
        </is>
      </c>
      <c r="D2313" t="inlineStr">
        <is>
          <t>382911</t>
        </is>
      </c>
      <c r="E2313" s="550" t="n">
        <v>45995</v>
      </c>
      <c r="F2313" s="550" t="n">
        <v>46022</v>
      </c>
      <c r="G2313" t="inlineStr">
        <is>
          <t>Custo Mercadoria Vendida</t>
        </is>
      </c>
      <c r="H2313" t="inlineStr">
        <is>
          <t>Insumos - Alimentos</t>
        </is>
      </c>
      <c r="I2313" t="inlineStr">
        <is>
          <t>FALTA ID, PRODUTO NAO ENCONTRADO NO VMARKET</t>
        </is>
      </c>
      <c r="J2313" t="n">
        <v>-12</v>
      </c>
      <c r="K2313" t="n">
        <v>-12</v>
      </c>
      <c r="O2313" t="inlineStr">
        <is>
          <t>Real</t>
        </is>
      </c>
      <c r="P2313" t="inlineStr">
        <is>
          <t>Pago</t>
        </is>
      </c>
      <c r="Q2313" t="inlineStr">
        <is>
          <t>12/2025</t>
        </is>
      </c>
      <c r="R2313" t="n">
        <v>0</v>
      </c>
    </row>
    <row r="2314">
      <c r="A2314" t="n">
        <v>228248</v>
      </c>
      <c r="B2314" t="inlineStr">
        <is>
          <t>Arcos</t>
        </is>
      </c>
      <c r="C2314" t="inlineStr">
        <is>
          <t>AKASHIA FLORA COMÉRCIO IMPORTAÇÃO E EXPORTAÇÃO DE PROTUDOS NATURAIS</t>
        </is>
      </c>
      <c r="D2314" t="inlineStr">
        <is>
          <t>A VISTA 04122025</t>
        </is>
      </c>
      <c r="E2314" s="550" t="n">
        <v>45995</v>
      </c>
      <c r="F2314" s="550" t="n">
        <v>45995</v>
      </c>
      <c r="G2314" t="inlineStr">
        <is>
          <t>Custo Mercadoria Vendida</t>
        </is>
      </c>
      <c r="H2314" t="inlineStr">
        <is>
          <t>Insumos - Bebidas</t>
        </is>
      </c>
      <c r="I2314" t="inlineStr">
        <is>
          <t xml:space="preserve"> A VISTA - CARTA NOVA</t>
        </is>
      </c>
      <c r="J2314" t="n">
        <v>-65.13</v>
      </c>
      <c r="K2314" t="n">
        <v>-65.13</v>
      </c>
      <c r="O2314" t="inlineStr">
        <is>
          <t>Real</t>
        </is>
      </c>
      <c r="P2314" t="inlineStr">
        <is>
          <t>Pago</t>
        </is>
      </c>
      <c r="Q2314" t="inlineStr">
        <is>
          <t>12/2025</t>
        </is>
      </c>
      <c r="R2314" t="n">
        <v>0</v>
      </c>
    </row>
    <row r="2315">
      <c r="A2315" t="n">
        <v>228247</v>
      </c>
      <c r="B2315" t="inlineStr">
        <is>
          <t>Arcos</t>
        </is>
      </c>
      <c r="C2315" t="inlineStr">
        <is>
          <t>AKASHIA FLORA COMÉRCIO IMPORTAÇÃO E EXPORTAÇÃO DE PROTUDOS NATURAIS</t>
        </is>
      </c>
      <c r="D2315" t="inlineStr">
        <is>
          <t>A VISTA 03122025</t>
        </is>
      </c>
      <c r="E2315" s="550" t="n">
        <v>45994</v>
      </c>
      <c r="F2315" s="550" t="n">
        <v>45994</v>
      </c>
      <c r="G2315" t="inlineStr">
        <is>
          <t>Custo Mercadoria Vendida</t>
        </is>
      </c>
      <c r="H2315" t="inlineStr">
        <is>
          <t>Insumos - Bebidas</t>
        </is>
      </c>
      <c r="I2315" t="inlineStr">
        <is>
          <t xml:space="preserve"> A VISTA - CARTA NOVA</t>
        </is>
      </c>
      <c r="J2315" t="n">
        <v>-65.13</v>
      </c>
      <c r="K2315" t="n">
        <v>-65.13</v>
      </c>
      <c r="O2315" t="inlineStr">
        <is>
          <t>Real</t>
        </is>
      </c>
      <c r="P2315" t="inlineStr">
        <is>
          <t>Pago</t>
        </is>
      </c>
      <c r="Q2315" t="inlineStr">
        <is>
          <t>12/2025</t>
        </is>
      </c>
      <c r="R2315" t="n">
        <v>0</v>
      </c>
    </row>
    <row r="2316">
      <c r="A2316" t="n">
        <v>179852</v>
      </c>
      <c r="B2316" t="inlineStr">
        <is>
          <t>Arcos</t>
        </is>
      </c>
      <c r="C2316" t="inlineStr">
        <is>
          <t>FABRICA DE BARES PARTICIPACOES LTDA</t>
        </is>
      </c>
      <c r="D2316" t="inlineStr">
        <is>
          <t>122025-1</t>
        </is>
      </c>
      <c r="E2316" s="550" t="n">
        <v>45994</v>
      </c>
      <c r="F2316" s="550" t="n">
        <v>45994</v>
      </c>
      <c r="G2316" t="inlineStr">
        <is>
          <t>Dividendos e Remunerações Variáveis</t>
        </is>
      </c>
      <c r="H2316" t="inlineStr">
        <is>
          <t>Dividendos</t>
        </is>
      </c>
      <c r="I2316" t="inlineStr">
        <is>
          <t>DIVIDENDOS 12/2025-1</t>
        </is>
      </c>
      <c r="J2316" t="n">
        <v>-80000</v>
      </c>
      <c r="K2316" t="n">
        <v>-80000</v>
      </c>
      <c r="O2316" t="inlineStr">
        <is>
          <t>Real</t>
        </is>
      </c>
      <c r="P2316" t="inlineStr">
        <is>
          <t>Pago</t>
        </is>
      </c>
      <c r="Q2316" t="inlineStr">
        <is>
          <t>12/2025</t>
        </is>
      </c>
      <c r="R2316" t="n">
        <v>0</v>
      </c>
    </row>
    <row r="2317">
      <c r="A2317" t="n">
        <v>179851</v>
      </c>
      <c r="B2317" t="inlineStr">
        <is>
          <t>Arcos</t>
        </is>
      </c>
      <c r="C2317" t="inlineStr">
        <is>
          <t>FACUNDO GUERRA RIVERO</t>
        </is>
      </c>
      <c r="D2317" t="inlineStr">
        <is>
          <t>122025-1</t>
        </is>
      </c>
      <c r="E2317" s="550" t="n">
        <v>45994</v>
      </c>
      <c r="F2317" s="550" t="n">
        <v>45994</v>
      </c>
      <c r="G2317" t="inlineStr">
        <is>
          <t>Dividendos e Remunerações Variáveis</t>
        </is>
      </c>
      <c r="H2317" t="inlineStr">
        <is>
          <t>Dividendos</t>
        </is>
      </c>
      <c r="I2317" t="inlineStr">
        <is>
          <t>DIVIDENDOS 12/2025-1</t>
        </is>
      </c>
      <c r="J2317" t="n">
        <v>-120000</v>
      </c>
      <c r="K2317" t="n">
        <v>-120000</v>
      </c>
      <c r="O2317" t="inlineStr">
        <is>
          <t>Real</t>
        </is>
      </c>
      <c r="P2317" t="inlineStr">
        <is>
          <t>Pago</t>
        </is>
      </c>
      <c r="Q2317" t="inlineStr">
        <is>
          <t>12/2025</t>
        </is>
      </c>
      <c r="R2317" t="n">
        <v>0</v>
      </c>
    </row>
    <row r="2318">
      <c r="A2318" t="n">
        <v>180124</v>
      </c>
      <c r="B2318" t="inlineStr">
        <is>
          <t>Arcos</t>
        </is>
      </c>
      <c r="C2318" t="inlineStr">
        <is>
          <t xml:space="preserve">KAMINO INSTITUICAO DE PAGAMENTO LTDA </t>
        </is>
      </c>
      <c r="E2318" s="550" t="n">
        <v>45994</v>
      </c>
      <c r="F2318" s="550" t="n">
        <v>45994</v>
      </c>
      <c r="G2318" t="inlineStr">
        <is>
          <t>Despesas Financeiras</t>
        </is>
      </c>
      <c r="H2318" t="inlineStr">
        <is>
          <t>Tarifas Bancárias</t>
        </is>
      </c>
      <c r="J2318" t="n">
        <v>-4</v>
      </c>
      <c r="K2318" t="n">
        <v>-4</v>
      </c>
      <c r="O2318" t="inlineStr">
        <is>
          <t>Real</t>
        </is>
      </c>
      <c r="P2318" t="inlineStr">
        <is>
          <t>Pago</t>
        </is>
      </c>
      <c r="Q2318" t="inlineStr">
        <is>
          <t>12/2025</t>
        </is>
      </c>
      <c r="R2318" t="n">
        <v>0</v>
      </c>
    </row>
    <row r="2319">
      <c r="A2319" t="n">
        <v>188072</v>
      </c>
      <c r="B2319" t="inlineStr">
        <is>
          <t>Arcos</t>
        </is>
      </c>
      <c r="C2319" t="inlineStr">
        <is>
          <t>ZIGPAY LTDAS -ME</t>
        </is>
      </c>
      <c r="E2319" s="550" t="n">
        <v>45994</v>
      </c>
      <c r="F2319" s="550" t="n">
        <v>45995</v>
      </c>
      <c r="G2319" t="inlineStr">
        <is>
          <t>Informática e TI</t>
        </is>
      </c>
      <c r="H2319" t="inlineStr">
        <is>
          <t>Sistemas Gerais - Operacionais</t>
        </is>
      </c>
      <c r="I2319" t="inlineStr">
        <is>
          <t>Taxa de Sistema</t>
        </is>
      </c>
      <c r="J2319" t="n">
        <v>-295.61</v>
      </c>
      <c r="K2319" t="n">
        <v>-295.61</v>
      </c>
      <c r="O2319" t="inlineStr">
        <is>
          <t>Real</t>
        </is>
      </c>
      <c r="P2319" t="inlineStr">
        <is>
          <t>Pago</t>
        </is>
      </c>
      <c r="Q2319" t="inlineStr">
        <is>
          <t>12/2025</t>
        </is>
      </c>
      <c r="R2319" t="n">
        <v>0</v>
      </c>
    </row>
    <row r="2320">
      <c r="A2320" t="n">
        <v>186803</v>
      </c>
      <c r="B2320" t="inlineStr">
        <is>
          <t>Arcos</t>
        </is>
      </c>
      <c r="C2320" t="inlineStr">
        <is>
          <t>PETTY CASH ARCOS</t>
        </is>
      </c>
      <c r="D2320" t="inlineStr">
        <is>
          <t>100 122025</t>
        </is>
      </c>
      <c r="E2320" s="550" t="n">
        <v>45994</v>
      </c>
      <c r="F2320" s="550" t="n">
        <v>46027</v>
      </c>
      <c r="G2320" t="inlineStr">
        <is>
          <t>Manutenção</t>
        </is>
      </c>
      <c r="H2320" t="inlineStr">
        <is>
          <t>Material de Manutenção</t>
        </is>
      </c>
      <c r="I2320" t="inlineStr">
        <is>
          <t>MANUTENCAO DE EMERGENCIA - 6100</t>
        </is>
      </c>
      <c r="J2320" t="n">
        <v>-100</v>
      </c>
      <c r="K2320" t="n">
        <v>-100</v>
      </c>
      <c r="O2320" t="inlineStr">
        <is>
          <t>Real</t>
        </is>
      </c>
      <c r="P2320" t="inlineStr">
        <is>
          <t>Pago</t>
        </is>
      </c>
      <c r="Q2320" t="inlineStr">
        <is>
          <t>12/2025</t>
        </is>
      </c>
      <c r="R2320" t="n">
        <v>0</v>
      </c>
    </row>
    <row r="2321">
      <c r="A2321" t="n">
        <v>188071</v>
      </c>
      <c r="B2321" t="inlineStr">
        <is>
          <t>Arcos</t>
        </is>
      </c>
      <c r="C2321" t="inlineStr">
        <is>
          <t>ZIGPAY LTDAS -ME</t>
        </is>
      </c>
      <c r="E2321" s="550" t="n">
        <v>45994</v>
      </c>
      <c r="F2321" s="550" t="n">
        <v>45994</v>
      </c>
      <c r="G2321" t="inlineStr">
        <is>
          <t>Informática e TI</t>
        </is>
      </c>
      <c r="H2321" t="inlineStr">
        <is>
          <t>Sistemas Gerais - Operacionais</t>
        </is>
      </c>
      <c r="I2321" t="inlineStr">
        <is>
          <t>Taxa de Sistema</t>
        </is>
      </c>
      <c r="J2321" t="n">
        <v>-71.42</v>
      </c>
      <c r="K2321" t="n">
        <v>-71.42</v>
      </c>
      <c r="O2321" t="inlineStr">
        <is>
          <t>Real</t>
        </is>
      </c>
      <c r="P2321" t="inlineStr">
        <is>
          <t>Pago</t>
        </is>
      </c>
      <c r="Q2321" t="inlineStr">
        <is>
          <t>12/2025</t>
        </is>
      </c>
      <c r="R2321" t="n">
        <v>0</v>
      </c>
    </row>
    <row r="2322">
      <c r="A2322" t="n">
        <v>188069</v>
      </c>
      <c r="B2322" t="inlineStr">
        <is>
          <t>Arcos</t>
        </is>
      </c>
      <c r="C2322" t="inlineStr">
        <is>
          <t>ZIGPAY LTDAS -ME</t>
        </is>
      </c>
      <c r="E2322" s="550" t="n">
        <v>45993</v>
      </c>
      <c r="F2322" s="550" t="n">
        <v>45994</v>
      </c>
      <c r="G2322" t="inlineStr">
        <is>
          <t>Informática e TI</t>
        </is>
      </c>
      <c r="H2322" t="inlineStr">
        <is>
          <t>Sistemas Gerais - Operacionais</t>
        </is>
      </c>
      <c r="I2322" t="inlineStr">
        <is>
          <t>Taxa de Sistema</t>
        </is>
      </c>
      <c r="J2322" t="n">
        <v>-226.02</v>
      </c>
      <c r="K2322" t="n">
        <v>-226.02</v>
      </c>
      <c r="O2322" t="inlineStr">
        <is>
          <t>Real</t>
        </is>
      </c>
      <c r="P2322" t="inlineStr">
        <is>
          <t>Pago</t>
        </is>
      </c>
      <c r="Q2322" t="inlineStr">
        <is>
          <t>12/2025</t>
        </is>
      </c>
      <c r="R2322" t="n">
        <v>0</v>
      </c>
    </row>
    <row r="2323">
      <c r="A2323" t="n">
        <v>188070</v>
      </c>
      <c r="B2323" t="inlineStr">
        <is>
          <t>Arcos</t>
        </is>
      </c>
      <c r="C2323" t="inlineStr">
        <is>
          <t>ZIGPAY LTDAS -ME</t>
        </is>
      </c>
      <c r="E2323" s="550" t="n">
        <v>45993</v>
      </c>
      <c r="F2323" s="550" t="n">
        <v>45993</v>
      </c>
      <c r="G2323" t="inlineStr">
        <is>
          <t>Informática e TI</t>
        </is>
      </c>
      <c r="H2323" t="inlineStr">
        <is>
          <t>Sistemas Gerais - Operacionais</t>
        </is>
      </c>
      <c r="I2323" t="inlineStr">
        <is>
          <t>Taxa de Sistema</t>
        </is>
      </c>
      <c r="J2323" t="n">
        <v>-54.25</v>
      </c>
      <c r="K2323" t="n">
        <v>-54.25</v>
      </c>
      <c r="O2323" t="inlineStr">
        <is>
          <t>Real</t>
        </is>
      </c>
      <c r="P2323" t="inlineStr">
        <is>
          <t>Pago</t>
        </is>
      </c>
      <c r="Q2323" t="inlineStr">
        <is>
          <t>12/2025</t>
        </is>
      </c>
      <c r="R2323" t="n">
        <v>0</v>
      </c>
    </row>
    <row r="2324">
      <c r="A2324" t="n">
        <v>186871</v>
      </c>
      <c r="B2324" t="inlineStr">
        <is>
          <t>Arcos</t>
        </is>
      </c>
      <c r="C2324" t="inlineStr">
        <is>
          <t>PETTY CASH ARCOS</t>
        </is>
      </c>
      <c r="D2324" t="inlineStr">
        <is>
          <t>17 122025</t>
        </is>
      </c>
      <c r="E2324" s="550" t="n">
        <v>45993</v>
      </c>
      <c r="F2324" s="550" t="n">
        <v>46027</v>
      </c>
      <c r="G2324" t="inlineStr">
        <is>
          <t>Manutenção</t>
        </is>
      </c>
      <c r="H2324" t="inlineStr">
        <is>
          <t>Material de Manutenção</t>
        </is>
      </c>
      <c r="I2324" t="inlineStr">
        <is>
          <t>MANUTENCAO DE EMERGENCIA - 6100</t>
        </is>
      </c>
      <c r="J2324" t="n">
        <v>-17</v>
      </c>
      <c r="K2324" t="n">
        <v>-17</v>
      </c>
      <c r="O2324" t="inlineStr">
        <is>
          <t>Real</t>
        </is>
      </c>
      <c r="P2324" t="inlineStr">
        <is>
          <t>Pago</t>
        </is>
      </c>
      <c r="Q2324" t="inlineStr">
        <is>
          <t>12/2025</t>
        </is>
      </c>
      <c r="R2324" t="n">
        <v>0</v>
      </c>
    </row>
    <row r="2325">
      <c r="A2325" t="n">
        <v>186872</v>
      </c>
      <c r="B2325" t="inlineStr">
        <is>
          <t>Arcos</t>
        </is>
      </c>
      <c r="C2325" t="inlineStr">
        <is>
          <t>PETTY CASH ARCOS</t>
        </is>
      </c>
      <c r="D2325" t="inlineStr">
        <is>
          <t>6170 122025</t>
        </is>
      </c>
      <c r="E2325" s="550" t="n">
        <v>45993</v>
      </c>
      <c r="F2325" s="550" t="n">
        <v>46027</v>
      </c>
      <c r="G2325" t="inlineStr">
        <is>
          <t>Manutenção</t>
        </is>
      </c>
      <c r="H2325" t="inlineStr">
        <is>
          <t>Material de Manutenção</t>
        </is>
      </c>
      <c r="I2325" t="inlineStr">
        <is>
          <t>MANUTENCAO DE EMERGENCIA - 6100</t>
        </is>
      </c>
      <c r="J2325" t="n">
        <v>-61.7</v>
      </c>
      <c r="K2325" t="n">
        <v>-61.7</v>
      </c>
      <c r="O2325" t="inlineStr">
        <is>
          <t>Real</t>
        </is>
      </c>
      <c r="P2325" t="inlineStr">
        <is>
          <t>Pago</t>
        </is>
      </c>
      <c r="Q2325" t="inlineStr">
        <is>
          <t>12/2025</t>
        </is>
      </c>
      <c r="R2325" t="n">
        <v>0</v>
      </c>
    </row>
    <row r="2326">
      <c r="A2326" t="n">
        <v>170881</v>
      </c>
      <c r="B2326" t="inlineStr">
        <is>
          <t>Arcos</t>
        </is>
      </c>
      <c r="C2326" t="inlineStr">
        <is>
          <t>AGENCIA BIOMA PUBLICIDADE E EVENTOS LTDA - FACUNDO</t>
        </is>
      </c>
      <c r="D2326" t="inlineStr">
        <is>
          <t>346</t>
        </is>
      </c>
      <c r="E2326" s="550" t="n">
        <v>45992</v>
      </c>
      <c r="F2326" s="550" t="n">
        <v>46027</v>
      </c>
      <c r="G2326" t="inlineStr">
        <is>
          <t>Marketing</t>
        </is>
      </c>
      <c r="H2326" t="inlineStr">
        <is>
          <t>Agência de Propaganda</t>
        </is>
      </c>
      <c r="I2326" t="inlineStr">
        <is>
          <t>AGENCIA DE PROPAGANDA - SERVICOS PRESTADOS MARKETING 12/2025</t>
        </is>
      </c>
      <c r="J2326" t="n">
        <v>-11000</v>
      </c>
      <c r="K2326" t="n">
        <v>-11000</v>
      </c>
      <c r="O2326" t="inlineStr">
        <is>
          <t>Real</t>
        </is>
      </c>
      <c r="P2326" t="inlineStr">
        <is>
          <t>Pago</t>
        </is>
      </c>
      <c r="Q2326" t="inlineStr">
        <is>
          <t>12/2025</t>
        </is>
      </c>
      <c r="R2326" t="n">
        <v>0</v>
      </c>
    </row>
    <row r="2327">
      <c r="A2327" t="n">
        <v>171058</v>
      </c>
      <c r="B2327" t="inlineStr">
        <is>
          <t>Arcos</t>
        </is>
      </c>
      <c r="C2327" t="inlineStr">
        <is>
          <t>EASY ICE SOLUTION LTDA-ME LOCAÇÃO</t>
        </is>
      </c>
      <c r="D2327" t="inlineStr">
        <is>
          <t>9726</t>
        </is>
      </c>
      <c r="E2327" s="550" t="n">
        <v>45992</v>
      </c>
      <c r="F2327" s="550" t="n">
        <v>46037</v>
      </c>
      <c r="G2327" t="inlineStr">
        <is>
          <t>Locação de Equipamentos</t>
        </is>
      </c>
      <c r="H2327" t="inlineStr">
        <is>
          <t>Locações de Equipamentos - Operacionais</t>
        </is>
      </c>
      <c r="I2327" t="inlineStr">
        <is>
          <t xml:space="preserve">LOCACAO DE EQUIPAMENTOS - 3 MAQUINAS DE GELO 12/2025
</t>
        </is>
      </c>
      <c r="J2327" t="n">
        <v>-4380</v>
      </c>
      <c r="K2327" t="n">
        <v>-4380</v>
      </c>
      <c r="O2327" t="inlineStr">
        <is>
          <t>Real</t>
        </is>
      </c>
      <c r="P2327" t="inlineStr">
        <is>
          <t>Pago</t>
        </is>
      </c>
      <c r="Q2327" t="inlineStr">
        <is>
          <t>12/2025</t>
        </is>
      </c>
      <c r="R2327" t="n">
        <v>0</v>
      </c>
    </row>
    <row r="2328">
      <c r="A2328" t="n">
        <v>157129</v>
      </c>
      <c r="B2328" t="inlineStr">
        <is>
          <t>Arcos</t>
        </is>
      </c>
      <c r="C2328" t="inlineStr">
        <is>
          <t>SOUSA QUIMICA PRODUTOS E MANUTENCAO DE L LOCAÇÃO</t>
        </is>
      </c>
      <c r="D2328" t="inlineStr">
        <is>
          <t>12.2025-0067</t>
        </is>
      </c>
      <c r="E2328" s="550" t="n">
        <v>45992</v>
      </c>
      <c r="F2328" s="550" t="n">
        <v>46011</v>
      </c>
      <c r="G2328" t="inlineStr">
        <is>
          <t>Locação de Equipamentos</t>
        </is>
      </c>
      <c r="H2328" t="inlineStr">
        <is>
          <t>Locações de Equipamentos - Operacionais</t>
        </is>
      </c>
      <c r="I2328" t="inlineStr">
        <is>
          <t>LOCACAO DE EQUIPAMENTOS - LOCACAO LAVADORA DE LOUCAS 12/2025</t>
        </is>
      </c>
      <c r="J2328" t="n">
        <v>-660</v>
      </c>
      <c r="K2328" t="n">
        <v>-660</v>
      </c>
      <c r="O2328" t="inlineStr">
        <is>
          <t>Real</t>
        </is>
      </c>
      <c r="P2328" t="inlineStr">
        <is>
          <t>Pago</t>
        </is>
      </c>
      <c r="Q2328" t="inlineStr">
        <is>
          <t>12/2025</t>
        </is>
      </c>
      <c r="R2328" t="n">
        <v>0</v>
      </c>
    </row>
    <row r="2329">
      <c r="A2329" t="n">
        <v>148099</v>
      </c>
      <c r="B2329" t="inlineStr">
        <is>
          <t>Arcos</t>
        </is>
      </c>
      <c r="C2329" t="inlineStr">
        <is>
          <t xml:space="preserve">GOOGLE BRASIL INTERNET LTDA </t>
        </is>
      </c>
      <c r="D2329" t="inlineStr">
        <is>
          <t>PIX</t>
        </is>
      </c>
      <c r="E2329" s="550" t="n">
        <v>45992</v>
      </c>
      <c r="F2329" s="550" t="n">
        <v>46011</v>
      </c>
      <c r="G2329" t="inlineStr">
        <is>
          <t>Marketing</t>
        </is>
      </c>
      <c r="H2329" t="inlineStr">
        <is>
          <t>Publicidade e Propaganda</t>
        </is>
      </c>
      <c r="I2329" t="inlineStr">
        <is>
          <t>GOOGLE - 12/2025</t>
        </is>
      </c>
      <c r="J2329" t="n">
        <v>-1000</v>
      </c>
      <c r="K2329" t="n">
        <v>-1000</v>
      </c>
      <c r="O2329" t="inlineStr">
        <is>
          <t>Real</t>
        </is>
      </c>
      <c r="P2329" t="inlineStr">
        <is>
          <t>Pago</t>
        </is>
      </c>
      <c r="Q2329" t="inlineStr">
        <is>
          <t>12/2025</t>
        </is>
      </c>
      <c r="R2329" t="n">
        <v>0</v>
      </c>
    </row>
    <row r="2330">
      <c r="A2330" t="n">
        <v>172351</v>
      </c>
      <c r="B2330" t="inlineStr">
        <is>
          <t>Arcos</t>
        </is>
      </c>
      <c r="C2330" t="inlineStr">
        <is>
          <t>JEANE DE FARIAS SCANFERLA</t>
        </is>
      </c>
      <c r="D2330" t="inlineStr">
        <is>
          <t>657156 122025</t>
        </is>
      </c>
      <c r="E2330" s="550" t="n">
        <v>45992</v>
      </c>
      <c r="F2330" s="550" t="n">
        <v>46003</v>
      </c>
      <c r="G2330" t="inlineStr">
        <is>
          <t>Mão de Obra - Encargos e Provisões</t>
        </is>
      </c>
      <c r="H2330" t="inlineStr">
        <is>
          <t xml:space="preserve">  -  Rescisão</t>
        </is>
      </c>
      <c r="I2330" t="inlineStr">
        <is>
          <t>12/2025 - Pedido Demissão</t>
        </is>
      </c>
      <c r="J2330" t="n">
        <v>-6571.56</v>
      </c>
      <c r="K2330" t="n">
        <v>-6571.56</v>
      </c>
      <c r="O2330" t="inlineStr">
        <is>
          <t>Real</t>
        </is>
      </c>
      <c r="P2330" t="inlineStr">
        <is>
          <t>Pago</t>
        </is>
      </c>
      <c r="Q2330" t="inlineStr">
        <is>
          <t>12/2025</t>
        </is>
      </c>
      <c r="R2330" t="n">
        <v>0</v>
      </c>
    </row>
    <row r="2331">
      <c r="A2331" t="n">
        <v>173493</v>
      </c>
      <c r="B2331" t="inlineStr">
        <is>
          <t>Arcos</t>
        </is>
      </c>
      <c r="C2331" t="inlineStr">
        <is>
          <t>COMPANHIA DE GAS DE SAO PAULO</t>
        </is>
      </c>
      <c r="D2331" t="inlineStr">
        <is>
          <t>136820711</t>
        </is>
      </c>
      <c r="E2331" s="550" t="n">
        <v>45992</v>
      </c>
      <c r="F2331" s="550" t="n">
        <v>46020</v>
      </c>
      <c r="G2331" t="inlineStr">
        <is>
          <t>Utilidades</t>
        </is>
      </c>
      <c r="H2331" t="inlineStr">
        <is>
          <t>Gas de Cozinha</t>
        </is>
      </c>
      <c r="I2331" t="inlineStr">
        <is>
          <t xml:space="preserve">GAS DE COZINHA - INSTALAÇÃO 31341853 </t>
        </is>
      </c>
      <c r="J2331" t="n">
        <v>-7331.05</v>
      </c>
      <c r="K2331" t="n">
        <v>-7331.05</v>
      </c>
      <c r="O2331" t="inlineStr">
        <is>
          <t>Real</t>
        </is>
      </c>
      <c r="P2331" t="inlineStr">
        <is>
          <t>Pago</t>
        </is>
      </c>
      <c r="Q2331" t="inlineStr">
        <is>
          <t>12/2025</t>
        </is>
      </c>
      <c r="R2331" t="n">
        <v>0</v>
      </c>
    </row>
    <row r="2332">
      <c r="A2332" t="n">
        <v>173495</v>
      </c>
      <c r="B2332" t="inlineStr">
        <is>
          <t>Arcos</t>
        </is>
      </c>
      <c r="C2332" t="inlineStr">
        <is>
          <t>ESCRITORIO CENTRAL DE ARRECADACAO E DISTRIBUICAO ECAD</t>
        </is>
      </c>
      <c r="D2332" t="inlineStr">
        <is>
          <t>9022685826</t>
        </is>
      </c>
      <c r="E2332" s="550" t="n">
        <v>45992</v>
      </c>
      <c r="F2332" s="550" t="n">
        <v>46016</v>
      </c>
      <c r="G2332" t="inlineStr">
        <is>
          <t>Custos Artístico Geral</t>
        </is>
      </c>
      <c r="H2332" t="inlineStr">
        <is>
          <t>Taxas e Licenças - Artístico</t>
        </is>
      </c>
      <c r="I2332" t="inlineStr">
        <is>
          <t xml:space="preserve">LOCACAO DE EQUIPAMENTOS FIXO - ECAD - 12/2025
</t>
        </is>
      </c>
      <c r="J2332" t="n">
        <v>-861.08</v>
      </c>
      <c r="K2332" t="n">
        <v>-861.08</v>
      </c>
      <c r="O2332" t="inlineStr">
        <is>
          <t>Real</t>
        </is>
      </c>
      <c r="P2332" t="inlineStr">
        <is>
          <t>Pago</t>
        </is>
      </c>
      <c r="Q2332" t="inlineStr">
        <is>
          <t>12/2025</t>
        </is>
      </c>
      <c r="R2332" t="n">
        <v>0</v>
      </c>
    </row>
    <row r="2333">
      <c r="A2333" t="n">
        <v>157379</v>
      </c>
      <c r="B2333" t="inlineStr">
        <is>
          <t>Arcos</t>
        </is>
      </c>
      <c r="C2333" t="inlineStr">
        <is>
          <t>FABLAB INOVACAO E SOLUCOES</t>
        </is>
      </c>
      <c r="D2333" t="inlineStr">
        <is>
          <t>216</t>
        </is>
      </c>
      <c r="E2333" s="550" t="n">
        <v>45992</v>
      </c>
      <c r="F2333" s="550" t="n">
        <v>46037</v>
      </c>
      <c r="G2333" t="inlineStr">
        <is>
          <t>Informática e TI</t>
        </is>
      </c>
      <c r="H2333" t="inlineStr">
        <is>
          <t>Sistemas Gerais - Financeiros</t>
        </is>
      </c>
      <c r="I2333" t="inlineStr">
        <is>
          <t xml:space="preserve">SISTEMA BLUE ME - 12/2025
</t>
        </is>
      </c>
      <c r="J2333" t="n">
        <v>-459</v>
      </c>
      <c r="K2333" t="n">
        <v>-459</v>
      </c>
      <c r="O2333" t="inlineStr">
        <is>
          <t>Real</t>
        </is>
      </c>
      <c r="P2333" t="inlineStr">
        <is>
          <t>Pago</t>
        </is>
      </c>
      <c r="Q2333" t="inlineStr">
        <is>
          <t>12/2025</t>
        </is>
      </c>
      <c r="R2333" t="n">
        <v>0</v>
      </c>
    </row>
    <row r="2334">
      <c r="A2334" t="n">
        <v>173569</v>
      </c>
      <c r="B2334" t="inlineStr">
        <is>
          <t>Arcos</t>
        </is>
      </c>
      <c r="C2334" t="inlineStr">
        <is>
          <t>PORTO SEGURO SEGURO SAUDE SA</t>
        </is>
      </c>
      <c r="D2334" t="inlineStr">
        <is>
          <t>803803 122025</t>
        </is>
      </c>
      <c r="E2334" s="550" t="n">
        <v>45992</v>
      </c>
      <c r="F2334" s="550" t="n">
        <v>46001</v>
      </c>
      <c r="G2334" t="inlineStr">
        <is>
          <t>Mão de Obra - Benefícios</t>
        </is>
      </c>
      <c r="H2334" t="inlineStr">
        <is>
          <t xml:space="preserve">  -  Assist. Médica</t>
        </is>
      </c>
      <c r="I2334" t="inlineStr">
        <is>
          <t>12.2025</t>
        </is>
      </c>
      <c r="J2334" t="n">
        <v>-8038.03</v>
      </c>
      <c r="K2334" t="n">
        <v>-8220.200000000001</v>
      </c>
      <c r="O2334" t="inlineStr">
        <is>
          <t>Real</t>
        </is>
      </c>
      <c r="P2334" t="inlineStr">
        <is>
          <t>Pago</t>
        </is>
      </c>
      <c r="Q2334" t="inlineStr">
        <is>
          <t>12/2025</t>
        </is>
      </c>
      <c r="R2334" t="n">
        <v>0</v>
      </c>
    </row>
    <row r="2335">
      <c r="A2335" t="n">
        <v>91946</v>
      </c>
      <c r="B2335" t="inlineStr">
        <is>
          <t>Arcos</t>
        </is>
      </c>
      <c r="C2335" t="inlineStr">
        <is>
          <t>FABRICA DE BARES SERVICOS LTDA FB</t>
        </is>
      </c>
      <c r="D2335" t="inlineStr">
        <is>
          <t>RP006-2025</t>
        </is>
      </c>
      <c r="E2335" s="550" t="n">
        <v>45992</v>
      </c>
      <c r="F2335" s="550" t="n">
        <v>46001</v>
      </c>
      <c r="G2335" t="inlineStr">
        <is>
          <t>Mão de Obra - Benefícios</t>
        </is>
      </c>
      <c r="H2335" t="inlineStr">
        <is>
          <t xml:space="preserve">  -  Assist. Médica</t>
        </is>
      </c>
      <c r="I2335" t="inlineStr">
        <is>
          <t>ASSISTENCIA MEDICA - REPASSE CONVENIO VANESSA - REF 12/2025</t>
        </is>
      </c>
      <c r="J2335" t="n">
        <v>-697.0700000000001</v>
      </c>
      <c r="K2335" t="n">
        <v>-697.0700000000001</v>
      </c>
      <c r="O2335" t="inlineStr">
        <is>
          <t>Real</t>
        </is>
      </c>
      <c r="P2335" t="inlineStr">
        <is>
          <t>Pago</t>
        </is>
      </c>
      <c r="Q2335" t="inlineStr">
        <is>
          <t>12/2025</t>
        </is>
      </c>
      <c r="R2335" t="n">
        <v>0</v>
      </c>
    </row>
    <row r="2336">
      <c r="A2336" t="n">
        <v>175202</v>
      </c>
      <c r="B2336" t="inlineStr">
        <is>
          <t>Arcos</t>
        </is>
      </c>
      <c r="C2336" t="inlineStr">
        <is>
          <t>VALE TRANSPORTE</t>
        </is>
      </c>
      <c r="D2336" t="inlineStr">
        <is>
          <t>593469 122025</t>
        </is>
      </c>
      <c r="E2336" s="550" t="n">
        <v>45992</v>
      </c>
      <c r="F2336" s="550" t="n">
        <v>45989</v>
      </c>
      <c r="G2336" t="inlineStr">
        <is>
          <t>Mão de Obra - Benefícios</t>
        </is>
      </c>
      <c r="H2336" t="inlineStr">
        <is>
          <t xml:space="preserve">  -  Vale-transporte</t>
        </is>
      </c>
      <c r="I2336" t="inlineStr">
        <is>
          <t>SPTRANS ARCOS COMP. 12/2025</t>
        </is>
      </c>
      <c r="J2336" t="n">
        <v>-5934.69</v>
      </c>
      <c r="K2336" t="n">
        <v>-5934.69</v>
      </c>
      <c r="O2336" t="inlineStr">
        <is>
          <t>Real</t>
        </is>
      </c>
      <c r="P2336" t="inlineStr">
        <is>
          <t>Pago</t>
        </is>
      </c>
      <c r="Q2336" t="inlineStr">
        <is>
          <t>12/2025</t>
        </is>
      </c>
      <c r="R2336" t="n">
        <v>0</v>
      </c>
    </row>
    <row r="2337">
      <c r="A2337" t="n">
        <v>175205</v>
      </c>
      <c r="B2337" t="inlineStr">
        <is>
          <t>Arcos</t>
        </is>
      </c>
      <c r="C2337" t="inlineStr">
        <is>
          <t>VALE TRANSPORTE</t>
        </is>
      </c>
      <c r="D2337" t="inlineStr">
        <is>
          <t>12943 122025</t>
        </is>
      </c>
      <c r="E2337" s="550" t="n">
        <v>45992</v>
      </c>
      <c r="F2337" s="550" t="n">
        <v>45989</v>
      </c>
      <c r="G2337" t="inlineStr">
        <is>
          <t>Mão de Obra - Benefícios</t>
        </is>
      </c>
      <c r="H2337" t="inlineStr">
        <is>
          <t xml:space="preserve">  -  Vale-transporte</t>
        </is>
      </c>
      <c r="I2337" t="inlineStr">
        <is>
          <t>SPTRANS COMPL. ARCOS COMP. 12/2025</t>
        </is>
      </c>
      <c r="J2337" t="n">
        <v>-129.43</v>
      </c>
      <c r="K2337" t="n">
        <v>-129.43</v>
      </c>
      <c r="O2337" t="inlineStr">
        <is>
          <t>Real</t>
        </is>
      </c>
      <c r="P2337" t="inlineStr">
        <is>
          <t>Pago</t>
        </is>
      </c>
      <c r="Q2337" t="inlineStr">
        <is>
          <t>12/2025</t>
        </is>
      </c>
      <c r="R2337" t="n">
        <v>0</v>
      </c>
    </row>
    <row r="2338">
      <c r="A2338" t="n">
        <v>103073</v>
      </c>
      <c r="B2338" t="inlineStr">
        <is>
          <t>Arcos</t>
        </is>
      </c>
      <c r="C2338" t="inlineStr">
        <is>
          <t>NELSON WILIANS E ADVOGADOS ASSOCIADOS - MATRIZ</t>
        </is>
      </c>
      <c r="D2338" t="inlineStr">
        <is>
          <t>100629</t>
        </is>
      </c>
      <c r="E2338" s="550" t="n">
        <v>45992</v>
      </c>
      <c r="F2338" s="550" t="n">
        <v>46020</v>
      </c>
      <c r="G2338" t="inlineStr">
        <is>
          <t>Serviços de Terceiros</t>
        </is>
      </c>
      <c r="H2338" t="inlineStr">
        <is>
          <t>Assessoria Jurídica</t>
        </is>
      </c>
      <c r="I2338" t="inlineStr">
        <is>
          <t>Honorarios Advocaticios - CRÉDITOS PREVIDENCIÁRIOS</t>
        </is>
      </c>
      <c r="J2338" t="n">
        <v>-2288.52</v>
      </c>
      <c r="K2338" t="n">
        <v>-2288.52</v>
      </c>
      <c r="O2338" t="inlineStr">
        <is>
          <t>Real</t>
        </is>
      </c>
      <c r="P2338" t="inlineStr">
        <is>
          <t>Pago</t>
        </is>
      </c>
      <c r="Q2338" t="inlineStr">
        <is>
          <t>12/2025</t>
        </is>
      </c>
      <c r="R2338" t="n">
        <v>0</v>
      </c>
    </row>
    <row r="2339">
      <c r="A2339" t="n">
        <v>171040</v>
      </c>
      <c r="B2339" t="inlineStr">
        <is>
          <t>Arcos</t>
        </is>
      </c>
      <c r="C2339" t="inlineStr">
        <is>
          <t>DOCUMENNTA COMUNICAÇÃO</t>
        </is>
      </c>
      <c r="D2339" t="inlineStr">
        <is>
          <t>RP1992025</t>
        </is>
      </c>
      <c r="E2339" s="550" t="n">
        <v>45992</v>
      </c>
      <c r="F2339" s="550" t="n">
        <v>45992</v>
      </c>
      <c r="G2339" t="inlineStr">
        <is>
          <t>Marketing</t>
        </is>
      </c>
      <c r="H2339" t="inlineStr">
        <is>
          <t>Assessoria de Relações Públicas</t>
        </is>
      </c>
      <c r="I2339" t="inlineStr">
        <is>
          <t>ASSESSORIA DE IMPRENSA - 12/2025</t>
        </is>
      </c>
      <c r="J2339" t="n">
        <v>-7000</v>
      </c>
      <c r="K2339" t="n">
        <v>-7000</v>
      </c>
      <c r="O2339" t="inlineStr">
        <is>
          <t>Real</t>
        </is>
      </c>
      <c r="P2339" t="inlineStr">
        <is>
          <t>Pago</t>
        </is>
      </c>
      <c r="Q2339" t="inlineStr">
        <is>
          <t>12/2025</t>
        </is>
      </c>
      <c r="R2339" t="n">
        <v>0</v>
      </c>
    </row>
    <row r="2340">
      <c r="A2340" t="n">
        <v>158114</v>
      </c>
      <c r="B2340" t="inlineStr">
        <is>
          <t>Arcos</t>
        </is>
      </c>
      <c r="C2340" t="inlineStr">
        <is>
          <t xml:space="preserve">MATEUS SILVEIRA CEZAR </t>
        </is>
      </c>
      <c r="D2340" t="inlineStr">
        <is>
          <t>41</t>
        </is>
      </c>
      <c r="E2340" s="550" t="n">
        <v>45992</v>
      </c>
      <c r="F2340" s="550" t="n">
        <v>46026</v>
      </c>
      <c r="G2340" t="inlineStr">
        <is>
          <t>Marketing</t>
        </is>
      </c>
      <c r="H2340" t="inlineStr">
        <is>
          <t>Sessão de Fotos/Captação de Vídeo</t>
        </is>
      </c>
      <c r="I2340" t="inlineStr">
        <is>
          <t xml:space="preserve">PRODUCAO GRAFICA - CONTRATACAO VIDEOMAKER FIXO - 12/2025
</t>
        </is>
      </c>
      <c r="J2340" t="n">
        <v>-1800</v>
      </c>
      <c r="K2340" t="n">
        <v>-1800</v>
      </c>
      <c r="O2340" t="inlineStr">
        <is>
          <t>Real</t>
        </is>
      </c>
      <c r="P2340" t="inlineStr">
        <is>
          <t>Pago</t>
        </is>
      </c>
      <c r="Q2340" t="inlineStr">
        <is>
          <t>12/2025</t>
        </is>
      </c>
      <c r="R2340" t="n">
        <v>0</v>
      </c>
    </row>
    <row r="2341">
      <c r="A2341" t="n">
        <v>93553</v>
      </c>
      <c r="B2341" t="inlineStr">
        <is>
          <t>Arcos</t>
        </is>
      </c>
      <c r="C2341" t="inlineStr">
        <is>
          <t>IRRF</t>
        </is>
      </c>
      <c r="E2341" s="550" t="n">
        <v>45992</v>
      </c>
      <c r="F2341" s="550" t="n">
        <v>46041</v>
      </c>
      <c r="G2341" t="inlineStr">
        <is>
          <t>Serviços de Terceiros</t>
        </is>
      </c>
      <c r="H2341" t="inlineStr">
        <is>
          <t>Assessoria Contabil</t>
        </is>
      </c>
      <c r="I2341" t="inlineStr">
        <is>
          <t xml:space="preserve"> IRRF - (MACRO) - 01/2025</t>
        </is>
      </c>
      <c r="J2341" t="n">
        <v>-100</v>
      </c>
      <c r="K2341" t="n">
        <v>-52.27</v>
      </c>
      <c r="O2341" t="inlineStr">
        <is>
          <t>Real</t>
        </is>
      </c>
      <c r="P2341" t="inlineStr">
        <is>
          <t>Pago</t>
        </is>
      </c>
      <c r="Q2341" t="inlineStr">
        <is>
          <t>12/2025</t>
        </is>
      </c>
      <c r="R2341" t="n">
        <v>0</v>
      </c>
    </row>
    <row r="2342">
      <c r="A2342" t="n">
        <v>93540</v>
      </c>
      <c r="B2342" t="inlineStr">
        <is>
          <t>Arcos</t>
        </is>
      </c>
      <c r="C2342" t="inlineStr">
        <is>
          <t>ISS</t>
        </is>
      </c>
      <c r="D2342" t="inlineStr">
        <is>
          <t>NOV2025</t>
        </is>
      </c>
      <c r="E2342" s="550" t="n">
        <v>45992</v>
      </c>
      <c r="F2342" s="550" t="n">
        <v>46001</v>
      </c>
      <c r="G2342" t="inlineStr">
        <is>
          <t>Impostos sobre Venda</t>
        </is>
      </c>
      <c r="H2342" t="inlineStr">
        <is>
          <t>ISS</t>
        </is>
      </c>
      <c r="I2342" t="inlineStr">
        <is>
          <t>ISS - SERVIÇOS PRESTADOS - 01/2025</t>
        </is>
      </c>
      <c r="J2342" t="n">
        <v>-276.34</v>
      </c>
      <c r="K2342" t="n">
        <v>-276.34</v>
      </c>
      <c r="O2342" t="inlineStr">
        <is>
          <t>Real</t>
        </is>
      </c>
      <c r="P2342" t="inlineStr">
        <is>
          <t>Pago</t>
        </is>
      </c>
      <c r="Q2342" t="inlineStr">
        <is>
          <t>12/2025</t>
        </is>
      </c>
      <c r="R2342" t="n">
        <v>0</v>
      </c>
    </row>
    <row r="2343">
      <c r="A2343" t="n">
        <v>93528</v>
      </c>
      <c r="B2343" t="inlineStr">
        <is>
          <t>Arcos</t>
        </is>
      </c>
      <c r="C2343" t="inlineStr">
        <is>
          <t>ISS</t>
        </is>
      </c>
      <c r="D2343" t="inlineStr">
        <is>
          <t>DEZ2025</t>
        </is>
      </c>
      <c r="E2343" s="550" t="n">
        <v>45992</v>
      </c>
      <c r="F2343" s="550" t="n">
        <v>46034</v>
      </c>
      <c r="G2343" t="inlineStr">
        <is>
          <t>Utilidades</t>
        </is>
      </c>
      <c r="H2343" t="inlineStr">
        <is>
          <t>Coleta de lixo</t>
        </is>
      </c>
      <c r="I2343" t="inlineStr">
        <is>
          <t>ISS - SERVIÇOS TOMADOS (SOLUÇÕES TECNICAS AMBIENTAIS)  - 01/2025</t>
        </is>
      </c>
      <c r="J2343" t="n">
        <v>-212.52</v>
      </c>
      <c r="K2343" t="n">
        <v>-212.52</v>
      </c>
      <c r="O2343" t="inlineStr">
        <is>
          <t>Real</t>
        </is>
      </c>
      <c r="P2343" t="inlineStr">
        <is>
          <t>Pago</t>
        </is>
      </c>
      <c r="Q2343" t="inlineStr">
        <is>
          <t>12/2025</t>
        </is>
      </c>
      <c r="R2343" t="n">
        <v>0</v>
      </c>
    </row>
    <row r="2344">
      <c r="A2344" t="n">
        <v>93483</v>
      </c>
      <c r="B2344" t="inlineStr">
        <is>
          <t>Arcos</t>
        </is>
      </c>
      <c r="C2344" t="inlineStr">
        <is>
          <t>GET IN TECNOLOGIA S.A.</t>
        </is>
      </c>
      <c r="D2344" t="inlineStr">
        <is>
          <t>67340</t>
        </is>
      </c>
      <c r="E2344" s="550" t="n">
        <v>45992</v>
      </c>
      <c r="F2344" s="550" t="n">
        <v>46044</v>
      </c>
      <c r="G2344" t="inlineStr">
        <is>
          <t>Informática e TI</t>
        </is>
      </c>
      <c r="H2344" t="inlineStr">
        <is>
          <t>Sistemas Gerais - Comunicação e Marketing</t>
        </is>
      </c>
      <c r="I2344" t="inlineStr">
        <is>
          <t>SISTEMAS GERAIS - PLANO AVANCADO 399 + LICENCA POWER BI ANUAL - 01/2026</t>
        </is>
      </c>
      <c r="J2344" t="n">
        <v>-1153.8</v>
      </c>
      <c r="K2344" t="n">
        <v>-1153.8</v>
      </c>
      <c r="O2344" t="inlineStr">
        <is>
          <t>Real</t>
        </is>
      </c>
      <c r="P2344" t="inlineStr">
        <is>
          <t>Pago</t>
        </is>
      </c>
      <c r="Q2344" t="inlineStr">
        <is>
          <t>12/2025</t>
        </is>
      </c>
      <c r="R2344" t="n">
        <v>0</v>
      </c>
    </row>
    <row r="2345">
      <c r="A2345" t="n">
        <v>170889</v>
      </c>
      <c r="B2345" t="inlineStr">
        <is>
          <t>Arcos</t>
        </is>
      </c>
      <c r="C2345" t="inlineStr">
        <is>
          <t>AMANDA FUCCIA DE SOUZA</t>
        </is>
      </c>
      <c r="D2345" t="inlineStr">
        <is>
          <t>91</t>
        </is>
      </c>
      <c r="E2345" s="550" t="n">
        <v>45992</v>
      </c>
      <c r="F2345" s="550" t="n">
        <v>46001</v>
      </c>
      <c r="G2345" t="inlineStr">
        <is>
          <t>Manutenção</t>
        </is>
      </c>
      <c r="H2345" t="inlineStr">
        <is>
          <t>Decoração/Paisagismo e Jardinagem</t>
        </is>
      </c>
      <c r="I2345" t="inlineStr">
        <is>
          <t>PAISAGISMO/JARDINAGEM - BOTANICA 12/2025</t>
        </is>
      </c>
      <c r="J2345" t="n">
        <v>-2450</v>
      </c>
      <c r="K2345" t="n">
        <v>-2450</v>
      </c>
      <c r="O2345" t="inlineStr">
        <is>
          <t>Real</t>
        </is>
      </c>
      <c r="P2345" t="inlineStr">
        <is>
          <t>Pago</t>
        </is>
      </c>
      <c r="Q2345" t="inlineStr">
        <is>
          <t>12/2025</t>
        </is>
      </c>
      <c r="R2345" t="n">
        <v>0</v>
      </c>
    </row>
    <row r="2346">
      <c r="A2346" t="n">
        <v>154518</v>
      </c>
      <c r="B2346" t="inlineStr">
        <is>
          <t>Arcos</t>
        </is>
      </c>
      <c r="C2346" t="inlineStr">
        <is>
          <t>SEGUROS SURA S/A</t>
        </is>
      </c>
      <c r="D2346" t="inlineStr">
        <is>
          <t>RP1462025</t>
        </is>
      </c>
      <c r="E2346" s="550" t="n">
        <v>45992</v>
      </c>
      <c r="F2346" s="550" t="n">
        <v>46001</v>
      </c>
      <c r="G2346" t="inlineStr">
        <is>
          <t>Custo de Ocupação</t>
        </is>
      </c>
      <c r="H2346" t="inlineStr">
        <is>
          <t>Seguro Patrimonial</t>
        </is>
      </c>
      <c r="I2346" t="inlineStr">
        <is>
          <t>REEMBOLSO SEGURO PATRIMONIAL - APOLICE 150306 - PARC 5/6</t>
        </is>
      </c>
      <c r="J2346" t="n">
        <v>-240.17</v>
      </c>
      <c r="K2346" t="n">
        <v>-240.17</v>
      </c>
      <c r="O2346" t="inlineStr">
        <is>
          <t>Real</t>
        </is>
      </c>
      <c r="P2346" t="inlineStr">
        <is>
          <t>Pago</t>
        </is>
      </c>
      <c r="Q2346" t="inlineStr">
        <is>
          <t>12/2025</t>
        </is>
      </c>
      <c r="R2346" t="n">
        <v>0</v>
      </c>
    </row>
    <row r="2347">
      <c r="A2347" t="n">
        <v>170912</v>
      </c>
      <c r="B2347" t="inlineStr">
        <is>
          <t>Arcos</t>
        </is>
      </c>
      <c r="C2347" t="inlineStr">
        <is>
          <t>CEM ENGENHARIA DA MANUTENCAO LTDA</t>
        </is>
      </c>
      <c r="D2347" t="inlineStr">
        <is>
          <t>3398</t>
        </is>
      </c>
      <c r="E2347" s="550" t="n">
        <v>45992</v>
      </c>
      <c r="F2347" s="550" t="n">
        <v>46020</v>
      </c>
      <c r="G2347" t="inlineStr">
        <is>
          <t>Manutenção</t>
        </is>
      </c>
      <c r="H2347" t="inlineStr">
        <is>
          <t>Manutenção Predial</t>
        </is>
      </c>
      <c r="I2347" t="inlineStr">
        <is>
          <t>MANUTENCAO EM GERAL - PREVENTIVA - 12/2025</t>
        </is>
      </c>
      <c r="J2347" t="n">
        <v>-6897.4</v>
      </c>
      <c r="K2347" t="n">
        <v>-6897.4</v>
      </c>
      <c r="O2347" t="inlineStr">
        <is>
          <t>Real</t>
        </is>
      </c>
      <c r="P2347" t="inlineStr">
        <is>
          <t>Pago</t>
        </is>
      </c>
      <c r="Q2347" t="inlineStr">
        <is>
          <t>12/2025</t>
        </is>
      </c>
      <c r="R2347" t="n">
        <v>0</v>
      </c>
    </row>
    <row r="2348">
      <c r="A2348" t="n">
        <v>170928</v>
      </c>
      <c r="B2348" t="inlineStr">
        <is>
          <t>Arcos</t>
        </is>
      </c>
      <c r="C2348" t="inlineStr">
        <is>
          <t>CULLIGAN SOLUTIONS COMERCIO DE INSUMOS PARA ESCRITORIOS LTDA</t>
        </is>
      </c>
      <c r="D2348" t="inlineStr">
        <is>
          <t>1047907</t>
        </is>
      </c>
      <c r="E2348" s="550" t="n">
        <v>45992</v>
      </c>
      <c r="F2348" s="550" t="n">
        <v>46048</v>
      </c>
      <c r="G2348" t="inlineStr">
        <is>
          <t>Locação de Equipamentos</t>
        </is>
      </c>
      <c r="H2348" t="inlineStr">
        <is>
          <t>Locações de Equipamentos - Operacionais</t>
        </is>
      </c>
      <c r="I2348" t="inlineStr">
        <is>
          <t>LOCACAO DE EQUIPAMENTOS - LOCACAO DE MAQUINA DE AGUA SEMPREPURA - SALAO DOURADO 12/2025</t>
        </is>
      </c>
      <c r="J2348" t="n">
        <v>-1749.17</v>
      </c>
      <c r="K2348" t="n">
        <v>-1749.17</v>
      </c>
      <c r="O2348" t="inlineStr">
        <is>
          <t>Real</t>
        </is>
      </c>
      <c r="P2348" t="inlineStr">
        <is>
          <t>Pago</t>
        </is>
      </c>
      <c r="Q2348" t="inlineStr">
        <is>
          <t>12/2025</t>
        </is>
      </c>
      <c r="R2348" t="n">
        <v>0</v>
      </c>
    </row>
    <row r="2349">
      <c r="A2349" t="n">
        <v>170960</v>
      </c>
      <c r="B2349" t="inlineStr">
        <is>
          <t>Arcos</t>
        </is>
      </c>
      <c r="C2349" t="inlineStr">
        <is>
          <t>CULLIGAN SOLUTIONS COMERCIO DE INSUMOS PARA ESCRITORIOS LTDA</t>
        </is>
      </c>
      <c r="D2349" t="inlineStr">
        <is>
          <t>1047905</t>
        </is>
      </c>
      <c r="E2349" s="550" t="n">
        <v>45992</v>
      </c>
      <c r="F2349" s="550" t="n">
        <v>46047</v>
      </c>
      <c r="G2349" t="inlineStr">
        <is>
          <t>Locação de Equipamentos</t>
        </is>
      </c>
      <c r="H2349" t="inlineStr">
        <is>
          <t>Locações de Equipamentos - Operacionais</t>
        </is>
      </c>
      <c r="I2349" t="inlineStr">
        <is>
          <t>LOCACAO DE EQUIPAMENTOS - LOCACAO DE MAQUINA DE AGUA SEMPREPURA E CILINDRO DE CO2 - SALAO ARCOS 12/2025</t>
        </is>
      </c>
      <c r="J2349" t="n">
        <v>-1847.17</v>
      </c>
      <c r="K2349" t="n">
        <v>-1847.17</v>
      </c>
      <c r="O2349" t="inlineStr">
        <is>
          <t>Real</t>
        </is>
      </c>
      <c r="P2349" t="inlineStr">
        <is>
          <t>Pago</t>
        </is>
      </c>
      <c r="Q2349" t="inlineStr">
        <is>
          <t>12/2025</t>
        </is>
      </c>
      <c r="R2349" t="n">
        <v>0</v>
      </c>
    </row>
    <row r="2350">
      <c r="A2350" t="n">
        <v>186980</v>
      </c>
      <c r="B2350" t="inlineStr">
        <is>
          <t>Arcos</t>
        </is>
      </c>
      <c r="C2350" t="inlineStr">
        <is>
          <t>RENATA DIAS PERRONI</t>
        </is>
      </c>
      <c r="D2350" t="inlineStr">
        <is>
          <t>25</t>
        </is>
      </c>
      <c r="E2350" s="550" t="n">
        <v>45992</v>
      </c>
      <c r="F2350" s="550" t="n">
        <v>46032</v>
      </c>
      <c r="G2350" t="inlineStr">
        <is>
          <t>Mão de Obra - PJ</t>
        </is>
      </c>
      <c r="H2350" t="inlineStr">
        <is>
          <t>MDO PJ Fixo</t>
        </is>
      </c>
      <c r="I2350" t="inlineStr">
        <is>
          <t>12/2025</t>
        </is>
      </c>
      <c r="J2350" t="n">
        <v>-3100</v>
      </c>
      <c r="K2350" t="n">
        <v>-3100</v>
      </c>
      <c r="M2350" t="inlineStr">
        <is>
          <t>HOSTESS</t>
        </is>
      </c>
      <c r="N2350" t="inlineStr">
        <is>
          <t xml:space="preserve">  - Hostess</t>
        </is>
      </c>
      <c r="O2350" t="inlineStr">
        <is>
          <t>Real</t>
        </is>
      </c>
      <c r="P2350" t="inlineStr">
        <is>
          <t>Pago</t>
        </is>
      </c>
      <c r="Q2350" t="inlineStr">
        <is>
          <t>12/2025</t>
        </is>
      </c>
      <c r="R2350" t="n">
        <v>0</v>
      </c>
    </row>
    <row r="2351">
      <c r="A2351" t="n">
        <v>187326</v>
      </c>
      <c r="B2351" t="inlineStr">
        <is>
          <t>Arcos</t>
        </is>
      </c>
      <c r="C2351" t="inlineStr">
        <is>
          <t>MATHEUS ANTONIO FERNANDES 45870162840</t>
        </is>
      </c>
      <c r="D2351" t="inlineStr">
        <is>
          <t>36</t>
        </is>
      </c>
      <c r="E2351" s="550" t="n">
        <v>45992</v>
      </c>
      <c r="F2351" s="550" t="n">
        <v>46041</v>
      </c>
      <c r="G2351" t="inlineStr">
        <is>
          <t>Custos Artístico Geral</t>
        </is>
      </c>
      <c r="H2351" t="inlineStr">
        <is>
          <t>Cachê de Músicos e Artistas</t>
        </is>
      </c>
      <c r="I2351" t="inlineStr">
        <is>
          <t>CACHE MUSICOS E ARTISTAS DIA 19 E 20/12 - 12/2025</t>
        </is>
      </c>
      <c r="J2351" t="n">
        <v>-2700</v>
      </c>
      <c r="K2351" t="n">
        <v>-2700</v>
      </c>
      <c r="O2351" t="inlineStr">
        <is>
          <t>Real</t>
        </is>
      </c>
      <c r="P2351" t="inlineStr">
        <is>
          <t>Pago</t>
        </is>
      </c>
      <c r="Q2351" t="inlineStr">
        <is>
          <t>12/2025</t>
        </is>
      </c>
      <c r="R2351" t="n">
        <v>0</v>
      </c>
    </row>
    <row r="2352">
      <c r="A2352" t="n">
        <v>187323</v>
      </c>
      <c r="B2352" t="inlineStr">
        <is>
          <t>Arcos</t>
        </is>
      </c>
      <c r="C2352" t="inlineStr">
        <is>
          <t>B.TAGS - BETEL TREINAMENTOS EM SEGURANÇA ALIMENTAR LTDA</t>
        </is>
      </c>
      <c r="D2352" t="inlineStr">
        <is>
          <t>1474</t>
        </is>
      </c>
      <c r="E2352" s="550" t="n">
        <v>45992</v>
      </c>
      <c r="F2352" s="550" t="n">
        <v>46027</v>
      </c>
      <c r="G2352" t="inlineStr">
        <is>
          <t>Informática e TI</t>
        </is>
      </c>
      <c r="H2352" t="inlineStr">
        <is>
          <t>Sistemas Gerais - Operacionais</t>
        </is>
      </c>
      <c r="I2352" t="inlineStr">
        <is>
          <t>SISTEMA BTAGS ETIQUETAS - 12/2025</t>
        </is>
      </c>
      <c r="J2352" t="n">
        <v>-380</v>
      </c>
      <c r="K2352" t="n">
        <v>-380</v>
      </c>
      <c r="O2352" t="inlineStr">
        <is>
          <t>Real</t>
        </is>
      </c>
      <c r="P2352" t="inlineStr">
        <is>
          <t>Pago</t>
        </is>
      </c>
      <c r="Q2352" t="inlineStr">
        <is>
          <t>12/2025</t>
        </is>
      </c>
      <c r="R2352" t="n">
        <v>0</v>
      </c>
    </row>
    <row r="2353">
      <c r="A2353" t="n">
        <v>187322</v>
      </c>
      <c r="B2353" t="inlineStr">
        <is>
          <t>Arcos</t>
        </is>
      </c>
      <c r="C2353" t="inlineStr">
        <is>
          <t>PRESHH ALUGUEL DE MAQUINAS LTDA</t>
        </is>
      </c>
      <c r="D2353" t="inlineStr">
        <is>
          <t>693306211</t>
        </is>
      </c>
      <c r="E2353" s="550" t="n">
        <v>45992</v>
      </c>
      <c r="F2353" s="550" t="n">
        <v>46032</v>
      </c>
      <c r="G2353" t="inlineStr">
        <is>
          <t>Locação de Equipamentos</t>
        </is>
      </c>
      <c r="H2353" t="inlineStr">
        <is>
          <t>Locações de Equipamentos - Operacionais</t>
        </is>
      </c>
      <c r="I2353" t="inlineStr">
        <is>
          <t xml:space="preserve">LOCACAO DE EQUIPAMENTOS - EQUIPAMENTO DE CARBONATACAO </t>
        </is>
      </c>
      <c r="J2353" t="n">
        <v>-878</v>
      </c>
      <c r="K2353" t="n">
        <v>-790.2</v>
      </c>
      <c r="O2353" t="inlineStr">
        <is>
          <t>Real</t>
        </is>
      </c>
      <c r="P2353" t="inlineStr">
        <is>
          <t>Pago</t>
        </is>
      </c>
      <c r="Q2353" t="inlineStr">
        <is>
          <t>12/2025</t>
        </is>
      </c>
      <c r="R2353" t="n">
        <v>0</v>
      </c>
    </row>
    <row r="2354">
      <c r="A2354" t="n">
        <v>187321</v>
      </c>
      <c r="B2354" t="inlineStr">
        <is>
          <t>Arcos</t>
        </is>
      </c>
      <c r="C2354" t="inlineStr">
        <is>
          <t>MICHELLY ROSSI COUTO</t>
        </is>
      </c>
      <c r="D2354" t="inlineStr">
        <is>
          <t>290</t>
        </is>
      </c>
      <c r="E2354" s="550" t="n">
        <v>45992</v>
      </c>
      <c r="F2354" s="550" t="n">
        <v>46032</v>
      </c>
      <c r="G2354" t="inlineStr">
        <is>
          <t>Serviços de Terceiros</t>
        </is>
      </c>
      <c r="H2354" t="inlineStr">
        <is>
          <t>Assessoria de Alimentos e Bebidas</t>
        </is>
      </c>
      <c r="I2354" t="inlineStr">
        <is>
          <t>CONSULTORA DE BAR - 12/2025</t>
        </is>
      </c>
      <c r="J2354" t="n">
        <v>-5500</v>
      </c>
      <c r="K2354" t="n">
        <v>-5500</v>
      </c>
      <c r="O2354" t="inlineStr">
        <is>
          <t>Real</t>
        </is>
      </c>
      <c r="P2354" t="inlineStr">
        <is>
          <t>Pago</t>
        </is>
      </c>
      <c r="Q2354" t="inlineStr">
        <is>
          <t>12/2025</t>
        </is>
      </c>
      <c r="R2354" t="n">
        <v>0</v>
      </c>
    </row>
    <row r="2355">
      <c r="A2355" t="n">
        <v>187151</v>
      </c>
      <c r="B2355" t="inlineStr">
        <is>
          <t>Arcos</t>
        </is>
      </c>
      <c r="C2355" t="inlineStr">
        <is>
          <t>DAIANY LOPES BONFIM</t>
        </is>
      </c>
      <c r="D2355" t="inlineStr">
        <is>
          <t>10</t>
        </is>
      </c>
      <c r="E2355" s="550" t="n">
        <v>45992</v>
      </c>
      <c r="F2355" s="550" t="n">
        <v>46032</v>
      </c>
      <c r="G2355" t="inlineStr">
        <is>
          <t>Mão de Obra - PJ</t>
        </is>
      </c>
      <c r="H2355" t="inlineStr">
        <is>
          <t>MDO PJ Fixo</t>
        </is>
      </c>
      <c r="I2355" t="inlineStr">
        <is>
          <t>12/2025</t>
        </is>
      </c>
      <c r="J2355" t="n">
        <v>-3100</v>
      </c>
      <c r="K2355" t="n">
        <v>-3100</v>
      </c>
      <c r="M2355" t="inlineStr">
        <is>
          <t>HOSTESS</t>
        </is>
      </c>
      <c r="N2355" t="inlineStr">
        <is>
          <t xml:space="preserve">  - Hostess</t>
        </is>
      </c>
      <c r="O2355" t="inlineStr">
        <is>
          <t>Real</t>
        </is>
      </c>
      <c r="P2355" t="inlineStr">
        <is>
          <t>Pago</t>
        </is>
      </c>
      <c r="Q2355" t="inlineStr">
        <is>
          <t>12/2025</t>
        </is>
      </c>
      <c r="R2355" t="n">
        <v>0</v>
      </c>
    </row>
    <row r="2356">
      <c r="A2356" t="n">
        <v>186991</v>
      </c>
      <c r="B2356" t="inlineStr">
        <is>
          <t>Arcos</t>
        </is>
      </c>
      <c r="C2356" t="inlineStr">
        <is>
          <t>VICTOR ALE DE LIMA SOARES GONÇALVES</t>
        </is>
      </c>
      <c r="D2356" t="inlineStr">
        <is>
          <t>4</t>
        </is>
      </c>
      <c r="E2356" s="550" t="n">
        <v>45992</v>
      </c>
      <c r="F2356" s="550" t="n">
        <v>46032</v>
      </c>
      <c r="G2356" t="inlineStr">
        <is>
          <t>Mão de Obra - PJ</t>
        </is>
      </c>
      <c r="H2356" t="inlineStr">
        <is>
          <t>MDO PJ Fixo</t>
        </is>
      </c>
      <c r="I2356" t="inlineStr">
        <is>
          <t>12/2025</t>
        </is>
      </c>
      <c r="J2356" t="n">
        <v>-4200</v>
      </c>
      <c r="K2356" t="n">
        <v>-4200</v>
      </c>
      <c r="M2356" t="inlineStr">
        <is>
          <t>COORDENADOR</t>
        </is>
      </c>
      <c r="N2356" t="inlineStr">
        <is>
          <t xml:space="preserve">  - Coordenador</t>
        </is>
      </c>
      <c r="O2356" t="inlineStr">
        <is>
          <t>Real</t>
        </is>
      </c>
      <c r="P2356" t="inlineStr">
        <is>
          <t>Pago</t>
        </is>
      </c>
      <c r="Q2356" t="inlineStr">
        <is>
          <t>12/2025</t>
        </is>
      </c>
      <c r="R2356" t="n">
        <v>0</v>
      </c>
    </row>
    <row r="2357">
      <c r="A2357" t="n">
        <v>186989</v>
      </c>
      <c r="B2357" t="inlineStr">
        <is>
          <t>Arcos</t>
        </is>
      </c>
      <c r="C2357" t="inlineStr">
        <is>
          <t>PJ 00092021 - VANESSA FERREIRA DEL SANTO</t>
        </is>
      </c>
      <c r="D2357" t="inlineStr">
        <is>
          <t>298</t>
        </is>
      </c>
      <c r="E2357" s="550" t="n">
        <v>45992</v>
      </c>
      <c r="F2357" s="550" t="n">
        <v>46032</v>
      </c>
      <c r="G2357" t="inlineStr">
        <is>
          <t>Mão de Obra - PJ</t>
        </is>
      </c>
      <c r="H2357" t="inlineStr">
        <is>
          <t>MDO PJ Fixo</t>
        </is>
      </c>
      <c r="I2357" t="inlineStr">
        <is>
          <t>12/2025</t>
        </is>
      </c>
      <c r="J2357" t="n">
        <v>-3000</v>
      </c>
      <c r="K2357" t="n">
        <v>-3000</v>
      </c>
      <c r="M2357" t="inlineStr">
        <is>
          <t>GERENTE FINANCEIRO DO SQUAD</t>
        </is>
      </c>
      <c r="N2357" t="inlineStr">
        <is>
          <t xml:space="preserve">  - Squad</t>
        </is>
      </c>
      <c r="O2357" t="inlineStr">
        <is>
          <t>Real</t>
        </is>
      </c>
      <c r="P2357" t="inlineStr">
        <is>
          <t>Pago</t>
        </is>
      </c>
      <c r="Q2357" t="inlineStr">
        <is>
          <t>12/2025</t>
        </is>
      </c>
      <c r="R2357" t="n">
        <v>0</v>
      </c>
    </row>
    <row r="2358">
      <c r="A2358" t="n">
        <v>186987</v>
      </c>
      <c r="B2358" t="inlineStr">
        <is>
          <t>Arcos</t>
        </is>
      </c>
      <c r="C2358" t="inlineStr">
        <is>
          <t>PJ 00502024 THIAGO PINHEIRO DA SILVA</t>
        </is>
      </c>
      <c r="D2358" t="inlineStr">
        <is>
          <t>74</t>
        </is>
      </c>
      <c r="E2358" s="550" t="n">
        <v>45992</v>
      </c>
      <c r="F2358" s="550" t="n">
        <v>46032</v>
      </c>
      <c r="G2358" t="inlineStr">
        <is>
          <t>Mão de Obra - PJ</t>
        </is>
      </c>
      <c r="H2358" t="inlineStr">
        <is>
          <t>MDO PJ Fixo</t>
        </is>
      </c>
      <c r="I2358" t="inlineStr">
        <is>
          <t>12/2025</t>
        </is>
      </c>
      <c r="J2358" t="n">
        <v>-1125</v>
      </c>
      <c r="K2358" t="n">
        <v>-1125</v>
      </c>
      <c r="M2358" t="inlineStr">
        <is>
          <t>ANALISTA DE COMPRAS DO SQUAD</t>
        </is>
      </c>
      <c r="N2358" t="inlineStr">
        <is>
          <t xml:space="preserve">  - Squad</t>
        </is>
      </c>
      <c r="O2358" t="inlineStr">
        <is>
          <t>Real</t>
        </is>
      </c>
      <c r="P2358" t="inlineStr">
        <is>
          <t>Pago</t>
        </is>
      </c>
      <c r="Q2358" t="inlineStr">
        <is>
          <t>12/2025</t>
        </is>
      </c>
      <c r="R2358" t="n">
        <v>0</v>
      </c>
    </row>
    <row r="2359">
      <c r="A2359" t="n">
        <v>186983</v>
      </c>
      <c r="B2359" t="inlineStr">
        <is>
          <t>Arcos</t>
        </is>
      </c>
      <c r="C2359" t="inlineStr">
        <is>
          <t>PJ 00132021 - TELES DE ALMEIDA PINTO</t>
        </is>
      </c>
      <c r="D2359" t="inlineStr">
        <is>
          <t>41</t>
        </is>
      </c>
      <c r="E2359" s="550" t="n">
        <v>45992</v>
      </c>
      <c r="F2359" s="550" t="n">
        <v>46032</v>
      </c>
      <c r="G2359" t="inlineStr">
        <is>
          <t>Mão de Obra - PJ</t>
        </is>
      </c>
      <c r="H2359" t="inlineStr">
        <is>
          <t>MDO PJ Fixo</t>
        </is>
      </c>
      <c r="I2359" t="inlineStr">
        <is>
          <t>12/2025</t>
        </is>
      </c>
      <c r="J2359" t="n">
        <v>-4000</v>
      </c>
      <c r="K2359" t="n">
        <v>-4000</v>
      </c>
      <c r="M2359" t="inlineStr">
        <is>
          <t>CHEFE DE BAR SQUAD</t>
        </is>
      </c>
      <c r="N2359" t="inlineStr">
        <is>
          <t xml:space="preserve">  - Squad</t>
        </is>
      </c>
      <c r="O2359" t="inlineStr">
        <is>
          <t>Real</t>
        </is>
      </c>
      <c r="P2359" t="inlineStr">
        <is>
          <t>Pago</t>
        </is>
      </c>
      <c r="Q2359" t="inlineStr">
        <is>
          <t>12/2025</t>
        </is>
      </c>
      <c r="R2359" t="n">
        <v>0</v>
      </c>
    </row>
    <row r="2360">
      <c r="A2360" t="n">
        <v>188067</v>
      </c>
      <c r="B2360" t="inlineStr">
        <is>
          <t>Arcos</t>
        </is>
      </c>
      <c r="C2360" t="inlineStr">
        <is>
          <t>ZIGPAY LTDAS -ME</t>
        </is>
      </c>
      <c r="E2360" s="550" t="n">
        <v>45992</v>
      </c>
      <c r="F2360" s="550" t="n">
        <v>45992</v>
      </c>
      <c r="G2360" t="inlineStr">
        <is>
          <t>Informática e TI</t>
        </is>
      </c>
      <c r="H2360" t="inlineStr">
        <is>
          <t>Sistemas Gerais - Operacionais</t>
        </is>
      </c>
      <c r="I2360" t="inlineStr">
        <is>
          <t>Z0101 - 2 Totens Cashless</t>
        </is>
      </c>
      <c r="J2360" t="n">
        <v>-600</v>
      </c>
      <c r="K2360" t="n">
        <v>-600</v>
      </c>
      <c r="O2360" t="inlineStr">
        <is>
          <t>Real</t>
        </is>
      </c>
      <c r="P2360" t="inlineStr">
        <is>
          <t>Pago</t>
        </is>
      </c>
      <c r="Q2360" t="inlineStr">
        <is>
          <t>12/2025</t>
        </is>
      </c>
      <c r="R2360" t="n">
        <v>0</v>
      </c>
    </row>
    <row r="2361">
      <c r="A2361" t="n">
        <v>186978</v>
      </c>
      <c r="B2361" t="inlineStr">
        <is>
          <t>Arcos</t>
        </is>
      </c>
      <c r="C2361" t="inlineStr">
        <is>
          <t>PJ 00172021 - MATHEUS MONTEIRO ALMEIDA</t>
        </is>
      </c>
      <c r="D2361" t="inlineStr">
        <is>
          <t>65</t>
        </is>
      </c>
      <c r="E2361" s="550" t="n">
        <v>45992</v>
      </c>
      <c r="F2361" s="550" t="n">
        <v>46032</v>
      </c>
      <c r="G2361" t="inlineStr">
        <is>
          <t>Mão de Obra - PJ</t>
        </is>
      </c>
      <c r="H2361" t="inlineStr">
        <is>
          <t>MDO PJ Fixo</t>
        </is>
      </c>
      <c r="I2361" t="inlineStr">
        <is>
          <t>12/2025</t>
        </is>
      </c>
      <c r="J2361" t="n">
        <v>-4650</v>
      </c>
      <c r="K2361" t="n">
        <v>-4650</v>
      </c>
      <c r="M2361" t="inlineStr">
        <is>
          <t>COORDENADOR</t>
        </is>
      </c>
      <c r="N2361" t="inlineStr">
        <is>
          <t xml:space="preserve">  - Coordenador</t>
        </is>
      </c>
      <c r="O2361" t="inlineStr">
        <is>
          <t>Real</t>
        </is>
      </c>
      <c r="P2361" t="inlineStr">
        <is>
          <t>Pago</t>
        </is>
      </c>
      <c r="Q2361" t="inlineStr">
        <is>
          <t>12/2025</t>
        </is>
      </c>
      <c r="R2361" t="n">
        <v>0</v>
      </c>
    </row>
    <row r="2362">
      <c r="A2362" t="n">
        <v>186977</v>
      </c>
      <c r="B2362" t="inlineStr">
        <is>
          <t>Arcos</t>
        </is>
      </c>
      <c r="C2362" t="inlineStr">
        <is>
          <t>MARIA EDUARDA RAMOS DE SOUSA</t>
        </is>
      </c>
      <c r="D2362" t="inlineStr">
        <is>
          <t>76</t>
        </is>
      </c>
      <c r="E2362" s="550" t="n">
        <v>45992</v>
      </c>
      <c r="F2362" s="550" t="n">
        <v>46032</v>
      </c>
      <c r="G2362" t="inlineStr">
        <is>
          <t>Mão de Obra - PJ</t>
        </is>
      </c>
      <c r="H2362" t="inlineStr">
        <is>
          <t>MDO PJ Fixo</t>
        </is>
      </c>
      <c r="I2362" t="inlineStr">
        <is>
          <t>12/2025</t>
        </is>
      </c>
      <c r="J2362" t="n">
        <v>-2400</v>
      </c>
      <c r="K2362" t="n">
        <v>-2400</v>
      </c>
      <c r="M2362" t="inlineStr">
        <is>
          <t>ANALISTA EXECUTIVA DE EVENTOS</t>
        </is>
      </c>
      <c r="N2362" t="inlineStr">
        <is>
          <t>MDO Terceirizada - Eventos</t>
        </is>
      </c>
      <c r="O2362" t="inlineStr">
        <is>
          <t>Real</t>
        </is>
      </c>
      <c r="P2362" t="inlineStr">
        <is>
          <t>Pago</t>
        </is>
      </c>
      <c r="Q2362" t="inlineStr">
        <is>
          <t>12/2025</t>
        </is>
      </c>
      <c r="R2362" t="n">
        <v>0</v>
      </c>
    </row>
    <row r="2363">
      <c r="A2363" t="n">
        <v>186976</v>
      </c>
      <c r="B2363" t="inlineStr">
        <is>
          <t>Arcos</t>
        </is>
      </c>
      <c r="C2363" t="inlineStr">
        <is>
          <t>PJ 00232022 - LUNA FIORELLA PINTO SILVA</t>
        </is>
      </c>
      <c r="D2363" t="inlineStr">
        <is>
          <t>62</t>
        </is>
      </c>
      <c r="E2363" s="550" t="n">
        <v>45992</v>
      </c>
      <c r="F2363" s="550" t="n">
        <v>46032</v>
      </c>
      <c r="G2363" t="inlineStr">
        <is>
          <t>Mão de Obra - PJ</t>
        </is>
      </c>
      <c r="H2363" t="inlineStr">
        <is>
          <t>MDO PJ Fixo</t>
        </is>
      </c>
      <c r="I2363" t="inlineStr">
        <is>
          <t>12/2025</t>
        </is>
      </c>
      <c r="J2363" t="n">
        <v>-2700</v>
      </c>
      <c r="K2363" t="n">
        <v>-2700</v>
      </c>
      <c r="M2363" t="inlineStr">
        <is>
          <t>HOSTESS</t>
        </is>
      </c>
      <c r="N2363" t="inlineStr">
        <is>
          <t xml:space="preserve">  - Hostess</t>
        </is>
      </c>
      <c r="O2363" t="inlineStr">
        <is>
          <t>Real</t>
        </is>
      </c>
      <c r="P2363" t="inlineStr">
        <is>
          <t>Pago</t>
        </is>
      </c>
      <c r="Q2363" t="inlineStr">
        <is>
          <t>12/2025</t>
        </is>
      </c>
      <c r="R2363" t="n">
        <v>0</v>
      </c>
    </row>
    <row r="2364">
      <c r="A2364" t="n">
        <v>186436</v>
      </c>
      <c r="B2364" t="inlineStr">
        <is>
          <t>Arcos</t>
        </is>
      </c>
      <c r="C2364" t="inlineStr">
        <is>
          <t>HEADCHEF SEGURANCA DOS ALIM E GARANTIA D</t>
        </is>
      </c>
      <c r="D2364" t="inlineStr">
        <is>
          <t>1796</t>
        </is>
      </c>
      <c r="E2364" s="550" t="n">
        <v>45992</v>
      </c>
      <c r="F2364" s="550" t="n">
        <v>46040</v>
      </c>
      <c r="G2364" t="inlineStr">
        <is>
          <t>Serviços de Terceiros</t>
        </is>
      </c>
      <c r="H2364" t="inlineStr">
        <is>
          <t>Assessoria de Alimentos e Bebidas</t>
        </is>
      </c>
      <c r="I2364" t="inlineStr">
        <is>
          <t>PRESTACAO SERVICO NUTRICIONISTA - HONORARIOS + EXTRAS 12/2025</t>
        </is>
      </c>
      <c r="J2364" t="n">
        <v>-2490.94</v>
      </c>
      <c r="K2364" t="n">
        <v>-2490.94</v>
      </c>
      <c r="O2364" t="inlineStr">
        <is>
          <t>Real</t>
        </is>
      </c>
      <c r="P2364" t="inlineStr">
        <is>
          <t>Pago</t>
        </is>
      </c>
      <c r="Q2364" t="inlineStr">
        <is>
          <t>12/2025</t>
        </is>
      </c>
      <c r="R2364" t="n">
        <v>0</v>
      </c>
    </row>
    <row r="2365">
      <c r="A2365" t="n">
        <v>186254</v>
      </c>
      <c r="B2365" t="inlineStr">
        <is>
          <t>Arcos</t>
        </is>
      </c>
      <c r="C2365" t="inlineStr">
        <is>
          <t>D FILIPA - LOCACAO DE MAT. FESTAS E EVEN</t>
        </is>
      </c>
      <c r="D2365" t="inlineStr">
        <is>
          <t>BOL 35188</t>
        </is>
      </c>
      <c r="E2365" s="550" t="n">
        <v>45992</v>
      </c>
      <c r="F2365" s="550" t="n">
        <v>46043</v>
      </c>
      <c r="G2365" t="inlineStr">
        <is>
          <t>Custos de Eventos</t>
        </is>
      </c>
      <c r="H2365" t="inlineStr">
        <is>
          <t>Locação de Utensílios - Eventos</t>
        </is>
      </c>
      <c r="J2365" t="n">
        <v>-3841.67</v>
      </c>
      <c r="K2365" t="n">
        <v>-3849.22</v>
      </c>
      <c r="O2365" t="inlineStr">
        <is>
          <t>Real</t>
        </is>
      </c>
      <c r="P2365" t="inlineStr">
        <is>
          <t>Pago</t>
        </is>
      </c>
      <c r="Q2365" t="inlineStr">
        <is>
          <t>12/2025</t>
        </is>
      </c>
      <c r="R2365" t="n">
        <v>0</v>
      </c>
    </row>
    <row r="2366">
      <c r="A2366" t="n">
        <v>186093</v>
      </c>
      <c r="B2366" t="inlineStr">
        <is>
          <t>Arcos</t>
        </is>
      </c>
      <c r="C2366" t="inlineStr">
        <is>
          <t>ESTAFF SOLUCOES TECNOLOGICAS DE AGENCIAMENTO LTDA</t>
        </is>
      </c>
      <c r="D2366" t="inlineStr">
        <is>
          <t>706040710</t>
        </is>
      </c>
      <c r="E2366" s="550" t="n">
        <v>45992</v>
      </c>
      <c r="F2366" s="550" t="n">
        <v>46022</v>
      </c>
      <c r="G2366" t="inlineStr">
        <is>
          <t>Mão de Obra - Extra</t>
        </is>
      </c>
      <c r="H2366" t="inlineStr">
        <is>
          <t>Mão de Obra Extra</t>
        </is>
      </c>
      <c r="I2366" t="inlineStr">
        <is>
          <t xml:space="preserve">MAO DE OBRA EXTRA - PERIODO 15/12 A 21/12 - 12/2025
</t>
        </is>
      </c>
      <c r="J2366" t="n">
        <v>-22726</v>
      </c>
      <c r="K2366" t="n">
        <v>-22726</v>
      </c>
      <c r="O2366" t="inlineStr">
        <is>
          <t>Real</t>
        </is>
      </c>
      <c r="P2366" t="inlineStr">
        <is>
          <t>Pago</t>
        </is>
      </c>
      <c r="Q2366" t="inlineStr">
        <is>
          <t>12/2025</t>
        </is>
      </c>
      <c r="R2366" t="n">
        <v>0</v>
      </c>
    </row>
    <row r="2367">
      <c r="A2367" t="n">
        <v>186091</v>
      </c>
      <c r="B2367" t="inlineStr">
        <is>
          <t>Arcos</t>
        </is>
      </c>
      <c r="C2367" t="inlineStr">
        <is>
          <t>ESTAFF SOLUCOES TECNOLOGICAS DE AGENCIAMENTO LTDA</t>
        </is>
      </c>
      <c r="D2367" t="inlineStr">
        <is>
          <t>706042491</t>
        </is>
      </c>
      <c r="E2367" s="550" t="n">
        <v>45992</v>
      </c>
      <c r="F2367" s="550" t="n">
        <v>46022</v>
      </c>
      <c r="G2367" t="inlineStr">
        <is>
          <t>Mão de Obra - Extra</t>
        </is>
      </c>
      <c r="H2367" t="inlineStr">
        <is>
          <t>Mão de Obra Extra</t>
        </is>
      </c>
      <c r="I2367" t="inlineStr">
        <is>
          <t xml:space="preserve">MAO DE OBRA EXTRA THEATRO - PERIODO 15/12 A 21/12 - 12/2025
</t>
        </is>
      </c>
      <c r="J2367" t="n">
        <v>-5258</v>
      </c>
      <c r="K2367" t="n">
        <v>-5258</v>
      </c>
      <c r="O2367" t="inlineStr">
        <is>
          <t>Real</t>
        </is>
      </c>
      <c r="P2367" t="inlineStr">
        <is>
          <t>Pago</t>
        </is>
      </c>
      <c r="Q2367" t="inlineStr">
        <is>
          <t>12/2025</t>
        </is>
      </c>
      <c r="R2367" t="n">
        <v>0</v>
      </c>
    </row>
    <row r="2368">
      <c r="A2368" t="n">
        <v>186082</v>
      </c>
      <c r="B2368" t="inlineStr">
        <is>
          <t>Arcos</t>
        </is>
      </c>
      <c r="C2368" t="inlineStr">
        <is>
          <t>D FILIPA - LOCACAO DE MAT. FESTAS E EVEN</t>
        </is>
      </c>
      <c r="D2368" t="inlineStr">
        <is>
          <t>35436</t>
        </is>
      </c>
      <c r="E2368" s="550" t="n">
        <v>45992</v>
      </c>
      <c r="F2368" s="550" t="n">
        <v>46034</v>
      </c>
      <c r="G2368" t="inlineStr">
        <is>
          <t>Custos de Eventos</t>
        </is>
      </c>
      <c r="H2368" t="inlineStr">
        <is>
          <t>Locação de Utensílios - Eventos</t>
        </is>
      </c>
      <c r="I2368" t="inlineStr">
        <is>
          <t>LOCACAO DE UTENSILIOS EVENTO - 12/2025</t>
        </is>
      </c>
      <c r="J2368" t="n">
        <v>-6071.94</v>
      </c>
      <c r="K2368" t="n">
        <v>-6071.94</v>
      </c>
      <c r="O2368" t="inlineStr">
        <is>
          <t>Real</t>
        </is>
      </c>
      <c r="P2368" t="inlineStr">
        <is>
          <t>Pago</t>
        </is>
      </c>
      <c r="Q2368" t="inlineStr">
        <is>
          <t>12/2025</t>
        </is>
      </c>
      <c r="R2368" t="n">
        <v>0</v>
      </c>
    </row>
    <row r="2369">
      <c r="A2369" t="n">
        <v>188861</v>
      </c>
      <c r="B2369" t="inlineStr">
        <is>
          <t>Arcos</t>
        </is>
      </c>
      <c r="C2369" t="inlineStr">
        <is>
          <t>PJ 00472024 ALESSANDRA TELES DINIZ</t>
        </is>
      </c>
      <c r="D2369" t="inlineStr">
        <is>
          <t>REC 122025</t>
        </is>
      </c>
      <c r="E2369" s="550" t="n">
        <v>45992</v>
      </c>
      <c r="F2369" s="550" t="n">
        <v>46032</v>
      </c>
      <c r="G2369" t="inlineStr">
        <is>
          <t>Gorjeta</t>
        </is>
      </c>
      <c r="H2369" t="inlineStr">
        <is>
          <t xml:space="preserve">  -  Comissões e Gorjeta</t>
        </is>
      </c>
      <c r="I2369" t="inlineStr">
        <is>
          <t>GORJETA COMP. 22/11 A 21/12</t>
        </is>
      </c>
      <c r="J2369" t="n">
        <v>-2066</v>
      </c>
      <c r="K2369" t="n">
        <v>-2066</v>
      </c>
      <c r="M2369" t="inlineStr">
        <is>
          <t>CHEFE DE COZINHA</t>
        </is>
      </c>
      <c r="N2369" t="inlineStr">
        <is>
          <t xml:space="preserve">  - Chefe de Cozinha</t>
        </is>
      </c>
      <c r="O2369" t="inlineStr">
        <is>
          <t>Real</t>
        </is>
      </c>
      <c r="P2369" t="inlineStr">
        <is>
          <t>Pago</t>
        </is>
      </c>
      <c r="Q2369" t="inlineStr">
        <is>
          <t>12/2025</t>
        </is>
      </c>
      <c r="R2369" t="n">
        <v>0</v>
      </c>
    </row>
    <row r="2370">
      <c r="A2370" t="n">
        <v>188892</v>
      </c>
      <c r="B2370" t="inlineStr">
        <is>
          <t>Arcos</t>
        </is>
      </c>
      <c r="C2370" t="inlineStr">
        <is>
          <t>FABRICA DE BARES SERVICOS LTDA FB</t>
        </is>
      </c>
      <c r="D2370" t="inlineStr">
        <is>
          <t>RP0142026</t>
        </is>
      </c>
      <c r="E2370" s="550" t="n">
        <v>45992</v>
      </c>
      <c r="F2370" s="550" t="n">
        <v>46043</v>
      </c>
      <c r="G2370" t="inlineStr">
        <is>
          <t>Mão de Obra - Benefícios</t>
        </is>
      </c>
      <c r="H2370" t="inlineStr">
        <is>
          <t xml:space="preserve">  -  Alimentação Funcionário</t>
        </is>
      </c>
      <c r="I2370" t="inlineStr">
        <is>
          <t xml:space="preserve">ALIMENTACAO DE FUNCIONARIO - CARTAO BLACK - 12/2025 </t>
        </is>
      </c>
      <c r="J2370" t="n">
        <v>-6572.92</v>
      </c>
      <c r="K2370" t="n">
        <v>-6572.92</v>
      </c>
      <c r="O2370" t="inlineStr">
        <is>
          <t>Real</t>
        </is>
      </c>
      <c r="P2370" t="inlineStr">
        <is>
          <t>Pago</t>
        </is>
      </c>
      <c r="Q2370" t="inlineStr">
        <is>
          <t>12/2025</t>
        </is>
      </c>
      <c r="R2370" t="n">
        <v>0</v>
      </c>
    </row>
    <row r="2371">
      <c r="A2371" t="n">
        <v>188869</v>
      </c>
      <c r="B2371" t="inlineStr">
        <is>
          <t>Arcos</t>
        </is>
      </c>
      <c r="C2371" t="inlineStr">
        <is>
          <t>DAIANY LOPES BONFIM</t>
        </is>
      </c>
      <c r="D2371" t="inlineStr">
        <is>
          <t>13</t>
        </is>
      </c>
      <c r="E2371" s="550" t="n">
        <v>45992</v>
      </c>
      <c r="F2371" s="550" t="n">
        <v>46032</v>
      </c>
      <c r="G2371" t="inlineStr">
        <is>
          <t>Gorjeta</t>
        </is>
      </c>
      <c r="H2371" t="inlineStr">
        <is>
          <t xml:space="preserve">  -  Comissões e Gorjeta</t>
        </is>
      </c>
      <c r="I2371" t="inlineStr">
        <is>
          <t>GORJETA COMP. 22/11 A 21/12</t>
        </is>
      </c>
      <c r="J2371" t="n">
        <v>-1688</v>
      </c>
      <c r="K2371" t="n">
        <v>-1688</v>
      </c>
      <c r="M2371" t="inlineStr">
        <is>
          <t>HOSTESS</t>
        </is>
      </c>
      <c r="N2371" t="inlineStr">
        <is>
          <t xml:space="preserve">  - Hostess</t>
        </is>
      </c>
      <c r="O2371" t="inlineStr">
        <is>
          <t>Real</t>
        </is>
      </c>
      <c r="P2371" t="inlineStr">
        <is>
          <t>Pago</t>
        </is>
      </c>
      <c r="Q2371" t="inlineStr">
        <is>
          <t>12/2025</t>
        </is>
      </c>
      <c r="R2371" t="n">
        <v>0</v>
      </c>
    </row>
    <row r="2372">
      <c r="A2372" t="n">
        <v>188868</v>
      </c>
      <c r="B2372" t="inlineStr">
        <is>
          <t>Arcos</t>
        </is>
      </c>
      <c r="C2372" t="inlineStr">
        <is>
          <t>VICTOR ALE DE LIMA SOARES GONÇALVES</t>
        </is>
      </c>
      <c r="D2372" t="inlineStr">
        <is>
          <t>7</t>
        </is>
      </c>
      <c r="E2372" s="550" t="n">
        <v>45992</v>
      </c>
      <c r="F2372" s="550" t="n">
        <v>46032</v>
      </c>
      <c r="G2372" t="inlineStr">
        <is>
          <t>Gorjeta</t>
        </is>
      </c>
      <c r="H2372" t="inlineStr">
        <is>
          <t xml:space="preserve">  -  Comissões e Gorjeta</t>
        </is>
      </c>
      <c r="I2372" t="inlineStr">
        <is>
          <t>GORJETA COMP. 22/11 A 21/12</t>
        </is>
      </c>
      <c r="J2372" t="n">
        <v>-3010</v>
      </c>
      <c r="K2372" t="n">
        <v>-3010</v>
      </c>
      <c r="M2372" t="inlineStr">
        <is>
          <t>COORDENADOR</t>
        </is>
      </c>
      <c r="N2372" t="inlineStr">
        <is>
          <t xml:space="preserve">  - Coordenador</t>
        </is>
      </c>
      <c r="O2372" t="inlineStr">
        <is>
          <t>Real</t>
        </is>
      </c>
      <c r="P2372" t="inlineStr">
        <is>
          <t>Pago</t>
        </is>
      </c>
      <c r="Q2372" t="inlineStr">
        <is>
          <t>12/2025</t>
        </is>
      </c>
      <c r="R2372" t="n">
        <v>0</v>
      </c>
    </row>
    <row r="2373">
      <c r="A2373" t="n">
        <v>188867</v>
      </c>
      <c r="B2373" t="inlineStr">
        <is>
          <t>Arcos</t>
        </is>
      </c>
      <c r="C2373" t="inlineStr">
        <is>
          <t>PJ 00132021 - TELES DE ALMEIDA PINTO</t>
        </is>
      </c>
      <c r="D2373" t="inlineStr">
        <is>
          <t>44</t>
        </is>
      </c>
      <c r="E2373" s="550" t="n">
        <v>45992</v>
      </c>
      <c r="F2373" s="550" t="n">
        <v>46032</v>
      </c>
      <c r="G2373" t="inlineStr">
        <is>
          <t>Gorjeta</t>
        </is>
      </c>
      <c r="H2373" t="inlineStr">
        <is>
          <t xml:space="preserve">  -  Comissões e Gorjeta</t>
        </is>
      </c>
      <c r="I2373" t="inlineStr">
        <is>
          <t>GORJETA COMP. 22/11 A 21/12</t>
        </is>
      </c>
      <c r="J2373" t="n">
        <v>-2851</v>
      </c>
      <c r="K2373" t="n">
        <v>-2851</v>
      </c>
      <c r="M2373" t="inlineStr">
        <is>
          <t>CHEFE DE BAR SQUAD</t>
        </is>
      </c>
      <c r="N2373" t="inlineStr">
        <is>
          <t xml:space="preserve">  - Squad</t>
        </is>
      </c>
      <c r="O2373" t="inlineStr">
        <is>
          <t>Real</t>
        </is>
      </c>
      <c r="P2373" t="inlineStr">
        <is>
          <t>Pago</t>
        </is>
      </c>
      <c r="Q2373" t="inlineStr">
        <is>
          <t>12/2025</t>
        </is>
      </c>
      <c r="R2373" t="n">
        <v>0</v>
      </c>
    </row>
    <row r="2374">
      <c r="A2374" t="n">
        <v>188866</v>
      </c>
      <c r="B2374" t="inlineStr">
        <is>
          <t>Arcos</t>
        </is>
      </c>
      <c r="C2374" t="inlineStr">
        <is>
          <t>RENATA DIAS PERRONI</t>
        </is>
      </c>
      <c r="D2374" t="inlineStr">
        <is>
          <t>27</t>
        </is>
      </c>
      <c r="E2374" s="550" t="n">
        <v>45992</v>
      </c>
      <c r="F2374" s="550" t="n">
        <v>46032</v>
      </c>
      <c r="G2374" t="inlineStr">
        <is>
          <t>Gorjeta</t>
        </is>
      </c>
      <c r="H2374" t="inlineStr">
        <is>
          <t xml:space="preserve">  -  Comissões e Gorjeta</t>
        </is>
      </c>
      <c r="I2374" t="inlineStr">
        <is>
          <t>GORJETA COMP. 22/11 A 21/12</t>
        </is>
      </c>
      <c r="J2374" t="n">
        <v>-2430.8</v>
      </c>
      <c r="K2374" t="n">
        <v>-2430.8</v>
      </c>
      <c r="M2374" t="inlineStr">
        <is>
          <t>HOSTESS</t>
        </is>
      </c>
      <c r="N2374" t="inlineStr">
        <is>
          <t xml:space="preserve">  - Hostess</t>
        </is>
      </c>
      <c r="O2374" t="inlineStr">
        <is>
          <t>Real</t>
        </is>
      </c>
      <c r="P2374" t="inlineStr">
        <is>
          <t>Pago</t>
        </is>
      </c>
      <c r="Q2374" t="inlineStr">
        <is>
          <t>12/2025</t>
        </is>
      </c>
      <c r="R2374" t="n">
        <v>0</v>
      </c>
    </row>
    <row r="2375">
      <c r="A2375" t="n">
        <v>188865</v>
      </c>
      <c r="B2375" t="inlineStr">
        <is>
          <t>Arcos</t>
        </is>
      </c>
      <c r="C2375" t="inlineStr">
        <is>
          <t>PJ 00172021 - MATHEUS MONTEIRO ALMEIDA</t>
        </is>
      </c>
      <c r="D2375" t="inlineStr">
        <is>
          <t>68</t>
        </is>
      </c>
      <c r="E2375" s="550" t="n">
        <v>45992</v>
      </c>
      <c r="F2375" s="550" t="n">
        <v>46032</v>
      </c>
      <c r="G2375" t="inlineStr">
        <is>
          <t>Gorjeta</t>
        </is>
      </c>
      <c r="H2375" t="inlineStr">
        <is>
          <t xml:space="preserve">  -  Comissões e Gorjeta</t>
        </is>
      </c>
      <c r="I2375" t="inlineStr">
        <is>
          <t>GORJETA COMP. 22/11 A 21/12</t>
        </is>
      </c>
      <c r="J2375" t="n">
        <v>-3010</v>
      </c>
      <c r="K2375" t="n">
        <v>-3010</v>
      </c>
      <c r="M2375" t="inlineStr">
        <is>
          <t>COORDENADOR</t>
        </is>
      </c>
      <c r="N2375" t="inlineStr">
        <is>
          <t xml:space="preserve">  - Coordenador</t>
        </is>
      </c>
      <c r="O2375" t="inlineStr">
        <is>
          <t>Real</t>
        </is>
      </c>
      <c r="P2375" t="inlineStr">
        <is>
          <t>Pago</t>
        </is>
      </c>
      <c r="Q2375" t="inlineStr">
        <is>
          <t>12/2025</t>
        </is>
      </c>
      <c r="R2375" t="n">
        <v>0</v>
      </c>
    </row>
    <row r="2376">
      <c r="A2376" t="n">
        <v>188864</v>
      </c>
      <c r="B2376" t="inlineStr">
        <is>
          <t>Arcos</t>
        </is>
      </c>
      <c r="C2376" t="inlineStr">
        <is>
          <t>PJ 00232022 - LUNA FIORELLA PINTO SILVA</t>
        </is>
      </c>
      <c r="D2376" t="inlineStr">
        <is>
          <t>63</t>
        </is>
      </c>
      <c r="E2376" s="550" t="n">
        <v>45992</v>
      </c>
      <c r="F2376" s="550" t="n">
        <v>46032</v>
      </c>
      <c r="G2376" t="inlineStr">
        <is>
          <t>Gorjeta</t>
        </is>
      </c>
      <c r="H2376" t="inlineStr">
        <is>
          <t xml:space="preserve">  -  Comissões e Gorjeta</t>
        </is>
      </c>
      <c r="I2376" t="inlineStr">
        <is>
          <t>GORJETA COMP. 22/11 A 21/12</t>
        </is>
      </c>
      <c r="J2376" t="n">
        <v>-1829</v>
      </c>
      <c r="K2376" t="n">
        <v>-1829</v>
      </c>
      <c r="M2376" t="inlineStr">
        <is>
          <t>HOSTESS</t>
        </is>
      </c>
      <c r="N2376" t="inlineStr">
        <is>
          <t xml:space="preserve">  - Hostess</t>
        </is>
      </c>
      <c r="O2376" t="inlineStr">
        <is>
          <t>Real</t>
        </is>
      </c>
      <c r="P2376" t="inlineStr">
        <is>
          <t>Pago</t>
        </is>
      </c>
      <c r="Q2376" t="inlineStr">
        <is>
          <t>12/2025</t>
        </is>
      </c>
      <c r="R2376" t="n">
        <v>0</v>
      </c>
    </row>
    <row r="2377">
      <c r="A2377" t="n">
        <v>188863</v>
      </c>
      <c r="B2377" t="inlineStr">
        <is>
          <t>Arcos</t>
        </is>
      </c>
      <c r="C2377" t="inlineStr">
        <is>
          <t xml:space="preserve">PJ 00482024  BARBARA SARMENTO ABIB </t>
        </is>
      </c>
      <c r="D2377" t="inlineStr">
        <is>
          <t>51</t>
        </is>
      </c>
      <c r="E2377" s="550" t="n">
        <v>45992</v>
      </c>
      <c r="F2377" s="550" t="n">
        <v>46032</v>
      </c>
      <c r="G2377" t="inlineStr">
        <is>
          <t>Gorjeta</t>
        </is>
      </c>
      <c r="H2377" t="inlineStr">
        <is>
          <t xml:space="preserve">  -  Comissões e Gorjeta</t>
        </is>
      </c>
      <c r="I2377" t="inlineStr">
        <is>
          <t>GORJETA COMP. 22/11 A 21/12</t>
        </is>
      </c>
      <c r="J2377" t="n">
        <v>-2693</v>
      </c>
      <c r="K2377" t="n">
        <v>-2693</v>
      </c>
      <c r="M2377" t="inlineStr">
        <is>
          <t>SUB CHEFE DE COZINHA</t>
        </is>
      </c>
      <c r="N2377" t="inlineStr">
        <is>
          <t xml:space="preserve">  - Sub Chefe de Cozinha</t>
        </is>
      </c>
      <c r="O2377" t="inlineStr">
        <is>
          <t>Real</t>
        </is>
      </c>
      <c r="P2377" t="inlineStr">
        <is>
          <t>Pago</t>
        </is>
      </c>
      <c r="Q2377" t="inlineStr">
        <is>
          <t>12/2025</t>
        </is>
      </c>
      <c r="R2377" t="n">
        <v>0</v>
      </c>
    </row>
    <row r="2378">
      <c r="A2378" t="n">
        <v>188862</v>
      </c>
      <c r="B2378" t="inlineStr">
        <is>
          <t>Arcos</t>
        </is>
      </c>
      <c r="C2378" t="inlineStr">
        <is>
          <t>ALISSON MARCELO DOS SANTOS OLIVEIRA</t>
        </is>
      </c>
      <c r="D2378" t="inlineStr">
        <is>
          <t>27</t>
        </is>
      </c>
      <c r="E2378" s="550" t="n">
        <v>45992</v>
      </c>
      <c r="F2378" s="550" t="n">
        <v>46032</v>
      </c>
      <c r="G2378" t="inlineStr">
        <is>
          <t>Gorjeta</t>
        </is>
      </c>
      <c r="H2378" t="inlineStr">
        <is>
          <t xml:space="preserve">  -  Comissões e Gorjeta</t>
        </is>
      </c>
      <c r="I2378" t="inlineStr">
        <is>
          <t>GORJETA COMP. 22/11 A 21/12</t>
        </is>
      </c>
      <c r="J2378" t="n">
        <v>-3010</v>
      </c>
      <c r="K2378" t="n">
        <v>-3010</v>
      </c>
      <c r="M2378" t="inlineStr">
        <is>
          <t>COORDENADOR</t>
        </is>
      </c>
      <c r="N2378" t="inlineStr">
        <is>
          <t xml:space="preserve">  - Coordenador</t>
        </is>
      </c>
      <c r="O2378" t="inlineStr">
        <is>
          <t>Real</t>
        </is>
      </c>
      <c r="P2378" t="inlineStr">
        <is>
          <t>Pago</t>
        </is>
      </c>
      <c r="Q2378" t="inlineStr">
        <is>
          <t>12/2025</t>
        </is>
      </c>
      <c r="R2378" t="n">
        <v>0</v>
      </c>
    </row>
    <row r="2379">
      <c r="A2379" t="n">
        <v>186069</v>
      </c>
      <c r="B2379" t="inlineStr">
        <is>
          <t>Arcos</t>
        </is>
      </c>
      <c r="C2379" t="inlineStr">
        <is>
          <t>GET IN TECNOLOGIA S.A.</t>
        </is>
      </c>
      <c r="D2379" t="inlineStr">
        <is>
          <t>71638</t>
        </is>
      </c>
      <c r="E2379" s="550" t="n">
        <v>45992</v>
      </c>
      <c r="F2379" s="550" t="n">
        <v>46020</v>
      </c>
      <c r="G2379" t="inlineStr">
        <is>
          <t>Informática e TI</t>
        </is>
      </c>
      <c r="H2379" t="inlineStr">
        <is>
          <t>Sistemas Gerais - Comunicação e Marketing</t>
        </is>
      </c>
      <c r="I2379" t="inlineStr">
        <is>
          <t xml:space="preserve">SMS POS PAGO - 11/2025
</t>
        </is>
      </c>
      <c r="J2379" t="n">
        <v>-216</v>
      </c>
      <c r="K2379" t="n">
        <v>-216</v>
      </c>
      <c r="O2379" t="inlineStr">
        <is>
          <t>Real</t>
        </is>
      </c>
      <c r="P2379" t="inlineStr">
        <is>
          <t>Pago</t>
        </is>
      </c>
      <c r="Q2379" t="inlineStr">
        <is>
          <t>12/2025</t>
        </is>
      </c>
      <c r="R2379" t="n">
        <v>0</v>
      </c>
    </row>
    <row r="2380">
      <c r="A2380" t="n">
        <v>193838</v>
      </c>
      <c r="B2380" t="inlineStr">
        <is>
          <t>Arcos</t>
        </is>
      </c>
      <c r="C2380" t="inlineStr">
        <is>
          <t>SUSTENIDOS ORGANIZACAO SOCIAL DE CULTURA</t>
        </is>
      </c>
      <c r="D2380" t="inlineStr">
        <is>
          <t>RP0052025</t>
        </is>
      </c>
      <c r="E2380" s="550" t="n">
        <v>45992</v>
      </c>
      <c r="F2380" s="550" t="n">
        <v>46038</v>
      </c>
      <c r="G2380" t="inlineStr">
        <is>
          <t>Utilidades</t>
        </is>
      </c>
      <c r="H2380" t="inlineStr">
        <is>
          <t>Energia Eletrica</t>
        </is>
      </c>
      <c r="I2380" t="inlineStr">
        <is>
          <t>CONSUMO LUZ - RESTAURANTE FIXO - 12/2025</t>
        </is>
      </c>
      <c r="J2380" t="n">
        <v>-2100</v>
      </c>
      <c r="K2380" t="n">
        <v>-2100</v>
      </c>
      <c r="O2380" t="inlineStr">
        <is>
          <t>Real</t>
        </is>
      </c>
      <c r="P2380" t="inlineStr">
        <is>
          <t>Pago</t>
        </is>
      </c>
      <c r="Q2380" t="inlineStr">
        <is>
          <t>12/2025</t>
        </is>
      </c>
      <c r="R2380" t="n">
        <v>0</v>
      </c>
    </row>
    <row r="2381">
      <c r="A2381" t="n">
        <v>193840</v>
      </c>
      <c r="B2381" t="inlineStr">
        <is>
          <t>Arcos</t>
        </is>
      </c>
      <c r="C2381" t="inlineStr">
        <is>
          <t>SUSTENIDOS ORGANIZACAO SOCIAL DE CULTURA</t>
        </is>
      </c>
      <c r="D2381" t="inlineStr">
        <is>
          <t>RP0042025</t>
        </is>
      </c>
      <c r="E2381" s="550" t="n">
        <v>45992</v>
      </c>
      <c r="F2381" s="550" t="n">
        <v>46038</v>
      </c>
      <c r="G2381" t="inlineStr">
        <is>
          <t>Utilidades</t>
        </is>
      </c>
      <c r="H2381" t="inlineStr">
        <is>
          <t>Energia Eletrica</t>
        </is>
      </c>
      <c r="I2381" t="inlineStr">
        <is>
          <t>CONSUMO LUZ - BAR FIXO - 12/2025</t>
        </is>
      </c>
      <c r="J2381" t="n">
        <v>-4500</v>
      </c>
      <c r="K2381" t="n">
        <v>-4500</v>
      </c>
      <c r="O2381" t="inlineStr">
        <is>
          <t>Real</t>
        </is>
      </c>
      <c r="P2381" t="inlineStr">
        <is>
          <t>Pago</t>
        </is>
      </c>
      <c r="Q2381" t="inlineStr">
        <is>
          <t>12/2025</t>
        </is>
      </c>
      <c r="R2381" t="n">
        <v>0</v>
      </c>
    </row>
    <row r="2382">
      <c r="A2382" t="n">
        <v>193841</v>
      </c>
      <c r="B2382" t="inlineStr">
        <is>
          <t>Arcos</t>
        </is>
      </c>
      <c r="C2382" t="inlineStr">
        <is>
          <t>SUSTENIDOS ORGANIZACAO SOCIAL DE CULTURA</t>
        </is>
      </c>
      <c r="D2382" t="inlineStr">
        <is>
          <t>RP0012025</t>
        </is>
      </c>
      <c r="E2382" s="550" t="n">
        <v>45992</v>
      </c>
      <c r="F2382" s="550" t="n">
        <v>46038</v>
      </c>
      <c r="G2382" t="inlineStr">
        <is>
          <t>Utilidades</t>
        </is>
      </c>
      <c r="H2382" t="inlineStr">
        <is>
          <t>Agua/Esgoto</t>
        </is>
      </c>
      <c r="I2382" t="inlineStr">
        <is>
          <t>AGUA/ ESGOTO - CONSUMO AGUA RESTAURANTE FIXO - 12/2025</t>
        </is>
      </c>
      <c r="J2382" t="n">
        <v>-5000</v>
      </c>
      <c r="K2382" t="n">
        <v>-5000</v>
      </c>
      <c r="O2382" t="inlineStr">
        <is>
          <t>Real</t>
        </is>
      </c>
      <c r="P2382" t="inlineStr">
        <is>
          <t>Pago</t>
        </is>
      </c>
      <c r="Q2382" t="inlineStr">
        <is>
          <t>12/2025</t>
        </is>
      </c>
      <c r="R2382" t="n">
        <v>0</v>
      </c>
    </row>
    <row r="2383">
      <c r="A2383" t="n">
        <v>193842</v>
      </c>
      <c r="B2383" t="inlineStr">
        <is>
          <t>Arcos</t>
        </is>
      </c>
      <c r="C2383" t="inlineStr">
        <is>
          <t>SUSTENIDOS ORGANIZACAO SOCIAL DE CULTURA</t>
        </is>
      </c>
      <c r="D2383" t="inlineStr">
        <is>
          <t>RP2172025</t>
        </is>
      </c>
      <c r="E2383" s="550" t="n">
        <v>45992</v>
      </c>
      <c r="F2383" s="550" t="n">
        <v>46038</v>
      </c>
      <c r="G2383" t="inlineStr">
        <is>
          <t>Utilidades</t>
        </is>
      </c>
      <c r="H2383" t="inlineStr">
        <is>
          <t>Agua/Esgoto</t>
        </is>
      </c>
      <c r="I2383" t="inlineStr">
        <is>
          <t>AGUA/ESGOTO - VARIAVEL - 12/2025</t>
        </is>
      </c>
      <c r="J2383" t="n">
        <v>-9180.959999999999</v>
      </c>
      <c r="K2383" t="n">
        <v>-9180.959999999999</v>
      </c>
      <c r="O2383" t="inlineStr">
        <is>
          <t>Real</t>
        </is>
      </c>
      <c r="P2383" t="inlineStr">
        <is>
          <t>Pago</t>
        </is>
      </c>
      <c r="Q2383" t="inlineStr">
        <is>
          <t>12/2025</t>
        </is>
      </c>
      <c r="R2383" t="n">
        <v>0</v>
      </c>
    </row>
    <row r="2384">
      <c r="A2384" t="n">
        <v>193843</v>
      </c>
      <c r="B2384" t="inlineStr">
        <is>
          <t>Arcos</t>
        </is>
      </c>
      <c r="C2384" t="inlineStr">
        <is>
          <t>SUSTENIDOS ORGANIZACAO SOCIAL DE CULTURA</t>
        </is>
      </c>
      <c r="D2384" t="inlineStr">
        <is>
          <t>RP0022025</t>
        </is>
      </c>
      <c r="E2384" s="550" t="n">
        <v>45992</v>
      </c>
      <c r="F2384" s="550" t="n">
        <v>46038</v>
      </c>
      <c r="G2384" t="inlineStr">
        <is>
          <t>Custo de Ocupação</t>
        </is>
      </c>
      <c r="H2384" t="inlineStr">
        <is>
          <t>Aluguel de Imoveis</t>
        </is>
      </c>
      <c r="I2384" t="inlineStr">
        <is>
          <t>ALUGUEL FIXO BAR - 12/2025</t>
        </is>
      </c>
      <c r="J2384" t="n">
        <v>-14000</v>
      </c>
      <c r="K2384" t="n">
        <v>-14000</v>
      </c>
      <c r="O2384" t="inlineStr">
        <is>
          <t>Real</t>
        </is>
      </c>
      <c r="P2384" t="inlineStr">
        <is>
          <t>Pago</t>
        </is>
      </c>
      <c r="Q2384" t="inlineStr">
        <is>
          <t>12/2025</t>
        </is>
      </c>
      <c r="R2384" t="n">
        <v>0</v>
      </c>
    </row>
    <row r="2385">
      <c r="A2385" t="n">
        <v>193844</v>
      </c>
      <c r="B2385" t="inlineStr">
        <is>
          <t>Arcos</t>
        </is>
      </c>
      <c r="C2385" t="inlineStr">
        <is>
          <t>SUSTENIDOS ORGANIZACAO SOCIAL DE CULTURA</t>
        </is>
      </c>
      <c r="D2385" t="inlineStr">
        <is>
          <t>RP0032025</t>
        </is>
      </c>
      <c r="E2385" s="550" t="n">
        <v>45992</v>
      </c>
      <c r="F2385" s="550" t="n">
        <v>46038</v>
      </c>
      <c r="G2385" t="inlineStr">
        <is>
          <t>Custo de Ocupação</t>
        </is>
      </c>
      <c r="H2385" t="inlineStr">
        <is>
          <t>Aluguel de Imoveis</t>
        </is>
      </c>
      <c r="I2385" t="inlineStr">
        <is>
          <t>ALUGUEL - BAR DE CIMA E COZINHA - 12/2025</t>
        </is>
      </c>
      <c r="J2385" t="n">
        <v>-16000</v>
      </c>
      <c r="K2385" t="n">
        <v>-16000</v>
      </c>
      <c r="O2385" t="inlineStr">
        <is>
          <t>Real</t>
        </is>
      </c>
      <c r="P2385" t="inlineStr">
        <is>
          <t>Pago</t>
        </is>
      </c>
      <c r="Q2385" t="inlineStr">
        <is>
          <t>12/2025</t>
        </is>
      </c>
      <c r="R2385" t="n">
        <v>0</v>
      </c>
    </row>
    <row r="2386">
      <c r="A2386" t="n">
        <v>193846</v>
      </c>
      <c r="B2386" t="inlineStr">
        <is>
          <t>Arcos</t>
        </is>
      </c>
      <c r="C2386" t="inlineStr">
        <is>
          <t>SUSTENIDOS ORGANIZACAO SOCIAL DE CULTURA</t>
        </is>
      </c>
      <c r="D2386" t="inlineStr">
        <is>
          <t>RP2162025</t>
        </is>
      </c>
      <c r="E2386" s="550" t="n">
        <v>45992</v>
      </c>
      <c r="F2386" s="550" t="n">
        <v>46038</v>
      </c>
      <c r="G2386" t="inlineStr">
        <is>
          <t>Custo de Ocupação</t>
        </is>
      </c>
      <c r="H2386" t="inlineStr">
        <is>
          <t>Aluguel de Imoveis</t>
        </is>
      </c>
      <c r="I2386" t="inlineStr">
        <is>
          <t>ALUGUEL DE IMOVEIS - VARIAVEL -12/2025</t>
        </is>
      </c>
      <c r="J2386" t="n">
        <v>-35104.73</v>
      </c>
      <c r="K2386" t="n">
        <v>-35104.73</v>
      </c>
      <c r="O2386" t="inlineStr">
        <is>
          <t>Real</t>
        </is>
      </c>
      <c r="P2386" t="inlineStr">
        <is>
          <t>Pago</t>
        </is>
      </c>
      <c r="Q2386" t="inlineStr">
        <is>
          <t>12/2025</t>
        </is>
      </c>
      <c r="R2386" t="n">
        <v>0</v>
      </c>
    </row>
    <row r="2387">
      <c r="A2387" t="n">
        <v>188068</v>
      </c>
      <c r="B2387" t="inlineStr">
        <is>
          <t>Arcos</t>
        </is>
      </c>
      <c r="C2387" t="inlineStr">
        <is>
          <t>ZIGPAY LTDAS -ME</t>
        </is>
      </c>
      <c r="E2387" s="550" t="n">
        <v>45992</v>
      </c>
      <c r="F2387" s="550" t="n">
        <v>45992</v>
      </c>
      <c r="G2387" t="inlineStr">
        <is>
          <t>Informática e TI</t>
        </is>
      </c>
      <c r="H2387" t="inlineStr">
        <is>
          <t>Sistemas Gerais - Operacionais</t>
        </is>
      </c>
      <c r="I2387" t="inlineStr">
        <is>
          <t>Z0101 - Aluguel de 36 SmartPOS a 20,00 cada (86dyf0aet)</t>
        </is>
      </c>
      <c r="J2387" t="n">
        <v>-720</v>
      </c>
      <c r="K2387" t="n">
        <v>-720</v>
      </c>
      <c r="O2387" t="inlineStr">
        <is>
          <t>Real</t>
        </is>
      </c>
      <c r="P2387" t="inlineStr">
        <is>
          <t>Pago</t>
        </is>
      </c>
      <c r="Q2387" t="inlineStr">
        <is>
          <t>12/2025</t>
        </is>
      </c>
      <c r="R2387" t="n">
        <v>0</v>
      </c>
    </row>
    <row r="2388">
      <c r="A2388" t="n">
        <v>181786</v>
      </c>
      <c r="B2388" t="inlineStr">
        <is>
          <t>Arcos</t>
        </is>
      </c>
      <c r="C2388" t="inlineStr">
        <is>
          <t>OPUS CONSULTORIA E PESQUISA LTDA</t>
        </is>
      </c>
      <c r="D2388" t="inlineStr">
        <is>
          <t>657</t>
        </is>
      </c>
      <c r="E2388" s="550" t="n">
        <v>45992</v>
      </c>
      <c r="F2388" s="550" t="n">
        <v>46011</v>
      </c>
      <c r="G2388" t="inlineStr">
        <is>
          <t>Serviços de Terceiros</t>
        </is>
      </c>
      <c r="H2388" t="inlineStr">
        <is>
          <t>Assessoria em Geral</t>
        </is>
      </c>
      <c r="I2388" t="inlineStr">
        <is>
          <t>CLIENTE OCULTO - 12/2025</t>
        </is>
      </c>
      <c r="J2388" t="n">
        <v>-300</v>
      </c>
      <c r="K2388" t="n">
        <v>-300</v>
      </c>
      <c r="O2388" t="inlineStr">
        <is>
          <t>Real</t>
        </is>
      </c>
      <c r="P2388" t="inlineStr">
        <is>
          <t>Pago</t>
        </is>
      </c>
      <c r="Q2388" t="inlineStr">
        <is>
          <t>12/2025</t>
        </is>
      </c>
      <c r="R2388" t="n">
        <v>0</v>
      </c>
    </row>
    <row r="2389">
      <c r="A2389" t="n">
        <v>182611</v>
      </c>
      <c r="B2389" t="inlineStr">
        <is>
          <t>Arcos</t>
        </is>
      </c>
      <c r="C2389" t="inlineStr">
        <is>
          <t>PORTO SEGURO CIA DE SEGUROS GERAIS</t>
        </is>
      </c>
      <c r="D2389" t="inlineStr">
        <is>
          <t>29429 112025</t>
        </is>
      </c>
      <c r="E2389" s="550" t="n">
        <v>45992</v>
      </c>
      <c r="F2389" s="550" t="n">
        <v>46013</v>
      </c>
      <c r="G2389" t="inlineStr">
        <is>
          <t>Mão de Obra - Benefícios</t>
        </is>
      </c>
      <c r="H2389" t="inlineStr">
        <is>
          <t xml:space="preserve">  -  Seguro de Vida</t>
        </is>
      </c>
      <c r="I2389" t="inlineStr">
        <is>
          <t xml:space="preserve">SEGURO DE VIDA - 24 VIDAS - 11/2025
</t>
        </is>
      </c>
      <c r="J2389" t="n">
        <v>-294.29</v>
      </c>
      <c r="K2389" t="n">
        <v>-294.29</v>
      </c>
      <c r="O2389" t="inlineStr">
        <is>
          <t>Real</t>
        </is>
      </c>
      <c r="P2389" t="inlineStr">
        <is>
          <t>Pago</t>
        </is>
      </c>
      <c r="Q2389" t="inlineStr">
        <is>
          <t>12/2025</t>
        </is>
      </c>
      <c r="R2389" t="n">
        <v>0</v>
      </c>
    </row>
    <row r="2390">
      <c r="A2390" t="n">
        <v>182489</v>
      </c>
      <c r="B2390" t="inlineStr">
        <is>
          <t>Arcos</t>
        </is>
      </c>
      <c r="C2390" t="inlineStr">
        <is>
          <t xml:space="preserve">EDIMAR MOURA TARTAGLIONI SERVICOES DE DEDETIZACAO </t>
        </is>
      </c>
      <c r="D2390" t="inlineStr">
        <is>
          <t>635</t>
        </is>
      </c>
      <c r="E2390" s="550" t="n">
        <v>45992</v>
      </c>
      <c r="F2390" s="550" t="n">
        <v>46007</v>
      </c>
      <c r="G2390" t="inlineStr">
        <is>
          <t>Utilidades</t>
        </is>
      </c>
      <c r="H2390" t="inlineStr">
        <is>
          <t>Controle de Pragas</t>
        </is>
      </c>
      <c r="I2390" t="inlineStr">
        <is>
          <t xml:space="preserve">DEDETIZACAO E CONTROLE DE PRAGAS 12/2025
</t>
        </is>
      </c>
      <c r="J2390" t="n">
        <v>-472</v>
      </c>
      <c r="K2390" t="n">
        <v>-472</v>
      </c>
      <c r="O2390" t="inlineStr">
        <is>
          <t>Real</t>
        </is>
      </c>
      <c r="P2390" t="inlineStr">
        <is>
          <t>Pago</t>
        </is>
      </c>
      <c r="Q2390" t="inlineStr">
        <is>
          <t>12/2025</t>
        </is>
      </c>
      <c r="R2390" t="n">
        <v>0</v>
      </c>
    </row>
    <row r="2391">
      <c r="A2391" t="n">
        <v>182484</v>
      </c>
      <c r="B2391" t="inlineStr">
        <is>
          <t>Arcos</t>
        </is>
      </c>
      <c r="C2391" t="inlineStr">
        <is>
          <t xml:space="preserve">EDIMAR MOURA TARTAGLIONI SERVICOES DE DEDETIZACAO </t>
        </is>
      </c>
      <c r="D2391" t="inlineStr">
        <is>
          <t>636</t>
        </is>
      </c>
      <c r="E2391" s="550" t="n">
        <v>45992</v>
      </c>
      <c r="F2391" s="550" t="n">
        <v>46007</v>
      </c>
      <c r="G2391" t="inlineStr">
        <is>
          <t>Utilidades</t>
        </is>
      </c>
      <c r="H2391" t="inlineStr">
        <is>
          <t>Controle de Pragas</t>
        </is>
      </c>
      <c r="I2391" t="inlineStr">
        <is>
          <t xml:space="preserve">DEDETIZACAO E CONTROLE DE PRAGAS EXTERNA - 12/2025
</t>
        </is>
      </c>
      <c r="J2391" t="n">
        <v>-262</v>
      </c>
      <c r="K2391" t="n">
        <v>-262</v>
      </c>
      <c r="O2391" t="inlineStr">
        <is>
          <t>Real</t>
        </is>
      </c>
      <c r="P2391" t="inlineStr">
        <is>
          <t>Pago</t>
        </is>
      </c>
      <c r="Q2391" t="inlineStr">
        <is>
          <t>12/2025</t>
        </is>
      </c>
      <c r="R2391" t="n">
        <v>0</v>
      </c>
    </row>
    <row r="2392">
      <c r="A2392" t="n">
        <v>182481</v>
      </c>
      <c r="B2392" t="inlineStr">
        <is>
          <t>Arcos</t>
        </is>
      </c>
      <c r="C2392" t="inlineStr">
        <is>
          <t>INVYE CAPITAL LTDA</t>
        </is>
      </c>
      <c r="D2392" t="inlineStr">
        <is>
          <t>3074</t>
        </is>
      </c>
      <c r="E2392" s="550" t="n">
        <v>45992</v>
      </c>
      <c r="F2392" s="550" t="n">
        <v>46013</v>
      </c>
      <c r="G2392" t="inlineStr">
        <is>
          <t>Serviços de Terceiros</t>
        </is>
      </c>
      <c r="H2392" t="inlineStr">
        <is>
          <t>Assessoria em Geral</t>
        </is>
      </c>
      <c r="I2392" t="inlineStr">
        <is>
          <t xml:space="preserve">ASSESSORIA GERAL - INVENTARIO 12/2025
</t>
        </is>
      </c>
      <c r="J2392" t="n">
        <v>-1315</v>
      </c>
      <c r="K2392" t="n">
        <v>-1315</v>
      </c>
      <c r="O2392" t="inlineStr">
        <is>
          <t>Real</t>
        </is>
      </c>
      <c r="P2392" t="inlineStr">
        <is>
          <t>Pago</t>
        </is>
      </c>
      <c r="Q2392" t="inlineStr">
        <is>
          <t>12/2025</t>
        </is>
      </c>
      <c r="R2392" t="n">
        <v>0</v>
      </c>
    </row>
    <row r="2393">
      <c r="A2393" t="n">
        <v>182471</v>
      </c>
      <c r="B2393" t="inlineStr">
        <is>
          <t>Arcos</t>
        </is>
      </c>
      <c r="C2393" t="inlineStr">
        <is>
          <t>PRESHH ALUGUEL DE MAQUINAS LTDA</t>
        </is>
      </c>
      <c r="D2393" t="inlineStr">
        <is>
          <t>T-37054</t>
        </is>
      </c>
      <c r="E2393" s="550" t="n">
        <v>45992</v>
      </c>
      <c r="F2393" s="550" t="n">
        <v>46015</v>
      </c>
      <c r="G2393" t="inlineStr">
        <is>
          <t>Utilidades</t>
        </is>
      </c>
      <c r="H2393" t="inlineStr">
        <is>
          <t>Material de Consumo - Gelo/ Gas CO2/ Carvao /Velas</t>
        </is>
      </c>
      <c r="I2393" t="inlineStr">
        <is>
          <t xml:space="preserve">REPOSICAO DE GAS - 3 CILINDROS - 12/2025
</t>
        </is>
      </c>
      <c r="J2393" t="n">
        <v>-594</v>
      </c>
      <c r="K2393" t="n">
        <v>-594</v>
      </c>
      <c r="O2393" t="inlineStr">
        <is>
          <t>Real</t>
        </is>
      </c>
      <c r="P2393" t="inlineStr">
        <is>
          <t>Pago</t>
        </is>
      </c>
      <c r="Q2393" t="inlineStr">
        <is>
          <t>12/2025</t>
        </is>
      </c>
      <c r="R2393" t="n">
        <v>0</v>
      </c>
    </row>
    <row r="2394">
      <c r="A2394" t="n">
        <v>182467</v>
      </c>
      <c r="B2394" t="inlineStr">
        <is>
          <t>Arcos</t>
        </is>
      </c>
      <c r="C2394" t="inlineStr">
        <is>
          <t>MACRO CONTABILIDADE E CONSULTORIA LTDA</t>
        </is>
      </c>
      <c r="D2394" t="inlineStr">
        <is>
          <t>9903</t>
        </is>
      </c>
      <c r="E2394" s="550" t="n">
        <v>45992</v>
      </c>
      <c r="F2394" s="550" t="n">
        <v>46006</v>
      </c>
      <c r="G2394" t="inlineStr">
        <is>
          <t>Serviços de Terceiros</t>
        </is>
      </c>
      <c r="H2394" t="inlineStr">
        <is>
          <t>Assessoria Contabil</t>
        </is>
      </c>
      <c r="I2394" t="inlineStr">
        <is>
          <t xml:space="preserve">CROWE -  COMP 12/2025
</t>
        </is>
      </c>
      <c r="J2394" t="n">
        <v>-2957.96</v>
      </c>
      <c r="K2394" t="n">
        <v>-2957.96</v>
      </c>
      <c r="O2394" t="inlineStr">
        <is>
          <t>Real</t>
        </is>
      </c>
      <c r="P2394" t="inlineStr">
        <is>
          <t>Pago</t>
        </is>
      </c>
      <c r="Q2394" t="inlineStr">
        <is>
          <t>12/2025</t>
        </is>
      </c>
      <c r="R2394" t="n">
        <v>0</v>
      </c>
    </row>
    <row r="2395">
      <c r="A2395" t="n">
        <v>182459</v>
      </c>
      <c r="B2395" t="inlineStr">
        <is>
          <t>Arcos</t>
        </is>
      </c>
      <c r="C2395" t="inlineStr">
        <is>
          <t>ESTAFF SOLUCOES TECNOLOGICAS DE AGENCIAMENTO LTDA</t>
        </is>
      </c>
      <c r="D2395" t="inlineStr">
        <is>
          <t>696496517</t>
        </is>
      </c>
      <c r="E2395" s="550" t="n">
        <v>45992</v>
      </c>
      <c r="F2395" s="550" t="n">
        <v>46008</v>
      </c>
      <c r="G2395" t="inlineStr">
        <is>
          <t>Mão de Obra - Extra</t>
        </is>
      </c>
      <c r="H2395" t="inlineStr">
        <is>
          <t>Mão de Obra Extra</t>
        </is>
      </c>
      <c r="I2395" t="inlineStr">
        <is>
          <t>MAO DE OBRA EXTRA THEATRO - PERIODO 01/12 A 07/12 - 12/2025</t>
        </is>
      </c>
      <c r="J2395" t="n">
        <v>-7810</v>
      </c>
      <c r="K2395" t="n">
        <v>-7810</v>
      </c>
      <c r="O2395" t="inlineStr">
        <is>
          <t>Real</t>
        </is>
      </c>
      <c r="P2395" t="inlineStr">
        <is>
          <t>Pago</t>
        </is>
      </c>
      <c r="Q2395" t="inlineStr">
        <is>
          <t>12/2025</t>
        </is>
      </c>
      <c r="R2395" t="n">
        <v>0</v>
      </c>
    </row>
    <row r="2396">
      <c r="A2396" t="n">
        <v>182457</v>
      </c>
      <c r="B2396" t="inlineStr">
        <is>
          <t>Arcos</t>
        </is>
      </c>
      <c r="C2396" t="inlineStr">
        <is>
          <t>ESTAFF SOLUCOES TECNOLOGICAS DE AGENCIAMENTO LTDA</t>
        </is>
      </c>
      <c r="D2396" t="inlineStr">
        <is>
          <t>696495720</t>
        </is>
      </c>
      <c r="E2396" s="550" t="n">
        <v>45992</v>
      </c>
      <c r="F2396" s="550" t="n">
        <v>46008</v>
      </c>
      <c r="G2396" t="inlineStr">
        <is>
          <t>Mão de Obra - Extra</t>
        </is>
      </c>
      <c r="H2396" t="inlineStr">
        <is>
          <t>Mão de Obra Extra</t>
        </is>
      </c>
      <c r="I2396" t="inlineStr">
        <is>
          <t>MAO DE OBRA EXTRA - PERIODO 01/12 A 07/12 - 12/2025</t>
        </is>
      </c>
      <c r="J2396" t="n">
        <v>-19316</v>
      </c>
      <c r="K2396" t="n">
        <v>-19316</v>
      </c>
      <c r="O2396" t="inlineStr">
        <is>
          <t>Real</t>
        </is>
      </c>
      <c r="P2396" t="inlineStr">
        <is>
          <t>Pago</t>
        </is>
      </c>
      <c r="Q2396" t="inlineStr">
        <is>
          <t>12/2025</t>
        </is>
      </c>
      <c r="R2396" t="n">
        <v>0</v>
      </c>
    </row>
    <row r="2397">
      <c r="A2397" t="n">
        <v>182454</v>
      </c>
      <c r="B2397" t="inlineStr">
        <is>
          <t>Arcos</t>
        </is>
      </c>
      <c r="C2397" t="inlineStr">
        <is>
          <t>PUXURI CONSULTORIA LTDA</t>
        </is>
      </c>
      <c r="D2397" t="inlineStr">
        <is>
          <t>134</t>
        </is>
      </c>
      <c r="E2397" s="550" t="n">
        <v>45992</v>
      </c>
      <c r="F2397" s="550" t="n">
        <v>46015</v>
      </c>
      <c r="G2397" t="inlineStr">
        <is>
          <t>Custos de Eventos</t>
        </is>
      </c>
      <c r="H2397" t="inlineStr">
        <is>
          <t>Serviços Terceirizados - Eventos</t>
        </is>
      </c>
      <c r="I2397" t="inlineStr">
        <is>
          <t>CRIACAO CARDAPIO EVENTO DISNEY - 12/2025</t>
        </is>
      </c>
      <c r="J2397" t="n">
        <v>-4600</v>
      </c>
      <c r="K2397" t="n">
        <v>-4600</v>
      </c>
      <c r="M2397" t="inlineStr">
        <is>
          <t>CHEFE EXECUTIVO DE COZINHA</t>
        </is>
      </c>
      <c r="N2397" t="inlineStr">
        <is>
          <t xml:space="preserve">  - Squad</t>
        </is>
      </c>
      <c r="O2397" t="inlineStr">
        <is>
          <t>Real</t>
        </is>
      </c>
      <c r="P2397" t="inlineStr">
        <is>
          <t>Pago</t>
        </is>
      </c>
      <c r="Q2397" t="inlineStr">
        <is>
          <t>12/2025</t>
        </is>
      </c>
      <c r="R2397" t="n">
        <v>0</v>
      </c>
    </row>
    <row r="2398">
      <c r="A2398" t="n">
        <v>183686</v>
      </c>
      <c r="B2398" t="inlineStr">
        <is>
          <t>Arcos</t>
        </is>
      </c>
      <c r="C2398" t="inlineStr">
        <is>
          <t>GABRIELA LEDILENE DOS SANTOS SILVA</t>
        </is>
      </c>
      <c r="D2398" t="inlineStr">
        <is>
          <t>501879 122025</t>
        </is>
      </c>
      <c r="E2398" s="550" t="n">
        <v>45992</v>
      </c>
      <c r="F2398" s="550" t="n">
        <v>46010</v>
      </c>
      <c r="G2398" t="inlineStr">
        <is>
          <t>Mão de Obra - Encargos e Provisões</t>
        </is>
      </c>
      <c r="H2398" t="inlineStr">
        <is>
          <t xml:space="preserve">  -  Rescisão</t>
        </is>
      </c>
      <c r="I2398" t="inlineStr">
        <is>
          <t>12/2025 - Pedido Demissão</t>
        </is>
      </c>
      <c r="J2398" t="n">
        <v>-5018.79</v>
      </c>
      <c r="K2398" t="n">
        <v>-5018.79</v>
      </c>
      <c r="O2398" t="inlineStr">
        <is>
          <t>Real</t>
        </is>
      </c>
      <c r="P2398" t="inlineStr">
        <is>
          <t>Pago</t>
        </is>
      </c>
      <c r="Q2398" t="inlineStr">
        <is>
          <t>12/2025</t>
        </is>
      </c>
      <c r="R2398" t="n">
        <v>0</v>
      </c>
    </row>
    <row r="2399">
      <c r="A2399" t="n">
        <v>181655</v>
      </c>
      <c r="B2399" t="inlineStr">
        <is>
          <t>Arcos</t>
        </is>
      </c>
      <c r="C2399" t="inlineStr">
        <is>
          <t>CONTRIBUICAO SINDICAL ASSISTENCIAL</t>
        </is>
      </c>
      <c r="D2399" t="inlineStr">
        <is>
          <t>28500 112025</t>
        </is>
      </c>
      <c r="E2399" s="550" t="n">
        <v>45992</v>
      </c>
      <c r="F2399" s="550" t="n">
        <v>46001</v>
      </c>
      <c r="G2399" t="inlineStr">
        <is>
          <t>Mão de Obra - Benefícios</t>
        </is>
      </c>
      <c r="H2399" t="inlineStr">
        <is>
          <t xml:space="preserve">Contribuição Sindical Assistencial   </t>
        </is>
      </c>
      <c r="I2399" t="inlineStr">
        <is>
          <t>11/2025 - Contribuição Assistencial</t>
        </is>
      </c>
      <c r="J2399" t="n">
        <v>-285</v>
      </c>
      <c r="K2399" t="n">
        <v>-285</v>
      </c>
      <c r="O2399" t="inlineStr">
        <is>
          <t>Real</t>
        </is>
      </c>
      <c r="P2399" t="inlineStr">
        <is>
          <t>Pago</t>
        </is>
      </c>
      <c r="Q2399" t="inlineStr">
        <is>
          <t>12/2025</t>
        </is>
      </c>
      <c r="R2399" t="n">
        <v>0</v>
      </c>
    </row>
    <row r="2400">
      <c r="A2400" t="n">
        <v>180196</v>
      </c>
      <c r="B2400" t="inlineStr">
        <is>
          <t>Arcos</t>
        </is>
      </c>
      <c r="C2400" t="inlineStr">
        <is>
          <t>EUREKA TECHNOLOGY LTDA</t>
        </is>
      </c>
      <c r="D2400" t="inlineStr">
        <is>
          <t>298</t>
        </is>
      </c>
      <c r="E2400" s="550" t="n">
        <v>45992</v>
      </c>
      <c r="F2400" s="550" t="n">
        <v>46001</v>
      </c>
      <c r="G2400" t="inlineStr">
        <is>
          <t>Marketing</t>
        </is>
      </c>
      <c r="H2400" t="inlineStr">
        <is>
          <t>Ferramentas de Marketing</t>
        </is>
      </c>
      <c r="I2400" t="inlineStr">
        <is>
          <t>SUPORTE DIGITAL - 12/2025</t>
        </is>
      </c>
      <c r="J2400" t="n">
        <v>-420</v>
      </c>
      <c r="K2400" t="n">
        <v>-420</v>
      </c>
      <c r="O2400" t="inlineStr">
        <is>
          <t>Real</t>
        </is>
      </c>
      <c r="P2400" t="inlineStr">
        <is>
          <t>Pago</t>
        </is>
      </c>
      <c r="Q2400" t="inlineStr">
        <is>
          <t>12/2025</t>
        </is>
      </c>
      <c r="R2400" t="n">
        <v>0</v>
      </c>
    </row>
    <row r="2401">
      <c r="A2401" t="n">
        <v>180142</v>
      </c>
      <c r="B2401" t="inlineStr">
        <is>
          <t>Arcos</t>
        </is>
      </c>
      <c r="C2401" t="inlineStr">
        <is>
          <t>MATHEUS ANTONIO FERNANDES 45870162840</t>
        </is>
      </c>
      <c r="D2401" t="inlineStr">
        <is>
          <t>26</t>
        </is>
      </c>
      <c r="E2401" s="550" t="n">
        <v>45992</v>
      </c>
      <c r="F2401" s="550" t="n">
        <v>46006</v>
      </c>
      <c r="G2401" t="inlineStr">
        <is>
          <t>Custos Artístico Geral</t>
        </is>
      </c>
      <c r="H2401" t="inlineStr">
        <is>
          <t>Cachê de Músicos e Artistas</t>
        </is>
      </c>
      <c r="I2401" t="inlineStr">
        <is>
          <t>CACHE MUSICOS E ARTISTAS DIA 05, 06, 12 E 13/12 - 12/2025</t>
        </is>
      </c>
      <c r="J2401" t="n">
        <v>-5400</v>
      </c>
      <c r="K2401" t="n">
        <v>-5400</v>
      </c>
      <c r="O2401" t="inlineStr">
        <is>
          <t>Real</t>
        </is>
      </c>
      <c r="P2401" t="inlineStr">
        <is>
          <t>Pago</t>
        </is>
      </c>
      <c r="Q2401" t="inlineStr">
        <is>
          <t>12/2025</t>
        </is>
      </c>
      <c r="R2401" t="n">
        <v>0</v>
      </c>
    </row>
    <row r="2402">
      <c r="A2402" t="n">
        <v>180117</v>
      </c>
      <c r="B2402" t="inlineStr">
        <is>
          <t>Arcos</t>
        </is>
      </c>
      <c r="C2402" t="inlineStr">
        <is>
          <t>ATELIE BENINI LTDA</t>
        </is>
      </c>
      <c r="D2402" t="inlineStr">
        <is>
          <t>77</t>
        </is>
      </c>
      <c r="E2402" s="550" t="n">
        <v>45992</v>
      </c>
      <c r="F2402" s="550" t="n">
        <v>45999</v>
      </c>
      <c r="G2402" t="inlineStr">
        <is>
          <t>Manutenção</t>
        </is>
      </c>
      <c r="H2402" t="inlineStr">
        <is>
          <t>Manutenção Predial</t>
        </is>
      </c>
      <c r="I2402" t="inlineStr">
        <is>
          <t>SERVICO DE RESTAURACAO VITRAIS SALAO DOURADO (ACRESCIMO DE 2 VITRAIS) - PARCELA 2/2 - 12/2025 (PAGAMENTO PARA O DIA 08.12 COMBINADO COM O FORNECEDOR)</t>
        </is>
      </c>
      <c r="J2402" t="n">
        <v>-4290</v>
      </c>
      <c r="K2402" t="n">
        <v>-4290</v>
      </c>
      <c r="O2402" t="inlineStr">
        <is>
          <t>Real</t>
        </is>
      </c>
      <c r="P2402" t="inlineStr">
        <is>
          <t>Pago</t>
        </is>
      </c>
      <c r="Q2402" t="inlineStr">
        <is>
          <t>12/2025</t>
        </is>
      </c>
      <c r="R2402" t="n">
        <v>0</v>
      </c>
    </row>
    <row r="2403">
      <c r="A2403" t="n">
        <v>180116</v>
      </c>
      <c r="B2403" t="inlineStr">
        <is>
          <t>Arcos</t>
        </is>
      </c>
      <c r="C2403" t="inlineStr">
        <is>
          <t>ATELIE BENINI LTDA</t>
        </is>
      </c>
      <c r="D2403" t="inlineStr">
        <is>
          <t>76</t>
        </is>
      </c>
      <c r="E2403" s="550" t="n">
        <v>45992</v>
      </c>
      <c r="F2403" s="550" t="n">
        <v>45999</v>
      </c>
      <c r="G2403" t="inlineStr">
        <is>
          <t>Manutenção</t>
        </is>
      </c>
      <c r="H2403" t="inlineStr">
        <is>
          <t>Manutenção Predial</t>
        </is>
      </c>
      <c r="I2403" t="inlineStr">
        <is>
          <t>SERVICO DE RESTAURACAO VITRAIS SALAO DOURADO - PARCELA 2/2 - 12/2025 (PAGAMENTO PARA O DIA 08.12 COMBINADO COM O FORNECEDOR)</t>
        </is>
      </c>
      <c r="J2403" t="n">
        <v>-9205.75</v>
      </c>
      <c r="K2403" t="n">
        <v>-9205.75</v>
      </c>
      <c r="O2403" t="inlineStr">
        <is>
          <t>Real</t>
        </is>
      </c>
      <c r="P2403" t="inlineStr">
        <is>
          <t>Pago</t>
        </is>
      </c>
      <c r="Q2403" t="inlineStr">
        <is>
          <t>12/2025</t>
        </is>
      </c>
      <c r="R2403" t="n">
        <v>0</v>
      </c>
    </row>
    <row r="2404">
      <c r="A2404" t="n">
        <v>179993</v>
      </c>
      <c r="B2404" t="inlineStr">
        <is>
          <t>Arcos</t>
        </is>
      </c>
      <c r="C2404" t="inlineStr">
        <is>
          <t>GRECIA STEFANY VASQUEZ CALDERON</t>
        </is>
      </c>
      <c r="D2404" t="inlineStr">
        <is>
          <t>8</t>
        </is>
      </c>
      <c r="E2404" s="550" t="n">
        <v>45992</v>
      </c>
      <c r="F2404" s="550" t="n">
        <v>46004</v>
      </c>
      <c r="G2404" t="inlineStr">
        <is>
          <t>Mão de Obra - PJ</t>
        </is>
      </c>
      <c r="H2404" t="inlineStr">
        <is>
          <t>MDO PJ Fixo</t>
        </is>
      </c>
      <c r="I2404" t="inlineStr">
        <is>
          <t>DISTRATO GRECIA 03/12</t>
        </is>
      </c>
      <c r="J2404" t="n">
        <v>-5499.98</v>
      </c>
      <c r="K2404" t="n">
        <v>-5499.98</v>
      </c>
      <c r="M2404" t="inlineStr">
        <is>
          <t>CHEFE DE BAR</t>
        </is>
      </c>
      <c r="N2404" t="inlineStr">
        <is>
          <t xml:space="preserve">  - Chefe de Bar</t>
        </is>
      </c>
      <c r="O2404" t="inlineStr">
        <is>
          <t>Real</t>
        </is>
      </c>
      <c r="P2404" t="inlineStr">
        <is>
          <t>Pago</t>
        </is>
      </c>
      <c r="Q2404" t="inlineStr">
        <is>
          <t>12/2025</t>
        </is>
      </c>
      <c r="R2404" t="n">
        <v>0</v>
      </c>
    </row>
    <row r="2405">
      <c r="A2405" t="n">
        <v>178328</v>
      </c>
      <c r="B2405" t="inlineStr">
        <is>
          <t>Arcos</t>
        </is>
      </c>
      <c r="C2405" t="inlineStr">
        <is>
          <t>ALINE MARTINS JARDIM</t>
        </is>
      </c>
      <c r="D2405" t="inlineStr">
        <is>
          <t>921293 122025</t>
        </is>
      </c>
      <c r="E2405" s="550" t="n">
        <v>45992</v>
      </c>
      <c r="F2405" s="550" t="n">
        <v>46021</v>
      </c>
      <c r="G2405" t="inlineStr">
        <is>
          <t>Mão de Obra - Encargos e Provisões</t>
        </is>
      </c>
      <c r="H2405" t="inlineStr">
        <is>
          <t xml:space="preserve">  -  Rescisão</t>
        </is>
      </c>
      <c r="I2405" t="inlineStr">
        <is>
          <t>12/2025 - Pedido Demissão - Av. Trabalhado.</t>
        </is>
      </c>
      <c r="J2405" t="n">
        <v>-9212.93</v>
      </c>
      <c r="K2405" t="n">
        <v>-9212.93</v>
      </c>
      <c r="O2405" t="inlineStr">
        <is>
          <t>Real</t>
        </is>
      </c>
      <c r="P2405" t="inlineStr">
        <is>
          <t>Pago</t>
        </is>
      </c>
      <c r="Q2405" t="inlineStr">
        <is>
          <t>12/2025</t>
        </is>
      </c>
      <c r="R2405" t="n">
        <v>0</v>
      </c>
    </row>
    <row r="2406">
      <c r="A2406" t="n">
        <v>175207</v>
      </c>
      <c r="B2406" t="inlineStr">
        <is>
          <t>Arcos</t>
        </is>
      </c>
      <c r="C2406" t="inlineStr">
        <is>
          <t>VALE TRANSPORTE</t>
        </is>
      </c>
      <c r="D2406" t="inlineStr">
        <is>
          <t>15855 122025</t>
        </is>
      </c>
      <c r="E2406" s="550" t="n">
        <v>45992</v>
      </c>
      <c r="F2406" s="550" t="n">
        <v>45982</v>
      </c>
      <c r="G2406" t="inlineStr">
        <is>
          <t>Mão de Obra - Benefícios</t>
        </is>
      </c>
      <c r="H2406" t="inlineStr">
        <is>
          <t xml:space="preserve">  -  Vale-transporte</t>
        </is>
      </c>
      <c r="I2406" t="inlineStr">
        <is>
          <t>AESA COMP. 12/2025</t>
        </is>
      </c>
      <c r="J2406" t="n">
        <v>-158.55</v>
      </c>
      <c r="K2406" t="n">
        <v>-158.55</v>
      </c>
      <c r="O2406" t="inlineStr">
        <is>
          <t>Real</t>
        </is>
      </c>
      <c r="P2406" t="inlineStr">
        <is>
          <t>Pago</t>
        </is>
      </c>
      <c r="Q2406" t="inlineStr">
        <is>
          <t>12/2025</t>
        </is>
      </c>
      <c r="R2406" t="n">
        <v>0</v>
      </c>
    </row>
    <row r="2407">
      <c r="A2407" t="n">
        <v>185293</v>
      </c>
      <c r="B2407" t="inlineStr">
        <is>
          <t>Arcos</t>
        </is>
      </c>
      <c r="C2407" t="inlineStr">
        <is>
          <t>MACHINE SERVICE LTDA</t>
        </is>
      </c>
      <c r="D2407" t="inlineStr">
        <is>
          <t>RP2132025</t>
        </is>
      </c>
      <c r="E2407" s="550" t="n">
        <v>45992</v>
      </c>
      <c r="F2407" s="550" t="n">
        <v>46011</v>
      </c>
      <c r="G2407" t="inlineStr">
        <is>
          <t>Serviços de Terceiros</t>
        </is>
      </c>
      <c r="H2407" t="inlineStr">
        <is>
          <t>Serviços de Segurança</t>
        </is>
      </c>
      <c r="I2407" t="inlineStr">
        <is>
          <t xml:space="preserve">SERVICO DE SEGURANCA - PERIODO 01/12 A 15/12/2025 - 12/2025
</t>
        </is>
      </c>
      <c r="J2407" t="n">
        <v>-7980</v>
      </c>
      <c r="K2407" t="n">
        <v>-7980</v>
      </c>
      <c r="O2407" t="inlineStr">
        <is>
          <t>Real</t>
        </is>
      </c>
      <c r="P2407" t="inlineStr">
        <is>
          <t>Pago</t>
        </is>
      </c>
      <c r="Q2407" t="inlineStr">
        <is>
          <t>12/2025</t>
        </is>
      </c>
      <c r="R2407" t="n">
        <v>0</v>
      </c>
    </row>
    <row r="2408">
      <c r="A2408" t="n">
        <v>185863</v>
      </c>
      <c r="B2408" t="inlineStr">
        <is>
          <t>Arcos</t>
        </is>
      </c>
      <c r="C2408" t="inlineStr">
        <is>
          <t>PJ 00392023 - LUANY SANTOS DA SILVA</t>
        </is>
      </c>
      <c r="D2408" t="inlineStr">
        <is>
          <t>29</t>
        </is>
      </c>
      <c r="E2408" s="550" t="n">
        <v>45992</v>
      </c>
      <c r="F2408" s="550" t="n">
        <v>46032</v>
      </c>
      <c r="G2408" t="inlineStr">
        <is>
          <t>Mão de Obra - PJ</t>
        </is>
      </c>
      <c r="H2408" t="inlineStr">
        <is>
          <t>MDO PJ Fixo</t>
        </is>
      </c>
      <c r="I2408" t="inlineStr">
        <is>
          <t>12/2025</t>
        </is>
      </c>
      <c r="J2408" t="n">
        <v>-3850</v>
      </c>
      <c r="K2408" t="n">
        <v>-3850</v>
      </c>
      <c r="M2408" t="inlineStr">
        <is>
          <t>ADMINISTRATIVO</t>
        </is>
      </c>
      <c r="N2408" t="inlineStr">
        <is>
          <t xml:space="preserve">  - Administrativa</t>
        </is>
      </c>
      <c r="O2408" t="inlineStr">
        <is>
          <t>Real</t>
        </is>
      </c>
      <c r="P2408" t="inlineStr">
        <is>
          <t>Pago</t>
        </is>
      </c>
      <c r="Q2408" t="inlineStr">
        <is>
          <t>12/2025</t>
        </is>
      </c>
      <c r="R2408" t="n">
        <v>0</v>
      </c>
    </row>
    <row r="2409">
      <c r="A2409" t="n">
        <v>185862</v>
      </c>
      <c r="B2409" t="inlineStr">
        <is>
          <t>Arcos</t>
        </is>
      </c>
      <c r="C2409" t="inlineStr">
        <is>
          <t xml:space="preserve">PJ 00452023 LAISA ROCHA LARANGEIRA </t>
        </is>
      </c>
      <c r="D2409" t="inlineStr">
        <is>
          <t>99</t>
        </is>
      </c>
      <c r="E2409" s="550" t="n">
        <v>45992</v>
      </c>
      <c r="F2409" s="550" t="n">
        <v>46032</v>
      </c>
      <c r="G2409" t="inlineStr">
        <is>
          <t>Mão de Obra - PJ</t>
        </is>
      </c>
      <c r="H2409" t="inlineStr">
        <is>
          <t>MDO PJ Fixo</t>
        </is>
      </c>
      <c r="I2409" t="inlineStr">
        <is>
          <t>12/2025</t>
        </is>
      </c>
      <c r="J2409" t="n">
        <v>-2400</v>
      </c>
      <c r="K2409" t="n">
        <v>-2400</v>
      </c>
      <c r="M2409" t="inlineStr">
        <is>
          <t>ASSISTENTE DE MARKETING DO SQUAD</t>
        </is>
      </c>
      <c r="N2409" t="inlineStr">
        <is>
          <t xml:space="preserve">  - Squad</t>
        </is>
      </c>
      <c r="O2409" t="inlineStr">
        <is>
          <t>Real</t>
        </is>
      </c>
      <c r="P2409" t="inlineStr">
        <is>
          <t>Pago</t>
        </is>
      </c>
      <c r="Q2409" t="inlineStr">
        <is>
          <t>12/2025</t>
        </is>
      </c>
      <c r="R2409" t="n">
        <v>0</v>
      </c>
    </row>
    <row r="2410">
      <c r="A2410" t="n">
        <v>185860</v>
      </c>
      <c r="B2410" t="inlineStr">
        <is>
          <t>Arcos</t>
        </is>
      </c>
      <c r="C2410" t="inlineStr">
        <is>
          <t>PJ 00352023 - JESSICA IZABEL DE SOUZA</t>
        </is>
      </c>
      <c r="D2410" t="inlineStr">
        <is>
          <t>103</t>
        </is>
      </c>
      <c r="E2410" s="550" t="n">
        <v>45992</v>
      </c>
      <c r="F2410" s="550" t="n">
        <v>46032</v>
      </c>
      <c r="G2410" t="inlineStr">
        <is>
          <t>Mão de Obra - PJ</t>
        </is>
      </c>
      <c r="H2410" t="inlineStr">
        <is>
          <t>MDO PJ Fixo</t>
        </is>
      </c>
      <c r="I2410" t="inlineStr">
        <is>
          <t>12/2025</t>
        </is>
      </c>
      <c r="J2410" t="n">
        <v>-1250</v>
      </c>
      <c r="K2410" t="n">
        <v>-1250</v>
      </c>
      <c r="M2410" t="inlineStr">
        <is>
          <t>ANALISTA FINANCEIRO DO SQUAD</t>
        </is>
      </c>
      <c r="N2410" t="inlineStr">
        <is>
          <t xml:space="preserve">  - Squad</t>
        </is>
      </c>
      <c r="O2410" t="inlineStr">
        <is>
          <t>Real</t>
        </is>
      </c>
      <c r="P2410" t="inlineStr">
        <is>
          <t>Pago</t>
        </is>
      </c>
      <c r="Q2410" t="inlineStr">
        <is>
          <t>12/2025</t>
        </is>
      </c>
      <c r="R2410" t="n">
        <v>0</v>
      </c>
    </row>
    <row r="2411">
      <c r="A2411" t="n">
        <v>185527</v>
      </c>
      <c r="B2411" t="inlineStr">
        <is>
          <t>Arcos</t>
        </is>
      </c>
      <c r="C2411" t="inlineStr">
        <is>
          <t>PJ 00492024 - ISABELLA FERNANDES GOMES</t>
        </is>
      </c>
      <c r="D2411" t="inlineStr">
        <is>
          <t>71</t>
        </is>
      </c>
      <c r="E2411" s="550" t="n">
        <v>45992</v>
      </c>
      <c r="F2411" s="550" t="n">
        <v>46032</v>
      </c>
      <c r="G2411" t="inlineStr">
        <is>
          <t>Mão de Obra - PJ</t>
        </is>
      </c>
      <c r="H2411" t="inlineStr">
        <is>
          <t>MDO PJ Fixo</t>
        </is>
      </c>
      <c r="I2411" t="inlineStr">
        <is>
          <t xml:space="preserve">12/2025
</t>
        </is>
      </c>
      <c r="J2411" t="n">
        <v>-1800</v>
      </c>
      <c r="K2411" t="n">
        <v>-1800</v>
      </c>
      <c r="M2411" t="inlineStr">
        <is>
          <t>ANALISTA FINANCEIRO DO SQUAD</t>
        </is>
      </c>
      <c r="N2411" t="inlineStr">
        <is>
          <t xml:space="preserve">  - Squad</t>
        </is>
      </c>
      <c r="O2411" t="inlineStr">
        <is>
          <t>Real</t>
        </is>
      </c>
      <c r="P2411" t="inlineStr">
        <is>
          <t>Pago</t>
        </is>
      </c>
      <c r="Q2411" t="inlineStr">
        <is>
          <t>12/2025</t>
        </is>
      </c>
      <c r="R2411" t="n">
        <v>0</v>
      </c>
    </row>
    <row r="2412">
      <c r="A2412" t="n">
        <v>185499</v>
      </c>
      <c r="B2412" t="inlineStr">
        <is>
          <t>Arcos</t>
        </is>
      </c>
      <c r="C2412" t="inlineStr">
        <is>
          <t>PUXURI CONSULTORIA LTDA</t>
        </is>
      </c>
      <c r="D2412" t="inlineStr">
        <is>
          <t>131</t>
        </is>
      </c>
      <c r="E2412" s="550" t="n">
        <v>45992</v>
      </c>
      <c r="F2412" s="550" t="n">
        <v>46032</v>
      </c>
      <c r="G2412" t="inlineStr">
        <is>
          <t>Mão de Obra - PJ</t>
        </is>
      </c>
      <c r="H2412" t="inlineStr">
        <is>
          <t>MDO PJ Fixo</t>
        </is>
      </c>
      <c r="I2412" t="inlineStr">
        <is>
          <t>12/2025</t>
        </is>
      </c>
      <c r="J2412" t="n">
        <v>-6000</v>
      </c>
      <c r="K2412" t="n">
        <v>-6000</v>
      </c>
      <c r="M2412" t="inlineStr">
        <is>
          <t>CHEFE EXECUTIVO DE COZINHA</t>
        </is>
      </c>
      <c r="N2412" t="inlineStr">
        <is>
          <t xml:space="preserve">  - Squad</t>
        </is>
      </c>
      <c r="O2412" t="inlineStr">
        <is>
          <t>Real</t>
        </is>
      </c>
      <c r="P2412" t="inlineStr">
        <is>
          <t>Pago</t>
        </is>
      </c>
      <c r="Q2412" t="inlineStr">
        <is>
          <t>12/2025</t>
        </is>
      </c>
      <c r="R2412" t="n">
        <v>0</v>
      </c>
    </row>
    <row r="2413">
      <c r="A2413" t="n">
        <v>185479</v>
      </c>
      <c r="B2413" t="inlineStr">
        <is>
          <t>Arcos</t>
        </is>
      </c>
      <c r="C2413" t="inlineStr">
        <is>
          <t>PJ 00192022 - FELIPE FERREIRA FRANCA</t>
        </is>
      </c>
      <c r="D2413" t="inlineStr">
        <is>
          <t>62</t>
        </is>
      </c>
      <c r="E2413" s="550" t="n">
        <v>45992</v>
      </c>
      <c r="F2413" s="550" t="n">
        <v>46032</v>
      </c>
      <c r="G2413" t="inlineStr">
        <is>
          <t>Mão de Obra - PJ</t>
        </is>
      </c>
      <c r="H2413" t="inlineStr">
        <is>
          <t>MDO PJ Fixo</t>
        </is>
      </c>
      <c r="I2413" t="inlineStr">
        <is>
          <t>12/2025</t>
        </is>
      </c>
      <c r="J2413" t="n">
        <v>-6500</v>
      </c>
      <c r="K2413" t="n">
        <v>-6500</v>
      </c>
      <c r="M2413" t="inlineStr">
        <is>
          <t>LIDER DE SQUAD</t>
        </is>
      </c>
      <c r="N2413" t="inlineStr">
        <is>
          <t xml:space="preserve">  - Squad</t>
        </is>
      </c>
      <c r="O2413" t="inlineStr">
        <is>
          <t>Real</t>
        </is>
      </c>
      <c r="P2413" t="inlineStr">
        <is>
          <t>Pago</t>
        </is>
      </c>
      <c r="Q2413" t="inlineStr">
        <is>
          <t>12/2025</t>
        </is>
      </c>
      <c r="R2413" t="n">
        <v>0</v>
      </c>
    </row>
    <row r="2414">
      <c r="A2414" t="n">
        <v>185472</v>
      </c>
      <c r="B2414" t="inlineStr">
        <is>
          <t>Arcos</t>
        </is>
      </c>
      <c r="C2414" t="inlineStr">
        <is>
          <t xml:space="preserve">PJ 00482024  BARBARA SARMENTO ABIB </t>
        </is>
      </c>
      <c r="D2414" t="inlineStr">
        <is>
          <t>50</t>
        </is>
      </c>
      <c r="E2414" s="550" t="n">
        <v>45992</v>
      </c>
      <c r="F2414" s="550" t="n">
        <v>46032</v>
      </c>
      <c r="G2414" t="inlineStr">
        <is>
          <t>Mão de Obra - PJ</t>
        </is>
      </c>
      <c r="H2414" t="inlineStr">
        <is>
          <t>MDO PJ Fixo</t>
        </is>
      </c>
      <c r="I2414" t="inlineStr">
        <is>
          <t>12/2025</t>
        </is>
      </c>
      <c r="J2414" t="n">
        <v>-4000</v>
      </c>
      <c r="K2414" t="n">
        <v>-4000</v>
      </c>
      <c r="M2414" t="inlineStr">
        <is>
          <t>SUB CHEFE DE COZINHA</t>
        </is>
      </c>
      <c r="N2414" t="inlineStr">
        <is>
          <t xml:space="preserve">  - Sub Chefe de Cozinha</t>
        </is>
      </c>
      <c r="O2414" t="inlineStr">
        <is>
          <t>Real</t>
        </is>
      </c>
      <c r="P2414" t="inlineStr">
        <is>
          <t>Pago</t>
        </is>
      </c>
      <c r="Q2414" t="inlineStr">
        <is>
          <t>12/2025</t>
        </is>
      </c>
      <c r="R2414" t="n">
        <v>0</v>
      </c>
    </row>
    <row r="2415">
      <c r="A2415" t="n">
        <v>185464</v>
      </c>
      <c r="B2415" t="inlineStr">
        <is>
          <t>Arcos</t>
        </is>
      </c>
      <c r="C2415" t="inlineStr">
        <is>
          <t>ALISSON MARCELO DOS SANTOS OLIVEIRA</t>
        </is>
      </c>
      <c r="D2415" t="inlineStr">
        <is>
          <t>24</t>
        </is>
      </c>
      <c r="E2415" s="550" t="n">
        <v>45992</v>
      </c>
      <c r="F2415" s="550" t="n">
        <v>46032</v>
      </c>
      <c r="G2415" t="inlineStr">
        <is>
          <t>Mão de Obra - PJ</t>
        </is>
      </c>
      <c r="H2415" t="inlineStr">
        <is>
          <t>MDO PJ Fixo</t>
        </is>
      </c>
      <c r="I2415" t="inlineStr">
        <is>
          <t>12/2025</t>
        </is>
      </c>
      <c r="J2415" t="n">
        <v>-4200</v>
      </c>
      <c r="K2415" t="n">
        <v>-4200</v>
      </c>
      <c r="M2415" t="inlineStr">
        <is>
          <t>COORDENADOR</t>
        </is>
      </c>
      <c r="N2415" t="inlineStr">
        <is>
          <t xml:space="preserve">  - Coordenador</t>
        </is>
      </c>
      <c r="O2415" t="inlineStr">
        <is>
          <t>Real</t>
        </is>
      </c>
      <c r="P2415" t="inlineStr">
        <is>
          <t>Pago</t>
        </is>
      </c>
      <c r="Q2415" t="inlineStr">
        <is>
          <t>12/2025</t>
        </is>
      </c>
      <c r="R2415" t="n">
        <v>0</v>
      </c>
    </row>
    <row r="2416">
      <c r="A2416" t="n">
        <v>185460</v>
      </c>
      <c r="B2416" t="inlineStr">
        <is>
          <t>Arcos</t>
        </is>
      </c>
      <c r="C2416" t="inlineStr">
        <is>
          <t>PJ 00472024 ALESSANDRA TELES DINIZ</t>
        </is>
      </c>
      <c r="D2416" t="inlineStr">
        <is>
          <t>70</t>
        </is>
      </c>
      <c r="E2416" s="550" t="n">
        <v>45992</v>
      </c>
      <c r="F2416" s="550" t="n">
        <v>46032</v>
      </c>
      <c r="G2416" t="inlineStr">
        <is>
          <t>Mão de Obra - PJ</t>
        </is>
      </c>
      <c r="H2416" t="inlineStr">
        <is>
          <t>MDO PJ Fixo</t>
        </is>
      </c>
      <c r="I2416" t="inlineStr">
        <is>
          <t>12/2025</t>
        </is>
      </c>
      <c r="J2416" t="n">
        <v>-6000</v>
      </c>
      <c r="K2416" t="n">
        <v>-6000</v>
      </c>
      <c r="M2416" t="inlineStr">
        <is>
          <t>CHEFE DE COZINHA</t>
        </is>
      </c>
      <c r="N2416" t="inlineStr">
        <is>
          <t xml:space="preserve">  - Chefe de Cozinha</t>
        </is>
      </c>
      <c r="O2416" t="inlineStr">
        <is>
          <t>Real</t>
        </is>
      </c>
      <c r="P2416" t="inlineStr">
        <is>
          <t>Pago</t>
        </is>
      </c>
      <c r="Q2416" t="inlineStr">
        <is>
          <t>12/2025</t>
        </is>
      </c>
      <c r="R2416" t="n">
        <v>0</v>
      </c>
    </row>
    <row r="2417">
      <c r="A2417" t="n">
        <v>175206</v>
      </c>
      <c r="B2417" t="inlineStr">
        <is>
          <t>Arcos</t>
        </is>
      </c>
      <c r="C2417" t="inlineStr">
        <is>
          <t>VALE TRANSPORTE</t>
        </is>
      </c>
      <c r="D2417" t="inlineStr">
        <is>
          <t>122934 122025</t>
        </is>
      </c>
      <c r="E2417" s="550" t="n">
        <v>45992</v>
      </c>
      <c r="F2417" s="550" t="n">
        <v>45982</v>
      </c>
      <c r="G2417" t="inlineStr">
        <is>
          <t>Mão de Obra - Benefícios</t>
        </is>
      </c>
      <c r="H2417" t="inlineStr">
        <is>
          <t xml:space="preserve">  -  Vale-transporte</t>
        </is>
      </c>
      <c r="I2417" t="inlineStr">
        <is>
          <t>TOP COMP. 12/2025</t>
        </is>
      </c>
      <c r="J2417" t="n">
        <v>-1229.34</v>
      </c>
      <c r="K2417" t="n">
        <v>-1229.34</v>
      </c>
      <c r="O2417" t="inlineStr">
        <is>
          <t>Real</t>
        </is>
      </c>
      <c r="P2417" t="inlineStr">
        <is>
          <t>Pago</t>
        </is>
      </c>
      <c r="Q2417" t="inlineStr">
        <is>
          <t>12/2025</t>
        </is>
      </c>
      <c r="R2417" t="n">
        <v>0</v>
      </c>
    </row>
    <row r="2418">
      <c r="A2418" t="n">
        <v>185291</v>
      </c>
      <c r="B2418" t="inlineStr">
        <is>
          <t>Arcos</t>
        </is>
      </c>
      <c r="C2418" t="inlineStr">
        <is>
          <t>INSS</t>
        </is>
      </c>
      <c r="D2418" t="inlineStr">
        <is>
          <t>650352 132025</t>
        </is>
      </c>
      <c r="E2418" s="550" t="n">
        <v>45992</v>
      </c>
      <c r="F2418" s="550" t="n">
        <v>46014</v>
      </c>
      <c r="G2418" t="inlineStr">
        <is>
          <t>Mão de Obra - Encargos e Provisões</t>
        </is>
      </c>
      <c r="H2418" t="inlineStr">
        <is>
          <t xml:space="preserve">  -  INSS sobre 13º Salários</t>
        </is>
      </c>
      <c r="I2418" t="inlineStr">
        <is>
          <t>13/2025 INSS Segurados sobre 2ª parcela 13º salário</t>
        </is>
      </c>
      <c r="J2418" t="n">
        <v>-6503.52</v>
      </c>
      <c r="K2418" t="n">
        <v>-6503.52</v>
      </c>
      <c r="O2418" t="inlineStr">
        <is>
          <t>Real</t>
        </is>
      </c>
      <c r="P2418" t="inlineStr">
        <is>
          <t>Pago</t>
        </is>
      </c>
      <c r="Q2418" t="inlineStr">
        <is>
          <t>12/2025</t>
        </is>
      </c>
      <c r="R2418" t="n">
        <v>0</v>
      </c>
    </row>
    <row r="2419">
      <c r="A2419" t="n">
        <v>185290</v>
      </c>
      <c r="B2419" t="inlineStr">
        <is>
          <t>Arcos</t>
        </is>
      </c>
      <c r="C2419" t="inlineStr">
        <is>
          <t>INSS</t>
        </is>
      </c>
      <c r="D2419" t="inlineStr">
        <is>
          <t>2124123 132025</t>
        </is>
      </c>
      <c r="E2419" s="550" t="n">
        <v>45992</v>
      </c>
      <c r="F2419" s="550" t="n">
        <v>46014</v>
      </c>
      <c r="G2419" t="inlineStr">
        <is>
          <t>Mão de Obra - Encargos e Provisões</t>
        </is>
      </c>
      <c r="H2419" t="inlineStr">
        <is>
          <t xml:space="preserve">  -  INSS sobre 13º Salários</t>
        </is>
      </c>
      <c r="I2419" t="inlineStr">
        <is>
          <t>13/2025 - INSS Patronal sobre 2ª parcela 13º  salário</t>
        </is>
      </c>
      <c r="J2419" t="n">
        <v>-21241.23</v>
      </c>
      <c r="K2419" t="n">
        <v>-21241.23</v>
      </c>
      <c r="O2419" t="inlineStr">
        <is>
          <t>Real</t>
        </is>
      </c>
      <c r="P2419" t="inlineStr">
        <is>
          <t>Pago</t>
        </is>
      </c>
      <c r="Q2419" t="inlineStr">
        <is>
          <t>12/2025</t>
        </is>
      </c>
      <c r="R2419" t="n">
        <v>0</v>
      </c>
    </row>
    <row r="2420">
      <c r="A2420" t="n">
        <v>185089</v>
      </c>
      <c r="B2420" t="inlineStr">
        <is>
          <t>Arcos</t>
        </is>
      </c>
      <c r="C2420" t="inlineStr">
        <is>
          <t>MACRO CONTABILIDADE E CONSULTORIA LTDA</t>
        </is>
      </c>
      <c r="D2420" t="inlineStr">
        <is>
          <t>9187</t>
        </is>
      </c>
      <c r="E2420" s="550" t="n">
        <v>45992</v>
      </c>
      <c r="F2420" s="550" t="n">
        <v>46013</v>
      </c>
      <c r="G2420" t="inlineStr">
        <is>
          <t>Serviços de Terceiros</t>
        </is>
      </c>
      <c r="H2420" t="inlineStr">
        <is>
          <t>Assessoria Contabil</t>
        </is>
      </c>
      <c r="I2420" t="inlineStr">
        <is>
          <t xml:space="preserve">CROWE - 1ª PARCELA ADICIONAL ANUAL </t>
        </is>
      </c>
      <c r="J2420" t="n">
        <v>-1478.98</v>
      </c>
      <c r="K2420" t="n">
        <v>-1478.98</v>
      </c>
      <c r="O2420" t="inlineStr">
        <is>
          <t>Real</t>
        </is>
      </c>
      <c r="P2420" t="inlineStr">
        <is>
          <t>Pago</t>
        </is>
      </c>
      <c r="Q2420" t="inlineStr">
        <is>
          <t>12/2025</t>
        </is>
      </c>
      <c r="R2420" t="n">
        <v>0</v>
      </c>
    </row>
    <row r="2421">
      <c r="A2421" t="n">
        <v>184800</v>
      </c>
      <c r="B2421" t="inlineStr">
        <is>
          <t>Arcos</t>
        </is>
      </c>
      <c r="C2421" t="inlineStr">
        <is>
          <t>MACCHINE PER CAFFE MANUTENCAO COMERCIO E IMPORTACAO DE PRODUTOS INDUSTRIAIS LTDA</t>
        </is>
      </c>
      <c r="D2421" t="inlineStr">
        <is>
          <t>RP010-2025</t>
        </is>
      </c>
      <c r="E2421" s="550" t="n">
        <v>45992</v>
      </c>
      <c r="F2421" s="550" t="n">
        <v>46013</v>
      </c>
      <c r="G2421" t="inlineStr">
        <is>
          <t>Locação de Equipamentos</t>
        </is>
      </c>
      <c r="H2421" t="inlineStr">
        <is>
          <t>Locações de Equipamentos - Operacionais</t>
        </is>
      </c>
      <c r="I2421" t="inlineStr">
        <is>
          <t xml:space="preserve">LOCACAO DE EQUIPAMENTOS - LOCACAO MAQUINA DE CAFE - 12/2025
</t>
        </is>
      </c>
      <c r="J2421" t="n">
        <v>-1691</v>
      </c>
      <c r="K2421" t="n">
        <v>-1691</v>
      </c>
      <c r="O2421" t="inlineStr">
        <is>
          <t>Real</t>
        </is>
      </c>
      <c r="P2421" t="inlineStr">
        <is>
          <t>Pago</t>
        </is>
      </c>
      <c r="Q2421" t="inlineStr">
        <is>
          <t>12/2025</t>
        </is>
      </c>
      <c r="R2421" t="n">
        <v>0</v>
      </c>
    </row>
    <row r="2422">
      <c r="A2422" t="n">
        <v>184204</v>
      </c>
      <c r="B2422" t="inlineStr">
        <is>
          <t>Arcos</t>
        </is>
      </c>
      <c r="C2422" t="inlineStr">
        <is>
          <t>TELEFONICA BRASIL S/A</t>
        </is>
      </c>
      <c r="D2422" t="inlineStr">
        <is>
          <t>17729 122025</t>
        </is>
      </c>
      <c r="E2422" s="550" t="n">
        <v>45992</v>
      </c>
      <c r="F2422" s="550" t="n">
        <v>46025</v>
      </c>
      <c r="G2422" t="inlineStr">
        <is>
          <t>Informática e TI</t>
        </is>
      </c>
      <c r="H2422" t="inlineStr">
        <is>
          <t>Internet</t>
        </is>
      </c>
      <c r="I2422" t="inlineStr">
        <is>
          <t>INTERNET BOX 100GB EMP 4GB - 12/2025</t>
        </is>
      </c>
      <c r="J2422" t="n">
        <v>-177.29</v>
      </c>
      <c r="K2422" t="n">
        <v>-177.29</v>
      </c>
      <c r="O2422" t="inlineStr">
        <is>
          <t>Real</t>
        </is>
      </c>
      <c r="P2422" t="inlineStr">
        <is>
          <t>Pago</t>
        </is>
      </c>
      <c r="Q2422" t="inlineStr">
        <is>
          <t>12/2025</t>
        </is>
      </c>
      <c r="R2422" t="n">
        <v>0</v>
      </c>
    </row>
    <row r="2423">
      <c r="A2423" t="n">
        <v>184197</v>
      </c>
      <c r="B2423" t="inlineStr">
        <is>
          <t>Arcos</t>
        </is>
      </c>
      <c r="C2423" t="inlineStr">
        <is>
          <t>PAULO CESAR MEDEIROS EYEZANIO</t>
        </is>
      </c>
      <c r="D2423" t="inlineStr">
        <is>
          <t>RP2112025</t>
        </is>
      </c>
      <c r="E2423" s="550" t="n">
        <v>45992</v>
      </c>
      <c r="F2423" s="550" t="n">
        <v>46021</v>
      </c>
      <c r="G2423" t="inlineStr">
        <is>
          <t>Serviços de Terceiros</t>
        </is>
      </c>
      <c r="H2423" t="inlineStr">
        <is>
          <t>Assessoria Jurídica</t>
        </is>
      </c>
      <c r="I2423" t="inlineStr">
        <is>
          <t xml:space="preserve">HONORARIOS ADVOCATICIOS - 12/2025
</t>
        </is>
      </c>
      <c r="J2423" t="n">
        <v>-3200</v>
      </c>
      <c r="K2423" t="n">
        <v>-3200</v>
      </c>
      <c r="O2423" t="inlineStr">
        <is>
          <t>Real</t>
        </is>
      </c>
      <c r="P2423" t="inlineStr">
        <is>
          <t>Pago</t>
        </is>
      </c>
      <c r="Q2423" t="inlineStr">
        <is>
          <t>12/2025</t>
        </is>
      </c>
      <c r="R2423" t="n">
        <v>0</v>
      </c>
    </row>
    <row r="2424">
      <c r="A2424" t="n">
        <v>184195</v>
      </c>
      <c r="B2424" t="inlineStr">
        <is>
          <t>Arcos</t>
        </is>
      </c>
      <c r="C2424" t="inlineStr">
        <is>
          <t>ESTAFF SOLUCOES TECNOLOGICAS DE AGENCIAMENTO LTDA</t>
        </is>
      </c>
      <c r="D2424" t="inlineStr">
        <is>
          <t>701330322</t>
        </is>
      </c>
      <c r="E2424" s="550" t="n">
        <v>45992</v>
      </c>
      <c r="F2424" s="550" t="n">
        <v>46015</v>
      </c>
      <c r="G2424" t="inlineStr">
        <is>
          <t>Mão de Obra - Extra</t>
        </is>
      </c>
      <c r="H2424" t="inlineStr">
        <is>
          <t>Mão de Obra Extra</t>
        </is>
      </c>
      <c r="I2424" t="inlineStr">
        <is>
          <t>MAO DE OBRA EXTRA - PERIODO 08/12 A 14/12 - 12/2025</t>
        </is>
      </c>
      <c r="J2424" t="n">
        <v>-21527</v>
      </c>
      <c r="K2424" t="n">
        <v>-21527</v>
      </c>
      <c r="O2424" t="inlineStr">
        <is>
          <t>Real</t>
        </is>
      </c>
      <c r="P2424" t="inlineStr">
        <is>
          <t>Pago</t>
        </is>
      </c>
      <c r="Q2424" t="inlineStr">
        <is>
          <t>12/2025</t>
        </is>
      </c>
      <c r="R2424" t="n">
        <v>0</v>
      </c>
    </row>
    <row r="2425">
      <c r="A2425" t="n">
        <v>184194</v>
      </c>
      <c r="B2425" t="inlineStr">
        <is>
          <t>Arcos</t>
        </is>
      </c>
      <c r="C2425" t="inlineStr">
        <is>
          <t>ESTAFF SOLUCOES TECNOLOGICAS DE AGENCIAMENTO LTDA</t>
        </is>
      </c>
      <c r="D2425" t="inlineStr">
        <is>
          <t>701332939</t>
        </is>
      </c>
      <c r="E2425" s="550" t="n">
        <v>45992</v>
      </c>
      <c r="F2425" s="550" t="n">
        <v>46015</v>
      </c>
      <c r="G2425" t="inlineStr">
        <is>
          <t>Mão de Obra - Extra</t>
        </is>
      </c>
      <c r="H2425" t="inlineStr">
        <is>
          <t>Mão de Obra Extra</t>
        </is>
      </c>
      <c r="I2425" t="inlineStr">
        <is>
          <t>MAO DE OBRA EXTRA THEATRO - PERIODO 08/12 A 14/12 - 12/2025</t>
        </is>
      </c>
      <c r="J2425" t="n">
        <v>-10538</v>
      </c>
      <c r="K2425" t="n">
        <v>-10538</v>
      </c>
      <c r="O2425" t="inlineStr">
        <is>
          <t>Real</t>
        </is>
      </c>
      <c r="P2425" t="inlineStr">
        <is>
          <t>Pago</t>
        </is>
      </c>
      <c r="Q2425" t="inlineStr">
        <is>
          <t>12/2025</t>
        </is>
      </c>
      <c r="R2425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4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tdr_ID</t>
        </is>
      </c>
      <c r="B1" t="inlineStr">
        <is>
          <t>ID_Loja</t>
        </is>
      </c>
      <c r="C1" t="inlineStr">
        <is>
          <t>Loja</t>
        </is>
      </c>
      <c r="D1" t="inlineStr">
        <is>
          <t>Fornecedor</t>
        </is>
      </c>
      <c r="E1" t="inlineStr">
        <is>
          <t>Doc_Serie</t>
        </is>
      </c>
      <c r="F1" t="inlineStr">
        <is>
          <t>Data_Emissao</t>
        </is>
      </c>
      <c r="G1" t="inlineStr">
        <is>
          <t>Data_Recebimento</t>
        </is>
      </c>
      <c r="H1" t="inlineStr">
        <is>
          <t>Data_Vencimento</t>
        </is>
      </c>
      <c r="I1" t="inlineStr">
        <is>
          <t>Valor_Liquido</t>
        </is>
      </c>
      <c r="J1" t="inlineStr">
        <is>
          <t>Valor_Cotacao</t>
        </is>
      </c>
      <c r="K1" t="inlineStr">
        <is>
          <t>Valor_Liq_Alimentos</t>
        </is>
      </c>
      <c r="L1" t="inlineStr">
        <is>
          <t>Valor_Liq_Bebidas</t>
        </is>
      </c>
      <c r="M1" t="inlineStr">
        <is>
          <t>Valor_Liq_Descart_Hig_Limp</t>
        </is>
      </c>
      <c r="N1" t="inlineStr">
        <is>
          <t>Valor_Gelo_Gas_Carvao_Velas</t>
        </is>
      </c>
      <c r="O1" t="inlineStr">
        <is>
          <t>Valor_Utensilios</t>
        </is>
      </c>
      <c r="P1" t="inlineStr">
        <is>
          <t>Valor_Liq_Outros</t>
        </is>
      </c>
      <c r="Q1" t="inlineStr">
        <is>
          <t>Mes_Texto</t>
        </is>
      </c>
    </row>
    <row r="2">
      <c r="A2" t="n">
        <v>240069</v>
      </c>
      <c r="B2" t="n">
        <v>122</v>
      </c>
      <c r="C2" t="inlineStr">
        <is>
          <t>Arcos</t>
        </is>
      </c>
      <c r="D2" t="inlineStr">
        <is>
          <t>EMPORIO M&amp;L COMERCIO DE ALIM E BEBIDAS LTDA</t>
        </is>
      </c>
      <c r="E2" t="inlineStr">
        <is>
          <t>518925</t>
        </is>
      </c>
      <c r="F2" s="550" t="n">
        <v>46189</v>
      </c>
      <c r="G2" s="550" t="n">
        <v>46191</v>
      </c>
      <c r="H2" s="550" t="n">
        <v>46220</v>
      </c>
      <c r="I2" t="n">
        <v>840.8</v>
      </c>
      <c r="J2" t="n">
        <v>840.8</v>
      </c>
      <c r="K2" t="n">
        <v>840.8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inlineStr">
        <is>
          <t>06/2026</t>
        </is>
      </c>
    </row>
    <row r="3">
      <c r="A3" t="n">
        <v>240068</v>
      </c>
      <c r="B3" t="n">
        <v>122</v>
      </c>
      <c r="C3" t="inlineStr">
        <is>
          <t>Arcos</t>
        </is>
      </c>
      <c r="D3" t="inlineStr">
        <is>
          <t>EMPORIO M&amp;L COMERCIO DE ALIM E BEBIDAS LTDA</t>
        </is>
      </c>
      <c r="E3" t="inlineStr">
        <is>
          <t>518943</t>
        </is>
      </c>
      <c r="F3" s="550" t="n">
        <v>46189</v>
      </c>
      <c r="G3" s="550" t="n">
        <v>46191</v>
      </c>
      <c r="H3" s="550" t="n">
        <v>46217</v>
      </c>
      <c r="I3" t="n">
        <v>318</v>
      </c>
      <c r="J3" t="n">
        <v>318</v>
      </c>
      <c r="K3" t="n">
        <v>0</v>
      </c>
      <c r="L3" t="n">
        <v>318</v>
      </c>
      <c r="M3" t="n">
        <v>0</v>
      </c>
      <c r="N3" t="n">
        <v>0</v>
      </c>
      <c r="O3" t="n">
        <v>0</v>
      </c>
      <c r="P3" t="n">
        <v>0</v>
      </c>
      <c r="Q3" t="inlineStr">
        <is>
          <t>06/2026</t>
        </is>
      </c>
    </row>
    <row r="4">
      <c r="A4" t="n">
        <v>240067</v>
      </c>
      <c r="B4" t="n">
        <v>122</v>
      </c>
      <c r="C4" t="inlineStr">
        <is>
          <t>Arcos</t>
        </is>
      </c>
      <c r="D4" t="inlineStr">
        <is>
          <t>EMPORIO M&amp;L COMERCIO DE ALIM E BEBIDAS LTDA</t>
        </is>
      </c>
      <c r="E4" t="inlineStr">
        <is>
          <t>518869</t>
        </is>
      </c>
      <c r="F4" s="550" t="n">
        <v>46189</v>
      </c>
      <c r="G4" s="550" t="n">
        <v>46191</v>
      </c>
      <c r="H4" s="550" t="n">
        <v>46217</v>
      </c>
      <c r="I4" t="n">
        <v>811.8</v>
      </c>
      <c r="J4" t="n">
        <v>811.8</v>
      </c>
      <c r="K4" t="n">
        <v>811.8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inlineStr">
        <is>
          <t>06/2026</t>
        </is>
      </c>
    </row>
    <row r="5">
      <c r="A5" t="n">
        <v>240066</v>
      </c>
      <c r="B5" t="n">
        <v>122</v>
      </c>
      <c r="C5" t="inlineStr">
        <is>
          <t>Arcos</t>
        </is>
      </c>
      <c r="D5" t="inlineStr">
        <is>
          <t>GCT COMERCIO DE PRODUTOS ALIMENTICIOS LTDA</t>
        </is>
      </c>
      <c r="E5" t="inlineStr">
        <is>
          <t>12326</t>
        </is>
      </c>
      <c r="F5" s="550" t="n">
        <v>46188</v>
      </c>
      <c r="G5" s="550" t="n">
        <v>46191</v>
      </c>
      <c r="H5" s="550" t="n">
        <v>46216</v>
      </c>
      <c r="I5" t="n">
        <v>1549.2</v>
      </c>
      <c r="J5" t="n">
        <v>1524.2</v>
      </c>
      <c r="K5" t="n">
        <v>0</v>
      </c>
      <c r="L5" t="n">
        <v>1549.2</v>
      </c>
      <c r="M5" t="n">
        <v>0</v>
      </c>
      <c r="N5" t="n">
        <v>0</v>
      </c>
      <c r="O5" t="n">
        <v>0</v>
      </c>
      <c r="P5" t="n">
        <v>0</v>
      </c>
      <c r="Q5" t="inlineStr">
        <is>
          <t>06/2026</t>
        </is>
      </c>
    </row>
    <row r="6">
      <c r="A6" t="n">
        <v>240065</v>
      </c>
      <c r="B6" t="n">
        <v>122</v>
      </c>
      <c r="C6" t="inlineStr">
        <is>
          <t>Arcos</t>
        </is>
      </c>
      <c r="D6" t="inlineStr">
        <is>
          <t xml:space="preserve">HNK BR INDUSTRIA DE BEBIDAS </t>
        </is>
      </c>
      <c r="E6" t="inlineStr">
        <is>
          <t>240081</t>
        </is>
      </c>
      <c r="F6" s="550" t="n">
        <v>46189</v>
      </c>
      <c r="G6" s="550" t="n">
        <v>46190</v>
      </c>
      <c r="H6" s="550" t="n">
        <v>46204</v>
      </c>
      <c r="I6" t="n">
        <v>2792.27</v>
      </c>
      <c r="J6" t="n">
        <v>3816.9</v>
      </c>
      <c r="K6" t="n">
        <v>0</v>
      </c>
      <c r="L6" t="n">
        <v>2792.27</v>
      </c>
      <c r="M6" t="n">
        <v>0</v>
      </c>
      <c r="N6" t="n">
        <v>0</v>
      </c>
      <c r="O6" t="n">
        <v>0</v>
      </c>
      <c r="P6" t="n">
        <v>0</v>
      </c>
      <c r="Q6" t="inlineStr">
        <is>
          <t>06/2026</t>
        </is>
      </c>
    </row>
    <row r="7">
      <c r="A7" t="n">
        <v>240064</v>
      </c>
      <c r="B7" t="n">
        <v>122</v>
      </c>
      <c r="C7" t="inlineStr">
        <is>
          <t>Arcos</t>
        </is>
      </c>
      <c r="D7" t="inlineStr">
        <is>
          <t>PARAMU COMERCIO E REPRESENTACAO DE PRODUTOS ALIMENTICIOS</t>
        </is>
      </c>
      <c r="E7" t="inlineStr">
        <is>
          <t>18174</t>
        </is>
      </c>
      <c r="F7" s="550" t="n">
        <v>46188</v>
      </c>
      <c r="G7" s="550" t="n">
        <v>46190</v>
      </c>
      <c r="H7" s="550" t="n">
        <v>46200</v>
      </c>
      <c r="I7" t="n">
        <v>1251.82</v>
      </c>
      <c r="J7" t="n">
        <v>1251.82</v>
      </c>
      <c r="K7" t="n">
        <v>1251.82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inlineStr">
        <is>
          <t>06/2026</t>
        </is>
      </c>
    </row>
    <row r="8">
      <c r="A8" t="n">
        <v>240063</v>
      </c>
      <c r="B8" t="n">
        <v>122</v>
      </c>
      <c r="C8" t="inlineStr">
        <is>
          <t>Arcos</t>
        </is>
      </c>
      <c r="D8" t="inlineStr">
        <is>
          <t>QUEIJARIA ATALAIA LTDA</t>
        </is>
      </c>
      <c r="E8" t="inlineStr">
        <is>
          <t>28090</t>
        </is>
      </c>
      <c r="F8" s="550" t="n">
        <v>46189</v>
      </c>
      <c r="G8" s="550" t="n">
        <v>46190</v>
      </c>
      <c r="H8" s="550" t="n">
        <v>46217</v>
      </c>
      <c r="I8" t="n">
        <v>894.66</v>
      </c>
      <c r="J8" t="n">
        <v>864.65</v>
      </c>
      <c r="K8" t="n">
        <v>894.66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inlineStr">
        <is>
          <t>06/2026</t>
        </is>
      </c>
    </row>
    <row r="9">
      <c r="A9" t="n">
        <v>240062</v>
      </c>
      <c r="B9" t="n">
        <v>122</v>
      </c>
      <c r="C9" t="inlineStr">
        <is>
          <t>Arcos</t>
        </is>
      </c>
      <c r="D9" t="inlineStr">
        <is>
          <t>DISTRIBUIDORA E IMPORTADORA IRMAOS AVELINO LTDA</t>
        </is>
      </c>
      <c r="E9" t="inlineStr">
        <is>
          <t>486753</t>
        </is>
      </c>
      <c r="F9" s="550" t="n">
        <v>46190</v>
      </c>
      <c r="G9" s="550" t="n">
        <v>46190</v>
      </c>
      <c r="H9" s="550" t="n">
        <v>46218</v>
      </c>
      <c r="I9" t="n">
        <v>1329.8</v>
      </c>
      <c r="J9" t="n">
        <v>1329.83</v>
      </c>
      <c r="K9" t="n">
        <v>1329.8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inlineStr">
        <is>
          <t>06/2026</t>
        </is>
      </c>
    </row>
    <row r="10">
      <c r="A10" t="n">
        <v>240061</v>
      </c>
      <c r="B10" t="n">
        <v>122</v>
      </c>
      <c r="C10" t="inlineStr">
        <is>
          <t>Arcos</t>
        </is>
      </c>
      <c r="D10" t="inlineStr">
        <is>
          <t>LEITESOL INDUSTRIA E COMERCIO</t>
        </is>
      </c>
      <c r="E10" t="inlineStr">
        <is>
          <t>750891</t>
        </is>
      </c>
      <c r="F10" s="550" t="n">
        <v>46188</v>
      </c>
      <c r="G10" s="550" t="n">
        <v>46190</v>
      </c>
      <c r="H10" s="550" t="n">
        <v>46209</v>
      </c>
      <c r="I10" t="n">
        <v>2348.64</v>
      </c>
      <c r="J10" t="n">
        <v>2348.7</v>
      </c>
      <c r="K10" t="n">
        <v>2348.64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inlineStr">
        <is>
          <t>06/2026</t>
        </is>
      </c>
    </row>
    <row r="11">
      <c r="A11" t="n">
        <v>240060</v>
      </c>
      <c r="B11" t="n">
        <v>122</v>
      </c>
      <c r="C11" t="inlineStr">
        <is>
          <t>Arcos</t>
        </is>
      </c>
      <c r="D11" t="inlineStr">
        <is>
          <t>ATACADISTA KINGFOOD PRODUTOS ALIMENTICIO</t>
        </is>
      </c>
      <c r="E11" t="inlineStr">
        <is>
          <t>291517</t>
        </is>
      </c>
      <c r="F11" s="550" t="n">
        <v>46189</v>
      </c>
      <c r="G11" s="550" t="n">
        <v>46190</v>
      </c>
      <c r="H11" s="550" t="n">
        <v>46217</v>
      </c>
      <c r="I11" t="n">
        <v>696</v>
      </c>
      <c r="J11" t="n">
        <v>696</v>
      </c>
      <c r="K11" t="n">
        <v>696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inlineStr">
        <is>
          <t>06/2026</t>
        </is>
      </c>
    </row>
    <row r="12">
      <c r="A12" t="n">
        <v>240059</v>
      </c>
      <c r="B12" t="n">
        <v>122</v>
      </c>
      <c r="C12" t="inlineStr">
        <is>
          <t>Arcos</t>
        </is>
      </c>
      <c r="D12" t="inlineStr">
        <is>
          <t>NOVA COMERCIAL PESCADOS LTDA</t>
        </is>
      </c>
      <c r="E12" t="inlineStr">
        <is>
          <t>34361</t>
        </is>
      </c>
      <c r="F12" s="550" t="n">
        <v>46189</v>
      </c>
      <c r="G12" s="550" t="n">
        <v>46190</v>
      </c>
      <c r="H12" s="550" t="n">
        <v>46203</v>
      </c>
      <c r="I12" t="n">
        <v>1344</v>
      </c>
      <c r="J12" t="n">
        <v>1344</v>
      </c>
      <c r="K12" t="n">
        <v>1344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inlineStr">
        <is>
          <t>06/2026</t>
        </is>
      </c>
    </row>
    <row r="13">
      <c r="A13" t="n">
        <v>240058</v>
      </c>
      <c r="B13" t="n">
        <v>122</v>
      </c>
      <c r="C13" t="inlineStr">
        <is>
          <t>Arcos</t>
        </is>
      </c>
      <c r="D13" t="inlineStr">
        <is>
          <t>CECILIA TSUYACO ARAKI SILVA LTDA</t>
        </is>
      </c>
      <c r="E13" t="inlineStr">
        <is>
          <t>393761</t>
        </is>
      </c>
      <c r="F13" s="550" t="n">
        <v>46189</v>
      </c>
      <c r="G13" s="550" t="n">
        <v>46190</v>
      </c>
      <c r="H13" s="550" t="n">
        <v>46217</v>
      </c>
      <c r="I13" t="n">
        <v>664.6</v>
      </c>
      <c r="J13" t="n">
        <v>663.9</v>
      </c>
      <c r="K13" t="n">
        <v>664.6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inlineStr">
        <is>
          <t>06/2026</t>
        </is>
      </c>
    </row>
    <row r="14">
      <c r="A14" t="n">
        <v>240057</v>
      </c>
      <c r="B14" t="n">
        <v>122</v>
      </c>
      <c r="C14" t="inlineStr">
        <is>
          <t>Arcos</t>
        </is>
      </c>
      <c r="D14" t="inlineStr">
        <is>
          <t>MARIO PEDRO FELICIANO - HORTIFRUTI</t>
        </is>
      </c>
      <c r="E14" t="inlineStr">
        <is>
          <t>480197</t>
        </is>
      </c>
      <c r="F14" s="550" t="n">
        <v>46189</v>
      </c>
      <c r="G14" s="550" t="n">
        <v>46190</v>
      </c>
      <c r="H14" s="550" t="n">
        <v>46217</v>
      </c>
      <c r="I14" t="n">
        <v>668.1900000000001</v>
      </c>
      <c r="J14" t="n">
        <v>668.1900000000001</v>
      </c>
      <c r="K14" t="n">
        <v>668.1900000000001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inlineStr">
        <is>
          <t>06/2026</t>
        </is>
      </c>
    </row>
    <row r="15">
      <c r="A15" t="n">
        <v>240056</v>
      </c>
      <c r="B15" t="n">
        <v>122</v>
      </c>
      <c r="C15" t="inlineStr">
        <is>
          <t>Arcos</t>
        </is>
      </c>
      <c r="D15" t="inlineStr">
        <is>
          <t>DO CHEF DISTRIBUIDORA DE ALIMENTOS LTDA</t>
        </is>
      </c>
      <c r="E15" t="inlineStr">
        <is>
          <t>2388</t>
        </is>
      </c>
      <c r="F15" s="550" t="n">
        <v>46189</v>
      </c>
      <c r="G15" s="550" t="n">
        <v>46191</v>
      </c>
      <c r="H15" s="550" t="n">
        <v>46217</v>
      </c>
      <c r="I15" t="n">
        <v>132.21</v>
      </c>
      <c r="J15" t="n">
        <v>132.21</v>
      </c>
      <c r="K15" t="n">
        <v>132.21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inlineStr">
        <is>
          <t>06/2026</t>
        </is>
      </c>
    </row>
    <row r="16">
      <c r="A16" t="n">
        <v>240055</v>
      </c>
      <c r="B16" t="n">
        <v>122</v>
      </c>
      <c r="C16" t="inlineStr">
        <is>
          <t>Arcos</t>
        </is>
      </c>
      <c r="D16" t="inlineStr">
        <is>
          <t>NA MORADA INDÚSTRIA E COMÉRCIO LTDA</t>
        </is>
      </c>
      <c r="E16" t="inlineStr">
        <is>
          <t>296407</t>
        </is>
      </c>
      <c r="F16" s="550" t="n">
        <v>46189</v>
      </c>
      <c r="G16" s="550" t="n">
        <v>46191</v>
      </c>
      <c r="H16" s="550" t="n">
        <v>46204</v>
      </c>
      <c r="I16" t="n">
        <v>859.48</v>
      </c>
      <c r="J16" t="n">
        <v>922.39</v>
      </c>
      <c r="K16" t="n">
        <v>859.48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inlineStr">
        <is>
          <t>06/2026</t>
        </is>
      </c>
    </row>
    <row r="17">
      <c r="A17" t="n">
        <v>240054</v>
      </c>
      <c r="B17" t="n">
        <v>122</v>
      </c>
      <c r="C17" t="inlineStr">
        <is>
          <t>Arcos</t>
        </is>
      </c>
      <c r="D17" t="inlineStr">
        <is>
          <t>DOMO - PRODUTOS ORIENTAIS LTDA.</t>
        </is>
      </c>
      <c r="E17" t="inlineStr">
        <is>
          <t>13</t>
        </is>
      </c>
      <c r="F17" s="550" t="n">
        <v>46190</v>
      </c>
      <c r="G17" s="550" t="n">
        <v>46191</v>
      </c>
      <c r="H17" s="550" t="n">
        <v>46211</v>
      </c>
      <c r="I17" t="n">
        <v>148.9</v>
      </c>
      <c r="J17" t="n">
        <v>148.9</v>
      </c>
      <c r="K17" t="n">
        <v>148.9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inlineStr">
        <is>
          <t>06/2026</t>
        </is>
      </c>
    </row>
    <row r="18">
      <c r="A18" t="n">
        <v>240053</v>
      </c>
      <c r="B18" t="n">
        <v>122</v>
      </c>
      <c r="C18" t="inlineStr">
        <is>
          <t>Arcos</t>
        </is>
      </c>
      <c r="D18" t="inlineStr">
        <is>
          <t>PROAUTO INDUSTRIA QUIMICA EIRELI</t>
        </is>
      </c>
      <c r="E18" t="inlineStr">
        <is>
          <t>158414</t>
        </is>
      </c>
      <c r="F18" s="550" t="n">
        <v>46189</v>
      </c>
      <c r="G18" s="550" t="n">
        <v>46191</v>
      </c>
      <c r="H18" s="550" t="n">
        <v>46210</v>
      </c>
      <c r="I18" t="n">
        <v>2672.54</v>
      </c>
      <c r="J18" t="n">
        <v>2571.04</v>
      </c>
      <c r="K18" t="n">
        <v>0</v>
      </c>
      <c r="L18" t="n">
        <v>0</v>
      </c>
      <c r="M18" t="n">
        <v>2672.54</v>
      </c>
      <c r="N18" t="n">
        <v>0</v>
      </c>
      <c r="O18" t="n">
        <v>0</v>
      </c>
      <c r="P18" t="n">
        <v>0</v>
      </c>
      <c r="Q18" t="inlineStr">
        <is>
          <t>06/2026</t>
        </is>
      </c>
    </row>
    <row r="19">
      <c r="A19" t="n">
        <v>240051</v>
      </c>
      <c r="B19" t="n">
        <v>122</v>
      </c>
      <c r="C19" t="inlineStr">
        <is>
          <t>Arcos</t>
        </is>
      </c>
      <c r="D19" t="inlineStr">
        <is>
          <t>MONTE ALTO ALIMENTOS LTDA</t>
        </is>
      </c>
      <c r="E19" t="inlineStr">
        <is>
          <t>181818</t>
        </is>
      </c>
      <c r="F19" s="550" t="n">
        <v>46189</v>
      </c>
      <c r="G19" s="550" t="n">
        <v>46190</v>
      </c>
      <c r="H19" s="550" t="n">
        <v>46203</v>
      </c>
      <c r="I19" t="n">
        <v>5831.42</v>
      </c>
      <c r="J19" t="n">
        <v>5831.36</v>
      </c>
      <c r="K19" t="n">
        <v>5831.42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inlineStr">
        <is>
          <t>06/2026</t>
        </is>
      </c>
    </row>
    <row r="20">
      <c r="A20" t="n">
        <v>240050</v>
      </c>
      <c r="B20" t="n">
        <v>122</v>
      </c>
      <c r="C20" t="inlineStr">
        <is>
          <t>Arcos</t>
        </is>
      </c>
      <c r="D20" t="inlineStr">
        <is>
          <t>MARIO PEDRO FELICIANO - HORTIFRUTI</t>
        </is>
      </c>
      <c r="E20" t="inlineStr">
        <is>
          <t>480003</t>
        </is>
      </c>
      <c r="F20" s="550" t="n">
        <v>46188</v>
      </c>
      <c r="G20" s="550" t="n">
        <v>46191</v>
      </c>
      <c r="H20" s="550" t="n">
        <v>46216</v>
      </c>
      <c r="I20" t="n">
        <v>23.17</v>
      </c>
      <c r="J20" t="n">
        <v>23.17</v>
      </c>
      <c r="K20" t="n">
        <v>23.17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inlineStr">
        <is>
          <t>06/2026</t>
        </is>
      </c>
    </row>
    <row r="21">
      <c r="A21" t="n">
        <v>240047</v>
      </c>
      <c r="B21" t="n">
        <v>122</v>
      </c>
      <c r="C21" t="inlineStr">
        <is>
          <t>Arcos</t>
        </is>
      </c>
      <c r="D21" t="inlineStr">
        <is>
          <t>PAPELNAP COMERCIO DE ARTIGOSDESCARTAVEIS LTDA</t>
        </is>
      </c>
      <c r="E21" t="inlineStr">
        <is>
          <t>1245</t>
        </is>
      </c>
      <c r="F21" s="550" t="n">
        <v>46188</v>
      </c>
      <c r="G21" s="550" t="n">
        <v>46191</v>
      </c>
      <c r="H21" s="550" t="n">
        <v>46216</v>
      </c>
      <c r="I21" t="n">
        <v>741</v>
      </c>
      <c r="J21" t="n">
        <v>741</v>
      </c>
      <c r="K21" t="n">
        <v>0</v>
      </c>
      <c r="L21" t="n">
        <v>0</v>
      </c>
      <c r="M21" t="n">
        <v>741</v>
      </c>
      <c r="N21" t="n">
        <v>0</v>
      </c>
      <c r="O21" t="n">
        <v>0</v>
      </c>
      <c r="P21" t="n">
        <v>0</v>
      </c>
      <c r="Q21" t="inlineStr">
        <is>
          <t>06/2026</t>
        </is>
      </c>
    </row>
    <row r="22">
      <c r="A22" t="n">
        <v>240045</v>
      </c>
      <c r="B22" t="n">
        <v>122</v>
      </c>
      <c r="C22" t="inlineStr">
        <is>
          <t>Arcos</t>
        </is>
      </c>
      <c r="D22" t="inlineStr">
        <is>
          <t>ZAHIL IMPORTADORA LTDA</t>
        </is>
      </c>
      <c r="E22" t="inlineStr">
        <is>
          <t>272085</t>
        </is>
      </c>
      <c r="F22" s="550" t="n">
        <v>46188</v>
      </c>
      <c r="G22" s="550" t="n">
        <v>46190</v>
      </c>
      <c r="H22" s="550" t="n">
        <v>46218</v>
      </c>
      <c r="I22" t="n">
        <v>3446.59</v>
      </c>
      <c r="J22" t="n">
        <v>3194.1</v>
      </c>
      <c r="K22" t="n">
        <v>0</v>
      </c>
      <c r="L22" t="n">
        <v>3446.59</v>
      </c>
      <c r="M22" t="n">
        <v>0</v>
      </c>
      <c r="N22" t="n">
        <v>0</v>
      </c>
      <c r="O22" t="n">
        <v>0</v>
      </c>
      <c r="P22" t="n">
        <v>0</v>
      </c>
      <c r="Q22" t="inlineStr">
        <is>
          <t>06/2026</t>
        </is>
      </c>
    </row>
    <row r="23">
      <c r="A23" t="n">
        <v>240042</v>
      </c>
      <c r="B23" t="n">
        <v>122</v>
      </c>
      <c r="C23" t="inlineStr">
        <is>
          <t>Arcos</t>
        </is>
      </c>
      <c r="D23" t="inlineStr">
        <is>
          <t>EMPORIO M&amp;L COMERCIO DE ALIM E BEBIDAS LTDA</t>
        </is>
      </c>
      <c r="E23" t="inlineStr">
        <is>
          <t>518494</t>
        </is>
      </c>
      <c r="F23" s="550" t="n">
        <v>46188</v>
      </c>
      <c r="G23" s="550" t="n">
        <v>46190</v>
      </c>
      <c r="H23" s="550" t="n">
        <v>46217</v>
      </c>
      <c r="I23" t="n">
        <v>342.79</v>
      </c>
      <c r="J23" t="n">
        <v>342.79</v>
      </c>
      <c r="K23" t="n">
        <v>342.79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inlineStr">
        <is>
          <t>06/2026</t>
        </is>
      </c>
    </row>
    <row r="24">
      <c r="A24" t="n">
        <v>240041</v>
      </c>
      <c r="B24" t="n">
        <v>122</v>
      </c>
      <c r="C24" t="inlineStr">
        <is>
          <t>Arcos</t>
        </is>
      </c>
      <c r="D24" t="inlineStr">
        <is>
          <t>AROUMAR DISTRIBUIDORA DE PRODUTOS ALIMENTICIOS LTDA</t>
        </is>
      </c>
      <c r="E24" t="inlineStr">
        <is>
          <t>1066132</t>
        </is>
      </c>
      <c r="F24" s="550" t="n">
        <v>46188</v>
      </c>
      <c r="G24" s="550" t="n">
        <v>46190</v>
      </c>
      <c r="H24" s="550" t="n">
        <v>46216</v>
      </c>
      <c r="I24" t="n">
        <v>953.4</v>
      </c>
      <c r="J24" t="n">
        <v>953.4</v>
      </c>
      <c r="K24" t="n">
        <v>953.4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inlineStr">
        <is>
          <t>06/2026</t>
        </is>
      </c>
    </row>
    <row r="25">
      <c r="A25" t="n">
        <v>240040</v>
      </c>
      <c r="B25" t="n">
        <v>122</v>
      </c>
      <c r="C25" t="inlineStr">
        <is>
          <t>Arcos</t>
        </is>
      </c>
      <c r="D25" t="inlineStr">
        <is>
          <t>DTK COMERCIO DE ALIMENTOS LTDA</t>
        </is>
      </c>
      <c r="E25" t="inlineStr">
        <is>
          <t>84746</t>
        </is>
      </c>
      <c r="F25" s="550" t="n">
        <v>46188</v>
      </c>
      <c r="G25" s="550" t="n">
        <v>46190</v>
      </c>
      <c r="H25" s="550" t="n">
        <v>46209</v>
      </c>
      <c r="I25" t="n">
        <v>654.8</v>
      </c>
      <c r="J25" t="n">
        <v>652.8</v>
      </c>
      <c r="K25" t="n">
        <v>654.8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inlineStr">
        <is>
          <t>06/2026</t>
        </is>
      </c>
    </row>
    <row r="26">
      <c r="A26" t="n">
        <v>240037</v>
      </c>
      <c r="B26" t="n">
        <v>122</v>
      </c>
      <c r="C26" t="inlineStr">
        <is>
          <t>Arcos</t>
        </is>
      </c>
      <c r="D26" t="inlineStr">
        <is>
          <t>DTK COMERCIO DE ALIMENTOS LTDA</t>
        </is>
      </c>
      <c r="E26" t="inlineStr">
        <is>
          <t>84745</t>
        </is>
      </c>
      <c r="F26" s="550" t="n">
        <v>46188</v>
      </c>
      <c r="G26" s="550" t="n">
        <v>46190</v>
      </c>
      <c r="H26" s="550" t="n">
        <v>46209</v>
      </c>
      <c r="I26" t="n">
        <v>113.15</v>
      </c>
      <c r="J26" t="n">
        <v>104.25</v>
      </c>
      <c r="K26" t="n">
        <v>113.15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inlineStr">
        <is>
          <t>06/2026</t>
        </is>
      </c>
    </row>
    <row r="27">
      <c r="A27" t="n">
        <v>240032</v>
      </c>
      <c r="B27" t="n">
        <v>122</v>
      </c>
      <c r="C27" t="inlineStr">
        <is>
          <t>Arcos</t>
        </is>
      </c>
      <c r="D27" t="inlineStr">
        <is>
          <t>DISTRIBUIDORA ARENA VIP COMERCIO DE BEBIDAS LTDA</t>
        </is>
      </c>
      <c r="E27" t="inlineStr">
        <is>
          <t>11526</t>
        </is>
      </c>
      <c r="F27" s="550" t="n">
        <v>46188</v>
      </c>
      <c r="G27" s="550" t="n">
        <v>46190</v>
      </c>
      <c r="H27" s="550" t="n">
        <v>46216</v>
      </c>
      <c r="I27" t="n">
        <v>307.92</v>
      </c>
      <c r="J27" t="n">
        <v>307.92</v>
      </c>
      <c r="K27" t="n">
        <v>0</v>
      </c>
      <c r="L27" t="n">
        <v>307.92</v>
      </c>
      <c r="M27" t="n">
        <v>0</v>
      </c>
      <c r="N27" t="n">
        <v>0</v>
      </c>
      <c r="O27" t="n">
        <v>0</v>
      </c>
      <c r="P27" t="n">
        <v>0</v>
      </c>
      <c r="Q27" t="inlineStr">
        <is>
          <t>06/2026</t>
        </is>
      </c>
    </row>
    <row r="28">
      <c r="A28" t="n">
        <v>240029</v>
      </c>
      <c r="B28" t="n">
        <v>122</v>
      </c>
      <c r="C28" t="inlineStr">
        <is>
          <t>Arcos</t>
        </is>
      </c>
      <c r="D28" t="inlineStr">
        <is>
          <t>KING COMERCIO E IMPORTACAO DE BEBIDAS LTDA</t>
        </is>
      </c>
      <c r="E28" t="inlineStr">
        <is>
          <t>128159</t>
        </is>
      </c>
      <c r="F28" s="550" t="n">
        <v>46188</v>
      </c>
      <c r="G28" s="550" t="n">
        <v>46190</v>
      </c>
      <c r="H28" s="550" t="n">
        <v>46202</v>
      </c>
      <c r="I28" t="n">
        <v>761.84</v>
      </c>
      <c r="J28" t="n">
        <v>761.88</v>
      </c>
      <c r="K28" t="n">
        <v>0</v>
      </c>
      <c r="L28" t="n">
        <v>761.84</v>
      </c>
      <c r="M28" t="n">
        <v>0</v>
      </c>
      <c r="N28" t="n">
        <v>0</v>
      </c>
      <c r="O28" t="n">
        <v>0</v>
      </c>
      <c r="P28" t="n">
        <v>0</v>
      </c>
      <c r="Q28" t="inlineStr">
        <is>
          <t>06/2026</t>
        </is>
      </c>
    </row>
    <row r="29">
      <c r="A29" t="n">
        <v>240013</v>
      </c>
      <c r="B29" t="n">
        <v>122</v>
      </c>
      <c r="C29" t="inlineStr">
        <is>
          <t>Arcos</t>
        </is>
      </c>
      <c r="D29" t="inlineStr">
        <is>
          <t>DISTRIBUIDORA DPRO LTDA</t>
        </is>
      </c>
      <c r="E29" t="inlineStr">
        <is>
          <t>396703</t>
        </is>
      </c>
      <c r="F29" s="550" t="n">
        <v>46185</v>
      </c>
      <c r="G29" s="550" t="n">
        <v>46190</v>
      </c>
      <c r="H29" s="550" t="n">
        <v>46206</v>
      </c>
      <c r="I29" t="n">
        <v>67.94</v>
      </c>
      <c r="J29" t="n">
        <v>47.94</v>
      </c>
      <c r="K29" t="n">
        <v>0</v>
      </c>
      <c r="L29" t="n">
        <v>0</v>
      </c>
      <c r="M29" t="n">
        <v>0</v>
      </c>
      <c r="N29" t="n">
        <v>0</v>
      </c>
      <c r="O29" t="n">
        <v>67.94</v>
      </c>
      <c r="P29" t="n">
        <v>0</v>
      </c>
      <c r="Q29" t="inlineStr">
        <is>
          <t>06/2026</t>
        </is>
      </c>
    </row>
    <row r="30">
      <c r="A30" t="n">
        <v>240011</v>
      </c>
      <c r="B30" t="n">
        <v>122</v>
      </c>
      <c r="C30" t="inlineStr">
        <is>
          <t>Arcos</t>
        </is>
      </c>
      <c r="D30" t="inlineStr">
        <is>
          <t>MARIO PEDRO FELICIANO - HORTIFRUTI</t>
        </is>
      </c>
      <c r="E30" t="inlineStr">
        <is>
          <t>479939</t>
        </is>
      </c>
      <c r="F30" s="550" t="n">
        <v>46186</v>
      </c>
      <c r="G30" s="550" t="n">
        <v>46190</v>
      </c>
      <c r="H30" s="550" t="n">
        <v>46214</v>
      </c>
      <c r="I30" t="n">
        <v>1178.03</v>
      </c>
      <c r="J30" t="n">
        <v>1178.03</v>
      </c>
      <c r="K30" t="n">
        <v>1178.03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inlineStr">
        <is>
          <t>06/2026</t>
        </is>
      </c>
    </row>
    <row r="31">
      <c r="A31" t="n">
        <v>240009</v>
      </c>
      <c r="B31" t="n">
        <v>122</v>
      </c>
      <c r="C31" t="inlineStr">
        <is>
          <t>Arcos</t>
        </is>
      </c>
      <c r="D31" t="inlineStr">
        <is>
          <t>DO CHEF DISTRIBUIDORA DE ALIMENTOS LTDA</t>
        </is>
      </c>
      <c r="E31" t="inlineStr">
        <is>
          <t>2309</t>
        </is>
      </c>
      <c r="F31" s="550" t="n">
        <v>46185</v>
      </c>
      <c r="G31" s="550" t="n">
        <v>46190</v>
      </c>
      <c r="H31" s="550" t="n">
        <v>46213</v>
      </c>
      <c r="I31" t="n">
        <v>161.2</v>
      </c>
      <c r="J31" t="n">
        <v>161.2</v>
      </c>
      <c r="K31" t="n">
        <v>161.2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inlineStr">
        <is>
          <t>06/2026</t>
        </is>
      </c>
    </row>
    <row r="32">
      <c r="A32" t="n">
        <v>240006</v>
      </c>
      <c r="B32" t="n">
        <v>122</v>
      </c>
      <c r="C32" t="inlineStr">
        <is>
          <t>Arcos</t>
        </is>
      </c>
      <c r="D32" t="inlineStr">
        <is>
          <t>CECILIA TSUYACO ARAKI SILVA LTDA</t>
        </is>
      </c>
      <c r="E32" t="inlineStr">
        <is>
          <t>393531</t>
        </is>
      </c>
      <c r="F32" s="550" t="n">
        <v>46185</v>
      </c>
      <c r="G32" s="550" t="n">
        <v>46190</v>
      </c>
      <c r="H32" s="550" t="n">
        <v>46213</v>
      </c>
      <c r="I32" t="n">
        <v>541.4</v>
      </c>
      <c r="J32" t="n">
        <v>541.4</v>
      </c>
      <c r="K32" t="n">
        <v>541.4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inlineStr">
        <is>
          <t>06/2026</t>
        </is>
      </c>
    </row>
    <row r="33">
      <c r="A33" t="n">
        <v>240004</v>
      </c>
      <c r="B33" t="n">
        <v>122</v>
      </c>
      <c r="C33" t="inlineStr">
        <is>
          <t>Arcos</t>
        </is>
      </c>
      <c r="D33" t="inlineStr">
        <is>
          <t>CG FOOD´S DISTRIBUIDORA DE ALIMENTOS LTDA</t>
        </is>
      </c>
      <c r="E33" t="inlineStr">
        <is>
          <t>191950</t>
        </is>
      </c>
      <c r="F33" s="550" t="n">
        <v>46183</v>
      </c>
      <c r="G33" s="550" t="n">
        <v>46190</v>
      </c>
      <c r="H33" s="550" t="n">
        <v>46204</v>
      </c>
      <c r="I33" t="n">
        <v>653</v>
      </c>
      <c r="J33" t="n">
        <v>653</v>
      </c>
      <c r="K33" t="n">
        <v>653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inlineStr">
        <is>
          <t>06/2026</t>
        </is>
      </c>
    </row>
    <row r="34">
      <c r="A34" t="n">
        <v>239999</v>
      </c>
      <c r="B34" t="n">
        <v>122</v>
      </c>
      <c r="C34" t="inlineStr">
        <is>
          <t>Arcos</t>
        </is>
      </c>
      <c r="D34" t="inlineStr">
        <is>
          <t>EMPORIO M&amp;L COMERCIO DE ALIM E BEBIDAS LTDA</t>
        </is>
      </c>
      <c r="E34" t="inlineStr">
        <is>
          <t>517425</t>
        </is>
      </c>
      <c r="F34" s="550" t="n">
        <v>46182</v>
      </c>
      <c r="G34" s="550" t="n">
        <v>46190</v>
      </c>
      <c r="H34" s="550" t="n">
        <v>46210</v>
      </c>
      <c r="I34" t="n">
        <v>2224.7</v>
      </c>
      <c r="J34" t="n">
        <v>2224.7</v>
      </c>
      <c r="K34" t="n">
        <v>2224.7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inlineStr">
        <is>
          <t>06/2026</t>
        </is>
      </c>
    </row>
    <row r="35">
      <c r="A35" t="n">
        <v>239997</v>
      </c>
      <c r="B35" t="n">
        <v>122</v>
      </c>
      <c r="C35" t="inlineStr">
        <is>
          <t>Arcos</t>
        </is>
      </c>
      <c r="D35" t="inlineStr">
        <is>
          <t>DO CHEF DISTRIBUIDORA DE ALIMENTOS LTDA</t>
        </is>
      </c>
      <c r="E35" t="inlineStr">
        <is>
          <t>2251</t>
        </is>
      </c>
      <c r="F35" s="550" t="n">
        <v>46184</v>
      </c>
      <c r="G35" s="550" t="n">
        <v>46190</v>
      </c>
      <c r="H35" s="550" t="n">
        <v>46212</v>
      </c>
      <c r="I35" t="n">
        <v>709.63</v>
      </c>
      <c r="J35" t="n">
        <v>709.62</v>
      </c>
      <c r="K35" t="n">
        <v>709.63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inlineStr">
        <is>
          <t>06/2026</t>
        </is>
      </c>
    </row>
    <row r="36">
      <c r="A36" t="n">
        <v>239993</v>
      </c>
      <c r="B36" t="n">
        <v>122</v>
      </c>
      <c r="C36" t="inlineStr">
        <is>
          <t>Arcos</t>
        </is>
      </c>
      <c r="D36" t="inlineStr">
        <is>
          <t xml:space="preserve">LEITERIA CABRIOLA FROMAGES DE CHEVRE LTDA </t>
        </is>
      </c>
      <c r="E36" t="inlineStr">
        <is>
          <t>51103</t>
        </is>
      </c>
      <c r="F36" s="550" t="n">
        <v>46185</v>
      </c>
      <c r="G36" s="550" t="n">
        <v>46190</v>
      </c>
      <c r="H36" s="550" t="n">
        <v>46215</v>
      </c>
      <c r="I36" t="n">
        <v>1228.5</v>
      </c>
      <c r="J36" t="n">
        <v>1228.5</v>
      </c>
      <c r="K36" t="n">
        <v>1228.5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inlineStr">
        <is>
          <t>06/2026</t>
        </is>
      </c>
    </row>
    <row r="37">
      <c r="A37" t="n">
        <v>239991</v>
      </c>
      <c r="B37" t="n">
        <v>122</v>
      </c>
      <c r="C37" t="inlineStr">
        <is>
          <t>Arcos</t>
        </is>
      </c>
      <c r="D37" t="inlineStr">
        <is>
          <t>J.K. COMERCIO DE GENEROS ALIMENICIOS LTDA</t>
        </is>
      </c>
      <c r="E37" t="inlineStr">
        <is>
          <t>1520</t>
        </is>
      </c>
      <c r="F37" s="550" t="n">
        <v>46188</v>
      </c>
      <c r="G37" s="550" t="n">
        <v>46190</v>
      </c>
      <c r="H37" s="550" t="n">
        <v>46218</v>
      </c>
      <c r="I37" t="n">
        <v>470</v>
      </c>
      <c r="J37" t="n">
        <v>470</v>
      </c>
      <c r="K37" t="n">
        <v>470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inlineStr">
        <is>
          <t>06/2026</t>
        </is>
      </c>
    </row>
    <row r="38">
      <c r="A38" t="n">
        <v>239986</v>
      </c>
      <c r="B38" t="n">
        <v>122</v>
      </c>
      <c r="C38" t="inlineStr">
        <is>
          <t>Arcos</t>
        </is>
      </c>
      <c r="D38" t="inlineStr">
        <is>
          <t>GEOFFROY ALAIN MARIE DE LA CROIX DE CHEVRIERES DE SAYVE LTDA</t>
        </is>
      </c>
      <c r="E38" t="inlineStr">
        <is>
          <t>45958</t>
        </is>
      </c>
      <c r="F38" s="550" t="n">
        <v>46188</v>
      </c>
      <c r="G38" s="550" t="n">
        <v>46190</v>
      </c>
      <c r="H38" s="550" t="n">
        <v>46218</v>
      </c>
      <c r="I38" t="n">
        <v>645.12</v>
      </c>
      <c r="J38" t="n">
        <v>645.12</v>
      </c>
      <c r="K38" t="n">
        <v>0</v>
      </c>
      <c r="L38" t="n">
        <v>645.12</v>
      </c>
      <c r="M38" t="n">
        <v>0</v>
      </c>
      <c r="N38" t="n">
        <v>0</v>
      </c>
      <c r="O38" t="n">
        <v>0</v>
      </c>
      <c r="P38" t="n">
        <v>0</v>
      </c>
      <c r="Q38" t="inlineStr">
        <is>
          <t>06/2026</t>
        </is>
      </c>
    </row>
    <row r="39">
      <c r="A39" t="n">
        <v>239982</v>
      </c>
      <c r="B39" t="n">
        <v>122</v>
      </c>
      <c r="C39" t="inlineStr">
        <is>
          <t>Arcos</t>
        </is>
      </c>
      <c r="D39" t="inlineStr">
        <is>
          <t>CECILIA TSUYACO ARAKI SILVA LTDA</t>
        </is>
      </c>
      <c r="E39" t="inlineStr">
        <is>
          <t>393712</t>
        </is>
      </c>
      <c r="F39" s="550" t="n">
        <v>46189</v>
      </c>
      <c r="G39" s="550" t="n">
        <v>46190</v>
      </c>
      <c r="H39" s="550" t="n">
        <v>46217</v>
      </c>
      <c r="I39" t="n">
        <v>81</v>
      </c>
      <c r="J39" t="n">
        <v>81</v>
      </c>
      <c r="K39" t="n">
        <v>81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inlineStr">
        <is>
          <t>06/2026</t>
        </is>
      </c>
    </row>
    <row r="40">
      <c r="A40" t="n">
        <v>239976</v>
      </c>
      <c r="B40" t="n">
        <v>122</v>
      </c>
      <c r="C40" t="inlineStr">
        <is>
          <t>Arcos</t>
        </is>
      </c>
      <c r="D40" t="inlineStr">
        <is>
          <t>AMBEV S. A. - CDD SAO PAULO</t>
        </is>
      </c>
      <c r="E40" t="inlineStr">
        <is>
          <t>218822</t>
        </is>
      </c>
      <c r="F40" s="550" t="n">
        <v>46186</v>
      </c>
      <c r="G40" s="550" t="n">
        <v>46190</v>
      </c>
      <c r="H40" s="550" t="n">
        <v>46218</v>
      </c>
      <c r="I40" t="n">
        <v>3160.24</v>
      </c>
      <c r="J40" t="n">
        <v>2413.42</v>
      </c>
      <c r="K40" t="n">
        <v>0</v>
      </c>
      <c r="L40" t="n">
        <v>3003.42</v>
      </c>
      <c r="M40" t="n">
        <v>0</v>
      </c>
      <c r="N40" t="n">
        <v>0</v>
      </c>
      <c r="O40" t="n">
        <v>0</v>
      </c>
      <c r="P40" t="n">
        <v>0</v>
      </c>
      <c r="Q40" t="inlineStr">
        <is>
          <t>06/2026</t>
        </is>
      </c>
    </row>
    <row r="41">
      <c r="A41" t="n">
        <v>239549</v>
      </c>
      <c r="B41" t="n">
        <v>122</v>
      </c>
      <c r="C41" t="inlineStr">
        <is>
          <t>Arcos</t>
        </is>
      </c>
      <c r="D41" t="inlineStr">
        <is>
          <t xml:space="preserve">EDUARDO TAKESHI MURANAKA </t>
        </is>
      </c>
      <c r="E41" t="inlineStr">
        <is>
          <t>260711695</t>
        </is>
      </c>
      <c r="F41" s="550" t="n">
        <v>46186</v>
      </c>
      <c r="G41" s="550" t="n">
        <v>46191</v>
      </c>
      <c r="H41" s="550" t="n">
        <v>46198</v>
      </c>
      <c r="I41" t="n">
        <v>1120</v>
      </c>
      <c r="J41" t="n">
        <v>1120</v>
      </c>
      <c r="K41" t="n">
        <v>1120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inlineStr">
        <is>
          <t>06/2026</t>
        </is>
      </c>
    </row>
    <row r="42">
      <c r="A42" t="n">
        <v>239548</v>
      </c>
      <c r="B42" t="n">
        <v>122</v>
      </c>
      <c r="C42" t="inlineStr">
        <is>
          <t>Arcos</t>
        </is>
      </c>
      <c r="D42" t="inlineStr">
        <is>
          <t xml:space="preserve">EDUARDO TAKESHI MURANAKA </t>
        </is>
      </c>
      <c r="E42" t="inlineStr">
        <is>
          <t>260711683</t>
        </is>
      </c>
      <c r="F42" s="550" t="n">
        <v>46184</v>
      </c>
      <c r="G42" s="550" t="n">
        <v>46191</v>
      </c>
      <c r="H42" s="550" t="n">
        <v>46195</v>
      </c>
      <c r="I42" t="n">
        <v>358.5</v>
      </c>
      <c r="J42" t="n">
        <v>358.5</v>
      </c>
      <c r="K42" t="n">
        <v>358.5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inlineStr">
        <is>
          <t>06/2026</t>
        </is>
      </c>
    </row>
    <row r="43">
      <c r="A43" t="n">
        <v>239547</v>
      </c>
      <c r="B43" t="n">
        <v>122</v>
      </c>
      <c r="C43" t="inlineStr">
        <is>
          <t>Arcos</t>
        </is>
      </c>
      <c r="D43" t="inlineStr">
        <is>
          <t>GOMES D ELIA EQUIP. HIGIENE LTDA - WESCO</t>
        </is>
      </c>
      <c r="E43" t="inlineStr">
        <is>
          <t>244186</t>
        </is>
      </c>
      <c r="F43" s="550" t="n">
        <v>46188</v>
      </c>
      <c r="G43" s="550" t="n">
        <v>46190</v>
      </c>
      <c r="H43" s="550" t="n">
        <v>46203</v>
      </c>
      <c r="I43" t="n">
        <v>342</v>
      </c>
      <c r="J43" t="n">
        <v>342</v>
      </c>
      <c r="K43" t="n">
        <v>0</v>
      </c>
      <c r="L43" t="n">
        <v>0</v>
      </c>
      <c r="M43" t="n">
        <v>342</v>
      </c>
      <c r="N43" t="n">
        <v>0</v>
      </c>
      <c r="O43" t="n">
        <v>0</v>
      </c>
      <c r="P43" t="n">
        <v>0</v>
      </c>
      <c r="Q43" t="inlineStr">
        <is>
          <t>06/2026</t>
        </is>
      </c>
    </row>
    <row r="44">
      <c r="A44" t="n">
        <v>239546</v>
      </c>
      <c r="B44" t="n">
        <v>122</v>
      </c>
      <c r="C44" t="inlineStr">
        <is>
          <t>Arcos</t>
        </is>
      </c>
      <c r="D44" t="inlineStr">
        <is>
          <t xml:space="preserve">NOVA MIX </t>
        </is>
      </c>
      <c r="E44" t="inlineStr">
        <is>
          <t>2650714</t>
        </is>
      </c>
      <c r="F44" s="550" t="n">
        <v>46183</v>
      </c>
      <c r="G44" s="550" t="n">
        <v>46190</v>
      </c>
      <c r="H44" s="550" t="n">
        <v>46197</v>
      </c>
      <c r="I44" t="n">
        <v>653.6900000000001</v>
      </c>
      <c r="J44" t="n">
        <v>653.6900000000001</v>
      </c>
      <c r="K44" t="n">
        <v>653.6900000000001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inlineStr">
        <is>
          <t>06/2026</t>
        </is>
      </c>
    </row>
    <row r="45">
      <c r="A45" t="n">
        <v>239545</v>
      </c>
      <c r="B45" t="n">
        <v>122</v>
      </c>
      <c r="C45" t="inlineStr">
        <is>
          <t>Arcos</t>
        </is>
      </c>
      <c r="D45" t="inlineStr">
        <is>
          <t xml:space="preserve">HNK BR INDUSTRIA DE BEBIDAS </t>
        </is>
      </c>
      <c r="E45" t="inlineStr">
        <is>
          <t>236028</t>
        </is>
      </c>
      <c r="F45" s="550" t="n">
        <v>46183</v>
      </c>
      <c r="G45" s="550" t="n">
        <v>46190</v>
      </c>
      <c r="H45" s="550" t="n">
        <v>46198</v>
      </c>
      <c r="I45" t="n">
        <v>362.6</v>
      </c>
      <c r="J45" t="n">
        <v>492.48</v>
      </c>
      <c r="K45" t="n">
        <v>0</v>
      </c>
      <c r="L45" t="n">
        <v>362.6</v>
      </c>
      <c r="M45" t="n">
        <v>0</v>
      </c>
      <c r="N45" t="n">
        <v>0</v>
      </c>
      <c r="O45" t="n">
        <v>0</v>
      </c>
      <c r="P45" t="n">
        <v>0</v>
      </c>
      <c r="Q45" t="inlineStr">
        <is>
          <t>06/2026</t>
        </is>
      </c>
    </row>
    <row r="46">
      <c r="A46" t="n">
        <v>239544</v>
      </c>
      <c r="B46" t="n">
        <v>122</v>
      </c>
      <c r="C46" t="inlineStr">
        <is>
          <t>Arcos</t>
        </is>
      </c>
      <c r="D46" t="inlineStr">
        <is>
          <t>ARTE GELATI SORVETES LTDA</t>
        </is>
      </c>
      <c r="E46" t="inlineStr">
        <is>
          <t>41672</t>
        </is>
      </c>
      <c r="F46" s="550" t="n">
        <v>46182</v>
      </c>
      <c r="G46" s="550" t="n">
        <v>46190</v>
      </c>
      <c r="H46" s="550" t="n">
        <v>46196</v>
      </c>
      <c r="I46" t="n">
        <v>1158.87</v>
      </c>
      <c r="J46" t="n">
        <v>1029.2</v>
      </c>
      <c r="K46" t="n">
        <v>1158.87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inlineStr">
        <is>
          <t>06/2026</t>
        </is>
      </c>
    </row>
    <row r="47">
      <c r="A47" t="n">
        <v>238458</v>
      </c>
      <c r="B47" t="n">
        <v>122</v>
      </c>
      <c r="C47" t="inlineStr">
        <is>
          <t>Arcos</t>
        </is>
      </c>
      <c r="D47" t="inlineStr">
        <is>
          <t xml:space="preserve">HNK BR INDUSTRIA DE BEBIDAS </t>
        </is>
      </c>
      <c r="E47" t="inlineStr">
        <is>
          <t>234907</t>
        </is>
      </c>
      <c r="F47" s="550" t="n">
        <v>46182</v>
      </c>
      <c r="G47" s="550" t="n">
        <v>46185</v>
      </c>
      <c r="H47" s="550" t="n">
        <v>46197</v>
      </c>
      <c r="I47" t="n">
        <v>326.43</v>
      </c>
      <c r="J47" t="n">
        <v>451.5</v>
      </c>
      <c r="K47" t="n">
        <v>0</v>
      </c>
      <c r="L47" t="n">
        <v>326.43</v>
      </c>
      <c r="M47" t="n">
        <v>0</v>
      </c>
      <c r="N47" t="n">
        <v>0</v>
      </c>
      <c r="O47" t="n">
        <v>0</v>
      </c>
      <c r="P47" t="n">
        <v>0</v>
      </c>
      <c r="Q47" t="inlineStr">
        <is>
          <t>06/2026</t>
        </is>
      </c>
    </row>
    <row r="48">
      <c r="A48" t="n">
        <v>238457</v>
      </c>
      <c r="B48" t="n">
        <v>122</v>
      </c>
      <c r="C48" t="inlineStr">
        <is>
          <t>Arcos</t>
        </is>
      </c>
      <c r="D48" t="inlineStr">
        <is>
          <t>PSSS LTDA</t>
        </is>
      </c>
      <c r="E48" t="inlineStr">
        <is>
          <t>173</t>
        </is>
      </c>
      <c r="F48" s="550" t="n">
        <v>46182</v>
      </c>
      <c r="G48" s="550" t="n">
        <v>46185</v>
      </c>
      <c r="H48" s="550" t="n">
        <v>46197</v>
      </c>
      <c r="I48" t="n">
        <v>282</v>
      </c>
      <c r="J48" t="n">
        <v>282</v>
      </c>
      <c r="K48" t="n">
        <v>0</v>
      </c>
      <c r="L48" t="n">
        <v>0</v>
      </c>
      <c r="M48" t="n">
        <v>282</v>
      </c>
      <c r="N48" t="n">
        <v>0</v>
      </c>
      <c r="O48" t="n">
        <v>0</v>
      </c>
      <c r="P48" t="n">
        <v>0</v>
      </c>
      <c r="Q48" t="inlineStr">
        <is>
          <t>06/2026</t>
        </is>
      </c>
    </row>
    <row r="49">
      <c r="A49" t="n">
        <v>238456</v>
      </c>
      <c r="B49" t="n">
        <v>122</v>
      </c>
      <c r="C49" t="inlineStr">
        <is>
          <t>Arcos</t>
        </is>
      </c>
      <c r="D49" t="inlineStr">
        <is>
          <t xml:space="preserve">BELLNAY PAES ARTESANAIS LTDA </t>
        </is>
      </c>
      <c r="E49" t="inlineStr">
        <is>
          <t>2889</t>
        </is>
      </c>
      <c r="F49" s="550" t="n">
        <v>46181</v>
      </c>
      <c r="G49" s="550" t="n">
        <v>46185</v>
      </c>
      <c r="H49" s="550" t="n">
        <v>46197</v>
      </c>
      <c r="I49" t="n">
        <v>507.5</v>
      </c>
      <c r="J49" t="n">
        <v>477.5</v>
      </c>
      <c r="K49" t="n">
        <v>507.5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inlineStr">
        <is>
          <t>06/2026</t>
        </is>
      </c>
    </row>
    <row r="50">
      <c r="A50" t="n">
        <v>238455</v>
      </c>
      <c r="B50" t="n">
        <v>122</v>
      </c>
      <c r="C50" t="inlineStr">
        <is>
          <t>Arcos</t>
        </is>
      </c>
      <c r="D50" t="inlineStr">
        <is>
          <t>ALLIMENTARI COMERCIO DE PRODUTOS ALIMENTICIOS E SERVICOS LTDA</t>
        </is>
      </c>
      <c r="E50" t="inlineStr">
        <is>
          <t>42576</t>
        </is>
      </c>
      <c r="F50" s="550" t="n">
        <v>46182</v>
      </c>
      <c r="G50" s="550" t="n">
        <v>46185</v>
      </c>
      <c r="H50" s="550" t="n">
        <v>46210</v>
      </c>
      <c r="I50" t="n">
        <v>620.49</v>
      </c>
      <c r="J50" t="n">
        <v>620.49</v>
      </c>
      <c r="K50" t="n">
        <v>620.49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inlineStr">
        <is>
          <t>06/2026</t>
        </is>
      </c>
    </row>
    <row r="51">
      <c r="A51" t="n">
        <v>238454</v>
      </c>
      <c r="B51" t="n">
        <v>122</v>
      </c>
      <c r="C51" t="inlineStr">
        <is>
          <t>Arcos</t>
        </is>
      </c>
      <c r="D51" t="inlineStr">
        <is>
          <t>GIGIO COMÉRCIO DE PRODUTO ALIMENTICIOS LTDA</t>
        </is>
      </c>
      <c r="E51" t="inlineStr">
        <is>
          <t>22574</t>
        </is>
      </c>
      <c r="F51" s="550" t="n">
        <v>46184</v>
      </c>
      <c r="G51" s="550" t="n">
        <v>46185</v>
      </c>
      <c r="H51" s="550" t="n">
        <v>46204</v>
      </c>
      <c r="I51" t="n">
        <v>357.6</v>
      </c>
      <c r="J51" t="n">
        <v>357.6</v>
      </c>
      <c r="K51" t="n">
        <v>357.6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inlineStr">
        <is>
          <t>06/2026</t>
        </is>
      </c>
    </row>
    <row r="52">
      <c r="A52" t="n">
        <v>238453</v>
      </c>
      <c r="B52" t="n">
        <v>122</v>
      </c>
      <c r="C52" t="inlineStr">
        <is>
          <t>Arcos</t>
        </is>
      </c>
      <c r="D52" t="inlineStr">
        <is>
          <t>BATALHA FABRICA DE PAES LTDA</t>
        </is>
      </c>
      <c r="E52" t="inlineStr">
        <is>
          <t>15566</t>
        </is>
      </c>
      <c r="F52" s="550" t="n">
        <v>46181</v>
      </c>
      <c r="G52" s="550" t="n">
        <v>46184</v>
      </c>
      <c r="H52" s="550" t="n">
        <v>46199</v>
      </c>
      <c r="I52" t="n">
        <v>825.12</v>
      </c>
      <c r="J52" t="n">
        <v>825.12</v>
      </c>
      <c r="K52" t="n">
        <v>825.12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inlineStr">
        <is>
          <t>06/2026</t>
        </is>
      </c>
    </row>
    <row r="53">
      <c r="A53" t="n">
        <v>238452</v>
      </c>
      <c r="B53" t="n">
        <v>122</v>
      </c>
      <c r="C53" t="inlineStr">
        <is>
          <t>Arcos</t>
        </is>
      </c>
      <c r="D53" t="inlineStr">
        <is>
          <t>ANDREIA SANTOS FREITAS DUARTE</t>
        </is>
      </c>
      <c r="E53" t="inlineStr">
        <is>
          <t>2603</t>
        </is>
      </c>
      <c r="F53" s="550" t="n">
        <v>46183</v>
      </c>
      <c r="G53" s="550" t="n">
        <v>46184</v>
      </c>
      <c r="H53" s="550" t="n">
        <v>46216</v>
      </c>
      <c r="I53" t="n">
        <v>186.8</v>
      </c>
      <c r="J53" t="n">
        <v>186.8</v>
      </c>
      <c r="K53" t="n">
        <v>186.8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inlineStr">
        <is>
          <t>06/2026</t>
        </is>
      </c>
    </row>
    <row r="54">
      <c r="A54" t="n">
        <v>238451</v>
      </c>
      <c r="B54" t="n">
        <v>122</v>
      </c>
      <c r="C54" t="inlineStr">
        <is>
          <t>Arcos</t>
        </is>
      </c>
      <c r="D54" t="inlineStr">
        <is>
          <t>ANDREIA SANTOS FREITAS DUARTE</t>
        </is>
      </c>
      <c r="E54" t="inlineStr">
        <is>
          <t>2598</t>
        </is>
      </c>
      <c r="F54" s="550" t="n">
        <v>46182</v>
      </c>
      <c r="G54" s="550" t="n">
        <v>46184</v>
      </c>
      <c r="H54" s="550" t="n">
        <v>46216</v>
      </c>
      <c r="I54" t="n">
        <v>605.61</v>
      </c>
      <c r="J54" t="n">
        <v>605.61</v>
      </c>
      <c r="K54" t="n">
        <v>0</v>
      </c>
      <c r="L54" t="n">
        <v>0</v>
      </c>
      <c r="M54" t="n">
        <v>605.61</v>
      </c>
      <c r="N54" t="n">
        <v>0</v>
      </c>
      <c r="O54" t="n">
        <v>0</v>
      </c>
      <c r="P54" t="n">
        <v>0</v>
      </c>
      <c r="Q54" t="inlineStr">
        <is>
          <t>06/2026</t>
        </is>
      </c>
    </row>
    <row r="55">
      <c r="A55" t="n">
        <v>238450</v>
      </c>
      <c r="B55" t="n">
        <v>122</v>
      </c>
      <c r="C55" t="inlineStr">
        <is>
          <t>Arcos</t>
        </is>
      </c>
      <c r="D55" t="inlineStr">
        <is>
          <t>OPA PRODUTOS ALIMENTICIOS LTDA</t>
        </is>
      </c>
      <c r="E55" t="inlineStr">
        <is>
          <t>3436</t>
        </is>
      </c>
      <c r="F55" s="550" t="n">
        <v>46184</v>
      </c>
      <c r="G55" s="550" t="n">
        <v>46184</v>
      </c>
      <c r="H55" s="550" t="n">
        <v>46212</v>
      </c>
      <c r="I55" t="n">
        <v>501.75</v>
      </c>
      <c r="J55" t="n">
        <v>466.75</v>
      </c>
      <c r="K55" t="n">
        <v>501.75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inlineStr">
        <is>
          <t>06/2026</t>
        </is>
      </c>
    </row>
    <row r="56">
      <c r="A56" t="n">
        <v>238449</v>
      </c>
      <c r="B56" t="n">
        <v>122</v>
      </c>
      <c r="C56" t="inlineStr">
        <is>
          <t>Arcos</t>
        </is>
      </c>
      <c r="D56" t="inlineStr">
        <is>
          <t>EMPORIO M&amp;L COMERCIO DE ALIM E BEBIDAS LTDA</t>
        </is>
      </c>
      <c r="E56" t="inlineStr">
        <is>
          <t>517758</t>
        </is>
      </c>
      <c r="F56" s="550" t="n">
        <v>46183</v>
      </c>
      <c r="G56" s="550" t="n">
        <v>46184</v>
      </c>
      <c r="H56" s="550" t="n">
        <v>46213</v>
      </c>
      <c r="I56" t="n">
        <v>2053.86</v>
      </c>
      <c r="J56" t="n">
        <v>2053.86</v>
      </c>
      <c r="K56" t="n">
        <v>2053.86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inlineStr">
        <is>
          <t>06/2026</t>
        </is>
      </c>
    </row>
    <row r="57">
      <c r="A57" t="n">
        <v>238448</v>
      </c>
      <c r="B57" t="n">
        <v>122</v>
      </c>
      <c r="C57" t="inlineStr">
        <is>
          <t>Arcos</t>
        </is>
      </c>
      <c r="D57" t="inlineStr">
        <is>
          <t>NA MORADA INDÚSTRIA E COMÉRCIO LTDA</t>
        </is>
      </c>
      <c r="E57" t="inlineStr">
        <is>
          <t>296048</t>
        </is>
      </c>
      <c r="F57" s="550" t="n">
        <v>46183</v>
      </c>
      <c r="G57" s="550" t="n">
        <v>46184</v>
      </c>
      <c r="H57" s="550" t="n">
        <v>46198</v>
      </c>
      <c r="I57" t="n">
        <v>1369.75</v>
      </c>
      <c r="J57" t="n">
        <v>1470</v>
      </c>
      <c r="K57" t="n">
        <v>1369.75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inlineStr">
        <is>
          <t>06/2026</t>
        </is>
      </c>
    </row>
    <row r="58">
      <c r="A58" t="n">
        <v>238447</v>
      </c>
      <c r="B58" t="n">
        <v>122</v>
      </c>
      <c r="C58" t="inlineStr">
        <is>
          <t>Arcos</t>
        </is>
      </c>
      <c r="D58" t="inlineStr">
        <is>
          <t>FG7 COMERCIO E DISTRIBUICAO DE BEBIDAS LTDA</t>
        </is>
      </c>
      <c r="E58" t="inlineStr">
        <is>
          <t>808247</t>
        </is>
      </c>
      <c r="F58" s="550" t="n">
        <v>46183</v>
      </c>
      <c r="G58" s="550" t="n">
        <v>46184</v>
      </c>
      <c r="H58" s="550" t="n">
        <v>46212</v>
      </c>
      <c r="I58" t="n">
        <v>523.98</v>
      </c>
      <c r="J58" t="n">
        <v>523.98</v>
      </c>
      <c r="K58" t="n">
        <v>0</v>
      </c>
      <c r="L58" t="n">
        <v>523.98</v>
      </c>
      <c r="M58" t="n">
        <v>0</v>
      </c>
      <c r="N58" t="n">
        <v>0</v>
      </c>
      <c r="O58" t="n">
        <v>0</v>
      </c>
      <c r="P58" t="n">
        <v>0</v>
      </c>
      <c r="Q58" t="inlineStr">
        <is>
          <t>06/2026</t>
        </is>
      </c>
    </row>
    <row r="59">
      <c r="A59" t="n">
        <v>238446</v>
      </c>
      <c r="B59" t="n">
        <v>122</v>
      </c>
      <c r="C59" t="inlineStr">
        <is>
          <t>Arcos</t>
        </is>
      </c>
      <c r="D59" t="inlineStr">
        <is>
          <t>FG7 COMERCIO E DISTRIBUICAO DE BEBIDAS LTDA</t>
        </is>
      </c>
      <c r="E59" t="inlineStr">
        <is>
          <t>808249</t>
        </is>
      </c>
      <c r="F59" s="550" t="n">
        <v>46183</v>
      </c>
      <c r="G59" s="550" t="n">
        <v>46184</v>
      </c>
      <c r="H59" s="550" t="n">
        <v>46212</v>
      </c>
      <c r="I59" t="n">
        <v>799.64</v>
      </c>
      <c r="J59" t="n">
        <v>799.64</v>
      </c>
      <c r="K59" t="n">
        <v>799.64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inlineStr">
        <is>
          <t>06/2026</t>
        </is>
      </c>
    </row>
    <row r="60">
      <c r="A60" t="n">
        <v>238445</v>
      </c>
      <c r="B60" t="n">
        <v>122</v>
      </c>
      <c r="C60" t="inlineStr">
        <is>
          <t>Arcos</t>
        </is>
      </c>
      <c r="D60" t="inlineStr">
        <is>
          <t>BATARD PADARIA ARTESANAL LTDA</t>
        </is>
      </c>
      <c r="E60" t="inlineStr">
        <is>
          <t>14425</t>
        </is>
      </c>
      <c r="F60" s="550" t="n">
        <v>46183</v>
      </c>
      <c r="G60" s="550" t="n">
        <v>46184</v>
      </c>
      <c r="H60" s="550" t="n">
        <v>46200</v>
      </c>
      <c r="I60" t="n">
        <v>1935</v>
      </c>
      <c r="J60" t="n">
        <v>1922</v>
      </c>
      <c r="K60" t="n">
        <v>1935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inlineStr">
        <is>
          <t>06/2026</t>
        </is>
      </c>
    </row>
    <row r="61">
      <c r="A61" t="n">
        <v>238444</v>
      </c>
      <c r="B61" t="n">
        <v>122</v>
      </c>
      <c r="C61" t="inlineStr">
        <is>
          <t>Arcos</t>
        </is>
      </c>
      <c r="D61" t="inlineStr">
        <is>
          <t>GCT COMERCIO DE PRODUTOS ALIMENTICIOS LTDA</t>
        </is>
      </c>
      <c r="E61" t="inlineStr">
        <is>
          <t>12179</t>
        </is>
      </c>
      <c r="F61" s="550" t="n">
        <v>46181</v>
      </c>
      <c r="G61" s="550" t="n">
        <v>46184</v>
      </c>
      <c r="H61" s="550" t="n">
        <v>46210</v>
      </c>
      <c r="I61" t="n">
        <v>1549.2</v>
      </c>
      <c r="J61" t="n">
        <v>1524.2</v>
      </c>
      <c r="K61" t="n">
        <v>0</v>
      </c>
      <c r="L61" t="n">
        <v>1549.2</v>
      </c>
      <c r="M61" t="n">
        <v>0</v>
      </c>
      <c r="N61" t="n">
        <v>0</v>
      </c>
      <c r="O61" t="n">
        <v>0</v>
      </c>
      <c r="P61" t="n">
        <v>0</v>
      </c>
      <c r="Q61" t="inlineStr">
        <is>
          <t>06/2026</t>
        </is>
      </c>
    </row>
    <row r="62">
      <c r="A62" t="n">
        <v>238443</v>
      </c>
      <c r="B62" t="n">
        <v>122</v>
      </c>
      <c r="C62" t="inlineStr">
        <is>
          <t>Arcos</t>
        </is>
      </c>
      <c r="D62" t="inlineStr">
        <is>
          <t>KING COMERCIO E IMPORTACAO DE BEBIDAS LTDA</t>
        </is>
      </c>
      <c r="E62" t="inlineStr">
        <is>
          <t>127982</t>
        </is>
      </c>
      <c r="F62" s="550" t="n">
        <v>46182</v>
      </c>
      <c r="G62" s="550" t="n">
        <v>46184</v>
      </c>
      <c r="H62" s="550" t="n">
        <v>46203</v>
      </c>
      <c r="I62" t="n">
        <v>870.11</v>
      </c>
      <c r="J62" t="n">
        <v>870.1</v>
      </c>
      <c r="K62" t="n">
        <v>0</v>
      </c>
      <c r="L62" t="n">
        <v>870.11</v>
      </c>
      <c r="M62" t="n">
        <v>0</v>
      </c>
      <c r="N62" t="n">
        <v>0</v>
      </c>
      <c r="O62" t="n">
        <v>0</v>
      </c>
      <c r="P62" t="n">
        <v>0</v>
      </c>
      <c r="Q62" t="inlineStr">
        <is>
          <t>06/2026</t>
        </is>
      </c>
    </row>
    <row r="63">
      <c r="A63" t="n">
        <v>238442</v>
      </c>
      <c r="B63" t="n">
        <v>122</v>
      </c>
      <c r="C63" t="inlineStr">
        <is>
          <t>Arcos</t>
        </is>
      </c>
      <c r="D63" t="inlineStr">
        <is>
          <t xml:space="preserve">FORTE ALIMENTOS COM. IMPORTAÇÃO LTDA </t>
        </is>
      </c>
      <c r="E63" t="inlineStr">
        <is>
          <t>377928</t>
        </is>
      </c>
      <c r="F63" s="550" t="n">
        <v>46182</v>
      </c>
      <c r="G63" s="550" t="n">
        <v>46184</v>
      </c>
      <c r="H63" s="550" t="n">
        <v>46211</v>
      </c>
      <c r="I63" t="n">
        <v>162.6</v>
      </c>
      <c r="J63" t="n">
        <v>162.6</v>
      </c>
      <c r="K63" t="n">
        <v>162.6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inlineStr">
        <is>
          <t>06/2026</t>
        </is>
      </c>
    </row>
    <row r="64">
      <c r="A64" t="n">
        <v>238441</v>
      </c>
      <c r="B64" t="n">
        <v>122</v>
      </c>
      <c r="C64" t="inlineStr">
        <is>
          <t>Arcos</t>
        </is>
      </c>
      <c r="D64" t="inlineStr">
        <is>
          <t>DISTRIBUIDORA ARENA VIP COMERCIO DE BEBIDAS LTDA</t>
        </is>
      </c>
      <c r="E64" t="inlineStr">
        <is>
          <t>10712</t>
        </is>
      </c>
      <c r="F64" s="550" t="n">
        <v>46182</v>
      </c>
      <c r="G64" s="550" t="n">
        <v>46184</v>
      </c>
      <c r="H64" s="550" t="n">
        <v>46210</v>
      </c>
      <c r="I64" t="n">
        <v>336</v>
      </c>
      <c r="J64" t="n">
        <v>336</v>
      </c>
      <c r="K64" t="n">
        <v>0</v>
      </c>
      <c r="L64" t="n">
        <v>336</v>
      </c>
      <c r="M64" t="n">
        <v>0</v>
      </c>
      <c r="N64" t="n">
        <v>0</v>
      </c>
      <c r="O64" t="n">
        <v>0</v>
      </c>
      <c r="P64" t="n">
        <v>0</v>
      </c>
      <c r="Q64" t="inlineStr">
        <is>
          <t>06/2026</t>
        </is>
      </c>
    </row>
    <row r="65">
      <c r="A65" t="n">
        <v>238440</v>
      </c>
      <c r="B65" t="n">
        <v>122</v>
      </c>
      <c r="C65" t="inlineStr">
        <is>
          <t>Arcos</t>
        </is>
      </c>
      <c r="D65" t="inlineStr">
        <is>
          <t>ZAHIL IMPORTADORA LTDA</t>
        </is>
      </c>
      <c r="E65" t="inlineStr">
        <is>
          <t>271665</t>
        </is>
      </c>
      <c r="F65" s="550" t="n">
        <v>46182</v>
      </c>
      <c r="G65" s="550" t="n">
        <v>46184</v>
      </c>
      <c r="H65" s="550" t="n">
        <v>46212</v>
      </c>
      <c r="I65" t="n">
        <v>7396.58</v>
      </c>
      <c r="J65" t="n">
        <v>6903</v>
      </c>
      <c r="K65" t="n">
        <v>0</v>
      </c>
      <c r="L65" t="n">
        <v>7396.58</v>
      </c>
      <c r="M65" t="n">
        <v>0</v>
      </c>
      <c r="N65" t="n">
        <v>0</v>
      </c>
      <c r="O65" t="n">
        <v>0</v>
      </c>
      <c r="P65" t="n">
        <v>0</v>
      </c>
      <c r="Q65" t="inlineStr">
        <is>
          <t>06/2026</t>
        </is>
      </c>
    </row>
    <row r="66">
      <c r="A66" t="n">
        <v>238439</v>
      </c>
      <c r="B66" t="n">
        <v>122</v>
      </c>
      <c r="C66" t="inlineStr">
        <is>
          <t>Arcos</t>
        </is>
      </c>
      <c r="D66" t="inlineStr">
        <is>
          <t>MARIO PEDRO FELICIANO - HORTIFRUTI</t>
        </is>
      </c>
      <c r="E66" t="inlineStr">
        <is>
          <t>479461</t>
        </is>
      </c>
      <c r="F66" s="550" t="n">
        <v>46182</v>
      </c>
      <c r="G66" s="550" t="n">
        <v>46184</v>
      </c>
      <c r="H66" s="550" t="n">
        <v>46210</v>
      </c>
      <c r="I66" t="n">
        <v>1045.03</v>
      </c>
      <c r="J66" t="n">
        <v>1045.03</v>
      </c>
      <c r="K66" t="n">
        <v>1045.03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inlineStr">
        <is>
          <t>06/2026</t>
        </is>
      </c>
    </row>
    <row r="67">
      <c r="A67" t="n">
        <v>238438</v>
      </c>
      <c r="B67" t="n">
        <v>122</v>
      </c>
      <c r="C67" t="inlineStr">
        <is>
          <t>Arcos</t>
        </is>
      </c>
      <c r="D67" t="inlineStr">
        <is>
          <t xml:space="preserve">FORTE ALIMENTOS COM. IMPORTAÇÃO LTDA </t>
        </is>
      </c>
      <c r="E67" t="inlineStr">
        <is>
          <t>377923</t>
        </is>
      </c>
      <c r="F67" s="550" t="n">
        <v>46182</v>
      </c>
      <c r="G67" s="550" t="n">
        <v>46184</v>
      </c>
      <c r="H67" s="550" t="n">
        <v>46211</v>
      </c>
      <c r="I67" t="n">
        <v>2321.92</v>
      </c>
      <c r="J67" t="n">
        <v>2321.92</v>
      </c>
      <c r="K67" t="n">
        <v>2321.92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inlineStr">
        <is>
          <t>06/2026</t>
        </is>
      </c>
    </row>
    <row r="68">
      <c r="A68" t="n">
        <v>238437</v>
      </c>
      <c r="B68" t="n">
        <v>122</v>
      </c>
      <c r="C68" t="inlineStr">
        <is>
          <t>Arcos</t>
        </is>
      </c>
      <c r="D68" t="inlineStr">
        <is>
          <t>MARCOS SILVA DO NASCIMENTO</t>
        </is>
      </c>
      <c r="E68" t="inlineStr">
        <is>
          <t>1063</t>
        </is>
      </c>
      <c r="F68" s="550" t="n">
        <v>46183</v>
      </c>
      <c r="G68" s="550" t="n">
        <v>46184</v>
      </c>
      <c r="H68" s="550" t="n">
        <v>46211</v>
      </c>
      <c r="I68" t="n">
        <v>579.7</v>
      </c>
      <c r="J68" t="n">
        <v>579.7</v>
      </c>
      <c r="K68" t="n">
        <v>579.7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inlineStr">
        <is>
          <t>06/2026</t>
        </is>
      </c>
    </row>
    <row r="69">
      <c r="A69" t="n">
        <v>238436</v>
      </c>
      <c r="B69" t="n">
        <v>122</v>
      </c>
      <c r="C69" t="inlineStr">
        <is>
          <t>Arcos</t>
        </is>
      </c>
      <c r="D69" t="inlineStr">
        <is>
          <t xml:space="preserve"> FAMIGERADA COMERCIO E EXPORTACAO DE BEBIDAS LTDA</t>
        </is>
      </c>
      <c r="E69" t="inlineStr">
        <is>
          <t>2302</t>
        </is>
      </c>
      <c r="F69" s="550" t="n">
        <v>46182</v>
      </c>
      <c r="G69" s="550" t="n">
        <v>46184</v>
      </c>
      <c r="H69" s="550" t="n">
        <v>46210</v>
      </c>
      <c r="I69" t="n">
        <v>825</v>
      </c>
      <c r="J69" t="n">
        <v>825</v>
      </c>
      <c r="K69" t="n">
        <v>0</v>
      </c>
      <c r="L69" t="n">
        <v>825</v>
      </c>
      <c r="M69" t="n">
        <v>0</v>
      </c>
      <c r="N69" t="n">
        <v>0</v>
      </c>
      <c r="O69" t="n">
        <v>0</v>
      </c>
      <c r="P69" t="n">
        <v>0</v>
      </c>
      <c r="Q69" t="inlineStr">
        <is>
          <t>06/2026</t>
        </is>
      </c>
    </row>
    <row r="70">
      <c r="A70" t="n">
        <v>238435</v>
      </c>
      <c r="B70" t="n">
        <v>122</v>
      </c>
      <c r="C70" t="inlineStr">
        <is>
          <t>Arcos</t>
        </is>
      </c>
      <c r="D70" t="inlineStr">
        <is>
          <t xml:space="preserve">NOVA MIX </t>
        </is>
      </c>
      <c r="E70" t="inlineStr">
        <is>
          <t>2649887</t>
        </is>
      </c>
      <c r="F70" s="550" t="n">
        <v>46182</v>
      </c>
      <c r="G70" s="550" t="n">
        <v>46184</v>
      </c>
      <c r="H70" s="550" t="n">
        <v>46196</v>
      </c>
      <c r="I70" t="n">
        <v>768</v>
      </c>
      <c r="J70" t="n">
        <v>768</v>
      </c>
      <c r="K70" t="n">
        <v>768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inlineStr">
        <is>
          <t>06/2026</t>
        </is>
      </c>
    </row>
    <row r="71">
      <c r="A71" t="n">
        <v>238434</v>
      </c>
      <c r="B71" t="n">
        <v>122</v>
      </c>
      <c r="C71" t="inlineStr">
        <is>
          <t>Arcos</t>
        </is>
      </c>
      <c r="D71" t="inlineStr">
        <is>
          <t xml:space="preserve">CAROLINA AMANCIO </t>
        </is>
      </c>
      <c r="E71" t="inlineStr">
        <is>
          <t>313</t>
        </is>
      </c>
      <c r="F71" s="550" t="n">
        <v>46183</v>
      </c>
      <c r="G71" s="550" t="n">
        <v>46184</v>
      </c>
      <c r="H71" s="550" t="n">
        <v>46198</v>
      </c>
      <c r="I71" t="n">
        <v>525</v>
      </c>
      <c r="J71" t="n">
        <v>500</v>
      </c>
      <c r="K71" t="n">
        <v>525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inlineStr">
        <is>
          <t>06/2026</t>
        </is>
      </c>
    </row>
    <row r="72">
      <c r="A72" t="n">
        <v>238433</v>
      </c>
      <c r="B72" t="n">
        <v>122</v>
      </c>
      <c r="C72" t="inlineStr">
        <is>
          <t>Arcos</t>
        </is>
      </c>
      <c r="D72" t="inlineStr">
        <is>
          <t>DO CHEF DISTRIBUIDORA DE ALIMENTOS LTDA</t>
        </is>
      </c>
      <c r="E72" t="inlineStr">
        <is>
          <t>2180</t>
        </is>
      </c>
      <c r="F72" s="550" t="n">
        <v>46181</v>
      </c>
      <c r="G72" s="550" t="n">
        <v>46184</v>
      </c>
      <c r="H72" s="550" t="n">
        <v>46209</v>
      </c>
      <c r="I72" t="n">
        <v>254.25</v>
      </c>
      <c r="J72" t="n">
        <v>254.25</v>
      </c>
      <c r="K72" t="n">
        <v>254.25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inlineStr">
        <is>
          <t>06/2026</t>
        </is>
      </c>
    </row>
    <row r="73">
      <c r="A73" t="n">
        <v>238432</v>
      </c>
      <c r="B73" t="n">
        <v>122</v>
      </c>
      <c r="C73" t="inlineStr">
        <is>
          <t>Arcos</t>
        </is>
      </c>
      <c r="D73" t="inlineStr">
        <is>
          <t>DO CHEF DISTRIBUIDORA DE ALIMENTOS LTDA</t>
        </is>
      </c>
      <c r="E73" t="inlineStr">
        <is>
          <t>2205</t>
        </is>
      </c>
      <c r="F73" s="550" t="n">
        <v>46182</v>
      </c>
      <c r="G73" s="550" t="n">
        <v>46184</v>
      </c>
      <c r="H73" s="550" t="n">
        <v>46210</v>
      </c>
      <c r="I73" t="n">
        <v>195.06</v>
      </c>
      <c r="J73" t="n">
        <v>195.06</v>
      </c>
      <c r="K73" t="n">
        <v>195.06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inlineStr">
        <is>
          <t>06/2026</t>
        </is>
      </c>
    </row>
    <row r="74">
      <c r="A74" t="n">
        <v>238431</v>
      </c>
      <c r="B74" t="n">
        <v>122</v>
      </c>
      <c r="C74" t="inlineStr">
        <is>
          <t>Arcos</t>
        </is>
      </c>
      <c r="D74" t="inlineStr">
        <is>
          <t>AMBEV S. A. - CDD SAO PAULO</t>
        </is>
      </c>
      <c r="E74" t="inlineStr">
        <is>
          <t>211580</t>
        </is>
      </c>
      <c r="F74" s="550" t="n">
        <v>46182</v>
      </c>
      <c r="G74" s="550" t="n">
        <v>46185</v>
      </c>
      <c r="H74" s="550" t="n">
        <v>46213</v>
      </c>
      <c r="I74" t="n">
        <v>2815.22</v>
      </c>
      <c r="J74" t="n">
        <v>2180.6</v>
      </c>
      <c r="K74" t="n">
        <v>0</v>
      </c>
      <c r="L74" t="n">
        <v>2815.22</v>
      </c>
      <c r="M74" t="n">
        <v>0</v>
      </c>
      <c r="N74" t="n">
        <v>0</v>
      </c>
      <c r="O74" t="n">
        <v>0</v>
      </c>
      <c r="P74" t="n">
        <v>0</v>
      </c>
      <c r="Q74" t="inlineStr">
        <is>
          <t>06/2026</t>
        </is>
      </c>
    </row>
    <row r="75">
      <c r="A75" t="n">
        <v>238430</v>
      </c>
      <c r="B75" t="n">
        <v>122</v>
      </c>
      <c r="C75" t="inlineStr">
        <is>
          <t>Arcos</t>
        </is>
      </c>
      <c r="D75" t="inlineStr">
        <is>
          <t>PROAUTO INDUSTRIA QUIMICA EIRELI</t>
        </is>
      </c>
      <c r="E75" t="inlineStr">
        <is>
          <t>157992</t>
        </is>
      </c>
      <c r="F75" s="550" t="n">
        <v>46182</v>
      </c>
      <c r="G75" s="550" t="n">
        <v>46184</v>
      </c>
      <c r="H75" s="550" t="n">
        <v>46203</v>
      </c>
      <c r="I75" t="n">
        <v>2100.38</v>
      </c>
      <c r="J75" t="n">
        <v>2011.76</v>
      </c>
      <c r="K75" t="n">
        <v>0</v>
      </c>
      <c r="L75" t="n">
        <v>0</v>
      </c>
      <c r="M75" t="n">
        <v>2100.38</v>
      </c>
      <c r="N75" t="n">
        <v>0</v>
      </c>
      <c r="O75" t="n">
        <v>0</v>
      </c>
      <c r="P75" t="n">
        <v>0</v>
      </c>
      <c r="Q75" t="inlineStr">
        <is>
          <t>06/2026</t>
        </is>
      </c>
    </row>
    <row r="76">
      <c r="A76" t="n">
        <v>238429</v>
      </c>
      <c r="B76" t="n">
        <v>122</v>
      </c>
      <c r="C76" t="inlineStr">
        <is>
          <t>Arcos</t>
        </is>
      </c>
      <c r="D76" t="inlineStr">
        <is>
          <t>J.K. COMERCIO DE GENEROS ALIMENICIOS LTDA</t>
        </is>
      </c>
      <c r="E76" t="inlineStr">
        <is>
          <t>1241</t>
        </is>
      </c>
      <c r="F76" s="550" t="n">
        <v>46183</v>
      </c>
      <c r="G76" s="550" t="n">
        <v>46184</v>
      </c>
      <c r="H76" s="550" t="n">
        <v>46213</v>
      </c>
      <c r="I76" t="n">
        <v>360</v>
      </c>
      <c r="J76" t="n">
        <v>360</v>
      </c>
      <c r="K76" t="n">
        <v>360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inlineStr">
        <is>
          <t>06/2026</t>
        </is>
      </c>
    </row>
    <row r="77">
      <c r="A77" t="n">
        <v>238428</v>
      </c>
      <c r="B77" t="n">
        <v>122</v>
      </c>
      <c r="C77" t="inlineStr">
        <is>
          <t>Arcos</t>
        </is>
      </c>
      <c r="D77" t="inlineStr">
        <is>
          <t>EMPORIO M&amp;L COMERCIO DE ALIM E BEBIDAS LTDA</t>
        </is>
      </c>
      <c r="E77" t="inlineStr">
        <is>
          <t>517588</t>
        </is>
      </c>
      <c r="F77" s="550" t="n">
        <v>46182</v>
      </c>
      <c r="G77" s="550" t="n">
        <v>46184</v>
      </c>
      <c r="H77" s="550" t="n">
        <v>46210</v>
      </c>
      <c r="I77" t="n">
        <v>1503.2</v>
      </c>
      <c r="J77" t="n">
        <v>1503.2</v>
      </c>
      <c r="K77" t="n">
        <v>0</v>
      </c>
      <c r="L77" t="n">
        <v>1503.2</v>
      </c>
      <c r="M77" t="n">
        <v>0</v>
      </c>
      <c r="N77" t="n">
        <v>0</v>
      </c>
      <c r="O77" t="n">
        <v>0</v>
      </c>
      <c r="P77" t="n">
        <v>0</v>
      </c>
      <c r="Q77" t="inlineStr">
        <is>
          <t>06/2026</t>
        </is>
      </c>
    </row>
    <row r="78">
      <c r="A78" t="n">
        <v>238427</v>
      </c>
      <c r="B78" t="n">
        <v>122</v>
      </c>
      <c r="C78" t="inlineStr">
        <is>
          <t>Arcos</t>
        </is>
      </c>
      <c r="D78" t="inlineStr">
        <is>
          <t>QUEIJARIA ATALAIA LTDA</t>
        </is>
      </c>
      <c r="E78" t="inlineStr">
        <is>
          <t>27742</t>
        </is>
      </c>
      <c r="F78" s="550" t="n">
        <v>46183</v>
      </c>
      <c r="G78" s="550" t="n">
        <v>46184</v>
      </c>
      <c r="H78" s="550" t="n">
        <v>46211</v>
      </c>
      <c r="I78" t="n">
        <v>942.45</v>
      </c>
      <c r="J78" t="n">
        <v>912.45</v>
      </c>
      <c r="K78" t="n">
        <v>942.45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inlineStr">
        <is>
          <t>06/2026</t>
        </is>
      </c>
    </row>
    <row r="79">
      <c r="A79" t="n">
        <v>238426</v>
      </c>
      <c r="B79" t="n">
        <v>122</v>
      </c>
      <c r="C79" t="inlineStr">
        <is>
          <t>Arcos</t>
        </is>
      </c>
      <c r="D79" t="inlineStr">
        <is>
          <t>DTK COMERCIO DE ALIMENTOS LTDA</t>
        </is>
      </c>
      <c r="E79" t="inlineStr">
        <is>
          <t>83982</t>
        </is>
      </c>
      <c r="F79" s="550" t="n">
        <v>46183</v>
      </c>
      <c r="G79" s="550" t="n">
        <v>46184</v>
      </c>
      <c r="H79" s="550" t="n">
        <v>46204</v>
      </c>
      <c r="I79" t="n">
        <v>829.27</v>
      </c>
      <c r="J79" t="n">
        <v>827.27</v>
      </c>
      <c r="K79" t="n">
        <v>829.27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inlineStr">
        <is>
          <t>06/2026</t>
        </is>
      </c>
    </row>
    <row r="80">
      <c r="A80" t="n">
        <v>238425</v>
      </c>
      <c r="B80" t="n">
        <v>122</v>
      </c>
      <c r="C80" t="inlineStr">
        <is>
          <t>Arcos</t>
        </is>
      </c>
      <c r="D80" t="inlineStr">
        <is>
          <t xml:space="preserve">LEITERIA DELICARI INDUSTRIA E COMERCIO LTDA </t>
        </is>
      </c>
      <c r="E80" t="inlineStr">
        <is>
          <t>88143</t>
        </is>
      </c>
      <c r="F80" s="550" t="n">
        <v>46182</v>
      </c>
      <c r="G80" s="550" t="n">
        <v>46184</v>
      </c>
      <c r="H80" s="550" t="n">
        <v>46210</v>
      </c>
      <c r="I80" t="n">
        <v>585</v>
      </c>
      <c r="J80" t="n">
        <v>585</v>
      </c>
      <c r="K80" t="n">
        <v>585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inlineStr">
        <is>
          <t>06/2026</t>
        </is>
      </c>
    </row>
    <row r="81">
      <c r="A81" t="n">
        <v>238424</v>
      </c>
      <c r="B81" t="n">
        <v>122</v>
      </c>
      <c r="C81" t="inlineStr">
        <is>
          <t>Arcos</t>
        </is>
      </c>
      <c r="D81" t="inlineStr">
        <is>
          <t>CECILIA TSUYACO ARAKI SILVA LTDA</t>
        </is>
      </c>
      <c r="E81" t="inlineStr">
        <is>
          <t>393331</t>
        </is>
      </c>
      <c r="F81" s="550" t="n">
        <v>46182</v>
      </c>
      <c r="G81" s="550" t="n">
        <v>46184</v>
      </c>
      <c r="H81" s="550" t="n">
        <v>46210</v>
      </c>
      <c r="I81" t="n">
        <v>842.4</v>
      </c>
      <c r="J81" t="n">
        <v>842.4</v>
      </c>
      <c r="K81" t="n">
        <v>842.4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inlineStr">
        <is>
          <t>06/2026</t>
        </is>
      </c>
    </row>
    <row r="82">
      <c r="A82" t="n">
        <v>238423</v>
      </c>
      <c r="B82" t="n">
        <v>122</v>
      </c>
      <c r="C82" t="inlineStr">
        <is>
          <t>Arcos</t>
        </is>
      </c>
      <c r="D82" t="inlineStr">
        <is>
          <t>PSSS LTDA</t>
        </is>
      </c>
      <c r="E82" t="inlineStr">
        <is>
          <t>213</t>
        </is>
      </c>
      <c r="F82" s="550" t="n">
        <v>46185</v>
      </c>
      <c r="G82" s="550" t="n">
        <v>46185</v>
      </c>
      <c r="H82" s="550" t="n">
        <v>46199</v>
      </c>
      <c r="I82" t="n">
        <v>2223.52</v>
      </c>
      <c r="J82" t="n">
        <v>2223.52</v>
      </c>
      <c r="K82" t="n">
        <v>0</v>
      </c>
      <c r="L82" t="n">
        <v>0</v>
      </c>
      <c r="M82" t="n">
        <v>1471.52</v>
      </c>
      <c r="N82" t="n">
        <v>0</v>
      </c>
      <c r="O82" t="n">
        <v>242</v>
      </c>
      <c r="P82" t="n">
        <v>0</v>
      </c>
      <c r="Q82" t="inlineStr">
        <is>
          <t>06/2026</t>
        </is>
      </c>
    </row>
    <row r="83">
      <c r="A83" t="n">
        <v>238422</v>
      </c>
      <c r="B83" t="n">
        <v>122</v>
      </c>
      <c r="C83" t="inlineStr">
        <is>
          <t>Arcos</t>
        </is>
      </c>
      <c r="D83" t="inlineStr">
        <is>
          <t>GCT COMERCIO DE PRODUTOS ALIMENTICIOS LTDA</t>
        </is>
      </c>
      <c r="E83" t="inlineStr">
        <is>
          <t>12243</t>
        </is>
      </c>
      <c r="F83" s="550" t="n">
        <v>46183</v>
      </c>
      <c r="G83" s="550" t="n">
        <v>46185</v>
      </c>
      <c r="H83" s="550" t="n">
        <v>46211</v>
      </c>
      <c r="I83" t="n">
        <v>1187.84</v>
      </c>
      <c r="J83" t="n">
        <v>1162.84</v>
      </c>
      <c r="K83" t="n">
        <v>0</v>
      </c>
      <c r="L83" t="n">
        <v>1187.84</v>
      </c>
      <c r="M83" t="n">
        <v>0</v>
      </c>
      <c r="N83" t="n">
        <v>0</v>
      </c>
      <c r="O83" t="n">
        <v>0</v>
      </c>
      <c r="P83" t="n">
        <v>0</v>
      </c>
      <c r="Q83" t="inlineStr">
        <is>
          <t>06/2026</t>
        </is>
      </c>
    </row>
    <row r="84">
      <c r="A84" t="n">
        <v>238421</v>
      </c>
      <c r="B84" t="n">
        <v>122</v>
      </c>
      <c r="C84" t="inlineStr">
        <is>
          <t>Arcos</t>
        </is>
      </c>
      <c r="D84" t="inlineStr">
        <is>
          <t>MONTE ALTO ALIMENTOS LTDA</t>
        </is>
      </c>
      <c r="E84" t="inlineStr">
        <is>
          <t>181657</t>
        </is>
      </c>
      <c r="F84" s="550" t="n">
        <v>46184</v>
      </c>
      <c r="G84" s="550" t="n">
        <v>46185</v>
      </c>
      <c r="H84" s="550" t="n">
        <v>46198</v>
      </c>
      <c r="I84" t="n">
        <v>559.4400000000001</v>
      </c>
      <c r="J84" t="n">
        <v>559.4400000000001</v>
      </c>
      <c r="K84" t="n">
        <v>559.4400000000001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inlineStr">
        <is>
          <t>06/2026</t>
        </is>
      </c>
    </row>
    <row r="85">
      <c r="A85" t="n">
        <v>238420</v>
      </c>
      <c r="B85" t="n">
        <v>122</v>
      </c>
      <c r="C85" t="inlineStr">
        <is>
          <t>Arcos</t>
        </is>
      </c>
      <c r="D85" t="inlineStr">
        <is>
          <t>SOUBIO BRASIL LTDA</t>
        </is>
      </c>
      <c r="E85" t="inlineStr">
        <is>
          <t>6607</t>
        </is>
      </c>
      <c r="F85" s="550" t="n">
        <v>46182</v>
      </c>
      <c r="G85" s="550" t="n">
        <v>46185</v>
      </c>
      <c r="H85" s="550" t="n">
        <v>46210</v>
      </c>
      <c r="I85" t="n">
        <v>630</v>
      </c>
      <c r="J85" t="n">
        <v>630</v>
      </c>
      <c r="K85" t="n">
        <v>0</v>
      </c>
      <c r="L85" t="n">
        <v>0</v>
      </c>
      <c r="M85" t="n">
        <v>0</v>
      </c>
      <c r="N85" t="n">
        <v>0</v>
      </c>
      <c r="O85" t="n">
        <v>630</v>
      </c>
      <c r="P85" t="n">
        <v>0</v>
      </c>
      <c r="Q85" t="inlineStr">
        <is>
          <t>06/2026</t>
        </is>
      </c>
    </row>
    <row r="86">
      <c r="A86" t="n">
        <v>238419</v>
      </c>
      <c r="B86" t="n">
        <v>122</v>
      </c>
      <c r="C86" t="inlineStr">
        <is>
          <t>Arcos</t>
        </is>
      </c>
      <c r="D86" t="inlineStr">
        <is>
          <t>MARIO PEDRO FELICIANO - HORTIFRUTI</t>
        </is>
      </c>
      <c r="E86" t="inlineStr">
        <is>
          <t>479689</t>
        </is>
      </c>
      <c r="F86" s="550" t="n">
        <v>46184</v>
      </c>
      <c r="G86" s="550" t="n">
        <v>46185</v>
      </c>
      <c r="H86" s="550" t="n">
        <v>46212</v>
      </c>
      <c r="I86" t="n">
        <v>1333.5</v>
      </c>
      <c r="J86" t="n">
        <v>1333.5</v>
      </c>
      <c r="K86" t="n">
        <v>1333.5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inlineStr">
        <is>
          <t>06/2026</t>
        </is>
      </c>
    </row>
    <row r="87">
      <c r="A87" t="n">
        <v>238418</v>
      </c>
      <c r="B87" t="n">
        <v>122</v>
      </c>
      <c r="C87" t="inlineStr">
        <is>
          <t>Arcos</t>
        </is>
      </c>
      <c r="D87" t="inlineStr">
        <is>
          <t>CECILIA TSUYACO ARAKI SILVA LTDA</t>
        </is>
      </c>
      <c r="E87" t="inlineStr">
        <is>
          <t>393477</t>
        </is>
      </c>
      <c r="F87" s="550" t="n">
        <v>46184</v>
      </c>
      <c r="G87" s="550" t="n">
        <v>46185</v>
      </c>
      <c r="H87" s="550" t="n">
        <v>46212</v>
      </c>
      <c r="I87" t="n">
        <v>351.9</v>
      </c>
      <c r="J87" t="n">
        <v>351.9</v>
      </c>
      <c r="K87" t="n">
        <v>351.9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inlineStr">
        <is>
          <t>06/2026</t>
        </is>
      </c>
    </row>
    <row r="88">
      <c r="A88" t="n">
        <v>238417</v>
      </c>
      <c r="B88" t="n">
        <v>122</v>
      </c>
      <c r="C88" t="inlineStr">
        <is>
          <t>Arcos</t>
        </is>
      </c>
      <c r="D88" t="inlineStr">
        <is>
          <t>NA MORADA INDÚSTRIA E COMÉRCIO LTDA</t>
        </is>
      </c>
      <c r="E88" t="inlineStr">
        <is>
          <t>296189</t>
        </is>
      </c>
      <c r="F88" s="550" t="n">
        <v>46184</v>
      </c>
      <c r="G88" s="550" t="n">
        <v>46185</v>
      </c>
      <c r="H88" s="550" t="n">
        <v>46199</v>
      </c>
      <c r="I88" t="n">
        <v>888.28</v>
      </c>
      <c r="J88" t="n">
        <v>953.3</v>
      </c>
      <c r="K88" t="n">
        <v>888.28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inlineStr">
        <is>
          <t>06/2026</t>
        </is>
      </c>
    </row>
    <row r="89">
      <c r="A89" t="n">
        <v>238413</v>
      </c>
      <c r="B89" t="n">
        <v>122</v>
      </c>
      <c r="C89" t="inlineStr">
        <is>
          <t>Arcos</t>
        </is>
      </c>
      <c r="D89" t="inlineStr">
        <is>
          <t>TOCAYA TORRADORES DE CAFE LTDA</t>
        </is>
      </c>
      <c r="E89" t="inlineStr">
        <is>
          <t>26163</t>
        </is>
      </c>
      <c r="F89" s="550" t="n">
        <v>46174</v>
      </c>
      <c r="G89" s="550" t="n">
        <v>46181</v>
      </c>
      <c r="H89" s="550" t="n">
        <v>46197</v>
      </c>
      <c r="I89" t="n">
        <v>2807.61</v>
      </c>
      <c r="J89" t="n">
        <v>2628</v>
      </c>
      <c r="K89" t="n">
        <v>0</v>
      </c>
      <c r="L89" t="n">
        <v>2807.61</v>
      </c>
      <c r="M89" t="n">
        <v>0</v>
      </c>
      <c r="N89" t="n">
        <v>0</v>
      </c>
      <c r="O89" t="n">
        <v>0</v>
      </c>
      <c r="P89" t="n">
        <v>0</v>
      </c>
      <c r="Q89" t="inlineStr">
        <is>
          <t>06/2026</t>
        </is>
      </c>
    </row>
    <row r="90">
      <c r="A90" t="n">
        <v>238412</v>
      </c>
      <c r="B90" t="n">
        <v>122</v>
      </c>
      <c r="C90" t="inlineStr">
        <is>
          <t>Arcos</t>
        </is>
      </c>
      <c r="D90" t="inlineStr">
        <is>
          <t>ERVAS FINAS HORTICULTURA LTDA</t>
        </is>
      </c>
      <c r="E90" t="inlineStr">
        <is>
          <t>419950</t>
        </is>
      </c>
      <c r="F90" s="550" t="n">
        <v>46176</v>
      </c>
      <c r="G90" s="550" t="n">
        <v>46177</v>
      </c>
      <c r="H90" s="550" t="n">
        <v>46197</v>
      </c>
      <c r="I90" t="n">
        <v>110.66</v>
      </c>
      <c r="J90" t="n">
        <v>99.40000000000001</v>
      </c>
      <c r="K90" t="n">
        <v>110.66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inlineStr">
        <is>
          <t>06/2026</t>
        </is>
      </c>
    </row>
    <row r="91">
      <c r="A91" t="n">
        <v>238410</v>
      </c>
      <c r="B91" t="n">
        <v>122</v>
      </c>
      <c r="C91" t="inlineStr">
        <is>
          <t>Arcos</t>
        </is>
      </c>
      <c r="D91" t="inlineStr">
        <is>
          <t>FG7 COMERCIO E DISTRIBUICAO DE BEBIDAS LTDA</t>
        </is>
      </c>
      <c r="E91" t="inlineStr">
        <is>
          <t>804875</t>
        </is>
      </c>
      <c r="F91" s="550" t="n">
        <v>46176</v>
      </c>
      <c r="G91" s="550" t="n">
        <v>46177</v>
      </c>
      <c r="H91" s="550" t="n">
        <v>46206</v>
      </c>
      <c r="I91" t="n">
        <v>434.4</v>
      </c>
      <c r="J91" t="n">
        <v>434.4</v>
      </c>
      <c r="K91" t="n">
        <v>0</v>
      </c>
      <c r="L91" t="n">
        <v>434.4</v>
      </c>
      <c r="M91" t="n">
        <v>0</v>
      </c>
      <c r="N91" t="n">
        <v>0</v>
      </c>
      <c r="O91" t="n">
        <v>0</v>
      </c>
      <c r="P91" t="n">
        <v>0</v>
      </c>
      <c r="Q91" t="inlineStr">
        <is>
          <t>06/2026</t>
        </is>
      </c>
    </row>
    <row r="92">
      <c r="A92" t="n">
        <v>238409</v>
      </c>
      <c r="B92" t="n">
        <v>122</v>
      </c>
      <c r="C92" t="inlineStr">
        <is>
          <t>Arcos</t>
        </is>
      </c>
      <c r="D92" t="inlineStr">
        <is>
          <t>CECILIA TSUYACO ARAKI SILVA LTDA</t>
        </is>
      </c>
      <c r="E92" t="inlineStr">
        <is>
          <t>392982</t>
        </is>
      </c>
      <c r="F92" s="550" t="n">
        <v>46176</v>
      </c>
      <c r="G92" s="550" t="n">
        <v>46177</v>
      </c>
      <c r="H92" s="550" t="n">
        <v>46204</v>
      </c>
      <c r="I92" t="n">
        <v>48.35</v>
      </c>
      <c r="J92" t="n">
        <v>48.35</v>
      </c>
      <c r="K92" t="n">
        <v>48.35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inlineStr">
        <is>
          <t>06/2026</t>
        </is>
      </c>
    </row>
    <row r="93">
      <c r="A93" t="n">
        <v>238405</v>
      </c>
      <c r="B93" t="n">
        <v>122</v>
      </c>
      <c r="C93" t="inlineStr">
        <is>
          <t>Arcos</t>
        </is>
      </c>
      <c r="D93" t="inlineStr">
        <is>
          <t>PROAUTO INDUSTRIA QUIMICA EIRELI</t>
        </is>
      </c>
      <c r="E93" t="inlineStr">
        <is>
          <t>157671</t>
        </is>
      </c>
      <c r="F93" s="550" t="n">
        <v>46175</v>
      </c>
      <c r="G93" s="550" t="n">
        <v>46177</v>
      </c>
      <c r="H93" s="550" t="n">
        <v>46196</v>
      </c>
      <c r="I93" t="n">
        <v>1936.38</v>
      </c>
      <c r="J93" t="n">
        <v>1851.8</v>
      </c>
      <c r="K93" t="n">
        <v>0</v>
      </c>
      <c r="L93" t="n">
        <v>0</v>
      </c>
      <c r="M93" t="n">
        <v>1936.38</v>
      </c>
      <c r="N93" t="n">
        <v>0</v>
      </c>
      <c r="O93" t="n">
        <v>0</v>
      </c>
      <c r="P93" t="n">
        <v>0</v>
      </c>
      <c r="Q93" t="inlineStr">
        <is>
          <t>06/2026</t>
        </is>
      </c>
    </row>
    <row r="94">
      <c r="A94" t="n">
        <v>238404</v>
      </c>
      <c r="B94" t="n">
        <v>122</v>
      </c>
      <c r="C94" t="inlineStr">
        <is>
          <t>Arcos</t>
        </is>
      </c>
      <c r="D94" t="inlineStr">
        <is>
          <t xml:space="preserve">FORTE ALIMENTOS COM. IMPORTAÇÃO LTDA </t>
        </is>
      </c>
      <c r="E94" t="inlineStr">
        <is>
          <t>376738</t>
        </is>
      </c>
      <c r="F94" s="550" t="n">
        <v>46175</v>
      </c>
      <c r="G94" s="550" t="n">
        <v>46185</v>
      </c>
      <c r="H94" s="550" t="n">
        <v>46204</v>
      </c>
      <c r="I94" t="n">
        <v>471.47</v>
      </c>
      <c r="J94" t="n">
        <v>471.47</v>
      </c>
      <c r="K94" t="n">
        <v>471.47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inlineStr">
        <is>
          <t>06/2026</t>
        </is>
      </c>
    </row>
    <row r="95">
      <c r="A95" t="n">
        <v>238401</v>
      </c>
      <c r="B95" t="n">
        <v>122</v>
      </c>
      <c r="C95" t="inlineStr">
        <is>
          <t>Arcos</t>
        </is>
      </c>
      <c r="D95" t="inlineStr">
        <is>
          <t>EMPORIO M&amp;L COMERCIO DE ALIM E BEBIDAS LTDA</t>
        </is>
      </c>
      <c r="E95" t="inlineStr">
        <is>
          <t>516321</t>
        </is>
      </c>
      <c r="F95" s="550" t="n">
        <v>46175</v>
      </c>
      <c r="G95" s="550" t="n">
        <v>46177</v>
      </c>
      <c r="H95" s="550" t="n">
        <v>46203</v>
      </c>
      <c r="I95" t="n">
        <v>1517.4</v>
      </c>
      <c r="J95" t="n">
        <v>1517.4</v>
      </c>
      <c r="K95" t="n">
        <v>0</v>
      </c>
      <c r="L95" t="n">
        <v>1517.4</v>
      </c>
      <c r="M95" t="n">
        <v>0</v>
      </c>
      <c r="N95" t="n">
        <v>0</v>
      </c>
      <c r="O95" t="n">
        <v>0</v>
      </c>
      <c r="P95" t="n">
        <v>0</v>
      </c>
      <c r="Q95" t="inlineStr">
        <is>
          <t>06/2026</t>
        </is>
      </c>
    </row>
    <row r="96">
      <c r="A96" t="n">
        <v>238399</v>
      </c>
      <c r="B96" t="n">
        <v>122</v>
      </c>
      <c r="C96" t="inlineStr">
        <is>
          <t>Arcos</t>
        </is>
      </c>
      <c r="D96" t="inlineStr">
        <is>
          <t>FRONT BEBIDAS LTDA</t>
        </is>
      </c>
      <c r="E96" t="inlineStr">
        <is>
          <t>806678</t>
        </is>
      </c>
      <c r="F96" s="550" t="n">
        <v>46175</v>
      </c>
      <c r="G96" s="550" t="n">
        <v>46177</v>
      </c>
      <c r="H96" s="550" t="n">
        <v>46204</v>
      </c>
      <c r="I96" t="n">
        <v>926.4</v>
      </c>
      <c r="J96" t="n">
        <v>926.4</v>
      </c>
      <c r="K96" t="n">
        <v>0</v>
      </c>
      <c r="L96" t="n">
        <v>926.4</v>
      </c>
      <c r="M96" t="n">
        <v>0</v>
      </c>
      <c r="N96" t="n">
        <v>0</v>
      </c>
      <c r="O96" t="n">
        <v>0</v>
      </c>
      <c r="P96" t="n">
        <v>0</v>
      </c>
      <c r="Q96" t="inlineStr">
        <is>
          <t>06/2026</t>
        </is>
      </c>
    </row>
    <row r="97">
      <c r="A97" t="n">
        <v>238396</v>
      </c>
      <c r="B97" t="n">
        <v>122</v>
      </c>
      <c r="C97" t="inlineStr">
        <is>
          <t>Arcos</t>
        </is>
      </c>
      <c r="D97" t="inlineStr">
        <is>
          <t>MARIO PEDRO FELICIANO - HORTIFRUTI</t>
        </is>
      </c>
      <c r="E97" t="inlineStr">
        <is>
          <t>478805</t>
        </is>
      </c>
      <c r="F97" s="550" t="n">
        <v>46175</v>
      </c>
      <c r="G97" s="550" t="n">
        <v>46177</v>
      </c>
      <c r="H97" s="550" t="n">
        <v>46203</v>
      </c>
      <c r="I97" t="n">
        <v>800.28</v>
      </c>
      <c r="J97" t="n">
        <v>800.28</v>
      </c>
      <c r="K97" t="n">
        <v>800.28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inlineStr">
        <is>
          <t>06/2026</t>
        </is>
      </c>
    </row>
    <row r="98">
      <c r="A98" t="n">
        <v>238395</v>
      </c>
      <c r="B98" t="n">
        <v>122</v>
      </c>
      <c r="C98" t="inlineStr">
        <is>
          <t>Arcos</t>
        </is>
      </c>
      <c r="D98" t="inlineStr">
        <is>
          <t>DTK COMERCIO DE ALIMENTOS LTDA</t>
        </is>
      </c>
      <c r="E98" t="inlineStr">
        <is>
          <t>82947</t>
        </is>
      </c>
      <c r="F98" s="550" t="n">
        <v>46176</v>
      </c>
      <c r="G98" s="550" t="n">
        <v>46177</v>
      </c>
      <c r="H98" s="550" t="n">
        <v>46197</v>
      </c>
      <c r="I98" t="n">
        <v>513.23</v>
      </c>
      <c r="J98" t="n">
        <v>511.23</v>
      </c>
      <c r="K98" t="n">
        <v>513.23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inlineStr">
        <is>
          <t>06/2026</t>
        </is>
      </c>
    </row>
    <row r="99">
      <c r="A99" t="n">
        <v>238389</v>
      </c>
      <c r="B99" t="n">
        <v>122</v>
      </c>
      <c r="C99" t="inlineStr">
        <is>
          <t>Arcos</t>
        </is>
      </c>
      <c r="D99" t="inlineStr">
        <is>
          <t>CECILIA TSUYACO ARAKI SILVA LTDA</t>
        </is>
      </c>
      <c r="E99" t="inlineStr">
        <is>
          <t>392946</t>
        </is>
      </c>
      <c r="F99" s="550" t="n">
        <v>46175</v>
      </c>
      <c r="G99" s="550" t="n">
        <v>46177</v>
      </c>
      <c r="H99" s="550" t="n">
        <v>46203</v>
      </c>
      <c r="I99" t="n">
        <v>533.8</v>
      </c>
      <c r="J99" t="n">
        <v>533.8</v>
      </c>
      <c r="K99" t="n">
        <v>533.8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inlineStr">
        <is>
          <t>06/2026</t>
        </is>
      </c>
    </row>
    <row r="100">
      <c r="A100" t="n">
        <v>238384</v>
      </c>
      <c r="B100" t="n">
        <v>122</v>
      </c>
      <c r="C100" t="inlineStr">
        <is>
          <t>Arcos</t>
        </is>
      </c>
      <c r="D100" t="inlineStr">
        <is>
          <t>CECILIA TSUYACO ARAKI SILVA LTDA</t>
        </is>
      </c>
      <c r="E100" t="inlineStr">
        <is>
          <t>393154</t>
        </is>
      </c>
      <c r="F100" s="550" t="n">
        <v>46178</v>
      </c>
      <c r="G100" s="550" t="n">
        <v>46181</v>
      </c>
      <c r="H100" s="550" t="n">
        <v>46206</v>
      </c>
      <c r="I100" t="n">
        <v>875.1</v>
      </c>
      <c r="J100" t="n">
        <v>875.1</v>
      </c>
      <c r="K100" t="n">
        <v>875.1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inlineStr">
        <is>
          <t>06/2026</t>
        </is>
      </c>
    </row>
    <row r="101">
      <c r="A101" t="n">
        <v>238381</v>
      </c>
      <c r="B101" t="n">
        <v>122</v>
      </c>
      <c r="C101" t="inlineStr">
        <is>
          <t>Arcos</t>
        </is>
      </c>
      <c r="D101" t="inlineStr">
        <is>
          <t>DO CHEF DISTRIBUIDORA DE ALIMENTOS LTDA</t>
        </is>
      </c>
      <c r="E101" t="inlineStr">
        <is>
          <t>2144</t>
        </is>
      </c>
      <c r="F101" s="550" t="n">
        <v>46178</v>
      </c>
      <c r="G101" s="550" t="n">
        <v>46181</v>
      </c>
      <c r="H101" s="550" t="n">
        <v>46206</v>
      </c>
      <c r="I101" t="n">
        <v>596.5</v>
      </c>
      <c r="J101" t="n">
        <v>596.5</v>
      </c>
      <c r="K101" t="n">
        <v>596.5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inlineStr">
        <is>
          <t>06/2026</t>
        </is>
      </c>
    </row>
    <row r="102">
      <c r="A102" t="n">
        <v>238379</v>
      </c>
      <c r="B102" t="n">
        <v>122</v>
      </c>
      <c r="C102" t="inlineStr">
        <is>
          <t>Arcos</t>
        </is>
      </c>
      <c r="D102" t="inlineStr">
        <is>
          <t>MARIO PEDRO FELICIANO - HORTIFRUTI</t>
        </is>
      </c>
      <c r="E102" t="inlineStr">
        <is>
          <t>479160</t>
        </is>
      </c>
      <c r="F102" s="550" t="n">
        <v>46179</v>
      </c>
      <c r="G102" s="550" t="n">
        <v>46181</v>
      </c>
      <c r="H102" s="550" t="n">
        <v>46207</v>
      </c>
      <c r="I102" t="n">
        <v>1520.7</v>
      </c>
      <c r="J102" t="n">
        <v>1520.7</v>
      </c>
      <c r="K102" t="n">
        <v>1520.7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inlineStr">
        <is>
          <t>06/2026</t>
        </is>
      </c>
    </row>
    <row r="103">
      <c r="A103" t="n">
        <v>238376</v>
      </c>
      <c r="B103" t="n">
        <v>122</v>
      </c>
      <c r="C103" t="inlineStr">
        <is>
          <t>Arcos</t>
        </is>
      </c>
      <c r="D103" t="inlineStr">
        <is>
          <t>MARIO PEDRO FELICIANO - HORTIFRUTI</t>
        </is>
      </c>
      <c r="E103" t="inlineStr">
        <is>
          <t>479106</t>
        </is>
      </c>
      <c r="F103" s="550" t="n">
        <v>46178</v>
      </c>
      <c r="G103" s="550" t="n">
        <v>46181</v>
      </c>
      <c r="H103" s="550" t="n">
        <v>46206</v>
      </c>
      <c r="I103" t="n">
        <v>506</v>
      </c>
      <c r="J103" t="n">
        <v>506</v>
      </c>
      <c r="K103" t="n">
        <v>506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inlineStr">
        <is>
          <t>06/2026</t>
        </is>
      </c>
    </row>
    <row r="104">
      <c r="A104" t="n">
        <v>238372</v>
      </c>
      <c r="B104" t="n">
        <v>122</v>
      </c>
      <c r="C104" t="inlineStr">
        <is>
          <t>Arcos</t>
        </is>
      </c>
      <c r="D104" t="inlineStr">
        <is>
          <t>GCT COMERCIO DE PRODUTOS ALIMENTICIOS LTDA</t>
        </is>
      </c>
      <c r="E104" t="inlineStr">
        <is>
          <t>12142</t>
        </is>
      </c>
      <c r="F104" s="550" t="n">
        <v>46178</v>
      </c>
      <c r="G104" s="550" t="n">
        <v>46181</v>
      </c>
      <c r="H104" s="550" t="n">
        <v>46206</v>
      </c>
      <c r="I104" t="n">
        <v>715.3200000000001</v>
      </c>
      <c r="J104" t="n">
        <v>690.3200000000001</v>
      </c>
      <c r="K104" t="n">
        <v>0</v>
      </c>
      <c r="L104" t="n">
        <v>715.3200000000001</v>
      </c>
      <c r="M104" t="n">
        <v>0</v>
      </c>
      <c r="N104" t="n">
        <v>0</v>
      </c>
      <c r="O104" t="n">
        <v>0</v>
      </c>
      <c r="P104" t="n">
        <v>0</v>
      </c>
      <c r="Q104" t="inlineStr">
        <is>
          <t>06/2026</t>
        </is>
      </c>
    </row>
    <row r="105">
      <c r="A105" t="n">
        <v>238369</v>
      </c>
      <c r="B105" t="n">
        <v>122</v>
      </c>
      <c r="C105" t="inlineStr">
        <is>
          <t>Arcos</t>
        </is>
      </c>
      <c r="D105" t="inlineStr">
        <is>
          <t>GCT COMERCIO DE PRODUTOS ALIMENTICIOS LTDA</t>
        </is>
      </c>
      <c r="E105" t="inlineStr">
        <is>
          <t>12136</t>
        </is>
      </c>
      <c r="F105" s="550" t="n">
        <v>46178</v>
      </c>
      <c r="G105" s="550" t="n">
        <v>46181</v>
      </c>
      <c r="H105" s="550" t="n">
        <v>46206</v>
      </c>
      <c r="I105" t="n">
        <v>1013.3</v>
      </c>
      <c r="J105" t="n">
        <v>988.3</v>
      </c>
      <c r="K105" t="n">
        <v>0</v>
      </c>
      <c r="L105" t="n">
        <v>1013.3</v>
      </c>
      <c r="M105" t="n">
        <v>0</v>
      </c>
      <c r="N105" t="n">
        <v>0</v>
      </c>
      <c r="O105" t="n">
        <v>0</v>
      </c>
      <c r="P105" t="n">
        <v>0</v>
      </c>
      <c r="Q105" t="inlineStr">
        <is>
          <t>06/2026</t>
        </is>
      </c>
    </row>
    <row r="106">
      <c r="A106" t="n">
        <v>238361</v>
      </c>
      <c r="B106" t="n">
        <v>122</v>
      </c>
      <c r="C106" t="inlineStr">
        <is>
          <t>Arcos</t>
        </is>
      </c>
      <c r="D106" t="inlineStr">
        <is>
          <t>DO CHEF DISTRIBUIDORA DE ALIMENTOS LTDA</t>
        </is>
      </c>
      <c r="E106" t="inlineStr">
        <is>
          <t>2101</t>
        </is>
      </c>
      <c r="F106" s="550" t="n">
        <v>46176</v>
      </c>
      <c r="G106" s="550" t="n">
        <v>46181</v>
      </c>
      <c r="H106" s="550" t="n">
        <v>46204</v>
      </c>
      <c r="I106" t="n">
        <v>290.08</v>
      </c>
      <c r="J106" t="n">
        <v>290.08</v>
      </c>
      <c r="K106" t="n">
        <v>290.08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inlineStr">
        <is>
          <t>06/2026</t>
        </is>
      </c>
    </row>
    <row r="107">
      <c r="A107" t="n">
        <v>238357</v>
      </c>
      <c r="B107" t="n">
        <v>122</v>
      </c>
      <c r="C107" t="inlineStr">
        <is>
          <t>Arcos</t>
        </is>
      </c>
      <c r="D107" t="inlineStr">
        <is>
          <t>GEOFFROY ALAIN MARIE DE LA CROIX DE CHEVRIERES DE SAYVE LTDA</t>
        </is>
      </c>
      <c r="E107" t="inlineStr">
        <is>
          <t>45881</t>
        </is>
      </c>
      <c r="F107" s="550" t="n">
        <v>46176</v>
      </c>
      <c r="G107" s="550" t="n">
        <v>46181</v>
      </c>
      <c r="H107" s="550" t="n">
        <v>46206</v>
      </c>
      <c r="I107" t="n">
        <v>1935.36</v>
      </c>
      <c r="J107" t="n">
        <v>1935.36</v>
      </c>
      <c r="K107" t="n">
        <v>0</v>
      </c>
      <c r="L107" t="n">
        <v>1935.36</v>
      </c>
      <c r="M107" t="n">
        <v>0</v>
      </c>
      <c r="N107" t="n">
        <v>0</v>
      </c>
      <c r="O107" t="n">
        <v>0</v>
      </c>
      <c r="P107" t="n">
        <v>0</v>
      </c>
      <c r="Q107" t="inlineStr">
        <is>
          <t>06/2026</t>
        </is>
      </c>
    </row>
    <row r="108">
      <c r="A108" t="n">
        <v>238355</v>
      </c>
      <c r="B108" t="n">
        <v>122</v>
      </c>
      <c r="C108" t="inlineStr">
        <is>
          <t>Arcos</t>
        </is>
      </c>
      <c r="D108" t="inlineStr">
        <is>
          <t>MARIO PEDRO FELICIANO - HORTIFRUTI</t>
        </is>
      </c>
      <c r="E108" t="inlineStr">
        <is>
          <t>478928</t>
        </is>
      </c>
      <c r="F108" s="550" t="n">
        <v>46177</v>
      </c>
      <c r="G108" s="550" t="n">
        <v>46181</v>
      </c>
      <c r="H108" s="550" t="n">
        <v>46205</v>
      </c>
      <c r="I108" t="n">
        <v>478.84</v>
      </c>
      <c r="J108" t="n">
        <v>478.84</v>
      </c>
      <c r="K108" t="n">
        <v>478.84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inlineStr">
        <is>
          <t>06/2026</t>
        </is>
      </c>
    </row>
    <row r="109">
      <c r="A109" t="n">
        <v>238351</v>
      </c>
      <c r="B109" t="n">
        <v>122</v>
      </c>
      <c r="C109" t="inlineStr">
        <is>
          <t>Arcos</t>
        </is>
      </c>
      <c r="D109" t="inlineStr">
        <is>
          <t>CECILIA TSUYACO ARAKI SILVA LTDA</t>
        </is>
      </c>
      <c r="E109" t="inlineStr">
        <is>
          <t>393047</t>
        </is>
      </c>
      <c r="F109" s="550" t="n">
        <v>46177</v>
      </c>
      <c r="G109" s="550" t="n">
        <v>46181</v>
      </c>
      <c r="H109" s="550" t="n">
        <v>46205</v>
      </c>
      <c r="I109" t="n">
        <v>762.8</v>
      </c>
      <c r="J109" t="n">
        <v>762.8</v>
      </c>
      <c r="K109" t="n">
        <v>762.8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inlineStr">
        <is>
          <t>06/2026</t>
        </is>
      </c>
    </row>
    <row r="110">
      <c r="A110" t="n">
        <v>238163</v>
      </c>
      <c r="B110" t="n">
        <v>122</v>
      </c>
      <c r="C110" t="inlineStr">
        <is>
          <t>Arcos</t>
        </is>
      </c>
      <c r="D110" t="inlineStr">
        <is>
          <t>DEOLINDA DOS SANTOS FREITAS</t>
        </is>
      </c>
      <c r="E110" t="inlineStr">
        <is>
          <t>2718</t>
        </is>
      </c>
      <c r="F110" s="550" t="n">
        <v>46177</v>
      </c>
      <c r="G110" s="550" t="n">
        <v>46182</v>
      </c>
      <c r="H110" s="550" t="n">
        <v>46209</v>
      </c>
      <c r="I110" t="n">
        <v>354.18</v>
      </c>
      <c r="J110" t="n">
        <v>354.18</v>
      </c>
      <c r="K110" t="n">
        <v>354.18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inlineStr">
        <is>
          <t>06/2026</t>
        </is>
      </c>
    </row>
    <row r="111">
      <c r="A111" t="n">
        <v>238162</v>
      </c>
      <c r="B111" t="n">
        <v>122</v>
      </c>
      <c r="C111" t="inlineStr">
        <is>
          <t>Arcos</t>
        </is>
      </c>
      <c r="D111" t="inlineStr">
        <is>
          <t>DO CHEF DISTRIBUIDORA DE ALIMENTOS LTDA</t>
        </is>
      </c>
      <c r="E111" t="inlineStr">
        <is>
          <t>2059</t>
        </is>
      </c>
      <c r="F111" s="550" t="n">
        <v>46175</v>
      </c>
      <c r="G111" s="550" t="n">
        <v>46182</v>
      </c>
      <c r="H111" s="550" t="n">
        <v>46203</v>
      </c>
      <c r="I111" t="n">
        <v>196.83</v>
      </c>
      <c r="J111" t="n">
        <v>196.83</v>
      </c>
      <c r="K111" t="n">
        <v>196.83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inlineStr">
        <is>
          <t>06/2026</t>
        </is>
      </c>
    </row>
    <row r="112">
      <c r="A112" t="n">
        <v>238146</v>
      </c>
      <c r="B112" t="n">
        <v>122</v>
      </c>
      <c r="C112" t="inlineStr">
        <is>
          <t>Arcos</t>
        </is>
      </c>
      <c r="D112" t="inlineStr">
        <is>
          <t>EMPORIO M&amp;L COMERCIO DE ALIM E BEBIDAS LTDA</t>
        </is>
      </c>
      <c r="E112" t="inlineStr">
        <is>
          <t>516588</t>
        </is>
      </c>
      <c r="F112" s="550" t="n">
        <v>46176</v>
      </c>
      <c r="G112" s="550" t="n">
        <v>46182</v>
      </c>
      <c r="H112" s="550" t="n">
        <v>46206</v>
      </c>
      <c r="I112" t="n">
        <v>1463.62</v>
      </c>
      <c r="J112" t="n">
        <v>1463.62</v>
      </c>
      <c r="K112" t="n">
        <v>1463.62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inlineStr">
        <is>
          <t>06/2026</t>
        </is>
      </c>
    </row>
    <row r="113">
      <c r="A113" t="n">
        <v>238145</v>
      </c>
      <c r="B113" t="n">
        <v>122</v>
      </c>
      <c r="C113" t="inlineStr">
        <is>
          <t>Arcos</t>
        </is>
      </c>
      <c r="D113" t="inlineStr">
        <is>
          <t>DTK COMERCIO DE ALIMENTOS LTDA</t>
        </is>
      </c>
      <c r="E113" t="inlineStr">
        <is>
          <t>83436</t>
        </is>
      </c>
      <c r="F113" s="550" t="n">
        <v>46182</v>
      </c>
      <c r="G113" s="550" t="n">
        <v>46182</v>
      </c>
      <c r="H113" s="550" t="n">
        <v>46203</v>
      </c>
      <c r="I113" t="n">
        <v>1282.02</v>
      </c>
      <c r="J113" t="n">
        <v>1280.02</v>
      </c>
      <c r="K113" t="n">
        <v>1282.02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inlineStr">
        <is>
          <t>06/2026</t>
        </is>
      </c>
    </row>
    <row r="114">
      <c r="A114" t="n">
        <v>238143</v>
      </c>
      <c r="B114" t="n">
        <v>122</v>
      </c>
      <c r="C114" t="inlineStr">
        <is>
          <t>Arcos</t>
        </is>
      </c>
      <c r="D114" t="inlineStr">
        <is>
          <t>AROUMAR DISTRIBUIDORA DE PRODUTOS ALIMENTICIOS LTDA</t>
        </is>
      </c>
      <c r="E114" t="inlineStr">
        <is>
          <t>1064706</t>
        </is>
      </c>
      <c r="F114" s="550" t="n">
        <v>46181</v>
      </c>
      <c r="G114" s="550" t="n">
        <v>46182</v>
      </c>
      <c r="H114" s="550" t="n">
        <v>46209</v>
      </c>
      <c r="I114" t="n">
        <v>1205.4</v>
      </c>
      <c r="J114" t="n">
        <v>1205.4</v>
      </c>
      <c r="K114" t="n">
        <v>1205.4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inlineStr">
        <is>
          <t>06/2026</t>
        </is>
      </c>
    </row>
    <row r="115">
      <c r="A115" t="n">
        <v>238142</v>
      </c>
      <c r="B115" t="n">
        <v>122</v>
      </c>
      <c r="C115" t="inlineStr">
        <is>
          <t>Arcos</t>
        </is>
      </c>
      <c r="D115" t="inlineStr">
        <is>
          <t>JKL MAR E PESCADOS LTDA</t>
        </is>
      </c>
      <c r="E115" t="inlineStr">
        <is>
          <t>2655</t>
        </is>
      </c>
      <c r="F115" s="550" t="n">
        <v>46181</v>
      </c>
      <c r="G115" s="550" t="n">
        <v>46182</v>
      </c>
      <c r="H115" s="550" t="n">
        <v>46196</v>
      </c>
      <c r="I115" t="n">
        <v>70</v>
      </c>
      <c r="J115" t="n">
        <v>70</v>
      </c>
      <c r="K115" t="n">
        <v>70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inlineStr">
        <is>
          <t>06/2026</t>
        </is>
      </c>
    </row>
    <row r="116">
      <c r="A116" t="n">
        <v>238136</v>
      </c>
      <c r="B116" t="n">
        <v>122</v>
      </c>
      <c r="C116" t="inlineStr">
        <is>
          <t>Arcos</t>
        </is>
      </c>
      <c r="D116" t="inlineStr">
        <is>
          <t xml:space="preserve">COMERCIAL IMPORTADORA E EXPORTADORA METAPUNTO LTDA </t>
        </is>
      </c>
      <c r="E116" t="inlineStr">
        <is>
          <t>45324</t>
        </is>
      </c>
      <c r="F116" s="550" t="n">
        <v>46182</v>
      </c>
      <c r="G116" s="550" t="n">
        <v>46182</v>
      </c>
      <c r="H116" s="550" t="n">
        <v>46210</v>
      </c>
      <c r="I116" t="n">
        <v>926.4</v>
      </c>
      <c r="J116" t="n">
        <v>911.5</v>
      </c>
      <c r="K116" t="n">
        <v>926.4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inlineStr">
        <is>
          <t>06/2026</t>
        </is>
      </c>
    </row>
    <row r="117">
      <c r="A117" t="n">
        <v>238125</v>
      </c>
      <c r="B117" t="n">
        <v>122</v>
      </c>
      <c r="C117" t="inlineStr">
        <is>
          <t>Arcos</t>
        </is>
      </c>
      <c r="D117" t="inlineStr">
        <is>
          <t>B.B DISTRIBUIDORA DE CARNES LTDA</t>
        </is>
      </c>
      <c r="E117" t="inlineStr">
        <is>
          <t>423396</t>
        </is>
      </c>
      <c r="F117" s="550" t="n">
        <v>46181</v>
      </c>
      <c r="G117" s="550" t="n">
        <v>46182</v>
      </c>
      <c r="H117" s="550" t="n">
        <v>46209</v>
      </c>
      <c r="I117" t="n">
        <v>121.19</v>
      </c>
      <c r="J117" t="n">
        <v>121.19</v>
      </c>
      <c r="K117" t="n">
        <v>121.19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inlineStr">
        <is>
          <t>06/2026</t>
        </is>
      </c>
    </row>
    <row r="118">
      <c r="A118" t="n">
        <v>238120</v>
      </c>
      <c r="B118" t="n">
        <v>122</v>
      </c>
      <c r="C118" t="inlineStr">
        <is>
          <t>Arcos</t>
        </is>
      </c>
      <c r="D118" t="inlineStr">
        <is>
          <t>GEOFFROY ALAIN MARIE DE LA CROIX DE CHEVRIERES DE SAYVE LTDA</t>
        </is>
      </c>
      <c r="E118" t="inlineStr">
        <is>
          <t>45909</t>
        </is>
      </c>
      <c r="F118" s="550" t="n">
        <v>46181</v>
      </c>
      <c r="G118" s="550" t="n">
        <v>46182</v>
      </c>
      <c r="H118" s="550" t="n">
        <v>46211</v>
      </c>
      <c r="I118" t="n">
        <v>1290.24</v>
      </c>
      <c r="J118" t="n">
        <v>1290.24</v>
      </c>
      <c r="K118" t="n">
        <v>0</v>
      </c>
      <c r="L118" t="n">
        <v>1290.24</v>
      </c>
      <c r="M118" t="n">
        <v>0</v>
      </c>
      <c r="N118" t="n">
        <v>0</v>
      </c>
      <c r="O118" t="n">
        <v>0</v>
      </c>
      <c r="P118" t="n">
        <v>0</v>
      </c>
      <c r="Q118" t="inlineStr">
        <is>
          <t>06/2026</t>
        </is>
      </c>
    </row>
    <row r="119">
      <c r="A119" t="n">
        <v>237884</v>
      </c>
      <c r="B119" t="n">
        <v>122</v>
      </c>
      <c r="C119" t="inlineStr">
        <is>
          <t>Arcos</t>
        </is>
      </c>
      <c r="D119" t="inlineStr">
        <is>
          <t xml:space="preserve">EDUARDO TAKESHI MURANAKA </t>
        </is>
      </c>
      <c r="E119" t="inlineStr">
        <is>
          <t>260711651</t>
        </is>
      </c>
      <c r="F119" s="550" t="n">
        <v>46179</v>
      </c>
      <c r="G119" s="550" t="n">
        <v>46184</v>
      </c>
      <c r="H119" s="550" t="n">
        <v>46191</v>
      </c>
      <c r="I119" t="n">
        <v>1120</v>
      </c>
      <c r="J119" t="n">
        <v>1120</v>
      </c>
      <c r="K119" t="n">
        <v>1120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inlineStr">
        <is>
          <t>06/2026</t>
        </is>
      </c>
    </row>
    <row r="120">
      <c r="A120" t="n">
        <v>237880</v>
      </c>
      <c r="B120" t="n">
        <v>122</v>
      </c>
      <c r="C120" t="inlineStr">
        <is>
          <t>Arcos</t>
        </is>
      </c>
      <c r="D120" t="inlineStr">
        <is>
          <t xml:space="preserve">HNK BR INDUSTRIA DE BEBIDAS </t>
        </is>
      </c>
      <c r="E120" t="inlineStr">
        <is>
          <t>230876</t>
        </is>
      </c>
      <c r="F120" s="550" t="n">
        <v>46175</v>
      </c>
      <c r="G120" s="550" t="n">
        <v>46184</v>
      </c>
      <c r="H120" s="550" t="n">
        <v>46190</v>
      </c>
      <c r="I120" t="n">
        <v>2455.29</v>
      </c>
      <c r="J120" t="n">
        <v>3342.97</v>
      </c>
      <c r="K120" t="n">
        <v>0</v>
      </c>
      <c r="L120" t="n">
        <v>2455.29</v>
      </c>
      <c r="M120" t="n">
        <v>0</v>
      </c>
      <c r="N120" t="n">
        <v>0</v>
      </c>
      <c r="O120" t="n">
        <v>0</v>
      </c>
      <c r="P120" t="n">
        <v>0</v>
      </c>
      <c r="Q120" t="inlineStr">
        <is>
          <t>06/2026</t>
        </is>
      </c>
    </row>
    <row r="121">
      <c r="A121" t="n">
        <v>237877</v>
      </c>
      <c r="B121" t="n">
        <v>122</v>
      </c>
      <c r="C121" t="inlineStr">
        <is>
          <t>Arcos</t>
        </is>
      </c>
      <c r="D121" t="inlineStr">
        <is>
          <t>NOVA COMERCIAL PESCADOS LTDA</t>
        </is>
      </c>
      <c r="E121" t="inlineStr">
        <is>
          <t>34089</t>
        </is>
      </c>
      <c r="F121" s="550" t="n">
        <v>46178</v>
      </c>
      <c r="G121" s="550" t="n">
        <v>46184</v>
      </c>
      <c r="H121" s="550" t="n">
        <v>46192</v>
      </c>
      <c r="I121" t="n">
        <v>1680</v>
      </c>
      <c r="J121" t="n">
        <v>1680</v>
      </c>
      <c r="K121" t="n">
        <v>1680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inlineStr">
        <is>
          <t>06/2026</t>
        </is>
      </c>
    </row>
    <row r="122">
      <c r="A122" t="n">
        <v>237827</v>
      </c>
      <c r="B122" t="n">
        <v>122</v>
      </c>
      <c r="C122" t="inlineStr">
        <is>
          <t>Arcos</t>
        </is>
      </c>
      <c r="D122" t="inlineStr">
        <is>
          <t>DISTRIBUIDORA E IMPORTADORA IRMAOS AVELINO LTDA</t>
        </is>
      </c>
      <c r="E122" t="inlineStr">
        <is>
          <t>482724</t>
        </is>
      </c>
      <c r="F122" s="550" t="n">
        <v>46178</v>
      </c>
      <c r="G122" s="550" t="n">
        <v>46181</v>
      </c>
      <c r="H122" s="550" t="n">
        <v>46192</v>
      </c>
      <c r="I122" t="n">
        <v>521.76</v>
      </c>
      <c r="J122" t="n">
        <v>521.77</v>
      </c>
      <c r="K122" t="n">
        <v>521.76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inlineStr">
        <is>
          <t>06/2026</t>
        </is>
      </c>
    </row>
    <row r="123">
      <c r="A123" t="n">
        <v>237826</v>
      </c>
      <c r="B123" t="n">
        <v>122</v>
      </c>
      <c r="C123" t="inlineStr">
        <is>
          <t>Arcos</t>
        </is>
      </c>
      <c r="D123" t="inlineStr">
        <is>
          <t>BATALHA FABRICA DE PAES LTDA</t>
        </is>
      </c>
      <c r="E123" t="inlineStr">
        <is>
          <t>14909</t>
        </is>
      </c>
      <c r="F123" s="550" t="n">
        <v>46175</v>
      </c>
      <c r="G123" s="550" t="n">
        <v>46181</v>
      </c>
      <c r="H123" s="550" t="n">
        <v>46194</v>
      </c>
      <c r="I123" t="n">
        <v>618.84</v>
      </c>
      <c r="J123" t="n">
        <v>618.84</v>
      </c>
      <c r="K123" t="n">
        <v>618.84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inlineStr">
        <is>
          <t>06/2026</t>
        </is>
      </c>
    </row>
    <row r="124">
      <c r="A124" t="n">
        <v>237825</v>
      </c>
      <c r="B124" t="n">
        <v>122</v>
      </c>
      <c r="C124" t="inlineStr">
        <is>
          <t>Arcos</t>
        </is>
      </c>
      <c r="D124" t="inlineStr">
        <is>
          <t>PSSS LTDA</t>
        </is>
      </c>
      <c r="E124" t="inlineStr">
        <is>
          <t>141</t>
        </is>
      </c>
      <c r="F124" s="550" t="n">
        <v>46176</v>
      </c>
      <c r="G124" s="550" t="n">
        <v>46177</v>
      </c>
      <c r="H124" s="550" t="n">
        <v>46190</v>
      </c>
      <c r="I124" t="n">
        <v>1535.64</v>
      </c>
      <c r="J124" t="n">
        <v>1535.64</v>
      </c>
      <c r="K124" t="n">
        <v>0</v>
      </c>
      <c r="L124" t="n">
        <v>0</v>
      </c>
      <c r="M124" t="n">
        <v>1199.64</v>
      </c>
      <c r="N124" t="n">
        <v>0</v>
      </c>
      <c r="O124" t="n">
        <v>81</v>
      </c>
      <c r="P124" t="n">
        <v>0</v>
      </c>
      <c r="Q124" t="inlineStr">
        <is>
          <t>06/2026</t>
        </is>
      </c>
    </row>
    <row r="125">
      <c r="A125" t="n">
        <v>237824</v>
      </c>
      <c r="B125" t="n">
        <v>122</v>
      </c>
      <c r="C125" t="inlineStr">
        <is>
          <t>Arcos</t>
        </is>
      </c>
      <c r="D125" t="inlineStr">
        <is>
          <t xml:space="preserve">HNK BR INDUSTRIA DE BEBIDAS </t>
        </is>
      </c>
      <c r="E125" t="inlineStr">
        <is>
          <t>230725</t>
        </is>
      </c>
      <c r="F125" s="550" t="n">
        <v>46175</v>
      </c>
      <c r="G125" s="550" t="n">
        <v>46177</v>
      </c>
      <c r="H125" s="550" t="n">
        <v>46190</v>
      </c>
      <c r="I125" t="n">
        <v>930.76</v>
      </c>
      <c r="J125" t="n">
        <v>1272.3</v>
      </c>
      <c r="K125" t="n">
        <v>0</v>
      </c>
      <c r="L125" t="n">
        <v>930.76</v>
      </c>
      <c r="M125" t="n">
        <v>0</v>
      </c>
      <c r="N125" t="n">
        <v>0</v>
      </c>
      <c r="O125" t="n">
        <v>0</v>
      </c>
      <c r="P125" t="n">
        <v>0</v>
      </c>
      <c r="Q125" t="inlineStr">
        <is>
          <t>06/2026</t>
        </is>
      </c>
    </row>
    <row r="126">
      <c r="A126" t="n">
        <v>237823</v>
      </c>
      <c r="B126" t="n">
        <v>122</v>
      </c>
      <c r="C126" t="inlineStr">
        <is>
          <t>Arcos</t>
        </is>
      </c>
      <c r="D126" t="inlineStr">
        <is>
          <t>BATARD PADARIA ARTESANAL LTDA</t>
        </is>
      </c>
      <c r="E126" t="inlineStr">
        <is>
          <t>14346</t>
        </is>
      </c>
      <c r="F126" s="550" t="n">
        <v>46176</v>
      </c>
      <c r="G126" s="550" t="n">
        <v>46177</v>
      </c>
      <c r="H126" s="550" t="n">
        <v>46193</v>
      </c>
      <c r="I126" t="n">
        <v>1376.25</v>
      </c>
      <c r="J126" t="n">
        <v>1363.25</v>
      </c>
      <c r="K126" t="n">
        <v>1376.25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inlineStr">
        <is>
          <t>06/2026</t>
        </is>
      </c>
    </row>
    <row r="127">
      <c r="A127" t="n">
        <v>237822</v>
      </c>
      <c r="B127" t="n">
        <v>122</v>
      </c>
      <c r="C127" t="inlineStr">
        <is>
          <t>Arcos</t>
        </is>
      </c>
      <c r="D127" t="inlineStr">
        <is>
          <t>PSSS LTDA</t>
        </is>
      </c>
      <c r="E127" t="inlineStr">
        <is>
          <t>158</t>
        </is>
      </c>
      <c r="F127" s="550" t="n">
        <v>46177</v>
      </c>
      <c r="G127" s="550" t="n">
        <v>46177</v>
      </c>
      <c r="H127" s="550" t="n">
        <v>46191</v>
      </c>
      <c r="I127" t="n">
        <v>1350</v>
      </c>
      <c r="J127" t="n">
        <v>1350</v>
      </c>
      <c r="K127" t="n">
        <v>0</v>
      </c>
      <c r="L127" t="n">
        <v>0</v>
      </c>
      <c r="M127" t="n">
        <v>0</v>
      </c>
      <c r="N127" t="n">
        <v>0</v>
      </c>
      <c r="O127" t="n">
        <v>300</v>
      </c>
      <c r="P127" t="n">
        <v>1050</v>
      </c>
      <c r="Q127" t="inlineStr">
        <is>
          <t>06/2026</t>
        </is>
      </c>
    </row>
    <row r="128">
      <c r="A128" t="n">
        <v>237585</v>
      </c>
      <c r="B128" t="n">
        <v>122</v>
      </c>
      <c r="C128" t="inlineStr">
        <is>
          <t>Arcos</t>
        </is>
      </c>
      <c r="D128" t="inlineStr">
        <is>
          <t>MONTE ALTO ALIMENTOS LTDA</t>
        </is>
      </c>
      <c r="E128" t="inlineStr">
        <is>
          <t>181426</t>
        </is>
      </c>
      <c r="F128" s="550" t="n">
        <v>46181</v>
      </c>
      <c r="G128" s="550" t="n">
        <v>46182</v>
      </c>
      <c r="H128" s="550" t="n">
        <v>46195</v>
      </c>
      <c r="I128" t="n">
        <v>6707.4</v>
      </c>
      <c r="J128" t="n">
        <v>6707.4</v>
      </c>
      <c r="K128" t="n">
        <v>6707.4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inlineStr">
        <is>
          <t>06/2026</t>
        </is>
      </c>
    </row>
    <row r="129">
      <c r="A129" t="n">
        <v>237584</v>
      </c>
      <c r="B129" t="n">
        <v>122</v>
      </c>
      <c r="C129" t="inlineStr">
        <is>
          <t>Arcos</t>
        </is>
      </c>
      <c r="D129" t="inlineStr">
        <is>
          <t>EMPORIO M&amp;L COMERCIO DE ALIM E BEBIDAS LTDA</t>
        </is>
      </c>
      <c r="E129" t="inlineStr">
        <is>
          <t>517146</t>
        </is>
      </c>
      <c r="F129" s="550" t="n">
        <v>46181</v>
      </c>
      <c r="G129" s="550" t="n">
        <v>46182</v>
      </c>
      <c r="H129" s="550" t="n">
        <v>46210</v>
      </c>
      <c r="I129" t="n">
        <v>466.69</v>
      </c>
      <c r="J129" t="n">
        <v>466.69</v>
      </c>
      <c r="K129" t="n">
        <v>466.69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inlineStr">
        <is>
          <t>06/2026</t>
        </is>
      </c>
    </row>
    <row r="130">
      <c r="A130" t="n">
        <v>237583</v>
      </c>
      <c r="B130" t="n">
        <v>122</v>
      </c>
      <c r="C130" t="inlineStr">
        <is>
          <t>Arcos</t>
        </is>
      </c>
      <c r="D130" t="inlineStr">
        <is>
          <t>WPP COMERCIO DE CARNES LTDA</t>
        </is>
      </c>
      <c r="E130" t="inlineStr">
        <is>
          <t>79829</t>
        </is>
      </c>
      <c r="F130" s="550" t="n">
        <v>46182</v>
      </c>
      <c r="G130" s="550" t="n">
        <v>46182</v>
      </c>
      <c r="H130" s="550" t="n">
        <v>46210</v>
      </c>
      <c r="I130" t="n">
        <v>982.34</v>
      </c>
      <c r="J130" t="n">
        <v>982.34</v>
      </c>
      <c r="K130" t="n">
        <v>982.34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inlineStr">
        <is>
          <t>06/2026</t>
        </is>
      </c>
    </row>
    <row r="131">
      <c r="A131" t="n">
        <v>237582</v>
      </c>
      <c r="B131" t="n">
        <v>122</v>
      </c>
      <c r="C131" t="inlineStr">
        <is>
          <t>Arcos</t>
        </is>
      </c>
      <c r="D131" t="inlineStr">
        <is>
          <t>GCT COMERCIO DE PRODUTOS ALIMENTICIOS LTDA</t>
        </is>
      </c>
      <c r="E131" t="inlineStr">
        <is>
          <t>12058</t>
        </is>
      </c>
      <c r="F131" s="550" t="n">
        <v>46174</v>
      </c>
      <c r="G131" s="550" t="n">
        <v>46175</v>
      </c>
      <c r="H131" s="550" t="n">
        <v>46203</v>
      </c>
      <c r="I131" t="n">
        <v>1549.2</v>
      </c>
      <c r="J131" t="n">
        <v>1524.2</v>
      </c>
      <c r="K131" t="n">
        <v>0</v>
      </c>
      <c r="L131" t="n">
        <v>1549.2</v>
      </c>
      <c r="M131" t="n">
        <v>0</v>
      </c>
      <c r="N131" t="n">
        <v>0</v>
      </c>
      <c r="O131" t="n">
        <v>0</v>
      </c>
      <c r="P131" t="n">
        <v>0</v>
      </c>
      <c r="Q131" t="inlineStr">
        <is>
          <t>06/2026</t>
        </is>
      </c>
    </row>
    <row r="132">
      <c r="A132" t="n">
        <v>237581</v>
      </c>
      <c r="B132" t="n">
        <v>122</v>
      </c>
      <c r="C132" t="inlineStr">
        <is>
          <t>Arcos</t>
        </is>
      </c>
      <c r="D132" t="inlineStr">
        <is>
          <t>DTK COMERCIO DE ALIMENTOS LTDA</t>
        </is>
      </c>
      <c r="E132" t="inlineStr">
        <is>
          <t>82375</t>
        </is>
      </c>
      <c r="F132" s="550" t="n">
        <v>46175</v>
      </c>
      <c r="G132" s="550" t="n">
        <v>46175</v>
      </c>
      <c r="H132" s="550" t="n">
        <v>46196</v>
      </c>
      <c r="I132" t="n">
        <v>1951.33</v>
      </c>
      <c r="J132" t="n">
        <v>1949.32</v>
      </c>
      <c r="K132" t="n">
        <v>1951.33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inlineStr">
        <is>
          <t>06/2026</t>
        </is>
      </c>
    </row>
    <row r="133">
      <c r="A133" t="n">
        <v>237580</v>
      </c>
      <c r="B133" t="n">
        <v>122</v>
      </c>
      <c r="C133" t="inlineStr">
        <is>
          <t>Arcos</t>
        </is>
      </c>
      <c r="D133" t="inlineStr">
        <is>
          <t>KING COMERCIO E IMPORTACAO DE BEBIDAS LTDA</t>
        </is>
      </c>
      <c r="E133" t="inlineStr">
        <is>
          <t>127789</t>
        </is>
      </c>
      <c r="F133" s="550" t="n">
        <v>46174</v>
      </c>
      <c r="G133" s="550" t="n">
        <v>46175</v>
      </c>
      <c r="H133" s="550" t="n">
        <v>46195</v>
      </c>
      <c r="I133" t="n">
        <v>3307.92</v>
      </c>
      <c r="J133" t="n">
        <v>3307.92</v>
      </c>
      <c r="K133" t="n">
        <v>0</v>
      </c>
      <c r="L133" t="n">
        <v>3307.92</v>
      </c>
      <c r="M133" t="n">
        <v>0</v>
      </c>
      <c r="N133" t="n">
        <v>0</v>
      </c>
      <c r="O133" t="n">
        <v>0</v>
      </c>
      <c r="P133" t="n">
        <v>0</v>
      </c>
      <c r="Q133" t="inlineStr">
        <is>
          <t>06/2026</t>
        </is>
      </c>
    </row>
    <row r="134">
      <c r="A134" t="n">
        <v>237579</v>
      </c>
      <c r="B134" t="n">
        <v>122</v>
      </c>
      <c r="C134" t="inlineStr">
        <is>
          <t>Arcos</t>
        </is>
      </c>
      <c r="D134" t="inlineStr">
        <is>
          <t>DISTRIBUIDORA ARENA VIP COMERCIO DE BEBIDAS LTDA</t>
        </is>
      </c>
      <c r="E134" t="inlineStr">
        <is>
          <t>9692</t>
        </is>
      </c>
      <c r="F134" s="550" t="n">
        <v>46174</v>
      </c>
      <c r="G134" s="550" t="n">
        <v>46175</v>
      </c>
      <c r="H134" s="550" t="n">
        <v>46202</v>
      </c>
      <c r="I134" t="n">
        <v>126</v>
      </c>
      <c r="J134" t="n">
        <v>126</v>
      </c>
      <c r="K134" t="n">
        <v>0</v>
      </c>
      <c r="L134" t="n">
        <v>126</v>
      </c>
      <c r="M134" t="n">
        <v>0</v>
      </c>
      <c r="N134" t="n">
        <v>0</v>
      </c>
      <c r="O134" t="n">
        <v>0</v>
      </c>
      <c r="P134" t="n">
        <v>0</v>
      </c>
      <c r="Q134" t="inlineStr">
        <is>
          <t>06/2026</t>
        </is>
      </c>
    </row>
    <row r="135">
      <c r="A135" t="n">
        <v>237578</v>
      </c>
      <c r="B135" t="n">
        <v>122</v>
      </c>
      <c r="C135" t="inlineStr">
        <is>
          <t>Arcos</t>
        </is>
      </c>
      <c r="D135" t="inlineStr">
        <is>
          <t>DISTRIBUIDORA ARENA VIP COMERCIO DE BEBIDAS LTDA</t>
        </is>
      </c>
      <c r="E135" t="inlineStr">
        <is>
          <t>9675</t>
        </is>
      </c>
      <c r="F135" s="550" t="n">
        <v>46174</v>
      </c>
      <c r="G135" s="550" t="n">
        <v>46175</v>
      </c>
      <c r="H135" s="550" t="n">
        <v>46202</v>
      </c>
      <c r="I135" t="n">
        <v>311.5</v>
      </c>
      <c r="J135" t="n">
        <v>311.5</v>
      </c>
      <c r="K135" t="n">
        <v>0</v>
      </c>
      <c r="L135" t="n">
        <v>311.5</v>
      </c>
      <c r="M135" t="n">
        <v>0</v>
      </c>
      <c r="N135" t="n">
        <v>0</v>
      </c>
      <c r="O135" t="n">
        <v>0</v>
      </c>
      <c r="P135" t="n">
        <v>0</v>
      </c>
      <c r="Q135" t="inlineStr">
        <is>
          <t>06/2026</t>
        </is>
      </c>
    </row>
    <row r="136">
      <c r="A136" t="n">
        <v>237577</v>
      </c>
      <c r="B136" t="n">
        <v>122</v>
      </c>
      <c r="C136" t="inlineStr">
        <is>
          <t>Arcos</t>
        </is>
      </c>
      <c r="D136" t="inlineStr">
        <is>
          <t>LEITESOL INDUSTRIA E COMERCIO</t>
        </is>
      </c>
      <c r="E136" t="inlineStr">
        <is>
          <t>748318</t>
        </is>
      </c>
      <c r="F136" s="550" t="n">
        <v>46174</v>
      </c>
      <c r="G136" s="550" t="n">
        <v>46175</v>
      </c>
      <c r="H136" s="550" t="n">
        <v>46195</v>
      </c>
      <c r="I136" t="n">
        <v>2534.03</v>
      </c>
      <c r="J136" t="n">
        <v>2534.1</v>
      </c>
      <c r="K136" t="n">
        <v>2534.03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inlineStr">
        <is>
          <t>06/2026</t>
        </is>
      </c>
    </row>
    <row r="137">
      <c r="A137" t="n">
        <v>237576</v>
      </c>
      <c r="B137" t="n">
        <v>122</v>
      </c>
      <c r="C137" t="inlineStr">
        <is>
          <t>Arcos</t>
        </is>
      </c>
      <c r="D137" t="inlineStr">
        <is>
          <t xml:space="preserve">MS FRANGOS LTDA </t>
        </is>
      </c>
      <c r="E137" t="inlineStr">
        <is>
          <t>6789</t>
        </is>
      </c>
      <c r="F137" s="550" t="n">
        <v>46175</v>
      </c>
      <c r="G137" s="550" t="n">
        <v>46175</v>
      </c>
      <c r="H137" s="550" t="n">
        <v>46196</v>
      </c>
      <c r="I137" t="n">
        <v>152.79</v>
      </c>
      <c r="J137" t="n">
        <v>152.79</v>
      </c>
      <c r="K137" t="n">
        <v>152.79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inlineStr">
        <is>
          <t>06/2026</t>
        </is>
      </c>
    </row>
    <row r="138">
      <c r="A138" t="n">
        <v>237575</v>
      </c>
      <c r="B138" t="n">
        <v>122</v>
      </c>
      <c r="C138" t="inlineStr">
        <is>
          <t>Arcos</t>
        </is>
      </c>
      <c r="D138" t="inlineStr">
        <is>
          <t>WPP COMERCIO DE CARNES LTDA</t>
        </is>
      </c>
      <c r="E138" t="inlineStr">
        <is>
          <t>79662</t>
        </is>
      </c>
      <c r="F138" s="550" t="n">
        <v>46175</v>
      </c>
      <c r="G138" s="550" t="n">
        <v>46175</v>
      </c>
      <c r="H138" s="550" t="n">
        <v>46203</v>
      </c>
      <c r="I138" t="n">
        <v>2224.31</v>
      </c>
      <c r="J138" t="n">
        <v>2224.31</v>
      </c>
      <c r="K138" t="n">
        <v>2224.31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inlineStr">
        <is>
          <t>06/2026</t>
        </is>
      </c>
    </row>
    <row r="139">
      <c r="A139" t="n">
        <v>237574</v>
      </c>
      <c r="B139" t="n">
        <v>122</v>
      </c>
      <c r="C139" t="inlineStr">
        <is>
          <t>Arcos</t>
        </is>
      </c>
      <c r="D139" t="inlineStr">
        <is>
          <t>MARCOS SILVA DO NASCIMENTO</t>
        </is>
      </c>
      <c r="E139" t="inlineStr">
        <is>
          <t>1039</t>
        </is>
      </c>
      <c r="F139" s="550" t="n">
        <v>46175</v>
      </c>
      <c r="G139" s="550" t="n">
        <v>46175</v>
      </c>
      <c r="H139" s="550" t="n">
        <v>46203</v>
      </c>
      <c r="I139" t="n">
        <v>319.84</v>
      </c>
      <c r="J139" t="n">
        <v>319.84</v>
      </c>
      <c r="K139" t="n">
        <v>319.84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inlineStr">
        <is>
          <t>06/2026</t>
        </is>
      </c>
    </row>
    <row r="140">
      <c r="A140" t="n">
        <v>237573</v>
      </c>
      <c r="B140" t="n">
        <v>122</v>
      </c>
      <c r="C140" t="inlineStr">
        <is>
          <t>Arcos</t>
        </is>
      </c>
      <c r="D140" t="inlineStr">
        <is>
          <t>MONTE ALTO ALIMENTOS LTDA</t>
        </is>
      </c>
      <c r="E140" t="inlineStr">
        <is>
          <t>181159</t>
        </is>
      </c>
      <c r="F140" s="550" t="n">
        <v>46174</v>
      </c>
      <c r="G140" s="550" t="n">
        <v>46175</v>
      </c>
      <c r="H140" s="550" t="n">
        <v>46188</v>
      </c>
      <c r="I140" t="n">
        <v>4165.12</v>
      </c>
      <c r="J140" t="n">
        <v>4165.12</v>
      </c>
      <c r="K140" t="n">
        <v>4165.12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inlineStr">
        <is>
          <t>06/2026</t>
        </is>
      </c>
    </row>
    <row r="141">
      <c r="A141" t="n">
        <v>237572</v>
      </c>
      <c r="B141" t="n">
        <v>122</v>
      </c>
      <c r="C141" t="inlineStr">
        <is>
          <t>Arcos</t>
        </is>
      </c>
      <c r="D141" t="inlineStr">
        <is>
          <t xml:space="preserve">CAROLINA AMANCIO </t>
        </is>
      </c>
      <c r="E141" t="inlineStr">
        <is>
          <t>303</t>
        </is>
      </c>
      <c r="F141" s="550" t="n">
        <v>46176</v>
      </c>
      <c r="G141" s="550" t="n">
        <v>46176</v>
      </c>
      <c r="H141" s="550" t="n">
        <v>46190</v>
      </c>
      <c r="I141" t="n">
        <v>400</v>
      </c>
      <c r="J141" t="n">
        <v>375</v>
      </c>
      <c r="K141" t="n">
        <v>400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inlineStr">
        <is>
          <t>06/2026</t>
        </is>
      </c>
    </row>
    <row r="142">
      <c r="A142" t="n">
        <v>237571</v>
      </c>
      <c r="B142" t="n">
        <v>122</v>
      </c>
      <c r="C142" t="inlineStr">
        <is>
          <t>Arcos</t>
        </is>
      </c>
      <c r="D142" t="inlineStr">
        <is>
          <t>ZAHIL IMPORTADORA LTDA</t>
        </is>
      </c>
      <c r="E142" t="inlineStr">
        <is>
          <t>271110</t>
        </is>
      </c>
      <c r="F142" s="550" t="n">
        <v>46174</v>
      </c>
      <c r="G142" s="550" t="n">
        <v>46176</v>
      </c>
      <c r="H142" s="550" t="n">
        <v>46204</v>
      </c>
      <c r="I142" t="n">
        <v>1727.86</v>
      </c>
      <c r="J142" t="n">
        <v>1622.4</v>
      </c>
      <c r="K142" t="n">
        <v>0</v>
      </c>
      <c r="L142" t="n">
        <v>1727.86</v>
      </c>
      <c r="M142" t="n">
        <v>0</v>
      </c>
      <c r="N142" t="n">
        <v>0</v>
      </c>
      <c r="O142" t="n">
        <v>0</v>
      </c>
      <c r="P142" t="n">
        <v>0</v>
      </c>
      <c r="Q142" t="inlineStr">
        <is>
          <t>06/2026</t>
        </is>
      </c>
    </row>
    <row r="143">
      <c r="A143" t="n">
        <v>237570</v>
      </c>
      <c r="B143" t="n">
        <v>122</v>
      </c>
      <c r="C143" t="inlineStr">
        <is>
          <t>Arcos</t>
        </is>
      </c>
      <c r="D143" t="inlineStr">
        <is>
          <t>CASANDRA DEVOTTO</t>
        </is>
      </c>
      <c r="E143" t="inlineStr">
        <is>
          <t>178</t>
        </is>
      </c>
      <c r="F143" s="550" t="n">
        <v>46176</v>
      </c>
      <c r="G143" s="550" t="n">
        <v>46176</v>
      </c>
      <c r="H143" s="550" t="n">
        <v>46190</v>
      </c>
      <c r="I143" t="n">
        <v>1116</v>
      </c>
      <c r="J143" t="n">
        <v>1116</v>
      </c>
      <c r="K143" t="n">
        <v>1116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inlineStr">
        <is>
          <t>06/2026</t>
        </is>
      </c>
    </row>
    <row r="144">
      <c r="A144" t="n">
        <v>237569</v>
      </c>
      <c r="B144" t="n">
        <v>122</v>
      </c>
      <c r="C144" t="inlineStr">
        <is>
          <t>Arcos</t>
        </is>
      </c>
      <c r="D144" t="inlineStr">
        <is>
          <t>PIRAMIDES COMERCIO DE AGUAS MINEIRAIS E BEBIDAS EM GERAL LTDA</t>
        </is>
      </c>
      <c r="E144" t="inlineStr">
        <is>
          <t>164595</t>
        </is>
      </c>
      <c r="F144" s="550" t="n">
        <v>46175</v>
      </c>
      <c r="G144" s="550" t="n">
        <v>46176</v>
      </c>
      <c r="H144" s="550" t="n">
        <v>46189</v>
      </c>
      <c r="I144" t="n">
        <v>499.8</v>
      </c>
      <c r="J144" t="n">
        <v>499.8</v>
      </c>
      <c r="K144" t="n">
        <v>0</v>
      </c>
      <c r="L144" t="n">
        <v>499.8</v>
      </c>
      <c r="M144" t="n">
        <v>0</v>
      </c>
      <c r="N144" t="n">
        <v>0</v>
      </c>
      <c r="O144" t="n">
        <v>0</v>
      </c>
      <c r="P144" t="n">
        <v>0</v>
      </c>
      <c r="Q144" t="inlineStr">
        <is>
          <t>06/2026</t>
        </is>
      </c>
    </row>
    <row r="145">
      <c r="A145" t="n">
        <v>237568</v>
      </c>
      <c r="B145" t="n">
        <v>122</v>
      </c>
      <c r="C145" t="inlineStr">
        <is>
          <t>Arcos</t>
        </is>
      </c>
      <c r="D145" t="inlineStr">
        <is>
          <t>MEXBRA ALIMENTOS LTDA</t>
        </is>
      </c>
      <c r="E145" t="inlineStr">
        <is>
          <t>4426</t>
        </is>
      </c>
      <c r="F145" s="550" t="n">
        <v>46176</v>
      </c>
      <c r="G145" s="550" t="n">
        <v>46176</v>
      </c>
      <c r="H145" s="550" t="n">
        <v>46191</v>
      </c>
      <c r="I145" t="n">
        <v>574.38</v>
      </c>
      <c r="J145" t="n">
        <v>535</v>
      </c>
      <c r="K145" t="n">
        <v>574.38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inlineStr">
        <is>
          <t>06/2026</t>
        </is>
      </c>
    </row>
    <row r="146">
      <c r="A146" t="n">
        <v>237567</v>
      </c>
      <c r="B146" t="n">
        <v>122</v>
      </c>
      <c r="C146" t="inlineStr">
        <is>
          <t>Arcos</t>
        </is>
      </c>
      <c r="D146" t="inlineStr">
        <is>
          <t xml:space="preserve">NOVA MIX </t>
        </is>
      </c>
      <c r="E146" t="inlineStr">
        <is>
          <t>2646188</t>
        </is>
      </c>
      <c r="F146" s="550" t="n">
        <v>46175</v>
      </c>
      <c r="G146" s="550" t="n">
        <v>46176</v>
      </c>
      <c r="H146" s="550" t="n">
        <v>46189</v>
      </c>
      <c r="I146" t="n">
        <v>622.77</v>
      </c>
      <c r="J146" t="n">
        <v>622.77</v>
      </c>
      <c r="K146" t="n">
        <v>622.77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inlineStr">
        <is>
          <t>06/2026</t>
        </is>
      </c>
    </row>
    <row r="147">
      <c r="A147" t="n">
        <v>237566</v>
      </c>
      <c r="B147" t="n">
        <v>122</v>
      </c>
      <c r="C147" t="inlineStr">
        <is>
          <t>Arcos</t>
        </is>
      </c>
      <c r="D147" t="inlineStr">
        <is>
          <t xml:space="preserve">BELLNAY PAES ARTESANAIS LTDA </t>
        </is>
      </c>
      <c r="E147" t="inlineStr">
        <is>
          <t>2888</t>
        </is>
      </c>
      <c r="F147" s="550" t="n">
        <v>46175</v>
      </c>
      <c r="G147" s="550" t="n">
        <v>46176</v>
      </c>
      <c r="H147" s="550" t="n">
        <v>46190</v>
      </c>
      <c r="I147" t="n">
        <v>507.5</v>
      </c>
      <c r="J147" t="n">
        <v>477.5</v>
      </c>
      <c r="K147" t="n">
        <v>507.5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inlineStr">
        <is>
          <t>06/2026</t>
        </is>
      </c>
    </row>
    <row r="148">
      <c r="A148" t="n">
        <v>237565</v>
      </c>
      <c r="B148" t="n">
        <v>122</v>
      </c>
      <c r="C148" t="inlineStr">
        <is>
          <t>Arcos</t>
        </is>
      </c>
      <c r="D148" t="inlineStr">
        <is>
          <t>NA MORADA INDÚSTRIA E COMÉRCIO LTDA</t>
        </is>
      </c>
      <c r="E148" t="inlineStr">
        <is>
          <t>295635</t>
        </is>
      </c>
      <c r="F148" s="550" t="n">
        <v>46175</v>
      </c>
      <c r="G148" s="550" t="n">
        <v>46176</v>
      </c>
      <c r="H148" s="550" t="n">
        <v>46190</v>
      </c>
      <c r="I148" t="n">
        <v>903.38</v>
      </c>
      <c r="J148" t="n">
        <v>969.5</v>
      </c>
      <c r="K148" t="n">
        <v>903.38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inlineStr">
        <is>
          <t>06/2026</t>
        </is>
      </c>
    </row>
    <row r="149">
      <c r="A149" t="n">
        <v>236673</v>
      </c>
      <c r="B149" t="n">
        <v>122</v>
      </c>
      <c r="C149" t="inlineStr">
        <is>
          <t>Arcos</t>
        </is>
      </c>
      <c r="D149" t="inlineStr">
        <is>
          <t>MONTE ALTO ALIMENTOS LTDA</t>
        </is>
      </c>
      <c r="E149" t="inlineStr">
        <is>
          <t>180847</t>
        </is>
      </c>
      <c r="F149" s="550" t="n">
        <v>46167</v>
      </c>
      <c r="G149" s="550" t="n">
        <v>46176</v>
      </c>
      <c r="H149" s="550" t="n">
        <v>46181</v>
      </c>
      <c r="I149" t="n">
        <v>5192.14</v>
      </c>
      <c r="J149" t="n">
        <v>5192.14</v>
      </c>
      <c r="K149" t="n">
        <v>5192.14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inlineStr">
        <is>
          <t>06/2026</t>
        </is>
      </c>
    </row>
    <row r="150">
      <c r="A150" t="n">
        <v>236672</v>
      </c>
      <c r="B150" t="n">
        <v>122</v>
      </c>
      <c r="C150" t="inlineStr">
        <is>
          <t>Arcos</t>
        </is>
      </c>
      <c r="D150" t="inlineStr">
        <is>
          <t xml:space="preserve">EDUARDO TAKESHI MURANAKA </t>
        </is>
      </c>
      <c r="E150" t="inlineStr">
        <is>
          <t>260711618</t>
        </is>
      </c>
      <c r="F150" s="550" t="n">
        <v>46173</v>
      </c>
      <c r="G150" s="550" t="n">
        <v>46176</v>
      </c>
      <c r="H150" s="550" t="n">
        <v>46183</v>
      </c>
      <c r="I150" t="n">
        <v>1120</v>
      </c>
      <c r="J150" t="n">
        <v>1120</v>
      </c>
      <c r="K150" t="n">
        <v>1120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inlineStr">
        <is>
          <t>06/2026</t>
        </is>
      </c>
    </row>
    <row r="151">
      <c r="A151" t="n">
        <v>236671</v>
      </c>
      <c r="B151" t="n">
        <v>122</v>
      </c>
      <c r="C151" t="inlineStr">
        <is>
          <t>Arcos</t>
        </is>
      </c>
      <c r="D151" t="inlineStr">
        <is>
          <t xml:space="preserve">CAROLINA AMANCIO </t>
        </is>
      </c>
      <c r="E151" t="inlineStr">
        <is>
          <t>299</t>
        </is>
      </c>
      <c r="F151" s="550" t="n">
        <v>46168</v>
      </c>
      <c r="G151" s="550" t="n">
        <v>46176</v>
      </c>
      <c r="H151" s="550" t="n">
        <v>46182</v>
      </c>
      <c r="I151" t="n">
        <v>650</v>
      </c>
      <c r="J151" t="n">
        <v>625</v>
      </c>
      <c r="K151" t="n">
        <v>650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inlineStr">
        <is>
          <t>06/2026</t>
        </is>
      </c>
    </row>
    <row r="152">
      <c r="A152" t="n">
        <v>236668</v>
      </c>
      <c r="B152" t="n">
        <v>122</v>
      </c>
      <c r="C152" t="inlineStr">
        <is>
          <t>Arcos</t>
        </is>
      </c>
      <c r="D152" t="inlineStr">
        <is>
          <t>DEOLINDA DOS SANTOS FREITAS</t>
        </is>
      </c>
      <c r="E152" t="inlineStr">
        <is>
          <t>2678</t>
        </is>
      </c>
      <c r="F152" s="550" t="n">
        <v>46169</v>
      </c>
      <c r="G152" s="550" t="n">
        <v>46176</v>
      </c>
      <c r="H152" s="550" t="n">
        <v>46202</v>
      </c>
      <c r="I152" t="n">
        <v>218.2</v>
      </c>
      <c r="J152" t="n">
        <v>218.2</v>
      </c>
      <c r="K152" t="n">
        <v>0</v>
      </c>
      <c r="L152" t="n">
        <v>0</v>
      </c>
      <c r="M152" t="n">
        <v>218.2</v>
      </c>
      <c r="N152" t="n">
        <v>0</v>
      </c>
      <c r="O152" t="n">
        <v>0</v>
      </c>
      <c r="P152" t="n">
        <v>0</v>
      </c>
      <c r="Q152" t="inlineStr">
        <is>
          <t>06/2026</t>
        </is>
      </c>
    </row>
    <row r="153">
      <c r="A153" t="n">
        <v>236667</v>
      </c>
      <c r="B153" t="n">
        <v>122</v>
      </c>
      <c r="C153" t="inlineStr">
        <is>
          <t>Arcos</t>
        </is>
      </c>
      <c r="D153" t="inlineStr">
        <is>
          <t>DEOLINDA DOS SANTOS FREITAS</t>
        </is>
      </c>
      <c r="E153" t="inlineStr">
        <is>
          <t>2684</t>
        </is>
      </c>
      <c r="F153" s="550" t="n">
        <v>46169</v>
      </c>
      <c r="G153" s="550" t="n">
        <v>46175</v>
      </c>
      <c r="H153" s="550" t="n">
        <v>46202</v>
      </c>
      <c r="I153" t="n">
        <v>590.5</v>
      </c>
      <c r="J153" t="n">
        <v>590.5</v>
      </c>
      <c r="K153" t="n">
        <v>590.5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inlineStr">
        <is>
          <t>06/2026</t>
        </is>
      </c>
    </row>
    <row r="154">
      <c r="A154" t="n">
        <v>236666</v>
      </c>
      <c r="B154" t="n">
        <v>122</v>
      </c>
      <c r="C154" t="inlineStr">
        <is>
          <t>Arcos</t>
        </is>
      </c>
      <c r="D154" t="inlineStr">
        <is>
          <t>EMPORIO M&amp;L COMERCIO DE ALIM E BEBIDAS LTDA</t>
        </is>
      </c>
      <c r="E154" t="inlineStr">
        <is>
          <t>515398</t>
        </is>
      </c>
      <c r="F154" s="550" t="n">
        <v>46168</v>
      </c>
      <c r="G154" s="550" t="n">
        <v>46175</v>
      </c>
      <c r="H154" s="550" t="n">
        <v>46199</v>
      </c>
      <c r="I154" t="n">
        <v>1550.8</v>
      </c>
      <c r="J154" t="n">
        <v>1550.8</v>
      </c>
      <c r="K154" t="n">
        <v>1550.8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inlineStr">
        <is>
          <t>06/2026</t>
        </is>
      </c>
    </row>
    <row r="155">
      <c r="A155" t="n">
        <v>236665</v>
      </c>
      <c r="B155" t="n">
        <v>122</v>
      </c>
      <c r="C155" t="inlineStr">
        <is>
          <t>Arcos</t>
        </is>
      </c>
      <c r="D155" t="inlineStr">
        <is>
          <t>DTK COMERCIO DE ALIMENTOS LTDA</t>
        </is>
      </c>
      <c r="E155" t="inlineStr">
        <is>
          <t>81774</t>
        </is>
      </c>
      <c r="F155" s="550" t="n">
        <v>46169</v>
      </c>
      <c r="G155" s="550" t="n">
        <v>46175</v>
      </c>
      <c r="H155" s="550" t="n">
        <v>46190</v>
      </c>
      <c r="I155" t="n">
        <v>1508.43</v>
      </c>
      <c r="J155" t="n">
        <v>1506.43</v>
      </c>
      <c r="K155" t="n">
        <v>1508.43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inlineStr">
        <is>
          <t>06/2026</t>
        </is>
      </c>
    </row>
    <row r="156">
      <c r="A156" t="n">
        <v>236664</v>
      </c>
      <c r="B156" t="n">
        <v>122</v>
      </c>
      <c r="C156" t="inlineStr">
        <is>
          <t>Arcos</t>
        </is>
      </c>
      <c r="D156" t="inlineStr">
        <is>
          <t>DO CHEF DISTRIBUIDORA DE ALIMENTOS LTDA</t>
        </is>
      </c>
      <c r="E156" t="inlineStr">
        <is>
          <t>1935</t>
        </is>
      </c>
      <c r="F156" s="550" t="n">
        <v>46169</v>
      </c>
      <c r="G156" s="550" t="n">
        <v>46175</v>
      </c>
      <c r="H156" s="550" t="n">
        <v>46197</v>
      </c>
      <c r="I156" t="n">
        <v>438</v>
      </c>
      <c r="J156" t="n">
        <v>438</v>
      </c>
      <c r="K156" t="n">
        <v>438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inlineStr">
        <is>
          <t>06/2026</t>
        </is>
      </c>
    </row>
    <row r="157">
      <c r="A157" t="n">
        <v>236663</v>
      </c>
      <c r="B157" t="n">
        <v>122</v>
      </c>
      <c r="C157" t="inlineStr">
        <is>
          <t>Arcos</t>
        </is>
      </c>
      <c r="D157" t="inlineStr">
        <is>
          <t>DEOLINDA DOS SANTOS FREITAS</t>
        </is>
      </c>
      <c r="E157" t="inlineStr">
        <is>
          <t>2661</t>
        </is>
      </c>
      <c r="F157" s="550" t="n">
        <v>46168</v>
      </c>
      <c r="G157" s="550" t="n">
        <v>46175</v>
      </c>
      <c r="H157" s="550" t="n">
        <v>46202</v>
      </c>
      <c r="I157" t="n">
        <v>432</v>
      </c>
      <c r="J157" t="n">
        <v>432</v>
      </c>
      <c r="K157" t="n">
        <v>0</v>
      </c>
      <c r="L157" t="n">
        <v>0</v>
      </c>
      <c r="M157" t="n">
        <v>432</v>
      </c>
      <c r="N157" t="n">
        <v>0</v>
      </c>
      <c r="O157" t="n">
        <v>0</v>
      </c>
      <c r="P157" t="n">
        <v>0</v>
      </c>
      <c r="Q157" t="inlineStr">
        <is>
          <t>06/2026</t>
        </is>
      </c>
    </row>
    <row r="158">
      <c r="A158" t="n">
        <v>236661</v>
      </c>
      <c r="B158" t="n">
        <v>122</v>
      </c>
      <c r="C158" t="inlineStr">
        <is>
          <t>Arcos</t>
        </is>
      </c>
      <c r="D158" t="inlineStr">
        <is>
          <t>MERCADO PAGO.COM REPRESENTACOES LTDA</t>
        </is>
      </c>
      <c r="E158" t="inlineStr">
        <is>
          <t>352893</t>
        </is>
      </c>
      <c r="F158" s="550" t="n">
        <v>46162</v>
      </c>
      <c r="G158" s="550" t="n">
        <v>46175</v>
      </c>
      <c r="H158" s="550" t="n">
        <v>46176</v>
      </c>
      <c r="I158" t="n">
        <v>419.8</v>
      </c>
      <c r="J158" t="n">
        <v>419.8</v>
      </c>
      <c r="K158" t="n">
        <v>0</v>
      </c>
      <c r="L158" t="n">
        <v>0</v>
      </c>
      <c r="M158" t="n">
        <v>0</v>
      </c>
      <c r="N158" t="n">
        <v>0</v>
      </c>
      <c r="O158" t="n">
        <v>419.8</v>
      </c>
      <c r="P158" t="n">
        <v>0</v>
      </c>
      <c r="Q158" t="inlineStr">
        <is>
          <t>06/2026</t>
        </is>
      </c>
    </row>
    <row r="159">
      <c r="A159" t="n">
        <v>236660</v>
      </c>
      <c r="B159" t="n">
        <v>122</v>
      </c>
      <c r="C159" t="inlineStr">
        <is>
          <t>Arcos</t>
        </is>
      </c>
      <c r="D159" t="inlineStr">
        <is>
          <t>T F CIUFF HORTIFRUTI LTDA</t>
        </is>
      </c>
      <c r="E159" t="inlineStr">
        <is>
          <t>32071</t>
        </is>
      </c>
      <c r="F159" s="550" t="n">
        <v>46172</v>
      </c>
      <c r="G159" s="550" t="n">
        <v>46175</v>
      </c>
      <c r="H159" s="550" t="n">
        <v>46188</v>
      </c>
      <c r="I159" t="n">
        <v>667.5</v>
      </c>
      <c r="J159" t="n">
        <v>667.5</v>
      </c>
      <c r="K159" t="n">
        <v>667.5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inlineStr">
        <is>
          <t>06/2026</t>
        </is>
      </c>
    </row>
    <row r="160">
      <c r="A160" t="n">
        <v>236659</v>
      </c>
      <c r="B160" t="n">
        <v>122</v>
      </c>
      <c r="C160" t="inlineStr">
        <is>
          <t>Arcos</t>
        </is>
      </c>
      <c r="D160" t="inlineStr">
        <is>
          <t>DTK COMERCIO DE ALIMENTOS LTDA</t>
        </is>
      </c>
      <c r="E160" t="inlineStr">
        <is>
          <t>82236</t>
        </is>
      </c>
      <c r="F160" s="550" t="n">
        <v>46171</v>
      </c>
      <c r="G160" s="550" t="n">
        <v>46175</v>
      </c>
      <c r="H160" s="550" t="n">
        <v>46192</v>
      </c>
      <c r="I160" t="n">
        <v>113.15</v>
      </c>
      <c r="J160" t="n">
        <v>104.25</v>
      </c>
      <c r="K160" t="n">
        <v>113.15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inlineStr">
        <is>
          <t>06/2026</t>
        </is>
      </c>
    </row>
    <row r="161">
      <c r="A161" t="n">
        <v>236658</v>
      </c>
      <c r="B161" t="n">
        <v>122</v>
      </c>
      <c r="C161" t="inlineStr">
        <is>
          <t>Arcos</t>
        </is>
      </c>
      <c r="D161" t="inlineStr">
        <is>
          <t>KING COMERCIO E IMPORTACAO DE BEBIDAS LTDA</t>
        </is>
      </c>
      <c r="E161" t="inlineStr">
        <is>
          <t>127711</t>
        </is>
      </c>
      <c r="F161" s="550" t="n">
        <v>46171</v>
      </c>
      <c r="G161" s="550" t="n">
        <v>46175</v>
      </c>
      <c r="H161" s="550" t="n">
        <v>46192</v>
      </c>
      <c r="I161" t="n">
        <v>25712.56</v>
      </c>
      <c r="J161" t="n">
        <v>25712.64</v>
      </c>
      <c r="K161" t="n">
        <v>0</v>
      </c>
      <c r="L161" t="n">
        <v>25712.56</v>
      </c>
      <c r="M161" t="n">
        <v>0</v>
      </c>
      <c r="N161" t="n">
        <v>0</v>
      </c>
      <c r="O161" t="n">
        <v>0</v>
      </c>
      <c r="P161" t="n">
        <v>0</v>
      </c>
      <c r="Q161" t="inlineStr">
        <is>
          <t>06/2026</t>
        </is>
      </c>
    </row>
    <row r="162">
      <c r="A162" t="n">
        <v>236656</v>
      </c>
      <c r="B162" t="n">
        <v>122</v>
      </c>
      <c r="C162" t="inlineStr">
        <is>
          <t>Arcos</t>
        </is>
      </c>
      <c r="D162" t="inlineStr">
        <is>
          <t>MARIO PEDRO FELICIANO - HORTIFRUTI</t>
        </is>
      </c>
      <c r="E162" t="inlineStr">
        <is>
          <t>478515</t>
        </is>
      </c>
      <c r="F162" s="550" t="n">
        <v>46172</v>
      </c>
      <c r="G162" s="550" t="n">
        <v>46175</v>
      </c>
      <c r="H162" s="550" t="n">
        <v>46200</v>
      </c>
      <c r="I162" t="n">
        <v>130.67</v>
      </c>
      <c r="J162" t="n">
        <v>130.66</v>
      </c>
      <c r="K162" t="n">
        <v>130.67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inlineStr">
        <is>
          <t>06/2026</t>
        </is>
      </c>
    </row>
    <row r="163">
      <c r="A163" t="n">
        <v>236654</v>
      </c>
      <c r="B163" t="n">
        <v>122</v>
      </c>
      <c r="C163" t="inlineStr">
        <is>
          <t>Arcos</t>
        </is>
      </c>
      <c r="D163" t="inlineStr">
        <is>
          <t>DO CHEF DISTRIBUIDORA DE ALIMENTOS LTDA</t>
        </is>
      </c>
      <c r="E163" t="inlineStr">
        <is>
          <t>1988</t>
        </is>
      </c>
      <c r="F163" s="550" t="n">
        <v>46171</v>
      </c>
      <c r="G163" s="550" t="n">
        <v>46175</v>
      </c>
      <c r="H163" s="550" t="n">
        <v>46199</v>
      </c>
      <c r="I163" t="n">
        <v>247.62</v>
      </c>
      <c r="J163" t="n">
        <v>247.62</v>
      </c>
      <c r="K163" t="n">
        <v>247.62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inlineStr">
        <is>
          <t>06/2026</t>
        </is>
      </c>
    </row>
    <row r="164">
      <c r="A164" t="n">
        <v>236652</v>
      </c>
      <c r="B164" t="n">
        <v>122</v>
      </c>
      <c r="C164" t="inlineStr">
        <is>
          <t>Arcos</t>
        </is>
      </c>
      <c r="D164" t="inlineStr">
        <is>
          <t>CECILIA TSUYACO ARAKI SILVA LTDA</t>
        </is>
      </c>
      <c r="E164" t="inlineStr">
        <is>
          <t>392753</t>
        </is>
      </c>
      <c r="F164" s="550" t="n">
        <v>46171</v>
      </c>
      <c r="G164" s="550" t="n">
        <v>46175</v>
      </c>
      <c r="H164" s="550" t="n">
        <v>46199</v>
      </c>
      <c r="I164" t="n">
        <v>449.75</v>
      </c>
      <c r="J164" t="n">
        <v>449.75</v>
      </c>
      <c r="K164" t="n">
        <v>449.75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inlineStr">
        <is>
          <t>06/2026</t>
        </is>
      </c>
    </row>
    <row r="165">
      <c r="A165" t="n">
        <v>236650</v>
      </c>
      <c r="B165" t="n">
        <v>122</v>
      </c>
      <c r="C165" t="inlineStr">
        <is>
          <t>Arcos</t>
        </is>
      </c>
      <c r="D165" t="inlineStr">
        <is>
          <t>MEAT HUNTER IMPORT EXPORT AND DISTRIBUTION LTDA</t>
        </is>
      </c>
      <c r="E165" t="inlineStr">
        <is>
          <t>10332</t>
        </is>
      </c>
      <c r="F165" s="550" t="n">
        <v>46171</v>
      </c>
      <c r="G165" s="550" t="n">
        <v>46175</v>
      </c>
      <c r="H165" s="550" t="n">
        <v>46185</v>
      </c>
      <c r="I165" t="n">
        <v>525.74</v>
      </c>
      <c r="J165" t="n">
        <v>525.74</v>
      </c>
      <c r="K165" t="n">
        <v>525.74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inlineStr">
        <is>
          <t>06/2026</t>
        </is>
      </c>
    </row>
    <row r="166">
      <c r="A166" t="n">
        <v>236648</v>
      </c>
      <c r="B166" t="n">
        <v>122</v>
      </c>
      <c r="C166" t="inlineStr">
        <is>
          <t>Arcos</t>
        </is>
      </c>
      <c r="D166" t="inlineStr">
        <is>
          <t>MARIO PEDRO FELICIANO - HORTIFRUTI</t>
        </is>
      </c>
      <c r="E166" t="inlineStr">
        <is>
          <t>478335</t>
        </is>
      </c>
      <c r="F166" s="550" t="n">
        <v>46170</v>
      </c>
      <c r="G166" s="550" t="n">
        <v>46175</v>
      </c>
      <c r="H166" s="550" t="n">
        <v>46198</v>
      </c>
      <c r="I166" t="n">
        <v>100.83</v>
      </c>
      <c r="J166" t="n">
        <v>100.83</v>
      </c>
      <c r="K166" t="n">
        <v>100.83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inlineStr">
        <is>
          <t>06/2026</t>
        </is>
      </c>
    </row>
    <row r="167">
      <c r="A167" t="n">
        <v>236646</v>
      </c>
      <c r="B167" t="n">
        <v>122</v>
      </c>
      <c r="C167" t="inlineStr">
        <is>
          <t>Arcos</t>
        </is>
      </c>
      <c r="D167" t="inlineStr">
        <is>
          <t>ZAHIL IMPORTADORA LTDA</t>
        </is>
      </c>
      <c r="E167" t="inlineStr">
        <is>
          <t>270601</t>
        </is>
      </c>
      <c r="F167" s="550" t="n">
        <v>46167</v>
      </c>
      <c r="G167" s="550" t="n">
        <v>46175</v>
      </c>
      <c r="H167" s="550" t="n">
        <v>46176</v>
      </c>
      <c r="I167" t="n">
        <v>0</v>
      </c>
      <c r="J167" t="n">
        <v>66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inlineStr">
        <is>
          <t>06/2026</t>
        </is>
      </c>
    </row>
    <row r="168">
      <c r="A168" t="n">
        <v>236641</v>
      </c>
      <c r="B168" t="n">
        <v>122</v>
      </c>
      <c r="C168" t="inlineStr">
        <is>
          <t>Arcos</t>
        </is>
      </c>
      <c r="D168" t="inlineStr">
        <is>
          <t>CECILIA TSUYACO ARAKI SILVA LTDA</t>
        </is>
      </c>
      <c r="E168" t="inlineStr">
        <is>
          <t>392239</t>
        </is>
      </c>
      <c r="F168" s="550" t="n">
        <v>46163</v>
      </c>
      <c r="G168" s="550" t="n">
        <v>46176</v>
      </c>
      <c r="H168" s="550" t="n">
        <v>46191</v>
      </c>
      <c r="I168" t="n">
        <v>1017.03</v>
      </c>
      <c r="J168" t="n">
        <v>1017.02</v>
      </c>
      <c r="K168" t="n">
        <v>1017.03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inlineStr">
        <is>
          <t>06/2026</t>
        </is>
      </c>
    </row>
    <row r="169">
      <c r="A169" t="n">
        <v>236640</v>
      </c>
      <c r="B169" t="n">
        <v>122</v>
      </c>
      <c r="C169" t="inlineStr">
        <is>
          <t>Arcos</t>
        </is>
      </c>
      <c r="D169" t="inlineStr">
        <is>
          <t>QUEIJARIA ATALAIA LTDA</t>
        </is>
      </c>
      <c r="E169" t="inlineStr">
        <is>
          <t>26794</t>
        </is>
      </c>
      <c r="F169" s="550" t="n">
        <v>46163</v>
      </c>
      <c r="G169" s="550" t="n">
        <v>46176</v>
      </c>
      <c r="H169" s="550" t="n">
        <v>46191</v>
      </c>
      <c r="I169" t="n">
        <v>890.73</v>
      </c>
      <c r="J169" t="n">
        <v>890.73</v>
      </c>
      <c r="K169" t="n">
        <v>890.73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inlineStr">
        <is>
          <t>06/2026</t>
        </is>
      </c>
    </row>
    <row r="170">
      <c r="A170" t="n">
        <v>235756</v>
      </c>
      <c r="B170" t="n">
        <v>122</v>
      </c>
      <c r="C170" t="inlineStr">
        <is>
          <t>Arcos</t>
        </is>
      </c>
      <c r="D170" t="inlineStr">
        <is>
          <t>GCT COMERCIO DE PRODUTOS ALIMENTICIOS LTDA</t>
        </is>
      </c>
      <c r="E170" t="inlineStr">
        <is>
          <t>11884</t>
        </is>
      </c>
      <c r="F170" s="550" t="n">
        <v>46166</v>
      </c>
      <c r="G170" s="550" t="n">
        <v>46171</v>
      </c>
      <c r="H170" s="550" t="n">
        <v>46199</v>
      </c>
      <c r="I170" t="n">
        <v>1524.2</v>
      </c>
      <c r="J170" t="n">
        <v>1524.2</v>
      </c>
      <c r="K170" t="n">
        <v>0</v>
      </c>
      <c r="L170" t="n">
        <v>1524.2</v>
      </c>
      <c r="M170" t="n">
        <v>0</v>
      </c>
      <c r="N170" t="n">
        <v>0</v>
      </c>
      <c r="O170" t="n">
        <v>0</v>
      </c>
      <c r="P170" t="n">
        <v>0</v>
      </c>
      <c r="Q170" t="inlineStr">
        <is>
          <t>05/2026</t>
        </is>
      </c>
    </row>
    <row r="171">
      <c r="A171" t="n">
        <v>235753</v>
      </c>
      <c r="B171" t="n">
        <v>122</v>
      </c>
      <c r="C171" t="inlineStr">
        <is>
          <t>Arcos</t>
        </is>
      </c>
      <c r="D171" t="inlineStr">
        <is>
          <t>BATARD PADARIA ARTESANAL LTDA</t>
        </is>
      </c>
      <c r="E171" t="inlineStr">
        <is>
          <t>14284</t>
        </is>
      </c>
      <c r="F171" s="550" t="n">
        <v>46170</v>
      </c>
      <c r="G171" s="550" t="n">
        <v>46171</v>
      </c>
      <c r="H171" s="550" t="n">
        <v>46186</v>
      </c>
      <c r="I171" t="n">
        <v>1172.75</v>
      </c>
      <c r="J171" t="n">
        <v>1159.75</v>
      </c>
      <c r="K171" t="n">
        <v>1172.75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inlineStr">
        <is>
          <t>05/2026</t>
        </is>
      </c>
    </row>
    <row r="172">
      <c r="A172" t="n">
        <v>235752</v>
      </c>
      <c r="B172" t="n">
        <v>122</v>
      </c>
      <c r="C172" t="inlineStr">
        <is>
          <t>Arcos</t>
        </is>
      </c>
      <c r="D172" t="inlineStr">
        <is>
          <t xml:space="preserve">BELLNAY PAES ARTESANAIS LTDA </t>
        </is>
      </c>
      <c r="E172" t="inlineStr">
        <is>
          <t>2881</t>
        </is>
      </c>
      <c r="F172" s="550" t="n">
        <v>46167</v>
      </c>
      <c r="G172" s="550" t="n">
        <v>46171</v>
      </c>
      <c r="H172" s="550" t="n">
        <v>46183</v>
      </c>
      <c r="I172" t="n">
        <v>603</v>
      </c>
      <c r="J172" t="n">
        <v>573</v>
      </c>
      <c r="K172" t="n">
        <v>603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inlineStr">
        <is>
          <t>05/2026</t>
        </is>
      </c>
    </row>
    <row r="173">
      <c r="A173" t="n">
        <v>235750</v>
      </c>
      <c r="B173" t="n">
        <v>122</v>
      </c>
      <c r="C173" t="inlineStr">
        <is>
          <t>Arcos</t>
        </is>
      </c>
      <c r="D173" t="inlineStr">
        <is>
          <t>CASANDRA DEVOTTO</t>
        </is>
      </c>
      <c r="E173" t="inlineStr">
        <is>
          <t>176</t>
        </is>
      </c>
      <c r="F173" s="550" t="n">
        <v>46170</v>
      </c>
      <c r="G173" s="550" t="n">
        <v>46171</v>
      </c>
      <c r="H173" s="550" t="n">
        <v>46184</v>
      </c>
      <c r="I173" t="n">
        <v>3100</v>
      </c>
      <c r="J173" t="n">
        <v>3100</v>
      </c>
      <c r="K173" t="n">
        <v>3100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inlineStr">
        <is>
          <t>05/2026</t>
        </is>
      </c>
    </row>
    <row r="174">
      <c r="A174" t="n">
        <v>235539</v>
      </c>
      <c r="B174" t="n">
        <v>122</v>
      </c>
      <c r="C174" t="inlineStr">
        <is>
          <t>Arcos</t>
        </is>
      </c>
      <c r="D174" t="inlineStr">
        <is>
          <t xml:space="preserve">COMERCIAL IMPORTADORA E EXPORTADORA METAPUNTO LTDA </t>
        </is>
      </c>
      <c r="E174" t="inlineStr">
        <is>
          <t>45050</t>
        </is>
      </c>
      <c r="F174" s="550" t="n">
        <v>46170</v>
      </c>
      <c r="G174" s="550" t="n">
        <v>46171</v>
      </c>
      <c r="H174" s="550" t="n">
        <v>46198</v>
      </c>
      <c r="I174" t="n">
        <v>926.4</v>
      </c>
      <c r="J174" t="n">
        <v>911.5</v>
      </c>
      <c r="K174" t="n">
        <v>926.4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inlineStr">
        <is>
          <t>05/2026</t>
        </is>
      </c>
    </row>
    <row r="175">
      <c r="A175" t="n">
        <v>235534</v>
      </c>
      <c r="B175" t="n">
        <v>122</v>
      </c>
      <c r="C175" t="inlineStr">
        <is>
          <t>Arcos</t>
        </is>
      </c>
      <c r="D175" t="inlineStr">
        <is>
          <t xml:space="preserve"> FAMIGERADA COMERCIO E EXPORTACAO DE BEBIDAS LTDA</t>
        </is>
      </c>
      <c r="E175" t="inlineStr">
        <is>
          <t>2283</t>
        </is>
      </c>
      <c r="F175" s="550" t="n">
        <v>46168</v>
      </c>
      <c r="G175" s="550" t="n">
        <v>46171</v>
      </c>
      <c r="H175" s="550" t="n">
        <v>46196</v>
      </c>
      <c r="I175" t="n">
        <v>825</v>
      </c>
      <c r="J175" t="n">
        <v>825</v>
      </c>
      <c r="K175" t="n">
        <v>0</v>
      </c>
      <c r="L175" t="n">
        <v>825</v>
      </c>
      <c r="M175" t="n">
        <v>0</v>
      </c>
      <c r="N175" t="n">
        <v>0</v>
      </c>
      <c r="O175" t="n">
        <v>0</v>
      </c>
      <c r="P175" t="n">
        <v>0</v>
      </c>
      <c r="Q175" t="inlineStr">
        <is>
          <t>05/2026</t>
        </is>
      </c>
    </row>
    <row r="176">
      <c r="A176" t="n">
        <v>235533</v>
      </c>
      <c r="B176" t="n">
        <v>122</v>
      </c>
      <c r="C176" t="inlineStr">
        <is>
          <t>Arcos</t>
        </is>
      </c>
      <c r="D176" t="inlineStr">
        <is>
          <t>AMBEV S. A. - CDD SAO PAULO</t>
        </is>
      </c>
      <c r="E176" t="inlineStr">
        <is>
          <t>188805</t>
        </is>
      </c>
      <c r="F176" s="550" t="n">
        <v>46168</v>
      </c>
      <c r="G176" s="550" t="n">
        <v>46171</v>
      </c>
      <c r="H176" s="550" t="n">
        <v>46199</v>
      </c>
      <c r="I176" t="n">
        <v>6158.07</v>
      </c>
      <c r="J176" t="n">
        <v>4551.36</v>
      </c>
      <c r="K176" t="n">
        <v>0</v>
      </c>
      <c r="L176" t="n">
        <v>6158.07</v>
      </c>
      <c r="M176" t="n">
        <v>0</v>
      </c>
      <c r="N176" t="n">
        <v>0</v>
      </c>
      <c r="O176" t="n">
        <v>0</v>
      </c>
      <c r="P176" t="n">
        <v>0</v>
      </c>
      <c r="Q176" t="inlineStr">
        <is>
          <t>05/2026</t>
        </is>
      </c>
    </row>
    <row r="177">
      <c r="A177" t="n">
        <v>235531</v>
      </c>
      <c r="B177" t="n">
        <v>122</v>
      </c>
      <c r="C177" t="inlineStr">
        <is>
          <t>Arcos</t>
        </is>
      </c>
      <c r="D177" t="inlineStr">
        <is>
          <t>DISTRIBUIDORA ARENA VIP COMERCIO DE BEBIDAS LTDA</t>
        </is>
      </c>
      <c r="E177" t="inlineStr">
        <is>
          <t>8980</t>
        </is>
      </c>
      <c r="F177" s="550" t="n">
        <v>46168</v>
      </c>
      <c r="G177" s="550" t="n">
        <v>46170</v>
      </c>
      <c r="H177" s="550" t="n">
        <v>46196</v>
      </c>
      <c r="I177" t="n">
        <v>440</v>
      </c>
      <c r="J177" t="n">
        <v>440</v>
      </c>
      <c r="K177" t="n">
        <v>0</v>
      </c>
      <c r="L177" t="n">
        <v>440</v>
      </c>
      <c r="M177" t="n">
        <v>0</v>
      </c>
      <c r="N177" t="n">
        <v>0</v>
      </c>
      <c r="O177" t="n">
        <v>0</v>
      </c>
      <c r="P177" t="n">
        <v>0</v>
      </c>
      <c r="Q177" t="inlineStr">
        <is>
          <t>05/2026</t>
        </is>
      </c>
    </row>
    <row r="178">
      <c r="A178" t="n">
        <v>235529</v>
      </c>
      <c r="B178" t="n">
        <v>122</v>
      </c>
      <c r="C178" t="inlineStr">
        <is>
          <t>Arcos</t>
        </is>
      </c>
      <c r="D178" t="inlineStr">
        <is>
          <t>PROAUTO INDUSTRIA QUIMICA EIRELI</t>
        </is>
      </c>
      <c r="E178" t="inlineStr">
        <is>
          <t>157270</t>
        </is>
      </c>
      <c r="F178" s="550" t="n">
        <v>46168</v>
      </c>
      <c r="G178" s="550" t="n">
        <v>46170</v>
      </c>
      <c r="H178" s="550" t="n">
        <v>46189</v>
      </c>
      <c r="I178" t="n">
        <v>1836.54</v>
      </c>
      <c r="J178" t="n">
        <v>1772.34</v>
      </c>
      <c r="K178" t="n">
        <v>0</v>
      </c>
      <c r="L178" t="n">
        <v>0</v>
      </c>
      <c r="M178" t="n">
        <v>1836.54</v>
      </c>
      <c r="N178" t="n">
        <v>0</v>
      </c>
      <c r="O178" t="n">
        <v>0</v>
      </c>
      <c r="P178" t="n">
        <v>0</v>
      </c>
      <c r="Q178" t="inlineStr">
        <is>
          <t>05/2026</t>
        </is>
      </c>
    </row>
    <row r="179">
      <c r="A179" t="n">
        <v>235528</v>
      </c>
      <c r="B179" t="n">
        <v>122</v>
      </c>
      <c r="C179" t="inlineStr">
        <is>
          <t>Arcos</t>
        </is>
      </c>
      <c r="D179" t="inlineStr">
        <is>
          <t>FG7 COMERCIO E DISTRIBUICAO DE BEBIDAS LTDA</t>
        </is>
      </c>
      <c r="E179" t="inlineStr">
        <is>
          <t>801293</t>
        </is>
      </c>
      <c r="F179" s="550" t="n">
        <v>46169</v>
      </c>
      <c r="G179" s="550" t="n">
        <v>46170</v>
      </c>
      <c r="H179" s="550" t="n">
        <v>46197</v>
      </c>
      <c r="I179" t="n">
        <v>591.21</v>
      </c>
      <c r="J179" t="n">
        <v>591.21</v>
      </c>
      <c r="K179" t="n">
        <v>0</v>
      </c>
      <c r="L179" t="n">
        <v>591.21</v>
      </c>
      <c r="M179" t="n">
        <v>0</v>
      </c>
      <c r="N179" t="n">
        <v>0</v>
      </c>
      <c r="O179" t="n">
        <v>0</v>
      </c>
      <c r="P179" t="n">
        <v>0</v>
      </c>
      <c r="Q179" t="inlineStr">
        <is>
          <t>05/2026</t>
        </is>
      </c>
    </row>
    <row r="180">
      <c r="A180" t="n">
        <v>235515</v>
      </c>
      <c r="B180" t="n">
        <v>122</v>
      </c>
      <c r="C180" t="inlineStr">
        <is>
          <t>Arcos</t>
        </is>
      </c>
      <c r="D180" t="inlineStr">
        <is>
          <t>AROUMAR DISTRIBUIDORA DE PRODUTOS ALIMENTICIOS LTDA</t>
        </is>
      </c>
      <c r="E180" t="inlineStr">
        <is>
          <t>1061882</t>
        </is>
      </c>
      <c r="F180" s="550" t="n">
        <v>46168</v>
      </c>
      <c r="G180" s="550" t="n">
        <v>46170</v>
      </c>
      <c r="H180" s="550" t="n">
        <v>46196</v>
      </c>
      <c r="I180" t="n">
        <v>770.7</v>
      </c>
      <c r="J180" t="n">
        <v>770.7</v>
      </c>
      <c r="K180" t="n">
        <v>770.7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inlineStr">
        <is>
          <t>05/2026</t>
        </is>
      </c>
    </row>
    <row r="181">
      <c r="A181" t="n">
        <v>235514</v>
      </c>
      <c r="B181" t="n">
        <v>122</v>
      </c>
      <c r="C181" t="inlineStr">
        <is>
          <t>Arcos</t>
        </is>
      </c>
      <c r="D181" t="inlineStr">
        <is>
          <t>FRONT BEBIDAS LTDA</t>
        </is>
      </c>
      <c r="E181" t="inlineStr">
        <is>
          <t>805646</t>
        </is>
      </c>
      <c r="F181" s="550" t="n">
        <v>46168</v>
      </c>
      <c r="G181" s="550" t="n">
        <v>46170</v>
      </c>
      <c r="H181" s="550" t="n">
        <v>46197</v>
      </c>
      <c r="I181" t="n">
        <v>1206.3</v>
      </c>
      <c r="J181" t="n">
        <v>1206.3</v>
      </c>
      <c r="K181" t="n">
        <v>0</v>
      </c>
      <c r="L181" t="n">
        <v>1206.3</v>
      </c>
      <c r="M181" t="n">
        <v>0</v>
      </c>
      <c r="N181" t="n">
        <v>0</v>
      </c>
      <c r="O181" t="n">
        <v>0</v>
      </c>
      <c r="P181" t="n">
        <v>0</v>
      </c>
      <c r="Q181" t="inlineStr">
        <is>
          <t>05/2026</t>
        </is>
      </c>
    </row>
    <row r="182">
      <c r="A182" t="n">
        <v>235501</v>
      </c>
      <c r="B182" t="n">
        <v>122</v>
      </c>
      <c r="C182" t="inlineStr">
        <is>
          <t>Arcos</t>
        </is>
      </c>
      <c r="D182" t="inlineStr">
        <is>
          <t>MARIO PEDRO FELICIANO - HORTIFRUTI</t>
        </is>
      </c>
      <c r="E182" t="inlineStr">
        <is>
          <t>478052</t>
        </is>
      </c>
      <c r="F182" s="550" t="n">
        <v>46168</v>
      </c>
      <c r="G182" s="550" t="n">
        <v>46170</v>
      </c>
      <c r="H182" s="550" t="n">
        <v>46196</v>
      </c>
      <c r="I182" t="n">
        <v>715.9</v>
      </c>
      <c r="J182" t="n">
        <v>715.89</v>
      </c>
      <c r="K182" t="n">
        <v>715.9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inlineStr">
        <is>
          <t>05/2026</t>
        </is>
      </c>
    </row>
    <row r="183">
      <c r="A183" t="n">
        <v>235500</v>
      </c>
      <c r="B183" t="n">
        <v>122</v>
      </c>
      <c r="C183" t="inlineStr">
        <is>
          <t>Arcos</t>
        </is>
      </c>
      <c r="D183" t="inlineStr">
        <is>
          <t>HORTIFRUTI CIUFFI LTDA</t>
        </is>
      </c>
      <c r="E183" t="inlineStr">
        <is>
          <t>31980</t>
        </is>
      </c>
      <c r="F183" s="550" t="n">
        <v>46168</v>
      </c>
      <c r="G183" s="550" t="n">
        <v>46170</v>
      </c>
      <c r="H183" s="550" t="n">
        <v>46183</v>
      </c>
      <c r="I183" t="n">
        <v>425</v>
      </c>
      <c r="J183" t="n">
        <v>425</v>
      </c>
      <c r="K183" t="n">
        <v>425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inlineStr">
        <is>
          <t>05/2026</t>
        </is>
      </c>
    </row>
    <row r="184">
      <c r="A184" t="n">
        <v>235497</v>
      </c>
      <c r="B184" t="n">
        <v>122</v>
      </c>
      <c r="C184" t="inlineStr">
        <is>
          <t>Arcos</t>
        </is>
      </c>
      <c r="D184" t="inlineStr">
        <is>
          <t>MARCOS SILVA DO NASCIMENTO</t>
        </is>
      </c>
      <c r="E184" t="inlineStr">
        <is>
          <t>1031</t>
        </is>
      </c>
      <c r="F184" s="550" t="n">
        <v>46169</v>
      </c>
      <c r="G184" s="550" t="n">
        <v>46170</v>
      </c>
      <c r="H184" s="550" t="n">
        <v>46199</v>
      </c>
      <c r="I184" t="n">
        <v>419.79</v>
      </c>
      <c r="J184" t="n">
        <v>419.79</v>
      </c>
      <c r="K184" t="n">
        <v>419.79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inlineStr">
        <is>
          <t>05/2026</t>
        </is>
      </c>
    </row>
    <row r="185">
      <c r="A185" t="n">
        <v>235495</v>
      </c>
      <c r="B185" t="n">
        <v>122</v>
      </c>
      <c r="C185" t="inlineStr">
        <is>
          <t>Arcos</t>
        </is>
      </c>
      <c r="D185" t="inlineStr">
        <is>
          <t>DISTRIBUIDORA E IMPORTADORA IRMAOS AVELINO LTDA</t>
        </is>
      </c>
      <c r="E185" t="inlineStr">
        <is>
          <t>479766</t>
        </is>
      </c>
      <c r="F185" s="550" t="n">
        <v>46168</v>
      </c>
      <c r="G185" s="550" t="n">
        <v>46170</v>
      </c>
      <c r="H185" s="550" t="n">
        <v>46182</v>
      </c>
      <c r="I185" t="n">
        <v>647.5700000000001</v>
      </c>
      <c r="J185" t="n">
        <v>647.58</v>
      </c>
      <c r="K185" t="n">
        <v>647.5700000000001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inlineStr">
        <is>
          <t>05/2026</t>
        </is>
      </c>
    </row>
    <row r="186">
      <c r="A186" t="n">
        <v>235492</v>
      </c>
      <c r="B186" t="n">
        <v>122</v>
      </c>
      <c r="C186" t="inlineStr">
        <is>
          <t>Arcos</t>
        </is>
      </c>
      <c r="D186" t="inlineStr">
        <is>
          <t>DO CHEF DISTRIBUIDORA DE ALIMENTOS LTDA</t>
        </is>
      </c>
      <c r="E186" t="inlineStr">
        <is>
          <t>1906</t>
        </is>
      </c>
      <c r="F186" s="550" t="n">
        <v>46168</v>
      </c>
      <c r="G186" s="550" t="n">
        <v>46170</v>
      </c>
      <c r="H186" s="550" t="n">
        <v>46196</v>
      </c>
      <c r="I186" t="n">
        <v>274.3</v>
      </c>
      <c r="J186" t="n">
        <v>274.3</v>
      </c>
      <c r="K186" t="n">
        <v>274.3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inlineStr">
        <is>
          <t>05/2026</t>
        </is>
      </c>
    </row>
    <row r="187">
      <c r="A187" t="n">
        <v>235490</v>
      </c>
      <c r="B187" t="n">
        <v>122</v>
      </c>
      <c r="C187" t="inlineStr">
        <is>
          <t>Arcos</t>
        </is>
      </c>
      <c r="D187" t="inlineStr">
        <is>
          <t>CECILIA TSUYACO ARAKI SILVA LTDA</t>
        </is>
      </c>
      <c r="E187" t="inlineStr">
        <is>
          <t>392528</t>
        </is>
      </c>
      <c r="F187" s="550" t="n">
        <v>46168</v>
      </c>
      <c r="G187" s="550" t="n">
        <v>46170</v>
      </c>
      <c r="H187" s="550" t="n">
        <v>46196</v>
      </c>
      <c r="I187" t="n">
        <v>330.93</v>
      </c>
      <c r="J187" t="n">
        <v>330.93</v>
      </c>
      <c r="K187" t="n">
        <v>330.93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inlineStr">
        <is>
          <t>05/2026</t>
        </is>
      </c>
    </row>
    <row r="188">
      <c r="A188" t="n">
        <v>235484</v>
      </c>
      <c r="B188" t="n">
        <v>122</v>
      </c>
      <c r="C188" t="inlineStr">
        <is>
          <t>Arcos</t>
        </is>
      </c>
      <c r="D188" t="inlineStr">
        <is>
          <t>EMPORIO M&amp;L COMERCIO DE ALIM E BEBIDAS LTDA</t>
        </is>
      </c>
      <c r="E188" t="inlineStr">
        <is>
          <t>515362</t>
        </is>
      </c>
      <c r="F188" s="550" t="n">
        <v>46168</v>
      </c>
      <c r="G188" s="550" t="n">
        <v>46170</v>
      </c>
      <c r="H188" s="550" t="n">
        <v>46196</v>
      </c>
      <c r="I188" t="n">
        <v>3543.6</v>
      </c>
      <c r="J188" t="n">
        <v>3543.6</v>
      </c>
      <c r="K188" t="n">
        <v>0</v>
      </c>
      <c r="L188" t="n">
        <v>3543.6</v>
      </c>
      <c r="M188" t="n">
        <v>0</v>
      </c>
      <c r="N188" t="n">
        <v>0</v>
      </c>
      <c r="O188" t="n">
        <v>0</v>
      </c>
      <c r="P188" t="n">
        <v>0</v>
      </c>
      <c r="Q188" t="inlineStr">
        <is>
          <t>05/2026</t>
        </is>
      </c>
    </row>
    <row r="189">
      <c r="A189" t="n">
        <v>235482</v>
      </c>
      <c r="B189" t="n">
        <v>122</v>
      </c>
      <c r="C189" t="inlineStr">
        <is>
          <t>Arcos</t>
        </is>
      </c>
      <c r="D189" t="inlineStr">
        <is>
          <t>PSSS LTDA</t>
        </is>
      </c>
      <c r="E189" t="inlineStr">
        <is>
          <t>107</t>
        </is>
      </c>
      <c r="F189" s="550" t="n">
        <v>46171</v>
      </c>
      <c r="G189" s="550" t="n">
        <v>46171</v>
      </c>
      <c r="H189" s="550" t="n">
        <v>46185</v>
      </c>
      <c r="I189" t="n">
        <v>480</v>
      </c>
      <c r="J189" t="n">
        <v>480</v>
      </c>
      <c r="K189" t="n">
        <v>0</v>
      </c>
      <c r="L189" t="n">
        <v>0</v>
      </c>
      <c r="M189" t="n">
        <v>480</v>
      </c>
      <c r="N189" t="n">
        <v>0</v>
      </c>
      <c r="O189" t="n">
        <v>0</v>
      </c>
      <c r="P189" t="n">
        <v>0</v>
      </c>
      <c r="Q189" t="inlineStr">
        <is>
          <t>05/2026</t>
        </is>
      </c>
    </row>
    <row r="190">
      <c r="A190" t="n">
        <v>235480</v>
      </c>
      <c r="B190" t="n">
        <v>122</v>
      </c>
      <c r="C190" t="inlineStr">
        <is>
          <t>Arcos</t>
        </is>
      </c>
      <c r="D190" t="inlineStr">
        <is>
          <t>DONA ZELDA LTDA</t>
        </is>
      </c>
      <c r="E190" t="inlineStr">
        <is>
          <t>164</t>
        </is>
      </c>
      <c r="F190" s="550" t="n">
        <v>46171</v>
      </c>
      <c r="G190" s="550" t="n">
        <v>46171</v>
      </c>
      <c r="H190" s="550" t="n">
        <v>46188</v>
      </c>
      <c r="I190" t="n">
        <v>925</v>
      </c>
      <c r="J190" t="n">
        <v>900</v>
      </c>
      <c r="K190" t="n">
        <v>925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inlineStr">
        <is>
          <t>05/2026</t>
        </is>
      </c>
    </row>
    <row r="191">
      <c r="A191" t="n">
        <v>235475</v>
      </c>
      <c r="B191" t="n">
        <v>122</v>
      </c>
      <c r="C191" t="inlineStr">
        <is>
          <t>Arcos</t>
        </is>
      </c>
      <c r="D191" t="inlineStr">
        <is>
          <t>ZAHIL IMPORTADORA LTDA</t>
        </is>
      </c>
      <c r="E191" t="inlineStr">
        <is>
          <t>270883</t>
        </is>
      </c>
      <c r="F191" s="550" t="n">
        <v>46170</v>
      </c>
      <c r="G191" s="550" t="n">
        <v>46171</v>
      </c>
      <c r="H191" s="550" t="n">
        <v>46202</v>
      </c>
      <c r="I191" t="n">
        <v>2533.64</v>
      </c>
      <c r="J191" t="n">
        <v>2379</v>
      </c>
      <c r="K191" t="n">
        <v>0</v>
      </c>
      <c r="L191" t="n">
        <v>2533.64</v>
      </c>
      <c r="M191" t="n">
        <v>0</v>
      </c>
      <c r="N191" t="n">
        <v>0</v>
      </c>
      <c r="O191" t="n">
        <v>0</v>
      </c>
      <c r="P191" t="n">
        <v>0</v>
      </c>
      <c r="Q191" t="inlineStr">
        <is>
          <t>05/2026</t>
        </is>
      </c>
    </row>
    <row r="192">
      <c r="A192" t="n">
        <v>235468</v>
      </c>
      <c r="B192" t="n">
        <v>122</v>
      </c>
      <c r="C192" t="inlineStr">
        <is>
          <t>Arcos</t>
        </is>
      </c>
      <c r="D192" t="inlineStr">
        <is>
          <t>HORTIFRUTI CIUFFI LTDA</t>
        </is>
      </c>
      <c r="E192" t="inlineStr">
        <is>
          <t>32033</t>
        </is>
      </c>
      <c r="F192" s="550" t="n">
        <v>46170</v>
      </c>
      <c r="G192" s="550" t="n">
        <v>46171</v>
      </c>
      <c r="H192" s="550" t="n">
        <v>46185</v>
      </c>
      <c r="I192" t="n">
        <v>425</v>
      </c>
      <c r="J192" t="n">
        <v>425</v>
      </c>
      <c r="K192" t="n">
        <v>425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inlineStr">
        <is>
          <t>05/2026</t>
        </is>
      </c>
    </row>
    <row r="193">
      <c r="A193" t="n">
        <v>235467</v>
      </c>
      <c r="B193" t="n">
        <v>122</v>
      </c>
      <c r="C193" t="inlineStr">
        <is>
          <t>Arcos</t>
        </is>
      </c>
      <c r="D193" t="inlineStr">
        <is>
          <t>GCT COMERCIO DE PRODUTOS ALIMENTICIOS LTDA</t>
        </is>
      </c>
      <c r="E193" t="inlineStr">
        <is>
          <t>11968</t>
        </is>
      </c>
      <c r="F193" s="550" t="n">
        <v>46169</v>
      </c>
      <c r="G193" s="550" t="n">
        <v>46171</v>
      </c>
      <c r="H193" s="550" t="n">
        <v>46199</v>
      </c>
      <c r="I193" t="n">
        <v>1013.3</v>
      </c>
      <c r="J193" t="n">
        <v>988.3</v>
      </c>
      <c r="K193" t="n">
        <v>0</v>
      </c>
      <c r="L193" t="n">
        <v>1013.3</v>
      </c>
      <c r="M193" t="n">
        <v>0</v>
      </c>
      <c r="N193" t="n">
        <v>0</v>
      </c>
      <c r="O193" t="n">
        <v>0</v>
      </c>
      <c r="P193" t="n">
        <v>0</v>
      </c>
      <c r="Q193" t="inlineStr">
        <is>
          <t>05/2026</t>
        </is>
      </c>
    </row>
    <row r="194">
      <c r="A194" t="n">
        <v>235466</v>
      </c>
      <c r="B194" t="n">
        <v>122</v>
      </c>
      <c r="C194" t="inlineStr">
        <is>
          <t>Arcos</t>
        </is>
      </c>
      <c r="D194" t="inlineStr">
        <is>
          <t xml:space="preserve">LEITERIA CABRIOLA FROMAGES DE CHEVRE LTDA </t>
        </is>
      </c>
      <c r="E194" t="inlineStr">
        <is>
          <t>50729</t>
        </is>
      </c>
      <c r="F194" s="550" t="n">
        <v>46169</v>
      </c>
      <c r="G194" s="550" t="n">
        <v>46171</v>
      </c>
      <c r="H194" s="550" t="n">
        <v>46199</v>
      </c>
      <c r="I194" t="n">
        <v>982.8</v>
      </c>
      <c r="J194" t="n">
        <v>982.8</v>
      </c>
      <c r="K194" t="n">
        <v>982.8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inlineStr">
        <is>
          <t>05/2026</t>
        </is>
      </c>
    </row>
    <row r="195">
      <c r="A195" t="n">
        <v>235465</v>
      </c>
      <c r="B195" t="n">
        <v>122</v>
      </c>
      <c r="C195" t="inlineStr">
        <is>
          <t>Arcos</t>
        </is>
      </c>
      <c r="D195" t="inlineStr">
        <is>
          <t>NA MORADA INDÚSTRIA E COMÉRCIO LTDA</t>
        </is>
      </c>
      <c r="E195" t="inlineStr">
        <is>
          <t>295445</t>
        </is>
      </c>
      <c r="F195" s="550" t="n">
        <v>46170</v>
      </c>
      <c r="G195" s="550" t="n">
        <v>46171</v>
      </c>
      <c r="H195" s="550" t="n">
        <v>46185</v>
      </c>
      <c r="I195" t="n">
        <v>733.64</v>
      </c>
      <c r="J195" t="n">
        <v>787.34</v>
      </c>
      <c r="K195" t="n">
        <v>733.64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inlineStr">
        <is>
          <t>05/2026</t>
        </is>
      </c>
    </row>
    <row r="196">
      <c r="A196" t="n">
        <v>235463</v>
      </c>
      <c r="B196" t="n">
        <v>122</v>
      </c>
      <c r="C196" t="inlineStr">
        <is>
          <t>Arcos</t>
        </is>
      </c>
      <c r="D196" t="inlineStr">
        <is>
          <t>CECILIA TSUYACO ARAKI SILVA LTDA</t>
        </is>
      </c>
      <c r="E196" t="inlineStr">
        <is>
          <t>392669</t>
        </is>
      </c>
      <c r="F196" s="550" t="n">
        <v>46170</v>
      </c>
      <c r="G196" s="550" t="n">
        <v>46171</v>
      </c>
      <c r="H196" s="550" t="n">
        <v>46198</v>
      </c>
      <c r="I196" t="n">
        <v>772.6</v>
      </c>
      <c r="J196" t="n">
        <v>772.6</v>
      </c>
      <c r="K196" t="n">
        <v>772.6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inlineStr">
        <is>
          <t>05/2026</t>
        </is>
      </c>
    </row>
    <row r="197">
      <c r="A197" t="n">
        <v>235462</v>
      </c>
      <c r="B197" t="n">
        <v>122</v>
      </c>
      <c r="C197" t="inlineStr">
        <is>
          <t>Arcos</t>
        </is>
      </c>
      <c r="D197" t="inlineStr">
        <is>
          <t>DO CHEF DISTRIBUIDORA DE ALIMENTOS LTDA</t>
        </is>
      </c>
      <c r="E197" t="inlineStr">
        <is>
          <t>1967</t>
        </is>
      </c>
      <c r="F197" s="550" t="n">
        <v>46170</v>
      </c>
      <c r="G197" s="550" t="n">
        <v>46171</v>
      </c>
      <c r="H197" s="550" t="n">
        <v>46198</v>
      </c>
      <c r="I197" t="n">
        <v>312.71</v>
      </c>
      <c r="J197" t="n">
        <v>312.71</v>
      </c>
      <c r="K197" t="n">
        <v>312.71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inlineStr">
        <is>
          <t>05/2026</t>
        </is>
      </c>
    </row>
    <row r="198">
      <c r="A198" t="n">
        <v>235461</v>
      </c>
      <c r="B198" t="n">
        <v>122</v>
      </c>
      <c r="C198" t="inlineStr">
        <is>
          <t>Arcos</t>
        </is>
      </c>
      <c r="D198" t="inlineStr">
        <is>
          <t>OPA PRODUTOS ALIMENTICIOS LTDA</t>
        </is>
      </c>
      <c r="E198" t="inlineStr">
        <is>
          <t>3289</t>
        </is>
      </c>
      <c r="F198" s="550" t="n">
        <v>46163</v>
      </c>
      <c r="G198" s="550" t="n">
        <v>46165</v>
      </c>
      <c r="H198" s="550" t="n">
        <v>46191</v>
      </c>
      <c r="I198" t="n">
        <v>640</v>
      </c>
      <c r="J198" t="n">
        <v>605</v>
      </c>
      <c r="K198" t="n">
        <v>640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inlineStr">
        <is>
          <t>05/2026</t>
        </is>
      </c>
    </row>
    <row r="199">
      <c r="A199" t="n">
        <v>235456</v>
      </c>
      <c r="B199" t="n">
        <v>122</v>
      </c>
      <c r="C199" t="inlineStr">
        <is>
          <t>Arcos</t>
        </is>
      </c>
      <c r="D199" t="inlineStr">
        <is>
          <t>MARIO PEDRO FELICIANO - HORTIFRUTI</t>
        </is>
      </c>
      <c r="E199" t="inlineStr">
        <is>
          <t>477640</t>
        </is>
      </c>
      <c r="F199" s="550" t="n">
        <v>46163</v>
      </c>
      <c r="G199" s="550" t="n">
        <v>46165</v>
      </c>
      <c r="H199" s="550" t="n">
        <v>46191</v>
      </c>
      <c r="I199" t="n">
        <v>522.79</v>
      </c>
      <c r="J199" t="n">
        <v>522.78</v>
      </c>
      <c r="K199" t="n">
        <v>522.79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inlineStr">
        <is>
          <t>05/2026</t>
        </is>
      </c>
    </row>
    <row r="200">
      <c r="A200" t="n">
        <v>235455</v>
      </c>
      <c r="B200" t="n">
        <v>122</v>
      </c>
      <c r="C200" t="inlineStr">
        <is>
          <t>Arcos</t>
        </is>
      </c>
      <c r="D200" t="inlineStr">
        <is>
          <t>GCT COMERCIO DE PRODUTOS ALIMENTICIOS LTDA</t>
        </is>
      </c>
      <c r="E200" t="inlineStr">
        <is>
          <t>11823</t>
        </is>
      </c>
      <c r="F200" s="550" t="n">
        <v>46163</v>
      </c>
      <c r="G200" s="550" t="n">
        <v>46165</v>
      </c>
      <c r="H200" s="550" t="n">
        <v>46193</v>
      </c>
      <c r="I200" t="n">
        <v>561.2</v>
      </c>
      <c r="J200" t="n">
        <v>536.2</v>
      </c>
      <c r="K200" t="n">
        <v>0</v>
      </c>
      <c r="L200" t="n">
        <v>561.2</v>
      </c>
      <c r="M200" t="n">
        <v>0</v>
      </c>
      <c r="N200" t="n">
        <v>0</v>
      </c>
      <c r="O200" t="n">
        <v>0</v>
      </c>
      <c r="P200" t="n">
        <v>0</v>
      </c>
      <c r="Q200" t="inlineStr">
        <is>
          <t>05/2026</t>
        </is>
      </c>
    </row>
    <row r="201">
      <c r="A201" t="n">
        <v>235454</v>
      </c>
      <c r="B201" t="n">
        <v>122</v>
      </c>
      <c r="C201" t="inlineStr">
        <is>
          <t>Arcos</t>
        </is>
      </c>
      <c r="D201" t="inlineStr">
        <is>
          <t>GCT COMERCIO DE PRODUTOS ALIMENTICIOS LTDA</t>
        </is>
      </c>
      <c r="E201" t="inlineStr">
        <is>
          <t>11801</t>
        </is>
      </c>
      <c r="F201" s="550" t="n">
        <v>46162</v>
      </c>
      <c r="G201" s="550" t="n">
        <v>46165</v>
      </c>
      <c r="H201" s="550" t="n">
        <v>46191</v>
      </c>
      <c r="I201" t="n">
        <v>1091.4</v>
      </c>
      <c r="J201" t="n">
        <v>1066.4</v>
      </c>
      <c r="K201" t="n">
        <v>0</v>
      </c>
      <c r="L201" t="n">
        <v>1091.4</v>
      </c>
      <c r="M201" t="n">
        <v>0</v>
      </c>
      <c r="N201" t="n">
        <v>0</v>
      </c>
      <c r="O201" t="n">
        <v>0</v>
      </c>
      <c r="P201" t="n">
        <v>0</v>
      </c>
      <c r="Q201" t="inlineStr">
        <is>
          <t>05/2026</t>
        </is>
      </c>
    </row>
    <row r="202">
      <c r="A202" t="n">
        <v>235452</v>
      </c>
      <c r="B202" t="n">
        <v>122</v>
      </c>
      <c r="C202" t="inlineStr">
        <is>
          <t>Arcos</t>
        </is>
      </c>
      <c r="D202" t="inlineStr">
        <is>
          <t>DO CHEF DISTRIBUIDORA DE ALIMENTOS LTDA</t>
        </is>
      </c>
      <c r="E202" t="inlineStr">
        <is>
          <t>1817</t>
        </is>
      </c>
      <c r="F202" s="550" t="n">
        <v>46163</v>
      </c>
      <c r="G202" s="550" t="n">
        <v>46165</v>
      </c>
      <c r="H202" s="550" t="n">
        <v>46191</v>
      </c>
      <c r="I202" t="n">
        <v>839.91</v>
      </c>
      <c r="J202" t="n">
        <v>839.91</v>
      </c>
      <c r="K202" t="n">
        <v>839.91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inlineStr">
        <is>
          <t>05/2026</t>
        </is>
      </c>
    </row>
    <row r="203">
      <c r="A203" t="n">
        <v>235449</v>
      </c>
      <c r="B203" t="n">
        <v>122</v>
      </c>
      <c r="C203" t="inlineStr">
        <is>
          <t>Arcos</t>
        </is>
      </c>
      <c r="D203" t="inlineStr">
        <is>
          <t>KING COMERCIO E IMPORTACAO DE BEBIDAS LTDA</t>
        </is>
      </c>
      <c r="E203" t="inlineStr">
        <is>
          <t>127514</t>
        </is>
      </c>
      <c r="F203" s="550" t="n">
        <v>46163</v>
      </c>
      <c r="G203" s="550" t="n">
        <v>46165</v>
      </c>
      <c r="H203" s="550" t="n">
        <v>46184</v>
      </c>
      <c r="I203" t="n">
        <v>1999.4</v>
      </c>
      <c r="J203" t="n">
        <v>1999.44</v>
      </c>
      <c r="K203" t="n">
        <v>0</v>
      </c>
      <c r="L203" t="n">
        <v>1999.4</v>
      </c>
      <c r="M203" t="n">
        <v>0</v>
      </c>
      <c r="N203" t="n">
        <v>0</v>
      </c>
      <c r="O203" t="n">
        <v>0</v>
      </c>
      <c r="P203" t="n">
        <v>0</v>
      </c>
      <c r="Q203" t="inlineStr">
        <is>
          <t>05/2026</t>
        </is>
      </c>
    </row>
    <row r="204">
      <c r="A204" t="n">
        <v>235447</v>
      </c>
      <c r="B204" t="n">
        <v>122</v>
      </c>
      <c r="C204" t="inlineStr">
        <is>
          <t>Arcos</t>
        </is>
      </c>
      <c r="D204" t="inlineStr">
        <is>
          <t>FRONT BEBIDAS LTDA</t>
        </is>
      </c>
      <c r="E204" t="inlineStr">
        <is>
          <t>804966</t>
        </is>
      </c>
      <c r="F204" s="550" t="n">
        <v>46162</v>
      </c>
      <c r="G204" s="550" t="n">
        <v>46165</v>
      </c>
      <c r="H204" s="550" t="n">
        <v>46191</v>
      </c>
      <c r="I204" t="n">
        <v>1389.6</v>
      </c>
      <c r="J204" t="n">
        <v>1389.6</v>
      </c>
      <c r="K204" t="n">
        <v>0</v>
      </c>
      <c r="L204" t="n">
        <v>1389.6</v>
      </c>
      <c r="M204" t="n">
        <v>0</v>
      </c>
      <c r="N204" t="n">
        <v>0</v>
      </c>
      <c r="O204" t="n">
        <v>0</v>
      </c>
      <c r="P204" t="n">
        <v>0</v>
      </c>
      <c r="Q204" t="inlineStr">
        <is>
          <t>05/2026</t>
        </is>
      </c>
    </row>
    <row r="205">
      <c r="A205" t="n">
        <v>235443</v>
      </c>
      <c r="B205" t="n">
        <v>122</v>
      </c>
      <c r="C205" t="inlineStr">
        <is>
          <t>Arcos</t>
        </is>
      </c>
      <c r="D205" t="inlineStr">
        <is>
          <t>CG FOOD´S DISTRIBUIDORA DE ALIMENTOS LTDA</t>
        </is>
      </c>
      <c r="E205" t="inlineStr">
        <is>
          <t>189662</t>
        </is>
      </c>
      <c r="F205" s="550" t="n">
        <v>46162</v>
      </c>
      <c r="G205" s="550" t="n">
        <v>46165</v>
      </c>
      <c r="H205" s="550" t="n">
        <v>46183</v>
      </c>
      <c r="I205" t="n">
        <v>376.6</v>
      </c>
      <c r="J205" t="n">
        <v>376.6</v>
      </c>
      <c r="K205" t="n">
        <v>376.6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inlineStr">
        <is>
          <t>05/2026</t>
        </is>
      </c>
    </row>
    <row r="206">
      <c r="A206" t="n">
        <v>235439</v>
      </c>
      <c r="B206" t="n">
        <v>122</v>
      </c>
      <c r="C206" t="inlineStr">
        <is>
          <t>Arcos</t>
        </is>
      </c>
      <c r="D206" t="inlineStr">
        <is>
          <t>CG FOOD´S DISTRIBUIDORA DE ALIMENTOS LTDA</t>
        </is>
      </c>
      <c r="E206" t="inlineStr">
        <is>
          <t>189582</t>
        </is>
      </c>
      <c r="F206" s="550" t="n">
        <v>46162</v>
      </c>
      <c r="G206" s="550" t="n">
        <v>46165</v>
      </c>
      <c r="H206" s="550" t="n">
        <v>46183</v>
      </c>
      <c r="I206" t="n">
        <v>499.6</v>
      </c>
      <c r="J206" t="n">
        <v>499.6</v>
      </c>
      <c r="K206" t="n">
        <v>499.6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inlineStr">
        <is>
          <t>05/2026</t>
        </is>
      </c>
    </row>
    <row r="207">
      <c r="A207" t="n">
        <v>235434</v>
      </c>
      <c r="B207" t="n">
        <v>122</v>
      </c>
      <c r="C207" t="inlineStr">
        <is>
          <t>Arcos</t>
        </is>
      </c>
      <c r="D207" t="inlineStr">
        <is>
          <t>KING COMERCIO E IMPORTACAO DE BEBIDAS LTDA</t>
        </is>
      </c>
      <c r="E207" t="inlineStr">
        <is>
          <t>127539</t>
        </is>
      </c>
      <c r="F207" s="550" t="n">
        <v>46164</v>
      </c>
      <c r="G207" s="550" t="n">
        <v>46168</v>
      </c>
      <c r="H207" s="550" t="n">
        <v>46185</v>
      </c>
      <c r="I207" t="n">
        <v>11211.02</v>
      </c>
      <c r="J207" t="n">
        <v>11211.12</v>
      </c>
      <c r="K207" t="n">
        <v>0</v>
      </c>
      <c r="L207" t="n">
        <v>11211.02</v>
      </c>
      <c r="M207" t="n">
        <v>0</v>
      </c>
      <c r="N207" t="n">
        <v>0</v>
      </c>
      <c r="O207" t="n">
        <v>0</v>
      </c>
      <c r="P207" t="n">
        <v>0</v>
      </c>
      <c r="Q207" t="inlineStr">
        <is>
          <t>05/2026</t>
        </is>
      </c>
    </row>
    <row r="208">
      <c r="A208" t="n">
        <v>235430</v>
      </c>
      <c r="B208" t="n">
        <v>122</v>
      </c>
      <c r="C208" t="inlineStr">
        <is>
          <t>Arcos</t>
        </is>
      </c>
      <c r="D208" t="inlineStr">
        <is>
          <t>FRONT BEBIDAS LTDA</t>
        </is>
      </c>
      <c r="E208" t="inlineStr">
        <is>
          <t>805351</t>
        </is>
      </c>
      <c r="F208" s="550" t="n">
        <v>46164</v>
      </c>
      <c r="G208" s="550" t="n">
        <v>46168</v>
      </c>
      <c r="H208" s="550" t="n">
        <v>46181</v>
      </c>
      <c r="I208" t="n">
        <v>11868</v>
      </c>
      <c r="J208" t="n">
        <v>11868</v>
      </c>
      <c r="K208" t="n">
        <v>0</v>
      </c>
      <c r="L208" t="n">
        <v>11868</v>
      </c>
      <c r="M208" t="n">
        <v>0</v>
      </c>
      <c r="N208" t="n">
        <v>0</v>
      </c>
      <c r="O208" t="n">
        <v>0</v>
      </c>
      <c r="P208" t="n">
        <v>0</v>
      </c>
      <c r="Q208" t="inlineStr">
        <is>
          <t>05/2026</t>
        </is>
      </c>
    </row>
    <row r="209">
      <c r="A209" t="n">
        <v>235429</v>
      </c>
      <c r="B209" t="n">
        <v>122</v>
      </c>
      <c r="C209" t="inlineStr">
        <is>
          <t>Arcos</t>
        </is>
      </c>
      <c r="D209" t="inlineStr">
        <is>
          <t>MARIO PEDRO FELICIANO - HORTIFRUTI</t>
        </is>
      </c>
      <c r="E209" t="inlineStr">
        <is>
          <t>477796</t>
        </is>
      </c>
      <c r="F209" s="550" t="n">
        <v>46165</v>
      </c>
      <c r="G209" s="550" t="n">
        <v>46168</v>
      </c>
      <c r="H209" s="550" t="n">
        <v>46193</v>
      </c>
      <c r="I209" t="n">
        <v>254.18</v>
      </c>
      <c r="J209" t="n">
        <v>254.18</v>
      </c>
      <c r="K209" t="n">
        <v>254.18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inlineStr">
        <is>
          <t>05/2026</t>
        </is>
      </c>
    </row>
    <row r="210">
      <c r="A210" t="n">
        <v>235428</v>
      </c>
      <c r="B210" t="n">
        <v>122</v>
      </c>
      <c r="C210" t="inlineStr">
        <is>
          <t>Arcos</t>
        </is>
      </c>
      <c r="D210" t="inlineStr">
        <is>
          <t>DO CHEF DISTRIBUIDORA DE ALIMENTOS LTDA</t>
        </is>
      </c>
      <c r="E210" t="inlineStr">
        <is>
          <t>1844</t>
        </is>
      </c>
      <c r="F210" s="550" t="n">
        <v>46164</v>
      </c>
      <c r="G210" s="550" t="n">
        <v>46168</v>
      </c>
      <c r="H210" s="550" t="n">
        <v>46192</v>
      </c>
      <c r="I210" t="n">
        <v>295.5</v>
      </c>
      <c r="J210" t="n">
        <v>295.5</v>
      </c>
      <c r="K210" t="n">
        <v>295.5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inlineStr">
        <is>
          <t>05/2026</t>
        </is>
      </c>
    </row>
    <row r="211">
      <c r="A211" t="n">
        <v>235427</v>
      </c>
      <c r="B211" t="n">
        <v>122</v>
      </c>
      <c r="C211" t="inlineStr">
        <is>
          <t>Arcos</t>
        </is>
      </c>
      <c r="D211" t="inlineStr">
        <is>
          <t>CECILIA TSUYACO ARAKI SILVA LTDA</t>
        </is>
      </c>
      <c r="E211" t="inlineStr">
        <is>
          <t>392342</t>
        </is>
      </c>
      <c r="F211" s="550" t="n">
        <v>46164</v>
      </c>
      <c r="G211" s="550" t="n">
        <v>46168</v>
      </c>
      <c r="H211" s="550" t="n">
        <v>46192</v>
      </c>
      <c r="I211" t="n">
        <v>709.03</v>
      </c>
      <c r="J211" t="n">
        <v>709.02</v>
      </c>
      <c r="K211" t="n">
        <v>709.03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inlineStr">
        <is>
          <t>05/2026</t>
        </is>
      </c>
    </row>
    <row r="212">
      <c r="A212" t="n">
        <v>235426</v>
      </c>
      <c r="B212" t="n">
        <v>122</v>
      </c>
      <c r="C212" t="inlineStr">
        <is>
          <t>Arcos</t>
        </is>
      </c>
      <c r="D212" t="inlineStr">
        <is>
          <t>HORTIFRUTI CIUFFI LTDA</t>
        </is>
      </c>
      <c r="E212" t="inlineStr">
        <is>
          <t>31914</t>
        </is>
      </c>
      <c r="F212" s="550" t="n">
        <v>46165</v>
      </c>
      <c r="G212" s="550" t="n">
        <v>46168</v>
      </c>
      <c r="H212" s="550" t="n">
        <v>46181</v>
      </c>
      <c r="I212" t="n">
        <v>410</v>
      </c>
      <c r="J212" t="n">
        <v>410</v>
      </c>
      <c r="K212" t="n">
        <v>410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inlineStr">
        <is>
          <t>05/2026</t>
        </is>
      </c>
    </row>
    <row r="213">
      <c r="A213" t="n">
        <v>235425</v>
      </c>
      <c r="B213" t="n">
        <v>122</v>
      </c>
      <c r="C213" t="inlineStr">
        <is>
          <t>Arcos</t>
        </is>
      </c>
      <c r="D213" t="inlineStr">
        <is>
          <t>DEOLINDA DOS SANTOS FREITAS</t>
        </is>
      </c>
      <c r="E213" t="inlineStr">
        <is>
          <t>2618</t>
        </is>
      </c>
      <c r="F213" s="550" t="n">
        <v>46161</v>
      </c>
      <c r="G213" s="550" t="n">
        <v>46168</v>
      </c>
      <c r="H213" s="550" t="n">
        <v>46195</v>
      </c>
      <c r="I213" t="n">
        <v>162.9</v>
      </c>
      <c r="J213" t="n">
        <v>162.9</v>
      </c>
      <c r="K213" t="n">
        <v>0</v>
      </c>
      <c r="L213" t="n">
        <v>0</v>
      </c>
      <c r="M213" t="n">
        <v>162.9</v>
      </c>
      <c r="N213" t="n">
        <v>0</v>
      </c>
      <c r="O213" t="n">
        <v>0</v>
      </c>
      <c r="P213" t="n">
        <v>0</v>
      </c>
      <c r="Q213" t="inlineStr">
        <is>
          <t>05/2026</t>
        </is>
      </c>
    </row>
    <row r="214">
      <c r="A214" t="n">
        <v>235424</v>
      </c>
      <c r="B214" t="n">
        <v>122</v>
      </c>
      <c r="C214" t="inlineStr">
        <is>
          <t>Arcos</t>
        </is>
      </c>
      <c r="D214" t="inlineStr">
        <is>
          <t>DEOLINDA DOS SANTOS FREITAS</t>
        </is>
      </c>
      <c r="E214" t="inlineStr">
        <is>
          <t>2623</t>
        </is>
      </c>
      <c r="F214" s="550" t="n">
        <v>46162</v>
      </c>
      <c r="G214" s="550" t="n">
        <v>46168</v>
      </c>
      <c r="H214" s="550" t="n">
        <v>46195</v>
      </c>
      <c r="I214" t="n">
        <v>683.6</v>
      </c>
      <c r="J214" t="n">
        <v>683.6</v>
      </c>
      <c r="K214" t="n">
        <v>683.6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inlineStr">
        <is>
          <t>05/2026</t>
        </is>
      </c>
    </row>
    <row r="215">
      <c r="A215" t="n">
        <v>235423</v>
      </c>
      <c r="B215" t="n">
        <v>122</v>
      </c>
      <c r="C215" t="inlineStr">
        <is>
          <t>Arcos</t>
        </is>
      </c>
      <c r="D215" t="inlineStr">
        <is>
          <t>DEOLINDA DOS SANTOS FREITAS</t>
        </is>
      </c>
      <c r="E215" t="inlineStr">
        <is>
          <t>2603</t>
        </is>
      </c>
      <c r="F215" s="550" t="n">
        <v>46160</v>
      </c>
      <c r="G215" s="550" t="n">
        <v>46168</v>
      </c>
      <c r="H215" s="550" t="n">
        <v>46195</v>
      </c>
      <c r="I215" t="n">
        <v>2002.98</v>
      </c>
      <c r="J215" t="n">
        <v>2002.98</v>
      </c>
      <c r="K215" t="n">
        <v>0</v>
      </c>
      <c r="L215" t="n">
        <v>0</v>
      </c>
      <c r="M215" t="n">
        <v>2002.98</v>
      </c>
      <c r="N215" t="n">
        <v>0</v>
      </c>
      <c r="O215" t="n">
        <v>0</v>
      </c>
      <c r="P215" t="n">
        <v>0</v>
      </c>
      <c r="Q215" t="inlineStr">
        <is>
          <t>05/2026</t>
        </is>
      </c>
    </row>
    <row r="216">
      <c r="A216" t="n">
        <v>235422</v>
      </c>
      <c r="B216" t="n">
        <v>122</v>
      </c>
      <c r="C216" t="inlineStr">
        <is>
          <t>Arcos</t>
        </is>
      </c>
      <c r="D216" t="inlineStr">
        <is>
          <t>ZAHIL IMPORTADORA LTDA</t>
        </is>
      </c>
      <c r="E216" t="inlineStr">
        <is>
          <t>270608</t>
        </is>
      </c>
      <c r="F216" s="550" t="n">
        <v>46167</v>
      </c>
      <c r="G216" s="550" t="n">
        <v>46168</v>
      </c>
      <c r="H216" s="550" t="n">
        <v>46197</v>
      </c>
      <c r="I216" t="n">
        <v>3109.33</v>
      </c>
      <c r="J216" t="n">
        <v>2835.3</v>
      </c>
      <c r="K216" t="n">
        <v>0</v>
      </c>
      <c r="L216" t="n">
        <v>3109.33</v>
      </c>
      <c r="M216" t="n">
        <v>0</v>
      </c>
      <c r="N216" t="n">
        <v>0</v>
      </c>
      <c r="O216" t="n">
        <v>0</v>
      </c>
      <c r="P216" t="n">
        <v>0</v>
      </c>
      <c r="Q216" t="inlineStr">
        <is>
          <t>05/2026</t>
        </is>
      </c>
    </row>
    <row r="217">
      <c r="A217" t="n">
        <v>235421</v>
      </c>
      <c r="B217" t="n">
        <v>122</v>
      </c>
      <c r="C217" t="inlineStr">
        <is>
          <t>Arcos</t>
        </is>
      </c>
      <c r="D217" t="inlineStr">
        <is>
          <t>ZAHIL IMPORTADORA LTDA</t>
        </is>
      </c>
      <c r="E217" t="inlineStr">
        <is>
          <t>270618</t>
        </is>
      </c>
      <c r="F217" s="550" t="n">
        <v>46167</v>
      </c>
      <c r="G217" s="550" t="n">
        <v>46168</v>
      </c>
      <c r="H217" s="550" t="n">
        <v>46197</v>
      </c>
      <c r="I217" t="n">
        <v>2031.06</v>
      </c>
      <c r="J217" t="n">
        <v>1907.1</v>
      </c>
      <c r="K217" t="n">
        <v>0</v>
      </c>
      <c r="L217" t="n">
        <v>2031.06</v>
      </c>
      <c r="M217" t="n">
        <v>0</v>
      </c>
      <c r="N217" t="n">
        <v>0</v>
      </c>
      <c r="O217" t="n">
        <v>0</v>
      </c>
      <c r="P217" t="n">
        <v>0</v>
      </c>
      <c r="Q217" t="inlineStr">
        <is>
          <t>05/2026</t>
        </is>
      </c>
    </row>
    <row r="218">
      <c r="A218" t="n">
        <v>235420</v>
      </c>
      <c r="B218" t="n">
        <v>122</v>
      </c>
      <c r="C218" t="inlineStr">
        <is>
          <t>Arcos</t>
        </is>
      </c>
      <c r="D218" t="inlineStr">
        <is>
          <t>WPP COMERCIO DE CARNES LTDA</t>
        </is>
      </c>
      <c r="E218" t="inlineStr">
        <is>
          <t>79499</t>
        </is>
      </c>
      <c r="F218" s="550" t="n">
        <v>46168</v>
      </c>
      <c r="G218" s="550" t="n">
        <v>46168</v>
      </c>
      <c r="H218" s="550" t="n">
        <v>46196</v>
      </c>
      <c r="I218" t="n">
        <v>2072.97</v>
      </c>
      <c r="J218" t="n">
        <v>2072.97</v>
      </c>
      <c r="K218" t="n">
        <v>2072.97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inlineStr">
        <is>
          <t>05/2026</t>
        </is>
      </c>
    </row>
    <row r="219">
      <c r="A219" t="n">
        <v>235419</v>
      </c>
      <c r="B219" t="n">
        <v>122</v>
      </c>
      <c r="C219" t="inlineStr">
        <is>
          <t>Arcos</t>
        </is>
      </c>
      <c r="D219" t="inlineStr">
        <is>
          <t>EMPORIO M&amp;L COMERCIO DE ALIM E BEBIDAS LTDA</t>
        </is>
      </c>
      <c r="E219" t="inlineStr">
        <is>
          <t>515233</t>
        </is>
      </c>
      <c r="F219" s="550" t="n">
        <v>46167</v>
      </c>
      <c r="G219" s="550" t="n">
        <v>46168</v>
      </c>
      <c r="H219" s="550" t="n">
        <v>46196</v>
      </c>
      <c r="I219" t="n">
        <v>2461.9</v>
      </c>
      <c r="J219" t="n">
        <v>2461.9</v>
      </c>
      <c r="K219" t="n">
        <v>2461.9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inlineStr">
        <is>
          <t>05/2026</t>
        </is>
      </c>
    </row>
    <row r="220">
      <c r="A220" t="n">
        <v>235414</v>
      </c>
      <c r="B220" t="n">
        <v>122</v>
      </c>
      <c r="C220" t="inlineStr">
        <is>
          <t>Arcos</t>
        </is>
      </c>
      <c r="D220" t="inlineStr">
        <is>
          <t>DTK COMERCIO DE ALIMENTOS LTDA</t>
        </is>
      </c>
      <c r="E220" t="inlineStr">
        <is>
          <t>81379</t>
        </is>
      </c>
      <c r="F220" s="550" t="n">
        <v>46168</v>
      </c>
      <c r="G220" s="550" t="n">
        <v>46168</v>
      </c>
      <c r="H220" s="550" t="n">
        <v>46196</v>
      </c>
      <c r="I220" t="n">
        <v>1385.62</v>
      </c>
      <c r="J220" t="n">
        <v>1383.62</v>
      </c>
      <c r="K220" t="n">
        <v>1385.62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inlineStr">
        <is>
          <t>05/2026</t>
        </is>
      </c>
    </row>
    <row r="221">
      <c r="A221" t="n">
        <v>235413</v>
      </c>
      <c r="B221" t="n">
        <v>122</v>
      </c>
      <c r="C221" t="inlineStr">
        <is>
          <t>Arcos</t>
        </is>
      </c>
      <c r="D221" t="inlineStr">
        <is>
          <t>GEOFFROY ALAIN MARIE DE LA CROIX DE CHEVRIERES DE SAYVE LTDA</t>
        </is>
      </c>
      <c r="E221" t="inlineStr">
        <is>
          <t>45810</t>
        </is>
      </c>
      <c r="F221" s="550" t="n">
        <v>46167</v>
      </c>
      <c r="G221" s="550" t="n">
        <v>46168</v>
      </c>
      <c r="H221" s="550" t="n">
        <v>46197</v>
      </c>
      <c r="I221" t="n">
        <v>645.12</v>
      </c>
      <c r="J221" t="n">
        <v>645.12</v>
      </c>
      <c r="K221" t="n">
        <v>0</v>
      </c>
      <c r="L221" t="n">
        <v>645.12</v>
      </c>
      <c r="M221" t="n">
        <v>0</v>
      </c>
      <c r="N221" t="n">
        <v>0</v>
      </c>
      <c r="O221" t="n">
        <v>0</v>
      </c>
      <c r="P221" t="n">
        <v>0</v>
      </c>
      <c r="Q221" t="inlineStr">
        <is>
          <t>05/2026</t>
        </is>
      </c>
    </row>
    <row r="222">
      <c r="A222" t="n">
        <v>235412</v>
      </c>
      <c r="B222" t="n">
        <v>122</v>
      </c>
      <c r="C222" t="inlineStr">
        <is>
          <t>Arcos</t>
        </is>
      </c>
      <c r="D222" t="inlineStr">
        <is>
          <t>NOVA COMERCIAL PESCADOS LTDA</t>
        </is>
      </c>
      <c r="E222" t="inlineStr">
        <is>
          <t>33801</t>
        </is>
      </c>
      <c r="F222" s="550" t="n">
        <v>46167</v>
      </c>
      <c r="G222" s="550" t="n">
        <v>46168</v>
      </c>
      <c r="H222" s="550" t="n">
        <v>46181</v>
      </c>
      <c r="I222" t="n">
        <v>1680</v>
      </c>
      <c r="J222" t="n">
        <v>1680</v>
      </c>
      <c r="K222" t="n">
        <v>1680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inlineStr">
        <is>
          <t>05/2026</t>
        </is>
      </c>
    </row>
    <row r="223">
      <c r="A223" t="n">
        <v>235410</v>
      </c>
      <c r="B223" t="n">
        <v>122</v>
      </c>
      <c r="C223" t="inlineStr">
        <is>
          <t>Arcos</t>
        </is>
      </c>
      <c r="D223" t="inlineStr">
        <is>
          <t>NOVA COMERCIAL PESCADOS LTDA</t>
        </is>
      </c>
      <c r="E223" t="inlineStr">
        <is>
          <t>33829</t>
        </is>
      </c>
      <c r="F223" s="550" t="n">
        <v>46167</v>
      </c>
      <c r="G223" s="550" t="n">
        <v>46168</v>
      </c>
      <c r="H223" s="550" t="n">
        <v>46181</v>
      </c>
      <c r="I223" t="n">
        <v>249</v>
      </c>
      <c r="J223" t="n">
        <v>249</v>
      </c>
      <c r="K223" t="n">
        <v>249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inlineStr">
        <is>
          <t>05/2026</t>
        </is>
      </c>
    </row>
    <row r="224">
      <c r="A224" t="n">
        <v>235409</v>
      </c>
      <c r="B224" t="n">
        <v>122</v>
      </c>
      <c r="C224" t="inlineStr">
        <is>
          <t>Arcos</t>
        </is>
      </c>
      <c r="D224" t="inlineStr">
        <is>
          <t>DO CHEF DISTRIBUIDORA DE ALIMENTOS LTDA</t>
        </is>
      </c>
      <c r="E224" t="inlineStr">
        <is>
          <t>1671</t>
        </is>
      </c>
      <c r="F224" s="550" t="n">
        <v>46157</v>
      </c>
      <c r="G224" s="550" t="n">
        <v>46160</v>
      </c>
      <c r="H224" s="550" t="n">
        <v>46185</v>
      </c>
      <c r="I224" t="n">
        <v>518.0700000000001</v>
      </c>
      <c r="J224" t="n">
        <v>518.0700000000001</v>
      </c>
      <c r="K224" t="n">
        <v>518.0700000000001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inlineStr">
        <is>
          <t>05/2026</t>
        </is>
      </c>
    </row>
    <row r="225">
      <c r="A225" t="n">
        <v>235370</v>
      </c>
      <c r="B225" t="n">
        <v>122</v>
      </c>
      <c r="C225" t="inlineStr">
        <is>
          <t>Arcos</t>
        </is>
      </c>
      <c r="D225" t="inlineStr">
        <is>
          <t>MARIO PEDRO FELICIANO - HORTIFRUTI</t>
        </is>
      </c>
      <c r="E225" t="inlineStr">
        <is>
          <t>477101</t>
        </is>
      </c>
      <c r="F225" s="550" t="n">
        <v>46158</v>
      </c>
      <c r="G225" s="550" t="n">
        <v>46160</v>
      </c>
      <c r="H225" s="550" t="n">
        <v>46186</v>
      </c>
      <c r="I225" t="n">
        <v>224.43</v>
      </c>
      <c r="J225" t="n">
        <v>224.43</v>
      </c>
      <c r="K225" t="n">
        <v>224.43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inlineStr">
        <is>
          <t>05/2026</t>
        </is>
      </c>
    </row>
    <row r="226">
      <c r="A226" t="n">
        <v>235369</v>
      </c>
      <c r="B226" t="n">
        <v>122</v>
      </c>
      <c r="C226" t="inlineStr">
        <is>
          <t>Arcos</t>
        </is>
      </c>
      <c r="D226" t="inlineStr">
        <is>
          <t>CECILIA TSUYACO ARAKI SILVA LTDA</t>
        </is>
      </c>
      <c r="E226" t="inlineStr">
        <is>
          <t>391955</t>
        </is>
      </c>
      <c r="F226" s="550" t="n">
        <v>46157</v>
      </c>
      <c r="G226" s="550" t="n">
        <v>46160</v>
      </c>
      <c r="H226" s="550" t="n">
        <v>46185</v>
      </c>
      <c r="I226" t="n">
        <v>623.2</v>
      </c>
      <c r="J226" t="n">
        <v>623.2</v>
      </c>
      <c r="K226" t="n">
        <v>623.2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inlineStr">
        <is>
          <t>05/2026</t>
        </is>
      </c>
    </row>
    <row r="227">
      <c r="A227" t="n">
        <v>235368</v>
      </c>
      <c r="B227" t="n">
        <v>122</v>
      </c>
      <c r="C227" t="inlineStr">
        <is>
          <t>Arcos</t>
        </is>
      </c>
      <c r="D227" t="inlineStr">
        <is>
          <t>MARCOS SILVA DO NASCIMENTO</t>
        </is>
      </c>
      <c r="E227" t="inlineStr">
        <is>
          <t>1011</t>
        </is>
      </c>
      <c r="F227" s="550" t="n">
        <v>46160</v>
      </c>
      <c r="G227" s="550" t="n">
        <v>46160</v>
      </c>
      <c r="H227" s="550" t="n">
        <v>46189</v>
      </c>
      <c r="I227" t="n">
        <v>519.74</v>
      </c>
      <c r="J227" t="n">
        <v>519.74</v>
      </c>
      <c r="K227" t="n">
        <v>519.74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inlineStr">
        <is>
          <t>05/2026</t>
        </is>
      </c>
    </row>
    <row r="228">
      <c r="A228" t="n">
        <v>235367</v>
      </c>
      <c r="B228" t="n">
        <v>122</v>
      </c>
      <c r="C228" t="inlineStr">
        <is>
          <t>Arcos</t>
        </is>
      </c>
      <c r="D228" t="inlineStr">
        <is>
          <t>CECILIA TSUYACO ARAKI SILVA LTDA</t>
        </is>
      </c>
      <c r="E228" t="inlineStr">
        <is>
          <t>391741</t>
        </is>
      </c>
      <c r="F228" s="550" t="n">
        <v>46154</v>
      </c>
      <c r="G228" s="550" t="n">
        <v>46155</v>
      </c>
      <c r="H228" s="550" t="n">
        <v>46182</v>
      </c>
      <c r="I228" t="n">
        <v>483.7</v>
      </c>
      <c r="J228" t="n">
        <v>483.7</v>
      </c>
      <c r="K228" t="n">
        <v>483.7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inlineStr">
        <is>
          <t>05/2026</t>
        </is>
      </c>
    </row>
    <row r="229">
      <c r="A229" t="n">
        <v>235366</v>
      </c>
      <c r="B229" t="n">
        <v>122</v>
      </c>
      <c r="C229" t="inlineStr">
        <is>
          <t>Arcos</t>
        </is>
      </c>
      <c r="D229" t="inlineStr">
        <is>
          <t>MARIO PEDRO FELICIANO - HORTIFRUTI</t>
        </is>
      </c>
      <c r="E229" t="inlineStr">
        <is>
          <t>476664</t>
        </is>
      </c>
      <c r="F229" s="550" t="n">
        <v>46154</v>
      </c>
      <c r="G229" s="550" t="n">
        <v>46155</v>
      </c>
      <c r="H229" s="550" t="n">
        <v>46182</v>
      </c>
      <c r="I229" t="n">
        <v>473.99</v>
      </c>
      <c r="J229" t="n">
        <v>473.98</v>
      </c>
      <c r="K229" t="n">
        <v>473.99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inlineStr">
        <is>
          <t>05/2026</t>
        </is>
      </c>
    </row>
    <row r="230">
      <c r="A230" t="n">
        <v>235365</v>
      </c>
      <c r="B230" t="n">
        <v>122</v>
      </c>
      <c r="C230" t="inlineStr">
        <is>
          <t>Arcos</t>
        </is>
      </c>
      <c r="D230" t="inlineStr">
        <is>
          <t>QUEIJARIA ATALAIA LTDA</t>
        </is>
      </c>
      <c r="E230" t="inlineStr">
        <is>
          <t>26209</t>
        </is>
      </c>
      <c r="F230" s="550" t="n">
        <v>46154</v>
      </c>
      <c r="G230" s="550" t="n">
        <v>46155</v>
      </c>
      <c r="H230" s="550" t="n">
        <v>46182</v>
      </c>
      <c r="I230" t="n">
        <v>612.23</v>
      </c>
      <c r="J230" t="n">
        <v>582.23</v>
      </c>
      <c r="K230" t="n">
        <v>612.23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inlineStr">
        <is>
          <t>05/2026</t>
        </is>
      </c>
    </row>
    <row r="231">
      <c r="A231" t="n">
        <v>235364</v>
      </c>
      <c r="B231" t="n">
        <v>122</v>
      </c>
      <c r="C231" t="inlineStr">
        <is>
          <t>Arcos</t>
        </is>
      </c>
      <c r="D231" t="inlineStr">
        <is>
          <t>AMBEV S. A. - CDD SAO PAULO</t>
        </is>
      </c>
      <c r="E231" t="inlineStr">
        <is>
          <t>162527</t>
        </is>
      </c>
      <c r="F231" s="550" t="n">
        <v>46154</v>
      </c>
      <c r="G231" s="550" t="n">
        <v>46155</v>
      </c>
      <c r="H231" s="550" t="n">
        <v>46185</v>
      </c>
      <c r="I231" t="n">
        <v>1853.76</v>
      </c>
      <c r="J231" t="n">
        <v>1397.13</v>
      </c>
      <c r="K231" t="n">
        <v>0</v>
      </c>
      <c r="L231" t="n">
        <v>1853.76</v>
      </c>
      <c r="M231" t="n">
        <v>0</v>
      </c>
      <c r="N231" t="n">
        <v>0</v>
      </c>
      <c r="O231" t="n">
        <v>0</v>
      </c>
      <c r="P231" t="n">
        <v>0</v>
      </c>
      <c r="Q231" t="inlineStr">
        <is>
          <t>05/2026</t>
        </is>
      </c>
    </row>
    <row r="232">
      <c r="A232" t="n">
        <v>235363</v>
      </c>
      <c r="B232" t="n">
        <v>122</v>
      </c>
      <c r="C232" t="inlineStr">
        <is>
          <t>Arcos</t>
        </is>
      </c>
      <c r="D232" t="inlineStr">
        <is>
          <t>GCT COMERCIO DE PRODUTOS ALIMENTICIOS LTDA</t>
        </is>
      </c>
      <c r="E232" t="inlineStr">
        <is>
          <t>11571</t>
        </is>
      </c>
      <c r="F232" s="550" t="n">
        <v>46152</v>
      </c>
      <c r="G232" s="550" t="n">
        <v>46153</v>
      </c>
      <c r="H232" s="550" t="n">
        <v>46184</v>
      </c>
      <c r="I232" t="n">
        <v>1549.2</v>
      </c>
      <c r="J232" t="n">
        <v>1524.2</v>
      </c>
      <c r="K232" t="n">
        <v>0</v>
      </c>
      <c r="L232" t="n">
        <v>1549.2</v>
      </c>
      <c r="M232" t="n">
        <v>0</v>
      </c>
      <c r="N232" t="n">
        <v>0</v>
      </c>
      <c r="O232" t="n">
        <v>0</v>
      </c>
      <c r="P232" t="n">
        <v>0</v>
      </c>
      <c r="Q232" t="inlineStr">
        <is>
          <t>05/2026</t>
        </is>
      </c>
    </row>
    <row r="233">
      <c r="A233" t="n">
        <v>235362</v>
      </c>
      <c r="B233" t="n">
        <v>122</v>
      </c>
      <c r="C233" t="inlineStr">
        <is>
          <t>Arcos</t>
        </is>
      </c>
      <c r="D233" t="inlineStr">
        <is>
          <t>DEOLINDA DOS SANTOS FREITAS</t>
        </is>
      </c>
      <c r="E233" t="inlineStr">
        <is>
          <t>2524</t>
        </is>
      </c>
      <c r="F233" s="550" t="n">
        <v>46146</v>
      </c>
      <c r="G233" s="550" t="n">
        <v>46150</v>
      </c>
      <c r="H233" s="550" t="n">
        <v>46181</v>
      </c>
      <c r="I233" t="n">
        <v>397.2</v>
      </c>
      <c r="J233" t="n">
        <v>397.2</v>
      </c>
      <c r="K233" t="n">
        <v>0</v>
      </c>
      <c r="L233" t="n">
        <v>0</v>
      </c>
      <c r="M233" t="n">
        <v>397.2</v>
      </c>
      <c r="N233" t="n">
        <v>0</v>
      </c>
      <c r="O233" t="n">
        <v>0</v>
      </c>
      <c r="P233" t="n">
        <v>0</v>
      </c>
      <c r="Q233" t="inlineStr">
        <is>
          <t>05/2026</t>
        </is>
      </c>
    </row>
    <row r="234">
      <c r="A234" t="n">
        <v>235361</v>
      </c>
      <c r="B234" t="n">
        <v>122</v>
      </c>
      <c r="C234" t="inlineStr">
        <is>
          <t>Arcos</t>
        </is>
      </c>
      <c r="D234" t="inlineStr">
        <is>
          <t>DEOLINDA DOS SANTOS FREITAS</t>
        </is>
      </c>
      <c r="E234" t="inlineStr">
        <is>
          <t>2538</t>
        </is>
      </c>
      <c r="F234" s="550" t="n">
        <v>46147</v>
      </c>
      <c r="G234" s="550" t="n">
        <v>46150</v>
      </c>
      <c r="H234" s="550" t="n">
        <v>46181</v>
      </c>
      <c r="I234" t="n">
        <v>1193.26</v>
      </c>
      <c r="J234" t="n">
        <v>1193.26</v>
      </c>
      <c r="K234" t="n">
        <v>1193.26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inlineStr">
        <is>
          <t>05/2026</t>
        </is>
      </c>
    </row>
    <row r="235">
      <c r="A235" t="n">
        <v>235360</v>
      </c>
      <c r="B235" t="n">
        <v>122</v>
      </c>
      <c r="C235" t="inlineStr">
        <is>
          <t>Arcos</t>
        </is>
      </c>
      <c r="D235" t="inlineStr">
        <is>
          <t>MARIO PEDRO FELICIANO - HORTIFRUTI</t>
        </is>
      </c>
      <c r="E235" t="inlineStr">
        <is>
          <t>476903</t>
        </is>
      </c>
      <c r="F235" s="550" t="n">
        <v>46156</v>
      </c>
      <c r="G235" s="550" t="n">
        <v>46157</v>
      </c>
      <c r="H235" s="550" t="n">
        <v>46184</v>
      </c>
      <c r="I235" t="n">
        <v>465.57</v>
      </c>
      <c r="J235" t="n">
        <v>465.57</v>
      </c>
      <c r="K235" t="n">
        <v>465.57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inlineStr">
        <is>
          <t>05/2026</t>
        </is>
      </c>
    </row>
    <row r="236">
      <c r="A236" t="n">
        <v>235359</v>
      </c>
      <c r="B236" t="n">
        <v>122</v>
      </c>
      <c r="C236" t="inlineStr">
        <is>
          <t>Arcos</t>
        </is>
      </c>
      <c r="D236" t="inlineStr">
        <is>
          <t>GCT COMERCIO DE PRODUTOS ALIMENTICIOS LTDA</t>
        </is>
      </c>
      <c r="E236" t="inlineStr">
        <is>
          <t>11638</t>
        </is>
      </c>
      <c r="F236" s="550" t="n">
        <v>46155</v>
      </c>
      <c r="G236" s="550" t="n">
        <v>46157</v>
      </c>
      <c r="H236" s="550" t="n">
        <v>46185</v>
      </c>
      <c r="I236" t="n">
        <v>984.16</v>
      </c>
      <c r="J236" t="n">
        <v>959.16</v>
      </c>
      <c r="K236" t="n">
        <v>0</v>
      </c>
      <c r="L236" t="n">
        <v>984.16</v>
      </c>
      <c r="M236" t="n">
        <v>0</v>
      </c>
      <c r="N236" t="n">
        <v>0</v>
      </c>
      <c r="O236" t="n">
        <v>0</v>
      </c>
      <c r="P236" t="n">
        <v>0</v>
      </c>
      <c r="Q236" t="inlineStr">
        <is>
          <t>05/2026</t>
        </is>
      </c>
    </row>
    <row r="237">
      <c r="A237" t="n">
        <v>235358</v>
      </c>
      <c r="B237" t="n">
        <v>122</v>
      </c>
      <c r="C237" t="inlineStr">
        <is>
          <t>Arcos</t>
        </is>
      </c>
      <c r="D237" t="inlineStr">
        <is>
          <t>CECILIA TSUYACO ARAKI SILVA LTDA</t>
        </is>
      </c>
      <c r="E237" t="inlineStr">
        <is>
          <t>391865</t>
        </is>
      </c>
      <c r="F237" s="550" t="n">
        <v>46156</v>
      </c>
      <c r="G237" s="550" t="n">
        <v>46157</v>
      </c>
      <c r="H237" s="550" t="n">
        <v>46184</v>
      </c>
      <c r="I237" t="n">
        <v>558.9</v>
      </c>
      <c r="J237" t="n">
        <v>558.9</v>
      </c>
      <c r="K237" t="n">
        <v>558.9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inlineStr">
        <is>
          <t>05/2026</t>
        </is>
      </c>
    </row>
    <row r="238">
      <c r="A238" t="n">
        <v>235357</v>
      </c>
      <c r="B238" t="n">
        <v>122</v>
      </c>
      <c r="C238" t="inlineStr">
        <is>
          <t>Arcos</t>
        </is>
      </c>
      <c r="D238" t="inlineStr">
        <is>
          <t>DO CHEF DISTRIBUIDORA DE ALIMENTOS LTDA</t>
        </is>
      </c>
      <c r="E238" t="inlineStr">
        <is>
          <t>1664</t>
        </is>
      </c>
      <c r="F238" s="550" t="n">
        <v>46156</v>
      </c>
      <c r="G238" s="550" t="n">
        <v>46157</v>
      </c>
      <c r="H238" s="550" t="n">
        <v>46184</v>
      </c>
      <c r="I238" t="n">
        <v>348.34</v>
      </c>
      <c r="J238" t="n">
        <v>348.34</v>
      </c>
      <c r="K238" t="n">
        <v>348.34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inlineStr">
        <is>
          <t>05/2026</t>
        </is>
      </c>
    </row>
    <row r="239">
      <c r="A239" t="n">
        <v>235355</v>
      </c>
      <c r="B239" t="n">
        <v>122</v>
      </c>
      <c r="C239" t="inlineStr">
        <is>
          <t>Arcos</t>
        </is>
      </c>
      <c r="D239" t="inlineStr">
        <is>
          <t>KING COMERCIO E IMPORTACAO DE BEBIDAS LTDA</t>
        </is>
      </c>
      <c r="E239" t="inlineStr">
        <is>
          <t>127417</t>
        </is>
      </c>
      <c r="F239" s="550" t="n">
        <v>46161</v>
      </c>
      <c r="G239" s="550" t="n">
        <v>46161</v>
      </c>
      <c r="H239" s="550" t="n">
        <v>46182</v>
      </c>
      <c r="I239" t="n">
        <v>7628.48</v>
      </c>
      <c r="J239" t="n">
        <v>7628.52</v>
      </c>
      <c r="K239" t="n">
        <v>0</v>
      </c>
      <c r="L239" t="n">
        <v>7628.48</v>
      </c>
      <c r="M239" t="n">
        <v>0</v>
      </c>
      <c r="N239" t="n">
        <v>0</v>
      </c>
      <c r="O239" t="n">
        <v>0</v>
      </c>
      <c r="P239" t="n">
        <v>0</v>
      </c>
      <c r="Q239" t="inlineStr">
        <is>
          <t>05/2026</t>
        </is>
      </c>
    </row>
    <row r="240">
      <c r="A240" t="n">
        <v>235352</v>
      </c>
      <c r="B240" t="n">
        <v>122</v>
      </c>
      <c r="C240" t="inlineStr">
        <is>
          <t>Arcos</t>
        </is>
      </c>
      <c r="D240" t="inlineStr">
        <is>
          <t>ZAHIL IMPORTADORA LTDA</t>
        </is>
      </c>
      <c r="E240" t="inlineStr">
        <is>
          <t>270067</t>
        </is>
      </c>
      <c r="F240" s="550" t="n">
        <v>46160</v>
      </c>
      <c r="G240" s="550" t="n">
        <v>46161</v>
      </c>
      <c r="H240" s="550" t="n">
        <v>46190</v>
      </c>
      <c r="I240" t="n">
        <v>3430.8</v>
      </c>
      <c r="J240" t="n">
        <v>3221.4</v>
      </c>
      <c r="K240" t="n">
        <v>0</v>
      </c>
      <c r="L240" t="n">
        <v>3430.8</v>
      </c>
      <c r="M240" t="n">
        <v>0</v>
      </c>
      <c r="N240" t="n">
        <v>0</v>
      </c>
      <c r="O240" t="n">
        <v>0</v>
      </c>
      <c r="P240" t="n">
        <v>0</v>
      </c>
      <c r="Q240" t="inlineStr">
        <is>
          <t>05/2026</t>
        </is>
      </c>
    </row>
    <row r="241">
      <c r="A241" t="n">
        <v>235348</v>
      </c>
      <c r="B241" t="n">
        <v>122</v>
      </c>
      <c r="C241" t="inlineStr">
        <is>
          <t>Arcos</t>
        </is>
      </c>
      <c r="D241" t="inlineStr">
        <is>
          <t>DISTRIBUIDORA ARENA VIP COMERCIO DE BEBIDAS LTDA</t>
        </is>
      </c>
      <c r="E241" t="inlineStr">
        <is>
          <t>8102</t>
        </is>
      </c>
      <c r="F241" s="550" t="n">
        <v>46160</v>
      </c>
      <c r="G241" s="550" t="n">
        <v>46161</v>
      </c>
      <c r="H241" s="550" t="n">
        <v>46188</v>
      </c>
      <c r="I241" t="n">
        <v>648</v>
      </c>
      <c r="J241" t="n">
        <v>648</v>
      </c>
      <c r="K241" t="n">
        <v>0</v>
      </c>
      <c r="L241" t="n">
        <v>648</v>
      </c>
      <c r="M241" t="n">
        <v>0</v>
      </c>
      <c r="N241" t="n">
        <v>0</v>
      </c>
      <c r="O241" t="n">
        <v>0</v>
      </c>
      <c r="P241" t="n">
        <v>0</v>
      </c>
      <c r="Q241" t="inlineStr">
        <is>
          <t>05/2026</t>
        </is>
      </c>
    </row>
    <row r="242">
      <c r="A242" t="n">
        <v>235346</v>
      </c>
      <c r="B242" t="n">
        <v>122</v>
      </c>
      <c r="C242" t="inlineStr">
        <is>
          <t>Arcos</t>
        </is>
      </c>
      <c r="D242" t="inlineStr">
        <is>
          <t>DISTRIBUIDORA ARENA VIP COMERCIO DE BEBIDAS LTDA</t>
        </is>
      </c>
      <c r="E242" t="inlineStr">
        <is>
          <t>7993</t>
        </is>
      </c>
      <c r="F242" s="550" t="n">
        <v>46160</v>
      </c>
      <c r="G242" s="550" t="n">
        <v>46161</v>
      </c>
      <c r="H242" s="550" t="n">
        <v>46188</v>
      </c>
      <c r="I242" t="n">
        <v>126</v>
      </c>
      <c r="J242" t="n">
        <v>126</v>
      </c>
      <c r="K242" t="n">
        <v>0</v>
      </c>
      <c r="L242" t="n">
        <v>126</v>
      </c>
      <c r="M242" t="n">
        <v>0</v>
      </c>
      <c r="N242" t="n">
        <v>0</v>
      </c>
      <c r="O242" t="n">
        <v>0</v>
      </c>
      <c r="P242" t="n">
        <v>0</v>
      </c>
      <c r="Q242" t="inlineStr">
        <is>
          <t>05/2026</t>
        </is>
      </c>
    </row>
    <row r="243">
      <c r="A243" t="n">
        <v>235344</v>
      </c>
      <c r="B243" t="n">
        <v>122</v>
      </c>
      <c r="C243" t="inlineStr">
        <is>
          <t>Arcos</t>
        </is>
      </c>
      <c r="D243" t="inlineStr">
        <is>
          <t>PROAUTO INDUSTRIA QUIMICA EIRELI</t>
        </is>
      </c>
      <c r="E243" t="inlineStr">
        <is>
          <t>156736</t>
        </is>
      </c>
      <c r="F243" s="550" t="n">
        <v>46160</v>
      </c>
      <c r="G243" s="550" t="n">
        <v>46161</v>
      </c>
      <c r="H243" s="550" t="n">
        <v>46181</v>
      </c>
      <c r="I243" t="n">
        <v>2682.98</v>
      </c>
      <c r="J243" t="n">
        <v>2588.8</v>
      </c>
      <c r="K243" t="n">
        <v>0</v>
      </c>
      <c r="L243" t="n">
        <v>0</v>
      </c>
      <c r="M243" t="n">
        <v>2682.98</v>
      </c>
      <c r="N243" t="n">
        <v>0</v>
      </c>
      <c r="O243" t="n">
        <v>0</v>
      </c>
      <c r="P243" t="n">
        <v>0</v>
      </c>
      <c r="Q243" t="inlineStr">
        <is>
          <t>05/2026</t>
        </is>
      </c>
    </row>
    <row r="244">
      <c r="A244" t="n">
        <v>235341</v>
      </c>
      <c r="B244" t="n">
        <v>122</v>
      </c>
      <c r="C244" t="inlineStr">
        <is>
          <t>Arcos</t>
        </is>
      </c>
      <c r="D244" t="inlineStr">
        <is>
          <t>EMPORIO M&amp;L COMERCIO DE ALIM E BEBIDAS LTDA</t>
        </is>
      </c>
      <c r="E244" t="inlineStr">
        <is>
          <t>513978</t>
        </is>
      </c>
      <c r="F244" s="550" t="n">
        <v>46160</v>
      </c>
      <c r="G244" s="550" t="n">
        <v>46161</v>
      </c>
      <c r="H244" s="550" t="n">
        <v>46189</v>
      </c>
      <c r="I244" t="n">
        <v>794.7</v>
      </c>
      <c r="J244" t="n">
        <v>794.7</v>
      </c>
      <c r="K244" t="n">
        <v>794.7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inlineStr">
        <is>
          <t>05/2026</t>
        </is>
      </c>
    </row>
    <row r="245">
      <c r="A245" t="n">
        <v>235338</v>
      </c>
      <c r="B245" t="n">
        <v>122</v>
      </c>
      <c r="C245" t="inlineStr">
        <is>
          <t>Arcos</t>
        </is>
      </c>
      <c r="D245" t="inlineStr">
        <is>
          <t>EMPORIO M&amp;L COMERCIO DE ALIM E BEBIDAS LTDA</t>
        </is>
      </c>
      <c r="E245" t="inlineStr">
        <is>
          <t>513956</t>
        </is>
      </c>
      <c r="F245" s="550" t="n">
        <v>46160</v>
      </c>
      <c r="G245" s="550" t="n">
        <v>46161</v>
      </c>
      <c r="H245" s="550" t="n">
        <v>46189</v>
      </c>
      <c r="I245" t="n">
        <v>314.47</v>
      </c>
      <c r="J245" t="n">
        <v>314.47</v>
      </c>
      <c r="K245" t="n">
        <v>314.47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inlineStr">
        <is>
          <t>05/2026</t>
        </is>
      </c>
    </row>
    <row r="246">
      <c r="A246" t="n">
        <v>235335</v>
      </c>
      <c r="B246" t="n">
        <v>122</v>
      </c>
      <c r="C246" t="inlineStr">
        <is>
          <t>Arcos</t>
        </is>
      </c>
      <c r="D246" t="inlineStr">
        <is>
          <t>DTK COMERCIO DE ALIMENTOS LTDA</t>
        </is>
      </c>
      <c r="E246" t="inlineStr">
        <is>
          <t>80045</t>
        </is>
      </c>
      <c r="F246" s="550" t="n">
        <v>46160</v>
      </c>
      <c r="G246" s="550" t="n">
        <v>46161</v>
      </c>
      <c r="H246" s="550" t="n">
        <v>46181</v>
      </c>
      <c r="I246" t="n">
        <v>1629.58</v>
      </c>
      <c r="J246" t="n">
        <v>1627.58</v>
      </c>
      <c r="K246" t="n">
        <v>1629.58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inlineStr">
        <is>
          <t>05/2026</t>
        </is>
      </c>
    </row>
    <row r="247">
      <c r="A247" t="n">
        <v>235333</v>
      </c>
      <c r="B247" t="n">
        <v>122</v>
      </c>
      <c r="C247" t="inlineStr">
        <is>
          <t>Arcos</t>
        </is>
      </c>
      <c r="D247" t="inlineStr">
        <is>
          <t>WPP COMERCIO DE CARNES LTDA</t>
        </is>
      </c>
      <c r="E247" t="inlineStr">
        <is>
          <t>79343</t>
        </is>
      </c>
      <c r="F247" s="550" t="n">
        <v>46161</v>
      </c>
      <c r="G247" s="550" t="n">
        <v>46161</v>
      </c>
      <c r="H247" s="550" t="n">
        <v>46189</v>
      </c>
      <c r="I247" t="n">
        <v>2182.66</v>
      </c>
      <c r="J247" t="n">
        <v>2182.66</v>
      </c>
      <c r="K247" t="n">
        <v>2182.66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inlineStr">
        <is>
          <t>05/2026</t>
        </is>
      </c>
    </row>
    <row r="248">
      <c r="A248" t="n">
        <v>235330</v>
      </c>
      <c r="B248" t="n">
        <v>122</v>
      </c>
      <c r="C248" t="inlineStr">
        <is>
          <t>Arcos</t>
        </is>
      </c>
      <c r="D248" t="inlineStr">
        <is>
          <t>MERCADO PAGO.COM REPRESENTACOES LTDA</t>
        </is>
      </c>
      <c r="E248" t="inlineStr">
        <is>
          <t>12227</t>
        </is>
      </c>
      <c r="F248" s="550" t="n">
        <v>46155</v>
      </c>
      <c r="G248" s="550" t="n">
        <v>46156</v>
      </c>
      <c r="H248" s="550" t="n">
        <v>46171</v>
      </c>
      <c r="I248" t="n">
        <v>159.99</v>
      </c>
      <c r="J248" t="n">
        <v>159.99</v>
      </c>
      <c r="K248" t="n">
        <v>0</v>
      </c>
      <c r="L248" t="n">
        <v>0</v>
      </c>
      <c r="M248" t="n">
        <v>0</v>
      </c>
      <c r="N248" t="n">
        <v>0</v>
      </c>
      <c r="O248" t="n">
        <v>159.99</v>
      </c>
      <c r="P248" t="n">
        <v>0</v>
      </c>
      <c r="Q248" t="inlineStr">
        <is>
          <t>05/2026</t>
        </is>
      </c>
    </row>
    <row r="249">
      <c r="A249" t="n">
        <v>235328</v>
      </c>
      <c r="B249" t="n">
        <v>122</v>
      </c>
      <c r="C249" t="inlineStr">
        <is>
          <t>Arcos</t>
        </is>
      </c>
      <c r="D249" t="inlineStr">
        <is>
          <t>MERCADO PAGO.COM REPRESENTACOES LTDA</t>
        </is>
      </c>
      <c r="E249" t="inlineStr">
        <is>
          <t>47637</t>
        </is>
      </c>
      <c r="F249" s="550" t="n">
        <v>46155</v>
      </c>
      <c r="G249" s="550" t="n">
        <v>46156</v>
      </c>
      <c r="H249" s="550" t="n">
        <v>46171</v>
      </c>
      <c r="I249" t="n">
        <v>264.6</v>
      </c>
      <c r="J249" t="n">
        <v>264.6</v>
      </c>
      <c r="K249" t="n">
        <v>0</v>
      </c>
      <c r="L249" t="n">
        <v>0</v>
      </c>
      <c r="M249" t="n">
        <v>0</v>
      </c>
      <c r="N249" t="n">
        <v>0</v>
      </c>
      <c r="O249" t="n">
        <v>264.6</v>
      </c>
      <c r="P249" t="n">
        <v>0</v>
      </c>
      <c r="Q249" t="inlineStr">
        <is>
          <t>05/2026</t>
        </is>
      </c>
    </row>
    <row r="250">
      <c r="A250" t="n">
        <v>235327</v>
      </c>
      <c r="B250" t="n">
        <v>122</v>
      </c>
      <c r="C250" t="inlineStr">
        <is>
          <t>Arcos</t>
        </is>
      </c>
      <c r="D250" t="inlineStr">
        <is>
          <t>MERCADO PAGO.COM REPRESENTACOES LTDA</t>
        </is>
      </c>
      <c r="E250" t="inlineStr">
        <is>
          <t>829426</t>
        </is>
      </c>
      <c r="F250" s="550" t="n">
        <v>46155</v>
      </c>
      <c r="G250" s="550" t="n">
        <v>46156</v>
      </c>
      <c r="H250" s="550" t="n">
        <v>46171</v>
      </c>
      <c r="I250" t="n">
        <v>842.48</v>
      </c>
      <c r="J250" t="n">
        <v>58.89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inlineStr">
        <is>
          <t>05/2026</t>
        </is>
      </c>
    </row>
    <row r="251">
      <c r="A251" t="n">
        <v>235325</v>
      </c>
      <c r="B251" t="n">
        <v>122</v>
      </c>
      <c r="C251" t="inlineStr">
        <is>
          <t>Arcos</t>
        </is>
      </c>
      <c r="D251" t="inlineStr">
        <is>
          <t>EMPORIO M&amp;L COMERCIO DE ALIM E BEBIDAS LTDA</t>
        </is>
      </c>
      <c r="E251" t="inlineStr">
        <is>
          <t>513252</t>
        </is>
      </c>
      <c r="F251" s="550" t="n">
        <v>46154</v>
      </c>
      <c r="G251" s="550" t="n">
        <v>46155</v>
      </c>
      <c r="H251" s="550" t="n">
        <v>46182</v>
      </c>
      <c r="I251" t="n">
        <v>341.4</v>
      </c>
      <c r="J251" t="n">
        <v>341.4</v>
      </c>
      <c r="K251" t="n">
        <v>341.4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inlineStr">
        <is>
          <t>05/2026</t>
        </is>
      </c>
    </row>
    <row r="252">
      <c r="A252" t="n">
        <v>235323</v>
      </c>
      <c r="B252" t="n">
        <v>122</v>
      </c>
      <c r="C252" t="inlineStr">
        <is>
          <t>Arcos</t>
        </is>
      </c>
      <c r="D252" t="inlineStr">
        <is>
          <t>FG7 COMERCIO E DISTRIBUICAO DE BEBIDAS LTDA</t>
        </is>
      </c>
      <c r="E252" t="inlineStr">
        <is>
          <t>793788</t>
        </is>
      </c>
      <c r="F252" s="550" t="n">
        <v>46155</v>
      </c>
      <c r="G252" s="550" t="n">
        <v>46156</v>
      </c>
      <c r="H252" s="550" t="n">
        <v>46183</v>
      </c>
      <c r="I252" t="n">
        <v>2229.6</v>
      </c>
      <c r="J252" t="n">
        <v>2229.6</v>
      </c>
      <c r="K252" t="n">
        <v>0</v>
      </c>
      <c r="L252" t="n">
        <v>2229.6</v>
      </c>
      <c r="M252" t="n">
        <v>0</v>
      </c>
      <c r="N252" t="n">
        <v>0</v>
      </c>
      <c r="O252" t="n">
        <v>0</v>
      </c>
      <c r="P252" t="n">
        <v>0</v>
      </c>
      <c r="Q252" t="inlineStr">
        <is>
          <t>05/2026</t>
        </is>
      </c>
    </row>
    <row r="253">
      <c r="A253" t="n">
        <v>235320</v>
      </c>
      <c r="B253" t="n">
        <v>122</v>
      </c>
      <c r="C253" t="inlineStr">
        <is>
          <t>Arcos</t>
        </is>
      </c>
      <c r="D253" t="inlineStr">
        <is>
          <t>DEOLINDA DOS SANTOS FREITAS</t>
        </is>
      </c>
      <c r="E253" t="inlineStr">
        <is>
          <t>2566</t>
        </is>
      </c>
      <c r="F253" s="550" t="n">
        <v>46153</v>
      </c>
      <c r="G253" s="550" t="n">
        <v>46156</v>
      </c>
      <c r="H253" s="550" t="n">
        <v>46188</v>
      </c>
      <c r="I253" t="n">
        <v>222</v>
      </c>
      <c r="J253" t="n">
        <v>222</v>
      </c>
      <c r="K253" t="n">
        <v>0</v>
      </c>
      <c r="L253" t="n">
        <v>0</v>
      </c>
      <c r="M253" t="n">
        <v>222</v>
      </c>
      <c r="N253" t="n">
        <v>0</v>
      </c>
      <c r="O253" t="n">
        <v>0</v>
      </c>
      <c r="P253" t="n">
        <v>0</v>
      </c>
      <c r="Q253" t="inlineStr">
        <is>
          <t>05/2026</t>
        </is>
      </c>
    </row>
    <row r="254">
      <c r="A254" t="n">
        <v>235317</v>
      </c>
      <c r="B254" t="n">
        <v>122</v>
      </c>
      <c r="C254" t="inlineStr">
        <is>
          <t>Arcos</t>
        </is>
      </c>
      <c r="D254" t="inlineStr">
        <is>
          <t>WPP COMERCIO DE CARNES LTDA</t>
        </is>
      </c>
      <c r="E254" t="inlineStr">
        <is>
          <t>79242</t>
        </is>
      </c>
      <c r="F254" s="550" t="n">
        <v>46156</v>
      </c>
      <c r="G254" s="550" t="n">
        <v>46156</v>
      </c>
      <c r="H254" s="550" t="n">
        <v>46184</v>
      </c>
      <c r="I254" t="n">
        <v>180</v>
      </c>
      <c r="J254" t="n">
        <v>180</v>
      </c>
      <c r="K254" t="n">
        <v>180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inlineStr">
        <is>
          <t>05/2026</t>
        </is>
      </c>
    </row>
    <row r="255">
      <c r="A255" t="n">
        <v>235316</v>
      </c>
      <c r="B255" t="n">
        <v>122</v>
      </c>
      <c r="C255" t="inlineStr">
        <is>
          <t>Arcos</t>
        </is>
      </c>
      <c r="D255" t="inlineStr">
        <is>
          <t xml:space="preserve">FORTE ALIMENTOS COM. IMPORTAÇÃO LTDA </t>
        </is>
      </c>
      <c r="E255" t="inlineStr">
        <is>
          <t>373071</t>
        </is>
      </c>
      <c r="F255" s="550" t="n">
        <v>46154</v>
      </c>
      <c r="G255" s="550" t="n">
        <v>46155</v>
      </c>
      <c r="H255" s="550" t="n">
        <v>46183</v>
      </c>
      <c r="I255" t="n">
        <v>471.2</v>
      </c>
      <c r="J255" t="n">
        <v>471.2</v>
      </c>
      <c r="K255" t="n">
        <v>471.2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inlineStr">
        <is>
          <t>05/2026</t>
        </is>
      </c>
    </row>
    <row r="256">
      <c r="A256" t="n">
        <v>235314</v>
      </c>
      <c r="B256" t="n">
        <v>122</v>
      </c>
      <c r="C256" t="inlineStr">
        <is>
          <t>Arcos</t>
        </is>
      </c>
      <c r="D256" t="inlineStr">
        <is>
          <t>CECILIA TSUYACO ARAKI SILVA LTDA</t>
        </is>
      </c>
      <c r="E256" t="inlineStr">
        <is>
          <t>391747</t>
        </is>
      </c>
      <c r="F256" s="550" t="n">
        <v>46154</v>
      </c>
      <c r="G256" s="550" t="n">
        <v>46155</v>
      </c>
      <c r="H256" s="550" t="n">
        <v>46182</v>
      </c>
      <c r="I256" t="n">
        <v>39.1</v>
      </c>
      <c r="J256" t="n">
        <v>39.1</v>
      </c>
      <c r="K256" t="n">
        <v>39.1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inlineStr">
        <is>
          <t>05/2026</t>
        </is>
      </c>
    </row>
    <row r="257">
      <c r="A257" t="n">
        <v>235311</v>
      </c>
      <c r="B257" t="n">
        <v>122</v>
      </c>
      <c r="C257" t="inlineStr">
        <is>
          <t>Arcos</t>
        </is>
      </c>
      <c r="D257" t="inlineStr">
        <is>
          <t>CECILIA TSUYACO ARAKI SILVA LTDA</t>
        </is>
      </c>
      <c r="E257" t="inlineStr">
        <is>
          <t>392194</t>
        </is>
      </c>
      <c r="F257" s="550" t="n">
        <v>46163</v>
      </c>
      <c r="G257" s="550" t="n">
        <v>46165</v>
      </c>
      <c r="H257" s="550" t="n">
        <v>46191</v>
      </c>
      <c r="I257" t="n">
        <v>23</v>
      </c>
      <c r="J257" t="n">
        <v>23</v>
      </c>
      <c r="K257" t="n">
        <v>23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inlineStr">
        <is>
          <t>05/2026</t>
        </is>
      </c>
    </row>
    <row r="258">
      <c r="A258" t="n">
        <v>235309</v>
      </c>
      <c r="B258" t="n">
        <v>122</v>
      </c>
      <c r="C258" t="inlineStr">
        <is>
          <t>Arcos</t>
        </is>
      </c>
      <c r="D258" t="inlineStr">
        <is>
          <t>PAPELNAP COMERCIO DE ARTIGOSDESCARTAVEIS LTDA</t>
        </is>
      </c>
      <c r="E258" t="inlineStr">
        <is>
          <t>800</t>
        </is>
      </c>
      <c r="F258" s="550" t="n">
        <v>46161</v>
      </c>
      <c r="G258" s="550" t="n">
        <v>46165</v>
      </c>
      <c r="H258" s="550" t="n">
        <v>46189</v>
      </c>
      <c r="I258" t="n">
        <v>741</v>
      </c>
      <c r="J258" t="n">
        <v>741</v>
      </c>
      <c r="K258" t="n">
        <v>0</v>
      </c>
      <c r="L258" t="n">
        <v>0</v>
      </c>
      <c r="M258" t="n">
        <v>741</v>
      </c>
      <c r="N258" t="n">
        <v>0</v>
      </c>
      <c r="O258" t="n">
        <v>0</v>
      </c>
      <c r="P258" t="n">
        <v>0</v>
      </c>
      <c r="Q258" t="inlineStr">
        <is>
          <t>05/2026</t>
        </is>
      </c>
    </row>
    <row r="259">
      <c r="A259" t="n">
        <v>234601</v>
      </c>
      <c r="B259" t="n">
        <v>122</v>
      </c>
      <c r="C259" t="inlineStr">
        <is>
          <t>Arcos</t>
        </is>
      </c>
      <c r="D259" t="inlineStr">
        <is>
          <t>DISTRIBUIDORA E IMPORTADORA IRMAOS AVELINO LTDA</t>
        </is>
      </c>
      <c r="E259" t="inlineStr">
        <is>
          <t>477424</t>
        </is>
      </c>
      <c r="F259" s="550" t="n">
        <v>46162</v>
      </c>
      <c r="G259" s="550" t="n">
        <v>46165</v>
      </c>
      <c r="H259" s="550" t="n">
        <v>46176</v>
      </c>
      <c r="I259" t="n">
        <v>1561.57</v>
      </c>
      <c r="J259" t="n">
        <v>1561.58</v>
      </c>
      <c r="K259" t="n">
        <v>1561.57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inlineStr">
        <is>
          <t>05/2026</t>
        </is>
      </c>
    </row>
    <row r="260">
      <c r="A260" t="n">
        <v>234600</v>
      </c>
      <c r="B260" t="n">
        <v>122</v>
      </c>
      <c r="C260" t="inlineStr">
        <is>
          <t>Arcos</t>
        </is>
      </c>
      <c r="D260" t="inlineStr">
        <is>
          <t>MONTE ALTO ALIMENTOS LTDA</t>
        </is>
      </c>
      <c r="E260" t="inlineStr">
        <is>
          <t>180680</t>
        </is>
      </c>
      <c r="F260" s="550" t="n">
        <v>46163</v>
      </c>
      <c r="G260" s="550" t="n">
        <v>46165</v>
      </c>
      <c r="H260" s="550" t="n">
        <v>46177</v>
      </c>
      <c r="I260" t="n">
        <v>1642.68</v>
      </c>
      <c r="J260" t="n">
        <v>1642.68</v>
      </c>
      <c r="K260" t="n">
        <v>1642.68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inlineStr">
        <is>
          <t>05/2026</t>
        </is>
      </c>
    </row>
    <row r="261">
      <c r="A261" t="n">
        <v>234599</v>
      </c>
      <c r="B261" t="n">
        <v>122</v>
      </c>
      <c r="C261" t="inlineStr">
        <is>
          <t>Arcos</t>
        </is>
      </c>
      <c r="D261" t="inlineStr">
        <is>
          <t>NA MORADA INDÚSTRIA E COMÉRCIO LTDA</t>
        </is>
      </c>
      <c r="E261" t="inlineStr">
        <is>
          <t>295069</t>
        </is>
      </c>
      <c r="F261" s="550" t="n">
        <v>46163</v>
      </c>
      <c r="G261" s="550" t="n">
        <v>46165</v>
      </c>
      <c r="H261" s="550" t="n">
        <v>46178</v>
      </c>
      <c r="I261" t="n">
        <v>1045.32</v>
      </c>
      <c r="J261" t="n">
        <v>1121.82</v>
      </c>
      <c r="K261" t="n">
        <v>1045.32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inlineStr">
        <is>
          <t>05/2026</t>
        </is>
      </c>
    </row>
    <row r="262">
      <c r="A262" t="n">
        <v>234598</v>
      </c>
      <c r="B262" t="n">
        <v>122</v>
      </c>
      <c r="C262" t="inlineStr">
        <is>
          <t>Arcos</t>
        </is>
      </c>
      <c r="D262" t="inlineStr">
        <is>
          <t>BATALHA FABRICA DE PAES LTDA</t>
        </is>
      </c>
      <c r="E262" t="inlineStr">
        <is>
          <t>13151</t>
        </is>
      </c>
      <c r="F262" s="550" t="n">
        <v>46160</v>
      </c>
      <c r="G262" s="550" t="n">
        <v>46165</v>
      </c>
      <c r="H262" s="550" t="n">
        <v>46178</v>
      </c>
      <c r="I262" t="n">
        <v>825.12</v>
      </c>
      <c r="J262" t="n">
        <v>825.12</v>
      </c>
      <c r="K262" t="n">
        <v>825.12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inlineStr">
        <is>
          <t>05/2026</t>
        </is>
      </c>
    </row>
    <row r="263">
      <c r="A263" t="n">
        <v>234597</v>
      </c>
      <c r="B263" t="n">
        <v>122</v>
      </c>
      <c r="C263" t="inlineStr">
        <is>
          <t>Arcos</t>
        </is>
      </c>
      <c r="D263" t="inlineStr">
        <is>
          <t>PSSS LTDA</t>
        </is>
      </c>
      <c r="E263" t="inlineStr">
        <is>
          <t>38</t>
        </is>
      </c>
      <c r="F263" s="550" t="n">
        <v>46163</v>
      </c>
      <c r="G263" s="550" t="n">
        <v>46165</v>
      </c>
      <c r="H263" s="550" t="n">
        <v>46177</v>
      </c>
      <c r="I263" t="n">
        <v>2085.38</v>
      </c>
      <c r="J263" t="n">
        <v>2085.38</v>
      </c>
      <c r="K263" t="n">
        <v>0</v>
      </c>
      <c r="L263" t="n">
        <v>0</v>
      </c>
      <c r="M263" t="n">
        <v>1600.88</v>
      </c>
      <c r="N263" t="n">
        <v>42</v>
      </c>
      <c r="O263" t="n">
        <v>272.5</v>
      </c>
      <c r="P263" t="n">
        <v>0</v>
      </c>
      <c r="Q263" t="inlineStr">
        <is>
          <t>05/2026</t>
        </is>
      </c>
    </row>
    <row r="264">
      <c r="A264" t="n">
        <v>234596</v>
      </c>
      <c r="B264" t="n">
        <v>122</v>
      </c>
      <c r="C264" t="inlineStr">
        <is>
          <t>Arcos</t>
        </is>
      </c>
      <c r="D264" t="inlineStr">
        <is>
          <t xml:space="preserve">EDUARDO TAKESHI MURANAKA </t>
        </is>
      </c>
      <c r="E264" t="inlineStr">
        <is>
          <t>260711558</t>
        </is>
      </c>
      <c r="F264" s="550" t="n">
        <v>46163</v>
      </c>
      <c r="G264" s="550" t="n">
        <v>46165</v>
      </c>
      <c r="H264" s="550" t="n">
        <v>46175</v>
      </c>
      <c r="I264" t="n">
        <v>982</v>
      </c>
      <c r="J264" t="n">
        <v>982</v>
      </c>
      <c r="K264" t="n">
        <v>982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inlineStr">
        <is>
          <t>05/2026</t>
        </is>
      </c>
    </row>
    <row r="265">
      <c r="A265" t="n">
        <v>234595</v>
      </c>
      <c r="B265" t="n">
        <v>122</v>
      </c>
      <c r="C265" t="inlineStr">
        <is>
          <t>Arcos</t>
        </is>
      </c>
      <c r="D265" t="inlineStr">
        <is>
          <t>MEXBRA ALIMENTOS LTDA</t>
        </is>
      </c>
      <c r="E265" t="inlineStr">
        <is>
          <t>4352</t>
        </is>
      </c>
      <c r="F265" s="550" t="n">
        <v>46161</v>
      </c>
      <c r="G265" s="550" t="n">
        <v>46161</v>
      </c>
      <c r="H265" s="550" t="n">
        <v>46176</v>
      </c>
      <c r="I265" t="n">
        <v>367.52</v>
      </c>
      <c r="J265" t="n">
        <v>325</v>
      </c>
      <c r="K265" t="n">
        <v>367.52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inlineStr">
        <is>
          <t>05/2026</t>
        </is>
      </c>
    </row>
    <row r="266">
      <c r="A266" t="n">
        <v>234594</v>
      </c>
      <c r="B266" t="n">
        <v>122</v>
      </c>
      <c r="C266" t="inlineStr">
        <is>
          <t>Arcos</t>
        </is>
      </c>
      <c r="D266" t="inlineStr">
        <is>
          <t>MONTE ALTO ALIMENTOS LTDA</t>
        </is>
      </c>
      <c r="E266" t="inlineStr">
        <is>
          <t>180524</t>
        </is>
      </c>
      <c r="F266" s="550" t="n">
        <v>46160</v>
      </c>
      <c r="G266" s="550" t="n">
        <v>46161</v>
      </c>
      <c r="H266" s="550" t="n">
        <v>46174</v>
      </c>
      <c r="I266" t="n">
        <v>10500.45</v>
      </c>
      <c r="J266" t="n">
        <v>10500.45</v>
      </c>
      <c r="K266" t="n">
        <v>10500.45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inlineStr">
        <is>
          <t>05/2026</t>
        </is>
      </c>
    </row>
    <row r="267">
      <c r="A267" t="n">
        <v>234593</v>
      </c>
      <c r="B267" t="n">
        <v>122</v>
      </c>
      <c r="C267" t="inlineStr">
        <is>
          <t>Arcos</t>
        </is>
      </c>
      <c r="D267" t="inlineStr">
        <is>
          <t>ARTE GELATI SORVETES LTDA</t>
        </is>
      </c>
      <c r="E267" t="inlineStr">
        <is>
          <t>41394</t>
        </is>
      </c>
      <c r="F267" s="550" t="n">
        <v>46160</v>
      </c>
      <c r="G267" s="550" t="n">
        <v>46161</v>
      </c>
      <c r="H267" s="550" t="n">
        <v>46174</v>
      </c>
      <c r="I267" t="n">
        <v>1816.24</v>
      </c>
      <c r="J267" t="n">
        <v>1613</v>
      </c>
      <c r="K267" t="n">
        <v>1816.24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inlineStr">
        <is>
          <t>05/2026</t>
        </is>
      </c>
    </row>
    <row r="268">
      <c r="A268" t="n">
        <v>234592</v>
      </c>
      <c r="B268" t="n">
        <v>122</v>
      </c>
      <c r="C268" t="inlineStr">
        <is>
          <t>Arcos</t>
        </is>
      </c>
      <c r="D268" t="inlineStr">
        <is>
          <t>GCT COMERCIO DE PRODUTOS ALIMENTICIOS LTDA</t>
        </is>
      </c>
      <c r="E268" t="inlineStr">
        <is>
          <t>11526</t>
        </is>
      </c>
      <c r="F268" s="550" t="n">
        <v>46149</v>
      </c>
      <c r="G268" s="550" t="n">
        <v>46150</v>
      </c>
      <c r="H268" s="550" t="n">
        <v>46178</v>
      </c>
      <c r="I268" t="n">
        <v>460.6</v>
      </c>
      <c r="J268" t="n">
        <v>435.6</v>
      </c>
      <c r="K268" t="n">
        <v>0</v>
      </c>
      <c r="L268" t="n">
        <v>460.6</v>
      </c>
      <c r="M268" t="n">
        <v>0</v>
      </c>
      <c r="N268" t="n">
        <v>0</v>
      </c>
      <c r="O268" t="n">
        <v>0</v>
      </c>
      <c r="P268" t="n">
        <v>0</v>
      </c>
      <c r="Q268" t="inlineStr">
        <is>
          <t>05/2026</t>
        </is>
      </c>
    </row>
    <row r="269">
      <c r="A269" t="n">
        <v>234591</v>
      </c>
      <c r="B269" t="n">
        <v>122</v>
      </c>
      <c r="C269" t="inlineStr">
        <is>
          <t>Arcos</t>
        </is>
      </c>
      <c r="D269" t="inlineStr">
        <is>
          <t>CECILIA TSUYACO ARAKI SILVA LTDA</t>
        </is>
      </c>
      <c r="E269" t="inlineStr">
        <is>
          <t>391467</t>
        </is>
      </c>
      <c r="F269" s="550" t="n">
        <v>46149</v>
      </c>
      <c r="G269" s="550" t="n">
        <v>46150</v>
      </c>
      <c r="H269" s="550" t="n">
        <v>46177</v>
      </c>
      <c r="I269" t="n">
        <v>320.35</v>
      </c>
      <c r="J269" t="n">
        <v>407.85</v>
      </c>
      <c r="K269" t="n">
        <v>320.35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inlineStr">
        <is>
          <t>05/2026</t>
        </is>
      </c>
    </row>
    <row r="270">
      <c r="A270" t="n">
        <v>234590</v>
      </c>
      <c r="B270" t="n">
        <v>122</v>
      </c>
      <c r="C270" t="inlineStr">
        <is>
          <t>Arcos</t>
        </is>
      </c>
      <c r="D270" t="inlineStr">
        <is>
          <t>MARIO PEDRO FELICIANO - HORTIFRUTI</t>
        </is>
      </c>
      <c r="E270" t="inlineStr">
        <is>
          <t>476187</t>
        </is>
      </c>
      <c r="F270" s="550" t="n">
        <v>46149</v>
      </c>
      <c r="G270" s="550" t="n">
        <v>46150</v>
      </c>
      <c r="H270" s="550" t="n">
        <v>46177</v>
      </c>
      <c r="I270" t="n">
        <v>466.9</v>
      </c>
      <c r="J270" t="n">
        <v>466.9</v>
      </c>
      <c r="K270" t="n">
        <v>466.9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inlineStr">
        <is>
          <t>05/2026</t>
        </is>
      </c>
    </row>
    <row r="271">
      <c r="A271" t="n">
        <v>234589</v>
      </c>
      <c r="B271" t="n">
        <v>122</v>
      </c>
      <c r="C271" t="inlineStr">
        <is>
          <t>Arcos</t>
        </is>
      </c>
      <c r="D271" t="inlineStr">
        <is>
          <t>DO CHEF DISTRIBUIDORA DE ALIMENTOS LTDA</t>
        </is>
      </c>
      <c r="E271" t="inlineStr">
        <is>
          <t>1504</t>
        </is>
      </c>
      <c r="F271" s="550" t="n">
        <v>46149</v>
      </c>
      <c r="G271" s="550" t="n">
        <v>46150</v>
      </c>
      <c r="H271" s="550" t="n">
        <v>46177</v>
      </c>
      <c r="I271" t="n">
        <v>220.64</v>
      </c>
      <c r="J271" t="n">
        <v>220.64</v>
      </c>
      <c r="K271" t="n">
        <v>220.64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inlineStr">
        <is>
          <t>05/2026</t>
        </is>
      </c>
    </row>
    <row r="272">
      <c r="A272" t="n">
        <v>234588</v>
      </c>
      <c r="B272" t="n">
        <v>122</v>
      </c>
      <c r="C272" t="inlineStr">
        <is>
          <t>Arcos</t>
        </is>
      </c>
      <c r="D272" t="inlineStr">
        <is>
          <t>GCT COMERCIO DE PRODUTOS ALIMENTICIOS LTDA</t>
        </is>
      </c>
      <c r="E272" t="inlineStr">
        <is>
          <t>11471</t>
        </is>
      </c>
      <c r="F272" s="550" t="n">
        <v>46147</v>
      </c>
      <c r="G272" s="550" t="n">
        <v>46150</v>
      </c>
      <c r="H272" s="550" t="n">
        <v>46177</v>
      </c>
      <c r="I272" t="n">
        <v>1549.2</v>
      </c>
      <c r="J272" t="n">
        <v>1524.2</v>
      </c>
      <c r="K272" t="n">
        <v>0</v>
      </c>
      <c r="L272" t="n">
        <v>1549.2</v>
      </c>
      <c r="M272" t="n">
        <v>0</v>
      </c>
      <c r="N272" t="n">
        <v>0</v>
      </c>
      <c r="O272" t="n">
        <v>0</v>
      </c>
      <c r="P272" t="n">
        <v>0</v>
      </c>
      <c r="Q272" t="inlineStr">
        <is>
          <t>05/2026</t>
        </is>
      </c>
    </row>
    <row r="273">
      <c r="A273" t="n">
        <v>234587</v>
      </c>
      <c r="B273" t="n">
        <v>122</v>
      </c>
      <c r="C273" t="inlineStr">
        <is>
          <t>Arcos</t>
        </is>
      </c>
      <c r="D273" t="inlineStr">
        <is>
          <t>DISTRIBUIDORA ARENA VIP COMERCIO DE BEBIDAS LTDA</t>
        </is>
      </c>
      <c r="E273" t="inlineStr">
        <is>
          <t>6519</t>
        </is>
      </c>
      <c r="F273" s="550" t="n">
        <v>46147</v>
      </c>
      <c r="G273" s="550" t="n">
        <v>46150</v>
      </c>
      <c r="H273" s="550" t="n">
        <v>46175</v>
      </c>
      <c r="I273" t="n">
        <v>221.94</v>
      </c>
      <c r="J273" t="n">
        <v>221.94</v>
      </c>
      <c r="K273" t="n">
        <v>0</v>
      </c>
      <c r="L273" t="n">
        <v>221.94</v>
      </c>
      <c r="M273" t="n">
        <v>0</v>
      </c>
      <c r="N273" t="n">
        <v>0</v>
      </c>
      <c r="O273" t="n">
        <v>0</v>
      </c>
      <c r="P273" t="n">
        <v>0</v>
      </c>
      <c r="Q273" t="inlineStr">
        <is>
          <t>05/2026</t>
        </is>
      </c>
    </row>
    <row r="274">
      <c r="A274" t="n">
        <v>234585</v>
      </c>
      <c r="B274" t="n">
        <v>122</v>
      </c>
      <c r="C274" t="inlineStr">
        <is>
          <t>Arcos</t>
        </is>
      </c>
      <c r="D274" t="inlineStr">
        <is>
          <t>AMBEV S. A. - CDD SAO PAULO</t>
        </is>
      </c>
      <c r="E274" t="inlineStr">
        <is>
          <t>150366</t>
        </is>
      </c>
      <c r="F274" s="550" t="n">
        <v>46147</v>
      </c>
      <c r="G274" s="550" t="n">
        <v>46150</v>
      </c>
      <c r="H274" s="550" t="n">
        <v>46178</v>
      </c>
      <c r="I274" t="n">
        <v>1934.4</v>
      </c>
      <c r="J274" t="n">
        <v>1349.8</v>
      </c>
      <c r="K274" t="n">
        <v>0</v>
      </c>
      <c r="L274" t="n">
        <v>1934.4</v>
      </c>
      <c r="M274" t="n">
        <v>0</v>
      </c>
      <c r="N274" t="n">
        <v>0</v>
      </c>
      <c r="O274" t="n">
        <v>0</v>
      </c>
      <c r="P274" t="n">
        <v>0</v>
      </c>
      <c r="Q274" t="inlineStr">
        <is>
          <t>05/2026</t>
        </is>
      </c>
    </row>
    <row r="275">
      <c r="A275" t="n">
        <v>234582</v>
      </c>
      <c r="B275" t="n">
        <v>122</v>
      </c>
      <c r="C275" t="inlineStr">
        <is>
          <t>Arcos</t>
        </is>
      </c>
      <c r="D275" t="inlineStr">
        <is>
          <t>DO CHEF DISTRIBUIDORA DE ALIMENTOS LTDA</t>
        </is>
      </c>
      <c r="E275" t="inlineStr">
        <is>
          <t>1535</t>
        </is>
      </c>
      <c r="F275" s="550" t="n">
        <v>46150</v>
      </c>
      <c r="G275" s="550" t="n">
        <v>46153</v>
      </c>
      <c r="H275" s="550" t="n">
        <v>46178</v>
      </c>
      <c r="I275" t="n">
        <v>605.4</v>
      </c>
      <c r="J275" t="n">
        <v>605.4</v>
      </c>
      <c r="K275" t="n">
        <v>605.4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inlineStr">
        <is>
          <t>05/2026</t>
        </is>
      </c>
    </row>
    <row r="276">
      <c r="A276" t="n">
        <v>234579</v>
      </c>
      <c r="B276" t="n">
        <v>122</v>
      </c>
      <c r="C276" t="inlineStr">
        <is>
          <t>Arcos</t>
        </is>
      </c>
      <c r="D276" t="inlineStr">
        <is>
          <t>MARIO PEDRO FELICIANO - HORTIFRUTI</t>
        </is>
      </c>
      <c r="E276" t="inlineStr">
        <is>
          <t>476411</t>
        </is>
      </c>
      <c r="F276" s="550" t="n">
        <v>46151</v>
      </c>
      <c r="G276" s="550" t="n">
        <v>46153</v>
      </c>
      <c r="H276" s="550" t="n">
        <v>46179</v>
      </c>
      <c r="I276" t="n">
        <v>700.51</v>
      </c>
      <c r="J276" t="n">
        <v>700.51</v>
      </c>
      <c r="K276" t="n">
        <v>700.51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inlineStr">
        <is>
          <t>05/2026</t>
        </is>
      </c>
    </row>
    <row r="277">
      <c r="A277" t="n">
        <v>234577</v>
      </c>
      <c r="B277" t="n">
        <v>122</v>
      </c>
      <c r="C277" t="inlineStr">
        <is>
          <t>Arcos</t>
        </is>
      </c>
      <c r="D277" t="inlineStr">
        <is>
          <t>CECILIA TSUYACO ARAKI SILVA LTDA</t>
        </is>
      </c>
      <c r="E277" t="inlineStr">
        <is>
          <t>391577</t>
        </is>
      </c>
      <c r="F277" s="550" t="n">
        <v>46150</v>
      </c>
      <c r="G277" s="550" t="n">
        <v>46153</v>
      </c>
      <c r="H277" s="550" t="n">
        <v>46178</v>
      </c>
      <c r="I277" t="n">
        <v>846.7</v>
      </c>
      <c r="J277" t="n">
        <v>846.7</v>
      </c>
      <c r="K277" t="n">
        <v>846.7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inlineStr">
        <is>
          <t>05/2026</t>
        </is>
      </c>
    </row>
    <row r="278">
      <c r="A278" t="n">
        <v>234575</v>
      </c>
      <c r="B278" t="n">
        <v>122</v>
      </c>
      <c r="C278" t="inlineStr">
        <is>
          <t>Arcos</t>
        </is>
      </c>
      <c r="D278" t="inlineStr">
        <is>
          <t>CECILIA TSUYACO ARAKI SILVA LTDA</t>
        </is>
      </c>
      <c r="E278" t="inlineStr">
        <is>
          <t>391536</t>
        </is>
      </c>
      <c r="F278" s="550" t="n">
        <v>46150</v>
      </c>
      <c r="G278" s="550" t="n">
        <v>46153</v>
      </c>
      <c r="H278" s="550" t="n">
        <v>46178</v>
      </c>
      <c r="I278" t="n">
        <v>407</v>
      </c>
      <c r="J278" t="n">
        <v>407</v>
      </c>
      <c r="K278" t="n">
        <v>407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inlineStr">
        <is>
          <t>05/2026</t>
        </is>
      </c>
    </row>
    <row r="279">
      <c r="A279" t="n">
        <v>234572</v>
      </c>
      <c r="B279" t="n">
        <v>122</v>
      </c>
      <c r="C279" t="inlineStr">
        <is>
          <t>Arcos</t>
        </is>
      </c>
      <c r="D279" t="inlineStr">
        <is>
          <t>DTK COMERCIO DE ALIMENTOS LTDA</t>
        </is>
      </c>
      <c r="E279" t="inlineStr">
        <is>
          <t>79437</t>
        </is>
      </c>
      <c r="F279" s="550" t="n">
        <v>46155</v>
      </c>
      <c r="G279" s="550" t="n">
        <v>46155</v>
      </c>
      <c r="H279" s="550" t="n">
        <v>46176</v>
      </c>
      <c r="I279" t="n">
        <v>633.76</v>
      </c>
      <c r="J279" t="n">
        <v>631.76</v>
      </c>
      <c r="K279" t="n">
        <v>633.76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inlineStr">
        <is>
          <t>05/2026</t>
        </is>
      </c>
    </row>
    <row r="280">
      <c r="A280" t="n">
        <v>234570</v>
      </c>
      <c r="B280" t="n">
        <v>122</v>
      </c>
      <c r="C280" t="inlineStr">
        <is>
          <t>Arcos</t>
        </is>
      </c>
      <c r="D280" t="inlineStr">
        <is>
          <t>EMPORIO M&amp;L COMERCIO DE ALIM E BEBIDAS LTDA</t>
        </is>
      </c>
      <c r="E280" t="inlineStr">
        <is>
          <t>512137</t>
        </is>
      </c>
      <c r="F280" s="550" t="n">
        <v>46148</v>
      </c>
      <c r="G280" s="550" t="n">
        <v>46150</v>
      </c>
      <c r="H280" s="550" t="n">
        <v>46175</v>
      </c>
      <c r="I280" t="n">
        <v>348.81</v>
      </c>
      <c r="J280" t="n">
        <v>348.81</v>
      </c>
      <c r="K280" t="n">
        <v>348.81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inlineStr">
        <is>
          <t>05/2026</t>
        </is>
      </c>
    </row>
    <row r="281">
      <c r="A281" t="n">
        <v>234567</v>
      </c>
      <c r="B281" t="n">
        <v>122</v>
      </c>
      <c r="C281" t="inlineStr">
        <is>
          <t>Arcos</t>
        </is>
      </c>
      <c r="D281" t="inlineStr">
        <is>
          <t>EMPORIO M&amp;L COMERCIO DE ALIM E BEBIDAS LTDA</t>
        </is>
      </c>
      <c r="E281" t="inlineStr">
        <is>
          <t>512076</t>
        </is>
      </c>
      <c r="F281" s="550" t="n">
        <v>46148</v>
      </c>
      <c r="G281" s="550" t="n">
        <v>46150</v>
      </c>
      <c r="H281" s="550" t="n">
        <v>46178</v>
      </c>
      <c r="I281" t="n">
        <v>2235.59</v>
      </c>
      <c r="J281" t="n">
        <v>2235.52</v>
      </c>
      <c r="K281" t="n">
        <v>2235.59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inlineStr">
        <is>
          <t>05/2026</t>
        </is>
      </c>
    </row>
    <row r="282">
      <c r="A282" t="n">
        <v>234564</v>
      </c>
      <c r="B282" t="n">
        <v>122</v>
      </c>
      <c r="C282" t="inlineStr">
        <is>
          <t>Arcos</t>
        </is>
      </c>
      <c r="D282" t="inlineStr">
        <is>
          <t>HORTIFRUTI CIUFFI LTDA</t>
        </is>
      </c>
      <c r="E282" t="inlineStr">
        <is>
          <t>31757</t>
        </is>
      </c>
      <c r="F282" s="550" t="n">
        <v>46158</v>
      </c>
      <c r="G282" s="550" t="n">
        <v>46160</v>
      </c>
      <c r="H282" s="550" t="n">
        <v>46174</v>
      </c>
      <c r="I282" t="n">
        <v>420</v>
      </c>
      <c r="J282" t="n">
        <v>420</v>
      </c>
      <c r="K282" t="n">
        <v>420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inlineStr">
        <is>
          <t>05/2026</t>
        </is>
      </c>
    </row>
    <row r="283">
      <c r="A283" t="n">
        <v>234562</v>
      </c>
      <c r="B283" t="n">
        <v>122</v>
      </c>
      <c r="C283" t="inlineStr">
        <is>
          <t>Arcos</t>
        </is>
      </c>
      <c r="D283" t="inlineStr">
        <is>
          <t>DONA ZELDA LTDA</t>
        </is>
      </c>
      <c r="E283" t="inlineStr">
        <is>
          <t>161</t>
        </is>
      </c>
      <c r="F283" s="550" t="n">
        <v>46157</v>
      </c>
      <c r="G283" s="550" t="n">
        <v>46160</v>
      </c>
      <c r="H283" s="550" t="n">
        <v>46174</v>
      </c>
      <c r="I283" t="n">
        <v>925</v>
      </c>
      <c r="J283" t="n">
        <v>900</v>
      </c>
      <c r="K283" t="n">
        <v>925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inlineStr">
        <is>
          <t>05/2026</t>
        </is>
      </c>
    </row>
    <row r="284">
      <c r="A284" t="n">
        <v>234560</v>
      </c>
      <c r="B284" t="n">
        <v>122</v>
      </c>
      <c r="C284" t="inlineStr">
        <is>
          <t>Arcos</t>
        </is>
      </c>
      <c r="D284" t="inlineStr">
        <is>
          <t>GCT COMERCIO DE PRODUTOS ALIMENTICIOS LTDA</t>
        </is>
      </c>
      <c r="E284" t="inlineStr">
        <is>
          <t>11723</t>
        </is>
      </c>
      <c r="F284" s="550" t="n">
        <v>46160</v>
      </c>
      <c r="G284" s="550" t="n">
        <v>46160</v>
      </c>
      <c r="H284" s="550" t="n">
        <v>46174</v>
      </c>
      <c r="I284" t="n">
        <v>1549.2</v>
      </c>
      <c r="J284" t="n">
        <v>1524.2</v>
      </c>
      <c r="K284" t="n">
        <v>0</v>
      </c>
      <c r="L284" t="n">
        <v>1549.2</v>
      </c>
      <c r="M284" t="n">
        <v>0</v>
      </c>
      <c r="N284" t="n">
        <v>0</v>
      </c>
      <c r="O284" t="n">
        <v>0</v>
      </c>
      <c r="P284" t="n">
        <v>0</v>
      </c>
      <c r="Q284" t="inlineStr">
        <is>
          <t>05/2026</t>
        </is>
      </c>
    </row>
    <row r="285">
      <c r="A285" t="n">
        <v>233711</v>
      </c>
      <c r="B285" t="n">
        <v>122</v>
      </c>
      <c r="C285" t="inlineStr">
        <is>
          <t>Arcos</t>
        </is>
      </c>
      <c r="D285" t="inlineStr">
        <is>
          <t>DTK COMERCIO DE ALIMENTOS LTDA</t>
        </is>
      </c>
      <c r="E285" t="inlineStr">
        <is>
          <t>80584</t>
        </is>
      </c>
      <c r="F285" s="550" t="n">
        <v>46162</v>
      </c>
      <c r="G285" s="550" t="n">
        <v>46164</v>
      </c>
      <c r="H285" s="550" t="n">
        <v>46183</v>
      </c>
      <c r="I285" t="n">
        <v>2013.19</v>
      </c>
      <c r="J285" t="n">
        <v>2011.19</v>
      </c>
      <c r="K285" t="n">
        <v>2013.19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inlineStr">
        <is>
          <t>05/2026</t>
        </is>
      </c>
    </row>
    <row r="286">
      <c r="A286" t="n">
        <v>233710</v>
      </c>
      <c r="B286" t="n">
        <v>122</v>
      </c>
      <c r="C286" t="inlineStr">
        <is>
          <t>Arcos</t>
        </is>
      </c>
      <c r="D286" t="inlineStr">
        <is>
          <t>FRONT BEBIDAS LTDA</t>
        </is>
      </c>
      <c r="E286" t="inlineStr">
        <is>
          <t>804804</t>
        </is>
      </c>
      <c r="F286" s="550" t="n">
        <v>46161</v>
      </c>
      <c r="G286" s="550" t="n">
        <v>46162</v>
      </c>
      <c r="H286" s="550" t="n">
        <v>46190</v>
      </c>
      <c r="I286" t="n">
        <v>1389.6</v>
      </c>
      <c r="J286" t="n">
        <v>1389.6</v>
      </c>
      <c r="K286" t="n">
        <v>0</v>
      </c>
      <c r="L286" t="n">
        <v>1389.6</v>
      </c>
      <c r="M286" t="n">
        <v>0</v>
      </c>
      <c r="N286" t="n">
        <v>0</v>
      </c>
      <c r="O286" t="n">
        <v>0</v>
      </c>
      <c r="P286" t="n">
        <v>0</v>
      </c>
      <c r="Q286" t="inlineStr">
        <is>
          <t>05/2026</t>
        </is>
      </c>
    </row>
    <row r="287">
      <c r="A287" t="n">
        <v>233709</v>
      </c>
      <c r="B287" t="n">
        <v>122</v>
      </c>
      <c r="C287" t="inlineStr">
        <is>
          <t>Arcos</t>
        </is>
      </c>
      <c r="D287" t="inlineStr">
        <is>
          <t>NA MORADA INDÚSTRIA E COMÉRCIO LTDA</t>
        </is>
      </c>
      <c r="E287" t="inlineStr">
        <is>
          <t>294894</t>
        </is>
      </c>
      <c r="F287" s="550" t="n">
        <v>46161</v>
      </c>
      <c r="G287" s="550" t="n">
        <v>46162</v>
      </c>
      <c r="H287" s="550" t="n">
        <v>46176</v>
      </c>
      <c r="I287" t="n">
        <v>1008.99</v>
      </c>
      <c r="J287" t="n">
        <v>1082.84</v>
      </c>
      <c r="K287" t="n">
        <v>1008.99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inlineStr">
        <is>
          <t>05/2026</t>
        </is>
      </c>
    </row>
    <row r="288">
      <c r="A288" t="n">
        <v>233708</v>
      </c>
      <c r="B288" t="n">
        <v>122</v>
      </c>
      <c r="C288" t="inlineStr">
        <is>
          <t>Arcos</t>
        </is>
      </c>
      <c r="D288" t="inlineStr">
        <is>
          <t>DO CHEF DISTRIBUIDORA DE ALIMENTOS LTDA</t>
        </is>
      </c>
      <c r="E288" t="inlineStr">
        <is>
          <t>1746</t>
        </is>
      </c>
      <c r="F288" s="550" t="n">
        <v>46161</v>
      </c>
      <c r="G288" s="550" t="n">
        <v>46162</v>
      </c>
      <c r="H288" s="550" t="n">
        <v>46189</v>
      </c>
      <c r="I288" t="n">
        <v>260.83</v>
      </c>
      <c r="J288" t="n">
        <v>260.83</v>
      </c>
      <c r="K288" t="n">
        <v>260.83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inlineStr">
        <is>
          <t>05/2026</t>
        </is>
      </c>
    </row>
    <row r="289">
      <c r="A289" t="n">
        <v>233707</v>
      </c>
      <c r="B289" t="n">
        <v>122</v>
      </c>
      <c r="C289" t="inlineStr">
        <is>
          <t>Arcos</t>
        </is>
      </c>
      <c r="D289" t="inlineStr">
        <is>
          <t xml:space="preserve">LEITERIA DELICARI INDUSTRIA E COMERCIO LTDA </t>
        </is>
      </c>
      <c r="E289" t="inlineStr">
        <is>
          <t>87057</t>
        </is>
      </c>
      <c r="F289" s="550" t="n">
        <v>46161</v>
      </c>
      <c r="G289" s="550" t="n">
        <v>46162</v>
      </c>
      <c r="H289" s="550" t="n">
        <v>46189</v>
      </c>
      <c r="I289" t="n">
        <v>585</v>
      </c>
      <c r="J289" t="n">
        <v>585</v>
      </c>
      <c r="K289" t="n">
        <v>585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inlineStr">
        <is>
          <t>05/2026</t>
        </is>
      </c>
    </row>
    <row r="290">
      <c r="A290" t="n">
        <v>233706</v>
      </c>
      <c r="B290" t="n">
        <v>122</v>
      </c>
      <c r="C290" t="inlineStr">
        <is>
          <t>Arcos</t>
        </is>
      </c>
      <c r="D290" t="inlineStr">
        <is>
          <t>AROUMAR DISTRIBUIDORA DE PRODUTOS ALIMENTICIOS LTDA</t>
        </is>
      </c>
      <c r="E290" t="inlineStr">
        <is>
          <t>1060510</t>
        </is>
      </c>
      <c r="F290" s="550" t="n">
        <v>46161</v>
      </c>
      <c r="G290" s="550" t="n">
        <v>46162</v>
      </c>
      <c r="H290" s="550" t="n">
        <v>46189</v>
      </c>
      <c r="I290" t="n">
        <v>1163.4</v>
      </c>
      <c r="J290" t="n">
        <v>1163.4</v>
      </c>
      <c r="K290" t="n">
        <v>1163.4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inlineStr">
        <is>
          <t>05/2026</t>
        </is>
      </c>
    </row>
    <row r="291">
      <c r="A291" t="n">
        <v>233705</v>
      </c>
      <c r="B291" t="n">
        <v>122</v>
      </c>
      <c r="C291" t="inlineStr">
        <is>
          <t>Arcos</t>
        </is>
      </c>
      <c r="D291" t="inlineStr">
        <is>
          <t>MARIO PEDRO FELICIANO - HORTIFRUTI</t>
        </is>
      </c>
      <c r="E291" t="inlineStr">
        <is>
          <t>477355</t>
        </is>
      </c>
      <c r="F291" s="550" t="n">
        <v>46161</v>
      </c>
      <c r="G291" s="550" t="n">
        <v>46162</v>
      </c>
      <c r="H291" s="550" t="n">
        <v>46189</v>
      </c>
      <c r="I291" t="n">
        <v>782.86</v>
      </c>
      <c r="J291" t="n">
        <v>782.86</v>
      </c>
      <c r="K291" t="n">
        <v>782.86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inlineStr">
        <is>
          <t>05/2026</t>
        </is>
      </c>
    </row>
    <row r="292">
      <c r="A292" t="n">
        <v>233704</v>
      </c>
      <c r="B292" t="n">
        <v>122</v>
      </c>
      <c r="C292" t="inlineStr">
        <is>
          <t>Arcos</t>
        </is>
      </c>
      <c r="D292" t="inlineStr">
        <is>
          <t>HORTIFRUTI CIUFFI LTDA</t>
        </is>
      </c>
      <c r="E292" t="inlineStr">
        <is>
          <t>31813</t>
        </is>
      </c>
      <c r="F292" s="550" t="n">
        <v>46161</v>
      </c>
      <c r="G292" s="550" t="n">
        <v>46162</v>
      </c>
      <c r="H292" s="550" t="n">
        <v>46176</v>
      </c>
      <c r="I292" t="n">
        <v>615</v>
      </c>
      <c r="J292" t="n">
        <v>615</v>
      </c>
      <c r="K292" t="n">
        <v>615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inlineStr">
        <is>
          <t>05/2026</t>
        </is>
      </c>
    </row>
    <row r="293">
      <c r="A293" t="n">
        <v>233703</v>
      </c>
      <c r="B293" t="n">
        <v>122</v>
      </c>
      <c r="C293" t="inlineStr">
        <is>
          <t>Arcos</t>
        </is>
      </c>
      <c r="D293" t="inlineStr">
        <is>
          <t>J.K. COMERCIO DE GENEROS ALIMENICIOS LTDA</t>
        </is>
      </c>
      <c r="E293" t="inlineStr">
        <is>
          <t>204</t>
        </is>
      </c>
      <c r="F293" s="550" t="n">
        <v>46161</v>
      </c>
      <c r="G293" s="550" t="n">
        <v>46162</v>
      </c>
      <c r="H293" s="550" t="n">
        <v>46191</v>
      </c>
      <c r="I293" t="n">
        <v>470</v>
      </c>
      <c r="J293" t="n">
        <v>470</v>
      </c>
      <c r="K293" t="n">
        <v>470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inlineStr">
        <is>
          <t>05/2026</t>
        </is>
      </c>
    </row>
    <row r="294">
      <c r="A294" t="n">
        <v>233702</v>
      </c>
      <c r="B294" t="n">
        <v>122</v>
      </c>
      <c r="C294" t="inlineStr">
        <is>
          <t>Arcos</t>
        </is>
      </c>
      <c r="D294" t="inlineStr">
        <is>
          <t>CECILIA TSUYACO ARAKI SILVA LTDA</t>
        </is>
      </c>
      <c r="E294" t="inlineStr">
        <is>
          <t>392125</t>
        </is>
      </c>
      <c r="F294" s="550" t="n">
        <v>46161</v>
      </c>
      <c r="G294" s="550" t="n">
        <v>46162</v>
      </c>
      <c r="H294" s="550" t="n">
        <v>46189</v>
      </c>
      <c r="I294" t="n">
        <v>449.3</v>
      </c>
      <c r="J294" t="n">
        <v>449.3</v>
      </c>
      <c r="K294" t="n">
        <v>449.3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inlineStr">
        <is>
          <t>05/2026</t>
        </is>
      </c>
    </row>
    <row r="295">
      <c r="A295" t="n">
        <v>233701</v>
      </c>
      <c r="B295" t="n">
        <v>122</v>
      </c>
      <c r="C295" t="inlineStr">
        <is>
          <t>Arcos</t>
        </is>
      </c>
      <c r="D295" t="inlineStr">
        <is>
          <t xml:space="preserve">FORTE ALIMENTOS COM. IMPORTAÇÃO LTDA </t>
        </is>
      </c>
      <c r="E295" t="inlineStr">
        <is>
          <t>374357</t>
        </is>
      </c>
      <c r="F295" s="550" t="n">
        <v>46161</v>
      </c>
      <c r="G295" s="550" t="n">
        <v>46162</v>
      </c>
      <c r="H295" s="550" t="n">
        <v>46190</v>
      </c>
      <c r="I295" t="n">
        <v>268.02</v>
      </c>
      <c r="J295" t="n">
        <v>268.02</v>
      </c>
      <c r="K295" t="n">
        <v>268.02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inlineStr">
        <is>
          <t>05/2026</t>
        </is>
      </c>
    </row>
    <row r="296">
      <c r="A296" t="n">
        <v>233700</v>
      </c>
      <c r="B296" t="n">
        <v>122</v>
      </c>
      <c r="C296" t="inlineStr">
        <is>
          <t>Arcos</t>
        </is>
      </c>
      <c r="D296" t="inlineStr">
        <is>
          <t xml:space="preserve">FORTE ALIMENTOS COM. IMPORTAÇÃO LTDA </t>
        </is>
      </c>
      <c r="E296" t="inlineStr">
        <is>
          <t>374356</t>
        </is>
      </c>
      <c r="F296" s="550" t="n">
        <v>46161</v>
      </c>
      <c r="G296" s="550" t="n">
        <v>46162</v>
      </c>
      <c r="H296" s="550" t="n">
        <v>46190</v>
      </c>
      <c r="I296" t="n">
        <v>620.16</v>
      </c>
      <c r="J296" t="n">
        <v>620.16</v>
      </c>
      <c r="K296" t="n">
        <v>620.16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inlineStr">
        <is>
          <t>05/2026</t>
        </is>
      </c>
    </row>
    <row r="297">
      <c r="A297" t="n">
        <v>233699</v>
      </c>
      <c r="B297" t="n">
        <v>122</v>
      </c>
      <c r="C297" t="inlineStr">
        <is>
          <t>Arcos</t>
        </is>
      </c>
      <c r="D297" t="inlineStr">
        <is>
          <t xml:space="preserve">LEITERIA CABRIOLA FROMAGES DE CHEVRE LTDA </t>
        </is>
      </c>
      <c r="E297" t="inlineStr">
        <is>
          <t>50585</t>
        </is>
      </c>
      <c r="F297" s="550" t="n">
        <v>46161</v>
      </c>
      <c r="G297" s="550" t="n">
        <v>46162</v>
      </c>
      <c r="H297" s="550" t="n">
        <v>46191</v>
      </c>
      <c r="I297" t="n">
        <v>819</v>
      </c>
      <c r="J297" t="n">
        <v>819</v>
      </c>
      <c r="K297" t="n">
        <v>819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inlineStr">
        <is>
          <t>05/2026</t>
        </is>
      </c>
    </row>
    <row r="298">
      <c r="A298" t="n">
        <v>233698</v>
      </c>
      <c r="B298" t="n">
        <v>122</v>
      </c>
      <c r="C298" t="inlineStr">
        <is>
          <t>Arcos</t>
        </is>
      </c>
      <c r="D298" t="inlineStr">
        <is>
          <t xml:space="preserve">CAROLINA AMANCIO </t>
        </is>
      </c>
      <c r="E298" t="inlineStr">
        <is>
          <t>295</t>
        </is>
      </c>
      <c r="F298" s="550" t="n">
        <v>46162</v>
      </c>
      <c r="G298" s="550" t="n">
        <v>46162</v>
      </c>
      <c r="H298" s="550" t="n">
        <v>46176</v>
      </c>
      <c r="I298" t="n">
        <v>650</v>
      </c>
      <c r="J298" t="n">
        <v>625</v>
      </c>
      <c r="K298" t="n">
        <v>650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inlineStr">
        <is>
          <t>05/2026</t>
        </is>
      </c>
    </row>
    <row r="299">
      <c r="A299" t="n">
        <v>233697</v>
      </c>
      <c r="B299" t="n">
        <v>122</v>
      </c>
      <c r="C299" t="inlineStr">
        <is>
          <t>Arcos</t>
        </is>
      </c>
      <c r="D299" t="inlineStr">
        <is>
          <t>EMPORIO M&amp;L COMERCIO DE ALIM E BEBIDAS LTDA</t>
        </is>
      </c>
      <c r="E299" t="inlineStr">
        <is>
          <t>514272</t>
        </is>
      </c>
      <c r="F299" s="550" t="n">
        <v>46161</v>
      </c>
      <c r="G299" s="550" t="n">
        <v>46162</v>
      </c>
      <c r="H299" s="550" t="n">
        <v>46189</v>
      </c>
      <c r="I299" t="n">
        <v>3168.64</v>
      </c>
      <c r="J299" t="n">
        <v>3168.64</v>
      </c>
      <c r="K299" t="n">
        <v>3168.64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inlineStr">
        <is>
          <t>05/2026</t>
        </is>
      </c>
    </row>
    <row r="300">
      <c r="A300" t="n">
        <v>233696</v>
      </c>
      <c r="B300" t="n">
        <v>122</v>
      </c>
      <c r="C300" t="inlineStr">
        <is>
          <t>Arcos</t>
        </is>
      </c>
      <c r="D300" t="inlineStr">
        <is>
          <t xml:space="preserve">NOVA MIX </t>
        </is>
      </c>
      <c r="E300" t="inlineStr">
        <is>
          <t>2638182</t>
        </is>
      </c>
      <c r="F300" s="550" t="n">
        <v>46161</v>
      </c>
      <c r="G300" s="550" t="n">
        <v>46162</v>
      </c>
      <c r="H300" s="550" t="n">
        <v>46175</v>
      </c>
      <c r="I300" t="n">
        <v>668.59</v>
      </c>
      <c r="J300" t="n">
        <v>668.59</v>
      </c>
      <c r="K300" t="n">
        <v>668.59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inlineStr">
        <is>
          <t>05/2026</t>
        </is>
      </c>
    </row>
    <row r="301">
      <c r="A301" t="n">
        <v>233695</v>
      </c>
      <c r="B301" t="n">
        <v>122</v>
      </c>
      <c r="C301" t="inlineStr">
        <is>
          <t>Arcos</t>
        </is>
      </c>
      <c r="D301" t="inlineStr">
        <is>
          <t>BATARD PADARIA ARTESANAL LTDA</t>
        </is>
      </c>
      <c r="E301" t="inlineStr">
        <is>
          <t>14196</t>
        </is>
      </c>
      <c r="F301" s="550" t="n">
        <v>46162</v>
      </c>
      <c r="G301" s="550" t="n">
        <v>46162</v>
      </c>
      <c r="H301" s="550" t="n">
        <v>46178</v>
      </c>
      <c r="I301" t="n">
        <v>935</v>
      </c>
      <c r="J301" t="n">
        <v>922</v>
      </c>
      <c r="K301" t="n">
        <v>935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inlineStr">
        <is>
          <t>05/2026</t>
        </is>
      </c>
    </row>
    <row r="302">
      <c r="A302" t="n">
        <v>233694</v>
      </c>
      <c r="B302" t="n">
        <v>122</v>
      </c>
      <c r="C302" t="inlineStr">
        <is>
          <t>Arcos</t>
        </is>
      </c>
      <c r="D302" t="inlineStr">
        <is>
          <t>MONTE ALTO ALIMENTOS LTDA</t>
        </is>
      </c>
      <c r="E302" t="inlineStr">
        <is>
          <t>180621</t>
        </is>
      </c>
      <c r="F302" s="550" t="n">
        <v>46162</v>
      </c>
      <c r="G302" s="550" t="n">
        <v>46162</v>
      </c>
      <c r="H302" s="550" t="n">
        <v>46176</v>
      </c>
      <c r="I302" t="n">
        <v>1340.24</v>
      </c>
      <c r="J302" t="n">
        <v>1340.24</v>
      </c>
      <c r="K302" t="n">
        <v>1340.24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inlineStr">
        <is>
          <t>05/2026</t>
        </is>
      </c>
    </row>
    <row r="303">
      <c r="A303" t="n">
        <v>233155</v>
      </c>
      <c r="B303" t="n">
        <v>122</v>
      </c>
      <c r="C303" t="inlineStr">
        <is>
          <t>Arcos</t>
        </is>
      </c>
      <c r="D303" t="inlineStr">
        <is>
          <t>PSSS LTDA</t>
        </is>
      </c>
      <c r="E303" t="inlineStr">
        <is>
          <t>04</t>
        </is>
      </c>
      <c r="F303" s="550" t="n">
        <v>46156</v>
      </c>
      <c r="G303" s="550" t="n">
        <v>46156</v>
      </c>
      <c r="H303" s="550" t="n">
        <v>46170</v>
      </c>
      <c r="I303" t="n">
        <v>1523.98</v>
      </c>
      <c r="J303" t="n">
        <v>1523.98</v>
      </c>
      <c r="K303" t="n">
        <v>0</v>
      </c>
      <c r="L303" t="n">
        <v>0</v>
      </c>
      <c r="M303" t="n">
        <v>1010.28</v>
      </c>
      <c r="N303" t="n">
        <v>0</v>
      </c>
      <c r="O303" t="n">
        <v>173.7</v>
      </c>
      <c r="P303" t="n">
        <v>0</v>
      </c>
      <c r="Q303" t="inlineStr">
        <is>
          <t>05/2026</t>
        </is>
      </c>
    </row>
    <row r="304">
      <c r="A304" t="n">
        <v>233154</v>
      </c>
      <c r="B304" t="n">
        <v>122</v>
      </c>
      <c r="C304" t="inlineStr">
        <is>
          <t>Arcos</t>
        </is>
      </c>
      <c r="D304" t="inlineStr">
        <is>
          <t>NOVA COMERCIAL PESCADOS LTDA</t>
        </is>
      </c>
      <c r="E304" t="inlineStr">
        <is>
          <t>33570</t>
        </is>
      </c>
      <c r="F304" s="550" t="n">
        <v>46156</v>
      </c>
      <c r="G304" s="550" t="n">
        <v>46156</v>
      </c>
      <c r="H304" s="550" t="n">
        <v>46170</v>
      </c>
      <c r="I304" t="n">
        <v>1680</v>
      </c>
      <c r="J304" t="n">
        <v>1680</v>
      </c>
      <c r="K304" t="n">
        <v>1680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inlineStr">
        <is>
          <t>05/2026</t>
        </is>
      </c>
    </row>
    <row r="305">
      <c r="A305" t="n">
        <v>233153</v>
      </c>
      <c r="B305" t="n">
        <v>122</v>
      </c>
      <c r="C305" t="inlineStr">
        <is>
          <t>Arcos</t>
        </is>
      </c>
      <c r="D305" t="inlineStr">
        <is>
          <t xml:space="preserve">CAROLINA AMANCIO </t>
        </is>
      </c>
      <c r="E305" t="inlineStr">
        <is>
          <t>292</t>
        </is>
      </c>
      <c r="F305" s="550" t="n">
        <v>46155</v>
      </c>
      <c r="G305" s="550" t="n">
        <v>46155</v>
      </c>
      <c r="H305" s="550" t="n">
        <v>46169</v>
      </c>
      <c r="I305" t="n">
        <v>775</v>
      </c>
      <c r="J305" t="n">
        <v>750</v>
      </c>
      <c r="K305" t="n">
        <v>775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inlineStr">
        <is>
          <t>05/2026</t>
        </is>
      </c>
    </row>
    <row r="306">
      <c r="A306" t="n">
        <v>233152</v>
      </c>
      <c r="B306" t="n">
        <v>122</v>
      </c>
      <c r="C306" t="inlineStr">
        <is>
          <t>Arcos</t>
        </is>
      </c>
      <c r="D306" t="inlineStr">
        <is>
          <t>BATARD PADARIA ARTESANAL LTDA</t>
        </is>
      </c>
      <c r="E306" t="inlineStr">
        <is>
          <t>14133</t>
        </is>
      </c>
      <c r="F306" s="550" t="n">
        <v>46154</v>
      </c>
      <c r="G306" s="550" t="n">
        <v>46155</v>
      </c>
      <c r="H306" s="550" t="n">
        <v>46171</v>
      </c>
      <c r="I306" t="n">
        <v>1451.75</v>
      </c>
      <c r="J306" t="n">
        <v>1438.75</v>
      </c>
      <c r="K306" t="n">
        <v>1451.75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inlineStr">
        <is>
          <t>05/2026</t>
        </is>
      </c>
    </row>
    <row r="307">
      <c r="A307" t="n">
        <v>233151</v>
      </c>
      <c r="B307" t="n">
        <v>122</v>
      </c>
      <c r="C307" t="inlineStr">
        <is>
          <t>Arcos</t>
        </is>
      </c>
      <c r="D307" t="inlineStr">
        <is>
          <t>NA MORADA INDÚSTRIA E COMÉRCIO LTDA</t>
        </is>
      </c>
      <c r="E307" t="inlineStr">
        <is>
          <t>294520</t>
        </is>
      </c>
      <c r="F307" s="550" t="n">
        <v>46154</v>
      </c>
      <c r="G307" s="550" t="n">
        <v>46155</v>
      </c>
      <c r="H307" s="550" t="n">
        <v>46169</v>
      </c>
      <c r="I307" t="n">
        <v>1111.37</v>
      </c>
      <c r="J307" t="n">
        <v>1192.72</v>
      </c>
      <c r="K307" t="n">
        <v>1111.37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inlineStr">
        <is>
          <t>05/2026</t>
        </is>
      </c>
    </row>
    <row r="308">
      <c r="A308" t="n">
        <v>233150</v>
      </c>
      <c r="B308" t="n">
        <v>122</v>
      </c>
      <c r="C308" t="inlineStr">
        <is>
          <t>Arcos</t>
        </is>
      </c>
      <c r="D308" t="inlineStr">
        <is>
          <t xml:space="preserve">EDUARDO TAKESHI MURANAKA </t>
        </is>
      </c>
      <c r="E308" t="inlineStr">
        <is>
          <t>260711522</t>
        </is>
      </c>
      <c r="F308" s="550" t="n">
        <v>46156</v>
      </c>
      <c r="G308" s="550" t="n">
        <v>46157</v>
      </c>
      <c r="H308" s="550" t="n">
        <v>46167</v>
      </c>
      <c r="I308" t="n">
        <v>378</v>
      </c>
      <c r="J308" t="n">
        <v>374</v>
      </c>
      <c r="K308" t="n">
        <v>378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inlineStr">
        <is>
          <t>05/2026</t>
        </is>
      </c>
    </row>
    <row r="309">
      <c r="A309" t="n">
        <v>233148</v>
      </c>
      <c r="B309" t="n">
        <v>122</v>
      </c>
      <c r="C309" t="inlineStr">
        <is>
          <t>Arcos</t>
        </is>
      </c>
      <c r="D309" t="inlineStr">
        <is>
          <t>NA MORADA INDÚSTRIA E COMÉRCIO LTDA</t>
        </is>
      </c>
      <c r="E309" t="inlineStr">
        <is>
          <t>294718</t>
        </is>
      </c>
      <c r="F309" s="550" t="n">
        <v>46156</v>
      </c>
      <c r="G309" s="550" t="n">
        <v>46157</v>
      </c>
      <c r="H309" s="550" t="n">
        <v>46171</v>
      </c>
      <c r="I309" t="n">
        <v>820.39</v>
      </c>
      <c r="J309" t="n">
        <v>880.4400000000001</v>
      </c>
      <c r="K309" t="n">
        <v>820.39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inlineStr">
        <is>
          <t>05/2026</t>
        </is>
      </c>
    </row>
    <row r="310">
      <c r="A310" t="n">
        <v>233147</v>
      </c>
      <c r="B310" t="n">
        <v>122</v>
      </c>
      <c r="C310" t="inlineStr">
        <is>
          <t>Arcos</t>
        </is>
      </c>
      <c r="D310" t="inlineStr">
        <is>
          <t>HORTIFRUTI CIUFFI LTDA</t>
        </is>
      </c>
      <c r="E310" t="inlineStr">
        <is>
          <t>31723</t>
        </is>
      </c>
      <c r="F310" s="550" t="n">
        <v>46156</v>
      </c>
      <c r="G310" s="550" t="n">
        <v>46160</v>
      </c>
      <c r="H310" s="550" t="n">
        <v>46171</v>
      </c>
      <c r="I310" t="n">
        <v>630</v>
      </c>
      <c r="J310" t="n">
        <v>630</v>
      </c>
      <c r="K310" t="n">
        <v>630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inlineStr">
        <is>
          <t>05/2026</t>
        </is>
      </c>
    </row>
    <row r="311">
      <c r="A311" t="n">
        <v>233056</v>
      </c>
      <c r="B311" t="n">
        <v>122</v>
      </c>
      <c r="C311" t="inlineStr">
        <is>
          <t>Arcos</t>
        </is>
      </c>
      <c r="D311" t="inlineStr">
        <is>
          <t xml:space="preserve">CAROLINA AMANCIO </t>
        </is>
      </c>
      <c r="E311" t="inlineStr">
        <is>
          <t>284</t>
        </is>
      </c>
      <c r="F311" s="550" t="n">
        <v>46143</v>
      </c>
      <c r="G311" s="550" t="n">
        <v>46142</v>
      </c>
      <c r="H311" s="550" t="n">
        <v>46163</v>
      </c>
      <c r="I311" t="n">
        <v>775</v>
      </c>
      <c r="J311" t="n">
        <v>750</v>
      </c>
      <c r="K311" t="n">
        <v>775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inlineStr">
        <is>
          <t>04/2026</t>
        </is>
      </c>
    </row>
    <row r="312">
      <c r="A312" t="n">
        <v>232430</v>
      </c>
      <c r="B312" t="n">
        <v>122</v>
      </c>
      <c r="C312" t="inlineStr">
        <is>
          <t>Arcos</t>
        </is>
      </c>
      <c r="D312" t="inlineStr">
        <is>
          <t>ZAHIL IMPORTADORA LTDA</t>
        </is>
      </c>
      <c r="E312" t="inlineStr">
        <is>
          <t>269624</t>
        </is>
      </c>
      <c r="F312" s="550" t="n">
        <v>46153</v>
      </c>
      <c r="G312" s="550" t="n">
        <v>46154</v>
      </c>
      <c r="H312" s="550" t="n">
        <v>46183</v>
      </c>
      <c r="I312" t="n">
        <v>5642.98</v>
      </c>
      <c r="J312" t="n">
        <v>5214.3</v>
      </c>
      <c r="K312" t="n">
        <v>0</v>
      </c>
      <c r="L312" t="n">
        <v>5642.98</v>
      </c>
      <c r="M312" t="n">
        <v>0</v>
      </c>
      <c r="N312" t="n">
        <v>0</v>
      </c>
      <c r="O312" t="n">
        <v>0</v>
      </c>
      <c r="P312" t="n">
        <v>0</v>
      </c>
      <c r="Q312" t="inlineStr">
        <is>
          <t>05/2026</t>
        </is>
      </c>
    </row>
    <row r="313">
      <c r="A313" t="n">
        <v>232429</v>
      </c>
      <c r="B313" t="n">
        <v>122</v>
      </c>
      <c r="C313" t="inlineStr">
        <is>
          <t>Arcos</t>
        </is>
      </c>
      <c r="D313" t="inlineStr">
        <is>
          <t>WPP COMERCIO DE CARNES LTDA</t>
        </is>
      </c>
      <c r="E313" t="inlineStr">
        <is>
          <t>79186</t>
        </is>
      </c>
      <c r="F313" s="550" t="n">
        <v>46154</v>
      </c>
      <c r="G313" s="550" t="n">
        <v>46154</v>
      </c>
      <c r="H313" s="550" t="n">
        <v>46182</v>
      </c>
      <c r="I313" t="n">
        <v>2425.72</v>
      </c>
      <c r="J313" t="n">
        <v>2425.72</v>
      </c>
      <c r="K313" t="n">
        <v>2425.72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inlineStr">
        <is>
          <t>05/2026</t>
        </is>
      </c>
    </row>
    <row r="314">
      <c r="A314" t="n">
        <v>232428</v>
      </c>
      <c r="B314" t="n">
        <v>122</v>
      </c>
      <c r="C314" t="inlineStr">
        <is>
          <t>Arcos</t>
        </is>
      </c>
      <c r="D314" t="inlineStr">
        <is>
          <t>PROAUTO INDUSTRIA QUIMICA EIRELI</t>
        </is>
      </c>
      <c r="E314" t="inlineStr">
        <is>
          <t>156359</t>
        </is>
      </c>
      <c r="F314" s="550" t="n">
        <v>46153</v>
      </c>
      <c r="G314" s="550" t="n">
        <v>46154</v>
      </c>
      <c r="H314" s="550" t="n">
        <v>46174</v>
      </c>
      <c r="I314" t="n">
        <v>1532.63</v>
      </c>
      <c r="J314" t="n">
        <v>1475.66</v>
      </c>
      <c r="K314" t="n">
        <v>0</v>
      </c>
      <c r="L314" t="n">
        <v>0</v>
      </c>
      <c r="M314" t="n">
        <v>1532.63</v>
      </c>
      <c r="N314" t="n">
        <v>0</v>
      </c>
      <c r="O314" t="n">
        <v>0</v>
      </c>
      <c r="P314" t="n">
        <v>0</v>
      </c>
      <c r="Q314" t="inlineStr">
        <is>
          <t>05/2026</t>
        </is>
      </c>
    </row>
    <row r="315">
      <c r="A315" t="n">
        <v>232427</v>
      </c>
      <c r="B315" t="n">
        <v>122</v>
      </c>
      <c r="C315" t="inlineStr">
        <is>
          <t>Arcos</t>
        </is>
      </c>
      <c r="D315" t="inlineStr">
        <is>
          <t>KING COMERCIO E IMPORTACAO DE BEBIDAS LTDA</t>
        </is>
      </c>
      <c r="E315" t="inlineStr">
        <is>
          <t>127215</t>
        </is>
      </c>
      <c r="F315" s="550" t="n">
        <v>46153</v>
      </c>
      <c r="G315" s="550" t="n">
        <v>46154</v>
      </c>
      <c r="H315" s="550" t="n">
        <v>46174</v>
      </c>
      <c r="I315" t="n">
        <v>4277.06</v>
      </c>
      <c r="J315" t="n">
        <v>4277.04</v>
      </c>
      <c r="K315" t="n">
        <v>0</v>
      </c>
      <c r="L315" t="n">
        <v>4277.06</v>
      </c>
      <c r="M315" t="n">
        <v>0</v>
      </c>
      <c r="N315" t="n">
        <v>0</v>
      </c>
      <c r="O315" t="n">
        <v>0</v>
      </c>
      <c r="P315" t="n">
        <v>0</v>
      </c>
      <c r="Q315" t="inlineStr">
        <is>
          <t>05/2026</t>
        </is>
      </c>
    </row>
    <row r="316">
      <c r="A316" t="n">
        <v>232426</v>
      </c>
      <c r="B316" t="n">
        <v>122</v>
      </c>
      <c r="C316" t="inlineStr">
        <is>
          <t>Arcos</t>
        </is>
      </c>
      <c r="D316" t="inlineStr">
        <is>
          <t>MARCOS SILVA DO NASCIMENTO</t>
        </is>
      </c>
      <c r="E316" t="inlineStr">
        <is>
          <t>992</t>
        </is>
      </c>
      <c r="F316" s="550" t="n">
        <v>46153</v>
      </c>
      <c r="G316" s="550" t="n">
        <v>46154</v>
      </c>
      <c r="H316" s="550" t="n">
        <v>46180</v>
      </c>
      <c r="I316" t="n">
        <v>219.89</v>
      </c>
      <c r="J316" t="n">
        <v>219.89</v>
      </c>
      <c r="K316" t="n">
        <v>219.89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inlineStr">
        <is>
          <t>05/2026</t>
        </is>
      </c>
    </row>
    <row r="317">
      <c r="A317" t="n">
        <v>232425</v>
      </c>
      <c r="B317" t="n">
        <v>122</v>
      </c>
      <c r="C317" t="inlineStr">
        <is>
          <t>Arcos</t>
        </is>
      </c>
      <c r="D317" t="inlineStr">
        <is>
          <t>DISTRIBUIDORA ARENA VIP COMERCIO DE BEBIDAS LTDA</t>
        </is>
      </c>
      <c r="E317" t="inlineStr">
        <is>
          <t>7360</t>
        </is>
      </c>
      <c r="F317" s="550" t="n">
        <v>46153</v>
      </c>
      <c r="G317" s="550" t="n">
        <v>46154</v>
      </c>
      <c r="H317" s="550" t="n">
        <v>46181</v>
      </c>
      <c r="I317" t="n">
        <v>225</v>
      </c>
      <c r="J317" t="n">
        <v>225</v>
      </c>
      <c r="K317" t="n">
        <v>0</v>
      </c>
      <c r="L317" t="n">
        <v>225</v>
      </c>
      <c r="M317" t="n">
        <v>0</v>
      </c>
      <c r="N317" t="n">
        <v>0</v>
      </c>
      <c r="O317" t="n">
        <v>0</v>
      </c>
      <c r="P317" t="n">
        <v>0</v>
      </c>
      <c r="Q317" t="inlineStr">
        <is>
          <t>05/2026</t>
        </is>
      </c>
    </row>
    <row r="318">
      <c r="A318" t="n">
        <v>232424</v>
      </c>
      <c r="B318" t="n">
        <v>122</v>
      </c>
      <c r="C318" t="inlineStr">
        <is>
          <t>Arcos</t>
        </is>
      </c>
      <c r="D318" t="inlineStr">
        <is>
          <t>MONTE ALTO ALIMENTOS LTDA</t>
        </is>
      </c>
      <c r="E318" t="inlineStr">
        <is>
          <t>180242</t>
        </is>
      </c>
      <c r="F318" s="550" t="n">
        <v>46153</v>
      </c>
      <c r="G318" s="550" t="n">
        <v>46154</v>
      </c>
      <c r="H318" s="550" t="n">
        <v>46167</v>
      </c>
      <c r="I318" t="n">
        <v>1873.7</v>
      </c>
      <c r="J318" t="n">
        <v>1873.7</v>
      </c>
      <c r="K318" t="n">
        <v>1873.7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inlineStr">
        <is>
          <t>05/2026</t>
        </is>
      </c>
    </row>
    <row r="319">
      <c r="A319" t="n">
        <v>232421</v>
      </c>
      <c r="B319" t="n">
        <v>122</v>
      </c>
      <c r="C319" t="inlineStr">
        <is>
          <t>Arcos</t>
        </is>
      </c>
      <c r="D319" t="inlineStr">
        <is>
          <t>GEOFFROY ALAIN MARIE DE LA CROIX DE CHEVRIERES DE SAYVE LTDA</t>
        </is>
      </c>
      <c r="E319" t="inlineStr">
        <is>
          <t>45700</t>
        </is>
      </c>
      <c r="F319" s="550" t="n">
        <v>46154</v>
      </c>
      <c r="G319" s="550" t="n">
        <v>46154</v>
      </c>
      <c r="H319" s="550" t="n">
        <v>46184</v>
      </c>
      <c r="I319" t="n">
        <v>1290.24</v>
      </c>
      <c r="J319" t="n">
        <v>1290.24</v>
      </c>
      <c r="K319" t="n">
        <v>0</v>
      </c>
      <c r="L319" t="n">
        <v>1290.24</v>
      </c>
      <c r="M319" t="n">
        <v>0</v>
      </c>
      <c r="N319" t="n">
        <v>0</v>
      </c>
      <c r="O319" t="n">
        <v>0</v>
      </c>
      <c r="P319" t="n">
        <v>0</v>
      </c>
      <c r="Q319" t="inlineStr">
        <is>
          <t>05/2026</t>
        </is>
      </c>
    </row>
    <row r="320">
      <c r="A320" t="n">
        <v>232418</v>
      </c>
      <c r="B320" t="n">
        <v>122</v>
      </c>
      <c r="C320" t="inlineStr">
        <is>
          <t>Arcos</t>
        </is>
      </c>
      <c r="D320" t="inlineStr">
        <is>
          <t>EMPORIO M&amp;L COMERCIO DE ALIM E BEBIDAS LTDA</t>
        </is>
      </c>
      <c r="E320" t="inlineStr">
        <is>
          <t>512861</t>
        </is>
      </c>
      <c r="F320" s="550" t="n">
        <v>46153</v>
      </c>
      <c r="G320" s="550" t="n">
        <v>46154</v>
      </c>
      <c r="H320" s="550" t="n">
        <v>46182</v>
      </c>
      <c r="I320" t="n">
        <v>405.9</v>
      </c>
      <c r="J320" t="n">
        <v>405.9</v>
      </c>
      <c r="K320" t="n">
        <v>405.9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inlineStr">
        <is>
          <t>05/2026</t>
        </is>
      </c>
    </row>
    <row r="321">
      <c r="A321" t="n">
        <v>232417</v>
      </c>
      <c r="B321" t="n">
        <v>122</v>
      </c>
      <c r="C321" t="inlineStr">
        <is>
          <t>Arcos</t>
        </is>
      </c>
      <c r="D321" t="inlineStr">
        <is>
          <t xml:space="preserve">MS FRANGOS LTDA </t>
        </is>
      </c>
      <c r="E321" t="inlineStr">
        <is>
          <t>6558</t>
        </is>
      </c>
      <c r="F321" s="550" t="n">
        <v>46153</v>
      </c>
      <c r="G321" s="550" t="n">
        <v>46154</v>
      </c>
      <c r="H321" s="550" t="n">
        <v>46168</v>
      </c>
      <c r="I321" t="n">
        <v>218.87</v>
      </c>
      <c r="J321" t="n">
        <v>218.87</v>
      </c>
      <c r="K321" t="n">
        <v>218.87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inlineStr">
        <is>
          <t>05/2026</t>
        </is>
      </c>
    </row>
    <row r="322">
      <c r="A322" t="n">
        <v>232416</v>
      </c>
      <c r="B322" t="n">
        <v>122</v>
      </c>
      <c r="C322" t="inlineStr">
        <is>
          <t>Arcos</t>
        </is>
      </c>
      <c r="D322" t="inlineStr">
        <is>
          <t>CG FOOD´S DISTRIBUIDORA DE ALIMENTOS LTDA</t>
        </is>
      </c>
      <c r="E322" t="inlineStr">
        <is>
          <t>188471</t>
        </is>
      </c>
      <c r="F322" s="550" t="n">
        <v>46153</v>
      </c>
      <c r="G322" s="550" t="n">
        <v>46154</v>
      </c>
      <c r="H322" s="550" t="n">
        <v>46174</v>
      </c>
      <c r="I322" t="n">
        <v>193.5</v>
      </c>
      <c r="J322" t="n">
        <v>193.38</v>
      </c>
      <c r="K322" t="n">
        <v>103.94</v>
      </c>
      <c r="L322" t="n">
        <v>89.56</v>
      </c>
      <c r="M322" t="n">
        <v>0</v>
      </c>
      <c r="N322" t="n">
        <v>0</v>
      </c>
      <c r="O322" t="n">
        <v>0</v>
      </c>
      <c r="P322" t="n">
        <v>0</v>
      </c>
      <c r="Q322" t="inlineStr">
        <is>
          <t>05/2026</t>
        </is>
      </c>
    </row>
    <row r="323">
      <c r="A323" t="n">
        <v>232402</v>
      </c>
      <c r="B323" t="n">
        <v>122</v>
      </c>
      <c r="C323" t="inlineStr">
        <is>
          <t>Arcos</t>
        </is>
      </c>
      <c r="D323" t="inlineStr">
        <is>
          <t>DTK COMERCIO DE ALIMENTOS LTDA</t>
        </is>
      </c>
      <c r="E323" t="inlineStr">
        <is>
          <t>79040</t>
        </is>
      </c>
      <c r="F323" s="550" t="n">
        <v>46154</v>
      </c>
      <c r="G323" s="550" t="n">
        <v>46154</v>
      </c>
      <c r="H323" s="550" t="n">
        <v>46175</v>
      </c>
      <c r="I323" t="n">
        <v>473.7</v>
      </c>
      <c r="J323" t="n">
        <v>464.8</v>
      </c>
      <c r="K323" t="n">
        <v>473.7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inlineStr">
        <is>
          <t>05/2026</t>
        </is>
      </c>
    </row>
    <row r="324">
      <c r="A324" t="n">
        <v>231391</v>
      </c>
      <c r="B324" t="n">
        <v>122</v>
      </c>
      <c r="C324" t="inlineStr">
        <is>
          <t>Arcos</t>
        </is>
      </c>
      <c r="D324" t="inlineStr">
        <is>
          <t>BATALHA FABRICA DE PAES LTDA</t>
        </is>
      </c>
      <c r="E324" t="inlineStr">
        <is>
          <t>11787</t>
        </is>
      </c>
      <c r="F324" s="550" t="n">
        <v>46147</v>
      </c>
      <c r="G324" s="550" t="n">
        <v>46150</v>
      </c>
      <c r="H324" s="550" t="n">
        <v>46164</v>
      </c>
      <c r="I324" t="n">
        <v>1031.4</v>
      </c>
      <c r="J324" t="n">
        <v>1031.4</v>
      </c>
      <c r="K324" t="n">
        <v>1031.4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inlineStr">
        <is>
          <t>05/2026</t>
        </is>
      </c>
    </row>
    <row r="325">
      <c r="A325" t="n">
        <v>231390</v>
      </c>
      <c r="B325" t="n">
        <v>122</v>
      </c>
      <c r="C325" t="inlineStr">
        <is>
          <t>Arcos</t>
        </is>
      </c>
      <c r="D325" t="inlineStr">
        <is>
          <t>BATARD PADARIA ARTESANAL LTDA</t>
        </is>
      </c>
      <c r="E325" t="inlineStr">
        <is>
          <t>14060</t>
        </is>
      </c>
      <c r="F325" s="550" t="n">
        <v>46149</v>
      </c>
      <c r="G325" s="550" t="n">
        <v>46150</v>
      </c>
      <c r="H325" s="550" t="n">
        <v>46165</v>
      </c>
      <c r="I325" t="n">
        <v>1398.25</v>
      </c>
      <c r="J325" t="n">
        <v>1385.25</v>
      </c>
      <c r="K325" t="n">
        <v>1398.25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inlineStr">
        <is>
          <t>05/2026</t>
        </is>
      </c>
    </row>
    <row r="326">
      <c r="A326" t="n">
        <v>231389</v>
      </c>
      <c r="B326" t="n">
        <v>122</v>
      </c>
      <c r="C326" t="inlineStr">
        <is>
          <t>Arcos</t>
        </is>
      </c>
      <c r="D326" t="inlineStr">
        <is>
          <t>CASANDRA DEVOTTO</t>
        </is>
      </c>
      <c r="E326" t="inlineStr">
        <is>
          <t>163</t>
        </is>
      </c>
      <c r="F326" s="550" t="n">
        <v>46150</v>
      </c>
      <c r="G326" s="550" t="n">
        <v>46150</v>
      </c>
      <c r="H326" s="550" t="n">
        <v>46164</v>
      </c>
      <c r="I326" t="n">
        <v>1488</v>
      </c>
      <c r="J326" t="n">
        <v>1488</v>
      </c>
      <c r="K326" t="n">
        <v>1488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inlineStr">
        <is>
          <t>05/2026</t>
        </is>
      </c>
    </row>
    <row r="327">
      <c r="A327" t="n">
        <v>230810</v>
      </c>
      <c r="B327" t="n">
        <v>122</v>
      </c>
      <c r="C327" t="inlineStr">
        <is>
          <t>Arcos</t>
        </is>
      </c>
      <c r="D327" t="inlineStr">
        <is>
          <t>AROUMAR DISTRIBUIDORA DE PRODUTOS ALIMENTICIOS LTDA</t>
        </is>
      </c>
      <c r="E327" t="inlineStr">
        <is>
          <t>1057502</t>
        </is>
      </c>
      <c r="F327" s="550" t="n">
        <v>46147</v>
      </c>
      <c r="G327" s="550" t="n">
        <v>46148</v>
      </c>
      <c r="H327" s="550" t="n">
        <v>46175</v>
      </c>
      <c r="I327" t="n">
        <v>953.4</v>
      </c>
      <c r="J327" t="n">
        <v>953.4</v>
      </c>
      <c r="K327" t="n">
        <v>953.4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inlineStr">
        <is>
          <t>05/2026</t>
        </is>
      </c>
    </row>
    <row r="328">
      <c r="A328" t="n">
        <v>230808</v>
      </c>
      <c r="B328" t="n">
        <v>122</v>
      </c>
      <c r="C328" t="inlineStr">
        <is>
          <t>Arcos</t>
        </is>
      </c>
      <c r="D328" t="inlineStr">
        <is>
          <t>MARIO PEDRO FELICIANO - HORTIFRUTI</t>
        </is>
      </c>
      <c r="E328" t="inlineStr">
        <is>
          <t>475916</t>
        </is>
      </c>
      <c r="F328" s="550" t="n">
        <v>46147</v>
      </c>
      <c r="G328" s="550" t="n">
        <v>46148</v>
      </c>
      <c r="H328" s="550" t="n">
        <v>46175</v>
      </c>
      <c r="I328" t="n">
        <v>611.3099999999999</v>
      </c>
      <c r="J328" t="n">
        <v>611.3099999999999</v>
      </c>
      <c r="K328" t="n">
        <v>611.3099999999999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inlineStr">
        <is>
          <t>05/2026</t>
        </is>
      </c>
    </row>
    <row r="329">
      <c r="A329" t="n">
        <v>230807</v>
      </c>
      <c r="B329" t="n">
        <v>122</v>
      </c>
      <c r="C329" t="inlineStr">
        <is>
          <t>Arcos</t>
        </is>
      </c>
      <c r="D329" t="inlineStr">
        <is>
          <t>FRONT BEBIDAS LTDA</t>
        </is>
      </c>
      <c r="E329" t="inlineStr">
        <is>
          <t>802924</t>
        </is>
      </c>
      <c r="F329" s="550" t="n">
        <v>46147</v>
      </c>
      <c r="G329" s="550" t="n">
        <v>46148</v>
      </c>
      <c r="H329" s="550" t="n">
        <v>46176</v>
      </c>
      <c r="I329" t="n">
        <v>1678.8</v>
      </c>
      <c r="J329" t="n">
        <v>1678.8</v>
      </c>
      <c r="K329" t="n">
        <v>0</v>
      </c>
      <c r="L329" t="n">
        <v>1678.8</v>
      </c>
      <c r="M329" t="n">
        <v>0</v>
      </c>
      <c r="N329" t="n">
        <v>0</v>
      </c>
      <c r="O329" t="n">
        <v>0</v>
      </c>
      <c r="P329" t="n">
        <v>0</v>
      </c>
      <c r="Q329" t="inlineStr">
        <is>
          <t>05/2026</t>
        </is>
      </c>
    </row>
    <row r="330">
      <c r="A330" t="n">
        <v>230806</v>
      </c>
      <c r="B330" t="n">
        <v>122</v>
      </c>
      <c r="C330" t="inlineStr">
        <is>
          <t>Arcos</t>
        </is>
      </c>
      <c r="D330" t="inlineStr">
        <is>
          <t>CECILIA TSUYACO ARAKI SILVA LTDA</t>
        </is>
      </c>
      <c r="E330" t="inlineStr">
        <is>
          <t>391339</t>
        </is>
      </c>
      <c r="F330" s="550" t="n">
        <v>46147</v>
      </c>
      <c r="G330" s="550" t="n">
        <v>46148</v>
      </c>
      <c r="H330" s="550" t="n">
        <v>46175</v>
      </c>
      <c r="I330" t="n">
        <v>891.3</v>
      </c>
      <c r="J330" t="n">
        <v>891.3</v>
      </c>
      <c r="K330" t="n">
        <v>891.3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inlineStr">
        <is>
          <t>05/2026</t>
        </is>
      </c>
    </row>
    <row r="331">
      <c r="A331" t="n">
        <v>230803</v>
      </c>
      <c r="B331" t="n">
        <v>122</v>
      </c>
      <c r="C331" t="inlineStr">
        <is>
          <t>Arcos</t>
        </is>
      </c>
      <c r="D331" t="inlineStr">
        <is>
          <t>DO CHEF DISTRIBUIDORA DE ALIMENTOS LTDA</t>
        </is>
      </c>
      <c r="E331" t="inlineStr">
        <is>
          <t>1434</t>
        </is>
      </c>
      <c r="F331" s="550" t="n">
        <v>46147</v>
      </c>
      <c r="G331" s="550" t="n">
        <v>46148</v>
      </c>
      <c r="H331" s="550" t="n">
        <v>46175</v>
      </c>
      <c r="I331" t="n">
        <v>284.43</v>
      </c>
      <c r="J331" t="n">
        <v>284.43</v>
      </c>
      <c r="K331" t="n">
        <v>284.43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inlineStr">
        <is>
          <t>05/2026</t>
        </is>
      </c>
    </row>
    <row r="332">
      <c r="A332" t="n">
        <v>230798</v>
      </c>
      <c r="B332" t="n">
        <v>122</v>
      </c>
      <c r="C332" t="inlineStr">
        <is>
          <t>Arcos</t>
        </is>
      </c>
      <c r="D332" t="inlineStr">
        <is>
          <t>DTK COMERCIO DE ALIMENTOS LTDA</t>
        </is>
      </c>
      <c r="E332" t="inlineStr">
        <is>
          <t>78169</t>
        </is>
      </c>
      <c r="F332" s="550" t="n">
        <v>46148</v>
      </c>
      <c r="G332" s="550" t="n">
        <v>46148</v>
      </c>
      <c r="H332" s="550" t="n">
        <v>46176</v>
      </c>
      <c r="I332" t="n">
        <v>1621.91</v>
      </c>
      <c r="J332" t="n">
        <v>1619.91</v>
      </c>
      <c r="K332" t="n">
        <v>1621.91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inlineStr">
        <is>
          <t>05/2026</t>
        </is>
      </c>
    </row>
    <row r="333">
      <c r="A333" t="n">
        <v>230782</v>
      </c>
      <c r="B333" t="n">
        <v>122</v>
      </c>
      <c r="C333" t="inlineStr">
        <is>
          <t>Arcos</t>
        </is>
      </c>
      <c r="D333" t="inlineStr">
        <is>
          <t>DTK COMERCIO DE ALIMENTOS LTDA</t>
        </is>
      </c>
      <c r="E333" t="inlineStr">
        <is>
          <t>78170</t>
        </is>
      </c>
      <c r="F333" s="550" t="n">
        <v>46148</v>
      </c>
      <c r="G333" s="550" t="n">
        <v>46148</v>
      </c>
      <c r="H333" s="550" t="n">
        <v>46176</v>
      </c>
      <c r="I333" t="n">
        <v>1433.82</v>
      </c>
      <c r="J333" t="n">
        <v>1431.82</v>
      </c>
      <c r="K333" t="n">
        <v>1433.82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inlineStr">
        <is>
          <t>05/2026</t>
        </is>
      </c>
    </row>
    <row r="334">
      <c r="A334" t="n">
        <v>230453</v>
      </c>
      <c r="B334" t="n">
        <v>122</v>
      </c>
      <c r="C334" t="inlineStr">
        <is>
          <t>Arcos</t>
        </is>
      </c>
      <c r="D334" t="inlineStr">
        <is>
          <t>EMPORIO M&amp;L COMERCIO DE ALIM E BEBIDAS LTDA</t>
        </is>
      </c>
      <c r="E334" t="inlineStr">
        <is>
          <t>511775</t>
        </is>
      </c>
      <c r="F334" s="550" t="n">
        <v>46147</v>
      </c>
      <c r="G334" s="550" t="n">
        <v>46148</v>
      </c>
      <c r="H334" s="550" t="n">
        <v>46175</v>
      </c>
      <c r="I334" t="n">
        <v>833.4</v>
      </c>
      <c r="J334" t="n">
        <v>833.4</v>
      </c>
      <c r="K334" t="n">
        <v>0</v>
      </c>
      <c r="L334" t="n">
        <v>833.4</v>
      </c>
      <c r="M334" t="n">
        <v>0</v>
      </c>
      <c r="N334" t="n">
        <v>0</v>
      </c>
      <c r="O334" t="n">
        <v>0</v>
      </c>
      <c r="P334" t="n">
        <v>0</v>
      </c>
      <c r="Q334" t="inlineStr">
        <is>
          <t>05/2026</t>
        </is>
      </c>
    </row>
    <row r="335">
      <c r="A335" t="n">
        <v>230452</v>
      </c>
      <c r="B335" t="n">
        <v>122</v>
      </c>
      <c r="C335" t="inlineStr">
        <is>
          <t>Arcos</t>
        </is>
      </c>
      <c r="D335" t="inlineStr">
        <is>
          <t>PROAUTO INDUSTRIA QUIMICA EIRELI</t>
        </is>
      </c>
      <c r="E335" t="inlineStr">
        <is>
          <t>155995</t>
        </is>
      </c>
      <c r="F335" s="550" t="n">
        <v>46147</v>
      </c>
      <c r="G335" s="550" t="n">
        <v>46148</v>
      </c>
      <c r="H335" s="550" t="n">
        <v>46168</v>
      </c>
      <c r="I335" t="n">
        <v>2327.1</v>
      </c>
      <c r="J335" t="n">
        <v>2231.34</v>
      </c>
      <c r="K335" t="n">
        <v>0</v>
      </c>
      <c r="L335" t="n">
        <v>0</v>
      </c>
      <c r="M335" t="n">
        <v>2327.1</v>
      </c>
      <c r="N335" t="n">
        <v>0</v>
      </c>
      <c r="O335" t="n">
        <v>0</v>
      </c>
      <c r="P335" t="n">
        <v>0</v>
      </c>
      <c r="Q335" t="inlineStr">
        <is>
          <t>05/2026</t>
        </is>
      </c>
    </row>
    <row r="336">
      <c r="A336" t="n">
        <v>230451</v>
      </c>
      <c r="B336" t="n">
        <v>122</v>
      </c>
      <c r="C336" t="inlineStr">
        <is>
          <t>Arcos</t>
        </is>
      </c>
      <c r="D336" t="inlineStr">
        <is>
          <t>EMPORIO M&amp;L COMERCIO DE ALIM E BEBIDAS LTDA</t>
        </is>
      </c>
      <c r="E336" t="inlineStr">
        <is>
          <t>511736</t>
        </is>
      </c>
      <c r="F336" s="550" t="n">
        <v>46147</v>
      </c>
      <c r="G336" s="550" t="n">
        <v>46148</v>
      </c>
      <c r="H336" s="550" t="n">
        <v>46175</v>
      </c>
      <c r="I336" t="n">
        <v>736.8</v>
      </c>
      <c r="J336" t="n">
        <v>736.8</v>
      </c>
      <c r="K336" t="n">
        <v>736.8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inlineStr">
        <is>
          <t>05/2026</t>
        </is>
      </c>
    </row>
    <row r="337">
      <c r="A337" t="n">
        <v>230450</v>
      </c>
      <c r="B337" t="n">
        <v>122</v>
      </c>
      <c r="C337" t="inlineStr">
        <is>
          <t>Arcos</t>
        </is>
      </c>
      <c r="D337" t="inlineStr">
        <is>
          <t>LEITESOL INDUSTRIA E COMERCIO</t>
        </is>
      </c>
      <c r="E337" t="inlineStr">
        <is>
          <t>741796</t>
        </is>
      </c>
      <c r="F337" s="550" t="n">
        <v>46147</v>
      </c>
      <c r="G337" s="550" t="n">
        <v>46148</v>
      </c>
      <c r="H337" s="550" t="n">
        <v>46168</v>
      </c>
      <c r="I337" t="n">
        <v>1853.05</v>
      </c>
      <c r="J337" t="n">
        <v>1853.1</v>
      </c>
      <c r="K337" t="n">
        <v>1853.05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inlineStr">
        <is>
          <t>05/2026</t>
        </is>
      </c>
    </row>
    <row r="338">
      <c r="A338" t="n">
        <v>230449</v>
      </c>
      <c r="B338" t="n">
        <v>122</v>
      </c>
      <c r="C338" t="inlineStr">
        <is>
          <t>Arcos</t>
        </is>
      </c>
      <c r="D338" t="inlineStr">
        <is>
          <t>FG7 COMERCIO E DISTRIBUICAO DE BEBIDAS LTDA</t>
        </is>
      </c>
      <c r="E338" t="inlineStr">
        <is>
          <t>789301</t>
        </is>
      </c>
      <c r="F338" s="550" t="n">
        <v>46147</v>
      </c>
      <c r="G338" s="550" t="n">
        <v>46148</v>
      </c>
      <c r="H338" s="550" t="n">
        <v>46176</v>
      </c>
      <c r="I338" t="n">
        <v>2076.66</v>
      </c>
      <c r="J338" t="n">
        <v>2076.66</v>
      </c>
      <c r="K338" t="n">
        <v>0</v>
      </c>
      <c r="L338" t="n">
        <v>2076.66</v>
      </c>
      <c r="M338" t="n">
        <v>0</v>
      </c>
      <c r="N338" t="n">
        <v>0</v>
      </c>
      <c r="O338" t="n">
        <v>0</v>
      </c>
      <c r="P338" t="n">
        <v>0</v>
      </c>
      <c r="Q338" t="inlineStr">
        <is>
          <t>05/2026</t>
        </is>
      </c>
    </row>
    <row r="339">
      <c r="A339" t="n">
        <v>230448</v>
      </c>
      <c r="B339" t="n">
        <v>122</v>
      </c>
      <c r="C339" t="inlineStr">
        <is>
          <t>Arcos</t>
        </is>
      </c>
      <c r="D339" t="inlineStr">
        <is>
          <t>KING COMERCIO E IMPORTACAO DE BEBIDAS LTDA</t>
        </is>
      </c>
      <c r="E339" t="inlineStr">
        <is>
          <t>127043</t>
        </is>
      </c>
      <c r="F339" s="550" t="n">
        <v>46147</v>
      </c>
      <c r="G339" s="550" t="n">
        <v>46148</v>
      </c>
      <c r="H339" s="550" t="n">
        <v>46168</v>
      </c>
      <c r="I339" t="n">
        <v>6811.72</v>
      </c>
      <c r="J339" t="n">
        <v>6811.68</v>
      </c>
      <c r="K339" t="n">
        <v>0</v>
      </c>
      <c r="L339" t="n">
        <v>6811.72</v>
      </c>
      <c r="M339" t="n">
        <v>0</v>
      </c>
      <c r="N339" t="n">
        <v>0</v>
      </c>
      <c r="O339" t="n">
        <v>0</v>
      </c>
      <c r="P339" t="n">
        <v>0</v>
      </c>
      <c r="Q339" t="inlineStr">
        <is>
          <t>05/2026</t>
        </is>
      </c>
    </row>
    <row r="340">
      <c r="A340" t="n">
        <v>230447</v>
      </c>
      <c r="B340" t="n">
        <v>122</v>
      </c>
      <c r="C340" t="inlineStr">
        <is>
          <t>Arcos</t>
        </is>
      </c>
      <c r="D340" t="inlineStr">
        <is>
          <t>QUEIJARIA ATALAIA LTDA</t>
        </is>
      </c>
      <c r="E340" t="inlineStr">
        <is>
          <t>25888</t>
        </is>
      </c>
      <c r="F340" s="550" t="n">
        <v>46148</v>
      </c>
      <c r="G340" s="550" t="n">
        <v>46148</v>
      </c>
      <c r="H340" s="550" t="n">
        <v>46176</v>
      </c>
      <c r="I340" t="n">
        <v>925.0700000000001</v>
      </c>
      <c r="J340" t="n">
        <v>895.0700000000001</v>
      </c>
      <c r="K340" t="n">
        <v>925.0700000000001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inlineStr">
        <is>
          <t>05/2026</t>
        </is>
      </c>
    </row>
    <row r="341">
      <c r="A341" t="n">
        <v>230446</v>
      </c>
      <c r="B341" t="n">
        <v>122</v>
      </c>
      <c r="C341" t="inlineStr">
        <is>
          <t>Arcos</t>
        </is>
      </c>
      <c r="D341" t="inlineStr">
        <is>
          <t>WPP COMERCIO DE CARNES LTDA</t>
        </is>
      </c>
      <c r="E341" t="inlineStr">
        <is>
          <t>79052</t>
        </is>
      </c>
      <c r="F341" s="550" t="n">
        <v>46148</v>
      </c>
      <c r="G341" s="550" t="n">
        <v>46148</v>
      </c>
      <c r="H341" s="550" t="n">
        <v>46176</v>
      </c>
      <c r="I341" t="n">
        <v>630.42</v>
      </c>
      <c r="J341" t="n">
        <v>630.42</v>
      </c>
      <c r="K341" t="n">
        <v>630.42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inlineStr">
        <is>
          <t>05/2026</t>
        </is>
      </c>
    </row>
    <row r="342">
      <c r="A342" t="n">
        <v>230445</v>
      </c>
      <c r="B342" t="n">
        <v>122</v>
      </c>
      <c r="C342" t="inlineStr">
        <is>
          <t>Arcos</t>
        </is>
      </c>
      <c r="D342" t="inlineStr">
        <is>
          <t xml:space="preserve">FORTE ALIMENTOS COM. IMPORTAÇÃO LTDA </t>
        </is>
      </c>
      <c r="E342" t="inlineStr">
        <is>
          <t>371898</t>
        </is>
      </c>
      <c r="F342" s="550" t="n">
        <v>46147</v>
      </c>
      <c r="G342" s="550" t="n">
        <v>46148</v>
      </c>
      <c r="H342" s="550" t="n">
        <v>46176</v>
      </c>
      <c r="I342" t="n">
        <v>169.2</v>
      </c>
      <c r="J342" t="n">
        <v>169.2</v>
      </c>
      <c r="K342" t="n">
        <v>169.2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inlineStr">
        <is>
          <t>05/2026</t>
        </is>
      </c>
    </row>
    <row r="343">
      <c r="A343" t="n">
        <v>230444</v>
      </c>
      <c r="B343" t="n">
        <v>122</v>
      </c>
      <c r="C343" t="inlineStr">
        <is>
          <t>Arcos</t>
        </is>
      </c>
      <c r="D343" t="inlineStr">
        <is>
          <t xml:space="preserve">FORTE ALIMENTOS COM. IMPORTAÇÃO LTDA </t>
        </is>
      </c>
      <c r="E343" t="inlineStr">
        <is>
          <t>371896</t>
        </is>
      </c>
      <c r="F343" s="550" t="n">
        <v>46147</v>
      </c>
      <c r="G343" s="550" t="n">
        <v>46148</v>
      </c>
      <c r="H343" s="550" t="n">
        <v>46176</v>
      </c>
      <c r="I343" t="n">
        <v>500.99</v>
      </c>
      <c r="J343" t="n">
        <v>500.98</v>
      </c>
      <c r="K343" t="n">
        <v>500.99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inlineStr">
        <is>
          <t>05/2026</t>
        </is>
      </c>
    </row>
    <row r="344">
      <c r="A344" t="n">
        <v>230443</v>
      </c>
      <c r="B344" t="n">
        <v>122</v>
      </c>
      <c r="C344" t="inlineStr">
        <is>
          <t>Arcos</t>
        </is>
      </c>
      <c r="D344" t="inlineStr">
        <is>
          <t>PSSS LTDA</t>
        </is>
      </c>
      <c r="E344" t="inlineStr">
        <is>
          <t>3667</t>
        </is>
      </c>
      <c r="F344" s="550" t="n">
        <v>46149</v>
      </c>
      <c r="G344" s="550" t="n">
        <v>46149</v>
      </c>
      <c r="H344" s="550" t="n">
        <v>46163</v>
      </c>
      <c r="I344" t="n">
        <v>1801.84</v>
      </c>
      <c r="J344" t="n">
        <v>1801.84</v>
      </c>
      <c r="K344" t="n">
        <v>0</v>
      </c>
      <c r="L344" t="n">
        <v>0</v>
      </c>
      <c r="M344" t="n">
        <v>1235.84</v>
      </c>
      <c r="N344" t="n">
        <v>0</v>
      </c>
      <c r="O344" t="n">
        <v>226</v>
      </c>
      <c r="P344" t="n">
        <v>0</v>
      </c>
      <c r="Q344" t="inlineStr">
        <is>
          <t>05/2026</t>
        </is>
      </c>
    </row>
    <row r="345">
      <c r="A345" t="n">
        <v>230442</v>
      </c>
      <c r="B345" t="n">
        <v>122</v>
      </c>
      <c r="C345" t="inlineStr">
        <is>
          <t>Arcos</t>
        </is>
      </c>
      <c r="D345" t="inlineStr">
        <is>
          <t xml:space="preserve">COMERCIAL IMPORTADORA E EXPORTADORA METAPUNTO LTDA </t>
        </is>
      </c>
      <c r="E345" t="inlineStr">
        <is>
          <t>44520</t>
        </is>
      </c>
      <c r="F345" s="550" t="n">
        <v>46147</v>
      </c>
      <c r="G345" s="550" t="n">
        <v>46149</v>
      </c>
      <c r="H345" s="550" t="n">
        <v>46163</v>
      </c>
      <c r="I345" t="n">
        <v>561.8</v>
      </c>
      <c r="J345" t="n">
        <v>546.9</v>
      </c>
      <c r="K345" t="n">
        <v>561.8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inlineStr">
        <is>
          <t>05/2026</t>
        </is>
      </c>
    </row>
    <row r="346">
      <c r="A346" t="n">
        <v>230441</v>
      </c>
      <c r="B346" t="n">
        <v>122</v>
      </c>
      <c r="C346" t="inlineStr">
        <is>
          <t>Arcos</t>
        </is>
      </c>
      <c r="D346" t="inlineStr">
        <is>
          <t>SOUBIO BRASIL LTDA</t>
        </is>
      </c>
      <c r="E346" t="inlineStr">
        <is>
          <t>6334</t>
        </is>
      </c>
      <c r="F346" s="550" t="n">
        <v>46147</v>
      </c>
      <c r="G346" s="550" t="n">
        <v>46149</v>
      </c>
      <c r="H346" s="550" t="n">
        <v>46168</v>
      </c>
      <c r="I346" t="n">
        <v>630</v>
      </c>
      <c r="J346" t="n">
        <v>630</v>
      </c>
      <c r="K346" t="n">
        <v>0</v>
      </c>
      <c r="L346" t="n">
        <v>0</v>
      </c>
      <c r="M346" t="n">
        <v>0</v>
      </c>
      <c r="N346" t="n">
        <v>0</v>
      </c>
      <c r="O346" t="n">
        <v>630</v>
      </c>
      <c r="P346" t="n">
        <v>0</v>
      </c>
      <c r="Q346" t="inlineStr">
        <is>
          <t>05/2026</t>
        </is>
      </c>
    </row>
    <row r="347">
      <c r="A347" t="n">
        <v>230440</v>
      </c>
      <c r="B347" t="n">
        <v>122</v>
      </c>
      <c r="C347" t="inlineStr">
        <is>
          <t>Arcos</t>
        </is>
      </c>
      <c r="D347" t="inlineStr">
        <is>
          <t xml:space="preserve">LEITERIA DELICARI INDUSTRIA E COMERCIO LTDA </t>
        </is>
      </c>
      <c r="E347" t="inlineStr">
        <is>
          <t>86433</t>
        </is>
      </c>
      <c r="F347" s="550" t="n">
        <v>46149</v>
      </c>
      <c r="G347" s="550" t="n">
        <v>46149</v>
      </c>
      <c r="H347" s="550" t="n">
        <v>46177</v>
      </c>
      <c r="I347" t="n">
        <v>585</v>
      </c>
      <c r="J347" t="n">
        <v>585</v>
      </c>
      <c r="K347" t="n">
        <v>585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inlineStr">
        <is>
          <t>05/2026</t>
        </is>
      </c>
    </row>
    <row r="348">
      <c r="A348" t="n">
        <v>230439</v>
      </c>
      <c r="B348" t="n">
        <v>122</v>
      </c>
      <c r="C348" t="inlineStr">
        <is>
          <t>Arcos</t>
        </is>
      </c>
      <c r="D348" t="inlineStr">
        <is>
          <t>GCT COMERCIO DE PRODUTOS ALIMENTICIOS LTDA</t>
        </is>
      </c>
      <c r="E348" t="inlineStr">
        <is>
          <t>11490</t>
        </is>
      </c>
      <c r="F348" s="550" t="n">
        <v>46148</v>
      </c>
      <c r="G348" s="550" t="n">
        <v>46149</v>
      </c>
      <c r="H348" s="550" t="n">
        <v>46162</v>
      </c>
      <c r="I348" t="n">
        <v>766.36</v>
      </c>
      <c r="J348" t="n">
        <v>741.36</v>
      </c>
      <c r="K348" t="n">
        <v>0</v>
      </c>
      <c r="L348" t="n">
        <v>766.36</v>
      </c>
      <c r="M348" t="n">
        <v>0</v>
      </c>
      <c r="N348" t="n">
        <v>0</v>
      </c>
      <c r="O348" t="n">
        <v>0</v>
      </c>
      <c r="P348" t="n">
        <v>0</v>
      </c>
      <c r="Q348" t="inlineStr">
        <is>
          <t>05/2026</t>
        </is>
      </c>
    </row>
    <row r="349">
      <c r="A349" t="n">
        <v>230438</v>
      </c>
      <c r="B349" t="n">
        <v>122</v>
      </c>
      <c r="C349" t="inlineStr">
        <is>
          <t>Arcos</t>
        </is>
      </c>
      <c r="D349" t="inlineStr">
        <is>
          <t>OPA PRODUTOS ALIMENTICIOS LTDA</t>
        </is>
      </c>
      <c r="E349" t="inlineStr">
        <is>
          <t>3178</t>
        </is>
      </c>
      <c r="F349" s="550" t="n">
        <v>46149</v>
      </c>
      <c r="G349" s="550" t="n">
        <v>46149</v>
      </c>
      <c r="H349" s="550" t="n">
        <v>46177</v>
      </c>
      <c r="I349" t="n">
        <v>640</v>
      </c>
      <c r="J349" t="n">
        <v>605</v>
      </c>
      <c r="K349" t="n">
        <v>640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inlineStr">
        <is>
          <t>05/2026</t>
        </is>
      </c>
    </row>
    <row r="350">
      <c r="A350" t="n">
        <v>230437</v>
      </c>
      <c r="B350" t="n">
        <v>122</v>
      </c>
      <c r="C350" t="inlineStr">
        <is>
          <t>Arcos</t>
        </is>
      </c>
      <c r="D350" t="inlineStr">
        <is>
          <t xml:space="preserve">BELLNAY PAES ARTESANAIS LTDA </t>
        </is>
      </c>
      <c r="E350" t="inlineStr">
        <is>
          <t>2863</t>
        </is>
      </c>
      <c r="F350" s="550" t="n">
        <v>46148</v>
      </c>
      <c r="G350" s="550" t="n">
        <v>46149</v>
      </c>
      <c r="H350" s="550" t="n">
        <v>46162</v>
      </c>
      <c r="I350" t="n">
        <v>507.5</v>
      </c>
      <c r="J350" t="n">
        <v>507.5</v>
      </c>
      <c r="K350" t="n">
        <v>507.5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inlineStr">
        <is>
          <t>05/2026</t>
        </is>
      </c>
    </row>
    <row r="351">
      <c r="A351" t="n">
        <v>230436</v>
      </c>
      <c r="B351" t="n">
        <v>122</v>
      </c>
      <c r="C351" t="inlineStr">
        <is>
          <t>Arcos</t>
        </is>
      </c>
      <c r="D351" t="inlineStr">
        <is>
          <t xml:space="preserve">NOVA MIX </t>
        </is>
      </c>
      <c r="E351" t="inlineStr">
        <is>
          <t>2630181</t>
        </is>
      </c>
      <c r="F351" s="550" t="n">
        <v>46148</v>
      </c>
      <c r="G351" s="550" t="n">
        <v>46149</v>
      </c>
      <c r="H351" s="550" t="n">
        <v>46162</v>
      </c>
      <c r="I351" t="n">
        <v>366</v>
      </c>
      <c r="J351" t="n">
        <v>366</v>
      </c>
      <c r="K351" t="n">
        <v>366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inlineStr">
        <is>
          <t>05/2026</t>
        </is>
      </c>
    </row>
    <row r="352">
      <c r="A352" t="n">
        <v>230435</v>
      </c>
      <c r="B352" t="n">
        <v>122</v>
      </c>
      <c r="C352" t="inlineStr">
        <is>
          <t>Arcos</t>
        </is>
      </c>
      <c r="D352" t="inlineStr">
        <is>
          <t xml:space="preserve">LEITERIA CABRIOLA FROMAGES DE CHEVRE LTDA </t>
        </is>
      </c>
      <c r="E352" t="inlineStr">
        <is>
          <t>50305</t>
        </is>
      </c>
      <c r="F352" s="550" t="n">
        <v>46147</v>
      </c>
      <c r="G352" s="550" t="n">
        <v>46149</v>
      </c>
      <c r="H352" s="550" t="n">
        <v>46177</v>
      </c>
      <c r="I352" t="n">
        <v>819</v>
      </c>
      <c r="J352" t="n">
        <v>819</v>
      </c>
      <c r="K352" t="n">
        <v>819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inlineStr">
        <is>
          <t>05/2026</t>
        </is>
      </c>
    </row>
    <row r="353">
      <c r="A353" t="n">
        <v>230434</v>
      </c>
      <c r="B353" t="n">
        <v>122</v>
      </c>
      <c r="C353" t="inlineStr">
        <is>
          <t>Arcos</t>
        </is>
      </c>
      <c r="D353" t="inlineStr">
        <is>
          <t>GIGIO COMÉRCIO DE PRODUTO ALIMENTICIOS LTDA</t>
        </is>
      </c>
      <c r="E353" t="inlineStr">
        <is>
          <t>22526</t>
        </is>
      </c>
      <c r="F353" s="550" t="n">
        <v>46149</v>
      </c>
      <c r="G353" s="550" t="n">
        <v>46149</v>
      </c>
      <c r="H353" s="550" t="n">
        <v>46169</v>
      </c>
      <c r="I353" t="n">
        <v>357.6</v>
      </c>
      <c r="J353" t="n">
        <v>357.6</v>
      </c>
      <c r="K353" t="n">
        <v>357.6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inlineStr">
        <is>
          <t>05/2026</t>
        </is>
      </c>
    </row>
    <row r="354">
      <c r="A354" t="n">
        <v>230433</v>
      </c>
      <c r="B354" t="n">
        <v>122</v>
      </c>
      <c r="C354" t="inlineStr">
        <is>
          <t>Arcos</t>
        </is>
      </c>
      <c r="D354" t="inlineStr">
        <is>
          <t xml:space="preserve">HNK BR INDUSTRIA DE BEBIDAS </t>
        </is>
      </c>
      <c r="E354" t="inlineStr">
        <is>
          <t>211292</t>
        </is>
      </c>
      <c r="F354" s="550" t="n">
        <v>46147</v>
      </c>
      <c r="G354" s="550" t="n">
        <v>46148</v>
      </c>
      <c r="H354" s="550" t="n">
        <v>46162</v>
      </c>
      <c r="I354" t="n">
        <v>1861.51</v>
      </c>
      <c r="J354" t="n">
        <v>2544.6</v>
      </c>
      <c r="K354" t="n">
        <v>0</v>
      </c>
      <c r="L354" t="n">
        <v>1861.51</v>
      </c>
      <c r="M354" t="n">
        <v>0</v>
      </c>
      <c r="N354" t="n">
        <v>0</v>
      </c>
      <c r="O354" t="n">
        <v>0</v>
      </c>
      <c r="P354" t="n">
        <v>0</v>
      </c>
      <c r="Q354" t="inlineStr">
        <is>
          <t>05/2026</t>
        </is>
      </c>
    </row>
    <row r="355">
      <c r="A355" t="n">
        <v>230432</v>
      </c>
      <c r="B355" t="n">
        <v>122</v>
      </c>
      <c r="C355" t="inlineStr">
        <is>
          <t>Arcos</t>
        </is>
      </c>
      <c r="D355" t="inlineStr">
        <is>
          <t>NA MORADA INDÚSTRIA E COMÉRCIO LTDA</t>
        </is>
      </c>
      <c r="E355" t="inlineStr">
        <is>
          <t>294158</t>
        </is>
      </c>
      <c r="F355" s="550" t="n">
        <v>46147</v>
      </c>
      <c r="G355" s="550" t="n">
        <v>46148</v>
      </c>
      <c r="H355" s="550" t="n">
        <v>46162</v>
      </c>
      <c r="I355" t="n">
        <v>1124.03</v>
      </c>
      <c r="J355" t="n">
        <v>1206.3</v>
      </c>
      <c r="K355" t="n">
        <v>1124.03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inlineStr">
        <is>
          <t>05/2026</t>
        </is>
      </c>
    </row>
    <row r="356">
      <c r="A356" t="n">
        <v>230431</v>
      </c>
      <c r="B356" t="n">
        <v>122</v>
      </c>
      <c r="C356" t="inlineStr">
        <is>
          <t>Arcos</t>
        </is>
      </c>
      <c r="D356" t="inlineStr">
        <is>
          <t>DISTRIBUIDORA E IMPORTADORA IRMAOS AVELINO LTDA</t>
        </is>
      </c>
      <c r="E356" t="inlineStr">
        <is>
          <t>472095</t>
        </is>
      </c>
      <c r="F356" s="550" t="n">
        <v>46148</v>
      </c>
      <c r="G356" s="550" t="n">
        <v>46148</v>
      </c>
      <c r="H356" s="550" t="n">
        <v>46162</v>
      </c>
      <c r="I356" t="n">
        <v>562.5599999999999</v>
      </c>
      <c r="J356" t="n">
        <v>562.5599999999999</v>
      </c>
      <c r="K356" t="n">
        <v>562.5599999999999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inlineStr">
        <is>
          <t>05/2026</t>
        </is>
      </c>
    </row>
    <row r="357">
      <c r="A357" t="n">
        <v>230430</v>
      </c>
      <c r="B357" t="n">
        <v>122</v>
      </c>
      <c r="C357" t="inlineStr">
        <is>
          <t>Arcos</t>
        </is>
      </c>
      <c r="D357" t="inlineStr">
        <is>
          <t>MONTE ALTO ALIMENTOS LTDA</t>
        </is>
      </c>
      <c r="E357" t="inlineStr">
        <is>
          <t>179989</t>
        </is>
      </c>
      <c r="F357" s="550" t="n">
        <v>46147</v>
      </c>
      <c r="G357" s="550" t="n">
        <v>46148</v>
      </c>
      <c r="H357" s="550" t="n">
        <v>46161</v>
      </c>
      <c r="I357" t="n">
        <v>1112.22</v>
      </c>
      <c r="J357" t="n">
        <v>1112.22</v>
      </c>
      <c r="K357" t="n">
        <v>1112.22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inlineStr">
        <is>
          <t>05/2026</t>
        </is>
      </c>
    </row>
    <row r="358">
      <c r="A358" t="n">
        <v>230429</v>
      </c>
      <c r="B358" t="n">
        <v>122</v>
      </c>
      <c r="C358" t="inlineStr">
        <is>
          <t>Arcos</t>
        </is>
      </c>
      <c r="D358" t="inlineStr">
        <is>
          <t xml:space="preserve">CAROLINA AMANCIO </t>
        </is>
      </c>
      <c r="E358" t="inlineStr">
        <is>
          <t>287</t>
        </is>
      </c>
      <c r="F358" s="550" t="n">
        <v>46148</v>
      </c>
      <c r="G358" s="550" t="n">
        <v>46148</v>
      </c>
      <c r="H358" s="550" t="n">
        <v>46162</v>
      </c>
      <c r="I358" t="n">
        <v>775</v>
      </c>
      <c r="J358" t="n">
        <v>750</v>
      </c>
      <c r="K358" t="n">
        <v>775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inlineStr">
        <is>
          <t>05/2026</t>
        </is>
      </c>
    </row>
    <row r="359">
      <c r="A359" t="n">
        <v>230428</v>
      </c>
      <c r="B359" t="n">
        <v>122</v>
      </c>
      <c r="C359" t="inlineStr">
        <is>
          <t>Arcos</t>
        </is>
      </c>
      <c r="D359" t="inlineStr">
        <is>
          <t>MARIO PEDRO FELICIANO - HORTIFRUTI</t>
        </is>
      </c>
      <c r="E359" t="inlineStr">
        <is>
          <t>475688</t>
        </is>
      </c>
      <c r="F359" s="550" t="n">
        <v>46144</v>
      </c>
      <c r="G359" s="550" t="n">
        <v>46147</v>
      </c>
      <c r="H359" s="550" t="n">
        <v>46172</v>
      </c>
      <c r="I359" t="n">
        <v>402.76</v>
      </c>
      <c r="J359" t="n">
        <v>402.76</v>
      </c>
      <c r="K359" t="n">
        <v>402.76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inlineStr">
        <is>
          <t>05/2026</t>
        </is>
      </c>
    </row>
    <row r="360">
      <c r="A360" t="n">
        <v>230427</v>
      </c>
      <c r="B360" t="n">
        <v>122</v>
      </c>
      <c r="C360" t="inlineStr">
        <is>
          <t>Arcos</t>
        </is>
      </c>
      <c r="D360" t="inlineStr">
        <is>
          <t>CECILIA TSUYACO ARAKI SILVA LTDA</t>
        </is>
      </c>
      <c r="E360" t="inlineStr">
        <is>
          <t>391143</t>
        </is>
      </c>
      <c r="F360" s="550" t="n">
        <v>46143</v>
      </c>
      <c r="G360" s="550" t="n">
        <v>46147</v>
      </c>
      <c r="H360" s="550" t="n">
        <v>46171</v>
      </c>
      <c r="I360" t="n">
        <v>1054.02</v>
      </c>
      <c r="J360" t="n">
        <v>1054.02</v>
      </c>
      <c r="K360" t="n">
        <v>1054.02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inlineStr">
        <is>
          <t>05/2026</t>
        </is>
      </c>
    </row>
    <row r="361">
      <c r="A361" t="n">
        <v>230426</v>
      </c>
      <c r="B361" t="n">
        <v>122</v>
      </c>
      <c r="C361" t="inlineStr">
        <is>
          <t>Arcos</t>
        </is>
      </c>
      <c r="D361" t="inlineStr">
        <is>
          <t>DONA ZELDA LTDA</t>
        </is>
      </c>
      <c r="E361" t="inlineStr">
        <is>
          <t>157</t>
        </is>
      </c>
      <c r="F361" s="550" t="n">
        <v>46146</v>
      </c>
      <c r="G361" s="550" t="n">
        <v>46147</v>
      </c>
      <c r="H361" s="550" t="n">
        <v>46161</v>
      </c>
      <c r="I361" t="n">
        <v>925</v>
      </c>
      <c r="J361" t="n">
        <v>900</v>
      </c>
      <c r="K361" t="n">
        <v>925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inlineStr">
        <is>
          <t>05/2026</t>
        </is>
      </c>
    </row>
    <row r="362">
      <c r="A362" t="n">
        <v>230425</v>
      </c>
      <c r="B362" t="n">
        <v>122</v>
      </c>
      <c r="C362" t="inlineStr">
        <is>
          <t>Arcos</t>
        </is>
      </c>
      <c r="D362" t="inlineStr">
        <is>
          <t>MARCOS SILVA DO NASCIMENTO</t>
        </is>
      </c>
      <c r="E362" t="inlineStr">
        <is>
          <t>984</t>
        </is>
      </c>
      <c r="F362" s="550" t="n">
        <v>46147</v>
      </c>
      <c r="G362" s="550" t="n">
        <v>46147</v>
      </c>
      <c r="H362" s="550" t="n">
        <v>46177</v>
      </c>
      <c r="I362" t="n">
        <v>687.64</v>
      </c>
      <c r="J362" t="n">
        <v>687.64</v>
      </c>
      <c r="K362" t="n">
        <v>687.64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inlineStr">
        <is>
          <t>05/2026</t>
        </is>
      </c>
    </row>
    <row r="363">
      <c r="A363" t="n">
        <v>230424</v>
      </c>
      <c r="B363" t="n">
        <v>122</v>
      </c>
      <c r="C363" t="inlineStr">
        <is>
          <t>Arcos</t>
        </is>
      </c>
      <c r="D363" t="inlineStr">
        <is>
          <t>WPP COMERCIO DE CARNES LTDA</t>
        </is>
      </c>
      <c r="E363" t="inlineStr">
        <is>
          <t>78999</t>
        </is>
      </c>
      <c r="F363" s="550" t="n">
        <v>46147</v>
      </c>
      <c r="G363" s="550" t="n">
        <v>46147</v>
      </c>
      <c r="H363" s="550" t="n">
        <v>46175</v>
      </c>
      <c r="I363" t="n">
        <v>2212.83</v>
      </c>
      <c r="J363" t="n">
        <v>2212.83</v>
      </c>
      <c r="K363" t="n">
        <v>2212.83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inlineStr">
        <is>
          <t>05/2026</t>
        </is>
      </c>
    </row>
    <row r="364">
      <c r="A364" t="n">
        <v>230423</v>
      </c>
      <c r="B364" t="n">
        <v>122</v>
      </c>
      <c r="C364" t="inlineStr">
        <is>
          <t>Arcos</t>
        </is>
      </c>
      <c r="D364" t="inlineStr">
        <is>
          <t xml:space="preserve">NOVA MIX </t>
        </is>
      </c>
      <c r="E364" t="inlineStr">
        <is>
          <t>2628450</t>
        </is>
      </c>
      <c r="F364" s="550" t="n">
        <v>46146</v>
      </c>
      <c r="G364" s="550" t="n">
        <v>46147</v>
      </c>
      <c r="H364" s="550" t="n">
        <v>46160</v>
      </c>
      <c r="I364" t="n">
        <v>366</v>
      </c>
      <c r="J364" t="n">
        <v>366</v>
      </c>
      <c r="K364" t="n">
        <v>366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inlineStr">
        <is>
          <t>05/2026</t>
        </is>
      </c>
    </row>
    <row r="365">
      <c r="A365" t="n">
        <v>230422</v>
      </c>
      <c r="B365" t="n">
        <v>122</v>
      </c>
      <c r="C365" t="inlineStr">
        <is>
          <t>Arcos</t>
        </is>
      </c>
      <c r="D365" t="inlineStr">
        <is>
          <t>MONTE ALTO ALIMENTOS LTDA</t>
        </is>
      </c>
      <c r="E365" t="inlineStr">
        <is>
          <t>179940</t>
        </is>
      </c>
      <c r="F365" s="550" t="n">
        <v>46146</v>
      </c>
      <c r="G365" s="550" t="n">
        <v>46147</v>
      </c>
      <c r="H365" s="550" t="n">
        <v>46160</v>
      </c>
      <c r="I365" t="n">
        <v>1924.93</v>
      </c>
      <c r="J365" t="n">
        <v>1924.93</v>
      </c>
      <c r="K365" t="n">
        <v>1924.93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inlineStr">
        <is>
          <t>05/2026</t>
        </is>
      </c>
    </row>
    <row r="366">
      <c r="A366" t="n">
        <v>230395</v>
      </c>
      <c r="B366" t="n">
        <v>122</v>
      </c>
      <c r="C366" t="inlineStr">
        <is>
          <t>Arcos</t>
        </is>
      </c>
      <c r="D366" t="inlineStr">
        <is>
          <t>DISTRIBUIDORA ARENA VIP COMERCIO DE BEBIDAS LTDA</t>
        </is>
      </c>
      <c r="E366" t="inlineStr">
        <is>
          <t>6497</t>
        </is>
      </c>
      <c r="F366" s="550" t="n">
        <v>46146</v>
      </c>
      <c r="G366" s="550" t="n">
        <v>46147</v>
      </c>
      <c r="H366" s="550" t="n">
        <v>46174</v>
      </c>
      <c r="I366" t="n">
        <v>635.88</v>
      </c>
      <c r="J366" t="n">
        <v>635.88</v>
      </c>
      <c r="K366" t="n">
        <v>0</v>
      </c>
      <c r="L366" t="n">
        <v>635.88</v>
      </c>
      <c r="M366" t="n">
        <v>0</v>
      </c>
      <c r="N366" t="n">
        <v>0</v>
      </c>
      <c r="O366" t="n">
        <v>0</v>
      </c>
      <c r="P366" t="n">
        <v>0</v>
      </c>
      <c r="Q366" t="inlineStr">
        <is>
          <t>05/2026</t>
        </is>
      </c>
    </row>
    <row r="367">
      <c r="A367" t="n">
        <v>230345</v>
      </c>
      <c r="B367" t="n">
        <v>122</v>
      </c>
      <c r="C367" t="inlineStr">
        <is>
          <t>Arcos</t>
        </is>
      </c>
      <c r="D367" t="inlineStr">
        <is>
          <t>REAL COMERCIAL LTDA</t>
        </is>
      </c>
      <c r="E367" t="inlineStr">
        <is>
          <t>706972</t>
        </is>
      </c>
      <c r="F367" s="550" t="n">
        <v>46146</v>
      </c>
      <c r="G367" s="550" t="n">
        <v>46147</v>
      </c>
      <c r="H367" s="550" t="n">
        <v>46181</v>
      </c>
      <c r="I367" t="n">
        <v>1252.94</v>
      </c>
      <c r="J367" t="n">
        <v>1252.8</v>
      </c>
      <c r="K367" t="n">
        <v>1252.94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inlineStr">
        <is>
          <t>05/2026</t>
        </is>
      </c>
    </row>
    <row r="368">
      <c r="A368" t="n">
        <v>230344</v>
      </c>
      <c r="B368" t="n">
        <v>122</v>
      </c>
      <c r="C368" t="inlineStr">
        <is>
          <t>Arcos</t>
        </is>
      </c>
      <c r="D368" t="inlineStr">
        <is>
          <t>INTERFOOD IMPORTACAO LTDA</t>
        </is>
      </c>
      <c r="E368" t="inlineStr">
        <is>
          <t>443953</t>
        </is>
      </c>
      <c r="F368" s="550" t="n">
        <v>46147</v>
      </c>
      <c r="G368" s="550" t="n">
        <v>46148</v>
      </c>
      <c r="H368" s="550" t="n">
        <v>46174</v>
      </c>
      <c r="I368" t="n">
        <v>3602.55</v>
      </c>
      <c r="J368" t="n">
        <v>3096.96</v>
      </c>
      <c r="K368" t="n">
        <v>0</v>
      </c>
      <c r="L368" t="n">
        <v>3602.55</v>
      </c>
      <c r="M368" t="n">
        <v>0</v>
      </c>
      <c r="N368" t="n">
        <v>0</v>
      </c>
      <c r="O368" t="n">
        <v>0</v>
      </c>
      <c r="P368" t="n">
        <v>0</v>
      </c>
      <c r="Q368" t="inlineStr">
        <is>
          <t>05/2026</t>
        </is>
      </c>
    </row>
    <row r="369">
      <c r="A369" t="n">
        <v>230343</v>
      </c>
      <c r="B369" t="n">
        <v>122</v>
      </c>
      <c r="C369" t="inlineStr">
        <is>
          <t>Arcos</t>
        </is>
      </c>
      <c r="D369" t="inlineStr">
        <is>
          <t>TOCAYA TORRADORES DE CAFE LTDA</t>
        </is>
      </c>
      <c r="E369" t="inlineStr">
        <is>
          <t>25866</t>
        </is>
      </c>
      <c r="F369" s="550" t="n">
        <v>46147</v>
      </c>
      <c r="G369" s="550" t="n">
        <v>46148</v>
      </c>
      <c r="H369" s="550" t="n">
        <v>46175</v>
      </c>
      <c r="I369" t="n">
        <v>2343.16</v>
      </c>
      <c r="J369" t="n">
        <v>2190</v>
      </c>
      <c r="K369" t="n">
        <v>0</v>
      </c>
      <c r="L369" t="n">
        <v>2343.16</v>
      </c>
      <c r="M369" t="n">
        <v>0</v>
      </c>
      <c r="N369" t="n">
        <v>0</v>
      </c>
      <c r="O369" t="n">
        <v>0</v>
      </c>
      <c r="P369" t="n">
        <v>0</v>
      </c>
      <c r="Q369" t="inlineStr">
        <is>
          <t>05/2026</t>
        </is>
      </c>
    </row>
    <row r="370">
      <c r="A370" t="n">
        <v>230342</v>
      </c>
      <c r="B370" t="n">
        <v>122</v>
      </c>
      <c r="C370" t="inlineStr">
        <is>
          <t>Arcos</t>
        </is>
      </c>
      <c r="D370" t="inlineStr">
        <is>
          <t>EMPORIO M&amp;L COMERCIO DE ALIM E BEBIDAS LTDA</t>
        </is>
      </c>
      <c r="E370" t="inlineStr">
        <is>
          <t>511241</t>
        </is>
      </c>
      <c r="F370" s="550" t="n">
        <v>46146</v>
      </c>
      <c r="G370" s="550" t="n">
        <v>46147</v>
      </c>
      <c r="H370" s="550" t="n">
        <v>46175</v>
      </c>
      <c r="I370" t="n">
        <v>391.76</v>
      </c>
      <c r="J370" t="n">
        <v>391.76</v>
      </c>
      <c r="K370" t="n">
        <v>391.76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inlineStr">
        <is>
          <t>05/2026</t>
        </is>
      </c>
    </row>
    <row r="371">
      <c r="A371" t="n">
        <v>230313</v>
      </c>
      <c r="B371" t="n">
        <v>122</v>
      </c>
      <c r="C371" t="inlineStr">
        <is>
          <t>Arcos</t>
        </is>
      </c>
      <c r="D371" t="inlineStr">
        <is>
          <t>CALEBE EQUIPAMENTOS INDUSTRIAIS EIRELI</t>
        </is>
      </c>
      <c r="E371" t="inlineStr">
        <is>
          <t>440</t>
        </is>
      </c>
      <c r="F371" s="550" t="n">
        <v>46143</v>
      </c>
      <c r="G371" s="550" t="n">
        <v>46149</v>
      </c>
      <c r="H371" s="550" t="n">
        <v>46166</v>
      </c>
      <c r="I371" t="n">
        <v>901.61</v>
      </c>
      <c r="J371" t="n">
        <v>851.85</v>
      </c>
      <c r="K371" t="n">
        <v>0</v>
      </c>
      <c r="L371" t="n">
        <v>0</v>
      </c>
      <c r="M371" t="n">
        <v>0</v>
      </c>
      <c r="N371" t="n">
        <v>0</v>
      </c>
      <c r="O371" t="n">
        <v>901.61</v>
      </c>
      <c r="P371" t="n">
        <v>0</v>
      </c>
      <c r="Q371" t="inlineStr">
        <is>
          <t>05/2026</t>
        </is>
      </c>
    </row>
    <row r="372">
      <c r="A372" t="n">
        <v>230180</v>
      </c>
      <c r="B372" t="n">
        <v>122</v>
      </c>
      <c r="C372" t="inlineStr">
        <is>
          <t>Arcos</t>
        </is>
      </c>
      <c r="D372" t="inlineStr">
        <is>
          <t>KING COMERCIO E IMPORTACAO DE BEBIDAS LTDA</t>
        </is>
      </c>
      <c r="E372" t="inlineStr">
        <is>
          <t>126885</t>
        </is>
      </c>
      <c r="F372" s="550" t="n">
        <v>46143</v>
      </c>
      <c r="G372" s="550" t="n">
        <v>46140</v>
      </c>
      <c r="H372" s="550" t="n">
        <v>46160</v>
      </c>
      <c r="I372" t="n">
        <v>8080.64</v>
      </c>
      <c r="J372" t="n">
        <v>8080.56</v>
      </c>
      <c r="K372" t="n">
        <v>0</v>
      </c>
      <c r="L372" t="n">
        <v>8080.64</v>
      </c>
      <c r="M372" t="n">
        <v>0</v>
      </c>
      <c r="N372" t="n">
        <v>0</v>
      </c>
      <c r="O372" t="n">
        <v>0</v>
      </c>
      <c r="P372" t="n">
        <v>0</v>
      </c>
      <c r="Q372" t="inlineStr">
        <is>
          <t>04/2026</t>
        </is>
      </c>
    </row>
    <row r="373">
      <c r="A373" t="n">
        <v>229767</v>
      </c>
      <c r="B373" t="n">
        <v>122</v>
      </c>
      <c r="C373" t="inlineStr">
        <is>
          <t>Arcos</t>
        </is>
      </c>
      <c r="D373" t="inlineStr">
        <is>
          <t>NOVA COMERCIAL PESCADOS LTDA</t>
        </is>
      </c>
      <c r="E373" t="inlineStr">
        <is>
          <t>33280</t>
        </is>
      </c>
      <c r="F373" s="550" t="n">
        <v>46146</v>
      </c>
      <c r="G373" s="550" t="n">
        <v>46147</v>
      </c>
      <c r="H373" s="550" t="n">
        <v>46156</v>
      </c>
      <c r="I373" t="n">
        <v>1344</v>
      </c>
      <c r="J373" t="n">
        <v>1344</v>
      </c>
      <c r="K373" t="n">
        <v>1344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inlineStr">
        <is>
          <t>05/2026</t>
        </is>
      </c>
    </row>
    <row r="374">
      <c r="A374" t="n">
        <v>229766</v>
      </c>
      <c r="B374" t="n">
        <v>122</v>
      </c>
      <c r="C374" t="inlineStr">
        <is>
          <t>Arcos</t>
        </is>
      </c>
      <c r="D374" t="inlineStr">
        <is>
          <t>CASANDRA DEVOTTO</t>
        </is>
      </c>
      <c r="E374" t="inlineStr">
        <is>
          <t>158</t>
        </is>
      </c>
      <c r="F374" s="550" t="n">
        <v>46143</v>
      </c>
      <c r="G374" s="550" t="n">
        <v>46147</v>
      </c>
      <c r="H374" s="550" t="n">
        <v>46157</v>
      </c>
      <c r="I374" t="n">
        <v>1488</v>
      </c>
      <c r="J374" t="n">
        <v>1488</v>
      </c>
      <c r="K374" t="n">
        <v>1488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inlineStr">
        <is>
          <t>05/2026</t>
        </is>
      </c>
    </row>
    <row r="375">
      <c r="A375" t="n">
        <v>228690</v>
      </c>
      <c r="B375" t="n">
        <v>122</v>
      </c>
      <c r="C375" t="inlineStr">
        <is>
          <t>Arcos</t>
        </is>
      </c>
      <c r="D375" t="inlineStr">
        <is>
          <t>GCT COMERCIO DE PRODUTOS ALIMENTICIOS LTDA</t>
        </is>
      </c>
      <c r="E375" t="inlineStr">
        <is>
          <t>11287</t>
        </is>
      </c>
      <c r="F375" s="550" t="n">
        <v>46139</v>
      </c>
      <c r="G375" s="550" t="n">
        <v>46142</v>
      </c>
      <c r="H375" s="550" t="n">
        <v>46153</v>
      </c>
      <c r="I375" t="n">
        <v>1549.2</v>
      </c>
      <c r="J375" t="n">
        <v>1524.2</v>
      </c>
      <c r="K375" t="n">
        <v>0</v>
      </c>
      <c r="L375" t="n">
        <v>1549.2</v>
      </c>
      <c r="M375" t="n">
        <v>0</v>
      </c>
      <c r="N375" t="n">
        <v>0</v>
      </c>
      <c r="O375" t="n">
        <v>0</v>
      </c>
      <c r="P375" t="n">
        <v>0</v>
      </c>
      <c r="Q375" t="inlineStr">
        <is>
          <t>04/2026</t>
        </is>
      </c>
    </row>
    <row r="376">
      <c r="A376" t="n">
        <v>228689</v>
      </c>
      <c r="B376" t="n">
        <v>122</v>
      </c>
      <c r="C376" t="inlineStr">
        <is>
          <t>Arcos</t>
        </is>
      </c>
      <c r="D376" t="inlineStr">
        <is>
          <t>MARIO PEDRO FELICIANO - HORTIFRUTI</t>
        </is>
      </c>
      <c r="E376" t="inlineStr">
        <is>
          <t>474939</t>
        </is>
      </c>
      <c r="F376" s="550" t="n">
        <v>46137</v>
      </c>
      <c r="G376" s="550" t="n">
        <v>46139</v>
      </c>
      <c r="H376" s="550" t="n">
        <v>46165</v>
      </c>
      <c r="I376" t="n">
        <v>233.32</v>
      </c>
      <c r="J376" t="n">
        <v>505.32</v>
      </c>
      <c r="K376" t="n">
        <v>233.32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inlineStr">
        <is>
          <t>04/2026</t>
        </is>
      </c>
    </row>
    <row r="377">
      <c r="A377" t="n">
        <v>228688</v>
      </c>
      <c r="B377" t="n">
        <v>122</v>
      </c>
      <c r="C377" t="inlineStr">
        <is>
          <t>Arcos</t>
        </is>
      </c>
      <c r="D377" t="inlineStr">
        <is>
          <t>PSSS LTDA</t>
        </is>
      </c>
      <c r="E377" t="inlineStr">
        <is>
          <t>3628</t>
        </is>
      </c>
      <c r="F377" s="550" t="n">
        <v>46142</v>
      </c>
      <c r="G377" s="550" t="n">
        <v>46142</v>
      </c>
      <c r="H377" s="550" t="n">
        <v>46156</v>
      </c>
      <c r="I377" t="n">
        <v>1604</v>
      </c>
      <c r="J377" t="n">
        <v>1604</v>
      </c>
      <c r="K377" t="n">
        <v>0</v>
      </c>
      <c r="L377" t="n">
        <v>0</v>
      </c>
      <c r="M377" t="n">
        <v>1370</v>
      </c>
      <c r="N377" t="n">
        <v>0</v>
      </c>
      <c r="O377" t="n">
        <v>64</v>
      </c>
      <c r="P377" t="n">
        <v>0</v>
      </c>
      <c r="Q377" t="inlineStr">
        <is>
          <t>04/2026</t>
        </is>
      </c>
    </row>
    <row r="378">
      <c r="A378" t="n">
        <v>228687</v>
      </c>
      <c r="B378" t="n">
        <v>122</v>
      </c>
      <c r="C378" t="inlineStr">
        <is>
          <t>Arcos</t>
        </is>
      </c>
      <c r="D378" t="inlineStr">
        <is>
          <t>EMPORIO M&amp;L COMERCIO DE ALIM E BEBIDAS LTDA</t>
        </is>
      </c>
      <c r="E378" t="inlineStr">
        <is>
          <t>510400</t>
        </is>
      </c>
      <c r="F378" s="550" t="n">
        <v>46140</v>
      </c>
      <c r="G378" s="550" t="n">
        <v>46142</v>
      </c>
      <c r="H378" s="550" t="n">
        <v>46168</v>
      </c>
      <c r="I378" t="n">
        <v>2604.14</v>
      </c>
      <c r="J378" t="n">
        <v>2604.13</v>
      </c>
      <c r="K378" t="n">
        <v>2604.14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inlineStr">
        <is>
          <t>04/2026</t>
        </is>
      </c>
    </row>
    <row r="379">
      <c r="A379" t="n">
        <v>228686</v>
      </c>
      <c r="B379" t="n">
        <v>122</v>
      </c>
      <c r="C379" t="inlineStr">
        <is>
          <t>Arcos</t>
        </is>
      </c>
      <c r="D379" t="inlineStr">
        <is>
          <t>GCT COMERCIO DE PRODUTOS ALIMENTICIOS LTDA</t>
        </is>
      </c>
      <c r="E379" t="inlineStr">
        <is>
          <t>11356</t>
        </is>
      </c>
      <c r="F379" s="550" t="n">
        <v>46141</v>
      </c>
      <c r="G379" s="550" t="n">
        <v>46142</v>
      </c>
      <c r="H379" s="550" t="n">
        <v>46171</v>
      </c>
      <c r="I379" t="n">
        <v>1394.04</v>
      </c>
      <c r="J379" t="n">
        <v>1369.04</v>
      </c>
      <c r="K379" t="n">
        <v>0</v>
      </c>
      <c r="L379" t="n">
        <v>1394.04</v>
      </c>
      <c r="M379" t="n">
        <v>0</v>
      </c>
      <c r="N379" t="n">
        <v>0</v>
      </c>
      <c r="O379" t="n">
        <v>0</v>
      </c>
      <c r="P379" t="n">
        <v>0</v>
      </c>
      <c r="Q379" t="inlineStr">
        <is>
          <t>04/2026</t>
        </is>
      </c>
    </row>
    <row r="380">
      <c r="A380" t="n">
        <v>228685</v>
      </c>
      <c r="B380" t="n">
        <v>122</v>
      </c>
      <c r="C380" t="inlineStr">
        <is>
          <t>Arcos</t>
        </is>
      </c>
      <c r="D380" t="inlineStr">
        <is>
          <t>BATALHA FABRICA DE PAES LTDA</t>
        </is>
      </c>
      <c r="E380" t="inlineStr">
        <is>
          <t>11066</t>
        </is>
      </c>
      <c r="F380" s="550" t="n">
        <v>46140</v>
      </c>
      <c r="G380" s="550" t="n">
        <v>46142</v>
      </c>
      <c r="H380" s="550" t="n">
        <v>46157</v>
      </c>
      <c r="I380" t="n">
        <v>412.56</v>
      </c>
      <c r="J380" t="n">
        <v>412.56</v>
      </c>
      <c r="K380" t="n">
        <v>412.56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inlineStr">
        <is>
          <t>04/2026</t>
        </is>
      </c>
    </row>
    <row r="381">
      <c r="A381" t="n">
        <v>228684</v>
      </c>
      <c r="B381" t="n">
        <v>122</v>
      </c>
      <c r="C381" t="inlineStr">
        <is>
          <t>Arcos</t>
        </is>
      </c>
      <c r="D381" t="inlineStr">
        <is>
          <t>PAPELNAP COMERCIO DE ARTIGOSDESCARTAVEIS LTDA</t>
        </is>
      </c>
      <c r="E381" t="inlineStr">
        <is>
          <t>439</t>
        </is>
      </c>
      <c r="F381" s="550" t="n">
        <v>46141</v>
      </c>
      <c r="G381" s="550" t="n">
        <v>46142</v>
      </c>
      <c r="H381" s="550" t="n">
        <v>46169</v>
      </c>
      <c r="I381" t="n">
        <v>988</v>
      </c>
      <c r="J381" t="n">
        <v>988</v>
      </c>
      <c r="K381" t="n">
        <v>0</v>
      </c>
      <c r="L381" t="n">
        <v>0</v>
      </c>
      <c r="M381" t="n">
        <v>988</v>
      </c>
      <c r="N381" t="n">
        <v>0</v>
      </c>
      <c r="O381" t="n">
        <v>0</v>
      </c>
      <c r="P381" t="n">
        <v>0</v>
      </c>
      <c r="Q381" t="inlineStr">
        <is>
          <t>04/2026</t>
        </is>
      </c>
    </row>
    <row r="382">
      <c r="A382" t="n">
        <v>228683</v>
      </c>
      <c r="B382" t="n">
        <v>122</v>
      </c>
      <c r="C382" t="inlineStr">
        <is>
          <t>Arcos</t>
        </is>
      </c>
      <c r="D382" t="inlineStr">
        <is>
          <t>MARIO PEDRO FELICIANO - HORTIFRUTI</t>
        </is>
      </c>
      <c r="E382" t="inlineStr">
        <is>
          <t>475384</t>
        </is>
      </c>
      <c r="F382" s="550" t="n">
        <v>46141</v>
      </c>
      <c r="G382" s="550" t="n">
        <v>46142</v>
      </c>
      <c r="H382" s="550" t="n">
        <v>46169</v>
      </c>
      <c r="I382" t="n">
        <v>72.90000000000001</v>
      </c>
      <c r="J382" t="n">
        <v>72.90000000000001</v>
      </c>
      <c r="K382" t="n">
        <v>72.90000000000001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inlineStr">
        <is>
          <t>04/2026</t>
        </is>
      </c>
    </row>
    <row r="383">
      <c r="A383" t="n">
        <v>228682</v>
      </c>
      <c r="B383" t="n">
        <v>122</v>
      </c>
      <c r="C383" t="inlineStr">
        <is>
          <t>Arcos</t>
        </is>
      </c>
      <c r="D383" t="inlineStr">
        <is>
          <t xml:space="preserve">FORTE ALIMENTOS COM. IMPORTAÇÃO LTDA </t>
        </is>
      </c>
      <c r="E383" t="inlineStr">
        <is>
          <t>371056</t>
        </is>
      </c>
      <c r="F383" s="550" t="n">
        <v>46141</v>
      </c>
      <c r="G383" s="550" t="n">
        <v>46142</v>
      </c>
      <c r="H383" s="550" t="n">
        <v>46170</v>
      </c>
      <c r="I383" t="n">
        <v>675.66</v>
      </c>
      <c r="J383" t="n">
        <v>675.66</v>
      </c>
      <c r="K383" t="n">
        <v>675.66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inlineStr">
        <is>
          <t>04/2026</t>
        </is>
      </c>
    </row>
    <row r="384">
      <c r="A384" t="n">
        <v>228681</v>
      </c>
      <c r="B384" t="n">
        <v>122</v>
      </c>
      <c r="C384" t="inlineStr">
        <is>
          <t>Arcos</t>
        </is>
      </c>
      <c r="D384" t="inlineStr">
        <is>
          <t>PIRAMIDES COMERCIO DE AGUAS MINEIRAIS E BEBIDAS EM GERAL LTDA</t>
        </is>
      </c>
      <c r="E384" t="inlineStr">
        <is>
          <t>158068</t>
        </is>
      </c>
      <c r="F384" s="550" t="n">
        <v>46139</v>
      </c>
      <c r="G384" s="550" t="n">
        <v>46142</v>
      </c>
      <c r="H384" s="550" t="n">
        <v>46153</v>
      </c>
      <c r="I384" t="n">
        <v>999.6</v>
      </c>
      <c r="J384" t="n">
        <v>999.6</v>
      </c>
      <c r="K384" t="n">
        <v>0</v>
      </c>
      <c r="L384" t="n">
        <v>999.6</v>
      </c>
      <c r="M384" t="n">
        <v>0</v>
      </c>
      <c r="N384" t="n">
        <v>0</v>
      </c>
      <c r="O384" t="n">
        <v>0</v>
      </c>
      <c r="P384" t="n">
        <v>0</v>
      </c>
      <c r="Q384" t="inlineStr">
        <is>
          <t>04/2026</t>
        </is>
      </c>
    </row>
    <row r="385">
      <c r="A385" t="n">
        <v>228680</v>
      </c>
      <c r="B385" t="n">
        <v>122</v>
      </c>
      <c r="C385" t="inlineStr">
        <is>
          <t>Arcos</t>
        </is>
      </c>
      <c r="D385" t="inlineStr">
        <is>
          <t xml:space="preserve"> FAMIGERADA COMERCIO E EXPORTACAO DE BEBIDAS LTDA</t>
        </is>
      </c>
      <c r="E385" t="inlineStr">
        <is>
          <t>2229</t>
        </is>
      </c>
      <c r="F385" s="550" t="n">
        <v>46140</v>
      </c>
      <c r="G385" s="550" t="n">
        <v>46142</v>
      </c>
      <c r="H385" s="550" t="n">
        <v>46168</v>
      </c>
      <c r="I385" t="n">
        <v>1155</v>
      </c>
      <c r="J385" t="n">
        <v>1155</v>
      </c>
      <c r="K385" t="n">
        <v>0</v>
      </c>
      <c r="L385" t="n">
        <v>1155</v>
      </c>
      <c r="M385" t="n">
        <v>0</v>
      </c>
      <c r="N385" t="n">
        <v>0</v>
      </c>
      <c r="O385" t="n">
        <v>0</v>
      </c>
      <c r="P385" t="n">
        <v>0</v>
      </c>
      <c r="Q385" t="inlineStr">
        <is>
          <t>04/2026</t>
        </is>
      </c>
    </row>
    <row r="386">
      <c r="A386" t="n">
        <v>228679</v>
      </c>
      <c r="B386" t="n">
        <v>122</v>
      </c>
      <c r="C386" t="inlineStr">
        <is>
          <t>Arcos</t>
        </is>
      </c>
      <c r="D386" t="inlineStr">
        <is>
          <t>ZAHIL IMPORTADORA LTDA</t>
        </is>
      </c>
      <c r="E386" t="inlineStr">
        <is>
          <t>268950</t>
        </is>
      </c>
      <c r="F386" s="550" t="n">
        <v>46140</v>
      </c>
      <c r="G386" s="550" t="n">
        <v>46142</v>
      </c>
      <c r="H386" s="550" t="n">
        <v>46170</v>
      </c>
      <c r="I386" t="n">
        <v>863.9299999999999</v>
      </c>
      <c r="J386" t="n">
        <v>811.2</v>
      </c>
      <c r="K386" t="n">
        <v>0</v>
      </c>
      <c r="L386" t="n">
        <v>863.9299999999999</v>
      </c>
      <c r="M386" t="n">
        <v>0</v>
      </c>
      <c r="N386" t="n">
        <v>0</v>
      </c>
      <c r="O386" t="n">
        <v>0</v>
      </c>
      <c r="P386" t="n">
        <v>0</v>
      </c>
      <c r="Q386" t="inlineStr">
        <is>
          <t>04/2026</t>
        </is>
      </c>
    </row>
    <row r="387">
      <c r="A387" t="n">
        <v>228678</v>
      </c>
      <c r="B387" t="n">
        <v>122</v>
      </c>
      <c r="C387" t="inlineStr">
        <is>
          <t>Arcos</t>
        </is>
      </c>
      <c r="D387" t="inlineStr">
        <is>
          <t>AMBEV S. A. - CDD SAO PAULO</t>
        </is>
      </c>
      <c r="E387" t="inlineStr">
        <is>
          <t>138609</t>
        </is>
      </c>
      <c r="F387" s="550" t="n">
        <v>46140</v>
      </c>
      <c r="G387" s="550" t="n">
        <v>46142</v>
      </c>
      <c r="H387" s="550" t="n">
        <v>46171</v>
      </c>
      <c r="I387" t="n">
        <v>1159.68</v>
      </c>
      <c r="J387" t="n">
        <v>808.6799999999999</v>
      </c>
      <c r="K387" t="n">
        <v>0</v>
      </c>
      <c r="L387" t="n">
        <v>1159.68</v>
      </c>
      <c r="M387" t="n">
        <v>0</v>
      </c>
      <c r="N387" t="n">
        <v>0</v>
      </c>
      <c r="O387" t="n">
        <v>0</v>
      </c>
      <c r="P387" t="n">
        <v>0</v>
      </c>
      <c r="Q387" t="inlineStr">
        <is>
          <t>04/2026</t>
        </is>
      </c>
    </row>
    <row r="388">
      <c r="A388" t="n">
        <v>228677</v>
      </c>
      <c r="B388" t="n">
        <v>122</v>
      </c>
      <c r="C388" t="inlineStr">
        <is>
          <t>Arcos</t>
        </is>
      </c>
      <c r="D388" t="inlineStr">
        <is>
          <t>DISTRIBUIDORA ARENA VIP COMERCIO DE BEBIDAS LTDA</t>
        </is>
      </c>
      <c r="E388" t="inlineStr">
        <is>
          <t>5906</t>
        </is>
      </c>
      <c r="F388" s="550" t="n">
        <v>46140</v>
      </c>
      <c r="G388" s="550" t="n">
        <v>46142</v>
      </c>
      <c r="H388" s="550" t="n">
        <v>46168</v>
      </c>
      <c r="I388" t="n">
        <v>828</v>
      </c>
      <c r="J388" t="n">
        <v>828</v>
      </c>
      <c r="K388" t="n">
        <v>0</v>
      </c>
      <c r="L388" t="n">
        <v>828</v>
      </c>
      <c r="M388" t="n">
        <v>0</v>
      </c>
      <c r="N388" t="n">
        <v>0</v>
      </c>
      <c r="O388" t="n">
        <v>0</v>
      </c>
      <c r="P388" t="n">
        <v>0</v>
      </c>
      <c r="Q388" t="inlineStr">
        <is>
          <t>04/2026</t>
        </is>
      </c>
    </row>
    <row r="389">
      <c r="A389" t="n">
        <v>228676</v>
      </c>
      <c r="B389" t="n">
        <v>122</v>
      </c>
      <c r="C389" t="inlineStr">
        <is>
          <t>Arcos</t>
        </is>
      </c>
      <c r="D389" t="inlineStr">
        <is>
          <t>DISTRIBUIDORA E IMPORTADORA IRMAOS AVELINO S.A</t>
        </is>
      </c>
      <c r="E389" t="inlineStr">
        <is>
          <t>469884</t>
        </is>
      </c>
      <c r="F389" s="550" t="n">
        <v>46141</v>
      </c>
      <c r="G389" s="550" t="n">
        <v>46142</v>
      </c>
      <c r="H389" s="550" t="n">
        <v>46155</v>
      </c>
      <c r="I389" t="n">
        <v>662.36</v>
      </c>
      <c r="J389" t="n">
        <v>662.36</v>
      </c>
      <c r="K389" t="n">
        <v>662.36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inlineStr">
        <is>
          <t>04/2026</t>
        </is>
      </c>
    </row>
    <row r="390">
      <c r="A390" t="n">
        <v>228675</v>
      </c>
      <c r="B390" t="n">
        <v>122</v>
      </c>
      <c r="C390" t="inlineStr">
        <is>
          <t>Arcos</t>
        </is>
      </c>
      <c r="D390" t="inlineStr">
        <is>
          <t>EMPORIO M&amp;L COMERCIO DE ALIM E BEBIDAS LTDA</t>
        </is>
      </c>
      <c r="E390" t="inlineStr">
        <is>
          <t>510357</t>
        </is>
      </c>
      <c r="F390" s="550" t="n">
        <v>46140</v>
      </c>
      <c r="G390" s="550" t="n">
        <v>46142</v>
      </c>
      <c r="H390" s="550" t="n">
        <v>46168</v>
      </c>
      <c r="I390" t="n">
        <v>1918.8</v>
      </c>
      <c r="J390" t="n">
        <v>1918.8</v>
      </c>
      <c r="K390" t="n">
        <v>0</v>
      </c>
      <c r="L390" t="n">
        <v>1918.8</v>
      </c>
      <c r="M390" t="n">
        <v>0</v>
      </c>
      <c r="N390" t="n">
        <v>0</v>
      </c>
      <c r="O390" t="n">
        <v>0</v>
      </c>
      <c r="P390" t="n">
        <v>0</v>
      </c>
      <c r="Q390" t="inlineStr">
        <is>
          <t>04/2026</t>
        </is>
      </c>
    </row>
    <row r="391">
      <c r="A391" t="n">
        <v>228674</v>
      </c>
      <c r="B391" t="n">
        <v>122</v>
      </c>
      <c r="C391" t="inlineStr">
        <is>
          <t>Arcos</t>
        </is>
      </c>
      <c r="D391" t="inlineStr">
        <is>
          <t>EMPORIO M&amp;L COMERCIO DE ALIM E BEBIDAS LTDA</t>
        </is>
      </c>
      <c r="E391" t="inlineStr">
        <is>
          <t>510300</t>
        </is>
      </c>
      <c r="F391" s="550" t="n">
        <v>46140</v>
      </c>
      <c r="G391" s="550" t="n">
        <v>46142</v>
      </c>
      <c r="H391" s="550" t="n">
        <v>46168</v>
      </c>
      <c r="I391" t="n">
        <v>1473.6</v>
      </c>
      <c r="J391" t="n">
        <v>1473.6</v>
      </c>
      <c r="K391" t="n">
        <v>1473.6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inlineStr">
        <is>
          <t>04/2026</t>
        </is>
      </c>
    </row>
    <row r="392">
      <c r="A392" t="n">
        <v>228673</v>
      </c>
      <c r="B392" t="n">
        <v>122</v>
      </c>
      <c r="C392" t="inlineStr">
        <is>
          <t>Arcos</t>
        </is>
      </c>
      <c r="D392" t="inlineStr">
        <is>
          <t>DEOLINDA DOS SANTOS FREITAS</t>
        </is>
      </c>
      <c r="E392" t="inlineStr">
        <is>
          <t>2485</t>
        </is>
      </c>
      <c r="F392" s="550" t="n">
        <v>46138</v>
      </c>
      <c r="G392" s="550" t="n">
        <v>46142</v>
      </c>
      <c r="H392" s="550" t="n">
        <v>46170</v>
      </c>
      <c r="I392" t="n">
        <v>178.8</v>
      </c>
      <c r="J392" t="n">
        <v>178.8</v>
      </c>
      <c r="K392" t="n">
        <v>178.8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inlineStr">
        <is>
          <t>04/2026</t>
        </is>
      </c>
    </row>
    <row r="393">
      <c r="A393" t="n">
        <v>228672</v>
      </c>
      <c r="B393" t="n">
        <v>122</v>
      </c>
      <c r="C393" t="inlineStr">
        <is>
          <t>Arcos</t>
        </is>
      </c>
      <c r="D393" t="inlineStr">
        <is>
          <t>DEOLINDA DOS SANTOS FREITAS</t>
        </is>
      </c>
      <c r="E393" t="inlineStr">
        <is>
          <t>2469</t>
        </is>
      </c>
      <c r="F393" s="550" t="n">
        <v>46134</v>
      </c>
      <c r="G393" s="550" t="n">
        <v>46142</v>
      </c>
      <c r="H393" s="550" t="n">
        <v>46167</v>
      </c>
      <c r="I393" t="n">
        <v>569.3</v>
      </c>
      <c r="J393" t="n">
        <v>569.3</v>
      </c>
      <c r="K393" t="n">
        <v>569.3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inlineStr">
        <is>
          <t>04/2026</t>
        </is>
      </c>
    </row>
    <row r="394">
      <c r="A394" t="n">
        <v>228671</v>
      </c>
      <c r="B394" t="n">
        <v>122</v>
      </c>
      <c r="C394" t="inlineStr">
        <is>
          <t>Arcos</t>
        </is>
      </c>
      <c r="D394" t="inlineStr">
        <is>
          <t>FG7 COMERCIO E DISTRIBUICAO DE BEBIDAS LTDA</t>
        </is>
      </c>
      <c r="E394" t="inlineStr">
        <is>
          <t>786236</t>
        </is>
      </c>
      <c r="F394" s="550" t="n">
        <v>46141</v>
      </c>
      <c r="G394" s="550" t="n">
        <v>46142</v>
      </c>
      <c r="H394" s="550" t="n">
        <v>46169</v>
      </c>
      <c r="I394" t="n">
        <v>891.84</v>
      </c>
      <c r="J394" t="n">
        <v>891.84</v>
      </c>
      <c r="K394" t="n">
        <v>0</v>
      </c>
      <c r="L394" t="n">
        <v>0</v>
      </c>
      <c r="M394" t="n">
        <v>891.84</v>
      </c>
      <c r="N394" t="n">
        <v>0</v>
      </c>
      <c r="O394" t="n">
        <v>0</v>
      </c>
      <c r="P394" t="n">
        <v>0</v>
      </c>
      <c r="Q394" t="inlineStr">
        <is>
          <t>04/2026</t>
        </is>
      </c>
    </row>
    <row r="395">
      <c r="A395" t="n">
        <v>228670</v>
      </c>
      <c r="B395" t="n">
        <v>122</v>
      </c>
      <c r="C395" t="inlineStr">
        <is>
          <t>Arcos</t>
        </is>
      </c>
      <c r="D395" t="inlineStr">
        <is>
          <t>FG7 COMERCIO E DISTRIBUICAO DE BEBIDAS LTDA</t>
        </is>
      </c>
      <c r="E395" t="inlineStr">
        <is>
          <t>786305</t>
        </is>
      </c>
      <c r="F395" s="550" t="n">
        <v>46141</v>
      </c>
      <c r="G395" s="550" t="n">
        <v>46142</v>
      </c>
      <c r="H395" s="550" t="n">
        <v>46169</v>
      </c>
      <c r="I395" t="n">
        <v>120.56</v>
      </c>
      <c r="J395" t="n">
        <v>120.56</v>
      </c>
      <c r="K395" t="n">
        <v>0</v>
      </c>
      <c r="L395" t="n">
        <v>120.56</v>
      </c>
      <c r="M395" t="n">
        <v>0</v>
      </c>
      <c r="N395" t="n">
        <v>0</v>
      </c>
      <c r="O395" t="n">
        <v>0</v>
      </c>
      <c r="P395" t="n">
        <v>0</v>
      </c>
      <c r="Q395" t="inlineStr">
        <is>
          <t>04/2026</t>
        </is>
      </c>
    </row>
    <row r="396">
      <c r="A396" t="n">
        <v>228669</v>
      </c>
      <c r="B396" t="n">
        <v>122</v>
      </c>
      <c r="C396" t="inlineStr">
        <is>
          <t>Arcos</t>
        </is>
      </c>
      <c r="D396" t="inlineStr">
        <is>
          <t>DEOLINDA DOS SANTOS FREITAS</t>
        </is>
      </c>
      <c r="E396" t="inlineStr">
        <is>
          <t>2505</t>
        </is>
      </c>
      <c r="F396" s="550" t="n">
        <v>46140</v>
      </c>
      <c r="G396" s="550" t="n">
        <v>46147</v>
      </c>
      <c r="H396" s="550" t="n">
        <v>46174</v>
      </c>
      <c r="I396" t="n">
        <v>667</v>
      </c>
      <c r="J396" t="n">
        <v>667</v>
      </c>
      <c r="K396" t="n">
        <v>667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inlineStr">
        <is>
          <t>05/2026</t>
        </is>
      </c>
    </row>
    <row r="397">
      <c r="A397" t="n">
        <v>228668</v>
      </c>
      <c r="B397" t="n">
        <v>122</v>
      </c>
      <c r="C397" t="inlineStr">
        <is>
          <t>Arcos</t>
        </is>
      </c>
      <c r="D397" t="inlineStr">
        <is>
          <t xml:space="preserve">HNK BR INDUSTRIA DE BEBIDAS </t>
        </is>
      </c>
      <c r="E397" t="inlineStr">
        <is>
          <t>207147</t>
        </is>
      </c>
      <c r="F397" s="550" t="n">
        <v>46140</v>
      </c>
      <c r="G397" s="550" t="n">
        <v>46142</v>
      </c>
      <c r="H397" s="550" t="n">
        <v>46155</v>
      </c>
      <c r="I397" t="n">
        <v>1028.02</v>
      </c>
      <c r="J397" t="n">
        <v>1365.79</v>
      </c>
      <c r="K397" t="n">
        <v>0</v>
      </c>
      <c r="L397" t="n">
        <v>1028.02</v>
      </c>
      <c r="M397" t="n">
        <v>0</v>
      </c>
      <c r="N397" t="n">
        <v>0</v>
      </c>
      <c r="O397" t="n">
        <v>0</v>
      </c>
      <c r="P397" t="n">
        <v>0</v>
      </c>
      <c r="Q397" t="inlineStr">
        <is>
          <t>04/2026</t>
        </is>
      </c>
    </row>
    <row r="398">
      <c r="A398" t="n">
        <v>228667</v>
      </c>
      <c r="B398" t="n">
        <v>122</v>
      </c>
      <c r="C398" t="inlineStr">
        <is>
          <t>Arcos</t>
        </is>
      </c>
      <c r="D398" t="inlineStr">
        <is>
          <t xml:space="preserve">HNK BR INDUSTRIA DE BEBIDAS </t>
        </is>
      </c>
      <c r="E398" t="inlineStr">
        <is>
          <t>207149</t>
        </is>
      </c>
      <c r="F398" s="550" t="n">
        <v>46140</v>
      </c>
      <c r="G398" s="550" t="n">
        <v>46142</v>
      </c>
      <c r="H398" s="550" t="n">
        <v>46155</v>
      </c>
      <c r="I398" t="n">
        <v>777.97</v>
      </c>
      <c r="J398" t="n">
        <v>1033.48</v>
      </c>
      <c r="K398" t="n">
        <v>0</v>
      </c>
      <c r="L398" t="n">
        <v>777.97</v>
      </c>
      <c r="M398" t="n">
        <v>0</v>
      </c>
      <c r="N398" t="n">
        <v>0</v>
      </c>
      <c r="O398" t="n">
        <v>0</v>
      </c>
      <c r="P398" t="n">
        <v>0</v>
      </c>
      <c r="Q398" t="inlineStr">
        <is>
          <t>04/2026</t>
        </is>
      </c>
    </row>
    <row r="399">
      <c r="A399" t="n">
        <v>228666</v>
      </c>
      <c r="B399" t="n">
        <v>122</v>
      </c>
      <c r="C399" t="inlineStr">
        <is>
          <t>Arcos</t>
        </is>
      </c>
      <c r="D399" t="inlineStr">
        <is>
          <t>MARIO PEDRO FELICIANO - HORTIFRUTI</t>
        </is>
      </c>
      <c r="E399" t="inlineStr">
        <is>
          <t>475458</t>
        </is>
      </c>
      <c r="F399" s="550" t="n">
        <v>46142</v>
      </c>
      <c r="G399" s="550" t="n">
        <v>46146</v>
      </c>
      <c r="H399" s="550" t="n">
        <v>46170</v>
      </c>
      <c r="I399" t="n">
        <v>1126.05</v>
      </c>
      <c r="J399" t="n">
        <v>1126.05</v>
      </c>
      <c r="K399" t="n">
        <v>1126.05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inlineStr">
        <is>
          <t>05/2026</t>
        </is>
      </c>
    </row>
    <row r="400">
      <c r="A400" t="n">
        <v>228665</v>
      </c>
      <c r="B400" t="n">
        <v>122</v>
      </c>
      <c r="C400" t="inlineStr">
        <is>
          <t>Arcos</t>
        </is>
      </c>
      <c r="D400" t="inlineStr">
        <is>
          <t>DO CHEF DISTRIBUIDORA DE ALIMENTOS LTDA</t>
        </is>
      </c>
      <c r="E400" t="inlineStr">
        <is>
          <t>1345</t>
        </is>
      </c>
      <c r="F400" s="550" t="n">
        <v>46142</v>
      </c>
      <c r="G400" s="550" t="n">
        <v>46146</v>
      </c>
      <c r="H400" s="550" t="n">
        <v>46170</v>
      </c>
      <c r="I400" t="n">
        <v>647.92</v>
      </c>
      <c r="J400" t="n">
        <v>647.92</v>
      </c>
      <c r="K400" t="n">
        <v>647.92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inlineStr">
        <is>
          <t>05/2026</t>
        </is>
      </c>
    </row>
    <row r="401">
      <c r="A401" t="n">
        <v>228664</v>
      </c>
      <c r="B401" t="n">
        <v>122</v>
      </c>
      <c r="C401" t="inlineStr">
        <is>
          <t>Arcos</t>
        </is>
      </c>
      <c r="D401" t="inlineStr">
        <is>
          <t>CECILIA TSUYACO ARAKI SILVA LTDA</t>
        </is>
      </c>
      <c r="E401" t="inlineStr">
        <is>
          <t>391091</t>
        </is>
      </c>
      <c r="F401" s="550" t="n">
        <v>46142</v>
      </c>
      <c r="G401" s="550" t="n">
        <v>46146</v>
      </c>
      <c r="H401" s="550" t="n">
        <v>46170</v>
      </c>
      <c r="I401" t="n">
        <v>1384.4</v>
      </c>
      <c r="J401" t="n">
        <v>1384.4</v>
      </c>
      <c r="K401" t="n">
        <v>1384.4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inlineStr">
        <is>
          <t>05/2026</t>
        </is>
      </c>
    </row>
    <row r="402">
      <c r="A402" t="n">
        <v>228663</v>
      </c>
      <c r="B402" t="n">
        <v>122</v>
      </c>
      <c r="C402" t="inlineStr">
        <is>
          <t>Arcos</t>
        </is>
      </c>
      <c r="D402" t="inlineStr">
        <is>
          <t>BATARD PADARIA ARTESANAL LTDA</t>
        </is>
      </c>
      <c r="E402" t="inlineStr">
        <is>
          <t>14018</t>
        </is>
      </c>
      <c r="F402" s="550" t="n">
        <v>46142</v>
      </c>
      <c r="G402" s="550" t="n">
        <v>46146</v>
      </c>
      <c r="H402" s="550" t="n">
        <v>46158</v>
      </c>
      <c r="I402" t="n">
        <v>2562.5</v>
      </c>
      <c r="J402" t="n">
        <v>2549.5</v>
      </c>
      <c r="K402" t="n">
        <v>2562.5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inlineStr">
        <is>
          <t>05/2026</t>
        </is>
      </c>
    </row>
    <row r="403">
      <c r="A403" t="n">
        <v>228662</v>
      </c>
      <c r="B403" t="n">
        <v>122</v>
      </c>
      <c r="C403" t="inlineStr">
        <is>
          <t>Arcos</t>
        </is>
      </c>
      <c r="D403" t="inlineStr">
        <is>
          <t xml:space="preserve">EDUARDO TAKESHI MURANAKA </t>
        </is>
      </c>
      <c r="E403" t="inlineStr">
        <is>
          <t>260711433</t>
        </is>
      </c>
      <c r="F403" s="550" t="n">
        <v>46142</v>
      </c>
      <c r="G403" s="550" t="n">
        <v>46146</v>
      </c>
      <c r="H403" s="550" t="n">
        <v>46152</v>
      </c>
      <c r="I403" t="n">
        <v>672</v>
      </c>
      <c r="J403" t="n">
        <v>672</v>
      </c>
      <c r="K403" t="n">
        <v>672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inlineStr">
        <is>
          <t>05/2026</t>
        </is>
      </c>
    </row>
    <row r="404">
      <c r="A404" t="n">
        <v>228661</v>
      </c>
      <c r="B404" t="n">
        <v>122</v>
      </c>
      <c r="C404" t="inlineStr">
        <is>
          <t>Arcos</t>
        </is>
      </c>
      <c r="D404" t="inlineStr">
        <is>
          <t xml:space="preserve">EDUARDO TAKESHI MURANAKA </t>
        </is>
      </c>
      <c r="E404" t="inlineStr">
        <is>
          <t>260711450</t>
        </is>
      </c>
      <c r="F404" s="550" t="n">
        <v>46144</v>
      </c>
      <c r="G404" s="550" t="n">
        <v>46146</v>
      </c>
      <c r="H404" s="550" t="n">
        <v>46156</v>
      </c>
      <c r="I404" t="n">
        <v>558</v>
      </c>
      <c r="J404" t="n">
        <v>558</v>
      </c>
      <c r="K404" t="n">
        <v>558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inlineStr">
        <is>
          <t>05/2026</t>
        </is>
      </c>
    </row>
    <row r="405">
      <c r="A405" t="n">
        <v>228660</v>
      </c>
      <c r="B405" t="n">
        <v>122</v>
      </c>
      <c r="C405" t="inlineStr">
        <is>
          <t>Arcos</t>
        </is>
      </c>
      <c r="D405" t="inlineStr">
        <is>
          <t>DO CHEF DISTRIBUIDORA DE ALIMENTOS LTDA</t>
        </is>
      </c>
      <c r="E405" t="inlineStr">
        <is>
          <t>1364</t>
        </is>
      </c>
      <c r="F405" s="550" t="n">
        <v>46142</v>
      </c>
      <c r="G405" s="550" t="n">
        <v>46146</v>
      </c>
      <c r="H405" s="550" t="n">
        <v>46170</v>
      </c>
      <c r="I405" t="n">
        <v>818.0599999999999</v>
      </c>
      <c r="J405" t="n">
        <v>818.0599999999999</v>
      </c>
      <c r="K405" t="n">
        <v>818.0599999999999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inlineStr">
        <is>
          <t>05/2026</t>
        </is>
      </c>
    </row>
    <row r="406">
      <c r="A406" t="n">
        <v>228464</v>
      </c>
      <c r="B406" t="n">
        <v>122</v>
      </c>
      <c r="C406" t="inlineStr">
        <is>
          <t>Arcos</t>
        </is>
      </c>
      <c r="D406" t="inlineStr">
        <is>
          <t>CECILIA TSUYACO ARAKI SILVA LTDA</t>
        </is>
      </c>
      <c r="E406" t="inlineStr">
        <is>
          <t>390745</t>
        </is>
      </c>
      <c r="F406" s="550" t="n">
        <v>46136</v>
      </c>
      <c r="G406" s="550" t="n">
        <v>46146</v>
      </c>
      <c r="H406" s="550" t="n">
        <v>46164</v>
      </c>
      <c r="I406" t="n">
        <v>17</v>
      </c>
      <c r="J406" t="n">
        <v>17</v>
      </c>
      <c r="K406" t="n">
        <v>17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inlineStr">
        <is>
          <t>05/2026</t>
        </is>
      </c>
    </row>
    <row r="407">
      <c r="A407" t="n">
        <v>228463</v>
      </c>
      <c r="B407" t="n">
        <v>122</v>
      </c>
      <c r="C407" t="inlineStr">
        <is>
          <t>Arcos</t>
        </is>
      </c>
      <c r="D407" t="inlineStr">
        <is>
          <t>EMPORIO M&amp;L COMERCIO DE ALIM E BEBIDAS LTDA</t>
        </is>
      </c>
      <c r="E407" t="inlineStr">
        <is>
          <t>509889</t>
        </is>
      </c>
      <c r="F407" s="550" t="n">
        <v>46139</v>
      </c>
      <c r="G407" s="550" t="n">
        <v>46140</v>
      </c>
      <c r="H407" s="550" t="n">
        <v>46168</v>
      </c>
      <c r="I407" t="n">
        <v>394.12</v>
      </c>
      <c r="J407" t="n">
        <v>394.12</v>
      </c>
      <c r="K407" t="n">
        <v>394.12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inlineStr">
        <is>
          <t>04/2026</t>
        </is>
      </c>
    </row>
    <row r="408">
      <c r="A408" t="n">
        <v>228462</v>
      </c>
      <c r="B408" t="n">
        <v>122</v>
      </c>
      <c r="C408" t="inlineStr">
        <is>
          <t>Arcos</t>
        </is>
      </c>
      <c r="D408" t="inlineStr">
        <is>
          <t>CECILIA TSUYACO ARAKI SILVA LTDA</t>
        </is>
      </c>
      <c r="E408" t="inlineStr">
        <is>
          <t>390357</t>
        </is>
      </c>
      <c r="F408" s="550" t="n">
        <v>46128</v>
      </c>
      <c r="G408" s="550" t="n">
        <v>46139</v>
      </c>
      <c r="H408" s="550" t="n">
        <v>46156</v>
      </c>
      <c r="I408" t="n">
        <v>748.6</v>
      </c>
      <c r="J408" t="n">
        <v>748.6</v>
      </c>
      <c r="K408" t="n">
        <v>748.6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inlineStr">
        <is>
          <t>04/2026</t>
        </is>
      </c>
    </row>
    <row r="409">
      <c r="A409" t="n">
        <v>228461</v>
      </c>
      <c r="B409" t="n">
        <v>122</v>
      </c>
      <c r="C409" t="inlineStr">
        <is>
          <t>Arcos</t>
        </is>
      </c>
      <c r="D409" t="inlineStr">
        <is>
          <t>DISTRIBUIDORA FLD DE HORTIFRUTIGRANJEIROS LTDA</t>
        </is>
      </c>
      <c r="E409" t="inlineStr">
        <is>
          <t>406135</t>
        </is>
      </c>
      <c r="F409" s="550" t="n">
        <v>46133</v>
      </c>
      <c r="G409" s="550" t="n">
        <v>46139</v>
      </c>
      <c r="H409" s="550" t="n">
        <v>46160</v>
      </c>
      <c r="I409" t="n">
        <v>59.93</v>
      </c>
      <c r="J409" t="n">
        <v>59.92</v>
      </c>
      <c r="K409" t="n">
        <v>59.93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inlineStr">
        <is>
          <t>04/2026</t>
        </is>
      </c>
    </row>
    <row r="410">
      <c r="A410" t="n">
        <v>228460</v>
      </c>
      <c r="B410" t="n">
        <v>122</v>
      </c>
      <c r="C410" t="inlineStr">
        <is>
          <t>Arcos</t>
        </is>
      </c>
      <c r="D410" t="inlineStr">
        <is>
          <t>CECILIA TSUYACO ARAKI SILVA LTDA</t>
        </is>
      </c>
      <c r="E410" t="inlineStr">
        <is>
          <t>390809</t>
        </is>
      </c>
      <c r="F410" s="550" t="n">
        <v>46136</v>
      </c>
      <c r="G410" s="550" t="n">
        <v>46139</v>
      </c>
      <c r="H410" s="550" t="n">
        <v>46164</v>
      </c>
      <c r="I410" t="n">
        <v>801.7</v>
      </c>
      <c r="J410" t="n">
        <v>801.7</v>
      </c>
      <c r="K410" t="n">
        <v>801.7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inlineStr">
        <is>
          <t>04/2026</t>
        </is>
      </c>
    </row>
    <row r="411">
      <c r="A411" t="n">
        <v>228459</v>
      </c>
      <c r="B411" t="n">
        <v>122</v>
      </c>
      <c r="C411" t="inlineStr">
        <is>
          <t>Arcos</t>
        </is>
      </c>
      <c r="D411" t="inlineStr">
        <is>
          <t>FG7 COMERCIO E DISTRIBUICAO DE BEBIDAS LTDA</t>
        </is>
      </c>
      <c r="E411" t="inlineStr">
        <is>
          <t>784082</t>
        </is>
      </c>
      <c r="F411" s="550" t="n">
        <v>46136</v>
      </c>
      <c r="G411" s="550" t="n">
        <v>46139</v>
      </c>
      <c r="H411" s="550" t="n">
        <v>46164</v>
      </c>
      <c r="I411" t="n">
        <v>147.96</v>
      </c>
      <c r="J411" t="n">
        <v>147.96</v>
      </c>
      <c r="K411" t="n">
        <v>0</v>
      </c>
      <c r="L411" t="n">
        <v>147.96</v>
      </c>
      <c r="M411" t="n">
        <v>0</v>
      </c>
      <c r="N411" t="n">
        <v>0</v>
      </c>
      <c r="O411" t="n">
        <v>0</v>
      </c>
      <c r="P411" t="n">
        <v>0</v>
      </c>
      <c r="Q411" t="inlineStr">
        <is>
          <t>04/2026</t>
        </is>
      </c>
    </row>
    <row r="412">
      <c r="A412" t="n">
        <v>228458</v>
      </c>
      <c r="B412" t="n">
        <v>122</v>
      </c>
      <c r="C412" t="inlineStr">
        <is>
          <t>Arcos</t>
        </is>
      </c>
      <c r="D412" t="inlineStr">
        <is>
          <t>DO CHEF DISTRIBUIDORA DE ALIMENTOS LTDA</t>
        </is>
      </c>
      <c r="E412" t="inlineStr">
        <is>
          <t>1234</t>
        </is>
      </c>
      <c r="F412" s="550" t="n">
        <v>46136</v>
      </c>
      <c r="G412" s="550" t="n">
        <v>46139</v>
      </c>
      <c r="H412" s="550" t="n">
        <v>46164</v>
      </c>
      <c r="I412" t="n">
        <v>266.95</v>
      </c>
      <c r="J412" t="n">
        <v>266.95</v>
      </c>
      <c r="K412" t="n">
        <v>266.95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inlineStr">
        <is>
          <t>04/2026</t>
        </is>
      </c>
    </row>
    <row r="413">
      <c r="A413" t="n">
        <v>228456</v>
      </c>
      <c r="B413" t="n">
        <v>122</v>
      </c>
      <c r="C413" t="inlineStr">
        <is>
          <t>Arcos</t>
        </is>
      </c>
      <c r="D413" t="inlineStr">
        <is>
          <t>MARCOS SILVA DO NASCIMENTO</t>
        </is>
      </c>
      <c r="E413" t="inlineStr">
        <is>
          <t>965</t>
        </is>
      </c>
      <c r="F413" s="550" t="n">
        <v>46139</v>
      </c>
      <c r="G413" s="550" t="n">
        <v>46139</v>
      </c>
      <c r="H413" s="550" t="n">
        <v>46169</v>
      </c>
      <c r="I413" t="n">
        <v>669.65</v>
      </c>
      <c r="J413" t="n">
        <v>669.65</v>
      </c>
      <c r="K413" t="n">
        <v>669.65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inlineStr">
        <is>
          <t>04/2026</t>
        </is>
      </c>
    </row>
    <row r="414">
      <c r="A414" t="n">
        <v>228455</v>
      </c>
      <c r="B414" t="n">
        <v>122</v>
      </c>
      <c r="C414" t="inlineStr">
        <is>
          <t>Arcos</t>
        </is>
      </c>
      <c r="D414" t="inlineStr">
        <is>
          <t>PROAUTO INDUSTRIA QUIMICA EIRELI</t>
        </is>
      </c>
      <c r="E414" t="inlineStr">
        <is>
          <t>155589</t>
        </is>
      </c>
      <c r="F414" s="550" t="n">
        <v>46139</v>
      </c>
      <c r="G414" s="550" t="n">
        <v>46140</v>
      </c>
      <c r="H414" s="550" t="n">
        <v>46160</v>
      </c>
      <c r="I414" t="n">
        <v>1843.46</v>
      </c>
      <c r="J414" t="n">
        <v>1767.04</v>
      </c>
      <c r="K414" t="n">
        <v>0</v>
      </c>
      <c r="L414" t="n">
        <v>0</v>
      </c>
      <c r="M414" t="n">
        <v>1843.46</v>
      </c>
      <c r="N414" t="n">
        <v>0</v>
      </c>
      <c r="O414" t="n">
        <v>0</v>
      </c>
      <c r="P414" t="n">
        <v>0</v>
      </c>
      <c r="Q414" t="inlineStr">
        <is>
          <t>04/2026</t>
        </is>
      </c>
    </row>
    <row r="415">
      <c r="A415" t="n">
        <v>228453</v>
      </c>
      <c r="B415" t="n">
        <v>122</v>
      </c>
      <c r="C415" t="inlineStr">
        <is>
          <t>Arcos</t>
        </is>
      </c>
      <c r="D415" t="inlineStr">
        <is>
          <t>WPP COMERCIO DE CARNES LTDA</t>
        </is>
      </c>
      <c r="E415" t="inlineStr">
        <is>
          <t>78875</t>
        </is>
      </c>
      <c r="F415" s="550" t="n">
        <v>46140</v>
      </c>
      <c r="G415" s="550" t="n">
        <v>46140</v>
      </c>
      <c r="H415" s="550" t="n">
        <v>46168</v>
      </c>
      <c r="I415" t="n">
        <v>1831.58</v>
      </c>
      <c r="J415" t="n">
        <v>1831.58</v>
      </c>
      <c r="K415" t="n">
        <v>1831.58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inlineStr">
        <is>
          <t>04/2026</t>
        </is>
      </c>
    </row>
    <row r="416">
      <c r="A416" t="n">
        <v>228452</v>
      </c>
      <c r="B416" t="n">
        <v>122</v>
      </c>
      <c r="C416" t="inlineStr">
        <is>
          <t>Arcos</t>
        </is>
      </c>
      <c r="D416" t="inlineStr">
        <is>
          <t>QUEIJARIA ATALAIA LTDA</t>
        </is>
      </c>
      <c r="E416" t="inlineStr">
        <is>
          <t>25466</t>
        </is>
      </c>
      <c r="F416" s="550" t="n">
        <v>46139</v>
      </c>
      <c r="G416" s="550" t="n">
        <v>46140</v>
      </c>
      <c r="H416" s="550" t="n">
        <v>46167</v>
      </c>
      <c r="I416" t="n">
        <v>890.73</v>
      </c>
      <c r="J416" t="n">
        <v>890.73</v>
      </c>
      <c r="K416" t="n">
        <v>890.73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inlineStr">
        <is>
          <t>04/2026</t>
        </is>
      </c>
    </row>
    <row r="417">
      <c r="A417" t="n">
        <v>228451</v>
      </c>
      <c r="B417" t="n">
        <v>122</v>
      </c>
      <c r="C417" t="inlineStr">
        <is>
          <t>Arcos</t>
        </is>
      </c>
      <c r="D417" t="inlineStr">
        <is>
          <t>DTK COMERCIO DE ALIMENTOS LTDA</t>
        </is>
      </c>
      <c r="E417" t="inlineStr">
        <is>
          <t>76636</t>
        </is>
      </c>
      <c r="F417" s="550" t="n">
        <v>46140</v>
      </c>
      <c r="G417" s="550" t="n">
        <v>46140</v>
      </c>
      <c r="H417" s="550" t="n">
        <v>46168</v>
      </c>
      <c r="I417" t="n">
        <v>1641.38</v>
      </c>
      <c r="J417" t="n">
        <v>1639.38</v>
      </c>
      <c r="K417" t="n">
        <v>1641.38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inlineStr">
        <is>
          <t>04/2026</t>
        </is>
      </c>
    </row>
    <row r="418">
      <c r="A418" t="n">
        <v>228450</v>
      </c>
      <c r="B418" t="n">
        <v>122</v>
      </c>
      <c r="C418" t="inlineStr">
        <is>
          <t>Arcos</t>
        </is>
      </c>
      <c r="D418" t="inlineStr">
        <is>
          <t>MONTE ALTO ALIMENTOS LTDA</t>
        </is>
      </c>
      <c r="E418" t="inlineStr">
        <is>
          <t>179637</t>
        </is>
      </c>
      <c r="F418" s="550" t="n">
        <v>46139</v>
      </c>
      <c r="G418" s="550" t="n">
        <v>46140</v>
      </c>
      <c r="H418" s="550" t="n">
        <v>46153</v>
      </c>
      <c r="I418" t="n">
        <v>7625.46</v>
      </c>
      <c r="J418" t="n">
        <v>7625.46</v>
      </c>
      <c r="K418" t="n">
        <v>7625.46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inlineStr">
        <is>
          <t>04/2026</t>
        </is>
      </c>
    </row>
    <row r="419">
      <c r="A419" t="n">
        <v>228449</v>
      </c>
      <c r="B419" t="n">
        <v>122</v>
      </c>
      <c r="C419" t="inlineStr">
        <is>
          <t>Arcos</t>
        </is>
      </c>
      <c r="D419" t="inlineStr">
        <is>
          <t>DISTRIBUIDORA ARENA VIP COMERCIO DE BEBIDAS LTDA</t>
        </is>
      </c>
      <c r="E419" t="inlineStr">
        <is>
          <t>5625</t>
        </is>
      </c>
      <c r="F419" s="550" t="n">
        <v>46139</v>
      </c>
      <c r="G419" s="550" t="n">
        <v>46140</v>
      </c>
      <c r="H419" s="550" t="n">
        <v>46167</v>
      </c>
      <c r="I419" t="n">
        <v>252</v>
      </c>
      <c r="J419" t="n">
        <v>252</v>
      </c>
      <c r="K419" t="n">
        <v>0</v>
      </c>
      <c r="L419" t="n">
        <v>252</v>
      </c>
      <c r="M419" t="n">
        <v>0</v>
      </c>
      <c r="N419" t="n">
        <v>0</v>
      </c>
      <c r="O419" t="n">
        <v>0</v>
      </c>
      <c r="P419" t="n">
        <v>0</v>
      </c>
      <c r="Q419" t="inlineStr">
        <is>
          <t>04/2026</t>
        </is>
      </c>
    </row>
    <row r="420">
      <c r="A420" t="n">
        <v>228448</v>
      </c>
      <c r="B420" t="n">
        <v>122</v>
      </c>
      <c r="C420" t="inlineStr">
        <is>
          <t>Arcos</t>
        </is>
      </c>
      <c r="D420" t="inlineStr">
        <is>
          <t>DO CHEF DISTRIBUIDORA DE ALIMENTOS LTDA</t>
        </is>
      </c>
      <c r="E420" t="inlineStr">
        <is>
          <t>1304</t>
        </is>
      </c>
      <c r="F420" s="550" t="n">
        <v>46140</v>
      </c>
      <c r="G420" s="550" t="n">
        <v>46141</v>
      </c>
      <c r="H420" s="550" t="n">
        <v>46168</v>
      </c>
      <c r="I420" t="n">
        <v>633.1</v>
      </c>
      <c r="J420" t="n">
        <v>633.1</v>
      </c>
      <c r="K420" t="n">
        <v>633.1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inlineStr">
        <is>
          <t>04/2026</t>
        </is>
      </c>
    </row>
    <row r="421">
      <c r="A421" t="n">
        <v>228447</v>
      </c>
      <c r="B421" t="n">
        <v>122</v>
      </c>
      <c r="C421" t="inlineStr">
        <is>
          <t>Arcos</t>
        </is>
      </c>
      <c r="D421" t="inlineStr">
        <is>
          <t xml:space="preserve">LEITERIA CABRIOLA FROMAGES DE CHEVRE LTDA </t>
        </is>
      </c>
      <c r="E421" t="inlineStr">
        <is>
          <t>50154</t>
        </is>
      </c>
      <c r="F421" s="550" t="n">
        <v>46140</v>
      </c>
      <c r="G421" s="550" t="n">
        <v>46141</v>
      </c>
      <c r="H421" s="550" t="n">
        <v>46170</v>
      </c>
      <c r="I421" t="n">
        <v>819</v>
      </c>
      <c r="J421" t="n">
        <v>819</v>
      </c>
      <c r="K421" t="n">
        <v>819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inlineStr">
        <is>
          <t>04/2026</t>
        </is>
      </c>
    </row>
    <row r="422">
      <c r="A422" t="n">
        <v>228446</v>
      </c>
      <c r="B422" t="n">
        <v>122</v>
      </c>
      <c r="C422" t="inlineStr">
        <is>
          <t>Arcos</t>
        </is>
      </c>
      <c r="D422" t="inlineStr">
        <is>
          <t xml:space="preserve">COMERCIAL IMPORTADORA E EXPORTADORA METAPUNTO LTDA </t>
        </is>
      </c>
      <c r="E422" t="inlineStr">
        <is>
          <t>44297</t>
        </is>
      </c>
      <c r="F422" s="550" t="n">
        <v>46140</v>
      </c>
      <c r="G422" s="550" t="n">
        <v>46141</v>
      </c>
      <c r="H422" s="550" t="n">
        <v>46155</v>
      </c>
      <c r="I422" t="n">
        <v>744.1</v>
      </c>
      <c r="J422" t="n">
        <v>729.2</v>
      </c>
      <c r="K422" t="n">
        <v>744.1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inlineStr">
        <is>
          <t>04/2026</t>
        </is>
      </c>
    </row>
    <row r="423">
      <c r="A423" t="n">
        <v>228445</v>
      </c>
      <c r="B423" t="n">
        <v>122</v>
      </c>
      <c r="C423" t="inlineStr">
        <is>
          <t>Arcos</t>
        </is>
      </c>
      <c r="D423" t="inlineStr">
        <is>
          <t xml:space="preserve">BELLNAY PAES ARTESANAIS LTDA </t>
        </is>
      </c>
      <c r="E423" t="inlineStr">
        <is>
          <t>2853</t>
        </is>
      </c>
      <c r="F423" s="550" t="n">
        <v>46140</v>
      </c>
      <c r="G423" s="550" t="n">
        <v>46141</v>
      </c>
      <c r="H423" s="550" t="n">
        <v>46154</v>
      </c>
      <c r="I423" t="n">
        <v>507.5</v>
      </c>
      <c r="J423" t="n">
        <v>507.5</v>
      </c>
      <c r="K423" t="n">
        <v>507.5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inlineStr">
        <is>
          <t>04/2026</t>
        </is>
      </c>
    </row>
    <row r="424">
      <c r="A424" t="n">
        <v>228444</v>
      </c>
      <c r="B424" t="n">
        <v>122</v>
      </c>
      <c r="C424" t="inlineStr">
        <is>
          <t>Arcos</t>
        </is>
      </c>
      <c r="D424" t="inlineStr">
        <is>
          <t>WPP COMERCIO DE CARNES LTDA</t>
        </is>
      </c>
      <c r="E424" t="inlineStr">
        <is>
          <t>78916</t>
        </is>
      </c>
      <c r="F424" s="550" t="n">
        <v>46141</v>
      </c>
      <c r="G424" s="550" t="n">
        <v>46141</v>
      </c>
      <c r="H424" s="550" t="n">
        <v>46169</v>
      </c>
      <c r="I424" t="n">
        <v>622.4400000000001</v>
      </c>
      <c r="J424" t="n">
        <v>622.4400000000001</v>
      </c>
      <c r="K424" t="n">
        <v>622.4400000000001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inlineStr">
        <is>
          <t>04/2026</t>
        </is>
      </c>
    </row>
    <row r="425">
      <c r="A425" t="n">
        <v>228442</v>
      </c>
      <c r="B425" t="n">
        <v>122</v>
      </c>
      <c r="C425" t="inlineStr">
        <is>
          <t>Arcos</t>
        </is>
      </c>
      <c r="D425" t="inlineStr">
        <is>
          <t xml:space="preserve">FORTE ALIMENTOS COM. IMPORTAÇÃO LTDA </t>
        </is>
      </c>
      <c r="E425" t="inlineStr">
        <is>
          <t>370770</t>
        </is>
      </c>
      <c r="F425" s="550" t="n">
        <v>46140</v>
      </c>
      <c r="G425" s="550" t="n">
        <v>46141</v>
      </c>
      <c r="H425" s="550" t="n">
        <v>46169</v>
      </c>
      <c r="I425" t="n">
        <v>1620.32</v>
      </c>
      <c r="J425" t="n">
        <v>1620.32</v>
      </c>
      <c r="K425" t="n">
        <v>1620.32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inlineStr">
        <is>
          <t>04/2026</t>
        </is>
      </c>
    </row>
    <row r="426">
      <c r="A426" t="n">
        <v>228441</v>
      </c>
      <c r="B426" t="n">
        <v>122</v>
      </c>
      <c r="C426" t="inlineStr">
        <is>
          <t>Arcos</t>
        </is>
      </c>
      <c r="D426" t="inlineStr">
        <is>
          <t>CG FOOD´S DISTRIBUIDORA DE ALIMENTOS LTDA</t>
        </is>
      </c>
      <c r="E426" t="inlineStr">
        <is>
          <t>187196</t>
        </is>
      </c>
      <c r="F426" s="550" t="n">
        <v>46141</v>
      </c>
      <c r="G426" s="550" t="n">
        <v>46141</v>
      </c>
      <c r="H426" s="550" t="n">
        <v>46162</v>
      </c>
      <c r="I426" t="n">
        <v>178.68</v>
      </c>
      <c r="J426" t="n">
        <v>178.56</v>
      </c>
      <c r="K426" t="n">
        <v>178.68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inlineStr">
        <is>
          <t>04/2026</t>
        </is>
      </c>
    </row>
    <row r="427">
      <c r="A427" t="n">
        <v>228440</v>
      </c>
      <c r="B427" t="n">
        <v>122</v>
      </c>
      <c r="C427" t="inlineStr">
        <is>
          <t>Arcos</t>
        </is>
      </c>
      <c r="D427" t="inlineStr">
        <is>
          <t>DTK COMERCIO DE ALIMENTOS LTDA</t>
        </is>
      </c>
      <c r="E427" t="inlineStr">
        <is>
          <t>77015</t>
        </is>
      </c>
      <c r="F427" s="550" t="n">
        <v>46141</v>
      </c>
      <c r="G427" s="550" t="n">
        <v>46141</v>
      </c>
      <c r="H427" s="550" t="n">
        <v>46162</v>
      </c>
      <c r="I427" t="n">
        <v>629.34</v>
      </c>
      <c r="J427" t="n">
        <v>620.4400000000001</v>
      </c>
      <c r="K427" t="n">
        <v>629.34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inlineStr">
        <is>
          <t>04/2026</t>
        </is>
      </c>
    </row>
    <row r="428">
      <c r="A428" t="n">
        <v>228438</v>
      </c>
      <c r="B428" t="n">
        <v>122</v>
      </c>
      <c r="C428" t="inlineStr">
        <is>
          <t>Arcos</t>
        </is>
      </c>
      <c r="D428" t="inlineStr">
        <is>
          <t>AROUMAR DISTRIBUIDORA DE PRODUTOS ALIMENTICIOS LTDA</t>
        </is>
      </c>
      <c r="E428" t="inlineStr">
        <is>
          <t>1056386</t>
        </is>
      </c>
      <c r="F428" s="550" t="n">
        <v>46140</v>
      </c>
      <c r="G428" s="550" t="n">
        <v>46141</v>
      </c>
      <c r="H428" s="550" t="n">
        <v>46168</v>
      </c>
      <c r="I428" t="n">
        <v>644.7</v>
      </c>
      <c r="J428" t="n">
        <v>644.7</v>
      </c>
      <c r="K428" t="n">
        <v>644.7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inlineStr">
        <is>
          <t>04/2026</t>
        </is>
      </c>
    </row>
    <row r="429">
      <c r="A429" t="n">
        <v>228436</v>
      </c>
      <c r="B429" t="n">
        <v>122</v>
      </c>
      <c r="C429" t="inlineStr">
        <is>
          <t>Arcos</t>
        </is>
      </c>
      <c r="D429" t="inlineStr">
        <is>
          <t>CECILIA TSUYACO ARAKI SILVA LTDA</t>
        </is>
      </c>
      <c r="E429" t="inlineStr">
        <is>
          <t>390974</t>
        </is>
      </c>
      <c r="F429" s="550" t="n">
        <v>46140</v>
      </c>
      <c r="G429" s="550" t="n">
        <v>46141</v>
      </c>
      <c r="H429" s="550" t="n">
        <v>46168</v>
      </c>
      <c r="I429" t="n">
        <v>286.3</v>
      </c>
      <c r="J429" t="n">
        <v>286.3</v>
      </c>
      <c r="K429" t="n">
        <v>286.3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inlineStr">
        <is>
          <t>04/2026</t>
        </is>
      </c>
    </row>
    <row r="430">
      <c r="A430" t="n">
        <v>228434</v>
      </c>
      <c r="B430" t="n">
        <v>122</v>
      </c>
      <c r="C430" t="inlineStr">
        <is>
          <t>Arcos</t>
        </is>
      </c>
      <c r="D430" t="inlineStr">
        <is>
          <t>NA MORADA INDÚSTRIA E COMÉRCIO LTDA</t>
        </is>
      </c>
      <c r="E430" t="inlineStr">
        <is>
          <t>293844</t>
        </is>
      </c>
      <c r="F430" s="550" t="n">
        <v>46140</v>
      </c>
      <c r="G430" s="550" t="n">
        <v>46141</v>
      </c>
      <c r="H430" s="550" t="n">
        <v>46155</v>
      </c>
      <c r="I430" t="n">
        <v>999.95</v>
      </c>
      <c r="J430" t="n">
        <v>1073.14</v>
      </c>
      <c r="K430" t="n">
        <v>999.95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inlineStr">
        <is>
          <t>04/2026</t>
        </is>
      </c>
    </row>
    <row r="431">
      <c r="A431" t="n">
        <v>228433</v>
      </c>
      <c r="B431" t="n">
        <v>122</v>
      </c>
      <c r="C431" t="inlineStr">
        <is>
          <t>Arcos</t>
        </is>
      </c>
      <c r="D431" t="inlineStr">
        <is>
          <t>MARIO PEDRO FELICIANO - HORTIFRUTI</t>
        </is>
      </c>
      <c r="E431" t="inlineStr">
        <is>
          <t>475242</t>
        </is>
      </c>
      <c r="F431" s="550" t="n">
        <v>46140</v>
      </c>
      <c r="G431" s="550" t="n">
        <v>46141</v>
      </c>
      <c r="H431" s="550" t="n">
        <v>46168</v>
      </c>
      <c r="I431" t="n">
        <v>853.78</v>
      </c>
      <c r="J431" t="n">
        <v>853.78</v>
      </c>
      <c r="K431" t="n">
        <v>853.78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inlineStr">
        <is>
          <t>04/2026</t>
        </is>
      </c>
    </row>
    <row r="432">
      <c r="A432" t="n">
        <v>228432</v>
      </c>
      <c r="B432" t="n">
        <v>122</v>
      </c>
      <c r="C432" t="inlineStr">
        <is>
          <t>Arcos</t>
        </is>
      </c>
      <c r="D432" t="inlineStr">
        <is>
          <t>DISTRIBUIDORA FLD DE HORTIFRUTIGRANJEIROS LTDA</t>
        </is>
      </c>
      <c r="E432" t="inlineStr">
        <is>
          <t>408430</t>
        </is>
      </c>
      <c r="F432" s="550" t="n">
        <v>46140</v>
      </c>
      <c r="G432" s="550" t="n">
        <v>46141</v>
      </c>
      <c r="H432" s="550" t="n">
        <v>46168</v>
      </c>
      <c r="I432" t="n">
        <v>47.24</v>
      </c>
      <c r="J432" t="n">
        <v>47.23</v>
      </c>
      <c r="K432" t="n">
        <v>47.24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inlineStr">
        <is>
          <t>04/2026</t>
        </is>
      </c>
    </row>
    <row r="433">
      <c r="A433" t="n">
        <v>228431</v>
      </c>
      <c r="B433" t="n">
        <v>122</v>
      </c>
      <c r="C433" t="inlineStr">
        <is>
          <t>Arcos</t>
        </is>
      </c>
      <c r="D433" t="inlineStr">
        <is>
          <t>TOCAYA TORRADORES DE CAFE LTDA</t>
        </is>
      </c>
      <c r="E433" t="inlineStr">
        <is>
          <t>25686</t>
        </is>
      </c>
      <c r="F433" s="550" t="n">
        <v>46135</v>
      </c>
      <c r="G433" s="550" t="n">
        <v>46139</v>
      </c>
      <c r="H433" s="550" t="n">
        <v>46163</v>
      </c>
      <c r="I433" t="n">
        <v>2807.61</v>
      </c>
      <c r="J433" t="n">
        <v>2628</v>
      </c>
      <c r="K433" t="n">
        <v>0</v>
      </c>
      <c r="L433" t="n">
        <v>2807.61</v>
      </c>
      <c r="M433" t="n">
        <v>0</v>
      </c>
      <c r="N433" t="n">
        <v>0</v>
      </c>
      <c r="O433" t="n">
        <v>0</v>
      </c>
      <c r="P433" t="n">
        <v>0</v>
      </c>
      <c r="Q433" t="inlineStr">
        <is>
          <t>04/2026</t>
        </is>
      </c>
    </row>
    <row r="434">
      <c r="A434" t="n">
        <v>228430</v>
      </c>
      <c r="B434" t="n">
        <v>122</v>
      </c>
      <c r="C434" t="inlineStr">
        <is>
          <t>Arcos</t>
        </is>
      </c>
      <c r="D434" t="inlineStr">
        <is>
          <t>DOMO - PRODUTOS ORIENTAIS LTDA.</t>
        </is>
      </c>
      <c r="E434" t="inlineStr">
        <is>
          <t>9118</t>
        </is>
      </c>
      <c r="F434" s="550" t="n">
        <v>46136</v>
      </c>
      <c r="G434" s="550" t="n">
        <v>46139</v>
      </c>
      <c r="H434" s="550" t="n">
        <v>46156</v>
      </c>
      <c r="I434" t="n">
        <v>191.4</v>
      </c>
      <c r="J434" t="n">
        <v>191.4</v>
      </c>
      <c r="K434" t="n">
        <v>191.4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inlineStr">
        <is>
          <t>04/2026</t>
        </is>
      </c>
    </row>
    <row r="435">
      <c r="A435" t="n">
        <v>228428</v>
      </c>
      <c r="B435" t="n">
        <v>122</v>
      </c>
      <c r="C435" t="inlineStr">
        <is>
          <t>Arcos</t>
        </is>
      </c>
      <c r="D435" t="inlineStr">
        <is>
          <t>EMPORIO M&amp;L COMERCIO DE ALIM E BEBIDAS LTDA</t>
        </is>
      </c>
      <c r="E435" t="inlineStr">
        <is>
          <t>508624</t>
        </is>
      </c>
      <c r="F435" s="550" t="n">
        <v>46132</v>
      </c>
      <c r="G435" s="550" t="n">
        <v>46134</v>
      </c>
      <c r="H435" s="550" t="n">
        <v>46161</v>
      </c>
      <c r="I435" t="n">
        <v>2254.8</v>
      </c>
      <c r="J435" t="n">
        <v>2254.8</v>
      </c>
      <c r="K435" t="n">
        <v>0</v>
      </c>
      <c r="L435" t="n">
        <v>2254.8</v>
      </c>
      <c r="M435" t="n">
        <v>0</v>
      </c>
      <c r="N435" t="n">
        <v>0</v>
      </c>
      <c r="O435" t="n">
        <v>0</v>
      </c>
      <c r="P435" t="n">
        <v>0</v>
      </c>
      <c r="Q435" t="inlineStr">
        <is>
          <t>04/2026</t>
        </is>
      </c>
    </row>
    <row r="436">
      <c r="A436" t="n">
        <v>228426</v>
      </c>
      <c r="B436" t="n">
        <v>122</v>
      </c>
      <c r="C436" t="inlineStr">
        <is>
          <t>Arcos</t>
        </is>
      </c>
      <c r="D436" t="inlineStr">
        <is>
          <t>EMPORIO M&amp;L COMERCIO DE ALIM E BEBIDAS LTDA</t>
        </is>
      </c>
      <c r="E436" t="inlineStr">
        <is>
          <t>508966</t>
        </is>
      </c>
      <c r="F436" s="550" t="n">
        <v>46134</v>
      </c>
      <c r="G436" s="550" t="n">
        <v>46135</v>
      </c>
      <c r="H436" s="550" t="n">
        <v>46171</v>
      </c>
      <c r="I436" t="n">
        <v>6111.83</v>
      </c>
      <c r="J436" t="n">
        <v>6111.83</v>
      </c>
      <c r="K436" t="n">
        <v>6111.83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inlineStr">
        <is>
          <t>04/2026</t>
        </is>
      </c>
    </row>
    <row r="437">
      <c r="A437" t="n">
        <v>228425</v>
      </c>
      <c r="B437" t="n">
        <v>122</v>
      </c>
      <c r="C437" t="inlineStr">
        <is>
          <t>Arcos</t>
        </is>
      </c>
      <c r="D437" t="inlineStr">
        <is>
          <t>ALLIMENTARI COMERCIO DE PRODUTOS ALIMENTICIOS E SERVICOS LTDA</t>
        </is>
      </c>
      <c r="E437" t="inlineStr">
        <is>
          <t>40274</t>
        </is>
      </c>
      <c r="F437" s="550" t="n">
        <v>46136</v>
      </c>
      <c r="G437" s="550" t="n">
        <v>46136</v>
      </c>
      <c r="H437" s="550" t="n">
        <v>46164</v>
      </c>
      <c r="I437" t="n">
        <v>1729.34</v>
      </c>
      <c r="J437" t="n">
        <v>1729.34</v>
      </c>
      <c r="K437" t="n">
        <v>1729.34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inlineStr">
        <is>
          <t>04/2026</t>
        </is>
      </c>
    </row>
    <row r="438">
      <c r="A438" t="n">
        <v>228424</v>
      </c>
      <c r="B438" t="n">
        <v>122</v>
      </c>
      <c r="C438" t="inlineStr">
        <is>
          <t>Arcos</t>
        </is>
      </c>
      <c r="D438" t="inlineStr">
        <is>
          <t>PROAUTO INDUSTRIA QUIMICA EIRELI</t>
        </is>
      </c>
      <c r="E438" t="inlineStr">
        <is>
          <t>155431</t>
        </is>
      </c>
      <c r="F438" s="550" t="n">
        <v>46136</v>
      </c>
      <c r="G438" s="550" t="n">
        <v>46136</v>
      </c>
      <c r="H438" s="550" t="n">
        <v>46157</v>
      </c>
      <c r="I438" t="n">
        <v>1393.99</v>
      </c>
      <c r="J438" t="n">
        <v>1339.36</v>
      </c>
      <c r="K438" t="n">
        <v>0</v>
      </c>
      <c r="L438" t="n">
        <v>0</v>
      </c>
      <c r="M438" t="n">
        <v>1393.99</v>
      </c>
      <c r="N438" t="n">
        <v>0</v>
      </c>
      <c r="O438" t="n">
        <v>0</v>
      </c>
      <c r="P438" t="n">
        <v>0</v>
      </c>
      <c r="Q438" t="inlineStr">
        <is>
          <t>04/2026</t>
        </is>
      </c>
    </row>
    <row r="439">
      <c r="A439" t="n">
        <v>228422</v>
      </c>
      <c r="B439" t="n">
        <v>122</v>
      </c>
      <c r="C439" t="inlineStr">
        <is>
          <t>Arcos</t>
        </is>
      </c>
      <c r="D439" t="inlineStr">
        <is>
          <t>CECILIA TSUYACO ARAKI SILVA LTDA</t>
        </is>
      </c>
      <c r="E439" t="inlineStr">
        <is>
          <t>390720</t>
        </is>
      </c>
      <c r="F439" s="550" t="n">
        <v>46135</v>
      </c>
      <c r="G439" s="550" t="n">
        <v>46136</v>
      </c>
      <c r="H439" s="550" t="n">
        <v>46163</v>
      </c>
      <c r="I439" t="n">
        <v>776.5</v>
      </c>
      <c r="J439" t="n">
        <v>776.5</v>
      </c>
      <c r="K439" t="n">
        <v>776.5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inlineStr">
        <is>
          <t>04/2026</t>
        </is>
      </c>
    </row>
    <row r="440">
      <c r="A440" t="n">
        <v>228421</v>
      </c>
      <c r="B440" t="n">
        <v>122</v>
      </c>
      <c r="C440" t="inlineStr">
        <is>
          <t>Arcos</t>
        </is>
      </c>
      <c r="D440" t="inlineStr">
        <is>
          <t>MARIO PEDRO FELICIANO - HORTIFRUTI</t>
        </is>
      </c>
      <c r="E440" t="inlineStr">
        <is>
          <t>474778</t>
        </is>
      </c>
      <c r="F440" s="550" t="n">
        <v>46135</v>
      </c>
      <c r="G440" s="550" t="n">
        <v>46136</v>
      </c>
      <c r="H440" s="550" t="n">
        <v>46163</v>
      </c>
      <c r="I440" t="n">
        <v>1124.77</v>
      </c>
      <c r="J440" t="n">
        <v>1124.77</v>
      </c>
      <c r="K440" t="n">
        <v>1124.77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inlineStr">
        <is>
          <t>04/2026</t>
        </is>
      </c>
    </row>
    <row r="441">
      <c r="A441" t="n">
        <v>228420</v>
      </c>
      <c r="B441" t="n">
        <v>122</v>
      </c>
      <c r="C441" t="inlineStr">
        <is>
          <t>Arcos</t>
        </is>
      </c>
      <c r="D441" t="inlineStr">
        <is>
          <t>DO CHEF DISTRIBUIDORA DE ALIMENTOS LTDA</t>
        </is>
      </c>
      <c r="E441" t="inlineStr">
        <is>
          <t>1178</t>
        </is>
      </c>
      <c r="F441" s="550" t="n">
        <v>46135</v>
      </c>
      <c r="G441" s="550" t="n">
        <v>46136</v>
      </c>
      <c r="H441" s="550" t="n">
        <v>46163</v>
      </c>
      <c r="I441" t="n">
        <v>340.17</v>
      </c>
      <c r="J441" t="n">
        <v>340.17</v>
      </c>
      <c r="K441" t="n">
        <v>340.17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inlineStr">
        <is>
          <t>04/2026</t>
        </is>
      </c>
    </row>
    <row r="442">
      <c r="A442" t="n">
        <v>228419</v>
      </c>
      <c r="B442" t="n">
        <v>122</v>
      </c>
      <c r="C442" t="inlineStr">
        <is>
          <t>Arcos</t>
        </is>
      </c>
      <c r="D442" t="inlineStr">
        <is>
          <t>DEOLINDA DOS SANTOS FREITAS</t>
        </is>
      </c>
      <c r="E442" t="inlineStr">
        <is>
          <t>2475</t>
        </is>
      </c>
      <c r="F442" s="550" t="n">
        <v>46134</v>
      </c>
      <c r="G442" s="550" t="n">
        <v>46136</v>
      </c>
      <c r="H442" s="550" t="n">
        <v>46167</v>
      </c>
      <c r="I442" t="n">
        <v>615.28</v>
      </c>
      <c r="J442" t="n">
        <v>615.28</v>
      </c>
      <c r="K442" t="n">
        <v>0</v>
      </c>
      <c r="L442" t="n">
        <v>0</v>
      </c>
      <c r="M442" t="n">
        <v>615.28</v>
      </c>
      <c r="N442" t="n">
        <v>0</v>
      </c>
      <c r="O442" t="n">
        <v>0</v>
      </c>
      <c r="P442" t="n">
        <v>0</v>
      </c>
      <c r="Q442" t="inlineStr">
        <is>
          <t>04/2026</t>
        </is>
      </c>
    </row>
    <row r="443">
      <c r="A443" t="n">
        <v>228418</v>
      </c>
      <c r="B443" t="n">
        <v>122</v>
      </c>
      <c r="C443" t="inlineStr">
        <is>
          <t>Arcos</t>
        </is>
      </c>
      <c r="D443" t="inlineStr">
        <is>
          <t>MONTE ALTO ALIMENTOS LTDA</t>
        </is>
      </c>
      <c r="E443" t="inlineStr">
        <is>
          <t>179369</t>
        </is>
      </c>
      <c r="F443" s="550" t="n">
        <v>46132</v>
      </c>
      <c r="G443" s="550" t="n">
        <v>46136</v>
      </c>
      <c r="H443" s="550" t="n">
        <v>46153</v>
      </c>
      <c r="I443" t="n">
        <v>1229.76</v>
      </c>
      <c r="J443" t="n">
        <v>1229.76</v>
      </c>
      <c r="K443" t="n">
        <v>1229.76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inlineStr">
        <is>
          <t>04/2026</t>
        </is>
      </c>
    </row>
    <row r="444">
      <c r="A444" t="n">
        <v>228417</v>
      </c>
      <c r="B444" t="n">
        <v>122</v>
      </c>
      <c r="C444" t="inlineStr">
        <is>
          <t>Arcos</t>
        </is>
      </c>
      <c r="D444" t="inlineStr">
        <is>
          <t>SOUBIO BRASIL LTDA</t>
        </is>
      </c>
      <c r="E444" t="inlineStr">
        <is>
          <t>6221</t>
        </is>
      </c>
      <c r="F444" s="550" t="n">
        <v>46132</v>
      </c>
      <c r="G444" s="550" t="n">
        <v>46134</v>
      </c>
      <c r="H444" s="550" t="n">
        <v>46160</v>
      </c>
      <c r="I444" t="n">
        <v>630</v>
      </c>
      <c r="J444" t="n">
        <v>630</v>
      </c>
      <c r="K444" t="n">
        <v>0</v>
      </c>
      <c r="L444" t="n">
        <v>0</v>
      </c>
      <c r="M444" t="n">
        <v>0</v>
      </c>
      <c r="N444" t="n">
        <v>0</v>
      </c>
      <c r="O444" t="n">
        <v>630</v>
      </c>
      <c r="P444" t="n">
        <v>0</v>
      </c>
      <c r="Q444" t="inlineStr">
        <is>
          <t>04/2026</t>
        </is>
      </c>
    </row>
    <row r="445">
      <c r="A445" t="n">
        <v>228416</v>
      </c>
      <c r="B445" t="n">
        <v>122</v>
      </c>
      <c r="C445" t="inlineStr">
        <is>
          <t>Arcos</t>
        </is>
      </c>
      <c r="D445" t="inlineStr">
        <is>
          <t>J.K. COMERCIO DE GENEROS ALIMENICIOS LTDA</t>
        </is>
      </c>
      <c r="E445" t="inlineStr">
        <is>
          <t>14142</t>
        </is>
      </c>
      <c r="F445" s="550" t="n">
        <v>46134</v>
      </c>
      <c r="G445" s="550" t="n">
        <v>46134</v>
      </c>
      <c r="H445" s="550" t="n">
        <v>46164</v>
      </c>
      <c r="I445" t="n">
        <v>671.3</v>
      </c>
      <c r="J445" t="n">
        <v>671.3</v>
      </c>
      <c r="K445" t="n">
        <v>671.3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inlineStr">
        <is>
          <t>04/2026</t>
        </is>
      </c>
    </row>
    <row r="446">
      <c r="A446" t="n">
        <v>228415</v>
      </c>
      <c r="B446" t="n">
        <v>122</v>
      </c>
      <c r="C446" t="inlineStr">
        <is>
          <t>Arcos</t>
        </is>
      </c>
      <c r="D446" t="inlineStr">
        <is>
          <t>DISTRIBUIDORA ARENA VIP COMERCIO DE BEBIDAS LTDA</t>
        </is>
      </c>
      <c r="E446" t="inlineStr">
        <is>
          <t>5017</t>
        </is>
      </c>
      <c r="F446" s="550" t="n">
        <v>46132</v>
      </c>
      <c r="G446" s="550" t="n">
        <v>46134</v>
      </c>
      <c r="H446" s="550" t="n">
        <v>46160</v>
      </c>
      <c r="I446" t="n">
        <v>1308</v>
      </c>
      <c r="J446" t="n">
        <v>1308</v>
      </c>
      <c r="K446" t="n">
        <v>0</v>
      </c>
      <c r="L446" t="n">
        <v>1308</v>
      </c>
      <c r="M446" t="n">
        <v>0</v>
      </c>
      <c r="N446" t="n">
        <v>0</v>
      </c>
      <c r="O446" t="n">
        <v>0</v>
      </c>
      <c r="P446" t="n">
        <v>0</v>
      </c>
      <c r="Q446" t="inlineStr">
        <is>
          <t>04/2026</t>
        </is>
      </c>
    </row>
    <row r="447">
      <c r="A447" t="n">
        <v>228414</v>
      </c>
      <c r="B447" t="n">
        <v>122</v>
      </c>
      <c r="C447" t="inlineStr">
        <is>
          <t>Arcos</t>
        </is>
      </c>
      <c r="D447" t="inlineStr">
        <is>
          <t>FG7 COMERCIO E DISTRIBUICAO DE BEBIDAS LTDA</t>
        </is>
      </c>
      <c r="E447" t="inlineStr">
        <is>
          <t>782100</t>
        </is>
      </c>
      <c r="F447" s="550" t="n">
        <v>46132</v>
      </c>
      <c r="G447" s="550" t="n">
        <v>46134</v>
      </c>
      <c r="H447" s="550" t="n">
        <v>46162</v>
      </c>
      <c r="I447" t="n">
        <v>3936</v>
      </c>
      <c r="J447" t="n">
        <v>3936</v>
      </c>
      <c r="K447" t="n">
        <v>0</v>
      </c>
      <c r="L447" t="n">
        <v>3936</v>
      </c>
      <c r="M447" t="n">
        <v>0</v>
      </c>
      <c r="N447" t="n">
        <v>0</v>
      </c>
      <c r="O447" t="n">
        <v>0</v>
      </c>
      <c r="P447" t="n">
        <v>0</v>
      </c>
      <c r="Q447" t="inlineStr">
        <is>
          <t>04/2026</t>
        </is>
      </c>
    </row>
    <row r="448">
      <c r="A448" t="n">
        <v>228413</v>
      </c>
      <c r="B448" t="n">
        <v>122</v>
      </c>
      <c r="C448" t="inlineStr">
        <is>
          <t>Arcos</t>
        </is>
      </c>
      <c r="D448" t="inlineStr">
        <is>
          <t>DO CHEF DISTRIBUIDORA DE ALIMENTOS LTDA</t>
        </is>
      </c>
      <c r="E448" t="inlineStr">
        <is>
          <t>1113</t>
        </is>
      </c>
      <c r="F448" s="550" t="n">
        <v>46132</v>
      </c>
      <c r="G448" s="550" t="n">
        <v>46134</v>
      </c>
      <c r="H448" s="550" t="n">
        <v>46160</v>
      </c>
      <c r="I448" t="n">
        <v>221.2</v>
      </c>
      <c r="J448" t="n">
        <v>221.2</v>
      </c>
      <c r="K448" t="n">
        <v>221.2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inlineStr">
        <is>
          <t>04/2026</t>
        </is>
      </c>
    </row>
    <row r="449">
      <c r="A449" t="n">
        <v>228412</v>
      </c>
      <c r="B449" t="n">
        <v>122</v>
      </c>
      <c r="C449" t="inlineStr">
        <is>
          <t>Arcos</t>
        </is>
      </c>
      <c r="D449" t="inlineStr">
        <is>
          <t>WPP COMERCIO DE CARNES LTDA</t>
        </is>
      </c>
      <c r="E449" t="inlineStr">
        <is>
          <t>78766</t>
        </is>
      </c>
      <c r="F449" s="550" t="n">
        <v>46134</v>
      </c>
      <c r="G449" s="550" t="n">
        <v>46134</v>
      </c>
      <c r="H449" s="550" t="n">
        <v>46162</v>
      </c>
      <c r="I449" t="n">
        <v>626.4299999999999</v>
      </c>
      <c r="J449" t="n">
        <v>626.4299999999999</v>
      </c>
      <c r="K449" t="n">
        <v>626.4299999999999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inlineStr">
        <is>
          <t>04/2026</t>
        </is>
      </c>
    </row>
    <row r="450">
      <c r="A450" t="n">
        <v>228411</v>
      </c>
      <c r="B450" t="n">
        <v>122</v>
      </c>
      <c r="C450" t="inlineStr">
        <is>
          <t>Arcos</t>
        </is>
      </c>
      <c r="D450" t="inlineStr">
        <is>
          <t>WPP COMERCIO DE CARNES LTDA</t>
        </is>
      </c>
      <c r="E450" t="inlineStr">
        <is>
          <t>78760</t>
        </is>
      </c>
      <c r="F450" s="550" t="n">
        <v>46134</v>
      </c>
      <c r="G450" s="550" t="n">
        <v>46134</v>
      </c>
      <c r="H450" s="550" t="n">
        <v>46162</v>
      </c>
      <c r="I450" t="n">
        <v>1410.22</v>
      </c>
      <c r="J450" t="n">
        <v>1410.22</v>
      </c>
      <c r="K450" t="n">
        <v>1410.22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inlineStr">
        <is>
          <t>04/2026</t>
        </is>
      </c>
    </row>
    <row r="451">
      <c r="A451" t="n">
        <v>228410</v>
      </c>
      <c r="B451" t="n">
        <v>122</v>
      </c>
      <c r="C451" t="inlineStr">
        <is>
          <t>Arcos</t>
        </is>
      </c>
      <c r="D451" t="inlineStr">
        <is>
          <t>KING COMERCIO E IMPORTACAO DE BEBIDAS LTDA</t>
        </is>
      </c>
      <c r="E451" t="inlineStr">
        <is>
          <t>126698</t>
        </is>
      </c>
      <c r="F451" s="550" t="n">
        <v>46132</v>
      </c>
      <c r="G451" s="550" t="n">
        <v>46134</v>
      </c>
      <c r="H451" s="550" t="n">
        <v>46153</v>
      </c>
      <c r="I451" t="n">
        <v>8472.32</v>
      </c>
      <c r="J451" t="n">
        <v>8472.280000000001</v>
      </c>
      <c r="K451" t="n">
        <v>0</v>
      </c>
      <c r="L451" t="n">
        <v>8472.32</v>
      </c>
      <c r="M451" t="n">
        <v>0</v>
      </c>
      <c r="N451" t="n">
        <v>0</v>
      </c>
      <c r="O451" t="n">
        <v>0</v>
      </c>
      <c r="P451" t="n">
        <v>0</v>
      </c>
      <c r="Q451" t="inlineStr">
        <is>
          <t>04/2026</t>
        </is>
      </c>
    </row>
    <row r="452">
      <c r="A452" t="n">
        <v>228409</v>
      </c>
      <c r="B452" t="n">
        <v>122</v>
      </c>
      <c r="C452" t="inlineStr">
        <is>
          <t>Arcos</t>
        </is>
      </c>
      <c r="D452" t="inlineStr">
        <is>
          <t>CECILIA TSUYACO ARAKI SILVA LTDA</t>
        </is>
      </c>
      <c r="E452" t="inlineStr">
        <is>
          <t>390550</t>
        </is>
      </c>
      <c r="F452" s="550" t="n">
        <v>46133</v>
      </c>
      <c r="G452" s="550" t="n">
        <v>46134</v>
      </c>
      <c r="H452" s="550" t="n">
        <v>46160</v>
      </c>
      <c r="I452" t="n">
        <v>671.45</v>
      </c>
      <c r="J452" t="n">
        <v>671.45</v>
      </c>
      <c r="K452" t="n">
        <v>671.45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inlineStr">
        <is>
          <t>04/2026</t>
        </is>
      </c>
    </row>
    <row r="453">
      <c r="A453" t="n">
        <v>228408</v>
      </c>
      <c r="B453" t="n">
        <v>122</v>
      </c>
      <c r="C453" t="inlineStr">
        <is>
          <t>Arcos</t>
        </is>
      </c>
      <c r="D453" t="inlineStr">
        <is>
          <t>MARIO PEDRO FELICIANO - HORTIFRUTI</t>
        </is>
      </c>
      <c r="E453" t="inlineStr">
        <is>
          <t>474519</t>
        </is>
      </c>
      <c r="F453" s="550" t="n">
        <v>46133</v>
      </c>
      <c r="G453" s="550" t="n">
        <v>46134</v>
      </c>
      <c r="H453" s="550" t="n">
        <v>46161</v>
      </c>
      <c r="I453" t="n">
        <v>610.77</v>
      </c>
      <c r="J453" t="n">
        <v>610.76</v>
      </c>
      <c r="K453" t="n">
        <v>610.77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inlineStr">
        <is>
          <t>04/2026</t>
        </is>
      </c>
    </row>
    <row r="454">
      <c r="A454" t="n">
        <v>228407</v>
      </c>
      <c r="B454" t="n">
        <v>122</v>
      </c>
      <c r="C454" t="inlineStr">
        <is>
          <t>Arcos</t>
        </is>
      </c>
      <c r="D454" t="inlineStr">
        <is>
          <t xml:space="preserve">FORTE ALIMENTOS COM. IMPORTAÇÃO LTDA </t>
        </is>
      </c>
      <c r="E454" t="inlineStr">
        <is>
          <t>369580</t>
        </is>
      </c>
      <c r="F454" s="550" t="n">
        <v>46133</v>
      </c>
      <c r="G454" s="550" t="n">
        <v>46134</v>
      </c>
      <c r="H454" s="550" t="n">
        <v>46162</v>
      </c>
      <c r="I454" t="n">
        <v>645.75</v>
      </c>
      <c r="J454" t="n">
        <v>645.75</v>
      </c>
      <c r="K454" t="n">
        <v>645.75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inlineStr">
        <is>
          <t>04/2026</t>
        </is>
      </c>
    </row>
    <row r="455">
      <c r="A455" t="n">
        <v>228405</v>
      </c>
      <c r="B455" t="n">
        <v>122</v>
      </c>
      <c r="C455" t="inlineStr">
        <is>
          <t>Arcos</t>
        </is>
      </c>
      <c r="D455" t="inlineStr">
        <is>
          <t>CG FOOD´S DISTRIBUIDORA DE ALIMENTOS LTDA</t>
        </is>
      </c>
      <c r="E455" t="inlineStr">
        <is>
          <t>186407</t>
        </is>
      </c>
      <c r="F455" s="550" t="n">
        <v>46134</v>
      </c>
      <c r="G455" s="550" t="n">
        <v>46134</v>
      </c>
      <c r="H455" s="550" t="n">
        <v>46155</v>
      </c>
      <c r="I455" t="n">
        <v>411.18</v>
      </c>
      <c r="J455" t="n">
        <v>411.14</v>
      </c>
      <c r="K455" t="n">
        <v>411.18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inlineStr">
        <is>
          <t>04/2026</t>
        </is>
      </c>
    </row>
    <row r="456">
      <c r="A456" t="n">
        <v>228395</v>
      </c>
      <c r="B456" t="n">
        <v>122</v>
      </c>
      <c r="C456" t="inlineStr">
        <is>
          <t>Arcos</t>
        </is>
      </c>
      <c r="D456" t="inlineStr">
        <is>
          <t>DTK COMERCIO DE ALIMENTOS LTDA</t>
        </is>
      </c>
      <c r="E456" t="inlineStr">
        <is>
          <t>75516</t>
        </is>
      </c>
      <c r="F456" s="550" t="n">
        <v>46132</v>
      </c>
      <c r="G456" s="550" t="n">
        <v>46134</v>
      </c>
      <c r="H456" s="550" t="n">
        <v>46160</v>
      </c>
      <c r="I456" t="n">
        <v>1939.44</v>
      </c>
      <c r="J456" t="n">
        <v>1937.44</v>
      </c>
      <c r="K456" t="n">
        <v>1939.44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inlineStr">
        <is>
          <t>04/2026</t>
        </is>
      </c>
    </row>
    <row r="457">
      <c r="A457" t="n">
        <v>228389</v>
      </c>
      <c r="B457" t="n">
        <v>122</v>
      </c>
      <c r="C457" t="inlineStr">
        <is>
          <t>Arcos</t>
        </is>
      </c>
      <c r="D457" t="inlineStr">
        <is>
          <t>ZAHIL IMPORTADORA LTDA</t>
        </is>
      </c>
      <c r="E457" t="inlineStr">
        <is>
          <t>268471</t>
        </is>
      </c>
      <c r="F457" s="550" t="n">
        <v>46132</v>
      </c>
      <c r="G457" s="550" t="n">
        <v>46134</v>
      </c>
      <c r="H457" s="550" t="n">
        <v>46162</v>
      </c>
      <c r="I457" t="n">
        <v>2424.01</v>
      </c>
      <c r="J457" t="n">
        <v>2191.8</v>
      </c>
      <c r="K457" t="n">
        <v>0</v>
      </c>
      <c r="L457" t="n">
        <v>2424.01</v>
      </c>
      <c r="M457" t="n">
        <v>0</v>
      </c>
      <c r="N457" t="n">
        <v>0</v>
      </c>
      <c r="O457" t="n">
        <v>0</v>
      </c>
      <c r="P457" t="n">
        <v>0</v>
      </c>
      <c r="Q457" t="inlineStr">
        <is>
          <t>04/2026</t>
        </is>
      </c>
    </row>
    <row r="458">
      <c r="A458" t="n">
        <v>228388</v>
      </c>
      <c r="B458" t="n">
        <v>122</v>
      </c>
      <c r="C458" t="inlineStr">
        <is>
          <t>Arcos</t>
        </is>
      </c>
      <c r="D458" t="inlineStr">
        <is>
          <t>CG FOOD´S DISTRIBUIDORA DE ALIMENTOS LTDA</t>
        </is>
      </c>
      <c r="E458" t="inlineStr">
        <is>
          <t>186509</t>
        </is>
      </c>
      <c r="F458" s="550" t="n">
        <v>46134</v>
      </c>
      <c r="G458" s="550" t="n">
        <v>46135</v>
      </c>
      <c r="H458" s="550" t="n">
        <v>46155</v>
      </c>
      <c r="I458" t="n">
        <v>767.4</v>
      </c>
      <c r="J458" t="n">
        <v>767.4</v>
      </c>
      <c r="K458" t="n">
        <v>767.4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inlineStr">
        <is>
          <t>04/2026</t>
        </is>
      </c>
    </row>
    <row r="459">
      <c r="A459" t="n">
        <v>228387</v>
      </c>
      <c r="B459" t="n">
        <v>122</v>
      </c>
      <c r="C459" t="inlineStr">
        <is>
          <t>Arcos</t>
        </is>
      </c>
      <c r="D459" t="inlineStr">
        <is>
          <t xml:space="preserve">LEITERIA CABRIOLA FROMAGES DE CHEVRE LTDA </t>
        </is>
      </c>
      <c r="E459" t="inlineStr">
        <is>
          <t>50011</t>
        </is>
      </c>
      <c r="F459" s="550" t="n">
        <v>46134</v>
      </c>
      <c r="G459" s="550" t="n">
        <v>46135</v>
      </c>
      <c r="H459" s="550" t="n">
        <v>46164</v>
      </c>
      <c r="I459" t="n">
        <v>982.8</v>
      </c>
      <c r="J459" t="n">
        <v>982.8</v>
      </c>
      <c r="K459" t="n">
        <v>982.8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inlineStr">
        <is>
          <t>04/2026</t>
        </is>
      </c>
    </row>
    <row r="460">
      <c r="A460" t="n">
        <v>228386</v>
      </c>
      <c r="B460" t="n">
        <v>122</v>
      </c>
      <c r="C460" t="inlineStr">
        <is>
          <t>Arcos</t>
        </is>
      </c>
      <c r="D460" t="inlineStr">
        <is>
          <t>OPA PRODUTOS ALIMENTICIOS LTDA</t>
        </is>
      </c>
      <c r="E460" t="inlineStr">
        <is>
          <t>3090</t>
        </is>
      </c>
      <c r="F460" s="550" t="n">
        <v>46135</v>
      </c>
      <c r="G460" s="550" t="n">
        <v>46135</v>
      </c>
      <c r="H460" s="550" t="n">
        <v>46163</v>
      </c>
      <c r="I460" t="n">
        <v>640</v>
      </c>
      <c r="J460" t="n">
        <v>605</v>
      </c>
      <c r="K460" t="n">
        <v>640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inlineStr">
        <is>
          <t>04/2026</t>
        </is>
      </c>
    </row>
    <row r="461">
      <c r="A461" t="n">
        <v>228385</v>
      </c>
      <c r="B461" t="n">
        <v>122</v>
      </c>
      <c r="C461" t="inlineStr">
        <is>
          <t>Arcos</t>
        </is>
      </c>
      <c r="D461" t="inlineStr">
        <is>
          <t>GEOFFROY ALAIN MARIE DE LA CROIX DE CHEVRIERES DE SAYVE LTDA</t>
        </is>
      </c>
      <c r="E461" t="inlineStr">
        <is>
          <t>45580</t>
        </is>
      </c>
      <c r="F461" s="550" t="n">
        <v>46135</v>
      </c>
      <c r="G461" s="550" t="n">
        <v>46135</v>
      </c>
      <c r="H461" s="550" t="n">
        <v>46165</v>
      </c>
      <c r="I461" t="n">
        <v>645.12</v>
      </c>
      <c r="J461" t="n">
        <v>645.12</v>
      </c>
      <c r="K461" t="n">
        <v>0</v>
      </c>
      <c r="L461" t="n">
        <v>645.12</v>
      </c>
      <c r="M461" t="n">
        <v>0</v>
      </c>
      <c r="N461" t="n">
        <v>0</v>
      </c>
      <c r="O461" t="n">
        <v>0</v>
      </c>
      <c r="P461" t="n">
        <v>0</v>
      </c>
      <c r="Q461" t="inlineStr">
        <is>
          <t>04/2026</t>
        </is>
      </c>
    </row>
    <row r="462">
      <c r="A462" t="n">
        <v>228374</v>
      </c>
      <c r="B462" t="n">
        <v>122</v>
      </c>
      <c r="C462" t="inlineStr">
        <is>
          <t>Arcos</t>
        </is>
      </c>
      <c r="D462" t="inlineStr">
        <is>
          <t>MARIO PEDRO FELICIANO - HORTIFRUTI</t>
        </is>
      </c>
      <c r="E462" t="inlineStr">
        <is>
          <t>474266</t>
        </is>
      </c>
      <c r="F462" s="550" t="n">
        <v>46130</v>
      </c>
      <c r="G462" s="550" t="n">
        <v>46132</v>
      </c>
      <c r="H462" s="550" t="n">
        <v>46158</v>
      </c>
      <c r="I462" t="n">
        <v>781.87</v>
      </c>
      <c r="J462" t="n">
        <v>781.87</v>
      </c>
      <c r="K462" t="n">
        <v>781.87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inlineStr">
        <is>
          <t>04/2026</t>
        </is>
      </c>
    </row>
    <row r="463">
      <c r="A463" t="n">
        <v>228373</v>
      </c>
      <c r="B463" t="n">
        <v>122</v>
      </c>
      <c r="C463" t="inlineStr">
        <is>
          <t>Arcos</t>
        </is>
      </c>
      <c r="D463" t="inlineStr">
        <is>
          <t>DO CHEF DISTRIBUIDORA DE ALIMENTOS LTDA</t>
        </is>
      </c>
      <c r="E463" t="inlineStr">
        <is>
          <t>1089</t>
        </is>
      </c>
      <c r="F463" s="550" t="n">
        <v>46129</v>
      </c>
      <c r="G463" s="550" t="n">
        <v>46132</v>
      </c>
      <c r="H463" s="550" t="n">
        <v>46157</v>
      </c>
      <c r="I463" t="n">
        <v>218.49</v>
      </c>
      <c r="J463" t="n">
        <v>218.49</v>
      </c>
      <c r="K463" t="n">
        <v>218.49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inlineStr">
        <is>
          <t>04/2026</t>
        </is>
      </c>
    </row>
    <row r="464">
      <c r="A464" t="n">
        <v>228372</v>
      </c>
      <c r="B464" t="n">
        <v>122</v>
      </c>
      <c r="C464" t="inlineStr">
        <is>
          <t>Arcos</t>
        </is>
      </c>
      <c r="D464" t="inlineStr">
        <is>
          <t>EMPORIO M&amp;L COMERCIO DE ALIM E BEBIDAS LTDA</t>
        </is>
      </c>
      <c r="E464" t="inlineStr">
        <is>
          <t>508200</t>
        </is>
      </c>
      <c r="F464" s="550" t="n">
        <v>46129</v>
      </c>
      <c r="G464" s="550" t="n">
        <v>46132</v>
      </c>
      <c r="H464" s="550" t="n">
        <v>46157</v>
      </c>
      <c r="I464" t="n">
        <v>464.92</v>
      </c>
      <c r="J464" t="n">
        <v>464.92</v>
      </c>
      <c r="K464" t="n">
        <v>464.92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inlineStr">
        <is>
          <t>04/2026</t>
        </is>
      </c>
    </row>
    <row r="465">
      <c r="A465" t="n">
        <v>228371</v>
      </c>
      <c r="B465" t="n">
        <v>122</v>
      </c>
      <c r="C465" t="inlineStr">
        <is>
          <t>Arcos</t>
        </is>
      </c>
      <c r="D465" t="inlineStr">
        <is>
          <t>CECILIA TSUYACO ARAKI SILVA LTDA</t>
        </is>
      </c>
      <c r="E465" t="inlineStr">
        <is>
          <t>390441</t>
        </is>
      </c>
      <c r="F465" s="550" t="n">
        <v>46129</v>
      </c>
      <c r="G465" s="550" t="n">
        <v>46132</v>
      </c>
      <c r="H465" s="550" t="n">
        <v>46157</v>
      </c>
      <c r="I465" t="n">
        <v>1409.1</v>
      </c>
      <c r="J465" t="n">
        <v>1409.1</v>
      </c>
      <c r="K465" t="n">
        <v>1409.1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inlineStr">
        <is>
          <t>04/2026</t>
        </is>
      </c>
    </row>
    <row r="466">
      <c r="A466" t="n">
        <v>228370</v>
      </c>
      <c r="B466" t="n">
        <v>122</v>
      </c>
      <c r="C466" t="inlineStr">
        <is>
          <t>Arcos</t>
        </is>
      </c>
      <c r="D466" t="inlineStr">
        <is>
          <t>MARCOS SILVA DO NASCIMENTO</t>
        </is>
      </c>
      <c r="E466" t="inlineStr">
        <is>
          <t>953</t>
        </is>
      </c>
      <c r="F466" s="550" t="n">
        <v>46132</v>
      </c>
      <c r="G466" s="550" t="n">
        <v>46132</v>
      </c>
      <c r="H466" s="550" t="n">
        <v>46161</v>
      </c>
      <c r="I466" t="n">
        <v>439.78</v>
      </c>
      <c r="J466" t="n">
        <v>439.78</v>
      </c>
      <c r="K466" t="n">
        <v>439.78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inlineStr">
        <is>
          <t>04/2026</t>
        </is>
      </c>
    </row>
    <row r="467">
      <c r="A467" t="n">
        <v>228369</v>
      </c>
      <c r="B467" t="n">
        <v>122</v>
      </c>
      <c r="C467" t="inlineStr">
        <is>
          <t>Arcos</t>
        </is>
      </c>
      <c r="D467" t="inlineStr">
        <is>
          <t>DEOLINDA DOS SANTOS FREITAS</t>
        </is>
      </c>
      <c r="E467" t="inlineStr">
        <is>
          <t>2369</t>
        </is>
      </c>
      <c r="F467" s="550" t="n">
        <v>46119</v>
      </c>
      <c r="G467" s="550" t="n">
        <v>46126</v>
      </c>
      <c r="H467" s="550" t="n">
        <v>46153</v>
      </c>
      <c r="I467" t="n">
        <v>987.38</v>
      </c>
      <c r="J467" t="n">
        <v>987.38</v>
      </c>
      <c r="K467" t="n">
        <v>987.38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inlineStr">
        <is>
          <t>04/2026</t>
        </is>
      </c>
    </row>
    <row r="468">
      <c r="A468" t="n">
        <v>228368</v>
      </c>
      <c r="B468" t="n">
        <v>122</v>
      </c>
      <c r="C468" t="inlineStr">
        <is>
          <t>Arcos</t>
        </is>
      </c>
      <c r="D468" t="inlineStr">
        <is>
          <t>WPP COMERCIO DE CARNES LTDA</t>
        </is>
      </c>
      <c r="E468" t="inlineStr">
        <is>
          <t>78588</t>
        </is>
      </c>
      <c r="F468" s="550" t="n">
        <v>46125</v>
      </c>
      <c r="G468" s="550" t="n">
        <v>46126</v>
      </c>
      <c r="H468" s="550" t="n">
        <v>46153</v>
      </c>
      <c r="I468" t="n">
        <v>1958.75</v>
      </c>
      <c r="J468" t="n">
        <v>1958.75</v>
      </c>
      <c r="K468" t="n">
        <v>1958.75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inlineStr">
        <is>
          <t>04/2026</t>
        </is>
      </c>
    </row>
    <row r="469">
      <c r="A469" t="n">
        <v>228367</v>
      </c>
      <c r="B469" t="n">
        <v>122</v>
      </c>
      <c r="C469" t="inlineStr">
        <is>
          <t>Arcos</t>
        </is>
      </c>
      <c r="D469" t="inlineStr">
        <is>
          <t>MARCOS SILVA DO NASCIMENTO</t>
        </is>
      </c>
      <c r="E469" t="inlineStr">
        <is>
          <t>939</t>
        </is>
      </c>
      <c r="F469" s="550" t="n">
        <v>46126</v>
      </c>
      <c r="G469" s="550" t="n">
        <v>46126</v>
      </c>
      <c r="H469" s="550" t="n">
        <v>46155</v>
      </c>
      <c r="I469" t="n">
        <v>759.62</v>
      </c>
      <c r="J469" t="n">
        <v>759.62</v>
      </c>
      <c r="K469" t="n">
        <v>759.62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inlineStr">
        <is>
          <t>04/2026</t>
        </is>
      </c>
    </row>
    <row r="470">
      <c r="A470" t="n">
        <v>228366</v>
      </c>
      <c r="B470" t="n">
        <v>122</v>
      </c>
      <c r="C470" t="inlineStr">
        <is>
          <t>Arcos</t>
        </is>
      </c>
      <c r="D470" t="inlineStr">
        <is>
          <t>ZAHIL IMPORTADORA LTDA</t>
        </is>
      </c>
      <c r="E470" t="inlineStr">
        <is>
          <t>268083</t>
        </is>
      </c>
      <c r="F470" s="550" t="n">
        <v>46125</v>
      </c>
      <c r="G470" s="550" t="n">
        <v>46126</v>
      </c>
      <c r="H470" s="550" t="n">
        <v>46155</v>
      </c>
      <c r="I470" t="n">
        <v>2026.91</v>
      </c>
      <c r="J470" t="n">
        <v>1903.2</v>
      </c>
      <c r="K470" t="n">
        <v>0</v>
      </c>
      <c r="L470" t="n">
        <v>2026.91</v>
      </c>
      <c r="M470" t="n">
        <v>0</v>
      </c>
      <c r="N470" t="n">
        <v>0</v>
      </c>
      <c r="O470" t="n">
        <v>0</v>
      </c>
      <c r="P470" t="n">
        <v>0</v>
      </c>
      <c r="Q470" t="inlineStr">
        <is>
          <t>04/2026</t>
        </is>
      </c>
    </row>
    <row r="471">
      <c r="A471" t="n">
        <v>228364</v>
      </c>
      <c r="B471" t="n">
        <v>122</v>
      </c>
      <c r="C471" t="inlineStr">
        <is>
          <t>Arcos</t>
        </is>
      </c>
      <c r="D471" t="inlineStr">
        <is>
          <t>GEOFFROY ALAIN MARIE DE LA CROIX DE CHEVRIERES DE SAYVE LTDA</t>
        </is>
      </c>
      <c r="E471" t="inlineStr">
        <is>
          <t>45509</t>
        </is>
      </c>
      <c r="F471" s="550" t="n">
        <v>46126</v>
      </c>
      <c r="G471" s="550" t="n">
        <v>46126</v>
      </c>
      <c r="H471" s="550" t="n">
        <v>46156</v>
      </c>
      <c r="I471" t="n">
        <v>1290.24</v>
      </c>
      <c r="J471" t="n">
        <v>1290.24</v>
      </c>
      <c r="K471" t="n">
        <v>0</v>
      </c>
      <c r="L471" t="n">
        <v>1290.24</v>
      </c>
      <c r="M471" t="n">
        <v>0</v>
      </c>
      <c r="N471" t="n">
        <v>0</v>
      </c>
      <c r="O471" t="n">
        <v>0</v>
      </c>
      <c r="P471" t="n">
        <v>0</v>
      </c>
      <c r="Q471" t="inlineStr">
        <is>
          <t>04/2026</t>
        </is>
      </c>
    </row>
    <row r="472">
      <c r="A472" t="n">
        <v>228363</v>
      </c>
      <c r="B472" t="n">
        <v>122</v>
      </c>
      <c r="C472" t="inlineStr">
        <is>
          <t>Arcos</t>
        </is>
      </c>
      <c r="D472" t="inlineStr">
        <is>
          <t>EMPORIO M&amp;L COMERCIO DE ALIM E BEBIDAS LTDA</t>
        </is>
      </c>
      <c r="E472" t="inlineStr">
        <is>
          <t>506809</t>
        </is>
      </c>
      <c r="F472" s="550" t="n">
        <v>46125</v>
      </c>
      <c r="G472" s="550" t="n">
        <v>46126</v>
      </c>
      <c r="H472" s="550" t="n">
        <v>46154</v>
      </c>
      <c r="I472" t="n">
        <v>425.39</v>
      </c>
      <c r="J472" t="n">
        <v>425.39</v>
      </c>
      <c r="K472" t="n">
        <v>425.39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inlineStr">
        <is>
          <t>04/2026</t>
        </is>
      </c>
    </row>
    <row r="473">
      <c r="A473" t="n">
        <v>228362</v>
      </c>
      <c r="B473" t="n">
        <v>122</v>
      </c>
      <c r="C473" t="inlineStr">
        <is>
          <t>Arcos</t>
        </is>
      </c>
      <c r="D473" t="inlineStr">
        <is>
          <t>COLD CENTER BALCOES BALANÇAS E MIUDEZAS LTDA</t>
        </is>
      </c>
      <c r="E473" t="inlineStr">
        <is>
          <t>114766</t>
        </is>
      </c>
      <c r="F473" s="550" t="n">
        <v>46123</v>
      </c>
      <c r="G473" s="550" t="n">
        <v>46126</v>
      </c>
      <c r="H473" s="550" t="n">
        <v>46160</v>
      </c>
      <c r="I473" t="n">
        <v>214.16</v>
      </c>
      <c r="J473" t="n">
        <v>214.16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inlineStr">
        <is>
          <t>04/2026</t>
        </is>
      </c>
    </row>
    <row r="474">
      <c r="A474" t="n">
        <v>227853</v>
      </c>
      <c r="B474" t="n">
        <v>122</v>
      </c>
      <c r="C474" t="inlineStr">
        <is>
          <t>Arcos</t>
        </is>
      </c>
      <c r="D474" t="inlineStr">
        <is>
          <t>GCT COMERCIO DE PRODUTOS ALIMENTICIOS LTDA</t>
        </is>
      </c>
      <c r="E474" t="inlineStr">
        <is>
          <t>11222</t>
        </is>
      </c>
      <c r="F474" s="550" t="n">
        <v>46135</v>
      </c>
      <c r="G474" s="550" t="n">
        <v>46139</v>
      </c>
      <c r="H474" s="550" t="n">
        <v>46150</v>
      </c>
      <c r="I474" t="n">
        <v>1867.3</v>
      </c>
      <c r="J474" t="n">
        <v>1842.3</v>
      </c>
      <c r="K474" t="n">
        <v>0</v>
      </c>
      <c r="L474" t="n">
        <v>1867.3</v>
      </c>
      <c r="M474" t="n">
        <v>0</v>
      </c>
      <c r="N474" t="n">
        <v>0</v>
      </c>
      <c r="O474" t="n">
        <v>0</v>
      </c>
      <c r="P474" t="n">
        <v>0</v>
      </c>
      <c r="Q474" t="inlineStr">
        <is>
          <t>04/2026</t>
        </is>
      </c>
    </row>
    <row r="475">
      <c r="A475" t="n">
        <v>227852</v>
      </c>
      <c r="B475" t="n">
        <v>122</v>
      </c>
      <c r="C475" t="inlineStr">
        <is>
          <t>Arcos</t>
        </is>
      </c>
      <c r="D475" t="inlineStr">
        <is>
          <t>MEXBRA ALIMENTOS LTDA</t>
        </is>
      </c>
      <c r="E475" t="inlineStr">
        <is>
          <t>4257</t>
        </is>
      </c>
      <c r="F475" s="550" t="n">
        <v>46140</v>
      </c>
      <c r="G475" s="550" t="n">
        <v>46140</v>
      </c>
      <c r="H475" s="550" t="n">
        <v>46149</v>
      </c>
      <c r="I475" t="n">
        <v>360.63</v>
      </c>
      <c r="J475" t="n">
        <v>325</v>
      </c>
      <c r="K475" t="n">
        <v>360.63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inlineStr">
        <is>
          <t>04/2026</t>
        </is>
      </c>
    </row>
    <row r="476">
      <c r="A476" t="n">
        <v>227851</v>
      </c>
      <c r="B476" t="n">
        <v>122</v>
      </c>
      <c r="C476" t="inlineStr">
        <is>
          <t>Arcos</t>
        </is>
      </c>
      <c r="D476" t="inlineStr">
        <is>
          <t>NOVA COMERCIAL PESCADOS LTDA</t>
        </is>
      </c>
      <c r="E476" t="inlineStr">
        <is>
          <t>33096</t>
        </is>
      </c>
      <c r="F476" s="550" t="n">
        <v>46136</v>
      </c>
      <c r="G476" s="550" t="n">
        <v>46140</v>
      </c>
      <c r="H476" s="550" t="n">
        <v>46150</v>
      </c>
      <c r="I476" t="n">
        <v>1344</v>
      </c>
      <c r="J476" t="n">
        <v>1344</v>
      </c>
      <c r="K476" t="n">
        <v>1344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inlineStr">
        <is>
          <t>04/2026</t>
        </is>
      </c>
    </row>
    <row r="477">
      <c r="A477" t="n">
        <v>227849</v>
      </c>
      <c r="B477" t="n">
        <v>122</v>
      </c>
      <c r="C477" t="inlineStr">
        <is>
          <t>Arcos</t>
        </is>
      </c>
      <c r="D477" t="inlineStr">
        <is>
          <t xml:space="preserve">EDUARDO TAKESHI MURANAKA </t>
        </is>
      </c>
      <c r="E477" t="inlineStr">
        <is>
          <t>260711409</t>
        </is>
      </c>
      <c r="F477" s="550" t="n">
        <v>46137</v>
      </c>
      <c r="G477" s="550" t="n">
        <v>46139</v>
      </c>
      <c r="H477" s="550" t="n">
        <v>46149</v>
      </c>
      <c r="I477" t="n">
        <v>1120</v>
      </c>
      <c r="J477" t="n">
        <v>1120</v>
      </c>
      <c r="K477" t="n">
        <v>1120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inlineStr">
        <is>
          <t>04/2026</t>
        </is>
      </c>
    </row>
    <row r="478">
      <c r="A478" t="n">
        <v>227824</v>
      </c>
      <c r="B478" t="n">
        <v>122</v>
      </c>
      <c r="C478" t="inlineStr">
        <is>
          <t>Arcos</t>
        </is>
      </c>
      <c r="D478" t="inlineStr">
        <is>
          <t>LEITESOL INDUSTRIA E COMERCIO</t>
        </is>
      </c>
      <c r="E478" t="inlineStr">
        <is>
          <t>730873</t>
        </is>
      </c>
      <c r="F478" s="550" t="n">
        <v>46113</v>
      </c>
      <c r="G478" s="550" t="n">
        <v>46141</v>
      </c>
      <c r="H478" s="550" t="n">
        <v>46142</v>
      </c>
      <c r="I478" t="n">
        <v>1359.27</v>
      </c>
      <c r="J478" t="n">
        <v>4340.4</v>
      </c>
      <c r="K478" t="n">
        <v>1359.27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inlineStr">
        <is>
          <t>04/2026</t>
        </is>
      </c>
    </row>
    <row r="479">
      <c r="A479" t="n">
        <v>227822</v>
      </c>
      <c r="B479" t="n">
        <v>122</v>
      </c>
      <c r="C479" t="inlineStr">
        <is>
          <t>Arcos</t>
        </is>
      </c>
      <c r="D479" t="inlineStr">
        <is>
          <t xml:space="preserve">NOVA MIX </t>
        </is>
      </c>
      <c r="E479" t="inlineStr">
        <is>
          <t>2623043</t>
        </is>
      </c>
      <c r="F479" s="550" t="n">
        <v>46135</v>
      </c>
      <c r="G479" s="550" t="n">
        <v>46136</v>
      </c>
      <c r="H479" s="550" t="n">
        <v>46149</v>
      </c>
      <c r="I479" t="n">
        <v>366</v>
      </c>
      <c r="J479" t="n">
        <v>366</v>
      </c>
      <c r="K479" t="n">
        <v>366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inlineStr">
        <is>
          <t>04/2026</t>
        </is>
      </c>
    </row>
    <row r="480">
      <c r="A480" t="n">
        <v>227821</v>
      </c>
      <c r="B480" t="n">
        <v>122</v>
      </c>
      <c r="C480" t="inlineStr">
        <is>
          <t>Arcos</t>
        </is>
      </c>
      <c r="D480" t="inlineStr">
        <is>
          <t xml:space="preserve">CAROLINA AMANCIO </t>
        </is>
      </c>
      <c r="E480" t="inlineStr">
        <is>
          <t>279</t>
        </is>
      </c>
      <c r="F480" s="550" t="n">
        <v>46136</v>
      </c>
      <c r="G480" s="550" t="n">
        <v>46136</v>
      </c>
      <c r="H480" s="550" t="n">
        <v>46150</v>
      </c>
      <c r="I480" t="n">
        <v>750</v>
      </c>
      <c r="J480" t="n">
        <v>750</v>
      </c>
      <c r="K480" t="n">
        <v>750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inlineStr">
        <is>
          <t>04/2026</t>
        </is>
      </c>
    </row>
    <row r="481">
      <c r="A481" t="n">
        <v>227819</v>
      </c>
      <c r="B481" t="n">
        <v>122</v>
      </c>
      <c r="C481" t="inlineStr">
        <is>
          <t>Arcos</t>
        </is>
      </c>
      <c r="D481" t="inlineStr">
        <is>
          <t>PSSS LTDA</t>
        </is>
      </c>
      <c r="E481" t="inlineStr">
        <is>
          <t>3581</t>
        </is>
      </c>
      <c r="F481" s="550" t="n">
        <v>46136</v>
      </c>
      <c r="G481" s="550" t="n">
        <v>46136</v>
      </c>
      <c r="H481" s="550" t="n">
        <v>46150</v>
      </c>
      <c r="I481" t="n">
        <v>2498.4</v>
      </c>
      <c r="J481" t="n">
        <v>2498.4</v>
      </c>
      <c r="K481" t="n">
        <v>0</v>
      </c>
      <c r="L481" t="n">
        <v>0</v>
      </c>
      <c r="M481" t="n">
        <v>2077.4</v>
      </c>
      <c r="N481" t="n">
        <v>0</v>
      </c>
      <c r="O481" t="n">
        <v>81</v>
      </c>
      <c r="P481" t="n">
        <v>0</v>
      </c>
      <c r="Q481" t="inlineStr">
        <is>
          <t>04/2026</t>
        </is>
      </c>
    </row>
    <row r="482">
      <c r="A482" t="n">
        <v>227817</v>
      </c>
      <c r="B482" t="n">
        <v>122</v>
      </c>
      <c r="C482" t="inlineStr">
        <is>
          <t>Arcos</t>
        </is>
      </c>
      <c r="D482" t="inlineStr">
        <is>
          <t>BATARD PADARIA ARTESANAL LTDA</t>
        </is>
      </c>
      <c r="E482" t="inlineStr">
        <is>
          <t>13939</t>
        </is>
      </c>
      <c r="F482" s="550" t="n">
        <v>46134</v>
      </c>
      <c r="G482" s="550" t="n">
        <v>46136</v>
      </c>
      <c r="H482" s="550" t="n">
        <v>46151</v>
      </c>
      <c r="I482" t="n">
        <v>1441</v>
      </c>
      <c r="J482" t="n">
        <v>1428</v>
      </c>
      <c r="K482" t="n">
        <v>1441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inlineStr">
        <is>
          <t>04/2026</t>
        </is>
      </c>
    </row>
    <row r="483">
      <c r="A483" t="n">
        <v>227813</v>
      </c>
      <c r="B483" t="n">
        <v>122</v>
      </c>
      <c r="C483" t="inlineStr">
        <is>
          <t>Arcos</t>
        </is>
      </c>
      <c r="D483" t="inlineStr">
        <is>
          <t>NA MORADA INDÚSTRIA E COMÉRCIO LTDA</t>
        </is>
      </c>
      <c r="E483" t="inlineStr">
        <is>
          <t>293470</t>
        </is>
      </c>
      <c r="F483" s="550" t="n">
        <v>46134</v>
      </c>
      <c r="G483" s="550" t="n">
        <v>46135</v>
      </c>
      <c r="H483" s="550" t="n">
        <v>46149</v>
      </c>
      <c r="I483" t="n">
        <v>1512.29</v>
      </c>
      <c r="J483" t="n">
        <v>1622.98</v>
      </c>
      <c r="K483" t="n">
        <v>1512.29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inlineStr">
        <is>
          <t>04/2026</t>
        </is>
      </c>
    </row>
    <row r="484">
      <c r="A484" t="n">
        <v>227811</v>
      </c>
      <c r="B484" t="n">
        <v>122</v>
      </c>
      <c r="C484" t="inlineStr">
        <is>
          <t>Arcos</t>
        </is>
      </c>
      <c r="D484" t="inlineStr">
        <is>
          <t xml:space="preserve">NOVA MIX </t>
        </is>
      </c>
      <c r="E484" t="inlineStr">
        <is>
          <t>2622296</t>
        </is>
      </c>
      <c r="F484" s="550" t="n">
        <v>46134</v>
      </c>
      <c r="G484" s="550" t="n">
        <v>46135</v>
      </c>
      <c r="H484" s="550" t="n">
        <v>46148</v>
      </c>
      <c r="I484" t="n">
        <v>1270.91</v>
      </c>
      <c r="J484" t="n">
        <v>1270.91</v>
      </c>
      <c r="K484" t="n">
        <v>1270.91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inlineStr">
        <is>
          <t>04/2026</t>
        </is>
      </c>
    </row>
    <row r="485">
      <c r="A485" t="n">
        <v>227802</v>
      </c>
      <c r="B485" t="n">
        <v>122</v>
      </c>
      <c r="C485" t="inlineStr">
        <is>
          <t>Arcos</t>
        </is>
      </c>
      <c r="D485" t="inlineStr">
        <is>
          <t>BATALHA FABRICA DE PAES LTDA</t>
        </is>
      </c>
      <c r="E485" t="inlineStr">
        <is>
          <t>10179</t>
        </is>
      </c>
      <c r="F485" s="550" t="n">
        <v>46132</v>
      </c>
      <c r="G485" s="550" t="n">
        <v>46135</v>
      </c>
      <c r="H485" s="550" t="n">
        <v>46150</v>
      </c>
      <c r="I485" t="n">
        <v>412.56</v>
      </c>
      <c r="J485" t="n">
        <v>412.56</v>
      </c>
      <c r="K485" t="n">
        <v>412.56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inlineStr">
        <is>
          <t>04/2026</t>
        </is>
      </c>
    </row>
    <row r="486">
      <c r="A486" t="n">
        <v>227801</v>
      </c>
      <c r="B486" t="n">
        <v>122</v>
      </c>
      <c r="C486" t="inlineStr">
        <is>
          <t>Arcos</t>
        </is>
      </c>
      <c r="D486" t="inlineStr">
        <is>
          <t>ARTE GELATI SORVETES LTDA</t>
        </is>
      </c>
      <c r="E486" t="inlineStr">
        <is>
          <t>41077</t>
        </is>
      </c>
      <c r="F486" s="550" t="n">
        <v>46134</v>
      </c>
      <c r="G486" s="550" t="n">
        <v>46135</v>
      </c>
      <c r="H486" s="550" t="n">
        <v>46148</v>
      </c>
      <c r="I486" t="n">
        <v>917.47</v>
      </c>
      <c r="J486" t="n">
        <v>814.8</v>
      </c>
      <c r="K486" t="n">
        <v>917.47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inlineStr">
        <is>
          <t>04/2026</t>
        </is>
      </c>
    </row>
    <row r="487">
      <c r="A487" t="n">
        <v>227797</v>
      </c>
      <c r="B487" t="n">
        <v>122</v>
      </c>
      <c r="C487" t="inlineStr">
        <is>
          <t>Arcos</t>
        </is>
      </c>
      <c r="D487" t="inlineStr">
        <is>
          <t>REBAL COMERCIAL LTDA</t>
        </is>
      </c>
      <c r="E487" t="inlineStr">
        <is>
          <t>297612</t>
        </is>
      </c>
      <c r="F487" s="550" t="n">
        <v>46121</v>
      </c>
      <c r="G487" s="550" t="n">
        <v>46141</v>
      </c>
      <c r="H487" s="550" t="n">
        <v>46151</v>
      </c>
      <c r="I487" t="n">
        <v>586.98</v>
      </c>
      <c r="J487" t="n">
        <v>586.98</v>
      </c>
      <c r="K487" t="n">
        <v>0</v>
      </c>
      <c r="L487" t="n">
        <v>0</v>
      </c>
      <c r="M487" t="n">
        <v>0</v>
      </c>
      <c r="N487" t="n">
        <v>0</v>
      </c>
      <c r="O487" t="n">
        <v>198.99</v>
      </c>
      <c r="P487" t="n">
        <v>0</v>
      </c>
      <c r="Q487" t="inlineStr">
        <is>
          <t>04/2026</t>
        </is>
      </c>
    </row>
    <row r="488">
      <c r="A488" t="n">
        <v>227793</v>
      </c>
      <c r="B488" t="n">
        <v>122</v>
      </c>
      <c r="C488" t="inlineStr">
        <is>
          <t>Arcos</t>
        </is>
      </c>
      <c r="D488" t="inlineStr">
        <is>
          <t>MONTE ALTO ALIMENTOS LTDA</t>
        </is>
      </c>
      <c r="E488" t="inlineStr">
        <is>
          <t>179329</t>
        </is>
      </c>
      <c r="F488" s="550" t="n">
        <v>46129</v>
      </c>
      <c r="G488" s="550" t="n">
        <v>46132</v>
      </c>
      <c r="H488" s="550" t="n">
        <v>46150</v>
      </c>
      <c r="I488" t="n">
        <v>8456.09</v>
      </c>
      <c r="J488" t="n">
        <v>8456.09</v>
      </c>
      <c r="K488" t="n">
        <v>8456.09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inlineStr">
        <is>
          <t>04/2026</t>
        </is>
      </c>
    </row>
    <row r="489">
      <c r="A489" t="n">
        <v>227792</v>
      </c>
      <c r="B489" t="n">
        <v>122</v>
      </c>
      <c r="C489" t="inlineStr">
        <is>
          <t>Arcos</t>
        </is>
      </c>
      <c r="D489" t="inlineStr">
        <is>
          <t>DISTRIBUIDORA DPRO LTDA</t>
        </is>
      </c>
      <c r="E489" t="inlineStr">
        <is>
          <t>386131</t>
        </is>
      </c>
      <c r="F489" s="550" t="n">
        <v>46129</v>
      </c>
      <c r="G489" s="550" t="n">
        <v>46132</v>
      </c>
      <c r="H489" s="550" t="n">
        <v>46150</v>
      </c>
      <c r="I489" t="n">
        <v>279.36</v>
      </c>
      <c r="J489" t="n">
        <v>279.36</v>
      </c>
      <c r="K489" t="n">
        <v>0</v>
      </c>
      <c r="L489" t="n">
        <v>0</v>
      </c>
      <c r="M489" t="n">
        <v>237.9</v>
      </c>
      <c r="N489" t="n">
        <v>0</v>
      </c>
      <c r="O489" t="n">
        <v>41.46</v>
      </c>
      <c r="P489" t="n">
        <v>0</v>
      </c>
      <c r="Q489" t="inlineStr">
        <is>
          <t>04/2026</t>
        </is>
      </c>
    </row>
    <row r="490">
      <c r="A490" t="n">
        <v>227791</v>
      </c>
      <c r="B490" t="n">
        <v>122</v>
      </c>
      <c r="C490" t="inlineStr">
        <is>
          <t>Arcos</t>
        </is>
      </c>
      <c r="D490" t="inlineStr">
        <is>
          <t>PROAUTO INDUSTRIA QUIMICA EIRELI</t>
        </is>
      </c>
      <c r="E490" t="inlineStr">
        <is>
          <t>155084</t>
        </is>
      </c>
      <c r="F490" s="550" t="n">
        <v>46129</v>
      </c>
      <c r="G490" s="550" t="n">
        <v>46132</v>
      </c>
      <c r="H490" s="550" t="n">
        <v>46150</v>
      </c>
      <c r="I490" t="n">
        <v>3535.84</v>
      </c>
      <c r="J490" t="n">
        <v>3423.14</v>
      </c>
      <c r="K490" t="n">
        <v>0</v>
      </c>
      <c r="L490" t="n">
        <v>0</v>
      </c>
      <c r="M490" t="n">
        <v>3535.84</v>
      </c>
      <c r="N490" t="n">
        <v>0</v>
      </c>
      <c r="O490" t="n">
        <v>0</v>
      </c>
      <c r="P490" t="n">
        <v>0</v>
      </c>
      <c r="Q490" t="inlineStr">
        <is>
          <t>04/2026</t>
        </is>
      </c>
    </row>
    <row r="491">
      <c r="A491" t="n">
        <v>227790</v>
      </c>
      <c r="B491" t="n">
        <v>122</v>
      </c>
      <c r="C491" t="inlineStr">
        <is>
          <t>Arcos</t>
        </is>
      </c>
      <c r="D491" t="inlineStr">
        <is>
          <t>FG7 COMERCIO E DISTRIBUICAO DE BEBIDAS LTDA</t>
        </is>
      </c>
      <c r="E491" t="inlineStr">
        <is>
          <t>775822</t>
        </is>
      </c>
      <c r="F491" s="550" t="n">
        <v>46120</v>
      </c>
      <c r="G491" s="550" t="n">
        <v>46122</v>
      </c>
      <c r="H491" s="550" t="n">
        <v>46149</v>
      </c>
      <c r="I491" t="n">
        <v>147.96</v>
      </c>
      <c r="J491" t="n">
        <v>153.96</v>
      </c>
      <c r="K491" t="n">
        <v>0</v>
      </c>
      <c r="L491" t="n">
        <v>147.96</v>
      </c>
      <c r="M491" t="n">
        <v>0</v>
      </c>
      <c r="N491" t="n">
        <v>0</v>
      </c>
      <c r="O491" t="n">
        <v>0</v>
      </c>
      <c r="P491" t="n">
        <v>0</v>
      </c>
      <c r="Q491" t="inlineStr">
        <is>
          <t>04/2026</t>
        </is>
      </c>
    </row>
    <row r="492">
      <c r="A492" t="n">
        <v>227789</v>
      </c>
      <c r="B492" t="n">
        <v>122</v>
      </c>
      <c r="C492" t="inlineStr">
        <is>
          <t>Arcos</t>
        </is>
      </c>
      <c r="D492" t="inlineStr">
        <is>
          <t>DTK COMERCIO DE ALIMENTOS LTDA</t>
        </is>
      </c>
      <c r="E492" t="inlineStr">
        <is>
          <t>74248</t>
        </is>
      </c>
      <c r="F492" s="550" t="n">
        <v>46122</v>
      </c>
      <c r="G492" s="550" t="n">
        <v>46125</v>
      </c>
      <c r="H492" s="550" t="n">
        <v>46150</v>
      </c>
      <c r="I492" t="n">
        <v>230.1</v>
      </c>
      <c r="J492" t="n">
        <v>221.2</v>
      </c>
      <c r="K492" t="n">
        <v>230.1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inlineStr">
        <is>
          <t>04/2026</t>
        </is>
      </c>
    </row>
    <row r="493">
      <c r="A493" t="n">
        <v>227788</v>
      </c>
      <c r="B493" t="n">
        <v>122</v>
      </c>
      <c r="C493" t="inlineStr">
        <is>
          <t>Arcos</t>
        </is>
      </c>
      <c r="D493" t="inlineStr">
        <is>
          <t>MARIO PEDRO FELICIANO - HORTIFRUTI</t>
        </is>
      </c>
      <c r="E493" t="inlineStr">
        <is>
          <t>473437</t>
        </is>
      </c>
      <c r="F493" s="550" t="n">
        <v>46122</v>
      </c>
      <c r="G493" s="550" t="n">
        <v>46125</v>
      </c>
      <c r="H493" s="550" t="n">
        <v>46150</v>
      </c>
      <c r="I493" t="n">
        <v>272</v>
      </c>
      <c r="J493" t="n">
        <v>272</v>
      </c>
      <c r="K493" t="n">
        <v>272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inlineStr">
        <is>
          <t>04/2026</t>
        </is>
      </c>
    </row>
    <row r="494">
      <c r="A494" t="n">
        <v>227786</v>
      </c>
      <c r="B494" t="n">
        <v>122</v>
      </c>
      <c r="C494" t="inlineStr">
        <is>
          <t>Arcos</t>
        </is>
      </c>
      <c r="D494" t="inlineStr">
        <is>
          <t>DTK COMERCIO DE ALIMENTOS LTDA</t>
        </is>
      </c>
      <c r="E494" t="inlineStr">
        <is>
          <t>74231</t>
        </is>
      </c>
      <c r="F494" s="550" t="n">
        <v>46122</v>
      </c>
      <c r="G494" s="550" t="n">
        <v>46125</v>
      </c>
      <c r="H494" s="550" t="n">
        <v>46150</v>
      </c>
      <c r="I494" t="n">
        <v>113.35</v>
      </c>
      <c r="J494" t="n">
        <v>104.45</v>
      </c>
      <c r="K494" t="n">
        <v>113.35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inlineStr">
        <is>
          <t>04/2026</t>
        </is>
      </c>
    </row>
    <row r="495">
      <c r="A495" t="n">
        <v>227784</v>
      </c>
      <c r="B495" t="n">
        <v>122</v>
      </c>
      <c r="C495" t="inlineStr">
        <is>
          <t>Arcos</t>
        </is>
      </c>
      <c r="D495" t="inlineStr">
        <is>
          <t>CECILIA TSUYACO ARAKI SILVA LTDA</t>
        </is>
      </c>
      <c r="E495" t="inlineStr">
        <is>
          <t>390051</t>
        </is>
      </c>
      <c r="F495" s="550" t="n">
        <v>46122</v>
      </c>
      <c r="G495" s="550" t="n">
        <v>46125</v>
      </c>
      <c r="H495" s="550" t="n">
        <v>46150</v>
      </c>
      <c r="I495" t="n">
        <v>661.03</v>
      </c>
      <c r="J495" t="n">
        <v>661.03</v>
      </c>
      <c r="K495" t="n">
        <v>661.03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inlineStr">
        <is>
          <t>04/2026</t>
        </is>
      </c>
    </row>
    <row r="496">
      <c r="A496" t="n">
        <v>227781</v>
      </c>
      <c r="B496" t="n">
        <v>122</v>
      </c>
      <c r="C496" t="inlineStr">
        <is>
          <t>Arcos</t>
        </is>
      </c>
      <c r="D496" t="inlineStr">
        <is>
          <t>DO CHEF DISTRIBUIDORA DE ALIMENTOS LTDA</t>
        </is>
      </c>
      <c r="E496" t="inlineStr">
        <is>
          <t>944</t>
        </is>
      </c>
      <c r="F496" s="550" t="n">
        <v>46122</v>
      </c>
      <c r="G496" s="550" t="n">
        <v>46125</v>
      </c>
      <c r="H496" s="550" t="n">
        <v>46150</v>
      </c>
      <c r="I496" t="n">
        <v>180.03</v>
      </c>
      <c r="J496" t="n">
        <v>180.03</v>
      </c>
      <c r="K496" t="n">
        <v>180.03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inlineStr">
        <is>
          <t>04/2026</t>
        </is>
      </c>
    </row>
    <row r="497">
      <c r="A497" t="n">
        <v>227406</v>
      </c>
      <c r="B497" t="n">
        <v>122</v>
      </c>
      <c r="C497" t="inlineStr">
        <is>
          <t>Arcos</t>
        </is>
      </c>
      <c r="D497" t="inlineStr">
        <is>
          <t>DO CHEF DISTRIBUIDORA DE ALIMENTOS LTDA</t>
        </is>
      </c>
      <c r="E497" t="inlineStr">
        <is>
          <t>919</t>
        </is>
      </c>
      <c r="F497" s="550" t="n">
        <v>46122</v>
      </c>
      <c r="G497" s="550" t="n">
        <v>46125</v>
      </c>
      <c r="H497" s="550" t="n">
        <v>46150</v>
      </c>
      <c r="I497" t="n">
        <v>419.4</v>
      </c>
      <c r="J497" t="n">
        <v>419.4</v>
      </c>
      <c r="K497" t="n">
        <v>419.4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inlineStr">
        <is>
          <t>04/2026</t>
        </is>
      </c>
    </row>
    <row r="498">
      <c r="A498" t="n">
        <v>227400</v>
      </c>
      <c r="B498" t="n">
        <v>122</v>
      </c>
      <c r="C498" t="inlineStr">
        <is>
          <t>Arcos</t>
        </is>
      </c>
      <c r="D498" t="inlineStr">
        <is>
          <t>MARIO PEDRO FELICIANO - HORTIFRUTI</t>
        </is>
      </c>
      <c r="E498" t="inlineStr">
        <is>
          <t>473593</t>
        </is>
      </c>
      <c r="F498" s="550" t="n">
        <v>46123</v>
      </c>
      <c r="G498" s="550" t="n">
        <v>46126</v>
      </c>
      <c r="H498" s="550" t="n">
        <v>46151</v>
      </c>
      <c r="I498" t="n">
        <v>415.96</v>
      </c>
      <c r="J498" t="n">
        <v>415.96</v>
      </c>
      <c r="K498" t="n">
        <v>415.96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inlineStr">
        <is>
          <t>04/2026</t>
        </is>
      </c>
    </row>
    <row r="499">
      <c r="A499" t="n">
        <v>227392</v>
      </c>
      <c r="B499" t="n">
        <v>122</v>
      </c>
      <c r="C499" t="inlineStr">
        <is>
          <t>Arcos</t>
        </is>
      </c>
      <c r="D499" t="inlineStr">
        <is>
          <t>KING COMERCIO E IMPORTACAO DE BEBIDAS LTDA</t>
        </is>
      </c>
      <c r="E499" t="inlineStr">
        <is>
          <t>126539</t>
        </is>
      </c>
      <c r="F499" s="550" t="n">
        <v>46126</v>
      </c>
      <c r="G499" s="550" t="n">
        <v>46126</v>
      </c>
      <c r="H499" s="550" t="n">
        <v>46147</v>
      </c>
      <c r="I499" t="n">
        <v>4978.43</v>
      </c>
      <c r="J499" t="n">
        <v>4978.43</v>
      </c>
      <c r="K499" t="n">
        <v>0</v>
      </c>
      <c r="L499" t="n">
        <v>4978.43</v>
      </c>
      <c r="M499" t="n">
        <v>0</v>
      </c>
      <c r="N499" t="n">
        <v>0</v>
      </c>
      <c r="O499" t="n">
        <v>0</v>
      </c>
      <c r="P499" t="n">
        <v>0</v>
      </c>
      <c r="Q499" t="inlineStr">
        <is>
          <t>04/2026</t>
        </is>
      </c>
    </row>
    <row r="500">
      <c r="A500" t="n">
        <v>227389</v>
      </c>
      <c r="B500" t="n">
        <v>122</v>
      </c>
      <c r="C500" t="inlineStr">
        <is>
          <t>Arcos</t>
        </is>
      </c>
      <c r="D500" t="inlineStr">
        <is>
          <t>CG FOOD´S DISTRIBUIDORA DE ALIMENTOS LTDA</t>
        </is>
      </c>
      <c r="E500" t="inlineStr">
        <is>
          <t>185724</t>
        </is>
      </c>
      <c r="F500" s="550" t="n">
        <v>46126</v>
      </c>
      <c r="G500" s="550" t="n">
        <v>46126</v>
      </c>
      <c r="H500" s="550" t="n">
        <v>46147</v>
      </c>
      <c r="I500" t="n">
        <v>260</v>
      </c>
      <c r="J500" t="n">
        <v>260</v>
      </c>
      <c r="K500" t="n">
        <v>260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inlineStr">
        <is>
          <t>04/2026</t>
        </is>
      </c>
    </row>
    <row r="501">
      <c r="A501" t="n">
        <v>227387</v>
      </c>
      <c r="B501" t="n">
        <v>122</v>
      </c>
      <c r="C501" t="inlineStr">
        <is>
          <t>Arcos</t>
        </is>
      </c>
      <c r="D501" t="inlineStr">
        <is>
          <t>MONTE ALTO ALIMENTOS LTDA</t>
        </is>
      </c>
      <c r="E501" t="inlineStr">
        <is>
          <t>179078</t>
        </is>
      </c>
      <c r="F501" s="550" t="n">
        <v>46125</v>
      </c>
      <c r="G501" s="550" t="n">
        <v>46126</v>
      </c>
      <c r="H501" s="550" t="n">
        <v>46146</v>
      </c>
      <c r="I501" t="n">
        <v>4889.52</v>
      </c>
      <c r="J501" t="n">
        <v>4889.52</v>
      </c>
      <c r="K501" t="n">
        <v>4889.52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inlineStr">
        <is>
          <t>04/2026</t>
        </is>
      </c>
    </row>
    <row r="502">
      <c r="A502" t="n">
        <v>227382</v>
      </c>
      <c r="B502" t="n">
        <v>122</v>
      </c>
      <c r="C502" t="inlineStr">
        <is>
          <t>Arcos</t>
        </is>
      </c>
      <c r="D502" t="inlineStr">
        <is>
          <t>AKASHIA FLORA COMÉRCIO IMPORTAÇÃO E EXPORTAÇÃO DE PROTUDOS NATURAIS</t>
        </is>
      </c>
      <c r="E502" t="inlineStr">
        <is>
          <t>6495</t>
        </is>
      </c>
      <c r="F502" s="550" t="n">
        <v>46113</v>
      </c>
      <c r="G502" s="550" t="n">
        <v>46126</v>
      </c>
      <c r="H502" s="550" t="n">
        <v>46141</v>
      </c>
      <c r="I502" t="n">
        <v>325</v>
      </c>
      <c r="J502" t="n">
        <v>325</v>
      </c>
      <c r="K502" t="n">
        <v>325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inlineStr">
        <is>
          <t>04/2026</t>
        </is>
      </c>
    </row>
    <row r="503">
      <c r="A503" t="n">
        <v>227378</v>
      </c>
      <c r="B503" t="n">
        <v>122</v>
      </c>
      <c r="C503" t="inlineStr">
        <is>
          <t>Arcos</t>
        </is>
      </c>
      <c r="D503" t="inlineStr">
        <is>
          <t>AKASHIA FLORA COMÉRCIO IMPORTAÇÃO E EXPORTAÇÃO DE PROTUDOS NATURAIS</t>
        </is>
      </c>
      <c r="E503" t="inlineStr">
        <is>
          <t>6508</t>
        </is>
      </c>
      <c r="F503" s="550" t="n">
        <v>46122</v>
      </c>
      <c r="G503" s="550" t="n">
        <v>46125</v>
      </c>
      <c r="H503" s="550" t="n">
        <v>46141</v>
      </c>
      <c r="I503" t="n">
        <v>165</v>
      </c>
      <c r="J503" t="n">
        <v>165</v>
      </c>
      <c r="K503" t="n">
        <v>165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inlineStr">
        <is>
          <t>04/2026</t>
        </is>
      </c>
    </row>
    <row r="504">
      <c r="A504" t="n">
        <v>227374</v>
      </c>
      <c r="B504" t="n">
        <v>122</v>
      </c>
      <c r="C504" t="inlineStr">
        <is>
          <t>Arcos</t>
        </is>
      </c>
      <c r="D504" t="inlineStr">
        <is>
          <t>DTK COMERCIO DE ALIMENTOS LTDA</t>
        </is>
      </c>
      <c r="E504" t="inlineStr">
        <is>
          <t>74713</t>
        </is>
      </c>
      <c r="F504" s="550" t="n">
        <v>46126</v>
      </c>
      <c r="G504" s="550" t="n">
        <v>46141</v>
      </c>
      <c r="H504" s="550" t="n">
        <v>46147</v>
      </c>
      <c r="I504" t="n">
        <v>2773.76</v>
      </c>
      <c r="J504" t="n">
        <v>2771.76</v>
      </c>
      <c r="K504" t="n">
        <v>2773.76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inlineStr">
        <is>
          <t>04/2026</t>
        </is>
      </c>
    </row>
    <row r="505">
      <c r="A505" t="n">
        <v>227371</v>
      </c>
      <c r="B505" t="n">
        <v>122</v>
      </c>
      <c r="C505" t="inlineStr">
        <is>
          <t>Arcos</t>
        </is>
      </c>
      <c r="D505" t="inlineStr">
        <is>
          <t>GCT COMERCIO DE PRODUTOS ALIMENTICIOS LTDA</t>
        </is>
      </c>
      <c r="E505" t="inlineStr">
        <is>
          <t>11145</t>
        </is>
      </c>
      <c r="F505" s="550" t="n">
        <v>46132</v>
      </c>
      <c r="G505" s="550" t="n">
        <v>46134</v>
      </c>
      <c r="H505" s="550" t="n">
        <v>46146</v>
      </c>
      <c r="I505" t="n">
        <v>1549.2</v>
      </c>
      <c r="J505" t="n">
        <v>1524.2</v>
      </c>
      <c r="K505" t="n">
        <v>0</v>
      </c>
      <c r="L505" t="n">
        <v>1549.2</v>
      </c>
      <c r="M505" t="n">
        <v>0</v>
      </c>
      <c r="N505" t="n">
        <v>0</v>
      </c>
      <c r="O505" t="n">
        <v>0</v>
      </c>
      <c r="P505" t="n">
        <v>0</v>
      </c>
      <c r="Q505" t="inlineStr">
        <is>
          <t>04/2026</t>
        </is>
      </c>
    </row>
    <row r="506">
      <c r="A506" t="n">
        <v>227367</v>
      </c>
      <c r="B506" t="n">
        <v>122</v>
      </c>
      <c r="C506" t="inlineStr">
        <is>
          <t>Arcos</t>
        </is>
      </c>
      <c r="D506" t="inlineStr">
        <is>
          <t>DONA ZELDA LTDA</t>
        </is>
      </c>
      <c r="E506" t="inlineStr">
        <is>
          <t>153</t>
        </is>
      </c>
      <c r="F506" s="550" t="n">
        <v>46129</v>
      </c>
      <c r="G506" s="550" t="n">
        <v>46132</v>
      </c>
      <c r="H506" s="550" t="n">
        <v>46146</v>
      </c>
      <c r="I506" t="n">
        <v>925</v>
      </c>
      <c r="J506" t="n">
        <v>900</v>
      </c>
      <c r="K506" t="n">
        <v>925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inlineStr">
        <is>
          <t>04/2026</t>
        </is>
      </c>
    </row>
    <row r="507">
      <c r="A507" t="n">
        <v>227282</v>
      </c>
      <c r="B507" t="n">
        <v>122</v>
      </c>
      <c r="C507" t="inlineStr">
        <is>
          <t>Arcos</t>
        </is>
      </c>
      <c r="D507" t="inlineStr">
        <is>
          <t>BATALHA FABRICA DE PAES LTDA</t>
        </is>
      </c>
      <c r="E507" t="inlineStr">
        <is>
          <t>9691</t>
        </is>
      </c>
      <c r="F507" s="550" t="n">
        <v>46127</v>
      </c>
      <c r="G507" s="550" t="n">
        <v>46132</v>
      </c>
      <c r="H507" s="550" t="n">
        <v>46145</v>
      </c>
      <c r="I507" t="n">
        <v>618.84</v>
      </c>
      <c r="J507" t="n">
        <v>618.84</v>
      </c>
      <c r="K507" t="n">
        <v>618.84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inlineStr">
        <is>
          <t>04/2026</t>
        </is>
      </c>
    </row>
    <row r="508">
      <c r="A508" t="n">
        <v>227280</v>
      </c>
      <c r="B508" t="n">
        <v>122</v>
      </c>
      <c r="C508" t="inlineStr">
        <is>
          <t>Arcos</t>
        </is>
      </c>
      <c r="D508" t="inlineStr">
        <is>
          <t>NOVA COMERCIAL PESCADOS LTDA</t>
        </is>
      </c>
      <c r="E508" t="inlineStr">
        <is>
          <t>32955</t>
        </is>
      </c>
      <c r="F508" s="550" t="n">
        <v>46129</v>
      </c>
      <c r="G508" s="550" t="n">
        <v>46132</v>
      </c>
      <c r="H508" s="550" t="n">
        <v>46143</v>
      </c>
      <c r="I508" t="n">
        <v>1344</v>
      </c>
      <c r="J508" t="n">
        <v>1344</v>
      </c>
      <c r="K508" t="n">
        <v>1344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inlineStr">
        <is>
          <t>04/2026</t>
        </is>
      </c>
    </row>
    <row r="509">
      <c r="A509" t="n">
        <v>227278</v>
      </c>
      <c r="B509" t="n">
        <v>122</v>
      </c>
      <c r="C509" t="inlineStr">
        <is>
          <t>Arcos</t>
        </is>
      </c>
      <c r="D509" t="inlineStr">
        <is>
          <t xml:space="preserve">EDUARDO TAKESHI MURANAKA </t>
        </is>
      </c>
      <c r="E509" t="inlineStr">
        <is>
          <t>260711381</t>
        </is>
      </c>
      <c r="F509" s="550" t="n">
        <v>46131</v>
      </c>
      <c r="G509" s="550" t="n">
        <v>46134</v>
      </c>
      <c r="H509" s="550" t="n">
        <v>46142</v>
      </c>
      <c r="I509" t="n">
        <v>1120</v>
      </c>
      <c r="J509" t="n">
        <v>1120</v>
      </c>
      <c r="K509" t="n">
        <v>1120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inlineStr">
        <is>
          <t>04/2026</t>
        </is>
      </c>
    </row>
    <row r="510">
      <c r="A510" t="n">
        <v>227276</v>
      </c>
      <c r="B510" t="n">
        <v>122</v>
      </c>
      <c r="C510" t="inlineStr">
        <is>
          <t>Arcos</t>
        </is>
      </c>
      <c r="D510" t="inlineStr">
        <is>
          <t>PSSS LTDA</t>
        </is>
      </c>
      <c r="E510" t="inlineStr">
        <is>
          <t>3541</t>
        </is>
      </c>
      <c r="F510" s="550" t="n">
        <v>46128</v>
      </c>
      <c r="G510" s="550" t="n">
        <v>46134</v>
      </c>
      <c r="H510" s="550" t="n">
        <v>46142</v>
      </c>
      <c r="I510" t="n">
        <v>2428.99</v>
      </c>
      <c r="J510" t="n">
        <v>2428.99</v>
      </c>
      <c r="K510" t="n">
        <v>0</v>
      </c>
      <c r="L510" t="n">
        <v>0</v>
      </c>
      <c r="M510" t="n">
        <v>1586.99</v>
      </c>
      <c r="N510" t="n">
        <v>0</v>
      </c>
      <c r="O510" t="n">
        <v>162</v>
      </c>
      <c r="P510" t="n">
        <v>0</v>
      </c>
      <c r="Q510" t="inlineStr">
        <is>
          <t>04/2026</t>
        </is>
      </c>
    </row>
    <row r="511">
      <c r="A511" t="n">
        <v>226099</v>
      </c>
      <c r="B511" t="n">
        <v>122</v>
      </c>
      <c r="C511" t="inlineStr">
        <is>
          <t>Arcos</t>
        </is>
      </c>
      <c r="D511" t="inlineStr">
        <is>
          <t>NOVA COMERCIAL PESCADOS LTDA</t>
        </is>
      </c>
      <c r="E511" t="inlineStr">
        <is>
          <t>32810</t>
        </is>
      </c>
      <c r="F511" s="550" t="n">
        <v>46125</v>
      </c>
      <c r="G511" s="550" t="n">
        <v>46126</v>
      </c>
      <c r="H511" s="550" t="n">
        <v>46139</v>
      </c>
      <c r="I511" t="n">
        <v>2016</v>
      </c>
      <c r="J511" t="n">
        <v>2016</v>
      </c>
      <c r="K511" t="n">
        <v>2016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inlineStr">
        <is>
          <t>04/2026</t>
        </is>
      </c>
    </row>
    <row r="512">
      <c r="A512" t="n">
        <v>226098</v>
      </c>
      <c r="B512" t="n">
        <v>122</v>
      </c>
      <c r="C512" t="inlineStr">
        <is>
          <t>Arcos</t>
        </is>
      </c>
      <c r="D512" t="inlineStr">
        <is>
          <t xml:space="preserve">NOVA MIX </t>
        </is>
      </c>
      <c r="E512" t="inlineStr">
        <is>
          <t>2617177</t>
        </is>
      </c>
      <c r="F512" s="550" t="n">
        <v>46125</v>
      </c>
      <c r="G512" s="550" t="n">
        <v>46126</v>
      </c>
      <c r="H512" s="550" t="n">
        <v>46139</v>
      </c>
      <c r="I512" t="n">
        <v>366</v>
      </c>
      <c r="J512" t="n">
        <v>366</v>
      </c>
      <c r="K512" t="n">
        <v>366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inlineStr">
        <is>
          <t>04/2026</t>
        </is>
      </c>
    </row>
    <row r="513">
      <c r="A513" t="n">
        <v>226097</v>
      </c>
      <c r="B513" t="n">
        <v>122</v>
      </c>
      <c r="C513" t="inlineStr">
        <is>
          <t>Arcos</t>
        </is>
      </c>
      <c r="D513" t="inlineStr">
        <is>
          <t>GCT COMERCIO DE PRODUTOS ALIMENTICIOS LTDA</t>
        </is>
      </c>
      <c r="E513" t="inlineStr">
        <is>
          <t>10981</t>
        </is>
      </c>
      <c r="F513" s="550" t="n">
        <v>46125</v>
      </c>
      <c r="G513" s="550" t="n">
        <v>46126</v>
      </c>
      <c r="H513" s="550" t="n">
        <v>46139</v>
      </c>
      <c r="I513" t="n">
        <v>1318.22</v>
      </c>
      <c r="J513" t="n">
        <v>1293.22</v>
      </c>
      <c r="K513" t="n">
        <v>0</v>
      </c>
      <c r="L513" t="n">
        <v>1318.22</v>
      </c>
      <c r="M513" t="n">
        <v>0</v>
      </c>
      <c r="N513" t="n">
        <v>0</v>
      </c>
      <c r="O513" t="n">
        <v>0</v>
      </c>
      <c r="P513" t="n">
        <v>0</v>
      </c>
      <c r="Q513" t="inlineStr">
        <is>
          <t>04/2026</t>
        </is>
      </c>
    </row>
    <row r="514">
      <c r="A514" t="n">
        <v>226096</v>
      </c>
      <c r="B514" t="n">
        <v>122</v>
      </c>
      <c r="C514" t="inlineStr">
        <is>
          <t>Arcos</t>
        </is>
      </c>
      <c r="D514" t="inlineStr">
        <is>
          <t>DTK COMERCIO DE ALIMENTOS LTDA</t>
        </is>
      </c>
      <c r="E514" t="inlineStr">
        <is>
          <t>73984</t>
        </is>
      </c>
      <c r="F514" s="550" t="n">
        <v>46121</v>
      </c>
      <c r="G514" s="550" t="n">
        <v>46126</v>
      </c>
      <c r="H514" s="550" t="n">
        <v>46142</v>
      </c>
      <c r="I514" t="n">
        <v>1236.49</v>
      </c>
      <c r="J514" t="n">
        <v>1234.49</v>
      </c>
      <c r="K514" t="n">
        <v>1236.49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inlineStr">
        <is>
          <t>04/2026</t>
        </is>
      </c>
    </row>
    <row r="515">
      <c r="A515" t="n">
        <v>225919</v>
      </c>
      <c r="B515" t="n">
        <v>122</v>
      </c>
      <c r="C515" t="inlineStr">
        <is>
          <t>Arcos</t>
        </is>
      </c>
      <c r="D515" t="inlineStr">
        <is>
          <t>CASANDRA DEVOTTO</t>
        </is>
      </c>
      <c r="E515" t="inlineStr">
        <is>
          <t>149</t>
        </is>
      </c>
      <c r="F515" s="550" t="n">
        <v>46127</v>
      </c>
      <c r="G515" s="550" t="n">
        <v>46127</v>
      </c>
      <c r="H515" s="550" t="n">
        <v>46142</v>
      </c>
      <c r="I515" t="n">
        <v>2170</v>
      </c>
      <c r="J515" t="n">
        <v>2170</v>
      </c>
      <c r="K515" t="n">
        <v>2170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inlineStr">
        <is>
          <t>04/2026</t>
        </is>
      </c>
    </row>
    <row r="516">
      <c r="A516" t="n">
        <v>225918</v>
      </c>
      <c r="B516" t="n">
        <v>122</v>
      </c>
      <c r="C516" t="inlineStr">
        <is>
          <t>Arcos</t>
        </is>
      </c>
      <c r="D516" t="inlineStr">
        <is>
          <t>DO CHEF DISTRIBUIDORA DE ALIMENTOS LTDA</t>
        </is>
      </c>
      <c r="E516" t="inlineStr">
        <is>
          <t>1062</t>
        </is>
      </c>
      <c r="F516" s="550" t="n">
        <v>46128</v>
      </c>
      <c r="G516" s="550" t="n">
        <v>46128</v>
      </c>
      <c r="H516" s="550" t="n">
        <v>46156</v>
      </c>
      <c r="I516" t="n">
        <v>492.77</v>
      </c>
      <c r="J516" t="n">
        <v>492.77</v>
      </c>
      <c r="K516" t="n">
        <v>492.77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inlineStr">
        <is>
          <t>04/2026</t>
        </is>
      </c>
    </row>
    <row r="517">
      <c r="A517" t="n">
        <v>225917</v>
      </c>
      <c r="B517" t="n">
        <v>122</v>
      </c>
      <c r="C517" t="inlineStr">
        <is>
          <t>Arcos</t>
        </is>
      </c>
      <c r="D517" t="inlineStr">
        <is>
          <t>GCT COMERCIO DE PRODUTOS ALIMENTICIOS LTDA</t>
        </is>
      </c>
      <c r="E517" t="inlineStr">
        <is>
          <t>11085</t>
        </is>
      </c>
      <c r="F517" s="550" t="n">
        <v>46128</v>
      </c>
      <c r="G517" s="550" t="n">
        <v>46128</v>
      </c>
      <c r="H517" s="550" t="n">
        <v>46142</v>
      </c>
      <c r="I517" t="n">
        <v>610.16</v>
      </c>
      <c r="J517" t="n">
        <v>585</v>
      </c>
      <c r="K517" t="n">
        <v>0</v>
      </c>
      <c r="L517" t="n">
        <v>610.16</v>
      </c>
      <c r="M517" t="n">
        <v>0</v>
      </c>
      <c r="N517" t="n">
        <v>0</v>
      </c>
      <c r="O517" t="n">
        <v>0</v>
      </c>
      <c r="P517" t="n">
        <v>0</v>
      </c>
      <c r="Q517" t="inlineStr">
        <is>
          <t>04/2026</t>
        </is>
      </c>
    </row>
    <row r="518">
      <c r="A518" t="n">
        <v>225916</v>
      </c>
      <c r="B518" t="n">
        <v>122</v>
      </c>
      <c r="C518" t="inlineStr">
        <is>
          <t>Arcos</t>
        </is>
      </c>
      <c r="D518" t="inlineStr">
        <is>
          <t>JUNDIA FOODS DISTRIBUIDORA DE PRODUTOA ALIMENTICIOS LTDA</t>
        </is>
      </c>
      <c r="E518" t="inlineStr">
        <is>
          <t>618076</t>
        </is>
      </c>
      <c r="F518" s="550" t="n">
        <v>46128</v>
      </c>
      <c r="G518" s="550" t="n">
        <v>46128</v>
      </c>
      <c r="H518" s="550" t="n">
        <v>46142</v>
      </c>
      <c r="I518" t="n">
        <v>303.36</v>
      </c>
      <c r="J518" t="n">
        <v>303.36</v>
      </c>
      <c r="K518" t="n">
        <v>303.36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inlineStr">
        <is>
          <t>04/2026</t>
        </is>
      </c>
    </row>
    <row r="519">
      <c r="A519" t="n">
        <v>225915</v>
      </c>
      <c r="B519" t="n">
        <v>122</v>
      </c>
      <c r="C519" t="inlineStr">
        <is>
          <t>Arcos</t>
        </is>
      </c>
      <c r="D519" t="inlineStr">
        <is>
          <t>MARIO PEDRO FELICIANO - HORTIFRUTI</t>
        </is>
      </c>
      <c r="E519" t="inlineStr">
        <is>
          <t>474046</t>
        </is>
      </c>
      <c r="F519" s="550" t="n">
        <v>46128</v>
      </c>
      <c r="G519" s="550" t="n">
        <v>46128</v>
      </c>
      <c r="H519" s="550" t="n">
        <v>46156</v>
      </c>
      <c r="I519" t="n">
        <v>813.4</v>
      </c>
      <c r="J519" t="n">
        <v>813.4</v>
      </c>
      <c r="K519" t="n">
        <v>813.4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inlineStr">
        <is>
          <t>04/2026</t>
        </is>
      </c>
    </row>
    <row r="520">
      <c r="A520" t="n">
        <v>225914</v>
      </c>
      <c r="B520" t="n">
        <v>122</v>
      </c>
      <c r="C520" t="inlineStr">
        <is>
          <t>Arcos</t>
        </is>
      </c>
      <c r="D520" t="inlineStr">
        <is>
          <t xml:space="preserve">CAROLINA AMANCIO </t>
        </is>
      </c>
      <c r="E520" t="inlineStr">
        <is>
          <t>271</t>
        </is>
      </c>
      <c r="F520" s="550" t="n">
        <v>46128</v>
      </c>
      <c r="G520" s="550" t="n">
        <v>46128</v>
      </c>
      <c r="H520" s="550" t="n">
        <v>46142</v>
      </c>
      <c r="I520" t="n">
        <v>750</v>
      </c>
      <c r="J520" t="n">
        <v>750</v>
      </c>
      <c r="K520" t="n">
        <v>750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inlineStr">
        <is>
          <t>04/2026</t>
        </is>
      </c>
    </row>
    <row r="521">
      <c r="A521" t="n">
        <v>225913</v>
      </c>
      <c r="B521" t="n">
        <v>122</v>
      </c>
      <c r="C521" t="inlineStr">
        <is>
          <t>Arcos</t>
        </is>
      </c>
      <c r="D521" t="inlineStr">
        <is>
          <t>FRONT BEBIDAS LTDA</t>
        </is>
      </c>
      <c r="E521" t="inlineStr">
        <is>
          <t>800370</t>
        </is>
      </c>
      <c r="F521" s="550" t="n">
        <v>46126</v>
      </c>
      <c r="G521" s="550" t="n">
        <v>46126</v>
      </c>
      <c r="H521" s="550" t="n">
        <v>46154</v>
      </c>
      <c r="I521" t="n">
        <v>542</v>
      </c>
      <c r="J521" t="n">
        <v>542</v>
      </c>
      <c r="K521" t="n">
        <v>0</v>
      </c>
      <c r="L521" t="n">
        <v>542</v>
      </c>
      <c r="M521" t="n">
        <v>0</v>
      </c>
      <c r="N521" t="n">
        <v>0</v>
      </c>
      <c r="O521" t="n">
        <v>0</v>
      </c>
      <c r="P521" t="n">
        <v>0</v>
      </c>
      <c r="Q521" t="inlineStr">
        <is>
          <t>04/2026</t>
        </is>
      </c>
    </row>
    <row r="522">
      <c r="A522" t="n">
        <v>225912</v>
      </c>
      <c r="B522" t="n">
        <v>122</v>
      </c>
      <c r="C522" t="inlineStr">
        <is>
          <t>Arcos</t>
        </is>
      </c>
      <c r="D522" t="inlineStr">
        <is>
          <t>AMBEV S. A. - CDD SAO PAULO</t>
        </is>
      </c>
      <c r="E522" t="inlineStr">
        <is>
          <t>112583</t>
        </is>
      </c>
      <c r="F522" s="550" t="n">
        <v>46126</v>
      </c>
      <c r="G522" s="550" t="n">
        <v>46126</v>
      </c>
      <c r="H522" s="550" t="n">
        <v>46157</v>
      </c>
      <c r="I522" t="n">
        <v>4839.68</v>
      </c>
      <c r="J522" t="n">
        <v>3601.74</v>
      </c>
      <c r="K522" t="n">
        <v>0</v>
      </c>
      <c r="L522" t="n">
        <v>4839.68</v>
      </c>
      <c r="M522" t="n">
        <v>0</v>
      </c>
      <c r="N522" t="n">
        <v>0</v>
      </c>
      <c r="O522" t="n">
        <v>0</v>
      </c>
      <c r="P522" t="n">
        <v>0</v>
      </c>
      <c r="Q522" t="inlineStr">
        <is>
          <t>04/2026</t>
        </is>
      </c>
    </row>
    <row r="523">
      <c r="A523" t="n">
        <v>225911</v>
      </c>
      <c r="B523" t="n">
        <v>122</v>
      </c>
      <c r="C523" t="inlineStr">
        <is>
          <t>Arcos</t>
        </is>
      </c>
      <c r="D523" t="inlineStr">
        <is>
          <t>DISTRIBUIDORA E IMPORTADORA IRMAOS AVELINO LTDA</t>
        </is>
      </c>
      <c r="E523" t="inlineStr">
        <is>
          <t>465226</t>
        </is>
      </c>
      <c r="F523" s="550" t="n">
        <v>46127</v>
      </c>
      <c r="G523" s="550" t="n">
        <v>46127</v>
      </c>
      <c r="H523" s="550" t="n">
        <v>46141</v>
      </c>
      <c r="I523" t="n">
        <v>1306.98</v>
      </c>
      <c r="J523" t="n">
        <v>1307.02</v>
      </c>
      <c r="K523" t="n">
        <v>1306.98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inlineStr">
        <is>
          <t>04/2026</t>
        </is>
      </c>
    </row>
    <row r="524">
      <c r="A524" t="n">
        <v>225910</v>
      </c>
      <c r="B524" t="n">
        <v>122</v>
      </c>
      <c r="C524" t="inlineStr">
        <is>
          <t>Arcos</t>
        </is>
      </c>
      <c r="D524" t="inlineStr">
        <is>
          <t>NA MORADA INDÚSTRIA E COMÉRCIO LTDA</t>
        </is>
      </c>
      <c r="E524" t="inlineStr">
        <is>
          <t>293028</t>
        </is>
      </c>
      <c r="F524" s="550" t="n">
        <v>46125</v>
      </c>
      <c r="G524" s="550" t="n">
        <v>46125</v>
      </c>
      <c r="H524" s="550" t="n">
        <v>46140</v>
      </c>
      <c r="I524" t="n">
        <v>1618.85</v>
      </c>
      <c r="J524" t="n">
        <v>1737.33</v>
      </c>
      <c r="K524" t="n">
        <v>1618.85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inlineStr">
        <is>
          <t>04/2026</t>
        </is>
      </c>
    </row>
    <row r="525">
      <c r="A525" t="n">
        <v>225909</v>
      </c>
      <c r="B525" t="n">
        <v>122</v>
      </c>
      <c r="C525" t="inlineStr">
        <is>
          <t>Arcos</t>
        </is>
      </c>
      <c r="D525" t="inlineStr">
        <is>
          <t>B.B DISTRIBUIDORA DE CARNES LTDA</t>
        </is>
      </c>
      <c r="E525" t="inlineStr">
        <is>
          <t>418888</t>
        </is>
      </c>
      <c r="F525" s="550" t="n">
        <v>46126</v>
      </c>
      <c r="G525" s="550" t="n">
        <v>46126</v>
      </c>
      <c r="H525" s="550" t="n">
        <v>46154</v>
      </c>
      <c r="I525" t="n">
        <v>598.5</v>
      </c>
      <c r="J525" t="n">
        <v>598.5</v>
      </c>
      <c r="K525" t="n">
        <v>598.5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inlineStr">
        <is>
          <t>04/2026</t>
        </is>
      </c>
    </row>
    <row r="526">
      <c r="A526" t="n">
        <v>225908</v>
      </c>
      <c r="B526" t="n">
        <v>122</v>
      </c>
      <c r="C526" t="inlineStr">
        <is>
          <t>Arcos</t>
        </is>
      </c>
      <c r="D526" t="inlineStr">
        <is>
          <t xml:space="preserve">FORTE ALIMENTOS COM. IMPORTAÇÃO LTDA </t>
        </is>
      </c>
      <c r="E526" t="inlineStr">
        <is>
          <t>368511</t>
        </is>
      </c>
      <c r="F526" s="550" t="n">
        <v>46126</v>
      </c>
      <c r="G526" s="550" t="n">
        <v>46126</v>
      </c>
      <c r="H526" s="550" t="n">
        <v>46155</v>
      </c>
      <c r="I526" t="n">
        <v>277.6</v>
      </c>
      <c r="J526" t="n">
        <v>277.6</v>
      </c>
      <c r="K526" t="n">
        <v>277.6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inlineStr">
        <is>
          <t>04/2026</t>
        </is>
      </c>
    </row>
    <row r="527">
      <c r="A527" t="n">
        <v>225907</v>
      </c>
      <c r="B527" t="n">
        <v>122</v>
      </c>
      <c r="C527" t="inlineStr">
        <is>
          <t>Arcos</t>
        </is>
      </c>
      <c r="D527" t="inlineStr">
        <is>
          <t>BATARD PADARIA ARTESANAL LTDA</t>
        </is>
      </c>
      <c r="E527" t="inlineStr">
        <is>
          <t>13864</t>
        </is>
      </c>
      <c r="F527" s="550" t="n">
        <v>46126</v>
      </c>
      <c r="G527" s="550" t="n">
        <v>46126</v>
      </c>
      <c r="H527" s="550" t="n">
        <v>46143</v>
      </c>
      <c r="I527" t="n">
        <v>1636.25</v>
      </c>
      <c r="J527" t="n">
        <v>1623.25</v>
      </c>
      <c r="K527" t="n">
        <v>1636.25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inlineStr">
        <is>
          <t>04/2026</t>
        </is>
      </c>
    </row>
    <row r="528">
      <c r="A528" t="n">
        <v>225906</v>
      </c>
      <c r="B528" t="n">
        <v>122</v>
      </c>
      <c r="C528" t="inlineStr">
        <is>
          <t>Arcos</t>
        </is>
      </c>
      <c r="D528" t="inlineStr">
        <is>
          <t xml:space="preserve">FORTE ALIMENTOS COM. IMPORTAÇÃO LTDA </t>
        </is>
      </c>
      <c r="E528" t="inlineStr">
        <is>
          <t>368498</t>
        </is>
      </c>
      <c r="F528" s="550" t="n">
        <v>46126</v>
      </c>
      <c r="G528" s="550" t="n">
        <v>46126</v>
      </c>
      <c r="H528" s="550" t="n">
        <v>46155</v>
      </c>
      <c r="I528" t="n">
        <v>535.2</v>
      </c>
      <c r="J528" t="n">
        <v>535.2</v>
      </c>
      <c r="K528" t="n">
        <v>535.2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inlineStr">
        <is>
          <t>04/2026</t>
        </is>
      </c>
    </row>
    <row r="529">
      <c r="A529" t="n">
        <v>225905</v>
      </c>
      <c r="B529" t="n">
        <v>122</v>
      </c>
      <c r="C529" t="inlineStr">
        <is>
          <t>Arcos</t>
        </is>
      </c>
      <c r="D529" t="inlineStr">
        <is>
          <t>MARIO PEDRO FELICIANO - HORTIFRUTI</t>
        </is>
      </c>
      <c r="E529" t="inlineStr">
        <is>
          <t>473834</t>
        </is>
      </c>
      <c r="F529" s="550" t="n">
        <v>46126</v>
      </c>
      <c r="G529" s="550" t="n">
        <v>46126</v>
      </c>
      <c r="H529" s="550" t="n">
        <v>46154</v>
      </c>
      <c r="I529" t="n">
        <v>809.24</v>
      </c>
      <c r="J529" t="n">
        <v>809.24</v>
      </c>
      <c r="K529" t="n">
        <v>809.24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inlineStr">
        <is>
          <t>04/2026</t>
        </is>
      </c>
    </row>
    <row r="530">
      <c r="A530" t="n">
        <v>225904</v>
      </c>
      <c r="B530" t="n">
        <v>122</v>
      </c>
      <c r="C530" t="inlineStr">
        <is>
          <t>Arcos</t>
        </is>
      </c>
      <c r="D530" t="inlineStr">
        <is>
          <t xml:space="preserve">LEITERIA DELICARI INDUSTRIA E COMERCIO LTDA </t>
        </is>
      </c>
      <c r="E530" t="inlineStr">
        <is>
          <t>85208</t>
        </is>
      </c>
      <c r="F530" s="550" t="n">
        <v>46126</v>
      </c>
      <c r="G530" s="550" t="n">
        <v>46126</v>
      </c>
      <c r="H530" s="550" t="n">
        <v>46154</v>
      </c>
      <c r="I530" t="n">
        <v>585</v>
      </c>
      <c r="J530" t="n">
        <v>585</v>
      </c>
      <c r="K530" t="n">
        <v>585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inlineStr">
        <is>
          <t>04/2026</t>
        </is>
      </c>
    </row>
    <row r="531">
      <c r="A531" t="n">
        <v>225903</v>
      </c>
      <c r="B531" t="n">
        <v>122</v>
      </c>
      <c r="C531" t="inlineStr">
        <is>
          <t>Arcos</t>
        </is>
      </c>
      <c r="D531" t="inlineStr">
        <is>
          <t>QUEIJARIA ATALAIA LTDA</t>
        </is>
      </c>
      <c r="E531" t="inlineStr">
        <is>
          <t>24918</t>
        </is>
      </c>
      <c r="F531" s="550" t="n">
        <v>46126</v>
      </c>
      <c r="G531" s="550" t="n">
        <v>46126</v>
      </c>
      <c r="H531" s="550" t="n">
        <v>46154</v>
      </c>
      <c r="I531" t="n">
        <v>729.55</v>
      </c>
      <c r="J531" t="n">
        <v>699.55</v>
      </c>
      <c r="K531" t="n">
        <v>729.55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inlineStr">
        <is>
          <t>04/2026</t>
        </is>
      </c>
    </row>
    <row r="532">
      <c r="A532" t="n">
        <v>225902</v>
      </c>
      <c r="B532" t="n">
        <v>122</v>
      </c>
      <c r="C532" t="inlineStr">
        <is>
          <t>Arcos</t>
        </is>
      </c>
      <c r="D532" t="inlineStr">
        <is>
          <t>DO CHEF DISTRIBUIDORA DE ALIMENTOS LTDA</t>
        </is>
      </c>
      <c r="E532" t="inlineStr">
        <is>
          <t>1007</t>
        </is>
      </c>
      <c r="F532" s="550" t="n">
        <v>46126</v>
      </c>
      <c r="G532" s="550" t="n">
        <v>46126</v>
      </c>
      <c r="H532" s="550" t="n">
        <v>46154</v>
      </c>
      <c r="I532" t="n">
        <v>282.82</v>
      </c>
      <c r="J532" t="n">
        <v>282.82</v>
      </c>
      <c r="K532" t="n">
        <v>282.82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inlineStr">
        <is>
          <t>04/2026</t>
        </is>
      </c>
    </row>
    <row r="533">
      <c r="A533" t="n">
        <v>225901</v>
      </c>
      <c r="B533" t="n">
        <v>122</v>
      </c>
      <c r="C533" t="inlineStr">
        <is>
          <t>Arcos</t>
        </is>
      </c>
      <c r="D533" t="inlineStr">
        <is>
          <t>EMPORIO M&amp;L COMERCIO DE ALIM E BEBIDAS LTDA</t>
        </is>
      </c>
      <c r="E533" t="inlineStr">
        <is>
          <t>507230</t>
        </is>
      </c>
      <c r="F533" s="550" t="n">
        <v>46126</v>
      </c>
      <c r="G533" s="550" t="n">
        <v>46126</v>
      </c>
      <c r="H533" s="550" t="n">
        <v>46154</v>
      </c>
      <c r="I533" t="n">
        <v>1835.4</v>
      </c>
      <c r="J533" t="n">
        <v>1835.4</v>
      </c>
      <c r="K533" t="n">
        <v>1835.4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inlineStr">
        <is>
          <t>04/2026</t>
        </is>
      </c>
    </row>
    <row r="534">
      <c r="A534" t="n">
        <v>225900</v>
      </c>
      <c r="B534" t="n">
        <v>122</v>
      </c>
      <c r="C534" t="inlineStr">
        <is>
          <t>Arcos</t>
        </is>
      </c>
      <c r="D534" t="inlineStr">
        <is>
          <t>CECILIA TSUYACO ARAKI SILVA LTDA</t>
        </is>
      </c>
      <c r="E534" t="inlineStr">
        <is>
          <t>390214</t>
        </is>
      </c>
      <c r="F534" s="550" t="n">
        <v>46126</v>
      </c>
      <c r="G534" s="550" t="n">
        <v>46126</v>
      </c>
      <c r="H534" s="550" t="n">
        <v>46154</v>
      </c>
      <c r="I534" t="n">
        <v>643</v>
      </c>
      <c r="J534" t="n">
        <v>643</v>
      </c>
      <c r="K534" t="n">
        <v>643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inlineStr">
        <is>
          <t>04/2026</t>
        </is>
      </c>
    </row>
    <row r="535">
      <c r="A535" t="n">
        <v>225899</v>
      </c>
      <c r="B535" t="n">
        <v>122</v>
      </c>
      <c r="C535" t="inlineStr">
        <is>
          <t>Arcos</t>
        </is>
      </c>
      <c r="D535" t="inlineStr">
        <is>
          <t>DEOLINDA DOS SANTOS FREITAS</t>
        </is>
      </c>
      <c r="E535" t="inlineStr">
        <is>
          <t>2428</t>
        </is>
      </c>
      <c r="F535" s="550" t="n">
        <v>46127</v>
      </c>
      <c r="G535" s="550" t="n">
        <v>46127</v>
      </c>
      <c r="H535" s="550" t="n">
        <v>46160</v>
      </c>
      <c r="I535" t="n">
        <v>883.4</v>
      </c>
      <c r="J535" t="n">
        <v>883.4</v>
      </c>
      <c r="K535" t="n">
        <v>883.4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inlineStr">
        <is>
          <t>04/2026</t>
        </is>
      </c>
    </row>
    <row r="536">
      <c r="A536" t="n">
        <v>225898</v>
      </c>
      <c r="B536" t="n">
        <v>122</v>
      </c>
      <c r="C536" t="inlineStr">
        <is>
          <t>Arcos</t>
        </is>
      </c>
      <c r="D536" t="inlineStr">
        <is>
          <t>MARIO PEDRO FELICIANO - HORTIFRUTI</t>
        </is>
      </c>
      <c r="E536" t="inlineStr">
        <is>
          <t>473895</t>
        </is>
      </c>
      <c r="F536" s="550" t="n">
        <v>46127</v>
      </c>
      <c r="G536" s="550" t="n">
        <v>46127</v>
      </c>
      <c r="H536" s="550" t="n">
        <v>46155</v>
      </c>
      <c r="I536" t="n">
        <v>31.21</v>
      </c>
      <c r="J536" t="n">
        <v>31.21</v>
      </c>
      <c r="K536" t="n">
        <v>31.21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inlineStr">
        <is>
          <t>04/2026</t>
        </is>
      </c>
    </row>
    <row r="537">
      <c r="A537" t="n">
        <v>225897</v>
      </c>
      <c r="B537" t="n">
        <v>122</v>
      </c>
      <c r="C537" t="inlineStr">
        <is>
          <t>Arcos</t>
        </is>
      </c>
      <c r="D537" t="inlineStr">
        <is>
          <t>FG7 COMERCIO E DISTRIBUICAO DE BEBIDAS LTDA</t>
        </is>
      </c>
      <c r="E537" t="inlineStr">
        <is>
          <t>779878</t>
        </is>
      </c>
      <c r="F537" s="550" t="n">
        <v>46127</v>
      </c>
      <c r="G537" s="550" t="n">
        <v>46127</v>
      </c>
      <c r="H537" s="550" t="n">
        <v>46156</v>
      </c>
      <c r="I537" t="n">
        <v>2344.5</v>
      </c>
      <c r="J537" t="n">
        <v>2344.5</v>
      </c>
      <c r="K537" t="n">
        <v>0</v>
      </c>
      <c r="L537" t="n">
        <v>2344.5</v>
      </c>
      <c r="M537" t="n">
        <v>0</v>
      </c>
      <c r="N537" t="n">
        <v>0</v>
      </c>
      <c r="O537" t="n">
        <v>0</v>
      </c>
      <c r="P537" t="n">
        <v>0</v>
      </c>
      <c r="Q537" t="inlineStr">
        <is>
          <t>04/2026</t>
        </is>
      </c>
    </row>
    <row r="538">
      <c r="A538" t="n">
        <v>225896</v>
      </c>
      <c r="B538" t="n">
        <v>122</v>
      </c>
      <c r="C538" t="inlineStr">
        <is>
          <t>Arcos</t>
        </is>
      </c>
      <c r="D538" t="inlineStr">
        <is>
          <t>DEOLINDA DOS SANTOS FREITAS</t>
        </is>
      </c>
      <c r="E538" t="inlineStr">
        <is>
          <t>2416</t>
        </is>
      </c>
      <c r="F538" s="550" t="n">
        <v>46126</v>
      </c>
      <c r="H538" s="550" t="n">
        <v>46160</v>
      </c>
      <c r="I538" t="n">
        <v>318.2</v>
      </c>
      <c r="J538" t="n">
        <v>318.2</v>
      </c>
      <c r="K538" t="n">
        <v>0</v>
      </c>
      <c r="L538" t="n">
        <v>0</v>
      </c>
      <c r="M538" t="n">
        <v>318.2</v>
      </c>
      <c r="N538" t="n">
        <v>0</v>
      </c>
      <c r="O538" t="n">
        <v>0</v>
      </c>
      <c r="P538" t="n">
        <v>0</v>
      </c>
      <c r="Q538" t="inlineStr">
        <is>
          <t>04/2026</t>
        </is>
      </c>
    </row>
    <row r="539">
      <c r="A539" t="n">
        <v>225895</v>
      </c>
      <c r="B539" t="n">
        <v>122</v>
      </c>
      <c r="C539" t="inlineStr">
        <is>
          <t>Arcos</t>
        </is>
      </c>
      <c r="D539" t="inlineStr">
        <is>
          <t xml:space="preserve">BELLNAY PAES ARTESANAIS LTDA </t>
        </is>
      </c>
      <c r="E539" t="inlineStr">
        <is>
          <t>2844</t>
        </is>
      </c>
      <c r="F539" s="550" t="n">
        <v>46126</v>
      </c>
      <c r="G539" s="550" t="n">
        <v>46126</v>
      </c>
      <c r="H539" s="550" t="n">
        <v>46140</v>
      </c>
      <c r="I539" t="n">
        <v>507.5</v>
      </c>
      <c r="J539" t="n">
        <v>507.5</v>
      </c>
      <c r="K539" t="n">
        <v>507.5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inlineStr">
        <is>
          <t>04/2026</t>
        </is>
      </c>
    </row>
    <row r="540">
      <c r="A540" t="n">
        <v>225894</v>
      </c>
      <c r="B540" t="n">
        <v>122</v>
      </c>
      <c r="C540" t="inlineStr">
        <is>
          <t>Arcos</t>
        </is>
      </c>
      <c r="D540" t="inlineStr">
        <is>
          <t>GCT COMERCIO DE PRODUTOS ALIMENTICIOS LTDA</t>
        </is>
      </c>
      <c r="E540" t="inlineStr">
        <is>
          <t>11067</t>
        </is>
      </c>
      <c r="F540" s="550" t="n">
        <v>46127</v>
      </c>
      <c r="G540" s="550" t="n">
        <v>46127</v>
      </c>
      <c r="H540" s="550" t="n">
        <v>46141</v>
      </c>
      <c r="I540" t="n">
        <v>1945.4</v>
      </c>
      <c r="J540" t="n">
        <v>1920.4</v>
      </c>
      <c r="K540" t="n">
        <v>0</v>
      </c>
      <c r="L540" t="n">
        <v>1945.4</v>
      </c>
      <c r="M540" t="n">
        <v>0</v>
      </c>
      <c r="N540" t="n">
        <v>0</v>
      </c>
      <c r="O540" t="n">
        <v>0</v>
      </c>
      <c r="P540" t="n">
        <v>0</v>
      </c>
      <c r="Q540" t="inlineStr">
        <is>
          <t>04/2026</t>
        </is>
      </c>
    </row>
    <row r="541">
      <c r="A541" t="n">
        <v>225893</v>
      </c>
      <c r="B541" t="n">
        <v>122</v>
      </c>
      <c r="C541" t="inlineStr">
        <is>
          <t>Arcos</t>
        </is>
      </c>
      <c r="D541" t="inlineStr">
        <is>
          <t>PSSS LTDA</t>
        </is>
      </c>
      <c r="E541" t="inlineStr">
        <is>
          <t>3545</t>
        </is>
      </c>
      <c r="F541" s="550" t="n">
        <v>46128</v>
      </c>
      <c r="H541" s="550" t="n">
        <v>46142</v>
      </c>
      <c r="I541" t="n">
        <v>209.88</v>
      </c>
      <c r="J541" t="n">
        <v>209.88</v>
      </c>
      <c r="K541" t="n">
        <v>0</v>
      </c>
      <c r="L541" t="n">
        <v>0</v>
      </c>
      <c r="M541" t="n">
        <v>209.88</v>
      </c>
      <c r="N541" t="n">
        <v>0</v>
      </c>
      <c r="O541" t="n">
        <v>0</v>
      </c>
      <c r="P541" t="n">
        <v>0</v>
      </c>
      <c r="Q541" t="inlineStr">
        <is>
          <t>04/2026</t>
        </is>
      </c>
    </row>
    <row r="542">
      <c r="A542" t="n">
        <v>224678</v>
      </c>
      <c r="B542" t="n">
        <v>122</v>
      </c>
      <c r="C542" t="inlineStr">
        <is>
          <t>Arcos</t>
        </is>
      </c>
      <c r="D542" t="inlineStr">
        <is>
          <t xml:space="preserve">EDUARDO TAKESHI MURANAKA </t>
        </is>
      </c>
      <c r="E542" t="inlineStr">
        <is>
          <t>260711341</t>
        </is>
      </c>
      <c r="F542" s="550" t="n">
        <v>46124</v>
      </c>
      <c r="G542" s="550" t="n">
        <v>46124</v>
      </c>
      <c r="H542" s="550" t="n">
        <v>46135</v>
      </c>
      <c r="I542" t="n">
        <v>366</v>
      </c>
      <c r="J542" t="n">
        <v>205.98</v>
      </c>
      <c r="K542" t="n">
        <v>366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inlineStr">
        <is>
          <t>04/2026</t>
        </is>
      </c>
    </row>
    <row r="543">
      <c r="A543" t="n">
        <v>224153</v>
      </c>
      <c r="B543" t="n">
        <v>122</v>
      </c>
      <c r="C543" t="inlineStr">
        <is>
          <t>Arcos</t>
        </is>
      </c>
      <c r="D543" t="inlineStr">
        <is>
          <t>CECILIA TSUYACO ARAKI SILVA LTDA</t>
        </is>
      </c>
      <c r="E543" t="inlineStr">
        <is>
          <t>389960</t>
        </is>
      </c>
      <c r="F543" s="550" t="n">
        <v>46121</v>
      </c>
      <c r="G543" s="550" t="n">
        <v>46121</v>
      </c>
      <c r="H543" s="550" t="n">
        <v>46149</v>
      </c>
      <c r="I543" t="n">
        <v>874.6</v>
      </c>
      <c r="J543" t="n">
        <v>874.6</v>
      </c>
      <c r="K543" t="n">
        <v>874.6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inlineStr">
        <is>
          <t>04/2026</t>
        </is>
      </c>
    </row>
    <row r="544">
      <c r="A544" t="n">
        <v>224152</v>
      </c>
      <c r="B544" t="n">
        <v>122</v>
      </c>
      <c r="C544" t="inlineStr">
        <is>
          <t>Arcos</t>
        </is>
      </c>
      <c r="D544" t="inlineStr">
        <is>
          <t>DO CHEF DISTRIBUIDORA DE ALIMENTOS LTDA</t>
        </is>
      </c>
      <c r="E544" t="inlineStr">
        <is>
          <t>887</t>
        </is>
      </c>
      <c r="F544" s="550" t="n">
        <v>46121</v>
      </c>
      <c r="G544" s="550" t="n">
        <v>46121</v>
      </c>
      <c r="H544" s="550" t="n">
        <v>46149</v>
      </c>
      <c r="I544" t="n">
        <v>610.55</v>
      </c>
      <c r="J544" t="n">
        <v>610.55</v>
      </c>
      <c r="K544" t="n">
        <v>610.55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inlineStr">
        <is>
          <t>04/2026</t>
        </is>
      </c>
    </row>
    <row r="545">
      <c r="A545" t="n">
        <v>224151</v>
      </c>
      <c r="B545" t="n">
        <v>122</v>
      </c>
      <c r="C545" t="inlineStr">
        <is>
          <t>Arcos</t>
        </is>
      </c>
      <c r="D545" t="inlineStr">
        <is>
          <t xml:space="preserve"> FAMIGERADA COMERCIO E EXPORTACAO DE BEBIDAS LTDA</t>
        </is>
      </c>
      <c r="E545" t="inlineStr">
        <is>
          <t>2182</t>
        </is>
      </c>
      <c r="F545" s="550" t="n">
        <v>46119</v>
      </c>
      <c r="G545" s="550" t="n">
        <v>46119</v>
      </c>
      <c r="H545" s="550" t="n">
        <v>46147</v>
      </c>
      <c r="I545" t="n">
        <v>660</v>
      </c>
      <c r="J545" t="n">
        <v>660</v>
      </c>
      <c r="K545" t="n">
        <v>0</v>
      </c>
      <c r="L545" t="n">
        <v>660</v>
      </c>
      <c r="M545" t="n">
        <v>0</v>
      </c>
      <c r="N545" t="n">
        <v>0</v>
      </c>
      <c r="O545" t="n">
        <v>0</v>
      </c>
      <c r="P545" t="n">
        <v>0</v>
      </c>
      <c r="Q545" t="inlineStr">
        <is>
          <t>04/2026</t>
        </is>
      </c>
    </row>
    <row r="546">
      <c r="A546" t="n">
        <v>224150</v>
      </c>
      <c r="B546" t="n">
        <v>122</v>
      </c>
      <c r="C546" t="inlineStr">
        <is>
          <t>Arcos</t>
        </is>
      </c>
      <c r="D546" t="inlineStr">
        <is>
          <t>MARIO PEDRO FELICIANO - HORTIFRUTI</t>
        </is>
      </c>
      <c r="E546" t="inlineStr">
        <is>
          <t>473315</t>
        </is>
      </c>
      <c r="F546" s="550" t="n">
        <v>46121</v>
      </c>
      <c r="G546" s="550" t="n">
        <v>46121</v>
      </c>
      <c r="H546" s="550" t="n">
        <v>46149</v>
      </c>
      <c r="I546" t="n">
        <v>235.28</v>
      </c>
      <c r="J546" t="n">
        <v>235.28</v>
      </c>
      <c r="K546" t="n">
        <v>235.28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inlineStr">
        <is>
          <t>04/2026</t>
        </is>
      </c>
    </row>
    <row r="547">
      <c r="A547" t="n">
        <v>224149</v>
      </c>
      <c r="B547" t="n">
        <v>122</v>
      </c>
      <c r="C547" t="inlineStr">
        <is>
          <t>Arcos</t>
        </is>
      </c>
      <c r="D547" t="inlineStr">
        <is>
          <t>PSSS LTDA</t>
        </is>
      </c>
      <c r="E547" t="inlineStr">
        <is>
          <t>3501</t>
        </is>
      </c>
      <c r="F547" s="550" t="n">
        <v>46121</v>
      </c>
      <c r="H547" s="550" t="n">
        <v>46135</v>
      </c>
      <c r="I547" t="n">
        <v>543.3</v>
      </c>
      <c r="J547" t="n">
        <v>365.3</v>
      </c>
      <c r="K547" t="n">
        <v>0</v>
      </c>
      <c r="L547" t="n">
        <v>0</v>
      </c>
      <c r="M547" t="n">
        <v>0</v>
      </c>
      <c r="N547" t="n">
        <v>0</v>
      </c>
      <c r="O547" t="n">
        <v>195.13</v>
      </c>
      <c r="P547" t="n">
        <v>292.4</v>
      </c>
      <c r="Q547" t="inlineStr">
        <is>
          <t>04/2026</t>
        </is>
      </c>
    </row>
    <row r="548">
      <c r="A548" t="n">
        <v>224148</v>
      </c>
      <c r="B548" t="n">
        <v>122</v>
      </c>
      <c r="C548" t="inlineStr">
        <is>
          <t>Arcos</t>
        </is>
      </c>
      <c r="D548" t="inlineStr">
        <is>
          <t>PSSS LTDA</t>
        </is>
      </c>
      <c r="E548" t="inlineStr">
        <is>
          <t>3496</t>
        </is>
      </c>
      <c r="F548" s="550" t="n">
        <v>46121</v>
      </c>
      <c r="H548" s="550" t="n">
        <v>46135</v>
      </c>
      <c r="I548" t="n">
        <v>2437.04</v>
      </c>
      <c r="J548" t="n">
        <v>2437.04</v>
      </c>
      <c r="K548" t="n">
        <v>0</v>
      </c>
      <c r="L548" t="n">
        <v>0</v>
      </c>
      <c r="M548" t="n">
        <v>2247.04</v>
      </c>
      <c r="N548" t="n">
        <v>0</v>
      </c>
      <c r="O548" t="n">
        <v>190</v>
      </c>
      <c r="P548" t="n">
        <v>0</v>
      </c>
      <c r="Q548" t="inlineStr">
        <is>
          <t>04/2026</t>
        </is>
      </c>
    </row>
    <row r="549">
      <c r="A549" t="n">
        <v>224147</v>
      </c>
      <c r="B549" t="n">
        <v>122</v>
      </c>
      <c r="C549" t="inlineStr">
        <is>
          <t>Arcos</t>
        </is>
      </c>
      <c r="D549" t="inlineStr">
        <is>
          <t>MARCOS SILVA DO NASCIMENTO</t>
        </is>
      </c>
      <c r="E549" t="inlineStr">
        <is>
          <t>928</t>
        </is>
      </c>
      <c r="F549" s="550" t="n">
        <v>46120</v>
      </c>
      <c r="G549" s="550" t="n">
        <v>46120</v>
      </c>
      <c r="H549" s="550" t="n">
        <v>46149</v>
      </c>
      <c r="I549" t="n">
        <v>718.0599999999999</v>
      </c>
      <c r="J549" t="n">
        <v>718.0599999999999</v>
      </c>
      <c r="K549" t="n">
        <v>718.0599999999999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inlineStr">
        <is>
          <t>04/2026</t>
        </is>
      </c>
    </row>
    <row r="550">
      <c r="A550" t="n">
        <v>224146</v>
      </c>
      <c r="B550" t="n">
        <v>122</v>
      </c>
      <c r="C550" t="inlineStr">
        <is>
          <t>Arcos</t>
        </is>
      </c>
      <c r="D550" t="inlineStr">
        <is>
          <t>KING COMERCIO E IMPORTACAO DE BEBIDAS LTDA</t>
        </is>
      </c>
      <c r="E550" t="inlineStr">
        <is>
          <t>126389</t>
        </is>
      </c>
      <c r="F550" s="550" t="n">
        <v>46119</v>
      </c>
      <c r="G550" s="550" t="n">
        <v>46119</v>
      </c>
      <c r="H550" s="550" t="n">
        <v>46140</v>
      </c>
      <c r="I550" t="n">
        <v>2719.2</v>
      </c>
      <c r="J550" t="n">
        <v>2719.2</v>
      </c>
      <c r="K550" t="n">
        <v>0</v>
      </c>
      <c r="L550" t="n">
        <v>2719.2</v>
      </c>
      <c r="M550" t="n">
        <v>0</v>
      </c>
      <c r="N550" t="n">
        <v>0</v>
      </c>
      <c r="O550" t="n">
        <v>0</v>
      </c>
      <c r="P550" t="n">
        <v>0</v>
      </c>
      <c r="Q550" t="inlineStr">
        <is>
          <t>04/2026</t>
        </is>
      </c>
    </row>
    <row r="551">
      <c r="A551" t="n">
        <v>224144</v>
      </c>
      <c r="B551" t="n">
        <v>122</v>
      </c>
      <c r="C551" t="inlineStr">
        <is>
          <t>Arcos</t>
        </is>
      </c>
      <c r="D551" t="inlineStr">
        <is>
          <t>OPA PRODUTOS ALIMENTICIOS LTDA</t>
        </is>
      </c>
      <c r="E551" t="inlineStr">
        <is>
          <t>3001</t>
        </is>
      </c>
      <c r="F551" s="550" t="n">
        <v>46120</v>
      </c>
      <c r="G551" s="550" t="n">
        <v>46120</v>
      </c>
      <c r="H551" s="550" t="n">
        <v>46148</v>
      </c>
      <c r="I551" t="n">
        <v>501.75</v>
      </c>
      <c r="J551" t="n">
        <v>466.75</v>
      </c>
      <c r="K551" t="n">
        <v>501.75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inlineStr">
        <is>
          <t>04/2026</t>
        </is>
      </c>
    </row>
    <row r="552">
      <c r="A552" t="n">
        <v>224141</v>
      </c>
      <c r="B552" t="n">
        <v>122</v>
      </c>
      <c r="C552" t="inlineStr">
        <is>
          <t>Arcos</t>
        </is>
      </c>
      <c r="D552" t="inlineStr">
        <is>
          <t>EMPORIO M&amp;L COMERCIO DE ALIM E BEBIDAS LTDA</t>
        </is>
      </c>
      <c r="E552" t="inlineStr">
        <is>
          <t>505888</t>
        </is>
      </c>
      <c r="F552" s="550" t="n">
        <v>46120</v>
      </c>
      <c r="G552" s="550" t="n">
        <v>46120</v>
      </c>
      <c r="H552" s="550" t="n">
        <v>46150</v>
      </c>
      <c r="I552" t="n">
        <v>3530.11</v>
      </c>
      <c r="J552" t="n">
        <v>3530.1</v>
      </c>
      <c r="K552" t="n">
        <v>3530.11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inlineStr">
        <is>
          <t>04/2026</t>
        </is>
      </c>
    </row>
    <row r="553">
      <c r="A553" t="n">
        <v>224139</v>
      </c>
      <c r="B553" t="n">
        <v>122</v>
      </c>
      <c r="C553" t="inlineStr">
        <is>
          <t>Arcos</t>
        </is>
      </c>
      <c r="D553" t="inlineStr">
        <is>
          <t>CG FOOD´S DISTRIBUIDORA DE ALIMENTOS LTDA</t>
        </is>
      </c>
      <c r="E553" t="inlineStr">
        <is>
          <t>185260</t>
        </is>
      </c>
      <c r="F553" s="550" t="n">
        <v>46121</v>
      </c>
      <c r="G553" s="550" t="n">
        <v>46121</v>
      </c>
      <c r="H553" s="550" t="n">
        <v>46142</v>
      </c>
      <c r="I553" t="n">
        <v>506.04</v>
      </c>
      <c r="J553" t="n">
        <v>506.48</v>
      </c>
      <c r="K553" t="n">
        <v>506.04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inlineStr">
        <is>
          <t>04/2026</t>
        </is>
      </c>
    </row>
    <row r="554">
      <c r="A554" t="n">
        <v>224134</v>
      </c>
      <c r="B554" t="n">
        <v>122</v>
      </c>
      <c r="C554" t="inlineStr">
        <is>
          <t>Arcos</t>
        </is>
      </c>
      <c r="D554" t="inlineStr">
        <is>
          <t xml:space="preserve">BELLNAY PAES ARTESANAIS LTDA </t>
        </is>
      </c>
      <c r="E554" t="inlineStr">
        <is>
          <t>2840</t>
        </is>
      </c>
      <c r="F554" s="550" t="n">
        <v>46119</v>
      </c>
      <c r="G554" s="550" t="n">
        <v>46119</v>
      </c>
      <c r="H554" s="550" t="n">
        <v>46133</v>
      </c>
      <c r="I554" t="n">
        <v>746.25</v>
      </c>
      <c r="J554" t="n">
        <v>746.25</v>
      </c>
      <c r="K554" t="n">
        <v>746.25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inlineStr">
        <is>
          <t>04/2026</t>
        </is>
      </c>
    </row>
    <row r="555">
      <c r="A555" t="n">
        <v>224123</v>
      </c>
      <c r="B555" t="n">
        <v>122</v>
      </c>
      <c r="C555" t="inlineStr">
        <is>
          <t>Arcos</t>
        </is>
      </c>
      <c r="D555" t="inlineStr">
        <is>
          <t>AROUMAR DISTRIBUIDORA DE PRODUTOS ALIMENTICIOS LTDA</t>
        </is>
      </c>
      <c r="E555" t="inlineStr">
        <is>
          <t>1052215</t>
        </is>
      </c>
      <c r="F555" s="550" t="n">
        <v>46120</v>
      </c>
      <c r="G555" s="550" t="n">
        <v>46120</v>
      </c>
      <c r="H555" s="550" t="n">
        <v>46148</v>
      </c>
      <c r="I555" t="n">
        <v>686.7</v>
      </c>
      <c r="J555" t="n">
        <v>686.7</v>
      </c>
      <c r="K555" t="n">
        <v>686.7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inlineStr">
        <is>
          <t>04/2026</t>
        </is>
      </c>
    </row>
    <row r="556">
      <c r="A556" t="n">
        <v>224119</v>
      </c>
      <c r="B556" t="n">
        <v>122</v>
      </c>
      <c r="C556" t="inlineStr">
        <is>
          <t>Arcos</t>
        </is>
      </c>
      <c r="D556" t="inlineStr">
        <is>
          <t>DISTRIBUIDORA E IMPORTADORA IRMAOS AVELINO LTDA</t>
        </is>
      </c>
      <c r="E556" t="inlineStr">
        <is>
          <t>463160</t>
        </is>
      </c>
      <c r="F556" s="550" t="n">
        <v>46120</v>
      </c>
      <c r="G556" s="550" t="n">
        <v>46120</v>
      </c>
      <c r="H556" s="550" t="n">
        <v>46134</v>
      </c>
      <c r="I556" t="n">
        <v>356.09</v>
      </c>
      <c r="J556" t="n">
        <v>356.11</v>
      </c>
      <c r="K556" t="n">
        <v>356.09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inlineStr">
        <is>
          <t>04/2026</t>
        </is>
      </c>
    </row>
    <row r="557">
      <c r="A557" t="n">
        <v>224116</v>
      </c>
      <c r="B557" t="n">
        <v>122</v>
      </c>
      <c r="C557" t="inlineStr">
        <is>
          <t>Arcos</t>
        </is>
      </c>
      <c r="D557" t="inlineStr">
        <is>
          <t xml:space="preserve">FORTE ALIMENTOS COM. IMPORTAÇÃO LTDA </t>
        </is>
      </c>
      <c r="E557" t="inlineStr">
        <is>
          <t>367651</t>
        </is>
      </c>
      <c r="F557" s="550" t="n">
        <v>46120</v>
      </c>
      <c r="G557" s="550" t="n">
        <v>46120</v>
      </c>
      <c r="H557" s="550" t="n">
        <v>46149</v>
      </c>
      <c r="I557" t="n">
        <v>501.32</v>
      </c>
      <c r="J557" t="n">
        <v>501.32</v>
      </c>
      <c r="K557" t="n">
        <v>501.32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inlineStr">
        <is>
          <t>04/2026</t>
        </is>
      </c>
    </row>
    <row r="558">
      <c r="A558" t="n">
        <v>224113</v>
      </c>
      <c r="B558" t="n">
        <v>122</v>
      </c>
      <c r="C558" t="inlineStr">
        <is>
          <t>Arcos</t>
        </is>
      </c>
      <c r="D558" t="inlineStr">
        <is>
          <t>PROAUTO INDUSTRIA QUIMICA EIRELI</t>
        </is>
      </c>
      <c r="E558" t="inlineStr">
        <is>
          <t>154511</t>
        </is>
      </c>
      <c r="F558" s="550" t="n">
        <v>46119</v>
      </c>
      <c r="H558" s="550" t="n">
        <v>46140</v>
      </c>
      <c r="I558" t="n">
        <v>1666.09</v>
      </c>
      <c r="J558" t="n">
        <v>1594.4</v>
      </c>
      <c r="K558" t="n">
        <v>0</v>
      </c>
      <c r="L558" t="n">
        <v>0</v>
      </c>
      <c r="M558" t="n">
        <v>1666.09</v>
      </c>
      <c r="N558" t="n">
        <v>0</v>
      </c>
      <c r="O558" t="n">
        <v>0</v>
      </c>
      <c r="P558" t="n">
        <v>0</v>
      </c>
      <c r="Q558" t="inlineStr">
        <is>
          <t>04/2026</t>
        </is>
      </c>
    </row>
    <row r="559">
      <c r="A559" t="n">
        <v>224099</v>
      </c>
      <c r="B559" t="n">
        <v>122</v>
      </c>
      <c r="C559" t="inlineStr">
        <is>
          <t>Arcos</t>
        </is>
      </c>
      <c r="D559" t="inlineStr">
        <is>
          <t>PAPELNAP COMERCIO DE ARTIGOSDESCARTAVEIS LTDA</t>
        </is>
      </c>
      <c r="E559" t="inlineStr">
        <is>
          <t>37</t>
        </is>
      </c>
      <c r="F559" s="550" t="n">
        <v>46119</v>
      </c>
      <c r="H559" s="550" t="n">
        <v>46147</v>
      </c>
      <c r="I559" t="n">
        <v>988</v>
      </c>
      <c r="J559" t="n">
        <v>988</v>
      </c>
      <c r="K559" t="n">
        <v>0</v>
      </c>
      <c r="L559" t="n">
        <v>0</v>
      </c>
      <c r="M559" t="n">
        <v>988</v>
      </c>
      <c r="N559" t="n">
        <v>0</v>
      </c>
      <c r="O559" t="n">
        <v>0</v>
      </c>
      <c r="P559" t="n">
        <v>0</v>
      </c>
      <c r="Q559" t="inlineStr">
        <is>
          <t>04/2026</t>
        </is>
      </c>
    </row>
    <row r="560">
      <c r="A560" t="n">
        <v>224093</v>
      </c>
      <c r="B560" t="n">
        <v>122</v>
      </c>
      <c r="C560" t="inlineStr">
        <is>
          <t>Arcos</t>
        </is>
      </c>
      <c r="D560" t="inlineStr">
        <is>
          <t>BATARD PADARIA ARTESANAL LTDA</t>
        </is>
      </c>
      <c r="E560" t="inlineStr">
        <is>
          <t>13815</t>
        </is>
      </c>
      <c r="F560" s="550" t="n">
        <v>46120</v>
      </c>
      <c r="G560" s="550" t="n">
        <v>46120</v>
      </c>
      <c r="H560" s="550" t="n">
        <v>46137</v>
      </c>
      <c r="I560" t="n">
        <v>1383</v>
      </c>
      <c r="J560" t="n">
        <v>1370</v>
      </c>
      <c r="K560" t="n">
        <v>1383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inlineStr">
        <is>
          <t>04/2026</t>
        </is>
      </c>
    </row>
    <row r="561">
      <c r="A561" t="n">
        <v>224091</v>
      </c>
      <c r="B561" t="n">
        <v>122</v>
      </c>
      <c r="C561" t="inlineStr">
        <is>
          <t>Arcos</t>
        </is>
      </c>
      <c r="D561" t="inlineStr">
        <is>
          <t>GCT COMERCIO DE PRODUTOS ALIMENTICIOS LTDA</t>
        </is>
      </c>
      <c r="E561" t="inlineStr">
        <is>
          <t>10899</t>
        </is>
      </c>
      <c r="F561" s="550" t="n">
        <v>46121</v>
      </c>
      <c r="G561" s="550" t="n">
        <v>46121</v>
      </c>
      <c r="H561" s="550" t="n">
        <v>46135</v>
      </c>
      <c r="I561" t="n">
        <v>2164.09</v>
      </c>
      <c r="J561" t="n">
        <v>2139.09</v>
      </c>
      <c r="K561" t="n">
        <v>0</v>
      </c>
      <c r="L561" t="n">
        <v>2164.09</v>
      </c>
      <c r="M561" t="n">
        <v>0</v>
      </c>
      <c r="N561" t="n">
        <v>0</v>
      </c>
      <c r="O561" t="n">
        <v>0</v>
      </c>
      <c r="P561" t="n">
        <v>0</v>
      </c>
      <c r="Q561" t="inlineStr">
        <is>
          <t>04/2026</t>
        </is>
      </c>
    </row>
    <row r="562">
      <c r="A562" t="n">
        <v>224088</v>
      </c>
      <c r="B562" t="n">
        <v>122</v>
      </c>
      <c r="C562" t="inlineStr">
        <is>
          <t>Arcos</t>
        </is>
      </c>
      <c r="D562" t="inlineStr">
        <is>
          <t>DEOLINDA DOS SANTOS FREITAS</t>
        </is>
      </c>
      <c r="E562" t="inlineStr">
        <is>
          <t>2360</t>
        </is>
      </c>
      <c r="F562" s="550" t="n">
        <v>46118</v>
      </c>
      <c r="H562" s="550" t="n">
        <v>46153</v>
      </c>
      <c r="I562" t="n">
        <v>487.08</v>
      </c>
      <c r="J562" t="n">
        <v>487.08</v>
      </c>
      <c r="K562" t="n">
        <v>0</v>
      </c>
      <c r="L562" t="n">
        <v>0</v>
      </c>
      <c r="M562" t="n">
        <v>487.08</v>
      </c>
      <c r="N562" t="n">
        <v>0</v>
      </c>
      <c r="O562" t="n">
        <v>0</v>
      </c>
      <c r="P562" t="n">
        <v>0</v>
      </c>
      <c r="Q562" t="inlineStr">
        <is>
          <t>04/2026</t>
        </is>
      </c>
    </row>
    <row r="563">
      <c r="A563" t="n">
        <v>224075</v>
      </c>
      <c r="B563" t="n">
        <v>122</v>
      </c>
      <c r="C563" t="inlineStr">
        <is>
          <t>Arcos</t>
        </is>
      </c>
      <c r="D563" t="inlineStr">
        <is>
          <t xml:space="preserve"> FAMIGERADA COMERCIO E EXPORTACAO DE BEBIDAS LTDA</t>
        </is>
      </c>
      <c r="E563" t="inlineStr">
        <is>
          <t>2191</t>
        </is>
      </c>
      <c r="F563" s="550" t="n">
        <v>46119</v>
      </c>
      <c r="G563" s="550" t="n">
        <v>46119</v>
      </c>
      <c r="H563" s="550" t="n">
        <v>46147</v>
      </c>
      <c r="I563" t="n">
        <v>165</v>
      </c>
      <c r="J563" t="n">
        <v>165</v>
      </c>
      <c r="K563" t="n">
        <v>0</v>
      </c>
      <c r="L563" t="n">
        <v>165</v>
      </c>
      <c r="M563" t="n">
        <v>0</v>
      </c>
      <c r="N563" t="n">
        <v>0</v>
      </c>
      <c r="O563" t="n">
        <v>0</v>
      </c>
      <c r="P563" t="n">
        <v>0</v>
      </c>
      <c r="Q563" t="inlineStr">
        <is>
          <t>04/2026</t>
        </is>
      </c>
    </row>
    <row r="564">
      <c r="A564" t="n">
        <v>224072</v>
      </c>
      <c r="B564" t="n">
        <v>122</v>
      </c>
      <c r="C564" t="inlineStr">
        <is>
          <t>Arcos</t>
        </is>
      </c>
      <c r="D564" t="inlineStr">
        <is>
          <t>TRAMONTINA SUDESTE S.A</t>
        </is>
      </c>
      <c r="E564" t="inlineStr">
        <is>
          <t>2458594</t>
        </is>
      </c>
      <c r="F564" s="550" t="n">
        <v>46114</v>
      </c>
      <c r="H564" s="550" t="n">
        <v>46144</v>
      </c>
      <c r="I564" t="n">
        <v>125.3</v>
      </c>
      <c r="J564" t="n">
        <v>125.28</v>
      </c>
      <c r="K564" t="n">
        <v>0</v>
      </c>
      <c r="L564" t="n">
        <v>0</v>
      </c>
      <c r="M564" t="n">
        <v>0</v>
      </c>
      <c r="N564" t="n">
        <v>0</v>
      </c>
      <c r="O564" t="n">
        <v>125.3</v>
      </c>
      <c r="P564" t="n">
        <v>0</v>
      </c>
      <c r="Q564" t="inlineStr">
        <is>
          <t>04/2026</t>
        </is>
      </c>
    </row>
    <row r="565">
      <c r="A565" t="n">
        <v>223774</v>
      </c>
      <c r="B565" t="n">
        <v>122</v>
      </c>
      <c r="C565" t="inlineStr">
        <is>
          <t>Arcos</t>
        </is>
      </c>
      <c r="D565" t="inlineStr">
        <is>
          <t>MONTE ALTO ALIMENTOS LTDA</t>
        </is>
      </c>
      <c r="E565" t="inlineStr">
        <is>
          <t>178867</t>
        </is>
      </c>
      <c r="F565" s="550" t="n">
        <v>46119</v>
      </c>
      <c r="G565" s="550" t="n">
        <v>46119</v>
      </c>
      <c r="H565" s="550" t="n">
        <v>46140</v>
      </c>
      <c r="I565" t="n">
        <v>8020.67</v>
      </c>
      <c r="J565" t="n">
        <v>8020.67</v>
      </c>
      <c r="K565" t="n">
        <v>8020.67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inlineStr">
        <is>
          <t>04/2026</t>
        </is>
      </c>
    </row>
    <row r="566">
      <c r="A566" t="n">
        <v>223773</v>
      </c>
      <c r="B566" t="n">
        <v>122</v>
      </c>
      <c r="C566" t="inlineStr">
        <is>
          <t>Arcos</t>
        </is>
      </c>
      <c r="D566" t="inlineStr">
        <is>
          <t>AROUMAR DISTRIBUIDORA DE PRODUTOS ALIMENTICIOS LTDA</t>
        </is>
      </c>
      <c r="E566" t="inlineStr">
        <is>
          <t>1051776</t>
        </is>
      </c>
      <c r="F566" s="550" t="n">
        <v>46119</v>
      </c>
      <c r="G566" s="550" t="n">
        <v>46119</v>
      </c>
      <c r="H566" s="550" t="n">
        <v>46147</v>
      </c>
      <c r="I566" t="n">
        <v>581.7</v>
      </c>
      <c r="J566" t="n">
        <v>581.7</v>
      </c>
      <c r="K566" t="n">
        <v>581.7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inlineStr">
        <is>
          <t>04/2026</t>
        </is>
      </c>
    </row>
    <row r="567">
      <c r="A567" t="n">
        <v>223772</v>
      </c>
      <c r="B567" t="n">
        <v>122</v>
      </c>
      <c r="C567" t="inlineStr">
        <is>
          <t>Arcos</t>
        </is>
      </c>
      <c r="D567" t="inlineStr">
        <is>
          <t>NA MORADA INDÚSTRIA E COMÉRCIO LTDA</t>
        </is>
      </c>
      <c r="E567" t="inlineStr">
        <is>
          <t>292662</t>
        </is>
      </c>
      <c r="F567" s="550" t="n">
        <v>46119</v>
      </c>
      <c r="G567" s="550" t="n">
        <v>46119</v>
      </c>
      <c r="H567" s="550" t="n">
        <v>46134</v>
      </c>
      <c r="I567" t="n">
        <v>1740.19</v>
      </c>
      <c r="J567" t="n">
        <v>1867.56</v>
      </c>
      <c r="K567" t="n">
        <v>1740.19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inlineStr">
        <is>
          <t>04/2026</t>
        </is>
      </c>
    </row>
    <row r="568">
      <c r="A568" t="n">
        <v>223771</v>
      </c>
      <c r="B568" t="n">
        <v>122</v>
      </c>
      <c r="C568" t="inlineStr">
        <is>
          <t>Arcos</t>
        </is>
      </c>
      <c r="D568" t="inlineStr">
        <is>
          <t>DO CHEF DISTRIBUIDORA DE ALIMENTOS LTDA</t>
        </is>
      </c>
      <c r="E568" t="inlineStr">
        <is>
          <t>822</t>
        </is>
      </c>
      <c r="F568" s="550" t="n">
        <v>46119</v>
      </c>
      <c r="G568" s="550" t="n">
        <v>46119</v>
      </c>
      <c r="H568" s="550" t="n">
        <v>46147</v>
      </c>
      <c r="I568" t="n">
        <v>363.75</v>
      </c>
      <c r="J568" t="n">
        <v>363.75</v>
      </c>
      <c r="K568" t="n">
        <v>363.75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inlineStr">
        <is>
          <t>04/2026</t>
        </is>
      </c>
    </row>
    <row r="569">
      <c r="A569" t="n">
        <v>223770</v>
      </c>
      <c r="B569" t="n">
        <v>122</v>
      </c>
      <c r="C569" t="inlineStr">
        <is>
          <t>Arcos</t>
        </is>
      </c>
      <c r="D569" t="inlineStr">
        <is>
          <t>CECILIA TSUYACO ARAKI SILVA LTDA</t>
        </is>
      </c>
      <c r="E569" t="inlineStr">
        <is>
          <t>389822</t>
        </is>
      </c>
      <c r="F569" s="550" t="n">
        <v>46119</v>
      </c>
      <c r="G569" s="550" t="n">
        <v>46119</v>
      </c>
      <c r="H569" s="550" t="n">
        <v>46147</v>
      </c>
      <c r="I569" t="n">
        <v>565.3</v>
      </c>
      <c r="J569" t="n">
        <v>565.3</v>
      </c>
      <c r="K569" t="n">
        <v>565.3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inlineStr">
        <is>
          <t>04/2026</t>
        </is>
      </c>
    </row>
    <row r="570">
      <c r="A570" t="n">
        <v>223769</v>
      </c>
      <c r="B570" t="n">
        <v>122</v>
      </c>
      <c r="C570" t="inlineStr">
        <is>
          <t>Arcos</t>
        </is>
      </c>
      <c r="D570" t="inlineStr">
        <is>
          <t>MARIO PEDRO FELICIANO - HORTIFRUTI</t>
        </is>
      </c>
      <c r="E570" t="inlineStr">
        <is>
          <t>473039</t>
        </is>
      </c>
      <c r="F570" s="550" t="n">
        <v>46119</v>
      </c>
      <c r="G570" s="550" t="n">
        <v>46119</v>
      </c>
      <c r="H570" s="550" t="n">
        <v>46147</v>
      </c>
      <c r="I570" t="n">
        <v>59.38</v>
      </c>
      <c r="J570" t="n">
        <v>59.38</v>
      </c>
      <c r="K570" t="n">
        <v>59.38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inlineStr">
        <is>
          <t>04/2026</t>
        </is>
      </c>
    </row>
    <row r="571">
      <c r="A571" t="n">
        <v>223768</v>
      </c>
      <c r="B571" t="n">
        <v>122</v>
      </c>
      <c r="C571" t="inlineStr">
        <is>
          <t>Arcos</t>
        </is>
      </c>
      <c r="D571" t="inlineStr">
        <is>
          <t>MARIO PEDRO FELICIANO - HORTIFRUTI</t>
        </is>
      </c>
      <c r="E571" t="inlineStr">
        <is>
          <t>473047</t>
        </is>
      </c>
      <c r="F571" s="550" t="n">
        <v>46119</v>
      </c>
      <c r="G571" s="550" t="n">
        <v>46119</v>
      </c>
      <c r="H571" s="550" t="n">
        <v>46147</v>
      </c>
      <c r="I571" t="n">
        <v>629.9299999999999</v>
      </c>
      <c r="J571" t="n">
        <v>629.92</v>
      </c>
      <c r="K571" t="n">
        <v>629.9299999999999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inlineStr">
        <is>
          <t>04/2026</t>
        </is>
      </c>
    </row>
    <row r="572">
      <c r="A572" t="n">
        <v>223767</v>
      </c>
      <c r="B572" t="n">
        <v>122</v>
      </c>
      <c r="C572" t="inlineStr">
        <is>
          <t>Arcos</t>
        </is>
      </c>
      <c r="D572" t="inlineStr">
        <is>
          <t>EMPORIO M&amp;L COMERCIO DE ALIM E BEBIDAS LTDA</t>
        </is>
      </c>
      <c r="E572" t="inlineStr">
        <is>
          <t>505618</t>
        </is>
      </c>
      <c r="F572" s="550" t="n">
        <v>46119</v>
      </c>
      <c r="G572" s="550" t="n">
        <v>46119</v>
      </c>
      <c r="H572" s="550" t="n">
        <v>46147</v>
      </c>
      <c r="I572" t="n">
        <v>645.8</v>
      </c>
      <c r="J572" t="n">
        <v>645.8</v>
      </c>
      <c r="K572" t="n">
        <v>0</v>
      </c>
      <c r="L572" t="n">
        <v>645.8</v>
      </c>
      <c r="M572" t="n">
        <v>0</v>
      </c>
      <c r="N572" t="n">
        <v>0</v>
      </c>
      <c r="O572" t="n">
        <v>0</v>
      </c>
      <c r="P572" t="n">
        <v>0</v>
      </c>
      <c r="Q572" t="inlineStr">
        <is>
          <t>04/2026</t>
        </is>
      </c>
    </row>
    <row r="573">
      <c r="A573" t="n">
        <v>223754</v>
      </c>
      <c r="B573" t="n">
        <v>122</v>
      </c>
      <c r="C573" t="inlineStr">
        <is>
          <t>Arcos</t>
        </is>
      </c>
      <c r="D573" t="inlineStr">
        <is>
          <t>GOMES D ELIA EQUIP. HIGIENE LTDA - WESCO</t>
        </is>
      </c>
      <c r="E573" t="inlineStr">
        <is>
          <t>240252</t>
        </is>
      </c>
      <c r="F573" s="550" t="n">
        <v>46118</v>
      </c>
      <c r="H573" s="550" t="n">
        <v>46133</v>
      </c>
      <c r="I573" t="n">
        <v>684</v>
      </c>
      <c r="J573" t="n">
        <v>684</v>
      </c>
      <c r="K573" t="n">
        <v>0</v>
      </c>
      <c r="L573" t="n">
        <v>0</v>
      </c>
      <c r="M573" t="n">
        <v>684</v>
      </c>
      <c r="N573" t="n">
        <v>0</v>
      </c>
      <c r="O573" t="n">
        <v>0</v>
      </c>
      <c r="P573" t="n">
        <v>0</v>
      </c>
      <c r="Q573" t="inlineStr">
        <is>
          <t>04/2026</t>
        </is>
      </c>
    </row>
    <row r="574">
      <c r="A574" t="n">
        <v>223753</v>
      </c>
      <c r="B574" t="n">
        <v>122</v>
      </c>
      <c r="C574" t="inlineStr">
        <is>
          <t>Arcos</t>
        </is>
      </c>
      <c r="D574" t="inlineStr">
        <is>
          <t>GCT COMERCIO DE PRODUTOS ALIMENTICIOS LTDA</t>
        </is>
      </c>
      <c r="E574" t="inlineStr">
        <is>
          <t>10816</t>
        </is>
      </c>
      <c r="F574" s="550" t="n">
        <v>46118</v>
      </c>
      <c r="G574" s="550" t="n">
        <v>46118</v>
      </c>
      <c r="H574" s="550" t="n">
        <v>46132</v>
      </c>
      <c r="I574" t="n">
        <v>1318.22</v>
      </c>
      <c r="J574" t="n">
        <v>1293.22</v>
      </c>
      <c r="K574" t="n">
        <v>0</v>
      </c>
      <c r="L574" t="n">
        <v>1318.22</v>
      </c>
      <c r="M574" t="n">
        <v>0</v>
      </c>
      <c r="N574" t="n">
        <v>0</v>
      </c>
      <c r="O574" t="n">
        <v>0</v>
      </c>
      <c r="P574" t="n">
        <v>0</v>
      </c>
      <c r="Q574" t="inlineStr">
        <is>
          <t>04/2026</t>
        </is>
      </c>
    </row>
    <row r="575">
      <c r="A575" t="n">
        <v>223751</v>
      </c>
      <c r="B575" t="n">
        <v>122</v>
      </c>
      <c r="C575" t="inlineStr">
        <is>
          <t>Arcos</t>
        </is>
      </c>
      <c r="D575" t="inlineStr">
        <is>
          <t>FG7 COMERCIO E DISTRIBUICAO DE BEBIDAS LTDA</t>
        </is>
      </c>
      <c r="E575" t="inlineStr">
        <is>
          <t>774855</t>
        </is>
      </c>
      <c r="F575" s="550" t="n">
        <v>46119</v>
      </c>
      <c r="G575" s="550" t="n">
        <v>46119</v>
      </c>
      <c r="H575" s="550" t="n">
        <v>46147</v>
      </c>
      <c r="I575" t="n">
        <v>5068.28</v>
      </c>
      <c r="J575" t="n">
        <v>5068.28</v>
      </c>
      <c r="K575" t="n">
        <v>0</v>
      </c>
      <c r="L575" t="n">
        <v>5068.28</v>
      </c>
      <c r="M575" t="n">
        <v>0</v>
      </c>
      <c r="N575" t="n">
        <v>0</v>
      </c>
      <c r="O575" t="n">
        <v>0</v>
      </c>
      <c r="P575" t="n">
        <v>0</v>
      </c>
      <c r="Q575" t="inlineStr">
        <is>
          <t>04/2026</t>
        </is>
      </c>
    </row>
    <row r="576">
      <c r="A576" t="n">
        <v>223748</v>
      </c>
      <c r="B576" t="n">
        <v>122</v>
      </c>
      <c r="C576" t="inlineStr">
        <is>
          <t>Arcos</t>
        </is>
      </c>
      <c r="D576" t="inlineStr">
        <is>
          <t>FRONT BEBIDAS LTDA</t>
        </is>
      </c>
      <c r="E576" t="inlineStr">
        <is>
          <t>799185</t>
        </is>
      </c>
      <c r="F576" s="550" t="n">
        <v>46118</v>
      </c>
      <c r="G576" s="550" t="n">
        <v>46118</v>
      </c>
      <c r="H576" s="550" t="n">
        <v>46132</v>
      </c>
      <c r="I576" t="n">
        <v>4213.8</v>
      </c>
      <c r="J576" t="n">
        <v>4213.8</v>
      </c>
      <c r="K576" t="n">
        <v>0</v>
      </c>
      <c r="L576" t="n">
        <v>4213.8</v>
      </c>
      <c r="M576" t="n">
        <v>0</v>
      </c>
      <c r="N576" t="n">
        <v>0</v>
      </c>
      <c r="O576" t="n">
        <v>0</v>
      </c>
      <c r="P576" t="n">
        <v>0</v>
      </c>
      <c r="Q576" t="inlineStr">
        <is>
          <t>04/2026</t>
        </is>
      </c>
    </row>
    <row r="577">
      <c r="A577" t="n">
        <v>223743</v>
      </c>
      <c r="B577" t="n">
        <v>122</v>
      </c>
      <c r="C577" t="inlineStr">
        <is>
          <t>Arcos</t>
        </is>
      </c>
      <c r="D577" t="inlineStr">
        <is>
          <t>CECILIA TSUYACO ARAKI SILVA LTDA</t>
        </is>
      </c>
      <c r="E577" t="inlineStr">
        <is>
          <t>389733</t>
        </is>
      </c>
      <c r="F577" s="550" t="n">
        <v>46118</v>
      </c>
      <c r="G577" s="550" t="n">
        <v>46118</v>
      </c>
      <c r="H577" s="550" t="n">
        <v>46146</v>
      </c>
      <c r="I577" t="n">
        <v>130</v>
      </c>
      <c r="J577" t="n">
        <v>130</v>
      </c>
      <c r="K577" t="n">
        <v>130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inlineStr">
        <is>
          <t>04/2026</t>
        </is>
      </c>
    </row>
    <row r="578">
      <c r="A578" t="n">
        <v>223741</v>
      </c>
      <c r="B578" t="n">
        <v>122</v>
      </c>
      <c r="C578" t="inlineStr">
        <is>
          <t>Arcos</t>
        </is>
      </c>
      <c r="D578" t="inlineStr">
        <is>
          <t>DISTRIBUIDORA DPRO LTDA</t>
        </is>
      </c>
      <c r="E578" t="inlineStr">
        <is>
          <t>383601</t>
        </is>
      </c>
      <c r="F578" s="550" t="n">
        <v>46118</v>
      </c>
      <c r="H578" s="550" t="n">
        <v>46139</v>
      </c>
      <c r="I578" t="n">
        <v>130</v>
      </c>
      <c r="J578" t="n">
        <v>110</v>
      </c>
      <c r="K578" t="n">
        <v>0</v>
      </c>
      <c r="L578" t="n">
        <v>0</v>
      </c>
      <c r="M578" t="n">
        <v>0</v>
      </c>
      <c r="N578" t="n">
        <v>0</v>
      </c>
      <c r="O578" t="n">
        <v>130</v>
      </c>
      <c r="P578" t="n">
        <v>0</v>
      </c>
      <c r="Q578" t="inlineStr">
        <is>
          <t>04/2026</t>
        </is>
      </c>
    </row>
    <row r="579">
      <c r="A579" t="n">
        <v>223738</v>
      </c>
      <c r="B579" t="n">
        <v>122</v>
      </c>
      <c r="C579" t="inlineStr">
        <is>
          <t>Arcos</t>
        </is>
      </c>
      <c r="D579" t="inlineStr">
        <is>
          <t>EMPORIO M&amp;L COMERCIO DE ALIM E BEBIDAS LTDA</t>
        </is>
      </c>
      <c r="E579" t="inlineStr">
        <is>
          <t>505285</t>
        </is>
      </c>
      <c r="F579" s="550" t="n">
        <v>46118</v>
      </c>
      <c r="G579" s="550" t="n">
        <v>46118</v>
      </c>
      <c r="H579" s="550" t="n">
        <v>46147</v>
      </c>
      <c r="I579" t="n">
        <v>590</v>
      </c>
      <c r="J579" t="n">
        <v>590</v>
      </c>
      <c r="K579" t="n">
        <v>590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inlineStr">
        <is>
          <t>04/2026</t>
        </is>
      </c>
    </row>
    <row r="580">
      <c r="A580" t="n">
        <v>223737</v>
      </c>
      <c r="B580" t="n">
        <v>122</v>
      </c>
      <c r="C580" t="inlineStr">
        <is>
          <t>Arcos</t>
        </is>
      </c>
      <c r="D580" t="inlineStr">
        <is>
          <t>NOVA COMERCIAL PESCADOS LTDA</t>
        </is>
      </c>
      <c r="E580" t="inlineStr">
        <is>
          <t>32665</t>
        </is>
      </c>
      <c r="F580" s="550" t="n">
        <v>46118</v>
      </c>
      <c r="G580" s="550" t="n">
        <v>46118</v>
      </c>
      <c r="H580" s="550" t="n">
        <v>46132</v>
      </c>
      <c r="I580" t="n">
        <v>1344</v>
      </c>
      <c r="J580" t="n">
        <v>1344</v>
      </c>
      <c r="K580" t="n">
        <v>1344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inlineStr">
        <is>
          <t>04/2026</t>
        </is>
      </c>
    </row>
    <row r="581">
      <c r="A581" t="n">
        <v>223736</v>
      </c>
      <c r="B581" t="n">
        <v>122</v>
      </c>
      <c r="C581" t="inlineStr">
        <is>
          <t>Arcos</t>
        </is>
      </c>
      <c r="D581" t="inlineStr">
        <is>
          <t>WPP COMERCIO DE CARNES LTDA</t>
        </is>
      </c>
      <c r="E581" t="inlineStr">
        <is>
          <t>78457</t>
        </is>
      </c>
      <c r="F581" s="550" t="n">
        <v>46119</v>
      </c>
      <c r="G581" s="550" t="n">
        <v>46119</v>
      </c>
      <c r="H581" s="550" t="n">
        <v>46147</v>
      </c>
      <c r="I581" t="n">
        <v>2328.06</v>
      </c>
      <c r="J581" t="n">
        <v>2328.06</v>
      </c>
      <c r="K581" t="n">
        <v>2328.06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inlineStr">
        <is>
          <t>04/2026</t>
        </is>
      </c>
    </row>
    <row r="582">
      <c r="A582" t="n">
        <v>223735</v>
      </c>
      <c r="B582" t="n">
        <v>122</v>
      </c>
      <c r="C582" t="inlineStr">
        <is>
          <t>Arcos</t>
        </is>
      </c>
      <c r="D582" t="inlineStr">
        <is>
          <t>MARIO PEDRO FELICIANO - HORTIFRUTI</t>
        </is>
      </c>
      <c r="E582" t="inlineStr">
        <is>
          <t>472890</t>
        </is>
      </c>
      <c r="F582" s="550" t="n">
        <v>46118</v>
      </c>
      <c r="G582" s="550" t="n">
        <v>46118</v>
      </c>
      <c r="H582" s="550" t="n">
        <v>46146</v>
      </c>
      <c r="I582" t="n">
        <v>47.71</v>
      </c>
      <c r="J582" t="n">
        <v>47.71</v>
      </c>
      <c r="K582" t="n">
        <v>47.71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inlineStr">
        <is>
          <t>04/2026</t>
        </is>
      </c>
    </row>
    <row r="583">
      <c r="A583" t="n">
        <v>223733</v>
      </c>
      <c r="B583" t="n">
        <v>122</v>
      </c>
      <c r="C583" t="inlineStr">
        <is>
          <t>Arcos</t>
        </is>
      </c>
      <c r="D583" t="inlineStr">
        <is>
          <t>ZAHIL IMPORTADORA LTDA</t>
        </is>
      </c>
      <c r="E583" t="inlineStr">
        <is>
          <t>267687</t>
        </is>
      </c>
      <c r="F583" s="550" t="n">
        <v>46118</v>
      </c>
      <c r="G583" s="550" t="n">
        <v>46118</v>
      </c>
      <c r="H583" s="550" t="n">
        <v>46148</v>
      </c>
      <c r="I583" t="n">
        <v>6918.9</v>
      </c>
      <c r="J583" t="n">
        <v>6454.5</v>
      </c>
      <c r="K583" t="n">
        <v>0</v>
      </c>
      <c r="L583" t="n">
        <v>6918.9</v>
      </c>
      <c r="M583" t="n">
        <v>0</v>
      </c>
      <c r="N583" t="n">
        <v>0</v>
      </c>
      <c r="O583" t="n">
        <v>0</v>
      </c>
      <c r="P583" t="n">
        <v>0</v>
      </c>
      <c r="Q583" t="inlineStr">
        <is>
          <t>04/2026</t>
        </is>
      </c>
    </row>
    <row r="584">
      <c r="A584" t="n">
        <v>223732</v>
      </c>
      <c r="B584" t="n">
        <v>122</v>
      </c>
      <c r="C584" t="inlineStr">
        <is>
          <t>Arcos</t>
        </is>
      </c>
      <c r="D584" t="inlineStr">
        <is>
          <t xml:space="preserve">BGC COMERCIO DE UTENSILIOS </t>
        </is>
      </c>
      <c r="E584" t="inlineStr">
        <is>
          <t>2228</t>
        </is>
      </c>
      <c r="F584" s="550" t="n">
        <v>46113</v>
      </c>
      <c r="H584" s="550" t="n">
        <v>46141</v>
      </c>
      <c r="I584" t="n">
        <v>207</v>
      </c>
      <c r="J584" t="n">
        <v>207</v>
      </c>
      <c r="K584" t="n">
        <v>0</v>
      </c>
      <c r="L584" t="n">
        <v>0</v>
      </c>
      <c r="M584" t="n">
        <v>0</v>
      </c>
      <c r="N584" t="n">
        <v>0</v>
      </c>
      <c r="O584" t="n">
        <v>207</v>
      </c>
      <c r="P584" t="n">
        <v>0</v>
      </c>
      <c r="Q584" t="inlineStr">
        <is>
          <t>04/2026</t>
        </is>
      </c>
    </row>
    <row r="585">
      <c r="A585" t="n">
        <v>223731</v>
      </c>
      <c r="B585" t="n">
        <v>122</v>
      </c>
      <c r="C585" t="inlineStr">
        <is>
          <t>Arcos</t>
        </is>
      </c>
      <c r="D585" t="inlineStr">
        <is>
          <t>MARIO PEDRO FELICIANO - HORTIFRUTI</t>
        </is>
      </c>
      <c r="E585" t="inlineStr">
        <is>
          <t>472558</t>
        </is>
      </c>
      <c r="F585" s="550" t="n">
        <v>46114</v>
      </c>
      <c r="G585" s="550" t="n">
        <v>46114</v>
      </c>
      <c r="H585" s="550" t="n">
        <v>46142</v>
      </c>
      <c r="I585" t="n">
        <v>382.72</v>
      </c>
      <c r="J585" t="n">
        <v>450.79</v>
      </c>
      <c r="K585" t="n">
        <v>382.72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inlineStr">
        <is>
          <t>04/2026</t>
        </is>
      </c>
    </row>
    <row r="586">
      <c r="A586" t="n">
        <v>223729</v>
      </c>
      <c r="B586" t="n">
        <v>122</v>
      </c>
      <c r="C586" t="inlineStr">
        <is>
          <t>Arcos</t>
        </is>
      </c>
      <c r="D586" t="inlineStr">
        <is>
          <t>DO CHEF DISTRIBUIDORA DE ALIMENTOS LTDA</t>
        </is>
      </c>
      <c r="E586" t="inlineStr">
        <is>
          <t>762</t>
        </is>
      </c>
      <c r="F586" s="550" t="n">
        <v>46114</v>
      </c>
      <c r="G586" s="550" t="n">
        <v>46114</v>
      </c>
      <c r="H586" s="550" t="n">
        <v>46142</v>
      </c>
      <c r="I586" t="n">
        <v>375.65</v>
      </c>
      <c r="J586" t="n">
        <v>375.65</v>
      </c>
      <c r="K586" t="n">
        <v>375.65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inlineStr">
        <is>
          <t>04/2026</t>
        </is>
      </c>
    </row>
    <row r="587">
      <c r="A587" t="n">
        <v>223728</v>
      </c>
      <c r="B587" t="n">
        <v>122</v>
      </c>
      <c r="C587" t="inlineStr">
        <is>
          <t>Arcos</t>
        </is>
      </c>
      <c r="D587" t="inlineStr">
        <is>
          <t>CECILIA TSUYACO ARAKI SILVA LTDA</t>
        </is>
      </c>
      <c r="E587" t="inlineStr">
        <is>
          <t>389604</t>
        </is>
      </c>
      <c r="F587" s="550" t="n">
        <v>46114</v>
      </c>
      <c r="G587" s="550" t="n">
        <v>46114</v>
      </c>
      <c r="H587" s="550" t="n">
        <v>46142</v>
      </c>
      <c r="I587" t="n">
        <v>1119.5</v>
      </c>
      <c r="J587" t="n">
        <v>1119.5</v>
      </c>
      <c r="K587" t="n">
        <v>1119.5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inlineStr">
        <is>
          <t>04/2026</t>
        </is>
      </c>
    </row>
    <row r="588">
      <c r="A588" t="n">
        <v>223727</v>
      </c>
      <c r="B588" t="n">
        <v>122</v>
      </c>
      <c r="C588" t="inlineStr">
        <is>
          <t>Arcos</t>
        </is>
      </c>
      <c r="D588" t="inlineStr">
        <is>
          <t>FG7 COMERCIO E DISTRIBUICAO DE BEBIDAS LTDA</t>
        </is>
      </c>
      <c r="E588" t="inlineStr">
        <is>
          <t>772655</t>
        </is>
      </c>
      <c r="F588" s="550" t="n">
        <v>46113</v>
      </c>
      <c r="G588" s="550" t="n">
        <v>46113</v>
      </c>
      <c r="H588" s="550" t="n">
        <v>46142</v>
      </c>
      <c r="I588" t="n">
        <v>361.68</v>
      </c>
      <c r="J588" t="n">
        <v>361.68</v>
      </c>
      <c r="K588" t="n">
        <v>0</v>
      </c>
      <c r="L588" t="n">
        <v>361.68</v>
      </c>
      <c r="M588" t="n">
        <v>0</v>
      </c>
      <c r="N588" t="n">
        <v>0</v>
      </c>
      <c r="O588" t="n">
        <v>0</v>
      </c>
      <c r="P588" t="n">
        <v>0</v>
      </c>
      <c r="Q588" t="inlineStr">
        <is>
          <t>04/2026</t>
        </is>
      </c>
    </row>
    <row r="589">
      <c r="A589" t="n">
        <v>223726</v>
      </c>
      <c r="B589" t="n">
        <v>122</v>
      </c>
      <c r="C589" t="inlineStr">
        <is>
          <t>Arcos</t>
        </is>
      </c>
      <c r="D589" t="inlineStr">
        <is>
          <t>PROAUTO INDUSTRIA QUIMICA EIRELI</t>
        </is>
      </c>
      <c r="E589" t="inlineStr">
        <is>
          <t>154186</t>
        </is>
      </c>
      <c r="F589" s="550" t="n">
        <v>46113</v>
      </c>
      <c r="H589" s="550" t="n">
        <v>46134</v>
      </c>
      <c r="I589" t="n">
        <v>2327.1</v>
      </c>
      <c r="J589" t="n">
        <v>2231.34</v>
      </c>
      <c r="K589" t="n">
        <v>0</v>
      </c>
      <c r="L589" t="n">
        <v>0</v>
      </c>
      <c r="M589" t="n">
        <v>2327.1</v>
      </c>
      <c r="N589" t="n">
        <v>0</v>
      </c>
      <c r="O589" t="n">
        <v>0</v>
      </c>
      <c r="P589" t="n">
        <v>0</v>
      </c>
      <c r="Q589" t="inlineStr">
        <is>
          <t>04/2026</t>
        </is>
      </c>
    </row>
    <row r="590">
      <c r="A590" t="n">
        <v>223723</v>
      </c>
      <c r="B590" t="n">
        <v>122</v>
      </c>
      <c r="C590" t="inlineStr">
        <is>
          <t>Arcos</t>
        </is>
      </c>
      <c r="D590" t="inlineStr">
        <is>
          <t>OPA PRODUTOS ALIMENTICIOS LTDA</t>
        </is>
      </c>
      <c r="E590" t="inlineStr">
        <is>
          <t>2967</t>
        </is>
      </c>
      <c r="F590" s="550" t="n">
        <v>46114</v>
      </c>
      <c r="G590" s="550" t="n">
        <v>46114</v>
      </c>
      <c r="H590" s="550" t="n">
        <v>46142</v>
      </c>
      <c r="I590" t="n">
        <v>515</v>
      </c>
      <c r="J590" t="n">
        <v>480</v>
      </c>
      <c r="K590" t="n">
        <v>515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inlineStr">
        <is>
          <t>04/2026</t>
        </is>
      </c>
    </row>
    <row r="591">
      <c r="A591" t="n">
        <v>223722</v>
      </c>
      <c r="B591" t="n">
        <v>122</v>
      </c>
      <c r="C591" t="inlineStr">
        <is>
          <t>Arcos</t>
        </is>
      </c>
      <c r="D591" t="inlineStr">
        <is>
          <t>CECILIA TSUYACO ARAKI SILVA LTDA</t>
        </is>
      </c>
      <c r="E591" t="inlineStr">
        <is>
          <t>389656</t>
        </is>
      </c>
      <c r="F591" s="550" t="n">
        <v>46115</v>
      </c>
      <c r="G591" s="550" t="n">
        <v>46115</v>
      </c>
      <c r="H591" s="550" t="n">
        <v>46143</v>
      </c>
      <c r="I591" t="n">
        <v>874.65</v>
      </c>
      <c r="J591" t="n">
        <v>874.65</v>
      </c>
      <c r="K591" t="n">
        <v>874.65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inlineStr">
        <is>
          <t>04/2026</t>
        </is>
      </c>
    </row>
    <row r="592">
      <c r="A592" t="n">
        <v>223721</v>
      </c>
      <c r="B592" t="n">
        <v>122</v>
      </c>
      <c r="C592" t="inlineStr">
        <is>
          <t>Arcos</t>
        </is>
      </c>
      <c r="D592" t="inlineStr">
        <is>
          <t>MARIO PEDRO FELICIANO - HORTIFRUTI</t>
        </is>
      </c>
      <c r="E592" t="inlineStr">
        <is>
          <t>472794</t>
        </is>
      </c>
      <c r="F592" s="550" t="n">
        <v>46116</v>
      </c>
      <c r="G592" s="550" t="n">
        <v>46116</v>
      </c>
      <c r="H592" s="550" t="n">
        <v>46144</v>
      </c>
      <c r="I592" t="n">
        <v>434.46</v>
      </c>
      <c r="J592" t="n">
        <v>435.1</v>
      </c>
      <c r="K592" t="n">
        <v>434.46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inlineStr">
        <is>
          <t>04/2026</t>
        </is>
      </c>
    </row>
    <row r="593">
      <c r="A593" t="n">
        <v>223719</v>
      </c>
      <c r="B593" t="n">
        <v>122</v>
      </c>
      <c r="C593" t="inlineStr">
        <is>
          <t>Arcos</t>
        </is>
      </c>
      <c r="D593" t="inlineStr">
        <is>
          <t>DO CHEF DISTRIBUIDORA DE ALIMENTOS LTDA</t>
        </is>
      </c>
      <c r="E593" t="inlineStr">
        <is>
          <t>753</t>
        </is>
      </c>
      <c r="F593" s="550" t="n">
        <v>46114</v>
      </c>
      <c r="G593" s="550" t="n">
        <v>46114</v>
      </c>
      <c r="H593" s="550" t="n">
        <v>46142</v>
      </c>
      <c r="I593" t="n">
        <v>542.64</v>
      </c>
      <c r="J593" t="n">
        <v>542.64</v>
      </c>
      <c r="K593" t="n">
        <v>542.64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inlineStr">
        <is>
          <t>04/2026</t>
        </is>
      </c>
    </row>
    <row r="594">
      <c r="A594" t="n">
        <v>223509</v>
      </c>
      <c r="B594" t="n">
        <v>122</v>
      </c>
      <c r="C594" t="inlineStr">
        <is>
          <t>Arcos</t>
        </is>
      </c>
      <c r="D594" t="inlineStr">
        <is>
          <t>MERCADO PAGO.COM REPRESENTACOES LTDA</t>
        </is>
      </c>
      <c r="E594" t="inlineStr">
        <is>
          <t>3343</t>
        </is>
      </c>
      <c r="F594" s="550" t="n">
        <v>46120</v>
      </c>
      <c r="G594" s="550" t="n">
        <v>46120</v>
      </c>
      <c r="H594" s="550" t="n">
        <v>46120</v>
      </c>
      <c r="I594" t="n">
        <v>579.5</v>
      </c>
      <c r="J594" t="n">
        <v>579.5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579.5</v>
      </c>
      <c r="Q594" t="inlineStr">
        <is>
          <t>04/2026</t>
        </is>
      </c>
    </row>
    <row r="595">
      <c r="A595" t="n">
        <v>223508</v>
      </c>
      <c r="B595" t="n">
        <v>122</v>
      </c>
      <c r="C595" t="inlineStr">
        <is>
          <t>Arcos</t>
        </is>
      </c>
      <c r="D595" t="inlineStr">
        <is>
          <t xml:space="preserve">CAROLINA AMANCIO </t>
        </is>
      </c>
      <c r="E595" t="inlineStr">
        <is>
          <t>251</t>
        </is>
      </c>
      <c r="F595" s="550" t="n">
        <v>46113</v>
      </c>
      <c r="G595" s="550" t="n">
        <v>46113</v>
      </c>
      <c r="H595" s="550" t="n">
        <v>46127</v>
      </c>
      <c r="I595" t="n">
        <v>500</v>
      </c>
      <c r="J595" t="n">
        <v>500</v>
      </c>
      <c r="K595" t="n">
        <v>500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inlineStr">
        <is>
          <t>04/2026</t>
        </is>
      </c>
    </row>
    <row r="596">
      <c r="A596" t="n">
        <v>223507</v>
      </c>
      <c r="B596" t="n">
        <v>122</v>
      </c>
      <c r="C596" t="inlineStr">
        <is>
          <t>Arcos</t>
        </is>
      </c>
      <c r="D596" t="inlineStr">
        <is>
          <t xml:space="preserve">CAROLINA AMANCIO </t>
        </is>
      </c>
      <c r="E596" t="inlineStr">
        <is>
          <t>254</t>
        </is>
      </c>
      <c r="F596" s="550" t="n">
        <v>46114</v>
      </c>
      <c r="G596" s="550" t="n">
        <v>46114</v>
      </c>
      <c r="H596" s="550" t="n">
        <v>46128</v>
      </c>
      <c r="I596" t="n">
        <v>1250</v>
      </c>
      <c r="J596" t="n">
        <v>1250</v>
      </c>
      <c r="K596" t="n">
        <v>1250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inlineStr">
        <is>
          <t>04/2026</t>
        </is>
      </c>
    </row>
    <row r="597">
      <c r="A597" t="n">
        <v>223506</v>
      </c>
      <c r="B597" t="n">
        <v>122</v>
      </c>
      <c r="C597" t="inlineStr">
        <is>
          <t>Arcos</t>
        </is>
      </c>
      <c r="D597" t="inlineStr">
        <is>
          <t>GELOS RAY ATACADO E VAREJO</t>
        </is>
      </c>
      <c r="E597" t="inlineStr">
        <is>
          <t>1289</t>
        </is>
      </c>
      <c r="F597" s="550" t="n">
        <v>46113</v>
      </c>
      <c r="G597" s="550" t="n">
        <v>46113</v>
      </c>
      <c r="H597" s="550" t="n">
        <v>46125</v>
      </c>
      <c r="I597" t="n">
        <v>400</v>
      </c>
      <c r="J597" t="n">
        <v>400</v>
      </c>
      <c r="K597" t="n">
        <v>0</v>
      </c>
      <c r="L597" t="n">
        <v>400</v>
      </c>
      <c r="M597" t="n">
        <v>0</v>
      </c>
      <c r="N597" t="n">
        <v>0</v>
      </c>
      <c r="O597" t="n">
        <v>0</v>
      </c>
      <c r="P597" t="n">
        <v>0</v>
      </c>
      <c r="Q597" t="inlineStr">
        <is>
          <t>04/2026</t>
        </is>
      </c>
    </row>
    <row r="598">
      <c r="A598" t="n">
        <v>223504</v>
      </c>
      <c r="B598" t="n">
        <v>122</v>
      </c>
      <c r="C598" t="inlineStr">
        <is>
          <t>Arcos</t>
        </is>
      </c>
      <c r="D598" t="inlineStr">
        <is>
          <t>PSSS LTDA</t>
        </is>
      </c>
      <c r="E598" t="inlineStr">
        <is>
          <t>3466</t>
        </is>
      </c>
      <c r="F598" s="550" t="n">
        <v>46114</v>
      </c>
      <c r="H598" s="550" t="n">
        <v>46128</v>
      </c>
      <c r="I598" t="n">
        <v>1225.08</v>
      </c>
      <c r="J598" t="n">
        <v>1225.08</v>
      </c>
      <c r="K598" t="n">
        <v>0</v>
      </c>
      <c r="L598" t="n">
        <v>0</v>
      </c>
      <c r="M598" t="n">
        <v>763.08</v>
      </c>
      <c r="N598" t="n">
        <v>0</v>
      </c>
      <c r="O598" t="n">
        <v>122</v>
      </c>
      <c r="P598" t="n">
        <v>0</v>
      </c>
      <c r="Q598" t="inlineStr">
        <is>
          <t>04/2026</t>
        </is>
      </c>
    </row>
    <row r="599">
      <c r="A599" t="n">
        <v>223503</v>
      </c>
      <c r="B599" t="n">
        <v>122</v>
      </c>
      <c r="C599" t="inlineStr">
        <is>
          <t>Arcos</t>
        </is>
      </c>
      <c r="D599" t="inlineStr">
        <is>
          <t>GCT COMERCIO DE PRODUTOS ALIMENTICIOS LTDA</t>
        </is>
      </c>
      <c r="E599" t="inlineStr">
        <is>
          <t>10742</t>
        </is>
      </c>
      <c r="F599" s="550" t="n">
        <v>46113</v>
      </c>
      <c r="G599" s="550" t="n">
        <v>46113</v>
      </c>
      <c r="H599" s="550" t="n">
        <v>46127</v>
      </c>
      <c r="I599" t="n">
        <v>1763.68</v>
      </c>
      <c r="J599" t="n">
        <v>1738.68</v>
      </c>
      <c r="K599" t="n">
        <v>0</v>
      </c>
      <c r="L599" t="n">
        <v>1763.68</v>
      </c>
      <c r="M599" t="n">
        <v>0</v>
      </c>
      <c r="N599" t="n">
        <v>0</v>
      </c>
      <c r="O599" t="n">
        <v>0</v>
      </c>
      <c r="P599" t="n">
        <v>0</v>
      </c>
      <c r="Q599" t="inlineStr">
        <is>
          <t>04/2026</t>
        </is>
      </c>
    </row>
    <row r="600">
      <c r="A600" t="n">
        <v>223501</v>
      </c>
      <c r="B600" t="n">
        <v>122</v>
      </c>
      <c r="C600" t="inlineStr">
        <is>
          <t>Arcos</t>
        </is>
      </c>
      <c r="D600" t="inlineStr">
        <is>
          <t xml:space="preserve">EDUARDO TAKESHI MURANAKA </t>
        </is>
      </c>
      <c r="E600" t="inlineStr">
        <is>
          <t>260711303</t>
        </is>
      </c>
      <c r="F600" s="550" t="n">
        <v>46116</v>
      </c>
      <c r="G600" s="550" t="n">
        <v>46116</v>
      </c>
      <c r="H600" s="550" t="n">
        <v>46125</v>
      </c>
      <c r="I600" t="n">
        <v>1120</v>
      </c>
      <c r="J600" t="n">
        <v>1120</v>
      </c>
      <c r="K600" t="n">
        <v>1120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inlineStr">
        <is>
          <t>04/2026</t>
        </is>
      </c>
    </row>
    <row r="601">
      <c r="A601" t="n">
        <v>223500</v>
      </c>
      <c r="B601" t="n">
        <v>122</v>
      </c>
      <c r="C601" t="inlineStr">
        <is>
          <t>Arcos</t>
        </is>
      </c>
      <c r="D601" t="inlineStr">
        <is>
          <t>TOCAYA TORRADORES DE CAFE LTDA</t>
        </is>
      </c>
      <c r="E601" t="inlineStr">
        <is>
          <t>25388</t>
        </is>
      </c>
      <c r="F601" s="550" t="n">
        <v>46113</v>
      </c>
      <c r="G601" s="550" t="n">
        <v>46113</v>
      </c>
      <c r="H601" s="550" t="n">
        <v>46140</v>
      </c>
      <c r="I601" t="n">
        <v>1920.74</v>
      </c>
      <c r="J601" t="n">
        <v>1752</v>
      </c>
      <c r="K601" t="n">
        <v>0</v>
      </c>
      <c r="L601" t="n">
        <v>1920.74</v>
      </c>
      <c r="M601" t="n">
        <v>0</v>
      </c>
      <c r="N601" t="n">
        <v>0</v>
      </c>
      <c r="O601" t="n">
        <v>0</v>
      </c>
      <c r="P601" t="n">
        <v>0</v>
      </c>
      <c r="Q601" t="inlineStr">
        <is>
          <t>04/2026</t>
        </is>
      </c>
    </row>
    <row r="602">
      <c r="A602" t="n">
        <v>222965</v>
      </c>
      <c r="B602" t="n">
        <v>122</v>
      </c>
      <c r="C602" t="inlineStr">
        <is>
          <t>Arcos</t>
        </is>
      </c>
      <c r="D602" t="inlineStr">
        <is>
          <t xml:space="preserve">CAROLINA AMANCIO </t>
        </is>
      </c>
      <c r="E602" t="inlineStr">
        <is>
          <t>246</t>
        </is>
      </c>
      <c r="F602" s="550" t="n">
        <v>46100</v>
      </c>
      <c r="G602" s="550" t="n">
        <v>46100</v>
      </c>
      <c r="H602" s="550" t="n">
        <v>46125</v>
      </c>
      <c r="I602" t="n">
        <v>500</v>
      </c>
      <c r="J602" t="n">
        <v>500</v>
      </c>
      <c r="K602" t="n">
        <v>500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inlineStr">
        <is>
          <t>03/2026</t>
        </is>
      </c>
    </row>
    <row r="603">
      <c r="A603" t="n">
        <v>222938</v>
      </c>
      <c r="B603" t="n">
        <v>122</v>
      </c>
      <c r="C603" t="inlineStr">
        <is>
          <t>Arcos</t>
        </is>
      </c>
      <c r="D603" t="inlineStr">
        <is>
          <t>MARIO PEDRO FELICIANO - HORTIFRUTI</t>
        </is>
      </c>
      <c r="E603" t="inlineStr">
        <is>
          <t>472092</t>
        </is>
      </c>
      <c r="F603" s="550" t="n">
        <v>46109</v>
      </c>
      <c r="G603" s="550" t="n">
        <v>46109</v>
      </c>
      <c r="H603" s="550" t="n">
        <v>46137</v>
      </c>
      <c r="I603" t="n">
        <v>42.65</v>
      </c>
      <c r="J603" t="n">
        <v>42.64</v>
      </c>
      <c r="K603" t="n">
        <v>42.65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inlineStr">
        <is>
          <t>03/2026</t>
        </is>
      </c>
    </row>
    <row r="604">
      <c r="A604" t="n">
        <v>222937</v>
      </c>
      <c r="B604" t="n">
        <v>122</v>
      </c>
      <c r="C604" t="inlineStr">
        <is>
          <t>Arcos</t>
        </is>
      </c>
      <c r="D604" t="inlineStr">
        <is>
          <t>TOCAYA TORRADORES DE CAFE LTDA</t>
        </is>
      </c>
      <c r="E604" t="inlineStr">
        <is>
          <t>25186</t>
        </is>
      </c>
      <c r="F604" s="550" t="n">
        <v>46097</v>
      </c>
      <c r="G604" s="550" t="n">
        <v>46097</v>
      </c>
      <c r="H604" s="550" t="n">
        <v>46125</v>
      </c>
      <c r="I604" t="n">
        <v>1406.89</v>
      </c>
      <c r="J604" t="n">
        <v>1314</v>
      </c>
      <c r="K604" t="n">
        <v>0</v>
      </c>
      <c r="L604" t="n">
        <v>1406.89</v>
      </c>
      <c r="M604" t="n">
        <v>0</v>
      </c>
      <c r="N604" t="n">
        <v>0</v>
      </c>
      <c r="O604" t="n">
        <v>0</v>
      </c>
      <c r="P604" t="n">
        <v>0</v>
      </c>
      <c r="Q604" t="inlineStr">
        <is>
          <t>03/2026</t>
        </is>
      </c>
    </row>
    <row r="605">
      <c r="A605" t="n">
        <v>222936</v>
      </c>
      <c r="B605" t="n">
        <v>122</v>
      </c>
      <c r="C605" t="inlineStr">
        <is>
          <t>Arcos</t>
        </is>
      </c>
      <c r="D605" t="inlineStr">
        <is>
          <t>BATALHA FABRICA DE PAES LTDA</t>
        </is>
      </c>
      <c r="E605" t="inlineStr">
        <is>
          <t>7955</t>
        </is>
      </c>
      <c r="F605" s="550" t="n">
        <v>46111</v>
      </c>
      <c r="G605" s="550" t="n">
        <v>46111</v>
      </c>
      <c r="H605" s="550" t="n">
        <v>46129</v>
      </c>
      <c r="I605" t="n">
        <v>618.84</v>
      </c>
      <c r="J605" t="n">
        <v>618.84</v>
      </c>
      <c r="K605" t="n">
        <v>618.84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inlineStr">
        <is>
          <t>03/2026</t>
        </is>
      </c>
    </row>
    <row r="606">
      <c r="A606" t="n">
        <v>222935</v>
      </c>
      <c r="B606" t="n">
        <v>122</v>
      </c>
      <c r="C606" t="inlineStr">
        <is>
          <t>Arcos</t>
        </is>
      </c>
      <c r="D606" t="inlineStr">
        <is>
          <t>MURILLO S DUARTE COMERCIAL LTDA</t>
        </is>
      </c>
      <c r="E606" t="inlineStr">
        <is>
          <t>2591</t>
        </is>
      </c>
      <c r="F606" s="550" t="n">
        <v>46112</v>
      </c>
      <c r="G606" s="550" t="n">
        <v>46112</v>
      </c>
      <c r="H606" s="550" t="n">
        <v>46146</v>
      </c>
      <c r="I606" t="n">
        <v>428.6</v>
      </c>
      <c r="J606" t="n">
        <v>428.6</v>
      </c>
      <c r="K606" t="n">
        <v>428.6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inlineStr">
        <is>
          <t>03/2026</t>
        </is>
      </c>
    </row>
    <row r="607">
      <c r="A607" t="n">
        <v>222877</v>
      </c>
      <c r="B607" t="n">
        <v>122</v>
      </c>
      <c r="C607" t="inlineStr">
        <is>
          <t>Arcos</t>
        </is>
      </c>
      <c r="D607" t="inlineStr">
        <is>
          <t>MURILLO S DUARTE COMERCIAL LTDA</t>
        </is>
      </c>
      <c r="E607" t="inlineStr">
        <is>
          <t>2577</t>
        </is>
      </c>
      <c r="F607" s="550" t="n">
        <v>46112</v>
      </c>
      <c r="H607" s="550" t="n">
        <v>46146</v>
      </c>
      <c r="I607" t="n">
        <v>563.8</v>
      </c>
      <c r="J607" t="n">
        <v>563.8</v>
      </c>
      <c r="K607" t="n">
        <v>0</v>
      </c>
      <c r="L607" t="n">
        <v>0</v>
      </c>
      <c r="M607" t="n">
        <v>437.8</v>
      </c>
      <c r="N607" t="n">
        <v>0</v>
      </c>
      <c r="O607" t="n">
        <v>126</v>
      </c>
      <c r="P607" t="n">
        <v>0</v>
      </c>
      <c r="Q607" t="inlineStr">
        <is>
          <t>03/2026</t>
        </is>
      </c>
    </row>
    <row r="608">
      <c r="A608" t="n">
        <v>222876</v>
      </c>
      <c r="B608" t="n">
        <v>122</v>
      </c>
      <c r="C608" t="inlineStr">
        <is>
          <t>Arcos</t>
        </is>
      </c>
      <c r="D608" t="inlineStr">
        <is>
          <t xml:space="preserve">COMERCIAL IMPORTADORA E EXPORTADORA METAPUNTO LTDA </t>
        </is>
      </c>
      <c r="E608" t="inlineStr">
        <is>
          <t>43303</t>
        </is>
      </c>
      <c r="F608" s="550" t="n">
        <v>46097</v>
      </c>
      <c r="G608" s="550" t="n">
        <v>46097</v>
      </c>
      <c r="H608" s="550" t="n">
        <v>46125</v>
      </c>
      <c r="I608" t="n">
        <v>393.77</v>
      </c>
      <c r="J608" t="n">
        <v>364.6</v>
      </c>
      <c r="K608" t="n">
        <v>393.77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inlineStr">
        <is>
          <t>03/2026</t>
        </is>
      </c>
    </row>
    <row r="609">
      <c r="A609" t="n">
        <v>221921</v>
      </c>
      <c r="B609" t="n">
        <v>122</v>
      </c>
      <c r="C609" t="inlineStr">
        <is>
          <t>Arcos</t>
        </is>
      </c>
      <c r="D609" t="inlineStr">
        <is>
          <t>NA MORADA INDÚSTRIA E COMÉRCIO LTDA</t>
        </is>
      </c>
      <c r="E609" t="inlineStr">
        <is>
          <t>292103</t>
        </is>
      </c>
      <c r="F609" s="550" t="n">
        <v>46107</v>
      </c>
      <c r="G609" s="550" t="n">
        <v>46107</v>
      </c>
      <c r="H609" s="550" t="n">
        <v>46118</v>
      </c>
      <c r="I609" t="n">
        <v>0</v>
      </c>
      <c r="J609" t="n">
        <v>807.7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inlineStr">
        <is>
          <t>03/2026</t>
        </is>
      </c>
    </row>
    <row r="610">
      <c r="A610" t="n">
        <v>221919</v>
      </c>
      <c r="B610" t="n">
        <v>122</v>
      </c>
      <c r="C610" t="inlineStr">
        <is>
          <t>Arcos</t>
        </is>
      </c>
      <c r="D610" t="inlineStr">
        <is>
          <t>DO CHEF DISTRIBUIDORA DE ALIMENTOS LTDA</t>
        </is>
      </c>
      <c r="E610" t="inlineStr">
        <is>
          <t>449</t>
        </is>
      </c>
      <c r="F610" s="550" t="n">
        <v>46101</v>
      </c>
      <c r="G610" s="550" t="n">
        <v>46101</v>
      </c>
      <c r="H610" s="550" t="n">
        <v>46129</v>
      </c>
      <c r="I610" t="n">
        <v>276.58</v>
      </c>
      <c r="J610" t="n">
        <v>276.58</v>
      </c>
      <c r="K610" t="n">
        <v>276.58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inlineStr">
        <is>
          <t>03/2026</t>
        </is>
      </c>
    </row>
    <row r="611">
      <c r="A611" t="n">
        <v>221918</v>
      </c>
      <c r="B611" t="n">
        <v>122</v>
      </c>
      <c r="C611" t="inlineStr">
        <is>
          <t>Arcos</t>
        </is>
      </c>
      <c r="D611" t="inlineStr">
        <is>
          <t>BATARD PADARIA ARTESANAL LTDA</t>
        </is>
      </c>
      <c r="E611" t="inlineStr">
        <is>
          <t>13740</t>
        </is>
      </c>
      <c r="F611" s="550" t="n">
        <v>46113</v>
      </c>
      <c r="G611" s="550" t="n">
        <v>46113</v>
      </c>
      <c r="H611" s="550" t="n">
        <v>46129</v>
      </c>
      <c r="I611" t="n">
        <v>788</v>
      </c>
      <c r="J611" t="n">
        <v>775</v>
      </c>
      <c r="K611" t="n">
        <v>788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inlineStr">
        <is>
          <t>04/2026</t>
        </is>
      </c>
    </row>
    <row r="612">
      <c r="A612" t="n">
        <v>221917</v>
      </c>
      <c r="B612" t="n">
        <v>122</v>
      </c>
      <c r="C612" t="inlineStr">
        <is>
          <t>Arcos</t>
        </is>
      </c>
      <c r="D612" t="inlineStr">
        <is>
          <t>CECILIA TSUYACO ARAKI SILVA LTDA</t>
        </is>
      </c>
      <c r="E612" t="inlineStr">
        <is>
          <t>389474</t>
        </is>
      </c>
      <c r="F612" s="550" t="n">
        <v>46111</v>
      </c>
      <c r="G612" s="550" t="n">
        <v>46111</v>
      </c>
      <c r="H612" s="550" t="n">
        <v>46140</v>
      </c>
      <c r="I612" t="n">
        <v>925.05</v>
      </c>
      <c r="J612" t="n">
        <v>925.05</v>
      </c>
      <c r="K612" t="n">
        <v>925.05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inlineStr">
        <is>
          <t>03/2026</t>
        </is>
      </c>
    </row>
    <row r="613">
      <c r="A613" t="n">
        <v>221916</v>
      </c>
      <c r="B613" t="n">
        <v>122</v>
      </c>
      <c r="C613" t="inlineStr">
        <is>
          <t>Arcos</t>
        </is>
      </c>
      <c r="D613" t="inlineStr">
        <is>
          <t>FRONT BEBIDAS LTDA</t>
        </is>
      </c>
      <c r="E613" t="inlineStr">
        <is>
          <t>798552</t>
        </is>
      </c>
      <c r="F613" s="550" t="n">
        <v>46111</v>
      </c>
      <c r="G613" s="550" t="n">
        <v>46111</v>
      </c>
      <c r="H613" s="550" t="n">
        <v>46140</v>
      </c>
      <c r="I613" t="n">
        <v>2809.2</v>
      </c>
      <c r="J613" t="n">
        <v>2809.2</v>
      </c>
      <c r="K613" t="n">
        <v>0</v>
      </c>
      <c r="L613" t="n">
        <v>2809.2</v>
      </c>
      <c r="M613" t="n">
        <v>0</v>
      </c>
      <c r="N613" t="n">
        <v>0</v>
      </c>
      <c r="O613" t="n">
        <v>0</v>
      </c>
      <c r="P613" t="n">
        <v>0</v>
      </c>
      <c r="Q613" t="inlineStr">
        <is>
          <t>03/2026</t>
        </is>
      </c>
    </row>
    <row r="614">
      <c r="A614" t="n">
        <v>221915</v>
      </c>
      <c r="B614" t="n">
        <v>122</v>
      </c>
      <c r="C614" t="inlineStr">
        <is>
          <t>Arcos</t>
        </is>
      </c>
      <c r="D614" t="inlineStr">
        <is>
          <t>DO CHEF DISTRIBUIDORA DE ALIMENTOS LTDA</t>
        </is>
      </c>
      <c r="E614" t="inlineStr">
        <is>
          <t>686</t>
        </is>
      </c>
      <c r="F614" s="550" t="n">
        <v>46111</v>
      </c>
      <c r="G614" s="550" t="n">
        <v>46111</v>
      </c>
      <c r="H614" s="550" t="n">
        <v>46140</v>
      </c>
      <c r="I614" t="n">
        <v>143</v>
      </c>
      <c r="J614" t="n">
        <v>143</v>
      </c>
      <c r="K614" t="n">
        <v>143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inlineStr">
        <is>
          <t>03/2026</t>
        </is>
      </c>
    </row>
    <row r="615">
      <c r="A615" t="n">
        <v>221914</v>
      </c>
      <c r="B615" t="n">
        <v>122</v>
      </c>
      <c r="C615" t="inlineStr">
        <is>
          <t>Arcos</t>
        </is>
      </c>
      <c r="D615" t="inlineStr">
        <is>
          <t>QUEIJARIA ATALAIA LTDA</t>
        </is>
      </c>
      <c r="E615" t="inlineStr">
        <is>
          <t>24149</t>
        </is>
      </c>
      <c r="F615" s="550" t="n">
        <v>46111</v>
      </c>
      <c r="G615" s="550" t="n">
        <v>46111</v>
      </c>
      <c r="H615" s="550" t="n">
        <v>46140</v>
      </c>
      <c r="I615" t="n">
        <v>820.79</v>
      </c>
      <c r="J615" t="n">
        <v>790.79</v>
      </c>
      <c r="K615" t="n">
        <v>820.79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inlineStr">
        <is>
          <t>03/2026</t>
        </is>
      </c>
    </row>
    <row r="616">
      <c r="A616" t="n">
        <v>221913</v>
      </c>
      <c r="B616" t="n">
        <v>122</v>
      </c>
      <c r="C616" t="inlineStr">
        <is>
          <t>Arcos</t>
        </is>
      </c>
      <c r="D616" t="inlineStr">
        <is>
          <t>EMPORIO M&amp;L COMERCIO DE ALIM E BEBIDAS LTDA</t>
        </is>
      </c>
      <c r="E616" t="inlineStr">
        <is>
          <t>504580</t>
        </is>
      </c>
      <c r="F616" s="550" t="n">
        <v>46111</v>
      </c>
      <c r="G616" s="550" t="n">
        <v>46111</v>
      </c>
      <c r="H616" s="550" t="n">
        <v>46140</v>
      </c>
      <c r="I616" t="n">
        <v>1353.6</v>
      </c>
      <c r="J616" t="n">
        <v>1353.6</v>
      </c>
      <c r="K616" t="n">
        <v>0</v>
      </c>
      <c r="L616" t="n">
        <v>1353.6</v>
      </c>
      <c r="M616" t="n">
        <v>0</v>
      </c>
      <c r="N616" t="n">
        <v>0</v>
      </c>
      <c r="O616" t="n">
        <v>0</v>
      </c>
      <c r="P616" t="n">
        <v>0</v>
      </c>
      <c r="Q616" t="inlineStr">
        <is>
          <t>03/2026</t>
        </is>
      </c>
    </row>
    <row r="617">
      <c r="A617" t="n">
        <v>221912</v>
      </c>
      <c r="B617" t="n">
        <v>122</v>
      </c>
      <c r="C617" t="inlineStr">
        <is>
          <t>Arcos</t>
        </is>
      </c>
      <c r="D617" t="inlineStr">
        <is>
          <t>ARTE GELATI SORVETES LTDA</t>
        </is>
      </c>
      <c r="E617" t="inlineStr">
        <is>
          <t>40814</t>
        </is>
      </c>
      <c r="F617" s="550" t="n">
        <v>46111</v>
      </c>
      <c r="G617" s="550" t="n">
        <v>46111</v>
      </c>
      <c r="H617" s="550" t="n">
        <v>46126</v>
      </c>
      <c r="I617" t="n">
        <v>404.01</v>
      </c>
      <c r="J617" t="n">
        <v>358.8</v>
      </c>
      <c r="K617" t="n">
        <v>404.01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inlineStr">
        <is>
          <t>03/2026</t>
        </is>
      </c>
    </row>
    <row r="618">
      <c r="A618" t="n">
        <v>221911</v>
      </c>
      <c r="B618" t="n">
        <v>122</v>
      </c>
      <c r="C618" t="inlineStr">
        <is>
          <t>Arcos</t>
        </is>
      </c>
      <c r="D618" t="inlineStr">
        <is>
          <t>CEPEL COMERCIO DE PAPEIS E EMBALAGENS LTDA</t>
        </is>
      </c>
      <c r="E618" t="inlineStr">
        <is>
          <t>261574</t>
        </is>
      </c>
      <c r="F618" s="550" t="n">
        <v>46111</v>
      </c>
      <c r="H618" s="550" t="n">
        <v>46127</v>
      </c>
      <c r="I618" t="n">
        <v>260</v>
      </c>
      <c r="J618" t="n">
        <v>260</v>
      </c>
      <c r="K618" t="n">
        <v>0</v>
      </c>
      <c r="L618" t="n">
        <v>0</v>
      </c>
      <c r="M618" t="n">
        <v>0</v>
      </c>
      <c r="N618" t="n">
        <v>0</v>
      </c>
      <c r="O618" t="n">
        <v>260</v>
      </c>
      <c r="P618" t="n">
        <v>0</v>
      </c>
      <c r="Q618" t="inlineStr">
        <is>
          <t>03/2026</t>
        </is>
      </c>
    </row>
    <row r="619">
      <c r="A619" t="n">
        <v>221910</v>
      </c>
      <c r="B619" t="n">
        <v>122</v>
      </c>
      <c r="C619" t="inlineStr">
        <is>
          <t>Arcos</t>
        </is>
      </c>
      <c r="D619" t="inlineStr">
        <is>
          <t>GCT COMERCIO DE PRODUTOS ALIMENTICIOS LTDA</t>
        </is>
      </c>
      <c r="E619" t="inlineStr">
        <is>
          <t>10704</t>
        </is>
      </c>
      <c r="F619" s="550" t="n">
        <v>46111</v>
      </c>
      <c r="G619" s="550" t="n">
        <v>46111</v>
      </c>
      <c r="H619" s="550" t="n">
        <v>46125</v>
      </c>
      <c r="I619" t="n">
        <v>1318.22</v>
      </c>
      <c r="J619" t="n">
        <v>1293.22</v>
      </c>
      <c r="K619" t="n">
        <v>0</v>
      </c>
      <c r="L619" t="n">
        <v>1318.22</v>
      </c>
      <c r="M619" t="n">
        <v>0</v>
      </c>
      <c r="N619" t="n">
        <v>0</v>
      </c>
      <c r="O619" t="n">
        <v>0</v>
      </c>
      <c r="P619" t="n">
        <v>0</v>
      </c>
      <c r="Q619" t="inlineStr">
        <is>
          <t>03/2026</t>
        </is>
      </c>
    </row>
    <row r="620">
      <c r="A620" t="n">
        <v>221909</v>
      </c>
      <c r="B620" t="n">
        <v>122</v>
      </c>
      <c r="C620" t="inlineStr">
        <is>
          <t>Arcos</t>
        </is>
      </c>
      <c r="D620" t="inlineStr">
        <is>
          <t>MARIO PEDRO FELICIANO - HORTIFRUTI</t>
        </is>
      </c>
      <c r="E620" t="inlineStr">
        <is>
          <t>472365</t>
        </is>
      </c>
      <c r="F620" s="550" t="n">
        <v>46111</v>
      </c>
      <c r="G620" s="550" t="n">
        <v>46111</v>
      </c>
      <c r="H620" s="550" t="n">
        <v>46140</v>
      </c>
      <c r="I620" t="n">
        <v>1016.89</v>
      </c>
      <c r="J620" t="n">
        <v>1016.89</v>
      </c>
      <c r="K620" t="n">
        <v>1016.89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inlineStr">
        <is>
          <t>03/2026</t>
        </is>
      </c>
    </row>
    <row r="621">
      <c r="A621" t="n">
        <v>221908</v>
      </c>
      <c r="B621" t="n">
        <v>122</v>
      </c>
      <c r="C621" t="inlineStr">
        <is>
          <t>Arcos</t>
        </is>
      </c>
      <c r="D621" t="inlineStr">
        <is>
          <t>KING COMERCIO E IMPORTACAO DE BEBIDAS LTDA</t>
        </is>
      </c>
      <c r="E621" t="inlineStr">
        <is>
          <t>126298</t>
        </is>
      </c>
      <c r="F621" s="550" t="n">
        <v>46113</v>
      </c>
      <c r="G621" s="550" t="n">
        <v>46113</v>
      </c>
      <c r="H621" s="550" t="n">
        <v>46134</v>
      </c>
      <c r="I621" t="n">
        <v>2689.2</v>
      </c>
      <c r="J621" t="n">
        <v>2689.2</v>
      </c>
      <c r="K621" t="n">
        <v>0</v>
      </c>
      <c r="L621" t="n">
        <v>2689.2</v>
      </c>
      <c r="M621" t="n">
        <v>0</v>
      </c>
      <c r="N621" t="n">
        <v>0</v>
      </c>
      <c r="O621" t="n">
        <v>0</v>
      </c>
      <c r="P621" t="n">
        <v>0</v>
      </c>
      <c r="Q621" t="inlineStr">
        <is>
          <t>04/2026</t>
        </is>
      </c>
    </row>
    <row r="622">
      <c r="A622" t="n">
        <v>221907</v>
      </c>
      <c r="B622" t="n">
        <v>122</v>
      </c>
      <c r="C622" t="inlineStr">
        <is>
          <t>Arcos</t>
        </is>
      </c>
      <c r="D622" t="inlineStr">
        <is>
          <t>ZAHIL IMPORTADORA LTDA</t>
        </is>
      </c>
      <c r="E622" t="inlineStr">
        <is>
          <t>267335</t>
        </is>
      </c>
      <c r="F622" s="550" t="n">
        <v>46111</v>
      </c>
      <c r="G622" s="550" t="n">
        <v>46111</v>
      </c>
      <c r="H622" s="550" t="n">
        <v>46141</v>
      </c>
      <c r="I622" t="n">
        <v>2384.11</v>
      </c>
      <c r="J622" t="n">
        <v>2238.6</v>
      </c>
      <c r="K622" t="n">
        <v>0</v>
      </c>
      <c r="L622" t="n">
        <v>2384.11</v>
      </c>
      <c r="M622" t="n">
        <v>0</v>
      </c>
      <c r="N622" t="n">
        <v>0</v>
      </c>
      <c r="O622" t="n">
        <v>0</v>
      </c>
      <c r="P622" t="n">
        <v>0</v>
      </c>
      <c r="Q622" t="inlineStr">
        <is>
          <t>03/2026</t>
        </is>
      </c>
    </row>
    <row r="623">
      <c r="A623" t="n">
        <v>221906</v>
      </c>
      <c r="B623" t="n">
        <v>122</v>
      </c>
      <c r="C623" t="inlineStr">
        <is>
          <t>Arcos</t>
        </is>
      </c>
      <c r="D623" t="inlineStr">
        <is>
          <t xml:space="preserve">NOVA MIX </t>
        </is>
      </c>
      <c r="E623" t="inlineStr">
        <is>
          <t>2610144</t>
        </is>
      </c>
      <c r="F623" s="550" t="n">
        <v>46111</v>
      </c>
      <c r="G623" s="550" t="n">
        <v>46111</v>
      </c>
      <c r="H623" s="550" t="n">
        <v>46125</v>
      </c>
      <c r="I623" t="n">
        <v>982.04</v>
      </c>
      <c r="J623" t="n">
        <v>982.04</v>
      </c>
      <c r="K623" t="n">
        <v>982.04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inlineStr">
        <is>
          <t>03/2026</t>
        </is>
      </c>
    </row>
    <row r="624">
      <c r="A624" t="n">
        <v>221905</v>
      </c>
      <c r="B624" t="n">
        <v>122</v>
      </c>
      <c r="C624" t="inlineStr">
        <is>
          <t>Arcos</t>
        </is>
      </c>
      <c r="D624" t="inlineStr">
        <is>
          <t>DTK COMERCIO DE ALIMENTOS LTDA</t>
        </is>
      </c>
      <c r="E624" t="inlineStr">
        <is>
          <t>72144</t>
        </is>
      </c>
      <c r="F624" s="550" t="n">
        <v>46111</v>
      </c>
      <c r="G624" s="550" t="n">
        <v>46111</v>
      </c>
      <c r="H624" s="550" t="n">
        <v>46133</v>
      </c>
      <c r="I624" t="n">
        <v>1750.56</v>
      </c>
      <c r="J624" t="n">
        <v>1748.56</v>
      </c>
      <c r="K624" t="n">
        <v>1750.56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inlineStr">
        <is>
          <t>03/2026</t>
        </is>
      </c>
    </row>
    <row r="625">
      <c r="A625" t="n">
        <v>221904</v>
      </c>
      <c r="B625" t="n">
        <v>122</v>
      </c>
      <c r="C625" t="inlineStr">
        <is>
          <t>Arcos</t>
        </is>
      </c>
      <c r="D625" t="inlineStr">
        <is>
          <t>EMPORIO M&amp;L COMERCIO DE ALIM E BEBIDAS LTDA</t>
        </is>
      </c>
      <c r="E625" t="inlineStr">
        <is>
          <t>504298</t>
        </is>
      </c>
      <c r="F625" s="550" t="n">
        <v>46111</v>
      </c>
      <c r="G625" s="550" t="n">
        <v>46111</v>
      </c>
      <c r="H625" s="550" t="n">
        <v>46140</v>
      </c>
      <c r="I625" t="n">
        <v>2763.36</v>
      </c>
      <c r="J625" t="n">
        <v>2763.36</v>
      </c>
      <c r="K625" t="n">
        <v>2763.36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inlineStr">
        <is>
          <t>03/2026</t>
        </is>
      </c>
    </row>
    <row r="626">
      <c r="A626" t="n">
        <v>221903</v>
      </c>
      <c r="B626" t="n">
        <v>122</v>
      </c>
      <c r="C626" t="inlineStr">
        <is>
          <t>Arcos</t>
        </is>
      </c>
      <c r="D626" t="inlineStr">
        <is>
          <t>GEOFFROY ALAIN MARIE DE LA CROIX DE CHEVRIERES DE SAYVE LTDA</t>
        </is>
      </c>
      <c r="E626" t="inlineStr">
        <is>
          <t>45436</t>
        </is>
      </c>
      <c r="F626" s="550" t="n">
        <v>46111</v>
      </c>
      <c r="G626" s="550" t="n">
        <v>46111</v>
      </c>
      <c r="H626" s="550" t="n">
        <v>46141</v>
      </c>
      <c r="I626" t="n">
        <v>1990.8</v>
      </c>
      <c r="J626" t="n">
        <v>1990.8</v>
      </c>
      <c r="K626" t="n">
        <v>0</v>
      </c>
      <c r="L626" t="n">
        <v>1990.8</v>
      </c>
      <c r="M626" t="n">
        <v>0</v>
      </c>
      <c r="N626" t="n">
        <v>0</v>
      </c>
      <c r="O626" t="n">
        <v>0</v>
      </c>
      <c r="P626" t="n">
        <v>0</v>
      </c>
      <c r="Q626" t="inlineStr">
        <is>
          <t>03/2026</t>
        </is>
      </c>
    </row>
    <row r="627">
      <c r="A627" t="n">
        <v>221902</v>
      </c>
      <c r="B627" t="n">
        <v>122</v>
      </c>
      <c r="C627" t="inlineStr">
        <is>
          <t>Arcos</t>
        </is>
      </c>
      <c r="D627" t="inlineStr">
        <is>
          <t>NA MORADA INDÚSTRIA E COMÉRCIO LTDA</t>
        </is>
      </c>
      <c r="E627" t="inlineStr">
        <is>
          <t>292164</t>
        </is>
      </c>
      <c r="F627" s="550" t="n">
        <v>46111</v>
      </c>
      <c r="G627" s="550" t="n">
        <v>46111</v>
      </c>
      <c r="H627" s="550" t="n">
        <v>46126</v>
      </c>
      <c r="I627" t="n">
        <v>1809.09</v>
      </c>
      <c r="J627" t="n">
        <v>1941.5</v>
      </c>
      <c r="K627" t="n">
        <v>1809.09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inlineStr">
        <is>
          <t>03/2026</t>
        </is>
      </c>
    </row>
    <row r="628">
      <c r="A628" t="n">
        <v>221901</v>
      </c>
      <c r="B628" t="n">
        <v>122</v>
      </c>
      <c r="C628" t="inlineStr">
        <is>
          <t>Arcos</t>
        </is>
      </c>
      <c r="D628" t="inlineStr">
        <is>
          <t>NOVA COMERCIAL PESCADOS LTDA</t>
        </is>
      </c>
      <c r="E628" t="inlineStr">
        <is>
          <t>32434</t>
        </is>
      </c>
      <c r="F628" s="550" t="n">
        <v>46111</v>
      </c>
      <c r="G628" s="550" t="n">
        <v>46111</v>
      </c>
      <c r="H628" s="550" t="n">
        <v>46125</v>
      </c>
      <c r="I628" t="n">
        <v>1344</v>
      </c>
      <c r="J628" t="n">
        <v>1344</v>
      </c>
      <c r="K628" t="n">
        <v>1344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inlineStr">
        <is>
          <t>03/2026</t>
        </is>
      </c>
    </row>
    <row r="629">
      <c r="A629" t="n">
        <v>221900</v>
      </c>
      <c r="B629" t="n">
        <v>122</v>
      </c>
      <c r="C629" t="inlineStr">
        <is>
          <t>Arcos</t>
        </is>
      </c>
      <c r="D629" t="inlineStr">
        <is>
          <t>MONTE ALTO ALIMENTOS LTDA</t>
        </is>
      </c>
      <c r="E629" t="inlineStr">
        <is>
          <t>178573</t>
        </is>
      </c>
      <c r="F629" s="550" t="n">
        <v>46111</v>
      </c>
      <c r="G629" s="550" t="n">
        <v>46111</v>
      </c>
      <c r="H629" s="550" t="n">
        <v>46132</v>
      </c>
      <c r="I629" t="n">
        <v>9065.639999999999</v>
      </c>
      <c r="J629" t="n">
        <v>9064.84</v>
      </c>
      <c r="K629" t="n">
        <v>9065.639999999999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inlineStr">
        <is>
          <t>03/2026</t>
        </is>
      </c>
    </row>
    <row r="630">
      <c r="A630" t="n">
        <v>221899</v>
      </c>
      <c r="B630" t="n">
        <v>122</v>
      </c>
      <c r="C630" t="inlineStr">
        <is>
          <t>Arcos</t>
        </is>
      </c>
      <c r="D630" t="inlineStr">
        <is>
          <t>MARCOS SILVA DO NASCIMENTO</t>
        </is>
      </c>
      <c r="E630" t="inlineStr">
        <is>
          <t>902</t>
        </is>
      </c>
      <c r="F630" s="550" t="n">
        <v>46111</v>
      </c>
      <c r="G630" s="550" t="n">
        <v>46111</v>
      </c>
      <c r="H630" s="550" t="n">
        <v>46137</v>
      </c>
      <c r="I630" t="n">
        <v>839.58</v>
      </c>
      <c r="J630" t="n">
        <v>839.58</v>
      </c>
      <c r="K630" t="n">
        <v>839.58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inlineStr">
        <is>
          <t>03/2026</t>
        </is>
      </c>
    </row>
    <row r="631">
      <c r="A631" t="n">
        <v>221898</v>
      </c>
      <c r="B631" t="n">
        <v>122</v>
      </c>
      <c r="C631" t="inlineStr">
        <is>
          <t>Arcos</t>
        </is>
      </c>
      <c r="D631" t="inlineStr">
        <is>
          <t>AROUMAR DISTRIBUIDORA DE PRODUTOS ALIMENTICIOS LTDA</t>
        </is>
      </c>
      <c r="E631" t="inlineStr">
        <is>
          <t>1050033</t>
        </is>
      </c>
      <c r="F631" s="550" t="n">
        <v>46111</v>
      </c>
      <c r="G631" s="550" t="n">
        <v>46111</v>
      </c>
      <c r="H631" s="550" t="n">
        <v>46139</v>
      </c>
      <c r="I631" t="n">
        <v>1029.9</v>
      </c>
      <c r="J631" t="n">
        <v>1029.9</v>
      </c>
      <c r="K631" t="n">
        <v>1029.9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inlineStr">
        <is>
          <t>03/2026</t>
        </is>
      </c>
    </row>
    <row r="632">
      <c r="A632" t="n">
        <v>221897</v>
      </c>
      <c r="B632" t="n">
        <v>122</v>
      </c>
      <c r="C632" t="inlineStr">
        <is>
          <t>Arcos</t>
        </is>
      </c>
      <c r="D632" t="inlineStr">
        <is>
          <t>WPP COMERCIO DE CARNES LTDA</t>
        </is>
      </c>
      <c r="E632" t="inlineStr">
        <is>
          <t>78302</t>
        </is>
      </c>
      <c r="F632" s="550" t="n">
        <v>46111</v>
      </c>
      <c r="G632" s="550" t="n">
        <v>46111</v>
      </c>
      <c r="H632" s="550" t="n">
        <v>46140</v>
      </c>
      <c r="I632" t="n">
        <v>2262.4</v>
      </c>
      <c r="J632" t="n">
        <v>2262.4</v>
      </c>
      <c r="K632" t="n">
        <v>2262.4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inlineStr">
        <is>
          <t>03/2026</t>
        </is>
      </c>
    </row>
    <row r="633">
      <c r="A633" t="n">
        <v>221896</v>
      </c>
      <c r="B633" t="n">
        <v>122</v>
      </c>
      <c r="C633" t="inlineStr">
        <is>
          <t>Arcos</t>
        </is>
      </c>
      <c r="D633" t="inlineStr">
        <is>
          <t>DISTRIBUIDORA DPRO LTDA</t>
        </is>
      </c>
      <c r="E633" t="inlineStr">
        <is>
          <t>382511</t>
        </is>
      </c>
      <c r="F633" s="550" t="n">
        <v>46111</v>
      </c>
      <c r="H633" s="550" t="n">
        <v>46132</v>
      </c>
      <c r="I633" t="n">
        <v>193.76</v>
      </c>
      <c r="J633" t="n">
        <v>173.76</v>
      </c>
      <c r="K633" t="n">
        <v>0</v>
      </c>
      <c r="L633" t="n">
        <v>0</v>
      </c>
      <c r="M633" t="n">
        <v>0</v>
      </c>
      <c r="N633" t="n">
        <v>0</v>
      </c>
      <c r="O633" t="n">
        <v>193.76</v>
      </c>
      <c r="P633" t="n">
        <v>0</v>
      </c>
      <c r="Q633" t="inlineStr">
        <is>
          <t>03/2026</t>
        </is>
      </c>
    </row>
    <row r="634">
      <c r="A634" t="n">
        <v>221895</v>
      </c>
      <c r="B634" t="n">
        <v>122</v>
      </c>
      <c r="C634" t="inlineStr">
        <is>
          <t>Arcos</t>
        </is>
      </c>
      <c r="D634" t="inlineStr">
        <is>
          <t xml:space="preserve">LEITERIA CABRIOLA FROMAGES DE CHEVRE LTDA </t>
        </is>
      </c>
      <c r="E634" t="inlineStr">
        <is>
          <t>49552</t>
        </is>
      </c>
      <c r="F634" s="550" t="n">
        <v>46111</v>
      </c>
      <c r="G634" s="550" t="n">
        <v>46111</v>
      </c>
      <c r="H634" s="550" t="n">
        <v>46141</v>
      </c>
      <c r="I634" t="n">
        <v>819</v>
      </c>
      <c r="J634" t="n">
        <v>819</v>
      </c>
      <c r="K634" t="n">
        <v>819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inlineStr">
        <is>
          <t>03/2026</t>
        </is>
      </c>
    </row>
    <row r="635">
      <c r="A635" t="n">
        <v>221894</v>
      </c>
      <c r="B635" t="n">
        <v>122</v>
      </c>
      <c r="C635" t="inlineStr">
        <is>
          <t>Arcos</t>
        </is>
      </c>
      <c r="D635" t="inlineStr">
        <is>
          <t>QUEIJARIA ATALAIA LTDA</t>
        </is>
      </c>
      <c r="E635" t="inlineStr">
        <is>
          <t>24055</t>
        </is>
      </c>
      <c r="F635" s="550" t="n">
        <v>46111</v>
      </c>
      <c r="G635" s="550" t="n">
        <v>46111</v>
      </c>
      <c r="H635" s="550" t="n">
        <v>46139</v>
      </c>
      <c r="I635" t="n">
        <v>1203.15</v>
      </c>
      <c r="J635" t="n">
        <v>1173.15</v>
      </c>
      <c r="K635" t="n">
        <v>1203.15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inlineStr">
        <is>
          <t>03/2026</t>
        </is>
      </c>
    </row>
    <row r="636">
      <c r="A636" t="n">
        <v>221893</v>
      </c>
      <c r="B636" t="n">
        <v>122</v>
      </c>
      <c r="C636" t="inlineStr">
        <is>
          <t>Arcos</t>
        </is>
      </c>
      <c r="D636" t="inlineStr">
        <is>
          <t xml:space="preserve">FORTE ALIMENTOS COM. IMPORTAÇÃO LTDA </t>
        </is>
      </c>
      <c r="E636" t="inlineStr">
        <is>
          <t>365801</t>
        </is>
      </c>
      <c r="F636" s="550" t="n">
        <v>46111</v>
      </c>
      <c r="G636" s="550" t="n">
        <v>46111</v>
      </c>
      <c r="H636" s="550" t="n">
        <v>46140</v>
      </c>
      <c r="I636" t="n">
        <v>544</v>
      </c>
      <c r="J636" t="n">
        <v>544</v>
      </c>
      <c r="K636" t="n">
        <v>544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inlineStr">
        <is>
          <t>03/2026</t>
        </is>
      </c>
    </row>
    <row r="637">
      <c r="A637" t="n">
        <v>221892</v>
      </c>
      <c r="B637" t="n">
        <v>122</v>
      </c>
      <c r="C637" t="inlineStr">
        <is>
          <t>Arcos</t>
        </is>
      </c>
      <c r="D637" t="inlineStr">
        <is>
          <t>DISTRIBUIDORA E IMPORTADORA IRMAOS AVELINO LTDA</t>
        </is>
      </c>
      <c r="E637" t="inlineStr">
        <is>
          <t>459574</t>
        </is>
      </c>
      <c r="F637" s="550" t="n">
        <v>46111</v>
      </c>
      <c r="G637" s="550" t="n">
        <v>46111</v>
      </c>
      <c r="H637" s="550" t="n">
        <v>46126</v>
      </c>
      <c r="I637" t="n">
        <v>410.68</v>
      </c>
      <c r="J637" t="n">
        <v>410.7</v>
      </c>
      <c r="K637" t="n">
        <v>410.68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inlineStr">
        <is>
          <t>03/2026</t>
        </is>
      </c>
    </row>
    <row r="638">
      <c r="A638" t="n">
        <v>221891</v>
      </c>
      <c r="B638" t="n">
        <v>122</v>
      </c>
      <c r="C638" t="inlineStr">
        <is>
          <t>Arcos</t>
        </is>
      </c>
      <c r="D638" t="inlineStr">
        <is>
          <t>CECILIA TSUYACO ARAKI SILVA LTDA</t>
        </is>
      </c>
      <c r="E638" t="inlineStr">
        <is>
          <t>389261</t>
        </is>
      </c>
      <c r="F638" s="550" t="n">
        <v>46108</v>
      </c>
      <c r="G638" s="550" t="n">
        <v>46108</v>
      </c>
      <c r="H638" s="550" t="n">
        <v>46136</v>
      </c>
      <c r="I638" t="n">
        <v>20</v>
      </c>
      <c r="J638" t="n">
        <v>20</v>
      </c>
      <c r="K638" t="n">
        <v>20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inlineStr">
        <is>
          <t>03/2026</t>
        </is>
      </c>
    </row>
    <row r="639">
      <c r="A639" t="n">
        <v>221890</v>
      </c>
      <c r="B639" t="n">
        <v>122</v>
      </c>
      <c r="C639" t="inlineStr">
        <is>
          <t>Arcos</t>
        </is>
      </c>
      <c r="D639" t="inlineStr">
        <is>
          <t>CG FOOD´S DISTRIBUIDORA DE ALIMENTOS LTDA</t>
        </is>
      </c>
      <c r="E639" t="inlineStr">
        <is>
          <t>184268</t>
        </is>
      </c>
      <c r="F639" s="550" t="n">
        <v>46111</v>
      </c>
      <c r="G639" s="550" t="n">
        <v>46111</v>
      </c>
      <c r="H639" s="550" t="n">
        <v>46133</v>
      </c>
      <c r="I639" t="n">
        <v>316.08</v>
      </c>
      <c r="J639" t="n">
        <v>316.04</v>
      </c>
      <c r="K639" t="n">
        <v>316.08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inlineStr">
        <is>
          <t>03/2026</t>
        </is>
      </c>
    </row>
    <row r="640">
      <c r="A640" t="n">
        <v>221889</v>
      </c>
      <c r="B640" t="n">
        <v>122</v>
      </c>
      <c r="C640" t="inlineStr">
        <is>
          <t>Arcos</t>
        </is>
      </c>
      <c r="D640" t="inlineStr">
        <is>
          <t>DO CHEF DISTRIBUIDORA DE ALIMENTOS LTDA</t>
        </is>
      </c>
      <c r="E640" t="inlineStr">
        <is>
          <t>610</t>
        </is>
      </c>
      <c r="F640" s="550" t="n">
        <v>46108</v>
      </c>
      <c r="G640" s="550" t="n">
        <v>46108</v>
      </c>
      <c r="H640" s="550" t="n">
        <v>46136</v>
      </c>
      <c r="I640" t="n">
        <v>211.08</v>
      </c>
      <c r="J640" t="n">
        <v>211.08</v>
      </c>
      <c r="K640" t="n">
        <v>211.08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inlineStr">
        <is>
          <t>03/2026</t>
        </is>
      </c>
    </row>
    <row r="641">
      <c r="A641" t="n">
        <v>221888</v>
      </c>
      <c r="B641" t="n">
        <v>122</v>
      </c>
      <c r="C641" t="inlineStr">
        <is>
          <t>Arcos</t>
        </is>
      </c>
      <c r="D641" t="inlineStr">
        <is>
          <t>CECILIA TSUYACO ARAKI SILVA LTDA</t>
        </is>
      </c>
      <c r="E641" t="inlineStr">
        <is>
          <t>389299</t>
        </is>
      </c>
      <c r="F641" s="550" t="n">
        <v>46108</v>
      </c>
      <c r="G641" s="550" t="n">
        <v>46108</v>
      </c>
      <c r="H641" s="550" t="n">
        <v>46136</v>
      </c>
      <c r="I641" t="n">
        <v>703.33</v>
      </c>
      <c r="J641" t="n">
        <v>703.3200000000001</v>
      </c>
      <c r="K641" t="n">
        <v>703.33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inlineStr">
        <is>
          <t>03/2026</t>
        </is>
      </c>
    </row>
    <row r="642">
      <c r="A642" t="n">
        <v>221887</v>
      </c>
      <c r="B642" t="n">
        <v>122</v>
      </c>
      <c r="C642" t="inlineStr">
        <is>
          <t>Arcos</t>
        </is>
      </c>
      <c r="D642" t="inlineStr">
        <is>
          <t>EMPORIO M&amp;L COMERCIO DE ALIM E BEBIDAS LTDA</t>
        </is>
      </c>
      <c r="E642" t="inlineStr">
        <is>
          <t>503341</t>
        </is>
      </c>
      <c r="F642" s="550" t="n">
        <v>46105</v>
      </c>
      <c r="G642" s="550" t="n">
        <v>46105</v>
      </c>
      <c r="H642" s="550" t="n">
        <v>46133</v>
      </c>
      <c r="I642" t="n">
        <v>7083.73</v>
      </c>
      <c r="J642" t="n">
        <v>7083.73</v>
      </c>
      <c r="K642" t="n">
        <v>7083.73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inlineStr">
        <is>
          <t>03/2026</t>
        </is>
      </c>
    </row>
    <row r="643">
      <c r="A643" t="n">
        <v>221886</v>
      </c>
      <c r="B643" t="n">
        <v>122</v>
      </c>
      <c r="C643" t="inlineStr">
        <is>
          <t>Arcos</t>
        </is>
      </c>
      <c r="D643" t="inlineStr">
        <is>
          <t>MARIO PEDRO FELICIANO - HORTIFRUTI</t>
        </is>
      </c>
      <c r="E643" t="inlineStr">
        <is>
          <t>471318</t>
        </is>
      </c>
      <c r="F643" s="550" t="n">
        <v>46102</v>
      </c>
      <c r="G643" s="550" t="n">
        <v>46102</v>
      </c>
      <c r="H643" s="550" t="n">
        <v>46130</v>
      </c>
      <c r="I643" t="n">
        <v>396.92</v>
      </c>
      <c r="J643" t="n">
        <v>396.92</v>
      </c>
      <c r="K643" t="n">
        <v>396.92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inlineStr">
        <is>
          <t>03/2026</t>
        </is>
      </c>
    </row>
    <row r="644">
      <c r="A644" t="n">
        <v>221885</v>
      </c>
      <c r="B644" t="n">
        <v>122</v>
      </c>
      <c r="C644" t="inlineStr">
        <is>
          <t>Arcos</t>
        </is>
      </c>
      <c r="D644" t="inlineStr">
        <is>
          <t>PROAUTO INDUSTRIA QUIMICA EIRELI</t>
        </is>
      </c>
      <c r="E644" t="inlineStr">
        <is>
          <t>153736</t>
        </is>
      </c>
      <c r="F644" s="550" t="n">
        <v>46106</v>
      </c>
      <c r="H644" s="550" t="n">
        <v>46127</v>
      </c>
      <c r="I644" t="n">
        <v>2093.68</v>
      </c>
      <c r="J644" t="n">
        <v>2005.38</v>
      </c>
      <c r="K644" t="n">
        <v>0</v>
      </c>
      <c r="L644" t="n">
        <v>0</v>
      </c>
      <c r="M644" t="n">
        <v>2093.68</v>
      </c>
      <c r="N644" t="n">
        <v>0</v>
      </c>
      <c r="O644" t="n">
        <v>0</v>
      </c>
      <c r="P644" t="n">
        <v>0</v>
      </c>
      <c r="Q644" t="inlineStr">
        <is>
          <t>03/2026</t>
        </is>
      </c>
    </row>
    <row r="645">
      <c r="A645" t="n">
        <v>221837</v>
      </c>
      <c r="B645" t="n">
        <v>122</v>
      </c>
      <c r="C645" t="inlineStr">
        <is>
          <t>Arcos</t>
        </is>
      </c>
      <c r="D645" t="inlineStr">
        <is>
          <t>OPA PRODUTOS ALIMENTICIOS LTDA</t>
        </is>
      </c>
      <c r="E645" t="inlineStr">
        <is>
          <t>2930</t>
        </is>
      </c>
      <c r="F645" s="550" t="n">
        <v>46106</v>
      </c>
      <c r="G645" s="550" t="n">
        <v>46106</v>
      </c>
      <c r="H645" s="550" t="n">
        <v>46134</v>
      </c>
      <c r="I645" t="n">
        <v>515</v>
      </c>
      <c r="J645" t="n">
        <v>480</v>
      </c>
      <c r="K645" t="n">
        <v>515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inlineStr">
        <is>
          <t>03/2026</t>
        </is>
      </c>
    </row>
    <row r="646">
      <c r="A646" t="n">
        <v>221836</v>
      </c>
      <c r="B646" t="n">
        <v>122</v>
      </c>
      <c r="C646" t="inlineStr">
        <is>
          <t>Arcos</t>
        </is>
      </c>
      <c r="D646" t="inlineStr">
        <is>
          <t>DONA ZELDA LTDA</t>
        </is>
      </c>
      <c r="E646" t="inlineStr">
        <is>
          <t>151</t>
        </is>
      </c>
      <c r="F646" s="550" t="n">
        <v>46108</v>
      </c>
      <c r="G646" s="550" t="n">
        <v>46108</v>
      </c>
      <c r="H646" s="550" t="n">
        <v>46125</v>
      </c>
      <c r="I646" t="n">
        <v>925</v>
      </c>
      <c r="J646" t="n">
        <v>900</v>
      </c>
      <c r="K646" t="n">
        <v>925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inlineStr">
        <is>
          <t>03/2026</t>
        </is>
      </c>
    </row>
    <row r="647">
      <c r="A647" t="n">
        <v>221835</v>
      </c>
      <c r="B647" t="n">
        <v>122</v>
      </c>
      <c r="C647" t="inlineStr">
        <is>
          <t>Arcos</t>
        </is>
      </c>
      <c r="D647" t="inlineStr">
        <is>
          <t>CECILIA TSUYACO ARAKI SILVA LTDA</t>
        </is>
      </c>
      <c r="E647" t="inlineStr">
        <is>
          <t>389209</t>
        </is>
      </c>
      <c r="F647" s="550" t="n">
        <v>46107</v>
      </c>
      <c r="G647" s="550" t="n">
        <v>46107</v>
      </c>
      <c r="H647" s="550" t="n">
        <v>46135</v>
      </c>
      <c r="I647" t="n">
        <v>1707.05</v>
      </c>
      <c r="J647" t="n">
        <v>1707.05</v>
      </c>
      <c r="K647" t="n">
        <v>1707.05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inlineStr">
        <is>
          <t>03/2026</t>
        </is>
      </c>
    </row>
    <row r="648">
      <c r="A648" t="n">
        <v>221834</v>
      </c>
      <c r="B648" t="n">
        <v>122</v>
      </c>
      <c r="C648" t="inlineStr">
        <is>
          <t>Arcos</t>
        </is>
      </c>
      <c r="D648" t="inlineStr">
        <is>
          <t>MARIO PEDRO FELICIANO - HORTIFRUTI</t>
        </is>
      </c>
      <c r="E648" t="inlineStr">
        <is>
          <t>471864</t>
        </is>
      </c>
      <c r="F648" s="550" t="n">
        <v>46107</v>
      </c>
      <c r="G648" s="550" t="n">
        <v>46107</v>
      </c>
      <c r="H648" s="550" t="n">
        <v>46135</v>
      </c>
      <c r="I648" t="n">
        <v>597.33</v>
      </c>
      <c r="J648" t="n">
        <v>597.33</v>
      </c>
      <c r="K648" t="n">
        <v>597.33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inlineStr">
        <is>
          <t>03/2026</t>
        </is>
      </c>
    </row>
    <row r="649">
      <c r="A649" t="n">
        <v>221833</v>
      </c>
      <c r="B649" t="n">
        <v>122</v>
      </c>
      <c r="C649" t="inlineStr">
        <is>
          <t>Arcos</t>
        </is>
      </c>
      <c r="D649" t="inlineStr">
        <is>
          <t>DO CHEF DISTRIBUIDORA DE ALIMENTOS LTDA</t>
        </is>
      </c>
      <c r="E649" t="inlineStr">
        <is>
          <t>564</t>
        </is>
      </c>
      <c r="F649" s="550" t="n">
        <v>46107</v>
      </c>
      <c r="G649" s="550" t="n">
        <v>46107</v>
      </c>
      <c r="H649" s="550" t="n">
        <v>46135</v>
      </c>
      <c r="I649" t="n">
        <v>384.02</v>
      </c>
      <c r="J649" t="n">
        <v>384.02</v>
      </c>
      <c r="K649" t="n">
        <v>384.02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inlineStr">
        <is>
          <t>03/2026</t>
        </is>
      </c>
    </row>
    <row r="650">
      <c r="A650" t="n">
        <v>221832</v>
      </c>
      <c r="B650" t="n">
        <v>122</v>
      </c>
      <c r="C650" t="inlineStr">
        <is>
          <t>Arcos</t>
        </is>
      </c>
      <c r="D650" t="inlineStr">
        <is>
          <t>PIRAMIDES COMERCIO DE AGUAS MINEIRAIS E BEBIDAS EM GERAL LTDA</t>
        </is>
      </c>
      <c r="E650" t="inlineStr">
        <is>
          <t>152877</t>
        </is>
      </c>
      <c r="F650" s="550" t="n">
        <v>46111</v>
      </c>
      <c r="G650" s="550" t="n">
        <v>46111</v>
      </c>
      <c r="H650" s="550" t="n">
        <v>46125</v>
      </c>
      <c r="I650" t="n">
        <v>485.8</v>
      </c>
      <c r="J650" t="n">
        <v>485.8</v>
      </c>
      <c r="K650" t="n">
        <v>0</v>
      </c>
      <c r="L650" t="n">
        <v>485.8</v>
      </c>
      <c r="M650" t="n">
        <v>0</v>
      </c>
      <c r="N650" t="n">
        <v>0</v>
      </c>
      <c r="O650" t="n">
        <v>0</v>
      </c>
      <c r="P650" t="n">
        <v>0</v>
      </c>
      <c r="Q650" t="inlineStr">
        <is>
          <t>03/2026</t>
        </is>
      </c>
    </row>
    <row r="651">
      <c r="A651" t="n">
        <v>221831</v>
      </c>
      <c r="B651" t="n">
        <v>122</v>
      </c>
      <c r="C651" t="inlineStr">
        <is>
          <t>Arcos</t>
        </is>
      </c>
      <c r="D651" t="inlineStr">
        <is>
          <t>FG7 COMERCIO E DISTRIBUICAO DE BEBIDAS LTDA</t>
        </is>
      </c>
      <c r="E651" t="inlineStr">
        <is>
          <t>769145</t>
        </is>
      </c>
      <c r="F651" s="550" t="n">
        <v>46106</v>
      </c>
      <c r="G651" s="550" t="n">
        <v>46106</v>
      </c>
      <c r="H651" s="550" t="n">
        <v>46135</v>
      </c>
      <c r="I651" t="n">
        <v>158.4</v>
      </c>
      <c r="J651" t="n">
        <v>158.4</v>
      </c>
      <c r="K651" t="n">
        <v>0</v>
      </c>
      <c r="L651" t="n">
        <v>158.4</v>
      </c>
      <c r="M651" t="n">
        <v>0</v>
      </c>
      <c r="N651" t="n">
        <v>0</v>
      </c>
      <c r="O651" t="n">
        <v>0</v>
      </c>
      <c r="P651" t="n">
        <v>0</v>
      </c>
      <c r="Q651" t="inlineStr">
        <is>
          <t>03/2026</t>
        </is>
      </c>
    </row>
    <row r="652">
      <c r="A652" t="n">
        <v>221830</v>
      </c>
      <c r="B652" t="n">
        <v>122</v>
      </c>
      <c r="C652" t="inlineStr">
        <is>
          <t>Arcos</t>
        </is>
      </c>
      <c r="D652" t="inlineStr">
        <is>
          <t>KING COMERCIO E IMPORTACAO DE BEBIDAS LTDA</t>
        </is>
      </c>
      <c r="E652" t="inlineStr">
        <is>
          <t>126164</t>
        </is>
      </c>
      <c r="F652" s="550" t="n">
        <v>46106</v>
      </c>
      <c r="G652" s="550" t="n">
        <v>46106</v>
      </c>
      <c r="H652" s="550" t="n">
        <v>46127</v>
      </c>
      <c r="I652" t="n">
        <v>3559.84</v>
      </c>
      <c r="J652" t="n">
        <v>3559.84</v>
      </c>
      <c r="K652" t="n">
        <v>0</v>
      </c>
      <c r="L652" t="n">
        <v>3559.84</v>
      </c>
      <c r="M652" t="n">
        <v>0</v>
      </c>
      <c r="N652" t="n">
        <v>0</v>
      </c>
      <c r="O652" t="n">
        <v>0</v>
      </c>
      <c r="P652" t="n">
        <v>0</v>
      </c>
      <c r="Q652" t="inlineStr">
        <is>
          <t>03/2026</t>
        </is>
      </c>
    </row>
    <row r="653">
      <c r="A653" t="n">
        <v>221829</v>
      </c>
      <c r="B653" t="n">
        <v>122</v>
      </c>
      <c r="C653" t="inlineStr">
        <is>
          <t>Arcos</t>
        </is>
      </c>
      <c r="D653" t="inlineStr">
        <is>
          <t xml:space="preserve">LEITERIA CABRIOLA FROMAGES DE CHEVRE LTDA </t>
        </is>
      </c>
      <c r="E653" t="inlineStr">
        <is>
          <t>49460</t>
        </is>
      </c>
      <c r="F653" s="550" t="n">
        <v>46105</v>
      </c>
      <c r="G653" s="550" t="n">
        <v>46105</v>
      </c>
      <c r="H653" s="550" t="n">
        <v>46135</v>
      </c>
      <c r="I653" t="n">
        <v>1228.5</v>
      </c>
      <c r="J653" t="n">
        <v>1228.5</v>
      </c>
      <c r="K653" t="n">
        <v>1228.5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inlineStr">
        <is>
          <t>03/2026</t>
        </is>
      </c>
    </row>
    <row r="654">
      <c r="A654" t="n">
        <v>221828</v>
      </c>
      <c r="B654" t="n">
        <v>122</v>
      </c>
      <c r="C654" t="inlineStr">
        <is>
          <t>Arcos</t>
        </is>
      </c>
      <c r="D654" t="inlineStr">
        <is>
          <t xml:space="preserve">LEITERIA DELICARI INDUSTRIA E COMERCIO LTDA </t>
        </is>
      </c>
      <c r="E654" t="inlineStr">
        <is>
          <t>84181</t>
        </is>
      </c>
      <c r="F654" s="550" t="n">
        <v>46105</v>
      </c>
      <c r="G654" s="550" t="n">
        <v>46105</v>
      </c>
      <c r="H654" s="550" t="n">
        <v>46133</v>
      </c>
      <c r="I654" t="n">
        <v>537</v>
      </c>
      <c r="J654" t="n">
        <v>537</v>
      </c>
      <c r="K654" t="n">
        <v>537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inlineStr">
        <is>
          <t>03/2026</t>
        </is>
      </c>
    </row>
    <row r="655">
      <c r="A655" t="n">
        <v>221827</v>
      </c>
      <c r="B655" t="n">
        <v>122</v>
      </c>
      <c r="C655" t="inlineStr">
        <is>
          <t>Arcos</t>
        </is>
      </c>
      <c r="D655" t="inlineStr">
        <is>
          <t>DO CHEF DISTRIBUIDORA DE ALIMENTOS LTDA</t>
        </is>
      </c>
      <c r="E655" t="inlineStr">
        <is>
          <t>517</t>
        </is>
      </c>
      <c r="F655" s="550" t="n">
        <v>46105</v>
      </c>
      <c r="G655" s="550" t="n">
        <v>46105</v>
      </c>
      <c r="H655" s="550" t="n">
        <v>46133</v>
      </c>
      <c r="I655" t="n">
        <v>135.03</v>
      </c>
      <c r="J655" t="n">
        <v>135.03</v>
      </c>
      <c r="K655" t="n">
        <v>135.03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inlineStr">
        <is>
          <t>03/2026</t>
        </is>
      </c>
    </row>
    <row r="656">
      <c r="A656" t="n">
        <v>221826</v>
      </c>
      <c r="B656" t="n">
        <v>122</v>
      </c>
      <c r="C656" t="inlineStr">
        <is>
          <t>Arcos</t>
        </is>
      </c>
      <c r="D656" t="inlineStr">
        <is>
          <t>AROUMAR DISTRIBUIDORA DE PRODUTOS ALIMENTICIOS LTDA</t>
        </is>
      </c>
      <c r="E656" t="inlineStr">
        <is>
          <t>1049024</t>
        </is>
      </c>
      <c r="F656" s="550" t="n">
        <v>46105</v>
      </c>
      <c r="G656" s="550" t="n">
        <v>46105</v>
      </c>
      <c r="H656" s="550" t="n">
        <v>46133</v>
      </c>
      <c r="I656" t="n">
        <v>1030.44</v>
      </c>
      <c r="J656" t="n">
        <v>1030.44</v>
      </c>
      <c r="K656" t="n">
        <v>1030.44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inlineStr">
        <is>
          <t>03/2026</t>
        </is>
      </c>
    </row>
    <row r="657">
      <c r="A657" t="n">
        <v>221825</v>
      </c>
      <c r="B657" t="n">
        <v>122</v>
      </c>
      <c r="C657" t="inlineStr">
        <is>
          <t>Arcos</t>
        </is>
      </c>
      <c r="D657" t="inlineStr">
        <is>
          <t>CECILIA TSUYACO ARAKI SILVA LTDA</t>
        </is>
      </c>
      <c r="E657" t="inlineStr">
        <is>
          <t>389069</t>
        </is>
      </c>
      <c r="F657" s="550" t="n">
        <v>46105</v>
      </c>
      <c r="G657" s="550" t="n">
        <v>46105</v>
      </c>
      <c r="H657" s="550" t="n">
        <v>46133</v>
      </c>
      <c r="I657" t="n">
        <v>400.5</v>
      </c>
      <c r="J657" t="n">
        <v>400.5</v>
      </c>
      <c r="K657" t="n">
        <v>400.5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inlineStr">
        <is>
          <t>03/2026</t>
        </is>
      </c>
    </row>
    <row r="658">
      <c r="A658" t="n">
        <v>221824</v>
      </c>
      <c r="B658" t="n">
        <v>122</v>
      </c>
      <c r="C658" t="inlineStr">
        <is>
          <t>Arcos</t>
        </is>
      </c>
      <c r="D658" t="inlineStr">
        <is>
          <t>CG FOOD´S DISTRIBUIDORA DE ALIMENTOS LTDA</t>
        </is>
      </c>
      <c r="E658" t="inlineStr">
        <is>
          <t>183694</t>
        </is>
      </c>
      <c r="F658" s="550" t="n">
        <v>46106</v>
      </c>
      <c r="G658" s="550" t="n">
        <v>46106</v>
      </c>
      <c r="H658" s="550" t="n">
        <v>46127</v>
      </c>
      <c r="I658" t="n">
        <v>449.84</v>
      </c>
      <c r="J658" t="n">
        <v>449.84</v>
      </c>
      <c r="K658" t="n">
        <v>449.84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inlineStr">
        <is>
          <t>03/2026</t>
        </is>
      </c>
    </row>
    <row r="659">
      <c r="A659" t="n">
        <v>221823</v>
      </c>
      <c r="B659" t="n">
        <v>122</v>
      </c>
      <c r="C659" t="inlineStr">
        <is>
          <t>Arcos</t>
        </is>
      </c>
      <c r="D659" t="inlineStr">
        <is>
          <t>MARIO PEDRO FELICIANO - HORTIFRUTI</t>
        </is>
      </c>
      <c r="E659" t="inlineStr">
        <is>
          <t>471568</t>
        </is>
      </c>
      <c r="F659" s="550" t="n">
        <v>46105</v>
      </c>
      <c r="G659" s="550" t="n">
        <v>46105</v>
      </c>
      <c r="H659" s="550" t="n">
        <v>46133</v>
      </c>
      <c r="I659" t="n">
        <v>580.65</v>
      </c>
      <c r="J659" t="n">
        <v>580.65</v>
      </c>
      <c r="K659" t="n">
        <v>580.65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inlineStr">
        <is>
          <t>03/2026</t>
        </is>
      </c>
    </row>
    <row r="660">
      <c r="A660" t="n">
        <v>221822</v>
      </c>
      <c r="B660" t="n">
        <v>122</v>
      </c>
      <c r="C660" t="inlineStr">
        <is>
          <t>Arcos</t>
        </is>
      </c>
      <c r="D660" t="inlineStr">
        <is>
          <t>MURILLO S DUARTE COMERCIAL LTDA</t>
        </is>
      </c>
      <c r="E660" t="inlineStr">
        <is>
          <t>2540</t>
        </is>
      </c>
      <c r="F660" s="550" t="n">
        <v>46105</v>
      </c>
      <c r="G660" s="550" t="n">
        <v>46105</v>
      </c>
      <c r="H660" s="550" t="n">
        <v>46139</v>
      </c>
      <c r="I660" t="n">
        <v>1251.1</v>
      </c>
      <c r="J660" t="n">
        <v>1251.1</v>
      </c>
      <c r="K660" t="n">
        <v>1251.1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inlineStr">
        <is>
          <t>03/2026</t>
        </is>
      </c>
    </row>
    <row r="661">
      <c r="A661" t="n">
        <v>220887</v>
      </c>
      <c r="B661" t="n">
        <v>122</v>
      </c>
      <c r="C661" t="inlineStr">
        <is>
          <t>Arcos</t>
        </is>
      </c>
      <c r="D661" t="inlineStr">
        <is>
          <t>BATARD PADARIA ARTESANAL LTDA</t>
        </is>
      </c>
      <c r="E661" t="inlineStr">
        <is>
          <t>13685</t>
        </is>
      </c>
      <c r="F661" s="550" t="n">
        <v>46107</v>
      </c>
      <c r="G661" s="550" t="n">
        <v>46107</v>
      </c>
      <c r="H661" s="550" t="n">
        <v>46123</v>
      </c>
      <c r="I661" t="n">
        <v>2066.5</v>
      </c>
      <c r="J661" t="n">
        <v>2053.5</v>
      </c>
      <c r="K661" t="n">
        <v>2066.5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inlineStr">
        <is>
          <t>03/2026</t>
        </is>
      </c>
    </row>
    <row r="662">
      <c r="A662" t="n">
        <v>220886</v>
      </c>
      <c r="B662" t="n">
        <v>122</v>
      </c>
      <c r="C662" t="inlineStr">
        <is>
          <t>Arcos</t>
        </is>
      </c>
      <c r="D662" t="inlineStr">
        <is>
          <t>PSSS LTDA</t>
        </is>
      </c>
      <c r="E662" t="inlineStr">
        <is>
          <t>3413</t>
        </is>
      </c>
      <c r="F662" s="550" t="n">
        <v>46107</v>
      </c>
      <c r="H662" s="550" t="n">
        <v>46121</v>
      </c>
      <c r="I662" t="n">
        <v>1275.8</v>
      </c>
      <c r="J662" t="n">
        <v>1275.8</v>
      </c>
      <c r="K662" t="n">
        <v>0</v>
      </c>
      <c r="L662" t="n">
        <v>0</v>
      </c>
      <c r="M662" t="n">
        <v>935.8</v>
      </c>
      <c r="N662" t="n">
        <v>0</v>
      </c>
      <c r="O662" t="n">
        <v>0</v>
      </c>
      <c r="P662" t="n">
        <v>0</v>
      </c>
      <c r="Q662" t="inlineStr">
        <is>
          <t>03/2026</t>
        </is>
      </c>
    </row>
    <row r="663">
      <c r="A663" t="n">
        <v>220885</v>
      </c>
      <c r="B663" t="n">
        <v>122</v>
      </c>
      <c r="C663" t="inlineStr">
        <is>
          <t>Arcos</t>
        </is>
      </c>
      <c r="D663" t="inlineStr">
        <is>
          <t>NA MORADA INDÚSTRIA E COMÉRCIO LTDA</t>
        </is>
      </c>
      <c r="E663" t="inlineStr">
        <is>
          <t>292008</t>
        </is>
      </c>
      <c r="F663" s="550" t="n">
        <v>46106</v>
      </c>
      <c r="G663" s="550" t="n">
        <v>46106</v>
      </c>
      <c r="H663" s="550" t="n">
        <v>46121</v>
      </c>
      <c r="I663" t="n">
        <v>522.49</v>
      </c>
      <c r="J663" t="n">
        <v>560.74</v>
      </c>
      <c r="K663" t="n">
        <v>522.49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inlineStr">
        <is>
          <t>03/2026</t>
        </is>
      </c>
    </row>
    <row r="664">
      <c r="A664" t="n">
        <v>220884</v>
      </c>
      <c r="B664" t="n">
        <v>122</v>
      </c>
      <c r="C664" t="inlineStr">
        <is>
          <t>Arcos</t>
        </is>
      </c>
      <c r="D664" t="inlineStr">
        <is>
          <t>GCT COMERCIO DE PRODUTOS ALIMENTICIOS LTDA</t>
        </is>
      </c>
      <c r="E664" t="inlineStr">
        <is>
          <t>10628</t>
        </is>
      </c>
      <c r="F664" s="550" t="n">
        <v>46106</v>
      </c>
      <c r="G664" s="550" t="n">
        <v>46106</v>
      </c>
      <c r="H664" s="550" t="n">
        <v>46121</v>
      </c>
      <c r="I664" t="n">
        <v>1393</v>
      </c>
      <c r="J664" t="n">
        <v>1368</v>
      </c>
      <c r="K664" t="n">
        <v>0</v>
      </c>
      <c r="L664" t="n">
        <v>1393</v>
      </c>
      <c r="M664" t="n">
        <v>0</v>
      </c>
      <c r="N664" t="n">
        <v>0</v>
      </c>
      <c r="O664" t="n">
        <v>0</v>
      </c>
      <c r="P664" t="n">
        <v>0</v>
      </c>
      <c r="Q664" t="inlineStr">
        <is>
          <t>03/2026</t>
        </is>
      </c>
    </row>
    <row r="665">
      <c r="A665" t="n">
        <v>220883</v>
      </c>
      <c r="B665" t="n">
        <v>122</v>
      </c>
      <c r="C665" t="inlineStr">
        <is>
          <t>Arcos</t>
        </is>
      </c>
      <c r="D665" t="inlineStr">
        <is>
          <t>PSSS LTDA</t>
        </is>
      </c>
      <c r="E665" t="inlineStr">
        <is>
          <t>3430</t>
        </is>
      </c>
      <c r="F665" s="550" t="n">
        <v>46108</v>
      </c>
      <c r="H665" s="550" t="n">
        <v>46121</v>
      </c>
      <c r="I665" t="n">
        <v>67.40000000000001</v>
      </c>
      <c r="J665" t="n">
        <v>67.40000000000001</v>
      </c>
      <c r="K665" t="n">
        <v>0</v>
      </c>
      <c r="L665" t="n">
        <v>0</v>
      </c>
      <c r="M665" t="n">
        <v>35.6</v>
      </c>
      <c r="N665" t="n">
        <v>0</v>
      </c>
      <c r="O665" t="n">
        <v>31.8</v>
      </c>
      <c r="P665" t="n">
        <v>0</v>
      </c>
      <c r="Q665" t="inlineStr">
        <is>
          <t>03/2026</t>
        </is>
      </c>
    </row>
    <row r="666">
      <c r="A666" t="n">
        <v>220882</v>
      </c>
      <c r="B666" t="n">
        <v>122</v>
      </c>
      <c r="C666" t="inlineStr">
        <is>
          <t>Arcos</t>
        </is>
      </c>
      <c r="D666" t="inlineStr">
        <is>
          <t>PIRAMIDES COMERCIO DE AGUAS MINEIRAIS E BEBIDAS EM GERAL LTDA</t>
        </is>
      </c>
      <c r="E666" t="inlineStr">
        <is>
          <t>151199</t>
        </is>
      </c>
      <c r="F666" s="550" t="n">
        <v>46104</v>
      </c>
      <c r="G666" s="550" t="n">
        <v>46104</v>
      </c>
      <c r="H666" s="550" t="n">
        <v>46118</v>
      </c>
      <c r="I666" t="n">
        <v>1139.6</v>
      </c>
      <c r="J666" t="n">
        <v>1079.6</v>
      </c>
      <c r="K666" t="n">
        <v>0</v>
      </c>
      <c r="L666" t="n">
        <v>1139.6</v>
      </c>
      <c r="M666" t="n">
        <v>0</v>
      </c>
      <c r="N666" t="n">
        <v>0</v>
      </c>
      <c r="O666" t="n">
        <v>0</v>
      </c>
      <c r="P666" t="n">
        <v>0</v>
      </c>
      <c r="Q666" t="inlineStr">
        <is>
          <t>03/2026</t>
        </is>
      </c>
    </row>
    <row r="667">
      <c r="A667" t="n">
        <v>220881</v>
      </c>
      <c r="B667" t="n">
        <v>122</v>
      </c>
      <c r="C667" t="inlineStr">
        <is>
          <t>Arcos</t>
        </is>
      </c>
      <c r="D667" t="inlineStr">
        <is>
          <t>PIRAMIDES COMERCIO DE AGUAS MINEIRAIS E BEBIDAS EM GERAL LTDA</t>
        </is>
      </c>
      <c r="E667" t="inlineStr">
        <is>
          <t>152358</t>
        </is>
      </c>
      <c r="F667" s="550" t="n">
        <v>46102</v>
      </c>
      <c r="G667" s="550" t="n">
        <v>46102</v>
      </c>
      <c r="H667" s="550" t="n">
        <v>46116</v>
      </c>
      <c r="I667" t="n">
        <v>1732.4</v>
      </c>
      <c r="J667" t="n">
        <v>1915.2</v>
      </c>
      <c r="K667" t="n">
        <v>0</v>
      </c>
      <c r="L667" t="n">
        <v>1732.4</v>
      </c>
      <c r="M667" t="n">
        <v>0</v>
      </c>
      <c r="N667" t="n">
        <v>0</v>
      </c>
      <c r="O667" t="n">
        <v>0</v>
      </c>
      <c r="P667" t="n">
        <v>0</v>
      </c>
      <c r="Q667" t="inlineStr">
        <is>
          <t>03/2026</t>
        </is>
      </c>
    </row>
    <row r="668">
      <c r="A668" t="n">
        <v>220880</v>
      </c>
      <c r="B668" t="n">
        <v>122</v>
      </c>
      <c r="C668" t="inlineStr">
        <is>
          <t>Arcos</t>
        </is>
      </c>
      <c r="D668" t="inlineStr">
        <is>
          <t xml:space="preserve">BETEL SOLUCOES EM HIGIENIZACAO LTDA </t>
        </is>
      </c>
      <c r="E668" t="inlineStr">
        <is>
          <t>782</t>
        </is>
      </c>
      <c r="F668" s="550" t="n">
        <v>46107</v>
      </c>
      <c r="G668" s="550" t="n">
        <v>46107</v>
      </c>
      <c r="H668" s="550" t="n">
        <v>46121</v>
      </c>
      <c r="I668" t="n">
        <v>690</v>
      </c>
      <c r="J668" t="n">
        <v>690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690</v>
      </c>
      <c r="Q668" t="inlineStr">
        <is>
          <t>03/2026</t>
        </is>
      </c>
    </row>
    <row r="669">
      <c r="A669" t="n">
        <v>220879</v>
      </c>
      <c r="B669" t="n">
        <v>122</v>
      </c>
      <c r="C669" t="inlineStr">
        <is>
          <t>Arcos</t>
        </is>
      </c>
      <c r="D669" t="inlineStr">
        <is>
          <t xml:space="preserve">EDUARDO TAKESHI MURANAKA </t>
        </is>
      </c>
      <c r="E669" t="inlineStr">
        <is>
          <t>260711259</t>
        </is>
      </c>
      <c r="F669" s="550" t="n">
        <v>46109</v>
      </c>
      <c r="G669" s="550" t="n">
        <v>46109</v>
      </c>
      <c r="H669" s="550" t="n">
        <v>46118</v>
      </c>
      <c r="I669" t="n">
        <v>560</v>
      </c>
      <c r="J669" t="n">
        <v>560</v>
      </c>
      <c r="K669" t="n">
        <v>560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inlineStr">
        <is>
          <t>03/2026</t>
        </is>
      </c>
    </row>
    <row r="670">
      <c r="A670" t="n">
        <v>220478</v>
      </c>
      <c r="B670" t="n">
        <v>122</v>
      </c>
      <c r="C670" t="inlineStr">
        <is>
          <t>Arcos</t>
        </is>
      </c>
      <c r="D670" t="inlineStr">
        <is>
          <t>MURILLO S DUARTE COMERCIAL LTDA</t>
        </is>
      </c>
      <c r="E670" t="inlineStr">
        <is>
          <t>2536</t>
        </is>
      </c>
      <c r="F670" s="550" t="n">
        <v>46105</v>
      </c>
      <c r="H670" s="550" t="n">
        <v>46139</v>
      </c>
      <c r="I670" t="n">
        <v>1178.56</v>
      </c>
      <c r="J670" t="n">
        <v>1178.56</v>
      </c>
      <c r="K670" t="n">
        <v>0</v>
      </c>
      <c r="L670" t="n">
        <v>0</v>
      </c>
      <c r="M670" t="n">
        <v>1010.56</v>
      </c>
      <c r="N670" t="n">
        <v>0</v>
      </c>
      <c r="O670" t="n">
        <v>168</v>
      </c>
      <c r="P670" t="n">
        <v>0</v>
      </c>
      <c r="Q670" t="inlineStr">
        <is>
          <t>03/2026</t>
        </is>
      </c>
    </row>
    <row r="671">
      <c r="A671" t="n">
        <v>220477</v>
      </c>
      <c r="B671" t="n">
        <v>122</v>
      </c>
      <c r="C671" t="inlineStr">
        <is>
          <t>Arcos</t>
        </is>
      </c>
      <c r="D671" t="inlineStr">
        <is>
          <t>WINES4U COMÉRCIO, IMPORTAÇÃO E EXPORTAÇÃO DE VINHOS LTDA</t>
        </is>
      </c>
      <c r="E671" t="inlineStr">
        <is>
          <t>15110</t>
        </is>
      </c>
      <c r="F671" s="550" t="n">
        <v>46105</v>
      </c>
      <c r="G671" s="550" t="n">
        <v>46105</v>
      </c>
      <c r="H671" s="550" t="n">
        <v>46135</v>
      </c>
      <c r="I671" t="n">
        <v>1282.5</v>
      </c>
      <c r="J671" t="n">
        <v>1282.5</v>
      </c>
      <c r="K671" t="n">
        <v>0</v>
      </c>
      <c r="L671" t="n">
        <v>1282.5</v>
      </c>
      <c r="M671" t="n">
        <v>0</v>
      </c>
      <c r="N671" t="n">
        <v>0</v>
      </c>
      <c r="O671" t="n">
        <v>0</v>
      </c>
      <c r="P671" t="n">
        <v>0</v>
      </c>
      <c r="Q671" t="inlineStr">
        <is>
          <t>03/2026</t>
        </is>
      </c>
    </row>
    <row r="672">
      <c r="A672" t="n">
        <v>220476</v>
      </c>
      <c r="B672" t="n">
        <v>122</v>
      </c>
      <c r="C672" t="inlineStr">
        <is>
          <t>Arcos</t>
        </is>
      </c>
      <c r="D672" t="inlineStr">
        <is>
          <t>ZAHIL IMPORTADORA LTDA</t>
        </is>
      </c>
      <c r="E672" t="inlineStr">
        <is>
          <t>266957</t>
        </is>
      </c>
      <c r="F672" s="550" t="n">
        <v>46105</v>
      </c>
      <c r="G672" s="550" t="n">
        <v>46105</v>
      </c>
      <c r="H672" s="550" t="n">
        <v>46135</v>
      </c>
      <c r="I672" t="n">
        <v>6244.41</v>
      </c>
      <c r="J672" t="n">
        <v>5736.9</v>
      </c>
      <c r="K672" t="n">
        <v>0</v>
      </c>
      <c r="L672" t="n">
        <v>6244.41</v>
      </c>
      <c r="M672" t="n">
        <v>0</v>
      </c>
      <c r="N672" t="n">
        <v>0</v>
      </c>
      <c r="O672" t="n">
        <v>0</v>
      </c>
      <c r="P672" t="n">
        <v>0</v>
      </c>
      <c r="Q672" t="inlineStr">
        <is>
          <t>03/2026</t>
        </is>
      </c>
    </row>
    <row r="673">
      <c r="A673" t="n">
        <v>220475</v>
      </c>
      <c r="B673" t="n">
        <v>122</v>
      </c>
      <c r="C673" t="inlineStr">
        <is>
          <t>Arcos</t>
        </is>
      </c>
      <c r="D673" t="inlineStr">
        <is>
          <t>DTK COMERCIO DE ALIMENTOS LTDA</t>
        </is>
      </c>
      <c r="E673" t="inlineStr">
        <is>
          <t>71351</t>
        </is>
      </c>
      <c r="F673" s="550" t="n">
        <v>46106</v>
      </c>
      <c r="G673" s="550" t="n">
        <v>46106</v>
      </c>
      <c r="H673" s="550" t="n">
        <v>46127</v>
      </c>
      <c r="I673" t="n">
        <v>3469.73</v>
      </c>
      <c r="J673" t="n">
        <v>3467.73</v>
      </c>
      <c r="K673" t="n">
        <v>3469.73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inlineStr">
        <is>
          <t>03/2026</t>
        </is>
      </c>
    </row>
    <row r="674">
      <c r="A674" t="n">
        <v>220474</v>
      </c>
      <c r="B674" t="n">
        <v>122</v>
      </c>
      <c r="C674" t="inlineStr">
        <is>
          <t>Arcos</t>
        </is>
      </c>
      <c r="D674" t="inlineStr">
        <is>
          <t>MARCOS SILVA DO NASCIMENTO</t>
        </is>
      </c>
      <c r="E674" t="inlineStr">
        <is>
          <t>886</t>
        </is>
      </c>
      <c r="F674" s="550" t="n">
        <v>46106</v>
      </c>
      <c r="G674" s="550" t="n">
        <v>46106</v>
      </c>
      <c r="H674" s="550" t="n">
        <v>46135</v>
      </c>
      <c r="I674" t="n">
        <v>1242.77</v>
      </c>
      <c r="J674" t="n">
        <v>1242.77</v>
      </c>
      <c r="K674" t="n">
        <v>1242.77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inlineStr">
        <is>
          <t>03/2026</t>
        </is>
      </c>
    </row>
    <row r="675">
      <c r="A675" t="n">
        <v>220473</v>
      </c>
      <c r="B675" t="n">
        <v>122</v>
      </c>
      <c r="C675" t="inlineStr">
        <is>
          <t>Arcos</t>
        </is>
      </c>
      <c r="D675" t="inlineStr">
        <is>
          <t>DISTRIBUIDORA ARENA VIP COMERCIO DE BEBIDAS LTDA</t>
        </is>
      </c>
      <c r="E675" t="inlineStr">
        <is>
          <t>2423</t>
        </is>
      </c>
      <c r="F675" s="550" t="n">
        <v>46105</v>
      </c>
      <c r="G675" s="550" t="n">
        <v>46105</v>
      </c>
      <c r="H675" s="550" t="n">
        <v>46133</v>
      </c>
      <c r="I675" t="n">
        <v>1985.94</v>
      </c>
      <c r="J675" t="n">
        <v>1985.94</v>
      </c>
      <c r="K675" t="n">
        <v>0</v>
      </c>
      <c r="L675" t="n">
        <v>1985.94</v>
      </c>
      <c r="M675" t="n">
        <v>0</v>
      </c>
      <c r="N675" t="n">
        <v>0</v>
      </c>
      <c r="O675" t="n">
        <v>0</v>
      </c>
      <c r="P675" t="n">
        <v>0</v>
      </c>
      <c r="Q675" t="inlineStr">
        <is>
          <t>03/2026</t>
        </is>
      </c>
    </row>
    <row r="676">
      <c r="A676" t="n">
        <v>220472</v>
      </c>
      <c r="B676" t="n">
        <v>122</v>
      </c>
      <c r="C676" t="inlineStr">
        <is>
          <t>Arcos</t>
        </is>
      </c>
      <c r="D676" t="inlineStr">
        <is>
          <t>WPP COMERCIO DE CARNES LTDA</t>
        </is>
      </c>
      <c r="E676" t="inlineStr">
        <is>
          <t>78181</t>
        </is>
      </c>
      <c r="F676" s="550" t="n">
        <v>46106</v>
      </c>
      <c r="G676" s="550" t="n">
        <v>46106</v>
      </c>
      <c r="H676" s="550" t="n">
        <v>46134</v>
      </c>
      <c r="I676" t="n">
        <v>379.5</v>
      </c>
      <c r="J676" t="n">
        <v>379.5</v>
      </c>
      <c r="K676" t="n">
        <v>379.5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inlineStr">
        <is>
          <t>03/2026</t>
        </is>
      </c>
    </row>
    <row r="677">
      <c r="A677" t="n">
        <v>220471</v>
      </c>
      <c r="B677" t="n">
        <v>122</v>
      </c>
      <c r="C677" t="inlineStr">
        <is>
          <t>Arcos</t>
        </is>
      </c>
      <c r="D677" t="inlineStr">
        <is>
          <t>EMPORIO M&amp;L COMERCIO DE ALIM E BEBIDAS LTDA</t>
        </is>
      </c>
      <c r="E677" t="inlineStr">
        <is>
          <t>501696</t>
        </is>
      </c>
      <c r="F677" s="550" t="n">
        <v>46097</v>
      </c>
      <c r="G677" s="550" t="n">
        <v>46097</v>
      </c>
      <c r="H677" s="550" t="n">
        <v>46126</v>
      </c>
      <c r="I677" t="n">
        <v>2122.4</v>
      </c>
      <c r="J677" t="n">
        <v>2122.4</v>
      </c>
      <c r="K677" t="n">
        <v>0</v>
      </c>
      <c r="L677" t="n">
        <v>2122.4</v>
      </c>
      <c r="M677" t="n">
        <v>0</v>
      </c>
      <c r="N677" t="n">
        <v>0</v>
      </c>
      <c r="O677" t="n">
        <v>0</v>
      </c>
      <c r="P677" t="n">
        <v>0</v>
      </c>
      <c r="Q677" t="inlineStr">
        <is>
          <t>03/2026</t>
        </is>
      </c>
    </row>
    <row r="678">
      <c r="A678" t="n">
        <v>220470</v>
      </c>
      <c r="B678" t="n">
        <v>122</v>
      </c>
      <c r="C678" t="inlineStr">
        <is>
          <t>Arcos</t>
        </is>
      </c>
      <c r="D678" t="inlineStr">
        <is>
          <t>MURILLO S DUARTE COMERCIAL LTDA</t>
        </is>
      </c>
      <c r="E678" t="inlineStr">
        <is>
          <t>2482</t>
        </is>
      </c>
      <c r="F678" s="550" t="n">
        <v>46098</v>
      </c>
      <c r="H678" s="550" t="n">
        <v>46132</v>
      </c>
      <c r="I678" t="n">
        <v>2007.8</v>
      </c>
      <c r="J678" t="n">
        <v>2007.8</v>
      </c>
      <c r="K678" t="n">
        <v>0</v>
      </c>
      <c r="L678" t="n">
        <v>0</v>
      </c>
      <c r="M678" t="n">
        <v>2007.8</v>
      </c>
      <c r="N678" t="n">
        <v>0</v>
      </c>
      <c r="O678" t="n">
        <v>0</v>
      </c>
      <c r="P678" t="n">
        <v>0</v>
      </c>
      <c r="Q678" t="inlineStr">
        <is>
          <t>03/2026</t>
        </is>
      </c>
    </row>
    <row r="679">
      <c r="A679" t="n">
        <v>220469</v>
      </c>
      <c r="B679" t="n">
        <v>122</v>
      </c>
      <c r="C679" t="inlineStr">
        <is>
          <t>Arcos</t>
        </is>
      </c>
      <c r="D679" t="inlineStr">
        <is>
          <t>MURILLO S DUARTE COMERCIAL LTDA</t>
        </is>
      </c>
      <c r="E679" t="inlineStr">
        <is>
          <t>2494</t>
        </is>
      </c>
      <c r="F679" s="550" t="n">
        <v>46098</v>
      </c>
      <c r="G679" s="550" t="n">
        <v>46098</v>
      </c>
      <c r="H679" s="550" t="n">
        <v>46132</v>
      </c>
      <c r="I679" t="n">
        <v>492.8</v>
      </c>
      <c r="J679" t="n">
        <v>492.8</v>
      </c>
      <c r="K679" t="n">
        <v>492.8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inlineStr">
        <is>
          <t>03/2026</t>
        </is>
      </c>
    </row>
    <row r="680">
      <c r="A680" t="n">
        <v>220468</v>
      </c>
      <c r="B680" t="n">
        <v>122</v>
      </c>
      <c r="C680" t="inlineStr">
        <is>
          <t>Arcos</t>
        </is>
      </c>
      <c r="D680" t="inlineStr">
        <is>
          <t>MARIO PEDRO FELICIANO - HORTIFRUTI</t>
        </is>
      </c>
      <c r="E680" t="inlineStr">
        <is>
          <t>471089</t>
        </is>
      </c>
      <c r="F680" s="550" t="n">
        <v>46100</v>
      </c>
      <c r="G680" s="550" t="n">
        <v>46100</v>
      </c>
      <c r="H680" s="550" t="n">
        <v>46128</v>
      </c>
      <c r="I680" t="n">
        <v>1403</v>
      </c>
      <c r="J680" t="n">
        <v>1402.99</v>
      </c>
      <c r="K680" t="n">
        <v>1403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inlineStr">
        <is>
          <t>03/2026</t>
        </is>
      </c>
    </row>
    <row r="681">
      <c r="A681" t="n">
        <v>220467</v>
      </c>
      <c r="B681" t="n">
        <v>122</v>
      </c>
      <c r="C681" t="inlineStr">
        <is>
          <t>Arcos</t>
        </is>
      </c>
      <c r="D681" t="inlineStr">
        <is>
          <t>EAU - DISTRIBUIDORA DE AGUA MINERAL LTDA</t>
        </is>
      </c>
      <c r="E681" t="inlineStr">
        <is>
          <t>297329</t>
        </is>
      </c>
      <c r="F681" s="550" t="n">
        <v>46100</v>
      </c>
      <c r="G681" s="550" t="n">
        <v>46100</v>
      </c>
      <c r="H681" s="550" t="n">
        <v>46136</v>
      </c>
      <c r="I681" t="n">
        <v>1386</v>
      </c>
      <c r="J681" t="n">
        <v>1386</v>
      </c>
      <c r="K681" t="n">
        <v>0</v>
      </c>
      <c r="L681" t="n">
        <v>1386</v>
      </c>
      <c r="M681" t="n">
        <v>0</v>
      </c>
      <c r="N681" t="n">
        <v>0</v>
      </c>
      <c r="O681" t="n">
        <v>0</v>
      </c>
      <c r="P681" t="n">
        <v>0</v>
      </c>
      <c r="Q681" t="inlineStr">
        <is>
          <t>03/2026</t>
        </is>
      </c>
    </row>
    <row r="682">
      <c r="A682" t="n">
        <v>220466</v>
      </c>
      <c r="B682" t="n">
        <v>122</v>
      </c>
      <c r="C682" t="inlineStr">
        <is>
          <t>Arcos</t>
        </is>
      </c>
      <c r="D682" t="inlineStr">
        <is>
          <t>DO CHEF DISTRIBUIDORA DE ALIMENTOS LTDA</t>
        </is>
      </c>
      <c r="E682" t="inlineStr">
        <is>
          <t>406</t>
        </is>
      </c>
      <c r="F682" s="550" t="n">
        <v>46100</v>
      </c>
      <c r="G682" s="550" t="n">
        <v>46100</v>
      </c>
      <c r="H682" s="550" t="n">
        <v>46128</v>
      </c>
      <c r="I682" t="n">
        <v>368.35</v>
      </c>
      <c r="J682" t="n">
        <v>368.35</v>
      </c>
      <c r="K682" t="n">
        <v>368.35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inlineStr">
        <is>
          <t>03/2026</t>
        </is>
      </c>
    </row>
    <row r="683">
      <c r="A683" t="n">
        <v>220465</v>
      </c>
      <c r="B683" t="n">
        <v>122</v>
      </c>
      <c r="C683" t="inlineStr">
        <is>
          <t>Arcos</t>
        </is>
      </c>
      <c r="D683" t="inlineStr">
        <is>
          <t>CECILIA TSUYACO ARAKI SILVA LTDA</t>
        </is>
      </c>
      <c r="E683" t="inlineStr">
        <is>
          <t>388817</t>
        </is>
      </c>
      <c r="F683" s="550" t="n">
        <v>46100</v>
      </c>
      <c r="G683" s="550" t="n">
        <v>46100</v>
      </c>
      <c r="H683" s="550" t="n">
        <v>46128</v>
      </c>
      <c r="I683" t="n">
        <v>1077.9</v>
      </c>
      <c r="J683" t="n">
        <v>1077.9</v>
      </c>
      <c r="K683" t="n">
        <v>1077.9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inlineStr">
        <is>
          <t>03/2026</t>
        </is>
      </c>
    </row>
    <row r="684">
      <c r="A684" t="n">
        <v>220464</v>
      </c>
      <c r="B684" t="n">
        <v>122</v>
      </c>
      <c r="C684" t="inlineStr">
        <is>
          <t>Arcos</t>
        </is>
      </c>
      <c r="D684" t="inlineStr">
        <is>
          <t>AMBEV S. A. - CDD SAO PAULO</t>
        </is>
      </c>
      <c r="E684" t="inlineStr">
        <is>
          <t>65859</t>
        </is>
      </c>
      <c r="F684" s="550" t="n">
        <v>46100</v>
      </c>
      <c r="G684" s="550" t="n">
        <v>46100</v>
      </c>
      <c r="H684" s="550" t="n">
        <v>46132</v>
      </c>
      <c r="I684" t="n">
        <v>4147.2</v>
      </c>
      <c r="J684" t="n">
        <v>3526.8</v>
      </c>
      <c r="K684" t="n">
        <v>0</v>
      </c>
      <c r="L684" t="n">
        <v>4147.2</v>
      </c>
      <c r="M684" t="n">
        <v>0</v>
      </c>
      <c r="N684" t="n">
        <v>0</v>
      </c>
      <c r="O684" t="n">
        <v>0</v>
      </c>
      <c r="P684" t="n">
        <v>0</v>
      </c>
      <c r="Q684" t="inlineStr">
        <is>
          <t>03/2026</t>
        </is>
      </c>
    </row>
    <row r="685">
      <c r="A685" t="n">
        <v>220463</v>
      </c>
      <c r="B685" t="n">
        <v>122</v>
      </c>
      <c r="C685" t="inlineStr">
        <is>
          <t>Arcos</t>
        </is>
      </c>
      <c r="D685" t="inlineStr">
        <is>
          <t>CECILIA TSUYACO ARAKI SILVA LTDA</t>
        </is>
      </c>
      <c r="E685" t="inlineStr">
        <is>
          <t>388678</t>
        </is>
      </c>
      <c r="F685" s="550" t="n">
        <v>46098</v>
      </c>
      <c r="G685" s="550" t="n">
        <v>46098</v>
      </c>
      <c r="H685" s="550" t="n">
        <v>46126</v>
      </c>
      <c r="I685" t="n">
        <v>759.55</v>
      </c>
      <c r="J685" t="n">
        <v>759.55</v>
      </c>
      <c r="K685" t="n">
        <v>759.55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inlineStr">
        <is>
          <t>03/2026</t>
        </is>
      </c>
    </row>
    <row r="686">
      <c r="A686" t="n">
        <v>220462</v>
      </c>
      <c r="B686" t="n">
        <v>122</v>
      </c>
      <c r="C686" t="inlineStr">
        <is>
          <t>Arcos</t>
        </is>
      </c>
      <c r="D686" t="inlineStr">
        <is>
          <t>FG7 COMERCIO E DISTRIBUICAO DE BEBIDAS LTDA</t>
        </is>
      </c>
      <c r="E686" t="inlineStr">
        <is>
          <t>765454</t>
        </is>
      </c>
      <c r="F686" s="550" t="n">
        <v>46098</v>
      </c>
      <c r="G686" s="550" t="n">
        <v>46098</v>
      </c>
      <c r="H686" s="550" t="n">
        <v>46127</v>
      </c>
      <c r="I686" t="n">
        <v>2620.06</v>
      </c>
      <c r="J686" t="n">
        <v>2620.06</v>
      </c>
      <c r="K686" t="n">
        <v>0</v>
      </c>
      <c r="L686" t="n">
        <v>2620.06</v>
      </c>
      <c r="M686" t="n">
        <v>0</v>
      </c>
      <c r="N686" t="n">
        <v>0</v>
      </c>
      <c r="O686" t="n">
        <v>0</v>
      </c>
      <c r="P686" t="n">
        <v>0</v>
      </c>
      <c r="Q686" t="inlineStr">
        <is>
          <t>03/2026</t>
        </is>
      </c>
    </row>
    <row r="687">
      <c r="A687" t="n">
        <v>220461</v>
      </c>
      <c r="B687" t="n">
        <v>122</v>
      </c>
      <c r="C687" t="inlineStr">
        <is>
          <t>Arcos</t>
        </is>
      </c>
      <c r="D687" t="inlineStr">
        <is>
          <t>MARIO PEDRO FELICIANO - HORTIFRUTI</t>
        </is>
      </c>
      <c r="E687" t="inlineStr">
        <is>
          <t>470837</t>
        </is>
      </c>
      <c r="F687" s="550" t="n">
        <v>46098</v>
      </c>
      <c r="G687" s="550" t="n">
        <v>46098</v>
      </c>
      <c r="H687" s="550" t="n">
        <v>46126</v>
      </c>
      <c r="I687" t="n">
        <v>382.35</v>
      </c>
      <c r="J687" t="n">
        <v>382.35</v>
      </c>
      <c r="K687" t="n">
        <v>382.35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inlineStr">
        <is>
          <t>03/2026</t>
        </is>
      </c>
    </row>
    <row r="688">
      <c r="A688" t="n">
        <v>220460</v>
      </c>
      <c r="B688" t="n">
        <v>122</v>
      </c>
      <c r="C688" t="inlineStr">
        <is>
          <t>Arcos</t>
        </is>
      </c>
      <c r="D688" t="inlineStr">
        <is>
          <t>DO CHEF DISTRIBUIDORA DE ALIMENTOS LTDA</t>
        </is>
      </c>
      <c r="E688" t="inlineStr">
        <is>
          <t>335</t>
        </is>
      </c>
      <c r="F688" s="550" t="n">
        <v>46098</v>
      </c>
      <c r="G688" s="550" t="n">
        <v>46098</v>
      </c>
      <c r="H688" s="550" t="n">
        <v>46126</v>
      </c>
      <c r="I688" t="n">
        <v>170.39</v>
      </c>
      <c r="J688" t="n">
        <v>170.39</v>
      </c>
      <c r="K688" t="n">
        <v>170.39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inlineStr">
        <is>
          <t>03/2026</t>
        </is>
      </c>
    </row>
    <row r="689">
      <c r="A689" t="n">
        <v>220459</v>
      </c>
      <c r="B689" t="n">
        <v>122</v>
      </c>
      <c r="C689" t="inlineStr">
        <is>
          <t>Arcos</t>
        </is>
      </c>
      <c r="D689" t="inlineStr">
        <is>
          <t>GEOFFROY ALAIN MARIE DE LA CROIX DE CHEVRIERES DE SAYVE LTDA</t>
        </is>
      </c>
      <c r="E689" t="inlineStr">
        <is>
          <t>45332</t>
        </is>
      </c>
      <c r="F689" s="550" t="n">
        <v>46098</v>
      </c>
      <c r="G689" s="550" t="n">
        <v>46098</v>
      </c>
      <c r="H689" s="550" t="n">
        <v>46128</v>
      </c>
      <c r="I689" t="n">
        <v>1990.8</v>
      </c>
      <c r="J689" t="n">
        <v>1990.8</v>
      </c>
      <c r="K689" t="n">
        <v>0</v>
      </c>
      <c r="L689" t="n">
        <v>1990.8</v>
      </c>
      <c r="M689" t="n">
        <v>0</v>
      </c>
      <c r="N689" t="n">
        <v>0</v>
      </c>
      <c r="O689" t="n">
        <v>0</v>
      </c>
      <c r="P689" t="n">
        <v>0</v>
      </c>
      <c r="Q689" t="inlineStr">
        <is>
          <t>03/2026</t>
        </is>
      </c>
    </row>
    <row r="690">
      <c r="A690" t="n">
        <v>220458</v>
      </c>
      <c r="B690" t="n">
        <v>122</v>
      </c>
      <c r="C690" t="inlineStr">
        <is>
          <t>Arcos</t>
        </is>
      </c>
      <c r="D690" t="inlineStr">
        <is>
          <t>CECILIA TSUYACO ARAKI SILVA LTDA</t>
        </is>
      </c>
      <c r="E690" t="inlineStr">
        <is>
          <t>388903</t>
        </is>
      </c>
      <c r="F690" s="550" t="n">
        <v>46101</v>
      </c>
      <c r="G690" s="550" t="n">
        <v>46101</v>
      </c>
      <c r="H690" s="550" t="n">
        <v>46129</v>
      </c>
      <c r="I690" t="n">
        <v>770.3</v>
      </c>
      <c r="J690" t="n">
        <v>770.3</v>
      </c>
      <c r="K690" t="n">
        <v>770.3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inlineStr">
        <is>
          <t>03/2026</t>
        </is>
      </c>
    </row>
    <row r="691">
      <c r="A691" t="n">
        <v>220457</v>
      </c>
      <c r="B691" t="n">
        <v>122</v>
      </c>
      <c r="C691" t="inlineStr">
        <is>
          <t>Arcos</t>
        </is>
      </c>
      <c r="D691" t="inlineStr">
        <is>
          <t>DO CHEF DISTRIBUIDORA DE ALIMENTOS LTDA</t>
        </is>
      </c>
      <c r="E691" t="inlineStr">
        <is>
          <t>433</t>
        </is>
      </c>
      <c r="F691" s="550" t="n">
        <v>46101</v>
      </c>
      <c r="G691" s="550" t="n">
        <v>46101</v>
      </c>
      <c r="H691" s="550" t="n">
        <v>46129</v>
      </c>
      <c r="I691" t="n">
        <v>351.9</v>
      </c>
      <c r="J691" t="n">
        <v>351.9</v>
      </c>
      <c r="K691" t="n">
        <v>351.9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inlineStr">
        <is>
          <t>03/2026</t>
        </is>
      </c>
    </row>
    <row r="692">
      <c r="A692" t="n">
        <v>220456</v>
      </c>
      <c r="B692" t="n">
        <v>122</v>
      </c>
      <c r="C692" t="inlineStr">
        <is>
          <t>Arcos</t>
        </is>
      </c>
      <c r="D692" t="inlineStr">
        <is>
          <t>TARUMA CIA COMERCIAL AGRICOLA</t>
        </is>
      </c>
      <c r="E692" t="inlineStr">
        <is>
          <t>13785</t>
        </is>
      </c>
      <c r="F692" s="550" t="n">
        <v>46102</v>
      </c>
      <c r="G692" s="550" t="n">
        <v>46102</v>
      </c>
      <c r="H692" s="550" t="n">
        <v>46125</v>
      </c>
      <c r="I692" t="n">
        <v>178.98</v>
      </c>
      <c r="J692" t="n">
        <v>178.98</v>
      </c>
      <c r="K692" t="n">
        <v>178.98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inlineStr">
        <is>
          <t>03/2026</t>
        </is>
      </c>
    </row>
    <row r="693">
      <c r="A693" t="n">
        <v>220455</v>
      </c>
      <c r="B693" t="n">
        <v>122</v>
      </c>
      <c r="C693" t="inlineStr">
        <is>
          <t>Arcos</t>
        </is>
      </c>
      <c r="D693" t="inlineStr">
        <is>
          <t>CECILIA TSUYACO ARAKI SILVA LTDA</t>
        </is>
      </c>
      <c r="E693" t="inlineStr">
        <is>
          <t>388867</t>
        </is>
      </c>
      <c r="F693" s="550" t="n">
        <v>46101</v>
      </c>
      <c r="G693" s="550" t="n">
        <v>46101</v>
      </c>
      <c r="H693" s="550" t="n">
        <v>46129</v>
      </c>
      <c r="I693" t="n">
        <v>407.2</v>
      </c>
      <c r="J693" t="n">
        <v>407.2</v>
      </c>
      <c r="K693" t="n">
        <v>407.2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inlineStr">
        <is>
          <t>03/2026</t>
        </is>
      </c>
    </row>
    <row r="694">
      <c r="A694" t="n">
        <v>220454</v>
      </c>
      <c r="B694" t="n">
        <v>122</v>
      </c>
      <c r="C694" t="inlineStr">
        <is>
          <t>Arcos</t>
        </is>
      </c>
      <c r="D694" t="inlineStr">
        <is>
          <t>MARIO PEDRO FELICIANO - HORTIFRUTI</t>
        </is>
      </c>
      <c r="E694" t="inlineStr">
        <is>
          <t>471186</t>
        </is>
      </c>
      <c r="F694" s="550" t="n">
        <v>46101</v>
      </c>
      <c r="G694" s="550" t="n">
        <v>46101</v>
      </c>
      <c r="H694" s="550" t="n">
        <v>46129</v>
      </c>
      <c r="I694" t="n">
        <v>133.81</v>
      </c>
      <c r="J694" t="n">
        <v>133.8</v>
      </c>
      <c r="K694" t="n">
        <v>133.81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inlineStr">
        <is>
          <t>03/2026</t>
        </is>
      </c>
    </row>
    <row r="695">
      <c r="A695" t="n">
        <v>220453</v>
      </c>
      <c r="B695" t="n">
        <v>122</v>
      </c>
      <c r="C695" t="inlineStr">
        <is>
          <t>Arcos</t>
        </is>
      </c>
      <c r="D695" t="inlineStr">
        <is>
          <t xml:space="preserve"> FAMIGERADA COMERCIO E EXPORTACAO DE BEBIDAS LTDA</t>
        </is>
      </c>
      <c r="E695" t="inlineStr">
        <is>
          <t>2130</t>
        </is>
      </c>
      <c r="F695" s="550" t="n">
        <v>46097</v>
      </c>
      <c r="G695" s="550" t="n">
        <v>46097</v>
      </c>
      <c r="H695" s="550" t="n">
        <v>46125</v>
      </c>
      <c r="I695" t="n">
        <v>1320</v>
      </c>
      <c r="J695" t="n">
        <v>1320</v>
      </c>
      <c r="K695" t="n">
        <v>0</v>
      </c>
      <c r="L695" t="n">
        <v>1320</v>
      </c>
      <c r="M695" t="n">
        <v>0</v>
      </c>
      <c r="N695" t="n">
        <v>0</v>
      </c>
      <c r="O695" t="n">
        <v>0</v>
      </c>
      <c r="P695" t="n">
        <v>0</v>
      </c>
      <c r="Q695" t="inlineStr">
        <is>
          <t>03/2026</t>
        </is>
      </c>
    </row>
    <row r="696">
      <c r="A696" t="n">
        <v>220452</v>
      </c>
      <c r="B696" t="n">
        <v>122</v>
      </c>
      <c r="C696" t="inlineStr">
        <is>
          <t>Arcos</t>
        </is>
      </c>
      <c r="D696" t="inlineStr">
        <is>
          <t xml:space="preserve"> FAMIGERADA COMERCIO E EXPORTACAO DE BEBIDAS LTDA</t>
        </is>
      </c>
      <c r="E696" t="inlineStr">
        <is>
          <t>2131</t>
        </is>
      </c>
      <c r="F696" s="550" t="n">
        <v>46097</v>
      </c>
      <c r="G696" s="550" t="n">
        <v>46097</v>
      </c>
      <c r="H696" s="550" t="n">
        <v>46125</v>
      </c>
      <c r="I696" t="n">
        <v>1510</v>
      </c>
      <c r="J696" t="n">
        <v>1510</v>
      </c>
      <c r="K696" t="n">
        <v>0</v>
      </c>
      <c r="L696" t="n">
        <v>1510</v>
      </c>
      <c r="M696" t="n">
        <v>0</v>
      </c>
      <c r="N696" t="n">
        <v>0</v>
      </c>
      <c r="O696" t="n">
        <v>0</v>
      </c>
      <c r="P696" t="n">
        <v>0</v>
      </c>
      <c r="Q696" t="inlineStr">
        <is>
          <t>03/2026</t>
        </is>
      </c>
    </row>
    <row r="697">
      <c r="A697" t="n">
        <v>220451</v>
      </c>
      <c r="B697" t="n">
        <v>122</v>
      </c>
      <c r="C697" t="inlineStr">
        <is>
          <t>Arcos</t>
        </is>
      </c>
      <c r="D697" t="inlineStr">
        <is>
          <t>WPP COMERCIO DE CARNES LTDA</t>
        </is>
      </c>
      <c r="E697" t="inlineStr">
        <is>
          <t>78164</t>
        </is>
      </c>
      <c r="F697" s="550" t="n">
        <v>46105</v>
      </c>
      <c r="G697" s="550" t="n">
        <v>46105</v>
      </c>
      <c r="H697" s="550" t="n">
        <v>46133</v>
      </c>
      <c r="I697" t="n">
        <v>1386.14</v>
      </c>
      <c r="J697" t="n">
        <v>1386.14</v>
      </c>
      <c r="K697" t="n">
        <v>1386.14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inlineStr">
        <is>
          <t>03/2026</t>
        </is>
      </c>
    </row>
    <row r="698">
      <c r="A698" t="n">
        <v>220450</v>
      </c>
      <c r="B698" t="n">
        <v>122</v>
      </c>
      <c r="C698" t="inlineStr">
        <is>
          <t>Arcos</t>
        </is>
      </c>
      <c r="D698" t="inlineStr">
        <is>
          <t>J.K. COMERCIO DE GENEROS ALIMENICIOS LTDA</t>
        </is>
      </c>
      <c r="E698" t="inlineStr">
        <is>
          <t>12743</t>
        </is>
      </c>
      <c r="F698" s="550" t="n">
        <v>46105</v>
      </c>
      <c r="G698" s="550" t="n">
        <v>46105</v>
      </c>
      <c r="H698" s="550" t="n">
        <v>46135</v>
      </c>
      <c r="I698" t="n">
        <v>470</v>
      </c>
      <c r="J698" t="n">
        <v>470</v>
      </c>
      <c r="K698" t="n">
        <v>470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inlineStr">
        <is>
          <t>03/2026</t>
        </is>
      </c>
    </row>
    <row r="699">
      <c r="A699" t="n">
        <v>220449</v>
      </c>
      <c r="B699" t="n">
        <v>122</v>
      </c>
      <c r="C699" t="inlineStr">
        <is>
          <t>Arcos</t>
        </is>
      </c>
      <c r="D699" t="inlineStr">
        <is>
          <t>MONTE ALTO ALIMENTOS LTDA</t>
        </is>
      </c>
      <c r="E699" t="inlineStr">
        <is>
          <t>178254</t>
        </is>
      </c>
      <c r="F699" s="550" t="n">
        <v>46104</v>
      </c>
      <c r="G699" s="550" t="n">
        <v>46104</v>
      </c>
      <c r="H699" s="550" t="n">
        <v>46125</v>
      </c>
      <c r="I699" t="n">
        <v>9060.940000000001</v>
      </c>
      <c r="J699" t="n">
        <v>9060.940000000001</v>
      </c>
      <c r="K699" t="n">
        <v>9060.940000000001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inlineStr">
        <is>
          <t>03/2026</t>
        </is>
      </c>
    </row>
    <row r="700">
      <c r="A700" t="n">
        <v>220448</v>
      </c>
      <c r="B700" t="n">
        <v>122</v>
      </c>
      <c r="C700" t="inlineStr">
        <is>
          <t>Arcos</t>
        </is>
      </c>
      <c r="D700" t="inlineStr">
        <is>
          <t>EMPORIO M&amp;L COMERCIO DE ALIM E BEBIDAS LTDA</t>
        </is>
      </c>
      <c r="E700" t="inlineStr">
        <is>
          <t>502913</t>
        </is>
      </c>
      <c r="F700" s="550" t="n">
        <v>46104</v>
      </c>
      <c r="G700" s="550" t="n">
        <v>46104</v>
      </c>
      <c r="H700" s="550" t="n">
        <v>46133</v>
      </c>
      <c r="I700" t="n">
        <v>411.82</v>
      </c>
      <c r="J700" t="n">
        <v>411.82</v>
      </c>
      <c r="K700" t="n">
        <v>411.82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inlineStr">
        <is>
          <t>03/2026</t>
        </is>
      </c>
    </row>
    <row r="701">
      <c r="A701" t="n">
        <v>220447</v>
      </c>
      <c r="B701" t="n">
        <v>122</v>
      </c>
      <c r="C701" t="inlineStr">
        <is>
          <t>Arcos</t>
        </is>
      </c>
      <c r="D701" t="inlineStr">
        <is>
          <t>CEPEL COMERCIO DE PAPEIS E EMBALAGENS LTDA</t>
        </is>
      </c>
      <c r="E701" t="inlineStr">
        <is>
          <t>6001</t>
        </is>
      </c>
      <c r="F701" s="550" t="n">
        <v>46104</v>
      </c>
      <c r="H701" s="550" t="n">
        <v>46132</v>
      </c>
      <c r="I701" t="n">
        <v>630</v>
      </c>
      <c r="J701" t="n">
        <v>630</v>
      </c>
      <c r="K701" t="n">
        <v>0</v>
      </c>
      <c r="L701" t="n">
        <v>0</v>
      </c>
      <c r="M701" t="n">
        <v>0</v>
      </c>
      <c r="N701" t="n">
        <v>0</v>
      </c>
      <c r="O701" t="n">
        <v>630</v>
      </c>
      <c r="P701" t="n">
        <v>0</v>
      </c>
      <c r="Q701" t="inlineStr">
        <is>
          <t>03/2026</t>
        </is>
      </c>
    </row>
    <row r="702">
      <c r="A702" t="n">
        <v>220446</v>
      </c>
      <c r="B702" t="n">
        <v>122</v>
      </c>
      <c r="C702" t="inlineStr">
        <is>
          <t>Arcos</t>
        </is>
      </c>
      <c r="D702" t="inlineStr">
        <is>
          <t>TRAMONTINA SUDESTE S.A</t>
        </is>
      </c>
      <c r="E702" t="inlineStr">
        <is>
          <t>2450563</t>
        </is>
      </c>
      <c r="F702" s="550" t="n">
        <v>46097</v>
      </c>
      <c r="H702" s="550" t="n">
        <v>46127</v>
      </c>
      <c r="I702" t="n">
        <v>2642.04</v>
      </c>
      <c r="J702" t="n">
        <v>2641.34</v>
      </c>
      <c r="K702" t="n">
        <v>0</v>
      </c>
      <c r="L702" t="n">
        <v>0</v>
      </c>
      <c r="M702" t="n">
        <v>0</v>
      </c>
      <c r="N702" t="n">
        <v>0</v>
      </c>
      <c r="O702" t="n">
        <v>2642.04</v>
      </c>
      <c r="P702" t="n">
        <v>0</v>
      </c>
      <c r="Q702" t="inlineStr">
        <is>
          <t>03/2026</t>
        </is>
      </c>
    </row>
    <row r="703">
      <c r="A703" t="n">
        <v>220445</v>
      </c>
      <c r="B703" t="n">
        <v>122</v>
      </c>
      <c r="C703" t="inlineStr">
        <is>
          <t>Arcos</t>
        </is>
      </c>
      <c r="D703" t="inlineStr">
        <is>
          <t>EAU - DISTRIBUIDORA DE AGUA MINERAL LTDA</t>
        </is>
      </c>
      <c r="E703" t="inlineStr">
        <is>
          <t>297226</t>
        </is>
      </c>
      <c r="F703" s="550" t="n">
        <v>46099</v>
      </c>
      <c r="G703" s="550" t="n">
        <v>46099</v>
      </c>
      <c r="H703" s="550" t="n">
        <v>46135</v>
      </c>
      <c r="I703" t="n">
        <v>1350.92</v>
      </c>
      <c r="J703" t="n">
        <v>1266.5</v>
      </c>
      <c r="K703" t="n">
        <v>0</v>
      </c>
      <c r="L703" t="n">
        <v>1350.92</v>
      </c>
      <c r="M703" t="n">
        <v>0</v>
      </c>
      <c r="N703" t="n">
        <v>0</v>
      </c>
      <c r="O703" t="n">
        <v>0</v>
      </c>
      <c r="P703" t="n">
        <v>0</v>
      </c>
      <c r="Q703" t="inlineStr">
        <is>
          <t>03/2026</t>
        </is>
      </c>
    </row>
    <row r="704">
      <c r="A704" t="n">
        <v>220444</v>
      </c>
      <c r="B704" t="n">
        <v>122</v>
      </c>
      <c r="C704" t="inlineStr">
        <is>
          <t>Arcos</t>
        </is>
      </c>
      <c r="D704" t="inlineStr">
        <is>
          <t>FRONT BEBIDAS LTDA</t>
        </is>
      </c>
      <c r="E704" t="inlineStr">
        <is>
          <t>796225</t>
        </is>
      </c>
      <c r="F704" s="550" t="n">
        <v>46097</v>
      </c>
      <c r="G704" s="550" t="n">
        <v>46097</v>
      </c>
      <c r="H704" s="550" t="n">
        <v>46125</v>
      </c>
      <c r="I704" t="n">
        <v>2877.6</v>
      </c>
      <c r="J704" t="n">
        <v>2877.6</v>
      </c>
      <c r="K704" t="n">
        <v>0</v>
      </c>
      <c r="L704" t="n">
        <v>2877.6</v>
      </c>
      <c r="M704" t="n">
        <v>0</v>
      </c>
      <c r="N704" t="n">
        <v>0</v>
      </c>
      <c r="O704" t="n">
        <v>0</v>
      </c>
      <c r="P704" t="n">
        <v>0</v>
      </c>
      <c r="Q704" t="inlineStr">
        <is>
          <t>03/2026</t>
        </is>
      </c>
    </row>
    <row r="705">
      <c r="A705" t="n">
        <v>220443</v>
      </c>
      <c r="B705" t="n">
        <v>122</v>
      </c>
      <c r="C705" t="inlineStr">
        <is>
          <t>Arcos</t>
        </is>
      </c>
      <c r="D705" t="inlineStr">
        <is>
          <t xml:space="preserve">FORTE ALIMENTOS COM. IMPORTAÇÃO LTDA </t>
        </is>
      </c>
      <c r="E705" t="inlineStr">
        <is>
          <t>363997</t>
        </is>
      </c>
      <c r="F705" s="550" t="n">
        <v>46099</v>
      </c>
      <c r="G705" s="550" t="n">
        <v>46099</v>
      </c>
      <c r="H705" s="550" t="n">
        <v>46128</v>
      </c>
      <c r="I705" t="n">
        <v>454.32</v>
      </c>
      <c r="J705" t="n">
        <v>454.32</v>
      </c>
      <c r="K705" t="n">
        <v>454.32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inlineStr">
        <is>
          <t>03/2026</t>
        </is>
      </c>
    </row>
    <row r="706">
      <c r="A706" t="n">
        <v>220442</v>
      </c>
      <c r="B706" t="n">
        <v>122</v>
      </c>
      <c r="C706" t="inlineStr">
        <is>
          <t>Arcos</t>
        </is>
      </c>
      <c r="D706" t="inlineStr">
        <is>
          <t>OPA PRODUTOS ALIMENTICIOS LTDA</t>
        </is>
      </c>
      <c r="E706" t="inlineStr">
        <is>
          <t>2876</t>
        </is>
      </c>
      <c r="F706" s="550" t="n">
        <v>46099</v>
      </c>
      <c r="G706" s="550" t="n">
        <v>46099</v>
      </c>
      <c r="H706" s="550" t="n">
        <v>46127</v>
      </c>
      <c r="I706" t="n">
        <v>515</v>
      </c>
      <c r="J706" t="n">
        <v>480</v>
      </c>
      <c r="K706" t="n">
        <v>515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inlineStr">
        <is>
          <t>03/2026</t>
        </is>
      </c>
    </row>
    <row r="707">
      <c r="A707" t="n">
        <v>220441</v>
      </c>
      <c r="B707" t="n">
        <v>122</v>
      </c>
      <c r="C707" t="inlineStr">
        <is>
          <t>Arcos</t>
        </is>
      </c>
      <c r="D707" t="inlineStr">
        <is>
          <t>WPP COMERCIO DE CARNES LTDA</t>
        </is>
      </c>
      <c r="E707" t="inlineStr">
        <is>
          <t>78066</t>
        </is>
      </c>
      <c r="F707" s="550" t="n">
        <v>46100</v>
      </c>
      <c r="G707" s="550" t="n">
        <v>46100</v>
      </c>
      <c r="H707" s="550" t="n">
        <v>46128</v>
      </c>
      <c r="I707" t="n">
        <v>922.35</v>
      </c>
      <c r="J707" t="n">
        <v>922.35</v>
      </c>
      <c r="K707" t="n">
        <v>922.35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inlineStr">
        <is>
          <t>03/2026</t>
        </is>
      </c>
    </row>
    <row r="708">
      <c r="A708" t="n">
        <v>220440</v>
      </c>
      <c r="B708" t="n">
        <v>122</v>
      </c>
      <c r="C708" t="inlineStr">
        <is>
          <t>Arcos</t>
        </is>
      </c>
      <c r="D708" t="inlineStr">
        <is>
          <t>CEPEL COMERCIO DE PAPEIS E EMBALAGENS LTDA</t>
        </is>
      </c>
      <c r="E708" t="inlineStr">
        <is>
          <t>260821</t>
        </is>
      </c>
      <c r="F708" s="550" t="n">
        <v>46098</v>
      </c>
      <c r="H708" s="550" t="n">
        <v>46126</v>
      </c>
      <c r="I708" t="n">
        <v>988</v>
      </c>
      <c r="J708" t="n">
        <v>988</v>
      </c>
      <c r="K708" t="n">
        <v>0</v>
      </c>
      <c r="L708" t="n">
        <v>0</v>
      </c>
      <c r="M708" t="n">
        <v>988</v>
      </c>
      <c r="N708" t="n">
        <v>0</v>
      </c>
      <c r="O708" t="n">
        <v>0</v>
      </c>
      <c r="P708" t="n">
        <v>0</v>
      </c>
      <c r="Q708" t="inlineStr">
        <is>
          <t>03/2026</t>
        </is>
      </c>
    </row>
    <row r="709">
      <c r="A709" t="n">
        <v>220439</v>
      </c>
      <c r="B709" t="n">
        <v>122</v>
      </c>
      <c r="C709" t="inlineStr">
        <is>
          <t>Arcos</t>
        </is>
      </c>
      <c r="D709" t="inlineStr">
        <is>
          <t>EMPORIO M&amp;L COMERCIO DE ALIM E BEBIDAS LTDA</t>
        </is>
      </c>
      <c r="E709" t="inlineStr">
        <is>
          <t>501602</t>
        </is>
      </c>
      <c r="F709" s="550" t="n">
        <v>46097</v>
      </c>
      <c r="G709" s="550" t="n">
        <v>46097</v>
      </c>
      <c r="H709" s="550" t="n">
        <v>46126</v>
      </c>
      <c r="I709" t="n">
        <v>1323.6</v>
      </c>
      <c r="J709" t="n">
        <v>1323.6</v>
      </c>
      <c r="K709" t="n">
        <v>1323.6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inlineStr">
        <is>
          <t>03/2026</t>
        </is>
      </c>
    </row>
    <row r="710">
      <c r="A710" t="n">
        <v>220438</v>
      </c>
      <c r="B710" t="n">
        <v>122</v>
      </c>
      <c r="C710" t="inlineStr">
        <is>
          <t>Arcos</t>
        </is>
      </c>
      <c r="D710" t="inlineStr">
        <is>
          <t>QUEIJARIA ATALAIA LTDA</t>
        </is>
      </c>
      <c r="E710" t="inlineStr">
        <is>
          <t>23557</t>
        </is>
      </c>
      <c r="F710" s="550" t="n">
        <v>46099</v>
      </c>
      <c r="G710" s="550" t="n">
        <v>46099</v>
      </c>
      <c r="H710" s="550" t="n">
        <v>46127</v>
      </c>
      <c r="I710" t="n">
        <v>503.61</v>
      </c>
      <c r="J710" t="n">
        <v>473.61</v>
      </c>
      <c r="K710" t="n">
        <v>503.61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inlineStr">
        <is>
          <t>03/2026</t>
        </is>
      </c>
    </row>
    <row r="711">
      <c r="A711" t="n">
        <v>220437</v>
      </c>
      <c r="B711" t="n">
        <v>122</v>
      </c>
      <c r="C711" t="inlineStr">
        <is>
          <t>Arcos</t>
        </is>
      </c>
      <c r="D711" t="inlineStr">
        <is>
          <t>EMPORIO M&amp;L COMERCIO DE ALIM E BEBIDAS LTDA</t>
        </is>
      </c>
      <c r="E711" t="inlineStr">
        <is>
          <t>501593</t>
        </is>
      </c>
      <c r="F711" s="550" t="n">
        <v>46097</v>
      </c>
      <c r="G711" s="550" t="n">
        <v>46097</v>
      </c>
      <c r="H711" s="550" t="n">
        <v>46126</v>
      </c>
      <c r="I711" t="n">
        <v>375.24</v>
      </c>
      <c r="J711" t="n">
        <v>375.24</v>
      </c>
      <c r="K711" t="n">
        <v>375.24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inlineStr">
        <is>
          <t>03/2026</t>
        </is>
      </c>
    </row>
    <row r="712">
      <c r="A712" t="n">
        <v>220436</v>
      </c>
      <c r="B712" t="n">
        <v>122</v>
      </c>
      <c r="C712" t="inlineStr">
        <is>
          <t>Arcos</t>
        </is>
      </c>
      <c r="D712" t="inlineStr">
        <is>
          <t>BATALHA FABRICA DE PAES LTDA</t>
        </is>
      </c>
      <c r="E712" t="inlineStr">
        <is>
          <t>7310</t>
        </is>
      </c>
      <c r="F712" s="550" t="n">
        <v>46104</v>
      </c>
      <c r="G712" s="550" t="n">
        <v>46104</v>
      </c>
      <c r="H712" s="550" t="n">
        <v>46122</v>
      </c>
      <c r="I712" t="n">
        <v>618.84</v>
      </c>
      <c r="J712" t="n">
        <v>618.84</v>
      </c>
      <c r="K712" t="n">
        <v>618.84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inlineStr">
        <is>
          <t>03/2026</t>
        </is>
      </c>
    </row>
    <row r="713">
      <c r="A713" t="n">
        <v>220435</v>
      </c>
      <c r="B713" t="n">
        <v>122</v>
      </c>
      <c r="C713" t="inlineStr">
        <is>
          <t>Arcos</t>
        </is>
      </c>
      <c r="D713" t="inlineStr">
        <is>
          <t>GCT COMERCIO DE PRODUTOS ALIMENTICIOS LTDA</t>
        </is>
      </c>
      <c r="E713" t="inlineStr">
        <is>
          <t>10564</t>
        </is>
      </c>
      <c r="F713" s="550" t="n">
        <v>46104</v>
      </c>
      <c r="G713" s="550" t="n">
        <v>46104</v>
      </c>
      <c r="H713" s="550" t="n">
        <v>46118</v>
      </c>
      <c r="I713" t="n">
        <v>1318.22</v>
      </c>
      <c r="J713" t="n">
        <v>1293.22</v>
      </c>
      <c r="K713" t="n">
        <v>0</v>
      </c>
      <c r="L713" t="n">
        <v>1318.22</v>
      </c>
      <c r="M713" t="n">
        <v>0</v>
      </c>
      <c r="N713" t="n">
        <v>0</v>
      </c>
      <c r="O713" t="n">
        <v>0</v>
      </c>
      <c r="P713" t="n">
        <v>0</v>
      </c>
      <c r="Q713" t="inlineStr">
        <is>
          <t>03/2026</t>
        </is>
      </c>
    </row>
    <row r="714">
      <c r="A714" t="n">
        <v>220434</v>
      </c>
      <c r="B714" t="n">
        <v>122</v>
      </c>
      <c r="C714" t="inlineStr">
        <is>
          <t>Arcos</t>
        </is>
      </c>
      <c r="D714" t="inlineStr">
        <is>
          <t xml:space="preserve">HNK BR INDUSTRIA DE BEBIDAS </t>
        </is>
      </c>
      <c r="E714" t="inlineStr">
        <is>
          <t>185204</t>
        </is>
      </c>
      <c r="F714" s="550" t="n">
        <v>46105</v>
      </c>
      <c r="G714" s="550" t="n">
        <v>46105</v>
      </c>
      <c r="H714" s="550" t="n">
        <v>46120</v>
      </c>
      <c r="I714" t="n">
        <v>2083.83</v>
      </c>
      <c r="J714" t="n">
        <v>2768.25</v>
      </c>
      <c r="K714" t="n">
        <v>0</v>
      </c>
      <c r="L714" t="n">
        <v>2083.83</v>
      </c>
      <c r="M714" t="n">
        <v>0</v>
      </c>
      <c r="N714" t="n">
        <v>0</v>
      </c>
      <c r="O714" t="n">
        <v>0</v>
      </c>
      <c r="P714" t="n">
        <v>0</v>
      </c>
      <c r="Q714" t="inlineStr">
        <is>
          <t>03/2026</t>
        </is>
      </c>
    </row>
    <row r="715">
      <c r="A715" t="n">
        <v>220433</v>
      </c>
      <c r="B715" t="n">
        <v>122</v>
      </c>
      <c r="C715" t="inlineStr">
        <is>
          <t>Arcos</t>
        </is>
      </c>
      <c r="D715" t="inlineStr">
        <is>
          <t>ARTE GELATI SORVETES LTDA</t>
        </is>
      </c>
      <c r="E715" t="inlineStr">
        <is>
          <t>40731</t>
        </is>
      </c>
      <c r="F715" s="550" t="n">
        <v>46105</v>
      </c>
      <c r="G715" s="550" t="n">
        <v>46105</v>
      </c>
      <c r="H715" s="550" t="n">
        <v>46119</v>
      </c>
      <c r="I715" t="n">
        <v>746.3099999999999</v>
      </c>
      <c r="J715" t="n">
        <v>662.8</v>
      </c>
      <c r="K715" t="n">
        <v>746.3099999999999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inlineStr">
        <is>
          <t>03/2026</t>
        </is>
      </c>
    </row>
    <row r="716">
      <c r="A716" t="n">
        <v>220431</v>
      </c>
      <c r="B716" t="n">
        <v>122</v>
      </c>
      <c r="C716" t="inlineStr">
        <is>
          <t>Arcos</t>
        </is>
      </c>
      <c r="D716" t="inlineStr">
        <is>
          <t>CG FOOD´S DISTRIBUIDORA DE ALIMENTOS LTDA</t>
        </is>
      </c>
      <c r="E716" t="inlineStr">
        <is>
          <t>183269</t>
        </is>
      </c>
      <c r="F716" s="550" t="n">
        <v>46101</v>
      </c>
      <c r="G716" s="550" t="n">
        <v>46101</v>
      </c>
      <c r="H716" s="550" t="n">
        <v>46122</v>
      </c>
      <c r="I716" t="n">
        <v>178.64</v>
      </c>
      <c r="J716" t="n">
        <v>178.64</v>
      </c>
      <c r="K716" t="n">
        <v>178.64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inlineStr">
        <is>
          <t>03/2026</t>
        </is>
      </c>
    </row>
    <row r="717">
      <c r="A717" t="n">
        <v>220430</v>
      </c>
      <c r="B717" t="n">
        <v>122</v>
      </c>
      <c r="C717" t="inlineStr">
        <is>
          <t>Arcos</t>
        </is>
      </c>
      <c r="D717" t="inlineStr">
        <is>
          <t>MONTE ALTO ALIMENTOS LTDA</t>
        </is>
      </c>
      <c r="E717" t="inlineStr">
        <is>
          <t>178113</t>
        </is>
      </c>
      <c r="F717" s="550" t="n">
        <v>46100</v>
      </c>
      <c r="G717" s="550" t="n">
        <v>46100</v>
      </c>
      <c r="H717" s="550" t="n">
        <v>46121</v>
      </c>
      <c r="I717" t="n">
        <v>930.1799999999999</v>
      </c>
      <c r="J717" t="n">
        <v>930.1799999999999</v>
      </c>
      <c r="K717" t="n">
        <v>930.1799999999999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inlineStr">
        <is>
          <t>03/2026</t>
        </is>
      </c>
    </row>
    <row r="718">
      <c r="A718" t="n">
        <v>220429</v>
      </c>
      <c r="B718" t="n">
        <v>122</v>
      </c>
      <c r="C718" t="inlineStr">
        <is>
          <t>Arcos</t>
        </is>
      </c>
      <c r="D718" t="inlineStr">
        <is>
          <t>PROAUTO INDUSTRIA QUIMICA EIRELI</t>
        </is>
      </c>
      <c r="E718" t="inlineStr">
        <is>
          <t>153353</t>
        </is>
      </c>
      <c r="F718" s="550" t="n">
        <v>46098</v>
      </c>
      <c r="H718" s="550" t="n">
        <v>46119</v>
      </c>
      <c r="I718" t="n">
        <v>883.78</v>
      </c>
      <c r="J718" t="n">
        <v>845.2</v>
      </c>
      <c r="K718" t="n">
        <v>0</v>
      </c>
      <c r="L718" t="n">
        <v>0</v>
      </c>
      <c r="M718" t="n">
        <v>883.78</v>
      </c>
      <c r="N718" t="n">
        <v>0</v>
      </c>
      <c r="O718" t="n">
        <v>0</v>
      </c>
      <c r="P718" t="n">
        <v>0</v>
      </c>
      <c r="Q718" t="inlineStr">
        <is>
          <t>03/2026</t>
        </is>
      </c>
    </row>
    <row r="719">
      <c r="A719" t="n">
        <v>220428</v>
      </c>
      <c r="B719" t="n">
        <v>122</v>
      </c>
      <c r="C719" t="inlineStr">
        <is>
          <t>Arcos</t>
        </is>
      </c>
      <c r="D719" t="inlineStr">
        <is>
          <t>PROAUTO INDUSTRIA QUIMICA EIRELI</t>
        </is>
      </c>
      <c r="E719" t="inlineStr">
        <is>
          <t>152709</t>
        </is>
      </c>
      <c r="F719" s="550" t="n">
        <v>46085</v>
      </c>
      <c r="G719" s="550" t="n">
        <v>46085</v>
      </c>
      <c r="H719" s="550" t="n">
        <v>46111</v>
      </c>
      <c r="I719" t="n">
        <v>0</v>
      </c>
      <c r="J719" t="n">
        <v>24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inlineStr">
        <is>
          <t>03/2026</t>
        </is>
      </c>
    </row>
    <row r="720">
      <c r="A720" t="n">
        <v>220427</v>
      </c>
      <c r="B720" t="n">
        <v>122</v>
      </c>
      <c r="C720" t="inlineStr">
        <is>
          <t>Arcos</t>
        </is>
      </c>
      <c r="D720" t="inlineStr">
        <is>
          <t xml:space="preserve">COMERCIAL IMPORTADORA E EXPORTADORA METAPUNTO LTDA </t>
        </is>
      </c>
      <c r="E720" t="inlineStr">
        <is>
          <t>43529</t>
        </is>
      </c>
      <c r="F720" s="550" t="n">
        <v>46105</v>
      </c>
      <c r="G720" s="550" t="n">
        <v>46105</v>
      </c>
      <c r="H720" s="550" t="n">
        <v>46120</v>
      </c>
      <c r="I720" t="n">
        <v>384.4</v>
      </c>
      <c r="J720" t="n">
        <v>364.6</v>
      </c>
      <c r="K720" t="n">
        <v>384.4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inlineStr">
        <is>
          <t>03/2026</t>
        </is>
      </c>
    </row>
    <row r="721">
      <c r="A721" t="n">
        <v>220425</v>
      </c>
      <c r="B721" t="n">
        <v>122</v>
      </c>
      <c r="C721" t="inlineStr">
        <is>
          <t>Arcos</t>
        </is>
      </c>
      <c r="D721" t="inlineStr">
        <is>
          <t>NOVA COMERCIAL PESCADOS LTDA</t>
        </is>
      </c>
      <c r="E721" t="inlineStr">
        <is>
          <t>32236</t>
        </is>
      </c>
      <c r="F721" s="550" t="n">
        <v>46104</v>
      </c>
      <c r="G721" s="550" t="n">
        <v>46104</v>
      </c>
      <c r="H721" s="550" t="n">
        <v>46118</v>
      </c>
      <c r="I721" t="n">
        <v>2016</v>
      </c>
      <c r="J721" t="n">
        <v>2016</v>
      </c>
      <c r="K721" t="n">
        <v>2016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inlineStr">
        <is>
          <t>03/2026</t>
        </is>
      </c>
    </row>
    <row r="722">
      <c r="A722" t="n">
        <v>220423</v>
      </c>
      <c r="B722" t="n">
        <v>122</v>
      </c>
      <c r="C722" t="inlineStr">
        <is>
          <t>Arcos</t>
        </is>
      </c>
      <c r="D722" t="inlineStr">
        <is>
          <t>MONTE ALTO ALIMENTOS LTDA</t>
        </is>
      </c>
      <c r="E722" t="inlineStr">
        <is>
          <t>177995</t>
        </is>
      </c>
      <c r="F722" s="550" t="n">
        <v>46098</v>
      </c>
      <c r="G722" s="550" t="n">
        <v>46098</v>
      </c>
      <c r="H722" s="550" t="n">
        <v>46119</v>
      </c>
      <c r="I722" t="n">
        <v>2547.34</v>
      </c>
      <c r="J722" t="n">
        <v>2547.34</v>
      </c>
      <c r="K722" t="n">
        <v>2547.34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inlineStr">
        <is>
          <t>03/2026</t>
        </is>
      </c>
    </row>
    <row r="723">
      <c r="A723" t="n">
        <v>220422</v>
      </c>
      <c r="B723" t="n">
        <v>122</v>
      </c>
      <c r="C723" t="inlineStr">
        <is>
          <t>Arcos</t>
        </is>
      </c>
      <c r="D723" t="inlineStr">
        <is>
          <t>MONTE ALTO ALIMENTOS LTDA</t>
        </is>
      </c>
      <c r="E723" t="inlineStr">
        <is>
          <t>178008</t>
        </is>
      </c>
      <c r="F723" s="550" t="n">
        <v>46098</v>
      </c>
      <c r="G723" s="550" t="n">
        <v>46098</v>
      </c>
      <c r="H723" s="550" t="n">
        <v>46119</v>
      </c>
      <c r="I723" t="n">
        <v>1942.08</v>
      </c>
      <c r="J723" t="n">
        <v>1942.08</v>
      </c>
      <c r="K723" t="n">
        <v>1942.08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inlineStr">
        <is>
          <t>03/2026</t>
        </is>
      </c>
    </row>
    <row r="724">
      <c r="A724" t="n">
        <v>220418</v>
      </c>
      <c r="B724" t="n">
        <v>122</v>
      </c>
      <c r="C724" t="inlineStr">
        <is>
          <t>Arcos</t>
        </is>
      </c>
      <c r="D724" t="inlineStr">
        <is>
          <t>EMPORIO M&amp;L COMERCIO DE ALIM E BEBIDAS LTDA</t>
        </is>
      </c>
      <c r="E724" t="inlineStr">
        <is>
          <t>500896</t>
        </is>
      </c>
      <c r="F724" s="550" t="n">
        <v>46092</v>
      </c>
      <c r="G724" s="550" t="n">
        <v>46092</v>
      </c>
      <c r="H724" s="550" t="n">
        <v>46122</v>
      </c>
      <c r="I724" t="n">
        <v>262.82</v>
      </c>
      <c r="J724" t="n">
        <v>262.82</v>
      </c>
      <c r="K724" t="n">
        <v>262.82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inlineStr">
        <is>
          <t>03/2026</t>
        </is>
      </c>
    </row>
    <row r="725">
      <c r="A725" t="n">
        <v>220416</v>
      </c>
      <c r="B725" t="n">
        <v>122</v>
      </c>
      <c r="C725" t="inlineStr">
        <is>
          <t>Arcos</t>
        </is>
      </c>
      <c r="D725" t="inlineStr">
        <is>
          <t>SOUBIO BRASIL LTDA</t>
        </is>
      </c>
      <c r="E725" t="inlineStr">
        <is>
          <t>5904</t>
        </is>
      </c>
      <c r="F725" s="550" t="n">
        <v>46091</v>
      </c>
      <c r="H725" s="550" t="n">
        <v>46118</v>
      </c>
      <c r="I725" t="n">
        <v>646.8</v>
      </c>
      <c r="J725" t="n">
        <v>630</v>
      </c>
      <c r="K725" t="n">
        <v>0</v>
      </c>
      <c r="L725" t="n">
        <v>0</v>
      </c>
      <c r="M725" t="n">
        <v>646.8</v>
      </c>
      <c r="N725" t="n">
        <v>0</v>
      </c>
      <c r="O725" t="n">
        <v>0</v>
      </c>
      <c r="P725" t="n">
        <v>0</v>
      </c>
      <c r="Q725" t="inlineStr">
        <is>
          <t>03/2026</t>
        </is>
      </c>
    </row>
    <row r="726">
      <c r="A726" t="n">
        <v>220415</v>
      </c>
      <c r="B726" t="n">
        <v>122</v>
      </c>
      <c r="C726" t="inlineStr">
        <is>
          <t>Arcos</t>
        </is>
      </c>
      <c r="D726" t="inlineStr">
        <is>
          <t>WPP COMERCIO DE CARNES LTDA</t>
        </is>
      </c>
      <c r="E726" t="inlineStr">
        <is>
          <t>77865</t>
        </is>
      </c>
      <c r="F726" s="550" t="n">
        <v>46091</v>
      </c>
      <c r="G726" s="550" t="n">
        <v>46091</v>
      </c>
      <c r="H726" s="550" t="n">
        <v>46119</v>
      </c>
      <c r="I726" t="n">
        <v>219</v>
      </c>
      <c r="J726" t="n">
        <v>219</v>
      </c>
      <c r="K726" t="n">
        <v>219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inlineStr">
        <is>
          <t>03/2026</t>
        </is>
      </c>
    </row>
    <row r="727">
      <c r="A727" t="n">
        <v>220414</v>
      </c>
      <c r="B727" t="n">
        <v>122</v>
      </c>
      <c r="C727" t="inlineStr">
        <is>
          <t>Arcos</t>
        </is>
      </c>
      <c r="D727" t="inlineStr">
        <is>
          <t>DO CHEF DISTRIBUIDORA DE ALIMENTOS LTDA</t>
        </is>
      </c>
      <c r="E727" t="inlineStr">
        <is>
          <t>10564</t>
        </is>
      </c>
      <c r="F727" s="550" t="n">
        <v>46104</v>
      </c>
      <c r="G727" s="550" t="n">
        <v>46104</v>
      </c>
      <c r="H727" s="550" t="n">
        <v>46118</v>
      </c>
      <c r="I727" t="n">
        <v>487.71</v>
      </c>
      <c r="J727" t="n">
        <v>487.71</v>
      </c>
      <c r="K727" t="n">
        <v>487.71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inlineStr">
        <is>
          <t>03/2026</t>
        </is>
      </c>
    </row>
    <row r="728">
      <c r="A728" t="n">
        <v>220408</v>
      </c>
      <c r="B728" t="n">
        <v>122</v>
      </c>
      <c r="C728" t="inlineStr">
        <is>
          <t>Arcos</t>
        </is>
      </c>
      <c r="D728" t="inlineStr">
        <is>
          <t>AMBEV S. A. - CDD SAO PAULO</t>
        </is>
      </c>
      <c r="E728" t="inlineStr">
        <is>
          <t>55576</t>
        </is>
      </c>
      <c r="F728" s="550" t="n">
        <v>46094</v>
      </c>
      <c r="G728" s="550" t="n">
        <v>46094</v>
      </c>
      <c r="H728" s="550" t="n">
        <v>46125</v>
      </c>
      <c r="I728" t="n">
        <v>7286.71</v>
      </c>
      <c r="J728" t="n">
        <v>6115.85</v>
      </c>
      <c r="K728" t="n">
        <v>0</v>
      </c>
      <c r="L728" t="n">
        <v>7286.71</v>
      </c>
      <c r="M728" t="n">
        <v>0</v>
      </c>
      <c r="N728" t="n">
        <v>0</v>
      </c>
      <c r="O728" t="n">
        <v>0</v>
      </c>
      <c r="P728" t="n">
        <v>0</v>
      </c>
      <c r="Q728" t="inlineStr">
        <is>
          <t>03/2026</t>
        </is>
      </c>
    </row>
    <row r="729">
      <c r="A729" t="n">
        <v>220406</v>
      </c>
      <c r="B729" t="n">
        <v>122</v>
      </c>
      <c r="C729" t="inlineStr">
        <is>
          <t>Arcos</t>
        </is>
      </c>
      <c r="D729" t="inlineStr">
        <is>
          <t>CECILIA TSUYACO ARAKI SILVA LTDA</t>
        </is>
      </c>
      <c r="E729" t="inlineStr">
        <is>
          <t>388454</t>
        </is>
      </c>
      <c r="F729" s="550" t="n">
        <v>46094</v>
      </c>
      <c r="G729" s="550" t="n">
        <v>46094</v>
      </c>
      <c r="H729" s="550" t="n">
        <v>46122</v>
      </c>
      <c r="I729" t="n">
        <v>1085.8</v>
      </c>
      <c r="J729" t="n">
        <v>1085.8</v>
      </c>
      <c r="K729" t="n">
        <v>1085.8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inlineStr">
        <is>
          <t>03/2026</t>
        </is>
      </c>
    </row>
    <row r="730">
      <c r="A730" t="n">
        <v>220405</v>
      </c>
      <c r="B730" t="n">
        <v>122</v>
      </c>
      <c r="C730" t="inlineStr">
        <is>
          <t>Arcos</t>
        </is>
      </c>
      <c r="D730" t="inlineStr">
        <is>
          <t xml:space="preserve">BGC COMERCIO DE UTENSILIOS </t>
        </is>
      </c>
      <c r="E730" t="inlineStr">
        <is>
          <t>2146</t>
        </is>
      </c>
      <c r="F730" s="550" t="n">
        <v>46094</v>
      </c>
      <c r="H730" s="550" t="n">
        <v>46122</v>
      </c>
      <c r="I730" t="n">
        <v>278.93</v>
      </c>
      <c r="J730" t="n">
        <v>278.93</v>
      </c>
      <c r="K730" t="n">
        <v>0</v>
      </c>
      <c r="L730" t="n">
        <v>0</v>
      </c>
      <c r="M730" t="n">
        <v>278.93</v>
      </c>
      <c r="N730" t="n">
        <v>0</v>
      </c>
      <c r="O730" t="n">
        <v>0</v>
      </c>
      <c r="P730" t="n">
        <v>0</v>
      </c>
      <c r="Q730" t="inlineStr">
        <is>
          <t>03/2026</t>
        </is>
      </c>
    </row>
    <row r="731">
      <c r="A731" t="n">
        <v>220403</v>
      </c>
      <c r="B731" t="n">
        <v>122</v>
      </c>
      <c r="C731" t="inlineStr">
        <is>
          <t>Arcos</t>
        </is>
      </c>
      <c r="D731" t="inlineStr">
        <is>
          <t>MARIO PEDRO FELICIANO - HORTIFRUTI</t>
        </is>
      </c>
      <c r="E731" t="inlineStr">
        <is>
          <t>470548</t>
        </is>
      </c>
      <c r="F731" s="550" t="n">
        <v>46095</v>
      </c>
      <c r="G731" s="550" t="n">
        <v>46095</v>
      </c>
      <c r="H731" s="550" t="n">
        <v>46122</v>
      </c>
      <c r="I731" t="n">
        <v>375.68</v>
      </c>
      <c r="J731" t="n">
        <v>375.68</v>
      </c>
      <c r="K731" t="n">
        <v>375.68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inlineStr">
        <is>
          <t>03/2026</t>
        </is>
      </c>
    </row>
    <row r="732">
      <c r="A732" t="n">
        <v>220402</v>
      </c>
      <c r="B732" t="n">
        <v>122</v>
      </c>
      <c r="C732" t="inlineStr">
        <is>
          <t>Arcos</t>
        </is>
      </c>
      <c r="D732" t="inlineStr">
        <is>
          <t>CECILIA TSUYACO ARAKI SILVA LTDA</t>
        </is>
      </c>
      <c r="E732" t="inlineStr">
        <is>
          <t>388481</t>
        </is>
      </c>
      <c r="F732" s="550" t="n">
        <v>46094</v>
      </c>
      <c r="G732" s="550" t="n">
        <v>46094</v>
      </c>
      <c r="H732" s="550" t="n">
        <v>46122</v>
      </c>
      <c r="I732" t="n">
        <v>1242.5</v>
      </c>
      <c r="J732" t="n">
        <v>1242.5</v>
      </c>
      <c r="K732" t="n">
        <v>1242.5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inlineStr">
        <is>
          <t>03/2026</t>
        </is>
      </c>
    </row>
    <row r="733">
      <c r="A733" t="n">
        <v>220400</v>
      </c>
      <c r="B733" t="n">
        <v>122</v>
      </c>
      <c r="C733" t="inlineStr">
        <is>
          <t>Arcos</t>
        </is>
      </c>
      <c r="D733" t="inlineStr">
        <is>
          <t>DTK COMERCIO DE ALIMENTOS LTDA</t>
        </is>
      </c>
      <c r="E733" t="inlineStr">
        <is>
          <t>69741</t>
        </is>
      </c>
      <c r="F733" s="550" t="n">
        <v>46094</v>
      </c>
      <c r="G733" s="550" t="n">
        <v>46094</v>
      </c>
      <c r="H733" s="550" t="n">
        <v>46122</v>
      </c>
      <c r="I733" t="n">
        <v>113.35</v>
      </c>
      <c r="J733" t="n">
        <v>104.45</v>
      </c>
      <c r="K733" t="n">
        <v>113.35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inlineStr">
        <is>
          <t>03/2026</t>
        </is>
      </c>
    </row>
    <row r="734">
      <c r="A734" t="n">
        <v>220399</v>
      </c>
      <c r="B734" t="n">
        <v>122</v>
      </c>
      <c r="C734" t="inlineStr">
        <is>
          <t>Arcos</t>
        </is>
      </c>
      <c r="D734" t="inlineStr">
        <is>
          <t>DO CHEF DISTRIBUIDORA DE ALIMENTOS LTDA</t>
        </is>
      </c>
      <c r="E734" t="inlineStr">
        <is>
          <t>273</t>
        </is>
      </c>
      <c r="F734" s="550" t="n">
        <v>46094</v>
      </c>
      <c r="G734" s="550" t="n">
        <v>46094</v>
      </c>
      <c r="H734" s="550" t="n">
        <v>46122</v>
      </c>
      <c r="I734" t="n">
        <v>786.71</v>
      </c>
      <c r="J734" t="n">
        <v>786.71</v>
      </c>
      <c r="K734" t="n">
        <v>786.71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inlineStr">
        <is>
          <t>03/2026</t>
        </is>
      </c>
    </row>
    <row r="735">
      <c r="A735" t="n">
        <v>220398</v>
      </c>
      <c r="B735" t="n">
        <v>122</v>
      </c>
      <c r="C735" t="inlineStr">
        <is>
          <t>Arcos</t>
        </is>
      </c>
      <c r="D735" t="inlineStr">
        <is>
          <t>EMPORIO M&amp;L COMERCIO DE ALIM E BEBIDAS LTDA</t>
        </is>
      </c>
      <c r="E735" t="inlineStr">
        <is>
          <t>501356</t>
        </is>
      </c>
      <c r="F735" s="550" t="n">
        <v>46094</v>
      </c>
      <c r="G735" s="550" t="n">
        <v>46094</v>
      </c>
      <c r="H735" s="550" t="n">
        <v>46122</v>
      </c>
      <c r="I735" t="n">
        <v>350.3</v>
      </c>
      <c r="J735" t="n">
        <v>350.3</v>
      </c>
      <c r="K735" t="n">
        <v>0</v>
      </c>
      <c r="L735" t="n">
        <v>350.3</v>
      </c>
      <c r="M735" t="n">
        <v>0</v>
      </c>
      <c r="N735" t="n">
        <v>0</v>
      </c>
      <c r="O735" t="n">
        <v>0</v>
      </c>
      <c r="P735" t="n">
        <v>0</v>
      </c>
      <c r="Q735" t="inlineStr">
        <is>
          <t>03/2026</t>
        </is>
      </c>
    </row>
    <row r="736">
      <c r="A736" t="n">
        <v>220396</v>
      </c>
      <c r="B736" t="n">
        <v>122</v>
      </c>
      <c r="C736" t="inlineStr">
        <is>
          <t>Arcos</t>
        </is>
      </c>
      <c r="D736" t="inlineStr">
        <is>
          <t xml:space="preserve">FORTE ALIMENTOS COM. IMPORTAÇÃO LTDA </t>
        </is>
      </c>
      <c r="E736" t="inlineStr">
        <is>
          <t>363462</t>
        </is>
      </c>
      <c r="F736" s="550" t="n">
        <v>46097</v>
      </c>
      <c r="G736" s="550" t="n">
        <v>46097</v>
      </c>
      <c r="H736" s="550" t="n">
        <v>46126</v>
      </c>
      <c r="I736" t="n">
        <v>1840.88</v>
      </c>
      <c r="J736" t="n">
        <v>1840.88</v>
      </c>
      <c r="K736" t="n">
        <v>1786.28</v>
      </c>
      <c r="L736" t="n">
        <v>54.6</v>
      </c>
      <c r="M736" t="n">
        <v>0</v>
      </c>
      <c r="N736" t="n">
        <v>0</v>
      </c>
      <c r="O736" t="n">
        <v>0</v>
      </c>
      <c r="P736" t="n">
        <v>0</v>
      </c>
      <c r="Q736" t="inlineStr">
        <is>
          <t>03/2026</t>
        </is>
      </c>
    </row>
    <row r="737">
      <c r="A737" t="n">
        <v>220394</v>
      </c>
      <c r="B737" t="n">
        <v>122</v>
      </c>
      <c r="C737" t="inlineStr">
        <is>
          <t>Arcos</t>
        </is>
      </c>
      <c r="D737" t="inlineStr">
        <is>
          <t>MARCOS SILVA DO NASCIMENTO</t>
        </is>
      </c>
      <c r="E737" t="inlineStr">
        <is>
          <t>870</t>
        </is>
      </c>
      <c r="F737" s="550" t="n">
        <v>46098</v>
      </c>
      <c r="G737" s="550" t="n">
        <v>46098</v>
      </c>
      <c r="H737" s="550" t="n">
        <v>46128</v>
      </c>
      <c r="I737" t="n">
        <v>799.6</v>
      </c>
      <c r="J737" t="n">
        <v>799.6</v>
      </c>
      <c r="K737" t="n">
        <v>799.6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inlineStr">
        <is>
          <t>03/2026</t>
        </is>
      </c>
    </row>
    <row r="738">
      <c r="A738" t="n">
        <v>220393</v>
      </c>
      <c r="B738" t="n">
        <v>122</v>
      </c>
      <c r="C738" t="inlineStr">
        <is>
          <t>Arcos</t>
        </is>
      </c>
      <c r="D738" t="inlineStr">
        <is>
          <t>WPP COMERCIO DE CARNES LTDA</t>
        </is>
      </c>
      <c r="E738" t="inlineStr">
        <is>
          <t>78008</t>
        </is>
      </c>
      <c r="F738" s="550" t="n">
        <v>46098</v>
      </c>
      <c r="G738" s="550" t="n">
        <v>46098</v>
      </c>
      <c r="H738" s="550" t="n">
        <v>46126</v>
      </c>
      <c r="I738" t="n">
        <v>1712.19</v>
      </c>
      <c r="J738" t="n">
        <v>1712.19</v>
      </c>
      <c r="K738" t="n">
        <v>1712.19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inlineStr">
        <is>
          <t>03/2026</t>
        </is>
      </c>
    </row>
    <row r="739">
      <c r="A739" t="n">
        <v>220392</v>
      </c>
      <c r="B739" t="n">
        <v>122</v>
      </c>
      <c r="C739" t="inlineStr">
        <is>
          <t>Arcos</t>
        </is>
      </c>
      <c r="D739" t="inlineStr">
        <is>
          <t>DTK COMERCIO DE ALIMENTOS LTDA</t>
        </is>
      </c>
      <c r="E739" t="inlineStr">
        <is>
          <t>70004</t>
        </is>
      </c>
      <c r="F739" s="550" t="n">
        <v>46098</v>
      </c>
      <c r="G739" s="550" t="n">
        <v>46098</v>
      </c>
      <c r="H739" s="550" t="n">
        <v>46119</v>
      </c>
      <c r="I739" t="n">
        <v>1864.08</v>
      </c>
      <c r="J739" t="n">
        <v>1862.08</v>
      </c>
      <c r="K739" t="n">
        <v>1864.08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inlineStr">
        <is>
          <t>03/2026</t>
        </is>
      </c>
    </row>
    <row r="740">
      <c r="A740" t="n">
        <v>220391</v>
      </c>
      <c r="B740" t="n">
        <v>122</v>
      </c>
      <c r="C740" t="inlineStr">
        <is>
          <t>Arcos</t>
        </is>
      </c>
      <c r="D740" t="inlineStr">
        <is>
          <t>DTK COMERCIO DE ALIMENTOS LTDA</t>
        </is>
      </c>
      <c r="E740" t="inlineStr">
        <is>
          <t>70003</t>
        </is>
      </c>
      <c r="F740" s="550" t="n">
        <v>46098</v>
      </c>
      <c r="G740" s="550" t="n">
        <v>46098</v>
      </c>
      <c r="H740" s="550" t="n">
        <v>46119</v>
      </c>
      <c r="I740" t="n">
        <v>1078.23</v>
      </c>
      <c r="J740" t="n">
        <v>1076.23</v>
      </c>
      <c r="K740" t="n">
        <v>1078.23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inlineStr">
        <is>
          <t>03/2026</t>
        </is>
      </c>
    </row>
    <row r="741">
      <c r="A741" t="n">
        <v>220388</v>
      </c>
      <c r="B741" t="n">
        <v>122</v>
      </c>
      <c r="C741" t="inlineStr">
        <is>
          <t>Arcos</t>
        </is>
      </c>
      <c r="D741" t="inlineStr">
        <is>
          <t>AROUMAR DISTRIBUIDORA DE PRODUTOS ALIMENTICIOS LTDA</t>
        </is>
      </c>
      <c r="E741" t="inlineStr">
        <is>
          <t>1047041</t>
        </is>
      </c>
      <c r="F741" s="550" t="n">
        <v>46097</v>
      </c>
      <c r="G741" s="550" t="n">
        <v>46097</v>
      </c>
      <c r="H741" s="550" t="n">
        <v>46125</v>
      </c>
      <c r="I741" t="n">
        <v>656.7</v>
      </c>
      <c r="J741" t="n">
        <v>656.7</v>
      </c>
      <c r="K741" t="n">
        <v>656.7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inlineStr">
        <is>
          <t>03/2026</t>
        </is>
      </c>
    </row>
    <row r="742">
      <c r="A742" t="n">
        <v>220373</v>
      </c>
      <c r="B742" t="n">
        <v>122</v>
      </c>
      <c r="C742" t="inlineStr">
        <is>
          <t>Arcos</t>
        </is>
      </c>
      <c r="D742" t="inlineStr">
        <is>
          <t>J.K. COMERCIO DE GENEROS ALIMENICIOS LTDA</t>
        </is>
      </c>
      <c r="E742" t="inlineStr">
        <is>
          <t>12368</t>
        </is>
      </c>
      <c r="F742" s="550" t="n">
        <v>46098</v>
      </c>
      <c r="G742" s="550" t="n">
        <v>46098</v>
      </c>
      <c r="H742" s="550" t="n">
        <v>46128</v>
      </c>
      <c r="I742" t="n">
        <v>480</v>
      </c>
      <c r="J742" t="n">
        <v>480</v>
      </c>
      <c r="K742" t="n">
        <v>0</v>
      </c>
      <c r="L742" t="n">
        <v>480</v>
      </c>
      <c r="M742" t="n">
        <v>0</v>
      </c>
      <c r="N742" t="n">
        <v>0</v>
      </c>
      <c r="O742" t="n">
        <v>0</v>
      </c>
      <c r="P742" t="n">
        <v>0</v>
      </c>
      <c r="Q742" t="inlineStr">
        <is>
          <t>03/2026</t>
        </is>
      </c>
    </row>
    <row r="743">
      <c r="A743" t="n">
        <v>220133</v>
      </c>
      <c r="B743" t="n">
        <v>122</v>
      </c>
      <c r="C743" t="inlineStr">
        <is>
          <t>Arcos</t>
        </is>
      </c>
      <c r="D743" t="inlineStr">
        <is>
          <t>B.B DISTRIBUIDORA DE CARNES LTDA</t>
        </is>
      </c>
      <c r="E743" t="inlineStr">
        <is>
          <t>416603</t>
        </is>
      </c>
      <c r="F743" s="550" t="n">
        <v>46097</v>
      </c>
      <c r="G743" s="550" t="n">
        <v>46097</v>
      </c>
      <c r="H743" s="550" t="n">
        <v>46125</v>
      </c>
      <c r="I743" t="n">
        <v>598.5</v>
      </c>
      <c r="J743" t="n">
        <v>598.5</v>
      </c>
      <c r="K743" t="n">
        <v>598.5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inlineStr">
        <is>
          <t>03/2026</t>
        </is>
      </c>
    </row>
    <row r="744">
      <c r="A744" t="n">
        <v>220132</v>
      </c>
      <c r="B744" t="n">
        <v>122</v>
      </c>
      <c r="C744" t="inlineStr">
        <is>
          <t>Arcos</t>
        </is>
      </c>
      <c r="D744" t="inlineStr">
        <is>
          <t xml:space="preserve">LEITERIA CABRIOLA FROMAGES DE CHEVRE LTDA </t>
        </is>
      </c>
      <c r="E744" t="inlineStr">
        <is>
          <t>49277</t>
        </is>
      </c>
      <c r="F744" s="550" t="n">
        <v>46097</v>
      </c>
      <c r="G744" s="550" t="n">
        <v>46097</v>
      </c>
      <c r="H744" s="550" t="n">
        <v>46127</v>
      </c>
      <c r="I744" t="n">
        <v>1228.5</v>
      </c>
      <c r="J744" t="n">
        <v>1228.5</v>
      </c>
      <c r="K744" t="n">
        <v>1228.5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inlineStr">
        <is>
          <t>03/2026</t>
        </is>
      </c>
    </row>
    <row r="745">
      <c r="A745" t="n">
        <v>220131</v>
      </c>
      <c r="B745" t="n">
        <v>122</v>
      </c>
      <c r="C745" t="inlineStr">
        <is>
          <t>Arcos</t>
        </is>
      </c>
      <c r="D745" t="inlineStr">
        <is>
          <t>LEITESOL INDUSTRIA E COMERCIO</t>
        </is>
      </c>
      <c r="E745" t="inlineStr">
        <is>
          <t>732086</t>
        </is>
      </c>
      <c r="F745" s="550" t="n">
        <v>46097</v>
      </c>
      <c r="G745" s="550" t="n">
        <v>46097</v>
      </c>
      <c r="H745" s="550" t="n">
        <v>46118</v>
      </c>
      <c r="I745" t="n">
        <v>2485.13</v>
      </c>
      <c r="J745" t="n">
        <v>2485.2</v>
      </c>
      <c r="K745" t="n">
        <v>2485.13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inlineStr">
        <is>
          <t>03/2026</t>
        </is>
      </c>
    </row>
    <row r="746">
      <c r="A746" t="n">
        <v>220130</v>
      </c>
      <c r="B746" t="n">
        <v>122</v>
      </c>
      <c r="C746" t="inlineStr">
        <is>
          <t>Arcos</t>
        </is>
      </c>
      <c r="D746" t="inlineStr">
        <is>
          <t>ZAHIL IMPORTADORA LTDA</t>
        </is>
      </c>
      <c r="E746" t="inlineStr">
        <is>
          <t>266507</t>
        </is>
      </c>
      <c r="F746" s="550" t="n">
        <v>46097</v>
      </c>
      <c r="G746" s="550" t="n">
        <v>46097</v>
      </c>
      <c r="H746" s="550" t="n">
        <v>46127</v>
      </c>
      <c r="I746" t="n">
        <v>3040.36</v>
      </c>
      <c r="J746" t="n">
        <v>2854.8</v>
      </c>
      <c r="K746" t="n">
        <v>0</v>
      </c>
      <c r="L746" t="n">
        <v>3040.36</v>
      </c>
      <c r="M746" t="n">
        <v>0</v>
      </c>
      <c r="N746" t="n">
        <v>0</v>
      </c>
      <c r="O746" t="n">
        <v>0</v>
      </c>
      <c r="P746" t="n">
        <v>0</v>
      </c>
      <c r="Q746" t="inlineStr">
        <is>
          <t>03/2026</t>
        </is>
      </c>
    </row>
    <row r="747">
      <c r="A747" t="n">
        <v>220129</v>
      </c>
      <c r="B747" t="n">
        <v>122</v>
      </c>
      <c r="C747" t="inlineStr">
        <is>
          <t>Arcos</t>
        </is>
      </c>
      <c r="D747" t="inlineStr">
        <is>
          <t>DISTRIBUIDORA ARENA VIP COMERCIO DE BEBIDAS LTDA</t>
        </is>
      </c>
      <c r="E747" t="inlineStr">
        <is>
          <t>1480</t>
        </is>
      </c>
      <c r="F747" s="550" t="n">
        <v>46097</v>
      </c>
      <c r="G747" s="550" t="n">
        <v>46097</v>
      </c>
      <c r="H747" s="550" t="n">
        <v>46125</v>
      </c>
      <c r="I747" t="n">
        <v>767.88</v>
      </c>
      <c r="J747" t="n">
        <v>767.88</v>
      </c>
      <c r="K747" t="n">
        <v>0</v>
      </c>
      <c r="L747" t="n">
        <v>767.88</v>
      </c>
      <c r="M747" t="n">
        <v>0</v>
      </c>
      <c r="N747" t="n">
        <v>0</v>
      </c>
      <c r="O747" t="n">
        <v>0</v>
      </c>
      <c r="P747" t="n">
        <v>0</v>
      </c>
      <c r="Q747" t="inlineStr">
        <is>
          <t>03/2026</t>
        </is>
      </c>
    </row>
    <row r="748">
      <c r="A748" t="n">
        <v>220128</v>
      </c>
      <c r="B748" t="n">
        <v>122</v>
      </c>
      <c r="C748" t="inlineStr">
        <is>
          <t>Arcos</t>
        </is>
      </c>
      <c r="D748" t="inlineStr">
        <is>
          <t>EMPORIO M&amp;L COMERCIO DE ALIM E BEBIDAS LTDA</t>
        </is>
      </c>
      <c r="E748" t="inlineStr">
        <is>
          <t>501707</t>
        </is>
      </c>
      <c r="F748" s="550" t="n">
        <v>46097</v>
      </c>
      <c r="G748" s="550" t="n">
        <v>46097</v>
      </c>
      <c r="H748" s="550" t="n">
        <v>46126</v>
      </c>
      <c r="I748" t="n">
        <v>5133.26</v>
      </c>
      <c r="J748" t="n">
        <v>5133.26</v>
      </c>
      <c r="K748" t="n">
        <v>5133.26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inlineStr">
        <is>
          <t>03/2026</t>
        </is>
      </c>
    </row>
    <row r="749">
      <c r="A749" t="n">
        <v>220126</v>
      </c>
      <c r="B749" t="n">
        <v>122</v>
      </c>
      <c r="C749" t="inlineStr">
        <is>
          <t>Arcos</t>
        </is>
      </c>
      <c r="D749" t="inlineStr">
        <is>
          <t>DISTRIBUIDORA ARENA VIP COMERCIO DE BEBIDAS LTDA</t>
        </is>
      </c>
      <c r="E749" t="inlineStr">
        <is>
          <t>1426</t>
        </is>
      </c>
      <c r="F749" s="550" t="n">
        <v>46097</v>
      </c>
      <c r="G749" s="550" t="n">
        <v>46097</v>
      </c>
      <c r="H749" s="550" t="n">
        <v>46125</v>
      </c>
      <c r="I749" t="n">
        <v>119.4</v>
      </c>
      <c r="J749" t="n">
        <v>119.4</v>
      </c>
      <c r="K749" t="n">
        <v>0</v>
      </c>
      <c r="L749" t="n">
        <v>119.4</v>
      </c>
      <c r="M749" t="n">
        <v>0</v>
      </c>
      <c r="N749" t="n">
        <v>0</v>
      </c>
      <c r="O749" t="n">
        <v>0</v>
      </c>
      <c r="P749" t="n">
        <v>0</v>
      </c>
      <c r="Q749" t="inlineStr">
        <is>
          <t>03/2026</t>
        </is>
      </c>
    </row>
    <row r="750">
      <c r="A750" t="n">
        <v>220125</v>
      </c>
      <c r="B750" t="n">
        <v>122</v>
      </c>
      <c r="C750" t="inlineStr">
        <is>
          <t>Arcos</t>
        </is>
      </c>
      <c r="D750" t="inlineStr">
        <is>
          <t>MONTE ALTO ALIMENTOS LTDA</t>
        </is>
      </c>
      <c r="E750" t="inlineStr">
        <is>
          <t>177936</t>
        </is>
      </c>
      <c r="F750" s="550" t="n">
        <v>46097</v>
      </c>
      <c r="G750" s="550" t="n">
        <v>46097</v>
      </c>
      <c r="H750" s="550" t="n">
        <v>46118</v>
      </c>
      <c r="I750" t="n">
        <v>4491.92</v>
      </c>
      <c r="J750" t="n">
        <v>4491.92</v>
      </c>
      <c r="K750" t="n">
        <v>4491.92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inlineStr">
        <is>
          <t>03/2026</t>
        </is>
      </c>
    </row>
    <row r="751">
      <c r="A751" t="n">
        <v>219265</v>
      </c>
      <c r="B751" t="n">
        <v>122</v>
      </c>
      <c r="C751" t="inlineStr">
        <is>
          <t>Arcos</t>
        </is>
      </c>
      <c r="D751" t="inlineStr">
        <is>
          <t xml:space="preserve">NOVA MIX </t>
        </is>
      </c>
      <c r="E751" t="inlineStr">
        <is>
          <t>2603683</t>
        </is>
      </c>
      <c r="F751" s="550" t="n">
        <v>46099</v>
      </c>
      <c r="G751" s="550" t="n">
        <v>46099</v>
      </c>
      <c r="H751" s="550" t="n">
        <v>46113</v>
      </c>
      <c r="I751" t="n">
        <v>384</v>
      </c>
      <c r="J751" t="n">
        <v>384</v>
      </c>
      <c r="K751" t="n">
        <v>384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inlineStr">
        <is>
          <t>03/2026</t>
        </is>
      </c>
    </row>
    <row r="752">
      <c r="A752" t="n">
        <v>219263</v>
      </c>
      <c r="B752" t="n">
        <v>122</v>
      </c>
      <c r="C752" t="inlineStr">
        <is>
          <t>Arcos</t>
        </is>
      </c>
      <c r="D752" t="inlineStr">
        <is>
          <t>PSSS LTDA</t>
        </is>
      </c>
      <c r="E752" t="inlineStr">
        <is>
          <t>3373</t>
        </is>
      </c>
      <c r="F752" s="550" t="n">
        <v>46098</v>
      </c>
      <c r="H752" s="550" t="n">
        <v>46112</v>
      </c>
      <c r="I752" t="n">
        <v>2309.18</v>
      </c>
      <c r="J752" t="n">
        <v>2309.98</v>
      </c>
      <c r="K752" t="n">
        <v>0</v>
      </c>
      <c r="L752" t="n">
        <v>0</v>
      </c>
      <c r="M752" t="n">
        <v>2266.95</v>
      </c>
      <c r="N752" t="n">
        <v>0</v>
      </c>
      <c r="O752" t="n">
        <v>42.23</v>
      </c>
      <c r="P752" t="n">
        <v>0</v>
      </c>
      <c r="Q752" t="inlineStr">
        <is>
          <t>03/2026</t>
        </is>
      </c>
    </row>
    <row r="753">
      <c r="A753" t="n">
        <v>219262</v>
      </c>
      <c r="B753" t="n">
        <v>122</v>
      </c>
      <c r="C753" t="inlineStr">
        <is>
          <t>Arcos</t>
        </is>
      </c>
      <c r="D753" t="inlineStr">
        <is>
          <t xml:space="preserve">EDUARDO TAKESHI MURANAKA </t>
        </is>
      </c>
      <c r="E753" t="inlineStr">
        <is>
          <t>260711210</t>
        </is>
      </c>
      <c r="F753" s="550" t="n">
        <v>46100</v>
      </c>
      <c r="G753" s="550" t="n">
        <v>46100</v>
      </c>
      <c r="H753" s="550" t="n">
        <v>46111</v>
      </c>
      <c r="I753" t="n">
        <v>2240</v>
      </c>
      <c r="J753" t="n">
        <v>2240</v>
      </c>
      <c r="K753" t="n">
        <v>2240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inlineStr">
        <is>
          <t>03/2026</t>
        </is>
      </c>
    </row>
    <row r="754">
      <c r="A754" t="n">
        <v>219260</v>
      </c>
      <c r="B754" t="n">
        <v>122</v>
      </c>
      <c r="C754" t="inlineStr">
        <is>
          <t>Arcos</t>
        </is>
      </c>
      <c r="D754" t="inlineStr">
        <is>
          <t>BATARD PADARIA ARTESANAL LTDA</t>
        </is>
      </c>
      <c r="E754" t="inlineStr">
        <is>
          <t>13602</t>
        </is>
      </c>
      <c r="F754" s="550" t="n">
        <v>46098</v>
      </c>
      <c r="G754" s="550" t="n">
        <v>46098</v>
      </c>
      <c r="H754" s="550" t="n">
        <v>46115</v>
      </c>
      <c r="I754" t="n">
        <v>1611</v>
      </c>
      <c r="J754" t="n">
        <v>1598</v>
      </c>
      <c r="K754" t="n">
        <v>1611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inlineStr">
        <is>
          <t>03/2026</t>
        </is>
      </c>
    </row>
    <row r="755">
      <c r="A755" t="n">
        <v>219259</v>
      </c>
      <c r="B755" t="n">
        <v>122</v>
      </c>
      <c r="C755" t="inlineStr">
        <is>
          <t>Arcos</t>
        </is>
      </c>
      <c r="D755" t="inlineStr">
        <is>
          <t>GCT COMERCIO DE PRODUTOS ALIMENTICIOS LTDA</t>
        </is>
      </c>
      <c r="E755" t="inlineStr">
        <is>
          <t>10485</t>
        </is>
      </c>
      <c r="F755" s="550" t="n">
        <v>46100</v>
      </c>
      <c r="G755" s="550" t="n">
        <v>46100</v>
      </c>
      <c r="H755" s="550" t="n">
        <v>46115</v>
      </c>
      <c r="I755" t="n">
        <v>1318.52</v>
      </c>
      <c r="J755" t="n">
        <v>1293.52</v>
      </c>
      <c r="K755" t="n">
        <v>0</v>
      </c>
      <c r="L755" t="n">
        <v>1318.52</v>
      </c>
      <c r="M755" t="n">
        <v>0</v>
      </c>
      <c r="N755" t="n">
        <v>0</v>
      </c>
      <c r="O755" t="n">
        <v>0</v>
      </c>
      <c r="P755" t="n">
        <v>0</v>
      </c>
      <c r="Q755" t="inlineStr">
        <is>
          <t>03/2026</t>
        </is>
      </c>
    </row>
    <row r="756">
      <c r="A756" t="n">
        <v>219250</v>
      </c>
      <c r="B756" t="n">
        <v>122</v>
      </c>
      <c r="C756" t="inlineStr">
        <is>
          <t>Arcos</t>
        </is>
      </c>
      <c r="D756" t="inlineStr">
        <is>
          <t>GCT COMERCIO DE PRODUTOS ALIMENTICIOS LTDA</t>
        </is>
      </c>
      <c r="E756" t="inlineStr">
        <is>
          <t>10521</t>
        </is>
      </c>
      <c r="F756" s="550" t="n">
        <v>46102</v>
      </c>
      <c r="G756" s="550" t="n">
        <v>46102</v>
      </c>
      <c r="H756" s="550" t="n">
        <v>46116</v>
      </c>
      <c r="I756" t="n">
        <v>659.12</v>
      </c>
      <c r="J756" t="n">
        <v>634.12</v>
      </c>
      <c r="K756" t="n">
        <v>0</v>
      </c>
      <c r="L756" t="n">
        <v>659.12</v>
      </c>
      <c r="M756" t="n">
        <v>0</v>
      </c>
      <c r="N756" t="n">
        <v>0</v>
      </c>
      <c r="O756" t="n">
        <v>0</v>
      </c>
      <c r="P756" t="n">
        <v>0</v>
      </c>
      <c r="Q756" t="inlineStr">
        <is>
          <t>03/2026</t>
        </is>
      </c>
    </row>
    <row r="757">
      <c r="A757" t="n">
        <v>219249</v>
      </c>
      <c r="B757" t="n">
        <v>122</v>
      </c>
      <c r="C757" t="inlineStr">
        <is>
          <t>Arcos</t>
        </is>
      </c>
      <c r="D757" t="inlineStr">
        <is>
          <t>DONA ZELDA LTDA</t>
        </is>
      </c>
      <c r="E757" t="inlineStr">
        <is>
          <t>148</t>
        </is>
      </c>
      <c r="F757" s="550" t="n">
        <v>46098</v>
      </c>
      <c r="G757" s="550" t="n">
        <v>46098</v>
      </c>
      <c r="H757" s="550" t="n">
        <v>46114</v>
      </c>
      <c r="I757" t="n">
        <v>925</v>
      </c>
      <c r="J757" t="n">
        <v>900</v>
      </c>
      <c r="K757" t="n">
        <v>925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inlineStr">
        <is>
          <t>03/2026</t>
        </is>
      </c>
    </row>
    <row r="758">
      <c r="A758" t="n">
        <v>219247</v>
      </c>
      <c r="B758" t="n">
        <v>122</v>
      </c>
      <c r="C758" t="inlineStr">
        <is>
          <t>Arcos</t>
        </is>
      </c>
      <c r="D758" t="inlineStr">
        <is>
          <t>KING COMERCIO E IMPORTACAO DE BEBIDAS LTDA</t>
        </is>
      </c>
      <c r="E758" t="inlineStr">
        <is>
          <t>125993</t>
        </is>
      </c>
      <c r="F758" s="550" t="n">
        <v>46097</v>
      </c>
      <c r="G758" s="550" t="n">
        <v>46097</v>
      </c>
      <c r="H758" s="550" t="n">
        <v>46111</v>
      </c>
      <c r="I758" t="n">
        <v>310.92</v>
      </c>
      <c r="J758" t="n">
        <v>310.92</v>
      </c>
      <c r="K758" t="n">
        <v>0</v>
      </c>
      <c r="L758" t="n">
        <v>310.92</v>
      </c>
      <c r="M758" t="n">
        <v>0</v>
      </c>
      <c r="N758" t="n">
        <v>0</v>
      </c>
      <c r="O758" t="n">
        <v>0</v>
      </c>
      <c r="P758" t="n">
        <v>0</v>
      </c>
      <c r="Q758" t="inlineStr">
        <is>
          <t>03/2026</t>
        </is>
      </c>
    </row>
    <row r="759">
      <c r="A759" t="n">
        <v>219246</v>
      </c>
      <c r="B759" t="n">
        <v>122</v>
      </c>
      <c r="C759" t="inlineStr">
        <is>
          <t>Arcos</t>
        </is>
      </c>
      <c r="D759" t="inlineStr">
        <is>
          <t>NOVA COMERCIAL PESCADOS LTDA</t>
        </is>
      </c>
      <c r="E759" t="inlineStr">
        <is>
          <t>32053</t>
        </is>
      </c>
      <c r="F759" s="550" t="n">
        <v>46097</v>
      </c>
      <c r="G759" s="550" t="n">
        <v>46097</v>
      </c>
      <c r="H759" s="550" t="n">
        <v>46111</v>
      </c>
      <c r="I759" t="n">
        <v>1344</v>
      </c>
      <c r="J759" t="n">
        <v>1344</v>
      </c>
      <c r="K759" t="n">
        <v>1344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inlineStr">
        <is>
          <t>03/2026</t>
        </is>
      </c>
    </row>
    <row r="760">
      <c r="A760" t="n">
        <v>219245</v>
      </c>
      <c r="B760" t="n">
        <v>122</v>
      </c>
      <c r="C760" t="inlineStr">
        <is>
          <t>Arcos</t>
        </is>
      </c>
      <c r="D760" t="inlineStr">
        <is>
          <t xml:space="preserve">KISABOR ALIMENTOS </t>
        </is>
      </c>
      <c r="E760" t="inlineStr">
        <is>
          <t>169255</t>
        </is>
      </c>
      <c r="F760" s="550" t="n">
        <v>46097</v>
      </c>
      <c r="G760" s="550" t="n">
        <v>46097</v>
      </c>
      <c r="H760" s="550" t="n">
        <v>46111</v>
      </c>
      <c r="I760" t="n">
        <v>720</v>
      </c>
      <c r="J760" t="n">
        <v>720</v>
      </c>
      <c r="K760" t="n">
        <v>720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inlineStr">
        <is>
          <t>03/2026</t>
        </is>
      </c>
    </row>
    <row r="761">
      <c r="A761" t="n">
        <v>219243</v>
      </c>
      <c r="B761" t="n">
        <v>122</v>
      </c>
      <c r="C761" t="inlineStr">
        <is>
          <t>Arcos</t>
        </is>
      </c>
      <c r="D761" t="inlineStr">
        <is>
          <t>MONTE ALTO ALIMENTOS LTDA</t>
        </is>
      </c>
      <c r="E761" t="inlineStr">
        <is>
          <t>177823</t>
        </is>
      </c>
      <c r="F761" s="550" t="n">
        <v>46094</v>
      </c>
      <c r="G761" s="550" t="n">
        <v>46094</v>
      </c>
      <c r="H761" s="550" t="n">
        <v>46115</v>
      </c>
      <c r="I761" t="n">
        <v>2115.68</v>
      </c>
      <c r="J761" t="n">
        <v>2115.68</v>
      </c>
      <c r="K761" t="n">
        <v>2115.68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inlineStr">
        <is>
          <t>03/2026</t>
        </is>
      </c>
    </row>
    <row r="762">
      <c r="A762" t="n">
        <v>219241</v>
      </c>
      <c r="B762" t="n">
        <v>122</v>
      </c>
      <c r="C762" t="inlineStr">
        <is>
          <t>Arcos</t>
        </is>
      </c>
      <c r="D762" t="inlineStr">
        <is>
          <t>CASANDRA DEVOTTO</t>
        </is>
      </c>
      <c r="E762" t="inlineStr">
        <is>
          <t>130</t>
        </is>
      </c>
      <c r="F762" s="550" t="n">
        <v>46100</v>
      </c>
      <c r="G762" s="550" t="n">
        <v>46100</v>
      </c>
      <c r="H762" s="550" t="n">
        <v>46115</v>
      </c>
      <c r="I762" t="n">
        <v>2480</v>
      </c>
      <c r="J762" t="n">
        <v>2480</v>
      </c>
      <c r="K762" t="n">
        <v>2480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inlineStr">
        <is>
          <t>03/2026</t>
        </is>
      </c>
    </row>
    <row r="763">
      <c r="A763" t="n">
        <v>219239</v>
      </c>
      <c r="B763" t="n">
        <v>122</v>
      </c>
      <c r="C763" t="inlineStr">
        <is>
          <t>Arcos</t>
        </is>
      </c>
      <c r="D763" t="inlineStr">
        <is>
          <t>BATALHA FABRICA DE PAES LTDA</t>
        </is>
      </c>
      <c r="E763" t="inlineStr">
        <is>
          <t>6484</t>
        </is>
      </c>
      <c r="F763" s="550" t="n">
        <v>46097</v>
      </c>
      <c r="G763" s="550" t="n">
        <v>46097</v>
      </c>
      <c r="H763" s="550" t="n">
        <v>46115</v>
      </c>
      <c r="I763" t="n">
        <v>825.12</v>
      </c>
      <c r="J763" t="n">
        <v>825.12</v>
      </c>
      <c r="K763" t="n">
        <v>825.12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inlineStr">
        <is>
          <t>03/2026</t>
        </is>
      </c>
    </row>
    <row r="764">
      <c r="A764" t="n">
        <v>219237</v>
      </c>
      <c r="B764" t="n">
        <v>122</v>
      </c>
      <c r="C764" t="inlineStr">
        <is>
          <t>Arcos</t>
        </is>
      </c>
      <c r="D764" t="inlineStr">
        <is>
          <t>DO CHEF DISTRIBUIDORA DE ALIMENTOS LTDA</t>
        </is>
      </c>
      <c r="E764" t="inlineStr">
        <is>
          <t>63</t>
        </is>
      </c>
      <c r="F764" s="550" t="n">
        <v>46086</v>
      </c>
      <c r="G764" s="550" t="n">
        <v>46086</v>
      </c>
      <c r="H764" s="550" t="n">
        <v>46114</v>
      </c>
      <c r="I764" t="n">
        <v>805.97</v>
      </c>
      <c r="J764" t="n">
        <v>805.97</v>
      </c>
      <c r="K764" t="n">
        <v>805.97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inlineStr">
        <is>
          <t>03/2026</t>
        </is>
      </c>
    </row>
    <row r="765">
      <c r="A765" t="n">
        <v>219236</v>
      </c>
      <c r="B765" t="n">
        <v>122</v>
      </c>
      <c r="C765" t="inlineStr">
        <is>
          <t>Arcos</t>
        </is>
      </c>
      <c r="D765" t="inlineStr">
        <is>
          <t>GCT COMERCIO DE PRODUTOS ALIMENTICIOS LTDA</t>
        </is>
      </c>
      <c r="E765" t="inlineStr">
        <is>
          <t>2000023</t>
        </is>
      </c>
      <c r="F765" s="550" t="n">
        <v>46097</v>
      </c>
      <c r="G765" s="550" t="n">
        <v>46097</v>
      </c>
      <c r="H765" s="550" t="n">
        <v>46111</v>
      </c>
      <c r="I765" t="n">
        <v>1318.22</v>
      </c>
      <c r="J765" t="n">
        <v>1293.22</v>
      </c>
      <c r="K765" t="n">
        <v>0</v>
      </c>
      <c r="L765" t="n">
        <v>1318.22</v>
      </c>
      <c r="M765" t="n">
        <v>0</v>
      </c>
      <c r="N765" t="n">
        <v>0</v>
      </c>
      <c r="O765" t="n">
        <v>0</v>
      </c>
      <c r="P765" t="n">
        <v>0</v>
      </c>
      <c r="Q765" t="inlineStr">
        <is>
          <t>03/2026</t>
        </is>
      </c>
    </row>
    <row r="766">
      <c r="A766" t="n">
        <v>217988</v>
      </c>
      <c r="B766" t="n">
        <v>122</v>
      </c>
      <c r="C766" t="inlineStr">
        <is>
          <t>Arcos</t>
        </is>
      </c>
      <c r="D766" t="inlineStr">
        <is>
          <t>GCT COMERCIO DE PRODUTOS ALIMENTICIOS LTDA</t>
        </is>
      </c>
      <c r="E766" t="inlineStr">
        <is>
          <t>10367</t>
        </is>
      </c>
      <c r="F766" s="550" t="n">
        <v>46094</v>
      </c>
      <c r="G766" s="550" t="n">
        <v>46094</v>
      </c>
      <c r="H766" s="550" t="n">
        <v>46108</v>
      </c>
      <c r="I766" t="n">
        <v>902.74</v>
      </c>
      <c r="J766" t="n">
        <v>877.74</v>
      </c>
      <c r="K766" t="n">
        <v>0</v>
      </c>
      <c r="L766" t="n">
        <v>902.74</v>
      </c>
      <c r="M766" t="n">
        <v>0</v>
      </c>
      <c r="N766" t="n">
        <v>0</v>
      </c>
      <c r="O766" t="n">
        <v>0</v>
      </c>
      <c r="P766" t="n">
        <v>0</v>
      </c>
      <c r="Q766" t="inlineStr">
        <is>
          <t>03/2026</t>
        </is>
      </c>
    </row>
    <row r="767">
      <c r="A767" t="n">
        <v>217987</v>
      </c>
      <c r="B767" t="n">
        <v>122</v>
      </c>
      <c r="C767" t="inlineStr">
        <is>
          <t>Arcos</t>
        </is>
      </c>
      <c r="D767" t="inlineStr">
        <is>
          <t xml:space="preserve">EDUARDO TAKESHI MURANAKA </t>
        </is>
      </c>
      <c r="E767" t="inlineStr">
        <is>
          <t>260711184</t>
        </is>
      </c>
      <c r="F767" s="550" t="n">
        <v>46096</v>
      </c>
      <c r="G767" s="550" t="n">
        <v>46096</v>
      </c>
      <c r="H767" s="550" t="n">
        <v>46107</v>
      </c>
      <c r="I767" t="n">
        <v>740</v>
      </c>
      <c r="J767" t="n">
        <v>740</v>
      </c>
      <c r="K767" t="n">
        <v>740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inlineStr">
        <is>
          <t>03/2026</t>
        </is>
      </c>
    </row>
    <row r="768">
      <c r="A768" t="n">
        <v>217986</v>
      </c>
      <c r="B768" t="n">
        <v>122</v>
      </c>
      <c r="C768" t="inlineStr">
        <is>
          <t>Arcos</t>
        </is>
      </c>
      <c r="D768" t="inlineStr">
        <is>
          <t>ARTE GELATI SORVETES LTDA</t>
        </is>
      </c>
      <c r="E768" t="inlineStr">
        <is>
          <t>40597</t>
        </is>
      </c>
      <c r="F768" s="550" t="n">
        <v>46094</v>
      </c>
      <c r="G768" s="550" t="n">
        <v>46094</v>
      </c>
      <c r="H768" s="550" t="n">
        <v>46108</v>
      </c>
      <c r="I768" t="n">
        <v>891.79</v>
      </c>
      <c r="J768" t="n">
        <v>792</v>
      </c>
      <c r="K768" t="n">
        <v>891.79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inlineStr">
        <is>
          <t>03/2026</t>
        </is>
      </c>
    </row>
    <row r="769">
      <c r="A769" t="n">
        <v>217985</v>
      </c>
      <c r="B769" t="n">
        <v>122</v>
      </c>
      <c r="C769" t="inlineStr">
        <is>
          <t>Arcos</t>
        </is>
      </c>
      <c r="D769" t="inlineStr">
        <is>
          <t>GCT COMERCIO DE PRODUTOS ALIMENTICIOS LTDA</t>
        </is>
      </c>
      <c r="E769" t="inlineStr">
        <is>
          <t>10377</t>
        </is>
      </c>
      <c r="F769" s="550" t="n">
        <v>46095</v>
      </c>
      <c r="G769" s="550" t="n">
        <v>46095</v>
      </c>
      <c r="H769" s="550" t="n">
        <v>46109</v>
      </c>
      <c r="I769" t="n">
        <v>910.5700000000001</v>
      </c>
      <c r="J769" t="n">
        <v>885.5700000000001</v>
      </c>
      <c r="K769" t="n">
        <v>0</v>
      </c>
      <c r="L769" t="n">
        <v>910.5700000000001</v>
      </c>
      <c r="M769" t="n">
        <v>0</v>
      </c>
      <c r="N769" t="n">
        <v>0</v>
      </c>
      <c r="O769" t="n">
        <v>0</v>
      </c>
      <c r="P769" t="n">
        <v>0</v>
      </c>
      <c r="Q769" t="inlineStr">
        <is>
          <t>03/2026</t>
        </is>
      </c>
    </row>
    <row r="770">
      <c r="A770" t="n">
        <v>217978</v>
      </c>
      <c r="B770" t="n">
        <v>122</v>
      </c>
      <c r="C770" t="inlineStr">
        <is>
          <t>Arcos</t>
        </is>
      </c>
      <c r="D770" t="inlineStr">
        <is>
          <t>CASANDRA DEVOTTO</t>
        </is>
      </c>
      <c r="E770" t="inlineStr">
        <is>
          <t>123</t>
        </is>
      </c>
      <c r="F770" s="550" t="n">
        <v>46091</v>
      </c>
      <c r="G770" s="550" t="n">
        <v>46091</v>
      </c>
      <c r="H770" s="550" t="n">
        <v>46106</v>
      </c>
      <c r="I770" t="n">
        <v>3007</v>
      </c>
      <c r="J770" t="n">
        <v>3007</v>
      </c>
      <c r="K770" t="n">
        <v>3007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inlineStr">
        <is>
          <t>03/2026</t>
        </is>
      </c>
    </row>
    <row r="771">
      <c r="A771" t="n">
        <v>217352</v>
      </c>
      <c r="B771" t="n">
        <v>122</v>
      </c>
      <c r="C771" t="inlineStr">
        <is>
          <t>Arcos</t>
        </is>
      </c>
      <c r="D771" t="inlineStr">
        <is>
          <t>ZAHIL IMPORTADORA LTDA</t>
        </is>
      </c>
      <c r="E771" t="inlineStr">
        <is>
          <t>266072</t>
        </is>
      </c>
      <c r="F771" s="550" t="n">
        <v>46090</v>
      </c>
      <c r="G771" s="550" t="n">
        <v>46090</v>
      </c>
      <c r="H771" s="550" t="n">
        <v>46120</v>
      </c>
      <c r="I771" t="n">
        <v>5927.06</v>
      </c>
      <c r="J771" t="n">
        <v>5565.3</v>
      </c>
      <c r="K771" t="n">
        <v>0</v>
      </c>
      <c r="L771" t="n">
        <v>5927.06</v>
      </c>
      <c r="M771" t="n">
        <v>0</v>
      </c>
      <c r="N771" t="n">
        <v>0</v>
      </c>
      <c r="O771" t="n">
        <v>0</v>
      </c>
      <c r="P771" t="n">
        <v>0</v>
      </c>
      <c r="Q771" t="inlineStr">
        <is>
          <t>03/2026</t>
        </is>
      </c>
    </row>
    <row r="772">
      <c r="A772" t="n">
        <v>217351</v>
      </c>
      <c r="B772" t="n">
        <v>122</v>
      </c>
      <c r="C772" t="inlineStr">
        <is>
          <t>Arcos</t>
        </is>
      </c>
      <c r="D772" t="inlineStr">
        <is>
          <t>GCT COMERCIO DE PRODUTOS ALIMENTICIOS LTDA</t>
        </is>
      </c>
      <c r="E772" t="inlineStr">
        <is>
          <t>10284</t>
        </is>
      </c>
      <c r="F772" s="550" t="n">
        <v>46090</v>
      </c>
      <c r="G772" s="550" t="n">
        <v>46090</v>
      </c>
      <c r="H772" s="550" t="n">
        <v>46104</v>
      </c>
      <c r="I772" t="n">
        <v>1422.14</v>
      </c>
      <c r="J772" t="n">
        <v>1397.14</v>
      </c>
      <c r="K772" t="n">
        <v>0</v>
      </c>
      <c r="L772" t="n">
        <v>1422.14</v>
      </c>
      <c r="M772" t="n">
        <v>0</v>
      </c>
      <c r="N772" t="n">
        <v>0</v>
      </c>
      <c r="O772" t="n">
        <v>0</v>
      </c>
      <c r="P772" t="n">
        <v>0</v>
      </c>
      <c r="Q772" t="inlineStr">
        <is>
          <t>03/2026</t>
        </is>
      </c>
    </row>
    <row r="773">
      <c r="A773" t="n">
        <v>217349</v>
      </c>
      <c r="B773" t="n">
        <v>122</v>
      </c>
      <c r="C773" t="inlineStr">
        <is>
          <t>Arcos</t>
        </is>
      </c>
      <c r="D773" t="inlineStr">
        <is>
          <t>EMPORIO M&amp;L COMERCIO DE ALIM E BEBIDAS LTDA</t>
        </is>
      </c>
      <c r="E773" t="inlineStr">
        <is>
          <t>500278</t>
        </is>
      </c>
      <c r="F773" s="550" t="n">
        <v>46090</v>
      </c>
      <c r="G773" s="550" t="n">
        <v>46090</v>
      </c>
      <c r="H773" s="550" t="n">
        <v>46119</v>
      </c>
      <c r="I773" t="n">
        <v>525.6900000000001</v>
      </c>
      <c r="J773" t="n">
        <v>525.6900000000001</v>
      </c>
      <c r="K773" t="n">
        <v>525.6900000000001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inlineStr">
        <is>
          <t>03/2026</t>
        </is>
      </c>
    </row>
    <row r="774">
      <c r="A774" t="n">
        <v>217348</v>
      </c>
      <c r="B774" t="n">
        <v>122</v>
      </c>
      <c r="C774" t="inlineStr">
        <is>
          <t>Arcos</t>
        </is>
      </c>
      <c r="D774" t="inlineStr">
        <is>
          <t>EMPORIO M&amp;L COMERCIO DE ALIM E BEBIDAS LTDA</t>
        </is>
      </c>
      <c r="E774" t="inlineStr">
        <is>
          <t>500318</t>
        </is>
      </c>
      <c r="F774" s="550" t="n">
        <v>46090</v>
      </c>
      <c r="G774" s="550" t="n">
        <v>46090</v>
      </c>
      <c r="H774" s="550" t="n">
        <v>46119</v>
      </c>
      <c r="I774" t="n">
        <v>689.4</v>
      </c>
      <c r="J774" t="n">
        <v>689.4</v>
      </c>
      <c r="K774" t="n">
        <v>689.4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inlineStr">
        <is>
          <t>03/2026</t>
        </is>
      </c>
    </row>
    <row r="775">
      <c r="A775" t="n">
        <v>217347</v>
      </c>
      <c r="B775" t="n">
        <v>122</v>
      </c>
      <c r="C775" t="inlineStr">
        <is>
          <t>Arcos</t>
        </is>
      </c>
      <c r="D775" t="inlineStr">
        <is>
          <t>WPP COMERCIO DE CARNES LTDA</t>
        </is>
      </c>
      <c r="E775" t="inlineStr">
        <is>
          <t>77849</t>
        </is>
      </c>
      <c r="F775" s="550" t="n">
        <v>46091</v>
      </c>
      <c r="G775" s="550" t="n">
        <v>46091</v>
      </c>
      <c r="H775" s="550" t="n">
        <v>46119</v>
      </c>
      <c r="I775" t="n">
        <v>1462.37</v>
      </c>
      <c r="J775" t="n">
        <v>1462.37</v>
      </c>
      <c r="K775" t="n">
        <v>1462.37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inlineStr">
        <is>
          <t>03/2026</t>
        </is>
      </c>
    </row>
    <row r="776">
      <c r="A776" t="n">
        <v>217346</v>
      </c>
      <c r="B776" t="n">
        <v>122</v>
      </c>
      <c r="C776" t="inlineStr">
        <is>
          <t>Arcos</t>
        </is>
      </c>
      <c r="D776" t="inlineStr">
        <is>
          <t>GEOFFROY ALAIN MARIE DE LA CROIX DE CHEVRIERES DE SAYVE LTDA</t>
        </is>
      </c>
      <c r="E776" t="inlineStr">
        <is>
          <t>45260</t>
        </is>
      </c>
      <c r="F776" s="550" t="n">
        <v>46090</v>
      </c>
      <c r="G776" s="550" t="n">
        <v>46090</v>
      </c>
      <c r="H776" s="550" t="n">
        <v>46120</v>
      </c>
      <c r="I776" t="n">
        <v>1290.24</v>
      </c>
      <c r="J776" t="n">
        <v>1290.24</v>
      </c>
      <c r="K776" t="n">
        <v>0</v>
      </c>
      <c r="L776" t="n">
        <v>1290.24</v>
      </c>
      <c r="M776" t="n">
        <v>0</v>
      </c>
      <c r="N776" t="n">
        <v>0</v>
      </c>
      <c r="O776" t="n">
        <v>0</v>
      </c>
      <c r="P776" t="n">
        <v>0</v>
      </c>
      <c r="Q776" t="inlineStr">
        <is>
          <t>03/2026</t>
        </is>
      </c>
    </row>
    <row r="777">
      <c r="A777" t="n">
        <v>217345</v>
      </c>
      <c r="B777" t="n">
        <v>122</v>
      </c>
      <c r="C777" t="inlineStr">
        <is>
          <t>Arcos</t>
        </is>
      </c>
      <c r="D777" t="inlineStr">
        <is>
          <t xml:space="preserve">COMERCIAL IMPORTADORA E EXPORTADORA METAPUNTO LTDA </t>
        </is>
      </c>
      <c r="E777" t="inlineStr">
        <is>
          <t>43111</t>
        </is>
      </c>
      <c r="F777" s="550" t="n">
        <v>46091</v>
      </c>
      <c r="G777" s="550" t="n">
        <v>46091</v>
      </c>
      <c r="H777" s="550" t="n">
        <v>46106</v>
      </c>
      <c r="I777" t="n">
        <v>744.1</v>
      </c>
      <c r="J777" t="n">
        <v>729.2</v>
      </c>
      <c r="K777" t="n">
        <v>744.1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inlineStr">
        <is>
          <t>03/2026</t>
        </is>
      </c>
    </row>
    <row r="778">
      <c r="A778" t="n">
        <v>217344</v>
      </c>
      <c r="B778" t="n">
        <v>122</v>
      </c>
      <c r="C778" t="inlineStr">
        <is>
          <t>Arcos</t>
        </is>
      </c>
      <c r="D778" t="inlineStr">
        <is>
          <t>DTK COMERCIO DE ALIMENTOS LTDA</t>
        </is>
      </c>
      <c r="E778" t="inlineStr">
        <is>
          <t>68677</t>
        </is>
      </c>
      <c r="F778" s="550" t="n">
        <v>46091</v>
      </c>
      <c r="G778" s="550" t="n">
        <v>46091</v>
      </c>
      <c r="H778" s="550" t="n">
        <v>46112</v>
      </c>
      <c r="I778" t="n">
        <v>170.54</v>
      </c>
      <c r="J778" t="n">
        <v>161.64</v>
      </c>
      <c r="K778" t="n">
        <v>170.54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inlineStr">
        <is>
          <t>03/2026</t>
        </is>
      </c>
    </row>
    <row r="779">
      <c r="A779" t="n">
        <v>217343</v>
      </c>
      <c r="B779" t="n">
        <v>122</v>
      </c>
      <c r="C779" t="inlineStr">
        <is>
          <t>Arcos</t>
        </is>
      </c>
      <c r="D779" t="inlineStr">
        <is>
          <t xml:space="preserve">LEITERIA DELICARI INDUSTRIA E COMERCIO LTDA </t>
        </is>
      </c>
      <c r="E779" t="inlineStr">
        <is>
          <t>83072</t>
        </is>
      </c>
      <c r="F779" s="550" t="n">
        <v>46084</v>
      </c>
      <c r="G779" s="550" t="n">
        <v>46084</v>
      </c>
      <c r="H779" s="550" t="n">
        <v>46112</v>
      </c>
      <c r="I779" t="n">
        <v>513</v>
      </c>
      <c r="J779" t="n">
        <v>513</v>
      </c>
      <c r="K779" t="n">
        <v>513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inlineStr">
        <is>
          <t>03/2026</t>
        </is>
      </c>
    </row>
    <row r="780">
      <c r="A780" t="n">
        <v>217342</v>
      </c>
      <c r="B780" t="n">
        <v>122</v>
      </c>
      <c r="C780" t="inlineStr">
        <is>
          <t>Arcos</t>
        </is>
      </c>
      <c r="D780" t="inlineStr">
        <is>
          <t>MONTE ALTO ALIMENTOS LTDA</t>
        </is>
      </c>
      <c r="E780" t="inlineStr">
        <is>
          <t>177628</t>
        </is>
      </c>
      <c r="F780" s="550" t="n">
        <v>46090</v>
      </c>
      <c r="G780" s="550" t="n">
        <v>46090</v>
      </c>
      <c r="H780" s="550" t="n">
        <v>46111</v>
      </c>
      <c r="I780" t="n">
        <v>5792.88</v>
      </c>
      <c r="J780" t="n">
        <v>5792.88</v>
      </c>
      <c r="K780" t="n">
        <v>5792.88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inlineStr">
        <is>
          <t>03/2026</t>
        </is>
      </c>
    </row>
    <row r="781">
      <c r="A781" t="n">
        <v>217341</v>
      </c>
      <c r="B781" t="n">
        <v>122</v>
      </c>
      <c r="C781" t="inlineStr">
        <is>
          <t>Arcos</t>
        </is>
      </c>
      <c r="D781" t="inlineStr">
        <is>
          <t>AMBEV S. A. - CDD SAO PAULO</t>
        </is>
      </c>
      <c r="E781" t="inlineStr">
        <is>
          <t>36384</t>
        </is>
      </c>
      <c r="F781" s="550" t="n">
        <v>46084</v>
      </c>
      <c r="G781" s="550" t="n">
        <v>46084</v>
      </c>
      <c r="H781" s="550" t="n">
        <v>46118</v>
      </c>
      <c r="I781" t="n">
        <v>2873.88</v>
      </c>
      <c r="J781" t="n">
        <v>2396.53</v>
      </c>
      <c r="K781" t="n">
        <v>0</v>
      </c>
      <c r="L781" t="n">
        <v>2873.88</v>
      </c>
      <c r="M781" t="n">
        <v>0</v>
      </c>
      <c r="N781" t="n">
        <v>0</v>
      </c>
      <c r="O781" t="n">
        <v>0</v>
      </c>
      <c r="P781" t="n">
        <v>0</v>
      </c>
      <c r="Q781" t="inlineStr">
        <is>
          <t>03/2026</t>
        </is>
      </c>
    </row>
    <row r="782">
      <c r="A782" t="n">
        <v>217340</v>
      </c>
      <c r="B782" t="n">
        <v>122</v>
      </c>
      <c r="C782" t="inlineStr">
        <is>
          <t>Arcos</t>
        </is>
      </c>
      <c r="D782" t="inlineStr">
        <is>
          <t>MEXBRA ALIMENTOS LTDA</t>
        </is>
      </c>
      <c r="E782" t="inlineStr">
        <is>
          <t>4045</t>
        </is>
      </c>
      <c r="F782" s="550" t="n">
        <v>46093</v>
      </c>
      <c r="G782" s="550" t="n">
        <v>46093</v>
      </c>
      <c r="H782" s="550" t="n">
        <v>46108</v>
      </c>
      <c r="I782" t="n">
        <v>696.59</v>
      </c>
      <c r="J782" t="n">
        <v>650</v>
      </c>
      <c r="K782" t="n">
        <v>696.59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inlineStr">
        <is>
          <t>03/2026</t>
        </is>
      </c>
    </row>
    <row r="783">
      <c r="A783" t="n">
        <v>217339</v>
      </c>
      <c r="B783" t="n">
        <v>122</v>
      </c>
      <c r="C783" t="inlineStr">
        <is>
          <t>Arcos</t>
        </is>
      </c>
      <c r="D783" t="inlineStr">
        <is>
          <t>PSSS LTDA</t>
        </is>
      </c>
      <c r="E783" t="inlineStr">
        <is>
          <t>3298</t>
        </is>
      </c>
      <c r="F783" s="550" t="n">
        <v>46091</v>
      </c>
      <c r="H783" s="550" t="n">
        <v>46106</v>
      </c>
      <c r="I783" t="n">
        <v>1920.24</v>
      </c>
      <c r="J783" t="n">
        <v>1920.24</v>
      </c>
      <c r="K783" t="n">
        <v>0</v>
      </c>
      <c r="L783" t="n">
        <v>0</v>
      </c>
      <c r="M783" t="n">
        <v>1580.24</v>
      </c>
      <c r="N783" t="n">
        <v>0</v>
      </c>
      <c r="O783" t="n">
        <v>0</v>
      </c>
      <c r="P783" t="n">
        <v>0</v>
      </c>
      <c r="Q783" t="inlineStr">
        <is>
          <t>03/2026</t>
        </is>
      </c>
    </row>
    <row r="784">
      <c r="A784" t="n">
        <v>217337</v>
      </c>
      <c r="B784" t="n">
        <v>122</v>
      </c>
      <c r="C784" t="inlineStr">
        <is>
          <t>Arcos</t>
        </is>
      </c>
      <c r="D784" t="inlineStr">
        <is>
          <t>ALLIMENTARI COMERCIO DE PRODUTOS ALIMENTICIOS E SERVICOS LTDA</t>
        </is>
      </c>
      <c r="E784" t="inlineStr">
        <is>
          <t>37366</t>
        </is>
      </c>
      <c r="F784" s="550" t="n">
        <v>46083</v>
      </c>
      <c r="G784" s="550" t="n">
        <v>46083</v>
      </c>
      <c r="H784" s="550" t="n">
        <v>46111</v>
      </c>
      <c r="I784" t="n">
        <v>1706</v>
      </c>
      <c r="J784" t="n">
        <v>1706</v>
      </c>
      <c r="K784" t="n">
        <v>1706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inlineStr">
        <is>
          <t>03/2026</t>
        </is>
      </c>
    </row>
    <row r="785">
      <c r="A785" t="n">
        <v>217336</v>
      </c>
      <c r="B785" t="n">
        <v>122</v>
      </c>
      <c r="C785" t="inlineStr">
        <is>
          <t>Arcos</t>
        </is>
      </c>
      <c r="D785" t="inlineStr">
        <is>
          <t xml:space="preserve">BELLNAY PAES ARTESANAIS LTDA </t>
        </is>
      </c>
      <c r="E785" t="inlineStr">
        <is>
          <t>2814</t>
        </is>
      </c>
      <c r="F785" s="550" t="n">
        <v>46092</v>
      </c>
      <c r="G785" s="550" t="n">
        <v>46092</v>
      </c>
      <c r="H785" s="550" t="n">
        <v>46106</v>
      </c>
      <c r="I785" t="n">
        <v>507.5</v>
      </c>
      <c r="J785" t="n">
        <v>477.5</v>
      </c>
      <c r="K785" t="n">
        <v>507.5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inlineStr">
        <is>
          <t>03/2026</t>
        </is>
      </c>
    </row>
    <row r="786">
      <c r="A786" t="n">
        <v>217333</v>
      </c>
      <c r="B786" t="n">
        <v>122</v>
      </c>
      <c r="C786" t="inlineStr">
        <is>
          <t>Arcos</t>
        </is>
      </c>
      <c r="D786" t="inlineStr">
        <is>
          <t xml:space="preserve">CAROLINA AMANCIO </t>
        </is>
      </c>
      <c r="E786" t="inlineStr">
        <is>
          <t>241</t>
        </is>
      </c>
      <c r="F786" s="550" t="n">
        <v>46093</v>
      </c>
      <c r="G786" s="550" t="n">
        <v>46093</v>
      </c>
      <c r="H786" s="550" t="n">
        <v>46107</v>
      </c>
      <c r="I786" t="n">
        <v>500</v>
      </c>
      <c r="J786" t="n">
        <v>500</v>
      </c>
      <c r="K786" t="n">
        <v>500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inlineStr">
        <is>
          <t>03/2026</t>
        </is>
      </c>
    </row>
    <row r="787">
      <c r="A787" t="n">
        <v>217332</v>
      </c>
      <c r="B787" t="n">
        <v>122</v>
      </c>
      <c r="C787" t="inlineStr">
        <is>
          <t>Arcos</t>
        </is>
      </c>
      <c r="D787" t="inlineStr">
        <is>
          <t>KING COMERCIO E IMPORTACAO DE BEBIDAS LTDA</t>
        </is>
      </c>
      <c r="E787" t="inlineStr">
        <is>
          <t>125893</t>
        </is>
      </c>
      <c r="F787" s="550" t="n">
        <v>46091</v>
      </c>
      <c r="G787" s="550" t="n">
        <v>46091</v>
      </c>
      <c r="H787" s="550" t="n">
        <v>46112</v>
      </c>
      <c r="I787" t="n">
        <v>3156</v>
      </c>
      <c r="J787" t="n">
        <v>3156</v>
      </c>
      <c r="K787" t="n">
        <v>0</v>
      </c>
      <c r="L787" t="n">
        <v>3156</v>
      </c>
      <c r="M787" t="n">
        <v>0</v>
      </c>
      <c r="N787" t="n">
        <v>0</v>
      </c>
      <c r="O787" t="n">
        <v>0</v>
      </c>
      <c r="P787" t="n">
        <v>0</v>
      </c>
      <c r="Q787" t="inlineStr">
        <is>
          <t>03/2026</t>
        </is>
      </c>
    </row>
    <row r="788">
      <c r="A788" t="n">
        <v>217331</v>
      </c>
      <c r="B788" t="n">
        <v>122</v>
      </c>
      <c r="C788" t="inlineStr">
        <is>
          <t>Arcos</t>
        </is>
      </c>
      <c r="D788" t="inlineStr">
        <is>
          <t>MURILLO S DUARTE COMERCIAL LTDA</t>
        </is>
      </c>
      <c r="E788" t="inlineStr">
        <is>
          <t>2453</t>
        </is>
      </c>
      <c r="F788" s="550" t="n">
        <v>46091</v>
      </c>
      <c r="H788" s="550" t="n">
        <v>46125</v>
      </c>
      <c r="I788" t="n">
        <v>1080.72</v>
      </c>
      <c r="J788" t="n">
        <v>1080.72</v>
      </c>
      <c r="K788" t="n">
        <v>0</v>
      </c>
      <c r="L788" t="n">
        <v>0</v>
      </c>
      <c r="M788" t="n">
        <v>912.72</v>
      </c>
      <c r="N788" t="n">
        <v>0</v>
      </c>
      <c r="O788" t="n">
        <v>168</v>
      </c>
      <c r="P788" t="n">
        <v>0</v>
      </c>
      <c r="Q788" t="inlineStr">
        <is>
          <t>03/2026</t>
        </is>
      </c>
    </row>
    <row r="789">
      <c r="A789" t="n">
        <v>217330</v>
      </c>
      <c r="B789" t="n">
        <v>122</v>
      </c>
      <c r="C789" t="inlineStr">
        <is>
          <t>Arcos</t>
        </is>
      </c>
      <c r="D789" t="inlineStr">
        <is>
          <t>MURILLO S DUARTE COMERCIAL LTDA</t>
        </is>
      </c>
      <c r="E789" t="inlineStr">
        <is>
          <t>2460</t>
        </is>
      </c>
      <c r="F789" s="550" t="n">
        <v>46092</v>
      </c>
      <c r="G789" s="550" t="n">
        <v>46092</v>
      </c>
      <c r="H789" s="550" t="n">
        <v>46125</v>
      </c>
      <c r="I789" t="n">
        <v>1107.87</v>
      </c>
      <c r="J789" t="n">
        <v>1107.87</v>
      </c>
      <c r="K789" t="n">
        <v>1107.87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inlineStr">
        <is>
          <t>03/2026</t>
        </is>
      </c>
    </row>
    <row r="790">
      <c r="A790" t="n">
        <v>217329</v>
      </c>
      <c r="B790" t="n">
        <v>122</v>
      </c>
      <c r="C790" t="inlineStr">
        <is>
          <t>Arcos</t>
        </is>
      </c>
      <c r="D790" t="inlineStr">
        <is>
          <t>DISTRIBUIDORA ARENA VIP COMERCIO DE BEBIDAS LTDA</t>
        </is>
      </c>
      <c r="E790" t="inlineStr">
        <is>
          <t>895</t>
        </is>
      </c>
      <c r="F790" s="550" t="n">
        <v>46091</v>
      </c>
      <c r="G790" s="550" t="n">
        <v>46091</v>
      </c>
      <c r="H790" s="550" t="n">
        <v>46119</v>
      </c>
      <c r="I790" t="n">
        <v>301</v>
      </c>
      <c r="J790" t="n">
        <v>301</v>
      </c>
      <c r="K790" t="n">
        <v>0</v>
      </c>
      <c r="L790" t="n">
        <v>301</v>
      </c>
      <c r="M790" t="n">
        <v>0</v>
      </c>
      <c r="N790" t="n">
        <v>0</v>
      </c>
      <c r="O790" t="n">
        <v>0</v>
      </c>
      <c r="P790" t="n">
        <v>0</v>
      </c>
      <c r="Q790" t="inlineStr">
        <is>
          <t>03/2026</t>
        </is>
      </c>
    </row>
    <row r="791">
      <c r="A791" t="n">
        <v>217328</v>
      </c>
      <c r="B791" t="n">
        <v>122</v>
      </c>
      <c r="C791" t="inlineStr">
        <is>
          <t>Arcos</t>
        </is>
      </c>
      <c r="D791" t="inlineStr">
        <is>
          <t xml:space="preserve">LEITERIA CABRIOLA FROMAGES DE CHEVRE LTDA </t>
        </is>
      </c>
      <c r="E791" t="inlineStr">
        <is>
          <t>49174</t>
        </is>
      </c>
      <c r="F791" s="550" t="n">
        <v>46091</v>
      </c>
      <c r="G791" s="550" t="n">
        <v>46091</v>
      </c>
      <c r="H791" s="550" t="n">
        <v>46121</v>
      </c>
      <c r="I791" t="n">
        <v>1638</v>
      </c>
      <c r="J791" t="n">
        <v>1638</v>
      </c>
      <c r="K791" t="n">
        <v>1638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inlineStr">
        <is>
          <t>03/2026</t>
        </is>
      </c>
    </row>
    <row r="792">
      <c r="A792" t="n">
        <v>217327</v>
      </c>
      <c r="B792" t="n">
        <v>122</v>
      </c>
      <c r="C792" t="inlineStr">
        <is>
          <t>Arcos</t>
        </is>
      </c>
      <c r="D792" t="inlineStr">
        <is>
          <t>DO CHEF DISTRIBUIDORA DE ALIMENTOS LTDA</t>
        </is>
      </c>
      <c r="E792" t="inlineStr">
        <is>
          <t>181</t>
        </is>
      </c>
      <c r="F792" s="550" t="n">
        <v>46091</v>
      </c>
      <c r="G792" s="550" t="n">
        <v>46091</v>
      </c>
      <c r="H792" s="550" t="n">
        <v>46119</v>
      </c>
      <c r="I792" t="n">
        <v>397.71</v>
      </c>
      <c r="J792" t="n">
        <v>397.71</v>
      </c>
      <c r="K792" t="n">
        <v>397.71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inlineStr">
        <is>
          <t>03/2026</t>
        </is>
      </c>
    </row>
    <row r="793">
      <c r="A793" t="n">
        <v>217324</v>
      </c>
      <c r="B793" t="n">
        <v>122</v>
      </c>
      <c r="C793" t="inlineStr">
        <is>
          <t>Arcos</t>
        </is>
      </c>
      <c r="D793" t="inlineStr">
        <is>
          <t>DO CHEF DISTRIBUIDORA DE ALIMENTOS LTDA</t>
        </is>
      </c>
      <c r="E793" t="inlineStr">
        <is>
          <t>163</t>
        </is>
      </c>
      <c r="F793" s="550" t="n">
        <v>46091</v>
      </c>
      <c r="G793" s="550" t="n">
        <v>46091</v>
      </c>
      <c r="H793" s="550" t="n">
        <v>46119</v>
      </c>
      <c r="I793" t="n">
        <v>320</v>
      </c>
      <c r="J793" t="n">
        <v>320</v>
      </c>
      <c r="K793" t="n">
        <v>320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inlineStr">
        <is>
          <t>03/2026</t>
        </is>
      </c>
    </row>
    <row r="794">
      <c r="A794" t="n">
        <v>217320</v>
      </c>
      <c r="B794" t="n">
        <v>122</v>
      </c>
      <c r="C794" t="inlineStr">
        <is>
          <t>Arcos</t>
        </is>
      </c>
      <c r="D794" t="inlineStr">
        <is>
          <t>AMBEV S. A. - CDD SAO PAULO</t>
        </is>
      </c>
      <c r="E794" t="inlineStr">
        <is>
          <t>48465</t>
        </is>
      </c>
      <c r="F794" s="550" t="n">
        <v>46091</v>
      </c>
      <c r="G794" s="550" t="n">
        <v>46091</v>
      </c>
      <c r="H794" s="550" t="n">
        <v>46122</v>
      </c>
      <c r="I794" t="n">
        <v>1658.88</v>
      </c>
      <c r="J794" t="n">
        <v>1410.72</v>
      </c>
      <c r="K794" t="n">
        <v>0</v>
      </c>
      <c r="L794" t="n">
        <v>1658.88</v>
      </c>
      <c r="M794" t="n">
        <v>0</v>
      </c>
      <c r="N794" t="n">
        <v>0</v>
      </c>
      <c r="O794" t="n">
        <v>0</v>
      </c>
      <c r="P794" t="n">
        <v>0</v>
      </c>
      <c r="Q794" t="inlineStr">
        <is>
          <t>03/2026</t>
        </is>
      </c>
    </row>
    <row r="795">
      <c r="A795" t="n">
        <v>217318</v>
      </c>
      <c r="B795" t="n">
        <v>122</v>
      </c>
      <c r="C795" t="inlineStr">
        <is>
          <t>Arcos</t>
        </is>
      </c>
      <c r="D795" t="inlineStr">
        <is>
          <t>FG7 COMERCIO E DISTRIBUICAO DE BEBIDAS LTDA</t>
        </is>
      </c>
      <c r="E795" t="inlineStr">
        <is>
          <t>761822</t>
        </is>
      </c>
      <c r="F795" s="550" t="n">
        <v>46092</v>
      </c>
      <c r="G795" s="550" t="n">
        <v>46092</v>
      </c>
      <c r="H795" s="550" t="n">
        <v>46120</v>
      </c>
      <c r="I795" t="n">
        <v>1354.32</v>
      </c>
      <c r="J795" t="n">
        <v>1354.32</v>
      </c>
      <c r="K795" t="n">
        <v>0</v>
      </c>
      <c r="L795" t="n">
        <v>1354.32</v>
      </c>
      <c r="M795" t="n">
        <v>0</v>
      </c>
      <c r="N795" t="n">
        <v>0</v>
      </c>
      <c r="O795" t="n">
        <v>0</v>
      </c>
      <c r="P795" t="n">
        <v>0</v>
      </c>
      <c r="Q795" t="inlineStr">
        <is>
          <t>03/2026</t>
        </is>
      </c>
    </row>
    <row r="796">
      <c r="A796" t="n">
        <v>217316</v>
      </c>
      <c r="B796" t="n">
        <v>122</v>
      </c>
      <c r="C796" t="inlineStr">
        <is>
          <t>Arcos</t>
        </is>
      </c>
      <c r="D796" t="inlineStr">
        <is>
          <t>CECILIA TSUYACO ARAKI SILVA LTDA</t>
        </is>
      </c>
      <c r="E796" t="inlineStr">
        <is>
          <t>388253</t>
        </is>
      </c>
      <c r="F796" s="550" t="n">
        <v>46091</v>
      </c>
      <c r="G796" s="550" t="n">
        <v>46091</v>
      </c>
      <c r="H796" s="550" t="n">
        <v>46119</v>
      </c>
      <c r="I796" t="n">
        <v>687.4</v>
      </c>
      <c r="J796" t="n">
        <v>687.4</v>
      </c>
      <c r="K796" t="n">
        <v>687.4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inlineStr">
        <is>
          <t>03/2026</t>
        </is>
      </c>
    </row>
    <row r="797">
      <c r="A797" t="n">
        <v>217315</v>
      </c>
      <c r="B797" t="n">
        <v>122</v>
      </c>
      <c r="C797" t="inlineStr">
        <is>
          <t>Arcos</t>
        </is>
      </c>
      <c r="D797" t="inlineStr">
        <is>
          <t>NA MORADA INDÚSTRIA E COMÉRCIO LTDA</t>
        </is>
      </c>
      <c r="E797" t="inlineStr">
        <is>
          <t>291186</t>
        </is>
      </c>
      <c r="F797" s="550" t="n">
        <v>46091</v>
      </c>
      <c r="G797" s="550" t="n">
        <v>46091</v>
      </c>
      <c r="H797" s="550" t="n">
        <v>46106</v>
      </c>
      <c r="I797" t="n">
        <v>2079.7</v>
      </c>
      <c r="J797" t="n">
        <v>2231.92</v>
      </c>
      <c r="K797" t="n">
        <v>2079.7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inlineStr">
        <is>
          <t>03/2026</t>
        </is>
      </c>
    </row>
    <row r="798">
      <c r="A798" t="n">
        <v>217314</v>
      </c>
      <c r="B798" t="n">
        <v>122</v>
      </c>
      <c r="C798" t="inlineStr">
        <is>
          <t>Arcos</t>
        </is>
      </c>
      <c r="D798" t="inlineStr">
        <is>
          <t>MARIO PEDRO FELICIANO - HORTIFRUTI</t>
        </is>
      </c>
      <c r="E798" t="inlineStr">
        <is>
          <t>470133</t>
        </is>
      </c>
      <c r="F798" s="550" t="n">
        <v>46091</v>
      </c>
      <c r="G798" s="550" t="n">
        <v>46091</v>
      </c>
      <c r="H798" s="550" t="n">
        <v>46119</v>
      </c>
      <c r="I798" t="n">
        <v>787.98</v>
      </c>
      <c r="J798" t="n">
        <v>787.98</v>
      </c>
      <c r="K798" t="n">
        <v>787.98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inlineStr">
        <is>
          <t>03/2026</t>
        </is>
      </c>
    </row>
    <row r="799">
      <c r="A799" t="n">
        <v>217313</v>
      </c>
      <c r="B799" t="n">
        <v>122</v>
      </c>
      <c r="C799" t="inlineStr">
        <is>
          <t>Arcos</t>
        </is>
      </c>
      <c r="D799" t="inlineStr">
        <is>
          <t xml:space="preserve">NOVA MIX </t>
        </is>
      </c>
      <c r="E799" t="inlineStr">
        <is>
          <t>2599194</t>
        </is>
      </c>
      <c r="F799" s="550" t="n">
        <v>46091</v>
      </c>
      <c r="G799" s="550" t="n">
        <v>46091</v>
      </c>
      <c r="H799" s="550" t="n">
        <v>46105</v>
      </c>
      <c r="I799" t="n">
        <v>384</v>
      </c>
      <c r="J799" t="n">
        <v>384</v>
      </c>
      <c r="K799" t="n">
        <v>384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inlineStr">
        <is>
          <t>03/2026</t>
        </is>
      </c>
    </row>
    <row r="800">
      <c r="A800" t="n">
        <v>217312</v>
      </c>
      <c r="B800" t="n">
        <v>122</v>
      </c>
      <c r="C800" t="inlineStr">
        <is>
          <t>Arcos</t>
        </is>
      </c>
      <c r="D800" t="inlineStr">
        <is>
          <t>REAL COMERCIAL LTDA</t>
        </is>
      </c>
      <c r="E800" t="inlineStr">
        <is>
          <t>684244</t>
        </is>
      </c>
      <c r="F800" s="550" t="n">
        <v>46082</v>
      </c>
      <c r="G800" s="550" t="n">
        <v>46082</v>
      </c>
      <c r="H800" s="550" t="n">
        <v>46108</v>
      </c>
      <c r="I800" t="n">
        <v>1018.01</v>
      </c>
      <c r="J800" t="n">
        <v>1017.9</v>
      </c>
      <c r="K800" t="n">
        <v>1018.01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inlineStr">
        <is>
          <t>03/2026</t>
        </is>
      </c>
    </row>
    <row r="801">
      <c r="A801" t="n">
        <v>217311</v>
      </c>
      <c r="B801" t="n">
        <v>122</v>
      </c>
      <c r="C801" t="inlineStr">
        <is>
          <t>Arcos</t>
        </is>
      </c>
      <c r="D801" t="inlineStr">
        <is>
          <t>BATARD PADARIA ARTESANAL LTDA</t>
        </is>
      </c>
      <c r="E801" t="inlineStr">
        <is>
          <t>13572</t>
        </is>
      </c>
      <c r="F801" s="550" t="n">
        <v>46094</v>
      </c>
      <c r="G801" s="550" t="n">
        <v>46094</v>
      </c>
      <c r="H801" s="550" t="n">
        <v>46110</v>
      </c>
      <c r="I801" t="n">
        <v>1281.25</v>
      </c>
      <c r="J801" t="n">
        <v>1268.25</v>
      </c>
      <c r="K801" t="n">
        <v>1281.25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inlineStr">
        <is>
          <t>03/2026</t>
        </is>
      </c>
    </row>
    <row r="802">
      <c r="A802" t="n">
        <v>217310</v>
      </c>
      <c r="B802" t="n">
        <v>122</v>
      </c>
      <c r="C802" t="inlineStr">
        <is>
          <t>Arcos</t>
        </is>
      </c>
      <c r="D802" t="inlineStr">
        <is>
          <t>PROAUTO INDUSTRIA QUIMICA EIRELI</t>
        </is>
      </c>
      <c r="E802" t="inlineStr">
        <is>
          <t>153189</t>
        </is>
      </c>
      <c r="F802" s="550" t="n">
        <v>46093</v>
      </c>
      <c r="H802" s="550" t="n">
        <v>46114</v>
      </c>
      <c r="I802" t="n">
        <v>1536.06</v>
      </c>
      <c r="J802" t="n">
        <v>1478.06</v>
      </c>
      <c r="K802" t="n">
        <v>0</v>
      </c>
      <c r="L802" t="n">
        <v>0</v>
      </c>
      <c r="M802" t="n">
        <v>1536.06</v>
      </c>
      <c r="N802" t="n">
        <v>0</v>
      </c>
      <c r="O802" t="n">
        <v>0</v>
      </c>
      <c r="P802" t="n">
        <v>0</v>
      </c>
      <c r="Q802" t="inlineStr">
        <is>
          <t>03/2026</t>
        </is>
      </c>
    </row>
    <row r="803">
      <c r="A803" t="n">
        <v>217306</v>
      </c>
      <c r="B803" t="n">
        <v>122</v>
      </c>
      <c r="C803" t="inlineStr">
        <is>
          <t>Arcos</t>
        </is>
      </c>
      <c r="D803" t="inlineStr">
        <is>
          <t>DO CHEF DISTRIBUIDORA DE ALIMENTOS LTDA</t>
        </is>
      </c>
      <c r="E803" t="inlineStr">
        <is>
          <t>229</t>
        </is>
      </c>
      <c r="F803" s="550" t="n">
        <v>46093</v>
      </c>
      <c r="G803" s="550" t="n">
        <v>46093</v>
      </c>
      <c r="H803" s="550" t="n">
        <v>46121</v>
      </c>
      <c r="I803" t="n">
        <v>158.32</v>
      </c>
      <c r="J803" t="n">
        <v>158.32</v>
      </c>
      <c r="K803" t="n">
        <v>158.32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inlineStr">
        <is>
          <t>03/2026</t>
        </is>
      </c>
    </row>
    <row r="804">
      <c r="A804" t="n">
        <v>217304</v>
      </c>
      <c r="B804" t="n">
        <v>122</v>
      </c>
      <c r="C804" t="inlineStr">
        <is>
          <t>Arcos</t>
        </is>
      </c>
      <c r="D804" t="inlineStr">
        <is>
          <t>MARIO PEDRO FELICIANO - HORTIFRUTI</t>
        </is>
      </c>
      <c r="E804" t="inlineStr">
        <is>
          <t>470288</t>
        </is>
      </c>
      <c r="F804" s="550" t="n">
        <v>46093</v>
      </c>
      <c r="G804" s="550" t="n">
        <v>46093</v>
      </c>
      <c r="H804" s="550" t="n">
        <v>46121</v>
      </c>
      <c r="I804" t="n">
        <v>723.62</v>
      </c>
      <c r="J804" t="n">
        <v>780.28</v>
      </c>
      <c r="K804" t="n">
        <v>723.62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inlineStr">
        <is>
          <t>03/2026</t>
        </is>
      </c>
    </row>
    <row r="805">
      <c r="A805" t="n">
        <v>217303</v>
      </c>
      <c r="B805" t="n">
        <v>122</v>
      </c>
      <c r="C805" t="inlineStr">
        <is>
          <t>Arcos</t>
        </is>
      </c>
      <c r="D805" t="inlineStr">
        <is>
          <t>CECILIA TSUYACO ARAKI SILVA LTDA</t>
        </is>
      </c>
      <c r="E805" t="inlineStr">
        <is>
          <t>388382</t>
        </is>
      </c>
      <c r="F805" s="550" t="n">
        <v>46093</v>
      </c>
      <c r="G805" s="550" t="n">
        <v>46093</v>
      </c>
      <c r="H805" s="550" t="n">
        <v>46121</v>
      </c>
      <c r="I805" t="n">
        <v>593.6</v>
      </c>
      <c r="J805" t="n">
        <v>593.6</v>
      </c>
      <c r="K805" t="n">
        <v>593.6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inlineStr">
        <is>
          <t>03/2026</t>
        </is>
      </c>
    </row>
    <row r="806">
      <c r="A806" t="n">
        <v>217300</v>
      </c>
      <c r="B806" t="n">
        <v>122</v>
      </c>
      <c r="C806" t="inlineStr">
        <is>
          <t>Arcos</t>
        </is>
      </c>
      <c r="D806" t="inlineStr">
        <is>
          <t>B.B DISTRIBUIDORA DE CARNES LTDA</t>
        </is>
      </c>
      <c r="E806" t="inlineStr">
        <is>
          <t>416393</t>
        </is>
      </c>
      <c r="F806" s="550" t="n">
        <v>46093</v>
      </c>
      <c r="G806" s="550" t="n">
        <v>46093</v>
      </c>
      <c r="H806" s="550" t="n">
        <v>46121</v>
      </c>
      <c r="I806" t="n">
        <v>598.5</v>
      </c>
      <c r="J806" t="n">
        <v>598.5</v>
      </c>
      <c r="K806" t="n">
        <v>598.5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inlineStr">
        <is>
          <t>03/2026</t>
        </is>
      </c>
    </row>
    <row r="807">
      <c r="A807" t="n">
        <v>217297</v>
      </c>
      <c r="B807" t="n">
        <v>122</v>
      </c>
      <c r="C807" t="inlineStr">
        <is>
          <t>Arcos</t>
        </is>
      </c>
      <c r="D807" t="inlineStr">
        <is>
          <t xml:space="preserve">EDUARDO TAKESHI MURANAKA </t>
        </is>
      </c>
      <c r="E807" t="inlineStr">
        <is>
          <t>260711174</t>
        </is>
      </c>
      <c r="F807" s="550" t="n">
        <v>46093</v>
      </c>
      <c r="G807" s="550" t="n">
        <v>46093</v>
      </c>
      <c r="H807" s="550" t="n">
        <v>46104</v>
      </c>
      <c r="I807" t="n">
        <v>406</v>
      </c>
      <c r="J807" t="n">
        <v>406</v>
      </c>
      <c r="K807" t="n">
        <v>406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inlineStr">
        <is>
          <t>03/2026</t>
        </is>
      </c>
    </row>
    <row r="808">
      <c r="A808" t="n">
        <v>217290</v>
      </c>
      <c r="B808" t="n">
        <v>122</v>
      </c>
      <c r="C808" t="inlineStr">
        <is>
          <t>Arcos</t>
        </is>
      </c>
      <c r="D808" t="inlineStr">
        <is>
          <t>CG FOOD´S DISTRIBUIDORA DE ALIMENTOS LTDA</t>
        </is>
      </c>
      <c r="E808" t="inlineStr">
        <is>
          <t>182246</t>
        </is>
      </c>
      <c r="F808" s="550" t="n">
        <v>46093</v>
      </c>
      <c r="G808" s="550" t="n">
        <v>46093</v>
      </c>
      <c r="H808" s="550" t="n">
        <v>46114</v>
      </c>
      <c r="I808" t="n">
        <v>261.7</v>
      </c>
      <c r="J808" t="n">
        <v>261.99</v>
      </c>
      <c r="K808" t="n">
        <v>261.7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inlineStr">
        <is>
          <t>03/2026</t>
        </is>
      </c>
    </row>
    <row r="809">
      <c r="A809" t="n">
        <v>217264</v>
      </c>
      <c r="B809" t="n">
        <v>122</v>
      </c>
      <c r="C809" t="inlineStr">
        <is>
          <t>Arcos</t>
        </is>
      </c>
      <c r="D809" t="inlineStr">
        <is>
          <t>DTK COMERCIO DE ALIMENTOS LTDA</t>
        </is>
      </c>
      <c r="E809" t="inlineStr">
        <is>
          <t>69392</t>
        </is>
      </c>
      <c r="F809" s="550" t="n">
        <v>46093</v>
      </c>
      <c r="G809" s="550" t="n">
        <v>46093</v>
      </c>
      <c r="H809" s="550" t="n">
        <v>46121</v>
      </c>
      <c r="I809" t="n">
        <v>2160.5</v>
      </c>
      <c r="J809" t="n">
        <v>2158.5</v>
      </c>
      <c r="K809" t="n">
        <v>2160.5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inlineStr">
        <is>
          <t>03/2026</t>
        </is>
      </c>
    </row>
    <row r="810">
      <c r="A810" t="n">
        <v>217261</v>
      </c>
      <c r="B810" t="n">
        <v>122</v>
      </c>
      <c r="C810" t="inlineStr">
        <is>
          <t>Arcos</t>
        </is>
      </c>
      <c r="D810" t="inlineStr">
        <is>
          <t>MARIO PEDRO FELICIANO - HORTIFRUTI</t>
        </is>
      </c>
      <c r="E810" t="inlineStr">
        <is>
          <t>470226</t>
        </is>
      </c>
      <c r="F810" s="550" t="n">
        <v>46092</v>
      </c>
      <c r="G810" s="550" t="n">
        <v>46092</v>
      </c>
      <c r="H810" s="550" t="n">
        <v>46120</v>
      </c>
      <c r="I810" t="n">
        <v>99.90000000000001</v>
      </c>
      <c r="J810" t="n">
        <v>99.90000000000001</v>
      </c>
      <c r="K810" t="n">
        <v>99.90000000000001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inlineStr">
        <is>
          <t>03/2026</t>
        </is>
      </c>
    </row>
    <row r="811">
      <c r="A811" t="n">
        <v>217251</v>
      </c>
      <c r="B811" t="n">
        <v>122</v>
      </c>
      <c r="C811" t="inlineStr">
        <is>
          <t>Arcos</t>
        </is>
      </c>
      <c r="D811" t="inlineStr">
        <is>
          <t>MARCOS SILVA DO NASCIMENTO</t>
        </is>
      </c>
      <c r="E811" t="inlineStr">
        <is>
          <t>853</t>
        </is>
      </c>
      <c r="F811" s="550" t="n">
        <v>46093</v>
      </c>
      <c r="G811" s="550" t="n">
        <v>46093</v>
      </c>
      <c r="H811" s="550" t="n">
        <v>46124</v>
      </c>
      <c r="I811" t="n">
        <v>579.7</v>
      </c>
      <c r="J811" t="n">
        <v>579.7</v>
      </c>
      <c r="K811" t="n">
        <v>579.7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inlineStr">
        <is>
          <t>03/2026</t>
        </is>
      </c>
    </row>
    <row r="812">
      <c r="A812" t="n">
        <v>217246</v>
      </c>
      <c r="B812" t="n">
        <v>122</v>
      </c>
      <c r="C812" t="inlineStr">
        <is>
          <t>Arcos</t>
        </is>
      </c>
      <c r="D812" t="inlineStr">
        <is>
          <t>KING COMERCIO E IMPORTACAO DE BEBIDAS LTDA</t>
        </is>
      </c>
      <c r="E812" t="inlineStr">
        <is>
          <t>125922</t>
        </is>
      </c>
      <c r="F812" s="550" t="n">
        <v>46092</v>
      </c>
      <c r="G812" s="550" t="n">
        <v>46092</v>
      </c>
      <c r="H812" s="550" t="n">
        <v>46113</v>
      </c>
      <c r="I812" t="n">
        <v>4465.82</v>
      </c>
      <c r="J812" t="n">
        <v>4465.88</v>
      </c>
      <c r="K812" t="n">
        <v>0</v>
      </c>
      <c r="L812" t="n">
        <v>4465.82</v>
      </c>
      <c r="M812" t="n">
        <v>0</v>
      </c>
      <c r="N812" t="n">
        <v>0</v>
      </c>
      <c r="O812" t="n">
        <v>0</v>
      </c>
      <c r="P812" t="n">
        <v>0</v>
      </c>
      <c r="Q812" t="inlineStr">
        <is>
          <t>03/2026</t>
        </is>
      </c>
    </row>
    <row r="813">
      <c r="A813" t="n">
        <v>217244</v>
      </c>
      <c r="B813" t="n">
        <v>122</v>
      </c>
      <c r="C813" t="inlineStr">
        <is>
          <t>Arcos</t>
        </is>
      </c>
      <c r="D813" t="inlineStr">
        <is>
          <t>MONTE ALTO ALIMENTOS LTDA</t>
        </is>
      </c>
      <c r="E813" t="inlineStr">
        <is>
          <t>177762</t>
        </is>
      </c>
      <c r="F813" s="550" t="n">
        <v>46092</v>
      </c>
      <c r="G813" s="550" t="n">
        <v>46092</v>
      </c>
      <c r="H813" s="550" t="n">
        <v>46113</v>
      </c>
      <c r="I813" t="n">
        <v>1509.6</v>
      </c>
      <c r="J813" t="n">
        <v>1509.6</v>
      </c>
      <c r="K813" t="n">
        <v>1509.6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inlineStr">
        <is>
          <t>03/2026</t>
        </is>
      </c>
    </row>
    <row r="814">
      <c r="A814" t="n">
        <v>217230</v>
      </c>
      <c r="B814" t="n">
        <v>122</v>
      </c>
      <c r="C814" t="inlineStr">
        <is>
          <t>Arcos</t>
        </is>
      </c>
      <c r="D814" t="inlineStr">
        <is>
          <t>CG FOOD´S DISTRIBUIDORA DE ALIMENTOS LTDA</t>
        </is>
      </c>
      <c r="E814" t="inlineStr">
        <is>
          <t>182314</t>
        </is>
      </c>
      <c r="F814" s="550" t="n">
        <v>46093</v>
      </c>
      <c r="G814" s="550" t="n">
        <v>46093</v>
      </c>
      <c r="H814" s="550" t="n">
        <v>46114</v>
      </c>
      <c r="I814" t="n">
        <v>427.3</v>
      </c>
      <c r="J814" t="n">
        <v>342.3</v>
      </c>
      <c r="K814" t="n">
        <v>427.3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inlineStr">
        <is>
          <t>03/2026</t>
        </is>
      </c>
    </row>
    <row r="815">
      <c r="A815" t="n">
        <v>217229</v>
      </c>
      <c r="B815" t="n">
        <v>122</v>
      </c>
      <c r="C815" t="inlineStr">
        <is>
          <t>Arcos</t>
        </is>
      </c>
      <c r="D815" t="inlineStr">
        <is>
          <t>J.K. COMERCIO DE GENEROS ALIMENICIOS LTDA</t>
        </is>
      </c>
      <c r="E815" t="inlineStr">
        <is>
          <t>12133</t>
        </is>
      </c>
      <c r="F815" s="550" t="n">
        <v>46093</v>
      </c>
      <c r="G815" s="550" t="n">
        <v>46093</v>
      </c>
      <c r="H815" s="550" t="n">
        <v>46123</v>
      </c>
      <c r="I815" t="n">
        <v>456</v>
      </c>
      <c r="J815" t="n">
        <v>456</v>
      </c>
      <c r="K815" t="n">
        <v>456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inlineStr">
        <is>
          <t>03/2026</t>
        </is>
      </c>
    </row>
    <row r="816">
      <c r="A816" t="n">
        <v>217228</v>
      </c>
      <c r="B816" t="n">
        <v>122</v>
      </c>
      <c r="C816" t="inlineStr">
        <is>
          <t>Arcos</t>
        </is>
      </c>
      <c r="D816" t="inlineStr">
        <is>
          <t>INTERFOOD IMPORTACAO LTDA</t>
        </is>
      </c>
      <c r="E816" t="inlineStr">
        <is>
          <t>437947</t>
        </is>
      </c>
      <c r="F816" s="550" t="n">
        <v>46091</v>
      </c>
      <c r="G816" s="550" t="n">
        <v>46091</v>
      </c>
      <c r="H816" s="550" t="n">
        <v>46118</v>
      </c>
      <c r="I816" t="n">
        <v>2495.88</v>
      </c>
      <c r="J816" t="n">
        <v>2088.6</v>
      </c>
      <c r="K816" t="n">
        <v>0</v>
      </c>
      <c r="L816" t="n">
        <v>2495.88</v>
      </c>
      <c r="M816" t="n">
        <v>0</v>
      </c>
      <c r="N816" t="n">
        <v>0</v>
      </c>
      <c r="O816" t="n">
        <v>0</v>
      </c>
      <c r="P816" t="n">
        <v>0</v>
      </c>
      <c r="Q816" t="inlineStr">
        <is>
          <t>03/2026</t>
        </is>
      </c>
    </row>
    <row r="817">
      <c r="A817" t="n">
        <v>217227</v>
      </c>
      <c r="B817" t="n">
        <v>122</v>
      </c>
      <c r="C817" t="inlineStr">
        <is>
          <t>Arcos</t>
        </is>
      </c>
      <c r="D817" t="inlineStr">
        <is>
          <t>EMPORIO M&amp;L COMERCIO DE ALIM E BEBIDAS LTDA</t>
        </is>
      </c>
      <c r="E817" t="inlineStr">
        <is>
          <t>500901</t>
        </is>
      </c>
      <c r="F817" s="550" t="n">
        <v>46092</v>
      </c>
      <c r="G817" s="550" t="n">
        <v>46092</v>
      </c>
      <c r="H817" s="550" t="n">
        <v>46122</v>
      </c>
      <c r="I817" t="n">
        <v>6612.83</v>
      </c>
      <c r="J817" t="n">
        <v>6612.83</v>
      </c>
      <c r="K817" t="n">
        <v>6612.83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inlineStr">
        <is>
          <t>03/2026</t>
        </is>
      </c>
    </row>
    <row r="818">
      <c r="A818" t="n">
        <v>217222</v>
      </c>
      <c r="B818" t="n">
        <v>122</v>
      </c>
      <c r="C818" t="inlineStr">
        <is>
          <t>Arcos</t>
        </is>
      </c>
      <c r="D818" t="inlineStr">
        <is>
          <t>EMPORIO M&amp;L COMERCIO DE ALIM E BEBIDAS LTDA</t>
        </is>
      </c>
      <c r="E818" t="inlineStr">
        <is>
          <t>499865</t>
        </is>
      </c>
      <c r="F818" s="550" t="n">
        <v>46086</v>
      </c>
      <c r="G818" s="550" t="n">
        <v>46086</v>
      </c>
      <c r="H818" s="550" t="n">
        <v>46115</v>
      </c>
      <c r="I818" t="n">
        <v>2032.2</v>
      </c>
      <c r="J818" t="n">
        <v>2032.2</v>
      </c>
      <c r="K818" t="n">
        <v>2032.2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inlineStr">
        <is>
          <t>03/2026</t>
        </is>
      </c>
    </row>
    <row r="819">
      <c r="A819" t="n">
        <v>216025</v>
      </c>
      <c r="B819" t="n">
        <v>122</v>
      </c>
      <c r="C819" t="inlineStr">
        <is>
          <t>Arcos</t>
        </is>
      </c>
      <c r="D819" t="inlineStr">
        <is>
          <t>CASANDRA DEVOTTO</t>
        </is>
      </c>
      <c r="E819" t="inlineStr">
        <is>
          <t>122</t>
        </is>
      </c>
      <c r="F819" s="550" t="n">
        <v>46088</v>
      </c>
      <c r="G819" s="550" t="n">
        <v>46088</v>
      </c>
      <c r="H819" s="550" t="n">
        <v>46104</v>
      </c>
      <c r="I819" t="n">
        <v>2883</v>
      </c>
      <c r="J819" t="n">
        <v>3007</v>
      </c>
      <c r="K819" t="n">
        <v>2883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inlineStr">
        <is>
          <t>03/2026</t>
        </is>
      </c>
    </row>
    <row r="820">
      <c r="A820" t="n">
        <v>216024</v>
      </c>
      <c r="B820" t="n">
        <v>122</v>
      </c>
      <c r="C820" t="inlineStr">
        <is>
          <t>Arcos</t>
        </is>
      </c>
      <c r="D820" t="inlineStr">
        <is>
          <t>CASANDRA DEVOTTO</t>
        </is>
      </c>
      <c r="E820" t="inlineStr">
        <is>
          <t>120</t>
        </is>
      </c>
      <c r="F820" s="550" t="n">
        <v>46086</v>
      </c>
      <c r="G820" s="550" t="n">
        <v>46086</v>
      </c>
      <c r="H820" s="550" t="n">
        <v>46101</v>
      </c>
      <c r="I820" t="n">
        <v>2170</v>
      </c>
      <c r="J820" t="n">
        <v>2170</v>
      </c>
      <c r="K820" t="n">
        <v>2170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inlineStr">
        <is>
          <t>03/2026</t>
        </is>
      </c>
    </row>
    <row r="821">
      <c r="A821" t="n">
        <v>216000</v>
      </c>
      <c r="B821" t="n">
        <v>122</v>
      </c>
      <c r="C821" t="inlineStr">
        <is>
          <t>Arcos</t>
        </is>
      </c>
      <c r="D821" t="inlineStr">
        <is>
          <t>ICE4PROS FABRICA DE GELO LTDA</t>
        </is>
      </c>
      <c r="E821" t="inlineStr">
        <is>
          <t>88195</t>
        </is>
      </c>
      <c r="F821" s="550" t="n">
        <v>46082</v>
      </c>
      <c r="G821" s="550" t="n">
        <v>46082</v>
      </c>
      <c r="H821" s="550" t="n">
        <v>46097</v>
      </c>
      <c r="I821" t="n">
        <v>1245.32</v>
      </c>
      <c r="J821" t="n">
        <v>1224.32</v>
      </c>
      <c r="K821" t="n">
        <v>0</v>
      </c>
      <c r="L821" t="n">
        <v>1245.32</v>
      </c>
      <c r="M821" t="n">
        <v>0</v>
      </c>
      <c r="N821" t="n">
        <v>0</v>
      </c>
      <c r="O821" t="n">
        <v>0</v>
      </c>
      <c r="P821" t="n">
        <v>0</v>
      </c>
      <c r="Q821" t="inlineStr">
        <is>
          <t>03/2026</t>
        </is>
      </c>
    </row>
    <row r="822">
      <c r="A822" t="n">
        <v>215934</v>
      </c>
      <c r="B822" t="n">
        <v>122</v>
      </c>
      <c r="C822" t="inlineStr">
        <is>
          <t>Arcos</t>
        </is>
      </c>
      <c r="D822" t="inlineStr">
        <is>
          <t>PIRAMIDES COMERCIO DE AGUAS MINEIRAIS E BEBIDAS EM GERAL LTDA</t>
        </is>
      </c>
      <c r="E822" t="inlineStr">
        <is>
          <t>147709</t>
        </is>
      </c>
      <c r="F822" s="550" t="n">
        <v>46084</v>
      </c>
      <c r="G822" s="550" t="n">
        <v>46084</v>
      </c>
      <c r="H822" s="550" t="n">
        <v>46097</v>
      </c>
      <c r="I822" t="n">
        <v>765.6</v>
      </c>
      <c r="J822" t="n">
        <v>765.6</v>
      </c>
      <c r="K822" t="n">
        <v>0</v>
      </c>
      <c r="L822" t="n">
        <v>765.6</v>
      </c>
      <c r="M822" t="n">
        <v>0</v>
      </c>
      <c r="N822" t="n">
        <v>0</v>
      </c>
      <c r="O822" t="n">
        <v>0</v>
      </c>
      <c r="P822" t="n">
        <v>0</v>
      </c>
      <c r="Q822" t="inlineStr">
        <is>
          <t>03/2026</t>
        </is>
      </c>
    </row>
    <row r="823">
      <c r="A823" t="n">
        <v>215861</v>
      </c>
      <c r="B823" t="n">
        <v>122</v>
      </c>
      <c r="C823" t="inlineStr">
        <is>
          <t>Arcos</t>
        </is>
      </c>
      <c r="D823" t="inlineStr">
        <is>
          <t>CECILIA TSUYACO ARAKI SILVA LTDA</t>
        </is>
      </c>
      <c r="E823" t="inlineStr">
        <is>
          <t>388108</t>
        </is>
      </c>
      <c r="F823" s="550" t="n">
        <v>46087</v>
      </c>
      <c r="G823" s="550" t="n">
        <v>46087</v>
      </c>
      <c r="H823" s="550" t="n">
        <v>46115</v>
      </c>
      <c r="I823" t="n">
        <v>325</v>
      </c>
      <c r="J823" t="n">
        <v>325</v>
      </c>
      <c r="K823" t="n">
        <v>325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inlineStr">
        <is>
          <t>03/2026</t>
        </is>
      </c>
    </row>
    <row r="824">
      <c r="A824" t="n">
        <v>215856</v>
      </c>
      <c r="B824" t="n">
        <v>122</v>
      </c>
      <c r="C824" t="inlineStr">
        <is>
          <t>Arcos</t>
        </is>
      </c>
      <c r="D824" t="inlineStr">
        <is>
          <t>DO CHEF DISTRIBUIDORA DE ALIMENTOS LTDA</t>
        </is>
      </c>
      <c r="E824" t="inlineStr">
        <is>
          <t>94</t>
        </is>
      </c>
      <c r="F824" s="550" t="n">
        <v>46087</v>
      </c>
      <c r="G824" s="550" t="n">
        <v>46087</v>
      </c>
      <c r="H824" s="550" t="n">
        <v>46115</v>
      </c>
      <c r="I824" t="n">
        <v>512.6</v>
      </c>
      <c r="J824" t="n">
        <v>512.6</v>
      </c>
      <c r="K824" t="n">
        <v>512.6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inlineStr">
        <is>
          <t>03/2026</t>
        </is>
      </c>
    </row>
    <row r="825">
      <c r="A825" t="n">
        <v>215851</v>
      </c>
      <c r="B825" t="n">
        <v>122</v>
      </c>
      <c r="C825" t="inlineStr">
        <is>
          <t>Arcos</t>
        </is>
      </c>
      <c r="D825" t="inlineStr">
        <is>
          <t>CECILIA TSUYACO ARAKI SILVA LTDA</t>
        </is>
      </c>
      <c r="E825" t="inlineStr">
        <is>
          <t>388100</t>
        </is>
      </c>
      <c r="F825" s="550" t="n">
        <v>46087</v>
      </c>
      <c r="G825" s="550" t="n">
        <v>46087</v>
      </c>
      <c r="H825" s="550" t="n">
        <v>46115</v>
      </c>
      <c r="I825" t="n">
        <v>845.4</v>
      </c>
      <c r="J825" t="n">
        <v>845.4</v>
      </c>
      <c r="K825" t="n">
        <v>845.4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inlineStr">
        <is>
          <t>03/2026</t>
        </is>
      </c>
    </row>
    <row r="826">
      <c r="A826" t="n">
        <v>215846</v>
      </c>
      <c r="B826" t="n">
        <v>122</v>
      </c>
      <c r="C826" t="inlineStr">
        <is>
          <t>Arcos</t>
        </is>
      </c>
      <c r="D826" t="inlineStr">
        <is>
          <t>MARIO PEDRO FELICIANO - HORTIFRUTI</t>
        </is>
      </c>
      <c r="E826" t="inlineStr">
        <is>
          <t>469826</t>
        </is>
      </c>
      <c r="F826" s="550" t="n">
        <v>46088</v>
      </c>
      <c r="G826" s="550" t="n">
        <v>46088</v>
      </c>
      <c r="H826" s="550" t="n">
        <v>46116</v>
      </c>
      <c r="I826" t="n">
        <v>210.96</v>
      </c>
      <c r="J826" t="n">
        <v>210.96</v>
      </c>
      <c r="K826" t="n">
        <v>210.96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inlineStr">
        <is>
          <t>03/2026</t>
        </is>
      </c>
    </row>
    <row r="827">
      <c r="A827" t="n">
        <v>215841</v>
      </c>
      <c r="B827" t="n">
        <v>122</v>
      </c>
      <c r="C827" t="inlineStr">
        <is>
          <t>Arcos</t>
        </is>
      </c>
      <c r="D827" t="inlineStr">
        <is>
          <t>DO CHEF DISTRIBUIDORA DE ALIMENTOS LTDA</t>
        </is>
      </c>
      <c r="E827" t="inlineStr">
        <is>
          <t>11</t>
        </is>
      </c>
      <c r="F827" s="550" t="n">
        <v>46084</v>
      </c>
      <c r="G827" s="550" t="n">
        <v>46084</v>
      </c>
      <c r="H827" s="550" t="n">
        <v>46112</v>
      </c>
      <c r="I827" t="n">
        <v>666.25</v>
      </c>
      <c r="J827" t="n">
        <v>666.25</v>
      </c>
      <c r="K827" t="n">
        <v>666.25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inlineStr">
        <is>
          <t>03/2026</t>
        </is>
      </c>
    </row>
    <row r="828">
      <c r="A828" t="n">
        <v>215833</v>
      </c>
      <c r="B828" t="n">
        <v>122</v>
      </c>
      <c r="C828" t="inlineStr">
        <is>
          <t>Arcos</t>
        </is>
      </c>
      <c r="D828" t="inlineStr">
        <is>
          <t>CECILIA TSUYACO ARAKI SILVA LTDA</t>
        </is>
      </c>
      <c r="E828" t="inlineStr">
        <is>
          <t>387991</t>
        </is>
      </c>
      <c r="F828" s="550" t="n">
        <v>46086</v>
      </c>
      <c r="G828" s="550" t="n">
        <v>46086</v>
      </c>
      <c r="H828" s="550" t="n">
        <v>46114</v>
      </c>
      <c r="I828" t="n">
        <v>1297.95</v>
      </c>
      <c r="J828" t="n">
        <v>1297.95</v>
      </c>
      <c r="K828" t="n">
        <v>1297.95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inlineStr">
        <is>
          <t>03/2026</t>
        </is>
      </c>
    </row>
    <row r="829">
      <c r="A829" t="n">
        <v>215831</v>
      </c>
      <c r="B829" t="n">
        <v>122</v>
      </c>
      <c r="C829" t="inlineStr">
        <is>
          <t>Arcos</t>
        </is>
      </c>
      <c r="D829" t="inlineStr">
        <is>
          <t>MARIO PEDRO FELICIANO - HORTIFRUTI</t>
        </is>
      </c>
      <c r="E829" t="inlineStr">
        <is>
          <t>469606</t>
        </is>
      </c>
      <c r="F829" s="550" t="n">
        <v>46086</v>
      </c>
      <c r="G829" s="550" t="n">
        <v>46086</v>
      </c>
      <c r="H829" s="550" t="n">
        <v>46114</v>
      </c>
      <c r="I829" t="n">
        <v>895.65</v>
      </c>
      <c r="J829" t="n">
        <v>895.65</v>
      </c>
      <c r="K829" t="n">
        <v>895.65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inlineStr">
        <is>
          <t>03/2026</t>
        </is>
      </c>
    </row>
    <row r="830">
      <c r="A830" t="n">
        <v>215812</v>
      </c>
      <c r="B830" t="n">
        <v>122</v>
      </c>
      <c r="C830" t="inlineStr">
        <is>
          <t>Arcos</t>
        </is>
      </c>
      <c r="D830" t="inlineStr">
        <is>
          <t xml:space="preserve">FORTE ALIMENTOS COM. IMPORTAÇÃO LTDA </t>
        </is>
      </c>
      <c r="E830" t="inlineStr">
        <is>
          <t>361619</t>
        </is>
      </c>
      <c r="F830" s="550" t="n">
        <v>46085</v>
      </c>
      <c r="G830" s="550" t="n">
        <v>46085</v>
      </c>
      <c r="H830" s="550" t="n">
        <v>46114</v>
      </c>
      <c r="I830" t="n">
        <v>1361.66</v>
      </c>
      <c r="J830" t="n">
        <v>1361.66</v>
      </c>
      <c r="K830" t="n">
        <v>1361.66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inlineStr">
        <is>
          <t>03/2026</t>
        </is>
      </c>
    </row>
    <row r="831">
      <c r="A831" t="n">
        <v>215809</v>
      </c>
      <c r="B831" t="n">
        <v>122</v>
      </c>
      <c r="C831" t="inlineStr">
        <is>
          <t>Arcos</t>
        </is>
      </c>
      <c r="D831" t="inlineStr">
        <is>
          <t>MARIO PEDRO FELICIANO - HORTIFRUTI</t>
        </is>
      </c>
      <c r="E831" t="inlineStr">
        <is>
          <t>469134</t>
        </is>
      </c>
      <c r="F831" s="550" t="n">
        <v>46082</v>
      </c>
      <c r="G831" s="550" t="n">
        <v>46082</v>
      </c>
      <c r="H831" s="550" t="n">
        <v>46109</v>
      </c>
      <c r="I831" t="n">
        <v>483.58</v>
      </c>
      <c r="J831" t="n">
        <v>483.58</v>
      </c>
      <c r="K831" t="n">
        <v>483.58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inlineStr">
        <is>
          <t>03/2026</t>
        </is>
      </c>
    </row>
    <row r="832">
      <c r="A832" t="n">
        <v>215806</v>
      </c>
      <c r="B832" t="n">
        <v>122</v>
      </c>
      <c r="C832" t="inlineStr">
        <is>
          <t>Arcos</t>
        </is>
      </c>
      <c r="D832" t="inlineStr">
        <is>
          <t>TOCAYA TORRADORES DE CAFE LTDA</t>
        </is>
      </c>
      <c r="E832" t="inlineStr">
        <is>
          <t>24983</t>
        </is>
      </c>
      <c r="F832" s="550" t="n">
        <v>46084</v>
      </c>
      <c r="G832" s="550" t="n">
        <v>46084</v>
      </c>
      <c r="H832" s="550" t="n">
        <v>46112</v>
      </c>
      <c r="I832" t="n">
        <v>2752</v>
      </c>
      <c r="J832" t="n">
        <v>2628</v>
      </c>
      <c r="K832" t="n">
        <v>0</v>
      </c>
      <c r="L832" t="n">
        <v>2752</v>
      </c>
      <c r="M832" t="n">
        <v>0</v>
      </c>
      <c r="N832" t="n">
        <v>0</v>
      </c>
      <c r="O832" t="n">
        <v>0</v>
      </c>
      <c r="P832" t="n">
        <v>0</v>
      </c>
      <c r="Q832" t="inlineStr">
        <is>
          <t>03/2026</t>
        </is>
      </c>
    </row>
    <row r="833">
      <c r="A833" t="n">
        <v>215804</v>
      </c>
      <c r="B833" t="n">
        <v>122</v>
      </c>
      <c r="C833" t="inlineStr">
        <is>
          <t>Arcos</t>
        </is>
      </c>
      <c r="D833" t="inlineStr">
        <is>
          <t>BATALHA FABRICA DE PAES LTDA</t>
        </is>
      </c>
      <c r="E833" t="inlineStr">
        <is>
          <t>5173</t>
        </is>
      </c>
      <c r="F833" s="550" t="n">
        <v>46086</v>
      </c>
      <c r="G833" s="550" t="n">
        <v>46086</v>
      </c>
      <c r="H833" s="550" t="n">
        <v>46103</v>
      </c>
      <c r="I833" t="n">
        <v>412.56</v>
      </c>
      <c r="J833" t="n">
        <v>412.56</v>
      </c>
      <c r="K833" t="n">
        <v>412.56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inlineStr">
        <is>
          <t>03/2026</t>
        </is>
      </c>
    </row>
    <row r="834">
      <c r="A834" t="n">
        <v>215803</v>
      </c>
      <c r="B834" t="n">
        <v>122</v>
      </c>
      <c r="C834" t="inlineStr">
        <is>
          <t>Arcos</t>
        </is>
      </c>
      <c r="D834" t="inlineStr">
        <is>
          <t xml:space="preserve">BELLNAY PAES ARTESANAIS LTDA </t>
        </is>
      </c>
      <c r="E834" t="inlineStr">
        <is>
          <t>2809</t>
        </is>
      </c>
      <c r="F834" s="550" t="n">
        <v>46086</v>
      </c>
      <c r="G834" s="550" t="n">
        <v>46086</v>
      </c>
      <c r="H834" s="550" t="n">
        <v>46095</v>
      </c>
      <c r="I834" t="n">
        <v>746.25</v>
      </c>
      <c r="J834" t="n">
        <v>745.95</v>
      </c>
      <c r="K834" t="n">
        <v>746.25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inlineStr">
        <is>
          <t>03/2026</t>
        </is>
      </c>
    </row>
    <row r="835">
      <c r="A835" t="n">
        <v>215791</v>
      </c>
      <c r="B835" t="n">
        <v>122</v>
      </c>
      <c r="C835" t="inlineStr">
        <is>
          <t>Arcos</t>
        </is>
      </c>
      <c r="D835" t="inlineStr">
        <is>
          <t>EAU - DISTRIBUIDORA DE AGUA MINERAL LTDA</t>
        </is>
      </c>
      <c r="E835" t="inlineStr">
        <is>
          <t>295002</t>
        </is>
      </c>
      <c r="F835" s="550" t="n">
        <v>46086</v>
      </c>
      <c r="G835" s="550" t="n">
        <v>46086</v>
      </c>
      <c r="H835" s="550" t="n">
        <v>46122</v>
      </c>
      <c r="I835" t="n">
        <v>908</v>
      </c>
      <c r="J835" t="n">
        <v>908</v>
      </c>
      <c r="K835" t="n">
        <v>0</v>
      </c>
      <c r="L835" t="n">
        <v>908</v>
      </c>
      <c r="M835" t="n">
        <v>0</v>
      </c>
      <c r="N835" t="n">
        <v>0</v>
      </c>
      <c r="O835" t="n">
        <v>0</v>
      </c>
      <c r="P835" t="n">
        <v>0</v>
      </c>
      <c r="Q835" t="inlineStr">
        <is>
          <t>03/2026</t>
        </is>
      </c>
    </row>
    <row r="836">
      <c r="A836" t="n">
        <v>215728</v>
      </c>
      <c r="B836" t="n">
        <v>122</v>
      </c>
      <c r="C836" t="inlineStr">
        <is>
          <t>Arcos</t>
        </is>
      </c>
      <c r="D836" t="inlineStr">
        <is>
          <t xml:space="preserve">EDUARDO TAKESHI MURANAKA </t>
        </is>
      </c>
      <c r="E836" t="inlineStr">
        <is>
          <t>260711139</t>
        </is>
      </c>
      <c r="F836" s="550" t="n">
        <v>46086</v>
      </c>
      <c r="G836" s="550" t="n">
        <v>46086</v>
      </c>
      <c r="H836" s="550" t="n">
        <v>46097</v>
      </c>
      <c r="I836" t="n">
        <v>1030</v>
      </c>
      <c r="J836" t="n">
        <v>1030</v>
      </c>
      <c r="K836" t="n">
        <v>1030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inlineStr">
        <is>
          <t>03/2026</t>
        </is>
      </c>
    </row>
    <row r="837">
      <c r="A837" t="n">
        <v>215471</v>
      </c>
      <c r="B837" t="n">
        <v>122</v>
      </c>
      <c r="C837" t="inlineStr">
        <is>
          <t>Arcos</t>
        </is>
      </c>
      <c r="D837" t="inlineStr">
        <is>
          <t xml:space="preserve">EDUARDO TAKESHI MURANAKA </t>
        </is>
      </c>
      <c r="E837" t="inlineStr">
        <is>
          <t>260711095</t>
        </is>
      </c>
      <c r="F837" s="550" t="n">
        <v>46082</v>
      </c>
      <c r="G837" s="550" t="n">
        <v>46082</v>
      </c>
      <c r="H837" s="550" t="n">
        <v>46097</v>
      </c>
      <c r="I837" t="n">
        <v>291.53</v>
      </c>
      <c r="J837" t="n">
        <v>258</v>
      </c>
      <c r="K837" t="n">
        <v>291.53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inlineStr">
        <is>
          <t>03/2026</t>
        </is>
      </c>
    </row>
    <row r="838">
      <c r="A838" t="n">
        <v>215278</v>
      </c>
      <c r="B838" t="n">
        <v>122</v>
      </c>
      <c r="C838" t="inlineStr">
        <is>
          <t>Arcos</t>
        </is>
      </c>
      <c r="D838" t="inlineStr">
        <is>
          <t>DTK COMERCIO DE ALIMENTOS LTDA</t>
        </is>
      </c>
      <c r="E838" t="inlineStr">
        <is>
          <t>67787</t>
        </is>
      </c>
      <c r="F838" s="550" t="n">
        <v>46085</v>
      </c>
      <c r="G838" s="550" t="n">
        <v>46085</v>
      </c>
      <c r="H838" s="550" t="n">
        <v>46113</v>
      </c>
      <c r="I838" t="n">
        <v>1839.45</v>
      </c>
      <c r="J838" t="n">
        <v>1837.69</v>
      </c>
      <c r="K838" t="n">
        <v>1839.45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inlineStr">
        <is>
          <t>03/2026</t>
        </is>
      </c>
    </row>
    <row r="839">
      <c r="A839" t="n">
        <v>215277</v>
      </c>
      <c r="B839" t="n">
        <v>122</v>
      </c>
      <c r="C839" t="inlineStr">
        <is>
          <t>Arcos</t>
        </is>
      </c>
      <c r="D839" t="inlineStr">
        <is>
          <t>MARCOS SILVA DO NASCIMENTO</t>
        </is>
      </c>
      <c r="E839" t="inlineStr">
        <is>
          <t>832</t>
        </is>
      </c>
      <c r="F839" s="550" t="n">
        <v>46086</v>
      </c>
      <c r="G839" s="550" t="n">
        <v>46086</v>
      </c>
      <c r="H839" s="550" t="n">
        <v>46112</v>
      </c>
      <c r="I839" t="n">
        <v>519.74</v>
      </c>
      <c r="J839" t="n">
        <v>519.74</v>
      </c>
      <c r="K839" t="n">
        <v>519.74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inlineStr">
        <is>
          <t>03/2026</t>
        </is>
      </c>
    </row>
    <row r="840">
      <c r="A840" t="n">
        <v>215275</v>
      </c>
      <c r="B840" t="n">
        <v>122</v>
      </c>
      <c r="C840" t="inlineStr">
        <is>
          <t>Arcos</t>
        </is>
      </c>
      <c r="D840" t="inlineStr">
        <is>
          <t>PSSS LTDA</t>
        </is>
      </c>
      <c r="E840" t="inlineStr">
        <is>
          <t>3258</t>
        </is>
      </c>
      <c r="F840" s="550" t="n">
        <v>46084</v>
      </c>
      <c r="H840" s="550" t="n">
        <v>46100</v>
      </c>
      <c r="I840" t="n">
        <v>5198.32</v>
      </c>
      <c r="J840" t="n">
        <v>5198.32</v>
      </c>
      <c r="K840" t="n">
        <v>0</v>
      </c>
      <c r="L840" t="n">
        <v>0</v>
      </c>
      <c r="M840" t="n">
        <v>4858.32</v>
      </c>
      <c r="N840" t="n">
        <v>0</v>
      </c>
      <c r="O840" t="n">
        <v>0</v>
      </c>
      <c r="P840" t="n">
        <v>0</v>
      </c>
      <c r="Q840" t="inlineStr">
        <is>
          <t>03/2026</t>
        </is>
      </c>
    </row>
    <row r="841">
      <c r="A841" t="n">
        <v>215271</v>
      </c>
      <c r="B841" t="n">
        <v>122</v>
      </c>
      <c r="C841" t="inlineStr">
        <is>
          <t>Arcos</t>
        </is>
      </c>
      <c r="D841" t="inlineStr">
        <is>
          <t>FG7 COMERCIO E DISTRIBUICAO DE BEBIDAS LTDA</t>
        </is>
      </c>
      <c r="E841" t="inlineStr">
        <is>
          <t>757956</t>
        </is>
      </c>
      <c r="F841" s="550" t="n">
        <v>46085</v>
      </c>
      <c r="G841" s="550" t="n">
        <v>46085</v>
      </c>
      <c r="H841" s="550" t="n">
        <v>46113</v>
      </c>
      <c r="I841" t="n">
        <v>68.22</v>
      </c>
      <c r="J841" t="n">
        <v>68.22</v>
      </c>
      <c r="K841" t="n">
        <v>0</v>
      </c>
      <c r="L841" t="n">
        <v>68.22</v>
      </c>
      <c r="M841" t="n">
        <v>0</v>
      </c>
      <c r="N841" t="n">
        <v>0</v>
      </c>
      <c r="O841" t="n">
        <v>0</v>
      </c>
      <c r="P841" t="n">
        <v>0</v>
      </c>
      <c r="Q841" t="inlineStr">
        <is>
          <t>03/2026</t>
        </is>
      </c>
    </row>
    <row r="842">
      <c r="A842" t="n">
        <v>215269</v>
      </c>
      <c r="B842" t="n">
        <v>122</v>
      </c>
      <c r="C842" t="inlineStr">
        <is>
          <t>Arcos</t>
        </is>
      </c>
      <c r="D842" t="inlineStr">
        <is>
          <t>PROAUTO INDUSTRIA QUIMICA EIRELI</t>
        </is>
      </c>
      <c r="E842" t="inlineStr">
        <is>
          <t>152708</t>
        </is>
      </c>
      <c r="F842" s="550" t="n">
        <v>46085</v>
      </c>
      <c r="H842" s="550" t="n">
        <v>46106</v>
      </c>
      <c r="I842" t="n">
        <v>3201.12</v>
      </c>
      <c r="J842" t="n">
        <v>3092.46</v>
      </c>
      <c r="K842" t="n">
        <v>0</v>
      </c>
      <c r="L842" t="n">
        <v>0</v>
      </c>
      <c r="M842" t="n">
        <v>3201.12</v>
      </c>
      <c r="N842" t="n">
        <v>0</v>
      </c>
      <c r="O842" t="n">
        <v>0</v>
      </c>
      <c r="P842" t="n">
        <v>0</v>
      </c>
      <c r="Q842" t="inlineStr">
        <is>
          <t>03/2026</t>
        </is>
      </c>
    </row>
    <row r="843">
      <c r="A843" t="n">
        <v>215267</v>
      </c>
      <c r="B843" t="n">
        <v>122</v>
      </c>
      <c r="C843" t="inlineStr">
        <is>
          <t>Arcos</t>
        </is>
      </c>
      <c r="D843" t="inlineStr">
        <is>
          <t>EMPORIO M&amp;L COMERCIO DE ALIM E BEBIDAS LTDA</t>
        </is>
      </c>
      <c r="E843" t="inlineStr">
        <is>
          <t>499561</t>
        </is>
      </c>
      <c r="F843" s="550" t="n">
        <v>46085</v>
      </c>
      <c r="G843" s="550" t="n">
        <v>46085</v>
      </c>
      <c r="H843" s="550" t="n">
        <v>46115</v>
      </c>
      <c r="I843" t="n">
        <v>437</v>
      </c>
      <c r="J843" t="n">
        <v>437</v>
      </c>
      <c r="K843" t="n">
        <v>437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inlineStr">
        <is>
          <t>03/2026</t>
        </is>
      </c>
    </row>
    <row r="844">
      <c r="A844" t="n">
        <v>215261</v>
      </c>
      <c r="B844" t="n">
        <v>122</v>
      </c>
      <c r="C844" t="inlineStr">
        <is>
          <t>Arcos</t>
        </is>
      </c>
      <c r="D844" t="inlineStr">
        <is>
          <t>BATALHA FABRICA DE PAES LTDA</t>
        </is>
      </c>
      <c r="E844" t="inlineStr">
        <is>
          <t>4879</t>
        </is>
      </c>
      <c r="F844" s="550" t="n">
        <v>46084</v>
      </c>
      <c r="G844" s="550" t="n">
        <v>46084</v>
      </c>
      <c r="H844" s="550" t="n">
        <v>46101</v>
      </c>
      <c r="I844" t="n">
        <v>618.84</v>
      </c>
      <c r="J844" t="n">
        <v>618.84</v>
      </c>
      <c r="K844" t="n">
        <v>618.84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inlineStr">
        <is>
          <t>03/2026</t>
        </is>
      </c>
    </row>
    <row r="845">
      <c r="A845" t="n">
        <v>215260</v>
      </c>
      <c r="B845" t="n">
        <v>122</v>
      </c>
      <c r="C845" t="inlineStr">
        <is>
          <t>Arcos</t>
        </is>
      </c>
      <c r="D845" t="inlineStr">
        <is>
          <t>MURILLO S DUARTE COMERCIAL LTDA</t>
        </is>
      </c>
      <c r="E845" t="inlineStr">
        <is>
          <t>2410</t>
        </is>
      </c>
      <c r="F845" s="550" t="n">
        <v>46085</v>
      </c>
      <c r="G845" s="550" t="n">
        <v>46085</v>
      </c>
      <c r="H845" s="550" t="n">
        <v>46118</v>
      </c>
      <c r="I845" t="n">
        <v>226.4</v>
      </c>
      <c r="J845" t="n">
        <v>226.4</v>
      </c>
      <c r="K845" t="n">
        <v>226.4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inlineStr">
        <is>
          <t>03/2026</t>
        </is>
      </c>
    </row>
    <row r="846">
      <c r="A846" t="n">
        <v>215259</v>
      </c>
      <c r="B846" t="n">
        <v>122</v>
      </c>
      <c r="C846" t="inlineStr">
        <is>
          <t>Arcos</t>
        </is>
      </c>
      <c r="D846" t="inlineStr">
        <is>
          <t>MURILLO S DUARTE COMERCIAL LTDA</t>
        </is>
      </c>
      <c r="E846" t="inlineStr">
        <is>
          <t>2404</t>
        </is>
      </c>
      <c r="F846" s="550" t="n">
        <v>46084</v>
      </c>
      <c r="H846" s="550" t="n">
        <v>46118</v>
      </c>
      <c r="I846" t="n">
        <v>1069.72</v>
      </c>
      <c r="J846" t="n">
        <v>1069.72</v>
      </c>
      <c r="K846" t="n">
        <v>0</v>
      </c>
      <c r="L846" t="n">
        <v>0</v>
      </c>
      <c r="M846" t="n">
        <v>871.72</v>
      </c>
      <c r="N846" t="n">
        <v>0</v>
      </c>
      <c r="O846" t="n">
        <v>198</v>
      </c>
      <c r="P846" t="n">
        <v>0</v>
      </c>
      <c r="Q846" t="inlineStr">
        <is>
          <t>03/2026</t>
        </is>
      </c>
    </row>
    <row r="847">
      <c r="A847" t="n">
        <v>215258</v>
      </c>
      <c r="B847" t="n">
        <v>122</v>
      </c>
      <c r="C847" t="inlineStr">
        <is>
          <t>Arcos</t>
        </is>
      </c>
      <c r="D847" t="inlineStr">
        <is>
          <t>CG FOOD´S DISTRIBUIDORA DE ALIMENTOS LTDA</t>
        </is>
      </c>
      <c r="E847" t="inlineStr">
        <is>
          <t>181426</t>
        </is>
      </c>
      <c r="F847" s="550" t="n">
        <v>46086</v>
      </c>
      <c r="G847" s="550" t="n">
        <v>46086</v>
      </c>
      <c r="H847" s="550" t="n">
        <v>46107</v>
      </c>
      <c r="I847" t="n">
        <v>478.9</v>
      </c>
      <c r="J847" t="n">
        <v>479.04</v>
      </c>
      <c r="K847" t="n">
        <v>478.9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inlineStr">
        <is>
          <t>03/2026</t>
        </is>
      </c>
    </row>
    <row r="848">
      <c r="A848" t="n">
        <v>215257</v>
      </c>
      <c r="B848" t="n">
        <v>122</v>
      </c>
      <c r="C848" t="inlineStr">
        <is>
          <t>Arcos</t>
        </is>
      </c>
      <c r="D848" t="inlineStr">
        <is>
          <t>KING COMERCIO E IMPORTACAO DE BEBIDAS LTDA</t>
        </is>
      </c>
      <c r="E848" t="inlineStr">
        <is>
          <t>125759</t>
        </is>
      </c>
      <c r="F848" s="550" t="n">
        <v>46085</v>
      </c>
      <c r="G848" s="550" t="n">
        <v>46085</v>
      </c>
      <c r="H848" s="550" t="n">
        <v>46106</v>
      </c>
      <c r="I848" t="n">
        <v>2078.16</v>
      </c>
      <c r="J848" t="n">
        <v>2078.16</v>
      </c>
      <c r="K848" t="n">
        <v>0</v>
      </c>
      <c r="L848" t="n">
        <v>2078.16</v>
      </c>
      <c r="M848" t="n">
        <v>0</v>
      </c>
      <c r="N848" t="n">
        <v>0</v>
      </c>
      <c r="O848" t="n">
        <v>0</v>
      </c>
      <c r="P848" t="n">
        <v>0</v>
      </c>
      <c r="Q848" t="inlineStr">
        <is>
          <t>03/2026</t>
        </is>
      </c>
    </row>
    <row r="849">
      <c r="A849" t="n">
        <v>215256</v>
      </c>
      <c r="B849" t="n">
        <v>122</v>
      </c>
      <c r="C849" t="inlineStr">
        <is>
          <t>Arcos</t>
        </is>
      </c>
      <c r="D849" t="inlineStr">
        <is>
          <t xml:space="preserve">NOVA MIX </t>
        </is>
      </c>
      <c r="E849" t="inlineStr">
        <is>
          <t>2595651</t>
        </is>
      </c>
      <c r="F849" s="550" t="n">
        <v>46084</v>
      </c>
      <c r="G849" s="550" t="n">
        <v>46084</v>
      </c>
      <c r="H849" s="550" t="n">
        <v>46098</v>
      </c>
      <c r="I849" t="n">
        <v>384</v>
      </c>
      <c r="J849" t="n">
        <v>384</v>
      </c>
      <c r="K849" t="n">
        <v>384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inlineStr">
        <is>
          <t>03/2026</t>
        </is>
      </c>
    </row>
    <row r="850">
      <c r="A850" t="n">
        <v>215255</v>
      </c>
      <c r="B850" t="n">
        <v>122</v>
      </c>
      <c r="C850" t="inlineStr">
        <is>
          <t>Arcos</t>
        </is>
      </c>
      <c r="D850" t="inlineStr">
        <is>
          <t>CALEBE EQUIPAMENTOS INDUSTRIAIS EIRELI</t>
        </is>
      </c>
      <c r="E850" t="inlineStr">
        <is>
          <t>12969</t>
        </is>
      </c>
      <c r="F850" s="550" t="n">
        <v>46085</v>
      </c>
      <c r="H850" s="550" t="n">
        <v>46118</v>
      </c>
      <c r="I850" t="n">
        <v>2000</v>
      </c>
      <c r="J850" t="n">
        <v>2000</v>
      </c>
      <c r="K850" t="n">
        <v>0</v>
      </c>
      <c r="L850" t="n">
        <v>0</v>
      </c>
      <c r="M850" t="n">
        <v>0</v>
      </c>
      <c r="N850" t="n">
        <v>0</v>
      </c>
      <c r="O850" t="n">
        <v>2000</v>
      </c>
      <c r="P850" t="n">
        <v>0</v>
      </c>
      <c r="Q850" t="inlineStr">
        <is>
          <t>03/2026</t>
        </is>
      </c>
    </row>
    <row r="851">
      <c r="A851" t="n">
        <v>215252</v>
      </c>
      <c r="B851" t="n">
        <v>122</v>
      </c>
      <c r="C851" t="inlineStr">
        <is>
          <t>Arcos</t>
        </is>
      </c>
      <c r="D851" t="inlineStr">
        <is>
          <t xml:space="preserve">LEITERIA CABRIOLA FROMAGES DE CHEVRE LTDA </t>
        </is>
      </c>
      <c r="E851" t="inlineStr">
        <is>
          <t>49006</t>
        </is>
      </c>
      <c r="F851" s="550" t="n">
        <v>46084</v>
      </c>
      <c r="G851" s="550" t="n">
        <v>46084</v>
      </c>
      <c r="H851" s="550" t="n">
        <v>46114</v>
      </c>
      <c r="I851" t="n">
        <v>982.8</v>
      </c>
      <c r="J851" t="n">
        <v>982.8</v>
      </c>
      <c r="K851" t="n">
        <v>982.8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inlineStr">
        <is>
          <t>03/2026</t>
        </is>
      </c>
    </row>
    <row r="852">
      <c r="A852" t="n">
        <v>215250</v>
      </c>
      <c r="B852" t="n">
        <v>122</v>
      </c>
      <c r="C852" t="inlineStr">
        <is>
          <t>Arcos</t>
        </is>
      </c>
      <c r="D852" t="inlineStr">
        <is>
          <t>FG7 COMERCIO E DISTRIBUICAO DE BEBIDAS LTDA</t>
        </is>
      </c>
      <c r="E852" t="inlineStr">
        <is>
          <t>757915</t>
        </is>
      </c>
      <c r="F852" s="550" t="n">
        <v>46085</v>
      </c>
      <c r="G852" s="550" t="n">
        <v>46085</v>
      </c>
      <c r="H852" s="550" t="n">
        <v>46113</v>
      </c>
      <c r="I852" t="n">
        <v>2986.32</v>
      </c>
      <c r="J852" t="n">
        <v>2986.32</v>
      </c>
      <c r="K852" t="n">
        <v>0</v>
      </c>
      <c r="L852" t="n">
        <v>2986.32</v>
      </c>
      <c r="M852" t="n">
        <v>0</v>
      </c>
      <c r="N852" t="n">
        <v>0</v>
      </c>
      <c r="O852" t="n">
        <v>0</v>
      </c>
      <c r="P852" t="n">
        <v>0</v>
      </c>
      <c r="Q852" t="inlineStr">
        <is>
          <t>03/2026</t>
        </is>
      </c>
    </row>
    <row r="853">
      <c r="A853" t="n">
        <v>215249</v>
      </c>
      <c r="B853" t="n">
        <v>122</v>
      </c>
      <c r="C853" t="inlineStr">
        <is>
          <t>Arcos</t>
        </is>
      </c>
      <c r="D853" t="inlineStr">
        <is>
          <t>GIGIO COMÉRCIO DE PRODUTO ALIMENTICIOS LTDA</t>
        </is>
      </c>
      <c r="E853" t="inlineStr">
        <is>
          <t>22464</t>
        </is>
      </c>
      <c r="F853" s="550" t="n">
        <v>46085</v>
      </c>
      <c r="G853" s="550" t="n">
        <v>46085</v>
      </c>
      <c r="H853" s="550" t="n">
        <v>46105</v>
      </c>
      <c r="I853" t="n">
        <v>536.4</v>
      </c>
      <c r="J853" t="n">
        <v>536.4</v>
      </c>
      <c r="K853" t="n">
        <v>536.4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inlineStr">
        <is>
          <t>03/2026</t>
        </is>
      </c>
    </row>
    <row r="854">
      <c r="A854" t="n">
        <v>215248</v>
      </c>
      <c r="B854" t="n">
        <v>122</v>
      </c>
      <c r="C854" t="inlineStr">
        <is>
          <t>Arcos</t>
        </is>
      </c>
      <c r="D854" t="inlineStr">
        <is>
          <t>EMPORIO M&amp;L COMERCIO DE ALIM E BEBIDAS LTDA</t>
        </is>
      </c>
      <c r="E854" t="inlineStr">
        <is>
          <t>499364</t>
        </is>
      </c>
      <c r="F854" s="550" t="n">
        <v>46084</v>
      </c>
      <c r="G854" s="550" t="n">
        <v>46084</v>
      </c>
      <c r="H854" s="550" t="n">
        <v>46112</v>
      </c>
      <c r="I854" t="n">
        <v>3611.8</v>
      </c>
      <c r="J854" t="n">
        <v>3611.8</v>
      </c>
      <c r="K854" t="n">
        <v>3611.8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inlineStr">
        <is>
          <t>03/2026</t>
        </is>
      </c>
    </row>
    <row r="855">
      <c r="A855" t="n">
        <v>215246</v>
      </c>
      <c r="B855" t="n">
        <v>122</v>
      </c>
      <c r="C855" t="inlineStr">
        <is>
          <t>Arcos</t>
        </is>
      </c>
      <c r="D855" t="inlineStr">
        <is>
          <t>QUEIJARIA ATALAIA LTDA</t>
        </is>
      </c>
      <c r="E855" t="inlineStr">
        <is>
          <t>22803</t>
        </is>
      </c>
      <c r="F855" s="550" t="n">
        <v>46084</v>
      </c>
      <c r="G855" s="550" t="n">
        <v>46084</v>
      </c>
      <c r="H855" s="550" t="n">
        <v>46112</v>
      </c>
      <c r="I855" t="n">
        <v>1602.89</v>
      </c>
      <c r="J855" t="n">
        <v>1572.89</v>
      </c>
      <c r="K855" t="n">
        <v>1602.89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inlineStr">
        <is>
          <t>03/2026</t>
        </is>
      </c>
    </row>
    <row r="856">
      <c r="A856" t="n">
        <v>215245</v>
      </c>
      <c r="B856" t="n">
        <v>122</v>
      </c>
      <c r="C856" t="inlineStr">
        <is>
          <t>Arcos</t>
        </is>
      </c>
      <c r="D856" t="inlineStr">
        <is>
          <t>CECILIA TSUYACO ARAKI SILVA LTDA</t>
        </is>
      </c>
      <c r="E856" t="inlineStr">
        <is>
          <t>387859</t>
        </is>
      </c>
      <c r="F856" s="550" t="n">
        <v>46084</v>
      </c>
      <c r="G856" s="550" t="n">
        <v>46084</v>
      </c>
      <c r="H856" s="550" t="n">
        <v>46112</v>
      </c>
      <c r="I856" t="n">
        <v>608.35</v>
      </c>
      <c r="J856" t="n">
        <v>608.35</v>
      </c>
      <c r="K856" t="n">
        <v>608.35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inlineStr">
        <is>
          <t>03/2026</t>
        </is>
      </c>
    </row>
    <row r="857">
      <c r="A857" t="n">
        <v>215243</v>
      </c>
      <c r="B857" t="n">
        <v>122</v>
      </c>
      <c r="C857" t="inlineStr">
        <is>
          <t>Arcos</t>
        </is>
      </c>
      <c r="D857" t="inlineStr">
        <is>
          <t>ARTE GELATI SORVETES LTDA</t>
        </is>
      </c>
      <c r="E857" t="inlineStr">
        <is>
          <t>40463</t>
        </is>
      </c>
      <c r="F857" s="550" t="n">
        <v>46084</v>
      </c>
      <c r="G857" s="550" t="n">
        <v>46084</v>
      </c>
      <c r="H857" s="550" t="n">
        <v>46098</v>
      </c>
      <c r="I857" t="n">
        <v>404.01</v>
      </c>
      <c r="J857" t="n">
        <v>358.8</v>
      </c>
      <c r="K857" t="n">
        <v>404.01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inlineStr">
        <is>
          <t>03/2026</t>
        </is>
      </c>
    </row>
    <row r="858">
      <c r="A858" t="n">
        <v>215241</v>
      </c>
      <c r="B858" t="n">
        <v>122</v>
      </c>
      <c r="C858" t="inlineStr">
        <is>
          <t>Arcos</t>
        </is>
      </c>
      <c r="D858" t="inlineStr">
        <is>
          <t>NA MORADA INDÚSTRIA E COMÉRCIO LTDA</t>
        </is>
      </c>
      <c r="E858" t="inlineStr">
        <is>
          <t>290807</t>
        </is>
      </c>
      <c r="F858" s="550" t="n">
        <v>46084</v>
      </c>
      <c r="G858" s="550" t="n">
        <v>46084</v>
      </c>
      <c r="H858" s="550" t="n">
        <v>46099</v>
      </c>
      <c r="I858" t="n">
        <v>1636.26</v>
      </c>
      <c r="J858" t="n">
        <v>1756.03</v>
      </c>
      <c r="K858" t="n">
        <v>1636.26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inlineStr">
        <is>
          <t>03/2026</t>
        </is>
      </c>
    </row>
    <row r="859">
      <c r="A859" t="n">
        <v>215240</v>
      </c>
      <c r="B859" t="n">
        <v>122</v>
      </c>
      <c r="C859" t="inlineStr">
        <is>
          <t>Arcos</t>
        </is>
      </c>
      <c r="D859" t="inlineStr">
        <is>
          <t>AMBEV S. A. - CDD SAO PAULO</t>
        </is>
      </c>
      <c r="E859" t="inlineStr">
        <is>
          <t>36383</t>
        </is>
      </c>
      <c r="F859" s="550" t="n">
        <v>46084</v>
      </c>
      <c r="G859" s="550" t="n">
        <v>46084</v>
      </c>
      <c r="H859" s="550" t="n">
        <v>46118</v>
      </c>
      <c r="I859" t="n">
        <v>2557.44</v>
      </c>
      <c r="J859" t="n">
        <v>2184.54</v>
      </c>
      <c r="K859" t="n">
        <v>0</v>
      </c>
      <c r="L859" t="n">
        <v>2557.44</v>
      </c>
      <c r="M859" t="n">
        <v>0</v>
      </c>
      <c r="N859" t="n">
        <v>0</v>
      </c>
      <c r="O859" t="n">
        <v>0</v>
      </c>
      <c r="P859" t="n">
        <v>0</v>
      </c>
      <c r="Q859" t="inlineStr">
        <is>
          <t>03/2026</t>
        </is>
      </c>
    </row>
    <row r="860">
      <c r="A860" t="n">
        <v>215237</v>
      </c>
      <c r="B860" t="n">
        <v>122</v>
      </c>
      <c r="C860" t="inlineStr">
        <is>
          <t>Arcos</t>
        </is>
      </c>
      <c r="D860" t="inlineStr">
        <is>
          <t>AROUMAR DISTRIBUIDORA DE PRODUTOS ALIMENTICIOS LTDA</t>
        </is>
      </c>
      <c r="E860" t="inlineStr">
        <is>
          <t>1044518</t>
        </is>
      </c>
      <c r="F860" s="550" t="n">
        <v>46084</v>
      </c>
      <c r="G860" s="550" t="n">
        <v>46084</v>
      </c>
      <c r="H860" s="550" t="n">
        <v>46112</v>
      </c>
      <c r="I860" t="n">
        <v>500.8</v>
      </c>
      <c r="J860" t="n">
        <v>500.8</v>
      </c>
      <c r="K860" t="n">
        <v>500.8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inlineStr">
        <is>
          <t>03/2026</t>
        </is>
      </c>
    </row>
    <row r="861">
      <c r="A861" t="n">
        <v>215233</v>
      </c>
      <c r="B861" t="n">
        <v>122</v>
      </c>
      <c r="C861" t="inlineStr">
        <is>
          <t>Arcos</t>
        </is>
      </c>
      <c r="D861" t="inlineStr">
        <is>
          <t>MARIO PEDRO FELICIANO - HORTIFRUTI</t>
        </is>
      </c>
      <c r="E861" t="inlineStr">
        <is>
          <t>469393</t>
        </is>
      </c>
      <c r="F861" s="550" t="n">
        <v>46084</v>
      </c>
      <c r="G861" s="550" t="n">
        <v>46084</v>
      </c>
      <c r="H861" s="550" t="n">
        <v>46112</v>
      </c>
      <c r="I861" t="n">
        <v>639.79</v>
      </c>
      <c r="J861" t="n">
        <v>639.78</v>
      </c>
      <c r="K861" t="n">
        <v>639.79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inlineStr">
        <is>
          <t>03/2026</t>
        </is>
      </c>
    </row>
    <row r="862">
      <c r="A862" t="n">
        <v>215230</v>
      </c>
      <c r="B862" t="n">
        <v>122</v>
      </c>
      <c r="C862" t="inlineStr">
        <is>
          <t>Arcos</t>
        </is>
      </c>
      <c r="D862" t="inlineStr">
        <is>
          <t>BATARD PADARIA ARTESANAL LTDA</t>
        </is>
      </c>
      <c r="E862" t="inlineStr">
        <is>
          <t>13468</t>
        </is>
      </c>
      <c r="F862" s="550" t="n">
        <v>46085</v>
      </c>
      <c r="G862" s="550" t="n">
        <v>46085</v>
      </c>
      <c r="H862" s="550" t="n">
        <v>46101</v>
      </c>
      <c r="I862" t="n">
        <v>969.25</v>
      </c>
      <c r="J862" t="n">
        <v>956.25</v>
      </c>
      <c r="K862" t="n">
        <v>969.25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inlineStr">
        <is>
          <t>03/2026</t>
        </is>
      </c>
    </row>
    <row r="863">
      <c r="A863" t="n">
        <v>215229</v>
      </c>
      <c r="B863" t="n">
        <v>122</v>
      </c>
      <c r="C863" t="inlineStr">
        <is>
          <t>Arcos</t>
        </is>
      </c>
      <c r="D863" t="inlineStr">
        <is>
          <t>GCT COMERCIO DE PRODUTOS ALIMENTICIOS LTDA</t>
        </is>
      </c>
      <c r="E863" t="inlineStr">
        <is>
          <t>10128</t>
        </is>
      </c>
      <c r="F863" s="550" t="n">
        <v>46083</v>
      </c>
      <c r="G863" s="550" t="n">
        <v>46083</v>
      </c>
      <c r="H863" s="550" t="n">
        <v>46097</v>
      </c>
      <c r="I863" t="n">
        <v>1422.14</v>
      </c>
      <c r="J863" t="n">
        <v>1397.14</v>
      </c>
      <c r="K863" t="n">
        <v>0</v>
      </c>
      <c r="L863" t="n">
        <v>1422.14</v>
      </c>
      <c r="M863" t="n">
        <v>0</v>
      </c>
      <c r="N863" t="n">
        <v>0</v>
      </c>
      <c r="O863" t="n">
        <v>0</v>
      </c>
      <c r="P863" t="n">
        <v>0</v>
      </c>
      <c r="Q863" t="inlineStr">
        <is>
          <t>03/2026</t>
        </is>
      </c>
    </row>
    <row r="864">
      <c r="A864" t="n">
        <v>215228</v>
      </c>
      <c r="B864" t="n">
        <v>122</v>
      </c>
      <c r="C864" t="inlineStr">
        <is>
          <t>Arcos</t>
        </is>
      </c>
      <c r="D864" t="inlineStr">
        <is>
          <t>GEOFFROY ALAIN MARIE DE LA CROIX DE CHEVRIERES DE SAYVE LTDA</t>
        </is>
      </c>
      <c r="E864" t="inlineStr">
        <is>
          <t>45225</t>
        </is>
      </c>
      <c r="F864" s="550" t="n">
        <v>46084</v>
      </c>
      <c r="G864" s="550" t="n">
        <v>46084</v>
      </c>
      <c r="H864" s="550" t="n">
        <v>46114</v>
      </c>
      <c r="I864" t="n">
        <v>700.5599999999999</v>
      </c>
      <c r="J864" t="n">
        <v>700.5599999999999</v>
      </c>
      <c r="K864" t="n">
        <v>0</v>
      </c>
      <c r="L864" t="n">
        <v>700.5599999999999</v>
      </c>
      <c r="M864" t="n">
        <v>0</v>
      </c>
      <c r="N864" t="n">
        <v>0</v>
      </c>
      <c r="O864" t="n">
        <v>0</v>
      </c>
      <c r="P864" t="n">
        <v>0</v>
      </c>
      <c r="Q864" t="inlineStr">
        <is>
          <t>03/2026</t>
        </is>
      </c>
    </row>
    <row r="865">
      <c r="A865" t="n">
        <v>215226</v>
      </c>
      <c r="B865" t="n">
        <v>122</v>
      </c>
      <c r="C865" t="inlineStr">
        <is>
          <t>Arcos</t>
        </is>
      </c>
      <c r="D865" t="inlineStr">
        <is>
          <t>EAU - DISTRIBUIDORA DE AGUA MINERAL LTDA</t>
        </is>
      </c>
      <c r="E865" t="inlineStr">
        <is>
          <t>294359</t>
        </is>
      </c>
      <c r="F865" s="550" t="n">
        <v>46084</v>
      </c>
      <c r="G865" s="550" t="n">
        <v>46084</v>
      </c>
      <c r="H865" s="550" t="n">
        <v>46119</v>
      </c>
      <c r="I865" t="n">
        <v>1428</v>
      </c>
      <c r="J865" t="n">
        <v>1428</v>
      </c>
      <c r="K865" t="n">
        <v>0</v>
      </c>
      <c r="L865" t="n">
        <v>1428</v>
      </c>
      <c r="M865" t="n">
        <v>0</v>
      </c>
      <c r="N865" t="n">
        <v>0</v>
      </c>
      <c r="O865" t="n">
        <v>0</v>
      </c>
      <c r="P865" t="n">
        <v>0</v>
      </c>
      <c r="Q865" t="inlineStr">
        <is>
          <t>03/2026</t>
        </is>
      </c>
    </row>
    <row r="866">
      <c r="A866" t="n">
        <v>215225</v>
      </c>
      <c r="B866" t="n">
        <v>122</v>
      </c>
      <c r="C866" t="inlineStr">
        <is>
          <t>Arcos</t>
        </is>
      </c>
      <c r="D866" t="inlineStr">
        <is>
          <t>WPP COMERCIO DE CARNES LTDA</t>
        </is>
      </c>
      <c r="E866" t="inlineStr">
        <is>
          <t>77702</t>
        </is>
      </c>
      <c r="F866" s="550" t="n">
        <v>46084</v>
      </c>
      <c r="G866" s="550" t="n">
        <v>46084</v>
      </c>
      <c r="H866" s="550" t="n">
        <v>46112</v>
      </c>
      <c r="I866" t="n">
        <v>1952.57</v>
      </c>
      <c r="J866" t="n">
        <v>1952.57</v>
      </c>
      <c r="K866" t="n">
        <v>1952.57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inlineStr">
        <is>
          <t>03/2026</t>
        </is>
      </c>
    </row>
    <row r="867">
      <c r="A867" t="n">
        <v>215224</v>
      </c>
      <c r="B867" t="n">
        <v>122</v>
      </c>
      <c r="C867" t="inlineStr">
        <is>
          <t>Arcos</t>
        </is>
      </c>
      <c r="D867" t="inlineStr">
        <is>
          <t>NOVA COMERCIAL PESCADOS LTDA</t>
        </is>
      </c>
      <c r="E867" t="inlineStr">
        <is>
          <t>31703</t>
        </is>
      </c>
      <c r="F867" s="550" t="n">
        <v>46083</v>
      </c>
      <c r="G867" s="550" t="n">
        <v>46083</v>
      </c>
      <c r="H867" s="550" t="n">
        <v>46097</v>
      </c>
      <c r="I867" t="n">
        <v>1680</v>
      </c>
      <c r="J867" t="n">
        <v>1680</v>
      </c>
      <c r="K867" t="n">
        <v>1680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inlineStr">
        <is>
          <t>03/2026</t>
        </is>
      </c>
    </row>
    <row r="868">
      <c r="A868" t="n">
        <v>215223</v>
      </c>
      <c r="B868" t="n">
        <v>122</v>
      </c>
      <c r="C868" t="inlineStr">
        <is>
          <t>Arcos</t>
        </is>
      </c>
      <c r="D868" t="inlineStr">
        <is>
          <t>MONTE ALTO ALIMENTOS LTDA</t>
        </is>
      </c>
      <c r="E868" t="inlineStr">
        <is>
          <t>177259</t>
        </is>
      </c>
      <c r="F868" s="550" t="n">
        <v>46083</v>
      </c>
      <c r="G868" s="550" t="n">
        <v>46083</v>
      </c>
      <c r="H868" s="550" t="n">
        <v>46104</v>
      </c>
      <c r="I868" t="n">
        <v>1746.08</v>
      </c>
      <c r="J868" t="n">
        <v>1746.08</v>
      </c>
      <c r="K868" t="n">
        <v>1746.08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inlineStr">
        <is>
          <t>03/2026</t>
        </is>
      </c>
    </row>
    <row r="869">
      <c r="A869" t="n">
        <v>215222</v>
      </c>
      <c r="B869" t="n">
        <v>122</v>
      </c>
      <c r="C869" t="inlineStr">
        <is>
          <t>Arcos</t>
        </is>
      </c>
      <c r="D869" t="inlineStr">
        <is>
          <t>EMPORIO M&amp;L COMERCIO DE ALIM E BEBIDAS LTDA</t>
        </is>
      </c>
      <c r="E869" t="inlineStr">
        <is>
          <t>498939</t>
        </is>
      </c>
      <c r="F869" s="550" t="n">
        <v>46083</v>
      </c>
      <c r="G869" s="550" t="n">
        <v>46083</v>
      </c>
      <c r="H869" s="550" t="n">
        <v>46112</v>
      </c>
      <c r="I869" t="n">
        <v>445.44</v>
      </c>
      <c r="J869" t="n">
        <v>445.44</v>
      </c>
      <c r="K869" t="n">
        <v>445.44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inlineStr">
        <is>
          <t>03/2026</t>
        </is>
      </c>
    </row>
    <row r="870">
      <c r="A870" t="n">
        <v>215221</v>
      </c>
      <c r="B870" t="n">
        <v>122</v>
      </c>
      <c r="C870" t="inlineStr">
        <is>
          <t>Arcos</t>
        </is>
      </c>
      <c r="D870" t="inlineStr">
        <is>
          <t>MONTE ALTO ALIMENTOS LTDA</t>
        </is>
      </c>
      <c r="E870" t="inlineStr">
        <is>
          <t>177299</t>
        </is>
      </c>
      <c r="F870" s="550" t="n">
        <v>46083</v>
      </c>
      <c r="G870" s="550" t="n">
        <v>46083</v>
      </c>
      <c r="H870" s="550" t="n">
        <v>46104</v>
      </c>
      <c r="I870" t="n">
        <v>6954.49</v>
      </c>
      <c r="J870" t="n">
        <v>6954.49</v>
      </c>
      <c r="K870" t="n">
        <v>6954.49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inlineStr">
        <is>
          <t>03/2026</t>
        </is>
      </c>
    </row>
    <row r="871">
      <c r="A871" t="n">
        <v>213319</v>
      </c>
      <c r="B871" t="n">
        <v>122</v>
      </c>
      <c r="C871" t="inlineStr">
        <is>
          <t>Arcos</t>
        </is>
      </c>
      <c r="D871" t="inlineStr">
        <is>
          <t xml:space="preserve">BELLNAY PAES ARTESANAIS LTDA </t>
        </is>
      </c>
      <c r="E871" t="inlineStr">
        <is>
          <t>2804</t>
        </is>
      </c>
      <c r="F871" s="550" t="n">
        <v>46083</v>
      </c>
      <c r="G871" s="550" t="n">
        <v>46083</v>
      </c>
      <c r="H871" s="550" t="n">
        <v>46095</v>
      </c>
      <c r="I871" t="n">
        <v>507.5</v>
      </c>
      <c r="J871" t="n">
        <v>507.5</v>
      </c>
      <c r="K871" t="n">
        <v>507.5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inlineStr">
        <is>
          <t>03/2026</t>
        </is>
      </c>
    </row>
    <row r="872">
      <c r="A872" t="n">
        <v>213170</v>
      </c>
      <c r="B872" t="n">
        <v>122</v>
      </c>
      <c r="C872" t="inlineStr">
        <is>
          <t>Arcos</t>
        </is>
      </c>
      <c r="D872" t="inlineStr">
        <is>
          <t xml:space="preserve">HORTIFRUTI DO CHEF LTDA </t>
        </is>
      </c>
      <c r="E872" t="inlineStr">
        <is>
          <t>29431</t>
        </is>
      </c>
      <c r="F872" s="550" t="n">
        <v>46080</v>
      </c>
      <c r="G872" s="550" t="n">
        <v>46080</v>
      </c>
      <c r="H872" s="550" t="n">
        <v>46108</v>
      </c>
      <c r="I872" t="n">
        <v>434.2</v>
      </c>
      <c r="J872" t="n">
        <v>434.2</v>
      </c>
      <c r="K872" t="n">
        <v>434.2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inlineStr">
        <is>
          <t>02/2026</t>
        </is>
      </c>
    </row>
    <row r="873">
      <c r="A873" t="n">
        <v>213165</v>
      </c>
      <c r="B873" t="n">
        <v>122</v>
      </c>
      <c r="C873" t="inlineStr">
        <is>
          <t>Arcos</t>
        </is>
      </c>
      <c r="D873" t="inlineStr">
        <is>
          <t>CECILIA TSUYACO ARAKI SILVA LTDA</t>
        </is>
      </c>
      <c r="E873" t="inlineStr">
        <is>
          <t>387658</t>
        </is>
      </c>
      <c r="F873" s="550" t="n">
        <v>46080</v>
      </c>
      <c r="G873" s="550" t="n">
        <v>46080</v>
      </c>
      <c r="H873" s="550" t="n">
        <v>46108</v>
      </c>
      <c r="I873" t="n">
        <v>741.85</v>
      </c>
      <c r="J873" t="n">
        <v>741.85</v>
      </c>
      <c r="K873" t="n">
        <v>741.85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inlineStr">
        <is>
          <t>02/2026</t>
        </is>
      </c>
    </row>
    <row r="874">
      <c r="A874" t="n">
        <v>213153</v>
      </c>
      <c r="B874" t="n">
        <v>122</v>
      </c>
      <c r="C874" t="inlineStr">
        <is>
          <t>Arcos</t>
        </is>
      </c>
      <c r="D874" t="inlineStr">
        <is>
          <t>GCT COMERCIO DE PRODUTOS ALIMENTICIOS LTDA</t>
        </is>
      </c>
      <c r="E874" t="inlineStr">
        <is>
          <t>9995</t>
        </is>
      </c>
      <c r="F874" s="550" t="n">
        <v>46081</v>
      </c>
      <c r="H874" s="550" t="n">
        <v>46095</v>
      </c>
      <c r="I874" t="n">
        <v>953.09</v>
      </c>
      <c r="J874" t="n">
        <v>894</v>
      </c>
      <c r="K874" t="n">
        <v>0</v>
      </c>
      <c r="L874" t="n">
        <v>953.09</v>
      </c>
      <c r="M874" t="n">
        <v>0</v>
      </c>
      <c r="N874" t="n">
        <v>0</v>
      </c>
      <c r="O874" t="n">
        <v>0</v>
      </c>
      <c r="P874" t="n">
        <v>0</v>
      </c>
      <c r="Q874" t="inlineStr">
        <is>
          <t>02/2026</t>
        </is>
      </c>
    </row>
    <row r="875">
      <c r="A875" t="n">
        <v>213152</v>
      </c>
      <c r="B875" t="n">
        <v>122</v>
      </c>
      <c r="C875" t="inlineStr">
        <is>
          <t>Arcos</t>
        </is>
      </c>
      <c r="D875" t="inlineStr">
        <is>
          <t xml:space="preserve">CAROLINA AMANCIO </t>
        </is>
      </c>
      <c r="E875" t="inlineStr">
        <is>
          <t>231</t>
        </is>
      </c>
      <c r="F875" s="550" t="n">
        <v>46078</v>
      </c>
      <c r="G875" s="550" t="n">
        <v>46078</v>
      </c>
      <c r="H875" s="550" t="n">
        <v>46092</v>
      </c>
      <c r="I875" t="n">
        <v>500</v>
      </c>
      <c r="J875" t="n">
        <v>500</v>
      </c>
      <c r="K875" t="n">
        <v>500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inlineStr">
        <is>
          <t>02/2026</t>
        </is>
      </c>
    </row>
    <row r="876">
      <c r="A876" t="n">
        <v>213151</v>
      </c>
      <c r="B876" t="n">
        <v>122</v>
      </c>
      <c r="C876" t="inlineStr">
        <is>
          <t>Arcos</t>
        </is>
      </c>
      <c r="D876" t="inlineStr">
        <is>
          <t>DONA ZELDA LTDA</t>
        </is>
      </c>
      <c r="E876" t="inlineStr">
        <is>
          <t>144</t>
        </is>
      </c>
      <c r="F876" s="550" t="n">
        <v>46080</v>
      </c>
      <c r="G876" s="550" t="n">
        <v>46080</v>
      </c>
      <c r="H876" s="550" t="n">
        <v>46094</v>
      </c>
      <c r="I876" t="n">
        <v>925</v>
      </c>
      <c r="J876" t="n">
        <v>900</v>
      </c>
      <c r="K876" t="n">
        <v>925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inlineStr">
        <is>
          <t>02/2026</t>
        </is>
      </c>
    </row>
    <row r="877">
      <c r="A877" t="n">
        <v>213147</v>
      </c>
      <c r="B877" t="n">
        <v>122</v>
      </c>
      <c r="C877" t="inlineStr">
        <is>
          <t>Arcos</t>
        </is>
      </c>
      <c r="D877" t="inlineStr">
        <is>
          <t>CASANDRA DEVOTTO</t>
        </is>
      </c>
      <c r="E877" t="inlineStr">
        <is>
          <t>114</t>
        </is>
      </c>
      <c r="F877" s="550" t="n">
        <v>46080</v>
      </c>
      <c r="G877" s="550" t="n">
        <v>46080</v>
      </c>
      <c r="H877" s="550" t="n">
        <v>46094</v>
      </c>
      <c r="I877" t="n">
        <v>930</v>
      </c>
      <c r="J877" t="n">
        <v>930</v>
      </c>
      <c r="K877" t="n">
        <v>930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inlineStr">
        <is>
          <t>02/2026</t>
        </is>
      </c>
    </row>
    <row r="878">
      <c r="A878" t="n">
        <v>213145</v>
      </c>
      <c r="B878" t="n">
        <v>122</v>
      </c>
      <c r="C878" t="inlineStr">
        <is>
          <t>Arcos</t>
        </is>
      </c>
      <c r="D878" t="inlineStr">
        <is>
          <t>EAU - DISTRIBUIDORA DE AGUA MINERAL LTDA</t>
        </is>
      </c>
      <c r="E878" t="inlineStr">
        <is>
          <t>293704</t>
        </is>
      </c>
      <c r="F878" s="550" t="n">
        <v>46079</v>
      </c>
      <c r="G878" s="550" t="n">
        <v>46079</v>
      </c>
      <c r="H878" s="550" t="n">
        <v>46118</v>
      </c>
      <c r="I878" t="n">
        <v>667.2</v>
      </c>
      <c r="J878" t="n">
        <v>667.2</v>
      </c>
      <c r="K878" t="n">
        <v>0</v>
      </c>
      <c r="L878" t="n">
        <v>667.2</v>
      </c>
      <c r="M878" t="n">
        <v>0</v>
      </c>
      <c r="N878" t="n">
        <v>0</v>
      </c>
      <c r="O878" t="n">
        <v>0</v>
      </c>
      <c r="P878" t="n">
        <v>0</v>
      </c>
      <c r="Q878" t="inlineStr">
        <is>
          <t>02/2026</t>
        </is>
      </c>
    </row>
    <row r="879">
      <c r="A879" t="n">
        <v>213068</v>
      </c>
      <c r="B879" t="n">
        <v>122</v>
      </c>
      <c r="C879" t="inlineStr">
        <is>
          <t>Arcos</t>
        </is>
      </c>
      <c r="D879" t="inlineStr">
        <is>
          <t>PSSS LTDA</t>
        </is>
      </c>
      <c r="E879" t="inlineStr">
        <is>
          <t>3232</t>
        </is>
      </c>
      <c r="F879" s="550" t="n">
        <v>46079</v>
      </c>
      <c r="H879" s="550" t="n">
        <v>46094</v>
      </c>
      <c r="I879" t="n">
        <v>1053.4</v>
      </c>
      <c r="J879" t="n">
        <v>1053.4</v>
      </c>
      <c r="K879" t="n">
        <v>0</v>
      </c>
      <c r="L879" t="n">
        <v>0</v>
      </c>
      <c r="M879" t="n">
        <v>1011.16</v>
      </c>
      <c r="N879" t="n">
        <v>0</v>
      </c>
      <c r="O879" t="n">
        <v>42.24</v>
      </c>
      <c r="P879" t="n">
        <v>0</v>
      </c>
      <c r="Q879" t="inlineStr">
        <is>
          <t>02/2026</t>
        </is>
      </c>
    </row>
    <row r="880">
      <c r="A880" t="n">
        <v>213067</v>
      </c>
      <c r="B880" t="n">
        <v>122</v>
      </c>
      <c r="C880" t="inlineStr">
        <is>
          <t>Arcos</t>
        </is>
      </c>
      <c r="D880" t="inlineStr">
        <is>
          <t xml:space="preserve">HORTIFRUTI DO CHEF LTDA </t>
        </is>
      </c>
      <c r="E880" t="inlineStr">
        <is>
          <t>29407</t>
        </is>
      </c>
      <c r="F880" s="550" t="n">
        <v>46079</v>
      </c>
      <c r="G880" s="550" t="n">
        <v>46079</v>
      </c>
      <c r="H880" s="550" t="n">
        <v>46107</v>
      </c>
      <c r="I880" t="n">
        <v>263.74</v>
      </c>
      <c r="J880" t="n">
        <v>263.74</v>
      </c>
      <c r="K880" t="n">
        <v>263.74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inlineStr">
        <is>
          <t>02/2026</t>
        </is>
      </c>
    </row>
    <row r="881">
      <c r="A881" t="n">
        <v>213066</v>
      </c>
      <c r="B881" t="n">
        <v>122</v>
      </c>
      <c r="C881" t="inlineStr">
        <is>
          <t>Arcos</t>
        </is>
      </c>
      <c r="D881" t="inlineStr">
        <is>
          <t>CECILIA TSUYACO ARAKI SILVA LTDA</t>
        </is>
      </c>
      <c r="E881" t="inlineStr">
        <is>
          <t>387566</t>
        </is>
      </c>
      <c r="F881" s="550" t="n">
        <v>46079</v>
      </c>
      <c r="G881" s="550" t="n">
        <v>46079</v>
      </c>
      <c r="H881" s="550" t="n">
        <v>46107</v>
      </c>
      <c r="I881" t="n">
        <v>592.4</v>
      </c>
      <c r="J881" t="n">
        <v>592.4</v>
      </c>
      <c r="K881" t="n">
        <v>592.4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inlineStr">
        <is>
          <t>02/2026</t>
        </is>
      </c>
    </row>
    <row r="882">
      <c r="A882" t="n">
        <v>213065</v>
      </c>
      <c r="B882" t="n">
        <v>122</v>
      </c>
      <c r="C882" t="inlineStr">
        <is>
          <t>Arcos</t>
        </is>
      </c>
      <c r="D882" t="inlineStr">
        <is>
          <t>MARIO PEDRO FELICIANO - HORTIFRUTI</t>
        </is>
      </c>
      <c r="E882" t="inlineStr">
        <is>
          <t>468949</t>
        </is>
      </c>
      <c r="F882" s="550" t="n">
        <v>46079</v>
      </c>
      <c r="G882" s="550" t="n">
        <v>46079</v>
      </c>
      <c r="H882" s="550" t="n">
        <v>46107</v>
      </c>
      <c r="I882" t="n">
        <v>562.39</v>
      </c>
      <c r="J882" t="n">
        <v>562.38</v>
      </c>
      <c r="K882" t="n">
        <v>562.39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inlineStr">
        <is>
          <t>02/2026</t>
        </is>
      </c>
    </row>
    <row r="883">
      <c r="A883" t="n">
        <v>213064</v>
      </c>
      <c r="B883" t="n">
        <v>122</v>
      </c>
      <c r="C883" t="inlineStr">
        <is>
          <t>Arcos</t>
        </is>
      </c>
      <c r="D883" t="inlineStr">
        <is>
          <t>MURILLO S DUARTE COMERCIAL LTDA</t>
        </is>
      </c>
      <c r="E883" t="inlineStr">
        <is>
          <t>2354</t>
        </is>
      </c>
      <c r="F883" s="550" t="n">
        <v>46076</v>
      </c>
      <c r="H883" s="550" t="n">
        <v>46111</v>
      </c>
      <c r="I883" t="n">
        <v>190.92</v>
      </c>
      <c r="J883" t="n">
        <v>190.92</v>
      </c>
      <c r="K883" t="n">
        <v>0</v>
      </c>
      <c r="L883" t="n">
        <v>0</v>
      </c>
      <c r="M883" t="n">
        <v>190.92</v>
      </c>
      <c r="N883" t="n">
        <v>0</v>
      </c>
      <c r="O883" t="n">
        <v>0</v>
      </c>
      <c r="P883" t="n">
        <v>0</v>
      </c>
      <c r="Q883" t="inlineStr">
        <is>
          <t>02/2026</t>
        </is>
      </c>
    </row>
    <row r="884">
      <c r="A884" t="n">
        <v>213063</v>
      </c>
      <c r="B884" t="n">
        <v>122</v>
      </c>
      <c r="C884" t="inlineStr">
        <is>
          <t>Arcos</t>
        </is>
      </c>
      <c r="D884" t="inlineStr">
        <is>
          <t>MURILLO S DUARTE COMERCIAL LTDA</t>
        </is>
      </c>
      <c r="E884" t="inlineStr">
        <is>
          <t>2365</t>
        </is>
      </c>
      <c r="F884" s="550" t="n">
        <v>46077</v>
      </c>
      <c r="H884" s="550" t="n">
        <v>46111</v>
      </c>
      <c r="I884" t="n">
        <v>408</v>
      </c>
      <c r="J884" t="n">
        <v>408</v>
      </c>
      <c r="K884" t="n">
        <v>0</v>
      </c>
      <c r="L884" t="n">
        <v>0</v>
      </c>
      <c r="M884" t="n">
        <v>408</v>
      </c>
      <c r="N884" t="n">
        <v>0</v>
      </c>
      <c r="O884" t="n">
        <v>0</v>
      </c>
      <c r="P884" t="n">
        <v>0</v>
      </c>
      <c r="Q884" t="inlineStr">
        <is>
          <t>02/2026</t>
        </is>
      </c>
    </row>
    <row r="885">
      <c r="A885" t="n">
        <v>213062</v>
      </c>
      <c r="B885" t="n">
        <v>122</v>
      </c>
      <c r="C885" t="inlineStr">
        <is>
          <t>Arcos</t>
        </is>
      </c>
      <c r="D885" t="inlineStr">
        <is>
          <t>MURILLO S DUARTE COMERCIAL LTDA</t>
        </is>
      </c>
      <c r="E885" t="inlineStr">
        <is>
          <t>2378</t>
        </is>
      </c>
      <c r="F885" s="550" t="n">
        <v>46078</v>
      </c>
      <c r="G885" s="550" t="n">
        <v>46078</v>
      </c>
      <c r="H885" s="550" t="n">
        <v>46111</v>
      </c>
      <c r="I885" t="n">
        <v>624.7</v>
      </c>
      <c r="J885" t="n">
        <v>624.7</v>
      </c>
      <c r="K885" t="n">
        <v>624.7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inlineStr">
        <is>
          <t>02/2026</t>
        </is>
      </c>
    </row>
    <row r="886">
      <c r="A886" t="n">
        <v>213061</v>
      </c>
      <c r="B886" t="n">
        <v>122</v>
      </c>
      <c r="C886" t="inlineStr">
        <is>
          <t>Arcos</t>
        </is>
      </c>
      <c r="D886" t="inlineStr">
        <is>
          <t xml:space="preserve">BELLNAY PAES ARTESANAIS LTDA </t>
        </is>
      </c>
      <c r="E886" t="inlineStr">
        <is>
          <t>2803</t>
        </is>
      </c>
      <c r="F886" s="550" t="n">
        <v>46078</v>
      </c>
      <c r="G886" s="550" t="n">
        <v>46078</v>
      </c>
      <c r="H886" s="550" t="n">
        <v>46092</v>
      </c>
      <c r="I886" t="n">
        <v>477.5</v>
      </c>
      <c r="J886" t="n">
        <v>477.5</v>
      </c>
      <c r="K886" t="n">
        <v>477.5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inlineStr">
        <is>
          <t>02/2026</t>
        </is>
      </c>
    </row>
    <row r="887">
      <c r="A887" t="n">
        <v>213060</v>
      </c>
      <c r="B887" t="n">
        <v>122</v>
      </c>
      <c r="C887" t="inlineStr">
        <is>
          <t>Arcos</t>
        </is>
      </c>
      <c r="D887" t="inlineStr">
        <is>
          <t>MARIO PEDRO FELICIANO - HORTIFRUTI</t>
        </is>
      </c>
      <c r="E887" t="inlineStr">
        <is>
          <t>468201</t>
        </is>
      </c>
      <c r="F887" s="550" t="n">
        <v>46072</v>
      </c>
      <c r="G887" s="550" t="n">
        <v>46072</v>
      </c>
      <c r="H887" s="550" t="n">
        <v>46100</v>
      </c>
      <c r="I887" t="n">
        <v>153.43</v>
      </c>
      <c r="J887" t="n">
        <v>385.67</v>
      </c>
      <c r="K887" t="n">
        <v>153.43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inlineStr">
        <is>
          <t>02/2026</t>
        </is>
      </c>
    </row>
    <row r="888">
      <c r="A888" t="n">
        <v>213059</v>
      </c>
      <c r="B888" t="n">
        <v>122</v>
      </c>
      <c r="C888" t="inlineStr">
        <is>
          <t>Arcos</t>
        </is>
      </c>
      <c r="D888" t="inlineStr">
        <is>
          <t>INTERFOOD IMPORTACAO LTDA</t>
        </is>
      </c>
      <c r="E888" t="inlineStr">
        <is>
          <t>436630</t>
        </is>
      </c>
      <c r="F888" s="550" t="n">
        <v>46077</v>
      </c>
      <c r="G888" s="550" t="n">
        <v>46077</v>
      </c>
      <c r="H888" s="550" t="n">
        <v>46104</v>
      </c>
      <c r="I888" t="n">
        <v>1258.63</v>
      </c>
      <c r="J888" t="n">
        <v>1053.25</v>
      </c>
      <c r="K888" t="n">
        <v>0</v>
      </c>
      <c r="L888" t="n">
        <v>1258.63</v>
      </c>
      <c r="M888" t="n">
        <v>0</v>
      </c>
      <c r="N888" t="n">
        <v>0</v>
      </c>
      <c r="O888" t="n">
        <v>0</v>
      </c>
      <c r="P888" t="n">
        <v>0</v>
      </c>
      <c r="Q888" t="inlineStr">
        <is>
          <t>02/2026</t>
        </is>
      </c>
    </row>
    <row r="889">
      <c r="A889" t="n">
        <v>213058</v>
      </c>
      <c r="B889" t="n">
        <v>122</v>
      </c>
      <c r="C889" t="inlineStr">
        <is>
          <t>Arcos</t>
        </is>
      </c>
      <c r="D889" t="inlineStr">
        <is>
          <t>MARIO PEDRO FELICIANO - HORTIFRUTI</t>
        </is>
      </c>
      <c r="E889" t="inlineStr">
        <is>
          <t>468487</t>
        </is>
      </c>
      <c r="F889" s="550" t="n">
        <v>46076</v>
      </c>
      <c r="G889" s="550" t="n">
        <v>46076</v>
      </c>
      <c r="H889" s="550" t="n">
        <v>46104</v>
      </c>
      <c r="I889" t="n">
        <v>19.08</v>
      </c>
      <c r="J889" t="n">
        <v>19.08</v>
      </c>
      <c r="K889" t="n">
        <v>19.08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inlineStr">
        <is>
          <t>02/2026</t>
        </is>
      </c>
    </row>
    <row r="890">
      <c r="A890" t="n">
        <v>213057</v>
      </c>
      <c r="B890" t="n">
        <v>122</v>
      </c>
      <c r="C890" t="inlineStr">
        <is>
          <t>Arcos</t>
        </is>
      </c>
      <c r="D890" t="inlineStr">
        <is>
          <t>BATALHA FABRICA DE PAES LTDA</t>
        </is>
      </c>
      <c r="E890" t="inlineStr">
        <is>
          <t>4097</t>
        </is>
      </c>
      <c r="F890" s="550" t="n">
        <v>46077</v>
      </c>
      <c r="G890" s="550" t="n">
        <v>46077</v>
      </c>
      <c r="H890" s="550" t="n">
        <v>46094</v>
      </c>
      <c r="I890" t="n">
        <v>618.84</v>
      </c>
      <c r="J890" t="n">
        <v>618.84</v>
      </c>
      <c r="K890" t="n">
        <v>618.84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inlineStr">
        <is>
          <t>02/2026</t>
        </is>
      </c>
    </row>
    <row r="891">
      <c r="A891" t="n">
        <v>213056</v>
      </c>
      <c r="B891" t="n">
        <v>122</v>
      </c>
      <c r="C891" t="inlineStr">
        <is>
          <t>Arcos</t>
        </is>
      </c>
      <c r="D891" t="inlineStr">
        <is>
          <t>CEPEL COMERCIO DE PAPEIS E EMBALAGENS LTDA</t>
        </is>
      </c>
      <c r="E891" t="inlineStr">
        <is>
          <t>259361</t>
        </is>
      </c>
      <c r="F891" s="550" t="n">
        <v>46077</v>
      </c>
      <c r="H891" s="550" t="n">
        <v>46098</v>
      </c>
      <c r="I891" t="n">
        <v>2193.6</v>
      </c>
      <c r="J891" t="n">
        <v>2193.6</v>
      </c>
      <c r="K891" t="n">
        <v>0</v>
      </c>
      <c r="L891" t="n">
        <v>0</v>
      </c>
      <c r="M891" t="n">
        <v>2193.6</v>
      </c>
      <c r="N891" t="n">
        <v>0</v>
      </c>
      <c r="O891" t="n">
        <v>0</v>
      </c>
      <c r="P891" t="n">
        <v>0</v>
      </c>
      <c r="Q891" t="inlineStr">
        <is>
          <t>02/2026</t>
        </is>
      </c>
    </row>
    <row r="892">
      <c r="A892" t="n">
        <v>213055</v>
      </c>
      <c r="B892" t="n">
        <v>122</v>
      </c>
      <c r="C892" t="inlineStr">
        <is>
          <t>Arcos</t>
        </is>
      </c>
      <c r="D892" t="inlineStr">
        <is>
          <t>KING COMERCIO E IMPORTACAO DE BEBIDAS LTDA</t>
        </is>
      </c>
      <c r="E892" t="inlineStr">
        <is>
          <t>125543</t>
        </is>
      </c>
      <c r="F892" s="550" t="n">
        <v>46073</v>
      </c>
      <c r="G892" s="550" t="n">
        <v>46073</v>
      </c>
      <c r="H892" s="550" t="n">
        <v>46094</v>
      </c>
      <c r="I892" t="n">
        <v>8108.96</v>
      </c>
      <c r="J892" t="n">
        <v>8108.95</v>
      </c>
      <c r="K892" t="n">
        <v>0</v>
      </c>
      <c r="L892" t="n">
        <v>4929.41</v>
      </c>
      <c r="M892" t="n">
        <v>0</v>
      </c>
      <c r="N892" t="n">
        <v>0</v>
      </c>
      <c r="O892" t="n">
        <v>0</v>
      </c>
      <c r="P892" t="n">
        <v>0</v>
      </c>
      <c r="Q892" t="inlineStr">
        <is>
          <t>02/2026</t>
        </is>
      </c>
    </row>
    <row r="893">
      <c r="A893" t="n">
        <v>213051</v>
      </c>
      <c r="B893" t="n">
        <v>122</v>
      </c>
      <c r="C893" t="inlineStr">
        <is>
          <t>Arcos</t>
        </is>
      </c>
      <c r="D893" t="inlineStr">
        <is>
          <t>CG FOOD´S DISTRIBUIDORA DE ALIMENTOS LTDA</t>
        </is>
      </c>
      <c r="E893" t="inlineStr">
        <is>
          <t>180039</t>
        </is>
      </c>
      <c r="F893" s="550" t="n">
        <v>46073</v>
      </c>
      <c r="G893" s="550" t="n">
        <v>46073</v>
      </c>
      <c r="H893" s="550" t="n">
        <v>46094</v>
      </c>
      <c r="I893" t="n">
        <v>606.7</v>
      </c>
      <c r="J893" t="n">
        <v>566.7</v>
      </c>
      <c r="K893" t="n">
        <v>606.7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inlineStr">
        <is>
          <t>02/2026</t>
        </is>
      </c>
    </row>
    <row r="894">
      <c r="A894" t="n">
        <v>213050</v>
      </c>
      <c r="B894" t="n">
        <v>122</v>
      </c>
      <c r="C894" t="inlineStr">
        <is>
          <t>Arcos</t>
        </is>
      </c>
      <c r="D894" t="inlineStr">
        <is>
          <t>GCT COMERCIO DE PRODUTOS ALIMENTICIOS LTDA</t>
        </is>
      </c>
      <c r="E894" t="inlineStr">
        <is>
          <t>9865</t>
        </is>
      </c>
      <c r="F894" s="550" t="n">
        <v>46076</v>
      </c>
      <c r="G894" s="550" t="n">
        <v>46076</v>
      </c>
      <c r="H894" s="550" t="n">
        <v>46090</v>
      </c>
      <c r="I894" t="n">
        <v>1422.14</v>
      </c>
      <c r="J894" t="n">
        <v>1397.14</v>
      </c>
      <c r="K894" t="n">
        <v>0</v>
      </c>
      <c r="L894" t="n">
        <v>1422.14</v>
      </c>
      <c r="M894" t="n">
        <v>0</v>
      </c>
      <c r="N894" t="n">
        <v>0</v>
      </c>
      <c r="O894" t="n">
        <v>0</v>
      </c>
      <c r="P894" t="n">
        <v>0</v>
      </c>
      <c r="Q894" t="inlineStr">
        <is>
          <t>02/2026</t>
        </is>
      </c>
    </row>
    <row r="895">
      <c r="A895" t="n">
        <v>213048</v>
      </c>
      <c r="B895" t="n">
        <v>122</v>
      </c>
      <c r="C895" t="inlineStr">
        <is>
          <t>Arcos</t>
        </is>
      </c>
      <c r="D895" t="inlineStr">
        <is>
          <t>AMBEV S. A. - CDD SAO PAULO</t>
        </is>
      </c>
      <c r="E895" t="inlineStr">
        <is>
          <t>22841</t>
        </is>
      </c>
      <c r="F895" s="550" t="n">
        <v>46077</v>
      </c>
      <c r="G895" s="550" t="n">
        <v>46077</v>
      </c>
      <c r="H895" s="550" t="n">
        <v>46108</v>
      </c>
      <c r="I895" t="n">
        <v>2553.91</v>
      </c>
      <c r="J895" t="n">
        <v>2172.98</v>
      </c>
      <c r="K895" t="n">
        <v>0</v>
      </c>
      <c r="L895" t="n">
        <v>2553.91</v>
      </c>
      <c r="M895" t="n">
        <v>0</v>
      </c>
      <c r="N895" t="n">
        <v>0</v>
      </c>
      <c r="O895" t="n">
        <v>0</v>
      </c>
      <c r="P895" t="n">
        <v>0</v>
      </c>
      <c r="Q895" t="inlineStr">
        <is>
          <t>02/2026</t>
        </is>
      </c>
    </row>
    <row r="896">
      <c r="A896" t="n">
        <v>213046</v>
      </c>
      <c r="B896" t="n">
        <v>122</v>
      </c>
      <c r="C896" t="inlineStr">
        <is>
          <t>Arcos</t>
        </is>
      </c>
      <c r="D896" t="inlineStr">
        <is>
          <t>ZAHIL IMPORTADORA LTDA</t>
        </is>
      </c>
      <c r="E896" t="inlineStr">
        <is>
          <t>265324</t>
        </is>
      </c>
      <c r="F896" s="550" t="n">
        <v>46077</v>
      </c>
      <c r="G896" s="550" t="n">
        <v>46077</v>
      </c>
      <c r="H896" s="550" t="n">
        <v>46107</v>
      </c>
      <c r="I896" t="n">
        <v>2300.22</v>
      </c>
      <c r="J896" t="n">
        <v>2117.7</v>
      </c>
      <c r="K896" t="n">
        <v>0</v>
      </c>
      <c r="L896" t="n">
        <v>2300.22</v>
      </c>
      <c r="M896" t="n">
        <v>0</v>
      </c>
      <c r="N896" t="n">
        <v>0</v>
      </c>
      <c r="O896" t="n">
        <v>0</v>
      </c>
      <c r="P896" t="n">
        <v>0</v>
      </c>
      <c r="Q896" t="inlineStr">
        <is>
          <t>02/2026</t>
        </is>
      </c>
    </row>
    <row r="897">
      <c r="A897" t="n">
        <v>213045</v>
      </c>
      <c r="B897" t="n">
        <v>122</v>
      </c>
      <c r="C897" t="inlineStr">
        <is>
          <t>Arcos</t>
        </is>
      </c>
      <c r="D897" t="inlineStr">
        <is>
          <t xml:space="preserve">FORTE ALIMENTOS COM. IMPORTAÇÃO LTDA </t>
        </is>
      </c>
      <c r="E897" t="inlineStr">
        <is>
          <t>360123</t>
        </is>
      </c>
      <c r="F897" s="550" t="n">
        <v>46077</v>
      </c>
      <c r="G897" s="550" t="n">
        <v>46077</v>
      </c>
      <c r="H897" s="550" t="n">
        <v>46106</v>
      </c>
      <c r="I897" t="n">
        <v>214</v>
      </c>
      <c r="J897" t="n">
        <v>214</v>
      </c>
      <c r="K897" t="n">
        <v>214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inlineStr">
        <is>
          <t>02/2026</t>
        </is>
      </c>
    </row>
    <row r="898">
      <c r="A898" t="n">
        <v>213044</v>
      </c>
      <c r="B898" t="n">
        <v>122</v>
      </c>
      <c r="C898" t="inlineStr">
        <is>
          <t>Arcos</t>
        </is>
      </c>
      <c r="D898" t="inlineStr">
        <is>
          <t xml:space="preserve">FORTE ALIMENTOS COM. IMPORTAÇÃO LTDA </t>
        </is>
      </c>
      <c r="E898" t="inlineStr">
        <is>
          <t>360116</t>
        </is>
      </c>
      <c r="F898" s="550" t="n">
        <v>46077</v>
      </c>
      <c r="G898" s="550" t="n">
        <v>46077</v>
      </c>
      <c r="H898" s="550" t="n">
        <v>46106</v>
      </c>
      <c r="I898" t="n">
        <v>543.88</v>
      </c>
      <c r="J898" t="n">
        <v>543.88</v>
      </c>
      <c r="K898" t="n">
        <v>543.88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inlineStr">
        <is>
          <t>02/2026</t>
        </is>
      </c>
    </row>
    <row r="899">
      <c r="A899" t="n">
        <v>213043</v>
      </c>
      <c r="B899" t="n">
        <v>122</v>
      </c>
      <c r="C899" t="inlineStr">
        <is>
          <t>Arcos</t>
        </is>
      </c>
      <c r="D899" t="inlineStr">
        <is>
          <t>NA MORADA INDÚSTRIA E COMÉRCIO LTDA</t>
        </is>
      </c>
      <c r="E899" t="inlineStr">
        <is>
          <t>290450</t>
        </is>
      </c>
      <c r="F899" s="550" t="n">
        <v>46077</v>
      </c>
      <c r="G899" s="550" t="n">
        <v>46077</v>
      </c>
      <c r="H899" s="550" t="n">
        <v>46092</v>
      </c>
      <c r="I899" t="n">
        <v>1202.45</v>
      </c>
      <c r="J899" t="n">
        <v>1290.46</v>
      </c>
      <c r="K899" t="n">
        <v>1202.45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inlineStr">
        <is>
          <t>02/2026</t>
        </is>
      </c>
    </row>
    <row r="900">
      <c r="A900" t="n">
        <v>213042</v>
      </c>
      <c r="B900" t="n">
        <v>122</v>
      </c>
      <c r="C900" t="inlineStr">
        <is>
          <t>Arcos</t>
        </is>
      </c>
      <c r="D900" t="inlineStr">
        <is>
          <t>DTK COMERCIO DE ALIMENTOS LTDA</t>
        </is>
      </c>
      <c r="E900" t="inlineStr">
        <is>
          <t>66668</t>
        </is>
      </c>
      <c r="F900" s="550" t="n">
        <v>46078</v>
      </c>
      <c r="G900" s="550" t="n">
        <v>46078</v>
      </c>
      <c r="H900" s="550" t="n">
        <v>46106</v>
      </c>
      <c r="I900" t="n">
        <v>767.84</v>
      </c>
      <c r="J900" t="n">
        <v>765.84</v>
      </c>
      <c r="K900" t="n">
        <v>767.84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inlineStr">
        <is>
          <t>02/2026</t>
        </is>
      </c>
    </row>
    <row r="901">
      <c r="A901" t="n">
        <v>213040</v>
      </c>
      <c r="B901" t="n">
        <v>122</v>
      </c>
      <c r="C901" t="inlineStr">
        <is>
          <t>Arcos</t>
        </is>
      </c>
      <c r="D901" t="inlineStr">
        <is>
          <t>EMPORIO M&amp;L COMERCIO DE ALIM E BEBIDAS LTDA</t>
        </is>
      </c>
      <c r="E901" t="inlineStr">
        <is>
          <t>497895</t>
        </is>
      </c>
      <c r="F901" s="550" t="n">
        <v>46077</v>
      </c>
      <c r="G901" s="550" t="n">
        <v>46077</v>
      </c>
      <c r="H901" s="550" t="n">
        <v>46105</v>
      </c>
      <c r="I901" t="n">
        <v>1362.3</v>
      </c>
      <c r="J901" t="n">
        <v>1362.3</v>
      </c>
      <c r="K901" t="n">
        <v>1200.3</v>
      </c>
      <c r="L901" t="n">
        <v>162</v>
      </c>
      <c r="M901" t="n">
        <v>0</v>
      </c>
      <c r="N901" t="n">
        <v>0</v>
      </c>
      <c r="O901" t="n">
        <v>0</v>
      </c>
      <c r="P901" t="n">
        <v>0</v>
      </c>
      <c r="Q901" t="inlineStr">
        <is>
          <t>02/2026</t>
        </is>
      </c>
    </row>
    <row r="902">
      <c r="A902" t="n">
        <v>213039</v>
      </c>
      <c r="B902" t="n">
        <v>122</v>
      </c>
      <c r="C902" t="inlineStr">
        <is>
          <t>Arcos</t>
        </is>
      </c>
      <c r="D902" t="inlineStr">
        <is>
          <t>MARIO PEDRO FELICIANO - HORTIFRUTI</t>
        </is>
      </c>
      <c r="E902" t="inlineStr">
        <is>
          <t>468702</t>
        </is>
      </c>
      <c r="F902" s="550" t="n">
        <v>46077</v>
      </c>
      <c r="G902" s="550" t="n">
        <v>46077</v>
      </c>
      <c r="H902" s="550" t="n">
        <v>46105</v>
      </c>
      <c r="I902" t="n">
        <v>405.41</v>
      </c>
      <c r="J902" t="n">
        <v>405.41</v>
      </c>
      <c r="K902" t="n">
        <v>405.41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inlineStr">
        <is>
          <t>02/2026</t>
        </is>
      </c>
    </row>
    <row r="903">
      <c r="A903" t="n">
        <v>213038</v>
      </c>
      <c r="B903" t="n">
        <v>122</v>
      </c>
      <c r="C903" t="inlineStr">
        <is>
          <t>Arcos</t>
        </is>
      </c>
      <c r="D903" t="inlineStr">
        <is>
          <t>CECILIA TSUYACO ARAKI SILVA LTDA</t>
        </is>
      </c>
      <c r="E903" t="inlineStr">
        <is>
          <t>387433</t>
        </is>
      </c>
      <c r="F903" s="550" t="n">
        <v>46077</v>
      </c>
      <c r="G903" s="550" t="n">
        <v>46077</v>
      </c>
      <c r="H903" s="550" t="n">
        <v>46105</v>
      </c>
      <c r="I903" t="n">
        <v>359.8</v>
      </c>
      <c r="J903" t="n">
        <v>359.8</v>
      </c>
      <c r="K903" t="n">
        <v>359.8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inlineStr">
        <is>
          <t>02/2026</t>
        </is>
      </c>
    </row>
    <row r="904">
      <c r="A904" t="n">
        <v>213035</v>
      </c>
      <c r="B904" t="n">
        <v>122</v>
      </c>
      <c r="C904" t="inlineStr">
        <is>
          <t>Arcos</t>
        </is>
      </c>
      <c r="D904" t="inlineStr">
        <is>
          <t xml:space="preserve">HORTIFRUTI DO CHEF LTDA </t>
        </is>
      </c>
      <c r="E904" t="inlineStr">
        <is>
          <t>29329</t>
        </is>
      </c>
      <c r="F904" s="550" t="n">
        <v>46077</v>
      </c>
      <c r="G904" s="550" t="n">
        <v>46077</v>
      </c>
      <c r="H904" s="550" t="n">
        <v>46105</v>
      </c>
      <c r="I904" t="n">
        <v>208.35</v>
      </c>
      <c r="J904" t="n">
        <v>208.35</v>
      </c>
      <c r="K904" t="n">
        <v>208.35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inlineStr">
        <is>
          <t>02/2026</t>
        </is>
      </c>
    </row>
    <row r="905">
      <c r="A905" t="n">
        <v>213034</v>
      </c>
      <c r="B905" t="n">
        <v>122</v>
      </c>
      <c r="C905" t="inlineStr">
        <is>
          <t>Arcos</t>
        </is>
      </c>
      <c r="D905" t="inlineStr">
        <is>
          <t>DISTRIBUIDORA DPRO LTDA</t>
        </is>
      </c>
      <c r="E905" t="inlineStr">
        <is>
          <t>375682</t>
        </is>
      </c>
      <c r="F905" s="550" t="n">
        <v>46073</v>
      </c>
      <c r="H905" s="550" t="n">
        <v>46094</v>
      </c>
      <c r="I905" t="n">
        <v>1708.28</v>
      </c>
      <c r="J905" t="n">
        <v>1708.28</v>
      </c>
      <c r="K905" t="n">
        <v>0</v>
      </c>
      <c r="L905" t="n">
        <v>0</v>
      </c>
      <c r="M905" t="n">
        <v>0</v>
      </c>
      <c r="N905" t="n">
        <v>0</v>
      </c>
      <c r="O905" t="n">
        <v>1708.28</v>
      </c>
      <c r="P905" t="n">
        <v>0</v>
      </c>
      <c r="Q905" t="inlineStr">
        <is>
          <t>02/2026</t>
        </is>
      </c>
    </row>
    <row r="906">
      <c r="A906" t="n">
        <v>213031</v>
      </c>
      <c r="B906" t="n">
        <v>122</v>
      </c>
      <c r="C906" t="inlineStr">
        <is>
          <t>Arcos</t>
        </is>
      </c>
      <c r="D906" t="inlineStr">
        <is>
          <t>VITRUS IMPORT LTDA</t>
        </is>
      </c>
      <c r="E906" t="inlineStr">
        <is>
          <t>13471</t>
        </is>
      </c>
      <c r="F906" s="550" t="n">
        <v>46065</v>
      </c>
      <c r="H906" s="550" t="n">
        <v>46093</v>
      </c>
      <c r="I906" t="n">
        <v>4715.13</v>
      </c>
      <c r="J906" t="n">
        <v>4399</v>
      </c>
      <c r="K906" t="n">
        <v>0</v>
      </c>
      <c r="L906" t="n">
        <v>0</v>
      </c>
      <c r="M906" t="n">
        <v>0</v>
      </c>
      <c r="N906" t="n">
        <v>0</v>
      </c>
      <c r="O906" t="n">
        <v>4715.13</v>
      </c>
      <c r="P906" t="n">
        <v>0</v>
      </c>
      <c r="Q906" t="inlineStr">
        <is>
          <t>02/2026</t>
        </is>
      </c>
    </row>
    <row r="907">
      <c r="A907" t="n">
        <v>213029</v>
      </c>
      <c r="B907" t="n">
        <v>122</v>
      </c>
      <c r="C907" t="inlineStr">
        <is>
          <t>Arcos</t>
        </is>
      </c>
      <c r="D907" t="inlineStr">
        <is>
          <t>CECILIA TSUYACO ARAKI SILVA LTDA</t>
        </is>
      </c>
      <c r="E907" t="inlineStr">
        <is>
          <t>387266</t>
        </is>
      </c>
      <c r="F907" s="550" t="n">
        <v>46073</v>
      </c>
      <c r="G907" s="550" t="n">
        <v>46073</v>
      </c>
      <c r="H907" s="550" t="n">
        <v>46101</v>
      </c>
      <c r="I907" t="n">
        <v>899.05</v>
      </c>
      <c r="J907" t="n">
        <v>899.05</v>
      </c>
      <c r="K907" t="n">
        <v>899.05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inlineStr">
        <is>
          <t>02/2026</t>
        </is>
      </c>
    </row>
    <row r="908">
      <c r="A908" t="n">
        <v>213017</v>
      </c>
      <c r="B908" t="n">
        <v>122</v>
      </c>
      <c r="C908" t="inlineStr">
        <is>
          <t>Arcos</t>
        </is>
      </c>
      <c r="D908" t="inlineStr">
        <is>
          <t>MARIO PEDRO FELICIANO - HORTIFRUTI</t>
        </is>
      </c>
      <c r="E908" t="inlineStr">
        <is>
          <t>468428</t>
        </is>
      </c>
      <c r="F908" s="550" t="n">
        <v>46074</v>
      </c>
      <c r="G908" s="550" t="n">
        <v>46074</v>
      </c>
      <c r="H908" s="550" t="n">
        <v>46102</v>
      </c>
      <c r="I908" t="n">
        <v>226.12</v>
      </c>
      <c r="J908" t="n">
        <v>226.12</v>
      </c>
      <c r="K908" t="n">
        <v>226.12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inlineStr">
        <is>
          <t>02/2026</t>
        </is>
      </c>
    </row>
    <row r="909">
      <c r="A909" t="n">
        <v>213016</v>
      </c>
      <c r="B909" t="n">
        <v>122</v>
      </c>
      <c r="C909" t="inlineStr">
        <is>
          <t>Arcos</t>
        </is>
      </c>
      <c r="D909" t="inlineStr">
        <is>
          <t>SOUBIO BRASIL LTDA</t>
        </is>
      </c>
      <c r="E909" t="inlineStr">
        <is>
          <t>5731</t>
        </is>
      </c>
      <c r="F909" s="550" t="n">
        <v>46071</v>
      </c>
      <c r="H909" s="550" t="n">
        <v>46099</v>
      </c>
      <c r="I909" t="n">
        <v>630</v>
      </c>
      <c r="J909" t="n">
        <v>630</v>
      </c>
      <c r="K909" t="n">
        <v>0</v>
      </c>
      <c r="L909" t="n">
        <v>0</v>
      </c>
      <c r="M909" t="n">
        <v>0</v>
      </c>
      <c r="N909" t="n">
        <v>0</v>
      </c>
      <c r="O909" t="n">
        <v>630</v>
      </c>
      <c r="P909" t="n">
        <v>0</v>
      </c>
      <c r="Q909" t="inlineStr">
        <is>
          <t>02/2026</t>
        </is>
      </c>
    </row>
    <row r="910">
      <c r="A910" t="n">
        <v>213015</v>
      </c>
      <c r="B910" t="n">
        <v>122</v>
      </c>
      <c r="C910" t="inlineStr">
        <is>
          <t>Arcos</t>
        </is>
      </c>
      <c r="D910" t="inlineStr">
        <is>
          <t>MARIO PEDRO FELICIANO - HORTIFRUTI</t>
        </is>
      </c>
      <c r="E910" t="inlineStr">
        <is>
          <t>468384</t>
        </is>
      </c>
      <c r="F910" s="550" t="n">
        <v>46074</v>
      </c>
      <c r="G910" s="550" t="n">
        <v>46074</v>
      </c>
      <c r="H910" s="550" t="n">
        <v>46102</v>
      </c>
      <c r="I910" t="n">
        <v>106.5</v>
      </c>
      <c r="J910" t="n">
        <v>108</v>
      </c>
      <c r="K910" t="n">
        <v>106.5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inlineStr">
        <is>
          <t>02/2026</t>
        </is>
      </c>
    </row>
    <row r="911">
      <c r="A911" t="n">
        <v>213014</v>
      </c>
      <c r="B911" t="n">
        <v>122</v>
      </c>
      <c r="C911" t="inlineStr">
        <is>
          <t>Arcos</t>
        </is>
      </c>
      <c r="D911" t="inlineStr">
        <is>
          <t>DO CHEF DISTRIBUIDORA DE ALIMENTOS LTDA</t>
        </is>
      </c>
      <c r="E911" t="inlineStr">
        <is>
          <t>29248</t>
        </is>
      </c>
      <c r="F911" s="550" t="n">
        <v>46073</v>
      </c>
      <c r="G911" s="550" t="n">
        <v>46073</v>
      </c>
      <c r="H911" s="550" t="n">
        <v>46101</v>
      </c>
      <c r="I911" t="n">
        <v>772.11</v>
      </c>
      <c r="J911" t="n">
        <v>772.11</v>
      </c>
      <c r="K911" t="n">
        <v>772.11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inlineStr">
        <is>
          <t>02/2026</t>
        </is>
      </c>
    </row>
    <row r="912">
      <c r="A912" t="n">
        <v>213012</v>
      </c>
      <c r="B912" t="n">
        <v>122</v>
      </c>
      <c r="C912" t="inlineStr">
        <is>
          <t>Arcos</t>
        </is>
      </c>
      <c r="D912" t="inlineStr">
        <is>
          <t>CECILIA TSUYACO ARAKI SILVA LTDA</t>
        </is>
      </c>
      <c r="E912" t="inlineStr">
        <is>
          <t>387168</t>
        </is>
      </c>
      <c r="F912" s="550" t="n">
        <v>46072</v>
      </c>
      <c r="G912" s="550" t="n">
        <v>46072</v>
      </c>
      <c r="H912" s="550" t="n">
        <v>46100</v>
      </c>
      <c r="I912" t="n">
        <v>557.6</v>
      </c>
      <c r="J912" t="n">
        <v>557.6</v>
      </c>
      <c r="K912" t="n">
        <v>557.6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inlineStr">
        <is>
          <t>02/2026</t>
        </is>
      </c>
    </row>
    <row r="913">
      <c r="A913" t="n">
        <v>213010</v>
      </c>
      <c r="B913" t="n">
        <v>122</v>
      </c>
      <c r="C913" t="inlineStr">
        <is>
          <t>Arcos</t>
        </is>
      </c>
      <c r="D913" t="inlineStr">
        <is>
          <t>EMPORIO M&amp;L COMERCIO DE ALIM E BEBIDAS LTDA</t>
        </is>
      </c>
      <c r="E913" t="inlineStr">
        <is>
          <t>497627</t>
        </is>
      </c>
      <c r="F913" s="550" t="n">
        <v>46076</v>
      </c>
      <c r="G913" s="550" t="n">
        <v>46076</v>
      </c>
      <c r="H913" s="550" t="n">
        <v>46105</v>
      </c>
      <c r="I913" t="n">
        <v>477.7</v>
      </c>
      <c r="J913" t="n">
        <v>477.7</v>
      </c>
      <c r="K913" t="n">
        <v>477.7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inlineStr">
        <is>
          <t>02/2026</t>
        </is>
      </c>
    </row>
    <row r="914">
      <c r="A914" t="n">
        <v>213008</v>
      </c>
      <c r="B914" t="n">
        <v>122</v>
      </c>
      <c r="C914" t="inlineStr">
        <is>
          <t>Arcos</t>
        </is>
      </c>
      <c r="D914" t="inlineStr">
        <is>
          <t xml:space="preserve">ARENA VIP DISTRIBUIDORA DE BEBIDAS LTDA </t>
        </is>
      </c>
      <c r="E914" t="inlineStr">
        <is>
          <t>28722</t>
        </is>
      </c>
      <c r="F914" s="550" t="n">
        <v>46076</v>
      </c>
      <c r="G914" s="550" t="n">
        <v>46076</v>
      </c>
      <c r="H914" s="550" t="n">
        <v>46104</v>
      </c>
      <c r="I914" t="n">
        <v>936</v>
      </c>
      <c r="J914" t="n">
        <v>936</v>
      </c>
      <c r="K914" t="n">
        <v>0</v>
      </c>
      <c r="L914" t="n">
        <v>936</v>
      </c>
      <c r="M914" t="n">
        <v>0</v>
      </c>
      <c r="N914" t="n">
        <v>0</v>
      </c>
      <c r="O914" t="n">
        <v>0</v>
      </c>
      <c r="P914" t="n">
        <v>0</v>
      </c>
      <c r="Q914" t="inlineStr">
        <is>
          <t>02/2026</t>
        </is>
      </c>
    </row>
    <row r="915">
      <c r="A915" t="n">
        <v>213002</v>
      </c>
      <c r="B915" t="n">
        <v>122</v>
      </c>
      <c r="C915" t="inlineStr">
        <is>
          <t>Arcos</t>
        </is>
      </c>
      <c r="D915" t="inlineStr">
        <is>
          <t>MARCOS SILVA DO NASCIMENTO</t>
        </is>
      </c>
      <c r="E915" t="inlineStr">
        <is>
          <t>810</t>
        </is>
      </c>
      <c r="F915" s="550" t="n">
        <v>46077</v>
      </c>
      <c r="G915" s="550" t="n">
        <v>46077</v>
      </c>
      <c r="H915" s="550" t="n">
        <v>46098</v>
      </c>
      <c r="I915" t="n">
        <v>269.85</v>
      </c>
      <c r="J915" t="n">
        <v>269.85</v>
      </c>
      <c r="K915" t="n">
        <v>269.85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inlineStr">
        <is>
          <t>02/2026</t>
        </is>
      </c>
    </row>
    <row r="916">
      <c r="A916" t="n">
        <v>212997</v>
      </c>
      <c r="B916" t="n">
        <v>122</v>
      </c>
      <c r="C916" t="inlineStr">
        <is>
          <t>Arcos</t>
        </is>
      </c>
      <c r="D916" t="inlineStr">
        <is>
          <t>FG7 COMERCIO E DISTRIBUICAO DE BEBIDAS LTDA</t>
        </is>
      </c>
      <c r="E916" t="inlineStr">
        <is>
          <t>753326</t>
        </is>
      </c>
      <c r="F916" s="550" t="n">
        <v>46077</v>
      </c>
      <c r="G916" s="550" t="n">
        <v>46077</v>
      </c>
      <c r="H916" s="550" t="n">
        <v>46105</v>
      </c>
      <c r="I916" t="n">
        <v>1636.98</v>
      </c>
      <c r="J916" t="n">
        <v>1636.98</v>
      </c>
      <c r="K916" t="n">
        <v>0</v>
      </c>
      <c r="L916" t="n">
        <v>1636.98</v>
      </c>
      <c r="M916" t="n">
        <v>0</v>
      </c>
      <c r="N916" t="n">
        <v>0</v>
      </c>
      <c r="O916" t="n">
        <v>0</v>
      </c>
      <c r="P916" t="n">
        <v>0</v>
      </c>
      <c r="Q916" t="inlineStr">
        <is>
          <t>02/2026</t>
        </is>
      </c>
    </row>
    <row r="917">
      <c r="A917" t="n">
        <v>212995</v>
      </c>
      <c r="B917" t="n">
        <v>122</v>
      </c>
      <c r="C917" t="inlineStr">
        <is>
          <t>Arcos</t>
        </is>
      </c>
      <c r="D917" t="inlineStr">
        <is>
          <t>WPP COMERCIO DE CARNES LTDA</t>
        </is>
      </c>
      <c r="E917" t="inlineStr">
        <is>
          <t>77537</t>
        </is>
      </c>
      <c r="F917" s="550" t="n">
        <v>46077</v>
      </c>
      <c r="G917" s="550" t="n">
        <v>46077</v>
      </c>
      <c r="H917" s="550" t="n">
        <v>46105</v>
      </c>
      <c r="I917" t="n">
        <v>1531.15</v>
      </c>
      <c r="J917" t="n">
        <v>1531.15</v>
      </c>
      <c r="K917" t="n">
        <v>1531.15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inlineStr">
        <is>
          <t>02/2026</t>
        </is>
      </c>
    </row>
    <row r="918">
      <c r="A918" t="n">
        <v>212993</v>
      </c>
      <c r="B918" t="n">
        <v>122</v>
      </c>
      <c r="C918" t="inlineStr">
        <is>
          <t>Arcos</t>
        </is>
      </c>
      <c r="D918" t="inlineStr">
        <is>
          <t>BATARD PADARIA ARTESANAL LTDA</t>
        </is>
      </c>
      <c r="E918" t="inlineStr">
        <is>
          <t>13378</t>
        </is>
      </c>
      <c r="F918" s="550" t="n">
        <v>46077</v>
      </c>
      <c r="G918" s="550" t="n">
        <v>46077</v>
      </c>
      <c r="H918" s="550" t="n">
        <v>46094</v>
      </c>
      <c r="I918" t="n">
        <v>478</v>
      </c>
      <c r="J918" t="n">
        <v>465</v>
      </c>
      <c r="K918" t="n">
        <v>478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inlineStr">
        <is>
          <t>02/2026</t>
        </is>
      </c>
    </row>
    <row r="919">
      <c r="A919" t="n">
        <v>212991</v>
      </c>
      <c r="B919" t="n">
        <v>122</v>
      </c>
      <c r="C919" t="inlineStr">
        <is>
          <t>Arcos</t>
        </is>
      </c>
      <c r="D919" t="inlineStr">
        <is>
          <t xml:space="preserve">NOVA MIX </t>
        </is>
      </c>
      <c r="E919" t="inlineStr">
        <is>
          <t>2589615</t>
        </is>
      </c>
      <c r="F919" s="550" t="n">
        <v>46076</v>
      </c>
      <c r="G919" s="550" t="n">
        <v>46076</v>
      </c>
      <c r="H919" s="550" t="n">
        <v>46090</v>
      </c>
      <c r="I919" t="n">
        <v>384</v>
      </c>
      <c r="J919" t="n">
        <v>384</v>
      </c>
      <c r="K919" t="n">
        <v>384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inlineStr">
        <is>
          <t>02/2026</t>
        </is>
      </c>
    </row>
    <row r="920">
      <c r="A920" t="n">
        <v>212988</v>
      </c>
      <c r="B920" t="n">
        <v>122</v>
      </c>
      <c r="C920" t="inlineStr">
        <is>
          <t>Arcos</t>
        </is>
      </c>
      <c r="D920" t="inlineStr">
        <is>
          <t>ARTE GELATI SORVETES LTDA</t>
        </is>
      </c>
      <c r="E920" t="inlineStr">
        <is>
          <t>40353</t>
        </is>
      </c>
      <c r="F920" s="550" t="n">
        <v>46076</v>
      </c>
      <c r="G920" s="550" t="n">
        <v>46076</v>
      </c>
      <c r="H920" s="550" t="n">
        <v>46090</v>
      </c>
      <c r="I920" t="n">
        <v>518.41</v>
      </c>
      <c r="J920" t="n">
        <v>460.4</v>
      </c>
      <c r="K920" t="n">
        <v>518.41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inlineStr">
        <is>
          <t>02/2026</t>
        </is>
      </c>
    </row>
    <row r="921">
      <c r="A921" t="n">
        <v>212986</v>
      </c>
      <c r="B921" t="n">
        <v>122</v>
      </c>
      <c r="C921" t="inlineStr">
        <is>
          <t>Arcos</t>
        </is>
      </c>
      <c r="D921" t="inlineStr">
        <is>
          <t>PROAUTO INDUSTRIA QUIMICA EIRELI</t>
        </is>
      </c>
      <c r="E921" t="inlineStr">
        <is>
          <t>152120</t>
        </is>
      </c>
      <c r="F921" s="550" t="n">
        <v>46076</v>
      </c>
      <c r="H921" s="550" t="n">
        <v>46097</v>
      </c>
      <c r="I921" t="n">
        <v>1573.17</v>
      </c>
      <c r="J921" t="n">
        <v>1509.64</v>
      </c>
      <c r="K921" t="n">
        <v>0</v>
      </c>
      <c r="L921" t="n">
        <v>0</v>
      </c>
      <c r="M921" t="n">
        <v>1573.17</v>
      </c>
      <c r="N921" t="n">
        <v>0</v>
      </c>
      <c r="O921" t="n">
        <v>0</v>
      </c>
      <c r="P921" t="n">
        <v>0</v>
      </c>
      <c r="Q921" t="inlineStr">
        <is>
          <t>02/2026</t>
        </is>
      </c>
    </row>
    <row r="922">
      <c r="A922" t="n">
        <v>212985</v>
      </c>
      <c r="B922" t="n">
        <v>122</v>
      </c>
      <c r="C922" t="inlineStr">
        <is>
          <t>Arcos</t>
        </is>
      </c>
      <c r="D922" t="inlineStr">
        <is>
          <t>CG FOOD´S DISTRIBUIDORA DE ALIMENTOS LTDA</t>
        </is>
      </c>
      <c r="E922" t="inlineStr">
        <is>
          <t>180273</t>
        </is>
      </c>
      <c r="F922" s="550" t="n">
        <v>46077</v>
      </c>
      <c r="G922" s="550" t="n">
        <v>46077</v>
      </c>
      <c r="H922" s="550" t="n">
        <v>46098</v>
      </c>
      <c r="I922" t="n">
        <v>310.25</v>
      </c>
      <c r="J922" t="n">
        <v>310.15</v>
      </c>
      <c r="K922" t="n">
        <v>310.25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inlineStr">
        <is>
          <t>02/2026</t>
        </is>
      </c>
    </row>
    <row r="923">
      <c r="A923" t="n">
        <v>212984</v>
      </c>
      <c r="B923" t="n">
        <v>122</v>
      </c>
      <c r="C923" t="inlineStr">
        <is>
          <t>Arcos</t>
        </is>
      </c>
      <c r="D923" t="inlineStr">
        <is>
          <t>AROUMAR DISTRIBUIDORA DE PRODUTOS ALIMENTICIOS LTDA</t>
        </is>
      </c>
      <c r="E923" t="inlineStr">
        <is>
          <t>1042727</t>
        </is>
      </c>
      <c r="F923" s="550" t="n">
        <v>46076</v>
      </c>
      <c r="G923" s="550" t="n">
        <v>46076</v>
      </c>
      <c r="H923" s="550" t="n">
        <v>46104</v>
      </c>
      <c r="I923" t="n">
        <v>562.2</v>
      </c>
      <c r="J923" t="n">
        <v>562.2</v>
      </c>
      <c r="K923" t="n">
        <v>562.2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inlineStr">
        <is>
          <t>02/2026</t>
        </is>
      </c>
    </row>
    <row r="924">
      <c r="A924" t="n">
        <v>212627</v>
      </c>
      <c r="B924" t="n">
        <v>122</v>
      </c>
      <c r="C924" t="inlineStr">
        <is>
          <t>Arcos</t>
        </is>
      </c>
      <c r="D924" t="inlineStr">
        <is>
          <t>AROUMAR DISTRIBUIDORA DE PRODUTOS ALIMENTICIOS LTDA</t>
        </is>
      </c>
      <c r="E924" t="inlineStr">
        <is>
          <t>1042521</t>
        </is>
      </c>
      <c r="F924" s="550" t="n">
        <v>46073</v>
      </c>
      <c r="G924" s="550" t="n">
        <v>46073</v>
      </c>
      <c r="H924" s="550" t="n">
        <v>46101</v>
      </c>
      <c r="I924" t="n">
        <v>439.4</v>
      </c>
      <c r="J924" t="n">
        <v>439.4</v>
      </c>
      <c r="K924" t="n">
        <v>439.4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inlineStr">
        <is>
          <t>02/2026</t>
        </is>
      </c>
    </row>
    <row r="925">
      <c r="A925" t="n">
        <v>212626</v>
      </c>
      <c r="B925" t="n">
        <v>122</v>
      </c>
      <c r="C925" t="inlineStr">
        <is>
          <t>Arcos</t>
        </is>
      </c>
      <c r="D925" t="inlineStr">
        <is>
          <t>MARCOS SILVA DO NASCIMENTO</t>
        </is>
      </c>
      <c r="E925" t="inlineStr">
        <is>
          <t>806</t>
        </is>
      </c>
      <c r="F925" s="550" t="n">
        <v>46073</v>
      </c>
      <c r="G925" s="550" t="n">
        <v>46073</v>
      </c>
      <c r="H925" s="550" t="n">
        <v>46097</v>
      </c>
      <c r="I925" t="n">
        <v>199.9</v>
      </c>
      <c r="J925" t="n">
        <v>199.9</v>
      </c>
      <c r="K925" t="n">
        <v>199.9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inlineStr">
        <is>
          <t>02/2026</t>
        </is>
      </c>
    </row>
    <row r="926">
      <c r="A926" t="n">
        <v>212625</v>
      </c>
      <c r="B926" t="n">
        <v>122</v>
      </c>
      <c r="C926" t="inlineStr">
        <is>
          <t>Arcos</t>
        </is>
      </c>
      <c r="D926" t="inlineStr">
        <is>
          <t>KING COMERCIO E IMPORTACAO DE BEBIDAS LTDA</t>
        </is>
      </c>
      <c r="E926" t="inlineStr">
        <is>
          <t>125516</t>
        </is>
      </c>
      <c r="F926" s="550" t="n">
        <v>46072</v>
      </c>
      <c r="G926" s="550" t="n">
        <v>46072</v>
      </c>
      <c r="H926" s="550" t="n">
        <v>46093</v>
      </c>
      <c r="I926" t="n">
        <v>3535.35</v>
      </c>
      <c r="J926" t="n">
        <v>3535.35</v>
      </c>
      <c r="K926" t="n">
        <v>0</v>
      </c>
      <c r="L926" t="n">
        <v>3535.35</v>
      </c>
      <c r="M926" t="n">
        <v>0</v>
      </c>
      <c r="N926" t="n">
        <v>0</v>
      </c>
      <c r="O926" t="n">
        <v>0</v>
      </c>
      <c r="P926" t="n">
        <v>0</v>
      </c>
      <c r="Q926" t="inlineStr">
        <is>
          <t>02/2026</t>
        </is>
      </c>
    </row>
    <row r="927">
      <c r="A927" t="n">
        <v>212624</v>
      </c>
      <c r="B927" t="n">
        <v>122</v>
      </c>
      <c r="C927" t="inlineStr">
        <is>
          <t>Arcos</t>
        </is>
      </c>
      <c r="D927" t="inlineStr">
        <is>
          <t xml:space="preserve">HORTIFRUTI DO CHEF LTDA </t>
        </is>
      </c>
      <c r="E927" t="inlineStr">
        <is>
          <t>29214</t>
        </is>
      </c>
      <c r="F927" s="550" t="n">
        <v>46072</v>
      </c>
      <c r="G927" s="550" t="n">
        <v>46072</v>
      </c>
      <c r="H927" s="550" t="n">
        <v>46100</v>
      </c>
      <c r="I927" t="n">
        <v>344.38</v>
      </c>
      <c r="J927" t="n">
        <v>344.38</v>
      </c>
      <c r="K927" t="n">
        <v>344.38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inlineStr">
        <is>
          <t>02/2026</t>
        </is>
      </c>
    </row>
    <row r="928">
      <c r="A928" t="n">
        <v>212623</v>
      </c>
      <c r="B928" t="n">
        <v>122</v>
      </c>
      <c r="C928" t="inlineStr">
        <is>
          <t>Arcos</t>
        </is>
      </c>
      <c r="D928" t="inlineStr">
        <is>
          <t>PROAUTO INDUSTRIA QUIMICA EIRELI</t>
        </is>
      </c>
      <c r="E928" t="inlineStr">
        <is>
          <t>151958</t>
        </is>
      </c>
      <c r="F928" s="550" t="n">
        <v>46072</v>
      </c>
      <c r="H928" s="550" t="n">
        <v>46093</v>
      </c>
      <c r="I928" t="n">
        <v>1262.34</v>
      </c>
      <c r="J928" t="n">
        <v>1218.26</v>
      </c>
      <c r="K928" t="n">
        <v>0</v>
      </c>
      <c r="L928" t="n">
        <v>0</v>
      </c>
      <c r="M928" t="n">
        <v>1262.34</v>
      </c>
      <c r="N928" t="n">
        <v>0</v>
      </c>
      <c r="O928" t="n">
        <v>0</v>
      </c>
      <c r="P928" t="n">
        <v>0</v>
      </c>
      <c r="Q928" t="inlineStr">
        <is>
          <t>02/2026</t>
        </is>
      </c>
    </row>
    <row r="929">
      <c r="A929" t="n">
        <v>212622</v>
      </c>
      <c r="B929" t="n">
        <v>122</v>
      </c>
      <c r="C929" t="inlineStr">
        <is>
          <t>Arcos</t>
        </is>
      </c>
      <c r="D929" t="inlineStr">
        <is>
          <t>MARIO PEDRO FELICIANO - HORTIFRUTI</t>
        </is>
      </c>
      <c r="E929" t="inlineStr">
        <is>
          <t>467820</t>
        </is>
      </c>
      <c r="F929" s="550" t="n">
        <v>46067</v>
      </c>
      <c r="G929" s="550" t="n">
        <v>46067</v>
      </c>
      <c r="H929" s="550" t="n">
        <v>46095</v>
      </c>
      <c r="I929" t="n">
        <v>532.9299999999999</v>
      </c>
      <c r="J929" t="n">
        <v>718.52</v>
      </c>
      <c r="K929" t="n">
        <v>532.9299999999999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inlineStr">
        <is>
          <t>02/2026</t>
        </is>
      </c>
    </row>
    <row r="930">
      <c r="A930" t="n">
        <v>212621</v>
      </c>
      <c r="B930" t="n">
        <v>122</v>
      </c>
      <c r="C930" t="inlineStr">
        <is>
          <t>Arcos</t>
        </is>
      </c>
      <c r="D930" t="inlineStr">
        <is>
          <t>EMPORIO M&amp;L COMERCIO DE ALIM E BEBIDAS LTDA</t>
        </is>
      </c>
      <c r="E930" t="inlineStr">
        <is>
          <t>497003</t>
        </is>
      </c>
      <c r="F930" s="550" t="n">
        <v>46071</v>
      </c>
      <c r="G930" s="550" t="n">
        <v>46071</v>
      </c>
      <c r="H930" s="550" t="n">
        <v>46101</v>
      </c>
      <c r="I930" t="n">
        <v>1863</v>
      </c>
      <c r="J930" t="n">
        <v>1863</v>
      </c>
      <c r="K930" t="n">
        <v>0</v>
      </c>
      <c r="L930" t="n">
        <v>1863</v>
      </c>
      <c r="M930" t="n">
        <v>0</v>
      </c>
      <c r="N930" t="n">
        <v>0</v>
      </c>
      <c r="O930" t="n">
        <v>0</v>
      </c>
      <c r="P930" t="n">
        <v>0</v>
      </c>
      <c r="Q930" t="inlineStr">
        <is>
          <t>02/2026</t>
        </is>
      </c>
    </row>
    <row r="931">
      <c r="A931" t="n">
        <v>212620</v>
      </c>
      <c r="B931" t="n">
        <v>122</v>
      </c>
      <c r="C931" t="inlineStr">
        <is>
          <t>Arcos</t>
        </is>
      </c>
      <c r="D931" t="inlineStr">
        <is>
          <t>EMPORIO M&amp;L COMERCIO DE ALIM E BEBIDAS LTDA</t>
        </is>
      </c>
      <c r="E931" t="inlineStr">
        <is>
          <t>496912</t>
        </is>
      </c>
      <c r="F931" s="550" t="n">
        <v>46071</v>
      </c>
      <c r="G931" s="550" t="n">
        <v>46071</v>
      </c>
      <c r="H931" s="550" t="n">
        <v>46099</v>
      </c>
      <c r="I931" t="n">
        <v>3170.4</v>
      </c>
      <c r="J931" t="n">
        <v>3170.4</v>
      </c>
      <c r="K931" t="n">
        <v>3008.4</v>
      </c>
      <c r="L931" t="n">
        <v>162</v>
      </c>
      <c r="M931" t="n">
        <v>0</v>
      </c>
      <c r="N931" t="n">
        <v>0</v>
      </c>
      <c r="O931" t="n">
        <v>0</v>
      </c>
      <c r="P931" t="n">
        <v>0</v>
      </c>
      <c r="Q931" t="inlineStr">
        <is>
          <t>02/2026</t>
        </is>
      </c>
    </row>
    <row r="932">
      <c r="A932" t="n">
        <v>212619</v>
      </c>
      <c r="B932" t="n">
        <v>122</v>
      </c>
      <c r="C932" t="inlineStr">
        <is>
          <t>Arcos</t>
        </is>
      </c>
      <c r="D932" t="inlineStr">
        <is>
          <t>DTK COMERCIO DE ALIMENTOS LTDA</t>
        </is>
      </c>
      <c r="E932" t="inlineStr">
        <is>
          <t>64885</t>
        </is>
      </c>
      <c r="F932" s="550" t="n">
        <v>46064</v>
      </c>
      <c r="G932" s="550" t="n">
        <v>46064</v>
      </c>
      <c r="H932" s="550" t="n">
        <v>46092</v>
      </c>
      <c r="I932" t="n">
        <v>2090.6</v>
      </c>
      <c r="J932" t="n">
        <v>2086.62</v>
      </c>
      <c r="K932" t="n">
        <v>2090.6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inlineStr">
        <is>
          <t>02/2026</t>
        </is>
      </c>
    </row>
    <row r="933">
      <c r="A933" t="n">
        <v>212618</v>
      </c>
      <c r="B933" t="n">
        <v>122</v>
      </c>
      <c r="C933" t="inlineStr">
        <is>
          <t>Arcos</t>
        </is>
      </c>
      <c r="D933" t="inlineStr">
        <is>
          <t>MARIO PEDRO FELICIANO - HORTIFRUTI</t>
        </is>
      </c>
      <c r="E933" t="inlineStr">
        <is>
          <t>467831</t>
        </is>
      </c>
      <c r="F933" s="550" t="n">
        <v>46069</v>
      </c>
      <c r="G933" s="550" t="n">
        <v>46069</v>
      </c>
      <c r="H933" s="550" t="n">
        <v>46097</v>
      </c>
      <c r="I933" t="n">
        <v>180</v>
      </c>
      <c r="J933" t="n">
        <v>180</v>
      </c>
      <c r="K933" t="n">
        <v>180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inlineStr">
        <is>
          <t>02/2026</t>
        </is>
      </c>
    </row>
    <row r="934">
      <c r="A934" t="n">
        <v>212617</v>
      </c>
      <c r="B934" t="n">
        <v>122</v>
      </c>
      <c r="C934" t="inlineStr">
        <is>
          <t>Arcos</t>
        </is>
      </c>
      <c r="D934" t="inlineStr">
        <is>
          <t xml:space="preserve">LEITERIA CABRIOLA FROMAGES DE CHEVRE LTDA </t>
        </is>
      </c>
      <c r="E934" t="inlineStr">
        <is>
          <t>48721</t>
        </is>
      </c>
      <c r="F934" s="550" t="n">
        <v>46070</v>
      </c>
      <c r="G934" s="550" t="n">
        <v>46070</v>
      </c>
      <c r="H934" s="550" t="n">
        <v>46100</v>
      </c>
      <c r="I934" t="n">
        <v>819</v>
      </c>
      <c r="J934" t="n">
        <v>819</v>
      </c>
      <c r="K934" t="n">
        <v>819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inlineStr">
        <is>
          <t>02/2026</t>
        </is>
      </c>
    </row>
    <row r="935">
      <c r="A935" t="n">
        <v>212616</v>
      </c>
      <c r="B935" t="n">
        <v>122</v>
      </c>
      <c r="C935" t="inlineStr">
        <is>
          <t>Arcos</t>
        </is>
      </c>
      <c r="D935" t="inlineStr">
        <is>
          <t>MONTE ALTO ALIMENTOS LTDA</t>
        </is>
      </c>
      <c r="E935" t="inlineStr">
        <is>
          <t>176747</t>
        </is>
      </c>
      <c r="F935" s="550" t="n">
        <v>46069</v>
      </c>
      <c r="G935" s="550" t="n">
        <v>46069</v>
      </c>
      <c r="H935" s="550" t="n">
        <v>46090</v>
      </c>
      <c r="I935" t="n">
        <v>4102.46</v>
      </c>
      <c r="J935" t="n">
        <v>4102.46</v>
      </c>
      <c r="K935" t="n">
        <v>4102.46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inlineStr">
        <is>
          <t>02/2026</t>
        </is>
      </c>
    </row>
    <row r="936">
      <c r="A936" t="n">
        <v>212615</v>
      </c>
      <c r="B936" t="n">
        <v>122</v>
      </c>
      <c r="C936" t="inlineStr">
        <is>
          <t>Arcos</t>
        </is>
      </c>
      <c r="D936" t="inlineStr">
        <is>
          <t>WPP COMERCIO DE CARNES LTDA</t>
        </is>
      </c>
      <c r="E936" t="inlineStr">
        <is>
          <t>77412</t>
        </is>
      </c>
      <c r="F936" s="550" t="n">
        <v>46071</v>
      </c>
      <c r="G936" s="550" t="n">
        <v>46071</v>
      </c>
      <c r="H936" s="550" t="n">
        <v>46099</v>
      </c>
      <c r="I936" t="n">
        <v>2340.56</v>
      </c>
      <c r="J936" t="n">
        <v>2340.55</v>
      </c>
      <c r="K936" t="n">
        <v>2340.56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inlineStr">
        <is>
          <t>02/2026</t>
        </is>
      </c>
    </row>
    <row r="937">
      <c r="A937" t="n">
        <v>212614</v>
      </c>
      <c r="B937" t="n">
        <v>122</v>
      </c>
      <c r="C937" t="inlineStr">
        <is>
          <t>Arcos</t>
        </is>
      </c>
      <c r="D937" t="inlineStr">
        <is>
          <t>CG FOOD´S DISTRIBUIDORA DE ALIMENTOS LTDA</t>
        </is>
      </c>
      <c r="E937" t="inlineStr">
        <is>
          <t>179617</t>
        </is>
      </c>
      <c r="F937" s="550" t="n">
        <v>46071</v>
      </c>
      <c r="G937" s="550" t="n">
        <v>46071</v>
      </c>
      <c r="H937" s="550" t="n">
        <v>46092</v>
      </c>
      <c r="I937" t="n">
        <v>296.9</v>
      </c>
      <c r="J937" t="n">
        <v>297.04</v>
      </c>
      <c r="K937" t="n">
        <v>296.9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inlineStr">
        <is>
          <t>02/2026</t>
        </is>
      </c>
    </row>
    <row r="938">
      <c r="A938" t="n">
        <v>212613</v>
      </c>
      <c r="B938" t="n">
        <v>122</v>
      </c>
      <c r="C938" t="inlineStr">
        <is>
          <t>Arcos</t>
        </is>
      </c>
      <c r="D938" t="inlineStr">
        <is>
          <t>CECILIA TSUYACO ARAKI SILVA LTDA</t>
        </is>
      </c>
      <c r="E938" t="inlineStr">
        <is>
          <t>387033</t>
        </is>
      </c>
      <c r="F938" s="550" t="n">
        <v>46070</v>
      </c>
      <c r="G938" s="550" t="n">
        <v>46070</v>
      </c>
      <c r="H938" s="550" t="n">
        <v>46098</v>
      </c>
      <c r="I938" t="n">
        <v>358.1</v>
      </c>
      <c r="J938" t="n">
        <v>358.1</v>
      </c>
      <c r="K938" t="n">
        <v>358.1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inlineStr">
        <is>
          <t>02/2026</t>
        </is>
      </c>
    </row>
    <row r="939">
      <c r="A939" t="n">
        <v>212612</v>
      </c>
      <c r="B939" t="n">
        <v>122</v>
      </c>
      <c r="C939" t="inlineStr">
        <is>
          <t>Arcos</t>
        </is>
      </c>
      <c r="D939" t="inlineStr">
        <is>
          <t>MURILLO S DUARTE COMERCIAL LTDA</t>
        </is>
      </c>
      <c r="E939" t="inlineStr">
        <is>
          <t>2280</t>
        </is>
      </c>
      <c r="F939" s="550" t="n">
        <v>46062</v>
      </c>
      <c r="H939" s="550" t="n">
        <v>46097</v>
      </c>
      <c r="I939" t="n">
        <v>655.26</v>
      </c>
      <c r="J939" t="n">
        <v>655.26</v>
      </c>
      <c r="K939" t="n">
        <v>0</v>
      </c>
      <c r="L939" t="n">
        <v>0</v>
      </c>
      <c r="M939" t="n">
        <v>587.1900000000001</v>
      </c>
      <c r="N939" t="n">
        <v>0</v>
      </c>
      <c r="O939" t="n">
        <v>68.06999999999999</v>
      </c>
      <c r="P939" t="n">
        <v>0</v>
      </c>
      <c r="Q939" t="inlineStr">
        <is>
          <t>02/2026</t>
        </is>
      </c>
    </row>
    <row r="940">
      <c r="A940" t="n">
        <v>212611</v>
      </c>
      <c r="B940" t="n">
        <v>122</v>
      </c>
      <c r="C940" t="inlineStr">
        <is>
          <t>Arcos</t>
        </is>
      </c>
      <c r="D940" t="inlineStr">
        <is>
          <t>OPA PRODUTOS ALIMENTICIOS LTDA</t>
        </is>
      </c>
      <c r="E940" t="inlineStr">
        <is>
          <t>2710</t>
        </is>
      </c>
      <c r="F940" s="550" t="n">
        <v>46072</v>
      </c>
      <c r="G940" s="550" t="n">
        <v>46072</v>
      </c>
      <c r="H940" s="550" t="n">
        <v>46100</v>
      </c>
      <c r="I940" t="n">
        <v>515</v>
      </c>
      <c r="J940" t="n">
        <v>480</v>
      </c>
      <c r="K940" t="n">
        <v>515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inlineStr">
        <is>
          <t>02/2026</t>
        </is>
      </c>
    </row>
    <row r="941">
      <c r="A941" t="n">
        <v>212610</v>
      </c>
      <c r="B941" t="n">
        <v>122</v>
      </c>
      <c r="C941" t="inlineStr">
        <is>
          <t>Arcos</t>
        </is>
      </c>
      <c r="D941" t="inlineStr">
        <is>
          <t>MURILLO S DUARTE COMERCIAL LTDA</t>
        </is>
      </c>
      <c r="E941" t="inlineStr">
        <is>
          <t>2327</t>
        </is>
      </c>
      <c r="F941" s="550" t="n">
        <v>46071</v>
      </c>
      <c r="G941" s="550" t="n">
        <v>46071</v>
      </c>
      <c r="H941" s="550" t="n">
        <v>46104</v>
      </c>
      <c r="I941" t="n">
        <v>309.1</v>
      </c>
      <c r="J941" t="n">
        <v>309.1</v>
      </c>
      <c r="K941" t="n">
        <v>309.1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inlineStr">
        <is>
          <t>02/2026</t>
        </is>
      </c>
    </row>
    <row r="942">
      <c r="A942" t="n">
        <v>212609</v>
      </c>
      <c r="B942" t="n">
        <v>122</v>
      </c>
      <c r="C942" t="inlineStr">
        <is>
          <t>Arcos</t>
        </is>
      </c>
      <c r="D942" t="inlineStr">
        <is>
          <t>MURILLO S DUARTE COMERCIAL LTDA</t>
        </is>
      </c>
      <c r="E942" t="inlineStr">
        <is>
          <t>2336</t>
        </is>
      </c>
      <c r="F942" s="550" t="n">
        <v>46071</v>
      </c>
      <c r="H942" s="550" t="n">
        <v>46104</v>
      </c>
      <c r="I942" t="n">
        <v>136.14</v>
      </c>
      <c r="J942" t="n">
        <v>136.14</v>
      </c>
      <c r="K942" t="n">
        <v>0</v>
      </c>
      <c r="L942" t="n">
        <v>0</v>
      </c>
      <c r="M942" t="n">
        <v>0</v>
      </c>
      <c r="N942" t="n">
        <v>0</v>
      </c>
      <c r="O942" t="n">
        <v>136.14</v>
      </c>
      <c r="P942" t="n">
        <v>0</v>
      </c>
      <c r="Q942" t="inlineStr">
        <is>
          <t>02/2026</t>
        </is>
      </c>
    </row>
    <row r="943">
      <c r="A943" t="n">
        <v>212608</v>
      </c>
      <c r="B943" t="n">
        <v>122</v>
      </c>
      <c r="C943" t="inlineStr">
        <is>
          <t>Arcos</t>
        </is>
      </c>
      <c r="D943" t="inlineStr">
        <is>
          <t xml:space="preserve">HORTIFRUTI DO CHEF LTDA </t>
        </is>
      </c>
      <c r="E943" t="inlineStr">
        <is>
          <t>29195</t>
        </is>
      </c>
      <c r="F943" s="550" t="n">
        <v>46071</v>
      </c>
      <c r="G943" s="550" t="n">
        <v>46071</v>
      </c>
      <c r="H943" s="550" t="n">
        <v>46099</v>
      </c>
      <c r="I943" t="n">
        <v>468.75</v>
      </c>
      <c r="J943" t="n">
        <v>468.75</v>
      </c>
      <c r="K943" t="n">
        <v>468.75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inlineStr">
        <is>
          <t>02/2026</t>
        </is>
      </c>
    </row>
    <row r="944">
      <c r="A944" t="n">
        <v>212607</v>
      </c>
      <c r="B944" t="n">
        <v>122</v>
      </c>
      <c r="C944" t="inlineStr">
        <is>
          <t>Arcos</t>
        </is>
      </c>
      <c r="D944" t="inlineStr">
        <is>
          <t>WIDE STOCK COMERCIO E DISTRIBUICAO LTDA</t>
        </is>
      </c>
      <c r="E944" t="inlineStr">
        <is>
          <t>427666</t>
        </is>
      </c>
      <c r="F944" s="550" t="n">
        <v>46071</v>
      </c>
      <c r="H944" s="550" t="n">
        <v>46099</v>
      </c>
      <c r="I944" t="n">
        <v>285.24</v>
      </c>
      <c r="J944" t="n">
        <v>285.24</v>
      </c>
      <c r="K944" t="n">
        <v>0</v>
      </c>
      <c r="L944" t="n">
        <v>0</v>
      </c>
      <c r="M944" t="n">
        <v>285.24</v>
      </c>
      <c r="N944" t="n">
        <v>0</v>
      </c>
      <c r="O944" t="n">
        <v>0</v>
      </c>
      <c r="P944" t="n">
        <v>0</v>
      </c>
      <c r="Q944" t="inlineStr">
        <is>
          <t>02/2026</t>
        </is>
      </c>
    </row>
    <row r="945">
      <c r="A945" t="n">
        <v>212606</v>
      </c>
      <c r="B945" t="n">
        <v>122</v>
      </c>
      <c r="C945" t="inlineStr">
        <is>
          <t>Arcos</t>
        </is>
      </c>
      <c r="D945" t="inlineStr">
        <is>
          <t>DTK COMERCIO DE ALIMENTOS LTDA</t>
        </is>
      </c>
      <c r="E945" t="inlineStr">
        <is>
          <t>65508</t>
        </is>
      </c>
      <c r="F945" s="550" t="n">
        <v>46071</v>
      </c>
      <c r="G945" s="550" t="n">
        <v>46071</v>
      </c>
      <c r="H945" s="550" t="n">
        <v>46099</v>
      </c>
      <c r="I945" t="n">
        <v>2036.73</v>
      </c>
      <c r="J945" t="n">
        <v>2034.73</v>
      </c>
      <c r="K945" t="n">
        <v>2036.73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inlineStr">
        <is>
          <t>02/2026</t>
        </is>
      </c>
    </row>
    <row r="946">
      <c r="A946" t="n">
        <v>212605</v>
      </c>
      <c r="B946" t="n">
        <v>122</v>
      </c>
      <c r="C946" t="inlineStr">
        <is>
          <t>Arcos</t>
        </is>
      </c>
      <c r="D946" t="inlineStr">
        <is>
          <t>AROUMAR DISTRIBUIDORA DE PRODUTOS ALIMENTICIOS LTDA</t>
        </is>
      </c>
      <c r="E946" t="inlineStr">
        <is>
          <t>1041765</t>
        </is>
      </c>
      <c r="F946" s="550" t="n">
        <v>46071</v>
      </c>
      <c r="G946" s="550" t="n">
        <v>46071</v>
      </c>
      <c r="H946" s="550" t="n">
        <v>46099</v>
      </c>
      <c r="I946" t="n">
        <v>935.4</v>
      </c>
      <c r="J946" t="n">
        <v>935.4</v>
      </c>
      <c r="K946" t="n">
        <v>935.4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inlineStr">
        <is>
          <t>02/2026</t>
        </is>
      </c>
    </row>
    <row r="947">
      <c r="A947" t="n">
        <v>212604</v>
      </c>
      <c r="B947" t="n">
        <v>122</v>
      </c>
      <c r="C947" t="inlineStr">
        <is>
          <t>Arcos</t>
        </is>
      </c>
      <c r="D947" t="inlineStr">
        <is>
          <t>CECILIA TSUYACO ARAKI SILVA LTDA</t>
        </is>
      </c>
      <c r="E947" t="inlineStr">
        <is>
          <t>387097</t>
        </is>
      </c>
      <c r="F947" s="550" t="n">
        <v>46071</v>
      </c>
      <c r="G947" s="550" t="n">
        <v>46071</v>
      </c>
      <c r="H947" s="550" t="n">
        <v>46099</v>
      </c>
      <c r="I947" t="n">
        <v>45</v>
      </c>
      <c r="J947" t="n">
        <v>45</v>
      </c>
      <c r="K947" t="n">
        <v>45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inlineStr">
        <is>
          <t>02/2026</t>
        </is>
      </c>
    </row>
    <row r="948">
      <c r="A948" t="n">
        <v>212602</v>
      </c>
      <c r="B948" t="n">
        <v>122</v>
      </c>
      <c r="C948" t="inlineStr">
        <is>
          <t>Arcos</t>
        </is>
      </c>
      <c r="D948" t="inlineStr">
        <is>
          <t>QUEIJARIA ATALAIA LTDA</t>
        </is>
      </c>
      <c r="E948" t="inlineStr">
        <is>
          <t>22016</t>
        </is>
      </c>
      <c r="F948" s="550" t="n">
        <v>46065</v>
      </c>
      <c r="G948" s="550" t="n">
        <v>46065</v>
      </c>
      <c r="H948" s="550" t="n">
        <v>46093</v>
      </c>
      <c r="I948" t="n">
        <v>846.86</v>
      </c>
      <c r="J948" t="n">
        <v>816.86</v>
      </c>
      <c r="K948" t="n">
        <v>846.86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inlineStr">
        <is>
          <t>02/2026</t>
        </is>
      </c>
    </row>
    <row r="949">
      <c r="A949" t="n">
        <v>212600</v>
      </c>
      <c r="B949" t="n">
        <v>122</v>
      </c>
      <c r="C949" t="inlineStr">
        <is>
          <t>Arcos</t>
        </is>
      </c>
      <c r="D949" t="inlineStr">
        <is>
          <t>MARCOS SILVA DO NASCIMENTO</t>
        </is>
      </c>
      <c r="E949" t="inlineStr">
        <is>
          <t>789</t>
        </is>
      </c>
      <c r="F949" s="550" t="n">
        <v>46066</v>
      </c>
      <c r="G949" s="550" t="n">
        <v>46066</v>
      </c>
      <c r="H949" s="550" t="n">
        <v>46091</v>
      </c>
      <c r="I949" t="n">
        <v>469.75</v>
      </c>
      <c r="J949" t="n">
        <v>469.75</v>
      </c>
      <c r="K949" t="n">
        <v>469.75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inlineStr">
        <is>
          <t>02/2026</t>
        </is>
      </c>
    </row>
    <row r="950">
      <c r="A950" t="n">
        <v>212599</v>
      </c>
      <c r="B950" t="n">
        <v>122</v>
      </c>
      <c r="C950" t="inlineStr">
        <is>
          <t>Arcos</t>
        </is>
      </c>
      <c r="D950" t="inlineStr">
        <is>
          <t>MARIO PEDRO FELICIANO - HORTIFRUTI</t>
        </is>
      </c>
      <c r="E950" t="inlineStr">
        <is>
          <t>467626</t>
        </is>
      </c>
      <c r="F950" s="550" t="n">
        <v>46065</v>
      </c>
      <c r="G950" s="550" t="n">
        <v>46065</v>
      </c>
      <c r="H950" s="550" t="n">
        <v>46093</v>
      </c>
      <c r="I950" t="n">
        <v>238.59</v>
      </c>
      <c r="J950" t="n">
        <v>238.59</v>
      </c>
      <c r="K950" t="n">
        <v>238.59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inlineStr">
        <is>
          <t>02/2026</t>
        </is>
      </c>
    </row>
    <row r="951">
      <c r="A951" t="n">
        <v>212597</v>
      </c>
      <c r="B951" t="n">
        <v>122</v>
      </c>
      <c r="C951" t="inlineStr">
        <is>
          <t>Arcos</t>
        </is>
      </c>
      <c r="D951" t="inlineStr">
        <is>
          <t xml:space="preserve">HORTIFRUTI DO CHEF LTDA </t>
        </is>
      </c>
      <c r="E951" t="inlineStr">
        <is>
          <t>29102</t>
        </is>
      </c>
      <c r="F951" s="550" t="n">
        <v>46065</v>
      </c>
      <c r="G951" s="550" t="n">
        <v>46065</v>
      </c>
      <c r="H951" s="550" t="n">
        <v>46092</v>
      </c>
      <c r="I951" t="n">
        <v>174.92</v>
      </c>
      <c r="J951" t="n">
        <v>174.92</v>
      </c>
      <c r="K951" t="n">
        <v>174.92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inlineStr">
        <is>
          <t>02/2026</t>
        </is>
      </c>
    </row>
    <row r="952">
      <c r="A952" t="n">
        <v>212595</v>
      </c>
      <c r="B952" t="n">
        <v>122</v>
      </c>
      <c r="C952" t="inlineStr">
        <is>
          <t>Arcos</t>
        </is>
      </c>
      <c r="D952" t="inlineStr">
        <is>
          <t>CECILIA TSUYACO ARAKI SILVA LTDA</t>
        </is>
      </c>
      <c r="E952" t="inlineStr">
        <is>
          <t>386807</t>
        </is>
      </c>
      <c r="F952" s="550" t="n">
        <v>46065</v>
      </c>
      <c r="G952" s="550" t="n">
        <v>46065</v>
      </c>
      <c r="H952" s="550" t="n">
        <v>46093</v>
      </c>
      <c r="I952" t="n">
        <v>505.01</v>
      </c>
      <c r="J952" t="n">
        <v>505.01</v>
      </c>
      <c r="K952" t="n">
        <v>505.01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inlineStr">
        <is>
          <t>02/2026</t>
        </is>
      </c>
    </row>
    <row r="953">
      <c r="A953" t="n">
        <v>212592</v>
      </c>
      <c r="B953" t="n">
        <v>122</v>
      </c>
      <c r="C953" t="inlineStr">
        <is>
          <t>Arcos</t>
        </is>
      </c>
      <c r="D953" t="inlineStr">
        <is>
          <t>CECILIA TSUYACO ARAKI SILVA LTDA</t>
        </is>
      </c>
      <c r="E953" t="inlineStr">
        <is>
          <t>386819</t>
        </is>
      </c>
      <c r="F953" s="550" t="n">
        <v>46065</v>
      </c>
      <c r="G953" s="550" t="n">
        <v>46065</v>
      </c>
      <c r="H953" s="550" t="n">
        <v>46093</v>
      </c>
      <c r="I953" t="n">
        <v>27.5</v>
      </c>
      <c r="J953" t="n">
        <v>27.5</v>
      </c>
      <c r="K953" t="n">
        <v>27.5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inlineStr">
        <is>
          <t>02/2026</t>
        </is>
      </c>
    </row>
    <row r="954">
      <c r="A954" t="n">
        <v>212589</v>
      </c>
      <c r="B954" t="n">
        <v>122</v>
      </c>
      <c r="C954" t="inlineStr">
        <is>
          <t>Arcos</t>
        </is>
      </c>
      <c r="D954" t="inlineStr">
        <is>
          <t xml:space="preserve">HORTIFRUTI DO CHEF LTDA </t>
        </is>
      </c>
      <c r="E954" t="inlineStr">
        <is>
          <t>29127</t>
        </is>
      </c>
      <c r="F954" s="550" t="n">
        <v>46066</v>
      </c>
      <c r="G954" s="550" t="n">
        <v>46066</v>
      </c>
      <c r="H954" s="550" t="n">
        <v>46094</v>
      </c>
      <c r="I954" t="n">
        <v>446</v>
      </c>
      <c r="J954" t="n">
        <v>446</v>
      </c>
      <c r="K954" t="n">
        <v>446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inlineStr">
        <is>
          <t>02/2026</t>
        </is>
      </c>
    </row>
    <row r="955">
      <c r="A955" t="n">
        <v>212587</v>
      </c>
      <c r="B955" t="n">
        <v>122</v>
      </c>
      <c r="C955" t="inlineStr">
        <is>
          <t>Arcos</t>
        </is>
      </c>
      <c r="D955" t="inlineStr">
        <is>
          <t>CECILIA TSUYACO ARAKI SILVA LTDA</t>
        </is>
      </c>
      <c r="E955" t="inlineStr">
        <is>
          <t>386916</t>
        </is>
      </c>
      <c r="F955" s="550" t="n">
        <v>46066</v>
      </c>
      <c r="G955" s="550" t="n">
        <v>46066</v>
      </c>
      <c r="H955" s="550" t="n">
        <v>46094</v>
      </c>
      <c r="I955" t="n">
        <v>633.45</v>
      </c>
      <c r="J955" t="n">
        <v>633.45</v>
      </c>
      <c r="K955" t="n">
        <v>633.45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inlineStr">
        <is>
          <t>02/2026</t>
        </is>
      </c>
    </row>
    <row r="956">
      <c r="A956" t="n">
        <v>212583</v>
      </c>
      <c r="B956" t="n">
        <v>122</v>
      </c>
      <c r="C956" t="inlineStr">
        <is>
          <t>Arcos</t>
        </is>
      </c>
      <c r="D956" t="inlineStr">
        <is>
          <t xml:space="preserve"> FAMIGERADA COMERCIO E EXPORTACAO DE BEBIDAS LTDA</t>
        </is>
      </c>
      <c r="E956" t="inlineStr">
        <is>
          <t>2075</t>
        </is>
      </c>
      <c r="F956" s="550" t="n">
        <v>46063</v>
      </c>
      <c r="G956" s="550" t="n">
        <v>46063</v>
      </c>
      <c r="H956" s="550" t="n">
        <v>46091</v>
      </c>
      <c r="I956" t="n">
        <v>990</v>
      </c>
      <c r="J956" t="n">
        <v>990</v>
      </c>
      <c r="K956" t="n">
        <v>0</v>
      </c>
      <c r="L956" t="n">
        <v>990</v>
      </c>
      <c r="M956" t="n">
        <v>0</v>
      </c>
      <c r="N956" t="n">
        <v>0</v>
      </c>
      <c r="O956" t="n">
        <v>0</v>
      </c>
      <c r="P956" t="n">
        <v>0</v>
      </c>
      <c r="Q956" t="inlineStr">
        <is>
          <t>02/2026</t>
        </is>
      </c>
    </row>
    <row r="957">
      <c r="A957" t="n">
        <v>212582</v>
      </c>
      <c r="B957" t="n">
        <v>122</v>
      </c>
      <c r="C957" t="inlineStr">
        <is>
          <t>Arcos</t>
        </is>
      </c>
      <c r="D957" t="inlineStr">
        <is>
          <t xml:space="preserve">FORTE ALIMENTOS COM. IMPORTAÇÃO LTDA </t>
        </is>
      </c>
      <c r="E957" t="inlineStr">
        <is>
          <t>357715</t>
        </is>
      </c>
      <c r="F957" s="550" t="n">
        <v>46063</v>
      </c>
      <c r="G957" s="550" t="n">
        <v>46063</v>
      </c>
      <c r="H957" s="550" t="n">
        <v>46092</v>
      </c>
      <c r="I957" t="n">
        <v>465.44</v>
      </c>
      <c r="J957" t="n">
        <v>465.44</v>
      </c>
      <c r="K957" t="n">
        <v>465.44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inlineStr">
        <is>
          <t>02/2026</t>
        </is>
      </c>
    </row>
    <row r="958">
      <c r="A958" t="n">
        <v>212580</v>
      </c>
      <c r="B958" t="n">
        <v>122</v>
      </c>
      <c r="C958" t="inlineStr">
        <is>
          <t>Arcos</t>
        </is>
      </c>
      <c r="D958" t="inlineStr">
        <is>
          <t xml:space="preserve">FORTE ALIMENTOS COM. IMPORTAÇÃO LTDA </t>
        </is>
      </c>
      <c r="E958" t="inlineStr">
        <is>
          <t>357852</t>
        </is>
      </c>
      <c r="F958" s="550" t="n">
        <v>46063</v>
      </c>
      <c r="G958" s="550" t="n">
        <v>46063</v>
      </c>
      <c r="H958" s="550" t="n">
        <v>46092</v>
      </c>
      <c r="I958" t="n">
        <v>210.5</v>
      </c>
      <c r="J958" t="n">
        <v>210.5</v>
      </c>
      <c r="K958" t="n">
        <v>210.5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inlineStr">
        <is>
          <t>02/2026</t>
        </is>
      </c>
    </row>
    <row r="959">
      <c r="A959" t="n">
        <v>212578</v>
      </c>
      <c r="B959" t="n">
        <v>122</v>
      </c>
      <c r="C959" t="inlineStr">
        <is>
          <t>Arcos</t>
        </is>
      </c>
      <c r="D959" t="inlineStr">
        <is>
          <t>WIDE STOCK COMERCIO E DISTRIBUICAO LTDA</t>
        </is>
      </c>
      <c r="E959" t="inlineStr">
        <is>
          <t>427066</t>
        </is>
      </c>
      <c r="F959" s="550" t="n">
        <v>46063</v>
      </c>
      <c r="H959" s="550" t="n">
        <v>46091</v>
      </c>
      <c r="I959" t="n">
        <v>306.6</v>
      </c>
      <c r="J959" t="n">
        <v>371.48</v>
      </c>
      <c r="K959" t="n">
        <v>0</v>
      </c>
      <c r="L959" t="n">
        <v>0</v>
      </c>
      <c r="M959" t="n">
        <v>306.6</v>
      </c>
      <c r="N959" t="n">
        <v>0</v>
      </c>
      <c r="O959" t="n">
        <v>0</v>
      </c>
      <c r="P959" t="n">
        <v>0</v>
      </c>
      <c r="Q959" t="inlineStr">
        <is>
          <t>02/2026</t>
        </is>
      </c>
    </row>
    <row r="960">
      <c r="A960" t="n">
        <v>212574</v>
      </c>
      <c r="B960" t="n">
        <v>122</v>
      </c>
      <c r="C960" t="inlineStr">
        <is>
          <t>Arcos</t>
        </is>
      </c>
      <c r="D960" t="inlineStr">
        <is>
          <t xml:space="preserve">FORTE ALIMENTOS COM. IMPORTAÇÃO LTDA </t>
        </is>
      </c>
      <c r="E960" t="inlineStr">
        <is>
          <t>357789</t>
        </is>
      </c>
      <c r="F960" s="550" t="n">
        <v>46063</v>
      </c>
      <c r="G960" s="550" t="n">
        <v>46063</v>
      </c>
      <c r="H960" s="550" t="n">
        <v>46092</v>
      </c>
      <c r="I960" t="n">
        <v>599.5599999999999</v>
      </c>
      <c r="J960" t="n">
        <v>599.5599999999999</v>
      </c>
      <c r="K960" t="n">
        <v>599.5599999999999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inlineStr">
        <is>
          <t>02/2026</t>
        </is>
      </c>
    </row>
    <row r="961">
      <c r="A961" t="n">
        <v>212571</v>
      </c>
      <c r="B961" t="n">
        <v>122</v>
      </c>
      <c r="C961" t="inlineStr">
        <is>
          <t>Arcos</t>
        </is>
      </c>
      <c r="D961" t="inlineStr">
        <is>
          <t xml:space="preserve">LEITERIA DELICARI INDUSTRIA E COMERCIO LTDA </t>
        </is>
      </c>
      <c r="E961" t="inlineStr">
        <is>
          <t>82035</t>
        </is>
      </c>
      <c r="F961" s="550" t="n">
        <v>46063</v>
      </c>
      <c r="G961" s="550" t="n">
        <v>46063</v>
      </c>
      <c r="H961" s="550" t="n">
        <v>46091</v>
      </c>
      <c r="I961" t="n">
        <v>513</v>
      </c>
      <c r="J961" t="n">
        <v>513</v>
      </c>
      <c r="K961" t="n">
        <v>513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inlineStr">
        <is>
          <t>02/2026</t>
        </is>
      </c>
    </row>
    <row r="962">
      <c r="A962" t="n">
        <v>212568</v>
      </c>
      <c r="B962" t="n">
        <v>122</v>
      </c>
      <c r="C962" t="inlineStr">
        <is>
          <t>Arcos</t>
        </is>
      </c>
      <c r="D962" t="inlineStr">
        <is>
          <t xml:space="preserve">LEITERIA CABRIOLA FROMAGES DE CHEVRE LTDA </t>
        </is>
      </c>
      <c r="E962" t="inlineStr">
        <is>
          <t>48622</t>
        </is>
      </c>
      <c r="F962" s="550" t="n">
        <v>46063</v>
      </c>
      <c r="G962" s="550" t="n">
        <v>46063</v>
      </c>
      <c r="H962" s="550" t="n">
        <v>46093</v>
      </c>
      <c r="I962" t="n">
        <v>819</v>
      </c>
      <c r="J962" t="n">
        <v>819</v>
      </c>
      <c r="K962" t="n">
        <v>819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inlineStr">
        <is>
          <t>02/2026</t>
        </is>
      </c>
    </row>
    <row r="963">
      <c r="A963" t="n">
        <v>212557</v>
      </c>
      <c r="B963" t="n">
        <v>122</v>
      </c>
      <c r="C963" t="inlineStr">
        <is>
          <t>Arcos</t>
        </is>
      </c>
      <c r="D963" t="inlineStr">
        <is>
          <t xml:space="preserve">HORTIFRUTI DO CHEF LTDA </t>
        </is>
      </c>
      <c r="E963" t="inlineStr">
        <is>
          <t>29052</t>
        </is>
      </c>
      <c r="F963" s="550" t="n">
        <v>46063</v>
      </c>
      <c r="G963" s="550" t="n">
        <v>46063</v>
      </c>
      <c r="H963" s="550" t="n">
        <v>46091</v>
      </c>
      <c r="I963" t="n">
        <v>195.16</v>
      </c>
      <c r="J963" t="n">
        <v>195.16</v>
      </c>
      <c r="K963" t="n">
        <v>195.16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inlineStr">
        <is>
          <t>02/2026</t>
        </is>
      </c>
    </row>
    <row r="964">
      <c r="A964" t="n">
        <v>212553</v>
      </c>
      <c r="B964" t="n">
        <v>122</v>
      </c>
      <c r="C964" t="inlineStr">
        <is>
          <t>Arcos</t>
        </is>
      </c>
      <c r="D964" t="inlineStr">
        <is>
          <t>CECILIA TSUYACO ARAKI SILVA LTDA</t>
        </is>
      </c>
      <c r="E964" t="inlineStr">
        <is>
          <t>386641</t>
        </is>
      </c>
      <c r="F964" s="550" t="n">
        <v>46063</v>
      </c>
      <c r="G964" s="550" t="n">
        <v>46063</v>
      </c>
      <c r="H964" s="550" t="n">
        <v>46091</v>
      </c>
      <c r="I964" t="n">
        <v>597.15</v>
      </c>
      <c r="J964" t="n">
        <v>597.15</v>
      </c>
      <c r="K964" t="n">
        <v>597.15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inlineStr">
        <is>
          <t>02/2026</t>
        </is>
      </c>
    </row>
    <row r="965">
      <c r="A965" t="n">
        <v>212509</v>
      </c>
      <c r="B965" t="n">
        <v>122</v>
      </c>
      <c r="C965" t="inlineStr">
        <is>
          <t>Arcos</t>
        </is>
      </c>
      <c r="D965" t="inlineStr">
        <is>
          <t>MARIO PEDRO FELICIANO - HORTIFRUTI</t>
        </is>
      </c>
      <c r="E965" t="inlineStr">
        <is>
          <t>467408</t>
        </is>
      </c>
      <c r="F965" s="550" t="n">
        <v>46063</v>
      </c>
      <c r="G965" s="550" t="n">
        <v>46063</v>
      </c>
      <c r="H965" s="550" t="n">
        <v>46091</v>
      </c>
      <c r="I965" t="n">
        <v>362.98</v>
      </c>
      <c r="J965" t="n">
        <v>362.97</v>
      </c>
      <c r="K965" t="n">
        <v>362.98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inlineStr">
        <is>
          <t>02/2026</t>
        </is>
      </c>
    </row>
    <row r="966">
      <c r="A966" t="n">
        <v>212507</v>
      </c>
      <c r="B966" t="n">
        <v>122</v>
      </c>
      <c r="C966" t="inlineStr">
        <is>
          <t>Arcos</t>
        </is>
      </c>
      <c r="D966" t="inlineStr">
        <is>
          <t>EMPORIO M&amp;L COMERCIO DE ALIM E BEBIDAS LTDA</t>
        </is>
      </c>
      <c r="E966" t="inlineStr">
        <is>
          <t>495749</t>
        </is>
      </c>
      <c r="F966" s="550" t="n">
        <v>46062</v>
      </c>
      <c r="G966" s="550" t="n">
        <v>46062</v>
      </c>
      <c r="H966" s="550" t="n">
        <v>46091</v>
      </c>
      <c r="I966" t="n">
        <v>309.6</v>
      </c>
      <c r="J966" t="n">
        <v>309.6</v>
      </c>
      <c r="K966" t="n">
        <v>0</v>
      </c>
      <c r="L966" t="n">
        <v>309.6</v>
      </c>
      <c r="M966" t="n">
        <v>0</v>
      </c>
      <c r="N966" t="n">
        <v>0</v>
      </c>
      <c r="O966" t="n">
        <v>0</v>
      </c>
      <c r="P966" t="n">
        <v>0</v>
      </c>
      <c r="Q966" t="inlineStr">
        <is>
          <t>02/2026</t>
        </is>
      </c>
    </row>
    <row r="967">
      <c r="A967" t="n">
        <v>212506</v>
      </c>
      <c r="B967" t="n">
        <v>122</v>
      </c>
      <c r="C967" t="inlineStr">
        <is>
          <t>Arcos</t>
        </is>
      </c>
      <c r="D967" t="inlineStr">
        <is>
          <t>EMPORIO M&amp;L COMERCIO DE ALIM E BEBIDAS LTDA</t>
        </is>
      </c>
      <c r="E967" t="inlineStr">
        <is>
          <t>495627</t>
        </is>
      </c>
      <c r="F967" s="550" t="n">
        <v>46062</v>
      </c>
      <c r="G967" s="550" t="n">
        <v>46062</v>
      </c>
      <c r="H967" s="550" t="n">
        <v>46091</v>
      </c>
      <c r="I967" t="n">
        <v>447.71</v>
      </c>
      <c r="J967" t="n">
        <v>447.71</v>
      </c>
      <c r="K967" t="n">
        <v>447.71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inlineStr">
        <is>
          <t>02/2026</t>
        </is>
      </c>
    </row>
    <row r="968">
      <c r="A968" t="n">
        <v>212501</v>
      </c>
      <c r="B968" t="n">
        <v>122</v>
      </c>
      <c r="C968" t="inlineStr">
        <is>
          <t>Arcos</t>
        </is>
      </c>
      <c r="D968" t="inlineStr">
        <is>
          <t>WPP COMERCIO DE CARNES LTDA</t>
        </is>
      </c>
      <c r="E968" t="inlineStr">
        <is>
          <t>77237</t>
        </is>
      </c>
      <c r="F968" s="550" t="n">
        <v>46063</v>
      </c>
      <c r="G968" s="550" t="n">
        <v>46063</v>
      </c>
      <c r="H968" s="550" t="n">
        <v>46091</v>
      </c>
      <c r="I968" t="n">
        <v>1754.37</v>
      </c>
      <c r="J968" t="n">
        <v>1754.37</v>
      </c>
      <c r="K968" t="n">
        <v>1754.37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inlineStr">
        <is>
          <t>02/2026</t>
        </is>
      </c>
    </row>
    <row r="969">
      <c r="A969" t="n">
        <v>212498</v>
      </c>
      <c r="B969" t="n">
        <v>122</v>
      </c>
      <c r="C969" t="inlineStr">
        <is>
          <t>Arcos</t>
        </is>
      </c>
      <c r="D969" t="inlineStr">
        <is>
          <t>ZAHIL IMPORTADORA LTDA</t>
        </is>
      </c>
      <c r="E969" t="inlineStr">
        <is>
          <t>264665</t>
        </is>
      </c>
      <c r="F969" s="550" t="n">
        <v>46062</v>
      </c>
      <c r="G969" s="550" t="n">
        <v>46062</v>
      </c>
      <c r="H969" s="550" t="n">
        <v>46092</v>
      </c>
      <c r="I969" t="n">
        <v>5821.58</v>
      </c>
      <c r="J969" t="n">
        <v>5382</v>
      </c>
      <c r="K969" t="n">
        <v>0</v>
      </c>
      <c r="L969" t="n">
        <v>5821.58</v>
      </c>
      <c r="M969" t="n">
        <v>0</v>
      </c>
      <c r="N969" t="n">
        <v>0</v>
      </c>
      <c r="O969" t="n">
        <v>0</v>
      </c>
      <c r="P969" t="n">
        <v>0</v>
      </c>
      <c r="Q969" t="inlineStr">
        <is>
          <t>02/2026</t>
        </is>
      </c>
    </row>
    <row r="970">
      <c r="A970" t="n">
        <v>212497</v>
      </c>
      <c r="B970" t="n">
        <v>122</v>
      </c>
      <c r="C970" t="inlineStr">
        <is>
          <t>Arcos</t>
        </is>
      </c>
      <c r="D970" t="inlineStr">
        <is>
          <t xml:space="preserve">ARENA VIP DISTRIBUIDORA DE BEBIDAS LTDA </t>
        </is>
      </c>
      <c r="E970" t="inlineStr">
        <is>
          <t>27389</t>
        </is>
      </c>
      <c r="F970" s="550" t="n">
        <v>46062</v>
      </c>
      <c r="G970" s="550" t="n">
        <v>46062</v>
      </c>
      <c r="H970" s="550" t="n">
        <v>46090</v>
      </c>
      <c r="I970" t="n">
        <v>1824.56</v>
      </c>
      <c r="J970" t="n">
        <v>1824.56</v>
      </c>
      <c r="K970" t="n">
        <v>0</v>
      </c>
      <c r="L970" t="n">
        <v>1824.56</v>
      </c>
      <c r="M970" t="n">
        <v>0</v>
      </c>
      <c r="N970" t="n">
        <v>0</v>
      </c>
      <c r="O970" t="n">
        <v>0</v>
      </c>
      <c r="P970" t="n">
        <v>0</v>
      </c>
      <c r="Q970" t="inlineStr">
        <is>
          <t>02/2026</t>
        </is>
      </c>
    </row>
    <row r="971">
      <c r="A971" t="n">
        <v>212494</v>
      </c>
      <c r="B971" t="n">
        <v>122</v>
      </c>
      <c r="C971" t="inlineStr">
        <is>
          <t>Arcos</t>
        </is>
      </c>
      <c r="D971" t="inlineStr">
        <is>
          <t>MARIO PEDRO FELICIANO - HORTIFRUTI</t>
        </is>
      </c>
      <c r="E971" t="inlineStr">
        <is>
          <t>467426</t>
        </is>
      </c>
      <c r="F971" s="550" t="n">
        <v>46064</v>
      </c>
      <c r="G971" s="550" t="n">
        <v>46064</v>
      </c>
      <c r="H971" s="550" t="n">
        <v>46092</v>
      </c>
      <c r="I971" t="n">
        <v>15.67</v>
      </c>
      <c r="J971" t="n">
        <v>15.67</v>
      </c>
      <c r="K971" t="n">
        <v>15.67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inlineStr">
        <is>
          <t>02/2026</t>
        </is>
      </c>
    </row>
    <row r="972">
      <c r="A972" t="n">
        <v>212493</v>
      </c>
      <c r="B972" t="n">
        <v>122</v>
      </c>
      <c r="C972" t="inlineStr">
        <is>
          <t>Arcos</t>
        </is>
      </c>
      <c r="D972" t="inlineStr">
        <is>
          <t>AMBEV S. A. - CDD SAO PAULO</t>
        </is>
      </c>
      <c r="E972" t="inlineStr">
        <is>
          <t>997727</t>
        </is>
      </c>
      <c r="F972" s="550" t="n">
        <v>46063</v>
      </c>
      <c r="G972" s="550" t="n">
        <v>46063</v>
      </c>
      <c r="H972" s="550" t="n">
        <v>46094</v>
      </c>
      <c r="I972" t="n">
        <v>1932.8</v>
      </c>
      <c r="J972" t="n">
        <v>1347.8</v>
      </c>
      <c r="K972" t="n">
        <v>0</v>
      </c>
      <c r="L972" t="n">
        <v>1932.8</v>
      </c>
      <c r="M972" t="n">
        <v>0</v>
      </c>
      <c r="N972" t="n">
        <v>0</v>
      </c>
      <c r="O972" t="n">
        <v>0</v>
      </c>
      <c r="P972" t="n">
        <v>0</v>
      </c>
      <c r="Q972" t="inlineStr">
        <is>
          <t>02/2026</t>
        </is>
      </c>
    </row>
    <row r="973">
      <c r="A973" t="n">
        <v>212480</v>
      </c>
      <c r="B973" t="n">
        <v>122</v>
      </c>
      <c r="C973" t="inlineStr">
        <is>
          <t>Arcos</t>
        </is>
      </c>
      <c r="D973" t="inlineStr">
        <is>
          <t>EMPORIO M&amp;L COMERCIO DE ALIM E BEBIDAS LTDA</t>
        </is>
      </c>
      <c r="E973" t="inlineStr">
        <is>
          <t>496156</t>
        </is>
      </c>
      <c r="F973" s="550" t="n">
        <v>46064</v>
      </c>
      <c r="G973" s="550" t="n">
        <v>46064</v>
      </c>
      <c r="H973" s="550" t="n">
        <v>46094</v>
      </c>
      <c r="I973" t="n">
        <v>4348</v>
      </c>
      <c r="J973" t="n">
        <v>4348</v>
      </c>
      <c r="K973" t="n">
        <v>4348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inlineStr">
        <is>
          <t>02/2026</t>
        </is>
      </c>
    </row>
    <row r="974">
      <c r="A974" t="n">
        <v>212479</v>
      </c>
      <c r="B974" t="n">
        <v>122</v>
      </c>
      <c r="C974" t="inlineStr">
        <is>
          <t>Arcos</t>
        </is>
      </c>
      <c r="D974" t="inlineStr">
        <is>
          <t>FG7 COMERCIO E DISTRIBUICAO DE BEBIDAS LTDA</t>
        </is>
      </c>
      <c r="E974" t="inlineStr">
        <is>
          <t>747646</t>
        </is>
      </c>
      <c r="F974" s="550" t="n">
        <v>46064</v>
      </c>
      <c r="G974" s="550" t="n">
        <v>46064</v>
      </c>
      <c r="H974" s="550" t="n">
        <v>46092</v>
      </c>
      <c r="I974" t="n">
        <v>3129</v>
      </c>
      <c r="J974" t="n">
        <v>3129</v>
      </c>
      <c r="K974" t="n">
        <v>0</v>
      </c>
      <c r="L974" t="n">
        <v>3129</v>
      </c>
      <c r="M974" t="n">
        <v>0</v>
      </c>
      <c r="N974" t="n">
        <v>0</v>
      </c>
      <c r="O974" t="n">
        <v>0</v>
      </c>
      <c r="P974" t="n">
        <v>0</v>
      </c>
      <c r="Q974" t="inlineStr">
        <is>
          <t>02/2026</t>
        </is>
      </c>
    </row>
    <row r="975">
      <c r="A975" t="n">
        <v>212478</v>
      </c>
      <c r="B975" t="n">
        <v>122</v>
      </c>
      <c r="C975" t="inlineStr">
        <is>
          <t>Arcos</t>
        </is>
      </c>
      <c r="D975" t="inlineStr">
        <is>
          <t>MURILLO S DUARTE COMERCIAL LTDA</t>
        </is>
      </c>
      <c r="E975" t="inlineStr">
        <is>
          <t>2293</t>
        </is>
      </c>
      <c r="F975" s="550" t="n">
        <v>46064</v>
      </c>
      <c r="G975" s="550" t="n">
        <v>46064</v>
      </c>
      <c r="H975" s="550" t="n">
        <v>46097</v>
      </c>
      <c r="I975" t="n">
        <v>3505.84</v>
      </c>
      <c r="J975" t="n">
        <v>3505.84</v>
      </c>
      <c r="K975" t="n">
        <v>3505.84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inlineStr">
        <is>
          <t>02/2026</t>
        </is>
      </c>
    </row>
    <row r="976">
      <c r="A976" t="n">
        <v>211475</v>
      </c>
      <c r="B976" t="n">
        <v>122</v>
      </c>
      <c r="C976" t="inlineStr">
        <is>
          <t>Arcos</t>
        </is>
      </c>
      <c r="D976" t="inlineStr">
        <is>
          <t>DONA ZELDA LTDA</t>
        </is>
      </c>
      <c r="E976" t="inlineStr">
        <is>
          <t>142</t>
        </is>
      </c>
      <c r="F976" s="550" t="n">
        <v>46066</v>
      </c>
      <c r="G976" s="550" t="n">
        <v>46066</v>
      </c>
      <c r="H976" s="550" t="n">
        <v>46083</v>
      </c>
      <c r="I976" t="n">
        <v>925</v>
      </c>
      <c r="J976" t="n">
        <v>900</v>
      </c>
      <c r="K976" t="n">
        <v>925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inlineStr">
        <is>
          <t>02/2026</t>
        </is>
      </c>
    </row>
    <row r="977">
      <c r="A977" t="n">
        <v>211453</v>
      </c>
      <c r="B977" t="n">
        <v>122</v>
      </c>
      <c r="C977" t="inlineStr">
        <is>
          <t>Arcos</t>
        </is>
      </c>
      <c r="D977" t="inlineStr">
        <is>
          <t>Scala Convertedora de Papeis Ltda</t>
        </is>
      </c>
      <c r="E977" t="inlineStr">
        <is>
          <t>86313</t>
        </is>
      </c>
      <c r="F977" s="550" t="n">
        <v>46065</v>
      </c>
      <c r="H977" s="550" t="n">
        <v>46079</v>
      </c>
      <c r="I977" t="n">
        <v>699</v>
      </c>
      <c r="J977" t="n">
        <v>677</v>
      </c>
      <c r="K977" t="n">
        <v>0</v>
      </c>
      <c r="L977" t="n">
        <v>0</v>
      </c>
      <c r="M977" t="n">
        <v>699</v>
      </c>
      <c r="N977" t="n">
        <v>0</v>
      </c>
      <c r="O977" t="n">
        <v>0</v>
      </c>
      <c r="P977" t="n">
        <v>0</v>
      </c>
      <c r="Q977" t="inlineStr">
        <is>
          <t>02/2026</t>
        </is>
      </c>
    </row>
    <row r="978">
      <c r="A978" t="n">
        <v>211452</v>
      </c>
      <c r="B978" t="n">
        <v>122</v>
      </c>
      <c r="C978" t="inlineStr">
        <is>
          <t>Arcos</t>
        </is>
      </c>
      <c r="D978" t="inlineStr">
        <is>
          <t xml:space="preserve">CAROLINA AMANCIO </t>
        </is>
      </c>
      <c r="E978" t="inlineStr">
        <is>
          <t>229</t>
        </is>
      </c>
      <c r="F978" s="550" t="n">
        <v>46073</v>
      </c>
      <c r="G978" s="550" t="n">
        <v>46073</v>
      </c>
      <c r="H978" s="550" t="n">
        <v>46087</v>
      </c>
      <c r="I978" t="n">
        <v>500</v>
      </c>
      <c r="J978" t="n">
        <v>500</v>
      </c>
      <c r="K978" t="n">
        <v>500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inlineStr">
        <is>
          <t>02/2026</t>
        </is>
      </c>
    </row>
    <row r="979">
      <c r="A979" t="n">
        <v>211451</v>
      </c>
      <c r="B979" t="n">
        <v>122</v>
      </c>
      <c r="C979" t="inlineStr">
        <is>
          <t>Arcos</t>
        </is>
      </c>
      <c r="D979" t="inlineStr">
        <is>
          <t>GCT COMERCIO DE PRODUTOS ALIMENTICIOS LTDA</t>
        </is>
      </c>
      <c r="E979" t="inlineStr">
        <is>
          <t>9832</t>
        </is>
      </c>
      <c r="F979" s="550" t="n">
        <v>46073</v>
      </c>
      <c r="H979" s="550" t="n">
        <v>46087</v>
      </c>
      <c r="I979" t="n">
        <v>329.92</v>
      </c>
      <c r="J979" t="n">
        <v>304.92</v>
      </c>
      <c r="K979" t="n">
        <v>0</v>
      </c>
      <c r="L979" t="n">
        <v>329.92</v>
      </c>
      <c r="M979" t="n">
        <v>0</v>
      </c>
      <c r="N979" t="n">
        <v>0</v>
      </c>
      <c r="O979" t="n">
        <v>0</v>
      </c>
      <c r="P979" t="n">
        <v>0</v>
      </c>
      <c r="Q979" t="inlineStr">
        <is>
          <t>02/2026</t>
        </is>
      </c>
    </row>
    <row r="980">
      <c r="A980" t="n">
        <v>211450</v>
      </c>
      <c r="B980" t="n">
        <v>122</v>
      </c>
      <c r="C980" t="inlineStr">
        <is>
          <t>Arcos</t>
        </is>
      </c>
      <c r="D980" t="inlineStr">
        <is>
          <t>Scala Convertedora de Papeis Ltda</t>
        </is>
      </c>
      <c r="E980" t="inlineStr">
        <is>
          <t>86424</t>
        </is>
      </c>
      <c r="F980" s="550" t="n">
        <v>46072</v>
      </c>
      <c r="H980" s="550" t="n">
        <v>46079</v>
      </c>
      <c r="I980" t="n">
        <v>959.98</v>
      </c>
      <c r="J980" t="n">
        <v>929.76</v>
      </c>
      <c r="K980" t="n">
        <v>0</v>
      </c>
      <c r="L980" t="n">
        <v>0</v>
      </c>
      <c r="M980" t="n">
        <v>959.98</v>
      </c>
      <c r="N980" t="n">
        <v>0</v>
      </c>
      <c r="O980" t="n">
        <v>0</v>
      </c>
      <c r="P980" t="n">
        <v>0</v>
      </c>
      <c r="Q980" t="inlineStr">
        <is>
          <t>02/2026</t>
        </is>
      </c>
    </row>
    <row r="981">
      <c r="A981" t="n">
        <v>211449</v>
      </c>
      <c r="B981" t="n">
        <v>122</v>
      </c>
      <c r="C981" t="inlineStr">
        <is>
          <t>Arcos</t>
        </is>
      </c>
      <c r="D981" t="inlineStr">
        <is>
          <t>MERCADO PAGO.COM REPRESENTACOES LTDA</t>
        </is>
      </c>
      <c r="E981" t="inlineStr">
        <is>
          <t>2460</t>
        </is>
      </c>
      <c r="F981" s="550" t="n">
        <v>46064</v>
      </c>
      <c r="H981" s="550" t="n">
        <v>46079</v>
      </c>
      <c r="I981" t="n">
        <v>261.99</v>
      </c>
      <c r="J981" t="n">
        <v>261.99</v>
      </c>
      <c r="K981" t="n">
        <v>0</v>
      </c>
      <c r="L981" t="n">
        <v>0</v>
      </c>
      <c r="M981" t="n">
        <v>0</v>
      </c>
      <c r="N981" t="n">
        <v>0</v>
      </c>
      <c r="O981" t="n">
        <v>261.99</v>
      </c>
      <c r="P981" t="n">
        <v>0</v>
      </c>
      <c r="Q981" t="inlineStr">
        <is>
          <t>02/2026</t>
        </is>
      </c>
    </row>
    <row r="982">
      <c r="A982" t="n">
        <v>211448</v>
      </c>
      <c r="B982" t="n">
        <v>122</v>
      </c>
      <c r="C982" t="inlineStr">
        <is>
          <t>Arcos</t>
        </is>
      </c>
      <c r="D982" t="inlineStr">
        <is>
          <t>BATARD PADARIA ARTESANAL LTDA</t>
        </is>
      </c>
      <c r="E982" t="inlineStr">
        <is>
          <t>13319</t>
        </is>
      </c>
      <c r="F982" s="550" t="n">
        <v>46070</v>
      </c>
      <c r="G982" s="550" t="n">
        <v>46070</v>
      </c>
      <c r="H982" s="550" t="n">
        <v>46087</v>
      </c>
      <c r="I982" t="n">
        <v>478</v>
      </c>
      <c r="J982" t="n">
        <v>465</v>
      </c>
      <c r="K982" t="n">
        <v>478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inlineStr">
        <is>
          <t>02/2026</t>
        </is>
      </c>
    </row>
    <row r="983">
      <c r="A983" t="n">
        <v>211447</v>
      </c>
      <c r="B983" t="n">
        <v>122</v>
      </c>
      <c r="C983" t="inlineStr">
        <is>
          <t>Arcos</t>
        </is>
      </c>
      <c r="D983" t="inlineStr">
        <is>
          <t>KING COMERCIO E IMPORTACAO DE BEBIDAS LTDA</t>
        </is>
      </c>
      <c r="E983" t="inlineStr">
        <is>
          <t>125470</t>
        </is>
      </c>
      <c r="F983" s="550" t="n">
        <v>46071</v>
      </c>
      <c r="G983" s="550" t="n">
        <v>46071</v>
      </c>
      <c r="H983" s="550" t="n">
        <v>46085</v>
      </c>
      <c r="I983" t="n">
        <v>881.5599999999999</v>
      </c>
      <c r="J983" t="n">
        <v>881.5599999999999</v>
      </c>
      <c r="K983" t="n">
        <v>0</v>
      </c>
      <c r="L983" t="n">
        <v>881.5599999999999</v>
      </c>
      <c r="M983" t="n">
        <v>0</v>
      </c>
      <c r="N983" t="n">
        <v>0</v>
      </c>
      <c r="O983" t="n">
        <v>0</v>
      </c>
      <c r="P983" t="n">
        <v>0</v>
      </c>
      <c r="Q983" t="inlineStr">
        <is>
          <t>02/2026</t>
        </is>
      </c>
    </row>
    <row r="984">
      <c r="A984" t="n">
        <v>211446</v>
      </c>
      <c r="B984" t="n">
        <v>122</v>
      </c>
      <c r="C984" t="inlineStr">
        <is>
          <t>Arcos</t>
        </is>
      </c>
      <c r="D984" t="inlineStr">
        <is>
          <t>PROAUTO INDUSTRIA QUIMICA EIRELI</t>
        </is>
      </c>
      <c r="E984" t="inlineStr">
        <is>
          <t>151618</t>
        </is>
      </c>
      <c r="F984" s="550" t="n">
        <v>46063</v>
      </c>
      <c r="G984" s="550" t="n">
        <v>46063</v>
      </c>
      <c r="H984" s="550" t="n">
        <v>46079</v>
      </c>
      <c r="I984" t="n">
        <v>0</v>
      </c>
      <c r="J984" t="n">
        <v>108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inlineStr">
        <is>
          <t>02/2026</t>
        </is>
      </c>
    </row>
    <row r="985">
      <c r="A985" t="n">
        <v>211445</v>
      </c>
      <c r="B985" t="n">
        <v>122</v>
      </c>
      <c r="C985" t="inlineStr">
        <is>
          <t>Arcos</t>
        </is>
      </c>
      <c r="D985" t="inlineStr">
        <is>
          <t>NOVA COMERCIAL PESCADOS LTDA</t>
        </is>
      </c>
      <c r="E985" t="inlineStr">
        <is>
          <t>31350</t>
        </is>
      </c>
      <c r="F985" s="550" t="n">
        <v>46069</v>
      </c>
      <c r="G985" s="550" t="n">
        <v>46069</v>
      </c>
      <c r="H985" s="550" t="n">
        <v>46083</v>
      </c>
      <c r="I985" t="n">
        <v>1680</v>
      </c>
      <c r="J985" t="n">
        <v>1680</v>
      </c>
      <c r="K985" t="n">
        <v>1680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inlineStr">
        <is>
          <t>02/2026</t>
        </is>
      </c>
    </row>
    <row r="986">
      <c r="A986" t="n">
        <v>211444</v>
      </c>
      <c r="B986" t="n">
        <v>122</v>
      </c>
      <c r="C986" t="inlineStr">
        <is>
          <t>Arcos</t>
        </is>
      </c>
      <c r="D986" t="inlineStr">
        <is>
          <t xml:space="preserve">COMERCIAL IMPORTADORA E EXPORTADORA METAPUNTO LTDA </t>
        </is>
      </c>
      <c r="E986" t="inlineStr">
        <is>
          <t>42564</t>
        </is>
      </c>
      <c r="F986" s="550" t="n">
        <v>46072</v>
      </c>
      <c r="G986" s="550" t="n">
        <v>46072</v>
      </c>
      <c r="H986" s="550" t="n">
        <v>46087</v>
      </c>
      <c r="I986" t="n">
        <v>744.1</v>
      </c>
      <c r="J986" t="n">
        <v>729.2</v>
      </c>
      <c r="K986" t="n">
        <v>744.1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inlineStr">
        <is>
          <t>02/2026</t>
        </is>
      </c>
    </row>
    <row r="987">
      <c r="A987" t="n">
        <v>211443</v>
      </c>
      <c r="B987" t="n">
        <v>122</v>
      </c>
      <c r="C987" t="inlineStr">
        <is>
          <t>Arcos</t>
        </is>
      </c>
      <c r="D987" t="inlineStr">
        <is>
          <t>FRONT BEBIDAS LTDA</t>
        </is>
      </c>
      <c r="E987" t="inlineStr">
        <is>
          <t>792687</t>
        </is>
      </c>
      <c r="F987" s="550" t="n">
        <v>46072</v>
      </c>
      <c r="G987" s="550" t="n">
        <v>46072</v>
      </c>
      <c r="H987" s="550" t="n">
        <v>46086</v>
      </c>
      <c r="I987" t="n">
        <v>38531.1</v>
      </c>
      <c r="J987" t="n">
        <v>38531.1</v>
      </c>
      <c r="K987" t="n">
        <v>0</v>
      </c>
      <c r="L987" t="n">
        <v>38531.1</v>
      </c>
      <c r="M987" t="n">
        <v>0</v>
      </c>
      <c r="N987" t="n">
        <v>0</v>
      </c>
      <c r="O987" t="n">
        <v>0</v>
      </c>
      <c r="P987" t="n">
        <v>0</v>
      </c>
      <c r="Q987" t="inlineStr">
        <is>
          <t>02/2026</t>
        </is>
      </c>
    </row>
    <row r="988">
      <c r="A988" t="n">
        <v>211442</v>
      </c>
      <c r="B988" t="n">
        <v>122</v>
      </c>
      <c r="C988" t="inlineStr">
        <is>
          <t>Arcos</t>
        </is>
      </c>
      <c r="D988" t="inlineStr">
        <is>
          <t>CG FOOD´S DISTRIBUIDORA DE ALIMENTOS LTDA</t>
        </is>
      </c>
      <c r="E988" t="inlineStr">
        <is>
          <t>179431</t>
        </is>
      </c>
      <c r="F988" s="550" t="n">
        <v>46065</v>
      </c>
      <c r="G988" s="550" t="n">
        <v>46065</v>
      </c>
      <c r="H988" s="550" t="n">
        <v>46086</v>
      </c>
      <c r="I988" t="n">
        <v>314.8</v>
      </c>
      <c r="J988" t="n">
        <v>315.08</v>
      </c>
      <c r="K988" t="n">
        <v>314.8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inlineStr">
        <is>
          <t>02/2026</t>
        </is>
      </c>
    </row>
    <row r="989">
      <c r="A989" t="n">
        <v>211441</v>
      </c>
      <c r="B989" t="n">
        <v>122</v>
      </c>
      <c r="C989" t="inlineStr">
        <is>
          <t>Arcos</t>
        </is>
      </c>
      <c r="D989" t="inlineStr">
        <is>
          <t>GCT COMERCIO DE PRODUTOS ALIMENTICIOS LTDA</t>
        </is>
      </c>
      <c r="E989" t="inlineStr">
        <is>
          <t>9765</t>
        </is>
      </c>
      <c r="F989" s="550" t="n">
        <v>46069</v>
      </c>
      <c r="G989" s="550" t="n">
        <v>46069</v>
      </c>
      <c r="H989" s="550" t="n">
        <v>46083</v>
      </c>
      <c r="I989" t="n">
        <v>1422.14</v>
      </c>
      <c r="J989" t="n">
        <v>1397.14</v>
      </c>
      <c r="K989" t="n">
        <v>0</v>
      </c>
      <c r="L989" t="n">
        <v>1422.14</v>
      </c>
      <c r="M989" t="n">
        <v>0</v>
      </c>
      <c r="N989" t="n">
        <v>0</v>
      </c>
      <c r="O989" t="n">
        <v>0</v>
      </c>
      <c r="P989" t="n">
        <v>0</v>
      </c>
      <c r="Q989" t="inlineStr">
        <is>
          <t>02/2026</t>
        </is>
      </c>
    </row>
    <row r="990">
      <c r="A990" t="n">
        <v>211440</v>
      </c>
      <c r="B990" t="n">
        <v>122</v>
      </c>
      <c r="C990" t="inlineStr">
        <is>
          <t>Arcos</t>
        </is>
      </c>
      <c r="D990" t="inlineStr">
        <is>
          <t>PROAUTO INDUSTRIA QUIMICA EIRELI</t>
        </is>
      </c>
      <c r="E990" t="inlineStr">
        <is>
          <t>151613</t>
        </is>
      </c>
      <c r="F990" s="550" t="n">
        <v>46063</v>
      </c>
      <c r="H990" s="550" t="n">
        <v>46084</v>
      </c>
      <c r="I990" t="n">
        <v>1573.17</v>
      </c>
      <c r="J990" t="n">
        <v>1509.64</v>
      </c>
      <c r="K990" t="n">
        <v>0</v>
      </c>
      <c r="L990" t="n">
        <v>0</v>
      </c>
      <c r="M990" t="n">
        <v>1573.17</v>
      </c>
      <c r="N990" t="n">
        <v>0</v>
      </c>
      <c r="O990" t="n">
        <v>0</v>
      </c>
      <c r="P990" t="n">
        <v>0</v>
      </c>
      <c r="Q990" t="inlineStr">
        <is>
          <t>02/2026</t>
        </is>
      </c>
    </row>
    <row r="991">
      <c r="A991" t="n">
        <v>211439</v>
      </c>
      <c r="B991" t="n">
        <v>122</v>
      </c>
      <c r="C991" t="inlineStr">
        <is>
          <t>Arcos</t>
        </is>
      </c>
      <c r="D991" t="inlineStr">
        <is>
          <t>MONTE ALTO ALIMENTOS LTDA</t>
        </is>
      </c>
      <c r="E991" t="inlineStr">
        <is>
          <t>176455</t>
        </is>
      </c>
      <c r="F991" s="550" t="n">
        <v>46062</v>
      </c>
      <c r="G991" s="550" t="n">
        <v>46062</v>
      </c>
      <c r="H991" s="550" t="n">
        <v>46083</v>
      </c>
      <c r="I991" t="n">
        <v>7050.96</v>
      </c>
      <c r="J991" t="n">
        <v>7050.96</v>
      </c>
      <c r="K991" t="n">
        <v>7050.96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inlineStr">
        <is>
          <t>02/2026</t>
        </is>
      </c>
    </row>
    <row r="992">
      <c r="A992" t="n">
        <v>211438</v>
      </c>
      <c r="B992" t="n">
        <v>122</v>
      </c>
      <c r="C992" t="inlineStr">
        <is>
          <t>Arcos</t>
        </is>
      </c>
      <c r="D992" t="inlineStr">
        <is>
          <t>MERCADO PAGO.COM REPRESENTACOES LTDA</t>
        </is>
      </c>
      <c r="E992" t="inlineStr">
        <is>
          <t>124947</t>
        </is>
      </c>
      <c r="F992" s="550" t="n">
        <v>46066</v>
      </c>
      <c r="H992" s="550" t="n">
        <v>46079</v>
      </c>
      <c r="I992" t="n">
        <v>269.94</v>
      </c>
      <c r="J992" t="n">
        <v>269.4</v>
      </c>
      <c r="K992" t="n">
        <v>0</v>
      </c>
      <c r="L992" t="n">
        <v>0</v>
      </c>
      <c r="M992" t="n">
        <v>0</v>
      </c>
      <c r="N992" t="n">
        <v>0</v>
      </c>
      <c r="O992" t="n">
        <v>269.94</v>
      </c>
      <c r="P992" t="n">
        <v>0</v>
      </c>
      <c r="Q992" t="inlineStr">
        <is>
          <t>02/2026</t>
        </is>
      </c>
    </row>
    <row r="993">
      <c r="A993" t="n">
        <v>211437</v>
      </c>
      <c r="B993" t="n">
        <v>122</v>
      </c>
      <c r="C993" t="inlineStr">
        <is>
          <t>Arcos</t>
        </is>
      </c>
      <c r="D993" t="inlineStr">
        <is>
          <t xml:space="preserve">HORTIFRUTI DO CHEF LTDA </t>
        </is>
      </c>
      <c r="E993" t="inlineStr">
        <is>
          <t>28976</t>
        </is>
      </c>
      <c r="F993" s="550" t="n">
        <v>46059</v>
      </c>
      <c r="G993" s="550" t="n">
        <v>46059</v>
      </c>
      <c r="H993" s="550" t="n">
        <v>46087</v>
      </c>
      <c r="I993" t="n">
        <v>858.79</v>
      </c>
      <c r="J993" t="n">
        <v>858.79</v>
      </c>
      <c r="K993" t="n">
        <v>858.79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inlineStr">
        <is>
          <t>02/2026</t>
        </is>
      </c>
    </row>
    <row r="994">
      <c r="A994" t="n">
        <v>211436</v>
      </c>
      <c r="B994" t="n">
        <v>122</v>
      </c>
      <c r="C994" t="inlineStr">
        <is>
          <t>Arcos</t>
        </is>
      </c>
      <c r="D994" t="inlineStr">
        <is>
          <t xml:space="preserve">EDUARDO TAKESHI MURANAKA </t>
        </is>
      </c>
      <c r="E994" t="inlineStr">
        <is>
          <t>260711066</t>
        </is>
      </c>
      <c r="F994" s="550" t="n">
        <v>46072</v>
      </c>
      <c r="G994" s="550" t="n">
        <v>46072</v>
      </c>
      <c r="H994" s="550" t="n">
        <v>46081</v>
      </c>
      <c r="I994" t="n">
        <v>306</v>
      </c>
      <c r="J994" t="n">
        <v>306</v>
      </c>
      <c r="K994" t="n">
        <v>306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inlineStr">
        <is>
          <t>02/2026</t>
        </is>
      </c>
    </row>
    <row r="995">
      <c r="A995" t="n">
        <v>211435</v>
      </c>
      <c r="B995" t="n">
        <v>122</v>
      </c>
      <c r="C995" t="inlineStr">
        <is>
          <t>Arcos</t>
        </is>
      </c>
      <c r="D995" t="inlineStr">
        <is>
          <t>PSSS LTDA</t>
        </is>
      </c>
      <c r="E995" t="inlineStr">
        <is>
          <t>3188</t>
        </is>
      </c>
      <c r="F995" s="550" t="n">
        <v>46073</v>
      </c>
      <c r="H995" s="550" t="n">
        <v>46089</v>
      </c>
      <c r="I995" t="n">
        <v>2107.28</v>
      </c>
      <c r="J995" t="n">
        <v>2107.28</v>
      </c>
      <c r="K995" t="n">
        <v>0</v>
      </c>
      <c r="L995" t="n">
        <v>0</v>
      </c>
      <c r="M995" t="n">
        <v>1933.28</v>
      </c>
      <c r="N995" t="n">
        <v>50</v>
      </c>
      <c r="O995" t="n">
        <v>124</v>
      </c>
      <c r="P995" t="n">
        <v>0</v>
      </c>
      <c r="Q995" t="inlineStr">
        <is>
          <t>02/2026</t>
        </is>
      </c>
    </row>
    <row r="996">
      <c r="A996" t="n">
        <v>209787</v>
      </c>
      <c r="B996" t="n">
        <v>122</v>
      </c>
      <c r="C996" t="inlineStr">
        <is>
          <t>Arcos</t>
        </is>
      </c>
      <c r="D996" t="inlineStr">
        <is>
          <t>EMPORIO M&amp;L COMERCIO DE ALIM E BEBIDAS LTDA</t>
        </is>
      </c>
      <c r="E996" t="inlineStr">
        <is>
          <t>495215</t>
        </is>
      </c>
      <c r="F996" s="550" t="n">
        <v>46058</v>
      </c>
      <c r="G996" s="550" t="n">
        <v>46058</v>
      </c>
      <c r="H996" s="550" t="n">
        <v>46087</v>
      </c>
      <c r="I996" t="n">
        <v>233.7</v>
      </c>
      <c r="J996" t="n">
        <v>233.7</v>
      </c>
      <c r="K996" t="n">
        <v>233.7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inlineStr">
        <is>
          <t>02/2026</t>
        </is>
      </c>
    </row>
    <row r="997">
      <c r="A997" t="n">
        <v>209785</v>
      </c>
      <c r="B997" t="n">
        <v>122</v>
      </c>
      <c r="C997" t="inlineStr">
        <is>
          <t>Arcos</t>
        </is>
      </c>
      <c r="D997" t="inlineStr">
        <is>
          <t>AMBEV S. A. - CDD SAO PAULO</t>
        </is>
      </c>
      <c r="E997" t="inlineStr">
        <is>
          <t>986879</t>
        </is>
      </c>
      <c r="F997" s="550" t="n">
        <v>46057</v>
      </c>
      <c r="G997" s="550" t="n">
        <v>46057</v>
      </c>
      <c r="H997" s="550" t="n">
        <v>46090</v>
      </c>
      <c r="I997" t="n">
        <v>3865.59</v>
      </c>
      <c r="J997" t="n">
        <v>2695.2</v>
      </c>
      <c r="K997" t="n">
        <v>0</v>
      </c>
      <c r="L997" t="n">
        <v>3865.59</v>
      </c>
      <c r="M997" t="n">
        <v>0</v>
      </c>
      <c r="N997" t="n">
        <v>0</v>
      </c>
      <c r="O997" t="n">
        <v>0</v>
      </c>
      <c r="P997" t="n">
        <v>0</v>
      </c>
      <c r="Q997" t="inlineStr">
        <is>
          <t>02/2026</t>
        </is>
      </c>
    </row>
    <row r="998">
      <c r="A998" t="n">
        <v>209776</v>
      </c>
      <c r="B998" t="n">
        <v>122</v>
      </c>
      <c r="C998" t="inlineStr">
        <is>
          <t>Arcos</t>
        </is>
      </c>
      <c r="D998" t="inlineStr">
        <is>
          <t>MURILLO S DUARTE COMERCIAL LTDA</t>
        </is>
      </c>
      <c r="E998" t="inlineStr">
        <is>
          <t>2243</t>
        </is>
      </c>
      <c r="F998" s="550" t="n">
        <v>46056</v>
      </c>
      <c r="H998" s="550" t="n">
        <v>46090</v>
      </c>
      <c r="I998" t="n">
        <v>1999.81</v>
      </c>
      <c r="J998" t="n">
        <v>1999.81</v>
      </c>
      <c r="K998" t="n">
        <v>0</v>
      </c>
      <c r="L998" t="n">
        <v>0</v>
      </c>
      <c r="M998" t="n">
        <v>1931.74</v>
      </c>
      <c r="N998" t="n">
        <v>0</v>
      </c>
      <c r="O998" t="n">
        <v>68.06999999999999</v>
      </c>
      <c r="P998" t="n">
        <v>0</v>
      </c>
      <c r="Q998" t="inlineStr">
        <is>
          <t>02/2026</t>
        </is>
      </c>
    </row>
    <row r="999">
      <c r="A999" t="n">
        <v>209775</v>
      </c>
      <c r="B999" t="n">
        <v>122</v>
      </c>
      <c r="C999" t="inlineStr">
        <is>
          <t>Arcos</t>
        </is>
      </c>
      <c r="D999" t="inlineStr">
        <is>
          <t>A.W.C COMERCIO ATACADISTA E DISTRIBUIDORA LTDA.</t>
        </is>
      </c>
      <c r="E999" t="inlineStr">
        <is>
          <t>38881</t>
        </is>
      </c>
      <c r="F999" s="550" t="n">
        <v>46057</v>
      </c>
      <c r="G999" s="550" t="n">
        <v>46057</v>
      </c>
      <c r="H999" s="550" t="n">
        <v>46086</v>
      </c>
      <c r="I999" t="n">
        <v>777.99</v>
      </c>
      <c r="J999" t="n">
        <v>778</v>
      </c>
      <c r="K999" t="n">
        <v>0</v>
      </c>
      <c r="L999" t="n">
        <v>777.99</v>
      </c>
      <c r="M999" t="n">
        <v>0</v>
      </c>
      <c r="N999" t="n">
        <v>0</v>
      </c>
      <c r="O999" t="n">
        <v>0</v>
      </c>
      <c r="P999" t="n">
        <v>0</v>
      </c>
      <c r="Q999" t="inlineStr">
        <is>
          <t>02/2026</t>
        </is>
      </c>
    </row>
    <row r="1000">
      <c r="A1000" t="n">
        <v>209768</v>
      </c>
      <c r="B1000" t="n">
        <v>122</v>
      </c>
      <c r="C1000" t="inlineStr">
        <is>
          <t>Arcos</t>
        </is>
      </c>
      <c r="D1000" t="inlineStr">
        <is>
          <t>AROUMAR DISTRIBUIDORA DE PRODUTOS ALIMENTICIOS LTDA</t>
        </is>
      </c>
      <c r="E1000" t="inlineStr">
        <is>
          <t>1039486</t>
        </is>
      </c>
      <c r="F1000" s="550" t="n">
        <v>46057</v>
      </c>
      <c r="G1000" s="550" t="n">
        <v>46057</v>
      </c>
      <c r="H1000" s="550" t="n">
        <v>46085</v>
      </c>
      <c r="I1000" t="n">
        <v>812.6</v>
      </c>
      <c r="J1000" t="n">
        <v>812.6</v>
      </c>
      <c r="K1000" t="n">
        <v>812.6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inlineStr">
        <is>
          <t>02/2026</t>
        </is>
      </c>
    </row>
    <row r="1001">
      <c r="A1001" t="n">
        <v>209766</v>
      </c>
      <c r="B1001" t="n">
        <v>122</v>
      </c>
      <c r="C1001" t="inlineStr">
        <is>
          <t>Arcos</t>
        </is>
      </c>
      <c r="D1001" t="inlineStr">
        <is>
          <t>MURILLO S DUARTE COMERCIAL LTDA</t>
        </is>
      </c>
      <c r="E1001" t="inlineStr">
        <is>
          <t>2255</t>
        </is>
      </c>
      <c r="F1001" s="550" t="n">
        <v>46056</v>
      </c>
      <c r="G1001" s="550" t="n">
        <v>46056</v>
      </c>
      <c r="H1001" s="550" t="n">
        <v>46090</v>
      </c>
      <c r="I1001" t="n">
        <v>3012.6</v>
      </c>
      <c r="J1001" t="n">
        <v>3012.6</v>
      </c>
      <c r="K1001" t="n">
        <v>3012.6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inlineStr">
        <is>
          <t>02/2026</t>
        </is>
      </c>
    </row>
    <row r="1002">
      <c r="A1002" t="n">
        <v>209763</v>
      </c>
      <c r="B1002" t="n">
        <v>122</v>
      </c>
      <c r="C1002" t="inlineStr">
        <is>
          <t>Arcos</t>
        </is>
      </c>
      <c r="D1002" t="inlineStr">
        <is>
          <t>FG7 COMERCIO E DISTRIBUICAO DE BEBIDAS LTDA</t>
        </is>
      </c>
      <c r="E1002" t="inlineStr">
        <is>
          <t>744370</t>
        </is>
      </c>
      <c r="F1002" s="550" t="n">
        <v>46058</v>
      </c>
      <c r="G1002" s="550" t="n">
        <v>46058</v>
      </c>
      <c r="H1002" s="550" t="n">
        <v>46086</v>
      </c>
      <c r="I1002" t="n">
        <v>799.86</v>
      </c>
      <c r="J1002" t="n">
        <v>799.86</v>
      </c>
      <c r="K1002" t="n">
        <v>799.86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inlineStr">
        <is>
          <t>02/2026</t>
        </is>
      </c>
    </row>
    <row r="1003">
      <c r="A1003" t="n">
        <v>209761</v>
      </c>
      <c r="B1003" t="n">
        <v>122</v>
      </c>
      <c r="C1003" t="inlineStr">
        <is>
          <t>Arcos</t>
        </is>
      </c>
      <c r="D1003" t="inlineStr">
        <is>
          <t>FG7 COMERCIO E DISTRIBUICAO DE BEBIDAS LTDA</t>
        </is>
      </c>
      <c r="E1003" t="inlineStr">
        <is>
          <t>744439</t>
        </is>
      </c>
      <c r="F1003" s="550" t="n">
        <v>46058</v>
      </c>
      <c r="G1003" s="550" t="n">
        <v>46058</v>
      </c>
      <c r="H1003" s="550" t="n">
        <v>46086</v>
      </c>
      <c r="I1003" t="n">
        <v>2676.1</v>
      </c>
      <c r="J1003" t="n">
        <v>2676.1</v>
      </c>
      <c r="K1003" t="n">
        <v>0</v>
      </c>
      <c r="L1003" t="n">
        <v>2676.1</v>
      </c>
      <c r="M1003" t="n">
        <v>0</v>
      </c>
      <c r="N1003" t="n">
        <v>0</v>
      </c>
      <c r="O1003" t="n">
        <v>0</v>
      </c>
      <c r="P1003" t="n">
        <v>0</v>
      </c>
      <c r="Q1003" t="inlineStr">
        <is>
          <t>02/2026</t>
        </is>
      </c>
    </row>
    <row r="1004">
      <c r="A1004" t="n">
        <v>209759</v>
      </c>
      <c r="B1004" t="n">
        <v>122</v>
      </c>
      <c r="C1004" t="inlineStr">
        <is>
          <t>Arcos</t>
        </is>
      </c>
      <c r="D1004" t="inlineStr">
        <is>
          <t>MARIO PEDRO FELICIANO - HORTIFRUTI</t>
        </is>
      </c>
      <c r="E1004" t="inlineStr">
        <is>
          <t>466904</t>
        </is>
      </c>
      <c r="F1004" s="550" t="n">
        <v>46058</v>
      </c>
      <c r="G1004" s="550" t="n">
        <v>46058</v>
      </c>
      <c r="H1004" s="550" t="n">
        <v>46086</v>
      </c>
      <c r="I1004" t="n">
        <v>423.07</v>
      </c>
      <c r="J1004" t="n">
        <v>423.07</v>
      </c>
      <c r="K1004" t="n">
        <v>423.07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inlineStr">
        <is>
          <t>02/2026</t>
        </is>
      </c>
    </row>
    <row r="1005">
      <c r="A1005" t="n">
        <v>209758</v>
      </c>
      <c r="B1005" t="n">
        <v>122</v>
      </c>
      <c r="C1005" t="inlineStr">
        <is>
          <t>Arcos</t>
        </is>
      </c>
      <c r="D1005" t="inlineStr">
        <is>
          <t xml:space="preserve">HORTIFRUTI DO CHEF LTDA </t>
        </is>
      </c>
      <c r="E1005" t="inlineStr">
        <is>
          <t>28944</t>
        </is>
      </c>
      <c r="F1005" s="550" t="n">
        <v>46058</v>
      </c>
      <c r="G1005" s="550" t="n">
        <v>46058</v>
      </c>
      <c r="H1005" s="550" t="n">
        <v>46086</v>
      </c>
      <c r="I1005" t="n">
        <v>490.29</v>
      </c>
      <c r="J1005" t="n">
        <v>490.29</v>
      </c>
      <c r="K1005" t="n">
        <v>490.29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inlineStr">
        <is>
          <t>02/2026</t>
        </is>
      </c>
    </row>
    <row r="1006">
      <c r="A1006" t="n">
        <v>209757</v>
      </c>
      <c r="B1006" t="n">
        <v>122</v>
      </c>
      <c r="C1006" t="inlineStr">
        <is>
          <t>Arcos</t>
        </is>
      </c>
      <c r="D1006" t="inlineStr">
        <is>
          <t xml:space="preserve">LEITERIA CABRIOLA FROMAGES DE CHEVRE LTDA </t>
        </is>
      </c>
      <c r="E1006" t="inlineStr">
        <is>
          <t>48565</t>
        </is>
      </c>
      <c r="F1006" s="550" t="n">
        <v>46059</v>
      </c>
      <c r="G1006" s="550" t="n">
        <v>46059</v>
      </c>
      <c r="H1006" s="550" t="n">
        <v>46089</v>
      </c>
      <c r="I1006" t="n">
        <v>819</v>
      </c>
      <c r="J1006" t="n">
        <v>819</v>
      </c>
      <c r="K1006" t="n">
        <v>819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inlineStr">
        <is>
          <t>02/2026</t>
        </is>
      </c>
    </row>
    <row r="1007">
      <c r="A1007" t="n">
        <v>209753</v>
      </c>
      <c r="B1007" t="n">
        <v>122</v>
      </c>
      <c r="C1007" t="inlineStr">
        <is>
          <t>Arcos</t>
        </is>
      </c>
      <c r="D1007" t="inlineStr">
        <is>
          <t>MARIO PEDRO FELICIANO - HORTIFRUTI</t>
        </is>
      </c>
      <c r="E1007" t="inlineStr">
        <is>
          <t>467098</t>
        </is>
      </c>
      <c r="F1007" s="550" t="n">
        <v>46060</v>
      </c>
      <c r="G1007" s="550" t="n">
        <v>46060</v>
      </c>
      <c r="H1007" s="550" t="n">
        <v>46088</v>
      </c>
      <c r="I1007" t="n">
        <v>676.63</v>
      </c>
      <c r="J1007" t="n">
        <v>676.63</v>
      </c>
      <c r="K1007" t="n">
        <v>676.63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inlineStr">
        <is>
          <t>02/2026</t>
        </is>
      </c>
    </row>
    <row r="1008">
      <c r="A1008" t="n">
        <v>209751</v>
      </c>
      <c r="B1008" t="n">
        <v>122</v>
      </c>
      <c r="C1008" t="inlineStr">
        <is>
          <t>Arcos</t>
        </is>
      </c>
      <c r="D1008" t="inlineStr">
        <is>
          <t>ALLIMENTARI COMERCIO DE PRODUTOS ALIMENTICIOS E SERVICOS LTDA</t>
        </is>
      </c>
      <c r="E1008" t="inlineStr">
        <is>
          <t>35849</t>
        </is>
      </c>
      <c r="F1008" s="550" t="n">
        <v>46056</v>
      </c>
      <c r="G1008" s="550" t="n">
        <v>46056</v>
      </c>
      <c r="H1008" s="550" t="n">
        <v>46084</v>
      </c>
      <c r="I1008" t="n">
        <v>1091</v>
      </c>
      <c r="J1008" t="n">
        <v>1091</v>
      </c>
      <c r="K1008" t="n">
        <v>1091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inlineStr">
        <is>
          <t>02/2026</t>
        </is>
      </c>
    </row>
    <row r="1009">
      <c r="A1009" t="n">
        <v>209738</v>
      </c>
      <c r="B1009" t="n">
        <v>122</v>
      </c>
      <c r="C1009" t="inlineStr">
        <is>
          <t>Arcos</t>
        </is>
      </c>
      <c r="D1009" t="inlineStr">
        <is>
          <t>CECILIA TSUYACO ARAKI SILVA LTDA</t>
        </is>
      </c>
      <c r="E1009" t="inlineStr">
        <is>
          <t>386396</t>
        </is>
      </c>
      <c r="F1009" s="550" t="n">
        <v>46058</v>
      </c>
      <c r="G1009" s="550" t="n">
        <v>46058</v>
      </c>
      <c r="H1009" s="550" t="n">
        <v>46086</v>
      </c>
      <c r="I1009" t="n">
        <v>1221.45</v>
      </c>
      <c r="J1009" t="n">
        <v>1221.45</v>
      </c>
      <c r="K1009" t="n">
        <v>1221.45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inlineStr">
        <is>
          <t>02/2026</t>
        </is>
      </c>
    </row>
    <row r="1010">
      <c r="A1010" t="n">
        <v>209737</v>
      </c>
      <c r="B1010" t="n">
        <v>122</v>
      </c>
      <c r="C1010" t="inlineStr">
        <is>
          <t>Arcos</t>
        </is>
      </c>
      <c r="D1010" t="inlineStr">
        <is>
          <t xml:space="preserve">HORTIFRUTI DO CHEF LTDA </t>
        </is>
      </c>
      <c r="E1010" t="inlineStr">
        <is>
          <t>28881</t>
        </is>
      </c>
      <c r="F1010" s="550" t="n">
        <v>46056</v>
      </c>
      <c r="G1010" s="550" t="n">
        <v>46056</v>
      </c>
      <c r="H1010" s="550" t="n">
        <v>46084</v>
      </c>
      <c r="I1010" t="n">
        <v>1161.45</v>
      </c>
      <c r="J1010" t="n">
        <v>1161.45</v>
      </c>
      <c r="K1010" t="n">
        <v>1161.45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inlineStr">
        <is>
          <t>02/2026</t>
        </is>
      </c>
    </row>
    <row r="1011">
      <c r="A1011" t="n">
        <v>209731</v>
      </c>
      <c r="B1011" t="n">
        <v>122</v>
      </c>
      <c r="C1011" t="inlineStr">
        <is>
          <t>Arcos</t>
        </is>
      </c>
      <c r="D1011" t="inlineStr">
        <is>
          <t>CECILIA TSUYACO ARAKI SILVA LTDA</t>
        </is>
      </c>
      <c r="E1011" t="inlineStr">
        <is>
          <t>386478</t>
        </is>
      </c>
      <c r="F1011" s="550" t="n">
        <v>46059</v>
      </c>
      <c r="G1011" s="550" t="n">
        <v>46059</v>
      </c>
      <c r="H1011" s="550" t="n">
        <v>46087</v>
      </c>
      <c r="I1011" t="n">
        <v>344.7</v>
      </c>
      <c r="J1011" t="n">
        <v>344.7</v>
      </c>
      <c r="K1011" t="n">
        <v>344.7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inlineStr">
        <is>
          <t>02/2026</t>
        </is>
      </c>
    </row>
    <row r="1012">
      <c r="A1012" t="n">
        <v>208805</v>
      </c>
      <c r="B1012" t="n">
        <v>122</v>
      </c>
      <c r="C1012" t="inlineStr">
        <is>
          <t>Arcos</t>
        </is>
      </c>
      <c r="D1012" t="inlineStr">
        <is>
          <t xml:space="preserve">EDUARDO TAKESHI MURANAKA </t>
        </is>
      </c>
      <c r="E1012" t="inlineStr">
        <is>
          <t>260711033</t>
        </is>
      </c>
      <c r="F1012" s="550" t="n">
        <v>46065</v>
      </c>
      <c r="G1012" s="550" t="n">
        <v>46065</v>
      </c>
      <c r="H1012" s="550" t="n">
        <v>46078</v>
      </c>
      <c r="I1012" t="n">
        <v>550</v>
      </c>
      <c r="J1012" t="n">
        <v>550</v>
      </c>
      <c r="K1012" t="n">
        <v>550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inlineStr">
        <is>
          <t>02/2026</t>
        </is>
      </c>
    </row>
    <row r="1013">
      <c r="A1013" t="n">
        <v>208803</v>
      </c>
      <c r="B1013" t="n">
        <v>122</v>
      </c>
      <c r="C1013" t="inlineStr">
        <is>
          <t>Arcos</t>
        </is>
      </c>
      <c r="D1013" t="inlineStr">
        <is>
          <t>GCT COMERCIO DE PRODUTOS ALIMENTICIOS LTDA</t>
        </is>
      </c>
      <c r="E1013" t="inlineStr">
        <is>
          <t>9722</t>
        </is>
      </c>
      <c r="F1013" s="550" t="n">
        <v>46065</v>
      </c>
      <c r="H1013" s="550" t="n">
        <v>46080</v>
      </c>
      <c r="I1013" t="n">
        <v>1171.04</v>
      </c>
      <c r="J1013" t="n">
        <v>1146.04</v>
      </c>
      <c r="K1013" t="n">
        <v>0</v>
      </c>
      <c r="L1013" t="n">
        <v>1171.04</v>
      </c>
      <c r="M1013" t="n">
        <v>0</v>
      </c>
      <c r="N1013" t="n">
        <v>0</v>
      </c>
      <c r="O1013" t="n">
        <v>0</v>
      </c>
      <c r="P1013" t="n">
        <v>0</v>
      </c>
      <c r="Q1013" t="inlineStr">
        <is>
          <t>02/2026</t>
        </is>
      </c>
    </row>
    <row r="1014">
      <c r="A1014" t="n">
        <v>208728</v>
      </c>
      <c r="B1014" t="n">
        <v>122</v>
      </c>
      <c r="C1014" t="inlineStr">
        <is>
          <t>Arcos</t>
        </is>
      </c>
      <c r="D1014" t="inlineStr">
        <is>
          <t>MEXBRA ALIMENTOS LTDA</t>
        </is>
      </c>
      <c r="E1014" t="inlineStr">
        <is>
          <t>3912</t>
        </is>
      </c>
      <c r="F1014" s="550" t="n">
        <v>46064</v>
      </c>
      <c r="G1014" s="550" t="n">
        <v>46064</v>
      </c>
      <c r="H1014" s="550" t="n">
        <v>46079</v>
      </c>
      <c r="I1014" t="n">
        <v>682.53</v>
      </c>
      <c r="J1014" t="n">
        <v>650</v>
      </c>
      <c r="K1014" t="n">
        <v>682.53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inlineStr">
        <is>
          <t>02/2026</t>
        </is>
      </c>
    </row>
    <row r="1015">
      <c r="A1015" t="n">
        <v>208724</v>
      </c>
      <c r="B1015" t="n">
        <v>122</v>
      </c>
      <c r="C1015" t="inlineStr">
        <is>
          <t>Arcos</t>
        </is>
      </c>
      <c r="D1015" t="inlineStr">
        <is>
          <t>NA MORADA INDÚSTRIA E COMÉRCIO LTDA</t>
        </is>
      </c>
      <c r="E1015" t="inlineStr">
        <is>
          <t>289908</t>
        </is>
      </c>
      <c r="F1015" s="550" t="n">
        <v>46063</v>
      </c>
      <c r="G1015" s="550" t="n">
        <v>46063</v>
      </c>
      <c r="H1015" s="550" t="n">
        <v>46078</v>
      </c>
      <c r="I1015" t="n">
        <v>2007.02</v>
      </c>
      <c r="J1015" t="n">
        <v>2153.92</v>
      </c>
      <c r="K1015" t="n">
        <v>2007.02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inlineStr">
        <is>
          <t>02/2026</t>
        </is>
      </c>
    </row>
    <row r="1016">
      <c r="A1016" t="n">
        <v>208721</v>
      </c>
      <c r="B1016" t="n">
        <v>122</v>
      </c>
      <c r="C1016" t="inlineStr">
        <is>
          <t>Arcos</t>
        </is>
      </c>
      <c r="D1016" t="inlineStr">
        <is>
          <t>FRONT BEBIDAS LTDA</t>
        </is>
      </c>
      <c r="E1016" t="inlineStr">
        <is>
          <t>791407</t>
        </is>
      </c>
      <c r="F1016" s="550" t="n">
        <v>46063</v>
      </c>
      <c r="G1016" s="550" t="n">
        <v>46063</v>
      </c>
      <c r="H1016" s="550" t="n">
        <v>46077</v>
      </c>
      <c r="I1016" t="n">
        <v>2658.5</v>
      </c>
      <c r="J1016" t="n">
        <v>2658.5</v>
      </c>
      <c r="K1016" t="n">
        <v>0</v>
      </c>
      <c r="L1016" t="n">
        <v>2658.5</v>
      </c>
      <c r="M1016" t="n">
        <v>0</v>
      </c>
      <c r="N1016" t="n">
        <v>0</v>
      </c>
      <c r="O1016" t="n">
        <v>0</v>
      </c>
      <c r="P1016" t="n">
        <v>0</v>
      </c>
      <c r="Q1016" t="inlineStr">
        <is>
          <t>02/2026</t>
        </is>
      </c>
    </row>
    <row r="1017">
      <c r="A1017" t="n">
        <v>208710</v>
      </c>
      <c r="B1017" t="n">
        <v>122</v>
      </c>
      <c r="C1017" t="inlineStr">
        <is>
          <t>Arcos</t>
        </is>
      </c>
      <c r="D1017" t="inlineStr">
        <is>
          <t>BATARD PADARIA ARTESANAL LTDA</t>
        </is>
      </c>
      <c r="E1017" t="inlineStr">
        <is>
          <t>13278</t>
        </is>
      </c>
      <c r="F1017" s="550" t="n">
        <v>46065</v>
      </c>
      <c r="G1017" s="550" t="n">
        <v>46065</v>
      </c>
      <c r="H1017" s="550" t="n">
        <v>46081</v>
      </c>
      <c r="I1017" t="n">
        <v>1757</v>
      </c>
      <c r="J1017" t="n">
        <v>1744</v>
      </c>
      <c r="K1017" t="n">
        <v>1757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inlineStr">
        <is>
          <t>02/2026</t>
        </is>
      </c>
    </row>
    <row r="1018">
      <c r="A1018" t="n">
        <v>208706</v>
      </c>
      <c r="B1018" t="n">
        <v>122</v>
      </c>
      <c r="C1018" t="inlineStr">
        <is>
          <t>Arcos</t>
        </is>
      </c>
      <c r="D1018" t="inlineStr">
        <is>
          <t>PSSS LTDA</t>
        </is>
      </c>
      <c r="E1018" t="inlineStr">
        <is>
          <t>3139</t>
        </is>
      </c>
      <c r="F1018" s="550" t="n">
        <v>46065</v>
      </c>
      <c r="H1018" s="550" t="n">
        <v>46079</v>
      </c>
      <c r="I1018" t="n">
        <v>890</v>
      </c>
      <c r="J1018" t="n">
        <v>890</v>
      </c>
      <c r="K1018" t="n">
        <v>0</v>
      </c>
      <c r="L1018" t="n">
        <v>0</v>
      </c>
      <c r="M1018" t="n">
        <v>890</v>
      </c>
      <c r="N1018" t="n">
        <v>0</v>
      </c>
      <c r="O1018" t="n">
        <v>0</v>
      </c>
      <c r="P1018" t="n">
        <v>0</v>
      </c>
      <c r="Q1018" t="inlineStr">
        <is>
          <t>02/2026</t>
        </is>
      </c>
    </row>
    <row r="1019">
      <c r="A1019" t="n">
        <v>208705</v>
      </c>
      <c r="B1019" t="n">
        <v>122</v>
      </c>
      <c r="C1019" t="inlineStr">
        <is>
          <t>Arcos</t>
        </is>
      </c>
      <c r="D1019" t="inlineStr">
        <is>
          <t>PSSS LTDA</t>
        </is>
      </c>
      <c r="E1019" t="inlineStr">
        <is>
          <t>3119</t>
        </is>
      </c>
      <c r="F1019" s="550" t="n">
        <v>46063</v>
      </c>
      <c r="H1019" s="550" t="n">
        <v>46079</v>
      </c>
      <c r="I1019" t="n">
        <v>2593.94</v>
      </c>
      <c r="J1019" t="n">
        <v>2593.94</v>
      </c>
      <c r="K1019" t="n">
        <v>0</v>
      </c>
      <c r="L1019" t="n">
        <v>0</v>
      </c>
      <c r="M1019" t="n">
        <v>2524.94</v>
      </c>
      <c r="N1019" t="n">
        <v>0</v>
      </c>
      <c r="O1019" t="n">
        <v>69</v>
      </c>
      <c r="P1019" t="n">
        <v>0</v>
      </c>
      <c r="Q1019" t="inlineStr">
        <is>
          <t>02/2026</t>
        </is>
      </c>
    </row>
    <row r="1020">
      <c r="A1020" t="n">
        <v>208702</v>
      </c>
      <c r="B1020" t="n">
        <v>122</v>
      </c>
      <c r="C1020" t="inlineStr">
        <is>
          <t>Arcos</t>
        </is>
      </c>
      <c r="D1020" t="inlineStr">
        <is>
          <t>PROAUTO INDUSTRIA QUIMICA EIRELI</t>
        </is>
      </c>
      <c r="E1020" t="inlineStr">
        <is>
          <t>151300</t>
        </is>
      </c>
      <c r="F1020" s="550" t="n">
        <v>46057</v>
      </c>
      <c r="H1020" s="550" t="n">
        <v>46078</v>
      </c>
      <c r="I1020" t="n">
        <v>466.38</v>
      </c>
      <c r="J1020" t="n">
        <v>451.72</v>
      </c>
      <c r="K1020" t="n">
        <v>0</v>
      </c>
      <c r="L1020" t="n">
        <v>0</v>
      </c>
      <c r="M1020" t="n">
        <v>466.38</v>
      </c>
      <c r="N1020" t="n">
        <v>0</v>
      </c>
      <c r="O1020" t="n">
        <v>0</v>
      </c>
      <c r="P1020" t="n">
        <v>0</v>
      </c>
      <c r="Q1020" t="inlineStr">
        <is>
          <t>02/2026</t>
        </is>
      </c>
    </row>
    <row r="1021">
      <c r="A1021" t="n">
        <v>208701</v>
      </c>
      <c r="B1021" t="n">
        <v>122</v>
      </c>
      <c r="C1021" t="inlineStr">
        <is>
          <t>Arcos</t>
        </is>
      </c>
      <c r="D1021" t="inlineStr">
        <is>
          <t>SOUBIO BRASIL LTDA</t>
        </is>
      </c>
      <c r="E1021" t="inlineStr">
        <is>
          <t>5633</t>
        </is>
      </c>
      <c r="F1021" s="550" t="n">
        <v>46055</v>
      </c>
      <c r="H1021" s="550" t="n">
        <v>46080</v>
      </c>
      <c r="I1021" t="n">
        <v>630</v>
      </c>
      <c r="J1021" t="n">
        <v>630</v>
      </c>
      <c r="K1021" t="n">
        <v>0</v>
      </c>
      <c r="L1021" t="n">
        <v>0</v>
      </c>
      <c r="M1021" t="n">
        <v>0</v>
      </c>
      <c r="N1021" t="n">
        <v>0</v>
      </c>
      <c r="O1021" t="n">
        <v>630</v>
      </c>
      <c r="P1021" t="n">
        <v>0</v>
      </c>
      <c r="Q1021" t="inlineStr">
        <is>
          <t>02/2026</t>
        </is>
      </c>
    </row>
    <row r="1022">
      <c r="A1022" t="n">
        <v>208698</v>
      </c>
      <c r="B1022" t="n">
        <v>122</v>
      </c>
      <c r="C1022" t="inlineStr">
        <is>
          <t>Arcos</t>
        </is>
      </c>
      <c r="D1022" t="inlineStr">
        <is>
          <t>MONTE ALTO ALIMENTOS LTDA</t>
        </is>
      </c>
      <c r="E1022" t="inlineStr">
        <is>
          <t>176319</t>
        </is>
      </c>
      <c r="F1022" s="550" t="n">
        <v>46058</v>
      </c>
      <c r="G1022" s="550" t="n">
        <v>46058</v>
      </c>
      <c r="H1022" s="550" t="n">
        <v>46079</v>
      </c>
      <c r="I1022" t="n">
        <v>2729.64</v>
      </c>
      <c r="J1022" t="n">
        <v>2729.64</v>
      </c>
      <c r="K1022" t="n">
        <v>2729.64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inlineStr">
        <is>
          <t>02/2026</t>
        </is>
      </c>
    </row>
    <row r="1023">
      <c r="A1023" t="n">
        <v>208694</v>
      </c>
      <c r="B1023" t="n">
        <v>122</v>
      </c>
      <c r="C1023" t="inlineStr">
        <is>
          <t>Arcos</t>
        </is>
      </c>
      <c r="D1023" t="inlineStr">
        <is>
          <t>GCT COMERCIO DE PRODUTOS ALIMENTICIOS LTDA</t>
        </is>
      </c>
      <c r="E1023" t="inlineStr">
        <is>
          <t>9591</t>
        </is>
      </c>
      <c r="F1023" s="550" t="n">
        <v>46059</v>
      </c>
      <c r="H1023" s="550" t="n">
        <v>46076</v>
      </c>
      <c r="I1023" t="n">
        <v>1279.17</v>
      </c>
      <c r="J1023" t="n">
        <v>1254.17</v>
      </c>
      <c r="K1023" t="n">
        <v>0</v>
      </c>
      <c r="L1023" t="n">
        <v>1279.17</v>
      </c>
      <c r="M1023" t="n">
        <v>0</v>
      </c>
      <c r="N1023" t="n">
        <v>0</v>
      </c>
      <c r="O1023" t="n">
        <v>0</v>
      </c>
      <c r="P1023" t="n">
        <v>0</v>
      </c>
      <c r="Q1023" t="inlineStr">
        <is>
          <t>02/2026</t>
        </is>
      </c>
    </row>
    <row r="1024">
      <c r="A1024" t="n">
        <v>208126</v>
      </c>
      <c r="B1024" t="n">
        <v>122</v>
      </c>
      <c r="C1024" t="inlineStr">
        <is>
          <t>Arcos</t>
        </is>
      </c>
      <c r="D1024" t="inlineStr">
        <is>
          <t>DTK COMERCIO DE ALIMENTOS LTDA</t>
        </is>
      </c>
      <c r="E1024" t="inlineStr">
        <is>
          <t>63798</t>
        </is>
      </c>
      <c r="F1024" s="550" t="n">
        <v>46057</v>
      </c>
      <c r="G1024" s="550" t="n">
        <v>46057</v>
      </c>
      <c r="H1024" s="550" t="n">
        <v>46085</v>
      </c>
      <c r="I1024" t="n">
        <v>2451.15</v>
      </c>
      <c r="J1024" t="n">
        <v>2449.15</v>
      </c>
      <c r="K1024" t="n">
        <v>2451.15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inlineStr">
        <is>
          <t>02/2026</t>
        </is>
      </c>
    </row>
    <row r="1025">
      <c r="A1025" t="n">
        <v>208124</v>
      </c>
      <c r="B1025" t="n">
        <v>122</v>
      </c>
      <c r="C1025" t="inlineStr">
        <is>
          <t>Arcos</t>
        </is>
      </c>
      <c r="D1025" t="inlineStr">
        <is>
          <t>EMPORIO M&amp;L COMERCIO DE ALIM E BEBIDAS LTDA</t>
        </is>
      </c>
      <c r="E1025" t="inlineStr">
        <is>
          <t>494773</t>
        </is>
      </c>
      <c r="F1025" s="550" t="n">
        <v>46056</v>
      </c>
      <c r="G1025" s="550" t="n">
        <v>46056</v>
      </c>
      <c r="H1025" s="550" t="n">
        <v>46084</v>
      </c>
      <c r="I1025" t="n">
        <v>5906.3</v>
      </c>
      <c r="J1025" t="n">
        <v>5906.3</v>
      </c>
      <c r="K1025" t="n">
        <v>5744.3</v>
      </c>
      <c r="L1025" t="n">
        <v>162</v>
      </c>
      <c r="M1025" t="n">
        <v>0</v>
      </c>
      <c r="N1025" t="n">
        <v>0</v>
      </c>
      <c r="O1025" t="n">
        <v>0</v>
      </c>
      <c r="P1025" t="n">
        <v>0</v>
      </c>
      <c r="Q1025" t="inlineStr">
        <is>
          <t>02/2026</t>
        </is>
      </c>
    </row>
    <row r="1026">
      <c r="A1026" t="n">
        <v>208123</v>
      </c>
      <c r="B1026" t="n">
        <v>122</v>
      </c>
      <c r="C1026" t="inlineStr">
        <is>
          <t>Arcos</t>
        </is>
      </c>
      <c r="D1026" t="inlineStr">
        <is>
          <t>EMPORIO M&amp;L COMERCIO DE ALIM E BEBIDAS LTDA</t>
        </is>
      </c>
      <c r="E1026" t="inlineStr">
        <is>
          <t>494837</t>
        </is>
      </c>
      <c r="F1026" s="550" t="n">
        <v>46056</v>
      </c>
      <c r="G1026" s="550" t="n">
        <v>46056</v>
      </c>
      <c r="H1026" s="550" t="n">
        <v>46084</v>
      </c>
      <c r="I1026" t="n">
        <v>1061.4</v>
      </c>
      <c r="J1026" t="n">
        <v>1061.4</v>
      </c>
      <c r="K1026" t="n">
        <v>0</v>
      </c>
      <c r="L1026" t="n">
        <v>1061.4</v>
      </c>
      <c r="M1026" t="n">
        <v>0</v>
      </c>
      <c r="N1026" t="n">
        <v>0</v>
      </c>
      <c r="O1026" t="n">
        <v>0</v>
      </c>
      <c r="P1026" t="n">
        <v>0</v>
      </c>
      <c r="Q1026" t="inlineStr">
        <is>
          <t>02/2026</t>
        </is>
      </c>
    </row>
    <row r="1027">
      <c r="A1027" t="n">
        <v>208122</v>
      </c>
      <c r="B1027" t="n">
        <v>122</v>
      </c>
      <c r="C1027" t="inlineStr">
        <is>
          <t>Arcos</t>
        </is>
      </c>
      <c r="D1027" t="inlineStr">
        <is>
          <t>WIDE STOCK COMERCIO E DISTRIBUICAO LTDA</t>
        </is>
      </c>
      <c r="E1027" t="inlineStr">
        <is>
          <t>426391</t>
        </is>
      </c>
      <c r="F1027" s="550" t="n">
        <v>46056</v>
      </c>
      <c r="H1027" s="550" t="n">
        <v>46084</v>
      </c>
      <c r="I1027" t="n">
        <v>273.15</v>
      </c>
      <c r="J1027" t="n">
        <v>273.15</v>
      </c>
      <c r="K1027" t="n">
        <v>0</v>
      </c>
      <c r="L1027" t="n">
        <v>0</v>
      </c>
      <c r="M1027" t="n">
        <v>232.35</v>
      </c>
      <c r="N1027" t="n">
        <v>0</v>
      </c>
      <c r="O1027" t="n">
        <v>40.8</v>
      </c>
      <c r="P1027" t="n">
        <v>0</v>
      </c>
      <c r="Q1027" t="inlineStr">
        <is>
          <t>02/2026</t>
        </is>
      </c>
    </row>
    <row r="1028">
      <c r="A1028" t="n">
        <v>208121</v>
      </c>
      <c r="B1028" t="n">
        <v>122</v>
      </c>
      <c r="C1028" t="inlineStr">
        <is>
          <t>Arcos</t>
        </is>
      </c>
      <c r="D1028" t="inlineStr">
        <is>
          <t>MARIO PEDRO FELICIANO - HORTIFRUTI</t>
        </is>
      </c>
      <c r="E1028" t="inlineStr">
        <is>
          <t>466701</t>
        </is>
      </c>
      <c r="F1028" s="550" t="n">
        <v>46056</v>
      </c>
      <c r="G1028" s="550" t="n">
        <v>46056</v>
      </c>
      <c r="H1028" s="550" t="n">
        <v>46084</v>
      </c>
      <c r="I1028" t="n">
        <v>437.75</v>
      </c>
      <c r="J1028" t="n">
        <v>437.74</v>
      </c>
      <c r="K1028" t="n">
        <v>437.75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inlineStr">
        <is>
          <t>02/2026</t>
        </is>
      </c>
    </row>
    <row r="1029">
      <c r="A1029" t="n">
        <v>208120</v>
      </c>
      <c r="B1029" t="n">
        <v>122</v>
      </c>
      <c r="C1029" t="inlineStr">
        <is>
          <t>Arcos</t>
        </is>
      </c>
      <c r="D1029" t="inlineStr">
        <is>
          <t>AMBEV S. A. - CDD SAO PAULO</t>
        </is>
      </c>
      <c r="E1029" t="inlineStr">
        <is>
          <t>984220</t>
        </is>
      </c>
      <c r="F1029" s="550" t="n">
        <v>46056</v>
      </c>
      <c r="G1029" s="550" t="n">
        <v>46056</v>
      </c>
      <c r="H1029" s="550" t="n">
        <v>46087</v>
      </c>
      <c r="I1029" t="n">
        <v>255.31</v>
      </c>
      <c r="J1029" t="n">
        <v>201.1</v>
      </c>
      <c r="K1029" t="n">
        <v>0</v>
      </c>
      <c r="L1029" t="n">
        <v>255.31</v>
      </c>
      <c r="M1029" t="n">
        <v>0</v>
      </c>
      <c r="N1029" t="n">
        <v>0</v>
      </c>
      <c r="O1029" t="n">
        <v>0</v>
      </c>
      <c r="P1029" t="n">
        <v>0</v>
      </c>
      <c r="Q1029" t="inlineStr">
        <is>
          <t>02/2026</t>
        </is>
      </c>
    </row>
    <row r="1030">
      <c r="A1030" t="n">
        <v>208119</v>
      </c>
      <c r="B1030" t="n">
        <v>122</v>
      </c>
      <c r="C1030" t="inlineStr">
        <is>
          <t>Arcos</t>
        </is>
      </c>
      <c r="D1030" t="inlineStr">
        <is>
          <t xml:space="preserve">FORTE ALIMENTOS COM. IMPORTAÇÃO LTDA </t>
        </is>
      </c>
      <c r="E1030" t="inlineStr">
        <is>
          <t>356538</t>
        </is>
      </c>
      <c r="F1030" s="550" t="n">
        <v>46056</v>
      </c>
      <c r="G1030" s="550" t="n">
        <v>46056</v>
      </c>
      <c r="H1030" s="550" t="n">
        <v>46085</v>
      </c>
      <c r="I1030" t="n">
        <v>3611.03</v>
      </c>
      <c r="J1030" t="n">
        <v>3611.03</v>
      </c>
      <c r="K1030" t="n">
        <v>3611.03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inlineStr">
        <is>
          <t>02/2026</t>
        </is>
      </c>
    </row>
    <row r="1031">
      <c r="A1031" t="n">
        <v>208108</v>
      </c>
      <c r="B1031" t="n">
        <v>122</v>
      </c>
      <c r="C1031" t="inlineStr">
        <is>
          <t>Arcos</t>
        </is>
      </c>
      <c r="D1031" t="inlineStr">
        <is>
          <t>CECILIA TSUYACO ARAKI SILVA LTDA</t>
        </is>
      </c>
      <c r="E1031" t="inlineStr">
        <is>
          <t>386246</t>
        </is>
      </c>
      <c r="F1031" s="550" t="n">
        <v>46056</v>
      </c>
      <c r="G1031" s="550" t="n">
        <v>46056</v>
      </c>
      <c r="H1031" s="550" t="n">
        <v>46084</v>
      </c>
      <c r="I1031" t="n">
        <v>1379.55</v>
      </c>
      <c r="J1031" t="n">
        <v>1379.55</v>
      </c>
      <c r="K1031" t="n">
        <v>1379.55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inlineStr">
        <is>
          <t>02/2026</t>
        </is>
      </c>
    </row>
    <row r="1032">
      <c r="A1032" t="n">
        <v>208105</v>
      </c>
      <c r="B1032" t="n">
        <v>122</v>
      </c>
      <c r="C1032" t="inlineStr">
        <is>
          <t>Arcos</t>
        </is>
      </c>
      <c r="D1032" t="inlineStr">
        <is>
          <t>ZAHIL IMPORTADORA LTDA</t>
        </is>
      </c>
      <c r="E1032" t="inlineStr">
        <is>
          <t>264354</t>
        </is>
      </c>
      <c r="F1032" s="550" t="n">
        <v>46056</v>
      </c>
      <c r="G1032" s="550" t="n">
        <v>46056</v>
      </c>
      <c r="H1032" s="550" t="n">
        <v>46086</v>
      </c>
      <c r="I1032" t="n">
        <v>2708.08</v>
      </c>
      <c r="J1032" t="n">
        <v>2542.8</v>
      </c>
      <c r="K1032" t="n">
        <v>0</v>
      </c>
      <c r="L1032" t="n">
        <v>2708.08</v>
      </c>
      <c r="M1032" t="n">
        <v>0</v>
      </c>
      <c r="N1032" t="n">
        <v>0</v>
      </c>
      <c r="O1032" t="n">
        <v>0</v>
      </c>
      <c r="P1032" t="n">
        <v>0</v>
      </c>
      <c r="Q1032" t="inlineStr">
        <is>
          <t>02/2026</t>
        </is>
      </c>
    </row>
    <row r="1033">
      <c r="A1033" t="n">
        <v>208094</v>
      </c>
      <c r="B1033" t="n">
        <v>122</v>
      </c>
      <c r="C1033" t="inlineStr">
        <is>
          <t>Arcos</t>
        </is>
      </c>
      <c r="D1033" t="inlineStr">
        <is>
          <t>DISTRIBUIDORA DPRO LTDA</t>
        </is>
      </c>
      <c r="E1033" t="inlineStr">
        <is>
          <t>372921</t>
        </is>
      </c>
      <c r="F1033" s="550" t="n">
        <v>46057</v>
      </c>
      <c r="H1033" s="550" t="n">
        <v>46078</v>
      </c>
      <c r="I1033" t="n">
        <v>124</v>
      </c>
      <c r="J1033" t="n">
        <v>124</v>
      </c>
      <c r="K1033" t="n">
        <v>0</v>
      </c>
      <c r="L1033" t="n">
        <v>0</v>
      </c>
      <c r="M1033" t="n">
        <v>124</v>
      </c>
      <c r="N1033" t="n">
        <v>0</v>
      </c>
      <c r="O1033" t="n">
        <v>0</v>
      </c>
      <c r="P1033" t="n">
        <v>0</v>
      </c>
      <c r="Q1033" t="inlineStr">
        <is>
          <t>02/2026</t>
        </is>
      </c>
    </row>
    <row r="1034">
      <c r="A1034" t="n">
        <v>208088</v>
      </c>
      <c r="B1034" t="n">
        <v>122</v>
      </c>
      <c r="C1034" t="inlineStr">
        <is>
          <t>Arcos</t>
        </is>
      </c>
      <c r="D1034" t="inlineStr">
        <is>
          <t xml:space="preserve"> FAMIGERADA COMERCIO E EXPORTACAO DE BEBIDAS LTDA</t>
        </is>
      </c>
      <c r="E1034" t="inlineStr">
        <is>
          <t>2063</t>
        </is>
      </c>
      <c r="F1034" s="550" t="n">
        <v>46057</v>
      </c>
      <c r="G1034" s="550" t="n">
        <v>46057</v>
      </c>
      <c r="H1034" s="550" t="n">
        <v>46085</v>
      </c>
      <c r="I1034" t="n">
        <v>1155</v>
      </c>
      <c r="J1034" t="n">
        <v>1155</v>
      </c>
      <c r="K1034" t="n">
        <v>0</v>
      </c>
      <c r="L1034" t="n">
        <v>1155</v>
      </c>
      <c r="M1034" t="n">
        <v>0</v>
      </c>
      <c r="N1034" t="n">
        <v>0</v>
      </c>
      <c r="O1034" t="n">
        <v>0</v>
      </c>
      <c r="P1034" t="n">
        <v>0</v>
      </c>
      <c r="Q1034" t="inlineStr">
        <is>
          <t>02/2026</t>
        </is>
      </c>
    </row>
    <row r="1035">
      <c r="A1035" t="n">
        <v>208085</v>
      </c>
      <c r="B1035" t="n">
        <v>122</v>
      </c>
      <c r="C1035" t="inlineStr">
        <is>
          <t>Arcos</t>
        </is>
      </c>
      <c r="D1035" t="inlineStr">
        <is>
          <t>PROAUTO INDUSTRIA QUIMICA EIRELI</t>
        </is>
      </c>
      <c r="E1035" t="inlineStr">
        <is>
          <t>151224</t>
        </is>
      </c>
      <c r="F1035" s="550" t="n">
        <v>46056</v>
      </c>
      <c r="H1035" s="550" t="n">
        <v>46077</v>
      </c>
      <c r="I1035" t="n">
        <v>2727.98</v>
      </c>
      <c r="J1035" t="n">
        <v>2622.86</v>
      </c>
      <c r="K1035" t="n">
        <v>0</v>
      </c>
      <c r="L1035" t="n">
        <v>0</v>
      </c>
      <c r="M1035" t="n">
        <v>2727.98</v>
      </c>
      <c r="N1035" t="n">
        <v>0</v>
      </c>
      <c r="O1035" t="n">
        <v>0</v>
      </c>
      <c r="P1035" t="n">
        <v>0</v>
      </c>
      <c r="Q1035" t="inlineStr">
        <is>
          <t>02/2026</t>
        </is>
      </c>
    </row>
    <row r="1036">
      <c r="A1036" t="n">
        <v>208081</v>
      </c>
      <c r="B1036" t="n">
        <v>122</v>
      </c>
      <c r="C1036" t="inlineStr">
        <is>
          <t>Arcos</t>
        </is>
      </c>
      <c r="D1036" t="inlineStr">
        <is>
          <t>MARCOS SILVA DO NASCIMENTO</t>
        </is>
      </c>
      <c r="E1036" t="inlineStr">
        <is>
          <t>764</t>
        </is>
      </c>
      <c r="F1036" s="550" t="n">
        <v>46056</v>
      </c>
      <c r="G1036" s="550" t="n">
        <v>46056</v>
      </c>
      <c r="H1036" s="550" t="n">
        <v>46081</v>
      </c>
      <c r="I1036" t="n">
        <v>639.6799999999999</v>
      </c>
      <c r="J1036" t="n">
        <v>639.6799999999999</v>
      </c>
      <c r="K1036" t="n">
        <v>639.6799999999999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inlineStr">
        <is>
          <t>02/2026</t>
        </is>
      </c>
    </row>
    <row r="1037">
      <c r="A1037" t="n">
        <v>208079</v>
      </c>
      <c r="B1037" t="n">
        <v>122</v>
      </c>
      <c r="C1037" t="inlineStr">
        <is>
          <t>Arcos</t>
        </is>
      </c>
      <c r="D1037" t="inlineStr">
        <is>
          <t>WPP COMERCIO DE CARNES LTDA</t>
        </is>
      </c>
      <c r="E1037" t="inlineStr">
        <is>
          <t>77092</t>
        </is>
      </c>
      <c r="F1037" s="550" t="n">
        <v>46056</v>
      </c>
      <c r="G1037" s="550" t="n">
        <v>46056</v>
      </c>
      <c r="H1037" s="550" t="n">
        <v>46084</v>
      </c>
      <c r="I1037" t="n">
        <v>951.13</v>
      </c>
      <c r="J1037" t="n">
        <v>951.13</v>
      </c>
      <c r="K1037" t="n">
        <v>951.13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inlineStr">
        <is>
          <t>02/2026</t>
        </is>
      </c>
    </row>
    <row r="1038">
      <c r="A1038" t="n">
        <v>208076</v>
      </c>
      <c r="B1038" t="n">
        <v>122</v>
      </c>
      <c r="C1038" t="inlineStr">
        <is>
          <t>Arcos</t>
        </is>
      </c>
      <c r="D1038" t="inlineStr">
        <is>
          <t>WPP COMERCIO DE CARNES LTDA</t>
        </is>
      </c>
      <c r="E1038" t="inlineStr">
        <is>
          <t>77106</t>
        </is>
      </c>
      <c r="F1038" s="550" t="n">
        <v>46056</v>
      </c>
      <c r="G1038" s="550" t="n">
        <v>46056</v>
      </c>
      <c r="H1038" s="550" t="n">
        <v>46084</v>
      </c>
      <c r="I1038" t="n">
        <v>2291.29</v>
      </c>
      <c r="J1038" t="n">
        <v>2291.29</v>
      </c>
      <c r="K1038" t="n">
        <v>2291.29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inlineStr">
        <is>
          <t>02/2026</t>
        </is>
      </c>
    </row>
    <row r="1039">
      <c r="A1039" t="n">
        <v>208074</v>
      </c>
      <c r="B1039" t="n">
        <v>122</v>
      </c>
      <c r="C1039" t="inlineStr">
        <is>
          <t>Arcos</t>
        </is>
      </c>
      <c r="D1039" t="inlineStr">
        <is>
          <t>EMPORIO M&amp;L COMERCIO DE ALIM E BEBIDAS LTDA</t>
        </is>
      </c>
      <c r="E1039" t="inlineStr">
        <is>
          <t>494473</t>
        </is>
      </c>
      <c r="F1039" s="550" t="n">
        <v>46055</v>
      </c>
      <c r="G1039" s="550" t="n">
        <v>46055</v>
      </c>
      <c r="H1039" s="550" t="n">
        <v>46084</v>
      </c>
      <c r="I1039" t="n">
        <v>151.69</v>
      </c>
      <c r="J1039" t="n">
        <v>151.69</v>
      </c>
      <c r="K1039" t="n">
        <v>151.69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inlineStr">
        <is>
          <t>02/2026</t>
        </is>
      </c>
    </row>
    <row r="1040">
      <c r="A1040" t="n">
        <v>208071</v>
      </c>
      <c r="B1040" t="n">
        <v>122</v>
      </c>
      <c r="C1040" t="inlineStr">
        <is>
          <t>Arcos</t>
        </is>
      </c>
      <c r="D1040" t="inlineStr">
        <is>
          <t>MONTE ALTO ALIMENTOS LTDA</t>
        </is>
      </c>
      <c r="E1040" t="inlineStr">
        <is>
          <t>176146</t>
        </is>
      </c>
      <c r="F1040" s="550" t="n">
        <v>46055</v>
      </c>
      <c r="G1040" s="550" t="n">
        <v>46055</v>
      </c>
      <c r="H1040" s="550" t="n">
        <v>46076</v>
      </c>
      <c r="I1040" t="n">
        <v>3184.4</v>
      </c>
      <c r="J1040" t="n">
        <v>3184.4</v>
      </c>
      <c r="K1040" t="n">
        <v>3184.4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inlineStr">
        <is>
          <t>02/2026</t>
        </is>
      </c>
    </row>
    <row r="1041">
      <c r="A1041" t="n">
        <v>208070</v>
      </c>
      <c r="B1041" t="n">
        <v>122</v>
      </c>
      <c r="C1041" t="inlineStr">
        <is>
          <t>Arcos</t>
        </is>
      </c>
      <c r="D1041" t="inlineStr">
        <is>
          <t>EAU - DISTRIBUIDORA DE AGUA MINERAL LTDA</t>
        </is>
      </c>
      <c r="E1041" t="inlineStr">
        <is>
          <t>289446</t>
        </is>
      </c>
      <c r="F1041" s="550" t="n">
        <v>46055</v>
      </c>
      <c r="G1041" s="550" t="n">
        <v>46055</v>
      </c>
      <c r="H1041" s="550" t="n">
        <v>46091</v>
      </c>
      <c r="I1041" t="n">
        <v>776.87</v>
      </c>
      <c r="J1041" t="n">
        <v>726</v>
      </c>
      <c r="K1041" t="n">
        <v>0</v>
      </c>
      <c r="L1041" t="n">
        <v>776.87</v>
      </c>
      <c r="M1041" t="n">
        <v>0</v>
      </c>
      <c r="N1041" t="n">
        <v>0</v>
      </c>
      <c r="O1041" t="n">
        <v>0</v>
      </c>
      <c r="P1041" t="n">
        <v>0</v>
      </c>
      <c r="Q1041" t="inlineStr">
        <is>
          <t>02/2026</t>
        </is>
      </c>
    </row>
    <row r="1042">
      <c r="A1042" t="n">
        <v>208067</v>
      </c>
      <c r="B1042" t="n">
        <v>122</v>
      </c>
      <c r="C1042" t="inlineStr">
        <is>
          <t>Arcos</t>
        </is>
      </c>
      <c r="D1042" t="inlineStr">
        <is>
          <t>CG FOOD´S DISTRIBUIDORA DE ALIMENTOS LTDA</t>
        </is>
      </c>
      <c r="E1042" t="inlineStr">
        <is>
          <t>178085</t>
        </is>
      </c>
      <c r="F1042" s="550" t="n">
        <v>46055</v>
      </c>
      <c r="G1042" s="550" t="n">
        <v>46055</v>
      </c>
      <c r="H1042" s="550" t="n">
        <v>46076</v>
      </c>
      <c r="I1042" t="n">
        <v>304.2</v>
      </c>
      <c r="J1042" t="n">
        <v>304.2</v>
      </c>
      <c r="K1042" t="n">
        <v>304.2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inlineStr">
        <is>
          <t>02/2026</t>
        </is>
      </c>
    </row>
    <row r="1043">
      <c r="A1043" t="n">
        <v>208066</v>
      </c>
      <c r="B1043" t="n">
        <v>122</v>
      </c>
      <c r="C1043" t="inlineStr">
        <is>
          <t>Arcos</t>
        </is>
      </c>
      <c r="D1043" t="inlineStr">
        <is>
          <t>GEOFFROY ALAIN MARIE DE LA CROIX DE CHEVRIERES DE SAYVE LTDA</t>
        </is>
      </c>
      <c r="E1043" t="inlineStr">
        <is>
          <t>44999</t>
        </is>
      </c>
      <c r="F1043" s="550" t="n">
        <v>46055</v>
      </c>
      <c r="G1043" s="550" t="n">
        <v>46055</v>
      </c>
      <c r="H1043" s="550" t="n">
        <v>46085</v>
      </c>
      <c r="I1043" t="n">
        <v>1713.6</v>
      </c>
      <c r="J1043" t="n">
        <v>1713.6</v>
      </c>
      <c r="K1043" t="n">
        <v>0</v>
      </c>
      <c r="L1043" t="n">
        <v>1713.6</v>
      </c>
      <c r="M1043" t="n">
        <v>0</v>
      </c>
      <c r="N1043" t="n">
        <v>0</v>
      </c>
      <c r="O1043" t="n">
        <v>0</v>
      </c>
      <c r="P1043" t="n">
        <v>0</v>
      </c>
      <c r="Q1043" t="inlineStr">
        <is>
          <t>02/2026</t>
        </is>
      </c>
    </row>
    <row r="1044">
      <c r="A1044" t="n">
        <v>206565</v>
      </c>
      <c r="B1044" t="n">
        <v>122</v>
      </c>
      <c r="C1044" t="inlineStr">
        <is>
          <t>Arcos</t>
        </is>
      </c>
      <c r="D1044" t="inlineStr">
        <is>
          <t xml:space="preserve">CAROLINA AMANCIO </t>
        </is>
      </c>
      <c r="E1044" t="inlineStr">
        <is>
          <t>222</t>
        </is>
      </c>
      <c r="F1044" s="550" t="n">
        <v>46059</v>
      </c>
      <c r="G1044" s="550" t="n">
        <v>46059</v>
      </c>
      <c r="H1044" s="550" t="n">
        <v>46073</v>
      </c>
      <c r="I1044" t="n">
        <v>500</v>
      </c>
      <c r="J1044" t="n">
        <v>500</v>
      </c>
      <c r="K1044" t="n">
        <v>500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inlineStr">
        <is>
          <t>02/2026</t>
        </is>
      </c>
    </row>
    <row r="1045">
      <c r="A1045" t="n">
        <v>206442</v>
      </c>
      <c r="B1045" t="n">
        <v>122</v>
      </c>
      <c r="C1045" t="inlineStr">
        <is>
          <t>Arcos</t>
        </is>
      </c>
      <c r="D1045" t="inlineStr">
        <is>
          <t>CG FOOD´S DISTRIBUIDORA DE ALIMENTOS LTDA</t>
        </is>
      </c>
      <c r="E1045" t="inlineStr">
        <is>
          <t>176559</t>
        </is>
      </c>
      <c r="F1045" s="550" t="n">
        <v>46054</v>
      </c>
      <c r="G1045" s="550" t="n">
        <v>46054</v>
      </c>
      <c r="H1045" s="550" t="n">
        <v>46069</v>
      </c>
      <c r="I1045" t="n">
        <v>177.52</v>
      </c>
      <c r="J1045" t="n">
        <v>177.52</v>
      </c>
      <c r="K1045" t="n">
        <v>177.52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inlineStr">
        <is>
          <t>02/2026</t>
        </is>
      </c>
    </row>
    <row r="1046">
      <c r="A1046" t="n">
        <v>206428</v>
      </c>
      <c r="B1046" t="n">
        <v>122</v>
      </c>
      <c r="C1046" t="inlineStr">
        <is>
          <t>Arcos</t>
        </is>
      </c>
      <c r="D1046" t="inlineStr">
        <is>
          <t xml:space="preserve">EDUARDO TAKESHI MURANAKA </t>
        </is>
      </c>
      <c r="E1046" t="inlineStr">
        <is>
          <t>260711021</t>
        </is>
      </c>
      <c r="F1046" s="550" t="n">
        <v>46061</v>
      </c>
      <c r="G1046" s="550" t="n">
        <v>46061</v>
      </c>
      <c r="H1046" s="550" t="n">
        <v>46074</v>
      </c>
      <c r="I1046" t="n">
        <v>592</v>
      </c>
      <c r="J1046" t="n">
        <v>592</v>
      </c>
      <c r="K1046" t="n">
        <v>592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inlineStr">
        <is>
          <t>02/2026</t>
        </is>
      </c>
    </row>
    <row r="1047">
      <c r="A1047" t="n">
        <v>206426</v>
      </c>
      <c r="B1047" t="n">
        <v>122</v>
      </c>
      <c r="C1047" t="inlineStr">
        <is>
          <t>Arcos</t>
        </is>
      </c>
      <c r="D1047" t="inlineStr">
        <is>
          <t xml:space="preserve">EDUARDO TAKESHI MURANAKA </t>
        </is>
      </c>
      <c r="E1047" t="inlineStr">
        <is>
          <t>260711004</t>
        </is>
      </c>
      <c r="F1047" s="550" t="n">
        <v>46058</v>
      </c>
      <c r="G1047" s="550" t="n">
        <v>46058</v>
      </c>
      <c r="H1047" s="550" t="n">
        <v>46069</v>
      </c>
      <c r="I1047" t="n">
        <v>582</v>
      </c>
      <c r="J1047" t="n">
        <v>582</v>
      </c>
      <c r="K1047" t="n">
        <v>582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inlineStr">
        <is>
          <t>02/2026</t>
        </is>
      </c>
    </row>
    <row r="1048">
      <c r="A1048" t="n">
        <v>206048</v>
      </c>
      <c r="B1048" t="n">
        <v>122</v>
      </c>
      <c r="C1048" t="inlineStr">
        <is>
          <t>Arcos</t>
        </is>
      </c>
      <c r="D1048" t="inlineStr">
        <is>
          <t>CASANDRA DEVOTTO</t>
        </is>
      </c>
      <c r="E1048" t="inlineStr">
        <is>
          <t>104</t>
        </is>
      </c>
      <c r="F1048" s="550" t="n">
        <v>46055</v>
      </c>
      <c r="G1048" s="550" t="n">
        <v>46055</v>
      </c>
      <c r="H1048" s="550" t="n">
        <v>46070</v>
      </c>
      <c r="I1048" t="n">
        <v>2100</v>
      </c>
      <c r="J1048" t="n">
        <v>2100</v>
      </c>
      <c r="K1048" t="n">
        <v>2100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inlineStr">
        <is>
          <t>02/2026</t>
        </is>
      </c>
    </row>
    <row r="1049">
      <c r="A1049" t="n">
        <v>206047</v>
      </c>
      <c r="B1049" t="n">
        <v>122</v>
      </c>
      <c r="C1049" t="inlineStr">
        <is>
          <t>Arcos</t>
        </is>
      </c>
      <c r="D1049" t="inlineStr">
        <is>
          <t>KING COMERCIO E IMPORTACAO DE BEBIDAS LTDA</t>
        </is>
      </c>
      <c r="E1049" t="inlineStr">
        <is>
          <t>125163</t>
        </is>
      </c>
      <c r="F1049" s="550" t="n">
        <v>46056</v>
      </c>
      <c r="G1049" s="550" t="n">
        <v>46056</v>
      </c>
      <c r="H1049" s="550" t="n">
        <v>46077</v>
      </c>
      <c r="I1049" t="n">
        <v>11681.82</v>
      </c>
      <c r="J1049" t="n">
        <v>11681.87</v>
      </c>
      <c r="K1049" t="n">
        <v>0</v>
      </c>
      <c r="L1049" t="n">
        <v>11681.82</v>
      </c>
      <c r="M1049" t="n">
        <v>0</v>
      </c>
      <c r="N1049" t="n">
        <v>0</v>
      </c>
      <c r="O1049" t="n">
        <v>0</v>
      </c>
      <c r="P1049" t="n">
        <v>0</v>
      </c>
      <c r="Q1049" t="inlineStr">
        <is>
          <t>02/2026</t>
        </is>
      </c>
    </row>
    <row r="1050">
      <c r="A1050" t="n">
        <v>206046</v>
      </c>
      <c r="B1050" t="n">
        <v>122</v>
      </c>
      <c r="C1050" t="inlineStr">
        <is>
          <t>Arcos</t>
        </is>
      </c>
      <c r="D1050" t="inlineStr">
        <is>
          <t>ARTE GELATI SORVETES LTDA</t>
        </is>
      </c>
      <c r="E1050" t="inlineStr">
        <is>
          <t>40138</t>
        </is>
      </c>
      <c r="F1050" s="550" t="n">
        <v>46056</v>
      </c>
      <c r="G1050" s="550" t="n">
        <v>46056</v>
      </c>
      <c r="H1050" s="550" t="n">
        <v>46071</v>
      </c>
      <c r="I1050" t="n">
        <v>579.66</v>
      </c>
      <c r="J1050" t="n">
        <v>514.8</v>
      </c>
      <c r="K1050" t="n">
        <v>579.66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inlineStr">
        <is>
          <t>02/2026</t>
        </is>
      </c>
    </row>
    <row r="1051">
      <c r="A1051" t="n">
        <v>206045</v>
      </c>
      <c r="B1051" t="n">
        <v>122</v>
      </c>
      <c r="C1051" t="inlineStr">
        <is>
          <t>Arcos</t>
        </is>
      </c>
      <c r="D1051" t="inlineStr">
        <is>
          <t xml:space="preserve">HNK BR INDUSTRIA DE BEBIDAS </t>
        </is>
      </c>
      <c r="E1051" t="inlineStr">
        <is>
          <t>151458</t>
        </is>
      </c>
      <c r="F1051" s="550" t="n">
        <v>46056</v>
      </c>
      <c r="G1051" s="550" t="n">
        <v>46056</v>
      </c>
      <c r="H1051" s="550" t="n">
        <v>46071</v>
      </c>
      <c r="I1051" t="n">
        <v>2000.72</v>
      </c>
      <c r="J1051" t="n">
        <v>2658.24</v>
      </c>
      <c r="K1051" t="n">
        <v>0</v>
      </c>
      <c r="L1051" t="n">
        <v>2000.72</v>
      </c>
      <c r="M1051" t="n">
        <v>0</v>
      </c>
      <c r="N1051" t="n">
        <v>0</v>
      </c>
      <c r="O1051" t="n">
        <v>0</v>
      </c>
      <c r="P1051" t="n">
        <v>0</v>
      </c>
      <c r="Q1051" t="inlineStr">
        <is>
          <t>02/2026</t>
        </is>
      </c>
    </row>
    <row r="1052">
      <c r="A1052" t="n">
        <v>206044</v>
      </c>
      <c r="B1052" t="n">
        <v>122</v>
      </c>
      <c r="C1052" t="inlineStr">
        <is>
          <t>Arcos</t>
        </is>
      </c>
      <c r="D1052" t="inlineStr">
        <is>
          <t>PSS CENTRAL DA LIMPEZA LTDA</t>
        </is>
      </c>
      <c r="E1052" t="inlineStr">
        <is>
          <t>3107</t>
        </is>
      </c>
      <c r="F1052" s="550" t="n">
        <v>46059</v>
      </c>
      <c r="H1052" s="550" t="n">
        <v>46070</v>
      </c>
      <c r="I1052" t="n">
        <v>2123.08</v>
      </c>
      <c r="J1052" t="n">
        <v>2123.08</v>
      </c>
      <c r="K1052" t="n">
        <v>0</v>
      </c>
      <c r="L1052" t="n">
        <v>0</v>
      </c>
      <c r="M1052" t="n">
        <v>2109.08</v>
      </c>
      <c r="N1052" t="n">
        <v>0</v>
      </c>
      <c r="O1052" t="n">
        <v>14</v>
      </c>
      <c r="P1052" t="n">
        <v>0</v>
      </c>
      <c r="Q1052" t="inlineStr">
        <is>
          <t>02/2026</t>
        </is>
      </c>
    </row>
    <row r="1053">
      <c r="A1053" t="n">
        <v>206042</v>
      </c>
      <c r="B1053" t="n">
        <v>122</v>
      </c>
      <c r="C1053" t="inlineStr">
        <is>
          <t>Arcos</t>
        </is>
      </c>
      <c r="D1053" t="inlineStr">
        <is>
          <t>FRONT BEBIDAS LTDA</t>
        </is>
      </c>
      <c r="E1053" t="inlineStr">
        <is>
          <t>790420</t>
        </is>
      </c>
      <c r="F1053" s="550" t="n">
        <v>46057</v>
      </c>
      <c r="G1053" s="550" t="n">
        <v>46057</v>
      </c>
      <c r="H1053" s="550" t="n">
        <v>46072</v>
      </c>
      <c r="I1053" t="n">
        <v>3046.4</v>
      </c>
      <c r="J1053" t="n">
        <v>3046.4</v>
      </c>
      <c r="K1053" t="n">
        <v>0</v>
      </c>
      <c r="L1053" t="n">
        <v>3046.4</v>
      </c>
      <c r="M1053" t="n">
        <v>0</v>
      </c>
      <c r="N1053" t="n">
        <v>0</v>
      </c>
      <c r="O1053" t="n">
        <v>0</v>
      </c>
      <c r="P1053" t="n">
        <v>0</v>
      </c>
      <c r="Q1053" t="inlineStr">
        <is>
          <t>02/2026</t>
        </is>
      </c>
    </row>
    <row r="1054">
      <c r="A1054" t="n">
        <v>206039</v>
      </c>
      <c r="B1054" t="n">
        <v>122</v>
      </c>
      <c r="C1054" t="inlineStr">
        <is>
          <t>Arcos</t>
        </is>
      </c>
      <c r="D1054" t="inlineStr">
        <is>
          <t>GCT COMERCIO DE PRODUTOS ALIMENTICIOS LTDA</t>
        </is>
      </c>
      <c r="E1054" t="inlineStr">
        <is>
          <t>9590</t>
        </is>
      </c>
      <c r="F1054" s="550" t="n">
        <v>46059</v>
      </c>
      <c r="H1054" s="550" t="n">
        <v>46073</v>
      </c>
      <c r="I1054" t="n">
        <v>678.4</v>
      </c>
      <c r="J1054" t="n">
        <v>653.4</v>
      </c>
      <c r="K1054" t="n">
        <v>0</v>
      </c>
      <c r="L1054" t="n">
        <v>678.4</v>
      </c>
      <c r="M1054" t="n">
        <v>0</v>
      </c>
      <c r="N1054" t="n">
        <v>0</v>
      </c>
      <c r="O1054" t="n">
        <v>0</v>
      </c>
      <c r="P1054" t="n">
        <v>0</v>
      </c>
      <c r="Q1054" t="inlineStr">
        <is>
          <t>02/2026</t>
        </is>
      </c>
    </row>
    <row r="1055">
      <c r="A1055" t="n">
        <v>206037</v>
      </c>
      <c r="B1055" t="n">
        <v>122</v>
      </c>
      <c r="C1055" t="inlineStr">
        <is>
          <t>Arcos</t>
        </is>
      </c>
      <c r="D1055" t="inlineStr">
        <is>
          <t>FG7 COMERCIO E DISTRIBUICAO DE BEBIDAS LTDA</t>
        </is>
      </c>
      <c r="E1055" t="inlineStr">
        <is>
          <t>744440</t>
        </is>
      </c>
      <c r="F1055" s="550" t="n">
        <v>46058</v>
      </c>
      <c r="G1055" s="550" t="n">
        <v>46058</v>
      </c>
      <c r="H1055" s="550" t="n">
        <v>46062</v>
      </c>
      <c r="I1055" t="n">
        <v>0</v>
      </c>
      <c r="J1055" t="n">
        <v>146.28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inlineStr">
        <is>
          <t>02/2026</t>
        </is>
      </c>
    </row>
    <row r="1056">
      <c r="A1056" t="n">
        <v>206035</v>
      </c>
      <c r="B1056" t="n">
        <v>122</v>
      </c>
      <c r="C1056" t="inlineStr">
        <is>
          <t>Arcos</t>
        </is>
      </c>
      <c r="D1056" t="inlineStr">
        <is>
          <t>NOVA COMERCIAL PESCADOS LTDA</t>
        </is>
      </c>
      <c r="E1056" t="inlineStr">
        <is>
          <t>31116</t>
        </is>
      </c>
      <c r="F1056" s="550" t="n">
        <v>46058</v>
      </c>
      <c r="G1056" s="550" t="n">
        <v>46058</v>
      </c>
      <c r="H1056" s="550" t="n">
        <v>46072</v>
      </c>
      <c r="I1056" t="n">
        <v>1120</v>
      </c>
      <c r="J1056" t="n">
        <v>1120</v>
      </c>
      <c r="K1056" t="n">
        <v>1120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inlineStr">
        <is>
          <t>02/2026</t>
        </is>
      </c>
    </row>
    <row r="1057">
      <c r="A1057" t="n">
        <v>206032</v>
      </c>
      <c r="B1057" t="n">
        <v>122</v>
      </c>
      <c r="C1057" t="inlineStr">
        <is>
          <t>Arcos</t>
        </is>
      </c>
      <c r="D1057" t="inlineStr">
        <is>
          <t>NA MORADA INDÚSTRIA E COMÉRCIO LTDA</t>
        </is>
      </c>
      <c r="E1057" t="inlineStr">
        <is>
          <t>289684</t>
        </is>
      </c>
      <c r="F1057" s="550" t="n">
        <v>46058</v>
      </c>
      <c r="G1057" s="550" t="n">
        <v>46058</v>
      </c>
      <c r="H1057" s="550" t="n">
        <v>46073</v>
      </c>
      <c r="I1057" t="n">
        <v>1850.46</v>
      </c>
      <c r="J1057" t="n">
        <v>1985.9</v>
      </c>
      <c r="K1057" t="n">
        <v>1850.46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inlineStr">
        <is>
          <t>02/2026</t>
        </is>
      </c>
    </row>
    <row r="1058">
      <c r="A1058" t="n">
        <v>206030</v>
      </c>
      <c r="B1058" t="n">
        <v>122</v>
      </c>
      <c r="C1058" t="inlineStr">
        <is>
          <t>Arcos</t>
        </is>
      </c>
      <c r="D1058" t="inlineStr">
        <is>
          <t>OPA PRODUTOS ALIMENTICIOS LTDA</t>
        </is>
      </c>
      <c r="E1058" t="inlineStr">
        <is>
          <t>2632</t>
        </is>
      </c>
      <c r="F1058" s="550" t="n">
        <v>46058</v>
      </c>
      <c r="G1058" s="550" t="n">
        <v>46058</v>
      </c>
      <c r="H1058" s="550" t="n">
        <v>46073</v>
      </c>
      <c r="I1058" t="n">
        <v>527</v>
      </c>
      <c r="J1058" t="n">
        <v>492</v>
      </c>
      <c r="K1058" t="n">
        <v>527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inlineStr">
        <is>
          <t>02/2026</t>
        </is>
      </c>
    </row>
    <row r="1059">
      <c r="A1059" t="n">
        <v>206028</v>
      </c>
      <c r="B1059" t="n">
        <v>122</v>
      </c>
      <c r="C1059" t="inlineStr">
        <is>
          <t>Arcos</t>
        </is>
      </c>
      <c r="D1059" t="inlineStr">
        <is>
          <t>PSS CENTRAL DA LIMPEZA LTDA</t>
        </is>
      </c>
      <c r="E1059" t="inlineStr">
        <is>
          <t>3078</t>
        </is>
      </c>
      <c r="F1059" s="550" t="n">
        <v>46057</v>
      </c>
      <c r="H1059" s="550" t="n">
        <v>46072</v>
      </c>
      <c r="I1059" t="n">
        <v>852</v>
      </c>
      <c r="J1059" t="n">
        <v>852</v>
      </c>
      <c r="K1059" t="n">
        <v>0</v>
      </c>
      <c r="L1059" t="n">
        <v>0</v>
      </c>
      <c r="M1059" t="n">
        <v>540</v>
      </c>
      <c r="N1059" t="n">
        <v>0</v>
      </c>
      <c r="O1059" t="n">
        <v>312</v>
      </c>
      <c r="P1059" t="n">
        <v>0</v>
      </c>
      <c r="Q1059" t="inlineStr">
        <is>
          <t>02/2026</t>
        </is>
      </c>
    </row>
    <row r="1060">
      <c r="A1060" t="n">
        <v>206027</v>
      </c>
      <c r="B1060" t="n">
        <v>122</v>
      </c>
      <c r="C1060" t="inlineStr">
        <is>
          <t>Arcos</t>
        </is>
      </c>
      <c r="D1060" t="inlineStr">
        <is>
          <t>BATARD PADARIA ARTESANAL LTDA</t>
        </is>
      </c>
      <c r="E1060" t="inlineStr">
        <is>
          <t>13218</t>
        </is>
      </c>
      <c r="F1060" s="550" t="n">
        <v>46058</v>
      </c>
      <c r="G1060" s="550" t="n">
        <v>46058</v>
      </c>
      <c r="H1060" s="550" t="n">
        <v>46074</v>
      </c>
      <c r="I1060" t="n">
        <v>1862</v>
      </c>
      <c r="J1060" t="n">
        <v>1849</v>
      </c>
      <c r="K1060" t="n">
        <v>1862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inlineStr">
        <is>
          <t>02/2026</t>
        </is>
      </c>
    </row>
    <row r="1061">
      <c r="A1061" t="n">
        <v>206026</v>
      </c>
      <c r="B1061" t="n">
        <v>122</v>
      </c>
      <c r="C1061" t="inlineStr">
        <is>
          <t>Arcos</t>
        </is>
      </c>
      <c r="D1061" t="inlineStr">
        <is>
          <t>BATALHA FABRICA DE PAES LTDA</t>
        </is>
      </c>
      <c r="E1061" t="inlineStr">
        <is>
          <t>1899</t>
        </is>
      </c>
      <c r="F1061" s="550" t="n">
        <v>46056</v>
      </c>
      <c r="G1061" s="550" t="n">
        <v>46056</v>
      </c>
      <c r="H1061" s="550" t="n">
        <v>46073</v>
      </c>
      <c r="I1061" t="n">
        <v>618.84</v>
      </c>
      <c r="J1061" t="n">
        <v>618.84</v>
      </c>
      <c r="K1061" t="n">
        <v>618.84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inlineStr">
        <is>
          <t>02/2026</t>
        </is>
      </c>
    </row>
    <row r="1062">
      <c r="A1062" t="n">
        <v>206025</v>
      </c>
      <c r="B1062" t="n">
        <v>122</v>
      </c>
      <c r="C1062" t="inlineStr">
        <is>
          <t>Arcos</t>
        </is>
      </c>
      <c r="D1062" t="inlineStr">
        <is>
          <t xml:space="preserve">KISABOR ALIMENTOS </t>
        </is>
      </c>
      <c r="E1062" t="inlineStr">
        <is>
          <t>168949</t>
        </is>
      </c>
      <c r="F1062" s="550" t="n">
        <v>46057</v>
      </c>
      <c r="G1062" s="550" t="n">
        <v>46057</v>
      </c>
      <c r="H1062" s="550" t="n">
        <v>46071</v>
      </c>
      <c r="I1062" t="n">
        <v>720</v>
      </c>
      <c r="J1062" t="n">
        <v>720</v>
      </c>
      <c r="K1062" t="n">
        <v>720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inlineStr">
        <is>
          <t>02/2026</t>
        </is>
      </c>
    </row>
    <row r="1063">
      <c r="A1063" t="n">
        <v>203482</v>
      </c>
      <c r="B1063" t="n">
        <v>122</v>
      </c>
      <c r="C1063" t="inlineStr">
        <is>
          <t>Arcos</t>
        </is>
      </c>
      <c r="D1063" t="inlineStr">
        <is>
          <t xml:space="preserve">EDUARDO TAKESHI MURANAKA </t>
        </is>
      </c>
      <c r="E1063" t="inlineStr">
        <is>
          <t>260710982</t>
        </is>
      </c>
      <c r="F1063" s="550" t="n">
        <v>46054</v>
      </c>
      <c r="G1063" s="550" t="n">
        <v>46054</v>
      </c>
      <c r="H1063" s="550" t="n">
        <v>46067</v>
      </c>
      <c r="I1063" t="n">
        <v>710</v>
      </c>
      <c r="J1063" t="n">
        <v>710</v>
      </c>
      <c r="K1063" t="n">
        <v>710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inlineStr">
        <is>
          <t>02/2026</t>
        </is>
      </c>
    </row>
    <row r="1064">
      <c r="A1064" t="n">
        <v>203481</v>
      </c>
      <c r="B1064" t="n">
        <v>122</v>
      </c>
      <c r="C1064" t="inlineStr">
        <is>
          <t>Arcos</t>
        </is>
      </c>
      <c r="D1064" t="inlineStr">
        <is>
          <t xml:space="preserve">BELLNAY PAES ARTESANAIS LTDA </t>
        </is>
      </c>
      <c r="E1064" t="inlineStr">
        <is>
          <t>2777</t>
        </is>
      </c>
      <c r="F1064" s="550" t="n">
        <v>46055</v>
      </c>
      <c r="G1064" s="550" t="n">
        <v>46055</v>
      </c>
      <c r="H1064" s="550" t="n">
        <v>46066</v>
      </c>
      <c r="I1064" t="n">
        <v>716.25</v>
      </c>
      <c r="J1064" t="n">
        <v>716.25</v>
      </c>
      <c r="K1064" t="n">
        <v>716.25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inlineStr">
        <is>
          <t>02/2026</t>
        </is>
      </c>
    </row>
    <row r="1065">
      <c r="A1065" t="n">
        <v>203475</v>
      </c>
      <c r="B1065" t="n">
        <v>122</v>
      </c>
      <c r="C1065" t="inlineStr">
        <is>
          <t>Arcos</t>
        </is>
      </c>
      <c r="D1065" t="inlineStr">
        <is>
          <t>DTK COMERCIO DE ALIMENTOS LTDA</t>
        </is>
      </c>
      <c r="E1065" t="inlineStr">
        <is>
          <t>60822</t>
        </is>
      </c>
      <c r="F1065" s="550" t="n">
        <v>46037</v>
      </c>
      <c r="G1065" s="550" t="n">
        <v>46037</v>
      </c>
      <c r="H1065" s="550" t="n">
        <v>46065</v>
      </c>
      <c r="I1065" t="n">
        <v>3011.41</v>
      </c>
      <c r="J1065" t="n">
        <v>3269.56</v>
      </c>
      <c r="K1065" t="n">
        <v>3011.41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inlineStr">
        <is>
          <t>01/2026</t>
        </is>
      </c>
    </row>
    <row r="1066">
      <c r="A1066" t="n">
        <v>203474</v>
      </c>
      <c r="B1066" t="n">
        <v>122</v>
      </c>
      <c r="C1066" t="inlineStr">
        <is>
          <t>Arcos</t>
        </is>
      </c>
      <c r="D1066" t="inlineStr">
        <is>
          <t>MARIO PEDRO FELICIANO - HORTIFRUTI</t>
        </is>
      </c>
      <c r="E1066" t="inlineStr">
        <is>
          <t>466324</t>
        </is>
      </c>
      <c r="F1066" s="550" t="n">
        <v>46052</v>
      </c>
      <c r="G1066" s="550" t="n">
        <v>46052</v>
      </c>
      <c r="H1066" s="550" t="n">
        <v>46080</v>
      </c>
      <c r="I1066" t="n">
        <v>311.04</v>
      </c>
      <c r="J1066" t="n">
        <v>311.04</v>
      </c>
      <c r="K1066" t="n">
        <v>311.04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inlineStr">
        <is>
          <t>01/2026</t>
        </is>
      </c>
    </row>
    <row r="1067">
      <c r="A1067" t="n">
        <v>203473</v>
      </c>
      <c r="B1067" t="n">
        <v>122</v>
      </c>
      <c r="C1067" t="inlineStr">
        <is>
          <t>Arcos</t>
        </is>
      </c>
      <c r="D1067" t="inlineStr">
        <is>
          <t xml:space="preserve">HORTIFRUTI DO CHEF LTDA </t>
        </is>
      </c>
      <c r="E1067" t="inlineStr">
        <is>
          <t>28795</t>
        </is>
      </c>
      <c r="F1067" s="550" t="n">
        <v>46052</v>
      </c>
      <c r="G1067" s="550" t="n">
        <v>46052</v>
      </c>
      <c r="H1067" s="550" t="n">
        <v>46080</v>
      </c>
      <c r="I1067" t="n">
        <v>168.75</v>
      </c>
      <c r="J1067" t="n">
        <v>168.75</v>
      </c>
      <c r="K1067" t="n">
        <v>168.75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inlineStr">
        <is>
          <t>01/2026</t>
        </is>
      </c>
    </row>
    <row r="1068">
      <c r="A1068" t="n">
        <v>203472</v>
      </c>
      <c r="B1068" t="n">
        <v>122</v>
      </c>
      <c r="C1068" t="inlineStr">
        <is>
          <t>Arcos</t>
        </is>
      </c>
      <c r="D1068" t="inlineStr">
        <is>
          <t>CECILIA TSUYACO ARAKI SILVA LTDA</t>
        </is>
      </c>
      <c r="E1068" t="inlineStr">
        <is>
          <t>386045</t>
        </is>
      </c>
      <c r="F1068" s="550" t="n">
        <v>46052</v>
      </c>
      <c r="G1068" s="550" t="n">
        <v>46052</v>
      </c>
      <c r="H1068" s="550" t="n">
        <v>46080</v>
      </c>
      <c r="I1068" t="n">
        <v>777.75</v>
      </c>
      <c r="J1068" t="n">
        <v>777.75</v>
      </c>
      <c r="K1068" t="n">
        <v>777.75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inlineStr">
        <is>
          <t>01/2026</t>
        </is>
      </c>
    </row>
    <row r="1069">
      <c r="A1069" t="n">
        <v>203471</v>
      </c>
      <c r="B1069" t="n">
        <v>122</v>
      </c>
      <c r="C1069" t="inlineStr">
        <is>
          <t>Arcos</t>
        </is>
      </c>
      <c r="D1069" t="inlineStr">
        <is>
          <t>MARIO PEDRO FELICIANO - HORTIFRUTI</t>
        </is>
      </c>
      <c r="E1069" t="inlineStr">
        <is>
          <t>466371</t>
        </is>
      </c>
      <c r="F1069" s="550" t="n">
        <v>46053</v>
      </c>
      <c r="G1069" s="550" t="n">
        <v>46053</v>
      </c>
      <c r="H1069" s="550" t="n">
        <v>46081</v>
      </c>
      <c r="I1069" t="n">
        <v>151.73</v>
      </c>
      <c r="J1069" t="n">
        <v>151.72</v>
      </c>
      <c r="K1069" t="n">
        <v>151.73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inlineStr">
        <is>
          <t>01/2026</t>
        </is>
      </c>
    </row>
    <row r="1070">
      <c r="A1070" t="n">
        <v>203470</v>
      </c>
      <c r="B1070" t="n">
        <v>122</v>
      </c>
      <c r="C1070" t="inlineStr">
        <is>
          <t>Arcos</t>
        </is>
      </c>
      <c r="D1070" t="inlineStr">
        <is>
          <t xml:space="preserve">HORTIFRUTI DO CHEF LTDA </t>
        </is>
      </c>
      <c r="E1070" t="inlineStr">
        <is>
          <t>28792</t>
        </is>
      </c>
      <c r="F1070" s="550" t="n">
        <v>46052</v>
      </c>
      <c r="G1070" s="550" t="n">
        <v>46052</v>
      </c>
      <c r="H1070" s="550" t="n">
        <v>46080</v>
      </c>
      <c r="I1070" t="n">
        <v>644.86</v>
      </c>
      <c r="J1070" t="n">
        <v>644.86</v>
      </c>
      <c r="K1070" t="n">
        <v>644.86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inlineStr">
        <is>
          <t>01/2026</t>
        </is>
      </c>
    </row>
    <row r="1071">
      <c r="A1071" t="n">
        <v>203469</v>
      </c>
      <c r="B1071" t="n">
        <v>122</v>
      </c>
      <c r="C1071" t="inlineStr">
        <is>
          <t>Arcos</t>
        </is>
      </c>
      <c r="D1071" t="inlineStr">
        <is>
          <t xml:space="preserve">LEITERIA DELICARI INDUSTRIA E COMERCIO LTDA </t>
        </is>
      </c>
      <c r="E1071" t="inlineStr">
        <is>
          <t>81413</t>
        </is>
      </c>
      <c r="F1071" s="550" t="n">
        <v>46050</v>
      </c>
      <c r="G1071" s="550" t="n">
        <v>46050</v>
      </c>
      <c r="H1071" s="550" t="n">
        <v>46078</v>
      </c>
      <c r="I1071" t="n">
        <v>286.2</v>
      </c>
      <c r="J1071" t="n">
        <v>286.2</v>
      </c>
      <c r="K1071" t="n">
        <v>286.2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inlineStr">
        <is>
          <t>01/2026</t>
        </is>
      </c>
    </row>
    <row r="1072">
      <c r="A1072" t="n">
        <v>203468</v>
      </c>
      <c r="B1072" t="n">
        <v>122</v>
      </c>
      <c r="C1072" t="inlineStr">
        <is>
          <t>Arcos</t>
        </is>
      </c>
      <c r="D1072" t="inlineStr">
        <is>
          <t>GCT COMERCIO DE PRODUTOS ALIMENTICIOS LTDA</t>
        </is>
      </c>
      <c r="E1072" t="inlineStr">
        <is>
          <t>9458</t>
        </is>
      </c>
      <c r="F1072" s="550" t="n">
        <v>46052</v>
      </c>
      <c r="G1072" s="550" t="n">
        <v>46052</v>
      </c>
      <c r="H1072" s="550" t="n">
        <v>46070</v>
      </c>
      <c r="I1072" t="n">
        <v>1422.14</v>
      </c>
      <c r="J1072" t="n">
        <v>1397.14</v>
      </c>
      <c r="K1072" t="n">
        <v>0</v>
      </c>
      <c r="L1072" t="n">
        <v>1422.14</v>
      </c>
      <c r="M1072" t="n">
        <v>0</v>
      </c>
      <c r="N1072" t="n">
        <v>0</v>
      </c>
      <c r="O1072" t="n">
        <v>0</v>
      </c>
      <c r="P1072" t="n">
        <v>0</v>
      </c>
      <c r="Q1072" t="inlineStr">
        <is>
          <t>01/2026</t>
        </is>
      </c>
    </row>
    <row r="1073">
      <c r="A1073" t="n">
        <v>203113</v>
      </c>
      <c r="B1073" t="n">
        <v>122</v>
      </c>
      <c r="C1073" t="inlineStr">
        <is>
          <t>Arcos</t>
        </is>
      </c>
      <c r="D1073" t="inlineStr">
        <is>
          <t xml:space="preserve">CAROLINA AMANCIO </t>
        </is>
      </c>
      <c r="E1073" t="inlineStr">
        <is>
          <t>212</t>
        </is>
      </c>
      <c r="F1073" s="550" t="n">
        <v>46050</v>
      </c>
      <c r="G1073" s="550" t="n">
        <v>46050</v>
      </c>
      <c r="H1073" s="550" t="n">
        <v>46064</v>
      </c>
      <c r="I1073" t="n">
        <v>500</v>
      </c>
      <c r="J1073" t="n">
        <v>500</v>
      </c>
      <c r="K1073" t="n">
        <v>500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inlineStr">
        <is>
          <t>01/2026</t>
        </is>
      </c>
    </row>
    <row r="1074">
      <c r="A1074" t="n">
        <v>203110</v>
      </c>
      <c r="B1074" t="n">
        <v>122</v>
      </c>
      <c r="C1074" t="inlineStr">
        <is>
          <t>Arcos</t>
        </is>
      </c>
      <c r="D1074" t="inlineStr">
        <is>
          <t xml:space="preserve">CAROLINA AMANCIO </t>
        </is>
      </c>
      <c r="E1074" t="inlineStr">
        <is>
          <t>215</t>
        </is>
      </c>
      <c r="F1074" s="550" t="n">
        <v>46052</v>
      </c>
      <c r="G1074" s="550" t="n">
        <v>46052</v>
      </c>
      <c r="H1074" s="550" t="n">
        <v>46066</v>
      </c>
      <c r="I1074" t="n">
        <v>500</v>
      </c>
      <c r="J1074" t="n">
        <v>500</v>
      </c>
      <c r="K1074" t="n">
        <v>500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inlineStr">
        <is>
          <t>01/2026</t>
        </is>
      </c>
    </row>
    <row r="1075">
      <c r="A1075" t="n">
        <v>203109</v>
      </c>
      <c r="B1075" t="n">
        <v>122</v>
      </c>
      <c r="C1075" t="inlineStr">
        <is>
          <t>Arcos</t>
        </is>
      </c>
      <c r="D1075" t="inlineStr">
        <is>
          <t>GCT COMERCIO DE PRODUTOS ALIMENTICIOS LTDA</t>
        </is>
      </c>
      <c r="E1075" t="inlineStr">
        <is>
          <t>9438</t>
        </is>
      </c>
      <c r="F1075" s="550" t="n">
        <v>46052</v>
      </c>
      <c r="G1075" s="550" t="n">
        <v>46052</v>
      </c>
      <c r="H1075" s="550" t="n">
        <v>46066</v>
      </c>
      <c r="I1075" t="n">
        <v>1519.17</v>
      </c>
      <c r="J1075" t="n">
        <v>1494.17</v>
      </c>
      <c r="K1075" t="n">
        <v>0</v>
      </c>
      <c r="L1075" t="n">
        <v>1519.17</v>
      </c>
      <c r="M1075" t="n">
        <v>0</v>
      </c>
      <c r="N1075" t="n">
        <v>0</v>
      </c>
      <c r="O1075" t="n">
        <v>0</v>
      </c>
      <c r="P1075" t="n">
        <v>0</v>
      </c>
      <c r="Q1075" t="inlineStr">
        <is>
          <t>01/2026</t>
        </is>
      </c>
    </row>
    <row r="1076">
      <c r="A1076" t="n">
        <v>203106</v>
      </c>
      <c r="B1076" t="n">
        <v>122</v>
      </c>
      <c r="C1076" t="inlineStr">
        <is>
          <t>Arcos</t>
        </is>
      </c>
      <c r="D1076" t="inlineStr">
        <is>
          <t xml:space="preserve">HORTIFRUTI DO CHEF LTDA </t>
        </is>
      </c>
      <c r="E1076" t="inlineStr">
        <is>
          <t>28764</t>
        </is>
      </c>
      <c r="F1076" s="550" t="n">
        <v>46051</v>
      </c>
      <c r="G1076" s="550" t="n">
        <v>46051</v>
      </c>
      <c r="H1076" s="550" t="n">
        <v>46079</v>
      </c>
      <c r="I1076" t="n">
        <v>258.85</v>
      </c>
      <c r="J1076" t="n">
        <v>258.85</v>
      </c>
      <c r="K1076" t="n">
        <v>258.85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inlineStr">
        <is>
          <t>01/2026</t>
        </is>
      </c>
    </row>
    <row r="1077">
      <c r="A1077" t="n">
        <v>203102</v>
      </c>
      <c r="B1077" t="n">
        <v>122</v>
      </c>
      <c r="C1077" t="inlineStr">
        <is>
          <t>Arcos</t>
        </is>
      </c>
      <c r="D1077" t="inlineStr">
        <is>
          <t>MARIO PEDRO FELICIANO - HORTIFRUTI</t>
        </is>
      </c>
      <c r="E1077" t="inlineStr">
        <is>
          <t>466210</t>
        </is>
      </c>
      <c r="F1077" s="550" t="n">
        <v>46052</v>
      </c>
      <c r="G1077" s="550" t="n">
        <v>46052</v>
      </c>
      <c r="H1077" s="550" t="n">
        <v>46079</v>
      </c>
      <c r="I1077" t="n">
        <v>197.98</v>
      </c>
      <c r="J1077" t="n">
        <v>197.98</v>
      </c>
      <c r="K1077" t="n">
        <v>197.98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inlineStr">
        <is>
          <t>01/2026</t>
        </is>
      </c>
    </row>
    <row r="1078">
      <c r="A1078" t="n">
        <v>203100</v>
      </c>
      <c r="B1078" t="n">
        <v>122</v>
      </c>
      <c r="C1078" t="inlineStr">
        <is>
          <t>Arcos</t>
        </is>
      </c>
      <c r="D1078" t="inlineStr">
        <is>
          <t>CECILIA TSUYACO ARAKI SILVA LTDA</t>
        </is>
      </c>
      <c r="E1078" t="inlineStr">
        <is>
          <t>385955</t>
        </is>
      </c>
      <c r="F1078" s="550" t="n">
        <v>46051</v>
      </c>
      <c r="G1078" s="550" t="n">
        <v>46051</v>
      </c>
      <c r="H1078" s="550" t="n">
        <v>46079</v>
      </c>
      <c r="I1078" t="n">
        <v>940.9400000000001</v>
      </c>
      <c r="J1078" t="n">
        <v>940.9400000000001</v>
      </c>
      <c r="K1078" t="n">
        <v>940.9400000000001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inlineStr">
        <is>
          <t>01/2026</t>
        </is>
      </c>
    </row>
    <row r="1079">
      <c r="A1079" t="n">
        <v>203098</v>
      </c>
      <c r="B1079" t="n">
        <v>122</v>
      </c>
      <c r="C1079" t="inlineStr">
        <is>
          <t>Arcos</t>
        </is>
      </c>
      <c r="D1079" t="inlineStr">
        <is>
          <t xml:space="preserve">EDUARDO TAKESHI MURANAKA </t>
        </is>
      </c>
      <c r="E1079" t="inlineStr">
        <is>
          <t>260710972</t>
        </is>
      </c>
      <c r="F1079" s="550" t="n">
        <v>46051</v>
      </c>
      <c r="G1079" s="550" t="n">
        <v>46051</v>
      </c>
      <c r="H1079" s="550" t="n">
        <v>46063</v>
      </c>
      <c r="I1079" t="n">
        <v>400</v>
      </c>
      <c r="J1079" t="n">
        <v>399.99</v>
      </c>
      <c r="K1079" t="n">
        <v>400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inlineStr">
        <is>
          <t>01/2026</t>
        </is>
      </c>
    </row>
    <row r="1080">
      <c r="A1080" t="n">
        <v>203094</v>
      </c>
      <c r="B1080" t="n">
        <v>122</v>
      </c>
      <c r="C1080" t="inlineStr">
        <is>
          <t>Arcos</t>
        </is>
      </c>
      <c r="D1080" t="inlineStr">
        <is>
          <t>KING COMERCIO E IMPORTACAO DE BEBIDAS LTDA</t>
        </is>
      </c>
      <c r="E1080" t="inlineStr">
        <is>
          <t>124976</t>
        </is>
      </c>
      <c r="F1080" s="550" t="n">
        <v>46045</v>
      </c>
      <c r="G1080" s="550" t="n">
        <v>46045</v>
      </c>
      <c r="H1080" s="550" t="n">
        <v>46066</v>
      </c>
      <c r="I1080" t="n">
        <v>4848</v>
      </c>
      <c r="J1080" t="n">
        <v>4848</v>
      </c>
      <c r="K1080" t="n">
        <v>0</v>
      </c>
      <c r="L1080" t="n">
        <v>4848</v>
      </c>
      <c r="M1080" t="n">
        <v>0</v>
      </c>
      <c r="N1080" t="n">
        <v>0</v>
      </c>
      <c r="O1080" t="n">
        <v>0</v>
      </c>
      <c r="P1080" t="n">
        <v>0</v>
      </c>
      <c r="Q1080" t="inlineStr">
        <is>
          <t>01/2026</t>
        </is>
      </c>
    </row>
    <row r="1081">
      <c r="A1081" t="n">
        <v>203090</v>
      </c>
      <c r="B1081" t="n">
        <v>122</v>
      </c>
      <c r="C1081" t="inlineStr">
        <is>
          <t>Arcos</t>
        </is>
      </c>
      <c r="D1081" t="inlineStr">
        <is>
          <t>OPA PRODUTOS ALIMENTICIOS LTDA</t>
        </is>
      </c>
      <c r="E1081" t="inlineStr">
        <is>
          <t>2571</t>
        </is>
      </c>
      <c r="F1081" s="550" t="n">
        <v>46048</v>
      </c>
      <c r="G1081" s="550" t="n">
        <v>46048</v>
      </c>
      <c r="H1081" s="550" t="n">
        <v>46076</v>
      </c>
      <c r="I1081" t="n">
        <v>443</v>
      </c>
      <c r="J1081" t="n">
        <v>408</v>
      </c>
      <c r="K1081" t="n">
        <v>443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inlineStr">
        <is>
          <t>01/2026</t>
        </is>
      </c>
    </row>
    <row r="1082">
      <c r="A1082" t="n">
        <v>203087</v>
      </c>
      <c r="B1082" t="n">
        <v>122</v>
      </c>
      <c r="C1082" t="inlineStr">
        <is>
          <t>Arcos</t>
        </is>
      </c>
      <c r="D1082" t="inlineStr">
        <is>
          <t>WPP COMERCIO DE CARNES LTDA</t>
        </is>
      </c>
      <c r="E1082" t="inlineStr">
        <is>
          <t>77018</t>
        </is>
      </c>
      <c r="F1082" s="550" t="n">
        <v>46051</v>
      </c>
      <c r="G1082" s="550" t="n">
        <v>46051</v>
      </c>
      <c r="H1082" s="550" t="n">
        <v>46079</v>
      </c>
      <c r="I1082" t="n">
        <v>618.51</v>
      </c>
      <c r="J1082" t="n">
        <v>618.51</v>
      </c>
      <c r="K1082" t="n">
        <v>618.51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inlineStr">
        <is>
          <t>01/2026</t>
        </is>
      </c>
    </row>
    <row r="1083">
      <c r="A1083" t="n">
        <v>203082</v>
      </c>
      <c r="B1083" t="n">
        <v>122</v>
      </c>
      <c r="C1083" t="inlineStr">
        <is>
          <t>Arcos</t>
        </is>
      </c>
      <c r="D1083" t="inlineStr">
        <is>
          <t xml:space="preserve">BELLNAY PAES ARTESANAIS LTDA </t>
        </is>
      </c>
      <c r="E1083" t="inlineStr">
        <is>
          <t>2775</t>
        </is>
      </c>
      <c r="F1083" s="550" t="n">
        <v>46050</v>
      </c>
      <c r="G1083" s="550" t="n">
        <v>46050</v>
      </c>
      <c r="H1083" s="550" t="n">
        <v>46063</v>
      </c>
      <c r="I1083" t="n">
        <v>955</v>
      </c>
      <c r="J1083" t="n">
        <v>955</v>
      </c>
      <c r="K1083" t="n">
        <v>955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inlineStr">
        <is>
          <t>01/2026</t>
        </is>
      </c>
    </row>
    <row r="1084">
      <c r="A1084" t="n">
        <v>203078</v>
      </c>
      <c r="B1084" t="n">
        <v>122</v>
      </c>
      <c r="C1084" t="inlineStr">
        <is>
          <t>Arcos</t>
        </is>
      </c>
      <c r="D1084" t="inlineStr">
        <is>
          <t>ANDREIA SANTOS FREITAS DUARTE</t>
        </is>
      </c>
      <c r="E1084" t="inlineStr">
        <is>
          <t>2523</t>
        </is>
      </c>
      <c r="F1084" s="550" t="n">
        <v>46048</v>
      </c>
      <c r="H1084" s="550" t="n">
        <v>46083</v>
      </c>
      <c r="I1084" t="n">
        <v>272.16</v>
      </c>
      <c r="J1084" t="n">
        <v>272.16</v>
      </c>
      <c r="K1084" t="n">
        <v>0</v>
      </c>
      <c r="L1084" t="n">
        <v>0</v>
      </c>
      <c r="M1084" t="n">
        <v>90.72</v>
      </c>
      <c r="N1084" t="n">
        <v>0</v>
      </c>
      <c r="O1084" t="n">
        <v>181.44</v>
      </c>
      <c r="P1084" t="n">
        <v>0</v>
      </c>
      <c r="Q1084" t="inlineStr">
        <is>
          <t>01/2026</t>
        </is>
      </c>
    </row>
    <row r="1085">
      <c r="A1085" t="n">
        <v>203073</v>
      </c>
      <c r="B1085" t="n">
        <v>122</v>
      </c>
      <c r="C1085" t="inlineStr">
        <is>
          <t>Arcos</t>
        </is>
      </c>
      <c r="D1085" t="inlineStr">
        <is>
          <t>BATALHA FABRICA DE PAES LTDA</t>
        </is>
      </c>
      <c r="E1085" t="inlineStr">
        <is>
          <t>1265</t>
        </is>
      </c>
      <c r="F1085" s="550" t="n">
        <v>46049</v>
      </c>
      <c r="G1085" s="550" t="n">
        <v>46049</v>
      </c>
      <c r="H1085" s="550" t="n">
        <v>46066</v>
      </c>
      <c r="I1085" t="n">
        <v>618.84</v>
      </c>
      <c r="J1085" t="n">
        <v>618.84</v>
      </c>
      <c r="K1085" t="n">
        <v>618.84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inlineStr">
        <is>
          <t>01/2026</t>
        </is>
      </c>
    </row>
    <row r="1086">
      <c r="A1086" t="n">
        <v>203070</v>
      </c>
      <c r="B1086" t="n">
        <v>122</v>
      </c>
      <c r="C1086" t="inlineStr">
        <is>
          <t>Arcos</t>
        </is>
      </c>
      <c r="D1086" t="inlineStr">
        <is>
          <t>ANDREIA SANTOS FREITAS DUARTE</t>
        </is>
      </c>
      <c r="E1086" t="inlineStr">
        <is>
          <t>2531</t>
        </is>
      </c>
      <c r="F1086" s="550" t="n">
        <v>46049</v>
      </c>
      <c r="G1086" s="550" t="n">
        <v>46049</v>
      </c>
      <c r="H1086" s="550" t="n">
        <v>46083</v>
      </c>
      <c r="I1086" t="n">
        <v>986.7</v>
      </c>
      <c r="J1086" t="n">
        <v>986.7</v>
      </c>
      <c r="K1086" t="n">
        <v>986.7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inlineStr">
        <is>
          <t>01/2026</t>
        </is>
      </c>
    </row>
    <row r="1087">
      <c r="A1087" t="n">
        <v>203068</v>
      </c>
      <c r="B1087" t="n">
        <v>122</v>
      </c>
      <c r="C1087" t="inlineStr">
        <is>
          <t>Arcos</t>
        </is>
      </c>
      <c r="D1087" t="inlineStr">
        <is>
          <t>WPP COMERCIO DE CARNES LTDA</t>
        </is>
      </c>
      <c r="E1087" t="inlineStr">
        <is>
          <t>76991</t>
        </is>
      </c>
      <c r="F1087" s="550" t="n">
        <v>46050</v>
      </c>
      <c r="G1087" s="550" t="n">
        <v>46050</v>
      </c>
      <c r="H1087" s="550" t="n">
        <v>46078</v>
      </c>
      <c r="I1087" t="n">
        <v>1708.6</v>
      </c>
      <c r="J1087" t="n">
        <v>1708.6</v>
      </c>
      <c r="K1087" t="n">
        <v>1708.6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inlineStr">
        <is>
          <t>01/2026</t>
        </is>
      </c>
    </row>
    <row r="1088">
      <c r="A1088" t="n">
        <v>203066</v>
      </c>
      <c r="B1088" t="n">
        <v>122</v>
      </c>
      <c r="C1088" t="inlineStr">
        <is>
          <t>Arcos</t>
        </is>
      </c>
      <c r="D1088" t="inlineStr">
        <is>
          <t xml:space="preserve">HNK BR INDUSTRIA DE BEBIDAS </t>
        </is>
      </c>
      <c r="E1088" t="inlineStr">
        <is>
          <t>146815</t>
        </is>
      </c>
      <c r="F1088" s="550" t="n">
        <v>46049</v>
      </c>
      <c r="G1088" s="550" t="n">
        <v>46049</v>
      </c>
      <c r="H1088" s="550" t="n">
        <v>46064</v>
      </c>
      <c r="I1088" t="n">
        <v>2056.3</v>
      </c>
      <c r="J1088" t="n">
        <v>2732.08</v>
      </c>
      <c r="K1088" t="n">
        <v>0</v>
      </c>
      <c r="L1088" t="n">
        <v>2056.3</v>
      </c>
      <c r="M1088" t="n">
        <v>0</v>
      </c>
      <c r="N1088" t="n">
        <v>0</v>
      </c>
      <c r="O1088" t="n">
        <v>0</v>
      </c>
      <c r="P1088" t="n">
        <v>0</v>
      </c>
      <c r="Q1088" t="inlineStr">
        <is>
          <t>01/2026</t>
        </is>
      </c>
    </row>
    <row r="1089">
      <c r="A1089" t="n">
        <v>203062</v>
      </c>
      <c r="B1089" t="n">
        <v>122</v>
      </c>
      <c r="C1089" t="inlineStr">
        <is>
          <t>Arcos</t>
        </is>
      </c>
      <c r="D1089" t="inlineStr">
        <is>
          <t>PROAUTO INDUSTRIA QUIMICA EIRELI</t>
        </is>
      </c>
      <c r="E1089" t="inlineStr">
        <is>
          <t>150906</t>
        </is>
      </c>
      <c r="F1089" s="550" t="n">
        <v>46049</v>
      </c>
      <c r="H1089" s="550" t="n">
        <v>46070</v>
      </c>
      <c r="I1089" t="n">
        <v>2396.41</v>
      </c>
      <c r="J1089" t="n">
        <v>2299.54</v>
      </c>
      <c r="K1089" t="n">
        <v>0</v>
      </c>
      <c r="L1089" t="n">
        <v>0</v>
      </c>
      <c r="M1089" t="n">
        <v>2396.41</v>
      </c>
      <c r="N1089" t="n">
        <v>0</v>
      </c>
      <c r="O1089" t="n">
        <v>0</v>
      </c>
      <c r="P1089" t="n">
        <v>0</v>
      </c>
      <c r="Q1089" t="inlineStr">
        <is>
          <t>01/2026</t>
        </is>
      </c>
    </row>
    <row r="1090">
      <c r="A1090" t="n">
        <v>203061</v>
      </c>
      <c r="B1090" t="n">
        <v>122</v>
      </c>
      <c r="C1090" t="inlineStr">
        <is>
          <t>Arcos</t>
        </is>
      </c>
      <c r="D1090" t="inlineStr">
        <is>
          <t xml:space="preserve">HORTIFRUTI DO CHEF LTDA </t>
        </is>
      </c>
      <c r="E1090" t="inlineStr">
        <is>
          <t>28715</t>
        </is>
      </c>
      <c r="F1090" s="550" t="n">
        <v>46049</v>
      </c>
      <c r="G1090" s="550" t="n">
        <v>46049</v>
      </c>
      <c r="H1090" s="550" t="n">
        <v>46077</v>
      </c>
      <c r="I1090" t="n">
        <v>325</v>
      </c>
      <c r="J1090" t="n">
        <v>325</v>
      </c>
      <c r="K1090" t="n">
        <v>325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inlineStr">
        <is>
          <t>01/2026</t>
        </is>
      </c>
    </row>
    <row r="1091">
      <c r="A1091" t="n">
        <v>203060</v>
      </c>
      <c r="B1091" t="n">
        <v>122</v>
      </c>
      <c r="C1091" t="inlineStr">
        <is>
          <t>Arcos</t>
        </is>
      </c>
      <c r="D1091" t="inlineStr">
        <is>
          <t xml:space="preserve">HORTIFRUTI DO CHEF LTDA </t>
        </is>
      </c>
      <c r="E1091" t="inlineStr">
        <is>
          <t>28706</t>
        </is>
      </c>
      <c r="F1091" s="550" t="n">
        <v>46049</v>
      </c>
      <c r="G1091" s="550" t="n">
        <v>46049</v>
      </c>
      <c r="H1091" s="550" t="n">
        <v>46077</v>
      </c>
      <c r="I1091" t="n">
        <v>243.72</v>
      </c>
      <c r="J1091" t="n">
        <v>243.72</v>
      </c>
      <c r="K1091" t="n">
        <v>243.72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inlineStr">
        <is>
          <t>01/2026</t>
        </is>
      </c>
    </row>
    <row r="1092">
      <c r="A1092" t="n">
        <v>203059</v>
      </c>
      <c r="B1092" t="n">
        <v>122</v>
      </c>
      <c r="C1092" t="inlineStr">
        <is>
          <t>Arcos</t>
        </is>
      </c>
      <c r="D1092" t="inlineStr">
        <is>
          <t>CECILIA TSUYACO ARAKI SILVA LTDA</t>
        </is>
      </c>
      <c r="E1092" t="inlineStr">
        <is>
          <t>385802</t>
        </is>
      </c>
      <c r="F1092" s="550" t="n">
        <v>46049</v>
      </c>
      <c r="G1092" s="550" t="n">
        <v>46049</v>
      </c>
      <c r="H1092" s="550" t="n">
        <v>46077</v>
      </c>
      <c r="I1092" t="n">
        <v>288</v>
      </c>
      <c r="J1092" t="n">
        <v>288</v>
      </c>
      <c r="K1092" t="n">
        <v>288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inlineStr">
        <is>
          <t>01/2026</t>
        </is>
      </c>
    </row>
    <row r="1093">
      <c r="A1093" t="n">
        <v>203058</v>
      </c>
      <c r="B1093" t="n">
        <v>122</v>
      </c>
      <c r="C1093" t="inlineStr">
        <is>
          <t>Arcos</t>
        </is>
      </c>
      <c r="D1093" t="inlineStr">
        <is>
          <t>CECILIA TSUYACO ARAKI SILVA LTDA</t>
        </is>
      </c>
      <c r="E1093" t="inlineStr">
        <is>
          <t>385798</t>
        </is>
      </c>
      <c r="F1093" s="550" t="n">
        <v>46049</v>
      </c>
      <c r="G1093" s="550" t="n">
        <v>46049</v>
      </c>
      <c r="H1093" s="550" t="n">
        <v>46077</v>
      </c>
      <c r="I1093" t="n">
        <v>859.15</v>
      </c>
      <c r="J1093" t="n">
        <v>859.15</v>
      </c>
      <c r="K1093" t="n">
        <v>859.15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inlineStr">
        <is>
          <t>01/2026</t>
        </is>
      </c>
    </row>
    <row r="1094">
      <c r="A1094" t="n">
        <v>203057</v>
      </c>
      <c r="B1094" t="n">
        <v>122</v>
      </c>
      <c r="C1094" t="inlineStr">
        <is>
          <t>Arcos</t>
        </is>
      </c>
      <c r="D1094" t="inlineStr">
        <is>
          <t>AMBEV S. A. - CDD SAO PAULO</t>
        </is>
      </c>
      <c r="E1094" t="inlineStr">
        <is>
          <t>971266</t>
        </is>
      </c>
      <c r="F1094" s="550" t="n">
        <v>46049</v>
      </c>
      <c r="G1094" s="550" t="n">
        <v>46049</v>
      </c>
      <c r="H1094" s="550" t="n">
        <v>46080</v>
      </c>
      <c r="I1094" t="n">
        <v>1320.7</v>
      </c>
      <c r="J1094" t="n">
        <v>3152.57</v>
      </c>
      <c r="K1094" t="n">
        <v>0</v>
      </c>
      <c r="L1094" t="n">
        <v>1320.7</v>
      </c>
      <c r="M1094" t="n">
        <v>0</v>
      </c>
      <c r="N1094" t="n">
        <v>0</v>
      </c>
      <c r="O1094" t="n">
        <v>0</v>
      </c>
      <c r="P1094" t="n">
        <v>0</v>
      </c>
      <c r="Q1094" t="inlineStr">
        <is>
          <t>01/2026</t>
        </is>
      </c>
    </row>
    <row r="1095">
      <c r="A1095" t="n">
        <v>203055</v>
      </c>
      <c r="B1095" t="n">
        <v>122</v>
      </c>
      <c r="C1095" t="inlineStr">
        <is>
          <t>Arcos</t>
        </is>
      </c>
      <c r="D1095" t="inlineStr">
        <is>
          <t>WIDE STOCK COMERCIO E DISTRIBUICAO LTDA</t>
        </is>
      </c>
      <c r="E1095" t="inlineStr">
        <is>
          <t>425710</t>
        </is>
      </c>
      <c r="F1095" s="550" t="n">
        <v>46049</v>
      </c>
      <c r="H1095" s="550" t="n">
        <v>46063</v>
      </c>
      <c r="I1095" t="n">
        <v>102.1</v>
      </c>
      <c r="J1095" t="n">
        <v>102.1</v>
      </c>
      <c r="K1095" t="n">
        <v>0</v>
      </c>
      <c r="L1095" t="n">
        <v>0</v>
      </c>
      <c r="M1095" t="n">
        <v>102.1</v>
      </c>
      <c r="N1095" t="n">
        <v>0</v>
      </c>
      <c r="O1095" t="n">
        <v>0</v>
      </c>
      <c r="P1095" t="n">
        <v>0</v>
      </c>
      <c r="Q1095" t="inlineStr">
        <is>
          <t>01/2026</t>
        </is>
      </c>
    </row>
    <row r="1096">
      <c r="A1096" t="n">
        <v>203054</v>
      </c>
      <c r="B1096" t="n">
        <v>122</v>
      </c>
      <c r="C1096" t="inlineStr">
        <is>
          <t>Arcos</t>
        </is>
      </c>
      <c r="D1096" t="inlineStr">
        <is>
          <t>FRONT BEBIDAS LTDA</t>
        </is>
      </c>
      <c r="E1096" t="inlineStr">
        <is>
          <t>789329</t>
        </is>
      </c>
      <c r="F1096" s="550" t="n">
        <v>46050</v>
      </c>
      <c r="G1096" s="550" t="n">
        <v>46050</v>
      </c>
      <c r="H1096" s="550" t="n">
        <v>46064</v>
      </c>
      <c r="I1096" t="n">
        <v>7906.7</v>
      </c>
      <c r="J1096" t="n">
        <v>7906.7</v>
      </c>
      <c r="K1096" t="n">
        <v>0</v>
      </c>
      <c r="L1096" t="n">
        <v>7906.7</v>
      </c>
      <c r="M1096" t="n">
        <v>0</v>
      </c>
      <c r="N1096" t="n">
        <v>0</v>
      </c>
      <c r="O1096" t="n">
        <v>0</v>
      </c>
      <c r="P1096" t="n">
        <v>0</v>
      </c>
      <c r="Q1096" t="inlineStr">
        <is>
          <t>01/2026</t>
        </is>
      </c>
    </row>
    <row r="1097">
      <c r="A1097" t="n">
        <v>203053</v>
      </c>
      <c r="B1097" t="n">
        <v>122</v>
      </c>
      <c r="C1097" t="inlineStr">
        <is>
          <t>Arcos</t>
        </is>
      </c>
      <c r="D1097" t="inlineStr">
        <is>
          <t>QUEIJARIA ATALAIA LTDA</t>
        </is>
      </c>
      <c r="E1097" t="inlineStr">
        <is>
          <t>21301</t>
        </is>
      </c>
      <c r="F1097" s="550" t="n">
        <v>46049</v>
      </c>
      <c r="G1097" s="550" t="n">
        <v>46049</v>
      </c>
      <c r="H1097" s="550" t="n">
        <v>46077</v>
      </c>
      <c r="I1097" t="n">
        <v>616.58</v>
      </c>
      <c r="J1097" t="n">
        <v>586.58</v>
      </c>
      <c r="K1097" t="n">
        <v>616.58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inlineStr">
        <is>
          <t>01/2026</t>
        </is>
      </c>
    </row>
    <row r="1098">
      <c r="A1098" t="n">
        <v>203052</v>
      </c>
      <c r="B1098" t="n">
        <v>122</v>
      </c>
      <c r="C1098" t="inlineStr">
        <is>
          <t>Arcos</t>
        </is>
      </c>
      <c r="D1098" t="inlineStr">
        <is>
          <t>MARIO PEDRO FELICIANO - HORTIFRUTI</t>
        </is>
      </c>
      <c r="E1098" t="inlineStr">
        <is>
          <t>465963</t>
        </is>
      </c>
      <c r="F1098" s="550" t="n">
        <v>46049</v>
      </c>
      <c r="G1098" s="550" t="n">
        <v>46049</v>
      </c>
      <c r="H1098" s="550" t="n">
        <v>46077</v>
      </c>
      <c r="I1098" t="n">
        <v>331.53</v>
      </c>
      <c r="J1098" t="n">
        <v>331.52</v>
      </c>
      <c r="K1098" t="n">
        <v>331.53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inlineStr">
        <is>
          <t>01/2026</t>
        </is>
      </c>
    </row>
    <row r="1099">
      <c r="A1099" t="n">
        <v>203051</v>
      </c>
      <c r="B1099" t="n">
        <v>122</v>
      </c>
      <c r="C1099" t="inlineStr">
        <is>
          <t>Arcos</t>
        </is>
      </c>
      <c r="D1099" t="inlineStr">
        <is>
          <t>FG7 COMERCIO E DISTRIBUICAO DE BEBIDAS LTDA</t>
        </is>
      </c>
      <c r="E1099" t="inlineStr">
        <is>
          <t>739448</t>
        </is>
      </c>
      <c r="F1099" s="550" t="n">
        <v>46050</v>
      </c>
      <c r="G1099" s="550" t="n">
        <v>46050</v>
      </c>
      <c r="H1099" s="550" t="n">
        <v>46078</v>
      </c>
      <c r="I1099" t="n">
        <v>1120.08</v>
      </c>
      <c r="J1099" t="n">
        <v>1120.08</v>
      </c>
      <c r="K1099" t="n">
        <v>0</v>
      </c>
      <c r="L1099" t="n">
        <v>1120.08</v>
      </c>
      <c r="M1099" t="n">
        <v>0</v>
      </c>
      <c r="N1099" t="n">
        <v>0</v>
      </c>
      <c r="O1099" t="n">
        <v>0</v>
      </c>
      <c r="P1099" t="n">
        <v>0</v>
      </c>
      <c r="Q1099" t="inlineStr">
        <is>
          <t>01/2026</t>
        </is>
      </c>
    </row>
    <row r="1100">
      <c r="A1100" t="n">
        <v>203050</v>
      </c>
      <c r="B1100" t="n">
        <v>122</v>
      </c>
      <c r="C1100" t="inlineStr">
        <is>
          <t>Arcos</t>
        </is>
      </c>
      <c r="D1100" t="inlineStr">
        <is>
          <t>PSS CENTRAL DA LIMPEZA LTDA</t>
        </is>
      </c>
      <c r="E1100" t="inlineStr">
        <is>
          <t>3023</t>
        </is>
      </c>
      <c r="F1100" s="550" t="n">
        <v>46049</v>
      </c>
      <c r="H1100" s="550" t="n">
        <v>46065</v>
      </c>
      <c r="I1100" t="n">
        <v>1024.76</v>
      </c>
      <c r="J1100" t="n">
        <v>1024.76</v>
      </c>
      <c r="K1100" t="n">
        <v>0</v>
      </c>
      <c r="L1100" t="n">
        <v>0</v>
      </c>
      <c r="M1100" t="n">
        <v>1024.76</v>
      </c>
      <c r="N1100" t="n">
        <v>0</v>
      </c>
      <c r="O1100" t="n">
        <v>0</v>
      </c>
      <c r="P1100" t="n">
        <v>0</v>
      </c>
      <c r="Q1100" t="inlineStr">
        <is>
          <t>01/2026</t>
        </is>
      </c>
    </row>
    <row r="1101">
      <c r="A1101" t="n">
        <v>203049</v>
      </c>
      <c r="B1101" t="n">
        <v>122</v>
      </c>
      <c r="C1101" t="inlineStr">
        <is>
          <t>Arcos</t>
        </is>
      </c>
      <c r="D1101" t="inlineStr">
        <is>
          <t>PSS CENTRAL DA LIMPEZA LTDA</t>
        </is>
      </c>
      <c r="E1101" t="inlineStr">
        <is>
          <t>3031</t>
        </is>
      </c>
      <c r="F1101" s="550" t="n">
        <v>46049</v>
      </c>
      <c r="H1101" s="550" t="n">
        <v>46065</v>
      </c>
      <c r="I1101" t="n">
        <v>1080</v>
      </c>
      <c r="J1101" t="n">
        <v>1080</v>
      </c>
      <c r="K1101" t="n">
        <v>0</v>
      </c>
      <c r="L1101" t="n">
        <v>0</v>
      </c>
      <c r="M1101" t="n">
        <v>0</v>
      </c>
      <c r="N1101" t="n">
        <v>0</v>
      </c>
      <c r="O1101" t="n">
        <v>1080</v>
      </c>
      <c r="P1101" t="n">
        <v>0</v>
      </c>
      <c r="Q1101" t="inlineStr">
        <is>
          <t>01/2026</t>
        </is>
      </c>
    </row>
    <row r="1102">
      <c r="A1102" t="n">
        <v>203048</v>
      </c>
      <c r="B1102" t="n">
        <v>122</v>
      </c>
      <c r="C1102" t="inlineStr">
        <is>
          <t>Arcos</t>
        </is>
      </c>
      <c r="D1102" t="inlineStr">
        <is>
          <t>EMPORIO M&amp;L COMERCIO DE ALIM E BEBIDAS LTDA</t>
        </is>
      </c>
      <c r="E1102" t="inlineStr">
        <is>
          <t>493577</t>
        </is>
      </c>
      <c r="F1102" s="550" t="n">
        <v>46049</v>
      </c>
      <c r="G1102" s="550" t="n">
        <v>46049</v>
      </c>
      <c r="H1102" s="550" t="n">
        <v>46077</v>
      </c>
      <c r="I1102" t="n">
        <v>314.4</v>
      </c>
      <c r="J1102" t="n">
        <v>314.4</v>
      </c>
      <c r="K1102" t="n">
        <v>0</v>
      </c>
      <c r="L1102" t="n">
        <v>314.4</v>
      </c>
      <c r="M1102" t="n">
        <v>0</v>
      </c>
      <c r="N1102" t="n">
        <v>0</v>
      </c>
      <c r="O1102" t="n">
        <v>0</v>
      </c>
      <c r="P1102" t="n">
        <v>0</v>
      </c>
      <c r="Q1102" t="inlineStr">
        <is>
          <t>01/2026</t>
        </is>
      </c>
    </row>
    <row r="1103">
      <c r="A1103" t="n">
        <v>203047</v>
      </c>
      <c r="B1103" t="n">
        <v>122</v>
      </c>
      <c r="C1103" t="inlineStr">
        <is>
          <t>Arcos</t>
        </is>
      </c>
      <c r="D1103" t="inlineStr">
        <is>
          <t>EMPORIO M&amp;L COMERCIO DE ALIM E BEBIDAS LTDA</t>
        </is>
      </c>
      <c r="E1103" t="inlineStr">
        <is>
          <t>493527</t>
        </is>
      </c>
      <c r="F1103" s="550" t="n">
        <v>46049</v>
      </c>
      <c r="G1103" s="550" t="n">
        <v>46049</v>
      </c>
      <c r="H1103" s="550" t="n">
        <v>46077</v>
      </c>
      <c r="I1103" t="n">
        <v>4556.56</v>
      </c>
      <c r="J1103" t="n">
        <v>4556.56</v>
      </c>
      <c r="K1103" t="n">
        <v>4556.56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inlineStr">
        <is>
          <t>01/2026</t>
        </is>
      </c>
    </row>
    <row r="1104">
      <c r="A1104" t="n">
        <v>203045</v>
      </c>
      <c r="B1104" t="n">
        <v>122</v>
      </c>
      <c r="C1104" t="inlineStr">
        <is>
          <t>Arcos</t>
        </is>
      </c>
      <c r="D1104" t="inlineStr">
        <is>
          <t>BATARD PADARIA ARTESANAL LTDA</t>
        </is>
      </c>
      <c r="E1104" t="inlineStr">
        <is>
          <t>13135</t>
        </is>
      </c>
      <c r="F1104" s="550" t="n">
        <v>46050</v>
      </c>
      <c r="G1104" s="550" t="n">
        <v>46050</v>
      </c>
      <c r="H1104" s="550" t="n">
        <v>46066</v>
      </c>
      <c r="I1104" t="n">
        <v>1405.25</v>
      </c>
      <c r="J1104" t="n">
        <v>1392.25</v>
      </c>
      <c r="K1104" t="n">
        <v>1405.25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inlineStr">
        <is>
          <t>01/2026</t>
        </is>
      </c>
    </row>
    <row r="1105">
      <c r="A1105" t="n">
        <v>203044</v>
      </c>
      <c r="B1105" t="n">
        <v>122</v>
      </c>
      <c r="C1105" t="inlineStr">
        <is>
          <t>Arcos</t>
        </is>
      </c>
      <c r="D1105" t="inlineStr">
        <is>
          <t>GCT COMERCIO DE PRODUTOS ALIMENTICIOS LTDA</t>
        </is>
      </c>
      <c r="E1105" t="inlineStr">
        <is>
          <t>10058</t>
        </is>
      </c>
      <c r="F1105" s="550" t="n">
        <v>46050</v>
      </c>
      <c r="G1105" s="550" t="n">
        <v>46050</v>
      </c>
      <c r="H1105" s="550" t="n">
        <v>46064</v>
      </c>
      <c r="I1105" t="n">
        <v>1422.14</v>
      </c>
      <c r="J1105" t="n">
        <v>1397.14</v>
      </c>
      <c r="K1105" t="n">
        <v>0</v>
      </c>
      <c r="L1105" t="n">
        <v>1422.14</v>
      </c>
      <c r="M1105" t="n">
        <v>0</v>
      </c>
      <c r="N1105" t="n">
        <v>0</v>
      </c>
      <c r="O1105" t="n">
        <v>0</v>
      </c>
      <c r="P1105" t="n">
        <v>0</v>
      </c>
      <c r="Q1105" t="inlineStr">
        <is>
          <t>01/2026</t>
        </is>
      </c>
    </row>
    <row r="1106">
      <c r="A1106" t="n">
        <v>203043</v>
      </c>
      <c r="B1106" t="n">
        <v>122</v>
      </c>
      <c r="C1106" t="inlineStr">
        <is>
          <t>Arcos</t>
        </is>
      </c>
      <c r="D1106" t="inlineStr">
        <is>
          <t>BATALHA FABRICA DE PAES LTDA</t>
        </is>
      </c>
      <c r="E1106" t="inlineStr">
        <is>
          <t>867</t>
        </is>
      </c>
      <c r="F1106" s="550" t="n">
        <v>46044</v>
      </c>
      <c r="G1106" s="550" t="n">
        <v>46044</v>
      </c>
      <c r="H1106" s="550" t="n">
        <v>46061</v>
      </c>
      <c r="I1106" t="n">
        <v>618.84</v>
      </c>
      <c r="J1106" t="n">
        <v>618.84</v>
      </c>
      <c r="K1106" t="n">
        <v>618.84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inlineStr">
        <is>
          <t>01/2026</t>
        </is>
      </c>
    </row>
    <row r="1107">
      <c r="A1107" t="n">
        <v>202843</v>
      </c>
      <c r="B1107" t="n">
        <v>122</v>
      </c>
      <c r="C1107" t="inlineStr">
        <is>
          <t>Arcos</t>
        </is>
      </c>
      <c r="D1107" t="inlineStr">
        <is>
          <t>QUEIJARIA ATALAIA LTDA</t>
        </is>
      </c>
      <c r="E1107" t="inlineStr">
        <is>
          <t>21024</t>
        </is>
      </c>
      <c r="F1107" s="550" t="n">
        <v>46043</v>
      </c>
      <c r="G1107" s="550" t="n">
        <v>46043</v>
      </c>
      <c r="H1107" s="550" t="n">
        <v>46071</v>
      </c>
      <c r="I1107" t="n">
        <v>616.58</v>
      </c>
      <c r="J1107" t="n">
        <v>586.58</v>
      </c>
      <c r="K1107" t="n">
        <v>616.58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inlineStr">
        <is>
          <t>01/2026</t>
        </is>
      </c>
    </row>
    <row r="1108">
      <c r="A1108" t="n">
        <v>202837</v>
      </c>
      <c r="B1108" t="n">
        <v>122</v>
      </c>
      <c r="C1108" t="inlineStr">
        <is>
          <t>Arcos</t>
        </is>
      </c>
      <c r="D1108" t="inlineStr">
        <is>
          <t>CECILIA TSUYACO ARAKI SILVA LTDA</t>
        </is>
      </c>
      <c r="E1108" t="inlineStr">
        <is>
          <t>385626</t>
        </is>
      </c>
      <c r="F1108" s="550" t="n">
        <v>46045</v>
      </c>
      <c r="G1108" s="550" t="n">
        <v>46045</v>
      </c>
      <c r="H1108" s="550" t="n">
        <v>46073</v>
      </c>
      <c r="I1108" t="n">
        <v>771.63</v>
      </c>
      <c r="J1108" t="n">
        <v>771.63</v>
      </c>
      <c r="K1108" t="n">
        <v>771.63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inlineStr">
        <is>
          <t>01/2026</t>
        </is>
      </c>
    </row>
    <row r="1109">
      <c r="A1109" t="n">
        <v>202836</v>
      </c>
      <c r="B1109" t="n">
        <v>122</v>
      </c>
      <c r="C1109" t="inlineStr">
        <is>
          <t>Arcos</t>
        </is>
      </c>
      <c r="D1109" t="inlineStr">
        <is>
          <t>ZAHIL IMPORTADORA LTDA</t>
        </is>
      </c>
      <c r="E1109" t="inlineStr">
        <is>
          <t>263885</t>
        </is>
      </c>
      <c r="F1109" s="550" t="n">
        <v>46048</v>
      </c>
      <c r="G1109" s="550" t="n">
        <v>46048</v>
      </c>
      <c r="H1109" s="550" t="n">
        <v>46076</v>
      </c>
      <c r="I1109" t="n">
        <v>852.79</v>
      </c>
      <c r="J1109" t="n">
        <v>780</v>
      </c>
      <c r="K1109" t="n">
        <v>0</v>
      </c>
      <c r="L1109" t="n">
        <v>852.79</v>
      </c>
      <c r="M1109" t="n">
        <v>0</v>
      </c>
      <c r="N1109" t="n">
        <v>0</v>
      </c>
      <c r="O1109" t="n">
        <v>0</v>
      </c>
      <c r="P1109" t="n">
        <v>0</v>
      </c>
      <c r="Q1109" t="inlineStr">
        <is>
          <t>01/2026</t>
        </is>
      </c>
    </row>
    <row r="1110">
      <c r="A1110" t="n">
        <v>202835</v>
      </c>
      <c r="B1110" t="n">
        <v>122</v>
      </c>
      <c r="C1110" t="inlineStr">
        <is>
          <t>Arcos</t>
        </is>
      </c>
      <c r="D1110" t="inlineStr">
        <is>
          <t xml:space="preserve">ARENA VIP DISTRIBUIDORA DE BEBIDAS LTDA </t>
        </is>
      </c>
      <c r="E1110" t="inlineStr">
        <is>
          <t>26465</t>
        </is>
      </c>
      <c r="F1110" s="550" t="n">
        <v>46048</v>
      </c>
      <c r="G1110" s="550" t="n">
        <v>46048</v>
      </c>
      <c r="H1110" s="550" t="n">
        <v>46076</v>
      </c>
      <c r="I1110" t="n">
        <v>295.92</v>
      </c>
      <c r="J1110" t="n">
        <v>295.92</v>
      </c>
      <c r="K1110" t="n">
        <v>0</v>
      </c>
      <c r="L1110" t="n">
        <v>295.92</v>
      </c>
      <c r="M1110" t="n">
        <v>0</v>
      </c>
      <c r="N1110" t="n">
        <v>0</v>
      </c>
      <c r="O1110" t="n">
        <v>0</v>
      </c>
      <c r="P1110" t="n">
        <v>0</v>
      </c>
      <c r="Q1110" t="inlineStr">
        <is>
          <t>01/2026</t>
        </is>
      </c>
    </row>
    <row r="1111">
      <c r="A1111" t="n">
        <v>202832</v>
      </c>
      <c r="B1111" t="n">
        <v>122</v>
      </c>
      <c r="C1111" t="inlineStr">
        <is>
          <t>Arcos</t>
        </is>
      </c>
      <c r="D1111" t="inlineStr">
        <is>
          <t>MARCOS SILVA DO NASCIMENTO</t>
        </is>
      </c>
      <c r="E1111" t="inlineStr">
        <is>
          <t>750</t>
        </is>
      </c>
      <c r="F1111" s="550" t="n">
        <v>46049</v>
      </c>
      <c r="G1111" s="550" t="n">
        <v>46049</v>
      </c>
      <c r="H1111" s="550" t="n">
        <v>46075</v>
      </c>
      <c r="I1111" t="n">
        <v>219.89</v>
      </c>
      <c r="J1111" t="n">
        <v>219.89</v>
      </c>
      <c r="K1111" t="n">
        <v>219.89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inlineStr">
        <is>
          <t>01/2026</t>
        </is>
      </c>
    </row>
    <row r="1112">
      <c r="A1112" t="n">
        <v>202831</v>
      </c>
      <c r="B1112" t="n">
        <v>122</v>
      </c>
      <c r="C1112" t="inlineStr">
        <is>
          <t>Arcos</t>
        </is>
      </c>
      <c r="D1112" t="inlineStr">
        <is>
          <t>CG FOOD´S DISTRIBUIDORA DE ALIMENTOS LTDA</t>
        </is>
      </c>
      <c r="E1112" t="inlineStr">
        <is>
          <t>177533</t>
        </is>
      </c>
      <c r="F1112" s="550" t="n">
        <v>46049</v>
      </c>
      <c r="G1112" s="550" t="n">
        <v>46049</v>
      </c>
      <c r="H1112" s="550" t="n">
        <v>46070</v>
      </c>
      <c r="I1112" t="n">
        <v>307.8</v>
      </c>
      <c r="J1112" t="n">
        <v>308.08</v>
      </c>
      <c r="K1112" t="n">
        <v>247.85</v>
      </c>
      <c r="L1112" t="n">
        <v>59.95</v>
      </c>
      <c r="M1112" t="n">
        <v>0</v>
      </c>
      <c r="N1112" t="n">
        <v>0</v>
      </c>
      <c r="O1112" t="n">
        <v>0</v>
      </c>
      <c r="P1112" t="n">
        <v>0</v>
      </c>
      <c r="Q1112" t="inlineStr">
        <is>
          <t>01/2026</t>
        </is>
      </c>
    </row>
    <row r="1113">
      <c r="A1113" t="n">
        <v>202830</v>
      </c>
      <c r="B1113" t="n">
        <v>122</v>
      </c>
      <c r="C1113" t="inlineStr">
        <is>
          <t>Arcos</t>
        </is>
      </c>
      <c r="D1113" t="inlineStr">
        <is>
          <t>MONTE ALTO ALIMENTOS LTDA</t>
        </is>
      </c>
      <c r="E1113" t="inlineStr">
        <is>
          <t>175827</t>
        </is>
      </c>
      <c r="F1113" s="550" t="n">
        <v>46048</v>
      </c>
      <c r="G1113" s="550" t="n">
        <v>46048</v>
      </c>
      <c r="H1113" s="550" t="n">
        <v>46069</v>
      </c>
      <c r="I1113" t="n">
        <v>7938.59</v>
      </c>
      <c r="J1113" t="n">
        <v>7938.59</v>
      </c>
      <c r="K1113" t="n">
        <v>7938.59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inlineStr">
        <is>
          <t>01/2026</t>
        </is>
      </c>
    </row>
    <row r="1114">
      <c r="A1114" t="n">
        <v>202828</v>
      </c>
      <c r="B1114" t="n">
        <v>122</v>
      </c>
      <c r="C1114" t="inlineStr">
        <is>
          <t>Arcos</t>
        </is>
      </c>
      <c r="D1114" t="inlineStr">
        <is>
          <t>DTK COMERCIO DE ALIMENTOS LTDA</t>
        </is>
      </c>
      <c r="E1114" t="inlineStr">
        <is>
          <t>62261</t>
        </is>
      </c>
      <c r="F1114" s="550" t="n">
        <v>46048</v>
      </c>
      <c r="G1114" s="550" t="n">
        <v>46048</v>
      </c>
      <c r="H1114" s="550" t="n">
        <v>46076</v>
      </c>
      <c r="I1114" t="n">
        <v>3532.67</v>
      </c>
      <c r="J1114" t="n">
        <v>3530.67</v>
      </c>
      <c r="K1114" t="n">
        <v>3532.67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inlineStr">
        <is>
          <t>01/2026</t>
        </is>
      </c>
    </row>
    <row r="1115">
      <c r="A1115" t="n">
        <v>202825</v>
      </c>
      <c r="B1115" t="n">
        <v>122</v>
      </c>
      <c r="C1115" t="inlineStr">
        <is>
          <t>Arcos</t>
        </is>
      </c>
      <c r="D1115" t="inlineStr">
        <is>
          <t>GIGIO COMÉRCIO DE PRODUTO ALIMENTICIOS LTDA</t>
        </is>
      </c>
      <c r="E1115" t="inlineStr">
        <is>
          <t>22247</t>
        </is>
      </c>
      <c r="F1115" s="550" t="n">
        <v>46048</v>
      </c>
      <c r="G1115" s="550" t="n">
        <v>46048</v>
      </c>
      <c r="H1115" s="550" t="n">
        <v>46071</v>
      </c>
      <c r="I1115" t="n">
        <v>357.6</v>
      </c>
      <c r="J1115" t="n">
        <v>357.6</v>
      </c>
      <c r="K1115" t="n">
        <v>357.6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inlineStr">
        <is>
          <t>01/2026</t>
        </is>
      </c>
    </row>
    <row r="1116">
      <c r="A1116" t="n">
        <v>202821</v>
      </c>
      <c r="B1116" t="n">
        <v>122</v>
      </c>
      <c r="C1116" t="inlineStr">
        <is>
          <t>Arcos</t>
        </is>
      </c>
      <c r="D1116" t="inlineStr">
        <is>
          <t>MARIO PEDRO FELICIANO - HORTIFRUTI</t>
        </is>
      </c>
      <c r="E1116" t="inlineStr">
        <is>
          <t>465771</t>
        </is>
      </c>
      <c r="F1116" s="550" t="n">
        <v>46048</v>
      </c>
      <c r="G1116" s="550" t="n">
        <v>46048</v>
      </c>
      <c r="H1116" s="550" t="n">
        <v>46076</v>
      </c>
      <c r="I1116" t="n">
        <v>329.99</v>
      </c>
      <c r="J1116" t="n">
        <v>329.99</v>
      </c>
      <c r="K1116" t="n">
        <v>329.99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inlineStr">
        <is>
          <t>01/2026</t>
        </is>
      </c>
    </row>
    <row r="1117">
      <c r="A1117" t="n">
        <v>202817</v>
      </c>
      <c r="B1117" t="n">
        <v>122</v>
      </c>
      <c r="C1117" t="inlineStr">
        <is>
          <t>Arcos</t>
        </is>
      </c>
      <c r="D1117" t="inlineStr">
        <is>
          <t xml:space="preserve">LEITERIA CABRIOLA FROMAGES DE CHEVRE LTDA </t>
        </is>
      </c>
      <c r="E1117" t="inlineStr">
        <is>
          <t>48295</t>
        </is>
      </c>
      <c r="F1117" s="550" t="n">
        <v>46048</v>
      </c>
      <c r="G1117" s="550" t="n">
        <v>46048</v>
      </c>
      <c r="H1117" s="550" t="n">
        <v>46078</v>
      </c>
      <c r="I1117" t="n">
        <v>946.8</v>
      </c>
      <c r="J1117" t="n">
        <v>946.8</v>
      </c>
      <c r="K1117" t="n">
        <v>946.8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inlineStr">
        <is>
          <t>01/2026</t>
        </is>
      </c>
    </row>
    <row r="1118">
      <c r="A1118" t="n">
        <v>202812</v>
      </c>
      <c r="B1118" t="n">
        <v>122</v>
      </c>
      <c r="C1118" t="inlineStr">
        <is>
          <t>Arcos</t>
        </is>
      </c>
      <c r="D1118" t="inlineStr">
        <is>
          <t xml:space="preserve">HORTIFRUTI DO CHEF LTDA </t>
        </is>
      </c>
      <c r="E1118" t="inlineStr">
        <is>
          <t>28661</t>
        </is>
      </c>
      <c r="F1118" s="550" t="n">
        <v>46048</v>
      </c>
      <c r="G1118" s="550" t="n">
        <v>46048</v>
      </c>
      <c r="H1118" s="550" t="n">
        <v>46076</v>
      </c>
      <c r="I1118" t="n">
        <v>373.89</v>
      </c>
      <c r="J1118" t="n">
        <v>373.89</v>
      </c>
      <c r="K1118" t="n">
        <v>373.89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inlineStr">
        <is>
          <t>01/2026</t>
        </is>
      </c>
    </row>
    <row r="1119">
      <c r="A1119" t="n">
        <v>202810</v>
      </c>
      <c r="B1119" t="n">
        <v>122</v>
      </c>
      <c r="C1119" t="inlineStr">
        <is>
          <t>Arcos</t>
        </is>
      </c>
      <c r="D1119" t="inlineStr">
        <is>
          <t>NA MORADA INDÚSTRIA E COMÉRCIO LTDA</t>
        </is>
      </c>
      <c r="E1119" t="inlineStr">
        <is>
          <t>289099</t>
        </is>
      </c>
      <c r="F1119" s="550" t="n">
        <v>46048</v>
      </c>
      <c r="G1119" s="550" t="n">
        <v>46048</v>
      </c>
      <c r="H1119" s="550" t="n">
        <v>46063</v>
      </c>
      <c r="I1119" t="n">
        <v>1666.8</v>
      </c>
      <c r="J1119" t="n">
        <v>1788.79</v>
      </c>
      <c r="K1119" t="n">
        <v>1666.8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inlineStr">
        <is>
          <t>01/2026</t>
        </is>
      </c>
    </row>
    <row r="1120">
      <c r="A1120" t="n">
        <v>199462</v>
      </c>
      <c r="B1120" t="n">
        <v>122</v>
      </c>
      <c r="C1120" t="inlineStr">
        <is>
          <t>Arcos</t>
        </is>
      </c>
      <c r="D1120" t="inlineStr">
        <is>
          <t>DTK COMERCIO DE ALIMENTOS LTDA</t>
        </is>
      </c>
      <c r="E1120" t="inlineStr">
        <is>
          <t>59592</t>
        </is>
      </c>
      <c r="F1120" s="550" t="n">
        <v>46028</v>
      </c>
      <c r="G1120" s="550" t="n">
        <v>46028</v>
      </c>
      <c r="H1120" s="550" t="n">
        <v>46056</v>
      </c>
      <c r="I1120" t="n">
        <v>4428.38</v>
      </c>
      <c r="J1120" t="n">
        <v>3897.18</v>
      </c>
      <c r="K1120" t="n">
        <v>4428.38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inlineStr">
        <is>
          <t>01/2026</t>
        </is>
      </c>
    </row>
    <row r="1121">
      <c r="A1121" t="n">
        <v>199449</v>
      </c>
      <c r="B1121" t="n">
        <v>122</v>
      </c>
      <c r="C1121" t="inlineStr">
        <is>
          <t>Arcos</t>
        </is>
      </c>
      <c r="D1121" t="inlineStr">
        <is>
          <t>GCT COMERCIO DE PRODUTOS ALIMENTICIOS LTDA</t>
        </is>
      </c>
      <c r="E1121" t="inlineStr">
        <is>
          <t>9340</t>
        </is>
      </c>
      <c r="F1121" s="550" t="n">
        <v>46045</v>
      </c>
      <c r="G1121" s="550" t="n">
        <v>46045</v>
      </c>
      <c r="H1121" s="550" t="n">
        <v>46059</v>
      </c>
      <c r="I1121" t="n">
        <v>795.5</v>
      </c>
      <c r="J1121" t="n">
        <v>770.5</v>
      </c>
      <c r="K1121" t="n">
        <v>0</v>
      </c>
      <c r="L1121" t="n">
        <v>795.5</v>
      </c>
      <c r="M1121" t="n">
        <v>0</v>
      </c>
      <c r="N1121" t="n">
        <v>0</v>
      </c>
      <c r="O1121" t="n">
        <v>0</v>
      </c>
      <c r="P1121" t="n">
        <v>0</v>
      </c>
      <c r="Q1121" t="inlineStr">
        <is>
          <t>01/2026</t>
        </is>
      </c>
    </row>
    <row r="1122">
      <c r="A1122" t="n">
        <v>199412</v>
      </c>
      <c r="B1122" t="n">
        <v>122</v>
      </c>
      <c r="C1122" t="inlineStr">
        <is>
          <t>Arcos</t>
        </is>
      </c>
      <c r="D1122" t="inlineStr">
        <is>
          <t xml:space="preserve">EDUARDO TAKESHI MURANAKA </t>
        </is>
      </c>
      <c r="E1122" t="inlineStr">
        <is>
          <t>260710936</t>
        </is>
      </c>
      <c r="F1122" s="550" t="n">
        <v>46046</v>
      </c>
      <c r="G1122" s="550" t="n">
        <v>46046</v>
      </c>
      <c r="H1122" s="550" t="n">
        <v>46060</v>
      </c>
      <c r="I1122" t="n">
        <v>610</v>
      </c>
      <c r="J1122" t="n">
        <v>610</v>
      </c>
      <c r="K1122" t="n">
        <v>610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inlineStr">
        <is>
          <t>01/2026</t>
        </is>
      </c>
    </row>
    <row r="1123">
      <c r="A1123" t="n">
        <v>199399</v>
      </c>
      <c r="B1123" t="n">
        <v>122</v>
      </c>
      <c r="C1123" t="inlineStr">
        <is>
          <t>Arcos</t>
        </is>
      </c>
      <c r="D1123" t="inlineStr">
        <is>
          <t>NOVA COMERCIAL PESCADOS LTDA</t>
        </is>
      </c>
      <c r="E1123" t="inlineStr">
        <is>
          <t>30827</t>
        </is>
      </c>
      <c r="F1123" s="550" t="n">
        <v>46045</v>
      </c>
      <c r="G1123" s="550" t="n">
        <v>46045</v>
      </c>
      <c r="H1123" s="550" t="n">
        <v>46059</v>
      </c>
      <c r="I1123" t="n">
        <v>1120</v>
      </c>
      <c r="J1123" t="n">
        <v>1120</v>
      </c>
      <c r="K1123" t="n">
        <v>1120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inlineStr">
        <is>
          <t>01/2026</t>
        </is>
      </c>
    </row>
    <row r="1124">
      <c r="A1124" t="n">
        <v>199028</v>
      </c>
      <c r="B1124" t="n">
        <v>122</v>
      </c>
      <c r="C1124" t="inlineStr">
        <is>
          <t>Arcos</t>
        </is>
      </c>
      <c r="D1124" t="inlineStr">
        <is>
          <t>EMPORIO M&amp;L COMERCIO DE ALIM E BEBIDAS LTDA</t>
        </is>
      </c>
      <c r="E1124" t="inlineStr">
        <is>
          <t>492868</t>
        </is>
      </c>
      <c r="F1124" s="550" t="n">
        <v>46044</v>
      </c>
      <c r="G1124" s="550" t="n">
        <v>46044</v>
      </c>
      <c r="H1124" s="550" t="n">
        <v>46073</v>
      </c>
      <c r="I1124" t="n">
        <v>389.5</v>
      </c>
      <c r="J1124" t="n">
        <v>389.5</v>
      </c>
      <c r="K1124" t="n">
        <v>389.5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inlineStr">
        <is>
          <t>01/2026</t>
        </is>
      </c>
    </row>
    <row r="1125">
      <c r="A1125" t="n">
        <v>198988</v>
      </c>
      <c r="B1125" t="n">
        <v>122</v>
      </c>
      <c r="C1125" t="inlineStr">
        <is>
          <t>Arcos</t>
        </is>
      </c>
      <c r="D1125" t="inlineStr">
        <is>
          <t xml:space="preserve">HORTIFRUTI DO CHEF LTDA </t>
        </is>
      </c>
      <c r="E1125" t="inlineStr">
        <is>
          <t>28589</t>
        </is>
      </c>
      <c r="F1125" s="550" t="n">
        <v>46044</v>
      </c>
      <c r="G1125" s="550" t="n">
        <v>46044</v>
      </c>
      <c r="H1125" s="550" t="n">
        <v>46072</v>
      </c>
      <c r="I1125" t="n">
        <v>360.41</v>
      </c>
      <c r="J1125" t="n">
        <v>360.41</v>
      </c>
      <c r="K1125" t="n">
        <v>360.41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inlineStr">
        <is>
          <t>01/2026</t>
        </is>
      </c>
    </row>
    <row r="1126">
      <c r="A1126" t="n">
        <v>198981</v>
      </c>
      <c r="B1126" t="n">
        <v>122</v>
      </c>
      <c r="C1126" t="inlineStr">
        <is>
          <t>Arcos</t>
        </is>
      </c>
      <c r="D1126" t="inlineStr">
        <is>
          <t>CECILIA TSUYACO ARAKI SILVA LTDA</t>
        </is>
      </c>
      <c r="E1126" t="inlineStr">
        <is>
          <t>385532</t>
        </is>
      </c>
      <c r="F1126" s="550" t="n">
        <v>46044</v>
      </c>
      <c r="G1126" s="550" t="n">
        <v>46044</v>
      </c>
      <c r="H1126" s="550" t="n">
        <v>46072</v>
      </c>
      <c r="I1126" t="n">
        <v>765.58</v>
      </c>
      <c r="J1126" t="n">
        <v>765.58</v>
      </c>
      <c r="K1126" t="n">
        <v>765.58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inlineStr">
        <is>
          <t>01/2026</t>
        </is>
      </c>
    </row>
    <row r="1127">
      <c r="A1127" t="n">
        <v>198958</v>
      </c>
      <c r="B1127" t="n">
        <v>122</v>
      </c>
      <c r="C1127" t="inlineStr">
        <is>
          <t>Arcos</t>
        </is>
      </c>
      <c r="D1127" t="inlineStr">
        <is>
          <t>MARIO PEDRO FELICIANO - HORTIFRUTI</t>
        </is>
      </c>
      <c r="E1127" t="inlineStr">
        <is>
          <t>465412</t>
        </is>
      </c>
      <c r="F1127" s="550" t="n">
        <v>46044</v>
      </c>
      <c r="G1127" s="550" t="n">
        <v>46044</v>
      </c>
      <c r="H1127" s="550" t="n">
        <v>46072</v>
      </c>
      <c r="I1127" t="n">
        <v>193.83</v>
      </c>
      <c r="J1127" t="n">
        <v>193.83</v>
      </c>
      <c r="K1127" t="n">
        <v>193.83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inlineStr">
        <is>
          <t>01/2026</t>
        </is>
      </c>
    </row>
    <row r="1128">
      <c r="A1128" t="n">
        <v>198950</v>
      </c>
      <c r="B1128" t="n">
        <v>122</v>
      </c>
      <c r="C1128" t="inlineStr">
        <is>
          <t>Arcos</t>
        </is>
      </c>
      <c r="D1128" t="inlineStr">
        <is>
          <t>ANDREIA SANTOS FREITAS DUARTE</t>
        </is>
      </c>
      <c r="E1128" t="inlineStr">
        <is>
          <t>2506</t>
        </is>
      </c>
      <c r="F1128" s="550" t="n">
        <v>46044</v>
      </c>
      <c r="G1128" s="550" t="n">
        <v>46044</v>
      </c>
      <c r="H1128" s="550" t="n">
        <v>46077</v>
      </c>
      <c r="I1128" t="n">
        <v>867.38</v>
      </c>
      <c r="J1128" t="n">
        <v>867.38</v>
      </c>
      <c r="K1128" t="n">
        <v>867.38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inlineStr">
        <is>
          <t>01/2026</t>
        </is>
      </c>
    </row>
    <row r="1129">
      <c r="A1129" t="n">
        <v>198938</v>
      </c>
      <c r="B1129" t="n">
        <v>122</v>
      </c>
      <c r="C1129" t="inlineStr">
        <is>
          <t>Arcos</t>
        </is>
      </c>
      <c r="D1129" t="inlineStr">
        <is>
          <t>ANDREIA SANTOS FREITAS DUARTE</t>
        </is>
      </c>
      <c r="E1129" t="inlineStr">
        <is>
          <t>2507</t>
        </is>
      </c>
      <c r="F1129" s="550" t="n">
        <v>46044</v>
      </c>
      <c r="G1129" s="550" t="n">
        <v>46044</v>
      </c>
      <c r="H1129" s="550" t="n">
        <v>46079</v>
      </c>
      <c r="I1129" t="n">
        <v>208</v>
      </c>
      <c r="J1129" t="n">
        <v>208</v>
      </c>
      <c r="K1129" t="n">
        <v>208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inlineStr">
        <is>
          <t>01/2026</t>
        </is>
      </c>
    </row>
    <row r="1130">
      <c r="A1130" t="n">
        <v>198921</v>
      </c>
      <c r="B1130" t="n">
        <v>122</v>
      </c>
      <c r="C1130" t="inlineStr">
        <is>
          <t>Arcos</t>
        </is>
      </c>
      <c r="D1130" t="inlineStr">
        <is>
          <t>DTK COMERCIO DE ALIMENTOS LTDA</t>
        </is>
      </c>
      <c r="E1130" t="inlineStr">
        <is>
          <t>62056</t>
        </is>
      </c>
      <c r="F1130" s="550" t="n">
        <v>46045</v>
      </c>
      <c r="G1130" s="550" t="n">
        <v>46045</v>
      </c>
      <c r="H1130" s="550" t="n">
        <v>46066</v>
      </c>
      <c r="I1130" t="n">
        <v>118.15</v>
      </c>
      <c r="J1130" t="n">
        <v>109.25</v>
      </c>
      <c r="K1130" t="n">
        <v>118.15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inlineStr">
        <is>
          <t>01/2026</t>
        </is>
      </c>
    </row>
    <row r="1131">
      <c r="A1131" t="n">
        <v>198782</v>
      </c>
      <c r="B1131" t="n">
        <v>122</v>
      </c>
      <c r="C1131" t="inlineStr">
        <is>
          <t>Arcos</t>
        </is>
      </c>
      <c r="D1131" t="inlineStr">
        <is>
          <t>BATARD PADARIA ARTESANAL LTDA</t>
        </is>
      </c>
      <c r="E1131" t="inlineStr">
        <is>
          <t>13100</t>
        </is>
      </c>
      <c r="F1131" s="550" t="n">
        <v>46045</v>
      </c>
      <c r="G1131" s="550" t="n">
        <v>46045</v>
      </c>
      <c r="H1131" s="550" t="n">
        <v>46061</v>
      </c>
      <c r="I1131" t="n">
        <v>1283</v>
      </c>
      <c r="J1131" t="n">
        <v>1270</v>
      </c>
      <c r="K1131" t="n">
        <v>1283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inlineStr">
        <is>
          <t>01/2026</t>
        </is>
      </c>
    </row>
    <row r="1132">
      <c r="A1132" t="n">
        <v>198780</v>
      </c>
      <c r="B1132" t="n">
        <v>122</v>
      </c>
      <c r="C1132" t="inlineStr">
        <is>
          <t>Arcos</t>
        </is>
      </c>
      <c r="D1132" t="inlineStr">
        <is>
          <t>MONTE ALTO ALIMENTOS LTDA</t>
        </is>
      </c>
      <c r="E1132" t="inlineStr">
        <is>
          <t>175737</t>
        </is>
      </c>
      <c r="F1132" s="550" t="n">
        <v>46045</v>
      </c>
      <c r="G1132" s="550" t="n">
        <v>46045</v>
      </c>
      <c r="H1132" s="550" t="n">
        <v>46066</v>
      </c>
      <c r="I1132" t="n">
        <v>2093.04</v>
      </c>
      <c r="J1132" t="n">
        <v>2093.04</v>
      </c>
      <c r="K1132" t="n">
        <v>2093.04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inlineStr">
        <is>
          <t>01/2026</t>
        </is>
      </c>
    </row>
    <row r="1133">
      <c r="A1133" t="n">
        <v>198778</v>
      </c>
      <c r="B1133" t="n">
        <v>122</v>
      </c>
      <c r="C1133" t="inlineStr">
        <is>
          <t>Arcos</t>
        </is>
      </c>
      <c r="D1133" t="inlineStr">
        <is>
          <t xml:space="preserve">EDUARDO TAKESHI MURANAKA </t>
        </is>
      </c>
      <c r="E1133" t="inlineStr">
        <is>
          <t>260710930</t>
        </is>
      </c>
      <c r="F1133" s="550" t="n">
        <v>46044</v>
      </c>
      <c r="G1133" s="550" t="n">
        <v>46044</v>
      </c>
      <c r="H1133" s="550" t="n">
        <v>46055</v>
      </c>
      <c r="I1133" t="n">
        <v>229.5</v>
      </c>
      <c r="J1133" t="n">
        <v>229.5</v>
      </c>
      <c r="K1133" t="n">
        <v>229.5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inlineStr">
        <is>
          <t>01/2026</t>
        </is>
      </c>
    </row>
    <row r="1134">
      <c r="A1134" t="n">
        <v>198777</v>
      </c>
      <c r="B1134" t="n">
        <v>122</v>
      </c>
      <c r="C1134" t="inlineStr">
        <is>
          <t>Arcos</t>
        </is>
      </c>
      <c r="D1134" t="inlineStr">
        <is>
          <t xml:space="preserve">HORTIFRUTI DO CHEF LTDA </t>
        </is>
      </c>
      <c r="E1134" t="inlineStr">
        <is>
          <t>28576</t>
        </is>
      </c>
      <c r="F1134" s="550" t="n">
        <v>46043</v>
      </c>
      <c r="G1134" s="550" t="n">
        <v>46043</v>
      </c>
      <c r="H1134" s="550" t="n">
        <v>46071</v>
      </c>
      <c r="I1134" t="n">
        <v>506.25</v>
      </c>
      <c r="J1134" t="n">
        <v>506.25</v>
      </c>
      <c r="K1134" t="n">
        <v>506.25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inlineStr">
        <is>
          <t>01/2026</t>
        </is>
      </c>
    </row>
    <row r="1135">
      <c r="A1135" t="n">
        <v>198776</v>
      </c>
      <c r="B1135" t="n">
        <v>122</v>
      </c>
      <c r="C1135" t="inlineStr">
        <is>
          <t>Arcos</t>
        </is>
      </c>
      <c r="D1135" t="inlineStr">
        <is>
          <t>EMPORIO M&amp;L COMERCIO DE ALIM E BEBIDAS LTDA</t>
        </is>
      </c>
      <c r="E1135" t="inlineStr">
        <is>
          <t>492657</t>
        </is>
      </c>
      <c r="F1135" s="550" t="n">
        <v>46043</v>
      </c>
      <c r="G1135" s="550" t="n">
        <v>46043</v>
      </c>
      <c r="H1135" s="550" t="n">
        <v>46077</v>
      </c>
      <c r="I1135" t="n">
        <v>561.64</v>
      </c>
      <c r="J1135" t="n">
        <v>561.64</v>
      </c>
      <c r="K1135" t="n">
        <v>561.64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inlineStr">
        <is>
          <t>01/2026</t>
        </is>
      </c>
    </row>
    <row r="1136">
      <c r="A1136" t="n">
        <v>198774</v>
      </c>
      <c r="B1136" t="n">
        <v>122</v>
      </c>
      <c r="C1136" t="inlineStr">
        <is>
          <t>Arcos</t>
        </is>
      </c>
      <c r="D1136" t="inlineStr">
        <is>
          <t>CASANDRA DEVOTTO</t>
        </is>
      </c>
      <c r="E1136" t="inlineStr">
        <is>
          <t>100</t>
        </is>
      </c>
      <c r="F1136" s="550" t="n">
        <v>46044</v>
      </c>
      <c r="G1136" s="550" t="n">
        <v>46044</v>
      </c>
      <c r="H1136" s="550" t="n">
        <v>46059</v>
      </c>
      <c r="I1136" t="n">
        <v>1800</v>
      </c>
      <c r="J1136" t="n">
        <v>1800</v>
      </c>
      <c r="K1136" t="n">
        <v>1800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inlineStr">
        <is>
          <t>01/2026</t>
        </is>
      </c>
    </row>
    <row r="1137">
      <c r="A1137" t="n">
        <v>197921</v>
      </c>
      <c r="B1137" t="n">
        <v>122</v>
      </c>
      <c r="C1137" t="inlineStr">
        <is>
          <t>Arcos</t>
        </is>
      </c>
      <c r="D1137" t="inlineStr">
        <is>
          <t>PROAUTO INDUSTRIA QUIMICA EIRELI</t>
        </is>
      </c>
      <c r="E1137" t="inlineStr">
        <is>
          <t>150643</t>
        </is>
      </c>
      <c r="F1137" s="550" t="n">
        <v>46043</v>
      </c>
      <c r="H1137" s="550" t="n">
        <v>46064</v>
      </c>
      <c r="I1137" t="n">
        <v>992.04</v>
      </c>
      <c r="J1137" t="n">
        <v>960.8200000000001</v>
      </c>
      <c r="K1137" t="n">
        <v>0</v>
      </c>
      <c r="L1137" t="n">
        <v>0</v>
      </c>
      <c r="M1137" t="n">
        <v>992.04</v>
      </c>
      <c r="N1137" t="n">
        <v>0</v>
      </c>
      <c r="O1137" t="n">
        <v>0</v>
      </c>
      <c r="P1137" t="n">
        <v>0</v>
      </c>
      <c r="Q1137" t="inlineStr">
        <is>
          <t>01/2026</t>
        </is>
      </c>
    </row>
    <row r="1138">
      <c r="A1138" t="n">
        <v>197920</v>
      </c>
      <c r="B1138" t="n">
        <v>122</v>
      </c>
      <c r="C1138" t="inlineStr">
        <is>
          <t>Arcos</t>
        </is>
      </c>
      <c r="D1138" t="inlineStr">
        <is>
          <t>DTK COMERCIO DE ALIMENTOS LTDA</t>
        </is>
      </c>
      <c r="E1138" t="inlineStr">
        <is>
          <t>61892</t>
        </is>
      </c>
      <c r="F1138" s="550" t="n">
        <v>46043</v>
      </c>
      <c r="G1138" s="550" t="n">
        <v>46043</v>
      </c>
      <c r="H1138" s="550" t="n">
        <v>46071</v>
      </c>
      <c r="I1138" t="n">
        <v>1552.41</v>
      </c>
      <c r="J1138" t="n">
        <v>1550.41</v>
      </c>
      <c r="K1138" t="n">
        <v>1552.41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inlineStr">
        <is>
          <t>01/2026</t>
        </is>
      </c>
    </row>
    <row r="1139">
      <c r="A1139" t="n">
        <v>197913</v>
      </c>
      <c r="B1139" t="n">
        <v>122</v>
      </c>
      <c r="C1139" t="inlineStr">
        <is>
          <t>Arcos</t>
        </is>
      </c>
      <c r="D1139" t="inlineStr">
        <is>
          <t>MONTE ALTO ALIMENTOS LTDA</t>
        </is>
      </c>
      <c r="E1139" t="inlineStr">
        <is>
          <t>175668</t>
        </is>
      </c>
      <c r="F1139" s="550" t="n">
        <v>46043</v>
      </c>
      <c r="G1139" s="550" t="n">
        <v>46043</v>
      </c>
      <c r="H1139" s="550" t="n">
        <v>46064</v>
      </c>
      <c r="I1139" t="n">
        <v>2826.99</v>
      </c>
      <c r="J1139" t="n">
        <v>2826.99</v>
      </c>
      <c r="K1139" t="n">
        <v>2826.99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inlineStr">
        <is>
          <t>01/2026</t>
        </is>
      </c>
    </row>
    <row r="1140">
      <c r="A1140" t="n">
        <v>197910</v>
      </c>
      <c r="B1140" t="n">
        <v>122</v>
      </c>
      <c r="C1140" t="inlineStr">
        <is>
          <t>Arcos</t>
        </is>
      </c>
      <c r="D1140" t="inlineStr">
        <is>
          <t xml:space="preserve">BELLNAY PAES ARTESANAIS LTDA </t>
        </is>
      </c>
      <c r="E1140" t="inlineStr">
        <is>
          <t>2764</t>
        </is>
      </c>
      <c r="F1140" s="550" t="n">
        <v>46042</v>
      </c>
      <c r="G1140" s="550" t="n">
        <v>46042</v>
      </c>
      <c r="H1140" s="550" t="n">
        <v>46056</v>
      </c>
      <c r="I1140" t="n">
        <v>716.25</v>
      </c>
      <c r="J1140" t="n">
        <v>716.25</v>
      </c>
      <c r="K1140" t="n">
        <v>716.25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inlineStr">
        <is>
          <t>01/2026</t>
        </is>
      </c>
    </row>
    <row r="1141">
      <c r="A1141" t="n">
        <v>197905</v>
      </c>
      <c r="B1141" t="n">
        <v>122</v>
      </c>
      <c r="C1141" t="inlineStr">
        <is>
          <t>Arcos</t>
        </is>
      </c>
      <c r="D1141" t="inlineStr">
        <is>
          <t xml:space="preserve">LEITERIA CABRIOLA FROMAGES DE CHEVRE LTDA </t>
        </is>
      </c>
      <c r="E1141" t="inlineStr">
        <is>
          <t>48224</t>
        </is>
      </c>
      <c r="F1141" s="550" t="n">
        <v>46043</v>
      </c>
      <c r="G1141" s="550" t="n">
        <v>46043</v>
      </c>
      <c r="H1141" s="550" t="n">
        <v>46073</v>
      </c>
      <c r="I1141" t="n">
        <v>473.4</v>
      </c>
      <c r="J1141" t="n">
        <v>473.4</v>
      </c>
      <c r="K1141" t="n">
        <v>473.4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inlineStr">
        <is>
          <t>01/2026</t>
        </is>
      </c>
    </row>
    <row r="1142">
      <c r="A1142" t="n">
        <v>197902</v>
      </c>
      <c r="B1142" t="n">
        <v>122</v>
      </c>
      <c r="C1142" t="inlineStr">
        <is>
          <t>Arcos</t>
        </is>
      </c>
      <c r="D1142" t="inlineStr">
        <is>
          <t>EMPORIO M&amp;L COMERCIO DE ALIM E BEBIDAS LTDA</t>
        </is>
      </c>
      <c r="E1142" t="inlineStr">
        <is>
          <t>492643</t>
        </is>
      </c>
      <c r="F1142" s="550" t="n">
        <v>46043</v>
      </c>
      <c r="G1142" s="550" t="n">
        <v>46043</v>
      </c>
      <c r="H1142" s="550" t="n">
        <v>46073</v>
      </c>
      <c r="I1142" t="n">
        <v>2637.12</v>
      </c>
      <c r="J1142" t="n">
        <v>2637.12</v>
      </c>
      <c r="K1142" t="n">
        <v>2637.12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inlineStr">
        <is>
          <t>01/2026</t>
        </is>
      </c>
    </row>
    <row r="1143">
      <c r="A1143" t="n">
        <v>197795</v>
      </c>
      <c r="B1143" t="n">
        <v>122</v>
      </c>
      <c r="C1143" t="inlineStr">
        <is>
          <t>Arcos</t>
        </is>
      </c>
      <c r="D1143" t="inlineStr">
        <is>
          <t>NA MORADA INDÚSTRIA E COMÉRCIO LTDA</t>
        </is>
      </c>
      <c r="E1143" t="inlineStr">
        <is>
          <t>288994</t>
        </is>
      </c>
      <c r="F1143" s="550" t="n">
        <v>46043</v>
      </c>
      <c r="G1143" s="550" t="n">
        <v>46043</v>
      </c>
      <c r="H1143" s="550" t="n">
        <v>46058</v>
      </c>
      <c r="I1143" t="n">
        <v>1167.79</v>
      </c>
      <c r="J1143" t="n">
        <v>1253.26</v>
      </c>
      <c r="K1143" t="n">
        <v>1167.79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inlineStr">
        <is>
          <t>01/2026</t>
        </is>
      </c>
    </row>
    <row r="1144">
      <c r="A1144" t="n">
        <v>197789</v>
      </c>
      <c r="B1144" t="n">
        <v>122</v>
      </c>
      <c r="C1144" t="inlineStr">
        <is>
          <t>Arcos</t>
        </is>
      </c>
      <c r="D1144" t="inlineStr">
        <is>
          <t>PSS CENTRAL DA LIMPEZA LTDA</t>
        </is>
      </c>
      <c r="E1144" t="inlineStr">
        <is>
          <t>2999</t>
        </is>
      </c>
      <c r="F1144" s="550" t="n">
        <v>46044</v>
      </c>
      <c r="H1144" s="550" t="n">
        <v>46059</v>
      </c>
      <c r="I1144" t="n">
        <v>636.9400000000001</v>
      </c>
      <c r="J1144" t="n">
        <v>636.9400000000001</v>
      </c>
      <c r="K1144" t="n">
        <v>0</v>
      </c>
      <c r="L1144" t="n">
        <v>0</v>
      </c>
      <c r="M1144" t="n">
        <v>636.9400000000001</v>
      </c>
      <c r="N1144" t="n">
        <v>0</v>
      </c>
      <c r="O1144" t="n">
        <v>0</v>
      </c>
      <c r="P1144" t="n">
        <v>0</v>
      </c>
      <c r="Q1144" t="inlineStr">
        <is>
          <t>01/2026</t>
        </is>
      </c>
    </row>
    <row r="1145">
      <c r="A1145" t="n">
        <v>197785</v>
      </c>
      <c r="B1145" t="n">
        <v>122</v>
      </c>
      <c r="C1145" t="inlineStr">
        <is>
          <t>Arcos</t>
        </is>
      </c>
      <c r="D1145" t="inlineStr">
        <is>
          <t>ANDREIA SANTOS FREITAS DUARTE</t>
        </is>
      </c>
      <c r="E1145" t="inlineStr">
        <is>
          <t>2484</t>
        </is>
      </c>
      <c r="F1145" s="550" t="n">
        <v>46042</v>
      </c>
      <c r="H1145" s="550" t="n">
        <v>46077</v>
      </c>
      <c r="I1145" t="n">
        <v>554.64</v>
      </c>
      <c r="J1145" t="n">
        <v>554.64</v>
      </c>
      <c r="K1145" t="n">
        <v>0</v>
      </c>
      <c r="L1145" t="n">
        <v>0</v>
      </c>
      <c r="M1145" t="n">
        <v>554.64</v>
      </c>
      <c r="N1145" t="n">
        <v>0</v>
      </c>
      <c r="O1145" t="n">
        <v>0</v>
      </c>
      <c r="P1145" t="n">
        <v>0</v>
      </c>
      <c r="Q1145" t="inlineStr">
        <is>
          <t>01/2026</t>
        </is>
      </c>
    </row>
    <row r="1146">
      <c r="A1146" t="n">
        <v>197783</v>
      </c>
      <c r="B1146" t="n">
        <v>122</v>
      </c>
      <c r="C1146" t="inlineStr">
        <is>
          <t>Arcos</t>
        </is>
      </c>
      <c r="D1146" t="inlineStr">
        <is>
          <t>CECILIA TSUYACO ARAKI SILVA LTDA</t>
        </is>
      </c>
      <c r="E1146" t="inlineStr">
        <is>
          <t>385395</t>
        </is>
      </c>
      <c r="F1146" s="550" t="n">
        <v>46042</v>
      </c>
      <c r="G1146" s="550" t="n">
        <v>46042</v>
      </c>
      <c r="H1146" s="550" t="n">
        <v>46070</v>
      </c>
      <c r="I1146" t="n">
        <v>1290.04</v>
      </c>
      <c r="J1146" t="n">
        <v>1290.04</v>
      </c>
      <c r="K1146" t="n">
        <v>1290.04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inlineStr">
        <is>
          <t>01/2026</t>
        </is>
      </c>
    </row>
    <row r="1147">
      <c r="A1147" t="n">
        <v>197780</v>
      </c>
      <c r="B1147" t="n">
        <v>122</v>
      </c>
      <c r="C1147" t="inlineStr">
        <is>
          <t>Arcos</t>
        </is>
      </c>
      <c r="D1147" t="inlineStr">
        <is>
          <t xml:space="preserve">HORTIFRUTI DO CHEF LTDA </t>
        </is>
      </c>
      <c r="E1147" t="inlineStr">
        <is>
          <t>28534</t>
        </is>
      </c>
      <c r="F1147" s="550" t="n">
        <v>46042</v>
      </c>
      <c r="G1147" s="550" t="n">
        <v>46042</v>
      </c>
      <c r="H1147" s="550" t="n">
        <v>46070</v>
      </c>
      <c r="I1147" t="n">
        <v>690.64</v>
      </c>
      <c r="J1147" t="n">
        <v>690.64</v>
      </c>
      <c r="K1147" t="n">
        <v>690.64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inlineStr">
        <is>
          <t>01/2026</t>
        </is>
      </c>
    </row>
    <row r="1148">
      <c r="A1148" t="n">
        <v>197777</v>
      </c>
      <c r="B1148" t="n">
        <v>122</v>
      </c>
      <c r="C1148" t="inlineStr">
        <is>
          <t>Arcos</t>
        </is>
      </c>
      <c r="D1148" t="inlineStr">
        <is>
          <t>ALLIMENTARI COMERCIO DE PRODUTOS ALIMENTICIOS E SERVICOS LTDA</t>
        </is>
      </c>
      <c r="E1148" t="inlineStr">
        <is>
          <t>35092</t>
        </is>
      </c>
      <c r="F1148" s="550" t="n">
        <v>46041</v>
      </c>
      <c r="G1148" s="550" t="n">
        <v>46041</v>
      </c>
      <c r="H1148" s="550" t="n">
        <v>46069</v>
      </c>
      <c r="I1148" t="n">
        <v>1280</v>
      </c>
      <c r="J1148" t="n">
        <v>1280</v>
      </c>
      <c r="K1148" t="n">
        <v>1280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inlineStr">
        <is>
          <t>01/2026</t>
        </is>
      </c>
    </row>
    <row r="1149">
      <c r="A1149" t="n">
        <v>197775</v>
      </c>
      <c r="B1149" t="n">
        <v>122</v>
      </c>
      <c r="C1149" t="inlineStr">
        <is>
          <t>Arcos</t>
        </is>
      </c>
      <c r="D1149" t="inlineStr">
        <is>
          <t>AMBEV S. A. - CDD SAO PAULO</t>
        </is>
      </c>
      <c r="E1149" t="inlineStr">
        <is>
          <t>957972</t>
        </is>
      </c>
      <c r="F1149" s="550" t="n">
        <v>46042</v>
      </c>
      <c r="G1149" s="550" t="n">
        <v>46042</v>
      </c>
      <c r="H1149" s="550" t="n">
        <v>46073</v>
      </c>
      <c r="I1149" t="n">
        <v>2899.2</v>
      </c>
      <c r="J1149" t="n">
        <v>2021.7</v>
      </c>
      <c r="K1149" t="n">
        <v>0</v>
      </c>
      <c r="L1149" t="n">
        <v>2899.2</v>
      </c>
      <c r="M1149" t="n">
        <v>0</v>
      </c>
      <c r="N1149" t="n">
        <v>0</v>
      </c>
      <c r="O1149" t="n">
        <v>0</v>
      </c>
      <c r="P1149" t="n">
        <v>0</v>
      </c>
      <c r="Q1149" t="inlineStr">
        <is>
          <t>01/2026</t>
        </is>
      </c>
    </row>
    <row r="1150">
      <c r="A1150" t="n">
        <v>197751</v>
      </c>
      <c r="B1150" t="n">
        <v>122</v>
      </c>
      <c r="C1150" t="inlineStr">
        <is>
          <t>Arcos</t>
        </is>
      </c>
      <c r="D1150" t="inlineStr">
        <is>
          <t>FG7 COMERCIO E DISTRIBUICAO DE BEBIDAS LTDA</t>
        </is>
      </c>
      <c r="E1150" t="inlineStr">
        <is>
          <t>735990</t>
        </is>
      </c>
      <c r="F1150" s="550" t="n">
        <v>46043</v>
      </c>
      <c r="G1150" s="550" t="n">
        <v>46043</v>
      </c>
      <c r="H1150" s="550" t="n">
        <v>46073</v>
      </c>
      <c r="I1150" t="n">
        <v>1341.66</v>
      </c>
      <c r="J1150" t="n">
        <v>1341.66</v>
      </c>
      <c r="K1150" t="n">
        <v>0</v>
      </c>
      <c r="L1150" t="n">
        <v>1341.66</v>
      </c>
      <c r="M1150" t="n">
        <v>0</v>
      </c>
      <c r="N1150" t="n">
        <v>0</v>
      </c>
      <c r="O1150" t="n">
        <v>0</v>
      </c>
      <c r="P1150" t="n">
        <v>0</v>
      </c>
      <c r="Q1150" t="inlineStr">
        <is>
          <t>01/2026</t>
        </is>
      </c>
    </row>
    <row r="1151">
      <c r="A1151" t="n">
        <v>197749</v>
      </c>
      <c r="B1151" t="n">
        <v>122</v>
      </c>
      <c r="C1151" t="inlineStr">
        <is>
          <t>Arcos</t>
        </is>
      </c>
      <c r="D1151" t="inlineStr">
        <is>
          <t>KING COMERCIO E IMPORTACAO DE BEBIDAS LTDA</t>
        </is>
      </c>
      <c r="E1151" t="inlineStr">
        <is>
          <t>124848</t>
        </is>
      </c>
      <c r="F1151" s="550" t="n">
        <v>46038</v>
      </c>
      <c r="G1151" s="550" t="n">
        <v>46038</v>
      </c>
      <c r="H1151" s="550" t="n">
        <v>46059</v>
      </c>
      <c r="I1151" t="n">
        <v>4147.42</v>
      </c>
      <c r="J1151" t="n">
        <v>4147.44</v>
      </c>
      <c r="K1151" t="n">
        <v>0</v>
      </c>
      <c r="L1151" t="n">
        <v>4147.42</v>
      </c>
      <c r="M1151" t="n">
        <v>0</v>
      </c>
      <c r="N1151" t="n">
        <v>0</v>
      </c>
      <c r="O1151" t="n">
        <v>0</v>
      </c>
      <c r="P1151" t="n">
        <v>0</v>
      </c>
      <c r="Q1151" t="inlineStr">
        <is>
          <t>01/2026</t>
        </is>
      </c>
    </row>
    <row r="1152">
      <c r="A1152" t="n">
        <v>197747</v>
      </c>
      <c r="B1152" t="n">
        <v>122</v>
      </c>
      <c r="C1152" t="inlineStr">
        <is>
          <t>Arcos</t>
        </is>
      </c>
      <c r="D1152" t="inlineStr">
        <is>
          <t>DTK COMERCIO DE ALIMENTOS LTDA</t>
        </is>
      </c>
      <c r="E1152" t="inlineStr">
        <is>
          <t>61728</t>
        </is>
      </c>
      <c r="F1152" s="550" t="n">
        <v>46043</v>
      </c>
      <c r="G1152" s="550" t="n">
        <v>46043</v>
      </c>
      <c r="H1152" s="550" t="n">
        <v>46071</v>
      </c>
      <c r="I1152" t="n">
        <v>1399.15</v>
      </c>
      <c r="J1152" t="n">
        <v>1926.58</v>
      </c>
      <c r="K1152" t="n">
        <v>1399.15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inlineStr">
        <is>
          <t>01/2026</t>
        </is>
      </c>
    </row>
    <row r="1153">
      <c r="A1153" t="n">
        <v>197744</v>
      </c>
      <c r="B1153" t="n">
        <v>122</v>
      </c>
      <c r="C1153" t="inlineStr">
        <is>
          <t>Arcos</t>
        </is>
      </c>
      <c r="D1153" t="inlineStr">
        <is>
          <t>CG FOOD´S DISTRIBUIDORA DE ALIMENTOS LTDA</t>
        </is>
      </c>
      <c r="E1153" t="inlineStr">
        <is>
          <t>176960</t>
        </is>
      </c>
      <c r="F1153" s="550" t="n">
        <v>46043</v>
      </c>
      <c r="G1153" s="550" t="n">
        <v>46043</v>
      </c>
      <c r="H1153" s="550" t="n">
        <v>46064</v>
      </c>
      <c r="I1153" t="n">
        <v>296.4</v>
      </c>
      <c r="J1153" t="n">
        <v>296.4</v>
      </c>
      <c r="K1153" t="n">
        <v>296.4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inlineStr">
        <is>
          <t>01/2026</t>
        </is>
      </c>
    </row>
    <row r="1154">
      <c r="A1154" t="n">
        <v>197743</v>
      </c>
      <c r="B1154" t="n">
        <v>122</v>
      </c>
      <c r="C1154" t="inlineStr">
        <is>
          <t>Arcos</t>
        </is>
      </c>
      <c r="D1154" t="inlineStr">
        <is>
          <t>MARIO PEDRO FELICIANO - HORTIFRUTI</t>
        </is>
      </c>
      <c r="E1154" t="inlineStr">
        <is>
          <t>465262</t>
        </is>
      </c>
      <c r="F1154" s="550" t="n">
        <v>46042</v>
      </c>
      <c r="G1154" s="550" t="n">
        <v>46042</v>
      </c>
      <c r="H1154" s="550" t="n">
        <v>46070</v>
      </c>
      <c r="I1154" t="n">
        <v>397.26</v>
      </c>
      <c r="J1154" t="n">
        <v>397.24</v>
      </c>
      <c r="K1154" t="n">
        <v>397.26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inlineStr">
        <is>
          <t>01/2026</t>
        </is>
      </c>
    </row>
    <row r="1155">
      <c r="A1155" t="n">
        <v>197725</v>
      </c>
      <c r="B1155" t="n">
        <v>122</v>
      </c>
      <c r="C1155" t="inlineStr">
        <is>
          <t>Arcos</t>
        </is>
      </c>
      <c r="D1155" t="inlineStr">
        <is>
          <t>GEOFFROY ALAIN MARIE DE LA CROIX DE CHEVRIERES DE SAYVE LTDA</t>
        </is>
      </c>
      <c r="E1155" t="inlineStr">
        <is>
          <t>44797</t>
        </is>
      </c>
      <c r="F1155" s="550" t="n">
        <v>46034</v>
      </c>
      <c r="G1155" s="550" t="n">
        <v>46034</v>
      </c>
      <c r="H1155" s="550" t="n">
        <v>46064</v>
      </c>
      <c r="I1155" t="n">
        <v>2691.36</v>
      </c>
      <c r="J1155" t="n">
        <v>2691.36</v>
      </c>
      <c r="K1155" t="n">
        <v>0</v>
      </c>
      <c r="L1155" t="n">
        <v>2691.36</v>
      </c>
      <c r="M1155" t="n">
        <v>0</v>
      </c>
      <c r="N1155" t="n">
        <v>0</v>
      </c>
      <c r="O1155" t="n">
        <v>0</v>
      </c>
      <c r="P1155" t="n">
        <v>0</v>
      </c>
      <c r="Q1155" t="inlineStr">
        <is>
          <t>01/2026</t>
        </is>
      </c>
    </row>
    <row r="1156">
      <c r="A1156" t="n">
        <v>194810</v>
      </c>
      <c r="B1156" t="n">
        <v>122</v>
      </c>
      <c r="C1156" t="inlineStr">
        <is>
          <t>Arcos</t>
        </is>
      </c>
      <c r="D1156" t="inlineStr">
        <is>
          <t>TOCAYA TORRADORES DE CAFE LTDA</t>
        </is>
      </c>
      <c r="E1156" t="inlineStr">
        <is>
          <t>23980</t>
        </is>
      </c>
      <c r="F1156" s="550" t="n">
        <v>46038</v>
      </c>
      <c r="G1156" s="550" t="n">
        <v>46038</v>
      </c>
      <c r="H1156" s="550" t="n">
        <v>46051</v>
      </c>
      <c r="I1156" t="n">
        <v>944.29</v>
      </c>
      <c r="J1156" t="n">
        <v>876</v>
      </c>
      <c r="K1156" t="n">
        <v>0</v>
      </c>
      <c r="L1156" t="n">
        <v>944.29</v>
      </c>
      <c r="M1156" t="n">
        <v>0</v>
      </c>
      <c r="N1156" t="n">
        <v>0</v>
      </c>
      <c r="O1156" t="n">
        <v>0</v>
      </c>
      <c r="P1156" t="n">
        <v>0</v>
      </c>
      <c r="Q1156" t="inlineStr">
        <is>
          <t>01/2026</t>
        </is>
      </c>
    </row>
    <row r="1157">
      <c r="A1157" t="n">
        <v>194568</v>
      </c>
      <c r="B1157" t="n">
        <v>122</v>
      </c>
      <c r="C1157" t="inlineStr">
        <is>
          <t>Arcos</t>
        </is>
      </c>
      <c r="D1157" t="inlineStr">
        <is>
          <t>CECILIA TSUYACO ARAKI SILVA LTDA</t>
        </is>
      </c>
      <c r="E1157" t="inlineStr">
        <is>
          <t>385255</t>
        </is>
      </c>
      <c r="F1157" s="550" t="n">
        <v>46039</v>
      </c>
      <c r="G1157" s="550" t="n">
        <v>46039</v>
      </c>
      <c r="H1157" s="550" t="n">
        <v>46067</v>
      </c>
      <c r="I1157" t="n">
        <v>190</v>
      </c>
      <c r="J1157" t="n">
        <v>190</v>
      </c>
      <c r="K1157" t="n">
        <v>190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inlineStr">
        <is>
          <t>01/2026</t>
        </is>
      </c>
    </row>
    <row r="1158">
      <c r="A1158" t="n">
        <v>194567</v>
      </c>
      <c r="B1158" t="n">
        <v>122</v>
      </c>
      <c r="C1158" t="inlineStr">
        <is>
          <t>Arcos</t>
        </is>
      </c>
      <c r="D1158" t="inlineStr">
        <is>
          <t>INTERFOOD IMPORTACAO LTDA</t>
        </is>
      </c>
      <c r="E1158" t="inlineStr">
        <is>
          <t>432677</t>
        </is>
      </c>
      <c r="F1158" s="550" t="n">
        <v>46036</v>
      </c>
      <c r="G1158" s="550" t="n">
        <v>46036</v>
      </c>
      <c r="H1158" s="550" t="n">
        <v>46063</v>
      </c>
      <c r="I1158" t="n">
        <v>2495.88</v>
      </c>
      <c r="J1158" t="n">
        <v>2088.6</v>
      </c>
      <c r="K1158" t="n">
        <v>0</v>
      </c>
      <c r="L1158" t="n">
        <v>2495.88</v>
      </c>
      <c r="M1158" t="n">
        <v>0</v>
      </c>
      <c r="N1158" t="n">
        <v>0</v>
      </c>
      <c r="O1158" t="n">
        <v>0</v>
      </c>
      <c r="P1158" t="n">
        <v>0</v>
      </c>
      <c r="Q1158" t="inlineStr">
        <is>
          <t>01/2026</t>
        </is>
      </c>
    </row>
    <row r="1159">
      <c r="A1159" t="n">
        <v>194566</v>
      </c>
      <c r="B1159" t="n">
        <v>122</v>
      </c>
      <c r="C1159" t="inlineStr">
        <is>
          <t>Arcos</t>
        </is>
      </c>
      <c r="D1159" t="inlineStr">
        <is>
          <t>MONTE ALTO ALIMENTOS LTDA</t>
        </is>
      </c>
      <c r="E1159" t="inlineStr">
        <is>
          <t>175533</t>
        </is>
      </c>
      <c r="F1159" s="550" t="n">
        <v>46041</v>
      </c>
      <c r="G1159" s="550" t="n">
        <v>46041</v>
      </c>
      <c r="H1159" s="550" t="n">
        <v>46062</v>
      </c>
      <c r="I1159" t="n">
        <v>194.62</v>
      </c>
      <c r="J1159" t="n">
        <v>194.62</v>
      </c>
      <c r="K1159" t="n">
        <v>194.62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inlineStr">
        <is>
          <t>01/2026</t>
        </is>
      </c>
    </row>
    <row r="1160">
      <c r="A1160" t="n">
        <v>194565</v>
      </c>
      <c r="B1160" t="n">
        <v>122</v>
      </c>
      <c r="C1160" t="inlineStr">
        <is>
          <t>Arcos</t>
        </is>
      </c>
      <c r="D1160" t="inlineStr">
        <is>
          <t>DONA ZELDA LTDA</t>
        </is>
      </c>
      <c r="E1160" t="inlineStr">
        <is>
          <t>135</t>
        </is>
      </c>
      <c r="F1160" s="550" t="n">
        <v>46042</v>
      </c>
      <c r="G1160" s="550" t="n">
        <v>46042</v>
      </c>
      <c r="H1160" s="550" t="n">
        <v>46058</v>
      </c>
      <c r="I1160" t="n">
        <v>925</v>
      </c>
      <c r="J1160" t="n">
        <v>900</v>
      </c>
      <c r="K1160" t="n">
        <v>925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inlineStr">
        <is>
          <t>01/2026</t>
        </is>
      </c>
    </row>
    <row r="1161">
      <c r="A1161" t="n">
        <v>194564</v>
      </c>
      <c r="B1161" t="n">
        <v>122</v>
      </c>
      <c r="C1161" t="inlineStr">
        <is>
          <t>Arcos</t>
        </is>
      </c>
      <c r="D1161" t="inlineStr">
        <is>
          <t>MONTE ALTO ALIMENTOS LTDA</t>
        </is>
      </c>
      <c r="E1161" t="inlineStr">
        <is>
          <t>175532</t>
        </is>
      </c>
      <c r="F1161" s="550" t="n">
        <v>46041</v>
      </c>
      <c r="G1161" s="550" t="n">
        <v>46041</v>
      </c>
      <c r="H1161" s="550" t="n">
        <v>46062</v>
      </c>
      <c r="I1161" t="n">
        <v>5099.27</v>
      </c>
      <c r="J1161" t="n">
        <v>5099.27</v>
      </c>
      <c r="K1161" t="n">
        <v>5099.27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inlineStr">
        <is>
          <t>01/2026</t>
        </is>
      </c>
    </row>
    <row r="1162">
      <c r="A1162" t="n">
        <v>194563</v>
      </c>
      <c r="B1162" t="n">
        <v>122</v>
      </c>
      <c r="C1162" t="inlineStr">
        <is>
          <t>Arcos</t>
        </is>
      </c>
      <c r="D1162" t="inlineStr">
        <is>
          <t>FG7 COMERCIO E DISTRIBUICAO DE BEBIDAS LTDA</t>
        </is>
      </c>
      <c r="E1162" t="inlineStr">
        <is>
          <t>735233</t>
        </is>
      </c>
      <c r="F1162" s="550" t="n">
        <v>46042</v>
      </c>
      <c r="G1162" s="550" t="n">
        <v>46042</v>
      </c>
      <c r="H1162" s="550" t="n">
        <v>46070</v>
      </c>
      <c r="I1162" t="n">
        <v>808</v>
      </c>
      <c r="J1162" t="n">
        <v>808</v>
      </c>
      <c r="K1162" t="n">
        <v>808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inlineStr">
        <is>
          <t>01/2026</t>
        </is>
      </c>
    </row>
    <row r="1163">
      <c r="A1163" t="n">
        <v>194562</v>
      </c>
      <c r="B1163" t="n">
        <v>122</v>
      </c>
      <c r="C1163" t="inlineStr">
        <is>
          <t>Arcos</t>
        </is>
      </c>
      <c r="D1163" t="inlineStr">
        <is>
          <t>MARIO PEDRO FELICIANO - HORTIFRUTI</t>
        </is>
      </c>
      <c r="E1163" t="inlineStr">
        <is>
          <t>465101</t>
        </is>
      </c>
      <c r="F1163" s="550" t="n">
        <v>46041</v>
      </c>
      <c r="G1163" s="550" t="n">
        <v>46041</v>
      </c>
      <c r="H1163" s="550" t="n">
        <v>46069</v>
      </c>
      <c r="I1163" t="n">
        <v>281.73</v>
      </c>
      <c r="J1163" t="n">
        <v>281.73</v>
      </c>
      <c r="K1163" t="n">
        <v>281.73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inlineStr">
        <is>
          <t>01/2026</t>
        </is>
      </c>
    </row>
    <row r="1164">
      <c r="A1164" t="n">
        <v>194561</v>
      </c>
      <c r="B1164" t="n">
        <v>122</v>
      </c>
      <c r="C1164" t="inlineStr">
        <is>
          <t>Arcos</t>
        </is>
      </c>
      <c r="D1164" t="inlineStr">
        <is>
          <t xml:space="preserve">HORTIFRUTI DO CHEF LTDA </t>
        </is>
      </c>
      <c r="E1164" t="inlineStr">
        <is>
          <t>28489</t>
        </is>
      </c>
      <c r="F1164" s="550" t="n">
        <v>46041</v>
      </c>
      <c r="G1164" s="550" t="n">
        <v>46041</v>
      </c>
      <c r="H1164" s="550" t="n">
        <v>46069</v>
      </c>
      <c r="I1164" t="n">
        <v>377.67</v>
      </c>
      <c r="J1164" t="n">
        <v>377.67</v>
      </c>
      <c r="K1164" t="n">
        <v>377.67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inlineStr">
        <is>
          <t>01/2026</t>
        </is>
      </c>
    </row>
    <row r="1165">
      <c r="A1165" t="n">
        <v>194560</v>
      </c>
      <c r="B1165" t="n">
        <v>122</v>
      </c>
      <c r="C1165" t="inlineStr">
        <is>
          <t>Arcos</t>
        </is>
      </c>
      <c r="D1165" t="inlineStr">
        <is>
          <t>WPP COMERCIO DE CARNES LTDA</t>
        </is>
      </c>
      <c r="E1165" t="inlineStr">
        <is>
          <t>76824</t>
        </is>
      </c>
      <c r="F1165" s="550" t="n">
        <v>46042</v>
      </c>
      <c r="G1165" s="550" t="n">
        <v>46042</v>
      </c>
      <c r="H1165" s="550" t="n">
        <v>46070</v>
      </c>
      <c r="I1165" t="n">
        <v>1153.32</v>
      </c>
      <c r="J1165" t="n">
        <v>1153.32</v>
      </c>
      <c r="K1165" t="n">
        <v>1153.32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inlineStr">
        <is>
          <t>01/2026</t>
        </is>
      </c>
    </row>
    <row r="1166">
      <c r="A1166" t="n">
        <v>194559</v>
      </c>
      <c r="B1166" t="n">
        <v>122</v>
      </c>
      <c r="C1166" t="inlineStr">
        <is>
          <t>Arcos</t>
        </is>
      </c>
      <c r="D1166" t="inlineStr">
        <is>
          <t>GCT COMERCIO DE PRODUTOS ALIMENTICIOS LTDA</t>
        </is>
      </c>
      <c r="E1166" t="inlineStr">
        <is>
          <t>9261</t>
        </is>
      </c>
      <c r="F1166" s="550" t="n">
        <v>46041</v>
      </c>
      <c r="G1166" s="550" t="n">
        <v>46041</v>
      </c>
      <c r="H1166" s="550" t="n">
        <v>46055</v>
      </c>
      <c r="I1166" t="n">
        <v>1383.09</v>
      </c>
      <c r="J1166" t="n">
        <v>1397.14</v>
      </c>
      <c r="K1166" t="n">
        <v>0</v>
      </c>
      <c r="L1166" t="n">
        <v>1383.09</v>
      </c>
      <c r="M1166" t="n">
        <v>0</v>
      </c>
      <c r="N1166" t="n">
        <v>0</v>
      </c>
      <c r="O1166" t="n">
        <v>0</v>
      </c>
      <c r="P1166" t="n">
        <v>0</v>
      </c>
      <c r="Q1166" t="inlineStr">
        <is>
          <t>01/2026</t>
        </is>
      </c>
    </row>
    <row r="1167">
      <c r="A1167" t="n">
        <v>194558</v>
      </c>
      <c r="B1167" t="n">
        <v>122</v>
      </c>
      <c r="C1167" t="inlineStr">
        <is>
          <t>Arcos</t>
        </is>
      </c>
      <c r="D1167" t="inlineStr">
        <is>
          <t>OPA PRODUTOS ALIMENTICIOS LTDA</t>
        </is>
      </c>
      <c r="E1167" t="inlineStr">
        <is>
          <t>2527</t>
        </is>
      </c>
      <c r="F1167" s="550" t="n">
        <v>46042</v>
      </c>
      <c r="G1167" s="550" t="n">
        <v>46042</v>
      </c>
      <c r="H1167" s="550" t="n">
        <v>46070</v>
      </c>
      <c r="I1167" t="n">
        <v>443</v>
      </c>
      <c r="J1167" t="n">
        <v>408</v>
      </c>
      <c r="K1167" t="n">
        <v>443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inlineStr">
        <is>
          <t>01/2026</t>
        </is>
      </c>
    </row>
    <row r="1168">
      <c r="A1168" t="n">
        <v>194557</v>
      </c>
      <c r="B1168" t="n">
        <v>122</v>
      </c>
      <c r="C1168" t="inlineStr">
        <is>
          <t>Arcos</t>
        </is>
      </c>
      <c r="D1168" t="inlineStr">
        <is>
          <t>CECILIA TSUYACO ARAKI SILVA LTDA</t>
        </is>
      </c>
      <c r="E1168" t="inlineStr">
        <is>
          <t>385281</t>
        </is>
      </c>
      <c r="F1168" s="550" t="n">
        <v>46041</v>
      </c>
      <c r="G1168" s="550" t="n">
        <v>46041</v>
      </c>
      <c r="H1168" s="550" t="n">
        <v>46069</v>
      </c>
      <c r="I1168" t="n">
        <v>945.85</v>
      </c>
      <c r="J1168" t="n">
        <v>945.85</v>
      </c>
      <c r="K1168" t="n">
        <v>945.85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inlineStr">
        <is>
          <t>01/2026</t>
        </is>
      </c>
    </row>
    <row r="1169">
      <c r="A1169" t="n">
        <v>194556</v>
      </c>
      <c r="B1169" t="n">
        <v>122</v>
      </c>
      <c r="C1169" t="inlineStr">
        <is>
          <t>Arcos</t>
        </is>
      </c>
      <c r="D1169" t="inlineStr">
        <is>
          <t>EMPORIO M&amp;L COMERCIO DE ALIM E BEBIDAS LTDA</t>
        </is>
      </c>
      <c r="E1169" t="inlineStr">
        <is>
          <t>491980</t>
        </is>
      </c>
      <c r="F1169" s="550" t="n">
        <v>46041</v>
      </c>
      <c r="G1169" s="550" t="n">
        <v>46041</v>
      </c>
      <c r="H1169" s="550" t="n">
        <v>46070</v>
      </c>
      <c r="I1169" t="n">
        <v>174.33</v>
      </c>
      <c r="J1169" t="n">
        <v>174.33</v>
      </c>
      <c r="K1169" t="n">
        <v>174.33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inlineStr">
        <is>
          <t>01/2026</t>
        </is>
      </c>
    </row>
    <row r="1170">
      <c r="A1170" t="n">
        <v>194555</v>
      </c>
      <c r="B1170" t="n">
        <v>122</v>
      </c>
      <c r="C1170" t="inlineStr">
        <is>
          <t>Arcos</t>
        </is>
      </c>
      <c r="D1170" t="inlineStr">
        <is>
          <t>MARCOS SILVA DO NASCIMENTO</t>
        </is>
      </c>
      <c r="E1170" t="inlineStr">
        <is>
          <t>738</t>
        </is>
      </c>
      <c r="F1170" s="550" t="n">
        <v>46042</v>
      </c>
      <c r="G1170" s="550" t="n">
        <v>46042</v>
      </c>
      <c r="H1170" s="550" t="n">
        <v>46069</v>
      </c>
      <c r="I1170" t="n">
        <v>999.5</v>
      </c>
      <c r="J1170" t="n">
        <v>999.5</v>
      </c>
      <c r="K1170" t="n">
        <v>999.5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inlineStr">
        <is>
          <t>01/2026</t>
        </is>
      </c>
    </row>
    <row r="1171">
      <c r="A1171" t="n">
        <v>194554</v>
      </c>
      <c r="B1171" t="n">
        <v>122</v>
      </c>
      <c r="C1171" t="inlineStr">
        <is>
          <t>Arcos</t>
        </is>
      </c>
      <c r="D1171" t="inlineStr">
        <is>
          <t>TOCAYA TORRADORES DE CAFE LTDA</t>
        </is>
      </c>
      <c r="E1171" t="inlineStr">
        <is>
          <t>24227</t>
        </is>
      </c>
      <c r="F1171" s="550" t="n">
        <v>46034</v>
      </c>
      <c r="G1171" s="550" t="n">
        <v>46034</v>
      </c>
      <c r="H1171" s="550" t="n">
        <v>46062</v>
      </c>
      <c r="I1171" t="n">
        <v>1406.93</v>
      </c>
      <c r="J1171" t="n">
        <v>1314</v>
      </c>
      <c r="K1171" t="n">
        <v>0</v>
      </c>
      <c r="L1171" t="n">
        <v>1406.93</v>
      </c>
      <c r="M1171" t="n">
        <v>0</v>
      </c>
      <c r="N1171" t="n">
        <v>0</v>
      </c>
      <c r="O1171" t="n">
        <v>0</v>
      </c>
      <c r="P1171" t="n">
        <v>0</v>
      </c>
      <c r="Q1171" t="inlineStr">
        <is>
          <t>01/2026</t>
        </is>
      </c>
    </row>
    <row r="1172">
      <c r="A1172" t="n">
        <v>194553</v>
      </c>
      <c r="B1172" t="n">
        <v>122</v>
      </c>
      <c r="C1172" t="inlineStr">
        <is>
          <t>Arcos</t>
        </is>
      </c>
      <c r="D1172" t="inlineStr">
        <is>
          <t>PSS CENTRAL DA LIMPEZA LTDA</t>
        </is>
      </c>
      <c r="E1172" t="inlineStr">
        <is>
          <t>2969</t>
        </is>
      </c>
      <c r="F1172" s="550" t="n">
        <v>46038</v>
      </c>
      <c r="H1172" s="550" t="n">
        <v>46052</v>
      </c>
      <c r="I1172" t="n">
        <v>361.4</v>
      </c>
      <c r="J1172" t="n">
        <v>361.4</v>
      </c>
      <c r="K1172" t="n">
        <v>0</v>
      </c>
      <c r="L1172" t="n">
        <v>0</v>
      </c>
      <c r="M1172" t="n">
        <v>231.4</v>
      </c>
      <c r="N1172" t="n">
        <v>0</v>
      </c>
      <c r="O1172" t="n">
        <v>130</v>
      </c>
      <c r="P1172" t="n">
        <v>0</v>
      </c>
      <c r="Q1172" t="inlineStr">
        <is>
          <t>01/2026</t>
        </is>
      </c>
    </row>
    <row r="1173">
      <c r="A1173" t="n">
        <v>194551</v>
      </c>
      <c r="B1173" t="n">
        <v>122</v>
      </c>
      <c r="C1173" t="inlineStr">
        <is>
          <t>Arcos</t>
        </is>
      </c>
      <c r="D1173" t="inlineStr">
        <is>
          <t>TOCAYA TORRADORES DE CAFE LTDA</t>
        </is>
      </c>
      <c r="E1173" t="inlineStr">
        <is>
          <t>24289</t>
        </is>
      </c>
      <c r="F1173" s="550" t="n">
        <v>46037</v>
      </c>
      <c r="G1173" s="550" t="n">
        <v>46037</v>
      </c>
      <c r="H1173" s="550" t="n">
        <v>46065</v>
      </c>
      <c r="I1173" t="n">
        <v>3278.78</v>
      </c>
      <c r="J1173" t="n">
        <v>3066</v>
      </c>
      <c r="K1173" t="n">
        <v>0</v>
      </c>
      <c r="L1173" t="n">
        <v>3278.78</v>
      </c>
      <c r="M1173" t="n">
        <v>0</v>
      </c>
      <c r="N1173" t="n">
        <v>0</v>
      </c>
      <c r="O1173" t="n">
        <v>0</v>
      </c>
      <c r="P1173" t="n">
        <v>0</v>
      </c>
      <c r="Q1173" t="inlineStr">
        <is>
          <t>01/2026</t>
        </is>
      </c>
    </row>
    <row r="1174">
      <c r="A1174" t="n">
        <v>194550</v>
      </c>
      <c r="B1174" t="n">
        <v>122</v>
      </c>
      <c r="C1174" t="inlineStr">
        <is>
          <t>Arcos</t>
        </is>
      </c>
      <c r="D1174" t="inlineStr">
        <is>
          <t xml:space="preserve">EDUARDO TAKESHI MURANAKA </t>
        </is>
      </c>
      <c r="E1174" t="inlineStr">
        <is>
          <t>260710897</t>
        </is>
      </c>
      <c r="F1174" s="550" t="n">
        <v>46037</v>
      </c>
      <c r="G1174" s="550" t="n">
        <v>46037</v>
      </c>
      <c r="H1174" s="550" t="n">
        <v>46048</v>
      </c>
      <c r="I1174" t="n">
        <v>270</v>
      </c>
      <c r="J1174" t="n">
        <v>270</v>
      </c>
      <c r="K1174" t="n">
        <v>270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inlineStr">
        <is>
          <t>01/2026</t>
        </is>
      </c>
    </row>
    <row r="1175">
      <c r="A1175" t="n">
        <v>194549</v>
      </c>
      <c r="B1175" t="n">
        <v>122</v>
      </c>
      <c r="C1175" t="inlineStr">
        <is>
          <t>Arcos</t>
        </is>
      </c>
      <c r="D1175" t="inlineStr">
        <is>
          <t xml:space="preserve">HORTIFRUTI DO CHEF LTDA </t>
        </is>
      </c>
      <c r="E1175" t="inlineStr">
        <is>
          <t>28447</t>
        </is>
      </c>
      <c r="F1175" s="550" t="n">
        <v>46037</v>
      </c>
      <c r="G1175" s="550" t="n">
        <v>46037</v>
      </c>
      <c r="H1175" s="550" t="n">
        <v>46065</v>
      </c>
      <c r="I1175" t="n">
        <v>491.2</v>
      </c>
      <c r="J1175" t="n">
        <v>491.2</v>
      </c>
      <c r="K1175" t="n">
        <v>491.2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inlineStr">
        <is>
          <t>01/2026</t>
        </is>
      </c>
    </row>
    <row r="1176">
      <c r="A1176" t="n">
        <v>194547</v>
      </c>
      <c r="B1176" t="n">
        <v>122</v>
      </c>
      <c r="C1176" t="inlineStr">
        <is>
          <t>Arcos</t>
        </is>
      </c>
      <c r="D1176" t="inlineStr">
        <is>
          <t>WINES4U COMÉRCIO, IMPORTAÇÃO E EXPORTAÇÃO DE VINHOS LTDA</t>
        </is>
      </c>
      <c r="E1176" t="inlineStr">
        <is>
          <t>14835</t>
        </is>
      </c>
      <c r="F1176" s="550" t="n">
        <v>46038</v>
      </c>
      <c r="G1176" s="550" t="n">
        <v>46038</v>
      </c>
      <c r="H1176" s="550" t="n">
        <v>46068</v>
      </c>
      <c r="I1176" t="n">
        <v>1710</v>
      </c>
      <c r="J1176" t="n">
        <v>1710</v>
      </c>
      <c r="K1176" t="n">
        <v>0</v>
      </c>
      <c r="L1176" t="n">
        <v>1710</v>
      </c>
      <c r="M1176" t="n">
        <v>0</v>
      </c>
      <c r="N1176" t="n">
        <v>0</v>
      </c>
      <c r="O1176" t="n">
        <v>0</v>
      </c>
      <c r="P1176" t="n">
        <v>0</v>
      </c>
      <c r="Q1176" t="inlineStr">
        <is>
          <t>01/2026</t>
        </is>
      </c>
    </row>
    <row r="1177">
      <c r="A1177" t="n">
        <v>194546</v>
      </c>
      <c r="B1177" t="n">
        <v>122</v>
      </c>
      <c r="C1177" t="inlineStr">
        <is>
          <t>Arcos</t>
        </is>
      </c>
      <c r="D1177" t="inlineStr">
        <is>
          <t>CECILIA TSUYACO ARAKI SILVA LTDA</t>
        </is>
      </c>
      <c r="E1177" t="inlineStr">
        <is>
          <t>385131</t>
        </is>
      </c>
      <c r="F1177" s="550" t="n">
        <v>46037</v>
      </c>
      <c r="G1177" s="550" t="n">
        <v>46037</v>
      </c>
      <c r="H1177" s="550" t="n">
        <v>46065</v>
      </c>
      <c r="I1177" t="n">
        <v>1175.5</v>
      </c>
      <c r="J1177" t="n">
        <v>1175.5</v>
      </c>
      <c r="K1177" t="n">
        <v>1175.5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inlineStr">
        <is>
          <t>01/2026</t>
        </is>
      </c>
    </row>
    <row r="1178">
      <c r="A1178" t="n">
        <v>194544</v>
      </c>
      <c r="B1178" t="n">
        <v>122</v>
      </c>
      <c r="C1178" t="inlineStr">
        <is>
          <t>Arcos</t>
        </is>
      </c>
      <c r="D1178" t="inlineStr">
        <is>
          <t>WPP COMERCIO DE CARNES LTDA</t>
        </is>
      </c>
      <c r="E1178" t="inlineStr">
        <is>
          <t>76754</t>
        </is>
      </c>
      <c r="F1178" s="550" t="n">
        <v>46037</v>
      </c>
      <c r="G1178" s="550" t="n">
        <v>46037</v>
      </c>
      <c r="H1178" s="550" t="n">
        <v>46065</v>
      </c>
      <c r="I1178" t="n">
        <v>980</v>
      </c>
      <c r="J1178" t="n">
        <v>980</v>
      </c>
      <c r="K1178" t="n">
        <v>980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inlineStr">
        <is>
          <t>01/2026</t>
        </is>
      </c>
    </row>
    <row r="1179">
      <c r="A1179" t="n">
        <v>194543</v>
      </c>
      <c r="B1179" t="n">
        <v>122</v>
      </c>
      <c r="C1179" t="inlineStr">
        <is>
          <t>Arcos</t>
        </is>
      </c>
      <c r="D1179" t="inlineStr">
        <is>
          <t>BATALHA FABRICA DE PAES LTDA</t>
        </is>
      </c>
      <c r="E1179" t="inlineStr">
        <is>
          <t>64260</t>
        </is>
      </c>
      <c r="F1179" s="550" t="n">
        <v>46035</v>
      </c>
      <c r="G1179" s="550" t="n">
        <v>46035</v>
      </c>
      <c r="H1179" s="550" t="n">
        <v>46052</v>
      </c>
      <c r="I1179" t="n">
        <v>825.12</v>
      </c>
      <c r="J1179" t="n">
        <v>825.12</v>
      </c>
      <c r="K1179" t="n">
        <v>825.12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inlineStr">
        <is>
          <t>01/2026</t>
        </is>
      </c>
    </row>
    <row r="1180">
      <c r="A1180" t="n">
        <v>194539</v>
      </c>
      <c r="B1180" t="n">
        <v>122</v>
      </c>
      <c r="C1180" t="inlineStr">
        <is>
          <t>Arcos</t>
        </is>
      </c>
      <c r="D1180" t="inlineStr">
        <is>
          <t>MARCOS SILVA DO NASCIMENTO</t>
        </is>
      </c>
      <c r="E1180" t="inlineStr">
        <is>
          <t>729</t>
        </is>
      </c>
      <c r="F1180" s="550" t="n">
        <v>46037</v>
      </c>
      <c r="G1180" s="550" t="n">
        <v>46037</v>
      </c>
      <c r="H1180" s="550" t="n">
        <v>46064</v>
      </c>
      <c r="I1180" t="n">
        <v>669.65</v>
      </c>
      <c r="J1180" t="n">
        <v>669.65</v>
      </c>
      <c r="K1180" t="n">
        <v>669.65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inlineStr">
        <is>
          <t>01/2026</t>
        </is>
      </c>
    </row>
    <row r="1181">
      <c r="A1181" t="n">
        <v>194538</v>
      </c>
      <c r="B1181" t="n">
        <v>122</v>
      </c>
      <c r="C1181" t="inlineStr">
        <is>
          <t>Arcos</t>
        </is>
      </c>
      <c r="D1181" t="inlineStr">
        <is>
          <t>GCT COMERCIO DE PRODUTOS ALIMENTICIOS LTDA</t>
        </is>
      </c>
      <c r="E1181" t="inlineStr">
        <is>
          <t>9181</t>
        </is>
      </c>
      <c r="F1181" s="550" t="n">
        <v>46036</v>
      </c>
      <c r="G1181" s="550" t="n">
        <v>46036</v>
      </c>
      <c r="H1181" s="550" t="n">
        <v>46052</v>
      </c>
      <c r="I1181" t="n">
        <v>1509.26</v>
      </c>
      <c r="J1181" t="n">
        <v>1484.26</v>
      </c>
      <c r="K1181" t="n">
        <v>0</v>
      </c>
      <c r="L1181" t="n">
        <v>1509.26</v>
      </c>
      <c r="M1181" t="n">
        <v>0</v>
      </c>
      <c r="N1181" t="n">
        <v>0</v>
      </c>
      <c r="O1181" t="n">
        <v>0</v>
      </c>
      <c r="P1181" t="n">
        <v>0</v>
      </c>
      <c r="Q1181" t="inlineStr">
        <is>
          <t>01/2026</t>
        </is>
      </c>
    </row>
    <row r="1182">
      <c r="A1182" t="n">
        <v>194537</v>
      </c>
      <c r="B1182" t="n">
        <v>122</v>
      </c>
      <c r="C1182" t="inlineStr">
        <is>
          <t>Arcos</t>
        </is>
      </c>
      <c r="D1182" t="inlineStr">
        <is>
          <t xml:space="preserve">CAROLINA AMANCIO </t>
        </is>
      </c>
      <c r="E1182" t="inlineStr">
        <is>
          <t>204</t>
        </is>
      </c>
      <c r="F1182" s="550" t="n">
        <v>46036</v>
      </c>
      <c r="G1182" s="550" t="n">
        <v>46036</v>
      </c>
      <c r="H1182" s="550" t="n">
        <v>46050</v>
      </c>
      <c r="I1182" t="n">
        <v>525</v>
      </c>
      <c r="J1182" t="n">
        <v>500</v>
      </c>
      <c r="K1182" t="n">
        <v>525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inlineStr">
        <is>
          <t>01/2026</t>
        </is>
      </c>
    </row>
    <row r="1183">
      <c r="A1183" t="n">
        <v>194536</v>
      </c>
      <c r="B1183" t="n">
        <v>122</v>
      </c>
      <c r="C1183" t="inlineStr">
        <is>
          <t>Arcos</t>
        </is>
      </c>
      <c r="D1183" t="inlineStr">
        <is>
          <t>PSS CENTRAL DA LIMPEZA LTDA</t>
        </is>
      </c>
      <c r="E1183" t="inlineStr">
        <is>
          <t>2953</t>
        </is>
      </c>
      <c r="F1183" s="550" t="n">
        <v>46036</v>
      </c>
      <c r="H1183" s="550" t="n">
        <v>46051</v>
      </c>
      <c r="I1183" t="n">
        <v>1014.54</v>
      </c>
      <c r="J1183" t="n">
        <v>1014.54</v>
      </c>
      <c r="K1183" t="n">
        <v>0</v>
      </c>
      <c r="L1183" t="n">
        <v>0</v>
      </c>
      <c r="M1183" t="n">
        <v>964.54</v>
      </c>
      <c r="N1183" t="n">
        <v>50</v>
      </c>
      <c r="O1183" t="n">
        <v>0</v>
      </c>
      <c r="P1183" t="n">
        <v>0</v>
      </c>
      <c r="Q1183" t="inlineStr">
        <is>
          <t>01/2026</t>
        </is>
      </c>
    </row>
    <row r="1184">
      <c r="A1184" t="n">
        <v>194535</v>
      </c>
      <c r="B1184" t="n">
        <v>122</v>
      </c>
      <c r="C1184" t="inlineStr">
        <is>
          <t>Arcos</t>
        </is>
      </c>
      <c r="D1184" t="inlineStr">
        <is>
          <t>ANDREIA SANTOS FREITAS DUARTE</t>
        </is>
      </c>
      <c r="E1184" t="inlineStr">
        <is>
          <t>2452</t>
        </is>
      </c>
      <c r="F1184" s="550" t="n">
        <v>46036</v>
      </c>
      <c r="G1184" s="550" t="n">
        <v>46036</v>
      </c>
      <c r="H1184" s="550" t="n">
        <v>46069</v>
      </c>
      <c r="I1184" t="n">
        <v>1458.9</v>
      </c>
      <c r="J1184" t="n">
        <v>1458.9</v>
      </c>
      <c r="K1184" t="n">
        <v>1458.9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inlineStr">
        <is>
          <t>01/2026</t>
        </is>
      </c>
    </row>
    <row r="1185">
      <c r="A1185" t="n">
        <v>194532</v>
      </c>
      <c r="B1185" t="n">
        <v>122</v>
      </c>
      <c r="C1185" t="inlineStr">
        <is>
          <t>Arcos</t>
        </is>
      </c>
      <c r="D1185" t="inlineStr">
        <is>
          <t>ANDREIA SANTOS FREITAS DUARTE</t>
        </is>
      </c>
      <c r="E1185" t="inlineStr">
        <is>
          <t>2442</t>
        </is>
      </c>
      <c r="F1185" s="550" t="n">
        <v>46035</v>
      </c>
      <c r="H1185" s="550" t="n">
        <v>46069</v>
      </c>
      <c r="I1185" t="n">
        <v>249.48</v>
      </c>
      <c r="J1185" t="n">
        <v>249.48</v>
      </c>
      <c r="K1185" t="n">
        <v>0</v>
      </c>
      <c r="L1185" t="n">
        <v>0</v>
      </c>
      <c r="M1185" t="n">
        <v>90.72</v>
      </c>
      <c r="N1185" t="n">
        <v>0</v>
      </c>
      <c r="O1185" t="n">
        <v>158.76</v>
      </c>
      <c r="P1185" t="n">
        <v>0</v>
      </c>
      <c r="Q1185" t="inlineStr">
        <is>
          <t>01/2026</t>
        </is>
      </c>
    </row>
    <row r="1186">
      <c r="A1186" t="n">
        <v>194531</v>
      </c>
      <c r="B1186" t="n">
        <v>122</v>
      </c>
      <c r="C1186" t="inlineStr">
        <is>
          <t>Arcos</t>
        </is>
      </c>
      <c r="D1186" t="inlineStr">
        <is>
          <t>ANDREIA SANTOS FREITAS DUARTE</t>
        </is>
      </c>
      <c r="E1186" t="inlineStr">
        <is>
          <t>2456</t>
        </is>
      </c>
      <c r="F1186" s="550" t="n">
        <v>46037</v>
      </c>
      <c r="G1186" s="550" t="n">
        <v>46037</v>
      </c>
      <c r="H1186" s="550" t="n">
        <v>46072</v>
      </c>
      <c r="I1186" t="n">
        <v>947.96</v>
      </c>
      <c r="J1186" t="n">
        <v>947.96</v>
      </c>
      <c r="K1186" t="n">
        <v>947.96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inlineStr">
        <is>
          <t>01/2026</t>
        </is>
      </c>
    </row>
    <row r="1187">
      <c r="A1187" t="n">
        <v>194529</v>
      </c>
      <c r="B1187" t="n">
        <v>122</v>
      </c>
      <c r="C1187" t="inlineStr">
        <is>
          <t>Arcos</t>
        </is>
      </c>
      <c r="D1187" t="inlineStr">
        <is>
          <t>FG7 COMERCIO E DISTRIBUICAO DE BEBIDAS LTDA</t>
        </is>
      </c>
      <c r="E1187" t="inlineStr">
        <is>
          <t>732838</t>
        </is>
      </c>
      <c r="F1187" s="550" t="n">
        <v>46036</v>
      </c>
      <c r="G1187" s="550" t="n">
        <v>46036</v>
      </c>
      <c r="H1187" s="550" t="n">
        <v>46065</v>
      </c>
      <c r="I1187" t="n">
        <v>3223.02</v>
      </c>
      <c r="J1187" t="n">
        <v>3223.02</v>
      </c>
      <c r="K1187" t="n">
        <v>0</v>
      </c>
      <c r="L1187" t="n">
        <v>3223.02</v>
      </c>
      <c r="M1187" t="n">
        <v>0</v>
      </c>
      <c r="N1187" t="n">
        <v>0</v>
      </c>
      <c r="O1187" t="n">
        <v>0</v>
      </c>
      <c r="P1187" t="n">
        <v>0</v>
      </c>
      <c r="Q1187" t="inlineStr">
        <is>
          <t>01/2026</t>
        </is>
      </c>
    </row>
    <row r="1188">
      <c r="A1188" t="n">
        <v>194527</v>
      </c>
      <c r="B1188" t="n">
        <v>122</v>
      </c>
      <c r="C1188" t="inlineStr">
        <is>
          <t>Arcos</t>
        </is>
      </c>
      <c r="D1188" t="inlineStr">
        <is>
          <t>KING COMERCIO E IMPORTACAO DE BEBIDAS LTDA</t>
        </is>
      </c>
      <c r="E1188" t="inlineStr">
        <is>
          <t>124797</t>
        </is>
      </c>
      <c r="F1188" s="550" t="n">
        <v>46036</v>
      </c>
      <c r="G1188" s="550" t="n">
        <v>46036</v>
      </c>
      <c r="H1188" s="550" t="n">
        <v>46057</v>
      </c>
      <c r="I1188" t="n">
        <v>7592.23</v>
      </c>
      <c r="J1188" t="n">
        <v>7592.21</v>
      </c>
      <c r="K1188" t="n">
        <v>0</v>
      </c>
      <c r="L1188" t="n">
        <v>7592.23</v>
      </c>
      <c r="M1188" t="n">
        <v>0</v>
      </c>
      <c r="N1188" t="n">
        <v>0</v>
      </c>
      <c r="O1188" t="n">
        <v>0</v>
      </c>
      <c r="P1188" t="n">
        <v>0</v>
      </c>
      <c r="Q1188" t="inlineStr">
        <is>
          <t>01/2026</t>
        </is>
      </c>
    </row>
    <row r="1189">
      <c r="A1189" t="n">
        <v>194525</v>
      </c>
      <c r="B1189" t="n">
        <v>122</v>
      </c>
      <c r="C1189" t="inlineStr">
        <is>
          <t>Arcos</t>
        </is>
      </c>
      <c r="D1189" t="inlineStr">
        <is>
          <t>EMPORIO M&amp;L COMERCIO DE ALIM E BEBIDAS LTDA</t>
        </is>
      </c>
      <c r="E1189" t="inlineStr">
        <is>
          <t>491502</t>
        </is>
      </c>
      <c r="F1189" s="550" t="n">
        <v>46036</v>
      </c>
      <c r="G1189" s="550" t="n">
        <v>46036</v>
      </c>
      <c r="H1189" s="550" t="n">
        <v>46066</v>
      </c>
      <c r="I1189" t="n">
        <v>8416.459999999999</v>
      </c>
      <c r="J1189" t="n">
        <v>8416.459999999999</v>
      </c>
      <c r="K1189" t="n">
        <v>8256.860000000001</v>
      </c>
      <c r="L1189" t="n">
        <v>159.6</v>
      </c>
      <c r="M1189" t="n">
        <v>0</v>
      </c>
      <c r="N1189" t="n">
        <v>0</v>
      </c>
      <c r="O1189" t="n">
        <v>0</v>
      </c>
      <c r="P1189" t="n">
        <v>0</v>
      </c>
      <c r="Q1189" t="inlineStr">
        <is>
          <t>01/2026</t>
        </is>
      </c>
    </row>
    <row r="1190">
      <c r="A1190" t="n">
        <v>194522</v>
      </c>
      <c r="B1190" t="n">
        <v>122</v>
      </c>
      <c r="C1190" t="inlineStr">
        <is>
          <t>Arcos</t>
        </is>
      </c>
      <c r="D1190" t="inlineStr">
        <is>
          <t>BATARD PADARIA ARTESANAL LTDA</t>
        </is>
      </c>
      <c r="E1190" t="inlineStr">
        <is>
          <t>13027</t>
        </is>
      </c>
      <c r="F1190" s="550" t="n">
        <v>46037</v>
      </c>
      <c r="G1190" s="550" t="n">
        <v>46037</v>
      </c>
      <c r="H1190" s="550" t="n">
        <v>46053</v>
      </c>
      <c r="I1190" t="n">
        <v>1865.5</v>
      </c>
      <c r="J1190" t="n">
        <v>1852.5</v>
      </c>
      <c r="K1190" t="n">
        <v>1865.5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inlineStr">
        <is>
          <t>01/2026</t>
        </is>
      </c>
    </row>
    <row r="1191">
      <c r="A1191" t="n">
        <v>194521</v>
      </c>
      <c r="B1191" t="n">
        <v>122</v>
      </c>
      <c r="C1191" t="inlineStr">
        <is>
          <t>Arcos</t>
        </is>
      </c>
      <c r="D1191" t="inlineStr">
        <is>
          <t xml:space="preserve">ARENA VIP DISTRIBUIDORA DE BEBIDAS LTDA </t>
        </is>
      </c>
      <c r="E1191" t="inlineStr">
        <is>
          <t>24914</t>
        </is>
      </c>
      <c r="F1191" s="550" t="n">
        <v>46035</v>
      </c>
      <c r="G1191" s="550" t="n">
        <v>46035</v>
      </c>
      <c r="H1191" s="550" t="n">
        <v>46063</v>
      </c>
      <c r="I1191" t="n">
        <v>4824.78</v>
      </c>
      <c r="J1191" t="n">
        <v>4824.78</v>
      </c>
      <c r="K1191" t="n">
        <v>0</v>
      </c>
      <c r="L1191" t="n">
        <v>4824.78</v>
      </c>
      <c r="M1191" t="n">
        <v>0</v>
      </c>
      <c r="N1191" t="n">
        <v>0</v>
      </c>
      <c r="O1191" t="n">
        <v>0</v>
      </c>
      <c r="P1191" t="n">
        <v>0</v>
      </c>
      <c r="Q1191" t="inlineStr">
        <is>
          <t>01/2026</t>
        </is>
      </c>
    </row>
    <row r="1192">
      <c r="A1192" t="n">
        <v>194520</v>
      </c>
      <c r="B1192" t="n">
        <v>122</v>
      </c>
      <c r="C1192" t="inlineStr">
        <is>
          <t>Arcos</t>
        </is>
      </c>
      <c r="D1192" t="inlineStr">
        <is>
          <t>CEPEL COMERCIO DE PAPEIS E EMBALAGENS LTDA</t>
        </is>
      </c>
      <c r="E1192" t="inlineStr">
        <is>
          <t>256831</t>
        </is>
      </c>
      <c r="F1192" s="550" t="n">
        <v>46035</v>
      </c>
      <c r="H1192" s="550" t="n">
        <v>46050</v>
      </c>
      <c r="I1192" t="n">
        <v>250</v>
      </c>
      <c r="J1192" t="n">
        <v>250</v>
      </c>
      <c r="K1192" t="n">
        <v>0</v>
      </c>
      <c r="L1192" t="n">
        <v>0</v>
      </c>
      <c r="M1192" t="n">
        <v>250</v>
      </c>
      <c r="N1192" t="n">
        <v>0</v>
      </c>
      <c r="O1192" t="n">
        <v>0</v>
      </c>
      <c r="P1192" t="n">
        <v>0</v>
      </c>
      <c r="Q1192" t="inlineStr">
        <is>
          <t>01/2026</t>
        </is>
      </c>
    </row>
    <row r="1193">
      <c r="A1193" t="n">
        <v>194519</v>
      </c>
      <c r="B1193" t="n">
        <v>122</v>
      </c>
      <c r="C1193" t="inlineStr">
        <is>
          <t>Arcos</t>
        </is>
      </c>
      <c r="D1193" t="inlineStr">
        <is>
          <t>SOUBIO BRASIL LTDA</t>
        </is>
      </c>
      <c r="E1193" t="inlineStr">
        <is>
          <t>5458</t>
        </is>
      </c>
      <c r="F1193" s="550" t="n">
        <v>46035</v>
      </c>
      <c r="H1193" s="550" t="n">
        <v>46063</v>
      </c>
      <c r="I1193" t="n">
        <v>315</v>
      </c>
      <c r="J1193" t="n">
        <v>315</v>
      </c>
      <c r="K1193" t="n">
        <v>0</v>
      </c>
      <c r="L1193" t="n">
        <v>0</v>
      </c>
      <c r="M1193" t="n">
        <v>0</v>
      </c>
      <c r="N1193" t="n">
        <v>0</v>
      </c>
      <c r="O1193" t="n">
        <v>315</v>
      </c>
      <c r="P1193" t="n">
        <v>0</v>
      </c>
      <c r="Q1193" t="inlineStr">
        <is>
          <t>01/2026</t>
        </is>
      </c>
    </row>
    <row r="1194">
      <c r="A1194" t="n">
        <v>194514</v>
      </c>
      <c r="B1194" t="n">
        <v>122</v>
      </c>
      <c r="C1194" t="inlineStr">
        <is>
          <t>Arcos</t>
        </is>
      </c>
      <c r="D1194" t="inlineStr">
        <is>
          <t>ZAHIL IMPORTADORA LTDA</t>
        </is>
      </c>
      <c r="E1194" t="inlineStr">
        <is>
          <t>263324</t>
        </is>
      </c>
      <c r="F1194" s="550" t="n">
        <v>46035</v>
      </c>
      <c r="G1194" s="550" t="n">
        <v>46035</v>
      </c>
      <c r="H1194" s="550" t="n">
        <v>46065</v>
      </c>
      <c r="I1194" t="n">
        <v>6757.51</v>
      </c>
      <c r="J1194" t="n">
        <v>6275.1</v>
      </c>
      <c r="K1194" t="n">
        <v>0</v>
      </c>
      <c r="L1194" t="n">
        <v>6757.51</v>
      </c>
      <c r="M1194" t="n">
        <v>0</v>
      </c>
      <c r="N1194" t="n">
        <v>0</v>
      </c>
      <c r="O1194" t="n">
        <v>0</v>
      </c>
      <c r="P1194" t="n">
        <v>0</v>
      </c>
      <c r="Q1194" t="inlineStr">
        <is>
          <t>01/2026</t>
        </is>
      </c>
    </row>
    <row r="1195">
      <c r="A1195" t="n">
        <v>194494</v>
      </c>
      <c r="B1195" t="n">
        <v>122</v>
      </c>
      <c r="C1195" t="inlineStr">
        <is>
          <t>Arcos</t>
        </is>
      </c>
      <c r="D1195" t="inlineStr">
        <is>
          <t>GEOFFROY ALAIN MARIE DE LA CROIX DE CHEVRIERES DE SAYVE LTDA</t>
        </is>
      </c>
      <c r="E1195" t="inlineStr">
        <is>
          <t>44799</t>
        </is>
      </c>
      <c r="F1195" s="550" t="n">
        <v>46035</v>
      </c>
      <c r="G1195" s="550" t="n">
        <v>46035</v>
      </c>
      <c r="H1195" s="550" t="n">
        <v>46065</v>
      </c>
      <c r="I1195" t="n">
        <v>1713.6</v>
      </c>
      <c r="J1195" t="n">
        <v>1713.6</v>
      </c>
      <c r="K1195" t="n">
        <v>0</v>
      </c>
      <c r="L1195" t="n">
        <v>1713.6</v>
      </c>
      <c r="M1195" t="n">
        <v>0</v>
      </c>
      <c r="N1195" t="n">
        <v>0</v>
      </c>
      <c r="O1195" t="n">
        <v>0</v>
      </c>
      <c r="P1195" t="n">
        <v>0</v>
      </c>
      <c r="Q1195" t="inlineStr">
        <is>
          <t>01/2026</t>
        </is>
      </c>
    </row>
    <row r="1196">
      <c r="A1196" t="n">
        <v>194493</v>
      </c>
      <c r="B1196" t="n">
        <v>122</v>
      </c>
      <c r="C1196" t="inlineStr">
        <is>
          <t>Arcos</t>
        </is>
      </c>
      <c r="D1196" t="inlineStr">
        <is>
          <t>MARIO PEDRO FELICIANO - HORTIFRUTI</t>
        </is>
      </c>
      <c r="E1196" t="inlineStr">
        <is>
          <t>464318</t>
        </is>
      </c>
      <c r="F1196" s="550" t="n">
        <v>46032</v>
      </c>
      <c r="G1196" s="550" t="n">
        <v>46032</v>
      </c>
      <c r="H1196" s="550" t="n">
        <v>46060</v>
      </c>
      <c r="I1196" t="n">
        <v>140.64</v>
      </c>
      <c r="J1196" t="n">
        <v>140.63</v>
      </c>
      <c r="K1196" t="n">
        <v>140.64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inlineStr">
        <is>
          <t>01/2026</t>
        </is>
      </c>
    </row>
    <row r="1197">
      <c r="A1197" t="n">
        <v>194492</v>
      </c>
      <c r="B1197" t="n">
        <v>122</v>
      </c>
      <c r="C1197" t="inlineStr">
        <is>
          <t>Arcos</t>
        </is>
      </c>
      <c r="D1197" t="inlineStr">
        <is>
          <t>WIDE STOCK COMERCIO E DISTRIBUICAO LTDA</t>
        </is>
      </c>
      <c r="E1197" t="inlineStr">
        <is>
          <t>424410</t>
        </is>
      </c>
      <c r="F1197" s="550" t="n">
        <v>46035</v>
      </c>
      <c r="H1197" s="550" t="n">
        <v>46063</v>
      </c>
      <c r="I1197" t="n">
        <v>335.19</v>
      </c>
      <c r="J1197" t="n">
        <v>335.19</v>
      </c>
      <c r="K1197" t="n">
        <v>0</v>
      </c>
      <c r="L1197" t="n">
        <v>0</v>
      </c>
      <c r="M1197" t="n">
        <v>291.39</v>
      </c>
      <c r="N1197" t="n">
        <v>0</v>
      </c>
      <c r="O1197" t="n">
        <v>43.8</v>
      </c>
      <c r="P1197" t="n">
        <v>0</v>
      </c>
      <c r="Q1197" t="inlineStr">
        <is>
          <t>01/2026</t>
        </is>
      </c>
    </row>
    <row r="1198">
      <c r="A1198" t="n">
        <v>194490</v>
      </c>
      <c r="B1198" t="n">
        <v>122</v>
      </c>
      <c r="C1198" t="inlineStr">
        <is>
          <t>Arcos</t>
        </is>
      </c>
      <c r="D1198" t="inlineStr">
        <is>
          <t>CECILIA TSUYACO ARAKI SILVA LTDA</t>
        </is>
      </c>
      <c r="E1198" t="inlineStr">
        <is>
          <t>384982</t>
        </is>
      </c>
      <c r="F1198" s="550" t="n">
        <v>46035</v>
      </c>
      <c r="G1198" s="550" t="n">
        <v>46035</v>
      </c>
      <c r="H1198" s="550" t="n">
        <v>46063</v>
      </c>
      <c r="I1198" t="n">
        <v>489.39</v>
      </c>
      <c r="J1198" t="n">
        <v>489.39</v>
      </c>
      <c r="K1198" t="n">
        <v>489.39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inlineStr">
        <is>
          <t>01/2026</t>
        </is>
      </c>
    </row>
    <row r="1199">
      <c r="A1199" t="n">
        <v>194489</v>
      </c>
      <c r="B1199" t="n">
        <v>122</v>
      </c>
      <c r="C1199" t="inlineStr">
        <is>
          <t>Arcos</t>
        </is>
      </c>
      <c r="D1199" t="inlineStr">
        <is>
          <t xml:space="preserve">LEITERIA CABRIOLA FROMAGES DE CHEVRE LTDA </t>
        </is>
      </c>
      <c r="E1199" t="inlineStr">
        <is>
          <t>48067</t>
        </is>
      </c>
      <c r="F1199" s="550" t="n">
        <v>46035</v>
      </c>
      <c r="G1199" s="550" t="n">
        <v>46035</v>
      </c>
      <c r="H1199" s="550" t="n">
        <v>46065</v>
      </c>
      <c r="I1199" t="n">
        <v>946.8</v>
      </c>
      <c r="J1199" t="n">
        <v>946.8</v>
      </c>
      <c r="K1199" t="n">
        <v>946.8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inlineStr">
        <is>
          <t>01/2026</t>
        </is>
      </c>
    </row>
    <row r="1200">
      <c r="A1200" t="n">
        <v>194487</v>
      </c>
      <c r="B1200" t="n">
        <v>122</v>
      </c>
      <c r="C1200" t="inlineStr">
        <is>
          <t>Arcos</t>
        </is>
      </c>
      <c r="D1200" t="inlineStr">
        <is>
          <t>MARIO PEDRO FELICIANO - HORTIFRUTI</t>
        </is>
      </c>
      <c r="E1200" t="inlineStr">
        <is>
          <t>464633</t>
        </is>
      </c>
      <c r="F1200" s="550" t="n">
        <v>46035</v>
      </c>
      <c r="G1200" s="550" t="n">
        <v>46035</v>
      </c>
      <c r="H1200" s="550" t="n">
        <v>46063</v>
      </c>
      <c r="I1200" t="n">
        <v>235.54</v>
      </c>
      <c r="J1200" t="n">
        <v>235.54</v>
      </c>
      <c r="K1200" t="n">
        <v>235.54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inlineStr">
        <is>
          <t>01/2026</t>
        </is>
      </c>
    </row>
    <row r="1201">
      <c r="A1201" t="n">
        <v>194486</v>
      </c>
      <c r="B1201" t="n">
        <v>122</v>
      </c>
      <c r="C1201" t="inlineStr">
        <is>
          <t>Arcos</t>
        </is>
      </c>
      <c r="D1201" t="inlineStr">
        <is>
          <t>NA MORADA INDÚSTRIA E COMÉRCIO LTDA</t>
        </is>
      </c>
      <c r="E1201" t="inlineStr">
        <is>
          <t>288598</t>
        </is>
      </c>
      <c r="F1201" s="550" t="n">
        <v>46035</v>
      </c>
      <c r="G1201" s="550" t="n">
        <v>46035</v>
      </c>
      <c r="H1201" s="550" t="n">
        <v>46050</v>
      </c>
      <c r="I1201" t="n">
        <v>1743.72</v>
      </c>
      <c r="J1201" t="n">
        <v>1871.35</v>
      </c>
      <c r="K1201" t="n">
        <v>1743.72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inlineStr">
        <is>
          <t>01/2026</t>
        </is>
      </c>
    </row>
    <row r="1202">
      <c r="A1202" t="n">
        <v>194484</v>
      </c>
      <c r="B1202" t="n">
        <v>122</v>
      </c>
      <c r="C1202" t="inlineStr">
        <is>
          <t>Arcos</t>
        </is>
      </c>
      <c r="D1202" t="inlineStr">
        <is>
          <t>QUEIJARIA ATALAIA LTDA</t>
        </is>
      </c>
      <c r="E1202" t="inlineStr">
        <is>
          <t>20612</t>
        </is>
      </c>
      <c r="F1202" s="550" t="n">
        <v>46035</v>
      </c>
      <c r="G1202" s="550" t="n">
        <v>46035</v>
      </c>
      <c r="H1202" s="550" t="n">
        <v>46063</v>
      </c>
      <c r="I1202" t="n">
        <v>1194.46</v>
      </c>
      <c r="J1202" t="n">
        <v>1164.46</v>
      </c>
      <c r="K1202" t="n">
        <v>1194.46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inlineStr">
        <is>
          <t>01/2026</t>
        </is>
      </c>
    </row>
    <row r="1203">
      <c r="A1203" t="n">
        <v>194482</v>
      </c>
      <c r="B1203" t="n">
        <v>122</v>
      </c>
      <c r="C1203" t="inlineStr">
        <is>
          <t>Arcos</t>
        </is>
      </c>
      <c r="D1203" t="inlineStr">
        <is>
          <t xml:space="preserve">HORTIFRUTI DO CHEF LTDA </t>
        </is>
      </c>
      <c r="E1203" t="inlineStr">
        <is>
          <t>28386</t>
        </is>
      </c>
      <c r="F1203" s="550" t="n">
        <v>46035</v>
      </c>
      <c r="G1203" s="550" t="n">
        <v>46035</v>
      </c>
      <c r="H1203" s="550" t="n">
        <v>46063</v>
      </c>
      <c r="I1203" t="n">
        <v>239.24</v>
      </c>
      <c r="J1203" t="n">
        <v>239.24</v>
      </c>
      <c r="K1203" t="n">
        <v>239.24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inlineStr">
        <is>
          <t>01/2026</t>
        </is>
      </c>
    </row>
    <row r="1204">
      <c r="A1204" t="n">
        <v>194480</v>
      </c>
      <c r="B1204" t="n">
        <v>122</v>
      </c>
      <c r="C1204" t="inlineStr">
        <is>
          <t>Arcos</t>
        </is>
      </c>
      <c r="D1204" t="inlineStr">
        <is>
          <t>PROAUTO INDUSTRIA QUIMICA EIRELI</t>
        </is>
      </c>
      <c r="E1204" t="inlineStr">
        <is>
          <t>150182</t>
        </is>
      </c>
      <c r="F1204" s="550" t="n">
        <v>46035</v>
      </c>
      <c r="H1204" s="550" t="n">
        <v>46056</v>
      </c>
      <c r="I1204" t="n">
        <v>3653.99</v>
      </c>
      <c r="J1204" t="n">
        <v>3542.94</v>
      </c>
      <c r="K1204" t="n">
        <v>0</v>
      </c>
      <c r="L1204" t="n">
        <v>0</v>
      </c>
      <c r="M1204" t="n">
        <v>3653.99</v>
      </c>
      <c r="N1204" t="n">
        <v>0</v>
      </c>
      <c r="O1204" t="n">
        <v>0</v>
      </c>
      <c r="P1204" t="n">
        <v>0</v>
      </c>
      <c r="Q1204" t="inlineStr">
        <is>
          <t>01/2026</t>
        </is>
      </c>
    </row>
    <row r="1205">
      <c r="A1205" t="n">
        <v>194479</v>
      </c>
      <c r="B1205" t="n">
        <v>122</v>
      </c>
      <c r="C1205" t="inlineStr">
        <is>
          <t>Arcos</t>
        </is>
      </c>
      <c r="D1205" t="inlineStr">
        <is>
          <t xml:space="preserve">HORTIFRUTI DO CHEF LTDA </t>
        </is>
      </c>
      <c r="E1205" t="inlineStr">
        <is>
          <t>28254</t>
        </is>
      </c>
      <c r="F1205" s="550" t="n">
        <v>46029</v>
      </c>
      <c r="G1205" s="550" t="n">
        <v>46029</v>
      </c>
      <c r="H1205" s="550" t="n">
        <v>46057</v>
      </c>
      <c r="I1205" t="n">
        <v>207.1</v>
      </c>
      <c r="J1205" t="n">
        <v>184.13</v>
      </c>
      <c r="K1205" t="n">
        <v>207.1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inlineStr">
        <is>
          <t>01/2026</t>
        </is>
      </c>
    </row>
    <row r="1206">
      <c r="A1206" t="n">
        <v>194477</v>
      </c>
      <c r="B1206" t="n">
        <v>122</v>
      </c>
      <c r="C1206" t="inlineStr">
        <is>
          <t>Arcos</t>
        </is>
      </c>
      <c r="D1206" t="inlineStr">
        <is>
          <t>MONTE ALTO ALIMENTOS LTDA</t>
        </is>
      </c>
      <c r="E1206" t="inlineStr">
        <is>
          <t>175258</t>
        </is>
      </c>
      <c r="F1206" s="550" t="n">
        <v>46034</v>
      </c>
      <c r="G1206" s="550" t="n">
        <v>46034</v>
      </c>
      <c r="H1206" s="550" t="n">
        <v>46055</v>
      </c>
      <c r="I1206" t="n">
        <v>1530.36</v>
      </c>
      <c r="J1206" t="n">
        <v>1530.36</v>
      </c>
      <c r="K1206" t="n">
        <v>1530.36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inlineStr">
        <is>
          <t>01/2026</t>
        </is>
      </c>
    </row>
    <row r="1207">
      <c r="A1207" t="n">
        <v>194465</v>
      </c>
      <c r="B1207" t="n">
        <v>122</v>
      </c>
      <c r="C1207" t="inlineStr">
        <is>
          <t>Arcos</t>
        </is>
      </c>
      <c r="D1207" t="inlineStr">
        <is>
          <t>WPP COMERCIO DE CARNES LTDA</t>
        </is>
      </c>
      <c r="E1207" t="inlineStr">
        <is>
          <t>76695</t>
        </is>
      </c>
      <c r="F1207" s="550" t="n">
        <v>46035</v>
      </c>
      <c r="G1207" s="550" t="n">
        <v>46035</v>
      </c>
      <c r="H1207" s="550" t="n">
        <v>46063</v>
      </c>
      <c r="I1207" t="n">
        <v>1415.78</v>
      </c>
      <c r="J1207" t="n">
        <v>1415.78</v>
      </c>
      <c r="K1207" t="n">
        <v>1415.78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inlineStr">
        <is>
          <t>01/2026</t>
        </is>
      </c>
    </row>
    <row r="1208">
      <c r="A1208" t="n">
        <v>194463</v>
      </c>
      <c r="B1208" t="n">
        <v>122</v>
      </c>
      <c r="C1208" t="inlineStr">
        <is>
          <t>Arcos</t>
        </is>
      </c>
      <c r="D1208" t="inlineStr">
        <is>
          <t>GOMES D ELIA EQUIP. HIGIENE LTDA - WESCO</t>
        </is>
      </c>
      <c r="E1208" t="inlineStr">
        <is>
          <t>235493</t>
        </is>
      </c>
      <c r="F1208" s="550" t="n">
        <v>46034</v>
      </c>
      <c r="H1208" s="550" t="n">
        <v>46049</v>
      </c>
      <c r="I1208" t="n">
        <v>342</v>
      </c>
      <c r="J1208" t="n">
        <v>342</v>
      </c>
      <c r="K1208" t="n">
        <v>0</v>
      </c>
      <c r="L1208" t="n">
        <v>0</v>
      </c>
      <c r="M1208" t="n">
        <v>342</v>
      </c>
      <c r="N1208" t="n">
        <v>0</v>
      </c>
      <c r="O1208" t="n">
        <v>0</v>
      </c>
      <c r="P1208" t="n">
        <v>0</v>
      </c>
      <c r="Q1208" t="inlineStr">
        <is>
          <t>01/2026</t>
        </is>
      </c>
    </row>
    <row r="1209">
      <c r="A1209" t="n">
        <v>194459</v>
      </c>
      <c r="B1209" t="n">
        <v>122</v>
      </c>
      <c r="C1209" t="inlineStr">
        <is>
          <t>Arcos</t>
        </is>
      </c>
      <c r="D1209" t="inlineStr">
        <is>
          <t>B.B DISTRIBUIDORA DE CARNES LTDA</t>
        </is>
      </c>
      <c r="E1209" t="inlineStr">
        <is>
          <t>411975</t>
        </is>
      </c>
      <c r="F1209" s="550" t="n">
        <v>46034</v>
      </c>
      <c r="G1209" s="550" t="n">
        <v>46034</v>
      </c>
      <c r="H1209" s="550" t="n">
        <v>46062</v>
      </c>
      <c r="I1209" t="n">
        <v>598.5</v>
      </c>
      <c r="J1209" t="n">
        <v>598.5</v>
      </c>
      <c r="K1209" t="n">
        <v>598.5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inlineStr">
        <is>
          <t>01/2026</t>
        </is>
      </c>
    </row>
    <row r="1210">
      <c r="A1210" t="n">
        <v>193655</v>
      </c>
      <c r="B1210" t="n">
        <v>122</v>
      </c>
      <c r="C1210" t="inlineStr">
        <is>
          <t>Arcos</t>
        </is>
      </c>
      <c r="D1210" t="inlineStr">
        <is>
          <t>EMPORIO M&amp;L COMERCIO DE ALIM E BEBIDAS LTDA</t>
        </is>
      </c>
      <c r="E1210" t="inlineStr">
        <is>
          <t>490569</t>
        </is>
      </c>
      <c r="F1210" s="550" t="n">
        <v>46030</v>
      </c>
      <c r="G1210" s="550" t="n">
        <v>46030</v>
      </c>
      <c r="H1210" s="550" t="n">
        <v>46059</v>
      </c>
      <c r="I1210" t="n">
        <v>1488.41</v>
      </c>
      <c r="J1210" t="n">
        <v>1488.41</v>
      </c>
      <c r="K1210" t="n">
        <v>1355.41</v>
      </c>
      <c r="L1210" t="n">
        <v>133</v>
      </c>
      <c r="M1210" t="n">
        <v>0</v>
      </c>
      <c r="N1210" t="n">
        <v>0</v>
      </c>
      <c r="O1210" t="n">
        <v>0</v>
      </c>
      <c r="P1210" t="n">
        <v>0</v>
      </c>
      <c r="Q1210" t="inlineStr">
        <is>
          <t>01/2026</t>
        </is>
      </c>
    </row>
    <row r="1211">
      <c r="A1211" t="n">
        <v>193654</v>
      </c>
      <c r="B1211" t="n">
        <v>122</v>
      </c>
      <c r="C1211" t="inlineStr">
        <is>
          <t>Arcos</t>
        </is>
      </c>
      <c r="D1211" t="inlineStr">
        <is>
          <t xml:space="preserve">LEITERIA CABRIOLA FROMAGES DE CHEVRE LTDA </t>
        </is>
      </c>
      <c r="E1211" t="inlineStr">
        <is>
          <t>47996</t>
        </is>
      </c>
      <c r="F1211" s="550" t="n">
        <v>46030</v>
      </c>
      <c r="G1211" s="550" t="n">
        <v>46030</v>
      </c>
      <c r="H1211" s="550" t="n">
        <v>46060</v>
      </c>
      <c r="I1211" t="n">
        <v>789</v>
      </c>
      <c r="J1211" t="n">
        <v>789</v>
      </c>
      <c r="K1211" t="n">
        <v>789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inlineStr">
        <is>
          <t>01/2026</t>
        </is>
      </c>
    </row>
    <row r="1212">
      <c r="A1212" t="n">
        <v>193653</v>
      </c>
      <c r="B1212" t="n">
        <v>122</v>
      </c>
      <c r="C1212" t="inlineStr">
        <is>
          <t>Arcos</t>
        </is>
      </c>
      <c r="D1212" t="inlineStr">
        <is>
          <t>MARCOS SILVA DO NASCIMENTO</t>
        </is>
      </c>
      <c r="E1212" t="inlineStr">
        <is>
          <t>711</t>
        </is>
      </c>
      <c r="F1212" s="550" t="n">
        <v>46031</v>
      </c>
      <c r="G1212" s="550" t="n">
        <v>46031</v>
      </c>
      <c r="H1212" s="550" t="n">
        <v>46053</v>
      </c>
      <c r="I1212" t="n">
        <v>507.75</v>
      </c>
      <c r="J1212" t="n">
        <v>507.74</v>
      </c>
      <c r="K1212" t="n">
        <v>507.75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inlineStr">
        <is>
          <t>01/2026</t>
        </is>
      </c>
    </row>
    <row r="1213">
      <c r="A1213" t="n">
        <v>193652</v>
      </c>
      <c r="B1213" t="n">
        <v>122</v>
      </c>
      <c r="C1213" t="inlineStr">
        <is>
          <t>Arcos</t>
        </is>
      </c>
      <c r="D1213" t="inlineStr">
        <is>
          <t>FG7 COMERCIO E DISTRIBUICAO DE BEBIDAS LTDA</t>
        </is>
      </c>
      <c r="E1213" t="inlineStr">
        <is>
          <t>730158</t>
        </is>
      </c>
      <c r="F1213" s="550" t="n">
        <v>46030</v>
      </c>
      <c r="G1213" s="550" t="n">
        <v>46030</v>
      </c>
      <c r="H1213" s="550" t="n">
        <v>46059</v>
      </c>
      <c r="I1213" t="n">
        <v>215.58</v>
      </c>
      <c r="J1213" t="n">
        <v>215.58</v>
      </c>
      <c r="K1213" t="n">
        <v>0</v>
      </c>
      <c r="L1213" t="n">
        <v>215.58</v>
      </c>
      <c r="M1213" t="n">
        <v>0</v>
      </c>
      <c r="N1213" t="n">
        <v>0</v>
      </c>
      <c r="O1213" t="n">
        <v>0</v>
      </c>
      <c r="P1213" t="n">
        <v>0</v>
      </c>
      <c r="Q1213" t="inlineStr">
        <is>
          <t>01/2026</t>
        </is>
      </c>
    </row>
    <row r="1214">
      <c r="A1214" t="n">
        <v>193651</v>
      </c>
      <c r="B1214" t="n">
        <v>122</v>
      </c>
      <c r="C1214" t="inlineStr">
        <is>
          <t>Arcos</t>
        </is>
      </c>
      <c r="D1214" t="inlineStr">
        <is>
          <t>MARIO PEDRO FELICIANO - HORTIFRUTI</t>
        </is>
      </c>
      <c r="E1214" t="inlineStr">
        <is>
          <t>464123</t>
        </is>
      </c>
      <c r="F1214" s="550" t="n">
        <v>46030</v>
      </c>
      <c r="G1214" s="550" t="n">
        <v>46030</v>
      </c>
      <c r="H1214" s="550" t="n">
        <v>46058</v>
      </c>
      <c r="I1214" t="n">
        <v>133.02</v>
      </c>
      <c r="J1214" t="n">
        <v>133.02</v>
      </c>
      <c r="K1214" t="n">
        <v>133.02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inlineStr">
        <is>
          <t>01/2026</t>
        </is>
      </c>
    </row>
    <row r="1215">
      <c r="A1215" t="n">
        <v>193650</v>
      </c>
      <c r="B1215" t="n">
        <v>122</v>
      </c>
      <c r="C1215" t="inlineStr">
        <is>
          <t>Arcos</t>
        </is>
      </c>
      <c r="D1215" t="inlineStr">
        <is>
          <t>ANDREIA SANTOS FREITAS DUARTE</t>
        </is>
      </c>
      <c r="E1215" t="inlineStr">
        <is>
          <t>2423</t>
        </is>
      </c>
      <c r="F1215" s="550" t="n">
        <v>46030</v>
      </c>
      <c r="G1215" s="550" t="n">
        <v>46030</v>
      </c>
      <c r="H1215" s="550" t="n">
        <v>46065</v>
      </c>
      <c r="I1215" t="n">
        <v>83.94</v>
      </c>
      <c r="J1215" t="n">
        <v>83.94</v>
      </c>
      <c r="K1215" t="n">
        <v>83.94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inlineStr">
        <is>
          <t>01/2026</t>
        </is>
      </c>
    </row>
    <row r="1216">
      <c r="A1216" t="n">
        <v>193649</v>
      </c>
      <c r="B1216" t="n">
        <v>122</v>
      </c>
      <c r="C1216" t="inlineStr">
        <is>
          <t>Arcos</t>
        </is>
      </c>
      <c r="D1216" t="inlineStr">
        <is>
          <t>CECILIA TSUYACO ARAKI SILVA LTDA</t>
        </is>
      </c>
      <c r="E1216" t="inlineStr">
        <is>
          <t>384721</t>
        </is>
      </c>
      <c r="F1216" s="550" t="n">
        <v>46030</v>
      </c>
      <c r="G1216" s="550" t="n">
        <v>46030</v>
      </c>
      <c r="H1216" s="550" t="n">
        <v>46058</v>
      </c>
      <c r="I1216" t="n">
        <v>746.85</v>
      </c>
      <c r="J1216" t="n">
        <v>746.85</v>
      </c>
      <c r="K1216" t="n">
        <v>746.85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inlineStr">
        <is>
          <t>01/2026</t>
        </is>
      </c>
    </row>
    <row r="1217">
      <c r="A1217" t="n">
        <v>193648</v>
      </c>
      <c r="B1217" t="n">
        <v>122</v>
      </c>
      <c r="C1217" t="inlineStr">
        <is>
          <t>Arcos</t>
        </is>
      </c>
      <c r="D1217" t="inlineStr">
        <is>
          <t>DTK COMERCIO DE ALIMENTOS LTDA</t>
        </is>
      </c>
      <c r="E1217" t="inlineStr">
        <is>
          <t>60088</t>
        </is>
      </c>
      <c r="F1217" s="550" t="n">
        <v>46031</v>
      </c>
      <c r="G1217" s="550" t="n">
        <v>46031</v>
      </c>
      <c r="H1217" s="550" t="n">
        <v>46059</v>
      </c>
      <c r="I1217" t="n">
        <v>3322.4</v>
      </c>
      <c r="J1217" t="n">
        <v>3320.4</v>
      </c>
      <c r="K1217" t="n">
        <v>3322.4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inlineStr">
        <is>
          <t>01/2026</t>
        </is>
      </c>
    </row>
    <row r="1218">
      <c r="A1218" t="n">
        <v>193647</v>
      </c>
      <c r="B1218" t="n">
        <v>122</v>
      </c>
      <c r="C1218" t="inlineStr">
        <is>
          <t>Arcos</t>
        </is>
      </c>
      <c r="D1218" t="inlineStr">
        <is>
          <t xml:space="preserve">HORTIFRUTI DO CHEF LTDA </t>
        </is>
      </c>
      <c r="E1218" t="inlineStr">
        <is>
          <t>28285</t>
        </is>
      </c>
      <c r="F1218" s="550" t="n">
        <v>46030</v>
      </c>
      <c r="G1218" s="550" t="n">
        <v>46030</v>
      </c>
      <c r="H1218" s="550" t="n">
        <v>46058</v>
      </c>
      <c r="I1218" t="n">
        <v>518.79</v>
      </c>
      <c r="J1218" t="n">
        <v>518.78</v>
      </c>
      <c r="K1218" t="n">
        <v>518.79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inlineStr">
        <is>
          <t>01/2026</t>
        </is>
      </c>
    </row>
    <row r="1219">
      <c r="A1219" t="n">
        <v>193646</v>
      </c>
      <c r="B1219" t="n">
        <v>122</v>
      </c>
      <c r="C1219" t="inlineStr">
        <is>
          <t>Arcos</t>
        </is>
      </c>
      <c r="D1219" t="inlineStr">
        <is>
          <t>WPP COMERCIO DE CARNES LTDA</t>
        </is>
      </c>
      <c r="E1219" t="inlineStr">
        <is>
          <t>76622</t>
        </is>
      </c>
      <c r="F1219" s="550" t="n">
        <v>46031</v>
      </c>
      <c r="G1219" s="550" t="n">
        <v>46031</v>
      </c>
      <c r="H1219" s="550" t="n">
        <v>46059</v>
      </c>
      <c r="I1219" t="n">
        <v>350</v>
      </c>
      <c r="J1219" t="n">
        <v>350</v>
      </c>
      <c r="K1219" t="n">
        <v>350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inlineStr">
        <is>
          <t>01/2026</t>
        </is>
      </c>
    </row>
    <row r="1220">
      <c r="A1220" t="n">
        <v>193645</v>
      </c>
      <c r="B1220" t="n">
        <v>122</v>
      </c>
      <c r="C1220" t="inlineStr">
        <is>
          <t>Arcos</t>
        </is>
      </c>
      <c r="D1220" t="inlineStr">
        <is>
          <t>GCT COMERCIO DE PRODUTOS ALIMENTICIOS LTDA</t>
        </is>
      </c>
      <c r="E1220" t="inlineStr">
        <is>
          <t>9120</t>
        </is>
      </c>
      <c r="F1220" s="550" t="n">
        <v>46034</v>
      </c>
      <c r="G1220" s="550" t="n">
        <v>46034</v>
      </c>
      <c r="H1220" s="550" t="n">
        <v>46048</v>
      </c>
      <c r="I1220" t="n">
        <v>1422.14</v>
      </c>
      <c r="J1220" t="n">
        <v>1397.14</v>
      </c>
      <c r="K1220" t="n">
        <v>0</v>
      </c>
      <c r="L1220" t="n">
        <v>1422.14</v>
      </c>
      <c r="M1220" t="n">
        <v>0</v>
      </c>
      <c r="N1220" t="n">
        <v>0</v>
      </c>
      <c r="O1220" t="n">
        <v>0</v>
      </c>
      <c r="P1220" t="n">
        <v>0</v>
      </c>
      <c r="Q1220" t="inlineStr">
        <is>
          <t>01/2026</t>
        </is>
      </c>
    </row>
    <row r="1221">
      <c r="A1221" t="n">
        <v>193644</v>
      </c>
      <c r="B1221" t="n">
        <v>122</v>
      </c>
      <c r="C1221" t="inlineStr">
        <is>
          <t>Arcos</t>
        </is>
      </c>
      <c r="D1221" t="inlineStr">
        <is>
          <t>CECILIA TSUYACO ARAKI SILVA LTDA</t>
        </is>
      </c>
      <c r="E1221" t="inlineStr">
        <is>
          <t>384785</t>
        </is>
      </c>
      <c r="F1221" s="550" t="n">
        <v>46031</v>
      </c>
      <c r="G1221" s="550" t="n">
        <v>46031</v>
      </c>
      <c r="H1221" s="550" t="n">
        <v>46059</v>
      </c>
      <c r="I1221" t="n">
        <v>93</v>
      </c>
      <c r="J1221" t="n">
        <v>93</v>
      </c>
      <c r="K1221" t="n">
        <v>93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inlineStr">
        <is>
          <t>01/2026</t>
        </is>
      </c>
    </row>
    <row r="1222">
      <c r="A1222" t="n">
        <v>193643</v>
      </c>
      <c r="B1222" t="n">
        <v>122</v>
      </c>
      <c r="C1222" t="inlineStr">
        <is>
          <t>Arcos</t>
        </is>
      </c>
      <c r="D1222" t="inlineStr">
        <is>
          <t>CECILIA TSUYACO ARAKI SILVA LTDA</t>
        </is>
      </c>
      <c r="E1222" t="inlineStr">
        <is>
          <t>384821</t>
        </is>
      </c>
      <c r="F1222" s="550" t="n">
        <v>46031</v>
      </c>
      <c r="G1222" s="550" t="n">
        <v>46031</v>
      </c>
      <c r="H1222" s="550" t="n">
        <v>46059</v>
      </c>
      <c r="I1222" t="n">
        <v>1019.5</v>
      </c>
      <c r="J1222" t="n">
        <v>1019.5</v>
      </c>
      <c r="K1222" t="n">
        <v>1019.5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inlineStr">
        <is>
          <t>01/2026</t>
        </is>
      </c>
    </row>
    <row r="1223">
      <c r="A1223" t="n">
        <v>193641</v>
      </c>
      <c r="B1223" t="n">
        <v>122</v>
      </c>
      <c r="C1223" t="inlineStr">
        <is>
          <t>Arcos</t>
        </is>
      </c>
      <c r="D1223" t="inlineStr">
        <is>
          <t xml:space="preserve">HORTIFRUTI DO CHEF LTDA </t>
        </is>
      </c>
      <c r="E1223" t="inlineStr">
        <is>
          <t>28311</t>
        </is>
      </c>
      <c r="F1223" s="550" t="n">
        <v>46031</v>
      </c>
      <c r="G1223" s="550" t="n">
        <v>46031</v>
      </c>
      <c r="H1223" s="550" t="n">
        <v>46059</v>
      </c>
      <c r="I1223" t="n">
        <v>444.26</v>
      </c>
      <c r="J1223" t="n">
        <v>444.25</v>
      </c>
      <c r="K1223" t="n">
        <v>444.26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inlineStr">
        <is>
          <t>01/2026</t>
        </is>
      </c>
    </row>
    <row r="1224">
      <c r="A1224" t="n">
        <v>193631</v>
      </c>
      <c r="B1224" t="n">
        <v>122</v>
      </c>
      <c r="C1224" t="inlineStr">
        <is>
          <t>Arcos</t>
        </is>
      </c>
      <c r="D1224" t="inlineStr">
        <is>
          <t xml:space="preserve">HORTIFRUTI DO CHEF LTDA </t>
        </is>
      </c>
      <c r="E1224" t="inlineStr">
        <is>
          <t>28214</t>
        </is>
      </c>
      <c r="F1224" s="550" t="n">
        <v>46029</v>
      </c>
      <c r="G1224" s="550" t="n">
        <v>46029</v>
      </c>
      <c r="H1224" s="550" t="n">
        <v>46056</v>
      </c>
      <c r="I1224" t="n">
        <v>577.12</v>
      </c>
      <c r="J1224" t="n">
        <v>577.11</v>
      </c>
      <c r="K1224" t="n">
        <v>577.12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inlineStr">
        <is>
          <t>01/2026</t>
        </is>
      </c>
    </row>
    <row r="1225">
      <c r="A1225" t="n">
        <v>192640</v>
      </c>
      <c r="B1225" t="n">
        <v>122</v>
      </c>
      <c r="C1225" t="inlineStr">
        <is>
          <t>Arcos</t>
        </is>
      </c>
      <c r="D1225" t="inlineStr">
        <is>
          <t>MEXBRA ALIMENTOS LTDA</t>
        </is>
      </c>
      <c r="E1225" t="inlineStr">
        <is>
          <t>3794</t>
        </is>
      </c>
      <c r="F1225" s="550" t="n">
        <v>46036</v>
      </c>
      <c r="G1225" s="550" t="n">
        <v>46036</v>
      </c>
      <c r="H1225" s="550" t="n">
        <v>46046</v>
      </c>
      <c r="I1225" t="n">
        <v>366.72</v>
      </c>
      <c r="J1225" t="n">
        <v>325</v>
      </c>
      <c r="K1225" t="n">
        <v>366.72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inlineStr">
        <is>
          <t>01/2026</t>
        </is>
      </c>
    </row>
    <row r="1226">
      <c r="A1226" t="n">
        <v>192639</v>
      </c>
      <c r="B1226" t="n">
        <v>122</v>
      </c>
      <c r="C1226" t="inlineStr">
        <is>
          <t>Arcos</t>
        </is>
      </c>
      <c r="D1226" t="inlineStr">
        <is>
          <t>GCT COMERCIO DE PRODUTOS ALIMENTICIOS LTDA</t>
        </is>
      </c>
      <c r="E1226" t="inlineStr">
        <is>
          <t>9103</t>
        </is>
      </c>
      <c r="F1226" s="550" t="n">
        <v>46032</v>
      </c>
      <c r="H1226" s="550" t="n">
        <v>46046</v>
      </c>
      <c r="I1226" t="n">
        <v>316.39</v>
      </c>
      <c r="J1226" t="n">
        <v>291.39</v>
      </c>
      <c r="K1226" t="n">
        <v>0</v>
      </c>
      <c r="L1226" t="n">
        <v>316.39</v>
      </c>
      <c r="M1226" t="n">
        <v>0</v>
      </c>
      <c r="N1226" t="n">
        <v>0</v>
      </c>
      <c r="O1226" t="n">
        <v>0</v>
      </c>
      <c r="P1226" t="n">
        <v>0</v>
      </c>
      <c r="Q1226" t="inlineStr">
        <is>
          <t>01/2026</t>
        </is>
      </c>
    </row>
    <row r="1227">
      <c r="A1227" t="n">
        <v>192638</v>
      </c>
      <c r="B1227" t="n">
        <v>122</v>
      </c>
      <c r="C1227" t="inlineStr">
        <is>
          <t>Arcos</t>
        </is>
      </c>
      <c r="D1227" t="inlineStr">
        <is>
          <t xml:space="preserve">EDUARDO TAKESHI MURANAKA </t>
        </is>
      </c>
      <c r="E1227" t="inlineStr">
        <is>
          <t>260710870</t>
        </is>
      </c>
      <c r="F1227" s="550" t="n">
        <v>46032</v>
      </c>
      <c r="G1227" s="550" t="n">
        <v>46032</v>
      </c>
      <c r="H1227" s="550" t="n">
        <v>46046</v>
      </c>
      <c r="I1227" t="n">
        <v>312</v>
      </c>
      <c r="J1227" t="n">
        <v>312</v>
      </c>
      <c r="K1227" t="n">
        <v>312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inlineStr">
        <is>
          <t>01/2026</t>
        </is>
      </c>
    </row>
    <row r="1228">
      <c r="A1228" t="n">
        <v>192637</v>
      </c>
      <c r="B1228" t="n">
        <v>122</v>
      </c>
      <c r="C1228" t="inlineStr">
        <is>
          <t>Arcos</t>
        </is>
      </c>
      <c r="D1228" t="inlineStr">
        <is>
          <t xml:space="preserve">EDUARDO TAKESHI MURANAKA </t>
        </is>
      </c>
      <c r="E1228" t="inlineStr">
        <is>
          <t>260710861</t>
        </is>
      </c>
      <c r="F1228" s="550" t="n">
        <v>46030</v>
      </c>
      <c r="G1228" s="550" t="n">
        <v>46030</v>
      </c>
      <c r="H1228" s="550" t="n">
        <v>46042</v>
      </c>
      <c r="I1228" t="n">
        <v>138</v>
      </c>
      <c r="J1228" t="n">
        <v>138</v>
      </c>
      <c r="K1228" t="n">
        <v>138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inlineStr">
        <is>
          <t>01/2026</t>
        </is>
      </c>
    </row>
    <row r="1229">
      <c r="A1229" t="n">
        <v>191100</v>
      </c>
      <c r="B1229" t="n">
        <v>122</v>
      </c>
      <c r="C1229" t="inlineStr">
        <is>
          <t>Arcos</t>
        </is>
      </c>
      <c r="D1229" t="inlineStr">
        <is>
          <t>WIDE STOCK COMERCIO E DISTRIBUICAO LTDA</t>
        </is>
      </c>
      <c r="E1229" t="inlineStr">
        <is>
          <t>423785</t>
        </is>
      </c>
      <c r="F1229" s="550" t="n">
        <v>46028</v>
      </c>
      <c r="H1229" s="550" t="n">
        <v>46056</v>
      </c>
      <c r="I1229" t="n">
        <v>501.6</v>
      </c>
      <c r="J1229" t="n">
        <v>501.6</v>
      </c>
      <c r="K1229" t="n">
        <v>0</v>
      </c>
      <c r="L1229" t="n">
        <v>0</v>
      </c>
      <c r="M1229" t="n">
        <v>501.6</v>
      </c>
      <c r="N1229" t="n">
        <v>0</v>
      </c>
      <c r="O1229" t="n">
        <v>0</v>
      </c>
      <c r="P1229" t="n">
        <v>0</v>
      </c>
      <c r="Q1229" t="inlineStr">
        <is>
          <t>01/2026</t>
        </is>
      </c>
    </row>
    <row r="1230">
      <c r="A1230" t="n">
        <v>191099</v>
      </c>
      <c r="B1230" t="n">
        <v>122</v>
      </c>
      <c r="C1230" t="inlineStr">
        <is>
          <t>Arcos</t>
        </is>
      </c>
      <c r="D1230" t="inlineStr">
        <is>
          <t>MARIO PEDRO FELICIANO - HORTIFRUTI</t>
        </is>
      </c>
      <c r="E1230" t="inlineStr">
        <is>
          <t>463926</t>
        </is>
      </c>
      <c r="F1230" s="550" t="n">
        <v>46028</v>
      </c>
      <c r="G1230" s="550" t="n">
        <v>46028</v>
      </c>
      <c r="H1230" s="550" t="n">
        <v>46056</v>
      </c>
      <c r="I1230" t="n">
        <v>396.9</v>
      </c>
      <c r="J1230" t="n">
        <v>396.9</v>
      </c>
      <c r="K1230" t="n">
        <v>396.9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inlineStr">
        <is>
          <t>01/2026</t>
        </is>
      </c>
    </row>
    <row r="1231">
      <c r="A1231" t="n">
        <v>191087</v>
      </c>
      <c r="B1231" t="n">
        <v>122</v>
      </c>
      <c r="C1231" t="inlineStr">
        <is>
          <t>Arcos</t>
        </is>
      </c>
      <c r="D1231" t="inlineStr">
        <is>
          <t>CECILIA TSUYACO ARAKI SILVA LTDA</t>
        </is>
      </c>
      <c r="E1231" t="inlineStr">
        <is>
          <t>384574</t>
        </is>
      </c>
      <c r="F1231" s="550" t="n">
        <v>46028</v>
      </c>
      <c r="G1231" s="550" t="n">
        <v>46028</v>
      </c>
      <c r="H1231" s="550" t="n">
        <v>46056</v>
      </c>
      <c r="I1231" t="n">
        <v>626.6</v>
      </c>
      <c r="J1231" t="n">
        <v>626.6</v>
      </c>
      <c r="K1231" t="n">
        <v>626.6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inlineStr">
        <is>
          <t>01/2026</t>
        </is>
      </c>
    </row>
    <row r="1232">
      <c r="A1232" t="n">
        <v>191086</v>
      </c>
      <c r="B1232" t="n">
        <v>122</v>
      </c>
      <c r="C1232" t="inlineStr">
        <is>
          <t>Arcos</t>
        </is>
      </c>
      <c r="D1232" t="inlineStr">
        <is>
          <t xml:space="preserve"> FAMIGERADA COMERCIO E EXPORTACAO DE BEBIDAS LTDA</t>
        </is>
      </c>
      <c r="E1232" t="inlineStr">
        <is>
          <t>2017</t>
        </is>
      </c>
      <c r="F1232" s="550" t="n">
        <v>46028</v>
      </c>
      <c r="G1232" s="550" t="n">
        <v>46028</v>
      </c>
      <c r="H1232" s="550" t="n">
        <v>46056</v>
      </c>
      <c r="I1232" t="n">
        <v>495</v>
      </c>
      <c r="J1232" t="n">
        <v>495</v>
      </c>
      <c r="K1232" t="n">
        <v>0</v>
      </c>
      <c r="L1232" t="n">
        <v>495</v>
      </c>
      <c r="M1232" t="n">
        <v>0</v>
      </c>
      <c r="N1232" t="n">
        <v>0</v>
      </c>
      <c r="O1232" t="n">
        <v>0</v>
      </c>
      <c r="P1232" t="n">
        <v>0</v>
      </c>
      <c r="Q1232" t="inlineStr">
        <is>
          <t>01/2026</t>
        </is>
      </c>
    </row>
    <row r="1233">
      <c r="A1233" t="n">
        <v>191083</v>
      </c>
      <c r="B1233" t="n">
        <v>122</v>
      </c>
      <c r="C1233" t="inlineStr">
        <is>
          <t>Arcos</t>
        </is>
      </c>
      <c r="D1233" t="inlineStr">
        <is>
          <t>EMPORIO M&amp;L COMERCIO DE ALIM E BEBIDAS LTDA</t>
        </is>
      </c>
      <c r="E1233" t="inlineStr">
        <is>
          <t>490129</t>
        </is>
      </c>
      <c r="F1233" s="550" t="n">
        <v>46028</v>
      </c>
      <c r="G1233" s="550" t="n">
        <v>46028</v>
      </c>
      <c r="H1233" s="550" t="n">
        <v>46056</v>
      </c>
      <c r="I1233" t="n">
        <v>2165.8</v>
      </c>
      <c r="J1233" t="n">
        <v>2165.8</v>
      </c>
      <c r="K1233" t="n">
        <v>1851.4</v>
      </c>
      <c r="L1233" t="n">
        <v>314.4</v>
      </c>
      <c r="M1233" t="n">
        <v>0</v>
      </c>
      <c r="N1233" t="n">
        <v>0</v>
      </c>
      <c r="O1233" t="n">
        <v>0</v>
      </c>
      <c r="P1233" t="n">
        <v>0</v>
      </c>
      <c r="Q1233" t="inlineStr">
        <is>
          <t>01/2026</t>
        </is>
      </c>
    </row>
    <row r="1234">
      <c r="A1234" t="n">
        <v>191081</v>
      </c>
      <c r="B1234" t="n">
        <v>122</v>
      </c>
      <c r="C1234" t="inlineStr">
        <is>
          <t>Arcos</t>
        </is>
      </c>
      <c r="D1234" t="inlineStr">
        <is>
          <t>ARTE GELATI SORVETES LTDA</t>
        </is>
      </c>
      <c r="E1234" t="inlineStr">
        <is>
          <t>39797</t>
        </is>
      </c>
      <c r="F1234" s="550" t="n">
        <v>46028</v>
      </c>
      <c r="G1234" s="550" t="n">
        <v>46028</v>
      </c>
      <c r="H1234" s="550" t="n">
        <v>46042</v>
      </c>
      <c r="I1234" t="n">
        <v>579.66</v>
      </c>
      <c r="J1234" t="n">
        <v>514.8</v>
      </c>
      <c r="K1234" t="n">
        <v>579.66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inlineStr">
        <is>
          <t>01/2026</t>
        </is>
      </c>
    </row>
    <row r="1235">
      <c r="A1235" t="n">
        <v>191075</v>
      </c>
      <c r="B1235" t="n">
        <v>122</v>
      </c>
      <c r="C1235" t="inlineStr">
        <is>
          <t>Arcos</t>
        </is>
      </c>
      <c r="D1235" t="inlineStr">
        <is>
          <t>AMBEV S. A. - CDD SAO PAULO</t>
        </is>
      </c>
      <c r="E1235" t="inlineStr">
        <is>
          <t>931435</t>
        </is>
      </c>
      <c r="F1235" s="550" t="n">
        <v>46028</v>
      </c>
      <c r="G1235" s="550" t="n">
        <v>46028</v>
      </c>
      <c r="H1235" s="550" t="n">
        <v>46059</v>
      </c>
      <c r="I1235" t="n">
        <v>1159.68</v>
      </c>
      <c r="J1235" t="n">
        <v>808.5599999999999</v>
      </c>
      <c r="K1235" t="n">
        <v>0</v>
      </c>
      <c r="L1235" t="n">
        <v>1159.68</v>
      </c>
      <c r="M1235" t="n">
        <v>0</v>
      </c>
      <c r="N1235" t="n">
        <v>0</v>
      </c>
      <c r="O1235" t="n">
        <v>0</v>
      </c>
      <c r="P1235" t="n">
        <v>0</v>
      </c>
      <c r="Q1235" t="inlineStr">
        <is>
          <t>01/2026</t>
        </is>
      </c>
    </row>
    <row r="1236">
      <c r="A1236" t="n">
        <v>191073</v>
      </c>
      <c r="B1236" t="n">
        <v>122</v>
      </c>
      <c r="C1236" t="inlineStr">
        <is>
          <t>Arcos</t>
        </is>
      </c>
      <c r="D1236" t="inlineStr">
        <is>
          <t>ANDREIA SANTOS FREITAS DUARTE</t>
        </is>
      </c>
      <c r="E1236" t="inlineStr">
        <is>
          <t>2404</t>
        </is>
      </c>
      <c r="F1236" s="550" t="n">
        <v>46028</v>
      </c>
      <c r="H1236" s="550" t="n">
        <v>46062</v>
      </c>
      <c r="I1236" t="n">
        <v>660.92</v>
      </c>
      <c r="J1236" t="n">
        <v>660.92</v>
      </c>
      <c r="K1236" t="n">
        <v>0</v>
      </c>
      <c r="L1236" t="n">
        <v>0</v>
      </c>
      <c r="M1236" t="n">
        <v>660.92</v>
      </c>
      <c r="N1236" t="n">
        <v>0</v>
      </c>
      <c r="O1236" t="n">
        <v>0</v>
      </c>
      <c r="P1236" t="n">
        <v>0</v>
      </c>
      <c r="Q1236" t="inlineStr">
        <is>
          <t>01/2026</t>
        </is>
      </c>
    </row>
    <row r="1237">
      <c r="A1237" t="n">
        <v>191069</v>
      </c>
      <c r="B1237" t="n">
        <v>122</v>
      </c>
      <c r="C1237" t="inlineStr">
        <is>
          <t>Arcos</t>
        </is>
      </c>
      <c r="D1237" t="inlineStr">
        <is>
          <t>ANDREIA SANTOS FREITAS DUARTE</t>
        </is>
      </c>
      <c r="E1237" t="inlineStr">
        <is>
          <t>2408</t>
        </is>
      </c>
      <c r="F1237" s="550" t="n">
        <v>46028</v>
      </c>
      <c r="G1237" s="550" t="n">
        <v>46028</v>
      </c>
      <c r="H1237" s="550" t="n">
        <v>46062</v>
      </c>
      <c r="I1237" t="n">
        <v>893.2</v>
      </c>
      <c r="J1237" t="n">
        <v>893.2</v>
      </c>
      <c r="K1237" t="n">
        <v>893.2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inlineStr">
        <is>
          <t>01/2026</t>
        </is>
      </c>
    </row>
    <row r="1238">
      <c r="A1238" t="n">
        <v>191068</v>
      </c>
      <c r="B1238" t="n">
        <v>122</v>
      </c>
      <c r="C1238" t="inlineStr">
        <is>
          <t>Arcos</t>
        </is>
      </c>
      <c r="D1238" t="inlineStr">
        <is>
          <t>FG7 COMERCIO E DISTRIBUICAO DE BEBIDAS LTDA</t>
        </is>
      </c>
      <c r="E1238" t="inlineStr">
        <is>
          <t>728352</t>
        </is>
      </c>
      <c r="F1238" s="550" t="n">
        <v>46028</v>
      </c>
      <c r="G1238" s="550" t="n">
        <v>46028</v>
      </c>
      <c r="H1238" s="550" t="n">
        <v>46057</v>
      </c>
      <c r="I1238" t="n">
        <v>1341.84</v>
      </c>
      <c r="J1238" t="n">
        <v>1341.84</v>
      </c>
      <c r="K1238" t="n">
        <v>0</v>
      </c>
      <c r="L1238" t="n">
        <v>1341.84</v>
      </c>
      <c r="M1238" t="n">
        <v>0</v>
      </c>
      <c r="N1238" t="n">
        <v>0</v>
      </c>
      <c r="O1238" t="n">
        <v>0</v>
      </c>
      <c r="P1238" t="n">
        <v>0</v>
      </c>
      <c r="Q1238" t="inlineStr">
        <is>
          <t>01/2026</t>
        </is>
      </c>
    </row>
    <row r="1239">
      <c r="A1239" t="n">
        <v>191064</v>
      </c>
      <c r="B1239" t="n">
        <v>122</v>
      </c>
      <c r="C1239" t="inlineStr">
        <is>
          <t>Arcos</t>
        </is>
      </c>
      <c r="D1239" t="inlineStr">
        <is>
          <t>WPP COMERCIO DE CARNES LTDA</t>
        </is>
      </c>
      <c r="E1239" t="inlineStr">
        <is>
          <t>76550</t>
        </is>
      </c>
      <c r="F1239" s="550" t="n">
        <v>46028</v>
      </c>
      <c r="G1239" s="550" t="n">
        <v>46028</v>
      </c>
      <c r="H1239" s="550" t="n">
        <v>46056</v>
      </c>
      <c r="I1239" t="n">
        <v>1706.24</v>
      </c>
      <c r="J1239" t="n">
        <v>1726.24</v>
      </c>
      <c r="K1239" t="n">
        <v>1706.24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inlineStr">
        <is>
          <t>01/2026</t>
        </is>
      </c>
    </row>
    <row r="1240">
      <c r="A1240" t="n">
        <v>191063</v>
      </c>
      <c r="B1240" t="n">
        <v>122</v>
      </c>
      <c r="C1240" t="inlineStr">
        <is>
          <t>Arcos</t>
        </is>
      </c>
      <c r="D1240" t="inlineStr">
        <is>
          <t>GEOFFROY ALAIN MARIE DE LA CROIX DE CHEVRIERES DE SAYVE LTDA</t>
        </is>
      </c>
      <c r="E1240" t="inlineStr">
        <is>
          <t>44729</t>
        </is>
      </c>
      <c r="F1240" s="550" t="n">
        <v>46027</v>
      </c>
      <c r="G1240" s="550" t="n">
        <v>46027</v>
      </c>
      <c r="H1240" s="550" t="n">
        <v>46057</v>
      </c>
      <c r="I1240" t="n">
        <v>2635.92</v>
      </c>
      <c r="J1240" t="n">
        <v>2635.92</v>
      </c>
      <c r="K1240" t="n">
        <v>0</v>
      </c>
      <c r="L1240" t="n">
        <v>2635.92</v>
      </c>
      <c r="M1240" t="n">
        <v>0</v>
      </c>
      <c r="N1240" t="n">
        <v>0</v>
      </c>
      <c r="O1240" t="n">
        <v>0</v>
      </c>
      <c r="P1240" t="n">
        <v>0</v>
      </c>
      <c r="Q1240" t="inlineStr">
        <is>
          <t>01/2026</t>
        </is>
      </c>
    </row>
    <row r="1241">
      <c r="A1241" t="n">
        <v>191062</v>
      </c>
      <c r="B1241" t="n">
        <v>122</v>
      </c>
      <c r="C1241" t="inlineStr">
        <is>
          <t>Arcos</t>
        </is>
      </c>
      <c r="D1241" t="inlineStr">
        <is>
          <t>MARIO PEDRO FELICIANO - HORTIFRUTI</t>
        </is>
      </c>
      <c r="E1241" t="inlineStr">
        <is>
          <t>463770</t>
        </is>
      </c>
      <c r="F1241" s="550" t="n">
        <v>46027</v>
      </c>
      <c r="G1241" s="550" t="n">
        <v>46027</v>
      </c>
      <c r="H1241" s="550" t="n">
        <v>46055</v>
      </c>
      <c r="I1241" t="n">
        <v>463.85</v>
      </c>
      <c r="J1241" t="n">
        <v>463.84</v>
      </c>
      <c r="K1241" t="n">
        <v>463.85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inlineStr">
        <is>
          <t>01/2026</t>
        </is>
      </c>
    </row>
    <row r="1242">
      <c r="A1242" t="n">
        <v>191061</v>
      </c>
      <c r="B1242" t="n">
        <v>122</v>
      </c>
      <c r="C1242" t="inlineStr">
        <is>
          <t>Arcos</t>
        </is>
      </c>
      <c r="D1242" t="inlineStr">
        <is>
          <t>ZAHIL IMPORTADORA LTDA</t>
        </is>
      </c>
      <c r="E1242" t="inlineStr">
        <is>
          <t>262985</t>
        </is>
      </c>
      <c r="F1242" s="550" t="n">
        <v>46027</v>
      </c>
      <c r="G1242" s="550" t="n">
        <v>46027</v>
      </c>
      <c r="H1242" s="550" t="n">
        <v>46057</v>
      </c>
      <c r="I1242" t="n">
        <v>1883.7</v>
      </c>
      <c r="J1242" t="n">
        <v>1883.7</v>
      </c>
      <c r="K1242" t="n">
        <v>0</v>
      </c>
      <c r="L1242" t="n">
        <v>1883.7</v>
      </c>
      <c r="M1242" t="n">
        <v>0</v>
      </c>
      <c r="N1242" t="n">
        <v>0</v>
      </c>
      <c r="O1242" t="n">
        <v>0</v>
      </c>
      <c r="P1242" t="n">
        <v>0</v>
      </c>
      <c r="Q1242" t="inlineStr">
        <is>
          <t>01/2026</t>
        </is>
      </c>
    </row>
    <row r="1243">
      <c r="A1243" t="n">
        <v>191060</v>
      </c>
      <c r="B1243" t="n">
        <v>122</v>
      </c>
      <c r="C1243" t="inlineStr">
        <is>
          <t>Arcos</t>
        </is>
      </c>
      <c r="D1243" t="inlineStr">
        <is>
          <t>GCT COMERCIO DE PRODUTOS ALIMENTICIOS LTDA</t>
        </is>
      </c>
      <c r="E1243" t="inlineStr">
        <is>
          <t>9032</t>
        </is>
      </c>
      <c r="F1243" s="550" t="n">
        <v>46028</v>
      </c>
      <c r="H1243" s="550" t="n">
        <v>46042</v>
      </c>
      <c r="I1243" t="n">
        <v>447.07</v>
      </c>
      <c r="J1243" t="n">
        <v>422.07</v>
      </c>
      <c r="K1243" t="n">
        <v>0</v>
      </c>
      <c r="L1243" t="n">
        <v>447.07</v>
      </c>
      <c r="M1243" t="n">
        <v>0</v>
      </c>
      <c r="N1243" t="n">
        <v>0</v>
      </c>
      <c r="O1243" t="n">
        <v>0</v>
      </c>
      <c r="P1243" t="n">
        <v>0</v>
      </c>
      <c r="Q1243" t="inlineStr">
        <is>
          <t>01/2026</t>
        </is>
      </c>
    </row>
    <row r="1244">
      <c r="A1244" t="n">
        <v>191058</v>
      </c>
      <c r="B1244" t="n">
        <v>122</v>
      </c>
      <c r="C1244" t="inlineStr">
        <is>
          <t>Arcos</t>
        </is>
      </c>
      <c r="D1244" t="inlineStr">
        <is>
          <t xml:space="preserve">ARENA VIP DISTRIBUIDORA DE BEBIDAS LTDA </t>
        </is>
      </c>
      <c r="E1244" t="inlineStr">
        <is>
          <t>23851</t>
        </is>
      </c>
      <c r="F1244" s="550" t="n">
        <v>46027</v>
      </c>
      <c r="G1244" s="550" t="n">
        <v>46027</v>
      </c>
      <c r="H1244" s="550" t="n">
        <v>46055</v>
      </c>
      <c r="I1244" t="n">
        <v>586.64</v>
      </c>
      <c r="J1244" t="n">
        <v>586.64</v>
      </c>
      <c r="K1244" t="n">
        <v>0</v>
      </c>
      <c r="L1244" t="n">
        <v>586.64</v>
      </c>
      <c r="M1244" t="n">
        <v>0</v>
      </c>
      <c r="N1244" t="n">
        <v>0</v>
      </c>
      <c r="O1244" t="n">
        <v>0</v>
      </c>
      <c r="P1244" t="n">
        <v>0</v>
      </c>
      <c r="Q1244" t="inlineStr">
        <is>
          <t>01/2026</t>
        </is>
      </c>
    </row>
    <row r="1245">
      <c r="A1245" t="n">
        <v>191053</v>
      </c>
      <c r="B1245" t="n">
        <v>122</v>
      </c>
      <c r="C1245" t="inlineStr">
        <is>
          <t>Arcos</t>
        </is>
      </c>
      <c r="D1245" t="inlineStr">
        <is>
          <t>MONTE ALTO ALIMENTOS LTDA</t>
        </is>
      </c>
      <c r="E1245" t="inlineStr">
        <is>
          <t>174961</t>
        </is>
      </c>
      <c r="F1245" s="550" t="n">
        <v>46027</v>
      </c>
      <c r="G1245" s="550" t="n">
        <v>46027</v>
      </c>
      <c r="H1245" s="550" t="n">
        <v>46048</v>
      </c>
      <c r="I1245" t="n">
        <v>5468.93</v>
      </c>
      <c r="J1245" t="n">
        <v>5468.93</v>
      </c>
      <c r="K1245" t="n">
        <v>5468.93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inlineStr">
        <is>
          <t>01/2026</t>
        </is>
      </c>
    </row>
    <row r="1246">
      <c r="A1246" t="n">
        <v>191051</v>
      </c>
      <c r="B1246" t="n">
        <v>122</v>
      </c>
      <c r="C1246" t="inlineStr">
        <is>
          <t>Arcos</t>
        </is>
      </c>
      <c r="D1246" t="inlineStr">
        <is>
          <t>CECILIA TSUYACO ARAKI SILVA LTDA</t>
        </is>
      </c>
      <c r="E1246" t="inlineStr">
        <is>
          <t>384381</t>
        </is>
      </c>
      <c r="F1246" s="550" t="n">
        <v>46025</v>
      </c>
      <c r="G1246" s="550" t="n">
        <v>46025</v>
      </c>
      <c r="H1246" s="550" t="n">
        <v>46052</v>
      </c>
      <c r="I1246" t="n">
        <v>573.53</v>
      </c>
      <c r="J1246" t="n">
        <v>573.53</v>
      </c>
      <c r="K1246" t="n">
        <v>573.53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inlineStr">
        <is>
          <t>01/2026</t>
        </is>
      </c>
    </row>
    <row r="1247">
      <c r="A1247" t="n">
        <v>191050</v>
      </c>
      <c r="B1247" t="n">
        <v>122</v>
      </c>
      <c r="C1247" t="inlineStr">
        <is>
          <t>Arcos</t>
        </is>
      </c>
      <c r="D1247" t="inlineStr">
        <is>
          <t>ICE4PROS FABRICA DE GELO LTDA</t>
        </is>
      </c>
      <c r="E1247" t="inlineStr">
        <is>
          <t>90878</t>
        </is>
      </c>
      <c r="F1247" s="550" t="n">
        <v>46027</v>
      </c>
      <c r="G1247" s="550" t="n">
        <v>46027</v>
      </c>
      <c r="H1247" s="550" t="n">
        <v>46055</v>
      </c>
      <c r="I1247" t="n">
        <v>1245.32</v>
      </c>
      <c r="J1247" t="n">
        <v>1224.32</v>
      </c>
      <c r="K1247" t="n">
        <v>0</v>
      </c>
      <c r="L1247" t="n">
        <v>1245.32</v>
      </c>
      <c r="M1247" t="n">
        <v>0</v>
      </c>
      <c r="N1247" t="n">
        <v>0</v>
      </c>
      <c r="O1247" t="n">
        <v>0</v>
      </c>
      <c r="P1247" t="n">
        <v>0</v>
      </c>
      <c r="Q1247" t="inlineStr">
        <is>
          <t>01/2026</t>
        </is>
      </c>
    </row>
    <row r="1248">
      <c r="A1248" t="n">
        <v>191048</v>
      </c>
      <c r="B1248" t="n">
        <v>122</v>
      </c>
      <c r="C1248" t="inlineStr">
        <is>
          <t>Arcos</t>
        </is>
      </c>
      <c r="D1248" t="inlineStr">
        <is>
          <t>PSS CENTRAL DA LIMPEZA LTDA</t>
        </is>
      </c>
      <c r="E1248" t="inlineStr">
        <is>
          <t>2883</t>
        </is>
      </c>
      <c r="F1248" s="550" t="n">
        <v>46027</v>
      </c>
      <c r="H1248" s="550" t="n">
        <v>46041</v>
      </c>
      <c r="I1248" t="n">
        <v>900</v>
      </c>
      <c r="J1248" t="n">
        <v>900</v>
      </c>
      <c r="K1248" t="n">
        <v>0</v>
      </c>
      <c r="L1248" t="n">
        <v>0</v>
      </c>
      <c r="M1248" t="n">
        <v>0</v>
      </c>
      <c r="N1248" t="n">
        <v>0</v>
      </c>
      <c r="O1248" t="n">
        <v>900</v>
      </c>
      <c r="P1248" t="n">
        <v>0</v>
      </c>
      <c r="Q1248" t="inlineStr">
        <is>
          <t>01/2026</t>
        </is>
      </c>
    </row>
    <row r="1249">
      <c r="A1249" t="n">
        <v>191044</v>
      </c>
      <c r="B1249" t="n">
        <v>122</v>
      </c>
      <c r="C1249" t="inlineStr">
        <is>
          <t>Arcos</t>
        </is>
      </c>
      <c r="D1249" t="inlineStr">
        <is>
          <t>PSS CENTRAL DA LIMPEZA LTDA</t>
        </is>
      </c>
      <c r="E1249" t="inlineStr">
        <is>
          <t>2895</t>
        </is>
      </c>
      <c r="F1249" s="550" t="n">
        <v>46028</v>
      </c>
      <c r="H1249" s="550" t="n">
        <v>46042</v>
      </c>
      <c r="I1249" t="n">
        <v>1234.4</v>
      </c>
      <c r="J1249" t="n">
        <v>1234.4</v>
      </c>
      <c r="K1249" t="n">
        <v>0</v>
      </c>
      <c r="L1249" t="n">
        <v>0</v>
      </c>
      <c r="M1249" t="n">
        <v>1234.4</v>
      </c>
      <c r="N1249" t="n">
        <v>0</v>
      </c>
      <c r="O1249" t="n">
        <v>0</v>
      </c>
      <c r="P1249" t="n">
        <v>0</v>
      </c>
      <c r="Q1249" t="inlineStr">
        <is>
          <t>01/2026</t>
        </is>
      </c>
    </row>
    <row r="1250">
      <c r="A1250" t="n">
        <v>191043</v>
      </c>
      <c r="B1250" t="n">
        <v>122</v>
      </c>
      <c r="C1250" t="inlineStr">
        <is>
          <t>Arcos</t>
        </is>
      </c>
      <c r="D1250" t="inlineStr">
        <is>
          <t>JK COMERCIO DE GENEROS ALIMENTICIOS LTDA</t>
        </is>
      </c>
      <c r="E1250" t="inlineStr">
        <is>
          <t>9291</t>
        </is>
      </c>
      <c r="F1250" s="550" t="n">
        <v>46028</v>
      </c>
      <c r="G1250" s="550" t="n">
        <v>46028</v>
      </c>
      <c r="H1250" s="550" t="n">
        <v>46042</v>
      </c>
      <c r="I1250" t="n">
        <v>375</v>
      </c>
      <c r="J1250" t="n">
        <v>375</v>
      </c>
      <c r="K1250" t="n">
        <v>375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inlineStr">
        <is>
          <t>01/2026</t>
        </is>
      </c>
    </row>
    <row r="1251">
      <c r="A1251" t="n">
        <v>191042</v>
      </c>
      <c r="B1251" t="n">
        <v>122</v>
      </c>
      <c r="C1251" t="inlineStr">
        <is>
          <t>Arcos</t>
        </is>
      </c>
      <c r="D1251" t="inlineStr">
        <is>
          <t>HORTA NOVA DISTRIBUIDORA DE HORTIFRUTI LTDA</t>
        </is>
      </c>
      <c r="E1251" t="inlineStr">
        <is>
          <t>8305</t>
        </is>
      </c>
      <c r="F1251" s="550" t="n">
        <v>46024</v>
      </c>
      <c r="G1251" s="550" t="n">
        <v>46024</v>
      </c>
      <c r="H1251" s="550" t="n">
        <v>46052</v>
      </c>
      <c r="I1251" t="n">
        <v>707.59</v>
      </c>
      <c r="J1251" t="n">
        <v>707.59</v>
      </c>
      <c r="K1251" t="n">
        <v>707.59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inlineStr">
        <is>
          <t>01/2026</t>
        </is>
      </c>
    </row>
    <row r="1252">
      <c r="A1252" t="n">
        <v>191041</v>
      </c>
      <c r="B1252" t="n">
        <v>122</v>
      </c>
      <c r="C1252" t="inlineStr">
        <is>
          <t>Arcos</t>
        </is>
      </c>
      <c r="D1252" t="inlineStr">
        <is>
          <t>PSS CENTRAL DA LIMPEZA LTDA</t>
        </is>
      </c>
      <c r="E1252" t="inlineStr">
        <is>
          <t>2910</t>
        </is>
      </c>
      <c r="F1252" s="550" t="n">
        <v>46030</v>
      </c>
      <c r="H1252" s="550" t="n">
        <v>46044</v>
      </c>
      <c r="I1252" t="n">
        <v>668.2</v>
      </c>
      <c r="J1252" t="n">
        <v>668.2</v>
      </c>
      <c r="K1252" t="n">
        <v>0</v>
      </c>
      <c r="L1252" t="n">
        <v>0</v>
      </c>
      <c r="M1252" t="n">
        <v>572.2</v>
      </c>
      <c r="N1252" t="n">
        <v>0</v>
      </c>
      <c r="O1252" t="n">
        <v>96</v>
      </c>
      <c r="P1252" t="n">
        <v>0</v>
      </c>
      <c r="Q1252" t="inlineStr">
        <is>
          <t>01/2026</t>
        </is>
      </c>
    </row>
    <row r="1253">
      <c r="A1253" t="n">
        <v>191040</v>
      </c>
      <c r="B1253" t="n">
        <v>122</v>
      </c>
      <c r="C1253" t="inlineStr">
        <is>
          <t>Arcos</t>
        </is>
      </c>
      <c r="D1253" t="inlineStr">
        <is>
          <t>CG FOOD´S DISTRIBUIDORA DE ALIMENTOS LTDA</t>
        </is>
      </c>
      <c r="E1253" t="inlineStr">
        <is>
          <t>175679</t>
        </is>
      </c>
      <c r="F1253" s="550" t="n">
        <v>46029</v>
      </c>
      <c r="G1253" s="550" t="n">
        <v>46029</v>
      </c>
      <c r="H1253" s="550" t="n">
        <v>46050</v>
      </c>
      <c r="I1253" t="n">
        <v>312</v>
      </c>
      <c r="J1253" t="n">
        <v>312</v>
      </c>
      <c r="K1253" t="n">
        <v>312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inlineStr">
        <is>
          <t>01/2026</t>
        </is>
      </c>
    </row>
    <row r="1254">
      <c r="A1254" t="n">
        <v>191038</v>
      </c>
      <c r="B1254" t="n">
        <v>122</v>
      </c>
      <c r="C1254" t="inlineStr">
        <is>
          <t>Arcos</t>
        </is>
      </c>
      <c r="D1254" t="inlineStr">
        <is>
          <t>PROAUTO INDUSTRIA QUIMICA EIRELI</t>
        </is>
      </c>
      <c r="E1254" t="inlineStr">
        <is>
          <t>149886</t>
        </is>
      </c>
      <c r="F1254" s="550" t="n">
        <v>46029</v>
      </c>
      <c r="H1254" s="550" t="n">
        <v>46050</v>
      </c>
      <c r="I1254" t="n">
        <v>2174.97</v>
      </c>
      <c r="J1254" t="n">
        <v>2118.03</v>
      </c>
      <c r="K1254" t="n">
        <v>0</v>
      </c>
      <c r="L1254" t="n">
        <v>0</v>
      </c>
      <c r="M1254" t="n">
        <v>2174.97</v>
      </c>
      <c r="N1254" t="n">
        <v>0</v>
      </c>
      <c r="O1254" t="n">
        <v>0</v>
      </c>
      <c r="P1254" t="n">
        <v>0</v>
      </c>
      <c r="Q1254" t="inlineStr">
        <is>
          <t>01/2026</t>
        </is>
      </c>
    </row>
    <row r="1255">
      <c r="A1255" t="n">
        <v>191037</v>
      </c>
      <c r="B1255" t="n">
        <v>122</v>
      </c>
      <c r="C1255" t="inlineStr">
        <is>
          <t>Arcos</t>
        </is>
      </c>
      <c r="D1255" t="inlineStr">
        <is>
          <t>CECILIA TSUYACO ARAKI SILVA LTDA</t>
        </is>
      </c>
      <c r="E1255" t="inlineStr">
        <is>
          <t>384641</t>
        </is>
      </c>
      <c r="F1255" s="550" t="n">
        <v>46029</v>
      </c>
      <c r="G1255" s="550" t="n">
        <v>46029</v>
      </c>
      <c r="H1255" s="550" t="n">
        <v>46057</v>
      </c>
      <c r="I1255" t="n">
        <v>89.40000000000001</v>
      </c>
      <c r="J1255" t="n">
        <v>89.40000000000001</v>
      </c>
      <c r="K1255" t="n">
        <v>89.40000000000001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inlineStr">
        <is>
          <t>01/2026</t>
        </is>
      </c>
    </row>
    <row r="1256">
      <c r="A1256" t="n">
        <v>191036</v>
      </c>
      <c r="B1256" t="n">
        <v>122</v>
      </c>
      <c r="C1256" t="inlineStr">
        <is>
          <t>Arcos</t>
        </is>
      </c>
      <c r="D1256" t="inlineStr">
        <is>
          <t>NA MORADA INDÚSTRIA E COMÉRCIO LTDA</t>
        </is>
      </c>
      <c r="E1256" t="inlineStr">
        <is>
          <t>288382</t>
        </is>
      </c>
      <c r="F1256" s="550" t="n">
        <v>46029</v>
      </c>
      <c r="G1256" s="550" t="n">
        <v>46029</v>
      </c>
      <c r="H1256" s="550" t="n">
        <v>46044</v>
      </c>
      <c r="I1256" t="n">
        <v>1671.3</v>
      </c>
      <c r="J1256" t="n">
        <v>1793.62</v>
      </c>
      <c r="K1256" t="n">
        <v>1671.3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inlineStr">
        <is>
          <t>01/2026</t>
        </is>
      </c>
    </row>
    <row r="1257">
      <c r="A1257" t="n">
        <v>191034</v>
      </c>
      <c r="B1257" t="n">
        <v>122</v>
      </c>
      <c r="C1257" t="inlineStr">
        <is>
          <t>Arcos</t>
        </is>
      </c>
      <c r="D1257" t="inlineStr">
        <is>
          <t>PARAMU COMERCIO E REPRESENTACAO DE PRODUTOS ALIMENTICIOS</t>
        </is>
      </c>
      <c r="E1257" t="inlineStr">
        <is>
          <t>16562</t>
        </is>
      </c>
      <c r="F1257" s="550" t="n">
        <v>46029</v>
      </c>
      <c r="G1257" s="550" t="n">
        <v>46029</v>
      </c>
      <c r="H1257" s="550" t="n">
        <v>46044</v>
      </c>
      <c r="I1257" t="n">
        <v>895.39</v>
      </c>
      <c r="J1257" t="n">
        <v>895.39</v>
      </c>
      <c r="K1257" t="n">
        <v>895.39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inlineStr">
        <is>
          <t>01/2026</t>
        </is>
      </c>
    </row>
    <row r="1258">
      <c r="A1258" t="n">
        <v>190163</v>
      </c>
      <c r="B1258" t="n">
        <v>122</v>
      </c>
      <c r="C1258" t="inlineStr">
        <is>
          <t>Arcos</t>
        </is>
      </c>
      <c r="D1258" t="inlineStr">
        <is>
          <t xml:space="preserve">CAROLINA AMANCIO </t>
        </is>
      </c>
      <c r="E1258" t="inlineStr">
        <is>
          <t>200</t>
        </is>
      </c>
      <c r="F1258" s="550" t="n">
        <v>46029</v>
      </c>
      <c r="G1258" s="550" t="n">
        <v>46029</v>
      </c>
      <c r="H1258" s="550" t="n">
        <v>46043</v>
      </c>
      <c r="I1258" t="n">
        <v>325</v>
      </c>
      <c r="J1258" t="n">
        <v>300</v>
      </c>
      <c r="K1258" t="n">
        <v>325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inlineStr">
        <is>
          <t>01/2026</t>
        </is>
      </c>
    </row>
    <row r="1259">
      <c r="A1259" t="n">
        <v>190162</v>
      </c>
      <c r="B1259" t="n">
        <v>122</v>
      </c>
      <c r="C1259" t="inlineStr">
        <is>
          <t>Arcos</t>
        </is>
      </c>
      <c r="D1259" t="inlineStr">
        <is>
          <t>KING COMERCIO E IMPORTACAO DE BEBIDAS LTDA</t>
        </is>
      </c>
      <c r="E1259" t="inlineStr">
        <is>
          <t>124613</t>
        </is>
      </c>
      <c r="F1259" s="550" t="n">
        <v>46029</v>
      </c>
      <c r="G1259" s="550" t="n">
        <v>46029</v>
      </c>
      <c r="H1259" s="550" t="n">
        <v>46050</v>
      </c>
      <c r="I1259" t="n">
        <v>1857.18</v>
      </c>
      <c r="J1259" t="n">
        <v>1857.2</v>
      </c>
      <c r="K1259" t="n">
        <v>0</v>
      </c>
      <c r="L1259" t="n">
        <v>1857.18</v>
      </c>
      <c r="M1259" t="n">
        <v>0</v>
      </c>
      <c r="N1259" t="n">
        <v>0</v>
      </c>
      <c r="O1259" t="n">
        <v>0</v>
      </c>
      <c r="P1259" t="n">
        <v>0</v>
      </c>
      <c r="Q1259" t="inlineStr">
        <is>
          <t>01/2026</t>
        </is>
      </c>
    </row>
    <row r="1260">
      <c r="A1260" t="n">
        <v>190161</v>
      </c>
      <c r="B1260" t="n">
        <v>122</v>
      </c>
      <c r="C1260" t="inlineStr">
        <is>
          <t>Arcos</t>
        </is>
      </c>
      <c r="D1260" t="inlineStr">
        <is>
          <t>KING COMERCIO E IMPORTACAO DE BEBIDAS LTDA</t>
        </is>
      </c>
      <c r="E1260" t="inlineStr">
        <is>
          <t>124605</t>
        </is>
      </c>
      <c r="F1260" s="550" t="n">
        <v>46029</v>
      </c>
      <c r="G1260" s="550" t="n">
        <v>46029</v>
      </c>
      <c r="H1260" s="550" t="n">
        <v>46050</v>
      </c>
      <c r="I1260" t="n">
        <v>5173.39</v>
      </c>
      <c r="J1260" t="n">
        <v>5173.44</v>
      </c>
      <c r="K1260" t="n">
        <v>0</v>
      </c>
      <c r="L1260" t="n">
        <v>5173.39</v>
      </c>
      <c r="M1260" t="n">
        <v>0</v>
      </c>
      <c r="N1260" t="n">
        <v>0</v>
      </c>
      <c r="O1260" t="n">
        <v>0</v>
      </c>
      <c r="P1260" t="n">
        <v>0</v>
      </c>
      <c r="Q1260" t="inlineStr">
        <is>
          <t>01/2026</t>
        </is>
      </c>
    </row>
    <row r="1261">
      <c r="A1261" t="n">
        <v>190159</v>
      </c>
      <c r="B1261" t="n">
        <v>122</v>
      </c>
      <c r="C1261" t="inlineStr">
        <is>
          <t>Arcos</t>
        </is>
      </c>
      <c r="D1261" t="inlineStr">
        <is>
          <t>KING COMERCIO E IMPORTACAO DE BEBIDAS LTDA</t>
        </is>
      </c>
      <c r="E1261" t="inlineStr">
        <is>
          <t>124651</t>
        </is>
      </c>
      <c r="F1261" s="550" t="n">
        <v>46029</v>
      </c>
      <c r="G1261" s="550" t="n">
        <v>46029</v>
      </c>
      <c r="H1261" s="550" t="n">
        <v>46050</v>
      </c>
      <c r="I1261" t="n">
        <v>1178.27</v>
      </c>
      <c r="J1261" t="n">
        <v>1178.28</v>
      </c>
      <c r="K1261" t="n">
        <v>0</v>
      </c>
      <c r="L1261" t="n">
        <v>1178.27</v>
      </c>
      <c r="M1261" t="n">
        <v>0</v>
      </c>
      <c r="N1261" t="n">
        <v>0</v>
      </c>
      <c r="O1261" t="n">
        <v>0</v>
      </c>
      <c r="P1261" t="n">
        <v>0</v>
      </c>
      <c r="Q1261" t="inlineStr">
        <is>
          <t>01/2026</t>
        </is>
      </c>
    </row>
    <row r="1262">
      <c r="A1262" t="n">
        <v>190158</v>
      </c>
      <c r="B1262" t="n">
        <v>122</v>
      </c>
      <c r="C1262" t="inlineStr">
        <is>
          <t>Arcos</t>
        </is>
      </c>
      <c r="D1262" t="inlineStr">
        <is>
          <t>CEPEL COMERCIO DE PAPEIS E EMBALAGENS LTDA</t>
        </is>
      </c>
      <c r="E1262" t="inlineStr">
        <is>
          <t>256294</t>
        </is>
      </c>
      <c r="F1262" s="550" t="n">
        <v>46028</v>
      </c>
      <c r="H1262" s="550" t="n">
        <v>46056</v>
      </c>
      <c r="I1262" t="n">
        <v>1160</v>
      </c>
      <c r="J1262" t="n">
        <v>1160</v>
      </c>
      <c r="K1262" t="n">
        <v>0</v>
      </c>
      <c r="L1262" t="n">
        <v>0</v>
      </c>
      <c r="M1262" t="n">
        <v>1160</v>
      </c>
      <c r="N1262" t="n">
        <v>0</v>
      </c>
      <c r="O1262" t="n">
        <v>0</v>
      </c>
      <c r="P1262" t="n">
        <v>0</v>
      </c>
      <c r="Q1262" t="inlineStr">
        <is>
          <t>01/2026</t>
        </is>
      </c>
    </row>
    <row r="1263">
      <c r="A1263" t="n">
        <v>190157</v>
      </c>
      <c r="B1263" t="n">
        <v>122</v>
      </c>
      <c r="C1263" t="inlineStr">
        <is>
          <t>Arcos</t>
        </is>
      </c>
      <c r="D1263" t="inlineStr">
        <is>
          <t>SOUBIO BRASIL LTDA</t>
        </is>
      </c>
      <c r="E1263" t="inlineStr">
        <is>
          <t>5426</t>
        </is>
      </c>
      <c r="F1263" s="550" t="n">
        <v>46029</v>
      </c>
      <c r="H1263" s="550" t="n">
        <v>46057</v>
      </c>
      <c r="I1263" t="n">
        <v>315</v>
      </c>
      <c r="J1263" t="n">
        <v>315</v>
      </c>
      <c r="K1263" t="n">
        <v>0</v>
      </c>
      <c r="L1263" t="n">
        <v>0</v>
      </c>
      <c r="M1263" t="n">
        <v>0</v>
      </c>
      <c r="N1263" t="n">
        <v>0</v>
      </c>
      <c r="O1263" t="n">
        <v>315</v>
      </c>
      <c r="P1263" t="n">
        <v>0</v>
      </c>
      <c r="Q1263" t="inlineStr">
        <is>
          <t>01/2026</t>
        </is>
      </c>
    </row>
    <row r="1264">
      <c r="A1264" t="n">
        <v>189247</v>
      </c>
      <c r="B1264" t="n">
        <v>122</v>
      </c>
      <c r="C1264" t="inlineStr">
        <is>
          <t>Arcos</t>
        </is>
      </c>
      <c r="D1264" t="inlineStr">
        <is>
          <t>ALLIMENTARI COMERCIO DE PRODUTOS ALIMENTICIOS E SERVICOS LTDA</t>
        </is>
      </c>
      <c r="E1264" t="inlineStr">
        <is>
          <t>33502</t>
        </is>
      </c>
      <c r="F1264" s="550" t="n">
        <v>46001</v>
      </c>
      <c r="G1264" s="550" t="n">
        <v>46001</v>
      </c>
      <c r="H1264" s="550" t="n">
        <v>46034</v>
      </c>
      <c r="I1264" t="n">
        <v>237.33</v>
      </c>
      <c r="J1264" t="n">
        <v>237.33</v>
      </c>
      <c r="K1264" t="n">
        <v>237.33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inlineStr">
        <is>
          <t>12/2025</t>
        </is>
      </c>
    </row>
    <row r="1265">
      <c r="A1265" t="n">
        <v>188890</v>
      </c>
      <c r="B1265" t="n">
        <v>122</v>
      </c>
      <c r="C1265" t="inlineStr">
        <is>
          <t>Arcos</t>
        </is>
      </c>
      <c r="D1265" t="inlineStr">
        <is>
          <t>JUNDIA FOODS DISTRIBUIDORA DE PRODUTOA ALIMENTICIOS LTDA</t>
        </is>
      </c>
      <c r="E1265" t="inlineStr">
        <is>
          <t>575229</t>
        </is>
      </c>
      <c r="F1265" s="550" t="n">
        <v>46001</v>
      </c>
      <c r="G1265" s="550" t="n">
        <v>46001</v>
      </c>
      <c r="H1265" s="550" t="n">
        <v>46028</v>
      </c>
      <c r="I1265" t="n">
        <v>303.36</v>
      </c>
      <c r="J1265" t="n">
        <v>303.36</v>
      </c>
      <c r="K1265" t="n">
        <v>303.36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inlineStr">
        <is>
          <t>12/2025</t>
        </is>
      </c>
    </row>
    <row r="1266">
      <c r="A1266" t="n">
        <v>188749</v>
      </c>
      <c r="B1266" t="n">
        <v>122</v>
      </c>
      <c r="C1266" t="inlineStr">
        <is>
          <t>Arcos</t>
        </is>
      </c>
      <c r="D1266" t="inlineStr">
        <is>
          <t>HORTA NOVA DISTRIBUIDORA DE HORTIFRUTI LTDA</t>
        </is>
      </c>
      <c r="E1266" t="inlineStr">
        <is>
          <t>8232</t>
        </is>
      </c>
      <c r="F1266" s="550" t="n">
        <v>46017</v>
      </c>
      <c r="G1266" s="550" t="n">
        <v>46017</v>
      </c>
      <c r="H1266" s="550" t="n">
        <v>46045</v>
      </c>
      <c r="I1266" t="n">
        <v>701.4</v>
      </c>
      <c r="J1266" t="n">
        <v>737.4</v>
      </c>
      <c r="K1266" t="n">
        <v>701.4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inlineStr">
        <is>
          <t>12/2025</t>
        </is>
      </c>
    </row>
    <row r="1267">
      <c r="A1267" t="n">
        <v>188704</v>
      </c>
      <c r="B1267" t="n">
        <v>122</v>
      </c>
      <c r="C1267" t="inlineStr">
        <is>
          <t>Arcos</t>
        </is>
      </c>
      <c r="D1267" t="inlineStr">
        <is>
          <t xml:space="preserve">ELYT MOVEIS DE ACO LTDA </t>
        </is>
      </c>
      <c r="E1267" t="inlineStr">
        <is>
          <t>6531</t>
        </is>
      </c>
      <c r="F1267" s="550" t="n">
        <v>46007</v>
      </c>
      <c r="H1267" s="550" t="n">
        <v>46007</v>
      </c>
      <c r="I1267" t="n">
        <v>2170</v>
      </c>
      <c r="J1267" t="n">
        <v>1980</v>
      </c>
      <c r="K1267" t="n">
        <v>0</v>
      </c>
      <c r="L1267" t="n">
        <v>0</v>
      </c>
      <c r="M1267" t="n">
        <v>0</v>
      </c>
      <c r="N1267" t="n">
        <v>0</v>
      </c>
      <c r="O1267" t="n">
        <v>2170</v>
      </c>
      <c r="P1267" t="n">
        <v>0</v>
      </c>
      <c r="Q1267" t="inlineStr">
        <is>
          <t>12/2025</t>
        </is>
      </c>
    </row>
    <row r="1268">
      <c r="A1268" t="n">
        <v>188666</v>
      </c>
      <c r="B1268" t="n">
        <v>122</v>
      </c>
      <c r="C1268" t="inlineStr">
        <is>
          <t>Arcos</t>
        </is>
      </c>
      <c r="D1268" t="inlineStr">
        <is>
          <t xml:space="preserve">BGC COMERCIO DE UTENSILIOS </t>
        </is>
      </c>
      <c r="E1268" t="inlineStr">
        <is>
          <t>1954</t>
        </is>
      </c>
      <c r="F1268" s="550" t="n">
        <v>46009</v>
      </c>
      <c r="H1268" s="550" t="n">
        <v>46037</v>
      </c>
      <c r="I1268" t="n">
        <v>134.76</v>
      </c>
      <c r="J1268" t="n">
        <v>134.76</v>
      </c>
      <c r="K1268" t="n">
        <v>0</v>
      </c>
      <c r="L1268" t="n">
        <v>0</v>
      </c>
      <c r="M1268" t="n">
        <v>0</v>
      </c>
      <c r="N1268" t="n">
        <v>0</v>
      </c>
      <c r="O1268" t="n">
        <v>134.76</v>
      </c>
      <c r="P1268" t="n">
        <v>0</v>
      </c>
      <c r="Q1268" t="inlineStr">
        <is>
          <t>12/2025</t>
        </is>
      </c>
    </row>
    <row r="1269">
      <c r="A1269" t="n">
        <v>188665</v>
      </c>
      <c r="B1269" t="n">
        <v>122</v>
      </c>
      <c r="C1269" t="inlineStr">
        <is>
          <t>Arcos</t>
        </is>
      </c>
      <c r="D1269" t="inlineStr">
        <is>
          <t>CALEBE EQUIPAMENTOS INDUSTRIAIS EIRELI</t>
        </is>
      </c>
      <c r="E1269" t="inlineStr">
        <is>
          <t>12276</t>
        </is>
      </c>
      <c r="F1269" s="550" t="n">
        <v>46010</v>
      </c>
      <c r="H1269" s="550" t="n">
        <v>46038</v>
      </c>
      <c r="I1269" t="n">
        <v>964.5</v>
      </c>
      <c r="J1269" t="n">
        <v>934.5</v>
      </c>
      <c r="K1269" t="n">
        <v>0</v>
      </c>
      <c r="L1269" t="n">
        <v>0</v>
      </c>
      <c r="M1269" t="n">
        <v>0</v>
      </c>
      <c r="N1269" t="n">
        <v>0</v>
      </c>
      <c r="O1269" t="n">
        <v>964.5</v>
      </c>
      <c r="P1269" t="n">
        <v>0</v>
      </c>
      <c r="Q1269" t="inlineStr">
        <is>
          <t>12/2025</t>
        </is>
      </c>
    </row>
    <row r="1270">
      <c r="A1270" t="n">
        <v>188664</v>
      </c>
      <c r="B1270" t="n">
        <v>122</v>
      </c>
      <c r="C1270" t="inlineStr">
        <is>
          <t>Arcos</t>
        </is>
      </c>
      <c r="D1270" t="inlineStr">
        <is>
          <t>HORTA NOVA DISTRIBUIDORA DE HORTIFRUTI LTDA</t>
        </is>
      </c>
      <c r="E1270" t="inlineStr">
        <is>
          <t>8159</t>
        </is>
      </c>
      <c r="F1270" s="550" t="n">
        <v>46010</v>
      </c>
      <c r="G1270" s="550" t="n">
        <v>46010</v>
      </c>
      <c r="H1270" s="550" t="n">
        <v>46038</v>
      </c>
      <c r="I1270" t="n">
        <v>377.95</v>
      </c>
      <c r="J1270" t="n">
        <v>377.95</v>
      </c>
      <c r="K1270" t="n">
        <v>377.95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inlineStr">
        <is>
          <t>12/2025</t>
        </is>
      </c>
    </row>
    <row r="1271">
      <c r="A1271" t="n">
        <v>188662</v>
      </c>
      <c r="B1271" t="n">
        <v>122</v>
      </c>
      <c r="C1271" t="inlineStr">
        <is>
          <t>Arcos</t>
        </is>
      </c>
      <c r="D1271" t="inlineStr">
        <is>
          <t>EMPORIO M&amp;L COMERCIO DE ALIM E BEBIDAS LTDA</t>
        </is>
      </c>
      <c r="E1271" t="inlineStr">
        <is>
          <t>488249</t>
        </is>
      </c>
      <c r="F1271" s="550" t="n">
        <v>46010</v>
      </c>
      <c r="G1271" s="550" t="n">
        <v>46010</v>
      </c>
      <c r="H1271" s="550" t="n">
        <v>46038</v>
      </c>
      <c r="I1271" t="n">
        <v>174.89</v>
      </c>
      <c r="J1271" t="n">
        <v>174.89</v>
      </c>
      <c r="K1271" t="n">
        <v>174.89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inlineStr">
        <is>
          <t>12/2025</t>
        </is>
      </c>
    </row>
    <row r="1272">
      <c r="A1272" t="n">
        <v>188660</v>
      </c>
      <c r="B1272" t="n">
        <v>122</v>
      </c>
      <c r="C1272" t="inlineStr">
        <is>
          <t>Arcos</t>
        </is>
      </c>
      <c r="D1272" t="inlineStr">
        <is>
          <t>CECILIA TSUYACO ARAKI SILVA LTDA</t>
        </is>
      </c>
      <c r="E1272" t="inlineStr">
        <is>
          <t>383975</t>
        </is>
      </c>
      <c r="F1272" s="550" t="n">
        <v>46010</v>
      </c>
      <c r="G1272" s="550" t="n">
        <v>46010</v>
      </c>
      <c r="H1272" s="550" t="n">
        <v>46038</v>
      </c>
      <c r="I1272" t="n">
        <v>226.55</v>
      </c>
      <c r="J1272" t="n">
        <v>226.55</v>
      </c>
      <c r="K1272" t="n">
        <v>226.55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inlineStr">
        <is>
          <t>12/2025</t>
        </is>
      </c>
    </row>
    <row r="1273">
      <c r="A1273" t="n">
        <v>188658</v>
      </c>
      <c r="B1273" t="n">
        <v>122</v>
      </c>
      <c r="C1273" t="inlineStr">
        <is>
          <t>Arcos</t>
        </is>
      </c>
      <c r="D1273" t="inlineStr">
        <is>
          <t>MARIO PEDRO FELICIANO - HORTIFRUTI</t>
        </is>
      </c>
      <c r="E1273" t="inlineStr">
        <is>
          <t>462659</t>
        </is>
      </c>
      <c r="F1273" s="550" t="n">
        <v>46011</v>
      </c>
      <c r="G1273" s="550" t="n">
        <v>46011</v>
      </c>
      <c r="H1273" s="550" t="n">
        <v>46039</v>
      </c>
      <c r="I1273" t="n">
        <v>270.57</v>
      </c>
      <c r="J1273" t="n">
        <v>270.57</v>
      </c>
      <c r="K1273" t="n">
        <v>270.57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inlineStr">
        <is>
          <t>12/2025</t>
        </is>
      </c>
    </row>
    <row r="1274">
      <c r="A1274" t="n">
        <v>188657</v>
      </c>
      <c r="B1274" t="n">
        <v>122</v>
      </c>
      <c r="C1274" t="inlineStr">
        <is>
          <t>Arcos</t>
        </is>
      </c>
      <c r="D1274" t="inlineStr">
        <is>
          <t>MARIO PEDRO FELICIANO - HORTIFRUTI</t>
        </is>
      </c>
      <c r="E1274" t="inlineStr">
        <is>
          <t>462654</t>
        </is>
      </c>
      <c r="F1274" s="550" t="n">
        <v>46011</v>
      </c>
      <c r="G1274" s="550" t="n">
        <v>46011</v>
      </c>
      <c r="H1274" s="550" t="n">
        <v>46039</v>
      </c>
      <c r="I1274" t="n">
        <v>154.85</v>
      </c>
      <c r="J1274" t="n">
        <v>154.85</v>
      </c>
      <c r="K1274" t="n">
        <v>154.85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inlineStr">
        <is>
          <t>12/2025</t>
        </is>
      </c>
    </row>
    <row r="1275">
      <c r="A1275" t="n">
        <v>188656</v>
      </c>
      <c r="B1275" t="n">
        <v>122</v>
      </c>
      <c r="C1275" t="inlineStr">
        <is>
          <t>Arcos</t>
        </is>
      </c>
      <c r="D1275" t="inlineStr">
        <is>
          <t>MARCOS SILVA DO NASCIMENTO</t>
        </is>
      </c>
      <c r="E1275" t="inlineStr">
        <is>
          <t>690</t>
        </is>
      </c>
      <c r="F1275" s="550" t="n">
        <v>46013</v>
      </c>
      <c r="G1275" s="550" t="n">
        <v>46013</v>
      </c>
      <c r="H1275" s="550" t="n">
        <v>46040</v>
      </c>
      <c r="I1275" t="n">
        <v>399.8</v>
      </c>
      <c r="J1275" t="n">
        <v>399.8</v>
      </c>
      <c r="K1275" t="n">
        <v>399.8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inlineStr">
        <is>
          <t>12/2025</t>
        </is>
      </c>
    </row>
    <row r="1276">
      <c r="A1276" t="n">
        <v>188654</v>
      </c>
      <c r="B1276" t="n">
        <v>122</v>
      </c>
      <c r="C1276" t="inlineStr">
        <is>
          <t>Arcos</t>
        </is>
      </c>
      <c r="D1276" t="inlineStr">
        <is>
          <t>CECILIA TSUYACO ARAKI SILVA LTDA</t>
        </is>
      </c>
      <c r="E1276" t="inlineStr">
        <is>
          <t>383937</t>
        </is>
      </c>
      <c r="F1276" s="550" t="n">
        <v>46010</v>
      </c>
      <c r="G1276" s="550" t="n">
        <v>46010</v>
      </c>
      <c r="H1276" s="550" t="n">
        <v>46038</v>
      </c>
      <c r="I1276" t="n">
        <v>507.6</v>
      </c>
      <c r="J1276" t="n">
        <v>507.6</v>
      </c>
      <c r="K1276" t="n">
        <v>507.6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inlineStr">
        <is>
          <t>12/2025</t>
        </is>
      </c>
    </row>
    <row r="1277">
      <c r="A1277" t="n">
        <v>188653</v>
      </c>
      <c r="B1277" t="n">
        <v>122</v>
      </c>
      <c r="C1277" t="inlineStr">
        <is>
          <t>Arcos</t>
        </is>
      </c>
      <c r="D1277" t="inlineStr">
        <is>
          <t>ICE4PROS FABRICA DE GELO LTDA</t>
        </is>
      </c>
      <c r="E1277" t="inlineStr">
        <is>
          <t>90655</t>
        </is>
      </c>
      <c r="F1277" s="550" t="n">
        <v>46013</v>
      </c>
      <c r="G1277" s="550" t="n">
        <v>46013</v>
      </c>
      <c r="H1277" s="550" t="n">
        <v>46041</v>
      </c>
      <c r="I1277" t="n">
        <v>1245.32</v>
      </c>
      <c r="J1277" t="n">
        <v>1224.32</v>
      </c>
      <c r="K1277" t="n">
        <v>0</v>
      </c>
      <c r="L1277" t="n">
        <v>1245.32</v>
      </c>
      <c r="M1277" t="n">
        <v>0</v>
      </c>
      <c r="N1277" t="n">
        <v>0</v>
      </c>
      <c r="O1277" t="n">
        <v>0</v>
      </c>
      <c r="P1277" t="n">
        <v>0</v>
      </c>
      <c r="Q1277" t="inlineStr">
        <is>
          <t>12/2025</t>
        </is>
      </c>
    </row>
    <row r="1278">
      <c r="A1278" t="n">
        <v>188647</v>
      </c>
      <c r="B1278" t="n">
        <v>122</v>
      </c>
      <c r="C1278" t="inlineStr">
        <is>
          <t>Arcos</t>
        </is>
      </c>
      <c r="D1278" t="inlineStr">
        <is>
          <t>ALLIMENTARI COMERCIO DE PRODUTOS ALIMENTICIOS E SERVICOS LTDA</t>
        </is>
      </c>
      <c r="E1278" t="inlineStr">
        <is>
          <t>34074</t>
        </is>
      </c>
      <c r="F1278" s="550" t="n">
        <v>46014</v>
      </c>
      <c r="G1278" s="550" t="n">
        <v>46014</v>
      </c>
      <c r="H1278" s="550" t="n">
        <v>46042</v>
      </c>
      <c r="I1278" t="n">
        <v>220</v>
      </c>
      <c r="J1278" t="n">
        <v>220</v>
      </c>
      <c r="K1278" t="n">
        <v>220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inlineStr">
        <is>
          <t>12/2025</t>
        </is>
      </c>
    </row>
    <row r="1279">
      <c r="A1279" t="n">
        <v>188641</v>
      </c>
      <c r="B1279" t="n">
        <v>122</v>
      </c>
      <c r="C1279" t="inlineStr">
        <is>
          <t>Arcos</t>
        </is>
      </c>
      <c r="D1279" t="inlineStr">
        <is>
          <t>AKASHIA FLORA COMÉRCIO IMPORTAÇÃO E EXPORTAÇÃO DE PROTUDOS NATURAIS</t>
        </is>
      </c>
      <c r="E1279" t="inlineStr">
        <is>
          <t>6390</t>
        </is>
      </c>
      <c r="F1279" s="550" t="n">
        <v>46009</v>
      </c>
      <c r="G1279" s="550" t="n">
        <v>46009</v>
      </c>
      <c r="H1279" s="550" t="n">
        <v>46009</v>
      </c>
      <c r="I1279" t="n">
        <v>165</v>
      </c>
      <c r="J1279" t="n">
        <v>165</v>
      </c>
      <c r="K1279" t="n">
        <v>165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inlineStr">
        <is>
          <t>12/2025</t>
        </is>
      </c>
    </row>
    <row r="1280">
      <c r="A1280" t="n">
        <v>188632</v>
      </c>
      <c r="B1280" t="n">
        <v>122</v>
      </c>
      <c r="C1280" t="inlineStr">
        <is>
          <t>Arcos</t>
        </is>
      </c>
      <c r="D1280" t="inlineStr">
        <is>
          <t>CECILIA TSUYACO ARAKI SILVA LTDA</t>
        </is>
      </c>
      <c r="E1280" t="inlineStr">
        <is>
          <t>383821</t>
        </is>
      </c>
      <c r="F1280" s="550" t="n">
        <v>46009</v>
      </c>
      <c r="G1280" s="550" t="n">
        <v>46009</v>
      </c>
      <c r="H1280" s="550" t="n">
        <v>46037</v>
      </c>
      <c r="I1280" t="n">
        <v>30</v>
      </c>
      <c r="J1280" t="n">
        <v>30</v>
      </c>
      <c r="K1280" t="n">
        <v>30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inlineStr">
        <is>
          <t>12/2025</t>
        </is>
      </c>
    </row>
    <row r="1281">
      <c r="A1281" t="n">
        <v>188630</v>
      </c>
      <c r="B1281" t="n">
        <v>122</v>
      </c>
      <c r="C1281" t="inlineStr">
        <is>
          <t>Arcos</t>
        </is>
      </c>
      <c r="D1281" t="inlineStr">
        <is>
          <t>FG7 COMERCIO E DISTRIBUICAO DE BEBIDAS LTDA</t>
        </is>
      </c>
      <c r="E1281" t="inlineStr">
        <is>
          <t>720055</t>
        </is>
      </c>
      <c r="F1281" s="550" t="n">
        <v>46007</v>
      </c>
      <c r="G1281" s="550" t="n">
        <v>46007</v>
      </c>
      <c r="H1281" s="550" t="n">
        <v>46036</v>
      </c>
      <c r="I1281" t="n">
        <v>1159.68</v>
      </c>
      <c r="J1281" t="n">
        <v>1159.68</v>
      </c>
      <c r="K1281" t="n">
        <v>0</v>
      </c>
      <c r="L1281" t="n">
        <v>1159.68</v>
      </c>
      <c r="M1281" t="n">
        <v>0</v>
      </c>
      <c r="N1281" t="n">
        <v>0</v>
      </c>
      <c r="O1281" t="n">
        <v>0</v>
      </c>
      <c r="P1281" t="n">
        <v>0</v>
      </c>
      <c r="Q1281" t="inlineStr">
        <is>
          <t>12/2025</t>
        </is>
      </c>
    </row>
    <row r="1282">
      <c r="A1282" t="n">
        <v>188626</v>
      </c>
      <c r="B1282" t="n">
        <v>122</v>
      </c>
      <c r="C1282" t="inlineStr">
        <is>
          <t>Arcos</t>
        </is>
      </c>
      <c r="D1282" t="inlineStr">
        <is>
          <t>WPP COMERCIO DE CARNES LTDA</t>
        </is>
      </c>
      <c r="E1282" t="inlineStr">
        <is>
          <t>76305</t>
        </is>
      </c>
      <c r="F1282" s="550" t="n">
        <v>46009</v>
      </c>
      <c r="G1282" s="550" t="n">
        <v>46009</v>
      </c>
      <c r="H1282" s="550" t="n">
        <v>46037</v>
      </c>
      <c r="I1282" t="n">
        <v>1770.55</v>
      </c>
      <c r="J1282" t="n">
        <v>1770.55</v>
      </c>
      <c r="K1282" t="n">
        <v>1770.55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inlineStr">
        <is>
          <t>12/2025</t>
        </is>
      </c>
    </row>
    <row r="1283">
      <c r="A1283" t="n">
        <v>188623</v>
      </c>
      <c r="B1283" t="n">
        <v>122</v>
      </c>
      <c r="C1283" t="inlineStr">
        <is>
          <t>Arcos</t>
        </is>
      </c>
      <c r="D1283" t="inlineStr">
        <is>
          <t>JOTAO COMERCIO DE ALIMENTOS LTDA</t>
        </is>
      </c>
      <c r="E1283" t="inlineStr">
        <is>
          <t>8110</t>
        </is>
      </c>
      <c r="F1283" s="550" t="n">
        <v>46008</v>
      </c>
      <c r="G1283" s="550" t="n">
        <v>46008</v>
      </c>
      <c r="H1283" s="550" t="n">
        <v>46038</v>
      </c>
      <c r="I1283" t="n">
        <v>379</v>
      </c>
      <c r="J1283" t="n">
        <v>379</v>
      </c>
      <c r="K1283" t="n">
        <v>379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inlineStr">
        <is>
          <t>12/2025</t>
        </is>
      </c>
    </row>
    <row r="1284">
      <c r="A1284" t="n">
        <v>188622</v>
      </c>
      <c r="B1284" t="n">
        <v>122</v>
      </c>
      <c r="C1284" t="inlineStr">
        <is>
          <t>Arcos</t>
        </is>
      </c>
      <c r="D1284" t="inlineStr">
        <is>
          <t>EMPORIO M&amp;L COMERCIO DE ALIM E BEBIDAS LTDA</t>
        </is>
      </c>
      <c r="E1284" t="inlineStr">
        <is>
          <t>487585</t>
        </is>
      </c>
      <c r="F1284" s="550" t="n">
        <v>46008</v>
      </c>
      <c r="G1284" s="550" t="n">
        <v>46008</v>
      </c>
      <c r="H1284" s="550" t="n">
        <v>46038</v>
      </c>
      <c r="I1284" t="n">
        <v>5315.51</v>
      </c>
      <c r="J1284" t="n">
        <v>5315.51</v>
      </c>
      <c r="K1284" t="n">
        <v>5071.31</v>
      </c>
      <c r="L1284" t="n">
        <v>244.2</v>
      </c>
      <c r="M1284" t="n">
        <v>0</v>
      </c>
      <c r="N1284" t="n">
        <v>0</v>
      </c>
      <c r="O1284" t="n">
        <v>0</v>
      </c>
      <c r="P1284" t="n">
        <v>0</v>
      </c>
      <c r="Q1284" t="inlineStr">
        <is>
          <t>12/2025</t>
        </is>
      </c>
    </row>
    <row r="1285">
      <c r="A1285" t="n">
        <v>188616</v>
      </c>
      <c r="B1285" t="n">
        <v>122</v>
      </c>
      <c r="C1285" t="inlineStr">
        <is>
          <t>Arcos</t>
        </is>
      </c>
      <c r="D1285" t="inlineStr">
        <is>
          <t>EMPORIO M&amp;L COMERCIO DE ALIM E BEBIDAS LTDA</t>
        </is>
      </c>
      <c r="E1285" t="inlineStr">
        <is>
          <t>487542</t>
        </is>
      </c>
      <c r="F1285" s="550" t="n">
        <v>46008</v>
      </c>
      <c r="G1285" s="550" t="n">
        <v>46008</v>
      </c>
      <c r="H1285" s="550" t="n">
        <v>46035</v>
      </c>
      <c r="I1285" t="n">
        <v>516.6</v>
      </c>
      <c r="J1285" t="n">
        <v>516.6</v>
      </c>
      <c r="K1285" t="n">
        <v>516.6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inlineStr">
        <is>
          <t>12/2025</t>
        </is>
      </c>
    </row>
    <row r="1286">
      <c r="A1286" t="n">
        <v>188612</v>
      </c>
      <c r="B1286" t="n">
        <v>122</v>
      </c>
      <c r="C1286" t="inlineStr">
        <is>
          <t>Arcos</t>
        </is>
      </c>
      <c r="D1286" t="inlineStr">
        <is>
          <t>HORTA NOVA DISTRIBUIDORA DE HORTIFRUTI LTDA</t>
        </is>
      </c>
      <c r="E1286" t="inlineStr">
        <is>
          <t>8066</t>
        </is>
      </c>
      <c r="F1286" s="550" t="n">
        <v>46007</v>
      </c>
      <c r="G1286" s="550" t="n">
        <v>46007</v>
      </c>
      <c r="H1286" s="550" t="n">
        <v>46035</v>
      </c>
      <c r="I1286" t="n">
        <v>435.03</v>
      </c>
      <c r="J1286" t="n">
        <v>435.03</v>
      </c>
      <c r="K1286" t="n">
        <v>435.03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inlineStr">
        <is>
          <t>12/2025</t>
        </is>
      </c>
    </row>
    <row r="1287">
      <c r="A1287" t="n">
        <v>188610</v>
      </c>
      <c r="B1287" t="n">
        <v>122</v>
      </c>
      <c r="C1287" t="inlineStr">
        <is>
          <t>Arcos</t>
        </is>
      </c>
      <c r="D1287" t="inlineStr">
        <is>
          <t>CECILIA TSUYACO ARAKI SILVA LTDA</t>
        </is>
      </c>
      <c r="E1287" t="inlineStr">
        <is>
          <t>383746</t>
        </is>
      </c>
      <c r="F1287" s="550" t="n">
        <v>46007</v>
      </c>
      <c r="G1287" s="550" t="n">
        <v>46007</v>
      </c>
      <c r="H1287" s="550" t="n">
        <v>46035</v>
      </c>
      <c r="I1287" t="n">
        <v>792.2</v>
      </c>
      <c r="J1287" t="n">
        <v>792.2</v>
      </c>
      <c r="K1287" t="n">
        <v>792.2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inlineStr">
        <is>
          <t>12/2025</t>
        </is>
      </c>
    </row>
    <row r="1288">
      <c r="A1288" t="n">
        <v>188607</v>
      </c>
      <c r="B1288" t="n">
        <v>122</v>
      </c>
      <c r="C1288" t="inlineStr">
        <is>
          <t>Arcos</t>
        </is>
      </c>
      <c r="D1288" t="inlineStr">
        <is>
          <t>MARIO PEDRO FELICIANO - HORTIFRUTI</t>
        </is>
      </c>
      <c r="E1288" t="inlineStr">
        <is>
          <t>462202</t>
        </is>
      </c>
      <c r="F1288" s="550" t="n">
        <v>46007</v>
      </c>
      <c r="G1288" s="550" t="n">
        <v>46007</v>
      </c>
      <c r="H1288" s="550" t="n">
        <v>46035</v>
      </c>
      <c r="I1288" t="n">
        <v>366.03</v>
      </c>
      <c r="J1288" t="n">
        <v>366.03</v>
      </c>
      <c r="K1288" t="n">
        <v>366.03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inlineStr">
        <is>
          <t>12/2025</t>
        </is>
      </c>
    </row>
    <row r="1289">
      <c r="A1289" t="n">
        <v>188605</v>
      </c>
      <c r="B1289" t="n">
        <v>122</v>
      </c>
      <c r="C1289" t="inlineStr">
        <is>
          <t>Arcos</t>
        </is>
      </c>
      <c r="D1289" t="inlineStr">
        <is>
          <t>FRONT BEBIDAS LTDA</t>
        </is>
      </c>
      <c r="E1289" t="inlineStr">
        <is>
          <t>784537</t>
        </is>
      </c>
      <c r="F1289" s="550" t="n">
        <v>46007</v>
      </c>
      <c r="G1289" s="550" t="n">
        <v>46007</v>
      </c>
      <c r="H1289" s="550" t="n">
        <v>46035</v>
      </c>
      <c r="I1289" t="n">
        <v>6476.76</v>
      </c>
      <c r="J1289" t="n">
        <v>6476.76</v>
      </c>
      <c r="K1289" t="n">
        <v>0</v>
      </c>
      <c r="L1289" t="n">
        <v>6476.76</v>
      </c>
      <c r="M1289" t="n">
        <v>0</v>
      </c>
      <c r="N1289" t="n">
        <v>0</v>
      </c>
      <c r="O1289" t="n">
        <v>0</v>
      </c>
      <c r="P1289" t="n">
        <v>0</v>
      </c>
      <c r="Q1289" t="inlineStr">
        <is>
          <t>12/2025</t>
        </is>
      </c>
    </row>
    <row r="1290">
      <c r="A1290" t="n">
        <v>188602</v>
      </c>
      <c r="B1290" t="n">
        <v>122</v>
      </c>
      <c r="C1290" t="inlineStr">
        <is>
          <t>Arcos</t>
        </is>
      </c>
      <c r="D1290" t="inlineStr">
        <is>
          <t>AMBEV S. A. - CDD SAO PAULO</t>
        </is>
      </c>
      <c r="E1290" t="inlineStr">
        <is>
          <t>900629</t>
        </is>
      </c>
      <c r="F1290" s="550" t="n">
        <v>46007</v>
      </c>
      <c r="G1290" s="550" t="n">
        <v>46007</v>
      </c>
      <c r="H1290" s="550" t="n">
        <v>46038</v>
      </c>
      <c r="I1290" t="n">
        <v>2095.8</v>
      </c>
      <c r="J1290" t="n">
        <v>1555.89</v>
      </c>
      <c r="K1290" t="n">
        <v>0</v>
      </c>
      <c r="L1290" t="n">
        <v>2095.8</v>
      </c>
      <c r="M1290" t="n">
        <v>0</v>
      </c>
      <c r="N1290" t="n">
        <v>0</v>
      </c>
      <c r="O1290" t="n">
        <v>0</v>
      </c>
      <c r="P1290" t="n">
        <v>0</v>
      </c>
      <c r="Q1290" t="inlineStr">
        <is>
          <t>12/2025</t>
        </is>
      </c>
    </row>
    <row r="1291">
      <c r="A1291" t="n">
        <v>188599</v>
      </c>
      <c r="B1291" t="n">
        <v>122</v>
      </c>
      <c r="C1291" t="inlineStr">
        <is>
          <t>Arcos</t>
        </is>
      </c>
      <c r="D1291" t="inlineStr">
        <is>
          <t xml:space="preserve">LEITERIA DELICARI INDUSTRIA E COMERCIO LTDA </t>
        </is>
      </c>
      <c r="E1291" t="inlineStr">
        <is>
          <t>79687</t>
        </is>
      </c>
      <c r="F1291" s="550" t="n">
        <v>46007</v>
      </c>
      <c r="G1291" s="550" t="n">
        <v>46007</v>
      </c>
      <c r="H1291" s="550" t="n">
        <v>46035</v>
      </c>
      <c r="I1291" t="n">
        <v>477</v>
      </c>
      <c r="J1291" t="n">
        <v>477</v>
      </c>
      <c r="K1291" t="n">
        <v>477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inlineStr">
        <is>
          <t>12/2025</t>
        </is>
      </c>
    </row>
    <row r="1292">
      <c r="A1292" t="n">
        <v>188597</v>
      </c>
      <c r="B1292" t="n">
        <v>122</v>
      </c>
      <c r="C1292" t="inlineStr">
        <is>
          <t>Arcos</t>
        </is>
      </c>
      <c r="D1292" t="inlineStr">
        <is>
          <t>WIDE STOCK COMERCIO E DISTRIBUICAO LTDA</t>
        </is>
      </c>
      <c r="E1292" t="inlineStr">
        <is>
          <t>422387</t>
        </is>
      </c>
      <c r="F1292" s="550" t="n">
        <v>46007</v>
      </c>
      <c r="H1292" s="550" t="n">
        <v>46035</v>
      </c>
      <c r="I1292" t="n">
        <v>251.16</v>
      </c>
      <c r="J1292" t="n">
        <v>251.16</v>
      </c>
      <c r="K1292" t="n">
        <v>0</v>
      </c>
      <c r="L1292" t="n">
        <v>0</v>
      </c>
      <c r="M1292" t="n">
        <v>251.16</v>
      </c>
      <c r="N1292" t="n">
        <v>0</v>
      </c>
      <c r="O1292" t="n">
        <v>0</v>
      </c>
      <c r="P1292" t="n">
        <v>0</v>
      </c>
      <c r="Q1292" t="inlineStr">
        <is>
          <t>12/2025</t>
        </is>
      </c>
    </row>
    <row r="1293">
      <c r="A1293" t="n">
        <v>188596</v>
      </c>
      <c r="B1293" t="n">
        <v>122</v>
      </c>
      <c r="C1293" t="inlineStr">
        <is>
          <t>Arcos</t>
        </is>
      </c>
      <c r="D1293" t="inlineStr">
        <is>
          <t>EMPORIO M&amp;L COMERCIO DE ALIM E BEBIDAS LTDA</t>
        </is>
      </c>
      <c r="E1293" t="inlineStr">
        <is>
          <t>487250</t>
        </is>
      </c>
      <c r="F1293" s="550" t="n">
        <v>46007</v>
      </c>
      <c r="G1293" s="550" t="n">
        <v>46007</v>
      </c>
      <c r="H1293" s="550" t="n">
        <v>46038</v>
      </c>
      <c r="I1293" t="n">
        <v>306.49</v>
      </c>
      <c r="J1293" t="n">
        <v>306.49</v>
      </c>
      <c r="K1293" t="n">
        <v>306.49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inlineStr">
        <is>
          <t>12/2025</t>
        </is>
      </c>
    </row>
    <row r="1294">
      <c r="A1294" t="n">
        <v>188594</v>
      </c>
      <c r="B1294" t="n">
        <v>122</v>
      </c>
      <c r="C1294" t="inlineStr">
        <is>
          <t>Arcos</t>
        </is>
      </c>
      <c r="D1294" t="inlineStr">
        <is>
          <t xml:space="preserve">LEITERIA CABRIOLA FROMAGES DE CHEVRE LTDA </t>
        </is>
      </c>
      <c r="E1294" t="inlineStr">
        <is>
          <t>47640</t>
        </is>
      </c>
      <c r="F1294" s="550" t="n">
        <v>46007</v>
      </c>
      <c r="G1294" s="550" t="n">
        <v>46007</v>
      </c>
      <c r="H1294" s="550" t="n">
        <v>46037</v>
      </c>
      <c r="I1294" t="n">
        <v>789</v>
      </c>
      <c r="J1294" t="n">
        <v>789</v>
      </c>
      <c r="K1294" t="n">
        <v>789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inlineStr">
        <is>
          <t>12/2025</t>
        </is>
      </c>
    </row>
    <row r="1295">
      <c r="A1295" t="n">
        <v>188591</v>
      </c>
      <c r="B1295" t="n">
        <v>122</v>
      </c>
      <c r="C1295" t="inlineStr">
        <is>
          <t>Arcos</t>
        </is>
      </c>
      <c r="D1295" t="inlineStr">
        <is>
          <t>B.B DISTRIBUIDORA DE CARNES LTDA</t>
        </is>
      </c>
      <c r="E1295" t="inlineStr">
        <is>
          <t>410154</t>
        </is>
      </c>
      <c r="F1295" s="550" t="n">
        <v>46006</v>
      </c>
      <c r="G1295" s="550" t="n">
        <v>46006</v>
      </c>
      <c r="H1295" s="550" t="n">
        <v>46034</v>
      </c>
      <c r="I1295" t="n">
        <v>217</v>
      </c>
      <c r="J1295" t="n">
        <v>217</v>
      </c>
      <c r="K1295" t="n">
        <v>217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inlineStr">
        <is>
          <t>12/2025</t>
        </is>
      </c>
    </row>
    <row r="1296">
      <c r="A1296" t="n">
        <v>188590</v>
      </c>
      <c r="B1296" t="n">
        <v>122</v>
      </c>
      <c r="C1296" t="inlineStr">
        <is>
          <t>Arcos</t>
        </is>
      </c>
      <c r="D1296" t="inlineStr">
        <is>
          <t>OPA PRODUTOS ALIMENTICIOS LTDA</t>
        </is>
      </c>
      <c r="E1296" t="inlineStr">
        <is>
          <t>2388</t>
        </is>
      </c>
      <c r="F1296" s="550" t="n">
        <v>46007</v>
      </c>
      <c r="G1296" s="550" t="n">
        <v>46007</v>
      </c>
      <c r="H1296" s="550" t="n">
        <v>46035</v>
      </c>
      <c r="I1296" t="n">
        <v>215</v>
      </c>
      <c r="J1296" t="n">
        <v>180</v>
      </c>
      <c r="K1296" t="n">
        <v>215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inlineStr">
        <is>
          <t>12/2025</t>
        </is>
      </c>
    </row>
    <row r="1297">
      <c r="A1297" t="n">
        <v>188589</v>
      </c>
      <c r="B1297" t="n">
        <v>122</v>
      </c>
      <c r="C1297" t="inlineStr">
        <is>
          <t>Arcos</t>
        </is>
      </c>
      <c r="D1297" t="inlineStr">
        <is>
          <t>ICE4PROS FABRICA DE GELO LTDA</t>
        </is>
      </c>
      <c r="E1297" t="inlineStr">
        <is>
          <t>90261</t>
        </is>
      </c>
      <c r="F1297" s="550" t="n">
        <v>46006</v>
      </c>
      <c r="G1297" s="550" t="n">
        <v>46006</v>
      </c>
      <c r="H1297" s="550" t="n">
        <v>46034</v>
      </c>
      <c r="I1297" t="n">
        <v>2469.64</v>
      </c>
      <c r="J1297" t="n">
        <v>2448.64</v>
      </c>
      <c r="K1297" t="n">
        <v>0</v>
      </c>
      <c r="L1297" t="n">
        <v>2469.64</v>
      </c>
      <c r="M1297" t="n">
        <v>0</v>
      </c>
      <c r="N1297" t="n">
        <v>0</v>
      </c>
      <c r="O1297" t="n">
        <v>0</v>
      </c>
      <c r="P1297" t="n">
        <v>0</v>
      </c>
      <c r="Q1297" t="inlineStr">
        <is>
          <t>12/2025</t>
        </is>
      </c>
    </row>
    <row r="1298">
      <c r="A1298" t="n">
        <v>188587</v>
      </c>
      <c r="B1298" t="n">
        <v>122</v>
      </c>
      <c r="C1298" t="inlineStr">
        <is>
          <t>Arcos</t>
        </is>
      </c>
      <c r="D1298" t="inlineStr">
        <is>
          <t>WINES4U COMÉRCIO, IMPORTAÇÃO E EXPORTAÇÃO DE VINHOS LTDA</t>
        </is>
      </c>
      <c r="E1298" t="inlineStr">
        <is>
          <t>14754</t>
        </is>
      </c>
      <c r="F1298" s="550" t="n">
        <v>46007</v>
      </c>
      <c r="G1298" s="550" t="n">
        <v>46007</v>
      </c>
      <c r="H1298" s="550" t="n">
        <v>46037</v>
      </c>
      <c r="I1298" t="n">
        <v>2682</v>
      </c>
      <c r="J1298" t="n">
        <v>2682</v>
      </c>
      <c r="K1298" t="n">
        <v>0</v>
      </c>
      <c r="L1298" t="n">
        <v>2682</v>
      </c>
      <c r="M1298" t="n">
        <v>0</v>
      </c>
      <c r="N1298" t="n">
        <v>0</v>
      </c>
      <c r="O1298" t="n">
        <v>0</v>
      </c>
      <c r="P1298" t="n">
        <v>0</v>
      </c>
      <c r="Q1298" t="inlineStr">
        <is>
          <t>12/2025</t>
        </is>
      </c>
    </row>
    <row r="1299">
      <c r="A1299" t="n">
        <v>188585</v>
      </c>
      <c r="B1299" t="n">
        <v>122</v>
      </c>
      <c r="C1299" t="inlineStr">
        <is>
          <t>Arcos</t>
        </is>
      </c>
      <c r="D1299" t="inlineStr">
        <is>
          <t>GEOFFROY ALAIN MARIE DE LA CROIX DE CHEVRIERES DE SAYVE LTDA</t>
        </is>
      </c>
      <c r="E1299" t="inlineStr">
        <is>
          <t>44571</t>
        </is>
      </c>
      <c r="F1299" s="550" t="n">
        <v>46006</v>
      </c>
      <c r="G1299" s="550" t="n">
        <v>46006</v>
      </c>
      <c r="H1299" s="550" t="n">
        <v>46036</v>
      </c>
      <c r="I1299" t="n">
        <v>3336.48</v>
      </c>
      <c r="J1299" t="n">
        <v>3336.48</v>
      </c>
      <c r="K1299" t="n">
        <v>0</v>
      </c>
      <c r="L1299" t="n">
        <v>3336.48</v>
      </c>
      <c r="M1299" t="n">
        <v>0</v>
      </c>
      <c r="N1299" t="n">
        <v>0</v>
      </c>
      <c r="O1299" t="n">
        <v>0</v>
      </c>
      <c r="P1299" t="n">
        <v>0</v>
      </c>
      <c r="Q1299" t="inlineStr">
        <is>
          <t>12/2025</t>
        </is>
      </c>
    </row>
    <row r="1300">
      <c r="A1300" t="n">
        <v>188584</v>
      </c>
      <c r="B1300" t="n">
        <v>122</v>
      </c>
      <c r="C1300" t="inlineStr">
        <is>
          <t>Arcos</t>
        </is>
      </c>
      <c r="D1300" t="inlineStr">
        <is>
          <t>ZAHIL IMPORTADORA LTDA</t>
        </is>
      </c>
      <c r="E1300" t="inlineStr">
        <is>
          <t>262225</t>
        </is>
      </c>
      <c r="F1300" s="550" t="n">
        <v>46006</v>
      </c>
      <c r="G1300" s="550" t="n">
        <v>46006</v>
      </c>
      <c r="H1300" s="550" t="n">
        <v>46036</v>
      </c>
      <c r="I1300" t="n">
        <v>3800.45</v>
      </c>
      <c r="J1300" t="n">
        <v>3568.5</v>
      </c>
      <c r="K1300" t="n">
        <v>0</v>
      </c>
      <c r="L1300" t="n">
        <v>3800.45</v>
      </c>
      <c r="M1300" t="n">
        <v>0</v>
      </c>
      <c r="N1300" t="n">
        <v>0</v>
      </c>
      <c r="O1300" t="n">
        <v>0</v>
      </c>
      <c r="P1300" t="n">
        <v>0</v>
      </c>
      <c r="Q1300" t="inlineStr">
        <is>
          <t>12/2025</t>
        </is>
      </c>
    </row>
    <row r="1301">
      <c r="A1301" t="n">
        <v>188580</v>
      </c>
      <c r="B1301" t="n">
        <v>122</v>
      </c>
      <c r="C1301" t="inlineStr">
        <is>
          <t>Arcos</t>
        </is>
      </c>
      <c r="D1301" t="inlineStr">
        <is>
          <t>ANDREIA SANTOS FREITAS DUARTE</t>
        </is>
      </c>
      <c r="E1301" t="inlineStr">
        <is>
          <t>2309</t>
        </is>
      </c>
      <c r="F1301" s="550" t="n">
        <v>46001</v>
      </c>
      <c r="G1301" s="550" t="n">
        <v>46001</v>
      </c>
      <c r="H1301" s="550" t="n">
        <v>46035</v>
      </c>
      <c r="I1301" t="n">
        <v>3403.2</v>
      </c>
      <c r="J1301" t="n">
        <v>3403.2</v>
      </c>
      <c r="K1301" t="n">
        <v>3403.2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inlineStr">
        <is>
          <t>12/2025</t>
        </is>
      </c>
    </row>
    <row r="1302">
      <c r="A1302" t="n">
        <v>188578</v>
      </c>
      <c r="B1302" t="n">
        <v>122</v>
      </c>
      <c r="C1302" t="inlineStr">
        <is>
          <t>Arcos</t>
        </is>
      </c>
      <c r="D1302" t="inlineStr">
        <is>
          <t>DEOLINDA DOS SANTOS FREITAS</t>
        </is>
      </c>
      <c r="E1302" t="inlineStr">
        <is>
          <t>2325</t>
        </is>
      </c>
      <c r="F1302" s="550" t="n">
        <v>46000</v>
      </c>
      <c r="H1302" s="550" t="n">
        <v>46034</v>
      </c>
      <c r="I1302" t="n">
        <v>738.28</v>
      </c>
      <c r="J1302" t="n">
        <v>738.28</v>
      </c>
      <c r="K1302" t="n">
        <v>0</v>
      </c>
      <c r="L1302" t="n">
        <v>0</v>
      </c>
      <c r="M1302" t="n">
        <v>738.28</v>
      </c>
      <c r="N1302" t="n">
        <v>0</v>
      </c>
      <c r="O1302" t="n">
        <v>0</v>
      </c>
      <c r="P1302" t="n">
        <v>0</v>
      </c>
      <c r="Q1302" t="inlineStr">
        <is>
          <t>12/2025</t>
        </is>
      </c>
    </row>
    <row r="1303">
      <c r="A1303" t="n">
        <v>188576</v>
      </c>
      <c r="B1303" t="n">
        <v>122</v>
      </c>
      <c r="C1303" t="inlineStr">
        <is>
          <t>Arcos</t>
        </is>
      </c>
      <c r="D1303" t="inlineStr">
        <is>
          <t>DEOLINDA DOS SANTOS FREITAS</t>
        </is>
      </c>
      <c r="E1303" t="inlineStr">
        <is>
          <t>2328</t>
        </is>
      </c>
      <c r="F1303" s="550" t="n">
        <v>46000</v>
      </c>
      <c r="H1303" s="550" t="n">
        <v>46034</v>
      </c>
      <c r="I1303" t="n">
        <v>75.59999999999999</v>
      </c>
      <c r="J1303" t="n">
        <v>75.59999999999999</v>
      </c>
      <c r="K1303" t="n">
        <v>0</v>
      </c>
      <c r="L1303" t="n">
        <v>0</v>
      </c>
      <c r="M1303" t="n">
        <v>75.59999999999999</v>
      </c>
      <c r="N1303" t="n">
        <v>0</v>
      </c>
      <c r="O1303" t="n">
        <v>0</v>
      </c>
      <c r="P1303" t="n">
        <v>0</v>
      </c>
      <c r="Q1303" t="inlineStr">
        <is>
          <t>12/2025</t>
        </is>
      </c>
    </row>
    <row r="1304">
      <c r="A1304" t="n">
        <v>188574</v>
      </c>
      <c r="B1304" t="n">
        <v>122</v>
      </c>
      <c r="C1304" t="inlineStr">
        <is>
          <t>Arcos</t>
        </is>
      </c>
      <c r="D1304" t="inlineStr">
        <is>
          <t>HORTA NOVA DISTRIBUIDORA DE HORTIFRUTI LTDA</t>
        </is>
      </c>
      <c r="E1304" t="inlineStr">
        <is>
          <t>8121</t>
        </is>
      </c>
      <c r="F1304" s="550" t="n">
        <v>46009</v>
      </c>
      <c r="G1304" s="550" t="n">
        <v>46009</v>
      </c>
      <c r="H1304" s="550" t="n">
        <v>46037</v>
      </c>
      <c r="I1304" t="n">
        <v>557.47</v>
      </c>
      <c r="J1304" t="n">
        <v>557.47</v>
      </c>
      <c r="K1304" t="n">
        <v>557.47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inlineStr">
        <is>
          <t>12/2025</t>
        </is>
      </c>
    </row>
    <row r="1305">
      <c r="A1305" t="n">
        <v>188572</v>
      </c>
      <c r="B1305" t="n">
        <v>122</v>
      </c>
      <c r="C1305" t="inlineStr">
        <is>
          <t>Arcos</t>
        </is>
      </c>
      <c r="D1305" t="inlineStr">
        <is>
          <t>CECILIA TSUYACO ARAKI SILVA LTDA</t>
        </is>
      </c>
      <c r="E1305" t="inlineStr">
        <is>
          <t>383866</t>
        </is>
      </c>
      <c r="F1305" s="550" t="n">
        <v>46009</v>
      </c>
      <c r="G1305" s="550" t="n">
        <v>46009</v>
      </c>
      <c r="H1305" s="550" t="n">
        <v>46037</v>
      </c>
      <c r="I1305" t="n">
        <v>488.5</v>
      </c>
      <c r="J1305" t="n">
        <v>488.5</v>
      </c>
      <c r="K1305" t="n">
        <v>488.5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inlineStr">
        <is>
          <t>12/2025</t>
        </is>
      </c>
    </row>
    <row r="1306">
      <c r="A1306" t="n">
        <v>188570</v>
      </c>
      <c r="B1306" t="n">
        <v>122</v>
      </c>
      <c r="C1306" t="inlineStr">
        <is>
          <t>Arcos</t>
        </is>
      </c>
      <c r="D1306" t="inlineStr">
        <is>
          <t>EMPORIO M&amp;L COMERCIO DE ALIM E BEBIDAS LTDA</t>
        </is>
      </c>
      <c r="E1306" t="inlineStr">
        <is>
          <t>488034</t>
        </is>
      </c>
      <c r="F1306" s="550" t="n">
        <v>46009</v>
      </c>
      <c r="G1306" s="550" t="n">
        <v>46009</v>
      </c>
      <c r="H1306" s="550" t="n">
        <v>46042</v>
      </c>
      <c r="I1306" t="n">
        <v>2728.8</v>
      </c>
      <c r="J1306" t="n">
        <v>2728.8</v>
      </c>
      <c r="K1306" t="n">
        <v>0</v>
      </c>
      <c r="L1306" t="n">
        <v>2728.8</v>
      </c>
      <c r="M1306" t="n">
        <v>0</v>
      </c>
      <c r="N1306" t="n">
        <v>0</v>
      </c>
      <c r="O1306" t="n">
        <v>0</v>
      </c>
      <c r="P1306" t="n">
        <v>0</v>
      </c>
      <c r="Q1306" t="inlineStr">
        <is>
          <t>12/2025</t>
        </is>
      </c>
    </row>
    <row r="1307">
      <c r="A1307" t="n">
        <v>188569</v>
      </c>
      <c r="B1307" t="n">
        <v>122</v>
      </c>
      <c r="C1307" t="inlineStr">
        <is>
          <t>Arcos</t>
        </is>
      </c>
      <c r="D1307" t="inlineStr">
        <is>
          <t>MARIO PEDRO FELICIANO - HORTIFRUTI</t>
        </is>
      </c>
      <c r="E1307" t="inlineStr">
        <is>
          <t>462503</t>
        </is>
      </c>
      <c r="F1307" s="550" t="n">
        <v>46009</v>
      </c>
      <c r="G1307" s="550" t="n">
        <v>46009</v>
      </c>
      <c r="H1307" s="550" t="n">
        <v>46037</v>
      </c>
      <c r="I1307" t="n">
        <v>377.36</v>
      </c>
      <c r="J1307" t="n">
        <v>377.36</v>
      </c>
      <c r="K1307" t="n">
        <v>377.36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inlineStr">
        <is>
          <t>12/2025</t>
        </is>
      </c>
    </row>
    <row r="1308">
      <c r="A1308" t="n">
        <v>188568</v>
      </c>
      <c r="B1308" t="n">
        <v>122</v>
      </c>
      <c r="C1308" t="inlineStr">
        <is>
          <t>Arcos</t>
        </is>
      </c>
      <c r="D1308" t="inlineStr">
        <is>
          <t>OPA PRODUTOS ALIMENTICIOS LTDA</t>
        </is>
      </c>
      <c r="E1308" t="inlineStr">
        <is>
          <t>2432</t>
        </is>
      </c>
      <c r="F1308" s="550" t="n">
        <v>46009</v>
      </c>
      <c r="G1308" s="550" t="n">
        <v>46009</v>
      </c>
      <c r="H1308" s="550" t="n">
        <v>46037</v>
      </c>
      <c r="I1308" t="n">
        <v>361.4</v>
      </c>
      <c r="J1308" t="n">
        <v>326.63</v>
      </c>
      <c r="K1308" t="n">
        <v>361.4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inlineStr">
        <is>
          <t>12/2025</t>
        </is>
      </c>
    </row>
    <row r="1309">
      <c r="A1309" t="n">
        <v>188567</v>
      </c>
      <c r="B1309" t="n">
        <v>122</v>
      </c>
      <c r="C1309" t="inlineStr">
        <is>
          <t>Arcos</t>
        </is>
      </c>
      <c r="D1309" t="inlineStr">
        <is>
          <t>FG7 COMERCIO E DISTRIBUICAO DE BEBIDAS LTDA</t>
        </is>
      </c>
      <c r="E1309" t="inlineStr">
        <is>
          <t>722148</t>
        </is>
      </c>
      <c r="F1309" s="550" t="n">
        <v>46010</v>
      </c>
      <c r="G1309" s="550" t="n">
        <v>46010</v>
      </c>
      <c r="H1309" s="550" t="n">
        <v>46038</v>
      </c>
      <c r="I1309" t="n">
        <v>404.32</v>
      </c>
      <c r="J1309" t="n">
        <v>404.32</v>
      </c>
      <c r="K1309" t="n">
        <v>404.32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inlineStr">
        <is>
          <t>12/2025</t>
        </is>
      </c>
    </row>
    <row r="1310">
      <c r="A1310" t="n">
        <v>188560</v>
      </c>
      <c r="B1310" t="n">
        <v>122</v>
      </c>
      <c r="C1310" t="inlineStr">
        <is>
          <t>Arcos</t>
        </is>
      </c>
      <c r="D1310" t="inlineStr">
        <is>
          <t>MARIO PEDRO FELICIANO - HORTIFRUTI</t>
        </is>
      </c>
      <c r="E1310" t="inlineStr">
        <is>
          <t>463216</t>
        </is>
      </c>
      <c r="F1310" s="550" t="n">
        <v>46020</v>
      </c>
      <c r="G1310" s="550" t="n">
        <v>46020</v>
      </c>
      <c r="H1310" s="550" t="n">
        <v>46048</v>
      </c>
      <c r="I1310" t="n">
        <v>43.5</v>
      </c>
      <c r="J1310" t="n">
        <v>43.5</v>
      </c>
      <c r="K1310" t="n">
        <v>43.5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inlineStr">
        <is>
          <t>12/2025</t>
        </is>
      </c>
    </row>
    <row r="1311">
      <c r="A1311" t="n">
        <v>188557</v>
      </c>
      <c r="B1311" t="n">
        <v>122</v>
      </c>
      <c r="C1311" t="inlineStr">
        <is>
          <t>Arcos</t>
        </is>
      </c>
      <c r="D1311" t="inlineStr">
        <is>
          <t>BATARD PADARIA ARTESANAL LTDA</t>
        </is>
      </c>
      <c r="E1311" t="inlineStr">
        <is>
          <t>12926</t>
        </is>
      </c>
      <c r="F1311" s="550" t="n">
        <v>46021</v>
      </c>
      <c r="G1311" s="550" t="n">
        <v>46021</v>
      </c>
      <c r="H1311" s="550" t="n">
        <v>46037</v>
      </c>
      <c r="I1311" t="n">
        <v>1071.5</v>
      </c>
      <c r="J1311" t="n">
        <v>1058.5</v>
      </c>
      <c r="K1311" t="n">
        <v>1071.5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inlineStr">
        <is>
          <t>12/2025</t>
        </is>
      </c>
    </row>
    <row r="1312">
      <c r="A1312" t="n">
        <v>188553</v>
      </c>
      <c r="B1312" t="n">
        <v>122</v>
      </c>
      <c r="C1312" t="inlineStr">
        <is>
          <t>Arcos</t>
        </is>
      </c>
      <c r="D1312" t="inlineStr">
        <is>
          <t>EMPORIO M&amp;L COMERCIO DE ALIM E BEBIDAS LTDA</t>
        </is>
      </c>
      <c r="E1312" t="inlineStr">
        <is>
          <t>489010</t>
        </is>
      </c>
      <c r="F1312" s="550" t="n">
        <v>46017</v>
      </c>
      <c r="G1312" s="550" t="n">
        <v>46017</v>
      </c>
      <c r="H1312" s="550" t="n">
        <v>46042</v>
      </c>
      <c r="I1312" t="n">
        <v>369</v>
      </c>
      <c r="J1312" t="n">
        <v>369</v>
      </c>
      <c r="K1312" t="n">
        <v>369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inlineStr">
        <is>
          <t>12/2025</t>
        </is>
      </c>
    </row>
    <row r="1313">
      <c r="A1313" t="n">
        <v>188551</v>
      </c>
      <c r="B1313" t="n">
        <v>122</v>
      </c>
      <c r="C1313" t="inlineStr">
        <is>
          <t>Arcos</t>
        </is>
      </c>
      <c r="D1313" t="inlineStr">
        <is>
          <t>ANDREIA SANTOS FREITAS DUARTE</t>
        </is>
      </c>
      <c r="E1313" t="inlineStr">
        <is>
          <t>2361</t>
        </is>
      </c>
      <c r="F1313" s="550" t="n">
        <v>46009</v>
      </c>
      <c r="H1313" s="550" t="n">
        <v>46048</v>
      </c>
      <c r="I1313" t="n">
        <v>540.48</v>
      </c>
      <c r="J1313" t="n">
        <v>540.48</v>
      </c>
      <c r="K1313" t="n">
        <v>0</v>
      </c>
      <c r="L1313" t="n">
        <v>0</v>
      </c>
      <c r="M1313" t="n">
        <v>449.68</v>
      </c>
      <c r="N1313" t="n">
        <v>0</v>
      </c>
      <c r="O1313" t="n">
        <v>90.8</v>
      </c>
      <c r="P1313" t="n">
        <v>0</v>
      </c>
      <c r="Q1313" t="inlineStr">
        <is>
          <t>12/2025</t>
        </is>
      </c>
    </row>
    <row r="1314">
      <c r="A1314" t="n">
        <v>188549</v>
      </c>
      <c r="B1314" t="n">
        <v>122</v>
      </c>
      <c r="C1314" t="inlineStr">
        <is>
          <t>Arcos</t>
        </is>
      </c>
      <c r="D1314" t="inlineStr">
        <is>
          <t>CECILIA TSUYACO ARAKI SILVA LTDA</t>
        </is>
      </c>
      <c r="E1314" t="inlineStr">
        <is>
          <t>384207</t>
        </is>
      </c>
      <c r="F1314" s="550" t="n">
        <v>46017</v>
      </c>
      <c r="G1314" s="550" t="n">
        <v>46017</v>
      </c>
      <c r="H1314" s="550" t="n">
        <v>46045</v>
      </c>
      <c r="I1314" t="n">
        <v>177.06</v>
      </c>
      <c r="J1314" t="n">
        <v>177.06</v>
      </c>
      <c r="K1314" t="n">
        <v>177.06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inlineStr">
        <is>
          <t>12/2025</t>
        </is>
      </c>
    </row>
    <row r="1315">
      <c r="A1315" t="n">
        <v>188543</v>
      </c>
      <c r="B1315" t="n">
        <v>122</v>
      </c>
      <c r="C1315" t="inlineStr">
        <is>
          <t>Arcos</t>
        </is>
      </c>
      <c r="D1315" t="inlineStr">
        <is>
          <t>CG FOOD´S DISTRIBUIDORA DE ALIMENTOS LTDA</t>
        </is>
      </c>
      <c r="E1315" t="inlineStr">
        <is>
          <t>175002</t>
        </is>
      </c>
      <c r="F1315" s="550" t="n">
        <v>46017</v>
      </c>
      <c r="G1315" s="550" t="n">
        <v>46017</v>
      </c>
      <c r="H1315" s="550" t="n">
        <v>46038</v>
      </c>
      <c r="I1315" t="n">
        <v>442.88</v>
      </c>
      <c r="J1315" t="n">
        <v>442.88</v>
      </c>
      <c r="K1315" t="n">
        <v>442.88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inlineStr">
        <is>
          <t>12/2025</t>
        </is>
      </c>
    </row>
    <row r="1316">
      <c r="A1316" t="n">
        <v>188540</v>
      </c>
      <c r="B1316" t="n">
        <v>122</v>
      </c>
      <c r="C1316" t="inlineStr">
        <is>
          <t>Arcos</t>
        </is>
      </c>
      <c r="D1316" t="inlineStr">
        <is>
          <t>MARIO PEDRO FELICIANO - HORTIFRUTI</t>
        </is>
      </c>
      <c r="E1316" t="inlineStr">
        <is>
          <t>463157</t>
        </is>
      </c>
      <c r="F1316" s="550" t="n">
        <v>46018</v>
      </c>
      <c r="G1316" s="550" t="n">
        <v>46018</v>
      </c>
      <c r="H1316" s="550" t="n">
        <v>46046</v>
      </c>
      <c r="I1316" t="n">
        <v>355.02</v>
      </c>
      <c r="J1316" t="n">
        <v>355.02</v>
      </c>
      <c r="K1316" t="n">
        <v>355.02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inlineStr">
        <is>
          <t>12/2025</t>
        </is>
      </c>
    </row>
    <row r="1317">
      <c r="A1317" t="n">
        <v>188538</v>
      </c>
      <c r="B1317" t="n">
        <v>122</v>
      </c>
      <c r="C1317" t="inlineStr">
        <is>
          <t>Arcos</t>
        </is>
      </c>
      <c r="D1317" t="inlineStr">
        <is>
          <t>WPP COMERCIO DE CARNES LTDA</t>
        </is>
      </c>
      <c r="E1317" t="inlineStr">
        <is>
          <t>76433</t>
        </is>
      </c>
      <c r="F1317" s="550" t="n">
        <v>46014</v>
      </c>
      <c r="G1317" s="550" t="n">
        <v>46014</v>
      </c>
      <c r="H1317" s="550" t="n">
        <v>46042</v>
      </c>
      <c r="I1317" t="n">
        <v>2219.61</v>
      </c>
      <c r="J1317" t="n">
        <v>2219.61</v>
      </c>
      <c r="K1317" t="n">
        <v>2219.61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inlineStr">
        <is>
          <t>12/2025</t>
        </is>
      </c>
    </row>
    <row r="1318">
      <c r="A1318" t="n">
        <v>188535</v>
      </c>
      <c r="B1318" t="n">
        <v>122</v>
      </c>
      <c r="C1318" t="inlineStr">
        <is>
          <t>Arcos</t>
        </is>
      </c>
      <c r="D1318" t="inlineStr">
        <is>
          <t>DTK COMERCIO DE ALIMENTOS LTDA</t>
        </is>
      </c>
      <c r="E1318" t="inlineStr">
        <is>
          <t>57934</t>
        </is>
      </c>
      <c r="F1318" s="550" t="n">
        <v>46009</v>
      </c>
      <c r="G1318" s="550" t="n">
        <v>46009</v>
      </c>
      <c r="H1318" s="550" t="n">
        <v>46037</v>
      </c>
      <c r="I1318" t="n">
        <v>4613.98</v>
      </c>
      <c r="J1318" t="n">
        <v>4609.98</v>
      </c>
      <c r="K1318" t="n">
        <v>4613.98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inlineStr">
        <is>
          <t>12/2025</t>
        </is>
      </c>
    </row>
    <row r="1319">
      <c r="A1319" t="n">
        <v>188533</v>
      </c>
      <c r="B1319" t="n">
        <v>122</v>
      </c>
      <c r="C1319" t="inlineStr">
        <is>
          <t>Arcos</t>
        </is>
      </c>
      <c r="D1319" t="inlineStr">
        <is>
          <t>B.B DISTRIBUIDORA DE CARNES LTDA</t>
        </is>
      </c>
      <c r="E1319" t="inlineStr">
        <is>
          <t>410875</t>
        </is>
      </c>
      <c r="F1319" s="550" t="n">
        <v>46013</v>
      </c>
      <c r="G1319" s="550" t="n">
        <v>46013</v>
      </c>
      <c r="H1319" s="550" t="n">
        <v>46041</v>
      </c>
      <c r="I1319" t="n">
        <v>761.58</v>
      </c>
      <c r="J1319" t="n">
        <v>761.58</v>
      </c>
      <c r="K1319" t="n">
        <v>761.58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inlineStr">
        <is>
          <t>12/2025</t>
        </is>
      </c>
    </row>
    <row r="1320">
      <c r="A1320" t="n">
        <v>188531</v>
      </c>
      <c r="B1320" t="n">
        <v>122</v>
      </c>
      <c r="C1320" t="inlineStr">
        <is>
          <t>Arcos</t>
        </is>
      </c>
      <c r="D1320" t="inlineStr">
        <is>
          <t>QUEIJARIA ATALAIA LTDA</t>
        </is>
      </c>
      <c r="E1320" t="inlineStr">
        <is>
          <t>19581</t>
        </is>
      </c>
      <c r="F1320" s="550" t="n">
        <v>46007</v>
      </c>
      <c r="G1320" s="550" t="n">
        <v>46007</v>
      </c>
      <c r="H1320" s="550" t="n">
        <v>46035</v>
      </c>
      <c r="I1320" t="n">
        <v>403.67</v>
      </c>
      <c r="J1320" t="n">
        <v>373.67</v>
      </c>
      <c r="K1320" t="n">
        <v>403.67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inlineStr">
        <is>
          <t>12/2025</t>
        </is>
      </c>
    </row>
    <row r="1321">
      <c r="A1321" t="n">
        <v>187433</v>
      </c>
      <c r="B1321" t="n">
        <v>122</v>
      </c>
      <c r="C1321" t="inlineStr">
        <is>
          <t>Arcos</t>
        </is>
      </c>
      <c r="D1321" t="inlineStr">
        <is>
          <t>MARCOS SILVA DO NASCIMENTO</t>
        </is>
      </c>
      <c r="E1321" t="inlineStr">
        <is>
          <t>638</t>
        </is>
      </c>
      <c r="F1321" s="550" t="n">
        <v>45995</v>
      </c>
      <c r="G1321" s="550" t="n">
        <v>45995</v>
      </c>
      <c r="H1321" s="550" t="n">
        <v>46027</v>
      </c>
      <c r="I1321" t="n">
        <v>220.4</v>
      </c>
      <c r="J1321" t="n">
        <v>219.89</v>
      </c>
      <c r="K1321" t="n">
        <v>220.4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inlineStr">
        <is>
          <t>12/2025</t>
        </is>
      </c>
    </row>
    <row r="1322">
      <c r="A1322" t="n">
        <v>187303</v>
      </c>
      <c r="B1322" t="n">
        <v>122</v>
      </c>
      <c r="C1322" t="inlineStr">
        <is>
          <t>Arcos</t>
        </is>
      </c>
      <c r="D1322" t="inlineStr">
        <is>
          <t>CALEBE EQUIPAMENTOS INDUSTRIAIS EIRELI</t>
        </is>
      </c>
      <c r="E1322" t="inlineStr">
        <is>
          <t>12201</t>
        </is>
      </c>
      <c r="F1322" s="550" t="n">
        <v>46003</v>
      </c>
      <c r="H1322" s="550" t="n">
        <v>46031</v>
      </c>
      <c r="I1322" t="n">
        <v>674</v>
      </c>
      <c r="J1322" t="n">
        <v>624</v>
      </c>
      <c r="K1322" t="n">
        <v>0</v>
      </c>
      <c r="L1322" t="n">
        <v>0</v>
      </c>
      <c r="M1322" t="n">
        <v>0</v>
      </c>
      <c r="N1322" t="n">
        <v>0</v>
      </c>
      <c r="O1322" t="n">
        <v>674</v>
      </c>
      <c r="P1322" t="n">
        <v>0</v>
      </c>
      <c r="Q1322" t="inlineStr">
        <is>
          <t>12/2025</t>
        </is>
      </c>
    </row>
    <row r="1323">
      <c r="A1323" t="n">
        <v>187302</v>
      </c>
      <c r="B1323" t="n">
        <v>122</v>
      </c>
      <c r="C1323" t="inlineStr">
        <is>
          <t>Arcos</t>
        </is>
      </c>
      <c r="D1323" t="inlineStr">
        <is>
          <t>MONTE ALTO ALIMENTOS LTDA</t>
        </is>
      </c>
      <c r="E1323" t="inlineStr">
        <is>
          <t>174562</t>
        </is>
      </c>
      <c r="F1323" s="550" t="n">
        <v>46010</v>
      </c>
      <c r="G1323" s="550" t="n">
        <v>46010</v>
      </c>
      <c r="H1323" s="550" t="n">
        <v>46031</v>
      </c>
      <c r="I1323" t="n">
        <v>4431.95</v>
      </c>
      <c r="J1323" t="n">
        <v>4431.95</v>
      </c>
      <c r="K1323" t="n">
        <v>4431.95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inlineStr">
        <is>
          <t>12/2025</t>
        </is>
      </c>
    </row>
    <row r="1324">
      <c r="A1324" t="n">
        <v>187301</v>
      </c>
      <c r="B1324" t="n">
        <v>122</v>
      </c>
      <c r="C1324" t="inlineStr">
        <is>
          <t>Arcos</t>
        </is>
      </c>
      <c r="D1324" t="inlineStr">
        <is>
          <t>VITRUS IMPORT LTDA</t>
        </is>
      </c>
      <c r="E1324" t="inlineStr">
        <is>
          <t>13269</t>
        </is>
      </c>
      <c r="F1324" s="550" t="n">
        <v>46001</v>
      </c>
      <c r="H1324" s="550" t="n">
        <v>46029</v>
      </c>
      <c r="I1324" t="n">
        <v>1859.52</v>
      </c>
      <c r="J1324" t="n">
        <v>1859.52</v>
      </c>
      <c r="K1324" t="n">
        <v>0</v>
      </c>
      <c r="L1324" t="n">
        <v>0</v>
      </c>
      <c r="M1324" t="n">
        <v>0</v>
      </c>
      <c r="N1324" t="n">
        <v>0</v>
      </c>
      <c r="O1324" t="n">
        <v>1859.52</v>
      </c>
      <c r="P1324" t="n">
        <v>0</v>
      </c>
      <c r="Q1324" t="inlineStr">
        <is>
          <t>12/2025</t>
        </is>
      </c>
    </row>
    <row r="1325">
      <c r="A1325" t="n">
        <v>187300</v>
      </c>
      <c r="B1325" t="n">
        <v>122</v>
      </c>
      <c r="C1325" t="inlineStr">
        <is>
          <t>Arcos</t>
        </is>
      </c>
      <c r="D1325" t="inlineStr">
        <is>
          <t>FG7 COMERCIO E DISTRIBUICAO DE BEBIDAS LTDA</t>
        </is>
      </c>
      <c r="E1325" t="inlineStr">
        <is>
          <t>718283</t>
        </is>
      </c>
      <c r="F1325" s="550" t="n">
        <v>46003</v>
      </c>
      <c r="G1325" s="550" t="n">
        <v>46003</v>
      </c>
      <c r="H1325" s="550" t="n">
        <v>46032</v>
      </c>
      <c r="I1325" t="n">
        <v>828</v>
      </c>
      <c r="J1325" t="n">
        <v>828</v>
      </c>
      <c r="K1325" t="n">
        <v>0</v>
      </c>
      <c r="L1325" t="n">
        <v>828</v>
      </c>
      <c r="M1325" t="n">
        <v>0</v>
      </c>
      <c r="N1325" t="n">
        <v>0</v>
      </c>
      <c r="O1325" t="n">
        <v>0</v>
      </c>
      <c r="P1325" t="n">
        <v>0</v>
      </c>
      <c r="Q1325" t="inlineStr">
        <is>
          <t>12/2025</t>
        </is>
      </c>
    </row>
    <row r="1326">
      <c r="A1326" t="n">
        <v>187299</v>
      </c>
      <c r="B1326" t="n">
        <v>122</v>
      </c>
      <c r="C1326" t="inlineStr">
        <is>
          <t>Arcos</t>
        </is>
      </c>
      <c r="D1326" t="inlineStr">
        <is>
          <t xml:space="preserve">CAROLINA AMANCIO </t>
        </is>
      </c>
      <c r="E1326" t="inlineStr">
        <is>
          <t>170</t>
        </is>
      </c>
      <c r="F1326" s="550" t="n">
        <v>46017</v>
      </c>
      <c r="G1326" s="550" t="n">
        <v>46017</v>
      </c>
      <c r="H1326" s="550" t="n">
        <v>46032</v>
      </c>
      <c r="I1326" t="n">
        <v>300</v>
      </c>
      <c r="J1326" t="n">
        <v>300</v>
      </c>
      <c r="K1326" t="n">
        <v>300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inlineStr">
        <is>
          <t>12/2025</t>
        </is>
      </c>
    </row>
    <row r="1327">
      <c r="A1327" t="n">
        <v>187298</v>
      </c>
      <c r="B1327" t="n">
        <v>122</v>
      </c>
      <c r="C1327" t="inlineStr">
        <is>
          <t>Arcos</t>
        </is>
      </c>
      <c r="D1327" t="inlineStr">
        <is>
          <t xml:space="preserve">EDUARDO TAKESHI MURANAKA </t>
        </is>
      </c>
      <c r="E1327" t="inlineStr">
        <is>
          <t>260710815</t>
        </is>
      </c>
      <c r="F1327" s="550" t="n">
        <v>46018</v>
      </c>
      <c r="G1327" s="550" t="n">
        <v>46018</v>
      </c>
      <c r="H1327" s="550" t="n">
        <v>46032</v>
      </c>
      <c r="I1327" t="n">
        <v>577.1900000000001</v>
      </c>
      <c r="J1327" t="n">
        <v>520</v>
      </c>
      <c r="K1327" t="n">
        <v>577.1900000000001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inlineStr">
        <is>
          <t>12/2025</t>
        </is>
      </c>
    </row>
    <row r="1328">
      <c r="A1328" t="n">
        <v>187297</v>
      </c>
      <c r="B1328" t="n">
        <v>122</v>
      </c>
      <c r="C1328" t="inlineStr">
        <is>
          <t>Arcos</t>
        </is>
      </c>
      <c r="D1328" t="inlineStr">
        <is>
          <t>BATARD PADARIA ARTESANAL LTDA</t>
        </is>
      </c>
      <c r="E1328" t="inlineStr">
        <is>
          <t>12889</t>
        </is>
      </c>
      <c r="F1328" s="550" t="n">
        <v>46013</v>
      </c>
      <c r="G1328" s="550" t="n">
        <v>46013</v>
      </c>
      <c r="H1328" s="550" t="n">
        <v>46030</v>
      </c>
      <c r="I1328" t="n">
        <v>254.5</v>
      </c>
      <c r="J1328" t="n">
        <v>241.5</v>
      </c>
      <c r="K1328" t="n">
        <v>254.5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inlineStr">
        <is>
          <t>12/2025</t>
        </is>
      </c>
    </row>
    <row r="1329">
      <c r="A1329" t="n">
        <v>187296</v>
      </c>
      <c r="B1329" t="n">
        <v>122</v>
      </c>
      <c r="C1329" t="inlineStr">
        <is>
          <t>Arcos</t>
        </is>
      </c>
      <c r="D1329" t="inlineStr">
        <is>
          <t>PARAMU COMERCIO E REPRESENTACAO DE PRODUTOS ALIMENTICIOS</t>
        </is>
      </c>
      <c r="E1329" t="inlineStr">
        <is>
          <t>16475</t>
        </is>
      </c>
      <c r="F1329" s="550" t="n">
        <v>46014</v>
      </c>
      <c r="G1329" s="550" t="n">
        <v>46014</v>
      </c>
      <c r="H1329" s="550" t="n">
        <v>46028</v>
      </c>
      <c r="I1329" t="n">
        <v>1246</v>
      </c>
      <c r="J1329" t="n">
        <v>1246</v>
      </c>
      <c r="K1329" t="n">
        <v>1246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inlineStr">
        <is>
          <t>12/2025</t>
        </is>
      </c>
    </row>
    <row r="1330">
      <c r="A1330" t="n">
        <v>187295</v>
      </c>
      <c r="B1330" t="n">
        <v>122</v>
      </c>
      <c r="C1330" t="inlineStr">
        <is>
          <t>Arcos</t>
        </is>
      </c>
      <c r="D1330" t="inlineStr">
        <is>
          <t>CECILIA TSUYACO ARAKI SILVA LTDA</t>
        </is>
      </c>
      <c r="E1330" t="inlineStr">
        <is>
          <t>383442</t>
        </is>
      </c>
      <c r="F1330" s="550" t="n">
        <v>46002</v>
      </c>
      <c r="G1330" s="550" t="n">
        <v>46002</v>
      </c>
      <c r="H1330" s="550" t="n">
        <v>46030</v>
      </c>
      <c r="I1330" t="n">
        <v>1376.6</v>
      </c>
      <c r="J1330" t="n">
        <v>1376.6</v>
      </c>
      <c r="K1330" t="n">
        <v>1376.6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inlineStr">
        <is>
          <t>12/2025</t>
        </is>
      </c>
    </row>
    <row r="1331">
      <c r="A1331" t="n">
        <v>187294</v>
      </c>
      <c r="B1331" t="n">
        <v>122</v>
      </c>
      <c r="C1331" t="inlineStr">
        <is>
          <t>Arcos</t>
        </is>
      </c>
      <c r="D1331" t="inlineStr">
        <is>
          <t>MARIO PEDRO FELICIANO - HORTIFRUTI</t>
        </is>
      </c>
      <c r="E1331" t="inlineStr">
        <is>
          <t>461659</t>
        </is>
      </c>
      <c r="F1331" s="550" t="n">
        <v>46003</v>
      </c>
      <c r="G1331" s="550" t="n">
        <v>46003</v>
      </c>
      <c r="H1331" s="550" t="n">
        <v>46030</v>
      </c>
      <c r="I1331" t="n">
        <v>539.8</v>
      </c>
      <c r="J1331" t="n">
        <v>539.8</v>
      </c>
      <c r="K1331" t="n">
        <v>539.8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inlineStr">
        <is>
          <t>12/2025</t>
        </is>
      </c>
    </row>
    <row r="1332">
      <c r="A1332" t="n">
        <v>187293</v>
      </c>
      <c r="B1332" t="n">
        <v>122</v>
      </c>
      <c r="C1332" t="inlineStr">
        <is>
          <t>Arcos</t>
        </is>
      </c>
      <c r="D1332" t="inlineStr">
        <is>
          <t>VITRUS IMPORT LTDA</t>
        </is>
      </c>
      <c r="E1332" t="inlineStr">
        <is>
          <t>13267</t>
        </is>
      </c>
      <c r="F1332" s="550" t="n">
        <v>46001</v>
      </c>
      <c r="H1332" s="550" t="n">
        <v>46029</v>
      </c>
      <c r="I1332" t="n">
        <v>8870.700000000001</v>
      </c>
      <c r="J1332" t="n">
        <v>8870.780000000001</v>
      </c>
      <c r="K1332" t="n">
        <v>0</v>
      </c>
      <c r="L1332" t="n">
        <v>0</v>
      </c>
      <c r="M1332" t="n">
        <v>0</v>
      </c>
      <c r="N1332" t="n">
        <v>0</v>
      </c>
      <c r="O1332" t="n">
        <v>6009.61</v>
      </c>
      <c r="P1332" t="n">
        <v>0</v>
      </c>
      <c r="Q1332" t="inlineStr">
        <is>
          <t>12/2025</t>
        </is>
      </c>
    </row>
    <row r="1333">
      <c r="A1333" t="n">
        <v>187292</v>
      </c>
      <c r="B1333" t="n">
        <v>122</v>
      </c>
      <c r="C1333" t="inlineStr">
        <is>
          <t>Arcos</t>
        </is>
      </c>
      <c r="D1333" t="inlineStr">
        <is>
          <t>WPP COMERCIO DE CARNES LTDA</t>
        </is>
      </c>
      <c r="E1333" t="inlineStr">
        <is>
          <t>76163</t>
        </is>
      </c>
      <c r="F1333" s="550" t="n">
        <v>46002</v>
      </c>
      <c r="G1333" s="550" t="n">
        <v>46002</v>
      </c>
      <c r="H1333" s="550" t="n">
        <v>46030</v>
      </c>
      <c r="I1333" t="n">
        <v>218</v>
      </c>
      <c r="J1333" t="n">
        <v>218</v>
      </c>
      <c r="K1333" t="n">
        <v>218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inlineStr">
        <is>
          <t>12/2025</t>
        </is>
      </c>
    </row>
    <row r="1334">
      <c r="A1334" t="n">
        <v>187291</v>
      </c>
      <c r="B1334" t="n">
        <v>122</v>
      </c>
      <c r="C1334" t="inlineStr">
        <is>
          <t>Arcos</t>
        </is>
      </c>
      <c r="D1334" t="inlineStr">
        <is>
          <t>SOUBIO BRASIL LTDA</t>
        </is>
      </c>
      <c r="E1334" t="inlineStr">
        <is>
          <t>5286</t>
        </is>
      </c>
      <c r="F1334" s="550" t="n">
        <v>45999</v>
      </c>
      <c r="H1334" s="550" t="n">
        <v>46027</v>
      </c>
      <c r="I1334" t="n">
        <v>315</v>
      </c>
      <c r="J1334" t="n">
        <v>315</v>
      </c>
      <c r="K1334" t="n">
        <v>0</v>
      </c>
      <c r="L1334" t="n">
        <v>0</v>
      </c>
      <c r="M1334" t="n">
        <v>0</v>
      </c>
      <c r="N1334" t="n">
        <v>0</v>
      </c>
      <c r="O1334" t="n">
        <v>315</v>
      </c>
      <c r="P1334" t="n">
        <v>0</v>
      </c>
      <c r="Q1334" t="inlineStr">
        <is>
          <t>12/2025</t>
        </is>
      </c>
    </row>
    <row r="1335">
      <c r="A1335" t="n">
        <v>187290</v>
      </c>
      <c r="B1335" t="n">
        <v>122</v>
      </c>
      <c r="C1335" t="inlineStr">
        <is>
          <t>Arcos</t>
        </is>
      </c>
      <c r="D1335" t="inlineStr">
        <is>
          <t>CECILIA TSUYACO ARAKI SILVA LTDA</t>
        </is>
      </c>
      <c r="E1335" t="inlineStr">
        <is>
          <t>383267</t>
        </is>
      </c>
      <c r="F1335" s="550" t="n">
        <v>46000</v>
      </c>
      <c r="G1335" s="550" t="n">
        <v>46000</v>
      </c>
      <c r="H1335" s="550" t="n">
        <v>46028</v>
      </c>
      <c r="I1335" t="n">
        <v>418.9</v>
      </c>
      <c r="J1335" t="n">
        <v>418.9</v>
      </c>
      <c r="K1335" t="n">
        <v>418.9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inlineStr">
        <is>
          <t>12/2025</t>
        </is>
      </c>
    </row>
    <row r="1336">
      <c r="A1336" t="n">
        <v>187289</v>
      </c>
      <c r="B1336" t="n">
        <v>122</v>
      </c>
      <c r="C1336" t="inlineStr">
        <is>
          <t>Arcos</t>
        </is>
      </c>
      <c r="D1336" t="inlineStr">
        <is>
          <t>MARIO PEDRO FELICIANO - HORTIFRUTI</t>
        </is>
      </c>
      <c r="E1336" t="inlineStr">
        <is>
          <t>461347</t>
        </is>
      </c>
      <c r="F1336" s="550" t="n">
        <v>46000</v>
      </c>
      <c r="G1336" s="550" t="n">
        <v>46000</v>
      </c>
      <c r="H1336" s="550" t="n">
        <v>46028</v>
      </c>
      <c r="I1336" t="n">
        <v>71.66</v>
      </c>
      <c r="J1336" t="n">
        <v>71.66</v>
      </c>
      <c r="K1336" t="n">
        <v>71.66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inlineStr">
        <is>
          <t>12/2025</t>
        </is>
      </c>
    </row>
    <row r="1337">
      <c r="A1337" t="n">
        <v>187288</v>
      </c>
      <c r="B1337" t="n">
        <v>122</v>
      </c>
      <c r="C1337" t="inlineStr">
        <is>
          <t>Arcos</t>
        </is>
      </c>
      <c r="D1337" t="inlineStr">
        <is>
          <t>DTK COMERCIO DE ALIMENTOS LTDA</t>
        </is>
      </c>
      <c r="E1337" t="inlineStr">
        <is>
          <t>56625</t>
        </is>
      </c>
      <c r="F1337" s="550" t="n">
        <v>46001</v>
      </c>
      <c r="G1337" s="550" t="n">
        <v>46001</v>
      </c>
      <c r="H1337" s="550" t="n">
        <v>46029</v>
      </c>
      <c r="I1337" t="n">
        <v>3543.32</v>
      </c>
      <c r="J1337" t="n">
        <v>3541.32</v>
      </c>
      <c r="K1337" t="n">
        <v>3543.32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inlineStr">
        <is>
          <t>12/2025</t>
        </is>
      </c>
    </row>
    <row r="1338">
      <c r="A1338" t="n">
        <v>187287</v>
      </c>
      <c r="B1338" t="n">
        <v>122</v>
      </c>
      <c r="C1338" t="inlineStr">
        <is>
          <t>Arcos</t>
        </is>
      </c>
      <c r="D1338" t="inlineStr">
        <is>
          <t>QUEIJARIA ATALAIA LTDA</t>
        </is>
      </c>
      <c r="E1338" t="inlineStr">
        <is>
          <t>19208</t>
        </is>
      </c>
      <c r="F1338" s="550" t="n">
        <v>46000</v>
      </c>
      <c r="G1338" s="550" t="n">
        <v>46000</v>
      </c>
      <c r="H1338" s="550" t="n">
        <v>46028</v>
      </c>
      <c r="I1338" t="n">
        <v>1624.62</v>
      </c>
      <c r="J1338" t="n">
        <v>1594.62</v>
      </c>
      <c r="K1338" t="n">
        <v>1624.62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inlineStr">
        <is>
          <t>12/2025</t>
        </is>
      </c>
    </row>
    <row r="1339">
      <c r="A1339" t="n">
        <v>187286</v>
      </c>
      <c r="B1339" t="n">
        <v>122</v>
      </c>
      <c r="C1339" t="inlineStr">
        <is>
          <t>Arcos</t>
        </is>
      </c>
      <c r="D1339" t="inlineStr">
        <is>
          <t>WIDE STOCK COMERCIO E DISTRIBUICAO LTDA</t>
        </is>
      </c>
      <c r="E1339" t="inlineStr">
        <is>
          <t>421778</t>
        </is>
      </c>
      <c r="F1339" s="550" t="n">
        <v>46000</v>
      </c>
      <c r="H1339" s="550" t="n">
        <v>46028</v>
      </c>
      <c r="I1339" t="n">
        <v>1442.65</v>
      </c>
      <c r="J1339" t="n">
        <v>1442.55</v>
      </c>
      <c r="K1339" t="n">
        <v>0</v>
      </c>
      <c r="L1339" t="n">
        <v>0</v>
      </c>
      <c r="M1339" t="n">
        <v>1367.04</v>
      </c>
      <c r="N1339" t="n">
        <v>0</v>
      </c>
      <c r="O1339" t="n">
        <v>75.61</v>
      </c>
      <c r="P1339" t="n">
        <v>0</v>
      </c>
      <c r="Q1339" t="inlineStr">
        <is>
          <t>12/2025</t>
        </is>
      </c>
    </row>
    <row r="1340">
      <c r="A1340" t="n">
        <v>187285</v>
      </c>
      <c r="B1340" t="n">
        <v>122</v>
      </c>
      <c r="C1340" t="inlineStr">
        <is>
          <t>Arcos</t>
        </is>
      </c>
      <c r="D1340" t="inlineStr">
        <is>
          <t>FRONT BEBIDAS LTDA</t>
        </is>
      </c>
      <c r="E1340" t="inlineStr">
        <is>
          <t>783031</t>
        </is>
      </c>
      <c r="F1340" s="550" t="n">
        <v>46000</v>
      </c>
      <c r="G1340" s="550" t="n">
        <v>46000</v>
      </c>
      <c r="H1340" s="550" t="n">
        <v>46028</v>
      </c>
      <c r="I1340" t="n">
        <v>7741.2</v>
      </c>
      <c r="J1340" t="n">
        <v>7741.2</v>
      </c>
      <c r="K1340" t="n">
        <v>0</v>
      </c>
      <c r="L1340" t="n">
        <v>7741.2</v>
      </c>
      <c r="M1340" t="n">
        <v>0</v>
      </c>
      <c r="N1340" t="n">
        <v>0</v>
      </c>
      <c r="O1340" t="n">
        <v>0</v>
      </c>
      <c r="P1340" t="n">
        <v>0</v>
      </c>
      <c r="Q1340" t="inlineStr">
        <is>
          <t>12/2025</t>
        </is>
      </c>
    </row>
    <row r="1341">
      <c r="A1341" t="n">
        <v>187284</v>
      </c>
      <c r="B1341" t="n">
        <v>122</v>
      </c>
      <c r="C1341" t="inlineStr">
        <is>
          <t>Arcos</t>
        </is>
      </c>
      <c r="D1341" t="inlineStr">
        <is>
          <t>WPP COMERCIO DE CARNES LTDA</t>
        </is>
      </c>
      <c r="E1341" t="inlineStr">
        <is>
          <t>76145</t>
        </is>
      </c>
      <c r="F1341" s="550" t="n">
        <v>46001</v>
      </c>
      <c r="G1341" s="550" t="n">
        <v>46001</v>
      </c>
      <c r="H1341" s="550" t="n">
        <v>46029</v>
      </c>
      <c r="I1341" t="n">
        <v>3491.19</v>
      </c>
      <c r="J1341" t="n">
        <v>3491.19</v>
      </c>
      <c r="K1341" t="n">
        <v>3491.19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inlineStr">
        <is>
          <t>12/2025</t>
        </is>
      </c>
    </row>
    <row r="1342">
      <c r="A1342" t="n">
        <v>187283</v>
      </c>
      <c r="B1342" t="n">
        <v>122</v>
      </c>
      <c r="C1342" t="inlineStr">
        <is>
          <t>Arcos</t>
        </is>
      </c>
      <c r="D1342" t="inlineStr">
        <is>
          <t>HORTA NOVA DISTRIBUIDORA DE HORTIFRUTI LTDA</t>
        </is>
      </c>
      <c r="E1342" t="inlineStr">
        <is>
          <t>7877</t>
        </is>
      </c>
      <c r="F1342" s="550" t="n">
        <v>46000</v>
      </c>
      <c r="G1342" s="550" t="n">
        <v>46000</v>
      </c>
      <c r="H1342" s="550" t="n">
        <v>46028</v>
      </c>
      <c r="I1342" t="n">
        <v>650.8200000000001</v>
      </c>
      <c r="J1342" t="n">
        <v>650.8200000000001</v>
      </c>
      <c r="K1342" t="n">
        <v>650.8200000000001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inlineStr">
        <is>
          <t>12/2025</t>
        </is>
      </c>
    </row>
    <row r="1343">
      <c r="A1343" t="n">
        <v>187282</v>
      </c>
      <c r="B1343" t="n">
        <v>122</v>
      </c>
      <c r="C1343" t="inlineStr">
        <is>
          <t>Arcos</t>
        </is>
      </c>
      <c r="D1343" t="inlineStr">
        <is>
          <t>FG7 COMERCIO E DISTRIBUICAO DE BEBIDAS LTDA</t>
        </is>
      </c>
      <c r="E1343" t="inlineStr">
        <is>
          <t>715683</t>
        </is>
      </c>
      <c r="F1343" s="550" t="n">
        <v>46000</v>
      </c>
      <c r="G1343" s="550" t="n">
        <v>46000</v>
      </c>
      <c r="H1343" s="550" t="n">
        <v>46029</v>
      </c>
      <c r="I1343" t="n">
        <v>1159.68</v>
      </c>
      <c r="J1343" t="n">
        <v>1159.68</v>
      </c>
      <c r="K1343" t="n">
        <v>0</v>
      </c>
      <c r="L1343" t="n">
        <v>1159.68</v>
      </c>
      <c r="M1343" t="n">
        <v>0</v>
      </c>
      <c r="N1343" t="n">
        <v>0</v>
      </c>
      <c r="O1343" t="n">
        <v>0</v>
      </c>
      <c r="P1343" t="n">
        <v>0</v>
      </c>
      <c r="Q1343" t="inlineStr">
        <is>
          <t>12/2025</t>
        </is>
      </c>
    </row>
    <row r="1344">
      <c r="A1344" t="n">
        <v>187281</v>
      </c>
      <c r="B1344" t="n">
        <v>122</v>
      </c>
      <c r="C1344" t="inlineStr">
        <is>
          <t>Arcos</t>
        </is>
      </c>
      <c r="D1344" t="inlineStr">
        <is>
          <t xml:space="preserve"> FAMIGERADA COMERCIO E EXPORTACAO DE BEBIDAS LTDA</t>
        </is>
      </c>
      <c r="E1344" t="inlineStr">
        <is>
          <t>1971</t>
        </is>
      </c>
      <c r="F1344" s="550" t="n">
        <v>46000</v>
      </c>
      <c r="G1344" s="550" t="n">
        <v>46000</v>
      </c>
      <c r="H1344" s="550" t="n">
        <v>46028</v>
      </c>
      <c r="I1344" t="n">
        <v>880</v>
      </c>
      <c r="J1344" t="n">
        <v>880</v>
      </c>
      <c r="K1344" t="n">
        <v>0</v>
      </c>
      <c r="L1344" t="n">
        <v>880</v>
      </c>
      <c r="M1344" t="n">
        <v>0</v>
      </c>
      <c r="N1344" t="n">
        <v>0</v>
      </c>
      <c r="O1344" t="n">
        <v>0</v>
      </c>
      <c r="P1344" t="n">
        <v>0</v>
      </c>
      <c r="Q1344" t="inlineStr">
        <is>
          <t>12/2025</t>
        </is>
      </c>
    </row>
    <row r="1345">
      <c r="A1345" t="n">
        <v>187279</v>
      </c>
      <c r="B1345" t="n">
        <v>122</v>
      </c>
      <c r="C1345" t="inlineStr">
        <is>
          <t>Arcos</t>
        </is>
      </c>
      <c r="D1345" t="inlineStr">
        <is>
          <t>AMBEV S. A. - CDD SAO PAULO</t>
        </is>
      </c>
      <c r="E1345" t="inlineStr">
        <is>
          <t>887343</t>
        </is>
      </c>
      <c r="F1345" s="550" t="n">
        <v>46000</v>
      </c>
      <c r="G1345" s="550" t="n">
        <v>46000</v>
      </c>
      <c r="H1345" s="550" t="n">
        <v>46031</v>
      </c>
      <c r="I1345" t="n">
        <v>5556.98</v>
      </c>
      <c r="J1345" t="n">
        <v>4284.92</v>
      </c>
      <c r="K1345" t="n">
        <v>0</v>
      </c>
      <c r="L1345" t="n">
        <v>5556.98</v>
      </c>
      <c r="M1345" t="n">
        <v>0</v>
      </c>
      <c r="N1345" t="n">
        <v>0</v>
      </c>
      <c r="O1345" t="n">
        <v>0</v>
      </c>
      <c r="P1345" t="n">
        <v>0</v>
      </c>
      <c r="Q1345" t="inlineStr">
        <is>
          <t>12/2025</t>
        </is>
      </c>
    </row>
    <row r="1346">
      <c r="A1346" t="n">
        <v>187278</v>
      </c>
      <c r="B1346" t="n">
        <v>122</v>
      </c>
      <c r="C1346" t="inlineStr">
        <is>
          <t>Arcos</t>
        </is>
      </c>
      <c r="D1346" t="inlineStr">
        <is>
          <t>PROAUTO INDUSTRIA QUIMICA EIRELI</t>
        </is>
      </c>
      <c r="E1346" t="inlineStr">
        <is>
          <t>149390</t>
        </is>
      </c>
      <c r="F1346" s="550" t="n">
        <v>46008</v>
      </c>
      <c r="H1346" s="550" t="n">
        <v>46029</v>
      </c>
      <c r="I1346" t="n">
        <v>731.9400000000001</v>
      </c>
      <c r="J1346" t="n">
        <v>708.9</v>
      </c>
      <c r="K1346" t="n">
        <v>0</v>
      </c>
      <c r="L1346" t="n">
        <v>0</v>
      </c>
      <c r="M1346" t="n">
        <v>731.9400000000001</v>
      </c>
      <c r="N1346" t="n">
        <v>0</v>
      </c>
      <c r="O1346" t="n">
        <v>0</v>
      </c>
      <c r="P1346" t="n">
        <v>0</v>
      </c>
      <c r="Q1346" t="inlineStr">
        <is>
          <t>12/2025</t>
        </is>
      </c>
    </row>
    <row r="1347">
      <c r="A1347" t="n">
        <v>187277</v>
      </c>
      <c r="B1347" t="n">
        <v>122</v>
      </c>
      <c r="C1347" t="inlineStr">
        <is>
          <t>Arcos</t>
        </is>
      </c>
      <c r="D1347" t="inlineStr">
        <is>
          <t>PSSS LTDA</t>
        </is>
      </c>
      <c r="E1347" t="inlineStr">
        <is>
          <t>2841</t>
        </is>
      </c>
      <c r="F1347" s="550" t="n">
        <v>46009</v>
      </c>
      <c r="H1347" s="550" t="n">
        <v>46027</v>
      </c>
      <c r="I1347" t="n">
        <v>1660.7</v>
      </c>
      <c r="J1347" t="n">
        <v>1660.7</v>
      </c>
      <c r="K1347" t="n">
        <v>0</v>
      </c>
      <c r="L1347" t="n">
        <v>0</v>
      </c>
      <c r="M1347" t="n">
        <v>1602.7</v>
      </c>
      <c r="N1347" t="n">
        <v>0</v>
      </c>
      <c r="O1347" t="n">
        <v>58</v>
      </c>
      <c r="P1347" t="n">
        <v>0</v>
      </c>
      <c r="Q1347" t="inlineStr">
        <is>
          <t>12/2025</t>
        </is>
      </c>
    </row>
    <row r="1348">
      <c r="A1348" t="n">
        <v>187276</v>
      </c>
      <c r="B1348" t="n">
        <v>122</v>
      </c>
      <c r="C1348" t="inlineStr">
        <is>
          <t>Arcos</t>
        </is>
      </c>
      <c r="D1348" t="inlineStr">
        <is>
          <t>PROAUTO INDUSTRIA QUIMICA EIRELI</t>
        </is>
      </c>
      <c r="E1348" t="inlineStr">
        <is>
          <t>149282</t>
        </is>
      </c>
      <c r="F1348" s="550" t="n">
        <v>46007</v>
      </c>
      <c r="H1348" s="550" t="n">
        <v>46028</v>
      </c>
      <c r="I1348" t="n">
        <v>1176.98</v>
      </c>
      <c r="J1348" t="n">
        <v>1130.7</v>
      </c>
      <c r="K1348" t="n">
        <v>0</v>
      </c>
      <c r="L1348" t="n">
        <v>0</v>
      </c>
      <c r="M1348" t="n">
        <v>1176.98</v>
      </c>
      <c r="N1348" t="n">
        <v>0</v>
      </c>
      <c r="O1348" t="n">
        <v>0</v>
      </c>
      <c r="P1348" t="n">
        <v>0</v>
      </c>
      <c r="Q1348" t="inlineStr">
        <is>
          <t>12/2025</t>
        </is>
      </c>
    </row>
    <row r="1349">
      <c r="A1349" t="n">
        <v>187275</v>
      </c>
      <c r="B1349" t="n">
        <v>122</v>
      </c>
      <c r="C1349" t="inlineStr">
        <is>
          <t>Arcos</t>
        </is>
      </c>
      <c r="D1349" t="inlineStr">
        <is>
          <t>ICE4PROS FABRICA DE GELO LTDA</t>
        </is>
      </c>
      <c r="E1349" t="inlineStr">
        <is>
          <t>89910</t>
        </is>
      </c>
      <c r="F1349" s="550" t="n">
        <v>45999</v>
      </c>
      <c r="G1349" s="550" t="n">
        <v>45999</v>
      </c>
      <c r="H1349" s="550" t="n">
        <v>46027</v>
      </c>
      <c r="I1349" t="n">
        <v>1245.32</v>
      </c>
      <c r="J1349" t="n">
        <v>1224.32</v>
      </c>
      <c r="K1349" t="n">
        <v>0</v>
      </c>
      <c r="L1349" t="n">
        <v>1245.32</v>
      </c>
      <c r="M1349" t="n">
        <v>0</v>
      </c>
      <c r="N1349" t="n">
        <v>0</v>
      </c>
      <c r="O1349" t="n">
        <v>0</v>
      </c>
      <c r="P1349" t="n">
        <v>0</v>
      </c>
      <c r="Q1349" t="inlineStr">
        <is>
          <t>12/2025</t>
        </is>
      </c>
    </row>
    <row r="1350">
      <c r="A1350" t="n">
        <v>187274</v>
      </c>
      <c r="B1350" t="n">
        <v>122</v>
      </c>
      <c r="C1350" t="inlineStr">
        <is>
          <t>Arcos</t>
        </is>
      </c>
      <c r="D1350" t="inlineStr">
        <is>
          <t xml:space="preserve">MANIOCA COMERCIO DE ALIMENTOS DA AMAZONIZA LTDA </t>
        </is>
      </c>
      <c r="E1350" t="inlineStr">
        <is>
          <t>15182</t>
        </is>
      </c>
      <c r="F1350" s="550" t="n">
        <v>46007</v>
      </c>
      <c r="G1350" s="550" t="n">
        <v>46007</v>
      </c>
      <c r="H1350" s="550" t="n">
        <v>46028</v>
      </c>
      <c r="I1350" t="n">
        <v>238</v>
      </c>
      <c r="J1350" t="n">
        <v>238</v>
      </c>
      <c r="K1350" t="n">
        <v>238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inlineStr">
        <is>
          <t>12/2025</t>
        </is>
      </c>
    </row>
    <row r="1351">
      <c r="A1351" t="n">
        <v>187273</v>
      </c>
      <c r="B1351" t="n">
        <v>122</v>
      </c>
      <c r="C1351" t="inlineStr">
        <is>
          <t>Arcos</t>
        </is>
      </c>
      <c r="D1351" t="inlineStr">
        <is>
          <t>KING COMERCIO E IMPORTACAO DE BEBIDAS LTDA</t>
        </is>
      </c>
      <c r="E1351" t="inlineStr">
        <is>
          <t>124163</t>
        </is>
      </c>
      <c r="F1351" s="550" t="n">
        <v>46007</v>
      </c>
      <c r="G1351" s="550" t="n">
        <v>46007</v>
      </c>
      <c r="H1351" s="550" t="n">
        <v>46028</v>
      </c>
      <c r="I1351" t="n">
        <v>3564</v>
      </c>
      <c r="J1351" t="n">
        <v>3564</v>
      </c>
      <c r="K1351" t="n">
        <v>0</v>
      </c>
      <c r="L1351" t="n">
        <v>3564</v>
      </c>
      <c r="M1351" t="n">
        <v>0</v>
      </c>
      <c r="N1351" t="n">
        <v>0</v>
      </c>
      <c r="O1351" t="n">
        <v>0</v>
      </c>
      <c r="P1351" t="n">
        <v>0</v>
      </c>
      <c r="Q1351" t="inlineStr">
        <is>
          <t>12/2025</t>
        </is>
      </c>
    </row>
    <row r="1352">
      <c r="A1352" t="n">
        <v>187272</v>
      </c>
      <c r="B1352" t="n">
        <v>122</v>
      </c>
      <c r="C1352" t="inlineStr">
        <is>
          <t>Arcos</t>
        </is>
      </c>
      <c r="D1352" t="inlineStr">
        <is>
          <t>MONTE ALTO ALIMENTOS LTDA</t>
        </is>
      </c>
      <c r="E1352" t="inlineStr">
        <is>
          <t>174284</t>
        </is>
      </c>
      <c r="F1352" s="550" t="n">
        <v>46006</v>
      </c>
      <c r="G1352" s="550" t="n">
        <v>46006</v>
      </c>
      <c r="H1352" s="550" t="n">
        <v>46027</v>
      </c>
      <c r="I1352" t="n">
        <v>2634.59</v>
      </c>
      <c r="J1352" t="n">
        <v>2634.59</v>
      </c>
      <c r="K1352" t="n">
        <v>2634.59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inlineStr">
        <is>
          <t>12/2025</t>
        </is>
      </c>
    </row>
    <row r="1353">
      <c r="A1353" t="n">
        <v>187271</v>
      </c>
      <c r="B1353" t="n">
        <v>122</v>
      </c>
      <c r="C1353" t="inlineStr">
        <is>
          <t>Arcos</t>
        </is>
      </c>
      <c r="D1353" t="inlineStr">
        <is>
          <t>CECILIA TSUYACO ARAKI SILVA LTDA</t>
        </is>
      </c>
      <c r="E1353" t="inlineStr">
        <is>
          <t>383532</t>
        </is>
      </c>
      <c r="F1353" s="550" t="n">
        <v>46003</v>
      </c>
      <c r="G1353" s="550" t="n">
        <v>46003</v>
      </c>
      <c r="H1353" s="550" t="n">
        <v>46031</v>
      </c>
      <c r="I1353" t="n">
        <v>529.35</v>
      </c>
      <c r="J1353" t="n">
        <v>529.35</v>
      </c>
      <c r="K1353" t="n">
        <v>529.35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inlineStr">
        <is>
          <t>12/2025</t>
        </is>
      </c>
    </row>
    <row r="1354">
      <c r="A1354" t="n">
        <v>187270</v>
      </c>
      <c r="B1354" t="n">
        <v>122</v>
      </c>
      <c r="C1354" t="inlineStr">
        <is>
          <t>Arcos</t>
        </is>
      </c>
      <c r="D1354" t="inlineStr">
        <is>
          <t>HORTA NOVA DISTRIBUIDORA DE HORTIFRUTI LTDA</t>
        </is>
      </c>
      <c r="E1354" t="inlineStr">
        <is>
          <t>7991</t>
        </is>
      </c>
      <c r="F1354" s="550" t="n">
        <v>46003</v>
      </c>
      <c r="G1354" s="550" t="n">
        <v>46003</v>
      </c>
      <c r="H1354" s="550" t="n">
        <v>46031</v>
      </c>
      <c r="I1354" t="n">
        <v>309.09</v>
      </c>
      <c r="J1354" t="n">
        <v>309.09</v>
      </c>
      <c r="K1354" t="n">
        <v>309.09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inlineStr">
        <is>
          <t>12/2025</t>
        </is>
      </c>
    </row>
    <row r="1355">
      <c r="A1355" t="n">
        <v>187269</v>
      </c>
      <c r="B1355" t="n">
        <v>122</v>
      </c>
      <c r="C1355" t="inlineStr">
        <is>
          <t>Arcos</t>
        </is>
      </c>
      <c r="D1355" t="inlineStr">
        <is>
          <t>MARIO PEDRO FELICIANO - HORTIFRUTI</t>
        </is>
      </c>
      <c r="E1355" t="inlineStr">
        <is>
          <t>461865</t>
        </is>
      </c>
      <c r="F1355" s="550" t="n">
        <v>46004</v>
      </c>
      <c r="G1355" s="550" t="n">
        <v>46004</v>
      </c>
      <c r="H1355" s="550" t="n">
        <v>46032</v>
      </c>
      <c r="I1355" t="n">
        <v>347.55</v>
      </c>
      <c r="J1355" t="n">
        <v>347.55</v>
      </c>
      <c r="K1355" t="n">
        <v>347.55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inlineStr">
        <is>
          <t>12/2025</t>
        </is>
      </c>
    </row>
    <row r="1356">
      <c r="A1356" t="n">
        <v>187268</v>
      </c>
      <c r="B1356" t="n">
        <v>122</v>
      </c>
      <c r="C1356" t="inlineStr">
        <is>
          <t>Arcos</t>
        </is>
      </c>
      <c r="D1356" t="inlineStr">
        <is>
          <t>EMPORIO M&amp;L COMERCIO DE ALIM E BEBIDAS LTDA</t>
        </is>
      </c>
      <c r="E1356" t="inlineStr">
        <is>
          <t>486204</t>
        </is>
      </c>
      <c r="F1356" s="550" t="n">
        <v>46001</v>
      </c>
      <c r="G1356" s="550" t="n">
        <v>46001</v>
      </c>
      <c r="H1356" s="550" t="n">
        <v>46031</v>
      </c>
      <c r="I1356" t="n">
        <v>7933.26</v>
      </c>
      <c r="J1356" t="n">
        <v>7933.26</v>
      </c>
      <c r="K1356" t="n">
        <v>7933.26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inlineStr">
        <is>
          <t>12/2025</t>
        </is>
      </c>
    </row>
    <row r="1357">
      <c r="A1357" t="n">
        <v>187267</v>
      </c>
      <c r="B1357" t="n">
        <v>122</v>
      </c>
      <c r="C1357" t="inlineStr">
        <is>
          <t>Arcos</t>
        </is>
      </c>
      <c r="D1357" t="inlineStr">
        <is>
          <t>EMPORIO M&amp;L COMERCIO DE ALIM E BEBIDAS LTDA</t>
        </is>
      </c>
      <c r="E1357" t="inlineStr">
        <is>
          <t>486391</t>
        </is>
      </c>
      <c r="F1357" s="550" t="n">
        <v>46002</v>
      </c>
      <c r="G1357" s="550" t="n">
        <v>46002</v>
      </c>
      <c r="H1357" s="550" t="n">
        <v>46031</v>
      </c>
      <c r="I1357" t="n">
        <v>471.6</v>
      </c>
      <c r="J1357" t="n">
        <v>471.6</v>
      </c>
      <c r="K1357" t="n">
        <v>0</v>
      </c>
      <c r="L1357" t="n">
        <v>471.6</v>
      </c>
      <c r="M1357" t="n">
        <v>0</v>
      </c>
      <c r="N1357" t="n">
        <v>0</v>
      </c>
      <c r="O1357" t="n">
        <v>0</v>
      </c>
      <c r="P1357" t="n">
        <v>0</v>
      </c>
      <c r="Q1357" t="inlineStr">
        <is>
          <t>12/2025</t>
        </is>
      </c>
    </row>
    <row r="1358">
      <c r="A1358" t="n">
        <v>187266</v>
      </c>
      <c r="B1358" t="n">
        <v>122</v>
      </c>
      <c r="C1358" t="inlineStr">
        <is>
          <t>Arcos</t>
        </is>
      </c>
      <c r="D1358" t="inlineStr">
        <is>
          <t>EMPORIO M&amp;L COMERCIO DE ALIM E BEBIDAS LTDA</t>
        </is>
      </c>
      <c r="E1358" t="inlineStr">
        <is>
          <t>486119</t>
        </is>
      </c>
      <c r="F1358" s="550" t="n">
        <v>46001</v>
      </c>
      <c r="G1358" s="550" t="n">
        <v>46001</v>
      </c>
      <c r="H1358" s="550" t="n">
        <v>46031</v>
      </c>
      <c r="I1358" t="n">
        <v>1894.8</v>
      </c>
      <c r="J1358" t="n">
        <v>1894.8</v>
      </c>
      <c r="K1358" t="n">
        <v>0</v>
      </c>
      <c r="L1358" t="n">
        <v>1894.8</v>
      </c>
      <c r="M1358" t="n">
        <v>0</v>
      </c>
      <c r="N1358" t="n">
        <v>0</v>
      </c>
      <c r="O1358" t="n">
        <v>0</v>
      </c>
      <c r="P1358" t="n">
        <v>0</v>
      </c>
      <c r="Q1358" t="inlineStr">
        <is>
          <t>12/2025</t>
        </is>
      </c>
    </row>
    <row r="1359">
      <c r="A1359" t="n">
        <v>187265</v>
      </c>
      <c r="B1359" t="n">
        <v>122</v>
      </c>
      <c r="C1359" t="inlineStr">
        <is>
          <t>Arcos</t>
        </is>
      </c>
      <c r="D1359" t="inlineStr">
        <is>
          <t>HORTA NOVA DISTRIBUIDORA DE HORTIFRUTI LTDA</t>
        </is>
      </c>
      <c r="E1359" t="inlineStr">
        <is>
          <t>7968</t>
        </is>
      </c>
      <c r="F1359" s="550" t="n">
        <v>46002</v>
      </c>
      <c r="G1359" s="550" t="n">
        <v>46002</v>
      </c>
      <c r="H1359" s="550" t="n">
        <v>46030</v>
      </c>
      <c r="I1359" t="n">
        <v>686.6900000000001</v>
      </c>
      <c r="J1359" t="n">
        <v>686.6900000000001</v>
      </c>
      <c r="K1359" t="n">
        <v>686.6900000000001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inlineStr">
        <is>
          <t>12/2025</t>
        </is>
      </c>
    </row>
    <row r="1360">
      <c r="A1360" t="n">
        <v>187264</v>
      </c>
      <c r="B1360" t="n">
        <v>122</v>
      </c>
      <c r="C1360" t="inlineStr">
        <is>
          <t>Arcos</t>
        </is>
      </c>
      <c r="D1360" t="inlineStr">
        <is>
          <t>EMPORIO M&amp;L COMERCIO DE ALIM E BEBIDAS LTDA</t>
        </is>
      </c>
      <c r="E1360" t="inlineStr">
        <is>
          <t>485427</t>
        </is>
      </c>
      <c r="F1360" s="550" t="n">
        <v>45999</v>
      </c>
      <c r="G1360" s="550" t="n">
        <v>45999</v>
      </c>
      <c r="H1360" s="550" t="n">
        <v>46028</v>
      </c>
      <c r="I1360" t="n">
        <v>357.51</v>
      </c>
      <c r="J1360" t="n">
        <v>357.51</v>
      </c>
      <c r="K1360" t="n">
        <v>357.51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inlineStr">
        <is>
          <t>12/2025</t>
        </is>
      </c>
    </row>
    <row r="1361">
      <c r="A1361" t="n">
        <v>187263</v>
      </c>
      <c r="B1361" t="n">
        <v>122</v>
      </c>
      <c r="C1361" t="inlineStr">
        <is>
          <t>Arcos</t>
        </is>
      </c>
      <c r="D1361" t="inlineStr">
        <is>
          <t>WPP COMERCIO DE CARNES LTDA</t>
        </is>
      </c>
      <c r="E1361" t="inlineStr">
        <is>
          <t>76135</t>
        </is>
      </c>
      <c r="F1361" s="550" t="n">
        <v>46000</v>
      </c>
      <c r="G1361" s="550" t="n">
        <v>46000</v>
      </c>
      <c r="H1361" s="550" t="n">
        <v>46028</v>
      </c>
      <c r="I1361" t="n">
        <v>3712.97</v>
      </c>
      <c r="J1361" t="n">
        <v>3712.96</v>
      </c>
      <c r="K1361" t="n">
        <v>3712.97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inlineStr">
        <is>
          <t>12/2025</t>
        </is>
      </c>
    </row>
    <row r="1362">
      <c r="A1362" t="n">
        <v>187262</v>
      </c>
      <c r="B1362" t="n">
        <v>122</v>
      </c>
      <c r="C1362" t="inlineStr">
        <is>
          <t>Arcos</t>
        </is>
      </c>
      <c r="D1362" t="inlineStr">
        <is>
          <t>OPA PRODUTOS ALIMENTICIOS LTDA</t>
        </is>
      </c>
      <c r="E1362" t="inlineStr">
        <is>
          <t>2341</t>
        </is>
      </c>
      <c r="F1362" s="550" t="n">
        <v>45999</v>
      </c>
      <c r="G1362" s="550" t="n">
        <v>45999</v>
      </c>
      <c r="H1362" s="550" t="n">
        <v>46027</v>
      </c>
      <c r="I1362" t="n">
        <v>371.72</v>
      </c>
      <c r="J1362" t="n">
        <v>346.72</v>
      </c>
      <c r="K1362" t="n">
        <v>371.72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inlineStr">
        <is>
          <t>12/2025</t>
        </is>
      </c>
    </row>
    <row r="1363">
      <c r="A1363" t="n">
        <v>187261</v>
      </c>
      <c r="B1363" t="n">
        <v>122</v>
      </c>
      <c r="C1363" t="inlineStr">
        <is>
          <t>Arcos</t>
        </is>
      </c>
      <c r="D1363" t="inlineStr">
        <is>
          <t>ANDREIA SANTOS FREITAS DUARTE</t>
        </is>
      </c>
      <c r="E1363" t="inlineStr">
        <is>
          <t>2284</t>
        </is>
      </c>
      <c r="F1363" s="550" t="n">
        <v>45993</v>
      </c>
      <c r="G1363" s="550" t="n">
        <v>45993</v>
      </c>
      <c r="H1363" s="550" t="n">
        <v>46027</v>
      </c>
      <c r="I1363" t="n">
        <v>555.5</v>
      </c>
      <c r="J1363" t="n">
        <v>555.5</v>
      </c>
      <c r="K1363" t="n">
        <v>555.5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inlineStr">
        <is>
          <t>12/2025</t>
        </is>
      </c>
    </row>
    <row r="1364">
      <c r="A1364" t="n">
        <v>187260</v>
      </c>
      <c r="B1364" t="n">
        <v>122</v>
      </c>
      <c r="C1364" t="inlineStr">
        <is>
          <t>Arcos</t>
        </is>
      </c>
      <c r="D1364" t="inlineStr">
        <is>
          <t>DEOLINDA DOS SANTOS FREITAS</t>
        </is>
      </c>
      <c r="E1364" t="inlineStr">
        <is>
          <t>2313</t>
        </is>
      </c>
      <c r="F1364" s="550" t="n">
        <v>45993</v>
      </c>
      <c r="H1364" s="550" t="n">
        <v>46027</v>
      </c>
      <c r="I1364" t="n">
        <v>860.36</v>
      </c>
      <c r="J1364" t="n">
        <v>860.36</v>
      </c>
      <c r="K1364" t="n">
        <v>0</v>
      </c>
      <c r="L1364" t="n">
        <v>0</v>
      </c>
      <c r="M1364" t="n">
        <v>762.96</v>
      </c>
      <c r="N1364" t="n">
        <v>0</v>
      </c>
      <c r="O1364" t="n">
        <v>97.40000000000001</v>
      </c>
      <c r="P1364" t="n">
        <v>0</v>
      </c>
      <c r="Q1364" t="inlineStr">
        <is>
          <t>12/2025</t>
        </is>
      </c>
    </row>
    <row r="1365">
      <c r="A1365" t="n">
        <v>186237</v>
      </c>
      <c r="B1365" t="n">
        <v>122</v>
      </c>
      <c r="C1365" t="inlineStr">
        <is>
          <t>Arcos</t>
        </is>
      </c>
      <c r="D1365" t="inlineStr">
        <is>
          <t>GCT COMERCIO DE PRODUTOS ALIMENTICIOS LTDA</t>
        </is>
      </c>
      <c r="E1365" t="inlineStr">
        <is>
          <t>8861</t>
        </is>
      </c>
      <c r="F1365" s="550" t="n">
        <v>46011</v>
      </c>
      <c r="G1365" s="550" t="n">
        <v>46011</v>
      </c>
      <c r="H1365" s="550" t="n">
        <v>46025</v>
      </c>
      <c r="I1365" t="n">
        <v>1197.75</v>
      </c>
      <c r="J1365" t="n">
        <v>1172.75</v>
      </c>
      <c r="K1365" t="n">
        <v>0</v>
      </c>
      <c r="L1365" t="n">
        <v>1197.75</v>
      </c>
      <c r="M1365" t="n">
        <v>0</v>
      </c>
      <c r="N1365" t="n">
        <v>0</v>
      </c>
      <c r="O1365" t="n">
        <v>0</v>
      </c>
      <c r="P1365" t="n">
        <v>0</v>
      </c>
      <c r="Q1365" t="inlineStr">
        <is>
          <t>12/2025</t>
        </is>
      </c>
    </row>
    <row r="1366">
      <c r="A1366" t="n">
        <v>186236</v>
      </c>
      <c r="B1366" t="n">
        <v>122</v>
      </c>
      <c r="C1366" t="inlineStr">
        <is>
          <t>Arcos</t>
        </is>
      </c>
      <c r="D1366" t="inlineStr">
        <is>
          <t>NOVA COMERCIAL PESCADOS LTDA</t>
        </is>
      </c>
      <c r="E1366" t="inlineStr">
        <is>
          <t>30175</t>
        </is>
      </c>
      <c r="F1366" s="550" t="n">
        <v>46010</v>
      </c>
      <c r="G1366" s="550" t="n">
        <v>46010</v>
      </c>
      <c r="H1366" s="550" t="n">
        <v>46024</v>
      </c>
      <c r="I1366" t="n">
        <v>2240</v>
      </c>
      <c r="J1366" t="n">
        <v>2240</v>
      </c>
      <c r="K1366" t="n">
        <v>2240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inlineStr">
        <is>
          <t>12/2025</t>
        </is>
      </c>
    </row>
    <row r="1367">
      <c r="A1367" t="n">
        <v>186234</v>
      </c>
      <c r="B1367" t="n">
        <v>122</v>
      </c>
      <c r="C1367" t="inlineStr">
        <is>
          <t>Arcos</t>
        </is>
      </c>
      <c r="D1367" t="inlineStr">
        <is>
          <t xml:space="preserve">EDUARDO TAKESHI MURANAKA </t>
        </is>
      </c>
      <c r="E1367" t="inlineStr">
        <is>
          <t>260710795</t>
        </is>
      </c>
      <c r="F1367" s="550" t="n">
        <v>46012</v>
      </c>
      <c r="G1367" s="550" t="n">
        <v>46012</v>
      </c>
      <c r="H1367" s="550" t="n">
        <v>46020</v>
      </c>
      <c r="I1367" t="n">
        <v>520</v>
      </c>
      <c r="J1367" t="n">
        <v>520</v>
      </c>
      <c r="K1367" t="n">
        <v>520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inlineStr">
        <is>
          <t>12/2025</t>
        </is>
      </c>
    </row>
    <row r="1368">
      <c r="A1368" t="n">
        <v>186232</v>
      </c>
      <c r="B1368" t="n">
        <v>122</v>
      </c>
      <c r="C1368" t="inlineStr">
        <is>
          <t>Arcos</t>
        </is>
      </c>
      <c r="D1368" t="inlineStr">
        <is>
          <t>ARTE GELATI SORVETES LTDA</t>
        </is>
      </c>
      <c r="E1368" t="inlineStr">
        <is>
          <t>39643</t>
        </is>
      </c>
      <c r="F1368" s="550" t="n">
        <v>46009</v>
      </c>
      <c r="G1368" s="550" t="n">
        <v>46009</v>
      </c>
      <c r="H1368" s="550" t="n">
        <v>46024</v>
      </c>
      <c r="I1368" t="n">
        <v>579.66</v>
      </c>
      <c r="J1368" t="n">
        <v>514.8</v>
      </c>
      <c r="K1368" t="n">
        <v>579.66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inlineStr">
        <is>
          <t>12/2025</t>
        </is>
      </c>
    </row>
    <row r="1369">
      <c r="A1369" t="n">
        <v>186230</v>
      </c>
      <c r="B1369" t="n">
        <v>122</v>
      </c>
      <c r="C1369" t="inlineStr">
        <is>
          <t>Arcos</t>
        </is>
      </c>
      <c r="D1369" t="inlineStr">
        <is>
          <t>BATARD PADARIA ARTESANAL LTDA</t>
        </is>
      </c>
      <c r="E1369" t="inlineStr">
        <is>
          <t>12871</t>
        </is>
      </c>
      <c r="F1369" s="550" t="n">
        <v>46009</v>
      </c>
      <c r="G1369" s="550" t="n">
        <v>46009</v>
      </c>
      <c r="H1369" s="550" t="n">
        <v>46025</v>
      </c>
      <c r="I1369" t="n">
        <v>2333</v>
      </c>
      <c r="J1369" t="n">
        <v>2320</v>
      </c>
      <c r="K1369" t="n">
        <v>2333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inlineStr">
        <is>
          <t>12/2025</t>
        </is>
      </c>
    </row>
    <row r="1370">
      <c r="A1370" t="n">
        <v>186228</v>
      </c>
      <c r="B1370" t="n">
        <v>122</v>
      </c>
      <c r="C1370" t="inlineStr">
        <is>
          <t>Arcos</t>
        </is>
      </c>
      <c r="D1370" t="inlineStr">
        <is>
          <t>BATALHA FABRICA DE PAES LTDA</t>
        </is>
      </c>
      <c r="E1370" t="inlineStr">
        <is>
          <t>61929</t>
        </is>
      </c>
      <c r="F1370" s="550" t="n">
        <v>46007</v>
      </c>
      <c r="G1370" s="550" t="n">
        <v>46007</v>
      </c>
      <c r="H1370" s="550" t="n">
        <v>46024</v>
      </c>
      <c r="I1370" t="n">
        <v>618.84</v>
      </c>
      <c r="J1370" t="n">
        <v>618.84</v>
      </c>
      <c r="K1370" t="n">
        <v>618.84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inlineStr">
        <is>
          <t>12/2025</t>
        </is>
      </c>
    </row>
    <row r="1371">
      <c r="A1371" t="n">
        <v>186226</v>
      </c>
      <c r="B1371" t="n">
        <v>122</v>
      </c>
      <c r="C1371" t="inlineStr">
        <is>
          <t>Arcos</t>
        </is>
      </c>
      <c r="D1371" t="inlineStr">
        <is>
          <t>NA MORADA INDÚSTRIA E COMÉRCIO LTDA</t>
        </is>
      </c>
      <c r="E1371" t="inlineStr">
        <is>
          <t>287678</t>
        </is>
      </c>
      <c r="F1371" s="550" t="n">
        <v>46008</v>
      </c>
      <c r="G1371" s="550" t="n">
        <v>46008</v>
      </c>
      <c r="H1371" s="550" t="n">
        <v>46023</v>
      </c>
      <c r="I1371" t="n">
        <v>2364.85</v>
      </c>
      <c r="J1371" t="n">
        <v>2364.85</v>
      </c>
      <c r="K1371" t="n">
        <v>2364.85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inlineStr">
        <is>
          <t>12/2025</t>
        </is>
      </c>
    </row>
    <row r="1372">
      <c r="A1372" t="n">
        <v>186224</v>
      </c>
      <c r="B1372" t="n">
        <v>122</v>
      </c>
      <c r="C1372" t="inlineStr">
        <is>
          <t>Arcos</t>
        </is>
      </c>
      <c r="D1372" t="inlineStr">
        <is>
          <t>GOMES D ELIA EQUIP. HIGIENE LTDA - WESCO</t>
        </is>
      </c>
      <c r="E1372" t="inlineStr">
        <is>
          <t>234329</t>
        </is>
      </c>
      <c r="F1372" s="550" t="n">
        <v>46007</v>
      </c>
      <c r="H1372" s="550" t="n">
        <v>46022</v>
      </c>
      <c r="I1372" t="n">
        <v>342</v>
      </c>
      <c r="J1372" t="n">
        <v>342</v>
      </c>
      <c r="K1372" t="n">
        <v>0</v>
      </c>
      <c r="L1372" t="n">
        <v>0</v>
      </c>
      <c r="M1372" t="n">
        <v>342</v>
      </c>
      <c r="N1372" t="n">
        <v>0</v>
      </c>
      <c r="O1372" t="n">
        <v>0</v>
      </c>
      <c r="P1372" t="n">
        <v>0</v>
      </c>
      <c r="Q1372" t="inlineStr">
        <is>
          <t>12/2025</t>
        </is>
      </c>
    </row>
    <row r="1373">
      <c r="A1373" t="n">
        <v>186222</v>
      </c>
      <c r="B1373" t="n">
        <v>122</v>
      </c>
      <c r="C1373" t="inlineStr">
        <is>
          <t>Arcos</t>
        </is>
      </c>
      <c r="D1373" t="inlineStr">
        <is>
          <t>CASANDRA DEVOTTO</t>
        </is>
      </c>
      <c r="E1373" t="inlineStr">
        <is>
          <t>94</t>
        </is>
      </c>
      <c r="F1373" s="550" t="n">
        <v>46008</v>
      </c>
      <c r="G1373" s="550" t="n">
        <v>46008</v>
      </c>
      <c r="H1373" s="550" t="n">
        <v>46024</v>
      </c>
      <c r="I1373" t="n">
        <v>2100</v>
      </c>
      <c r="J1373" t="n">
        <v>2100</v>
      </c>
      <c r="K1373" t="n">
        <v>2100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inlineStr">
        <is>
          <t>12/2025</t>
        </is>
      </c>
    </row>
    <row r="1374">
      <c r="A1374" t="n">
        <v>186220</v>
      </c>
      <c r="B1374" t="n">
        <v>122</v>
      </c>
      <c r="C1374" t="inlineStr">
        <is>
          <t>Arcos</t>
        </is>
      </c>
      <c r="D1374" t="inlineStr">
        <is>
          <t>DONA ZELDA LTDA</t>
        </is>
      </c>
      <c r="E1374" t="inlineStr">
        <is>
          <t>133</t>
        </is>
      </c>
      <c r="F1374" s="550" t="n">
        <v>46007</v>
      </c>
      <c r="G1374" s="550" t="n">
        <v>46007</v>
      </c>
      <c r="H1374" s="550" t="n">
        <v>46024</v>
      </c>
      <c r="I1374" t="n">
        <v>925</v>
      </c>
      <c r="J1374" t="n">
        <v>900</v>
      </c>
      <c r="K1374" t="n">
        <v>925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inlineStr">
        <is>
          <t>12/2025</t>
        </is>
      </c>
    </row>
    <row r="1375">
      <c r="A1375" t="n">
        <v>186218</v>
      </c>
      <c r="B1375" t="n">
        <v>122</v>
      </c>
      <c r="C1375" t="inlineStr">
        <is>
          <t>Arcos</t>
        </is>
      </c>
      <c r="D1375" t="inlineStr">
        <is>
          <t>HORTA NOVA DISTRIBUIDORA DE HORTIFRUTI LTDA</t>
        </is>
      </c>
      <c r="E1375" t="inlineStr">
        <is>
          <t>7764</t>
        </is>
      </c>
      <c r="F1375" s="550" t="n">
        <v>45995</v>
      </c>
      <c r="G1375" s="550" t="n">
        <v>45995</v>
      </c>
      <c r="H1375" s="550" t="n">
        <v>46023</v>
      </c>
      <c r="I1375" t="n">
        <v>381.38</v>
      </c>
      <c r="J1375" t="n">
        <v>381.38</v>
      </c>
      <c r="K1375" t="n">
        <v>381.38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inlineStr">
        <is>
          <t>12/2025</t>
        </is>
      </c>
    </row>
    <row r="1376">
      <c r="A1376" t="n">
        <v>186216</v>
      </c>
      <c r="B1376" t="n">
        <v>122</v>
      </c>
      <c r="C1376" t="inlineStr">
        <is>
          <t>Arcos</t>
        </is>
      </c>
      <c r="D1376" t="inlineStr">
        <is>
          <t>CASANDRA DEVOTTO</t>
        </is>
      </c>
      <c r="E1376" t="inlineStr">
        <is>
          <t>92</t>
        </is>
      </c>
      <c r="F1376" s="550" t="n">
        <v>46004</v>
      </c>
      <c r="G1376" s="550" t="n">
        <v>46004</v>
      </c>
      <c r="H1376" s="550" t="n">
        <v>46020</v>
      </c>
      <c r="I1376" t="n">
        <v>600</v>
      </c>
      <c r="J1376" t="n">
        <v>600</v>
      </c>
      <c r="K1376" t="n">
        <v>600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inlineStr">
        <is>
          <t>12/2025</t>
        </is>
      </c>
    </row>
    <row r="1377">
      <c r="A1377" t="n">
        <v>186214</v>
      </c>
      <c r="B1377" t="n">
        <v>122</v>
      </c>
      <c r="C1377" t="inlineStr">
        <is>
          <t>Arcos</t>
        </is>
      </c>
      <c r="D1377" t="inlineStr">
        <is>
          <t>REBAL COMERCIAL LTDA</t>
        </is>
      </c>
      <c r="E1377" t="inlineStr">
        <is>
          <t>290293</t>
        </is>
      </c>
      <c r="F1377" s="550" t="n">
        <v>45992</v>
      </c>
      <c r="H1377" s="550" t="n">
        <v>46022</v>
      </c>
      <c r="I1377" t="n">
        <v>583.41</v>
      </c>
      <c r="J1377" t="n">
        <v>583.41</v>
      </c>
      <c r="K1377" t="n">
        <v>0</v>
      </c>
      <c r="L1377" t="n">
        <v>0</v>
      </c>
      <c r="M1377" t="n">
        <v>0</v>
      </c>
      <c r="N1377" t="n">
        <v>0</v>
      </c>
      <c r="O1377" t="n">
        <v>583.41</v>
      </c>
      <c r="P1377" t="n">
        <v>0</v>
      </c>
      <c r="Q1377" t="inlineStr">
        <is>
          <t>12/2025</t>
        </is>
      </c>
    </row>
    <row r="1378">
      <c r="A1378" t="n">
        <v>186212</v>
      </c>
      <c r="B1378" t="n">
        <v>122</v>
      </c>
      <c r="C1378" t="inlineStr">
        <is>
          <t>Arcos</t>
        </is>
      </c>
      <c r="D1378" t="inlineStr">
        <is>
          <t>PROAUTO INDUSTRIA QUIMICA EIRELI</t>
        </is>
      </c>
      <c r="E1378" t="inlineStr">
        <is>
          <t>148994</t>
        </is>
      </c>
      <c r="F1378" s="550" t="n">
        <v>46001</v>
      </c>
      <c r="H1378" s="550" t="n">
        <v>46022</v>
      </c>
      <c r="I1378" t="n">
        <v>1738.14</v>
      </c>
      <c r="J1378" t="n">
        <v>1674.2</v>
      </c>
      <c r="K1378" t="n">
        <v>0</v>
      </c>
      <c r="L1378" t="n">
        <v>0</v>
      </c>
      <c r="M1378" t="n">
        <v>1738.14</v>
      </c>
      <c r="N1378" t="n">
        <v>0</v>
      </c>
      <c r="O1378" t="n">
        <v>0</v>
      </c>
      <c r="P1378" t="n">
        <v>0</v>
      </c>
      <c r="Q1378" t="inlineStr">
        <is>
          <t>12/2025</t>
        </is>
      </c>
    </row>
    <row r="1379">
      <c r="A1379" t="n">
        <v>186211</v>
      </c>
      <c r="B1379" t="n">
        <v>122</v>
      </c>
      <c r="C1379" t="inlineStr">
        <is>
          <t>Arcos</t>
        </is>
      </c>
      <c r="D1379" t="inlineStr">
        <is>
          <t>CG FOOD´S DISTRIBUIDORA DE ALIMENTOS LTDA</t>
        </is>
      </c>
      <c r="E1379" t="inlineStr">
        <is>
          <t>173650</t>
        </is>
      </c>
      <c r="F1379" s="550" t="n">
        <v>46001</v>
      </c>
      <c r="G1379" s="550" t="n">
        <v>46001</v>
      </c>
      <c r="H1379" s="550" t="n">
        <v>46022</v>
      </c>
      <c r="I1379" t="n">
        <v>639.15</v>
      </c>
      <c r="J1379" t="n">
        <v>634.11</v>
      </c>
      <c r="K1379" t="n">
        <v>639.15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inlineStr">
        <is>
          <t>12/2025</t>
        </is>
      </c>
    </row>
    <row r="1380">
      <c r="A1380" t="n">
        <v>186208</v>
      </c>
      <c r="B1380" t="n">
        <v>122</v>
      </c>
      <c r="C1380" t="inlineStr">
        <is>
          <t>Arcos</t>
        </is>
      </c>
      <c r="D1380" t="inlineStr">
        <is>
          <t>KING COMERCIO E IMPORTACAO DE BEBIDAS LTDA</t>
        </is>
      </c>
      <c r="E1380" t="inlineStr">
        <is>
          <t>123879</t>
        </is>
      </c>
      <c r="F1380" s="550" t="n">
        <v>46000</v>
      </c>
      <c r="G1380" s="550" t="n">
        <v>46000</v>
      </c>
      <c r="H1380" s="550" t="n">
        <v>46021</v>
      </c>
      <c r="I1380" t="n">
        <v>2160</v>
      </c>
      <c r="J1380" t="n">
        <v>2160</v>
      </c>
      <c r="K1380" t="n">
        <v>0</v>
      </c>
      <c r="L1380" t="n">
        <v>2160</v>
      </c>
      <c r="M1380" t="n">
        <v>0</v>
      </c>
      <c r="N1380" t="n">
        <v>0</v>
      </c>
      <c r="O1380" t="n">
        <v>0</v>
      </c>
      <c r="P1380" t="n">
        <v>0</v>
      </c>
      <c r="Q1380" t="inlineStr">
        <is>
          <t>12/2025</t>
        </is>
      </c>
    </row>
    <row r="1381">
      <c r="A1381" t="n">
        <v>186206</v>
      </c>
      <c r="B1381" t="n">
        <v>122</v>
      </c>
      <c r="C1381" t="inlineStr">
        <is>
          <t>Arcos</t>
        </is>
      </c>
      <c r="D1381" t="inlineStr">
        <is>
          <t>MONTE ALTO ALIMENTOS LTDA</t>
        </is>
      </c>
      <c r="E1381" t="inlineStr">
        <is>
          <t>173900</t>
        </is>
      </c>
      <c r="F1381" s="550" t="n">
        <v>45999</v>
      </c>
      <c r="G1381" s="550" t="n">
        <v>45999</v>
      </c>
      <c r="H1381" s="550" t="n">
        <v>46020</v>
      </c>
      <c r="I1381" t="n">
        <v>7875.84</v>
      </c>
      <c r="J1381" t="n">
        <v>7875.84</v>
      </c>
      <c r="K1381" t="n">
        <v>7875.84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inlineStr">
        <is>
          <t>12/2025</t>
        </is>
      </c>
    </row>
    <row r="1382">
      <c r="A1382" t="n">
        <v>186205</v>
      </c>
      <c r="B1382" t="n">
        <v>122</v>
      </c>
      <c r="C1382" t="inlineStr">
        <is>
          <t>Arcos</t>
        </is>
      </c>
      <c r="D1382" t="inlineStr">
        <is>
          <t>CECILIA TSUYACO ARAKI SILVA LTDA</t>
        </is>
      </c>
      <c r="E1382" t="inlineStr">
        <is>
          <t>383100</t>
        </is>
      </c>
      <c r="F1382" s="550" t="n">
        <v>45996</v>
      </c>
      <c r="G1382" s="550" t="n">
        <v>45996</v>
      </c>
      <c r="H1382" s="550" t="n">
        <v>46024</v>
      </c>
      <c r="I1382" t="n">
        <v>644.7</v>
      </c>
      <c r="J1382" t="n">
        <v>644.7</v>
      </c>
      <c r="K1382" t="n">
        <v>644.7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inlineStr">
        <is>
          <t>12/2025</t>
        </is>
      </c>
    </row>
    <row r="1383">
      <c r="A1383" t="n">
        <v>186203</v>
      </c>
      <c r="B1383" t="n">
        <v>122</v>
      </c>
      <c r="C1383" t="inlineStr">
        <is>
          <t>Arcos</t>
        </is>
      </c>
      <c r="D1383" t="inlineStr">
        <is>
          <t>CECILIA TSUYACO ARAKI SILVA LTDA</t>
        </is>
      </c>
      <c r="E1383" t="inlineStr">
        <is>
          <t>383081</t>
        </is>
      </c>
      <c r="F1383" s="550" t="n">
        <v>45996</v>
      </c>
      <c r="G1383" s="550" t="n">
        <v>45996</v>
      </c>
      <c r="H1383" s="550" t="n">
        <v>46024</v>
      </c>
      <c r="I1383" t="n">
        <v>22.4</v>
      </c>
      <c r="J1383" t="n">
        <v>22.4</v>
      </c>
      <c r="K1383" t="n">
        <v>22.4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inlineStr">
        <is>
          <t>12/2025</t>
        </is>
      </c>
    </row>
    <row r="1384">
      <c r="A1384" t="n">
        <v>186202</v>
      </c>
      <c r="B1384" t="n">
        <v>122</v>
      </c>
      <c r="C1384" t="inlineStr">
        <is>
          <t>Arcos</t>
        </is>
      </c>
      <c r="D1384" t="inlineStr">
        <is>
          <t>HORTA NOVA DISTRIBUIDORA DE HORTIFRUTI LTDA</t>
        </is>
      </c>
      <c r="E1384" t="inlineStr">
        <is>
          <t>7808</t>
        </is>
      </c>
      <c r="F1384" s="550" t="n">
        <v>45996</v>
      </c>
      <c r="G1384" s="550" t="n">
        <v>45996</v>
      </c>
      <c r="H1384" s="550" t="n">
        <v>45993</v>
      </c>
      <c r="I1384" t="n">
        <v>1047.31</v>
      </c>
      <c r="J1384" t="n">
        <v>1047.31</v>
      </c>
      <c r="K1384" t="n">
        <v>1047.31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inlineStr">
        <is>
          <t>12/2025</t>
        </is>
      </c>
    </row>
    <row r="1385">
      <c r="A1385" t="n">
        <v>186200</v>
      </c>
      <c r="B1385" t="n">
        <v>122</v>
      </c>
      <c r="C1385" t="inlineStr">
        <is>
          <t>Arcos</t>
        </is>
      </c>
      <c r="D1385" t="inlineStr">
        <is>
          <t>MARIO PEDRO FELICIANO - HORTIFRUTI</t>
        </is>
      </c>
      <c r="E1385" t="inlineStr">
        <is>
          <t>461065</t>
        </is>
      </c>
      <c r="F1385" s="550" t="n">
        <v>45997</v>
      </c>
      <c r="G1385" s="550" t="n">
        <v>45997</v>
      </c>
      <c r="H1385" s="550" t="n">
        <v>46025</v>
      </c>
      <c r="I1385" t="n">
        <v>196.95</v>
      </c>
      <c r="J1385" t="n">
        <v>196.95</v>
      </c>
      <c r="K1385" t="n">
        <v>196.95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inlineStr">
        <is>
          <t>12/2025</t>
        </is>
      </c>
    </row>
    <row r="1386">
      <c r="A1386" t="n">
        <v>186198</v>
      </c>
      <c r="B1386" t="n">
        <v>122</v>
      </c>
      <c r="C1386" t="inlineStr">
        <is>
          <t>Arcos</t>
        </is>
      </c>
      <c r="D1386" t="inlineStr">
        <is>
          <t>CEPEL COMERCIO DE PAPEIS E EMBALAGENS LTDA</t>
        </is>
      </c>
      <c r="E1386" t="inlineStr">
        <is>
          <t>254160</t>
        </is>
      </c>
      <c r="F1386" s="550" t="n">
        <v>45992</v>
      </c>
      <c r="H1386" s="550" t="n">
        <v>46020</v>
      </c>
      <c r="I1386" t="n">
        <v>1160</v>
      </c>
      <c r="J1386" t="n">
        <v>1160</v>
      </c>
      <c r="K1386" t="n">
        <v>0</v>
      </c>
      <c r="L1386" t="n">
        <v>0</v>
      </c>
      <c r="M1386" t="n">
        <v>1160</v>
      </c>
      <c r="N1386" t="n">
        <v>0</v>
      </c>
      <c r="O1386" t="n">
        <v>0</v>
      </c>
      <c r="P1386" t="n">
        <v>0</v>
      </c>
      <c r="Q1386" t="inlineStr">
        <is>
          <t>12/2025</t>
        </is>
      </c>
    </row>
    <row r="1387">
      <c r="A1387" t="n">
        <v>186197</v>
      </c>
      <c r="B1387" t="n">
        <v>122</v>
      </c>
      <c r="C1387" t="inlineStr">
        <is>
          <t>Arcos</t>
        </is>
      </c>
      <c r="D1387" t="inlineStr">
        <is>
          <t>EMPORIO M&amp;L COMERCIO DE ALIM E BEBIDAS LTDA</t>
        </is>
      </c>
      <c r="E1387" t="inlineStr">
        <is>
          <t>484256</t>
        </is>
      </c>
      <c r="F1387" s="550" t="n">
        <v>45993</v>
      </c>
      <c r="G1387" s="550" t="n">
        <v>45993</v>
      </c>
      <c r="H1387" s="550" t="n">
        <v>46024</v>
      </c>
      <c r="I1387" t="n">
        <v>916.8</v>
      </c>
      <c r="J1387" t="n">
        <v>916.8</v>
      </c>
      <c r="K1387" t="n">
        <v>916.8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inlineStr">
        <is>
          <t>12/2025</t>
        </is>
      </c>
    </row>
    <row r="1388">
      <c r="A1388" t="n">
        <v>186195</v>
      </c>
      <c r="B1388" t="n">
        <v>122</v>
      </c>
      <c r="C1388" t="inlineStr">
        <is>
          <t>Arcos</t>
        </is>
      </c>
      <c r="D1388" t="inlineStr">
        <is>
          <t>WPP COMERCIO DE CARNES LTDA</t>
        </is>
      </c>
      <c r="E1388" t="inlineStr">
        <is>
          <t>75934</t>
        </is>
      </c>
      <c r="F1388" s="550" t="n">
        <v>45993</v>
      </c>
      <c r="G1388" s="550" t="n">
        <v>45993</v>
      </c>
      <c r="H1388" s="550" t="n">
        <v>46021</v>
      </c>
      <c r="I1388" t="n">
        <v>2198.33</v>
      </c>
      <c r="J1388" t="n">
        <v>2198.33</v>
      </c>
      <c r="K1388" t="n">
        <v>2198.33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inlineStr">
        <is>
          <t>12/2025</t>
        </is>
      </c>
    </row>
    <row r="1389">
      <c r="A1389" t="n">
        <v>186194</v>
      </c>
      <c r="B1389" t="n">
        <v>122</v>
      </c>
      <c r="C1389" t="inlineStr">
        <is>
          <t>Arcos</t>
        </is>
      </c>
      <c r="D1389" t="inlineStr">
        <is>
          <t>MARCOS SILVA DO NASCIMENTO</t>
        </is>
      </c>
      <c r="E1389" t="inlineStr">
        <is>
          <t>623</t>
        </is>
      </c>
      <c r="F1389" s="550" t="n">
        <v>45992</v>
      </c>
      <c r="G1389" s="550" t="n">
        <v>45992</v>
      </c>
      <c r="H1389" s="550" t="n">
        <v>46022</v>
      </c>
      <c r="I1389" t="n">
        <v>302.85</v>
      </c>
      <c r="J1389" t="n">
        <v>302.85</v>
      </c>
      <c r="K1389" t="n">
        <v>302.85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inlineStr">
        <is>
          <t>12/2025</t>
        </is>
      </c>
    </row>
    <row r="1390">
      <c r="A1390" t="n">
        <v>186193</v>
      </c>
      <c r="B1390" t="n">
        <v>122</v>
      </c>
      <c r="C1390" t="inlineStr">
        <is>
          <t>Arcos</t>
        </is>
      </c>
      <c r="D1390" t="inlineStr">
        <is>
          <t>FG7 COMERCIO E DISTRIBUICAO DE BEBIDAS LTDA</t>
        </is>
      </c>
      <c r="E1390" t="inlineStr">
        <is>
          <t>709935</t>
        </is>
      </c>
      <c r="F1390" s="550" t="n">
        <v>45992</v>
      </c>
      <c r="G1390" s="550" t="n">
        <v>45992</v>
      </c>
      <c r="H1390" s="550" t="n">
        <v>46021</v>
      </c>
      <c r="I1390" t="n">
        <v>2454.48</v>
      </c>
      <c r="J1390" t="n">
        <v>2454.48</v>
      </c>
      <c r="K1390" t="n">
        <v>0</v>
      </c>
      <c r="L1390" t="n">
        <v>2454.48</v>
      </c>
      <c r="M1390" t="n">
        <v>0</v>
      </c>
      <c r="N1390" t="n">
        <v>0</v>
      </c>
      <c r="O1390" t="n">
        <v>0</v>
      </c>
      <c r="P1390" t="n">
        <v>0</v>
      </c>
      <c r="Q1390" t="inlineStr">
        <is>
          <t>12/2025</t>
        </is>
      </c>
    </row>
    <row r="1391">
      <c r="A1391" t="n">
        <v>186191</v>
      </c>
      <c r="B1391" t="n">
        <v>122</v>
      </c>
      <c r="C1391" t="inlineStr">
        <is>
          <t>Arcos</t>
        </is>
      </c>
      <c r="D1391" t="inlineStr">
        <is>
          <t>ICE4PROS FABRICA DE GELO LTDA</t>
        </is>
      </c>
      <c r="E1391" t="inlineStr">
        <is>
          <t>89561</t>
        </is>
      </c>
      <c r="F1391" s="550" t="n">
        <v>45992</v>
      </c>
      <c r="G1391" s="550" t="n">
        <v>45992</v>
      </c>
      <c r="H1391" s="550" t="n">
        <v>46020</v>
      </c>
      <c r="I1391" t="n">
        <v>1245.32</v>
      </c>
      <c r="J1391" t="n">
        <v>1224.32</v>
      </c>
      <c r="K1391" t="n">
        <v>0</v>
      </c>
      <c r="L1391" t="n">
        <v>1245.32</v>
      </c>
      <c r="M1391" t="n">
        <v>0</v>
      </c>
      <c r="N1391" t="n">
        <v>0</v>
      </c>
      <c r="O1391" t="n">
        <v>0</v>
      </c>
      <c r="P1391" t="n">
        <v>0</v>
      </c>
      <c r="Q1391" t="inlineStr">
        <is>
          <t>12/2025</t>
        </is>
      </c>
    </row>
    <row r="1392">
      <c r="A1392" t="n">
        <v>186189</v>
      </c>
      <c r="B1392" t="n">
        <v>122</v>
      </c>
      <c r="C1392" t="inlineStr">
        <is>
          <t>Arcos</t>
        </is>
      </c>
      <c r="D1392" t="inlineStr">
        <is>
          <t>CECILIA TSUYACO ARAKI SILVA LTDA</t>
        </is>
      </c>
      <c r="E1392" t="inlineStr">
        <is>
          <t>382708</t>
        </is>
      </c>
      <c r="F1392" s="550" t="n">
        <v>45992</v>
      </c>
      <c r="G1392" s="550" t="n">
        <v>45992</v>
      </c>
      <c r="H1392" s="550" t="n">
        <v>46020</v>
      </c>
      <c r="I1392" t="n">
        <v>102</v>
      </c>
      <c r="J1392" t="n">
        <v>102</v>
      </c>
      <c r="K1392" t="n">
        <v>102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inlineStr">
        <is>
          <t>12/2025</t>
        </is>
      </c>
    </row>
    <row r="1393">
      <c r="A1393" t="n">
        <v>186187</v>
      </c>
      <c r="B1393" t="n">
        <v>122</v>
      </c>
      <c r="C1393" t="inlineStr">
        <is>
          <t>Arcos</t>
        </is>
      </c>
      <c r="D1393" t="inlineStr">
        <is>
          <t>MARIO PEDRO FELICIANO - HORTIFRUTI</t>
        </is>
      </c>
      <c r="E1393" t="inlineStr">
        <is>
          <t>460383</t>
        </is>
      </c>
      <c r="F1393" s="550" t="n">
        <v>45992</v>
      </c>
      <c r="G1393" s="550" t="n">
        <v>45992</v>
      </c>
      <c r="H1393" s="550" t="n">
        <v>46020</v>
      </c>
      <c r="I1393" t="n">
        <v>79.3</v>
      </c>
      <c r="J1393" t="n">
        <v>79.3</v>
      </c>
      <c r="K1393" t="n">
        <v>79.3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inlineStr">
        <is>
          <t>12/2025</t>
        </is>
      </c>
    </row>
    <row r="1394">
      <c r="A1394" t="n">
        <v>186186</v>
      </c>
      <c r="B1394" t="n">
        <v>122</v>
      </c>
      <c r="C1394" t="inlineStr">
        <is>
          <t>Arcos</t>
        </is>
      </c>
      <c r="D1394" t="inlineStr">
        <is>
          <t>EMPORIO M&amp;L COMERCIO DE ALIM E BEBIDAS LTDA</t>
        </is>
      </c>
      <c r="E1394" t="inlineStr">
        <is>
          <t>483972</t>
        </is>
      </c>
      <c r="F1394" s="550" t="n">
        <v>45992</v>
      </c>
      <c r="G1394" s="550" t="n">
        <v>45992</v>
      </c>
      <c r="H1394" s="550" t="n">
        <v>46021</v>
      </c>
      <c r="I1394" t="n">
        <v>292.46</v>
      </c>
      <c r="J1394" t="n">
        <v>292.46</v>
      </c>
      <c r="K1394" t="n">
        <v>292.46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inlineStr">
        <is>
          <t>12/2025</t>
        </is>
      </c>
    </row>
    <row r="1395">
      <c r="A1395" t="n">
        <v>186184</v>
      </c>
      <c r="B1395" t="n">
        <v>122</v>
      </c>
      <c r="C1395" t="inlineStr">
        <is>
          <t>Arcos</t>
        </is>
      </c>
      <c r="D1395" t="inlineStr">
        <is>
          <t>B.B DISTRIBUIDORA DE CARNES LTDA</t>
        </is>
      </c>
      <c r="E1395" t="inlineStr">
        <is>
          <t>409099</t>
        </is>
      </c>
      <c r="F1395" s="550" t="n">
        <v>45992</v>
      </c>
      <c r="G1395" s="550" t="n">
        <v>45992</v>
      </c>
      <c r="H1395" s="550" t="n">
        <v>46020</v>
      </c>
      <c r="I1395" t="n">
        <v>968.5</v>
      </c>
      <c r="J1395" t="n">
        <v>968.5</v>
      </c>
      <c r="K1395" t="n">
        <v>968.5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inlineStr">
        <is>
          <t>12/2025</t>
        </is>
      </c>
    </row>
    <row r="1396">
      <c r="A1396" t="n">
        <v>186183</v>
      </c>
      <c r="B1396" t="n">
        <v>122</v>
      </c>
      <c r="C1396" t="inlineStr">
        <is>
          <t>Arcos</t>
        </is>
      </c>
      <c r="D1396" t="inlineStr">
        <is>
          <t>HORTA NOVA DISTRIBUIDORA DE HORTIFRUTI LTDA</t>
        </is>
      </c>
      <c r="E1396" t="inlineStr">
        <is>
          <t>7643</t>
        </is>
      </c>
      <c r="F1396" s="550" t="n">
        <v>45992</v>
      </c>
      <c r="G1396" s="550" t="n">
        <v>45992</v>
      </c>
      <c r="H1396" s="550" t="n">
        <v>46020</v>
      </c>
      <c r="I1396" t="n">
        <v>350.67</v>
      </c>
      <c r="J1396" t="n">
        <v>350.67</v>
      </c>
      <c r="K1396" t="n">
        <v>350.67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inlineStr">
        <is>
          <t>12/2025</t>
        </is>
      </c>
    </row>
    <row r="1397">
      <c r="A1397" t="n">
        <v>186181</v>
      </c>
      <c r="B1397" t="n">
        <v>122</v>
      </c>
      <c r="C1397" t="inlineStr">
        <is>
          <t>Arcos</t>
        </is>
      </c>
      <c r="D1397" t="inlineStr">
        <is>
          <t xml:space="preserve">LEITERIA DELICARI INDUSTRIA E COMERCIO LTDA </t>
        </is>
      </c>
      <c r="E1397" t="inlineStr">
        <is>
          <t>78931</t>
        </is>
      </c>
      <c r="F1397" s="550" t="n">
        <v>45992</v>
      </c>
      <c r="G1397" s="550" t="n">
        <v>45992</v>
      </c>
      <c r="H1397" s="550" t="n">
        <v>46020</v>
      </c>
      <c r="I1397" t="n">
        <v>238.5</v>
      </c>
      <c r="J1397" t="n">
        <v>238.5</v>
      </c>
      <c r="K1397" t="n">
        <v>238.5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inlineStr">
        <is>
          <t>12/2025</t>
        </is>
      </c>
    </row>
    <row r="1398">
      <c r="A1398" t="n">
        <v>186180</v>
      </c>
      <c r="B1398" t="n">
        <v>122</v>
      </c>
      <c r="C1398" t="inlineStr">
        <is>
          <t>Arcos</t>
        </is>
      </c>
      <c r="D1398" t="inlineStr">
        <is>
          <t>GEOFFROY ALAIN MARIE DE LA CROIX DE CHEVRIERES DE SAYVE LTDA</t>
        </is>
      </c>
      <c r="E1398" t="inlineStr">
        <is>
          <t>44446</t>
        </is>
      </c>
      <c r="F1398" s="550" t="n">
        <v>45992</v>
      </c>
      <c r="G1398" s="550" t="n">
        <v>45992</v>
      </c>
      <c r="H1398" s="550" t="n">
        <v>46022</v>
      </c>
      <c r="I1398" t="n">
        <v>1935.36</v>
      </c>
      <c r="J1398" t="n">
        <v>1935.36</v>
      </c>
      <c r="K1398" t="n">
        <v>0</v>
      </c>
      <c r="L1398" t="n">
        <v>1935.36</v>
      </c>
      <c r="M1398" t="n">
        <v>0</v>
      </c>
      <c r="N1398" t="n">
        <v>0</v>
      </c>
      <c r="O1398" t="n">
        <v>0</v>
      </c>
      <c r="P1398" t="n">
        <v>0</v>
      </c>
      <c r="Q1398" t="inlineStr">
        <is>
          <t>12/2025</t>
        </is>
      </c>
    </row>
    <row r="1399">
      <c r="A1399" t="n">
        <v>186179</v>
      </c>
      <c r="B1399" t="n">
        <v>122</v>
      </c>
      <c r="C1399" t="inlineStr">
        <is>
          <t>Arcos</t>
        </is>
      </c>
      <c r="D1399" t="inlineStr">
        <is>
          <t>MARIO PEDRO FELICIANO - HORTIFRUTI</t>
        </is>
      </c>
      <c r="E1399" t="inlineStr">
        <is>
          <t>460654</t>
        </is>
      </c>
      <c r="F1399" s="550" t="n">
        <v>45994</v>
      </c>
      <c r="G1399" s="550" t="n">
        <v>45994</v>
      </c>
      <c r="H1399" s="550" t="n">
        <v>46022</v>
      </c>
      <c r="I1399" t="n">
        <v>22.5</v>
      </c>
      <c r="J1399" t="n">
        <v>22.5</v>
      </c>
      <c r="K1399" t="n">
        <v>22.5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inlineStr">
        <is>
          <t>12/2025</t>
        </is>
      </c>
    </row>
    <row r="1400">
      <c r="A1400" t="n">
        <v>186178</v>
      </c>
      <c r="B1400" t="n">
        <v>122</v>
      </c>
      <c r="C1400" t="inlineStr">
        <is>
          <t>Arcos</t>
        </is>
      </c>
      <c r="D1400" t="inlineStr">
        <is>
          <t>CECILIA TSUYACO ARAKI SILVA LTDA</t>
        </is>
      </c>
      <c r="E1400" t="inlineStr">
        <is>
          <t>382896</t>
        </is>
      </c>
      <c r="F1400" s="550" t="n">
        <v>45994</v>
      </c>
      <c r="G1400" s="550" t="n">
        <v>45994</v>
      </c>
      <c r="H1400" s="550" t="n">
        <v>46022</v>
      </c>
      <c r="I1400" t="n">
        <v>352.8</v>
      </c>
      <c r="J1400" t="n">
        <v>352.8</v>
      </c>
      <c r="K1400" t="n">
        <v>352.8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inlineStr">
        <is>
          <t>12/2025</t>
        </is>
      </c>
    </row>
    <row r="1401">
      <c r="A1401" t="n">
        <v>186176</v>
      </c>
      <c r="B1401" t="n">
        <v>122</v>
      </c>
      <c r="C1401" t="inlineStr">
        <is>
          <t>Arcos</t>
        </is>
      </c>
      <c r="D1401" t="inlineStr">
        <is>
          <t>HORTA NOVA DISTRIBUIDORA DE HORTIFRUTI LTDA</t>
        </is>
      </c>
      <c r="E1401" t="inlineStr">
        <is>
          <t>7703</t>
        </is>
      </c>
      <c r="F1401" s="550" t="n">
        <v>45994</v>
      </c>
      <c r="G1401" s="550" t="n">
        <v>45994</v>
      </c>
      <c r="H1401" s="550" t="n">
        <v>46022</v>
      </c>
      <c r="I1401" t="n">
        <v>141.41</v>
      </c>
      <c r="J1401" t="n">
        <v>141.41</v>
      </c>
      <c r="K1401" t="n">
        <v>141.41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inlineStr">
        <is>
          <t>12/2025</t>
        </is>
      </c>
    </row>
    <row r="1402">
      <c r="A1402" t="n">
        <v>186174</v>
      </c>
      <c r="B1402" t="n">
        <v>122</v>
      </c>
      <c r="C1402" t="inlineStr">
        <is>
          <t>Arcos</t>
        </is>
      </c>
      <c r="D1402" t="inlineStr">
        <is>
          <t>TOCAYA TORRADORES DE CAFE LTDA</t>
        </is>
      </c>
      <c r="E1402" t="inlineStr">
        <is>
          <t>23677</t>
        </is>
      </c>
      <c r="F1402" s="550" t="n">
        <v>45992</v>
      </c>
      <c r="G1402" s="550" t="n">
        <v>45992</v>
      </c>
      <c r="H1402" s="550" t="n">
        <v>46020</v>
      </c>
      <c r="I1402" t="n">
        <v>715.0700000000001</v>
      </c>
      <c r="J1402" t="n">
        <v>657</v>
      </c>
      <c r="K1402" t="n">
        <v>0</v>
      </c>
      <c r="L1402" t="n">
        <v>715.0700000000001</v>
      </c>
      <c r="M1402" t="n">
        <v>0</v>
      </c>
      <c r="N1402" t="n">
        <v>0</v>
      </c>
      <c r="O1402" t="n">
        <v>0</v>
      </c>
      <c r="P1402" t="n">
        <v>0</v>
      </c>
      <c r="Q1402" t="inlineStr">
        <is>
          <t>12/2025</t>
        </is>
      </c>
    </row>
    <row r="1403">
      <c r="A1403" t="n">
        <v>186172</v>
      </c>
      <c r="B1403" t="n">
        <v>122</v>
      </c>
      <c r="C1403" t="inlineStr">
        <is>
          <t>Arcos</t>
        </is>
      </c>
      <c r="D1403" t="inlineStr">
        <is>
          <t>30.365.122 HIDEKI HENRIQUE KAWAMOTO</t>
        </is>
      </c>
      <c r="E1403" t="inlineStr">
        <is>
          <t>1619</t>
        </is>
      </c>
      <c r="F1403" s="550" t="n">
        <v>45994</v>
      </c>
      <c r="G1403" s="550" t="n">
        <v>45994</v>
      </c>
      <c r="H1403" s="550" t="n">
        <v>46021</v>
      </c>
      <c r="I1403" t="n">
        <v>120</v>
      </c>
      <c r="J1403" t="n">
        <v>120</v>
      </c>
      <c r="K1403" t="n">
        <v>120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inlineStr">
        <is>
          <t>12/2025</t>
        </is>
      </c>
    </row>
    <row r="1404">
      <c r="A1404" t="n">
        <v>186170</v>
      </c>
      <c r="B1404" t="n">
        <v>122</v>
      </c>
      <c r="C1404" t="inlineStr">
        <is>
          <t>Arcos</t>
        </is>
      </c>
      <c r="D1404" t="inlineStr">
        <is>
          <t xml:space="preserve">ARENA VIP DISTRIBUIDORA DE BEBIDAS LTDA </t>
        </is>
      </c>
      <c r="E1404" t="inlineStr">
        <is>
          <t>20563</t>
        </is>
      </c>
      <c r="F1404" s="550" t="n">
        <v>45994</v>
      </c>
      <c r="G1404" s="550" t="n">
        <v>45994</v>
      </c>
      <c r="H1404" s="550" t="n">
        <v>46022</v>
      </c>
      <c r="I1404" t="n">
        <v>1058.7</v>
      </c>
      <c r="J1404" t="n">
        <v>1058.7</v>
      </c>
      <c r="K1404" t="n">
        <v>0</v>
      </c>
      <c r="L1404" t="n">
        <v>1058.7</v>
      </c>
      <c r="M1404" t="n">
        <v>0</v>
      </c>
      <c r="N1404" t="n">
        <v>0</v>
      </c>
      <c r="O1404" t="n">
        <v>0</v>
      </c>
      <c r="P1404" t="n">
        <v>0</v>
      </c>
      <c r="Q1404" t="inlineStr">
        <is>
          <t>12/2025</t>
        </is>
      </c>
    </row>
    <row r="1405">
      <c r="A1405" t="n">
        <v>186169</v>
      </c>
      <c r="B1405" t="n">
        <v>122</v>
      </c>
      <c r="C1405" t="inlineStr">
        <is>
          <t>Arcos</t>
        </is>
      </c>
      <c r="D1405" t="inlineStr">
        <is>
          <t xml:space="preserve">COMERCIAL IMPORTADORA E EXPORTADORA METAPUNTO LTDA </t>
        </is>
      </c>
      <c r="E1405" t="inlineStr">
        <is>
          <t>41074</t>
        </is>
      </c>
      <c r="F1405" s="550" t="n">
        <v>45995</v>
      </c>
      <c r="G1405" s="550" t="n">
        <v>45995</v>
      </c>
      <c r="H1405" s="550" t="n">
        <v>46024</v>
      </c>
      <c r="I1405" t="n">
        <v>613.4</v>
      </c>
      <c r="J1405" t="n">
        <v>598.5</v>
      </c>
      <c r="K1405" t="n">
        <v>613.4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inlineStr">
        <is>
          <t>12/2025</t>
        </is>
      </c>
    </row>
    <row r="1406">
      <c r="A1406" t="n">
        <v>186167</v>
      </c>
      <c r="B1406" t="n">
        <v>122</v>
      </c>
      <c r="C1406" t="inlineStr">
        <is>
          <t>Arcos</t>
        </is>
      </c>
      <c r="D1406" t="inlineStr">
        <is>
          <t>FG7 COMERCIO E DISTRIBUICAO DE BEBIDAS LTDA</t>
        </is>
      </c>
      <c r="E1406" t="inlineStr">
        <is>
          <t>711998</t>
        </is>
      </c>
      <c r="F1406" s="550" t="n">
        <v>45994</v>
      </c>
      <c r="G1406" s="550" t="n">
        <v>45994</v>
      </c>
      <c r="H1406" s="550" t="n">
        <v>46023</v>
      </c>
      <c r="I1406" t="n">
        <v>1704.5</v>
      </c>
      <c r="J1406" t="n">
        <v>1704.5</v>
      </c>
      <c r="K1406" t="n">
        <v>0</v>
      </c>
      <c r="L1406" t="n">
        <v>1704.5</v>
      </c>
      <c r="M1406" t="n">
        <v>0</v>
      </c>
      <c r="N1406" t="n">
        <v>0</v>
      </c>
      <c r="O1406" t="n">
        <v>0</v>
      </c>
      <c r="P1406" t="n">
        <v>0</v>
      </c>
      <c r="Q1406" t="inlineStr">
        <is>
          <t>12/2025</t>
        </is>
      </c>
    </row>
    <row r="1407">
      <c r="A1407" t="n">
        <v>186165</v>
      </c>
      <c r="B1407" t="n">
        <v>122</v>
      </c>
      <c r="C1407" t="inlineStr">
        <is>
          <t>Arcos</t>
        </is>
      </c>
      <c r="D1407" t="inlineStr">
        <is>
          <t>JK COMERCIO DE GENEROS ALIMENTICIOS LTDA</t>
        </is>
      </c>
      <c r="E1407" t="inlineStr">
        <is>
          <t>7302</t>
        </is>
      </c>
      <c r="F1407" s="550" t="n">
        <v>45995</v>
      </c>
      <c r="H1407" s="550" t="n">
        <v>46025</v>
      </c>
      <c r="I1407" t="n">
        <v>167.4</v>
      </c>
      <c r="J1407" t="n">
        <v>167.4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inlineStr">
        <is>
          <t>12/2025</t>
        </is>
      </c>
    </row>
    <row r="1408">
      <c r="A1408" t="n">
        <v>186164</v>
      </c>
      <c r="B1408" t="n">
        <v>122</v>
      </c>
      <c r="C1408" t="inlineStr">
        <is>
          <t>Arcos</t>
        </is>
      </c>
      <c r="D1408" t="inlineStr">
        <is>
          <t>EMPORIO M&amp;L COMERCIO DE ALIM E BEBIDAS LTDA</t>
        </is>
      </c>
      <c r="E1408" t="inlineStr">
        <is>
          <t>484880</t>
        </is>
      </c>
      <c r="F1408" s="550" t="n">
        <v>45995</v>
      </c>
      <c r="G1408" s="550" t="n">
        <v>45995</v>
      </c>
      <c r="H1408" s="550" t="n">
        <v>45993</v>
      </c>
      <c r="I1408" t="n">
        <v>862.88</v>
      </c>
      <c r="J1408" t="n">
        <v>862.88</v>
      </c>
      <c r="K1408" t="n">
        <v>862.88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inlineStr">
        <is>
          <t>12/2025</t>
        </is>
      </c>
    </row>
    <row r="1409">
      <c r="A1409" t="n">
        <v>186163</v>
      </c>
      <c r="B1409" t="n">
        <v>122</v>
      </c>
      <c r="C1409" t="inlineStr">
        <is>
          <t>Arcos</t>
        </is>
      </c>
      <c r="D1409" t="inlineStr">
        <is>
          <t>SOUBIO BRASIL LTDA</t>
        </is>
      </c>
      <c r="E1409" t="inlineStr">
        <is>
          <t>5269</t>
        </is>
      </c>
      <c r="F1409" s="550" t="n">
        <v>45995</v>
      </c>
      <c r="H1409" s="550" t="n">
        <v>46020</v>
      </c>
      <c r="I1409" t="n">
        <v>315</v>
      </c>
      <c r="J1409" t="n">
        <v>315</v>
      </c>
      <c r="K1409" t="n">
        <v>0</v>
      </c>
      <c r="L1409" t="n">
        <v>0</v>
      </c>
      <c r="M1409" t="n">
        <v>0</v>
      </c>
      <c r="N1409" t="n">
        <v>0</v>
      </c>
      <c r="O1409" t="n">
        <v>315</v>
      </c>
      <c r="P1409" t="n">
        <v>0</v>
      </c>
      <c r="Q1409" t="inlineStr">
        <is>
          <t>12/2025</t>
        </is>
      </c>
    </row>
    <row r="1410">
      <c r="A1410" t="n">
        <v>186162</v>
      </c>
      <c r="B1410" t="n">
        <v>122</v>
      </c>
      <c r="C1410" t="inlineStr">
        <is>
          <t>Arcos</t>
        </is>
      </c>
      <c r="D1410" t="inlineStr">
        <is>
          <t>ICE4PROS FABRICA DE GELO LTDA</t>
        </is>
      </c>
      <c r="E1410" t="inlineStr">
        <is>
          <t>89840</t>
        </is>
      </c>
      <c r="F1410" s="550" t="n">
        <v>45996</v>
      </c>
      <c r="G1410" s="550" t="n">
        <v>45996</v>
      </c>
      <c r="H1410" s="550" t="n">
        <v>46024</v>
      </c>
      <c r="I1410" t="n">
        <v>1245.32</v>
      </c>
      <c r="J1410" t="n">
        <v>1224.32</v>
      </c>
      <c r="K1410" t="n">
        <v>0</v>
      </c>
      <c r="L1410" t="n">
        <v>1245.32</v>
      </c>
      <c r="M1410" t="n">
        <v>0</v>
      </c>
      <c r="N1410" t="n">
        <v>0</v>
      </c>
      <c r="O1410" t="n">
        <v>0</v>
      </c>
      <c r="P1410" t="n">
        <v>0</v>
      </c>
      <c r="Q1410" t="inlineStr">
        <is>
          <t>12/2025</t>
        </is>
      </c>
    </row>
    <row r="1411">
      <c r="A1411" t="n">
        <v>186161</v>
      </c>
      <c r="B1411" t="n">
        <v>122</v>
      </c>
      <c r="C1411" t="inlineStr">
        <is>
          <t>Arcos</t>
        </is>
      </c>
      <c r="D1411" t="inlineStr">
        <is>
          <t>EMPORIO M&amp;L COMERCIO DE ALIM E BEBIDAS LTDA</t>
        </is>
      </c>
      <c r="E1411" t="inlineStr">
        <is>
          <t>484955</t>
        </is>
      </c>
      <c r="F1411" s="550" t="n">
        <v>46024</v>
      </c>
      <c r="G1411" s="550" t="n">
        <v>46024</v>
      </c>
      <c r="H1411" s="550" t="n">
        <v>46024</v>
      </c>
      <c r="I1411" t="n">
        <v>1391</v>
      </c>
      <c r="J1411" t="n">
        <v>1391</v>
      </c>
      <c r="K1411" t="n">
        <v>1391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inlineStr">
        <is>
          <t>01/2026</t>
        </is>
      </c>
    </row>
    <row r="1412">
      <c r="A1412" t="n">
        <v>186160</v>
      </c>
      <c r="B1412" t="n">
        <v>122</v>
      </c>
      <c r="C1412" t="inlineStr">
        <is>
          <t>Arcos</t>
        </is>
      </c>
      <c r="D1412" t="inlineStr">
        <is>
          <t>30.365.122 HIDEKI HENRIQUE KAWAMOTO</t>
        </is>
      </c>
      <c r="E1412" t="inlineStr">
        <is>
          <t>1621</t>
        </is>
      </c>
      <c r="F1412" s="550" t="n">
        <v>45995</v>
      </c>
      <c r="G1412" s="550" t="n">
        <v>45995</v>
      </c>
      <c r="H1412" s="550" t="n">
        <v>46021</v>
      </c>
      <c r="I1412" t="n">
        <v>215</v>
      </c>
      <c r="J1412" t="n">
        <v>180</v>
      </c>
      <c r="K1412" t="n">
        <v>215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inlineStr">
        <is>
          <t>12/2025</t>
        </is>
      </c>
    </row>
    <row r="1413">
      <c r="A1413" t="n">
        <v>186159</v>
      </c>
      <c r="B1413" t="n">
        <v>122</v>
      </c>
      <c r="C1413" t="inlineStr">
        <is>
          <t>Arcos</t>
        </is>
      </c>
      <c r="D1413" t="inlineStr">
        <is>
          <t>HORTA NOVA DISTRIBUIDORA DE HORTIFRUTI LTDA</t>
        </is>
      </c>
      <c r="E1413" t="inlineStr">
        <is>
          <t>7769</t>
        </is>
      </c>
      <c r="F1413" s="550" t="n">
        <v>45995</v>
      </c>
      <c r="G1413" s="550" t="n">
        <v>45995</v>
      </c>
      <c r="H1413" s="550" t="n">
        <v>46023</v>
      </c>
      <c r="I1413" t="n">
        <v>381.07</v>
      </c>
      <c r="J1413" t="n">
        <v>381.07</v>
      </c>
      <c r="K1413" t="n">
        <v>381.07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inlineStr">
        <is>
          <t>12/2025</t>
        </is>
      </c>
    </row>
    <row r="1414">
      <c r="A1414" t="n">
        <v>186158</v>
      </c>
      <c r="B1414" t="n">
        <v>122</v>
      </c>
      <c r="C1414" t="inlineStr">
        <is>
          <t>Arcos</t>
        </is>
      </c>
      <c r="D1414" t="inlineStr">
        <is>
          <t>MARIO PEDRO FELICIANO - HORTIFRUTI</t>
        </is>
      </c>
      <c r="E1414" t="inlineStr">
        <is>
          <t>460816</t>
        </is>
      </c>
      <c r="F1414" s="550" t="n">
        <v>45995</v>
      </c>
      <c r="G1414" s="550" t="n">
        <v>45995</v>
      </c>
      <c r="H1414" s="550" t="n">
        <v>46023</v>
      </c>
      <c r="I1414" t="n">
        <v>627.25</v>
      </c>
      <c r="J1414" t="n">
        <v>627.25</v>
      </c>
      <c r="K1414" t="n">
        <v>627.25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inlineStr">
        <is>
          <t>12/2025</t>
        </is>
      </c>
    </row>
    <row r="1415">
      <c r="A1415" t="n">
        <v>186157</v>
      </c>
      <c r="B1415" t="n">
        <v>122</v>
      </c>
      <c r="C1415" t="inlineStr">
        <is>
          <t>Arcos</t>
        </is>
      </c>
      <c r="D1415" t="inlineStr">
        <is>
          <t>CECILIA TSUYACO ARAKI SILVA LTDA</t>
        </is>
      </c>
      <c r="E1415" t="inlineStr">
        <is>
          <t>382987</t>
        </is>
      </c>
      <c r="F1415" s="550" t="n">
        <v>45995</v>
      </c>
      <c r="G1415" s="550" t="n">
        <v>45995</v>
      </c>
      <c r="H1415" s="550" t="n">
        <v>46023</v>
      </c>
      <c r="I1415" t="n">
        <v>1098.45</v>
      </c>
      <c r="J1415" t="n">
        <v>1098.45</v>
      </c>
      <c r="K1415" t="n">
        <v>1098.45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inlineStr">
        <is>
          <t>12/2025</t>
        </is>
      </c>
    </row>
    <row r="1416">
      <c r="A1416" t="n">
        <v>186155</v>
      </c>
      <c r="B1416" t="n">
        <v>122</v>
      </c>
      <c r="C1416" t="inlineStr">
        <is>
          <t>Arcos</t>
        </is>
      </c>
      <c r="D1416" t="inlineStr">
        <is>
          <t>TOCAYA TORRADORES DE CAFE LTDA</t>
        </is>
      </c>
      <c r="E1416" t="inlineStr">
        <is>
          <t>23752</t>
        </is>
      </c>
      <c r="F1416" s="550" t="n">
        <v>45994</v>
      </c>
      <c r="G1416" s="550" t="n">
        <v>45994</v>
      </c>
      <c r="H1416" s="550" t="n">
        <v>46022</v>
      </c>
      <c r="I1416" t="n">
        <v>2795.17</v>
      </c>
      <c r="J1416" t="n">
        <v>2628</v>
      </c>
      <c r="K1416" t="n">
        <v>0</v>
      </c>
      <c r="L1416" t="n">
        <v>2795.17</v>
      </c>
      <c r="M1416" t="n">
        <v>0</v>
      </c>
      <c r="N1416" t="n">
        <v>0</v>
      </c>
      <c r="O1416" t="n">
        <v>0</v>
      </c>
      <c r="P1416" t="n">
        <v>0</v>
      </c>
      <c r="Q1416" t="inlineStr">
        <is>
          <t>12/2025</t>
        </is>
      </c>
    </row>
    <row r="1417">
      <c r="A1417" t="n">
        <v>186153</v>
      </c>
      <c r="B1417" t="n">
        <v>122</v>
      </c>
      <c r="C1417" t="inlineStr">
        <is>
          <t>Arcos</t>
        </is>
      </c>
      <c r="D1417" t="inlineStr">
        <is>
          <t>ALLIMENTARI COMERCIO DE PRODUTOS ALIMENTICIOS E SERVICOS LTDA</t>
        </is>
      </c>
      <c r="E1417" t="inlineStr">
        <is>
          <t>32948</t>
        </is>
      </c>
      <c r="F1417" s="550" t="n">
        <v>45992</v>
      </c>
      <c r="G1417" s="550" t="n">
        <v>45992</v>
      </c>
      <c r="H1417" s="550" t="n">
        <v>46020</v>
      </c>
      <c r="I1417" t="n">
        <v>291.55</v>
      </c>
      <c r="J1417" t="n">
        <v>291.55</v>
      </c>
      <c r="K1417" t="n">
        <v>291.55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inlineStr">
        <is>
          <t>12/2025</t>
        </is>
      </c>
    </row>
    <row r="1418">
      <c r="A1418" t="n">
        <v>186151</v>
      </c>
      <c r="B1418" t="n">
        <v>122</v>
      </c>
      <c r="C1418" t="inlineStr">
        <is>
          <t>Arcos</t>
        </is>
      </c>
      <c r="D1418" t="inlineStr">
        <is>
          <t>ZAHIL IMPORTADORA LTDA</t>
        </is>
      </c>
      <c r="E1418" t="inlineStr">
        <is>
          <t>261147</t>
        </is>
      </c>
      <c r="F1418" s="550" t="n">
        <v>45992</v>
      </c>
      <c r="G1418" s="550" t="n">
        <v>45992</v>
      </c>
      <c r="H1418" s="550" t="n">
        <v>46022</v>
      </c>
      <c r="I1418" t="n">
        <v>2890.84</v>
      </c>
      <c r="J1418" t="n">
        <v>2714.4</v>
      </c>
      <c r="K1418" t="n">
        <v>0</v>
      </c>
      <c r="L1418" t="n">
        <v>2890.84</v>
      </c>
      <c r="M1418" t="n">
        <v>0</v>
      </c>
      <c r="N1418" t="n">
        <v>0</v>
      </c>
      <c r="O1418" t="n">
        <v>0</v>
      </c>
      <c r="P1418" t="n">
        <v>0</v>
      </c>
      <c r="Q1418" t="inlineStr">
        <is>
          <t>12/2025</t>
        </is>
      </c>
    </row>
    <row r="1419">
      <c r="A1419" t="n">
        <v>186148</v>
      </c>
      <c r="B1419" t="n">
        <v>122</v>
      </c>
      <c r="C1419" t="inlineStr">
        <is>
          <t>Arcos</t>
        </is>
      </c>
      <c r="D1419" t="inlineStr">
        <is>
          <t xml:space="preserve">ARENA VIP DISTRIBUIDORA DE BEBIDAS LTDA </t>
        </is>
      </c>
      <c r="E1419" t="inlineStr">
        <is>
          <t>20229</t>
        </is>
      </c>
      <c r="F1419" s="550" t="n">
        <v>45993</v>
      </c>
      <c r="G1419" s="550" t="n">
        <v>45993</v>
      </c>
      <c r="H1419" s="550" t="n">
        <v>46021</v>
      </c>
      <c r="I1419" t="n">
        <v>1410</v>
      </c>
      <c r="J1419" t="n">
        <v>1410</v>
      </c>
      <c r="K1419" t="n">
        <v>0</v>
      </c>
      <c r="L1419" t="n">
        <v>1410</v>
      </c>
      <c r="M1419" t="n">
        <v>0</v>
      </c>
      <c r="N1419" t="n">
        <v>0</v>
      </c>
      <c r="O1419" t="n">
        <v>0</v>
      </c>
      <c r="P1419" t="n">
        <v>0</v>
      </c>
      <c r="Q1419" t="inlineStr">
        <is>
          <t>12/2025</t>
        </is>
      </c>
    </row>
    <row r="1420">
      <c r="A1420" t="n">
        <v>186147</v>
      </c>
      <c r="B1420" t="n">
        <v>122</v>
      </c>
      <c r="C1420" t="inlineStr">
        <is>
          <t>Arcos</t>
        </is>
      </c>
      <c r="D1420" t="inlineStr">
        <is>
          <t>FG7 COMERCIO E DISTRIBUICAO DE BEBIDAS LTDA</t>
        </is>
      </c>
      <c r="E1420" t="inlineStr">
        <is>
          <t>711268</t>
        </is>
      </c>
      <c r="F1420" s="550" t="n">
        <v>45994</v>
      </c>
      <c r="G1420" s="550" t="n">
        <v>45994</v>
      </c>
      <c r="H1420" s="550" t="n">
        <v>46022</v>
      </c>
      <c r="I1420" t="n">
        <v>877.38</v>
      </c>
      <c r="J1420" t="n">
        <v>877.38</v>
      </c>
      <c r="K1420" t="n">
        <v>0</v>
      </c>
      <c r="L1420" t="n">
        <v>877.38</v>
      </c>
      <c r="M1420" t="n">
        <v>0</v>
      </c>
      <c r="N1420" t="n">
        <v>0</v>
      </c>
      <c r="O1420" t="n">
        <v>0</v>
      </c>
      <c r="P1420" t="n">
        <v>0</v>
      </c>
      <c r="Q1420" t="inlineStr">
        <is>
          <t>12/2025</t>
        </is>
      </c>
    </row>
    <row r="1421">
      <c r="A1421" t="n">
        <v>186145</v>
      </c>
      <c r="B1421" t="n">
        <v>122</v>
      </c>
      <c r="C1421" t="inlineStr">
        <is>
          <t>Arcos</t>
        </is>
      </c>
      <c r="D1421" t="inlineStr">
        <is>
          <t xml:space="preserve">LEITERIA CABRIOLA FROMAGES DE CHEVRE LTDA </t>
        </is>
      </c>
      <c r="E1421" t="inlineStr">
        <is>
          <t>47294</t>
        </is>
      </c>
      <c r="F1421" s="550" t="n">
        <v>45993</v>
      </c>
      <c r="G1421" s="550" t="n">
        <v>45993</v>
      </c>
      <c r="H1421" s="550" t="n">
        <v>46023</v>
      </c>
      <c r="I1421" t="n">
        <v>789</v>
      </c>
      <c r="J1421" t="n">
        <v>789</v>
      </c>
      <c r="K1421" t="n">
        <v>789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inlineStr">
        <is>
          <t>12/2025</t>
        </is>
      </c>
    </row>
    <row r="1422">
      <c r="A1422" t="n">
        <v>186144</v>
      </c>
      <c r="B1422" t="n">
        <v>122</v>
      </c>
      <c r="C1422" t="inlineStr">
        <is>
          <t>Arcos</t>
        </is>
      </c>
      <c r="D1422" t="inlineStr">
        <is>
          <t>MARIO PEDRO FELICIANO - HORTIFRUTI</t>
        </is>
      </c>
      <c r="E1422" t="inlineStr">
        <is>
          <t>460613</t>
        </is>
      </c>
      <c r="F1422" s="550" t="n">
        <v>45993</v>
      </c>
      <c r="G1422" s="550" t="n">
        <v>45993</v>
      </c>
      <c r="H1422" s="550" t="n">
        <v>46021</v>
      </c>
      <c r="I1422" t="n">
        <v>457.87</v>
      </c>
      <c r="J1422" t="n">
        <v>457.87</v>
      </c>
      <c r="K1422" t="n">
        <v>457.87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inlineStr">
        <is>
          <t>12/2025</t>
        </is>
      </c>
    </row>
    <row r="1423">
      <c r="A1423" t="n">
        <v>186142</v>
      </c>
      <c r="B1423" t="n">
        <v>122</v>
      </c>
      <c r="C1423" t="inlineStr">
        <is>
          <t>Arcos</t>
        </is>
      </c>
      <c r="D1423" t="inlineStr">
        <is>
          <t>WIDE STOCK COMERCIO E DISTRIBUICAO LTDA</t>
        </is>
      </c>
      <c r="E1423" t="inlineStr">
        <is>
          <t>421058</t>
        </is>
      </c>
      <c r="F1423" s="550" t="n">
        <v>45993</v>
      </c>
      <c r="H1423" s="550" t="n">
        <v>46021</v>
      </c>
      <c r="I1423" t="n">
        <v>569.8099999999999</v>
      </c>
      <c r="J1423" t="n">
        <v>569.8099999999999</v>
      </c>
      <c r="K1423" t="n">
        <v>0</v>
      </c>
      <c r="L1423" t="n">
        <v>0</v>
      </c>
      <c r="M1423" t="n">
        <v>569.8099999999999</v>
      </c>
      <c r="N1423" t="n">
        <v>0</v>
      </c>
      <c r="O1423" t="n">
        <v>0</v>
      </c>
      <c r="P1423" t="n">
        <v>0</v>
      </c>
      <c r="Q1423" t="inlineStr">
        <is>
          <t>12/2025</t>
        </is>
      </c>
    </row>
    <row r="1424">
      <c r="A1424" t="n">
        <v>186140</v>
      </c>
      <c r="B1424" t="n">
        <v>122</v>
      </c>
      <c r="C1424" t="inlineStr">
        <is>
          <t>Arcos</t>
        </is>
      </c>
      <c r="D1424" t="inlineStr">
        <is>
          <t>DTK COMERCIO DE ALIMENTOS LTDA</t>
        </is>
      </c>
      <c r="E1424" t="inlineStr">
        <is>
          <t>55488</t>
        </is>
      </c>
      <c r="F1424" s="550" t="n">
        <v>45994</v>
      </c>
      <c r="G1424" s="550" t="n">
        <v>45994</v>
      </c>
      <c r="H1424" s="550" t="n">
        <v>46022</v>
      </c>
      <c r="I1424" t="n">
        <v>1503.63</v>
      </c>
      <c r="J1424" t="n">
        <v>1501.43</v>
      </c>
      <c r="K1424" t="n">
        <v>1503.63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inlineStr">
        <is>
          <t>12/2025</t>
        </is>
      </c>
    </row>
    <row r="1425">
      <c r="A1425" t="n">
        <v>186139</v>
      </c>
      <c r="B1425" t="n">
        <v>122</v>
      </c>
      <c r="C1425" t="inlineStr">
        <is>
          <t>Arcos</t>
        </is>
      </c>
      <c r="D1425" t="inlineStr">
        <is>
          <t>FRONT BEBIDAS LTDA</t>
        </is>
      </c>
      <c r="E1425" t="inlineStr">
        <is>
          <t>781590</t>
        </is>
      </c>
      <c r="F1425" s="550" t="n">
        <v>45993</v>
      </c>
      <c r="G1425" s="550" t="n">
        <v>45993</v>
      </c>
      <c r="H1425" s="550" t="n">
        <v>46021</v>
      </c>
      <c r="I1425" t="n">
        <v>1176.26</v>
      </c>
      <c r="J1425" t="n">
        <v>1176.28</v>
      </c>
      <c r="K1425" t="n">
        <v>0</v>
      </c>
      <c r="L1425" t="n">
        <v>1176.26</v>
      </c>
      <c r="M1425" t="n">
        <v>0</v>
      </c>
      <c r="N1425" t="n">
        <v>0</v>
      </c>
      <c r="O1425" t="n">
        <v>0</v>
      </c>
      <c r="P1425" t="n">
        <v>0</v>
      </c>
      <c r="Q1425" t="inlineStr">
        <is>
          <t>12/2025</t>
        </is>
      </c>
    </row>
    <row r="1426">
      <c r="A1426" t="n">
        <v>186137</v>
      </c>
      <c r="B1426" t="n">
        <v>122</v>
      </c>
      <c r="C1426" t="inlineStr">
        <is>
          <t>Arcos</t>
        </is>
      </c>
      <c r="D1426" t="inlineStr">
        <is>
          <t>HORTA NOVA DISTRIBUIDORA DE HORTIFRUTI LTDA</t>
        </is>
      </c>
      <c r="E1426" t="inlineStr">
        <is>
          <t>7692</t>
        </is>
      </c>
      <c r="F1426" s="550" t="n">
        <v>45993</v>
      </c>
      <c r="G1426" s="550" t="n">
        <v>45993</v>
      </c>
      <c r="H1426" s="550" t="n">
        <v>46021</v>
      </c>
      <c r="I1426" t="n">
        <v>599.5</v>
      </c>
      <c r="J1426" t="n">
        <v>599.5</v>
      </c>
      <c r="K1426" t="n">
        <v>599.5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inlineStr">
        <is>
          <t>12/2025</t>
        </is>
      </c>
    </row>
    <row r="1427">
      <c r="A1427" t="n">
        <v>186135</v>
      </c>
      <c r="B1427" t="n">
        <v>122</v>
      </c>
      <c r="C1427" t="inlineStr">
        <is>
          <t>Arcos</t>
        </is>
      </c>
      <c r="D1427" t="inlineStr">
        <is>
          <t>QUEIJARIA ATALAIA LTDA</t>
        </is>
      </c>
      <c r="E1427" t="inlineStr">
        <is>
          <t>18851</t>
        </is>
      </c>
      <c r="F1427" s="550" t="n">
        <v>45993</v>
      </c>
      <c r="G1427" s="550" t="n">
        <v>45993</v>
      </c>
      <c r="H1427" s="550" t="n">
        <v>46021</v>
      </c>
      <c r="I1427" t="n">
        <v>388.55</v>
      </c>
      <c r="J1427" t="n">
        <v>303.6</v>
      </c>
      <c r="K1427" t="n">
        <v>388.55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inlineStr">
        <is>
          <t>12/2025</t>
        </is>
      </c>
    </row>
    <row r="1428">
      <c r="A1428" t="n">
        <v>186133</v>
      </c>
      <c r="B1428" t="n">
        <v>122</v>
      </c>
      <c r="C1428" t="inlineStr">
        <is>
          <t>Arcos</t>
        </is>
      </c>
      <c r="D1428" t="inlineStr">
        <is>
          <t>CECILIA TSUYACO ARAKI SILVA LTDA</t>
        </is>
      </c>
      <c r="E1428" t="inlineStr">
        <is>
          <t>382810</t>
        </is>
      </c>
      <c r="F1428" s="550" t="n">
        <v>45993</v>
      </c>
      <c r="G1428" s="550" t="n">
        <v>45993</v>
      </c>
      <c r="H1428" s="550" t="n">
        <v>46021</v>
      </c>
      <c r="I1428" t="n">
        <v>572.85</v>
      </c>
      <c r="J1428" t="n">
        <v>572.85</v>
      </c>
      <c r="K1428" t="n">
        <v>572.85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inlineStr">
        <is>
          <t>12/2025</t>
        </is>
      </c>
    </row>
    <row r="1429">
      <c r="A1429" t="n">
        <v>186130</v>
      </c>
      <c r="B1429" t="n">
        <v>122</v>
      </c>
      <c r="C1429" t="inlineStr">
        <is>
          <t>Arcos</t>
        </is>
      </c>
      <c r="D1429" t="inlineStr">
        <is>
          <t>EMPORIO M&amp;L COMERCIO DE ALIM E BEBIDAS LTDA</t>
        </is>
      </c>
      <c r="E1429" t="inlineStr">
        <is>
          <t>484280</t>
        </is>
      </c>
      <c r="F1429" s="550" t="n">
        <v>46024</v>
      </c>
      <c r="G1429" s="550" t="n">
        <v>46024</v>
      </c>
      <c r="H1429" s="550" t="n">
        <v>46021</v>
      </c>
      <c r="I1429" t="n">
        <v>6855.54</v>
      </c>
      <c r="J1429" t="n">
        <v>6855.54</v>
      </c>
      <c r="K1429" t="n">
        <v>6855.54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inlineStr">
        <is>
          <t>01/2026</t>
        </is>
      </c>
    </row>
    <row r="1430">
      <c r="A1430" t="n">
        <v>183852</v>
      </c>
      <c r="B1430" t="n">
        <v>122</v>
      </c>
      <c r="C1430" t="inlineStr">
        <is>
          <t>Arcos</t>
        </is>
      </c>
      <c r="D1430" t="inlineStr">
        <is>
          <t>NOVA COMERCIAL PESCADOS LTDA</t>
        </is>
      </c>
      <c r="E1430" t="inlineStr">
        <is>
          <t>29982</t>
        </is>
      </c>
      <c r="F1430" s="550" t="n">
        <v>46003</v>
      </c>
      <c r="G1430" s="550" t="n">
        <v>46003</v>
      </c>
      <c r="H1430" s="550" t="n">
        <v>46017</v>
      </c>
      <c r="I1430" t="n">
        <v>1680</v>
      </c>
      <c r="J1430" t="n">
        <v>1680</v>
      </c>
      <c r="K1430" t="n">
        <v>1680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inlineStr">
        <is>
          <t>12/2025</t>
        </is>
      </c>
    </row>
    <row r="1431">
      <c r="A1431" t="n">
        <v>183851</v>
      </c>
      <c r="B1431" t="n">
        <v>122</v>
      </c>
      <c r="C1431" t="inlineStr">
        <is>
          <t>Arcos</t>
        </is>
      </c>
      <c r="D1431" t="inlineStr">
        <is>
          <t>GCT COMERCIO DE PRODUTOS ALIMENTICIOS LTDA</t>
        </is>
      </c>
      <c r="E1431" t="inlineStr">
        <is>
          <t>8741</t>
        </is>
      </c>
      <c r="F1431" s="550" t="n">
        <v>46004</v>
      </c>
      <c r="G1431" s="550" t="n">
        <v>46004</v>
      </c>
      <c r="H1431" s="550" t="n">
        <v>46018</v>
      </c>
      <c r="I1431" t="n">
        <v>1197.75</v>
      </c>
      <c r="J1431" t="n">
        <v>1172.75</v>
      </c>
      <c r="K1431" t="n">
        <v>0</v>
      </c>
      <c r="L1431" t="n">
        <v>1197.75</v>
      </c>
      <c r="M1431" t="n">
        <v>0</v>
      </c>
      <c r="N1431" t="n">
        <v>0</v>
      </c>
      <c r="O1431" t="n">
        <v>0</v>
      </c>
      <c r="P1431" t="n">
        <v>0</v>
      </c>
      <c r="Q1431" t="inlineStr">
        <is>
          <t>12/2025</t>
        </is>
      </c>
    </row>
    <row r="1432">
      <c r="A1432" t="n">
        <v>183850</v>
      </c>
      <c r="B1432" t="n">
        <v>122</v>
      </c>
      <c r="C1432" t="inlineStr">
        <is>
          <t>Arcos</t>
        </is>
      </c>
      <c r="D1432" t="inlineStr">
        <is>
          <t>AKASHIA FLORA COMÉRCIO IMPORTAÇÃO E EXPORTAÇÃO DE PROTUDOS NATURAIS</t>
        </is>
      </c>
      <c r="E1432" t="inlineStr">
        <is>
          <t>6381</t>
        </is>
      </c>
      <c r="F1432" s="550" t="n">
        <v>46003</v>
      </c>
      <c r="G1432" s="550" t="n">
        <v>46003</v>
      </c>
      <c r="H1432" s="550" t="n">
        <v>46003</v>
      </c>
      <c r="I1432" t="n">
        <v>130</v>
      </c>
      <c r="J1432" t="n">
        <v>130</v>
      </c>
      <c r="K1432" t="n">
        <v>130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inlineStr">
        <is>
          <t>12/2025</t>
        </is>
      </c>
    </row>
    <row r="1433">
      <c r="A1433" t="n">
        <v>183849</v>
      </c>
      <c r="B1433" t="n">
        <v>122</v>
      </c>
      <c r="C1433" t="inlineStr">
        <is>
          <t>Arcos</t>
        </is>
      </c>
      <c r="D1433" t="inlineStr">
        <is>
          <t xml:space="preserve">CAROLINA AMANCIO </t>
        </is>
      </c>
      <c r="E1433" t="inlineStr">
        <is>
          <t>184</t>
        </is>
      </c>
      <c r="F1433" s="550" t="n">
        <v>46002</v>
      </c>
      <c r="G1433" s="550" t="n">
        <v>46002</v>
      </c>
      <c r="H1433" s="550" t="n">
        <v>46017</v>
      </c>
      <c r="I1433" t="n">
        <v>325</v>
      </c>
      <c r="J1433" t="n">
        <v>300</v>
      </c>
      <c r="K1433" t="n">
        <v>325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inlineStr">
        <is>
          <t>12/2025</t>
        </is>
      </c>
    </row>
    <row r="1434">
      <c r="A1434" t="n">
        <v>183848</v>
      </c>
      <c r="B1434" t="n">
        <v>122</v>
      </c>
      <c r="C1434" t="inlineStr">
        <is>
          <t>Arcos</t>
        </is>
      </c>
      <c r="D1434" t="inlineStr">
        <is>
          <t>BATARD PADARIA ARTESANAL LTDA</t>
        </is>
      </c>
      <c r="E1434" t="inlineStr">
        <is>
          <t>12809</t>
        </is>
      </c>
      <c r="F1434" s="550" t="n">
        <v>46003</v>
      </c>
      <c r="G1434" s="550" t="n">
        <v>46003</v>
      </c>
      <c r="H1434" s="550" t="n">
        <v>46019</v>
      </c>
      <c r="I1434" t="n">
        <v>1142</v>
      </c>
      <c r="J1434" t="n">
        <v>1129</v>
      </c>
      <c r="K1434" t="n">
        <v>1142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inlineStr">
        <is>
          <t>12/2025</t>
        </is>
      </c>
    </row>
    <row r="1435">
      <c r="A1435" t="n">
        <v>183839</v>
      </c>
      <c r="B1435" t="n">
        <v>122</v>
      </c>
      <c r="C1435" t="inlineStr">
        <is>
          <t>Arcos</t>
        </is>
      </c>
      <c r="D1435" t="inlineStr">
        <is>
          <t>PSSS LTDA</t>
        </is>
      </c>
      <c r="E1435" t="inlineStr">
        <is>
          <t>2799</t>
        </is>
      </c>
      <c r="F1435" s="550" t="n">
        <v>46002</v>
      </c>
      <c r="H1435" s="550" t="n">
        <v>46018</v>
      </c>
      <c r="I1435" t="n">
        <v>1558.4</v>
      </c>
      <c r="J1435" t="n">
        <v>1558.4</v>
      </c>
      <c r="K1435" t="n">
        <v>0</v>
      </c>
      <c r="L1435" t="n">
        <v>0</v>
      </c>
      <c r="M1435" t="n">
        <v>1483.4</v>
      </c>
      <c r="N1435" t="n">
        <v>0</v>
      </c>
      <c r="O1435" t="n">
        <v>75</v>
      </c>
      <c r="P1435" t="n">
        <v>0</v>
      </c>
      <c r="Q1435" t="inlineStr">
        <is>
          <t>12/2025</t>
        </is>
      </c>
    </row>
    <row r="1436">
      <c r="A1436" t="n">
        <v>183838</v>
      </c>
      <c r="B1436" t="n">
        <v>122</v>
      </c>
      <c r="C1436" t="inlineStr">
        <is>
          <t>Arcos</t>
        </is>
      </c>
      <c r="D1436" t="inlineStr">
        <is>
          <t xml:space="preserve">HNK BR INDUSTRIA DE BEBIDAS </t>
        </is>
      </c>
      <c r="E1436" t="inlineStr">
        <is>
          <t>118219</t>
        </is>
      </c>
      <c r="F1436" s="550" t="n">
        <v>46001</v>
      </c>
      <c r="G1436" s="550" t="n">
        <v>46001</v>
      </c>
      <c r="H1436" s="550" t="n">
        <v>46015</v>
      </c>
      <c r="I1436" t="n">
        <v>1278.23</v>
      </c>
      <c r="J1436" t="n">
        <v>1732.36</v>
      </c>
      <c r="K1436" t="n">
        <v>0</v>
      </c>
      <c r="L1436" t="n">
        <v>1278.23</v>
      </c>
      <c r="M1436" t="n">
        <v>0</v>
      </c>
      <c r="N1436" t="n">
        <v>0</v>
      </c>
      <c r="O1436" t="n">
        <v>0</v>
      </c>
      <c r="P1436" t="n">
        <v>0</v>
      </c>
      <c r="Q1436" t="inlineStr">
        <is>
          <t>12/2025</t>
        </is>
      </c>
    </row>
    <row r="1437">
      <c r="A1437" t="n">
        <v>183836</v>
      </c>
      <c r="B1437" t="n">
        <v>122</v>
      </c>
      <c r="C1437" t="inlineStr">
        <is>
          <t>Arcos</t>
        </is>
      </c>
      <c r="D1437" t="inlineStr">
        <is>
          <t>NA MORADA INDÚSTRIA E COMÉRCIO LTDA</t>
        </is>
      </c>
      <c r="E1437" t="inlineStr">
        <is>
          <t>287141</t>
        </is>
      </c>
      <c r="F1437" s="550" t="n">
        <v>46000</v>
      </c>
      <c r="G1437" s="550" t="n">
        <v>46000</v>
      </c>
      <c r="H1437" s="550" t="n">
        <v>46015</v>
      </c>
      <c r="I1437" t="n">
        <v>1599.38</v>
      </c>
      <c r="J1437" t="n">
        <v>1599.38</v>
      </c>
      <c r="K1437" t="n">
        <v>1599.38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inlineStr">
        <is>
          <t>12/2025</t>
        </is>
      </c>
    </row>
    <row r="1438">
      <c r="A1438" t="n">
        <v>183834</v>
      </c>
      <c r="B1438" t="n">
        <v>122</v>
      </c>
      <c r="C1438" t="inlineStr">
        <is>
          <t>Arcos</t>
        </is>
      </c>
      <c r="D1438" t="inlineStr">
        <is>
          <t>JUNDIA FOODS DISTRIBUIDORA DE PRODUTOA ALIMENTICIOS LTDA</t>
        </is>
      </c>
      <c r="E1438" t="inlineStr">
        <is>
          <t>574564</t>
        </is>
      </c>
      <c r="F1438" s="550" t="n">
        <v>46000</v>
      </c>
      <c r="G1438" s="550" t="n">
        <v>46000</v>
      </c>
      <c r="H1438" s="550" t="n">
        <v>46014</v>
      </c>
      <c r="I1438" t="n">
        <v>1061.76</v>
      </c>
      <c r="J1438" t="n">
        <v>1061.76</v>
      </c>
      <c r="K1438" t="n">
        <v>1061.76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inlineStr">
        <is>
          <t>12/2025</t>
        </is>
      </c>
    </row>
    <row r="1439">
      <c r="A1439" t="n">
        <v>183830</v>
      </c>
      <c r="B1439" t="n">
        <v>122</v>
      </c>
      <c r="C1439" t="inlineStr">
        <is>
          <t>Arcos</t>
        </is>
      </c>
      <c r="D1439" t="inlineStr">
        <is>
          <t>MAR DIRETO POC COMERCIO DE PEIXES LTDA</t>
        </is>
      </c>
      <c r="E1439" t="inlineStr">
        <is>
          <t>112687</t>
        </is>
      </c>
      <c r="F1439" s="550" t="n">
        <v>46000</v>
      </c>
      <c r="G1439" s="550" t="n">
        <v>46000</v>
      </c>
      <c r="H1439" s="550" t="n">
        <v>46014</v>
      </c>
      <c r="I1439" t="n">
        <v>250.7</v>
      </c>
      <c r="J1439" t="n">
        <v>250.7</v>
      </c>
      <c r="K1439" t="n">
        <v>250.7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inlineStr">
        <is>
          <t>12/2025</t>
        </is>
      </c>
    </row>
    <row r="1440">
      <c r="A1440" t="n">
        <v>183829</v>
      </c>
      <c r="B1440" t="n">
        <v>122</v>
      </c>
      <c r="C1440" t="inlineStr">
        <is>
          <t>Arcos</t>
        </is>
      </c>
      <c r="D1440" t="inlineStr">
        <is>
          <t>MAR DIRETO POC COMERCIO DE PEIXES LTDA</t>
        </is>
      </c>
      <c r="E1440" t="inlineStr">
        <is>
          <t>112685</t>
        </is>
      </c>
      <c r="F1440" s="550" t="n">
        <v>46000</v>
      </c>
      <c r="G1440" s="550" t="n">
        <v>46000</v>
      </c>
      <c r="H1440" s="550" t="n">
        <v>46014</v>
      </c>
      <c r="I1440" t="n">
        <v>1929.3</v>
      </c>
      <c r="J1440" t="n">
        <v>1929.3</v>
      </c>
      <c r="K1440" t="n">
        <v>1929.3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inlineStr">
        <is>
          <t>12/2025</t>
        </is>
      </c>
    </row>
    <row r="1441">
      <c r="A1441" t="n">
        <v>183827</v>
      </c>
      <c r="B1441" t="n">
        <v>122</v>
      </c>
      <c r="C1441" t="inlineStr">
        <is>
          <t>Arcos</t>
        </is>
      </c>
      <c r="D1441" t="inlineStr">
        <is>
          <t>DONA ZELDA LTDA</t>
        </is>
      </c>
      <c r="E1441" t="inlineStr">
        <is>
          <t>131</t>
        </is>
      </c>
      <c r="F1441" s="550" t="n">
        <v>45999</v>
      </c>
      <c r="G1441" s="550" t="n">
        <v>45999</v>
      </c>
      <c r="H1441" s="550" t="n">
        <v>46015</v>
      </c>
      <c r="I1441" t="n">
        <v>925</v>
      </c>
      <c r="J1441" t="n">
        <v>900</v>
      </c>
      <c r="K1441" t="n">
        <v>925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inlineStr">
        <is>
          <t>12/2025</t>
        </is>
      </c>
    </row>
    <row r="1442">
      <c r="A1442" t="n">
        <v>183815</v>
      </c>
      <c r="B1442" t="n">
        <v>122</v>
      </c>
      <c r="C1442" t="inlineStr">
        <is>
          <t>Arcos</t>
        </is>
      </c>
      <c r="D1442" t="inlineStr">
        <is>
          <t>KING COMERCIO E IMPORTACAO DE BEBIDAS LTDA</t>
        </is>
      </c>
      <c r="E1442" t="inlineStr">
        <is>
          <t>123657</t>
        </is>
      </c>
      <c r="F1442" s="550" t="n">
        <v>45994</v>
      </c>
      <c r="G1442" s="550" t="n">
        <v>45994</v>
      </c>
      <c r="H1442" s="550" t="n">
        <v>46015</v>
      </c>
      <c r="I1442" t="n">
        <v>12329.4</v>
      </c>
      <c r="J1442" t="n">
        <v>12329.4</v>
      </c>
      <c r="K1442" t="n">
        <v>0</v>
      </c>
      <c r="L1442" t="n">
        <v>12329.4</v>
      </c>
      <c r="M1442" t="n">
        <v>0</v>
      </c>
      <c r="N1442" t="n">
        <v>0</v>
      </c>
      <c r="O1442" t="n">
        <v>0</v>
      </c>
      <c r="P1442" t="n">
        <v>0</v>
      </c>
      <c r="Q1442" t="inlineStr">
        <is>
          <t>12/2025</t>
        </is>
      </c>
    </row>
    <row r="1443">
      <c r="A1443" t="n">
        <v>183812</v>
      </c>
      <c r="B1443" t="n">
        <v>122</v>
      </c>
      <c r="C1443" t="inlineStr">
        <is>
          <t>Arcos</t>
        </is>
      </c>
      <c r="D1443" t="inlineStr">
        <is>
          <t>CG FOOD´S DISTRIBUIDORA DE ALIMENTOS LTDA</t>
        </is>
      </c>
      <c r="E1443" t="inlineStr">
        <is>
          <t>172890</t>
        </is>
      </c>
      <c r="F1443" s="550" t="n">
        <v>45994</v>
      </c>
      <c r="G1443" s="550" t="n">
        <v>45994</v>
      </c>
      <c r="H1443" s="550" t="n">
        <v>46015</v>
      </c>
      <c r="I1443" t="n">
        <v>468</v>
      </c>
      <c r="J1443" t="n">
        <v>468</v>
      </c>
      <c r="K1443" t="n">
        <v>468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inlineStr">
        <is>
          <t>12/2025</t>
        </is>
      </c>
    </row>
    <row r="1444">
      <c r="A1444" t="n">
        <v>183806</v>
      </c>
      <c r="B1444" t="n">
        <v>122</v>
      </c>
      <c r="C1444" t="inlineStr">
        <is>
          <t>Arcos</t>
        </is>
      </c>
      <c r="D1444" t="inlineStr">
        <is>
          <t>CG FOOD´S DISTRIBUIDORA DE ALIMENTOS LTDA</t>
        </is>
      </c>
      <c r="E1444" t="inlineStr">
        <is>
          <t>172847</t>
        </is>
      </c>
      <c r="F1444" s="550" t="n">
        <v>45993</v>
      </c>
      <c r="G1444" s="550" t="n">
        <v>45993</v>
      </c>
      <c r="H1444" s="550" t="n">
        <v>46014</v>
      </c>
      <c r="I1444" t="n">
        <v>393.82</v>
      </c>
      <c r="J1444" t="n">
        <v>393.82</v>
      </c>
      <c r="K1444" t="n">
        <v>393.82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inlineStr">
        <is>
          <t>12/2025</t>
        </is>
      </c>
    </row>
    <row r="1445">
      <c r="A1445" t="n">
        <v>183805</v>
      </c>
      <c r="B1445" t="n">
        <v>122</v>
      </c>
      <c r="C1445" t="inlineStr">
        <is>
          <t>Arcos</t>
        </is>
      </c>
      <c r="D1445" t="inlineStr">
        <is>
          <t>PROAUTO INDUSTRIA QUIMICA EIRELI</t>
        </is>
      </c>
      <c r="E1445" t="inlineStr">
        <is>
          <t>148565</t>
        </is>
      </c>
      <c r="F1445" s="550" t="n">
        <v>45993</v>
      </c>
      <c r="H1445" s="550" t="n">
        <v>46014</v>
      </c>
      <c r="I1445" t="n">
        <v>1732</v>
      </c>
      <c r="J1445" t="n">
        <v>1654.85</v>
      </c>
      <c r="K1445" t="n">
        <v>0</v>
      </c>
      <c r="L1445" t="n">
        <v>0</v>
      </c>
      <c r="M1445" t="n">
        <v>1732</v>
      </c>
      <c r="N1445" t="n">
        <v>0</v>
      </c>
      <c r="O1445" t="n">
        <v>0</v>
      </c>
      <c r="P1445" t="n">
        <v>0</v>
      </c>
      <c r="Q1445" t="inlineStr">
        <is>
          <t>12/2025</t>
        </is>
      </c>
    </row>
    <row r="1446">
      <c r="A1446" t="n">
        <v>183799</v>
      </c>
      <c r="B1446" t="n">
        <v>122</v>
      </c>
      <c r="C1446" t="inlineStr">
        <is>
          <t>Arcos</t>
        </is>
      </c>
      <c r="D1446" t="inlineStr">
        <is>
          <t>DTK COMERCIO DE ALIMENTOS LTDA</t>
        </is>
      </c>
      <c r="E1446" t="inlineStr">
        <is>
          <t>55885</t>
        </is>
      </c>
      <c r="F1446" s="550" t="n">
        <v>45996</v>
      </c>
      <c r="G1446" s="550" t="n">
        <v>45996</v>
      </c>
      <c r="H1446" s="550" t="n">
        <v>46017</v>
      </c>
      <c r="I1446" t="n">
        <v>235.2</v>
      </c>
      <c r="J1446" t="n">
        <v>226.3</v>
      </c>
      <c r="K1446" t="n">
        <v>235.2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inlineStr">
        <is>
          <t>12/2025</t>
        </is>
      </c>
    </row>
    <row r="1447">
      <c r="A1447" t="n">
        <v>183796</v>
      </c>
      <c r="B1447" t="n">
        <v>122</v>
      </c>
      <c r="C1447" t="inlineStr">
        <is>
          <t>Arcos</t>
        </is>
      </c>
      <c r="D1447" t="inlineStr">
        <is>
          <t>MONTE ALTO ALIMENTOS LTDA</t>
        </is>
      </c>
      <c r="E1447" t="inlineStr">
        <is>
          <t>173754</t>
        </is>
      </c>
      <c r="F1447" s="550" t="n">
        <v>45995</v>
      </c>
      <c r="G1447" s="550" t="n">
        <v>45995</v>
      </c>
      <c r="H1447" s="550" t="n">
        <v>46016</v>
      </c>
      <c r="I1447" t="n">
        <v>1171.52</v>
      </c>
      <c r="J1447" t="n">
        <v>1171.52</v>
      </c>
      <c r="K1447" t="n">
        <v>1171.52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inlineStr">
        <is>
          <t>12/2025</t>
        </is>
      </c>
    </row>
    <row r="1448">
      <c r="A1448" t="n">
        <v>183793</v>
      </c>
      <c r="B1448" t="n">
        <v>122</v>
      </c>
      <c r="C1448" t="inlineStr">
        <is>
          <t>Arcos</t>
        </is>
      </c>
      <c r="D1448" t="inlineStr">
        <is>
          <t>CEPEL COMERCIO DE PAPEIS E EMBALAGENS LTDA</t>
        </is>
      </c>
      <c r="E1448" t="inlineStr">
        <is>
          <t>254530</t>
        </is>
      </c>
      <c r="F1448" s="550" t="n">
        <v>45995</v>
      </c>
      <c r="H1448" s="550" t="n">
        <v>46018</v>
      </c>
      <c r="I1448" t="n">
        <v>303.26</v>
      </c>
      <c r="J1448" t="n">
        <v>303.26</v>
      </c>
      <c r="K1448" t="n">
        <v>0</v>
      </c>
      <c r="L1448" t="n">
        <v>0</v>
      </c>
      <c r="M1448" t="n">
        <v>284.76</v>
      </c>
      <c r="N1448" t="n">
        <v>0</v>
      </c>
      <c r="O1448" t="n">
        <v>18.5</v>
      </c>
      <c r="P1448" t="n">
        <v>0</v>
      </c>
      <c r="Q1448" t="inlineStr">
        <is>
          <t>12/2025</t>
        </is>
      </c>
    </row>
    <row r="1449">
      <c r="A1449" t="n">
        <v>183789</v>
      </c>
      <c r="B1449" t="n">
        <v>122</v>
      </c>
      <c r="C1449" t="inlineStr">
        <is>
          <t>Arcos</t>
        </is>
      </c>
      <c r="D1449" t="inlineStr">
        <is>
          <t>KING COMERCIO E IMPORTACAO DE BEBIDAS LTDA</t>
        </is>
      </c>
      <c r="E1449" t="inlineStr">
        <is>
          <t>123647</t>
        </is>
      </c>
      <c r="F1449" s="550" t="n">
        <v>45993</v>
      </c>
      <c r="G1449" s="550" t="n">
        <v>45993</v>
      </c>
      <c r="H1449" s="550" t="n">
        <v>46014</v>
      </c>
      <c r="I1449" t="n">
        <v>2372.31</v>
      </c>
      <c r="J1449" t="n">
        <v>2372.31</v>
      </c>
      <c r="K1449" t="n">
        <v>0</v>
      </c>
      <c r="L1449" t="n">
        <v>2372.31</v>
      </c>
      <c r="M1449" t="n">
        <v>0</v>
      </c>
      <c r="N1449" t="n">
        <v>0</v>
      </c>
      <c r="O1449" t="n">
        <v>0</v>
      </c>
      <c r="P1449" t="n">
        <v>0</v>
      </c>
      <c r="Q1449" t="inlineStr">
        <is>
          <t>12/2025</t>
        </is>
      </c>
    </row>
    <row r="1450">
      <c r="A1450" t="n">
        <v>183787</v>
      </c>
      <c r="B1450" t="n">
        <v>122</v>
      </c>
      <c r="C1450" t="inlineStr">
        <is>
          <t>Arcos</t>
        </is>
      </c>
      <c r="D1450" t="inlineStr">
        <is>
          <t>EMPORIO M&amp;L COMERCIO DE ALIM E BEBIDAS LTDA</t>
        </is>
      </c>
      <c r="E1450" t="inlineStr">
        <is>
          <t>484672</t>
        </is>
      </c>
      <c r="F1450" s="550" t="n">
        <v>45994</v>
      </c>
      <c r="G1450" s="550" t="n">
        <v>45994</v>
      </c>
      <c r="H1450" s="550" t="n">
        <v>46015</v>
      </c>
      <c r="I1450" t="n">
        <v>171.63</v>
      </c>
      <c r="J1450" t="n">
        <v>171.63</v>
      </c>
      <c r="K1450" t="n">
        <v>171.63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inlineStr">
        <is>
          <t>12/2025</t>
        </is>
      </c>
    </row>
    <row r="1451">
      <c r="A1451" t="n">
        <v>183785</v>
      </c>
      <c r="B1451" t="n">
        <v>122</v>
      </c>
      <c r="C1451" t="inlineStr">
        <is>
          <t>Arcos</t>
        </is>
      </c>
      <c r="D1451" t="inlineStr">
        <is>
          <t>DTK COMERCIO DE ALIMENTOS LTDA</t>
        </is>
      </c>
      <c r="E1451" t="inlineStr">
        <is>
          <t>55763</t>
        </is>
      </c>
      <c r="F1451" s="550" t="n">
        <v>45995</v>
      </c>
      <c r="G1451" s="550" t="n">
        <v>45995</v>
      </c>
      <c r="H1451" s="550" t="n">
        <v>46016</v>
      </c>
      <c r="I1451" t="n">
        <v>120.5</v>
      </c>
      <c r="J1451" t="n">
        <v>111.6</v>
      </c>
      <c r="K1451" t="n">
        <v>120.5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inlineStr">
        <is>
          <t>12/2025</t>
        </is>
      </c>
    </row>
    <row r="1452">
      <c r="A1452" t="n">
        <v>183784</v>
      </c>
      <c r="B1452" t="n">
        <v>122</v>
      </c>
      <c r="C1452" t="inlineStr">
        <is>
          <t>Arcos</t>
        </is>
      </c>
      <c r="D1452" t="inlineStr">
        <is>
          <t>MONTE ALTO ALIMENTOS LTDA</t>
        </is>
      </c>
      <c r="E1452" t="inlineStr">
        <is>
          <t>173560</t>
        </is>
      </c>
      <c r="F1452" s="550" t="n">
        <v>45992</v>
      </c>
      <c r="G1452" s="550" t="n">
        <v>45992</v>
      </c>
      <c r="H1452" s="550" t="n">
        <v>46013</v>
      </c>
      <c r="I1452" t="n">
        <v>1851.9</v>
      </c>
      <c r="J1452" t="n">
        <v>1851.9</v>
      </c>
      <c r="K1452" t="n">
        <v>1851.9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inlineStr">
        <is>
          <t>12/2025</t>
        </is>
      </c>
    </row>
    <row r="1453">
      <c r="A1453" t="n">
        <v>183778</v>
      </c>
      <c r="B1453" t="n">
        <v>122</v>
      </c>
      <c r="C1453" t="inlineStr">
        <is>
          <t>Arcos</t>
        </is>
      </c>
      <c r="D1453" t="inlineStr">
        <is>
          <t>MARIO PEDRO FELICIANO - HORTIFRUTI</t>
        </is>
      </c>
      <c r="E1453" t="inlineStr">
        <is>
          <t>461015</t>
        </is>
      </c>
      <c r="F1453" s="550" t="n">
        <v>45997</v>
      </c>
      <c r="G1453" s="550" t="n">
        <v>45997</v>
      </c>
      <c r="H1453" s="550" t="n">
        <v>46025</v>
      </c>
      <c r="I1453" t="n">
        <v>264.35</v>
      </c>
      <c r="J1453" t="n">
        <v>264.35</v>
      </c>
      <c r="K1453" t="n">
        <v>264.35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inlineStr">
        <is>
          <t>12/2025</t>
        </is>
      </c>
    </row>
    <row r="1454">
      <c r="A1454" t="n">
        <v>182600</v>
      </c>
      <c r="B1454" t="n">
        <v>122</v>
      </c>
      <c r="C1454" t="inlineStr">
        <is>
          <t>Arcos</t>
        </is>
      </c>
      <c r="D1454" t="inlineStr">
        <is>
          <t xml:space="preserve">CAROLINA AMANCIO </t>
        </is>
      </c>
      <c r="E1454" t="inlineStr">
        <is>
          <t>177</t>
        </is>
      </c>
      <c r="F1454" s="550" t="n">
        <v>45992</v>
      </c>
      <c r="G1454" s="550" t="n">
        <v>45992</v>
      </c>
      <c r="H1454" s="550" t="n">
        <v>46006</v>
      </c>
      <c r="I1454" t="n">
        <v>325</v>
      </c>
      <c r="J1454" t="n">
        <v>300</v>
      </c>
      <c r="K1454" t="n">
        <v>325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inlineStr">
        <is>
          <t>12/2025</t>
        </is>
      </c>
    </row>
    <row r="1455">
      <c r="A1455" t="n">
        <v>182598</v>
      </c>
      <c r="B1455" t="n">
        <v>122</v>
      </c>
      <c r="C1455" t="inlineStr">
        <is>
          <t>Arcos</t>
        </is>
      </c>
      <c r="D1455" t="inlineStr">
        <is>
          <t>CASANDRA DEVOTTO</t>
        </is>
      </c>
      <c r="E1455" t="inlineStr">
        <is>
          <t>88</t>
        </is>
      </c>
      <c r="F1455" s="550" t="n">
        <v>45993</v>
      </c>
      <c r="G1455" s="550" t="n">
        <v>45993</v>
      </c>
      <c r="H1455" s="550" t="n">
        <v>46009</v>
      </c>
      <c r="I1455" t="n">
        <v>3300</v>
      </c>
      <c r="J1455" t="n">
        <v>3300</v>
      </c>
      <c r="K1455" t="n">
        <v>3300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inlineStr">
        <is>
          <t>12/2025</t>
        </is>
      </c>
    </row>
    <row r="1456">
      <c r="A1456" t="n">
        <v>182596</v>
      </c>
      <c r="B1456" t="n">
        <v>122</v>
      </c>
      <c r="C1456" t="inlineStr">
        <is>
          <t>Arcos</t>
        </is>
      </c>
      <c r="D1456" t="inlineStr">
        <is>
          <t>MEAT HUNTER IMPORT EXPORT AND DISTRIBUTION LTDA</t>
        </is>
      </c>
      <c r="E1456" t="inlineStr">
        <is>
          <t>6514</t>
        </is>
      </c>
      <c r="F1456" s="550" t="n">
        <v>45992</v>
      </c>
      <c r="G1456" s="550" t="n">
        <v>45992</v>
      </c>
      <c r="H1456" s="550" t="n">
        <v>46006</v>
      </c>
      <c r="I1456" t="n">
        <v>2564.48</v>
      </c>
      <c r="J1456" t="n">
        <v>2564.48</v>
      </c>
      <c r="K1456" t="n">
        <v>2564.48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inlineStr">
        <is>
          <t>12/2025</t>
        </is>
      </c>
    </row>
    <row r="1457">
      <c r="A1457" t="n">
        <v>182593</v>
      </c>
      <c r="B1457" t="n">
        <v>122</v>
      </c>
      <c r="C1457" t="inlineStr">
        <is>
          <t>Arcos</t>
        </is>
      </c>
      <c r="D1457" t="inlineStr">
        <is>
          <t>MAR DIRETO POC COMERCIO DE PEIXES LTDA</t>
        </is>
      </c>
      <c r="E1457" t="inlineStr">
        <is>
          <t>112095</t>
        </is>
      </c>
      <c r="F1457" s="550" t="n">
        <v>45993</v>
      </c>
      <c r="G1457" s="550" t="n">
        <v>45993</v>
      </c>
      <c r="H1457" s="550" t="n">
        <v>46007</v>
      </c>
      <c r="I1457" t="n">
        <v>1340.7</v>
      </c>
      <c r="J1457" t="n">
        <v>1340.7</v>
      </c>
      <c r="K1457" t="n">
        <v>1340.7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inlineStr">
        <is>
          <t>12/2025</t>
        </is>
      </c>
    </row>
    <row r="1458">
      <c r="A1458" t="n">
        <v>182591</v>
      </c>
      <c r="B1458" t="n">
        <v>122</v>
      </c>
      <c r="C1458" t="inlineStr">
        <is>
          <t>Arcos</t>
        </is>
      </c>
      <c r="D1458" t="inlineStr">
        <is>
          <t>JOTAO COMERCIO DE ALIMENTOS LTDA</t>
        </is>
      </c>
      <c r="E1458" t="inlineStr">
        <is>
          <t>7086</t>
        </is>
      </c>
      <c r="F1458" s="550" t="n">
        <v>45993</v>
      </c>
      <c r="G1458" s="550" t="n">
        <v>45993</v>
      </c>
      <c r="H1458" s="550" t="n">
        <v>46007</v>
      </c>
      <c r="I1458" t="n">
        <v>379</v>
      </c>
      <c r="J1458" t="n">
        <v>379</v>
      </c>
      <c r="K1458" t="n">
        <v>379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inlineStr">
        <is>
          <t>12/2025</t>
        </is>
      </c>
    </row>
    <row r="1459">
      <c r="A1459" t="n">
        <v>182587</v>
      </c>
      <c r="B1459" t="n">
        <v>122</v>
      </c>
      <c r="C1459" t="inlineStr">
        <is>
          <t>Arcos</t>
        </is>
      </c>
      <c r="D1459" t="inlineStr">
        <is>
          <t>PORCO FELIZ COM DE CARNES LTDA</t>
        </is>
      </c>
      <c r="E1459" t="inlineStr">
        <is>
          <t>601076</t>
        </is>
      </c>
      <c r="F1459" s="550" t="n">
        <v>45993</v>
      </c>
      <c r="G1459" s="550" t="n">
        <v>45993</v>
      </c>
      <c r="H1459" s="550" t="n">
        <v>46007</v>
      </c>
      <c r="I1459" t="n">
        <v>294</v>
      </c>
      <c r="J1459" t="n">
        <v>268</v>
      </c>
      <c r="K1459" t="n">
        <v>294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inlineStr">
        <is>
          <t>12/2025</t>
        </is>
      </c>
    </row>
    <row r="1460">
      <c r="A1460" t="n">
        <v>182563</v>
      </c>
      <c r="B1460" t="n">
        <v>122</v>
      </c>
      <c r="C1460" t="inlineStr">
        <is>
          <t>Arcos</t>
        </is>
      </c>
      <c r="D1460" t="inlineStr">
        <is>
          <t>MAR DIRETO POC COMERCIO DE PEIXES LTDA</t>
        </is>
      </c>
      <c r="E1460" t="inlineStr">
        <is>
          <t>112313</t>
        </is>
      </c>
      <c r="F1460" s="550" t="n">
        <v>45995</v>
      </c>
      <c r="G1460" s="550" t="n">
        <v>45995</v>
      </c>
      <c r="H1460" s="550" t="n">
        <v>46009</v>
      </c>
      <c r="I1460" t="n">
        <v>763.3</v>
      </c>
      <c r="J1460" t="n">
        <v>730.3</v>
      </c>
      <c r="K1460" t="n">
        <v>763.3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inlineStr">
        <is>
          <t>12/2025</t>
        </is>
      </c>
    </row>
    <row r="1461">
      <c r="A1461" t="n">
        <v>182560</v>
      </c>
      <c r="B1461" t="n">
        <v>122</v>
      </c>
      <c r="C1461" t="inlineStr">
        <is>
          <t>Arcos</t>
        </is>
      </c>
      <c r="D1461" t="inlineStr">
        <is>
          <t>PSSS LTDA</t>
        </is>
      </c>
      <c r="E1461" t="inlineStr">
        <is>
          <t>2745</t>
        </is>
      </c>
      <c r="F1461" s="550" t="n">
        <v>45993</v>
      </c>
      <c r="H1461" s="550" t="n">
        <v>46008</v>
      </c>
      <c r="I1461" t="n">
        <v>1556.5</v>
      </c>
      <c r="J1461" t="n">
        <v>1556.5</v>
      </c>
      <c r="K1461" t="n">
        <v>0</v>
      </c>
      <c r="L1461" t="n">
        <v>0</v>
      </c>
      <c r="M1461" t="n">
        <v>1556.5</v>
      </c>
      <c r="N1461" t="n">
        <v>0</v>
      </c>
      <c r="O1461" t="n">
        <v>0</v>
      </c>
      <c r="P1461" t="n">
        <v>0</v>
      </c>
      <c r="Q1461" t="inlineStr">
        <is>
          <t>12/2025</t>
        </is>
      </c>
    </row>
    <row r="1462">
      <c r="A1462" t="n">
        <v>182558</v>
      </c>
      <c r="B1462" t="n">
        <v>122</v>
      </c>
      <c r="C1462" t="inlineStr">
        <is>
          <t>Arcos</t>
        </is>
      </c>
      <c r="D1462" t="inlineStr">
        <is>
          <t>LATICINIOS PIRAMIDE LTDA</t>
        </is>
      </c>
      <c r="E1462" t="inlineStr">
        <is>
          <t>80373</t>
        </is>
      </c>
      <c r="F1462" s="550" t="n">
        <v>45995</v>
      </c>
      <c r="G1462" s="550" t="n">
        <v>45995</v>
      </c>
      <c r="H1462" s="550" t="n">
        <v>46009</v>
      </c>
      <c r="I1462" t="n">
        <v>700.8</v>
      </c>
      <c r="J1462" t="n">
        <v>690.8</v>
      </c>
      <c r="K1462" t="n">
        <v>700.8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inlineStr">
        <is>
          <t>12/2025</t>
        </is>
      </c>
    </row>
    <row r="1463">
      <c r="A1463" t="n">
        <v>182556</v>
      </c>
      <c r="B1463" t="n">
        <v>122</v>
      </c>
      <c r="C1463" t="inlineStr">
        <is>
          <t>Arcos</t>
        </is>
      </c>
      <c r="D1463" t="inlineStr">
        <is>
          <t>WPP COMERCIO DE CARNES LTDA</t>
        </is>
      </c>
      <c r="E1463" t="inlineStr">
        <is>
          <t>76038</t>
        </is>
      </c>
      <c r="F1463" s="550" t="n">
        <v>45996</v>
      </c>
      <c r="G1463" s="550" t="n">
        <v>45996</v>
      </c>
      <c r="H1463" s="550" t="n">
        <v>46010</v>
      </c>
      <c r="I1463" t="n">
        <v>90</v>
      </c>
      <c r="J1463" t="n">
        <v>90</v>
      </c>
      <c r="K1463" t="n">
        <v>90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inlineStr">
        <is>
          <t>12/2025</t>
        </is>
      </c>
    </row>
    <row r="1464">
      <c r="A1464" t="n">
        <v>182554</v>
      </c>
      <c r="B1464" t="n">
        <v>122</v>
      </c>
      <c r="C1464" t="inlineStr">
        <is>
          <t>Arcos</t>
        </is>
      </c>
      <c r="D1464" t="inlineStr">
        <is>
          <t>BATARD PADARIA ARTESANAL LTDA</t>
        </is>
      </c>
      <c r="E1464" t="inlineStr">
        <is>
          <t>12754</t>
        </is>
      </c>
      <c r="F1464" s="550" t="n">
        <v>45996</v>
      </c>
      <c r="G1464" s="550" t="n">
        <v>45996</v>
      </c>
      <c r="H1464" s="550" t="n">
        <v>46012</v>
      </c>
      <c r="I1464" t="n">
        <v>157.9</v>
      </c>
      <c r="J1464" t="n">
        <v>144.9</v>
      </c>
      <c r="K1464" t="n">
        <v>157.9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inlineStr">
        <is>
          <t>12/2025</t>
        </is>
      </c>
    </row>
    <row r="1465">
      <c r="A1465" t="n">
        <v>182552</v>
      </c>
      <c r="B1465" t="n">
        <v>122</v>
      </c>
      <c r="C1465" t="inlineStr">
        <is>
          <t>Arcos</t>
        </is>
      </c>
      <c r="D1465" t="inlineStr">
        <is>
          <t>PSSS LTDA</t>
        </is>
      </c>
      <c r="E1465" t="inlineStr">
        <is>
          <t>2767</t>
        </is>
      </c>
      <c r="F1465" s="550" t="n">
        <v>45996</v>
      </c>
      <c r="H1465" s="550" t="n">
        <v>46010</v>
      </c>
      <c r="I1465" t="n">
        <v>443</v>
      </c>
      <c r="J1465" t="n">
        <v>443</v>
      </c>
      <c r="K1465" t="n">
        <v>0</v>
      </c>
      <c r="L1465" t="n">
        <v>0</v>
      </c>
      <c r="M1465" t="n">
        <v>443</v>
      </c>
      <c r="N1465" t="n">
        <v>0</v>
      </c>
      <c r="O1465" t="n">
        <v>0</v>
      </c>
      <c r="P1465" t="n">
        <v>0</v>
      </c>
      <c r="Q1465" t="inlineStr">
        <is>
          <t>12/2025</t>
        </is>
      </c>
    </row>
    <row r="1466">
      <c r="A1466" t="n">
        <v>182551</v>
      </c>
      <c r="B1466" t="n">
        <v>122</v>
      </c>
      <c r="C1466" t="inlineStr">
        <is>
          <t>Arcos</t>
        </is>
      </c>
      <c r="D1466" t="inlineStr">
        <is>
          <t>ARTE GELATI SORVETES LTDA</t>
        </is>
      </c>
      <c r="E1466" t="inlineStr">
        <is>
          <t>39434</t>
        </is>
      </c>
      <c r="F1466" s="550" t="n">
        <v>45995</v>
      </c>
      <c r="G1466" s="550" t="n">
        <v>45995</v>
      </c>
      <c r="H1466" s="550" t="n">
        <v>46009</v>
      </c>
      <c r="I1466" t="n">
        <v>487.78</v>
      </c>
      <c r="J1466" t="n">
        <v>433.2</v>
      </c>
      <c r="K1466" t="n">
        <v>487.78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inlineStr">
        <is>
          <t>12/2025</t>
        </is>
      </c>
    </row>
    <row r="1467">
      <c r="A1467" t="n">
        <v>182548</v>
      </c>
      <c r="B1467" t="n">
        <v>122</v>
      </c>
      <c r="C1467" t="inlineStr">
        <is>
          <t>Arcos</t>
        </is>
      </c>
      <c r="D1467" t="inlineStr">
        <is>
          <t>JUNDIA FOODS DISTRIBUIDORA DE PRODUTOA ALIMENTICIOS LTDA</t>
        </is>
      </c>
      <c r="E1467" t="inlineStr">
        <is>
          <t>573366</t>
        </is>
      </c>
      <c r="F1467" s="550" t="n">
        <v>45995</v>
      </c>
      <c r="G1467" s="550" t="n">
        <v>45995</v>
      </c>
      <c r="H1467" s="550" t="n">
        <v>46009</v>
      </c>
      <c r="I1467" t="n">
        <v>606.72</v>
      </c>
      <c r="J1467" t="n">
        <v>606.72</v>
      </c>
      <c r="K1467" t="n">
        <v>606.72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inlineStr">
        <is>
          <t>12/2025</t>
        </is>
      </c>
    </row>
    <row r="1468">
      <c r="A1468" t="n">
        <v>182547</v>
      </c>
      <c r="B1468" t="n">
        <v>122</v>
      </c>
      <c r="C1468" t="inlineStr">
        <is>
          <t>Arcos</t>
        </is>
      </c>
      <c r="D1468" t="inlineStr">
        <is>
          <t>BATARD PADARIA ARTESANAL LTDA</t>
        </is>
      </c>
      <c r="E1468" t="inlineStr">
        <is>
          <t>12718</t>
        </is>
      </c>
      <c r="F1468" s="550" t="n">
        <v>45994</v>
      </c>
      <c r="G1468" s="550" t="n">
        <v>45994</v>
      </c>
      <c r="H1468" s="550" t="n">
        <v>46010</v>
      </c>
      <c r="I1468" t="n">
        <v>1036.5</v>
      </c>
      <c r="J1468" t="n">
        <v>1023.5</v>
      </c>
      <c r="K1468" t="n">
        <v>1036.5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inlineStr">
        <is>
          <t>12/2025</t>
        </is>
      </c>
    </row>
    <row r="1469">
      <c r="A1469" t="n">
        <v>182546</v>
      </c>
      <c r="B1469" t="n">
        <v>122</v>
      </c>
      <c r="C1469" t="inlineStr">
        <is>
          <t>Arcos</t>
        </is>
      </c>
      <c r="D1469" t="inlineStr">
        <is>
          <t>NA MORADA INDÚSTRIA E COMÉRCIO LTDA</t>
        </is>
      </c>
      <c r="E1469" t="inlineStr">
        <is>
          <t>286698</t>
        </is>
      </c>
      <c r="F1469" s="550" t="n">
        <v>45993</v>
      </c>
      <c r="G1469" s="550" t="n">
        <v>45993</v>
      </c>
      <c r="H1469" s="550" t="n">
        <v>46008</v>
      </c>
      <c r="I1469" t="n">
        <v>2254.22</v>
      </c>
      <c r="J1469" t="n">
        <v>2254.22</v>
      </c>
      <c r="K1469" t="n">
        <v>2254.22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inlineStr">
        <is>
          <t>12/2025</t>
        </is>
      </c>
    </row>
    <row r="1470">
      <c r="A1470" t="n">
        <v>182545</v>
      </c>
      <c r="B1470" t="n">
        <v>122</v>
      </c>
      <c r="C1470" t="inlineStr">
        <is>
          <t>Arcos</t>
        </is>
      </c>
      <c r="D1470" t="inlineStr">
        <is>
          <t>MEXBRA ALIMENTOS LTDA</t>
        </is>
      </c>
      <c r="E1470" t="inlineStr">
        <is>
          <t>3696</t>
        </is>
      </c>
      <c r="F1470" s="550" t="n">
        <v>45994</v>
      </c>
      <c r="G1470" s="550" t="n">
        <v>45994</v>
      </c>
      <c r="H1470" s="550" t="n">
        <v>46009</v>
      </c>
      <c r="I1470" t="n">
        <v>671.89</v>
      </c>
      <c r="J1470" t="n">
        <v>620</v>
      </c>
      <c r="K1470" t="n">
        <v>671.89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inlineStr">
        <is>
          <t>12/2025</t>
        </is>
      </c>
    </row>
    <row r="1471">
      <c r="A1471" t="n">
        <v>182544</v>
      </c>
      <c r="B1471" t="n">
        <v>122</v>
      </c>
      <c r="C1471" t="inlineStr">
        <is>
          <t>Arcos</t>
        </is>
      </c>
      <c r="D1471" t="inlineStr">
        <is>
          <t xml:space="preserve">BELLNAY PAES ARTESANAIS LTDA </t>
        </is>
      </c>
      <c r="E1471" t="inlineStr">
        <is>
          <t>2723</t>
        </is>
      </c>
      <c r="F1471" s="550" t="n">
        <v>45993</v>
      </c>
      <c r="G1471" s="550" t="n">
        <v>45993</v>
      </c>
      <c r="H1471" s="550" t="n">
        <v>46006</v>
      </c>
      <c r="I1471" t="n">
        <v>716.25</v>
      </c>
      <c r="J1471" t="n">
        <v>716.25</v>
      </c>
      <c r="K1471" t="n">
        <v>716.25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inlineStr">
        <is>
          <t>12/2025</t>
        </is>
      </c>
    </row>
    <row r="1472">
      <c r="A1472" t="n">
        <v>182543</v>
      </c>
      <c r="B1472" t="n">
        <v>122</v>
      </c>
      <c r="C1472" t="inlineStr">
        <is>
          <t>Arcos</t>
        </is>
      </c>
      <c r="D1472" t="inlineStr">
        <is>
          <t xml:space="preserve">EDUARDO TAKESHI MURANAKA </t>
        </is>
      </c>
      <c r="E1472" t="inlineStr">
        <is>
          <t>260710730</t>
        </is>
      </c>
      <c r="F1472" s="550" t="n">
        <v>45999</v>
      </c>
      <c r="G1472" s="550" t="n">
        <v>45999</v>
      </c>
      <c r="H1472" s="550" t="n">
        <v>46011</v>
      </c>
      <c r="I1472" t="n">
        <v>312</v>
      </c>
      <c r="J1472" t="n">
        <v>312</v>
      </c>
      <c r="K1472" t="n">
        <v>312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inlineStr">
        <is>
          <t>12/2025</t>
        </is>
      </c>
    </row>
    <row r="1473">
      <c r="A1473" t="n">
        <v>182537</v>
      </c>
      <c r="B1473" t="n">
        <v>122</v>
      </c>
      <c r="C1473" t="inlineStr">
        <is>
          <t>Arcos</t>
        </is>
      </c>
      <c r="D1473" t="inlineStr">
        <is>
          <t xml:space="preserve">EDUARDO TAKESHI MURANAKA </t>
        </is>
      </c>
      <c r="E1473" t="inlineStr">
        <is>
          <t>260710722</t>
        </is>
      </c>
      <c r="F1473" s="550" t="n">
        <v>45996</v>
      </c>
      <c r="G1473" s="550" t="n">
        <v>45996</v>
      </c>
      <c r="H1473" s="550" t="n">
        <v>46009</v>
      </c>
      <c r="I1473" t="n">
        <v>352.5</v>
      </c>
      <c r="J1473" t="n">
        <v>352.5</v>
      </c>
      <c r="K1473" t="n">
        <v>352.5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inlineStr">
        <is>
          <t>12/2025</t>
        </is>
      </c>
    </row>
    <row r="1474">
      <c r="A1474" t="n">
        <v>182530</v>
      </c>
      <c r="B1474" t="n">
        <v>122</v>
      </c>
      <c r="C1474" t="inlineStr">
        <is>
          <t>Arcos</t>
        </is>
      </c>
      <c r="D1474" t="inlineStr">
        <is>
          <t xml:space="preserve">EDUARDO TAKESHI MURANAKA </t>
        </is>
      </c>
      <c r="E1474" t="inlineStr">
        <is>
          <t>260710656</t>
        </is>
      </c>
      <c r="F1474" s="550" t="n">
        <v>45992</v>
      </c>
      <c r="G1474" s="550" t="n">
        <v>45992</v>
      </c>
      <c r="H1474" s="550" t="n">
        <v>46006</v>
      </c>
      <c r="I1474" t="n">
        <v>208</v>
      </c>
      <c r="J1474" t="n">
        <v>208</v>
      </c>
      <c r="K1474" t="n">
        <v>208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inlineStr">
        <is>
          <t>12/2025</t>
        </is>
      </c>
    </row>
    <row r="1475">
      <c r="A1475" t="n">
        <v>182509</v>
      </c>
      <c r="B1475" t="n">
        <v>122</v>
      </c>
      <c r="C1475" t="inlineStr">
        <is>
          <t>Arcos</t>
        </is>
      </c>
      <c r="D1475" t="inlineStr">
        <is>
          <t>NOVA COMERCIAL PESCADOS LTDA</t>
        </is>
      </c>
      <c r="E1475" t="inlineStr">
        <is>
          <t>29802</t>
        </is>
      </c>
      <c r="F1475" s="550" t="n">
        <v>45996</v>
      </c>
      <c r="G1475" s="550" t="n">
        <v>45996</v>
      </c>
      <c r="H1475" s="550" t="n">
        <v>46010</v>
      </c>
      <c r="I1475" t="n">
        <v>1120</v>
      </c>
      <c r="J1475" t="n">
        <v>1120</v>
      </c>
      <c r="K1475" t="n">
        <v>1120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inlineStr">
        <is>
          <t>12/2025</t>
        </is>
      </c>
    </row>
    <row r="1476">
      <c r="A1476" t="n">
        <v>181596</v>
      </c>
      <c r="B1476" t="n">
        <v>122</v>
      </c>
      <c r="C1476" t="inlineStr">
        <is>
          <t>Arcos</t>
        </is>
      </c>
      <c r="D1476" t="inlineStr">
        <is>
          <t>AMBEV S. A. - CDD SAO PAULO</t>
        </is>
      </c>
      <c r="E1476" t="inlineStr">
        <is>
          <t>873429</t>
        </is>
      </c>
      <c r="F1476" s="550" t="n">
        <v>45993</v>
      </c>
      <c r="G1476" s="550" t="n">
        <v>45993</v>
      </c>
      <c r="H1476" s="550" t="n">
        <v>46024</v>
      </c>
      <c r="I1476" t="n">
        <v>4072.64</v>
      </c>
      <c r="J1476" t="n">
        <v>2988.09</v>
      </c>
      <c r="K1476" t="n">
        <v>0</v>
      </c>
      <c r="L1476" t="n">
        <v>4072.64</v>
      </c>
      <c r="M1476" t="n">
        <v>0</v>
      </c>
      <c r="N1476" t="n">
        <v>0</v>
      </c>
      <c r="O1476" t="n">
        <v>0</v>
      </c>
      <c r="P1476" t="n">
        <v>0</v>
      </c>
      <c r="Q1476" t="inlineStr">
        <is>
          <t>12/2025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ID_Loja</t>
        </is>
      </c>
      <c r="B1" t="inlineStr">
        <is>
          <t>Loja</t>
        </is>
      </c>
      <c r="C1" t="inlineStr">
        <is>
          <t>Data_Evento</t>
        </is>
      </c>
      <c r="D1" t="inlineStr">
        <is>
          <t>Mes_Texto</t>
        </is>
      </c>
      <c r="E1" t="inlineStr">
        <is>
          <t>Categoria</t>
        </is>
      </c>
      <c r="F1" t="inlineStr">
        <is>
          <t>Soma_Valor_Transacao_Bruto</t>
        </is>
      </c>
      <c r="G1" t="inlineStr">
        <is>
          <t>Soma_Desconto</t>
        </is>
      </c>
      <c r="H1" t="inlineStr">
        <is>
          <t>Soma_Valor_Transacao_Liquido</t>
        </is>
      </c>
    </row>
    <row r="2">
      <c r="A2" t="n">
        <v>122</v>
      </c>
      <c r="B2" t="inlineStr">
        <is>
          <t>Arcos</t>
        </is>
      </c>
      <c r="C2" s="550" t="n">
        <v>46196</v>
      </c>
      <c r="D2" t="inlineStr">
        <is>
          <t>6/2026</t>
        </is>
      </c>
      <c r="E2" t="inlineStr">
        <is>
          <t>Bebidas</t>
        </is>
      </c>
      <c r="F2" t="n">
        <v>8694</v>
      </c>
      <c r="G2" t="n">
        <v>119.56</v>
      </c>
      <c r="H2" t="n">
        <v>8574.440000000001</v>
      </c>
    </row>
    <row r="3">
      <c r="A3" t="n">
        <v>122</v>
      </c>
      <c r="B3" t="inlineStr">
        <is>
          <t>Arcos</t>
        </is>
      </c>
      <c r="C3" s="550" t="n">
        <v>46196</v>
      </c>
      <c r="D3" t="inlineStr">
        <is>
          <t>6/2026</t>
        </is>
      </c>
      <c r="E3" t="inlineStr">
        <is>
          <t>Alimentos</t>
        </is>
      </c>
      <c r="F3" t="n">
        <v>9904</v>
      </c>
      <c r="G3" t="n">
        <v>591.24</v>
      </c>
      <c r="H3" t="n">
        <v>9312.76</v>
      </c>
    </row>
    <row r="4">
      <c r="A4" t="n">
        <v>122</v>
      </c>
      <c r="B4" t="inlineStr">
        <is>
          <t>Arcos</t>
        </is>
      </c>
      <c r="C4" s="550" t="n">
        <v>46196</v>
      </c>
      <c r="D4" t="inlineStr">
        <is>
          <t>6/2026</t>
        </is>
      </c>
      <c r="E4" t="inlineStr">
        <is>
          <t>Serviço</t>
        </is>
      </c>
      <c r="F4" t="n">
        <v>2340</v>
      </c>
      <c r="G4" t="n">
        <v>0</v>
      </c>
      <c r="H4" t="n">
        <v>2340</v>
      </c>
    </row>
    <row r="5">
      <c r="A5" t="n">
        <v>122</v>
      </c>
      <c r="B5" t="inlineStr">
        <is>
          <t>Arcos</t>
        </is>
      </c>
      <c r="C5" s="550" t="n">
        <v>46194</v>
      </c>
      <c r="D5" t="inlineStr">
        <is>
          <t>6/2026</t>
        </is>
      </c>
      <c r="E5" t="inlineStr">
        <is>
          <t>Alimentos</t>
        </is>
      </c>
      <c r="F5" t="n">
        <v>6913</v>
      </c>
      <c r="G5" t="n">
        <v>135.45</v>
      </c>
      <c r="H5" t="n">
        <v>6777.55</v>
      </c>
    </row>
    <row r="6">
      <c r="A6" t="n">
        <v>122</v>
      </c>
      <c r="B6" t="inlineStr">
        <is>
          <t>Arcos</t>
        </is>
      </c>
      <c r="C6" s="550" t="n">
        <v>46194</v>
      </c>
      <c r="D6" t="inlineStr">
        <is>
          <t>6/2026</t>
        </is>
      </c>
      <c r="E6" t="inlineStr">
        <is>
          <t>Bebidas</t>
        </is>
      </c>
      <c r="F6" t="n">
        <v>8600</v>
      </c>
      <c r="G6" t="n">
        <v>4.05</v>
      </c>
      <c r="H6" t="n">
        <v>8595.950000000001</v>
      </c>
    </row>
    <row r="7">
      <c r="A7" t="n">
        <v>122</v>
      </c>
      <c r="B7" t="inlineStr">
        <is>
          <t>Arcos</t>
        </is>
      </c>
      <c r="C7" s="550" t="n">
        <v>46194</v>
      </c>
      <c r="D7" t="inlineStr">
        <is>
          <t>6/2026</t>
        </is>
      </c>
      <c r="E7" t="inlineStr">
        <is>
          <t>Serviço</t>
        </is>
      </c>
      <c r="F7" t="n">
        <v>1194.04</v>
      </c>
      <c r="G7" t="n">
        <v>0</v>
      </c>
      <c r="H7" t="n">
        <v>1194.04</v>
      </c>
    </row>
    <row r="8">
      <c r="A8" t="n">
        <v>122</v>
      </c>
      <c r="B8" t="inlineStr">
        <is>
          <t>Arcos</t>
        </is>
      </c>
      <c r="C8" s="550" t="n">
        <v>46192</v>
      </c>
      <c r="D8" t="inlineStr">
        <is>
          <t>6/2026</t>
        </is>
      </c>
      <c r="E8" t="inlineStr">
        <is>
          <t>Bebidas</t>
        </is>
      </c>
      <c r="F8" t="n">
        <v>4606</v>
      </c>
      <c r="G8" t="n">
        <v>121.61</v>
      </c>
      <c r="H8" t="n">
        <v>4484.39</v>
      </c>
    </row>
    <row r="9">
      <c r="A9" t="n">
        <v>122</v>
      </c>
      <c r="B9" t="inlineStr">
        <is>
          <t>Arcos</t>
        </is>
      </c>
      <c r="C9" s="550" t="n">
        <v>46192</v>
      </c>
      <c r="D9" t="inlineStr">
        <is>
          <t>6/2026</t>
        </is>
      </c>
      <c r="E9" t="inlineStr">
        <is>
          <t>Couvert</t>
        </is>
      </c>
      <c r="F9" t="n">
        <v>75</v>
      </c>
      <c r="G9" t="n">
        <v>0</v>
      </c>
      <c r="H9" t="n">
        <v>75</v>
      </c>
    </row>
    <row r="10">
      <c r="A10" t="n">
        <v>122</v>
      </c>
      <c r="B10" t="inlineStr">
        <is>
          <t>Arcos</t>
        </is>
      </c>
      <c r="C10" s="550" t="n">
        <v>46192</v>
      </c>
      <c r="D10" t="inlineStr">
        <is>
          <t>6/2026</t>
        </is>
      </c>
      <c r="E10" t="inlineStr">
        <is>
          <t>Alimentos</t>
        </is>
      </c>
      <c r="F10" t="n">
        <v>6065</v>
      </c>
      <c r="G10" t="n">
        <v>617.39</v>
      </c>
      <c r="H10" t="n">
        <v>5447.61</v>
      </c>
    </row>
    <row r="11">
      <c r="A11" t="n">
        <v>122</v>
      </c>
      <c r="B11" t="inlineStr">
        <is>
          <t>Arcos</t>
        </is>
      </c>
      <c r="C11" s="550" t="n">
        <v>46192</v>
      </c>
      <c r="D11" t="inlineStr">
        <is>
          <t>6/2026</t>
        </is>
      </c>
      <c r="E11" t="inlineStr">
        <is>
          <t>Serviço</t>
        </is>
      </c>
      <c r="F11" t="n">
        <v>1259.44</v>
      </c>
      <c r="G11" t="n">
        <v>0</v>
      </c>
      <c r="H11" t="n">
        <v>1259.44</v>
      </c>
    </row>
    <row r="12">
      <c r="A12" t="n">
        <v>122</v>
      </c>
      <c r="B12" t="inlineStr">
        <is>
          <t>Arcos</t>
        </is>
      </c>
      <c r="C12" s="550" t="n">
        <v>46191</v>
      </c>
      <c r="D12" t="inlineStr">
        <is>
          <t>6/2026</t>
        </is>
      </c>
      <c r="E12" t="inlineStr">
        <is>
          <t>Bebidas</t>
        </is>
      </c>
      <c r="F12" t="n">
        <v>17486</v>
      </c>
      <c r="G12" t="n">
        <v>1132</v>
      </c>
      <c r="H12" t="n">
        <v>16354</v>
      </c>
    </row>
    <row r="13">
      <c r="A13" t="n">
        <v>122</v>
      </c>
      <c r="B13" t="inlineStr">
        <is>
          <t>Arcos</t>
        </is>
      </c>
      <c r="C13" s="550" t="n">
        <v>46191</v>
      </c>
      <c r="D13" t="inlineStr">
        <is>
          <t>6/2026</t>
        </is>
      </c>
      <c r="E13" t="inlineStr">
        <is>
          <t>Alimentos</t>
        </is>
      </c>
      <c r="F13" t="n">
        <v>13870</v>
      </c>
      <c r="G13" t="n">
        <v>1391.01</v>
      </c>
      <c r="H13" t="n">
        <v>12478.99</v>
      </c>
    </row>
    <row r="14">
      <c r="A14" t="n">
        <v>122</v>
      </c>
      <c r="B14" t="inlineStr">
        <is>
          <t>Arcos</t>
        </is>
      </c>
      <c r="C14" s="550" t="n">
        <v>46191</v>
      </c>
      <c r="D14" t="inlineStr">
        <is>
          <t>6/2026</t>
        </is>
      </c>
      <c r="E14" t="inlineStr">
        <is>
          <t>Serviço</t>
        </is>
      </c>
      <c r="F14" t="n">
        <v>3769.22</v>
      </c>
      <c r="G14" t="n">
        <v>0</v>
      </c>
      <c r="H14" t="n">
        <v>3769.22</v>
      </c>
    </row>
    <row r="15">
      <c r="A15" t="n">
        <v>122</v>
      </c>
      <c r="B15" t="inlineStr">
        <is>
          <t>Arcos</t>
        </is>
      </c>
      <c r="C15" s="550" t="n">
        <v>46189</v>
      </c>
      <c r="D15" t="inlineStr">
        <is>
          <t>6/2026</t>
        </is>
      </c>
      <c r="E15" t="inlineStr">
        <is>
          <t>Alimentos</t>
        </is>
      </c>
      <c r="F15" t="n">
        <v>8336</v>
      </c>
      <c r="G15" t="n">
        <v>205.81</v>
      </c>
      <c r="H15" t="n">
        <v>8130.19</v>
      </c>
    </row>
    <row r="16">
      <c r="A16" t="n">
        <v>122</v>
      </c>
      <c r="B16" t="inlineStr">
        <is>
          <t>Arcos</t>
        </is>
      </c>
      <c r="C16" s="550" t="n">
        <v>46189</v>
      </c>
      <c r="D16" t="inlineStr">
        <is>
          <t>6/2026</t>
        </is>
      </c>
      <c r="E16" t="inlineStr">
        <is>
          <t>Bebidas</t>
        </is>
      </c>
      <c r="F16" t="n">
        <v>8910</v>
      </c>
      <c r="G16" t="n">
        <v>159.49</v>
      </c>
      <c r="H16" t="n">
        <v>8750.51</v>
      </c>
    </row>
    <row r="17">
      <c r="A17" t="n">
        <v>122</v>
      </c>
      <c r="B17" t="inlineStr">
        <is>
          <t>Arcos</t>
        </is>
      </c>
      <c r="C17" s="550" t="n">
        <v>46189</v>
      </c>
      <c r="D17" t="inlineStr">
        <is>
          <t>6/2026</t>
        </is>
      </c>
      <c r="E17" t="inlineStr">
        <is>
          <t>Serviço</t>
        </is>
      </c>
      <c r="F17" t="n">
        <v>2201.96</v>
      </c>
      <c r="G17" t="n">
        <v>0</v>
      </c>
      <c r="H17" t="n">
        <v>2201.96</v>
      </c>
    </row>
    <row r="18">
      <c r="A18" t="n">
        <v>122</v>
      </c>
      <c r="B18" t="inlineStr">
        <is>
          <t>Arcos</t>
        </is>
      </c>
      <c r="C18" s="550" t="n">
        <v>46184</v>
      </c>
      <c r="D18" t="inlineStr">
        <is>
          <t>6/2026</t>
        </is>
      </c>
      <c r="E18" t="inlineStr">
        <is>
          <t>Bebidas</t>
        </is>
      </c>
      <c r="F18" t="n">
        <v>18052</v>
      </c>
      <c r="G18" t="n">
        <v>68.98</v>
      </c>
      <c r="H18" t="n">
        <v>17983.02</v>
      </c>
    </row>
    <row r="19">
      <c r="A19" t="n">
        <v>122</v>
      </c>
      <c r="B19" t="inlineStr">
        <is>
          <t>Arcos</t>
        </is>
      </c>
      <c r="C19" s="550" t="n">
        <v>46184</v>
      </c>
      <c r="D19" t="inlineStr">
        <is>
          <t>6/2026</t>
        </is>
      </c>
      <c r="E19" t="inlineStr">
        <is>
          <t>Alimentos</t>
        </is>
      </c>
      <c r="F19" t="n">
        <v>16643</v>
      </c>
      <c r="G19" t="n">
        <v>908.62</v>
      </c>
      <c r="H19" t="n">
        <v>15734.38</v>
      </c>
    </row>
    <row r="20">
      <c r="A20" t="n">
        <v>122</v>
      </c>
      <c r="B20" t="inlineStr">
        <is>
          <t>Arcos</t>
        </is>
      </c>
      <c r="C20" s="550" t="n">
        <v>46184</v>
      </c>
      <c r="D20" t="inlineStr">
        <is>
          <t>6/2026</t>
        </is>
      </c>
      <c r="E20" t="inlineStr">
        <is>
          <t>Serviço</t>
        </is>
      </c>
      <c r="F20" t="n">
        <v>4275.18</v>
      </c>
      <c r="G20" t="n">
        <v>0</v>
      </c>
      <c r="H20" t="n">
        <v>4275.18</v>
      </c>
    </row>
    <row r="21">
      <c r="A21" t="n">
        <v>122</v>
      </c>
      <c r="B21" t="inlineStr">
        <is>
          <t>Arcos</t>
        </is>
      </c>
      <c r="C21" s="550" t="n">
        <v>46183</v>
      </c>
      <c r="D21" t="inlineStr">
        <is>
          <t>6/2026</t>
        </is>
      </c>
      <c r="E21" t="inlineStr">
        <is>
          <t>Alimentos</t>
        </is>
      </c>
      <c r="F21" t="n">
        <v>13746</v>
      </c>
      <c r="G21" t="n">
        <v>464.17</v>
      </c>
      <c r="H21" t="n">
        <v>13281.83</v>
      </c>
    </row>
    <row r="22">
      <c r="A22" t="n">
        <v>122</v>
      </c>
      <c r="B22" t="inlineStr">
        <is>
          <t>Arcos</t>
        </is>
      </c>
      <c r="C22" s="550" t="n">
        <v>46183</v>
      </c>
      <c r="D22" t="inlineStr">
        <is>
          <t>6/2026</t>
        </is>
      </c>
      <c r="E22" t="inlineStr">
        <is>
          <t>Bebidas</t>
        </is>
      </c>
      <c r="F22" t="n">
        <v>12040</v>
      </c>
      <c r="G22" t="n">
        <v>236.83</v>
      </c>
      <c r="H22" t="n">
        <v>11803.17</v>
      </c>
    </row>
    <row r="23">
      <c r="A23" t="n">
        <v>122</v>
      </c>
      <c r="B23" t="inlineStr">
        <is>
          <t>Arcos</t>
        </is>
      </c>
      <c r="C23" s="550" t="n">
        <v>46183</v>
      </c>
      <c r="D23" t="inlineStr">
        <is>
          <t>6/2026</t>
        </is>
      </c>
      <c r="E23" t="inlineStr">
        <is>
          <t>Serviço</t>
        </is>
      </c>
      <c r="F23" t="n">
        <v>3285.74</v>
      </c>
      <c r="G23" t="n">
        <v>0</v>
      </c>
      <c r="H23" t="n">
        <v>3285.74</v>
      </c>
    </row>
    <row r="24">
      <c r="A24" t="n">
        <v>122</v>
      </c>
      <c r="B24" t="inlineStr">
        <is>
          <t>Arcos</t>
        </is>
      </c>
      <c r="C24" s="550" t="n">
        <v>46182</v>
      </c>
      <c r="D24" t="inlineStr">
        <is>
          <t>6/2026</t>
        </is>
      </c>
      <c r="E24" t="inlineStr">
        <is>
          <t>Alimentos</t>
        </is>
      </c>
      <c r="F24" t="n">
        <v>10681</v>
      </c>
      <c r="G24" t="n">
        <v>422.79</v>
      </c>
      <c r="H24" t="n">
        <v>10258.21</v>
      </c>
    </row>
    <row r="25">
      <c r="A25" t="n">
        <v>122</v>
      </c>
      <c r="B25" t="inlineStr">
        <is>
          <t>Arcos</t>
        </is>
      </c>
      <c r="C25" s="550" t="n">
        <v>46182</v>
      </c>
      <c r="D25" t="inlineStr">
        <is>
          <t>6/2026</t>
        </is>
      </c>
      <c r="E25" t="inlineStr">
        <is>
          <t>Bebidas</t>
        </is>
      </c>
      <c r="F25" t="n">
        <v>11158</v>
      </c>
      <c r="G25" t="n">
        <v>83.51000000000001</v>
      </c>
      <c r="H25" t="n">
        <v>11074.49</v>
      </c>
    </row>
    <row r="26">
      <c r="A26" t="n">
        <v>122</v>
      </c>
      <c r="B26" t="inlineStr">
        <is>
          <t>Arcos</t>
        </is>
      </c>
      <c r="C26" s="550" t="n">
        <v>46182</v>
      </c>
      <c r="D26" t="inlineStr">
        <is>
          <t>6/2026</t>
        </is>
      </c>
      <c r="E26" t="inlineStr">
        <is>
          <t>Serviço</t>
        </is>
      </c>
      <c r="F26" t="n">
        <v>2810.08</v>
      </c>
      <c r="G26" t="n">
        <v>0</v>
      </c>
      <c r="H26" t="n">
        <v>2810.08</v>
      </c>
    </row>
    <row r="27">
      <c r="A27" t="n">
        <v>122</v>
      </c>
      <c r="B27" t="inlineStr">
        <is>
          <t>Arcos</t>
        </is>
      </c>
      <c r="C27" s="550" t="n">
        <v>46181</v>
      </c>
      <c r="D27" t="inlineStr">
        <is>
          <t>6/2026</t>
        </is>
      </c>
      <c r="E27" t="inlineStr">
        <is>
          <t>Bebidas</t>
        </is>
      </c>
      <c r="F27" t="n">
        <v>1292</v>
      </c>
      <c r="G27" t="n">
        <v>0</v>
      </c>
      <c r="H27" t="n">
        <v>1292</v>
      </c>
    </row>
    <row r="28">
      <c r="A28" t="n">
        <v>122</v>
      </c>
      <c r="B28" t="inlineStr">
        <is>
          <t>Arcos</t>
        </is>
      </c>
      <c r="C28" s="550" t="n">
        <v>46181</v>
      </c>
      <c r="D28" t="inlineStr">
        <is>
          <t>6/2026</t>
        </is>
      </c>
      <c r="E28" t="inlineStr">
        <is>
          <t>Alimentos</t>
        </is>
      </c>
      <c r="F28" t="n">
        <v>48</v>
      </c>
      <c r="G28" t="n">
        <v>0</v>
      </c>
      <c r="H28" t="n">
        <v>48</v>
      </c>
    </row>
    <row r="29">
      <c r="A29" t="n">
        <v>122</v>
      </c>
      <c r="B29" t="inlineStr">
        <is>
          <t>Arcos</t>
        </is>
      </c>
      <c r="C29" s="550" t="n">
        <v>46180</v>
      </c>
      <c r="D29" t="inlineStr">
        <is>
          <t>6/2026</t>
        </is>
      </c>
      <c r="E29" t="inlineStr">
        <is>
          <t>Bebidas</t>
        </is>
      </c>
      <c r="F29" t="n">
        <v>3832</v>
      </c>
      <c r="G29" t="n">
        <v>19.48</v>
      </c>
      <c r="H29" t="n">
        <v>3812.52</v>
      </c>
    </row>
    <row r="30">
      <c r="A30" t="n">
        <v>122</v>
      </c>
      <c r="B30" t="inlineStr">
        <is>
          <t>Arcos</t>
        </is>
      </c>
      <c r="C30" s="550" t="n">
        <v>46180</v>
      </c>
      <c r="D30" t="inlineStr">
        <is>
          <t>6/2026</t>
        </is>
      </c>
      <c r="E30" t="inlineStr">
        <is>
          <t>Alimentos</t>
        </is>
      </c>
      <c r="F30" t="n">
        <v>9064</v>
      </c>
      <c r="G30" t="n">
        <v>175.32</v>
      </c>
      <c r="H30" t="n">
        <v>8888.68</v>
      </c>
    </row>
    <row r="31">
      <c r="A31" t="n">
        <v>122</v>
      </c>
      <c r="B31" t="inlineStr">
        <is>
          <t>Arcos</t>
        </is>
      </c>
      <c r="C31" s="550" t="n">
        <v>46180</v>
      </c>
      <c r="D31" t="inlineStr">
        <is>
          <t>6/2026</t>
        </is>
      </c>
      <c r="E31" t="inlineStr">
        <is>
          <t>Serviço</t>
        </is>
      </c>
      <c r="F31" t="n">
        <v>1648.79</v>
      </c>
      <c r="G31" t="n">
        <v>0</v>
      </c>
      <c r="H31" t="n">
        <v>1648.79</v>
      </c>
    </row>
    <row r="32">
      <c r="A32" t="n">
        <v>122</v>
      </c>
      <c r="B32" t="inlineStr">
        <is>
          <t>Arcos</t>
        </is>
      </c>
      <c r="C32" s="550" t="n">
        <v>46179</v>
      </c>
      <c r="D32" t="inlineStr">
        <is>
          <t>6/2026</t>
        </is>
      </c>
      <c r="E32" t="inlineStr">
        <is>
          <t>Bebidas</t>
        </is>
      </c>
      <c r="F32" t="n">
        <v>37600</v>
      </c>
      <c r="G32" t="n">
        <v>351.95</v>
      </c>
      <c r="H32" t="n">
        <v>37248.05</v>
      </c>
    </row>
    <row r="33">
      <c r="A33" t="n">
        <v>122</v>
      </c>
      <c r="B33" t="inlineStr">
        <is>
          <t>Arcos</t>
        </is>
      </c>
      <c r="C33" s="550" t="n">
        <v>46179</v>
      </c>
      <c r="D33" t="inlineStr">
        <is>
          <t>6/2026</t>
        </is>
      </c>
      <c r="E33" t="inlineStr">
        <is>
          <t>Alimentos</t>
        </is>
      </c>
      <c r="F33" t="n">
        <v>29868</v>
      </c>
      <c r="G33" t="n">
        <v>808.05</v>
      </c>
      <c r="H33" t="n">
        <v>29059.95</v>
      </c>
    </row>
    <row r="34">
      <c r="A34" t="n">
        <v>122</v>
      </c>
      <c r="B34" t="inlineStr">
        <is>
          <t>Arcos</t>
        </is>
      </c>
      <c r="C34" s="550" t="n">
        <v>46179</v>
      </c>
      <c r="D34" t="inlineStr">
        <is>
          <t>6/2026</t>
        </is>
      </c>
      <c r="E34" t="inlineStr">
        <is>
          <t>Serviço</t>
        </is>
      </c>
      <c r="F34" t="n">
        <v>7507.27</v>
      </c>
      <c r="G34" t="n">
        <v>0</v>
      </c>
      <c r="H34" t="n">
        <v>7507.27</v>
      </c>
    </row>
    <row r="35">
      <c r="A35" t="n">
        <v>122</v>
      </c>
      <c r="B35" t="inlineStr">
        <is>
          <t>Arcos</t>
        </is>
      </c>
      <c r="C35" s="550" t="n">
        <v>46179</v>
      </c>
      <c r="D35" t="inlineStr">
        <is>
          <t>6/2026</t>
        </is>
      </c>
      <c r="E35" t="inlineStr">
        <is>
          <t>Couvert</t>
        </is>
      </c>
      <c r="F35" t="n">
        <v>2160</v>
      </c>
      <c r="G35" t="n">
        <v>0</v>
      </c>
      <c r="H35" t="n">
        <v>2160</v>
      </c>
    </row>
    <row r="36">
      <c r="A36" t="n">
        <v>122</v>
      </c>
      <c r="B36" t="inlineStr">
        <is>
          <t>Arcos</t>
        </is>
      </c>
      <c r="C36" s="550" t="n">
        <v>46178</v>
      </c>
      <c r="D36" t="inlineStr">
        <is>
          <t>6/2026</t>
        </is>
      </c>
      <c r="E36" t="inlineStr">
        <is>
          <t>Alimentos</t>
        </is>
      </c>
      <c r="F36" t="n">
        <v>27992</v>
      </c>
      <c r="G36" t="n">
        <v>984.2</v>
      </c>
      <c r="H36" t="n">
        <v>27007.8</v>
      </c>
    </row>
    <row r="37">
      <c r="A37" t="n">
        <v>122</v>
      </c>
      <c r="B37" t="inlineStr">
        <is>
          <t>Arcos</t>
        </is>
      </c>
      <c r="C37" s="550" t="n">
        <v>46178</v>
      </c>
      <c r="D37" t="inlineStr">
        <is>
          <t>6/2026</t>
        </is>
      </c>
      <c r="E37" t="inlineStr">
        <is>
          <t>Bebidas</t>
        </is>
      </c>
      <c r="F37" t="n">
        <v>34129</v>
      </c>
      <c r="G37" t="n">
        <v>328.1</v>
      </c>
      <c r="H37" t="n">
        <v>33800.9</v>
      </c>
    </row>
    <row r="38">
      <c r="A38" t="n">
        <v>122</v>
      </c>
      <c r="B38" t="inlineStr">
        <is>
          <t>Arcos</t>
        </is>
      </c>
      <c r="C38" s="550" t="n">
        <v>46178</v>
      </c>
      <c r="D38" t="inlineStr">
        <is>
          <t>6/2026</t>
        </is>
      </c>
      <c r="E38" t="inlineStr">
        <is>
          <t>Serviço</t>
        </is>
      </c>
      <c r="F38" t="n">
        <v>6969.17</v>
      </c>
      <c r="G38" t="n">
        <v>0</v>
      </c>
      <c r="H38" t="n">
        <v>6969.17</v>
      </c>
    </row>
    <row r="39">
      <c r="A39" t="n">
        <v>122</v>
      </c>
      <c r="B39" t="inlineStr">
        <is>
          <t>Arcos</t>
        </is>
      </c>
      <c r="C39" s="550" t="n">
        <v>46178</v>
      </c>
      <c r="D39" t="inlineStr">
        <is>
          <t>6/2026</t>
        </is>
      </c>
      <c r="E39" t="inlineStr">
        <is>
          <t>Couvert</t>
        </is>
      </c>
      <c r="F39" t="n">
        <v>2445</v>
      </c>
      <c r="G39" t="n">
        <v>0</v>
      </c>
      <c r="H39" t="n">
        <v>2445</v>
      </c>
    </row>
    <row r="40">
      <c r="A40" t="n">
        <v>122</v>
      </c>
      <c r="B40" t="inlineStr">
        <is>
          <t>Arcos</t>
        </is>
      </c>
      <c r="C40" s="550" t="n">
        <v>46177</v>
      </c>
      <c r="D40" t="inlineStr">
        <is>
          <t>6/2026</t>
        </is>
      </c>
      <c r="E40" t="inlineStr">
        <is>
          <t>Alimentos</t>
        </is>
      </c>
      <c r="F40" t="n">
        <v>28108</v>
      </c>
      <c r="G40" t="n">
        <v>327.03</v>
      </c>
      <c r="H40" t="n">
        <v>27780.97</v>
      </c>
    </row>
    <row r="41">
      <c r="A41" t="n">
        <v>122</v>
      </c>
      <c r="B41" t="inlineStr">
        <is>
          <t>Arcos</t>
        </is>
      </c>
      <c r="C41" s="550" t="n">
        <v>46177</v>
      </c>
      <c r="D41" t="inlineStr">
        <is>
          <t>6/2026</t>
        </is>
      </c>
      <c r="E41" t="inlineStr">
        <is>
          <t>Bebidas</t>
        </is>
      </c>
      <c r="F41" t="n">
        <v>27521</v>
      </c>
      <c r="G41" t="n">
        <v>200.07</v>
      </c>
      <c r="H41" t="n">
        <v>27320.93</v>
      </c>
    </row>
    <row r="42">
      <c r="A42" t="n">
        <v>122</v>
      </c>
      <c r="B42" t="inlineStr">
        <is>
          <t>Arcos</t>
        </is>
      </c>
      <c r="C42" s="550" t="n">
        <v>46177</v>
      </c>
      <c r="D42" t="inlineStr">
        <is>
          <t>6/2026</t>
        </is>
      </c>
      <c r="E42" t="inlineStr">
        <is>
          <t>Serviço</t>
        </is>
      </c>
      <c r="F42" t="n">
        <v>7110.74</v>
      </c>
      <c r="G42" t="n">
        <v>0</v>
      </c>
      <c r="H42" t="n">
        <v>7110.74</v>
      </c>
    </row>
    <row r="43">
      <c r="A43" t="n">
        <v>122</v>
      </c>
      <c r="B43" t="inlineStr">
        <is>
          <t>Arcos</t>
        </is>
      </c>
      <c r="C43" s="550" t="n">
        <v>46176</v>
      </c>
      <c r="D43" t="inlineStr">
        <is>
          <t>6/2026</t>
        </is>
      </c>
      <c r="E43" t="inlineStr">
        <is>
          <t>Alimentos</t>
        </is>
      </c>
      <c r="F43" t="n">
        <v>15739</v>
      </c>
      <c r="G43" t="n">
        <v>730.78</v>
      </c>
      <c r="H43" t="n">
        <v>15008.22</v>
      </c>
    </row>
    <row r="44">
      <c r="A44" t="n">
        <v>122</v>
      </c>
      <c r="B44" t="inlineStr">
        <is>
          <t>Arcos</t>
        </is>
      </c>
      <c r="C44" s="550" t="n">
        <v>46176</v>
      </c>
      <c r="D44" t="inlineStr">
        <is>
          <t>6/2026</t>
        </is>
      </c>
      <c r="E44" t="inlineStr">
        <is>
          <t>Bebidas</t>
        </is>
      </c>
      <c r="F44" t="n">
        <v>21079</v>
      </c>
      <c r="G44" t="n">
        <v>227.42</v>
      </c>
      <c r="H44" t="n">
        <v>20851.58</v>
      </c>
    </row>
    <row r="45">
      <c r="A45" t="n">
        <v>122</v>
      </c>
      <c r="B45" t="inlineStr">
        <is>
          <t>Arcos</t>
        </is>
      </c>
      <c r="C45" s="550" t="n">
        <v>46176</v>
      </c>
      <c r="D45" t="inlineStr">
        <is>
          <t>6/2026</t>
        </is>
      </c>
      <c r="E45" t="inlineStr">
        <is>
          <t>Serviço</t>
        </is>
      </c>
      <c r="F45" t="n">
        <v>3756.12</v>
      </c>
      <c r="G45" t="n">
        <v>0</v>
      </c>
      <c r="H45" t="n">
        <v>3756.12</v>
      </c>
    </row>
    <row r="46">
      <c r="A46" t="n">
        <v>122</v>
      </c>
      <c r="B46" t="inlineStr">
        <is>
          <t>Arcos</t>
        </is>
      </c>
      <c r="C46" s="550" t="n">
        <v>46175</v>
      </c>
      <c r="D46" t="inlineStr">
        <is>
          <t>6/2026</t>
        </is>
      </c>
      <c r="E46" t="inlineStr">
        <is>
          <t>Alimentos</t>
        </is>
      </c>
      <c r="F46" t="n">
        <v>13709</v>
      </c>
      <c r="G46" t="n">
        <v>620.66</v>
      </c>
      <c r="H46" t="n">
        <v>13088.34</v>
      </c>
    </row>
    <row r="47">
      <c r="A47" t="n">
        <v>122</v>
      </c>
      <c r="B47" t="inlineStr">
        <is>
          <t>Arcos</t>
        </is>
      </c>
      <c r="C47" s="550" t="n">
        <v>46175</v>
      </c>
      <c r="D47" t="inlineStr">
        <is>
          <t>6/2026</t>
        </is>
      </c>
      <c r="E47" t="inlineStr">
        <is>
          <t>Bebidas</t>
        </is>
      </c>
      <c r="F47" t="n">
        <v>17370</v>
      </c>
      <c r="G47" t="n">
        <v>196.04</v>
      </c>
      <c r="H47" t="n">
        <v>17173.96</v>
      </c>
    </row>
    <row r="48">
      <c r="A48" t="n">
        <v>122</v>
      </c>
      <c r="B48" t="inlineStr">
        <is>
          <t>Arcos</t>
        </is>
      </c>
      <c r="C48" s="550" t="n">
        <v>46175</v>
      </c>
      <c r="D48" t="inlineStr">
        <is>
          <t>6/2026</t>
        </is>
      </c>
      <c r="E48" t="inlineStr">
        <is>
          <t>Serviço</t>
        </is>
      </c>
      <c r="F48" t="n">
        <v>3036.56</v>
      </c>
      <c r="G48" t="n">
        <v>0</v>
      </c>
      <c r="H48" t="n">
        <v>3036.56</v>
      </c>
    </row>
    <row r="49">
      <c r="A49" t="n">
        <v>122</v>
      </c>
      <c r="B49" t="inlineStr">
        <is>
          <t>Arcos</t>
        </is>
      </c>
      <c r="C49" s="550" t="n">
        <v>46173</v>
      </c>
      <c r="D49" t="inlineStr">
        <is>
          <t>5/2026</t>
        </is>
      </c>
      <c r="E49" t="inlineStr">
        <is>
          <t>Bebidas</t>
        </is>
      </c>
      <c r="F49" t="n">
        <v>6746</v>
      </c>
      <c r="G49" t="n">
        <v>16.2</v>
      </c>
      <c r="H49" t="n">
        <v>6729.8</v>
      </c>
    </row>
    <row r="50">
      <c r="A50" t="n">
        <v>122</v>
      </c>
      <c r="B50" t="inlineStr">
        <is>
          <t>Arcos</t>
        </is>
      </c>
      <c r="C50" s="550" t="n">
        <v>46173</v>
      </c>
      <c r="D50" t="inlineStr">
        <is>
          <t>5/2026</t>
        </is>
      </c>
      <c r="E50" t="inlineStr">
        <is>
          <t>Alimentos</t>
        </is>
      </c>
      <c r="F50" t="n">
        <v>4379</v>
      </c>
      <c r="G50" t="n">
        <v>25.2</v>
      </c>
      <c r="H50" t="n">
        <v>4353.8</v>
      </c>
    </row>
    <row r="51">
      <c r="A51" t="n">
        <v>122</v>
      </c>
      <c r="B51" t="inlineStr">
        <is>
          <t>Arcos</t>
        </is>
      </c>
      <c r="C51" s="550" t="n">
        <v>46173</v>
      </c>
      <c r="D51" t="inlineStr">
        <is>
          <t>5/2026</t>
        </is>
      </c>
      <c r="E51" t="inlineStr">
        <is>
          <t>Serviço</t>
        </is>
      </c>
      <c r="F51" t="n">
        <v>774.67</v>
      </c>
      <c r="G51" t="n">
        <v>0</v>
      </c>
      <c r="H51" t="n">
        <v>774.67</v>
      </c>
    </row>
    <row r="52">
      <c r="A52" t="n">
        <v>122</v>
      </c>
      <c r="B52" t="inlineStr">
        <is>
          <t>Arcos</t>
        </is>
      </c>
      <c r="C52" s="550" t="n">
        <v>46172</v>
      </c>
      <c r="D52" t="inlineStr">
        <is>
          <t>5/2026</t>
        </is>
      </c>
      <c r="E52" t="inlineStr">
        <is>
          <t>Bebidas</t>
        </is>
      </c>
      <c r="F52" t="n">
        <v>41868</v>
      </c>
      <c r="G52" t="n">
        <v>489.14</v>
      </c>
      <c r="H52" t="n">
        <v>41378.86</v>
      </c>
    </row>
    <row r="53">
      <c r="A53" t="n">
        <v>122</v>
      </c>
      <c r="B53" t="inlineStr">
        <is>
          <t>Arcos</t>
        </is>
      </c>
      <c r="C53" s="550" t="n">
        <v>46172</v>
      </c>
      <c r="D53" t="inlineStr">
        <is>
          <t>5/2026</t>
        </is>
      </c>
      <c r="E53" t="inlineStr">
        <is>
          <t>Alimentos</t>
        </is>
      </c>
      <c r="F53" t="n">
        <v>32352</v>
      </c>
      <c r="G53" t="n">
        <v>1195.66</v>
      </c>
      <c r="H53" t="n">
        <v>31156.34</v>
      </c>
    </row>
    <row r="54">
      <c r="A54" t="n">
        <v>122</v>
      </c>
      <c r="B54" t="inlineStr">
        <is>
          <t>Arcos</t>
        </is>
      </c>
      <c r="C54" s="550" t="n">
        <v>46172</v>
      </c>
      <c r="D54" t="inlineStr">
        <is>
          <t>5/2026</t>
        </is>
      </c>
      <c r="E54" t="inlineStr">
        <is>
          <t>Serviço</t>
        </is>
      </c>
      <c r="F54" t="n">
        <v>8735.16</v>
      </c>
      <c r="G54" t="n">
        <v>0</v>
      </c>
      <c r="H54" t="n">
        <v>8735.16</v>
      </c>
    </row>
    <row r="55">
      <c r="A55" t="n">
        <v>122</v>
      </c>
      <c r="B55" t="inlineStr">
        <is>
          <t>Arcos</t>
        </is>
      </c>
      <c r="C55" s="550" t="n">
        <v>46172</v>
      </c>
      <c r="D55" t="inlineStr">
        <is>
          <t>5/2026</t>
        </is>
      </c>
      <c r="E55" t="inlineStr">
        <is>
          <t>Couvert</t>
        </is>
      </c>
      <c r="F55" t="n">
        <v>2085</v>
      </c>
      <c r="G55" t="n">
        <v>15</v>
      </c>
      <c r="H55" t="n">
        <v>2070</v>
      </c>
    </row>
    <row r="56">
      <c r="A56" t="n">
        <v>122</v>
      </c>
      <c r="B56" t="inlineStr">
        <is>
          <t>Arcos</t>
        </is>
      </c>
      <c r="C56" s="550" t="n">
        <v>46171</v>
      </c>
      <c r="D56" t="inlineStr">
        <is>
          <t>5/2026</t>
        </is>
      </c>
      <c r="E56" t="inlineStr">
        <is>
          <t>Alimentos</t>
        </is>
      </c>
      <c r="F56" t="n">
        <v>16976</v>
      </c>
      <c r="G56" t="n">
        <v>540.64</v>
      </c>
      <c r="H56" t="n">
        <v>16435.36</v>
      </c>
    </row>
    <row r="57">
      <c r="A57" t="n">
        <v>122</v>
      </c>
      <c r="B57" t="inlineStr">
        <is>
          <t>Arcos</t>
        </is>
      </c>
      <c r="C57" s="550" t="n">
        <v>46171</v>
      </c>
      <c r="D57" t="inlineStr">
        <is>
          <t>5/2026</t>
        </is>
      </c>
      <c r="E57" t="inlineStr">
        <is>
          <t>Bebidas</t>
        </is>
      </c>
      <c r="F57" t="n">
        <v>26133</v>
      </c>
      <c r="G57" t="n">
        <v>216.16</v>
      </c>
      <c r="H57" t="n">
        <v>25916.84</v>
      </c>
    </row>
    <row r="58">
      <c r="A58" t="n">
        <v>122</v>
      </c>
      <c r="B58" t="inlineStr">
        <is>
          <t>Arcos</t>
        </is>
      </c>
      <c r="C58" s="550" t="n">
        <v>46171</v>
      </c>
      <c r="D58" t="inlineStr">
        <is>
          <t>5/2026</t>
        </is>
      </c>
      <c r="E58" t="inlineStr">
        <is>
          <t>Serviço</t>
        </is>
      </c>
      <c r="F58" t="n">
        <v>4517.76</v>
      </c>
      <c r="G58" t="n">
        <v>0</v>
      </c>
      <c r="H58" t="n">
        <v>4517.76</v>
      </c>
    </row>
    <row r="59">
      <c r="A59" t="n">
        <v>122</v>
      </c>
      <c r="B59" t="inlineStr">
        <is>
          <t>Arcos</t>
        </is>
      </c>
      <c r="C59" s="550" t="n">
        <v>46171</v>
      </c>
      <c r="D59" t="inlineStr">
        <is>
          <t>5/2026</t>
        </is>
      </c>
      <c r="E59" t="inlineStr">
        <is>
          <t>Couvert</t>
        </is>
      </c>
      <c r="F59" t="n">
        <v>1845</v>
      </c>
      <c r="G59" t="n">
        <v>0</v>
      </c>
      <c r="H59" t="n">
        <v>1845</v>
      </c>
    </row>
    <row r="60">
      <c r="A60" t="n">
        <v>122</v>
      </c>
      <c r="B60" t="inlineStr">
        <is>
          <t>Arcos</t>
        </is>
      </c>
      <c r="C60" s="550" t="n">
        <v>46170</v>
      </c>
      <c r="D60" t="inlineStr">
        <is>
          <t>5/2026</t>
        </is>
      </c>
      <c r="E60" t="inlineStr">
        <is>
          <t>Alimentos</t>
        </is>
      </c>
      <c r="F60" t="n">
        <v>15303</v>
      </c>
      <c r="G60" t="n">
        <v>571.05</v>
      </c>
      <c r="H60" t="n">
        <v>14731.95</v>
      </c>
    </row>
    <row r="61">
      <c r="A61" t="n">
        <v>122</v>
      </c>
      <c r="B61" t="inlineStr">
        <is>
          <t>Arcos</t>
        </is>
      </c>
      <c r="C61" s="550" t="n">
        <v>46170</v>
      </c>
      <c r="D61" t="inlineStr">
        <is>
          <t>5/2026</t>
        </is>
      </c>
      <c r="E61" t="inlineStr">
        <is>
          <t>Bebidas</t>
        </is>
      </c>
      <c r="F61" t="n">
        <v>13969</v>
      </c>
      <c r="G61" t="n">
        <v>75.34999999999999</v>
      </c>
      <c r="H61" t="n">
        <v>13893.65</v>
      </c>
    </row>
    <row r="62">
      <c r="A62" t="n">
        <v>122</v>
      </c>
      <c r="B62" t="inlineStr">
        <is>
          <t>Arcos</t>
        </is>
      </c>
      <c r="C62" s="550" t="n">
        <v>46170</v>
      </c>
      <c r="D62" t="inlineStr">
        <is>
          <t>5/2026</t>
        </is>
      </c>
      <c r="E62" t="inlineStr">
        <is>
          <t>Serviço</t>
        </is>
      </c>
      <c r="F62" t="n">
        <v>3756.61</v>
      </c>
      <c r="G62" t="n">
        <v>0</v>
      </c>
      <c r="H62" t="n">
        <v>3756.61</v>
      </c>
    </row>
    <row r="63">
      <c r="A63" t="n">
        <v>122</v>
      </c>
      <c r="B63" t="inlineStr">
        <is>
          <t>Arcos</t>
        </is>
      </c>
      <c r="C63" s="550" t="n">
        <v>46169</v>
      </c>
      <c r="D63" t="inlineStr">
        <is>
          <t>5/2026</t>
        </is>
      </c>
      <c r="E63" t="inlineStr">
        <is>
          <t>Alimentos</t>
        </is>
      </c>
      <c r="F63" t="n">
        <v>9803</v>
      </c>
      <c r="G63" t="n">
        <v>635.29</v>
      </c>
      <c r="H63" t="n">
        <v>9167.709999999999</v>
      </c>
    </row>
    <row r="64">
      <c r="A64" t="n">
        <v>122</v>
      </c>
      <c r="B64" t="inlineStr">
        <is>
          <t>Arcos</t>
        </is>
      </c>
      <c r="C64" s="550" t="n">
        <v>46169</v>
      </c>
      <c r="D64" t="inlineStr">
        <is>
          <t>5/2026</t>
        </is>
      </c>
      <c r="E64" t="inlineStr">
        <is>
          <t>Bebidas</t>
        </is>
      </c>
      <c r="F64" t="n">
        <v>9977</v>
      </c>
      <c r="G64" t="n">
        <v>212.76</v>
      </c>
      <c r="H64" t="n">
        <v>9764.24</v>
      </c>
    </row>
    <row r="65">
      <c r="A65" t="n">
        <v>122</v>
      </c>
      <c r="B65" t="inlineStr">
        <is>
          <t>Arcos</t>
        </is>
      </c>
      <c r="C65" s="550" t="n">
        <v>46169</v>
      </c>
      <c r="D65" t="inlineStr">
        <is>
          <t>5/2026</t>
        </is>
      </c>
      <c r="E65" t="inlineStr">
        <is>
          <t>Serviço</t>
        </is>
      </c>
      <c r="F65" t="n">
        <v>2331.01</v>
      </c>
      <c r="G65" t="n">
        <v>0</v>
      </c>
      <c r="H65" t="n">
        <v>2331.01</v>
      </c>
    </row>
    <row r="66">
      <c r="A66" t="n">
        <v>122</v>
      </c>
      <c r="B66" t="inlineStr">
        <is>
          <t>Arcos</t>
        </is>
      </c>
      <c r="C66" s="550" t="n">
        <v>46168</v>
      </c>
      <c r="D66" t="inlineStr">
        <is>
          <t>5/2026</t>
        </is>
      </c>
      <c r="E66" t="inlineStr">
        <is>
          <t>Alimentos</t>
        </is>
      </c>
      <c r="F66" t="n">
        <v>9664</v>
      </c>
      <c r="G66" t="n">
        <v>466.92</v>
      </c>
      <c r="H66" t="n">
        <v>9197.08</v>
      </c>
    </row>
    <row r="67">
      <c r="A67" t="n">
        <v>122</v>
      </c>
      <c r="B67" t="inlineStr">
        <is>
          <t>Arcos</t>
        </is>
      </c>
      <c r="C67" s="550" t="n">
        <v>46168</v>
      </c>
      <c r="D67" t="inlineStr">
        <is>
          <t>5/2026</t>
        </is>
      </c>
      <c r="E67" t="inlineStr">
        <is>
          <t>Bebidas</t>
        </is>
      </c>
      <c r="F67" t="n">
        <v>9294</v>
      </c>
      <c r="G67" t="n">
        <v>96.70999999999999</v>
      </c>
      <c r="H67" t="n">
        <v>9197.290000000001</v>
      </c>
    </row>
    <row r="68">
      <c r="A68" t="n">
        <v>122</v>
      </c>
      <c r="B68" t="inlineStr">
        <is>
          <t>Arcos</t>
        </is>
      </c>
      <c r="C68" s="550" t="n">
        <v>46168</v>
      </c>
      <c r="D68" t="inlineStr">
        <is>
          <t>5/2026</t>
        </is>
      </c>
      <c r="E68" t="inlineStr">
        <is>
          <t>Serviço</t>
        </is>
      </c>
      <c r="F68" t="n">
        <v>2414.62</v>
      </c>
      <c r="G68" t="n">
        <v>0</v>
      </c>
      <c r="H68" t="n">
        <v>2414.62</v>
      </c>
    </row>
    <row r="69">
      <c r="A69" t="n">
        <v>122</v>
      </c>
      <c r="B69" t="inlineStr">
        <is>
          <t>Arcos</t>
        </is>
      </c>
      <c r="C69" s="550" t="n">
        <v>46166</v>
      </c>
      <c r="D69" t="inlineStr">
        <is>
          <t>5/2026</t>
        </is>
      </c>
      <c r="E69" t="inlineStr">
        <is>
          <t>Bebidas</t>
        </is>
      </c>
      <c r="F69" t="n">
        <v>4627</v>
      </c>
      <c r="G69" t="n">
        <v>40.31</v>
      </c>
      <c r="H69" t="n">
        <v>4586.69</v>
      </c>
    </row>
    <row r="70">
      <c r="A70" t="n">
        <v>122</v>
      </c>
      <c r="B70" t="inlineStr">
        <is>
          <t>Arcos</t>
        </is>
      </c>
      <c r="C70" s="550" t="n">
        <v>46166</v>
      </c>
      <c r="D70" t="inlineStr">
        <is>
          <t>5/2026</t>
        </is>
      </c>
      <c r="E70" t="inlineStr">
        <is>
          <t>Alimentos</t>
        </is>
      </c>
      <c r="F70" t="n">
        <v>8414</v>
      </c>
      <c r="G70" t="n">
        <v>179.69</v>
      </c>
      <c r="H70" t="n">
        <v>8234.309999999999</v>
      </c>
    </row>
    <row r="71">
      <c r="A71" t="n">
        <v>122</v>
      </c>
      <c r="B71" t="inlineStr">
        <is>
          <t>Arcos</t>
        </is>
      </c>
      <c r="C71" s="550" t="n">
        <v>46166</v>
      </c>
      <c r="D71" t="inlineStr">
        <is>
          <t>5/2026</t>
        </is>
      </c>
      <c r="E71" t="inlineStr">
        <is>
          <t>Serviço</t>
        </is>
      </c>
      <c r="F71" t="n">
        <v>1671.67</v>
      </c>
      <c r="G71" t="n">
        <v>0</v>
      </c>
      <c r="H71" t="n">
        <v>1671.67</v>
      </c>
    </row>
    <row r="72">
      <c r="A72" t="n">
        <v>122</v>
      </c>
      <c r="B72" t="inlineStr">
        <is>
          <t>Arcos</t>
        </is>
      </c>
      <c r="C72" s="550" t="n">
        <v>46165</v>
      </c>
      <c r="D72" t="inlineStr">
        <is>
          <t>5/2026</t>
        </is>
      </c>
      <c r="E72" t="inlineStr">
        <is>
          <t>Bebidas</t>
        </is>
      </c>
      <c r="F72" t="n">
        <v>52412</v>
      </c>
      <c r="G72" t="n">
        <v>20356.88</v>
      </c>
      <c r="H72" t="n">
        <v>32055.12</v>
      </c>
    </row>
    <row r="73">
      <c r="A73" t="n">
        <v>122</v>
      </c>
      <c r="B73" t="inlineStr">
        <is>
          <t>Arcos</t>
        </is>
      </c>
      <c r="C73" s="550" t="n">
        <v>46165</v>
      </c>
      <c r="D73" t="inlineStr">
        <is>
          <t>5/2026</t>
        </is>
      </c>
      <c r="E73" t="inlineStr">
        <is>
          <t>Alimentos</t>
        </is>
      </c>
      <c r="F73" t="n">
        <v>40666</v>
      </c>
      <c r="G73" t="n">
        <v>18048.32</v>
      </c>
      <c r="H73" t="n">
        <v>22617.68</v>
      </c>
    </row>
    <row r="74">
      <c r="A74" t="n">
        <v>122</v>
      </c>
      <c r="B74" t="inlineStr">
        <is>
          <t>Arcos</t>
        </is>
      </c>
      <c r="C74" s="550" t="n">
        <v>46165</v>
      </c>
      <c r="D74" t="inlineStr">
        <is>
          <t>5/2026</t>
        </is>
      </c>
      <c r="E74" t="inlineStr">
        <is>
          <t>Serviço</t>
        </is>
      </c>
      <c r="F74" t="n">
        <v>6897.2</v>
      </c>
      <c r="G74" t="n">
        <v>0</v>
      </c>
      <c r="H74" t="n">
        <v>6897.2</v>
      </c>
    </row>
    <row r="75">
      <c r="A75" t="n">
        <v>122</v>
      </c>
      <c r="B75" t="inlineStr">
        <is>
          <t>Arcos</t>
        </is>
      </c>
      <c r="C75" s="550" t="n">
        <v>46165</v>
      </c>
      <c r="D75" t="inlineStr">
        <is>
          <t>5/2026</t>
        </is>
      </c>
      <c r="E75" t="inlineStr">
        <is>
          <t>Couvert</t>
        </is>
      </c>
      <c r="F75" t="n">
        <v>2130</v>
      </c>
      <c r="G75" t="n">
        <v>0</v>
      </c>
      <c r="H75" t="n">
        <v>2130</v>
      </c>
    </row>
    <row r="76">
      <c r="A76" t="n">
        <v>122</v>
      </c>
      <c r="B76" t="inlineStr">
        <is>
          <t>Arcos</t>
        </is>
      </c>
      <c r="C76" s="550" t="n">
        <v>46164</v>
      </c>
      <c r="D76" t="inlineStr">
        <is>
          <t>5/2026</t>
        </is>
      </c>
      <c r="E76" t="inlineStr">
        <is>
          <t>Alimentos</t>
        </is>
      </c>
      <c r="F76" t="n">
        <v>7098</v>
      </c>
      <c r="G76" t="n">
        <v>1800.66</v>
      </c>
      <c r="H76" t="n">
        <v>5297.34</v>
      </c>
    </row>
    <row r="77">
      <c r="A77" t="n">
        <v>122</v>
      </c>
      <c r="B77" t="inlineStr">
        <is>
          <t>Arcos</t>
        </is>
      </c>
      <c r="C77" s="550" t="n">
        <v>46164</v>
      </c>
      <c r="D77" t="inlineStr">
        <is>
          <t>5/2026</t>
        </is>
      </c>
      <c r="E77" t="inlineStr">
        <is>
          <t>Bebidas</t>
        </is>
      </c>
      <c r="F77" t="n">
        <v>1972</v>
      </c>
      <c r="G77" t="n">
        <v>509.84</v>
      </c>
      <c r="H77" t="n">
        <v>1462.16</v>
      </c>
    </row>
    <row r="78">
      <c r="A78" t="n">
        <v>122</v>
      </c>
      <c r="B78" t="inlineStr">
        <is>
          <t>Arcos</t>
        </is>
      </c>
      <c r="C78" s="550" t="n">
        <v>46164</v>
      </c>
      <c r="D78" t="inlineStr">
        <is>
          <t>5/2026</t>
        </is>
      </c>
      <c r="E78" t="inlineStr">
        <is>
          <t>Serviço</t>
        </is>
      </c>
      <c r="F78" t="n">
        <v>1007.24</v>
      </c>
      <c r="G78" t="n">
        <v>0</v>
      </c>
      <c r="H78" t="n">
        <v>1007.24</v>
      </c>
    </row>
    <row r="79">
      <c r="A79" t="n">
        <v>122</v>
      </c>
      <c r="B79" t="inlineStr">
        <is>
          <t>Arcos</t>
        </is>
      </c>
      <c r="C79" s="550" t="n">
        <v>46163</v>
      </c>
      <c r="D79" t="inlineStr">
        <is>
          <t>5/2026</t>
        </is>
      </c>
      <c r="E79" t="inlineStr">
        <is>
          <t>Alimentos</t>
        </is>
      </c>
      <c r="F79" t="n">
        <v>17085</v>
      </c>
      <c r="G79" t="n">
        <v>4894.74</v>
      </c>
      <c r="H79" t="n">
        <v>12190.26</v>
      </c>
    </row>
    <row r="80">
      <c r="A80" t="n">
        <v>122</v>
      </c>
      <c r="B80" t="inlineStr">
        <is>
          <t>Arcos</t>
        </is>
      </c>
      <c r="C80" s="550" t="n">
        <v>46163</v>
      </c>
      <c r="D80" t="inlineStr">
        <is>
          <t>5/2026</t>
        </is>
      </c>
      <c r="E80" t="inlineStr">
        <is>
          <t>Bebidas</t>
        </is>
      </c>
      <c r="F80" t="n">
        <v>19401</v>
      </c>
      <c r="G80" t="n">
        <v>4919.36</v>
      </c>
      <c r="H80" t="n">
        <v>14481.64</v>
      </c>
    </row>
    <row r="81">
      <c r="A81" t="n">
        <v>122</v>
      </c>
      <c r="B81" t="inlineStr">
        <is>
          <t>Arcos</t>
        </is>
      </c>
      <c r="C81" s="550" t="n">
        <v>46163</v>
      </c>
      <c r="D81" t="inlineStr">
        <is>
          <t>5/2026</t>
        </is>
      </c>
      <c r="E81" t="inlineStr">
        <is>
          <t>Serviço</t>
        </is>
      </c>
      <c r="F81" t="n">
        <v>3511.17</v>
      </c>
      <c r="G81" t="n">
        <v>0</v>
      </c>
      <c r="H81" t="n">
        <v>3511.17</v>
      </c>
    </row>
    <row r="82">
      <c r="A82" t="n">
        <v>122</v>
      </c>
      <c r="B82" t="inlineStr">
        <is>
          <t>Arcos</t>
        </is>
      </c>
      <c r="C82" s="550" t="n">
        <v>46162</v>
      </c>
      <c r="D82" t="inlineStr">
        <is>
          <t>5/2026</t>
        </is>
      </c>
      <c r="E82" t="inlineStr">
        <is>
          <t>Bebidas</t>
        </is>
      </c>
      <c r="F82" t="n">
        <v>11481</v>
      </c>
      <c r="G82" t="n">
        <v>249.13</v>
      </c>
      <c r="H82" t="n">
        <v>11231.87</v>
      </c>
    </row>
    <row r="83">
      <c r="A83" t="n">
        <v>122</v>
      </c>
      <c r="B83" t="inlineStr">
        <is>
          <t>Arcos</t>
        </is>
      </c>
      <c r="C83" s="550" t="n">
        <v>46162</v>
      </c>
      <c r="D83" t="inlineStr">
        <is>
          <t>5/2026</t>
        </is>
      </c>
      <c r="E83" t="inlineStr">
        <is>
          <t>Alimentos</t>
        </is>
      </c>
      <c r="F83" t="n">
        <v>8351</v>
      </c>
      <c r="G83" t="n">
        <v>413.83</v>
      </c>
      <c r="H83" t="n">
        <v>7937.17</v>
      </c>
    </row>
    <row r="84">
      <c r="A84" t="n">
        <v>122</v>
      </c>
      <c r="B84" t="inlineStr">
        <is>
          <t>Arcos</t>
        </is>
      </c>
      <c r="C84" s="550" t="n">
        <v>46162</v>
      </c>
      <c r="D84" t="inlineStr">
        <is>
          <t>5/2026</t>
        </is>
      </c>
      <c r="E84" t="inlineStr">
        <is>
          <t>Serviço</t>
        </is>
      </c>
      <c r="F84" t="n">
        <v>2495.4</v>
      </c>
      <c r="G84" t="n">
        <v>0</v>
      </c>
      <c r="H84" t="n">
        <v>2495.4</v>
      </c>
    </row>
    <row r="85">
      <c r="A85" t="n">
        <v>122</v>
      </c>
      <c r="B85" t="inlineStr">
        <is>
          <t>Arcos</t>
        </is>
      </c>
      <c r="C85" s="550" t="n">
        <v>46161</v>
      </c>
      <c r="D85" t="inlineStr">
        <is>
          <t>5/2026</t>
        </is>
      </c>
      <c r="E85" t="inlineStr">
        <is>
          <t>Alimentos</t>
        </is>
      </c>
      <c r="F85" t="n">
        <v>12089</v>
      </c>
      <c r="G85" t="n">
        <v>536.1799999999999</v>
      </c>
      <c r="H85" t="n">
        <v>11552.82</v>
      </c>
    </row>
    <row r="86">
      <c r="A86" t="n">
        <v>122</v>
      </c>
      <c r="B86" t="inlineStr">
        <is>
          <t>Arcos</t>
        </is>
      </c>
      <c r="C86" s="550" t="n">
        <v>46161</v>
      </c>
      <c r="D86" t="inlineStr">
        <is>
          <t>5/2026</t>
        </is>
      </c>
      <c r="E86" t="inlineStr">
        <is>
          <t>Bebidas</t>
        </is>
      </c>
      <c r="F86" t="n">
        <v>12865</v>
      </c>
      <c r="G86" t="n">
        <v>136.22</v>
      </c>
      <c r="H86" t="n">
        <v>12728.78</v>
      </c>
    </row>
    <row r="87">
      <c r="A87" t="n">
        <v>122</v>
      </c>
      <c r="B87" t="inlineStr">
        <is>
          <t>Arcos</t>
        </is>
      </c>
      <c r="C87" s="550" t="n">
        <v>46161</v>
      </c>
      <c r="D87" t="inlineStr">
        <is>
          <t>5/2026</t>
        </is>
      </c>
      <c r="E87" t="inlineStr">
        <is>
          <t>Serviço</t>
        </is>
      </c>
      <c r="F87" t="n">
        <v>3114.89</v>
      </c>
      <c r="G87" t="n">
        <v>0</v>
      </c>
      <c r="H87" t="n">
        <v>3114.89</v>
      </c>
    </row>
    <row r="88">
      <c r="A88" t="n">
        <v>122</v>
      </c>
      <c r="B88" t="inlineStr">
        <is>
          <t>Arcos</t>
        </is>
      </c>
      <c r="C88" s="550" t="n">
        <v>46159</v>
      </c>
      <c r="D88" t="inlineStr">
        <is>
          <t>5/2026</t>
        </is>
      </c>
      <c r="E88" t="inlineStr">
        <is>
          <t>Bebidas</t>
        </is>
      </c>
      <c r="F88" t="n">
        <v>3640</v>
      </c>
      <c r="G88" t="n">
        <v>115.78</v>
      </c>
      <c r="H88" t="n">
        <v>3524.22</v>
      </c>
    </row>
    <row r="89">
      <c r="A89" t="n">
        <v>122</v>
      </c>
      <c r="B89" t="inlineStr">
        <is>
          <t>Arcos</t>
        </is>
      </c>
      <c r="C89" s="550" t="n">
        <v>46159</v>
      </c>
      <c r="D89" t="inlineStr">
        <is>
          <t>5/2026</t>
        </is>
      </c>
      <c r="E89" t="inlineStr">
        <is>
          <t>Alimentos</t>
        </is>
      </c>
      <c r="F89" t="n">
        <v>8311</v>
      </c>
      <c r="G89" t="n">
        <v>90.22</v>
      </c>
      <c r="H89" t="n">
        <v>8220.780000000001</v>
      </c>
    </row>
    <row r="90">
      <c r="A90" t="n">
        <v>122</v>
      </c>
      <c r="B90" t="inlineStr">
        <is>
          <t>Arcos</t>
        </is>
      </c>
      <c r="C90" s="550" t="n">
        <v>46159</v>
      </c>
      <c r="D90" t="inlineStr">
        <is>
          <t>5/2026</t>
        </is>
      </c>
      <c r="E90" t="inlineStr">
        <is>
          <t>Serviço</t>
        </is>
      </c>
      <c r="F90" t="n">
        <v>1492.53</v>
      </c>
      <c r="G90" t="n">
        <v>0</v>
      </c>
      <c r="H90" t="n">
        <v>1492.53</v>
      </c>
    </row>
    <row r="91">
      <c r="A91" t="n">
        <v>122</v>
      </c>
      <c r="B91" t="inlineStr">
        <is>
          <t>Arcos</t>
        </is>
      </c>
      <c r="C91" s="550" t="n">
        <v>46158</v>
      </c>
      <c r="D91" t="inlineStr">
        <is>
          <t>5/2026</t>
        </is>
      </c>
      <c r="E91" t="inlineStr">
        <is>
          <t>Bebidas</t>
        </is>
      </c>
      <c r="F91" t="n">
        <v>35953</v>
      </c>
      <c r="G91" t="n">
        <v>381.52</v>
      </c>
      <c r="H91" t="n">
        <v>35571.48</v>
      </c>
    </row>
    <row r="92">
      <c r="A92" t="n">
        <v>122</v>
      </c>
      <c r="B92" t="inlineStr">
        <is>
          <t>Arcos</t>
        </is>
      </c>
      <c r="C92" s="550" t="n">
        <v>46158</v>
      </c>
      <c r="D92" t="inlineStr">
        <is>
          <t>5/2026</t>
        </is>
      </c>
      <c r="E92" t="inlineStr">
        <is>
          <t>Alimentos</t>
        </is>
      </c>
      <c r="F92" t="n">
        <v>29600</v>
      </c>
      <c r="G92" t="n">
        <v>1161.48</v>
      </c>
      <c r="H92" t="n">
        <v>28438.52</v>
      </c>
    </row>
    <row r="93">
      <c r="A93" t="n">
        <v>122</v>
      </c>
      <c r="B93" t="inlineStr">
        <is>
          <t>Arcos</t>
        </is>
      </c>
      <c r="C93" s="550" t="n">
        <v>46158</v>
      </c>
      <c r="D93" t="inlineStr">
        <is>
          <t>5/2026</t>
        </is>
      </c>
      <c r="E93" t="inlineStr">
        <is>
          <t>Serviço</t>
        </is>
      </c>
      <c r="F93" t="n">
        <v>8075.34</v>
      </c>
      <c r="G93" t="n">
        <v>0</v>
      </c>
      <c r="H93" t="n">
        <v>8075.34</v>
      </c>
    </row>
    <row r="94">
      <c r="A94" t="n">
        <v>122</v>
      </c>
      <c r="B94" t="inlineStr">
        <is>
          <t>Arcos</t>
        </is>
      </c>
      <c r="C94" s="550" t="n">
        <v>46158</v>
      </c>
      <c r="D94" t="inlineStr">
        <is>
          <t>5/2026</t>
        </is>
      </c>
      <c r="E94" t="inlineStr">
        <is>
          <t>Couvert</t>
        </is>
      </c>
      <c r="F94" t="n">
        <v>2190</v>
      </c>
      <c r="G94" t="n">
        <v>15</v>
      </c>
      <c r="H94" t="n">
        <v>2175</v>
      </c>
    </row>
    <row r="95">
      <c r="A95" t="n">
        <v>122</v>
      </c>
      <c r="B95" t="inlineStr">
        <is>
          <t>Arcos</t>
        </is>
      </c>
      <c r="C95" s="550" t="n">
        <v>46157</v>
      </c>
      <c r="D95" t="inlineStr">
        <is>
          <t>5/2026</t>
        </is>
      </c>
      <c r="E95" t="inlineStr">
        <is>
          <t>Alimentos</t>
        </is>
      </c>
      <c r="F95" t="n">
        <v>15458</v>
      </c>
      <c r="G95" t="n">
        <v>920.46</v>
      </c>
      <c r="H95" t="n">
        <v>14537.54</v>
      </c>
    </row>
    <row r="96">
      <c r="A96" t="n">
        <v>122</v>
      </c>
      <c r="B96" t="inlineStr">
        <is>
          <t>Arcos</t>
        </is>
      </c>
      <c r="C96" s="550" t="n">
        <v>46157</v>
      </c>
      <c r="D96" t="inlineStr">
        <is>
          <t>5/2026</t>
        </is>
      </c>
      <c r="E96" t="inlineStr">
        <is>
          <t>Bebidas</t>
        </is>
      </c>
      <c r="F96" t="n">
        <v>19355</v>
      </c>
      <c r="G96" t="n">
        <v>243.94</v>
      </c>
      <c r="H96" t="n">
        <v>19111.06</v>
      </c>
    </row>
    <row r="97">
      <c r="A97" t="n">
        <v>122</v>
      </c>
      <c r="B97" t="inlineStr">
        <is>
          <t>Arcos</t>
        </is>
      </c>
      <c r="C97" s="550" t="n">
        <v>46157</v>
      </c>
      <c r="D97" t="inlineStr">
        <is>
          <t>5/2026</t>
        </is>
      </c>
      <c r="E97" t="inlineStr">
        <is>
          <t>Serviço</t>
        </is>
      </c>
      <c r="F97" t="n">
        <v>4469.65</v>
      </c>
      <c r="G97" t="n">
        <v>0</v>
      </c>
      <c r="H97" t="n">
        <v>4469.65</v>
      </c>
    </row>
    <row r="98">
      <c r="A98" t="n">
        <v>122</v>
      </c>
      <c r="B98" t="inlineStr">
        <is>
          <t>Arcos</t>
        </is>
      </c>
      <c r="C98" s="550" t="n">
        <v>46157</v>
      </c>
      <c r="D98" t="inlineStr">
        <is>
          <t>5/2026</t>
        </is>
      </c>
      <c r="E98" t="inlineStr">
        <is>
          <t>Couvert</t>
        </is>
      </c>
      <c r="F98" t="n">
        <v>1590</v>
      </c>
      <c r="G98" t="n">
        <v>0</v>
      </c>
      <c r="H98" t="n">
        <v>1590</v>
      </c>
    </row>
    <row r="99">
      <c r="A99" t="n">
        <v>122</v>
      </c>
      <c r="B99" t="inlineStr">
        <is>
          <t>Arcos</t>
        </is>
      </c>
      <c r="C99" s="550" t="n">
        <v>46156</v>
      </c>
      <c r="D99" t="inlineStr">
        <is>
          <t>5/2026</t>
        </is>
      </c>
      <c r="E99" t="inlineStr">
        <is>
          <t>Alimentos</t>
        </is>
      </c>
      <c r="F99" t="n">
        <v>16750</v>
      </c>
      <c r="G99" t="n">
        <v>762.67</v>
      </c>
      <c r="H99" t="n">
        <v>15987.33</v>
      </c>
    </row>
    <row r="100">
      <c r="A100" t="n">
        <v>122</v>
      </c>
      <c r="B100" t="inlineStr">
        <is>
          <t>Arcos</t>
        </is>
      </c>
      <c r="C100" s="550" t="n">
        <v>46156</v>
      </c>
      <c r="D100" t="inlineStr">
        <is>
          <t>5/2026</t>
        </is>
      </c>
      <c r="E100" t="inlineStr">
        <is>
          <t>Bebidas</t>
        </is>
      </c>
      <c r="F100" t="n">
        <v>17455</v>
      </c>
      <c r="G100" t="n">
        <v>237.11</v>
      </c>
      <c r="H100" t="n">
        <v>17217.89</v>
      </c>
    </row>
    <row r="101">
      <c r="A101" t="n">
        <v>122</v>
      </c>
      <c r="B101" t="inlineStr">
        <is>
          <t>Arcos</t>
        </is>
      </c>
      <c r="C101" s="550" t="n">
        <v>46156</v>
      </c>
      <c r="D101" t="inlineStr">
        <is>
          <t>5/2026</t>
        </is>
      </c>
      <c r="E101" t="inlineStr">
        <is>
          <t>Serviço</t>
        </is>
      </c>
      <c r="F101" t="n">
        <v>4274.01</v>
      </c>
      <c r="G101" t="n">
        <v>0</v>
      </c>
      <c r="H101" t="n">
        <v>4274.01</v>
      </c>
    </row>
    <row r="102">
      <c r="A102" t="n">
        <v>122</v>
      </c>
      <c r="B102" t="inlineStr">
        <is>
          <t>Arcos</t>
        </is>
      </c>
      <c r="C102" s="550" t="n">
        <v>46155</v>
      </c>
      <c r="D102" t="inlineStr">
        <is>
          <t>5/2026</t>
        </is>
      </c>
      <c r="E102" t="inlineStr">
        <is>
          <t>Alimentos</t>
        </is>
      </c>
      <c r="F102" t="n">
        <v>8724</v>
      </c>
      <c r="G102" t="n">
        <v>276.82</v>
      </c>
      <c r="H102" t="n">
        <v>8447.18</v>
      </c>
    </row>
    <row r="103">
      <c r="A103" t="n">
        <v>122</v>
      </c>
      <c r="B103" t="inlineStr">
        <is>
          <t>Arcos</t>
        </is>
      </c>
      <c r="C103" s="550" t="n">
        <v>46155</v>
      </c>
      <c r="D103" t="inlineStr">
        <is>
          <t>5/2026</t>
        </is>
      </c>
      <c r="E103" t="inlineStr">
        <is>
          <t>Bebidas</t>
        </is>
      </c>
      <c r="F103" t="n">
        <v>9073</v>
      </c>
      <c r="G103" t="n">
        <v>98.40000000000001</v>
      </c>
      <c r="H103" t="n">
        <v>8974.6</v>
      </c>
    </row>
    <row r="104">
      <c r="A104" t="n">
        <v>122</v>
      </c>
      <c r="B104" t="inlineStr">
        <is>
          <t>Arcos</t>
        </is>
      </c>
      <c r="C104" s="550" t="n">
        <v>46155</v>
      </c>
      <c r="D104" t="inlineStr">
        <is>
          <t>5/2026</t>
        </is>
      </c>
      <c r="E104" t="inlineStr">
        <is>
          <t>Serviço</t>
        </is>
      </c>
      <c r="F104" t="n">
        <v>2281.02</v>
      </c>
      <c r="G104" t="n">
        <v>0</v>
      </c>
      <c r="H104" t="n">
        <v>2281.02</v>
      </c>
    </row>
    <row r="105">
      <c r="A105" t="n">
        <v>122</v>
      </c>
      <c r="B105" t="inlineStr">
        <is>
          <t>Arcos</t>
        </is>
      </c>
      <c r="C105" s="550" t="n">
        <v>46154</v>
      </c>
      <c r="D105" t="inlineStr">
        <is>
          <t>5/2026</t>
        </is>
      </c>
      <c r="E105" t="inlineStr">
        <is>
          <t>Alimentos</t>
        </is>
      </c>
      <c r="F105" t="n">
        <v>9178</v>
      </c>
      <c r="G105" t="n">
        <v>590.74</v>
      </c>
      <c r="H105" t="n">
        <v>8587.26</v>
      </c>
    </row>
    <row r="106">
      <c r="A106" t="n">
        <v>122</v>
      </c>
      <c r="B106" t="inlineStr">
        <is>
          <t>Arcos</t>
        </is>
      </c>
      <c r="C106" s="550" t="n">
        <v>46154</v>
      </c>
      <c r="D106" t="inlineStr">
        <is>
          <t>5/2026</t>
        </is>
      </c>
      <c r="E106" t="inlineStr">
        <is>
          <t>Bebidas</t>
        </is>
      </c>
      <c r="F106" t="n">
        <v>9111</v>
      </c>
      <c r="G106" t="n">
        <v>186.66</v>
      </c>
      <c r="H106" t="n">
        <v>8924.34</v>
      </c>
    </row>
    <row r="107">
      <c r="A107" t="n">
        <v>122</v>
      </c>
      <c r="B107" t="inlineStr">
        <is>
          <t>Arcos</t>
        </is>
      </c>
      <c r="C107" s="550" t="n">
        <v>46154</v>
      </c>
      <c r="D107" t="inlineStr">
        <is>
          <t>5/2026</t>
        </is>
      </c>
      <c r="E107" t="inlineStr">
        <is>
          <t>Serviço</t>
        </is>
      </c>
      <c r="F107" t="n">
        <v>2294.76</v>
      </c>
      <c r="G107" t="n">
        <v>0</v>
      </c>
      <c r="H107" t="n">
        <v>2294.76</v>
      </c>
    </row>
    <row r="108">
      <c r="A108" t="n">
        <v>122</v>
      </c>
      <c r="B108" t="inlineStr">
        <is>
          <t>Arcos</t>
        </is>
      </c>
      <c r="C108" s="550" t="n">
        <v>46152</v>
      </c>
      <c r="D108" t="inlineStr">
        <is>
          <t>5/2026</t>
        </is>
      </c>
      <c r="E108" t="inlineStr">
        <is>
          <t>Bebidas</t>
        </is>
      </c>
      <c r="F108" t="n">
        <v>7368</v>
      </c>
      <c r="G108" t="n">
        <v>56.59</v>
      </c>
      <c r="H108" t="n">
        <v>7311.41</v>
      </c>
    </row>
    <row r="109">
      <c r="A109" t="n">
        <v>122</v>
      </c>
      <c r="B109" t="inlineStr">
        <is>
          <t>Arcos</t>
        </is>
      </c>
      <c r="C109" s="550" t="n">
        <v>46152</v>
      </c>
      <c r="D109" t="inlineStr">
        <is>
          <t>5/2026</t>
        </is>
      </c>
      <c r="E109" t="inlineStr">
        <is>
          <t>Alimentos</t>
        </is>
      </c>
      <c r="F109" t="n">
        <v>11821</v>
      </c>
      <c r="G109" t="n">
        <v>123.31</v>
      </c>
      <c r="H109" t="n">
        <v>11697.69</v>
      </c>
    </row>
    <row r="110">
      <c r="A110" t="n">
        <v>122</v>
      </c>
      <c r="B110" t="inlineStr">
        <is>
          <t>Arcos</t>
        </is>
      </c>
      <c r="C110" s="550" t="n">
        <v>46152</v>
      </c>
      <c r="D110" t="inlineStr">
        <is>
          <t>5/2026</t>
        </is>
      </c>
      <c r="E110" t="inlineStr">
        <is>
          <t>Serviço</t>
        </is>
      </c>
      <c r="F110" t="n">
        <v>2191.03</v>
      </c>
      <c r="G110" t="n">
        <v>0</v>
      </c>
      <c r="H110" t="n">
        <v>2191.03</v>
      </c>
    </row>
    <row r="111">
      <c r="A111" t="n">
        <v>122</v>
      </c>
      <c r="B111" t="inlineStr">
        <is>
          <t>Arcos</t>
        </is>
      </c>
      <c r="C111" s="550" t="n">
        <v>46151</v>
      </c>
      <c r="D111" t="inlineStr">
        <is>
          <t>5/2026</t>
        </is>
      </c>
      <c r="E111" t="inlineStr">
        <is>
          <t>Bebidas</t>
        </is>
      </c>
      <c r="F111" t="n">
        <v>37297</v>
      </c>
      <c r="G111" t="n">
        <v>272.32</v>
      </c>
      <c r="H111" t="n">
        <v>37024.68</v>
      </c>
    </row>
    <row r="112">
      <c r="A112" t="n">
        <v>122</v>
      </c>
      <c r="B112" t="inlineStr">
        <is>
          <t>Arcos</t>
        </is>
      </c>
      <c r="C112" s="550" t="n">
        <v>46151</v>
      </c>
      <c r="D112" t="inlineStr">
        <is>
          <t>5/2026</t>
        </is>
      </c>
      <c r="E112" t="inlineStr">
        <is>
          <t>Alimentos</t>
        </is>
      </c>
      <c r="F112" t="n">
        <v>30552</v>
      </c>
      <c r="G112" t="n">
        <v>655.58</v>
      </c>
      <c r="H112" t="n">
        <v>29896.42</v>
      </c>
    </row>
    <row r="113">
      <c r="A113" t="n">
        <v>122</v>
      </c>
      <c r="B113" t="inlineStr">
        <is>
          <t>Arcos</t>
        </is>
      </c>
      <c r="C113" s="550" t="n">
        <v>46151</v>
      </c>
      <c r="D113" t="inlineStr">
        <is>
          <t>5/2026</t>
        </is>
      </c>
      <c r="E113" t="inlineStr">
        <is>
          <t>Serviço</t>
        </is>
      </c>
      <c r="F113" t="n">
        <v>7882.92</v>
      </c>
      <c r="G113" t="n">
        <v>0</v>
      </c>
      <c r="H113" t="n">
        <v>7882.92</v>
      </c>
    </row>
    <row r="114">
      <c r="A114" t="n">
        <v>122</v>
      </c>
      <c r="B114" t="inlineStr">
        <is>
          <t>Arcos</t>
        </is>
      </c>
      <c r="C114" s="550" t="n">
        <v>46151</v>
      </c>
      <c r="D114" t="inlineStr">
        <is>
          <t>5/2026</t>
        </is>
      </c>
      <c r="E114" t="inlineStr">
        <is>
          <t>Couvert</t>
        </is>
      </c>
      <c r="F114" t="n">
        <v>2355</v>
      </c>
      <c r="G114" t="n">
        <v>15</v>
      </c>
      <c r="H114" t="n">
        <v>2340</v>
      </c>
    </row>
    <row r="115">
      <c r="A115" t="n">
        <v>122</v>
      </c>
      <c r="B115" t="inlineStr">
        <is>
          <t>Arcos</t>
        </is>
      </c>
      <c r="C115" s="550" t="n">
        <v>46150</v>
      </c>
      <c r="D115" t="inlineStr">
        <is>
          <t>5/2026</t>
        </is>
      </c>
      <c r="E115" t="inlineStr">
        <is>
          <t>Alimentos</t>
        </is>
      </c>
      <c r="F115" t="n">
        <v>20534</v>
      </c>
      <c r="G115" t="n">
        <v>855.9</v>
      </c>
      <c r="H115" t="n">
        <v>19678.1</v>
      </c>
    </row>
    <row r="116">
      <c r="A116" t="n">
        <v>122</v>
      </c>
      <c r="B116" t="inlineStr">
        <is>
          <t>Arcos</t>
        </is>
      </c>
      <c r="C116" s="550" t="n">
        <v>46150</v>
      </c>
      <c r="D116" t="inlineStr">
        <is>
          <t>5/2026</t>
        </is>
      </c>
      <c r="E116" t="inlineStr">
        <is>
          <t>Bebidas</t>
        </is>
      </c>
      <c r="F116" t="n">
        <v>29739</v>
      </c>
      <c r="G116" t="n">
        <v>264.33</v>
      </c>
      <c r="H116" t="n">
        <v>29474.67</v>
      </c>
    </row>
    <row r="117">
      <c r="A117" t="n">
        <v>122</v>
      </c>
      <c r="B117" t="inlineStr">
        <is>
          <t>Arcos</t>
        </is>
      </c>
      <c r="C117" s="550" t="n">
        <v>46150</v>
      </c>
      <c r="D117" t="inlineStr">
        <is>
          <t>5/2026</t>
        </is>
      </c>
      <c r="E117" t="inlineStr">
        <is>
          <t>Serviço</t>
        </is>
      </c>
      <c r="F117" t="n">
        <v>5399.1</v>
      </c>
      <c r="G117" t="n">
        <v>0</v>
      </c>
      <c r="H117" t="n">
        <v>5399.1</v>
      </c>
    </row>
    <row r="118">
      <c r="A118" t="n">
        <v>122</v>
      </c>
      <c r="B118" t="inlineStr">
        <is>
          <t>Arcos</t>
        </is>
      </c>
      <c r="C118" s="550" t="n">
        <v>46150</v>
      </c>
      <c r="D118" t="inlineStr">
        <is>
          <t>5/2026</t>
        </is>
      </c>
      <c r="E118" t="inlineStr">
        <is>
          <t>Couvert</t>
        </is>
      </c>
      <c r="F118" t="n">
        <v>2460</v>
      </c>
      <c r="G118" t="n">
        <v>20.6</v>
      </c>
      <c r="H118" t="n">
        <v>2439.4</v>
      </c>
    </row>
    <row r="119">
      <c r="A119" t="n">
        <v>122</v>
      </c>
      <c r="B119" t="inlineStr">
        <is>
          <t>Arcos</t>
        </is>
      </c>
      <c r="C119" s="550" t="n">
        <v>46149</v>
      </c>
      <c r="D119" t="inlineStr">
        <is>
          <t>5/2026</t>
        </is>
      </c>
      <c r="E119" t="inlineStr">
        <is>
          <t>Alimentos</t>
        </is>
      </c>
      <c r="F119" t="n">
        <v>10202</v>
      </c>
      <c r="G119" t="n">
        <v>389.54</v>
      </c>
      <c r="H119" t="n">
        <v>9812.459999999999</v>
      </c>
    </row>
    <row r="120">
      <c r="A120" t="n">
        <v>122</v>
      </c>
      <c r="B120" t="inlineStr">
        <is>
          <t>Arcos</t>
        </is>
      </c>
      <c r="C120" s="550" t="n">
        <v>46149</v>
      </c>
      <c r="D120" t="inlineStr">
        <is>
          <t>5/2026</t>
        </is>
      </c>
      <c r="E120" t="inlineStr">
        <is>
          <t>Bebidas</t>
        </is>
      </c>
      <c r="F120" t="n">
        <v>12421</v>
      </c>
      <c r="G120" t="n">
        <v>229.16</v>
      </c>
      <c r="H120" t="n">
        <v>12191.84</v>
      </c>
    </row>
    <row r="121">
      <c r="A121" t="n">
        <v>122</v>
      </c>
      <c r="B121" t="inlineStr">
        <is>
          <t>Arcos</t>
        </is>
      </c>
      <c r="C121" s="550" t="n">
        <v>46149</v>
      </c>
      <c r="D121" t="inlineStr">
        <is>
          <t>5/2026</t>
        </is>
      </c>
      <c r="E121" t="inlineStr">
        <is>
          <t>Serviço</t>
        </is>
      </c>
      <c r="F121" t="n">
        <v>2880.29</v>
      </c>
      <c r="G121" t="n">
        <v>0</v>
      </c>
      <c r="H121" t="n">
        <v>2880.29</v>
      </c>
    </row>
    <row r="122">
      <c r="A122" t="n">
        <v>122</v>
      </c>
      <c r="B122" t="inlineStr">
        <is>
          <t>Arcos</t>
        </is>
      </c>
      <c r="C122" s="550" t="n">
        <v>46148</v>
      </c>
      <c r="D122" t="inlineStr">
        <is>
          <t>5/2026</t>
        </is>
      </c>
      <c r="E122" t="inlineStr">
        <is>
          <t>Alimentos</t>
        </is>
      </c>
      <c r="F122" t="n">
        <v>3734</v>
      </c>
      <c r="G122" t="n">
        <v>265.67</v>
      </c>
      <c r="H122" t="n">
        <v>3468.33</v>
      </c>
    </row>
    <row r="123">
      <c r="A123" t="n">
        <v>122</v>
      </c>
      <c r="B123" t="inlineStr">
        <is>
          <t>Arcos</t>
        </is>
      </c>
      <c r="C123" s="550" t="n">
        <v>46148</v>
      </c>
      <c r="D123" t="inlineStr">
        <is>
          <t>5/2026</t>
        </is>
      </c>
      <c r="E123" t="inlineStr">
        <is>
          <t>Bebidas</t>
        </is>
      </c>
      <c r="F123" t="n">
        <v>1307</v>
      </c>
      <c r="G123" t="n">
        <v>19.81</v>
      </c>
      <c r="H123" t="n">
        <v>1287.19</v>
      </c>
    </row>
    <row r="124">
      <c r="A124" t="n">
        <v>122</v>
      </c>
      <c r="B124" t="inlineStr">
        <is>
          <t>Arcos</t>
        </is>
      </c>
      <c r="C124" s="550" t="n">
        <v>46148</v>
      </c>
      <c r="D124" t="inlineStr">
        <is>
          <t>5/2026</t>
        </is>
      </c>
      <c r="E124" t="inlineStr">
        <is>
          <t>Serviço</t>
        </is>
      </c>
      <c r="F124" t="n">
        <v>632.45</v>
      </c>
      <c r="G124" t="n">
        <v>0</v>
      </c>
      <c r="H124" t="n">
        <v>632.45</v>
      </c>
    </row>
    <row r="125">
      <c r="A125" t="n">
        <v>122</v>
      </c>
      <c r="B125" t="inlineStr">
        <is>
          <t>Arcos</t>
        </is>
      </c>
      <c r="C125" s="550" t="n">
        <v>46147</v>
      </c>
      <c r="D125" t="inlineStr">
        <is>
          <t>5/2026</t>
        </is>
      </c>
      <c r="E125" t="inlineStr">
        <is>
          <t>Bebidas</t>
        </is>
      </c>
      <c r="F125" t="n">
        <v>13796</v>
      </c>
      <c r="G125" t="n">
        <v>13005.6</v>
      </c>
      <c r="H125" t="n">
        <v>790.4</v>
      </c>
    </row>
    <row r="126">
      <c r="A126" t="n">
        <v>122</v>
      </c>
      <c r="B126" t="inlineStr">
        <is>
          <t>Arcos</t>
        </is>
      </c>
      <c r="C126" s="550" t="n">
        <v>46147</v>
      </c>
      <c r="D126" t="inlineStr">
        <is>
          <t>5/2026</t>
        </is>
      </c>
      <c r="E126" t="inlineStr">
        <is>
          <t>Alimentos</t>
        </is>
      </c>
      <c r="F126" t="n">
        <v>31350</v>
      </c>
      <c r="G126" t="n">
        <v>28279.2</v>
      </c>
      <c r="H126" t="n">
        <v>3070.8</v>
      </c>
    </row>
    <row r="127">
      <c r="A127" t="n">
        <v>122</v>
      </c>
      <c r="B127" t="inlineStr">
        <is>
          <t>Arcos</t>
        </is>
      </c>
      <c r="C127" s="550" t="n">
        <v>46147</v>
      </c>
      <c r="D127" t="inlineStr">
        <is>
          <t>5/2026</t>
        </is>
      </c>
      <c r="E127" t="inlineStr">
        <is>
          <t>Serviço</t>
        </is>
      </c>
      <c r="F127" t="n">
        <v>500.78</v>
      </c>
      <c r="G127" t="n">
        <v>0</v>
      </c>
      <c r="H127" t="n">
        <v>500.78</v>
      </c>
    </row>
    <row r="128">
      <c r="A128" t="n">
        <v>122</v>
      </c>
      <c r="B128" t="inlineStr">
        <is>
          <t>Arcos</t>
        </is>
      </c>
      <c r="C128" s="550" t="n">
        <v>46145</v>
      </c>
      <c r="D128" t="inlineStr">
        <is>
          <t>5/2026</t>
        </is>
      </c>
      <c r="E128" t="inlineStr">
        <is>
          <t>Bebidas</t>
        </is>
      </c>
      <c r="F128" t="n">
        <v>3732</v>
      </c>
      <c r="G128" t="n">
        <v>66.2</v>
      </c>
      <c r="H128" t="n">
        <v>3665.8</v>
      </c>
    </row>
    <row r="129">
      <c r="A129" t="n">
        <v>122</v>
      </c>
      <c r="B129" t="inlineStr">
        <is>
          <t>Arcos</t>
        </is>
      </c>
      <c r="C129" s="550" t="n">
        <v>46145</v>
      </c>
      <c r="D129" t="inlineStr">
        <is>
          <t>5/2026</t>
        </is>
      </c>
      <c r="E129" t="inlineStr">
        <is>
          <t>Alimentos</t>
        </is>
      </c>
      <c r="F129" t="n">
        <v>7153</v>
      </c>
      <c r="G129" t="n">
        <v>343.24</v>
      </c>
      <c r="H129" t="n">
        <v>6809.76</v>
      </c>
    </row>
    <row r="130">
      <c r="A130" t="n">
        <v>122</v>
      </c>
      <c r="B130" t="inlineStr">
        <is>
          <t>Arcos</t>
        </is>
      </c>
      <c r="C130" s="550" t="n">
        <v>46145</v>
      </c>
      <c r="D130" t="inlineStr">
        <is>
          <t>5/2026</t>
        </is>
      </c>
      <c r="E130" t="inlineStr">
        <is>
          <t>Serviço</t>
        </is>
      </c>
      <c r="F130" t="n">
        <v>1268.51</v>
      </c>
      <c r="G130" t="n">
        <v>0</v>
      </c>
      <c r="H130" t="n">
        <v>1268.51</v>
      </c>
    </row>
    <row r="131">
      <c r="A131" t="n">
        <v>122</v>
      </c>
      <c r="B131" t="inlineStr">
        <is>
          <t>Arcos</t>
        </is>
      </c>
      <c r="C131" s="550" t="n">
        <v>46144</v>
      </c>
      <c r="D131" t="inlineStr">
        <is>
          <t>5/2026</t>
        </is>
      </c>
      <c r="E131" t="inlineStr">
        <is>
          <t>Bebidas</t>
        </is>
      </c>
      <c r="F131" t="n">
        <v>40246</v>
      </c>
      <c r="G131" t="n">
        <v>480.48</v>
      </c>
      <c r="H131" t="n">
        <v>39765.52</v>
      </c>
    </row>
    <row r="132">
      <c r="A132" t="n">
        <v>122</v>
      </c>
      <c r="B132" t="inlineStr">
        <is>
          <t>Arcos</t>
        </is>
      </c>
      <c r="C132" s="550" t="n">
        <v>46144</v>
      </c>
      <c r="D132" t="inlineStr">
        <is>
          <t>5/2026</t>
        </is>
      </c>
      <c r="E132" t="inlineStr">
        <is>
          <t>Alimentos</t>
        </is>
      </c>
      <c r="F132" t="n">
        <v>28482</v>
      </c>
      <c r="G132" t="n">
        <v>986.02</v>
      </c>
      <c r="H132" t="n">
        <v>27495.98</v>
      </c>
    </row>
    <row r="133">
      <c r="A133" t="n">
        <v>122</v>
      </c>
      <c r="B133" t="inlineStr">
        <is>
          <t>Arcos</t>
        </is>
      </c>
      <c r="C133" s="550" t="n">
        <v>46144</v>
      </c>
      <c r="D133" t="inlineStr">
        <is>
          <t>5/2026</t>
        </is>
      </c>
      <c r="E133" t="inlineStr">
        <is>
          <t>Serviço</t>
        </is>
      </c>
      <c r="F133" t="n">
        <v>7339.49</v>
      </c>
      <c r="G133" t="n">
        <v>0</v>
      </c>
      <c r="H133" t="n">
        <v>7339.49</v>
      </c>
    </row>
    <row r="134">
      <c r="A134" t="n">
        <v>122</v>
      </c>
      <c r="B134" t="inlineStr">
        <is>
          <t>Arcos</t>
        </is>
      </c>
      <c r="C134" s="550" t="n">
        <v>46144</v>
      </c>
      <c r="D134" t="inlineStr">
        <is>
          <t>5/2026</t>
        </is>
      </c>
      <c r="E134" t="inlineStr">
        <is>
          <t>Couvert</t>
        </is>
      </c>
      <c r="F134" t="n">
        <v>1875</v>
      </c>
      <c r="G134" t="n">
        <v>0</v>
      </c>
      <c r="H134" t="n">
        <v>1875</v>
      </c>
    </row>
    <row r="135">
      <c r="A135" t="n">
        <v>122</v>
      </c>
      <c r="B135" t="inlineStr">
        <is>
          <t>Arcos</t>
        </is>
      </c>
      <c r="C135" s="550" t="n">
        <v>46143</v>
      </c>
      <c r="D135" t="inlineStr">
        <is>
          <t>5/2026</t>
        </is>
      </c>
      <c r="E135" t="inlineStr">
        <is>
          <t>Bebidas</t>
        </is>
      </c>
      <c r="F135" t="n">
        <v>38014</v>
      </c>
      <c r="G135" t="n">
        <v>164.77</v>
      </c>
      <c r="H135" t="n">
        <v>37849.23</v>
      </c>
    </row>
    <row r="136">
      <c r="A136" t="n">
        <v>122</v>
      </c>
      <c r="B136" t="inlineStr">
        <is>
          <t>Arcos</t>
        </is>
      </c>
      <c r="C136" s="550" t="n">
        <v>46143</v>
      </c>
      <c r="D136" t="inlineStr">
        <is>
          <t>5/2026</t>
        </is>
      </c>
      <c r="E136" t="inlineStr">
        <is>
          <t>Alimentos</t>
        </is>
      </c>
      <c r="F136" t="n">
        <v>24952</v>
      </c>
      <c r="G136" t="n">
        <v>503.23</v>
      </c>
      <c r="H136" t="n">
        <v>24448.77</v>
      </c>
    </row>
    <row r="137">
      <c r="A137" t="n">
        <v>122</v>
      </c>
      <c r="B137" t="inlineStr">
        <is>
          <t>Arcos</t>
        </is>
      </c>
      <c r="C137" s="550" t="n">
        <v>46143</v>
      </c>
      <c r="D137" t="inlineStr">
        <is>
          <t>5/2026</t>
        </is>
      </c>
      <c r="E137" t="inlineStr">
        <is>
          <t>Serviço</t>
        </is>
      </c>
      <c r="F137" t="n">
        <v>6838.52</v>
      </c>
      <c r="G137" t="n">
        <v>0</v>
      </c>
      <c r="H137" t="n">
        <v>6838.52</v>
      </c>
    </row>
    <row r="138">
      <c r="A138" t="n">
        <v>122</v>
      </c>
      <c r="B138" t="inlineStr">
        <is>
          <t>Arcos</t>
        </is>
      </c>
      <c r="C138" s="550" t="n">
        <v>46143</v>
      </c>
      <c r="D138" t="inlineStr">
        <is>
          <t>5/2026</t>
        </is>
      </c>
      <c r="E138" t="inlineStr">
        <is>
          <t>Couvert</t>
        </is>
      </c>
      <c r="F138" t="n">
        <v>1665</v>
      </c>
      <c r="G138" t="n">
        <v>0</v>
      </c>
      <c r="H138" t="n">
        <v>1665</v>
      </c>
    </row>
    <row r="139">
      <c r="A139" t="n">
        <v>122</v>
      </c>
      <c r="B139" t="inlineStr">
        <is>
          <t>Arcos</t>
        </is>
      </c>
      <c r="C139" s="550" t="n">
        <v>46142</v>
      </c>
      <c r="D139" t="inlineStr">
        <is>
          <t>4/2026</t>
        </is>
      </c>
      <c r="E139" t="inlineStr">
        <is>
          <t>Bebidas</t>
        </is>
      </c>
      <c r="F139" t="n">
        <v>18731</v>
      </c>
      <c r="G139" t="n">
        <v>105.59</v>
      </c>
      <c r="H139" t="n">
        <v>18625.41</v>
      </c>
    </row>
    <row r="140">
      <c r="A140" t="n">
        <v>122</v>
      </c>
      <c r="B140" t="inlineStr">
        <is>
          <t>Arcos</t>
        </is>
      </c>
      <c r="C140" s="550" t="n">
        <v>46142</v>
      </c>
      <c r="D140" t="inlineStr">
        <is>
          <t>4/2026</t>
        </is>
      </c>
      <c r="E140" t="inlineStr">
        <is>
          <t>Alimentos</t>
        </is>
      </c>
      <c r="F140" t="n">
        <v>18645</v>
      </c>
      <c r="G140" t="n">
        <v>638.71</v>
      </c>
      <c r="H140" t="n">
        <v>18006.29</v>
      </c>
    </row>
    <row r="141">
      <c r="A141" t="n">
        <v>122</v>
      </c>
      <c r="B141" t="inlineStr">
        <is>
          <t>Arcos</t>
        </is>
      </c>
      <c r="C141" s="550" t="n">
        <v>46142</v>
      </c>
      <c r="D141" t="inlineStr">
        <is>
          <t>4/2026</t>
        </is>
      </c>
      <c r="E141" t="inlineStr">
        <is>
          <t>Serviço</t>
        </is>
      </c>
      <c r="F141" t="n">
        <v>4637.42</v>
      </c>
      <c r="G141" t="n">
        <v>0</v>
      </c>
      <c r="H141" t="n">
        <v>4637.42</v>
      </c>
    </row>
    <row r="142">
      <c r="A142" t="n">
        <v>122</v>
      </c>
      <c r="B142" t="inlineStr">
        <is>
          <t>Arcos</t>
        </is>
      </c>
      <c r="C142" s="550" t="n">
        <v>46141</v>
      </c>
      <c r="D142" t="inlineStr">
        <is>
          <t>4/2026</t>
        </is>
      </c>
      <c r="E142" t="inlineStr">
        <is>
          <t>Alimentos</t>
        </is>
      </c>
      <c r="F142" t="n">
        <v>13090</v>
      </c>
      <c r="G142" t="n">
        <v>219.98</v>
      </c>
      <c r="H142" t="n">
        <v>12870.02</v>
      </c>
    </row>
    <row r="143">
      <c r="A143" t="n">
        <v>122</v>
      </c>
      <c r="B143" t="inlineStr">
        <is>
          <t>Arcos</t>
        </is>
      </c>
      <c r="C143" s="550" t="n">
        <v>46141</v>
      </c>
      <c r="D143" t="inlineStr">
        <is>
          <t>4/2026</t>
        </is>
      </c>
      <c r="E143" t="inlineStr">
        <is>
          <t>Bebidas</t>
        </is>
      </c>
      <c r="F143" t="n">
        <v>12950</v>
      </c>
      <c r="G143" t="n">
        <v>167.02</v>
      </c>
      <c r="H143" t="n">
        <v>12782.98</v>
      </c>
    </row>
    <row r="144">
      <c r="A144" t="n">
        <v>122</v>
      </c>
      <c r="B144" t="inlineStr">
        <is>
          <t>Arcos</t>
        </is>
      </c>
      <c r="C144" s="550" t="n">
        <v>46141</v>
      </c>
      <c r="D144" t="inlineStr">
        <is>
          <t>4/2026</t>
        </is>
      </c>
      <c r="E144" t="inlineStr">
        <is>
          <t>Serviço</t>
        </is>
      </c>
      <c r="F144" t="n">
        <v>3362.19</v>
      </c>
      <c r="G144" t="n">
        <v>0</v>
      </c>
      <c r="H144" t="n">
        <v>3362.19</v>
      </c>
    </row>
    <row r="145">
      <c r="A145" t="n">
        <v>122</v>
      </c>
      <c r="B145" t="inlineStr">
        <is>
          <t>Arcos</t>
        </is>
      </c>
      <c r="C145" s="550" t="n">
        <v>46140</v>
      </c>
      <c r="D145" t="inlineStr">
        <is>
          <t>4/2026</t>
        </is>
      </c>
      <c r="E145" t="inlineStr">
        <is>
          <t>Alimentos</t>
        </is>
      </c>
      <c r="F145" t="n">
        <v>7045</v>
      </c>
      <c r="G145" t="n">
        <v>383.76</v>
      </c>
      <c r="H145" t="n">
        <v>6661.24</v>
      </c>
    </row>
    <row r="146">
      <c r="A146" t="n">
        <v>122</v>
      </c>
      <c r="B146" t="inlineStr">
        <is>
          <t>Arcos</t>
        </is>
      </c>
      <c r="C146" s="550" t="n">
        <v>46140</v>
      </c>
      <c r="D146" t="inlineStr">
        <is>
          <t>4/2026</t>
        </is>
      </c>
      <c r="E146" t="inlineStr">
        <is>
          <t>Bebidas</t>
        </is>
      </c>
      <c r="F146" t="n">
        <v>10296</v>
      </c>
      <c r="G146" t="n">
        <v>25.94</v>
      </c>
      <c r="H146" t="n">
        <v>10270.06</v>
      </c>
    </row>
    <row r="147">
      <c r="A147" t="n">
        <v>122</v>
      </c>
      <c r="B147" t="inlineStr">
        <is>
          <t>Arcos</t>
        </is>
      </c>
      <c r="C147" s="550" t="n">
        <v>46140</v>
      </c>
      <c r="D147" t="inlineStr">
        <is>
          <t>4/2026</t>
        </is>
      </c>
      <c r="E147" t="inlineStr">
        <is>
          <t>Serviço</t>
        </is>
      </c>
      <c r="F147" t="n">
        <v>2197.83</v>
      </c>
      <c r="G147" t="n">
        <v>0</v>
      </c>
      <c r="H147" t="n">
        <v>2197.83</v>
      </c>
    </row>
    <row r="148">
      <c r="A148" t="n">
        <v>122</v>
      </c>
      <c r="B148" t="inlineStr">
        <is>
          <t>Arcos</t>
        </is>
      </c>
      <c r="C148" s="550" t="n">
        <v>46138</v>
      </c>
      <c r="D148" t="inlineStr">
        <is>
          <t>4/2026</t>
        </is>
      </c>
      <c r="E148" t="inlineStr">
        <is>
          <t>Bebidas</t>
        </is>
      </c>
      <c r="F148" t="n">
        <v>2876</v>
      </c>
      <c r="G148" t="n">
        <v>0</v>
      </c>
      <c r="H148" t="n">
        <v>2876</v>
      </c>
    </row>
    <row r="149">
      <c r="A149" t="n">
        <v>122</v>
      </c>
      <c r="B149" t="inlineStr">
        <is>
          <t>Arcos</t>
        </is>
      </c>
      <c r="C149" s="550" t="n">
        <v>46138</v>
      </c>
      <c r="D149" t="inlineStr">
        <is>
          <t>4/2026</t>
        </is>
      </c>
      <c r="E149" t="inlineStr">
        <is>
          <t>Alimentos</t>
        </is>
      </c>
      <c r="F149" t="n">
        <v>5637</v>
      </c>
      <c r="G149" t="n">
        <v>152</v>
      </c>
      <c r="H149" t="n">
        <v>5485</v>
      </c>
    </row>
    <row r="150">
      <c r="A150" t="n">
        <v>122</v>
      </c>
      <c r="B150" t="inlineStr">
        <is>
          <t>Arcos</t>
        </is>
      </c>
      <c r="C150" s="550" t="n">
        <v>46138</v>
      </c>
      <c r="D150" t="inlineStr">
        <is>
          <t>4/2026</t>
        </is>
      </c>
      <c r="E150" t="inlineStr">
        <is>
          <t>Serviço</t>
        </is>
      </c>
      <c r="F150" t="n">
        <v>1023.36</v>
      </c>
      <c r="G150" t="n">
        <v>0</v>
      </c>
      <c r="H150" t="n">
        <v>1023.36</v>
      </c>
    </row>
    <row r="151">
      <c r="A151" t="n">
        <v>122</v>
      </c>
      <c r="B151" t="inlineStr">
        <is>
          <t>Arcos</t>
        </is>
      </c>
      <c r="C151" s="550" t="n">
        <v>46137</v>
      </c>
      <c r="D151" t="inlineStr">
        <is>
          <t>4/2026</t>
        </is>
      </c>
      <c r="E151" t="inlineStr">
        <is>
          <t>Bebidas</t>
        </is>
      </c>
      <c r="F151" t="n">
        <v>41321</v>
      </c>
      <c r="G151" t="n">
        <v>239.99</v>
      </c>
      <c r="H151" t="n">
        <v>41081.01</v>
      </c>
    </row>
    <row r="152">
      <c r="A152" t="n">
        <v>122</v>
      </c>
      <c r="B152" t="inlineStr">
        <is>
          <t>Arcos</t>
        </is>
      </c>
      <c r="C152" s="550" t="n">
        <v>46137</v>
      </c>
      <c r="D152" t="inlineStr">
        <is>
          <t>4/2026</t>
        </is>
      </c>
      <c r="E152" t="inlineStr">
        <is>
          <t>Alimentos</t>
        </is>
      </c>
      <c r="F152" t="n">
        <v>30933</v>
      </c>
      <c r="G152" t="n">
        <v>575.01</v>
      </c>
      <c r="H152" t="n">
        <v>30357.99</v>
      </c>
    </row>
    <row r="153">
      <c r="A153" t="n">
        <v>122</v>
      </c>
      <c r="B153" t="inlineStr">
        <is>
          <t>Arcos</t>
        </is>
      </c>
      <c r="C153" s="550" t="n">
        <v>46137</v>
      </c>
      <c r="D153" t="inlineStr">
        <is>
          <t>4/2026</t>
        </is>
      </c>
      <c r="E153" t="inlineStr">
        <is>
          <t>Couvert</t>
        </is>
      </c>
      <c r="F153" t="n">
        <v>2355</v>
      </c>
      <c r="G153" t="n">
        <v>0</v>
      </c>
      <c r="H153" t="n">
        <v>2355</v>
      </c>
    </row>
    <row r="154">
      <c r="A154" t="n">
        <v>122</v>
      </c>
      <c r="B154" t="inlineStr">
        <is>
          <t>Arcos</t>
        </is>
      </c>
      <c r="C154" s="550" t="n">
        <v>46137</v>
      </c>
      <c r="D154" t="inlineStr">
        <is>
          <t>4/2026</t>
        </is>
      </c>
      <c r="E154" t="inlineStr">
        <is>
          <t>Serviço</t>
        </is>
      </c>
      <c r="F154" t="n">
        <v>8261.76</v>
      </c>
      <c r="G154" t="n">
        <v>0</v>
      </c>
      <c r="H154" t="n">
        <v>8261.76</v>
      </c>
    </row>
    <row r="155">
      <c r="A155" t="n">
        <v>122</v>
      </c>
      <c r="B155" t="inlineStr">
        <is>
          <t>Arcos</t>
        </is>
      </c>
      <c r="C155" s="550" t="n">
        <v>46136</v>
      </c>
      <c r="D155" t="inlineStr">
        <is>
          <t>4/2026</t>
        </is>
      </c>
      <c r="E155" t="inlineStr">
        <is>
          <t>Bebidas</t>
        </is>
      </c>
      <c r="F155" t="n">
        <v>31607</v>
      </c>
      <c r="G155" t="n">
        <v>274.86</v>
      </c>
      <c r="H155" t="n">
        <v>31332.14</v>
      </c>
    </row>
    <row r="156">
      <c r="A156" t="n">
        <v>122</v>
      </c>
      <c r="B156" t="inlineStr">
        <is>
          <t>Arcos</t>
        </is>
      </c>
      <c r="C156" s="550" t="n">
        <v>46136</v>
      </c>
      <c r="D156" t="inlineStr">
        <is>
          <t>4/2026</t>
        </is>
      </c>
      <c r="E156" t="inlineStr">
        <is>
          <t>Alimentos</t>
        </is>
      </c>
      <c r="F156" t="n">
        <v>18728</v>
      </c>
      <c r="G156" t="n">
        <v>813.14</v>
      </c>
      <c r="H156" t="n">
        <v>17914.86</v>
      </c>
    </row>
    <row r="157">
      <c r="A157" t="n">
        <v>122</v>
      </c>
      <c r="B157" t="inlineStr">
        <is>
          <t>Arcos</t>
        </is>
      </c>
      <c r="C157" s="550" t="n">
        <v>46136</v>
      </c>
      <c r="D157" t="inlineStr">
        <is>
          <t>4/2026</t>
        </is>
      </c>
      <c r="E157" t="inlineStr">
        <is>
          <t>Couvert</t>
        </is>
      </c>
      <c r="F157" t="n">
        <v>1860</v>
      </c>
      <c r="G157" t="n">
        <v>15</v>
      </c>
      <c r="H157" t="n">
        <v>1845</v>
      </c>
    </row>
    <row r="158">
      <c r="A158" t="n">
        <v>122</v>
      </c>
      <c r="B158" t="inlineStr">
        <is>
          <t>Arcos</t>
        </is>
      </c>
      <c r="C158" s="550" t="n">
        <v>46136</v>
      </c>
      <c r="D158" t="inlineStr">
        <is>
          <t>4/2026</t>
        </is>
      </c>
      <c r="E158" t="inlineStr">
        <is>
          <t>Serviço</t>
        </is>
      </c>
      <c r="F158" t="n">
        <v>5273.71</v>
      </c>
      <c r="G158" t="n">
        <v>0</v>
      </c>
      <c r="H158" t="n">
        <v>5273.71</v>
      </c>
    </row>
    <row r="159">
      <c r="A159" t="n">
        <v>122</v>
      </c>
      <c r="B159" t="inlineStr">
        <is>
          <t>Arcos</t>
        </is>
      </c>
      <c r="C159" s="550" t="n">
        <v>46135</v>
      </c>
      <c r="D159" t="inlineStr">
        <is>
          <t>4/2026</t>
        </is>
      </c>
      <c r="E159" t="inlineStr">
        <is>
          <t>Alimentos</t>
        </is>
      </c>
      <c r="F159" t="n">
        <v>21596</v>
      </c>
      <c r="G159" t="n">
        <v>9451.15</v>
      </c>
      <c r="H159" t="n">
        <v>12144.85</v>
      </c>
    </row>
    <row r="160">
      <c r="A160" t="n">
        <v>122</v>
      </c>
      <c r="B160" t="inlineStr">
        <is>
          <t>Arcos</t>
        </is>
      </c>
      <c r="C160" s="550" t="n">
        <v>46135</v>
      </c>
      <c r="D160" t="inlineStr">
        <is>
          <t>4/2026</t>
        </is>
      </c>
      <c r="E160" t="inlineStr">
        <is>
          <t>Bebidas</t>
        </is>
      </c>
      <c r="F160" t="n">
        <v>20431</v>
      </c>
      <c r="G160" t="n">
        <v>5681.15</v>
      </c>
      <c r="H160" t="n">
        <v>14749.85</v>
      </c>
    </row>
    <row r="161">
      <c r="A161" t="n">
        <v>122</v>
      </c>
      <c r="B161" t="inlineStr">
        <is>
          <t>Arcos</t>
        </is>
      </c>
      <c r="C161" s="550" t="n">
        <v>46135</v>
      </c>
      <c r="D161" t="inlineStr">
        <is>
          <t>4/2026</t>
        </is>
      </c>
      <c r="E161" t="inlineStr">
        <is>
          <t>Serviço</t>
        </is>
      </c>
      <c r="F161" t="n">
        <v>3460.34</v>
      </c>
      <c r="G161" t="n">
        <v>0</v>
      </c>
      <c r="H161" t="n">
        <v>3460.34</v>
      </c>
    </row>
    <row r="162">
      <c r="A162" t="n">
        <v>122</v>
      </c>
      <c r="B162" t="inlineStr">
        <is>
          <t>Arcos</t>
        </is>
      </c>
      <c r="C162" s="550" t="n">
        <v>46134</v>
      </c>
      <c r="D162" t="inlineStr">
        <is>
          <t>4/2026</t>
        </is>
      </c>
      <c r="E162" t="inlineStr">
        <is>
          <t>Bebidas</t>
        </is>
      </c>
      <c r="F162" t="n">
        <v>6210</v>
      </c>
      <c r="G162" t="n">
        <v>246.63</v>
      </c>
      <c r="H162" t="n">
        <v>5963.37</v>
      </c>
    </row>
    <row r="163">
      <c r="A163" t="n">
        <v>122</v>
      </c>
      <c r="B163" t="inlineStr">
        <is>
          <t>Arcos</t>
        </is>
      </c>
      <c r="C163" s="550" t="n">
        <v>46134</v>
      </c>
      <c r="D163" t="inlineStr">
        <is>
          <t>4/2026</t>
        </is>
      </c>
      <c r="E163" t="inlineStr">
        <is>
          <t>Alimentos</t>
        </is>
      </c>
      <c r="F163" t="n">
        <v>5999</v>
      </c>
      <c r="G163" t="n">
        <v>1300.27</v>
      </c>
      <c r="H163" t="n">
        <v>4698.73</v>
      </c>
    </row>
    <row r="164">
      <c r="A164" t="n">
        <v>122</v>
      </c>
      <c r="B164" t="inlineStr">
        <is>
          <t>Arcos</t>
        </is>
      </c>
      <c r="C164" s="550" t="n">
        <v>46134</v>
      </c>
      <c r="D164" t="inlineStr">
        <is>
          <t>4/2026</t>
        </is>
      </c>
      <c r="E164" t="inlineStr">
        <is>
          <t>Serviço</t>
        </is>
      </c>
      <c r="F164" t="n">
        <v>1403.53</v>
      </c>
      <c r="G164" t="n">
        <v>0</v>
      </c>
      <c r="H164" t="n">
        <v>1403.53</v>
      </c>
    </row>
    <row r="165">
      <c r="A165" t="n">
        <v>122</v>
      </c>
      <c r="B165" t="inlineStr">
        <is>
          <t>Arcos</t>
        </is>
      </c>
      <c r="C165" s="550" t="n">
        <v>46133</v>
      </c>
      <c r="D165" t="inlineStr">
        <is>
          <t>4/2026</t>
        </is>
      </c>
      <c r="E165" t="inlineStr">
        <is>
          <t>Bebidas</t>
        </is>
      </c>
      <c r="F165" t="n">
        <v>11959</v>
      </c>
      <c r="G165" t="n">
        <v>134.37</v>
      </c>
      <c r="H165" t="n">
        <v>11824.63</v>
      </c>
    </row>
    <row r="166">
      <c r="A166" t="n">
        <v>122</v>
      </c>
      <c r="B166" t="inlineStr">
        <is>
          <t>Arcos</t>
        </is>
      </c>
      <c r="C166" s="550" t="n">
        <v>46133</v>
      </c>
      <c r="D166" t="inlineStr">
        <is>
          <t>4/2026</t>
        </is>
      </c>
      <c r="E166" t="inlineStr">
        <is>
          <t>Alimentos</t>
        </is>
      </c>
      <c r="F166" t="n">
        <v>13684</v>
      </c>
      <c r="G166" t="n">
        <v>497.23</v>
      </c>
      <c r="H166" t="n">
        <v>13186.77</v>
      </c>
    </row>
    <row r="167">
      <c r="A167" t="n">
        <v>122</v>
      </c>
      <c r="B167" t="inlineStr">
        <is>
          <t>Arcos</t>
        </is>
      </c>
      <c r="C167" s="550" t="n">
        <v>46133</v>
      </c>
      <c r="D167" t="inlineStr">
        <is>
          <t>4/2026</t>
        </is>
      </c>
      <c r="E167" t="inlineStr">
        <is>
          <t>Serviço</t>
        </is>
      </c>
      <c r="F167" t="n">
        <v>3244.46</v>
      </c>
      <c r="G167" t="n">
        <v>0</v>
      </c>
      <c r="H167" t="n">
        <v>3244.46</v>
      </c>
    </row>
    <row r="168">
      <c r="A168" t="n">
        <v>122</v>
      </c>
      <c r="B168" t="inlineStr">
        <is>
          <t>Arcos</t>
        </is>
      </c>
      <c r="C168" s="550" t="n">
        <v>46132</v>
      </c>
      <c r="D168" t="inlineStr">
        <is>
          <t>4/2026</t>
        </is>
      </c>
      <c r="E168" t="inlineStr">
        <is>
          <t>Bebidas</t>
        </is>
      </c>
      <c r="F168" t="n">
        <v>1698</v>
      </c>
      <c r="G168" t="n">
        <v>0</v>
      </c>
      <c r="H168" t="n">
        <v>1698</v>
      </c>
    </row>
    <row r="169">
      <c r="A169" t="n">
        <v>122</v>
      </c>
      <c r="B169" t="inlineStr">
        <is>
          <t>Arcos</t>
        </is>
      </c>
      <c r="C169" s="550" t="n">
        <v>46132</v>
      </c>
      <c r="D169" t="inlineStr">
        <is>
          <t>4/2026</t>
        </is>
      </c>
      <c r="E169" t="inlineStr">
        <is>
          <t>Alimentos</t>
        </is>
      </c>
      <c r="F169" t="n">
        <v>224</v>
      </c>
      <c r="G169" t="n">
        <v>0</v>
      </c>
      <c r="H169" t="n">
        <v>224</v>
      </c>
    </row>
    <row r="170">
      <c r="A170" t="n">
        <v>122</v>
      </c>
      <c r="B170" t="inlineStr">
        <is>
          <t>Arcos</t>
        </is>
      </c>
      <c r="C170" s="550" t="n">
        <v>46131</v>
      </c>
      <c r="D170" t="inlineStr">
        <is>
          <t>4/2026</t>
        </is>
      </c>
      <c r="E170" t="inlineStr">
        <is>
          <t>Bebidas</t>
        </is>
      </c>
      <c r="F170" t="n">
        <v>7942</v>
      </c>
      <c r="G170" t="n">
        <v>311.37</v>
      </c>
      <c r="H170" t="n">
        <v>7630.63</v>
      </c>
    </row>
    <row r="171">
      <c r="A171" t="n">
        <v>122</v>
      </c>
      <c r="B171" t="inlineStr">
        <is>
          <t>Arcos</t>
        </is>
      </c>
      <c r="C171" s="550" t="n">
        <v>46131</v>
      </c>
      <c r="D171" t="inlineStr">
        <is>
          <t>4/2026</t>
        </is>
      </c>
      <c r="E171" t="inlineStr">
        <is>
          <t>Alimentos</t>
        </is>
      </c>
      <c r="F171" t="n">
        <v>14174</v>
      </c>
      <c r="G171" t="n">
        <v>611.4</v>
      </c>
      <c r="H171" t="n">
        <v>13562.6</v>
      </c>
    </row>
    <row r="172">
      <c r="A172" t="n">
        <v>122</v>
      </c>
      <c r="B172" t="inlineStr">
        <is>
          <t>Arcos</t>
        </is>
      </c>
      <c r="C172" s="550" t="n">
        <v>46131</v>
      </c>
      <c r="D172" t="inlineStr">
        <is>
          <t>4/2026</t>
        </is>
      </c>
      <c r="E172" t="inlineStr">
        <is>
          <t>Serviço</t>
        </is>
      </c>
      <c r="F172" t="n">
        <v>2599.18</v>
      </c>
      <c r="G172" t="n">
        <v>0</v>
      </c>
      <c r="H172" t="n">
        <v>2599.18</v>
      </c>
    </row>
    <row r="173">
      <c r="A173" t="n">
        <v>122</v>
      </c>
      <c r="B173" t="inlineStr">
        <is>
          <t>Arcos</t>
        </is>
      </c>
      <c r="C173" s="550" t="n">
        <v>46130</v>
      </c>
      <c r="D173" t="inlineStr">
        <is>
          <t>4/2026</t>
        </is>
      </c>
      <c r="E173" t="inlineStr">
        <is>
          <t>Alimentos</t>
        </is>
      </c>
      <c r="F173" t="n">
        <v>31210</v>
      </c>
      <c r="G173" t="n">
        <v>666.5</v>
      </c>
      <c r="H173" t="n">
        <v>30543.5</v>
      </c>
    </row>
    <row r="174">
      <c r="A174" t="n">
        <v>122</v>
      </c>
      <c r="B174" t="inlineStr">
        <is>
          <t>Arcos</t>
        </is>
      </c>
      <c r="C174" s="550" t="n">
        <v>46130</v>
      </c>
      <c r="D174" t="inlineStr">
        <is>
          <t>4/2026</t>
        </is>
      </c>
      <c r="E174" t="inlineStr">
        <is>
          <t>Couvert</t>
        </is>
      </c>
      <c r="F174" t="n">
        <v>2634</v>
      </c>
      <c r="G174" t="n">
        <v>0</v>
      </c>
      <c r="H174" t="n">
        <v>2634</v>
      </c>
    </row>
    <row r="175">
      <c r="A175" t="n">
        <v>122</v>
      </c>
      <c r="B175" t="inlineStr">
        <is>
          <t>Arcos</t>
        </is>
      </c>
      <c r="C175" s="550" t="n">
        <v>46130</v>
      </c>
      <c r="D175" t="inlineStr">
        <is>
          <t>4/2026</t>
        </is>
      </c>
      <c r="E175" t="inlineStr">
        <is>
          <t>Bebidas</t>
        </is>
      </c>
      <c r="F175" t="n">
        <v>35458</v>
      </c>
      <c r="G175" t="n">
        <v>360.6</v>
      </c>
      <c r="H175" t="n">
        <v>35097.4</v>
      </c>
    </row>
    <row r="176">
      <c r="A176" t="n">
        <v>122</v>
      </c>
      <c r="B176" t="inlineStr">
        <is>
          <t>Arcos</t>
        </is>
      </c>
      <c r="C176" s="550" t="n">
        <v>46130</v>
      </c>
      <c r="D176" t="inlineStr">
        <is>
          <t>4/2026</t>
        </is>
      </c>
      <c r="E176" t="inlineStr">
        <is>
          <t>Serviço</t>
        </is>
      </c>
      <c r="F176" t="n">
        <v>8503.790000000001</v>
      </c>
      <c r="G176" t="n">
        <v>0</v>
      </c>
      <c r="H176" t="n">
        <v>8503.790000000001</v>
      </c>
    </row>
    <row r="177">
      <c r="A177" t="n">
        <v>122</v>
      </c>
      <c r="B177" t="inlineStr">
        <is>
          <t>Arcos</t>
        </is>
      </c>
      <c r="C177" s="550" t="n">
        <v>46129</v>
      </c>
      <c r="D177" t="inlineStr">
        <is>
          <t>4/2026</t>
        </is>
      </c>
      <c r="E177" t="inlineStr">
        <is>
          <t>Alimentos</t>
        </is>
      </c>
      <c r="F177" t="n">
        <v>16474</v>
      </c>
      <c r="G177" t="n">
        <v>688.62</v>
      </c>
      <c r="H177" t="n">
        <v>15785.38</v>
      </c>
    </row>
    <row r="178">
      <c r="A178" t="n">
        <v>122</v>
      </c>
      <c r="B178" t="inlineStr">
        <is>
          <t>Arcos</t>
        </is>
      </c>
      <c r="C178" s="550" t="n">
        <v>46129</v>
      </c>
      <c r="D178" t="inlineStr">
        <is>
          <t>4/2026</t>
        </is>
      </c>
      <c r="E178" t="inlineStr">
        <is>
          <t>Bebidas</t>
        </is>
      </c>
      <c r="F178" t="n">
        <v>20053</v>
      </c>
      <c r="G178" t="n">
        <v>263.98</v>
      </c>
      <c r="H178" t="n">
        <v>19789.02</v>
      </c>
    </row>
    <row r="179">
      <c r="A179" t="n">
        <v>122</v>
      </c>
      <c r="B179" t="inlineStr">
        <is>
          <t>Arcos</t>
        </is>
      </c>
      <c r="C179" s="550" t="n">
        <v>46129</v>
      </c>
      <c r="D179" t="inlineStr">
        <is>
          <t>4/2026</t>
        </is>
      </c>
      <c r="E179" t="inlineStr">
        <is>
          <t>Couvert</t>
        </is>
      </c>
      <c r="F179" t="n">
        <v>1680</v>
      </c>
      <c r="G179" t="n">
        <v>0</v>
      </c>
      <c r="H179" t="n">
        <v>1680</v>
      </c>
    </row>
    <row r="180">
      <c r="A180" t="n">
        <v>122</v>
      </c>
      <c r="B180" t="inlineStr">
        <is>
          <t>Arcos</t>
        </is>
      </c>
      <c r="C180" s="550" t="n">
        <v>46129</v>
      </c>
      <c r="D180" t="inlineStr">
        <is>
          <t>4/2026</t>
        </is>
      </c>
      <c r="E180" t="inlineStr">
        <is>
          <t>Serviço</t>
        </is>
      </c>
      <c r="F180" t="n">
        <v>4626.18</v>
      </c>
      <c r="G180" t="n">
        <v>0</v>
      </c>
      <c r="H180" t="n">
        <v>4626.18</v>
      </c>
    </row>
    <row r="181">
      <c r="A181" t="n">
        <v>122</v>
      </c>
      <c r="B181" t="inlineStr">
        <is>
          <t>Arcos</t>
        </is>
      </c>
      <c r="C181" s="550" t="n">
        <v>46128</v>
      </c>
      <c r="D181" t="inlineStr">
        <is>
          <t>4/2026</t>
        </is>
      </c>
      <c r="E181" t="inlineStr">
        <is>
          <t>Alimentos</t>
        </is>
      </c>
      <c r="F181" t="n">
        <v>11402</v>
      </c>
      <c r="G181" t="n">
        <v>692.65</v>
      </c>
      <c r="H181" t="n">
        <v>10709.35</v>
      </c>
    </row>
    <row r="182">
      <c r="A182" t="n">
        <v>122</v>
      </c>
      <c r="B182" t="inlineStr">
        <is>
          <t>Arcos</t>
        </is>
      </c>
      <c r="C182" s="550" t="n">
        <v>46128</v>
      </c>
      <c r="D182" t="inlineStr">
        <is>
          <t>4/2026</t>
        </is>
      </c>
      <c r="E182" t="inlineStr">
        <is>
          <t>Bebidas</t>
        </is>
      </c>
      <c r="F182" t="n">
        <v>13040</v>
      </c>
      <c r="G182" t="n">
        <v>138.15</v>
      </c>
      <c r="H182" t="n">
        <v>12901.85</v>
      </c>
    </row>
    <row r="183">
      <c r="A183" t="n">
        <v>122</v>
      </c>
      <c r="B183" t="inlineStr">
        <is>
          <t>Arcos</t>
        </is>
      </c>
      <c r="C183" s="550" t="n">
        <v>46128</v>
      </c>
      <c r="D183" t="inlineStr">
        <is>
          <t>4/2026</t>
        </is>
      </c>
      <c r="E183" t="inlineStr">
        <is>
          <t>Serviço</t>
        </is>
      </c>
      <c r="F183" t="n">
        <v>3068.52</v>
      </c>
      <c r="G183" t="n">
        <v>0</v>
      </c>
      <c r="H183" t="n">
        <v>3068.52</v>
      </c>
    </row>
    <row r="184">
      <c r="A184" t="n">
        <v>122</v>
      </c>
      <c r="B184" t="inlineStr">
        <is>
          <t>Arcos</t>
        </is>
      </c>
      <c r="C184" s="550" t="n">
        <v>46127</v>
      </c>
      <c r="D184" t="inlineStr">
        <is>
          <t>4/2026</t>
        </is>
      </c>
      <c r="E184" t="inlineStr">
        <is>
          <t>Bebidas</t>
        </is>
      </c>
      <c r="F184" t="n">
        <v>13725</v>
      </c>
      <c r="G184" t="n">
        <v>110.14</v>
      </c>
      <c r="H184" t="n">
        <v>13614.86</v>
      </c>
    </row>
    <row r="185">
      <c r="A185" t="n">
        <v>122</v>
      </c>
      <c r="B185" t="inlineStr">
        <is>
          <t>Arcos</t>
        </is>
      </c>
      <c r="C185" s="550" t="n">
        <v>46127</v>
      </c>
      <c r="D185" t="inlineStr">
        <is>
          <t>4/2026</t>
        </is>
      </c>
      <c r="E185" t="inlineStr">
        <is>
          <t>Alimentos</t>
        </is>
      </c>
      <c r="F185" t="n">
        <v>14025</v>
      </c>
      <c r="G185" t="n">
        <v>301.34</v>
      </c>
      <c r="H185" t="n">
        <v>13723.66</v>
      </c>
    </row>
    <row r="186">
      <c r="A186" t="n">
        <v>122</v>
      </c>
      <c r="B186" t="inlineStr">
        <is>
          <t>Arcos</t>
        </is>
      </c>
      <c r="C186" s="550" t="n">
        <v>46127</v>
      </c>
      <c r="D186" t="inlineStr">
        <is>
          <t>4/2026</t>
        </is>
      </c>
      <c r="E186" t="inlineStr">
        <is>
          <t>Serviço</t>
        </is>
      </c>
      <c r="F186" t="n">
        <v>3559.53</v>
      </c>
      <c r="G186" t="n">
        <v>0</v>
      </c>
      <c r="H186" t="n">
        <v>3559.53</v>
      </c>
    </row>
    <row r="187">
      <c r="A187" t="n">
        <v>122</v>
      </c>
      <c r="B187" t="inlineStr">
        <is>
          <t>Arcos</t>
        </is>
      </c>
      <c r="C187" s="550" t="n">
        <v>46126</v>
      </c>
      <c r="D187" t="inlineStr">
        <is>
          <t>4/2026</t>
        </is>
      </c>
      <c r="E187" t="inlineStr">
        <is>
          <t>Alimentos</t>
        </is>
      </c>
      <c r="F187" t="n">
        <v>17395</v>
      </c>
      <c r="G187" t="n">
        <v>314.87</v>
      </c>
      <c r="H187" t="n">
        <v>17080.13</v>
      </c>
    </row>
    <row r="188">
      <c r="A188" t="n">
        <v>122</v>
      </c>
      <c r="B188" t="inlineStr">
        <is>
          <t>Arcos</t>
        </is>
      </c>
      <c r="C188" s="550" t="n">
        <v>46126</v>
      </c>
      <c r="D188" t="inlineStr">
        <is>
          <t>4/2026</t>
        </is>
      </c>
      <c r="E188" t="inlineStr">
        <is>
          <t>Bebidas</t>
        </is>
      </c>
      <c r="F188" t="n">
        <v>17899</v>
      </c>
      <c r="G188" t="n">
        <v>34.03</v>
      </c>
      <c r="H188" t="n">
        <v>17864.97</v>
      </c>
    </row>
    <row r="189">
      <c r="A189" t="n">
        <v>122</v>
      </c>
      <c r="B189" t="inlineStr">
        <is>
          <t>Arcos</t>
        </is>
      </c>
      <c r="C189" s="550" t="n">
        <v>46126</v>
      </c>
      <c r="D189" t="inlineStr">
        <is>
          <t>4/2026</t>
        </is>
      </c>
      <c r="E189" t="inlineStr">
        <is>
          <t>Serviço</t>
        </is>
      </c>
      <c r="F189" t="n">
        <v>4264.78</v>
      </c>
      <c r="G189" t="n">
        <v>0</v>
      </c>
      <c r="H189" t="n">
        <v>4264.78</v>
      </c>
    </row>
    <row r="190">
      <c r="A190" t="n">
        <v>122</v>
      </c>
      <c r="B190" t="inlineStr">
        <is>
          <t>Arcos</t>
        </is>
      </c>
      <c r="C190" s="550" t="n">
        <v>46124</v>
      </c>
      <c r="D190" t="inlineStr">
        <is>
          <t>4/2026</t>
        </is>
      </c>
      <c r="E190" t="inlineStr">
        <is>
          <t>Bebidas</t>
        </is>
      </c>
      <c r="F190" t="n">
        <v>5315</v>
      </c>
      <c r="G190" t="n">
        <v>7.85</v>
      </c>
      <c r="H190" t="n">
        <v>5307.15</v>
      </c>
    </row>
    <row r="191">
      <c r="A191" t="n">
        <v>122</v>
      </c>
      <c r="B191" t="inlineStr">
        <is>
          <t>Arcos</t>
        </is>
      </c>
      <c r="C191" s="550" t="n">
        <v>46124</v>
      </c>
      <c r="D191" t="inlineStr">
        <is>
          <t>4/2026</t>
        </is>
      </c>
      <c r="E191" t="inlineStr">
        <is>
          <t>Alimentos</t>
        </is>
      </c>
      <c r="F191" t="n">
        <v>9340</v>
      </c>
      <c r="G191" t="n">
        <v>157.05</v>
      </c>
      <c r="H191" t="n">
        <v>9182.950000000001</v>
      </c>
    </row>
    <row r="192">
      <c r="A192" t="n">
        <v>122</v>
      </c>
      <c r="B192" t="inlineStr">
        <is>
          <t>Arcos</t>
        </is>
      </c>
      <c r="C192" s="550" t="n">
        <v>46124</v>
      </c>
      <c r="D192" t="inlineStr">
        <is>
          <t>4/2026</t>
        </is>
      </c>
      <c r="E192" t="inlineStr">
        <is>
          <t>Serviço</t>
        </is>
      </c>
      <c r="F192" t="n">
        <v>1727.06</v>
      </c>
      <c r="G192" t="n">
        <v>0</v>
      </c>
      <c r="H192" t="n">
        <v>1727.06</v>
      </c>
    </row>
    <row r="193">
      <c r="A193" t="n">
        <v>122</v>
      </c>
      <c r="B193" t="inlineStr">
        <is>
          <t>Arcos</t>
        </is>
      </c>
      <c r="C193" s="550" t="n">
        <v>46123</v>
      </c>
      <c r="D193" t="inlineStr">
        <is>
          <t>4/2026</t>
        </is>
      </c>
      <c r="E193" t="inlineStr">
        <is>
          <t>Bebidas</t>
        </is>
      </c>
      <c r="F193" t="n">
        <v>35307</v>
      </c>
      <c r="G193" t="n">
        <v>320.67</v>
      </c>
      <c r="H193" t="n">
        <v>34986.33</v>
      </c>
    </row>
    <row r="194">
      <c r="A194" t="n">
        <v>122</v>
      </c>
      <c r="B194" t="inlineStr">
        <is>
          <t>Arcos</t>
        </is>
      </c>
      <c r="C194" s="550" t="n">
        <v>46123</v>
      </c>
      <c r="D194" t="inlineStr">
        <is>
          <t>4/2026</t>
        </is>
      </c>
      <c r="E194" t="inlineStr">
        <is>
          <t>Alimentos</t>
        </is>
      </c>
      <c r="F194" t="n">
        <v>20754</v>
      </c>
      <c r="G194" t="n">
        <v>599.36</v>
      </c>
      <c r="H194" t="n">
        <v>20154.64</v>
      </c>
    </row>
    <row r="195">
      <c r="A195" t="n">
        <v>122</v>
      </c>
      <c r="B195" t="inlineStr">
        <is>
          <t>Arcos</t>
        </is>
      </c>
      <c r="C195" s="550" t="n">
        <v>46123</v>
      </c>
      <c r="D195" t="inlineStr">
        <is>
          <t>4/2026</t>
        </is>
      </c>
      <c r="E195" t="inlineStr">
        <is>
          <t>Couvert</t>
        </is>
      </c>
      <c r="F195" t="n">
        <v>2740</v>
      </c>
      <c r="G195" t="n">
        <v>20</v>
      </c>
      <c r="H195" t="n">
        <v>2720</v>
      </c>
    </row>
    <row r="196">
      <c r="A196" t="n">
        <v>122</v>
      </c>
      <c r="B196" t="inlineStr">
        <is>
          <t>Arcos</t>
        </is>
      </c>
      <c r="C196" s="550" t="n">
        <v>46123</v>
      </c>
      <c r="D196" t="inlineStr">
        <is>
          <t>4/2026</t>
        </is>
      </c>
      <c r="E196" t="inlineStr">
        <is>
          <t>Serviço</t>
        </is>
      </c>
      <c r="F196" t="n">
        <v>6833.58</v>
      </c>
      <c r="G196" t="n">
        <v>0</v>
      </c>
      <c r="H196" t="n">
        <v>6833.58</v>
      </c>
    </row>
    <row r="197">
      <c r="A197" t="n">
        <v>122</v>
      </c>
      <c r="B197" t="inlineStr">
        <is>
          <t>Arcos</t>
        </is>
      </c>
      <c r="C197" s="550" t="n">
        <v>46122</v>
      </c>
      <c r="D197" t="inlineStr">
        <is>
          <t>4/2026</t>
        </is>
      </c>
      <c r="E197" t="inlineStr">
        <is>
          <t>Alimentos</t>
        </is>
      </c>
      <c r="F197" t="n">
        <v>31977</v>
      </c>
      <c r="G197" t="n">
        <v>1262.99</v>
      </c>
      <c r="H197" t="n">
        <v>30714.01</v>
      </c>
    </row>
    <row r="198">
      <c r="A198" t="n">
        <v>122</v>
      </c>
      <c r="B198" t="inlineStr">
        <is>
          <t>Arcos</t>
        </is>
      </c>
      <c r="C198" s="550" t="n">
        <v>46122</v>
      </c>
      <c r="D198" t="inlineStr">
        <is>
          <t>4/2026</t>
        </is>
      </c>
      <c r="E198" t="inlineStr">
        <is>
          <t>Bebidas</t>
        </is>
      </c>
      <c r="F198" t="n">
        <v>41868</v>
      </c>
      <c r="G198" t="n">
        <v>201.01</v>
      </c>
      <c r="H198" t="n">
        <v>41666.99</v>
      </c>
    </row>
    <row r="199">
      <c r="A199" t="n">
        <v>122</v>
      </c>
      <c r="B199" t="inlineStr">
        <is>
          <t>Arcos</t>
        </is>
      </c>
      <c r="C199" s="550" t="n">
        <v>46122</v>
      </c>
      <c r="D199" t="inlineStr">
        <is>
          <t>4/2026</t>
        </is>
      </c>
      <c r="E199" t="inlineStr">
        <is>
          <t>Couvert</t>
        </is>
      </c>
      <c r="F199" t="n">
        <v>2760</v>
      </c>
      <c r="G199" t="n">
        <v>0</v>
      </c>
      <c r="H199" t="n">
        <v>2760</v>
      </c>
    </row>
    <row r="200">
      <c r="A200" t="n">
        <v>122</v>
      </c>
      <c r="B200" t="inlineStr">
        <is>
          <t>Arcos</t>
        </is>
      </c>
      <c r="C200" s="550" t="n">
        <v>46122</v>
      </c>
      <c r="D200" t="inlineStr">
        <is>
          <t>4/2026</t>
        </is>
      </c>
      <c r="E200" t="inlineStr">
        <is>
          <t>Serviço</t>
        </is>
      </c>
      <c r="F200" t="n">
        <v>7802.82</v>
      </c>
      <c r="G200" t="n">
        <v>0</v>
      </c>
      <c r="H200" t="n">
        <v>7802.82</v>
      </c>
    </row>
    <row r="201">
      <c r="A201" t="n">
        <v>122</v>
      </c>
      <c r="B201" t="inlineStr">
        <is>
          <t>Arcos</t>
        </is>
      </c>
      <c r="C201" s="550" t="n">
        <v>46121</v>
      </c>
      <c r="D201" t="inlineStr">
        <is>
          <t>4/2026</t>
        </is>
      </c>
      <c r="E201" t="inlineStr">
        <is>
          <t>Alimentos</t>
        </is>
      </c>
      <c r="F201" t="n">
        <v>13699</v>
      </c>
      <c r="G201" t="n">
        <v>269</v>
      </c>
      <c r="H201" t="n">
        <v>13430</v>
      </c>
    </row>
    <row r="202">
      <c r="A202" t="n">
        <v>122</v>
      </c>
      <c r="B202" t="inlineStr">
        <is>
          <t>Arcos</t>
        </is>
      </c>
      <c r="C202" s="550" t="n">
        <v>46121</v>
      </c>
      <c r="D202" t="inlineStr">
        <is>
          <t>4/2026</t>
        </is>
      </c>
      <c r="E202" t="inlineStr">
        <is>
          <t>Bebidas</t>
        </is>
      </c>
      <c r="F202" t="n">
        <v>14615</v>
      </c>
      <c r="G202" t="n">
        <v>39</v>
      </c>
      <c r="H202" t="n">
        <v>14576</v>
      </c>
    </row>
    <row r="203">
      <c r="A203" t="n">
        <v>122</v>
      </c>
      <c r="B203" t="inlineStr">
        <is>
          <t>Arcos</t>
        </is>
      </c>
      <c r="C203" s="550" t="n">
        <v>46121</v>
      </c>
      <c r="D203" t="inlineStr">
        <is>
          <t>4/2026</t>
        </is>
      </c>
      <c r="E203" t="inlineStr">
        <is>
          <t>Serviço</t>
        </is>
      </c>
      <c r="F203" t="n">
        <v>3642.53</v>
      </c>
      <c r="G203" t="n">
        <v>0</v>
      </c>
      <c r="H203" t="n">
        <v>3642.53</v>
      </c>
    </row>
    <row r="204">
      <c r="A204" t="n">
        <v>122</v>
      </c>
      <c r="B204" t="inlineStr">
        <is>
          <t>Arcos</t>
        </is>
      </c>
      <c r="C204" s="550" t="n">
        <v>46120</v>
      </c>
      <c r="D204" t="inlineStr">
        <is>
          <t>4/2026</t>
        </is>
      </c>
      <c r="E204" t="inlineStr">
        <is>
          <t>Bebidas</t>
        </is>
      </c>
      <c r="F204" t="n">
        <v>12467</v>
      </c>
      <c r="G204" t="n">
        <v>674.91</v>
      </c>
      <c r="H204" t="n">
        <v>11792.09</v>
      </c>
    </row>
    <row r="205">
      <c r="A205" t="n">
        <v>122</v>
      </c>
      <c r="B205" t="inlineStr">
        <is>
          <t>Arcos</t>
        </is>
      </c>
      <c r="C205" s="550" t="n">
        <v>46120</v>
      </c>
      <c r="D205" t="inlineStr">
        <is>
          <t>4/2026</t>
        </is>
      </c>
      <c r="E205" t="inlineStr">
        <is>
          <t>Alimentos</t>
        </is>
      </c>
      <c r="F205" t="n">
        <v>11615</v>
      </c>
      <c r="G205" t="n">
        <v>1002.53</v>
      </c>
      <c r="H205" t="n">
        <v>10612.47</v>
      </c>
    </row>
    <row r="206">
      <c r="A206" t="n">
        <v>122</v>
      </c>
      <c r="B206" t="inlineStr">
        <is>
          <t>Arcos</t>
        </is>
      </c>
      <c r="C206" s="550" t="n">
        <v>46120</v>
      </c>
      <c r="D206" t="inlineStr">
        <is>
          <t>4/2026</t>
        </is>
      </c>
      <c r="E206" t="inlineStr">
        <is>
          <t>Serviço</t>
        </is>
      </c>
      <c r="F206" t="n">
        <v>2954.64</v>
      </c>
      <c r="G206" t="n">
        <v>0</v>
      </c>
      <c r="H206" t="n">
        <v>2954.64</v>
      </c>
    </row>
    <row r="207">
      <c r="A207" t="n">
        <v>122</v>
      </c>
      <c r="B207" t="inlineStr">
        <is>
          <t>Arcos</t>
        </is>
      </c>
      <c r="C207" s="550" t="n">
        <v>46119</v>
      </c>
      <c r="D207" t="inlineStr">
        <is>
          <t>4/2026</t>
        </is>
      </c>
      <c r="E207" t="inlineStr">
        <is>
          <t>Bebidas</t>
        </is>
      </c>
      <c r="F207" t="n">
        <v>10929</v>
      </c>
      <c r="G207" t="n">
        <v>89.04000000000001</v>
      </c>
      <c r="H207" t="n">
        <v>10839.96</v>
      </c>
    </row>
    <row r="208">
      <c r="A208" t="n">
        <v>122</v>
      </c>
      <c r="B208" t="inlineStr">
        <is>
          <t>Arcos</t>
        </is>
      </c>
      <c r="C208" s="550" t="n">
        <v>46119</v>
      </c>
      <c r="D208" t="inlineStr">
        <is>
          <t>4/2026</t>
        </is>
      </c>
      <c r="E208" t="inlineStr">
        <is>
          <t>Alimentos</t>
        </is>
      </c>
      <c r="F208" t="n">
        <v>10347</v>
      </c>
      <c r="G208" t="n">
        <v>566.52</v>
      </c>
      <c r="H208" t="n">
        <v>9780.48</v>
      </c>
    </row>
    <row r="209">
      <c r="A209" t="n">
        <v>122</v>
      </c>
      <c r="B209" t="inlineStr">
        <is>
          <t>Arcos</t>
        </is>
      </c>
      <c r="C209" s="550" t="n">
        <v>46119</v>
      </c>
      <c r="D209" t="inlineStr">
        <is>
          <t>4/2026</t>
        </is>
      </c>
      <c r="E209" t="inlineStr">
        <is>
          <t>Serviço</t>
        </is>
      </c>
      <c r="F209" t="n">
        <v>2641.86</v>
      </c>
      <c r="G209" t="n">
        <v>0</v>
      </c>
      <c r="H209" t="n">
        <v>2641.86</v>
      </c>
    </row>
    <row r="210">
      <c r="A210" t="n">
        <v>122</v>
      </c>
      <c r="B210" t="inlineStr">
        <is>
          <t>Arcos</t>
        </is>
      </c>
      <c r="C210" s="550" t="n">
        <v>46118</v>
      </c>
      <c r="D210" t="inlineStr">
        <is>
          <t>4/2026</t>
        </is>
      </c>
      <c r="E210" t="inlineStr">
        <is>
          <t>Bebidas</t>
        </is>
      </c>
      <c r="F210" t="n">
        <v>2459</v>
      </c>
      <c r="G210" t="n">
        <v>0</v>
      </c>
      <c r="H210" t="n">
        <v>2459</v>
      </c>
    </row>
    <row r="211">
      <c r="A211" t="n">
        <v>122</v>
      </c>
      <c r="B211" t="inlineStr">
        <is>
          <t>Arcos</t>
        </is>
      </c>
      <c r="C211" s="550" t="n">
        <v>46118</v>
      </c>
      <c r="D211" t="inlineStr">
        <is>
          <t>4/2026</t>
        </is>
      </c>
      <c r="E211" t="inlineStr">
        <is>
          <t>Alimentos</t>
        </is>
      </c>
      <c r="F211" t="n">
        <v>96</v>
      </c>
      <c r="G211" t="n">
        <v>0</v>
      </c>
      <c r="H211" t="n">
        <v>96</v>
      </c>
    </row>
    <row r="212">
      <c r="A212" t="n">
        <v>122</v>
      </c>
      <c r="B212" t="inlineStr">
        <is>
          <t>Arcos</t>
        </is>
      </c>
      <c r="C212" s="550" t="n">
        <v>46117</v>
      </c>
      <c r="D212" t="inlineStr">
        <is>
          <t>4/2026</t>
        </is>
      </c>
      <c r="E212" t="inlineStr">
        <is>
          <t>Bebidas</t>
        </is>
      </c>
      <c r="F212" t="n">
        <v>2738</v>
      </c>
      <c r="G212" t="n">
        <v>29</v>
      </c>
      <c r="H212" t="n">
        <v>2709</v>
      </c>
    </row>
    <row r="213">
      <c r="A213" t="n">
        <v>122</v>
      </c>
      <c r="B213" t="inlineStr">
        <is>
          <t>Arcos</t>
        </is>
      </c>
      <c r="C213" s="550" t="n">
        <v>46117</v>
      </c>
      <c r="D213" t="inlineStr">
        <is>
          <t>4/2026</t>
        </is>
      </c>
      <c r="E213" t="inlineStr">
        <is>
          <t>Alimentos</t>
        </is>
      </c>
      <c r="F213" t="n">
        <v>7789</v>
      </c>
      <c r="G213" t="n">
        <v>4.5</v>
      </c>
      <c r="H213" t="n">
        <v>7784.5</v>
      </c>
    </row>
    <row r="214">
      <c r="A214" t="n">
        <v>122</v>
      </c>
      <c r="B214" t="inlineStr">
        <is>
          <t>Arcos</t>
        </is>
      </c>
      <c r="C214" s="550" t="n">
        <v>46117</v>
      </c>
      <c r="D214" t="inlineStr">
        <is>
          <t>4/2026</t>
        </is>
      </c>
      <c r="E214" t="inlineStr">
        <is>
          <t>Serviço</t>
        </is>
      </c>
      <c r="F214" t="n">
        <v>1367.92</v>
      </c>
      <c r="G214" t="n">
        <v>0</v>
      </c>
      <c r="H214" t="n">
        <v>1367.92</v>
      </c>
    </row>
    <row r="215">
      <c r="A215" t="n">
        <v>122</v>
      </c>
      <c r="B215" t="inlineStr">
        <is>
          <t>Arcos</t>
        </is>
      </c>
      <c r="C215" s="550" t="n">
        <v>46116</v>
      </c>
      <c r="D215" t="inlineStr">
        <is>
          <t>4/2026</t>
        </is>
      </c>
      <c r="E215" t="inlineStr">
        <is>
          <t>Bebidas</t>
        </is>
      </c>
      <c r="F215" t="n">
        <v>36840</v>
      </c>
      <c r="G215" t="n">
        <v>380.8</v>
      </c>
      <c r="H215" t="n">
        <v>36459.2</v>
      </c>
    </row>
    <row r="216">
      <c r="A216" t="n">
        <v>122</v>
      </c>
      <c r="B216" t="inlineStr">
        <is>
          <t>Arcos</t>
        </is>
      </c>
      <c r="C216" s="550" t="n">
        <v>46116</v>
      </c>
      <c r="D216" t="inlineStr">
        <is>
          <t>4/2026</t>
        </is>
      </c>
      <c r="E216" t="inlineStr">
        <is>
          <t>Alimentos</t>
        </is>
      </c>
      <c r="F216" t="n">
        <v>28644</v>
      </c>
      <c r="G216" t="n">
        <v>840.9</v>
      </c>
      <c r="H216" t="n">
        <v>27803.1</v>
      </c>
    </row>
    <row r="217">
      <c r="A217" t="n">
        <v>122</v>
      </c>
      <c r="B217" t="inlineStr">
        <is>
          <t>Arcos</t>
        </is>
      </c>
      <c r="C217" s="550" t="n">
        <v>46116</v>
      </c>
      <c r="D217" t="inlineStr">
        <is>
          <t>4/2026</t>
        </is>
      </c>
      <c r="E217" t="inlineStr">
        <is>
          <t>Couvert</t>
        </is>
      </c>
      <c r="F217" t="n">
        <v>2220</v>
      </c>
      <c r="G217" t="n">
        <v>0</v>
      </c>
      <c r="H217" t="n">
        <v>2220</v>
      </c>
    </row>
    <row r="218">
      <c r="A218" t="n">
        <v>122</v>
      </c>
      <c r="B218" t="inlineStr">
        <is>
          <t>Arcos</t>
        </is>
      </c>
      <c r="C218" s="550" t="n">
        <v>46116</v>
      </c>
      <c r="D218" t="inlineStr">
        <is>
          <t>4/2026</t>
        </is>
      </c>
      <c r="E218" t="inlineStr">
        <is>
          <t>Serviço</t>
        </is>
      </c>
      <c r="F218" t="n">
        <v>7560.79</v>
      </c>
      <c r="G218" t="n">
        <v>0</v>
      </c>
      <c r="H218" t="n">
        <v>7560.79</v>
      </c>
    </row>
    <row r="219">
      <c r="A219" t="n">
        <v>122</v>
      </c>
      <c r="B219" t="inlineStr">
        <is>
          <t>Arcos</t>
        </is>
      </c>
      <c r="C219" s="550" t="n">
        <v>46115</v>
      </c>
      <c r="D219" t="inlineStr">
        <is>
          <t>4/2026</t>
        </is>
      </c>
      <c r="E219" t="inlineStr">
        <is>
          <t>Alimentos</t>
        </is>
      </c>
      <c r="F219" t="n">
        <v>16117</v>
      </c>
      <c r="G219" t="n">
        <v>811.8</v>
      </c>
      <c r="H219" t="n">
        <v>15305.2</v>
      </c>
    </row>
    <row r="220">
      <c r="A220" t="n">
        <v>122</v>
      </c>
      <c r="B220" t="inlineStr">
        <is>
          <t>Arcos</t>
        </is>
      </c>
      <c r="C220" s="550" t="n">
        <v>46115</v>
      </c>
      <c r="D220" t="inlineStr">
        <is>
          <t>4/2026</t>
        </is>
      </c>
      <c r="E220" t="inlineStr">
        <is>
          <t>Bebidas</t>
        </is>
      </c>
      <c r="F220" t="n">
        <v>25784</v>
      </c>
      <c r="G220" t="n">
        <v>180.3</v>
      </c>
      <c r="H220" t="n">
        <v>25603.7</v>
      </c>
    </row>
    <row r="221">
      <c r="A221" t="n">
        <v>122</v>
      </c>
      <c r="B221" t="inlineStr">
        <is>
          <t>Arcos</t>
        </is>
      </c>
      <c r="C221" s="550" t="n">
        <v>46115</v>
      </c>
      <c r="D221" t="inlineStr">
        <is>
          <t>4/2026</t>
        </is>
      </c>
      <c r="E221" t="inlineStr">
        <is>
          <t>Couvert</t>
        </is>
      </c>
      <c r="F221" t="n">
        <v>1900</v>
      </c>
      <c r="G221" t="n">
        <v>0</v>
      </c>
      <c r="H221" t="n">
        <v>1900</v>
      </c>
    </row>
    <row r="222">
      <c r="A222" t="n">
        <v>122</v>
      </c>
      <c r="B222" t="inlineStr">
        <is>
          <t>Arcos</t>
        </is>
      </c>
      <c r="C222" s="550" t="n">
        <v>46115</v>
      </c>
      <c r="D222" t="inlineStr">
        <is>
          <t>4/2026</t>
        </is>
      </c>
      <c r="E222" t="inlineStr">
        <is>
          <t>Serviço</t>
        </is>
      </c>
      <c r="F222" t="n">
        <v>4668.04</v>
      </c>
      <c r="G222" t="n">
        <v>0</v>
      </c>
      <c r="H222" t="n">
        <v>4668.04</v>
      </c>
    </row>
    <row r="223">
      <c r="A223" t="n">
        <v>122</v>
      </c>
      <c r="B223" t="inlineStr">
        <is>
          <t>Arcos</t>
        </is>
      </c>
      <c r="C223" s="550" t="n">
        <v>46114</v>
      </c>
      <c r="D223" t="inlineStr">
        <is>
          <t>4/2026</t>
        </is>
      </c>
      <c r="E223" t="inlineStr">
        <is>
          <t>Alimentos</t>
        </is>
      </c>
      <c r="F223" t="n">
        <v>14114</v>
      </c>
      <c r="G223" t="n">
        <v>568.04</v>
      </c>
      <c r="H223" t="n">
        <v>13545.96</v>
      </c>
    </row>
    <row r="224">
      <c r="A224" t="n">
        <v>122</v>
      </c>
      <c r="B224" t="inlineStr">
        <is>
          <t>Arcos</t>
        </is>
      </c>
      <c r="C224" s="550" t="n">
        <v>46114</v>
      </c>
      <c r="D224" t="inlineStr">
        <is>
          <t>4/2026</t>
        </is>
      </c>
      <c r="E224" t="inlineStr">
        <is>
          <t>Bebidas</t>
        </is>
      </c>
      <c r="F224" t="n">
        <v>16705</v>
      </c>
      <c r="G224" t="n">
        <v>213.16</v>
      </c>
      <c r="H224" t="n">
        <v>16491.84</v>
      </c>
    </row>
    <row r="225">
      <c r="A225" t="n">
        <v>122</v>
      </c>
      <c r="B225" t="inlineStr">
        <is>
          <t>Arcos</t>
        </is>
      </c>
      <c r="C225" s="550" t="n">
        <v>46114</v>
      </c>
      <c r="D225" t="inlineStr">
        <is>
          <t>4/2026</t>
        </is>
      </c>
      <c r="E225" t="inlineStr">
        <is>
          <t>Serviço</t>
        </is>
      </c>
      <c r="F225" t="n">
        <v>3868.94</v>
      </c>
      <c r="G225" t="n">
        <v>0</v>
      </c>
      <c r="H225" t="n">
        <v>3868.94</v>
      </c>
    </row>
    <row r="226">
      <c r="A226" t="n">
        <v>122</v>
      </c>
      <c r="B226" t="inlineStr">
        <is>
          <t>Arcos</t>
        </is>
      </c>
      <c r="C226" s="550" t="n">
        <v>46113</v>
      </c>
      <c r="D226" t="inlineStr">
        <is>
          <t>4/2026</t>
        </is>
      </c>
      <c r="E226" t="inlineStr">
        <is>
          <t>Alimentos</t>
        </is>
      </c>
      <c r="F226" t="n">
        <v>11569</v>
      </c>
      <c r="G226" t="n">
        <v>523.39</v>
      </c>
      <c r="H226" t="n">
        <v>11045.61</v>
      </c>
    </row>
    <row r="227">
      <c r="A227" t="n">
        <v>122</v>
      </c>
      <c r="B227" t="inlineStr">
        <is>
          <t>Arcos</t>
        </is>
      </c>
      <c r="C227" s="550" t="n">
        <v>46113</v>
      </c>
      <c r="D227" t="inlineStr">
        <is>
          <t>4/2026</t>
        </is>
      </c>
      <c r="E227" t="inlineStr">
        <is>
          <t>Bebidas</t>
        </is>
      </c>
      <c r="F227" t="n">
        <v>11582</v>
      </c>
      <c r="G227" t="n">
        <v>169.61</v>
      </c>
      <c r="H227" t="n">
        <v>11412.39</v>
      </c>
    </row>
    <row r="228">
      <c r="A228" t="n">
        <v>122</v>
      </c>
      <c r="B228" t="inlineStr">
        <is>
          <t>Arcos</t>
        </is>
      </c>
      <c r="C228" s="550" t="n">
        <v>46113</v>
      </c>
      <c r="D228" t="inlineStr">
        <is>
          <t>4/2026</t>
        </is>
      </c>
      <c r="E228" t="inlineStr">
        <is>
          <t>Serviço</t>
        </is>
      </c>
      <c r="F228" t="n">
        <v>2751.06</v>
      </c>
      <c r="G228" t="n">
        <v>0</v>
      </c>
      <c r="H228" t="n">
        <v>2751.06</v>
      </c>
    </row>
    <row r="229">
      <c r="A229" t="n">
        <v>122</v>
      </c>
      <c r="B229" t="inlineStr">
        <is>
          <t>Arcos</t>
        </is>
      </c>
      <c r="C229" s="550" t="n">
        <v>46112</v>
      </c>
      <c r="D229" t="inlineStr">
        <is>
          <t>3/2026</t>
        </is>
      </c>
      <c r="E229" t="inlineStr">
        <is>
          <t>Bebidas</t>
        </is>
      </c>
      <c r="F229" t="n">
        <v>12673</v>
      </c>
      <c r="G229" t="n">
        <v>582.65</v>
      </c>
      <c r="H229" t="n">
        <v>12090.35</v>
      </c>
    </row>
    <row r="230">
      <c r="A230" t="n">
        <v>122</v>
      </c>
      <c r="B230" t="inlineStr">
        <is>
          <t>Arcos</t>
        </is>
      </c>
      <c r="C230" s="550" t="n">
        <v>46112</v>
      </c>
      <c r="D230" t="inlineStr">
        <is>
          <t>3/2026</t>
        </is>
      </c>
      <c r="E230" t="inlineStr">
        <is>
          <t>Alimentos</t>
        </is>
      </c>
      <c r="F230" t="n">
        <v>11709</v>
      </c>
      <c r="G230" t="n">
        <v>1130.35</v>
      </c>
      <c r="H230" t="n">
        <v>10578.65</v>
      </c>
    </row>
    <row r="231">
      <c r="A231" t="n">
        <v>122</v>
      </c>
      <c r="B231" t="inlineStr">
        <is>
          <t>Arcos</t>
        </is>
      </c>
      <c r="C231" s="550" t="n">
        <v>46112</v>
      </c>
      <c r="D231" t="inlineStr">
        <is>
          <t>3/2026</t>
        </is>
      </c>
      <c r="E231" t="inlineStr">
        <is>
          <t>Serviço</t>
        </is>
      </c>
      <c r="F231" t="n">
        <v>2896.77</v>
      </c>
      <c r="G231" t="n">
        <v>0</v>
      </c>
      <c r="H231" t="n">
        <v>2896.77</v>
      </c>
    </row>
    <row r="232">
      <c r="A232" t="n">
        <v>122</v>
      </c>
      <c r="B232" t="inlineStr">
        <is>
          <t>Arcos</t>
        </is>
      </c>
      <c r="C232" s="550" t="n">
        <v>46110</v>
      </c>
      <c r="D232" t="inlineStr">
        <is>
          <t>3/2026</t>
        </is>
      </c>
      <c r="E232" t="inlineStr">
        <is>
          <t>Bebidas</t>
        </is>
      </c>
      <c r="F232" t="n">
        <v>6964</v>
      </c>
      <c r="G232" t="n">
        <v>94.20999999999999</v>
      </c>
      <c r="H232" t="n">
        <v>6869.79</v>
      </c>
    </row>
    <row r="233">
      <c r="A233" t="n">
        <v>122</v>
      </c>
      <c r="B233" t="inlineStr">
        <is>
          <t>Arcos</t>
        </is>
      </c>
      <c r="C233" s="550" t="n">
        <v>46110</v>
      </c>
      <c r="D233" t="inlineStr">
        <is>
          <t>3/2026</t>
        </is>
      </c>
      <c r="E233" t="inlineStr">
        <is>
          <t>Alimentos</t>
        </is>
      </c>
      <c r="F233" t="n">
        <v>10368</v>
      </c>
      <c r="G233" t="n">
        <v>202.79</v>
      </c>
      <c r="H233" t="n">
        <v>10165.21</v>
      </c>
    </row>
    <row r="234">
      <c r="A234" t="n">
        <v>122</v>
      </c>
      <c r="B234" t="inlineStr">
        <is>
          <t>Arcos</t>
        </is>
      </c>
      <c r="C234" s="550" t="n">
        <v>46110</v>
      </c>
      <c r="D234" t="inlineStr">
        <is>
          <t>3/2026</t>
        </is>
      </c>
      <c r="E234" t="inlineStr">
        <is>
          <t>Serviço</t>
        </is>
      </c>
      <c r="F234" t="n">
        <v>2027.78</v>
      </c>
      <c r="G234" t="n">
        <v>0</v>
      </c>
      <c r="H234" t="n">
        <v>2027.78</v>
      </c>
    </row>
    <row r="235">
      <c r="A235" t="n">
        <v>122</v>
      </c>
      <c r="B235" t="inlineStr">
        <is>
          <t>Arcos</t>
        </is>
      </c>
      <c r="C235" s="550" t="n">
        <v>46109</v>
      </c>
      <c r="D235" t="inlineStr">
        <is>
          <t>3/2026</t>
        </is>
      </c>
      <c r="E235" t="inlineStr">
        <is>
          <t>Bebidas</t>
        </is>
      </c>
      <c r="F235" t="n">
        <v>37267</v>
      </c>
      <c r="G235" t="n">
        <v>422.61</v>
      </c>
      <c r="H235" t="n">
        <v>36844.39</v>
      </c>
    </row>
    <row r="236">
      <c r="A236" t="n">
        <v>122</v>
      </c>
      <c r="B236" t="inlineStr">
        <is>
          <t>Arcos</t>
        </is>
      </c>
      <c r="C236" s="550" t="n">
        <v>46109</v>
      </c>
      <c r="D236" t="inlineStr">
        <is>
          <t>3/2026</t>
        </is>
      </c>
      <c r="E236" t="inlineStr">
        <is>
          <t>Alimentos</t>
        </is>
      </c>
      <c r="F236" t="n">
        <v>27006</v>
      </c>
      <c r="G236" t="n">
        <v>602.6900000000001</v>
      </c>
      <c r="H236" t="n">
        <v>26403.31</v>
      </c>
    </row>
    <row r="237">
      <c r="A237" t="n">
        <v>122</v>
      </c>
      <c r="B237" t="inlineStr">
        <is>
          <t>Arcos</t>
        </is>
      </c>
      <c r="C237" s="550" t="n">
        <v>46109</v>
      </c>
      <c r="D237" t="inlineStr">
        <is>
          <t>3/2026</t>
        </is>
      </c>
      <c r="E237" t="inlineStr">
        <is>
          <t>Couvert</t>
        </is>
      </c>
      <c r="F237" t="n">
        <v>3000</v>
      </c>
      <c r="G237" t="n">
        <v>20</v>
      </c>
      <c r="H237" t="n">
        <v>2980</v>
      </c>
    </row>
    <row r="238">
      <c r="A238" t="n">
        <v>122</v>
      </c>
      <c r="B238" t="inlineStr">
        <is>
          <t>Arcos</t>
        </is>
      </c>
      <c r="C238" s="550" t="n">
        <v>46109</v>
      </c>
      <c r="D238" t="inlineStr">
        <is>
          <t>3/2026</t>
        </is>
      </c>
      <c r="E238" t="inlineStr">
        <is>
          <t>Serviço</t>
        </is>
      </c>
      <c r="F238" t="n">
        <v>7080.3</v>
      </c>
      <c r="G238" t="n">
        <v>0</v>
      </c>
      <c r="H238" t="n">
        <v>7080.3</v>
      </c>
    </row>
    <row r="239">
      <c r="A239" t="n">
        <v>122</v>
      </c>
      <c r="B239" t="inlineStr">
        <is>
          <t>Arcos</t>
        </is>
      </c>
      <c r="C239" s="550" t="n">
        <v>46108</v>
      </c>
      <c r="D239" t="inlineStr">
        <is>
          <t>3/2026</t>
        </is>
      </c>
      <c r="E239" t="inlineStr">
        <is>
          <t>Alimentos</t>
        </is>
      </c>
      <c r="F239" t="n">
        <v>19540</v>
      </c>
      <c r="G239" t="n">
        <v>558.2</v>
      </c>
      <c r="H239" t="n">
        <v>18981.8</v>
      </c>
    </row>
    <row r="240">
      <c r="A240" t="n">
        <v>122</v>
      </c>
      <c r="B240" t="inlineStr">
        <is>
          <t>Arcos</t>
        </is>
      </c>
      <c r="C240" s="550" t="n">
        <v>46108</v>
      </c>
      <c r="D240" t="inlineStr">
        <is>
          <t>3/2026</t>
        </is>
      </c>
      <c r="E240" t="inlineStr">
        <is>
          <t>Bebidas</t>
        </is>
      </c>
      <c r="F240" t="n">
        <v>31817</v>
      </c>
      <c r="G240" t="n">
        <v>124.1</v>
      </c>
      <c r="H240" t="n">
        <v>31692.9</v>
      </c>
    </row>
    <row r="241">
      <c r="A241" t="n">
        <v>122</v>
      </c>
      <c r="B241" t="inlineStr">
        <is>
          <t>Arcos</t>
        </is>
      </c>
      <c r="C241" s="550" t="n">
        <v>46108</v>
      </c>
      <c r="D241" t="inlineStr">
        <is>
          <t>3/2026</t>
        </is>
      </c>
      <c r="E241" t="inlineStr">
        <is>
          <t>Couvert</t>
        </is>
      </c>
      <c r="F241" t="n">
        <v>2940</v>
      </c>
      <c r="G241" t="n">
        <v>0</v>
      </c>
      <c r="H241" t="n">
        <v>2940</v>
      </c>
    </row>
    <row r="242">
      <c r="A242" t="n">
        <v>122</v>
      </c>
      <c r="B242" t="inlineStr">
        <is>
          <t>Arcos</t>
        </is>
      </c>
      <c r="C242" s="550" t="n">
        <v>46108</v>
      </c>
      <c r="D242" t="inlineStr">
        <is>
          <t>3/2026</t>
        </is>
      </c>
      <c r="E242" t="inlineStr">
        <is>
          <t>Serviço</t>
        </is>
      </c>
      <c r="F242" t="n">
        <v>5430.43</v>
      </c>
      <c r="G242" t="n">
        <v>0</v>
      </c>
      <c r="H242" t="n">
        <v>5430.43</v>
      </c>
    </row>
    <row r="243">
      <c r="A243" t="n">
        <v>122</v>
      </c>
      <c r="B243" t="inlineStr">
        <is>
          <t>Arcos</t>
        </is>
      </c>
      <c r="C243" s="550" t="n">
        <v>46107</v>
      </c>
      <c r="D243" t="inlineStr">
        <is>
          <t>3/2026</t>
        </is>
      </c>
      <c r="E243" t="inlineStr">
        <is>
          <t>Alimentos</t>
        </is>
      </c>
      <c r="F243" t="n">
        <v>12948</v>
      </c>
      <c r="G243" t="n">
        <v>430.6</v>
      </c>
      <c r="H243" t="n">
        <v>12517.4</v>
      </c>
    </row>
    <row r="244">
      <c r="A244" t="n">
        <v>122</v>
      </c>
      <c r="B244" t="inlineStr">
        <is>
          <t>Arcos</t>
        </is>
      </c>
      <c r="C244" s="550" t="n">
        <v>46107</v>
      </c>
      <c r="D244" t="inlineStr">
        <is>
          <t>3/2026</t>
        </is>
      </c>
      <c r="E244" t="inlineStr">
        <is>
          <t>Bebidas</t>
        </is>
      </c>
      <c r="F244" t="n">
        <v>14430</v>
      </c>
      <c r="G244" t="n">
        <v>105.9</v>
      </c>
      <c r="H244" t="n">
        <v>14324.1</v>
      </c>
    </row>
    <row r="245">
      <c r="A245" t="n">
        <v>122</v>
      </c>
      <c r="B245" t="inlineStr">
        <is>
          <t>Arcos</t>
        </is>
      </c>
      <c r="C245" s="550" t="n">
        <v>46107</v>
      </c>
      <c r="D245" t="inlineStr">
        <is>
          <t>3/2026</t>
        </is>
      </c>
      <c r="E245" t="inlineStr">
        <is>
          <t>Serviço</t>
        </is>
      </c>
      <c r="F245" t="n">
        <v>3473.99</v>
      </c>
      <c r="G245" t="n">
        <v>0</v>
      </c>
      <c r="H245" t="n">
        <v>3473.99</v>
      </c>
    </row>
    <row r="246">
      <c r="A246" t="n">
        <v>122</v>
      </c>
      <c r="B246" t="inlineStr">
        <is>
          <t>Arcos</t>
        </is>
      </c>
      <c r="C246" s="550" t="n">
        <v>46106</v>
      </c>
      <c r="D246" t="inlineStr">
        <is>
          <t>3/2026</t>
        </is>
      </c>
      <c r="E246" t="inlineStr">
        <is>
          <t>Alimentos</t>
        </is>
      </c>
      <c r="F246" t="n">
        <v>13434</v>
      </c>
      <c r="G246" t="n">
        <v>384.69</v>
      </c>
      <c r="H246" t="n">
        <v>13049.31</v>
      </c>
    </row>
    <row r="247">
      <c r="A247" t="n">
        <v>122</v>
      </c>
      <c r="B247" t="inlineStr">
        <is>
          <t>Arcos</t>
        </is>
      </c>
      <c r="C247" s="550" t="n">
        <v>46106</v>
      </c>
      <c r="D247" t="inlineStr">
        <is>
          <t>3/2026</t>
        </is>
      </c>
      <c r="E247" t="inlineStr">
        <is>
          <t>Bebidas</t>
        </is>
      </c>
      <c r="F247" t="n">
        <v>13586</v>
      </c>
      <c r="G247" t="n">
        <v>51.81</v>
      </c>
      <c r="H247" t="n">
        <v>13534.19</v>
      </c>
    </row>
    <row r="248">
      <c r="A248" t="n">
        <v>122</v>
      </c>
      <c r="B248" t="inlineStr">
        <is>
          <t>Arcos</t>
        </is>
      </c>
      <c r="C248" s="550" t="n">
        <v>46106</v>
      </c>
      <c r="D248" t="inlineStr">
        <is>
          <t>3/2026</t>
        </is>
      </c>
      <c r="E248" t="inlineStr">
        <is>
          <t>Serviço</t>
        </is>
      </c>
      <c r="F248" t="n">
        <v>3455.21</v>
      </c>
      <c r="G248" t="n">
        <v>0</v>
      </c>
      <c r="H248" t="n">
        <v>3455.21</v>
      </c>
    </row>
    <row r="249">
      <c r="A249" t="n">
        <v>122</v>
      </c>
      <c r="B249" t="inlineStr">
        <is>
          <t>Arcos</t>
        </is>
      </c>
      <c r="C249" s="550" t="n">
        <v>46105</v>
      </c>
      <c r="D249" t="inlineStr">
        <is>
          <t>3/2026</t>
        </is>
      </c>
      <c r="E249" t="inlineStr">
        <is>
          <t>Alimentos</t>
        </is>
      </c>
      <c r="F249" t="n">
        <v>18482</v>
      </c>
      <c r="G249" t="n">
        <v>8916.99</v>
      </c>
      <c r="H249" t="n">
        <v>9565.01</v>
      </c>
    </row>
    <row r="250">
      <c r="A250" t="n">
        <v>122</v>
      </c>
      <c r="B250" t="inlineStr">
        <is>
          <t>Arcos</t>
        </is>
      </c>
      <c r="C250" s="550" t="n">
        <v>46105</v>
      </c>
      <c r="D250" t="inlineStr">
        <is>
          <t>3/2026</t>
        </is>
      </c>
      <c r="E250" t="inlineStr">
        <is>
          <t>Bebidas</t>
        </is>
      </c>
      <c r="F250" t="n">
        <v>16874</v>
      </c>
      <c r="G250" t="n">
        <v>5177.41</v>
      </c>
      <c r="H250" t="n">
        <v>11696.59</v>
      </c>
    </row>
    <row r="251">
      <c r="A251" t="n">
        <v>122</v>
      </c>
      <c r="B251" t="inlineStr">
        <is>
          <t>Arcos</t>
        </is>
      </c>
      <c r="C251" s="550" t="n">
        <v>46105</v>
      </c>
      <c r="D251" t="inlineStr">
        <is>
          <t>3/2026</t>
        </is>
      </c>
      <c r="E251" t="inlineStr">
        <is>
          <t>Serviço</t>
        </is>
      </c>
      <c r="F251" t="n">
        <v>2764.84</v>
      </c>
      <c r="G251" t="n">
        <v>0</v>
      </c>
      <c r="H251" t="n">
        <v>2764.84</v>
      </c>
    </row>
    <row r="252">
      <c r="A252" t="n">
        <v>122</v>
      </c>
      <c r="B252" t="inlineStr">
        <is>
          <t>Arcos</t>
        </is>
      </c>
      <c r="C252" s="550" t="n">
        <v>46104</v>
      </c>
      <c r="D252" t="inlineStr">
        <is>
          <t>3/2026</t>
        </is>
      </c>
      <c r="E252" t="inlineStr">
        <is>
          <t>Alimentos</t>
        </is>
      </c>
      <c r="F252" t="n">
        <v>20643</v>
      </c>
      <c r="G252" t="n">
        <v>20643</v>
      </c>
      <c r="H252" t="n">
        <v>0</v>
      </c>
    </row>
    <row r="253">
      <c r="A253" t="n">
        <v>122</v>
      </c>
      <c r="B253" t="inlineStr">
        <is>
          <t>Arcos</t>
        </is>
      </c>
      <c r="C253" s="550" t="n">
        <v>46104</v>
      </c>
      <c r="D253" t="inlineStr">
        <is>
          <t>3/2026</t>
        </is>
      </c>
      <c r="E253" t="inlineStr">
        <is>
          <t>Bebidas</t>
        </is>
      </c>
      <c r="F253" t="n">
        <v>590</v>
      </c>
      <c r="G253" t="n">
        <v>590</v>
      </c>
      <c r="H253" t="n">
        <v>0</v>
      </c>
    </row>
    <row r="254">
      <c r="A254" t="n">
        <v>122</v>
      </c>
      <c r="B254" t="inlineStr">
        <is>
          <t>Arcos</t>
        </is>
      </c>
      <c r="C254" s="550" t="n">
        <v>46103</v>
      </c>
      <c r="D254" t="inlineStr">
        <is>
          <t>3/2026</t>
        </is>
      </c>
      <c r="E254" t="inlineStr">
        <is>
          <t>Bebidas</t>
        </is>
      </c>
      <c r="F254" t="n">
        <v>10813</v>
      </c>
      <c r="G254" t="n">
        <v>25.42</v>
      </c>
      <c r="H254" t="n">
        <v>10787.58</v>
      </c>
    </row>
    <row r="255">
      <c r="A255" t="n">
        <v>122</v>
      </c>
      <c r="B255" t="inlineStr">
        <is>
          <t>Arcos</t>
        </is>
      </c>
      <c r="C255" s="550" t="n">
        <v>46103</v>
      </c>
      <c r="D255" t="inlineStr">
        <is>
          <t>3/2026</t>
        </is>
      </c>
      <c r="E255" t="inlineStr">
        <is>
          <t>Alimentos</t>
        </is>
      </c>
      <c r="F255" t="n">
        <v>9288</v>
      </c>
      <c r="G255" t="n">
        <v>67.58</v>
      </c>
      <c r="H255" t="n">
        <v>9220.42</v>
      </c>
    </row>
    <row r="256">
      <c r="A256" t="n">
        <v>122</v>
      </c>
      <c r="B256" t="inlineStr">
        <is>
          <t>Arcos</t>
        </is>
      </c>
      <c r="C256" s="550" t="n">
        <v>46103</v>
      </c>
      <c r="D256" t="inlineStr">
        <is>
          <t>3/2026</t>
        </is>
      </c>
      <c r="E256" t="inlineStr">
        <is>
          <t>Serviço</t>
        </is>
      </c>
      <c r="F256" t="n">
        <v>1689.22</v>
      </c>
      <c r="G256" t="n">
        <v>0</v>
      </c>
      <c r="H256" t="n">
        <v>1689.22</v>
      </c>
    </row>
    <row r="257">
      <c r="A257" t="n">
        <v>122</v>
      </c>
      <c r="B257" t="inlineStr">
        <is>
          <t>Arcos</t>
        </is>
      </c>
      <c r="C257" s="550" t="n">
        <v>46102</v>
      </c>
      <c r="D257" t="inlineStr">
        <is>
          <t>3/2026</t>
        </is>
      </c>
      <c r="E257" t="inlineStr">
        <is>
          <t>Bebidas</t>
        </is>
      </c>
      <c r="F257" t="n">
        <v>40553</v>
      </c>
      <c r="G257" t="n">
        <v>274.68</v>
      </c>
      <c r="H257" t="n">
        <v>40278.32</v>
      </c>
    </row>
    <row r="258">
      <c r="A258" t="n">
        <v>122</v>
      </c>
      <c r="B258" t="inlineStr">
        <is>
          <t>Arcos</t>
        </is>
      </c>
      <c r="C258" s="550" t="n">
        <v>46102</v>
      </c>
      <c r="D258" t="inlineStr">
        <is>
          <t>3/2026</t>
        </is>
      </c>
      <c r="E258" t="inlineStr">
        <is>
          <t>Alimentos</t>
        </is>
      </c>
      <c r="F258" t="n">
        <v>32010</v>
      </c>
      <c r="G258" t="n">
        <v>895</v>
      </c>
      <c r="H258" t="n">
        <v>31115</v>
      </c>
    </row>
    <row r="259">
      <c r="A259" t="n">
        <v>122</v>
      </c>
      <c r="B259" t="inlineStr">
        <is>
          <t>Arcos</t>
        </is>
      </c>
      <c r="C259" s="550" t="n">
        <v>46102</v>
      </c>
      <c r="D259" t="inlineStr">
        <is>
          <t>3/2026</t>
        </is>
      </c>
      <c r="E259" t="inlineStr">
        <is>
          <t>Couvert</t>
        </is>
      </c>
      <c r="F259" t="n">
        <v>2460</v>
      </c>
      <c r="G259" t="n">
        <v>0</v>
      </c>
      <c r="H259" t="n">
        <v>2460</v>
      </c>
    </row>
    <row r="260">
      <c r="A260" t="n">
        <v>122</v>
      </c>
      <c r="B260" t="inlineStr">
        <is>
          <t>Arcos</t>
        </is>
      </c>
      <c r="C260" s="550" t="n">
        <v>46102</v>
      </c>
      <c r="D260" t="inlineStr">
        <is>
          <t>3/2026</t>
        </is>
      </c>
      <c r="E260" t="inlineStr">
        <is>
          <t>Serviço</t>
        </is>
      </c>
      <c r="F260" t="n">
        <v>8632.440000000001</v>
      </c>
      <c r="G260" t="n">
        <v>0</v>
      </c>
      <c r="H260" t="n">
        <v>8632.440000000001</v>
      </c>
    </row>
    <row r="261">
      <c r="A261" t="n">
        <v>122</v>
      </c>
      <c r="B261" t="inlineStr">
        <is>
          <t>Arcos</t>
        </is>
      </c>
      <c r="C261" s="550" t="n">
        <v>46101</v>
      </c>
      <c r="D261" t="inlineStr">
        <is>
          <t>3/2026</t>
        </is>
      </c>
      <c r="E261" t="inlineStr">
        <is>
          <t>Alimentos</t>
        </is>
      </c>
      <c r="F261" t="n">
        <v>18060</v>
      </c>
      <c r="G261" t="n">
        <v>497.23</v>
      </c>
      <c r="H261" t="n">
        <v>17562.77</v>
      </c>
    </row>
    <row r="262">
      <c r="A262" t="n">
        <v>122</v>
      </c>
      <c r="B262" t="inlineStr">
        <is>
          <t>Arcos</t>
        </is>
      </c>
      <c r="C262" s="550" t="n">
        <v>46101</v>
      </c>
      <c r="D262" t="inlineStr">
        <is>
          <t>3/2026</t>
        </is>
      </c>
      <c r="E262" t="inlineStr">
        <is>
          <t>Bebidas</t>
        </is>
      </c>
      <c r="F262" t="n">
        <v>31072</v>
      </c>
      <c r="G262" t="n">
        <v>272.57</v>
      </c>
      <c r="H262" t="n">
        <v>30799.43</v>
      </c>
    </row>
    <row r="263">
      <c r="A263" t="n">
        <v>122</v>
      </c>
      <c r="B263" t="inlineStr">
        <is>
          <t>Arcos</t>
        </is>
      </c>
      <c r="C263" s="550" t="n">
        <v>46101</v>
      </c>
      <c r="D263" t="inlineStr">
        <is>
          <t>3/2026</t>
        </is>
      </c>
      <c r="E263" t="inlineStr">
        <is>
          <t>Couvert</t>
        </is>
      </c>
      <c r="F263" t="n">
        <v>2020</v>
      </c>
      <c r="G263" t="n">
        <v>0</v>
      </c>
      <c r="H263" t="n">
        <v>2020</v>
      </c>
    </row>
    <row r="264">
      <c r="A264" t="n">
        <v>122</v>
      </c>
      <c r="B264" t="inlineStr">
        <is>
          <t>Arcos</t>
        </is>
      </c>
      <c r="C264" s="550" t="n">
        <v>46101</v>
      </c>
      <c r="D264" t="inlineStr">
        <is>
          <t>3/2026</t>
        </is>
      </c>
      <c r="E264" t="inlineStr">
        <is>
          <t>Serviço</t>
        </is>
      </c>
      <c r="F264" t="n">
        <v>5481.49</v>
      </c>
      <c r="G264" t="n">
        <v>0</v>
      </c>
      <c r="H264" t="n">
        <v>5481.49</v>
      </c>
    </row>
    <row r="265">
      <c r="A265" t="n">
        <v>122</v>
      </c>
      <c r="B265" t="inlineStr">
        <is>
          <t>Arcos</t>
        </is>
      </c>
      <c r="C265" s="550" t="n">
        <v>46100</v>
      </c>
      <c r="D265" t="inlineStr">
        <is>
          <t>3/2026</t>
        </is>
      </c>
      <c r="E265" t="inlineStr">
        <is>
          <t>Alimentos</t>
        </is>
      </c>
      <c r="F265" t="n">
        <v>14010</v>
      </c>
      <c r="G265" t="n">
        <v>615.3</v>
      </c>
      <c r="H265" t="n">
        <v>13394.7</v>
      </c>
    </row>
    <row r="266">
      <c r="A266" t="n">
        <v>122</v>
      </c>
      <c r="B266" t="inlineStr">
        <is>
          <t>Arcos</t>
        </is>
      </c>
      <c r="C266" s="550" t="n">
        <v>46100</v>
      </c>
      <c r="D266" t="inlineStr">
        <is>
          <t>3/2026</t>
        </is>
      </c>
      <c r="E266" t="inlineStr">
        <is>
          <t>Bebidas</t>
        </is>
      </c>
      <c r="F266" t="n">
        <v>23614</v>
      </c>
      <c r="G266" t="n">
        <v>133</v>
      </c>
      <c r="H266" t="n">
        <v>23481</v>
      </c>
    </row>
    <row r="267">
      <c r="A267" t="n">
        <v>122</v>
      </c>
      <c r="B267" t="inlineStr">
        <is>
          <t>Arcos</t>
        </is>
      </c>
      <c r="C267" s="550" t="n">
        <v>46100</v>
      </c>
      <c r="D267" t="inlineStr">
        <is>
          <t>3/2026</t>
        </is>
      </c>
      <c r="E267" t="inlineStr">
        <is>
          <t>Serviço</t>
        </is>
      </c>
      <c r="F267" t="n">
        <v>4050.72</v>
      </c>
      <c r="G267" t="n">
        <v>0</v>
      </c>
      <c r="H267" t="n">
        <v>4050.72</v>
      </c>
    </row>
    <row r="268">
      <c r="A268" t="n">
        <v>122</v>
      </c>
      <c r="B268" t="inlineStr">
        <is>
          <t>Arcos</t>
        </is>
      </c>
      <c r="C268" s="550" t="n">
        <v>46099</v>
      </c>
      <c r="D268" t="inlineStr">
        <is>
          <t>3/2026</t>
        </is>
      </c>
      <c r="E268" t="inlineStr">
        <is>
          <t>Bebidas</t>
        </is>
      </c>
      <c r="F268" t="n">
        <v>20919</v>
      </c>
      <c r="G268" t="n">
        <v>446.56</v>
      </c>
      <c r="H268" t="n">
        <v>20472.44</v>
      </c>
    </row>
    <row r="269">
      <c r="A269" t="n">
        <v>122</v>
      </c>
      <c r="B269" t="inlineStr">
        <is>
          <t>Arcos</t>
        </is>
      </c>
      <c r="C269" s="550" t="n">
        <v>46099</v>
      </c>
      <c r="D269" t="inlineStr">
        <is>
          <t>3/2026</t>
        </is>
      </c>
      <c r="E269" t="inlineStr">
        <is>
          <t>Alimentos</t>
        </is>
      </c>
      <c r="F269" t="n">
        <v>14256</v>
      </c>
      <c r="G269" t="n">
        <v>653.6900000000001</v>
      </c>
      <c r="H269" t="n">
        <v>13602.31</v>
      </c>
    </row>
    <row r="270">
      <c r="A270" t="n">
        <v>122</v>
      </c>
      <c r="B270" t="inlineStr">
        <is>
          <t>Arcos</t>
        </is>
      </c>
      <c r="C270" s="550" t="n">
        <v>46099</v>
      </c>
      <c r="D270" t="inlineStr">
        <is>
          <t>3/2026</t>
        </is>
      </c>
      <c r="E270" t="inlineStr">
        <is>
          <t>Serviço</t>
        </is>
      </c>
      <c r="F270" t="n">
        <v>3694.46</v>
      </c>
      <c r="G270" t="n">
        <v>0</v>
      </c>
      <c r="H270" t="n">
        <v>3694.46</v>
      </c>
    </row>
    <row r="271">
      <c r="A271" t="n">
        <v>122</v>
      </c>
      <c r="B271" t="inlineStr">
        <is>
          <t>Arcos</t>
        </is>
      </c>
      <c r="C271" s="550" t="n">
        <v>46098</v>
      </c>
      <c r="D271" t="inlineStr">
        <is>
          <t>3/2026</t>
        </is>
      </c>
      <c r="E271" t="inlineStr">
        <is>
          <t>Alimentos</t>
        </is>
      </c>
      <c r="F271" t="n">
        <v>41177</v>
      </c>
      <c r="G271" t="n">
        <v>41177</v>
      </c>
      <c r="H271" t="n">
        <v>0</v>
      </c>
    </row>
    <row r="272">
      <c r="A272" t="n">
        <v>122</v>
      </c>
      <c r="B272" t="inlineStr">
        <is>
          <t>Arcos</t>
        </is>
      </c>
      <c r="C272" s="550" t="n">
        <v>46098</v>
      </c>
      <c r="D272" t="inlineStr">
        <is>
          <t>3/2026</t>
        </is>
      </c>
      <c r="E272" t="inlineStr">
        <is>
          <t>Bebidas</t>
        </is>
      </c>
      <c r="F272" t="n">
        <v>39813</v>
      </c>
      <c r="G272" t="n">
        <v>39813</v>
      </c>
      <c r="H272" t="n">
        <v>0</v>
      </c>
    </row>
    <row r="273">
      <c r="A273" t="n">
        <v>122</v>
      </c>
      <c r="B273" t="inlineStr">
        <is>
          <t>Arcos</t>
        </is>
      </c>
      <c r="C273" s="550" t="n">
        <v>46098</v>
      </c>
      <c r="D273" t="inlineStr">
        <is>
          <t>3/2026</t>
        </is>
      </c>
      <c r="E273" t="inlineStr">
        <is>
          <t>Serviço</t>
        </is>
      </c>
      <c r="F273" t="n">
        <v>0</v>
      </c>
      <c r="G273" t="n">
        <v>0</v>
      </c>
      <c r="H273" t="n">
        <v>0</v>
      </c>
    </row>
    <row r="274">
      <c r="A274" t="n">
        <v>122</v>
      </c>
      <c r="B274" t="inlineStr">
        <is>
          <t>Arcos</t>
        </is>
      </c>
      <c r="C274" s="550" t="n">
        <v>46096</v>
      </c>
      <c r="D274" t="inlineStr">
        <is>
          <t>3/2026</t>
        </is>
      </c>
      <c r="E274" t="inlineStr">
        <is>
          <t>Bebidas</t>
        </is>
      </c>
      <c r="F274" t="n">
        <v>8426</v>
      </c>
      <c r="G274" t="n">
        <v>15.38</v>
      </c>
      <c r="H274" t="n">
        <v>8410.620000000001</v>
      </c>
    </row>
    <row r="275">
      <c r="A275" t="n">
        <v>122</v>
      </c>
      <c r="B275" t="inlineStr">
        <is>
          <t>Arcos</t>
        </is>
      </c>
      <c r="C275" s="550" t="n">
        <v>46096</v>
      </c>
      <c r="D275" t="inlineStr">
        <is>
          <t>3/2026</t>
        </is>
      </c>
      <c r="E275" t="inlineStr">
        <is>
          <t>Alimentos</t>
        </is>
      </c>
      <c r="F275" t="n">
        <v>8507</v>
      </c>
      <c r="G275" t="n">
        <v>187.62</v>
      </c>
      <c r="H275" t="n">
        <v>8319.379999999999</v>
      </c>
    </row>
    <row r="276">
      <c r="A276" t="n">
        <v>122</v>
      </c>
      <c r="B276" t="inlineStr">
        <is>
          <t>Arcos</t>
        </is>
      </c>
      <c r="C276" s="550" t="n">
        <v>46096</v>
      </c>
      <c r="D276" t="inlineStr">
        <is>
          <t>3/2026</t>
        </is>
      </c>
      <c r="E276" t="inlineStr">
        <is>
          <t>Serviço</t>
        </is>
      </c>
      <c r="F276" t="n">
        <v>1548.09</v>
      </c>
      <c r="G276" t="n">
        <v>0</v>
      </c>
      <c r="H276" t="n">
        <v>1548.09</v>
      </c>
    </row>
    <row r="277">
      <c r="A277" t="n">
        <v>122</v>
      </c>
      <c r="B277" t="inlineStr">
        <is>
          <t>Arcos</t>
        </is>
      </c>
      <c r="C277" s="550" t="n">
        <v>46095</v>
      </c>
      <c r="D277" t="inlineStr">
        <is>
          <t>3/2026</t>
        </is>
      </c>
      <c r="E277" t="inlineStr">
        <is>
          <t>Bebidas</t>
        </is>
      </c>
      <c r="F277" t="n">
        <v>45336</v>
      </c>
      <c r="G277" t="n">
        <v>258.71</v>
      </c>
      <c r="H277" t="n">
        <v>45077.29</v>
      </c>
    </row>
    <row r="278">
      <c r="A278" t="n">
        <v>122</v>
      </c>
      <c r="B278" t="inlineStr">
        <is>
          <t>Arcos</t>
        </is>
      </c>
      <c r="C278" s="550" t="n">
        <v>46095</v>
      </c>
      <c r="D278" t="inlineStr">
        <is>
          <t>3/2026</t>
        </is>
      </c>
      <c r="E278" t="inlineStr">
        <is>
          <t>Alimentos</t>
        </is>
      </c>
      <c r="F278" t="n">
        <v>32616</v>
      </c>
      <c r="G278" t="n">
        <v>716.88</v>
      </c>
      <c r="H278" t="n">
        <v>31899.12</v>
      </c>
    </row>
    <row r="279">
      <c r="A279" t="n">
        <v>122</v>
      </c>
      <c r="B279" t="inlineStr">
        <is>
          <t>Arcos</t>
        </is>
      </c>
      <c r="C279" s="550" t="n">
        <v>46095</v>
      </c>
      <c r="D279" t="inlineStr">
        <is>
          <t>3/2026</t>
        </is>
      </c>
      <c r="E279" t="inlineStr">
        <is>
          <t>Couvert</t>
        </is>
      </c>
      <c r="F279" t="n">
        <v>1860</v>
      </c>
      <c r="G279" t="n">
        <v>20</v>
      </c>
      <c r="H279" t="n">
        <v>1840</v>
      </c>
    </row>
    <row r="280">
      <c r="A280" t="n">
        <v>122</v>
      </c>
      <c r="B280" t="inlineStr">
        <is>
          <t>Arcos</t>
        </is>
      </c>
      <c r="C280" s="550" t="n">
        <v>46095</v>
      </c>
      <c r="D280" t="inlineStr">
        <is>
          <t>3/2026</t>
        </is>
      </c>
      <c r="E280" t="inlineStr">
        <is>
          <t>Serviço</t>
        </is>
      </c>
      <c r="F280" t="n">
        <v>9099.120000000001</v>
      </c>
      <c r="G280" t="n">
        <v>0</v>
      </c>
      <c r="H280" t="n">
        <v>9099.120000000001</v>
      </c>
    </row>
    <row r="281">
      <c r="A281" t="n">
        <v>122</v>
      </c>
      <c r="B281" t="inlineStr">
        <is>
          <t>Arcos</t>
        </is>
      </c>
      <c r="C281" s="550" t="n">
        <v>46094</v>
      </c>
      <c r="D281" t="inlineStr">
        <is>
          <t>3/2026</t>
        </is>
      </c>
      <c r="E281" t="inlineStr">
        <is>
          <t>Alimentos</t>
        </is>
      </c>
      <c r="F281" t="n">
        <v>16514</v>
      </c>
      <c r="G281" t="n">
        <v>1149.82</v>
      </c>
      <c r="H281" t="n">
        <v>15364.18</v>
      </c>
    </row>
    <row r="282">
      <c r="A282" t="n">
        <v>122</v>
      </c>
      <c r="B282" t="inlineStr">
        <is>
          <t>Arcos</t>
        </is>
      </c>
      <c r="C282" s="550" t="n">
        <v>46094</v>
      </c>
      <c r="D282" t="inlineStr">
        <is>
          <t>3/2026</t>
        </is>
      </c>
      <c r="E282" t="inlineStr">
        <is>
          <t>Bebidas</t>
        </is>
      </c>
      <c r="F282" t="n">
        <v>19509</v>
      </c>
      <c r="G282" t="n">
        <v>377.38</v>
      </c>
      <c r="H282" t="n">
        <v>19131.62</v>
      </c>
    </row>
    <row r="283">
      <c r="A283" t="n">
        <v>122</v>
      </c>
      <c r="B283" t="inlineStr">
        <is>
          <t>Arcos</t>
        </is>
      </c>
      <c r="C283" s="550" t="n">
        <v>46094</v>
      </c>
      <c r="D283" t="inlineStr">
        <is>
          <t>3/2026</t>
        </is>
      </c>
      <c r="E283" t="inlineStr">
        <is>
          <t>Couvert</t>
        </is>
      </c>
      <c r="F283" t="n">
        <v>1560</v>
      </c>
      <c r="G283" t="n">
        <v>20</v>
      </c>
      <c r="H283" t="n">
        <v>1540</v>
      </c>
    </row>
    <row r="284">
      <c r="A284" t="n">
        <v>122</v>
      </c>
      <c r="B284" t="inlineStr">
        <is>
          <t>Arcos</t>
        </is>
      </c>
      <c r="C284" s="550" t="n">
        <v>46094</v>
      </c>
      <c r="D284" t="inlineStr">
        <is>
          <t>3/2026</t>
        </is>
      </c>
      <c r="E284" t="inlineStr">
        <is>
          <t>Serviço</t>
        </is>
      </c>
      <c r="F284" t="n">
        <v>4472.44</v>
      </c>
      <c r="G284" t="n">
        <v>0</v>
      </c>
      <c r="H284" t="n">
        <v>4472.44</v>
      </c>
    </row>
    <row r="285">
      <c r="A285" t="n">
        <v>122</v>
      </c>
      <c r="B285" t="inlineStr">
        <is>
          <t>Arcos</t>
        </is>
      </c>
      <c r="C285" s="550" t="n">
        <v>46093</v>
      </c>
      <c r="D285" t="inlineStr">
        <is>
          <t>3/2026</t>
        </is>
      </c>
      <c r="E285" t="inlineStr">
        <is>
          <t>Alimentos</t>
        </is>
      </c>
      <c r="F285" t="n">
        <v>16428</v>
      </c>
      <c r="G285" t="n">
        <v>880.66</v>
      </c>
      <c r="H285" t="n">
        <v>15547.34</v>
      </c>
    </row>
    <row r="286">
      <c r="A286" t="n">
        <v>122</v>
      </c>
      <c r="B286" t="inlineStr">
        <is>
          <t>Arcos</t>
        </is>
      </c>
      <c r="C286" s="550" t="n">
        <v>46093</v>
      </c>
      <c r="D286" t="inlineStr">
        <is>
          <t>3/2026</t>
        </is>
      </c>
      <c r="E286" t="inlineStr">
        <is>
          <t>Bebidas</t>
        </is>
      </c>
      <c r="F286" t="n">
        <v>18312</v>
      </c>
      <c r="G286" t="n">
        <v>284.44</v>
      </c>
      <c r="H286" t="n">
        <v>18027.56</v>
      </c>
    </row>
    <row r="287">
      <c r="A287" t="n">
        <v>122</v>
      </c>
      <c r="B287" t="inlineStr">
        <is>
          <t>Arcos</t>
        </is>
      </c>
      <c r="C287" s="550" t="n">
        <v>46093</v>
      </c>
      <c r="D287" t="inlineStr">
        <is>
          <t>3/2026</t>
        </is>
      </c>
      <c r="E287" t="inlineStr">
        <is>
          <t>Serviço</t>
        </is>
      </c>
      <c r="F287" t="n">
        <v>4298.54</v>
      </c>
      <c r="G287" t="n">
        <v>0</v>
      </c>
      <c r="H287" t="n">
        <v>4298.54</v>
      </c>
    </row>
    <row r="288">
      <c r="A288" t="n">
        <v>122</v>
      </c>
      <c r="B288" t="inlineStr">
        <is>
          <t>Arcos</t>
        </is>
      </c>
      <c r="C288" s="550" t="n">
        <v>46092</v>
      </c>
      <c r="D288" t="inlineStr">
        <is>
          <t>3/2026</t>
        </is>
      </c>
      <c r="E288" t="inlineStr">
        <is>
          <t>Bebidas</t>
        </is>
      </c>
      <c r="F288" t="n">
        <v>16748</v>
      </c>
      <c r="G288" t="n">
        <v>602.49</v>
      </c>
      <c r="H288" t="n">
        <v>16145.51</v>
      </c>
    </row>
    <row r="289">
      <c r="A289" t="n">
        <v>122</v>
      </c>
      <c r="B289" t="inlineStr">
        <is>
          <t>Arcos</t>
        </is>
      </c>
      <c r="C289" s="550" t="n">
        <v>46092</v>
      </c>
      <c r="D289" t="inlineStr">
        <is>
          <t>3/2026</t>
        </is>
      </c>
      <c r="E289" t="inlineStr">
        <is>
          <t>Alimentos</t>
        </is>
      </c>
      <c r="F289" t="n">
        <v>13160</v>
      </c>
      <c r="G289" t="n">
        <v>343.51</v>
      </c>
      <c r="H289" t="n">
        <v>12816.49</v>
      </c>
    </row>
    <row r="290">
      <c r="A290" t="n">
        <v>122</v>
      </c>
      <c r="B290" t="inlineStr">
        <is>
          <t>Arcos</t>
        </is>
      </c>
      <c r="C290" s="550" t="n">
        <v>46092</v>
      </c>
      <c r="D290" t="inlineStr">
        <is>
          <t>3/2026</t>
        </is>
      </c>
      <c r="E290" t="inlineStr">
        <is>
          <t>Serviço</t>
        </is>
      </c>
      <c r="F290" t="n">
        <v>3700.19</v>
      </c>
      <c r="G290" t="n">
        <v>0</v>
      </c>
      <c r="H290" t="n">
        <v>3700.19</v>
      </c>
    </row>
    <row r="291">
      <c r="A291" t="n">
        <v>122</v>
      </c>
      <c r="B291" t="inlineStr">
        <is>
          <t>Arcos</t>
        </is>
      </c>
      <c r="C291" s="550" t="n">
        <v>46091</v>
      </c>
      <c r="D291" t="inlineStr">
        <is>
          <t>3/2026</t>
        </is>
      </c>
      <c r="E291" t="inlineStr">
        <is>
          <t>Alimentos</t>
        </is>
      </c>
      <c r="F291" t="n">
        <v>10964</v>
      </c>
      <c r="G291" t="n">
        <v>593.89</v>
      </c>
      <c r="H291" t="n">
        <v>10370.11</v>
      </c>
    </row>
    <row r="292">
      <c r="A292" t="n">
        <v>122</v>
      </c>
      <c r="B292" t="inlineStr">
        <is>
          <t>Arcos</t>
        </is>
      </c>
      <c r="C292" s="550" t="n">
        <v>46091</v>
      </c>
      <c r="D292" t="inlineStr">
        <is>
          <t>3/2026</t>
        </is>
      </c>
      <c r="E292" t="inlineStr">
        <is>
          <t>Bebidas</t>
        </is>
      </c>
      <c r="F292" t="n">
        <v>11818</v>
      </c>
      <c r="G292" t="n">
        <v>132.71</v>
      </c>
      <c r="H292" t="n">
        <v>11685.29</v>
      </c>
    </row>
    <row r="293">
      <c r="A293" t="n">
        <v>122</v>
      </c>
      <c r="B293" t="inlineStr">
        <is>
          <t>Arcos</t>
        </is>
      </c>
      <c r="C293" s="550" t="n">
        <v>46091</v>
      </c>
      <c r="D293" t="inlineStr">
        <is>
          <t>3/2026</t>
        </is>
      </c>
      <c r="E293" t="inlineStr">
        <is>
          <t>Serviço</t>
        </is>
      </c>
      <c r="F293" t="n">
        <v>2893.54</v>
      </c>
      <c r="G293" t="n">
        <v>0</v>
      </c>
      <c r="H293" t="n">
        <v>2893.54</v>
      </c>
    </row>
    <row r="294">
      <c r="A294" t="n">
        <v>122</v>
      </c>
      <c r="B294" t="inlineStr">
        <is>
          <t>Arcos</t>
        </is>
      </c>
      <c r="C294" s="550" t="n">
        <v>46089</v>
      </c>
      <c r="D294" t="inlineStr">
        <is>
          <t>3/2026</t>
        </is>
      </c>
      <c r="E294" t="inlineStr">
        <is>
          <t>Bebidas</t>
        </is>
      </c>
      <c r="F294" t="n">
        <v>14687</v>
      </c>
      <c r="G294" t="n">
        <v>475.09</v>
      </c>
      <c r="H294" t="n">
        <v>14211.91</v>
      </c>
    </row>
    <row r="295">
      <c r="A295" t="n">
        <v>122</v>
      </c>
      <c r="B295" t="inlineStr">
        <is>
          <t>Arcos</t>
        </is>
      </c>
      <c r="C295" s="550" t="n">
        <v>46089</v>
      </c>
      <c r="D295" t="inlineStr">
        <is>
          <t>3/2026</t>
        </is>
      </c>
      <c r="E295" t="inlineStr">
        <is>
          <t>Alimentos</t>
        </is>
      </c>
      <c r="F295" t="n">
        <v>27806</v>
      </c>
      <c r="G295" t="n">
        <v>1376.61</v>
      </c>
      <c r="H295" t="n">
        <v>26429.39</v>
      </c>
    </row>
    <row r="296">
      <c r="A296" t="n">
        <v>122</v>
      </c>
      <c r="B296" t="inlineStr">
        <is>
          <t>Arcos</t>
        </is>
      </c>
      <c r="C296" s="550" t="n">
        <v>46089</v>
      </c>
      <c r="D296" t="inlineStr">
        <is>
          <t>3/2026</t>
        </is>
      </c>
      <c r="E296" t="inlineStr">
        <is>
          <t>Couvert</t>
        </is>
      </c>
      <c r="F296" t="n">
        <v>900</v>
      </c>
      <c r="G296" t="n">
        <v>0</v>
      </c>
      <c r="H296" t="n">
        <v>900</v>
      </c>
    </row>
    <row r="297">
      <c r="A297" t="n">
        <v>122</v>
      </c>
      <c r="B297" t="inlineStr">
        <is>
          <t>Arcos</t>
        </is>
      </c>
      <c r="C297" s="550" t="n">
        <v>46089</v>
      </c>
      <c r="D297" t="inlineStr">
        <is>
          <t>3/2026</t>
        </is>
      </c>
      <c r="E297" t="inlineStr">
        <is>
          <t>Serviço</t>
        </is>
      </c>
      <c r="F297" t="n">
        <v>5321.62</v>
      </c>
      <c r="G297" t="n">
        <v>0</v>
      </c>
      <c r="H297" t="n">
        <v>5321.62</v>
      </c>
    </row>
    <row r="298">
      <c r="A298" t="n">
        <v>122</v>
      </c>
      <c r="B298" t="inlineStr">
        <is>
          <t>Arcos</t>
        </is>
      </c>
      <c r="C298" s="550" t="n">
        <v>46088</v>
      </c>
      <c r="D298" t="inlineStr">
        <is>
          <t>3/2026</t>
        </is>
      </c>
      <c r="E298" t="inlineStr">
        <is>
          <t>Bebidas</t>
        </is>
      </c>
      <c r="F298" t="n">
        <v>33486</v>
      </c>
      <c r="G298" t="n">
        <v>140.94</v>
      </c>
      <c r="H298" t="n">
        <v>33345.06</v>
      </c>
    </row>
    <row r="299">
      <c r="A299" t="n">
        <v>122</v>
      </c>
      <c r="B299" t="inlineStr">
        <is>
          <t>Arcos</t>
        </is>
      </c>
      <c r="C299" s="550" t="n">
        <v>46088</v>
      </c>
      <c r="D299" t="inlineStr">
        <is>
          <t>3/2026</t>
        </is>
      </c>
      <c r="E299" t="inlineStr">
        <is>
          <t>Alimentos</t>
        </is>
      </c>
      <c r="F299" t="n">
        <v>32981</v>
      </c>
      <c r="G299" t="n">
        <v>1301.66</v>
      </c>
      <c r="H299" t="n">
        <v>31679.34</v>
      </c>
    </row>
    <row r="300">
      <c r="A300" t="n">
        <v>122</v>
      </c>
      <c r="B300" t="inlineStr">
        <is>
          <t>Arcos</t>
        </is>
      </c>
      <c r="C300" s="550" t="n">
        <v>46088</v>
      </c>
      <c r="D300" t="inlineStr">
        <is>
          <t>3/2026</t>
        </is>
      </c>
      <c r="E300" t="inlineStr">
        <is>
          <t>Couvert</t>
        </is>
      </c>
      <c r="F300" t="n">
        <v>600</v>
      </c>
      <c r="G300" t="n">
        <v>40</v>
      </c>
      <c r="H300" t="n">
        <v>560</v>
      </c>
    </row>
    <row r="301">
      <c r="A301" t="n">
        <v>122</v>
      </c>
      <c r="B301" t="inlineStr">
        <is>
          <t>Arcos</t>
        </is>
      </c>
      <c r="C301" s="550" t="n">
        <v>46088</v>
      </c>
      <c r="D301" t="inlineStr">
        <is>
          <t>3/2026</t>
        </is>
      </c>
      <c r="E301" t="inlineStr">
        <is>
          <t>Serviço</t>
        </is>
      </c>
      <c r="F301" t="n">
        <v>6891.99</v>
      </c>
      <c r="G301" t="n">
        <v>0</v>
      </c>
      <c r="H301" t="n">
        <v>6891.99</v>
      </c>
    </row>
    <row r="302">
      <c r="A302" t="n">
        <v>122</v>
      </c>
      <c r="B302" t="inlineStr">
        <is>
          <t>Arcos</t>
        </is>
      </c>
      <c r="C302" s="550" t="n">
        <v>46087</v>
      </c>
      <c r="D302" t="inlineStr">
        <is>
          <t>3/2026</t>
        </is>
      </c>
      <c r="E302" t="inlineStr">
        <is>
          <t>Alimentos</t>
        </is>
      </c>
      <c r="F302" t="n">
        <v>6895</v>
      </c>
      <c r="G302" t="n">
        <v>112.13</v>
      </c>
      <c r="H302" t="n">
        <v>6782.87</v>
      </c>
    </row>
    <row r="303">
      <c r="A303" t="n">
        <v>122</v>
      </c>
      <c r="B303" t="inlineStr">
        <is>
          <t>Arcos</t>
        </is>
      </c>
      <c r="C303" s="550" t="n">
        <v>46087</v>
      </c>
      <c r="D303" t="inlineStr">
        <is>
          <t>3/2026</t>
        </is>
      </c>
      <c r="E303" t="inlineStr">
        <is>
          <t>Bebidas</t>
        </is>
      </c>
      <c r="F303" t="n">
        <v>13174</v>
      </c>
      <c r="G303" t="n">
        <v>8.67</v>
      </c>
      <c r="H303" t="n">
        <v>13165.33</v>
      </c>
    </row>
    <row r="304">
      <c r="A304" t="n">
        <v>122</v>
      </c>
      <c r="B304" t="inlineStr">
        <is>
          <t>Arcos</t>
        </is>
      </c>
      <c r="C304" s="550" t="n">
        <v>46087</v>
      </c>
      <c r="D304" t="inlineStr">
        <is>
          <t>3/2026</t>
        </is>
      </c>
      <c r="E304" t="inlineStr">
        <is>
          <t>Serviço</t>
        </is>
      </c>
      <c r="F304" t="n">
        <v>1115.79</v>
      </c>
      <c r="G304" t="n">
        <v>0</v>
      </c>
      <c r="H304" t="n">
        <v>1115.79</v>
      </c>
    </row>
    <row r="305">
      <c r="A305" t="n">
        <v>122</v>
      </c>
      <c r="B305" t="inlineStr">
        <is>
          <t>Arcos</t>
        </is>
      </c>
      <c r="C305" s="550" t="n">
        <v>46086</v>
      </c>
      <c r="D305" t="inlineStr">
        <is>
          <t>3/2026</t>
        </is>
      </c>
      <c r="E305" t="inlineStr">
        <is>
          <t>Alimentos</t>
        </is>
      </c>
      <c r="F305" t="n">
        <v>4774</v>
      </c>
      <c r="G305" t="n">
        <v>372.24</v>
      </c>
      <c r="H305" t="n">
        <v>4401.76</v>
      </c>
    </row>
    <row r="306">
      <c r="A306" t="n">
        <v>122</v>
      </c>
      <c r="B306" t="inlineStr">
        <is>
          <t>Arcos</t>
        </is>
      </c>
      <c r="C306" s="550" t="n">
        <v>46086</v>
      </c>
      <c r="D306" t="inlineStr">
        <is>
          <t>3/2026</t>
        </is>
      </c>
      <c r="E306" t="inlineStr">
        <is>
          <t>Bebidas</t>
        </is>
      </c>
      <c r="F306" t="n">
        <v>1263</v>
      </c>
      <c r="G306" t="n">
        <v>69.26000000000001</v>
      </c>
      <c r="H306" t="n">
        <v>1193.74</v>
      </c>
    </row>
    <row r="307">
      <c r="A307" t="n">
        <v>122</v>
      </c>
      <c r="B307" t="inlineStr">
        <is>
          <t>Arcos</t>
        </is>
      </c>
      <c r="C307" s="550" t="n">
        <v>46086</v>
      </c>
      <c r="D307" t="inlineStr">
        <is>
          <t>3/2026</t>
        </is>
      </c>
      <c r="E307" t="inlineStr">
        <is>
          <t>Serviço</t>
        </is>
      </c>
      <c r="F307" t="n">
        <v>753.09</v>
      </c>
      <c r="G307" t="n">
        <v>0</v>
      </c>
      <c r="H307" t="n">
        <v>753.09</v>
      </c>
    </row>
    <row r="308">
      <c r="A308" t="n">
        <v>122</v>
      </c>
      <c r="B308" t="inlineStr">
        <is>
          <t>Arcos</t>
        </is>
      </c>
      <c r="C308" s="550" t="n">
        <v>46085</v>
      </c>
      <c r="D308" t="inlineStr">
        <is>
          <t>3/2026</t>
        </is>
      </c>
      <c r="E308" t="inlineStr">
        <is>
          <t>Alimentos</t>
        </is>
      </c>
      <c r="F308" t="n">
        <v>16461</v>
      </c>
      <c r="G308" t="n">
        <v>861.64</v>
      </c>
      <c r="H308" t="n">
        <v>15599.36</v>
      </c>
    </row>
    <row r="309">
      <c r="A309" t="n">
        <v>122</v>
      </c>
      <c r="B309" t="inlineStr">
        <is>
          <t>Arcos</t>
        </is>
      </c>
      <c r="C309" s="550" t="n">
        <v>46085</v>
      </c>
      <c r="D309" t="inlineStr">
        <is>
          <t>3/2026</t>
        </is>
      </c>
      <c r="E309" t="inlineStr">
        <is>
          <t>Bebidas</t>
        </is>
      </c>
      <c r="F309" t="n">
        <v>26264</v>
      </c>
      <c r="G309" t="n">
        <v>765.96</v>
      </c>
      <c r="H309" t="n">
        <v>25498.04</v>
      </c>
    </row>
    <row r="310">
      <c r="A310" t="n">
        <v>122</v>
      </c>
      <c r="B310" t="inlineStr">
        <is>
          <t>Arcos</t>
        </is>
      </c>
      <c r="C310" s="550" t="n">
        <v>46085</v>
      </c>
      <c r="D310" t="inlineStr">
        <is>
          <t>3/2026</t>
        </is>
      </c>
      <c r="E310" t="inlineStr">
        <is>
          <t>Serviço</t>
        </is>
      </c>
      <c r="F310" t="n">
        <v>3956.03</v>
      </c>
      <c r="G310" t="n">
        <v>0</v>
      </c>
      <c r="H310" t="n">
        <v>3956.03</v>
      </c>
    </row>
    <row r="311">
      <c r="A311" t="n">
        <v>122</v>
      </c>
      <c r="B311" t="inlineStr">
        <is>
          <t>Arcos</t>
        </is>
      </c>
      <c r="C311" s="550" t="n">
        <v>46084</v>
      </c>
      <c r="D311" t="inlineStr">
        <is>
          <t>3/2026</t>
        </is>
      </c>
      <c r="E311" t="inlineStr">
        <is>
          <t>Alimentos</t>
        </is>
      </c>
      <c r="F311" t="n">
        <v>17136</v>
      </c>
      <c r="G311" t="n">
        <v>576.9299999999999</v>
      </c>
      <c r="H311" t="n">
        <v>16559.07</v>
      </c>
    </row>
    <row r="312">
      <c r="A312" t="n">
        <v>122</v>
      </c>
      <c r="B312" t="inlineStr">
        <is>
          <t>Arcos</t>
        </is>
      </c>
      <c r="C312" s="550" t="n">
        <v>46084</v>
      </c>
      <c r="D312" t="inlineStr">
        <is>
          <t>3/2026</t>
        </is>
      </c>
      <c r="E312" t="inlineStr">
        <is>
          <t>Bebidas</t>
        </is>
      </c>
      <c r="F312" t="n">
        <v>22350</v>
      </c>
      <c r="G312" t="n">
        <v>99.61</v>
      </c>
      <c r="H312" t="n">
        <v>22250.39</v>
      </c>
    </row>
    <row r="313">
      <c r="A313" t="n">
        <v>122</v>
      </c>
      <c r="B313" t="inlineStr">
        <is>
          <t>Arcos</t>
        </is>
      </c>
      <c r="C313" s="550" t="n">
        <v>46084</v>
      </c>
      <c r="D313" t="inlineStr">
        <is>
          <t>3/2026</t>
        </is>
      </c>
      <c r="E313" t="inlineStr">
        <is>
          <t>Serviço</t>
        </is>
      </c>
      <c r="F313" t="n">
        <v>3669.09</v>
      </c>
      <c r="G313" t="n">
        <v>0</v>
      </c>
      <c r="H313" t="n">
        <v>3669.09</v>
      </c>
    </row>
    <row r="314">
      <c r="A314" t="n">
        <v>122</v>
      </c>
      <c r="B314" t="inlineStr">
        <is>
          <t>Arcos</t>
        </is>
      </c>
      <c r="C314" s="550" t="n">
        <v>46082</v>
      </c>
      <c r="D314" t="inlineStr">
        <is>
          <t>3/2026</t>
        </is>
      </c>
      <c r="E314" t="inlineStr">
        <is>
          <t>Bebidas</t>
        </is>
      </c>
      <c r="F314" t="n">
        <v>11195</v>
      </c>
      <c r="G314" t="n">
        <v>10.23</v>
      </c>
      <c r="H314" t="n">
        <v>11184.77</v>
      </c>
    </row>
    <row r="315">
      <c r="A315" t="n">
        <v>122</v>
      </c>
      <c r="B315" t="inlineStr">
        <is>
          <t>Arcos</t>
        </is>
      </c>
      <c r="C315" s="550" t="n">
        <v>46082</v>
      </c>
      <c r="D315" t="inlineStr">
        <is>
          <t>3/2026</t>
        </is>
      </c>
      <c r="E315" t="inlineStr">
        <is>
          <t>Alimentos</t>
        </is>
      </c>
      <c r="F315" t="n">
        <v>6208</v>
      </c>
      <c r="G315" t="n">
        <v>54.77</v>
      </c>
      <c r="H315" t="n">
        <v>6153.23</v>
      </c>
    </row>
    <row r="316">
      <c r="A316" t="n">
        <v>122</v>
      </c>
      <c r="B316" t="inlineStr">
        <is>
          <t>Arcos</t>
        </is>
      </c>
      <c r="C316" s="550" t="n">
        <v>46082</v>
      </c>
      <c r="D316" t="inlineStr">
        <is>
          <t>3/2026</t>
        </is>
      </c>
      <c r="E316" t="inlineStr">
        <is>
          <t>Serviço</t>
        </is>
      </c>
      <c r="F316" t="n">
        <v>1118.65</v>
      </c>
      <c r="G316" t="n">
        <v>0</v>
      </c>
      <c r="H316" t="n">
        <v>1118.65</v>
      </c>
    </row>
    <row r="317">
      <c r="A317" t="n">
        <v>122</v>
      </c>
      <c r="B317" t="inlineStr">
        <is>
          <t>Arcos</t>
        </is>
      </c>
      <c r="C317" s="550" t="n">
        <v>46081</v>
      </c>
      <c r="D317" t="inlineStr">
        <is>
          <t>2/2026</t>
        </is>
      </c>
      <c r="E317" t="inlineStr">
        <is>
          <t>Bebidas</t>
        </is>
      </c>
      <c r="F317" t="n">
        <v>45078</v>
      </c>
      <c r="G317" t="n">
        <v>433.26</v>
      </c>
      <c r="H317" t="n">
        <v>44644.74</v>
      </c>
    </row>
    <row r="318">
      <c r="A318" t="n">
        <v>122</v>
      </c>
      <c r="B318" t="inlineStr">
        <is>
          <t>Arcos</t>
        </is>
      </c>
      <c r="C318" s="550" t="n">
        <v>46081</v>
      </c>
      <c r="D318" t="inlineStr">
        <is>
          <t>2/2026</t>
        </is>
      </c>
      <c r="E318" t="inlineStr">
        <is>
          <t>Alimentos</t>
        </is>
      </c>
      <c r="F318" t="n">
        <v>30693</v>
      </c>
      <c r="G318" t="n">
        <v>1025.09</v>
      </c>
      <c r="H318" t="n">
        <v>29667.91</v>
      </c>
    </row>
    <row r="319">
      <c r="A319" t="n">
        <v>122</v>
      </c>
      <c r="B319" t="inlineStr">
        <is>
          <t>Arcos</t>
        </is>
      </c>
      <c r="C319" s="550" t="n">
        <v>46081</v>
      </c>
      <c r="D319" t="inlineStr">
        <is>
          <t>2/2026</t>
        </is>
      </c>
      <c r="E319" t="inlineStr">
        <is>
          <t>Couvert</t>
        </is>
      </c>
      <c r="F319" t="n">
        <v>3300</v>
      </c>
      <c r="G319" t="n">
        <v>20</v>
      </c>
      <c r="H319" t="n">
        <v>3280</v>
      </c>
    </row>
    <row r="320">
      <c r="A320" t="n">
        <v>122</v>
      </c>
      <c r="B320" t="inlineStr">
        <is>
          <t>Arcos</t>
        </is>
      </c>
      <c r="C320" s="550" t="n">
        <v>46081</v>
      </c>
      <c r="D320" t="inlineStr">
        <is>
          <t>2/2026</t>
        </is>
      </c>
      <c r="E320" t="inlineStr">
        <is>
          <t>Serviço</t>
        </is>
      </c>
      <c r="F320" t="n">
        <v>8435.959999999999</v>
      </c>
      <c r="G320" t="n">
        <v>0</v>
      </c>
      <c r="H320" t="n">
        <v>8435.959999999999</v>
      </c>
    </row>
    <row r="321">
      <c r="A321" t="n">
        <v>122</v>
      </c>
      <c r="B321" t="inlineStr">
        <is>
          <t>Arcos</t>
        </is>
      </c>
      <c r="C321" s="550" t="n">
        <v>46080</v>
      </c>
      <c r="D321" t="inlineStr">
        <is>
          <t>2/2026</t>
        </is>
      </c>
      <c r="E321" t="inlineStr">
        <is>
          <t>Alimentos</t>
        </is>
      </c>
      <c r="F321" t="n">
        <v>22448</v>
      </c>
      <c r="G321" t="n">
        <v>1058.18</v>
      </c>
      <c r="H321" t="n">
        <v>21389.82</v>
      </c>
    </row>
    <row r="322">
      <c r="A322" t="n">
        <v>122</v>
      </c>
      <c r="B322" t="inlineStr">
        <is>
          <t>Arcos</t>
        </is>
      </c>
      <c r="C322" s="550" t="n">
        <v>46080</v>
      </c>
      <c r="D322" t="inlineStr">
        <is>
          <t>2/2026</t>
        </is>
      </c>
      <c r="E322" t="inlineStr">
        <is>
          <t>Bebidas</t>
        </is>
      </c>
      <c r="F322" t="n">
        <v>37716</v>
      </c>
      <c r="G322" t="n">
        <v>266.62</v>
      </c>
      <c r="H322" t="n">
        <v>37449.38</v>
      </c>
    </row>
    <row r="323">
      <c r="A323" t="n">
        <v>122</v>
      </c>
      <c r="B323" t="inlineStr">
        <is>
          <t>Arcos</t>
        </is>
      </c>
      <c r="C323" s="550" t="n">
        <v>46080</v>
      </c>
      <c r="D323" t="inlineStr">
        <is>
          <t>2/2026</t>
        </is>
      </c>
      <c r="E323" t="inlineStr">
        <is>
          <t>Couvert</t>
        </is>
      </c>
      <c r="F323" t="n">
        <v>1880</v>
      </c>
      <c r="G323" t="n">
        <v>0</v>
      </c>
      <c r="H323" t="n">
        <v>1880</v>
      </c>
    </row>
    <row r="324">
      <c r="A324" t="n">
        <v>122</v>
      </c>
      <c r="B324" t="inlineStr">
        <is>
          <t>Arcos</t>
        </is>
      </c>
      <c r="C324" s="550" t="n">
        <v>46080</v>
      </c>
      <c r="D324" t="inlineStr">
        <is>
          <t>2/2026</t>
        </is>
      </c>
      <c r="E324" t="inlineStr">
        <is>
          <t>Serviço</t>
        </is>
      </c>
      <c r="F324" t="n">
        <v>6166.16</v>
      </c>
      <c r="G324" t="n">
        <v>0</v>
      </c>
      <c r="H324" t="n">
        <v>6166.16</v>
      </c>
    </row>
    <row r="325">
      <c r="A325" t="n">
        <v>122</v>
      </c>
      <c r="B325" t="inlineStr">
        <is>
          <t>Arcos</t>
        </is>
      </c>
      <c r="C325" s="550" t="n">
        <v>46079</v>
      </c>
      <c r="D325" t="inlineStr">
        <is>
          <t>2/2026</t>
        </is>
      </c>
      <c r="E325" t="inlineStr">
        <is>
          <t>Alimentos</t>
        </is>
      </c>
      <c r="F325" t="n">
        <v>16090</v>
      </c>
      <c r="G325" t="n">
        <v>562.3</v>
      </c>
      <c r="H325" t="n">
        <v>15527.7</v>
      </c>
    </row>
    <row r="326">
      <c r="A326" t="n">
        <v>122</v>
      </c>
      <c r="B326" t="inlineStr">
        <is>
          <t>Arcos</t>
        </is>
      </c>
      <c r="C326" s="550" t="n">
        <v>46079</v>
      </c>
      <c r="D326" t="inlineStr">
        <is>
          <t>2/2026</t>
        </is>
      </c>
      <c r="E326" t="inlineStr">
        <is>
          <t>Bebidas</t>
        </is>
      </c>
      <c r="F326" t="n">
        <v>17554</v>
      </c>
      <c r="G326" t="n">
        <v>79.08</v>
      </c>
      <c r="H326" t="n">
        <v>17474.92</v>
      </c>
    </row>
    <row r="327">
      <c r="A327" t="n">
        <v>122</v>
      </c>
      <c r="B327" t="inlineStr">
        <is>
          <t>Arcos</t>
        </is>
      </c>
      <c r="C327" s="550" t="n">
        <v>46079</v>
      </c>
      <c r="D327" t="inlineStr">
        <is>
          <t>2/2026</t>
        </is>
      </c>
      <c r="E327" t="inlineStr">
        <is>
          <t>Serviço</t>
        </is>
      </c>
      <c r="F327" t="n">
        <v>4205.17</v>
      </c>
      <c r="G327" t="n">
        <v>0</v>
      </c>
      <c r="H327" t="n">
        <v>4205.17</v>
      </c>
    </row>
    <row r="328">
      <c r="A328" t="n">
        <v>122</v>
      </c>
      <c r="B328" t="inlineStr">
        <is>
          <t>Arcos</t>
        </is>
      </c>
      <c r="C328" s="550" t="n">
        <v>46078</v>
      </c>
      <c r="D328" t="inlineStr">
        <is>
          <t>2/2026</t>
        </is>
      </c>
      <c r="E328" t="inlineStr">
        <is>
          <t>Alimentos</t>
        </is>
      </c>
      <c r="F328" t="n">
        <v>15561</v>
      </c>
      <c r="G328" t="n">
        <v>4973.64</v>
      </c>
      <c r="H328" t="n">
        <v>10587.36</v>
      </c>
    </row>
    <row r="329">
      <c r="A329" t="n">
        <v>122</v>
      </c>
      <c r="B329" t="inlineStr">
        <is>
          <t>Arcos</t>
        </is>
      </c>
      <c r="C329" s="550" t="n">
        <v>46078</v>
      </c>
      <c r="D329" t="inlineStr">
        <is>
          <t>2/2026</t>
        </is>
      </c>
      <c r="E329" t="inlineStr">
        <is>
          <t>Bebidas</t>
        </is>
      </c>
      <c r="F329" t="n">
        <v>13338</v>
      </c>
      <c r="G329" t="n">
        <v>2448.25</v>
      </c>
      <c r="H329" t="n">
        <v>10889.75</v>
      </c>
    </row>
    <row r="330">
      <c r="A330" t="n">
        <v>122</v>
      </c>
      <c r="B330" t="inlineStr">
        <is>
          <t>Arcos</t>
        </is>
      </c>
      <c r="C330" s="550" t="n">
        <v>46078</v>
      </c>
      <c r="D330" t="inlineStr">
        <is>
          <t>2/2026</t>
        </is>
      </c>
      <c r="E330" t="inlineStr">
        <is>
          <t>Serviço</t>
        </is>
      </c>
      <c r="F330" t="n">
        <v>2835.25</v>
      </c>
      <c r="G330" t="n">
        <v>0</v>
      </c>
      <c r="H330" t="n">
        <v>2835.25</v>
      </c>
    </row>
    <row r="331">
      <c r="A331" t="n">
        <v>122</v>
      </c>
      <c r="B331" t="inlineStr">
        <is>
          <t>Arcos</t>
        </is>
      </c>
      <c r="C331" s="550" t="n">
        <v>46077</v>
      </c>
      <c r="D331" t="inlineStr">
        <is>
          <t>2/2026</t>
        </is>
      </c>
      <c r="E331" t="inlineStr">
        <is>
          <t>Bebidas</t>
        </is>
      </c>
      <c r="F331" t="n">
        <v>14164</v>
      </c>
      <c r="G331" t="n">
        <v>4844.12</v>
      </c>
      <c r="H331" t="n">
        <v>9319.879999999999</v>
      </c>
    </row>
    <row r="332">
      <c r="A332" t="n">
        <v>122</v>
      </c>
      <c r="B332" t="inlineStr">
        <is>
          <t>Arcos</t>
        </is>
      </c>
      <c r="C332" s="550" t="n">
        <v>46077</v>
      </c>
      <c r="D332" t="inlineStr">
        <is>
          <t>2/2026</t>
        </is>
      </c>
      <c r="E332" t="inlineStr">
        <is>
          <t>Alimentos</t>
        </is>
      </c>
      <c r="F332" t="n">
        <v>15519</v>
      </c>
      <c r="G332" t="n">
        <v>4807.46</v>
      </c>
      <c r="H332" t="n">
        <v>10711.54</v>
      </c>
    </row>
    <row r="333">
      <c r="A333" t="n">
        <v>122</v>
      </c>
      <c r="B333" t="inlineStr">
        <is>
          <t>Arcos</t>
        </is>
      </c>
      <c r="C333" s="550" t="n">
        <v>46077</v>
      </c>
      <c r="D333" t="inlineStr">
        <is>
          <t>2/2026</t>
        </is>
      </c>
      <c r="E333" t="inlineStr">
        <is>
          <t>Serviço</t>
        </is>
      </c>
      <c r="F333" t="n">
        <v>2621.19</v>
      </c>
      <c r="G333" t="n">
        <v>0</v>
      </c>
      <c r="H333" t="n">
        <v>2621.19</v>
      </c>
    </row>
    <row r="334">
      <c r="A334" t="n">
        <v>122</v>
      </c>
      <c r="B334" t="inlineStr">
        <is>
          <t>Arcos</t>
        </is>
      </c>
      <c r="C334" s="550" t="n">
        <v>46075</v>
      </c>
      <c r="D334" t="inlineStr">
        <is>
          <t>2/2026</t>
        </is>
      </c>
      <c r="E334" t="inlineStr">
        <is>
          <t>Bebidas</t>
        </is>
      </c>
      <c r="F334" t="n">
        <v>3717</v>
      </c>
      <c r="G334" t="n">
        <v>42.49</v>
      </c>
      <c r="H334" t="n">
        <v>3674.51</v>
      </c>
    </row>
    <row r="335">
      <c r="A335" t="n">
        <v>122</v>
      </c>
      <c r="B335" t="inlineStr">
        <is>
          <t>Arcos</t>
        </is>
      </c>
      <c r="C335" s="550" t="n">
        <v>46075</v>
      </c>
      <c r="D335" t="inlineStr">
        <is>
          <t>2/2026</t>
        </is>
      </c>
      <c r="E335" t="inlineStr">
        <is>
          <t>Alimentos</t>
        </is>
      </c>
      <c r="F335" t="n">
        <v>6270</v>
      </c>
      <c r="G335" t="n">
        <v>128.71</v>
      </c>
      <c r="H335" t="n">
        <v>6141.29</v>
      </c>
    </row>
    <row r="336">
      <c r="A336" t="n">
        <v>122</v>
      </c>
      <c r="B336" t="inlineStr">
        <is>
          <t>Arcos</t>
        </is>
      </c>
      <c r="C336" s="550" t="n">
        <v>46075</v>
      </c>
      <c r="D336" t="inlineStr">
        <is>
          <t>2/2026</t>
        </is>
      </c>
      <c r="E336" t="inlineStr">
        <is>
          <t>Serviço</t>
        </is>
      </c>
      <c r="F336" t="n">
        <v>1251.25</v>
      </c>
      <c r="G336" t="n">
        <v>0</v>
      </c>
      <c r="H336" t="n">
        <v>1251.25</v>
      </c>
    </row>
    <row r="337">
      <c r="A337" t="n">
        <v>122</v>
      </c>
      <c r="B337" t="inlineStr">
        <is>
          <t>Arcos</t>
        </is>
      </c>
      <c r="C337" s="550" t="n">
        <v>46074</v>
      </c>
      <c r="D337" t="inlineStr">
        <is>
          <t>2/2026</t>
        </is>
      </c>
      <c r="E337" t="inlineStr">
        <is>
          <t>Bebidas</t>
        </is>
      </c>
      <c r="F337" t="n">
        <v>29337</v>
      </c>
      <c r="G337" t="n">
        <v>405.37</v>
      </c>
      <c r="H337" t="n">
        <v>28931.63</v>
      </c>
    </row>
    <row r="338">
      <c r="A338" t="n">
        <v>122</v>
      </c>
      <c r="B338" t="inlineStr">
        <is>
          <t>Arcos</t>
        </is>
      </c>
      <c r="C338" s="550" t="n">
        <v>46074</v>
      </c>
      <c r="D338" t="inlineStr">
        <is>
          <t>2/2026</t>
        </is>
      </c>
      <c r="E338" t="inlineStr">
        <is>
          <t>Alimentos</t>
        </is>
      </c>
      <c r="F338" t="n">
        <v>27458</v>
      </c>
      <c r="G338" t="n">
        <v>541.53</v>
      </c>
      <c r="H338" t="n">
        <v>26916.47</v>
      </c>
    </row>
    <row r="339">
      <c r="A339" t="n">
        <v>122</v>
      </c>
      <c r="B339" t="inlineStr">
        <is>
          <t>Arcos</t>
        </is>
      </c>
      <c r="C339" s="550" t="n">
        <v>46074</v>
      </c>
      <c r="D339" t="inlineStr">
        <is>
          <t>2/2026</t>
        </is>
      </c>
      <c r="E339" t="inlineStr">
        <is>
          <t>Couvert</t>
        </is>
      </c>
      <c r="F339" t="n">
        <v>2960</v>
      </c>
      <c r="G339" t="n">
        <v>0</v>
      </c>
      <c r="H339" t="n">
        <v>2960</v>
      </c>
    </row>
    <row r="340">
      <c r="A340" t="n">
        <v>122</v>
      </c>
      <c r="B340" t="inlineStr">
        <is>
          <t>Arcos</t>
        </is>
      </c>
      <c r="C340" s="550" t="n">
        <v>46074</v>
      </c>
      <c r="D340" t="inlineStr">
        <is>
          <t>2/2026</t>
        </is>
      </c>
      <c r="E340" t="inlineStr">
        <is>
          <t>Serviço</t>
        </is>
      </c>
      <c r="F340" t="n">
        <v>7182.51</v>
      </c>
      <c r="G340" t="n">
        <v>0</v>
      </c>
      <c r="H340" t="n">
        <v>7182.51</v>
      </c>
    </row>
    <row r="341">
      <c r="A341" t="n">
        <v>122</v>
      </c>
      <c r="B341" t="inlineStr">
        <is>
          <t>Arcos</t>
        </is>
      </c>
      <c r="C341" s="550" t="n">
        <v>46073</v>
      </c>
      <c r="D341" t="inlineStr">
        <is>
          <t>2/2026</t>
        </is>
      </c>
      <c r="E341" t="inlineStr">
        <is>
          <t>Alimentos</t>
        </is>
      </c>
      <c r="F341" t="n">
        <v>15141</v>
      </c>
      <c r="G341" t="n">
        <v>631.6900000000001</v>
      </c>
      <c r="H341" t="n">
        <v>14509.31</v>
      </c>
    </row>
    <row r="342">
      <c r="A342" t="n">
        <v>122</v>
      </c>
      <c r="B342" t="inlineStr">
        <is>
          <t>Arcos</t>
        </is>
      </c>
      <c r="C342" s="550" t="n">
        <v>46073</v>
      </c>
      <c r="D342" t="inlineStr">
        <is>
          <t>2/2026</t>
        </is>
      </c>
      <c r="E342" t="inlineStr">
        <is>
          <t>Bebidas</t>
        </is>
      </c>
      <c r="F342" t="n">
        <v>18503</v>
      </c>
      <c r="G342" t="n">
        <v>273.99</v>
      </c>
      <c r="H342" t="n">
        <v>18229.01</v>
      </c>
    </row>
    <row r="343">
      <c r="A343" t="n">
        <v>122</v>
      </c>
      <c r="B343" t="inlineStr">
        <is>
          <t>Arcos</t>
        </is>
      </c>
      <c r="C343" s="550" t="n">
        <v>46073</v>
      </c>
      <c r="D343" t="inlineStr">
        <is>
          <t>2/2026</t>
        </is>
      </c>
      <c r="E343" t="inlineStr">
        <is>
          <t>Couvert</t>
        </is>
      </c>
      <c r="F343" t="n">
        <v>2360</v>
      </c>
      <c r="G343" t="n">
        <v>0</v>
      </c>
      <c r="H343" t="n">
        <v>2360</v>
      </c>
    </row>
    <row r="344">
      <c r="A344" t="n">
        <v>122</v>
      </c>
      <c r="B344" t="inlineStr">
        <is>
          <t>Arcos</t>
        </is>
      </c>
      <c r="C344" s="550" t="n">
        <v>46073</v>
      </c>
      <c r="D344" t="inlineStr">
        <is>
          <t>2/2026</t>
        </is>
      </c>
      <c r="E344" t="inlineStr">
        <is>
          <t>Serviço</t>
        </is>
      </c>
      <c r="F344" t="n">
        <v>4239.77</v>
      </c>
      <c r="G344" t="n">
        <v>0</v>
      </c>
      <c r="H344" t="n">
        <v>4239.77</v>
      </c>
    </row>
    <row r="345">
      <c r="A345" t="n">
        <v>122</v>
      </c>
      <c r="B345" t="inlineStr">
        <is>
          <t>Arcos</t>
        </is>
      </c>
      <c r="C345" s="550" t="n">
        <v>46072</v>
      </c>
      <c r="D345" t="inlineStr">
        <is>
          <t>2/2026</t>
        </is>
      </c>
      <c r="E345" t="inlineStr">
        <is>
          <t>Alimentos</t>
        </is>
      </c>
      <c r="F345" t="n">
        <v>15292</v>
      </c>
      <c r="G345" t="n">
        <v>995.51</v>
      </c>
      <c r="H345" t="n">
        <v>14296.49</v>
      </c>
    </row>
    <row r="346">
      <c r="A346" t="n">
        <v>122</v>
      </c>
      <c r="B346" t="inlineStr">
        <is>
          <t>Arcos</t>
        </is>
      </c>
      <c r="C346" s="550" t="n">
        <v>46072</v>
      </c>
      <c r="D346" t="inlineStr">
        <is>
          <t>2/2026</t>
        </is>
      </c>
      <c r="E346" t="inlineStr">
        <is>
          <t>Bebidas</t>
        </is>
      </c>
      <c r="F346" t="n">
        <v>19351</v>
      </c>
      <c r="G346" t="n">
        <v>215.61</v>
      </c>
      <c r="H346" t="n">
        <v>19135.39</v>
      </c>
    </row>
    <row r="347">
      <c r="A347" t="n">
        <v>122</v>
      </c>
      <c r="B347" t="inlineStr">
        <is>
          <t>Arcos</t>
        </is>
      </c>
      <c r="C347" s="550" t="n">
        <v>46072</v>
      </c>
      <c r="D347" t="inlineStr">
        <is>
          <t>2/2026</t>
        </is>
      </c>
      <c r="E347" t="inlineStr">
        <is>
          <t>Serviço</t>
        </is>
      </c>
      <c r="F347" t="n">
        <v>4340.83</v>
      </c>
      <c r="G347" t="n">
        <v>0</v>
      </c>
      <c r="H347" t="n">
        <v>4340.83</v>
      </c>
    </row>
    <row r="348">
      <c r="A348" t="n">
        <v>122</v>
      </c>
      <c r="B348" t="inlineStr">
        <is>
          <t>Arcos</t>
        </is>
      </c>
      <c r="C348" s="550" t="n">
        <v>46071</v>
      </c>
      <c r="D348" t="inlineStr">
        <is>
          <t>2/2026</t>
        </is>
      </c>
      <c r="E348" t="inlineStr">
        <is>
          <t>Alimentos</t>
        </is>
      </c>
      <c r="F348" t="n">
        <v>6013</v>
      </c>
      <c r="G348" t="n">
        <v>264.61</v>
      </c>
      <c r="H348" t="n">
        <v>5748.39</v>
      </c>
    </row>
    <row r="349">
      <c r="A349" t="n">
        <v>122</v>
      </c>
      <c r="B349" t="inlineStr">
        <is>
          <t>Arcos</t>
        </is>
      </c>
      <c r="C349" s="550" t="n">
        <v>46071</v>
      </c>
      <c r="D349" t="inlineStr">
        <is>
          <t>2/2026</t>
        </is>
      </c>
      <c r="E349" t="inlineStr">
        <is>
          <t>Bebidas</t>
        </is>
      </c>
      <c r="F349" t="n">
        <v>8064</v>
      </c>
      <c r="G349" t="n">
        <v>62.19</v>
      </c>
      <c r="H349" t="n">
        <v>8001.81</v>
      </c>
    </row>
    <row r="350">
      <c r="A350" t="n">
        <v>122</v>
      </c>
      <c r="B350" t="inlineStr">
        <is>
          <t>Arcos</t>
        </is>
      </c>
      <c r="C350" s="550" t="n">
        <v>46071</v>
      </c>
      <c r="D350" t="inlineStr">
        <is>
          <t>2/2026</t>
        </is>
      </c>
      <c r="E350" t="inlineStr">
        <is>
          <t>Serviço</t>
        </is>
      </c>
      <c r="F350" t="n">
        <v>1797.43</v>
      </c>
      <c r="G350" t="n">
        <v>0</v>
      </c>
      <c r="H350" t="n">
        <v>1797.43</v>
      </c>
    </row>
    <row r="351">
      <c r="A351" t="n">
        <v>122</v>
      </c>
      <c r="B351" t="inlineStr">
        <is>
          <t>Arcos</t>
        </is>
      </c>
      <c r="C351" s="550" t="n">
        <v>46070</v>
      </c>
      <c r="D351" t="inlineStr">
        <is>
          <t>2/2026</t>
        </is>
      </c>
      <c r="E351" t="inlineStr">
        <is>
          <t>Bebidas</t>
        </is>
      </c>
      <c r="F351" t="n">
        <v>13262</v>
      </c>
      <c r="G351" t="n">
        <v>180.76</v>
      </c>
      <c r="H351" t="n">
        <v>13081.24</v>
      </c>
    </row>
    <row r="352">
      <c r="A352" t="n">
        <v>122</v>
      </c>
      <c r="B352" t="inlineStr">
        <is>
          <t>Arcos</t>
        </is>
      </c>
      <c r="C352" s="550" t="n">
        <v>46070</v>
      </c>
      <c r="D352" t="inlineStr">
        <is>
          <t>2/2026</t>
        </is>
      </c>
      <c r="E352" t="inlineStr">
        <is>
          <t>Alimentos</t>
        </is>
      </c>
      <c r="F352" t="n">
        <v>8276</v>
      </c>
      <c r="G352" t="n">
        <v>264.24</v>
      </c>
      <c r="H352" t="n">
        <v>8011.76</v>
      </c>
    </row>
    <row r="353">
      <c r="A353" t="n">
        <v>122</v>
      </c>
      <c r="B353" t="inlineStr">
        <is>
          <t>Arcos</t>
        </is>
      </c>
      <c r="C353" s="550" t="n">
        <v>46070</v>
      </c>
      <c r="D353" t="inlineStr">
        <is>
          <t>2/2026</t>
        </is>
      </c>
      <c r="E353" t="inlineStr">
        <is>
          <t>Serviço</t>
        </is>
      </c>
      <c r="F353" t="n">
        <v>2699.32</v>
      </c>
      <c r="G353" t="n">
        <v>0</v>
      </c>
      <c r="H353" t="n">
        <v>2699.32</v>
      </c>
    </row>
    <row r="354">
      <c r="A354" t="n">
        <v>122</v>
      </c>
      <c r="B354" t="inlineStr">
        <is>
          <t>Arcos</t>
        </is>
      </c>
      <c r="C354" s="550" t="n">
        <v>46068</v>
      </c>
      <c r="D354" t="inlineStr">
        <is>
          <t>2/2026</t>
        </is>
      </c>
      <c r="E354" t="inlineStr">
        <is>
          <t>Bebidas</t>
        </is>
      </c>
      <c r="F354" t="n">
        <v>1248</v>
      </c>
      <c r="G354" t="n">
        <v>5.78</v>
      </c>
      <c r="H354" t="n">
        <v>1242.22</v>
      </c>
    </row>
    <row r="355">
      <c r="A355" t="n">
        <v>122</v>
      </c>
      <c r="B355" t="inlineStr">
        <is>
          <t>Arcos</t>
        </is>
      </c>
      <c r="C355" s="550" t="n">
        <v>46068</v>
      </c>
      <c r="D355" t="inlineStr">
        <is>
          <t>2/2026</t>
        </is>
      </c>
      <c r="E355" t="inlineStr">
        <is>
          <t>Alimentos</t>
        </is>
      </c>
      <c r="F355" t="n">
        <v>2630</v>
      </c>
      <c r="G355" t="n">
        <v>37.22</v>
      </c>
      <c r="H355" t="n">
        <v>2592.78</v>
      </c>
    </row>
    <row r="356">
      <c r="A356" t="n">
        <v>122</v>
      </c>
      <c r="B356" t="inlineStr">
        <is>
          <t>Arcos</t>
        </is>
      </c>
      <c r="C356" s="550" t="n">
        <v>46068</v>
      </c>
      <c r="D356" t="inlineStr">
        <is>
          <t>2/2026</t>
        </is>
      </c>
      <c r="E356" t="inlineStr">
        <is>
          <t>Serviço</t>
        </is>
      </c>
      <c r="F356" t="n">
        <v>502.45</v>
      </c>
      <c r="G356" t="n">
        <v>0</v>
      </c>
      <c r="H356" t="n">
        <v>502.45</v>
      </c>
    </row>
    <row r="357">
      <c r="A357" t="n">
        <v>122</v>
      </c>
      <c r="B357" t="inlineStr">
        <is>
          <t>Arcos</t>
        </is>
      </c>
      <c r="C357" s="550" t="n">
        <v>46067</v>
      </c>
      <c r="D357" t="inlineStr">
        <is>
          <t>2/2026</t>
        </is>
      </c>
      <c r="E357" t="inlineStr">
        <is>
          <t>Bebidas</t>
        </is>
      </c>
      <c r="F357" t="n">
        <v>14139</v>
      </c>
      <c r="G357" t="n">
        <v>101.05</v>
      </c>
      <c r="H357" t="n">
        <v>14037.95</v>
      </c>
    </row>
    <row r="358">
      <c r="A358" t="n">
        <v>122</v>
      </c>
      <c r="B358" t="inlineStr">
        <is>
          <t>Arcos</t>
        </is>
      </c>
      <c r="C358" s="550" t="n">
        <v>46067</v>
      </c>
      <c r="D358" t="inlineStr">
        <is>
          <t>2/2026</t>
        </is>
      </c>
      <c r="E358" t="inlineStr">
        <is>
          <t>Alimentos</t>
        </is>
      </c>
      <c r="F358" t="n">
        <v>9430</v>
      </c>
      <c r="G358" t="n">
        <v>528.75</v>
      </c>
      <c r="H358" t="n">
        <v>8901.25</v>
      </c>
    </row>
    <row r="359">
      <c r="A359" t="n">
        <v>122</v>
      </c>
      <c r="B359" t="inlineStr">
        <is>
          <t>Arcos</t>
        </is>
      </c>
      <c r="C359" s="550" t="n">
        <v>46067</v>
      </c>
      <c r="D359" t="inlineStr">
        <is>
          <t>2/2026</t>
        </is>
      </c>
      <c r="E359" t="inlineStr">
        <is>
          <t>Couvert</t>
        </is>
      </c>
      <c r="F359" t="n">
        <v>1700</v>
      </c>
      <c r="G359" t="n">
        <v>0</v>
      </c>
      <c r="H359" t="n">
        <v>1700</v>
      </c>
    </row>
    <row r="360">
      <c r="A360" t="n">
        <v>122</v>
      </c>
      <c r="B360" t="inlineStr">
        <is>
          <t>Arcos</t>
        </is>
      </c>
      <c r="C360" s="550" t="n">
        <v>46067</v>
      </c>
      <c r="D360" t="inlineStr">
        <is>
          <t>2/2026</t>
        </is>
      </c>
      <c r="E360" t="inlineStr">
        <is>
          <t>Serviço</t>
        </is>
      </c>
      <c r="F360" t="n">
        <v>2940.88</v>
      </c>
      <c r="G360" t="n">
        <v>0</v>
      </c>
      <c r="H360" t="n">
        <v>2940.88</v>
      </c>
    </row>
    <row r="361">
      <c r="A361" t="n">
        <v>122</v>
      </c>
      <c r="B361" t="inlineStr">
        <is>
          <t>Arcos</t>
        </is>
      </c>
      <c r="C361" s="550" t="n">
        <v>46066</v>
      </c>
      <c r="D361" t="inlineStr">
        <is>
          <t>2/2026</t>
        </is>
      </c>
      <c r="E361" t="inlineStr">
        <is>
          <t>Alimentos</t>
        </is>
      </c>
      <c r="F361" t="n">
        <v>11196</v>
      </c>
      <c r="G361" t="n">
        <v>1139.57</v>
      </c>
      <c r="H361" t="n">
        <v>10056.43</v>
      </c>
    </row>
    <row r="362">
      <c r="A362" t="n">
        <v>122</v>
      </c>
      <c r="B362" t="inlineStr">
        <is>
          <t>Arcos</t>
        </is>
      </c>
      <c r="C362" s="550" t="n">
        <v>46066</v>
      </c>
      <c r="D362" t="inlineStr">
        <is>
          <t>2/2026</t>
        </is>
      </c>
      <c r="E362" t="inlineStr">
        <is>
          <t>Bebidas</t>
        </is>
      </c>
      <c r="F362" t="n">
        <v>10822</v>
      </c>
      <c r="G362" t="n">
        <v>265.83</v>
      </c>
      <c r="H362" t="n">
        <v>10556.17</v>
      </c>
    </row>
    <row r="363">
      <c r="A363" t="n">
        <v>122</v>
      </c>
      <c r="B363" t="inlineStr">
        <is>
          <t>Arcos</t>
        </is>
      </c>
      <c r="C363" s="550" t="n">
        <v>46066</v>
      </c>
      <c r="D363" t="inlineStr">
        <is>
          <t>2/2026</t>
        </is>
      </c>
      <c r="E363" t="inlineStr">
        <is>
          <t>Couvert</t>
        </is>
      </c>
      <c r="F363" t="n">
        <v>980</v>
      </c>
      <c r="G363" t="n">
        <v>0</v>
      </c>
      <c r="H363" t="n">
        <v>980</v>
      </c>
    </row>
    <row r="364">
      <c r="A364" t="n">
        <v>122</v>
      </c>
      <c r="B364" t="inlineStr">
        <is>
          <t>Arcos</t>
        </is>
      </c>
      <c r="C364" s="550" t="n">
        <v>46066</v>
      </c>
      <c r="D364" t="inlineStr">
        <is>
          <t>2/2026</t>
        </is>
      </c>
      <c r="E364" t="inlineStr">
        <is>
          <t>Serviço</t>
        </is>
      </c>
      <c r="F364" t="n">
        <v>2647.63</v>
      </c>
      <c r="G364" t="n">
        <v>0</v>
      </c>
      <c r="H364" t="n">
        <v>2647.63</v>
      </c>
    </row>
    <row r="365">
      <c r="A365" t="n">
        <v>122</v>
      </c>
      <c r="B365" t="inlineStr">
        <is>
          <t>Arcos</t>
        </is>
      </c>
      <c r="C365" s="550" t="n">
        <v>46065</v>
      </c>
      <c r="D365" t="inlineStr">
        <is>
          <t>2/2026</t>
        </is>
      </c>
      <c r="E365" t="inlineStr">
        <is>
          <t>Alimentos</t>
        </is>
      </c>
      <c r="F365" t="n">
        <v>13333</v>
      </c>
      <c r="G365" t="n">
        <v>1326.63</v>
      </c>
      <c r="H365" t="n">
        <v>12006.37</v>
      </c>
    </row>
    <row r="366">
      <c r="A366" t="n">
        <v>122</v>
      </c>
      <c r="B366" t="inlineStr">
        <is>
          <t>Arcos</t>
        </is>
      </c>
      <c r="C366" s="550" t="n">
        <v>46065</v>
      </c>
      <c r="D366" t="inlineStr">
        <is>
          <t>2/2026</t>
        </is>
      </c>
      <c r="E366" t="inlineStr">
        <is>
          <t>Bebidas</t>
        </is>
      </c>
      <c r="F366" t="n">
        <v>13175</v>
      </c>
      <c r="G366" t="n">
        <v>647.97</v>
      </c>
      <c r="H366" t="n">
        <v>12527.03</v>
      </c>
    </row>
    <row r="367">
      <c r="A367" t="n">
        <v>122</v>
      </c>
      <c r="B367" t="inlineStr">
        <is>
          <t>Arcos</t>
        </is>
      </c>
      <c r="C367" s="550" t="n">
        <v>46065</v>
      </c>
      <c r="D367" t="inlineStr">
        <is>
          <t>2/2026</t>
        </is>
      </c>
      <c r="E367" t="inlineStr">
        <is>
          <t>Serviço</t>
        </is>
      </c>
      <c r="F367" t="n">
        <v>3178.61</v>
      </c>
      <c r="G367" t="n">
        <v>0</v>
      </c>
      <c r="H367" t="n">
        <v>3178.61</v>
      </c>
    </row>
    <row r="368">
      <c r="A368" t="n">
        <v>122</v>
      </c>
      <c r="B368" t="inlineStr">
        <is>
          <t>Arcos</t>
        </is>
      </c>
      <c r="C368" s="550" t="n">
        <v>46064</v>
      </c>
      <c r="D368" t="inlineStr">
        <is>
          <t>2/2026</t>
        </is>
      </c>
      <c r="E368" t="inlineStr">
        <is>
          <t>Alimentos</t>
        </is>
      </c>
      <c r="F368" t="n">
        <v>4027</v>
      </c>
      <c r="G368" t="n">
        <v>258.5</v>
      </c>
      <c r="H368" t="n">
        <v>3768.5</v>
      </c>
    </row>
    <row r="369">
      <c r="A369" t="n">
        <v>122</v>
      </c>
      <c r="B369" t="inlineStr">
        <is>
          <t>Arcos</t>
        </is>
      </c>
      <c r="C369" s="550" t="n">
        <v>46064</v>
      </c>
      <c r="D369" t="inlineStr">
        <is>
          <t>2/2026</t>
        </is>
      </c>
      <c r="E369" t="inlineStr">
        <is>
          <t>Bebidas</t>
        </is>
      </c>
      <c r="F369" t="n">
        <v>1050</v>
      </c>
      <c r="G369" t="n">
        <v>59.6</v>
      </c>
      <c r="H369" t="n">
        <v>990.4</v>
      </c>
    </row>
    <row r="370">
      <c r="A370" t="n">
        <v>122</v>
      </c>
      <c r="B370" t="inlineStr">
        <is>
          <t>Arcos</t>
        </is>
      </c>
      <c r="C370" s="550" t="n">
        <v>46064</v>
      </c>
      <c r="D370" t="inlineStr">
        <is>
          <t>2/2026</t>
        </is>
      </c>
      <c r="E370" t="inlineStr">
        <is>
          <t>Serviço</t>
        </is>
      </c>
      <c r="F370" t="n">
        <v>650.26</v>
      </c>
      <c r="G370" t="n">
        <v>0</v>
      </c>
      <c r="H370" t="n">
        <v>650.26</v>
      </c>
    </row>
    <row r="371">
      <c r="A371" t="n">
        <v>122</v>
      </c>
      <c r="B371" t="inlineStr">
        <is>
          <t>Arcos</t>
        </is>
      </c>
      <c r="C371" s="550" t="n">
        <v>46063</v>
      </c>
      <c r="D371" t="inlineStr">
        <is>
          <t>2/2026</t>
        </is>
      </c>
      <c r="E371" t="inlineStr">
        <is>
          <t>Alimentos</t>
        </is>
      </c>
      <c r="F371" t="n">
        <v>9893</v>
      </c>
      <c r="G371" t="n">
        <v>302.83</v>
      </c>
      <c r="H371" t="n">
        <v>9590.17</v>
      </c>
    </row>
    <row r="372">
      <c r="A372" t="n">
        <v>122</v>
      </c>
      <c r="B372" t="inlineStr">
        <is>
          <t>Arcos</t>
        </is>
      </c>
      <c r="C372" s="550" t="n">
        <v>46063</v>
      </c>
      <c r="D372" t="inlineStr">
        <is>
          <t>2/2026</t>
        </is>
      </c>
      <c r="E372" t="inlineStr">
        <is>
          <t>Bebidas</t>
        </is>
      </c>
      <c r="F372" t="n">
        <v>8238</v>
      </c>
      <c r="G372" t="n">
        <v>71.17</v>
      </c>
      <c r="H372" t="n">
        <v>8166.83</v>
      </c>
    </row>
    <row r="373">
      <c r="A373" t="n">
        <v>122</v>
      </c>
      <c r="B373" t="inlineStr">
        <is>
          <t>Arcos</t>
        </is>
      </c>
      <c r="C373" s="550" t="n">
        <v>46063</v>
      </c>
      <c r="D373" t="inlineStr">
        <is>
          <t>2/2026</t>
        </is>
      </c>
      <c r="E373" t="inlineStr">
        <is>
          <t>Serviço</t>
        </is>
      </c>
      <c r="F373" t="n">
        <v>2275.52</v>
      </c>
      <c r="G373" t="n">
        <v>0</v>
      </c>
      <c r="H373" t="n">
        <v>2275.52</v>
      </c>
    </row>
    <row r="374">
      <c r="A374" t="n">
        <v>122</v>
      </c>
      <c r="B374" t="inlineStr">
        <is>
          <t>Arcos</t>
        </is>
      </c>
      <c r="C374" s="550" t="n">
        <v>46062</v>
      </c>
      <c r="D374" t="inlineStr">
        <is>
          <t>2/2026</t>
        </is>
      </c>
      <c r="E374" t="inlineStr">
        <is>
          <t>Bebidas</t>
        </is>
      </c>
      <c r="F374" t="n">
        <v>9608</v>
      </c>
      <c r="G374" t="n">
        <v>0</v>
      </c>
      <c r="H374" t="n">
        <v>9608</v>
      </c>
    </row>
    <row r="375">
      <c r="A375" t="n">
        <v>122</v>
      </c>
      <c r="B375" t="inlineStr">
        <is>
          <t>Arcos</t>
        </is>
      </c>
      <c r="C375" s="550" t="n">
        <v>46062</v>
      </c>
      <c r="D375" t="inlineStr">
        <is>
          <t>2/2026</t>
        </is>
      </c>
      <c r="E375" t="inlineStr">
        <is>
          <t>Alimentos</t>
        </is>
      </c>
      <c r="F375" t="n">
        <v>15217</v>
      </c>
      <c r="G375" t="n">
        <v>0</v>
      </c>
      <c r="H375" t="n">
        <v>15217</v>
      </c>
    </row>
    <row r="376">
      <c r="A376" t="n">
        <v>122</v>
      </c>
      <c r="B376" t="inlineStr">
        <is>
          <t>Arcos</t>
        </is>
      </c>
      <c r="C376" s="550" t="n">
        <v>46062</v>
      </c>
      <c r="D376" t="inlineStr">
        <is>
          <t>2/2026</t>
        </is>
      </c>
      <c r="E376" t="inlineStr">
        <is>
          <t>Serviço</t>
        </is>
      </c>
      <c r="F376" t="n">
        <v>3221.99</v>
      </c>
      <c r="G376" t="n">
        <v>0</v>
      </c>
      <c r="H376" t="n">
        <v>3221.99</v>
      </c>
    </row>
    <row r="377">
      <c r="A377" t="n">
        <v>122</v>
      </c>
      <c r="B377" t="inlineStr">
        <is>
          <t>Arcos</t>
        </is>
      </c>
      <c r="C377" s="550" t="n">
        <v>46061</v>
      </c>
      <c r="D377" t="inlineStr">
        <is>
          <t>2/2026</t>
        </is>
      </c>
      <c r="E377" t="inlineStr">
        <is>
          <t>Bebidas</t>
        </is>
      </c>
      <c r="F377" t="n">
        <v>2418</v>
      </c>
      <c r="G377" t="n">
        <v>15.58</v>
      </c>
      <c r="H377" t="n">
        <v>2402.42</v>
      </c>
    </row>
    <row r="378">
      <c r="A378" t="n">
        <v>122</v>
      </c>
      <c r="B378" t="inlineStr">
        <is>
          <t>Arcos</t>
        </is>
      </c>
      <c r="C378" s="550" t="n">
        <v>46061</v>
      </c>
      <c r="D378" t="inlineStr">
        <is>
          <t>2/2026</t>
        </is>
      </c>
      <c r="E378" t="inlineStr">
        <is>
          <t>Alimentos</t>
        </is>
      </c>
      <c r="F378" t="n">
        <v>4461</v>
      </c>
      <c r="G378" t="n">
        <v>68.42</v>
      </c>
      <c r="H378" t="n">
        <v>4392.58</v>
      </c>
    </row>
    <row r="379">
      <c r="A379" t="n">
        <v>122</v>
      </c>
      <c r="B379" t="inlineStr">
        <is>
          <t>Arcos</t>
        </is>
      </c>
      <c r="C379" s="550" t="n">
        <v>46061</v>
      </c>
      <c r="D379" t="inlineStr">
        <is>
          <t>2/2026</t>
        </is>
      </c>
      <c r="E379" t="inlineStr">
        <is>
          <t>Serviço</t>
        </is>
      </c>
      <c r="F379" t="n">
        <v>840.58</v>
      </c>
      <c r="G379" t="n">
        <v>0</v>
      </c>
      <c r="H379" t="n">
        <v>840.58</v>
      </c>
    </row>
    <row r="380">
      <c r="A380" t="n">
        <v>122</v>
      </c>
      <c r="B380" t="inlineStr">
        <is>
          <t>Arcos</t>
        </is>
      </c>
      <c r="C380" s="550" t="n">
        <v>46060</v>
      </c>
      <c r="D380" t="inlineStr">
        <is>
          <t>2/2026</t>
        </is>
      </c>
      <c r="E380" t="inlineStr">
        <is>
          <t>Bebidas</t>
        </is>
      </c>
      <c r="F380" t="n">
        <v>22884</v>
      </c>
      <c r="G380" t="n">
        <v>266.75</v>
      </c>
      <c r="H380" t="n">
        <v>22617.25</v>
      </c>
    </row>
    <row r="381">
      <c r="A381" t="n">
        <v>122</v>
      </c>
      <c r="B381" t="inlineStr">
        <is>
          <t>Arcos</t>
        </is>
      </c>
      <c r="C381" s="550" t="n">
        <v>46060</v>
      </c>
      <c r="D381" t="inlineStr">
        <is>
          <t>2/2026</t>
        </is>
      </c>
      <c r="E381" t="inlineStr">
        <is>
          <t>Alimentos</t>
        </is>
      </c>
      <c r="F381" t="n">
        <v>14856</v>
      </c>
      <c r="G381" t="n">
        <v>845.25</v>
      </c>
      <c r="H381" t="n">
        <v>14010.75</v>
      </c>
    </row>
    <row r="382">
      <c r="A382" t="n">
        <v>122</v>
      </c>
      <c r="B382" t="inlineStr">
        <is>
          <t>Arcos</t>
        </is>
      </c>
      <c r="C382" s="550" t="n">
        <v>46060</v>
      </c>
      <c r="D382" t="inlineStr">
        <is>
          <t>2/2026</t>
        </is>
      </c>
      <c r="E382" t="inlineStr">
        <is>
          <t>Couvert</t>
        </is>
      </c>
      <c r="F382" t="n">
        <v>1860</v>
      </c>
      <c r="G382" t="n">
        <v>0</v>
      </c>
      <c r="H382" t="n">
        <v>1860</v>
      </c>
    </row>
    <row r="383">
      <c r="A383" t="n">
        <v>122</v>
      </c>
      <c r="B383" t="inlineStr">
        <is>
          <t>Arcos</t>
        </is>
      </c>
      <c r="C383" s="550" t="n">
        <v>46060</v>
      </c>
      <c r="D383" t="inlineStr">
        <is>
          <t>2/2026</t>
        </is>
      </c>
      <c r="E383" t="inlineStr">
        <is>
          <t>Serviço</t>
        </is>
      </c>
      <c r="F383" t="n">
        <v>4413.83</v>
      </c>
      <c r="G383" t="n">
        <v>0</v>
      </c>
      <c r="H383" t="n">
        <v>4413.83</v>
      </c>
    </row>
    <row r="384">
      <c r="A384" t="n">
        <v>122</v>
      </c>
      <c r="B384" t="inlineStr">
        <is>
          <t>Arcos</t>
        </is>
      </c>
      <c r="C384" s="550" t="n">
        <v>46059</v>
      </c>
      <c r="D384" t="inlineStr">
        <is>
          <t>2/2026</t>
        </is>
      </c>
      <c r="E384" t="inlineStr">
        <is>
          <t>Alimentos</t>
        </is>
      </c>
      <c r="F384" t="n">
        <v>19810</v>
      </c>
      <c r="G384" t="n">
        <v>555.41</v>
      </c>
      <c r="H384" t="n">
        <v>19254.59</v>
      </c>
    </row>
    <row r="385">
      <c r="A385" t="n">
        <v>122</v>
      </c>
      <c r="B385" t="inlineStr">
        <is>
          <t>Arcos</t>
        </is>
      </c>
      <c r="C385" s="550" t="n">
        <v>46059</v>
      </c>
      <c r="D385" t="inlineStr">
        <is>
          <t>2/2026</t>
        </is>
      </c>
      <c r="E385" t="inlineStr">
        <is>
          <t>Bebidas</t>
        </is>
      </c>
      <c r="F385" t="n">
        <v>26065</v>
      </c>
      <c r="G385" t="n">
        <v>391.19</v>
      </c>
      <c r="H385" t="n">
        <v>25673.81</v>
      </c>
    </row>
    <row r="386">
      <c r="A386" t="n">
        <v>122</v>
      </c>
      <c r="B386" t="inlineStr">
        <is>
          <t>Arcos</t>
        </is>
      </c>
      <c r="C386" s="550" t="n">
        <v>46059</v>
      </c>
      <c r="D386" t="inlineStr">
        <is>
          <t>2/2026</t>
        </is>
      </c>
      <c r="E386" t="inlineStr">
        <is>
          <t>Couvert</t>
        </is>
      </c>
      <c r="F386" t="n">
        <v>2340</v>
      </c>
      <c r="G386" t="n">
        <v>40</v>
      </c>
      <c r="H386" t="n">
        <v>2300</v>
      </c>
    </row>
    <row r="387">
      <c r="A387" t="n">
        <v>122</v>
      </c>
      <c r="B387" t="inlineStr">
        <is>
          <t>Arcos</t>
        </is>
      </c>
      <c r="C387" s="550" t="n">
        <v>46059</v>
      </c>
      <c r="D387" t="inlineStr">
        <is>
          <t>2/2026</t>
        </is>
      </c>
      <c r="E387" t="inlineStr">
        <is>
          <t>Serviço</t>
        </is>
      </c>
      <c r="F387" t="n">
        <v>5644.86</v>
      </c>
      <c r="G387" t="n">
        <v>0</v>
      </c>
      <c r="H387" t="n">
        <v>5644.86</v>
      </c>
    </row>
    <row r="388">
      <c r="A388" t="n">
        <v>122</v>
      </c>
      <c r="B388" t="inlineStr">
        <is>
          <t>Arcos</t>
        </is>
      </c>
      <c r="C388" s="550" t="n">
        <v>46058</v>
      </c>
      <c r="D388" t="inlineStr">
        <is>
          <t>2/2026</t>
        </is>
      </c>
      <c r="E388" t="inlineStr">
        <is>
          <t>Alimentos</t>
        </is>
      </c>
      <c r="F388" t="n">
        <v>15565</v>
      </c>
      <c r="G388" t="n">
        <v>955.9299999999999</v>
      </c>
      <c r="H388" t="n">
        <v>14609.07</v>
      </c>
    </row>
    <row r="389">
      <c r="A389" t="n">
        <v>122</v>
      </c>
      <c r="B389" t="inlineStr">
        <is>
          <t>Arcos</t>
        </is>
      </c>
      <c r="C389" s="550" t="n">
        <v>46058</v>
      </c>
      <c r="D389" t="inlineStr">
        <is>
          <t>2/2026</t>
        </is>
      </c>
      <c r="E389" t="inlineStr">
        <is>
          <t>Bebidas</t>
        </is>
      </c>
      <c r="F389" t="n">
        <v>15912</v>
      </c>
      <c r="G389" t="n">
        <v>357.17</v>
      </c>
      <c r="H389" t="n">
        <v>15554.83</v>
      </c>
    </row>
    <row r="390">
      <c r="A390" t="n">
        <v>122</v>
      </c>
      <c r="B390" t="inlineStr">
        <is>
          <t>Arcos</t>
        </is>
      </c>
      <c r="C390" s="550" t="n">
        <v>46058</v>
      </c>
      <c r="D390" t="inlineStr">
        <is>
          <t>2/2026</t>
        </is>
      </c>
      <c r="E390" t="inlineStr">
        <is>
          <t>Serviço</t>
        </is>
      </c>
      <c r="F390" t="n">
        <v>3979.92</v>
      </c>
      <c r="G390" t="n">
        <v>0</v>
      </c>
      <c r="H390" t="n">
        <v>3979.92</v>
      </c>
    </row>
    <row r="391">
      <c r="A391" t="n">
        <v>122</v>
      </c>
      <c r="B391" t="inlineStr">
        <is>
          <t>Arcos</t>
        </is>
      </c>
      <c r="C391" s="550" t="n">
        <v>46057</v>
      </c>
      <c r="D391" t="inlineStr">
        <is>
          <t>2/2026</t>
        </is>
      </c>
      <c r="E391" t="inlineStr">
        <is>
          <t>Alimentos</t>
        </is>
      </c>
      <c r="F391" t="n">
        <v>11995</v>
      </c>
      <c r="G391" t="n">
        <v>701.96</v>
      </c>
      <c r="H391" t="n">
        <v>11293.04</v>
      </c>
    </row>
    <row r="392">
      <c r="A392" t="n">
        <v>122</v>
      </c>
      <c r="B392" t="inlineStr">
        <is>
          <t>Arcos</t>
        </is>
      </c>
      <c r="C392" s="550" t="n">
        <v>46057</v>
      </c>
      <c r="D392" t="inlineStr">
        <is>
          <t>2/2026</t>
        </is>
      </c>
      <c r="E392" t="inlineStr">
        <is>
          <t>Bebidas</t>
        </is>
      </c>
      <c r="F392" t="n">
        <v>11362</v>
      </c>
      <c r="G392" t="n">
        <v>304.04</v>
      </c>
      <c r="H392" t="n">
        <v>11057.96</v>
      </c>
    </row>
    <row r="393">
      <c r="A393" t="n">
        <v>122</v>
      </c>
      <c r="B393" t="inlineStr">
        <is>
          <t>Arcos</t>
        </is>
      </c>
      <c r="C393" s="550" t="n">
        <v>46057</v>
      </c>
      <c r="D393" t="inlineStr">
        <is>
          <t>2/2026</t>
        </is>
      </c>
      <c r="E393" t="inlineStr">
        <is>
          <t>Serviço</t>
        </is>
      </c>
      <c r="F393" t="n">
        <v>2930.64</v>
      </c>
      <c r="G393" t="n">
        <v>0</v>
      </c>
      <c r="H393" t="n">
        <v>2930.64</v>
      </c>
    </row>
    <row r="394">
      <c r="A394" t="n">
        <v>122</v>
      </c>
      <c r="B394" t="inlineStr">
        <is>
          <t>Arcos</t>
        </is>
      </c>
      <c r="C394" s="550" t="n">
        <v>46056</v>
      </c>
      <c r="D394" t="inlineStr">
        <is>
          <t>2/2026</t>
        </is>
      </c>
      <c r="E394" t="inlineStr">
        <is>
          <t>Alimentos</t>
        </is>
      </c>
      <c r="F394" t="n">
        <v>12134</v>
      </c>
      <c r="G394" t="n">
        <v>818.08</v>
      </c>
      <c r="H394" t="n">
        <v>11315.92</v>
      </c>
    </row>
    <row r="395">
      <c r="A395" t="n">
        <v>122</v>
      </c>
      <c r="B395" t="inlineStr">
        <is>
          <t>Arcos</t>
        </is>
      </c>
      <c r="C395" s="550" t="n">
        <v>46056</v>
      </c>
      <c r="D395" t="inlineStr">
        <is>
          <t>2/2026</t>
        </is>
      </c>
      <c r="E395" t="inlineStr">
        <is>
          <t>Bebidas</t>
        </is>
      </c>
      <c r="F395" t="n">
        <v>21180</v>
      </c>
      <c r="G395" t="n">
        <v>446.82</v>
      </c>
      <c r="H395" t="n">
        <v>20733.18</v>
      </c>
    </row>
    <row r="396">
      <c r="A396" t="n">
        <v>122</v>
      </c>
      <c r="B396" t="inlineStr">
        <is>
          <t>Arcos</t>
        </is>
      </c>
      <c r="C396" s="550" t="n">
        <v>46056</v>
      </c>
      <c r="D396" t="inlineStr">
        <is>
          <t>2/2026</t>
        </is>
      </c>
      <c r="E396" t="inlineStr">
        <is>
          <t>Serviço</t>
        </is>
      </c>
      <c r="F396" t="n">
        <v>3062.15</v>
      </c>
      <c r="G396" t="n">
        <v>0</v>
      </c>
      <c r="H396" t="n">
        <v>3062.15</v>
      </c>
    </row>
    <row r="397">
      <c r="A397" t="n">
        <v>122</v>
      </c>
      <c r="B397" t="inlineStr">
        <is>
          <t>Arcos</t>
        </is>
      </c>
      <c r="C397" s="550" t="n">
        <v>46055</v>
      </c>
      <c r="D397" t="inlineStr">
        <is>
          <t>2/2026</t>
        </is>
      </c>
      <c r="E397" t="inlineStr">
        <is>
          <t>Bebidas</t>
        </is>
      </c>
      <c r="F397" t="n">
        <v>8478</v>
      </c>
      <c r="G397" t="n">
        <v>0</v>
      </c>
      <c r="H397" t="n">
        <v>8478</v>
      </c>
    </row>
    <row r="398">
      <c r="A398" t="n">
        <v>122</v>
      </c>
      <c r="B398" t="inlineStr">
        <is>
          <t>Arcos</t>
        </is>
      </c>
      <c r="C398" s="550" t="n">
        <v>46055</v>
      </c>
      <c r="D398" t="inlineStr">
        <is>
          <t>2/2026</t>
        </is>
      </c>
      <c r="E398" t="inlineStr">
        <is>
          <t>Alimentos</t>
        </is>
      </c>
      <c r="F398" t="n">
        <v>240</v>
      </c>
      <c r="G398" t="n">
        <v>0</v>
      </c>
      <c r="H398" t="n">
        <v>240</v>
      </c>
    </row>
    <row r="399">
      <c r="A399" t="n">
        <v>122</v>
      </c>
      <c r="B399" t="inlineStr">
        <is>
          <t>Arcos</t>
        </is>
      </c>
      <c r="C399" s="550" t="n">
        <v>46054</v>
      </c>
      <c r="D399" t="inlineStr">
        <is>
          <t>2/2026</t>
        </is>
      </c>
      <c r="E399" t="inlineStr">
        <is>
          <t>Bebidas</t>
        </is>
      </c>
      <c r="F399" t="n">
        <v>3789</v>
      </c>
      <c r="G399" t="n">
        <v>60.79</v>
      </c>
      <c r="H399" t="n">
        <v>3728.21</v>
      </c>
    </row>
    <row r="400">
      <c r="A400" t="n">
        <v>122</v>
      </c>
      <c r="B400" t="inlineStr">
        <is>
          <t>Arcos</t>
        </is>
      </c>
      <c r="C400" s="550" t="n">
        <v>46054</v>
      </c>
      <c r="D400" t="inlineStr">
        <is>
          <t>2/2026</t>
        </is>
      </c>
      <c r="E400" t="inlineStr">
        <is>
          <t>Alimentos</t>
        </is>
      </c>
      <c r="F400" t="n">
        <v>8664</v>
      </c>
      <c r="G400" t="n">
        <v>321.21</v>
      </c>
      <c r="H400" t="n">
        <v>8342.790000000001</v>
      </c>
    </row>
    <row r="401">
      <c r="A401" t="n">
        <v>122</v>
      </c>
      <c r="B401" t="inlineStr">
        <is>
          <t>Arcos</t>
        </is>
      </c>
      <c r="C401" s="550" t="n">
        <v>46054</v>
      </c>
      <c r="D401" t="inlineStr">
        <is>
          <t>2/2026</t>
        </is>
      </c>
      <c r="E401" t="inlineStr">
        <is>
          <t>Serviço</t>
        </is>
      </c>
      <c r="F401" t="n">
        <v>1584.7</v>
      </c>
      <c r="G401" t="n">
        <v>0</v>
      </c>
      <c r="H401" t="n">
        <v>1584.7</v>
      </c>
    </row>
    <row r="402">
      <c r="A402" t="n">
        <v>122</v>
      </c>
      <c r="B402" t="inlineStr">
        <is>
          <t>Arcos</t>
        </is>
      </c>
      <c r="C402" s="550" t="n">
        <v>46053</v>
      </c>
      <c r="D402" t="inlineStr">
        <is>
          <t>1/2026</t>
        </is>
      </c>
      <c r="E402" t="inlineStr">
        <is>
          <t>Bebidas</t>
        </is>
      </c>
      <c r="F402" t="n">
        <v>43228</v>
      </c>
      <c r="G402" t="n">
        <v>172.09</v>
      </c>
      <c r="H402" t="n">
        <v>43055.91</v>
      </c>
    </row>
    <row r="403">
      <c r="A403" t="n">
        <v>122</v>
      </c>
      <c r="B403" t="inlineStr">
        <is>
          <t>Arcos</t>
        </is>
      </c>
      <c r="C403" s="550" t="n">
        <v>46053</v>
      </c>
      <c r="D403" t="inlineStr">
        <is>
          <t>1/2026</t>
        </is>
      </c>
      <c r="E403" t="inlineStr">
        <is>
          <t>Alimentos</t>
        </is>
      </c>
      <c r="F403" t="n">
        <v>31137</v>
      </c>
      <c r="G403" t="n">
        <v>735.91</v>
      </c>
      <c r="H403" t="n">
        <v>30401.09</v>
      </c>
    </row>
    <row r="404">
      <c r="A404" t="n">
        <v>122</v>
      </c>
      <c r="B404" t="inlineStr">
        <is>
          <t>Arcos</t>
        </is>
      </c>
      <c r="C404" s="550" t="n">
        <v>46053</v>
      </c>
      <c r="D404" t="inlineStr">
        <is>
          <t>1/2026</t>
        </is>
      </c>
      <c r="E404" t="inlineStr">
        <is>
          <t>Couvert</t>
        </is>
      </c>
      <c r="F404" t="n">
        <v>3160</v>
      </c>
      <c r="G404" t="n">
        <v>20</v>
      </c>
      <c r="H404" t="n">
        <v>3140</v>
      </c>
    </row>
    <row r="405">
      <c r="A405" t="n">
        <v>122</v>
      </c>
      <c r="B405" t="inlineStr">
        <is>
          <t>Arcos</t>
        </is>
      </c>
      <c r="C405" s="550" t="n">
        <v>46053</v>
      </c>
      <c r="D405" t="inlineStr">
        <is>
          <t>1/2026</t>
        </is>
      </c>
      <c r="E405" t="inlineStr">
        <is>
          <t>Serviço</t>
        </is>
      </c>
      <c r="F405" t="n">
        <v>8590.389999999999</v>
      </c>
      <c r="G405" t="n">
        <v>0</v>
      </c>
      <c r="H405" t="n">
        <v>8590.389999999999</v>
      </c>
    </row>
    <row r="406">
      <c r="A406" t="n">
        <v>122</v>
      </c>
      <c r="B406" t="inlineStr">
        <is>
          <t>Arcos</t>
        </is>
      </c>
      <c r="C406" s="550" t="n">
        <v>46052</v>
      </c>
      <c r="D406" t="inlineStr">
        <is>
          <t>1/2026</t>
        </is>
      </c>
      <c r="E406" t="inlineStr">
        <is>
          <t>Alimentos</t>
        </is>
      </c>
      <c r="F406" t="n">
        <v>22903</v>
      </c>
      <c r="G406" t="n">
        <v>719.3099999999999</v>
      </c>
      <c r="H406" t="n">
        <v>22183.69</v>
      </c>
    </row>
    <row r="407">
      <c r="A407" t="n">
        <v>122</v>
      </c>
      <c r="B407" t="inlineStr">
        <is>
          <t>Arcos</t>
        </is>
      </c>
      <c r="C407" s="550" t="n">
        <v>46052</v>
      </c>
      <c r="D407" t="inlineStr">
        <is>
          <t>1/2026</t>
        </is>
      </c>
      <c r="E407" t="inlineStr">
        <is>
          <t>Bebidas</t>
        </is>
      </c>
      <c r="F407" t="n">
        <v>34432</v>
      </c>
      <c r="G407" t="n">
        <v>192.69</v>
      </c>
      <c r="H407" t="n">
        <v>34239.31</v>
      </c>
    </row>
    <row r="408">
      <c r="A408" t="n">
        <v>122</v>
      </c>
      <c r="B408" t="inlineStr">
        <is>
          <t>Arcos</t>
        </is>
      </c>
      <c r="C408" s="550" t="n">
        <v>46052</v>
      </c>
      <c r="D408" t="inlineStr">
        <is>
          <t>1/2026</t>
        </is>
      </c>
      <c r="E408" t="inlineStr">
        <is>
          <t>Couvert</t>
        </is>
      </c>
      <c r="F408" t="n">
        <v>2000</v>
      </c>
      <c r="G408" t="n">
        <v>0</v>
      </c>
      <c r="H408" t="n">
        <v>2000</v>
      </c>
    </row>
    <row r="409">
      <c r="A409" t="n">
        <v>122</v>
      </c>
      <c r="B409" t="inlineStr">
        <is>
          <t>Arcos</t>
        </is>
      </c>
      <c r="C409" s="550" t="n">
        <v>46052</v>
      </c>
      <c r="D409" t="inlineStr">
        <is>
          <t>1/2026</t>
        </is>
      </c>
      <c r="E409" t="inlineStr">
        <is>
          <t>Serviço</t>
        </is>
      </c>
      <c r="F409" t="n">
        <v>6277.05</v>
      </c>
      <c r="G409" t="n">
        <v>0</v>
      </c>
      <c r="H409" t="n">
        <v>6277.05</v>
      </c>
    </row>
    <row r="410">
      <c r="A410" t="n">
        <v>122</v>
      </c>
      <c r="B410" t="inlineStr">
        <is>
          <t>Arcos</t>
        </is>
      </c>
      <c r="C410" s="550" t="n">
        <v>46051</v>
      </c>
      <c r="D410" t="inlineStr">
        <is>
          <t>1/2026</t>
        </is>
      </c>
      <c r="E410" t="inlineStr">
        <is>
          <t>Bebidas</t>
        </is>
      </c>
      <c r="F410" t="n">
        <v>19703</v>
      </c>
      <c r="G410" t="n">
        <v>3466.71</v>
      </c>
      <c r="H410" t="n">
        <v>16236.29</v>
      </c>
    </row>
    <row r="411">
      <c r="A411" t="n">
        <v>122</v>
      </c>
      <c r="B411" t="inlineStr">
        <is>
          <t>Arcos</t>
        </is>
      </c>
      <c r="C411" s="550" t="n">
        <v>46051</v>
      </c>
      <c r="D411" t="inlineStr">
        <is>
          <t>1/2026</t>
        </is>
      </c>
      <c r="E411" t="inlineStr">
        <is>
          <t>Alimentos</t>
        </is>
      </c>
      <c r="F411" t="n">
        <v>28044</v>
      </c>
      <c r="G411" t="n">
        <v>10332.29</v>
      </c>
      <c r="H411" t="n">
        <v>17711.71</v>
      </c>
    </row>
    <row r="412">
      <c r="A412" t="n">
        <v>122</v>
      </c>
      <c r="B412" t="inlineStr">
        <is>
          <t>Arcos</t>
        </is>
      </c>
      <c r="C412" s="550" t="n">
        <v>46051</v>
      </c>
      <c r="D412" t="inlineStr">
        <is>
          <t>1/2026</t>
        </is>
      </c>
      <c r="E412" t="inlineStr">
        <is>
          <t>Serviço</t>
        </is>
      </c>
      <c r="F412" t="n">
        <v>4383.47</v>
      </c>
      <c r="G412" t="n">
        <v>0</v>
      </c>
      <c r="H412" t="n">
        <v>4383.47</v>
      </c>
    </row>
    <row r="413">
      <c r="A413" t="n">
        <v>122</v>
      </c>
      <c r="B413" t="inlineStr">
        <is>
          <t>Arcos</t>
        </is>
      </c>
      <c r="C413" s="550" t="n">
        <v>46050</v>
      </c>
      <c r="D413" t="inlineStr">
        <is>
          <t>1/2026</t>
        </is>
      </c>
      <c r="E413" t="inlineStr">
        <is>
          <t>Alimentos</t>
        </is>
      </c>
      <c r="F413" t="n">
        <v>15949</v>
      </c>
      <c r="G413" t="n">
        <v>4983.86</v>
      </c>
      <c r="H413" t="n">
        <v>10965.14</v>
      </c>
    </row>
    <row r="414">
      <c r="A414" t="n">
        <v>122</v>
      </c>
      <c r="B414" t="inlineStr">
        <is>
          <t>Arcos</t>
        </is>
      </c>
      <c r="C414" s="550" t="n">
        <v>46050</v>
      </c>
      <c r="D414" t="inlineStr">
        <is>
          <t>1/2026</t>
        </is>
      </c>
      <c r="E414" t="inlineStr">
        <is>
          <t>Bebidas</t>
        </is>
      </c>
      <c r="F414" t="n">
        <v>14838</v>
      </c>
      <c r="G414" t="n">
        <v>3200.73</v>
      </c>
      <c r="H414" t="n">
        <v>11637.27</v>
      </c>
    </row>
    <row r="415">
      <c r="A415" t="n">
        <v>122</v>
      </c>
      <c r="B415" t="inlineStr">
        <is>
          <t>Arcos</t>
        </is>
      </c>
      <c r="C415" s="550" t="n">
        <v>46050</v>
      </c>
      <c r="D415" t="inlineStr">
        <is>
          <t>1/2026</t>
        </is>
      </c>
      <c r="E415" t="inlineStr">
        <is>
          <t>Serviço</t>
        </is>
      </c>
      <c r="F415" t="n">
        <v>2877.09</v>
      </c>
      <c r="G415" t="n">
        <v>0</v>
      </c>
      <c r="H415" t="n">
        <v>2877.09</v>
      </c>
    </row>
    <row r="416">
      <c r="A416" t="n">
        <v>122</v>
      </c>
      <c r="B416" t="inlineStr">
        <is>
          <t>Arcos</t>
        </is>
      </c>
      <c r="C416" s="550" t="n">
        <v>46049</v>
      </c>
      <c r="D416" t="inlineStr">
        <is>
          <t>1/2026</t>
        </is>
      </c>
      <c r="E416" t="inlineStr">
        <is>
          <t>Bebidas</t>
        </is>
      </c>
      <c r="F416" t="n">
        <v>9748</v>
      </c>
      <c r="G416" t="n">
        <v>278.43</v>
      </c>
      <c r="H416" t="n">
        <v>9469.57</v>
      </c>
    </row>
    <row r="417">
      <c r="A417" t="n">
        <v>122</v>
      </c>
      <c r="B417" t="inlineStr">
        <is>
          <t>Arcos</t>
        </is>
      </c>
      <c r="C417" s="550" t="n">
        <v>46049</v>
      </c>
      <c r="D417" t="inlineStr">
        <is>
          <t>1/2026</t>
        </is>
      </c>
      <c r="E417" t="inlineStr">
        <is>
          <t>Alimentos</t>
        </is>
      </c>
      <c r="F417" t="n">
        <v>10841</v>
      </c>
      <c r="G417" t="n">
        <v>685.27</v>
      </c>
      <c r="H417" t="n">
        <v>10155.73</v>
      </c>
    </row>
    <row r="418">
      <c r="A418" t="n">
        <v>122</v>
      </c>
      <c r="B418" t="inlineStr">
        <is>
          <t>Arcos</t>
        </is>
      </c>
      <c r="C418" s="550" t="n">
        <v>46049</v>
      </c>
      <c r="D418" t="inlineStr">
        <is>
          <t>1/2026</t>
        </is>
      </c>
      <c r="E418" t="inlineStr">
        <is>
          <t>Serviço</t>
        </is>
      </c>
      <c r="F418" t="n">
        <v>2582.99</v>
      </c>
      <c r="G418" t="n">
        <v>0</v>
      </c>
      <c r="H418" t="n">
        <v>2582.99</v>
      </c>
    </row>
    <row r="419">
      <c r="A419" t="n">
        <v>122</v>
      </c>
      <c r="B419" t="inlineStr">
        <is>
          <t>Arcos</t>
        </is>
      </c>
      <c r="C419" s="550" t="n">
        <v>46047</v>
      </c>
      <c r="D419" t="inlineStr">
        <is>
          <t>1/2026</t>
        </is>
      </c>
      <c r="E419" t="inlineStr">
        <is>
          <t>Bebidas</t>
        </is>
      </c>
      <c r="F419" t="n">
        <v>11130</v>
      </c>
      <c r="G419" t="n">
        <v>49.61</v>
      </c>
      <c r="H419" t="n">
        <v>11080.39</v>
      </c>
    </row>
    <row r="420">
      <c r="A420" t="n">
        <v>122</v>
      </c>
      <c r="B420" t="inlineStr">
        <is>
          <t>Arcos</t>
        </is>
      </c>
      <c r="C420" s="550" t="n">
        <v>46047</v>
      </c>
      <c r="D420" t="inlineStr">
        <is>
          <t>1/2026</t>
        </is>
      </c>
      <c r="E420" t="inlineStr">
        <is>
          <t>Alimentos</t>
        </is>
      </c>
      <c r="F420" t="n">
        <v>10202</v>
      </c>
      <c r="G420" t="n">
        <v>334.99</v>
      </c>
      <c r="H420" t="n">
        <v>9867.01</v>
      </c>
    </row>
    <row r="421">
      <c r="A421" t="n">
        <v>122</v>
      </c>
      <c r="B421" t="inlineStr">
        <is>
          <t>Arcos</t>
        </is>
      </c>
      <c r="C421" s="550" t="n">
        <v>46047</v>
      </c>
      <c r="D421" t="inlineStr">
        <is>
          <t>1/2026</t>
        </is>
      </c>
      <c r="E421" t="inlineStr">
        <is>
          <t>Serviço</t>
        </is>
      </c>
      <c r="F421" t="n">
        <v>1855.88</v>
      </c>
      <c r="G421" t="n">
        <v>0</v>
      </c>
      <c r="H421" t="n">
        <v>1855.88</v>
      </c>
    </row>
    <row r="422">
      <c r="A422" t="n">
        <v>122</v>
      </c>
      <c r="B422" t="inlineStr">
        <is>
          <t>Arcos</t>
        </is>
      </c>
      <c r="C422" s="550" t="n">
        <v>46046</v>
      </c>
      <c r="D422" t="inlineStr">
        <is>
          <t>1/2026</t>
        </is>
      </c>
      <c r="E422" t="inlineStr">
        <is>
          <t>Bebidas</t>
        </is>
      </c>
      <c r="F422" t="n">
        <v>39035</v>
      </c>
      <c r="G422" t="n">
        <v>197.84</v>
      </c>
      <c r="H422" t="n">
        <v>38837.16</v>
      </c>
    </row>
    <row r="423">
      <c r="A423" t="n">
        <v>122</v>
      </c>
      <c r="B423" t="inlineStr">
        <is>
          <t>Arcos</t>
        </is>
      </c>
      <c r="C423" s="550" t="n">
        <v>46046</v>
      </c>
      <c r="D423" t="inlineStr">
        <is>
          <t>1/2026</t>
        </is>
      </c>
      <c r="E423" t="inlineStr">
        <is>
          <t>Alimentos</t>
        </is>
      </c>
      <c r="F423" t="n">
        <v>27295</v>
      </c>
      <c r="G423" t="n">
        <v>1255.64</v>
      </c>
      <c r="H423" t="n">
        <v>26039.36</v>
      </c>
    </row>
    <row r="424">
      <c r="A424" t="n">
        <v>122</v>
      </c>
      <c r="B424" t="inlineStr">
        <is>
          <t>Arcos</t>
        </is>
      </c>
      <c r="C424" s="550" t="n">
        <v>46046</v>
      </c>
      <c r="D424" t="inlineStr">
        <is>
          <t>1/2026</t>
        </is>
      </c>
      <c r="E424" t="inlineStr">
        <is>
          <t>Couvert</t>
        </is>
      </c>
      <c r="F424" t="n">
        <v>3640</v>
      </c>
      <c r="G424" t="n">
        <v>20</v>
      </c>
      <c r="H424" t="n">
        <v>3620</v>
      </c>
    </row>
    <row r="425">
      <c r="A425" t="n">
        <v>122</v>
      </c>
      <c r="B425" t="inlineStr">
        <is>
          <t>Arcos</t>
        </is>
      </c>
      <c r="C425" s="550" t="n">
        <v>46046</v>
      </c>
      <c r="D425" t="inlineStr">
        <is>
          <t>1/2026</t>
        </is>
      </c>
      <c r="E425" t="inlineStr">
        <is>
          <t>Serviço</t>
        </is>
      </c>
      <c r="F425" t="n">
        <v>7402.81</v>
      </c>
      <c r="G425" t="n">
        <v>0</v>
      </c>
      <c r="H425" t="n">
        <v>7402.81</v>
      </c>
    </row>
    <row r="426">
      <c r="A426" t="n">
        <v>122</v>
      </c>
      <c r="B426" t="inlineStr">
        <is>
          <t>Arcos</t>
        </is>
      </c>
      <c r="C426" s="550" t="n">
        <v>46045</v>
      </c>
      <c r="D426" t="inlineStr">
        <is>
          <t>1/2026</t>
        </is>
      </c>
      <c r="E426" t="inlineStr">
        <is>
          <t>Alimentos</t>
        </is>
      </c>
      <c r="F426" t="n">
        <v>22314</v>
      </c>
      <c r="G426" t="n">
        <v>686.46</v>
      </c>
      <c r="H426" t="n">
        <v>21627.54</v>
      </c>
    </row>
    <row r="427">
      <c r="A427" t="n">
        <v>122</v>
      </c>
      <c r="B427" t="inlineStr">
        <is>
          <t>Arcos</t>
        </is>
      </c>
      <c r="C427" s="550" t="n">
        <v>46045</v>
      </c>
      <c r="D427" t="inlineStr">
        <is>
          <t>1/2026</t>
        </is>
      </c>
      <c r="E427" t="inlineStr">
        <is>
          <t>Bebidas</t>
        </is>
      </c>
      <c r="F427" t="n">
        <v>36924</v>
      </c>
      <c r="G427" t="n">
        <v>383.64</v>
      </c>
      <c r="H427" t="n">
        <v>36540.36</v>
      </c>
    </row>
    <row r="428">
      <c r="A428" t="n">
        <v>122</v>
      </c>
      <c r="B428" t="inlineStr">
        <is>
          <t>Arcos</t>
        </is>
      </c>
      <c r="C428" s="550" t="n">
        <v>46045</v>
      </c>
      <c r="D428" t="inlineStr">
        <is>
          <t>1/2026</t>
        </is>
      </c>
      <c r="E428" t="inlineStr">
        <is>
          <t>Couvert</t>
        </is>
      </c>
      <c r="F428" t="n">
        <v>2940</v>
      </c>
      <c r="G428" t="n">
        <v>0</v>
      </c>
      <c r="H428" t="n">
        <v>2940</v>
      </c>
    </row>
    <row r="429">
      <c r="A429" t="n">
        <v>122</v>
      </c>
      <c r="B429" t="inlineStr">
        <is>
          <t>Arcos</t>
        </is>
      </c>
      <c r="C429" s="550" t="n">
        <v>46045</v>
      </c>
      <c r="D429" t="inlineStr">
        <is>
          <t>1/2026</t>
        </is>
      </c>
      <c r="E429" t="inlineStr">
        <is>
          <t>Serviço</t>
        </is>
      </c>
      <c r="F429" t="n">
        <v>6399.51</v>
      </c>
      <c r="G429" t="n">
        <v>0</v>
      </c>
      <c r="H429" t="n">
        <v>6399.51</v>
      </c>
    </row>
    <row r="430">
      <c r="A430" t="n">
        <v>122</v>
      </c>
      <c r="B430" t="inlineStr">
        <is>
          <t>Arcos</t>
        </is>
      </c>
      <c r="C430" s="550" t="n">
        <v>46044</v>
      </c>
      <c r="D430" t="inlineStr">
        <is>
          <t>1/2026</t>
        </is>
      </c>
      <c r="E430" t="inlineStr">
        <is>
          <t>Alimentos</t>
        </is>
      </c>
      <c r="F430" t="n">
        <v>11673</v>
      </c>
      <c r="G430" t="n">
        <v>303.72</v>
      </c>
      <c r="H430" t="n">
        <v>11369.28</v>
      </c>
    </row>
    <row r="431">
      <c r="A431" t="n">
        <v>122</v>
      </c>
      <c r="B431" t="inlineStr">
        <is>
          <t>Arcos</t>
        </is>
      </c>
      <c r="C431" s="550" t="n">
        <v>46044</v>
      </c>
      <c r="D431" t="inlineStr">
        <is>
          <t>1/2026</t>
        </is>
      </c>
      <c r="E431" t="inlineStr">
        <is>
          <t>Bebidas</t>
        </is>
      </c>
      <c r="F431" t="n">
        <v>14183</v>
      </c>
      <c r="G431" t="n">
        <v>213.08</v>
      </c>
      <c r="H431" t="n">
        <v>13969.92</v>
      </c>
    </row>
    <row r="432">
      <c r="A432" t="n">
        <v>122</v>
      </c>
      <c r="B432" t="inlineStr">
        <is>
          <t>Arcos</t>
        </is>
      </c>
      <c r="C432" s="550" t="n">
        <v>46044</v>
      </c>
      <c r="D432" t="inlineStr">
        <is>
          <t>1/2026</t>
        </is>
      </c>
      <c r="E432" t="inlineStr">
        <is>
          <t>Serviço</t>
        </is>
      </c>
      <c r="F432" t="n">
        <v>3319.91</v>
      </c>
      <c r="G432" t="n">
        <v>0</v>
      </c>
      <c r="H432" t="n">
        <v>3319.91</v>
      </c>
    </row>
    <row r="433">
      <c r="A433" t="n">
        <v>122</v>
      </c>
      <c r="B433" t="inlineStr">
        <is>
          <t>Arcos</t>
        </is>
      </c>
      <c r="C433" s="550" t="n">
        <v>46043</v>
      </c>
      <c r="D433" t="inlineStr">
        <is>
          <t>1/2026</t>
        </is>
      </c>
      <c r="E433" t="inlineStr">
        <is>
          <t>Alimentos</t>
        </is>
      </c>
      <c r="F433" t="n">
        <v>8052</v>
      </c>
      <c r="G433" t="n">
        <v>875.9</v>
      </c>
      <c r="H433" t="n">
        <v>7176.1</v>
      </c>
    </row>
    <row r="434">
      <c r="A434" t="n">
        <v>122</v>
      </c>
      <c r="B434" t="inlineStr">
        <is>
          <t>Arcos</t>
        </is>
      </c>
      <c r="C434" s="550" t="n">
        <v>46043</v>
      </c>
      <c r="D434" t="inlineStr">
        <is>
          <t>1/2026</t>
        </is>
      </c>
      <c r="E434" t="inlineStr">
        <is>
          <t>Bebidas</t>
        </is>
      </c>
      <c r="F434" t="n">
        <v>8808</v>
      </c>
      <c r="G434" t="n">
        <v>372.5</v>
      </c>
      <c r="H434" t="n">
        <v>8435.5</v>
      </c>
    </row>
    <row r="435">
      <c r="A435" t="n">
        <v>122</v>
      </c>
      <c r="B435" t="inlineStr">
        <is>
          <t>Arcos</t>
        </is>
      </c>
      <c r="C435" s="550" t="n">
        <v>46043</v>
      </c>
      <c r="D435" t="inlineStr">
        <is>
          <t>1/2026</t>
        </is>
      </c>
      <c r="E435" t="inlineStr">
        <is>
          <t>Serviço</t>
        </is>
      </c>
      <c r="F435" t="n">
        <v>1990.11</v>
      </c>
      <c r="G435" t="n">
        <v>0</v>
      </c>
      <c r="H435" t="n">
        <v>1990.11</v>
      </c>
    </row>
    <row r="436">
      <c r="A436" t="n">
        <v>122</v>
      </c>
      <c r="B436" t="inlineStr">
        <is>
          <t>Arcos</t>
        </is>
      </c>
      <c r="C436" s="550" t="n">
        <v>46042</v>
      </c>
      <c r="D436" t="inlineStr">
        <is>
          <t>1/2026</t>
        </is>
      </c>
      <c r="E436" t="inlineStr">
        <is>
          <t>Alimentos</t>
        </is>
      </c>
      <c r="F436" t="n">
        <v>10124</v>
      </c>
      <c r="G436" t="n">
        <v>364.29</v>
      </c>
      <c r="H436" t="n">
        <v>9759.709999999999</v>
      </c>
    </row>
    <row r="437">
      <c r="A437" t="n">
        <v>122</v>
      </c>
      <c r="B437" t="inlineStr">
        <is>
          <t>Arcos</t>
        </is>
      </c>
      <c r="C437" s="550" t="n">
        <v>46042</v>
      </c>
      <c r="D437" t="inlineStr">
        <is>
          <t>1/2026</t>
        </is>
      </c>
      <c r="E437" t="inlineStr">
        <is>
          <t>Bebidas</t>
        </is>
      </c>
      <c r="F437" t="n">
        <v>9469</v>
      </c>
      <c r="G437" t="n">
        <v>194.71</v>
      </c>
      <c r="H437" t="n">
        <v>9274.290000000001</v>
      </c>
    </row>
    <row r="438">
      <c r="A438" t="n">
        <v>122</v>
      </c>
      <c r="B438" t="inlineStr">
        <is>
          <t>Arcos</t>
        </is>
      </c>
      <c r="C438" s="550" t="n">
        <v>46042</v>
      </c>
      <c r="D438" t="inlineStr">
        <is>
          <t>1/2026</t>
        </is>
      </c>
      <c r="E438" t="inlineStr">
        <is>
          <t>Serviço</t>
        </is>
      </c>
      <c r="F438" t="n">
        <v>2458.88</v>
      </c>
      <c r="G438" t="n">
        <v>0</v>
      </c>
      <c r="H438" t="n">
        <v>2458.88</v>
      </c>
    </row>
    <row r="439">
      <c r="A439" t="n">
        <v>122</v>
      </c>
      <c r="B439" t="inlineStr">
        <is>
          <t>Arcos</t>
        </is>
      </c>
      <c r="C439" s="550" t="n">
        <v>46040</v>
      </c>
      <c r="D439" t="inlineStr">
        <is>
          <t>1/2026</t>
        </is>
      </c>
      <c r="E439" t="inlineStr">
        <is>
          <t>Bebidas</t>
        </is>
      </c>
      <c r="F439" t="n">
        <v>2925</v>
      </c>
      <c r="G439" t="n">
        <v>57.88</v>
      </c>
      <c r="H439" t="n">
        <v>2867.12</v>
      </c>
    </row>
    <row r="440">
      <c r="A440" t="n">
        <v>122</v>
      </c>
      <c r="B440" t="inlineStr">
        <is>
          <t>Arcos</t>
        </is>
      </c>
      <c r="C440" s="550" t="n">
        <v>46040</v>
      </c>
      <c r="D440" t="inlineStr">
        <is>
          <t>1/2026</t>
        </is>
      </c>
      <c r="E440" t="inlineStr">
        <is>
          <t>Alimentos</t>
        </is>
      </c>
      <c r="F440" t="n">
        <v>7046</v>
      </c>
      <c r="G440" t="n">
        <v>55.92</v>
      </c>
      <c r="H440" t="n">
        <v>6990.08</v>
      </c>
    </row>
    <row r="441">
      <c r="A441" t="n">
        <v>122</v>
      </c>
      <c r="B441" t="inlineStr">
        <is>
          <t>Arcos</t>
        </is>
      </c>
      <c r="C441" s="550" t="n">
        <v>46040</v>
      </c>
      <c r="D441" t="inlineStr">
        <is>
          <t>1/2026</t>
        </is>
      </c>
      <c r="E441" t="inlineStr">
        <is>
          <t>Serviço</t>
        </is>
      </c>
      <c r="F441" t="n">
        <v>1256.94</v>
      </c>
      <c r="G441" t="n">
        <v>0</v>
      </c>
      <c r="H441" t="n">
        <v>1256.94</v>
      </c>
    </row>
    <row r="442">
      <c r="A442" t="n">
        <v>122</v>
      </c>
      <c r="B442" t="inlineStr">
        <is>
          <t>Arcos</t>
        </is>
      </c>
      <c r="C442" s="550" t="n">
        <v>46039</v>
      </c>
      <c r="D442" t="inlineStr">
        <is>
          <t>1/2026</t>
        </is>
      </c>
      <c r="E442" t="inlineStr">
        <is>
          <t>Bebidas</t>
        </is>
      </c>
      <c r="F442" t="n">
        <v>33431</v>
      </c>
      <c r="G442" t="n">
        <v>835.91</v>
      </c>
      <c r="H442" t="n">
        <v>32595.09</v>
      </c>
    </row>
    <row r="443">
      <c r="A443" t="n">
        <v>122</v>
      </c>
      <c r="B443" t="inlineStr">
        <is>
          <t>Arcos</t>
        </is>
      </c>
      <c r="C443" s="550" t="n">
        <v>46039</v>
      </c>
      <c r="D443" t="inlineStr">
        <is>
          <t>1/2026</t>
        </is>
      </c>
      <c r="E443" t="inlineStr">
        <is>
          <t>Alimentos</t>
        </is>
      </c>
      <c r="F443" t="n">
        <v>28848</v>
      </c>
      <c r="G443" t="n">
        <v>1502.69</v>
      </c>
      <c r="H443" t="n">
        <v>27345.31</v>
      </c>
    </row>
    <row r="444">
      <c r="A444" t="n">
        <v>122</v>
      </c>
      <c r="B444" t="inlineStr">
        <is>
          <t>Arcos</t>
        </is>
      </c>
      <c r="C444" s="550" t="n">
        <v>46039</v>
      </c>
      <c r="D444" t="inlineStr">
        <is>
          <t>1/2026</t>
        </is>
      </c>
      <c r="E444" t="inlineStr">
        <is>
          <t>Couvert</t>
        </is>
      </c>
      <c r="F444" t="n">
        <v>2820</v>
      </c>
      <c r="G444" t="n">
        <v>0</v>
      </c>
      <c r="H444" t="n">
        <v>2820</v>
      </c>
    </row>
    <row r="445">
      <c r="A445" t="n">
        <v>122</v>
      </c>
      <c r="B445" t="inlineStr">
        <is>
          <t>Arcos</t>
        </is>
      </c>
      <c r="C445" s="550" t="n">
        <v>46039</v>
      </c>
      <c r="D445" t="inlineStr">
        <is>
          <t>1/2026</t>
        </is>
      </c>
      <c r="E445" t="inlineStr">
        <is>
          <t>Serviço</t>
        </is>
      </c>
      <c r="F445" t="n">
        <v>7802.56</v>
      </c>
      <c r="G445" t="n">
        <v>0</v>
      </c>
      <c r="H445" t="n">
        <v>7802.56</v>
      </c>
    </row>
    <row r="446">
      <c r="A446" t="n">
        <v>122</v>
      </c>
      <c r="B446" t="inlineStr">
        <is>
          <t>Arcos</t>
        </is>
      </c>
      <c r="C446" s="550" t="n">
        <v>46038</v>
      </c>
      <c r="D446" t="inlineStr">
        <is>
          <t>1/2026</t>
        </is>
      </c>
      <c r="E446" t="inlineStr">
        <is>
          <t>Alimentos</t>
        </is>
      </c>
      <c r="F446" t="n">
        <v>17029</v>
      </c>
      <c r="G446" t="n">
        <v>591.6900000000001</v>
      </c>
      <c r="H446" t="n">
        <v>16437.31</v>
      </c>
    </row>
    <row r="447">
      <c r="A447" t="n">
        <v>122</v>
      </c>
      <c r="B447" t="inlineStr">
        <is>
          <t>Arcos</t>
        </is>
      </c>
      <c r="C447" s="550" t="n">
        <v>46038</v>
      </c>
      <c r="D447" t="inlineStr">
        <is>
          <t>1/2026</t>
        </is>
      </c>
      <c r="E447" t="inlineStr">
        <is>
          <t>Bebidas</t>
        </is>
      </c>
      <c r="F447" t="n">
        <v>22256</v>
      </c>
      <c r="G447" t="n">
        <v>284.61</v>
      </c>
      <c r="H447" t="n">
        <v>21971.39</v>
      </c>
    </row>
    <row r="448">
      <c r="A448" t="n">
        <v>122</v>
      </c>
      <c r="B448" t="inlineStr">
        <is>
          <t>Arcos</t>
        </is>
      </c>
      <c r="C448" s="550" t="n">
        <v>46038</v>
      </c>
      <c r="D448" t="inlineStr">
        <is>
          <t>1/2026</t>
        </is>
      </c>
      <c r="E448" t="inlineStr">
        <is>
          <t>Couvert</t>
        </is>
      </c>
      <c r="F448" t="n">
        <v>2440</v>
      </c>
      <c r="G448" t="n">
        <v>0</v>
      </c>
      <c r="H448" t="n">
        <v>2440</v>
      </c>
    </row>
    <row r="449">
      <c r="A449" t="n">
        <v>122</v>
      </c>
      <c r="B449" t="inlineStr">
        <is>
          <t>Arcos</t>
        </is>
      </c>
      <c r="C449" s="550" t="n">
        <v>46038</v>
      </c>
      <c r="D449" t="inlineStr">
        <is>
          <t>1/2026</t>
        </is>
      </c>
      <c r="E449" t="inlineStr">
        <is>
          <t>Serviço</t>
        </is>
      </c>
      <c r="F449" t="n">
        <v>4889.43</v>
      </c>
      <c r="G449" t="n">
        <v>0</v>
      </c>
      <c r="H449" t="n">
        <v>4889.43</v>
      </c>
    </row>
    <row r="450">
      <c r="A450" t="n">
        <v>122</v>
      </c>
      <c r="B450" t="inlineStr">
        <is>
          <t>Arcos</t>
        </is>
      </c>
      <c r="C450" s="550" t="n">
        <v>46037</v>
      </c>
      <c r="D450" t="inlineStr">
        <is>
          <t>1/2026</t>
        </is>
      </c>
      <c r="E450" t="inlineStr">
        <is>
          <t>Alimentos</t>
        </is>
      </c>
      <c r="F450" t="n">
        <v>11362</v>
      </c>
      <c r="G450" t="n">
        <v>1200.48</v>
      </c>
      <c r="H450" t="n">
        <v>10161.52</v>
      </c>
    </row>
    <row r="451">
      <c r="A451" t="n">
        <v>122</v>
      </c>
      <c r="B451" t="inlineStr">
        <is>
          <t>Arcos</t>
        </is>
      </c>
      <c r="C451" s="550" t="n">
        <v>46037</v>
      </c>
      <c r="D451" t="inlineStr">
        <is>
          <t>1/2026</t>
        </is>
      </c>
      <c r="E451" t="inlineStr">
        <is>
          <t>Bebidas</t>
        </is>
      </c>
      <c r="F451" t="n">
        <v>10689</v>
      </c>
      <c r="G451" t="n">
        <v>318.12</v>
      </c>
      <c r="H451" t="n">
        <v>10370.88</v>
      </c>
    </row>
    <row r="452">
      <c r="A452" t="n">
        <v>122</v>
      </c>
      <c r="B452" t="inlineStr">
        <is>
          <t>Arcos</t>
        </is>
      </c>
      <c r="C452" s="550" t="n">
        <v>46037</v>
      </c>
      <c r="D452" t="inlineStr">
        <is>
          <t>1/2026</t>
        </is>
      </c>
      <c r="E452" t="inlineStr">
        <is>
          <t>Serviço</t>
        </is>
      </c>
      <c r="F452" t="n">
        <v>2710.77</v>
      </c>
      <c r="G452" t="n">
        <v>0</v>
      </c>
      <c r="H452" t="n">
        <v>2710.77</v>
      </c>
    </row>
    <row r="453">
      <c r="A453" t="n">
        <v>122</v>
      </c>
      <c r="B453" t="inlineStr">
        <is>
          <t>Arcos</t>
        </is>
      </c>
      <c r="C453" s="550" t="n">
        <v>46036</v>
      </c>
      <c r="D453" t="inlineStr">
        <is>
          <t>1/2026</t>
        </is>
      </c>
      <c r="E453" t="inlineStr">
        <is>
          <t>Bebidas</t>
        </is>
      </c>
      <c r="F453" t="n">
        <v>9635</v>
      </c>
      <c r="G453" t="n">
        <v>235.95</v>
      </c>
      <c r="H453" t="n">
        <v>9399.049999999999</v>
      </c>
    </row>
    <row r="454">
      <c r="A454" t="n">
        <v>122</v>
      </c>
      <c r="B454" t="inlineStr">
        <is>
          <t>Arcos</t>
        </is>
      </c>
      <c r="C454" s="550" t="n">
        <v>46036</v>
      </c>
      <c r="D454" t="inlineStr">
        <is>
          <t>1/2026</t>
        </is>
      </c>
      <c r="E454" t="inlineStr">
        <is>
          <t>Alimentos</t>
        </is>
      </c>
      <c r="F454" t="n">
        <v>9025</v>
      </c>
      <c r="G454" t="n">
        <v>409.05</v>
      </c>
      <c r="H454" t="n">
        <v>8615.950000000001</v>
      </c>
    </row>
    <row r="455">
      <c r="A455" t="n">
        <v>122</v>
      </c>
      <c r="B455" t="inlineStr">
        <is>
          <t>Arcos</t>
        </is>
      </c>
      <c r="C455" s="550" t="n">
        <v>46036</v>
      </c>
      <c r="D455" t="inlineStr">
        <is>
          <t>1/2026</t>
        </is>
      </c>
      <c r="E455" t="inlineStr">
        <is>
          <t>Serviço</t>
        </is>
      </c>
      <c r="F455" t="n">
        <v>2338.96</v>
      </c>
      <c r="G455" t="n">
        <v>0</v>
      </c>
      <c r="H455" t="n">
        <v>2338.96</v>
      </c>
    </row>
    <row r="456">
      <c r="A456" t="n">
        <v>122</v>
      </c>
      <c r="B456" t="inlineStr">
        <is>
          <t>Arcos</t>
        </is>
      </c>
      <c r="C456" s="550" t="n">
        <v>46035</v>
      </c>
      <c r="D456" t="inlineStr">
        <is>
          <t>1/2026</t>
        </is>
      </c>
      <c r="E456" t="inlineStr">
        <is>
          <t>Alimentos</t>
        </is>
      </c>
      <c r="F456" t="n">
        <v>10274</v>
      </c>
      <c r="G456" t="n">
        <v>305.92</v>
      </c>
      <c r="H456" t="n">
        <v>9968.08</v>
      </c>
    </row>
    <row r="457">
      <c r="A457" t="n">
        <v>122</v>
      </c>
      <c r="B457" t="inlineStr">
        <is>
          <t>Arcos</t>
        </is>
      </c>
      <c r="C457" s="550" t="n">
        <v>46035</v>
      </c>
      <c r="D457" t="inlineStr">
        <is>
          <t>1/2026</t>
        </is>
      </c>
      <c r="E457" t="inlineStr">
        <is>
          <t>Bebidas</t>
        </is>
      </c>
      <c r="F457" t="n">
        <v>12085</v>
      </c>
      <c r="G457" t="n">
        <v>163.7</v>
      </c>
      <c r="H457" t="n">
        <v>11921.3</v>
      </c>
    </row>
    <row r="458">
      <c r="A458" t="n">
        <v>122</v>
      </c>
      <c r="B458" t="inlineStr">
        <is>
          <t>Arcos</t>
        </is>
      </c>
      <c r="C458" s="550" t="n">
        <v>46035</v>
      </c>
      <c r="D458" t="inlineStr">
        <is>
          <t>1/2026</t>
        </is>
      </c>
      <c r="E458" t="inlineStr">
        <is>
          <t>Serviço</t>
        </is>
      </c>
      <c r="F458" t="n">
        <v>2871.31</v>
      </c>
      <c r="G458" t="n">
        <v>0</v>
      </c>
      <c r="H458" t="n">
        <v>2871.31</v>
      </c>
    </row>
    <row r="459">
      <c r="A459" t="n">
        <v>122</v>
      </c>
      <c r="B459" t="inlineStr">
        <is>
          <t>Arcos</t>
        </is>
      </c>
      <c r="C459" s="550" t="n">
        <v>46033</v>
      </c>
      <c r="D459" t="inlineStr">
        <is>
          <t>1/2026</t>
        </is>
      </c>
      <c r="E459" t="inlineStr">
        <is>
          <t>Bebidas</t>
        </is>
      </c>
      <c r="F459" t="n">
        <v>4562</v>
      </c>
      <c r="G459" t="n">
        <v>454.02</v>
      </c>
      <c r="H459" t="n">
        <v>4107.98</v>
      </c>
    </row>
    <row r="460">
      <c r="A460" t="n">
        <v>122</v>
      </c>
      <c r="B460" t="inlineStr">
        <is>
          <t>Arcos</t>
        </is>
      </c>
      <c r="C460" s="550" t="n">
        <v>46033</v>
      </c>
      <c r="D460" t="inlineStr">
        <is>
          <t>1/2026</t>
        </is>
      </c>
      <c r="E460" t="inlineStr">
        <is>
          <t>Alimentos</t>
        </is>
      </c>
      <c r="F460" t="n">
        <v>7998</v>
      </c>
      <c r="G460" t="n">
        <v>411.9</v>
      </c>
      <c r="H460" t="n">
        <v>7586.1</v>
      </c>
    </row>
    <row r="461">
      <c r="A461" t="n">
        <v>122</v>
      </c>
      <c r="B461" t="inlineStr">
        <is>
          <t>Arcos</t>
        </is>
      </c>
      <c r="C461" s="550" t="n">
        <v>46033</v>
      </c>
      <c r="D461" t="inlineStr">
        <is>
          <t>1/2026</t>
        </is>
      </c>
      <c r="E461" t="inlineStr">
        <is>
          <t>Serviço</t>
        </is>
      </c>
      <c r="F461" t="n">
        <v>1492.09</v>
      </c>
      <c r="G461" t="n">
        <v>0</v>
      </c>
      <c r="H461" t="n">
        <v>1492.09</v>
      </c>
    </row>
    <row r="462">
      <c r="A462" t="n">
        <v>122</v>
      </c>
      <c r="B462" t="inlineStr">
        <is>
          <t>Arcos</t>
        </is>
      </c>
      <c r="C462" s="550" t="n">
        <v>46032</v>
      </c>
      <c r="D462" t="inlineStr">
        <is>
          <t>1/2026</t>
        </is>
      </c>
      <c r="E462" t="inlineStr">
        <is>
          <t>Bebidas</t>
        </is>
      </c>
      <c r="F462" t="n">
        <v>28970</v>
      </c>
      <c r="G462" t="n">
        <v>339.6</v>
      </c>
      <c r="H462" t="n">
        <v>28630.4</v>
      </c>
    </row>
    <row r="463">
      <c r="A463" t="n">
        <v>122</v>
      </c>
      <c r="B463" t="inlineStr">
        <is>
          <t>Arcos</t>
        </is>
      </c>
      <c r="C463" s="550" t="n">
        <v>46032</v>
      </c>
      <c r="D463" t="inlineStr">
        <is>
          <t>1/2026</t>
        </is>
      </c>
      <c r="E463" t="inlineStr">
        <is>
          <t>Alimentos</t>
        </is>
      </c>
      <c r="F463" t="n">
        <v>24251</v>
      </c>
      <c r="G463" t="n">
        <v>651.6</v>
      </c>
      <c r="H463" t="n">
        <v>23599.4</v>
      </c>
    </row>
    <row r="464">
      <c r="A464" t="n">
        <v>122</v>
      </c>
      <c r="B464" t="inlineStr">
        <is>
          <t>Arcos</t>
        </is>
      </c>
      <c r="C464" s="550" t="n">
        <v>46032</v>
      </c>
      <c r="D464" t="inlineStr">
        <is>
          <t>1/2026</t>
        </is>
      </c>
      <c r="E464" t="inlineStr">
        <is>
          <t>Couvert</t>
        </is>
      </c>
      <c r="F464" t="n">
        <v>3100</v>
      </c>
      <c r="G464" t="n">
        <v>20</v>
      </c>
      <c r="H464" t="n">
        <v>3080</v>
      </c>
    </row>
    <row r="465">
      <c r="A465" t="n">
        <v>122</v>
      </c>
      <c r="B465" t="inlineStr">
        <is>
          <t>Arcos</t>
        </is>
      </c>
      <c r="C465" s="550" t="n">
        <v>46032</v>
      </c>
      <c r="D465" t="inlineStr">
        <is>
          <t>1/2026</t>
        </is>
      </c>
      <c r="E465" t="inlineStr">
        <is>
          <t>Serviço</t>
        </is>
      </c>
      <c r="F465" t="n">
        <v>6643.55</v>
      </c>
      <c r="G465" t="n">
        <v>0</v>
      </c>
      <c r="H465" t="n">
        <v>6643.55</v>
      </c>
    </row>
    <row r="466">
      <c r="A466" t="n">
        <v>122</v>
      </c>
      <c r="B466" t="inlineStr">
        <is>
          <t>Arcos</t>
        </is>
      </c>
      <c r="C466" s="550" t="n">
        <v>46031</v>
      </c>
      <c r="D466" t="inlineStr">
        <is>
          <t>1/2026</t>
        </is>
      </c>
      <c r="E466" t="inlineStr">
        <is>
          <t>Bebidas</t>
        </is>
      </c>
      <c r="F466" t="n">
        <v>23038</v>
      </c>
      <c r="G466" t="n">
        <v>395.64</v>
      </c>
      <c r="H466" t="n">
        <v>22642.36</v>
      </c>
    </row>
    <row r="467">
      <c r="A467" t="n">
        <v>122</v>
      </c>
      <c r="B467" t="inlineStr">
        <is>
          <t>Arcos</t>
        </is>
      </c>
      <c r="C467" s="550" t="n">
        <v>46031</v>
      </c>
      <c r="D467" t="inlineStr">
        <is>
          <t>1/2026</t>
        </is>
      </c>
      <c r="E467" t="inlineStr">
        <is>
          <t>Alimentos</t>
        </is>
      </c>
      <c r="F467" t="n">
        <v>16975</v>
      </c>
      <c r="G467" t="n">
        <v>1094.06</v>
      </c>
      <c r="H467" t="n">
        <v>15880.94</v>
      </c>
    </row>
    <row r="468">
      <c r="A468" t="n">
        <v>122</v>
      </c>
      <c r="B468" t="inlineStr">
        <is>
          <t>Arcos</t>
        </is>
      </c>
      <c r="C468" s="550" t="n">
        <v>46031</v>
      </c>
      <c r="D468" t="inlineStr">
        <is>
          <t>1/2026</t>
        </is>
      </c>
      <c r="E468" t="inlineStr">
        <is>
          <t>Couvert</t>
        </is>
      </c>
      <c r="F468" t="n">
        <v>2880</v>
      </c>
      <c r="G468" t="n">
        <v>0</v>
      </c>
      <c r="H468" t="n">
        <v>2880</v>
      </c>
    </row>
    <row r="469">
      <c r="A469" t="n">
        <v>122</v>
      </c>
      <c r="B469" t="inlineStr">
        <is>
          <t>Arcos</t>
        </is>
      </c>
      <c r="C469" s="550" t="n">
        <v>46031</v>
      </c>
      <c r="D469" t="inlineStr">
        <is>
          <t>1/2026</t>
        </is>
      </c>
      <c r="E469" t="inlineStr">
        <is>
          <t>Serviço</t>
        </is>
      </c>
      <c r="F469" t="n">
        <v>5048.32</v>
      </c>
      <c r="G469" t="n">
        <v>0</v>
      </c>
      <c r="H469" t="n">
        <v>5048.32</v>
      </c>
    </row>
    <row r="470">
      <c r="A470" t="n">
        <v>122</v>
      </c>
      <c r="B470" t="inlineStr">
        <is>
          <t>Arcos</t>
        </is>
      </c>
      <c r="C470" s="550" t="n">
        <v>46030</v>
      </c>
      <c r="D470" t="inlineStr">
        <is>
          <t>1/2026</t>
        </is>
      </c>
      <c r="E470" t="inlineStr">
        <is>
          <t>Bebidas</t>
        </is>
      </c>
      <c r="F470" t="n">
        <v>17402</v>
      </c>
      <c r="G470" t="n">
        <v>127.52</v>
      </c>
      <c r="H470" t="n">
        <v>17274.48</v>
      </c>
    </row>
    <row r="471">
      <c r="A471" t="n">
        <v>122</v>
      </c>
      <c r="B471" t="inlineStr">
        <is>
          <t>Arcos</t>
        </is>
      </c>
      <c r="C471" s="550" t="n">
        <v>46030</v>
      </c>
      <c r="D471" t="inlineStr">
        <is>
          <t>1/2026</t>
        </is>
      </c>
      <c r="E471" t="inlineStr">
        <is>
          <t>Alimentos</t>
        </is>
      </c>
      <c r="F471" t="n">
        <v>15101</v>
      </c>
      <c r="G471" t="n">
        <v>310.42</v>
      </c>
      <c r="H471" t="n">
        <v>14790.58</v>
      </c>
    </row>
    <row r="472">
      <c r="A472" t="n">
        <v>122</v>
      </c>
      <c r="B472" t="inlineStr">
        <is>
          <t>Arcos</t>
        </is>
      </c>
      <c r="C472" s="550" t="n">
        <v>46030</v>
      </c>
      <c r="D472" t="inlineStr">
        <is>
          <t>1/2026</t>
        </is>
      </c>
      <c r="E472" t="inlineStr">
        <is>
          <t>Serviço</t>
        </is>
      </c>
      <c r="F472" t="n">
        <v>4162.46</v>
      </c>
      <c r="G472" t="n">
        <v>0</v>
      </c>
      <c r="H472" t="n">
        <v>4162.46</v>
      </c>
    </row>
    <row r="473">
      <c r="A473" t="n">
        <v>122</v>
      </c>
      <c r="B473" t="inlineStr">
        <is>
          <t>Arcos</t>
        </is>
      </c>
      <c r="C473" s="550" t="n">
        <v>46029</v>
      </c>
      <c r="D473" t="inlineStr">
        <is>
          <t>1/2026</t>
        </is>
      </c>
      <c r="E473" t="inlineStr">
        <is>
          <t>Alimentos</t>
        </is>
      </c>
      <c r="F473" t="n">
        <v>12266</v>
      </c>
      <c r="G473" t="n">
        <v>293.68</v>
      </c>
      <c r="H473" t="n">
        <v>11972.32</v>
      </c>
    </row>
    <row r="474">
      <c r="A474" t="n">
        <v>122</v>
      </c>
      <c r="B474" t="inlineStr">
        <is>
          <t>Arcos</t>
        </is>
      </c>
      <c r="C474" s="550" t="n">
        <v>46029</v>
      </c>
      <c r="D474" t="inlineStr">
        <is>
          <t>1/2026</t>
        </is>
      </c>
      <c r="E474" t="inlineStr">
        <is>
          <t>Bebidas</t>
        </is>
      </c>
      <c r="F474" t="n">
        <v>10979</v>
      </c>
      <c r="G474" t="n">
        <v>148.12</v>
      </c>
      <c r="H474" t="n">
        <v>10830.88</v>
      </c>
    </row>
    <row r="475">
      <c r="A475" t="n">
        <v>122</v>
      </c>
      <c r="B475" t="inlineStr">
        <is>
          <t>Arcos</t>
        </is>
      </c>
      <c r="C475" s="550" t="n">
        <v>46029</v>
      </c>
      <c r="D475" t="inlineStr">
        <is>
          <t>1/2026</t>
        </is>
      </c>
      <c r="E475" t="inlineStr">
        <is>
          <t>Serviço</t>
        </is>
      </c>
      <c r="F475" t="n">
        <v>2938.36</v>
      </c>
      <c r="G475" t="n">
        <v>0</v>
      </c>
      <c r="H475" t="n">
        <v>2938.36</v>
      </c>
    </row>
    <row r="476">
      <c r="A476" t="n">
        <v>122</v>
      </c>
      <c r="B476" t="inlineStr">
        <is>
          <t>Arcos</t>
        </is>
      </c>
      <c r="C476" s="550" t="n">
        <v>46028</v>
      </c>
      <c r="D476" t="inlineStr">
        <is>
          <t>1/2026</t>
        </is>
      </c>
      <c r="E476" t="inlineStr">
        <is>
          <t>Alimentos</t>
        </is>
      </c>
      <c r="F476" t="n">
        <v>11805</v>
      </c>
      <c r="G476" t="n">
        <v>742.98</v>
      </c>
      <c r="H476" t="n">
        <v>11062.02</v>
      </c>
    </row>
    <row r="477">
      <c r="A477" t="n">
        <v>122</v>
      </c>
      <c r="B477" t="inlineStr">
        <is>
          <t>Arcos</t>
        </is>
      </c>
      <c r="C477" s="550" t="n">
        <v>46028</v>
      </c>
      <c r="D477" t="inlineStr">
        <is>
          <t>1/2026</t>
        </is>
      </c>
      <c r="E477" t="inlineStr">
        <is>
          <t>Bebidas</t>
        </is>
      </c>
      <c r="F477" t="n">
        <v>12638</v>
      </c>
      <c r="G477" t="n">
        <v>90.12</v>
      </c>
      <c r="H477" t="n">
        <v>12547.88</v>
      </c>
    </row>
    <row r="478">
      <c r="A478" t="n">
        <v>122</v>
      </c>
      <c r="B478" t="inlineStr">
        <is>
          <t>Arcos</t>
        </is>
      </c>
      <c r="C478" s="550" t="n">
        <v>46028</v>
      </c>
      <c r="D478" t="inlineStr">
        <is>
          <t>1/2026</t>
        </is>
      </c>
      <c r="E478" t="inlineStr">
        <is>
          <t>Serviço</t>
        </is>
      </c>
      <c r="F478" t="n">
        <v>3089.79</v>
      </c>
      <c r="G478" t="n">
        <v>0</v>
      </c>
      <c r="H478" t="n">
        <v>3089.79</v>
      </c>
    </row>
    <row r="479">
      <c r="A479" t="n">
        <v>122</v>
      </c>
      <c r="B479" t="inlineStr">
        <is>
          <t>Arcos</t>
        </is>
      </c>
      <c r="C479" s="550" t="n">
        <v>46021</v>
      </c>
      <c r="D479" t="inlineStr">
        <is>
          <t>12/2025</t>
        </is>
      </c>
      <c r="E479" t="inlineStr">
        <is>
          <t>Bebidas</t>
        </is>
      </c>
      <c r="F479" t="n">
        <v>15548</v>
      </c>
      <c r="G479" t="n">
        <v>106.8</v>
      </c>
      <c r="H479" t="n">
        <v>15441.2</v>
      </c>
    </row>
    <row r="480">
      <c r="A480" t="n">
        <v>122</v>
      </c>
      <c r="B480" t="inlineStr">
        <is>
          <t>Arcos</t>
        </is>
      </c>
      <c r="C480" s="550" t="n">
        <v>46021</v>
      </c>
      <c r="D480" t="inlineStr">
        <is>
          <t>12/2025</t>
        </is>
      </c>
      <c r="E480" t="inlineStr">
        <is>
          <t>Alimentos</t>
        </is>
      </c>
      <c r="F480" t="n">
        <v>14014</v>
      </c>
      <c r="G480" t="n">
        <v>496.5</v>
      </c>
      <c r="H480" t="n">
        <v>13517.5</v>
      </c>
    </row>
    <row r="481">
      <c r="A481" t="n">
        <v>122</v>
      </c>
      <c r="B481" t="inlineStr">
        <is>
          <t>Arcos</t>
        </is>
      </c>
      <c r="C481" s="550" t="n">
        <v>46021</v>
      </c>
      <c r="D481" t="inlineStr">
        <is>
          <t>12/2025</t>
        </is>
      </c>
      <c r="E481" t="inlineStr">
        <is>
          <t>Serviço</t>
        </is>
      </c>
      <c r="F481" t="n">
        <v>3765.56</v>
      </c>
      <c r="G481" t="n">
        <v>0</v>
      </c>
      <c r="H481" t="n">
        <v>3765.56</v>
      </c>
    </row>
    <row r="482">
      <c r="A482" t="n">
        <v>122</v>
      </c>
      <c r="B482" t="inlineStr">
        <is>
          <t>Arcos</t>
        </is>
      </c>
      <c r="C482" s="550" t="n">
        <v>46020</v>
      </c>
      <c r="D482" t="inlineStr">
        <is>
          <t>12/2025</t>
        </is>
      </c>
      <c r="E482" t="inlineStr">
        <is>
          <t>Bebidas</t>
        </is>
      </c>
      <c r="F482" t="n">
        <v>7362</v>
      </c>
      <c r="G482" t="n">
        <v>36.24</v>
      </c>
      <c r="H482" t="n">
        <v>7325.76</v>
      </c>
    </row>
    <row r="483">
      <c r="A483" t="n">
        <v>122</v>
      </c>
      <c r="B483" t="inlineStr">
        <is>
          <t>Arcos</t>
        </is>
      </c>
      <c r="C483" s="550" t="n">
        <v>46020</v>
      </c>
      <c r="D483" t="inlineStr">
        <is>
          <t>12/2025</t>
        </is>
      </c>
      <c r="E483" t="inlineStr">
        <is>
          <t>Alimentos</t>
        </is>
      </c>
      <c r="F483" t="n">
        <v>6690</v>
      </c>
      <c r="G483" t="n">
        <v>350.36</v>
      </c>
      <c r="H483" t="n">
        <v>6339.64</v>
      </c>
    </row>
    <row r="484">
      <c r="A484" t="n">
        <v>122</v>
      </c>
      <c r="B484" t="inlineStr">
        <is>
          <t>Arcos</t>
        </is>
      </c>
      <c r="C484" s="550" t="n">
        <v>46020</v>
      </c>
      <c r="D484" t="inlineStr">
        <is>
          <t>12/2025</t>
        </is>
      </c>
      <c r="E484" t="inlineStr">
        <is>
          <t>Serviço</t>
        </is>
      </c>
      <c r="F484" t="n">
        <v>1752.11</v>
      </c>
      <c r="G484" t="n">
        <v>0</v>
      </c>
      <c r="H484" t="n">
        <v>1752.11</v>
      </c>
    </row>
    <row r="485">
      <c r="A485" t="n">
        <v>122</v>
      </c>
      <c r="B485" t="inlineStr">
        <is>
          <t>Arcos</t>
        </is>
      </c>
      <c r="C485" s="550" t="n">
        <v>46014</v>
      </c>
      <c r="D485" t="inlineStr">
        <is>
          <t>12/2025</t>
        </is>
      </c>
      <c r="E485" t="inlineStr">
        <is>
          <t>Bebidas</t>
        </is>
      </c>
      <c r="F485" t="n">
        <v>14383</v>
      </c>
      <c r="G485" t="n">
        <v>195.52</v>
      </c>
      <c r="H485" t="n">
        <v>14187.48</v>
      </c>
    </row>
    <row r="486">
      <c r="A486" t="n">
        <v>122</v>
      </c>
      <c r="B486" t="inlineStr">
        <is>
          <t>Arcos</t>
        </is>
      </c>
      <c r="C486" s="550" t="n">
        <v>46014</v>
      </c>
      <c r="D486" t="inlineStr">
        <is>
          <t>12/2025</t>
        </is>
      </c>
      <c r="E486" t="inlineStr">
        <is>
          <t>Alimentos</t>
        </is>
      </c>
      <c r="F486" t="n">
        <v>14018</v>
      </c>
      <c r="G486" t="n">
        <v>523.58</v>
      </c>
      <c r="H486" t="n">
        <v>13494.42</v>
      </c>
    </row>
    <row r="487">
      <c r="A487" t="n">
        <v>122</v>
      </c>
      <c r="B487" t="inlineStr">
        <is>
          <t>Arcos</t>
        </is>
      </c>
      <c r="C487" s="550" t="n">
        <v>46014</v>
      </c>
      <c r="D487" t="inlineStr">
        <is>
          <t>12/2025</t>
        </is>
      </c>
      <c r="E487" t="inlineStr">
        <is>
          <t>Serviço</t>
        </is>
      </c>
      <c r="F487" t="n">
        <v>3565.07</v>
      </c>
      <c r="G487" t="n">
        <v>0</v>
      </c>
      <c r="H487" t="n">
        <v>3565.07</v>
      </c>
    </row>
    <row r="488">
      <c r="A488" t="n">
        <v>122</v>
      </c>
      <c r="B488" t="inlineStr">
        <is>
          <t>Arcos</t>
        </is>
      </c>
      <c r="C488" s="550" t="n">
        <v>46013</v>
      </c>
      <c r="D488" t="inlineStr">
        <is>
          <t>12/2025</t>
        </is>
      </c>
      <c r="E488" t="inlineStr">
        <is>
          <t>Bebidas</t>
        </is>
      </c>
      <c r="F488" t="n">
        <v>11493</v>
      </c>
      <c r="G488" t="n">
        <v>80.06999999999999</v>
      </c>
      <c r="H488" t="n">
        <v>11412.93</v>
      </c>
    </row>
    <row r="489">
      <c r="A489" t="n">
        <v>122</v>
      </c>
      <c r="B489" t="inlineStr">
        <is>
          <t>Arcos</t>
        </is>
      </c>
      <c r="C489" s="550" t="n">
        <v>46013</v>
      </c>
      <c r="D489" t="inlineStr">
        <is>
          <t>12/2025</t>
        </is>
      </c>
      <c r="E489" t="inlineStr">
        <is>
          <t>Alimentos</t>
        </is>
      </c>
      <c r="F489" t="n">
        <v>11158</v>
      </c>
      <c r="G489" t="n">
        <v>441.43</v>
      </c>
      <c r="H489" t="n">
        <v>10716.57</v>
      </c>
    </row>
    <row r="490">
      <c r="A490" t="n">
        <v>122</v>
      </c>
      <c r="B490" t="inlineStr">
        <is>
          <t>Arcos</t>
        </is>
      </c>
      <c r="C490" s="550" t="n">
        <v>46013</v>
      </c>
      <c r="D490" t="inlineStr">
        <is>
          <t>12/2025</t>
        </is>
      </c>
      <c r="E490" t="inlineStr">
        <is>
          <t>Serviço</t>
        </is>
      </c>
      <c r="F490" t="n">
        <v>2917.56</v>
      </c>
      <c r="G490" t="n">
        <v>0</v>
      </c>
      <c r="H490" t="n">
        <v>2917.56</v>
      </c>
    </row>
    <row r="491">
      <c r="A491" t="n">
        <v>122</v>
      </c>
      <c r="B491" t="inlineStr">
        <is>
          <t>Arcos</t>
        </is>
      </c>
      <c r="C491" s="550" t="n">
        <v>46012</v>
      </c>
      <c r="D491" t="inlineStr">
        <is>
          <t>12/2025</t>
        </is>
      </c>
      <c r="E491" t="inlineStr">
        <is>
          <t>Bebidas</t>
        </is>
      </c>
      <c r="F491" t="n">
        <v>5942</v>
      </c>
      <c r="G491" t="n">
        <v>24.53</v>
      </c>
      <c r="H491" t="n">
        <v>5917.47</v>
      </c>
    </row>
    <row r="492">
      <c r="A492" t="n">
        <v>122</v>
      </c>
      <c r="B492" t="inlineStr">
        <is>
          <t>Arcos</t>
        </is>
      </c>
      <c r="C492" s="550" t="n">
        <v>46012</v>
      </c>
      <c r="D492" t="inlineStr">
        <is>
          <t>12/2025</t>
        </is>
      </c>
      <c r="E492" t="inlineStr">
        <is>
          <t>Alimentos</t>
        </is>
      </c>
      <c r="F492" t="n">
        <v>9358</v>
      </c>
      <c r="G492" t="n">
        <v>68.06999999999999</v>
      </c>
      <c r="H492" t="n">
        <v>9289.93</v>
      </c>
    </row>
    <row r="493">
      <c r="A493" t="n">
        <v>122</v>
      </c>
      <c r="B493" t="inlineStr">
        <is>
          <t>Arcos</t>
        </is>
      </c>
      <c r="C493" s="550" t="n">
        <v>46012</v>
      </c>
      <c r="D493" t="inlineStr">
        <is>
          <t>12/2025</t>
        </is>
      </c>
      <c r="E493" t="inlineStr">
        <is>
          <t>Serviço</t>
        </is>
      </c>
      <c r="F493" t="n">
        <v>1767.29</v>
      </c>
      <c r="G493" t="n">
        <v>0</v>
      </c>
      <c r="H493" t="n">
        <v>1767.29</v>
      </c>
    </row>
    <row r="494">
      <c r="A494" t="n">
        <v>122</v>
      </c>
      <c r="B494" t="inlineStr">
        <is>
          <t>Arcos</t>
        </is>
      </c>
      <c r="C494" s="550" t="n">
        <v>46011</v>
      </c>
      <c r="D494" t="inlineStr">
        <is>
          <t>12/2025</t>
        </is>
      </c>
      <c r="E494" t="inlineStr">
        <is>
          <t>Bebidas</t>
        </is>
      </c>
      <c r="F494" t="n">
        <v>37553</v>
      </c>
      <c r="G494" t="n">
        <v>574.98</v>
      </c>
      <c r="H494" t="n">
        <v>36978.02</v>
      </c>
    </row>
    <row r="495">
      <c r="A495" t="n">
        <v>122</v>
      </c>
      <c r="B495" t="inlineStr">
        <is>
          <t>Arcos</t>
        </is>
      </c>
      <c r="C495" s="550" t="n">
        <v>46011</v>
      </c>
      <c r="D495" t="inlineStr">
        <is>
          <t>12/2025</t>
        </is>
      </c>
      <c r="E495" t="inlineStr">
        <is>
          <t>Alimentos</t>
        </is>
      </c>
      <c r="F495" t="n">
        <v>28544</v>
      </c>
      <c r="G495" t="n">
        <v>1251.93</v>
      </c>
      <c r="H495" t="n">
        <v>27292.07</v>
      </c>
    </row>
    <row r="496">
      <c r="A496" t="n">
        <v>122</v>
      </c>
      <c r="B496" t="inlineStr">
        <is>
          <t>Arcos</t>
        </is>
      </c>
      <c r="C496" s="550" t="n">
        <v>46011</v>
      </c>
      <c r="D496" t="inlineStr">
        <is>
          <t>12/2025</t>
        </is>
      </c>
      <c r="E496" t="inlineStr">
        <is>
          <t>Couvert</t>
        </is>
      </c>
      <c r="F496" t="n">
        <v>2920</v>
      </c>
      <c r="G496" t="n">
        <v>60</v>
      </c>
      <c r="H496" t="n">
        <v>2860</v>
      </c>
    </row>
    <row r="497">
      <c r="A497" t="n">
        <v>122</v>
      </c>
      <c r="B497" t="inlineStr">
        <is>
          <t>Arcos</t>
        </is>
      </c>
      <c r="C497" s="550" t="n">
        <v>46011</v>
      </c>
      <c r="D497" t="inlineStr">
        <is>
          <t>12/2025</t>
        </is>
      </c>
      <c r="E497" t="inlineStr">
        <is>
          <t>Serviço</t>
        </is>
      </c>
      <c r="F497" t="n">
        <v>7488.39</v>
      </c>
      <c r="G497" t="n">
        <v>0</v>
      </c>
      <c r="H497" t="n">
        <v>7488.39</v>
      </c>
    </row>
    <row r="498">
      <c r="A498" t="n">
        <v>122</v>
      </c>
      <c r="B498" t="inlineStr">
        <is>
          <t>Arcos</t>
        </is>
      </c>
      <c r="C498" s="550" t="n">
        <v>46010</v>
      </c>
      <c r="D498" t="inlineStr">
        <is>
          <t>12/2025</t>
        </is>
      </c>
      <c r="E498" t="inlineStr">
        <is>
          <t>Alimentos</t>
        </is>
      </c>
      <c r="F498" t="n">
        <v>21640</v>
      </c>
      <c r="G498" t="n">
        <v>718.17</v>
      </c>
      <c r="H498" t="n">
        <v>20921.83</v>
      </c>
    </row>
    <row r="499">
      <c r="A499" t="n">
        <v>122</v>
      </c>
      <c r="B499" t="inlineStr">
        <is>
          <t>Arcos</t>
        </is>
      </c>
      <c r="C499" s="550" t="n">
        <v>46010</v>
      </c>
      <c r="D499" t="inlineStr">
        <is>
          <t>12/2025</t>
        </is>
      </c>
      <c r="E499" t="inlineStr">
        <is>
          <t>Bebidas</t>
        </is>
      </c>
      <c r="F499" t="n">
        <v>31721</v>
      </c>
      <c r="G499" t="n">
        <v>176.13</v>
      </c>
      <c r="H499" t="n">
        <v>31544.87</v>
      </c>
    </row>
    <row r="500">
      <c r="A500" t="n">
        <v>122</v>
      </c>
      <c r="B500" t="inlineStr">
        <is>
          <t>Arcos</t>
        </is>
      </c>
      <c r="C500" s="550" t="n">
        <v>46010</v>
      </c>
      <c r="D500" t="inlineStr">
        <is>
          <t>12/2025</t>
        </is>
      </c>
      <c r="E500" t="inlineStr">
        <is>
          <t>Couvert</t>
        </is>
      </c>
      <c r="F500" t="n">
        <v>2980</v>
      </c>
      <c r="G500" t="n">
        <v>0</v>
      </c>
      <c r="H500" t="n">
        <v>2980</v>
      </c>
    </row>
    <row r="501">
      <c r="A501" t="n">
        <v>122</v>
      </c>
      <c r="B501" t="inlineStr">
        <is>
          <t>Arcos</t>
        </is>
      </c>
      <c r="C501" s="550" t="n">
        <v>46010</v>
      </c>
      <c r="D501" t="inlineStr">
        <is>
          <t>12/2025</t>
        </is>
      </c>
      <c r="E501" t="inlineStr">
        <is>
          <t>Serviço</t>
        </is>
      </c>
      <c r="F501" t="n">
        <v>5934.69</v>
      </c>
      <c r="G501" t="n">
        <v>0</v>
      </c>
      <c r="H501" t="n">
        <v>5934.69</v>
      </c>
    </row>
    <row r="502">
      <c r="A502" t="n">
        <v>122</v>
      </c>
      <c r="B502" t="inlineStr">
        <is>
          <t>Arcos</t>
        </is>
      </c>
      <c r="C502" s="550" t="n">
        <v>46009</v>
      </c>
      <c r="D502" t="inlineStr">
        <is>
          <t>12/2025</t>
        </is>
      </c>
      <c r="E502" t="inlineStr">
        <is>
          <t>Alimentos</t>
        </is>
      </c>
      <c r="F502" t="n">
        <v>21916.5</v>
      </c>
      <c r="G502" t="n">
        <v>4378.54</v>
      </c>
      <c r="H502" t="n">
        <v>17537.96</v>
      </c>
    </row>
    <row r="503">
      <c r="A503" t="n">
        <v>122</v>
      </c>
      <c r="B503" t="inlineStr">
        <is>
          <t>Arcos</t>
        </is>
      </c>
      <c r="C503" s="550" t="n">
        <v>46009</v>
      </c>
      <c r="D503" t="inlineStr">
        <is>
          <t>12/2025</t>
        </is>
      </c>
      <c r="E503" t="inlineStr">
        <is>
          <t>Bebidas</t>
        </is>
      </c>
      <c r="F503" t="n">
        <v>22266</v>
      </c>
      <c r="G503" t="n">
        <v>3117.56</v>
      </c>
      <c r="H503" t="n">
        <v>19148.44</v>
      </c>
    </row>
    <row r="504">
      <c r="A504" t="n">
        <v>122</v>
      </c>
      <c r="B504" t="inlineStr">
        <is>
          <t>Arcos</t>
        </is>
      </c>
      <c r="C504" s="550" t="n">
        <v>46009</v>
      </c>
      <c r="D504" t="inlineStr">
        <is>
          <t>12/2025</t>
        </is>
      </c>
      <c r="E504" t="inlineStr">
        <is>
          <t>Serviço</t>
        </is>
      </c>
      <c r="F504" t="n">
        <v>4742.44</v>
      </c>
      <c r="G504" t="n">
        <v>0</v>
      </c>
      <c r="H504" t="n">
        <v>4742.44</v>
      </c>
    </row>
    <row r="505">
      <c r="A505" t="n">
        <v>122</v>
      </c>
      <c r="B505" t="inlineStr">
        <is>
          <t>Arcos</t>
        </is>
      </c>
      <c r="C505" s="550" t="n">
        <v>46008</v>
      </c>
      <c r="D505" t="inlineStr">
        <is>
          <t>12/2025</t>
        </is>
      </c>
      <c r="E505" t="inlineStr">
        <is>
          <t>Bebidas</t>
        </is>
      </c>
      <c r="F505" t="n">
        <v>21618</v>
      </c>
      <c r="G505" t="n">
        <v>696.5</v>
      </c>
      <c r="H505" t="n">
        <v>20921.5</v>
      </c>
    </row>
    <row r="506">
      <c r="A506" t="n">
        <v>122</v>
      </c>
      <c r="B506" t="inlineStr">
        <is>
          <t>Arcos</t>
        </is>
      </c>
      <c r="C506" s="550" t="n">
        <v>46008</v>
      </c>
      <c r="D506" t="inlineStr">
        <is>
          <t>12/2025</t>
        </is>
      </c>
      <c r="E506" t="inlineStr">
        <is>
          <t>Alimentos</t>
        </is>
      </c>
      <c r="F506" t="n">
        <v>15839.5</v>
      </c>
      <c r="G506" t="n">
        <v>324.4</v>
      </c>
      <c r="H506" t="n">
        <v>15515.1</v>
      </c>
    </row>
    <row r="507">
      <c r="A507" t="n">
        <v>122</v>
      </c>
      <c r="B507" t="inlineStr">
        <is>
          <t>Arcos</t>
        </is>
      </c>
      <c r="C507" s="550" t="n">
        <v>46008</v>
      </c>
      <c r="D507" t="inlineStr">
        <is>
          <t>12/2025</t>
        </is>
      </c>
      <c r="E507" t="inlineStr">
        <is>
          <t>Serviço</t>
        </is>
      </c>
      <c r="F507" t="n">
        <v>4724.45</v>
      </c>
      <c r="G507" t="n">
        <v>0</v>
      </c>
      <c r="H507" t="n">
        <v>4724.45</v>
      </c>
    </row>
    <row r="508">
      <c r="A508" t="n">
        <v>122</v>
      </c>
      <c r="B508" t="inlineStr">
        <is>
          <t>Arcos</t>
        </is>
      </c>
      <c r="C508" s="550" t="n">
        <v>46007</v>
      </c>
      <c r="D508" t="inlineStr">
        <is>
          <t>12/2025</t>
        </is>
      </c>
      <c r="E508" t="inlineStr">
        <is>
          <t>Alimentos</t>
        </is>
      </c>
      <c r="F508" t="n">
        <v>16929</v>
      </c>
      <c r="G508" t="n">
        <v>1111.31</v>
      </c>
      <c r="H508" t="n">
        <v>15817.69</v>
      </c>
    </row>
    <row r="509">
      <c r="A509" t="n">
        <v>122</v>
      </c>
      <c r="B509" t="inlineStr">
        <is>
          <t>Arcos</t>
        </is>
      </c>
      <c r="C509" s="550" t="n">
        <v>46007</v>
      </c>
      <c r="D509" t="inlineStr">
        <is>
          <t>12/2025</t>
        </is>
      </c>
      <c r="E509" t="inlineStr">
        <is>
          <t>Bebidas</t>
        </is>
      </c>
      <c r="F509" t="n">
        <v>16676</v>
      </c>
      <c r="G509" t="n">
        <v>566.8099999999999</v>
      </c>
      <c r="H509" t="n">
        <v>16109.19</v>
      </c>
    </row>
    <row r="510">
      <c r="A510" t="n">
        <v>122</v>
      </c>
      <c r="B510" t="inlineStr">
        <is>
          <t>Arcos</t>
        </is>
      </c>
      <c r="C510" s="550" t="n">
        <v>46007</v>
      </c>
      <c r="D510" t="inlineStr">
        <is>
          <t>12/2025</t>
        </is>
      </c>
      <c r="E510" t="inlineStr">
        <is>
          <t>Serviço</t>
        </is>
      </c>
      <c r="F510" t="n">
        <v>4299.45</v>
      </c>
      <c r="G510" t="n">
        <v>0</v>
      </c>
      <c r="H510" t="n">
        <v>4299.45</v>
      </c>
    </row>
    <row r="511">
      <c r="A511" t="n">
        <v>122</v>
      </c>
      <c r="B511" t="inlineStr">
        <is>
          <t>Arcos</t>
        </is>
      </c>
      <c r="C511" s="550" t="n">
        <v>46005</v>
      </c>
      <c r="D511" t="inlineStr">
        <is>
          <t>12/2025</t>
        </is>
      </c>
      <c r="E511" t="inlineStr">
        <is>
          <t>Alimentos</t>
        </is>
      </c>
      <c r="F511" t="n">
        <v>9618.5</v>
      </c>
      <c r="G511" t="n">
        <v>129.59</v>
      </c>
      <c r="H511" t="n">
        <v>9488.91</v>
      </c>
    </row>
    <row r="512">
      <c r="A512" t="n">
        <v>122</v>
      </c>
      <c r="B512" t="inlineStr">
        <is>
          <t>Arcos</t>
        </is>
      </c>
      <c r="C512" s="550" t="n">
        <v>46005</v>
      </c>
      <c r="D512" t="inlineStr">
        <is>
          <t>12/2025</t>
        </is>
      </c>
      <c r="E512" t="inlineStr">
        <is>
          <t>Bebidas</t>
        </is>
      </c>
      <c r="F512" t="n">
        <v>9558</v>
      </c>
      <c r="G512" t="n">
        <v>6.71</v>
      </c>
      <c r="H512" t="n">
        <v>9551.290000000001</v>
      </c>
    </row>
    <row r="513">
      <c r="A513" t="n">
        <v>122</v>
      </c>
      <c r="B513" t="inlineStr">
        <is>
          <t>Arcos</t>
        </is>
      </c>
      <c r="C513" s="550" t="n">
        <v>46005</v>
      </c>
      <c r="D513" t="inlineStr">
        <is>
          <t>12/2025</t>
        </is>
      </c>
      <c r="E513" t="inlineStr">
        <is>
          <t>Serviço</t>
        </is>
      </c>
      <c r="F513" t="n">
        <v>1580.62</v>
      </c>
      <c r="G513" t="n">
        <v>0</v>
      </c>
      <c r="H513" t="n">
        <v>1580.62</v>
      </c>
    </row>
    <row r="514">
      <c r="A514" t="n">
        <v>122</v>
      </c>
      <c r="B514" t="inlineStr">
        <is>
          <t>Arcos</t>
        </is>
      </c>
      <c r="C514" s="550" t="n">
        <v>46004</v>
      </c>
      <c r="D514" t="inlineStr">
        <is>
          <t>12/2025</t>
        </is>
      </c>
      <c r="E514" t="inlineStr">
        <is>
          <t>Alimentos</t>
        </is>
      </c>
      <c r="F514" t="n">
        <v>25699</v>
      </c>
      <c r="G514" t="n">
        <v>672.27</v>
      </c>
      <c r="H514" t="n">
        <v>25026.73</v>
      </c>
    </row>
    <row r="515">
      <c r="A515" t="n">
        <v>122</v>
      </c>
      <c r="B515" t="inlineStr">
        <is>
          <t>Arcos</t>
        </is>
      </c>
      <c r="C515" s="550" t="n">
        <v>46004</v>
      </c>
      <c r="D515" t="inlineStr">
        <is>
          <t>12/2025</t>
        </is>
      </c>
      <c r="E515" t="inlineStr">
        <is>
          <t>Bebidas</t>
        </is>
      </c>
      <c r="F515" t="n">
        <v>38733</v>
      </c>
      <c r="G515" t="n">
        <v>336.73</v>
      </c>
      <c r="H515" t="n">
        <v>38396.27</v>
      </c>
    </row>
    <row r="516">
      <c r="A516" t="n">
        <v>122</v>
      </c>
      <c r="B516" t="inlineStr">
        <is>
          <t>Arcos</t>
        </is>
      </c>
      <c r="C516" s="550" t="n">
        <v>46004</v>
      </c>
      <c r="D516" t="inlineStr">
        <is>
          <t>12/2025</t>
        </is>
      </c>
      <c r="E516" t="inlineStr">
        <is>
          <t>Couvert</t>
        </is>
      </c>
      <c r="F516" t="n">
        <v>2360</v>
      </c>
      <c r="G516" t="n">
        <v>20</v>
      </c>
      <c r="H516" t="n">
        <v>2340</v>
      </c>
    </row>
    <row r="517">
      <c r="A517" t="n">
        <v>122</v>
      </c>
      <c r="B517" t="inlineStr">
        <is>
          <t>Arcos</t>
        </is>
      </c>
      <c r="C517" s="550" t="n">
        <v>46004</v>
      </c>
      <c r="D517" t="inlineStr">
        <is>
          <t>12/2025</t>
        </is>
      </c>
      <c r="E517" t="inlineStr">
        <is>
          <t>Serviço</t>
        </is>
      </c>
      <c r="F517" t="n">
        <v>7448</v>
      </c>
      <c r="G517" t="n">
        <v>0</v>
      </c>
      <c r="H517" t="n">
        <v>7448</v>
      </c>
    </row>
    <row r="518">
      <c r="A518" t="n">
        <v>122</v>
      </c>
      <c r="B518" t="inlineStr">
        <is>
          <t>Arcos</t>
        </is>
      </c>
      <c r="C518" s="550" t="n">
        <v>46003</v>
      </c>
      <c r="D518" t="inlineStr">
        <is>
          <t>12/2025</t>
        </is>
      </c>
      <c r="E518" t="inlineStr">
        <is>
          <t>Alimentos</t>
        </is>
      </c>
      <c r="F518" t="n">
        <v>19405.5</v>
      </c>
      <c r="G518" t="n">
        <v>644.85</v>
      </c>
      <c r="H518" t="n">
        <v>18760.65</v>
      </c>
    </row>
    <row r="519">
      <c r="A519" t="n">
        <v>122</v>
      </c>
      <c r="B519" t="inlineStr">
        <is>
          <t>Arcos</t>
        </is>
      </c>
      <c r="C519" s="550" t="n">
        <v>46003</v>
      </c>
      <c r="D519" t="inlineStr">
        <is>
          <t>12/2025</t>
        </is>
      </c>
      <c r="E519" t="inlineStr">
        <is>
          <t>Bebidas</t>
        </is>
      </c>
      <c r="F519" t="n">
        <v>23606</v>
      </c>
      <c r="G519" t="n">
        <v>410.25</v>
      </c>
      <c r="H519" t="n">
        <v>23195.75</v>
      </c>
    </row>
    <row r="520">
      <c r="A520" t="n">
        <v>122</v>
      </c>
      <c r="B520" t="inlineStr">
        <is>
          <t>Arcos</t>
        </is>
      </c>
      <c r="C520" s="550" t="n">
        <v>46003</v>
      </c>
      <c r="D520" t="inlineStr">
        <is>
          <t>12/2025</t>
        </is>
      </c>
      <c r="E520" t="inlineStr">
        <is>
          <t>Couvert</t>
        </is>
      </c>
      <c r="F520" t="n">
        <v>2520</v>
      </c>
      <c r="G520" t="n">
        <v>20</v>
      </c>
      <c r="H520" t="n">
        <v>2500</v>
      </c>
    </row>
    <row r="521">
      <c r="A521" t="n">
        <v>122</v>
      </c>
      <c r="B521" t="inlineStr">
        <is>
          <t>Arcos</t>
        </is>
      </c>
      <c r="C521" s="550" t="n">
        <v>46003</v>
      </c>
      <c r="D521" t="inlineStr">
        <is>
          <t>12/2025</t>
        </is>
      </c>
      <c r="E521" t="inlineStr">
        <is>
          <t>Serviço</t>
        </is>
      </c>
      <c r="F521" t="n">
        <v>4929.26</v>
      </c>
      <c r="G521" t="n">
        <v>0</v>
      </c>
      <c r="H521" t="n">
        <v>4929.26</v>
      </c>
    </row>
    <row r="522">
      <c r="A522" t="n">
        <v>122</v>
      </c>
      <c r="B522" t="inlineStr">
        <is>
          <t>Arcos</t>
        </is>
      </c>
      <c r="C522" s="550" t="n">
        <v>46002</v>
      </c>
      <c r="D522" t="inlineStr">
        <is>
          <t>12/2025</t>
        </is>
      </c>
      <c r="E522" t="inlineStr">
        <is>
          <t>Alimentos</t>
        </is>
      </c>
      <c r="F522" t="n">
        <v>45266</v>
      </c>
      <c r="G522" t="n">
        <v>32549</v>
      </c>
      <c r="H522" t="n">
        <v>12717</v>
      </c>
    </row>
    <row r="523">
      <c r="A523" t="n">
        <v>122</v>
      </c>
      <c r="B523" t="inlineStr">
        <is>
          <t>Arcos</t>
        </is>
      </c>
      <c r="C523" s="550" t="n">
        <v>46002</v>
      </c>
      <c r="D523" t="inlineStr">
        <is>
          <t>12/2025</t>
        </is>
      </c>
      <c r="E523" t="inlineStr">
        <is>
          <t>Bebidas</t>
        </is>
      </c>
      <c r="F523" t="n">
        <v>44246</v>
      </c>
      <c r="G523" t="n">
        <v>26963</v>
      </c>
      <c r="H523" t="n">
        <v>17283</v>
      </c>
    </row>
    <row r="524">
      <c r="A524" t="n">
        <v>122</v>
      </c>
      <c r="B524" t="inlineStr">
        <is>
          <t>Arcos</t>
        </is>
      </c>
      <c r="C524" s="550" t="n">
        <v>46002</v>
      </c>
      <c r="D524" t="inlineStr">
        <is>
          <t>12/2025</t>
        </is>
      </c>
      <c r="E524" t="inlineStr">
        <is>
          <t>Serviço</t>
        </is>
      </c>
      <c r="F524" t="n">
        <v>3610.3</v>
      </c>
      <c r="G524" t="n">
        <v>0</v>
      </c>
      <c r="H524" t="n">
        <v>3610.3</v>
      </c>
    </row>
    <row r="525">
      <c r="A525" t="n">
        <v>122</v>
      </c>
      <c r="B525" t="inlineStr">
        <is>
          <t>Arcos</t>
        </is>
      </c>
      <c r="C525" s="550" t="n">
        <v>46001</v>
      </c>
      <c r="D525" t="inlineStr">
        <is>
          <t>12/2025</t>
        </is>
      </c>
      <c r="E525" t="inlineStr">
        <is>
          <t>Alimentos</t>
        </is>
      </c>
      <c r="F525" t="n">
        <v>5476</v>
      </c>
      <c r="G525" t="n">
        <v>16</v>
      </c>
      <c r="H525" t="n">
        <v>5460</v>
      </c>
    </row>
    <row r="526">
      <c r="A526" t="n">
        <v>122</v>
      </c>
      <c r="B526" t="inlineStr">
        <is>
          <t>Arcos</t>
        </is>
      </c>
      <c r="C526" s="550" t="n">
        <v>46001</v>
      </c>
      <c r="D526" t="inlineStr">
        <is>
          <t>12/2025</t>
        </is>
      </c>
      <c r="E526" t="inlineStr">
        <is>
          <t>Bebidas</t>
        </is>
      </c>
      <c r="F526" t="n">
        <v>1744</v>
      </c>
      <c r="G526" t="n">
        <v>38</v>
      </c>
      <c r="H526" t="n">
        <v>1706</v>
      </c>
    </row>
    <row r="527">
      <c r="A527" t="n">
        <v>122</v>
      </c>
      <c r="B527" t="inlineStr">
        <is>
          <t>Arcos</t>
        </is>
      </c>
      <c r="C527" s="550" t="n">
        <v>46001</v>
      </c>
      <c r="D527" t="inlineStr">
        <is>
          <t>12/2025</t>
        </is>
      </c>
      <c r="E527" t="inlineStr">
        <is>
          <t>Serviço</t>
        </is>
      </c>
      <c r="F527" t="n">
        <v>931.5700000000001</v>
      </c>
      <c r="G527" t="n">
        <v>0</v>
      </c>
      <c r="H527" t="n">
        <v>931.5700000000001</v>
      </c>
    </row>
    <row r="528">
      <c r="A528" t="n">
        <v>122</v>
      </c>
      <c r="B528" t="inlineStr">
        <is>
          <t>Arcos</t>
        </is>
      </c>
      <c r="C528" s="550" t="n">
        <v>46000</v>
      </c>
      <c r="D528" t="inlineStr">
        <is>
          <t>12/2025</t>
        </is>
      </c>
      <c r="E528" t="inlineStr">
        <is>
          <t>Alimentos</t>
        </is>
      </c>
      <c r="F528" t="n">
        <v>15665</v>
      </c>
      <c r="G528" t="n">
        <v>363.29</v>
      </c>
      <c r="H528" t="n">
        <v>15301.71</v>
      </c>
    </row>
    <row r="529">
      <c r="A529" t="n">
        <v>122</v>
      </c>
      <c r="B529" t="inlineStr">
        <is>
          <t>Arcos</t>
        </is>
      </c>
      <c r="C529" s="550" t="n">
        <v>46000</v>
      </c>
      <c r="D529" t="inlineStr">
        <is>
          <t>12/2025</t>
        </is>
      </c>
      <c r="E529" t="inlineStr">
        <is>
          <t>Bebidas</t>
        </is>
      </c>
      <c r="F529" t="n">
        <v>22126</v>
      </c>
      <c r="G529" t="n">
        <v>192.51</v>
      </c>
      <c r="H529" t="n">
        <v>21933.49</v>
      </c>
    </row>
    <row r="530">
      <c r="A530" t="n">
        <v>122</v>
      </c>
      <c r="B530" t="inlineStr">
        <is>
          <t>Arcos</t>
        </is>
      </c>
      <c r="C530" s="550" t="n">
        <v>46000</v>
      </c>
      <c r="D530" t="inlineStr">
        <is>
          <t>12/2025</t>
        </is>
      </c>
      <c r="E530" t="inlineStr">
        <is>
          <t>Serviço</t>
        </is>
      </c>
      <c r="F530" t="n">
        <v>4157.37</v>
      </c>
      <c r="G530" t="n">
        <v>0</v>
      </c>
      <c r="H530" t="n">
        <v>4157.37</v>
      </c>
    </row>
    <row r="531">
      <c r="A531" t="n">
        <v>122</v>
      </c>
      <c r="B531" t="inlineStr">
        <is>
          <t>Arcos</t>
        </is>
      </c>
      <c r="C531" s="550" t="n">
        <v>45998</v>
      </c>
      <c r="D531" t="inlineStr">
        <is>
          <t>12/2025</t>
        </is>
      </c>
      <c r="E531" t="inlineStr">
        <is>
          <t>Alimentos</t>
        </is>
      </c>
      <c r="F531" t="n">
        <v>9849.5</v>
      </c>
      <c r="G531" t="n">
        <v>739.52</v>
      </c>
      <c r="H531" t="n">
        <v>9109.98</v>
      </c>
    </row>
    <row r="532">
      <c r="A532" t="n">
        <v>122</v>
      </c>
      <c r="B532" t="inlineStr">
        <is>
          <t>Arcos</t>
        </is>
      </c>
      <c r="C532" s="550" t="n">
        <v>45998</v>
      </c>
      <c r="D532" t="inlineStr">
        <is>
          <t>12/2025</t>
        </is>
      </c>
      <c r="E532" t="inlineStr">
        <is>
          <t>Bebidas</t>
        </is>
      </c>
      <c r="F532" t="n">
        <v>5961</v>
      </c>
      <c r="G532" t="n">
        <v>152.06</v>
      </c>
      <c r="H532" t="n">
        <v>5808.94</v>
      </c>
    </row>
    <row r="533">
      <c r="A533" t="n">
        <v>122</v>
      </c>
      <c r="B533" t="inlineStr">
        <is>
          <t>Arcos</t>
        </is>
      </c>
      <c r="C533" s="550" t="n">
        <v>45998</v>
      </c>
      <c r="D533" t="inlineStr">
        <is>
          <t>12/2025</t>
        </is>
      </c>
      <c r="E533" t="inlineStr">
        <is>
          <t>Serviço</t>
        </is>
      </c>
      <c r="F533" t="n">
        <v>1845.02</v>
      </c>
      <c r="G533" t="n">
        <v>0</v>
      </c>
      <c r="H533" t="n">
        <v>1845.02</v>
      </c>
    </row>
    <row r="534">
      <c r="A534" t="n">
        <v>122</v>
      </c>
      <c r="B534" t="inlineStr">
        <is>
          <t>Arcos</t>
        </is>
      </c>
      <c r="C534" s="550" t="n">
        <v>45997</v>
      </c>
      <c r="D534" t="inlineStr">
        <is>
          <t>12/2025</t>
        </is>
      </c>
      <c r="E534" t="inlineStr">
        <is>
          <t>Alimentos</t>
        </is>
      </c>
      <c r="F534" t="n">
        <v>29045.5</v>
      </c>
      <c r="G534" t="n">
        <v>1088.36</v>
      </c>
      <c r="H534" t="n">
        <v>27957.14</v>
      </c>
    </row>
    <row r="535">
      <c r="A535" t="n">
        <v>122</v>
      </c>
      <c r="B535" t="inlineStr">
        <is>
          <t>Arcos</t>
        </is>
      </c>
      <c r="C535" s="550" t="n">
        <v>45997</v>
      </c>
      <c r="D535" t="inlineStr">
        <is>
          <t>12/2025</t>
        </is>
      </c>
      <c r="E535" t="inlineStr">
        <is>
          <t>Bebidas</t>
        </is>
      </c>
      <c r="F535" t="n">
        <v>32422</v>
      </c>
      <c r="G535" t="n">
        <v>340.61</v>
      </c>
      <c r="H535" t="n">
        <v>32081.39</v>
      </c>
    </row>
    <row r="536">
      <c r="A536" t="n">
        <v>122</v>
      </c>
      <c r="B536" t="inlineStr">
        <is>
          <t>Arcos</t>
        </is>
      </c>
      <c r="C536" s="550" t="n">
        <v>45997</v>
      </c>
      <c r="D536" t="inlineStr">
        <is>
          <t>12/2025</t>
        </is>
      </c>
      <c r="E536" t="inlineStr">
        <is>
          <t>Couvert</t>
        </is>
      </c>
      <c r="F536" t="n">
        <v>4080</v>
      </c>
      <c r="G536" t="n">
        <v>0</v>
      </c>
      <c r="H536" t="n">
        <v>4080</v>
      </c>
    </row>
    <row r="537">
      <c r="A537" t="n">
        <v>122</v>
      </c>
      <c r="B537" t="inlineStr">
        <is>
          <t>Arcos</t>
        </is>
      </c>
      <c r="C537" s="550" t="n">
        <v>45997</v>
      </c>
      <c r="D537" t="inlineStr">
        <is>
          <t>12/2025</t>
        </is>
      </c>
      <c r="E537" t="inlineStr">
        <is>
          <t>Serviço</t>
        </is>
      </c>
      <c r="F537" t="n">
        <v>7637.21</v>
      </c>
      <c r="G537" t="n">
        <v>0</v>
      </c>
      <c r="H537" t="n">
        <v>7637.21</v>
      </c>
    </row>
    <row r="538">
      <c r="A538" t="n">
        <v>122</v>
      </c>
      <c r="B538" t="inlineStr">
        <is>
          <t>Arcos</t>
        </is>
      </c>
      <c r="C538" s="550" t="n">
        <v>45996</v>
      </c>
      <c r="D538" t="inlineStr">
        <is>
          <t>12/2025</t>
        </is>
      </c>
      <c r="E538" t="inlineStr">
        <is>
          <t>Alimentos</t>
        </is>
      </c>
      <c r="F538" t="n">
        <v>5339.5</v>
      </c>
      <c r="G538" t="n">
        <v>0</v>
      </c>
      <c r="H538" t="n">
        <v>5339.5</v>
      </c>
    </row>
    <row r="539">
      <c r="A539" t="n">
        <v>122</v>
      </c>
      <c r="B539" t="inlineStr">
        <is>
          <t>Arcos</t>
        </is>
      </c>
      <c r="C539" s="550" t="n">
        <v>45996</v>
      </c>
      <c r="D539" t="inlineStr">
        <is>
          <t>12/2025</t>
        </is>
      </c>
      <c r="E539" t="inlineStr">
        <is>
          <t>Bebidas</t>
        </is>
      </c>
      <c r="F539" t="n">
        <v>2052</v>
      </c>
      <c r="G539" t="n">
        <v>0</v>
      </c>
      <c r="H539" t="n">
        <v>2052</v>
      </c>
    </row>
    <row r="540">
      <c r="A540" t="n">
        <v>122</v>
      </c>
      <c r="B540" t="inlineStr">
        <is>
          <t>Arcos</t>
        </is>
      </c>
      <c r="C540" s="550" t="n">
        <v>45996</v>
      </c>
      <c r="D540" t="inlineStr">
        <is>
          <t>12/2025</t>
        </is>
      </c>
      <c r="E540" t="inlineStr">
        <is>
          <t>Serviço</t>
        </is>
      </c>
      <c r="F540" t="n">
        <v>883.83</v>
      </c>
      <c r="G540" t="n">
        <v>0</v>
      </c>
      <c r="H540" t="n">
        <v>883.83</v>
      </c>
    </row>
    <row r="541">
      <c r="A541" t="n">
        <v>122</v>
      </c>
      <c r="B541" t="inlineStr">
        <is>
          <t>Arcos</t>
        </is>
      </c>
      <c r="C541" s="550" t="n">
        <v>45995</v>
      </c>
      <c r="D541" t="inlineStr">
        <is>
          <t>12/2025</t>
        </is>
      </c>
      <c r="E541" t="inlineStr">
        <is>
          <t>Alimentos</t>
        </is>
      </c>
      <c r="F541" t="n">
        <v>21674</v>
      </c>
      <c r="G541" t="n">
        <v>3684.64</v>
      </c>
      <c r="H541" t="n">
        <v>17989.36</v>
      </c>
    </row>
    <row r="542">
      <c r="A542" t="n">
        <v>122</v>
      </c>
      <c r="B542" t="inlineStr">
        <is>
          <t>Arcos</t>
        </is>
      </c>
      <c r="C542" s="550" t="n">
        <v>45995</v>
      </c>
      <c r="D542" t="inlineStr">
        <is>
          <t>12/2025</t>
        </is>
      </c>
      <c r="E542" t="inlineStr">
        <is>
          <t>Bebidas</t>
        </is>
      </c>
      <c r="F542" t="n">
        <v>38174</v>
      </c>
      <c r="G542" t="n">
        <v>4692.4</v>
      </c>
      <c r="H542" t="n">
        <v>33481.6</v>
      </c>
    </row>
    <row r="543">
      <c r="A543" t="n">
        <v>122</v>
      </c>
      <c r="B543" t="inlineStr">
        <is>
          <t>Arcos</t>
        </is>
      </c>
      <c r="C543" s="550" t="n">
        <v>45995</v>
      </c>
      <c r="D543" t="inlineStr">
        <is>
          <t>12/2025</t>
        </is>
      </c>
      <c r="E543" t="inlineStr">
        <is>
          <t>Serviço</t>
        </is>
      </c>
      <c r="F543" t="n">
        <v>4895.16</v>
      </c>
      <c r="G543" t="n">
        <v>0</v>
      </c>
      <c r="H543" t="n">
        <v>4895.16</v>
      </c>
    </row>
    <row r="544">
      <c r="A544" t="n">
        <v>122</v>
      </c>
      <c r="B544" t="inlineStr">
        <is>
          <t>Arcos</t>
        </is>
      </c>
      <c r="C544" s="550" t="n">
        <v>45994</v>
      </c>
      <c r="D544" t="inlineStr">
        <is>
          <t>12/2025</t>
        </is>
      </c>
      <c r="E544" t="inlineStr">
        <is>
          <t>Alimentos</t>
        </is>
      </c>
      <c r="F544" t="n">
        <v>20699</v>
      </c>
      <c r="G544" t="n">
        <v>219.8</v>
      </c>
      <c r="H544" t="n">
        <v>20479.2</v>
      </c>
    </row>
    <row r="545">
      <c r="A545" t="n">
        <v>122</v>
      </c>
      <c r="B545" t="inlineStr">
        <is>
          <t>Arcos</t>
        </is>
      </c>
      <c r="C545" s="550" t="n">
        <v>45994</v>
      </c>
      <c r="D545" t="inlineStr">
        <is>
          <t>12/2025</t>
        </is>
      </c>
      <c r="E545" t="inlineStr">
        <is>
          <t>Bebidas</t>
        </is>
      </c>
      <c r="F545" t="n">
        <v>32942</v>
      </c>
      <c r="G545" t="n">
        <v>286.7</v>
      </c>
      <c r="H545" t="n">
        <v>32655.3</v>
      </c>
    </row>
    <row r="546">
      <c r="A546" t="n">
        <v>122</v>
      </c>
      <c r="B546" t="inlineStr">
        <is>
          <t>Arcos</t>
        </is>
      </c>
      <c r="C546" s="550" t="n">
        <v>45994</v>
      </c>
      <c r="D546" t="inlineStr">
        <is>
          <t>12/2025</t>
        </is>
      </c>
      <c r="E546" t="inlineStr">
        <is>
          <t>Serviço</t>
        </is>
      </c>
      <c r="F546" t="n">
        <v>5362.62</v>
      </c>
      <c r="G546" t="n">
        <v>0</v>
      </c>
      <c r="H546" t="n">
        <v>5362.62</v>
      </c>
    </row>
    <row r="547">
      <c r="A547" t="n">
        <v>122</v>
      </c>
      <c r="B547" t="inlineStr">
        <is>
          <t>Arcos</t>
        </is>
      </c>
      <c r="C547" s="550" t="n">
        <v>45993</v>
      </c>
      <c r="D547" t="inlineStr">
        <is>
          <t>12/2025</t>
        </is>
      </c>
      <c r="E547" t="inlineStr">
        <is>
          <t>Bebidas</t>
        </is>
      </c>
      <c r="F547" t="n">
        <v>22593</v>
      </c>
      <c r="G547" t="n">
        <v>280.68</v>
      </c>
      <c r="H547" t="n">
        <v>22312.32</v>
      </c>
    </row>
    <row r="548">
      <c r="A548" t="n">
        <v>122</v>
      </c>
      <c r="B548" t="inlineStr">
        <is>
          <t>Arcos</t>
        </is>
      </c>
      <c r="C548" s="550" t="n">
        <v>45993</v>
      </c>
      <c r="D548" t="inlineStr">
        <is>
          <t>12/2025</t>
        </is>
      </c>
      <c r="E548" t="inlineStr">
        <is>
          <t>Alimentos</t>
        </is>
      </c>
      <c r="F548" t="n">
        <v>14421.5</v>
      </c>
      <c r="G548" t="n">
        <v>1076.22</v>
      </c>
      <c r="H548" t="n">
        <v>13345.28</v>
      </c>
    </row>
    <row r="549">
      <c r="A549" t="n">
        <v>122</v>
      </c>
      <c r="B549" t="inlineStr">
        <is>
          <t>Arcos</t>
        </is>
      </c>
      <c r="C549" s="550" t="n">
        <v>45993</v>
      </c>
      <c r="D549" t="inlineStr">
        <is>
          <t>12/2025</t>
        </is>
      </c>
      <c r="E549" t="inlineStr">
        <is>
          <t>Serviço</t>
        </is>
      </c>
      <c r="F549" t="n">
        <v>3515.12</v>
      </c>
      <c r="G549" t="n">
        <v>0</v>
      </c>
      <c r="H549" t="n">
        <v>3515.12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ID_receita</t>
        </is>
      </c>
      <c r="B1" t="inlineStr">
        <is>
          <t>Casa</t>
        </is>
      </c>
      <c r="C1" t="inlineStr">
        <is>
          <t>Cliente</t>
        </is>
      </c>
      <c r="D1" t="inlineStr">
        <is>
          <t>Classificacao</t>
        </is>
      </c>
      <c r="E1" t="inlineStr">
        <is>
          <t>ID_Evento</t>
        </is>
      </c>
      <c r="F1" t="inlineStr">
        <is>
          <t>Nome_Evento</t>
        </is>
      </c>
      <c r="G1" t="inlineStr">
        <is>
          <t>Tipo_Evento</t>
        </is>
      </c>
      <c r="H1" t="inlineStr">
        <is>
          <t>Modelo_Evento</t>
        </is>
      </c>
      <c r="I1" t="inlineStr">
        <is>
          <t>Valor_Total</t>
        </is>
      </c>
      <c r="J1" t="inlineStr">
        <is>
          <t>Data_Ocorrencia</t>
        </is>
      </c>
      <c r="K1" t="inlineStr">
        <is>
          <t>Recebimento_Parcela</t>
        </is>
      </c>
      <c r="L1" t="inlineStr">
        <is>
          <t>Valor_Parcela</t>
        </is>
      </c>
      <c r="M1" t="inlineStr">
        <is>
          <t>Status_Pgto</t>
        </is>
      </c>
      <c r="N1" t="inlineStr">
        <is>
          <t>Categ_AB</t>
        </is>
      </c>
      <c r="O1" t="inlineStr">
        <is>
          <t>Categ_Aluguel</t>
        </is>
      </c>
      <c r="P1" t="inlineStr">
        <is>
          <t>Categ_Artist</t>
        </is>
      </c>
      <c r="Q1" t="inlineStr">
        <is>
          <t>Categ_Couvert</t>
        </is>
      </c>
      <c r="R1" t="inlineStr">
        <is>
          <t>Categ_Locacao</t>
        </is>
      </c>
      <c r="S1" t="inlineStr">
        <is>
          <t>Categ_Patroc</t>
        </is>
      </c>
      <c r="T1" t="inlineStr">
        <is>
          <t>Categ_Taxa_Serv</t>
        </is>
      </c>
      <c r="U1" t="inlineStr">
        <is>
          <t>Ocorrencia_Mes_Texto</t>
        </is>
      </c>
      <c r="V1" t="inlineStr">
        <is>
          <t>Recebimento_Mes_Texto</t>
        </is>
      </c>
    </row>
    <row r="2">
      <c r="A2" t="n">
        <v>13663</v>
      </c>
      <c r="B2" t="inlineStr">
        <is>
          <t>Arcos</t>
        </is>
      </c>
      <c r="C2" t="inlineStr">
        <is>
          <t>LIRIUM RECICLAGEM</t>
        </is>
      </c>
      <c r="D2" t="inlineStr">
        <is>
          <t>Coleta de Óleo</t>
        </is>
      </c>
      <c r="I2" t="n">
        <v>378</v>
      </c>
      <c r="J2" s="551" t="n">
        <v>46173</v>
      </c>
      <c r="K2" s="551" t="n">
        <v>46189</v>
      </c>
      <c r="L2" t="n">
        <v>378</v>
      </c>
      <c r="M2" t="inlineStr">
        <is>
          <t>Pago</t>
        </is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inlineStr">
        <is>
          <t>05/2026</t>
        </is>
      </c>
      <c r="V2" t="inlineStr">
        <is>
          <t>06/2026</t>
        </is>
      </c>
    </row>
    <row r="3">
      <c r="A3" t="n">
        <v>13458</v>
      </c>
      <c r="B3" t="inlineStr">
        <is>
          <t>Arcos</t>
        </is>
      </c>
      <c r="C3" t="inlineStr">
        <is>
          <t>LIRIUM RECICLAGEM</t>
        </is>
      </c>
      <c r="D3" t="inlineStr">
        <is>
          <t>Coleta de Óleo</t>
        </is>
      </c>
      <c r="I3" t="n">
        <v>378</v>
      </c>
      <c r="J3" s="551" t="n">
        <v>46143</v>
      </c>
      <c r="K3" s="551" t="n"/>
      <c r="L3" t="n">
        <v>378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inlineStr">
        <is>
          <t>05/2026</t>
        </is>
      </c>
    </row>
    <row r="4">
      <c r="A4" t="n">
        <v>13346</v>
      </c>
      <c r="B4" t="inlineStr">
        <is>
          <t>Arcos</t>
        </is>
      </c>
      <c r="C4" t="inlineStr">
        <is>
          <t>LIRIUM RECICLAGEM</t>
        </is>
      </c>
      <c r="D4" t="inlineStr">
        <is>
          <t>Coleta de Óleo</t>
        </is>
      </c>
      <c r="I4" t="n">
        <v>162</v>
      </c>
      <c r="J4" s="551" t="n">
        <v>46113</v>
      </c>
      <c r="K4" s="551" t="n">
        <v>46157</v>
      </c>
      <c r="L4" t="n">
        <v>162</v>
      </c>
      <c r="M4" t="inlineStr">
        <is>
          <t>Pago</t>
        </is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inlineStr">
        <is>
          <t>04/2026</t>
        </is>
      </c>
      <c r="V4" t="inlineStr">
        <is>
          <t>05/2026</t>
        </is>
      </c>
    </row>
    <row r="5">
      <c r="A5" t="n">
        <v>11308</v>
      </c>
      <c r="B5" t="inlineStr">
        <is>
          <t>Arcos</t>
        </is>
      </c>
      <c r="C5" t="inlineStr">
        <is>
          <t>LIRIUM RECICLAGEM</t>
        </is>
      </c>
      <c r="D5" t="inlineStr">
        <is>
          <t>Coleta de Óleo</t>
        </is>
      </c>
      <c r="I5" t="n">
        <v>378</v>
      </c>
      <c r="J5" s="551" t="n">
        <v>46081</v>
      </c>
      <c r="K5" s="551" t="n">
        <v>46099</v>
      </c>
      <c r="L5" t="n">
        <v>378</v>
      </c>
      <c r="M5" t="inlineStr">
        <is>
          <t>Pago</t>
        </is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inlineStr">
        <is>
          <t>02/2026</t>
        </is>
      </c>
      <c r="V5" t="inlineStr">
        <is>
          <t>03/2026</t>
        </is>
      </c>
    </row>
    <row r="6">
      <c r="A6" t="n">
        <v>11065</v>
      </c>
      <c r="B6" t="inlineStr">
        <is>
          <t>Arcos</t>
        </is>
      </c>
      <c r="C6" t="inlineStr">
        <is>
          <t>ELO SERVICOS S.A</t>
        </is>
      </c>
      <c r="D6" t="inlineStr">
        <is>
          <t>Patrocínio</t>
        </is>
      </c>
      <c r="I6" t="n">
        <v>300000</v>
      </c>
      <c r="J6" s="551" t="n">
        <v>46010</v>
      </c>
      <c r="K6" s="551" t="n">
        <v>46118</v>
      </c>
      <c r="L6" t="n">
        <v>300000</v>
      </c>
      <c r="M6" t="inlineStr">
        <is>
          <t>Pago</t>
        </is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inlineStr">
        <is>
          <t>12/2025</t>
        </is>
      </c>
      <c r="V6" t="inlineStr">
        <is>
          <t>04/2026</t>
        </is>
      </c>
    </row>
    <row r="7">
      <c r="A7" t="n">
        <v>10938</v>
      </c>
      <c r="B7" t="inlineStr">
        <is>
          <t>Arcos</t>
        </is>
      </c>
      <c r="C7" t="inlineStr">
        <is>
          <t>LIRIUM RECICLAGEM</t>
        </is>
      </c>
      <c r="D7" t="inlineStr">
        <is>
          <t>Coleta de Óleo</t>
        </is>
      </c>
      <c r="I7" t="n">
        <v>675</v>
      </c>
      <c r="J7" s="551" t="n">
        <v>46053</v>
      </c>
      <c r="K7" s="551" t="n">
        <v>46077</v>
      </c>
      <c r="L7" t="n">
        <v>675</v>
      </c>
      <c r="M7" t="inlineStr">
        <is>
          <t>Pago</t>
        </is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inlineStr">
        <is>
          <t>01/2026</t>
        </is>
      </c>
      <c r="V7" t="inlineStr">
        <is>
          <t>02/2026</t>
        </is>
      </c>
    </row>
    <row r="8">
      <c r="A8" t="n">
        <v>9760</v>
      </c>
      <c r="B8" t="inlineStr">
        <is>
          <t>Arcos</t>
        </is>
      </c>
      <c r="C8" t="inlineStr">
        <is>
          <t>LIRIUM RECICLAGEM</t>
        </is>
      </c>
      <c r="D8" t="inlineStr">
        <is>
          <t>Coleta de Óleo</t>
        </is>
      </c>
      <c r="I8" t="n">
        <v>405</v>
      </c>
      <c r="J8" s="551" t="n">
        <v>45991</v>
      </c>
      <c r="K8" s="551" t="n">
        <v>46020</v>
      </c>
      <c r="L8" t="n">
        <v>405</v>
      </c>
      <c r="M8" t="inlineStr">
        <is>
          <t>Pago</t>
        </is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inlineStr">
        <is>
          <t>11/2025</t>
        </is>
      </c>
      <c r="V8" t="inlineStr">
        <is>
          <t>12/2025</t>
        </is>
      </c>
    </row>
    <row r="9">
      <c r="A9" t="n">
        <v>7678</v>
      </c>
      <c r="B9" t="inlineStr">
        <is>
          <t>Arcos</t>
        </is>
      </c>
      <c r="C9" t="inlineStr">
        <is>
          <t>Diageo</t>
        </is>
      </c>
      <c r="D9" t="inlineStr">
        <is>
          <t>Patrocínio</t>
        </is>
      </c>
      <c r="I9" t="n">
        <v>50000</v>
      </c>
      <c r="J9" s="551" t="n">
        <v>46537</v>
      </c>
      <c r="K9" s="551" t="n"/>
      <c r="L9" t="n">
        <v>50000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50000</v>
      </c>
      <c r="T9" t="n">
        <v>0</v>
      </c>
      <c r="U9" t="inlineStr">
        <is>
          <t>05/2027</t>
        </is>
      </c>
    </row>
    <row r="10">
      <c r="A10" t="n">
        <v>7677</v>
      </c>
      <c r="B10" t="inlineStr">
        <is>
          <t>Arcos</t>
        </is>
      </c>
      <c r="C10" t="inlineStr">
        <is>
          <t>Diageo</t>
        </is>
      </c>
      <c r="D10" t="inlineStr">
        <is>
          <t>Patrocínio</t>
        </is>
      </c>
      <c r="I10" t="n">
        <v>50000</v>
      </c>
      <c r="J10" s="551" t="n">
        <v>46507</v>
      </c>
      <c r="K10" s="551" t="n"/>
      <c r="L10" t="n">
        <v>50000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50000</v>
      </c>
      <c r="T10" t="n">
        <v>0</v>
      </c>
      <c r="U10" t="inlineStr">
        <is>
          <t>04/2027</t>
        </is>
      </c>
    </row>
    <row r="11">
      <c r="A11" t="n">
        <v>7676</v>
      </c>
      <c r="B11" t="inlineStr">
        <is>
          <t>Arcos</t>
        </is>
      </c>
      <c r="C11" t="inlineStr">
        <is>
          <t>Diageo</t>
        </is>
      </c>
      <c r="D11" t="inlineStr">
        <is>
          <t>Patrocínio</t>
        </is>
      </c>
      <c r="I11" t="n">
        <v>100000</v>
      </c>
      <c r="J11" s="551" t="n">
        <v>46446</v>
      </c>
      <c r="K11" s="551" t="n"/>
      <c r="L11" t="n">
        <v>100000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100000</v>
      </c>
      <c r="T11" t="n">
        <v>0</v>
      </c>
      <c r="U11" t="inlineStr">
        <is>
          <t>02/2027</t>
        </is>
      </c>
    </row>
    <row r="12">
      <c r="A12" t="n">
        <v>7675</v>
      </c>
      <c r="B12" t="inlineStr">
        <is>
          <t>Arcos</t>
        </is>
      </c>
      <c r="C12" t="inlineStr">
        <is>
          <t>Diageo</t>
        </is>
      </c>
      <c r="D12" t="inlineStr">
        <is>
          <t>Patrocínio</t>
        </is>
      </c>
      <c r="I12" t="n">
        <v>50000</v>
      </c>
      <c r="J12" s="551" t="n">
        <v>46386</v>
      </c>
      <c r="K12" s="551" t="n"/>
      <c r="L12" t="n">
        <v>50000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50000</v>
      </c>
      <c r="T12" t="n">
        <v>0</v>
      </c>
      <c r="U12" t="inlineStr">
        <is>
          <t>12/2026</t>
        </is>
      </c>
    </row>
    <row r="13">
      <c r="A13" t="n">
        <v>7673</v>
      </c>
      <c r="B13" t="inlineStr">
        <is>
          <t>Arcos</t>
        </is>
      </c>
      <c r="C13" t="inlineStr">
        <is>
          <t>Diageo</t>
        </is>
      </c>
      <c r="D13" t="inlineStr">
        <is>
          <t>Patrocínio</t>
        </is>
      </c>
      <c r="I13" t="n">
        <v>50000</v>
      </c>
      <c r="J13" s="551" t="n">
        <v>46356</v>
      </c>
      <c r="K13" s="551" t="n"/>
      <c r="L13" t="n">
        <v>50000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50000</v>
      </c>
      <c r="T13" t="n">
        <v>0</v>
      </c>
      <c r="U13" t="inlineStr">
        <is>
          <t>11/2026</t>
        </is>
      </c>
    </row>
    <row r="14">
      <c r="A14" t="n">
        <v>7670</v>
      </c>
      <c r="B14" t="inlineStr">
        <is>
          <t>Arcos</t>
        </is>
      </c>
      <c r="C14" t="inlineStr">
        <is>
          <t>Diageo</t>
        </is>
      </c>
      <c r="D14" t="inlineStr">
        <is>
          <t>Patrocínio</t>
        </is>
      </c>
      <c r="I14" t="n">
        <v>50000</v>
      </c>
      <c r="J14" s="551" t="n">
        <v>46264</v>
      </c>
      <c r="K14" s="551" t="n"/>
      <c r="L14" t="n">
        <v>50000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50000</v>
      </c>
      <c r="T14" t="n">
        <v>0</v>
      </c>
      <c r="U14" t="inlineStr">
        <is>
          <t>08/2026</t>
        </is>
      </c>
    </row>
    <row r="15">
      <c r="A15" t="n">
        <v>7669</v>
      </c>
      <c r="B15" t="inlineStr">
        <is>
          <t>Arcos</t>
        </is>
      </c>
      <c r="C15" t="inlineStr">
        <is>
          <t>Diageo</t>
        </is>
      </c>
      <c r="D15" t="inlineStr">
        <is>
          <t>Patrocínio</t>
        </is>
      </c>
      <c r="I15" t="n">
        <v>100000</v>
      </c>
      <c r="J15" s="551" t="n">
        <v>46142</v>
      </c>
      <c r="K15" s="551" t="n"/>
      <c r="L15" t="n">
        <v>100000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100000</v>
      </c>
      <c r="T15" t="n">
        <v>0</v>
      </c>
      <c r="U15" t="inlineStr">
        <is>
          <t>04/2026</t>
        </is>
      </c>
    </row>
    <row r="16">
      <c r="A16" t="n">
        <v>7667</v>
      </c>
      <c r="B16" t="inlineStr">
        <is>
          <t>Arcos</t>
        </is>
      </c>
      <c r="C16" t="inlineStr">
        <is>
          <t>Diageo</t>
        </is>
      </c>
      <c r="D16" t="inlineStr">
        <is>
          <t>Patrocínio</t>
        </is>
      </c>
      <c r="I16" t="n">
        <v>50000</v>
      </c>
      <c r="J16" s="551" t="n">
        <v>46081</v>
      </c>
      <c r="K16" s="551" t="n">
        <v>46101</v>
      </c>
      <c r="L16" t="n">
        <v>50000</v>
      </c>
      <c r="M16" t="inlineStr">
        <is>
          <t>Pago</t>
        </is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50000</v>
      </c>
      <c r="T16" t="n">
        <v>0</v>
      </c>
      <c r="U16" t="inlineStr">
        <is>
          <t>02/2026</t>
        </is>
      </c>
      <c r="V16" t="inlineStr">
        <is>
          <t>03/2026</t>
        </is>
      </c>
    </row>
    <row r="17">
      <c r="A17" t="n">
        <v>7666</v>
      </c>
      <c r="B17" t="inlineStr">
        <is>
          <t>Arcos</t>
        </is>
      </c>
      <c r="C17" t="inlineStr">
        <is>
          <t>Diageo</t>
        </is>
      </c>
      <c r="D17" t="inlineStr">
        <is>
          <t>Patrocínio</t>
        </is>
      </c>
      <c r="I17" t="n">
        <v>50000</v>
      </c>
      <c r="J17" s="551" t="n">
        <v>45991</v>
      </c>
      <c r="K17" s="551" t="n">
        <v>46010</v>
      </c>
      <c r="L17" t="n">
        <v>50000</v>
      </c>
      <c r="M17" t="inlineStr">
        <is>
          <t>Pago</t>
        </is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50000</v>
      </c>
      <c r="T17" t="n">
        <v>0</v>
      </c>
      <c r="U17" t="inlineStr">
        <is>
          <t>11/2025</t>
        </is>
      </c>
      <c r="V17" t="inlineStr">
        <is>
          <t>12/2025</t>
        </is>
      </c>
    </row>
    <row r="18">
      <c r="A18" t="n">
        <v>7664</v>
      </c>
      <c r="B18" t="inlineStr">
        <is>
          <t>Arcos</t>
        </is>
      </c>
      <c r="C18" t="inlineStr">
        <is>
          <t>Diageo</t>
        </is>
      </c>
      <c r="D18" t="inlineStr">
        <is>
          <t>Patrocínio</t>
        </is>
      </c>
      <c r="I18" t="n">
        <v>100000</v>
      </c>
      <c r="J18" s="551" t="n">
        <v>45930</v>
      </c>
      <c r="K18" s="551" t="n">
        <v>46164</v>
      </c>
      <c r="L18" t="n">
        <v>100000</v>
      </c>
      <c r="M18" t="inlineStr">
        <is>
          <t>Pago</t>
        </is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100000</v>
      </c>
      <c r="T18" t="n">
        <v>0</v>
      </c>
      <c r="U18" t="inlineStr">
        <is>
          <t>09/2025</t>
        </is>
      </c>
      <c r="V18" t="inlineStr">
        <is>
          <t>05/2026</t>
        </is>
      </c>
    </row>
    <row r="19">
      <c r="A19" t="n">
        <v>7663</v>
      </c>
      <c r="B19" t="inlineStr">
        <is>
          <t>Arcos</t>
        </is>
      </c>
      <c r="C19" t="inlineStr">
        <is>
          <t>Diageo</t>
        </is>
      </c>
      <c r="D19" t="inlineStr">
        <is>
          <t>Patrocínio</t>
        </is>
      </c>
      <c r="I19" t="n">
        <v>79000</v>
      </c>
      <c r="J19" s="551" t="n">
        <v>46568</v>
      </c>
      <c r="K19" s="551" t="n"/>
      <c r="L19" t="n">
        <v>79000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79000</v>
      </c>
      <c r="T19" t="n">
        <v>0</v>
      </c>
      <c r="U19" t="inlineStr">
        <is>
          <t>06/2027</t>
        </is>
      </c>
    </row>
    <row r="20">
      <c r="A20" t="n">
        <v>7662</v>
      </c>
      <c r="B20" t="inlineStr">
        <is>
          <t>Arcos</t>
        </is>
      </c>
      <c r="C20" t="inlineStr">
        <is>
          <t>Diageo</t>
        </is>
      </c>
      <c r="D20" t="inlineStr">
        <is>
          <t>Patrocínio</t>
        </is>
      </c>
      <c r="I20" t="n">
        <v>45000</v>
      </c>
      <c r="J20" s="551" t="n">
        <v>46476</v>
      </c>
      <c r="K20" s="551" t="n"/>
      <c r="L20" t="n">
        <v>45000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45000</v>
      </c>
      <c r="T20" t="n">
        <v>0</v>
      </c>
      <c r="U20" t="inlineStr">
        <is>
          <t>03/2027</t>
        </is>
      </c>
    </row>
    <row r="21">
      <c r="A21" t="n">
        <v>7661</v>
      </c>
      <c r="B21" t="inlineStr">
        <is>
          <t>Arcos</t>
        </is>
      </c>
      <c r="C21" t="inlineStr">
        <is>
          <t>Diageo</t>
        </is>
      </c>
      <c r="D21" t="inlineStr">
        <is>
          <t>Patrocínio</t>
        </is>
      </c>
      <c r="I21" t="n">
        <v>45000</v>
      </c>
      <c r="J21" s="551" t="n">
        <v>46386</v>
      </c>
      <c r="K21" s="551" t="n"/>
      <c r="L21" t="n">
        <v>45000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45000</v>
      </c>
      <c r="T21" t="n">
        <v>0</v>
      </c>
      <c r="U21" t="inlineStr">
        <is>
          <t>12/2026</t>
        </is>
      </c>
    </row>
    <row r="22">
      <c r="A22" t="n">
        <v>7660</v>
      </c>
      <c r="B22" t="inlineStr">
        <is>
          <t>Arcos</t>
        </is>
      </c>
      <c r="C22" t="inlineStr">
        <is>
          <t>Diageo</t>
        </is>
      </c>
      <c r="D22" t="inlineStr">
        <is>
          <t>Patrocínio</t>
        </is>
      </c>
      <c r="I22" t="n">
        <v>45000</v>
      </c>
      <c r="J22" s="551" t="n">
        <v>46295</v>
      </c>
      <c r="K22" s="551" t="n"/>
      <c r="L22" t="n">
        <v>45000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45000</v>
      </c>
      <c r="T22" t="n">
        <v>0</v>
      </c>
      <c r="U22" t="inlineStr">
        <is>
          <t>09/2026</t>
        </is>
      </c>
    </row>
    <row r="23">
      <c r="A23" t="n">
        <v>7659</v>
      </c>
      <c r="B23" t="inlineStr">
        <is>
          <t>Arcos</t>
        </is>
      </c>
      <c r="C23" t="inlineStr">
        <is>
          <t>Diageo</t>
        </is>
      </c>
      <c r="D23" t="inlineStr">
        <is>
          <t>Patrocínio</t>
        </is>
      </c>
      <c r="I23" t="n">
        <v>45000</v>
      </c>
      <c r="J23" s="551" t="n">
        <v>46203</v>
      </c>
      <c r="K23" s="551" t="n"/>
      <c r="L23" t="n">
        <v>45000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45000</v>
      </c>
      <c r="T23" t="n">
        <v>0</v>
      </c>
      <c r="U23" t="inlineStr">
        <is>
          <t>06/2026</t>
        </is>
      </c>
    </row>
    <row r="24">
      <c r="A24" t="n">
        <v>7658</v>
      </c>
      <c r="B24" t="inlineStr">
        <is>
          <t>Arcos</t>
        </is>
      </c>
      <c r="C24" t="inlineStr">
        <is>
          <t>Diageo</t>
        </is>
      </c>
      <c r="D24" t="inlineStr">
        <is>
          <t>Patrocínio</t>
        </is>
      </c>
      <c r="I24" t="n">
        <v>45000</v>
      </c>
      <c r="J24" s="551" t="n">
        <v>46111</v>
      </c>
      <c r="K24" s="551" t="n">
        <v>46087</v>
      </c>
      <c r="L24" t="n">
        <v>45000</v>
      </c>
      <c r="M24" t="inlineStr">
        <is>
          <t>Pago</t>
        </is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45000</v>
      </c>
      <c r="T24" t="n">
        <v>0</v>
      </c>
      <c r="U24" t="inlineStr">
        <is>
          <t>03/2026</t>
        </is>
      </c>
      <c r="V24" t="inlineStr">
        <is>
          <t>03/2026</t>
        </is>
      </c>
    </row>
    <row r="25">
      <c r="A25" t="n">
        <v>7657</v>
      </c>
      <c r="B25" t="inlineStr">
        <is>
          <t>Arcos</t>
        </is>
      </c>
      <c r="C25" t="inlineStr">
        <is>
          <t>Diageo</t>
        </is>
      </c>
      <c r="D25" t="inlineStr">
        <is>
          <t>Patrocínio</t>
        </is>
      </c>
      <c r="I25" t="n">
        <v>45000</v>
      </c>
      <c r="J25" s="551" t="n">
        <v>46021</v>
      </c>
      <c r="K25" s="551" t="n"/>
      <c r="L25" t="n">
        <v>45000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45000</v>
      </c>
      <c r="T25" t="n">
        <v>0</v>
      </c>
      <c r="U25" t="inlineStr">
        <is>
          <t>12/2025</t>
        </is>
      </c>
    </row>
    <row r="26">
      <c r="A26" t="n">
        <v>785</v>
      </c>
      <c r="B26" t="inlineStr">
        <is>
          <t>Arcos</t>
        </is>
      </c>
      <c r="C26" t="inlineStr">
        <is>
          <t>AMBEV</t>
        </is>
      </c>
      <c r="D26" t="inlineStr">
        <is>
          <t>Patrocínio</t>
        </is>
      </c>
      <c r="I26" t="n">
        <v>137666.67</v>
      </c>
      <c r="J26" s="551" t="n">
        <v>46296</v>
      </c>
      <c r="K26" s="551" t="n"/>
      <c r="L26" t="n">
        <v>137666.67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137666.67</v>
      </c>
      <c r="T26" t="n">
        <v>0</v>
      </c>
      <c r="U26" t="inlineStr">
        <is>
          <t>10/2026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Casa</t>
        </is>
      </c>
      <c r="B1" t="inlineStr">
        <is>
          <t>ID_Parcela</t>
        </is>
      </c>
      <c r="C1" t="inlineStr">
        <is>
          <t>ID_Evento</t>
        </is>
      </c>
      <c r="D1" t="inlineStr">
        <is>
          <t>Data_Evento</t>
        </is>
      </c>
      <c r="E1" t="inlineStr">
        <is>
          <t>Nome_do_Evento</t>
        </is>
      </c>
      <c r="F1" t="inlineStr">
        <is>
          <t>Comercial_Responsável</t>
        </is>
      </c>
      <c r="G1" t="inlineStr">
        <is>
          <t>Modelo_Evento</t>
        </is>
      </c>
      <c r="H1" t="inlineStr">
        <is>
          <t>Valor_Parcela</t>
        </is>
      </c>
      <c r="I1" t="inlineStr">
        <is>
          <t>Valor Total</t>
        </is>
      </c>
      <c r="J1" t="inlineStr">
        <is>
          <t>Valor AB</t>
        </is>
      </c>
      <c r="K1" t="inlineStr">
        <is>
          <t>Valor Taxa Serviço</t>
        </is>
      </c>
      <c r="L1" t="inlineStr">
        <is>
          <t>Valor Locação Espaço</t>
        </is>
      </c>
      <c r="M1" t="inlineStr">
        <is>
          <t>Valor Contratação Artístico</t>
        </is>
      </c>
      <c r="N1" t="inlineStr">
        <is>
          <t>Valor Contratação Técnico de Som</t>
        </is>
      </c>
      <c r="O1" t="inlineStr">
        <is>
          <t>Valor Contatação Bilheteria/Couvert Artístico</t>
        </is>
      </c>
      <c r="P1" t="inlineStr">
        <is>
          <t>Valor Locação Gerador</t>
        </is>
      </c>
      <c r="Q1" t="inlineStr">
        <is>
          <t>Valor Locação Decoração/Mobiliário</t>
        </is>
      </c>
      <c r="R1" t="inlineStr">
        <is>
          <t>Valor Locação Utensílios</t>
        </is>
      </c>
      <c r="S1" t="inlineStr">
        <is>
          <t>Valor Mão de Obra Extra</t>
        </is>
      </c>
      <c r="T1" t="inlineStr">
        <is>
          <t>Valor Comissão BV</t>
        </is>
      </c>
      <c r="U1" t="inlineStr">
        <is>
          <t>Valor Taxa Administrativa</t>
        </is>
      </c>
      <c r="V1" t="inlineStr">
        <is>
          <t>Valor Extras Gerais</t>
        </is>
      </c>
      <c r="W1" t="inlineStr">
        <is>
          <t>Valor_Imposto</t>
        </is>
      </c>
      <c r="X1" t="inlineStr">
        <is>
          <t>Valor Acréscimo Forma de Pagamento</t>
        </is>
      </c>
      <c r="Y1" t="inlineStr">
        <is>
          <t>Data_Vencimento</t>
        </is>
      </c>
      <c r="Z1" t="inlineStr">
        <is>
          <t>Status_Pagamento</t>
        </is>
      </c>
      <c r="AA1" t="inlineStr">
        <is>
          <t>Data_Recebimento</t>
        </is>
      </c>
      <c r="AB1" t="inlineStr">
        <is>
          <t>Mes_Texto_Evento</t>
        </is>
      </c>
      <c r="AC1" t="inlineStr">
        <is>
          <t>Mes_Texto_Recebimento</t>
        </is>
      </c>
    </row>
    <row r="2">
      <c r="A2" t="inlineStr">
        <is>
          <t>Arcos</t>
        </is>
      </c>
      <c r="B2" t="n">
        <v>1837</v>
      </c>
      <c r="C2" t="n">
        <v>3443</v>
      </c>
      <c r="D2" s="551" t="n">
        <v>46198</v>
      </c>
      <c r="E2" t="inlineStr">
        <is>
          <t>PRO_052026_04_HappyHourCinthia</t>
        </is>
      </c>
      <c r="F2" t="inlineStr">
        <is>
          <t>Maria Eduarda</t>
        </is>
      </c>
      <c r="G2" t="inlineStr">
        <is>
          <t>Consumação Mínima</t>
        </is>
      </c>
      <c r="H2" t="n">
        <v>3240</v>
      </c>
      <c r="I2" t="n">
        <v>3240</v>
      </c>
      <c r="J2" t="n">
        <v>2867</v>
      </c>
      <c r="K2" t="n">
        <v>373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s="551" t="n">
        <v>46170</v>
      </c>
      <c r="Z2" t="inlineStr">
        <is>
          <t>Pago</t>
        </is>
      </c>
      <c r="AA2" s="551" t="n">
        <v>46170</v>
      </c>
      <c r="AB2" t="inlineStr">
        <is>
          <t>06/2026</t>
        </is>
      </c>
      <c r="AC2" t="inlineStr">
        <is>
          <t>05/2026</t>
        </is>
      </c>
    </row>
    <row r="3">
      <c r="A3" t="inlineStr">
        <is>
          <t>Arcos</t>
        </is>
      </c>
      <c r="B3" t="n">
        <v>1924</v>
      </c>
      <c r="C3" t="n">
        <v>3540</v>
      </c>
      <c r="D3" s="551" t="n">
        <v>46192</v>
      </c>
      <c r="E3" t="inlineStr">
        <is>
          <t>PRO_06_01_EnsaioPréWedding_Bianca</t>
        </is>
      </c>
      <c r="F3" t="inlineStr">
        <is>
          <t>Maria Eduarda</t>
        </is>
      </c>
      <c r="G3" t="inlineStr">
        <is>
          <t>Locação de Espaço</t>
        </is>
      </c>
      <c r="H3" t="n">
        <v>1000</v>
      </c>
      <c r="I3" t="n">
        <v>1000</v>
      </c>
      <c r="J3" t="n">
        <v>0</v>
      </c>
      <c r="K3" t="n">
        <v>0</v>
      </c>
      <c r="L3" t="n">
        <v>1000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s="551" t="n">
        <v>46188</v>
      </c>
      <c r="Z3" t="inlineStr">
        <is>
          <t>Pago</t>
        </is>
      </c>
      <c r="AA3" s="551" t="n">
        <v>46188</v>
      </c>
      <c r="AB3" t="inlineStr">
        <is>
          <t>06/2026</t>
        </is>
      </c>
      <c r="AC3" t="inlineStr">
        <is>
          <t>06/2026</t>
        </is>
      </c>
    </row>
    <row r="4">
      <c r="A4" t="inlineStr">
        <is>
          <t>Arcos</t>
        </is>
      </c>
      <c r="B4" t="n">
        <v>1685</v>
      </c>
      <c r="C4" t="n">
        <v>3095</v>
      </c>
      <c r="D4" s="551" t="n">
        <v>46164</v>
      </c>
      <c r="E4" t="inlineStr">
        <is>
          <t>PRO_042026_05_AniversárioRenata</t>
        </is>
      </c>
      <c r="F4" t="inlineStr">
        <is>
          <t>Maria Eduarda</t>
        </is>
      </c>
      <c r="G4" t="inlineStr">
        <is>
          <t>Locação de Espaço</t>
        </is>
      </c>
      <c r="H4" t="n">
        <v>80925</v>
      </c>
      <c r="I4" t="n">
        <v>269750</v>
      </c>
      <c r="J4" t="n">
        <v>62057.4</v>
      </c>
      <c r="K4" t="n">
        <v>8067.6</v>
      </c>
      <c r="L4" t="n">
        <v>10800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s="551" t="n">
        <v>46142</v>
      </c>
      <c r="Z4" t="inlineStr">
        <is>
          <t>Pago</t>
        </is>
      </c>
      <c r="AA4" s="551" t="n">
        <v>46140</v>
      </c>
      <c r="AB4" t="inlineStr">
        <is>
          <t>05/2026</t>
        </is>
      </c>
      <c r="AC4" t="inlineStr">
        <is>
          <t>04/2026</t>
        </is>
      </c>
    </row>
    <row r="5">
      <c r="A5" t="inlineStr">
        <is>
          <t>Arcos</t>
        </is>
      </c>
      <c r="B5" t="n">
        <v>1686</v>
      </c>
      <c r="C5" t="n">
        <v>3095</v>
      </c>
      <c r="D5" s="551" t="n">
        <v>46164</v>
      </c>
      <c r="E5" t="inlineStr">
        <is>
          <t>PRO_042026_05_AniversárioRenata</t>
        </is>
      </c>
      <c r="F5" t="inlineStr">
        <is>
          <t>Maria Eduarda</t>
        </is>
      </c>
      <c r="G5" t="inlineStr">
        <is>
          <t>Locação de Espaço</t>
        </is>
      </c>
      <c r="H5" t="n">
        <v>188825</v>
      </c>
      <c r="I5" t="n">
        <v>269750</v>
      </c>
      <c r="J5" t="n">
        <v>144800.6</v>
      </c>
      <c r="K5" t="n">
        <v>18824.4</v>
      </c>
      <c r="L5" t="n">
        <v>25200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s="551" t="n">
        <v>46157</v>
      </c>
      <c r="Z5" t="inlineStr">
        <is>
          <t>Pago</t>
        </is>
      </c>
      <c r="AA5" s="551" t="n">
        <v>46157</v>
      </c>
      <c r="AB5" t="inlineStr">
        <is>
          <t>05/2026</t>
        </is>
      </c>
      <c r="AC5" t="inlineStr">
        <is>
          <t>05/2026</t>
        </is>
      </c>
    </row>
    <row r="6">
      <c r="A6" t="inlineStr">
        <is>
          <t>Arcos</t>
        </is>
      </c>
      <c r="B6" t="n">
        <v>1770</v>
      </c>
      <c r="C6" t="n">
        <v>3311</v>
      </c>
      <c r="D6" s="551" t="n">
        <v>46163</v>
      </c>
      <c r="E6" t="inlineStr">
        <is>
          <t>PRO_052026_02_HappyHourUNICA</t>
        </is>
      </c>
      <c r="F6" t="inlineStr">
        <is>
          <t>Maria Eduarda</t>
        </is>
      </c>
      <c r="G6" t="inlineStr">
        <is>
          <t>Consumação Mínima</t>
        </is>
      </c>
      <c r="H6" t="n">
        <v>11581.56</v>
      </c>
      <c r="I6" t="n">
        <v>11581.56</v>
      </c>
      <c r="J6" t="n">
        <v>9669</v>
      </c>
      <c r="K6" t="n">
        <v>1257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655.5599999999999</v>
      </c>
      <c r="Y6" s="551" t="n">
        <v>46157</v>
      </c>
      <c r="Z6" t="inlineStr">
        <is>
          <t>Pago</t>
        </is>
      </c>
      <c r="AA6" s="551" t="n">
        <v>46157</v>
      </c>
      <c r="AB6" t="inlineStr">
        <is>
          <t>05/2026</t>
        </is>
      </c>
      <c r="AC6" t="inlineStr">
        <is>
          <t>05/2026</t>
        </is>
      </c>
    </row>
    <row r="7">
      <c r="A7" t="inlineStr">
        <is>
          <t>Arcos</t>
        </is>
      </c>
      <c r="B7" t="n">
        <v>1769</v>
      </c>
      <c r="C7" t="n">
        <v>3310</v>
      </c>
      <c r="D7" s="551" t="n">
        <v>46163</v>
      </c>
      <c r="E7" t="inlineStr">
        <is>
          <t>PRO_052026_01_LançamentoSebastian</t>
        </is>
      </c>
      <c r="F7" t="inlineStr">
        <is>
          <t>Maria Eduarda</t>
        </is>
      </c>
      <c r="G7" t="inlineStr">
        <is>
          <t>Pacote Exclusivo</t>
        </is>
      </c>
      <c r="H7" t="n">
        <v>10252.88</v>
      </c>
      <c r="I7" t="n">
        <v>11047.88</v>
      </c>
      <c r="J7" t="n">
        <v>9033.549999999999</v>
      </c>
      <c r="K7" t="n">
        <v>1174.9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44.43</v>
      </c>
      <c r="W7" t="n">
        <v>0</v>
      </c>
      <c r="X7" t="n">
        <v>0</v>
      </c>
      <c r="Y7" s="551" t="n">
        <v>46162</v>
      </c>
      <c r="Z7" t="inlineStr">
        <is>
          <t>Pago</t>
        </is>
      </c>
      <c r="AA7" s="551" t="n">
        <v>46162</v>
      </c>
      <c r="AB7" t="inlineStr">
        <is>
          <t>05/2026</t>
        </is>
      </c>
      <c r="AC7" t="inlineStr">
        <is>
          <t>05/2026</t>
        </is>
      </c>
    </row>
    <row r="8">
      <c r="A8" t="inlineStr">
        <is>
          <t>Arcos</t>
        </is>
      </c>
      <c r="B8" t="n">
        <v>1821</v>
      </c>
      <c r="C8" t="n">
        <v>3310</v>
      </c>
      <c r="D8" s="551" t="n">
        <v>46163</v>
      </c>
      <c r="E8" t="inlineStr">
        <is>
          <t>PRO_052026_01_LançamentoSebastian</t>
        </is>
      </c>
      <c r="F8" t="inlineStr">
        <is>
          <t>Maria Eduarda</t>
        </is>
      </c>
      <c r="G8" t="inlineStr">
        <is>
          <t>Pacote Exclusivo</t>
        </is>
      </c>
      <c r="H8" t="n">
        <v>795</v>
      </c>
      <c r="I8" t="n">
        <v>11047.88</v>
      </c>
      <c r="J8" t="n">
        <v>700.45</v>
      </c>
      <c r="K8" t="n">
        <v>91.09999999999999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3.45</v>
      </c>
      <c r="W8" t="n">
        <v>0</v>
      </c>
      <c r="X8" t="n">
        <v>0</v>
      </c>
      <c r="Y8" s="551" t="n">
        <v>46163</v>
      </c>
      <c r="Z8" t="inlineStr">
        <is>
          <t>Pago</t>
        </is>
      </c>
      <c r="AA8" s="551" t="n">
        <v>46163</v>
      </c>
      <c r="AB8" t="inlineStr">
        <is>
          <t>05/2026</t>
        </is>
      </c>
      <c r="AC8" t="inlineStr">
        <is>
          <t>05/2026</t>
        </is>
      </c>
    </row>
    <row r="9">
      <c r="A9" t="inlineStr">
        <is>
          <t>Arcos</t>
        </is>
      </c>
      <c r="B9" t="n">
        <v>1790</v>
      </c>
      <c r="C9" t="n">
        <v>3319</v>
      </c>
      <c r="D9" s="551" t="n">
        <v>46162</v>
      </c>
      <c r="E9" t="inlineStr">
        <is>
          <t>PRO_052026_03_HappyHourMeli</t>
        </is>
      </c>
      <c r="F9" t="inlineStr">
        <is>
          <t>Maria Eduarda</t>
        </is>
      </c>
      <c r="G9" t="inlineStr">
        <is>
          <t>Consumação Mínima</t>
        </is>
      </c>
      <c r="H9" t="n">
        <v>4000</v>
      </c>
      <c r="I9" t="n">
        <v>4000</v>
      </c>
      <c r="J9" t="n">
        <v>3539</v>
      </c>
      <c r="K9" t="n">
        <v>461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s="551" t="n">
        <v>46157</v>
      </c>
      <c r="Z9" t="inlineStr">
        <is>
          <t>Pago</t>
        </is>
      </c>
      <c r="AA9" s="551" t="n">
        <v>46157</v>
      </c>
      <c r="AB9" t="inlineStr">
        <is>
          <t>05/2026</t>
        </is>
      </c>
      <c r="AC9" t="inlineStr">
        <is>
          <t>05/2026</t>
        </is>
      </c>
    </row>
    <row r="10">
      <c r="A10" t="inlineStr">
        <is>
          <t>Arcos</t>
        </is>
      </c>
      <c r="B10" t="n">
        <v>1684</v>
      </c>
      <c r="C10" t="n">
        <v>3094</v>
      </c>
      <c r="D10" s="551" t="n">
        <v>46148</v>
      </c>
      <c r="E10" t="inlineStr">
        <is>
          <t>PRO_042026_04_LançamentoRiffs</t>
        </is>
      </c>
      <c r="F10" t="inlineStr">
        <is>
          <t>Maria Eduarda</t>
        </is>
      </c>
      <c r="G10" t="inlineStr">
        <is>
          <t>Pacote Exclusivo</t>
        </is>
      </c>
      <c r="H10" t="n">
        <v>105707.78</v>
      </c>
      <c r="I10" t="n">
        <v>105707.78</v>
      </c>
      <c r="J10" t="n">
        <v>55752</v>
      </c>
      <c r="K10" t="n">
        <v>7248</v>
      </c>
      <c r="L10" t="n">
        <v>40000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2707.78</v>
      </c>
      <c r="W10" t="n">
        <v>0</v>
      </c>
      <c r="X10" t="n">
        <v>0</v>
      </c>
      <c r="Y10" s="551" t="n">
        <v>46140</v>
      </c>
      <c r="Z10" t="inlineStr">
        <is>
          <t>Pago</t>
        </is>
      </c>
      <c r="AA10" s="551" t="n">
        <v>46139</v>
      </c>
      <c r="AB10" t="inlineStr">
        <is>
          <t>05/2026</t>
        </is>
      </c>
      <c r="AC10" t="inlineStr">
        <is>
          <t>04/2026</t>
        </is>
      </c>
    </row>
    <row r="11">
      <c r="A11" t="inlineStr">
        <is>
          <t>Arcos</t>
        </is>
      </c>
      <c r="B11" t="n">
        <v>1489</v>
      </c>
      <c r="C11" t="n">
        <v>2799</v>
      </c>
      <c r="D11" s="551" t="n">
        <v>46147</v>
      </c>
      <c r="E11" t="inlineStr">
        <is>
          <t>PRO_032026_02_PearsonEducationBrasil</t>
        </is>
      </c>
      <c r="F11" t="inlineStr">
        <is>
          <t>Maria Eduarda</t>
        </is>
      </c>
      <c r="G11" t="inlineStr">
        <is>
          <t>Pacote Exclusivo</t>
        </is>
      </c>
      <c r="H11" t="n">
        <v>170000</v>
      </c>
      <c r="I11" t="n">
        <v>178265</v>
      </c>
      <c r="J11" t="n">
        <v>107055.23</v>
      </c>
      <c r="K11" t="n">
        <v>13918.32</v>
      </c>
      <c r="L11" t="n">
        <v>48168.18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858.27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s="551" t="n">
        <v>46112</v>
      </c>
      <c r="Z11" t="inlineStr">
        <is>
          <t>Pago</t>
        </is>
      </c>
      <c r="AA11" s="551" t="n">
        <v>46112</v>
      </c>
      <c r="AB11" t="inlineStr">
        <is>
          <t>05/2026</t>
        </is>
      </c>
      <c r="AC11" t="inlineStr">
        <is>
          <t>03/2026</t>
        </is>
      </c>
    </row>
    <row r="12">
      <c r="A12" t="inlineStr">
        <is>
          <t>Arcos</t>
        </is>
      </c>
      <c r="B12" t="n">
        <v>1748</v>
      </c>
      <c r="C12" t="n">
        <v>2799</v>
      </c>
      <c r="D12" s="551" t="n">
        <v>46147</v>
      </c>
      <c r="E12" t="inlineStr">
        <is>
          <t>PRO_032026_02_PearsonEducationBrasil</t>
        </is>
      </c>
      <c r="F12" t="inlineStr">
        <is>
          <t>Maria Eduarda</t>
        </is>
      </c>
      <c r="G12" t="inlineStr">
        <is>
          <t>Pacote Exclusivo</t>
        </is>
      </c>
      <c r="H12" t="n">
        <v>8265</v>
      </c>
      <c r="I12" t="n">
        <v>178265</v>
      </c>
      <c r="J12" t="n">
        <v>5204.77</v>
      </c>
      <c r="K12" t="n">
        <v>676.6799999999999</v>
      </c>
      <c r="L12" t="n">
        <v>2341.82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41.73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s="551" t="n">
        <v>46147</v>
      </c>
      <c r="Z12" t="inlineStr">
        <is>
          <t>Pago</t>
        </is>
      </c>
      <c r="AA12" s="551" t="n">
        <v>46146</v>
      </c>
      <c r="AB12" t="inlineStr">
        <is>
          <t>05/2026</t>
        </is>
      </c>
      <c r="AC12" t="inlineStr">
        <is>
          <t>05/2026</t>
        </is>
      </c>
    </row>
    <row r="13">
      <c r="A13" t="inlineStr">
        <is>
          <t>Arcos</t>
        </is>
      </c>
      <c r="B13" t="n">
        <v>1368</v>
      </c>
      <c r="C13" t="n">
        <v>2638</v>
      </c>
      <c r="D13" s="551" t="n">
        <v>46147</v>
      </c>
      <c r="E13" t="inlineStr">
        <is>
          <t>PRO_022026_03_VipPearsonDegustação</t>
        </is>
      </c>
      <c r="F13" t="inlineStr">
        <is>
          <t>Maria Eduarda</t>
        </is>
      </c>
      <c r="G13" t="inlineStr">
        <is>
          <t>Pacote Exclusivo</t>
        </is>
      </c>
      <c r="H13" t="n">
        <v>2010</v>
      </c>
      <c r="I13" t="n">
        <v>2010</v>
      </c>
      <c r="J13" t="n">
        <v>1778</v>
      </c>
      <c r="K13" t="n">
        <v>232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s="551" t="n">
        <v>46065</v>
      </c>
      <c r="Z13" t="inlineStr">
        <is>
          <t>Pago</t>
        </is>
      </c>
      <c r="AA13" s="551" t="n">
        <v>46065</v>
      </c>
      <c r="AB13" t="inlineStr">
        <is>
          <t>05/2026</t>
        </is>
      </c>
      <c r="AC13" t="inlineStr">
        <is>
          <t>02/2026</t>
        </is>
      </c>
    </row>
    <row r="14">
      <c r="A14" t="inlineStr">
        <is>
          <t>Arcos</t>
        </is>
      </c>
      <c r="B14" t="n">
        <v>1712</v>
      </c>
      <c r="C14" t="n">
        <v>3153</v>
      </c>
      <c r="D14" s="551" t="n">
        <v>46141</v>
      </c>
      <c r="E14" t="inlineStr">
        <is>
          <t>PRO_042026_06_HappyHourEduardoAlencar</t>
        </is>
      </c>
      <c r="F14" t="inlineStr">
        <is>
          <t>Maria Eduarda</t>
        </is>
      </c>
      <c r="G14" t="inlineStr">
        <is>
          <t>Consumação Mínima</t>
        </is>
      </c>
      <c r="H14" t="n">
        <v>2880</v>
      </c>
      <c r="I14" t="n">
        <v>3420</v>
      </c>
      <c r="J14" t="n">
        <v>2548.21</v>
      </c>
      <c r="K14" t="n">
        <v>331.79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s="551" t="n">
        <v>46140</v>
      </c>
      <c r="Z14" t="inlineStr">
        <is>
          <t>Pago</t>
        </is>
      </c>
      <c r="AA14" s="551" t="n">
        <v>46140</v>
      </c>
      <c r="AB14" t="inlineStr">
        <is>
          <t>04/2026</t>
        </is>
      </c>
      <c r="AC14" t="inlineStr">
        <is>
          <t>04/2026</t>
        </is>
      </c>
    </row>
    <row r="15">
      <c r="A15" t="inlineStr">
        <is>
          <t>Arcos</t>
        </is>
      </c>
      <c r="B15" t="n">
        <v>1713</v>
      </c>
      <c r="C15" t="n">
        <v>3153</v>
      </c>
      <c r="D15" s="551" t="n">
        <v>46141</v>
      </c>
      <c r="E15" t="inlineStr">
        <is>
          <t>PRO_042026_06_HappyHourEduardoAlencar</t>
        </is>
      </c>
      <c r="F15" t="inlineStr">
        <is>
          <t>Maria Eduarda</t>
        </is>
      </c>
      <c r="G15" t="inlineStr">
        <is>
          <t>Consumação Mínima</t>
        </is>
      </c>
      <c r="H15" t="n">
        <v>180</v>
      </c>
      <c r="I15" t="n">
        <v>3420</v>
      </c>
      <c r="J15" t="n">
        <v>159.26</v>
      </c>
      <c r="K15" t="n">
        <v>20.74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s="551" t="n">
        <v>46141</v>
      </c>
      <c r="Z15" t="inlineStr">
        <is>
          <t>Pago</t>
        </is>
      </c>
      <c r="AA15" s="551" t="n">
        <v>46141</v>
      </c>
      <c r="AB15" t="inlineStr">
        <is>
          <t>04/2026</t>
        </is>
      </c>
      <c r="AC15" t="inlineStr">
        <is>
          <t>04/2026</t>
        </is>
      </c>
    </row>
    <row r="16">
      <c r="A16" t="inlineStr">
        <is>
          <t>Arcos</t>
        </is>
      </c>
      <c r="B16" t="n">
        <v>1715</v>
      </c>
      <c r="C16" t="n">
        <v>3153</v>
      </c>
      <c r="D16" s="551" t="n">
        <v>46141</v>
      </c>
      <c r="E16" t="inlineStr">
        <is>
          <t>PRO_042026_06_HappyHourEduardoAlencar</t>
        </is>
      </c>
      <c r="F16" t="inlineStr">
        <is>
          <t>Maria Eduarda</t>
        </is>
      </c>
      <c r="G16" t="inlineStr">
        <is>
          <t>Consumação Mínima</t>
        </is>
      </c>
      <c r="H16" t="n">
        <v>180</v>
      </c>
      <c r="I16" t="n">
        <v>3420</v>
      </c>
      <c r="J16" t="n">
        <v>159.26</v>
      </c>
      <c r="K16" t="n">
        <v>20.74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s="551" t="n">
        <v>46141</v>
      </c>
      <c r="Z16" t="inlineStr">
        <is>
          <t>Pago</t>
        </is>
      </c>
      <c r="AA16" s="551" t="n">
        <v>46141</v>
      </c>
      <c r="AB16" t="inlineStr">
        <is>
          <t>04/2026</t>
        </is>
      </c>
      <c r="AC16" t="inlineStr">
        <is>
          <t>04/2026</t>
        </is>
      </c>
    </row>
    <row r="17">
      <c r="A17" t="inlineStr">
        <is>
          <t>Arcos</t>
        </is>
      </c>
      <c r="B17" t="n">
        <v>1724</v>
      </c>
      <c r="C17" t="n">
        <v>3153</v>
      </c>
      <c r="D17" s="551" t="n">
        <v>46141</v>
      </c>
      <c r="E17" t="inlineStr">
        <is>
          <t>PRO_042026_06_HappyHourEduardoAlencar</t>
        </is>
      </c>
      <c r="F17" t="inlineStr">
        <is>
          <t>Maria Eduarda</t>
        </is>
      </c>
      <c r="G17" t="inlineStr">
        <is>
          <t>Consumação Mínima</t>
        </is>
      </c>
      <c r="H17" t="n">
        <v>180</v>
      </c>
      <c r="I17" t="n">
        <v>3420</v>
      </c>
      <c r="J17" t="n">
        <v>159.26</v>
      </c>
      <c r="K17" t="n">
        <v>20.74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s="551" t="n">
        <v>46141</v>
      </c>
      <c r="Z17" t="inlineStr">
        <is>
          <t>Pago</t>
        </is>
      </c>
      <c r="AA17" s="551" t="n">
        <v>46141</v>
      </c>
      <c r="AB17" t="inlineStr">
        <is>
          <t>04/2026</t>
        </is>
      </c>
      <c r="AC17" t="inlineStr">
        <is>
          <t>04/2026</t>
        </is>
      </c>
    </row>
    <row r="18">
      <c r="A18" t="inlineStr">
        <is>
          <t>Arcos</t>
        </is>
      </c>
      <c r="B18" t="n">
        <v>1606</v>
      </c>
      <c r="C18" t="n">
        <v>2938</v>
      </c>
      <c r="D18" s="551" t="n">
        <v>46135</v>
      </c>
      <c r="E18" t="inlineStr">
        <is>
          <t>PRO_042026_01_Coquetel OMA</t>
        </is>
      </c>
      <c r="F18" t="inlineStr">
        <is>
          <t>Maria Eduarda</t>
        </is>
      </c>
      <c r="G18" t="inlineStr">
        <is>
          <t>Pacote Exclusivo</t>
        </is>
      </c>
      <c r="H18" t="n">
        <v>20400</v>
      </c>
      <c r="I18" t="n">
        <v>58480</v>
      </c>
      <c r="J18" t="n">
        <v>18053.02</v>
      </c>
      <c r="K18" t="n">
        <v>2346.98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s="551" t="n">
        <v>46128</v>
      </c>
      <c r="Z18" t="inlineStr">
        <is>
          <t>Pago</t>
        </is>
      </c>
      <c r="AA18" s="551" t="n">
        <v>46128</v>
      </c>
      <c r="AB18" t="inlineStr">
        <is>
          <t>04/2026</t>
        </is>
      </c>
      <c r="AC18" t="inlineStr">
        <is>
          <t>04/2026</t>
        </is>
      </c>
    </row>
    <row r="19">
      <c r="A19" t="inlineStr">
        <is>
          <t>Arcos</t>
        </is>
      </c>
      <c r="B19" t="n">
        <v>1680</v>
      </c>
      <c r="C19" t="n">
        <v>2938</v>
      </c>
      <c r="D19" s="551" t="n">
        <v>46135</v>
      </c>
      <c r="E19" t="inlineStr">
        <is>
          <t>PRO_042026_01_Coquetel OMA</t>
        </is>
      </c>
      <c r="F19" t="inlineStr">
        <is>
          <t>Maria Eduarda</t>
        </is>
      </c>
      <c r="G19" t="inlineStr">
        <is>
          <t>Pacote Exclusivo</t>
        </is>
      </c>
      <c r="H19" t="n">
        <v>20400</v>
      </c>
      <c r="I19" t="n">
        <v>58480</v>
      </c>
      <c r="J19" t="n">
        <v>18053.02</v>
      </c>
      <c r="K19" t="n">
        <v>2346.98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s="551" t="n">
        <v>46142</v>
      </c>
      <c r="Z19" t="inlineStr">
        <is>
          <t>Pago</t>
        </is>
      </c>
      <c r="AA19" s="551" t="n">
        <v>46142</v>
      </c>
      <c r="AB19" t="inlineStr">
        <is>
          <t>04/2026</t>
        </is>
      </c>
      <c r="AC19" t="inlineStr">
        <is>
          <t>04/2026</t>
        </is>
      </c>
    </row>
    <row r="20">
      <c r="A20" t="inlineStr">
        <is>
          <t>Arcos</t>
        </is>
      </c>
      <c r="B20" t="n">
        <v>1687</v>
      </c>
      <c r="C20" t="n">
        <v>2938</v>
      </c>
      <c r="D20" s="551" t="n">
        <v>46135</v>
      </c>
      <c r="E20" t="inlineStr">
        <is>
          <t>PRO_042026_01_Coquetel OMA</t>
        </is>
      </c>
      <c r="F20" t="inlineStr">
        <is>
          <t>Maria Eduarda</t>
        </is>
      </c>
      <c r="G20" t="inlineStr">
        <is>
          <t>Pacote Exclusivo</t>
        </is>
      </c>
      <c r="H20" t="n">
        <v>4080</v>
      </c>
      <c r="I20" t="n">
        <v>58480</v>
      </c>
      <c r="J20" t="n">
        <v>3610.6</v>
      </c>
      <c r="K20" t="n">
        <v>469.4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s="551" t="n">
        <v>46149</v>
      </c>
      <c r="Z20" t="inlineStr">
        <is>
          <t>Pago</t>
        </is>
      </c>
      <c r="AA20" s="551" t="n">
        <v>46153</v>
      </c>
      <c r="AB20" t="inlineStr">
        <is>
          <t>04/2026</t>
        </is>
      </c>
      <c r="AC20" t="inlineStr">
        <is>
          <t>05/2026</t>
        </is>
      </c>
    </row>
    <row r="21">
      <c r="A21" t="inlineStr">
        <is>
          <t>Arcos</t>
        </is>
      </c>
      <c r="B21" t="n">
        <v>1732</v>
      </c>
      <c r="C21" t="n">
        <v>2938</v>
      </c>
      <c r="D21" s="551" t="n">
        <v>46135</v>
      </c>
      <c r="E21" t="inlineStr">
        <is>
          <t>PRO_042026_01_Coquetel OMA</t>
        </is>
      </c>
      <c r="F21" t="inlineStr">
        <is>
          <t>Maria Eduarda</t>
        </is>
      </c>
      <c r="G21" t="inlineStr">
        <is>
          <t>Pacote Exclusivo</t>
        </is>
      </c>
      <c r="H21" t="n">
        <v>13600</v>
      </c>
      <c r="I21" t="n">
        <v>58480</v>
      </c>
      <c r="J21" t="n">
        <v>12035.35</v>
      </c>
      <c r="K21" t="n">
        <v>1564.65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s="551" t="n">
        <v>46171</v>
      </c>
      <c r="Z21" t="inlineStr">
        <is>
          <t>Pago</t>
        </is>
      </c>
      <c r="AA21" s="551" t="n">
        <v>46171</v>
      </c>
      <c r="AB21" t="inlineStr">
        <is>
          <t>04/2026</t>
        </is>
      </c>
      <c r="AC21" t="inlineStr">
        <is>
          <t>05/2026</t>
        </is>
      </c>
    </row>
    <row r="22">
      <c r="A22" t="inlineStr">
        <is>
          <t>Arcos</t>
        </is>
      </c>
      <c r="B22" t="n">
        <v>1630</v>
      </c>
      <c r="C22" t="n">
        <v>2957</v>
      </c>
      <c r="D22" s="551" t="n">
        <v>46128</v>
      </c>
      <c r="E22" t="inlineStr">
        <is>
          <t>PRO_042026_02_PréWeddingMarcela</t>
        </is>
      </c>
      <c r="F22" t="inlineStr">
        <is>
          <t>Maria Eduarda</t>
        </is>
      </c>
      <c r="G22" t="inlineStr">
        <is>
          <t>Locação de Espaço</t>
        </is>
      </c>
      <c r="H22" t="n">
        <v>1000</v>
      </c>
      <c r="I22" t="n">
        <v>1000</v>
      </c>
      <c r="J22" t="n">
        <v>0</v>
      </c>
      <c r="K22" t="n">
        <v>0</v>
      </c>
      <c r="L22" t="n">
        <v>1000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s="551" t="n">
        <v>46114</v>
      </c>
      <c r="Z22" t="inlineStr">
        <is>
          <t>Pago</t>
        </is>
      </c>
      <c r="AA22" s="551" t="n">
        <v>46114</v>
      </c>
      <c r="AB22" t="inlineStr">
        <is>
          <t>04/2026</t>
        </is>
      </c>
      <c r="AC22" t="inlineStr">
        <is>
          <t>04/2026</t>
        </is>
      </c>
    </row>
    <row r="23">
      <c r="A23" t="inlineStr">
        <is>
          <t>Arcos</t>
        </is>
      </c>
      <c r="B23" t="n">
        <v>1645</v>
      </c>
      <c r="C23" t="n">
        <v>2991</v>
      </c>
      <c r="D23" s="551" t="n">
        <v>46126</v>
      </c>
      <c r="E23" t="inlineStr">
        <is>
          <t>PRO_042026_03_HappyHourWTM</t>
        </is>
      </c>
      <c r="F23" t="inlineStr">
        <is>
          <t>Maria Eduarda</t>
        </is>
      </c>
      <c r="G23" t="inlineStr">
        <is>
          <t>Consumação Mínima</t>
        </is>
      </c>
      <c r="H23" t="n">
        <v>3420</v>
      </c>
      <c r="I23" t="n">
        <v>3960</v>
      </c>
      <c r="J23" t="n">
        <v>3026.18</v>
      </c>
      <c r="K23" t="n">
        <v>393.82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s="551" t="n">
        <v>46126</v>
      </c>
      <c r="Z23" t="inlineStr">
        <is>
          <t>Pago</t>
        </is>
      </c>
      <c r="AA23" s="551" t="n">
        <v>46126</v>
      </c>
      <c r="AB23" t="inlineStr">
        <is>
          <t>04/2026</t>
        </is>
      </c>
      <c r="AC23" t="inlineStr">
        <is>
          <t>04/2026</t>
        </is>
      </c>
    </row>
    <row r="24">
      <c r="A24" t="inlineStr">
        <is>
          <t>Arcos</t>
        </is>
      </c>
      <c r="B24" t="n">
        <v>1646</v>
      </c>
      <c r="C24" t="n">
        <v>2991</v>
      </c>
      <c r="D24" s="551" t="n">
        <v>46126</v>
      </c>
      <c r="E24" t="inlineStr">
        <is>
          <t>PRO_042026_03_HappyHourWTM</t>
        </is>
      </c>
      <c r="F24" t="inlineStr">
        <is>
          <t>Maria Eduarda</t>
        </is>
      </c>
      <c r="G24" t="inlineStr">
        <is>
          <t>Consumação Mínima</t>
        </is>
      </c>
      <c r="H24" t="n">
        <v>540</v>
      </c>
      <c r="I24" t="n">
        <v>3960</v>
      </c>
      <c r="J24" t="n">
        <v>477.82</v>
      </c>
      <c r="K24" t="n">
        <v>62.18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s="551" t="n">
        <v>46126</v>
      </c>
      <c r="Z24" t="inlineStr">
        <is>
          <t>Pago</t>
        </is>
      </c>
      <c r="AA24" s="551" t="n">
        <v>46126</v>
      </c>
      <c r="AB24" t="inlineStr">
        <is>
          <t>04/2026</t>
        </is>
      </c>
      <c r="AC24" t="inlineStr">
        <is>
          <t>04/2026</t>
        </is>
      </c>
    </row>
    <row r="25">
      <c r="A25" t="inlineStr">
        <is>
          <t>Arcos</t>
        </is>
      </c>
      <c r="B25" t="n">
        <v>1579</v>
      </c>
      <c r="C25" t="n">
        <v>2894</v>
      </c>
      <c r="D25" s="551" t="n">
        <v>46126</v>
      </c>
      <c r="E25" t="inlineStr">
        <is>
          <t>PRO_032026_05_HappyHourTECADI</t>
        </is>
      </c>
      <c r="F25" t="inlineStr">
        <is>
          <t>Maria Eduarda</t>
        </is>
      </c>
      <c r="G25" t="inlineStr">
        <is>
          <t>Consumação Mínima</t>
        </is>
      </c>
      <c r="H25" t="n">
        <v>4035.6</v>
      </c>
      <c r="I25" t="n">
        <v>5310</v>
      </c>
      <c r="J25" t="n">
        <v>3571.24</v>
      </c>
      <c r="K25" t="n">
        <v>464.36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s="551" t="n">
        <v>46112</v>
      </c>
      <c r="Z25" t="inlineStr">
        <is>
          <t>Pago</t>
        </is>
      </c>
      <c r="AA25" s="551" t="n">
        <v>46112</v>
      </c>
      <c r="AB25" t="inlineStr">
        <is>
          <t>04/2026</t>
        </is>
      </c>
      <c r="AC25" t="inlineStr">
        <is>
          <t>03/2026</t>
        </is>
      </c>
    </row>
    <row r="26">
      <c r="A26" t="inlineStr">
        <is>
          <t>Arcos</t>
        </is>
      </c>
      <c r="B26" t="n">
        <v>1668</v>
      </c>
      <c r="C26" t="n">
        <v>2894</v>
      </c>
      <c r="D26" s="551" t="n">
        <v>46126</v>
      </c>
      <c r="E26" t="inlineStr">
        <is>
          <t>PRO_032026_05_HappyHourTECADI</t>
        </is>
      </c>
      <c r="F26" t="inlineStr">
        <is>
          <t>Maria Eduarda</t>
        </is>
      </c>
      <c r="G26" t="inlineStr">
        <is>
          <t>Consumação Mínima</t>
        </is>
      </c>
      <c r="H26" t="n">
        <v>1274.4</v>
      </c>
      <c r="I26" t="n">
        <v>5310</v>
      </c>
      <c r="J26" t="n">
        <v>1127.76</v>
      </c>
      <c r="K26" t="n">
        <v>146.64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s="551" t="n">
        <v>46126</v>
      </c>
      <c r="Z26" t="inlineStr">
        <is>
          <t>Pago</t>
        </is>
      </c>
      <c r="AA26" s="551" t="n">
        <v>46126</v>
      </c>
      <c r="AB26" t="inlineStr">
        <is>
          <t>04/2026</t>
        </is>
      </c>
      <c r="AC26" t="inlineStr">
        <is>
          <t>04/2026</t>
        </is>
      </c>
    </row>
    <row r="27">
      <c r="A27" t="inlineStr">
        <is>
          <t>Arcos</t>
        </is>
      </c>
      <c r="B27" t="n">
        <v>1393</v>
      </c>
      <c r="C27" t="n">
        <v>2696</v>
      </c>
      <c r="D27" s="551" t="n">
        <v>46120</v>
      </c>
      <c r="E27" t="inlineStr">
        <is>
          <t>PRO_022026_06_Ensaio Pré Wedding</t>
        </is>
      </c>
      <c r="F27" t="inlineStr">
        <is>
          <t>Maria Eduarda</t>
        </is>
      </c>
      <c r="G27" t="inlineStr">
        <is>
          <t>Locação de Espaço</t>
        </is>
      </c>
      <c r="H27" t="n">
        <v>1000</v>
      </c>
      <c r="I27" t="n">
        <v>1000</v>
      </c>
      <c r="J27" t="n">
        <v>0</v>
      </c>
      <c r="K27" t="n">
        <v>0</v>
      </c>
      <c r="L27" t="n">
        <v>1000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s="551" t="n">
        <v>46072</v>
      </c>
      <c r="Z27" t="inlineStr">
        <is>
          <t>Pago</t>
        </is>
      </c>
      <c r="AA27" s="551" t="n">
        <v>46072</v>
      </c>
      <c r="AB27" t="inlineStr">
        <is>
          <t>04/2026</t>
        </is>
      </c>
      <c r="AC27" t="inlineStr">
        <is>
          <t>02/2026</t>
        </is>
      </c>
    </row>
    <row r="28">
      <c r="A28" t="inlineStr">
        <is>
          <t>Arcos</t>
        </is>
      </c>
      <c r="B28" t="n">
        <v>1599</v>
      </c>
      <c r="C28" t="n">
        <v>2925</v>
      </c>
      <c r="D28" s="551" t="n">
        <v>46112</v>
      </c>
      <c r="E28" t="inlineStr">
        <is>
          <t>PRO_032026_07_JantarAramis</t>
        </is>
      </c>
      <c r="F28" t="inlineStr">
        <is>
          <t>Maria Eduarda</t>
        </is>
      </c>
      <c r="G28" t="inlineStr">
        <is>
          <t>Pacote Exclusivo</t>
        </is>
      </c>
      <c r="H28" t="n">
        <v>5620</v>
      </c>
      <c r="I28" t="n">
        <v>5620</v>
      </c>
      <c r="J28" t="n">
        <v>4973</v>
      </c>
      <c r="K28" t="n">
        <v>647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s="551" t="n">
        <v>46112</v>
      </c>
      <c r="Z28" t="inlineStr">
        <is>
          <t>Pago</t>
        </is>
      </c>
      <c r="AA28" s="551" t="n">
        <v>46111</v>
      </c>
      <c r="AB28" t="inlineStr">
        <is>
          <t>03/2026</t>
        </is>
      </c>
      <c r="AC28" t="inlineStr">
        <is>
          <t>03/2026</t>
        </is>
      </c>
    </row>
    <row r="29">
      <c r="A29" t="inlineStr">
        <is>
          <t>Arcos</t>
        </is>
      </c>
      <c r="B29" t="n">
        <v>1590</v>
      </c>
      <c r="C29" t="n">
        <v>2913</v>
      </c>
      <c r="D29" s="551" t="n">
        <v>46107</v>
      </c>
      <c r="E29" t="inlineStr">
        <is>
          <t>PRO_032026_06_HappyHourRosângela</t>
        </is>
      </c>
      <c r="F29" t="inlineStr">
        <is>
          <t>Maria Eduarda</t>
        </is>
      </c>
      <c r="G29" t="inlineStr">
        <is>
          <t>Consumação Mínima</t>
        </is>
      </c>
      <c r="H29" t="n">
        <v>1980</v>
      </c>
      <c r="I29" t="n">
        <v>1980</v>
      </c>
      <c r="J29" t="n">
        <v>1752</v>
      </c>
      <c r="K29" t="n">
        <v>228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s="551" t="n">
        <v>46107</v>
      </c>
      <c r="Z29" t="inlineStr">
        <is>
          <t>Pago</t>
        </is>
      </c>
      <c r="AA29" s="551" t="n">
        <v>46107</v>
      </c>
      <c r="AB29" t="inlineStr">
        <is>
          <t>03/2026</t>
        </is>
      </c>
      <c r="AC29" t="inlineStr">
        <is>
          <t>03/2026</t>
        </is>
      </c>
    </row>
    <row r="30">
      <c r="A30" t="inlineStr">
        <is>
          <t>Arcos</t>
        </is>
      </c>
      <c r="B30" t="n">
        <v>1396</v>
      </c>
      <c r="C30" t="n">
        <v>2699</v>
      </c>
      <c r="D30" s="551" t="n">
        <v>46104</v>
      </c>
      <c r="E30" t="inlineStr">
        <is>
          <t>PRO_022026_07_LiderançaRiachuelo</t>
        </is>
      </c>
      <c r="F30" t="inlineStr">
        <is>
          <t>Maria Eduarda</t>
        </is>
      </c>
      <c r="G30" t="inlineStr">
        <is>
          <t>Pacote Exclusivo</t>
        </is>
      </c>
      <c r="H30" t="n">
        <v>163201.6</v>
      </c>
      <c r="I30" t="n">
        <v>179526.9</v>
      </c>
      <c r="J30" t="n">
        <v>105354.26</v>
      </c>
      <c r="K30" t="n">
        <v>13696.88</v>
      </c>
      <c r="L30" t="n">
        <v>22721.26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21429.2</v>
      </c>
      <c r="X30" t="n">
        <v>0</v>
      </c>
      <c r="Y30" s="551" t="n">
        <v>46083</v>
      </c>
      <c r="Z30" t="inlineStr">
        <is>
          <t>Pago</t>
        </is>
      </c>
      <c r="AA30" s="551" t="n">
        <v>46083</v>
      </c>
      <c r="AB30" t="inlineStr">
        <is>
          <t>03/2026</t>
        </is>
      </c>
      <c r="AC30" t="inlineStr">
        <is>
          <t>03/2026</t>
        </is>
      </c>
    </row>
    <row r="31">
      <c r="A31" t="inlineStr">
        <is>
          <t>Arcos</t>
        </is>
      </c>
      <c r="B31" t="n">
        <v>1567</v>
      </c>
      <c r="C31" t="n">
        <v>2699</v>
      </c>
      <c r="D31" s="551" t="n">
        <v>46104</v>
      </c>
      <c r="E31" t="inlineStr">
        <is>
          <t>PRO_022026_07_LiderançaRiachuelo</t>
        </is>
      </c>
      <c r="F31" t="inlineStr">
        <is>
          <t>Maria Eduarda</t>
        </is>
      </c>
      <c r="G31" t="inlineStr">
        <is>
          <t>Pacote Exclusivo</t>
        </is>
      </c>
      <c r="H31" t="n">
        <v>16325.3</v>
      </c>
      <c r="I31" t="n">
        <v>179526.9</v>
      </c>
      <c r="J31" t="n">
        <v>10538.74</v>
      </c>
      <c r="K31" t="n">
        <v>1370.12</v>
      </c>
      <c r="L31" t="n">
        <v>2272.84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2143.6</v>
      </c>
      <c r="X31" t="n">
        <v>0</v>
      </c>
      <c r="Y31" s="551" t="n">
        <v>46115</v>
      </c>
      <c r="Z31" t="inlineStr">
        <is>
          <t>Pago</t>
        </is>
      </c>
      <c r="AA31" s="551" t="n">
        <v>46121</v>
      </c>
      <c r="AB31" t="inlineStr">
        <is>
          <t>03/2026</t>
        </is>
      </c>
      <c r="AC31" t="inlineStr">
        <is>
          <t>04/2026</t>
        </is>
      </c>
    </row>
    <row r="32">
      <c r="A32" t="inlineStr">
        <is>
          <t>Arcos</t>
        </is>
      </c>
      <c r="B32" t="n">
        <v>1518</v>
      </c>
      <c r="C32" t="n">
        <v>2834</v>
      </c>
      <c r="D32" s="551" t="n">
        <v>46099</v>
      </c>
      <c r="E32" t="inlineStr">
        <is>
          <t>PRO_032026_04_HappyHour</t>
        </is>
      </c>
      <c r="F32" t="inlineStr">
        <is>
          <t>Maria Eduarda</t>
        </is>
      </c>
      <c r="G32" t="inlineStr">
        <is>
          <t>Consumação Mínima</t>
        </is>
      </c>
      <c r="H32" t="n">
        <v>2548.8</v>
      </c>
      <c r="I32" t="n">
        <v>2548.8</v>
      </c>
      <c r="J32" t="n">
        <v>1911</v>
      </c>
      <c r="K32" t="n">
        <v>249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388.8</v>
      </c>
      <c r="X32" t="n">
        <v>0</v>
      </c>
      <c r="Y32" s="551" t="n">
        <v>46097</v>
      </c>
      <c r="Z32" t="inlineStr">
        <is>
          <t>Pago</t>
        </is>
      </c>
      <c r="AA32" s="551" t="n">
        <v>46094</v>
      </c>
      <c r="AB32" t="inlineStr">
        <is>
          <t>03/2026</t>
        </is>
      </c>
      <c r="AC32" t="inlineStr">
        <is>
          <t>03/2026</t>
        </is>
      </c>
    </row>
    <row r="33">
      <c r="A33" t="inlineStr">
        <is>
          <t>Arcos</t>
        </is>
      </c>
      <c r="B33" t="n">
        <v>1295</v>
      </c>
      <c r="C33" t="n">
        <v>2534</v>
      </c>
      <c r="D33" s="551" t="n">
        <v>46098</v>
      </c>
      <c r="E33" t="inlineStr">
        <is>
          <t>PRO_012026_03_EventoCMS</t>
        </is>
      </c>
      <c r="F33" t="inlineStr">
        <is>
          <t>Maria Eduarda</t>
        </is>
      </c>
      <c r="G33" t="inlineStr">
        <is>
          <t>Pacote Exclusivo</t>
        </is>
      </c>
      <c r="H33" t="n">
        <v>280000</v>
      </c>
      <c r="I33" t="n">
        <v>280000</v>
      </c>
      <c r="J33" t="n">
        <v>210619</v>
      </c>
      <c r="K33" t="n">
        <v>27381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42000</v>
      </c>
      <c r="X33" t="n">
        <v>0</v>
      </c>
      <c r="Y33" s="551" t="n">
        <v>46052</v>
      </c>
      <c r="Z33" t="inlineStr">
        <is>
          <t>Pago</t>
        </is>
      </c>
      <c r="AA33" s="551" t="n">
        <v>46052</v>
      </c>
      <c r="AB33" t="inlineStr">
        <is>
          <t>03/2026</t>
        </is>
      </c>
      <c r="AC33" t="inlineStr">
        <is>
          <t>01/2026</t>
        </is>
      </c>
    </row>
    <row r="34">
      <c r="A34" t="inlineStr">
        <is>
          <t>Arcos</t>
        </is>
      </c>
      <c r="B34" t="n">
        <v>1488</v>
      </c>
      <c r="C34" t="n">
        <v>2798</v>
      </c>
      <c r="D34" s="551" t="n">
        <v>46093</v>
      </c>
      <c r="E34" t="inlineStr">
        <is>
          <t>PRO_032026_01_HappyHourPortoSeguro</t>
        </is>
      </c>
      <c r="F34" t="inlineStr">
        <is>
          <t>Maria Eduarda</t>
        </is>
      </c>
      <c r="G34" t="inlineStr">
        <is>
          <t>Consumação Mínima</t>
        </is>
      </c>
      <c r="H34" t="n">
        <v>3900</v>
      </c>
      <c r="I34" t="n">
        <v>3900</v>
      </c>
      <c r="J34" t="n">
        <v>3451</v>
      </c>
      <c r="K34" t="n">
        <v>449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s="551" t="n">
        <v>46092</v>
      </c>
      <c r="Z34" t="inlineStr">
        <is>
          <t>Pago</t>
        </is>
      </c>
      <c r="AA34" s="551" t="n">
        <v>46091</v>
      </c>
      <c r="AB34" t="inlineStr">
        <is>
          <t>03/2026</t>
        </is>
      </c>
      <c r="AC34" t="inlineStr">
        <is>
          <t>03/2026</t>
        </is>
      </c>
    </row>
    <row r="35">
      <c r="A35" t="inlineStr">
        <is>
          <t>Arcos</t>
        </is>
      </c>
      <c r="B35" t="n">
        <v>1511</v>
      </c>
      <c r="C35" t="n">
        <v>2833</v>
      </c>
      <c r="D35" s="551" t="n">
        <v>46092</v>
      </c>
      <c r="E35" t="inlineStr">
        <is>
          <t>PRO_032026_03_GuerraByte</t>
        </is>
      </c>
      <c r="F35" t="inlineStr">
        <is>
          <t>Maria Eduarda</t>
        </is>
      </c>
      <c r="G35" t="inlineStr">
        <is>
          <t>Consumação Mínima</t>
        </is>
      </c>
      <c r="H35" t="n">
        <v>2160</v>
      </c>
      <c r="I35" t="n">
        <v>2160</v>
      </c>
      <c r="J35" t="n">
        <v>1911</v>
      </c>
      <c r="K35" t="n">
        <v>249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s="551" t="n">
        <v>46092</v>
      </c>
      <c r="Z35" t="inlineStr">
        <is>
          <t>Pago</t>
        </is>
      </c>
      <c r="AA35" s="551" t="n">
        <v>46092</v>
      </c>
      <c r="AB35" t="inlineStr">
        <is>
          <t>03/2026</t>
        </is>
      </c>
      <c r="AC35" t="inlineStr">
        <is>
          <t>03/2026</t>
        </is>
      </c>
    </row>
    <row r="36">
      <c r="A36" t="inlineStr">
        <is>
          <t>Arcos</t>
        </is>
      </c>
      <c r="B36" t="n">
        <v>1410</v>
      </c>
      <c r="C36" t="n">
        <v>2732</v>
      </c>
      <c r="D36" s="551" t="n">
        <v>46086</v>
      </c>
      <c r="E36" t="inlineStr">
        <is>
          <t>PRO_022026_09_LançamentoBridgerton</t>
        </is>
      </c>
      <c r="F36" t="inlineStr">
        <is>
          <t>Maria Eduarda</t>
        </is>
      </c>
      <c r="G36" t="inlineStr">
        <is>
          <t>Pacote Exclusivo</t>
        </is>
      </c>
      <c r="H36" t="n">
        <v>278800</v>
      </c>
      <c r="I36" t="n">
        <v>294144.96</v>
      </c>
      <c r="J36" t="n">
        <v>56198.85</v>
      </c>
      <c r="K36" t="n">
        <v>7305.89</v>
      </c>
      <c r="L36" t="n">
        <v>138383.47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1706.1</v>
      </c>
      <c r="S36" t="n">
        <v>9478.32</v>
      </c>
      <c r="T36" t="n">
        <v>0</v>
      </c>
      <c r="U36" t="n">
        <v>0</v>
      </c>
      <c r="V36" t="n">
        <v>65727.37</v>
      </c>
      <c r="W36" t="n">
        <v>0</v>
      </c>
      <c r="X36" t="n">
        <v>0</v>
      </c>
      <c r="Y36" s="551" t="n">
        <v>46085</v>
      </c>
      <c r="Z36" t="inlineStr">
        <is>
          <t>Pago</t>
        </is>
      </c>
      <c r="AA36" s="551" t="n">
        <v>46083</v>
      </c>
      <c r="AB36" t="inlineStr">
        <is>
          <t>03/2026</t>
        </is>
      </c>
      <c r="AC36" t="inlineStr">
        <is>
          <t>03/2026</t>
        </is>
      </c>
    </row>
    <row r="37">
      <c r="A37" t="inlineStr">
        <is>
          <t>Arcos</t>
        </is>
      </c>
      <c r="B37" t="n">
        <v>1500</v>
      </c>
      <c r="C37" t="n">
        <v>2732</v>
      </c>
      <c r="D37" s="551" t="n">
        <v>46086</v>
      </c>
      <c r="E37" t="inlineStr">
        <is>
          <t>PRO_022026_09_LançamentoBridgerton</t>
        </is>
      </c>
      <c r="F37" t="inlineStr">
        <is>
          <t>Maria Eduarda</t>
        </is>
      </c>
      <c r="G37" t="inlineStr">
        <is>
          <t>Pacote Exclusivo</t>
        </is>
      </c>
      <c r="H37" t="n">
        <v>15344.96</v>
      </c>
      <c r="I37" t="n">
        <v>294144.96</v>
      </c>
      <c r="J37" t="n">
        <v>3093.15</v>
      </c>
      <c r="K37" t="n">
        <v>402.11</v>
      </c>
      <c r="L37" t="n">
        <v>7616.53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93.90000000000001</v>
      </c>
      <c r="S37" t="n">
        <v>521.6799999999999</v>
      </c>
      <c r="T37" t="n">
        <v>0</v>
      </c>
      <c r="U37" t="n">
        <v>0</v>
      </c>
      <c r="V37" t="n">
        <v>3617.59</v>
      </c>
      <c r="W37" t="n">
        <v>0</v>
      </c>
      <c r="X37" t="n">
        <v>0</v>
      </c>
      <c r="Y37" s="551" t="n">
        <v>46111</v>
      </c>
      <c r="Z37" t="inlineStr">
        <is>
          <t>Pago</t>
        </is>
      </c>
      <c r="AA37" s="551" t="n">
        <v>46111</v>
      </c>
      <c r="AB37" t="inlineStr">
        <is>
          <t>03/2026</t>
        </is>
      </c>
      <c r="AC37" t="inlineStr">
        <is>
          <t>03/2026</t>
        </is>
      </c>
    </row>
    <row r="38">
      <c r="A38" t="inlineStr">
        <is>
          <t>Arcos</t>
        </is>
      </c>
      <c r="B38" t="n">
        <v>1378</v>
      </c>
      <c r="C38" t="n">
        <v>2673</v>
      </c>
      <c r="D38" s="551" t="n">
        <v>46079</v>
      </c>
      <c r="E38" t="inlineStr">
        <is>
          <t>PRO_022026_04_HappyHourNexti</t>
        </is>
      </c>
      <c r="F38" t="inlineStr">
        <is>
          <t>Maria Eduarda</t>
        </is>
      </c>
      <c r="G38" t="inlineStr">
        <is>
          <t>Consumação Mínima</t>
        </is>
      </c>
      <c r="H38" t="n">
        <v>5605</v>
      </c>
      <c r="I38" t="n">
        <v>5605</v>
      </c>
      <c r="J38" t="n">
        <v>4203</v>
      </c>
      <c r="K38" t="n">
        <v>547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855</v>
      </c>
      <c r="X38" t="n">
        <v>0</v>
      </c>
      <c r="Y38" s="551" t="n">
        <v>46076</v>
      </c>
      <c r="Z38" t="inlineStr">
        <is>
          <t>Pago</t>
        </is>
      </c>
      <c r="AA38" s="551" t="n">
        <v>46076</v>
      </c>
      <c r="AB38" t="inlineStr">
        <is>
          <t>02/2026</t>
        </is>
      </c>
      <c r="AC38" t="inlineStr">
        <is>
          <t>02/2026</t>
        </is>
      </c>
    </row>
    <row r="39">
      <c r="A39" t="inlineStr">
        <is>
          <t>Arcos</t>
        </is>
      </c>
      <c r="B39" t="n">
        <v>1382</v>
      </c>
      <c r="C39" t="n">
        <v>2679</v>
      </c>
      <c r="D39" s="551" t="n">
        <v>46078</v>
      </c>
      <c r="E39" t="inlineStr">
        <is>
          <t>PRO_022026_05_JantarVINCI</t>
        </is>
      </c>
      <c r="F39" t="inlineStr">
        <is>
          <t>Maria Eduarda</t>
        </is>
      </c>
      <c r="G39" t="inlineStr">
        <is>
          <t>Pacote Exclusivo</t>
        </is>
      </c>
      <c r="H39" t="n">
        <v>13600</v>
      </c>
      <c r="I39" t="n">
        <v>13600</v>
      </c>
      <c r="J39" t="n">
        <v>12035</v>
      </c>
      <c r="K39" t="n">
        <v>1565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s="551" t="n">
        <v>46077</v>
      </c>
      <c r="Z39" t="inlineStr">
        <is>
          <t>Pago</t>
        </is>
      </c>
      <c r="AA39" s="551" t="n">
        <v>46077</v>
      </c>
      <c r="AB39" t="inlineStr">
        <is>
          <t>02/2026</t>
        </is>
      </c>
      <c r="AC39" t="inlineStr">
        <is>
          <t>02/2026</t>
        </is>
      </c>
    </row>
    <row r="40">
      <c r="A40" t="inlineStr">
        <is>
          <t>Arcos</t>
        </is>
      </c>
      <c r="B40" t="n">
        <v>1335</v>
      </c>
      <c r="C40" t="n">
        <v>2592</v>
      </c>
      <c r="D40" s="551" t="n">
        <v>46062</v>
      </c>
      <c r="E40" t="inlineStr">
        <is>
          <t>PRO_022026_01_RegenerarFranqueadora</t>
        </is>
      </c>
      <c r="F40" t="inlineStr">
        <is>
          <t>Maria Eduarda</t>
        </is>
      </c>
      <c r="G40" t="inlineStr">
        <is>
          <t>Pacote Exclusivo</t>
        </is>
      </c>
      <c r="H40" t="n">
        <v>32400</v>
      </c>
      <c r="I40" t="n">
        <v>32400</v>
      </c>
      <c r="J40" t="n">
        <v>28671</v>
      </c>
      <c r="K40" t="n">
        <v>3728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s="551" t="n">
        <v>46059</v>
      </c>
      <c r="Z40" t="inlineStr">
        <is>
          <t>Pago</t>
        </is>
      </c>
      <c r="AA40" s="551" t="n">
        <v>46059</v>
      </c>
      <c r="AB40" t="inlineStr">
        <is>
          <t>02/2026</t>
        </is>
      </c>
      <c r="AC40" t="inlineStr">
        <is>
          <t>02/2026</t>
        </is>
      </c>
    </row>
    <row r="41">
      <c r="A41" t="inlineStr">
        <is>
          <t>Arcos</t>
        </is>
      </c>
      <c r="B41" t="n">
        <v>1322</v>
      </c>
      <c r="C41" t="n">
        <v>2571</v>
      </c>
      <c r="D41" s="551" t="n">
        <v>46058</v>
      </c>
      <c r="E41" t="inlineStr">
        <is>
          <t>PRO_012026_05_MudahPublicidade</t>
        </is>
      </c>
      <c r="F41" t="inlineStr">
        <is>
          <t>Maria Eduarda</t>
        </is>
      </c>
      <c r="G41" t="inlineStr">
        <is>
          <t>Consumação Mínima</t>
        </is>
      </c>
      <c r="H41" t="n">
        <v>3186</v>
      </c>
      <c r="I41" t="n">
        <v>3186</v>
      </c>
      <c r="J41" t="n">
        <v>2389</v>
      </c>
      <c r="K41" t="n">
        <v>311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486</v>
      </c>
      <c r="X41" t="n">
        <v>0</v>
      </c>
      <c r="Y41" s="551" t="n">
        <v>46050</v>
      </c>
      <c r="Z41" t="inlineStr">
        <is>
          <t>Pago</t>
        </is>
      </c>
      <c r="AA41" s="551" t="n">
        <v>46050</v>
      </c>
      <c r="AB41" t="inlineStr">
        <is>
          <t>02/2026</t>
        </is>
      </c>
      <c r="AC41" t="inlineStr">
        <is>
          <t>01/2026</t>
        </is>
      </c>
    </row>
    <row r="42">
      <c r="A42" t="inlineStr">
        <is>
          <t>Arcos</t>
        </is>
      </c>
      <c r="B42" t="n">
        <v>1329</v>
      </c>
      <c r="C42" t="n">
        <v>1568</v>
      </c>
      <c r="D42" s="551" t="n">
        <v>46055</v>
      </c>
      <c r="E42" t="inlineStr">
        <is>
          <t>PRO_20251024_WarmupCasar.com</t>
        </is>
      </c>
      <c r="F42" t="inlineStr">
        <is>
          <t>Maria Eduarda</t>
        </is>
      </c>
      <c r="G42" t="inlineStr">
        <is>
          <t>Pacote Exclusivo</t>
        </is>
      </c>
      <c r="H42" t="n">
        <v>35400</v>
      </c>
      <c r="I42" t="n">
        <v>35400</v>
      </c>
      <c r="J42" t="n">
        <v>26628</v>
      </c>
      <c r="K42" t="n">
        <v>3462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5310</v>
      </c>
      <c r="X42" t="n">
        <v>0</v>
      </c>
      <c r="Y42" s="551" t="n">
        <v>46059</v>
      </c>
      <c r="Z42" t="inlineStr">
        <is>
          <t>Pago</t>
        </is>
      </c>
      <c r="AA42" s="551" t="n">
        <v>46059</v>
      </c>
      <c r="AB42" t="inlineStr">
        <is>
          <t>02/2026</t>
        </is>
      </c>
      <c r="AC42" t="inlineStr">
        <is>
          <t>02/2026</t>
        </is>
      </c>
    </row>
    <row r="43">
      <c r="A43" t="inlineStr">
        <is>
          <t>Arcos</t>
        </is>
      </c>
      <c r="B43" t="n">
        <v>1303</v>
      </c>
      <c r="C43" t="n">
        <v>2549</v>
      </c>
      <c r="D43" s="551" t="n">
        <v>46050</v>
      </c>
      <c r="E43" t="inlineStr">
        <is>
          <t>PRO_012026_04_JanineAraújo</t>
        </is>
      </c>
      <c r="F43" t="inlineStr">
        <is>
          <t>Maria Eduarda</t>
        </is>
      </c>
      <c r="G43" t="inlineStr">
        <is>
          <t>Pacote Exclusivo</t>
        </is>
      </c>
      <c r="H43" t="n">
        <v>30000</v>
      </c>
      <c r="I43" t="n">
        <v>83600</v>
      </c>
      <c r="J43" t="n">
        <v>18609.33</v>
      </c>
      <c r="K43" t="n">
        <v>2419.38</v>
      </c>
      <c r="L43" t="n">
        <v>8971.290000000001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s="551" t="n">
        <v>46048</v>
      </c>
      <c r="Z43" t="inlineStr">
        <is>
          <t>Pago</t>
        </is>
      </c>
      <c r="AA43" s="551" t="n">
        <v>46045</v>
      </c>
      <c r="AB43" t="inlineStr">
        <is>
          <t>01/2026</t>
        </is>
      </c>
      <c r="AC43" t="inlineStr">
        <is>
          <t>01/2026</t>
        </is>
      </c>
    </row>
    <row r="44">
      <c r="A44" t="inlineStr">
        <is>
          <t>Arcos</t>
        </is>
      </c>
      <c r="B44" t="n">
        <v>1304</v>
      </c>
      <c r="C44" t="n">
        <v>2549</v>
      </c>
      <c r="D44" s="551" t="n">
        <v>46050</v>
      </c>
      <c r="E44" t="inlineStr">
        <is>
          <t>PRO_012026_04_JanineAraújo</t>
        </is>
      </c>
      <c r="F44" t="inlineStr">
        <is>
          <t>Maria Eduarda</t>
        </is>
      </c>
      <c r="G44" t="inlineStr">
        <is>
          <t>Pacote Exclusivo</t>
        </is>
      </c>
      <c r="H44" t="n">
        <v>53600</v>
      </c>
      <c r="I44" t="n">
        <v>83600</v>
      </c>
      <c r="J44" t="n">
        <v>33248.67</v>
      </c>
      <c r="K44" t="n">
        <v>4322.62</v>
      </c>
      <c r="L44" t="n">
        <v>16028.71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s="551" t="n">
        <v>46048</v>
      </c>
      <c r="Z44" t="inlineStr">
        <is>
          <t>Pago</t>
        </is>
      </c>
      <c r="AA44" s="551" t="n">
        <v>46048</v>
      </c>
      <c r="AB44" t="inlineStr">
        <is>
          <t>01/2026</t>
        </is>
      </c>
      <c r="AC44" t="inlineStr">
        <is>
          <t>01/2026</t>
        </is>
      </c>
    </row>
    <row r="45">
      <c r="A45" t="inlineStr">
        <is>
          <t>Arcos</t>
        </is>
      </c>
      <c r="B45" t="n">
        <v>1245</v>
      </c>
      <c r="C45" t="n">
        <v>2422</v>
      </c>
      <c r="D45" s="551" t="n">
        <v>46050</v>
      </c>
      <c r="E45" t="inlineStr">
        <is>
          <t>PRO_012026_01_Milanez &amp; Milaneze</t>
        </is>
      </c>
      <c r="F45" t="inlineStr">
        <is>
          <t>Maria Eduarda</t>
        </is>
      </c>
      <c r="G45" t="inlineStr">
        <is>
          <t>Pacote Exclusivo</t>
        </is>
      </c>
      <c r="H45" t="n">
        <v>19765</v>
      </c>
      <c r="I45" t="n">
        <v>28465</v>
      </c>
      <c r="J45" t="n">
        <v>10292.52</v>
      </c>
      <c r="K45" t="n">
        <v>1338.03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6040.95</v>
      </c>
      <c r="W45" t="n">
        <v>2093.5</v>
      </c>
      <c r="X45" t="n">
        <v>0</v>
      </c>
      <c r="Y45" s="551" t="n">
        <v>46045</v>
      </c>
      <c r="Z45" t="inlineStr">
        <is>
          <t>Pago</t>
        </is>
      </c>
      <c r="AA45" s="551" t="n">
        <v>46043</v>
      </c>
      <c r="AB45" t="inlineStr">
        <is>
          <t>01/2026</t>
        </is>
      </c>
      <c r="AC45" t="inlineStr">
        <is>
          <t>01/2026</t>
        </is>
      </c>
    </row>
    <row r="46">
      <c r="A46" t="inlineStr">
        <is>
          <t>Arcos</t>
        </is>
      </c>
      <c r="B46" t="n">
        <v>1326</v>
      </c>
      <c r="C46" t="n">
        <v>2422</v>
      </c>
      <c r="D46" s="551" t="n">
        <v>46050</v>
      </c>
      <c r="E46" t="inlineStr">
        <is>
          <t>PRO_012026_01_Milanez &amp; Milaneze</t>
        </is>
      </c>
      <c r="F46" t="inlineStr">
        <is>
          <t>Maria Eduarda</t>
        </is>
      </c>
      <c r="G46" t="inlineStr">
        <is>
          <t>Pacote Exclusivo</t>
        </is>
      </c>
      <c r="H46" t="n">
        <v>8700</v>
      </c>
      <c r="I46" t="n">
        <v>28465</v>
      </c>
      <c r="J46" t="n">
        <v>4530.48</v>
      </c>
      <c r="K46" t="n">
        <v>588.97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2659.05</v>
      </c>
      <c r="W46" t="n">
        <v>921.5</v>
      </c>
      <c r="X46" t="n">
        <v>0</v>
      </c>
      <c r="Y46" s="551" t="n">
        <v>46052</v>
      </c>
      <c r="Z46" t="inlineStr">
        <is>
          <t>Pago</t>
        </is>
      </c>
      <c r="AA46" s="551" t="n">
        <v>46055</v>
      </c>
      <c r="AB46" t="inlineStr">
        <is>
          <t>01/2026</t>
        </is>
      </c>
      <c r="AC46" t="inlineStr">
        <is>
          <t>02/2026</t>
        </is>
      </c>
    </row>
    <row r="47">
      <c r="A47" t="inlineStr">
        <is>
          <t>Arcos</t>
        </is>
      </c>
      <c r="B47" t="n">
        <v>1252</v>
      </c>
      <c r="C47" t="n">
        <v>2430</v>
      </c>
      <c r="D47" s="551" t="n">
        <v>46036</v>
      </c>
      <c r="E47" t="inlineStr">
        <is>
          <t>PRO_012026_02_DegustaçãoJennifer</t>
        </is>
      </c>
      <c r="F47" t="inlineStr">
        <is>
          <t>Maria Eduarda</t>
        </is>
      </c>
      <c r="G47" t="inlineStr">
        <is>
          <t>Pacote Exclusivo</t>
        </is>
      </c>
      <c r="H47" t="n">
        <v>776</v>
      </c>
      <c r="I47" t="n">
        <v>776</v>
      </c>
      <c r="J47" t="n">
        <v>686</v>
      </c>
      <c r="K47" t="n">
        <v>90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s="551" t="n">
        <v>46034</v>
      </c>
      <c r="Z47" t="inlineStr">
        <is>
          <t>Pago</t>
        </is>
      </c>
      <c r="AA47" s="551" t="n">
        <v>46034</v>
      </c>
      <c r="AB47" t="inlineStr">
        <is>
          <t>01/2026</t>
        </is>
      </c>
      <c r="AC47" t="inlineStr">
        <is>
          <t>01/2026</t>
        </is>
      </c>
    </row>
    <row r="48">
      <c r="A48" t="inlineStr">
        <is>
          <t>Arcos</t>
        </is>
      </c>
      <c r="B48" t="n">
        <v>927</v>
      </c>
      <c r="C48" t="n">
        <v>1979</v>
      </c>
      <c r="D48" s="551" t="n">
        <v>46009</v>
      </c>
      <c r="E48" t="inlineStr">
        <is>
          <t>PRO_202511010_HappyHourdDUEArquitetura</t>
        </is>
      </c>
      <c r="F48" t="inlineStr">
        <is>
          <t>Maria Eduarda</t>
        </is>
      </c>
      <c r="G48" t="inlineStr">
        <is>
          <t>Consumação Mínima</t>
        </is>
      </c>
      <c r="H48" t="n">
        <v>2700</v>
      </c>
      <c r="I48" t="n">
        <v>2700</v>
      </c>
      <c r="J48" t="n">
        <v>2389</v>
      </c>
      <c r="K48" t="n">
        <v>311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s="551" t="n">
        <v>45985</v>
      </c>
      <c r="Z48" t="inlineStr">
        <is>
          <t>Pago</t>
        </is>
      </c>
      <c r="AA48" s="551" t="n">
        <v>45985</v>
      </c>
      <c r="AB48" t="inlineStr">
        <is>
          <t>12/2025</t>
        </is>
      </c>
      <c r="AC48" t="inlineStr">
        <is>
          <t>11/2025</t>
        </is>
      </c>
    </row>
    <row r="49">
      <c r="A49" t="inlineStr">
        <is>
          <t>Arcos</t>
        </is>
      </c>
      <c r="B49" t="n">
        <v>1127</v>
      </c>
      <c r="C49" t="n">
        <v>2277</v>
      </c>
      <c r="D49" s="551" t="n">
        <v>46009</v>
      </c>
      <c r="E49" t="inlineStr">
        <is>
          <t>PRO_20251204_ReservaLucas</t>
        </is>
      </c>
      <c r="F49" t="inlineStr">
        <is>
          <t>Maria Eduarda</t>
        </is>
      </c>
      <c r="G49" t="inlineStr">
        <is>
          <t>Locação de Espaço</t>
        </is>
      </c>
      <c r="H49" t="n">
        <v>28000</v>
      </c>
      <c r="I49" t="n">
        <v>57500</v>
      </c>
      <c r="J49" t="n">
        <v>11419.62</v>
      </c>
      <c r="K49" t="n">
        <v>1484.73</v>
      </c>
      <c r="L49" t="n">
        <v>13634.78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1460.87</v>
      </c>
      <c r="W49" t="n">
        <v>0</v>
      </c>
      <c r="X49" t="n">
        <v>0</v>
      </c>
      <c r="Y49" s="551" t="n">
        <v>46003</v>
      </c>
      <c r="Z49" t="inlineStr">
        <is>
          <t>Pago</t>
        </is>
      </c>
      <c r="AA49" s="551" t="n">
        <v>46003</v>
      </c>
      <c r="AB49" t="inlineStr">
        <is>
          <t>12/2025</t>
        </is>
      </c>
      <c r="AC49" t="inlineStr">
        <is>
          <t>12/2025</t>
        </is>
      </c>
    </row>
    <row r="50">
      <c r="A50" t="inlineStr">
        <is>
          <t>Arcos</t>
        </is>
      </c>
      <c r="B50" t="n">
        <v>1128</v>
      </c>
      <c r="C50" t="n">
        <v>2277</v>
      </c>
      <c r="D50" s="551" t="n">
        <v>46009</v>
      </c>
      <c r="E50" t="inlineStr">
        <is>
          <t>PRO_20251204_ReservaLucas</t>
        </is>
      </c>
      <c r="F50" t="inlineStr">
        <is>
          <t>Maria Eduarda</t>
        </is>
      </c>
      <c r="G50" t="inlineStr">
        <is>
          <t>Locação de Espaço</t>
        </is>
      </c>
      <c r="H50" t="n">
        <v>26500</v>
      </c>
      <c r="I50" t="n">
        <v>57500</v>
      </c>
      <c r="J50" t="n">
        <v>10807.85</v>
      </c>
      <c r="K50" t="n">
        <v>1405.19</v>
      </c>
      <c r="L50" t="n">
        <v>12904.35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1382.61</v>
      </c>
      <c r="W50" t="n">
        <v>0</v>
      </c>
      <c r="X50" t="n">
        <v>0</v>
      </c>
      <c r="Y50" s="551" t="n">
        <v>46007</v>
      </c>
      <c r="Z50" t="inlineStr">
        <is>
          <t>Pago</t>
        </is>
      </c>
      <c r="AA50" s="551" t="n">
        <v>46007</v>
      </c>
      <c r="AB50" t="inlineStr">
        <is>
          <t>12/2025</t>
        </is>
      </c>
      <c r="AC50" t="inlineStr">
        <is>
          <t>12/2025</t>
        </is>
      </c>
    </row>
    <row r="51">
      <c r="A51" t="inlineStr">
        <is>
          <t>Arcos</t>
        </is>
      </c>
      <c r="B51" t="n">
        <v>1141</v>
      </c>
      <c r="C51" t="n">
        <v>2277</v>
      </c>
      <c r="D51" s="551" t="n">
        <v>46009</v>
      </c>
      <c r="E51" t="inlineStr">
        <is>
          <t>PRO_20251204_ReservaLucas</t>
        </is>
      </c>
      <c r="F51" t="inlineStr">
        <is>
          <t>Maria Eduarda</t>
        </is>
      </c>
      <c r="G51" t="inlineStr">
        <is>
          <t>Locação de Espaço</t>
        </is>
      </c>
      <c r="H51" t="n">
        <v>3000</v>
      </c>
      <c r="I51" t="n">
        <v>57500</v>
      </c>
      <c r="J51" t="n">
        <v>1223.53</v>
      </c>
      <c r="K51" t="n">
        <v>159.08</v>
      </c>
      <c r="L51" t="n">
        <v>1460.87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156.52</v>
      </c>
      <c r="W51" t="n">
        <v>0</v>
      </c>
      <c r="X51" t="n">
        <v>0</v>
      </c>
      <c r="Y51" s="551" t="n">
        <v>46007</v>
      </c>
      <c r="Z51" t="inlineStr">
        <is>
          <t>Pago</t>
        </is>
      </c>
      <c r="AA51" s="551" t="n">
        <v>46007</v>
      </c>
      <c r="AB51" t="inlineStr">
        <is>
          <t>12/2025</t>
        </is>
      </c>
      <c r="AC51" t="inlineStr">
        <is>
          <t>12/2025</t>
        </is>
      </c>
    </row>
    <row r="52">
      <c r="A52" t="inlineStr">
        <is>
          <t>Arcos</t>
        </is>
      </c>
      <c r="B52" t="n">
        <v>1123</v>
      </c>
      <c r="C52" t="n">
        <v>2273</v>
      </c>
      <c r="D52" s="551" t="n">
        <v>46009</v>
      </c>
      <c r="E52" t="inlineStr">
        <is>
          <t>PRO_20251203_ReservaAdriana</t>
        </is>
      </c>
      <c r="F52" t="inlineStr">
        <is>
          <t>Maria Eduarda</t>
        </is>
      </c>
      <c r="G52" t="inlineStr">
        <is>
          <t>Consumação Mínima</t>
        </is>
      </c>
      <c r="H52" t="n">
        <v>2160</v>
      </c>
      <c r="I52" t="n">
        <v>2700</v>
      </c>
      <c r="J52" t="n">
        <v>1911.2</v>
      </c>
      <c r="K52" t="n">
        <v>248.8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s="551" t="n">
        <v>46003</v>
      </c>
      <c r="Z52" t="inlineStr">
        <is>
          <t>Pago</t>
        </is>
      </c>
      <c r="AA52" s="551" t="n">
        <v>46003</v>
      </c>
      <c r="AB52" t="inlineStr">
        <is>
          <t>12/2025</t>
        </is>
      </c>
      <c r="AC52" t="inlineStr">
        <is>
          <t>12/2025</t>
        </is>
      </c>
    </row>
    <row r="53">
      <c r="A53" t="inlineStr">
        <is>
          <t>Arcos</t>
        </is>
      </c>
      <c r="B53" t="n">
        <v>1181</v>
      </c>
      <c r="C53" t="n">
        <v>2273</v>
      </c>
      <c r="D53" s="551" t="n">
        <v>46009</v>
      </c>
      <c r="E53" t="inlineStr">
        <is>
          <t>PRO_20251203_ReservaAdriana</t>
        </is>
      </c>
      <c r="F53" t="inlineStr">
        <is>
          <t>Maria Eduarda</t>
        </is>
      </c>
      <c r="G53" t="inlineStr">
        <is>
          <t>Consumação Mínima</t>
        </is>
      </c>
      <c r="H53" t="n">
        <v>540</v>
      </c>
      <c r="I53" t="n">
        <v>2700</v>
      </c>
      <c r="J53" t="n">
        <v>477.8</v>
      </c>
      <c r="K53" t="n">
        <v>62.2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s="551" t="n">
        <v>46009</v>
      </c>
      <c r="Z53" t="inlineStr">
        <is>
          <t>Pago</t>
        </is>
      </c>
      <c r="AA53" s="551" t="n">
        <v>46009</v>
      </c>
      <c r="AB53" t="inlineStr">
        <is>
          <t>12/2025</t>
        </is>
      </c>
      <c r="AC53" t="inlineStr">
        <is>
          <t>12/2025</t>
        </is>
      </c>
    </row>
    <row r="54">
      <c r="A54" t="inlineStr">
        <is>
          <t>Arcos</t>
        </is>
      </c>
      <c r="B54" t="n">
        <v>660</v>
      </c>
      <c r="C54" t="n">
        <v>1472</v>
      </c>
      <c r="D54" s="551" t="n">
        <v>46008</v>
      </c>
      <c r="E54" t="inlineStr">
        <is>
          <t>PRO_20251017_HappyHourInterface</t>
        </is>
      </c>
      <c r="F54" t="inlineStr">
        <is>
          <t>Maria Eduarda</t>
        </is>
      </c>
      <c r="G54" t="inlineStr">
        <is>
          <t>Consumação Mínima</t>
        </is>
      </c>
      <c r="H54" t="n">
        <v>3060</v>
      </c>
      <c r="I54" t="n">
        <v>3060</v>
      </c>
      <c r="J54" t="n">
        <v>2707</v>
      </c>
      <c r="K54" t="n">
        <v>353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s="551" t="n">
        <v>45957</v>
      </c>
      <c r="Z54" t="inlineStr">
        <is>
          <t>Pago</t>
        </is>
      </c>
      <c r="AA54" s="551" t="n">
        <v>45957</v>
      </c>
      <c r="AB54" t="inlineStr">
        <is>
          <t>12/2025</t>
        </is>
      </c>
      <c r="AC54" t="inlineStr">
        <is>
          <t>10/2025</t>
        </is>
      </c>
    </row>
    <row r="55">
      <c r="A55" t="inlineStr">
        <is>
          <t>Arcos</t>
        </is>
      </c>
      <c r="B55" t="n">
        <v>1129</v>
      </c>
      <c r="C55" t="n">
        <v>2278</v>
      </c>
      <c r="D55" s="551" t="n">
        <v>46007</v>
      </c>
      <c r="E55" t="inlineStr">
        <is>
          <t>PRO_20251205_ReservaBancoDoBrasil</t>
        </is>
      </c>
      <c r="F55" t="inlineStr">
        <is>
          <t>Maria Eduarda</t>
        </is>
      </c>
      <c r="G55" t="inlineStr">
        <is>
          <t>Consumação Mínima</t>
        </is>
      </c>
      <c r="H55" t="n">
        <v>5830</v>
      </c>
      <c r="I55" t="n">
        <v>5830</v>
      </c>
      <c r="J55" t="n">
        <v>4371</v>
      </c>
      <c r="K55" t="n">
        <v>569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890</v>
      </c>
      <c r="X55" t="n">
        <v>0</v>
      </c>
      <c r="Y55" s="551" t="n">
        <v>46006</v>
      </c>
      <c r="Z55" t="inlineStr">
        <is>
          <t>Pago</t>
        </is>
      </c>
      <c r="AA55" s="551" t="n">
        <v>46006</v>
      </c>
      <c r="AB55" t="inlineStr">
        <is>
          <t>12/2025</t>
        </is>
      </c>
      <c r="AC55" t="inlineStr">
        <is>
          <t>12/2025</t>
        </is>
      </c>
    </row>
    <row r="56">
      <c r="A56" t="inlineStr">
        <is>
          <t>Arcos</t>
        </is>
      </c>
      <c r="B56" t="n">
        <v>964</v>
      </c>
      <c r="C56" t="n">
        <v>2002</v>
      </c>
      <c r="D56" s="551" t="n">
        <v>46002</v>
      </c>
      <c r="E56" t="inlineStr">
        <is>
          <t>PRO_202511011_HappyHourdPlanoCDE</t>
        </is>
      </c>
      <c r="F56" t="inlineStr">
        <is>
          <t>Maria Eduarda</t>
        </is>
      </c>
      <c r="G56" t="inlineStr">
        <is>
          <t>Consumação Mínima</t>
        </is>
      </c>
      <c r="H56" t="n">
        <v>2973.6</v>
      </c>
      <c r="I56" t="n">
        <v>2973.6</v>
      </c>
      <c r="J56" t="n">
        <v>2230</v>
      </c>
      <c r="K56" t="n">
        <v>290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453.6</v>
      </c>
      <c r="X56" t="n">
        <v>0</v>
      </c>
      <c r="Y56" s="551" t="n">
        <v>45987</v>
      </c>
      <c r="Z56" t="inlineStr">
        <is>
          <t>Pago</t>
        </is>
      </c>
      <c r="AA56" s="551" t="n">
        <v>45987</v>
      </c>
      <c r="AB56" t="inlineStr">
        <is>
          <t>12/2025</t>
        </is>
      </c>
      <c r="AC56" t="inlineStr">
        <is>
          <t>11/2025</t>
        </is>
      </c>
    </row>
    <row r="57">
      <c r="A57" t="inlineStr">
        <is>
          <t>Arcos</t>
        </is>
      </c>
      <c r="B57" t="n">
        <v>960</v>
      </c>
      <c r="C57" t="n">
        <v>2000</v>
      </c>
      <c r="D57" s="551" t="n">
        <v>46002</v>
      </c>
      <c r="E57" t="inlineStr">
        <is>
          <t>PRO_20251112_AlmoçoMongodb</t>
        </is>
      </c>
      <c r="F57" t="inlineStr">
        <is>
          <t>Maria Eduarda</t>
        </is>
      </c>
      <c r="G57" t="inlineStr">
        <is>
          <t>Locação de Espaço</t>
        </is>
      </c>
      <c r="H57" t="n">
        <v>60000</v>
      </c>
      <c r="I57" t="n">
        <v>60000</v>
      </c>
      <c r="J57" t="n">
        <v>47433</v>
      </c>
      <c r="K57" t="n">
        <v>6167</v>
      </c>
      <c r="L57" t="n">
        <v>6400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s="551" t="n">
        <v>45991</v>
      </c>
      <c r="Z57" t="inlineStr">
        <is>
          <t>Pago</t>
        </is>
      </c>
      <c r="AA57" s="551" t="n">
        <v>45989</v>
      </c>
      <c r="AB57" t="inlineStr">
        <is>
          <t>12/2025</t>
        </is>
      </c>
      <c r="AC57" t="inlineStr">
        <is>
          <t>11/2025</t>
        </is>
      </c>
    </row>
    <row r="58">
      <c r="A58" t="inlineStr">
        <is>
          <t>Arcos</t>
        </is>
      </c>
      <c r="B58" t="n">
        <v>1066</v>
      </c>
      <c r="C58" t="n">
        <v>2199</v>
      </c>
      <c r="D58" s="551" t="n">
        <v>46002</v>
      </c>
      <c r="E58" t="inlineStr">
        <is>
          <t>PRO_20251202_ConfraternizalçaoCMA</t>
        </is>
      </c>
      <c r="F58" t="inlineStr">
        <is>
          <t>Maria Eduarda</t>
        </is>
      </c>
      <c r="G58" t="inlineStr">
        <is>
          <t>Locação de Espaço</t>
        </is>
      </c>
      <c r="H58" t="n">
        <v>2974</v>
      </c>
      <c r="I58" t="n">
        <v>2974</v>
      </c>
      <c r="J58" t="n">
        <v>2230</v>
      </c>
      <c r="K58" t="n">
        <v>290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454</v>
      </c>
      <c r="X58" t="n">
        <v>0</v>
      </c>
      <c r="Y58" s="551" t="n">
        <v>45999</v>
      </c>
      <c r="Z58" t="inlineStr">
        <is>
          <t>Pago</t>
        </is>
      </c>
      <c r="AA58" s="551" t="n">
        <v>45999</v>
      </c>
      <c r="AB58" t="inlineStr">
        <is>
          <t>12/2025</t>
        </is>
      </c>
      <c r="AC58" t="inlineStr">
        <is>
          <t>12/2025</t>
        </is>
      </c>
    </row>
    <row r="59">
      <c r="A59" t="inlineStr">
        <is>
          <t>Arcos</t>
        </is>
      </c>
      <c r="B59" t="n">
        <v>550</v>
      </c>
      <c r="C59" t="n">
        <v>1196</v>
      </c>
      <c r="D59" s="551" t="n">
        <v>46001</v>
      </c>
      <c r="E59" t="inlineStr">
        <is>
          <t>PRO_202509017_ConfraternizaçãoChanel</t>
        </is>
      </c>
      <c r="F59" t="inlineStr">
        <is>
          <t>Maria Eduarda</t>
        </is>
      </c>
      <c r="G59" t="inlineStr">
        <is>
          <t>Pacote Exclusivo</t>
        </is>
      </c>
      <c r="H59" t="n">
        <v>1020</v>
      </c>
      <c r="I59" t="n">
        <v>140000</v>
      </c>
      <c r="J59" t="n">
        <v>515.8099999999999</v>
      </c>
      <c r="K59" t="n">
        <v>67.06</v>
      </c>
      <c r="L59" t="n">
        <v>437.14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s="551" t="n">
        <v>45925</v>
      </c>
      <c r="Z59" t="inlineStr">
        <is>
          <t>Pago</t>
        </is>
      </c>
      <c r="AA59" s="551" t="n">
        <v>45925</v>
      </c>
      <c r="AB59" t="inlineStr">
        <is>
          <t>12/2025</t>
        </is>
      </c>
      <c r="AC59" t="inlineStr">
        <is>
          <t>09/2025</t>
        </is>
      </c>
    </row>
    <row r="60">
      <c r="A60" t="inlineStr">
        <is>
          <t>Arcos</t>
        </is>
      </c>
      <c r="B60" t="n">
        <v>620</v>
      </c>
      <c r="C60" t="n">
        <v>1196</v>
      </c>
      <c r="D60" s="551" t="n">
        <v>46001</v>
      </c>
      <c r="E60" t="inlineStr">
        <is>
          <t>PRO_202509017_ConfraternizaçãoChanel</t>
        </is>
      </c>
      <c r="F60" t="inlineStr">
        <is>
          <t>Maria Eduarda</t>
        </is>
      </c>
      <c r="G60" t="inlineStr">
        <is>
          <t>Pacote Exclusivo</t>
        </is>
      </c>
      <c r="H60" t="n">
        <v>69490</v>
      </c>
      <c r="I60" t="n">
        <v>140000</v>
      </c>
      <c r="J60" t="n">
        <v>35140.6</v>
      </c>
      <c r="K60" t="n">
        <v>4568.47</v>
      </c>
      <c r="L60" t="n">
        <v>29780.93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s="551" t="n">
        <v>45957</v>
      </c>
      <c r="Z60" t="inlineStr">
        <is>
          <t>Pago</t>
        </is>
      </c>
      <c r="AA60" s="551" t="n">
        <v>45957</v>
      </c>
      <c r="AB60" t="inlineStr">
        <is>
          <t>12/2025</t>
        </is>
      </c>
      <c r="AC60" t="inlineStr">
        <is>
          <t>10/2025</t>
        </is>
      </c>
    </row>
    <row r="61">
      <c r="A61" t="inlineStr">
        <is>
          <t>Arcos</t>
        </is>
      </c>
      <c r="B61" t="n">
        <v>621</v>
      </c>
      <c r="C61" t="n">
        <v>1196</v>
      </c>
      <c r="D61" s="551" t="n">
        <v>46001</v>
      </c>
      <c r="E61" t="inlineStr">
        <is>
          <t>PRO_202509017_ConfraternizaçãoChanel</t>
        </is>
      </c>
      <c r="F61" t="inlineStr">
        <is>
          <t>Maria Eduarda</t>
        </is>
      </c>
      <c r="G61" t="inlineStr">
        <is>
          <t>Pacote Exclusivo</t>
        </is>
      </c>
      <c r="H61" t="n">
        <v>69490</v>
      </c>
      <c r="I61" t="n">
        <v>140000</v>
      </c>
      <c r="J61" t="n">
        <v>35140.6</v>
      </c>
      <c r="K61" t="n">
        <v>4568.47</v>
      </c>
      <c r="L61" t="n">
        <v>29780.93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s="551" t="n">
        <v>45989</v>
      </c>
      <c r="Z61" t="inlineStr">
        <is>
          <t>Pago</t>
        </is>
      </c>
      <c r="AA61" s="551" t="n">
        <v>45989</v>
      </c>
      <c r="AB61" t="inlineStr">
        <is>
          <t>12/2025</t>
        </is>
      </c>
      <c r="AC61" t="inlineStr">
        <is>
          <t>11/2025</t>
        </is>
      </c>
    </row>
    <row r="62">
      <c r="A62" t="inlineStr">
        <is>
          <t>Arcos</t>
        </is>
      </c>
      <c r="B62" t="n">
        <v>788</v>
      </c>
      <c r="C62" t="n">
        <v>1739</v>
      </c>
      <c r="D62" s="551" t="n">
        <v>46000</v>
      </c>
      <c r="E62" t="inlineStr">
        <is>
          <t>PRO_20251106_HappyHourB3</t>
        </is>
      </c>
      <c r="F62" t="inlineStr">
        <is>
          <t>Maria Eduarda</t>
        </is>
      </c>
      <c r="G62" t="inlineStr">
        <is>
          <t>Consumação Mínima</t>
        </is>
      </c>
      <c r="H62" t="n">
        <v>8136</v>
      </c>
      <c r="I62" t="n">
        <v>8136</v>
      </c>
      <c r="J62" t="n">
        <v>6371</v>
      </c>
      <c r="K62" t="n">
        <v>829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936</v>
      </c>
      <c r="X62" t="n">
        <v>0</v>
      </c>
      <c r="Y62" s="551" t="n">
        <v>45980</v>
      </c>
      <c r="Z62" t="inlineStr">
        <is>
          <t>Pago</t>
        </is>
      </c>
      <c r="AA62" s="551" t="n">
        <v>45980</v>
      </c>
      <c r="AB62" t="inlineStr">
        <is>
          <t>12/2025</t>
        </is>
      </c>
      <c r="AC62" t="inlineStr">
        <is>
          <t>11/2025</t>
        </is>
      </c>
    </row>
    <row r="63">
      <c r="A63" t="inlineStr">
        <is>
          <t>Arcos</t>
        </is>
      </c>
      <c r="B63" t="n">
        <v>1007</v>
      </c>
      <c r="C63" t="n">
        <v>2088</v>
      </c>
      <c r="D63" s="551" t="n">
        <v>45996</v>
      </c>
      <c r="E63" t="inlineStr">
        <is>
          <t>PRO_20251201_LançamentoDisneyPlus</t>
        </is>
      </c>
      <c r="F63" t="inlineStr">
        <is>
          <t>Maria Eduarda</t>
        </is>
      </c>
      <c r="G63" t="inlineStr">
        <is>
          <t>Pacote Exclusivo</t>
        </is>
      </c>
      <c r="H63" t="n">
        <v>136600</v>
      </c>
      <c r="I63" t="n">
        <v>166100</v>
      </c>
      <c r="J63" t="n">
        <v>33478.1</v>
      </c>
      <c r="K63" t="n">
        <v>4352.94</v>
      </c>
      <c r="L63" t="n">
        <v>65790.87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32978.09</v>
      </c>
      <c r="W63" t="n">
        <v>0</v>
      </c>
      <c r="X63" t="n">
        <v>0</v>
      </c>
      <c r="Y63" s="551" t="n">
        <v>45994</v>
      </c>
      <c r="Z63" t="inlineStr">
        <is>
          <t>Pago</t>
        </is>
      </c>
      <c r="AA63" s="551" t="n">
        <v>45994</v>
      </c>
      <c r="AB63" t="inlineStr">
        <is>
          <t>12/2025</t>
        </is>
      </c>
      <c r="AC63" t="inlineStr">
        <is>
          <t>12/2025</t>
        </is>
      </c>
    </row>
    <row r="64">
      <c r="A64" t="inlineStr">
        <is>
          <t>Arcos</t>
        </is>
      </c>
      <c r="B64" t="n">
        <v>1047</v>
      </c>
      <c r="C64" t="n">
        <v>2088</v>
      </c>
      <c r="D64" s="551" t="n">
        <v>45996</v>
      </c>
      <c r="E64" t="inlineStr">
        <is>
          <t>PRO_20251201_LançamentoDisneyPlus</t>
        </is>
      </c>
      <c r="F64" t="inlineStr">
        <is>
          <t>Maria Eduarda</t>
        </is>
      </c>
      <c r="G64" t="inlineStr">
        <is>
          <t>Pacote Exclusivo</t>
        </is>
      </c>
      <c r="H64" t="n">
        <v>19500</v>
      </c>
      <c r="I64" t="n">
        <v>166100</v>
      </c>
      <c r="J64" t="n">
        <v>4779.08</v>
      </c>
      <c r="K64" t="n">
        <v>621.39</v>
      </c>
      <c r="L64" t="n">
        <v>9391.82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4707.71</v>
      </c>
      <c r="W64" t="n">
        <v>0</v>
      </c>
      <c r="X64" t="n">
        <v>0</v>
      </c>
      <c r="Y64" s="551" t="n">
        <v>45996</v>
      </c>
      <c r="Z64" t="inlineStr">
        <is>
          <t>Pago</t>
        </is>
      </c>
      <c r="AA64" s="551" t="n">
        <v>45996</v>
      </c>
      <c r="AB64" t="inlineStr">
        <is>
          <t>12/2025</t>
        </is>
      </c>
      <c r="AC64" t="inlineStr">
        <is>
          <t>12/2025</t>
        </is>
      </c>
    </row>
    <row r="65">
      <c r="A65" t="inlineStr">
        <is>
          <t>Arcos</t>
        </is>
      </c>
      <c r="B65" t="n">
        <v>1048</v>
      </c>
      <c r="C65" t="n">
        <v>2088</v>
      </c>
      <c r="D65" s="551" t="n">
        <v>45996</v>
      </c>
      <c r="E65" t="inlineStr">
        <is>
          <t>PRO_20251201_LançamentoDisneyPlus</t>
        </is>
      </c>
      <c r="F65" t="inlineStr">
        <is>
          <t>Maria Eduarda</t>
        </is>
      </c>
      <c r="G65" t="inlineStr">
        <is>
          <t>Pacote Exclusivo</t>
        </is>
      </c>
      <c r="H65" t="n">
        <v>10000</v>
      </c>
      <c r="I65" t="n">
        <v>166100</v>
      </c>
      <c r="J65" t="n">
        <v>2450.81</v>
      </c>
      <c r="K65" t="n">
        <v>318.66</v>
      </c>
      <c r="L65" t="n">
        <v>4816.32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2414.21</v>
      </c>
      <c r="W65" t="n">
        <v>0</v>
      </c>
      <c r="X65" t="n">
        <v>0</v>
      </c>
      <c r="Y65" s="551" t="n">
        <v>46000</v>
      </c>
      <c r="Z65" t="inlineStr">
        <is>
          <t>Pago</t>
        </is>
      </c>
      <c r="AA65" s="551" t="n">
        <v>45996</v>
      </c>
      <c r="AB65" t="inlineStr">
        <is>
          <t>12/2025</t>
        </is>
      </c>
      <c r="AC65" t="inlineStr">
        <is>
          <t>12/2025</t>
        </is>
      </c>
    </row>
    <row r="66">
      <c r="A66" t="inlineStr">
        <is>
          <t>Arcos</t>
        </is>
      </c>
      <c r="B66" t="n">
        <v>787</v>
      </c>
      <c r="C66" t="n">
        <v>1738</v>
      </c>
      <c r="D66" s="551" t="n">
        <v>45995</v>
      </c>
      <c r="E66" t="inlineStr">
        <is>
          <t>PRO_20251105_HappyHourBTG</t>
        </is>
      </c>
      <c r="F66" t="inlineStr">
        <is>
          <t>Maria Eduarda</t>
        </is>
      </c>
      <c r="G66" t="inlineStr">
        <is>
          <t>Consumação Mínima</t>
        </is>
      </c>
      <c r="H66" t="n">
        <v>2840</v>
      </c>
      <c r="I66" t="n">
        <v>2840</v>
      </c>
      <c r="J66" t="n">
        <v>2070</v>
      </c>
      <c r="K66" t="n">
        <v>270</v>
      </c>
      <c r="L66" t="n">
        <v>500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s="551" t="n">
        <v>45968</v>
      </c>
      <c r="Z66" t="inlineStr">
        <is>
          <t>Pago</t>
        </is>
      </c>
      <c r="AA66" s="551" t="n">
        <v>45968</v>
      </c>
      <c r="AB66" t="inlineStr">
        <is>
          <t>12/2025</t>
        </is>
      </c>
      <c r="AC66" t="inlineStr">
        <is>
          <t>11/2025</t>
        </is>
      </c>
    </row>
    <row r="67">
      <c r="A67" t="inlineStr">
        <is>
          <t>Arcos</t>
        </is>
      </c>
      <c r="B67" t="n">
        <v>687</v>
      </c>
      <c r="C67" t="n">
        <v>1537</v>
      </c>
      <c r="D67" s="551" t="n">
        <v>45995</v>
      </c>
      <c r="E67" t="inlineStr">
        <is>
          <t>PRO_20251022_HappyHour</t>
        </is>
      </c>
      <c r="F67" t="inlineStr">
        <is>
          <t>Maria Eduarda</t>
        </is>
      </c>
      <c r="G67" t="inlineStr">
        <is>
          <t>Consumação Mínima</t>
        </is>
      </c>
      <c r="H67" t="n">
        <v>2340</v>
      </c>
      <c r="I67" t="n">
        <v>2340</v>
      </c>
      <c r="J67" t="n">
        <v>2070</v>
      </c>
      <c r="K67" t="n">
        <v>270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s="551" t="n">
        <v>45957</v>
      </c>
      <c r="Z67" t="inlineStr">
        <is>
          <t>Pago</t>
        </is>
      </c>
      <c r="AA67" s="551" t="n">
        <v>45957</v>
      </c>
      <c r="AB67" t="inlineStr">
        <is>
          <t>12/2025</t>
        </is>
      </c>
      <c r="AC67" t="inlineStr">
        <is>
          <t>10/2025</t>
        </is>
      </c>
    </row>
    <row r="68">
      <c r="A68" t="inlineStr">
        <is>
          <t>Arcos</t>
        </is>
      </c>
      <c r="B68" t="n">
        <v>685</v>
      </c>
      <c r="C68" t="n">
        <v>1533</v>
      </c>
      <c r="D68" s="551" t="n">
        <v>45995</v>
      </c>
      <c r="E68" t="inlineStr">
        <is>
          <t>PRO_20251021_HappyHour</t>
        </is>
      </c>
      <c r="F68" t="inlineStr">
        <is>
          <t>Maria Eduarda</t>
        </is>
      </c>
      <c r="G68" t="inlineStr">
        <is>
          <t>Pacote Exclusivo</t>
        </is>
      </c>
      <c r="H68" t="n">
        <v>6435</v>
      </c>
      <c r="I68" t="n">
        <v>15015</v>
      </c>
      <c r="J68" t="n">
        <v>5598.45</v>
      </c>
      <c r="K68" t="n">
        <v>836.55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s="551" t="n">
        <v>45957</v>
      </c>
      <c r="Z68" t="inlineStr">
        <is>
          <t>Pago</t>
        </is>
      </c>
      <c r="AA68" s="551" t="n">
        <v>45957</v>
      </c>
      <c r="AB68" t="inlineStr">
        <is>
          <t>12/2025</t>
        </is>
      </c>
      <c r="AC68" t="inlineStr">
        <is>
          <t>10/2025</t>
        </is>
      </c>
    </row>
    <row r="69">
      <c r="A69" t="inlineStr">
        <is>
          <t>Arcos</t>
        </is>
      </c>
      <c r="B69" t="n">
        <v>686</v>
      </c>
      <c r="C69" t="n">
        <v>1533</v>
      </c>
      <c r="D69" s="551" t="n">
        <v>45995</v>
      </c>
      <c r="E69" t="inlineStr">
        <is>
          <t>PRO_20251021_HappyHour</t>
        </is>
      </c>
      <c r="F69" t="inlineStr">
        <is>
          <t>Maria Eduarda</t>
        </is>
      </c>
      <c r="G69" t="inlineStr">
        <is>
          <t>Pacote Exclusivo</t>
        </is>
      </c>
      <c r="H69" t="n">
        <v>6435</v>
      </c>
      <c r="I69" t="n">
        <v>15015</v>
      </c>
      <c r="J69" t="n">
        <v>5598.45</v>
      </c>
      <c r="K69" t="n">
        <v>836.55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s="551" t="n">
        <v>45980</v>
      </c>
      <c r="Z69" t="inlineStr">
        <is>
          <t>Pago</t>
        </is>
      </c>
      <c r="AA69" s="551" t="n">
        <v>45980</v>
      </c>
      <c r="AB69" t="inlineStr">
        <is>
          <t>12/2025</t>
        </is>
      </c>
      <c r="AC69" t="inlineStr">
        <is>
          <t>11/2025</t>
        </is>
      </c>
    </row>
    <row r="70">
      <c r="A70" t="inlineStr">
        <is>
          <t>Arcos</t>
        </is>
      </c>
      <c r="B70" t="n">
        <v>1009</v>
      </c>
      <c r="C70" t="n">
        <v>1533</v>
      </c>
      <c r="D70" s="551" t="n">
        <v>45995</v>
      </c>
      <c r="E70" t="inlineStr">
        <is>
          <t>PRO_20251021_HappyHour</t>
        </is>
      </c>
      <c r="F70" t="inlineStr">
        <is>
          <t>Maria Eduarda</t>
        </is>
      </c>
      <c r="G70" t="inlineStr">
        <is>
          <t>Pacote Exclusivo</t>
        </is>
      </c>
      <c r="H70" t="n">
        <v>2145</v>
      </c>
      <c r="I70" t="n">
        <v>15015</v>
      </c>
      <c r="J70" t="n">
        <v>1866.15</v>
      </c>
      <c r="K70" t="n">
        <v>278.85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s="551" t="n">
        <v>45993</v>
      </c>
      <c r="Z70" t="inlineStr">
        <is>
          <t>Pago</t>
        </is>
      </c>
      <c r="AA70" s="551" t="n">
        <v>45993</v>
      </c>
      <c r="AB70" t="inlineStr">
        <is>
          <t>12/2025</t>
        </is>
      </c>
      <c r="AC70" t="inlineStr">
        <is>
          <t>12/2025</t>
        </is>
      </c>
    </row>
    <row r="71">
      <c r="A71" t="inlineStr">
        <is>
          <t>Arcos</t>
        </is>
      </c>
      <c r="B71" t="n">
        <v>890</v>
      </c>
      <c r="C71" t="n">
        <v>1907</v>
      </c>
      <c r="D71" s="551" t="n">
        <v>45994</v>
      </c>
      <c r="E71" t="inlineStr">
        <is>
          <t>PRO_20251109_HappyHourPfizer</t>
        </is>
      </c>
      <c r="F71" t="inlineStr">
        <is>
          <t>Maria Eduarda</t>
        </is>
      </c>
      <c r="G71" t="inlineStr">
        <is>
          <t>Consumação Mínima</t>
        </is>
      </c>
      <c r="H71" t="n">
        <v>17416.8</v>
      </c>
      <c r="I71" t="n">
        <v>17416.8</v>
      </c>
      <c r="J71" t="n">
        <v>13062</v>
      </c>
      <c r="K71" t="n">
        <v>1699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2655.8</v>
      </c>
      <c r="X71" t="n">
        <v>0</v>
      </c>
      <c r="Y71" s="551" t="n">
        <v>45989</v>
      </c>
      <c r="Z71" t="inlineStr">
        <is>
          <t>Pago</t>
        </is>
      </c>
      <c r="AA71" s="551" t="n">
        <v>45989</v>
      </c>
      <c r="AB71" t="inlineStr">
        <is>
          <t>12/2025</t>
        </is>
      </c>
      <c r="AC71" t="inlineStr">
        <is>
          <t>11/2025</t>
        </is>
      </c>
    </row>
    <row r="72">
      <c r="A72" t="inlineStr">
        <is>
          <t>Arcos</t>
        </is>
      </c>
      <c r="B72" t="n">
        <v>889</v>
      </c>
      <c r="C72" t="n">
        <v>1905</v>
      </c>
      <c r="D72" s="551" t="n">
        <v>45993</v>
      </c>
      <c r="E72" t="inlineStr">
        <is>
          <t>PRO_20251108_HappyHourPrezensa</t>
        </is>
      </c>
      <c r="F72" t="inlineStr">
        <is>
          <t>Maria Eduarda</t>
        </is>
      </c>
      <c r="G72" t="inlineStr">
        <is>
          <t>Consumação Mínima</t>
        </is>
      </c>
      <c r="H72" t="n">
        <v>4474.8</v>
      </c>
      <c r="I72" t="n">
        <v>4474.8</v>
      </c>
      <c r="J72" t="n">
        <v>3505</v>
      </c>
      <c r="K72" t="n">
        <v>456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513.8</v>
      </c>
      <c r="X72" t="n">
        <v>0</v>
      </c>
      <c r="Y72" s="551" t="n">
        <v>45979</v>
      </c>
      <c r="Z72" t="inlineStr">
        <is>
          <t>Pago</t>
        </is>
      </c>
      <c r="AA72" s="551" t="n">
        <v>45979</v>
      </c>
      <c r="AB72" t="inlineStr">
        <is>
          <t>12/2025</t>
        </is>
      </c>
      <c r="AC72" t="inlineStr">
        <is>
          <t>11/2025</t>
        </is>
      </c>
    </row>
    <row r="73">
      <c r="A73" t="inlineStr">
        <is>
          <t>Arcos</t>
        </is>
      </c>
      <c r="B73" t="n">
        <v>661</v>
      </c>
      <c r="C73" t="n">
        <v>1473</v>
      </c>
      <c r="D73" s="551" t="n">
        <v>45993</v>
      </c>
      <c r="E73" t="inlineStr">
        <is>
          <t>PRO_20251018_PreWeddingGabriela</t>
        </is>
      </c>
      <c r="F73" t="inlineStr">
        <is>
          <t>Maria Eduarda</t>
        </is>
      </c>
      <c r="G73" t="inlineStr">
        <is>
          <t>Locação de Espaço</t>
        </is>
      </c>
      <c r="H73" t="n">
        <v>1000</v>
      </c>
      <c r="I73" t="n">
        <v>2000</v>
      </c>
      <c r="J73" t="n">
        <v>0</v>
      </c>
      <c r="K73" t="n">
        <v>0</v>
      </c>
      <c r="L73" t="n">
        <v>1000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s="551" t="n">
        <v>45951</v>
      </c>
      <c r="Z73" t="inlineStr">
        <is>
          <t>Pago</t>
        </is>
      </c>
      <c r="AA73" s="551" t="n">
        <v>45951</v>
      </c>
      <c r="AB73" t="inlineStr">
        <is>
          <t>12/2025</t>
        </is>
      </c>
      <c r="AC73" t="inlineStr">
        <is>
          <t>10/2025</t>
        </is>
      </c>
    </row>
    <row r="74">
      <c r="A74" t="inlineStr">
        <is>
          <t>Arcos</t>
        </is>
      </c>
      <c r="B74" t="n">
        <v>662</v>
      </c>
      <c r="C74" t="n">
        <v>1473</v>
      </c>
      <c r="D74" s="551" t="n">
        <v>45993</v>
      </c>
      <c r="E74" t="inlineStr">
        <is>
          <t>PRO_20251018_PreWeddingGabriela</t>
        </is>
      </c>
      <c r="F74" t="inlineStr">
        <is>
          <t>Maria Eduarda</t>
        </is>
      </c>
      <c r="G74" t="inlineStr">
        <is>
          <t>Locação de Espaço</t>
        </is>
      </c>
      <c r="H74" t="n">
        <v>1000</v>
      </c>
      <c r="I74" t="n">
        <v>2000</v>
      </c>
      <c r="J74" t="n">
        <v>0</v>
      </c>
      <c r="K74" t="n">
        <v>0</v>
      </c>
      <c r="L74" t="n">
        <v>1000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s="551" t="n">
        <v>45951</v>
      </c>
      <c r="Z74" t="inlineStr">
        <is>
          <t>Pago</t>
        </is>
      </c>
      <c r="AA74" s="551" t="n">
        <v>45951</v>
      </c>
      <c r="AB74" t="inlineStr">
        <is>
          <t>12/2025</t>
        </is>
      </c>
      <c r="AC74" t="inlineStr">
        <is>
          <t>10/2025</t>
        </is>
      </c>
    </row>
    <row r="75">
      <c r="A75" t="inlineStr">
        <is>
          <t>Arcos</t>
        </is>
      </c>
      <c r="B75" t="n">
        <v>734</v>
      </c>
      <c r="C75" t="n">
        <v>1630</v>
      </c>
      <c r="D75" s="551" t="n">
        <v>45987</v>
      </c>
      <c r="E75" t="inlineStr">
        <is>
          <t>PRO_20251025_HappyHour</t>
        </is>
      </c>
      <c r="F75" t="inlineStr">
        <is>
          <t>Maria Eduarda</t>
        </is>
      </c>
      <c r="G75" t="inlineStr">
        <is>
          <t>Pacote Exclusivo</t>
        </is>
      </c>
      <c r="H75" t="n">
        <v>7200</v>
      </c>
      <c r="I75" t="n">
        <v>7200</v>
      </c>
      <c r="J75" t="n">
        <v>6371</v>
      </c>
      <c r="K75" t="n">
        <v>829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s="551" t="n">
        <v>45961</v>
      </c>
      <c r="Z75" t="inlineStr">
        <is>
          <t>Pago</t>
        </is>
      </c>
      <c r="AA75" s="551" t="n">
        <v>45961</v>
      </c>
      <c r="AB75" t="inlineStr">
        <is>
          <t>11/2025</t>
        </is>
      </c>
      <c r="AC75" t="inlineStr">
        <is>
          <t>10/2025</t>
        </is>
      </c>
    </row>
    <row r="76">
      <c r="A76" t="inlineStr">
        <is>
          <t>Arcos</t>
        </is>
      </c>
      <c r="B76" t="n">
        <v>854</v>
      </c>
      <c r="C76" t="n">
        <v>1857</v>
      </c>
      <c r="D76" s="551" t="n">
        <v>45979</v>
      </c>
      <c r="E76" t="inlineStr">
        <is>
          <t>PRO_20251107_HappyHourMongodb</t>
        </is>
      </c>
      <c r="F76" t="inlineStr">
        <is>
          <t>Maria Eduarda</t>
        </is>
      </c>
      <c r="G76" t="inlineStr">
        <is>
          <t>Pacote Exclusivo</t>
        </is>
      </c>
      <c r="H76" t="n">
        <v>4600</v>
      </c>
      <c r="I76" t="n">
        <v>4600</v>
      </c>
      <c r="J76" t="n">
        <v>3753</v>
      </c>
      <c r="K76" t="n">
        <v>488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359</v>
      </c>
      <c r="X76" t="n">
        <v>0</v>
      </c>
      <c r="Y76" s="551" t="n">
        <v>45975</v>
      </c>
      <c r="Z76" t="inlineStr">
        <is>
          <t>Pago</t>
        </is>
      </c>
      <c r="AA76" s="551" t="n">
        <v>45975</v>
      </c>
      <c r="AB76" t="inlineStr">
        <is>
          <t>11/2025</t>
        </is>
      </c>
      <c r="AC76" t="inlineStr">
        <is>
          <t>11/2025</t>
        </is>
      </c>
    </row>
    <row r="77">
      <c r="A77" t="inlineStr">
        <is>
          <t>Arcos</t>
        </is>
      </c>
      <c r="B77" t="n">
        <v>786</v>
      </c>
      <c r="C77" t="n">
        <v>1736</v>
      </c>
      <c r="D77" s="551" t="n">
        <v>45975</v>
      </c>
      <c r="E77" t="inlineStr">
        <is>
          <t>PRO_20251104_AniversárioJanaina</t>
        </is>
      </c>
      <c r="F77" t="inlineStr">
        <is>
          <t>Maria Eduarda</t>
        </is>
      </c>
      <c r="G77" t="inlineStr">
        <is>
          <t>Locação de Espaço</t>
        </is>
      </c>
      <c r="H77" t="n">
        <v>143350</v>
      </c>
      <c r="I77" t="n">
        <v>161330</v>
      </c>
      <c r="J77" t="n">
        <v>99600.39</v>
      </c>
      <c r="K77" t="n">
        <v>12948.86</v>
      </c>
      <c r="L77" t="n">
        <v>27989.37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2811.38</v>
      </c>
      <c r="W77" t="n">
        <v>0</v>
      </c>
      <c r="X77" t="n">
        <v>0</v>
      </c>
      <c r="Y77" s="551" t="n">
        <v>45971</v>
      </c>
      <c r="Z77" t="inlineStr">
        <is>
          <t>Pago</t>
        </is>
      </c>
      <c r="AA77" s="551" t="n">
        <v>45973</v>
      </c>
      <c r="AB77" t="inlineStr">
        <is>
          <t>11/2025</t>
        </is>
      </c>
      <c r="AC77" t="inlineStr">
        <is>
          <t>11/2025</t>
        </is>
      </c>
    </row>
    <row r="78">
      <c r="A78" t="inlineStr">
        <is>
          <t>Arcos</t>
        </is>
      </c>
      <c r="B78" t="n">
        <v>877</v>
      </c>
      <c r="C78" t="n">
        <v>1736</v>
      </c>
      <c r="D78" s="551" t="n">
        <v>45975</v>
      </c>
      <c r="E78" t="inlineStr">
        <is>
          <t>PRO_20251104_AniversárioJanaina</t>
        </is>
      </c>
      <c r="F78" t="inlineStr">
        <is>
          <t>Maria Eduarda</t>
        </is>
      </c>
      <c r="G78" t="inlineStr">
        <is>
          <t>Locação de Espaço</t>
        </is>
      </c>
      <c r="H78" t="n">
        <v>17980</v>
      </c>
      <c r="I78" t="n">
        <v>161330</v>
      </c>
      <c r="J78" t="n">
        <v>12492.61</v>
      </c>
      <c r="K78" t="n">
        <v>1624.14</v>
      </c>
      <c r="L78" t="n">
        <v>3510.63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352.62</v>
      </c>
      <c r="W78" t="n">
        <v>0</v>
      </c>
      <c r="X78" t="n">
        <v>0</v>
      </c>
      <c r="Y78" s="551" t="n">
        <v>45980</v>
      </c>
      <c r="Z78" t="inlineStr">
        <is>
          <t>Pago</t>
        </is>
      </c>
      <c r="AA78" s="551" t="n">
        <v>45978</v>
      </c>
      <c r="AB78" t="inlineStr">
        <is>
          <t>11/2025</t>
        </is>
      </c>
      <c r="AC78" t="inlineStr">
        <is>
          <t>11/2025</t>
        </is>
      </c>
    </row>
    <row r="79">
      <c r="A79" t="inlineStr">
        <is>
          <t>Arcos</t>
        </is>
      </c>
      <c r="B79" t="n">
        <v>749</v>
      </c>
      <c r="C79" t="n">
        <v>1672</v>
      </c>
      <c r="D79" s="551" t="n">
        <v>45973</v>
      </c>
      <c r="E79" t="inlineStr">
        <is>
          <t>PRO_20251101_HappyHour_TravieFinceira</t>
        </is>
      </c>
      <c r="F79" t="inlineStr">
        <is>
          <t>Maria Eduarda</t>
        </is>
      </c>
      <c r="G79" t="inlineStr">
        <is>
          <t>Pacote Exclusivo</t>
        </is>
      </c>
      <c r="H79" t="n">
        <v>17967</v>
      </c>
      <c r="I79" t="n">
        <v>24327</v>
      </c>
      <c r="J79" t="n">
        <v>10391.57</v>
      </c>
      <c r="K79" t="n">
        <v>1351.57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4697.25</v>
      </c>
      <c r="W79" t="n">
        <v>1526.61</v>
      </c>
      <c r="X79" t="n">
        <v>0</v>
      </c>
      <c r="Y79" s="551" t="n">
        <v>45966</v>
      </c>
      <c r="Z79" t="inlineStr">
        <is>
          <t>Pago</t>
        </is>
      </c>
      <c r="AA79" s="551" t="n">
        <v>45966</v>
      </c>
      <c r="AB79" t="inlineStr">
        <is>
          <t>11/2025</t>
        </is>
      </c>
      <c r="AC79" t="inlineStr">
        <is>
          <t>11/2025</t>
        </is>
      </c>
    </row>
    <row r="80">
      <c r="A80" t="inlineStr">
        <is>
          <t>Arcos</t>
        </is>
      </c>
      <c r="B80" t="n">
        <v>896</v>
      </c>
      <c r="C80" t="n">
        <v>1672</v>
      </c>
      <c r="D80" s="551" t="n">
        <v>45973</v>
      </c>
      <c r="E80" t="inlineStr">
        <is>
          <t>PRO_20251101_HappyHour_TravieFinceira</t>
        </is>
      </c>
      <c r="F80" t="inlineStr">
        <is>
          <t>Maria Eduarda</t>
        </is>
      </c>
      <c r="G80" t="inlineStr">
        <is>
          <t>Pacote Exclusivo</t>
        </is>
      </c>
      <c r="H80" t="n">
        <v>6360</v>
      </c>
      <c r="I80" t="n">
        <v>24327</v>
      </c>
      <c r="J80" t="n">
        <v>3678.43</v>
      </c>
      <c r="K80" t="n">
        <v>478.43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1662.75</v>
      </c>
      <c r="W80" t="n">
        <v>540.39</v>
      </c>
      <c r="X80" t="n">
        <v>0</v>
      </c>
      <c r="Y80" s="551" t="n">
        <v>45973</v>
      </c>
      <c r="Z80" t="inlineStr">
        <is>
          <t>Pago</t>
        </is>
      </c>
      <c r="AA80" s="551" t="n">
        <v>45973</v>
      </c>
      <c r="AB80" t="inlineStr">
        <is>
          <t>11/2025</t>
        </is>
      </c>
      <c r="AC80" t="inlineStr">
        <is>
          <t>11/2025</t>
        </is>
      </c>
    </row>
    <row r="81">
      <c r="A81" t="inlineStr">
        <is>
          <t>Arcos</t>
        </is>
      </c>
      <c r="B81" t="n">
        <v>782</v>
      </c>
      <c r="C81" t="n">
        <v>1734</v>
      </c>
      <c r="D81" s="551" t="n">
        <v>45972</v>
      </c>
      <c r="E81" t="inlineStr">
        <is>
          <t>PRO_20251103_Preestreia_Cyclone</t>
        </is>
      </c>
      <c r="F81" t="inlineStr">
        <is>
          <t>Maria Eduarda</t>
        </is>
      </c>
      <c r="G81" t="inlineStr">
        <is>
          <t>Consumação Mínima</t>
        </is>
      </c>
      <c r="H81" t="n">
        <v>15000</v>
      </c>
      <c r="I81" t="n">
        <v>15000</v>
      </c>
      <c r="J81" t="n">
        <v>13274</v>
      </c>
      <c r="K81" t="n">
        <v>1726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s="551" t="n">
        <v>45966</v>
      </c>
      <c r="Z81" t="inlineStr">
        <is>
          <t>Pago</t>
        </is>
      </c>
      <c r="AA81" s="551" t="n">
        <v>45966</v>
      </c>
      <c r="AB81" t="inlineStr">
        <is>
          <t>11/2025</t>
        </is>
      </c>
      <c r="AC81" t="inlineStr">
        <is>
          <t>11/2025</t>
        </is>
      </c>
    </row>
    <row r="82">
      <c r="A82" t="inlineStr">
        <is>
          <t>Arcos</t>
        </is>
      </c>
      <c r="B82" t="n">
        <v>887</v>
      </c>
      <c r="C82" t="n">
        <v>1899</v>
      </c>
      <c r="D82" s="551" t="n">
        <v>45972</v>
      </c>
      <c r="E82" t="inlineStr">
        <is>
          <t>PRO_20251108_HappyHourRedBull</t>
        </is>
      </c>
      <c r="F82" t="inlineStr">
        <is>
          <t>Maria Eduarda</t>
        </is>
      </c>
      <c r="G82" t="inlineStr">
        <is>
          <t>Locação de Espaço</t>
        </is>
      </c>
      <c r="H82" t="n">
        <v>5000</v>
      </c>
      <c r="I82" t="n">
        <v>5000</v>
      </c>
      <c r="J82" t="n">
        <v>0</v>
      </c>
      <c r="K82" t="n">
        <v>0</v>
      </c>
      <c r="L82" t="n">
        <v>5000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s="551" t="n">
        <v>45972</v>
      </c>
      <c r="Z82" t="inlineStr">
        <is>
          <t>Pago</t>
        </is>
      </c>
      <c r="AA82" s="551" t="n">
        <v>45972</v>
      </c>
      <c r="AB82" t="inlineStr">
        <is>
          <t>11/2025</t>
        </is>
      </c>
      <c r="AC82" t="inlineStr">
        <is>
          <t>11/2025</t>
        </is>
      </c>
    </row>
    <row r="83">
      <c r="A83" t="inlineStr">
        <is>
          <t>Arcos</t>
        </is>
      </c>
      <c r="B83" t="n">
        <v>466</v>
      </c>
      <c r="C83" t="n">
        <v>1011</v>
      </c>
      <c r="D83" s="551" t="n">
        <v>45968</v>
      </c>
      <c r="E83" t="inlineStr">
        <is>
          <t>PRO_20250904_JantarSuvinil</t>
        </is>
      </c>
      <c r="F83" t="inlineStr">
        <is>
          <t>Maria Eduarda</t>
        </is>
      </c>
      <c r="G83" t="inlineStr">
        <is>
          <t>Pacote Exclusivo</t>
        </is>
      </c>
      <c r="H83" t="n">
        <v>7960</v>
      </c>
      <c r="I83" t="n">
        <v>7960</v>
      </c>
      <c r="J83" t="n">
        <v>5629</v>
      </c>
      <c r="K83" t="n">
        <v>732</v>
      </c>
      <c r="L83" t="n">
        <v>1599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s="551" t="n">
        <v>45910</v>
      </c>
      <c r="Z83" t="inlineStr">
        <is>
          <t>Pago</t>
        </is>
      </c>
      <c r="AA83" s="551" t="n">
        <v>45910</v>
      </c>
      <c r="AB83" t="inlineStr">
        <is>
          <t>11/2025</t>
        </is>
      </c>
      <c r="AC83" t="inlineStr">
        <is>
          <t>09/2025</t>
        </is>
      </c>
    </row>
    <row r="84">
      <c r="A84" t="inlineStr">
        <is>
          <t>Arcos</t>
        </is>
      </c>
      <c r="B84" t="n">
        <v>785</v>
      </c>
      <c r="C84" t="n">
        <v>1735</v>
      </c>
      <c r="D84" s="551" t="n">
        <v>45968</v>
      </c>
      <c r="E84" t="inlineStr">
        <is>
          <t>ADTV_PRO_20250904_JantarSuvinil</t>
        </is>
      </c>
      <c r="F84" t="inlineStr">
        <is>
          <t>Maria Eduarda</t>
        </is>
      </c>
      <c r="G84" t="inlineStr">
        <is>
          <t>Pacote Exclusivo</t>
        </is>
      </c>
      <c r="H84" t="n">
        <v>1080</v>
      </c>
      <c r="I84" t="n">
        <v>1080</v>
      </c>
      <c r="J84" t="n">
        <v>318</v>
      </c>
      <c r="K84" t="n">
        <v>42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720</v>
      </c>
      <c r="W84" t="n">
        <v>0</v>
      </c>
      <c r="X84" t="n">
        <v>0</v>
      </c>
      <c r="Y84" s="551" t="n">
        <v>45966</v>
      </c>
      <c r="Z84" t="inlineStr">
        <is>
          <t>Pago</t>
        </is>
      </c>
      <c r="AA84" s="551" t="n">
        <v>45967</v>
      </c>
      <c r="AB84" t="inlineStr">
        <is>
          <t>11/2025</t>
        </is>
      </c>
      <c r="AC84" t="inlineStr">
        <is>
          <t>11/2025</t>
        </is>
      </c>
    </row>
    <row r="85">
      <c r="A85" t="inlineStr">
        <is>
          <t>Arcos</t>
        </is>
      </c>
      <c r="B85" t="n">
        <v>781</v>
      </c>
      <c r="C85" t="n">
        <v>1732</v>
      </c>
      <c r="D85" s="551" t="n">
        <v>45967</v>
      </c>
      <c r="E85" t="inlineStr">
        <is>
          <t>PRO_20251101_HappyHour</t>
        </is>
      </c>
      <c r="F85" t="inlineStr">
        <is>
          <t>Maria Eduarda</t>
        </is>
      </c>
      <c r="G85" t="inlineStr">
        <is>
          <t>Consumação Mínima</t>
        </is>
      </c>
      <c r="H85" t="n">
        <v>1440</v>
      </c>
      <c r="I85" t="n">
        <v>1440</v>
      </c>
      <c r="J85" t="n">
        <v>1274</v>
      </c>
      <c r="K85" t="n">
        <v>166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s="551" t="n">
        <v>45965</v>
      </c>
      <c r="Z85" t="inlineStr">
        <is>
          <t>Pago</t>
        </is>
      </c>
      <c r="AA85" s="551" t="n">
        <v>45965</v>
      </c>
      <c r="AB85" t="inlineStr">
        <is>
          <t>11/2025</t>
        </is>
      </c>
      <c r="AC85" t="inlineStr">
        <is>
          <t>11/2025</t>
        </is>
      </c>
    </row>
    <row r="86">
      <c r="A86" t="inlineStr">
        <is>
          <t>Arcos</t>
        </is>
      </c>
      <c r="B86" t="n">
        <v>699</v>
      </c>
      <c r="C86" t="n">
        <v>1566</v>
      </c>
      <c r="D86" s="551" t="n">
        <v>45965</v>
      </c>
      <c r="E86" t="inlineStr">
        <is>
          <t>PRO_20251023_HappyHour</t>
        </is>
      </c>
      <c r="F86" t="inlineStr">
        <is>
          <t>Maria Eduarda</t>
        </is>
      </c>
      <c r="G86" t="inlineStr">
        <is>
          <t>Consumação Mínima</t>
        </is>
      </c>
      <c r="H86" t="n">
        <v>2700</v>
      </c>
      <c r="I86" t="n">
        <v>2700</v>
      </c>
      <c r="J86" t="n">
        <v>2389</v>
      </c>
      <c r="K86" t="n">
        <v>311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s="551" t="n">
        <v>45958</v>
      </c>
      <c r="Z86" t="inlineStr">
        <is>
          <t>Pago</t>
        </is>
      </c>
      <c r="AA86" s="551" t="n">
        <v>45958</v>
      </c>
      <c r="AB86" t="inlineStr">
        <is>
          <t>11/2025</t>
        </is>
      </c>
      <c r="AC86" t="inlineStr">
        <is>
          <t>10/2025</t>
        </is>
      </c>
    </row>
    <row r="87">
      <c r="A87" t="inlineStr">
        <is>
          <t>Arcos</t>
        </is>
      </c>
      <c r="B87" t="n">
        <v>663</v>
      </c>
      <c r="C87" t="n">
        <v>1475</v>
      </c>
      <c r="D87" s="551" t="n">
        <v>45965</v>
      </c>
      <c r="E87" t="inlineStr">
        <is>
          <t>PRO_20251019_PreWeddingLais</t>
        </is>
      </c>
      <c r="F87" t="inlineStr">
        <is>
          <t>Maria Eduarda</t>
        </is>
      </c>
      <c r="G87" t="inlineStr">
        <is>
          <t>Locação de Espaço</t>
        </is>
      </c>
      <c r="H87" t="n">
        <v>1500</v>
      </c>
      <c r="I87" t="n">
        <v>1500</v>
      </c>
      <c r="J87" t="n">
        <v>0</v>
      </c>
      <c r="K87" t="n">
        <v>0</v>
      </c>
      <c r="L87" t="n">
        <v>1500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s="551" t="n">
        <v>45952</v>
      </c>
      <c r="Z87" t="inlineStr">
        <is>
          <t>Pago</t>
        </is>
      </c>
      <c r="AA87" s="551" t="n">
        <v>45952</v>
      </c>
      <c r="AB87" t="inlineStr">
        <is>
          <t>11/2025</t>
        </is>
      </c>
      <c r="AC87" t="inlineStr">
        <is>
          <t>10/2025</t>
        </is>
      </c>
    </row>
    <row r="88">
      <c r="A88" t="inlineStr">
        <is>
          <t>Arcos</t>
        </is>
      </c>
      <c r="B88" t="n">
        <v>780</v>
      </c>
      <c r="C88" t="n">
        <v>1731</v>
      </c>
      <c r="D88" s="551" t="n">
        <v>45959</v>
      </c>
      <c r="E88" t="inlineStr">
        <is>
          <t>PRO_20251025_HappyHour</t>
        </is>
      </c>
      <c r="F88" t="inlineStr">
        <is>
          <t>Maria Eduarda</t>
        </is>
      </c>
      <c r="G88" t="inlineStr">
        <is>
          <t>Consumação Mínima</t>
        </is>
      </c>
      <c r="H88" t="n">
        <v>10800</v>
      </c>
      <c r="I88" t="n">
        <v>10800</v>
      </c>
      <c r="J88" t="n">
        <v>9000</v>
      </c>
      <c r="K88" t="n">
        <v>1170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630</v>
      </c>
      <c r="Y88" s="551" t="n">
        <v>45990</v>
      </c>
      <c r="Z88" t="inlineStr">
        <is>
          <t>Pago</t>
        </is>
      </c>
      <c r="AA88" s="551" t="n">
        <v>45989</v>
      </c>
      <c r="AB88" t="inlineStr">
        <is>
          <t>10/2025</t>
        </is>
      </c>
      <c r="AC88" t="inlineStr">
        <is>
          <t>11/2025</t>
        </is>
      </c>
    </row>
    <row r="89">
      <c r="A89" t="inlineStr">
        <is>
          <t>Arcos</t>
        </is>
      </c>
      <c r="B89" t="n">
        <v>704</v>
      </c>
      <c r="C89" t="n">
        <v>1591</v>
      </c>
      <c r="D89" s="551" t="n">
        <v>45959</v>
      </c>
      <c r="E89" t="inlineStr">
        <is>
          <t>PRO_20251024_HappyHour</t>
        </is>
      </c>
      <c r="F89" t="inlineStr">
        <is>
          <t>Maria Eduarda</t>
        </is>
      </c>
      <c r="G89" t="inlineStr">
        <is>
          <t>Consumação Mínima</t>
        </is>
      </c>
      <c r="H89" t="n">
        <v>2500</v>
      </c>
      <c r="I89" t="n">
        <v>2500</v>
      </c>
      <c r="J89" t="n">
        <v>2212</v>
      </c>
      <c r="K89" t="n">
        <v>288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s="551" t="n">
        <v>45958</v>
      </c>
      <c r="Z89" t="inlineStr">
        <is>
          <t>Pago</t>
        </is>
      </c>
      <c r="AA89" s="551" t="n">
        <v>45959</v>
      </c>
      <c r="AB89" t="inlineStr">
        <is>
          <t>10/2025</t>
        </is>
      </c>
      <c r="AC89" t="inlineStr">
        <is>
          <t>10/2025</t>
        </is>
      </c>
    </row>
    <row r="90">
      <c r="A90" t="inlineStr">
        <is>
          <t>Arcos</t>
        </is>
      </c>
      <c r="B90" t="n">
        <v>683</v>
      </c>
      <c r="C90" t="n">
        <v>1531</v>
      </c>
      <c r="D90" s="551" t="n">
        <v>45958</v>
      </c>
      <c r="E90" t="inlineStr">
        <is>
          <t>PRO_20251020_Gravação</t>
        </is>
      </c>
      <c r="F90" t="inlineStr">
        <is>
          <t>Maria Eduarda</t>
        </is>
      </c>
      <c r="G90" t="inlineStr">
        <is>
          <t>Locação de Espaço</t>
        </is>
      </c>
      <c r="H90" t="n">
        <v>10000</v>
      </c>
      <c r="I90" t="n">
        <v>10000</v>
      </c>
      <c r="J90" t="n">
        <v>0</v>
      </c>
      <c r="K90" t="n">
        <v>0</v>
      </c>
      <c r="L90" t="n">
        <v>8000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2000</v>
      </c>
      <c r="U90" t="n">
        <v>0</v>
      </c>
      <c r="V90" t="n">
        <v>0</v>
      </c>
      <c r="W90" t="n">
        <v>0</v>
      </c>
      <c r="X90" t="n">
        <v>0</v>
      </c>
      <c r="Y90" s="551" t="n">
        <v>45957</v>
      </c>
      <c r="Z90" t="inlineStr">
        <is>
          <t>Pago</t>
        </is>
      </c>
      <c r="AA90" s="551" t="n">
        <v>45957</v>
      </c>
      <c r="AB90" t="inlineStr">
        <is>
          <t>10/2025</t>
        </is>
      </c>
      <c r="AC90" t="inlineStr">
        <is>
          <t>10/2025</t>
        </is>
      </c>
    </row>
    <row r="91">
      <c r="A91" t="inlineStr">
        <is>
          <t>Arcos</t>
        </is>
      </c>
      <c r="B91" t="n">
        <v>642</v>
      </c>
      <c r="C91" t="n">
        <v>1426</v>
      </c>
      <c r="D91" s="551" t="n">
        <v>45953</v>
      </c>
      <c r="E91" t="inlineStr">
        <is>
          <t>PRO_20251016_HappyHourAPW</t>
        </is>
      </c>
      <c r="F91" t="inlineStr">
        <is>
          <t>Maria Eduarda</t>
        </is>
      </c>
      <c r="G91" t="inlineStr">
        <is>
          <t>Consumação Mínima</t>
        </is>
      </c>
      <c r="H91" t="n">
        <v>3600</v>
      </c>
      <c r="I91" t="n">
        <v>3600</v>
      </c>
      <c r="J91" t="n">
        <v>3185</v>
      </c>
      <c r="K91" t="n">
        <v>415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s="551" t="n">
        <v>45951</v>
      </c>
      <c r="Z91" t="inlineStr">
        <is>
          <t>Pago</t>
        </is>
      </c>
      <c r="AA91" s="551" t="n">
        <v>45950</v>
      </c>
      <c r="AB91" t="inlineStr">
        <is>
          <t>10/2025</t>
        </is>
      </c>
      <c r="AC91" t="inlineStr">
        <is>
          <t>10/2025</t>
        </is>
      </c>
    </row>
    <row r="92">
      <c r="A92" t="inlineStr">
        <is>
          <t>Arcos</t>
        </is>
      </c>
      <c r="B92" t="n">
        <v>638</v>
      </c>
      <c r="C92" t="n">
        <v>1425</v>
      </c>
      <c r="D92" s="551" t="n">
        <v>45953</v>
      </c>
      <c r="E92" t="inlineStr">
        <is>
          <t>PRO_20251014_JantarGloboPlay</t>
        </is>
      </c>
      <c r="F92" t="inlineStr">
        <is>
          <t>Maria Eduarda</t>
        </is>
      </c>
      <c r="G92" t="inlineStr">
        <is>
          <t>Pacote Exclusivo</t>
        </is>
      </c>
      <c r="H92" t="n">
        <v>13989</v>
      </c>
      <c r="I92" t="n">
        <v>13989</v>
      </c>
      <c r="J92" t="n">
        <v>9424</v>
      </c>
      <c r="K92" t="n">
        <v>1226</v>
      </c>
      <c r="L92" t="n">
        <v>1206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2133</v>
      </c>
      <c r="X92" t="n">
        <v>0</v>
      </c>
      <c r="Y92" s="551" t="n">
        <v>45944</v>
      </c>
      <c r="Z92" t="inlineStr">
        <is>
          <t>Pago</t>
        </is>
      </c>
      <c r="AA92" s="551" t="n">
        <v>45944</v>
      </c>
      <c r="AB92" t="inlineStr">
        <is>
          <t>10/2025</t>
        </is>
      </c>
      <c r="AC92" t="inlineStr">
        <is>
          <t>10/2025</t>
        </is>
      </c>
    </row>
    <row r="93">
      <c r="A93" t="inlineStr">
        <is>
          <t>Arcos</t>
        </is>
      </c>
      <c r="B93" t="n">
        <v>622</v>
      </c>
      <c r="C93" t="n">
        <v>1398</v>
      </c>
      <c r="D93" s="551" t="n">
        <v>45945</v>
      </c>
      <c r="E93" t="inlineStr">
        <is>
          <t>ADTV_20250903_JantarELO</t>
        </is>
      </c>
      <c r="F93" t="inlineStr">
        <is>
          <t>Maria Eduarda</t>
        </is>
      </c>
      <c r="G93" t="inlineStr">
        <is>
          <t>Locação de Espaço</t>
        </is>
      </c>
      <c r="H93" t="n">
        <v>41418</v>
      </c>
      <c r="I93" t="n">
        <v>41418</v>
      </c>
      <c r="J93" t="n">
        <v>36653</v>
      </c>
      <c r="K93" t="n">
        <v>4765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s="551" t="n">
        <v>45957</v>
      </c>
      <c r="Z93" t="inlineStr">
        <is>
          <t>Pago</t>
        </is>
      </c>
      <c r="AA93" s="551" t="n">
        <v>45958</v>
      </c>
      <c r="AB93" t="inlineStr">
        <is>
          <t>10/2025</t>
        </is>
      </c>
      <c r="AC93" t="inlineStr">
        <is>
          <t>10/2025</t>
        </is>
      </c>
    </row>
    <row r="94">
      <c r="A94" t="inlineStr">
        <is>
          <t>Arcos</t>
        </is>
      </c>
      <c r="B94" t="n">
        <v>463</v>
      </c>
      <c r="C94" t="n">
        <v>1009</v>
      </c>
      <c r="D94" s="551" t="n">
        <v>45945</v>
      </c>
      <c r="E94" t="inlineStr">
        <is>
          <t>PRO_20250903_JantarELO</t>
        </is>
      </c>
      <c r="F94" t="inlineStr">
        <is>
          <t>Maria Eduarda</t>
        </is>
      </c>
      <c r="G94" t="inlineStr">
        <is>
          <t>Locação de Espaço</t>
        </is>
      </c>
      <c r="H94" t="n">
        <v>70000</v>
      </c>
      <c r="I94" t="n">
        <v>247200</v>
      </c>
      <c r="J94" t="n">
        <v>42601.17</v>
      </c>
      <c r="K94" t="n">
        <v>5538.27</v>
      </c>
      <c r="L94" t="n">
        <v>19822.01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2038.55</v>
      </c>
      <c r="W94" t="n">
        <v>0</v>
      </c>
      <c r="X94" t="n">
        <v>0</v>
      </c>
      <c r="Y94" s="551" t="n">
        <v>45929</v>
      </c>
      <c r="Z94" t="inlineStr">
        <is>
          <t>Pago</t>
        </is>
      </c>
      <c r="AA94" s="551" t="n">
        <v>45929</v>
      </c>
      <c r="AB94" t="inlineStr">
        <is>
          <t>10/2025</t>
        </is>
      </c>
      <c r="AC94" t="inlineStr">
        <is>
          <t>09/2025</t>
        </is>
      </c>
    </row>
    <row r="95">
      <c r="A95" t="inlineStr">
        <is>
          <t>Arcos</t>
        </is>
      </c>
      <c r="B95" t="n">
        <v>597</v>
      </c>
      <c r="C95" t="n">
        <v>1009</v>
      </c>
      <c r="D95" s="551" t="n">
        <v>45945</v>
      </c>
      <c r="E95" t="inlineStr">
        <is>
          <t>PRO_20250903_JantarELO</t>
        </is>
      </c>
      <c r="F95" t="inlineStr">
        <is>
          <t>Maria Eduarda</t>
        </is>
      </c>
      <c r="G95" t="inlineStr">
        <is>
          <t>Locação de Espaço</t>
        </is>
      </c>
      <c r="H95" t="n">
        <v>177200</v>
      </c>
      <c r="I95" t="n">
        <v>247200</v>
      </c>
      <c r="J95" t="n">
        <v>107841.83</v>
      </c>
      <c r="K95" t="n">
        <v>14019.73</v>
      </c>
      <c r="L95" t="n">
        <v>50177.99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5160.45</v>
      </c>
      <c r="W95" t="n">
        <v>0</v>
      </c>
      <c r="X95" t="n">
        <v>0</v>
      </c>
      <c r="Y95" s="551" t="n">
        <v>45930</v>
      </c>
      <c r="Z95" t="inlineStr">
        <is>
          <t>Pago</t>
        </is>
      </c>
      <c r="AA95" s="551" t="n">
        <v>45930</v>
      </c>
      <c r="AB95" t="inlineStr">
        <is>
          <t>10/2025</t>
        </is>
      </c>
      <c r="AC95" t="inlineStr">
        <is>
          <t>09/2025</t>
        </is>
      </c>
    </row>
    <row r="96">
      <c r="A96" t="inlineStr">
        <is>
          <t>Arcos</t>
        </is>
      </c>
      <c r="B96" t="n">
        <v>619</v>
      </c>
      <c r="C96" t="n">
        <v>1397</v>
      </c>
      <c r="D96" s="551" t="n">
        <v>45938</v>
      </c>
      <c r="E96" t="inlineStr">
        <is>
          <t>PRO_20251002_LançamentoCaramelo</t>
        </is>
      </c>
      <c r="F96" t="inlineStr">
        <is>
          <t>Maria Eduarda</t>
        </is>
      </c>
      <c r="G96" t="inlineStr">
        <is>
          <t>Pacote Exclusivo</t>
        </is>
      </c>
      <c r="H96" t="n">
        <v>6420</v>
      </c>
      <c r="I96" t="n">
        <v>6420</v>
      </c>
      <c r="J96" t="n">
        <v>5309</v>
      </c>
      <c r="K96" t="n">
        <v>691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420</v>
      </c>
      <c r="Y96" s="551" t="n">
        <v>45938</v>
      </c>
      <c r="Z96" t="inlineStr">
        <is>
          <t>Pago</t>
        </is>
      </c>
      <c r="AA96" s="551" t="n">
        <v>45938</v>
      </c>
      <c r="AB96" t="inlineStr">
        <is>
          <t>10/2025</t>
        </is>
      </c>
      <c r="AC96" t="inlineStr">
        <is>
          <t>10/2025</t>
        </is>
      </c>
    </row>
    <row r="97">
      <c r="A97" t="inlineStr">
        <is>
          <t>Arcos</t>
        </is>
      </c>
      <c r="B97" t="n">
        <v>600</v>
      </c>
      <c r="C97" t="n">
        <v>1331</v>
      </c>
      <c r="D97" s="551" t="n">
        <v>45932</v>
      </c>
      <c r="E97" t="inlineStr">
        <is>
          <t xml:space="preserve"> ADTV_20250901_TaboolaBrasil</t>
        </is>
      </c>
      <c r="F97" t="inlineStr">
        <is>
          <t>Maria Eduarda</t>
        </is>
      </c>
      <c r="G97" t="inlineStr">
        <is>
          <t>Pacote Exclusivo</t>
        </is>
      </c>
      <c r="H97" t="n">
        <v>9000</v>
      </c>
      <c r="I97" t="n">
        <v>9000</v>
      </c>
      <c r="J97" t="n">
        <v>7964</v>
      </c>
      <c r="K97" t="n">
        <v>1036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s="551" t="n">
        <v>45945</v>
      </c>
      <c r="Z97" t="inlineStr">
        <is>
          <t>Pago</t>
        </is>
      </c>
      <c r="AA97" s="551" t="n">
        <v>45945</v>
      </c>
      <c r="AB97" t="inlineStr">
        <is>
          <t>10/2025</t>
        </is>
      </c>
      <c r="AC97" t="inlineStr">
        <is>
          <t>10/2025</t>
        </is>
      </c>
    </row>
    <row r="98">
      <c r="A98" t="inlineStr">
        <is>
          <t>Arcos</t>
        </is>
      </c>
      <c r="B98" t="n">
        <v>464</v>
      </c>
      <c r="C98" t="n">
        <v>542</v>
      </c>
      <c r="D98" s="551" t="n">
        <v>45932</v>
      </c>
      <c r="E98" t="inlineStr">
        <is>
          <t>PRO_20250901_TaboolaBrasil</t>
        </is>
      </c>
      <c r="F98" t="inlineStr">
        <is>
          <t>Maria Eduarda</t>
        </is>
      </c>
      <c r="G98" t="inlineStr">
        <is>
          <t>Pacote Exclusivo</t>
        </is>
      </c>
      <c r="H98" t="n">
        <v>165000</v>
      </c>
      <c r="I98" t="n">
        <v>165000</v>
      </c>
      <c r="J98" t="n">
        <v>93806</v>
      </c>
      <c r="K98" t="n">
        <v>12195</v>
      </c>
      <c r="L98" t="n">
        <v>39919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19080</v>
      </c>
      <c r="X98" t="n">
        <v>0</v>
      </c>
      <c r="Y98" s="551" t="n">
        <v>45910</v>
      </c>
      <c r="Z98" t="inlineStr">
        <is>
          <t>Pago</t>
        </is>
      </c>
      <c r="AA98" s="551" t="n">
        <v>45912</v>
      </c>
      <c r="AB98" t="inlineStr">
        <is>
          <t>10/2025</t>
        </is>
      </c>
      <c r="AC98" t="inlineStr">
        <is>
          <t>09/2025</t>
        </is>
      </c>
    </row>
    <row r="99">
      <c r="A99" t="inlineStr">
        <is>
          <t>Arcos</t>
        </is>
      </c>
      <c r="B99" t="n">
        <v>549</v>
      </c>
      <c r="C99" t="n">
        <v>1195</v>
      </c>
      <c r="D99" s="551" t="n">
        <v>45931</v>
      </c>
      <c r="E99" t="inlineStr">
        <is>
          <t>PRO_202509016_Shooting</t>
        </is>
      </c>
      <c r="F99" t="inlineStr">
        <is>
          <t>Maria Eduarda</t>
        </is>
      </c>
      <c r="G99" t="inlineStr">
        <is>
          <t>Locação de Espaço</t>
        </is>
      </c>
      <c r="H99" t="n">
        <v>1000</v>
      </c>
      <c r="I99" t="n">
        <v>1000</v>
      </c>
      <c r="J99" t="n">
        <v>0</v>
      </c>
      <c r="K99" t="n">
        <v>0</v>
      </c>
      <c r="L99" t="n">
        <v>1000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s="551" t="n">
        <v>45925</v>
      </c>
      <c r="Z99" t="inlineStr">
        <is>
          <t>Pago</t>
        </is>
      </c>
      <c r="AA99" s="551" t="n">
        <v>45925</v>
      </c>
      <c r="AB99" t="inlineStr">
        <is>
          <t>10/2025</t>
        </is>
      </c>
      <c r="AC99" t="inlineStr">
        <is>
          <t>09/2025</t>
        </is>
      </c>
    </row>
    <row r="100">
      <c r="A100" t="inlineStr">
        <is>
          <t>Arcos</t>
        </is>
      </c>
      <c r="B100" t="n">
        <v>565</v>
      </c>
      <c r="C100" t="n">
        <v>1206</v>
      </c>
      <c r="D100" s="551" t="n">
        <v>45930</v>
      </c>
      <c r="E100" t="inlineStr">
        <is>
          <t>PRO_202509018_ParisFilme</t>
        </is>
      </c>
      <c r="F100" t="inlineStr">
        <is>
          <t>Maria Eduarda</t>
        </is>
      </c>
      <c r="G100" t="inlineStr">
        <is>
          <t>Pacote Exclusivo</t>
        </is>
      </c>
      <c r="H100" t="n">
        <v>80000</v>
      </c>
      <c r="I100" t="n">
        <v>80000</v>
      </c>
      <c r="J100" t="n">
        <v>46902</v>
      </c>
      <c r="K100" t="n">
        <v>6098</v>
      </c>
      <c r="L100" t="n">
        <v>27000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s="551" t="n">
        <v>45930</v>
      </c>
      <c r="Z100" t="inlineStr">
        <is>
          <t>Pago</t>
        </is>
      </c>
      <c r="AA100" s="551" t="n">
        <v>45930</v>
      </c>
      <c r="AB100" t="inlineStr">
        <is>
          <t>09/2025</t>
        </is>
      </c>
      <c r="AC100" t="inlineStr">
        <is>
          <t>09/2025</t>
        </is>
      </c>
    </row>
    <row r="101">
      <c r="A101" t="inlineStr">
        <is>
          <t>Arcos</t>
        </is>
      </c>
      <c r="B101" t="n">
        <v>516</v>
      </c>
      <c r="C101" t="n">
        <v>1080</v>
      </c>
      <c r="D101" s="551" t="n">
        <v>45926</v>
      </c>
      <c r="E101" t="inlineStr">
        <is>
          <t>PRO_20250907_JantarInterface</t>
        </is>
      </c>
      <c r="F101" t="inlineStr">
        <is>
          <t>Maria Eduarda</t>
        </is>
      </c>
      <c r="G101" t="inlineStr">
        <is>
          <t>Consumação Mínima</t>
        </is>
      </c>
      <c r="H101" t="n">
        <v>2700</v>
      </c>
      <c r="I101" t="n">
        <v>2700</v>
      </c>
      <c r="J101" t="n">
        <v>2389</v>
      </c>
      <c r="K101" t="n">
        <v>311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s="551" t="n">
        <v>45925</v>
      </c>
      <c r="Z101" t="inlineStr">
        <is>
          <t>Pago</t>
        </is>
      </c>
      <c r="AA101" s="551" t="n">
        <v>45926</v>
      </c>
      <c r="AB101" t="inlineStr">
        <is>
          <t>09/2025</t>
        </is>
      </c>
      <c r="AC101" t="inlineStr">
        <is>
          <t>09/2025</t>
        </is>
      </c>
    </row>
    <row r="102">
      <c r="A102" t="inlineStr">
        <is>
          <t>Arcos</t>
        </is>
      </c>
      <c r="B102" t="n">
        <v>515</v>
      </c>
      <c r="C102" t="n">
        <v>1079</v>
      </c>
      <c r="D102" s="551" t="n">
        <v>45924</v>
      </c>
      <c r="E102" t="inlineStr">
        <is>
          <t>PRO_20250906_JantarInterface</t>
        </is>
      </c>
      <c r="F102" t="inlineStr">
        <is>
          <t>Maria Eduarda</t>
        </is>
      </c>
      <c r="G102" t="inlineStr">
        <is>
          <t>Consumação Mínima</t>
        </is>
      </c>
      <c r="H102" t="n">
        <v>4500</v>
      </c>
      <c r="I102" t="n">
        <v>4500</v>
      </c>
      <c r="J102" t="n">
        <v>3982</v>
      </c>
      <c r="K102" t="n">
        <v>518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s="551" t="n">
        <v>45923</v>
      </c>
      <c r="Z102" t="inlineStr">
        <is>
          <t>Pago</t>
        </is>
      </c>
      <c r="AA102" s="551" t="n">
        <v>45922</v>
      </c>
      <c r="AB102" t="inlineStr">
        <is>
          <t>09/2025</t>
        </is>
      </c>
      <c r="AC102" t="inlineStr">
        <is>
          <t>09/2025</t>
        </is>
      </c>
    </row>
    <row r="103">
      <c r="A103" t="inlineStr">
        <is>
          <t>Arcos</t>
        </is>
      </c>
      <c r="B103" t="n">
        <v>354</v>
      </c>
      <c r="C103" t="n">
        <v>736</v>
      </c>
      <c r="D103" s="551" t="n">
        <v>45924</v>
      </c>
      <c r="E103" t="inlineStr">
        <is>
          <t>Ensaio Fotográfico - Pré Wedding</t>
        </is>
      </c>
      <c r="F103" t="inlineStr">
        <is>
          <t>Maria Eduarda</t>
        </is>
      </c>
      <c r="G103" t="inlineStr">
        <is>
          <t>Pacote Exclusivo</t>
        </is>
      </c>
      <c r="H103" t="n">
        <v>1000</v>
      </c>
      <c r="I103" t="n">
        <v>1000</v>
      </c>
      <c r="J103" t="n">
        <v>0</v>
      </c>
      <c r="K103" t="n">
        <v>0</v>
      </c>
      <c r="L103" t="n">
        <v>1000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s="551" t="n">
        <v>45856</v>
      </c>
      <c r="Z103" t="inlineStr">
        <is>
          <t>Pago</t>
        </is>
      </c>
      <c r="AA103" s="551" t="n">
        <v>45856</v>
      </c>
      <c r="AB103" t="inlineStr">
        <is>
          <t>09/2025</t>
        </is>
      </c>
      <c r="AC103" t="inlineStr">
        <is>
          <t>07/2025</t>
        </is>
      </c>
    </row>
    <row r="104">
      <c r="A104" t="inlineStr">
        <is>
          <t>Arcos</t>
        </is>
      </c>
      <c r="B104" t="n">
        <v>465</v>
      </c>
      <c r="C104" t="n">
        <v>994</v>
      </c>
      <c r="D104" s="551" t="n">
        <v>45919</v>
      </c>
      <c r="E104" t="inlineStr">
        <is>
          <t>PRO_20250902_JantarInterface</t>
        </is>
      </c>
      <c r="F104" t="inlineStr">
        <is>
          <t>Maria Eduarda</t>
        </is>
      </c>
      <c r="G104" t="inlineStr">
        <is>
          <t>Consumação Mínima</t>
        </is>
      </c>
      <c r="H104" t="n">
        <v>4500</v>
      </c>
      <c r="I104" t="n">
        <v>4500</v>
      </c>
      <c r="J104" t="n">
        <v>3982</v>
      </c>
      <c r="K104" t="n">
        <v>518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s="551" t="n">
        <v>45915</v>
      </c>
      <c r="Z104" t="inlineStr">
        <is>
          <t>Pago</t>
        </is>
      </c>
      <c r="AA104" s="551" t="n">
        <v>45911</v>
      </c>
      <c r="AB104" t="inlineStr">
        <is>
          <t>09/2025</t>
        </is>
      </c>
      <c r="AC104" t="inlineStr">
        <is>
          <t>09/2025</t>
        </is>
      </c>
    </row>
    <row r="105">
      <c r="A105" t="inlineStr">
        <is>
          <t>Arcos</t>
        </is>
      </c>
      <c r="B105" t="n">
        <v>502</v>
      </c>
      <c r="C105" t="n">
        <v>1050</v>
      </c>
      <c r="D105" s="551" t="n">
        <v>45915</v>
      </c>
      <c r="E105" t="inlineStr">
        <is>
          <t>PRO_20250905_GravaçãoSICRED</t>
        </is>
      </c>
      <c r="F105" t="inlineStr">
        <is>
          <t>Maria Eduarda</t>
        </is>
      </c>
      <c r="G105" t="inlineStr">
        <is>
          <t>Locação de Espaço</t>
        </is>
      </c>
      <c r="H105" t="n">
        <v>16000</v>
      </c>
      <c r="I105" t="n">
        <v>16000</v>
      </c>
      <c r="J105" t="n">
        <v>0</v>
      </c>
      <c r="K105" t="n">
        <v>0</v>
      </c>
      <c r="L105" t="n">
        <v>16000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s="551" t="n">
        <v>45911</v>
      </c>
      <c r="Z105" t="inlineStr">
        <is>
          <t>Pago</t>
        </is>
      </c>
      <c r="AA105" s="551" t="n">
        <v>45911</v>
      </c>
      <c r="AB105" t="inlineStr">
        <is>
          <t>09/2025</t>
        </is>
      </c>
      <c r="AC105" t="inlineStr">
        <is>
          <t>09/2025</t>
        </is>
      </c>
    </row>
    <row r="106">
      <c r="A106" t="inlineStr">
        <is>
          <t>Arcos</t>
        </is>
      </c>
      <c r="B106" t="n">
        <v>328</v>
      </c>
      <c r="C106" t="n">
        <v>617</v>
      </c>
      <c r="D106" s="551" t="n">
        <v>45912</v>
      </c>
      <c r="E106" t="inlineStr">
        <is>
          <t xml:space="preserve">Comemoração de Aniversário </t>
        </is>
      </c>
      <c r="F106" t="inlineStr">
        <is>
          <t>Maria Eduarda</t>
        </is>
      </c>
      <c r="G106" t="inlineStr">
        <is>
          <t>Locação de Espaço</t>
        </is>
      </c>
      <c r="H106" t="n">
        <v>16000</v>
      </c>
      <c r="I106" t="n">
        <v>34000</v>
      </c>
      <c r="J106" t="n">
        <v>12692.24</v>
      </c>
      <c r="K106" t="n">
        <v>1650.35</v>
      </c>
      <c r="L106" t="n">
        <v>1289.41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368</v>
      </c>
      <c r="W106" t="n">
        <v>0</v>
      </c>
      <c r="X106" t="n">
        <v>0</v>
      </c>
      <c r="Y106" s="551" t="n">
        <v>45807</v>
      </c>
      <c r="Z106" t="inlineStr">
        <is>
          <t>Pago</t>
        </is>
      </c>
      <c r="AA106" s="551" t="n">
        <v>45807</v>
      </c>
      <c r="AB106" t="inlineStr">
        <is>
          <t>09/2025</t>
        </is>
      </c>
      <c r="AC106" t="inlineStr">
        <is>
          <t>05/2025</t>
        </is>
      </c>
    </row>
    <row r="107">
      <c r="A107" t="inlineStr">
        <is>
          <t>Arcos</t>
        </is>
      </c>
      <c r="B107" t="n">
        <v>329</v>
      </c>
      <c r="C107" t="n">
        <v>617</v>
      </c>
      <c r="D107" s="551" t="n">
        <v>45912</v>
      </c>
      <c r="E107" t="inlineStr">
        <is>
          <t xml:space="preserve">Comemoração de Aniversário </t>
        </is>
      </c>
      <c r="F107" t="inlineStr">
        <is>
          <t>Maria Eduarda</t>
        </is>
      </c>
      <c r="G107" t="inlineStr">
        <is>
          <t>Locação de Espaço</t>
        </is>
      </c>
      <c r="H107" t="n">
        <v>18000</v>
      </c>
      <c r="I107" t="n">
        <v>34000</v>
      </c>
      <c r="J107" t="n">
        <v>14278.76</v>
      </c>
      <c r="K107" t="n">
        <v>1856.65</v>
      </c>
      <c r="L107" t="n">
        <v>1450.59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414</v>
      </c>
      <c r="W107" t="n">
        <v>0</v>
      </c>
      <c r="X107" t="n">
        <v>0</v>
      </c>
      <c r="Y107" s="551" t="n">
        <v>45898</v>
      </c>
      <c r="Z107" t="inlineStr">
        <is>
          <t>Pago</t>
        </is>
      </c>
      <c r="AA107" s="551" t="n">
        <v>45898</v>
      </c>
      <c r="AB107" t="inlineStr">
        <is>
          <t>09/2025</t>
        </is>
      </c>
      <c r="AC107" t="inlineStr">
        <is>
          <t>08/2025</t>
        </is>
      </c>
    </row>
    <row r="108">
      <c r="A108" t="inlineStr">
        <is>
          <t>Arcos</t>
        </is>
      </c>
      <c r="B108" t="n">
        <v>420</v>
      </c>
      <c r="C108" t="n">
        <v>908</v>
      </c>
      <c r="D108" s="551" t="n">
        <v>45896</v>
      </c>
      <c r="E108" t="inlineStr">
        <is>
          <t>PRO_20250808_ IETA Nightcap</t>
        </is>
      </c>
      <c r="F108" t="inlineStr">
        <is>
          <t>Maria Eduarda</t>
        </is>
      </c>
      <c r="G108" t="inlineStr">
        <is>
          <t>Pacote Exclusivo</t>
        </is>
      </c>
      <c r="H108" t="n">
        <v>95000</v>
      </c>
      <c r="I108" t="n">
        <v>95000</v>
      </c>
      <c r="J108" t="n">
        <v>84070</v>
      </c>
      <c r="K108" t="n">
        <v>10930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s="551" t="n">
        <v>45895</v>
      </c>
      <c r="Z108" t="inlineStr">
        <is>
          <t>Pago</t>
        </is>
      </c>
      <c r="AA108" s="551" t="n">
        <v>45895</v>
      </c>
      <c r="AB108" t="inlineStr">
        <is>
          <t>08/2025</t>
        </is>
      </c>
      <c r="AC108" t="inlineStr">
        <is>
          <t>08/2025</t>
        </is>
      </c>
    </row>
    <row r="109">
      <c r="A109" t="inlineStr">
        <is>
          <t>Arcos</t>
        </is>
      </c>
      <c r="B109" t="n">
        <v>380</v>
      </c>
      <c r="C109" t="n">
        <v>822</v>
      </c>
      <c r="D109" s="551" t="n">
        <v>45885</v>
      </c>
      <c r="E109" t="inlineStr">
        <is>
          <t xml:space="preserve">Comemoração de Aniversário - Ludimila </t>
        </is>
      </c>
      <c r="F109" t="inlineStr">
        <is>
          <t>Maria Eduarda</t>
        </is>
      </c>
      <c r="G109" t="inlineStr">
        <is>
          <t>Consumação Mínima</t>
        </is>
      </c>
      <c r="H109" t="n">
        <v>2520</v>
      </c>
      <c r="I109" t="n">
        <v>2700</v>
      </c>
      <c r="J109" t="n">
        <v>2229.73</v>
      </c>
      <c r="K109" t="n">
        <v>290.27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s="551" t="n">
        <v>45875</v>
      </c>
      <c r="Z109" t="inlineStr">
        <is>
          <t>Pago</t>
        </is>
      </c>
      <c r="AA109" s="551" t="n">
        <v>45875</v>
      </c>
      <c r="AB109" t="inlineStr">
        <is>
          <t>08/2025</t>
        </is>
      </c>
      <c r="AC109" t="inlineStr">
        <is>
          <t>08/2025</t>
        </is>
      </c>
    </row>
    <row r="110">
      <c r="A110" t="inlineStr">
        <is>
          <t>Arcos</t>
        </is>
      </c>
      <c r="B110" t="n">
        <v>381</v>
      </c>
      <c r="C110" t="n">
        <v>822</v>
      </c>
      <c r="D110" s="551" t="n">
        <v>45885</v>
      </c>
      <c r="E110" t="inlineStr">
        <is>
          <t xml:space="preserve">Comemoração de Aniversário - Ludimila </t>
        </is>
      </c>
      <c r="F110" t="inlineStr">
        <is>
          <t>Maria Eduarda</t>
        </is>
      </c>
      <c r="G110" t="inlineStr">
        <is>
          <t>Consumação Mínima</t>
        </is>
      </c>
      <c r="H110" t="n">
        <v>180</v>
      </c>
      <c r="I110" t="n">
        <v>2700</v>
      </c>
      <c r="J110" t="n">
        <v>159.27</v>
      </c>
      <c r="K110" t="n">
        <v>20.73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s="551" t="n">
        <v>45875</v>
      </c>
      <c r="Z110" t="inlineStr">
        <is>
          <t>Pago</t>
        </is>
      </c>
      <c r="AA110" s="551" t="n">
        <v>45875</v>
      </c>
      <c r="AB110" t="inlineStr">
        <is>
          <t>08/2025</t>
        </is>
      </c>
      <c r="AC110" t="inlineStr">
        <is>
          <t>08/2025</t>
        </is>
      </c>
    </row>
    <row r="111">
      <c r="A111" t="inlineStr">
        <is>
          <t>Arcos</t>
        </is>
      </c>
      <c r="B111" t="n">
        <v>410</v>
      </c>
      <c r="C111" t="n">
        <v>889</v>
      </c>
      <c r="D111" s="551" t="n">
        <v>45883</v>
      </c>
      <c r="E111" t="inlineStr">
        <is>
          <t>PRO_20250802_HappyHour</t>
        </is>
      </c>
      <c r="F111" t="inlineStr">
        <is>
          <t>Maria Eduarda</t>
        </is>
      </c>
      <c r="G111" t="inlineStr">
        <is>
          <t>Consumação Mínima</t>
        </is>
      </c>
      <c r="H111" t="n">
        <v>3520</v>
      </c>
      <c r="I111" t="n">
        <v>3520</v>
      </c>
      <c r="J111" t="n">
        <v>2230</v>
      </c>
      <c r="K111" t="n">
        <v>290</v>
      </c>
      <c r="L111" t="n">
        <v>1000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s="551" t="n">
        <v>45881</v>
      </c>
      <c r="Z111" t="inlineStr">
        <is>
          <t>Pago</t>
        </is>
      </c>
      <c r="AA111" s="551" t="n">
        <v>45882</v>
      </c>
      <c r="AB111" t="inlineStr">
        <is>
          <t>08/2025</t>
        </is>
      </c>
      <c r="AC111" t="inlineStr">
        <is>
          <t>08/2025</t>
        </is>
      </c>
    </row>
    <row r="112">
      <c r="A112" t="inlineStr">
        <is>
          <t>Arcos</t>
        </is>
      </c>
      <c r="B112" t="n">
        <v>370</v>
      </c>
      <c r="C112" t="n">
        <v>797</v>
      </c>
      <c r="D112" s="551" t="n">
        <v>45883</v>
      </c>
      <c r="E112" t="inlineStr">
        <is>
          <t>Happy Hour da Atlas Schindler</t>
        </is>
      </c>
      <c r="F112" t="inlineStr">
        <is>
          <t>Maria Eduarda</t>
        </is>
      </c>
      <c r="G112" t="inlineStr">
        <is>
          <t>Pacote Exclusivo</t>
        </is>
      </c>
      <c r="H112" t="n">
        <v>36300</v>
      </c>
      <c r="I112" t="n">
        <v>36300</v>
      </c>
      <c r="J112" t="n">
        <v>32123</v>
      </c>
      <c r="K112" t="n">
        <v>4177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s="551" t="n">
        <v>45880</v>
      </c>
      <c r="Z112" t="inlineStr">
        <is>
          <t>Pago</t>
        </is>
      </c>
      <c r="AA112" s="551" t="n">
        <v>45880</v>
      </c>
      <c r="AB112" t="inlineStr">
        <is>
          <t>08/2025</t>
        </is>
      </c>
      <c r="AC112" t="inlineStr">
        <is>
          <t>08/2025</t>
        </is>
      </c>
    </row>
    <row r="113">
      <c r="A113" t="inlineStr">
        <is>
          <t>Arcos</t>
        </is>
      </c>
      <c r="B113" t="n">
        <v>371</v>
      </c>
      <c r="C113" t="n">
        <v>799</v>
      </c>
      <c r="D113" s="551" t="n">
        <v>45882</v>
      </c>
      <c r="E113" t="inlineStr">
        <is>
          <t>Confraternização | ESPRO</t>
        </is>
      </c>
      <c r="F113" t="inlineStr">
        <is>
          <t>Maria Eduarda</t>
        </is>
      </c>
      <c r="G113" t="inlineStr">
        <is>
          <t>Pacote Exclusivo</t>
        </is>
      </c>
      <c r="H113" t="n">
        <v>6300</v>
      </c>
      <c r="I113" t="n">
        <v>6300</v>
      </c>
      <c r="J113" t="n">
        <v>4248</v>
      </c>
      <c r="K113" t="n">
        <v>553</v>
      </c>
      <c r="L113" t="n">
        <v>1499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s="551" t="n">
        <v>45880</v>
      </c>
      <c r="Z113" t="inlineStr">
        <is>
          <t>Pago</t>
        </is>
      </c>
      <c r="AA113" s="551" t="n">
        <v>45880</v>
      </c>
      <c r="AB113" t="inlineStr">
        <is>
          <t>08/2025</t>
        </is>
      </c>
      <c r="AC113" t="inlineStr">
        <is>
          <t>08/2025</t>
        </is>
      </c>
    </row>
    <row r="114">
      <c r="A114" t="inlineStr">
        <is>
          <t>Arcos</t>
        </is>
      </c>
      <c r="B114" t="n">
        <v>396</v>
      </c>
      <c r="C114" t="n">
        <v>858</v>
      </c>
      <c r="D114" s="551" t="n">
        <v>45881</v>
      </c>
      <c r="E114" t="inlineStr">
        <is>
          <t>Happy Hour - B3</t>
        </is>
      </c>
      <c r="F114" t="inlineStr">
        <is>
          <t>Maria Eduarda</t>
        </is>
      </c>
      <c r="G114" t="inlineStr">
        <is>
          <t>Pacote Exclusivo</t>
        </is>
      </c>
      <c r="H114" t="n">
        <v>5500</v>
      </c>
      <c r="I114" t="n">
        <v>5500</v>
      </c>
      <c r="J114" t="n">
        <v>3982</v>
      </c>
      <c r="K114" t="n">
        <v>518</v>
      </c>
      <c r="L114" t="n">
        <v>1000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s="551" t="n">
        <v>45881</v>
      </c>
      <c r="Z114" t="inlineStr">
        <is>
          <t>Pago</t>
        </is>
      </c>
      <c r="AA114" s="551" t="n">
        <v>45881</v>
      </c>
      <c r="AB114" t="inlineStr">
        <is>
          <t>08/2025</t>
        </is>
      </c>
      <c r="AC114" t="inlineStr">
        <is>
          <t>08/2025</t>
        </is>
      </c>
    </row>
    <row r="115">
      <c r="A115" t="inlineStr">
        <is>
          <t>Arcos</t>
        </is>
      </c>
      <c r="B115" t="n">
        <v>379</v>
      </c>
      <c r="C115" t="n">
        <v>821</v>
      </c>
      <c r="D115" s="551" t="n">
        <v>45875</v>
      </c>
      <c r="E115" t="inlineStr">
        <is>
          <t>Colação de Grau | Gislaine</t>
        </is>
      </c>
      <c r="F115" t="inlineStr">
        <is>
          <t>Maria Eduarda</t>
        </is>
      </c>
      <c r="G115" t="inlineStr">
        <is>
          <t>Consumação Mínima</t>
        </is>
      </c>
      <c r="H115" t="n">
        <v>3960</v>
      </c>
      <c r="I115" t="n">
        <v>3960</v>
      </c>
      <c r="J115" t="n">
        <v>3504</v>
      </c>
      <c r="K115" t="n">
        <v>456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s="551" t="n">
        <v>45874</v>
      </c>
      <c r="Z115" t="inlineStr">
        <is>
          <t>Pago</t>
        </is>
      </c>
      <c r="AA115" s="551" t="n">
        <v>45874</v>
      </c>
      <c r="AB115" t="inlineStr">
        <is>
          <t>08/2025</t>
        </is>
      </c>
      <c r="AC115" t="inlineStr">
        <is>
          <t>08/2025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ID_CASA</t>
        </is>
      </c>
      <c r="B1" t="inlineStr">
        <is>
          <t>CNPJ_CASA</t>
        </is>
      </c>
      <c r="C1" t="inlineStr">
        <is>
          <t>NUM_MATRICULA_FUNC</t>
        </is>
      </c>
      <c r="D1" t="inlineStr">
        <is>
          <t>NOME_FUNC</t>
        </is>
      </c>
      <c r="E1" t="inlineStr">
        <is>
          <t>CPF_FUNC</t>
        </is>
      </c>
      <c r="F1" t="inlineStr">
        <is>
          <t>CODIGO_VERBA</t>
        </is>
      </c>
      <c r="G1" t="inlineStr">
        <is>
          <t>VERBA</t>
        </is>
      </c>
      <c r="H1" t="inlineStr">
        <is>
          <t>PROCESSO</t>
        </is>
      </c>
      <c r="I1" t="inlineStr">
        <is>
          <t>QUANTIDADE</t>
        </is>
      </c>
      <c r="J1" t="inlineStr">
        <is>
          <t>VALOR</t>
        </is>
      </c>
      <c r="K1" t="inlineStr">
        <is>
          <t>Mes_Texto</t>
        </is>
      </c>
      <c r="L1" t="inlineStr">
        <is>
          <t>DATA_CALCULO</t>
        </is>
      </c>
      <c r="M1" t="inlineStr">
        <is>
          <t>DATA_PAGAMENTO</t>
        </is>
      </c>
    </row>
    <row r="2">
      <c r="A2" t="n">
        <v>122</v>
      </c>
      <c r="B2" t="inlineStr">
        <is>
          <t>23.980.186/0001-98</t>
        </is>
      </c>
      <c r="C2" t="n">
        <v>29</v>
      </c>
      <c r="D2" t="inlineStr">
        <is>
          <t>SONIA DOS ANJOS RAMOS</t>
        </is>
      </c>
      <c r="E2" t="inlineStr">
        <is>
          <t>356.618.858-14</t>
        </is>
      </c>
      <c r="F2" t="n">
        <v>2003</v>
      </c>
      <c r="G2" t="inlineStr">
        <is>
          <t>Gorjeta</t>
        </is>
      </c>
      <c r="H2" t="inlineStr">
        <is>
          <t>1 - Mensal</t>
        </is>
      </c>
      <c r="I2" t="n">
        <v>0</v>
      </c>
      <c r="J2" t="n">
        <v>1557</v>
      </c>
      <c r="K2" t="inlineStr">
        <is>
          <t>01/2026</t>
        </is>
      </c>
      <c r="L2" s="551" t="n">
        <v>46058.42916666667</v>
      </c>
    </row>
    <row r="3">
      <c r="A3" t="n">
        <v>122</v>
      </c>
      <c r="B3" t="inlineStr">
        <is>
          <t>23.980.186/0001-98</t>
        </is>
      </c>
      <c r="C3" t="n">
        <v>240</v>
      </c>
      <c r="D3" t="inlineStr">
        <is>
          <t>FAB CANNE</t>
        </is>
      </c>
      <c r="E3" t="inlineStr">
        <is>
          <t>308.613.488-77</t>
        </is>
      </c>
      <c r="F3" t="n">
        <v>2003</v>
      </c>
      <c r="G3" t="inlineStr">
        <is>
          <t>Gorjeta</t>
        </is>
      </c>
      <c r="H3" t="inlineStr">
        <is>
          <t>1 - Mensal</t>
        </is>
      </c>
      <c r="I3" t="n">
        <v>0</v>
      </c>
      <c r="J3" t="n">
        <v>1402</v>
      </c>
      <c r="K3" t="inlineStr">
        <is>
          <t>01/2026</t>
        </is>
      </c>
      <c r="L3" s="551" t="n">
        <v>46058.42986111111</v>
      </c>
    </row>
    <row r="4">
      <c r="A4" t="n">
        <v>122</v>
      </c>
      <c r="B4" t="inlineStr">
        <is>
          <t>23.980.186/0001-98</t>
        </is>
      </c>
      <c r="C4" t="n">
        <v>244</v>
      </c>
      <c r="D4" t="inlineStr">
        <is>
          <t>JOAO PAULO DA SILVA MARCOLINO</t>
        </is>
      </c>
      <c r="E4" t="inlineStr">
        <is>
          <t>085.446.124-82</t>
        </is>
      </c>
      <c r="F4" t="n">
        <v>2003</v>
      </c>
      <c r="G4" t="inlineStr">
        <is>
          <t>Gorjeta</t>
        </is>
      </c>
      <c r="H4" t="inlineStr">
        <is>
          <t>1 - Mensal</t>
        </is>
      </c>
      <c r="I4" t="n">
        <v>0</v>
      </c>
      <c r="J4" t="n">
        <v>1557</v>
      </c>
      <c r="K4" t="inlineStr">
        <is>
          <t>01/2026</t>
        </is>
      </c>
      <c r="L4" s="551" t="n">
        <v>46058.42986111111</v>
      </c>
    </row>
    <row r="5">
      <c r="A5" t="n">
        <v>122</v>
      </c>
      <c r="B5" t="inlineStr">
        <is>
          <t>23.980.186/0001-98</t>
        </is>
      </c>
      <c r="C5" t="n">
        <v>246</v>
      </c>
      <c r="D5" t="inlineStr">
        <is>
          <t>LUCIANA DE LIRA SANTOS</t>
        </is>
      </c>
      <c r="E5" t="inlineStr">
        <is>
          <t>344.093.368-78</t>
        </is>
      </c>
      <c r="F5" t="n">
        <v>2003</v>
      </c>
      <c r="G5" t="inlineStr">
        <is>
          <t>Gorjeta</t>
        </is>
      </c>
      <c r="H5" t="inlineStr">
        <is>
          <t>1 - Mensal</t>
        </is>
      </c>
      <c r="I5" t="n">
        <v>0</v>
      </c>
      <c r="J5" t="n">
        <v>1175</v>
      </c>
      <c r="K5" t="inlineStr">
        <is>
          <t>01/2026</t>
        </is>
      </c>
      <c r="L5" s="551" t="n">
        <v>46058.42986111111</v>
      </c>
    </row>
    <row r="6">
      <c r="A6" t="n">
        <v>122</v>
      </c>
      <c r="B6" t="inlineStr">
        <is>
          <t>23.980.186/0001-98</t>
        </is>
      </c>
      <c r="C6" t="n">
        <v>255</v>
      </c>
      <c r="D6" t="inlineStr">
        <is>
          <t>THIAGO HENRIQUE DE FARIAS</t>
        </is>
      </c>
      <c r="E6" t="inlineStr">
        <is>
          <t>402.072.228-51</t>
        </is>
      </c>
      <c r="F6" t="n">
        <v>2003</v>
      </c>
      <c r="G6" t="inlineStr">
        <is>
          <t>Gorjeta</t>
        </is>
      </c>
      <c r="H6" t="inlineStr">
        <is>
          <t>1 - Mensal</t>
        </is>
      </c>
      <c r="I6" t="n">
        <v>0</v>
      </c>
      <c r="J6" t="n">
        <v>1635</v>
      </c>
      <c r="K6" t="inlineStr">
        <is>
          <t>01/2026</t>
        </is>
      </c>
      <c r="L6" s="551" t="n">
        <v>46058.42986111111</v>
      </c>
    </row>
    <row r="7">
      <c r="A7" t="n">
        <v>122</v>
      </c>
      <c r="B7" t="inlineStr">
        <is>
          <t>23.980.186/0001-98</t>
        </is>
      </c>
      <c r="C7" t="n">
        <v>472</v>
      </c>
      <c r="D7" t="inlineStr">
        <is>
          <t>JACIARA DOS ANJOS BORGES</t>
        </is>
      </c>
      <c r="E7" t="inlineStr">
        <is>
          <t>405.429.268-22</t>
        </is>
      </c>
      <c r="F7" t="n">
        <v>2003</v>
      </c>
      <c r="G7" t="inlineStr">
        <is>
          <t>Gorjeta</t>
        </is>
      </c>
      <c r="H7" t="inlineStr">
        <is>
          <t>1 - Mensal</t>
        </is>
      </c>
      <c r="I7" t="n">
        <v>0</v>
      </c>
      <c r="J7" t="n">
        <v>1175</v>
      </c>
      <c r="K7" t="inlineStr">
        <is>
          <t>01/2026</t>
        </is>
      </c>
      <c r="L7" s="551" t="n">
        <v>46058.42986111111</v>
      </c>
    </row>
    <row r="8">
      <c r="A8" t="n">
        <v>122</v>
      </c>
      <c r="B8" t="inlineStr">
        <is>
          <t>23.980.186/0001-98</t>
        </is>
      </c>
      <c r="C8" t="n">
        <v>553</v>
      </c>
      <c r="D8" t="inlineStr">
        <is>
          <t>JESSICA ALVES GONCALVES</t>
        </is>
      </c>
      <c r="E8" t="inlineStr">
        <is>
          <t>484.954.388-01</t>
        </is>
      </c>
      <c r="F8" t="n">
        <v>2003</v>
      </c>
      <c r="G8" t="inlineStr">
        <is>
          <t>Gorjeta</t>
        </is>
      </c>
      <c r="H8" t="inlineStr">
        <is>
          <t>1 - Mensal</t>
        </is>
      </c>
      <c r="I8" t="n">
        <v>0</v>
      </c>
      <c r="J8" t="n">
        <v>1040</v>
      </c>
      <c r="K8" t="inlineStr">
        <is>
          <t>01/2026</t>
        </is>
      </c>
      <c r="L8" s="551" t="n">
        <v>46058.42986111111</v>
      </c>
    </row>
    <row r="9">
      <c r="A9" t="n">
        <v>122</v>
      </c>
      <c r="B9" t="inlineStr">
        <is>
          <t>23.980.186/0001-98</t>
        </is>
      </c>
      <c r="C9" t="n">
        <v>635</v>
      </c>
      <c r="D9" t="inlineStr">
        <is>
          <t>SHEILA ALVES DA SILVA</t>
        </is>
      </c>
      <c r="E9" t="inlineStr">
        <is>
          <t>438.628.148-74</t>
        </is>
      </c>
      <c r="F9" t="n">
        <v>2003</v>
      </c>
      <c r="G9" t="inlineStr">
        <is>
          <t>Gorjeta</t>
        </is>
      </c>
      <c r="H9" t="inlineStr">
        <is>
          <t>1 - Mensal</t>
        </is>
      </c>
      <c r="I9" t="n">
        <v>0</v>
      </c>
      <c r="J9" t="n">
        <v>1175</v>
      </c>
      <c r="K9" t="inlineStr">
        <is>
          <t>01/2026</t>
        </is>
      </c>
      <c r="L9" s="551" t="n">
        <v>46058.42986111111</v>
      </c>
    </row>
    <row r="10">
      <c r="A10" t="n">
        <v>122</v>
      </c>
      <c r="B10" t="inlineStr">
        <is>
          <t>23.980.186/0001-98</t>
        </is>
      </c>
      <c r="C10" t="n">
        <v>708</v>
      </c>
      <c r="D10" t="inlineStr">
        <is>
          <t>TARCIANA FERREIRA DO CARMO</t>
        </is>
      </c>
      <c r="E10" t="inlineStr">
        <is>
          <t>398.312.148-97</t>
        </is>
      </c>
      <c r="F10" t="n">
        <v>2003</v>
      </c>
      <c r="G10" t="inlineStr">
        <is>
          <t>Gorjeta</t>
        </is>
      </c>
      <c r="H10" t="inlineStr">
        <is>
          <t>1 - Mensal</t>
        </is>
      </c>
      <c r="I10" t="n">
        <v>0</v>
      </c>
      <c r="J10" t="n">
        <v>1175</v>
      </c>
      <c r="K10" t="inlineStr">
        <is>
          <t>01/2026</t>
        </is>
      </c>
      <c r="L10" s="551" t="n">
        <v>46058.42986111111</v>
      </c>
    </row>
    <row r="11">
      <c r="A11" t="n">
        <v>122</v>
      </c>
      <c r="B11" t="inlineStr">
        <is>
          <t>23.980.186/0001-98</t>
        </is>
      </c>
      <c r="C11" t="n">
        <v>754</v>
      </c>
      <c r="D11" t="inlineStr">
        <is>
          <t>DAIANE ALVES DA SILVA LIMA</t>
        </is>
      </c>
      <c r="E11" t="inlineStr">
        <is>
          <t>071.002.075-92</t>
        </is>
      </c>
      <c r="F11" t="n">
        <v>2003</v>
      </c>
      <c r="G11" t="inlineStr">
        <is>
          <t>Gorjeta</t>
        </is>
      </c>
      <c r="H11" t="inlineStr">
        <is>
          <t>1 - Mensal</t>
        </is>
      </c>
      <c r="I11" t="n">
        <v>0</v>
      </c>
      <c r="J11" t="n">
        <v>1040</v>
      </c>
      <c r="K11" t="inlineStr">
        <is>
          <t>01/2026</t>
        </is>
      </c>
      <c r="L11" s="551" t="n">
        <v>46058.42986111111</v>
      </c>
    </row>
    <row r="12">
      <c r="A12" t="n">
        <v>122</v>
      </c>
      <c r="B12" t="inlineStr">
        <is>
          <t>23.980.186/0001-98</t>
        </is>
      </c>
      <c r="C12" t="n">
        <v>760</v>
      </c>
      <c r="D12" t="inlineStr">
        <is>
          <t>ARIEL LIMA MOLINA</t>
        </is>
      </c>
      <c r="E12" t="inlineStr">
        <is>
          <t>475.528.308-67</t>
        </is>
      </c>
      <c r="F12" t="n">
        <v>2003</v>
      </c>
      <c r="G12" t="inlineStr">
        <is>
          <t>Gorjeta</t>
        </is>
      </c>
      <c r="H12" t="inlineStr">
        <is>
          <t>1 - Mensal</t>
        </is>
      </c>
      <c r="I12" t="n">
        <v>0</v>
      </c>
      <c r="J12" t="n">
        <v>1246</v>
      </c>
      <c r="K12" t="inlineStr">
        <is>
          <t>01/2026</t>
        </is>
      </c>
      <c r="L12" s="551" t="n">
        <v>46058.42986111111</v>
      </c>
    </row>
    <row r="13">
      <c r="A13" t="n">
        <v>122</v>
      </c>
      <c r="B13" t="inlineStr">
        <is>
          <t>23.980.186/0001-98</t>
        </is>
      </c>
      <c r="C13" t="n">
        <v>761</v>
      </c>
      <c r="D13" t="inlineStr">
        <is>
          <t>MATHEUS DOS SANTOS ROCHA</t>
        </is>
      </c>
      <c r="E13" t="inlineStr">
        <is>
          <t>053.050.342-56</t>
        </is>
      </c>
      <c r="F13" t="n">
        <v>2003</v>
      </c>
      <c r="G13" t="inlineStr">
        <is>
          <t>Gorjeta</t>
        </is>
      </c>
      <c r="H13" t="inlineStr">
        <is>
          <t>1 - Mensal</t>
        </is>
      </c>
      <c r="I13" t="n">
        <v>0</v>
      </c>
      <c r="J13" t="n">
        <v>1402</v>
      </c>
      <c r="K13" t="inlineStr">
        <is>
          <t>01/2026</t>
        </is>
      </c>
      <c r="L13" s="551" t="n">
        <v>46058.43055555555</v>
      </c>
    </row>
    <row r="14">
      <c r="A14" t="n">
        <v>122</v>
      </c>
      <c r="B14" t="inlineStr">
        <is>
          <t>23.980.186/0001-98</t>
        </is>
      </c>
      <c r="C14" t="n">
        <v>762</v>
      </c>
      <c r="D14" t="inlineStr">
        <is>
          <t>GUILHERME GAK BARBOSA</t>
        </is>
      </c>
      <c r="E14" t="inlineStr">
        <is>
          <t>156.474.087-02</t>
        </is>
      </c>
      <c r="F14" t="n">
        <v>2003</v>
      </c>
      <c r="G14" t="inlineStr">
        <is>
          <t>Gorjeta</t>
        </is>
      </c>
      <c r="H14" t="inlineStr">
        <is>
          <t>1 - Mensal</t>
        </is>
      </c>
      <c r="I14" t="n">
        <v>0</v>
      </c>
      <c r="J14" t="n">
        <v>1713</v>
      </c>
      <c r="K14" t="inlineStr">
        <is>
          <t>01/2026</t>
        </is>
      </c>
      <c r="L14" s="551" t="n">
        <v>46058.43055555555</v>
      </c>
    </row>
    <row r="15">
      <c r="A15" t="n">
        <v>122</v>
      </c>
      <c r="B15" t="inlineStr">
        <is>
          <t>23.980.186/0001-98</t>
        </is>
      </c>
      <c r="C15" t="n">
        <v>764</v>
      </c>
      <c r="D15" t="inlineStr">
        <is>
          <t>BIANCA KIMBERLY DE ALEMEIDA COSMO</t>
        </is>
      </c>
      <c r="E15" t="inlineStr">
        <is>
          <t>562.290.058-16</t>
        </is>
      </c>
      <c r="F15" t="n">
        <v>2003</v>
      </c>
      <c r="G15" t="inlineStr">
        <is>
          <t>Gorjeta</t>
        </is>
      </c>
      <c r="H15" t="inlineStr">
        <is>
          <t>1 - Mensal</t>
        </is>
      </c>
      <c r="I15" t="n">
        <v>0</v>
      </c>
      <c r="J15" t="n">
        <v>1402</v>
      </c>
      <c r="K15" t="inlineStr">
        <is>
          <t>01/2026</t>
        </is>
      </c>
      <c r="L15" s="551" t="n">
        <v>46058.43055555555</v>
      </c>
    </row>
    <row r="16">
      <c r="A16" t="n">
        <v>122</v>
      </c>
      <c r="B16" t="inlineStr">
        <is>
          <t>23.980.186/0001-98</t>
        </is>
      </c>
      <c r="C16" t="n">
        <v>975</v>
      </c>
      <c r="D16" t="inlineStr">
        <is>
          <t>BEATRIZ PACIANI MENDES</t>
        </is>
      </c>
      <c r="E16" t="inlineStr">
        <is>
          <t>522.564.478-39</t>
        </is>
      </c>
      <c r="F16" t="n">
        <v>2003</v>
      </c>
      <c r="G16" t="inlineStr">
        <is>
          <t>Gorjeta</t>
        </is>
      </c>
      <c r="H16" t="inlineStr">
        <is>
          <t>1 - Mensal</t>
        </is>
      </c>
      <c r="I16" t="n">
        <v>0</v>
      </c>
      <c r="J16" t="n">
        <v>1402</v>
      </c>
      <c r="K16" t="inlineStr">
        <is>
          <t>01/2026</t>
        </is>
      </c>
      <c r="L16" s="551" t="n">
        <v>46058.43055555555</v>
      </c>
    </row>
    <row r="17">
      <c r="A17" t="n">
        <v>122</v>
      </c>
      <c r="B17" t="inlineStr">
        <is>
          <t>23.980.186/0001-98</t>
        </is>
      </c>
      <c r="C17" t="n">
        <v>976</v>
      </c>
      <c r="D17" t="inlineStr">
        <is>
          <t>PATRICIA BARRETO DE JESUS</t>
        </is>
      </c>
      <c r="E17" t="inlineStr">
        <is>
          <t>486.142.428-32</t>
        </is>
      </c>
      <c r="F17" t="n">
        <v>2003</v>
      </c>
      <c r="G17" t="inlineStr">
        <is>
          <t>Gorjeta</t>
        </is>
      </c>
      <c r="H17" t="inlineStr">
        <is>
          <t>1 - Mensal</t>
        </is>
      </c>
      <c r="I17" t="n">
        <v>0</v>
      </c>
      <c r="J17" t="n">
        <v>1116</v>
      </c>
      <c r="K17" t="inlineStr">
        <is>
          <t>01/2026</t>
        </is>
      </c>
      <c r="L17" s="551" t="n">
        <v>46058.43055555555</v>
      </c>
    </row>
    <row r="18">
      <c r="A18" t="n">
        <v>122</v>
      </c>
      <c r="B18" t="inlineStr">
        <is>
          <t>23.980.186/0001-98</t>
        </is>
      </c>
      <c r="C18" t="n">
        <v>1075</v>
      </c>
      <c r="D18" t="inlineStr">
        <is>
          <t>GUSTAVO BEZERRA DE LIMA</t>
        </is>
      </c>
      <c r="E18" t="inlineStr">
        <is>
          <t>533.392.738-39</t>
        </is>
      </c>
      <c r="F18" t="n">
        <v>2003</v>
      </c>
      <c r="G18" t="inlineStr">
        <is>
          <t>Gorjeta</t>
        </is>
      </c>
      <c r="H18" t="inlineStr">
        <is>
          <t>1 - Mensal</t>
        </is>
      </c>
      <c r="I18" t="n">
        <v>0</v>
      </c>
      <c r="J18" t="n">
        <v>623</v>
      </c>
      <c r="K18" t="inlineStr">
        <is>
          <t>01/2026</t>
        </is>
      </c>
      <c r="L18" s="551" t="n">
        <v>46058.43055555555</v>
      </c>
    </row>
    <row r="19">
      <c r="A19" t="n">
        <v>122</v>
      </c>
      <c r="B19" t="inlineStr">
        <is>
          <t>23.980.186/0001-98</t>
        </is>
      </c>
      <c r="C19" t="n">
        <v>1129</v>
      </c>
      <c r="D19" t="inlineStr">
        <is>
          <t>JONAS LUIZ HARGER DA SILVA</t>
        </is>
      </c>
      <c r="E19" t="inlineStr">
        <is>
          <t>493.626.148-39</t>
        </is>
      </c>
      <c r="F19" t="n">
        <v>2003</v>
      </c>
      <c r="G19" t="inlineStr">
        <is>
          <t>Gorjeta</t>
        </is>
      </c>
      <c r="H19" t="inlineStr">
        <is>
          <t>1 - Mensal</t>
        </is>
      </c>
      <c r="I19" t="n">
        <v>0</v>
      </c>
      <c r="J19" t="n">
        <v>1579</v>
      </c>
      <c r="K19" t="inlineStr">
        <is>
          <t>01/2026</t>
        </is>
      </c>
      <c r="L19" s="551" t="n">
        <v>46058.42916666667</v>
      </c>
    </row>
    <row r="20">
      <c r="A20" t="n">
        <v>122</v>
      </c>
      <c r="B20" t="inlineStr">
        <is>
          <t>23.980.186/0001-98</t>
        </is>
      </c>
      <c r="C20" t="n">
        <v>1131</v>
      </c>
      <c r="D20" t="inlineStr">
        <is>
          <t>VICTOR SARAIVA ZANELATO ANDRADE</t>
        </is>
      </c>
      <c r="E20" t="inlineStr">
        <is>
          <t>458.933.628-61</t>
        </is>
      </c>
      <c r="F20" t="n">
        <v>2003</v>
      </c>
      <c r="G20" t="inlineStr">
        <is>
          <t>Gorjeta</t>
        </is>
      </c>
      <c r="H20" t="inlineStr">
        <is>
          <t>1 - Mensal</t>
        </is>
      </c>
      <c r="I20" t="n">
        <v>0</v>
      </c>
      <c r="J20" t="n">
        <v>1557</v>
      </c>
      <c r="K20" t="inlineStr">
        <is>
          <t>01/2026</t>
        </is>
      </c>
      <c r="L20" s="551" t="n">
        <v>46058.42916666667</v>
      </c>
    </row>
    <row r="21">
      <c r="A21" t="n">
        <v>122</v>
      </c>
      <c r="B21" t="inlineStr">
        <is>
          <t>23.980.186/0001-98</t>
        </is>
      </c>
      <c r="C21" t="n">
        <v>1132</v>
      </c>
      <c r="D21" t="inlineStr">
        <is>
          <t>PATRICK VILLELA</t>
        </is>
      </c>
      <c r="E21" t="inlineStr">
        <is>
          <t>159.982.296-22</t>
        </is>
      </c>
      <c r="F21" t="n">
        <v>2003</v>
      </c>
      <c r="G21" t="inlineStr">
        <is>
          <t>Gorjeta</t>
        </is>
      </c>
      <c r="H21" t="inlineStr">
        <is>
          <t>1 - Mensal</t>
        </is>
      </c>
      <c r="I21" t="n">
        <v>0</v>
      </c>
      <c r="J21" t="n">
        <v>1557</v>
      </c>
      <c r="K21" t="inlineStr">
        <is>
          <t>01/2026</t>
        </is>
      </c>
      <c r="L21" s="551" t="n">
        <v>46058.42916666667</v>
      </c>
    </row>
    <row r="22">
      <c r="A22" t="n">
        <v>122</v>
      </c>
      <c r="B22" t="inlineStr">
        <is>
          <t>23.980.186/0001-98</t>
        </is>
      </c>
      <c r="C22" t="n">
        <v>1128</v>
      </c>
      <c r="D22" t="inlineStr">
        <is>
          <t>CLAUDIA GOMES SOUZA SANTANA</t>
        </is>
      </c>
      <c r="E22" t="inlineStr">
        <is>
          <t>100.335.324-00</t>
        </is>
      </c>
      <c r="F22" t="n">
        <v>2003</v>
      </c>
      <c r="G22" t="inlineStr">
        <is>
          <t>Gorjeta</t>
        </is>
      </c>
      <c r="H22" t="inlineStr">
        <is>
          <t>5 - Rescisão</t>
        </is>
      </c>
      <c r="I22" t="n">
        <v>0</v>
      </c>
      <c r="J22" t="n">
        <v>156</v>
      </c>
      <c r="K22" t="inlineStr">
        <is>
          <t>01/2026</t>
        </is>
      </c>
      <c r="L22" s="551" t="n">
        <v>46051.70347222222</v>
      </c>
    </row>
    <row r="23">
      <c r="A23" t="n">
        <v>122</v>
      </c>
      <c r="B23" t="inlineStr">
        <is>
          <t>23.980.186/0001-98</t>
        </is>
      </c>
      <c r="C23" t="n">
        <v>1130</v>
      </c>
      <c r="D23" t="inlineStr">
        <is>
          <t>BRENDO DO NASCIMENTO SANTOS</t>
        </is>
      </c>
      <c r="E23" t="inlineStr">
        <is>
          <t>700.031.926-79</t>
        </is>
      </c>
      <c r="F23" t="n">
        <v>2003</v>
      </c>
      <c r="G23" t="inlineStr">
        <is>
          <t>Gorjeta</t>
        </is>
      </c>
      <c r="H23" t="inlineStr">
        <is>
          <t>5 - Rescisão</t>
        </is>
      </c>
      <c r="I23" t="n">
        <v>0</v>
      </c>
      <c r="J23" t="n">
        <v>1557</v>
      </c>
      <c r="K23" t="inlineStr">
        <is>
          <t>01/2026</t>
        </is>
      </c>
      <c r="L23" s="551" t="n">
        <v>46056.4125</v>
      </c>
    </row>
    <row r="24">
      <c r="A24" t="n">
        <v>122</v>
      </c>
      <c r="B24" t="inlineStr">
        <is>
          <t>23.980.186/0001-98</t>
        </is>
      </c>
      <c r="C24" t="n">
        <v>29</v>
      </c>
      <c r="D24" t="inlineStr">
        <is>
          <t>SONIA DOS ANJOS RAMOS</t>
        </is>
      </c>
      <c r="E24" t="inlineStr">
        <is>
          <t>356.618.858-14</t>
        </is>
      </c>
      <c r="F24" t="n">
        <v>2003</v>
      </c>
      <c r="G24" t="inlineStr">
        <is>
          <t>Gorjeta</t>
        </is>
      </c>
      <c r="H24" t="inlineStr">
        <is>
          <t>1 - Mensal</t>
        </is>
      </c>
      <c r="I24" t="n">
        <v>0</v>
      </c>
      <c r="J24" t="n">
        <v>3461</v>
      </c>
      <c r="K24" t="inlineStr">
        <is>
          <t>02/2026</t>
        </is>
      </c>
      <c r="L24" s="551" t="n">
        <v>46085.50555555556</v>
      </c>
    </row>
    <row r="25">
      <c r="A25" t="n">
        <v>122</v>
      </c>
      <c r="B25" t="inlineStr">
        <is>
          <t>23.980.186/0001-98</t>
        </is>
      </c>
      <c r="C25" t="n">
        <v>240</v>
      </c>
      <c r="D25" t="inlineStr">
        <is>
          <t>FAB CANNE</t>
        </is>
      </c>
      <c r="E25" t="inlineStr">
        <is>
          <t>308.613.488-77</t>
        </is>
      </c>
      <c r="F25" t="n">
        <v>2003</v>
      </c>
      <c r="G25" t="inlineStr">
        <is>
          <t>Gorjeta</t>
        </is>
      </c>
      <c r="H25" t="inlineStr">
        <is>
          <t>1 - Mensal</t>
        </is>
      </c>
      <c r="I25" t="n">
        <v>0</v>
      </c>
      <c r="J25" t="n">
        <v>3461</v>
      </c>
      <c r="K25" t="inlineStr">
        <is>
          <t>02/2026</t>
        </is>
      </c>
      <c r="L25" s="551" t="n">
        <v>46085.50555555556</v>
      </c>
    </row>
    <row r="26">
      <c r="A26" t="n">
        <v>122</v>
      </c>
      <c r="B26" t="inlineStr">
        <is>
          <t>23.980.186/0001-98</t>
        </is>
      </c>
      <c r="C26" t="n">
        <v>244</v>
      </c>
      <c r="D26" t="inlineStr">
        <is>
          <t>JOAO PAULO DA SILVA MARCOLINO</t>
        </is>
      </c>
      <c r="E26" t="inlineStr">
        <is>
          <t>085.446.124-82</t>
        </is>
      </c>
      <c r="F26" t="n">
        <v>2003</v>
      </c>
      <c r="G26" t="inlineStr">
        <is>
          <t>Gorjeta</t>
        </is>
      </c>
      <c r="H26" t="inlineStr">
        <is>
          <t>1 - Mensal</t>
        </is>
      </c>
      <c r="I26" t="n">
        <v>0</v>
      </c>
      <c r="J26" t="n">
        <v>3328</v>
      </c>
      <c r="K26" t="inlineStr">
        <is>
          <t>02/2026</t>
        </is>
      </c>
      <c r="L26" s="551" t="n">
        <v>46085.50555555556</v>
      </c>
    </row>
    <row r="27">
      <c r="A27" t="n">
        <v>122</v>
      </c>
      <c r="B27" t="inlineStr">
        <is>
          <t>23.980.186/0001-98</t>
        </is>
      </c>
      <c r="C27" t="n">
        <v>246</v>
      </c>
      <c r="D27" t="inlineStr">
        <is>
          <t>LUCIANA DE LIRA SANTOS</t>
        </is>
      </c>
      <c r="E27" t="inlineStr">
        <is>
          <t>344.093.368-78</t>
        </is>
      </c>
      <c r="F27" t="n">
        <v>2003</v>
      </c>
      <c r="G27" t="inlineStr">
        <is>
          <t>Gorjeta</t>
        </is>
      </c>
      <c r="H27" t="inlineStr">
        <is>
          <t>1 - Mensal</t>
        </is>
      </c>
      <c r="I27" t="n">
        <v>0</v>
      </c>
      <c r="J27" t="n">
        <v>2380</v>
      </c>
      <c r="K27" t="inlineStr">
        <is>
          <t>02/2026</t>
        </is>
      </c>
      <c r="L27" s="551" t="n">
        <v>46085.50555555556</v>
      </c>
    </row>
    <row r="28">
      <c r="A28" t="n">
        <v>122</v>
      </c>
      <c r="B28" t="inlineStr">
        <is>
          <t>23.980.186/0001-98</t>
        </is>
      </c>
      <c r="C28" t="n">
        <v>252</v>
      </c>
      <c r="D28" t="inlineStr">
        <is>
          <t>SABRINA MARIA MARCELINO</t>
        </is>
      </c>
      <c r="E28" t="inlineStr">
        <is>
          <t>361.048.608-26</t>
        </is>
      </c>
      <c r="F28" t="n">
        <v>2003</v>
      </c>
      <c r="G28" t="inlineStr">
        <is>
          <t>Gorjeta</t>
        </is>
      </c>
      <c r="H28" t="inlineStr">
        <is>
          <t>1 - Mensal</t>
        </is>
      </c>
      <c r="I28" t="n">
        <v>0</v>
      </c>
      <c r="J28" t="n">
        <v>2795</v>
      </c>
      <c r="K28" t="inlineStr">
        <is>
          <t>02/2026</t>
        </is>
      </c>
      <c r="L28" s="551" t="n">
        <v>46085.50555555556</v>
      </c>
    </row>
    <row r="29">
      <c r="A29" t="n">
        <v>122</v>
      </c>
      <c r="B29" t="inlineStr">
        <is>
          <t>23.980.186/0001-98</t>
        </is>
      </c>
      <c r="C29" t="n">
        <v>255</v>
      </c>
      <c r="D29" t="inlineStr">
        <is>
          <t>THIAGO HENRIQUE DE FARIAS</t>
        </is>
      </c>
      <c r="E29" t="inlineStr">
        <is>
          <t>402.072.228-51</t>
        </is>
      </c>
      <c r="F29" t="n">
        <v>2003</v>
      </c>
      <c r="G29" t="inlineStr">
        <is>
          <t>Gorjeta</t>
        </is>
      </c>
      <c r="H29" t="inlineStr">
        <is>
          <t>1 - Mensal</t>
        </is>
      </c>
      <c r="I29" t="n">
        <v>0</v>
      </c>
      <c r="J29" t="n">
        <v>1904</v>
      </c>
      <c r="K29" t="inlineStr">
        <is>
          <t>02/2026</t>
        </is>
      </c>
      <c r="L29" s="551" t="n">
        <v>46085.50555555556</v>
      </c>
    </row>
    <row r="30">
      <c r="A30" t="n">
        <v>122</v>
      </c>
      <c r="B30" t="inlineStr">
        <is>
          <t>23.980.186/0001-98</t>
        </is>
      </c>
      <c r="C30" t="n">
        <v>472</v>
      </c>
      <c r="D30" t="inlineStr">
        <is>
          <t>JACIARA DOS ANJOS BORGES</t>
        </is>
      </c>
      <c r="E30" t="inlineStr">
        <is>
          <t>405.429.268-22</t>
        </is>
      </c>
      <c r="F30" t="n">
        <v>2003</v>
      </c>
      <c r="G30" t="inlineStr">
        <is>
          <t>Gorjeta</t>
        </is>
      </c>
      <c r="H30" t="inlineStr">
        <is>
          <t>1 - Mensal</t>
        </is>
      </c>
      <c r="I30" t="n">
        <v>0</v>
      </c>
      <c r="J30" t="n">
        <v>2197</v>
      </c>
      <c r="K30" t="inlineStr">
        <is>
          <t>02/2026</t>
        </is>
      </c>
      <c r="L30" s="551" t="n">
        <v>46085.50555555556</v>
      </c>
    </row>
    <row r="31">
      <c r="A31" t="n">
        <v>122</v>
      </c>
      <c r="B31" t="inlineStr">
        <is>
          <t>23.980.186/0001-98</t>
        </is>
      </c>
      <c r="C31" t="n">
        <v>553</v>
      </c>
      <c r="D31" t="inlineStr">
        <is>
          <t>JESSICA ALVES GONCALVES</t>
        </is>
      </c>
      <c r="E31" t="inlineStr">
        <is>
          <t>484.954.388-01</t>
        </is>
      </c>
      <c r="F31" t="n">
        <v>2003</v>
      </c>
      <c r="G31" t="inlineStr">
        <is>
          <t>Gorjeta</t>
        </is>
      </c>
      <c r="H31" t="inlineStr">
        <is>
          <t>1 - Mensal</t>
        </is>
      </c>
      <c r="I31" t="n">
        <v>0</v>
      </c>
      <c r="J31" t="n">
        <v>2380</v>
      </c>
      <c r="K31" t="inlineStr">
        <is>
          <t>02/2026</t>
        </is>
      </c>
      <c r="L31" s="551" t="n">
        <v>46085.50555555556</v>
      </c>
    </row>
    <row r="32">
      <c r="A32" t="n">
        <v>122</v>
      </c>
      <c r="B32" t="inlineStr">
        <is>
          <t>23.980.186/0001-98</t>
        </is>
      </c>
      <c r="C32" t="n">
        <v>635</v>
      </c>
      <c r="D32" t="inlineStr">
        <is>
          <t>SHEILA ALVES DA SILVA</t>
        </is>
      </c>
      <c r="E32" t="inlineStr">
        <is>
          <t>438.628.148-74</t>
        </is>
      </c>
      <c r="F32" t="n">
        <v>2003</v>
      </c>
      <c r="G32" t="inlineStr">
        <is>
          <t>Gorjeta</t>
        </is>
      </c>
      <c r="H32" t="inlineStr">
        <is>
          <t>1 - Mensal</t>
        </is>
      </c>
      <c r="I32" t="n">
        <v>0</v>
      </c>
      <c r="J32" t="n">
        <v>2380</v>
      </c>
      <c r="K32" t="inlineStr">
        <is>
          <t>02/2026</t>
        </is>
      </c>
      <c r="L32" s="551" t="n">
        <v>46085.50555555556</v>
      </c>
    </row>
    <row r="33">
      <c r="A33" t="n">
        <v>122</v>
      </c>
      <c r="B33" t="inlineStr">
        <is>
          <t>23.980.186/0001-98</t>
        </is>
      </c>
      <c r="C33" t="n">
        <v>708</v>
      </c>
      <c r="D33" t="inlineStr">
        <is>
          <t>TARCIANA FERREIRA DO CARMO</t>
        </is>
      </c>
      <c r="E33" t="inlineStr">
        <is>
          <t>398.312.148-97</t>
        </is>
      </c>
      <c r="F33" t="n">
        <v>2003</v>
      </c>
      <c r="G33" t="inlineStr">
        <is>
          <t>Gorjeta</t>
        </is>
      </c>
      <c r="H33" t="inlineStr">
        <is>
          <t>1 - Mensal</t>
        </is>
      </c>
      <c r="I33" t="n">
        <v>0</v>
      </c>
      <c r="J33" t="n">
        <v>2380</v>
      </c>
      <c r="K33" t="inlineStr">
        <is>
          <t>02/2026</t>
        </is>
      </c>
      <c r="L33" s="551" t="n">
        <v>46085.50625</v>
      </c>
    </row>
    <row r="34">
      <c r="A34" t="n">
        <v>122</v>
      </c>
      <c r="B34" t="inlineStr">
        <is>
          <t>23.980.186/0001-98</t>
        </is>
      </c>
      <c r="C34" t="n">
        <v>754</v>
      </c>
      <c r="D34" t="inlineStr">
        <is>
          <t>DAIANE ALVES DA SILVA LIMA</t>
        </is>
      </c>
      <c r="E34" t="inlineStr">
        <is>
          <t>071.002.075-92</t>
        </is>
      </c>
      <c r="F34" t="n">
        <v>2003</v>
      </c>
      <c r="G34" t="inlineStr">
        <is>
          <t>Gorjeta</t>
        </is>
      </c>
      <c r="H34" t="inlineStr">
        <is>
          <t>1 - Mensal</t>
        </is>
      </c>
      <c r="I34" t="n">
        <v>0</v>
      </c>
      <c r="J34" t="n">
        <v>2380</v>
      </c>
      <c r="K34" t="inlineStr">
        <is>
          <t>02/2026</t>
        </is>
      </c>
      <c r="L34" s="551" t="n">
        <v>46085.50625</v>
      </c>
    </row>
    <row r="35">
      <c r="A35" t="n">
        <v>122</v>
      </c>
      <c r="B35" t="inlineStr">
        <is>
          <t>23.980.186/0001-98</t>
        </is>
      </c>
      <c r="C35" t="n">
        <v>760</v>
      </c>
      <c r="D35" t="inlineStr">
        <is>
          <t>ARIEL LIMA MOLINA</t>
        </is>
      </c>
      <c r="E35" t="inlineStr">
        <is>
          <t>475.528.308-67</t>
        </is>
      </c>
      <c r="F35" t="n">
        <v>2003</v>
      </c>
      <c r="G35" t="inlineStr">
        <is>
          <t>Gorjeta</t>
        </is>
      </c>
      <c r="H35" t="inlineStr">
        <is>
          <t>1 - Mensal</t>
        </is>
      </c>
      <c r="I35" t="n">
        <v>0</v>
      </c>
      <c r="J35" t="n">
        <v>2769</v>
      </c>
      <c r="K35" t="inlineStr">
        <is>
          <t>02/2026</t>
        </is>
      </c>
      <c r="L35" s="551" t="n">
        <v>46085.50625</v>
      </c>
    </row>
    <row r="36">
      <c r="A36" t="n">
        <v>122</v>
      </c>
      <c r="B36" t="inlineStr">
        <is>
          <t>23.980.186/0001-98</t>
        </is>
      </c>
      <c r="C36" t="n">
        <v>761</v>
      </c>
      <c r="D36" t="inlineStr">
        <is>
          <t>MATHEUS DOS SANTOS ROCHA</t>
        </is>
      </c>
      <c r="E36" t="inlineStr">
        <is>
          <t>053.050.342-56</t>
        </is>
      </c>
      <c r="F36" t="n">
        <v>2003</v>
      </c>
      <c r="G36" t="inlineStr">
        <is>
          <t>Gorjeta</t>
        </is>
      </c>
      <c r="H36" t="inlineStr">
        <is>
          <t>1 - Mensal</t>
        </is>
      </c>
      <c r="I36" t="n">
        <v>0</v>
      </c>
      <c r="J36" t="n">
        <v>3461</v>
      </c>
      <c r="K36" t="inlineStr">
        <is>
          <t>02/2026</t>
        </is>
      </c>
      <c r="L36" s="551" t="n">
        <v>46085.50625</v>
      </c>
    </row>
    <row r="37">
      <c r="A37" t="n">
        <v>122</v>
      </c>
      <c r="B37" t="inlineStr">
        <is>
          <t>23.980.186/0001-98</t>
        </is>
      </c>
      <c r="C37" t="n">
        <v>762</v>
      </c>
      <c r="D37" t="inlineStr">
        <is>
          <t>GUILHERME GAK BARBOSA</t>
        </is>
      </c>
      <c r="E37" t="inlineStr">
        <is>
          <t>156.474.087-02</t>
        </is>
      </c>
      <c r="F37" t="n">
        <v>2003</v>
      </c>
      <c r="G37" t="inlineStr">
        <is>
          <t>Gorjeta</t>
        </is>
      </c>
      <c r="H37" t="inlineStr">
        <is>
          <t>1 - Mensal</t>
        </is>
      </c>
      <c r="I37" t="n">
        <v>0</v>
      </c>
      <c r="J37" t="n">
        <v>3288</v>
      </c>
      <c r="K37" t="inlineStr">
        <is>
          <t>02/2026</t>
        </is>
      </c>
      <c r="L37" s="551" t="n">
        <v>46085.50625</v>
      </c>
    </row>
    <row r="38">
      <c r="A38" t="n">
        <v>122</v>
      </c>
      <c r="B38" t="inlineStr">
        <is>
          <t>23.980.186/0001-98</t>
        </is>
      </c>
      <c r="C38" t="n">
        <v>764</v>
      </c>
      <c r="D38" t="inlineStr">
        <is>
          <t>BIANCA KIMBERLY DE ALEMEIDA COSMO</t>
        </is>
      </c>
      <c r="E38" t="inlineStr">
        <is>
          <t>562.290.058-16</t>
        </is>
      </c>
      <c r="F38" t="n">
        <v>2003</v>
      </c>
      <c r="G38" t="inlineStr">
        <is>
          <t>Gorjeta</t>
        </is>
      </c>
      <c r="H38" t="inlineStr">
        <is>
          <t>1 - Mensal</t>
        </is>
      </c>
      <c r="I38" t="n">
        <v>0</v>
      </c>
      <c r="J38" t="n">
        <v>3146</v>
      </c>
      <c r="K38" t="inlineStr">
        <is>
          <t>02/2026</t>
        </is>
      </c>
      <c r="L38" s="551" t="n">
        <v>46085.50625</v>
      </c>
    </row>
    <row r="39">
      <c r="A39" t="n">
        <v>122</v>
      </c>
      <c r="B39" t="inlineStr">
        <is>
          <t>23.980.186/0001-98</t>
        </is>
      </c>
      <c r="C39" t="n">
        <v>975</v>
      </c>
      <c r="D39" t="inlineStr">
        <is>
          <t>BEATRIZ PACIANI MENDES</t>
        </is>
      </c>
      <c r="E39" t="inlineStr">
        <is>
          <t>522.564.478-39</t>
        </is>
      </c>
      <c r="F39" t="n">
        <v>2003</v>
      </c>
      <c r="G39" t="inlineStr">
        <is>
          <t>Gorjeta</t>
        </is>
      </c>
      <c r="H39" t="inlineStr">
        <is>
          <t>1 - Mensal</t>
        </is>
      </c>
      <c r="I39" t="n">
        <v>0</v>
      </c>
      <c r="J39" t="n">
        <v>3146</v>
      </c>
      <c r="K39" t="inlineStr">
        <is>
          <t>02/2026</t>
        </is>
      </c>
      <c r="L39" s="551" t="n">
        <v>46085.50625</v>
      </c>
    </row>
    <row r="40">
      <c r="A40" t="n">
        <v>122</v>
      </c>
      <c r="B40" t="inlineStr">
        <is>
          <t>23.980.186/0001-98</t>
        </is>
      </c>
      <c r="C40" t="n">
        <v>976</v>
      </c>
      <c r="D40" t="inlineStr">
        <is>
          <t>PATRICIA BARRETO DE JESUS</t>
        </is>
      </c>
      <c r="E40" t="inlineStr">
        <is>
          <t>486.142.428-32</t>
        </is>
      </c>
      <c r="F40" t="n">
        <v>2003</v>
      </c>
      <c r="G40" t="inlineStr">
        <is>
          <t>Gorjeta</t>
        </is>
      </c>
      <c r="H40" t="inlineStr">
        <is>
          <t>1 - Mensal</t>
        </is>
      </c>
      <c r="I40" t="n">
        <v>0</v>
      </c>
      <c r="J40" t="n">
        <v>2380</v>
      </c>
      <c r="K40" t="inlineStr">
        <is>
          <t>02/2026</t>
        </is>
      </c>
      <c r="L40" s="551" t="n">
        <v>46085.50625</v>
      </c>
    </row>
    <row r="41">
      <c r="A41" t="n">
        <v>122</v>
      </c>
      <c r="B41" t="inlineStr">
        <is>
          <t>23.980.186/0001-98</t>
        </is>
      </c>
      <c r="C41" t="n">
        <v>1075</v>
      </c>
      <c r="D41" t="inlineStr">
        <is>
          <t>GUSTAVO BEZERRA DE LIMA</t>
        </is>
      </c>
      <c r="E41" t="inlineStr">
        <is>
          <t>533.392.738-39</t>
        </is>
      </c>
      <c r="F41" t="n">
        <v>2003</v>
      </c>
      <c r="G41" t="inlineStr">
        <is>
          <t>Gorjeta</t>
        </is>
      </c>
      <c r="H41" t="inlineStr">
        <is>
          <t>1 - Mensal</t>
        </is>
      </c>
      <c r="I41" t="n">
        <v>0</v>
      </c>
      <c r="J41" t="n">
        <v>2265</v>
      </c>
      <c r="K41" t="inlineStr">
        <is>
          <t>02/2026</t>
        </is>
      </c>
      <c r="L41" s="551" t="n">
        <v>46085.50625</v>
      </c>
    </row>
    <row r="42">
      <c r="A42" t="n">
        <v>122</v>
      </c>
      <c r="B42" t="inlineStr">
        <is>
          <t>23.980.186/0001-98</t>
        </is>
      </c>
      <c r="C42" t="n">
        <v>1129</v>
      </c>
      <c r="D42" t="inlineStr">
        <is>
          <t>JONAS LUIZ HARGER DA SILVA</t>
        </is>
      </c>
      <c r="E42" t="inlineStr">
        <is>
          <t>493.626.148-39</t>
        </is>
      </c>
      <c r="F42" t="n">
        <v>2003</v>
      </c>
      <c r="G42" t="inlineStr">
        <is>
          <t>Gorjeta</t>
        </is>
      </c>
      <c r="H42" t="inlineStr">
        <is>
          <t>1 - Mensal</t>
        </is>
      </c>
      <c r="I42" t="n">
        <v>0</v>
      </c>
      <c r="J42" t="n">
        <v>3607</v>
      </c>
      <c r="K42" t="inlineStr">
        <is>
          <t>02/2026</t>
        </is>
      </c>
      <c r="L42" s="551" t="n">
        <v>46085.50486111111</v>
      </c>
    </row>
    <row r="43">
      <c r="A43" t="n">
        <v>122</v>
      </c>
      <c r="B43" t="inlineStr">
        <is>
          <t>23.980.186/0001-98</t>
        </is>
      </c>
      <c r="C43" t="n">
        <v>1131</v>
      </c>
      <c r="D43" t="inlineStr">
        <is>
          <t>VICTOR SARAIVA ZANELATO ANDRADE</t>
        </is>
      </c>
      <c r="E43" t="inlineStr">
        <is>
          <t>458.933.628-61</t>
        </is>
      </c>
      <c r="F43" t="n">
        <v>2003</v>
      </c>
      <c r="G43" t="inlineStr">
        <is>
          <t>Gorjeta</t>
        </is>
      </c>
      <c r="H43" t="inlineStr">
        <is>
          <t>1 - Mensal</t>
        </is>
      </c>
      <c r="I43" t="n">
        <v>0</v>
      </c>
      <c r="J43" t="n">
        <v>3146</v>
      </c>
      <c r="K43" t="inlineStr">
        <is>
          <t>02/2026</t>
        </is>
      </c>
      <c r="L43" s="551" t="n">
        <v>46085.50486111111</v>
      </c>
    </row>
    <row r="44">
      <c r="A44" t="n">
        <v>122</v>
      </c>
      <c r="B44" t="inlineStr">
        <is>
          <t>23.980.186/0001-98</t>
        </is>
      </c>
      <c r="C44" t="n">
        <v>1132</v>
      </c>
      <c r="D44" t="inlineStr">
        <is>
          <t>PATRICK VILLELA</t>
        </is>
      </c>
      <c r="E44" t="inlineStr">
        <is>
          <t>159.982.296-22</t>
        </is>
      </c>
      <c r="F44" t="n">
        <v>2003</v>
      </c>
      <c r="G44" t="inlineStr">
        <is>
          <t>Gorjeta</t>
        </is>
      </c>
      <c r="H44" t="inlineStr">
        <is>
          <t>1 - Mensal</t>
        </is>
      </c>
      <c r="I44" t="n">
        <v>0</v>
      </c>
      <c r="J44" t="n">
        <v>3461</v>
      </c>
      <c r="K44" t="inlineStr">
        <is>
          <t>02/2026</t>
        </is>
      </c>
      <c r="L44" s="551" t="n">
        <v>46085.50555555556</v>
      </c>
    </row>
    <row r="45">
      <c r="A45" t="n">
        <v>122</v>
      </c>
      <c r="B45" t="inlineStr">
        <is>
          <t>23.980.186/0001-98</t>
        </is>
      </c>
      <c r="C45" t="n">
        <v>1133</v>
      </c>
      <c r="D45" t="inlineStr">
        <is>
          <t>GUILHERME RICHARD SANTOS DE OLIVEIRA</t>
        </is>
      </c>
      <c r="E45" t="inlineStr">
        <is>
          <t>710.862.684-58</t>
        </is>
      </c>
      <c r="F45" t="n">
        <v>2003</v>
      </c>
      <c r="G45" t="inlineStr">
        <is>
          <t>Gorjeta</t>
        </is>
      </c>
      <c r="H45" t="inlineStr">
        <is>
          <t>1 - Mensal</t>
        </is>
      </c>
      <c r="I45" t="n">
        <v>0</v>
      </c>
      <c r="J45" t="n">
        <v>3461</v>
      </c>
      <c r="K45" t="inlineStr">
        <is>
          <t>02/2026</t>
        </is>
      </c>
      <c r="L45" s="551" t="n">
        <v>46085.50555555556</v>
      </c>
    </row>
    <row r="46">
      <c r="A46" t="n">
        <v>122</v>
      </c>
      <c r="B46" t="inlineStr">
        <is>
          <t>23.980.186/0001-98</t>
        </is>
      </c>
      <c r="C46" t="n">
        <v>29</v>
      </c>
      <c r="D46" t="inlineStr">
        <is>
          <t>SONIA DOS ANJOS RAMOS</t>
        </is>
      </c>
      <c r="E46" t="inlineStr">
        <is>
          <t>356.618.858-14</t>
        </is>
      </c>
      <c r="F46" t="n">
        <v>2003</v>
      </c>
      <c r="G46" t="inlineStr">
        <is>
          <t>Gorjeta</t>
        </is>
      </c>
      <c r="H46" t="inlineStr">
        <is>
          <t>1 - Mensal</t>
        </is>
      </c>
      <c r="I46" t="n">
        <v>0</v>
      </c>
      <c r="J46" t="n">
        <v>2829</v>
      </c>
      <c r="K46" t="inlineStr">
        <is>
          <t>03/2026</t>
        </is>
      </c>
      <c r="L46" s="551" t="n">
        <v>46118.49305555555</v>
      </c>
    </row>
    <row r="47">
      <c r="A47" t="n">
        <v>122</v>
      </c>
      <c r="B47" t="inlineStr">
        <is>
          <t>23.980.186/0001-98</t>
        </is>
      </c>
      <c r="C47" t="n">
        <v>240</v>
      </c>
      <c r="D47" t="inlineStr">
        <is>
          <t>FAB CANNE</t>
        </is>
      </c>
      <c r="E47" t="inlineStr">
        <is>
          <t>308.613.488-77</t>
        </is>
      </c>
      <c r="F47" t="n">
        <v>2003</v>
      </c>
      <c r="G47" t="inlineStr">
        <is>
          <t>Gorjeta</t>
        </is>
      </c>
      <c r="H47" t="inlineStr">
        <is>
          <t>1 - Mensal</t>
        </is>
      </c>
      <c r="I47" t="n">
        <v>0</v>
      </c>
      <c r="J47" t="n">
        <v>2829</v>
      </c>
      <c r="K47" t="inlineStr">
        <is>
          <t>03/2026</t>
        </is>
      </c>
      <c r="L47" s="551" t="n">
        <v>46118.49305555555</v>
      </c>
    </row>
    <row r="48">
      <c r="A48" t="n">
        <v>122</v>
      </c>
      <c r="B48" t="inlineStr">
        <is>
          <t>23.980.186/0001-98</t>
        </is>
      </c>
      <c r="C48" t="n">
        <v>244</v>
      </c>
      <c r="D48" t="inlineStr">
        <is>
          <t>JOAO PAULO DA SILVA MARCOLINO</t>
        </is>
      </c>
      <c r="E48" t="inlineStr">
        <is>
          <t>085.446.124-82</t>
        </is>
      </c>
      <c r="F48" t="n">
        <v>2003</v>
      </c>
      <c r="G48" t="inlineStr">
        <is>
          <t>Gorjeta</t>
        </is>
      </c>
      <c r="H48" t="inlineStr">
        <is>
          <t>1 - Mensal</t>
        </is>
      </c>
      <c r="I48" t="n">
        <v>0</v>
      </c>
      <c r="J48" t="n">
        <v>2829</v>
      </c>
      <c r="K48" t="inlineStr">
        <is>
          <t>03/2026</t>
        </is>
      </c>
      <c r="L48" s="551" t="n">
        <v>46118.49305555555</v>
      </c>
    </row>
    <row r="49">
      <c r="A49" t="n">
        <v>122</v>
      </c>
      <c r="B49" t="inlineStr">
        <is>
          <t>23.980.186/0001-98</t>
        </is>
      </c>
      <c r="C49" t="n">
        <v>246</v>
      </c>
      <c r="D49" t="inlineStr">
        <is>
          <t>LUCIANA DE LIRA SANTOS</t>
        </is>
      </c>
      <c r="E49" t="inlineStr">
        <is>
          <t>344.093.368-78</t>
        </is>
      </c>
      <c r="F49" t="n">
        <v>2003</v>
      </c>
      <c r="G49" t="inlineStr">
        <is>
          <t>Gorjeta</t>
        </is>
      </c>
      <c r="H49" t="inlineStr">
        <is>
          <t>1 - Mensal</t>
        </is>
      </c>
      <c r="I49" t="n">
        <v>0</v>
      </c>
      <c r="J49" t="n">
        <v>2117</v>
      </c>
      <c r="K49" t="inlineStr">
        <is>
          <t>03/2026</t>
        </is>
      </c>
      <c r="L49" s="551" t="n">
        <v>46118.49305555555</v>
      </c>
    </row>
    <row r="50">
      <c r="A50" t="n">
        <v>122</v>
      </c>
      <c r="B50" t="inlineStr">
        <is>
          <t>23.980.186/0001-98</t>
        </is>
      </c>
      <c r="C50" t="n">
        <v>252</v>
      </c>
      <c r="D50" t="inlineStr">
        <is>
          <t>SABRINA MARIA MARCELINO</t>
        </is>
      </c>
      <c r="E50" t="inlineStr">
        <is>
          <t>361.048.608-26</t>
        </is>
      </c>
      <c r="F50" t="n">
        <v>2003</v>
      </c>
      <c r="G50" t="inlineStr">
        <is>
          <t>Gorjeta</t>
        </is>
      </c>
      <c r="H50" t="inlineStr">
        <is>
          <t>1 - Mensal</t>
        </is>
      </c>
      <c r="I50" t="n">
        <v>0</v>
      </c>
      <c r="J50" t="n">
        <v>2603</v>
      </c>
      <c r="K50" t="inlineStr">
        <is>
          <t>03/2026</t>
        </is>
      </c>
      <c r="L50" s="551" t="n">
        <v>46118.49236111111</v>
      </c>
    </row>
    <row r="51">
      <c r="A51" t="n">
        <v>122</v>
      </c>
      <c r="B51" t="inlineStr">
        <is>
          <t>23.980.186/0001-98</t>
        </is>
      </c>
      <c r="C51" t="n">
        <v>255</v>
      </c>
      <c r="D51" t="inlineStr">
        <is>
          <t>THIAGO HENRIQUE DE FARIAS</t>
        </is>
      </c>
      <c r="E51" t="inlineStr">
        <is>
          <t>402.072.228-51</t>
        </is>
      </c>
      <c r="F51" t="n">
        <v>2003</v>
      </c>
      <c r="G51" t="inlineStr">
        <is>
          <t>Gorjeta</t>
        </is>
      </c>
      <c r="H51" t="inlineStr">
        <is>
          <t>1 - Mensal</t>
        </is>
      </c>
      <c r="I51" t="n">
        <v>0</v>
      </c>
      <c r="J51" t="n">
        <v>1556</v>
      </c>
      <c r="K51" t="inlineStr">
        <is>
          <t>03/2026</t>
        </is>
      </c>
      <c r="L51" s="551" t="n">
        <v>46118.49236111111</v>
      </c>
    </row>
    <row r="52">
      <c r="A52" t="n">
        <v>122</v>
      </c>
      <c r="B52" t="inlineStr">
        <is>
          <t>23.980.186/0001-98</t>
        </is>
      </c>
      <c r="C52" t="n">
        <v>472</v>
      </c>
      <c r="D52" t="inlineStr">
        <is>
          <t>JACIARA DOS ANJOS BORGES</t>
        </is>
      </c>
      <c r="E52" t="inlineStr">
        <is>
          <t>405.429.268-22</t>
        </is>
      </c>
      <c r="F52" t="n">
        <v>2003</v>
      </c>
      <c r="G52" t="inlineStr">
        <is>
          <t>Gorjeta</t>
        </is>
      </c>
      <c r="H52" t="inlineStr">
        <is>
          <t>1 - Mensal</t>
        </is>
      </c>
      <c r="I52" t="n">
        <v>0</v>
      </c>
      <c r="J52" t="n">
        <v>2117</v>
      </c>
      <c r="K52" t="inlineStr">
        <is>
          <t>03/2026</t>
        </is>
      </c>
      <c r="L52" s="551" t="n">
        <v>46118.49236111111</v>
      </c>
    </row>
    <row r="53">
      <c r="A53" t="n">
        <v>122</v>
      </c>
      <c r="B53" t="inlineStr">
        <is>
          <t>23.980.186/0001-98</t>
        </is>
      </c>
      <c r="C53" t="n">
        <v>553</v>
      </c>
      <c r="D53" t="inlineStr">
        <is>
          <t>JESSICA ALVES GONCALVES</t>
        </is>
      </c>
      <c r="E53" t="inlineStr">
        <is>
          <t>484.954.388-01</t>
        </is>
      </c>
      <c r="F53" t="n">
        <v>2003</v>
      </c>
      <c r="G53" t="inlineStr">
        <is>
          <t>Gorjeta</t>
        </is>
      </c>
      <c r="H53" t="inlineStr">
        <is>
          <t>1 - Mensal</t>
        </is>
      </c>
      <c r="I53" t="n">
        <v>0</v>
      </c>
      <c r="J53" t="n">
        <v>1947</v>
      </c>
      <c r="K53" t="inlineStr">
        <is>
          <t>03/2026</t>
        </is>
      </c>
      <c r="L53" s="551" t="n">
        <v>46118.49236111111</v>
      </c>
    </row>
    <row r="54">
      <c r="A54" t="n">
        <v>122</v>
      </c>
      <c r="B54" t="inlineStr">
        <is>
          <t>23.980.186/0001-98</t>
        </is>
      </c>
      <c r="C54" t="n">
        <v>635</v>
      </c>
      <c r="D54" t="inlineStr">
        <is>
          <t>SHEILA ALVES DA SILVA</t>
        </is>
      </c>
      <c r="E54" t="inlineStr">
        <is>
          <t>438.628.148-74</t>
        </is>
      </c>
      <c r="F54" t="n">
        <v>2003</v>
      </c>
      <c r="G54" t="inlineStr">
        <is>
          <t>Gorjeta</t>
        </is>
      </c>
      <c r="H54" t="inlineStr">
        <is>
          <t>1 - Mensal</t>
        </is>
      </c>
      <c r="I54" t="n">
        <v>0</v>
      </c>
      <c r="J54" t="n">
        <v>1482</v>
      </c>
      <c r="K54" t="inlineStr">
        <is>
          <t>03/2026</t>
        </is>
      </c>
      <c r="L54" s="551" t="n">
        <v>46118.49236111111</v>
      </c>
    </row>
    <row r="55">
      <c r="A55" t="n">
        <v>122</v>
      </c>
      <c r="B55" t="inlineStr">
        <is>
          <t>23.980.186/0001-98</t>
        </is>
      </c>
      <c r="C55" t="n">
        <v>708</v>
      </c>
      <c r="D55" t="inlineStr">
        <is>
          <t>TARCIANA FERREIRA DO CARMO</t>
        </is>
      </c>
      <c r="E55" t="inlineStr">
        <is>
          <t>398.312.148-97</t>
        </is>
      </c>
      <c r="F55" t="n">
        <v>2003</v>
      </c>
      <c r="G55" t="inlineStr">
        <is>
          <t>Gorjeta</t>
        </is>
      </c>
      <c r="H55" t="inlineStr">
        <is>
          <t>1 - Mensal</t>
        </is>
      </c>
      <c r="I55" t="n">
        <v>0</v>
      </c>
      <c r="J55" t="n">
        <v>2011</v>
      </c>
      <c r="K55" t="inlineStr">
        <is>
          <t>03/2026</t>
        </is>
      </c>
      <c r="L55" s="551" t="n">
        <v>46118.49236111111</v>
      </c>
    </row>
    <row r="56">
      <c r="A56" t="n">
        <v>122</v>
      </c>
      <c r="B56" t="inlineStr">
        <is>
          <t>23.980.186/0001-98</t>
        </is>
      </c>
      <c r="C56" t="n">
        <v>754</v>
      </c>
      <c r="D56" t="inlineStr">
        <is>
          <t>DAIANE ALVES DA SILVA LIMA</t>
        </is>
      </c>
      <c r="E56" t="inlineStr">
        <is>
          <t>071.002.075-92</t>
        </is>
      </c>
      <c r="F56" t="n">
        <v>2003</v>
      </c>
      <c r="G56" t="inlineStr">
        <is>
          <t>Gorjeta</t>
        </is>
      </c>
      <c r="H56" t="inlineStr">
        <is>
          <t>1 - Mensal</t>
        </is>
      </c>
      <c r="I56" t="n">
        <v>0</v>
      </c>
      <c r="J56" t="n">
        <v>1947</v>
      </c>
      <c r="K56" t="inlineStr">
        <is>
          <t>03/2026</t>
        </is>
      </c>
      <c r="L56" s="551" t="n">
        <v>46118.49236111111</v>
      </c>
    </row>
    <row r="57">
      <c r="A57" t="n">
        <v>122</v>
      </c>
      <c r="B57" t="inlineStr">
        <is>
          <t>23.980.186/0001-98</t>
        </is>
      </c>
      <c r="C57" t="n">
        <v>761</v>
      </c>
      <c r="D57" t="inlineStr">
        <is>
          <t>MATHEUS DOS SANTOS ROCHA</t>
        </is>
      </c>
      <c r="E57" t="inlineStr">
        <is>
          <t>053.050.342-56</t>
        </is>
      </c>
      <c r="F57" t="n">
        <v>2003</v>
      </c>
      <c r="G57" t="inlineStr">
        <is>
          <t>Gorjeta</t>
        </is>
      </c>
      <c r="H57" t="inlineStr">
        <is>
          <t>1 - Mensal</t>
        </is>
      </c>
      <c r="I57" t="n">
        <v>0</v>
      </c>
      <c r="J57" t="n">
        <v>2546</v>
      </c>
      <c r="K57" t="inlineStr">
        <is>
          <t>03/2026</t>
        </is>
      </c>
      <c r="L57" s="551" t="n">
        <v>46118.49236111111</v>
      </c>
    </row>
    <row r="58">
      <c r="A58" t="n">
        <v>122</v>
      </c>
      <c r="B58" t="inlineStr">
        <is>
          <t>23.980.186/0001-98</t>
        </is>
      </c>
      <c r="C58" t="n">
        <v>762</v>
      </c>
      <c r="D58" t="inlineStr">
        <is>
          <t>GUILHERME GAK BARBOSA</t>
        </is>
      </c>
      <c r="E58" t="inlineStr">
        <is>
          <t>156.474.087-02</t>
        </is>
      </c>
      <c r="F58" t="n">
        <v>2003</v>
      </c>
      <c r="G58" t="inlineStr">
        <is>
          <t>Gorjeta</t>
        </is>
      </c>
      <c r="H58" t="inlineStr">
        <is>
          <t>1 - Mensal</t>
        </is>
      </c>
      <c r="I58" t="n">
        <v>0</v>
      </c>
      <c r="J58" t="n">
        <v>3112</v>
      </c>
      <c r="K58" t="inlineStr">
        <is>
          <t>03/2026</t>
        </is>
      </c>
      <c r="L58" s="551" t="n">
        <v>46118.49236111111</v>
      </c>
    </row>
    <row r="59">
      <c r="A59" t="n">
        <v>122</v>
      </c>
      <c r="B59" t="inlineStr">
        <is>
          <t>23.980.186/0001-98</t>
        </is>
      </c>
      <c r="C59" t="n">
        <v>764</v>
      </c>
      <c r="D59" t="inlineStr">
        <is>
          <t>BIANCA KIMBERLY DE ALEMEIDA COSMO</t>
        </is>
      </c>
      <c r="E59" t="inlineStr">
        <is>
          <t>562.290.058-16</t>
        </is>
      </c>
      <c r="F59" t="n">
        <v>2003</v>
      </c>
      <c r="G59" t="inlineStr">
        <is>
          <t>Gorjeta</t>
        </is>
      </c>
      <c r="H59" t="inlineStr">
        <is>
          <t>1 - Mensal</t>
        </is>
      </c>
      <c r="I59" t="n">
        <v>0</v>
      </c>
      <c r="J59" t="n">
        <v>2829</v>
      </c>
      <c r="K59" t="inlineStr">
        <is>
          <t>03/2026</t>
        </is>
      </c>
      <c r="L59" s="551" t="n">
        <v>46118.49236111111</v>
      </c>
    </row>
    <row r="60">
      <c r="A60" t="n">
        <v>122</v>
      </c>
      <c r="B60" t="inlineStr">
        <is>
          <t>23.980.186/0001-98</t>
        </is>
      </c>
      <c r="C60" t="n">
        <v>975</v>
      </c>
      <c r="D60" t="inlineStr">
        <is>
          <t>BEATRIZ PACIANI MENDES</t>
        </is>
      </c>
      <c r="E60" t="inlineStr">
        <is>
          <t>522.564.478-39</t>
        </is>
      </c>
      <c r="F60" t="n">
        <v>2003</v>
      </c>
      <c r="G60" t="inlineStr">
        <is>
          <t>Gorjeta</t>
        </is>
      </c>
      <c r="H60" t="inlineStr">
        <is>
          <t>1 - Mensal</t>
        </is>
      </c>
      <c r="I60" t="n">
        <v>0</v>
      </c>
      <c r="J60" t="n">
        <v>2546</v>
      </c>
      <c r="K60" t="inlineStr">
        <is>
          <t>03/2026</t>
        </is>
      </c>
      <c r="L60" s="551" t="n">
        <v>46118.49236111111</v>
      </c>
    </row>
    <row r="61">
      <c r="A61" t="n">
        <v>122</v>
      </c>
      <c r="B61" t="inlineStr">
        <is>
          <t>23.980.186/0001-98</t>
        </is>
      </c>
      <c r="C61" t="n">
        <v>976</v>
      </c>
      <c r="D61" t="inlineStr">
        <is>
          <t>PATRICIA BARRETO DE JESUS</t>
        </is>
      </c>
      <c r="E61" t="inlineStr">
        <is>
          <t>486.142.428-32</t>
        </is>
      </c>
      <c r="F61" t="n">
        <v>2003</v>
      </c>
      <c r="G61" t="inlineStr">
        <is>
          <t>Gorjeta</t>
        </is>
      </c>
      <c r="H61" t="inlineStr">
        <is>
          <t>1 - Mensal</t>
        </is>
      </c>
      <c r="I61" t="n">
        <v>0</v>
      </c>
      <c r="J61" t="n">
        <v>1905</v>
      </c>
      <c r="K61" t="inlineStr">
        <is>
          <t>03/2026</t>
        </is>
      </c>
      <c r="L61" s="551" t="n">
        <v>46118.49236111111</v>
      </c>
    </row>
    <row r="62">
      <c r="A62" t="n">
        <v>122</v>
      </c>
      <c r="B62" t="inlineStr">
        <is>
          <t>23.980.186/0001-98</t>
        </is>
      </c>
      <c r="C62" t="n">
        <v>1075</v>
      </c>
      <c r="D62" t="inlineStr">
        <is>
          <t>GUSTAVO BEZERRA DE LIMA</t>
        </is>
      </c>
      <c r="E62" t="inlineStr">
        <is>
          <t>533.392.738-39</t>
        </is>
      </c>
      <c r="F62" t="n">
        <v>2003</v>
      </c>
      <c r="G62" t="inlineStr">
        <is>
          <t>Gorjeta</t>
        </is>
      </c>
      <c r="H62" t="inlineStr">
        <is>
          <t>1 - Mensal</t>
        </is>
      </c>
      <c r="I62" t="n">
        <v>0</v>
      </c>
      <c r="J62" t="n">
        <v>2263</v>
      </c>
      <c r="K62" t="inlineStr">
        <is>
          <t>03/2026</t>
        </is>
      </c>
      <c r="L62" s="551" t="n">
        <v>46118.49305555555</v>
      </c>
    </row>
    <row r="63">
      <c r="A63" t="n">
        <v>122</v>
      </c>
      <c r="B63" t="inlineStr">
        <is>
          <t>23.980.186/0001-98</t>
        </is>
      </c>
      <c r="C63" t="n">
        <v>1129</v>
      </c>
      <c r="D63" t="inlineStr">
        <is>
          <t>JONAS LUIZ HARGER DA SILVA</t>
        </is>
      </c>
      <c r="E63" t="inlineStr">
        <is>
          <t>493.626.148-39</t>
        </is>
      </c>
      <c r="F63" t="n">
        <v>2003</v>
      </c>
      <c r="G63" t="inlineStr">
        <is>
          <t>Gorjeta</t>
        </is>
      </c>
      <c r="H63" t="inlineStr">
        <is>
          <t>1 - Mensal</t>
        </is>
      </c>
      <c r="I63" t="n">
        <v>0</v>
      </c>
      <c r="J63" t="n">
        <v>3128</v>
      </c>
      <c r="K63" t="inlineStr">
        <is>
          <t>03/2026</t>
        </is>
      </c>
      <c r="L63" s="551" t="n">
        <v>46118.49305555555</v>
      </c>
    </row>
    <row r="64">
      <c r="A64" t="n">
        <v>122</v>
      </c>
      <c r="B64" t="inlineStr">
        <is>
          <t>23.980.186/0001-98</t>
        </is>
      </c>
      <c r="C64" t="n">
        <v>1131</v>
      </c>
      <c r="D64" t="inlineStr">
        <is>
          <t>VICTOR SARAIVA ZANELATO ANDRADE</t>
        </is>
      </c>
      <c r="E64" t="inlineStr">
        <is>
          <t>458.933.628-61</t>
        </is>
      </c>
      <c r="F64" t="n">
        <v>2003</v>
      </c>
      <c r="G64" t="inlineStr">
        <is>
          <t>Gorjeta</t>
        </is>
      </c>
      <c r="H64" t="inlineStr">
        <is>
          <t>1 - Mensal</t>
        </is>
      </c>
      <c r="I64" t="n">
        <v>0</v>
      </c>
      <c r="J64" t="n">
        <v>2122</v>
      </c>
      <c r="K64" t="inlineStr">
        <is>
          <t>03/2026</t>
        </is>
      </c>
      <c r="L64" s="551" t="n">
        <v>46118.49305555555</v>
      </c>
    </row>
    <row r="65">
      <c r="A65" t="n">
        <v>122</v>
      </c>
      <c r="B65" t="inlineStr">
        <is>
          <t>23.980.186/0001-98</t>
        </is>
      </c>
      <c r="C65" t="n">
        <v>1132</v>
      </c>
      <c r="D65" t="inlineStr">
        <is>
          <t>PATRICK VILLELA</t>
        </is>
      </c>
      <c r="E65" t="inlineStr">
        <is>
          <t>159.982.296-22</t>
        </is>
      </c>
      <c r="F65" t="n">
        <v>2003</v>
      </c>
      <c r="G65" t="inlineStr">
        <is>
          <t>Gorjeta</t>
        </is>
      </c>
      <c r="H65" t="inlineStr">
        <is>
          <t>1 - Mensal</t>
        </is>
      </c>
      <c r="I65" t="n">
        <v>0</v>
      </c>
      <c r="J65" t="n">
        <v>2829</v>
      </c>
      <c r="K65" t="inlineStr">
        <is>
          <t>03/2026</t>
        </is>
      </c>
      <c r="L65" s="551" t="n">
        <v>46118.49305555555</v>
      </c>
    </row>
    <row r="66">
      <c r="A66" t="n">
        <v>122</v>
      </c>
      <c r="B66" t="inlineStr">
        <is>
          <t>23.980.186/0001-98</t>
        </is>
      </c>
      <c r="C66" t="n">
        <v>1133</v>
      </c>
      <c r="D66" t="inlineStr">
        <is>
          <t>GUILHERME RICHARD SANTOS DE OLIVEIRA</t>
        </is>
      </c>
      <c r="E66" t="inlineStr">
        <is>
          <t>710.862.684-58</t>
        </is>
      </c>
      <c r="F66" t="n">
        <v>2003</v>
      </c>
      <c r="G66" t="inlineStr">
        <is>
          <t>Gorjeta</t>
        </is>
      </c>
      <c r="H66" t="inlineStr">
        <is>
          <t>1 - Mensal</t>
        </is>
      </c>
      <c r="I66" t="n">
        <v>0</v>
      </c>
      <c r="J66" t="n">
        <v>2829</v>
      </c>
      <c r="K66" t="inlineStr">
        <is>
          <t>03/2026</t>
        </is>
      </c>
      <c r="L66" s="551" t="n">
        <v>46118.49305555555</v>
      </c>
    </row>
    <row r="67">
      <c r="A67" t="n">
        <v>122</v>
      </c>
      <c r="B67" t="inlineStr">
        <is>
          <t>23.980.186/0001-98</t>
        </is>
      </c>
      <c r="C67" t="n">
        <v>1134</v>
      </c>
      <c r="D67" t="inlineStr">
        <is>
          <t>FELIPE DEMETRIO DE SOUSA</t>
        </is>
      </c>
      <c r="E67" t="inlineStr">
        <is>
          <t>374.222.878-10</t>
        </is>
      </c>
      <c r="F67" t="n">
        <v>2003</v>
      </c>
      <c r="G67" t="inlineStr">
        <is>
          <t>Gorjeta</t>
        </is>
      </c>
      <c r="H67" t="inlineStr">
        <is>
          <t>1 - Mensal</t>
        </is>
      </c>
      <c r="I67" t="n">
        <v>0</v>
      </c>
      <c r="J67" t="n">
        <v>2829</v>
      </c>
      <c r="K67" t="inlineStr">
        <is>
          <t>03/2026</t>
        </is>
      </c>
      <c r="L67" s="551" t="n">
        <v>46118.49305555555</v>
      </c>
    </row>
    <row r="68">
      <c r="A68" t="n">
        <v>122</v>
      </c>
      <c r="B68" t="inlineStr">
        <is>
          <t>23.980.186/0001-98</t>
        </is>
      </c>
      <c r="C68" t="n">
        <v>760</v>
      </c>
      <c r="D68" t="inlineStr">
        <is>
          <t>ARIEL LIMA MOLINA</t>
        </is>
      </c>
      <c r="E68" t="inlineStr">
        <is>
          <t>475.528.308-67</t>
        </is>
      </c>
      <c r="F68" t="n">
        <v>2003</v>
      </c>
      <c r="G68" t="inlineStr">
        <is>
          <t>Gorjeta</t>
        </is>
      </c>
      <c r="H68" t="inlineStr">
        <is>
          <t>5 - Rescisão</t>
        </is>
      </c>
      <c r="I68" t="n">
        <v>0</v>
      </c>
      <c r="J68" t="n">
        <v>1339</v>
      </c>
      <c r="K68" t="inlineStr">
        <is>
          <t>03/2026</t>
        </is>
      </c>
      <c r="L68" s="551" t="n">
        <v>46105.50902777778</v>
      </c>
    </row>
    <row r="69">
      <c r="A69" t="n">
        <v>122</v>
      </c>
      <c r="B69" t="inlineStr">
        <is>
          <t>23.980.186/0001-98</t>
        </is>
      </c>
      <c r="C69" t="n">
        <v>29</v>
      </c>
      <c r="D69" t="inlineStr">
        <is>
          <t>SONIA DOS ANJOS RAMOS</t>
        </is>
      </c>
      <c r="E69" t="inlineStr">
        <is>
          <t>356.618.858-14</t>
        </is>
      </c>
      <c r="F69" t="n">
        <v>2003</v>
      </c>
      <c r="G69" t="inlineStr">
        <is>
          <t>Gorjeta</t>
        </is>
      </c>
      <c r="H69" t="inlineStr">
        <is>
          <t>1 - Mensal</t>
        </is>
      </c>
      <c r="I69" t="n">
        <v>0</v>
      </c>
      <c r="J69" t="n">
        <v>2737</v>
      </c>
      <c r="K69" t="inlineStr">
        <is>
          <t>04/2026</t>
        </is>
      </c>
      <c r="L69" s="551" t="n">
        <v>46148.34444444445</v>
      </c>
    </row>
    <row r="70">
      <c r="A70" t="n">
        <v>122</v>
      </c>
      <c r="B70" t="inlineStr">
        <is>
          <t>23.980.186/0001-98</t>
        </is>
      </c>
      <c r="C70" t="n">
        <v>240</v>
      </c>
      <c r="D70" t="inlineStr">
        <is>
          <t>FAB CANNE</t>
        </is>
      </c>
      <c r="E70" t="inlineStr">
        <is>
          <t>308.613.488-77</t>
        </is>
      </c>
      <c r="F70" t="n">
        <v>2003</v>
      </c>
      <c r="G70" t="inlineStr">
        <is>
          <t>Gorjeta</t>
        </is>
      </c>
      <c r="H70" t="inlineStr">
        <is>
          <t>1 - Mensal</t>
        </is>
      </c>
      <c r="I70" t="n">
        <v>0</v>
      </c>
      <c r="J70" t="n">
        <v>2085</v>
      </c>
      <c r="K70" t="inlineStr">
        <is>
          <t>04/2026</t>
        </is>
      </c>
      <c r="L70" s="551" t="n">
        <v>46148.34513888889</v>
      </c>
    </row>
    <row r="71">
      <c r="A71" t="n">
        <v>122</v>
      </c>
      <c r="B71" t="inlineStr">
        <is>
          <t>23.980.186/0001-98</t>
        </is>
      </c>
      <c r="C71" t="n">
        <v>244</v>
      </c>
      <c r="D71" t="inlineStr">
        <is>
          <t>JOAO PAULO DA SILVA MARCOLINO</t>
        </is>
      </c>
      <c r="E71" t="inlineStr">
        <is>
          <t>085.446.124-82</t>
        </is>
      </c>
      <c r="F71" t="n">
        <v>2003</v>
      </c>
      <c r="G71" t="inlineStr">
        <is>
          <t>Gorjeta</t>
        </is>
      </c>
      <c r="H71" t="inlineStr">
        <is>
          <t>1 - Mensal</t>
        </is>
      </c>
      <c r="I71" t="n">
        <v>0</v>
      </c>
      <c r="J71" t="n">
        <v>2737</v>
      </c>
      <c r="K71" t="inlineStr">
        <is>
          <t>04/2026</t>
        </is>
      </c>
      <c r="L71" s="551" t="n">
        <v>46148.34513888889</v>
      </c>
    </row>
    <row r="72">
      <c r="A72" t="n">
        <v>122</v>
      </c>
      <c r="B72" t="inlineStr">
        <is>
          <t>23.980.186/0001-98</t>
        </is>
      </c>
      <c r="C72" t="n">
        <v>246</v>
      </c>
      <c r="D72" t="inlineStr">
        <is>
          <t>LUCIANA DE LIRA SANTOS</t>
        </is>
      </c>
      <c r="E72" t="inlineStr">
        <is>
          <t>344.093.368-78</t>
        </is>
      </c>
      <c r="F72" t="n">
        <v>2003</v>
      </c>
      <c r="G72" t="inlineStr">
        <is>
          <t>Gorjeta</t>
        </is>
      </c>
      <c r="H72" t="inlineStr">
        <is>
          <t>1 - Mensal</t>
        </is>
      </c>
      <c r="I72" t="n">
        <v>0</v>
      </c>
      <c r="J72" t="n">
        <v>1565</v>
      </c>
      <c r="K72" t="inlineStr">
        <is>
          <t>04/2026</t>
        </is>
      </c>
      <c r="L72" s="551" t="n">
        <v>46148.34513888889</v>
      </c>
    </row>
    <row r="73">
      <c r="A73" t="n">
        <v>122</v>
      </c>
      <c r="B73" t="inlineStr">
        <is>
          <t>23.980.186/0001-98</t>
        </is>
      </c>
      <c r="C73" t="n">
        <v>252</v>
      </c>
      <c r="D73" t="inlineStr">
        <is>
          <t>SABRINA MARIA MARCELINO</t>
        </is>
      </c>
      <c r="E73" t="inlineStr">
        <is>
          <t>361.048.608-26</t>
        </is>
      </c>
      <c r="F73" t="n">
        <v>2003</v>
      </c>
      <c r="G73" t="inlineStr">
        <is>
          <t>Gorjeta</t>
        </is>
      </c>
      <c r="H73" t="inlineStr">
        <is>
          <t>1 - Mensal</t>
        </is>
      </c>
      <c r="I73" t="n">
        <v>0</v>
      </c>
      <c r="J73" t="n">
        <v>2527</v>
      </c>
      <c r="K73" t="inlineStr">
        <is>
          <t>04/2026</t>
        </is>
      </c>
      <c r="L73" s="551" t="n">
        <v>46148.34513888889</v>
      </c>
    </row>
    <row r="74">
      <c r="A74" t="n">
        <v>122</v>
      </c>
      <c r="B74" t="inlineStr">
        <is>
          <t>23.980.186/0001-98</t>
        </is>
      </c>
      <c r="C74" t="n">
        <v>255</v>
      </c>
      <c r="D74" t="inlineStr">
        <is>
          <t>THIAGO HENRIQUE DE FARIAS</t>
        </is>
      </c>
      <c r="E74" t="inlineStr">
        <is>
          <t>402.072.228-51</t>
        </is>
      </c>
      <c r="F74" t="n">
        <v>2003</v>
      </c>
      <c r="G74" t="inlineStr">
        <is>
          <t>Gorjeta</t>
        </is>
      </c>
      <c r="H74" t="inlineStr">
        <is>
          <t>1 - Mensal</t>
        </is>
      </c>
      <c r="I74" t="n">
        <v>0</v>
      </c>
      <c r="J74" t="n">
        <v>3011</v>
      </c>
      <c r="K74" t="inlineStr">
        <is>
          <t>04/2026</t>
        </is>
      </c>
      <c r="L74" s="551" t="n">
        <v>46148.34513888889</v>
      </c>
    </row>
    <row r="75">
      <c r="A75" t="n">
        <v>122</v>
      </c>
      <c r="B75" t="inlineStr">
        <is>
          <t>23.980.186/0001-98</t>
        </is>
      </c>
      <c r="C75" t="n">
        <v>472</v>
      </c>
      <c r="D75" t="inlineStr">
        <is>
          <t>JACIARA DOS ANJOS BORGES</t>
        </is>
      </c>
      <c r="E75" t="inlineStr">
        <is>
          <t>405.429.268-22</t>
        </is>
      </c>
      <c r="F75" t="n">
        <v>2003</v>
      </c>
      <c r="G75" t="inlineStr">
        <is>
          <t>Gorjeta</t>
        </is>
      </c>
      <c r="H75" t="inlineStr">
        <is>
          <t>1 - Mensal</t>
        </is>
      </c>
      <c r="I75" t="n">
        <v>0</v>
      </c>
      <c r="J75" t="n">
        <v>1826</v>
      </c>
      <c r="K75" t="inlineStr">
        <is>
          <t>04/2026</t>
        </is>
      </c>
      <c r="L75" s="551" t="n">
        <v>46148.34513888889</v>
      </c>
    </row>
    <row r="76">
      <c r="A76" t="n">
        <v>122</v>
      </c>
      <c r="B76" t="inlineStr">
        <is>
          <t>23.980.186/0001-98</t>
        </is>
      </c>
      <c r="C76" t="n">
        <v>553</v>
      </c>
      <c r="D76" t="inlineStr">
        <is>
          <t>JESSICA ALVES GONCALVES</t>
        </is>
      </c>
      <c r="E76" t="inlineStr">
        <is>
          <t>484.954.388-01</t>
        </is>
      </c>
      <c r="F76" t="n">
        <v>2003</v>
      </c>
      <c r="G76" t="inlineStr">
        <is>
          <t>Gorjeta</t>
        </is>
      </c>
      <c r="H76" t="inlineStr">
        <is>
          <t>1 - Mensal</t>
        </is>
      </c>
      <c r="I76" t="n">
        <v>0</v>
      </c>
      <c r="J76" t="n">
        <v>1686</v>
      </c>
      <c r="K76" t="inlineStr">
        <is>
          <t>04/2026</t>
        </is>
      </c>
      <c r="L76" s="551" t="n">
        <v>46148.34513888889</v>
      </c>
    </row>
    <row r="77">
      <c r="A77" t="n">
        <v>122</v>
      </c>
      <c r="B77" t="inlineStr">
        <is>
          <t>23.980.186/0001-98</t>
        </is>
      </c>
      <c r="C77" t="n">
        <v>635</v>
      </c>
      <c r="D77" t="inlineStr">
        <is>
          <t>SHEILA ALVES DA SILVA</t>
        </is>
      </c>
      <c r="E77" t="inlineStr">
        <is>
          <t>438.628.148-74</t>
        </is>
      </c>
      <c r="F77" t="n">
        <v>2003</v>
      </c>
      <c r="G77" t="inlineStr">
        <is>
          <t>Gorjeta</t>
        </is>
      </c>
      <c r="H77" t="inlineStr">
        <is>
          <t>1 - Mensal</t>
        </is>
      </c>
      <c r="I77" t="n">
        <v>0</v>
      </c>
      <c r="J77" t="n">
        <v>1826</v>
      </c>
      <c r="K77" t="inlineStr">
        <is>
          <t>04/2026</t>
        </is>
      </c>
      <c r="L77" s="551" t="n">
        <v>46148.34513888889</v>
      </c>
    </row>
    <row r="78">
      <c r="A78" t="n">
        <v>122</v>
      </c>
      <c r="B78" t="inlineStr">
        <is>
          <t>23.980.186/0001-98</t>
        </is>
      </c>
      <c r="C78" t="n">
        <v>708</v>
      </c>
      <c r="D78" t="inlineStr">
        <is>
          <t>TARCIANA FERREIRA DO CARMO</t>
        </is>
      </c>
      <c r="E78" t="inlineStr">
        <is>
          <t>398.312.148-97</t>
        </is>
      </c>
      <c r="F78" t="n">
        <v>2003</v>
      </c>
      <c r="G78" t="inlineStr">
        <is>
          <t>Gorjeta</t>
        </is>
      </c>
      <c r="H78" t="inlineStr">
        <is>
          <t>1 - Mensal</t>
        </is>
      </c>
      <c r="I78" t="n">
        <v>0</v>
      </c>
      <c r="J78" t="n">
        <v>1826</v>
      </c>
      <c r="K78" t="inlineStr">
        <is>
          <t>04/2026</t>
        </is>
      </c>
      <c r="L78" s="551" t="n">
        <v>46148.34513888889</v>
      </c>
    </row>
    <row r="79">
      <c r="A79" t="n">
        <v>122</v>
      </c>
      <c r="B79" t="inlineStr">
        <is>
          <t>23.980.186/0001-98</t>
        </is>
      </c>
      <c r="C79" t="n">
        <v>754</v>
      </c>
      <c r="D79" t="inlineStr">
        <is>
          <t>DAIANE ALVES DA SILVA LIMA</t>
        </is>
      </c>
      <c r="E79" t="inlineStr">
        <is>
          <t>071.002.075-92</t>
        </is>
      </c>
      <c r="F79" t="n">
        <v>2003</v>
      </c>
      <c r="G79" t="inlineStr">
        <is>
          <t>Gorjeta</t>
        </is>
      </c>
      <c r="H79" t="inlineStr">
        <is>
          <t>1 - Mensal</t>
        </is>
      </c>
      <c r="I79" t="n">
        <v>0</v>
      </c>
      <c r="J79" t="n">
        <v>1686</v>
      </c>
      <c r="K79" t="inlineStr">
        <is>
          <t>04/2026</t>
        </is>
      </c>
      <c r="L79" s="551" t="n">
        <v>46148.34513888889</v>
      </c>
    </row>
    <row r="80">
      <c r="A80" t="n">
        <v>122</v>
      </c>
      <c r="B80" t="inlineStr">
        <is>
          <t>23.980.186/0001-98</t>
        </is>
      </c>
      <c r="C80" t="n">
        <v>761</v>
      </c>
      <c r="D80" t="inlineStr">
        <is>
          <t>MATHEUS DOS SANTOS ROCHA</t>
        </is>
      </c>
      <c r="E80" t="inlineStr">
        <is>
          <t>053.050.342-56</t>
        </is>
      </c>
      <c r="F80" t="n">
        <v>2003</v>
      </c>
      <c r="G80" t="inlineStr">
        <is>
          <t>Gorjeta</t>
        </is>
      </c>
      <c r="H80" t="inlineStr">
        <is>
          <t>1 - Mensal</t>
        </is>
      </c>
      <c r="I80" t="n">
        <v>0</v>
      </c>
      <c r="J80" t="n">
        <v>2476</v>
      </c>
      <c r="K80" t="inlineStr">
        <is>
          <t>04/2026</t>
        </is>
      </c>
      <c r="L80" s="551" t="n">
        <v>46148.34513888889</v>
      </c>
    </row>
    <row r="81">
      <c r="A81" t="n">
        <v>122</v>
      </c>
      <c r="B81" t="inlineStr">
        <is>
          <t>23.980.186/0001-98</t>
        </is>
      </c>
      <c r="C81" t="n">
        <v>762</v>
      </c>
      <c r="D81" t="inlineStr">
        <is>
          <t>GUILHERME GAK BARBOSA</t>
        </is>
      </c>
      <c r="E81" t="inlineStr">
        <is>
          <t>156.474.087-02</t>
        </is>
      </c>
      <c r="F81" t="n">
        <v>2003</v>
      </c>
      <c r="G81" t="inlineStr">
        <is>
          <t>Gorjeta</t>
        </is>
      </c>
      <c r="H81" t="inlineStr">
        <is>
          <t>1 - Mensal</t>
        </is>
      </c>
      <c r="I81" t="n">
        <v>0</v>
      </c>
      <c r="J81" t="n">
        <v>3011</v>
      </c>
      <c r="K81" t="inlineStr">
        <is>
          <t>04/2026</t>
        </is>
      </c>
      <c r="L81" s="551" t="n">
        <v>46148.34513888889</v>
      </c>
    </row>
    <row r="82">
      <c r="A82" t="n">
        <v>122</v>
      </c>
      <c r="B82" t="inlineStr">
        <is>
          <t>23.980.186/0001-98</t>
        </is>
      </c>
      <c r="C82" t="n">
        <v>764</v>
      </c>
      <c r="D82" t="inlineStr">
        <is>
          <t>BIANCA KIMBERLY DE ALEMEIDA COSMO</t>
        </is>
      </c>
      <c r="E82" t="inlineStr">
        <is>
          <t>562.290.058-16</t>
        </is>
      </c>
      <c r="F82" t="n">
        <v>2003</v>
      </c>
      <c r="G82" t="inlineStr">
        <is>
          <t>Gorjeta</t>
        </is>
      </c>
      <c r="H82" t="inlineStr">
        <is>
          <t>1 - Mensal</t>
        </is>
      </c>
      <c r="I82" t="n">
        <v>0</v>
      </c>
      <c r="J82" t="n">
        <v>2216</v>
      </c>
      <c r="K82" t="inlineStr">
        <is>
          <t>04/2026</t>
        </is>
      </c>
      <c r="L82" s="551" t="n">
        <v>46148.34513888889</v>
      </c>
    </row>
    <row r="83">
      <c r="A83" t="n">
        <v>122</v>
      </c>
      <c r="B83" t="inlineStr">
        <is>
          <t>23.980.186/0001-98</t>
        </is>
      </c>
      <c r="C83" t="n">
        <v>975</v>
      </c>
      <c r="D83" t="inlineStr">
        <is>
          <t>BEATRIZ PACIANI MENDES</t>
        </is>
      </c>
      <c r="E83" t="inlineStr">
        <is>
          <t>522.564.478-39</t>
        </is>
      </c>
      <c r="F83" t="n">
        <v>2003</v>
      </c>
      <c r="G83" t="inlineStr">
        <is>
          <t>Gorjeta</t>
        </is>
      </c>
      <c r="H83" t="inlineStr">
        <is>
          <t>1 - Mensal</t>
        </is>
      </c>
      <c r="I83" t="n">
        <v>0</v>
      </c>
      <c r="J83" t="n">
        <v>2737</v>
      </c>
      <c r="K83" t="inlineStr">
        <is>
          <t>04/2026</t>
        </is>
      </c>
      <c r="L83" s="551" t="n">
        <v>46148.34513888889</v>
      </c>
    </row>
    <row r="84">
      <c r="A84" t="n">
        <v>122</v>
      </c>
      <c r="B84" t="inlineStr">
        <is>
          <t>23.980.186/0001-98</t>
        </is>
      </c>
      <c r="C84" t="n">
        <v>976</v>
      </c>
      <c r="D84" t="inlineStr">
        <is>
          <t>PATRICIA BARRETO DE JESUS</t>
        </is>
      </c>
      <c r="E84" t="inlineStr">
        <is>
          <t>486.142.428-32</t>
        </is>
      </c>
      <c r="F84" t="n">
        <v>2003</v>
      </c>
      <c r="G84" t="inlineStr">
        <is>
          <t>Gorjeta</t>
        </is>
      </c>
      <c r="H84" t="inlineStr">
        <is>
          <t>1 - Mensal</t>
        </is>
      </c>
      <c r="I84" t="n">
        <v>0</v>
      </c>
      <c r="J84" t="n">
        <v>1826</v>
      </c>
      <c r="K84" t="inlineStr">
        <is>
          <t>04/2026</t>
        </is>
      </c>
      <c r="L84" s="551" t="n">
        <v>46148.34513888889</v>
      </c>
    </row>
    <row r="85">
      <c r="A85" t="n">
        <v>122</v>
      </c>
      <c r="B85" t="inlineStr">
        <is>
          <t>23.980.186/0001-98</t>
        </is>
      </c>
      <c r="C85" t="n">
        <v>1075</v>
      </c>
      <c r="D85" t="inlineStr">
        <is>
          <t>GUSTAVO BEZERRA DE LIMA</t>
        </is>
      </c>
      <c r="E85" t="inlineStr">
        <is>
          <t>533.392.738-39</t>
        </is>
      </c>
      <c r="F85" t="n">
        <v>2003</v>
      </c>
      <c r="G85" t="inlineStr">
        <is>
          <t>Gorjeta</t>
        </is>
      </c>
      <c r="H85" t="inlineStr">
        <is>
          <t>1 - Mensal</t>
        </is>
      </c>
      <c r="I85" t="n">
        <v>0</v>
      </c>
      <c r="J85" t="n">
        <v>1147</v>
      </c>
      <c r="K85" t="inlineStr">
        <is>
          <t>04/2026</t>
        </is>
      </c>
      <c r="L85" s="551" t="n">
        <v>46148.34513888889</v>
      </c>
    </row>
    <row r="86">
      <c r="A86" t="n">
        <v>122</v>
      </c>
      <c r="B86" t="inlineStr">
        <is>
          <t>23.980.186/0001-98</t>
        </is>
      </c>
      <c r="C86" t="n">
        <v>1129</v>
      </c>
      <c r="D86" t="inlineStr">
        <is>
          <t>JONAS LUIZ HARGER DA SILVA</t>
        </is>
      </c>
      <c r="E86" t="inlineStr">
        <is>
          <t>493.626.148-39</t>
        </is>
      </c>
      <c r="F86" t="n">
        <v>2003</v>
      </c>
      <c r="G86" t="inlineStr">
        <is>
          <t>Gorjeta</t>
        </is>
      </c>
      <c r="H86" t="inlineStr">
        <is>
          <t>1 - Mensal</t>
        </is>
      </c>
      <c r="I86" t="n">
        <v>0</v>
      </c>
      <c r="J86" t="n">
        <v>1906</v>
      </c>
      <c r="K86" t="inlineStr">
        <is>
          <t>04/2026</t>
        </is>
      </c>
      <c r="L86" s="551" t="n">
        <v>46148.34444444445</v>
      </c>
    </row>
    <row r="87">
      <c r="A87" t="n">
        <v>122</v>
      </c>
      <c r="B87" t="inlineStr">
        <is>
          <t>23.980.186/0001-98</t>
        </is>
      </c>
      <c r="C87" t="n">
        <v>1132</v>
      </c>
      <c r="D87" t="inlineStr">
        <is>
          <t>PATRICK VILLELA</t>
        </is>
      </c>
      <c r="E87" t="inlineStr">
        <is>
          <t>159.982.296-22</t>
        </is>
      </c>
      <c r="F87" t="n">
        <v>2003</v>
      </c>
      <c r="G87" t="inlineStr">
        <is>
          <t>Gorjeta</t>
        </is>
      </c>
      <c r="H87" t="inlineStr">
        <is>
          <t>1 - Mensal</t>
        </is>
      </c>
      <c r="I87" t="n">
        <v>0</v>
      </c>
      <c r="J87" t="n">
        <v>2476</v>
      </c>
      <c r="K87" t="inlineStr">
        <is>
          <t>04/2026</t>
        </is>
      </c>
      <c r="L87" s="551" t="n">
        <v>46148.34444444445</v>
      </c>
    </row>
    <row r="88">
      <c r="A88" t="n">
        <v>122</v>
      </c>
      <c r="B88" t="inlineStr">
        <is>
          <t>23.980.186/0001-98</t>
        </is>
      </c>
      <c r="C88" t="n">
        <v>1133</v>
      </c>
      <c r="D88" t="inlineStr">
        <is>
          <t>GUILHERME RICHARD SANTOS DE OLIVEIRA</t>
        </is>
      </c>
      <c r="E88" t="inlineStr">
        <is>
          <t>710.862.684-58</t>
        </is>
      </c>
      <c r="F88" t="n">
        <v>2003</v>
      </c>
      <c r="G88" t="inlineStr">
        <is>
          <t>Gorjeta</t>
        </is>
      </c>
      <c r="H88" t="inlineStr">
        <is>
          <t>1 - Mensal</t>
        </is>
      </c>
      <c r="I88" t="n">
        <v>0</v>
      </c>
      <c r="J88" t="n">
        <v>2737</v>
      </c>
      <c r="K88" t="inlineStr">
        <is>
          <t>04/2026</t>
        </is>
      </c>
      <c r="L88" s="551" t="n">
        <v>46148.34444444445</v>
      </c>
    </row>
    <row r="89">
      <c r="A89" t="n">
        <v>122</v>
      </c>
      <c r="B89" t="inlineStr">
        <is>
          <t>23.980.186/0001-98</t>
        </is>
      </c>
      <c r="C89" t="n">
        <v>1134</v>
      </c>
      <c r="D89" t="inlineStr">
        <is>
          <t>FELIPE DEMETRIO DE SOUSA</t>
        </is>
      </c>
      <c r="E89" t="inlineStr">
        <is>
          <t>374.222.878-10</t>
        </is>
      </c>
      <c r="F89" t="n">
        <v>2003</v>
      </c>
      <c r="G89" t="inlineStr">
        <is>
          <t>Gorjeta</t>
        </is>
      </c>
      <c r="H89" t="inlineStr">
        <is>
          <t>1 - Mensal</t>
        </is>
      </c>
      <c r="I89" t="n">
        <v>0</v>
      </c>
      <c r="J89" t="n">
        <v>2737</v>
      </c>
      <c r="K89" t="inlineStr">
        <is>
          <t>04/2026</t>
        </is>
      </c>
      <c r="L89" s="551" t="n">
        <v>46148.34444444445</v>
      </c>
    </row>
    <row r="90">
      <c r="A90" t="n">
        <v>122</v>
      </c>
      <c r="B90" t="inlineStr">
        <is>
          <t>23.980.186/0001-98</t>
        </is>
      </c>
      <c r="C90" t="n">
        <v>1135</v>
      </c>
      <c r="D90" t="inlineStr">
        <is>
          <t>FLAVIELLE DA SILVA PEREIRA</t>
        </is>
      </c>
      <c r="E90" t="inlineStr">
        <is>
          <t>376.088.428-81</t>
        </is>
      </c>
      <c r="F90" t="n">
        <v>2003</v>
      </c>
      <c r="G90" t="inlineStr">
        <is>
          <t>Gorjeta</t>
        </is>
      </c>
      <c r="H90" t="inlineStr">
        <is>
          <t>1 - Mensal</t>
        </is>
      </c>
      <c r="I90" t="n">
        <v>0</v>
      </c>
      <c r="J90" t="n">
        <v>908</v>
      </c>
      <c r="K90" t="inlineStr">
        <is>
          <t>04/2026</t>
        </is>
      </c>
      <c r="L90" s="551" t="n">
        <v>46148.34444444445</v>
      </c>
    </row>
    <row r="91">
      <c r="A91" t="n">
        <v>122</v>
      </c>
      <c r="B91" t="inlineStr">
        <is>
          <t>23.980.186/0001-98</t>
        </is>
      </c>
      <c r="C91" t="n">
        <v>1131</v>
      </c>
      <c r="D91" t="inlineStr">
        <is>
          <t>VICTOR SARAIVA ZANELATO ANDRADE</t>
        </is>
      </c>
      <c r="E91" t="inlineStr">
        <is>
          <t>458.933.628-61</t>
        </is>
      </c>
      <c r="F91" t="n">
        <v>2003</v>
      </c>
      <c r="G91" t="inlineStr">
        <is>
          <t>Gorjeta</t>
        </is>
      </c>
      <c r="H91" t="inlineStr">
        <is>
          <t>5 - Rescisão</t>
        </is>
      </c>
      <c r="I91" t="n">
        <v>0</v>
      </c>
      <c r="J91" t="n">
        <v>893</v>
      </c>
      <c r="K91" t="inlineStr">
        <is>
          <t>04/2026</t>
        </is>
      </c>
      <c r="L91" s="551" t="n">
        <v>46128.45138888889</v>
      </c>
    </row>
    <row r="92">
      <c r="A92" t="n">
        <v>122</v>
      </c>
      <c r="B92" t="inlineStr">
        <is>
          <t>23.980.186/0001-98</t>
        </is>
      </c>
      <c r="C92" t="n">
        <v>29</v>
      </c>
      <c r="D92" t="inlineStr">
        <is>
          <t>SONIA DOS ANJOS RAMOS</t>
        </is>
      </c>
      <c r="E92" t="inlineStr">
        <is>
          <t>356.618.858-14</t>
        </is>
      </c>
      <c r="F92" t="n">
        <v>2003</v>
      </c>
      <c r="G92" t="inlineStr">
        <is>
          <t>Gorjeta</t>
        </is>
      </c>
      <c r="H92" t="inlineStr">
        <is>
          <t>1 - Mensal</t>
        </is>
      </c>
      <c r="I92" t="n">
        <v>0</v>
      </c>
      <c r="J92" t="n">
        <v>3658</v>
      </c>
      <c r="K92" t="inlineStr">
        <is>
          <t>05/2026</t>
        </is>
      </c>
      <c r="L92" s="551" t="n">
        <v>46178.43125</v>
      </c>
    </row>
    <row r="93">
      <c r="A93" t="n">
        <v>122</v>
      </c>
      <c r="B93" t="inlineStr">
        <is>
          <t>23.980.186/0001-98</t>
        </is>
      </c>
      <c r="C93" t="n">
        <v>240</v>
      </c>
      <c r="D93" t="inlineStr">
        <is>
          <t>FAB CANNE</t>
        </is>
      </c>
      <c r="E93" t="inlineStr">
        <is>
          <t>308.613.488-77</t>
        </is>
      </c>
      <c r="F93" t="n">
        <v>2003</v>
      </c>
      <c r="G93" t="inlineStr">
        <is>
          <t>Gorjeta</t>
        </is>
      </c>
      <c r="H93" t="inlineStr">
        <is>
          <t>1 - Mensal</t>
        </is>
      </c>
      <c r="I93" t="n">
        <v>0</v>
      </c>
      <c r="J93" t="n">
        <v>1497</v>
      </c>
      <c r="K93" t="inlineStr">
        <is>
          <t>05/2026</t>
        </is>
      </c>
      <c r="L93" s="551" t="n">
        <v>46178.43125</v>
      </c>
    </row>
    <row r="94">
      <c r="A94" t="n">
        <v>122</v>
      </c>
      <c r="B94" t="inlineStr">
        <is>
          <t>23.980.186/0001-98</t>
        </is>
      </c>
      <c r="C94" t="n">
        <v>244</v>
      </c>
      <c r="D94" t="inlineStr">
        <is>
          <t>JOAO PAULO DA SILVA MARCOLINO</t>
        </is>
      </c>
      <c r="E94" t="inlineStr">
        <is>
          <t>085.446.124-82</t>
        </is>
      </c>
      <c r="F94" t="n">
        <v>2003</v>
      </c>
      <c r="G94" t="inlineStr">
        <is>
          <t>Gorjeta</t>
        </is>
      </c>
      <c r="H94" t="inlineStr">
        <is>
          <t>1 - Mensal</t>
        </is>
      </c>
      <c r="I94" t="n">
        <v>0</v>
      </c>
      <c r="J94" t="n">
        <v>3658</v>
      </c>
      <c r="K94" t="inlineStr">
        <is>
          <t>05/2026</t>
        </is>
      </c>
      <c r="L94" s="551" t="n">
        <v>46178.43125</v>
      </c>
    </row>
    <row r="95">
      <c r="A95" t="n">
        <v>122</v>
      </c>
      <c r="B95" t="inlineStr">
        <is>
          <t>23.980.186/0001-98</t>
        </is>
      </c>
      <c r="C95" t="n">
        <v>246</v>
      </c>
      <c r="D95" t="inlineStr">
        <is>
          <t>LUCIANA DE LIRA SANTOS</t>
        </is>
      </c>
      <c r="E95" t="inlineStr">
        <is>
          <t>344.093.368-78</t>
        </is>
      </c>
      <c r="F95" t="n">
        <v>2003</v>
      </c>
      <c r="G95" t="inlineStr">
        <is>
          <t>Gorjeta</t>
        </is>
      </c>
      <c r="H95" t="inlineStr">
        <is>
          <t>1 - Mensal</t>
        </is>
      </c>
      <c r="I95" t="n">
        <v>0</v>
      </c>
      <c r="J95" t="n">
        <v>1735</v>
      </c>
      <c r="K95" t="inlineStr">
        <is>
          <t>05/2026</t>
        </is>
      </c>
      <c r="L95" s="551" t="n">
        <v>46178.43194444444</v>
      </c>
    </row>
    <row r="96">
      <c r="A96" t="n">
        <v>122</v>
      </c>
      <c r="B96" t="inlineStr">
        <is>
          <t>23.980.186/0001-98</t>
        </is>
      </c>
      <c r="C96" t="n">
        <v>252</v>
      </c>
      <c r="D96" t="inlineStr">
        <is>
          <t>SABRINA MARIA MARCELINO</t>
        </is>
      </c>
      <c r="E96" t="inlineStr">
        <is>
          <t>361.048.608-26</t>
        </is>
      </c>
      <c r="F96" t="n">
        <v>2003</v>
      </c>
      <c r="G96" t="inlineStr">
        <is>
          <t>Gorjeta</t>
        </is>
      </c>
      <c r="H96" t="inlineStr">
        <is>
          <t>1 - Mensal</t>
        </is>
      </c>
      <c r="I96" t="n">
        <v>0</v>
      </c>
      <c r="J96" t="n">
        <v>3236</v>
      </c>
      <c r="K96" t="inlineStr">
        <is>
          <t>05/2026</t>
        </is>
      </c>
      <c r="L96" s="551" t="n">
        <v>46178.43194444444</v>
      </c>
    </row>
    <row r="97">
      <c r="A97" t="n">
        <v>122</v>
      </c>
      <c r="B97" t="inlineStr">
        <is>
          <t>23.980.186/0001-98</t>
        </is>
      </c>
      <c r="C97" t="n">
        <v>472</v>
      </c>
      <c r="D97" t="inlineStr">
        <is>
          <t>JACIARA DOS ANJOS BORGES</t>
        </is>
      </c>
      <c r="E97" t="inlineStr">
        <is>
          <t>405.429.268-22</t>
        </is>
      </c>
      <c r="F97" t="n">
        <v>2003</v>
      </c>
      <c r="G97" t="inlineStr">
        <is>
          <t>Gorjeta</t>
        </is>
      </c>
      <c r="H97" t="inlineStr">
        <is>
          <t>1 - Mensal</t>
        </is>
      </c>
      <c r="I97" t="n">
        <v>0</v>
      </c>
      <c r="J97" t="n">
        <v>950</v>
      </c>
      <c r="K97" t="inlineStr">
        <is>
          <t>05/2026</t>
        </is>
      </c>
      <c r="L97" s="551" t="n">
        <v>46178.43194444444</v>
      </c>
    </row>
    <row r="98">
      <c r="A98" t="n">
        <v>122</v>
      </c>
      <c r="B98" t="inlineStr">
        <is>
          <t>23.980.186/0001-98</t>
        </is>
      </c>
      <c r="C98" t="n">
        <v>553</v>
      </c>
      <c r="D98" t="inlineStr">
        <is>
          <t>JESSICA ALVES GONCALVES</t>
        </is>
      </c>
      <c r="E98" t="inlineStr">
        <is>
          <t>484.954.388-01</t>
        </is>
      </c>
      <c r="F98" t="n">
        <v>2003</v>
      </c>
      <c r="G98" t="inlineStr">
        <is>
          <t>Gorjeta</t>
        </is>
      </c>
      <c r="H98" t="inlineStr">
        <is>
          <t>1 - Mensal</t>
        </is>
      </c>
      <c r="I98" t="n">
        <v>0</v>
      </c>
      <c r="J98" t="n">
        <v>2246</v>
      </c>
      <c r="K98" t="inlineStr">
        <is>
          <t>05/2026</t>
        </is>
      </c>
      <c r="L98" s="551" t="n">
        <v>46178.43194444444</v>
      </c>
    </row>
    <row r="99">
      <c r="A99" t="n">
        <v>122</v>
      </c>
      <c r="B99" t="inlineStr">
        <is>
          <t>23.980.186/0001-98</t>
        </is>
      </c>
      <c r="C99" t="n">
        <v>635</v>
      </c>
      <c r="D99" t="inlineStr">
        <is>
          <t>SHEILA ALVES DA SILVA</t>
        </is>
      </c>
      <c r="E99" t="inlineStr">
        <is>
          <t>438.628.148-74</t>
        </is>
      </c>
      <c r="F99" t="n">
        <v>2003</v>
      </c>
      <c r="G99" t="inlineStr">
        <is>
          <t>Gorjeta</t>
        </is>
      </c>
      <c r="H99" t="inlineStr">
        <is>
          <t>1 - Mensal</t>
        </is>
      </c>
      <c r="I99" t="n">
        <v>0</v>
      </c>
      <c r="J99" t="n">
        <v>2246</v>
      </c>
      <c r="K99" t="inlineStr">
        <is>
          <t>05/2026</t>
        </is>
      </c>
      <c r="L99" s="551" t="n">
        <v>46178.43194444444</v>
      </c>
    </row>
    <row r="100">
      <c r="A100" t="n">
        <v>122</v>
      </c>
      <c r="B100" t="inlineStr">
        <is>
          <t>23.980.186/0001-98</t>
        </is>
      </c>
      <c r="C100" t="n">
        <v>708</v>
      </c>
      <c r="D100" t="inlineStr">
        <is>
          <t>TARCIANA FERREIRA DO CARMO</t>
        </is>
      </c>
      <c r="E100" t="inlineStr">
        <is>
          <t>398.312.148-97</t>
        </is>
      </c>
      <c r="F100" t="n">
        <v>2003</v>
      </c>
      <c r="G100" t="inlineStr">
        <is>
          <t>Gorjeta</t>
        </is>
      </c>
      <c r="H100" t="inlineStr">
        <is>
          <t>1 - Mensal</t>
        </is>
      </c>
      <c r="I100" t="n">
        <v>0</v>
      </c>
      <c r="J100" t="n">
        <v>2246</v>
      </c>
      <c r="K100" t="inlineStr">
        <is>
          <t>05/2026</t>
        </is>
      </c>
      <c r="L100" s="551" t="n">
        <v>46178.43194444444</v>
      </c>
    </row>
    <row r="101">
      <c r="A101" t="n">
        <v>122</v>
      </c>
      <c r="B101" t="inlineStr">
        <is>
          <t>23.980.186/0001-98</t>
        </is>
      </c>
      <c r="C101" t="n">
        <v>754</v>
      </c>
      <c r="D101" t="inlineStr">
        <is>
          <t>DAIANE ALVES DA SILVA LIMA</t>
        </is>
      </c>
      <c r="E101" t="inlineStr">
        <is>
          <t>071.002.075-92</t>
        </is>
      </c>
      <c r="F101" t="n">
        <v>2003</v>
      </c>
      <c r="G101" t="inlineStr">
        <is>
          <t>Gorjeta</t>
        </is>
      </c>
      <c r="H101" t="inlineStr">
        <is>
          <t>1 - Mensal</t>
        </is>
      </c>
      <c r="I101" t="n">
        <v>0</v>
      </c>
      <c r="J101" t="n">
        <v>2246</v>
      </c>
      <c r="K101" t="inlineStr">
        <is>
          <t>05/2026</t>
        </is>
      </c>
      <c r="L101" s="551" t="n">
        <v>46178.43194444444</v>
      </c>
    </row>
    <row r="102">
      <c r="A102" t="n">
        <v>122</v>
      </c>
      <c r="B102" t="inlineStr">
        <is>
          <t>23.980.186/0001-98</t>
        </is>
      </c>
      <c r="C102" t="n">
        <v>761</v>
      </c>
      <c r="D102" t="inlineStr">
        <is>
          <t>MATHEUS DOS SANTOS ROCHA</t>
        </is>
      </c>
      <c r="E102" t="inlineStr">
        <is>
          <t>053.050.342-56</t>
        </is>
      </c>
      <c r="F102" t="n">
        <v>2003</v>
      </c>
      <c r="G102" t="inlineStr">
        <is>
          <t>Gorjeta</t>
        </is>
      </c>
      <c r="H102" t="inlineStr">
        <is>
          <t>1 - Mensal</t>
        </is>
      </c>
      <c r="I102" t="n">
        <v>0</v>
      </c>
      <c r="J102" t="n">
        <v>665</v>
      </c>
      <c r="K102" t="inlineStr">
        <is>
          <t>05/2026</t>
        </is>
      </c>
      <c r="L102" s="551" t="n">
        <v>46178.43194444444</v>
      </c>
    </row>
    <row r="103">
      <c r="A103" t="n">
        <v>122</v>
      </c>
      <c r="B103" t="inlineStr">
        <is>
          <t>23.980.186/0001-98</t>
        </is>
      </c>
      <c r="C103" t="n">
        <v>762</v>
      </c>
      <c r="D103" t="inlineStr">
        <is>
          <t>GUILHERME GAK BARBOSA</t>
        </is>
      </c>
      <c r="E103" t="inlineStr">
        <is>
          <t>156.474.087-02</t>
        </is>
      </c>
      <c r="F103" t="n">
        <v>2003</v>
      </c>
      <c r="G103" t="inlineStr">
        <is>
          <t>Gorjeta</t>
        </is>
      </c>
      <c r="H103" t="inlineStr">
        <is>
          <t>1 - Mensal</t>
        </is>
      </c>
      <c r="I103" t="n">
        <v>0</v>
      </c>
      <c r="J103" t="n">
        <v>2561</v>
      </c>
      <c r="K103" t="inlineStr">
        <is>
          <t>05/2026</t>
        </is>
      </c>
      <c r="L103" s="551" t="n">
        <v>46178.43194444444</v>
      </c>
    </row>
    <row r="104">
      <c r="A104" t="n">
        <v>122</v>
      </c>
      <c r="B104" t="inlineStr">
        <is>
          <t>23.980.186/0001-98</t>
        </is>
      </c>
      <c r="C104" t="n">
        <v>764</v>
      </c>
      <c r="D104" t="inlineStr">
        <is>
          <t>BIANCA KIMBERLY DE ALEMEIDA COSMO</t>
        </is>
      </c>
      <c r="E104" t="inlineStr">
        <is>
          <t>562.290.058-16</t>
        </is>
      </c>
      <c r="F104" t="n">
        <v>2003</v>
      </c>
      <c r="G104" t="inlineStr">
        <is>
          <t>Gorjeta</t>
        </is>
      </c>
      <c r="H104" t="inlineStr">
        <is>
          <t>1 - Mensal</t>
        </is>
      </c>
      <c r="I104" t="n">
        <v>0</v>
      </c>
      <c r="J104" t="n">
        <v>3658</v>
      </c>
      <c r="K104" t="inlineStr">
        <is>
          <t>05/2026</t>
        </is>
      </c>
      <c r="L104" s="551" t="n">
        <v>46178.43194444444</v>
      </c>
    </row>
    <row r="105">
      <c r="A105" t="n">
        <v>122</v>
      </c>
      <c r="B105" t="inlineStr">
        <is>
          <t>23.980.186/0001-98</t>
        </is>
      </c>
      <c r="C105" t="n">
        <v>975</v>
      </c>
      <c r="D105" t="inlineStr">
        <is>
          <t>BEATRIZ PACIANI MENDES</t>
        </is>
      </c>
      <c r="E105" t="inlineStr">
        <is>
          <t>522.564.478-39</t>
        </is>
      </c>
      <c r="F105" t="n">
        <v>2003</v>
      </c>
      <c r="G105" t="inlineStr">
        <is>
          <t>Gorjeta</t>
        </is>
      </c>
      <c r="H105" t="inlineStr">
        <is>
          <t>1 - Mensal</t>
        </is>
      </c>
      <c r="I105" t="n">
        <v>0</v>
      </c>
      <c r="J105" t="n">
        <v>2162</v>
      </c>
      <c r="K105" t="inlineStr">
        <is>
          <t>05/2026</t>
        </is>
      </c>
      <c r="L105" s="551" t="n">
        <v>46178.43194444444</v>
      </c>
    </row>
    <row r="106">
      <c r="A106" t="n">
        <v>122</v>
      </c>
      <c r="B106" t="inlineStr">
        <is>
          <t>23.980.186/0001-98</t>
        </is>
      </c>
      <c r="C106" t="n">
        <v>976</v>
      </c>
      <c r="D106" t="inlineStr">
        <is>
          <t>PATRICIA BARRETO DE JESUS</t>
        </is>
      </c>
      <c r="E106" t="inlineStr">
        <is>
          <t>486.142.428-32</t>
        </is>
      </c>
      <c r="F106" t="n">
        <v>2003</v>
      </c>
      <c r="G106" t="inlineStr">
        <is>
          <t>Gorjeta</t>
        </is>
      </c>
      <c r="H106" t="inlineStr">
        <is>
          <t>1 - Mensal</t>
        </is>
      </c>
      <c r="I106" t="n">
        <v>0</v>
      </c>
      <c r="J106" t="n">
        <v>2246</v>
      </c>
      <c r="K106" t="inlineStr">
        <is>
          <t>05/2026</t>
        </is>
      </c>
      <c r="L106" s="551" t="n">
        <v>46178.43194444444</v>
      </c>
    </row>
    <row r="107">
      <c r="A107" t="n">
        <v>122</v>
      </c>
      <c r="B107" t="inlineStr">
        <is>
          <t>23.980.186/0001-98</t>
        </is>
      </c>
      <c r="C107" t="n">
        <v>1075</v>
      </c>
      <c r="D107" t="inlineStr">
        <is>
          <t>GUSTAVO BEZERRA DE LIMA</t>
        </is>
      </c>
      <c r="E107" t="inlineStr">
        <is>
          <t>533.392.738-39</t>
        </is>
      </c>
      <c r="F107" t="n">
        <v>2003</v>
      </c>
      <c r="G107" t="inlineStr">
        <is>
          <t>Gorjeta</t>
        </is>
      </c>
      <c r="H107" t="inlineStr">
        <is>
          <t>1 - Mensal</t>
        </is>
      </c>
      <c r="I107" t="n">
        <v>0</v>
      </c>
      <c r="J107" t="n">
        <v>931</v>
      </c>
      <c r="K107" t="inlineStr">
        <is>
          <t>05/2026</t>
        </is>
      </c>
      <c r="L107" s="551" t="n">
        <v>46178.43194444444</v>
      </c>
    </row>
    <row r="108">
      <c r="A108" t="n">
        <v>122</v>
      </c>
      <c r="B108" t="inlineStr">
        <is>
          <t>23.980.186/0001-98</t>
        </is>
      </c>
      <c r="C108" t="n">
        <v>1129</v>
      </c>
      <c r="D108" t="inlineStr">
        <is>
          <t>JONAS LUIZ HARGER DA SILVA</t>
        </is>
      </c>
      <c r="E108" t="inlineStr">
        <is>
          <t>493.626.148-39</t>
        </is>
      </c>
      <c r="F108" t="n">
        <v>2003</v>
      </c>
      <c r="G108" t="inlineStr">
        <is>
          <t>Gorjeta</t>
        </is>
      </c>
      <c r="H108" t="inlineStr">
        <is>
          <t>1 - Mensal</t>
        </is>
      </c>
      <c r="I108" t="n">
        <v>0</v>
      </c>
      <c r="J108" t="n">
        <v>1939</v>
      </c>
      <c r="K108" t="inlineStr">
        <is>
          <t>05/2026</t>
        </is>
      </c>
      <c r="L108" s="551" t="n">
        <v>46178.43125</v>
      </c>
    </row>
    <row r="109">
      <c r="A109" t="n">
        <v>122</v>
      </c>
      <c r="B109" t="inlineStr">
        <is>
          <t>23.980.186/0001-98</t>
        </is>
      </c>
      <c r="C109" t="n">
        <v>1132</v>
      </c>
      <c r="D109" t="inlineStr">
        <is>
          <t>PATRICK VILLELA</t>
        </is>
      </c>
      <c r="E109" t="inlineStr">
        <is>
          <t>159.982.296-22</t>
        </is>
      </c>
      <c r="F109" t="n">
        <v>2003</v>
      </c>
      <c r="G109" t="inlineStr">
        <is>
          <t>Gorjeta</t>
        </is>
      </c>
      <c r="H109" t="inlineStr">
        <is>
          <t>1 - Mensal</t>
        </is>
      </c>
      <c r="I109" t="n">
        <v>0</v>
      </c>
      <c r="J109" t="n">
        <v>3658</v>
      </c>
      <c r="K109" t="inlineStr">
        <is>
          <t>05/2026</t>
        </is>
      </c>
      <c r="L109" s="551" t="n">
        <v>46178.43125</v>
      </c>
    </row>
    <row r="110">
      <c r="A110" t="n">
        <v>122</v>
      </c>
      <c r="B110" t="inlineStr">
        <is>
          <t>23.980.186/0001-98</t>
        </is>
      </c>
      <c r="C110" t="n">
        <v>1133</v>
      </c>
      <c r="D110" t="inlineStr">
        <is>
          <t>GUILHERME RICHARD SANTOS DE OLIVEIRA</t>
        </is>
      </c>
      <c r="E110" t="inlineStr">
        <is>
          <t>710.862.684-58</t>
        </is>
      </c>
      <c r="F110" t="n">
        <v>2003</v>
      </c>
      <c r="G110" t="inlineStr">
        <is>
          <t>Gorjeta</t>
        </is>
      </c>
      <c r="H110" t="inlineStr">
        <is>
          <t>1 - Mensal</t>
        </is>
      </c>
      <c r="I110" t="n">
        <v>0</v>
      </c>
      <c r="J110" t="n">
        <v>3326</v>
      </c>
      <c r="K110" t="inlineStr">
        <is>
          <t>05/2026</t>
        </is>
      </c>
      <c r="L110" s="551" t="n">
        <v>46178.43125</v>
      </c>
    </row>
    <row r="111">
      <c r="A111" t="n">
        <v>122</v>
      </c>
      <c r="B111" t="inlineStr">
        <is>
          <t>23.980.186/0001-98</t>
        </is>
      </c>
      <c r="C111" t="n">
        <v>1134</v>
      </c>
      <c r="D111" t="inlineStr">
        <is>
          <t>FELIPE DEMETRIO DE SOUSA</t>
        </is>
      </c>
      <c r="E111" t="inlineStr">
        <is>
          <t>374.222.878-10</t>
        </is>
      </c>
      <c r="F111" t="n">
        <v>2003</v>
      </c>
      <c r="G111" t="inlineStr">
        <is>
          <t>Gorjeta</t>
        </is>
      </c>
      <c r="H111" t="inlineStr">
        <is>
          <t>1 - Mensal</t>
        </is>
      </c>
      <c r="I111" t="n">
        <v>0</v>
      </c>
      <c r="J111" t="n">
        <v>3658</v>
      </c>
      <c r="K111" t="inlineStr">
        <is>
          <t>05/2026</t>
        </is>
      </c>
      <c r="L111" s="551" t="n">
        <v>46178.43125</v>
      </c>
    </row>
    <row r="112">
      <c r="A112" t="n">
        <v>122</v>
      </c>
      <c r="B112" t="inlineStr">
        <is>
          <t>23.980.186/0001-98</t>
        </is>
      </c>
      <c r="C112" t="n">
        <v>1135</v>
      </c>
      <c r="D112" t="inlineStr">
        <is>
          <t>FLAVIELLE DA SILVA PEREIRA</t>
        </is>
      </c>
      <c r="E112" t="inlineStr">
        <is>
          <t>376.088.428-81</t>
        </is>
      </c>
      <c r="F112" t="n">
        <v>2003</v>
      </c>
      <c r="G112" t="inlineStr">
        <is>
          <t>Gorjeta</t>
        </is>
      </c>
      <c r="H112" t="inlineStr">
        <is>
          <t>1 - Mensal</t>
        </is>
      </c>
      <c r="I112" t="n">
        <v>0</v>
      </c>
      <c r="J112" t="n">
        <v>1293</v>
      </c>
      <c r="K112" t="inlineStr">
        <is>
          <t>05/2026</t>
        </is>
      </c>
      <c r="L112" s="551" t="n">
        <v>46178.43125</v>
      </c>
    </row>
    <row r="113">
      <c r="A113" t="n">
        <v>122</v>
      </c>
      <c r="B113" t="inlineStr">
        <is>
          <t>23.980.186/0001-98</t>
        </is>
      </c>
      <c r="C113" t="n">
        <v>1136</v>
      </c>
      <c r="D113" t="inlineStr">
        <is>
          <t>ANA BEATRIZ SENA DE OLIVEIRA</t>
        </is>
      </c>
      <c r="E113" t="inlineStr">
        <is>
          <t>476.329.748-14</t>
        </is>
      </c>
      <c r="F113" t="n">
        <v>2003</v>
      </c>
      <c r="G113" t="inlineStr">
        <is>
          <t>Gorjeta</t>
        </is>
      </c>
      <c r="H113" t="inlineStr">
        <is>
          <t>1 - Mensal</t>
        </is>
      </c>
      <c r="I113" t="n">
        <v>0</v>
      </c>
      <c r="J113" t="n">
        <v>1829</v>
      </c>
      <c r="K113" t="inlineStr">
        <is>
          <t>05/2026</t>
        </is>
      </c>
      <c r="L113" s="551" t="n">
        <v>46178.43125</v>
      </c>
    </row>
    <row r="114">
      <c r="A114" t="n">
        <v>122</v>
      </c>
      <c r="B114" t="inlineStr">
        <is>
          <t>23.980.186/0001-98</t>
        </is>
      </c>
      <c r="C114" t="n">
        <v>255</v>
      </c>
      <c r="D114" t="inlineStr">
        <is>
          <t>THIAGO HENRIQUE DE FARIAS</t>
        </is>
      </c>
      <c r="E114" t="inlineStr">
        <is>
          <t>402.072.228-51</t>
        </is>
      </c>
      <c r="F114" t="n">
        <v>2003</v>
      </c>
      <c r="G114" t="inlineStr">
        <is>
          <t>Gorjeta</t>
        </is>
      </c>
      <c r="H114" t="inlineStr">
        <is>
          <t>5 - Rescisão</t>
        </is>
      </c>
      <c r="I114" t="n">
        <v>0</v>
      </c>
      <c r="J114" t="n">
        <v>1141</v>
      </c>
      <c r="K114" t="inlineStr">
        <is>
          <t>05/2026</t>
        </is>
      </c>
      <c r="L114" s="551" t="n">
        <v>46157.49722222222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Unidade</t>
        </is>
      </c>
      <c r="B1" t="inlineStr">
        <is>
          <t>Mês</t>
        </is>
      </c>
      <c r="C1" t="inlineStr">
        <is>
          <t>Categoria</t>
        </is>
      </c>
      <c r="D1" t="inlineStr">
        <is>
          <t>Total Desc</t>
        </is>
      </c>
      <c r="E1" t="inlineStr">
        <is>
          <t>CMV</t>
        </is>
      </c>
      <c r="F1" t="inlineStr">
        <is>
          <t>Permanece no Desconto</t>
        </is>
      </c>
      <c r="G1" t="inlineStr">
        <is>
          <t>Aloca no Centro de Custo</t>
        </is>
      </c>
      <c r="H1" t="inlineStr">
        <is>
          <t>Centro de Custo</t>
        </is>
      </c>
      <c r="I1" t="inlineStr">
        <is>
          <t>Dedução Faturamento - Alimento</t>
        </is>
      </c>
      <c r="J1" t="inlineStr">
        <is>
          <t>Dedução Faturamento - Bebida</t>
        </is>
      </c>
      <c r="K1" t="inlineStr">
        <is>
          <t>Descontos - DRE</t>
        </is>
      </c>
      <c r="L1" t="inlineStr">
        <is>
          <t>Mes_Texto</t>
        </is>
      </c>
    </row>
    <row r="2">
      <c r="A2" t="inlineStr">
        <is>
          <t>Arcos</t>
        </is>
      </c>
      <c r="B2" s="551" t="n">
        <v>46023</v>
      </c>
      <c r="C2" t="inlineStr">
        <is>
          <t>[Degustação] - Flávio Guzzon</t>
        </is>
      </c>
      <c r="D2" t="n">
        <v>924</v>
      </c>
      <c r="E2" t="n">
        <v>0.29</v>
      </c>
      <c r="F2" t="n">
        <v>924</v>
      </c>
      <c r="G2" t="n">
        <v>267.96</v>
      </c>
      <c r="I2" t="n">
        <v>0</v>
      </c>
      <c r="J2" t="n">
        <v>0</v>
      </c>
      <c r="K2" t="inlineStr">
        <is>
          <t>Descontos - Marketing</t>
        </is>
      </c>
      <c r="L2" t="inlineStr">
        <is>
          <t>1/2026</t>
        </is>
      </c>
    </row>
    <row r="3">
      <c r="A3" t="inlineStr">
        <is>
          <t>Arcos</t>
        </is>
      </c>
      <c r="B3" s="551" t="n">
        <v>46082</v>
      </c>
      <c r="C3" t="inlineStr">
        <is>
          <t>[Evento] - Aramis</t>
        </is>
      </c>
      <c r="D3" t="n">
        <v>892</v>
      </c>
      <c r="E3" t="n">
        <v>0.29</v>
      </c>
      <c r="F3" t="n">
        <v>892</v>
      </c>
      <c r="G3" t="n">
        <v>258.68</v>
      </c>
      <c r="K3" t="inlineStr">
        <is>
          <t>Faturamento de Eventos - Promoções Utilizadas</t>
        </is>
      </c>
      <c r="L3" t="inlineStr">
        <is>
          <t>3/2026</t>
        </is>
      </c>
    </row>
    <row r="4">
      <c r="A4" t="inlineStr">
        <is>
          <t>Arcos</t>
        </is>
      </c>
      <c r="B4" s="551" t="n">
        <v>46082</v>
      </c>
      <c r="C4" t="inlineStr">
        <is>
          <t>[Evento] - CMS People Consultoria</t>
        </is>
      </c>
      <c r="D4" t="n">
        <v>81741</v>
      </c>
      <c r="E4" t="n">
        <v>0.29</v>
      </c>
      <c r="F4" t="n">
        <v>81741</v>
      </c>
      <c r="G4" t="n">
        <v>23704.89</v>
      </c>
      <c r="K4" t="inlineStr">
        <is>
          <t>Faturamento de Eventos - Promoções Utilizadas</t>
        </is>
      </c>
      <c r="L4" t="inlineStr">
        <is>
          <t>3/2026</t>
        </is>
      </c>
    </row>
    <row r="5">
      <c r="A5" t="inlineStr">
        <is>
          <t>Arcos</t>
        </is>
      </c>
      <c r="B5" s="551" t="n">
        <v>46023</v>
      </c>
      <c r="C5" t="inlineStr">
        <is>
          <t>[Evento] - Janine Araújo</t>
        </is>
      </c>
      <c r="D5" t="n">
        <v>13070</v>
      </c>
      <c r="E5" t="n">
        <v>0.29</v>
      </c>
      <c r="F5" t="n">
        <v>13070</v>
      </c>
      <c r="G5" t="n">
        <v>3790.3</v>
      </c>
      <c r="K5" t="inlineStr">
        <is>
          <t>Faturamento de Eventos - Promoções Utilizadas</t>
        </is>
      </c>
      <c r="L5" t="inlineStr">
        <is>
          <t>1/2026</t>
        </is>
      </c>
    </row>
    <row r="6">
      <c r="A6" t="inlineStr">
        <is>
          <t>Arcos</t>
        </is>
      </c>
      <c r="B6" s="551" t="n">
        <v>46023</v>
      </c>
      <c r="C6" t="inlineStr">
        <is>
          <t>[Evento] - Milanez &amp; Milaneze</t>
        </is>
      </c>
      <c r="D6" t="n">
        <v>7497</v>
      </c>
      <c r="E6" t="n">
        <v>0.29</v>
      </c>
      <c r="F6" t="n">
        <v>7497</v>
      </c>
      <c r="G6" t="n">
        <v>2174.13</v>
      </c>
      <c r="K6" t="inlineStr">
        <is>
          <t>Faturamento de Eventos - Promoções Utilizadas</t>
        </is>
      </c>
      <c r="L6" t="inlineStr">
        <is>
          <t>1/2026</t>
        </is>
      </c>
    </row>
    <row r="7">
      <c r="A7" t="inlineStr">
        <is>
          <t>Arcos</t>
        </is>
      </c>
      <c r="B7" s="551" t="n">
        <v>46113</v>
      </c>
      <c r="C7" t="inlineStr">
        <is>
          <t>[Evento] - Oma Administradora de Imóveis</t>
        </is>
      </c>
      <c r="D7" t="n">
        <v>14296</v>
      </c>
      <c r="E7" t="n">
        <v>0.29</v>
      </c>
      <c r="F7" t="n">
        <v>14296</v>
      </c>
      <c r="G7" t="n">
        <v>4145.84</v>
      </c>
      <c r="K7" t="inlineStr">
        <is>
          <t>Faturamento de Eventos - Promoções Utilizadas</t>
        </is>
      </c>
      <c r="L7" t="inlineStr">
        <is>
          <t>4/2026</t>
        </is>
      </c>
    </row>
    <row r="8">
      <c r="A8" t="inlineStr">
        <is>
          <t>Arcos</t>
        </is>
      </c>
      <c r="B8" s="551" t="n">
        <v>46143</v>
      </c>
      <c r="C8" t="inlineStr">
        <is>
          <t>[Evento] - Pearson Education do Brasil</t>
        </is>
      </c>
      <c r="D8" t="n">
        <v>41142</v>
      </c>
      <c r="E8" t="n">
        <v>0.29</v>
      </c>
      <c r="F8" t="n">
        <v>41142</v>
      </c>
      <c r="G8" t="n">
        <v>11931.18</v>
      </c>
      <c r="K8" t="inlineStr">
        <is>
          <t>Faturamento de Eventos - Promoções Utilizadas</t>
        </is>
      </c>
      <c r="L8" t="inlineStr">
        <is>
          <t>5/2026</t>
        </is>
      </c>
    </row>
    <row r="9">
      <c r="A9" t="inlineStr">
        <is>
          <t>Arcos</t>
        </is>
      </c>
      <c r="B9" s="551" t="n">
        <v>46054</v>
      </c>
      <c r="C9" t="inlineStr">
        <is>
          <t>[Evento] - Pearson Education do Brasil</t>
        </is>
      </c>
      <c r="D9" t="n">
        <v>1083</v>
      </c>
      <c r="E9" t="n">
        <v>0.29</v>
      </c>
      <c r="F9" t="n">
        <v>1083</v>
      </c>
      <c r="G9" t="n">
        <v>314.07</v>
      </c>
      <c r="K9" t="inlineStr">
        <is>
          <t>Faturamento de Eventos - Promoções Utilizadas</t>
        </is>
      </c>
      <c r="L9" t="inlineStr">
        <is>
          <t>2/2026</t>
        </is>
      </c>
    </row>
    <row r="10">
      <c r="A10" t="inlineStr">
        <is>
          <t>Arcos</t>
        </is>
      </c>
      <c r="B10" s="551" t="n">
        <v>46143</v>
      </c>
      <c r="C10" t="inlineStr">
        <is>
          <t>[Evento] - Renatra Fonseca</t>
        </is>
      </c>
      <c r="D10" t="n">
        <v>37322</v>
      </c>
      <c r="E10" t="n">
        <v>0.29</v>
      </c>
      <c r="F10" t="n">
        <v>37322</v>
      </c>
      <c r="G10" t="n">
        <v>10823.38</v>
      </c>
      <c r="K10" t="inlineStr">
        <is>
          <t>Faturamento de Eventos - Promoções Utilizadas</t>
        </is>
      </c>
      <c r="L10" t="inlineStr">
        <is>
          <t>5/2026</t>
        </is>
      </c>
    </row>
    <row r="11">
      <c r="A11" t="inlineStr">
        <is>
          <t>Arcos</t>
        </is>
      </c>
      <c r="B11" s="551" t="n">
        <v>46082</v>
      </c>
      <c r="C11" t="inlineStr">
        <is>
          <t>[Evento] - Riachuelo</t>
        </is>
      </c>
      <c r="D11" t="n">
        <v>34913</v>
      </c>
      <c r="E11" t="n">
        <v>0.29</v>
      </c>
      <c r="F11" t="n">
        <v>34913</v>
      </c>
      <c r="G11" t="n">
        <v>10124.77</v>
      </c>
      <c r="K11" t="inlineStr">
        <is>
          <t>Faturamento de Eventos - Promoções Utilizadas</t>
        </is>
      </c>
      <c r="L11" t="inlineStr">
        <is>
          <t>3/2026</t>
        </is>
      </c>
    </row>
    <row r="12">
      <c r="A12" t="inlineStr">
        <is>
          <t>Arcos</t>
        </is>
      </c>
      <c r="B12" s="551" t="n">
        <v>46143</v>
      </c>
      <c r="C12" t="inlineStr">
        <is>
          <t>[Evento] - Sebastian Professional</t>
        </is>
      </c>
      <c r="D12" t="n">
        <v>3142</v>
      </c>
      <c r="E12" t="n">
        <v>0.29</v>
      </c>
      <c r="F12" t="n">
        <v>3142</v>
      </c>
      <c r="G12" t="n">
        <v>911.1799999999999</v>
      </c>
      <c r="K12" t="inlineStr">
        <is>
          <t>Faturamento de Eventos - Promoções Utilizadas</t>
        </is>
      </c>
      <c r="L12" t="inlineStr">
        <is>
          <t>5/2026</t>
        </is>
      </c>
    </row>
    <row r="13">
      <c r="A13" t="inlineStr">
        <is>
          <t>Arcos</t>
        </is>
      </c>
      <c r="B13" s="551" t="n">
        <v>46143</v>
      </c>
      <c r="C13" t="inlineStr">
        <is>
          <t>[Evento] - Único</t>
        </is>
      </c>
      <c r="D13" t="n">
        <v>6163</v>
      </c>
      <c r="E13" t="n">
        <v>0.29</v>
      </c>
      <c r="F13" t="n">
        <v>6163</v>
      </c>
      <c r="G13" t="n">
        <v>1787.27</v>
      </c>
      <c r="K13" t="inlineStr">
        <is>
          <t>Faturamento de Eventos - Promoções Utilizadas</t>
        </is>
      </c>
      <c r="L13" t="inlineStr">
        <is>
          <t>5/2026</t>
        </is>
      </c>
    </row>
    <row r="14">
      <c r="A14" t="inlineStr">
        <is>
          <t>Arcos</t>
        </is>
      </c>
      <c r="B14" s="551" t="n">
        <v>46054</v>
      </c>
      <c r="C14" t="inlineStr">
        <is>
          <t>[Evento] - Vinci Brand &amp; Revenue</t>
        </is>
      </c>
      <c r="D14" t="n">
        <v>6733</v>
      </c>
      <c r="E14" t="n">
        <v>0.29</v>
      </c>
      <c r="F14" t="n">
        <v>6733</v>
      </c>
      <c r="G14" t="n">
        <v>1952.57</v>
      </c>
      <c r="K14" t="inlineStr">
        <is>
          <t>Faturamento de Eventos - Promoções Utilizadas</t>
        </is>
      </c>
      <c r="L14" t="inlineStr">
        <is>
          <t>2/2026</t>
        </is>
      </c>
    </row>
    <row r="15">
      <c r="A15" t="inlineStr">
        <is>
          <t>Arcos</t>
        </is>
      </c>
      <c r="B15" s="551" t="n">
        <v>46143</v>
      </c>
      <c r="C15" t="inlineStr">
        <is>
          <t>30% ESHOWS - CPF</t>
        </is>
      </c>
      <c r="D15" t="n">
        <v>40.8</v>
      </c>
      <c r="E15" t="n">
        <v>0.29</v>
      </c>
      <c r="F15" t="n">
        <v>40.8</v>
      </c>
      <c r="G15" t="n">
        <v>11.83</v>
      </c>
      <c r="K15" t="inlineStr">
        <is>
          <t>Desconto - Alimentação Escritório</t>
        </is>
      </c>
      <c r="L15" t="inlineStr">
        <is>
          <t>5/2026</t>
        </is>
      </c>
    </row>
    <row r="16">
      <c r="A16" t="inlineStr">
        <is>
          <t>Arcos</t>
        </is>
      </c>
      <c r="B16" s="551" t="n">
        <v>46143</v>
      </c>
      <c r="C16" t="inlineStr">
        <is>
          <t>30% FÁBRICA DE BARES - CPF</t>
        </is>
      </c>
      <c r="D16" t="n">
        <v>1902.6</v>
      </c>
      <c r="E16" t="n">
        <v>0.29</v>
      </c>
      <c r="F16" t="n">
        <v>1902.6</v>
      </c>
      <c r="G16" t="n">
        <v>551.75</v>
      </c>
      <c r="K16" t="inlineStr">
        <is>
          <t>Desconto - Alimentação Escritório</t>
        </is>
      </c>
      <c r="L16" t="inlineStr">
        <is>
          <t>5/2026</t>
        </is>
      </c>
    </row>
    <row r="17">
      <c r="A17" t="inlineStr">
        <is>
          <t>Arcos</t>
        </is>
      </c>
      <c r="B17" s="551" t="n">
        <v>46113</v>
      </c>
      <c r="C17" t="inlineStr">
        <is>
          <t>30% FÁBRICA DE BARES - CPF</t>
        </is>
      </c>
      <c r="D17" t="n">
        <v>2480.1</v>
      </c>
      <c r="E17" t="n">
        <v>0.29</v>
      </c>
      <c r="F17" t="n">
        <v>2480.1</v>
      </c>
      <c r="G17" t="n">
        <v>719.23</v>
      </c>
      <c r="K17" t="inlineStr">
        <is>
          <t>Desconto - Alimentação Escritório</t>
        </is>
      </c>
      <c r="L17" t="inlineStr">
        <is>
          <t>4/2026</t>
        </is>
      </c>
    </row>
    <row r="18">
      <c r="A18" t="inlineStr">
        <is>
          <t>Arcos</t>
        </is>
      </c>
      <c r="B18" s="551" t="n">
        <v>46023</v>
      </c>
      <c r="C18" t="inlineStr">
        <is>
          <t>30% FÁBRICA DE BARES - CPF</t>
        </is>
      </c>
      <c r="D18" t="n">
        <v>2250</v>
      </c>
      <c r="E18" t="n">
        <v>0.29</v>
      </c>
      <c r="F18" t="n">
        <v>2250</v>
      </c>
      <c r="G18" t="n">
        <v>652.5</v>
      </c>
      <c r="K18" t="inlineStr">
        <is>
          <t>Desconto - Alimentação Escritório</t>
        </is>
      </c>
      <c r="L18" t="inlineStr">
        <is>
          <t>1/2026</t>
        </is>
      </c>
    </row>
    <row r="19">
      <c r="A19" t="inlineStr">
        <is>
          <t>Arcos</t>
        </is>
      </c>
      <c r="B19" s="551" t="n">
        <v>46082</v>
      </c>
      <c r="C19" t="inlineStr">
        <is>
          <t>30% FÁBRICA DE BARES - CPF</t>
        </is>
      </c>
      <c r="D19" t="n">
        <v>2733.3</v>
      </c>
      <c r="E19" t="n">
        <v>0.29</v>
      </c>
      <c r="F19" t="n">
        <v>2733.3</v>
      </c>
      <c r="G19" t="n">
        <v>792.66</v>
      </c>
      <c r="K19" t="inlineStr">
        <is>
          <t>Desconto - Alimentação Escritório</t>
        </is>
      </c>
      <c r="L19" t="inlineStr">
        <is>
          <t>3/2026</t>
        </is>
      </c>
    </row>
    <row r="20">
      <c r="A20" t="inlineStr">
        <is>
          <t>Arcos</t>
        </is>
      </c>
      <c r="B20" s="551" t="n">
        <v>46054</v>
      </c>
      <c r="C20" t="inlineStr">
        <is>
          <t>30% FÁBRICA DE BARES - CPF</t>
        </is>
      </c>
      <c r="D20" t="n">
        <v>2577.6</v>
      </c>
      <c r="E20" t="n">
        <v>0.29</v>
      </c>
      <c r="F20" t="n">
        <v>2577.6</v>
      </c>
      <c r="G20" t="n">
        <v>747.5</v>
      </c>
      <c r="K20" t="inlineStr">
        <is>
          <t>Desconto - Alimentação Escritório</t>
        </is>
      </c>
      <c r="L20" t="inlineStr">
        <is>
          <t>2/2026</t>
        </is>
      </c>
    </row>
    <row r="21">
      <c r="A21" t="inlineStr">
        <is>
          <t>Arcos</t>
        </is>
      </c>
      <c r="B21" s="551" t="n">
        <v>46054</v>
      </c>
      <c r="C21" t="inlineStr">
        <is>
          <t>COLABORADORES (30%)</t>
        </is>
      </c>
      <c r="D21" t="n">
        <v>496.8</v>
      </c>
      <c r="E21" t="n">
        <v>0.29</v>
      </c>
      <c r="F21" t="n">
        <v>352.73</v>
      </c>
      <c r="G21" t="n">
        <v>144.07</v>
      </c>
      <c r="H21" t="inlineStr">
        <is>
          <t xml:space="preserve">  -  Alimentação Funcionário</t>
        </is>
      </c>
      <c r="K21" t="inlineStr">
        <is>
          <t>Desconto - Alimentação Escritório</t>
        </is>
      </c>
      <c r="L21" t="inlineStr">
        <is>
          <t>2/2026</t>
        </is>
      </c>
    </row>
    <row r="22">
      <c r="A22" t="inlineStr">
        <is>
          <t>Arcos</t>
        </is>
      </c>
      <c r="B22" s="551" t="n">
        <v>46113</v>
      </c>
      <c r="C22" t="inlineStr">
        <is>
          <t>COLABORADORES (30%)</t>
        </is>
      </c>
      <c r="D22" t="n">
        <v>277.95</v>
      </c>
      <c r="E22" t="n">
        <v>0.29</v>
      </c>
      <c r="F22" t="n">
        <v>197.34</v>
      </c>
      <c r="G22" t="n">
        <v>80.61</v>
      </c>
      <c r="H22" t="inlineStr">
        <is>
          <t xml:space="preserve">  -  Alimentação Funcionário</t>
        </is>
      </c>
      <c r="K22" t="inlineStr">
        <is>
          <t>Desconto - Alimentação Escritório</t>
        </is>
      </c>
      <c r="L22" t="inlineStr">
        <is>
          <t>4/2026</t>
        </is>
      </c>
    </row>
    <row r="23">
      <c r="A23" t="inlineStr">
        <is>
          <t>Arcos</t>
        </is>
      </c>
      <c r="B23" s="551" t="n">
        <v>46082</v>
      </c>
      <c r="C23" t="inlineStr">
        <is>
          <t>COLABORADORES (30%)</t>
        </is>
      </c>
      <c r="D23" t="n">
        <v>394.44</v>
      </c>
      <c r="E23" t="n">
        <v>0.29</v>
      </c>
      <c r="F23" t="n">
        <v>280.05</v>
      </c>
      <c r="G23" t="n">
        <v>114.39</v>
      </c>
      <c r="H23" t="inlineStr">
        <is>
          <t xml:space="preserve">  -  Alimentação Funcionário</t>
        </is>
      </c>
      <c r="K23" t="inlineStr">
        <is>
          <t>Desconto - Alimentação Escritório</t>
        </is>
      </c>
      <c r="L23" t="inlineStr">
        <is>
          <t>3/2026</t>
        </is>
      </c>
    </row>
    <row r="24">
      <c r="A24" t="inlineStr">
        <is>
          <t>Arcos</t>
        </is>
      </c>
      <c r="B24" s="551" t="n">
        <v>46023</v>
      </c>
      <c r="C24" t="inlineStr">
        <is>
          <t>COLABORADORES (30%)</t>
        </is>
      </c>
      <c r="D24" t="n">
        <v>714.7</v>
      </c>
      <c r="E24" t="n">
        <v>0.29</v>
      </c>
      <c r="F24" t="n">
        <v>507.44</v>
      </c>
      <c r="G24" t="n">
        <v>207.26</v>
      </c>
      <c r="H24" t="inlineStr">
        <is>
          <t xml:space="preserve">  -  Alimentação Funcionário</t>
        </is>
      </c>
      <c r="K24" t="inlineStr">
        <is>
          <t>Desconto - Alimentação Escritório</t>
        </is>
      </c>
      <c r="L24" t="inlineStr">
        <is>
          <t>1/2026</t>
        </is>
      </c>
    </row>
    <row r="25">
      <c r="A25" t="inlineStr">
        <is>
          <t>Arcos</t>
        </is>
      </c>
      <c r="B25" s="551" t="n">
        <v>46143</v>
      </c>
      <c r="C25" t="inlineStr">
        <is>
          <t>COLABORADORES (30%)</t>
        </is>
      </c>
      <c r="D25" t="n">
        <v>415.8</v>
      </c>
      <c r="E25" t="n">
        <v>0.29</v>
      </c>
      <c r="F25" t="n">
        <v>295.22</v>
      </c>
      <c r="G25" t="n">
        <v>120.58</v>
      </c>
      <c r="H25" t="inlineStr">
        <is>
          <t xml:space="preserve">  -  Alimentação Funcionário</t>
        </is>
      </c>
      <c r="K25" t="inlineStr">
        <is>
          <t>Desconto - Alimentação Escritório</t>
        </is>
      </c>
      <c r="L25" t="inlineStr">
        <is>
          <t>5/2026</t>
        </is>
      </c>
    </row>
    <row r="26">
      <c r="A26" t="inlineStr">
        <is>
          <t>Arcos</t>
        </is>
      </c>
      <c r="B26" s="551" t="n">
        <v>46023</v>
      </c>
      <c r="C26" t="inlineStr">
        <is>
          <t>CONSUMO GERENCIAL</t>
        </is>
      </c>
      <c r="D26" t="n">
        <v>4619.7</v>
      </c>
      <c r="E26" t="n">
        <v>0.29</v>
      </c>
      <c r="F26" t="n">
        <v>3279.99</v>
      </c>
      <c r="G26" t="n">
        <v>1339.71</v>
      </c>
      <c r="H26" t="inlineStr">
        <is>
          <t xml:space="preserve">  -  Alimentação Funcionário</t>
        </is>
      </c>
      <c r="K26" t="inlineStr">
        <is>
          <t>Desconto - Alimentação Escritório</t>
        </is>
      </c>
      <c r="L26" t="inlineStr">
        <is>
          <t>1/2026</t>
        </is>
      </c>
    </row>
    <row r="27">
      <c r="A27" t="inlineStr">
        <is>
          <t>Arcos</t>
        </is>
      </c>
      <c r="B27" s="551" t="n">
        <v>46054</v>
      </c>
      <c r="C27" t="inlineStr">
        <is>
          <t>CONSUMO GERENCIAL</t>
        </is>
      </c>
      <c r="D27" t="n">
        <v>6310.1</v>
      </c>
      <c r="E27" t="n">
        <v>0.29</v>
      </c>
      <c r="F27" t="n">
        <v>4480.17</v>
      </c>
      <c r="G27" t="n">
        <v>1829.93</v>
      </c>
      <c r="H27" t="inlineStr">
        <is>
          <t xml:space="preserve">  -  Alimentação Funcionário</t>
        </is>
      </c>
      <c r="K27" t="inlineStr">
        <is>
          <t>Desconto - Alimentação Escritório</t>
        </is>
      </c>
      <c r="L27" t="inlineStr">
        <is>
          <t>2/2026</t>
        </is>
      </c>
    </row>
    <row r="28">
      <c r="A28" t="inlineStr">
        <is>
          <t>Arcos</t>
        </is>
      </c>
      <c r="B28" s="551" t="n">
        <v>46143</v>
      </c>
      <c r="C28" t="inlineStr">
        <is>
          <t>CONSUMO GERENCIAL</t>
        </is>
      </c>
      <c r="D28" t="n">
        <v>6870.5</v>
      </c>
      <c r="E28" t="n">
        <v>0.29</v>
      </c>
      <c r="F28" t="n">
        <v>4878.06</v>
      </c>
      <c r="G28" t="n">
        <v>1992.45</v>
      </c>
      <c r="H28" t="inlineStr">
        <is>
          <t xml:space="preserve">  -  Alimentação Funcionário</t>
        </is>
      </c>
      <c r="K28" t="inlineStr">
        <is>
          <t>Desconto - Alimentação Escritório</t>
        </is>
      </c>
      <c r="L28" t="inlineStr">
        <is>
          <t>5/2026</t>
        </is>
      </c>
    </row>
    <row r="29">
      <c r="A29" t="inlineStr">
        <is>
          <t>Arcos</t>
        </is>
      </c>
      <c r="B29" s="551" t="n">
        <v>46113</v>
      </c>
      <c r="C29" t="inlineStr">
        <is>
          <t>CONSUMO GERENCIAL</t>
        </is>
      </c>
      <c r="D29" t="n">
        <v>5829.78</v>
      </c>
      <c r="E29" t="n">
        <v>0.29</v>
      </c>
      <c r="F29" t="n">
        <v>4139.14</v>
      </c>
      <c r="G29" t="n">
        <v>1690.64</v>
      </c>
      <c r="H29" t="inlineStr">
        <is>
          <t xml:space="preserve">  -  Alimentação Funcionário</t>
        </is>
      </c>
      <c r="K29" t="inlineStr">
        <is>
          <t>Desconto - Alimentação Escritório</t>
        </is>
      </c>
      <c r="L29" t="inlineStr">
        <is>
          <t>4/2026</t>
        </is>
      </c>
    </row>
    <row r="30">
      <c r="A30" t="inlineStr">
        <is>
          <t>Arcos</t>
        </is>
      </c>
      <c r="B30" s="551" t="n">
        <v>46082</v>
      </c>
      <c r="C30" t="inlineStr">
        <is>
          <t>CONSUMO GERENCIAL</t>
        </is>
      </c>
      <c r="D30" t="n">
        <v>5256.6</v>
      </c>
      <c r="E30" t="n">
        <v>0.29</v>
      </c>
      <c r="F30" t="n">
        <v>3732.19</v>
      </c>
      <c r="G30" t="n">
        <v>1524.41</v>
      </c>
      <c r="H30" t="inlineStr">
        <is>
          <t xml:space="preserve">  -  Alimentação Funcionário</t>
        </is>
      </c>
      <c r="K30" t="inlineStr">
        <is>
          <t>Desconto - Alimentação Escritório</t>
        </is>
      </c>
      <c r="L30" t="inlineStr">
        <is>
          <t>3/2026</t>
        </is>
      </c>
    </row>
    <row r="31">
      <c r="A31" t="inlineStr">
        <is>
          <t>Arcos</t>
        </is>
      </c>
      <c r="B31" s="551" t="n">
        <v>46082</v>
      </c>
      <c r="C31" t="inlineStr">
        <is>
          <t>CONTA ASSINADA</t>
        </is>
      </c>
      <c r="D31" t="n">
        <v>1483.68</v>
      </c>
      <c r="E31" t="n">
        <v>0.29</v>
      </c>
      <c r="F31" t="n">
        <v>1483.68</v>
      </c>
      <c r="G31" t="n">
        <v>430.27</v>
      </c>
      <c r="K31" t="inlineStr">
        <is>
          <t>Descontos - Operação</t>
        </is>
      </c>
      <c r="L31" t="inlineStr">
        <is>
          <t>3/2026</t>
        </is>
      </c>
    </row>
    <row r="32">
      <c r="A32" t="inlineStr">
        <is>
          <t>Arcos</t>
        </is>
      </c>
      <c r="B32" s="551" t="n">
        <v>46113</v>
      </c>
      <c r="C32" t="inlineStr">
        <is>
          <t>CONTA ASSINADA</t>
        </is>
      </c>
      <c r="D32" t="n">
        <v>583.17</v>
      </c>
      <c r="E32" t="n">
        <v>0.29</v>
      </c>
      <c r="F32" t="n">
        <v>583.17</v>
      </c>
      <c r="G32" t="n">
        <v>169.12</v>
      </c>
      <c r="K32" t="inlineStr">
        <is>
          <t>Descontos - Operação</t>
        </is>
      </c>
      <c r="L32" t="inlineStr">
        <is>
          <t>4/2026</t>
        </is>
      </c>
    </row>
    <row r="33">
      <c r="A33" t="inlineStr">
        <is>
          <t>Arcos</t>
        </is>
      </c>
      <c r="B33" s="551" t="n">
        <v>46054</v>
      </c>
      <c r="C33" t="inlineStr">
        <is>
          <t>CONTA ASSINADA</t>
        </is>
      </c>
      <c r="D33" t="n">
        <v>79</v>
      </c>
      <c r="E33" t="n">
        <v>0.29</v>
      </c>
      <c r="F33" t="n">
        <v>79</v>
      </c>
      <c r="G33" t="n">
        <v>22.91</v>
      </c>
      <c r="K33" t="inlineStr">
        <is>
          <t>Descontos - Operação</t>
        </is>
      </c>
      <c r="L33" t="inlineStr">
        <is>
          <t>2/2026</t>
        </is>
      </c>
    </row>
    <row r="34">
      <c r="A34" t="inlineStr">
        <is>
          <t>Arcos</t>
        </is>
      </c>
      <c r="B34" s="551" t="n">
        <v>46143</v>
      </c>
      <c r="C34" t="inlineStr">
        <is>
          <t>CONTA ASSINADA</t>
        </is>
      </c>
      <c r="D34" t="n">
        <v>343</v>
      </c>
      <c r="E34" t="n">
        <v>0.29</v>
      </c>
      <c r="F34" t="n">
        <v>343</v>
      </c>
      <c r="G34" t="n">
        <v>99.47</v>
      </c>
      <c r="K34" t="inlineStr">
        <is>
          <t>Descontos - Operação</t>
        </is>
      </c>
      <c r="L34" t="inlineStr">
        <is>
          <t>5/2026</t>
        </is>
      </c>
    </row>
    <row r="35">
      <c r="A35" t="inlineStr">
        <is>
          <t>Arcos</t>
        </is>
      </c>
      <c r="B35" s="551" t="n">
        <v>46023</v>
      </c>
      <c r="C35" t="inlineStr">
        <is>
          <t>CONTA ASSINADA</t>
        </is>
      </c>
      <c r="D35" t="n">
        <v>160.38</v>
      </c>
      <c r="E35" t="n">
        <v>0.29</v>
      </c>
      <c r="F35" t="n">
        <v>160.38</v>
      </c>
      <c r="G35" t="n">
        <v>46.51</v>
      </c>
      <c r="K35" t="inlineStr">
        <is>
          <t>Descontos - Operação</t>
        </is>
      </c>
      <c r="L35" t="inlineStr">
        <is>
          <t>1/2026</t>
        </is>
      </c>
    </row>
    <row r="36">
      <c r="A36" t="inlineStr">
        <is>
          <t>Arcos</t>
        </is>
      </c>
      <c r="B36" s="551" t="n">
        <v>46054</v>
      </c>
      <c r="C36" t="inlineStr">
        <is>
          <t>CONVÊNIO</t>
        </is>
      </c>
      <c r="D36" t="n">
        <v>1312.98</v>
      </c>
      <c r="E36" t="n">
        <v>0.29</v>
      </c>
      <c r="F36" t="n">
        <v>1312.98</v>
      </c>
      <c r="G36" t="n">
        <v>380.76</v>
      </c>
      <c r="K36" t="inlineStr">
        <is>
          <t>Descontos - Operação</t>
        </is>
      </c>
      <c r="L36" t="inlineStr">
        <is>
          <t>2/2026</t>
        </is>
      </c>
    </row>
    <row r="37">
      <c r="A37" t="inlineStr">
        <is>
          <t>Arcos</t>
        </is>
      </c>
      <c r="B37" s="551" t="n">
        <v>46082</v>
      </c>
      <c r="C37" t="inlineStr">
        <is>
          <t>CONVÊNIO</t>
        </is>
      </c>
      <c r="D37" t="n">
        <v>1045.65</v>
      </c>
      <c r="E37" t="n">
        <v>0.29</v>
      </c>
      <c r="F37" t="n">
        <v>1045.65</v>
      </c>
      <c r="G37" t="n">
        <v>303.24</v>
      </c>
      <c r="K37" t="inlineStr">
        <is>
          <t>Descontos - Operação</t>
        </is>
      </c>
      <c r="L37" t="inlineStr">
        <is>
          <t>3/2026</t>
        </is>
      </c>
    </row>
    <row r="38">
      <c r="A38" t="inlineStr">
        <is>
          <t>Arcos</t>
        </is>
      </c>
      <c r="B38" s="551" t="n">
        <v>46023</v>
      </c>
      <c r="C38" t="inlineStr">
        <is>
          <t>CONVÊNIO</t>
        </is>
      </c>
      <c r="D38" t="n">
        <v>1896.2</v>
      </c>
      <c r="E38" t="n">
        <v>0.29</v>
      </c>
      <c r="F38" t="n">
        <v>1896.2</v>
      </c>
      <c r="G38" t="n">
        <v>549.9</v>
      </c>
      <c r="K38" t="inlineStr">
        <is>
          <t>Descontos - Operação</t>
        </is>
      </c>
      <c r="L38" t="inlineStr">
        <is>
          <t>1/2026</t>
        </is>
      </c>
    </row>
    <row r="39">
      <c r="A39" t="inlineStr">
        <is>
          <t>Arcos</t>
        </is>
      </c>
      <c r="B39" s="551" t="n">
        <v>46113</v>
      </c>
      <c r="C39" t="inlineStr">
        <is>
          <t>CONVÊNIO</t>
        </is>
      </c>
      <c r="D39" t="n">
        <v>1429.2</v>
      </c>
      <c r="E39" t="n">
        <v>0.29</v>
      </c>
      <c r="F39" t="n">
        <v>1429.2</v>
      </c>
      <c r="G39" t="n">
        <v>414.47</v>
      </c>
      <c r="K39" t="inlineStr">
        <is>
          <t>Descontos - Operação</t>
        </is>
      </c>
      <c r="L39" t="inlineStr">
        <is>
          <t>4/2026</t>
        </is>
      </c>
    </row>
    <row r="40">
      <c r="A40" t="inlineStr">
        <is>
          <t>Arcos</t>
        </is>
      </c>
      <c r="B40" s="551" t="n">
        <v>46143</v>
      </c>
      <c r="C40" t="inlineStr">
        <is>
          <t>CONVÊNIO</t>
        </is>
      </c>
      <c r="D40" t="n">
        <v>1510.8</v>
      </c>
      <c r="E40" t="n">
        <v>0.29</v>
      </c>
      <c r="F40" t="n">
        <v>1510.8</v>
      </c>
      <c r="G40" t="n">
        <v>438.13</v>
      </c>
      <c r="K40" t="inlineStr">
        <is>
          <t>Descontos - Operação</t>
        </is>
      </c>
      <c r="L40" t="inlineStr">
        <is>
          <t>5/2026</t>
        </is>
      </c>
    </row>
    <row r="41">
      <c r="A41" t="inlineStr">
        <is>
          <t>Arcos</t>
        </is>
      </c>
      <c r="B41" s="551" t="n">
        <v>46082</v>
      </c>
      <c r="C41" t="inlineStr">
        <is>
          <t>CORTESIA</t>
        </is>
      </c>
      <c r="D41" t="n">
        <v>4188.2</v>
      </c>
      <c r="E41" t="n">
        <v>0.29</v>
      </c>
      <c r="F41" t="n">
        <v>4188.2</v>
      </c>
      <c r="G41" t="n">
        <v>1214.58</v>
      </c>
      <c r="K41" t="inlineStr">
        <is>
          <t>Descontos - Operação</t>
        </is>
      </c>
      <c r="L41" t="inlineStr">
        <is>
          <t>3/2026</t>
        </is>
      </c>
    </row>
    <row r="42">
      <c r="A42" t="inlineStr">
        <is>
          <t>Arcos</t>
        </is>
      </c>
      <c r="B42" s="551" t="n">
        <v>46143</v>
      </c>
      <c r="C42" t="inlineStr">
        <is>
          <t>CORTESIA</t>
        </is>
      </c>
      <c r="D42" t="n">
        <v>3936.66</v>
      </c>
      <c r="E42" t="n">
        <v>0.29</v>
      </c>
      <c r="F42" t="n">
        <v>3936.66</v>
      </c>
      <c r="G42" t="n">
        <v>1141.63</v>
      </c>
      <c r="K42" t="inlineStr">
        <is>
          <t>Descontos - Operação</t>
        </is>
      </c>
      <c r="L42" t="inlineStr">
        <is>
          <t>5/2026</t>
        </is>
      </c>
    </row>
    <row r="43">
      <c r="A43" t="inlineStr">
        <is>
          <t>Arcos</t>
        </is>
      </c>
      <c r="B43" s="551" t="n">
        <v>46113</v>
      </c>
      <c r="C43" t="inlineStr">
        <is>
          <t>CORTESIA</t>
        </is>
      </c>
      <c r="D43" t="n">
        <v>3528</v>
      </c>
      <c r="E43" t="n">
        <v>0.29</v>
      </c>
      <c r="F43" t="n">
        <v>3528</v>
      </c>
      <c r="G43" t="n">
        <v>1023.12</v>
      </c>
      <c r="K43" t="inlineStr">
        <is>
          <t>Descontos - Operação</t>
        </is>
      </c>
      <c r="L43" t="inlineStr">
        <is>
          <t>4/2026</t>
        </is>
      </c>
    </row>
    <row r="44">
      <c r="A44" t="inlineStr">
        <is>
          <t>Arcos</t>
        </is>
      </c>
      <c r="B44" s="551" t="n">
        <v>46023</v>
      </c>
      <c r="C44" t="inlineStr">
        <is>
          <t>CORTESIA</t>
        </is>
      </c>
      <c r="D44" t="n">
        <v>3839</v>
      </c>
      <c r="E44" t="n">
        <v>0.29</v>
      </c>
      <c r="F44" t="n">
        <v>3839</v>
      </c>
      <c r="G44" t="n">
        <v>1113.31</v>
      </c>
      <c r="K44" t="inlineStr">
        <is>
          <t>Descontos - Operação</t>
        </is>
      </c>
      <c r="L44" t="inlineStr">
        <is>
          <t>1/2026</t>
        </is>
      </c>
    </row>
    <row r="45">
      <c r="A45" t="inlineStr">
        <is>
          <t>Arcos</t>
        </is>
      </c>
      <c r="B45" s="551" t="n">
        <v>46054</v>
      </c>
      <c r="C45" t="inlineStr">
        <is>
          <t>CORTESIA</t>
        </is>
      </c>
      <c r="D45" t="n">
        <v>3724</v>
      </c>
      <c r="E45" t="n">
        <v>0.29</v>
      </c>
      <c r="F45" t="n">
        <v>3724</v>
      </c>
      <c r="G45" t="n">
        <v>1079.96</v>
      </c>
      <c r="K45" t="inlineStr">
        <is>
          <t>Descontos - Operação</t>
        </is>
      </c>
      <c r="L45" t="inlineStr">
        <is>
          <t>2/2026</t>
        </is>
      </c>
    </row>
    <row r="46">
      <c r="A46" t="inlineStr">
        <is>
          <t>Arcos</t>
        </is>
      </c>
      <c r="B46" s="551" t="n">
        <v>46143</v>
      </c>
      <c r="C46" t="inlineStr">
        <is>
          <t>EVENTO</t>
        </is>
      </c>
      <c r="D46" t="n">
        <v>1311.1</v>
      </c>
      <c r="E46" t="n">
        <v>0.29</v>
      </c>
      <c r="F46" t="n">
        <v>1311.1</v>
      </c>
      <c r="I46" t="n">
        <v>563.77</v>
      </c>
      <c r="J46" t="n">
        <v>747.33</v>
      </c>
      <c r="K46" t="inlineStr">
        <is>
          <t>FATURAMENTO</t>
        </is>
      </c>
      <c r="L46" t="inlineStr">
        <is>
          <t>5/2026</t>
        </is>
      </c>
    </row>
    <row r="47">
      <c r="A47" t="inlineStr">
        <is>
          <t>Arcos</t>
        </is>
      </c>
      <c r="B47" s="551" t="n">
        <v>46054</v>
      </c>
      <c r="C47" t="inlineStr">
        <is>
          <t>EVENTOS</t>
        </is>
      </c>
      <c r="D47" t="n">
        <v>8898</v>
      </c>
      <c r="E47" t="n">
        <v>0.29</v>
      </c>
      <c r="F47" t="n">
        <v>8898</v>
      </c>
      <c r="I47" t="n">
        <v>3826.14</v>
      </c>
      <c r="J47" t="n">
        <v>5071.86</v>
      </c>
      <c r="K47" t="inlineStr">
        <is>
          <t>FATURAMENTO</t>
        </is>
      </c>
      <c r="L47" t="inlineStr">
        <is>
          <t>2/2026</t>
        </is>
      </c>
    </row>
    <row r="48">
      <c r="A48" t="inlineStr">
        <is>
          <t>Arcos</t>
        </is>
      </c>
      <c r="B48" s="551" t="n">
        <v>46082</v>
      </c>
      <c r="C48" t="inlineStr">
        <is>
          <t>EVENTOS</t>
        </is>
      </c>
      <c r="D48" t="n">
        <v>175</v>
      </c>
      <c r="E48" t="n">
        <v>0.29</v>
      </c>
      <c r="F48" t="n">
        <v>175</v>
      </c>
      <c r="I48" t="n">
        <v>75.25</v>
      </c>
      <c r="J48" t="n">
        <v>99.75</v>
      </c>
      <c r="K48" t="inlineStr">
        <is>
          <t>FATURAMENTO</t>
        </is>
      </c>
      <c r="L48" t="inlineStr">
        <is>
          <t>3/2026</t>
        </is>
      </c>
    </row>
    <row r="49">
      <c r="A49" t="inlineStr">
        <is>
          <t>Arcos</t>
        </is>
      </c>
      <c r="B49" s="551" t="n">
        <v>46023</v>
      </c>
      <c r="C49" t="inlineStr">
        <is>
          <t>MARKETING</t>
        </is>
      </c>
      <c r="D49" t="n">
        <v>1888.91</v>
      </c>
      <c r="E49" t="n">
        <v>0.29</v>
      </c>
      <c r="F49" t="n">
        <v>1341.13</v>
      </c>
      <c r="G49" t="n">
        <v>547.78</v>
      </c>
      <c r="H49" t="inlineStr">
        <is>
          <t>Eventos de Marketing</t>
        </is>
      </c>
      <c r="K49" t="inlineStr">
        <is>
          <t>Descontos - Marketing</t>
        </is>
      </c>
      <c r="L49" t="inlineStr">
        <is>
          <t>1/2026</t>
        </is>
      </c>
    </row>
    <row r="50">
      <c r="A50" t="inlineStr">
        <is>
          <t>Arcos</t>
        </is>
      </c>
      <c r="B50" s="551" t="n">
        <v>46143</v>
      </c>
      <c r="C50" t="inlineStr">
        <is>
          <t>MARKETING</t>
        </is>
      </c>
      <c r="D50" t="n">
        <v>1025.58</v>
      </c>
      <c r="E50" t="n">
        <v>0.29</v>
      </c>
      <c r="F50" t="n">
        <v>728.16</v>
      </c>
      <c r="G50" t="n">
        <v>297.42</v>
      </c>
      <c r="H50" t="inlineStr">
        <is>
          <t>Eventos de Marketing</t>
        </is>
      </c>
      <c r="K50" t="inlineStr">
        <is>
          <t>Descontos - Marketing</t>
        </is>
      </c>
      <c r="L50" t="inlineStr">
        <is>
          <t>5/2026</t>
        </is>
      </c>
    </row>
    <row r="51">
      <c r="A51" t="inlineStr">
        <is>
          <t>Arcos</t>
        </is>
      </c>
      <c r="B51" s="551" t="n">
        <v>46054</v>
      </c>
      <c r="C51" t="inlineStr">
        <is>
          <t>MARKETING</t>
        </is>
      </c>
      <c r="D51" t="n">
        <v>411.9</v>
      </c>
      <c r="E51" t="n">
        <v>0.29</v>
      </c>
      <c r="F51" t="n">
        <v>292.45</v>
      </c>
      <c r="G51" t="n">
        <v>119.45</v>
      </c>
      <c r="H51" t="inlineStr">
        <is>
          <t>Eventos de Marketing</t>
        </is>
      </c>
      <c r="K51" t="inlineStr">
        <is>
          <t>Descontos - Marketing</t>
        </is>
      </c>
      <c r="L51" t="inlineStr">
        <is>
          <t>2/2026</t>
        </is>
      </c>
    </row>
    <row r="52">
      <c r="A52" t="inlineStr">
        <is>
          <t>Arcos</t>
        </is>
      </c>
      <c r="B52" s="551" t="n">
        <v>46082</v>
      </c>
      <c r="C52" t="inlineStr">
        <is>
          <t>MARKETING</t>
        </is>
      </c>
      <c r="D52" t="n">
        <v>758.8</v>
      </c>
      <c r="E52" t="n">
        <v>0.29</v>
      </c>
      <c r="F52" t="n">
        <v>538.75</v>
      </c>
      <c r="G52" t="n">
        <v>220.05</v>
      </c>
      <c r="H52" t="inlineStr">
        <is>
          <t>Eventos de Marketing</t>
        </is>
      </c>
      <c r="K52" t="inlineStr">
        <is>
          <t>Descontos - Marketing</t>
        </is>
      </c>
      <c r="L52" t="inlineStr">
        <is>
          <t>3/2026</t>
        </is>
      </c>
    </row>
    <row r="53">
      <c r="A53" t="inlineStr">
        <is>
          <t>Arcos</t>
        </is>
      </c>
      <c r="B53" s="551" t="n">
        <v>46113</v>
      </c>
      <c r="C53" t="inlineStr">
        <is>
          <t>MARKETING</t>
        </is>
      </c>
      <c r="D53" t="n">
        <v>1710.94</v>
      </c>
      <c r="E53" t="n">
        <v>0.29</v>
      </c>
      <c r="F53" t="n">
        <v>1214.77</v>
      </c>
      <c r="G53" t="n">
        <v>496.17</v>
      </c>
      <c r="H53" t="inlineStr">
        <is>
          <t>Eventos de Marketing</t>
        </is>
      </c>
      <c r="K53" t="inlineStr">
        <is>
          <t>Descontos - Marketing</t>
        </is>
      </c>
      <c r="L53" t="inlineStr">
        <is>
          <t>4/2026</t>
        </is>
      </c>
    </row>
    <row r="54">
      <c r="A54" t="inlineStr">
        <is>
          <t>Arcos</t>
        </is>
      </c>
      <c r="B54" s="551" t="n">
        <v>46082</v>
      </c>
      <c r="C54" t="inlineStr">
        <is>
          <t>MÚSICOS</t>
        </is>
      </c>
      <c r="D54" t="n">
        <v>2315</v>
      </c>
      <c r="E54" t="n">
        <v>0.29</v>
      </c>
      <c r="F54" t="n">
        <v>1643.65</v>
      </c>
      <c r="G54" t="n">
        <v>671.35</v>
      </c>
      <c r="H54" t="inlineStr">
        <is>
          <t>Alimentação e Transporte</t>
        </is>
      </c>
      <c r="K54" t="inlineStr">
        <is>
          <t>Descontos - Operação</t>
        </is>
      </c>
      <c r="L54" t="inlineStr">
        <is>
          <t>3/2026</t>
        </is>
      </c>
    </row>
    <row r="55">
      <c r="A55" t="inlineStr">
        <is>
          <t>Arcos</t>
        </is>
      </c>
      <c r="B55" s="551" t="n">
        <v>46143</v>
      </c>
      <c r="C55" t="inlineStr">
        <is>
          <t>MÚSICOS</t>
        </is>
      </c>
      <c r="D55" t="n">
        <v>2397</v>
      </c>
      <c r="E55" t="n">
        <v>0.29</v>
      </c>
      <c r="F55" t="n">
        <v>1701.87</v>
      </c>
      <c r="G55" t="n">
        <v>695.13</v>
      </c>
      <c r="H55" t="inlineStr">
        <is>
          <t>Alimentação e Transporte</t>
        </is>
      </c>
      <c r="K55" t="inlineStr">
        <is>
          <t>Descontos - Operação</t>
        </is>
      </c>
      <c r="L55" t="inlineStr">
        <is>
          <t>5/2026</t>
        </is>
      </c>
    </row>
    <row r="56">
      <c r="A56" t="inlineStr">
        <is>
          <t>Arcos</t>
        </is>
      </c>
      <c r="B56" s="551" t="n">
        <v>46054</v>
      </c>
      <c r="C56" t="inlineStr">
        <is>
          <t>MÚSICOS</t>
        </is>
      </c>
      <c r="D56" t="n">
        <v>1877</v>
      </c>
      <c r="E56" t="n">
        <v>0.29</v>
      </c>
      <c r="F56" t="n">
        <v>1332.67</v>
      </c>
      <c r="G56" t="n">
        <v>544.33</v>
      </c>
      <c r="H56" t="inlineStr">
        <is>
          <t>Alimentação e Transporte</t>
        </is>
      </c>
      <c r="K56" t="inlineStr">
        <is>
          <t>Descontos - Operação</t>
        </is>
      </c>
      <c r="L56" t="inlineStr">
        <is>
          <t>2/2026</t>
        </is>
      </c>
    </row>
    <row r="57">
      <c r="A57" t="inlineStr">
        <is>
          <t>Arcos</t>
        </is>
      </c>
      <c r="B57" s="551" t="n">
        <v>46113</v>
      </c>
      <c r="C57" t="inlineStr">
        <is>
          <t>MÚSICOS</t>
        </is>
      </c>
      <c r="D57" t="n">
        <v>2319.6</v>
      </c>
      <c r="E57" t="n">
        <v>0.29</v>
      </c>
      <c r="F57" t="n">
        <v>1646.92</v>
      </c>
      <c r="G57" t="n">
        <v>672.6799999999999</v>
      </c>
      <c r="H57" t="inlineStr">
        <is>
          <t>Alimentação e Transporte</t>
        </is>
      </c>
      <c r="K57" t="inlineStr">
        <is>
          <t>Descontos - Operação</t>
        </is>
      </c>
      <c r="L57" t="inlineStr">
        <is>
          <t>4/2026</t>
        </is>
      </c>
    </row>
    <row r="58">
      <c r="A58" t="inlineStr">
        <is>
          <t>Arcos</t>
        </is>
      </c>
      <c r="B58" s="551" t="n">
        <v>46023</v>
      </c>
      <c r="C58" t="inlineStr">
        <is>
          <t>MÚSICOS</t>
        </is>
      </c>
      <c r="D58" t="n">
        <v>2073</v>
      </c>
      <c r="E58" t="n">
        <v>0.29</v>
      </c>
      <c r="F58" t="n">
        <v>1471.83</v>
      </c>
      <c r="G58" t="n">
        <v>601.17</v>
      </c>
      <c r="H58" t="inlineStr">
        <is>
          <t>Alimentação e Transporte</t>
        </is>
      </c>
      <c r="K58" t="inlineStr">
        <is>
          <t>Descontos - Operação</t>
        </is>
      </c>
      <c r="L58" t="inlineStr">
        <is>
          <t>1/2026</t>
        </is>
      </c>
    </row>
    <row r="59">
      <c r="A59" t="inlineStr">
        <is>
          <t>Arcos</t>
        </is>
      </c>
      <c r="B59" s="551" t="n">
        <v>46023</v>
      </c>
      <c r="C59" t="inlineStr">
        <is>
          <t>OPERACIONAL</t>
        </is>
      </c>
      <c r="D59" t="n">
        <v>23</v>
      </c>
      <c r="E59" t="n">
        <v>0.29</v>
      </c>
      <c r="F59" t="n">
        <v>23</v>
      </c>
      <c r="G59" t="n">
        <v>6.67</v>
      </c>
      <c r="K59" t="inlineStr">
        <is>
          <t>Descontos - Operação</t>
        </is>
      </c>
      <c r="L59" t="inlineStr">
        <is>
          <t>1/2026</t>
        </is>
      </c>
    </row>
    <row r="60">
      <c r="A60" t="inlineStr">
        <is>
          <t>Arcos</t>
        </is>
      </c>
      <c r="B60" s="551" t="n">
        <v>46143</v>
      </c>
      <c r="C60" t="inlineStr">
        <is>
          <t>OPERACIONAL</t>
        </is>
      </c>
      <c r="D60" t="n">
        <v>224.87</v>
      </c>
      <c r="E60" t="n">
        <v>0.29</v>
      </c>
      <c r="F60" t="n">
        <v>224.87</v>
      </c>
      <c r="G60" t="n">
        <v>65.20999999999999</v>
      </c>
      <c r="K60" t="inlineStr">
        <is>
          <t>Descontos - Operação</t>
        </is>
      </c>
      <c r="L60" t="inlineStr">
        <is>
          <t>5/2026</t>
        </is>
      </c>
    </row>
    <row r="61">
      <c r="A61" t="inlineStr">
        <is>
          <t>Arcos</t>
        </is>
      </c>
      <c r="B61" s="551" t="n">
        <v>46113</v>
      </c>
      <c r="C61" t="inlineStr">
        <is>
          <t>OPERACIONAL</t>
        </is>
      </c>
      <c r="D61" t="n">
        <v>102.44</v>
      </c>
      <c r="E61" t="n">
        <v>0.29</v>
      </c>
      <c r="F61" t="n">
        <v>102.44</v>
      </c>
      <c r="G61" t="n">
        <v>29.71</v>
      </c>
      <c r="K61" t="inlineStr">
        <is>
          <t>Descontos - Operação</t>
        </is>
      </c>
      <c r="L61" t="inlineStr">
        <is>
          <t>4/2026</t>
        </is>
      </c>
    </row>
    <row r="62">
      <c r="A62" t="inlineStr">
        <is>
          <t>Arcos</t>
        </is>
      </c>
      <c r="B62" s="551" t="n">
        <v>46082</v>
      </c>
      <c r="C62" t="inlineStr">
        <is>
          <t>OPERACIONAL</t>
        </is>
      </c>
      <c r="D62" t="n">
        <v>21.59</v>
      </c>
      <c r="E62" t="n">
        <v>0.29</v>
      </c>
      <c r="F62" t="n">
        <v>21.59</v>
      </c>
      <c r="G62" t="n">
        <v>6.26</v>
      </c>
      <c r="K62" t="inlineStr">
        <is>
          <t>Descontos - Operação</t>
        </is>
      </c>
      <c r="L62" t="inlineStr">
        <is>
          <t>3/2026</t>
        </is>
      </c>
    </row>
    <row r="63">
      <c r="A63" t="inlineStr">
        <is>
          <t>Arcos</t>
        </is>
      </c>
      <c r="B63" s="551" t="n">
        <v>46023</v>
      </c>
      <c r="C63" t="inlineStr">
        <is>
          <t>PROMOÇÃO</t>
        </is>
      </c>
      <c r="D63" t="n">
        <v>1245.9</v>
      </c>
      <c r="E63" t="n">
        <v>0.29</v>
      </c>
      <c r="F63" t="n">
        <v>884.59</v>
      </c>
      <c r="G63" t="n">
        <v>361.31</v>
      </c>
      <c r="H63" t="inlineStr">
        <is>
          <t>Ferramentas de Marketing</t>
        </is>
      </c>
      <c r="K63" t="inlineStr">
        <is>
          <t>Descontos - Marketing</t>
        </is>
      </c>
      <c r="L63" t="inlineStr">
        <is>
          <t>1/2026</t>
        </is>
      </c>
    </row>
    <row r="64">
      <c r="A64" t="inlineStr">
        <is>
          <t>Arcos</t>
        </is>
      </c>
      <c r="B64" s="551" t="n">
        <v>46082</v>
      </c>
      <c r="C64" t="inlineStr">
        <is>
          <t>PROMOÇÃO</t>
        </is>
      </c>
      <c r="D64" t="n">
        <v>630</v>
      </c>
      <c r="E64" t="n">
        <v>0.29</v>
      </c>
      <c r="F64" t="n">
        <v>447.3</v>
      </c>
      <c r="G64" t="n">
        <v>182.7</v>
      </c>
      <c r="H64" t="inlineStr">
        <is>
          <t>Ferramentas de Marketing</t>
        </is>
      </c>
      <c r="K64" t="inlineStr">
        <is>
          <t>Descontos - Marketing</t>
        </is>
      </c>
      <c r="L64" t="inlineStr">
        <is>
          <t>3/2026</t>
        </is>
      </c>
    </row>
    <row r="65">
      <c r="A65" t="inlineStr">
        <is>
          <t>Arcos</t>
        </is>
      </c>
      <c r="B65" s="551" t="n">
        <v>46143</v>
      </c>
      <c r="C65" t="inlineStr">
        <is>
          <t>PROMOÇÃO</t>
        </is>
      </c>
      <c r="D65" t="n">
        <v>703.7</v>
      </c>
      <c r="E65" t="n">
        <v>0.29</v>
      </c>
      <c r="F65" t="n">
        <v>499.63</v>
      </c>
      <c r="G65" t="n">
        <v>204.07</v>
      </c>
      <c r="H65" t="inlineStr">
        <is>
          <t>Ferramentas de Marketing</t>
        </is>
      </c>
      <c r="K65" t="inlineStr">
        <is>
          <t>Descontos - Marketing</t>
        </is>
      </c>
      <c r="L65" t="inlineStr">
        <is>
          <t>5/2026</t>
        </is>
      </c>
    </row>
    <row r="66">
      <c r="A66" t="inlineStr">
        <is>
          <t>Arcos</t>
        </is>
      </c>
      <c r="B66" s="551" t="n">
        <v>46113</v>
      </c>
      <c r="C66" t="inlineStr">
        <is>
          <t>PROMOÇÃO</t>
        </is>
      </c>
      <c r="D66" t="n">
        <v>599.6</v>
      </c>
      <c r="E66" t="n">
        <v>0.29</v>
      </c>
      <c r="F66" t="n">
        <v>425.72</v>
      </c>
      <c r="G66" t="n">
        <v>173.88</v>
      </c>
      <c r="H66" t="inlineStr">
        <is>
          <t>Ferramentas de Marketing</t>
        </is>
      </c>
      <c r="K66" t="inlineStr">
        <is>
          <t>Descontos - Marketing</t>
        </is>
      </c>
      <c r="L66" t="inlineStr">
        <is>
          <t>4/2026</t>
        </is>
      </c>
    </row>
    <row r="67">
      <c r="A67" t="inlineStr">
        <is>
          <t>Arcos</t>
        </is>
      </c>
      <c r="B67" s="551" t="n">
        <v>46054</v>
      </c>
      <c r="C67" t="inlineStr">
        <is>
          <t>PROMOÇÃO</t>
        </is>
      </c>
      <c r="D67" t="n">
        <v>1014.45</v>
      </c>
      <c r="E67" t="n">
        <v>0.29</v>
      </c>
      <c r="F67" t="n">
        <v>720.26</v>
      </c>
      <c r="G67" t="n">
        <v>294.19</v>
      </c>
      <c r="H67" t="inlineStr">
        <is>
          <t>Ferramentas de Marketing</t>
        </is>
      </c>
      <c r="K67" t="inlineStr">
        <is>
          <t>Descontos - Marketing</t>
        </is>
      </c>
      <c r="L67" t="inlineStr">
        <is>
          <t>2/2026</t>
        </is>
      </c>
    </row>
    <row r="68">
      <c r="A68" t="inlineStr">
        <is>
          <t>Arcos</t>
        </is>
      </c>
      <c r="B68" s="551" t="n">
        <v>46113</v>
      </c>
      <c r="C68" t="inlineStr">
        <is>
          <t>REUNIÃO - ARTÍSTICO</t>
        </is>
      </c>
      <c r="D68" t="n">
        <v>383.4</v>
      </c>
      <c r="E68" t="n">
        <v>0.29</v>
      </c>
      <c r="F68" t="n">
        <v>272.21</v>
      </c>
      <c r="G68" t="n">
        <v>111.19</v>
      </c>
      <c r="H68" t="inlineStr">
        <is>
          <t>Alimentação e Transporte</t>
        </is>
      </c>
      <c r="K68" t="inlineStr">
        <is>
          <t>Descontos - Operação</t>
        </is>
      </c>
      <c r="L68" t="inlineStr">
        <is>
          <t>4/2026</t>
        </is>
      </c>
    </row>
    <row r="69">
      <c r="A69" t="inlineStr">
        <is>
          <t>Arcos</t>
        </is>
      </c>
      <c r="B69" s="551" t="n">
        <v>46113</v>
      </c>
      <c r="C69" t="inlineStr">
        <is>
          <t>REUNIÃO - FINANCEIRO</t>
        </is>
      </c>
      <c r="D69" t="n">
        <v>274.4</v>
      </c>
      <c r="E69" t="n">
        <v>0.29</v>
      </c>
      <c r="F69" t="n">
        <v>274.4</v>
      </c>
      <c r="G69" t="n">
        <v>79.58</v>
      </c>
      <c r="K69" t="inlineStr">
        <is>
          <t>Descontos - Operação</t>
        </is>
      </c>
      <c r="L69" t="inlineStr">
        <is>
          <t>4/2026</t>
        </is>
      </c>
    </row>
    <row r="70">
      <c r="A70" t="inlineStr">
        <is>
          <t>Arcos</t>
        </is>
      </c>
      <c r="B70" s="551" t="n">
        <v>46023</v>
      </c>
      <c r="C70" t="inlineStr">
        <is>
          <t>REUNIÃO - MARKETING</t>
        </is>
      </c>
      <c r="D70" t="n">
        <v>413.7</v>
      </c>
      <c r="E70" t="n">
        <v>0.29</v>
      </c>
      <c r="F70" t="n">
        <v>293.73</v>
      </c>
      <c r="G70" t="n">
        <v>119.97</v>
      </c>
      <c r="H70" t="inlineStr">
        <is>
          <t>Eventos de Marketing</t>
        </is>
      </c>
      <c r="K70" t="inlineStr">
        <is>
          <t>Descontos - Marketing</t>
        </is>
      </c>
      <c r="L70" t="inlineStr">
        <is>
          <t>1/2026</t>
        </is>
      </c>
    </row>
    <row r="71">
      <c r="A71" t="inlineStr">
        <is>
          <t>Arcos</t>
        </is>
      </c>
      <c r="B71" s="551" t="n">
        <v>46054</v>
      </c>
      <c r="C71" t="inlineStr">
        <is>
          <t>REUNIÃO - OPERACIONAL</t>
        </is>
      </c>
      <c r="D71" t="n">
        <v>495.6</v>
      </c>
      <c r="E71" t="n">
        <v>0.29</v>
      </c>
      <c r="F71" t="n">
        <v>495.6</v>
      </c>
      <c r="G71" t="n">
        <v>143.72</v>
      </c>
      <c r="K71" t="inlineStr">
        <is>
          <t>Descontos - Operação</t>
        </is>
      </c>
      <c r="L71" t="inlineStr">
        <is>
          <t>2/2026</t>
        </is>
      </c>
    </row>
    <row r="72">
      <c r="A72" t="inlineStr">
        <is>
          <t>Arcos</t>
        </is>
      </c>
      <c r="B72" s="551" t="n">
        <v>46023</v>
      </c>
      <c r="C72" t="inlineStr">
        <is>
          <t>REUNIÃO - OPERAÇÕES</t>
        </is>
      </c>
      <c r="D72" t="n">
        <v>119</v>
      </c>
      <c r="E72" t="n">
        <v>0.29</v>
      </c>
      <c r="F72" t="n">
        <v>119</v>
      </c>
      <c r="G72" t="n">
        <v>34.51</v>
      </c>
      <c r="K72" t="inlineStr">
        <is>
          <t>Descontos - Operação</t>
        </is>
      </c>
      <c r="L72" t="inlineStr">
        <is>
          <t>1/2026</t>
        </is>
      </c>
    </row>
    <row r="73">
      <c r="A73" t="inlineStr">
        <is>
          <t>Arcos</t>
        </is>
      </c>
      <c r="B73" s="551" t="n">
        <v>46113</v>
      </c>
      <c r="C73" t="inlineStr">
        <is>
          <t>REUNIÃO - OPERAÇÕES</t>
        </is>
      </c>
      <c r="D73" t="n">
        <v>361</v>
      </c>
      <c r="E73" t="n">
        <v>0.29</v>
      </c>
      <c r="F73" t="n">
        <v>361</v>
      </c>
      <c r="G73" t="n">
        <v>104.69</v>
      </c>
      <c r="K73" t="inlineStr">
        <is>
          <t>Descontos - Operação</t>
        </is>
      </c>
      <c r="L73" t="inlineStr">
        <is>
          <t>4/2026</t>
        </is>
      </c>
    </row>
    <row r="74">
      <c r="A74" t="inlineStr">
        <is>
          <t>Arcos</t>
        </is>
      </c>
      <c r="B74" s="551" t="n">
        <v>46082</v>
      </c>
      <c r="C74" t="inlineStr">
        <is>
          <t>REUNIÃO - RH</t>
        </is>
      </c>
      <c r="D74" t="n">
        <v>126</v>
      </c>
      <c r="E74" t="n">
        <v>0.29</v>
      </c>
      <c r="F74" t="n">
        <v>126</v>
      </c>
      <c r="G74" t="n">
        <v>36.54</v>
      </c>
      <c r="K74" t="inlineStr">
        <is>
          <t>Descontos - Operação</t>
        </is>
      </c>
      <c r="L74" t="inlineStr">
        <is>
          <t>3/2026</t>
        </is>
      </c>
    </row>
    <row r="75">
      <c r="A75" t="inlineStr">
        <is>
          <t>Arcos</t>
        </is>
      </c>
      <c r="B75" s="551" t="n">
        <v>46023</v>
      </c>
      <c r="C75" t="inlineStr">
        <is>
          <t>REUNIÃO - SUPRIMENTOS</t>
        </is>
      </c>
      <c r="D75" t="n">
        <v>294.7</v>
      </c>
      <c r="E75" t="n">
        <v>0.29</v>
      </c>
      <c r="F75" t="n">
        <v>294.7</v>
      </c>
      <c r="G75" t="n">
        <v>85.45999999999999</v>
      </c>
      <c r="K75" t="inlineStr">
        <is>
          <t>Descontos - Operação</t>
        </is>
      </c>
      <c r="L75" t="inlineStr">
        <is>
          <t>1/2026</t>
        </is>
      </c>
    </row>
    <row r="76">
      <c r="A76" t="inlineStr">
        <is>
          <t>Arcos</t>
        </is>
      </c>
      <c r="B76" s="551" t="n">
        <v>46113</v>
      </c>
      <c r="C76" t="inlineStr">
        <is>
          <t>REUNIÃO - SUPRIMENTOS</t>
        </is>
      </c>
      <c r="D76" t="n">
        <v>139.3</v>
      </c>
      <c r="E76" t="n">
        <v>0.29</v>
      </c>
      <c r="F76" t="n">
        <v>139.3</v>
      </c>
      <c r="G76" t="n">
        <v>40.4</v>
      </c>
      <c r="K76" t="inlineStr">
        <is>
          <t>Descontos - Operação</t>
        </is>
      </c>
      <c r="L76" t="inlineStr">
        <is>
          <t>4/2026</t>
        </is>
      </c>
    </row>
    <row r="77">
      <c r="A77" t="inlineStr">
        <is>
          <t>Arcos</t>
        </is>
      </c>
      <c r="B77" s="551" t="n">
        <v>46054</v>
      </c>
      <c r="C77" t="inlineStr">
        <is>
          <t>SEM JUSTIFICATIVA</t>
        </is>
      </c>
      <c r="D77" t="n">
        <v>142.8</v>
      </c>
      <c r="E77" t="n">
        <v>0.29</v>
      </c>
      <c r="F77" t="n">
        <v>142.8</v>
      </c>
      <c r="G77" t="n">
        <v>41.41</v>
      </c>
      <c r="K77" t="inlineStr">
        <is>
          <t>Descontos - Operação</t>
        </is>
      </c>
      <c r="L77" t="inlineStr">
        <is>
          <t>2/2026</t>
        </is>
      </c>
    </row>
    <row r="78">
      <c r="A78" t="inlineStr">
        <is>
          <t>Arcos</t>
        </is>
      </c>
      <c r="B78" s="551" t="n">
        <v>46143</v>
      </c>
      <c r="C78" t="inlineStr">
        <is>
          <t>SEM JUSTIFICATIVA</t>
        </is>
      </c>
      <c r="D78" t="n">
        <v>161.66</v>
      </c>
      <c r="E78" t="n">
        <v>0.29</v>
      </c>
      <c r="F78" t="n">
        <v>161.66</v>
      </c>
      <c r="G78" t="n">
        <v>46.88</v>
      </c>
      <c r="K78" t="inlineStr">
        <is>
          <t>Descontos - Operação</t>
        </is>
      </c>
      <c r="L78" t="inlineStr">
        <is>
          <t>5/2026</t>
        </is>
      </c>
    </row>
    <row r="79">
      <c r="A79" t="inlineStr">
        <is>
          <t>Arcos</t>
        </is>
      </c>
      <c r="B79" s="551" t="n">
        <v>46082</v>
      </c>
      <c r="C79" t="inlineStr">
        <is>
          <t>SEM JUSTIFICATIVA</t>
        </is>
      </c>
      <c r="D79" t="n">
        <v>274</v>
      </c>
      <c r="E79" t="n">
        <v>0.29</v>
      </c>
      <c r="F79" t="n">
        <v>274</v>
      </c>
      <c r="G79" t="n">
        <v>79.45999999999999</v>
      </c>
      <c r="K79" t="inlineStr">
        <is>
          <t>Descontos - Operação</t>
        </is>
      </c>
      <c r="L79" t="inlineStr">
        <is>
          <t>3/2026</t>
        </is>
      </c>
    </row>
    <row r="80">
      <c r="A80" t="inlineStr">
        <is>
          <t>Arcos</t>
        </is>
      </c>
      <c r="B80" s="551" t="n">
        <v>46113</v>
      </c>
      <c r="C80" t="inlineStr">
        <is>
          <t>SEM JUSTIFICATIVA</t>
        </is>
      </c>
      <c r="D80" t="n">
        <v>32</v>
      </c>
      <c r="E80" t="n">
        <v>0.29</v>
      </c>
      <c r="F80" t="n">
        <v>32</v>
      </c>
      <c r="G80" t="n">
        <v>9.279999999999999</v>
      </c>
      <c r="K80" t="inlineStr">
        <is>
          <t>Descontos - Operação</t>
        </is>
      </c>
      <c r="L80" t="inlineStr">
        <is>
          <t>4/2026</t>
        </is>
      </c>
    </row>
    <row r="81">
      <c r="A81" t="inlineStr">
        <is>
          <t>Arcos</t>
        </is>
      </c>
      <c r="B81" s="551" t="n">
        <v>46023</v>
      </c>
      <c r="C81" t="inlineStr">
        <is>
          <t>SEM JUSTIFICATIVA</t>
        </is>
      </c>
      <c r="D81" t="n">
        <v>32</v>
      </c>
      <c r="E81" t="n">
        <v>0.29</v>
      </c>
      <c r="F81" t="n">
        <v>32</v>
      </c>
      <c r="G81" t="n">
        <v>9.279999999999999</v>
      </c>
      <c r="K81" t="inlineStr">
        <is>
          <t>Descontos - Operação</t>
        </is>
      </c>
      <c r="L81" t="inlineStr">
        <is>
          <t>1/2026</t>
        </is>
      </c>
    </row>
    <row r="82">
      <c r="A82" t="inlineStr">
        <is>
          <t>Arcos</t>
        </is>
      </c>
      <c r="B82" s="551" t="n">
        <v>46143</v>
      </c>
      <c r="C82" t="inlineStr">
        <is>
          <t>TESTE</t>
        </is>
      </c>
      <c r="D82" t="n">
        <v>105</v>
      </c>
      <c r="E82" t="n">
        <v>0.29</v>
      </c>
      <c r="F82" t="n">
        <v>105</v>
      </c>
      <c r="G82" t="n">
        <v>30.45</v>
      </c>
      <c r="K82" t="inlineStr">
        <is>
          <t>Descontos - Operação</t>
        </is>
      </c>
      <c r="L82" t="inlineStr">
        <is>
          <t>5/2026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5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Casa</t>
        </is>
      </c>
      <c r="B1" t="inlineStr">
        <is>
          <t>Mês</t>
        </is>
      </c>
      <c r="C1" t="inlineStr">
        <is>
          <t>Produto</t>
        </is>
      </c>
      <c r="D1" t="inlineStr">
        <is>
          <t>Promoção</t>
        </is>
      </c>
      <c r="E1" t="inlineStr">
        <is>
          <t>Categoria Produto</t>
        </is>
      </c>
      <c r="F1" t="inlineStr">
        <is>
          <t>Quantidade de usos</t>
        </is>
      </c>
      <c r="G1" t="inlineStr">
        <is>
          <t>Desconto total</t>
        </is>
      </c>
      <c r="H1" t="inlineStr">
        <is>
          <t>A&amp;B</t>
        </is>
      </c>
      <c r="I1" t="inlineStr">
        <is>
          <t>Categoria</t>
        </is>
      </c>
      <c r="J1" t="inlineStr">
        <is>
          <t>Mes_Texto</t>
        </is>
      </c>
    </row>
    <row r="2">
      <c r="A2" t="inlineStr">
        <is>
          <t>Arcos</t>
        </is>
      </c>
      <c r="B2" s="551" t="n">
        <v>46023</v>
      </c>
      <c r="C2" t="inlineStr">
        <is>
          <t>Queijo camembert assado</t>
        </is>
      </c>
      <c r="D2" t="inlineStr">
        <is>
          <t>[Degustação] - Flávio Guzzon</t>
        </is>
      </c>
      <c r="E2" t="inlineStr">
        <is>
          <t>Entradas</t>
        </is>
      </c>
      <c r="F2" t="n">
        <v>1</v>
      </c>
      <c r="G2" t="n">
        <v>69</v>
      </c>
      <c r="H2" t="inlineStr">
        <is>
          <t>A</t>
        </is>
      </c>
      <c r="J2" t="inlineStr">
        <is>
          <t>1/2026</t>
        </is>
      </c>
    </row>
    <row r="3">
      <c r="A3" t="inlineStr">
        <is>
          <t>Arcos</t>
        </is>
      </c>
      <c r="B3" s="551" t="n">
        <v>46023</v>
      </c>
      <c r="C3" t="inlineStr">
        <is>
          <t>CORDEIRO COM COALHADA</t>
        </is>
      </c>
      <c r="D3" t="inlineStr">
        <is>
          <t>[Degustação] - Flávio Guzzon</t>
        </is>
      </c>
      <c r="E3" t="inlineStr">
        <is>
          <t>PRATOS PRINCIPAIS</t>
        </is>
      </c>
      <c r="F3" t="n">
        <v>1</v>
      </c>
      <c r="G3" t="n">
        <v>81</v>
      </c>
      <c r="H3" t="inlineStr">
        <is>
          <t>A</t>
        </is>
      </c>
      <c r="J3" t="inlineStr">
        <is>
          <t>1/2026</t>
        </is>
      </c>
    </row>
    <row r="4">
      <c r="A4" t="inlineStr">
        <is>
          <t>Arcos</t>
        </is>
      </c>
      <c r="B4" s="551" t="n">
        <v>46023</v>
      </c>
      <c r="C4" t="inlineStr">
        <is>
          <t>DOSE WHISKY BULLEIT BOURBON</t>
        </is>
      </c>
      <c r="D4" t="inlineStr">
        <is>
          <t>[Degustação] - Flávio Guzzon</t>
        </is>
      </c>
      <c r="E4" t="inlineStr">
        <is>
          <t>DOSES</t>
        </is>
      </c>
      <c r="F4" t="n">
        <v>1</v>
      </c>
      <c r="G4" t="n">
        <v>48</v>
      </c>
      <c r="H4" t="inlineStr">
        <is>
          <t>B</t>
        </is>
      </c>
      <c r="J4" t="inlineStr">
        <is>
          <t>1/2026</t>
        </is>
      </c>
    </row>
    <row r="5">
      <c r="A5" t="inlineStr">
        <is>
          <t>Arcos</t>
        </is>
      </c>
      <c r="B5" s="551" t="n">
        <v>46023</v>
      </c>
      <c r="C5" t="inlineStr">
        <is>
          <t>Peixe grelhado com cuscuz</t>
        </is>
      </c>
      <c r="D5" t="inlineStr">
        <is>
          <t>[Degustação] - Flávio Guzzon</t>
        </is>
      </c>
      <c r="E5" t="inlineStr">
        <is>
          <t>Pratos Principais</t>
        </is>
      </c>
      <c r="F5" t="n">
        <v>1</v>
      </c>
      <c r="G5" t="n">
        <v>59</v>
      </c>
      <c r="H5" t="inlineStr">
        <is>
          <t>A</t>
        </is>
      </c>
      <c r="J5" t="inlineStr">
        <is>
          <t>1/2026</t>
        </is>
      </c>
    </row>
    <row r="6">
      <c r="A6" t="inlineStr">
        <is>
          <t>Arcos</t>
        </is>
      </c>
      <c r="B6" s="551" t="n">
        <v>46023</v>
      </c>
      <c r="C6" t="inlineStr">
        <is>
          <t>DOSE CAMPARI</t>
        </is>
      </c>
      <c r="D6" t="inlineStr">
        <is>
          <t>[Degustação] - Flávio Guzzon</t>
        </is>
      </c>
      <c r="E6" t="inlineStr">
        <is>
          <t>DOSES</t>
        </is>
      </c>
      <c r="F6" t="n">
        <v>1</v>
      </c>
      <c r="G6" t="n">
        <v>35</v>
      </c>
      <c r="H6" t="inlineStr">
        <is>
          <t>B</t>
        </is>
      </c>
      <c r="J6" t="inlineStr">
        <is>
          <t>1/2026</t>
        </is>
      </c>
    </row>
    <row r="7">
      <c r="A7" t="inlineStr">
        <is>
          <t>Arcos</t>
        </is>
      </c>
      <c r="B7" s="551" t="n">
        <v>46023</v>
      </c>
      <c r="C7" t="inlineStr">
        <is>
          <t>SALADA DE CAMARÃO</t>
        </is>
      </c>
      <c r="D7" t="inlineStr">
        <is>
          <t>[Degustação] - Flávio Guzzon</t>
        </is>
      </c>
      <c r="E7" t="inlineStr">
        <is>
          <t>ENTRADA</t>
        </is>
      </c>
      <c r="F7" t="n">
        <v>1</v>
      </c>
      <c r="G7" t="n">
        <v>41</v>
      </c>
      <c r="H7" t="inlineStr">
        <is>
          <t>A</t>
        </is>
      </c>
      <c r="J7" t="inlineStr">
        <is>
          <t>1/2026</t>
        </is>
      </c>
    </row>
    <row r="8">
      <c r="A8" t="inlineStr">
        <is>
          <t>Arcos</t>
        </is>
      </c>
      <c r="B8" s="551" t="n">
        <v>46023</v>
      </c>
      <c r="C8" t="inlineStr">
        <is>
          <t>CRUDA NO BRIOCHE</t>
        </is>
      </c>
      <c r="D8" t="inlineStr">
        <is>
          <t>[Degustação] - Flávio Guzzon</t>
        </is>
      </c>
      <c r="E8" t="inlineStr">
        <is>
          <t>ENTRADA</t>
        </is>
      </c>
      <c r="F8" t="n">
        <v>1</v>
      </c>
      <c r="G8" t="n">
        <v>72</v>
      </c>
      <c r="H8" t="inlineStr">
        <is>
          <t>A</t>
        </is>
      </c>
      <c r="J8" t="inlineStr">
        <is>
          <t>1/2026</t>
        </is>
      </c>
    </row>
    <row r="9">
      <c r="A9" t="inlineStr">
        <is>
          <t>Arcos</t>
        </is>
      </c>
      <c r="B9" s="551" t="n">
        <v>46023</v>
      </c>
      <c r="C9" t="inlineStr">
        <is>
          <t>HAMBURGUINHO DA PINA</t>
        </is>
      </c>
      <c r="D9" t="inlineStr">
        <is>
          <t>[Degustação] - Flávio Guzzon</t>
        </is>
      </c>
      <c r="E9" t="inlineStr">
        <is>
          <t>ENTRADA</t>
        </is>
      </c>
      <c r="F9" t="n">
        <v>1</v>
      </c>
      <c r="G9" t="n">
        <v>62</v>
      </c>
      <c r="H9" t="inlineStr">
        <is>
          <t>A</t>
        </is>
      </c>
      <c r="J9" t="inlineStr">
        <is>
          <t>1/2026</t>
        </is>
      </c>
    </row>
    <row r="10">
      <c r="A10" t="inlineStr">
        <is>
          <t>Arcos</t>
        </is>
      </c>
      <c r="B10" s="551" t="n">
        <v>46023</v>
      </c>
      <c r="C10" t="inlineStr">
        <is>
          <t>1911</t>
        </is>
      </c>
      <c r="D10" t="inlineStr">
        <is>
          <t>[Degustação] - Flávio Guzzon</t>
        </is>
      </c>
      <c r="E10" t="inlineStr">
        <is>
          <t>AUTORAIS</t>
        </is>
      </c>
      <c r="F10" t="n">
        <v>3</v>
      </c>
      <c r="G10" t="n">
        <v>132</v>
      </c>
      <c r="H10" t="inlineStr">
        <is>
          <t>B</t>
        </is>
      </c>
      <c r="J10" t="inlineStr">
        <is>
          <t>1/2026</t>
        </is>
      </c>
    </row>
    <row r="11">
      <c r="A11" t="inlineStr">
        <is>
          <t>Arcos</t>
        </is>
      </c>
      <c r="B11" s="551" t="n">
        <v>46023</v>
      </c>
      <c r="C11" t="inlineStr">
        <is>
          <t>Croquete de pernil</t>
        </is>
      </c>
      <c r="D11" t="inlineStr">
        <is>
          <t>[Degustação] - Flávio Guzzon</t>
        </is>
      </c>
      <c r="E11" t="inlineStr">
        <is>
          <t>Para começar</t>
        </is>
      </c>
      <c r="F11" t="n">
        <v>1</v>
      </c>
      <c r="G11" t="n">
        <v>38</v>
      </c>
      <c r="H11" t="inlineStr">
        <is>
          <t>A</t>
        </is>
      </c>
      <c r="J11" t="inlineStr">
        <is>
          <t>1/2026</t>
        </is>
      </c>
    </row>
    <row r="12">
      <c r="A12" t="inlineStr">
        <is>
          <t>Arcos</t>
        </is>
      </c>
      <c r="B12" s="551" t="n">
        <v>46023</v>
      </c>
      <c r="C12" t="inlineStr">
        <is>
          <t>EMBUTIDOS E QUEIJOS</t>
        </is>
      </c>
      <c r="D12" t="inlineStr">
        <is>
          <t>[Degustação] - Flávio Guzzon</t>
        </is>
      </c>
      <c r="E12" t="inlineStr">
        <is>
          <t>ENTRADA</t>
        </is>
      </c>
      <c r="F12" t="n">
        <v>1</v>
      </c>
      <c r="G12" t="n">
        <v>98</v>
      </c>
      <c r="H12" t="inlineStr">
        <is>
          <t>A</t>
        </is>
      </c>
      <c r="J12" t="inlineStr">
        <is>
          <t>1/2026</t>
        </is>
      </c>
    </row>
    <row r="13">
      <c r="A13" t="inlineStr">
        <is>
          <t>Arcos</t>
        </is>
      </c>
      <c r="B13" s="551" t="n">
        <v>46023</v>
      </c>
      <c r="C13" t="inlineStr">
        <is>
          <t>VIRADO</t>
        </is>
      </c>
      <c r="D13" t="inlineStr">
        <is>
          <t>[Degustação] - Flávio Guzzon</t>
        </is>
      </c>
      <c r="E13" t="inlineStr">
        <is>
          <t>AUTORAIS</t>
        </is>
      </c>
      <c r="F13" t="n">
        <v>3</v>
      </c>
      <c r="G13" t="n">
        <v>117</v>
      </c>
      <c r="H13" t="inlineStr">
        <is>
          <t>A</t>
        </is>
      </c>
      <c r="J13" t="inlineStr">
        <is>
          <t>1/2026</t>
        </is>
      </c>
    </row>
    <row r="14">
      <c r="A14" t="inlineStr">
        <is>
          <t>Arcos</t>
        </is>
      </c>
      <c r="B14" s="551" t="n">
        <v>46023</v>
      </c>
      <c r="C14" t="inlineStr">
        <is>
          <t>Nhoque Classico dos Arcos</t>
        </is>
      </c>
      <c r="D14" t="inlineStr">
        <is>
          <t>[Degustação] - Flávio Guzzon</t>
        </is>
      </c>
      <c r="E14" t="inlineStr">
        <is>
          <t>Pratos</t>
        </is>
      </c>
      <c r="F14" t="n">
        <v>1</v>
      </c>
      <c r="G14" t="n">
        <v>72</v>
      </c>
      <c r="H14" t="inlineStr">
        <is>
          <t>A</t>
        </is>
      </c>
      <c r="J14" t="inlineStr">
        <is>
          <t>1/2026</t>
        </is>
      </c>
    </row>
    <row r="15">
      <c r="A15" t="inlineStr">
        <is>
          <t>Arcos</t>
        </is>
      </c>
      <c r="B15" s="551" t="n">
        <v>46023</v>
      </c>
      <c r="C15" t="inlineStr">
        <is>
          <t>CORDEIRO COM COALHADA</t>
        </is>
      </c>
      <c r="D15" t="inlineStr">
        <is>
          <t>[Evento] - Janine Araújo</t>
        </is>
      </c>
      <c r="E15" t="inlineStr">
        <is>
          <t>PRATOS PRINCIPAIS</t>
        </is>
      </c>
      <c r="F15" t="n">
        <v>38</v>
      </c>
      <c r="G15" t="n">
        <v>3078</v>
      </c>
      <c r="H15" t="inlineStr">
        <is>
          <t>A</t>
        </is>
      </c>
      <c r="I15" t="inlineStr">
        <is>
          <t>Eventos</t>
        </is>
      </c>
      <c r="J15" t="inlineStr">
        <is>
          <t>1/2026</t>
        </is>
      </c>
    </row>
    <row r="16">
      <c r="A16" t="inlineStr">
        <is>
          <t>Arcos</t>
        </is>
      </c>
      <c r="B16" s="551" t="n">
        <v>46023</v>
      </c>
      <c r="C16" t="inlineStr">
        <is>
          <t>GOHAN COM COGUMELO</t>
        </is>
      </c>
      <c r="D16" t="inlineStr">
        <is>
          <t>[Evento] - Janine Araújo</t>
        </is>
      </c>
      <c r="E16" t="inlineStr">
        <is>
          <t>PRATOS PRINCIPAIS</t>
        </is>
      </c>
      <c r="F16" t="n">
        <v>32</v>
      </c>
      <c r="G16" t="n">
        <v>1568</v>
      </c>
      <c r="H16" t="inlineStr">
        <is>
          <t>A</t>
        </is>
      </c>
      <c r="I16" t="inlineStr">
        <is>
          <t>Eventos</t>
        </is>
      </c>
      <c r="J16" t="inlineStr">
        <is>
          <t>1/2026</t>
        </is>
      </c>
    </row>
    <row r="17">
      <c r="A17" t="inlineStr">
        <is>
          <t>Arcos</t>
        </is>
      </c>
      <c r="B17" s="551" t="n">
        <v>46023</v>
      </c>
      <c r="C17" t="inlineStr">
        <is>
          <t>BROWN DERBY</t>
        </is>
      </c>
      <c r="D17" t="inlineStr">
        <is>
          <t>[Evento] - Janine Araújo</t>
        </is>
      </c>
      <c r="E17" t="inlineStr">
        <is>
          <t>CLÁSSICOS</t>
        </is>
      </c>
      <c r="F17" t="n">
        <v>27</v>
      </c>
      <c r="G17" t="n">
        <v>1053</v>
      </c>
      <c r="H17" t="inlineStr">
        <is>
          <t>B</t>
        </is>
      </c>
      <c r="I17" t="inlineStr">
        <is>
          <t>Eventos</t>
        </is>
      </c>
      <c r="J17" t="inlineStr">
        <is>
          <t>1/2026</t>
        </is>
      </c>
    </row>
    <row r="18">
      <c r="A18" t="inlineStr">
        <is>
          <t>Arcos</t>
        </is>
      </c>
      <c r="B18" s="551" t="n">
        <v>46023</v>
      </c>
      <c r="C18" t="inlineStr">
        <is>
          <t>PORCO, POLENTA E PARMESÃO</t>
        </is>
      </c>
      <c r="D18" t="inlineStr">
        <is>
          <t>[Evento] - Janine Araújo</t>
        </is>
      </c>
      <c r="E18" t="inlineStr">
        <is>
          <t>ENTRADA</t>
        </is>
      </c>
      <c r="F18" t="n">
        <v>55</v>
      </c>
      <c r="G18" t="n">
        <v>2310</v>
      </c>
      <c r="H18" t="inlineStr">
        <is>
          <t>A</t>
        </is>
      </c>
      <c r="I18" t="inlineStr">
        <is>
          <t>Eventos</t>
        </is>
      </c>
      <c r="J18" t="inlineStr">
        <is>
          <t>1/2026</t>
        </is>
      </c>
    </row>
    <row r="19">
      <c r="A19" t="inlineStr">
        <is>
          <t>Arcos</t>
        </is>
      </c>
      <c r="B19" s="551" t="n">
        <v>46023</v>
      </c>
      <c r="C19" t="inlineStr">
        <is>
          <t>SALADA DE CAMARÃO</t>
        </is>
      </c>
      <c r="D19" t="inlineStr">
        <is>
          <t>[Evento] - Janine Araújo</t>
        </is>
      </c>
      <c r="E19" t="inlineStr">
        <is>
          <t>ENTRADA</t>
        </is>
      </c>
      <c r="F19" t="n">
        <v>40</v>
      </c>
      <c r="G19" t="n">
        <v>1640</v>
      </c>
      <c r="H19" t="inlineStr">
        <is>
          <t>A</t>
        </is>
      </c>
      <c r="I19" t="inlineStr">
        <is>
          <t>Eventos</t>
        </is>
      </c>
      <c r="J19" t="inlineStr">
        <is>
          <t>1/2026</t>
        </is>
      </c>
    </row>
    <row r="20">
      <c r="A20" t="inlineStr">
        <is>
          <t>Arcos</t>
        </is>
      </c>
      <c r="B20" s="551" t="n">
        <v>46023</v>
      </c>
      <c r="C20" t="inlineStr">
        <is>
          <t>TACO DE PUPUNHA</t>
        </is>
      </c>
      <c r="D20" t="inlineStr">
        <is>
          <t>[Evento] - Janine Araújo</t>
        </is>
      </c>
      <c r="E20" t="inlineStr">
        <is>
          <t>ENTRADA</t>
        </is>
      </c>
      <c r="F20" t="n">
        <v>20</v>
      </c>
      <c r="G20" t="n">
        <v>840</v>
      </c>
      <c r="H20" t="inlineStr">
        <is>
          <t>A</t>
        </is>
      </c>
      <c r="I20" t="inlineStr">
        <is>
          <t>Eventos</t>
        </is>
      </c>
      <c r="J20" t="inlineStr">
        <is>
          <t>1/2026</t>
        </is>
      </c>
    </row>
    <row r="21">
      <c r="A21" t="inlineStr">
        <is>
          <t>Arcos</t>
        </is>
      </c>
      <c r="B21" s="551" t="n">
        <v>46023</v>
      </c>
      <c r="C21" t="inlineStr">
        <is>
          <t>BASIL SMASH</t>
        </is>
      </c>
      <c r="D21" t="inlineStr">
        <is>
          <t>[Evento] - Janine Araújo</t>
        </is>
      </c>
      <c r="E21" t="inlineStr">
        <is>
          <t>CLÁSSICOS</t>
        </is>
      </c>
      <c r="F21" t="n">
        <v>14</v>
      </c>
      <c r="G21" t="n">
        <v>532</v>
      </c>
      <c r="H21" t="inlineStr">
        <is>
          <t>B</t>
        </is>
      </c>
      <c r="I21" t="inlineStr">
        <is>
          <t>Eventos</t>
        </is>
      </c>
      <c r="J21" t="inlineStr">
        <is>
          <t>1/2026</t>
        </is>
      </c>
    </row>
    <row r="22">
      <c r="A22" t="inlineStr">
        <is>
          <t>Arcos</t>
        </is>
      </c>
      <c r="B22" s="551" t="n">
        <v>46023</v>
      </c>
      <c r="C22" t="inlineStr">
        <is>
          <t>CERVEJA STELLA ARTOIS LONG NECK 330ml</t>
        </is>
      </c>
      <c r="D22" t="inlineStr">
        <is>
          <t>[Evento] - Janine Araújo</t>
        </is>
      </c>
      <c r="E22" t="inlineStr">
        <is>
          <t>CERVEJAS LONG NECK</t>
        </is>
      </c>
      <c r="F22" t="n">
        <v>13</v>
      </c>
      <c r="G22" t="n">
        <v>247</v>
      </c>
      <c r="H22" t="inlineStr">
        <is>
          <t>B</t>
        </is>
      </c>
      <c r="I22" t="inlineStr">
        <is>
          <t>Eventos</t>
        </is>
      </c>
      <c r="J22" t="inlineStr">
        <is>
          <t>1/2026</t>
        </is>
      </c>
    </row>
    <row r="23">
      <c r="A23" t="inlineStr">
        <is>
          <t>Arcos</t>
        </is>
      </c>
      <c r="B23" s="551" t="n">
        <v>46023</v>
      </c>
      <c r="C23" t="inlineStr">
        <is>
          <t>PRA ONTEM</t>
        </is>
      </c>
      <c r="D23" t="inlineStr">
        <is>
          <t>[Evento] - Janine Araújo</t>
        </is>
      </c>
      <c r="E23" t="inlineStr">
        <is>
          <t>AUTORAIS</t>
        </is>
      </c>
      <c r="F23" t="n">
        <v>23</v>
      </c>
      <c r="G23" t="n">
        <v>989</v>
      </c>
      <c r="H23" t="inlineStr">
        <is>
          <t>B</t>
        </is>
      </c>
      <c r="I23" t="inlineStr">
        <is>
          <t>Eventos</t>
        </is>
      </c>
      <c r="J23" t="inlineStr">
        <is>
          <t>1/2026</t>
        </is>
      </c>
    </row>
    <row r="24">
      <c r="A24" t="inlineStr">
        <is>
          <t>Arcos</t>
        </is>
      </c>
      <c r="B24" s="551" t="n">
        <v>46023</v>
      </c>
      <c r="C24" t="inlineStr">
        <is>
          <t>PAULICEIA</t>
        </is>
      </c>
      <c r="D24" t="inlineStr">
        <is>
          <t>[Evento] - Janine Araújo</t>
        </is>
      </c>
      <c r="E24" t="inlineStr">
        <is>
          <t>AUTORAIS</t>
        </is>
      </c>
      <c r="F24" t="n">
        <v>13</v>
      </c>
      <c r="G24" t="n">
        <v>468</v>
      </c>
      <c r="H24" t="inlineStr">
        <is>
          <t>B</t>
        </is>
      </c>
      <c r="I24" t="inlineStr">
        <is>
          <t>Eventos</t>
        </is>
      </c>
      <c r="J24" t="inlineStr">
        <is>
          <t>1/2026</t>
        </is>
      </c>
    </row>
    <row r="25">
      <c r="A25" t="inlineStr">
        <is>
          <t>Arcos</t>
        </is>
      </c>
      <c r="B25" s="551" t="n">
        <v>46023</v>
      </c>
      <c r="C25" t="inlineStr">
        <is>
          <t>Queijo camembert assado</t>
        </is>
      </c>
      <c r="D25" t="inlineStr">
        <is>
          <t>[Evento] - Janine Araújo</t>
        </is>
      </c>
      <c r="E25" t="inlineStr">
        <is>
          <t>Entradas</t>
        </is>
      </c>
      <c r="F25" t="n">
        <v>5</v>
      </c>
      <c r="G25" t="n">
        <v>345</v>
      </c>
      <c r="H25" t="inlineStr">
        <is>
          <t>A</t>
        </is>
      </c>
      <c r="I25" t="inlineStr">
        <is>
          <t>Eventos</t>
        </is>
      </c>
      <c r="J25" t="inlineStr">
        <is>
          <t>1/2026</t>
        </is>
      </c>
    </row>
    <row r="26">
      <c r="A26" t="inlineStr">
        <is>
          <t>Arcos</t>
        </is>
      </c>
      <c r="B26" s="551" t="n">
        <v>46023</v>
      </c>
      <c r="C26" t="inlineStr">
        <is>
          <t>Croquete de pernil</t>
        </is>
      </c>
      <c r="D26" t="inlineStr">
        <is>
          <t>[Evento] - Milanez &amp; Milaneze</t>
        </is>
      </c>
      <c r="E26" t="inlineStr">
        <is>
          <t>Para começar</t>
        </is>
      </c>
      <c r="F26" t="n">
        <v>20</v>
      </c>
      <c r="G26" t="n">
        <v>760</v>
      </c>
      <c r="H26" t="inlineStr">
        <is>
          <t>A</t>
        </is>
      </c>
      <c r="I26" t="inlineStr">
        <is>
          <t>Eventos</t>
        </is>
      </c>
      <c r="J26" t="inlineStr">
        <is>
          <t>1/2026</t>
        </is>
      </c>
    </row>
    <row r="27">
      <c r="A27" t="inlineStr">
        <is>
          <t>Arcos</t>
        </is>
      </c>
      <c r="B27" s="551" t="n">
        <v>46023</v>
      </c>
      <c r="C27" t="inlineStr">
        <is>
          <t>BOLO DE COCO</t>
        </is>
      </c>
      <c r="D27" t="inlineStr">
        <is>
          <t>[Evento] - Milanez &amp; Milaneze</t>
        </is>
      </c>
      <c r="E27" t="inlineStr">
        <is>
          <t>SOBREMESAS</t>
        </is>
      </c>
      <c r="F27" t="n">
        <v>10</v>
      </c>
      <c r="G27" t="n">
        <v>320</v>
      </c>
      <c r="H27" t="inlineStr">
        <is>
          <t>A</t>
        </is>
      </c>
      <c r="I27" t="inlineStr">
        <is>
          <t>Eventos</t>
        </is>
      </c>
      <c r="J27" t="inlineStr">
        <is>
          <t>1/2026</t>
        </is>
      </c>
    </row>
    <row r="28">
      <c r="A28" t="inlineStr">
        <is>
          <t>Arcos</t>
        </is>
      </c>
      <c r="B28" s="551" t="n">
        <v>46023</v>
      </c>
      <c r="C28" t="inlineStr">
        <is>
          <t>Nhoque Classico dos Arcos</t>
        </is>
      </c>
      <c r="D28" t="inlineStr">
        <is>
          <t>[Evento] - Milanez &amp; Milaneze</t>
        </is>
      </c>
      <c r="E28" t="inlineStr">
        <is>
          <t>Pratos</t>
        </is>
      </c>
      <c r="F28" t="n">
        <v>14</v>
      </c>
      <c r="G28" t="n">
        <v>1008</v>
      </c>
      <c r="H28" t="inlineStr">
        <is>
          <t>A</t>
        </is>
      </c>
      <c r="I28" t="inlineStr">
        <is>
          <t>Eventos</t>
        </is>
      </c>
      <c r="J28" t="inlineStr">
        <is>
          <t>1/2026</t>
        </is>
      </c>
    </row>
    <row r="29">
      <c r="A29" t="inlineStr">
        <is>
          <t>Arcos</t>
        </is>
      </c>
      <c r="B29" s="551" t="n">
        <v>46023</v>
      </c>
      <c r="C29" t="inlineStr">
        <is>
          <t>SODA ZERO</t>
        </is>
      </c>
      <c r="D29" t="inlineStr">
        <is>
          <t>[Evento] - Milanez &amp; Milaneze</t>
        </is>
      </c>
      <c r="E29" t="inlineStr">
        <is>
          <t>SOFTS</t>
        </is>
      </c>
      <c r="F29" t="n">
        <v>1</v>
      </c>
      <c r="G29" t="n">
        <v>8</v>
      </c>
      <c r="H29" t="inlineStr">
        <is>
          <t>B</t>
        </is>
      </c>
      <c r="I29" t="inlineStr">
        <is>
          <t>Eventos</t>
        </is>
      </c>
      <c r="J29" t="inlineStr">
        <is>
          <t>1/2026</t>
        </is>
      </c>
    </row>
    <row r="30">
      <c r="A30" t="inlineStr">
        <is>
          <t>Arcos</t>
        </is>
      </c>
      <c r="B30" s="551" t="n">
        <v>46023</v>
      </c>
      <c r="C30" t="inlineStr">
        <is>
          <t>PEPSI ZERO</t>
        </is>
      </c>
      <c r="D30" t="inlineStr">
        <is>
          <t>[Evento] - Milanez &amp; Milaneze</t>
        </is>
      </c>
      <c r="E30" t="inlineStr">
        <is>
          <t>SOFTS</t>
        </is>
      </c>
      <c r="F30" t="n">
        <v>1</v>
      </c>
      <c r="G30" t="n">
        <v>8</v>
      </c>
      <c r="H30" t="inlineStr">
        <is>
          <t>B</t>
        </is>
      </c>
      <c r="I30" t="inlineStr">
        <is>
          <t>Eventos</t>
        </is>
      </c>
      <c r="J30" t="inlineStr">
        <is>
          <t>1/2026</t>
        </is>
      </c>
    </row>
    <row r="31">
      <c r="A31" t="inlineStr">
        <is>
          <t>Arcos</t>
        </is>
      </c>
      <c r="B31" s="551" t="n">
        <v>46023</v>
      </c>
      <c r="C31" t="inlineStr">
        <is>
          <t>MOUSSE DE CHOCOLATE</t>
        </is>
      </c>
      <c r="D31" t="inlineStr">
        <is>
          <t>[Evento] - Milanez &amp; Milaneze</t>
        </is>
      </c>
      <c r="E31" t="inlineStr">
        <is>
          <t>SOBREMESAS</t>
        </is>
      </c>
      <c r="F31" t="n">
        <v>10</v>
      </c>
      <c r="G31" t="n">
        <v>380</v>
      </c>
      <c r="H31" t="inlineStr">
        <is>
          <t>A</t>
        </is>
      </c>
      <c r="I31" t="inlineStr">
        <is>
          <t>Eventos</t>
        </is>
      </c>
      <c r="J31" t="inlineStr">
        <is>
          <t>1/2026</t>
        </is>
      </c>
    </row>
    <row r="32">
      <c r="A32" t="inlineStr">
        <is>
          <t>Arcos</t>
        </is>
      </c>
      <c r="B32" s="551" t="n">
        <v>46023</v>
      </c>
      <c r="C32" t="inlineStr">
        <is>
          <t>Queijo camembert assado</t>
        </is>
      </c>
      <c r="D32" t="inlineStr">
        <is>
          <t>[Evento] - Milanez &amp; Milaneze</t>
        </is>
      </c>
      <c r="E32" t="inlineStr">
        <is>
          <t>Entradas</t>
        </is>
      </c>
      <c r="F32" t="n">
        <v>2</v>
      </c>
      <c r="G32" t="n">
        <v>138</v>
      </c>
      <c r="H32" t="inlineStr">
        <is>
          <t>A</t>
        </is>
      </c>
      <c r="I32" t="inlineStr">
        <is>
          <t>Eventos</t>
        </is>
      </c>
      <c r="J32" t="inlineStr">
        <is>
          <t>1/2026</t>
        </is>
      </c>
    </row>
    <row r="33">
      <c r="A33" t="inlineStr">
        <is>
          <t>Arcos</t>
        </is>
      </c>
      <c r="B33" s="551" t="n">
        <v>46023</v>
      </c>
      <c r="C33" t="inlineStr">
        <is>
          <t>GUARANÁ ZERO</t>
        </is>
      </c>
      <c r="D33" t="inlineStr">
        <is>
          <t>[Evento] - Milanez &amp; Milaneze</t>
        </is>
      </c>
      <c r="E33" t="inlineStr">
        <is>
          <t>SOFTS</t>
        </is>
      </c>
      <c r="F33" t="n">
        <v>3</v>
      </c>
      <c r="G33" t="n">
        <v>24</v>
      </c>
      <c r="H33" t="inlineStr">
        <is>
          <t>B</t>
        </is>
      </c>
      <c r="I33" t="inlineStr">
        <is>
          <t>Eventos</t>
        </is>
      </c>
      <c r="J33" t="inlineStr">
        <is>
          <t>1/2026</t>
        </is>
      </c>
    </row>
    <row r="34">
      <c r="A34" t="inlineStr">
        <is>
          <t>Arcos</t>
        </is>
      </c>
      <c r="B34" s="551" t="n">
        <v>46023</v>
      </c>
      <c r="C34" t="inlineStr">
        <is>
          <t>PERI</t>
        </is>
      </c>
      <c r="D34" t="inlineStr">
        <is>
          <t>[Evento] - Milanez &amp; Milaneze</t>
        </is>
      </c>
      <c r="E34" t="inlineStr">
        <is>
          <t>AUTORAIS</t>
        </is>
      </c>
      <c r="F34" t="n">
        <v>12</v>
      </c>
      <c r="G34" t="n">
        <v>468</v>
      </c>
      <c r="H34" t="inlineStr">
        <is>
          <t>B</t>
        </is>
      </c>
      <c r="I34" t="inlineStr">
        <is>
          <t>Eventos</t>
        </is>
      </c>
      <c r="J34" t="inlineStr">
        <is>
          <t>1/2026</t>
        </is>
      </c>
    </row>
    <row r="35">
      <c r="A35" t="inlineStr">
        <is>
          <t>Arcos</t>
        </is>
      </c>
      <c r="B35" s="551" t="n">
        <v>46023</v>
      </c>
      <c r="C35" t="inlineStr">
        <is>
          <t>1911</t>
        </is>
      </c>
      <c r="D35" t="inlineStr">
        <is>
          <t>[Evento] - Milanez &amp; Milaneze</t>
        </is>
      </c>
      <c r="E35" t="inlineStr">
        <is>
          <t>AUTORAIS</t>
        </is>
      </c>
      <c r="F35" t="n">
        <v>26</v>
      </c>
      <c r="G35" t="n">
        <v>1144</v>
      </c>
      <c r="H35" t="inlineStr">
        <is>
          <t>B</t>
        </is>
      </c>
      <c r="I35" t="inlineStr">
        <is>
          <t>Eventos</t>
        </is>
      </c>
      <c r="J35" t="inlineStr">
        <is>
          <t>1/2026</t>
        </is>
      </c>
    </row>
    <row r="36">
      <c r="A36" t="inlineStr">
        <is>
          <t>Arcos</t>
        </is>
      </c>
      <c r="B36" s="551" t="n">
        <v>46023</v>
      </c>
      <c r="C36" t="inlineStr">
        <is>
          <t>PRA ONTEM</t>
        </is>
      </c>
      <c r="D36" t="inlineStr">
        <is>
          <t>[Evento] - Milanez &amp; Milaneze</t>
        </is>
      </c>
      <c r="E36" t="inlineStr">
        <is>
          <t>AUTORAIS</t>
        </is>
      </c>
      <c r="F36" t="n">
        <v>24</v>
      </c>
      <c r="G36" t="n">
        <v>1032</v>
      </c>
      <c r="H36" t="inlineStr">
        <is>
          <t>B</t>
        </is>
      </c>
      <c r="I36" t="inlineStr">
        <is>
          <t>Eventos</t>
        </is>
      </c>
      <c r="J36" t="inlineStr">
        <is>
          <t>1/2026</t>
        </is>
      </c>
    </row>
    <row r="37">
      <c r="A37" t="inlineStr">
        <is>
          <t>Arcos</t>
        </is>
      </c>
      <c r="B37" s="551" t="n">
        <v>46023</v>
      </c>
      <c r="C37" t="inlineStr">
        <is>
          <t>CERVEJA STELLA ARTOIS LONG NECK 330ml</t>
        </is>
      </c>
      <c r="D37" t="inlineStr">
        <is>
          <t>[Evento] - Milanez &amp; Milaneze</t>
        </is>
      </c>
      <c r="E37" t="inlineStr">
        <is>
          <t>CERVEJAS LONG NECK</t>
        </is>
      </c>
      <c r="F37" t="n">
        <v>2</v>
      </c>
      <c r="G37" t="n">
        <v>38</v>
      </c>
      <c r="H37" t="inlineStr">
        <is>
          <t>B</t>
        </is>
      </c>
      <c r="I37" t="inlineStr">
        <is>
          <t>Eventos</t>
        </is>
      </c>
      <c r="J37" t="inlineStr">
        <is>
          <t>1/2026</t>
        </is>
      </c>
    </row>
    <row r="38">
      <c r="A38" t="inlineStr">
        <is>
          <t>Arcos</t>
        </is>
      </c>
      <c r="B38" s="551" t="n">
        <v>46023</v>
      </c>
      <c r="C38" t="inlineStr">
        <is>
          <t>HAMBURGUINHO DA PINA</t>
        </is>
      </c>
      <c r="D38" t="inlineStr">
        <is>
          <t>[Evento] - Milanez &amp; Milaneze</t>
        </is>
      </c>
      <c r="E38" t="inlineStr">
        <is>
          <t>ENTRADA</t>
        </is>
      </c>
      <c r="F38" t="n">
        <v>12</v>
      </c>
      <c r="G38" t="n">
        <v>744</v>
      </c>
      <c r="H38" t="inlineStr">
        <is>
          <t>A</t>
        </is>
      </c>
      <c r="I38" t="inlineStr">
        <is>
          <t>Eventos</t>
        </is>
      </c>
      <c r="J38" t="inlineStr">
        <is>
          <t>1/2026</t>
        </is>
      </c>
    </row>
    <row r="39">
      <c r="A39" t="inlineStr">
        <is>
          <t>Arcos</t>
        </is>
      </c>
      <c r="B39" s="551" t="n">
        <v>46023</v>
      </c>
      <c r="C39" t="inlineStr">
        <is>
          <t>CRUDO DE ABÓBORA</t>
        </is>
      </c>
      <c r="D39" t="inlineStr">
        <is>
          <t>[Evento] - Milanez &amp; Milaneze</t>
        </is>
      </c>
      <c r="E39" t="inlineStr">
        <is>
          <t>ENTRADA</t>
        </is>
      </c>
      <c r="F39" t="n">
        <v>3</v>
      </c>
      <c r="G39" t="n">
        <v>102</v>
      </c>
      <c r="H39" t="inlineStr">
        <is>
          <t>A</t>
        </is>
      </c>
      <c r="I39" t="inlineStr">
        <is>
          <t>Eventos</t>
        </is>
      </c>
      <c r="J39" t="inlineStr">
        <is>
          <t>1/2026</t>
        </is>
      </c>
    </row>
    <row r="40">
      <c r="A40" t="inlineStr">
        <is>
          <t>Arcos</t>
        </is>
      </c>
      <c r="B40" s="551" t="n">
        <v>46023</v>
      </c>
      <c r="C40" t="inlineStr">
        <is>
          <t>BROWN DERBY</t>
        </is>
      </c>
      <c r="D40" t="inlineStr">
        <is>
          <t>[Evento] - Milanez &amp; Milaneze</t>
        </is>
      </c>
      <c r="E40" t="inlineStr">
        <is>
          <t>CLÁSSICOS</t>
        </is>
      </c>
      <c r="F40" t="n">
        <v>9</v>
      </c>
      <c r="G40" t="n">
        <v>351</v>
      </c>
      <c r="H40" t="inlineStr">
        <is>
          <t>B</t>
        </is>
      </c>
      <c r="I40" t="inlineStr">
        <is>
          <t>Eventos</t>
        </is>
      </c>
      <c r="J40" t="inlineStr">
        <is>
          <t>1/2026</t>
        </is>
      </c>
    </row>
    <row r="41">
      <c r="A41" t="inlineStr">
        <is>
          <t>Arcos</t>
        </is>
      </c>
      <c r="B41" s="551" t="n">
        <v>46023</v>
      </c>
      <c r="C41" t="inlineStr">
        <is>
          <t>CORDEIRO COM COALHADA</t>
        </is>
      </c>
      <c r="D41" t="inlineStr">
        <is>
          <t>[Evento] - Milanez &amp; Milaneze</t>
        </is>
      </c>
      <c r="E41" t="inlineStr">
        <is>
          <t>PRATOS PRINCIPAIS</t>
        </is>
      </c>
      <c r="F41" t="n">
        <v>12</v>
      </c>
      <c r="G41" t="n">
        <v>972</v>
      </c>
      <c r="H41" t="inlineStr">
        <is>
          <t>A</t>
        </is>
      </c>
      <c r="I41" t="inlineStr">
        <is>
          <t>Eventos</t>
        </is>
      </c>
      <c r="J41" t="inlineStr">
        <is>
          <t>1/2026</t>
        </is>
      </c>
    </row>
    <row r="42">
      <c r="A42" t="inlineStr">
        <is>
          <t>Arcos</t>
        </is>
      </c>
      <c r="B42" s="551" t="n">
        <v>46023</v>
      </c>
      <c r="C42" t="inlineStr">
        <is>
          <t>DESVAIRADA</t>
        </is>
      </c>
      <c r="D42" t="inlineStr">
        <is>
          <t>30% FÁBRICA DE BARES - CPF</t>
        </is>
      </c>
      <c r="E42" t="inlineStr">
        <is>
          <t>NÃO ALCOÓLICOS</t>
        </is>
      </c>
      <c r="F42" t="n">
        <v>4</v>
      </c>
      <c r="G42" t="n">
        <v>22.8</v>
      </c>
      <c r="H42" t="inlineStr">
        <is>
          <t>B</t>
        </is>
      </c>
      <c r="J42" t="inlineStr">
        <is>
          <t>1/2026</t>
        </is>
      </c>
    </row>
    <row r="43">
      <c r="A43" t="inlineStr">
        <is>
          <t>Arcos</t>
        </is>
      </c>
      <c r="B43" s="551" t="n">
        <v>46023</v>
      </c>
      <c r="C43" t="inlineStr">
        <is>
          <t>ANCHO E BATATA</t>
        </is>
      </c>
      <c r="D43" t="inlineStr">
        <is>
          <t>30% FÁBRICA DE BARES - CPF</t>
        </is>
      </c>
      <c r="E43" t="inlineStr">
        <is>
          <t>PRATOS PRINCIPAIS</t>
        </is>
      </c>
      <c r="F43" t="n">
        <v>3</v>
      </c>
      <c r="G43" t="n">
        <v>97.2</v>
      </c>
      <c r="H43" t="inlineStr">
        <is>
          <t>A</t>
        </is>
      </c>
      <c r="J43" t="inlineStr">
        <is>
          <t>1/2026</t>
        </is>
      </c>
    </row>
    <row r="44">
      <c r="A44" t="inlineStr">
        <is>
          <t>Arcos</t>
        </is>
      </c>
      <c r="B44" s="551" t="n">
        <v>46023</v>
      </c>
      <c r="C44" t="inlineStr">
        <is>
          <t>BROWN DERBY</t>
        </is>
      </c>
      <c r="D44" t="inlineStr">
        <is>
          <t>30% FÁBRICA DE BARES - CPF</t>
        </is>
      </c>
      <c r="E44" t="inlineStr">
        <is>
          <t>CLÁSSICOS</t>
        </is>
      </c>
      <c r="F44" t="n">
        <v>3</v>
      </c>
      <c r="G44" t="n">
        <v>35.1</v>
      </c>
      <c r="H44" t="inlineStr">
        <is>
          <t>B</t>
        </is>
      </c>
      <c r="J44" t="inlineStr">
        <is>
          <t>1/2026</t>
        </is>
      </c>
    </row>
    <row r="45">
      <c r="A45" t="inlineStr">
        <is>
          <t>Arcos</t>
        </is>
      </c>
      <c r="B45" s="551" t="n">
        <v>46023</v>
      </c>
      <c r="C45" t="inlineStr">
        <is>
          <t>LINGUINE COM CAMARÕES</t>
        </is>
      </c>
      <c r="D45" t="inlineStr">
        <is>
          <t>30% FÁBRICA DE BARES - CPF</t>
        </is>
      </c>
      <c r="E45" t="inlineStr">
        <is>
          <t>PRATOS PRINCIPAIS</t>
        </is>
      </c>
      <c r="F45" t="n">
        <v>1</v>
      </c>
      <c r="G45" t="n">
        <v>22.2</v>
      </c>
      <c r="H45" t="inlineStr">
        <is>
          <t>A</t>
        </is>
      </c>
      <c r="J45" t="inlineStr">
        <is>
          <t>1/2026</t>
        </is>
      </c>
    </row>
    <row r="46">
      <c r="A46" t="inlineStr">
        <is>
          <t>Arcos</t>
        </is>
      </c>
      <c r="B46" s="551" t="n">
        <v>46023</v>
      </c>
      <c r="C46" t="inlineStr">
        <is>
          <t>TOSTA TARTARE</t>
        </is>
      </c>
      <c r="D46" t="inlineStr">
        <is>
          <t>30% FÁBRICA DE BARES - CPF</t>
        </is>
      </c>
      <c r="E46" t="inlineStr">
        <is>
          <t>Pães e Tostas</t>
        </is>
      </c>
      <c r="F46" t="n">
        <v>3</v>
      </c>
      <c r="G46" t="n">
        <v>45.9</v>
      </c>
      <c r="H46" t="inlineStr">
        <is>
          <t>A</t>
        </is>
      </c>
      <c r="J46" t="inlineStr">
        <is>
          <t>1/2026</t>
        </is>
      </c>
    </row>
    <row r="47">
      <c r="A47" t="inlineStr">
        <is>
          <t>Arcos</t>
        </is>
      </c>
      <c r="B47" s="551" t="n">
        <v>46023</v>
      </c>
      <c r="C47" t="inlineStr">
        <is>
          <t>CECI</t>
        </is>
      </c>
      <c r="D47" t="inlineStr">
        <is>
          <t>30% FÁBRICA DE BARES - CPF</t>
        </is>
      </c>
      <c r="E47" t="inlineStr">
        <is>
          <t>NÃO ALCOÓLICOS</t>
        </is>
      </c>
      <c r="F47" t="n">
        <v>2</v>
      </c>
      <c r="G47" t="n">
        <v>13.2</v>
      </c>
      <c r="H47" t="inlineStr">
        <is>
          <t>B</t>
        </is>
      </c>
      <c r="J47" t="inlineStr">
        <is>
          <t>1/2026</t>
        </is>
      </c>
    </row>
    <row r="48">
      <c r="A48" t="inlineStr">
        <is>
          <t>Arcos</t>
        </is>
      </c>
      <c r="B48" s="551" t="n">
        <v>46023</v>
      </c>
      <c r="C48" t="inlineStr">
        <is>
          <t>GOHAN COM COGUMELO</t>
        </is>
      </c>
      <c r="D48" t="inlineStr">
        <is>
          <t>30% FÁBRICA DE BARES - CPF</t>
        </is>
      </c>
      <c r="E48" t="inlineStr">
        <is>
          <t>PRATOS PRINCIPAIS</t>
        </is>
      </c>
      <c r="F48" t="n">
        <v>1</v>
      </c>
      <c r="G48" t="n">
        <v>14.7</v>
      </c>
      <c r="H48" t="inlineStr">
        <is>
          <t>A</t>
        </is>
      </c>
      <c r="J48" t="inlineStr">
        <is>
          <t>1/2026</t>
        </is>
      </c>
    </row>
    <row r="49">
      <c r="A49" t="inlineStr">
        <is>
          <t>Arcos</t>
        </is>
      </c>
      <c r="B49" s="551" t="n">
        <v>46023</v>
      </c>
      <c r="C49" t="inlineStr">
        <is>
          <t>GARNIER</t>
        </is>
      </c>
      <c r="D49" t="inlineStr">
        <is>
          <t>30% FÁBRICA DE BARES - CPF</t>
        </is>
      </c>
      <c r="E49" t="inlineStr">
        <is>
          <t>Sem Álcool</t>
        </is>
      </c>
      <c r="F49" t="n">
        <v>1</v>
      </c>
      <c r="G49" t="n">
        <v>5.7</v>
      </c>
      <c r="H49" t="inlineStr">
        <is>
          <t>B</t>
        </is>
      </c>
      <c r="J49" t="inlineStr">
        <is>
          <t>1/2026</t>
        </is>
      </c>
    </row>
    <row r="50">
      <c r="A50" t="inlineStr">
        <is>
          <t>Arcos</t>
        </is>
      </c>
      <c r="B50" s="551" t="n">
        <v>46023</v>
      </c>
      <c r="C50" t="inlineStr">
        <is>
          <t>CORDEIRO COM COALHADA</t>
        </is>
      </c>
      <c r="D50" t="inlineStr">
        <is>
          <t>30% FÁBRICA DE BARES - CPF</t>
        </is>
      </c>
      <c r="E50" t="inlineStr">
        <is>
          <t>PRATOS PRINCIPAIS</t>
        </is>
      </c>
      <c r="F50" t="n">
        <v>5</v>
      </c>
      <c r="G50" t="n">
        <v>121.5</v>
      </c>
      <c r="H50" t="inlineStr">
        <is>
          <t>A</t>
        </is>
      </c>
      <c r="J50" t="inlineStr">
        <is>
          <t>1/2026</t>
        </is>
      </c>
    </row>
    <row r="51">
      <c r="A51" t="inlineStr">
        <is>
          <t>Arcos</t>
        </is>
      </c>
      <c r="B51" s="551" t="n">
        <v>46023</v>
      </c>
      <c r="C51" t="inlineStr">
        <is>
          <t>NOBRE</t>
        </is>
      </c>
      <c r="D51" t="inlineStr">
        <is>
          <t>30% FÁBRICA DE BARES - CPF</t>
        </is>
      </c>
      <c r="E51" t="inlineStr">
        <is>
          <t>NÃO ALCOÓLICOS</t>
        </is>
      </c>
      <c r="F51" t="n">
        <v>2</v>
      </c>
      <c r="G51" t="n">
        <v>11.4</v>
      </c>
      <c r="H51" t="inlineStr">
        <is>
          <t>B</t>
        </is>
      </c>
      <c r="J51" t="inlineStr">
        <is>
          <t>1/2026</t>
        </is>
      </c>
    </row>
    <row r="52">
      <c r="A52" t="inlineStr">
        <is>
          <t>Arcos</t>
        </is>
      </c>
      <c r="B52" s="551" t="n">
        <v>46023</v>
      </c>
      <c r="C52" t="inlineStr">
        <is>
          <t>CERVEJA STELLA PURE GOLD 350 ml</t>
        </is>
      </c>
      <c r="D52" t="inlineStr">
        <is>
          <t>30% FÁBRICA DE BARES - CPF</t>
        </is>
      </c>
      <c r="E52" t="inlineStr">
        <is>
          <t>CERVEJAS LONG NECK</t>
        </is>
      </c>
      <c r="F52" t="n">
        <v>1</v>
      </c>
      <c r="G52" t="n">
        <v>5.7</v>
      </c>
      <c r="H52" t="inlineStr">
        <is>
          <t>B</t>
        </is>
      </c>
      <c r="J52" t="inlineStr">
        <is>
          <t>1/2026</t>
        </is>
      </c>
    </row>
    <row r="53">
      <c r="A53" t="inlineStr">
        <is>
          <t>Arcos</t>
        </is>
      </c>
      <c r="B53" s="551" t="n">
        <v>46023</v>
      </c>
      <c r="C53" t="inlineStr">
        <is>
          <t>PERI</t>
        </is>
      </c>
      <c r="D53" t="inlineStr">
        <is>
          <t>30% FÁBRICA DE BARES - CPF</t>
        </is>
      </c>
      <c r="E53" t="inlineStr">
        <is>
          <t>AUTORAIS</t>
        </is>
      </c>
      <c r="F53" t="n">
        <v>1</v>
      </c>
      <c r="G53" t="n">
        <v>11.7</v>
      </c>
      <c r="H53" t="inlineStr">
        <is>
          <t>B</t>
        </is>
      </c>
      <c r="J53" t="inlineStr">
        <is>
          <t>1/2026</t>
        </is>
      </c>
    </row>
    <row r="54">
      <c r="A54" t="inlineStr">
        <is>
          <t>Arcos</t>
        </is>
      </c>
      <c r="B54" s="551" t="n">
        <v>46023</v>
      </c>
      <c r="C54" t="inlineStr">
        <is>
          <t>ARROZ DE PERNIL</t>
        </is>
      </c>
      <c r="D54" t="inlineStr">
        <is>
          <t>30% FÁBRICA DE BARES - CPF</t>
        </is>
      </c>
      <c r="E54" t="inlineStr">
        <is>
          <t>PRATOS PRINCIPAIS</t>
        </is>
      </c>
      <c r="F54" t="n">
        <v>4</v>
      </c>
      <c r="G54" t="n">
        <v>62.4</v>
      </c>
      <c r="H54" t="inlineStr">
        <is>
          <t>A</t>
        </is>
      </c>
      <c r="J54" t="inlineStr">
        <is>
          <t>1/2026</t>
        </is>
      </c>
    </row>
    <row r="55">
      <c r="A55" t="inlineStr">
        <is>
          <t>Arcos</t>
        </is>
      </c>
      <c r="B55" s="551" t="n">
        <v>46023</v>
      </c>
      <c r="C55" t="inlineStr">
        <is>
          <t>CRUDA NO BRIOCHE</t>
        </is>
      </c>
      <c r="D55" t="inlineStr">
        <is>
          <t>30% FÁBRICA DE BARES - CPF</t>
        </is>
      </c>
      <c r="E55" t="inlineStr">
        <is>
          <t>ENTRADA</t>
        </is>
      </c>
      <c r="F55" t="n">
        <v>2</v>
      </c>
      <c r="G55" t="n">
        <v>43.2</v>
      </c>
      <c r="H55" t="inlineStr">
        <is>
          <t>A</t>
        </is>
      </c>
      <c r="J55" t="inlineStr">
        <is>
          <t>1/2026</t>
        </is>
      </c>
    </row>
    <row r="56">
      <c r="A56" t="inlineStr">
        <is>
          <t>Arcos</t>
        </is>
      </c>
      <c r="B56" s="551" t="n">
        <v>46023</v>
      </c>
      <c r="C56" t="inlineStr">
        <is>
          <t>BIFE COM BATATA</t>
        </is>
      </c>
      <c r="D56" t="inlineStr">
        <is>
          <t>30% FÁBRICA DE BARES - CPF</t>
        </is>
      </c>
      <c r="E56" t="inlineStr">
        <is>
          <t>PRATOS PRINCIPAIS</t>
        </is>
      </c>
      <c r="F56" t="n">
        <v>14</v>
      </c>
      <c r="G56" t="n">
        <v>403.2</v>
      </c>
      <c r="H56" t="inlineStr">
        <is>
          <t>A</t>
        </is>
      </c>
      <c r="J56" t="inlineStr">
        <is>
          <t>1/2026</t>
        </is>
      </c>
    </row>
    <row r="57">
      <c r="A57" t="inlineStr">
        <is>
          <t>Arcos</t>
        </is>
      </c>
      <c r="B57" s="551" t="n">
        <v>46023</v>
      </c>
      <c r="C57" t="inlineStr">
        <is>
          <t>Singapore Sling</t>
        </is>
      </c>
      <c r="D57" t="inlineStr">
        <is>
          <t>30% FÁBRICA DE BARES - CPF</t>
        </is>
      </c>
      <c r="E57" t="inlineStr">
        <is>
          <t>Fora da Carta</t>
        </is>
      </c>
      <c r="F57" t="n">
        <v>3</v>
      </c>
      <c r="G57" t="n">
        <v>43.2</v>
      </c>
      <c r="H57" t="inlineStr">
        <is>
          <t>B</t>
        </is>
      </c>
      <c r="J57" t="inlineStr">
        <is>
          <t>1/2026</t>
        </is>
      </c>
    </row>
    <row r="58">
      <c r="A58" t="inlineStr">
        <is>
          <t>Arcos</t>
        </is>
      </c>
      <c r="B58" s="551" t="n">
        <v>46023</v>
      </c>
      <c r="C58" t="inlineStr">
        <is>
          <t>BAQUE</t>
        </is>
      </c>
      <c r="D58" t="inlineStr">
        <is>
          <t>30% FÁBRICA DE BARES - CPF</t>
        </is>
      </c>
      <c r="E58" t="inlineStr">
        <is>
          <t>NÃO ALCOÓLICOS</t>
        </is>
      </c>
      <c r="F58" t="n">
        <v>3</v>
      </c>
      <c r="G58" t="n">
        <v>21.6</v>
      </c>
      <c r="H58" t="inlineStr">
        <is>
          <t>B</t>
        </is>
      </c>
      <c r="J58" t="inlineStr">
        <is>
          <t>1/2026</t>
        </is>
      </c>
    </row>
    <row r="59">
      <c r="A59" t="inlineStr">
        <is>
          <t>Arcos</t>
        </is>
      </c>
      <c r="B59" s="551" t="n">
        <v>46023</v>
      </c>
      <c r="C59" t="inlineStr">
        <is>
          <t>CRUDO DE ABÓBORA</t>
        </is>
      </c>
      <c r="D59" t="inlineStr">
        <is>
          <t>30% FÁBRICA DE BARES - CPF</t>
        </is>
      </c>
      <c r="E59" t="inlineStr">
        <is>
          <t>ENTRADA</t>
        </is>
      </c>
      <c r="F59" t="n">
        <v>1</v>
      </c>
      <c r="G59" t="n">
        <v>10.2</v>
      </c>
      <c r="H59" t="inlineStr">
        <is>
          <t>A</t>
        </is>
      </c>
      <c r="J59" t="inlineStr">
        <is>
          <t>1/2026</t>
        </is>
      </c>
    </row>
    <row r="60">
      <c r="A60" t="inlineStr">
        <is>
          <t>Arcos</t>
        </is>
      </c>
      <c r="B60" s="551" t="n">
        <v>46023</v>
      </c>
      <c r="C60" t="inlineStr">
        <is>
          <t>TACO DE PUPUNHA</t>
        </is>
      </c>
      <c r="D60" t="inlineStr">
        <is>
          <t>30% FÁBRICA DE BARES - CPF</t>
        </is>
      </c>
      <c r="E60" t="inlineStr">
        <is>
          <t>ENTRADA</t>
        </is>
      </c>
      <c r="F60" t="n">
        <v>1</v>
      </c>
      <c r="G60" t="n">
        <v>12.6</v>
      </c>
      <c r="H60" t="inlineStr">
        <is>
          <t>A</t>
        </is>
      </c>
      <c r="J60" t="inlineStr">
        <is>
          <t>1/2026</t>
        </is>
      </c>
    </row>
    <row r="61">
      <c r="A61" t="inlineStr">
        <is>
          <t>Arcos</t>
        </is>
      </c>
      <c r="B61" s="551" t="n">
        <v>46023</v>
      </c>
      <c r="C61" t="inlineStr">
        <is>
          <t>HAMBURGUINHO DA PINA</t>
        </is>
      </c>
      <c r="D61" t="inlineStr">
        <is>
          <t>30% FÁBRICA DE BARES - CPF</t>
        </is>
      </c>
      <c r="E61" t="inlineStr">
        <is>
          <t>ENTRADA</t>
        </is>
      </c>
      <c r="F61" t="n">
        <v>9</v>
      </c>
      <c r="G61" t="n">
        <v>167.4</v>
      </c>
      <c r="H61" t="inlineStr">
        <is>
          <t>A</t>
        </is>
      </c>
      <c r="J61" t="inlineStr">
        <is>
          <t>1/2026</t>
        </is>
      </c>
    </row>
    <row r="62">
      <c r="A62" t="inlineStr">
        <is>
          <t>Arcos</t>
        </is>
      </c>
      <c r="B62" s="551" t="n">
        <v>46023</v>
      </c>
      <c r="C62" t="inlineStr">
        <is>
          <t>BASIL SMASH</t>
        </is>
      </c>
      <c r="D62" t="inlineStr">
        <is>
          <t>30% FÁBRICA DE BARES - CPF</t>
        </is>
      </c>
      <c r="E62" t="inlineStr">
        <is>
          <t>CLÁSSICOS</t>
        </is>
      </c>
      <c r="F62" t="n">
        <v>2</v>
      </c>
      <c r="G62" t="n">
        <v>22.8</v>
      </c>
      <c r="H62" t="inlineStr">
        <is>
          <t>B</t>
        </is>
      </c>
      <c r="J62" t="inlineStr">
        <is>
          <t>1/2026</t>
        </is>
      </c>
    </row>
    <row r="63">
      <c r="A63" t="inlineStr">
        <is>
          <t>Arcos</t>
        </is>
      </c>
      <c r="B63" s="551" t="n">
        <v>46023</v>
      </c>
      <c r="C63" t="inlineStr">
        <is>
          <t>CERVEJA STELLA ARTOIS LONG NECK 330ml</t>
        </is>
      </c>
      <c r="D63" t="inlineStr">
        <is>
          <t>30% FÁBRICA DE BARES - CPF</t>
        </is>
      </c>
      <c r="E63" t="inlineStr">
        <is>
          <t>CERVEJAS LONG NECK</t>
        </is>
      </c>
      <c r="F63" t="n">
        <v>2</v>
      </c>
      <c r="G63" t="n">
        <v>11.4</v>
      </c>
      <c r="H63" t="inlineStr">
        <is>
          <t>B</t>
        </is>
      </c>
      <c r="J63" t="inlineStr">
        <is>
          <t>1/2026</t>
        </is>
      </c>
    </row>
    <row r="64">
      <c r="A64" t="inlineStr">
        <is>
          <t>Arcos</t>
        </is>
      </c>
      <c r="B64" s="551" t="n">
        <v>46023</v>
      </c>
      <c r="C64" t="inlineStr">
        <is>
          <t>FRANGO FRITO E CREME DE MILHO</t>
        </is>
      </c>
      <c r="D64" t="inlineStr">
        <is>
          <t>30% FÁBRICA DE BARES - CPF</t>
        </is>
      </c>
      <c r="E64" t="inlineStr">
        <is>
          <t>PRATOS PRINCIPAIS</t>
        </is>
      </c>
      <c r="F64" t="n">
        <v>1</v>
      </c>
      <c r="G64" t="n">
        <v>16.2</v>
      </c>
      <c r="H64" t="inlineStr">
        <is>
          <t>A</t>
        </is>
      </c>
      <c r="J64" t="inlineStr">
        <is>
          <t>1/2026</t>
        </is>
      </c>
    </row>
    <row r="65">
      <c r="A65" t="inlineStr">
        <is>
          <t>Arcos</t>
        </is>
      </c>
      <c r="B65" s="551" t="n">
        <v>46023</v>
      </c>
      <c r="C65" t="inlineStr">
        <is>
          <t>VIRADO</t>
        </is>
      </c>
      <c r="D65" t="inlineStr">
        <is>
          <t>30% FÁBRICA DE BARES - CPF</t>
        </is>
      </c>
      <c r="E65" t="inlineStr">
        <is>
          <t>AUTORAIS</t>
        </is>
      </c>
      <c r="F65" t="n">
        <v>2</v>
      </c>
      <c r="G65" t="n">
        <v>23.4</v>
      </c>
      <c r="H65" t="inlineStr">
        <is>
          <t>A</t>
        </is>
      </c>
      <c r="J65" t="inlineStr">
        <is>
          <t>1/2026</t>
        </is>
      </c>
    </row>
    <row r="66">
      <c r="A66" t="inlineStr">
        <is>
          <t>Arcos</t>
        </is>
      </c>
      <c r="B66" s="551" t="n">
        <v>46023</v>
      </c>
      <c r="C66" t="inlineStr">
        <is>
          <t>LANCHE DE PERNIL</t>
        </is>
      </c>
      <c r="D66" t="inlineStr">
        <is>
          <t>30% FÁBRICA DE BARES - CPF</t>
        </is>
      </c>
      <c r="E66" t="inlineStr">
        <is>
          <t>Pães e Tostas</t>
        </is>
      </c>
      <c r="F66" t="n">
        <v>2</v>
      </c>
      <c r="G66" t="n">
        <v>25.2</v>
      </c>
      <c r="H66" t="inlineStr">
        <is>
          <t>A</t>
        </is>
      </c>
      <c r="J66" t="inlineStr">
        <is>
          <t>1/2026</t>
        </is>
      </c>
    </row>
    <row r="67">
      <c r="A67" t="inlineStr">
        <is>
          <t>Arcos</t>
        </is>
      </c>
      <c r="B67" s="551" t="n">
        <v>46023</v>
      </c>
      <c r="C67" t="inlineStr">
        <is>
          <t>POROSO</t>
        </is>
      </c>
      <c r="D67" t="inlineStr">
        <is>
          <t>30% FÁBRICA DE BARES - CPF</t>
        </is>
      </c>
      <c r="E67" t="inlineStr">
        <is>
          <t>AUTORAIS</t>
        </is>
      </c>
      <c r="F67" t="n">
        <v>1</v>
      </c>
      <c r="G67" t="n">
        <v>14.7</v>
      </c>
      <c r="H67" t="inlineStr">
        <is>
          <t>B</t>
        </is>
      </c>
      <c r="J67" t="inlineStr">
        <is>
          <t>1/2026</t>
        </is>
      </c>
    </row>
    <row r="68">
      <c r="A68" t="inlineStr">
        <is>
          <t>Arcos</t>
        </is>
      </c>
      <c r="B68" s="551" t="n">
        <v>46023</v>
      </c>
      <c r="C68" t="inlineStr">
        <is>
          <t>PRA ONTEM</t>
        </is>
      </c>
      <c r="D68" t="inlineStr">
        <is>
          <t>30% FÁBRICA DE BARES - CPF</t>
        </is>
      </c>
      <c r="E68" t="inlineStr">
        <is>
          <t>AUTORAIS</t>
        </is>
      </c>
      <c r="F68" t="n">
        <v>3</v>
      </c>
      <c r="G68" t="n">
        <v>38.7</v>
      </c>
      <c r="H68" t="inlineStr">
        <is>
          <t>B</t>
        </is>
      </c>
      <c r="J68" t="inlineStr">
        <is>
          <t>1/2026</t>
        </is>
      </c>
    </row>
    <row r="69">
      <c r="A69" t="inlineStr">
        <is>
          <t>Arcos</t>
        </is>
      </c>
      <c r="B69" s="551" t="n">
        <v>46023</v>
      </c>
      <c r="C69" t="inlineStr">
        <is>
          <t>PORCO, POLENTA E PARMESÃO</t>
        </is>
      </c>
      <c r="D69" t="inlineStr">
        <is>
          <t>30% FÁBRICA DE BARES - CPF</t>
        </is>
      </c>
      <c r="E69" t="inlineStr">
        <is>
          <t>ENTRADA</t>
        </is>
      </c>
      <c r="F69" t="n">
        <v>2</v>
      </c>
      <c r="G69" t="n">
        <v>25.2</v>
      </c>
      <c r="H69" t="inlineStr">
        <is>
          <t>A</t>
        </is>
      </c>
      <c r="J69" t="inlineStr">
        <is>
          <t>1/2026</t>
        </is>
      </c>
    </row>
    <row r="70">
      <c r="A70" t="inlineStr">
        <is>
          <t>Arcos</t>
        </is>
      </c>
      <c r="B70" s="551" t="n">
        <v>46023</v>
      </c>
      <c r="C70" t="inlineStr">
        <is>
          <t>POLENTA E COGUMELOS</t>
        </is>
      </c>
      <c r="D70" t="inlineStr">
        <is>
          <t>30% FÁBRICA DE BARES - CPF</t>
        </is>
      </c>
      <c r="E70" t="inlineStr">
        <is>
          <t>PRATOS PRINCIPAIS</t>
        </is>
      </c>
      <c r="F70" t="n">
        <v>1</v>
      </c>
      <c r="G70" t="n">
        <v>15.6</v>
      </c>
      <c r="H70" t="inlineStr">
        <is>
          <t>A</t>
        </is>
      </c>
      <c r="J70" t="inlineStr">
        <is>
          <t>1/2026</t>
        </is>
      </c>
    </row>
    <row r="71">
      <c r="A71" t="inlineStr">
        <is>
          <t>Arcos</t>
        </is>
      </c>
      <c r="B71" s="551" t="n">
        <v>46023</v>
      </c>
      <c r="C71" t="inlineStr">
        <is>
          <t>BOLO DE COCO</t>
        </is>
      </c>
      <c r="D71" t="inlineStr">
        <is>
          <t>30% FÁBRICA DE BARES - CPF</t>
        </is>
      </c>
      <c r="E71" t="inlineStr">
        <is>
          <t>SOBREMESAS</t>
        </is>
      </c>
      <c r="F71" t="n">
        <v>2</v>
      </c>
      <c r="G71" t="n">
        <v>19.2</v>
      </c>
      <c r="H71" t="inlineStr">
        <is>
          <t>A</t>
        </is>
      </c>
      <c r="J71" t="inlineStr">
        <is>
          <t>1/2026</t>
        </is>
      </c>
    </row>
    <row r="72">
      <c r="A72" t="inlineStr">
        <is>
          <t>Arcos</t>
        </is>
      </c>
      <c r="B72" s="551" t="n">
        <v>46023</v>
      </c>
      <c r="C72" t="inlineStr">
        <is>
          <t>SALADA DE CAMARÃO</t>
        </is>
      </c>
      <c r="D72" t="inlineStr">
        <is>
          <t>30% FÁBRICA DE BARES - CPF</t>
        </is>
      </c>
      <c r="E72" t="inlineStr">
        <is>
          <t>ENTRADA</t>
        </is>
      </c>
      <c r="F72" t="n">
        <v>4</v>
      </c>
      <c r="G72" t="n">
        <v>49.2</v>
      </c>
      <c r="H72" t="inlineStr">
        <is>
          <t>A</t>
        </is>
      </c>
      <c r="J72" t="inlineStr">
        <is>
          <t>1/2026</t>
        </is>
      </c>
    </row>
    <row r="73">
      <c r="A73" t="inlineStr">
        <is>
          <t>Arcos</t>
        </is>
      </c>
      <c r="B73" s="551" t="n">
        <v>46023</v>
      </c>
      <c r="C73" t="inlineStr">
        <is>
          <t>TARTARE DE TOMATE</t>
        </is>
      </c>
      <c r="D73" t="inlineStr">
        <is>
          <t>30% FÁBRICA DE BARES - CPF</t>
        </is>
      </c>
      <c r="E73" t="inlineStr">
        <is>
          <t>ENTRADA</t>
        </is>
      </c>
      <c r="F73" t="n">
        <v>1</v>
      </c>
      <c r="G73" t="n">
        <v>11.4</v>
      </c>
      <c r="H73" t="inlineStr">
        <is>
          <t>A</t>
        </is>
      </c>
      <c r="J73" t="inlineStr">
        <is>
          <t>1/2026</t>
        </is>
      </c>
    </row>
    <row r="74">
      <c r="A74" t="inlineStr">
        <is>
          <t>Arcos</t>
        </is>
      </c>
      <c r="B74" s="551" t="n">
        <v>46023</v>
      </c>
      <c r="C74" t="inlineStr">
        <is>
          <t>PAULICEIA</t>
        </is>
      </c>
      <c r="D74" t="inlineStr">
        <is>
          <t>30% FÁBRICA DE BARES - CPF</t>
        </is>
      </c>
      <c r="E74" t="inlineStr">
        <is>
          <t>AUTORAIS</t>
        </is>
      </c>
      <c r="F74" t="n">
        <v>2</v>
      </c>
      <c r="G74" t="n">
        <v>21.6</v>
      </c>
      <c r="H74" t="inlineStr">
        <is>
          <t>B</t>
        </is>
      </c>
      <c r="J74" t="inlineStr">
        <is>
          <t>1/2026</t>
        </is>
      </c>
    </row>
    <row r="75">
      <c r="A75" t="inlineStr">
        <is>
          <t>Arcos</t>
        </is>
      </c>
      <c r="B75" s="551" t="n">
        <v>46023</v>
      </c>
      <c r="C75" t="inlineStr">
        <is>
          <t>Suco de laranja</t>
        </is>
      </c>
      <c r="D75" t="inlineStr">
        <is>
          <t>30% FÁBRICA DE BARES - CPF</t>
        </is>
      </c>
      <c r="E75" t="inlineStr">
        <is>
          <t>Sucos</t>
        </is>
      </c>
      <c r="F75" t="n">
        <v>5</v>
      </c>
      <c r="G75" t="n">
        <v>18</v>
      </c>
      <c r="H75" t="inlineStr">
        <is>
          <t>B</t>
        </is>
      </c>
      <c r="J75" t="inlineStr">
        <is>
          <t>1/2026</t>
        </is>
      </c>
    </row>
    <row r="76">
      <c r="A76" t="inlineStr">
        <is>
          <t>Arcos</t>
        </is>
      </c>
      <c r="B76" s="551" t="n">
        <v>46023</v>
      </c>
      <c r="C76" t="inlineStr">
        <is>
          <t>Bolo do dia</t>
        </is>
      </c>
      <c r="D76" t="inlineStr">
        <is>
          <t>30% FÁBRICA DE BARES - CPF</t>
        </is>
      </c>
      <c r="E76" t="inlineStr">
        <is>
          <t>Comidinhas</t>
        </is>
      </c>
      <c r="F76" t="n">
        <v>4</v>
      </c>
      <c r="G76" t="n">
        <v>18</v>
      </c>
      <c r="H76" t="inlineStr">
        <is>
          <t>A</t>
        </is>
      </c>
      <c r="J76" t="inlineStr">
        <is>
          <t>1/2026</t>
        </is>
      </c>
    </row>
    <row r="77">
      <c r="A77" t="inlineStr">
        <is>
          <t>Arcos</t>
        </is>
      </c>
      <c r="B77" s="551" t="n">
        <v>46023</v>
      </c>
      <c r="C77" t="inlineStr">
        <is>
          <t>Mark Twain</t>
        </is>
      </c>
      <c r="D77" t="inlineStr">
        <is>
          <t>30% FÁBRICA DE BARES - CPF</t>
        </is>
      </c>
      <c r="E77" t="inlineStr">
        <is>
          <t>Fora da Carta</t>
        </is>
      </c>
      <c r="F77" t="n">
        <v>2</v>
      </c>
      <c r="G77" t="n">
        <v>33</v>
      </c>
      <c r="H77" t="inlineStr">
        <is>
          <t>B</t>
        </is>
      </c>
      <c r="J77" t="inlineStr">
        <is>
          <t>1/2026</t>
        </is>
      </c>
    </row>
    <row r="78">
      <c r="A78" t="inlineStr">
        <is>
          <t>Arcos</t>
        </is>
      </c>
      <c r="B78" s="551" t="n">
        <v>46023</v>
      </c>
      <c r="C78" t="inlineStr">
        <is>
          <t>Batatinha Brava com Ervas</t>
        </is>
      </c>
      <c r="D78" t="inlineStr">
        <is>
          <t>30% FÁBRICA DE BARES - CPF</t>
        </is>
      </c>
      <c r="E78" t="inlineStr">
        <is>
          <t>Entradas</t>
        </is>
      </c>
      <c r="F78" t="n">
        <v>3</v>
      </c>
      <c r="G78" t="n">
        <v>28.8</v>
      </c>
      <c r="H78" t="inlineStr">
        <is>
          <t>A</t>
        </is>
      </c>
      <c r="J78" t="inlineStr">
        <is>
          <t>1/2026</t>
        </is>
      </c>
    </row>
    <row r="79">
      <c r="A79" t="inlineStr">
        <is>
          <t>Arcos</t>
        </is>
      </c>
      <c r="B79" s="551" t="n">
        <v>46023</v>
      </c>
      <c r="C79" t="inlineStr">
        <is>
          <t>TOSTADA DE COGUMELO</t>
        </is>
      </c>
      <c r="D79" t="inlineStr">
        <is>
          <t>30% FÁBRICA DE BARES - CPF</t>
        </is>
      </c>
      <c r="E79" t="inlineStr">
        <is>
          <t>Pães e Tostas</t>
        </is>
      </c>
      <c r="F79" t="n">
        <v>2</v>
      </c>
      <c r="G79" t="n">
        <v>19.2</v>
      </c>
      <c r="H79" t="inlineStr">
        <is>
          <t>A</t>
        </is>
      </c>
      <c r="J79" t="inlineStr">
        <is>
          <t>1/2026</t>
        </is>
      </c>
    </row>
    <row r="80">
      <c r="A80" t="inlineStr">
        <is>
          <t>Arcos</t>
        </is>
      </c>
      <c r="B80" s="551" t="n">
        <v>46023</v>
      </c>
      <c r="C80" t="inlineStr">
        <is>
          <t>Café coado</t>
        </is>
      </c>
      <c r="D80" t="inlineStr">
        <is>
          <t>30% FÁBRICA DE BARES - CPF</t>
        </is>
      </c>
      <c r="E80" t="inlineStr">
        <is>
          <t>Bebidas quentes</t>
        </is>
      </c>
      <c r="F80" t="n">
        <v>4</v>
      </c>
      <c r="G80" t="n">
        <v>9.6</v>
      </c>
      <c r="H80" t="inlineStr">
        <is>
          <t>B</t>
        </is>
      </c>
      <c r="J80" t="inlineStr">
        <is>
          <t>1/2026</t>
        </is>
      </c>
    </row>
    <row r="81">
      <c r="A81" t="inlineStr">
        <is>
          <t>Arcos</t>
        </is>
      </c>
      <c r="B81" s="551" t="n">
        <v>46023</v>
      </c>
      <c r="C81" t="inlineStr">
        <is>
          <t>Crispy de Frango</t>
        </is>
      </c>
      <c r="D81" t="inlineStr">
        <is>
          <t>30% FÁBRICA DE BARES - CPF</t>
        </is>
      </c>
      <c r="E81" t="inlineStr">
        <is>
          <t>Sanduíches</t>
        </is>
      </c>
      <c r="F81" t="n">
        <v>5</v>
      </c>
      <c r="G81" t="n">
        <v>81</v>
      </c>
      <c r="H81" t="inlineStr">
        <is>
          <t>A</t>
        </is>
      </c>
      <c r="J81" t="inlineStr">
        <is>
          <t>1/2026</t>
        </is>
      </c>
    </row>
    <row r="82">
      <c r="A82" t="inlineStr">
        <is>
          <t>Arcos</t>
        </is>
      </c>
      <c r="B82" s="551" t="n">
        <v>46023</v>
      </c>
      <c r="C82" t="inlineStr">
        <is>
          <t>GG Espresso</t>
        </is>
      </c>
      <c r="D82" t="inlineStr">
        <is>
          <t>30% FÁBRICA DE BARES - CPF</t>
        </is>
      </c>
      <c r="E82" t="inlineStr">
        <is>
          <t>Cafés gelados</t>
        </is>
      </c>
      <c r="F82" t="n">
        <v>1</v>
      </c>
      <c r="G82" t="n">
        <v>5.7</v>
      </c>
      <c r="H82" t="inlineStr">
        <is>
          <t>B</t>
        </is>
      </c>
      <c r="J82" t="inlineStr">
        <is>
          <t>1/2026</t>
        </is>
      </c>
    </row>
    <row r="83">
      <c r="A83" t="inlineStr">
        <is>
          <t>Arcos</t>
        </is>
      </c>
      <c r="B83" s="551" t="n">
        <v>46023</v>
      </c>
      <c r="C83" t="inlineStr">
        <is>
          <t>GUARANÁ</t>
        </is>
      </c>
      <c r="D83" t="inlineStr">
        <is>
          <t>30% FÁBRICA DE BARES - CPF</t>
        </is>
      </c>
      <c r="E83" t="inlineStr">
        <is>
          <t>SOFTS</t>
        </is>
      </c>
      <c r="F83" t="n">
        <v>2</v>
      </c>
      <c r="G83" t="n">
        <v>4.8</v>
      </c>
      <c r="H83" t="inlineStr">
        <is>
          <t>B</t>
        </is>
      </c>
      <c r="J83" t="inlineStr">
        <is>
          <t>1/2026</t>
        </is>
      </c>
    </row>
    <row r="84">
      <c r="A84" t="inlineStr">
        <is>
          <t>Arcos</t>
        </is>
      </c>
      <c r="B84" s="551" t="n">
        <v>46023</v>
      </c>
      <c r="C84" t="inlineStr">
        <is>
          <t>ELLA</t>
        </is>
      </c>
      <c r="D84" t="inlineStr">
        <is>
          <t>30% FÁBRICA DE BARES - CPF</t>
        </is>
      </c>
      <c r="E84" t="inlineStr">
        <is>
          <t>NÃO ALCOÓLICOS</t>
        </is>
      </c>
      <c r="F84" t="n">
        <v>1</v>
      </c>
      <c r="G84" t="n">
        <v>5.7</v>
      </c>
      <c r="H84" t="inlineStr">
        <is>
          <t>B</t>
        </is>
      </c>
      <c r="J84" t="inlineStr">
        <is>
          <t>1/2026</t>
        </is>
      </c>
    </row>
    <row r="85">
      <c r="A85" t="inlineStr">
        <is>
          <t>Arcos</t>
        </is>
      </c>
      <c r="B85" s="551" t="n">
        <v>46023</v>
      </c>
      <c r="C85" t="inlineStr">
        <is>
          <t>NEGRONI</t>
        </is>
      </c>
      <c r="D85" t="inlineStr">
        <is>
          <t>30% FÁBRICA DE BARES - CPF</t>
        </is>
      </c>
      <c r="E85" t="inlineStr">
        <is>
          <t>Fora da Carta</t>
        </is>
      </c>
      <c r="F85" t="n">
        <v>1</v>
      </c>
      <c r="G85" t="n">
        <v>11.4</v>
      </c>
      <c r="H85" t="inlineStr">
        <is>
          <t>B</t>
        </is>
      </c>
      <c r="J85" t="inlineStr">
        <is>
          <t>1/2026</t>
        </is>
      </c>
    </row>
    <row r="86">
      <c r="A86" t="inlineStr">
        <is>
          <t>Arcos</t>
        </is>
      </c>
      <c r="B86" s="551" t="n">
        <v>46023</v>
      </c>
      <c r="C86" t="inlineStr">
        <is>
          <t>PEPSI ZERO</t>
        </is>
      </c>
      <c r="D86" t="inlineStr">
        <is>
          <t>30% FÁBRICA DE BARES - CPF</t>
        </is>
      </c>
      <c r="E86" t="inlineStr">
        <is>
          <t>SOFTS</t>
        </is>
      </c>
      <c r="F86" t="n">
        <v>1</v>
      </c>
      <c r="G86" t="n">
        <v>2.4</v>
      </c>
      <c r="H86" t="inlineStr">
        <is>
          <t>B</t>
        </is>
      </c>
      <c r="J86" t="inlineStr">
        <is>
          <t>1/2026</t>
        </is>
      </c>
    </row>
    <row r="87">
      <c r="A87" t="inlineStr">
        <is>
          <t>Arcos</t>
        </is>
      </c>
      <c r="B87" s="551" t="n">
        <v>46023</v>
      </c>
      <c r="C87" t="inlineStr">
        <is>
          <t>MOUSSE DE CHOCOLATE</t>
        </is>
      </c>
      <c r="D87" t="inlineStr">
        <is>
          <t>30% FÁBRICA DE BARES - CPF</t>
        </is>
      </c>
      <c r="E87" t="inlineStr">
        <is>
          <t>SOBREMESAS</t>
        </is>
      </c>
      <c r="F87" t="n">
        <v>9</v>
      </c>
      <c r="G87" t="n">
        <v>102.6</v>
      </c>
      <c r="H87" t="inlineStr">
        <is>
          <t>A</t>
        </is>
      </c>
      <c r="J87" t="inlineStr">
        <is>
          <t>1/2026</t>
        </is>
      </c>
    </row>
    <row r="88">
      <c r="A88" t="inlineStr">
        <is>
          <t>Arcos</t>
        </is>
      </c>
      <c r="B88" s="551" t="n">
        <v>46023</v>
      </c>
      <c r="C88" t="inlineStr">
        <is>
          <t>Ovos e bacon</t>
        </is>
      </c>
      <c r="D88" t="inlineStr">
        <is>
          <t>30% FÁBRICA DE BARES - CPF</t>
        </is>
      </c>
      <c r="E88" t="inlineStr">
        <is>
          <t>Ovos e comidinhas</t>
        </is>
      </c>
      <c r="F88" t="n">
        <v>2</v>
      </c>
      <c r="G88" t="n">
        <v>19.2</v>
      </c>
      <c r="H88" t="inlineStr">
        <is>
          <t>A</t>
        </is>
      </c>
      <c r="J88" t="inlineStr">
        <is>
          <t>1/2026</t>
        </is>
      </c>
    </row>
    <row r="89">
      <c r="A89" t="inlineStr">
        <is>
          <t>Arcos</t>
        </is>
      </c>
      <c r="B89" s="551" t="n">
        <v>46023</v>
      </c>
      <c r="C89" t="inlineStr">
        <is>
          <t>Queijo camembert assado</t>
        </is>
      </c>
      <c r="D89" t="inlineStr">
        <is>
          <t>30% FÁBRICA DE BARES - CPF</t>
        </is>
      </c>
      <c r="E89" t="inlineStr">
        <is>
          <t>Entradas</t>
        </is>
      </c>
      <c r="F89" t="n">
        <v>1</v>
      </c>
      <c r="G89" t="n">
        <v>20.7</v>
      </c>
      <c r="H89" t="inlineStr">
        <is>
          <t>A</t>
        </is>
      </c>
      <c r="J89" t="inlineStr">
        <is>
          <t>1/2026</t>
        </is>
      </c>
    </row>
    <row r="90">
      <c r="A90" t="inlineStr">
        <is>
          <t>Arcos</t>
        </is>
      </c>
      <c r="B90" s="551" t="n">
        <v>46023</v>
      </c>
      <c r="C90" t="inlineStr">
        <is>
          <t>Água C/ Gás Sempre Pura</t>
        </is>
      </c>
      <c r="D90" t="inlineStr">
        <is>
          <t>30% FÁBRICA DE BARES - CPF</t>
        </is>
      </c>
      <c r="E90" t="inlineStr">
        <is>
          <t>Softs</t>
        </is>
      </c>
      <c r="F90" t="n">
        <v>7</v>
      </c>
      <c r="G90" t="n">
        <v>16.8</v>
      </c>
      <c r="H90" t="inlineStr">
        <is>
          <t>B</t>
        </is>
      </c>
      <c r="J90" t="inlineStr">
        <is>
          <t>1/2026</t>
        </is>
      </c>
    </row>
    <row r="91">
      <c r="A91" t="inlineStr">
        <is>
          <t>Arcos</t>
        </is>
      </c>
      <c r="B91" s="551" t="n">
        <v>46023</v>
      </c>
      <c r="C91" t="inlineStr">
        <is>
          <t>GUARANÁ ZERO</t>
        </is>
      </c>
      <c r="D91" t="inlineStr">
        <is>
          <t>30% FÁBRICA DE BARES - CPF</t>
        </is>
      </c>
      <c r="E91" t="inlineStr">
        <is>
          <t>SOFTS</t>
        </is>
      </c>
      <c r="F91" t="n">
        <v>2</v>
      </c>
      <c r="G91" t="n">
        <v>4.8</v>
      </c>
      <c r="H91" t="inlineStr">
        <is>
          <t>B</t>
        </is>
      </c>
      <c r="J91" t="inlineStr">
        <is>
          <t>1/2026</t>
        </is>
      </c>
    </row>
    <row r="92">
      <c r="A92" t="inlineStr">
        <is>
          <t>Arcos</t>
        </is>
      </c>
      <c r="B92" s="551" t="n">
        <v>46023</v>
      </c>
      <c r="C92" t="inlineStr">
        <is>
          <t>PICADINHO VEGETARIANO</t>
        </is>
      </c>
      <c r="D92" t="inlineStr">
        <is>
          <t>30% FÁBRICA DE BARES - CPF</t>
        </is>
      </c>
      <c r="E92" t="inlineStr">
        <is>
          <t>PRATOS PRINCIPAIS</t>
        </is>
      </c>
      <c r="F92" t="n">
        <v>1</v>
      </c>
      <c r="G92" t="n">
        <v>15.3</v>
      </c>
      <c r="H92" t="inlineStr">
        <is>
          <t>A</t>
        </is>
      </c>
      <c r="J92" t="inlineStr">
        <is>
          <t>1/2026</t>
        </is>
      </c>
    </row>
    <row r="93">
      <c r="A93" t="inlineStr">
        <is>
          <t>Arcos</t>
        </is>
      </c>
      <c r="B93" s="551" t="n">
        <v>46023</v>
      </c>
      <c r="C93" t="inlineStr">
        <is>
          <t>Suco de Limão</t>
        </is>
      </c>
      <c r="D93" t="inlineStr">
        <is>
          <t>30% FÁBRICA DE BARES - CPF</t>
        </is>
      </c>
      <c r="E93" t="inlineStr">
        <is>
          <t>Sucos</t>
        </is>
      </c>
      <c r="F93" t="n">
        <v>2</v>
      </c>
      <c r="G93" t="n">
        <v>6</v>
      </c>
      <c r="H93" t="inlineStr">
        <is>
          <t>B</t>
        </is>
      </c>
      <c r="J93" t="inlineStr">
        <is>
          <t>1/2026</t>
        </is>
      </c>
    </row>
    <row r="94">
      <c r="A94" t="inlineStr">
        <is>
          <t>Arcos</t>
        </is>
      </c>
      <c r="B94" s="551" t="n">
        <v>46023</v>
      </c>
      <c r="C94" t="inlineStr">
        <is>
          <t>Café espresso</t>
        </is>
      </c>
      <c r="D94" t="inlineStr">
        <is>
          <t>30% FÁBRICA DE BARES - CPF</t>
        </is>
      </c>
      <c r="E94" t="inlineStr">
        <is>
          <t>Bebidas quentes</t>
        </is>
      </c>
      <c r="F94" t="n">
        <v>6</v>
      </c>
      <c r="G94" t="n">
        <v>16.2</v>
      </c>
      <c r="H94" t="inlineStr">
        <is>
          <t>B</t>
        </is>
      </c>
      <c r="J94" t="inlineStr">
        <is>
          <t>1/2026</t>
        </is>
      </c>
    </row>
    <row r="95">
      <c r="A95" t="inlineStr">
        <is>
          <t>Arcos</t>
        </is>
      </c>
      <c r="B95" s="551" t="n">
        <v>46023</v>
      </c>
      <c r="C95" t="inlineStr">
        <is>
          <t>Aperol Spritz</t>
        </is>
      </c>
      <c r="D95" t="inlineStr">
        <is>
          <t>30% FÁBRICA DE BARES - CPF</t>
        </is>
      </c>
      <c r="E95" t="inlineStr">
        <is>
          <t>Fora da Carta</t>
        </is>
      </c>
      <c r="F95" t="n">
        <v>1</v>
      </c>
      <c r="G95" t="n">
        <v>9.6</v>
      </c>
      <c r="H95" t="inlineStr">
        <is>
          <t>B</t>
        </is>
      </c>
      <c r="J95" t="inlineStr">
        <is>
          <t>1/2026</t>
        </is>
      </c>
    </row>
    <row r="96">
      <c r="A96" t="inlineStr">
        <is>
          <t>Arcos</t>
        </is>
      </c>
      <c r="B96" s="551" t="n">
        <v>46023</v>
      </c>
      <c r="C96" t="inlineStr">
        <is>
          <t>Nhoque Classico dos Arcos</t>
        </is>
      </c>
      <c r="D96" t="inlineStr">
        <is>
          <t>30% FÁBRICA DE BARES - CPF</t>
        </is>
      </c>
      <c r="E96" t="inlineStr">
        <is>
          <t>Pratos</t>
        </is>
      </c>
      <c r="F96" t="n">
        <v>7</v>
      </c>
      <c r="G96" t="n">
        <v>151.2</v>
      </c>
      <c r="H96" t="inlineStr">
        <is>
          <t>A</t>
        </is>
      </c>
      <c r="J96" t="inlineStr">
        <is>
          <t>1/2026</t>
        </is>
      </c>
    </row>
    <row r="97">
      <c r="A97" t="inlineStr">
        <is>
          <t>Arcos</t>
        </is>
      </c>
      <c r="B97" s="551" t="n">
        <v>46023</v>
      </c>
      <c r="C97" t="inlineStr">
        <is>
          <t>SALADA MEDITERRANEA</t>
        </is>
      </c>
      <c r="D97" t="inlineStr">
        <is>
          <t>30% FÁBRICA DE BARES - CPF</t>
        </is>
      </c>
      <c r="E97" t="inlineStr">
        <is>
          <t>SALADAS</t>
        </is>
      </c>
      <c r="F97" t="n">
        <v>2</v>
      </c>
      <c r="G97" t="n">
        <v>30.6</v>
      </c>
      <c r="H97" t="inlineStr">
        <is>
          <t>A</t>
        </is>
      </c>
      <c r="J97" t="inlineStr">
        <is>
          <t>1/2026</t>
        </is>
      </c>
    </row>
    <row r="98">
      <c r="A98" t="inlineStr">
        <is>
          <t>Arcos</t>
        </is>
      </c>
      <c r="B98" s="551" t="n">
        <v>46023</v>
      </c>
      <c r="C98" t="inlineStr">
        <is>
          <t>Tommys Margarita</t>
        </is>
      </c>
      <c r="D98" t="inlineStr">
        <is>
          <t>30% FÁBRICA DE BARES - CPF</t>
        </is>
      </c>
      <c r="E98" t="inlineStr">
        <is>
          <t>CLÁSSICOS PDV</t>
        </is>
      </c>
      <c r="F98" t="n">
        <v>1</v>
      </c>
      <c r="G98" t="n">
        <v>16.2</v>
      </c>
      <c r="H98" t="inlineStr">
        <is>
          <t>B</t>
        </is>
      </c>
      <c r="J98" t="inlineStr">
        <is>
          <t>1/2026</t>
        </is>
      </c>
    </row>
    <row r="99">
      <c r="A99" t="inlineStr">
        <is>
          <t>Arcos</t>
        </is>
      </c>
      <c r="B99" s="551" t="n">
        <v>46023</v>
      </c>
      <c r="C99" t="inlineStr">
        <is>
          <t>Cachaça Macunaíma</t>
        </is>
      </c>
      <c r="D99" t="inlineStr">
        <is>
          <t>30% FÁBRICA DE BARES - CPF</t>
        </is>
      </c>
      <c r="E99" t="inlineStr">
        <is>
          <t>Fora da Carta</t>
        </is>
      </c>
      <c r="F99" t="n">
        <v>3</v>
      </c>
      <c r="G99" t="n">
        <v>32.4</v>
      </c>
      <c r="H99" t="inlineStr">
        <is>
          <t>B</t>
        </is>
      </c>
      <c r="J99" t="inlineStr">
        <is>
          <t>1/2026</t>
        </is>
      </c>
    </row>
    <row r="100">
      <c r="A100" t="inlineStr">
        <is>
          <t>Arcos</t>
        </is>
      </c>
      <c r="B100" s="551" t="n">
        <v>46023</v>
      </c>
      <c r="C100" t="inlineStr">
        <is>
          <t>Mocha</t>
        </is>
      </c>
      <c r="D100" t="inlineStr">
        <is>
          <t>30% FÁBRICA DE BARES - CPF</t>
        </is>
      </c>
      <c r="E100" t="inlineStr">
        <is>
          <t>Bebidas quentes</t>
        </is>
      </c>
      <c r="F100" t="n">
        <v>2</v>
      </c>
      <c r="G100" t="n">
        <v>11.4</v>
      </c>
      <c r="H100" t="inlineStr">
        <is>
          <t>B</t>
        </is>
      </c>
      <c r="J100" t="inlineStr">
        <is>
          <t>1/2026</t>
        </is>
      </c>
    </row>
    <row r="101">
      <c r="A101" t="inlineStr">
        <is>
          <t>Arcos</t>
        </is>
      </c>
      <c r="B101" s="551" t="n">
        <v>46023</v>
      </c>
      <c r="C101" t="inlineStr">
        <is>
          <t>Água S/ Gas Sempre Pura</t>
        </is>
      </c>
      <c r="D101" t="inlineStr">
        <is>
          <t>30% FÁBRICA DE BARES - CPF</t>
        </is>
      </c>
      <c r="E101" t="inlineStr">
        <is>
          <t>Softs</t>
        </is>
      </c>
      <c r="F101" t="n">
        <v>5</v>
      </c>
      <c r="G101" t="n">
        <v>12</v>
      </c>
      <c r="H101" t="inlineStr">
        <is>
          <t>B</t>
        </is>
      </c>
      <c r="J101" t="inlineStr">
        <is>
          <t>1/2026</t>
        </is>
      </c>
    </row>
    <row r="102">
      <c r="A102" t="inlineStr">
        <is>
          <t>Arcos</t>
        </is>
      </c>
      <c r="B102" s="551" t="n">
        <v>46023</v>
      </c>
      <c r="C102" t="inlineStr">
        <is>
          <t>Picadinho de Mignon</t>
        </is>
      </c>
      <c r="D102" t="inlineStr">
        <is>
          <t>30% FÁBRICA DE BARES - CPF</t>
        </is>
      </c>
      <c r="E102" t="inlineStr">
        <is>
          <t>Pratos Principais</t>
        </is>
      </c>
      <c r="F102" t="n">
        <v>3</v>
      </c>
      <c r="G102" t="n">
        <v>50.4</v>
      </c>
      <c r="H102" t="inlineStr">
        <is>
          <t>A</t>
        </is>
      </c>
      <c r="J102" t="inlineStr">
        <is>
          <t>1/2026</t>
        </is>
      </c>
    </row>
    <row r="103">
      <c r="A103" t="inlineStr">
        <is>
          <t>Arcos</t>
        </is>
      </c>
      <c r="B103" s="551" t="n">
        <v>46023</v>
      </c>
      <c r="C103" t="inlineStr">
        <is>
          <t>Pão de queijo Arcos</t>
        </is>
      </c>
      <c r="D103" t="inlineStr">
        <is>
          <t>30% FÁBRICA DE BARES - CPF</t>
        </is>
      </c>
      <c r="E103" t="inlineStr">
        <is>
          <t>Comidinhas</t>
        </is>
      </c>
      <c r="F103" t="n">
        <v>4</v>
      </c>
      <c r="G103" t="n">
        <v>14.4</v>
      </c>
      <c r="H103" t="inlineStr">
        <is>
          <t>A</t>
        </is>
      </c>
      <c r="J103" t="inlineStr">
        <is>
          <t>1/2026</t>
        </is>
      </c>
    </row>
    <row r="104">
      <c r="A104" t="inlineStr">
        <is>
          <t>Arcos</t>
        </is>
      </c>
      <c r="B104" s="551" t="n">
        <v>46023</v>
      </c>
      <c r="C104" t="inlineStr">
        <is>
          <t>Cold Brew</t>
        </is>
      </c>
      <c r="D104" t="inlineStr">
        <is>
          <t>30% FÁBRICA DE BARES - CPF</t>
        </is>
      </c>
      <c r="E104" t="inlineStr">
        <is>
          <t>Cafés gelados</t>
        </is>
      </c>
      <c r="F104" t="n">
        <v>1</v>
      </c>
      <c r="G104" t="n">
        <v>4.8</v>
      </c>
      <c r="H104" t="inlineStr">
        <is>
          <t>B</t>
        </is>
      </c>
      <c r="J104" t="inlineStr">
        <is>
          <t>1/2026</t>
        </is>
      </c>
    </row>
    <row r="105">
      <c r="A105" t="inlineStr">
        <is>
          <t>Arcos</t>
        </is>
      </c>
      <c r="B105" s="551" t="n">
        <v>46023</v>
      </c>
      <c r="C105" t="inlineStr">
        <is>
          <t>RABANADA</t>
        </is>
      </c>
      <c r="D105" t="inlineStr">
        <is>
          <t>30% FÁBRICA DE BARES - CPF</t>
        </is>
      </c>
      <c r="E105" t="inlineStr">
        <is>
          <t>MATINAIS</t>
        </is>
      </c>
      <c r="F105" t="n">
        <v>1</v>
      </c>
      <c r="G105" t="n">
        <v>8.699999999999999</v>
      </c>
      <c r="H105" t="inlineStr">
        <is>
          <t>A</t>
        </is>
      </c>
      <c r="J105" t="inlineStr">
        <is>
          <t>1/2026</t>
        </is>
      </c>
    </row>
    <row r="106">
      <c r="A106" t="inlineStr">
        <is>
          <t>Arcos</t>
        </is>
      </c>
      <c r="B106" s="551" t="n">
        <v>46023</v>
      </c>
      <c r="C106" t="inlineStr">
        <is>
          <t>Suco de abacaxi</t>
        </is>
      </c>
      <c r="D106" t="inlineStr">
        <is>
          <t>30% FÁBRICA DE BARES - CPF</t>
        </is>
      </c>
      <c r="E106" t="inlineStr">
        <is>
          <t>Sucos</t>
        </is>
      </c>
      <c r="F106" t="n">
        <v>1</v>
      </c>
      <c r="G106" t="n">
        <v>3.6</v>
      </c>
      <c r="H106" t="inlineStr">
        <is>
          <t>B</t>
        </is>
      </c>
      <c r="J106" t="inlineStr">
        <is>
          <t>1/2026</t>
        </is>
      </c>
    </row>
    <row r="107">
      <c r="A107" t="inlineStr">
        <is>
          <t>Arcos</t>
        </is>
      </c>
      <c r="B107" s="551" t="n">
        <v>46054</v>
      </c>
      <c r="C107" t="inlineStr">
        <is>
          <t>BOLO DE COCO</t>
        </is>
      </c>
      <c r="D107" t="inlineStr">
        <is>
          <t>[Evento] - Pearson Education do Brasil</t>
        </is>
      </c>
      <c r="E107" t="inlineStr">
        <is>
          <t>SOBREMESAS</t>
        </is>
      </c>
      <c r="F107" t="n">
        <v>1</v>
      </c>
      <c r="G107" t="n">
        <v>32</v>
      </c>
      <c r="H107" t="inlineStr">
        <is>
          <t>A</t>
        </is>
      </c>
      <c r="I107" t="inlineStr">
        <is>
          <t>Eventos</t>
        </is>
      </c>
      <c r="J107" t="inlineStr">
        <is>
          <t>2/2026</t>
        </is>
      </c>
    </row>
    <row r="108">
      <c r="A108" t="inlineStr">
        <is>
          <t>Arcos</t>
        </is>
      </c>
      <c r="B108" s="551" t="n">
        <v>46054</v>
      </c>
      <c r="C108" t="inlineStr">
        <is>
          <t>VIRADO</t>
        </is>
      </c>
      <c r="D108" t="inlineStr">
        <is>
          <t>[Evento] - Pearson Education do Brasil</t>
        </is>
      </c>
      <c r="E108" t="inlineStr">
        <is>
          <t>AUTORAIS</t>
        </is>
      </c>
      <c r="F108" t="n">
        <v>1</v>
      </c>
      <c r="G108" t="n">
        <v>39</v>
      </c>
      <c r="H108" t="inlineStr">
        <is>
          <t>A</t>
        </is>
      </c>
      <c r="I108" t="inlineStr">
        <is>
          <t>Eventos</t>
        </is>
      </c>
      <c r="J108" t="inlineStr">
        <is>
          <t>2/2026</t>
        </is>
      </c>
    </row>
    <row r="109">
      <c r="A109" t="inlineStr">
        <is>
          <t>Arcos</t>
        </is>
      </c>
      <c r="B109" s="551" t="n">
        <v>46054</v>
      </c>
      <c r="C109" t="inlineStr">
        <is>
          <t>PAULICEIA</t>
        </is>
      </c>
      <c r="D109" t="inlineStr">
        <is>
          <t>[Evento] - Pearson Education do Brasil</t>
        </is>
      </c>
      <c r="E109" t="inlineStr">
        <is>
          <t>AUTORAIS</t>
        </is>
      </c>
      <c r="F109" t="n">
        <v>1</v>
      </c>
      <c r="G109" t="n">
        <v>36</v>
      </c>
      <c r="H109" t="inlineStr">
        <is>
          <t>B</t>
        </is>
      </c>
      <c r="I109" t="inlineStr">
        <is>
          <t>Eventos</t>
        </is>
      </c>
      <c r="J109" t="inlineStr">
        <is>
          <t>2/2026</t>
        </is>
      </c>
    </row>
    <row r="110">
      <c r="A110" t="inlineStr">
        <is>
          <t>Arcos</t>
        </is>
      </c>
      <c r="B110" s="551" t="n">
        <v>46054</v>
      </c>
      <c r="C110" t="inlineStr">
        <is>
          <t>EV - SORVETE DE NATA</t>
        </is>
      </c>
      <c r="D110" t="inlineStr">
        <is>
          <t>[Evento] - Pearson Education do Brasil</t>
        </is>
      </c>
      <c r="E110" t="inlineStr">
        <is>
          <t>EVENTOS</t>
        </is>
      </c>
      <c r="F110" t="n">
        <v>3</v>
      </c>
      <c r="G110" t="n">
        <v>0</v>
      </c>
      <c r="H110" t="inlineStr">
        <is>
          <t>A</t>
        </is>
      </c>
      <c r="I110" t="inlineStr">
        <is>
          <t>Eventos</t>
        </is>
      </c>
      <c r="J110" t="inlineStr">
        <is>
          <t>2/2026</t>
        </is>
      </c>
    </row>
    <row r="111">
      <c r="A111" t="inlineStr">
        <is>
          <t>Arcos</t>
        </is>
      </c>
      <c r="B111" s="551" t="n">
        <v>46054</v>
      </c>
      <c r="C111" t="inlineStr">
        <is>
          <t>TARTARE DE TOMATE</t>
        </is>
      </c>
      <c r="D111" t="inlineStr">
        <is>
          <t>[Evento] - Pearson Education do Brasil</t>
        </is>
      </c>
      <c r="E111" t="inlineStr">
        <is>
          <t>ENTRADA</t>
        </is>
      </c>
      <c r="F111" t="n">
        <v>1</v>
      </c>
      <c r="G111" t="n">
        <v>38</v>
      </c>
      <c r="H111" t="inlineStr">
        <is>
          <t>A</t>
        </is>
      </c>
      <c r="I111" t="inlineStr">
        <is>
          <t>Eventos</t>
        </is>
      </c>
      <c r="J111" t="inlineStr">
        <is>
          <t>2/2026</t>
        </is>
      </c>
    </row>
    <row r="112">
      <c r="A112" t="inlineStr">
        <is>
          <t>Arcos</t>
        </is>
      </c>
      <c r="B112" s="551" t="n">
        <v>46054</v>
      </c>
      <c r="C112" t="inlineStr">
        <is>
          <t>PERI</t>
        </is>
      </c>
      <c r="D112" t="inlineStr">
        <is>
          <t>[Evento] - Pearson Education do Brasil</t>
        </is>
      </c>
      <c r="E112" t="inlineStr">
        <is>
          <t>AUTORAIS</t>
        </is>
      </c>
      <c r="F112" t="n">
        <v>1</v>
      </c>
      <c r="G112" t="n">
        <v>39</v>
      </c>
      <c r="H112" t="inlineStr">
        <is>
          <t>B</t>
        </is>
      </c>
      <c r="I112" t="inlineStr">
        <is>
          <t>Eventos</t>
        </is>
      </c>
      <c r="J112" t="inlineStr">
        <is>
          <t>2/2026</t>
        </is>
      </c>
    </row>
    <row r="113">
      <c r="A113" t="inlineStr">
        <is>
          <t>Arcos</t>
        </is>
      </c>
      <c r="B113" s="551" t="n">
        <v>46054</v>
      </c>
      <c r="C113" t="inlineStr">
        <is>
          <t>Croquete de pernil</t>
        </is>
      </c>
      <c r="D113" t="inlineStr">
        <is>
          <t>[Evento] - Pearson Education do Brasil</t>
        </is>
      </c>
      <c r="E113" t="inlineStr">
        <is>
          <t>Para começar</t>
        </is>
      </c>
      <c r="F113" t="n">
        <v>1</v>
      </c>
      <c r="G113" t="n">
        <v>38</v>
      </c>
      <c r="H113" t="inlineStr">
        <is>
          <t>A</t>
        </is>
      </c>
      <c r="I113" t="inlineStr">
        <is>
          <t>Eventos</t>
        </is>
      </c>
      <c r="J113" t="inlineStr">
        <is>
          <t>2/2026</t>
        </is>
      </c>
    </row>
    <row r="114">
      <c r="A114" t="inlineStr">
        <is>
          <t>Arcos</t>
        </is>
      </c>
      <c r="B114" s="551" t="n">
        <v>46054</v>
      </c>
      <c r="C114" t="inlineStr">
        <is>
          <t>1911</t>
        </is>
      </c>
      <c r="D114" t="inlineStr">
        <is>
          <t>[Evento] - Pearson Education do Brasil</t>
        </is>
      </c>
      <c r="E114" t="inlineStr">
        <is>
          <t>AUTORAIS</t>
        </is>
      </c>
      <c r="F114" t="n">
        <v>1</v>
      </c>
      <c r="G114" t="n">
        <v>44</v>
      </c>
      <c r="H114" t="inlineStr">
        <is>
          <t>B</t>
        </is>
      </c>
      <c r="I114" t="inlineStr">
        <is>
          <t>Eventos</t>
        </is>
      </c>
      <c r="J114" t="inlineStr">
        <is>
          <t>2/2026</t>
        </is>
      </c>
    </row>
    <row r="115">
      <c r="A115" t="inlineStr">
        <is>
          <t>Arcos</t>
        </is>
      </c>
      <c r="B115" s="551" t="n">
        <v>46054</v>
      </c>
      <c r="C115" t="inlineStr">
        <is>
          <t>PRA ONTEM</t>
        </is>
      </c>
      <c r="D115" t="inlineStr">
        <is>
          <t>[Evento] - Pearson Education do Brasil</t>
        </is>
      </c>
      <c r="E115" t="inlineStr">
        <is>
          <t>AUTORAIS</t>
        </is>
      </c>
      <c r="F115" t="n">
        <v>1</v>
      </c>
      <c r="G115" t="n">
        <v>43</v>
      </c>
      <c r="H115" t="inlineStr">
        <is>
          <t>B</t>
        </is>
      </c>
      <c r="I115" t="inlineStr">
        <is>
          <t>Eventos</t>
        </is>
      </c>
      <c r="J115" t="inlineStr">
        <is>
          <t>2/2026</t>
        </is>
      </c>
    </row>
    <row r="116">
      <c r="A116" t="inlineStr">
        <is>
          <t>Arcos</t>
        </is>
      </c>
      <c r="B116" s="551" t="n">
        <v>46054</v>
      </c>
      <c r="C116" t="inlineStr">
        <is>
          <t>TACO DE PUPUNHA</t>
        </is>
      </c>
      <c r="D116" t="inlineStr">
        <is>
          <t>[Evento] - Pearson Education do Brasil</t>
        </is>
      </c>
      <c r="E116" t="inlineStr">
        <is>
          <t>ENTRADA</t>
        </is>
      </c>
      <c r="F116" t="n">
        <v>1</v>
      </c>
      <c r="G116" t="n">
        <v>42</v>
      </c>
      <c r="H116" t="inlineStr">
        <is>
          <t>A</t>
        </is>
      </c>
      <c r="I116" t="inlineStr">
        <is>
          <t>Eventos</t>
        </is>
      </c>
      <c r="J116" t="inlineStr">
        <is>
          <t>2/2026</t>
        </is>
      </c>
    </row>
    <row r="117">
      <c r="A117" t="inlineStr">
        <is>
          <t>Arcos</t>
        </is>
      </c>
      <c r="B117" s="551" t="n">
        <v>46054</v>
      </c>
      <c r="C117" t="inlineStr">
        <is>
          <t>Nhoque Classico dos Arcos</t>
        </is>
      </c>
      <c r="D117" t="inlineStr">
        <is>
          <t>[Evento] - Pearson Education do Brasil</t>
        </is>
      </c>
      <c r="E117" t="inlineStr">
        <is>
          <t>Pratos</t>
        </is>
      </c>
      <c r="F117" t="n">
        <v>1</v>
      </c>
      <c r="G117" t="n">
        <v>72</v>
      </c>
      <c r="H117" t="inlineStr">
        <is>
          <t>A</t>
        </is>
      </c>
      <c r="I117" t="inlineStr">
        <is>
          <t>Eventos</t>
        </is>
      </c>
      <c r="J117" t="inlineStr">
        <is>
          <t>2/2026</t>
        </is>
      </c>
    </row>
    <row r="118">
      <c r="A118" t="inlineStr">
        <is>
          <t>Arcos</t>
        </is>
      </c>
      <c r="B118" s="551" t="n">
        <v>46054</v>
      </c>
      <c r="C118" t="inlineStr">
        <is>
          <t>Mix de folhas</t>
        </is>
      </c>
      <c r="D118" t="inlineStr">
        <is>
          <t>[Evento] - Pearson Education do Brasil</t>
        </is>
      </c>
      <c r="E118" t="inlineStr">
        <is>
          <t>Saladas</t>
        </is>
      </c>
      <c r="F118" t="n">
        <v>1</v>
      </c>
      <c r="G118" t="n">
        <v>36</v>
      </c>
      <c r="H118" t="inlineStr">
        <is>
          <t>A</t>
        </is>
      </c>
      <c r="I118" t="inlineStr">
        <is>
          <t>Eventos</t>
        </is>
      </c>
      <c r="J118" t="inlineStr">
        <is>
          <t>2/2026</t>
        </is>
      </c>
    </row>
    <row r="119">
      <c r="A119" t="inlineStr">
        <is>
          <t>Arcos</t>
        </is>
      </c>
      <c r="B119" s="551" t="n">
        <v>46054</v>
      </c>
      <c r="C119" t="inlineStr">
        <is>
          <t>MOUSSE DE CHOCOLATE</t>
        </is>
      </c>
      <c r="D119" t="inlineStr">
        <is>
          <t>[Evento] - Pearson Education do Brasil</t>
        </is>
      </c>
      <c r="E119" t="inlineStr">
        <is>
          <t>SOBREMESAS</t>
        </is>
      </c>
      <c r="F119" t="n">
        <v>3</v>
      </c>
      <c r="G119" t="n">
        <v>114</v>
      </c>
      <c r="H119" t="inlineStr">
        <is>
          <t>A</t>
        </is>
      </c>
      <c r="I119" t="inlineStr">
        <is>
          <t>Eventos</t>
        </is>
      </c>
      <c r="J119" t="inlineStr">
        <is>
          <t>2/2026</t>
        </is>
      </c>
    </row>
    <row r="120">
      <c r="A120" t="inlineStr">
        <is>
          <t>Arcos</t>
        </is>
      </c>
      <c r="B120" s="551" t="n">
        <v>46054</v>
      </c>
      <c r="C120" t="inlineStr">
        <is>
          <t>Queijo camembert assado</t>
        </is>
      </c>
      <c r="D120" t="inlineStr">
        <is>
          <t>[Evento] - Pearson Education do Brasil</t>
        </is>
      </c>
      <c r="E120" t="inlineStr">
        <is>
          <t>Entradas</t>
        </is>
      </c>
      <c r="F120" t="n">
        <v>1</v>
      </c>
      <c r="G120" t="n">
        <v>69</v>
      </c>
      <c r="H120" t="inlineStr">
        <is>
          <t>A</t>
        </is>
      </c>
      <c r="I120" t="inlineStr">
        <is>
          <t>Eventos</t>
        </is>
      </c>
      <c r="J120" t="inlineStr">
        <is>
          <t>2/2026</t>
        </is>
      </c>
    </row>
    <row r="121">
      <c r="A121" t="inlineStr">
        <is>
          <t>Arcos</t>
        </is>
      </c>
      <c r="B121" s="551" t="n">
        <v>46054</v>
      </c>
      <c r="C121" t="inlineStr">
        <is>
          <t>Tanqueray e tônica</t>
        </is>
      </c>
      <c r="D121" t="inlineStr">
        <is>
          <t>[Evento] - Pearson Education do Brasil</t>
        </is>
      </c>
      <c r="E121" t="inlineStr">
        <is>
          <t>Clássicos</t>
        </is>
      </c>
      <c r="F121" t="n">
        <v>1</v>
      </c>
      <c r="G121" t="n">
        <v>45</v>
      </c>
      <c r="H121" t="inlineStr">
        <is>
          <t>B</t>
        </is>
      </c>
      <c r="I121" t="inlineStr">
        <is>
          <t>Eventos</t>
        </is>
      </c>
      <c r="J121" t="inlineStr">
        <is>
          <t>2/2026</t>
        </is>
      </c>
    </row>
    <row r="122">
      <c r="A122" t="inlineStr">
        <is>
          <t>Arcos</t>
        </is>
      </c>
      <c r="B122" s="551" t="n">
        <v>46054</v>
      </c>
      <c r="C122" t="inlineStr">
        <is>
          <t>SÁBLE DE ABACAXI</t>
        </is>
      </c>
      <c r="D122" t="inlineStr">
        <is>
          <t>[Evento] - Pearson Education do Brasil</t>
        </is>
      </c>
      <c r="E122" t="inlineStr">
        <is>
          <t>SOBREMESAS</t>
        </is>
      </c>
      <c r="F122" t="n">
        <v>1</v>
      </c>
      <c r="G122" t="n">
        <v>35</v>
      </c>
      <c r="H122" t="inlineStr">
        <is>
          <t>B</t>
        </is>
      </c>
      <c r="I122" t="inlineStr">
        <is>
          <t>Eventos</t>
        </is>
      </c>
      <c r="J122" t="inlineStr">
        <is>
          <t>2/2026</t>
        </is>
      </c>
    </row>
    <row r="123">
      <c r="A123" t="inlineStr">
        <is>
          <t>Arcos</t>
        </is>
      </c>
      <c r="B123" s="551" t="n">
        <v>46054</v>
      </c>
      <c r="C123" t="inlineStr">
        <is>
          <t>CORDEIRO COM COALHADA</t>
        </is>
      </c>
      <c r="D123" t="inlineStr">
        <is>
          <t>[Evento] - Pearson Education do Brasil</t>
        </is>
      </c>
      <c r="E123" t="inlineStr">
        <is>
          <t>PRATOS PRINCIPAIS</t>
        </is>
      </c>
      <c r="F123" t="n">
        <v>1</v>
      </c>
      <c r="G123" t="n">
        <v>81</v>
      </c>
      <c r="H123" t="inlineStr">
        <is>
          <t>A</t>
        </is>
      </c>
      <c r="I123" t="inlineStr">
        <is>
          <t>Eventos</t>
        </is>
      </c>
      <c r="J123" t="inlineStr">
        <is>
          <t>2/2026</t>
        </is>
      </c>
    </row>
    <row r="124">
      <c r="A124" t="inlineStr">
        <is>
          <t>Arcos</t>
        </is>
      </c>
      <c r="B124" s="551" t="n">
        <v>46054</v>
      </c>
      <c r="C124" t="inlineStr">
        <is>
          <t>KATHERINE</t>
        </is>
      </c>
      <c r="D124" t="inlineStr">
        <is>
          <t>[Evento] - Pearson Education do Brasil</t>
        </is>
      </c>
      <c r="E124" t="inlineStr">
        <is>
          <t>AUTORAIS</t>
        </is>
      </c>
      <c r="F124" t="n">
        <v>1</v>
      </c>
      <c r="G124" t="n">
        <v>41</v>
      </c>
      <c r="H124" t="inlineStr">
        <is>
          <t>B</t>
        </is>
      </c>
      <c r="I124" t="inlineStr">
        <is>
          <t>Eventos</t>
        </is>
      </c>
      <c r="J124" t="inlineStr">
        <is>
          <t>2/2026</t>
        </is>
      </c>
    </row>
    <row r="125">
      <c r="A125" t="inlineStr">
        <is>
          <t>Arcos</t>
        </is>
      </c>
      <c r="B125" s="551" t="n">
        <v>46054</v>
      </c>
      <c r="C125" t="inlineStr">
        <is>
          <t>BASIL SMASH</t>
        </is>
      </c>
      <c r="D125" t="inlineStr">
        <is>
          <t>[Evento] - Pearson Education do Brasil</t>
        </is>
      </c>
      <c r="E125" t="inlineStr">
        <is>
          <t>CLÁSSICOS</t>
        </is>
      </c>
      <c r="F125" t="n">
        <v>2</v>
      </c>
      <c r="G125" t="n">
        <v>76</v>
      </c>
      <c r="H125" t="inlineStr">
        <is>
          <t>B</t>
        </is>
      </c>
      <c r="I125" t="inlineStr">
        <is>
          <t>Eventos</t>
        </is>
      </c>
      <c r="J125" t="inlineStr">
        <is>
          <t>2/2026</t>
        </is>
      </c>
    </row>
    <row r="126">
      <c r="A126" t="inlineStr">
        <is>
          <t>Arcos</t>
        </is>
      </c>
      <c r="B126" s="551" t="n">
        <v>46054</v>
      </c>
      <c r="C126" t="inlineStr">
        <is>
          <t>CRUDO DE ABÓBORA</t>
        </is>
      </c>
      <c r="D126" t="inlineStr">
        <is>
          <t>[Evento] - Pearson Education do Brasil</t>
        </is>
      </c>
      <c r="E126" t="inlineStr">
        <is>
          <t>ENTRADA</t>
        </is>
      </c>
      <c r="F126" t="n">
        <v>1</v>
      </c>
      <c r="G126" t="n">
        <v>34</v>
      </c>
      <c r="H126" t="inlineStr">
        <is>
          <t>A</t>
        </is>
      </c>
      <c r="I126" t="inlineStr">
        <is>
          <t>Eventos</t>
        </is>
      </c>
      <c r="J126" t="inlineStr">
        <is>
          <t>2/2026</t>
        </is>
      </c>
    </row>
    <row r="127">
      <c r="A127" t="inlineStr">
        <is>
          <t>Arcos</t>
        </is>
      </c>
      <c r="B127" s="551" t="n">
        <v>46054</v>
      </c>
      <c r="C127" t="inlineStr">
        <is>
          <t>SALADA DE CAMARÃO</t>
        </is>
      </c>
      <c r="D127" t="inlineStr">
        <is>
          <t>[Evento] - Pearson Education do Brasil</t>
        </is>
      </c>
      <c r="E127" t="inlineStr">
        <is>
          <t>ENTRADA</t>
        </is>
      </c>
      <c r="F127" t="n">
        <v>1</v>
      </c>
      <c r="G127" t="n">
        <v>41</v>
      </c>
      <c r="H127" t="inlineStr">
        <is>
          <t>A</t>
        </is>
      </c>
      <c r="I127" t="inlineStr">
        <is>
          <t>Eventos</t>
        </is>
      </c>
      <c r="J127" t="inlineStr">
        <is>
          <t>2/2026</t>
        </is>
      </c>
    </row>
    <row r="128">
      <c r="A128" t="inlineStr">
        <is>
          <t>Arcos</t>
        </is>
      </c>
      <c r="B128" s="551" t="n">
        <v>46054</v>
      </c>
      <c r="C128" t="inlineStr">
        <is>
          <t>BROWN DERBY</t>
        </is>
      </c>
      <c r="D128" t="inlineStr">
        <is>
          <t>[Evento] - Pearson Education do Brasil</t>
        </is>
      </c>
      <c r="E128" t="inlineStr">
        <is>
          <t>CLÁSSICOS</t>
        </is>
      </c>
      <c r="F128" t="n">
        <v>1</v>
      </c>
      <c r="G128" t="n">
        <v>39</v>
      </c>
      <c r="H128" t="inlineStr">
        <is>
          <t>B</t>
        </is>
      </c>
      <c r="I128" t="inlineStr">
        <is>
          <t>Eventos</t>
        </is>
      </c>
      <c r="J128" t="inlineStr">
        <is>
          <t>2/2026</t>
        </is>
      </c>
    </row>
    <row r="129">
      <c r="A129" t="inlineStr">
        <is>
          <t>Arcos</t>
        </is>
      </c>
      <c r="B129" s="551" t="n">
        <v>46054</v>
      </c>
      <c r="C129" t="inlineStr">
        <is>
          <t>GOHAN COM COGUMELO</t>
        </is>
      </c>
      <c r="D129" t="inlineStr">
        <is>
          <t>[Evento] - Pearson Education do Brasil</t>
        </is>
      </c>
      <c r="E129" t="inlineStr">
        <is>
          <t>PRATOS PRINCIPAIS</t>
        </is>
      </c>
      <c r="F129" t="n">
        <v>1</v>
      </c>
      <c r="G129" t="n">
        <v>49</v>
      </c>
      <c r="H129" t="inlineStr">
        <is>
          <t>A</t>
        </is>
      </c>
      <c r="I129" t="inlineStr">
        <is>
          <t>Eventos</t>
        </is>
      </c>
      <c r="J129" t="inlineStr">
        <is>
          <t>2/2026</t>
        </is>
      </c>
    </row>
    <row r="130">
      <c r="A130" t="inlineStr">
        <is>
          <t>Arcos</t>
        </is>
      </c>
      <c r="B130" s="551" t="n">
        <v>46054</v>
      </c>
      <c r="C130" t="inlineStr">
        <is>
          <t>Nhoque Classico dos Arcos</t>
        </is>
      </c>
      <c r="D130" t="inlineStr">
        <is>
          <t>[Evento] - Vinci Brand &amp; Revenue</t>
        </is>
      </c>
      <c r="E130" t="inlineStr">
        <is>
          <t>Pratos</t>
        </is>
      </c>
      <c r="F130" t="n">
        <v>10</v>
      </c>
      <c r="G130" t="n">
        <v>720</v>
      </c>
      <c r="H130" t="inlineStr">
        <is>
          <t>A</t>
        </is>
      </c>
      <c r="I130" t="inlineStr">
        <is>
          <t>Eventos</t>
        </is>
      </c>
      <c r="J130" t="inlineStr">
        <is>
          <t>2/2026</t>
        </is>
      </c>
    </row>
    <row r="131">
      <c r="A131" t="inlineStr">
        <is>
          <t>Arcos</t>
        </is>
      </c>
      <c r="B131" s="551" t="n">
        <v>46054</v>
      </c>
      <c r="C131" t="inlineStr">
        <is>
          <t>SODA ZERO</t>
        </is>
      </c>
      <c r="D131" t="inlineStr">
        <is>
          <t>[Evento] - Vinci Brand &amp; Revenue</t>
        </is>
      </c>
      <c r="E131" t="inlineStr">
        <is>
          <t>SOFTS</t>
        </is>
      </c>
      <c r="F131" t="n">
        <v>4</v>
      </c>
      <c r="G131" t="n">
        <v>32</v>
      </c>
      <c r="H131" t="inlineStr">
        <is>
          <t>B</t>
        </is>
      </c>
      <c r="I131" t="inlineStr">
        <is>
          <t>Eventos</t>
        </is>
      </c>
      <c r="J131" t="inlineStr">
        <is>
          <t>2/2026</t>
        </is>
      </c>
    </row>
    <row r="132">
      <c r="A132" t="inlineStr">
        <is>
          <t>Arcos</t>
        </is>
      </c>
      <c r="B132" s="551" t="n">
        <v>46054</v>
      </c>
      <c r="C132" t="inlineStr">
        <is>
          <t>PEPSI ZERO</t>
        </is>
      </c>
      <c r="D132" t="inlineStr">
        <is>
          <t>[Evento] - Vinci Brand &amp; Revenue</t>
        </is>
      </c>
      <c r="E132" t="inlineStr">
        <is>
          <t>SOFTS</t>
        </is>
      </c>
      <c r="F132" t="n">
        <v>1</v>
      </c>
      <c r="G132" t="n">
        <v>8</v>
      </c>
      <c r="H132" t="inlineStr">
        <is>
          <t>B</t>
        </is>
      </c>
      <c r="I132" t="inlineStr">
        <is>
          <t>Eventos</t>
        </is>
      </c>
      <c r="J132" t="inlineStr">
        <is>
          <t>2/2026</t>
        </is>
      </c>
    </row>
    <row r="133">
      <c r="A133" t="inlineStr">
        <is>
          <t>Arcos</t>
        </is>
      </c>
      <c r="B133" s="551" t="n">
        <v>46054</v>
      </c>
      <c r="C133" t="inlineStr">
        <is>
          <t>MOUSSE DE CHOCOLATE</t>
        </is>
      </c>
      <c r="D133" t="inlineStr">
        <is>
          <t>[Evento] - Vinci Brand &amp; Revenue</t>
        </is>
      </c>
      <c r="E133" t="inlineStr">
        <is>
          <t>SOBREMESAS</t>
        </is>
      </c>
      <c r="F133" t="n">
        <v>25</v>
      </c>
      <c r="G133" t="n">
        <v>950</v>
      </c>
      <c r="H133" t="inlineStr">
        <is>
          <t>A</t>
        </is>
      </c>
      <c r="I133" t="inlineStr">
        <is>
          <t>Eventos</t>
        </is>
      </c>
      <c r="J133" t="inlineStr">
        <is>
          <t>2/2026</t>
        </is>
      </c>
    </row>
    <row r="134">
      <c r="A134" t="inlineStr">
        <is>
          <t>Arcos</t>
        </is>
      </c>
      <c r="B134" s="551" t="n">
        <v>46054</v>
      </c>
      <c r="C134" t="inlineStr">
        <is>
          <t>GUARANÁ ZERO</t>
        </is>
      </c>
      <c r="D134" t="inlineStr">
        <is>
          <t>[Evento] - Vinci Brand &amp; Revenue</t>
        </is>
      </c>
      <c r="E134" t="inlineStr">
        <is>
          <t>SOFTS</t>
        </is>
      </c>
      <c r="F134" t="n">
        <v>5</v>
      </c>
      <c r="G134" t="n">
        <v>40</v>
      </c>
      <c r="H134" t="inlineStr">
        <is>
          <t>B</t>
        </is>
      </c>
      <c r="I134" t="inlineStr">
        <is>
          <t>Eventos</t>
        </is>
      </c>
      <c r="J134" t="inlineStr">
        <is>
          <t>2/2026</t>
        </is>
      </c>
    </row>
    <row r="135">
      <c r="A135" t="inlineStr">
        <is>
          <t>Arcos</t>
        </is>
      </c>
      <c r="B135" s="551" t="n">
        <v>46054</v>
      </c>
      <c r="C135" t="inlineStr">
        <is>
          <t>PAULICEIA</t>
        </is>
      </c>
      <c r="D135" t="inlineStr">
        <is>
          <t>[Evento] - Vinci Brand &amp; Revenue</t>
        </is>
      </c>
      <c r="E135" t="inlineStr">
        <is>
          <t>AUTORAIS</t>
        </is>
      </c>
      <c r="F135" t="n">
        <v>11</v>
      </c>
      <c r="G135" t="n">
        <v>396</v>
      </c>
      <c r="H135" t="inlineStr">
        <is>
          <t>B</t>
        </is>
      </c>
      <c r="I135" t="inlineStr">
        <is>
          <t>Eventos</t>
        </is>
      </c>
      <c r="J135" t="inlineStr">
        <is>
          <t>2/2026</t>
        </is>
      </c>
    </row>
    <row r="136">
      <c r="A136" t="inlineStr">
        <is>
          <t>Arcos</t>
        </is>
      </c>
      <c r="B136" s="551" t="n">
        <v>46054</v>
      </c>
      <c r="C136" t="inlineStr">
        <is>
          <t>SÁBLE DE ABACAXI</t>
        </is>
      </c>
      <c r="D136" t="inlineStr">
        <is>
          <t>[Evento] - Vinci Brand &amp; Revenue</t>
        </is>
      </c>
      <c r="E136" t="inlineStr">
        <is>
          <t>SOBREMESAS</t>
        </is>
      </c>
      <c r="F136" t="n">
        <v>12</v>
      </c>
      <c r="G136" t="n">
        <v>420</v>
      </c>
      <c r="H136" t="inlineStr">
        <is>
          <t>B</t>
        </is>
      </c>
      <c r="I136" t="inlineStr">
        <is>
          <t>Eventos</t>
        </is>
      </c>
      <c r="J136" t="inlineStr">
        <is>
          <t>2/2026</t>
        </is>
      </c>
    </row>
    <row r="137">
      <c r="A137" t="inlineStr">
        <is>
          <t>Arcos</t>
        </is>
      </c>
      <c r="B137" s="551" t="n">
        <v>46054</v>
      </c>
      <c r="C137" t="inlineStr">
        <is>
          <t>BIFE COM BATATA</t>
        </is>
      </c>
      <c r="D137" t="inlineStr">
        <is>
          <t>[Evento] - Vinci Brand &amp; Revenue</t>
        </is>
      </c>
      <c r="E137" t="inlineStr">
        <is>
          <t>PRATOS PRINCIPAIS</t>
        </is>
      </c>
      <c r="F137" t="n">
        <v>17</v>
      </c>
      <c r="G137" t="n">
        <v>1632</v>
      </c>
      <c r="H137" t="inlineStr">
        <is>
          <t>A</t>
        </is>
      </c>
      <c r="I137" t="inlineStr">
        <is>
          <t>Eventos</t>
        </is>
      </c>
      <c r="J137" t="inlineStr">
        <is>
          <t>2/2026</t>
        </is>
      </c>
    </row>
    <row r="138">
      <c r="A138" t="inlineStr">
        <is>
          <t>Arcos</t>
        </is>
      </c>
      <c r="B138" s="551" t="n">
        <v>46054</v>
      </c>
      <c r="C138" t="inlineStr">
        <is>
          <t>TACO DE PUPUNHA</t>
        </is>
      </c>
      <c r="D138" t="inlineStr">
        <is>
          <t>[Evento] - Vinci Brand &amp; Revenue</t>
        </is>
      </c>
      <c r="E138" t="inlineStr">
        <is>
          <t>ENTRADA</t>
        </is>
      </c>
      <c r="F138" t="n">
        <v>6</v>
      </c>
      <c r="G138" t="n">
        <v>252</v>
      </c>
      <c r="H138" t="inlineStr">
        <is>
          <t>A</t>
        </is>
      </c>
      <c r="I138" t="inlineStr">
        <is>
          <t>Eventos</t>
        </is>
      </c>
      <c r="J138" t="inlineStr">
        <is>
          <t>2/2026</t>
        </is>
      </c>
    </row>
    <row r="139">
      <c r="A139" t="inlineStr">
        <is>
          <t>Arcos</t>
        </is>
      </c>
      <c r="B139" s="551" t="n">
        <v>46054</v>
      </c>
      <c r="C139" t="inlineStr">
        <is>
          <t>BASIL SMASH</t>
        </is>
      </c>
      <c r="D139" t="inlineStr">
        <is>
          <t>[Evento] - Vinci Brand &amp; Revenue</t>
        </is>
      </c>
      <c r="E139" t="inlineStr">
        <is>
          <t>CLÁSSICOS</t>
        </is>
      </c>
      <c r="F139" t="n">
        <v>22</v>
      </c>
      <c r="G139" t="n">
        <v>836</v>
      </c>
      <c r="H139" t="inlineStr">
        <is>
          <t>B</t>
        </is>
      </c>
      <c r="I139" t="inlineStr">
        <is>
          <t>Eventos</t>
        </is>
      </c>
      <c r="J139" t="inlineStr">
        <is>
          <t>2/2026</t>
        </is>
      </c>
    </row>
    <row r="140">
      <c r="A140" t="inlineStr">
        <is>
          <t>Arcos</t>
        </is>
      </c>
      <c r="B140" s="551" t="n">
        <v>46054</v>
      </c>
      <c r="C140" t="inlineStr">
        <is>
          <t>CERVEJA STELLA ARTOIS LONG NECK 330ml</t>
        </is>
      </c>
      <c r="D140" t="inlineStr">
        <is>
          <t>[Evento] - Vinci Brand &amp; Revenue</t>
        </is>
      </c>
      <c r="E140" t="inlineStr">
        <is>
          <t>CERVEJAS LONG NECK</t>
        </is>
      </c>
      <c r="F140" t="n">
        <v>5</v>
      </c>
      <c r="G140" t="n">
        <v>95</v>
      </c>
      <c r="H140" t="inlineStr">
        <is>
          <t>B</t>
        </is>
      </c>
      <c r="I140" t="inlineStr">
        <is>
          <t>Eventos</t>
        </is>
      </c>
      <c r="J140" t="inlineStr">
        <is>
          <t>2/2026</t>
        </is>
      </c>
    </row>
    <row r="141">
      <c r="A141" t="inlineStr">
        <is>
          <t>Arcos</t>
        </is>
      </c>
      <c r="B141" s="551" t="n">
        <v>46054</v>
      </c>
      <c r="C141" t="inlineStr">
        <is>
          <t>Croquete de pernil</t>
        </is>
      </c>
      <c r="D141" t="inlineStr">
        <is>
          <t>[Evento] - Vinci Brand &amp; Revenue</t>
        </is>
      </c>
      <c r="E141" t="inlineStr">
        <is>
          <t>Para começar</t>
        </is>
      </c>
      <c r="F141" t="n">
        <v>10</v>
      </c>
      <c r="G141" t="n">
        <v>380</v>
      </c>
      <c r="H141" t="inlineStr">
        <is>
          <t>A</t>
        </is>
      </c>
      <c r="I141" t="inlineStr">
        <is>
          <t>Eventos</t>
        </is>
      </c>
      <c r="J141" t="inlineStr">
        <is>
          <t>2/2026</t>
        </is>
      </c>
    </row>
    <row r="142">
      <c r="A142" t="inlineStr">
        <is>
          <t>Arcos</t>
        </is>
      </c>
      <c r="B142" s="551" t="n">
        <v>46054</v>
      </c>
      <c r="C142" t="inlineStr">
        <is>
          <t>PERI</t>
        </is>
      </c>
      <c r="D142" t="inlineStr">
        <is>
          <t>[Evento] - Vinci Brand &amp; Revenue</t>
        </is>
      </c>
      <c r="E142" t="inlineStr">
        <is>
          <t>AUTORAIS</t>
        </is>
      </c>
      <c r="F142" t="n">
        <v>11</v>
      </c>
      <c r="G142" t="n">
        <v>429</v>
      </c>
      <c r="H142" t="inlineStr">
        <is>
          <t>B</t>
        </is>
      </c>
      <c r="I142" t="inlineStr">
        <is>
          <t>Eventos</t>
        </is>
      </c>
      <c r="J142" t="inlineStr">
        <is>
          <t>2/2026</t>
        </is>
      </c>
    </row>
    <row r="143">
      <c r="A143" t="inlineStr">
        <is>
          <t>Arcos</t>
        </is>
      </c>
      <c r="B143" s="551" t="n">
        <v>46054</v>
      </c>
      <c r="C143" t="inlineStr">
        <is>
          <t>TARTARE DE TOMATE</t>
        </is>
      </c>
      <c r="D143" t="inlineStr">
        <is>
          <t>[Evento] - Vinci Brand &amp; Revenue</t>
        </is>
      </c>
      <c r="E143" t="inlineStr">
        <is>
          <t>ENTRADA</t>
        </is>
      </c>
      <c r="F143" t="n">
        <v>3</v>
      </c>
      <c r="G143" t="n">
        <v>114</v>
      </c>
      <c r="H143" t="inlineStr">
        <is>
          <t>A</t>
        </is>
      </c>
      <c r="I143" t="inlineStr">
        <is>
          <t>Eventos</t>
        </is>
      </c>
      <c r="J143" t="inlineStr">
        <is>
          <t>2/2026</t>
        </is>
      </c>
    </row>
    <row r="144">
      <c r="A144" t="inlineStr">
        <is>
          <t>Arcos</t>
        </is>
      </c>
      <c r="B144" s="551" t="n">
        <v>46054</v>
      </c>
      <c r="C144" t="inlineStr">
        <is>
          <t>VIRADO</t>
        </is>
      </c>
      <c r="D144" t="inlineStr">
        <is>
          <t>[Evento] - Vinci Brand &amp; Revenue</t>
        </is>
      </c>
      <c r="E144" t="inlineStr">
        <is>
          <t>AUTORAIS</t>
        </is>
      </c>
      <c r="F144" t="n">
        <v>11</v>
      </c>
      <c r="G144" t="n">
        <v>429</v>
      </c>
      <c r="H144" t="inlineStr">
        <is>
          <t>A</t>
        </is>
      </c>
      <c r="I144" t="inlineStr">
        <is>
          <t>Eventos</t>
        </is>
      </c>
      <c r="J144" t="inlineStr">
        <is>
          <t>2/2026</t>
        </is>
      </c>
    </row>
    <row r="145">
      <c r="A145" t="inlineStr">
        <is>
          <t>Arcos</t>
        </is>
      </c>
      <c r="B145" s="551" t="n">
        <v>46054</v>
      </c>
      <c r="C145" t="inlineStr">
        <is>
          <t>Cachaça Macunaíma</t>
        </is>
      </c>
      <c r="D145" t="inlineStr">
        <is>
          <t>30% FÁBRICA DE BARES - CPF</t>
        </is>
      </c>
      <c r="E145" t="inlineStr">
        <is>
          <t>Fora da Carta</t>
        </is>
      </c>
      <c r="F145" t="n">
        <v>1</v>
      </c>
      <c r="G145" t="n">
        <v>10.8</v>
      </c>
      <c r="H145" t="inlineStr">
        <is>
          <t>B</t>
        </is>
      </c>
      <c r="J145" t="inlineStr">
        <is>
          <t>2/2026</t>
        </is>
      </c>
    </row>
    <row r="146">
      <c r="A146" t="inlineStr">
        <is>
          <t>Arcos</t>
        </is>
      </c>
      <c r="B146" s="551" t="n">
        <v>46054</v>
      </c>
      <c r="C146" t="inlineStr">
        <is>
          <t>Água S/ Gas Sempre Pura</t>
        </is>
      </c>
      <c r="D146" t="inlineStr">
        <is>
          <t>30% FÁBRICA DE BARES - CPF</t>
        </is>
      </c>
      <c r="E146" t="inlineStr">
        <is>
          <t>Softs</t>
        </is>
      </c>
      <c r="F146" t="n">
        <v>1</v>
      </c>
      <c r="G146" t="n">
        <v>2.4</v>
      </c>
      <c r="H146" t="inlineStr">
        <is>
          <t>B</t>
        </is>
      </c>
      <c r="J146" t="inlineStr">
        <is>
          <t>2/2026</t>
        </is>
      </c>
    </row>
    <row r="147">
      <c r="A147" t="inlineStr">
        <is>
          <t>Arcos</t>
        </is>
      </c>
      <c r="B147" s="551" t="n">
        <v>46054</v>
      </c>
      <c r="C147" t="inlineStr">
        <is>
          <t>Pão de queijo Arcos</t>
        </is>
      </c>
      <c r="D147" t="inlineStr">
        <is>
          <t>30% FÁBRICA DE BARES - CPF</t>
        </is>
      </c>
      <c r="E147" t="inlineStr">
        <is>
          <t>Comidinhas</t>
        </is>
      </c>
      <c r="F147" t="n">
        <v>3</v>
      </c>
      <c r="G147" t="n">
        <v>10.8</v>
      </c>
      <c r="H147" t="inlineStr">
        <is>
          <t>A</t>
        </is>
      </c>
      <c r="J147" t="inlineStr">
        <is>
          <t>2/2026</t>
        </is>
      </c>
    </row>
    <row r="148">
      <c r="A148" t="inlineStr">
        <is>
          <t>Arcos</t>
        </is>
      </c>
      <c r="B148" s="551" t="n">
        <v>46054</v>
      </c>
      <c r="C148" t="inlineStr">
        <is>
          <t>Pão brioche na chapa</t>
        </is>
      </c>
      <c r="D148" t="inlineStr">
        <is>
          <t>30% FÁBRICA DE BARES - CPF</t>
        </is>
      </c>
      <c r="E148" t="inlineStr">
        <is>
          <t>Comidinhas</t>
        </is>
      </c>
      <c r="F148" t="n">
        <v>3</v>
      </c>
      <c r="G148" t="n">
        <v>13.8</v>
      </c>
      <c r="H148" t="inlineStr">
        <is>
          <t>A</t>
        </is>
      </c>
      <c r="J148" t="inlineStr">
        <is>
          <t>2/2026</t>
        </is>
      </c>
    </row>
    <row r="149">
      <c r="A149" t="inlineStr">
        <is>
          <t>Arcos</t>
        </is>
      </c>
      <c r="B149" s="551" t="n">
        <v>46054</v>
      </c>
      <c r="C149" t="inlineStr">
        <is>
          <t>Cold Brew</t>
        </is>
      </c>
      <c r="D149" t="inlineStr">
        <is>
          <t>30% FÁBRICA DE BARES - CPF</t>
        </is>
      </c>
      <c r="E149" t="inlineStr">
        <is>
          <t>Cafés gelados</t>
        </is>
      </c>
      <c r="F149" t="n">
        <v>1</v>
      </c>
      <c r="G149" t="n">
        <v>4.8</v>
      </c>
      <c r="H149" t="inlineStr">
        <is>
          <t>B</t>
        </is>
      </c>
      <c r="J149" t="inlineStr">
        <is>
          <t>2/2026</t>
        </is>
      </c>
    </row>
    <row r="150">
      <c r="A150" t="inlineStr">
        <is>
          <t>Arcos</t>
        </is>
      </c>
      <c r="B150" s="551" t="n">
        <v>46054</v>
      </c>
      <c r="C150" t="inlineStr">
        <is>
          <t>PICADINHO VEGETARIANO</t>
        </is>
      </c>
      <c r="D150" t="inlineStr">
        <is>
          <t>30% FÁBRICA DE BARES - CPF</t>
        </is>
      </c>
      <c r="E150" t="inlineStr">
        <is>
          <t>PRATOS PRINCIPAIS</t>
        </is>
      </c>
      <c r="F150" t="n">
        <v>2</v>
      </c>
      <c r="G150" t="n">
        <v>30.6</v>
      </c>
      <c r="H150" t="inlineStr">
        <is>
          <t>A</t>
        </is>
      </c>
      <c r="J150" t="inlineStr">
        <is>
          <t>2/2026</t>
        </is>
      </c>
    </row>
    <row r="151">
      <c r="A151" t="inlineStr">
        <is>
          <t>Arcos</t>
        </is>
      </c>
      <c r="B151" s="551" t="n">
        <v>46054</v>
      </c>
      <c r="C151" t="inlineStr">
        <is>
          <t>Bolo do dia</t>
        </is>
      </c>
      <c r="D151" t="inlineStr">
        <is>
          <t>30% FÁBRICA DE BARES - CPF</t>
        </is>
      </c>
      <c r="E151" t="inlineStr">
        <is>
          <t>Comidinhas</t>
        </is>
      </c>
      <c r="F151" t="n">
        <v>3</v>
      </c>
      <c r="G151" t="n">
        <v>13.5</v>
      </c>
      <c r="H151" t="inlineStr">
        <is>
          <t>A</t>
        </is>
      </c>
      <c r="J151" t="inlineStr">
        <is>
          <t>2/2026</t>
        </is>
      </c>
    </row>
    <row r="152">
      <c r="A152" t="inlineStr">
        <is>
          <t>Arcos</t>
        </is>
      </c>
      <c r="B152" s="551" t="n">
        <v>46054</v>
      </c>
      <c r="C152" t="inlineStr">
        <is>
          <t>Latte</t>
        </is>
      </c>
      <c r="D152" t="inlineStr">
        <is>
          <t>30% FÁBRICA DE BARES - CPF</t>
        </is>
      </c>
      <c r="E152" t="inlineStr">
        <is>
          <t>Bebidas quentes</t>
        </is>
      </c>
      <c r="F152" t="n">
        <v>1</v>
      </c>
      <c r="G152" t="n">
        <v>4.2</v>
      </c>
      <c r="H152" t="inlineStr">
        <is>
          <t>B</t>
        </is>
      </c>
      <c r="J152" t="inlineStr">
        <is>
          <t>2/2026</t>
        </is>
      </c>
    </row>
    <row r="153">
      <c r="A153" t="inlineStr">
        <is>
          <t>Arcos</t>
        </is>
      </c>
      <c r="B153" s="551" t="n">
        <v>46054</v>
      </c>
      <c r="C153" t="inlineStr">
        <is>
          <t>Batatinha Brava com Ervas</t>
        </is>
      </c>
      <c r="D153" t="inlineStr">
        <is>
          <t>30% FÁBRICA DE BARES - CPF</t>
        </is>
      </c>
      <c r="E153" t="inlineStr">
        <is>
          <t>Entradas</t>
        </is>
      </c>
      <c r="F153" t="n">
        <v>3</v>
      </c>
      <c r="G153" t="n">
        <v>28.8</v>
      </c>
      <c r="H153" t="inlineStr">
        <is>
          <t>A</t>
        </is>
      </c>
      <c r="J153" t="inlineStr">
        <is>
          <t>2/2026</t>
        </is>
      </c>
    </row>
    <row r="154">
      <c r="A154" t="inlineStr">
        <is>
          <t>Arcos</t>
        </is>
      </c>
      <c r="B154" s="551" t="n">
        <v>46054</v>
      </c>
      <c r="C154" t="inlineStr">
        <is>
          <t>Café coado</t>
        </is>
      </c>
      <c r="D154" t="inlineStr">
        <is>
          <t>30% FÁBRICA DE BARES - CPF</t>
        </is>
      </c>
      <c r="E154" t="inlineStr">
        <is>
          <t>Bebidas quentes</t>
        </is>
      </c>
      <c r="F154" t="n">
        <v>1</v>
      </c>
      <c r="G154" t="n">
        <v>2.4</v>
      </c>
      <c r="H154" t="inlineStr">
        <is>
          <t>B</t>
        </is>
      </c>
      <c r="J154" t="inlineStr">
        <is>
          <t>2/2026</t>
        </is>
      </c>
    </row>
    <row r="155">
      <c r="A155" t="inlineStr">
        <is>
          <t>Arcos</t>
        </is>
      </c>
      <c r="B155" s="551" t="n">
        <v>46054</v>
      </c>
      <c r="C155" t="inlineStr">
        <is>
          <t>Crispy de Frango</t>
        </is>
      </c>
      <c r="D155" t="inlineStr">
        <is>
          <t>30% FÁBRICA DE BARES - CPF</t>
        </is>
      </c>
      <c r="E155" t="inlineStr">
        <is>
          <t>Sanduíches</t>
        </is>
      </c>
      <c r="F155" t="n">
        <v>1</v>
      </c>
      <c r="G155" t="n">
        <v>16.2</v>
      </c>
      <c r="H155" t="inlineStr">
        <is>
          <t>A</t>
        </is>
      </c>
      <c r="J155" t="inlineStr">
        <is>
          <t>2/2026</t>
        </is>
      </c>
    </row>
    <row r="156">
      <c r="A156" t="inlineStr">
        <is>
          <t>Arcos</t>
        </is>
      </c>
      <c r="B156" s="551" t="n">
        <v>46054</v>
      </c>
      <c r="C156" t="inlineStr">
        <is>
          <t>Torrada extra</t>
        </is>
      </c>
      <c r="D156" t="inlineStr">
        <is>
          <t>30% FÁBRICA DE BARES - CPF</t>
        </is>
      </c>
      <c r="E156" t="inlineStr">
        <is>
          <t>Entradas</t>
        </is>
      </c>
      <c r="F156" t="n">
        <v>1</v>
      </c>
      <c r="G156" t="n">
        <v>3.9</v>
      </c>
      <c r="H156" t="inlineStr">
        <is>
          <t>A</t>
        </is>
      </c>
      <c r="J156" t="inlineStr">
        <is>
          <t>2/2026</t>
        </is>
      </c>
    </row>
    <row r="157">
      <c r="A157" t="inlineStr">
        <is>
          <t>Arcos</t>
        </is>
      </c>
      <c r="B157" s="551" t="n">
        <v>46054</v>
      </c>
      <c r="C157" t="inlineStr">
        <is>
          <t>Panquecas fofinhas</t>
        </is>
      </c>
      <c r="D157" t="inlineStr">
        <is>
          <t>30% FÁBRICA DE BARES - CPF</t>
        </is>
      </c>
      <c r="E157" t="inlineStr">
        <is>
          <t>Ovos e comidinhas</t>
        </is>
      </c>
      <c r="F157" t="n">
        <v>1</v>
      </c>
      <c r="G157" t="n">
        <v>8.699999999999999</v>
      </c>
      <c r="H157" t="inlineStr">
        <is>
          <t>A</t>
        </is>
      </c>
      <c r="J157" t="inlineStr">
        <is>
          <t>2/2026</t>
        </is>
      </c>
    </row>
    <row r="158">
      <c r="A158" t="inlineStr">
        <is>
          <t>Arcos</t>
        </is>
      </c>
      <c r="B158" s="551" t="n">
        <v>46054</v>
      </c>
      <c r="C158" t="inlineStr">
        <is>
          <t>GUARANÁ</t>
        </is>
      </c>
      <c r="D158" t="inlineStr">
        <is>
          <t>30% FÁBRICA DE BARES - CPF</t>
        </is>
      </c>
      <c r="E158" t="inlineStr">
        <is>
          <t>SOFTS</t>
        </is>
      </c>
      <c r="F158" t="n">
        <v>1</v>
      </c>
      <c r="G158" t="n">
        <v>2.4</v>
      </c>
      <c r="H158" t="inlineStr">
        <is>
          <t>B</t>
        </is>
      </c>
      <c r="J158" t="inlineStr">
        <is>
          <t>2/2026</t>
        </is>
      </c>
    </row>
    <row r="159">
      <c r="A159" t="inlineStr">
        <is>
          <t>Arcos</t>
        </is>
      </c>
      <c r="B159" s="551" t="n">
        <v>46054</v>
      </c>
      <c r="C159" t="inlineStr">
        <is>
          <t>Suco de laranja</t>
        </is>
      </c>
      <c r="D159" t="inlineStr">
        <is>
          <t>30% FÁBRICA DE BARES - CPF</t>
        </is>
      </c>
      <c r="E159" t="inlineStr">
        <is>
          <t>Sucos</t>
        </is>
      </c>
      <c r="F159" t="n">
        <v>6</v>
      </c>
      <c r="G159" t="n">
        <v>21.6</v>
      </c>
      <c r="H159" t="inlineStr">
        <is>
          <t>B</t>
        </is>
      </c>
      <c r="J159" t="inlineStr">
        <is>
          <t>2/2026</t>
        </is>
      </c>
    </row>
    <row r="160">
      <c r="A160" t="inlineStr">
        <is>
          <t>Arcos</t>
        </is>
      </c>
      <c r="B160" s="551" t="n">
        <v>46054</v>
      </c>
      <c r="C160" t="inlineStr">
        <is>
          <t>NEGRONI</t>
        </is>
      </c>
      <c r="D160" t="inlineStr">
        <is>
          <t>30% FÁBRICA DE BARES - CPF</t>
        </is>
      </c>
      <c r="E160" t="inlineStr">
        <is>
          <t>Fora da Carta</t>
        </is>
      </c>
      <c r="F160" t="n">
        <v>3</v>
      </c>
      <c r="G160" t="n">
        <v>34.2</v>
      </c>
      <c r="H160" t="inlineStr">
        <is>
          <t>B</t>
        </is>
      </c>
      <c r="J160" t="inlineStr">
        <is>
          <t>2/2026</t>
        </is>
      </c>
    </row>
    <row r="161">
      <c r="A161" t="inlineStr">
        <is>
          <t>Arcos</t>
        </is>
      </c>
      <c r="B161" s="551" t="n">
        <v>46054</v>
      </c>
      <c r="C161" t="inlineStr">
        <is>
          <t>MOUSSE DE CHOCOLATE</t>
        </is>
      </c>
      <c r="D161" t="inlineStr">
        <is>
          <t>30% FÁBRICA DE BARES - CPF</t>
        </is>
      </c>
      <c r="E161" t="inlineStr">
        <is>
          <t>SOBREMESAS</t>
        </is>
      </c>
      <c r="F161" t="n">
        <v>5</v>
      </c>
      <c r="G161" t="n">
        <v>57</v>
      </c>
      <c r="H161" t="inlineStr">
        <is>
          <t>A</t>
        </is>
      </c>
      <c r="J161" t="inlineStr">
        <is>
          <t>2/2026</t>
        </is>
      </c>
    </row>
    <row r="162">
      <c r="A162" t="inlineStr">
        <is>
          <t>Arcos</t>
        </is>
      </c>
      <c r="B162" s="551" t="n">
        <v>46054</v>
      </c>
      <c r="C162" t="inlineStr">
        <is>
          <t>Ovos e bacon</t>
        </is>
      </c>
      <c r="D162" t="inlineStr">
        <is>
          <t>30% FÁBRICA DE BARES - CPF</t>
        </is>
      </c>
      <c r="E162" t="inlineStr">
        <is>
          <t>Ovos e comidinhas</t>
        </is>
      </c>
      <c r="F162" t="n">
        <v>1</v>
      </c>
      <c r="G162" t="n">
        <v>9.6</v>
      </c>
      <c r="H162" t="inlineStr">
        <is>
          <t>A</t>
        </is>
      </c>
      <c r="J162" t="inlineStr">
        <is>
          <t>2/2026</t>
        </is>
      </c>
    </row>
    <row r="163">
      <c r="A163" t="inlineStr">
        <is>
          <t>Arcos</t>
        </is>
      </c>
      <c r="B163" s="551" t="n">
        <v>46054</v>
      </c>
      <c r="C163" t="inlineStr">
        <is>
          <t>Queijo camembert assado</t>
        </is>
      </c>
      <c r="D163" t="inlineStr">
        <is>
          <t>30% FÁBRICA DE BARES - CPF</t>
        </is>
      </c>
      <c r="E163" t="inlineStr">
        <is>
          <t>Entradas</t>
        </is>
      </c>
      <c r="F163" t="n">
        <v>1</v>
      </c>
      <c r="G163" t="n">
        <v>20.7</v>
      </c>
      <c r="H163" t="inlineStr">
        <is>
          <t>A</t>
        </is>
      </c>
      <c r="J163" t="inlineStr">
        <is>
          <t>2/2026</t>
        </is>
      </c>
    </row>
    <row r="164">
      <c r="A164" t="inlineStr">
        <is>
          <t>Arcos</t>
        </is>
      </c>
      <c r="B164" s="551" t="n">
        <v>46054</v>
      </c>
      <c r="C164" t="inlineStr">
        <is>
          <t>Água C/ Gás Sempre Pura</t>
        </is>
      </c>
      <c r="D164" t="inlineStr">
        <is>
          <t>30% FÁBRICA DE BARES - CPF</t>
        </is>
      </c>
      <c r="E164" t="inlineStr">
        <is>
          <t>Softs</t>
        </is>
      </c>
      <c r="F164" t="n">
        <v>4</v>
      </c>
      <c r="G164" t="n">
        <v>9.6</v>
      </c>
      <c r="H164" t="inlineStr">
        <is>
          <t>B</t>
        </is>
      </c>
      <c r="J164" t="inlineStr">
        <is>
          <t>2/2026</t>
        </is>
      </c>
    </row>
    <row r="165">
      <c r="A165" t="inlineStr">
        <is>
          <t>Arcos</t>
        </is>
      </c>
      <c r="B165" s="551" t="n">
        <v>46054</v>
      </c>
      <c r="C165" t="inlineStr">
        <is>
          <t>GUARANÁ ZERO</t>
        </is>
      </c>
      <c r="D165" t="inlineStr">
        <is>
          <t>30% FÁBRICA DE BARES - CPF</t>
        </is>
      </c>
      <c r="E165" t="inlineStr">
        <is>
          <t>SOFTS</t>
        </is>
      </c>
      <c r="F165" t="n">
        <v>1</v>
      </c>
      <c r="G165" t="n">
        <v>2.4</v>
      </c>
      <c r="H165" t="inlineStr">
        <is>
          <t>B</t>
        </is>
      </c>
      <c r="J165" t="inlineStr">
        <is>
          <t>2/2026</t>
        </is>
      </c>
    </row>
    <row r="166">
      <c r="A166" t="inlineStr">
        <is>
          <t>Arcos</t>
        </is>
      </c>
      <c r="B166" s="551" t="n">
        <v>46054</v>
      </c>
      <c r="C166" t="inlineStr">
        <is>
          <t>BOLINHO DE ARROZ</t>
        </is>
      </c>
      <c r="D166" t="inlineStr">
        <is>
          <t>30% FÁBRICA DE BARES - CPF</t>
        </is>
      </c>
      <c r="E166" t="inlineStr">
        <is>
          <t>Petiscos</t>
        </is>
      </c>
      <c r="F166" t="n">
        <v>2</v>
      </c>
      <c r="G166" t="n">
        <v>25.2</v>
      </c>
      <c r="H166" t="inlineStr">
        <is>
          <t>A</t>
        </is>
      </c>
      <c r="J166" t="inlineStr">
        <is>
          <t>2/2026</t>
        </is>
      </c>
    </row>
    <row r="167">
      <c r="A167" t="inlineStr">
        <is>
          <t>Arcos</t>
        </is>
      </c>
      <c r="B167" s="551" t="n">
        <v>46054</v>
      </c>
      <c r="C167" t="inlineStr">
        <is>
          <t>Banana da terra frita</t>
        </is>
      </c>
      <c r="D167" t="inlineStr">
        <is>
          <t>30% FÁBRICA DE BARES - CPF</t>
        </is>
      </c>
      <c r="E167" t="inlineStr">
        <is>
          <t>Comidinhas</t>
        </is>
      </c>
      <c r="F167" t="n">
        <v>1</v>
      </c>
      <c r="G167" t="n">
        <v>7.5</v>
      </c>
      <c r="H167" t="inlineStr">
        <is>
          <t>A</t>
        </is>
      </c>
      <c r="J167" t="inlineStr">
        <is>
          <t>2/2026</t>
        </is>
      </c>
    </row>
    <row r="168">
      <c r="A168" t="inlineStr">
        <is>
          <t>Arcos</t>
        </is>
      </c>
      <c r="B168" s="551" t="n">
        <v>46054</v>
      </c>
      <c r="C168" t="inlineStr">
        <is>
          <t>BAQUE</t>
        </is>
      </c>
      <c r="D168" t="inlineStr">
        <is>
          <t>30% FÁBRICA DE BARES - CPF</t>
        </is>
      </c>
      <c r="E168" t="inlineStr">
        <is>
          <t>NÃO ALCOÓLICOS</t>
        </is>
      </c>
      <c r="F168" t="n">
        <v>4</v>
      </c>
      <c r="G168" t="n">
        <v>28.8</v>
      </c>
      <c r="H168" t="inlineStr">
        <is>
          <t>B</t>
        </is>
      </c>
      <c r="J168" t="inlineStr">
        <is>
          <t>2/2026</t>
        </is>
      </c>
    </row>
    <row r="169">
      <c r="A169" t="inlineStr">
        <is>
          <t>Arcos</t>
        </is>
      </c>
      <c r="B169" s="551" t="n">
        <v>46054</v>
      </c>
      <c r="C169" t="inlineStr">
        <is>
          <t>NOBRE</t>
        </is>
      </c>
      <c r="D169" t="inlineStr">
        <is>
          <t>30% FÁBRICA DE BARES - CPF</t>
        </is>
      </c>
      <c r="E169" t="inlineStr">
        <is>
          <t>NÃO ALCOÓLICOS</t>
        </is>
      </c>
      <c r="F169" t="n">
        <v>1</v>
      </c>
      <c r="G169" t="n">
        <v>5.7</v>
      </c>
      <c r="H169" t="inlineStr">
        <is>
          <t>B</t>
        </is>
      </c>
      <c r="J169" t="inlineStr">
        <is>
          <t>2/2026</t>
        </is>
      </c>
    </row>
    <row r="170">
      <c r="A170" t="inlineStr">
        <is>
          <t>Arcos</t>
        </is>
      </c>
      <c r="B170" s="551" t="n">
        <v>46054</v>
      </c>
      <c r="C170" t="inlineStr">
        <is>
          <t>CAFÉ DA MANHÃ MINEIRO</t>
        </is>
      </c>
      <c r="D170" t="inlineStr">
        <is>
          <t>30% FÁBRICA DE BARES - CPF</t>
        </is>
      </c>
      <c r="E170" t="inlineStr">
        <is>
          <t>Ovos e comidinhas</t>
        </is>
      </c>
      <c r="F170" t="n">
        <v>1</v>
      </c>
      <c r="G170" t="n">
        <v>19.5</v>
      </c>
      <c r="H170" t="inlineStr">
        <is>
          <t>A</t>
        </is>
      </c>
      <c r="J170" t="inlineStr">
        <is>
          <t>2/2026</t>
        </is>
      </c>
    </row>
    <row r="171">
      <c r="A171" t="inlineStr">
        <is>
          <t>Arcos</t>
        </is>
      </c>
      <c r="B171" s="551" t="n">
        <v>46054</v>
      </c>
      <c r="C171" t="inlineStr">
        <is>
          <t>CORDEIRO COM COALHADA</t>
        </is>
      </c>
      <c r="D171" t="inlineStr">
        <is>
          <t>30% FÁBRICA DE BARES - CPF</t>
        </is>
      </c>
      <c r="E171" t="inlineStr">
        <is>
          <t>PRATOS PRINCIPAIS</t>
        </is>
      </c>
      <c r="F171" t="n">
        <v>5</v>
      </c>
      <c r="G171" t="n">
        <v>121.5</v>
      </c>
      <c r="H171" t="inlineStr">
        <is>
          <t>A</t>
        </is>
      </c>
      <c r="J171" t="inlineStr">
        <is>
          <t>2/2026</t>
        </is>
      </c>
    </row>
    <row r="172">
      <c r="A172" t="inlineStr">
        <is>
          <t>Arcos</t>
        </is>
      </c>
      <c r="B172" s="551" t="n">
        <v>46054</v>
      </c>
      <c r="C172" t="inlineStr">
        <is>
          <t>GARNIER</t>
        </is>
      </c>
      <c r="D172" t="inlineStr">
        <is>
          <t>30% FÁBRICA DE BARES - CPF</t>
        </is>
      </c>
      <c r="E172" t="inlineStr">
        <is>
          <t>Sem Álcool</t>
        </is>
      </c>
      <c r="F172" t="n">
        <v>3</v>
      </c>
      <c r="G172" t="n">
        <v>17.1</v>
      </c>
      <c r="H172" t="inlineStr">
        <is>
          <t>B</t>
        </is>
      </c>
      <c r="J172" t="inlineStr">
        <is>
          <t>2/2026</t>
        </is>
      </c>
    </row>
    <row r="173">
      <c r="A173" t="inlineStr">
        <is>
          <t>Arcos</t>
        </is>
      </c>
      <c r="B173" s="551" t="n">
        <v>46054</v>
      </c>
      <c r="C173" t="inlineStr">
        <is>
          <t>GOHAN COM COGUMELO</t>
        </is>
      </c>
      <c r="D173" t="inlineStr">
        <is>
          <t>30% FÁBRICA DE BARES - CPF</t>
        </is>
      </c>
      <c r="E173" t="inlineStr">
        <is>
          <t>PRATOS PRINCIPAIS</t>
        </is>
      </c>
      <c r="F173" t="n">
        <v>1</v>
      </c>
      <c r="G173" t="n">
        <v>14.7</v>
      </c>
      <c r="H173" t="inlineStr">
        <is>
          <t>A</t>
        </is>
      </c>
      <c r="J173" t="inlineStr">
        <is>
          <t>2/2026</t>
        </is>
      </c>
    </row>
    <row r="174">
      <c r="A174" t="inlineStr">
        <is>
          <t>Arcos</t>
        </is>
      </c>
      <c r="B174" s="551" t="n">
        <v>46054</v>
      </c>
      <c r="C174" t="inlineStr">
        <is>
          <t>ANCHO E BATATA</t>
        </is>
      </c>
      <c r="D174" t="inlineStr">
        <is>
          <t>30% FÁBRICA DE BARES - CPF</t>
        </is>
      </c>
      <c r="E174" t="inlineStr">
        <is>
          <t>PRATOS PRINCIPAIS</t>
        </is>
      </c>
      <c r="F174" t="n">
        <v>12</v>
      </c>
      <c r="G174" t="n">
        <v>388.8</v>
      </c>
      <c r="H174" t="inlineStr">
        <is>
          <t>A</t>
        </is>
      </c>
      <c r="J174" t="inlineStr">
        <is>
          <t>2/2026</t>
        </is>
      </c>
    </row>
    <row r="175">
      <c r="A175" t="inlineStr">
        <is>
          <t>Arcos</t>
        </is>
      </c>
      <c r="B175" s="551" t="n">
        <v>46054</v>
      </c>
      <c r="C175" t="inlineStr">
        <is>
          <t>VACANTE</t>
        </is>
      </c>
      <c r="D175" t="inlineStr">
        <is>
          <t>30% FÁBRICA DE BARES - CPF</t>
        </is>
      </c>
      <c r="E175" t="inlineStr">
        <is>
          <t>AUTORAIS</t>
        </is>
      </c>
      <c r="F175" t="n">
        <v>1</v>
      </c>
      <c r="G175" t="n">
        <v>16.2</v>
      </c>
      <c r="H175" t="inlineStr">
        <is>
          <t>B</t>
        </is>
      </c>
      <c r="J175" t="inlineStr">
        <is>
          <t>2/2026</t>
        </is>
      </c>
    </row>
    <row r="176">
      <c r="A176" t="inlineStr">
        <is>
          <t>Arcos</t>
        </is>
      </c>
      <c r="B176" s="551" t="n">
        <v>46054</v>
      </c>
      <c r="C176" t="inlineStr">
        <is>
          <t>KATHERINE</t>
        </is>
      </c>
      <c r="D176" t="inlineStr">
        <is>
          <t>30% FÁBRICA DE BARES - CPF</t>
        </is>
      </c>
      <c r="E176" t="inlineStr">
        <is>
          <t>AUTORAIS</t>
        </is>
      </c>
      <c r="F176" t="n">
        <v>1</v>
      </c>
      <c r="G176" t="n">
        <v>12.3</v>
      </c>
      <c r="H176" t="inlineStr">
        <is>
          <t>B</t>
        </is>
      </c>
      <c r="J176" t="inlineStr">
        <is>
          <t>2/2026</t>
        </is>
      </c>
    </row>
    <row r="177">
      <c r="A177" t="inlineStr">
        <is>
          <t>Arcos</t>
        </is>
      </c>
      <c r="B177" s="551" t="n">
        <v>46054</v>
      </c>
      <c r="C177" t="inlineStr">
        <is>
          <t>LINGUINE COM CAMARÕES</t>
        </is>
      </c>
      <c r="D177" t="inlineStr">
        <is>
          <t>30% FÁBRICA DE BARES - CPF</t>
        </is>
      </c>
      <c r="E177" t="inlineStr">
        <is>
          <t>PRATOS PRINCIPAIS</t>
        </is>
      </c>
      <c r="F177" t="n">
        <v>1</v>
      </c>
      <c r="G177" t="n">
        <v>22.2</v>
      </c>
      <c r="H177" t="inlineStr">
        <is>
          <t>A</t>
        </is>
      </c>
      <c r="J177" t="inlineStr">
        <is>
          <t>2/2026</t>
        </is>
      </c>
    </row>
    <row r="178">
      <c r="A178" t="inlineStr">
        <is>
          <t>Arcos</t>
        </is>
      </c>
      <c r="B178" s="551" t="n">
        <v>46054</v>
      </c>
      <c r="C178" t="inlineStr">
        <is>
          <t>PORCO, POLENTA E PARMESÃO</t>
        </is>
      </c>
      <c r="D178" t="inlineStr">
        <is>
          <t>30% FÁBRICA DE BARES - CPF</t>
        </is>
      </c>
      <c r="E178" t="inlineStr">
        <is>
          <t>ENTRADA</t>
        </is>
      </c>
      <c r="F178" t="n">
        <v>2</v>
      </c>
      <c r="G178" t="n">
        <v>25.2</v>
      </c>
      <c r="H178" t="inlineStr">
        <is>
          <t>A</t>
        </is>
      </c>
      <c r="J178" t="inlineStr">
        <is>
          <t>2/2026</t>
        </is>
      </c>
    </row>
    <row r="179">
      <c r="A179" t="inlineStr">
        <is>
          <t>Arcos</t>
        </is>
      </c>
      <c r="B179" s="551" t="n">
        <v>46054</v>
      </c>
      <c r="C179" t="inlineStr">
        <is>
          <t>SALADA DE CAMARÃO</t>
        </is>
      </c>
      <c r="D179" t="inlineStr">
        <is>
          <t>30% FÁBRICA DE BARES - CPF</t>
        </is>
      </c>
      <c r="E179" t="inlineStr">
        <is>
          <t>ENTRADA</t>
        </is>
      </c>
      <c r="F179" t="n">
        <v>7</v>
      </c>
      <c r="G179" t="n">
        <v>86.09999999999999</v>
      </c>
      <c r="H179" t="inlineStr">
        <is>
          <t>A</t>
        </is>
      </c>
      <c r="J179" t="inlineStr">
        <is>
          <t>2/2026</t>
        </is>
      </c>
    </row>
    <row r="180">
      <c r="A180" t="inlineStr">
        <is>
          <t>Arcos</t>
        </is>
      </c>
      <c r="B180" s="551" t="n">
        <v>46054</v>
      </c>
      <c r="C180" t="inlineStr">
        <is>
          <t>CRUDA NO BRIOCHE</t>
        </is>
      </c>
      <c r="D180" t="inlineStr">
        <is>
          <t>30% FÁBRICA DE BARES - CPF</t>
        </is>
      </c>
      <c r="E180" t="inlineStr">
        <is>
          <t>ENTRADA</t>
        </is>
      </c>
      <c r="F180" t="n">
        <v>5</v>
      </c>
      <c r="G180" t="n">
        <v>108</v>
      </c>
      <c r="H180" t="inlineStr">
        <is>
          <t>A</t>
        </is>
      </c>
      <c r="J180" t="inlineStr">
        <is>
          <t>2/2026</t>
        </is>
      </c>
    </row>
    <row r="181">
      <c r="A181" t="inlineStr">
        <is>
          <t>Arcos</t>
        </is>
      </c>
      <c r="B181" s="551" t="n">
        <v>46054</v>
      </c>
      <c r="C181" t="inlineStr">
        <is>
          <t>NANQUIM</t>
        </is>
      </c>
      <c r="D181" t="inlineStr">
        <is>
          <t>30% FÁBRICA DE BARES - CPF</t>
        </is>
      </c>
      <c r="E181" t="inlineStr">
        <is>
          <t>Autorais</t>
        </is>
      </c>
      <c r="F181" t="n">
        <v>1</v>
      </c>
      <c r="G181" t="n">
        <v>13.5</v>
      </c>
      <c r="H181" t="inlineStr">
        <is>
          <t>B</t>
        </is>
      </c>
      <c r="J181" t="inlineStr">
        <is>
          <t>2/2026</t>
        </is>
      </c>
    </row>
    <row r="182">
      <c r="A182" t="inlineStr">
        <is>
          <t>Arcos</t>
        </is>
      </c>
      <c r="B182" s="551" t="n">
        <v>46054</v>
      </c>
      <c r="C182" t="inlineStr">
        <is>
          <t>BIFE COM BATATA</t>
        </is>
      </c>
      <c r="D182" t="inlineStr">
        <is>
          <t>30% FÁBRICA DE BARES - CPF</t>
        </is>
      </c>
      <c r="E182" t="inlineStr">
        <is>
          <t>PRATOS PRINCIPAIS</t>
        </is>
      </c>
      <c r="F182" t="n">
        <v>13</v>
      </c>
      <c r="G182" t="n">
        <v>374.4</v>
      </c>
      <c r="H182" t="inlineStr">
        <is>
          <t>A</t>
        </is>
      </c>
      <c r="J182" t="inlineStr">
        <is>
          <t>2/2026</t>
        </is>
      </c>
    </row>
    <row r="183">
      <c r="A183" t="inlineStr">
        <is>
          <t>Arcos</t>
        </is>
      </c>
      <c r="B183" s="551" t="n">
        <v>46054</v>
      </c>
      <c r="C183" t="inlineStr">
        <is>
          <t>Singapore Sling</t>
        </is>
      </c>
      <c r="D183" t="inlineStr">
        <is>
          <t>30% FÁBRICA DE BARES - CPF</t>
        </is>
      </c>
      <c r="E183" t="inlineStr">
        <is>
          <t>Fora da Carta</t>
        </is>
      </c>
      <c r="F183" t="n">
        <v>2</v>
      </c>
      <c r="G183" t="n">
        <v>28.8</v>
      </c>
      <c r="H183" t="inlineStr">
        <is>
          <t>B</t>
        </is>
      </c>
      <c r="J183" t="inlineStr">
        <is>
          <t>2/2026</t>
        </is>
      </c>
    </row>
    <row r="184">
      <c r="A184" t="inlineStr">
        <is>
          <t>Arcos</t>
        </is>
      </c>
      <c r="B184" s="551" t="n">
        <v>46054</v>
      </c>
      <c r="C184" t="inlineStr">
        <is>
          <t>PAULICEIA</t>
        </is>
      </c>
      <c r="D184" t="inlineStr">
        <is>
          <t>30% FÁBRICA DE BARES - CPF</t>
        </is>
      </c>
      <c r="E184" t="inlineStr">
        <is>
          <t>AUTORAIS</t>
        </is>
      </c>
      <c r="F184" t="n">
        <v>4</v>
      </c>
      <c r="G184" t="n">
        <v>43.2</v>
      </c>
      <c r="H184" t="inlineStr">
        <is>
          <t>B</t>
        </is>
      </c>
      <c r="J184" t="inlineStr">
        <is>
          <t>2/2026</t>
        </is>
      </c>
    </row>
    <row r="185">
      <c r="A185" t="inlineStr">
        <is>
          <t>Arcos</t>
        </is>
      </c>
      <c r="B185" s="551" t="n">
        <v>46054</v>
      </c>
      <c r="C185" t="inlineStr">
        <is>
          <t>CRUDO DE ABÓBORA</t>
        </is>
      </c>
      <c r="D185" t="inlineStr">
        <is>
          <t>30% FÁBRICA DE BARES - CPF</t>
        </is>
      </c>
      <c r="E185" t="inlineStr">
        <is>
          <t>ENTRADA</t>
        </is>
      </c>
      <c r="F185" t="n">
        <v>2</v>
      </c>
      <c r="G185" t="n">
        <v>20.4</v>
      </c>
      <c r="H185" t="inlineStr">
        <is>
          <t>A</t>
        </is>
      </c>
      <c r="J185" t="inlineStr">
        <is>
          <t>2/2026</t>
        </is>
      </c>
    </row>
    <row r="186">
      <c r="A186" t="inlineStr">
        <is>
          <t>Arcos</t>
        </is>
      </c>
      <c r="B186" s="551" t="n">
        <v>46054</v>
      </c>
      <c r="C186" t="inlineStr">
        <is>
          <t>TACO DE PUPUNHA</t>
        </is>
      </c>
      <c r="D186" t="inlineStr">
        <is>
          <t>30% FÁBRICA DE BARES - CPF</t>
        </is>
      </c>
      <c r="E186" t="inlineStr">
        <is>
          <t>ENTRADA</t>
        </is>
      </c>
      <c r="F186" t="n">
        <v>4</v>
      </c>
      <c r="G186" t="n">
        <v>50.4</v>
      </c>
      <c r="H186" t="inlineStr">
        <is>
          <t>A</t>
        </is>
      </c>
      <c r="J186" t="inlineStr">
        <is>
          <t>2/2026</t>
        </is>
      </c>
    </row>
    <row r="187">
      <c r="A187" t="inlineStr">
        <is>
          <t>Arcos</t>
        </is>
      </c>
      <c r="B187" s="551" t="n">
        <v>46054</v>
      </c>
      <c r="C187" t="inlineStr">
        <is>
          <t>HAMBURGUINHO DA PINA</t>
        </is>
      </c>
      <c r="D187" t="inlineStr">
        <is>
          <t>30% FÁBRICA DE BARES - CPF</t>
        </is>
      </c>
      <c r="E187" t="inlineStr">
        <is>
          <t>ENTRADA</t>
        </is>
      </c>
      <c r="F187" t="n">
        <v>12</v>
      </c>
      <c r="G187" t="n">
        <v>223.2</v>
      </c>
      <c r="H187" t="inlineStr">
        <is>
          <t>A</t>
        </is>
      </c>
      <c r="J187" t="inlineStr">
        <is>
          <t>2/2026</t>
        </is>
      </c>
    </row>
    <row r="188">
      <c r="A188" t="inlineStr">
        <is>
          <t>Arcos</t>
        </is>
      </c>
      <c r="B188" s="551" t="n">
        <v>46054</v>
      </c>
      <c r="C188" t="inlineStr">
        <is>
          <t>BASIL SMASH</t>
        </is>
      </c>
      <c r="D188" t="inlineStr">
        <is>
          <t>30% FÁBRICA DE BARES - CPF</t>
        </is>
      </c>
      <c r="E188" t="inlineStr">
        <is>
          <t>CLÁSSICOS</t>
        </is>
      </c>
      <c r="F188" t="n">
        <v>1</v>
      </c>
      <c r="G188" t="n">
        <v>11.4</v>
      </c>
      <c r="H188" t="inlineStr">
        <is>
          <t>B</t>
        </is>
      </c>
      <c r="J188" t="inlineStr">
        <is>
          <t>2/2026</t>
        </is>
      </c>
    </row>
    <row r="189">
      <c r="A189" t="inlineStr">
        <is>
          <t>Arcos</t>
        </is>
      </c>
      <c r="B189" s="551" t="n">
        <v>46054</v>
      </c>
      <c r="C189" t="inlineStr">
        <is>
          <t>CERVEJA STELLA ARTOIS LONG NECK 330ml</t>
        </is>
      </c>
      <c r="D189" t="inlineStr">
        <is>
          <t>30% FÁBRICA DE BARES - CPF</t>
        </is>
      </c>
      <c r="E189" t="inlineStr">
        <is>
          <t>CERVEJAS LONG NECK</t>
        </is>
      </c>
      <c r="F189" t="n">
        <v>4</v>
      </c>
      <c r="G189" t="n">
        <v>22.8</v>
      </c>
      <c r="H189" t="inlineStr">
        <is>
          <t>B</t>
        </is>
      </c>
      <c r="J189" t="inlineStr">
        <is>
          <t>2/2026</t>
        </is>
      </c>
    </row>
    <row r="190">
      <c r="A190" t="inlineStr">
        <is>
          <t>Arcos</t>
        </is>
      </c>
      <c r="B190" s="551" t="n">
        <v>46054</v>
      </c>
      <c r="C190" t="inlineStr">
        <is>
          <t>FRANGO FRITO E CREME DE MILHO</t>
        </is>
      </c>
      <c r="D190" t="inlineStr">
        <is>
          <t>30% FÁBRICA DE BARES - CPF</t>
        </is>
      </c>
      <c r="E190" t="inlineStr">
        <is>
          <t>PRATOS PRINCIPAIS</t>
        </is>
      </c>
      <c r="F190" t="n">
        <v>3</v>
      </c>
      <c r="G190" t="n">
        <v>48.6</v>
      </c>
      <c r="H190" t="inlineStr">
        <is>
          <t>A</t>
        </is>
      </c>
      <c r="J190" t="inlineStr">
        <is>
          <t>2/2026</t>
        </is>
      </c>
    </row>
    <row r="191">
      <c r="A191" t="inlineStr">
        <is>
          <t>Arcos</t>
        </is>
      </c>
      <c r="B191" s="551" t="n">
        <v>46054</v>
      </c>
      <c r="C191" t="inlineStr">
        <is>
          <t>ARROZ DE PERNIL</t>
        </is>
      </c>
      <c r="D191" t="inlineStr">
        <is>
          <t>30% FÁBRICA DE BARES - CPF</t>
        </is>
      </c>
      <c r="E191" t="inlineStr">
        <is>
          <t>PRATOS PRINCIPAIS</t>
        </is>
      </c>
      <c r="F191" t="n">
        <v>3</v>
      </c>
      <c r="G191" t="n">
        <v>46.8</v>
      </c>
      <c r="H191" t="inlineStr">
        <is>
          <t>A</t>
        </is>
      </c>
      <c r="J191" t="inlineStr">
        <is>
          <t>2/2026</t>
        </is>
      </c>
    </row>
    <row r="192">
      <c r="A192" t="inlineStr">
        <is>
          <t>Arcos</t>
        </is>
      </c>
      <c r="B192" s="551" t="n">
        <v>46054</v>
      </c>
      <c r="C192" t="inlineStr">
        <is>
          <t>POROSO</t>
        </is>
      </c>
      <c r="D192" t="inlineStr">
        <is>
          <t>30% FÁBRICA DE BARES - CPF</t>
        </is>
      </c>
      <c r="E192" t="inlineStr">
        <is>
          <t>AUTORAIS</t>
        </is>
      </c>
      <c r="F192" t="n">
        <v>1</v>
      </c>
      <c r="G192" t="n">
        <v>14.7</v>
      </c>
      <c r="H192" t="inlineStr">
        <is>
          <t>B</t>
        </is>
      </c>
      <c r="J192" t="inlineStr">
        <is>
          <t>2/2026</t>
        </is>
      </c>
    </row>
    <row r="193">
      <c r="A193" t="inlineStr">
        <is>
          <t>Arcos</t>
        </is>
      </c>
      <c r="B193" s="551" t="n">
        <v>46054</v>
      </c>
      <c r="C193" t="inlineStr">
        <is>
          <t>PRA ONTEM</t>
        </is>
      </c>
      <c r="D193" t="inlineStr">
        <is>
          <t>30% FÁBRICA DE BARES - CPF</t>
        </is>
      </c>
      <c r="E193" t="inlineStr">
        <is>
          <t>AUTORAIS</t>
        </is>
      </c>
      <c r="F193" t="n">
        <v>1</v>
      </c>
      <c r="G193" t="n">
        <v>12.9</v>
      </c>
      <c r="H193" t="inlineStr">
        <is>
          <t>B</t>
        </is>
      </c>
      <c r="J193" t="inlineStr">
        <is>
          <t>2/2026</t>
        </is>
      </c>
    </row>
    <row r="194">
      <c r="A194" t="inlineStr">
        <is>
          <t>Arcos</t>
        </is>
      </c>
      <c r="B194" s="551" t="n">
        <v>46054</v>
      </c>
      <c r="C194" t="inlineStr">
        <is>
          <t>1911</t>
        </is>
      </c>
      <c r="D194" t="inlineStr">
        <is>
          <t>30% FÁBRICA DE BARES - CPF</t>
        </is>
      </c>
      <c r="E194" t="inlineStr">
        <is>
          <t>AUTORAIS</t>
        </is>
      </c>
      <c r="F194" t="n">
        <v>1</v>
      </c>
      <c r="G194" t="n">
        <v>13.2</v>
      </c>
      <c r="H194" t="inlineStr">
        <is>
          <t>B</t>
        </is>
      </c>
      <c r="J194" t="inlineStr">
        <is>
          <t>2/2026</t>
        </is>
      </c>
    </row>
    <row r="195">
      <c r="A195" t="inlineStr">
        <is>
          <t>Arcos</t>
        </is>
      </c>
      <c r="B195" s="551" t="n">
        <v>46054</v>
      </c>
      <c r="C195" t="inlineStr">
        <is>
          <t>PERI</t>
        </is>
      </c>
      <c r="D195" t="inlineStr">
        <is>
          <t>30% FÁBRICA DE BARES - CPF</t>
        </is>
      </c>
      <c r="E195" t="inlineStr">
        <is>
          <t>AUTORAIS</t>
        </is>
      </c>
      <c r="F195" t="n">
        <v>2</v>
      </c>
      <c r="G195" t="n">
        <v>23.4</v>
      </c>
      <c r="H195" t="inlineStr">
        <is>
          <t>B</t>
        </is>
      </c>
      <c r="J195" t="inlineStr">
        <is>
          <t>2/2026</t>
        </is>
      </c>
    </row>
    <row r="196">
      <c r="A196" t="inlineStr">
        <is>
          <t>Arcos</t>
        </is>
      </c>
      <c r="B196" s="551" t="n">
        <v>46054</v>
      </c>
      <c r="C196" t="inlineStr">
        <is>
          <t>POLENTA E COGUMELOS</t>
        </is>
      </c>
      <c r="D196" t="inlineStr">
        <is>
          <t>30% FÁBRICA DE BARES - CPF</t>
        </is>
      </c>
      <c r="E196" t="inlineStr">
        <is>
          <t>PRATOS PRINCIPAIS</t>
        </is>
      </c>
      <c r="F196" t="n">
        <v>1</v>
      </c>
      <c r="G196" t="n">
        <v>15.6</v>
      </c>
      <c r="H196" t="inlineStr">
        <is>
          <t>A</t>
        </is>
      </c>
      <c r="J196" t="inlineStr">
        <is>
          <t>2/2026</t>
        </is>
      </c>
    </row>
    <row r="197">
      <c r="A197" t="inlineStr">
        <is>
          <t>Arcos</t>
        </is>
      </c>
      <c r="B197" s="551" t="n">
        <v>46054</v>
      </c>
      <c r="C197" t="inlineStr">
        <is>
          <t>EMBUTIDOS E QUEIJOS</t>
        </is>
      </c>
      <c r="D197" t="inlineStr">
        <is>
          <t>30% FÁBRICA DE BARES - CPF</t>
        </is>
      </c>
      <c r="E197" t="inlineStr">
        <is>
          <t>ENTRADA</t>
        </is>
      </c>
      <c r="F197" t="n">
        <v>1</v>
      </c>
      <c r="G197" t="n">
        <v>29.4</v>
      </c>
      <c r="H197" t="inlineStr">
        <is>
          <t>A</t>
        </is>
      </c>
      <c r="J197" t="inlineStr">
        <is>
          <t>2/2026</t>
        </is>
      </c>
    </row>
    <row r="198">
      <c r="A198" t="inlineStr">
        <is>
          <t>Arcos</t>
        </is>
      </c>
      <c r="B198" s="551" t="n">
        <v>46054</v>
      </c>
      <c r="C198" t="inlineStr">
        <is>
          <t>Trio de Sorbet</t>
        </is>
      </c>
      <c r="D198" t="inlineStr">
        <is>
          <t>30% FÁBRICA DE BARES - CPF</t>
        </is>
      </c>
      <c r="E198" t="inlineStr">
        <is>
          <t>Sobremesas</t>
        </is>
      </c>
      <c r="F198" t="n">
        <v>3</v>
      </c>
      <c r="G198" t="n">
        <v>31.5</v>
      </c>
      <c r="H198" t="inlineStr">
        <is>
          <t>A</t>
        </is>
      </c>
      <c r="J198" t="inlineStr">
        <is>
          <t>2/2026</t>
        </is>
      </c>
    </row>
    <row r="199">
      <c r="A199" t="inlineStr">
        <is>
          <t>Arcos</t>
        </is>
      </c>
      <c r="B199" s="551" t="n">
        <v>46054</v>
      </c>
      <c r="C199" t="inlineStr">
        <is>
          <t>TARTARE DE TOMATE</t>
        </is>
      </c>
      <c r="D199" t="inlineStr">
        <is>
          <t>30% FÁBRICA DE BARES - CPF</t>
        </is>
      </c>
      <c r="E199" t="inlineStr">
        <is>
          <t>ENTRADA</t>
        </is>
      </c>
      <c r="F199" t="n">
        <v>2</v>
      </c>
      <c r="G199" t="n">
        <v>22.8</v>
      </c>
      <c r="H199" t="inlineStr">
        <is>
          <t>A</t>
        </is>
      </c>
      <c r="J199" t="inlineStr">
        <is>
          <t>2/2026</t>
        </is>
      </c>
    </row>
    <row r="200">
      <c r="A200" t="inlineStr">
        <is>
          <t>Arcos</t>
        </is>
      </c>
      <c r="B200" s="551" t="n">
        <v>46054</v>
      </c>
      <c r="C200" t="inlineStr">
        <is>
          <t>Mocha</t>
        </is>
      </c>
      <c r="D200" t="inlineStr">
        <is>
          <t>30% FÁBRICA DE BARES - CPF</t>
        </is>
      </c>
      <c r="E200" t="inlineStr">
        <is>
          <t>Bebidas quentes</t>
        </is>
      </c>
      <c r="F200" t="n">
        <v>1</v>
      </c>
      <c r="G200" t="n">
        <v>5.7</v>
      </c>
      <c r="H200" t="inlineStr">
        <is>
          <t>B</t>
        </is>
      </c>
      <c r="J200" t="inlineStr">
        <is>
          <t>2/2026</t>
        </is>
      </c>
    </row>
    <row r="201">
      <c r="A201" t="inlineStr">
        <is>
          <t>Arcos</t>
        </is>
      </c>
      <c r="B201" s="551" t="n">
        <v>46054</v>
      </c>
      <c r="C201" t="inlineStr">
        <is>
          <t>ELLA</t>
        </is>
      </c>
      <c r="D201" t="inlineStr">
        <is>
          <t>30% FÁBRICA DE BARES - CPF</t>
        </is>
      </c>
      <c r="E201" t="inlineStr">
        <is>
          <t>NÃO ALCOÓLICOS</t>
        </is>
      </c>
      <c r="F201" t="n">
        <v>3</v>
      </c>
      <c r="G201" t="n">
        <v>17.1</v>
      </c>
      <c r="H201" t="inlineStr">
        <is>
          <t>B</t>
        </is>
      </c>
      <c r="J201" t="inlineStr">
        <is>
          <t>2/2026</t>
        </is>
      </c>
    </row>
    <row r="202">
      <c r="A202" t="inlineStr">
        <is>
          <t>Arcos</t>
        </is>
      </c>
      <c r="B202" s="551" t="n">
        <v>46054</v>
      </c>
      <c r="C202" t="inlineStr">
        <is>
          <t>Café espresso</t>
        </is>
      </c>
      <c r="D202" t="inlineStr">
        <is>
          <t>30% FÁBRICA DE BARES - CPF</t>
        </is>
      </c>
      <c r="E202" t="inlineStr">
        <is>
          <t>Bebidas quentes</t>
        </is>
      </c>
      <c r="F202" t="n">
        <v>1</v>
      </c>
      <c r="G202" t="n">
        <v>2.7</v>
      </c>
      <c r="H202" t="inlineStr">
        <is>
          <t>B</t>
        </is>
      </c>
      <c r="J202" t="inlineStr">
        <is>
          <t>2/2026</t>
        </is>
      </c>
    </row>
    <row r="203">
      <c r="A203" t="inlineStr">
        <is>
          <t>Arcos</t>
        </is>
      </c>
      <c r="B203" s="551" t="n">
        <v>46054</v>
      </c>
      <c r="C203" t="inlineStr">
        <is>
          <t>FOLHADO DE BANANA</t>
        </is>
      </c>
      <c r="D203" t="inlineStr">
        <is>
          <t>30% FÁBRICA DE BARES - CPF</t>
        </is>
      </c>
      <c r="E203" t="inlineStr">
        <is>
          <t>Para adoçar</t>
        </is>
      </c>
      <c r="F203" t="n">
        <v>1</v>
      </c>
      <c r="G203" t="n">
        <v>9</v>
      </c>
      <c r="H203" t="inlineStr">
        <is>
          <t>A</t>
        </is>
      </c>
      <c r="J203" t="inlineStr">
        <is>
          <t>2/2026</t>
        </is>
      </c>
    </row>
    <row r="204">
      <c r="A204" t="inlineStr">
        <is>
          <t>Arcos</t>
        </is>
      </c>
      <c r="B204" s="551" t="n">
        <v>46054</v>
      </c>
      <c r="C204" t="inlineStr">
        <is>
          <t>Nhoque Classico dos Arcos</t>
        </is>
      </c>
      <c r="D204" t="inlineStr">
        <is>
          <t>30% FÁBRICA DE BARES - CPF</t>
        </is>
      </c>
      <c r="E204" t="inlineStr">
        <is>
          <t>Pratos</t>
        </is>
      </c>
      <c r="F204" t="n">
        <v>11</v>
      </c>
      <c r="G204" t="n">
        <v>237.6</v>
      </c>
      <c r="H204" t="inlineStr">
        <is>
          <t>A</t>
        </is>
      </c>
      <c r="J204" t="inlineStr">
        <is>
          <t>2/2026</t>
        </is>
      </c>
    </row>
    <row r="205">
      <c r="A205" t="inlineStr">
        <is>
          <t>Arcos</t>
        </is>
      </c>
      <c r="B205" s="551" t="n">
        <v>46054</v>
      </c>
      <c r="C205" t="inlineStr">
        <is>
          <t>SALADA MEDITERRANEA</t>
        </is>
      </c>
      <c r="D205" t="inlineStr">
        <is>
          <t>30% FÁBRICA DE BARES - CPF</t>
        </is>
      </c>
      <c r="E205" t="inlineStr">
        <is>
          <t>SALADAS</t>
        </is>
      </c>
      <c r="F205" t="n">
        <v>1</v>
      </c>
      <c r="G205" t="n">
        <v>15.3</v>
      </c>
      <c r="H205" t="inlineStr">
        <is>
          <t>A</t>
        </is>
      </c>
      <c r="J205" t="inlineStr">
        <is>
          <t>2/2026</t>
        </is>
      </c>
    </row>
    <row r="206">
      <c r="A206" t="inlineStr">
        <is>
          <t>Arcos</t>
        </is>
      </c>
      <c r="B206" s="551" t="n">
        <v>46054</v>
      </c>
      <c r="C206" t="inlineStr">
        <is>
          <t>Tommys Margarita</t>
        </is>
      </c>
      <c r="D206" t="inlineStr">
        <is>
          <t>30% FÁBRICA DE BARES - CPF</t>
        </is>
      </c>
      <c r="E206" t="inlineStr">
        <is>
          <t>CLÁSSICOS PDV</t>
        </is>
      </c>
      <c r="F206" t="n">
        <v>2</v>
      </c>
      <c r="G206" t="n">
        <v>32.4</v>
      </c>
      <c r="H206" t="inlineStr">
        <is>
          <t>B</t>
        </is>
      </c>
      <c r="J206" t="inlineStr">
        <is>
          <t>2/2026</t>
        </is>
      </c>
    </row>
    <row r="207">
      <c r="A207" t="inlineStr">
        <is>
          <t>Arcos</t>
        </is>
      </c>
      <c r="B207" s="551" t="n">
        <v>46054</v>
      </c>
      <c r="C207" t="inlineStr">
        <is>
          <t>Café espresso duplo</t>
        </is>
      </c>
      <c r="D207" t="inlineStr">
        <is>
          <t>30% FÁBRICA DE BARES - CPF</t>
        </is>
      </c>
      <c r="E207" t="inlineStr">
        <is>
          <t>Bebidas quentes</t>
        </is>
      </c>
      <c r="F207" t="n">
        <v>1</v>
      </c>
      <c r="G207" t="n">
        <v>3.6</v>
      </c>
      <c r="H207" t="inlineStr">
        <is>
          <t>B</t>
        </is>
      </c>
      <c r="J207" t="inlineStr">
        <is>
          <t>2/2026</t>
        </is>
      </c>
    </row>
    <row r="208">
      <c r="A208" t="inlineStr">
        <is>
          <t>Arcos</t>
        </is>
      </c>
      <c r="B208" s="551" t="n">
        <v>46082</v>
      </c>
      <c r="C208" t="inlineStr">
        <is>
          <t>1911</t>
        </is>
      </c>
      <c r="D208" t="inlineStr">
        <is>
          <t>[Evento] - Aramis</t>
        </is>
      </c>
      <c r="E208" t="inlineStr">
        <is>
          <t>AUTORAIS</t>
        </is>
      </c>
      <c r="F208" t="n">
        <v>1</v>
      </c>
      <c r="G208" t="n">
        <v>44</v>
      </c>
      <c r="H208" t="inlineStr">
        <is>
          <t>B</t>
        </is>
      </c>
      <c r="I208" t="inlineStr">
        <is>
          <t>Eventos</t>
        </is>
      </c>
      <c r="J208" t="inlineStr">
        <is>
          <t>3/2026</t>
        </is>
      </c>
    </row>
    <row r="209">
      <c r="A209" t="inlineStr">
        <is>
          <t>Arcos</t>
        </is>
      </c>
      <c r="B209" s="551" t="n">
        <v>46082</v>
      </c>
      <c r="C209" t="inlineStr">
        <is>
          <t>Nhoque Classico dos Arcos</t>
        </is>
      </c>
      <c r="D209" t="inlineStr">
        <is>
          <t>[Evento] - Aramis</t>
        </is>
      </c>
      <c r="E209" t="inlineStr">
        <is>
          <t>Pratos</t>
        </is>
      </c>
      <c r="F209" t="n">
        <v>2</v>
      </c>
      <c r="G209" t="n">
        <v>144</v>
      </c>
      <c r="H209" t="inlineStr">
        <is>
          <t>A</t>
        </is>
      </c>
      <c r="I209" t="inlineStr">
        <is>
          <t>Eventos</t>
        </is>
      </c>
      <c r="J209" t="inlineStr">
        <is>
          <t>3/2026</t>
        </is>
      </c>
    </row>
    <row r="210">
      <c r="A210" t="inlineStr">
        <is>
          <t>Arcos</t>
        </is>
      </c>
      <c r="B210" s="551" t="n">
        <v>46082</v>
      </c>
      <c r="C210" t="inlineStr">
        <is>
          <t>MOUSSE DE CHOCOLATE</t>
        </is>
      </c>
      <c r="D210" t="inlineStr">
        <is>
          <t>[Evento] - Aramis</t>
        </is>
      </c>
      <c r="E210" t="inlineStr">
        <is>
          <t>SOBREMESAS</t>
        </is>
      </c>
      <c r="F210" t="n">
        <v>2</v>
      </c>
      <c r="G210" t="n">
        <v>76</v>
      </c>
      <c r="H210" t="inlineStr">
        <is>
          <t>A</t>
        </is>
      </c>
      <c r="I210" t="inlineStr">
        <is>
          <t>Eventos</t>
        </is>
      </c>
      <c r="J210" t="inlineStr">
        <is>
          <t>3/2026</t>
        </is>
      </c>
    </row>
    <row r="211">
      <c r="A211" t="inlineStr">
        <is>
          <t>Arcos</t>
        </is>
      </c>
      <c r="B211" s="551" t="n">
        <v>46082</v>
      </c>
      <c r="C211" t="inlineStr">
        <is>
          <t>Queijo camembert assado</t>
        </is>
      </c>
      <c r="D211" t="inlineStr">
        <is>
          <t>[Evento] - Aramis</t>
        </is>
      </c>
      <c r="E211" t="inlineStr">
        <is>
          <t>Entradas</t>
        </is>
      </c>
      <c r="F211" t="n">
        <v>1</v>
      </c>
      <c r="G211" t="n">
        <v>69</v>
      </c>
      <c r="H211" t="inlineStr">
        <is>
          <t>A</t>
        </is>
      </c>
      <c r="I211" t="inlineStr">
        <is>
          <t>Eventos</t>
        </is>
      </c>
      <c r="J211" t="inlineStr">
        <is>
          <t>3/2026</t>
        </is>
      </c>
    </row>
    <row r="212">
      <c r="A212" t="inlineStr">
        <is>
          <t>Arcos</t>
        </is>
      </c>
      <c r="B212" s="551" t="n">
        <v>46082</v>
      </c>
      <c r="C212" t="inlineStr">
        <is>
          <t>Tanqueray e tônica</t>
        </is>
      </c>
      <c r="D212" t="inlineStr">
        <is>
          <t>[Evento] - Aramis</t>
        </is>
      </c>
      <c r="E212" t="inlineStr">
        <is>
          <t>Clássicos</t>
        </is>
      </c>
      <c r="F212" t="n">
        <v>1</v>
      </c>
      <c r="G212" t="n">
        <v>45</v>
      </c>
      <c r="H212" t="inlineStr">
        <is>
          <t>B</t>
        </is>
      </c>
      <c r="I212" t="inlineStr">
        <is>
          <t>Eventos</t>
        </is>
      </c>
      <c r="J212" t="inlineStr">
        <is>
          <t>3/2026</t>
        </is>
      </c>
    </row>
    <row r="213">
      <c r="A213" t="inlineStr">
        <is>
          <t>Arcos</t>
        </is>
      </c>
      <c r="B213" s="551" t="n">
        <v>46082</v>
      </c>
      <c r="C213" t="inlineStr">
        <is>
          <t>EV - SORVETE DE NATA</t>
        </is>
      </c>
      <c r="D213" t="inlineStr">
        <is>
          <t>[Evento] - Aramis</t>
        </is>
      </c>
      <c r="E213" t="inlineStr">
        <is>
          <t>EVENTOS</t>
        </is>
      </c>
      <c r="F213" t="n">
        <v>1</v>
      </c>
      <c r="G213" t="n">
        <v>0</v>
      </c>
      <c r="H213" t="inlineStr">
        <is>
          <t>A</t>
        </is>
      </c>
      <c r="I213" t="inlineStr">
        <is>
          <t>Eventos</t>
        </is>
      </c>
      <c r="J213" t="inlineStr">
        <is>
          <t>3/2026</t>
        </is>
      </c>
    </row>
    <row r="214">
      <c r="A214" t="inlineStr">
        <is>
          <t>Arcos</t>
        </is>
      </c>
      <c r="B214" s="551" t="n">
        <v>46082</v>
      </c>
      <c r="C214" t="inlineStr">
        <is>
          <t>CERVEJA STELLA ARTOIS LONG NECK 330ml</t>
        </is>
      </c>
      <c r="D214" t="inlineStr">
        <is>
          <t>[Evento] - Aramis</t>
        </is>
      </c>
      <c r="E214" t="inlineStr">
        <is>
          <t>CERVEJAS LONG NECK</t>
        </is>
      </c>
      <c r="F214" t="n">
        <v>4</v>
      </c>
      <c r="G214" t="n">
        <v>76</v>
      </c>
      <c r="H214" t="inlineStr">
        <is>
          <t>B</t>
        </is>
      </c>
      <c r="I214" t="inlineStr">
        <is>
          <t>Eventos</t>
        </is>
      </c>
      <c r="J214" t="inlineStr">
        <is>
          <t>3/2026</t>
        </is>
      </c>
    </row>
    <row r="215">
      <c r="A215" t="inlineStr">
        <is>
          <t>Arcos</t>
        </is>
      </c>
      <c r="B215" s="551" t="n">
        <v>46082</v>
      </c>
      <c r="C215" t="inlineStr">
        <is>
          <t>CRUDO DE ABÓBORA</t>
        </is>
      </c>
      <c r="D215" t="inlineStr">
        <is>
          <t>[Evento] - Aramis</t>
        </is>
      </c>
      <c r="E215" t="inlineStr">
        <is>
          <t>ENTRADA</t>
        </is>
      </c>
      <c r="F215" t="n">
        <v>1</v>
      </c>
      <c r="G215" t="n">
        <v>34</v>
      </c>
      <c r="H215" t="inlineStr">
        <is>
          <t>A</t>
        </is>
      </c>
      <c r="I215" t="inlineStr">
        <is>
          <t>Eventos</t>
        </is>
      </c>
      <c r="J215" t="inlineStr">
        <is>
          <t>3/2026</t>
        </is>
      </c>
    </row>
    <row r="216">
      <c r="A216" t="inlineStr">
        <is>
          <t>Arcos</t>
        </is>
      </c>
      <c r="B216" s="551" t="n">
        <v>46082</v>
      </c>
      <c r="C216" t="inlineStr">
        <is>
          <t>SALADA DE CAMARÃO</t>
        </is>
      </c>
      <c r="D216" t="inlineStr">
        <is>
          <t>[Evento] - Aramis</t>
        </is>
      </c>
      <c r="E216" t="inlineStr">
        <is>
          <t>ENTRADA</t>
        </is>
      </c>
      <c r="F216" t="n">
        <v>3</v>
      </c>
      <c r="G216" t="n">
        <v>123</v>
      </c>
      <c r="H216" t="inlineStr">
        <is>
          <t>A</t>
        </is>
      </c>
      <c r="I216" t="inlineStr">
        <is>
          <t>Eventos</t>
        </is>
      </c>
      <c r="J216" t="inlineStr">
        <is>
          <t>3/2026</t>
        </is>
      </c>
    </row>
    <row r="217">
      <c r="A217" t="inlineStr">
        <is>
          <t>Arcos</t>
        </is>
      </c>
      <c r="B217" s="551" t="n">
        <v>46082</v>
      </c>
      <c r="C217" t="inlineStr">
        <is>
          <t>BROWN DERBY</t>
        </is>
      </c>
      <c r="D217" t="inlineStr">
        <is>
          <t>[Evento] - Aramis</t>
        </is>
      </c>
      <c r="E217" t="inlineStr">
        <is>
          <t>CLÁSSICOS</t>
        </is>
      </c>
      <c r="F217" t="n">
        <v>2</v>
      </c>
      <c r="G217" t="n">
        <v>78</v>
      </c>
      <c r="H217" t="inlineStr">
        <is>
          <t>B</t>
        </is>
      </c>
      <c r="I217" t="inlineStr">
        <is>
          <t>Eventos</t>
        </is>
      </c>
      <c r="J217" t="inlineStr">
        <is>
          <t>3/2026</t>
        </is>
      </c>
    </row>
    <row r="218">
      <c r="A218" t="inlineStr">
        <is>
          <t>Arcos</t>
        </is>
      </c>
      <c r="B218" s="551" t="n">
        <v>46082</v>
      </c>
      <c r="C218" t="inlineStr">
        <is>
          <t>KATHERINE</t>
        </is>
      </c>
      <c r="D218" t="inlineStr">
        <is>
          <t>[Evento] - Aramis</t>
        </is>
      </c>
      <c r="E218" t="inlineStr">
        <is>
          <t>AUTORAIS</t>
        </is>
      </c>
      <c r="F218" t="n">
        <v>1</v>
      </c>
      <c r="G218" t="n">
        <v>41</v>
      </c>
      <c r="H218" t="inlineStr">
        <is>
          <t>B</t>
        </is>
      </c>
      <c r="I218" t="inlineStr">
        <is>
          <t>Eventos</t>
        </is>
      </c>
      <c r="J218" t="inlineStr">
        <is>
          <t>3/2026</t>
        </is>
      </c>
    </row>
    <row r="219">
      <c r="A219" t="inlineStr">
        <is>
          <t>Arcos</t>
        </is>
      </c>
      <c r="B219" s="551" t="n">
        <v>46082</v>
      </c>
      <c r="C219" t="inlineStr">
        <is>
          <t>CORDEIRO COM COALHADA</t>
        </is>
      </c>
      <c r="D219" t="inlineStr">
        <is>
          <t>[Evento] - Aramis</t>
        </is>
      </c>
      <c r="E219" t="inlineStr">
        <is>
          <t>PRATOS PRINCIPAIS</t>
        </is>
      </c>
      <c r="F219" t="n">
        <v>2</v>
      </c>
      <c r="G219" t="n">
        <v>162</v>
      </c>
      <c r="H219" t="inlineStr">
        <is>
          <t>A</t>
        </is>
      </c>
      <c r="I219" t="inlineStr">
        <is>
          <t>Eventos</t>
        </is>
      </c>
      <c r="J219" t="inlineStr">
        <is>
          <t>3/2026</t>
        </is>
      </c>
    </row>
    <row r="220">
      <c r="A220" t="inlineStr">
        <is>
          <t>Arcos</t>
        </is>
      </c>
      <c r="B220" s="551" t="n">
        <v>46082</v>
      </c>
      <c r="C220" t="inlineStr">
        <is>
          <t>ARROZ DE PERNIL</t>
        </is>
      </c>
      <c r="D220" t="inlineStr">
        <is>
          <t>[Evento] - CMS People Consultoria</t>
        </is>
      </c>
      <c r="E220" t="inlineStr">
        <is>
          <t>PRATOS PRINCIPAIS</t>
        </is>
      </c>
      <c r="F220" t="n">
        <v>14</v>
      </c>
      <c r="G220" t="n">
        <v>728</v>
      </c>
      <c r="H220" t="inlineStr">
        <is>
          <t>A</t>
        </is>
      </c>
      <c r="I220" t="inlineStr">
        <is>
          <t>Eventos</t>
        </is>
      </c>
      <c r="J220" t="inlineStr">
        <is>
          <t>3/2026</t>
        </is>
      </c>
    </row>
    <row r="221">
      <c r="A221" t="inlineStr">
        <is>
          <t>Arcos</t>
        </is>
      </c>
      <c r="B221" s="551" t="n">
        <v>46082</v>
      </c>
      <c r="C221" t="inlineStr">
        <is>
          <t>CORDEIRO COM COALHADA</t>
        </is>
      </c>
      <c r="D221" t="inlineStr">
        <is>
          <t>[Evento] - CMS People Consultoria</t>
        </is>
      </c>
      <c r="E221" t="inlineStr">
        <is>
          <t>PRATOS PRINCIPAIS</t>
        </is>
      </c>
      <c r="F221" t="n">
        <v>100</v>
      </c>
      <c r="G221" t="n">
        <v>8100</v>
      </c>
      <c r="H221" t="inlineStr">
        <is>
          <t>A</t>
        </is>
      </c>
      <c r="I221" t="inlineStr">
        <is>
          <t>Eventos</t>
        </is>
      </c>
      <c r="J221" t="inlineStr">
        <is>
          <t>3/2026</t>
        </is>
      </c>
    </row>
    <row r="222">
      <c r="A222" t="inlineStr">
        <is>
          <t>Arcos</t>
        </is>
      </c>
      <c r="B222" s="551" t="n">
        <v>46082</v>
      </c>
      <c r="C222" t="inlineStr">
        <is>
          <t>VACANTE</t>
        </is>
      </c>
      <c r="D222" t="inlineStr">
        <is>
          <t>[Evento] - CMS People Consultoria</t>
        </is>
      </c>
      <c r="E222" t="inlineStr">
        <is>
          <t>AUTORAIS</t>
        </is>
      </c>
      <c r="F222" t="n">
        <v>242</v>
      </c>
      <c r="G222" t="n">
        <v>13068</v>
      </c>
      <c r="H222" t="inlineStr">
        <is>
          <t>B</t>
        </is>
      </c>
      <c r="I222" t="inlineStr">
        <is>
          <t>Eventos</t>
        </is>
      </c>
      <c r="J222" t="inlineStr">
        <is>
          <t>3/2026</t>
        </is>
      </c>
    </row>
    <row r="223">
      <c r="A223" t="inlineStr">
        <is>
          <t>Arcos</t>
        </is>
      </c>
      <c r="B223" s="551" t="n">
        <v>46082</v>
      </c>
      <c r="C223" t="inlineStr">
        <is>
          <t>SALADA DE CAMARÃO</t>
        </is>
      </c>
      <c r="D223" t="inlineStr">
        <is>
          <t>[Evento] - CMS People Consultoria</t>
        </is>
      </c>
      <c r="E223" t="inlineStr">
        <is>
          <t>ENTRADA</t>
        </is>
      </c>
      <c r="F223" t="n">
        <v>125</v>
      </c>
      <c r="G223" t="n">
        <v>5125</v>
      </c>
      <c r="H223" t="inlineStr">
        <is>
          <t>A</t>
        </is>
      </c>
      <c r="I223" t="inlineStr">
        <is>
          <t>Eventos</t>
        </is>
      </c>
      <c r="J223" t="inlineStr">
        <is>
          <t>3/2026</t>
        </is>
      </c>
    </row>
    <row r="224">
      <c r="A224" t="inlineStr">
        <is>
          <t>Arcos</t>
        </is>
      </c>
      <c r="B224" s="551" t="n">
        <v>46082</v>
      </c>
      <c r="C224" t="inlineStr">
        <is>
          <t>CRUDO DE ABÓBORA</t>
        </is>
      </c>
      <c r="D224" t="inlineStr">
        <is>
          <t>[Evento] - CMS People Consultoria</t>
        </is>
      </c>
      <c r="E224" t="inlineStr">
        <is>
          <t>ENTRADA</t>
        </is>
      </c>
      <c r="F224" t="n">
        <v>50</v>
      </c>
      <c r="G224" t="n">
        <v>1700</v>
      </c>
      <c r="H224" t="inlineStr">
        <is>
          <t>A</t>
        </is>
      </c>
      <c r="I224" t="inlineStr">
        <is>
          <t>Eventos</t>
        </is>
      </c>
      <c r="J224" t="inlineStr">
        <is>
          <t>3/2026</t>
        </is>
      </c>
    </row>
    <row r="225">
      <c r="A225" t="inlineStr">
        <is>
          <t>Arcos</t>
        </is>
      </c>
      <c r="B225" s="551" t="n">
        <v>46082</v>
      </c>
      <c r="C225" t="inlineStr">
        <is>
          <t>CERVEJA STELLA ARTOIS LONG NECK 330ml</t>
        </is>
      </c>
      <c r="D225" t="inlineStr">
        <is>
          <t>[Evento] - CMS People Consultoria</t>
        </is>
      </c>
      <c r="E225" t="inlineStr">
        <is>
          <t>CERVEJAS LONG NECK</t>
        </is>
      </c>
      <c r="F225" t="n">
        <v>224</v>
      </c>
      <c r="G225" t="n">
        <v>4256</v>
      </c>
      <c r="H225" t="inlineStr">
        <is>
          <t>B</t>
        </is>
      </c>
      <c r="I225" t="inlineStr">
        <is>
          <t>Eventos</t>
        </is>
      </c>
      <c r="J225" t="inlineStr">
        <is>
          <t>3/2026</t>
        </is>
      </c>
    </row>
    <row r="226">
      <c r="A226" t="inlineStr">
        <is>
          <t>Arcos</t>
        </is>
      </c>
      <c r="B226" s="551" t="n">
        <v>46082</v>
      </c>
      <c r="C226" t="inlineStr">
        <is>
          <t>Nhoque Classico dos Arcos</t>
        </is>
      </c>
      <c r="D226" t="inlineStr">
        <is>
          <t>[Evento] - CMS People Consultoria</t>
        </is>
      </c>
      <c r="E226" t="inlineStr">
        <is>
          <t>Pratos</t>
        </is>
      </c>
      <c r="F226" t="n">
        <v>200</v>
      </c>
      <c r="G226" t="n">
        <v>14400</v>
      </c>
      <c r="H226" t="inlineStr">
        <is>
          <t>A</t>
        </is>
      </c>
      <c r="I226" t="inlineStr">
        <is>
          <t>Eventos</t>
        </is>
      </c>
      <c r="J226" t="inlineStr">
        <is>
          <t>3/2026</t>
        </is>
      </c>
    </row>
    <row r="227">
      <c r="A227" t="inlineStr">
        <is>
          <t>Arcos</t>
        </is>
      </c>
      <c r="B227" s="551" t="n">
        <v>46082</v>
      </c>
      <c r="C227" t="inlineStr">
        <is>
          <t>SALADA MEDITERRANEA</t>
        </is>
      </c>
      <c r="D227" t="inlineStr">
        <is>
          <t>[Evento] - CMS People Consultoria</t>
        </is>
      </c>
      <c r="E227" t="inlineStr">
        <is>
          <t>SALADAS</t>
        </is>
      </c>
      <c r="F227" t="n">
        <v>12</v>
      </c>
      <c r="G227" t="n">
        <v>612</v>
      </c>
      <c r="H227" t="inlineStr">
        <is>
          <t>A</t>
        </is>
      </c>
      <c r="I227" t="inlineStr">
        <is>
          <t>Eventos</t>
        </is>
      </c>
      <c r="J227" t="inlineStr">
        <is>
          <t>3/2026</t>
        </is>
      </c>
    </row>
    <row r="228">
      <c r="A228" t="inlineStr">
        <is>
          <t>Arcos</t>
        </is>
      </c>
      <c r="B228" s="551" t="n">
        <v>46082</v>
      </c>
      <c r="C228" t="inlineStr">
        <is>
          <t>Água S/ Gas Sempre Pura</t>
        </is>
      </c>
      <c r="D228" t="inlineStr">
        <is>
          <t>[Evento] - CMS People Consultoria</t>
        </is>
      </c>
      <c r="E228" t="inlineStr">
        <is>
          <t>Softs</t>
        </is>
      </c>
      <c r="F228" t="n">
        <v>211</v>
      </c>
      <c r="G228" t="n">
        <v>1688</v>
      </c>
      <c r="H228" t="inlineStr">
        <is>
          <t>B</t>
        </is>
      </c>
      <c r="I228" t="inlineStr">
        <is>
          <t>Eventos</t>
        </is>
      </c>
      <c r="J228" t="inlineStr">
        <is>
          <t>3/2026</t>
        </is>
      </c>
    </row>
    <row r="229">
      <c r="A229" t="inlineStr">
        <is>
          <t>Arcos</t>
        </is>
      </c>
      <c r="B229" s="551" t="n">
        <v>46082</v>
      </c>
      <c r="C229" t="inlineStr">
        <is>
          <t>Café coado</t>
        </is>
      </c>
      <c r="D229" t="inlineStr">
        <is>
          <t>[Evento] - CMS People Consultoria</t>
        </is>
      </c>
      <c r="E229" t="inlineStr">
        <is>
          <t>Bebidas quentes</t>
        </is>
      </c>
      <c r="F229" t="n">
        <v>19</v>
      </c>
      <c r="G229" t="n">
        <v>152</v>
      </c>
      <c r="H229" t="inlineStr">
        <is>
          <t>B</t>
        </is>
      </c>
      <c r="I229" t="inlineStr">
        <is>
          <t>Eventos</t>
        </is>
      </c>
      <c r="J229" t="inlineStr">
        <is>
          <t>3/2026</t>
        </is>
      </c>
    </row>
    <row r="230">
      <c r="A230" t="inlineStr">
        <is>
          <t>Arcos</t>
        </is>
      </c>
      <c r="B230" s="551" t="n">
        <v>46082</v>
      </c>
      <c r="C230" t="inlineStr">
        <is>
          <t>1911</t>
        </is>
      </c>
      <c r="D230" t="inlineStr">
        <is>
          <t>[Evento] - CMS People Consultoria</t>
        </is>
      </c>
      <c r="E230" t="inlineStr">
        <is>
          <t>AUTORAIS</t>
        </is>
      </c>
      <c r="F230" t="n">
        <v>182</v>
      </c>
      <c r="G230" t="n">
        <v>8008</v>
      </c>
      <c r="H230" t="inlineStr">
        <is>
          <t>B</t>
        </is>
      </c>
      <c r="I230" t="inlineStr">
        <is>
          <t>Eventos</t>
        </is>
      </c>
      <c r="J230" t="inlineStr">
        <is>
          <t>3/2026</t>
        </is>
      </c>
    </row>
    <row r="231">
      <c r="A231" t="inlineStr">
        <is>
          <t>Arcos</t>
        </is>
      </c>
      <c r="B231" s="551" t="n">
        <v>46082</v>
      </c>
      <c r="C231" t="inlineStr">
        <is>
          <t>Croquete de pernil</t>
        </is>
      </c>
      <c r="D231" t="inlineStr">
        <is>
          <t>[Evento] - CMS People Consultoria</t>
        </is>
      </c>
      <c r="E231" t="inlineStr">
        <is>
          <t>Para começar</t>
        </is>
      </c>
      <c r="F231" t="n">
        <v>60</v>
      </c>
      <c r="G231" t="n">
        <v>2280</v>
      </c>
      <c r="H231" t="inlineStr">
        <is>
          <t>A</t>
        </is>
      </c>
      <c r="I231" t="inlineStr">
        <is>
          <t>Eventos</t>
        </is>
      </c>
      <c r="J231" t="inlineStr">
        <is>
          <t>3/2026</t>
        </is>
      </c>
    </row>
    <row r="232">
      <c r="A232" t="inlineStr">
        <is>
          <t>Arcos</t>
        </is>
      </c>
      <c r="B232" s="551" t="n">
        <v>46082</v>
      </c>
      <c r="C232" t="inlineStr">
        <is>
          <t>PERI</t>
        </is>
      </c>
      <c r="D232" t="inlineStr">
        <is>
          <t>[Evento] - CMS People Consultoria</t>
        </is>
      </c>
      <c r="E232" t="inlineStr">
        <is>
          <t>AUTORAIS</t>
        </is>
      </c>
      <c r="F232" t="n">
        <v>154</v>
      </c>
      <c r="G232" t="n">
        <v>6006</v>
      </c>
      <c r="H232" t="inlineStr">
        <is>
          <t>B</t>
        </is>
      </c>
      <c r="I232" t="inlineStr">
        <is>
          <t>Eventos</t>
        </is>
      </c>
      <c r="J232" t="inlineStr">
        <is>
          <t>3/2026</t>
        </is>
      </c>
    </row>
    <row r="233">
      <c r="A233" t="inlineStr">
        <is>
          <t>Arcos</t>
        </is>
      </c>
      <c r="B233" s="551" t="n">
        <v>46082</v>
      </c>
      <c r="C233" t="inlineStr">
        <is>
          <t>TARTARE DE TOMATE</t>
        </is>
      </c>
      <c r="D233" t="inlineStr">
        <is>
          <t>[Evento] - CMS People Consultoria</t>
        </is>
      </c>
      <c r="E233" t="inlineStr">
        <is>
          <t>ENTRADA</t>
        </is>
      </c>
      <c r="F233" t="n">
        <v>80</v>
      </c>
      <c r="G233" t="n">
        <v>3040</v>
      </c>
      <c r="H233" t="inlineStr">
        <is>
          <t>A</t>
        </is>
      </c>
      <c r="I233" t="inlineStr">
        <is>
          <t>Eventos</t>
        </is>
      </c>
      <c r="J233" t="inlineStr">
        <is>
          <t>3/2026</t>
        </is>
      </c>
    </row>
    <row r="234">
      <c r="A234" t="inlineStr">
        <is>
          <t>Arcos</t>
        </is>
      </c>
      <c r="B234" s="551" t="n">
        <v>46082</v>
      </c>
      <c r="C234" t="inlineStr">
        <is>
          <t>EV - SORVETE DE NATA</t>
        </is>
      </c>
      <c r="D234" t="inlineStr">
        <is>
          <t>[Evento] - CMS People Consultoria</t>
        </is>
      </c>
      <c r="E234" t="inlineStr">
        <is>
          <t>EVENTOS</t>
        </is>
      </c>
      <c r="F234" t="n">
        <v>55</v>
      </c>
      <c r="G234" t="n">
        <v>0</v>
      </c>
      <c r="H234" t="inlineStr">
        <is>
          <t>A</t>
        </is>
      </c>
      <c r="I234" t="inlineStr">
        <is>
          <t>Eventos</t>
        </is>
      </c>
      <c r="J234" t="inlineStr">
        <is>
          <t>3/2026</t>
        </is>
      </c>
    </row>
    <row r="235">
      <c r="A235" t="inlineStr">
        <is>
          <t>Arcos</t>
        </is>
      </c>
      <c r="B235" s="551" t="n">
        <v>46082</v>
      </c>
      <c r="C235" t="inlineStr">
        <is>
          <t>PAULICEIA</t>
        </is>
      </c>
      <c r="D235" t="inlineStr">
        <is>
          <t>[Evento] - CMS People Consultoria</t>
        </is>
      </c>
      <c r="E235" t="inlineStr">
        <is>
          <t>AUTORAIS</t>
        </is>
      </c>
      <c r="F235" t="n">
        <v>149</v>
      </c>
      <c r="G235" t="n">
        <v>5364</v>
      </c>
      <c r="H235" t="inlineStr">
        <is>
          <t>B</t>
        </is>
      </c>
      <c r="I235" t="inlineStr">
        <is>
          <t>Eventos</t>
        </is>
      </c>
      <c r="J235" t="inlineStr">
        <is>
          <t>3/2026</t>
        </is>
      </c>
    </row>
    <row r="236">
      <c r="A236" t="inlineStr">
        <is>
          <t>Arcos</t>
        </is>
      </c>
      <c r="B236" s="551" t="n">
        <v>46082</v>
      </c>
      <c r="C236" t="inlineStr">
        <is>
          <t>BOLINHO DE ARROZ</t>
        </is>
      </c>
      <c r="D236" t="inlineStr">
        <is>
          <t>[Evento] - CMS People Consultoria</t>
        </is>
      </c>
      <c r="E236" t="inlineStr">
        <is>
          <t>Petiscos</t>
        </is>
      </c>
      <c r="F236" t="n">
        <v>101</v>
      </c>
      <c r="G236" t="n">
        <v>4242</v>
      </c>
      <c r="H236" t="inlineStr">
        <is>
          <t>A</t>
        </is>
      </c>
      <c r="I236" t="inlineStr">
        <is>
          <t>Eventos</t>
        </is>
      </c>
      <c r="J236" t="inlineStr">
        <is>
          <t>3/2026</t>
        </is>
      </c>
    </row>
    <row r="237">
      <c r="A237" t="inlineStr">
        <is>
          <t>Arcos</t>
        </is>
      </c>
      <c r="B237" s="551" t="n">
        <v>46082</v>
      </c>
      <c r="C237" t="inlineStr">
        <is>
          <t>PEPSI</t>
        </is>
      </c>
      <c r="D237" t="inlineStr">
        <is>
          <t>[Evento] - CMS People Consultoria</t>
        </is>
      </c>
      <c r="E237" t="inlineStr">
        <is>
          <t>SOFTS</t>
        </is>
      </c>
      <c r="F237" t="n">
        <v>16</v>
      </c>
      <c r="G237" t="n">
        <v>128</v>
      </c>
      <c r="H237" t="inlineStr">
        <is>
          <t>B</t>
        </is>
      </c>
      <c r="I237" t="inlineStr">
        <is>
          <t>Eventos</t>
        </is>
      </c>
      <c r="J237" t="inlineStr">
        <is>
          <t>3/2026</t>
        </is>
      </c>
    </row>
    <row r="238">
      <c r="A238" t="inlineStr">
        <is>
          <t>Arcos</t>
        </is>
      </c>
      <c r="B238" s="551" t="n">
        <v>46082</v>
      </c>
      <c r="C238" t="inlineStr">
        <is>
          <t>GUARANÁ ZERO</t>
        </is>
      </c>
      <c r="D238" t="inlineStr">
        <is>
          <t>[Evento] - CMS People Consultoria</t>
        </is>
      </c>
      <c r="E238" t="inlineStr">
        <is>
          <t>SOFTS</t>
        </is>
      </c>
      <c r="F238" t="n">
        <v>25</v>
      </c>
      <c r="G238" t="n">
        <v>200</v>
      </c>
      <c r="H238" t="inlineStr">
        <is>
          <t>B</t>
        </is>
      </c>
      <c r="I238" t="inlineStr">
        <is>
          <t>Eventos</t>
        </is>
      </c>
      <c r="J238" t="inlineStr">
        <is>
          <t>3/2026</t>
        </is>
      </c>
    </row>
    <row r="239">
      <c r="A239" t="inlineStr">
        <is>
          <t>Arcos</t>
        </is>
      </c>
      <c r="B239" s="551" t="n">
        <v>46082</v>
      </c>
      <c r="C239" t="inlineStr">
        <is>
          <t>Água C/ Gás Sempre Pura</t>
        </is>
      </c>
      <c r="D239" t="inlineStr">
        <is>
          <t>[Evento] - CMS People Consultoria</t>
        </is>
      </c>
      <c r="E239" t="inlineStr">
        <is>
          <t>Softs</t>
        </is>
      </c>
      <c r="F239" t="n">
        <v>157</v>
      </c>
      <c r="G239" t="n">
        <v>1256</v>
      </c>
      <c r="H239" t="inlineStr">
        <is>
          <t>B</t>
        </is>
      </c>
      <c r="I239" t="inlineStr">
        <is>
          <t>Eventos</t>
        </is>
      </c>
      <c r="J239" t="inlineStr">
        <is>
          <t>3/2026</t>
        </is>
      </c>
    </row>
    <row r="240">
      <c r="A240" t="inlineStr">
        <is>
          <t>Arcos</t>
        </is>
      </c>
      <c r="B240" s="551" t="n">
        <v>46082</v>
      </c>
      <c r="C240" t="inlineStr">
        <is>
          <t>MOUSSE DE CHOCOLATE</t>
        </is>
      </c>
      <c r="D240" t="inlineStr">
        <is>
          <t>[Evento] - CMS People Consultoria</t>
        </is>
      </c>
      <c r="E240" t="inlineStr">
        <is>
          <t>SOBREMESAS</t>
        </is>
      </c>
      <c r="F240" t="n">
        <v>25</v>
      </c>
      <c r="G240" t="n">
        <v>1140</v>
      </c>
      <c r="H240" t="inlineStr">
        <is>
          <t>A</t>
        </is>
      </c>
      <c r="I240" t="inlineStr">
        <is>
          <t>Eventos</t>
        </is>
      </c>
      <c r="J240" t="inlineStr">
        <is>
          <t>3/2026</t>
        </is>
      </c>
    </row>
    <row r="241">
      <c r="A241" t="inlineStr">
        <is>
          <t>Arcos</t>
        </is>
      </c>
      <c r="B241" s="551" t="n">
        <v>46082</v>
      </c>
      <c r="C241" t="inlineStr">
        <is>
          <t>PEPSI ZERO</t>
        </is>
      </c>
      <c r="D241" t="inlineStr">
        <is>
          <t>[Evento] - CMS People Consultoria</t>
        </is>
      </c>
      <c r="E241" t="inlineStr">
        <is>
          <t>SOFTS</t>
        </is>
      </c>
      <c r="F241" t="n">
        <v>10</v>
      </c>
      <c r="G241" t="n">
        <v>80</v>
      </c>
      <c r="H241" t="inlineStr">
        <is>
          <t>B</t>
        </is>
      </c>
      <c r="I241" t="inlineStr">
        <is>
          <t>Eventos</t>
        </is>
      </c>
      <c r="J241" t="inlineStr">
        <is>
          <t>3/2026</t>
        </is>
      </c>
    </row>
    <row r="242">
      <c r="A242" t="inlineStr">
        <is>
          <t>Arcos</t>
        </is>
      </c>
      <c r="B242" s="551" t="n">
        <v>46082</v>
      </c>
      <c r="C242" t="inlineStr">
        <is>
          <t>GUARANÁ</t>
        </is>
      </c>
      <c r="D242" t="inlineStr">
        <is>
          <t>[Evento] - CMS People Consultoria</t>
        </is>
      </c>
      <c r="E242" t="inlineStr">
        <is>
          <t>SOFTS</t>
        </is>
      </c>
      <c r="F242" t="n">
        <v>15</v>
      </c>
      <c r="G242" t="n">
        <v>120</v>
      </c>
      <c r="H242" t="inlineStr">
        <is>
          <t>B</t>
        </is>
      </c>
      <c r="I242" t="inlineStr">
        <is>
          <t>Eventos</t>
        </is>
      </c>
      <c r="J242" t="inlineStr">
        <is>
          <t>3/2026</t>
        </is>
      </c>
    </row>
    <row r="243">
      <c r="A243" t="inlineStr">
        <is>
          <t>Arcos</t>
        </is>
      </c>
      <c r="B243" s="551" t="n">
        <v>46082</v>
      </c>
      <c r="C243" t="inlineStr">
        <is>
          <t>SODA</t>
        </is>
      </c>
      <c r="D243" t="inlineStr">
        <is>
          <t>[Evento] - CMS People Consultoria</t>
        </is>
      </c>
      <c r="E243" t="inlineStr">
        <is>
          <t>SOFTS</t>
        </is>
      </c>
      <c r="F243" t="n">
        <v>2</v>
      </c>
      <c r="G243" t="n">
        <v>16</v>
      </c>
      <c r="H243" t="inlineStr">
        <is>
          <t>B</t>
        </is>
      </c>
      <c r="I243" t="inlineStr">
        <is>
          <t>Eventos</t>
        </is>
      </c>
      <c r="J243" t="inlineStr">
        <is>
          <t>3/2026</t>
        </is>
      </c>
    </row>
    <row r="244">
      <c r="A244" t="inlineStr">
        <is>
          <t>Arcos</t>
        </is>
      </c>
      <c r="B244" s="551" t="n">
        <v>46082</v>
      </c>
      <c r="C244" t="inlineStr">
        <is>
          <t>SODA ZERO</t>
        </is>
      </c>
      <c r="D244" t="inlineStr">
        <is>
          <t>[Evento] - CMS People Consultoria</t>
        </is>
      </c>
      <c r="E244" t="inlineStr">
        <is>
          <t>SOFTS</t>
        </is>
      </c>
      <c r="F244" t="n">
        <v>4</v>
      </c>
      <c r="G244" t="n">
        <v>32</v>
      </c>
      <c r="H244" t="inlineStr">
        <is>
          <t>B</t>
        </is>
      </c>
      <c r="I244" t="inlineStr">
        <is>
          <t>Eventos</t>
        </is>
      </c>
      <c r="J244" t="inlineStr">
        <is>
          <t>3/2026</t>
        </is>
      </c>
    </row>
    <row r="245">
      <c r="A245" t="inlineStr">
        <is>
          <t>Arcos</t>
        </is>
      </c>
      <c r="B245" s="551" t="n">
        <v>46082</v>
      </c>
      <c r="C245" t="inlineStr">
        <is>
          <t>TACO DE PUPUNHA</t>
        </is>
      </c>
      <c r="D245" t="inlineStr">
        <is>
          <t>[Evento] - Riachuelo</t>
        </is>
      </c>
      <c r="E245" t="inlineStr">
        <is>
          <t>ENTRADA</t>
        </is>
      </c>
      <c r="F245" t="n">
        <v>62</v>
      </c>
      <c r="G245" t="n">
        <v>2604</v>
      </c>
      <c r="H245" t="inlineStr">
        <is>
          <t>A</t>
        </is>
      </c>
      <c r="I245" t="inlineStr">
        <is>
          <t>Eventos</t>
        </is>
      </c>
      <c r="J245" t="inlineStr">
        <is>
          <t>3/2026</t>
        </is>
      </c>
    </row>
    <row r="246">
      <c r="A246" t="inlineStr">
        <is>
          <t>Arcos</t>
        </is>
      </c>
      <c r="B246" s="551" t="n">
        <v>46082</v>
      </c>
      <c r="C246" t="inlineStr">
        <is>
          <t>HAMBURGUINHO DA PINA</t>
        </is>
      </c>
      <c r="D246" t="inlineStr">
        <is>
          <t>[Evento] - Riachuelo</t>
        </is>
      </c>
      <c r="E246" t="inlineStr">
        <is>
          <t>ENTRADA</t>
        </is>
      </c>
      <c r="F246" t="n">
        <v>80</v>
      </c>
      <c r="G246" t="n">
        <v>4960</v>
      </c>
      <c r="H246" t="inlineStr">
        <is>
          <t>A</t>
        </is>
      </c>
      <c r="I246" t="inlineStr">
        <is>
          <t>Eventos</t>
        </is>
      </c>
      <c r="J246" t="inlineStr">
        <is>
          <t>3/2026</t>
        </is>
      </c>
    </row>
    <row r="247">
      <c r="A247" t="inlineStr">
        <is>
          <t>Arcos</t>
        </is>
      </c>
      <c r="B247" s="551" t="n">
        <v>46082</v>
      </c>
      <c r="C247" t="inlineStr">
        <is>
          <t>BASIL SMASH</t>
        </is>
      </c>
      <c r="D247" t="inlineStr">
        <is>
          <t>[Evento] - Riachuelo</t>
        </is>
      </c>
      <c r="E247" t="inlineStr">
        <is>
          <t>CLÁSSICOS</t>
        </is>
      </c>
      <c r="F247" t="n">
        <v>41</v>
      </c>
      <c r="G247" t="n">
        <v>1558</v>
      </c>
      <c r="H247" t="inlineStr">
        <is>
          <t>B</t>
        </is>
      </c>
      <c r="I247" t="inlineStr">
        <is>
          <t>Eventos</t>
        </is>
      </c>
      <c r="J247" t="inlineStr">
        <is>
          <t>3/2026</t>
        </is>
      </c>
    </row>
    <row r="248">
      <c r="A248" t="inlineStr">
        <is>
          <t>Arcos</t>
        </is>
      </c>
      <c r="B248" s="551" t="n">
        <v>46082</v>
      </c>
      <c r="C248" t="inlineStr">
        <is>
          <t>Croquete de pernil</t>
        </is>
      </c>
      <c r="D248" t="inlineStr">
        <is>
          <t>[Evento] - Riachuelo</t>
        </is>
      </c>
      <c r="E248" t="inlineStr">
        <is>
          <t>Para começar</t>
        </is>
      </c>
      <c r="F248" t="n">
        <v>97</v>
      </c>
      <c r="G248" t="n">
        <v>3686</v>
      </c>
      <c r="H248" t="inlineStr">
        <is>
          <t>A</t>
        </is>
      </c>
      <c r="I248" t="inlineStr">
        <is>
          <t>Eventos</t>
        </is>
      </c>
      <c r="J248" t="inlineStr">
        <is>
          <t>3/2026</t>
        </is>
      </c>
    </row>
    <row r="249">
      <c r="A249" t="inlineStr">
        <is>
          <t>Arcos</t>
        </is>
      </c>
      <c r="B249" s="551" t="n">
        <v>46082</v>
      </c>
      <c r="C249" t="inlineStr">
        <is>
          <t>ALCANTARA</t>
        </is>
      </c>
      <c r="D249" t="inlineStr">
        <is>
          <t>[Evento] - Riachuelo</t>
        </is>
      </c>
      <c r="E249" t="inlineStr">
        <is>
          <t>AUTORAIS</t>
        </is>
      </c>
      <c r="F249" t="n">
        <v>16</v>
      </c>
      <c r="G249" t="n">
        <v>928</v>
      </c>
      <c r="H249" t="inlineStr">
        <is>
          <t>B</t>
        </is>
      </c>
      <c r="I249" t="inlineStr">
        <is>
          <t>Eventos</t>
        </is>
      </c>
      <c r="J249" t="inlineStr">
        <is>
          <t>3/2026</t>
        </is>
      </c>
    </row>
    <row r="250">
      <c r="A250" t="inlineStr">
        <is>
          <t>Arcos</t>
        </is>
      </c>
      <c r="B250" s="551" t="n">
        <v>46082</v>
      </c>
      <c r="C250" t="inlineStr">
        <is>
          <t>BOLO DE COCO</t>
        </is>
      </c>
      <c r="D250" t="inlineStr">
        <is>
          <t>[Evento] - Riachuelo</t>
        </is>
      </c>
      <c r="E250" t="inlineStr">
        <is>
          <t>SOBREMESAS</t>
        </is>
      </c>
      <c r="F250" t="n">
        <v>55</v>
      </c>
      <c r="G250" t="n">
        <v>1760</v>
      </c>
      <c r="H250" t="inlineStr">
        <is>
          <t>A</t>
        </is>
      </c>
      <c r="I250" t="inlineStr">
        <is>
          <t>Eventos</t>
        </is>
      </c>
      <c r="J250" t="inlineStr">
        <is>
          <t>3/2026</t>
        </is>
      </c>
    </row>
    <row r="251">
      <c r="A251" t="inlineStr">
        <is>
          <t>Arcos</t>
        </is>
      </c>
      <c r="B251" s="551" t="n">
        <v>46082</v>
      </c>
      <c r="C251" t="inlineStr">
        <is>
          <t>PAULICEIA</t>
        </is>
      </c>
      <c r="D251" t="inlineStr">
        <is>
          <t>[Evento] - Riachuelo</t>
        </is>
      </c>
      <c r="E251" t="inlineStr">
        <is>
          <t>AUTORAIS</t>
        </is>
      </c>
      <c r="F251" t="n">
        <v>32</v>
      </c>
      <c r="G251" t="n">
        <v>1152</v>
      </c>
      <c r="H251" t="inlineStr">
        <is>
          <t>B</t>
        </is>
      </c>
      <c r="I251" t="inlineStr">
        <is>
          <t>Eventos</t>
        </is>
      </c>
      <c r="J251" t="inlineStr">
        <is>
          <t>3/2026</t>
        </is>
      </c>
    </row>
    <row r="252">
      <c r="A252" t="inlineStr">
        <is>
          <t>Arcos</t>
        </is>
      </c>
      <c r="B252" s="551" t="n">
        <v>46082</v>
      </c>
      <c r="C252" t="inlineStr">
        <is>
          <t>VIRADO</t>
        </is>
      </c>
      <c r="D252" t="inlineStr">
        <is>
          <t>[Evento] - Riachuelo</t>
        </is>
      </c>
      <c r="E252" t="inlineStr">
        <is>
          <t>AUTORAIS</t>
        </is>
      </c>
      <c r="F252" t="n">
        <v>41</v>
      </c>
      <c r="G252" t="n">
        <v>1599</v>
      </c>
      <c r="H252" t="inlineStr">
        <is>
          <t>A</t>
        </is>
      </c>
      <c r="I252" t="inlineStr">
        <is>
          <t>Eventos</t>
        </is>
      </c>
      <c r="J252" t="inlineStr">
        <is>
          <t>3/2026</t>
        </is>
      </c>
    </row>
    <row r="253">
      <c r="A253" t="inlineStr">
        <is>
          <t>Arcos</t>
        </is>
      </c>
      <c r="B253" s="551" t="n">
        <v>46082</v>
      </c>
      <c r="C253" t="inlineStr">
        <is>
          <t>SALADA DE CAMARÃO</t>
        </is>
      </c>
      <c r="D253" t="inlineStr">
        <is>
          <t>[Evento] - Riachuelo</t>
        </is>
      </c>
      <c r="E253" t="inlineStr">
        <is>
          <t>ENTRADA</t>
        </is>
      </c>
      <c r="F253" t="n">
        <v>62</v>
      </c>
      <c r="G253" t="n">
        <v>2542</v>
      </c>
      <c r="H253" t="inlineStr">
        <is>
          <t>A</t>
        </is>
      </c>
      <c r="I253" t="inlineStr">
        <is>
          <t>Eventos</t>
        </is>
      </c>
      <c r="J253" t="inlineStr">
        <is>
          <t>3/2026</t>
        </is>
      </c>
    </row>
    <row r="254">
      <c r="A254" t="inlineStr">
        <is>
          <t>Arcos</t>
        </is>
      </c>
      <c r="B254" s="551" t="n">
        <v>46082</v>
      </c>
      <c r="C254" t="inlineStr">
        <is>
          <t>Picadinho de Mignon</t>
        </is>
      </c>
      <c r="D254" t="inlineStr">
        <is>
          <t>[Evento] - Riachuelo</t>
        </is>
      </c>
      <c r="E254" t="inlineStr">
        <is>
          <t>Pratos Principais</t>
        </is>
      </c>
      <c r="F254" t="n">
        <v>140</v>
      </c>
      <c r="G254" t="n">
        <v>7840</v>
      </c>
      <c r="H254" t="inlineStr">
        <is>
          <t>A</t>
        </is>
      </c>
      <c r="I254" t="inlineStr">
        <is>
          <t>Eventos</t>
        </is>
      </c>
      <c r="J254" t="inlineStr">
        <is>
          <t>3/2026</t>
        </is>
      </c>
    </row>
    <row r="255">
      <c r="A255" t="inlineStr">
        <is>
          <t>Arcos</t>
        </is>
      </c>
      <c r="B255" s="551" t="n">
        <v>46082</v>
      </c>
      <c r="C255" t="inlineStr">
        <is>
          <t>PICADINHO VEGETARIANO</t>
        </is>
      </c>
      <c r="D255" t="inlineStr">
        <is>
          <t>[Evento] - Riachuelo</t>
        </is>
      </c>
      <c r="E255" t="inlineStr">
        <is>
          <t>PRATOS PRINCIPAIS</t>
        </is>
      </c>
      <c r="F255" t="n">
        <v>15</v>
      </c>
      <c r="G255" t="n">
        <v>765</v>
      </c>
      <c r="H255" t="inlineStr">
        <is>
          <t>A</t>
        </is>
      </c>
      <c r="I255" t="inlineStr">
        <is>
          <t>Eventos</t>
        </is>
      </c>
      <c r="J255" t="inlineStr">
        <is>
          <t>3/2026</t>
        </is>
      </c>
    </row>
    <row r="256">
      <c r="A256" t="inlineStr">
        <is>
          <t>Arcos</t>
        </is>
      </c>
      <c r="B256" s="551" t="n">
        <v>46082</v>
      </c>
      <c r="C256" t="inlineStr">
        <is>
          <t>SODA</t>
        </is>
      </c>
      <c r="D256" t="inlineStr">
        <is>
          <t>[Evento] - Riachuelo</t>
        </is>
      </c>
      <c r="E256" t="inlineStr">
        <is>
          <t>SOFTS</t>
        </is>
      </c>
      <c r="F256" t="n">
        <v>5</v>
      </c>
      <c r="G256" t="n">
        <v>40</v>
      </c>
      <c r="H256" t="inlineStr">
        <is>
          <t>B</t>
        </is>
      </c>
      <c r="I256" t="inlineStr">
        <is>
          <t>Eventos</t>
        </is>
      </c>
      <c r="J256" t="inlineStr">
        <is>
          <t>3/2026</t>
        </is>
      </c>
    </row>
    <row r="257">
      <c r="A257" t="inlineStr">
        <is>
          <t>Arcos</t>
        </is>
      </c>
      <c r="B257" s="551" t="n">
        <v>46082</v>
      </c>
      <c r="C257" t="inlineStr">
        <is>
          <t>GUARANÁ</t>
        </is>
      </c>
      <c r="D257" t="inlineStr">
        <is>
          <t>[Evento] - Riachuelo</t>
        </is>
      </c>
      <c r="E257" t="inlineStr">
        <is>
          <t>SOFTS</t>
        </is>
      </c>
      <c r="F257" t="n">
        <v>5</v>
      </c>
      <c r="G257" t="n">
        <v>40</v>
      </c>
      <c r="H257" t="inlineStr">
        <is>
          <t>B</t>
        </is>
      </c>
      <c r="I257" t="inlineStr">
        <is>
          <t>Eventos</t>
        </is>
      </c>
      <c r="J257" t="inlineStr">
        <is>
          <t>3/2026</t>
        </is>
      </c>
    </row>
    <row r="258">
      <c r="A258" t="inlineStr">
        <is>
          <t>Arcos</t>
        </is>
      </c>
      <c r="B258" s="551" t="n">
        <v>46082</v>
      </c>
      <c r="C258" t="inlineStr">
        <is>
          <t>PEPSI ZERO</t>
        </is>
      </c>
      <c r="D258" t="inlineStr">
        <is>
          <t>[Evento] - Riachuelo</t>
        </is>
      </c>
      <c r="E258" t="inlineStr">
        <is>
          <t>SOFTS</t>
        </is>
      </c>
      <c r="F258" t="n">
        <v>10</v>
      </c>
      <c r="G258" t="n">
        <v>80</v>
      </c>
      <c r="H258" t="inlineStr">
        <is>
          <t>B</t>
        </is>
      </c>
      <c r="I258" t="inlineStr">
        <is>
          <t>Eventos</t>
        </is>
      </c>
      <c r="J258" t="inlineStr">
        <is>
          <t>3/2026</t>
        </is>
      </c>
    </row>
    <row r="259">
      <c r="A259" t="inlineStr">
        <is>
          <t>Arcos</t>
        </is>
      </c>
      <c r="B259" s="551" t="n">
        <v>46082</v>
      </c>
      <c r="C259" t="inlineStr">
        <is>
          <t>MOUSSE DE CHOCOLATE</t>
        </is>
      </c>
      <c r="D259" t="inlineStr">
        <is>
          <t>[Evento] - Riachuelo</t>
        </is>
      </c>
      <c r="E259" t="inlineStr">
        <is>
          <t>SOBREMESAS</t>
        </is>
      </c>
      <c r="F259" t="n">
        <v>49</v>
      </c>
      <c r="G259" t="n">
        <v>1862</v>
      </c>
      <c r="H259" t="inlineStr">
        <is>
          <t>A</t>
        </is>
      </c>
      <c r="I259" t="inlineStr">
        <is>
          <t>Eventos</t>
        </is>
      </c>
      <c r="J259" t="inlineStr">
        <is>
          <t>3/2026</t>
        </is>
      </c>
    </row>
    <row r="260">
      <c r="A260" t="inlineStr">
        <is>
          <t>Arcos</t>
        </is>
      </c>
      <c r="B260" s="551" t="n">
        <v>46082</v>
      </c>
      <c r="C260" t="inlineStr">
        <is>
          <t>PEPSI</t>
        </is>
      </c>
      <c r="D260" t="inlineStr">
        <is>
          <t>[Evento] - Riachuelo</t>
        </is>
      </c>
      <c r="E260" t="inlineStr">
        <is>
          <t>SOFTS</t>
        </is>
      </c>
      <c r="F260" t="n">
        <v>10</v>
      </c>
      <c r="G260" t="n">
        <v>80</v>
      </c>
      <c r="H260" t="inlineStr">
        <is>
          <t>B</t>
        </is>
      </c>
      <c r="I260" t="inlineStr">
        <is>
          <t>Eventos</t>
        </is>
      </c>
      <c r="J260" t="inlineStr">
        <is>
          <t>3/2026</t>
        </is>
      </c>
    </row>
    <row r="261">
      <c r="A261" t="inlineStr">
        <is>
          <t>Arcos</t>
        </is>
      </c>
      <c r="B261" s="551" t="n">
        <v>46082</v>
      </c>
      <c r="C261" t="inlineStr">
        <is>
          <t>BOLINHO DE ARROZ</t>
        </is>
      </c>
      <c r="D261" t="inlineStr">
        <is>
          <t>[Evento] - Riachuelo</t>
        </is>
      </c>
      <c r="E261" t="inlineStr">
        <is>
          <t>Petiscos</t>
        </is>
      </c>
      <c r="F261" t="n">
        <v>40</v>
      </c>
      <c r="G261" t="n">
        <v>1680</v>
      </c>
      <c r="H261" t="inlineStr">
        <is>
          <t>A</t>
        </is>
      </c>
      <c r="I261" t="inlineStr">
        <is>
          <t>Eventos</t>
        </is>
      </c>
      <c r="J261" t="inlineStr">
        <is>
          <t>3/2026</t>
        </is>
      </c>
    </row>
    <row r="262">
      <c r="A262" t="inlineStr">
        <is>
          <t>Arcos</t>
        </is>
      </c>
      <c r="B262" s="551" t="n">
        <v>46082</v>
      </c>
      <c r="C262" t="inlineStr">
        <is>
          <t>GARNIER</t>
        </is>
      </c>
      <c r="D262" t="inlineStr">
        <is>
          <t>[Evento] - Riachuelo</t>
        </is>
      </c>
      <c r="E262" t="inlineStr">
        <is>
          <t>Sem Álcool</t>
        </is>
      </c>
      <c r="F262" t="n">
        <v>30</v>
      </c>
      <c r="G262" t="n">
        <v>570</v>
      </c>
      <c r="H262" t="inlineStr">
        <is>
          <t>B</t>
        </is>
      </c>
      <c r="I262" t="inlineStr">
        <is>
          <t>Eventos</t>
        </is>
      </c>
      <c r="J262" t="inlineStr">
        <is>
          <t>3/2026</t>
        </is>
      </c>
    </row>
    <row r="263">
      <c r="A263" t="inlineStr">
        <is>
          <t>Arcos</t>
        </is>
      </c>
      <c r="B263" s="551" t="n">
        <v>46082</v>
      </c>
      <c r="C263" t="inlineStr">
        <is>
          <t>NOBRE</t>
        </is>
      </c>
      <c r="D263" t="inlineStr">
        <is>
          <t>[Evento] - Riachuelo</t>
        </is>
      </c>
      <c r="E263" t="inlineStr">
        <is>
          <t>NÃO ALCOÓLICOS</t>
        </is>
      </c>
      <c r="F263" t="n">
        <v>43</v>
      </c>
      <c r="G263" t="n">
        <v>817</v>
      </c>
      <c r="H263" t="inlineStr">
        <is>
          <t>B</t>
        </is>
      </c>
      <c r="I263" t="inlineStr">
        <is>
          <t>Eventos</t>
        </is>
      </c>
      <c r="J263" t="inlineStr">
        <is>
          <t>3/2026</t>
        </is>
      </c>
    </row>
    <row r="264">
      <c r="A264" t="inlineStr">
        <is>
          <t>Arcos</t>
        </is>
      </c>
      <c r="B264" s="551" t="n">
        <v>46082</v>
      </c>
      <c r="C264" t="inlineStr">
        <is>
          <t>SÁBLE DE ABACAXI</t>
        </is>
      </c>
      <c r="D264" t="inlineStr">
        <is>
          <t>[Evento] - Riachuelo</t>
        </is>
      </c>
      <c r="E264" t="inlineStr">
        <is>
          <t>SOBREMESAS</t>
        </is>
      </c>
      <c r="F264" t="n">
        <v>10</v>
      </c>
      <c r="G264" t="n">
        <v>350</v>
      </c>
      <c r="H264" t="inlineStr">
        <is>
          <t>B</t>
        </is>
      </c>
      <c r="I264" t="inlineStr">
        <is>
          <t>Eventos</t>
        </is>
      </c>
      <c r="J264" t="inlineStr">
        <is>
          <t>3/2026</t>
        </is>
      </c>
    </row>
    <row r="265">
      <c r="A265" t="inlineStr">
        <is>
          <t>Arcos</t>
        </is>
      </c>
      <c r="B265" s="551" t="n">
        <v>46082</v>
      </c>
      <c r="C265" t="inlineStr">
        <is>
          <t>CORDEIRO COM COALHADA</t>
        </is>
      </c>
      <c r="D265" t="inlineStr">
        <is>
          <t>30% FÁBRICA DE BARES - CPF</t>
        </is>
      </c>
      <c r="E265" t="inlineStr">
        <is>
          <t>PRATOS PRINCIPAIS</t>
        </is>
      </c>
      <c r="F265" t="n">
        <v>3</v>
      </c>
      <c r="G265" t="n">
        <v>72.90000000000001</v>
      </c>
      <c r="H265" t="inlineStr">
        <is>
          <t>A</t>
        </is>
      </c>
      <c r="J265" t="inlineStr">
        <is>
          <t>3/2026</t>
        </is>
      </c>
    </row>
    <row r="266">
      <c r="A266" t="inlineStr">
        <is>
          <t>Arcos</t>
        </is>
      </c>
      <c r="B266" s="551" t="n">
        <v>46082</v>
      </c>
      <c r="C266" t="inlineStr">
        <is>
          <t>CRUDA NO BRIOCHE</t>
        </is>
      </c>
      <c r="D266" t="inlineStr">
        <is>
          <t>30% FÁBRICA DE BARES - CPF</t>
        </is>
      </c>
      <c r="E266" t="inlineStr">
        <is>
          <t>ENTRADA</t>
        </is>
      </c>
      <c r="F266" t="n">
        <v>5</v>
      </c>
      <c r="G266" t="n">
        <v>108</v>
      </c>
      <c r="H266" t="inlineStr">
        <is>
          <t>A</t>
        </is>
      </c>
      <c r="J266" t="inlineStr">
        <is>
          <t>3/2026</t>
        </is>
      </c>
    </row>
    <row r="267">
      <c r="A267" t="inlineStr">
        <is>
          <t>Arcos</t>
        </is>
      </c>
      <c r="B267" s="551" t="n">
        <v>46082</v>
      </c>
      <c r="C267" t="inlineStr">
        <is>
          <t>GARNIER</t>
        </is>
      </c>
      <c r="D267" t="inlineStr">
        <is>
          <t>30% FÁBRICA DE BARES - CPF</t>
        </is>
      </c>
      <c r="E267" t="inlineStr">
        <is>
          <t>Sem Álcool</t>
        </is>
      </c>
      <c r="F267" t="n">
        <v>1</v>
      </c>
      <c r="G267" t="n">
        <v>5.7</v>
      </c>
      <c r="H267" t="inlineStr">
        <is>
          <t>B</t>
        </is>
      </c>
      <c r="J267" t="inlineStr">
        <is>
          <t>3/2026</t>
        </is>
      </c>
    </row>
    <row r="268">
      <c r="A268" t="inlineStr">
        <is>
          <t>Arcos</t>
        </is>
      </c>
      <c r="B268" s="551" t="n">
        <v>46082</v>
      </c>
      <c r="C268" t="inlineStr">
        <is>
          <t>GOHAN COM COGUMELO</t>
        </is>
      </c>
      <c r="D268" t="inlineStr">
        <is>
          <t>30% FÁBRICA DE BARES - CPF</t>
        </is>
      </c>
      <c r="E268" t="inlineStr">
        <is>
          <t>PRATOS PRINCIPAIS</t>
        </is>
      </c>
      <c r="F268" t="n">
        <v>5</v>
      </c>
      <c r="G268" t="n">
        <v>73.5</v>
      </c>
      <c r="H268" t="inlineStr">
        <is>
          <t>A</t>
        </is>
      </c>
      <c r="J268" t="inlineStr">
        <is>
          <t>3/2026</t>
        </is>
      </c>
    </row>
    <row r="269">
      <c r="A269" t="inlineStr">
        <is>
          <t>Arcos</t>
        </is>
      </c>
      <c r="B269" s="551" t="n">
        <v>46082</v>
      </c>
      <c r="C269" t="inlineStr">
        <is>
          <t>ANCHO E BATATA</t>
        </is>
      </c>
      <c r="D269" t="inlineStr">
        <is>
          <t>30% FÁBRICA DE BARES - CPF</t>
        </is>
      </c>
      <c r="E269" t="inlineStr">
        <is>
          <t>PRATOS PRINCIPAIS</t>
        </is>
      </c>
      <c r="F269" t="n">
        <v>8</v>
      </c>
      <c r="G269" t="n">
        <v>259.2</v>
      </c>
      <c r="H269" t="inlineStr">
        <is>
          <t>A</t>
        </is>
      </c>
      <c r="J269" t="inlineStr">
        <is>
          <t>3/2026</t>
        </is>
      </c>
    </row>
    <row r="270">
      <c r="A270" t="inlineStr">
        <is>
          <t>Arcos</t>
        </is>
      </c>
      <c r="B270" s="551" t="n">
        <v>46082</v>
      </c>
      <c r="C270" t="inlineStr">
        <is>
          <t>JORNADA 1</t>
        </is>
      </c>
      <c r="D270" t="inlineStr">
        <is>
          <t>30% FÁBRICA DE BARES - CPF</t>
        </is>
      </c>
      <c r="E270" t="inlineStr">
        <is>
          <t>PROMOCIONAL</t>
        </is>
      </c>
      <c r="F270" t="n">
        <v>1</v>
      </c>
      <c r="G270" t="n">
        <v>35.1</v>
      </c>
      <c r="H270" t="inlineStr">
        <is>
          <t>B</t>
        </is>
      </c>
      <c r="J270" t="inlineStr">
        <is>
          <t>3/2026</t>
        </is>
      </c>
    </row>
    <row r="271">
      <c r="A271" t="inlineStr">
        <is>
          <t>Arcos</t>
        </is>
      </c>
      <c r="B271" s="551" t="n">
        <v>46082</v>
      </c>
      <c r="C271" t="inlineStr">
        <is>
          <t>VACANTE</t>
        </is>
      </c>
      <c r="D271" t="inlineStr">
        <is>
          <t>30% FÁBRICA DE BARES - CPF</t>
        </is>
      </c>
      <c r="E271" t="inlineStr">
        <is>
          <t>AUTORAIS</t>
        </is>
      </c>
      <c r="F271" t="n">
        <v>4</v>
      </c>
      <c r="G271" t="n">
        <v>64.8</v>
      </c>
      <c r="H271" t="inlineStr">
        <is>
          <t>B</t>
        </is>
      </c>
      <c r="J271" t="inlineStr">
        <is>
          <t>3/2026</t>
        </is>
      </c>
    </row>
    <row r="272">
      <c r="A272" t="inlineStr">
        <is>
          <t>Arcos</t>
        </is>
      </c>
      <c r="B272" s="551" t="n">
        <v>46082</v>
      </c>
      <c r="C272" t="inlineStr">
        <is>
          <t>JORNADA 3</t>
        </is>
      </c>
      <c r="D272" t="inlineStr">
        <is>
          <t>30% FÁBRICA DE BARES - CPF</t>
        </is>
      </c>
      <c r="E272" t="inlineStr">
        <is>
          <t>PROMOCIONAL</t>
        </is>
      </c>
      <c r="F272" t="n">
        <v>1</v>
      </c>
      <c r="G272" t="n">
        <v>35.1</v>
      </c>
      <c r="H272" t="inlineStr">
        <is>
          <t>B</t>
        </is>
      </c>
      <c r="J272" t="inlineStr">
        <is>
          <t>3/2026</t>
        </is>
      </c>
    </row>
    <row r="273">
      <c r="A273" t="inlineStr">
        <is>
          <t>Arcos</t>
        </is>
      </c>
      <c r="B273" s="551" t="n">
        <v>46082</v>
      </c>
      <c r="C273" t="inlineStr">
        <is>
          <t>KATHERINE</t>
        </is>
      </c>
      <c r="D273" t="inlineStr">
        <is>
          <t>30% FÁBRICA DE BARES - CPF</t>
        </is>
      </c>
      <c r="E273" t="inlineStr">
        <is>
          <t>AUTORAIS</t>
        </is>
      </c>
      <c r="F273" t="n">
        <v>1</v>
      </c>
      <c r="G273" t="n">
        <v>12.3</v>
      </c>
      <c r="H273" t="inlineStr">
        <is>
          <t>B</t>
        </is>
      </c>
      <c r="J273" t="inlineStr">
        <is>
          <t>3/2026</t>
        </is>
      </c>
    </row>
    <row r="274">
      <c r="A274" t="inlineStr">
        <is>
          <t>Arcos</t>
        </is>
      </c>
      <c r="B274" s="551" t="n">
        <v>46082</v>
      </c>
      <c r="C274" t="inlineStr">
        <is>
          <t>DESVAIRADA</t>
        </is>
      </c>
      <c r="D274" t="inlineStr">
        <is>
          <t>30% FÁBRICA DE BARES - CPF</t>
        </is>
      </c>
      <c r="E274" t="inlineStr">
        <is>
          <t>NÃO ALCOÓLICOS</t>
        </is>
      </c>
      <c r="F274" t="n">
        <v>1</v>
      </c>
      <c r="G274" t="n">
        <v>5.7</v>
      </c>
      <c r="H274" t="inlineStr">
        <is>
          <t>B</t>
        </is>
      </c>
      <c r="J274" t="inlineStr">
        <is>
          <t>3/2026</t>
        </is>
      </c>
    </row>
    <row r="275">
      <c r="A275" t="inlineStr">
        <is>
          <t>Arcos</t>
        </is>
      </c>
      <c r="B275" s="551" t="n">
        <v>46082</v>
      </c>
      <c r="C275" t="inlineStr">
        <is>
          <t>LINGUINE COM CAMARÕES</t>
        </is>
      </c>
      <c r="D275" t="inlineStr">
        <is>
          <t>30% FÁBRICA DE BARES - CPF</t>
        </is>
      </c>
      <c r="E275" t="inlineStr">
        <is>
          <t>PRATOS PRINCIPAIS</t>
        </is>
      </c>
      <c r="F275" t="n">
        <v>3</v>
      </c>
      <c r="G275" t="n">
        <v>66.59999999999999</v>
      </c>
      <c r="H275" t="inlineStr">
        <is>
          <t>A</t>
        </is>
      </c>
      <c r="J275" t="inlineStr">
        <is>
          <t>3/2026</t>
        </is>
      </c>
    </row>
    <row r="276">
      <c r="A276" t="inlineStr">
        <is>
          <t>Arcos</t>
        </is>
      </c>
      <c r="B276" s="551" t="n">
        <v>46082</v>
      </c>
      <c r="C276" t="inlineStr">
        <is>
          <t>BROWN DERBY</t>
        </is>
      </c>
      <c r="D276" t="inlineStr">
        <is>
          <t>30% FÁBRICA DE BARES - CPF</t>
        </is>
      </c>
      <c r="E276" t="inlineStr">
        <is>
          <t>CLÁSSICOS</t>
        </is>
      </c>
      <c r="F276" t="n">
        <v>1</v>
      </c>
      <c r="G276" t="n">
        <v>11.7</v>
      </c>
      <c r="H276" t="inlineStr">
        <is>
          <t>B</t>
        </is>
      </c>
      <c r="J276" t="inlineStr">
        <is>
          <t>3/2026</t>
        </is>
      </c>
    </row>
    <row r="277">
      <c r="A277" t="inlineStr">
        <is>
          <t>Arcos</t>
        </is>
      </c>
      <c r="B277" s="551" t="n">
        <v>46082</v>
      </c>
      <c r="C277" t="inlineStr">
        <is>
          <t>PORCO, POLENTA E PARMESÃO</t>
        </is>
      </c>
      <c r="D277" t="inlineStr">
        <is>
          <t>30% FÁBRICA DE BARES - CPF</t>
        </is>
      </c>
      <c r="E277" t="inlineStr">
        <is>
          <t>ENTRADA</t>
        </is>
      </c>
      <c r="F277" t="n">
        <v>4</v>
      </c>
      <c r="G277" t="n">
        <v>50.4</v>
      </c>
      <c r="H277" t="inlineStr">
        <is>
          <t>A</t>
        </is>
      </c>
      <c r="J277" t="inlineStr">
        <is>
          <t>3/2026</t>
        </is>
      </c>
    </row>
    <row r="278">
      <c r="A278" t="inlineStr">
        <is>
          <t>Arcos</t>
        </is>
      </c>
      <c r="B278" s="551" t="n">
        <v>46082</v>
      </c>
      <c r="C278" t="inlineStr">
        <is>
          <t>SALADA DE CAMARÃO</t>
        </is>
      </c>
      <c r="D278" t="inlineStr">
        <is>
          <t>30% FÁBRICA DE BARES - CPF</t>
        </is>
      </c>
      <c r="E278" t="inlineStr">
        <is>
          <t>ENTRADA</t>
        </is>
      </c>
      <c r="F278" t="n">
        <v>5</v>
      </c>
      <c r="G278" t="n">
        <v>61.5</v>
      </c>
      <c r="H278" t="inlineStr">
        <is>
          <t>A</t>
        </is>
      </c>
      <c r="J278" t="inlineStr">
        <is>
          <t>3/2026</t>
        </is>
      </c>
    </row>
    <row r="279">
      <c r="A279" t="inlineStr">
        <is>
          <t>Arcos</t>
        </is>
      </c>
      <c r="B279" s="551" t="n">
        <v>46082</v>
      </c>
      <c r="C279" t="inlineStr">
        <is>
          <t>Pão de queijo Arcos</t>
        </is>
      </c>
      <c r="D279" t="inlineStr">
        <is>
          <t>30% FÁBRICA DE BARES - CPF</t>
        </is>
      </c>
      <c r="E279" t="inlineStr">
        <is>
          <t>Comidinhas</t>
        </is>
      </c>
      <c r="F279" t="n">
        <v>1</v>
      </c>
      <c r="G279" t="n">
        <v>3.6</v>
      </c>
      <c r="H279" t="inlineStr">
        <is>
          <t>A</t>
        </is>
      </c>
      <c r="J279" t="inlineStr">
        <is>
          <t>3/2026</t>
        </is>
      </c>
    </row>
    <row r="280">
      <c r="A280" t="inlineStr">
        <is>
          <t>Arcos</t>
        </is>
      </c>
      <c r="B280" s="551" t="n">
        <v>46082</v>
      </c>
      <c r="C280" t="inlineStr">
        <is>
          <t>NOBRE</t>
        </is>
      </c>
      <c r="D280" t="inlineStr">
        <is>
          <t>30% FÁBRICA DE BARES - CPF</t>
        </is>
      </c>
      <c r="E280" t="inlineStr">
        <is>
          <t>NÃO ALCOÓLICOS</t>
        </is>
      </c>
      <c r="F280" t="n">
        <v>4</v>
      </c>
      <c r="G280" t="n">
        <v>22.8</v>
      </c>
      <c r="H280" t="inlineStr">
        <is>
          <t>B</t>
        </is>
      </c>
      <c r="J280" t="inlineStr">
        <is>
          <t>3/2026</t>
        </is>
      </c>
    </row>
    <row r="281">
      <c r="A281" t="inlineStr">
        <is>
          <t>Arcos</t>
        </is>
      </c>
      <c r="B281" s="551" t="n">
        <v>46082</v>
      </c>
      <c r="C281" t="inlineStr">
        <is>
          <t>JORNADA 2</t>
        </is>
      </c>
      <c r="D281" t="inlineStr">
        <is>
          <t>30% FÁBRICA DE BARES - CPF</t>
        </is>
      </c>
      <c r="E281" t="inlineStr">
        <is>
          <t>PROMOCIONAL</t>
        </is>
      </c>
      <c r="F281" t="n">
        <v>1</v>
      </c>
      <c r="G281" t="n">
        <v>35.1</v>
      </c>
      <c r="H281" t="inlineStr">
        <is>
          <t>B</t>
        </is>
      </c>
      <c r="J281" t="inlineStr">
        <is>
          <t>3/2026</t>
        </is>
      </c>
    </row>
    <row r="282">
      <c r="A282" t="inlineStr">
        <is>
          <t>Arcos</t>
        </is>
      </c>
      <c r="B282" s="551" t="n">
        <v>46082</v>
      </c>
      <c r="C282" t="inlineStr">
        <is>
          <t>SÁBLE DE ABACAXI</t>
        </is>
      </c>
      <c r="D282" t="inlineStr">
        <is>
          <t>30% FÁBRICA DE BARES - CPF</t>
        </is>
      </c>
      <c r="E282" t="inlineStr">
        <is>
          <t>SOBREMESAS</t>
        </is>
      </c>
      <c r="F282" t="n">
        <v>2</v>
      </c>
      <c r="G282" t="n">
        <v>21</v>
      </c>
      <c r="H282" t="inlineStr">
        <is>
          <t>B</t>
        </is>
      </c>
      <c r="J282" t="inlineStr">
        <is>
          <t>3/2026</t>
        </is>
      </c>
    </row>
    <row r="283">
      <c r="A283" t="inlineStr">
        <is>
          <t>Arcos</t>
        </is>
      </c>
      <c r="B283" s="551" t="n">
        <v>46082</v>
      </c>
      <c r="C283" t="inlineStr">
        <is>
          <t>SODA</t>
        </is>
      </c>
      <c r="D283" t="inlineStr">
        <is>
          <t>30% FÁBRICA DE BARES - CPF</t>
        </is>
      </c>
      <c r="E283" t="inlineStr">
        <is>
          <t>SOFTS</t>
        </is>
      </c>
      <c r="F283" t="n">
        <v>1</v>
      </c>
      <c r="G283" t="n">
        <v>2.4</v>
      </c>
      <c r="H283" t="inlineStr">
        <is>
          <t>B</t>
        </is>
      </c>
      <c r="J283" t="inlineStr">
        <is>
          <t>3/2026</t>
        </is>
      </c>
    </row>
    <row r="284">
      <c r="A284" t="inlineStr">
        <is>
          <t>Arcos</t>
        </is>
      </c>
      <c r="B284" s="551" t="n">
        <v>46082</v>
      </c>
      <c r="C284" t="inlineStr">
        <is>
          <t>Café coado</t>
        </is>
      </c>
      <c r="D284" t="inlineStr">
        <is>
          <t>30% FÁBRICA DE BARES - CPF</t>
        </is>
      </c>
      <c r="E284" t="inlineStr">
        <is>
          <t>Bebidas quentes</t>
        </is>
      </c>
      <c r="F284" t="n">
        <v>2</v>
      </c>
      <c r="G284" t="n">
        <v>4.8</v>
      </c>
      <c r="H284" t="inlineStr">
        <is>
          <t>B</t>
        </is>
      </c>
      <c r="J284" t="inlineStr">
        <is>
          <t>3/2026</t>
        </is>
      </c>
    </row>
    <row r="285">
      <c r="A285" t="inlineStr">
        <is>
          <t>Arcos</t>
        </is>
      </c>
      <c r="B285" s="551" t="n">
        <v>46082</v>
      </c>
      <c r="C285" t="inlineStr">
        <is>
          <t>Batatinha Brava com Ervas</t>
        </is>
      </c>
      <c r="D285" t="inlineStr">
        <is>
          <t>30% FÁBRICA DE BARES - CPF</t>
        </is>
      </c>
      <c r="E285" t="inlineStr">
        <is>
          <t>Entradas</t>
        </is>
      </c>
      <c r="F285" t="n">
        <v>4</v>
      </c>
      <c r="G285" t="n">
        <v>38.4</v>
      </c>
      <c r="H285" t="inlineStr">
        <is>
          <t>A</t>
        </is>
      </c>
      <c r="J285" t="inlineStr">
        <is>
          <t>3/2026</t>
        </is>
      </c>
    </row>
    <row r="286">
      <c r="A286" t="inlineStr">
        <is>
          <t>Arcos</t>
        </is>
      </c>
      <c r="B286" s="551" t="n">
        <v>46082</v>
      </c>
      <c r="C286" t="inlineStr">
        <is>
          <t>Latte</t>
        </is>
      </c>
      <c r="D286" t="inlineStr">
        <is>
          <t>30% FÁBRICA DE BARES - CPF</t>
        </is>
      </c>
      <c r="E286" t="inlineStr">
        <is>
          <t>Bebidas quentes</t>
        </is>
      </c>
      <c r="F286" t="n">
        <v>2</v>
      </c>
      <c r="G286" t="n">
        <v>10.8</v>
      </c>
      <c r="H286" t="inlineStr">
        <is>
          <t>B</t>
        </is>
      </c>
      <c r="J286" t="inlineStr">
        <is>
          <t>3/2026</t>
        </is>
      </c>
    </row>
    <row r="287">
      <c r="A287" t="inlineStr">
        <is>
          <t>Arcos</t>
        </is>
      </c>
      <c r="B287" s="551" t="n">
        <v>46082</v>
      </c>
      <c r="C287" t="inlineStr">
        <is>
          <t>SODA ZERO</t>
        </is>
      </c>
      <c r="D287" t="inlineStr">
        <is>
          <t>30% FÁBRICA DE BARES - CPF</t>
        </is>
      </c>
      <c r="E287" t="inlineStr">
        <is>
          <t>SOFTS</t>
        </is>
      </c>
      <c r="F287" t="n">
        <v>1</v>
      </c>
      <c r="G287" t="n">
        <v>2.4</v>
      </c>
      <c r="H287" t="inlineStr">
        <is>
          <t>B</t>
        </is>
      </c>
      <c r="J287" t="inlineStr">
        <is>
          <t>3/2026</t>
        </is>
      </c>
    </row>
    <row r="288">
      <c r="A288" t="inlineStr">
        <is>
          <t>Arcos</t>
        </is>
      </c>
      <c r="B288" s="551" t="n">
        <v>46082</v>
      </c>
      <c r="C288" t="inlineStr">
        <is>
          <t>Bolo do dia</t>
        </is>
      </c>
      <c r="D288" t="inlineStr">
        <is>
          <t>30% FÁBRICA DE BARES - CPF</t>
        </is>
      </c>
      <c r="E288" t="inlineStr">
        <is>
          <t>Comidinhas</t>
        </is>
      </c>
      <c r="F288" t="n">
        <v>12</v>
      </c>
      <c r="G288" t="n">
        <v>54</v>
      </c>
      <c r="H288" t="inlineStr">
        <is>
          <t>A</t>
        </is>
      </c>
      <c r="J288" t="inlineStr">
        <is>
          <t>3/2026</t>
        </is>
      </c>
    </row>
    <row r="289">
      <c r="A289" t="inlineStr">
        <is>
          <t>Arcos</t>
        </is>
      </c>
      <c r="B289" s="551" t="n">
        <v>46082</v>
      </c>
      <c r="C289" t="inlineStr">
        <is>
          <t>Suco de abacaxi</t>
        </is>
      </c>
      <c r="D289" t="inlineStr">
        <is>
          <t>30% FÁBRICA DE BARES - CPF</t>
        </is>
      </c>
      <c r="E289" t="inlineStr">
        <is>
          <t>Sucos</t>
        </is>
      </c>
      <c r="F289" t="n">
        <v>1</v>
      </c>
      <c r="G289" t="n">
        <v>3.6</v>
      </c>
      <c r="H289" t="inlineStr">
        <is>
          <t>B</t>
        </is>
      </c>
      <c r="J289" t="inlineStr">
        <is>
          <t>3/2026</t>
        </is>
      </c>
    </row>
    <row r="290">
      <c r="A290" t="inlineStr">
        <is>
          <t>Arcos</t>
        </is>
      </c>
      <c r="B290" s="551" t="n">
        <v>46082</v>
      </c>
      <c r="C290" t="inlineStr">
        <is>
          <t>PICADINHO VEGETARIANO</t>
        </is>
      </c>
      <c r="D290" t="inlineStr">
        <is>
          <t>30% FÁBRICA DE BARES - CPF</t>
        </is>
      </c>
      <c r="E290" t="inlineStr">
        <is>
          <t>PRATOS PRINCIPAIS</t>
        </is>
      </c>
      <c r="F290" t="n">
        <v>2</v>
      </c>
      <c r="G290" t="n">
        <v>30.6</v>
      </c>
      <c r="H290" t="inlineStr">
        <is>
          <t>A</t>
        </is>
      </c>
      <c r="J290" t="inlineStr">
        <is>
          <t>3/2026</t>
        </is>
      </c>
    </row>
    <row r="291">
      <c r="A291" t="inlineStr">
        <is>
          <t>Arcos</t>
        </is>
      </c>
      <c r="B291" s="551" t="n">
        <v>46082</v>
      </c>
      <c r="C291" t="inlineStr">
        <is>
          <t>RABANADA</t>
        </is>
      </c>
      <c r="D291" t="inlineStr">
        <is>
          <t>30% FÁBRICA DE BARES - CPF</t>
        </is>
      </c>
      <c r="E291" t="inlineStr">
        <is>
          <t>MATINAIS</t>
        </is>
      </c>
      <c r="F291" t="n">
        <v>1</v>
      </c>
      <c r="G291" t="n">
        <v>8.699999999999999</v>
      </c>
      <c r="H291" t="inlineStr">
        <is>
          <t>A</t>
        </is>
      </c>
      <c r="J291" t="inlineStr">
        <is>
          <t>3/2026</t>
        </is>
      </c>
    </row>
    <row r="292">
      <c r="A292" t="inlineStr">
        <is>
          <t>Arcos</t>
        </is>
      </c>
      <c r="B292" s="551" t="n">
        <v>46082</v>
      </c>
      <c r="C292" t="inlineStr">
        <is>
          <t>Cold Brew</t>
        </is>
      </c>
      <c r="D292" t="inlineStr">
        <is>
          <t>30% FÁBRICA DE BARES - CPF</t>
        </is>
      </c>
      <c r="E292" t="inlineStr">
        <is>
          <t>Cafés gelados</t>
        </is>
      </c>
      <c r="F292" t="n">
        <v>1</v>
      </c>
      <c r="G292" t="n">
        <v>4.8</v>
      </c>
      <c r="H292" t="inlineStr">
        <is>
          <t>B</t>
        </is>
      </c>
      <c r="J292" t="inlineStr">
        <is>
          <t>3/2026</t>
        </is>
      </c>
    </row>
    <row r="293">
      <c r="A293" t="inlineStr">
        <is>
          <t>Arcos</t>
        </is>
      </c>
      <c r="B293" s="551" t="n">
        <v>46082</v>
      </c>
      <c r="C293" t="inlineStr">
        <is>
          <t>Pão brioche na chapa</t>
        </is>
      </c>
      <c r="D293" t="inlineStr">
        <is>
          <t>30% FÁBRICA DE BARES - CPF</t>
        </is>
      </c>
      <c r="E293" t="inlineStr">
        <is>
          <t>Comidinhas</t>
        </is>
      </c>
      <c r="F293" t="n">
        <v>3</v>
      </c>
      <c r="G293" t="n">
        <v>12.6</v>
      </c>
      <c r="H293" t="inlineStr">
        <is>
          <t>A</t>
        </is>
      </c>
      <c r="J293" t="inlineStr">
        <is>
          <t>3/2026</t>
        </is>
      </c>
    </row>
    <row r="294">
      <c r="A294" t="inlineStr">
        <is>
          <t>Arcos</t>
        </is>
      </c>
      <c r="B294" s="551" t="n">
        <v>46082</v>
      </c>
      <c r="C294" t="inlineStr">
        <is>
          <t>ELLA</t>
        </is>
      </c>
      <c r="D294" t="inlineStr">
        <is>
          <t>30% FÁBRICA DE BARES - CPF</t>
        </is>
      </c>
      <c r="E294" t="inlineStr">
        <is>
          <t>NÃO ALCOÓLICOS</t>
        </is>
      </c>
      <c r="F294" t="n">
        <v>2</v>
      </c>
      <c r="G294" t="n">
        <v>11.4</v>
      </c>
      <c r="H294" t="inlineStr">
        <is>
          <t>B</t>
        </is>
      </c>
      <c r="J294" t="inlineStr">
        <is>
          <t>3/2026</t>
        </is>
      </c>
    </row>
    <row r="295">
      <c r="A295" t="inlineStr">
        <is>
          <t>Arcos</t>
        </is>
      </c>
      <c r="B295" s="551" t="n">
        <v>46082</v>
      </c>
      <c r="C295" t="inlineStr">
        <is>
          <t>HAMBURGUINHO DA PINA</t>
        </is>
      </c>
      <c r="D295" t="inlineStr">
        <is>
          <t>30% FÁBRICA DE BARES - CPF</t>
        </is>
      </c>
      <c r="E295" t="inlineStr">
        <is>
          <t>ENTRADA</t>
        </is>
      </c>
      <c r="F295" t="n">
        <v>9</v>
      </c>
      <c r="G295" t="n">
        <v>167.4</v>
      </c>
      <c r="H295" t="inlineStr">
        <is>
          <t>A</t>
        </is>
      </c>
      <c r="J295" t="inlineStr">
        <is>
          <t>3/2026</t>
        </is>
      </c>
    </row>
    <row r="296">
      <c r="A296" t="inlineStr">
        <is>
          <t>Arcos</t>
        </is>
      </c>
      <c r="B296" s="551" t="n">
        <v>46082</v>
      </c>
      <c r="C296" t="inlineStr">
        <is>
          <t>VIRADO</t>
        </is>
      </c>
      <c r="D296" t="inlineStr">
        <is>
          <t>30% FÁBRICA DE BARES - CPF</t>
        </is>
      </c>
      <c r="E296" t="inlineStr">
        <is>
          <t>AUTORAIS</t>
        </is>
      </c>
      <c r="F296" t="n">
        <v>1</v>
      </c>
      <c r="G296" t="n">
        <v>11.7</v>
      </c>
      <c r="H296" t="inlineStr">
        <is>
          <t>A</t>
        </is>
      </c>
      <c r="J296" t="inlineStr">
        <is>
          <t>3/2026</t>
        </is>
      </c>
    </row>
    <row r="297">
      <c r="A297" t="inlineStr">
        <is>
          <t>Arcos</t>
        </is>
      </c>
      <c r="B297" s="551" t="n">
        <v>46082</v>
      </c>
      <c r="C297" t="inlineStr">
        <is>
          <t>PAULICEIA</t>
        </is>
      </c>
      <c r="D297" t="inlineStr">
        <is>
          <t>30% FÁBRICA DE BARES - CPF</t>
        </is>
      </c>
      <c r="E297" t="inlineStr">
        <is>
          <t>AUTORAIS</t>
        </is>
      </c>
      <c r="F297" t="n">
        <v>1</v>
      </c>
      <c r="G297" t="n">
        <v>10.8</v>
      </c>
      <c r="H297" t="inlineStr">
        <is>
          <t>B</t>
        </is>
      </c>
      <c r="J297" t="inlineStr">
        <is>
          <t>3/2026</t>
        </is>
      </c>
    </row>
    <row r="298">
      <c r="A298" t="inlineStr">
        <is>
          <t>Arcos</t>
        </is>
      </c>
      <c r="B298" s="551" t="n">
        <v>46082</v>
      </c>
      <c r="C298" t="inlineStr">
        <is>
          <t>TARTARE DE TOMATE</t>
        </is>
      </c>
      <c r="D298" t="inlineStr">
        <is>
          <t>30% FÁBRICA DE BARES - CPF</t>
        </is>
      </c>
      <c r="E298" t="inlineStr">
        <is>
          <t>ENTRADA</t>
        </is>
      </c>
      <c r="F298" t="n">
        <v>3</v>
      </c>
      <c r="G298" t="n">
        <v>34.2</v>
      </c>
      <c r="H298" t="inlineStr">
        <is>
          <t>A</t>
        </is>
      </c>
      <c r="J298" t="inlineStr">
        <is>
          <t>3/2026</t>
        </is>
      </c>
    </row>
    <row r="299">
      <c r="A299" t="inlineStr">
        <is>
          <t>Arcos</t>
        </is>
      </c>
      <c r="B299" s="551" t="n">
        <v>46082</v>
      </c>
      <c r="C299" t="inlineStr">
        <is>
          <t>CECI</t>
        </is>
      </c>
      <c r="D299" t="inlineStr">
        <is>
          <t>30% FÁBRICA DE BARES - CPF</t>
        </is>
      </c>
      <c r="E299" t="inlineStr">
        <is>
          <t>NÃO ALCOÓLICOS</t>
        </is>
      </c>
      <c r="F299" t="n">
        <v>4</v>
      </c>
      <c r="G299" t="n">
        <v>26.4</v>
      </c>
      <c r="H299" t="inlineStr">
        <is>
          <t>B</t>
        </is>
      </c>
      <c r="J299" t="inlineStr">
        <is>
          <t>3/2026</t>
        </is>
      </c>
    </row>
    <row r="300">
      <c r="A300" t="inlineStr">
        <is>
          <t>Arcos</t>
        </is>
      </c>
      <c r="B300" s="551" t="n">
        <v>46082</v>
      </c>
      <c r="C300" t="inlineStr">
        <is>
          <t>BOLO DE COCO</t>
        </is>
      </c>
      <c r="D300" t="inlineStr">
        <is>
          <t>30% FÁBRICA DE BARES - CPF</t>
        </is>
      </c>
      <c r="E300" t="inlineStr">
        <is>
          <t>SOBREMESAS</t>
        </is>
      </c>
      <c r="F300" t="n">
        <v>10</v>
      </c>
      <c r="G300" t="n">
        <v>96</v>
      </c>
      <c r="H300" t="inlineStr">
        <is>
          <t>A</t>
        </is>
      </c>
      <c r="J300" t="inlineStr">
        <is>
          <t>3/2026</t>
        </is>
      </c>
    </row>
    <row r="301">
      <c r="A301" t="inlineStr">
        <is>
          <t>Arcos</t>
        </is>
      </c>
      <c r="B301" s="551" t="n">
        <v>46082</v>
      </c>
      <c r="C301" t="inlineStr">
        <is>
          <t>Trio de Sorbet</t>
        </is>
      </c>
      <c r="D301" t="inlineStr">
        <is>
          <t>30% FÁBRICA DE BARES - CPF</t>
        </is>
      </c>
      <c r="E301" t="inlineStr">
        <is>
          <t>Sobremesas</t>
        </is>
      </c>
      <c r="F301" t="n">
        <v>1</v>
      </c>
      <c r="G301" t="n">
        <v>10.5</v>
      </c>
      <c r="H301" t="inlineStr">
        <is>
          <t>A</t>
        </is>
      </c>
      <c r="J301" t="inlineStr">
        <is>
          <t>3/2026</t>
        </is>
      </c>
    </row>
    <row r="302">
      <c r="A302" t="inlineStr">
        <is>
          <t>Arcos</t>
        </is>
      </c>
      <c r="B302" s="551" t="n">
        <v>46082</v>
      </c>
      <c r="C302" t="inlineStr">
        <is>
          <t>POLENTA E COGUMELOS</t>
        </is>
      </c>
      <c r="D302" t="inlineStr">
        <is>
          <t>30% FÁBRICA DE BARES - CPF</t>
        </is>
      </c>
      <c r="E302" t="inlineStr">
        <is>
          <t>PRATOS PRINCIPAIS</t>
        </is>
      </c>
      <c r="F302" t="n">
        <v>1</v>
      </c>
      <c r="G302" t="n">
        <v>15.6</v>
      </c>
      <c r="H302" t="inlineStr">
        <is>
          <t>A</t>
        </is>
      </c>
      <c r="J302" t="inlineStr">
        <is>
          <t>3/2026</t>
        </is>
      </c>
    </row>
    <row r="303">
      <c r="A303" t="inlineStr">
        <is>
          <t>Arcos</t>
        </is>
      </c>
      <c r="B303" s="551" t="n">
        <v>46082</v>
      </c>
      <c r="C303" t="inlineStr">
        <is>
          <t>1911</t>
        </is>
      </c>
      <c r="D303" t="inlineStr">
        <is>
          <t>30% FÁBRICA DE BARES - CPF</t>
        </is>
      </c>
      <c r="E303" t="inlineStr">
        <is>
          <t>AUTORAIS</t>
        </is>
      </c>
      <c r="F303" t="n">
        <v>3</v>
      </c>
      <c r="G303" t="n">
        <v>39.6</v>
      </c>
      <c r="H303" t="inlineStr">
        <is>
          <t>B</t>
        </is>
      </c>
      <c r="J303" t="inlineStr">
        <is>
          <t>3/2026</t>
        </is>
      </c>
    </row>
    <row r="304">
      <c r="A304" t="inlineStr">
        <is>
          <t>Arcos</t>
        </is>
      </c>
      <c r="B304" s="551" t="n">
        <v>46082</v>
      </c>
      <c r="C304" t="inlineStr">
        <is>
          <t>SORVETE COM COOKIE</t>
        </is>
      </c>
      <c r="D304" t="inlineStr">
        <is>
          <t>30% FÁBRICA DE BARES - CPF</t>
        </is>
      </c>
      <c r="E304" t="inlineStr">
        <is>
          <t>SOBREMESAS</t>
        </is>
      </c>
      <c r="F304" t="n">
        <v>1</v>
      </c>
      <c r="G304" t="n">
        <v>8.699999999999999</v>
      </c>
      <c r="H304" t="inlineStr">
        <is>
          <t>A</t>
        </is>
      </c>
      <c r="J304" t="inlineStr">
        <is>
          <t>3/2026</t>
        </is>
      </c>
    </row>
    <row r="305">
      <c r="A305" t="inlineStr">
        <is>
          <t>Arcos</t>
        </is>
      </c>
      <c r="B305" s="551" t="n">
        <v>46082</v>
      </c>
      <c r="C305" t="inlineStr">
        <is>
          <t>POROSO</t>
        </is>
      </c>
      <c r="D305" t="inlineStr">
        <is>
          <t>30% FÁBRICA DE BARES - CPF</t>
        </is>
      </c>
      <c r="E305" t="inlineStr">
        <is>
          <t>AUTORAIS</t>
        </is>
      </c>
      <c r="F305" t="n">
        <v>1</v>
      </c>
      <c r="G305" t="n">
        <v>14.7</v>
      </c>
      <c r="H305" t="inlineStr">
        <is>
          <t>B</t>
        </is>
      </c>
      <c r="J305" t="inlineStr">
        <is>
          <t>3/2026</t>
        </is>
      </c>
    </row>
    <row r="306">
      <c r="A306" t="inlineStr">
        <is>
          <t>Arcos</t>
        </is>
      </c>
      <c r="B306" s="551" t="n">
        <v>46082</v>
      </c>
      <c r="C306" t="inlineStr">
        <is>
          <t>LANCHE DE PERNIL</t>
        </is>
      </c>
      <c r="D306" t="inlineStr">
        <is>
          <t>30% FÁBRICA DE BARES - CPF</t>
        </is>
      </c>
      <c r="E306" t="inlineStr">
        <is>
          <t>Pães e Tostas</t>
        </is>
      </c>
      <c r="F306" t="n">
        <v>4</v>
      </c>
      <c r="G306" t="n">
        <v>50.4</v>
      </c>
      <c r="H306" t="inlineStr">
        <is>
          <t>A</t>
        </is>
      </c>
      <c r="J306" t="inlineStr">
        <is>
          <t>3/2026</t>
        </is>
      </c>
    </row>
    <row r="307">
      <c r="A307" t="inlineStr">
        <is>
          <t>Arcos</t>
        </is>
      </c>
      <c r="B307" s="551" t="n">
        <v>46082</v>
      </c>
      <c r="C307" t="inlineStr">
        <is>
          <t>ARROZ DE PERNIL</t>
        </is>
      </c>
      <c r="D307" t="inlineStr">
        <is>
          <t>30% FÁBRICA DE BARES - CPF</t>
        </is>
      </c>
      <c r="E307" t="inlineStr">
        <is>
          <t>PRATOS PRINCIPAIS</t>
        </is>
      </c>
      <c r="F307" t="n">
        <v>1</v>
      </c>
      <c r="G307" t="n">
        <v>15.6</v>
      </c>
      <c r="H307" t="inlineStr">
        <is>
          <t>A</t>
        </is>
      </c>
      <c r="J307" t="inlineStr">
        <is>
          <t>3/2026</t>
        </is>
      </c>
    </row>
    <row r="308">
      <c r="A308" t="inlineStr">
        <is>
          <t>Arcos</t>
        </is>
      </c>
      <c r="B308" s="551" t="n">
        <v>46082</v>
      </c>
      <c r="C308" t="inlineStr">
        <is>
          <t>FRANGO FRITO E CREME DE MILHO</t>
        </is>
      </c>
      <c r="D308" t="inlineStr">
        <is>
          <t>30% FÁBRICA DE BARES - CPF</t>
        </is>
      </c>
      <c r="E308" t="inlineStr">
        <is>
          <t>PRATOS PRINCIPAIS</t>
        </is>
      </c>
      <c r="F308" t="n">
        <v>4</v>
      </c>
      <c r="G308" t="n">
        <v>64.8</v>
      </c>
      <c r="H308" t="inlineStr">
        <is>
          <t>A</t>
        </is>
      </c>
      <c r="J308" t="inlineStr">
        <is>
          <t>3/2026</t>
        </is>
      </c>
    </row>
    <row r="309">
      <c r="A309" t="inlineStr">
        <is>
          <t>Arcos</t>
        </is>
      </c>
      <c r="B309" s="551" t="n">
        <v>46082</v>
      </c>
      <c r="C309" t="inlineStr">
        <is>
          <t>BASIL SMASH</t>
        </is>
      </c>
      <c r="D309" t="inlineStr">
        <is>
          <t>30% FÁBRICA DE BARES - CPF</t>
        </is>
      </c>
      <c r="E309" t="inlineStr">
        <is>
          <t>CLÁSSICOS</t>
        </is>
      </c>
      <c r="F309" t="n">
        <v>2</v>
      </c>
      <c r="G309" t="n">
        <v>22.8</v>
      </c>
      <c r="H309" t="inlineStr">
        <is>
          <t>B</t>
        </is>
      </c>
      <c r="J309" t="inlineStr">
        <is>
          <t>3/2026</t>
        </is>
      </c>
    </row>
    <row r="310">
      <c r="A310" t="inlineStr">
        <is>
          <t>Arcos</t>
        </is>
      </c>
      <c r="B310" s="551" t="n">
        <v>46082</v>
      </c>
      <c r="C310" t="inlineStr">
        <is>
          <t>Torrada extra</t>
        </is>
      </c>
      <c r="D310" t="inlineStr">
        <is>
          <t>30% FÁBRICA DE BARES - CPF</t>
        </is>
      </c>
      <c r="E310" t="inlineStr">
        <is>
          <t>Entradas</t>
        </is>
      </c>
      <c r="F310" t="n">
        <v>2</v>
      </c>
      <c r="G310" t="n">
        <v>7.8</v>
      </c>
      <c r="H310" t="inlineStr">
        <is>
          <t>A</t>
        </is>
      </c>
      <c r="J310" t="inlineStr">
        <is>
          <t>3/2026</t>
        </is>
      </c>
    </row>
    <row r="311">
      <c r="A311" t="inlineStr">
        <is>
          <t>Arcos</t>
        </is>
      </c>
      <c r="B311" s="551" t="n">
        <v>46082</v>
      </c>
      <c r="C311" t="inlineStr">
        <is>
          <t>TACO DE PUPUNHA</t>
        </is>
      </c>
      <c r="D311" t="inlineStr">
        <is>
          <t>30% FÁBRICA DE BARES - CPF</t>
        </is>
      </c>
      <c r="E311" t="inlineStr">
        <is>
          <t>ENTRADA</t>
        </is>
      </c>
      <c r="F311" t="n">
        <v>2</v>
      </c>
      <c r="G311" t="n">
        <v>25.2</v>
      </c>
      <c r="H311" t="inlineStr">
        <is>
          <t>A</t>
        </is>
      </c>
      <c r="J311" t="inlineStr">
        <is>
          <t>3/2026</t>
        </is>
      </c>
    </row>
    <row r="312">
      <c r="A312" t="inlineStr">
        <is>
          <t>Arcos</t>
        </is>
      </c>
      <c r="B312" s="551" t="n">
        <v>46082</v>
      </c>
      <c r="C312" t="inlineStr">
        <is>
          <t>CRUDO DE ABÓBORA</t>
        </is>
      </c>
      <c r="D312" t="inlineStr">
        <is>
          <t>30% FÁBRICA DE BARES - CPF</t>
        </is>
      </c>
      <c r="E312" t="inlineStr">
        <is>
          <t>ENTRADA</t>
        </is>
      </c>
      <c r="F312" t="n">
        <v>1</v>
      </c>
      <c r="G312" t="n">
        <v>10.2</v>
      </c>
      <c r="H312" t="inlineStr">
        <is>
          <t>A</t>
        </is>
      </c>
      <c r="J312" t="inlineStr">
        <is>
          <t>3/2026</t>
        </is>
      </c>
    </row>
    <row r="313">
      <c r="A313" t="inlineStr">
        <is>
          <t>Arcos</t>
        </is>
      </c>
      <c r="B313" s="551" t="n">
        <v>46082</v>
      </c>
      <c r="C313" t="inlineStr">
        <is>
          <t>BAQUE</t>
        </is>
      </c>
      <c r="D313" t="inlineStr">
        <is>
          <t>30% FÁBRICA DE BARES - CPF</t>
        </is>
      </c>
      <c r="E313" t="inlineStr">
        <is>
          <t>NÃO ALCOÓLICOS</t>
        </is>
      </c>
      <c r="F313" t="n">
        <v>3</v>
      </c>
      <c r="G313" t="n">
        <v>21.6</v>
      </c>
      <c r="H313" t="inlineStr">
        <is>
          <t>B</t>
        </is>
      </c>
      <c r="J313" t="inlineStr">
        <is>
          <t>3/2026</t>
        </is>
      </c>
    </row>
    <row r="314">
      <c r="A314" t="inlineStr">
        <is>
          <t>Arcos</t>
        </is>
      </c>
      <c r="B314" s="551" t="n">
        <v>46082</v>
      </c>
      <c r="C314" t="inlineStr">
        <is>
          <t>Singapore Sling</t>
        </is>
      </c>
      <c r="D314" t="inlineStr">
        <is>
          <t>30% FÁBRICA DE BARES - CPF</t>
        </is>
      </c>
      <c r="E314" t="inlineStr">
        <is>
          <t>Fora da Carta</t>
        </is>
      </c>
      <c r="F314" t="n">
        <v>6</v>
      </c>
      <c r="G314" t="n">
        <v>86.40000000000001</v>
      </c>
      <c r="H314" t="inlineStr">
        <is>
          <t>B</t>
        </is>
      </c>
      <c r="J314" t="inlineStr">
        <is>
          <t>3/2026</t>
        </is>
      </c>
    </row>
    <row r="315">
      <c r="A315" t="inlineStr">
        <is>
          <t>Arcos</t>
        </is>
      </c>
      <c r="B315" s="551" t="n">
        <v>46082</v>
      </c>
      <c r="C315" t="inlineStr">
        <is>
          <t>BIFE COM BATATA</t>
        </is>
      </c>
      <c r="D315" t="inlineStr">
        <is>
          <t>30% FÁBRICA DE BARES - CPF</t>
        </is>
      </c>
      <c r="E315" t="inlineStr">
        <is>
          <t>PRATOS PRINCIPAIS</t>
        </is>
      </c>
      <c r="F315" t="n">
        <v>12</v>
      </c>
      <c r="G315" t="n">
        <v>345.6</v>
      </c>
      <c r="H315" t="inlineStr">
        <is>
          <t>A</t>
        </is>
      </c>
      <c r="J315" t="inlineStr">
        <is>
          <t>3/2026</t>
        </is>
      </c>
    </row>
    <row r="316">
      <c r="A316" t="inlineStr">
        <is>
          <t>Arcos</t>
        </is>
      </c>
      <c r="B316" s="551" t="n">
        <v>46082</v>
      </c>
      <c r="C316" t="inlineStr">
        <is>
          <t>NANQUIM</t>
        </is>
      </c>
      <c r="D316" t="inlineStr">
        <is>
          <t>30% FÁBRICA DE BARES - CPF</t>
        </is>
      </c>
      <c r="E316" t="inlineStr">
        <is>
          <t>Autorais</t>
        </is>
      </c>
      <c r="F316" t="n">
        <v>1</v>
      </c>
      <c r="G316" t="n">
        <v>13.5</v>
      </c>
      <c r="H316" t="inlineStr">
        <is>
          <t>B</t>
        </is>
      </c>
      <c r="J316" t="inlineStr">
        <is>
          <t>3/2026</t>
        </is>
      </c>
    </row>
    <row r="317">
      <c r="A317" t="inlineStr">
        <is>
          <t>Arcos</t>
        </is>
      </c>
      <c r="B317" s="551" t="n">
        <v>46082</v>
      </c>
      <c r="C317" t="inlineStr">
        <is>
          <t>Água C/ Gás Sempre Pura</t>
        </is>
      </c>
      <c r="D317" t="inlineStr">
        <is>
          <t>30% FÁBRICA DE BARES - CPF</t>
        </is>
      </c>
      <c r="E317" t="inlineStr">
        <is>
          <t>Softs</t>
        </is>
      </c>
      <c r="F317" t="n">
        <v>7</v>
      </c>
      <c r="G317" t="n">
        <v>16.8</v>
      </c>
      <c r="H317" t="inlineStr">
        <is>
          <t>B</t>
        </is>
      </c>
      <c r="J317" t="inlineStr">
        <is>
          <t>3/2026</t>
        </is>
      </c>
    </row>
    <row r="318">
      <c r="A318" t="inlineStr">
        <is>
          <t>Arcos</t>
        </is>
      </c>
      <c r="B318" s="551" t="n">
        <v>46082</v>
      </c>
      <c r="C318" t="inlineStr">
        <is>
          <t>Queijo camembert assado</t>
        </is>
      </c>
      <c r="D318" t="inlineStr">
        <is>
          <t>30% FÁBRICA DE BARES - CPF</t>
        </is>
      </c>
      <c r="E318" t="inlineStr">
        <is>
          <t>Entradas</t>
        </is>
      </c>
      <c r="F318" t="n">
        <v>4</v>
      </c>
      <c r="G318" t="n">
        <v>82.8</v>
      </c>
      <c r="H318" t="inlineStr">
        <is>
          <t>A</t>
        </is>
      </c>
      <c r="J318" t="inlineStr">
        <is>
          <t>3/2026</t>
        </is>
      </c>
    </row>
    <row r="319">
      <c r="A319" t="inlineStr">
        <is>
          <t>Arcos</t>
        </is>
      </c>
      <c r="B319" s="551" t="n">
        <v>46082</v>
      </c>
      <c r="C319" t="inlineStr">
        <is>
          <t>Cuscuz nordestino</t>
        </is>
      </c>
      <c r="D319" t="inlineStr">
        <is>
          <t>30% FÁBRICA DE BARES - CPF</t>
        </is>
      </c>
      <c r="E319" t="inlineStr">
        <is>
          <t>Ovos e comidinhas</t>
        </is>
      </c>
      <c r="F319" t="n">
        <v>1</v>
      </c>
      <c r="G319" t="n">
        <v>9.9</v>
      </c>
      <c r="H319" t="inlineStr">
        <is>
          <t>A</t>
        </is>
      </c>
      <c r="J319" t="inlineStr">
        <is>
          <t>3/2026</t>
        </is>
      </c>
    </row>
    <row r="320">
      <c r="A320" t="inlineStr">
        <is>
          <t>Arcos</t>
        </is>
      </c>
      <c r="B320" s="551" t="n">
        <v>46082</v>
      </c>
      <c r="C320" t="inlineStr">
        <is>
          <t>Ovos e bacon</t>
        </is>
      </c>
      <c r="D320" t="inlineStr">
        <is>
          <t>30% FÁBRICA DE BARES - CPF</t>
        </is>
      </c>
      <c r="E320" t="inlineStr">
        <is>
          <t>Ovos e comidinhas</t>
        </is>
      </c>
      <c r="F320" t="n">
        <v>1</v>
      </c>
      <c r="G320" t="n">
        <v>9.6</v>
      </c>
      <c r="H320" t="inlineStr">
        <is>
          <t>A</t>
        </is>
      </c>
      <c r="J320" t="inlineStr">
        <is>
          <t>3/2026</t>
        </is>
      </c>
    </row>
    <row r="321">
      <c r="A321" t="inlineStr">
        <is>
          <t>Arcos</t>
        </is>
      </c>
      <c r="B321" s="551" t="n">
        <v>46082</v>
      </c>
      <c r="C321" t="inlineStr">
        <is>
          <t>MOUSSE DE CHOCOLATE</t>
        </is>
      </c>
      <c r="D321" t="inlineStr">
        <is>
          <t>30% FÁBRICA DE BARES - CPF</t>
        </is>
      </c>
      <c r="E321" t="inlineStr">
        <is>
          <t>SOBREMESAS</t>
        </is>
      </c>
      <c r="F321" t="n">
        <v>4</v>
      </c>
      <c r="G321" t="n">
        <v>45.6</v>
      </c>
      <c r="H321" t="inlineStr">
        <is>
          <t>A</t>
        </is>
      </c>
      <c r="J321" t="inlineStr">
        <is>
          <t>3/2026</t>
        </is>
      </c>
    </row>
    <row r="322">
      <c r="A322" t="inlineStr">
        <is>
          <t>Arcos</t>
        </is>
      </c>
      <c r="B322" s="551" t="n">
        <v>46082</v>
      </c>
      <c r="C322" t="inlineStr">
        <is>
          <t>NEGRONI</t>
        </is>
      </c>
      <c r="D322" t="inlineStr">
        <is>
          <t>30% FÁBRICA DE BARES - CPF</t>
        </is>
      </c>
      <c r="E322" t="inlineStr">
        <is>
          <t>Fora da Carta</t>
        </is>
      </c>
      <c r="F322" t="n">
        <v>2</v>
      </c>
      <c r="G322" t="n">
        <v>22.8</v>
      </c>
      <c r="H322" t="inlineStr">
        <is>
          <t>B</t>
        </is>
      </c>
      <c r="J322" t="inlineStr">
        <is>
          <t>3/2026</t>
        </is>
      </c>
    </row>
    <row r="323">
      <c r="A323" t="inlineStr">
        <is>
          <t>Arcos</t>
        </is>
      </c>
      <c r="B323" s="551" t="n">
        <v>46082</v>
      </c>
      <c r="C323" t="inlineStr">
        <is>
          <t>Suco de laranja</t>
        </is>
      </c>
      <c r="D323" t="inlineStr">
        <is>
          <t>30% FÁBRICA DE BARES - CPF</t>
        </is>
      </c>
      <c r="E323" t="inlineStr">
        <is>
          <t>Sucos</t>
        </is>
      </c>
      <c r="F323" t="n">
        <v>1</v>
      </c>
      <c r="G323" t="n">
        <v>3.6</v>
      </c>
      <c r="H323" t="inlineStr">
        <is>
          <t>B</t>
        </is>
      </c>
      <c r="J323" t="inlineStr">
        <is>
          <t>3/2026</t>
        </is>
      </c>
    </row>
    <row r="324">
      <c r="A324" t="inlineStr">
        <is>
          <t>Arcos</t>
        </is>
      </c>
      <c r="B324" s="551" t="n">
        <v>46082</v>
      </c>
      <c r="C324" t="inlineStr">
        <is>
          <t>Fitzgerald</t>
        </is>
      </c>
      <c r="D324" t="inlineStr">
        <is>
          <t>30% FÁBRICA DE BARES - CPF</t>
        </is>
      </c>
      <c r="E324" t="inlineStr">
        <is>
          <t>Fora da Carta</t>
        </is>
      </c>
      <c r="F324" t="n">
        <v>1</v>
      </c>
      <c r="G324" t="n">
        <v>13.8</v>
      </c>
      <c r="H324" t="inlineStr">
        <is>
          <t>B</t>
        </is>
      </c>
      <c r="J324" t="inlineStr">
        <is>
          <t>3/2026</t>
        </is>
      </c>
    </row>
    <row r="325">
      <c r="A325" t="inlineStr">
        <is>
          <t>Arcos</t>
        </is>
      </c>
      <c r="B325" s="551" t="n">
        <v>46082</v>
      </c>
      <c r="C325" t="inlineStr">
        <is>
          <t>Água S/ Gas Sempre Pura</t>
        </is>
      </c>
      <c r="D325" t="inlineStr">
        <is>
          <t>30% FÁBRICA DE BARES - CPF</t>
        </is>
      </c>
      <c r="E325" t="inlineStr">
        <is>
          <t>Softs</t>
        </is>
      </c>
      <c r="F325" t="n">
        <v>4</v>
      </c>
      <c r="G325" t="n">
        <v>9.6</v>
      </c>
      <c r="H325" t="inlineStr">
        <is>
          <t>B</t>
        </is>
      </c>
      <c r="J325" t="inlineStr">
        <is>
          <t>3/2026</t>
        </is>
      </c>
    </row>
    <row r="326">
      <c r="A326" t="inlineStr">
        <is>
          <t>Arcos</t>
        </is>
      </c>
      <c r="B326" s="551" t="n">
        <v>46082</v>
      </c>
      <c r="C326" t="inlineStr">
        <is>
          <t>Picadinho de Mignon</t>
        </is>
      </c>
      <c r="D326" t="inlineStr">
        <is>
          <t>30% FÁBRICA DE BARES - CPF</t>
        </is>
      </c>
      <c r="E326" t="inlineStr">
        <is>
          <t>Pratos Principais</t>
        </is>
      </c>
      <c r="F326" t="n">
        <v>2</v>
      </c>
      <c r="G326" t="n">
        <v>33.6</v>
      </c>
      <c r="H326" t="inlineStr">
        <is>
          <t>A</t>
        </is>
      </c>
      <c r="J326" t="inlineStr">
        <is>
          <t>3/2026</t>
        </is>
      </c>
    </row>
    <row r="327">
      <c r="A327" t="inlineStr">
        <is>
          <t>Arcos</t>
        </is>
      </c>
      <c r="B327" s="551" t="n">
        <v>46082</v>
      </c>
      <c r="C327" t="inlineStr">
        <is>
          <t>Suco de Limão</t>
        </is>
      </c>
      <c r="D327" t="inlineStr">
        <is>
          <t>30% FÁBRICA DE BARES - CPF</t>
        </is>
      </c>
      <c r="E327" t="inlineStr">
        <is>
          <t>Sucos</t>
        </is>
      </c>
      <c r="F327" t="n">
        <v>3</v>
      </c>
      <c r="G327" t="n">
        <v>9</v>
      </c>
      <c r="H327" t="inlineStr">
        <is>
          <t>B</t>
        </is>
      </c>
      <c r="J327" t="inlineStr">
        <is>
          <t>3/2026</t>
        </is>
      </c>
    </row>
    <row r="328">
      <c r="A328" t="inlineStr">
        <is>
          <t>Arcos</t>
        </is>
      </c>
      <c r="B328" s="551" t="n">
        <v>46082</v>
      </c>
      <c r="C328" t="inlineStr">
        <is>
          <t>Café espresso</t>
        </is>
      </c>
      <c r="D328" t="inlineStr">
        <is>
          <t>30% FÁBRICA DE BARES - CPF</t>
        </is>
      </c>
      <c r="E328" t="inlineStr">
        <is>
          <t>Bebidas quentes</t>
        </is>
      </c>
      <c r="F328" t="n">
        <v>2</v>
      </c>
      <c r="G328" t="n">
        <v>5.4</v>
      </c>
      <c r="H328" t="inlineStr">
        <is>
          <t>B</t>
        </is>
      </c>
      <c r="J328" t="inlineStr">
        <is>
          <t>3/2026</t>
        </is>
      </c>
    </row>
    <row r="329">
      <c r="A329" t="inlineStr">
        <is>
          <t>Arcos</t>
        </is>
      </c>
      <c r="B329" s="551" t="n">
        <v>46082</v>
      </c>
      <c r="C329" t="inlineStr">
        <is>
          <t>FOLHADO DE BANANA</t>
        </is>
      </c>
      <c r="D329" t="inlineStr">
        <is>
          <t>30% FÁBRICA DE BARES - CPF</t>
        </is>
      </c>
      <c r="E329" t="inlineStr">
        <is>
          <t>Para adoçar</t>
        </is>
      </c>
      <c r="F329" t="n">
        <v>2</v>
      </c>
      <c r="G329" t="n">
        <v>18</v>
      </c>
      <c r="H329" t="inlineStr">
        <is>
          <t>A</t>
        </is>
      </c>
      <c r="J329" t="inlineStr">
        <is>
          <t>3/2026</t>
        </is>
      </c>
    </row>
    <row r="330">
      <c r="A330" t="inlineStr">
        <is>
          <t>Arcos</t>
        </is>
      </c>
      <c r="B330" s="551" t="n">
        <v>46082</v>
      </c>
      <c r="C330" t="inlineStr">
        <is>
          <t>Nhoque Classico dos Arcos</t>
        </is>
      </c>
      <c r="D330" t="inlineStr">
        <is>
          <t>30% FÁBRICA DE BARES - CPF</t>
        </is>
      </c>
      <c r="E330" t="inlineStr">
        <is>
          <t>Pratos</t>
        </is>
      </c>
      <c r="F330" t="n">
        <v>6</v>
      </c>
      <c r="G330" t="n">
        <v>129.6</v>
      </c>
      <c r="H330" t="inlineStr">
        <is>
          <t>A</t>
        </is>
      </c>
      <c r="J330" t="inlineStr">
        <is>
          <t>3/2026</t>
        </is>
      </c>
    </row>
    <row r="331">
      <c r="A331" t="inlineStr">
        <is>
          <t>Arcos</t>
        </is>
      </c>
      <c r="B331" s="551" t="n">
        <v>46082</v>
      </c>
      <c r="C331" t="inlineStr">
        <is>
          <t>SALADA MEDITERRANEA</t>
        </is>
      </c>
      <c r="D331" t="inlineStr">
        <is>
          <t>30% FÁBRICA DE BARES - CPF</t>
        </is>
      </c>
      <c r="E331" t="inlineStr">
        <is>
          <t>SALADAS</t>
        </is>
      </c>
      <c r="F331" t="n">
        <v>2</v>
      </c>
      <c r="G331" t="n">
        <v>30.6</v>
      </c>
      <c r="H331" t="inlineStr">
        <is>
          <t>A</t>
        </is>
      </c>
      <c r="J331" t="inlineStr">
        <is>
          <t>3/2026</t>
        </is>
      </c>
    </row>
    <row r="332">
      <c r="A332" t="inlineStr">
        <is>
          <t>Arcos</t>
        </is>
      </c>
      <c r="B332" s="551" t="n">
        <v>46082</v>
      </c>
      <c r="C332" t="inlineStr">
        <is>
          <t>Café espresso duplo</t>
        </is>
      </c>
      <c r="D332" t="inlineStr">
        <is>
          <t>30% FÁBRICA DE BARES - CPF</t>
        </is>
      </c>
      <c r="E332" t="inlineStr">
        <is>
          <t>Bebidas quentes</t>
        </is>
      </c>
      <c r="F332" t="n">
        <v>4</v>
      </c>
      <c r="G332" t="n">
        <v>14.4</v>
      </c>
      <c r="H332" t="inlineStr">
        <is>
          <t>B</t>
        </is>
      </c>
      <c r="J332" t="inlineStr">
        <is>
          <t>3/2026</t>
        </is>
      </c>
    </row>
    <row r="333">
      <c r="A333" t="inlineStr">
        <is>
          <t>Arcos</t>
        </is>
      </c>
      <c r="B333" s="551" t="n">
        <v>46082</v>
      </c>
      <c r="C333" t="inlineStr">
        <is>
          <t>Tommys Margarita</t>
        </is>
      </c>
      <c r="D333" t="inlineStr">
        <is>
          <t>30% FÁBRICA DE BARES - CPF</t>
        </is>
      </c>
      <c r="E333" t="inlineStr">
        <is>
          <t>CLÁSSICOS PDV</t>
        </is>
      </c>
      <c r="F333" t="n">
        <v>1</v>
      </c>
      <c r="G333" t="n">
        <v>16.2</v>
      </c>
      <c r="H333" t="inlineStr">
        <is>
          <t>B</t>
        </is>
      </c>
      <c r="J333" t="inlineStr">
        <is>
          <t>3/2026</t>
        </is>
      </c>
    </row>
    <row r="334">
      <c r="A334" t="inlineStr">
        <is>
          <t>Arcos</t>
        </is>
      </c>
      <c r="B334" s="551" t="n">
        <v>46082</v>
      </c>
      <c r="C334" t="inlineStr">
        <is>
          <t>PENICILLIN</t>
        </is>
      </c>
      <c r="D334" t="inlineStr">
        <is>
          <t>30% FÁBRICA DE BARES - CPF</t>
        </is>
      </c>
      <c r="E334" t="inlineStr">
        <is>
          <t>CLÁSSICOS CÁRDAPIO FÍSICO</t>
        </is>
      </c>
      <c r="F334" t="n">
        <v>1</v>
      </c>
      <c r="G334" t="n">
        <v>14.7</v>
      </c>
      <c r="H334" t="inlineStr">
        <is>
          <t>B</t>
        </is>
      </c>
      <c r="J334" t="inlineStr">
        <is>
          <t>3/2026</t>
        </is>
      </c>
    </row>
    <row r="335">
      <c r="A335" t="inlineStr">
        <is>
          <t>Arcos</t>
        </is>
      </c>
      <c r="B335" s="551" t="n">
        <v>46082</v>
      </c>
      <c r="C335" t="inlineStr">
        <is>
          <t>Mocha</t>
        </is>
      </c>
      <c r="D335" t="inlineStr">
        <is>
          <t>30% FÁBRICA DE BARES - CPF</t>
        </is>
      </c>
      <c r="E335" t="inlineStr">
        <is>
          <t>Bebidas quentes</t>
        </is>
      </c>
      <c r="F335" t="n">
        <v>3</v>
      </c>
      <c r="G335" t="n">
        <v>18.3</v>
      </c>
      <c r="H335" t="inlineStr">
        <is>
          <t>B</t>
        </is>
      </c>
      <c r="J335" t="inlineStr">
        <is>
          <t>3/2026</t>
        </is>
      </c>
    </row>
    <row r="336">
      <c r="A336" t="inlineStr">
        <is>
          <t>Arcos</t>
        </is>
      </c>
      <c r="B336" s="551" t="n">
        <v>46113</v>
      </c>
      <c r="C336" t="inlineStr">
        <is>
          <t>Croquete de pernil</t>
        </is>
      </c>
      <c r="D336" t="inlineStr">
        <is>
          <t>[Evento] - Oma Administradora de Imóveis</t>
        </is>
      </c>
      <c r="E336" t="inlineStr">
        <is>
          <t>Para começar</t>
        </is>
      </c>
      <c r="F336" t="n">
        <v>24</v>
      </c>
      <c r="G336" t="n">
        <v>912</v>
      </c>
      <c r="H336" t="inlineStr">
        <is>
          <t>A</t>
        </is>
      </c>
      <c r="I336" t="inlineStr">
        <is>
          <t>Eventos</t>
        </is>
      </c>
      <c r="J336" t="inlineStr">
        <is>
          <t>4/2026</t>
        </is>
      </c>
    </row>
    <row r="337">
      <c r="A337" t="inlineStr">
        <is>
          <t>Arcos</t>
        </is>
      </c>
      <c r="B337" s="551" t="n">
        <v>46113</v>
      </c>
      <c r="C337" t="inlineStr">
        <is>
          <t>CERVEJA STELLA ARTOIS LONG NECK 330ml</t>
        </is>
      </c>
      <c r="D337" t="inlineStr">
        <is>
          <t>[Evento] - Oma Administradora de Imóveis</t>
        </is>
      </c>
      <c r="E337" t="inlineStr">
        <is>
          <t>CERVEJAS LONG NECK</t>
        </is>
      </c>
      <c r="F337" t="n">
        <v>39</v>
      </c>
      <c r="G337" t="n">
        <v>741</v>
      </c>
      <c r="H337" t="inlineStr">
        <is>
          <t>B</t>
        </is>
      </c>
      <c r="I337" t="inlineStr">
        <is>
          <t>Eventos</t>
        </is>
      </c>
      <c r="J337" t="inlineStr">
        <is>
          <t>4/2026</t>
        </is>
      </c>
    </row>
    <row r="338">
      <c r="A338" t="inlineStr">
        <is>
          <t>Arcos</t>
        </is>
      </c>
      <c r="B338" s="551" t="n">
        <v>46113</v>
      </c>
      <c r="C338" t="inlineStr">
        <is>
          <t>HAMBURGUINHO DA PINA</t>
        </is>
      </c>
      <c r="D338" t="inlineStr">
        <is>
          <t>[Evento] - Oma Administradora de Imóveis</t>
        </is>
      </c>
      <c r="E338" t="inlineStr">
        <is>
          <t>ENTRADA</t>
        </is>
      </c>
      <c r="F338" t="n">
        <v>16</v>
      </c>
      <c r="G338" t="n">
        <v>992</v>
      </c>
      <c r="H338" t="inlineStr">
        <is>
          <t>A</t>
        </is>
      </c>
      <c r="I338" t="inlineStr">
        <is>
          <t>Eventos</t>
        </is>
      </c>
      <c r="J338" t="inlineStr">
        <is>
          <t>4/2026</t>
        </is>
      </c>
    </row>
    <row r="339">
      <c r="A339" t="inlineStr">
        <is>
          <t>Arcos</t>
        </is>
      </c>
      <c r="B339" s="551" t="n">
        <v>46113</v>
      </c>
      <c r="C339" t="inlineStr">
        <is>
          <t>EV - SORVETE DE NATA</t>
        </is>
      </c>
      <c r="D339" t="inlineStr">
        <is>
          <t>[Evento] - Oma Administradora de Imóveis</t>
        </is>
      </c>
      <c r="E339" t="inlineStr">
        <is>
          <t>EVENTOS</t>
        </is>
      </c>
      <c r="F339" t="n">
        <v>14</v>
      </c>
      <c r="G339" t="n">
        <v>0</v>
      </c>
      <c r="H339" t="inlineStr">
        <is>
          <t>A</t>
        </is>
      </c>
      <c r="I339" t="inlineStr">
        <is>
          <t>Eventos</t>
        </is>
      </c>
      <c r="J339" t="inlineStr">
        <is>
          <t>4/2026</t>
        </is>
      </c>
    </row>
    <row r="340">
      <c r="A340" t="inlineStr">
        <is>
          <t>Arcos</t>
        </is>
      </c>
      <c r="B340" s="551" t="n">
        <v>46113</v>
      </c>
      <c r="C340" t="inlineStr">
        <is>
          <t>TACO DE PUPUNHA</t>
        </is>
      </c>
      <c r="D340" t="inlineStr">
        <is>
          <t>[Evento] - Oma Administradora de Imóveis</t>
        </is>
      </c>
      <c r="E340" t="inlineStr">
        <is>
          <t>ENTRADA</t>
        </is>
      </c>
      <c r="F340" t="n">
        <v>16</v>
      </c>
      <c r="G340" t="n">
        <v>672</v>
      </c>
      <c r="H340" t="inlineStr">
        <is>
          <t>A</t>
        </is>
      </c>
      <c r="I340" t="inlineStr">
        <is>
          <t>Eventos</t>
        </is>
      </c>
      <c r="J340" t="inlineStr">
        <is>
          <t>4/2026</t>
        </is>
      </c>
    </row>
    <row r="341">
      <c r="A341" t="inlineStr">
        <is>
          <t>Arcos</t>
        </is>
      </c>
      <c r="B341" s="551" t="n">
        <v>46113</v>
      </c>
      <c r="C341" t="inlineStr">
        <is>
          <t>CORDEIRO COM COALHADA</t>
        </is>
      </c>
      <c r="D341" t="inlineStr">
        <is>
          <t>[Evento] - Oma Administradora de Imóveis</t>
        </is>
      </c>
      <c r="E341" t="inlineStr">
        <is>
          <t>PRATOS PRINCIPAIS</t>
        </is>
      </c>
      <c r="F341" t="n">
        <v>36</v>
      </c>
      <c r="G341" t="n">
        <v>2916</v>
      </c>
      <c r="H341" t="inlineStr">
        <is>
          <t>A</t>
        </is>
      </c>
      <c r="I341" t="inlineStr">
        <is>
          <t>Eventos</t>
        </is>
      </c>
      <c r="J341" t="inlineStr">
        <is>
          <t>4/2026</t>
        </is>
      </c>
    </row>
    <row r="342">
      <c r="A342" t="inlineStr">
        <is>
          <t>Arcos</t>
        </is>
      </c>
      <c r="B342" s="551" t="n">
        <v>46113</v>
      </c>
      <c r="C342" t="inlineStr">
        <is>
          <t>Aperol Spritz</t>
        </is>
      </c>
      <c r="D342" t="inlineStr">
        <is>
          <t>[Evento] - Oma Administradora de Imóveis</t>
        </is>
      </c>
      <c r="E342" t="inlineStr">
        <is>
          <t>BEBIDAS</t>
        </is>
      </c>
      <c r="F342" t="n">
        <v>50</v>
      </c>
      <c r="G342" t="n">
        <v>1600</v>
      </c>
      <c r="H342" t="inlineStr">
        <is>
          <t>B</t>
        </is>
      </c>
      <c r="I342" t="inlineStr">
        <is>
          <t>Eventos</t>
        </is>
      </c>
      <c r="J342" t="inlineStr">
        <is>
          <t>4/2026</t>
        </is>
      </c>
    </row>
    <row r="343">
      <c r="A343" t="inlineStr">
        <is>
          <t>Arcos</t>
        </is>
      </c>
      <c r="B343" s="551" t="n">
        <v>46113</v>
      </c>
      <c r="C343" t="inlineStr">
        <is>
          <t>Fitzgerald</t>
        </is>
      </c>
      <c r="D343" t="inlineStr">
        <is>
          <t>[Evento] - Oma Administradora de Imóveis</t>
        </is>
      </c>
      <c r="E343" t="inlineStr">
        <is>
          <t>Fora da Carta</t>
        </is>
      </c>
      <c r="F343" t="n">
        <v>22</v>
      </c>
      <c r="G343" t="n">
        <v>1012</v>
      </c>
      <c r="H343" t="inlineStr">
        <is>
          <t>B</t>
        </is>
      </c>
      <c r="I343" t="inlineStr">
        <is>
          <t>Eventos</t>
        </is>
      </c>
      <c r="J343" t="inlineStr">
        <is>
          <t>4/2026</t>
        </is>
      </c>
    </row>
    <row r="344">
      <c r="A344" t="inlineStr">
        <is>
          <t>Arcos</t>
        </is>
      </c>
      <c r="B344" s="551" t="n">
        <v>46113</v>
      </c>
      <c r="C344" t="inlineStr">
        <is>
          <t>Nhoque Classico dos Arcos</t>
        </is>
      </c>
      <c r="D344" t="inlineStr">
        <is>
          <t>[Evento] - Oma Administradora de Imóveis</t>
        </is>
      </c>
      <c r="E344" t="inlineStr">
        <is>
          <t>Pratos</t>
        </is>
      </c>
      <c r="F344" t="n">
        <v>35</v>
      </c>
      <c r="G344" t="n">
        <v>2520</v>
      </c>
      <c r="H344" t="inlineStr">
        <is>
          <t>A</t>
        </is>
      </c>
      <c r="I344" t="inlineStr">
        <is>
          <t>Eventos</t>
        </is>
      </c>
      <c r="J344" t="inlineStr">
        <is>
          <t>4/2026</t>
        </is>
      </c>
    </row>
    <row r="345">
      <c r="A345" t="inlineStr">
        <is>
          <t>Arcos</t>
        </is>
      </c>
      <c r="B345" s="551" t="n">
        <v>46113</v>
      </c>
      <c r="C345" t="inlineStr">
        <is>
          <t>Tanqueray e tônica</t>
        </is>
      </c>
      <c r="D345" t="inlineStr">
        <is>
          <t>[Evento] - Oma Administradora de Imóveis</t>
        </is>
      </c>
      <c r="E345" t="inlineStr">
        <is>
          <t>Clássicos</t>
        </is>
      </c>
      <c r="F345" t="n">
        <v>24</v>
      </c>
      <c r="G345" t="n">
        <v>1080</v>
      </c>
      <c r="H345" t="inlineStr">
        <is>
          <t>B</t>
        </is>
      </c>
      <c r="I345" t="inlineStr">
        <is>
          <t>Eventos</t>
        </is>
      </c>
      <c r="J345" t="inlineStr">
        <is>
          <t>4/2026</t>
        </is>
      </c>
    </row>
    <row r="346">
      <c r="A346" t="inlineStr">
        <is>
          <t>Arcos</t>
        </is>
      </c>
      <c r="B346" s="551" t="n">
        <v>46113</v>
      </c>
      <c r="C346" t="inlineStr">
        <is>
          <t>Queijo camembert assado</t>
        </is>
      </c>
      <c r="D346" t="inlineStr">
        <is>
          <t>[Evento] - Oma Administradora de Imóveis</t>
        </is>
      </c>
      <c r="E346" t="inlineStr">
        <is>
          <t>Entradas</t>
        </is>
      </c>
      <c r="F346" t="n">
        <v>5</v>
      </c>
      <c r="G346" t="n">
        <v>345</v>
      </c>
      <c r="H346" t="inlineStr">
        <is>
          <t>A</t>
        </is>
      </c>
      <c r="I346" t="inlineStr">
        <is>
          <t>Eventos</t>
        </is>
      </c>
      <c r="J346" t="inlineStr">
        <is>
          <t>4/2026</t>
        </is>
      </c>
    </row>
    <row r="347">
      <c r="A347" t="inlineStr">
        <is>
          <t>Arcos</t>
        </is>
      </c>
      <c r="B347" s="551" t="n">
        <v>46113</v>
      </c>
      <c r="C347" t="inlineStr">
        <is>
          <t>MOUSSE DE CHOCOLATE</t>
        </is>
      </c>
      <c r="D347" t="inlineStr">
        <is>
          <t>[Evento] - Oma Administradora de Imóveis</t>
        </is>
      </c>
      <c r="E347" t="inlineStr">
        <is>
          <t>SOBREMESAS</t>
        </is>
      </c>
      <c r="F347" t="n">
        <v>12</v>
      </c>
      <c r="G347" t="n">
        <v>456</v>
      </c>
      <c r="H347" t="inlineStr">
        <is>
          <t>A</t>
        </is>
      </c>
      <c r="I347" t="inlineStr">
        <is>
          <t>Eventos</t>
        </is>
      </c>
      <c r="J347" t="inlineStr">
        <is>
          <t>4/2026</t>
        </is>
      </c>
    </row>
    <row r="348">
      <c r="A348" t="inlineStr">
        <is>
          <t>Arcos</t>
        </is>
      </c>
      <c r="B348" s="551" t="n">
        <v>46113</v>
      </c>
      <c r="C348" t="inlineStr">
        <is>
          <t>PEPSI ZERO</t>
        </is>
      </c>
      <c r="D348" t="inlineStr">
        <is>
          <t>[Evento] - Oma Administradora de Imóveis</t>
        </is>
      </c>
      <c r="E348" t="inlineStr">
        <is>
          <t>SOFTS</t>
        </is>
      </c>
      <c r="F348" t="n">
        <v>3</v>
      </c>
      <c r="G348" t="n">
        <v>24</v>
      </c>
      <c r="H348" t="inlineStr">
        <is>
          <t>B</t>
        </is>
      </c>
      <c r="I348" t="inlineStr">
        <is>
          <t>Eventos</t>
        </is>
      </c>
      <c r="J348" t="inlineStr">
        <is>
          <t>4/2026</t>
        </is>
      </c>
    </row>
    <row r="349">
      <c r="A349" t="inlineStr">
        <is>
          <t>Arcos</t>
        </is>
      </c>
      <c r="B349" s="551" t="n">
        <v>46113</v>
      </c>
      <c r="C349" t="inlineStr">
        <is>
          <t>NEGRONI</t>
        </is>
      </c>
      <c r="D349" t="inlineStr">
        <is>
          <t>[Evento] - Oma Administradora de Imóveis</t>
        </is>
      </c>
      <c r="E349" t="inlineStr">
        <is>
          <t>Fora da Carta</t>
        </is>
      </c>
      <c r="F349" t="n">
        <v>27</v>
      </c>
      <c r="G349" t="n">
        <v>1026</v>
      </c>
      <c r="H349" t="inlineStr">
        <is>
          <t>B</t>
        </is>
      </c>
      <c r="I349" t="inlineStr">
        <is>
          <t>Eventos</t>
        </is>
      </c>
      <c r="J349" t="inlineStr">
        <is>
          <t>4/2026</t>
        </is>
      </c>
    </row>
    <row r="350">
      <c r="A350" t="inlineStr">
        <is>
          <t>Arcos</t>
        </is>
      </c>
      <c r="B350" s="551" t="n">
        <v>46113</v>
      </c>
      <c r="C350" t="inlineStr">
        <is>
          <t>BASIL SMASH</t>
        </is>
      </c>
      <c r="D350" t="inlineStr">
        <is>
          <t>30% FÁBRICA DE BARES - CPF</t>
        </is>
      </c>
      <c r="E350" t="inlineStr">
        <is>
          <t>CLÁSSICOS</t>
        </is>
      </c>
      <c r="F350" t="n">
        <v>1</v>
      </c>
      <c r="G350" t="n">
        <v>11.4</v>
      </c>
      <c r="H350" t="inlineStr">
        <is>
          <t>B</t>
        </is>
      </c>
      <c r="J350" t="inlineStr">
        <is>
          <t>4/2026</t>
        </is>
      </c>
    </row>
    <row r="351">
      <c r="A351" t="inlineStr">
        <is>
          <t>Arcos</t>
        </is>
      </c>
      <c r="B351" s="551" t="n">
        <v>46113</v>
      </c>
      <c r="C351" t="inlineStr">
        <is>
          <t>FOLHADO DE BANANA</t>
        </is>
      </c>
      <c r="D351" t="inlineStr">
        <is>
          <t>30% FÁBRICA DE BARES - CPF</t>
        </is>
      </c>
      <c r="E351" t="inlineStr">
        <is>
          <t>Para adoçar</t>
        </is>
      </c>
      <c r="F351" t="n">
        <v>3</v>
      </c>
      <c r="G351" t="n">
        <v>27</v>
      </c>
      <c r="H351" t="inlineStr">
        <is>
          <t>A</t>
        </is>
      </c>
      <c r="J351" t="inlineStr">
        <is>
          <t>4/2026</t>
        </is>
      </c>
    </row>
    <row r="352">
      <c r="A352" t="inlineStr">
        <is>
          <t>Arcos</t>
        </is>
      </c>
      <c r="B352" s="551" t="n">
        <v>46113</v>
      </c>
      <c r="C352" t="inlineStr">
        <is>
          <t>FRANGO FRITO E CREME DE MILHO</t>
        </is>
      </c>
      <c r="D352" t="inlineStr">
        <is>
          <t>30% FÁBRICA DE BARES - CPF</t>
        </is>
      </c>
      <c r="E352" t="inlineStr">
        <is>
          <t>PRATOS PRINCIPAIS</t>
        </is>
      </c>
      <c r="F352" t="n">
        <v>5</v>
      </c>
      <c r="G352" t="n">
        <v>81</v>
      </c>
      <c r="H352" t="inlineStr">
        <is>
          <t>A</t>
        </is>
      </c>
      <c r="J352" t="inlineStr">
        <is>
          <t>4/2026</t>
        </is>
      </c>
    </row>
    <row r="353">
      <c r="A353" t="inlineStr">
        <is>
          <t>Arcos</t>
        </is>
      </c>
      <c r="B353" s="551" t="n">
        <v>46113</v>
      </c>
      <c r="C353" t="inlineStr">
        <is>
          <t>ARROZ DE PERNIL</t>
        </is>
      </c>
      <c r="D353" t="inlineStr">
        <is>
          <t>30% FÁBRICA DE BARES - CPF</t>
        </is>
      </c>
      <c r="E353" t="inlineStr">
        <is>
          <t>PRATOS PRINCIPAIS</t>
        </is>
      </c>
      <c r="F353" t="n">
        <v>6</v>
      </c>
      <c r="G353" t="n">
        <v>93.59999999999999</v>
      </c>
      <c r="H353" t="inlineStr">
        <is>
          <t>A</t>
        </is>
      </c>
      <c r="J353" t="inlineStr">
        <is>
          <t>4/2026</t>
        </is>
      </c>
    </row>
    <row r="354">
      <c r="A354" t="inlineStr">
        <is>
          <t>Arcos</t>
        </is>
      </c>
      <c r="B354" s="551" t="n">
        <v>46113</v>
      </c>
      <c r="C354" t="inlineStr">
        <is>
          <t>LANCHE DE PERNIL</t>
        </is>
      </c>
      <c r="D354" t="inlineStr">
        <is>
          <t>30% FÁBRICA DE BARES - CPF</t>
        </is>
      </c>
      <c r="E354" t="inlineStr">
        <is>
          <t>Pães e Tostas</t>
        </is>
      </c>
      <c r="F354" t="n">
        <v>5</v>
      </c>
      <c r="G354" t="n">
        <v>63</v>
      </c>
      <c r="H354" t="inlineStr">
        <is>
          <t>A</t>
        </is>
      </c>
      <c r="J354" t="inlineStr">
        <is>
          <t>4/2026</t>
        </is>
      </c>
    </row>
    <row r="355">
      <c r="A355" t="inlineStr">
        <is>
          <t>Arcos</t>
        </is>
      </c>
      <c r="B355" s="551" t="n">
        <v>46113</v>
      </c>
      <c r="C355" t="inlineStr">
        <is>
          <t>POROSO</t>
        </is>
      </c>
      <c r="D355" t="inlineStr">
        <is>
          <t>30% FÁBRICA DE BARES - CPF</t>
        </is>
      </c>
      <c r="E355" t="inlineStr">
        <is>
          <t>AUTORAIS</t>
        </is>
      </c>
      <c r="F355" t="n">
        <v>2</v>
      </c>
      <c r="G355" t="n">
        <v>29.4</v>
      </c>
      <c r="H355" t="inlineStr">
        <is>
          <t>B</t>
        </is>
      </c>
      <c r="J355" t="inlineStr">
        <is>
          <t>4/2026</t>
        </is>
      </c>
    </row>
    <row r="356">
      <c r="A356" t="inlineStr">
        <is>
          <t>Arcos</t>
        </is>
      </c>
      <c r="B356" s="551" t="n">
        <v>46113</v>
      </c>
      <c r="C356" t="inlineStr">
        <is>
          <t>1911</t>
        </is>
      </c>
      <c r="D356" t="inlineStr">
        <is>
          <t>30% FÁBRICA DE BARES - CPF</t>
        </is>
      </c>
      <c r="E356" t="inlineStr">
        <is>
          <t>AUTORAIS</t>
        </is>
      </c>
      <c r="F356" t="n">
        <v>1</v>
      </c>
      <c r="G356" t="n">
        <v>13.2</v>
      </c>
      <c r="H356" t="inlineStr">
        <is>
          <t>B</t>
        </is>
      </c>
      <c r="J356" t="inlineStr">
        <is>
          <t>4/2026</t>
        </is>
      </c>
    </row>
    <row r="357">
      <c r="A357" t="inlineStr">
        <is>
          <t>Arcos</t>
        </is>
      </c>
      <c r="B357" s="551" t="n">
        <v>46113</v>
      </c>
      <c r="C357" t="inlineStr">
        <is>
          <t>POLENTA E COGUMELOS</t>
        </is>
      </c>
      <c r="D357" t="inlineStr">
        <is>
          <t>30% FÁBRICA DE BARES - CPF</t>
        </is>
      </c>
      <c r="E357" t="inlineStr">
        <is>
          <t>PRATOS PRINCIPAIS</t>
        </is>
      </c>
      <c r="F357" t="n">
        <v>1</v>
      </c>
      <c r="G357" t="n">
        <v>15.6</v>
      </c>
      <c r="H357" t="inlineStr">
        <is>
          <t>A</t>
        </is>
      </c>
      <c r="J357" t="inlineStr">
        <is>
          <t>4/2026</t>
        </is>
      </c>
    </row>
    <row r="358">
      <c r="A358" t="inlineStr">
        <is>
          <t>Arcos</t>
        </is>
      </c>
      <c r="B358" s="551" t="n">
        <v>46113</v>
      </c>
      <c r="C358" t="inlineStr">
        <is>
          <t>BOLO DE COCO</t>
        </is>
      </c>
      <c r="D358" t="inlineStr">
        <is>
          <t>30% FÁBRICA DE BARES - CPF</t>
        </is>
      </c>
      <c r="E358" t="inlineStr">
        <is>
          <t>SOBREMESAS</t>
        </is>
      </c>
      <c r="F358" t="n">
        <v>4</v>
      </c>
      <c r="G358" t="n">
        <v>38.4</v>
      </c>
      <c r="H358" t="inlineStr">
        <is>
          <t>A</t>
        </is>
      </c>
      <c r="J358" t="inlineStr">
        <is>
          <t>4/2026</t>
        </is>
      </c>
    </row>
    <row r="359">
      <c r="A359" t="inlineStr">
        <is>
          <t>Arcos</t>
        </is>
      </c>
      <c r="B359" s="551" t="n">
        <v>46113</v>
      </c>
      <c r="C359" t="inlineStr">
        <is>
          <t>CECI</t>
        </is>
      </c>
      <c r="D359" t="inlineStr">
        <is>
          <t>30% FÁBRICA DE BARES - CPF</t>
        </is>
      </c>
      <c r="E359" t="inlineStr">
        <is>
          <t>NÃO ALCOÓLICOS</t>
        </is>
      </c>
      <c r="F359" t="n">
        <v>5</v>
      </c>
      <c r="G359" t="n">
        <v>33</v>
      </c>
      <c r="H359" t="inlineStr">
        <is>
          <t>B</t>
        </is>
      </c>
      <c r="J359" t="inlineStr">
        <is>
          <t>4/2026</t>
        </is>
      </c>
    </row>
    <row r="360">
      <c r="A360" t="inlineStr">
        <is>
          <t>Arcos</t>
        </is>
      </c>
      <c r="B360" s="551" t="n">
        <v>46113</v>
      </c>
      <c r="C360" t="inlineStr">
        <is>
          <t>TARTARE DE TOMATE</t>
        </is>
      </c>
      <c r="D360" t="inlineStr">
        <is>
          <t>30% FÁBRICA DE BARES - CPF</t>
        </is>
      </c>
      <c r="E360" t="inlineStr">
        <is>
          <t>ENTRADA</t>
        </is>
      </c>
      <c r="F360" t="n">
        <v>1</v>
      </c>
      <c r="G360" t="n">
        <v>11.4</v>
      </c>
      <c r="H360" t="inlineStr">
        <is>
          <t>A</t>
        </is>
      </c>
      <c r="J360" t="inlineStr">
        <is>
          <t>4/2026</t>
        </is>
      </c>
    </row>
    <row r="361">
      <c r="A361" t="inlineStr">
        <is>
          <t>Arcos</t>
        </is>
      </c>
      <c r="B361" s="551" t="n">
        <v>46113</v>
      </c>
      <c r="C361" t="inlineStr">
        <is>
          <t>PAULICEIA</t>
        </is>
      </c>
      <c r="D361" t="inlineStr">
        <is>
          <t>30% FÁBRICA DE BARES - CPF</t>
        </is>
      </c>
      <c r="E361" t="inlineStr">
        <is>
          <t>AUTORAIS</t>
        </is>
      </c>
      <c r="F361" t="n">
        <v>1</v>
      </c>
      <c r="G361" t="n">
        <v>10.8</v>
      </c>
      <c r="H361" t="inlineStr">
        <is>
          <t>B</t>
        </is>
      </c>
      <c r="J361" t="inlineStr">
        <is>
          <t>4/2026</t>
        </is>
      </c>
    </row>
    <row r="362">
      <c r="A362" t="inlineStr">
        <is>
          <t>Arcos</t>
        </is>
      </c>
      <c r="B362" s="551" t="n">
        <v>46113</v>
      </c>
      <c r="C362" t="inlineStr">
        <is>
          <t>IOGURTE E GRANOLA</t>
        </is>
      </c>
      <c r="D362" t="inlineStr">
        <is>
          <t>30% FÁBRICA DE BARES - CPF</t>
        </is>
      </c>
      <c r="E362" t="inlineStr">
        <is>
          <t>MATINAIS</t>
        </is>
      </c>
      <c r="F362" t="n">
        <v>1</v>
      </c>
      <c r="G362" t="n">
        <v>7.8</v>
      </c>
      <c r="H362" t="inlineStr">
        <is>
          <t>A</t>
        </is>
      </c>
      <c r="J362" t="inlineStr">
        <is>
          <t>4/2026</t>
        </is>
      </c>
    </row>
    <row r="363">
      <c r="A363" t="inlineStr">
        <is>
          <t>Arcos</t>
        </is>
      </c>
      <c r="B363" s="551" t="n">
        <v>46113</v>
      </c>
      <c r="C363" t="inlineStr">
        <is>
          <t>LINGUINE COM CAMARÕES</t>
        </is>
      </c>
      <c r="D363" t="inlineStr">
        <is>
          <t>30% FÁBRICA DE BARES - CPF</t>
        </is>
      </c>
      <c r="E363" t="inlineStr">
        <is>
          <t>PRATOS PRINCIPAIS</t>
        </is>
      </c>
      <c r="F363" t="n">
        <v>8</v>
      </c>
      <c r="G363" t="n">
        <v>177.6</v>
      </c>
      <c r="H363" t="inlineStr">
        <is>
          <t>A</t>
        </is>
      </c>
      <c r="J363" t="inlineStr">
        <is>
          <t>4/2026</t>
        </is>
      </c>
    </row>
    <row r="364">
      <c r="A364" t="inlineStr">
        <is>
          <t>Arcos</t>
        </is>
      </c>
      <c r="B364" s="551" t="n">
        <v>46113</v>
      </c>
      <c r="C364" t="inlineStr">
        <is>
          <t>SÁBLE DE ABACAXI</t>
        </is>
      </c>
      <c r="D364" t="inlineStr">
        <is>
          <t>30% FÁBRICA DE BARES - CPF</t>
        </is>
      </c>
      <c r="E364" t="inlineStr">
        <is>
          <t>SOBREMESAS</t>
        </is>
      </c>
      <c r="F364" t="n">
        <v>1</v>
      </c>
      <c r="G364" t="n">
        <v>10.5</v>
      </c>
      <c r="H364" t="inlineStr">
        <is>
          <t>B</t>
        </is>
      </c>
      <c r="J364" t="inlineStr">
        <is>
          <t>4/2026</t>
        </is>
      </c>
    </row>
    <row r="365">
      <c r="A365" t="inlineStr">
        <is>
          <t>Arcos</t>
        </is>
      </c>
      <c r="B365" s="551" t="n">
        <v>46113</v>
      </c>
      <c r="C365" t="inlineStr">
        <is>
          <t>NOBRE</t>
        </is>
      </c>
      <c r="D365" t="inlineStr">
        <is>
          <t>30% FÁBRICA DE BARES - CPF</t>
        </is>
      </c>
      <c r="E365" t="inlineStr">
        <is>
          <t>NÃO ALCOÓLICOS</t>
        </is>
      </c>
      <c r="F365" t="n">
        <v>2</v>
      </c>
      <c r="G365" t="n">
        <v>11.4</v>
      </c>
      <c r="H365" t="inlineStr">
        <is>
          <t>B</t>
        </is>
      </c>
      <c r="J365" t="inlineStr">
        <is>
          <t>4/2026</t>
        </is>
      </c>
    </row>
    <row r="366">
      <c r="A366" t="inlineStr">
        <is>
          <t>Arcos</t>
        </is>
      </c>
      <c r="B366" s="551" t="n">
        <v>46113</v>
      </c>
      <c r="C366" t="inlineStr">
        <is>
          <t>CAFÉ DA MANHÃ MINEIRO</t>
        </is>
      </c>
      <c r="D366" t="inlineStr">
        <is>
          <t>30% FÁBRICA DE BARES - CPF</t>
        </is>
      </c>
      <c r="E366" t="inlineStr">
        <is>
          <t>Ovos e comidinhas</t>
        </is>
      </c>
      <c r="F366" t="n">
        <v>1</v>
      </c>
      <c r="G366" t="n">
        <v>19.5</v>
      </c>
      <c r="H366" t="inlineStr">
        <is>
          <t>A</t>
        </is>
      </c>
      <c r="J366" t="inlineStr">
        <is>
          <t>4/2026</t>
        </is>
      </c>
    </row>
    <row r="367">
      <c r="A367" t="inlineStr">
        <is>
          <t>Arcos</t>
        </is>
      </c>
      <c r="B367" s="551" t="n">
        <v>46113</v>
      </c>
      <c r="C367" t="inlineStr">
        <is>
          <t>CORDEIRO COM COALHADA</t>
        </is>
      </c>
      <c r="D367" t="inlineStr">
        <is>
          <t>30% FÁBRICA DE BARES - CPF</t>
        </is>
      </c>
      <c r="E367" t="inlineStr">
        <is>
          <t>PRATOS PRINCIPAIS</t>
        </is>
      </c>
      <c r="F367" t="n">
        <v>3</v>
      </c>
      <c r="G367" t="n">
        <v>72.90000000000001</v>
      </c>
      <c r="H367" t="inlineStr">
        <is>
          <t>A</t>
        </is>
      </c>
      <c r="J367" t="inlineStr">
        <is>
          <t>4/2026</t>
        </is>
      </c>
    </row>
    <row r="368">
      <c r="A368" t="inlineStr">
        <is>
          <t>Arcos</t>
        </is>
      </c>
      <c r="B368" s="551" t="n">
        <v>46113</v>
      </c>
      <c r="C368" t="inlineStr">
        <is>
          <t>GARNIER</t>
        </is>
      </c>
      <c r="D368" t="inlineStr">
        <is>
          <t>30% FÁBRICA DE BARES - CPF</t>
        </is>
      </c>
      <c r="E368" t="inlineStr">
        <is>
          <t>Sem Álcool</t>
        </is>
      </c>
      <c r="F368" t="n">
        <v>8</v>
      </c>
      <c r="G368" t="n">
        <v>45.6</v>
      </c>
      <c r="H368" t="inlineStr">
        <is>
          <t>B</t>
        </is>
      </c>
      <c r="J368" t="inlineStr">
        <is>
          <t>4/2026</t>
        </is>
      </c>
    </row>
    <row r="369">
      <c r="A369" t="inlineStr">
        <is>
          <t>Arcos</t>
        </is>
      </c>
      <c r="B369" s="551" t="n">
        <v>46113</v>
      </c>
      <c r="C369" t="inlineStr">
        <is>
          <t>GOHAN COM COGUMELO</t>
        </is>
      </c>
      <c r="D369" t="inlineStr">
        <is>
          <t>30% FÁBRICA DE BARES - CPF</t>
        </is>
      </c>
      <c r="E369" t="inlineStr">
        <is>
          <t>PRATOS PRINCIPAIS</t>
        </is>
      </c>
      <c r="F369" t="n">
        <v>2</v>
      </c>
      <c r="G369" t="n">
        <v>29.4</v>
      </c>
      <c r="H369" t="inlineStr">
        <is>
          <t>A</t>
        </is>
      </c>
      <c r="J369" t="inlineStr">
        <is>
          <t>4/2026</t>
        </is>
      </c>
    </row>
    <row r="370">
      <c r="A370" t="inlineStr">
        <is>
          <t>Arcos</t>
        </is>
      </c>
      <c r="B370" s="551" t="n">
        <v>46113</v>
      </c>
      <c r="C370" t="inlineStr">
        <is>
          <t>ANCHO E BATATA</t>
        </is>
      </c>
      <c r="D370" t="inlineStr">
        <is>
          <t>30% FÁBRICA DE BARES - CPF</t>
        </is>
      </c>
      <c r="E370" t="inlineStr">
        <is>
          <t>PRATOS PRINCIPAIS</t>
        </is>
      </c>
      <c r="F370" t="n">
        <v>9</v>
      </c>
      <c r="G370" t="n">
        <v>291.6</v>
      </c>
      <c r="H370" t="inlineStr">
        <is>
          <t>A</t>
        </is>
      </c>
      <c r="J370" t="inlineStr">
        <is>
          <t>4/2026</t>
        </is>
      </c>
    </row>
    <row r="371">
      <c r="A371" t="inlineStr">
        <is>
          <t>Arcos</t>
        </is>
      </c>
      <c r="B371" s="551" t="n">
        <v>46113</v>
      </c>
      <c r="C371" t="inlineStr">
        <is>
          <t>DESVAIRADA</t>
        </is>
      </c>
      <c r="D371" t="inlineStr">
        <is>
          <t>30% FÁBRICA DE BARES - CPF</t>
        </is>
      </c>
      <c r="E371" t="inlineStr">
        <is>
          <t>NÃO ALCOÓLICOS</t>
        </is>
      </c>
      <c r="F371" t="n">
        <v>1</v>
      </c>
      <c r="G371" t="n">
        <v>5.7</v>
      </c>
      <c r="H371" t="inlineStr">
        <is>
          <t>B</t>
        </is>
      </c>
      <c r="J371" t="inlineStr">
        <is>
          <t>4/2026</t>
        </is>
      </c>
    </row>
    <row r="372">
      <c r="A372" t="inlineStr">
        <is>
          <t>Arcos</t>
        </is>
      </c>
      <c r="B372" s="551" t="n">
        <v>46113</v>
      </c>
      <c r="C372" t="inlineStr">
        <is>
          <t>HAMBURGUINHO DA PINA</t>
        </is>
      </c>
      <c r="D372" t="inlineStr">
        <is>
          <t>30% FÁBRICA DE BARES - CPF</t>
        </is>
      </c>
      <c r="E372" t="inlineStr">
        <is>
          <t>ENTRADA</t>
        </is>
      </c>
      <c r="F372" t="n">
        <v>2</v>
      </c>
      <c r="G372" t="n">
        <v>37.2</v>
      </c>
      <c r="H372" t="inlineStr">
        <is>
          <t>A</t>
        </is>
      </c>
      <c r="J372" t="inlineStr">
        <is>
          <t>4/2026</t>
        </is>
      </c>
    </row>
    <row r="373">
      <c r="A373" t="inlineStr">
        <is>
          <t>Arcos</t>
        </is>
      </c>
      <c r="B373" s="551" t="n">
        <v>46113</v>
      </c>
      <c r="C373" t="inlineStr">
        <is>
          <t>BROWN DERBY</t>
        </is>
      </c>
      <c r="D373" t="inlineStr">
        <is>
          <t>30% FÁBRICA DE BARES - CPF</t>
        </is>
      </c>
      <c r="E373" t="inlineStr">
        <is>
          <t>CLÁSSICOS</t>
        </is>
      </c>
      <c r="F373" t="n">
        <v>1</v>
      </c>
      <c r="G373" t="n">
        <v>11.7</v>
      </c>
      <c r="H373" t="inlineStr">
        <is>
          <t>B</t>
        </is>
      </c>
      <c r="J373" t="inlineStr">
        <is>
          <t>4/2026</t>
        </is>
      </c>
    </row>
    <row r="374">
      <c r="A374" t="inlineStr">
        <is>
          <t>Arcos</t>
        </is>
      </c>
      <c r="B374" s="551" t="n">
        <v>46113</v>
      </c>
      <c r="C374" t="inlineStr">
        <is>
          <t>PORCO, POLENTA E PARMESÃO</t>
        </is>
      </c>
      <c r="D374" t="inlineStr">
        <is>
          <t>30% FÁBRICA DE BARES - CPF</t>
        </is>
      </c>
      <c r="E374" t="inlineStr">
        <is>
          <t>ENTRADA</t>
        </is>
      </c>
      <c r="F374" t="n">
        <v>1</v>
      </c>
      <c r="G374" t="n">
        <v>12.6</v>
      </c>
      <c r="H374" t="inlineStr">
        <is>
          <t>A</t>
        </is>
      </c>
      <c r="J374" t="inlineStr">
        <is>
          <t>4/2026</t>
        </is>
      </c>
    </row>
    <row r="375">
      <c r="A375" t="inlineStr">
        <is>
          <t>Arcos</t>
        </is>
      </c>
      <c r="B375" s="551" t="n">
        <v>46113</v>
      </c>
      <c r="C375" t="inlineStr">
        <is>
          <t>SALADA DE CAMARÃO</t>
        </is>
      </c>
      <c r="D375" t="inlineStr">
        <is>
          <t>30% FÁBRICA DE BARES - CPF</t>
        </is>
      </c>
      <c r="E375" t="inlineStr">
        <is>
          <t>ENTRADA</t>
        </is>
      </c>
      <c r="F375" t="n">
        <v>3</v>
      </c>
      <c r="G375" t="n">
        <v>36.9</v>
      </c>
      <c r="H375" t="inlineStr">
        <is>
          <t>A</t>
        </is>
      </c>
      <c r="J375" t="inlineStr">
        <is>
          <t>4/2026</t>
        </is>
      </c>
    </row>
    <row r="376">
      <c r="A376" t="inlineStr">
        <is>
          <t>Arcos</t>
        </is>
      </c>
      <c r="B376" s="551" t="n">
        <v>46113</v>
      </c>
      <c r="C376" t="inlineStr">
        <is>
          <t>BIFE COM BATATA</t>
        </is>
      </c>
      <c r="D376" t="inlineStr">
        <is>
          <t>30% FÁBRICA DE BARES - CPF</t>
        </is>
      </c>
      <c r="E376" t="inlineStr">
        <is>
          <t>PRATOS PRINCIPAIS</t>
        </is>
      </c>
      <c r="F376" t="n">
        <v>12</v>
      </c>
      <c r="G376" t="n">
        <v>345.6</v>
      </c>
      <c r="H376" t="inlineStr">
        <is>
          <t>A</t>
        </is>
      </c>
      <c r="J376" t="inlineStr">
        <is>
          <t>4/2026</t>
        </is>
      </c>
    </row>
    <row r="377">
      <c r="A377" t="inlineStr">
        <is>
          <t>Arcos</t>
        </is>
      </c>
      <c r="B377" s="551" t="n">
        <v>46113</v>
      </c>
      <c r="C377" t="inlineStr">
        <is>
          <t>Singapore Sling</t>
        </is>
      </c>
      <c r="D377" t="inlineStr">
        <is>
          <t>30% FÁBRICA DE BARES - CPF</t>
        </is>
      </c>
      <c r="E377" t="inlineStr">
        <is>
          <t>Fora da Carta</t>
        </is>
      </c>
      <c r="F377" t="n">
        <v>10</v>
      </c>
      <c r="G377" t="n">
        <v>144</v>
      </c>
      <c r="H377" t="inlineStr">
        <is>
          <t>B</t>
        </is>
      </c>
      <c r="J377" t="inlineStr">
        <is>
          <t>4/2026</t>
        </is>
      </c>
    </row>
    <row r="378">
      <c r="A378" t="inlineStr">
        <is>
          <t>Arcos</t>
        </is>
      </c>
      <c r="B378" s="551" t="n">
        <v>46113</v>
      </c>
      <c r="C378" t="inlineStr">
        <is>
          <t>BAQUE</t>
        </is>
      </c>
      <c r="D378" t="inlineStr">
        <is>
          <t>30% FÁBRICA DE BARES - CPF</t>
        </is>
      </c>
      <c r="E378" t="inlineStr">
        <is>
          <t>NÃO ALCOÓLICOS</t>
        </is>
      </c>
      <c r="F378" t="n">
        <v>1</v>
      </c>
      <c r="G378" t="n">
        <v>7.2</v>
      </c>
      <c r="H378" t="inlineStr">
        <is>
          <t>B</t>
        </is>
      </c>
      <c r="J378" t="inlineStr">
        <is>
          <t>4/2026</t>
        </is>
      </c>
    </row>
    <row r="379">
      <c r="A379" t="inlineStr">
        <is>
          <t>Arcos</t>
        </is>
      </c>
      <c r="B379" s="551" t="n">
        <v>46113</v>
      </c>
      <c r="C379" t="inlineStr">
        <is>
          <t>CRUDO DE ABÓBORA</t>
        </is>
      </c>
      <c r="D379" t="inlineStr">
        <is>
          <t>30% FÁBRICA DE BARES - CPF</t>
        </is>
      </c>
      <c r="E379" t="inlineStr">
        <is>
          <t>ENTRADA</t>
        </is>
      </c>
      <c r="F379" t="n">
        <v>1</v>
      </c>
      <c r="G379" t="n">
        <v>10.2</v>
      </c>
      <c r="H379" t="inlineStr">
        <is>
          <t>A</t>
        </is>
      </c>
      <c r="J379" t="inlineStr">
        <is>
          <t>4/2026</t>
        </is>
      </c>
    </row>
    <row r="380">
      <c r="A380" t="inlineStr">
        <is>
          <t>Arcos</t>
        </is>
      </c>
      <c r="B380" s="551" t="n">
        <v>46113</v>
      </c>
      <c r="C380" t="inlineStr">
        <is>
          <t>TACO DE PUPUNHA</t>
        </is>
      </c>
      <c r="D380" t="inlineStr">
        <is>
          <t>30% FÁBRICA DE BARES - CPF</t>
        </is>
      </c>
      <c r="E380" t="inlineStr">
        <is>
          <t>ENTRADA</t>
        </is>
      </c>
      <c r="F380" t="n">
        <v>1</v>
      </c>
      <c r="G380" t="n">
        <v>12.6</v>
      </c>
      <c r="H380" t="inlineStr">
        <is>
          <t>A</t>
        </is>
      </c>
      <c r="J380" t="inlineStr">
        <is>
          <t>4/2026</t>
        </is>
      </c>
    </row>
    <row r="381">
      <c r="A381" t="inlineStr">
        <is>
          <t>Arcos</t>
        </is>
      </c>
      <c r="B381" s="551" t="n">
        <v>46113</v>
      </c>
      <c r="C381" t="inlineStr">
        <is>
          <t>Suco de laranja</t>
        </is>
      </c>
      <c r="D381" t="inlineStr">
        <is>
          <t>30% FÁBRICA DE BARES - CPF</t>
        </is>
      </c>
      <c r="E381" t="inlineStr">
        <is>
          <t>Sucos</t>
        </is>
      </c>
      <c r="F381" t="n">
        <v>5</v>
      </c>
      <c r="G381" t="n">
        <v>18</v>
      </c>
      <c r="H381" t="inlineStr">
        <is>
          <t>B</t>
        </is>
      </c>
      <c r="J381" t="inlineStr">
        <is>
          <t>4/2026</t>
        </is>
      </c>
    </row>
    <row r="382">
      <c r="A382" t="inlineStr">
        <is>
          <t>Arcos</t>
        </is>
      </c>
      <c r="B382" s="551" t="n">
        <v>46113</v>
      </c>
      <c r="C382" t="inlineStr">
        <is>
          <t>Latte</t>
        </is>
      </c>
      <c r="D382" t="inlineStr">
        <is>
          <t>30% FÁBRICA DE BARES - CPF</t>
        </is>
      </c>
      <c r="E382" t="inlineStr">
        <is>
          <t>Bebidas quentes</t>
        </is>
      </c>
      <c r="F382" t="n">
        <v>1</v>
      </c>
      <c r="G382" t="n">
        <v>5.4</v>
      </c>
      <c r="H382" t="inlineStr">
        <is>
          <t>B</t>
        </is>
      </c>
      <c r="J382" t="inlineStr">
        <is>
          <t>4/2026</t>
        </is>
      </c>
    </row>
    <row r="383">
      <c r="A383" t="inlineStr">
        <is>
          <t>Arcos</t>
        </is>
      </c>
      <c r="B383" s="551" t="n">
        <v>46113</v>
      </c>
      <c r="C383" t="inlineStr">
        <is>
          <t>Batatinha Brava com Ervas</t>
        </is>
      </c>
      <c r="D383" t="inlineStr">
        <is>
          <t>30% FÁBRICA DE BARES - CPF</t>
        </is>
      </c>
      <c r="E383" t="inlineStr">
        <is>
          <t>Entradas</t>
        </is>
      </c>
      <c r="F383" t="n">
        <v>3</v>
      </c>
      <c r="G383" t="n">
        <v>28.8</v>
      </c>
      <c r="H383" t="inlineStr">
        <is>
          <t>A</t>
        </is>
      </c>
      <c r="J383" t="inlineStr">
        <is>
          <t>4/2026</t>
        </is>
      </c>
    </row>
    <row r="384">
      <c r="A384" t="inlineStr">
        <is>
          <t>Arcos</t>
        </is>
      </c>
      <c r="B384" s="551" t="n">
        <v>46113</v>
      </c>
      <c r="C384" t="inlineStr">
        <is>
          <t>Café coado</t>
        </is>
      </c>
      <c r="D384" t="inlineStr">
        <is>
          <t>30% FÁBRICA DE BARES - CPF</t>
        </is>
      </c>
      <c r="E384" t="inlineStr">
        <is>
          <t>Bebidas quentes</t>
        </is>
      </c>
      <c r="F384" t="n">
        <v>3</v>
      </c>
      <c r="G384" t="n">
        <v>7.2</v>
      </c>
      <c r="H384" t="inlineStr">
        <is>
          <t>B</t>
        </is>
      </c>
      <c r="J384" t="inlineStr">
        <is>
          <t>4/2026</t>
        </is>
      </c>
    </row>
    <row r="385">
      <c r="A385" t="inlineStr">
        <is>
          <t>Arcos</t>
        </is>
      </c>
      <c r="B385" s="551" t="n">
        <v>46113</v>
      </c>
      <c r="C385" t="inlineStr">
        <is>
          <t>Crispy de Frango</t>
        </is>
      </c>
      <c r="D385" t="inlineStr">
        <is>
          <t>30% FÁBRICA DE BARES - CPF</t>
        </is>
      </c>
      <c r="E385" t="inlineStr">
        <is>
          <t>Sanduíches</t>
        </is>
      </c>
      <c r="F385" t="n">
        <v>2</v>
      </c>
      <c r="G385" t="n">
        <v>32.4</v>
      </c>
      <c r="H385" t="inlineStr">
        <is>
          <t>A</t>
        </is>
      </c>
      <c r="J385" t="inlineStr">
        <is>
          <t>4/2026</t>
        </is>
      </c>
    </row>
    <row r="386">
      <c r="A386" t="inlineStr">
        <is>
          <t>Arcos</t>
        </is>
      </c>
      <c r="B386" s="551" t="n">
        <v>46113</v>
      </c>
      <c r="C386" t="inlineStr">
        <is>
          <t>Fitzgerald</t>
        </is>
      </c>
      <c r="D386" t="inlineStr">
        <is>
          <t>30% FÁBRICA DE BARES - CPF</t>
        </is>
      </c>
      <c r="E386" t="inlineStr">
        <is>
          <t>Fora da Carta</t>
        </is>
      </c>
      <c r="F386" t="n">
        <v>1</v>
      </c>
      <c r="G386" t="n">
        <v>13.8</v>
      </c>
      <c r="H386" t="inlineStr">
        <is>
          <t>B</t>
        </is>
      </c>
      <c r="J386" t="inlineStr">
        <is>
          <t>4/2026</t>
        </is>
      </c>
    </row>
    <row r="387">
      <c r="A387" t="inlineStr">
        <is>
          <t>Arcos</t>
        </is>
      </c>
      <c r="B387" s="551" t="n">
        <v>46113</v>
      </c>
      <c r="C387" t="inlineStr">
        <is>
          <t>Old Fashioned</t>
        </is>
      </c>
      <c r="D387" t="inlineStr">
        <is>
          <t>30% FÁBRICA DE BARES - CPF</t>
        </is>
      </c>
      <c r="E387" t="inlineStr">
        <is>
          <t>Fora da Carta</t>
        </is>
      </c>
      <c r="F387" t="n">
        <v>1</v>
      </c>
      <c r="G387" t="n">
        <v>17.7</v>
      </c>
      <c r="H387" t="inlineStr">
        <is>
          <t>B</t>
        </is>
      </c>
      <c r="J387" t="inlineStr">
        <is>
          <t>4/2026</t>
        </is>
      </c>
    </row>
    <row r="388">
      <c r="A388" t="inlineStr">
        <is>
          <t>Arcos</t>
        </is>
      </c>
      <c r="B388" s="551" t="n">
        <v>46113</v>
      </c>
      <c r="C388" t="inlineStr">
        <is>
          <t>Bitter Giuseppe</t>
        </is>
      </c>
      <c r="D388" t="inlineStr">
        <is>
          <t>30% FÁBRICA DE BARES - CPF</t>
        </is>
      </c>
      <c r="E388" t="inlineStr">
        <is>
          <t>Fora da Carta</t>
        </is>
      </c>
      <c r="F388" t="n">
        <v>1</v>
      </c>
      <c r="G388" t="n">
        <v>11.4</v>
      </c>
      <c r="H388" t="inlineStr">
        <is>
          <t>B</t>
        </is>
      </c>
      <c r="J388" t="inlineStr">
        <is>
          <t>4/2026</t>
        </is>
      </c>
    </row>
    <row r="389">
      <c r="A389" t="inlineStr">
        <is>
          <t>Arcos</t>
        </is>
      </c>
      <c r="B389" s="551" t="n">
        <v>46113</v>
      </c>
      <c r="C389" t="inlineStr">
        <is>
          <t>GUARANÁ</t>
        </is>
      </c>
      <c r="D389" t="inlineStr">
        <is>
          <t>30% FÁBRICA DE BARES - CPF</t>
        </is>
      </c>
      <c r="E389" t="inlineStr">
        <is>
          <t>SOFTS</t>
        </is>
      </c>
      <c r="F389" t="n">
        <v>4</v>
      </c>
      <c r="G389" t="n">
        <v>9.6</v>
      </c>
      <c r="H389" t="inlineStr">
        <is>
          <t>B</t>
        </is>
      </c>
      <c r="J389" t="inlineStr">
        <is>
          <t>4/2026</t>
        </is>
      </c>
    </row>
    <row r="390">
      <c r="A390" t="inlineStr">
        <is>
          <t>Arcos</t>
        </is>
      </c>
      <c r="B390" s="551" t="n">
        <v>46113</v>
      </c>
      <c r="C390" t="inlineStr">
        <is>
          <t>Suco de Limão</t>
        </is>
      </c>
      <c r="D390" t="inlineStr">
        <is>
          <t>30% FÁBRICA DE BARES - CPF</t>
        </is>
      </c>
      <c r="E390" t="inlineStr">
        <is>
          <t>Sucos</t>
        </is>
      </c>
      <c r="F390" t="n">
        <v>1</v>
      </c>
      <c r="G390" t="n">
        <v>3</v>
      </c>
      <c r="H390" t="inlineStr">
        <is>
          <t>B</t>
        </is>
      </c>
      <c r="J390" t="inlineStr">
        <is>
          <t>4/2026</t>
        </is>
      </c>
    </row>
    <row r="391">
      <c r="A391" t="inlineStr">
        <is>
          <t>Arcos</t>
        </is>
      </c>
      <c r="B391" s="551" t="n">
        <v>46113</v>
      </c>
      <c r="C391" t="inlineStr">
        <is>
          <t>PEPSI ZERO</t>
        </is>
      </c>
      <c r="D391" t="inlineStr">
        <is>
          <t>30% FÁBRICA DE BARES - CPF</t>
        </is>
      </c>
      <c r="E391" t="inlineStr">
        <is>
          <t>SOFTS</t>
        </is>
      </c>
      <c r="F391" t="n">
        <v>1</v>
      </c>
      <c r="G391" t="n">
        <v>2.4</v>
      </c>
      <c r="H391" t="inlineStr">
        <is>
          <t>B</t>
        </is>
      </c>
      <c r="J391" t="inlineStr">
        <is>
          <t>4/2026</t>
        </is>
      </c>
    </row>
    <row r="392">
      <c r="A392" t="inlineStr">
        <is>
          <t>Arcos</t>
        </is>
      </c>
      <c r="B392" s="551" t="n">
        <v>46113</v>
      </c>
      <c r="C392" t="inlineStr">
        <is>
          <t>Dark and Stormy</t>
        </is>
      </c>
      <c r="D392" t="inlineStr">
        <is>
          <t>30% FÁBRICA DE BARES - CPF</t>
        </is>
      </c>
      <c r="E392" t="inlineStr">
        <is>
          <t>Fora da Carta</t>
        </is>
      </c>
      <c r="F392" t="n">
        <v>1</v>
      </c>
      <c r="G392" t="n">
        <v>12.6</v>
      </c>
      <c r="H392" t="inlineStr">
        <is>
          <t>B</t>
        </is>
      </c>
      <c r="J392" t="inlineStr">
        <is>
          <t>4/2026</t>
        </is>
      </c>
    </row>
    <row r="393">
      <c r="A393" t="inlineStr">
        <is>
          <t>Arcos</t>
        </is>
      </c>
      <c r="B393" s="551" t="n">
        <v>46113</v>
      </c>
      <c r="C393" t="inlineStr">
        <is>
          <t>MOUSSE DE CHOCOLATE</t>
        </is>
      </c>
      <c r="D393" t="inlineStr">
        <is>
          <t>30% FÁBRICA DE BARES - CPF</t>
        </is>
      </c>
      <c r="E393" t="inlineStr">
        <is>
          <t>SOBREMESAS</t>
        </is>
      </c>
      <c r="F393" t="n">
        <v>5</v>
      </c>
      <c r="G393" t="n">
        <v>57</v>
      </c>
      <c r="H393" t="inlineStr">
        <is>
          <t>A</t>
        </is>
      </c>
      <c r="J393" t="inlineStr">
        <is>
          <t>4/2026</t>
        </is>
      </c>
    </row>
    <row r="394">
      <c r="A394" t="inlineStr">
        <is>
          <t>Arcos</t>
        </is>
      </c>
      <c r="B394" s="551" t="n">
        <v>46113</v>
      </c>
      <c r="C394" t="inlineStr">
        <is>
          <t>Cuscuz nordestino</t>
        </is>
      </c>
      <c r="D394" t="inlineStr">
        <is>
          <t>30% FÁBRICA DE BARES - CPF</t>
        </is>
      </c>
      <c r="E394" t="inlineStr">
        <is>
          <t>Ovos e comidinhas</t>
        </is>
      </c>
      <c r="F394" t="n">
        <v>2</v>
      </c>
      <c r="G394" t="n">
        <v>19.8</v>
      </c>
      <c r="H394" t="inlineStr">
        <is>
          <t>A</t>
        </is>
      </c>
      <c r="J394" t="inlineStr">
        <is>
          <t>4/2026</t>
        </is>
      </c>
    </row>
    <row r="395">
      <c r="A395" t="inlineStr">
        <is>
          <t>Arcos</t>
        </is>
      </c>
      <c r="B395" s="551" t="n">
        <v>46113</v>
      </c>
      <c r="C395" t="inlineStr">
        <is>
          <t>Queijo camembert assado</t>
        </is>
      </c>
      <c r="D395" t="inlineStr">
        <is>
          <t>30% FÁBRICA DE BARES - CPF</t>
        </is>
      </c>
      <c r="E395" t="inlineStr">
        <is>
          <t>Entradas</t>
        </is>
      </c>
      <c r="F395" t="n">
        <v>1</v>
      </c>
      <c r="G395" t="n">
        <v>20.7</v>
      </c>
      <c r="H395" t="inlineStr">
        <is>
          <t>A</t>
        </is>
      </c>
      <c r="J395" t="inlineStr">
        <is>
          <t>4/2026</t>
        </is>
      </c>
    </row>
    <row r="396">
      <c r="A396" t="inlineStr">
        <is>
          <t>Arcos</t>
        </is>
      </c>
      <c r="B396" s="551" t="n">
        <v>46113</v>
      </c>
      <c r="C396" t="inlineStr">
        <is>
          <t>Água C/ Gás Sempre Pura</t>
        </is>
      </c>
      <c r="D396" t="inlineStr">
        <is>
          <t>30% FÁBRICA DE BARES - CPF</t>
        </is>
      </c>
      <c r="E396" t="inlineStr">
        <is>
          <t>Softs</t>
        </is>
      </c>
      <c r="F396" t="n">
        <v>4</v>
      </c>
      <c r="G396" t="n">
        <v>9.6</v>
      </c>
      <c r="H396" t="inlineStr">
        <is>
          <t>B</t>
        </is>
      </c>
      <c r="J396" t="inlineStr">
        <is>
          <t>4/2026</t>
        </is>
      </c>
    </row>
    <row r="397">
      <c r="A397" t="inlineStr">
        <is>
          <t>Arcos</t>
        </is>
      </c>
      <c r="B397" s="551" t="n">
        <v>46113</v>
      </c>
      <c r="C397" t="inlineStr">
        <is>
          <t>BOLINHO DE ARROZ</t>
        </is>
      </c>
      <c r="D397" t="inlineStr">
        <is>
          <t>30% FÁBRICA DE BARES - CPF</t>
        </is>
      </c>
      <c r="E397" t="inlineStr">
        <is>
          <t>Petiscos</t>
        </is>
      </c>
      <c r="F397" t="n">
        <v>1</v>
      </c>
      <c r="G397" t="n">
        <v>12.6</v>
      </c>
      <c r="H397" t="inlineStr">
        <is>
          <t>A</t>
        </is>
      </c>
      <c r="J397" t="inlineStr">
        <is>
          <t>4/2026</t>
        </is>
      </c>
    </row>
    <row r="398">
      <c r="A398" t="inlineStr">
        <is>
          <t>Arcos</t>
        </is>
      </c>
      <c r="B398" s="551" t="n">
        <v>46113</v>
      </c>
      <c r="C398" t="inlineStr">
        <is>
          <t>Bolo do dia</t>
        </is>
      </c>
      <c r="D398" t="inlineStr">
        <is>
          <t>30% FÁBRICA DE BARES - CPF</t>
        </is>
      </c>
      <c r="E398" t="inlineStr">
        <is>
          <t>Comidinhas</t>
        </is>
      </c>
      <c r="F398" t="n">
        <v>9</v>
      </c>
      <c r="G398" t="n">
        <v>40.5</v>
      </c>
      <c r="H398" t="inlineStr">
        <is>
          <t>A</t>
        </is>
      </c>
      <c r="J398" t="inlineStr">
        <is>
          <t>4/2026</t>
        </is>
      </c>
    </row>
    <row r="399">
      <c r="A399" t="inlineStr">
        <is>
          <t>Arcos</t>
        </is>
      </c>
      <c r="B399" s="551" t="n">
        <v>46113</v>
      </c>
      <c r="C399" t="inlineStr">
        <is>
          <t>ELLA</t>
        </is>
      </c>
      <c r="D399" t="inlineStr">
        <is>
          <t>30% FÁBRICA DE BARES - CPF</t>
        </is>
      </c>
      <c r="E399" t="inlineStr">
        <is>
          <t>NÃO ALCOÓLICOS</t>
        </is>
      </c>
      <c r="F399" t="n">
        <v>3</v>
      </c>
      <c r="G399" t="n">
        <v>17.1</v>
      </c>
      <c r="H399" t="inlineStr">
        <is>
          <t>B</t>
        </is>
      </c>
      <c r="J399" t="inlineStr">
        <is>
          <t>4/2026</t>
        </is>
      </c>
    </row>
    <row r="400">
      <c r="A400" t="inlineStr">
        <is>
          <t>Arcos</t>
        </is>
      </c>
      <c r="B400" s="551" t="n">
        <v>46113</v>
      </c>
      <c r="C400" t="inlineStr">
        <is>
          <t>Café espresso</t>
        </is>
      </c>
      <c r="D400" t="inlineStr">
        <is>
          <t>30% FÁBRICA DE BARES - CPF</t>
        </is>
      </c>
      <c r="E400" t="inlineStr">
        <is>
          <t>Bebidas quentes</t>
        </is>
      </c>
      <c r="F400" t="n">
        <v>3</v>
      </c>
      <c r="G400" t="n">
        <v>8.1</v>
      </c>
      <c r="H400" t="inlineStr">
        <is>
          <t>B</t>
        </is>
      </c>
      <c r="J400" t="inlineStr">
        <is>
          <t>4/2026</t>
        </is>
      </c>
    </row>
    <row r="401">
      <c r="A401" t="inlineStr">
        <is>
          <t>Arcos</t>
        </is>
      </c>
      <c r="B401" s="551" t="n">
        <v>46113</v>
      </c>
      <c r="C401" t="inlineStr">
        <is>
          <t>Nhoque Classico dos Arcos</t>
        </is>
      </c>
      <c r="D401" t="inlineStr">
        <is>
          <t>30% FÁBRICA DE BARES - CPF</t>
        </is>
      </c>
      <c r="E401" t="inlineStr">
        <is>
          <t>Pratos</t>
        </is>
      </c>
      <c r="F401" t="n">
        <v>10</v>
      </c>
      <c r="G401" t="n">
        <v>216</v>
      </c>
      <c r="H401" t="inlineStr">
        <is>
          <t>A</t>
        </is>
      </c>
      <c r="J401" t="inlineStr">
        <is>
          <t>4/2026</t>
        </is>
      </c>
    </row>
    <row r="402">
      <c r="A402" t="inlineStr">
        <is>
          <t>Arcos</t>
        </is>
      </c>
      <c r="B402" s="551" t="n">
        <v>46113</v>
      </c>
      <c r="C402" t="inlineStr">
        <is>
          <t>FOLHADO DE BANANA</t>
        </is>
      </c>
      <c r="D402" t="inlineStr">
        <is>
          <t>30% FÁBRICA DE BARES - CPF</t>
        </is>
      </c>
      <c r="E402" t="inlineStr">
        <is>
          <t>Para adoçar</t>
        </is>
      </c>
      <c r="F402" t="n">
        <v>1</v>
      </c>
      <c r="G402" t="n">
        <v>8.699999999999999</v>
      </c>
      <c r="H402" t="inlineStr">
        <is>
          <t>A</t>
        </is>
      </c>
      <c r="J402" t="inlineStr">
        <is>
          <t>4/2026</t>
        </is>
      </c>
    </row>
    <row r="403">
      <c r="A403" t="inlineStr">
        <is>
          <t>Arcos</t>
        </is>
      </c>
      <c r="B403" s="551" t="n">
        <v>46113</v>
      </c>
      <c r="C403" t="inlineStr">
        <is>
          <t>SALADA MEDITERRANEA</t>
        </is>
      </c>
      <c r="D403" t="inlineStr">
        <is>
          <t>30% FÁBRICA DE BARES - CPF</t>
        </is>
      </c>
      <c r="E403" t="inlineStr">
        <is>
          <t>SALADAS</t>
        </is>
      </c>
      <c r="F403" t="n">
        <v>1</v>
      </c>
      <c r="G403" t="n">
        <v>15.3</v>
      </c>
      <c r="H403" t="inlineStr">
        <is>
          <t>A</t>
        </is>
      </c>
      <c r="J403" t="inlineStr">
        <is>
          <t>4/2026</t>
        </is>
      </c>
    </row>
    <row r="404">
      <c r="A404" t="inlineStr">
        <is>
          <t>Arcos</t>
        </is>
      </c>
      <c r="B404" s="551" t="n">
        <v>46113</v>
      </c>
      <c r="C404" t="inlineStr">
        <is>
          <t>Café espresso duplo</t>
        </is>
      </c>
      <c r="D404" t="inlineStr">
        <is>
          <t>30% FÁBRICA DE BARES - CPF</t>
        </is>
      </c>
      <c r="E404" t="inlineStr">
        <is>
          <t>Bebidas quentes</t>
        </is>
      </c>
      <c r="F404" t="n">
        <v>1</v>
      </c>
      <c r="G404" t="n">
        <v>3.6</v>
      </c>
      <c r="H404" t="inlineStr">
        <is>
          <t>B</t>
        </is>
      </c>
      <c r="J404" t="inlineStr">
        <is>
          <t>4/2026</t>
        </is>
      </c>
    </row>
    <row r="405">
      <c r="A405" t="inlineStr">
        <is>
          <t>Arcos</t>
        </is>
      </c>
      <c r="B405" s="551" t="n">
        <v>46113</v>
      </c>
      <c r="C405" t="inlineStr">
        <is>
          <t>Tommys Margarita</t>
        </is>
      </c>
      <c r="D405" t="inlineStr">
        <is>
          <t>30% FÁBRICA DE BARES - CPF</t>
        </is>
      </c>
      <c r="E405" t="inlineStr">
        <is>
          <t>CLÁSSICOS PDV</t>
        </is>
      </c>
      <c r="F405" t="n">
        <v>2</v>
      </c>
      <c r="G405" t="n">
        <v>32.4</v>
      </c>
      <c r="H405" t="inlineStr">
        <is>
          <t>B</t>
        </is>
      </c>
      <c r="J405" t="inlineStr">
        <is>
          <t>4/2026</t>
        </is>
      </c>
    </row>
    <row r="406">
      <c r="A406" t="inlineStr">
        <is>
          <t>Arcos</t>
        </is>
      </c>
      <c r="B406" s="551" t="n">
        <v>46113</v>
      </c>
      <c r="C406" t="inlineStr">
        <is>
          <t>PENICILLIN</t>
        </is>
      </c>
      <c r="D406" t="inlineStr">
        <is>
          <t>30% FÁBRICA DE BARES - CPF</t>
        </is>
      </c>
      <c r="E406" t="inlineStr">
        <is>
          <t>CLÁSSICOS CÁRDAPIO FÍSICO</t>
        </is>
      </c>
      <c r="F406" t="n">
        <v>2</v>
      </c>
      <c r="G406" t="n">
        <v>29.4</v>
      </c>
      <c r="H406" t="inlineStr">
        <is>
          <t>B</t>
        </is>
      </c>
      <c r="J406" t="inlineStr">
        <is>
          <t>4/2026</t>
        </is>
      </c>
    </row>
    <row r="407">
      <c r="A407" t="inlineStr">
        <is>
          <t>Arcos</t>
        </is>
      </c>
      <c r="B407" s="551" t="n">
        <v>46113</v>
      </c>
      <c r="C407" t="inlineStr">
        <is>
          <t>Água S/ Gas Sempre Pura</t>
        </is>
      </c>
      <c r="D407" t="inlineStr">
        <is>
          <t>30% FÁBRICA DE BARES - CPF</t>
        </is>
      </c>
      <c r="E407" t="inlineStr">
        <is>
          <t>Softs</t>
        </is>
      </c>
      <c r="F407" t="n">
        <v>4</v>
      </c>
      <c r="G407" t="n">
        <v>9.6</v>
      </c>
      <c r="H407" t="inlineStr">
        <is>
          <t>B</t>
        </is>
      </c>
      <c r="J407" t="inlineStr">
        <is>
          <t>4/2026</t>
        </is>
      </c>
    </row>
    <row r="408">
      <c r="A408" t="inlineStr">
        <is>
          <t>Arcos</t>
        </is>
      </c>
      <c r="B408" s="551" t="n">
        <v>46113</v>
      </c>
      <c r="C408" t="inlineStr">
        <is>
          <t>Picadinho de Mignon</t>
        </is>
      </c>
      <c r="D408" t="inlineStr">
        <is>
          <t>30% FÁBRICA DE BARES - CPF</t>
        </is>
      </c>
      <c r="E408" t="inlineStr">
        <is>
          <t>Pratos Principais</t>
        </is>
      </c>
      <c r="F408" t="n">
        <v>1</v>
      </c>
      <c r="G408" t="n">
        <v>16.8</v>
      </c>
      <c r="H408" t="inlineStr">
        <is>
          <t>A</t>
        </is>
      </c>
      <c r="J408" t="inlineStr">
        <is>
          <t>4/2026</t>
        </is>
      </c>
    </row>
    <row r="409">
      <c r="A409" t="inlineStr">
        <is>
          <t>Arcos</t>
        </is>
      </c>
      <c r="B409" s="551" t="n">
        <v>46113</v>
      </c>
      <c r="C409" t="inlineStr">
        <is>
          <t>Pão brioche na chapa</t>
        </is>
      </c>
      <c r="D409" t="inlineStr">
        <is>
          <t>30% FÁBRICA DE BARES - CPF</t>
        </is>
      </c>
      <c r="E409" t="inlineStr">
        <is>
          <t>Comidinhas</t>
        </is>
      </c>
      <c r="F409" t="n">
        <v>1</v>
      </c>
      <c r="G409" t="n">
        <v>3.9</v>
      </c>
      <c r="H409" t="inlineStr">
        <is>
          <t>A</t>
        </is>
      </c>
      <c r="J409" t="inlineStr">
        <is>
          <t>4/2026</t>
        </is>
      </c>
    </row>
    <row r="410">
      <c r="A410" t="inlineStr">
        <is>
          <t>Arcos</t>
        </is>
      </c>
      <c r="B410" s="551" t="n">
        <v>46113</v>
      </c>
      <c r="C410" t="inlineStr">
        <is>
          <t>RABANADA</t>
        </is>
      </c>
      <c r="D410" t="inlineStr">
        <is>
          <t>30% FÁBRICA DE BARES - CPF</t>
        </is>
      </c>
      <c r="E410" t="inlineStr">
        <is>
          <t>MATINAIS</t>
        </is>
      </c>
      <c r="F410" t="n">
        <v>1</v>
      </c>
      <c r="G410" t="n">
        <v>8.699999999999999</v>
      </c>
      <c r="H410" t="inlineStr">
        <is>
          <t>A</t>
        </is>
      </c>
      <c r="J410" t="inlineStr">
        <is>
          <t>4/2026</t>
        </is>
      </c>
    </row>
    <row r="411">
      <c r="A411" t="inlineStr">
        <is>
          <t>Arcos</t>
        </is>
      </c>
      <c r="B411" s="551" t="n">
        <v>46113</v>
      </c>
      <c r="C411" t="inlineStr">
        <is>
          <t>PICADINHO VEGETARIANO</t>
        </is>
      </c>
      <c r="D411" t="inlineStr">
        <is>
          <t>30% FÁBRICA DE BARES - CPF</t>
        </is>
      </c>
      <c r="E411" t="inlineStr">
        <is>
          <t>PRATOS PRINCIPAIS</t>
        </is>
      </c>
      <c r="F411" t="n">
        <v>3</v>
      </c>
      <c r="G411" t="n">
        <v>45.9</v>
      </c>
      <c r="H411" t="inlineStr">
        <is>
          <t>A</t>
        </is>
      </c>
      <c r="J411" t="inlineStr">
        <is>
          <t>4/2026</t>
        </is>
      </c>
    </row>
    <row r="412">
      <c r="A412" t="inlineStr">
        <is>
          <t>Arcos</t>
        </is>
      </c>
      <c r="B412" s="551" t="n">
        <v>46113</v>
      </c>
      <c r="C412" t="inlineStr">
        <is>
          <t>Suco de abacaxi</t>
        </is>
      </c>
      <c r="D412" t="inlineStr">
        <is>
          <t>30% FÁBRICA DE BARES - CPF</t>
        </is>
      </c>
      <c r="E412" t="inlineStr">
        <is>
          <t>Sucos</t>
        </is>
      </c>
      <c r="F412" t="n">
        <v>2</v>
      </c>
      <c r="G412" t="n">
        <v>7.2</v>
      </c>
      <c r="H412" t="inlineStr">
        <is>
          <t>B</t>
        </is>
      </c>
      <c r="J412" t="inlineStr">
        <is>
          <t>4/2026</t>
        </is>
      </c>
    </row>
    <row r="413">
      <c r="A413" t="inlineStr">
        <is>
          <t>Arcos</t>
        </is>
      </c>
      <c r="B413" s="551" t="n">
        <v>46113</v>
      </c>
      <c r="C413" t="inlineStr">
        <is>
          <t>SODA ZERO</t>
        </is>
      </c>
      <c r="D413" t="inlineStr">
        <is>
          <t>30% FÁBRICA DE BARES - CPF</t>
        </is>
      </c>
      <c r="E413" t="inlineStr">
        <is>
          <t>SOFTS</t>
        </is>
      </c>
      <c r="F413" t="n">
        <v>1</v>
      </c>
      <c r="G413" t="n">
        <v>2.4</v>
      </c>
      <c r="H413" t="inlineStr">
        <is>
          <t>B</t>
        </is>
      </c>
      <c r="J413" t="inlineStr">
        <is>
          <t>4/2026</t>
        </is>
      </c>
    </row>
    <row r="414">
      <c r="A414" t="inlineStr">
        <is>
          <t>Arcos</t>
        </is>
      </c>
      <c r="B414" s="551" t="n">
        <v>46113</v>
      </c>
      <c r="C414" t="inlineStr">
        <is>
          <t>DRY MARTINI</t>
        </is>
      </c>
      <c r="D414" t="inlineStr">
        <is>
          <t>30% FÁBRICA DE BARES - CPF</t>
        </is>
      </c>
      <c r="E414" t="inlineStr">
        <is>
          <t>Drinks Clássicos</t>
        </is>
      </c>
      <c r="F414" t="n">
        <v>1</v>
      </c>
      <c r="G414" t="n">
        <v>14.7</v>
      </c>
      <c r="H414" t="inlineStr">
        <is>
          <t>B</t>
        </is>
      </c>
      <c r="J414" t="inlineStr">
        <is>
          <t>4/2026</t>
        </is>
      </c>
    </row>
    <row r="415">
      <c r="A415" t="inlineStr">
        <is>
          <t>Arcos</t>
        </is>
      </c>
      <c r="B415" s="551" t="n">
        <v>46143</v>
      </c>
      <c r="C415" t="inlineStr">
        <is>
          <t>CORDEIRO COM COALHADA</t>
        </is>
      </c>
      <c r="D415" t="inlineStr">
        <is>
          <t>[Evento] - Pearson Education do Brasil</t>
        </is>
      </c>
      <c r="E415" t="inlineStr">
        <is>
          <t>PRATOS PRINCIPAIS</t>
        </is>
      </c>
      <c r="F415" t="n">
        <v>60</v>
      </c>
      <c r="G415" t="n">
        <v>4860</v>
      </c>
      <c r="H415" t="inlineStr">
        <is>
          <t>A</t>
        </is>
      </c>
      <c r="I415" t="inlineStr">
        <is>
          <t>Eventos</t>
        </is>
      </c>
      <c r="J415" t="inlineStr">
        <is>
          <t>5/2026</t>
        </is>
      </c>
    </row>
    <row r="416">
      <c r="A416" t="inlineStr">
        <is>
          <t>Arcos</t>
        </is>
      </c>
      <c r="B416" s="551" t="n">
        <v>46143</v>
      </c>
      <c r="C416" t="inlineStr">
        <is>
          <t>BROWN DERBY</t>
        </is>
      </c>
      <c r="D416" t="inlineStr">
        <is>
          <t>[Evento] - Pearson Education do Brasil</t>
        </is>
      </c>
      <c r="E416" t="inlineStr">
        <is>
          <t>CLÁSSICOS</t>
        </is>
      </c>
      <c r="F416" t="n">
        <v>75</v>
      </c>
      <c r="G416" t="n">
        <v>2925</v>
      </c>
      <c r="H416" t="inlineStr">
        <is>
          <t>B</t>
        </is>
      </c>
      <c r="I416" t="inlineStr">
        <is>
          <t>Eventos</t>
        </is>
      </c>
      <c r="J416" t="inlineStr">
        <is>
          <t>5/2026</t>
        </is>
      </c>
    </row>
    <row r="417">
      <c r="A417" t="inlineStr">
        <is>
          <t>Arcos</t>
        </is>
      </c>
      <c r="B417" s="551" t="n">
        <v>46143</v>
      </c>
      <c r="C417" t="inlineStr">
        <is>
          <t>Singapore Sling</t>
        </is>
      </c>
      <c r="D417" t="inlineStr">
        <is>
          <t>[Evento] - Pearson Education do Brasil</t>
        </is>
      </c>
      <c r="E417" t="inlineStr">
        <is>
          <t>Fora da Carta</t>
        </is>
      </c>
      <c r="F417" t="n">
        <v>112</v>
      </c>
      <c r="G417" t="n">
        <v>5376</v>
      </c>
      <c r="H417" t="inlineStr">
        <is>
          <t>B</t>
        </is>
      </c>
      <c r="I417" t="inlineStr">
        <is>
          <t>Eventos</t>
        </is>
      </c>
      <c r="J417" t="inlineStr">
        <is>
          <t>5/2026</t>
        </is>
      </c>
    </row>
    <row r="418">
      <c r="A418" t="inlineStr">
        <is>
          <t>Arcos</t>
        </is>
      </c>
      <c r="B418" s="551" t="n">
        <v>46143</v>
      </c>
      <c r="C418" t="inlineStr">
        <is>
          <t>TACO DE PUPUNHA</t>
        </is>
      </c>
      <c r="D418" t="inlineStr">
        <is>
          <t>[Evento] - Pearson Education do Brasil</t>
        </is>
      </c>
      <c r="E418" t="inlineStr">
        <is>
          <t>ENTRADA</t>
        </is>
      </c>
      <c r="F418" t="n">
        <v>30</v>
      </c>
      <c r="G418" t="n">
        <v>1260</v>
      </c>
      <c r="H418" t="inlineStr">
        <is>
          <t>A</t>
        </is>
      </c>
      <c r="I418" t="inlineStr">
        <is>
          <t>Eventos</t>
        </is>
      </c>
      <c r="J418" t="inlineStr">
        <is>
          <t>5/2026</t>
        </is>
      </c>
    </row>
    <row r="419">
      <c r="A419" t="inlineStr">
        <is>
          <t>Arcos</t>
        </is>
      </c>
      <c r="B419" s="551" t="n">
        <v>46143</v>
      </c>
      <c r="C419" t="inlineStr">
        <is>
          <t>HAMBURGUINHO DA PINA</t>
        </is>
      </c>
      <c r="D419" t="inlineStr">
        <is>
          <t>[Evento] - Pearson Education do Brasil</t>
        </is>
      </c>
      <c r="E419" t="inlineStr">
        <is>
          <t>ENTRADA</t>
        </is>
      </c>
      <c r="F419" t="n">
        <v>59</v>
      </c>
      <c r="G419" t="n">
        <v>3658</v>
      </c>
      <c r="H419" t="inlineStr">
        <is>
          <t>A</t>
        </is>
      </c>
      <c r="I419" t="inlineStr">
        <is>
          <t>Eventos</t>
        </is>
      </c>
      <c r="J419" t="inlineStr">
        <is>
          <t>5/2026</t>
        </is>
      </c>
    </row>
    <row r="420">
      <c r="A420" t="inlineStr">
        <is>
          <t>Arcos</t>
        </is>
      </c>
      <c r="B420" s="551" t="n">
        <v>46143</v>
      </c>
      <c r="C420" t="inlineStr">
        <is>
          <t>BASIL SMASH</t>
        </is>
      </c>
      <c r="D420" t="inlineStr">
        <is>
          <t>[Evento] - Pearson Education do Brasil</t>
        </is>
      </c>
      <c r="E420" t="inlineStr">
        <is>
          <t>CLÁSSICOS</t>
        </is>
      </c>
      <c r="F420" t="n">
        <v>66</v>
      </c>
      <c r="G420" t="n">
        <v>2508</v>
      </c>
      <c r="H420" t="inlineStr">
        <is>
          <t>B</t>
        </is>
      </c>
      <c r="I420" t="inlineStr">
        <is>
          <t>Eventos</t>
        </is>
      </c>
      <c r="J420" t="inlineStr">
        <is>
          <t>5/2026</t>
        </is>
      </c>
    </row>
    <row r="421">
      <c r="A421" t="inlineStr">
        <is>
          <t>Arcos</t>
        </is>
      </c>
      <c r="B421" s="551" t="n">
        <v>46143</v>
      </c>
      <c r="C421" t="inlineStr">
        <is>
          <t>CERVEJA STELLA ARTOIS LONG NECK 330ml</t>
        </is>
      </c>
      <c r="D421" t="inlineStr">
        <is>
          <t>[Evento] - Pearson Education do Brasil</t>
        </is>
      </c>
      <c r="E421" t="inlineStr">
        <is>
          <t>CERVEJAS LONG NECK</t>
        </is>
      </c>
      <c r="F421" t="n">
        <v>87</v>
      </c>
      <c r="G421" t="n">
        <v>1653</v>
      </c>
      <c r="H421" t="inlineStr">
        <is>
          <t>B</t>
        </is>
      </c>
      <c r="I421" t="inlineStr">
        <is>
          <t>Eventos</t>
        </is>
      </c>
      <c r="J421" t="inlineStr">
        <is>
          <t>5/2026</t>
        </is>
      </c>
    </row>
    <row r="422">
      <c r="A422" t="inlineStr">
        <is>
          <t>Arcos</t>
        </is>
      </c>
      <c r="B422" s="551" t="n">
        <v>46143</v>
      </c>
      <c r="C422" t="inlineStr">
        <is>
          <t>Croquete de pernil</t>
        </is>
      </c>
      <c r="D422" t="inlineStr">
        <is>
          <t>[Evento] - Pearson Education do Brasil</t>
        </is>
      </c>
      <c r="E422" t="inlineStr">
        <is>
          <t>Para começar</t>
        </is>
      </c>
      <c r="F422" t="n">
        <v>75</v>
      </c>
      <c r="G422" t="n">
        <v>2850</v>
      </c>
      <c r="H422" t="inlineStr">
        <is>
          <t>A</t>
        </is>
      </c>
      <c r="I422" t="inlineStr">
        <is>
          <t>Eventos</t>
        </is>
      </c>
      <c r="J422" t="inlineStr">
        <is>
          <t>5/2026</t>
        </is>
      </c>
    </row>
    <row r="423">
      <c r="A423" t="inlineStr">
        <is>
          <t>Arcos</t>
        </is>
      </c>
      <c r="B423" s="551" t="n">
        <v>46143</v>
      </c>
      <c r="C423" t="inlineStr">
        <is>
          <t>POLENTA E COGUMELOS</t>
        </is>
      </c>
      <c r="D423" t="inlineStr">
        <is>
          <t>[Evento] - Pearson Education do Brasil</t>
        </is>
      </c>
      <c r="E423" t="inlineStr">
        <is>
          <t>PRATOS PRINCIPAIS</t>
        </is>
      </c>
      <c r="F423" t="n">
        <v>50</v>
      </c>
      <c r="G423" t="n">
        <v>2600</v>
      </c>
      <c r="H423" t="inlineStr">
        <is>
          <t>A</t>
        </is>
      </c>
      <c r="I423" t="inlineStr">
        <is>
          <t>Eventos</t>
        </is>
      </c>
      <c r="J423" t="inlineStr">
        <is>
          <t>5/2026</t>
        </is>
      </c>
    </row>
    <row r="424">
      <c r="A424" t="inlineStr">
        <is>
          <t>Arcos</t>
        </is>
      </c>
      <c r="B424" s="551" t="n">
        <v>46143</v>
      </c>
      <c r="C424" t="inlineStr">
        <is>
          <t>EV - SORVETE DE NATA</t>
        </is>
      </c>
      <c r="D424" t="inlineStr">
        <is>
          <t>[Evento] - Pearson Education do Brasil</t>
        </is>
      </c>
      <c r="E424" t="inlineStr">
        <is>
          <t>EVENTOS</t>
        </is>
      </c>
      <c r="F424" t="n">
        <v>80</v>
      </c>
      <c r="G424" t="n">
        <v>0</v>
      </c>
      <c r="H424" t="inlineStr">
        <is>
          <t>A</t>
        </is>
      </c>
      <c r="I424" t="inlineStr">
        <is>
          <t>Eventos</t>
        </is>
      </c>
      <c r="J424" t="inlineStr">
        <is>
          <t>5/2026</t>
        </is>
      </c>
    </row>
    <row r="425">
      <c r="A425" t="inlineStr">
        <is>
          <t>Arcos</t>
        </is>
      </c>
      <c r="B425" s="551" t="n">
        <v>46143</v>
      </c>
      <c r="C425" t="inlineStr">
        <is>
          <t>VIRADO</t>
        </is>
      </c>
      <c r="D425" t="inlineStr">
        <is>
          <t>[Evento] - Pearson Education do Brasil</t>
        </is>
      </c>
      <c r="E425" t="inlineStr">
        <is>
          <t>AUTORAIS</t>
        </is>
      </c>
      <c r="F425" t="n">
        <v>101</v>
      </c>
      <c r="G425" t="n">
        <v>3939</v>
      </c>
      <c r="H425" t="inlineStr">
        <is>
          <t>A</t>
        </is>
      </c>
      <c r="I425" t="inlineStr">
        <is>
          <t>Eventos</t>
        </is>
      </c>
      <c r="J425" t="inlineStr">
        <is>
          <t>5/2026</t>
        </is>
      </c>
    </row>
    <row r="426">
      <c r="A426" t="inlineStr">
        <is>
          <t>Arcos</t>
        </is>
      </c>
      <c r="B426" s="551" t="n">
        <v>46143</v>
      </c>
      <c r="C426" t="inlineStr">
        <is>
          <t>MOUSSE DE CHOCOLATE</t>
        </is>
      </c>
      <c r="D426" t="inlineStr">
        <is>
          <t>[Evento] - Pearson Education do Brasil</t>
        </is>
      </c>
      <c r="E426" t="inlineStr">
        <is>
          <t>SOBREMESAS</t>
        </is>
      </c>
      <c r="F426" t="n">
        <v>80</v>
      </c>
      <c r="G426" t="n">
        <v>3040</v>
      </c>
      <c r="H426" t="inlineStr">
        <is>
          <t>A</t>
        </is>
      </c>
      <c r="I426" t="inlineStr">
        <is>
          <t>Eventos</t>
        </is>
      </c>
      <c r="J426" t="inlineStr">
        <is>
          <t>5/2026</t>
        </is>
      </c>
    </row>
    <row r="427">
      <c r="A427" t="inlineStr">
        <is>
          <t>Arcos</t>
        </is>
      </c>
      <c r="B427" s="551" t="n">
        <v>46143</v>
      </c>
      <c r="C427" t="inlineStr">
        <is>
          <t>SODA</t>
        </is>
      </c>
      <c r="D427" t="inlineStr">
        <is>
          <t>[Evento] - Pearson Education do Brasil</t>
        </is>
      </c>
      <c r="E427" t="inlineStr">
        <is>
          <t>SOFTS</t>
        </is>
      </c>
      <c r="F427" t="n">
        <v>5</v>
      </c>
      <c r="G427" t="n">
        <v>40</v>
      </c>
      <c r="H427" t="inlineStr">
        <is>
          <t>B</t>
        </is>
      </c>
      <c r="I427" t="inlineStr">
        <is>
          <t>Eventos</t>
        </is>
      </c>
      <c r="J427" t="inlineStr">
        <is>
          <t>5/2026</t>
        </is>
      </c>
    </row>
    <row r="428">
      <c r="A428" t="inlineStr">
        <is>
          <t>Arcos</t>
        </is>
      </c>
      <c r="B428" s="551" t="n">
        <v>46143</v>
      </c>
      <c r="C428" t="inlineStr">
        <is>
          <t>GUARANÁ</t>
        </is>
      </c>
      <c r="D428" t="inlineStr">
        <is>
          <t>[Evento] - Pearson Education do Brasil</t>
        </is>
      </c>
      <c r="E428" t="inlineStr">
        <is>
          <t>SOFTS</t>
        </is>
      </c>
      <c r="F428" t="n">
        <v>9</v>
      </c>
      <c r="G428" t="n">
        <v>72</v>
      </c>
      <c r="H428" t="inlineStr">
        <is>
          <t>B</t>
        </is>
      </c>
      <c r="I428" t="inlineStr">
        <is>
          <t>Eventos</t>
        </is>
      </c>
      <c r="J428" t="inlineStr">
        <is>
          <t>5/2026</t>
        </is>
      </c>
    </row>
    <row r="429">
      <c r="A429" t="inlineStr">
        <is>
          <t>Arcos</t>
        </is>
      </c>
      <c r="B429" s="551" t="n">
        <v>46143</v>
      </c>
      <c r="C429" t="inlineStr">
        <is>
          <t>PEPSI ZERO</t>
        </is>
      </c>
      <c r="D429" t="inlineStr">
        <is>
          <t>[Evento] - Pearson Education do Brasil</t>
        </is>
      </c>
      <c r="E429" t="inlineStr">
        <is>
          <t>SOFTS</t>
        </is>
      </c>
      <c r="F429" t="n">
        <v>24</v>
      </c>
      <c r="G429" t="n">
        <v>192</v>
      </c>
      <c r="H429" t="inlineStr">
        <is>
          <t>B</t>
        </is>
      </c>
      <c r="I429" t="inlineStr">
        <is>
          <t>Eventos</t>
        </is>
      </c>
      <c r="J429" t="inlineStr">
        <is>
          <t>5/2026</t>
        </is>
      </c>
    </row>
    <row r="430">
      <c r="A430" t="inlineStr">
        <is>
          <t>Arcos</t>
        </is>
      </c>
      <c r="B430" s="551" t="n">
        <v>46143</v>
      </c>
      <c r="C430" t="inlineStr">
        <is>
          <t>Queijo camembert assado</t>
        </is>
      </c>
      <c r="D430" t="inlineStr">
        <is>
          <t>[Evento] - Pearson Education do Brasil</t>
        </is>
      </c>
      <c r="E430" t="inlineStr">
        <is>
          <t>Entradas</t>
        </is>
      </c>
      <c r="F430" t="n">
        <v>5</v>
      </c>
      <c r="G430" t="n">
        <v>345</v>
      </c>
      <c r="H430" t="inlineStr">
        <is>
          <t>A</t>
        </is>
      </c>
      <c r="I430" t="inlineStr">
        <is>
          <t>Eventos</t>
        </is>
      </c>
      <c r="J430" t="inlineStr">
        <is>
          <t>5/2026</t>
        </is>
      </c>
    </row>
    <row r="431">
      <c r="A431" t="inlineStr">
        <is>
          <t>Arcos</t>
        </is>
      </c>
      <c r="B431" s="551" t="n">
        <v>46143</v>
      </c>
      <c r="C431" t="inlineStr">
        <is>
          <t>Batatinha Brava com Ervas</t>
        </is>
      </c>
      <c r="D431" t="inlineStr">
        <is>
          <t>[Evento] - Pearson Education do Brasil</t>
        </is>
      </c>
      <c r="E431" t="inlineStr">
        <is>
          <t>Entradas</t>
        </is>
      </c>
      <c r="F431" t="n">
        <v>40</v>
      </c>
      <c r="G431" t="n">
        <v>1280</v>
      </c>
      <c r="H431" t="inlineStr">
        <is>
          <t>A</t>
        </is>
      </c>
      <c r="I431" t="inlineStr">
        <is>
          <t>Eventos</t>
        </is>
      </c>
      <c r="J431" t="inlineStr">
        <is>
          <t>5/2026</t>
        </is>
      </c>
    </row>
    <row r="432">
      <c r="A432" t="inlineStr">
        <is>
          <t>Arcos</t>
        </is>
      </c>
      <c r="B432" s="551" t="n">
        <v>46143</v>
      </c>
      <c r="C432" t="inlineStr">
        <is>
          <t>SODA ZERO</t>
        </is>
      </c>
      <c r="D432" t="inlineStr">
        <is>
          <t>[Evento] - Pearson Education do Brasil</t>
        </is>
      </c>
      <c r="E432" t="inlineStr">
        <is>
          <t>SOFTS</t>
        </is>
      </c>
      <c r="F432" t="n">
        <v>9</v>
      </c>
      <c r="G432" t="n">
        <v>72</v>
      </c>
      <c r="H432" t="inlineStr">
        <is>
          <t>B</t>
        </is>
      </c>
      <c r="I432" t="inlineStr">
        <is>
          <t>Eventos</t>
        </is>
      </c>
      <c r="J432" t="inlineStr">
        <is>
          <t>5/2026</t>
        </is>
      </c>
    </row>
    <row r="433">
      <c r="A433" t="inlineStr">
        <is>
          <t>Arcos</t>
        </is>
      </c>
      <c r="B433" s="551" t="n">
        <v>46143</v>
      </c>
      <c r="C433" t="inlineStr">
        <is>
          <t>Nhoque Classico dos Arcos</t>
        </is>
      </c>
      <c r="D433" t="inlineStr">
        <is>
          <t>[Evento] - Pearson Education do Brasil</t>
        </is>
      </c>
      <c r="E433" t="inlineStr">
        <is>
          <t>Pratos</t>
        </is>
      </c>
      <c r="F433" t="n">
        <v>60</v>
      </c>
      <c r="G433" t="n">
        <v>4320</v>
      </c>
      <c r="H433" t="inlineStr">
        <is>
          <t>A</t>
        </is>
      </c>
      <c r="I433" t="inlineStr">
        <is>
          <t>Eventos</t>
        </is>
      </c>
      <c r="J433" t="inlineStr">
        <is>
          <t>5/2026</t>
        </is>
      </c>
    </row>
    <row r="434">
      <c r="A434" t="inlineStr">
        <is>
          <t>Arcos</t>
        </is>
      </c>
      <c r="B434" s="551" t="n">
        <v>46143</v>
      </c>
      <c r="C434" t="inlineStr">
        <is>
          <t>GUARANÁ ZERO</t>
        </is>
      </c>
      <c r="D434" t="inlineStr">
        <is>
          <t>[Evento] - Pearson Education do Brasil</t>
        </is>
      </c>
      <c r="E434" t="inlineStr">
        <is>
          <t>SOFTS</t>
        </is>
      </c>
      <c r="F434" t="n">
        <v>19</v>
      </c>
      <c r="G434" t="n">
        <v>152</v>
      </c>
      <c r="H434" t="inlineStr">
        <is>
          <t>B</t>
        </is>
      </c>
      <c r="I434" t="inlineStr">
        <is>
          <t>Eventos</t>
        </is>
      </c>
      <c r="J434" t="inlineStr">
        <is>
          <t>5/2026</t>
        </is>
      </c>
    </row>
    <row r="435">
      <c r="A435" t="inlineStr">
        <is>
          <t>Arcos</t>
        </is>
      </c>
      <c r="B435" s="551" t="n">
        <v>46143</v>
      </c>
      <c r="C435" t="inlineStr">
        <is>
          <t>Mix de folhas</t>
        </is>
      </c>
      <c r="D435" t="inlineStr">
        <is>
          <t>[Evento] - Renatra Fonseca</t>
        </is>
      </c>
      <c r="E435" t="inlineStr">
        <is>
          <t>Saladas</t>
        </is>
      </c>
      <c r="F435" t="n">
        <v>30</v>
      </c>
      <c r="G435" t="n">
        <v>1080</v>
      </c>
      <c r="H435" t="inlineStr">
        <is>
          <t>A</t>
        </is>
      </c>
      <c r="I435" t="inlineStr">
        <is>
          <t>Eventos</t>
        </is>
      </c>
      <c r="J435" t="inlineStr">
        <is>
          <t>5/2026</t>
        </is>
      </c>
    </row>
    <row r="436">
      <c r="A436" t="inlineStr">
        <is>
          <t>Arcos</t>
        </is>
      </c>
      <c r="B436" s="551" t="n">
        <v>46143</v>
      </c>
      <c r="C436" t="inlineStr">
        <is>
          <t>CORDEIRO COM COALHADA</t>
        </is>
      </c>
      <c r="D436" t="inlineStr">
        <is>
          <t>[Evento] - Renatra Fonseca</t>
        </is>
      </c>
      <c r="E436" t="inlineStr">
        <is>
          <t>PRATOS PRINCIPAIS</t>
        </is>
      </c>
      <c r="F436" t="n">
        <v>68</v>
      </c>
      <c r="G436" t="n">
        <v>5508</v>
      </c>
      <c r="H436" t="inlineStr">
        <is>
          <t>A</t>
        </is>
      </c>
      <c r="I436" t="inlineStr">
        <is>
          <t>Eventos</t>
        </is>
      </c>
      <c r="J436" t="inlineStr">
        <is>
          <t>5/2026</t>
        </is>
      </c>
    </row>
    <row r="437">
      <c r="A437" t="inlineStr">
        <is>
          <t>Arcos</t>
        </is>
      </c>
      <c r="B437" s="551" t="n">
        <v>46143</v>
      </c>
      <c r="C437" t="inlineStr">
        <is>
          <t>CERVEJA STELLA ARTOIS LONG NECK 330ml</t>
        </is>
      </c>
      <c r="D437" t="inlineStr">
        <is>
          <t>[Evento] - Renatra Fonseca</t>
        </is>
      </c>
      <c r="E437" t="inlineStr">
        <is>
          <t>CERVEJAS LONG NECK</t>
        </is>
      </c>
      <c r="F437" t="n">
        <v>26</v>
      </c>
      <c r="G437" t="n">
        <v>494</v>
      </c>
      <c r="H437" t="inlineStr">
        <is>
          <t>B</t>
        </is>
      </c>
      <c r="I437" t="inlineStr">
        <is>
          <t>Eventos</t>
        </is>
      </c>
      <c r="J437" t="inlineStr">
        <is>
          <t>5/2026</t>
        </is>
      </c>
    </row>
    <row r="438">
      <c r="A438" t="inlineStr">
        <is>
          <t>Arcos</t>
        </is>
      </c>
      <c r="B438" s="551" t="n">
        <v>46143</v>
      </c>
      <c r="C438" t="inlineStr">
        <is>
          <t>Croquete de pernil</t>
        </is>
      </c>
      <c r="D438" t="inlineStr">
        <is>
          <t>[Evento] - Renatra Fonseca</t>
        </is>
      </c>
      <c r="E438" t="inlineStr">
        <is>
          <t>Para começar</t>
        </is>
      </c>
      <c r="F438" t="n">
        <v>67</v>
      </c>
      <c r="G438" t="n">
        <v>2546</v>
      </c>
      <c r="H438" t="inlineStr">
        <is>
          <t>A</t>
        </is>
      </c>
      <c r="I438" t="inlineStr">
        <is>
          <t>Eventos</t>
        </is>
      </c>
      <c r="J438" t="inlineStr">
        <is>
          <t>5/2026</t>
        </is>
      </c>
    </row>
    <row r="439">
      <c r="A439" t="inlineStr">
        <is>
          <t>Arcos</t>
        </is>
      </c>
      <c r="B439" s="551" t="n">
        <v>46143</v>
      </c>
      <c r="C439" t="inlineStr">
        <is>
          <t>Nhoque Classico dos Arcos</t>
        </is>
      </c>
      <c r="D439" t="inlineStr">
        <is>
          <t>[Evento] - Renatra Fonseca</t>
        </is>
      </c>
      <c r="E439" t="inlineStr">
        <is>
          <t>Pratos</t>
        </is>
      </c>
      <c r="F439" t="n">
        <v>80</v>
      </c>
      <c r="G439" t="n">
        <v>5760</v>
      </c>
      <c r="H439" t="inlineStr">
        <is>
          <t>A</t>
        </is>
      </c>
      <c r="I439" t="inlineStr">
        <is>
          <t>Eventos</t>
        </is>
      </c>
      <c r="J439" t="inlineStr">
        <is>
          <t>5/2026</t>
        </is>
      </c>
    </row>
    <row r="440">
      <c r="A440" t="inlineStr">
        <is>
          <t>Arcos</t>
        </is>
      </c>
      <c r="B440" s="551" t="n">
        <v>46143</v>
      </c>
      <c r="C440" t="inlineStr">
        <is>
          <t>Fitzgerald</t>
        </is>
      </c>
      <c r="D440" t="inlineStr">
        <is>
          <t>[Evento] - Renatra Fonseca</t>
        </is>
      </c>
      <c r="E440" t="inlineStr">
        <is>
          <t>Fora da Carta</t>
        </is>
      </c>
      <c r="F440" t="n">
        <v>201</v>
      </c>
      <c r="G440" t="n">
        <v>9246</v>
      </c>
      <c r="H440" t="inlineStr">
        <is>
          <t>B</t>
        </is>
      </c>
      <c r="I440" t="inlineStr">
        <is>
          <t>Eventos</t>
        </is>
      </c>
      <c r="J440" t="inlineStr">
        <is>
          <t>5/2026</t>
        </is>
      </c>
    </row>
    <row r="441">
      <c r="A441" t="inlineStr">
        <is>
          <t>Arcos</t>
        </is>
      </c>
      <c r="B441" s="551" t="n">
        <v>46143</v>
      </c>
      <c r="C441" t="inlineStr">
        <is>
          <t>GUARANÁ</t>
        </is>
      </c>
      <c r="D441" t="inlineStr">
        <is>
          <t>[Evento] - Renatra Fonseca</t>
        </is>
      </c>
      <c r="E441" t="inlineStr">
        <is>
          <t>SOFTS</t>
        </is>
      </c>
      <c r="F441" t="n">
        <v>8</v>
      </c>
      <c r="G441" t="n">
        <v>64</v>
      </c>
      <c r="H441" t="inlineStr">
        <is>
          <t>B</t>
        </is>
      </c>
      <c r="I441" t="inlineStr">
        <is>
          <t>Eventos</t>
        </is>
      </c>
      <c r="J441" t="inlineStr">
        <is>
          <t>5/2026</t>
        </is>
      </c>
    </row>
    <row r="442">
      <c r="A442" t="inlineStr">
        <is>
          <t>Arcos</t>
        </is>
      </c>
      <c r="B442" s="551" t="n">
        <v>46143</v>
      </c>
      <c r="C442" t="inlineStr">
        <is>
          <t>PEPSI ZERO</t>
        </is>
      </c>
      <c r="D442" t="inlineStr">
        <is>
          <t>[Evento] - Renatra Fonseca</t>
        </is>
      </c>
      <c r="E442" t="inlineStr">
        <is>
          <t>SOFTS</t>
        </is>
      </c>
      <c r="F442" t="n">
        <v>12</v>
      </c>
      <c r="G442" t="n">
        <v>96</v>
      </c>
      <c r="H442" t="inlineStr">
        <is>
          <t>B</t>
        </is>
      </c>
      <c r="I442" t="inlineStr">
        <is>
          <t>Eventos</t>
        </is>
      </c>
      <c r="J442" t="inlineStr">
        <is>
          <t>5/2026</t>
        </is>
      </c>
    </row>
    <row r="443">
      <c r="A443" t="inlineStr">
        <is>
          <t>Arcos</t>
        </is>
      </c>
      <c r="B443" s="551" t="n">
        <v>46143</v>
      </c>
      <c r="C443" t="inlineStr">
        <is>
          <t>MOUSSE DE CHOCOLATE</t>
        </is>
      </c>
      <c r="D443" t="inlineStr">
        <is>
          <t>[Evento] - Renatra Fonseca</t>
        </is>
      </c>
      <c r="E443" t="inlineStr">
        <is>
          <t>SOBREMESAS</t>
        </is>
      </c>
      <c r="F443" t="n">
        <v>20</v>
      </c>
      <c r="G443" t="n">
        <v>760</v>
      </c>
      <c r="H443" t="inlineStr">
        <is>
          <t>A</t>
        </is>
      </c>
      <c r="I443" t="inlineStr">
        <is>
          <t>Eventos</t>
        </is>
      </c>
      <c r="J443" t="inlineStr">
        <is>
          <t>5/2026</t>
        </is>
      </c>
    </row>
    <row r="444">
      <c r="A444" t="inlineStr">
        <is>
          <t>Arcos</t>
        </is>
      </c>
      <c r="B444" s="551" t="n">
        <v>46143</v>
      </c>
      <c r="C444" t="inlineStr">
        <is>
          <t>Queijo camembert assado</t>
        </is>
      </c>
      <c r="D444" t="inlineStr">
        <is>
          <t>[Evento] - Renatra Fonseca</t>
        </is>
      </c>
      <c r="E444" t="inlineStr">
        <is>
          <t>Entradas</t>
        </is>
      </c>
      <c r="F444" t="n">
        <v>7</v>
      </c>
      <c r="G444" t="n">
        <v>483</v>
      </c>
      <c r="H444" t="inlineStr">
        <is>
          <t>A</t>
        </is>
      </c>
      <c r="I444" t="inlineStr">
        <is>
          <t>Eventos</t>
        </is>
      </c>
      <c r="J444" t="inlineStr">
        <is>
          <t>5/2026</t>
        </is>
      </c>
    </row>
    <row r="445">
      <c r="A445" t="inlineStr">
        <is>
          <t>Arcos</t>
        </is>
      </c>
      <c r="B445" s="551" t="n">
        <v>46143</v>
      </c>
      <c r="C445" t="inlineStr">
        <is>
          <t>PEPSI</t>
        </is>
      </c>
      <c r="D445" t="inlineStr">
        <is>
          <t>[Evento] - Renatra Fonseca</t>
        </is>
      </c>
      <c r="E445" t="inlineStr">
        <is>
          <t>SOFTS</t>
        </is>
      </c>
      <c r="F445" t="n">
        <v>10</v>
      </c>
      <c r="G445" t="n">
        <v>80</v>
      </c>
      <c r="H445" t="inlineStr">
        <is>
          <t>B</t>
        </is>
      </c>
      <c r="I445" t="inlineStr">
        <is>
          <t>Eventos</t>
        </is>
      </c>
      <c r="J445" t="inlineStr">
        <is>
          <t>5/2026</t>
        </is>
      </c>
    </row>
    <row r="446">
      <c r="A446" t="inlineStr">
        <is>
          <t>Arcos</t>
        </is>
      </c>
      <c r="B446" s="551" t="n">
        <v>46143</v>
      </c>
      <c r="C446" t="inlineStr">
        <is>
          <t>Tanqueray e tônica</t>
        </is>
      </c>
      <c r="D446" t="inlineStr">
        <is>
          <t>[Evento] - Renatra Fonseca</t>
        </is>
      </c>
      <c r="E446" t="inlineStr">
        <is>
          <t>Clássicos</t>
        </is>
      </c>
      <c r="F446" t="n">
        <v>44</v>
      </c>
      <c r="G446" t="n">
        <v>1980</v>
      </c>
      <c r="H446" t="inlineStr">
        <is>
          <t>B</t>
        </is>
      </c>
      <c r="I446" t="inlineStr">
        <is>
          <t>Eventos</t>
        </is>
      </c>
      <c r="J446" t="inlineStr">
        <is>
          <t>5/2026</t>
        </is>
      </c>
    </row>
    <row r="447">
      <c r="A447" t="inlineStr">
        <is>
          <t>Arcos</t>
        </is>
      </c>
      <c r="B447" s="551" t="n">
        <v>46143</v>
      </c>
      <c r="C447" t="inlineStr">
        <is>
          <t>PERI</t>
        </is>
      </c>
      <c r="D447" t="inlineStr">
        <is>
          <t>[Evento] - Renatra Fonseca</t>
        </is>
      </c>
      <c r="E447" t="inlineStr">
        <is>
          <t>AUTORAIS</t>
        </is>
      </c>
      <c r="F447" t="n">
        <v>119</v>
      </c>
      <c r="G447" t="n">
        <v>4641</v>
      </c>
      <c r="H447" t="inlineStr">
        <is>
          <t>B</t>
        </is>
      </c>
      <c r="I447" t="inlineStr">
        <is>
          <t>Eventos</t>
        </is>
      </c>
      <c r="J447" t="inlineStr">
        <is>
          <t>5/2026</t>
        </is>
      </c>
    </row>
    <row r="448">
      <c r="A448" t="inlineStr">
        <is>
          <t>Arcos</t>
        </is>
      </c>
      <c r="B448" s="551" t="n">
        <v>46143</v>
      </c>
      <c r="C448" t="inlineStr">
        <is>
          <t>ALCANTARA</t>
        </is>
      </c>
      <c r="D448" t="inlineStr">
        <is>
          <t>[Evento] - Renatra Fonseca</t>
        </is>
      </c>
      <c r="E448" t="inlineStr">
        <is>
          <t>AUTORAIS</t>
        </is>
      </c>
      <c r="F448" t="n">
        <v>62</v>
      </c>
      <c r="G448" t="n">
        <v>3596</v>
      </c>
      <c r="H448" t="inlineStr">
        <is>
          <t>B</t>
        </is>
      </c>
      <c r="I448" t="inlineStr">
        <is>
          <t>Eventos</t>
        </is>
      </c>
      <c r="J448" t="inlineStr">
        <is>
          <t>5/2026</t>
        </is>
      </c>
    </row>
    <row r="449">
      <c r="A449" t="inlineStr">
        <is>
          <t>Arcos</t>
        </is>
      </c>
      <c r="B449" s="551" t="n">
        <v>46143</v>
      </c>
      <c r="C449" t="inlineStr">
        <is>
          <t>TARTARE DE TOMATE</t>
        </is>
      </c>
      <c r="D449" t="inlineStr">
        <is>
          <t>[Evento] - Renatra Fonseca</t>
        </is>
      </c>
      <c r="E449" t="inlineStr">
        <is>
          <t>ENTRADA</t>
        </is>
      </c>
      <c r="F449" t="n">
        <v>26</v>
      </c>
      <c r="G449" t="n">
        <v>988</v>
      </c>
      <c r="H449" t="inlineStr">
        <is>
          <t>A</t>
        </is>
      </c>
      <c r="I449" t="inlineStr">
        <is>
          <t>Eventos</t>
        </is>
      </c>
      <c r="J449" t="inlineStr">
        <is>
          <t>5/2026</t>
        </is>
      </c>
    </row>
    <row r="450">
      <c r="A450" t="inlineStr">
        <is>
          <t>Arcos</t>
        </is>
      </c>
      <c r="B450" s="551" t="n">
        <v>46143</v>
      </c>
      <c r="C450" t="inlineStr">
        <is>
          <t>EV - SORVETE DE NATA</t>
        </is>
      </c>
      <c r="D450" t="inlineStr">
        <is>
          <t>[Evento] - Renatra Fonseca</t>
        </is>
      </c>
      <c r="E450" t="inlineStr">
        <is>
          <t>EVENTOS</t>
        </is>
      </c>
      <c r="F450" t="n">
        <v>30</v>
      </c>
      <c r="G450" t="n">
        <v>0</v>
      </c>
      <c r="H450" t="inlineStr">
        <is>
          <t>A</t>
        </is>
      </c>
      <c r="I450" t="inlineStr">
        <is>
          <t>Eventos</t>
        </is>
      </c>
      <c r="J450" t="inlineStr">
        <is>
          <t>5/2026</t>
        </is>
      </c>
    </row>
    <row r="451">
      <c r="A451" t="inlineStr">
        <is>
          <t>Arcos</t>
        </is>
      </c>
      <c r="B451" s="551" t="n">
        <v>46143</v>
      </c>
      <c r="C451" t="inlineStr">
        <is>
          <t>CRUDO DE ABÓBORA</t>
        </is>
      </c>
      <c r="D451" t="inlineStr">
        <is>
          <t>[Evento] - Sebastian Professional</t>
        </is>
      </c>
      <c r="E451" t="inlineStr">
        <is>
          <t>ENTRADA</t>
        </is>
      </c>
      <c r="F451" t="n">
        <v>3</v>
      </c>
      <c r="G451" t="n">
        <v>102</v>
      </c>
      <c r="H451" t="inlineStr">
        <is>
          <t>A</t>
        </is>
      </c>
      <c r="I451" t="inlineStr">
        <is>
          <t>Eventos</t>
        </is>
      </c>
      <c r="J451" t="inlineStr">
        <is>
          <t>5/2026</t>
        </is>
      </c>
    </row>
    <row r="452">
      <c r="A452" t="inlineStr">
        <is>
          <t>Arcos</t>
        </is>
      </c>
      <c r="B452" s="551" t="n">
        <v>46143</v>
      </c>
      <c r="C452" t="inlineStr">
        <is>
          <t>Croquete de pernil</t>
        </is>
      </c>
      <c r="D452" t="inlineStr">
        <is>
          <t>[Evento] - Sebastian Professional</t>
        </is>
      </c>
      <c r="E452" t="inlineStr">
        <is>
          <t>Para começar</t>
        </is>
      </c>
      <c r="F452" t="n">
        <v>10</v>
      </c>
      <c r="G452" t="n">
        <v>380</v>
      </c>
      <c r="H452" t="inlineStr">
        <is>
          <t>A</t>
        </is>
      </c>
      <c r="I452" t="inlineStr">
        <is>
          <t>Eventos</t>
        </is>
      </c>
      <c r="J452" t="inlineStr">
        <is>
          <t>5/2026</t>
        </is>
      </c>
    </row>
    <row r="453">
      <c r="A453" t="inlineStr">
        <is>
          <t>Arcos</t>
        </is>
      </c>
      <c r="B453" s="551" t="n">
        <v>46143</v>
      </c>
      <c r="C453" t="inlineStr">
        <is>
          <t>Tanqueray e tônica</t>
        </is>
      </c>
      <c r="D453" t="inlineStr">
        <is>
          <t>[Evento] - Sebastian Professional</t>
        </is>
      </c>
      <c r="E453" t="inlineStr">
        <is>
          <t>Clássicos</t>
        </is>
      </c>
      <c r="F453" t="n">
        <v>16</v>
      </c>
      <c r="G453" t="n">
        <v>720</v>
      </c>
      <c r="H453" t="inlineStr">
        <is>
          <t>B</t>
        </is>
      </c>
      <c r="I453" t="inlineStr">
        <is>
          <t>Eventos</t>
        </is>
      </c>
      <c r="J453" t="inlineStr">
        <is>
          <t>5/2026</t>
        </is>
      </c>
    </row>
    <row r="454">
      <c r="A454" t="inlineStr">
        <is>
          <t>Arcos</t>
        </is>
      </c>
      <c r="B454" s="551" t="n">
        <v>46143</v>
      </c>
      <c r="C454" t="inlineStr">
        <is>
          <t>GUARANÁ ZERO</t>
        </is>
      </c>
      <c r="D454" t="inlineStr">
        <is>
          <t>[Evento] - Sebastian Professional</t>
        </is>
      </c>
      <c r="E454" t="inlineStr">
        <is>
          <t>SOFTS</t>
        </is>
      </c>
      <c r="F454" t="n">
        <v>5</v>
      </c>
      <c r="G454" t="n">
        <v>40</v>
      </c>
      <c r="H454" t="inlineStr">
        <is>
          <t>B</t>
        </is>
      </c>
      <c r="I454" t="inlineStr">
        <is>
          <t>Eventos</t>
        </is>
      </c>
      <c r="J454" t="inlineStr">
        <is>
          <t>5/2026</t>
        </is>
      </c>
    </row>
    <row r="455">
      <c r="A455" t="inlineStr">
        <is>
          <t>Arcos</t>
        </is>
      </c>
      <c r="B455" s="551" t="n">
        <v>46143</v>
      </c>
      <c r="C455" t="inlineStr">
        <is>
          <t>Queijo camembert assado</t>
        </is>
      </c>
      <c r="D455" t="inlineStr">
        <is>
          <t>[Evento] - Sebastian Professional</t>
        </is>
      </c>
      <c r="E455" t="inlineStr">
        <is>
          <t>Entradas</t>
        </is>
      </c>
      <c r="F455" t="n">
        <v>3</v>
      </c>
      <c r="G455" t="n">
        <v>207</v>
      </c>
      <c r="H455" t="inlineStr">
        <is>
          <t>A</t>
        </is>
      </c>
      <c r="I455" t="inlineStr">
        <is>
          <t>Eventos</t>
        </is>
      </c>
      <c r="J455" t="inlineStr">
        <is>
          <t>5/2026</t>
        </is>
      </c>
    </row>
    <row r="456">
      <c r="A456" t="inlineStr">
        <is>
          <t>Arcos</t>
        </is>
      </c>
      <c r="B456" s="551" t="n">
        <v>46143</v>
      </c>
      <c r="C456" t="inlineStr">
        <is>
          <t>MOUSSE DE CHOCOLATE</t>
        </is>
      </c>
      <c r="D456" t="inlineStr">
        <is>
          <t>[Evento] - Sebastian Professional</t>
        </is>
      </c>
      <c r="E456" t="inlineStr">
        <is>
          <t>SOBREMESAS</t>
        </is>
      </c>
      <c r="F456" t="n">
        <v>8</v>
      </c>
      <c r="G456" t="n">
        <v>304</v>
      </c>
      <c r="H456" t="inlineStr">
        <is>
          <t>A</t>
        </is>
      </c>
      <c r="I456" t="inlineStr">
        <is>
          <t>Eventos</t>
        </is>
      </c>
      <c r="J456" t="inlineStr">
        <is>
          <t>5/2026</t>
        </is>
      </c>
    </row>
    <row r="457">
      <c r="A457" t="inlineStr">
        <is>
          <t>Arcos</t>
        </is>
      </c>
      <c r="B457" s="551" t="n">
        <v>46143</v>
      </c>
      <c r="C457" t="inlineStr">
        <is>
          <t>PEPSI ZERO</t>
        </is>
      </c>
      <c r="D457" t="inlineStr">
        <is>
          <t>[Evento] - Sebastian Professional</t>
        </is>
      </c>
      <c r="E457" t="inlineStr">
        <is>
          <t>SOFTS</t>
        </is>
      </c>
      <c r="F457" t="n">
        <v>8</v>
      </c>
      <c r="G457" t="n">
        <v>64</v>
      </c>
      <c r="H457" t="inlineStr">
        <is>
          <t>B</t>
        </is>
      </c>
      <c r="I457" t="inlineStr">
        <is>
          <t>Eventos</t>
        </is>
      </c>
      <c r="J457" t="inlineStr">
        <is>
          <t>5/2026</t>
        </is>
      </c>
    </row>
    <row r="458">
      <c r="A458" t="inlineStr">
        <is>
          <t>Arcos</t>
        </is>
      </c>
      <c r="B458" s="551" t="n">
        <v>46143</v>
      </c>
      <c r="C458" t="inlineStr">
        <is>
          <t>1911</t>
        </is>
      </c>
      <c r="D458" t="inlineStr">
        <is>
          <t>[Evento] - Sebastian Professional</t>
        </is>
      </c>
      <c r="E458" t="inlineStr">
        <is>
          <t>AUTORAIS</t>
        </is>
      </c>
      <c r="F458" t="n">
        <v>13</v>
      </c>
      <c r="G458" t="n">
        <v>572</v>
      </c>
      <c r="H458" t="inlineStr">
        <is>
          <t>B</t>
        </is>
      </c>
      <c r="I458" t="inlineStr">
        <is>
          <t>Eventos</t>
        </is>
      </c>
      <c r="J458" t="inlineStr">
        <is>
          <t>5/2026</t>
        </is>
      </c>
    </row>
    <row r="459">
      <c r="A459" t="inlineStr">
        <is>
          <t>Arcos</t>
        </is>
      </c>
      <c r="B459" s="551" t="n">
        <v>46143</v>
      </c>
      <c r="C459" t="inlineStr">
        <is>
          <t>CERVEJA STELLA ARTOIS LONG NECK 330ml</t>
        </is>
      </c>
      <c r="D459" t="inlineStr">
        <is>
          <t>[Evento] - Sebastian Professional</t>
        </is>
      </c>
      <c r="E459" t="inlineStr">
        <is>
          <t>CERVEJAS LONG NECK</t>
        </is>
      </c>
      <c r="F459" t="n">
        <v>7</v>
      </c>
      <c r="G459" t="n">
        <v>133</v>
      </c>
      <c r="H459" t="inlineStr">
        <is>
          <t>B</t>
        </is>
      </c>
      <c r="I459" t="inlineStr">
        <is>
          <t>Eventos</t>
        </is>
      </c>
      <c r="J459" t="inlineStr">
        <is>
          <t>5/2026</t>
        </is>
      </c>
    </row>
    <row r="460">
      <c r="A460" t="inlineStr">
        <is>
          <t>Arcos</t>
        </is>
      </c>
      <c r="B460" s="551" t="n">
        <v>46143</v>
      </c>
      <c r="C460" t="inlineStr">
        <is>
          <t>HAMBURGUINHO DA PINA</t>
        </is>
      </c>
      <c r="D460" t="inlineStr">
        <is>
          <t>[Evento] - Sebastian Professional</t>
        </is>
      </c>
      <c r="E460" t="inlineStr">
        <is>
          <t>ENTRADA</t>
        </is>
      </c>
      <c r="F460" t="n">
        <v>10</v>
      </c>
      <c r="G460" t="n">
        <v>620</v>
      </c>
      <c r="H460" t="inlineStr">
        <is>
          <t>A</t>
        </is>
      </c>
      <c r="I460" t="inlineStr">
        <is>
          <t>Eventos</t>
        </is>
      </c>
      <c r="J460" t="inlineStr">
        <is>
          <t>5/2026</t>
        </is>
      </c>
    </row>
    <row r="461">
      <c r="A461" t="inlineStr">
        <is>
          <t>Arcos</t>
        </is>
      </c>
      <c r="B461" s="551" t="n">
        <v>46143</v>
      </c>
      <c r="C461" t="inlineStr">
        <is>
          <t>GUARANÁ ZERO</t>
        </is>
      </c>
      <c r="D461" t="inlineStr">
        <is>
          <t>[Evento] - Único</t>
        </is>
      </c>
      <c r="E461" t="inlineStr">
        <is>
          <t>SOFTS</t>
        </is>
      </c>
      <c r="F461" t="n">
        <v>2</v>
      </c>
      <c r="G461" t="n">
        <v>16</v>
      </c>
      <c r="H461" t="inlineStr">
        <is>
          <t>B</t>
        </is>
      </c>
      <c r="I461" t="inlineStr">
        <is>
          <t>Eventos</t>
        </is>
      </c>
      <c r="J461" t="inlineStr">
        <is>
          <t>5/2026</t>
        </is>
      </c>
    </row>
    <row r="462">
      <c r="A462" t="inlineStr">
        <is>
          <t>Arcos</t>
        </is>
      </c>
      <c r="B462" s="551" t="n">
        <v>46143</v>
      </c>
      <c r="C462" t="inlineStr">
        <is>
          <t>CORDEIRO COM COALHADA</t>
        </is>
      </c>
      <c r="D462" t="inlineStr">
        <is>
          <t>[Evento] - Único</t>
        </is>
      </c>
      <c r="E462" t="inlineStr">
        <is>
          <t>PRATOS PRINCIPAIS</t>
        </is>
      </c>
      <c r="F462" t="n">
        <v>12</v>
      </c>
      <c r="G462" t="n">
        <v>972</v>
      </c>
      <c r="H462" t="inlineStr">
        <is>
          <t>A</t>
        </is>
      </c>
      <c r="I462" t="inlineStr">
        <is>
          <t>Eventos</t>
        </is>
      </c>
      <c r="J462" t="inlineStr">
        <is>
          <t>5/2026</t>
        </is>
      </c>
    </row>
    <row r="463">
      <c r="A463" t="inlineStr">
        <is>
          <t>Arcos</t>
        </is>
      </c>
      <c r="B463" s="551" t="n">
        <v>46143</v>
      </c>
      <c r="C463" t="inlineStr">
        <is>
          <t>BROWN DERBY</t>
        </is>
      </c>
      <c r="D463" t="inlineStr">
        <is>
          <t>[Evento] - Único</t>
        </is>
      </c>
      <c r="E463" t="inlineStr">
        <is>
          <t>CLÁSSICOS</t>
        </is>
      </c>
      <c r="F463" t="n">
        <v>11</v>
      </c>
      <c r="G463" t="n">
        <v>429</v>
      </c>
      <c r="H463" t="inlineStr">
        <is>
          <t>B</t>
        </is>
      </c>
      <c r="I463" t="inlineStr">
        <is>
          <t>Eventos</t>
        </is>
      </c>
      <c r="J463" t="inlineStr">
        <is>
          <t>5/2026</t>
        </is>
      </c>
    </row>
    <row r="464">
      <c r="A464" t="inlineStr">
        <is>
          <t>Arcos</t>
        </is>
      </c>
      <c r="B464" s="551" t="n">
        <v>46143</v>
      </c>
      <c r="C464" t="inlineStr">
        <is>
          <t>HAMBURGUINHO DA PINA</t>
        </is>
      </c>
      <c r="D464" t="inlineStr">
        <is>
          <t>[Evento] - Único</t>
        </is>
      </c>
      <c r="E464" t="inlineStr">
        <is>
          <t>ENTRADA</t>
        </is>
      </c>
      <c r="F464" t="n">
        <v>15</v>
      </c>
      <c r="G464" t="n">
        <v>930</v>
      </c>
      <c r="H464" t="inlineStr">
        <is>
          <t>A</t>
        </is>
      </c>
      <c r="I464" t="inlineStr">
        <is>
          <t>Eventos</t>
        </is>
      </c>
      <c r="J464" t="inlineStr">
        <is>
          <t>5/2026</t>
        </is>
      </c>
    </row>
    <row r="465">
      <c r="A465" t="inlineStr">
        <is>
          <t>Arcos</t>
        </is>
      </c>
      <c r="B465" s="551" t="n">
        <v>46143</v>
      </c>
      <c r="C465" t="inlineStr">
        <is>
          <t>CERVEJA STELLA ARTOIS LONG NECK 330ml</t>
        </is>
      </c>
      <c r="D465" t="inlineStr">
        <is>
          <t>[Evento] - Único</t>
        </is>
      </c>
      <c r="E465" t="inlineStr">
        <is>
          <t>CERVEJAS LONG NECK</t>
        </is>
      </c>
      <c r="F465" t="n">
        <v>13</v>
      </c>
      <c r="G465" t="n">
        <v>247</v>
      </c>
      <c r="H465" t="inlineStr">
        <is>
          <t>B</t>
        </is>
      </c>
      <c r="I465" t="inlineStr">
        <is>
          <t>Eventos</t>
        </is>
      </c>
      <c r="J465" t="inlineStr">
        <is>
          <t>5/2026</t>
        </is>
      </c>
    </row>
    <row r="466">
      <c r="A466" t="inlineStr">
        <is>
          <t>Arcos</t>
        </is>
      </c>
      <c r="B466" s="551" t="n">
        <v>46143</v>
      </c>
      <c r="C466" t="inlineStr">
        <is>
          <t>1911</t>
        </is>
      </c>
      <c r="D466" t="inlineStr">
        <is>
          <t>[Evento] - Único</t>
        </is>
      </c>
      <c r="E466" t="inlineStr">
        <is>
          <t>AUTORAIS</t>
        </is>
      </c>
      <c r="F466" t="n">
        <v>20</v>
      </c>
      <c r="G466" t="n">
        <v>880</v>
      </c>
      <c r="H466" t="inlineStr">
        <is>
          <t>B</t>
        </is>
      </c>
      <c r="I466" t="inlineStr">
        <is>
          <t>Eventos</t>
        </is>
      </c>
      <c r="J466" t="inlineStr">
        <is>
          <t>5/2026</t>
        </is>
      </c>
    </row>
    <row r="467">
      <c r="A467" t="inlineStr">
        <is>
          <t>Arcos</t>
        </is>
      </c>
      <c r="B467" s="551" t="n">
        <v>46143</v>
      </c>
      <c r="C467" t="inlineStr">
        <is>
          <t>Croquete de pernil</t>
        </is>
      </c>
      <c r="D467" t="inlineStr">
        <is>
          <t>[Evento] - Único</t>
        </is>
      </c>
      <c r="E467" t="inlineStr">
        <is>
          <t>Para começar</t>
        </is>
      </c>
      <c r="F467" t="n">
        <v>11</v>
      </c>
      <c r="G467" t="n">
        <v>418</v>
      </c>
      <c r="H467" t="inlineStr">
        <is>
          <t>A</t>
        </is>
      </c>
      <c r="I467" t="inlineStr">
        <is>
          <t>Eventos</t>
        </is>
      </c>
      <c r="J467" t="inlineStr">
        <is>
          <t>5/2026</t>
        </is>
      </c>
    </row>
    <row r="468">
      <c r="A468" t="inlineStr">
        <is>
          <t>Arcos</t>
        </is>
      </c>
      <c r="B468" s="551" t="n">
        <v>46143</v>
      </c>
      <c r="C468" t="inlineStr">
        <is>
          <t>PEPSI</t>
        </is>
      </c>
      <c r="D468" t="inlineStr">
        <is>
          <t>[Evento] - Único</t>
        </is>
      </c>
      <c r="E468" t="inlineStr">
        <is>
          <t>SOFTS</t>
        </is>
      </c>
      <c r="F468" t="n">
        <v>1</v>
      </c>
      <c r="G468" t="n">
        <v>8</v>
      </c>
      <c r="H468" t="inlineStr">
        <is>
          <t>B</t>
        </is>
      </c>
      <c r="I468" t="inlineStr">
        <is>
          <t>Eventos</t>
        </is>
      </c>
      <c r="J468" t="inlineStr">
        <is>
          <t>5/2026</t>
        </is>
      </c>
    </row>
    <row r="469">
      <c r="A469" t="inlineStr">
        <is>
          <t>Arcos</t>
        </is>
      </c>
      <c r="B469" s="551" t="n">
        <v>46143</v>
      </c>
      <c r="C469" t="inlineStr">
        <is>
          <t>Queijo camembert assado</t>
        </is>
      </c>
      <c r="D469" t="inlineStr">
        <is>
          <t>[Evento] - Único</t>
        </is>
      </c>
      <c r="E469" t="inlineStr">
        <is>
          <t>Entradas</t>
        </is>
      </c>
      <c r="F469" t="n">
        <v>3</v>
      </c>
      <c r="G469" t="n">
        <v>207</v>
      </c>
      <c r="H469" t="inlineStr">
        <is>
          <t>A</t>
        </is>
      </c>
      <c r="I469" t="inlineStr">
        <is>
          <t>Eventos</t>
        </is>
      </c>
      <c r="J469" t="inlineStr">
        <is>
          <t>5/2026</t>
        </is>
      </c>
    </row>
    <row r="470">
      <c r="A470" t="inlineStr">
        <is>
          <t>Arcos</t>
        </is>
      </c>
      <c r="B470" s="551" t="n">
        <v>46143</v>
      </c>
      <c r="C470" t="inlineStr">
        <is>
          <t>MOUSSE DE CHOCOLATE</t>
        </is>
      </c>
      <c r="D470" t="inlineStr">
        <is>
          <t>[Evento] - Único</t>
        </is>
      </c>
      <c r="E470" t="inlineStr">
        <is>
          <t>SOBREMESAS</t>
        </is>
      </c>
      <c r="F470" t="n">
        <v>12</v>
      </c>
      <c r="G470" t="n">
        <v>456</v>
      </c>
      <c r="H470" t="inlineStr">
        <is>
          <t>A</t>
        </is>
      </c>
      <c r="I470" t="inlineStr">
        <is>
          <t>Eventos</t>
        </is>
      </c>
      <c r="J470" t="inlineStr">
        <is>
          <t>5/2026</t>
        </is>
      </c>
    </row>
    <row r="471">
      <c r="A471" t="inlineStr">
        <is>
          <t>Arcos</t>
        </is>
      </c>
      <c r="B471" s="551" t="n">
        <v>46143</v>
      </c>
      <c r="C471" t="inlineStr">
        <is>
          <t>PEPSI ZERO</t>
        </is>
      </c>
      <c r="D471" t="inlineStr">
        <is>
          <t>[Evento] - Único</t>
        </is>
      </c>
      <c r="E471" t="inlineStr">
        <is>
          <t>SOFTS</t>
        </is>
      </c>
      <c r="F471" t="n">
        <v>5</v>
      </c>
      <c r="G471" t="n">
        <v>40</v>
      </c>
      <c r="H471" t="inlineStr">
        <is>
          <t>B</t>
        </is>
      </c>
      <c r="I471" t="inlineStr">
        <is>
          <t>Eventos</t>
        </is>
      </c>
      <c r="J471" t="inlineStr">
        <is>
          <t>5/2026</t>
        </is>
      </c>
    </row>
    <row r="472">
      <c r="A472" t="inlineStr">
        <is>
          <t>Arcos</t>
        </is>
      </c>
      <c r="B472" s="551" t="n">
        <v>46143</v>
      </c>
      <c r="C472" t="inlineStr">
        <is>
          <t>PERI</t>
        </is>
      </c>
      <c r="D472" t="inlineStr">
        <is>
          <t>[Evento] - Único</t>
        </is>
      </c>
      <c r="E472" t="inlineStr">
        <is>
          <t>AUTORAIS</t>
        </is>
      </c>
      <c r="F472" t="n">
        <v>40</v>
      </c>
      <c r="G472" t="n">
        <v>1560</v>
      </c>
      <c r="H472" t="inlineStr">
        <is>
          <t>B</t>
        </is>
      </c>
      <c r="I472" t="inlineStr">
        <is>
          <t>Eventos</t>
        </is>
      </c>
      <c r="J472" t="inlineStr">
        <is>
          <t>5/2026</t>
        </is>
      </c>
    </row>
    <row r="473">
      <c r="A473" t="inlineStr">
        <is>
          <t>Arcos</t>
        </is>
      </c>
      <c r="B473" s="551" t="n">
        <v>46143</v>
      </c>
      <c r="C473" t="inlineStr">
        <is>
          <t>1911</t>
        </is>
      </c>
      <c r="D473" t="inlineStr">
        <is>
          <t>30% ESHOWS - CPF</t>
        </is>
      </c>
      <c r="E473" t="inlineStr">
        <is>
          <t>AUTORAIS</t>
        </is>
      </c>
      <c r="F473" t="n">
        <v>1</v>
      </c>
      <c r="G473" t="n">
        <v>13.2</v>
      </c>
      <c r="H473" t="inlineStr">
        <is>
          <t>B</t>
        </is>
      </c>
      <c r="J473" t="inlineStr">
        <is>
          <t>5/2026</t>
        </is>
      </c>
    </row>
    <row r="474">
      <c r="A474" t="inlineStr">
        <is>
          <t>Arcos</t>
        </is>
      </c>
      <c r="B474" s="551" t="n">
        <v>46143</v>
      </c>
      <c r="C474" t="inlineStr">
        <is>
          <t>CERVEJA STELLA ARTOIS LONG NECK 330ml</t>
        </is>
      </c>
      <c r="D474" t="inlineStr">
        <is>
          <t>30% ESHOWS - CPF</t>
        </is>
      </c>
      <c r="E474" t="inlineStr">
        <is>
          <t>CERVEJAS LONG NECK</t>
        </is>
      </c>
      <c r="F474" t="n">
        <v>2</v>
      </c>
      <c r="G474" t="n">
        <v>11.4</v>
      </c>
      <c r="H474" t="inlineStr">
        <is>
          <t>B</t>
        </is>
      </c>
      <c r="J474" t="inlineStr">
        <is>
          <t>5/2026</t>
        </is>
      </c>
    </row>
    <row r="475">
      <c r="A475" t="inlineStr">
        <is>
          <t>Arcos</t>
        </is>
      </c>
      <c r="B475" s="551" t="n">
        <v>46143</v>
      </c>
      <c r="C475" t="inlineStr">
        <is>
          <t>VACANTE</t>
        </is>
      </c>
      <c r="D475" t="inlineStr">
        <is>
          <t>30% ESHOWS - CPF</t>
        </is>
      </c>
      <c r="E475" t="inlineStr">
        <is>
          <t>AUTORAIS</t>
        </is>
      </c>
      <c r="F475" t="n">
        <v>1</v>
      </c>
      <c r="G475" t="n">
        <v>16.2</v>
      </c>
      <c r="H475" t="inlineStr">
        <is>
          <t>B</t>
        </is>
      </c>
      <c r="J475" t="inlineStr">
        <is>
          <t>5/2026</t>
        </is>
      </c>
    </row>
    <row r="476">
      <c r="A476" t="inlineStr">
        <is>
          <t>Arcos</t>
        </is>
      </c>
      <c r="B476" s="551" t="n">
        <v>46143</v>
      </c>
      <c r="C476" t="inlineStr">
        <is>
          <t>CRUDA NO BRIOCHE</t>
        </is>
      </c>
      <c r="D476" t="inlineStr">
        <is>
          <t>30% FÁBRICA DE BARES - CPF</t>
        </is>
      </c>
      <c r="E476" t="inlineStr">
        <is>
          <t>ENTRADA</t>
        </is>
      </c>
      <c r="F476" t="n">
        <v>1</v>
      </c>
      <c r="G476" t="n">
        <v>21.6</v>
      </c>
      <c r="H476" t="inlineStr">
        <is>
          <t>A</t>
        </is>
      </c>
      <c r="J476" t="inlineStr">
        <is>
          <t>5/2026</t>
        </is>
      </c>
    </row>
    <row r="477">
      <c r="A477" t="inlineStr">
        <is>
          <t>Arcos</t>
        </is>
      </c>
      <c r="B477" s="551" t="n">
        <v>46143</v>
      </c>
      <c r="C477" t="inlineStr">
        <is>
          <t>ALCANTARA</t>
        </is>
      </c>
      <c r="D477" t="inlineStr">
        <is>
          <t>30% FÁBRICA DE BARES - CPF</t>
        </is>
      </c>
      <c r="E477" t="inlineStr">
        <is>
          <t>AUTORAIS</t>
        </is>
      </c>
      <c r="F477" t="n">
        <v>1</v>
      </c>
      <c r="G477" t="n">
        <v>17.4</v>
      </c>
      <c r="H477" t="inlineStr">
        <is>
          <t>B</t>
        </is>
      </c>
      <c r="J477" t="inlineStr">
        <is>
          <t>5/2026</t>
        </is>
      </c>
    </row>
    <row r="478">
      <c r="A478" t="inlineStr">
        <is>
          <t>Arcos</t>
        </is>
      </c>
      <c r="B478" s="551" t="n">
        <v>46143</v>
      </c>
      <c r="C478" t="inlineStr">
        <is>
          <t>BIFE COM BATATA</t>
        </is>
      </c>
      <c r="D478" t="inlineStr">
        <is>
          <t>30% FÁBRICA DE BARES - CPF</t>
        </is>
      </c>
      <c r="E478" t="inlineStr">
        <is>
          <t>PRATOS PRINCIPAIS</t>
        </is>
      </c>
      <c r="F478" t="n">
        <v>6</v>
      </c>
      <c r="G478" t="n">
        <v>172.8</v>
      </c>
      <c r="H478" t="inlineStr">
        <is>
          <t>A</t>
        </is>
      </c>
      <c r="J478" t="inlineStr">
        <is>
          <t>5/2026</t>
        </is>
      </c>
    </row>
    <row r="479">
      <c r="A479" t="inlineStr">
        <is>
          <t>Arcos</t>
        </is>
      </c>
      <c r="B479" s="551" t="n">
        <v>46143</v>
      </c>
      <c r="C479" t="inlineStr">
        <is>
          <t>Singapore Sling</t>
        </is>
      </c>
      <c r="D479" t="inlineStr">
        <is>
          <t>30% FÁBRICA DE BARES - CPF</t>
        </is>
      </c>
      <c r="E479" t="inlineStr">
        <is>
          <t>Fora da Carta</t>
        </is>
      </c>
      <c r="F479" t="n">
        <v>1</v>
      </c>
      <c r="G479" t="n">
        <v>14.4</v>
      </c>
      <c r="H479" t="inlineStr">
        <is>
          <t>B</t>
        </is>
      </c>
      <c r="J479" t="inlineStr">
        <is>
          <t>5/2026</t>
        </is>
      </c>
    </row>
    <row r="480">
      <c r="A480" t="inlineStr">
        <is>
          <t>Arcos</t>
        </is>
      </c>
      <c r="B480" s="551" t="n">
        <v>46143</v>
      </c>
      <c r="C480" t="inlineStr">
        <is>
          <t>BAQUE</t>
        </is>
      </c>
      <c r="D480" t="inlineStr">
        <is>
          <t>30% FÁBRICA DE BARES - CPF</t>
        </is>
      </c>
      <c r="E480" t="inlineStr">
        <is>
          <t>NÃO ALCOÓLICOS</t>
        </is>
      </c>
      <c r="F480" t="n">
        <v>2</v>
      </c>
      <c r="G480" t="n">
        <v>14.4</v>
      </c>
      <c r="H480" t="inlineStr">
        <is>
          <t>B</t>
        </is>
      </c>
      <c r="J480" t="inlineStr">
        <is>
          <t>5/2026</t>
        </is>
      </c>
    </row>
    <row r="481">
      <c r="A481" t="inlineStr">
        <is>
          <t>Arcos</t>
        </is>
      </c>
      <c r="B481" s="551" t="n">
        <v>46143</v>
      </c>
      <c r="C481" t="inlineStr">
        <is>
          <t>HAMBURGUINHO DA PINA</t>
        </is>
      </c>
      <c r="D481" t="inlineStr">
        <is>
          <t>30% FÁBRICA DE BARES - CPF</t>
        </is>
      </c>
      <c r="E481" t="inlineStr">
        <is>
          <t>ENTRADA</t>
        </is>
      </c>
      <c r="F481" t="n">
        <v>6</v>
      </c>
      <c r="G481" t="n">
        <v>111.6</v>
      </c>
      <c r="H481" t="inlineStr">
        <is>
          <t>A</t>
        </is>
      </c>
      <c r="J481" t="inlineStr">
        <is>
          <t>5/2026</t>
        </is>
      </c>
    </row>
    <row r="482">
      <c r="A482" t="inlineStr">
        <is>
          <t>Arcos</t>
        </is>
      </c>
      <c r="B482" s="551" t="n">
        <v>46143</v>
      </c>
      <c r="C482" t="inlineStr">
        <is>
          <t>FRANGO FRITO E CREME DE MILHO</t>
        </is>
      </c>
      <c r="D482" t="inlineStr">
        <is>
          <t>30% FÁBRICA DE BARES - CPF</t>
        </is>
      </c>
      <c r="E482" t="inlineStr">
        <is>
          <t>PRATOS PRINCIPAIS</t>
        </is>
      </c>
      <c r="F482" t="n">
        <v>4</v>
      </c>
      <c r="G482" t="n">
        <v>64.8</v>
      </c>
      <c r="H482" t="inlineStr">
        <is>
          <t>A</t>
        </is>
      </c>
      <c r="J482" t="inlineStr">
        <is>
          <t>5/2026</t>
        </is>
      </c>
    </row>
    <row r="483">
      <c r="A483" t="inlineStr">
        <is>
          <t>Arcos</t>
        </is>
      </c>
      <c r="B483" s="551" t="n">
        <v>46143</v>
      </c>
      <c r="C483" t="inlineStr">
        <is>
          <t>ARROZ DE PERNIL</t>
        </is>
      </c>
      <c r="D483" t="inlineStr">
        <is>
          <t>30% FÁBRICA DE BARES - CPF</t>
        </is>
      </c>
      <c r="E483" t="inlineStr">
        <is>
          <t>PRATOS PRINCIPAIS</t>
        </is>
      </c>
      <c r="F483" t="n">
        <v>3</v>
      </c>
      <c r="G483" t="n">
        <v>46.8</v>
      </c>
      <c r="H483" t="inlineStr">
        <is>
          <t>A</t>
        </is>
      </c>
      <c r="J483" t="inlineStr">
        <is>
          <t>5/2026</t>
        </is>
      </c>
    </row>
    <row r="484">
      <c r="A484" t="inlineStr">
        <is>
          <t>Arcos</t>
        </is>
      </c>
      <c r="B484" s="551" t="n">
        <v>46143</v>
      </c>
      <c r="C484" t="inlineStr">
        <is>
          <t>LANCHE DE PERNIL</t>
        </is>
      </c>
      <c r="D484" t="inlineStr">
        <is>
          <t>30% FÁBRICA DE BARES - CPF</t>
        </is>
      </c>
      <c r="E484" t="inlineStr">
        <is>
          <t>Pães e Tostas</t>
        </is>
      </c>
      <c r="F484" t="n">
        <v>5</v>
      </c>
      <c r="G484" t="n">
        <v>63</v>
      </c>
      <c r="H484" t="inlineStr">
        <is>
          <t>A</t>
        </is>
      </c>
      <c r="J484" t="inlineStr">
        <is>
          <t>5/2026</t>
        </is>
      </c>
    </row>
    <row r="485">
      <c r="A485" t="inlineStr">
        <is>
          <t>Arcos</t>
        </is>
      </c>
      <c r="B485" s="551" t="n">
        <v>46143</v>
      </c>
      <c r="C485" t="inlineStr">
        <is>
          <t>1911</t>
        </is>
      </c>
      <c r="D485" t="inlineStr">
        <is>
          <t>30% FÁBRICA DE BARES - CPF</t>
        </is>
      </c>
      <c r="E485" t="inlineStr">
        <is>
          <t>AUTORAIS</t>
        </is>
      </c>
      <c r="F485" t="n">
        <v>1</v>
      </c>
      <c r="G485" t="n">
        <v>13.2</v>
      </c>
      <c r="H485" t="inlineStr">
        <is>
          <t>B</t>
        </is>
      </c>
      <c r="J485" t="inlineStr">
        <is>
          <t>5/2026</t>
        </is>
      </c>
    </row>
    <row r="486">
      <c r="A486" t="inlineStr">
        <is>
          <t>Arcos</t>
        </is>
      </c>
      <c r="B486" s="551" t="n">
        <v>46143</v>
      </c>
      <c r="C486" t="inlineStr">
        <is>
          <t>PERI</t>
        </is>
      </c>
      <c r="D486" t="inlineStr">
        <is>
          <t>30% FÁBRICA DE BARES - CPF</t>
        </is>
      </c>
      <c r="E486" t="inlineStr">
        <is>
          <t>AUTORAIS</t>
        </is>
      </c>
      <c r="F486" t="n">
        <v>1</v>
      </c>
      <c r="G486" t="n">
        <v>11.7</v>
      </c>
      <c r="H486" t="inlineStr">
        <is>
          <t>B</t>
        </is>
      </c>
      <c r="J486" t="inlineStr">
        <is>
          <t>5/2026</t>
        </is>
      </c>
    </row>
    <row r="487">
      <c r="A487" t="inlineStr">
        <is>
          <t>Arcos</t>
        </is>
      </c>
      <c r="B487" s="551" t="n">
        <v>46143</v>
      </c>
      <c r="C487" t="inlineStr">
        <is>
          <t>TARTARE DE TOMATE</t>
        </is>
      </c>
      <c r="D487" t="inlineStr">
        <is>
          <t>30% FÁBRICA DE BARES - CPF</t>
        </is>
      </c>
      <c r="E487" t="inlineStr">
        <is>
          <t>ENTRADA</t>
        </is>
      </c>
      <c r="F487" t="n">
        <v>1</v>
      </c>
      <c r="G487" t="n">
        <v>11.4</v>
      </c>
      <c r="H487" t="inlineStr">
        <is>
          <t>A</t>
        </is>
      </c>
      <c r="J487" t="inlineStr">
        <is>
          <t>5/2026</t>
        </is>
      </c>
    </row>
    <row r="488">
      <c r="A488" t="inlineStr">
        <is>
          <t>Arcos</t>
        </is>
      </c>
      <c r="B488" s="551" t="n">
        <v>46143</v>
      </c>
      <c r="C488" t="inlineStr">
        <is>
          <t>SALADA DE CAMARÃO</t>
        </is>
      </c>
      <c r="D488" t="inlineStr">
        <is>
          <t>30% FÁBRICA DE BARES - CPF</t>
        </is>
      </c>
      <c r="E488" t="inlineStr">
        <is>
          <t>ENTRADA</t>
        </is>
      </c>
      <c r="F488" t="n">
        <v>2</v>
      </c>
      <c r="G488" t="n">
        <v>24.6</v>
      </c>
      <c r="H488" t="inlineStr">
        <is>
          <t>A</t>
        </is>
      </c>
      <c r="J488" t="inlineStr">
        <is>
          <t>5/2026</t>
        </is>
      </c>
    </row>
    <row r="489">
      <c r="A489" t="inlineStr">
        <is>
          <t>Arcos</t>
        </is>
      </c>
      <c r="B489" s="551" t="n">
        <v>46143</v>
      </c>
      <c r="C489" t="inlineStr">
        <is>
          <t>PORCO, POLENTA E PARMESÃO</t>
        </is>
      </c>
      <c r="D489" t="inlineStr">
        <is>
          <t>30% FÁBRICA DE BARES - CPF</t>
        </is>
      </c>
      <c r="E489" t="inlineStr">
        <is>
          <t>ENTRADA</t>
        </is>
      </c>
      <c r="F489" t="n">
        <v>2</v>
      </c>
      <c r="G489" t="n">
        <v>25.2</v>
      </c>
      <c r="H489" t="inlineStr">
        <is>
          <t>A</t>
        </is>
      </c>
      <c r="J489" t="inlineStr">
        <is>
          <t>5/2026</t>
        </is>
      </c>
    </row>
    <row r="490">
      <c r="A490" t="inlineStr">
        <is>
          <t>Arcos</t>
        </is>
      </c>
      <c r="B490" s="551" t="n">
        <v>46143</v>
      </c>
      <c r="C490" t="inlineStr">
        <is>
          <t>LINGUINE COM CAMARÕES</t>
        </is>
      </c>
      <c r="D490" t="inlineStr">
        <is>
          <t>30% FÁBRICA DE BARES - CPF</t>
        </is>
      </c>
      <c r="E490" t="inlineStr">
        <is>
          <t>PRATOS PRINCIPAIS</t>
        </is>
      </c>
      <c r="F490" t="n">
        <v>7</v>
      </c>
      <c r="G490" t="n">
        <v>155.4</v>
      </c>
      <c r="H490" t="inlineStr">
        <is>
          <t>A</t>
        </is>
      </c>
      <c r="J490" t="inlineStr">
        <is>
          <t>5/2026</t>
        </is>
      </c>
    </row>
    <row r="491">
      <c r="A491" t="inlineStr">
        <is>
          <t>Arcos</t>
        </is>
      </c>
      <c r="B491" s="551" t="n">
        <v>46143</v>
      </c>
      <c r="C491" t="inlineStr">
        <is>
          <t>DESVAIRADA</t>
        </is>
      </c>
      <c r="D491" t="inlineStr">
        <is>
          <t>30% FÁBRICA DE BARES - CPF</t>
        </is>
      </c>
      <c r="E491" t="inlineStr">
        <is>
          <t>NÃO ALCOÓLICOS</t>
        </is>
      </c>
      <c r="F491" t="n">
        <v>1</v>
      </c>
      <c r="G491" t="n">
        <v>5.7</v>
      </c>
      <c r="H491" t="inlineStr">
        <is>
          <t>B</t>
        </is>
      </c>
      <c r="J491" t="inlineStr">
        <is>
          <t>5/2026</t>
        </is>
      </c>
    </row>
    <row r="492">
      <c r="A492" t="inlineStr">
        <is>
          <t>Arcos</t>
        </is>
      </c>
      <c r="B492" s="551" t="n">
        <v>46143</v>
      </c>
      <c r="C492" t="inlineStr">
        <is>
          <t>VACANTE</t>
        </is>
      </c>
      <c r="D492" t="inlineStr">
        <is>
          <t>30% FÁBRICA DE BARES - CPF</t>
        </is>
      </c>
      <c r="E492" t="inlineStr">
        <is>
          <t>AUTORAIS</t>
        </is>
      </c>
      <c r="F492" t="n">
        <v>1</v>
      </c>
      <c r="G492" t="n">
        <v>16.2</v>
      </c>
      <c r="H492" t="inlineStr">
        <is>
          <t>B</t>
        </is>
      </c>
      <c r="J492" t="inlineStr">
        <is>
          <t>5/2026</t>
        </is>
      </c>
    </row>
    <row r="493">
      <c r="A493" t="inlineStr">
        <is>
          <t>Arcos</t>
        </is>
      </c>
      <c r="B493" s="551" t="n">
        <v>46143</v>
      </c>
      <c r="C493" t="inlineStr">
        <is>
          <t>ANCHO E BATATA</t>
        </is>
      </c>
      <c r="D493" t="inlineStr">
        <is>
          <t>30% FÁBRICA DE BARES - CPF</t>
        </is>
      </c>
      <c r="E493" t="inlineStr">
        <is>
          <t>PRATOS PRINCIPAIS</t>
        </is>
      </c>
      <c r="F493" t="n">
        <v>4</v>
      </c>
      <c r="G493" t="n">
        <v>129.6</v>
      </c>
      <c r="H493" t="inlineStr">
        <is>
          <t>A</t>
        </is>
      </c>
      <c r="J493" t="inlineStr">
        <is>
          <t>5/2026</t>
        </is>
      </c>
    </row>
    <row r="494">
      <c r="A494" t="inlineStr">
        <is>
          <t>Arcos</t>
        </is>
      </c>
      <c r="B494" s="551" t="n">
        <v>46143</v>
      </c>
      <c r="C494" t="inlineStr">
        <is>
          <t>GOHAN COM COGUMELO</t>
        </is>
      </c>
      <c r="D494" t="inlineStr">
        <is>
          <t>30% FÁBRICA DE BARES - CPF</t>
        </is>
      </c>
      <c r="E494" t="inlineStr">
        <is>
          <t>PRATOS PRINCIPAIS</t>
        </is>
      </c>
      <c r="F494" t="n">
        <v>1</v>
      </c>
      <c r="G494" t="n">
        <v>14.7</v>
      </c>
      <c r="H494" t="inlineStr">
        <is>
          <t>A</t>
        </is>
      </c>
      <c r="J494" t="inlineStr">
        <is>
          <t>5/2026</t>
        </is>
      </c>
    </row>
    <row r="495">
      <c r="A495" t="inlineStr">
        <is>
          <t>Arcos</t>
        </is>
      </c>
      <c r="B495" s="551" t="n">
        <v>46143</v>
      </c>
      <c r="C495" t="inlineStr">
        <is>
          <t>GARNIER</t>
        </is>
      </c>
      <c r="D495" t="inlineStr">
        <is>
          <t>30% FÁBRICA DE BARES - CPF</t>
        </is>
      </c>
      <c r="E495" t="inlineStr">
        <is>
          <t>Sem Álcool</t>
        </is>
      </c>
      <c r="F495" t="n">
        <v>1</v>
      </c>
      <c r="G495" t="n">
        <v>5.7</v>
      </c>
      <c r="H495" t="inlineStr">
        <is>
          <t>B</t>
        </is>
      </c>
      <c r="J495" t="inlineStr">
        <is>
          <t>5/2026</t>
        </is>
      </c>
    </row>
    <row r="496">
      <c r="A496" t="inlineStr">
        <is>
          <t>Arcos</t>
        </is>
      </c>
      <c r="B496" s="551" t="n">
        <v>46143</v>
      </c>
      <c r="C496" t="inlineStr">
        <is>
          <t>CORDEIRO COM COALHADA</t>
        </is>
      </c>
      <c r="D496" t="inlineStr">
        <is>
          <t>30% FÁBRICA DE BARES - CPF</t>
        </is>
      </c>
      <c r="E496" t="inlineStr">
        <is>
          <t>PRATOS PRINCIPAIS</t>
        </is>
      </c>
      <c r="F496" t="n">
        <v>2</v>
      </c>
      <c r="G496" t="n">
        <v>48.6</v>
      </c>
      <c r="H496" t="inlineStr">
        <is>
          <t>A</t>
        </is>
      </c>
      <c r="J496" t="inlineStr">
        <is>
          <t>5/2026</t>
        </is>
      </c>
    </row>
    <row r="497">
      <c r="A497" t="inlineStr">
        <is>
          <t>Arcos</t>
        </is>
      </c>
      <c r="B497" s="551" t="n">
        <v>46143</v>
      </c>
      <c r="C497" t="inlineStr">
        <is>
          <t>Geleia</t>
        </is>
      </c>
      <c r="D497" t="inlineStr">
        <is>
          <t>30% FÁBRICA DE BARES - CPF</t>
        </is>
      </c>
      <c r="E497" t="inlineStr">
        <is>
          <t>Acompanhamentos</t>
        </is>
      </c>
      <c r="F497" t="n">
        <v>1</v>
      </c>
      <c r="G497" t="n">
        <v>1.5</v>
      </c>
      <c r="H497" t="inlineStr">
        <is>
          <t>A</t>
        </is>
      </c>
      <c r="J497" t="inlineStr">
        <is>
          <t>5/2026</t>
        </is>
      </c>
    </row>
    <row r="498">
      <c r="A498" t="inlineStr">
        <is>
          <t>Arcos</t>
        </is>
      </c>
      <c r="B498" s="551" t="n">
        <v>46143</v>
      </c>
      <c r="C498" t="inlineStr">
        <is>
          <t>NOBRE</t>
        </is>
      </c>
      <c r="D498" t="inlineStr">
        <is>
          <t>30% FÁBRICA DE BARES - CPF</t>
        </is>
      </c>
      <c r="E498" t="inlineStr">
        <is>
          <t>NÃO ALCOÓLICOS</t>
        </is>
      </c>
      <c r="F498" t="n">
        <v>1</v>
      </c>
      <c r="G498" t="n">
        <v>5.7</v>
      </c>
      <c r="H498" t="inlineStr">
        <is>
          <t>B</t>
        </is>
      </c>
      <c r="J498" t="inlineStr">
        <is>
          <t>5/2026</t>
        </is>
      </c>
    </row>
    <row r="499">
      <c r="A499" t="inlineStr">
        <is>
          <t>Arcos</t>
        </is>
      </c>
      <c r="B499" s="551" t="n">
        <v>46143</v>
      </c>
      <c r="C499" t="inlineStr">
        <is>
          <t>ELLA</t>
        </is>
      </c>
      <c r="D499" t="inlineStr">
        <is>
          <t>30% FÁBRICA DE BARES - CPF</t>
        </is>
      </c>
      <c r="E499" t="inlineStr">
        <is>
          <t>NÃO ALCOÓLICOS</t>
        </is>
      </c>
      <c r="F499" t="n">
        <v>2</v>
      </c>
      <c r="G499" t="n">
        <v>11.4</v>
      </c>
      <c r="H499" t="inlineStr">
        <is>
          <t>B</t>
        </is>
      </c>
      <c r="J499" t="inlineStr">
        <is>
          <t>5/2026</t>
        </is>
      </c>
    </row>
    <row r="500">
      <c r="A500" t="inlineStr">
        <is>
          <t>Arcos</t>
        </is>
      </c>
      <c r="B500" s="551" t="n">
        <v>46143</v>
      </c>
      <c r="C500" t="inlineStr">
        <is>
          <t>Cuscuz nordestino</t>
        </is>
      </c>
      <c r="D500" t="inlineStr">
        <is>
          <t>30% FÁBRICA DE BARES - CPF</t>
        </is>
      </c>
      <c r="E500" t="inlineStr">
        <is>
          <t>Ovos e comidinhas</t>
        </is>
      </c>
      <c r="F500" t="n">
        <v>3</v>
      </c>
      <c r="G500" t="n">
        <v>29.7</v>
      </c>
      <c r="H500" t="inlineStr">
        <is>
          <t>A</t>
        </is>
      </c>
      <c r="J500" t="inlineStr">
        <is>
          <t>5/2026</t>
        </is>
      </c>
    </row>
    <row r="501">
      <c r="A501" t="inlineStr">
        <is>
          <t>Arcos</t>
        </is>
      </c>
      <c r="B501" s="551" t="n">
        <v>46143</v>
      </c>
      <c r="C501" t="inlineStr">
        <is>
          <t>Ovos e bacon</t>
        </is>
      </c>
      <c r="D501" t="inlineStr">
        <is>
          <t>30% FÁBRICA DE BARES - CPF</t>
        </is>
      </c>
      <c r="E501" t="inlineStr">
        <is>
          <t>Ovos e comidinhas</t>
        </is>
      </c>
      <c r="F501" t="n">
        <v>1</v>
      </c>
      <c r="G501" t="n">
        <v>9.6</v>
      </c>
      <c r="H501" t="inlineStr">
        <is>
          <t>A</t>
        </is>
      </c>
      <c r="J501" t="inlineStr">
        <is>
          <t>5/2026</t>
        </is>
      </c>
    </row>
    <row r="502">
      <c r="A502" t="inlineStr">
        <is>
          <t>Arcos</t>
        </is>
      </c>
      <c r="B502" s="551" t="n">
        <v>46143</v>
      </c>
      <c r="C502" t="inlineStr">
        <is>
          <t>MOUSSE DE CHOCOLATE</t>
        </is>
      </c>
      <c r="D502" t="inlineStr">
        <is>
          <t>30% FÁBRICA DE BARES - CPF</t>
        </is>
      </c>
      <c r="E502" t="inlineStr">
        <is>
          <t>SOBREMESAS</t>
        </is>
      </c>
      <c r="F502" t="n">
        <v>6</v>
      </c>
      <c r="G502" t="n">
        <v>68.40000000000001</v>
      </c>
      <c r="H502" t="inlineStr">
        <is>
          <t>A</t>
        </is>
      </c>
      <c r="J502" t="inlineStr">
        <is>
          <t>5/2026</t>
        </is>
      </c>
    </row>
    <row r="503">
      <c r="A503" t="inlineStr">
        <is>
          <t>Arcos</t>
        </is>
      </c>
      <c r="B503" s="551" t="n">
        <v>46143</v>
      </c>
      <c r="C503" t="inlineStr">
        <is>
          <t>PEPSI ZERO</t>
        </is>
      </c>
      <c r="D503" t="inlineStr">
        <is>
          <t>30% FÁBRICA DE BARES - CPF</t>
        </is>
      </c>
      <c r="E503" t="inlineStr">
        <is>
          <t>SOFTS</t>
        </is>
      </c>
      <c r="F503" t="n">
        <v>2</v>
      </c>
      <c r="G503" t="n">
        <v>4.8</v>
      </c>
      <c r="H503" t="inlineStr">
        <is>
          <t>B</t>
        </is>
      </c>
      <c r="J503" t="inlineStr">
        <is>
          <t>5/2026</t>
        </is>
      </c>
    </row>
    <row r="504">
      <c r="A504" t="inlineStr">
        <is>
          <t>Arcos</t>
        </is>
      </c>
      <c r="B504" s="551" t="n">
        <v>46143</v>
      </c>
      <c r="C504" t="inlineStr">
        <is>
          <t>Panquecas fofinhas</t>
        </is>
      </c>
      <c r="D504" t="inlineStr">
        <is>
          <t>30% FÁBRICA DE BARES - CPF</t>
        </is>
      </c>
      <c r="E504" t="inlineStr">
        <is>
          <t>Ovos e comidinhas</t>
        </is>
      </c>
      <c r="F504" t="n">
        <v>6</v>
      </c>
      <c r="G504" t="n">
        <v>52.2</v>
      </c>
      <c r="H504" t="inlineStr">
        <is>
          <t>A</t>
        </is>
      </c>
      <c r="J504" t="inlineStr">
        <is>
          <t>5/2026</t>
        </is>
      </c>
    </row>
    <row r="505">
      <c r="A505" t="inlineStr">
        <is>
          <t>Arcos</t>
        </is>
      </c>
      <c r="B505" s="551" t="n">
        <v>46143</v>
      </c>
      <c r="C505" t="inlineStr">
        <is>
          <t>Crispy de Frango</t>
        </is>
      </c>
      <c r="D505" t="inlineStr">
        <is>
          <t>30% FÁBRICA DE BARES - CPF</t>
        </is>
      </c>
      <c r="E505" t="inlineStr">
        <is>
          <t>Sanduíches</t>
        </is>
      </c>
      <c r="F505" t="n">
        <v>2</v>
      </c>
      <c r="G505" t="n">
        <v>32.4</v>
      </c>
      <c r="H505" t="inlineStr">
        <is>
          <t>A</t>
        </is>
      </c>
      <c r="J505" t="inlineStr">
        <is>
          <t>5/2026</t>
        </is>
      </c>
    </row>
    <row r="506">
      <c r="A506" t="inlineStr">
        <is>
          <t>Arcos</t>
        </is>
      </c>
      <c r="B506" s="551" t="n">
        <v>46143</v>
      </c>
      <c r="C506" t="inlineStr">
        <is>
          <t>Café coado</t>
        </is>
      </c>
      <c r="D506" t="inlineStr">
        <is>
          <t>30% FÁBRICA DE BARES - CPF</t>
        </is>
      </c>
      <c r="E506" t="inlineStr">
        <is>
          <t>Bebidas quentes</t>
        </is>
      </c>
      <c r="F506" t="n">
        <v>2</v>
      </c>
      <c r="G506" t="n">
        <v>4.8</v>
      </c>
      <c r="H506" t="inlineStr">
        <is>
          <t>B</t>
        </is>
      </c>
      <c r="J506" t="inlineStr">
        <is>
          <t>5/2026</t>
        </is>
      </c>
    </row>
    <row r="507">
      <c r="A507" t="inlineStr">
        <is>
          <t>Arcos</t>
        </is>
      </c>
      <c r="B507" s="551" t="n">
        <v>46143</v>
      </c>
      <c r="C507" t="inlineStr">
        <is>
          <t>Batatinha Brava com Ervas</t>
        </is>
      </c>
      <c r="D507" t="inlineStr">
        <is>
          <t>30% FÁBRICA DE BARES - CPF</t>
        </is>
      </c>
      <c r="E507" t="inlineStr">
        <is>
          <t>Entradas</t>
        </is>
      </c>
      <c r="F507" t="n">
        <v>1</v>
      </c>
      <c r="G507" t="n">
        <v>9.6</v>
      </c>
      <c r="H507" t="inlineStr">
        <is>
          <t>A</t>
        </is>
      </c>
      <c r="J507" t="inlineStr">
        <is>
          <t>5/2026</t>
        </is>
      </c>
    </row>
    <row r="508">
      <c r="A508" t="inlineStr">
        <is>
          <t>Arcos</t>
        </is>
      </c>
      <c r="B508" s="551" t="n">
        <v>46143</v>
      </c>
      <c r="C508" t="inlineStr">
        <is>
          <t>Latte</t>
        </is>
      </c>
      <c r="D508" t="inlineStr">
        <is>
          <t>30% FÁBRICA DE BARES - CPF</t>
        </is>
      </c>
      <c r="E508" t="inlineStr">
        <is>
          <t>Bebidas quentes</t>
        </is>
      </c>
      <c r="F508" t="n">
        <v>3</v>
      </c>
      <c r="G508" t="n">
        <v>15</v>
      </c>
      <c r="H508" t="inlineStr">
        <is>
          <t>B</t>
        </is>
      </c>
      <c r="J508" t="inlineStr">
        <is>
          <t>5/2026</t>
        </is>
      </c>
    </row>
    <row r="509">
      <c r="A509" t="inlineStr">
        <is>
          <t>Arcos</t>
        </is>
      </c>
      <c r="B509" s="551" t="n">
        <v>46143</v>
      </c>
      <c r="C509" t="inlineStr">
        <is>
          <t>SODA ZERO</t>
        </is>
      </c>
      <c r="D509" t="inlineStr">
        <is>
          <t>30% FÁBRICA DE BARES - CPF</t>
        </is>
      </c>
      <c r="E509" t="inlineStr">
        <is>
          <t>SOFTS</t>
        </is>
      </c>
      <c r="F509" t="n">
        <v>1</v>
      </c>
      <c r="G509" t="n">
        <v>2.4</v>
      </c>
      <c r="H509" t="inlineStr">
        <is>
          <t>B</t>
        </is>
      </c>
      <c r="J509" t="inlineStr">
        <is>
          <t>5/2026</t>
        </is>
      </c>
    </row>
    <row r="510">
      <c r="A510" t="inlineStr">
        <is>
          <t>Arcos</t>
        </is>
      </c>
      <c r="B510" s="551" t="n">
        <v>46143</v>
      </c>
      <c r="C510" t="inlineStr">
        <is>
          <t>Chocolate Quente</t>
        </is>
      </c>
      <c r="D510" t="inlineStr">
        <is>
          <t>30% FÁBRICA DE BARES - CPF</t>
        </is>
      </c>
      <c r="E510" t="inlineStr">
        <is>
          <t>Bebidas quentes</t>
        </is>
      </c>
      <c r="F510" t="n">
        <v>1</v>
      </c>
      <c r="G510" t="n">
        <v>6.6</v>
      </c>
      <c r="H510" t="inlineStr">
        <is>
          <t>B</t>
        </is>
      </c>
      <c r="J510" t="inlineStr">
        <is>
          <t>5/2026</t>
        </is>
      </c>
    </row>
    <row r="511">
      <c r="A511" t="inlineStr">
        <is>
          <t>Arcos</t>
        </is>
      </c>
      <c r="B511" s="551" t="n">
        <v>46143</v>
      </c>
      <c r="C511" t="inlineStr">
        <is>
          <t>Bolo do dia</t>
        </is>
      </c>
      <c r="D511" t="inlineStr">
        <is>
          <t>30% FÁBRICA DE BARES - CPF</t>
        </is>
      </c>
      <c r="E511" t="inlineStr">
        <is>
          <t>Comidinhas</t>
        </is>
      </c>
      <c r="F511" t="n">
        <v>18</v>
      </c>
      <c r="G511" t="n">
        <v>81</v>
      </c>
      <c r="H511" t="inlineStr">
        <is>
          <t>A</t>
        </is>
      </c>
      <c r="J511" t="inlineStr">
        <is>
          <t>5/2026</t>
        </is>
      </c>
    </row>
    <row r="512">
      <c r="A512" t="inlineStr">
        <is>
          <t>Arcos</t>
        </is>
      </c>
      <c r="B512" s="551" t="n">
        <v>46143</v>
      </c>
      <c r="C512" t="inlineStr">
        <is>
          <t>Suco de abacaxi</t>
        </is>
      </c>
      <c r="D512" t="inlineStr">
        <is>
          <t>30% FÁBRICA DE BARES - CPF</t>
        </is>
      </c>
      <c r="E512" t="inlineStr">
        <is>
          <t>Sucos</t>
        </is>
      </c>
      <c r="F512" t="n">
        <v>2</v>
      </c>
      <c r="G512" t="n">
        <v>7.2</v>
      </c>
      <c r="H512" t="inlineStr">
        <is>
          <t>B</t>
        </is>
      </c>
      <c r="J512" t="inlineStr">
        <is>
          <t>5/2026</t>
        </is>
      </c>
    </row>
    <row r="513">
      <c r="A513" t="inlineStr">
        <is>
          <t>Arcos</t>
        </is>
      </c>
      <c r="B513" s="551" t="n">
        <v>46143</v>
      </c>
      <c r="C513" t="inlineStr">
        <is>
          <t>PICADINHO VEGETARIANO</t>
        </is>
      </c>
      <c r="D513" t="inlineStr">
        <is>
          <t>30% FÁBRICA DE BARES - CPF</t>
        </is>
      </c>
      <c r="E513" t="inlineStr">
        <is>
          <t>PRATOS PRINCIPAIS</t>
        </is>
      </c>
      <c r="F513" t="n">
        <v>5</v>
      </c>
      <c r="G513" t="n">
        <v>76.5</v>
      </c>
      <c r="H513" t="inlineStr">
        <is>
          <t>A</t>
        </is>
      </c>
      <c r="J513" t="inlineStr">
        <is>
          <t>5/2026</t>
        </is>
      </c>
    </row>
    <row r="514">
      <c r="A514" t="inlineStr">
        <is>
          <t>Arcos</t>
        </is>
      </c>
      <c r="B514" s="551" t="n">
        <v>46143</v>
      </c>
      <c r="C514" t="inlineStr">
        <is>
          <t>BOLO DE COCO</t>
        </is>
      </c>
      <c r="D514" t="inlineStr">
        <is>
          <t>30% FÁBRICA DE BARES - CPF</t>
        </is>
      </c>
      <c r="E514" t="inlineStr">
        <is>
          <t>SOBREMESAS</t>
        </is>
      </c>
      <c r="F514" t="n">
        <v>5</v>
      </c>
      <c r="G514" t="n">
        <v>48</v>
      </c>
      <c r="H514" t="inlineStr">
        <is>
          <t>A</t>
        </is>
      </c>
      <c r="J514" t="inlineStr">
        <is>
          <t>5/2026</t>
        </is>
      </c>
    </row>
    <row r="515">
      <c r="A515" t="inlineStr">
        <is>
          <t>Arcos</t>
        </is>
      </c>
      <c r="B515" s="551" t="n">
        <v>46143</v>
      </c>
      <c r="C515" t="inlineStr">
        <is>
          <t>Queijo camembert assado</t>
        </is>
      </c>
      <c r="D515" t="inlineStr">
        <is>
          <t>30% FÁBRICA DE BARES - CPF</t>
        </is>
      </c>
      <c r="E515" t="inlineStr">
        <is>
          <t>Entradas</t>
        </is>
      </c>
      <c r="F515" t="n">
        <v>4</v>
      </c>
      <c r="G515" t="n">
        <v>82.8</v>
      </c>
      <c r="H515" t="inlineStr">
        <is>
          <t>A</t>
        </is>
      </c>
      <c r="J515" t="inlineStr">
        <is>
          <t>5/2026</t>
        </is>
      </c>
    </row>
    <row r="516">
      <c r="A516" t="inlineStr">
        <is>
          <t>Arcos</t>
        </is>
      </c>
      <c r="B516" s="551" t="n">
        <v>46143</v>
      </c>
      <c r="C516" t="inlineStr">
        <is>
          <t>GUARANÁ ZERO</t>
        </is>
      </c>
      <c r="D516" t="inlineStr">
        <is>
          <t>30% FÁBRICA DE BARES - CPF</t>
        </is>
      </c>
      <c r="E516" t="inlineStr">
        <is>
          <t>SOFTS</t>
        </is>
      </c>
      <c r="F516" t="n">
        <v>1</v>
      </c>
      <c r="G516" t="n">
        <v>2.4</v>
      </c>
      <c r="H516" t="inlineStr">
        <is>
          <t>B</t>
        </is>
      </c>
      <c r="J516" t="inlineStr">
        <is>
          <t>5/2026</t>
        </is>
      </c>
    </row>
    <row r="517">
      <c r="A517" t="inlineStr">
        <is>
          <t>Arcos</t>
        </is>
      </c>
      <c r="B517" s="551" t="n">
        <v>46143</v>
      </c>
      <c r="C517" t="inlineStr">
        <is>
          <t>PEPSI</t>
        </is>
      </c>
      <c r="D517" t="inlineStr">
        <is>
          <t>30% FÁBRICA DE BARES - CPF</t>
        </is>
      </c>
      <c r="E517" t="inlineStr">
        <is>
          <t>SOFTS</t>
        </is>
      </c>
      <c r="F517" t="n">
        <v>1</v>
      </c>
      <c r="G517" t="n">
        <v>2.4</v>
      </c>
      <c r="H517" t="inlineStr">
        <is>
          <t>B</t>
        </is>
      </c>
      <c r="J517" t="inlineStr">
        <is>
          <t>5/2026</t>
        </is>
      </c>
    </row>
    <row r="518">
      <c r="A518" t="inlineStr">
        <is>
          <t>Arcos</t>
        </is>
      </c>
      <c r="B518" s="551" t="n">
        <v>46143</v>
      </c>
      <c r="C518" t="inlineStr">
        <is>
          <t>Pão brioche na chapa</t>
        </is>
      </c>
      <c r="D518" t="inlineStr">
        <is>
          <t>30% FÁBRICA DE BARES - CPF</t>
        </is>
      </c>
      <c r="E518" t="inlineStr">
        <is>
          <t>Comidinhas</t>
        </is>
      </c>
      <c r="F518" t="n">
        <v>6</v>
      </c>
      <c r="G518" t="n">
        <v>26.4</v>
      </c>
      <c r="H518" t="inlineStr">
        <is>
          <t>A</t>
        </is>
      </c>
      <c r="J518" t="inlineStr">
        <is>
          <t>5/2026</t>
        </is>
      </c>
    </row>
    <row r="519">
      <c r="A519" t="inlineStr">
        <is>
          <t>Arcos</t>
        </is>
      </c>
      <c r="B519" s="551" t="n">
        <v>46143</v>
      </c>
      <c r="C519" t="inlineStr">
        <is>
          <t>Pão de queijo Arcos</t>
        </is>
      </c>
      <c r="D519" t="inlineStr">
        <is>
          <t>30% FÁBRICA DE BARES - CPF</t>
        </is>
      </c>
      <c r="E519" t="inlineStr">
        <is>
          <t>Comidinhas</t>
        </is>
      </c>
      <c r="F519" t="n">
        <v>5</v>
      </c>
      <c r="G519" t="n">
        <v>18</v>
      </c>
      <c r="H519" t="inlineStr">
        <is>
          <t>A</t>
        </is>
      </c>
      <c r="J519" t="inlineStr">
        <is>
          <t>5/2026</t>
        </is>
      </c>
    </row>
    <row r="520">
      <c r="A520" t="inlineStr">
        <is>
          <t>Arcos</t>
        </is>
      </c>
      <c r="B520" s="551" t="n">
        <v>46143</v>
      </c>
      <c r="C520" t="inlineStr">
        <is>
          <t>Picadinho de Mignon</t>
        </is>
      </c>
      <c r="D520" t="inlineStr">
        <is>
          <t>30% FÁBRICA DE BARES - CPF</t>
        </is>
      </c>
      <c r="E520" t="inlineStr">
        <is>
          <t>Pratos Principais</t>
        </is>
      </c>
      <c r="F520" t="n">
        <v>6</v>
      </c>
      <c r="G520" t="n">
        <v>100.8</v>
      </c>
      <c r="H520" t="inlineStr">
        <is>
          <t>A</t>
        </is>
      </c>
      <c r="J520" t="inlineStr">
        <is>
          <t>5/2026</t>
        </is>
      </c>
    </row>
    <row r="521">
      <c r="A521" t="inlineStr">
        <is>
          <t>Arcos</t>
        </is>
      </c>
      <c r="B521" s="551" t="n">
        <v>46143</v>
      </c>
      <c r="C521" t="inlineStr">
        <is>
          <t>Mocha</t>
        </is>
      </c>
      <c r="D521" t="inlineStr">
        <is>
          <t>30% FÁBRICA DE BARES - CPF</t>
        </is>
      </c>
      <c r="E521" t="inlineStr">
        <is>
          <t>Bebidas quentes</t>
        </is>
      </c>
      <c r="F521" t="n">
        <v>4</v>
      </c>
      <c r="G521" t="n">
        <v>24</v>
      </c>
      <c r="H521" t="inlineStr">
        <is>
          <t>B</t>
        </is>
      </c>
      <c r="J521" t="inlineStr">
        <is>
          <t>5/2026</t>
        </is>
      </c>
    </row>
    <row r="522">
      <c r="A522" t="inlineStr">
        <is>
          <t>Arcos</t>
        </is>
      </c>
      <c r="B522" s="551" t="n">
        <v>46143</v>
      </c>
      <c r="C522" t="inlineStr">
        <is>
          <t>Nhoque Classico dos Arcos</t>
        </is>
      </c>
      <c r="D522" t="inlineStr">
        <is>
          <t>30% FÁBRICA DE BARES - CPF</t>
        </is>
      </c>
      <c r="E522" t="inlineStr">
        <is>
          <t>Pratos</t>
        </is>
      </c>
      <c r="F522" t="n">
        <v>5</v>
      </c>
      <c r="G522" t="n">
        <v>108</v>
      </c>
      <c r="H522" t="inlineStr">
        <is>
          <t>A</t>
        </is>
      </c>
      <c r="J522" t="inlineStr">
        <is>
          <t>5/2026</t>
        </is>
      </c>
    </row>
    <row r="523">
      <c r="A523" t="inlineStr">
        <is>
          <t>Arcos</t>
        </is>
      </c>
      <c r="B523" s="551" t="n">
        <v>46143</v>
      </c>
      <c r="C523" t="inlineStr">
        <is>
          <t>FOLHADO DE BANANA</t>
        </is>
      </c>
      <c r="D523" t="inlineStr">
        <is>
          <t>30% FÁBRICA DE BARES - CPF</t>
        </is>
      </c>
      <c r="E523" t="inlineStr">
        <is>
          <t>Para adoçar</t>
        </is>
      </c>
      <c r="F523" t="n">
        <v>3</v>
      </c>
      <c r="G523" t="n">
        <v>27</v>
      </c>
      <c r="H523" t="inlineStr">
        <is>
          <t>A</t>
        </is>
      </c>
      <c r="J523" t="inlineStr">
        <is>
          <t>5/2026</t>
        </is>
      </c>
    </row>
    <row r="524">
      <c r="A524" t="inlineStr">
        <is>
          <t>Arcos</t>
        </is>
      </c>
      <c r="B524" s="551" t="n">
        <v>46143</v>
      </c>
      <c r="C524" t="inlineStr">
        <is>
          <t>Café espresso</t>
        </is>
      </c>
      <c r="D524" t="inlineStr">
        <is>
          <t>30% FÁBRICA DE BARES - CPF</t>
        </is>
      </c>
      <c r="E524" t="inlineStr">
        <is>
          <t>Bebidas quentes</t>
        </is>
      </c>
      <c r="F524" t="n">
        <v>2</v>
      </c>
      <c r="G524" t="n">
        <v>5.4</v>
      </c>
      <c r="H524" t="inlineStr">
        <is>
          <t>B</t>
        </is>
      </c>
      <c r="J524" t="inlineStr">
        <is>
          <t>5/2026</t>
        </is>
      </c>
    </row>
    <row r="525">
      <c r="A525" t="inlineStr">
        <is>
          <t>Arcos</t>
        </is>
      </c>
      <c r="B525" s="551" t="n">
        <v>46143</v>
      </c>
      <c r="C525" t="inlineStr">
        <is>
          <t>VIRADO</t>
        </is>
      </c>
      <c r="D525" t="inlineStr">
        <is>
          <t>30% FÁBRICA DE BARES - CPF</t>
        </is>
      </c>
      <c r="E525" t="inlineStr">
        <is>
          <t>AUTORAIS</t>
        </is>
      </c>
      <c r="F525" t="n">
        <v>2</v>
      </c>
      <c r="G525" t="n">
        <v>23.4</v>
      </c>
      <c r="H525" t="inlineStr">
        <is>
          <t>A</t>
        </is>
      </c>
      <c r="J525" t="inlineStr">
        <is>
          <t>5/2026</t>
        </is>
      </c>
    </row>
    <row r="526">
      <c r="A526" t="inlineStr">
        <is>
          <t>Arcos</t>
        </is>
      </c>
      <c r="B526" s="551" t="n">
        <v>46143</v>
      </c>
      <c r="C526" t="inlineStr">
        <is>
          <t>Latte gelado</t>
        </is>
      </c>
      <c r="D526" t="inlineStr">
        <is>
          <t>30% FÁBRICA DE BARES - CPF</t>
        </is>
      </c>
      <c r="E526" t="inlineStr">
        <is>
          <t>Cafés gelados</t>
        </is>
      </c>
      <c r="F526" t="n">
        <v>1</v>
      </c>
      <c r="G526" t="n">
        <v>6.6</v>
      </c>
      <c r="H526" t="inlineStr">
        <is>
          <t>B</t>
        </is>
      </c>
      <c r="J526" t="inlineStr">
        <is>
          <t>5/2026</t>
        </is>
      </c>
    </row>
    <row r="527">
      <c r="A527" t="inlineStr">
        <is>
          <t>Arcos</t>
        </is>
      </c>
      <c r="B527" s="551" t="n">
        <v>46143</v>
      </c>
      <c r="C527" t="inlineStr">
        <is>
          <t>CECI</t>
        </is>
      </c>
      <c r="D527" t="inlineStr">
        <is>
          <t>30% FÁBRICA DE BARES - CPF</t>
        </is>
      </c>
      <c r="E527" t="inlineStr">
        <is>
          <t>NÃO ALCOÓLICOS</t>
        </is>
      </c>
      <c r="F527" t="n">
        <v>3</v>
      </c>
      <c r="G527" t="n">
        <v>19.8</v>
      </c>
      <c r="H527" t="inlineStr">
        <is>
          <t>B</t>
        </is>
      </c>
      <c r="J527" t="inlineStr">
        <is>
          <t>5/2026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S5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ID_Despesa_ID_Parcela</t>
        </is>
      </c>
      <c r="B1" t="inlineStr">
        <is>
          <t>Empresa</t>
        </is>
      </c>
      <c r="C1" t="inlineStr">
        <is>
          <t>Fornecedor_Razao_Social</t>
        </is>
      </c>
      <c r="D1" t="inlineStr">
        <is>
          <t>Fornecedor</t>
        </is>
      </c>
      <c r="E1" t="inlineStr">
        <is>
          <t>Doc_Serie</t>
        </is>
      </c>
      <c r="F1" t="inlineStr">
        <is>
          <t>Class_Cont_1</t>
        </is>
      </c>
      <c r="G1" t="inlineStr">
        <is>
          <t>Class_Cont_2</t>
        </is>
      </c>
      <c r="H1" t="inlineStr">
        <is>
          <t>Valor_Original</t>
        </is>
      </c>
      <c r="I1" t="inlineStr">
        <is>
          <t>Parcelamento</t>
        </is>
      </c>
      <c r="J1" t="inlineStr">
        <is>
          <t>Qtd_Parcelas</t>
        </is>
      </c>
      <c r="K1" t="inlineStr">
        <is>
          <t>Num_Parcela</t>
        </is>
      </c>
      <c r="L1" t="inlineStr">
        <is>
          <t>Data_Emissao</t>
        </is>
      </c>
      <c r="M1" t="inlineStr">
        <is>
          <t>Data_Vencimento</t>
        </is>
      </c>
      <c r="N1" t="inlineStr">
        <is>
          <t>Valor_Liquido</t>
        </is>
      </c>
      <c r="O1" t="inlineStr">
        <is>
          <t>Status_Pagamento</t>
        </is>
      </c>
      <c r="P1" t="inlineStr">
        <is>
          <t>Data_Realiz_Pgto</t>
        </is>
      </c>
      <c r="Q1" t="inlineStr">
        <is>
          <t>Descricao</t>
        </is>
      </c>
      <c r="R1" t="inlineStr">
        <is>
          <t>Mes_Texto_Vencimento</t>
        </is>
      </c>
      <c r="S1" t="inlineStr">
        <is>
          <t>Mes_Texto_Pagamento</t>
        </is>
      </c>
    </row>
    <row r="2">
      <c r="A2" t="inlineStr">
        <is>
          <t>238255</t>
        </is>
      </c>
      <c r="B2" t="inlineStr">
        <is>
          <t>Arcos</t>
        </is>
      </c>
      <c r="C2" t="inlineStr">
        <is>
          <t>CLAUDIA GOMES SOUZA SANTANA</t>
        </is>
      </c>
      <c r="D2" t="inlineStr">
        <is>
          <t>CLAUDIA GOMES SOUZA SANTANA</t>
        </is>
      </c>
      <c r="E2" t="inlineStr">
        <is>
          <t>85890000000-0 30000280187-5 40000992239-9 80186000198-8</t>
        </is>
      </c>
      <c r="F2" t="inlineStr">
        <is>
          <t>Endividamento</t>
        </is>
      </c>
      <c r="G2" t="inlineStr">
        <is>
          <t>Processo Judicial</t>
        </is>
      </c>
      <c r="H2" t="n">
        <v>30</v>
      </c>
      <c r="I2" t="inlineStr">
        <is>
          <t>False</t>
        </is>
      </c>
      <c r="J2" t="n">
        <v/>
      </c>
      <c r="K2" t="n">
        <v/>
      </c>
      <c r="L2" s="550" t="n">
        <v>46174</v>
      </c>
      <c r="M2" s="550" t="n">
        <v>46237</v>
      </c>
      <c r="N2" t="n">
        <v>30</v>
      </c>
      <c r="Q2" t="inlineStr">
        <is>
          <t>PROCESSO Nº 0000374-33.2026.5.13.0029 - CLAUDIA GOMES SOUZA SANTANA - Custas Judiciais</t>
        </is>
      </c>
      <c r="R2" t="inlineStr">
        <is>
          <t>08/2026</t>
        </is>
      </c>
    </row>
    <row r="3">
      <c r="A3" t="inlineStr">
        <is>
          <t>238250-14717</t>
        </is>
      </c>
      <c r="B3" t="inlineStr">
        <is>
          <t>Arcos</t>
        </is>
      </c>
      <c r="C3" t="inlineStr">
        <is>
          <t>CLAUDIA GOMES SOUZA SANTANA</t>
        </is>
      </c>
      <c r="D3" t="inlineStr">
        <is>
          <t>CLAUDIA GOMES SOUZA SANTANA</t>
        </is>
      </c>
      <c r="E3" t="inlineStr">
        <is>
          <t>.</t>
        </is>
      </c>
      <c r="F3" t="inlineStr">
        <is>
          <t>Endividamento</t>
        </is>
      </c>
      <c r="G3" t="inlineStr">
        <is>
          <t>Processo Judicial</t>
        </is>
      </c>
      <c r="H3" t="n">
        <v>900</v>
      </c>
      <c r="I3" t="inlineStr">
        <is>
          <t>True</t>
        </is>
      </c>
      <c r="J3" t="n">
        <v>2</v>
      </c>
      <c r="K3" t="n">
        <v>1</v>
      </c>
      <c r="L3" s="550" t="n">
        <v>46174</v>
      </c>
      <c r="M3" s="550" t="n">
        <v>46202</v>
      </c>
      <c r="N3" t="n">
        <v>450</v>
      </c>
      <c r="O3" t="inlineStr">
        <is>
          <t>Pendente</t>
        </is>
      </c>
      <c r="Q3" t="inlineStr">
        <is>
          <t>PROCESSO Nº 0000374-33.2026.5.13.0029 - CLAUDIA GOMES SOUZA SANTANA - Despesa referente pagamento na conta do advogado</t>
        </is>
      </c>
      <c r="R3" t="inlineStr">
        <is>
          <t>06/2026</t>
        </is>
      </c>
    </row>
    <row r="4">
      <c r="A4" t="inlineStr">
        <is>
          <t>238250-14716</t>
        </is>
      </c>
      <c r="B4" t="inlineStr">
        <is>
          <t>Arcos</t>
        </is>
      </c>
      <c r="C4" t="inlineStr">
        <is>
          <t>CLAUDIA GOMES SOUZA SANTANA</t>
        </is>
      </c>
      <c r="D4" t="inlineStr">
        <is>
          <t>CLAUDIA GOMES SOUZA SANTANA</t>
        </is>
      </c>
      <c r="E4" t="inlineStr">
        <is>
          <t>.</t>
        </is>
      </c>
      <c r="F4" t="inlineStr">
        <is>
          <t>Endividamento</t>
        </is>
      </c>
      <c r="G4" t="inlineStr">
        <is>
          <t>Processo Judicial</t>
        </is>
      </c>
      <c r="H4" t="n">
        <v>900</v>
      </c>
      <c r="I4" t="inlineStr">
        <is>
          <t>True</t>
        </is>
      </c>
      <c r="J4" t="n">
        <v>2</v>
      </c>
      <c r="K4" t="n">
        <v>2</v>
      </c>
      <c r="L4" s="550" t="n">
        <v>46174</v>
      </c>
      <c r="M4" s="550" t="n">
        <v>46232</v>
      </c>
      <c r="N4" t="n">
        <v>450</v>
      </c>
      <c r="O4" t="inlineStr">
        <is>
          <t>Pendente</t>
        </is>
      </c>
      <c r="Q4" t="inlineStr">
        <is>
          <t>PROCESSO Nº 0000374-33.2026.5.13.0029 - CLAUDIA GOMES SOUZA SANTANA - Despesa referente pagamento na conta do advogado</t>
        </is>
      </c>
      <c r="R4" t="inlineStr">
        <is>
          <t>07/2026</t>
        </is>
      </c>
    </row>
    <row r="5">
      <c r="A5" t="inlineStr">
        <is>
          <t>238242-14715</t>
        </is>
      </c>
      <c r="B5" t="inlineStr">
        <is>
          <t>Arcos</t>
        </is>
      </c>
      <c r="C5" t="inlineStr">
        <is>
          <t>CLAUDIA GOMES SOUZA SANTANA</t>
        </is>
      </c>
      <c r="D5" t="inlineStr">
        <is>
          <t>CLAUDIA GOMES SOUZA SANTANA</t>
        </is>
      </c>
      <c r="E5" t="inlineStr">
        <is>
          <t>.</t>
        </is>
      </c>
      <c r="F5" t="inlineStr">
        <is>
          <t>Endividamento</t>
        </is>
      </c>
      <c r="G5" t="inlineStr">
        <is>
          <t>Processo Judicial</t>
        </is>
      </c>
      <c r="H5" t="n">
        <v>2100</v>
      </c>
      <c r="I5" t="inlineStr">
        <is>
          <t>True</t>
        </is>
      </c>
      <c r="J5" t="n">
        <v>2</v>
      </c>
      <c r="K5" t="n">
        <v>2</v>
      </c>
      <c r="L5" s="550" t="n">
        <v>46174</v>
      </c>
      <c r="M5" s="550" t="n">
        <v>46232</v>
      </c>
      <c r="N5" t="n">
        <v>1050</v>
      </c>
      <c r="O5" t="inlineStr">
        <is>
          <t>Pendente</t>
        </is>
      </c>
      <c r="Q5" t="inlineStr">
        <is>
          <t>PROCESSO Nº 0000374-33.2026.5.13.0029 - CLAUDIA GOMES SOUZA SANTANA - Despesa referente pagamento na conta do reclamante</t>
        </is>
      </c>
      <c r="R5" t="inlineStr">
        <is>
          <t>07/2026</t>
        </is>
      </c>
    </row>
    <row r="6">
      <c r="A6" t="inlineStr">
        <is>
          <t>238242-14714</t>
        </is>
      </c>
      <c r="B6" t="inlineStr">
        <is>
          <t>Arcos</t>
        </is>
      </c>
      <c r="C6" t="inlineStr">
        <is>
          <t>CLAUDIA GOMES SOUZA SANTANA</t>
        </is>
      </c>
      <c r="D6" t="inlineStr">
        <is>
          <t>CLAUDIA GOMES SOUZA SANTANA</t>
        </is>
      </c>
      <c r="E6" t="inlineStr">
        <is>
          <t>.</t>
        </is>
      </c>
      <c r="F6" t="inlineStr">
        <is>
          <t>Endividamento</t>
        </is>
      </c>
      <c r="G6" t="inlineStr">
        <is>
          <t>Processo Judicial</t>
        </is>
      </c>
      <c r="H6" t="n">
        <v>2100</v>
      </c>
      <c r="I6" t="inlineStr">
        <is>
          <t>True</t>
        </is>
      </c>
      <c r="J6" t="n">
        <v>2</v>
      </c>
      <c r="K6" t="n">
        <v>1</v>
      </c>
      <c r="L6" s="550" t="n">
        <v>46174</v>
      </c>
      <c r="M6" s="550" t="n">
        <v>46202</v>
      </c>
      <c r="N6" t="n">
        <v>1050</v>
      </c>
      <c r="O6" t="inlineStr">
        <is>
          <t>Pendente</t>
        </is>
      </c>
      <c r="Q6" t="inlineStr">
        <is>
          <t>PROCESSO Nº 0000374-33.2026.5.13.0029 - CLAUDIA GOMES SOUZA SANTANA - Despesa referente pagamento na conta do reclamante</t>
        </is>
      </c>
      <c r="R6" t="inlineStr">
        <is>
          <t>06/2026</t>
        </is>
      </c>
    </row>
    <row r="7">
      <c r="A7" t="inlineStr">
        <is>
          <t>232290-14390</t>
        </is>
      </c>
      <c r="B7" t="inlineStr">
        <is>
          <t>Arcos</t>
        </is>
      </c>
      <c r="C7" t="inlineStr">
        <is>
          <t>GABRIELA LEDILENE DOS SANTOS SILVA</t>
        </is>
      </c>
      <c r="D7" t="inlineStr">
        <is>
          <t>GABRIELA LEDILENE DOS SANTOS SILVA</t>
        </is>
      </c>
      <c r="E7" t="inlineStr">
        <is>
          <t>.</t>
        </is>
      </c>
      <c r="F7" t="inlineStr">
        <is>
          <t>Endividamento</t>
        </is>
      </c>
      <c r="G7" t="inlineStr">
        <is>
          <t>Processo Judicial</t>
        </is>
      </c>
      <c r="H7" t="n">
        <v>22000</v>
      </c>
      <c r="I7" t="inlineStr">
        <is>
          <t>True</t>
        </is>
      </c>
      <c r="J7" t="n">
        <v>11</v>
      </c>
      <c r="K7" t="n">
        <v>8</v>
      </c>
      <c r="L7" s="550" t="n">
        <v>46143</v>
      </c>
      <c r="M7" s="550" t="n">
        <v>46384</v>
      </c>
      <c r="N7" t="n">
        <v>2000</v>
      </c>
      <c r="O7" t="inlineStr">
        <is>
          <t>Pendente</t>
        </is>
      </c>
      <c r="Q7" t="inlineStr">
        <is>
          <t>PROCESSO Nº 1000245-85.2026.5.02.0071 - GABRIELA LEDILENE DOS SANTOS SILVA</t>
        </is>
      </c>
      <c r="R7" t="inlineStr">
        <is>
          <t>12/2026</t>
        </is>
      </c>
    </row>
    <row r="8">
      <c r="A8" t="inlineStr">
        <is>
          <t>232290-14389</t>
        </is>
      </c>
      <c r="B8" t="inlineStr">
        <is>
          <t>Arcos</t>
        </is>
      </c>
      <c r="C8" t="inlineStr">
        <is>
          <t>GABRIELA LEDILENE DOS SANTOS SILVA</t>
        </is>
      </c>
      <c r="D8" t="inlineStr">
        <is>
          <t>GABRIELA LEDILENE DOS SANTOS SILVA</t>
        </is>
      </c>
      <c r="E8" t="inlineStr">
        <is>
          <t>.</t>
        </is>
      </c>
      <c r="F8" t="inlineStr">
        <is>
          <t>Endividamento</t>
        </is>
      </c>
      <c r="G8" t="inlineStr">
        <is>
          <t>Processo Judicial</t>
        </is>
      </c>
      <c r="H8" t="n">
        <v>22000</v>
      </c>
      <c r="I8" t="inlineStr">
        <is>
          <t>True</t>
        </is>
      </c>
      <c r="J8" t="n">
        <v>11</v>
      </c>
      <c r="K8" t="n">
        <v>9</v>
      </c>
      <c r="L8" s="550" t="n">
        <v>46143</v>
      </c>
      <c r="M8" s="550" t="n">
        <v>46412</v>
      </c>
      <c r="N8" t="n">
        <v>2000</v>
      </c>
      <c r="O8" t="inlineStr">
        <is>
          <t>Pendente</t>
        </is>
      </c>
      <c r="Q8" t="inlineStr">
        <is>
          <t>PROCESSO Nº 1000245-85.2026.5.02.0071 - GABRIELA LEDILENE DOS SANTOS SILVA</t>
        </is>
      </c>
      <c r="R8" t="inlineStr">
        <is>
          <t>01/2027</t>
        </is>
      </c>
    </row>
    <row r="9">
      <c r="A9" t="inlineStr">
        <is>
          <t>232290-14388</t>
        </is>
      </c>
      <c r="B9" t="inlineStr">
        <is>
          <t>Arcos</t>
        </is>
      </c>
      <c r="C9" t="inlineStr">
        <is>
          <t>GABRIELA LEDILENE DOS SANTOS SILVA</t>
        </is>
      </c>
      <c r="D9" t="inlineStr">
        <is>
          <t>GABRIELA LEDILENE DOS SANTOS SILVA</t>
        </is>
      </c>
      <c r="E9" t="inlineStr">
        <is>
          <t>.</t>
        </is>
      </c>
      <c r="F9" t="inlineStr">
        <is>
          <t>Endividamento</t>
        </is>
      </c>
      <c r="G9" t="inlineStr">
        <is>
          <t>Processo Judicial</t>
        </is>
      </c>
      <c r="H9" t="n">
        <v>22000</v>
      </c>
      <c r="I9" t="inlineStr">
        <is>
          <t>True</t>
        </is>
      </c>
      <c r="J9" t="n">
        <v>11</v>
      </c>
      <c r="K9" t="n">
        <v>3</v>
      </c>
      <c r="L9" s="550" t="n">
        <v>46143</v>
      </c>
      <c r="M9" s="550" t="n">
        <v>46230</v>
      </c>
      <c r="N9" t="n">
        <v>2000</v>
      </c>
      <c r="O9" t="inlineStr">
        <is>
          <t>Pendente</t>
        </is>
      </c>
      <c r="Q9" t="inlineStr">
        <is>
          <t>PROCESSO Nº 1000245-85.2026.5.02.0071 - GABRIELA LEDILENE DOS SANTOS SILVA</t>
        </is>
      </c>
      <c r="R9" t="inlineStr">
        <is>
          <t>07/2026</t>
        </is>
      </c>
    </row>
    <row r="10">
      <c r="A10" t="inlineStr">
        <is>
          <t>232290-14387</t>
        </is>
      </c>
      <c r="B10" t="inlineStr">
        <is>
          <t>Arcos</t>
        </is>
      </c>
      <c r="C10" t="inlineStr">
        <is>
          <t>GABRIELA LEDILENE DOS SANTOS SILVA</t>
        </is>
      </c>
      <c r="D10" t="inlineStr">
        <is>
          <t>GABRIELA LEDILENE DOS SANTOS SILVA</t>
        </is>
      </c>
      <c r="E10" t="inlineStr">
        <is>
          <t>.</t>
        </is>
      </c>
      <c r="F10" t="inlineStr">
        <is>
          <t>Endividamento</t>
        </is>
      </c>
      <c r="G10" t="inlineStr">
        <is>
          <t>Processo Judicial</t>
        </is>
      </c>
      <c r="H10" t="n">
        <v>22000</v>
      </c>
      <c r="I10" t="inlineStr">
        <is>
          <t>True</t>
        </is>
      </c>
      <c r="J10" t="n">
        <v>11</v>
      </c>
      <c r="K10" t="n">
        <v>7</v>
      </c>
      <c r="L10" s="550" t="n">
        <v>46143</v>
      </c>
      <c r="M10" s="550" t="n">
        <v>46351</v>
      </c>
      <c r="N10" t="n">
        <v>2000</v>
      </c>
      <c r="O10" t="inlineStr">
        <is>
          <t>Pendente</t>
        </is>
      </c>
      <c r="Q10" t="inlineStr">
        <is>
          <t>PROCESSO Nº 1000245-85.2026.5.02.0071 - GABRIELA LEDILENE DOS SANTOS SILVA</t>
        </is>
      </c>
      <c r="R10" t="inlineStr">
        <is>
          <t>11/2026</t>
        </is>
      </c>
    </row>
    <row r="11">
      <c r="A11" t="inlineStr">
        <is>
          <t>232290-14386</t>
        </is>
      </c>
      <c r="B11" t="inlineStr">
        <is>
          <t>Arcos</t>
        </is>
      </c>
      <c r="C11" t="inlineStr">
        <is>
          <t>GABRIELA LEDILENE DOS SANTOS SILVA</t>
        </is>
      </c>
      <c r="D11" t="inlineStr">
        <is>
          <t>GABRIELA LEDILENE DOS SANTOS SILVA</t>
        </is>
      </c>
      <c r="E11" t="inlineStr">
        <is>
          <t>.</t>
        </is>
      </c>
      <c r="F11" t="inlineStr">
        <is>
          <t>Endividamento</t>
        </is>
      </c>
      <c r="G11" t="inlineStr">
        <is>
          <t>Processo Judicial</t>
        </is>
      </c>
      <c r="H11" t="n">
        <v>22000</v>
      </c>
      <c r="I11" t="inlineStr">
        <is>
          <t>True</t>
        </is>
      </c>
      <c r="J11" t="n">
        <v>11</v>
      </c>
      <c r="K11" t="n">
        <v>6</v>
      </c>
      <c r="L11" s="550" t="n">
        <v>46143</v>
      </c>
      <c r="M11" s="550" t="n">
        <v>46321</v>
      </c>
      <c r="N11" t="n">
        <v>2000</v>
      </c>
      <c r="O11" t="inlineStr">
        <is>
          <t>Pendente</t>
        </is>
      </c>
      <c r="Q11" t="inlineStr">
        <is>
          <t>PROCESSO Nº 1000245-85.2026.5.02.0071 - GABRIELA LEDILENE DOS SANTOS SILVA</t>
        </is>
      </c>
      <c r="R11" t="inlineStr">
        <is>
          <t>10/2026</t>
        </is>
      </c>
    </row>
    <row r="12">
      <c r="A12" t="inlineStr">
        <is>
          <t>232290-14385</t>
        </is>
      </c>
      <c r="B12" t="inlineStr">
        <is>
          <t>Arcos</t>
        </is>
      </c>
      <c r="C12" t="inlineStr">
        <is>
          <t>GABRIELA LEDILENE DOS SANTOS SILVA</t>
        </is>
      </c>
      <c r="D12" t="inlineStr">
        <is>
          <t>GABRIELA LEDILENE DOS SANTOS SILVA</t>
        </is>
      </c>
      <c r="E12" t="inlineStr">
        <is>
          <t>.</t>
        </is>
      </c>
      <c r="F12" t="inlineStr">
        <is>
          <t>Endividamento</t>
        </is>
      </c>
      <c r="G12" t="inlineStr">
        <is>
          <t>Processo Judicial</t>
        </is>
      </c>
      <c r="H12" t="n">
        <v>22000</v>
      </c>
      <c r="I12" t="inlineStr">
        <is>
          <t>True</t>
        </is>
      </c>
      <c r="J12" t="n">
        <v>11</v>
      </c>
      <c r="K12" t="n">
        <v>4</v>
      </c>
      <c r="L12" s="550" t="n">
        <v>46143</v>
      </c>
      <c r="M12" s="550" t="n">
        <v>46259</v>
      </c>
      <c r="N12" t="n">
        <v>2000</v>
      </c>
      <c r="O12" t="inlineStr">
        <is>
          <t>Pendente</t>
        </is>
      </c>
      <c r="Q12" t="inlineStr">
        <is>
          <t>PROCESSO Nº 1000245-85.2026.5.02.0071 - GABRIELA LEDILENE DOS SANTOS SILVA</t>
        </is>
      </c>
      <c r="R12" t="inlineStr">
        <is>
          <t>08/2026</t>
        </is>
      </c>
    </row>
    <row r="13">
      <c r="A13" t="inlineStr">
        <is>
          <t>232290-14384</t>
        </is>
      </c>
      <c r="B13" t="inlineStr">
        <is>
          <t>Arcos</t>
        </is>
      </c>
      <c r="C13" t="inlineStr">
        <is>
          <t>GABRIELA LEDILENE DOS SANTOS SILVA</t>
        </is>
      </c>
      <c r="D13" t="inlineStr">
        <is>
          <t>GABRIELA LEDILENE DOS SANTOS SILVA</t>
        </is>
      </c>
      <c r="E13" t="inlineStr">
        <is>
          <t>.</t>
        </is>
      </c>
      <c r="F13" t="inlineStr">
        <is>
          <t>Endividamento</t>
        </is>
      </c>
      <c r="G13" t="inlineStr">
        <is>
          <t>Processo Judicial</t>
        </is>
      </c>
      <c r="H13" t="n">
        <v>22000</v>
      </c>
      <c r="I13" t="inlineStr">
        <is>
          <t>True</t>
        </is>
      </c>
      <c r="J13" t="n">
        <v>11</v>
      </c>
      <c r="K13" t="n">
        <v>11</v>
      </c>
      <c r="L13" s="550" t="n">
        <v>46143</v>
      </c>
      <c r="M13" s="550" t="n">
        <v>46471</v>
      </c>
      <c r="N13" t="n">
        <v>2000</v>
      </c>
      <c r="O13" t="inlineStr">
        <is>
          <t>Pendente</t>
        </is>
      </c>
      <c r="Q13" t="inlineStr">
        <is>
          <t>PROCESSO Nº 1000245-85.2026.5.02.0071 - GABRIELA LEDILENE DOS SANTOS SILVA</t>
        </is>
      </c>
      <c r="R13" t="inlineStr">
        <is>
          <t>03/2027</t>
        </is>
      </c>
    </row>
    <row r="14">
      <c r="A14" t="inlineStr">
        <is>
          <t>232290-14383</t>
        </is>
      </c>
      <c r="B14" t="inlineStr">
        <is>
          <t>Arcos</t>
        </is>
      </c>
      <c r="C14" t="inlineStr">
        <is>
          <t>GABRIELA LEDILENE DOS SANTOS SILVA</t>
        </is>
      </c>
      <c r="D14" t="inlineStr">
        <is>
          <t>GABRIELA LEDILENE DOS SANTOS SILVA</t>
        </is>
      </c>
      <c r="E14" t="inlineStr">
        <is>
          <t>.</t>
        </is>
      </c>
      <c r="F14" t="inlineStr">
        <is>
          <t>Endividamento</t>
        </is>
      </c>
      <c r="G14" t="inlineStr">
        <is>
          <t>Processo Judicial</t>
        </is>
      </c>
      <c r="H14" t="n">
        <v>22000</v>
      </c>
      <c r="I14" t="inlineStr">
        <is>
          <t>True</t>
        </is>
      </c>
      <c r="J14" t="n">
        <v>11</v>
      </c>
      <c r="K14" t="n">
        <v>1</v>
      </c>
      <c r="L14" s="550" t="n">
        <v>46143</v>
      </c>
      <c r="M14" s="550" t="n">
        <v>46167</v>
      </c>
      <c r="N14" t="n">
        <v>2000</v>
      </c>
      <c r="O14" t="inlineStr">
        <is>
          <t>Pago</t>
        </is>
      </c>
      <c r="P14" s="550" t="n">
        <v>46167</v>
      </c>
      <c r="Q14" t="inlineStr">
        <is>
          <t>PROCESSO Nº 1000245-85.2026.5.02.0071 - GABRIELA LEDILENE DOS SANTOS SILVA</t>
        </is>
      </c>
      <c r="R14" t="inlineStr">
        <is>
          <t>05/2026</t>
        </is>
      </c>
      <c r="S14" t="inlineStr">
        <is>
          <t>05/2026</t>
        </is>
      </c>
    </row>
    <row r="15">
      <c r="A15" t="inlineStr">
        <is>
          <t>232290-14382</t>
        </is>
      </c>
      <c r="B15" t="inlineStr">
        <is>
          <t>Arcos</t>
        </is>
      </c>
      <c r="C15" t="inlineStr">
        <is>
          <t>GABRIELA LEDILENE DOS SANTOS SILVA</t>
        </is>
      </c>
      <c r="D15" t="inlineStr">
        <is>
          <t>GABRIELA LEDILENE DOS SANTOS SILVA</t>
        </is>
      </c>
      <c r="E15" t="inlineStr">
        <is>
          <t>.</t>
        </is>
      </c>
      <c r="F15" t="inlineStr">
        <is>
          <t>Endividamento</t>
        </is>
      </c>
      <c r="G15" t="inlineStr">
        <is>
          <t>Processo Judicial</t>
        </is>
      </c>
      <c r="H15" t="n">
        <v>22000</v>
      </c>
      <c r="I15" t="inlineStr">
        <is>
          <t>True</t>
        </is>
      </c>
      <c r="J15" t="n">
        <v>11</v>
      </c>
      <c r="K15" t="n">
        <v>5</v>
      </c>
      <c r="L15" s="550" t="n">
        <v>46143</v>
      </c>
      <c r="M15" s="550" t="n">
        <v>46290</v>
      </c>
      <c r="N15" t="n">
        <v>2000</v>
      </c>
      <c r="O15" t="inlineStr">
        <is>
          <t>Pendente</t>
        </is>
      </c>
      <c r="Q15" t="inlineStr">
        <is>
          <t>PROCESSO Nº 1000245-85.2026.5.02.0071 - GABRIELA LEDILENE DOS SANTOS SILVA</t>
        </is>
      </c>
      <c r="R15" t="inlineStr">
        <is>
          <t>09/2026</t>
        </is>
      </c>
    </row>
    <row r="16">
      <c r="A16" t="inlineStr">
        <is>
          <t>232290-14381</t>
        </is>
      </c>
      <c r="B16" t="inlineStr">
        <is>
          <t>Arcos</t>
        </is>
      </c>
      <c r="C16" t="inlineStr">
        <is>
          <t>GABRIELA LEDILENE DOS SANTOS SILVA</t>
        </is>
      </c>
      <c r="D16" t="inlineStr">
        <is>
          <t>GABRIELA LEDILENE DOS SANTOS SILVA</t>
        </is>
      </c>
      <c r="E16" t="inlineStr">
        <is>
          <t>.</t>
        </is>
      </c>
      <c r="F16" t="inlineStr">
        <is>
          <t>Endividamento</t>
        </is>
      </c>
      <c r="G16" t="inlineStr">
        <is>
          <t>Processo Judicial</t>
        </is>
      </c>
      <c r="H16" t="n">
        <v>22000</v>
      </c>
      <c r="I16" t="inlineStr">
        <is>
          <t>True</t>
        </is>
      </c>
      <c r="J16" t="n">
        <v>11</v>
      </c>
      <c r="K16" t="n">
        <v>2</v>
      </c>
      <c r="L16" s="550" t="n">
        <v>46143</v>
      </c>
      <c r="M16" s="550" t="n">
        <v>46198</v>
      </c>
      <c r="N16" t="n">
        <v>2000</v>
      </c>
      <c r="O16" t="inlineStr">
        <is>
          <t>Pendente</t>
        </is>
      </c>
      <c r="Q16" t="inlineStr">
        <is>
          <t>PROCESSO Nº 1000245-85.2026.5.02.0071 - GABRIELA LEDILENE DOS SANTOS SILVA</t>
        </is>
      </c>
      <c r="R16" t="inlineStr">
        <is>
          <t>06/2026</t>
        </is>
      </c>
    </row>
    <row r="17">
      <c r="A17" t="inlineStr">
        <is>
          <t>232290-14380</t>
        </is>
      </c>
      <c r="B17" t="inlineStr">
        <is>
          <t>Arcos</t>
        </is>
      </c>
      <c r="C17" t="inlineStr">
        <is>
          <t>GABRIELA LEDILENE DOS SANTOS SILVA</t>
        </is>
      </c>
      <c r="D17" t="inlineStr">
        <is>
          <t>GABRIELA LEDILENE DOS SANTOS SILVA</t>
        </is>
      </c>
      <c r="E17" t="inlineStr">
        <is>
          <t>.</t>
        </is>
      </c>
      <c r="F17" t="inlineStr">
        <is>
          <t>Endividamento</t>
        </is>
      </c>
      <c r="G17" t="inlineStr">
        <is>
          <t>Processo Judicial</t>
        </is>
      </c>
      <c r="H17" t="n">
        <v>22000</v>
      </c>
      <c r="I17" t="inlineStr">
        <is>
          <t>True</t>
        </is>
      </c>
      <c r="J17" t="n">
        <v>11</v>
      </c>
      <c r="K17" t="n">
        <v>10</v>
      </c>
      <c r="L17" s="550" t="n">
        <v>46143</v>
      </c>
      <c r="M17" s="550" t="n">
        <v>46443</v>
      </c>
      <c r="N17" t="n">
        <v>2000</v>
      </c>
      <c r="O17" t="inlineStr">
        <is>
          <t>Pendente</t>
        </is>
      </c>
      <c r="Q17" t="inlineStr">
        <is>
          <t>PROCESSO Nº 1000245-85.2026.5.02.0071 - GABRIELA LEDILENE DOS SANTOS SILVA</t>
        </is>
      </c>
      <c r="R17" t="inlineStr">
        <is>
          <t>02/2027</t>
        </is>
      </c>
    </row>
    <row r="18">
      <c r="A18" t="inlineStr">
        <is>
          <t>213099-13409</t>
        </is>
      </c>
      <c r="B18" t="inlineStr">
        <is>
          <t>Arcos</t>
        </is>
      </c>
      <c r="C18" t="inlineStr">
        <is>
          <t>SARAH SARAIVA DEL CASALE</t>
        </is>
      </c>
      <c r="D18" t="inlineStr">
        <is>
          <t>SARAH SARAIVA DEL CASALE</t>
        </is>
      </c>
      <c r="E18" t="inlineStr">
        <is>
          <t>.</t>
        </is>
      </c>
      <c r="F18" t="inlineStr">
        <is>
          <t>Endividamento</t>
        </is>
      </c>
      <c r="G18" t="inlineStr">
        <is>
          <t>Processo Judicial</t>
        </is>
      </c>
      <c r="H18" t="n">
        <v>35000</v>
      </c>
      <c r="I18" t="inlineStr">
        <is>
          <t>True</t>
        </is>
      </c>
      <c r="J18" t="n">
        <v>14</v>
      </c>
      <c r="K18" t="n">
        <v>14</v>
      </c>
      <c r="L18" s="550" t="n">
        <v>46054</v>
      </c>
      <c r="M18" s="550" t="n">
        <v>46479</v>
      </c>
      <c r="N18" t="n">
        <v>2500</v>
      </c>
      <c r="O18" t="inlineStr">
        <is>
          <t>Pendente</t>
        </is>
      </c>
      <c r="Q18" t="inlineStr">
        <is>
          <t>PROCESSO Nº 1002018-15.2025.5.02.0003 - SARAH SARAIVA DEL CASALE</t>
        </is>
      </c>
      <c r="R18" t="inlineStr">
        <is>
          <t>04/2027</t>
        </is>
      </c>
    </row>
    <row r="19">
      <c r="A19" t="inlineStr">
        <is>
          <t>213099-13408</t>
        </is>
      </c>
      <c r="B19" t="inlineStr">
        <is>
          <t>Arcos</t>
        </is>
      </c>
      <c r="C19" t="inlineStr">
        <is>
          <t>SARAH SARAIVA DEL CASALE</t>
        </is>
      </c>
      <c r="D19" t="inlineStr">
        <is>
          <t>SARAH SARAIVA DEL CASALE</t>
        </is>
      </c>
      <c r="E19" t="inlineStr">
        <is>
          <t>.</t>
        </is>
      </c>
      <c r="F19" t="inlineStr">
        <is>
          <t>Endividamento</t>
        </is>
      </c>
      <c r="G19" t="inlineStr">
        <is>
          <t>Processo Judicial</t>
        </is>
      </c>
      <c r="H19" t="n">
        <v>35000</v>
      </c>
      <c r="I19" t="inlineStr">
        <is>
          <t>True</t>
        </is>
      </c>
      <c r="J19" t="n">
        <v>14</v>
      </c>
      <c r="K19" t="n">
        <v>13</v>
      </c>
      <c r="L19" s="550" t="n">
        <v>46054</v>
      </c>
      <c r="M19" s="550" t="n">
        <v>46448</v>
      </c>
      <c r="N19" t="n">
        <v>2500</v>
      </c>
      <c r="O19" t="inlineStr">
        <is>
          <t>Pendente</t>
        </is>
      </c>
      <c r="Q19" t="inlineStr">
        <is>
          <t>PROCESSO Nº 1002018-15.2025.5.02.0003 - SARAH SARAIVA DEL CASALE</t>
        </is>
      </c>
      <c r="R19" t="inlineStr">
        <is>
          <t>03/2027</t>
        </is>
      </c>
    </row>
    <row r="20">
      <c r="A20" t="inlineStr">
        <is>
          <t>213099-13407</t>
        </is>
      </c>
      <c r="B20" t="inlineStr">
        <is>
          <t>Arcos</t>
        </is>
      </c>
      <c r="C20" t="inlineStr">
        <is>
          <t>SARAH SARAIVA DEL CASALE</t>
        </is>
      </c>
      <c r="D20" t="inlineStr">
        <is>
          <t>SARAH SARAIVA DEL CASALE</t>
        </is>
      </c>
      <c r="E20" t="inlineStr">
        <is>
          <t>.</t>
        </is>
      </c>
      <c r="F20" t="inlineStr">
        <is>
          <t>Endividamento</t>
        </is>
      </c>
      <c r="G20" t="inlineStr">
        <is>
          <t>Processo Judicial</t>
        </is>
      </c>
      <c r="H20" t="n">
        <v>35000</v>
      </c>
      <c r="I20" t="inlineStr">
        <is>
          <t>True</t>
        </is>
      </c>
      <c r="J20" t="n">
        <v>14</v>
      </c>
      <c r="K20" t="n">
        <v>12</v>
      </c>
      <c r="L20" s="550" t="n">
        <v>46054</v>
      </c>
      <c r="M20" s="550" t="n">
        <v>46420</v>
      </c>
      <c r="N20" t="n">
        <v>2500</v>
      </c>
      <c r="O20" t="inlineStr">
        <is>
          <t>Pendente</t>
        </is>
      </c>
      <c r="Q20" t="inlineStr">
        <is>
          <t>PROCESSO Nº 1002018-15.2025.5.02.0003 - SARAH SARAIVA DEL CASALE</t>
        </is>
      </c>
      <c r="R20" t="inlineStr">
        <is>
          <t>02/2027</t>
        </is>
      </c>
    </row>
    <row r="21">
      <c r="A21" t="inlineStr">
        <is>
          <t>213099-13406</t>
        </is>
      </c>
      <c r="B21" t="inlineStr">
        <is>
          <t>Arcos</t>
        </is>
      </c>
      <c r="C21" t="inlineStr">
        <is>
          <t>SARAH SARAIVA DEL CASALE</t>
        </is>
      </c>
      <c r="D21" t="inlineStr">
        <is>
          <t>SARAH SARAIVA DEL CASALE</t>
        </is>
      </c>
      <c r="E21" t="inlineStr">
        <is>
          <t>.</t>
        </is>
      </c>
      <c r="F21" t="inlineStr">
        <is>
          <t>Endividamento</t>
        </is>
      </c>
      <c r="G21" t="inlineStr">
        <is>
          <t>Processo Judicial</t>
        </is>
      </c>
      <c r="H21" t="n">
        <v>35000</v>
      </c>
      <c r="I21" t="inlineStr">
        <is>
          <t>True</t>
        </is>
      </c>
      <c r="J21" t="n">
        <v>14</v>
      </c>
      <c r="K21" t="n">
        <v>11</v>
      </c>
      <c r="L21" s="550" t="n">
        <v>46054</v>
      </c>
      <c r="M21" s="550" t="n">
        <v>46391</v>
      </c>
      <c r="N21" t="n">
        <v>2500</v>
      </c>
      <c r="O21" t="inlineStr">
        <is>
          <t>Pendente</t>
        </is>
      </c>
      <c r="Q21" t="inlineStr">
        <is>
          <t>PROCESSO Nº 1002018-15.2025.5.02.0003 - SARAH SARAIVA DEL CASALE</t>
        </is>
      </c>
      <c r="R21" t="inlineStr">
        <is>
          <t>01/2027</t>
        </is>
      </c>
    </row>
    <row r="22">
      <c r="A22" t="inlineStr">
        <is>
          <t>213099-13405</t>
        </is>
      </c>
      <c r="B22" t="inlineStr">
        <is>
          <t>Arcos</t>
        </is>
      </c>
      <c r="C22" t="inlineStr">
        <is>
          <t>SARAH SARAIVA DEL CASALE</t>
        </is>
      </c>
      <c r="D22" t="inlineStr">
        <is>
          <t>SARAH SARAIVA DEL CASALE</t>
        </is>
      </c>
      <c r="E22" t="inlineStr">
        <is>
          <t>.</t>
        </is>
      </c>
      <c r="F22" t="inlineStr">
        <is>
          <t>Endividamento</t>
        </is>
      </c>
      <c r="G22" t="inlineStr">
        <is>
          <t>Processo Judicial</t>
        </is>
      </c>
      <c r="H22" t="n">
        <v>35000</v>
      </c>
      <c r="I22" t="inlineStr">
        <is>
          <t>True</t>
        </is>
      </c>
      <c r="J22" t="n">
        <v>14</v>
      </c>
      <c r="K22" t="n">
        <v>10</v>
      </c>
      <c r="L22" s="550" t="n">
        <v>46054</v>
      </c>
      <c r="M22" s="550" t="n">
        <v>46358</v>
      </c>
      <c r="N22" t="n">
        <v>2500</v>
      </c>
      <c r="O22" t="inlineStr">
        <is>
          <t>Pendente</t>
        </is>
      </c>
      <c r="Q22" t="inlineStr">
        <is>
          <t>PROCESSO Nº 1002018-15.2025.5.02.0003 - SARAH SARAIVA DEL CASALE</t>
        </is>
      </c>
      <c r="R22" t="inlineStr">
        <is>
          <t>12/2026</t>
        </is>
      </c>
    </row>
    <row r="23">
      <c r="A23" t="inlineStr">
        <is>
          <t>213099-13404</t>
        </is>
      </c>
      <c r="B23" t="inlineStr">
        <is>
          <t>Arcos</t>
        </is>
      </c>
      <c r="C23" t="inlineStr">
        <is>
          <t>SARAH SARAIVA DEL CASALE</t>
        </is>
      </c>
      <c r="D23" t="inlineStr">
        <is>
          <t>SARAH SARAIVA DEL CASALE</t>
        </is>
      </c>
      <c r="E23" t="inlineStr">
        <is>
          <t>.</t>
        </is>
      </c>
      <c r="F23" t="inlineStr">
        <is>
          <t>Endividamento</t>
        </is>
      </c>
      <c r="G23" t="inlineStr">
        <is>
          <t>Processo Judicial</t>
        </is>
      </c>
      <c r="H23" t="n">
        <v>35000</v>
      </c>
      <c r="I23" t="inlineStr">
        <is>
          <t>True</t>
        </is>
      </c>
      <c r="J23" t="n">
        <v>14</v>
      </c>
      <c r="K23" t="n">
        <v>9</v>
      </c>
      <c r="L23" s="550" t="n">
        <v>46054</v>
      </c>
      <c r="M23" s="550" t="n">
        <v>46329</v>
      </c>
      <c r="N23" t="n">
        <v>2500</v>
      </c>
      <c r="O23" t="inlineStr">
        <is>
          <t>Pendente</t>
        </is>
      </c>
      <c r="Q23" t="inlineStr">
        <is>
          <t>PROCESSO Nº 1002018-15.2025.5.02.0003 - SARAH SARAIVA DEL CASALE</t>
        </is>
      </c>
      <c r="R23" t="inlineStr">
        <is>
          <t>11/2026</t>
        </is>
      </c>
    </row>
    <row r="24">
      <c r="A24" t="inlineStr">
        <is>
          <t>213099-13403</t>
        </is>
      </c>
      <c r="B24" t="inlineStr">
        <is>
          <t>Arcos</t>
        </is>
      </c>
      <c r="C24" t="inlineStr">
        <is>
          <t>SARAH SARAIVA DEL CASALE</t>
        </is>
      </c>
      <c r="D24" t="inlineStr">
        <is>
          <t>SARAH SARAIVA DEL CASALE</t>
        </is>
      </c>
      <c r="E24" t="inlineStr">
        <is>
          <t>.</t>
        </is>
      </c>
      <c r="F24" t="inlineStr">
        <is>
          <t>Endividamento</t>
        </is>
      </c>
      <c r="G24" t="inlineStr">
        <is>
          <t>Processo Judicial</t>
        </is>
      </c>
      <c r="H24" t="n">
        <v>35000</v>
      </c>
      <c r="I24" t="inlineStr">
        <is>
          <t>True</t>
        </is>
      </c>
      <c r="J24" t="n">
        <v>14</v>
      </c>
      <c r="K24" t="n">
        <v>8</v>
      </c>
      <c r="L24" s="550" t="n">
        <v>46054</v>
      </c>
      <c r="M24" s="550" t="n">
        <v>46297</v>
      </c>
      <c r="N24" t="n">
        <v>2500</v>
      </c>
      <c r="O24" t="inlineStr">
        <is>
          <t>Pendente</t>
        </is>
      </c>
      <c r="Q24" t="inlineStr">
        <is>
          <t>PROCESSO Nº 1002018-15.2025.5.02.0003 - SARAH SARAIVA DEL CASALE</t>
        </is>
      </c>
      <c r="R24" t="inlineStr">
        <is>
          <t>10/2026</t>
        </is>
      </c>
    </row>
    <row r="25">
      <c r="A25" t="inlineStr">
        <is>
          <t>213099-13402</t>
        </is>
      </c>
      <c r="B25" t="inlineStr">
        <is>
          <t>Arcos</t>
        </is>
      </c>
      <c r="C25" t="inlineStr">
        <is>
          <t>SARAH SARAIVA DEL CASALE</t>
        </is>
      </c>
      <c r="D25" t="inlineStr">
        <is>
          <t>SARAH SARAIVA DEL CASALE</t>
        </is>
      </c>
      <c r="E25" t="inlineStr">
        <is>
          <t>.</t>
        </is>
      </c>
      <c r="F25" t="inlineStr">
        <is>
          <t>Endividamento</t>
        </is>
      </c>
      <c r="G25" t="inlineStr">
        <is>
          <t>Processo Judicial</t>
        </is>
      </c>
      <c r="H25" t="n">
        <v>35000</v>
      </c>
      <c r="I25" t="inlineStr">
        <is>
          <t>True</t>
        </is>
      </c>
      <c r="J25" t="n">
        <v>14</v>
      </c>
      <c r="K25" t="n">
        <v>7</v>
      </c>
      <c r="L25" s="550" t="n">
        <v>46054</v>
      </c>
      <c r="M25" s="550" t="n">
        <v>46267</v>
      </c>
      <c r="N25" t="n">
        <v>2500</v>
      </c>
      <c r="O25" t="inlineStr">
        <is>
          <t>Pendente</t>
        </is>
      </c>
      <c r="Q25" t="inlineStr">
        <is>
          <t>PROCESSO Nº 1002018-15.2025.5.02.0003 - SARAH SARAIVA DEL CASALE</t>
        </is>
      </c>
      <c r="R25" t="inlineStr">
        <is>
          <t>09/2026</t>
        </is>
      </c>
    </row>
    <row r="26">
      <c r="A26" t="inlineStr">
        <is>
          <t>213099-13401</t>
        </is>
      </c>
      <c r="B26" t="inlineStr">
        <is>
          <t>Arcos</t>
        </is>
      </c>
      <c r="C26" t="inlineStr">
        <is>
          <t>SARAH SARAIVA DEL CASALE</t>
        </is>
      </c>
      <c r="D26" t="inlineStr">
        <is>
          <t>SARAH SARAIVA DEL CASALE</t>
        </is>
      </c>
      <c r="E26" t="inlineStr">
        <is>
          <t>.</t>
        </is>
      </c>
      <c r="F26" t="inlineStr">
        <is>
          <t>Endividamento</t>
        </is>
      </c>
      <c r="G26" t="inlineStr">
        <is>
          <t>Processo Judicial</t>
        </is>
      </c>
      <c r="H26" t="n">
        <v>35000</v>
      </c>
      <c r="I26" t="inlineStr">
        <is>
          <t>True</t>
        </is>
      </c>
      <c r="J26" t="n">
        <v>14</v>
      </c>
      <c r="K26" t="n">
        <v>6</v>
      </c>
      <c r="L26" s="550" t="n">
        <v>46054</v>
      </c>
      <c r="M26" s="550" t="n">
        <v>46237</v>
      </c>
      <c r="N26" t="n">
        <v>2500</v>
      </c>
      <c r="O26" t="inlineStr">
        <is>
          <t>Pendente</t>
        </is>
      </c>
      <c r="Q26" t="inlineStr">
        <is>
          <t>PROCESSO Nº 1002018-15.2025.5.02.0003 - SARAH SARAIVA DEL CASALE</t>
        </is>
      </c>
      <c r="R26" t="inlineStr">
        <is>
          <t>08/2026</t>
        </is>
      </c>
    </row>
    <row r="27">
      <c r="A27" t="inlineStr">
        <is>
          <t>213099-13400</t>
        </is>
      </c>
      <c r="B27" t="inlineStr">
        <is>
          <t>Arcos</t>
        </is>
      </c>
      <c r="C27" t="inlineStr">
        <is>
          <t>SARAH SARAIVA DEL CASALE</t>
        </is>
      </c>
      <c r="D27" t="inlineStr">
        <is>
          <t>SARAH SARAIVA DEL CASALE</t>
        </is>
      </c>
      <c r="E27" t="inlineStr">
        <is>
          <t>.</t>
        </is>
      </c>
      <c r="F27" t="inlineStr">
        <is>
          <t>Endividamento</t>
        </is>
      </c>
      <c r="G27" t="inlineStr">
        <is>
          <t>Processo Judicial</t>
        </is>
      </c>
      <c r="H27" t="n">
        <v>35000</v>
      </c>
      <c r="I27" t="inlineStr">
        <is>
          <t>True</t>
        </is>
      </c>
      <c r="J27" t="n">
        <v>14</v>
      </c>
      <c r="K27" t="n">
        <v>5</v>
      </c>
      <c r="L27" s="550" t="n">
        <v>46054</v>
      </c>
      <c r="M27" s="550" t="n">
        <v>46205</v>
      </c>
      <c r="N27" t="n">
        <v>2500</v>
      </c>
      <c r="O27" t="inlineStr">
        <is>
          <t>Pendente</t>
        </is>
      </c>
      <c r="Q27" t="inlineStr">
        <is>
          <t>PROCESSO Nº 1002018-15.2025.5.02.0003 - SARAH SARAIVA DEL CASALE</t>
        </is>
      </c>
      <c r="R27" t="inlineStr">
        <is>
          <t>07/2026</t>
        </is>
      </c>
    </row>
    <row r="28">
      <c r="A28" t="inlineStr">
        <is>
          <t>213099-13399</t>
        </is>
      </c>
      <c r="B28" t="inlineStr">
        <is>
          <t>Arcos</t>
        </is>
      </c>
      <c r="C28" t="inlineStr">
        <is>
          <t>SARAH SARAIVA DEL CASALE</t>
        </is>
      </c>
      <c r="D28" t="inlineStr">
        <is>
          <t>SARAH SARAIVA DEL CASALE</t>
        </is>
      </c>
      <c r="E28" t="inlineStr">
        <is>
          <t>.</t>
        </is>
      </c>
      <c r="F28" t="inlineStr">
        <is>
          <t>Endividamento</t>
        </is>
      </c>
      <c r="G28" t="inlineStr">
        <is>
          <t>Processo Judicial</t>
        </is>
      </c>
      <c r="H28" t="n">
        <v>35000</v>
      </c>
      <c r="I28" t="inlineStr">
        <is>
          <t>True</t>
        </is>
      </c>
      <c r="J28" t="n">
        <v>14</v>
      </c>
      <c r="K28" t="n">
        <v>4</v>
      </c>
      <c r="L28" s="550" t="n">
        <v>46054</v>
      </c>
      <c r="M28" s="550" t="n">
        <v>46175</v>
      </c>
      <c r="N28" t="n">
        <v>2500</v>
      </c>
      <c r="O28" t="inlineStr">
        <is>
          <t>Pago</t>
        </is>
      </c>
      <c r="P28" s="550" t="n">
        <v>46174</v>
      </c>
      <c r="Q28" t="inlineStr">
        <is>
          <t>PROCESSO Nº 1002018-15.2025.5.02.0003 - SARAH SARAIVA DEL CASALE</t>
        </is>
      </c>
      <c r="R28" t="inlineStr">
        <is>
          <t>06/2026</t>
        </is>
      </c>
      <c r="S28" t="inlineStr">
        <is>
          <t>06/2026</t>
        </is>
      </c>
    </row>
    <row r="29">
      <c r="A29" t="inlineStr">
        <is>
          <t>213099-13398</t>
        </is>
      </c>
      <c r="B29" t="inlineStr">
        <is>
          <t>Arcos</t>
        </is>
      </c>
      <c r="C29" t="inlineStr">
        <is>
          <t>SARAH SARAIVA DEL CASALE</t>
        </is>
      </c>
      <c r="D29" t="inlineStr">
        <is>
          <t>SARAH SARAIVA DEL CASALE</t>
        </is>
      </c>
      <c r="E29" t="inlineStr">
        <is>
          <t>.</t>
        </is>
      </c>
      <c r="F29" t="inlineStr">
        <is>
          <t>Endividamento</t>
        </is>
      </c>
      <c r="G29" t="inlineStr">
        <is>
          <t>Processo Judicial</t>
        </is>
      </c>
      <c r="H29" t="n">
        <v>35000</v>
      </c>
      <c r="I29" t="inlineStr">
        <is>
          <t>True</t>
        </is>
      </c>
      <c r="J29" t="n">
        <v>14</v>
      </c>
      <c r="K29" t="n">
        <v>3</v>
      </c>
      <c r="L29" s="550" t="n">
        <v>46054</v>
      </c>
      <c r="M29" s="550" t="n">
        <v>46146</v>
      </c>
      <c r="N29" t="n">
        <v>2500</v>
      </c>
      <c r="O29" t="inlineStr">
        <is>
          <t>Pendente</t>
        </is>
      </c>
      <c r="P29" s="550" t="n">
        <v>46146</v>
      </c>
      <c r="Q29" t="inlineStr">
        <is>
          <t>PROCESSO Nº 1002018-15.2025.5.02.0003 - SARAH SARAIVA DEL CASALE</t>
        </is>
      </c>
      <c r="R29" t="inlineStr">
        <is>
          <t>05/2026</t>
        </is>
      </c>
      <c r="S29" t="inlineStr">
        <is>
          <t>05/2026</t>
        </is>
      </c>
    </row>
    <row r="30">
      <c r="A30" t="inlineStr">
        <is>
          <t>213099-13397</t>
        </is>
      </c>
      <c r="B30" t="inlineStr">
        <is>
          <t>Arcos</t>
        </is>
      </c>
      <c r="C30" t="inlineStr">
        <is>
          <t>SARAH SARAIVA DEL CASALE</t>
        </is>
      </c>
      <c r="D30" t="inlineStr">
        <is>
          <t>SARAH SARAIVA DEL CASALE</t>
        </is>
      </c>
      <c r="E30" t="inlineStr">
        <is>
          <t>.</t>
        </is>
      </c>
      <c r="F30" t="inlineStr">
        <is>
          <t>Endividamento</t>
        </is>
      </c>
      <c r="G30" t="inlineStr">
        <is>
          <t>Processo Judicial</t>
        </is>
      </c>
      <c r="H30" t="n">
        <v>35000</v>
      </c>
      <c r="I30" t="inlineStr">
        <is>
          <t>True</t>
        </is>
      </c>
      <c r="J30" t="n">
        <v>14</v>
      </c>
      <c r="K30" t="n">
        <v>2</v>
      </c>
      <c r="L30" s="550" t="n">
        <v>46054</v>
      </c>
      <c r="M30" s="550" t="n">
        <v>46114</v>
      </c>
      <c r="N30" t="n">
        <v>2500</v>
      </c>
      <c r="O30" t="inlineStr">
        <is>
          <t>Pendente</t>
        </is>
      </c>
      <c r="P30" s="550" t="n">
        <v>46113</v>
      </c>
      <c r="Q30" t="inlineStr">
        <is>
          <t>PROCESSO Nº 1002018-15.2025.5.02.0003 - SARAH SARAIVA DEL CASALE</t>
        </is>
      </c>
      <c r="R30" t="inlineStr">
        <is>
          <t>04/2026</t>
        </is>
      </c>
      <c r="S30" t="inlineStr">
        <is>
          <t>04/2026</t>
        </is>
      </c>
    </row>
    <row r="31">
      <c r="A31" t="inlineStr">
        <is>
          <t>213099-13396</t>
        </is>
      </c>
      <c r="B31" t="inlineStr">
        <is>
          <t>Arcos</t>
        </is>
      </c>
      <c r="C31" t="inlineStr">
        <is>
          <t>SARAH SARAIVA DEL CASALE</t>
        </is>
      </c>
      <c r="D31" t="inlineStr">
        <is>
          <t>SARAH SARAIVA DEL CASALE</t>
        </is>
      </c>
      <c r="E31" t="inlineStr">
        <is>
          <t>.</t>
        </is>
      </c>
      <c r="F31" t="inlineStr">
        <is>
          <t>Endividamento</t>
        </is>
      </c>
      <c r="G31" t="inlineStr">
        <is>
          <t>Processo Judicial</t>
        </is>
      </c>
      <c r="H31" t="n">
        <v>35000</v>
      </c>
      <c r="I31" t="inlineStr">
        <is>
          <t>True</t>
        </is>
      </c>
      <c r="J31" t="n">
        <v>14</v>
      </c>
      <c r="K31" t="n">
        <v>1</v>
      </c>
      <c r="L31" s="550" t="n">
        <v>46054</v>
      </c>
      <c r="M31" s="550" t="n">
        <v>46084</v>
      </c>
      <c r="N31" t="n">
        <v>2500</v>
      </c>
      <c r="O31" t="inlineStr">
        <is>
          <t>Pendente</t>
        </is>
      </c>
      <c r="P31" s="550" t="n">
        <v>46084</v>
      </c>
      <c r="Q31" t="inlineStr">
        <is>
          <t>PROCESSO Nº 1002018-15.2025.5.02.0003 - SARAH SARAIVA DEL CASALE</t>
        </is>
      </c>
      <c r="R31" t="inlineStr">
        <is>
          <t>03/2026</t>
        </is>
      </c>
      <c r="S31" t="inlineStr">
        <is>
          <t>03/2026</t>
        </is>
      </c>
    </row>
    <row r="32">
      <c r="A32" t="inlineStr">
        <is>
          <t>212263</t>
        </is>
      </c>
      <c r="B32" t="inlineStr">
        <is>
          <t>Arcos</t>
        </is>
      </c>
      <c r="C32" t="inlineStr">
        <is>
          <t>SECRETARIA DE ESTADO DA FAZENDA</t>
        </is>
      </c>
      <c r="D32" t="inlineStr">
        <is>
          <t>SEFAZ</t>
        </is>
      </c>
      <c r="E32" t="inlineStr">
        <is>
          <t>4/4</t>
        </is>
      </c>
      <c r="F32" t="inlineStr">
        <is>
          <t>Endividamento</t>
        </is>
      </c>
      <c r="G32" t="inlineStr">
        <is>
          <t>Endividamento Geral</t>
        </is>
      </c>
      <c r="H32" t="n">
        <v>725.14</v>
      </c>
      <c r="I32" t="inlineStr">
        <is>
          <t>False</t>
        </is>
      </c>
      <c r="J32" t="n">
        <v/>
      </c>
      <c r="K32" t="n">
        <v/>
      </c>
      <c r="L32" s="550" t="n">
        <v>46168</v>
      </c>
      <c r="M32" s="550" t="n">
        <v>46203</v>
      </c>
      <c r="N32" t="n">
        <v>725.14</v>
      </c>
      <c r="Q32" t="inlineStr">
        <is>
          <t xml:space="preserve"> TERMO DE ACEITE DO PTE Nº 70217079-4 / CRÉDITOS INSCRITOS EM DÍVIDA ATIVA INCLUÍDOS NA PRESENTE TRANSAÇÃO - CDA 1462950709 ICMS Declarado</t>
        </is>
      </c>
      <c r="R32" t="inlineStr">
        <is>
          <t>06/2026</t>
        </is>
      </c>
    </row>
    <row r="33">
      <c r="A33" t="inlineStr">
        <is>
          <t>212262</t>
        </is>
      </c>
      <c r="B33" t="inlineStr">
        <is>
          <t>Arcos</t>
        </is>
      </c>
      <c r="C33" t="inlineStr">
        <is>
          <t>SECRETARIA DE ESTADO DA FAZENDA</t>
        </is>
      </c>
      <c r="D33" t="inlineStr">
        <is>
          <t>SEFAZ</t>
        </is>
      </c>
      <c r="E33" t="inlineStr">
        <is>
          <t>3/4</t>
        </is>
      </c>
      <c r="F33" t="inlineStr">
        <is>
          <t>Endividamento</t>
        </is>
      </c>
      <c r="G33" t="inlineStr">
        <is>
          <t>Endividamento Geral</t>
        </is>
      </c>
      <c r="H33" t="n">
        <v>749.0599999999999</v>
      </c>
      <c r="I33" t="inlineStr">
        <is>
          <t>False</t>
        </is>
      </c>
      <c r="J33" t="n">
        <v/>
      </c>
      <c r="K33" t="n">
        <v/>
      </c>
      <c r="L33" s="550" t="n">
        <v>46138</v>
      </c>
      <c r="M33" s="550" t="n">
        <v>46171</v>
      </c>
      <c r="N33" t="n">
        <v>749.0599999999999</v>
      </c>
      <c r="O33" t="inlineStr">
        <is>
          <t>Pago</t>
        </is>
      </c>
      <c r="P33" s="550" t="n">
        <v>46169</v>
      </c>
      <c r="Q33" t="inlineStr">
        <is>
          <t xml:space="preserve">  TERMO DE ACEITE DO PTE Nº 70217079-4 / CRÉDITOS INSCRITOS EM DÍVIDA ATIVA INCLUÍDOS NA PRESENTE TRANSAÇÃO - CDA 1462950709 ICMS Declarado</t>
        </is>
      </c>
      <c r="R33" t="inlineStr">
        <is>
          <t>05/2026</t>
        </is>
      </c>
      <c r="S33" t="inlineStr">
        <is>
          <t>05/2026</t>
        </is>
      </c>
    </row>
    <row r="34">
      <c r="A34" t="inlineStr">
        <is>
          <t>212261</t>
        </is>
      </c>
      <c r="B34" t="inlineStr">
        <is>
          <t>Arcos</t>
        </is>
      </c>
      <c r="C34" t="inlineStr">
        <is>
          <t>SECRETARIA DE ESTADO DA FAZENDA</t>
        </is>
      </c>
      <c r="D34" t="inlineStr">
        <is>
          <t>SEFAZ</t>
        </is>
      </c>
      <c r="E34" t="inlineStr">
        <is>
          <t>2/4</t>
        </is>
      </c>
      <c r="F34" t="inlineStr">
        <is>
          <t>Endividamento</t>
        </is>
      </c>
      <c r="G34" t="inlineStr">
        <is>
          <t>Endividamento Geral</t>
        </is>
      </c>
      <c r="H34" t="n">
        <v>741.16</v>
      </c>
      <c r="I34" t="inlineStr">
        <is>
          <t>False</t>
        </is>
      </c>
      <c r="J34" t="n">
        <v/>
      </c>
      <c r="K34" t="n">
        <v/>
      </c>
      <c r="L34" s="550" t="n">
        <v>46107</v>
      </c>
      <c r="M34" s="550" t="n">
        <v>46142</v>
      </c>
      <c r="N34" t="n">
        <v>741.16</v>
      </c>
      <c r="O34" t="inlineStr">
        <is>
          <t>Pago</t>
        </is>
      </c>
      <c r="P34" s="550" t="n">
        <v>46142</v>
      </c>
      <c r="Q34" t="inlineStr">
        <is>
          <t xml:space="preserve"> TERMO DE ACEITE DO PTE Nº 70217079-4 / CRÉDITOS INSCRITOS EM DÍVIDA ATIVA INCLUÍDOS NA PRESENTE TRANSAÇÃO - CDA 1462950709 ICMS Declarado</t>
        </is>
      </c>
      <c r="R34" t="inlineStr">
        <is>
          <t>04/2026</t>
        </is>
      </c>
      <c r="S34" t="inlineStr">
        <is>
          <t>04/2026</t>
        </is>
      </c>
    </row>
    <row r="35">
      <c r="A35" t="inlineStr">
        <is>
          <t>212260</t>
        </is>
      </c>
      <c r="B35" t="inlineStr">
        <is>
          <t>Arcos</t>
        </is>
      </c>
      <c r="C35" t="inlineStr">
        <is>
          <t>SECRETARIA DE ESTADO DA FAZENDA</t>
        </is>
      </c>
      <c r="D35" t="inlineStr">
        <is>
          <t>SEFAZ</t>
        </is>
      </c>
      <c r="E35" t="inlineStr">
        <is>
          <t>1/4</t>
        </is>
      </c>
      <c r="F35" t="inlineStr">
        <is>
          <t>Endividamento</t>
        </is>
      </c>
      <c r="G35" t="inlineStr">
        <is>
          <t>Endividamento Geral</t>
        </is>
      </c>
      <c r="H35" t="n">
        <v>732.38</v>
      </c>
      <c r="I35" t="inlineStr">
        <is>
          <t>False</t>
        </is>
      </c>
      <c r="J35" t="n">
        <v/>
      </c>
      <c r="K35" t="n">
        <v/>
      </c>
      <c r="L35" s="550" t="n">
        <v>46079</v>
      </c>
      <c r="M35" s="550" t="n">
        <v>46106</v>
      </c>
      <c r="N35" t="n">
        <v>732.38</v>
      </c>
      <c r="O35" t="inlineStr">
        <is>
          <t>Pago</t>
        </is>
      </c>
      <c r="P35" s="550" t="n">
        <v>46104</v>
      </c>
      <c r="Q35" t="inlineStr">
        <is>
          <t xml:space="preserve"> TERMO DE ACEITE DO PTE Nº 70217079-4 / CRÉDITOS INSCRITOS EM DÍVIDA ATIVA INCLUÍDOS NA PRESENTE TRANSAÇÃO - CDA 1462950709 ICMS Declarado</t>
        </is>
      </c>
      <c r="R35" t="inlineStr">
        <is>
          <t>03/2026</t>
        </is>
      </c>
      <c r="S35" t="inlineStr">
        <is>
          <t>03/2026</t>
        </is>
      </c>
    </row>
    <row r="36">
      <c r="A36" t="inlineStr">
        <is>
          <t>212259</t>
        </is>
      </c>
      <c r="B36" t="inlineStr">
        <is>
          <t>Arcos</t>
        </is>
      </c>
      <c r="C36" t="inlineStr">
        <is>
          <t>SECRETARIA DE ESTADO DA FAZENDA</t>
        </is>
      </c>
      <c r="D36" t="inlineStr">
        <is>
          <t>SEFAZ</t>
        </is>
      </c>
      <c r="E36" t="inlineStr">
        <is>
          <t>84/84</t>
        </is>
      </c>
      <c r="F36" t="inlineStr">
        <is>
          <t>Endividamento</t>
        </is>
      </c>
      <c r="G36" t="inlineStr">
        <is>
          <t>Endividamento Geral</t>
        </is>
      </c>
      <c r="H36" t="n">
        <v>3381.49</v>
      </c>
      <c r="I36" t="inlineStr">
        <is>
          <t>False</t>
        </is>
      </c>
      <c r="J36" t="n">
        <v/>
      </c>
      <c r="K36" t="n">
        <v/>
      </c>
      <c r="L36" s="550" t="n">
        <v>48605</v>
      </c>
      <c r="M36" s="550" t="n">
        <v>48638</v>
      </c>
      <c r="N36" t="n">
        <v>3381.49</v>
      </c>
      <c r="Q36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36" t="inlineStr">
        <is>
          <t>02/2033</t>
        </is>
      </c>
    </row>
    <row r="37">
      <c r="A37" t="inlineStr">
        <is>
          <t>212258</t>
        </is>
      </c>
      <c r="B37" t="inlineStr">
        <is>
          <t>Arcos</t>
        </is>
      </c>
      <c r="C37" t="inlineStr">
        <is>
          <t>SECRETARIA DE ESTADO DA FAZENDA</t>
        </is>
      </c>
      <c r="D37" t="inlineStr">
        <is>
          <t>SEFAZ</t>
        </is>
      </c>
      <c r="E37" t="inlineStr">
        <is>
          <t>83/84</t>
        </is>
      </c>
      <c r="F37" t="inlineStr">
        <is>
          <t>Endividamento</t>
        </is>
      </c>
      <c r="G37" t="inlineStr">
        <is>
          <t>Endividamento Geral</t>
        </is>
      </c>
      <c r="H37" t="n">
        <v>3381.49</v>
      </c>
      <c r="I37" t="inlineStr">
        <is>
          <t>False</t>
        </is>
      </c>
      <c r="J37" t="n">
        <v/>
      </c>
      <c r="K37" t="n">
        <v/>
      </c>
      <c r="L37" s="550" t="n">
        <v>48574</v>
      </c>
      <c r="M37" s="550" t="n">
        <v>48609</v>
      </c>
      <c r="N37" t="n">
        <v>3381.49</v>
      </c>
      <c r="Q37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37" t="inlineStr">
        <is>
          <t>01/2033</t>
        </is>
      </c>
    </row>
    <row r="38">
      <c r="A38" t="inlineStr">
        <is>
          <t>212257</t>
        </is>
      </c>
      <c r="B38" t="inlineStr">
        <is>
          <t>Arcos</t>
        </is>
      </c>
      <c r="C38" t="inlineStr">
        <is>
          <t>SECRETARIA DE ESTADO DA FAZENDA</t>
        </is>
      </c>
      <c r="D38" t="inlineStr">
        <is>
          <t>SEFAZ</t>
        </is>
      </c>
      <c r="E38" t="inlineStr">
        <is>
          <t>82/84</t>
        </is>
      </c>
      <c r="F38" t="inlineStr">
        <is>
          <t>Endividamento</t>
        </is>
      </c>
      <c r="G38" t="inlineStr">
        <is>
          <t>Endividamento Geral</t>
        </is>
      </c>
      <c r="H38" t="n">
        <v>3381.49</v>
      </c>
      <c r="I38" t="inlineStr">
        <is>
          <t>False</t>
        </is>
      </c>
      <c r="J38" t="n">
        <v/>
      </c>
      <c r="K38" t="n">
        <v/>
      </c>
      <c r="L38" s="550" t="n">
        <v>48544</v>
      </c>
      <c r="M38" s="550" t="n">
        <v>48578</v>
      </c>
      <c r="N38" t="n">
        <v>3381.49</v>
      </c>
      <c r="Q38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38" t="inlineStr">
        <is>
          <t>12/2032</t>
        </is>
      </c>
    </row>
    <row r="39">
      <c r="A39" t="inlineStr">
        <is>
          <t>212256</t>
        </is>
      </c>
      <c r="B39" t="inlineStr">
        <is>
          <t>Arcos</t>
        </is>
      </c>
      <c r="C39" t="inlineStr">
        <is>
          <t>SECRETARIA DE ESTADO DA FAZENDA</t>
        </is>
      </c>
      <c r="D39" t="inlineStr">
        <is>
          <t>SEFAZ</t>
        </is>
      </c>
      <c r="E39" t="inlineStr">
        <is>
          <t>81/84</t>
        </is>
      </c>
      <c r="F39" t="inlineStr">
        <is>
          <t>Endividamento</t>
        </is>
      </c>
      <c r="G39" t="inlineStr">
        <is>
          <t>Endividamento Geral</t>
        </is>
      </c>
      <c r="H39" t="n">
        <v>3381.49</v>
      </c>
      <c r="I39" t="inlineStr">
        <is>
          <t>False</t>
        </is>
      </c>
      <c r="J39" t="n">
        <v/>
      </c>
      <c r="K39" t="n">
        <v/>
      </c>
      <c r="L39" s="550" t="n">
        <v>48513</v>
      </c>
      <c r="M39" s="550" t="n">
        <v>48548</v>
      </c>
      <c r="N39" t="n">
        <v>3381.49</v>
      </c>
      <c r="Q39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39" t="inlineStr">
        <is>
          <t>11/2032</t>
        </is>
      </c>
    </row>
    <row r="40">
      <c r="A40" t="inlineStr">
        <is>
          <t>212255</t>
        </is>
      </c>
      <c r="B40" t="inlineStr">
        <is>
          <t>Arcos</t>
        </is>
      </c>
      <c r="C40" t="inlineStr">
        <is>
          <t>SECRETARIA DE ESTADO DA FAZENDA</t>
        </is>
      </c>
      <c r="D40" t="inlineStr">
        <is>
          <t>SEFAZ</t>
        </is>
      </c>
      <c r="E40" t="inlineStr">
        <is>
          <t>80/84</t>
        </is>
      </c>
      <c r="F40" t="inlineStr">
        <is>
          <t>Endividamento</t>
        </is>
      </c>
      <c r="G40" t="inlineStr">
        <is>
          <t>Endividamento Geral</t>
        </is>
      </c>
      <c r="H40" t="n">
        <v>3381.49</v>
      </c>
      <c r="I40" t="inlineStr">
        <is>
          <t>False</t>
        </is>
      </c>
      <c r="J40" t="n">
        <v/>
      </c>
      <c r="K40" t="n">
        <v/>
      </c>
      <c r="L40" s="550" t="n">
        <v>48483</v>
      </c>
      <c r="M40" s="550" t="n">
        <v>48517</v>
      </c>
      <c r="N40" t="n">
        <v>3381.49</v>
      </c>
      <c r="Q40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40" t="inlineStr">
        <is>
          <t>10/2032</t>
        </is>
      </c>
    </row>
    <row r="41">
      <c r="A41" t="inlineStr">
        <is>
          <t>212254</t>
        </is>
      </c>
      <c r="B41" t="inlineStr">
        <is>
          <t>Arcos</t>
        </is>
      </c>
      <c r="C41" t="inlineStr">
        <is>
          <t>SECRETARIA DE ESTADO DA FAZENDA</t>
        </is>
      </c>
      <c r="D41" t="inlineStr">
        <is>
          <t>SEFAZ</t>
        </is>
      </c>
      <c r="E41" t="inlineStr">
        <is>
          <t>79/84</t>
        </is>
      </c>
      <c r="F41" t="inlineStr">
        <is>
          <t>Endividamento</t>
        </is>
      </c>
      <c r="G41" t="inlineStr">
        <is>
          <t>Endividamento Geral</t>
        </is>
      </c>
      <c r="H41" t="n">
        <v>3381.49</v>
      </c>
      <c r="I41" t="inlineStr">
        <is>
          <t>False</t>
        </is>
      </c>
      <c r="J41" t="n">
        <v/>
      </c>
      <c r="K41" t="n">
        <v/>
      </c>
      <c r="L41" s="550" t="n">
        <v>48452</v>
      </c>
      <c r="M41" s="550" t="n">
        <v>48487</v>
      </c>
      <c r="N41" t="n">
        <v>3381.49</v>
      </c>
      <c r="Q41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41" t="inlineStr">
        <is>
          <t>09/2032</t>
        </is>
      </c>
    </row>
    <row r="42">
      <c r="A42" t="inlineStr">
        <is>
          <t>212253</t>
        </is>
      </c>
      <c r="B42" t="inlineStr">
        <is>
          <t>Arcos</t>
        </is>
      </c>
      <c r="C42" t="inlineStr">
        <is>
          <t>SECRETARIA DE ESTADO DA FAZENDA</t>
        </is>
      </c>
      <c r="D42" t="inlineStr">
        <is>
          <t>SEFAZ</t>
        </is>
      </c>
      <c r="E42" t="inlineStr">
        <is>
          <t>78/84</t>
        </is>
      </c>
      <c r="F42" t="inlineStr">
        <is>
          <t>Endividamento</t>
        </is>
      </c>
      <c r="G42" t="inlineStr">
        <is>
          <t>Endividamento Geral</t>
        </is>
      </c>
      <c r="H42" t="n">
        <v>3381.49</v>
      </c>
      <c r="I42" t="inlineStr">
        <is>
          <t>False</t>
        </is>
      </c>
      <c r="J42" t="n">
        <v/>
      </c>
      <c r="K42" t="n">
        <v/>
      </c>
      <c r="L42" s="550" t="n">
        <v>48421</v>
      </c>
      <c r="M42" s="550" t="n">
        <v>48456</v>
      </c>
      <c r="N42" t="n">
        <v>3381.49</v>
      </c>
      <c r="Q42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42" t="inlineStr">
        <is>
          <t>08/2032</t>
        </is>
      </c>
    </row>
    <row r="43">
      <c r="A43" t="inlineStr">
        <is>
          <t>212252</t>
        </is>
      </c>
      <c r="B43" t="inlineStr">
        <is>
          <t>Arcos</t>
        </is>
      </c>
      <c r="C43" t="inlineStr">
        <is>
          <t>SECRETARIA DE ESTADO DA FAZENDA</t>
        </is>
      </c>
      <c r="D43" t="inlineStr">
        <is>
          <t>SEFAZ</t>
        </is>
      </c>
      <c r="E43" t="inlineStr">
        <is>
          <t>77/84</t>
        </is>
      </c>
      <c r="F43" t="inlineStr">
        <is>
          <t>Endividamento</t>
        </is>
      </c>
      <c r="G43" t="inlineStr">
        <is>
          <t>Endividamento Geral</t>
        </is>
      </c>
      <c r="H43" t="n">
        <v>3381.49</v>
      </c>
      <c r="I43" t="inlineStr">
        <is>
          <t>False</t>
        </is>
      </c>
      <c r="J43" t="n">
        <v/>
      </c>
      <c r="K43" t="n">
        <v/>
      </c>
      <c r="L43" s="550" t="n">
        <v>48391</v>
      </c>
      <c r="M43" s="550" t="n">
        <v>48425</v>
      </c>
      <c r="N43" t="n">
        <v>3381.49</v>
      </c>
      <c r="Q43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43" t="inlineStr">
        <is>
          <t>07/2032</t>
        </is>
      </c>
    </row>
    <row r="44">
      <c r="A44" t="inlineStr">
        <is>
          <t>212251</t>
        </is>
      </c>
      <c r="B44" t="inlineStr">
        <is>
          <t>Arcos</t>
        </is>
      </c>
      <c r="C44" t="inlineStr">
        <is>
          <t>SECRETARIA DE ESTADO DA FAZENDA</t>
        </is>
      </c>
      <c r="D44" t="inlineStr">
        <is>
          <t>SEFAZ</t>
        </is>
      </c>
      <c r="E44" t="inlineStr">
        <is>
          <t>76/84</t>
        </is>
      </c>
      <c r="F44" t="inlineStr">
        <is>
          <t>Endividamento</t>
        </is>
      </c>
      <c r="G44" t="inlineStr">
        <is>
          <t>Endividamento Geral</t>
        </is>
      </c>
      <c r="H44" t="n">
        <v>3381.49</v>
      </c>
      <c r="I44" t="inlineStr">
        <is>
          <t>False</t>
        </is>
      </c>
      <c r="J44" t="n">
        <v/>
      </c>
      <c r="K44" t="n">
        <v/>
      </c>
      <c r="L44" s="550" t="n">
        <v>48360</v>
      </c>
      <c r="M44" s="550" t="n">
        <v>48395</v>
      </c>
      <c r="N44" t="n">
        <v>3381.49</v>
      </c>
      <c r="Q44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44" t="inlineStr">
        <is>
          <t>06/2032</t>
        </is>
      </c>
    </row>
    <row r="45">
      <c r="A45" t="inlineStr">
        <is>
          <t>212250</t>
        </is>
      </c>
      <c r="B45" t="inlineStr">
        <is>
          <t>Arcos</t>
        </is>
      </c>
      <c r="C45" t="inlineStr">
        <is>
          <t>SECRETARIA DE ESTADO DA FAZENDA</t>
        </is>
      </c>
      <c r="D45" t="inlineStr">
        <is>
          <t>SEFAZ</t>
        </is>
      </c>
      <c r="E45" t="inlineStr">
        <is>
          <t>75/84</t>
        </is>
      </c>
      <c r="F45" t="inlineStr">
        <is>
          <t>Endividamento</t>
        </is>
      </c>
      <c r="G45" t="inlineStr">
        <is>
          <t>Endividamento Geral</t>
        </is>
      </c>
      <c r="H45" t="n">
        <v>3381.49</v>
      </c>
      <c r="I45" t="inlineStr">
        <is>
          <t>False</t>
        </is>
      </c>
      <c r="J45" t="n">
        <v/>
      </c>
      <c r="K45" t="n">
        <v/>
      </c>
      <c r="L45" s="550" t="n">
        <v>48330</v>
      </c>
      <c r="M45" s="550" t="n">
        <v>48364</v>
      </c>
      <c r="N45" t="n">
        <v>3381.49</v>
      </c>
      <c r="Q45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45" t="inlineStr">
        <is>
          <t>05/2032</t>
        </is>
      </c>
    </row>
    <row r="46">
      <c r="A46" t="inlineStr">
        <is>
          <t>212249</t>
        </is>
      </c>
      <c r="B46" t="inlineStr">
        <is>
          <t>Arcos</t>
        </is>
      </c>
      <c r="C46" t="inlineStr">
        <is>
          <t>SECRETARIA DE ESTADO DA FAZENDA</t>
        </is>
      </c>
      <c r="D46" t="inlineStr">
        <is>
          <t>SEFAZ</t>
        </is>
      </c>
      <c r="E46" t="inlineStr">
        <is>
          <t>74/84</t>
        </is>
      </c>
      <c r="F46" t="inlineStr">
        <is>
          <t>Endividamento</t>
        </is>
      </c>
      <c r="G46" t="inlineStr">
        <is>
          <t>Endividamento Geral</t>
        </is>
      </c>
      <c r="H46" t="n">
        <v>3381.49</v>
      </c>
      <c r="I46" t="inlineStr">
        <is>
          <t>False</t>
        </is>
      </c>
      <c r="J46" t="n">
        <v/>
      </c>
      <c r="K46" t="n">
        <v/>
      </c>
      <c r="L46" s="550" t="n">
        <v>48299</v>
      </c>
      <c r="M46" s="550" t="n">
        <v>48334</v>
      </c>
      <c r="N46" t="n">
        <v>3381.49</v>
      </c>
      <c r="Q46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46" t="inlineStr">
        <is>
          <t>04/2032</t>
        </is>
      </c>
    </row>
    <row r="47">
      <c r="A47" t="inlineStr">
        <is>
          <t>212248</t>
        </is>
      </c>
      <c r="B47" t="inlineStr">
        <is>
          <t>Arcos</t>
        </is>
      </c>
      <c r="C47" t="inlineStr">
        <is>
          <t>SECRETARIA DE ESTADO DA FAZENDA</t>
        </is>
      </c>
      <c r="D47" t="inlineStr">
        <is>
          <t>SEFAZ</t>
        </is>
      </c>
      <c r="E47" t="inlineStr">
        <is>
          <t>73/84</t>
        </is>
      </c>
      <c r="F47" t="inlineStr">
        <is>
          <t>Endividamento</t>
        </is>
      </c>
      <c r="G47" t="inlineStr">
        <is>
          <t>Endividamento Geral</t>
        </is>
      </c>
      <c r="H47" t="n">
        <v>3381.49</v>
      </c>
      <c r="I47" t="inlineStr">
        <is>
          <t>False</t>
        </is>
      </c>
      <c r="J47" t="n">
        <v/>
      </c>
      <c r="K47" t="n">
        <v/>
      </c>
      <c r="L47" s="550" t="n">
        <v>48270</v>
      </c>
      <c r="M47" s="550" t="n">
        <v>48303</v>
      </c>
      <c r="N47" t="n">
        <v>3381.49</v>
      </c>
      <c r="Q47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47" t="inlineStr">
        <is>
          <t>03/2032</t>
        </is>
      </c>
    </row>
    <row r="48">
      <c r="A48" t="inlineStr">
        <is>
          <t>212247</t>
        </is>
      </c>
      <c r="B48" t="inlineStr">
        <is>
          <t>Arcos</t>
        </is>
      </c>
      <c r="C48" t="inlineStr">
        <is>
          <t>SECRETARIA DE ESTADO DA FAZENDA</t>
        </is>
      </c>
      <c r="D48" t="inlineStr">
        <is>
          <t>SEFAZ</t>
        </is>
      </c>
      <c r="E48" t="inlineStr">
        <is>
          <t>72/84</t>
        </is>
      </c>
      <c r="F48" t="inlineStr">
        <is>
          <t>Endividamento</t>
        </is>
      </c>
      <c r="G48" t="inlineStr">
        <is>
          <t>Endividamento Geral</t>
        </is>
      </c>
      <c r="H48" t="n">
        <v>3381.49</v>
      </c>
      <c r="I48" t="inlineStr">
        <is>
          <t>False</t>
        </is>
      </c>
      <c r="J48" t="n">
        <v/>
      </c>
      <c r="K48" t="n">
        <v/>
      </c>
      <c r="L48" s="550" t="n">
        <v>48239</v>
      </c>
      <c r="M48" s="550" t="n">
        <v>48273</v>
      </c>
      <c r="N48" t="n">
        <v>3381.49</v>
      </c>
      <c r="Q48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48" t="inlineStr">
        <is>
          <t>02/2032</t>
        </is>
      </c>
    </row>
    <row r="49">
      <c r="A49" t="inlineStr">
        <is>
          <t>212246</t>
        </is>
      </c>
      <c r="B49" t="inlineStr">
        <is>
          <t>Arcos</t>
        </is>
      </c>
      <c r="C49" t="inlineStr">
        <is>
          <t>SECRETARIA DE ESTADO DA FAZENDA</t>
        </is>
      </c>
      <c r="D49" t="inlineStr">
        <is>
          <t>SEFAZ</t>
        </is>
      </c>
      <c r="E49" t="inlineStr">
        <is>
          <t>71/84</t>
        </is>
      </c>
      <c r="F49" t="inlineStr">
        <is>
          <t>Endividamento</t>
        </is>
      </c>
      <c r="G49" t="inlineStr">
        <is>
          <t>Endividamento Geral</t>
        </is>
      </c>
      <c r="H49" t="n">
        <v>3381.49</v>
      </c>
      <c r="I49" t="inlineStr">
        <is>
          <t>False</t>
        </is>
      </c>
      <c r="J49" t="n">
        <v/>
      </c>
      <c r="K49" t="n">
        <v/>
      </c>
      <c r="L49" s="550" t="n">
        <v>48208</v>
      </c>
      <c r="M49" s="550" t="n">
        <v>48243</v>
      </c>
      <c r="N49" t="n">
        <v>3381.49</v>
      </c>
      <c r="Q49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49" t="inlineStr">
        <is>
          <t>01/2032</t>
        </is>
      </c>
    </row>
    <row r="50">
      <c r="A50" t="inlineStr">
        <is>
          <t>212245</t>
        </is>
      </c>
      <c r="B50" t="inlineStr">
        <is>
          <t>Arcos</t>
        </is>
      </c>
      <c r="C50" t="inlineStr">
        <is>
          <t>SECRETARIA DE ESTADO DA FAZENDA</t>
        </is>
      </c>
      <c r="D50" t="inlineStr">
        <is>
          <t>SEFAZ</t>
        </is>
      </c>
      <c r="E50" t="inlineStr">
        <is>
          <t>70/84</t>
        </is>
      </c>
      <c r="F50" t="inlineStr">
        <is>
          <t>Endividamento</t>
        </is>
      </c>
      <c r="G50" t="inlineStr">
        <is>
          <t>Endividamento Geral</t>
        </is>
      </c>
      <c r="H50" t="n">
        <v>3381.49</v>
      </c>
      <c r="I50" t="inlineStr">
        <is>
          <t>False</t>
        </is>
      </c>
      <c r="J50" t="n">
        <v/>
      </c>
      <c r="K50" t="n">
        <v/>
      </c>
      <c r="L50" s="550" t="n">
        <v>48178</v>
      </c>
      <c r="M50" s="550" t="n">
        <v>48212</v>
      </c>
      <c r="N50" t="n">
        <v>3381.49</v>
      </c>
      <c r="Q50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50" t="inlineStr">
        <is>
          <t>12/2031</t>
        </is>
      </c>
    </row>
    <row r="51">
      <c r="A51" t="inlineStr">
        <is>
          <t>212244</t>
        </is>
      </c>
      <c r="B51" t="inlineStr">
        <is>
          <t>Arcos</t>
        </is>
      </c>
      <c r="C51" t="inlineStr">
        <is>
          <t>SECRETARIA DE ESTADO DA FAZENDA</t>
        </is>
      </c>
      <c r="D51" t="inlineStr">
        <is>
          <t>SEFAZ</t>
        </is>
      </c>
      <c r="E51" t="inlineStr">
        <is>
          <t>69/84</t>
        </is>
      </c>
      <c r="F51" t="inlineStr">
        <is>
          <t>Endividamento</t>
        </is>
      </c>
      <c r="G51" t="inlineStr">
        <is>
          <t>Endividamento Geral</t>
        </is>
      </c>
      <c r="H51" t="n">
        <v>3381.49</v>
      </c>
      <c r="I51" t="inlineStr">
        <is>
          <t>False</t>
        </is>
      </c>
      <c r="J51" t="n">
        <v/>
      </c>
      <c r="K51" t="n">
        <v/>
      </c>
      <c r="L51" s="550" t="n">
        <v>48147</v>
      </c>
      <c r="M51" s="550" t="n">
        <v>48182</v>
      </c>
      <c r="N51" t="n">
        <v>3381.49</v>
      </c>
      <c r="Q51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51" t="inlineStr">
        <is>
          <t>11/2031</t>
        </is>
      </c>
    </row>
    <row r="52">
      <c r="A52" t="inlineStr">
        <is>
          <t>212243</t>
        </is>
      </c>
      <c r="B52" t="inlineStr">
        <is>
          <t>Arcos</t>
        </is>
      </c>
      <c r="C52" t="inlineStr">
        <is>
          <t>SECRETARIA DE ESTADO DA FAZENDA</t>
        </is>
      </c>
      <c r="D52" t="inlineStr">
        <is>
          <t>SEFAZ</t>
        </is>
      </c>
      <c r="E52" t="inlineStr">
        <is>
          <t>68/84</t>
        </is>
      </c>
      <c r="F52" t="inlineStr">
        <is>
          <t>Endividamento</t>
        </is>
      </c>
      <c r="G52" t="inlineStr">
        <is>
          <t>Endividamento Geral</t>
        </is>
      </c>
      <c r="H52" t="n">
        <v>3381.49</v>
      </c>
      <c r="I52" t="inlineStr">
        <is>
          <t>False</t>
        </is>
      </c>
      <c r="J52" t="n">
        <v/>
      </c>
      <c r="K52" t="n">
        <v/>
      </c>
      <c r="L52" s="550" t="n">
        <v>48117</v>
      </c>
      <c r="M52" s="550" t="n">
        <v>48151</v>
      </c>
      <c r="N52" t="n">
        <v>3381.49</v>
      </c>
      <c r="Q52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52" t="inlineStr">
        <is>
          <t>10/2031</t>
        </is>
      </c>
    </row>
    <row r="53">
      <c r="A53" t="inlineStr">
        <is>
          <t>212242</t>
        </is>
      </c>
      <c r="B53" t="inlineStr">
        <is>
          <t>Arcos</t>
        </is>
      </c>
      <c r="C53" t="inlineStr">
        <is>
          <t>SECRETARIA DE ESTADO DA FAZENDA</t>
        </is>
      </c>
      <c r="D53" t="inlineStr">
        <is>
          <t>SEFAZ</t>
        </is>
      </c>
      <c r="E53" t="inlineStr">
        <is>
          <t>67/84</t>
        </is>
      </c>
      <c r="F53" t="inlineStr">
        <is>
          <t>Endividamento</t>
        </is>
      </c>
      <c r="G53" t="inlineStr">
        <is>
          <t>Endividamento Geral</t>
        </is>
      </c>
      <c r="H53" t="n">
        <v>3381.49</v>
      </c>
      <c r="I53" t="inlineStr">
        <is>
          <t>False</t>
        </is>
      </c>
      <c r="J53" t="n">
        <v/>
      </c>
      <c r="K53" t="n">
        <v/>
      </c>
      <c r="L53" s="550" t="n">
        <v>48086</v>
      </c>
      <c r="M53" s="550" t="n">
        <v>48121</v>
      </c>
      <c r="N53" t="n">
        <v>3381.49</v>
      </c>
      <c r="Q53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53" t="inlineStr">
        <is>
          <t>09/2031</t>
        </is>
      </c>
    </row>
    <row r="54">
      <c r="A54" t="inlineStr">
        <is>
          <t>212241</t>
        </is>
      </c>
      <c r="B54" t="inlineStr">
        <is>
          <t>Arcos</t>
        </is>
      </c>
      <c r="C54" t="inlineStr">
        <is>
          <t>SECRETARIA DE ESTADO DA FAZENDA</t>
        </is>
      </c>
      <c r="D54" t="inlineStr">
        <is>
          <t>SEFAZ</t>
        </is>
      </c>
      <c r="E54" t="inlineStr">
        <is>
          <t>66/84</t>
        </is>
      </c>
      <c r="F54" t="inlineStr">
        <is>
          <t>Endividamento</t>
        </is>
      </c>
      <c r="G54" t="inlineStr">
        <is>
          <t>Endividamento Geral</t>
        </is>
      </c>
      <c r="H54" t="n">
        <v>3381.49</v>
      </c>
      <c r="I54" t="inlineStr">
        <is>
          <t>False</t>
        </is>
      </c>
      <c r="J54" t="n">
        <v/>
      </c>
      <c r="K54" t="n">
        <v/>
      </c>
      <c r="L54" s="550" t="n">
        <v>48055</v>
      </c>
      <c r="M54" s="550" t="n">
        <v>48090</v>
      </c>
      <c r="N54" t="n">
        <v>3381.49</v>
      </c>
      <c r="Q54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54" t="inlineStr">
        <is>
          <t>08/2031</t>
        </is>
      </c>
    </row>
    <row r="55">
      <c r="A55" t="inlineStr">
        <is>
          <t>212240</t>
        </is>
      </c>
      <c r="B55" t="inlineStr">
        <is>
          <t>Arcos</t>
        </is>
      </c>
      <c r="C55" t="inlineStr">
        <is>
          <t>SECRETARIA DE ESTADO DA FAZENDA</t>
        </is>
      </c>
      <c r="D55" t="inlineStr">
        <is>
          <t>SEFAZ</t>
        </is>
      </c>
      <c r="E55" t="inlineStr">
        <is>
          <t>65/84</t>
        </is>
      </c>
      <c r="F55" t="inlineStr">
        <is>
          <t>Endividamento</t>
        </is>
      </c>
      <c r="G55" t="inlineStr">
        <is>
          <t>Endividamento Geral</t>
        </is>
      </c>
      <c r="H55" t="n">
        <v>3381.49</v>
      </c>
      <c r="I55" t="inlineStr">
        <is>
          <t>False</t>
        </is>
      </c>
      <c r="J55" t="n">
        <v/>
      </c>
      <c r="K55" t="n">
        <v/>
      </c>
      <c r="L55" s="550" t="n">
        <v>48025</v>
      </c>
      <c r="M55" s="550" t="n">
        <v>48059</v>
      </c>
      <c r="N55" t="n">
        <v>3381.49</v>
      </c>
      <c r="Q55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55" t="inlineStr">
        <is>
          <t>07/2031</t>
        </is>
      </c>
    </row>
    <row r="56">
      <c r="A56" t="inlineStr">
        <is>
          <t>212239</t>
        </is>
      </c>
      <c r="B56" t="inlineStr">
        <is>
          <t>Arcos</t>
        </is>
      </c>
      <c r="C56" t="inlineStr">
        <is>
          <t>SECRETARIA DE ESTADO DA FAZENDA</t>
        </is>
      </c>
      <c r="D56" t="inlineStr">
        <is>
          <t>SEFAZ</t>
        </is>
      </c>
      <c r="E56" t="inlineStr">
        <is>
          <t>64/84</t>
        </is>
      </c>
      <c r="F56" t="inlineStr">
        <is>
          <t>Endividamento</t>
        </is>
      </c>
      <c r="G56" t="inlineStr">
        <is>
          <t>Endividamento Geral</t>
        </is>
      </c>
      <c r="H56" t="n">
        <v>3381.49</v>
      </c>
      <c r="I56" t="inlineStr">
        <is>
          <t>False</t>
        </is>
      </c>
      <c r="J56" t="n">
        <v/>
      </c>
      <c r="K56" t="n">
        <v/>
      </c>
      <c r="L56" s="550" t="n">
        <v>47994</v>
      </c>
      <c r="M56" s="550" t="n">
        <v>48029</v>
      </c>
      <c r="N56" t="n">
        <v>3381.49</v>
      </c>
      <c r="Q56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56" t="inlineStr">
        <is>
          <t>06/2031</t>
        </is>
      </c>
    </row>
    <row r="57">
      <c r="A57" t="inlineStr">
        <is>
          <t>212238</t>
        </is>
      </c>
      <c r="B57" t="inlineStr">
        <is>
          <t>Arcos</t>
        </is>
      </c>
      <c r="C57" t="inlineStr">
        <is>
          <t>SECRETARIA DE ESTADO DA FAZENDA</t>
        </is>
      </c>
      <c r="D57" t="inlineStr">
        <is>
          <t>SEFAZ</t>
        </is>
      </c>
      <c r="E57" t="inlineStr">
        <is>
          <t>63/84</t>
        </is>
      </c>
      <c r="F57" t="inlineStr">
        <is>
          <t>Endividamento</t>
        </is>
      </c>
      <c r="G57" t="inlineStr">
        <is>
          <t>Endividamento Geral</t>
        </is>
      </c>
      <c r="H57" t="n">
        <v>3381.49</v>
      </c>
      <c r="I57" t="inlineStr">
        <is>
          <t>False</t>
        </is>
      </c>
      <c r="J57" t="n">
        <v/>
      </c>
      <c r="K57" t="n">
        <v/>
      </c>
      <c r="L57" s="550" t="n">
        <v>47964</v>
      </c>
      <c r="M57" s="550" t="n">
        <v>47998</v>
      </c>
      <c r="N57" t="n">
        <v>3381.49</v>
      </c>
      <c r="Q57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57" t="inlineStr">
        <is>
          <t>05/2031</t>
        </is>
      </c>
    </row>
    <row r="58">
      <c r="A58" t="inlineStr">
        <is>
          <t>212237</t>
        </is>
      </c>
      <c r="B58" t="inlineStr">
        <is>
          <t>Arcos</t>
        </is>
      </c>
      <c r="C58" t="inlineStr">
        <is>
          <t>SECRETARIA DE ESTADO DA FAZENDA</t>
        </is>
      </c>
      <c r="D58" t="inlineStr">
        <is>
          <t>SEFAZ</t>
        </is>
      </c>
      <c r="E58" t="inlineStr">
        <is>
          <t>62/84</t>
        </is>
      </c>
      <c r="F58" t="inlineStr">
        <is>
          <t>Endividamento</t>
        </is>
      </c>
      <c r="G58" t="inlineStr">
        <is>
          <t>Endividamento Geral</t>
        </is>
      </c>
      <c r="H58" t="n">
        <v>3381.49</v>
      </c>
      <c r="I58" t="inlineStr">
        <is>
          <t>False</t>
        </is>
      </c>
      <c r="J58" t="n">
        <v/>
      </c>
      <c r="K58" t="n">
        <v/>
      </c>
      <c r="L58" s="550" t="n">
        <v>47933</v>
      </c>
      <c r="M58" s="550" t="n">
        <v>47968</v>
      </c>
      <c r="N58" t="n">
        <v>3381.49</v>
      </c>
      <c r="Q58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58" t="inlineStr">
        <is>
          <t>04/2031</t>
        </is>
      </c>
    </row>
    <row r="59">
      <c r="A59" t="inlineStr">
        <is>
          <t>212236</t>
        </is>
      </c>
      <c r="B59" t="inlineStr">
        <is>
          <t>Arcos</t>
        </is>
      </c>
      <c r="C59" t="inlineStr">
        <is>
          <t>SECRETARIA DE ESTADO DA FAZENDA</t>
        </is>
      </c>
      <c r="D59" t="inlineStr">
        <is>
          <t>SEFAZ</t>
        </is>
      </c>
      <c r="E59" t="inlineStr">
        <is>
          <t>61/84</t>
        </is>
      </c>
      <c r="F59" t="inlineStr">
        <is>
          <t>Endividamento</t>
        </is>
      </c>
      <c r="G59" t="inlineStr">
        <is>
          <t>Endividamento Geral</t>
        </is>
      </c>
      <c r="H59" t="n">
        <v>3381.49</v>
      </c>
      <c r="I59" t="inlineStr">
        <is>
          <t>False</t>
        </is>
      </c>
      <c r="J59" t="n">
        <v/>
      </c>
      <c r="K59" t="n">
        <v/>
      </c>
      <c r="L59" s="550" t="n">
        <v>47905</v>
      </c>
      <c r="M59" s="550" t="n">
        <v>47937</v>
      </c>
      <c r="N59" t="n">
        <v>3381.49</v>
      </c>
      <c r="Q59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59" t="inlineStr">
        <is>
          <t>03/2031</t>
        </is>
      </c>
    </row>
    <row r="60">
      <c r="A60" t="inlineStr">
        <is>
          <t>212235</t>
        </is>
      </c>
      <c r="B60" t="inlineStr">
        <is>
          <t>Arcos</t>
        </is>
      </c>
      <c r="C60" t="inlineStr">
        <is>
          <t>SECRETARIA DE ESTADO DA FAZENDA</t>
        </is>
      </c>
      <c r="D60" t="inlineStr">
        <is>
          <t>SEFAZ</t>
        </is>
      </c>
      <c r="E60" t="inlineStr">
        <is>
          <t>60/84</t>
        </is>
      </c>
      <c r="F60" t="inlineStr">
        <is>
          <t>Endividamento</t>
        </is>
      </c>
      <c r="G60" t="inlineStr">
        <is>
          <t>Endividamento Geral</t>
        </is>
      </c>
      <c r="H60" t="n">
        <v>3381.49</v>
      </c>
      <c r="I60" t="inlineStr">
        <is>
          <t>False</t>
        </is>
      </c>
      <c r="J60" t="n">
        <v/>
      </c>
      <c r="K60" t="n">
        <v/>
      </c>
      <c r="L60" s="550" t="n">
        <v>47874</v>
      </c>
      <c r="M60" s="550" t="n">
        <v>47907</v>
      </c>
      <c r="N60" t="n">
        <v>3381.49</v>
      </c>
      <c r="Q60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60" t="inlineStr">
        <is>
          <t>02/2031</t>
        </is>
      </c>
    </row>
    <row r="61">
      <c r="A61" t="inlineStr">
        <is>
          <t>212234</t>
        </is>
      </c>
      <c r="B61" t="inlineStr">
        <is>
          <t>Arcos</t>
        </is>
      </c>
      <c r="C61" t="inlineStr">
        <is>
          <t>SECRETARIA DE ESTADO DA FAZENDA</t>
        </is>
      </c>
      <c r="D61" t="inlineStr">
        <is>
          <t>SEFAZ</t>
        </is>
      </c>
      <c r="E61" t="inlineStr">
        <is>
          <t>59/84</t>
        </is>
      </c>
      <c r="F61" t="inlineStr">
        <is>
          <t>Endividamento</t>
        </is>
      </c>
      <c r="G61" t="inlineStr">
        <is>
          <t>Endividamento Geral</t>
        </is>
      </c>
      <c r="H61" t="n">
        <v>3381.49</v>
      </c>
      <c r="I61" t="inlineStr">
        <is>
          <t>False</t>
        </is>
      </c>
      <c r="J61" t="n">
        <v/>
      </c>
      <c r="K61" t="n">
        <v/>
      </c>
      <c r="L61" s="550" t="n">
        <v>47843</v>
      </c>
      <c r="M61" s="550" t="n">
        <v>47878</v>
      </c>
      <c r="N61" t="n">
        <v>3381.49</v>
      </c>
      <c r="Q61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61" t="inlineStr">
        <is>
          <t>01/2031</t>
        </is>
      </c>
    </row>
    <row r="62">
      <c r="A62" t="inlineStr">
        <is>
          <t>212233</t>
        </is>
      </c>
      <c r="B62" t="inlineStr">
        <is>
          <t>Arcos</t>
        </is>
      </c>
      <c r="C62" t="inlineStr">
        <is>
          <t>SECRETARIA DE ESTADO DA FAZENDA</t>
        </is>
      </c>
      <c r="D62" t="inlineStr">
        <is>
          <t>SEFAZ</t>
        </is>
      </c>
      <c r="E62" t="inlineStr">
        <is>
          <t>58/84</t>
        </is>
      </c>
      <c r="F62" t="inlineStr">
        <is>
          <t>Endividamento</t>
        </is>
      </c>
      <c r="G62" t="inlineStr">
        <is>
          <t>Endividamento Geral</t>
        </is>
      </c>
      <c r="H62" t="n">
        <v>3381.49</v>
      </c>
      <c r="I62" t="inlineStr">
        <is>
          <t>False</t>
        </is>
      </c>
      <c r="J62" t="n">
        <v/>
      </c>
      <c r="K62" t="n">
        <v/>
      </c>
      <c r="L62" s="550" t="n">
        <v>47813</v>
      </c>
      <c r="M62" s="550" t="n">
        <v>47847</v>
      </c>
      <c r="N62" t="n">
        <v>3381.49</v>
      </c>
      <c r="Q62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62" t="inlineStr">
        <is>
          <t>12/2030</t>
        </is>
      </c>
    </row>
    <row r="63">
      <c r="A63" t="inlineStr">
        <is>
          <t>212232</t>
        </is>
      </c>
      <c r="B63" t="inlineStr">
        <is>
          <t>Arcos</t>
        </is>
      </c>
      <c r="C63" t="inlineStr">
        <is>
          <t>SECRETARIA DE ESTADO DA FAZENDA</t>
        </is>
      </c>
      <c r="D63" t="inlineStr">
        <is>
          <t>SEFAZ</t>
        </is>
      </c>
      <c r="E63" t="inlineStr">
        <is>
          <t>57/84</t>
        </is>
      </c>
      <c r="F63" t="inlineStr">
        <is>
          <t>Endividamento</t>
        </is>
      </c>
      <c r="G63" t="inlineStr">
        <is>
          <t>Endividamento Geral</t>
        </is>
      </c>
      <c r="H63" t="n">
        <v>3381.49</v>
      </c>
      <c r="I63" t="inlineStr">
        <is>
          <t>False</t>
        </is>
      </c>
      <c r="J63" t="n">
        <v/>
      </c>
      <c r="K63" t="n">
        <v/>
      </c>
      <c r="L63" s="550" t="n">
        <v>47782</v>
      </c>
      <c r="M63" s="550" t="n">
        <v>47817</v>
      </c>
      <c r="N63" t="n">
        <v>3381.49</v>
      </c>
      <c r="Q63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63" t="inlineStr">
        <is>
          <t>11/2030</t>
        </is>
      </c>
    </row>
    <row r="64">
      <c r="A64" t="inlineStr">
        <is>
          <t>212231</t>
        </is>
      </c>
      <c r="B64" t="inlineStr">
        <is>
          <t>Arcos</t>
        </is>
      </c>
      <c r="C64" t="inlineStr">
        <is>
          <t>SECRETARIA DE ESTADO DA FAZENDA</t>
        </is>
      </c>
      <c r="D64" t="inlineStr">
        <is>
          <t>SEFAZ</t>
        </is>
      </c>
      <c r="E64" t="inlineStr">
        <is>
          <t>56/84</t>
        </is>
      </c>
      <c r="F64" t="inlineStr">
        <is>
          <t>Endividamento</t>
        </is>
      </c>
      <c r="G64" t="inlineStr">
        <is>
          <t>Endividamento Geral</t>
        </is>
      </c>
      <c r="H64" t="n">
        <v>3381.49</v>
      </c>
      <c r="I64" t="inlineStr">
        <is>
          <t>False</t>
        </is>
      </c>
      <c r="J64" t="n">
        <v/>
      </c>
      <c r="K64" t="n">
        <v/>
      </c>
      <c r="L64" s="550" t="n">
        <v>47752</v>
      </c>
      <c r="M64" s="550" t="n">
        <v>47786</v>
      </c>
      <c r="N64" t="n">
        <v>3381.49</v>
      </c>
      <c r="Q64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64" t="inlineStr">
        <is>
          <t>10/2030</t>
        </is>
      </c>
    </row>
    <row r="65">
      <c r="A65" t="inlineStr">
        <is>
          <t>212230</t>
        </is>
      </c>
      <c r="B65" t="inlineStr">
        <is>
          <t>Arcos</t>
        </is>
      </c>
      <c r="C65" t="inlineStr">
        <is>
          <t>SECRETARIA DE ESTADO DA FAZENDA</t>
        </is>
      </c>
      <c r="D65" t="inlineStr">
        <is>
          <t>SEFAZ</t>
        </is>
      </c>
      <c r="E65" t="inlineStr">
        <is>
          <t>55/84</t>
        </is>
      </c>
      <c r="F65" t="inlineStr">
        <is>
          <t>Endividamento</t>
        </is>
      </c>
      <c r="G65" t="inlineStr">
        <is>
          <t>Endividamento Geral</t>
        </is>
      </c>
      <c r="H65" t="n">
        <v>3381.49</v>
      </c>
      <c r="I65" t="inlineStr">
        <is>
          <t>False</t>
        </is>
      </c>
      <c r="J65" t="n">
        <v/>
      </c>
      <c r="K65" t="n">
        <v/>
      </c>
      <c r="L65" s="550" t="n">
        <v>47721</v>
      </c>
      <c r="M65" s="550" t="n">
        <v>47756</v>
      </c>
      <c r="N65" t="n">
        <v>3381.49</v>
      </c>
      <c r="Q65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65" t="inlineStr">
        <is>
          <t>09/2030</t>
        </is>
      </c>
    </row>
    <row r="66">
      <c r="A66" t="inlineStr">
        <is>
          <t>212229</t>
        </is>
      </c>
      <c r="B66" t="inlineStr">
        <is>
          <t>Arcos</t>
        </is>
      </c>
      <c r="C66" t="inlineStr">
        <is>
          <t>SECRETARIA DE ESTADO DA FAZENDA</t>
        </is>
      </c>
      <c r="D66" t="inlineStr">
        <is>
          <t>SEFAZ</t>
        </is>
      </c>
      <c r="E66" t="inlineStr">
        <is>
          <t>54/84</t>
        </is>
      </c>
      <c r="F66" t="inlineStr">
        <is>
          <t>Endividamento</t>
        </is>
      </c>
      <c r="G66" t="inlineStr">
        <is>
          <t>Endividamento Geral</t>
        </is>
      </c>
      <c r="H66" t="n">
        <v>3381.49</v>
      </c>
      <c r="I66" t="inlineStr">
        <is>
          <t>False</t>
        </is>
      </c>
      <c r="J66" t="n">
        <v/>
      </c>
      <c r="K66" t="n">
        <v/>
      </c>
      <c r="L66" s="550" t="n">
        <v>47690</v>
      </c>
      <c r="M66" s="550" t="n">
        <v>47725</v>
      </c>
      <c r="N66" t="n">
        <v>3381.49</v>
      </c>
      <c r="Q66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66" t="inlineStr">
        <is>
          <t>08/2030</t>
        </is>
      </c>
    </row>
    <row r="67">
      <c r="A67" t="inlineStr">
        <is>
          <t>212228</t>
        </is>
      </c>
      <c r="B67" t="inlineStr">
        <is>
          <t>Arcos</t>
        </is>
      </c>
      <c r="C67" t="inlineStr">
        <is>
          <t>SECRETARIA DE ESTADO DA FAZENDA</t>
        </is>
      </c>
      <c r="D67" t="inlineStr">
        <is>
          <t>SEFAZ</t>
        </is>
      </c>
      <c r="E67" t="inlineStr">
        <is>
          <t>53/84</t>
        </is>
      </c>
      <c r="F67" t="inlineStr">
        <is>
          <t>Endividamento</t>
        </is>
      </c>
      <c r="G67" t="inlineStr">
        <is>
          <t>Endividamento Geral</t>
        </is>
      </c>
      <c r="H67" t="n">
        <v>3381.49</v>
      </c>
      <c r="I67" t="inlineStr">
        <is>
          <t>False</t>
        </is>
      </c>
      <c r="J67" t="n">
        <v/>
      </c>
      <c r="K67" t="n">
        <v/>
      </c>
      <c r="L67" s="550" t="n">
        <v>47660</v>
      </c>
      <c r="M67" s="550" t="n">
        <v>47694</v>
      </c>
      <c r="N67" t="n">
        <v>3381.49</v>
      </c>
      <c r="Q67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67" t="inlineStr">
        <is>
          <t>07/2030</t>
        </is>
      </c>
    </row>
    <row r="68">
      <c r="A68" t="inlineStr">
        <is>
          <t>212227</t>
        </is>
      </c>
      <c r="B68" t="inlineStr">
        <is>
          <t>Arcos</t>
        </is>
      </c>
      <c r="C68" t="inlineStr">
        <is>
          <t>SECRETARIA DE ESTADO DA FAZENDA</t>
        </is>
      </c>
      <c r="D68" t="inlineStr">
        <is>
          <t>SEFAZ</t>
        </is>
      </c>
      <c r="E68" t="inlineStr">
        <is>
          <t>52/84</t>
        </is>
      </c>
      <c r="F68" t="inlineStr">
        <is>
          <t>Endividamento</t>
        </is>
      </c>
      <c r="G68" t="inlineStr">
        <is>
          <t>Endividamento Geral</t>
        </is>
      </c>
      <c r="H68" t="n">
        <v>3381.49</v>
      </c>
      <c r="I68" t="inlineStr">
        <is>
          <t>False</t>
        </is>
      </c>
      <c r="J68" t="n">
        <v/>
      </c>
      <c r="K68" t="n">
        <v/>
      </c>
      <c r="L68" s="550" t="n">
        <v>47629</v>
      </c>
      <c r="M68" s="550" t="n">
        <v>47664</v>
      </c>
      <c r="N68" t="n">
        <v>3381.49</v>
      </c>
      <c r="Q68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68" t="inlineStr">
        <is>
          <t>06/2030</t>
        </is>
      </c>
    </row>
    <row r="69">
      <c r="A69" t="inlineStr">
        <is>
          <t>212226</t>
        </is>
      </c>
      <c r="B69" t="inlineStr">
        <is>
          <t>Arcos</t>
        </is>
      </c>
      <c r="C69" t="inlineStr">
        <is>
          <t>SECRETARIA DE ESTADO DA FAZENDA</t>
        </is>
      </c>
      <c r="D69" t="inlineStr">
        <is>
          <t>SEFAZ</t>
        </is>
      </c>
      <c r="E69" t="inlineStr">
        <is>
          <t>51/84</t>
        </is>
      </c>
      <c r="F69" t="inlineStr">
        <is>
          <t>Endividamento</t>
        </is>
      </c>
      <c r="G69" t="inlineStr">
        <is>
          <t>Endividamento Geral</t>
        </is>
      </c>
      <c r="H69" t="n">
        <v>3381.49</v>
      </c>
      <c r="I69" t="inlineStr">
        <is>
          <t>False</t>
        </is>
      </c>
      <c r="J69" t="n">
        <v/>
      </c>
      <c r="K69" t="n">
        <v/>
      </c>
      <c r="L69" s="550" t="n">
        <v>47599</v>
      </c>
      <c r="M69" s="550" t="n">
        <v>47633</v>
      </c>
      <c r="N69" t="n">
        <v>3381.49</v>
      </c>
      <c r="Q69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69" t="inlineStr">
        <is>
          <t>05/2030</t>
        </is>
      </c>
    </row>
    <row r="70">
      <c r="A70" t="inlineStr">
        <is>
          <t>212225</t>
        </is>
      </c>
      <c r="B70" t="inlineStr">
        <is>
          <t>Arcos</t>
        </is>
      </c>
      <c r="C70" t="inlineStr">
        <is>
          <t>SECRETARIA DE ESTADO DA FAZENDA</t>
        </is>
      </c>
      <c r="D70" t="inlineStr">
        <is>
          <t>SEFAZ</t>
        </is>
      </c>
      <c r="E70" t="inlineStr">
        <is>
          <t>50/84</t>
        </is>
      </c>
      <c r="F70" t="inlineStr">
        <is>
          <t>Endividamento</t>
        </is>
      </c>
      <c r="G70" t="inlineStr">
        <is>
          <t>Endividamento Geral</t>
        </is>
      </c>
      <c r="H70" t="n">
        <v>3381.49</v>
      </c>
      <c r="I70" t="inlineStr">
        <is>
          <t>False</t>
        </is>
      </c>
      <c r="J70" t="n">
        <v/>
      </c>
      <c r="K70" t="n">
        <v/>
      </c>
      <c r="L70" s="550" t="n">
        <v>47568</v>
      </c>
      <c r="M70" s="550" t="n">
        <v>47603</v>
      </c>
      <c r="N70" t="n">
        <v>3381.49</v>
      </c>
      <c r="Q70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70" t="inlineStr">
        <is>
          <t>04/2030</t>
        </is>
      </c>
    </row>
    <row r="71">
      <c r="A71" t="inlineStr">
        <is>
          <t>212224</t>
        </is>
      </c>
      <c r="B71" t="inlineStr">
        <is>
          <t>Arcos</t>
        </is>
      </c>
      <c r="C71" t="inlineStr">
        <is>
          <t>SECRETARIA DE ESTADO DA FAZENDA</t>
        </is>
      </c>
      <c r="D71" t="inlineStr">
        <is>
          <t>SEFAZ</t>
        </is>
      </c>
      <c r="E71" t="inlineStr">
        <is>
          <t>49/84</t>
        </is>
      </c>
      <c r="F71" t="inlineStr">
        <is>
          <t>Endividamento</t>
        </is>
      </c>
      <c r="G71" t="inlineStr">
        <is>
          <t>Endividamento Geral</t>
        </is>
      </c>
      <c r="H71" t="n">
        <v>3381.49</v>
      </c>
      <c r="I71" t="inlineStr">
        <is>
          <t>False</t>
        </is>
      </c>
      <c r="J71" t="n">
        <v/>
      </c>
      <c r="K71" t="n">
        <v/>
      </c>
      <c r="L71" s="550" t="n">
        <v>47540</v>
      </c>
      <c r="M71" s="550" t="n">
        <v>47572</v>
      </c>
      <c r="N71" t="n">
        <v>3381.49</v>
      </c>
      <c r="Q71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71" t="inlineStr">
        <is>
          <t>03/2030</t>
        </is>
      </c>
    </row>
    <row r="72">
      <c r="A72" t="inlineStr">
        <is>
          <t>212223</t>
        </is>
      </c>
      <c r="B72" t="inlineStr">
        <is>
          <t>Arcos</t>
        </is>
      </c>
      <c r="C72" t="inlineStr">
        <is>
          <t>SECRETARIA DE ESTADO DA FAZENDA</t>
        </is>
      </c>
      <c r="D72" t="inlineStr">
        <is>
          <t>SEFAZ</t>
        </is>
      </c>
      <c r="E72" t="inlineStr">
        <is>
          <t>48/84</t>
        </is>
      </c>
      <c r="F72" t="inlineStr">
        <is>
          <t>Endividamento</t>
        </is>
      </c>
      <c r="G72" t="inlineStr">
        <is>
          <t>Endividamento Geral</t>
        </is>
      </c>
      <c r="H72" t="n">
        <v>3381.49</v>
      </c>
      <c r="I72" t="inlineStr">
        <is>
          <t>False</t>
        </is>
      </c>
      <c r="J72" t="n">
        <v/>
      </c>
      <c r="K72" t="n">
        <v/>
      </c>
      <c r="L72" s="550" t="n">
        <v>47509</v>
      </c>
      <c r="M72" s="550" t="n">
        <v>47542</v>
      </c>
      <c r="N72" t="n">
        <v>3381.49</v>
      </c>
      <c r="Q72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72" t="inlineStr">
        <is>
          <t>02/2030</t>
        </is>
      </c>
    </row>
    <row r="73">
      <c r="A73" t="inlineStr">
        <is>
          <t>212222</t>
        </is>
      </c>
      <c r="B73" t="inlineStr">
        <is>
          <t>Arcos</t>
        </is>
      </c>
      <c r="C73" t="inlineStr">
        <is>
          <t>SECRETARIA DE ESTADO DA FAZENDA</t>
        </is>
      </c>
      <c r="D73" t="inlineStr">
        <is>
          <t>SEFAZ</t>
        </is>
      </c>
      <c r="E73" t="inlineStr">
        <is>
          <t>47/84</t>
        </is>
      </c>
      <c r="F73" t="inlineStr">
        <is>
          <t>Endividamento</t>
        </is>
      </c>
      <c r="G73" t="inlineStr">
        <is>
          <t>Endividamento Geral</t>
        </is>
      </c>
      <c r="H73" t="n">
        <v>3381.49</v>
      </c>
      <c r="I73" t="inlineStr">
        <is>
          <t>False</t>
        </is>
      </c>
      <c r="J73" t="n">
        <v/>
      </c>
      <c r="K73" t="n">
        <v/>
      </c>
      <c r="L73" s="550" t="n">
        <v>47478</v>
      </c>
      <c r="M73" s="550" t="n">
        <v>47513</v>
      </c>
      <c r="N73" t="n">
        <v>3381.49</v>
      </c>
      <c r="Q73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73" t="inlineStr">
        <is>
          <t>01/2030</t>
        </is>
      </c>
    </row>
    <row r="74">
      <c r="A74" t="inlineStr">
        <is>
          <t>212221</t>
        </is>
      </c>
      <c r="B74" t="inlineStr">
        <is>
          <t>Arcos</t>
        </is>
      </c>
      <c r="C74" t="inlineStr">
        <is>
          <t>SECRETARIA DE ESTADO DA FAZENDA</t>
        </is>
      </c>
      <c r="D74" t="inlineStr">
        <is>
          <t>SEFAZ</t>
        </is>
      </c>
      <c r="E74" t="inlineStr">
        <is>
          <t>46/84</t>
        </is>
      </c>
      <c r="F74" t="inlineStr">
        <is>
          <t>Endividamento</t>
        </is>
      </c>
      <c r="G74" t="inlineStr">
        <is>
          <t>Endividamento Geral</t>
        </is>
      </c>
      <c r="H74" t="n">
        <v>3381.49</v>
      </c>
      <c r="I74" t="inlineStr">
        <is>
          <t>False</t>
        </is>
      </c>
      <c r="J74" t="n">
        <v/>
      </c>
      <c r="K74" t="n">
        <v/>
      </c>
      <c r="L74" s="550" t="n">
        <v>47448</v>
      </c>
      <c r="M74" s="550" t="n">
        <v>47482</v>
      </c>
      <c r="N74" t="n">
        <v>3381.49</v>
      </c>
      <c r="Q74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74" t="inlineStr">
        <is>
          <t>12/2029</t>
        </is>
      </c>
    </row>
    <row r="75">
      <c r="A75" t="inlineStr">
        <is>
          <t>212220</t>
        </is>
      </c>
      <c r="B75" t="inlineStr">
        <is>
          <t>Arcos</t>
        </is>
      </c>
      <c r="C75" t="inlineStr">
        <is>
          <t>SECRETARIA DE ESTADO DA FAZENDA</t>
        </is>
      </c>
      <c r="D75" t="inlineStr">
        <is>
          <t>SEFAZ</t>
        </is>
      </c>
      <c r="E75" t="inlineStr">
        <is>
          <t>45/84</t>
        </is>
      </c>
      <c r="F75" t="inlineStr">
        <is>
          <t>Endividamento</t>
        </is>
      </c>
      <c r="G75" t="inlineStr">
        <is>
          <t>Endividamento Geral</t>
        </is>
      </c>
      <c r="H75" t="n">
        <v>3381.49</v>
      </c>
      <c r="I75" t="inlineStr">
        <is>
          <t>False</t>
        </is>
      </c>
      <c r="J75" t="n">
        <v/>
      </c>
      <c r="K75" t="n">
        <v/>
      </c>
      <c r="L75" s="550" t="n">
        <v>47417</v>
      </c>
      <c r="M75" s="550" t="n">
        <v>47452</v>
      </c>
      <c r="N75" t="n">
        <v>3381.49</v>
      </c>
      <c r="Q75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75" t="inlineStr">
        <is>
          <t>11/2029</t>
        </is>
      </c>
    </row>
    <row r="76">
      <c r="A76" t="inlineStr">
        <is>
          <t>212219</t>
        </is>
      </c>
      <c r="B76" t="inlineStr">
        <is>
          <t>Arcos</t>
        </is>
      </c>
      <c r="C76" t="inlineStr">
        <is>
          <t>SECRETARIA DE ESTADO DA FAZENDA</t>
        </is>
      </c>
      <c r="D76" t="inlineStr">
        <is>
          <t>SEFAZ</t>
        </is>
      </c>
      <c r="E76" t="inlineStr">
        <is>
          <t>44/84</t>
        </is>
      </c>
      <c r="F76" t="inlineStr">
        <is>
          <t>Endividamento</t>
        </is>
      </c>
      <c r="G76" t="inlineStr">
        <is>
          <t>Endividamento Geral</t>
        </is>
      </c>
      <c r="H76" t="n">
        <v>3381.49</v>
      </c>
      <c r="I76" t="inlineStr">
        <is>
          <t>False</t>
        </is>
      </c>
      <c r="J76" t="n">
        <v/>
      </c>
      <c r="K76" t="n">
        <v/>
      </c>
      <c r="L76" s="550" t="n">
        <v>47387</v>
      </c>
      <c r="M76" s="550" t="n">
        <v>47421</v>
      </c>
      <c r="N76" t="n">
        <v>3381.49</v>
      </c>
      <c r="Q76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76" t="inlineStr">
        <is>
          <t>10/2029</t>
        </is>
      </c>
    </row>
    <row r="77">
      <c r="A77" t="inlineStr">
        <is>
          <t>212218</t>
        </is>
      </c>
      <c r="B77" t="inlineStr">
        <is>
          <t>Arcos</t>
        </is>
      </c>
      <c r="C77" t="inlineStr">
        <is>
          <t>SECRETARIA DE ESTADO DA FAZENDA</t>
        </is>
      </c>
      <c r="D77" t="inlineStr">
        <is>
          <t>SEFAZ</t>
        </is>
      </c>
      <c r="E77" t="inlineStr">
        <is>
          <t>43/84</t>
        </is>
      </c>
      <c r="F77" t="inlineStr">
        <is>
          <t>Endividamento</t>
        </is>
      </c>
      <c r="G77" t="inlineStr">
        <is>
          <t>Endividamento Geral</t>
        </is>
      </c>
      <c r="H77" t="n">
        <v>3381.49</v>
      </c>
      <c r="I77" t="inlineStr">
        <is>
          <t>False</t>
        </is>
      </c>
      <c r="J77" t="n">
        <v/>
      </c>
      <c r="K77" t="n">
        <v/>
      </c>
      <c r="L77" s="550" t="n">
        <v>47356</v>
      </c>
      <c r="M77" s="550" t="n">
        <v>47391</v>
      </c>
      <c r="N77" t="n">
        <v>3381.49</v>
      </c>
      <c r="Q77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77" t="inlineStr">
        <is>
          <t>09/2029</t>
        </is>
      </c>
    </row>
    <row r="78">
      <c r="A78" t="inlineStr">
        <is>
          <t>212217</t>
        </is>
      </c>
      <c r="B78" t="inlineStr">
        <is>
          <t>Arcos</t>
        </is>
      </c>
      <c r="C78" t="inlineStr">
        <is>
          <t>SECRETARIA DE ESTADO DA FAZENDA</t>
        </is>
      </c>
      <c r="D78" t="inlineStr">
        <is>
          <t>SEFAZ</t>
        </is>
      </c>
      <c r="E78" t="inlineStr">
        <is>
          <t>42/84</t>
        </is>
      </c>
      <c r="F78" t="inlineStr">
        <is>
          <t>Endividamento</t>
        </is>
      </c>
      <c r="G78" t="inlineStr">
        <is>
          <t>Endividamento Geral</t>
        </is>
      </c>
      <c r="H78" t="n">
        <v>3381.49</v>
      </c>
      <c r="I78" t="inlineStr">
        <is>
          <t>False</t>
        </is>
      </c>
      <c r="J78" t="n">
        <v/>
      </c>
      <c r="K78" t="n">
        <v/>
      </c>
      <c r="L78" s="550" t="n">
        <v>47325</v>
      </c>
      <c r="M78" s="550" t="n">
        <v>47360</v>
      </c>
      <c r="N78" t="n">
        <v>3381.49</v>
      </c>
      <c r="Q78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78" t="inlineStr">
        <is>
          <t>08/2029</t>
        </is>
      </c>
    </row>
    <row r="79">
      <c r="A79" t="inlineStr">
        <is>
          <t>212216</t>
        </is>
      </c>
      <c r="B79" t="inlineStr">
        <is>
          <t>Arcos</t>
        </is>
      </c>
      <c r="C79" t="inlineStr">
        <is>
          <t>SECRETARIA DE ESTADO DA FAZENDA</t>
        </is>
      </c>
      <c r="D79" t="inlineStr">
        <is>
          <t>SEFAZ</t>
        </is>
      </c>
      <c r="E79" t="inlineStr">
        <is>
          <t>41/84</t>
        </is>
      </c>
      <c r="F79" t="inlineStr">
        <is>
          <t>Endividamento</t>
        </is>
      </c>
      <c r="G79" t="inlineStr">
        <is>
          <t>Endividamento Geral</t>
        </is>
      </c>
      <c r="H79" t="n">
        <v>3381.49</v>
      </c>
      <c r="I79" t="inlineStr">
        <is>
          <t>False</t>
        </is>
      </c>
      <c r="J79" t="n">
        <v/>
      </c>
      <c r="K79" t="n">
        <v/>
      </c>
      <c r="L79" s="550" t="n">
        <v>47295</v>
      </c>
      <c r="M79" s="550" t="n">
        <v>47329</v>
      </c>
      <c r="N79" t="n">
        <v>3381.49</v>
      </c>
      <c r="Q79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79" t="inlineStr">
        <is>
          <t>07/2029</t>
        </is>
      </c>
    </row>
    <row r="80">
      <c r="A80" t="inlineStr">
        <is>
          <t>212215</t>
        </is>
      </c>
      <c r="B80" t="inlineStr">
        <is>
          <t>Arcos</t>
        </is>
      </c>
      <c r="C80" t="inlineStr">
        <is>
          <t>SECRETARIA DE ESTADO DA FAZENDA</t>
        </is>
      </c>
      <c r="D80" t="inlineStr">
        <is>
          <t>SEFAZ</t>
        </is>
      </c>
      <c r="E80" t="inlineStr">
        <is>
          <t>40/84</t>
        </is>
      </c>
      <c r="F80" t="inlineStr">
        <is>
          <t>Endividamento</t>
        </is>
      </c>
      <c r="G80" t="inlineStr">
        <is>
          <t>Endividamento Geral</t>
        </is>
      </c>
      <c r="H80" t="n">
        <v>3381.49</v>
      </c>
      <c r="I80" t="inlineStr">
        <is>
          <t>False</t>
        </is>
      </c>
      <c r="J80" t="n">
        <v/>
      </c>
      <c r="K80" t="n">
        <v/>
      </c>
      <c r="L80" s="550" t="n">
        <v>47264</v>
      </c>
      <c r="M80" s="550" t="n">
        <v>47299</v>
      </c>
      <c r="N80" t="n">
        <v>3381.49</v>
      </c>
      <c r="Q80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80" t="inlineStr">
        <is>
          <t>06/2029</t>
        </is>
      </c>
    </row>
    <row r="81">
      <c r="A81" t="inlineStr">
        <is>
          <t>212214</t>
        </is>
      </c>
      <c r="B81" t="inlineStr">
        <is>
          <t>Arcos</t>
        </is>
      </c>
      <c r="C81" t="inlineStr">
        <is>
          <t>SECRETARIA DE ESTADO DA FAZENDA</t>
        </is>
      </c>
      <c r="D81" t="inlineStr">
        <is>
          <t>SEFAZ</t>
        </is>
      </c>
      <c r="E81" t="inlineStr">
        <is>
          <t>39/84</t>
        </is>
      </c>
      <c r="F81" t="inlineStr">
        <is>
          <t>Endividamento</t>
        </is>
      </c>
      <c r="G81" t="inlineStr">
        <is>
          <t>Endividamento Geral</t>
        </is>
      </c>
      <c r="H81" t="n">
        <v>3381.49</v>
      </c>
      <c r="I81" t="inlineStr">
        <is>
          <t>False</t>
        </is>
      </c>
      <c r="J81" t="n">
        <v/>
      </c>
      <c r="K81" t="n">
        <v/>
      </c>
      <c r="L81" s="550" t="n">
        <v>47234</v>
      </c>
      <c r="M81" s="550" t="n">
        <v>47268</v>
      </c>
      <c r="N81" t="n">
        <v>3381.49</v>
      </c>
      <c r="Q81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81" t="inlineStr">
        <is>
          <t>05/2029</t>
        </is>
      </c>
    </row>
    <row r="82">
      <c r="A82" t="inlineStr">
        <is>
          <t>212213</t>
        </is>
      </c>
      <c r="B82" t="inlineStr">
        <is>
          <t>Arcos</t>
        </is>
      </c>
      <c r="C82" t="inlineStr">
        <is>
          <t>SECRETARIA DE ESTADO DA FAZENDA</t>
        </is>
      </c>
      <c r="D82" t="inlineStr">
        <is>
          <t>SEFAZ</t>
        </is>
      </c>
      <c r="E82" t="inlineStr">
        <is>
          <t>38/84</t>
        </is>
      </c>
      <c r="F82" t="inlineStr">
        <is>
          <t>Endividamento</t>
        </is>
      </c>
      <c r="G82" t="inlineStr">
        <is>
          <t>Endividamento Geral</t>
        </is>
      </c>
      <c r="H82" t="n">
        <v>3381.49</v>
      </c>
      <c r="I82" t="inlineStr">
        <is>
          <t>False</t>
        </is>
      </c>
      <c r="J82" t="n">
        <v/>
      </c>
      <c r="K82" t="n">
        <v/>
      </c>
      <c r="L82" s="550" t="n">
        <v>47203</v>
      </c>
      <c r="M82" s="550" t="n">
        <v>47238</v>
      </c>
      <c r="N82" t="n">
        <v>3381.49</v>
      </c>
      <c r="Q82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82" t="inlineStr">
        <is>
          <t>04/2029</t>
        </is>
      </c>
    </row>
    <row r="83">
      <c r="A83" t="inlineStr">
        <is>
          <t>212212</t>
        </is>
      </c>
      <c r="B83" t="inlineStr">
        <is>
          <t>Arcos</t>
        </is>
      </c>
      <c r="C83" t="inlineStr">
        <is>
          <t>SECRETARIA DE ESTADO DA FAZENDA</t>
        </is>
      </c>
      <c r="D83" t="inlineStr">
        <is>
          <t>SEFAZ</t>
        </is>
      </c>
      <c r="E83" t="inlineStr">
        <is>
          <t>37/84</t>
        </is>
      </c>
      <c r="F83" t="inlineStr">
        <is>
          <t>Endividamento</t>
        </is>
      </c>
      <c r="G83" t="inlineStr">
        <is>
          <t>Endividamento Geral</t>
        </is>
      </c>
      <c r="H83" t="n">
        <v>3381.49</v>
      </c>
      <c r="I83" t="inlineStr">
        <is>
          <t>False</t>
        </is>
      </c>
      <c r="J83" t="n">
        <v/>
      </c>
      <c r="K83" t="n">
        <v/>
      </c>
      <c r="L83" s="550" t="n">
        <v>47175</v>
      </c>
      <c r="M83" s="550" t="n">
        <v>47207</v>
      </c>
      <c r="N83" t="n">
        <v>3381.49</v>
      </c>
      <c r="Q83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83" t="inlineStr">
        <is>
          <t>03/2029</t>
        </is>
      </c>
    </row>
    <row r="84">
      <c r="A84" t="inlineStr">
        <is>
          <t>212211</t>
        </is>
      </c>
      <c r="B84" t="inlineStr">
        <is>
          <t>Arcos</t>
        </is>
      </c>
      <c r="C84" t="inlineStr">
        <is>
          <t>SECRETARIA DE ESTADO DA FAZENDA</t>
        </is>
      </c>
      <c r="D84" t="inlineStr">
        <is>
          <t>SEFAZ</t>
        </is>
      </c>
      <c r="E84" t="inlineStr">
        <is>
          <t>36/84</t>
        </is>
      </c>
      <c r="F84" t="inlineStr">
        <is>
          <t>Endividamento</t>
        </is>
      </c>
      <c r="G84" t="inlineStr">
        <is>
          <t>Endividamento Geral</t>
        </is>
      </c>
      <c r="H84" t="n">
        <v>3381.49</v>
      </c>
      <c r="I84" t="inlineStr">
        <is>
          <t>False</t>
        </is>
      </c>
      <c r="J84" t="n">
        <v/>
      </c>
      <c r="K84" t="n">
        <v/>
      </c>
      <c r="L84" s="550" t="n">
        <v>47144</v>
      </c>
      <c r="M84" s="550" t="n">
        <v>47177</v>
      </c>
      <c r="N84" t="n">
        <v>3381.49</v>
      </c>
      <c r="Q84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84" t="inlineStr">
        <is>
          <t>02/2029</t>
        </is>
      </c>
    </row>
    <row r="85">
      <c r="A85" t="inlineStr">
        <is>
          <t>212210</t>
        </is>
      </c>
      <c r="B85" t="inlineStr">
        <is>
          <t>Arcos</t>
        </is>
      </c>
      <c r="C85" t="inlineStr">
        <is>
          <t>SECRETARIA DE ESTADO DA FAZENDA</t>
        </is>
      </c>
      <c r="D85" t="inlineStr">
        <is>
          <t>SEFAZ</t>
        </is>
      </c>
      <c r="E85" t="inlineStr">
        <is>
          <t>35/84</t>
        </is>
      </c>
      <c r="F85" t="inlineStr">
        <is>
          <t>Endividamento</t>
        </is>
      </c>
      <c r="G85" t="inlineStr">
        <is>
          <t>Endividamento Geral</t>
        </is>
      </c>
      <c r="H85" t="n">
        <v>3381.49</v>
      </c>
      <c r="I85" t="inlineStr">
        <is>
          <t>False</t>
        </is>
      </c>
      <c r="J85" t="n">
        <v/>
      </c>
      <c r="K85" t="n">
        <v/>
      </c>
      <c r="L85" s="550" t="n">
        <v>47113</v>
      </c>
      <c r="M85" s="550" t="n">
        <v>47148</v>
      </c>
      <c r="N85" t="n">
        <v>3381.49</v>
      </c>
      <c r="Q85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85" t="inlineStr">
        <is>
          <t>01/2029</t>
        </is>
      </c>
    </row>
    <row r="86">
      <c r="A86" t="inlineStr">
        <is>
          <t>212209</t>
        </is>
      </c>
      <c r="B86" t="inlineStr">
        <is>
          <t>Arcos</t>
        </is>
      </c>
      <c r="C86" t="inlineStr">
        <is>
          <t>SECRETARIA DE ESTADO DA FAZENDA</t>
        </is>
      </c>
      <c r="D86" t="inlineStr">
        <is>
          <t>SEFAZ</t>
        </is>
      </c>
      <c r="E86" t="inlineStr">
        <is>
          <t>34/84</t>
        </is>
      </c>
      <c r="F86" t="inlineStr">
        <is>
          <t>Endividamento</t>
        </is>
      </c>
      <c r="G86" t="inlineStr">
        <is>
          <t>Endividamento Geral</t>
        </is>
      </c>
      <c r="H86" t="n">
        <v>3381.49</v>
      </c>
      <c r="I86" t="inlineStr">
        <is>
          <t>False</t>
        </is>
      </c>
      <c r="J86" t="n">
        <v/>
      </c>
      <c r="K86" t="n">
        <v/>
      </c>
      <c r="L86" s="550" t="n">
        <v>47083</v>
      </c>
      <c r="M86" s="550" t="n">
        <v>47117</v>
      </c>
      <c r="N86" t="n">
        <v>3381.49</v>
      </c>
      <c r="Q86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86" t="inlineStr">
        <is>
          <t>12/2028</t>
        </is>
      </c>
    </row>
    <row r="87">
      <c r="A87" t="inlineStr">
        <is>
          <t>212208</t>
        </is>
      </c>
      <c r="B87" t="inlineStr">
        <is>
          <t>Arcos</t>
        </is>
      </c>
      <c r="C87" t="inlineStr">
        <is>
          <t>SECRETARIA DE ESTADO DA FAZENDA</t>
        </is>
      </c>
      <c r="D87" t="inlineStr">
        <is>
          <t>SEFAZ</t>
        </is>
      </c>
      <c r="E87" t="inlineStr">
        <is>
          <t>33/84</t>
        </is>
      </c>
      <c r="F87" t="inlineStr">
        <is>
          <t>Endividamento</t>
        </is>
      </c>
      <c r="G87" t="inlineStr">
        <is>
          <t>Endividamento Geral</t>
        </is>
      </c>
      <c r="H87" t="n">
        <v>3381.49</v>
      </c>
      <c r="I87" t="inlineStr">
        <is>
          <t>False</t>
        </is>
      </c>
      <c r="J87" t="n">
        <v/>
      </c>
      <c r="K87" t="n">
        <v/>
      </c>
      <c r="L87" s="550" t="n">
        <v>47052</v>
      </c>
      <c r="M87" s="550" t="n">
        <v>47087</v>
      </c>
      <c r="N87" t="n">
        <v>3381.49</v>
      </c>
      <c r="Q87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87" t="inlineStr">
        <is>
          <t>11/2028</t>
        </is>
      </c>
    </row>
    <row r="88">
      <c r="A88" t="inlineStr">
        <is>
          <t>212207</t>
        </is>
      </c>
      <c r="B88" t="inlineStr">
        <is>
          <t>Arcos</t>
        </is>
      </c>
      <c r="C88" t="inlineStr">
        <is>
          <t>SECRETARIA DE ESTADO DA FAZENDA</t>
        </is>
      </c>
      <c r="D88" t="inlineStr">
        <is>
          <t>SEFAZ</t>
        </is>
      </c>
      <c r="E88" t="inlineStr">
        <is>
          <t>32/84</t>
        </is>
      </c>
      <c r="F88" t="inlineStr">
        <is>
          <t>Endividamento</t>
        </is>
      </c>
      <c r="G88" t="inlineStr">
        <is>
          <t>Endividamento Geral</t>
        </is>
      </c>
      <c r="H88" t="n">
        <v>3381.49</v>
      </c>
      <c r="I88" t="inlineStr">
        <is>
          <t>False</t>
        </is>
      </c>
      <c r="J88" t="n">
        <v/>
      </c>
      <c r="K88" t="n">
        <v/>
      </c>
      <c r="L88" s="550" t="n">
        <v>47022</v>
      </c>
      <c r="M88" s="550" t="n">
        <v>47056</v>
      </c>
      <c r="N88" t="n">
        <v>3381.49</v>
      </c>
      <c r="Q88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88" t="inlineStr">
        <is>
          <t>10/2028</t>
        </is>
      </c>
    </row>
    <row r="89">
      <c r="A89" t="inlineStr">
        <is>
          <t>212206</t>
        </is>
      </c>
      <c r="B89" t="inlineStr">
        <is>
          <t>Arcos</t>
        </is>
      </c>
      <c r="C89" t="inlineStr">
        <is>
          <t>SECRETARIA DE ESTADO DA FAZENDA</t>
        </is>
      </c>
      <c r="D89" t="inlineStr">
        <is>
          <t>SEFAZ</t>
        </is>
      </c>
      <c r="E89" t="inlineStr">
        <is>
          <t>31/84</t>
        </is>
      </c>
      <c r="F89" t="inlineStr">
        <is>
          <t>Endividamento</t>
        </is>
      </c>
      <c r="G89" t="inlineStr">
        <is>
          <t>Endividamento Geral</t>
        </is>
      </c>
      <c r="H89" t="n">
        <v>3381.49</v>
      </c>
      <c r="I89" t="inlineStr">
        <is>
          <t>False</t>
        </is>
      </c>
      <c r="J89" t="n">
        <v/>
      </c>
      <c r="K89" t="n">
        <v/>
      </c>
      <c r="L89" s="550" t="n">
        <v>46991</v>
      </c>
      <c r="M89" s="550" t="n">
        <v>47026</v>
      </c>
      <c r="N89" t="n">
        <v>3381.49</v>
      </c>
      <c r="Q89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89" t="inlineStr">
        <is>
          <t>09/2028</t>
        </is>
      </c>
    </row>
    <row r="90">
      <c r="A90" t="inlineStr">
        <is>
          <t>212205</t>
        </is>
      </c>
      <c r="B90" t="inlineStr">
        <is>
          <t>Arcos</t>
        </is>
      </c>
      <c r="C90" t="inlineStr">
        <is>
          <t>SECRETARIA DE ESTADO DA FAZENDA</t>
        </is>
      </c>
      <c r="D90" t="inlineStr">
        <is>
          <t>SEFAZ</t>
        </is>
      </c>
      <c r="E90" t="inlineStr">
        <is>
          <t>30/84</t>
        </is>
      </c>
      <c r="F90" t="inlineStr">
        <is>
          <t>Endividamento</t>
        </is>
      </c>
      <c r="G90" t="inlineStr">
        <is>
          <t>Endividamento Geral</t>
        </is>
      </c>
      <c r="H90" t="n">
        <v>3381.49</v>
      </c>
      <c r="I90" t="inlineStr">
        <is>
          <t>False</t>
        </is>
      </c>
      <c r="J90" t="n">
        <v/>
      </c>
      <c r="K90" t="n">
        <v/>
      </c>
      <c r="L90" s="550" t="n">
        <v>46960</v>
      </c>
      <c r="M90" s="550" t="n">
        <v>46995</v>
      </c>
      <c r="N90" t="n">
        <v>3381.49</v>
      </c>
      <c r="Q90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90" t="inlineStr">
        <is>
          <t>08/2028</t>
        </is>
      </c>
    </row>
    <row r="91">
      <c r="A91" t="inlineStr">
        <is>
          <t>212204</t>
        </is>
      </c>
      <c r="B91" t="inlineStr">
        <is>
          <t>Arcos</t>
        </is>
      </c>
      <c r="C91" t="inlineStr">
        <is>
          <t>SECRETARIA DE ESTADO DA FAZENDA</t>
        </is>
      </c>
      <c r="D91" t="inlineStr">
        <is>
          <t>SEFAZ</t>
        </is>
      </c>
      <c r="E91" t="inlineStr">
        <is>
          <t>29/84</t>
        </is>
      </c>
      <c r="F91" t="inlineStr">
        <is>
          <t>Endividamento</t>
        </is>
      </c>
      <c r="G91" t="inlineStr">
        <is>
          <t>Endividamento Geral</t>
        </is>
      </c>
      <c r="H91" t="n">
        <v>3381.49</v>
      </c>
      <c r="I91" t="inlineStr">
        <is>
          <t>False</t>
        </is>
      </c>
      <c r="J91" t="n">
        <v/>
      </c>
      <c r="K91" t="n">
        <v/>
      </c>
      <c r="L91" s="550" t="n">
        <v>46930</v>
      </c>
      <c r="M91" s="550" t="n">
        <v>46964</v>
      </c>
      <c r="N91" t="n">
        <v>3381.49</v>
      </c>
      <c r="Q91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91" t="inlineStr">
        <is>
          <t>07/2028</t>
        </is>
      </c>
    </row>
    <row r="92">
      <c r="A92" t="inlineStr">
        <is>
          <t>212203</t>
        </is>
      </c>
      <c r="B92" t="inlineStr">
        <is>
          <t>Arcos</t>
        </is>
      </c>
      <c r="C92" t="inlineStr">
        <is>
          <t>SECRETARIA DE ESTADO DA FAZENDA</t>
        </is>
      </c>
      <c r="D92" t="inlineStr">
        <is>
          <t>SEFAZ</t>
        </is>
      </c>
      <c r="E92" t="inlineStr">
        <is>
          <t>28/84</t>
        </is>
      </c>
      <c r="F92" t="inlineStr">
        <is>
          <t>Endividamento</t>
        </is>
      </c>
      <c r="G92" t="inlineStr">
        <is>
          <t>Endividamento Geral</t>
        </is>
      </c>
      <c r="H92" t="n">
        <v>3381.49</v>
      </c>
      <c r="I92" t="inlineStr">
        <is>
          <t>False</t>
        </is>
      </c>
      <c r="J92" t="n">
        <v/>
      </c>
      <c r="K92" t="n">
        <v/>
      </c>
      <c r="L92" s="550" t="n">
        <v>46899</v>
      </c>
      <c r="M92" s="550" t="n">
        <v>46934</v>
      </c>
      <c r="N92" t="n">
        <v>3381.49</v>
      </c>
      <c r="Q92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92" t="inlineStr">
        <is>
          <t>06/2028</t>
        </is>
      </c>
    </row>
    <row r="93">
      <c r="A93" t="inlineStr">
        <is>
          <t>212202</t>
        </is>
      </c>
      <c r="B93" t="inlineStr">
        <is>
          <t>Arcos</t>
        </is>
      </c>
      <c r="C93" t="inlineStr">
        <is>
          <t>SECRETARIA DE ESTADO DA FAZENDA</t>
        </is>
      </c>
      <c r="D93" t="inlineStr">
        <is>
          <t>SEFAZ</t>
        </is>
      </c>
      <c r="E93" t="inlineStr">
        <is>
          <t>27/84</t>
        </is>
      </c>
      <c r="F93" t="inlineStr">
        <is>
          <t>Endividamento</t>
        </is>
      </c>
      <c r="G93" t="inlineStr">
        <is>
          <t>Endividamento Geral</t>
        </is>
      </c>
      <c r="H93" t="n">
        <v>3381.49</v>
      </c>
      <c r="I93" t="inlineStr">
        <is>
          <t>False</t>
        </is>
      </c>
      <c r="J93" t="n">
        <v/>
      </c>
      <c r="K93" t="n">
        <v/>
      </c>
      <c r="L93" s="550" t="n">
        <v>46869</v>
      </c>
      <c r="M93" s="550" t="n">
        <v>46903</v>
      </c>
      <c r="N93" t="n">
        <v>3381.49</v>
      </c>
      <c r="Q93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93" t="inlineStr">
        <is>
          <t>05/2028</t>
        </is>
      </c>
    </row>
    <row r="94">
      <c r="A94" t="inlineStr">
        <is>
          <t>212201</t>
        </is>
      </c>
      <c r="B94" t="inlineStr">
        <is>
          <t>Arcos</t>
        </is>
      </c>
      <c r="C94" t="inlineStr">
        <is>
          <t>SECRETARIA DE ESTADO DA FAZENDA</t>
        </is>
      </c>
      <c r="D94" t="inlineStr">
        <is>
          <t>SEFAZ</t>
        </is>
      </c>
      <c r="E94" t="inlineStr">
        <is>
          <t>26/84</t>
        </is>
      </c>
      <c r="F94" t="inlineStr">
        <is>
          <t>Endividamento</t>
        </is>
      </c>
      <c r="G94" t="inlineStr">
        <is>
          <t>Endividamento Geral</t>
        </is>
      </c>
      <c r="H94" t="n">
        <v>3381.49</v>
      </c>
      <c r="I94" t="inlineStr">
        <is>
          <t>False</t>
        </is>
      </c>
      <c r="J94" t="n">
        <v/>
      </c>
      <c r="K94" t="n">
        <v/>
      </c>
      <c r="L94" s="550" t="n">
        <v>46838</v>
      </c>
      <c r="M94" s="550" t="n">
        <v>46873</v>
      </c>
      <c r="N94" t="n">
        <v>3381.49</v>
      </c>
      <c r="Q94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94" t="inlineStr">
        <is>
          <t>04/2028</t>
        </is>
      </c>
    </row>
    <row r="95">
      <c r="A95" t="inlineStr">
        <is>
          <t>212200</t>
        </is>
      </c>
      <c r="B95" t="inlineStr">
        <is>
          <t>Arcos</t>
        </is>
      </c>
      <c r="C95" t="inlineStr">
        <is>
          <t>SECRETARIA DE ESTADO DA FAZENDA</t>
        </is>
      </c>
      <c r="D95" t="inlineStr">
        <is>
          <t>SEFAZ</t>
        </is>
      </c>
      <c r="E95" t="inlineStr">
        <is>
          <t>25/84</t>
        </is>
      </c>
      <c r="F95" t="inlineStr">
        <is>
          <t>Endividamento</t>
        </is>
      </c>
      <c r="G95" t="inlineStr">
        <is>
          <t>Endividamento Geral</t>
        </is>
      </c>
      <c r="H95" t="n">
        <v>3381.49</v>
      </c>
      <c r="I95" t="inlineStr">
        <is>
          <t>False</t>
        </is>
      </c>
      <c r="J95" t="n">
        <v/>
      </c>
      <c r="K95" t="n">
        <v/>
      </c>
      <c r="L95" s="550" t="n">
        <v>46809</v>
      </c>
      <c r="M95" s="550" t="n">
        <v>46842</v>
      </c>
      <c r="N95" t="n">
        <v>3381.49</v>
      </c>
      <c r="Q95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95" t="inlineStr">
        <is>
          <t>03/2028</t>
        </is>
      </c>
    </row>
    <row r="96">
      <c r="A96" t="inlineStr">
        <is>
          <t>212199</t>
        </is>
      </c>
      <c r="B96" t="inlineStr">
        <is>
          <t>Arcos</t>
        </is>
      </c>
      <c r="C96" t="inlineStr">
        <is>
          <t>SECRETARIA DE ESTADO DA FAZENDA</t>
        </is>
      </c>
      <c r="D96" t="inlineStr">
        <is>
          <t>SEFAZ</t>
        </is>
      </c>
      <c r="E96" t="inlineStr">
        <is>
          <t>24/84</t>
        </is>
      </c>
      <c r="F96" t="inlineStr">
        <is>
          <t>Endividamento</t>
        </is>
      </c>
      <c r="G96" t="inlineStr">
        <is>
          <t>Endividamento Geral</t>
        </is>
      </c>
      <c r="H96" t="n">
        <v>3381.49</v>
      </c>
      <c r="I96" t="inlineStr">
        <is>
          <t>False</t>
        </is>
      </c>
      <c r="J96" t="n">
        <v/>
      </c>
      <c r="K96" t="n">
        <v/>
      </c>
      <c r="L96" s="550" t="n">
        <v>46778</v>
      </c>
      <c r="M96" s="550" t="n">
        <v>46812</v>
      </c>
      <c r="N96" t="n">
        <v>3381.49</v>
      </c>
      <c r="Q96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96" t="inlineStr">
        <is>
          <t>02/2028</t>
        </is>
      </c>
    </row>
    <row r="97">
      <c r="A97" t="inlineStr">
        <is>
          <t>212198</t>
        </is>
      </c>
      <c r="B97" t="inlineStr">
        <is>
          <t>Arcos</t>
        </is>
      </c>
      <c r="C97" t="inlineStr">
        <is>
          <t>SECRETARIA DE ESTADO DA FAZENDA</t>
        </is>
      </c>
      <c r="D97" t="inlineStr">
        <is>
          <t>SEFAZ</t>
        </is>
      </c>
      <c r="E97" t="inlineStr">
        <is>
          <t>23/84</t>
        </is>
      </c>
      <c r="F97" t="inlineStr">
        <is>
          <t>Endividamento</t>
        </is>
      </c>
      <c r="G97" t="inlineStr">
        <is>
          <t>Endividamento Geral</t>
        </is>
      </c>
      <c r="H97" t="n">
        <v>3381.49</v>
      </c>
      <c r="I97" t="inlineStr">
        <is>
          <t>False</t>
        </is>
      </c>
      <c r="J97" t="n">
        <v/>
      </c>
      <c r="K97" t="n">
        <v/>
      </c>
      <c r="L97" s="550" t="n">
        <v>46747</v>
      </c>
      <c r="M97" s="550" t="n">
        <v>46782</v>
      </c>
      <c r="N97" t="n">
        <v>3381.49</v>
      </c>
      <c r="Q97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97" t="inlineStr">
        <is>
          <t>01/2028</t>
        </is>
      </c>
    </row>
    <row r="98">
      <c r="A98" t="inlineStr">
        <is>
          <t>212197</t>
        </is>
      </c>
      <c r="B98" t="inlineStr">
        <is>
          <t>Arcos</t>
        </is>
      </c>
      <c r="C98" t="inlineStr">
        <is>
          <t>SECRETARIA DE ESTADO DA FAZENDA</t>
        </is>
      </c>
      <c r="D98" t="inlineStr">
        <is>
          <t>SEFAZ</t>
        </is>
      </c>
      <c r="E98" t="inlineStr">
        <is>
          <t>22/84</t>
        </is>
      </c>
      <c r="F98" t="inlineStr">
        <is>
          <t>Endividamento</t>
        </is>
      </c>
      <c r="G98" t="inlineStr">
        <is>
          <t>Endividamento Geral</t>
        </is>
      </c>
      <c r="H98" t="n">
        <v>3381.49</v>
      </c>
      <c r="I98" t="inlineStr">
        <is>
          <t>False</t>
        </is>
      </c>
      <c r="J98" t="n">
        <v/>
      </c>
      <c r="K98" t="n">
        <v/>
      </c>
      <c r="L98" s="550" t="n">
        <v>46717</v>
      </c>
      <c r="M98" s="550" t="n">
        <v>46751</v>
      </c>
      <c r="N98" t="n">
        <v>3381.49</v>
      </c>
      <c r="Q98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98" t="inlineStr">
        <is>
          <t>12/2027</t>
        </is>
      </c>
    </row>
    <row r="99">
      <c r="A99" t="inlineStr">
        <is>
          <t>212196</t>
        </is>
      </c>
      <c r="B99" t="inlineStr">
        <is>
          <t>Arcos</t>
        </is>
      </c>
      <c r="C99" t="inlineStr">
        <is>
          <t>SECRETARIA DE ESTADO DA FAZENDA</t>
        </is>
      </c>
      <c r="D99" t="inlineStr">
        <is>
          <t>SEFAZ</t>
        </is>
      </c>
      <c r="E99" t="inlineStr">
        <is>
          <t>21/84</t>
        </is>
      </c>
      <c r="F99" t="inlineStr">
        <is>
          <t>Endividamento</t>
        </is>
      </c>
      <c r="G99" t="inlineStr">
        <is>
          <t>Endividamento Geral</t>
        </is>
      </c>
      <c r="H99" t="n">
        <v>3381.49</v>
      </c>
      <c r="I99" t="inlineStr">
        <is>
          <t>False</t>
        </is>
      </c>
      <c r="J99" t="n">
        <v/>
      </c>
      <c r="K99" t="n">
        <v/>
      </c>
      <c r="L99" s="550" t="n">
        <v>46686</v>
      </c>
      <c r="M99" s="550" t="n">
        <v>46721</v>
      </c>
      <c r="N99" t="n">
        <v>3381.49</v>
      </c>
      <c r="Q99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99" t="inlineStr">
        <is>
          <t>11/2027</t>
        </is>
      </c>
    </row>
    <row r="100">
      <c r="A100" t="inlineStr">
        <is>
          <t>212195</t>
        </is>
      </c>
      <c r="B100" t="inlineStr">
        <is>
          <t>Arcos</t>
        </is>
      </c>
      <c r="C100" t="inlineStr">
        <is>
          <t>SECRETARIA DE ESTADO DA FAZENDA</t>
        </is>
      </c>
      <c r="D100" t="inlineStr">
        <is>
          <t>SEFAZ</t>
        </is>
      </c>
      <c r="E100" t="inlineStr">
        <is>
          <t>20/84</t>
        </is>
      </c>
      <c r="F100" t="inlineStr">
        <is>
          <t>Endividamento</t>
        </is>
      </c>
      <c r="G100" t="inlineStr">
        <is>
          <t>Endividamento Geral</t>
        </is>
      </c>
      <c r="H100" t="n">
        <v>3381.49</v>
      </c>
      <c r="I100" t="inlineStr">
        <is>
          <t>False</t>
        </is>
      </c>
      <c r="J100" t="n">
        <v/>
      </c>
      <c r="K100" t="n">
        <v/>
      </c>
      <c r="L100" s="550" t="n">
        <v>46656</v>
      </c>
      <c r="M100" s="550" t="n">
        <v>46690</v>
      </c>
      <c r="N100" t="n">
        <v>3381.49</v>
      </c>
      <c r="Q100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100" t="inlineStr">
        <is>
          <t>10/2027</t>
        </is>
      </c>
    </row>
    <row r="101">
      <c r="A101" t="inlineStr">
        <is>
          <t>212194</t>
        </is>
      </c>
      <c r="B101" t="inlineStr">
        <is>
          <t>Arcos</t>
        </is>
      </c>
      <c r="C101" t="inlineStr">
        <is>
          <t>SECRETARIA DE ESTADO DA FAZENDA</t>
        </is>
      </c>
      <c r="D101" t="inlineStr">
        <is>
          <t>SEFAZ</t>
        </is>
      </c>
      <c r="E101" t="inlineStr">
        <is>
          <t>19/84</t>
        </is>
      </c>
      <c r="F101" t="inlineStr">
        <is>
          <t>Endividamento</t>
        </is>
      </c>
      <c r="G101" t="inlineStr">
        <is>
          <t>Endividamento Geral</t>
        </is>
      </c>
      <c r="H101" t="n">
        <v>3381.49</v>
      </c>
      <c r="I101" t="inlineStr">
        <is>
          <t>False</t>
        </is>
      </c>
      <c r="J101" t="n">
        <v/>
      </c>
      <c r="K101" t="n">
        <v/>
      </c>
      <c r="L101" s="550" t="n">
        <v>46625</v>
      </c>
      <c r="M101" s="550" t="n">
        <v>46660</v>
      </c>
      <c r="N101" t="n">
        <v>3381.49</v>
      </c>
      <c r="Q101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101" t="inlineStr">
        <is>
          <t>09/2027</t>
        </is>
      </c>
    </row>
    <row r="102">
      <c r="A102" t="inlineStr">
        <is>
          <t>212193</t>
        </is>
      </c>
      <c r="B102" t="inlineStr">
        <is>
          <t>Arcos</t>
        </is>
      </c>
      <c r="C102" t="inlineStr">
        <is>
          <t>SECRETARIA DE ESTADO DA FAZENDA</t>
        </is>
      </c>
      <c r="D102" t="inlineStr">
        <is>
          <t>SEFAZ</t>
        </is>
      </c>
      <c r="E102" t="inlineStr">
        <is>
          <t>18/84</t>
        </is>
      </c>
      <c r="F102" t="inlineStr">
        <is>
          <t>Endividamento</t>
        </is>
      </c>
      <c r="G102" t="inlineStr">
        <is>
          <t>Endividamento Geral</t>
        </is>
      </c>
      <c r="H102" t="n">
        <v>3381.49</v>
      </c>
      <c r="I102" t="inlineStr">
        <is>
          <t>False</t>
        </is>
      </c>
      <c r="J102" t="n">
        <v/>
      </c>
      <c r="K102" t="n">
        <v/>
      </c>
      <c r="L102" s="550" t="n">
        <v>46594</v>
      </c>
      <c r="M102" s="550" t="n">
        <v>46629</v>
      </c>
      <c r="N102" t="n">
        <v>3381.49</v>
      </c>
      <c r="Q102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102" t="inlineStr">
        <is>
          <t>08/2027</t>
        </is>
      </c>
    </row>
    <row r="103">
      <c r="A103" t="inlineStr">
        <is>
          <t>212192</t>
        </is>
      </c>
      <c r="B103" t="inlineStr">
        <is>
          <t>Arcos</t>
        </is>
      </c>
      <c r="C103" t="inlineStr">
        <is>
          <t>SECRETARIA DE ESTADO DA FAZENDA</t>
        </is>
      </c>
      <c r="D103" t="inlineStr">
        <is>
          <t>SEFAZ</t>
        </is>
      </c>
      <c r="E103" t="inlineStr">
        <is>
          <t>17/84</t>
        </is>
      </c>
      <c r="F103" t="inlineStr">
        <is>
          <t>Endividamento</t>
        </is>
      </c>
      <c r="G103" t="inlineStr">
        <is>
          <t>Endividamento Geral</t>
        </is>
      </c>
      <c r="H103" t="n">
        <v>3381.49</v>
      </c>
      <c r="I103" t="inlineStr">
        <is>
          <t>False</t>
        </is>
      </c>
      <c r="J103" t="n">
        <v/>
      </c>
      <c r="K103" t="n">
        <v/>
      </c>
      <c r="L103" s="550" t="n">
        <v>46564</v>
      </c>
      <c r="M103" s="550" t="n">
        <v>46598</v>
      </c>
      <c r="N103" t="n">
        <v>3381.49</v>
      </c>
      <c r="Q103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103" t="inlineStr">
        <is>
          <t>07/2027</t>
        </is>
      </c>
    </row>
    <row r="104">
      <c r="A104" t="inlineStr">
        <is>
          <t>212191</t>
        </is>
      </c>
      <c r="B104" t="inlineStr">
        <is>
          <t>Arcos</t>
        </is>
      </c>
      <c r="C104" t="inlineStr">
        <is>
          <t>SECRETARIA DE ESTADO DA FAZENDA</t>
        </is>
      </c>
      <c r="D104" t="inlineStr">
        <is>
          <t>SEFAZ</t>
        </is>
      </c>
      <c r="E104" t="inlineStr">
        <is>
          <t>16/84</t>
        </is>
      </c>
      <c r="F104" t="inlineStr">
        <is>
          <t>Endividamento</t>
        </is>
      </c>
      <c r="G104" t="inlineStr">
        <is>
          <t>Endividamento Geral</t>
        </is>
      </c>
      <c r="H104" t="n">
        <v>3381.49</v>
      </c>
      <c r="I104" t="inlineStr">
        <is>
          <t>False</t>
        </is>
      </c>
      <c r="J104" t="n">
        <v/>
      </c>
      <c r="K104" t="n">
        <v/>
      </c>
      <c r="L104" s="550" t="n">
        <v>46533</v>
      </c>
      <c r="M104" s="550" t="n">
        <v>46568</v>
      </c>
      <c r="N104" t="n">
        <v>3381.49</v>
      </c>
      <c r="Q104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104" t="inlineStr">
        <is>
          <t>06/2027</t>
        </is>
      </c>
    </row>
    <row r="105">
      <c r="A105" t="inlineStr">
        <is>
          <t>212190</t>
        </is>
      </c>
      <c r="B105" t="inlineStr">
        <is>
          <t>Arcos</t>
        </is>
      </c>
      <c r="C105" t="inlineStr">
        <is>
          <t>SECRETARIA DE ESTADO DA FAZENDA</t>
        </is>
      </c>
      <c r="D105" t="inlineStr">
        <is>
          <t>SEFAZ</t>
        </is>
      </c>
      <c r="E105" t="inlineStr">
        <is>
          <t>15/84</t>
        </is>
      </c>
      <c r="F105" t="inlineStr">
        <is>
          <t>Endividamento</t>
        </is>
      </c>
      <c r="G105" t="inlineStr">
        <is>
          <t>Endividamento Geral</t>
        </is>
      </c>
      <c r="H105" t="n">
        <v>3381.49</v>
      </c>
      <c r="I105" t="inlineStr">
        <is>
          <t>False</t>
        </is>
      </c>
      <c r="J105" t="n">
        <v/>
      </c>
      <c r="K105" t="n">
        <v/>
      </c>
      <c r="L105" s="550" t="n">
        <v>46503</v>
      </c>
      <c r="M105" s="550" t="n">
        <v>46537</v>
      </c>
      <c r="N105" t="n">
        <v>3381.49</v>
      </c>
      <c r="Q105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105" t="inlineStr">
        <is>
          <t>05/2027</t>
        </is>
      </c>
    </row>
    <row r="106">
      <c r="A106" t="inlineStr">
        <is>
          <t>212189</t>
        </is>
      </c>
      <c r="B106" t="inlineStr">
        <is>
          <t>Arcos</t>
        </is>
      </c>
      <c r="C106" t="inlineStr">
        <is>
          <t>SECRETARIA DE ESTADO DA FAZENDA</t>
        </is>
      </c>
      <c r="D106" t="inlineStr">
        <is>
          <t>SEFAZ</t>
        </is>
      </c>
      <c r="E106" t="inlineStr">
        <is>
          <t>14/84</t>
        </is>
      </c>
      <c r="F106" t="inlineStr">
        <is>
          <t>Endividamento</t>
        </is>
      </c>
      <c r="G106" t="inlineStr">
        <is>
          <t>Endividamento Geral</t>
        </is>
      </c>
      <c r="H106" t="n">
        <v>3381.49</v>
      </c>
      <c r="I106" t="inlineStr">
        <is>
          <t>False</t>
        </is>
      </c>
      <c r="J106" t="n">
        <v/>
      </c>
      <c r="K106" t="n">
        <v/>
      </c>
      <c r="L106" s="550" t="n">
        <v>46472</v>
      </c>
      <c r="M106" s="550" t="n">
        <v>46507</v>
      </c>
      <c r="N106" t="n">
        <v>3381.49</v>
      </c>
      <c r="Q106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106" t="inlineStr">
        <is>
          <t>04/2027</t>
        </is>
      </c>
    </row>
    <row r="107">
      <c r="A107" t="inlineStr">
        <is>
          <t>212188</t>
        </is>
      </c>
      <c r="B107" t="inlineStr">
        <is>
          <t>Arcos</t>
        </is>
      </c>
      <c r="C107" t="inlineStr">
        <is>
          <t>SECRETARIA DE ESTADO DA FAZENDA</t>
        </is>
      </c>
      <c r="D107" t="inlineStr">
        <is>
          <t>SEFAZ</t>
        </is>
      </c>
      <c r="E107" t="inlineStr">
        <is>
          <t>13/84</t>
        </is>
      </c>
      <c r="F107" t="inlineStr">
        <is>
          <t>Endividamento</t>
        </is>
      </c>
      <c r="G107" t="inlineStr">
        <is>
          <t>Endividamento Geral</t>
        </is>
      </c>
      <c r="H107" t="n">
        <v>3381.49</v>
      </c>
      <c r="I107" t="inlineStr">
        <is>
          <t>False</t>
        </is>
      </c>
      <c r="J107" t="n">
        <v/>
      </c>
      <c r="K107" t="n">
        <v/>
      </c>
      <c r="L107" s="550" t="n">
        <v>46444</v>
      </c>
      <c r="M107" s="550" t="n">
        <v>46476</v>
      </c>
      <c r="N107" t="n">
        <v>3381.49</v>
      </c>
      <c r="Q107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107" t="inlineStr">
        <is>
          <t>03/2027</t>
        </is>
      </c>
    </row>
    <row r="108">
      <c r="A108" t="inlineStr">
        <is>
          <t>212187</t>
        </is>
      </c>
      <c r="B108" t="inlineStr">
        <is>
          <t>Arcos</t>
        </is>
      </c>
      <c r="C108" t="inlineStr">
        <is>
          <t>SECRETARIA DE ESTADO DA FAZENDA</t>
        </is>
      </c>
      <c r="D108" t="inlineStr">
        <is>
          <t>SEFAZ</t>
        </is>
      </c>
      <c r="E108" t="inlineStr">
        <is>
          <t>12/84</t>
        </is>
      </c>
      <c r="F108" t="inlineStr">
        <is>
          <t>Endividamento</t>
        </is>
      </c>
      <c r="G108" t="inlineStr">
        <is>
          <t>Endividamento Geral</t>
        </is>
      </c>
      <c r="H108" t="n">
        <v>3381.49</v>
      </c>
      <c r="I108" t="inlineStr">
        <is>
          <t>False</t>
        </is>
      </c>
      <c r="J108" t="n">
        <v/>
      </c>
      <c r="K108" t="n">
        <v/>
      </c>
      <c r="L108" s="550" t="n">
        <v>46413</v>
      </c>
      <c r="M108" s="550" t="n">
        <v>46446</v>
      </c>
      <c r="N108" t="n">
        <v>3381.49</v>
      </c>
      <c r="Q108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108" t="inlineStr">
        <is>
          <t>02/2027</t>
        </is>
      </c>
    </row>
    <row r="109">
      <c r="A109" t="inlineStr">
        <is>
          <t>212186</t>
        </is>
      </c>
      <c r="B109" t="inlineStr">
        <is>
          <t>Arcos</t>
        </is>
      </c>
      <c r="C109" t="inlineStr">
        <is>
          <t>SECRETARIA DE ESTADO DA FAZENDA</t>
        </is>
      </c>
      <c r="D109" t="inlineStr">
        <is>
          <t>SEFAZ</t>
        </is>
      </c>
      <c r="E109" t="inlineStr">
        <is>
          <t>11/84</t>
        </is>
      </c>
      <c r="F109" t="inlineStr">
        <is>
          <t>Endividamento</t>
        </is>
      </c>
      <c r="G109" t="inlineStr">
        <is>
          <t>Endividamento Geral</t>
        </is>
      </c>
      <c r="H109" t="n">
        <v>3381.49</v>
      </c>
      <c r="I109" t="inlineStr">
        <is>
          <t>False</t>
        </is>
      </c>
      <c r="J109" t="n">
        <v/>
      </c>
      <c r="K109" t="n">
        <v/>
      </c>
      <c r="L109" s="550" t="n">
        <v>46382</v>
      </c>
      <c r="M109" s="550" t="n">
        <v>46417</v>
      </c>
      <c r="N109" t="n">
        <v>3381.49</v>
      </c>
      <c r="Q109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109" t="inlineStr">
        <is>
          <t>01/2027</t>
        </is>
      </c>
    </row>
    <row r="110">
      <c r="A110" t="inlineStr">
        <is>
          <t>212185</t>
        </is>
      </c>
      <c r="B110" t="inlineStr">
        <is>
          <t>Arcos</t>
        </is>
      </c>
      <c r="C110" t="inlineStr">
        <is>
          <t>SECRETARIA DE ESTADO DA FAZENDA</t>
        </is>
      </c>
      <c r="D110" t="inlineStr">
        <is>
          <t>SEFAZ</t>
        </is>
      </c>
      <c r="E110" t="inlineStr">
        <is>
          <t>10/84</t>
        </is>
      </c>
      <c r="F110" t="inlineStr">
        <is>
          <t>Endividamento</t>
        </is>
      </c>
      <c r="G110" t="inlineStr">
        <is>
          <t>Endividamento Geral</t>
        </is>
      </c>
      <c r="H110" t="n">
        <v>3381.49</v>
      </c>
      <c r="I110" t="inlineStr">
        <is>
          <t>False</t>
        </is>
      </c>
      <c r="J110" t="n">
        <v/>
      </c>
      <c r="K110" t="n">
        <v/>
      </c>
      <c r="L110" s="550" t="n">
        <v>46352</v>
      </c>
      <c r="M110" s="550" t="n">
        <v>46386</v>
      </c>
      <c r="N110" t="n">
        <v>3381.49</v>
      </c>
      <c r="Q110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110" t="inlineStr">
        <is>
          <t>12/2026</t>
        </is>
      </c>
    </row>
    <row r="111">
      <c r="A111" t="inlineStr">
        <is>
          <t>212184</t>
        </is>
      </c>
      <c r="B111" t="inlineStr">
        <is>
          <t>Arcos</t>
        </is>
      </c>
      <c r="C111" t="inlineStr">
        <is>
          <t>SECRETARIA DE ESTADO DA FAZENDA</t>
        </is>
      </c>
      <c r="D111" t="inlineStr">
        <is>
          <t>SEFAZ</t>
        </is>
      </c>
      <c r="E111" t="inlineStr">
        <is>
          <t>9/84</t>
        </is>
      </c>
      <c r="F111" t="inlineStr">
        <is>
          <t>Endividamento</t>
        </is>
      </c>
      <c r="G111" t="inlineStr">
        <is>
          <t>Endividamento Geral</t>
        </is>
      </c>
      <c r="H111" t="n">
        <v>3381.49</v>
      </c>
      <c r="I111" t="inlineStr">
        <is>
          <t>False</t>
        </is>
      </c>
      <c r="J111" t="n">
        <v/>
      </c>
      <c r="K111" t="n">
        <v/>
      </c>
      <c r="L111" s="550" t="n">
        <v>46321</v>
      </c>
      <c r="M111" s="550" t="n">
        <v>46356</v>
      </c>
      <c r="N111" t="n">
        <v>3381.49</v>
      </c>
      <c r="Q111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111" t="inlineStr">
        <is>
          <t>11/2026</t>
        </is>
      </c>
    </row>
    <row r="112">
      <c r="A112" t="inlineStr">
        <is>
          <t>212183</t>
        </is>
      </c>
      <c r="B112" t="inlineStr">
        <is>
          <t>Arcos</t>
        </is>
      </c>
      <c r="C112" t="inlineStr">
        <is>
          <t>SECRETARIA DE ESTADO DA FAZENDA</t>
        </is>
      </c>
      <c r="D112" t="inlineStr">
        <is>
          <t>SEFAZ</t>
        </is>
      </c>
      <c r="E112" t="inlineStr">
        <is>
          <t>8/84</t>
        </is>
      </c>
      <c r="F112" t="inlineStr">
        <is>
          <t>Endividamento</t>
        </is>
      </c>
      <c r="G112" t="inlineStr">
        <is>
          <t>Endividamento Geral</t>
        </is>
      </c>
      <c r="H112" t="n">
        <v>3381.49</v>
      </c>
      <c r="I112" t="inlineStr">
        <is>
          <t>False</t>
        </is>
      </c>
      <c r="J112" t="n">
        <v/>
      </c>
      <c r="K112" t="n">
        <v/>
      </c>
      <c r="L112" s="550" t="n">
        <v>46291</v>
      </c>
      <c r="M112" s="550" t="n">
        <v>46325</v>
      </c>
      <c r="N112" t="n">
        <v>3381.49</v>
      </c>
      <c r="Q112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112" t="inlineStr">
        <is>
          <t>10/2026</t>
        </is>
      </c>
    </row>
    <row r="113">
      <c r="A113" t="inlineStr">
        <is>
          <t>212182</t>
        </is>
      </c>
      <c r="B113" t="inlineStr">
        <is>
          <t>Arcos</t>
        </is>
      </c>
      <c r="C113" t="inlineStr">
        <is>
          <t>SECRETARIA DE ESTADO DA FAZENDA</t>
        </is>
      </c>
      <c r="D113" t="inlineStr">
        <is>
          <t>SEFAZ</t>
        </is>
      </c>
      <c r="E113" t="inlineStr">
        <is>
          <t>7/84</t>
        </is>
      </c>
      <c r="F113" t="inlineStr">
        <is>
          <t>Endividamento</t>
        </is>
      </c>
      <c r="G113" t="inlineStr">
        <is>
          <t>Endividamento Geral</t>
        </is>
      </c>
      <c r="H113" t="n">
        <v>3381.49</v>
      </c>
      <c r="I113" t="inlineStr">
        <is>
          <t>False</t>
        </is>
      </c>
      <c r="J113" t="n">
        <v/>
      </c>
      <c r="K113" t="n">
        <v/>
      </c>
      <c r="L113" s="550" t="n">
        <v>46260</v>
      </c>
      <c r="M113" s="550" t="n">
        <v>46295</v>
      </c>
      <c r="N113" t="n">
        <v>3381.49</v>
      </c>
      <c r="Q113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113" t="inlineStr">
        <is>
          <t>09/2026</t>
        </is>
      </c>
    </row>
    <row r="114">
      <c r="A114" t="inlineStr">
        <is>
          <t>212181</t>
        </is>
      </c>
      <c r="B114" t="inlineStr">
        <is>
          <t>Arcos</t>
        </is>
      </c>
      <c r="C114" t="inlineStr">
        <is>
          <t>SECRETARIA DE ESTADO DA FAZENDA</t>
        </is>
      </c>
      <c r="D114" t="inlineStr">
        <is>
          <t>SEFAZ</t>
        </is>
      </c>
      <c r="E114" t="inlineStr">
        <is>
          <t>6/84</t>
        </is>
      </c>
      <c r="F114" t="inlineStr">
        <is>
          <t>Endividamento</t>
        </is>
      </c>
      <c r="G114" t="inlineStr">
        <is>
          <t>Endividamento Geral</t>
        </is>
      </c>
      <c r="H114" t="n">
        <v>3381.49</v>
      </c>
      <c r="I114" t="inlineStr">
        <is>
          <t>False</t>
        </is>
      </c>
      <c r="J114" t="n">
        <v/>
      </c>
      <c r="K114" t="n">
        <v/>
      </c>
      <c r="L114" s="550" t="n">
        <v>46229</v>
      </c>
      <c r="M114" s="550" t="n">
        <v>46264</v>
      </c>
      <c r="N114" t="n">
        <v>3381.49</v>
      </c>
      <c r="Q114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114" t="inlineStr">
        <is>
          <t>08/2026</t>
        </is>
      </c>
    </row>
    <row r="115">
      <c r="A115" t="inlineStr">
        <is>
          <t>212180</t>
        </is>
      </c>
      <c r="B115" t="inlineStr">
        <is>
          <t>Arcos</t>
        </is>
      </c>
      <c r="C115" t="inlineStr">
        <is>
          <t>SECRETARIA DE ESTADO DA FAZENDA</t>
        </is>
      </c>
      <c r="D115" t="inlineStr">
        <is>
          <t>SEFAZ</t>
        </is>
      </c>
      <c r="E115" t="inlineStr">
        <is>
          <t>5/84</t>
        </is>
      </c>
      <c r="F115" t="inlineStr">
        <is>
          <t>Endividamento</t>
        </is>
      </c>
      <c r="G115" t="inlineStr">
        <is>
          <t>Endividamento Geral</t>
        </is>
      </c>
      <c r="H115" t="n">
        <v>3381.49</v>
      </c>
      <c r="I115" t="inlineStr">
        <is>
          <t>False</t>
        </is>
      </c>
      <c r="J115" t="n">
        <v/>
      </c>
      <c r="K115" t="n">
        <v/>
      </c>
      <c r="L115" s="550" t="n">
        <v>46199</v>
      </c>
      <c r="M115" s="550" t="n">
        <v>46233</v>
      </c>
      <c r="N115" t="n">
        <v>3381.49</v>
      </c>
      <c r="Q115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115" t="inlineStr">
        <is>
          <t>07/2026</t>
        </is>
      </c>
    </row>
    <row r="116">
      <c r="A116" t="inlineStr">
        <is>
          <t>212179</t>
        </is>
      </c>
      <c r="B116" t="inlineStr">
        <is>
          <t>Arcos</t>
        </is>
      </c>
      <c r="C116" t="inlineStr">
        <is>
          <t>SECRETARIA DE ESTADO DA FAZENDA</t>
        </is>
      </c>
      <c r="D116" t="inlineStr">
        <is>
          <t>SEFAZ</t>
        </is>
      </c>
      <c r="E116" t="inlineStr">
        <is>
          <t>4/84</t>
        </is>
      </c>
      <c r="F116" t="inlineStr">
        <is>
          <t>Endividamento</t>
        </is>
      </c>
      <c r="G116" t="inlineStr">
        <is>
          <t>Endividamento Geral</t>
        </is>
      </c>
      <c r="H116" t="n">
        <v>3381.49</v>
      </c>
      <c r="I116" t="inlineStr">
        <is>
          <t>False</t>
        </is>
      </c>
      <c r="J116" t="n">
        <v/>
      </c>
      <c r="K116" t="n">
        <v/>
      </c>
      <c r="L116" s="550" t="n">
        <v>46168</v>
      </c>
      <c r="M116" s="550" t="n">
        <v>46203</v>
      </c>
      <c r="N116" t="n">
        <v>3381.49</v>
      </c>
      <c r="Q116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116" t="inlineStr">
        <is>
          <t>06/2026</t>
        </is>
      </c>
    </row>
    <row r="117">
      <c r="A117" t="inlineStr">
        <is>
          <t>212178</t>
        </is>
      </c>
      <c r="B117" t="inlineStr">
        <is>
          <t>Arcos</t>
        </is>
      </c>
      <c r="C117" t="inlineStr">
        <is>
          <t>SECRETARIA DE ESTADO DA FAZENDA</t>
        </is>
      </c>
      <c r="D117" t="inlineStr">
        <is>
          <t>SEFAZ</t>
        </is>
      </c>
      <c r="E117" t="inlineStr">
        <is>
          <t>3/84</t>
        </is>
      </c>
      <c r="F117" t="inlineStr">
        <is>
          <t>Endividamento</t>
        </is>
      </c>
      <c r="G117" t="inlineStr">
        <is>
          <t>Endividamento Geral</t>
        </is>
      </c>
      <c r="H117" t="n">
        <v>3493.07</v>
      </c>
      <c r="I117" t="inlineStr">
        <is>
          <t>False</t>
        </is>
      </c>
      <c r="J117" t="n">
        <v/>
      </c>
      <c r="K117" t="n">
        <v/>
      </c>
      <c r="L117" s="550" t="n">
        <v>46138</v>
      </c>
      <c r="M117" s="550" t="n">
        <v>46171</v>
      </c>
      <c r="N117" t="n">
        <v>3493.07</v>
      </c>
      <c r="O117" t="inlineStr">
        <is>
          <t>Pago</t>
        </is>
      </c>
      <c r="P117" s="550" t="n">
        <v>46169</v>
      </c>
      <c r="Q117" t="inlineStr">
        <is>
          <t xml:space="preserve">  TERMO DE ACEITE DO PTE Nº 70217056-5 / CRÉDITOS INSCRITOS EM DÍVIDA ATIVA INCLUÍDOS NA PRESENTE TRANSAÇÃO - CDAs 1341221333 / 1340533679 / 1343626619 / 1340744859 / 1341923943 - ICMS Declarado</t>
        </is>
      </c>
      <c r="R117" t="inlineStr">
        <is>
          <t>05/2026</t>
        </is>
      </c>
      <c r="S117" t="inlineStr">
        <is>
          <t>05/2026</t>
        </is>
      </c>
    </row>
    <row r="118">
      <c r="A118" t="inlineStr">
        <is>
          <t>212177</t>
        </is>
      </c>
      <c r="B118" t="inlineStr">
        <is>
          <t>Arcos</t>
        </is>
      </c>
      <c r="C118" t="inlineStr">
        <is>
          <t>SECRETARIA DE ESTADO DA FAZENDA</t>
        </is>
      </c>
      <c r="D118" t="inlineStr">
        <is>
          <t>SEFAZ</t>
        </is>
      </c>
      <c r="E118" t="inlineStr">
        <is>
          <t>2/84</t>
        </is>
      </c>
      <c r="F118" t="inlineStr">
        <is>
          <t>Endividamento</t>
        </is>
      </c>
      <c r="G118" t="inlineStr">
        <is>
          <t>Endividamento Geral</t>
        </is>
      </c>
      <c r="H118" t="n">
        <v>3456.21</v>
      </c>
      <c r="I118" t="inlineStr">
        <is>
          <t>False</t>
        </is>
      </c>
      <c r="J118" t="n">
        <v/>
      </c>
      <c r="K118" t="n">
        <v/>
      </c>
      <c r="L118" s="550" t="n">
        <v>46107</v>
      </c>
      <c r="M118" s="550" t="n">
        <v>46142</v>
      </c>
      <c r="N118" t="n">
        <v>3456.21</v>
      </c>
      <c r="O118" t="inlineStr">
        <is>
          <t>Pago</t>
        </is>
      </c>
      <c r="P118" s="550" t="n">
        <v>46142</v>
      </c>
      <c r="Q118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118" t="inlineStr">
        <is>
          <t>04/2026</t>
        </is>
      </c>
      <c r="S118" t="inlineStr">
        <is>
          <t>04/2026</t>
        </is>
      </c>
    </row>
    <row r="119">
      <c r="A119" t="inlineStr">
        <is>
          <t>212176</t>
        </is>
      </c>
      <c r="B119" t="inlineStr">
        <is>
          <t>Arcos</t>
        </is>
      </c>
      <c r="C119" t="inlineStr">
        <is>
          <t>SECRETARIA DE ESTADO DA FAZENDA</t>
        </is>
      </c>
      <c r="D119" t="inlineStr">
        <is>
          <t>SEFAZ</t>
        </is>
      </c>
      <c r="E119" t="inlineStr">
        <is>
          <t>1/84 ADESÃO</t>
        </is>
      </c>
      <c r="F119" t="inlineStr">
        <is>
          <t>Endividamento</t>
        </is>
      </c>
      <c r="G119" t="inlineStr">
        <is>
          <t>Endividamento Geral</t>
        </is>
      </c>
      <c r="H119" t="n">
        <v>3415.29</v>
      </c>
      <c r="I119" t="inlineStr">
        <is>
          <t>False</t>
        </is>
      </c>
      <c r="J119" t="n">
        <v/>
      </c>
      <c r="K119" t="n">
        <v/>
      </c>
      <c r="L119" s="550" t="n">
        <v>46079</v>
      </c>
      <c r="M119" s="550" t="n">
        <v>46106</v>
      </c>
      <c r="N119" t="n">
        <v>3415.29</v>
      </c>
      <c r="O119" t="inlineStr">
        <is>
          <t>Pago</t>
        </is>
      </c>
      <c r="P119" s="550" t="n">
        <v>46104</v>
      </c>
      <c r="Q119" t="inlineStr">
        <is>
          <t xml:space="preserve"> TERMO DE ACEITE DO PTE Nº 70217056-5 / CRÉDITOS INSCRITOS EM DÍVIDA ATIVA INCLUÍDOS NA PRESENTE TRANSAÇÃO - CDAs 1341221333 / 1340533679 / 1343626619 / 1340744859 / 1341923943 - ICMS Declarado</t>
        </is>
      </c>
      <c r="R119" t="inlineStr">
        <is>
          <t>03/2026</t>
        </is>
      </c>
      <c r="S119" t="inlineStr">
        <is>
          <t>03/2026</t>
        </is>
      </c>
    </row>
    <row r="120">
      <c r="A120" t="inlineStr">
        <is>
          <t>177905</t>
        </is>
      </c>
      <c r="B120" t="inlineStr">
        <is>
          <t>Arcos</t>
        </is>
      </c>
      <c r="C120" t="inlineStr">
        <is>
          <t xml:space="preserve">MINISTERIO DA FAZENDA </t>
        </is>
      </c>
      <c r="D120" t="inlineStr">
        <is>
          <t>MINISTERIO DA FAZENDA</t>
        </is>
      </c>
      <c r="E120" t="inlineStr">
        <is>
          <t>60/60</t>
        </is>
      </c>
      <c r="F120" t="inlineStr">
        <is>
          <t>Endividamento</t>
        </is>
      </c>
      <c r="G120" t="inlineStr">
        <is>
          <t>Endividamento Geral</t>
        </is>
      </c>
      <c r="H120" t="n">
        <v>8566.18</v>
      </c>
      <c r="I120" t="inlineStr">
        <is>
          <t>False</t>
        </is>
      </c>
      <c r="J120" t="n">
        <v/>
      </c>
      <c r="K120" t="n">
        <v/>
      </c>
      <c r="L120" s="550" t="n">
        <v>47601</v>
      </c>
      <c r="M120" s="550" t="n">
        <v>47784</v>
      </c>
      <c r="N120" t="n">
        <v>8566.18</v>
      </c>
      <c r="Q120" t="inlineStr">
        <is>
          <t>PARCELAMENTO 014247772 - IRPJ E CSLL RELATIVOS AO 3º E 4º TRI DE 2022</t>
        </is>
      </c>
      <c r="R120" t="inlineStr">
        <is>
          <t>10/2030</t>
        </is>
      </c>
    </row>
    <row r="121">
      <c r="A121" t="inlineStr">
        <is>
          <t>177904</t>
        </is>
      </c>
      <c r="B121" t="inlineStr">
        <is>
          <t>Arcos</t>
        </is>
      </c>
      <c r="C121" t="inlineStr">
        <is>
          <t xml:space="preserve">MINISTERIO DA FAZENDA </t>
        </is>
      </c>
      <c r="D121" t="inlineStr">
        <is>
          <t>MINISTERIO DA FAZENDA</t>
        </is>
      </c>
      <c r="E121" t="inlineStr">
        <is>
          <t>59/60</t>
        </is>
      </c>
      <c r="F121" t="inlineStr">
        <is>
          <t>Endividamento</t>
        </is>
      </c>
      <c r="G121" t="inlineStr">
        <is>
          <t>Endividamento Geral</t>
        </is>
      </c>
      <c r="H121" t="n">
        <v>8566.18</v>
      </c>
      <c r="I121" t="inlineStr">
        <is>
          <t>False</t>
        </is>
      </c>
      <c r="J121" t="n">
        <v/>
      </c>
      <c r="K121" t="n">
        <v/>
      </c>
      <c r="L121" s="550" t="n">
        <v>47570</v>
      </c>
      <c r="M121" s="550" t="n">
        <v>47754</v>
      </c>
      <c r="N121" t="n">
        <v>8566.18</v>
      </c>
      <c r="Q121" t="inlineStr">
        <is>
          <t>PARCELAMENTO 014247772 - IRPJ E CSLL RELATIVOS AO 3º E 4º TRI DE 2022</t>
        </is>
      </c>
      <c r="R121" t="inlineStr">
        <is>
          <t>09/2030</t>
        </is>
      </c>
    </row>
    <row r="122">
      <c r="A122" t="inlineStr">
        <is>
          <t>177903</t>
        </is>
      </c>
      <c r="B122" t="inlineStr">
        <is>
          <t>Arcos</t>
        </is>
      </c>
      <c r="C122" t="inlineStr">
        <is>
          <t xml:space="preserve">MINISTERIO DA FAZENDA </t>
        </is>
      </c>
      <c r="D122" t="inlineStr">
        <is>
          <t>MINISTERIO DA FAZENDA</t>
        </is>
      </c>
      <c r="E122" t="inlineStr">
        <is>
          <t>58/60</t>
        </is>
      </c>
      <c r="F122" t="inlineStr">
        <is>
          <t>Endividamento</t>
        </is>
      </c>
      <c r="G122" t="inlineStr">
        <is>
          <t>Endividamento Geral</t>
        </is>
      </c>
      <c r="H122" t="n">
        <v>8566.18</v>
      </c>
      <c r="I122" t="inlineStr">
        <is>
          <t>False</t>
        </is>
      </c>
      <c r="J122" t="n">
        <v/>
      </c>
      <c r="K122" t="n">
        <v/>
      </c>
      <c r="L122" s="550" t="n">
        <v>47542</v>
      </c>
      <c r="M122" s="550" t="n">
        <v>47723</v>
      </c>
      <c r="N122" t="n">
        <v>8566.18</v>
      </c>
      <c r="Q122" t="inlineStr">
        <is>
          <t>PARCELAMENTO 014247772 - IRPJ E CSLL RELATIVOS AO 3º E 4º TRI DE 2022</t>
        </is>
      </c>
      <c r="R122" t="inlineStr">
        <is>
          <t>08/2030</t>
        </is>
      </c>
    </row>
    <row r="123">
      <c r="A123" t="inlineStr">
        <is>
          <t>177902</t>
        </is>
      </c>
      <c r="B123" t="inlineStr">
        <is>
          <t>Arcos</t>
        </is>
      </c>
      <c r="C123" t="inlineStr">
        <is>
          <t xml:space="preserve">MINISTERIO DA FAZENDA </t>
        </is>
      </c>
      <c r="D123" t="inlineStr">
        <is>
          <t>MINISTERIO DA FAZENDA</t>
        </is>
      </c>
      <c r="E123" t="inlineStr">
        <is>
          <t>57/60</t>
        </is>
      </c>
      <c r="F123" t="inlineStr">
        <is>
          <t>Endividamento</t>
        </is>
      </c>
      <c r="G123" t="inlineStr">
        <is>
          <t>Endividamento Geral</t>
        </is>
      </c>
      <c r="H123" t="n">
        <v>8566.18</v>
      </c>
      <c r="I123" t="inlineStr">
        <is>
          <t>False</t>
        </is>
      </c>
      <c r="J123" t="n">
        <v/>
      </c>
      <c r="K123" t="n">
        <v/>
      </c>
      <c r="L123" s="550" t="n">
        <v>47511</v>
      </c>
      <c r="M123" s="550" t="n">
        <v>47692</v>
      </c>
      <c r="N123" t="n">
        <v>8566.18</v>
      </c>
      <c r="Q123" t="inlineStr">
        <is>
          <t>PARCELAMENTO 014247772 - IRPJ E CSLL RELATIVOS AO 3º E 4º TRI DE 2022</t>
        </is>
      </c>
      <c r="R123" t="inlineStr">
        <is>
          <t>07/2030</t>
        </is>
      </c>
    </row>
    <row r="124">
      <c r="A124" t="inlineStr">
        <is>
          <t>177901</t>
        </is>
      </c>
      <c r="B124" t="inlineStr">
        <is>
          <t>Arcos</t>
        </is>
      </c>
      <c r="C124" t="inlineStr">
        <is>
          <t xml:space="preserve">MINISTERIO DA FAZENDA </t>
        </is>
      </c>
      <c r="D124" t="inlineStr">
        <is>
          <t>MINISTERIO DA FAZENDA</t>
        </is>
      </c>
      <c r="E124" t="inlineStr">
        <is>
          <t>56/60</t>
        </is>
      </c>
      <c r="F124" t="inlineStr">
        <is>
          <t>Endividamento</t>
        </is>
      </c>
      <c r="G124" t="inlineStr">
        <is>
          <t>Endividamento Geral</t>
        </is>
      </c>
      <c r="H124" t="n">
        <v>8566.18</v>
      </c>
      <c r="I124" t="inlineStr">
        <is>
          <t>False</t>
        </is>
      </c>
      <c r="J124" t="n">
        <v/>
      </c>
      <c r="K124" t="n">
        <v/>
      </c>
      <c r="L124" s="550" t="n">
        <v>47480</v>
      </c>
      <c r="M124" s="550" t="n">
        <v>47662</v>
      </c>
      <c r="N124" t="n">
        <v>8566.18</v>
      </c>
      <c r="Q124" t="inlineStr">
        <is>
          <t>PARCELAMENTO 014247772 - IRPJ E CSLL RELATIVOS AO 3º E 4º TRI DE 2022</t>
        </is>
      </c>
      <c r="R124" t="inlineStr">
        <is>
          <t>06/2030</t>
        </is>
      </c>
    </row>
    <row r="125">
      <c r="A125" t="inlineStr">
        <is>
          <t>177900</t>
        </is>
      </c>
      <c r="B125" t="inlineStr">
        <is>
          <t>Arcos</t>
        </is>
      </c>
      <c r="C125" t="inlineStr">
        <is>
          <t xml:space="preserve">MINISTERIO DA FAZENDA </t>
        </is>
      </c>
      <c r="D125" t="inlineStr">
        <is>
          <t>MINISTERIO DA FAZENDA</t>
        </is>
      </c>
      <c r="E125" t="inlineStr">
        <is>
          <t>55/60</t>
        </is>
      </c>
      <c r="F125" t="inlineStr">
        <is>
          <t>Endividamento</t>
        </is>
      </c>
      <c r="G125" t="inlineStr">
        <is>
          <t>Endividamento Geral</t>
        </is>
      </c>
      <c r="H125" t="n">
        <v>8566.18</v>
      </c>
      <c r="I125" t="inlineStr">
        <is>
          <t>False</t>
        </is>
      </c>
      <c r="J125" t="n">
        <v/>
      </c>
      <c r="K125" t="n">
        <v/>
      </c>
      <c r="L125" s="550" t="n">
        <v>47450</v>
      </c>
      <c r="M125" s="550" t="n">
        <v>47631</v>
      </c>
      <c r="N125" t="n">
        <v>8566.18</v>
      </c>
      <c r="Q125" t="inlineStr">
        <is>
          <t>PARCELAMENTO 014247772 - IRPJ E CSLL RELATIVOS AO 3º E 4º TRI DE 2022</t>
        </is>
      </c>
      <c r="R125" t="inlineStr">
        <is>
          <t>05/2030</t>
        </is>
      </c>
    </row>
    <row r="126">
      <c r="A126" t="inlineStr">
        <is>
          <t>177899</t>
        </is>
      </c>
      <c r="B126" t="inlineStr">
        <is>
          <t>Arcos</t>
        </is>
      </c>
      <c r="C126" t="inlineStr">
        <is>
          <t xml:space="preserve">MINISTERIO DA FAZENDA </t>
        </is>
      </c>
      <c r="D126" t="inlineStr">
        <is>
          <t>MINISTERIO DA FAZENDA</t>
        </is>
      </c>
      <c r="E126" t="inlineStr">
        <is>
          <t>54/60</t>
        </is>
      </c>
      <c r="F126" t="inlineStr">
        <is>
          <t>Endividamento</t>
        </is>
      </c>
      <c r="G126" t="inlineStr">
        <is>
          <t>Endividamento Geral</t>
        </is>
      </c>
      <c r="H126" t="n">
        <v>8566.18</v>
      </c>
      <c r="I126" t="inlineStr">
        <is>
          <t>False</t>
        </is>
      </c>
      <c r="J126" t="n">
        <v/>
      </c>
      <c r="K126" t="n">
        <v/>
      </c>
      <c r="L126" s="550" t="n">
        <v>47419</v>
      </c>
      <c r="M126" s="550" t="n">
        <v>47601</v>
      </c>
      <c r="N126" t="n">
        <v>8566.18</v>
      </c>
      <c r="Q126" t="inlineStr">
        <is>
          <t>PARCELAMENTO 014247772 - IRPJ E CSLL RELATIVOS AO 3º E 4º TRI DE 2022</t>
        </is>
      </c>
      <c r="R126" t="inlineStr">
        <is>
          <t>04/2030</t>
        </is>
      </c>
    </row>
    <row r="127">
      <c r="A127" t="inlineStr">
        <is>
          <t>177898</t>
        </is>
      </c>
      <c r="B127" t="inlineStr">
        <is>
          <t>Arcos</t>
        </is>
      </c>
      <c r="C127" t="inlineStr">
        <is>
          <t xml:space="preserve">MINISTERIO DA FAZENDA </t>
        </is>
      </c>
      <c r="D127" t="inlineStr">
        <is>
          <t>MINISTERIO DA FAZENDA</t>
        </is>
      </c>
      <c r="E127" t="inlineStr">
        <is>
          <t>53/60</t>
        </is>
      </c>
      <c r="F127" t="inlineStr">
        <is>
          <t>Endividamento</t>
        </is>
      </c>
      <c r="G127" t="inlineStr">
        <is>
          <t>Endividamento Geral</t>
        </is>
      </c>
      <c r="H127" t="n">
        <v>8566.18</v>
      </c>
      <c r="I127" t="inlineStr">
        <is>
          <t>False</t>
        </is>
      </c>
      <c r="J127" t="n">
        <v/>
      </c>
      <c r="K127" t="n">
        <v/>
      </c>
      <c r="L127" s="550" t="n">
        <v>47389</v>
      </c>
      <c r="M127" s="550" t="n">
        <v>47570</v>
      </c>
      <c r="N127" t="n">
        <v>8566.18</v>
      </c>
      <c r="Q127" t="inlineStr">
        <is>
          <t>PARCELAMENTO 014247772 - IRPJ E CSLL RELATIVOS AO 3º E 4º TRI DE 2022</t>
        </is>
      </c>
      <c r="R127" t="inlineStr">
        <is>
          <t>03/2030</t>
        </is>
      </c>
    </row>
    <row r="128">
      <c r="A128" t="inlineStr">
        <is>
          <t>177897</t>
        </is>
      </c>
      <c r="B128" t="inlineStr">
        <is>
          <t>Arcos</t>
        </is>
      </c>
      <c r="C128" t="inlineStr">
        <is>
          <t xml:space="preserve">MINISTERIO DA FAZENDA </t>
        </is>
      </c>
      <c r="D128" t="inlineStr">
        <is>
          <t>MINISTERIO DA FAZENDA</t>
        </is>
      </c>
      <c r="E128" t="inlineStr">
        <is>
          <t>52/60</t>
        </is>
      </c>
      <c r="F128" t="inlineStr">
        <is>
          <t>Endividamento</t>
        </is>
      </c>
      <c r="G128" t="inlineStr">
        <is>
          <t>Endividamento Geral</t>
        </is>
      </c>
      <c r="H128" t="n">
        <v>8566.18</v>
      </c>
      <c r="I128" t="inlineStr">
        <is>
          <t>False</t>
        </is>
      </c>
      <c r="J128" t="n">
        <v/>
      </c>
      <c r="K128" t="n">
        <v/>
      </c>
      <c r="L128" s="550" t="n">
        <v>47358</v>
      </c>
      <c r="M128" s="550" t="n">
        <v>47542</v>
      </c>
      <c r="N128" t="n">
        <v>8566.18</v>
      </c>
      <c r="Q128" t="inlineStr">
        <is>
          <t>PARCELAMENTO 014247772 - IRPJ E CSLL RELATIVOS AO 3º E 4º TRI DE 2022</t>
        </is>
      </c>
      <c r="R128" t="inlineStr">
        <is>
          <t>02/2030</t>
        </is>
      </c>
    </row>
    <row r="129">
      <c r="A129" t="inlineStr">
        <is>
          <t>177896</t>
        </is>
      </c>
      <c r="B129" t="inlineStr">
        <is>
          <t>Arcos</t>
        </is>
      </c>
      <c r="C129" t="inlineStr">
        <is>
          <t xml:space="preserve">MINISTERIO DA FAZENDA </t>
        </is>
      </c>
      <c r="D129" t="inlineStr">
        <is>
          <t>MINISTERIO DA FAZENDA</t>
        </is>
      </c>
      <c r="E129" t="inlineStr">
        <is>
          <t>51/60</t>
        </is>
      </c>
      <c r="F129" t="inlineStr">
        <is>
          <t>Endividamento</t>
        </is>
      </c>
      <c r="G129" t="inlineStr">
        <is>
          <t>Endividamento Geral</t>
        </is>
      </c>
      <c r="H129" t="n">
        <v>8566.18</v>
      </c>
      <c r="I129" t="inlineStr">
        <is>
          <t>False</t>
        </is>
      </c>
      <c r="J129" t="n">
        <v/>
      </c>
      <c r="K129" t="n">
        <v/>
      </c>
      <c r="L129" s="550" t="n">
        <v>47327</v>
      </c>
      <c r="M129" s="550" t="n">
        <v>47511</v>
      </c>
      <c r="N129" t="n">
        <v>8566.18</v>
      </c>
      <c r="Q129" t="inlineStr">
        <is>
          <t>PARCELAMENTO 014247772 - IRPJ E CSLL RELATIVOS AO 3º E 4º TRI DE 2022</t>
        </is>
      </c>
      <c r="R129" t="inlineStr">
        <is>
          <t>01/2030</t>
        </is>
      </c>
    </row>
    <row r="130">
      <c r="A130" t="inlineStr">
        <is>
          <t>177895</t>
        </is>
      </c>
      <c r="B130" t="inlineStr">
        <is>
          <t>Arcos</t>
        </is>
      </c>
      <c r="C130" t="inlineStr">
        <is>
          <t xml:space="preserve">MINISTERIO DA FAZENDA </t>
        </is>
      </c>
      <c r="D130" t="inlineStr">
        <is>
          <t>MINISTERIO DA FAZENDA</t>
        </is>
      </c>
      <c r="E130" t="inlineStr">
        <is>
          <t>50/60</t>
        </is>
      </c>
      <c r="F130" t="inlineStr">
        <is>
          <t>Endividamento</t>
        </is>
      </c>
      <c r="G130" t="inlineStr">
        <is>
          <t>Endividamento Geral</t>
        </is>
      </c>
      <c r="H130" t="n">
        <v>8566.18</v>
      </c>
      <c r="I130" t="inlineStr">
        <is>
          <t>False</t>
        </is>
      </c>
      <c r="J130" t="n">
        <v/>
      </c>
      <c r="K130" t="n">
        <v/>
      </c>
      <c r="L130" s="550" t="n">
        <v>47297</v>
      </c>
      <c r="M130" s="550" t="n">
        <v>47480</v>
      </c>
      <c r="N130" t="n">
        <v>8566.18</v>
      </c>
      <c r="Q130" t="inlineStr">
        <is>
          <t>PARCELAMENTO 014247772 - IRPJ E CSLL RELATIVOS AO 3º E 4º TRI DE 2022</t>
        </is>
      </c>
      <c r="R130" t="inlineStr">
        <is>
          <t>12/2029</t>
        </is>
      </c>
    </row>
    <row r="131">
      <c r="A131" t="inlineStr">
        <is>
          <t>177894</t>
        </is>
      </c>
      <c r="B131" t="inlineStr">
        <is>
          <t>Arcos</t>
        </is>
      </c>
      <c r="C131" t="inlineStr">
        <is>
          <t xml:space="preserve">MINISTERIO DA FAZENDA </t>
        </is>
      </c>
      <c r="D131" t="inlineStr">
        <is>
          <t>MINISTERIO DA FAZENDA</t>
        </is>
      </c>
      <c r="E131" t="inlineStr">
        <is>
          <t>49/60</t>
        </is>
      </c>
      <c r="F131" t="inlineStr">
        <is>
          <t>Endividamento</t>
        </is>
      </c>
      <c r="G131" t="inlineStr">
        <is>
          <t>Endividamento Geral</t>
        </is>
      </c>
      <c r="H131" t="n">
        <v>8566.18</v>
      </c>
      <c r="I131" t="inlineStr">
        <is>
          <t>False</t>
        </is>
      </c>
      <c r="J131" t="n">
        <v/>
      </c>
      <c r="K131" t="n">
        <v/>
      </c>
      <c r="L131" s="550" t="n">
        <v>47266</v>
      </c>
      <c r="M131" s="550" t="n">
        <v>47450</v>
      </c>
      <c r="N131" t="n">
        <v>8566.18</v>
      </c>
      <c r="Q131" t="inlineStr">
        <is>
          <t>PARCELAMENTO 014247772 - IRPJ E CSLL RELATIVOS AO 3º E 4º TRI DE 2022</t>
        </is>
      </c>
      <c r="R131" t="inlineStr">
        <is>
          <t>11/2029</t>
        </is>
      </c>
    </row>
    <row r="132">
      <c r="A132" t="inlineStr">
        <is>
          <t>177893</t>
        </is>
      </c>
      <c r="B132" t="inlineStr">
        <is>
          <t>Arcos</t>
        </is>
      </c>
      <c r="C132" t="inlineStr">
        <is>
          <t xml:space="preserve">MINISTERIO DA FAZENDA </t>
        </is>
      </c>
      <c r="D132" t="inlineStr">
        <is>
          <t>MINISTERIO DA FAZENDA</t>
        </is>
      </c>
      <c r="E132" t="inlineStr">
        <is>
          <t>48/60</t>
        </is>
      </c>
      <c r="F132" t="inlineStr">
        <is>
          <t>Endividamento</t>
        </is>
      </c>
      <c r="G132" t="inlineStr">
        <is>
          <t>Endividamento Geral</t>
        </is>
      </c>
      <c r="H132" t="n">
        <v>8566.18</v>
      </c>
      <c r="I132" t="inlineStr">
        <is>
          <t>False</t>
        </is>
      </c>
      <c r="J132" t="n">
        <v/>
      </c>
      <c r="K132" t="n">
        <v/>
      </c>
      <c r="L132" s="550" t="n">
        <v>47236</v>
      </c>
      <c r="M132" s="550" t="n">
        <v>47419</v>
      </c>
      <c r="N132" t="n">
        <v>8566.18</v>
      </c>
      <c r="Q132" t="inlineStr">
        <is>
          <t>PARCELAMENTO 014247772 - IRPJ E CSLL RELATIVOS AO 3º E 4º TRI DE 2022</t>
        </is>
      </c>
      <c r="R132" t="inlineStr">
        <is>
          <t>10/2029</t>
        </is>
      </c>
    </row>
    <row r="133">
      <c r="A133" t="inlineStr">
        <is>
          <t>177892</t>
        </is>
      </c>
      <c r="B133" t="inlineStr">
        <is>
          <t>Arcos</t>
        </is>
      </c>
      <c r="C133" t="inlineStr">
        <is>
          <t xml:space="preserve">MINISTERIO DA FAZENDA </t>
        </is>
      </c>
      <c r="D133" t="inlineStr">
        <is>
          <t>MINISTERIO DA FAZENDA</t>
        </is>
      </c>
      <c r="E133" t="inlineStr">
        <is>
          <t>47/60</t>
        </is>
      </c>
      <c r="F133" t="inlineStr">
        <is>
          <t>Endividamento</t>
        </is>
      </c>
      <c r="G133" t="inlineStr">
        <is>
          <t>Endividamento Geral</t>
        </is>
      </c>
      <c r="H133" t="n">
        <v>8566.18</v>
      </c>
      <c r="I133" t="inlineStr">
        <is>
          <t>False</t>
        </is>
      </c>
      <c r="J133" t="n">
        <v/>
      </c>
      <c r="K133" t="n">
        <v/>
      </c>
      <c r="L133" s="550" t="n">
        <v>47205</v>
      </c>
      <c r="M133" s="550" t="n">
        <v>47389</v>
      </c>
      <c r="N133" t="n">
        <v>8566.18</v>
      </c>
      <c r="Q133" t="inlineStr">
        <is>
          <t>PARCELAMENTO 014247772 - IRPJ E CSLL RELATIVOS AO 3º E 4º TRI DE 2022</t>
        </is>
      </c>
      <c r="R133" t="inlineStr">
        <is>
          <t>09/2029</t>
        </is>
      </c>
    </row>
    <row r="134">
      <c r="A134" t="inlineStr">
        <is>
          <t>177891</t>
        </is>
      </c>
      <c r="B134" t="inlineStr">
        <is>
          <t>Arcos</t>
        </is>
      </c>
      <c r="C134" t="inlineStr">
        <is>
          <t xml:space="preserve">MINISTERIO DA FAZENDA </t>
        </is>
      </c>
      <c r="D134" t="inlineStr">
        <is>
          <t>MINISTERIO DA FAZENDA</t>
        </is>
      </c>
      <c r="E134" t="inlineStr">
        <is>
          <t>46/60</t>
        </is>
      </c>
      <c r="F134" t="inlineStr">
        <is>
          <t>Endividamento</t>
        </is>
      </c>
      <c r="G134" t="inlineStr">
        <is>
          <t>Endividamento Geral</t>
        </is>
      </c>
      <c r="H134" t="n">
        <v>8566.18</v>
      </c>
      <c r="I134" t="inlineStr">
        <is>
          <t>False</t>
        </is>
      </c>
      <c r="J134" t="n">
        <v/>
      </c>
      <c r="K134" t="n">
        <v/>
      </c>
      <c r="L134" s="550" t="n">
        <v>47177</v>
      </c>
      <c r="M134" s="550" t="n">
        <v>47358</v>
      </c>
      <c r="N134" t="n">
        <v>8566.18</v>
      </c>
      <c r="Q134" t="inlineStr">
        <is>
          <t>PARCELAMENTO 014247772 - IRPJ E CSLL RELATIVOS AO 3º E 4º TRI DE 2022</t>
        </is>
      </c>
      <c r="R134" t="inlineStr">
        <is>
          <t>08/2029</t>
        </is>
      </c>
    </row>
    <row r="135">
      <c r="A135" t="inlineStr">
        <is>
          <t>177890</t>
        </is>
      </c>
      <c r="B135" t="inlineStr">
        <is>
          <t>Arcos</t>
        </is>
      </c>
      <c r="C135" t="inlineStr">
        <is>
          <t xml:space="preserve">MINISTERIO DA FAZENDA </t>
        </is>
      </c>
      <c r="D135" t="inlineStr">
        <is>
          <t>MINISTERIO DA FAZENDA</t>
        </is>
      </c>
      <c r="E135" t="inlineStr">
        <is>
          <t>45/60</t>
        </is>
      </c>
      <c r="F135" t="inlineStr">
        <is>
          <t>Endividamento</t>
        </is>
      </c>
      <c r="G135" t="inlineStr">
        <is>
          <t>Endividamento Geral</t>
        </is>
      </c>
      <c r="H135" t="n">
        <v>8566.18</v>
      </c>
      <c r="I135" t="inlineStr">
        <is>
          <t>False</t>
        </is>
      </c>
      <c r="J135" t="n">
        <v/>
      </c>
      <c r="K135" t="n">
        <v/>
      </c>
      <c r="L135" s="550" t="n">
        <v>47146</v>
      </c>
      <c r="M135" s="550" t="n">
        <v>47327</v>
      </c>
      <c r="N135" t="n">
        <v>8566.18</v>
      </c>
      <c r="Q135" t="inlineStr">
        <is>
          <t>PARCELAMENTO 014247772 - IRPJ E CSLL RELATIVOS AO 3º E 4º TRI DE 2022</t>
        </is>
      </c>
      <c r="R135" t="inlineStr">
        <is>
          <t>07/2029</t>
        </is>
      </c>
    </row>
    <row r="136">
      <c r="A136" t="inlineStr">
        <is>
          <t>177889</t>
        </is>
      </c>
      <c r="B136" t="inlineStr">
        <is>
          <t>Arcos</t>
        </is>
      </c>
      <c r="C136" t="inlineStr">
        <is>
          <t xml:space="preserve">MINISTERIO DA FAZENDA </t>
        </is>
      </c>
      <c r="D136" t="inlineStr">
        <is>
          <t>MINISTERIO DA FAZENDA</t>
        </is>
      </c>
      <c r="E136" t="inlineStr">
        <is>
          <t>44/60</t>
        </is>
      </c>
      <c r="F136" t="inlineStr">
        <is>
          <t>Endividamento</t>
        </is>
      </c>
      <c r="G136" t="inlineStr">
        <is>
          <t>Endividamento Geral</t>
        </is>
      </c>
      <c r="H136" t="n">
        <v>8566.18</v>
      </c>
      <c r="I136" t="inlineStr">
        <is>
          <t>False</t>
        </is>
      </c>
      <c r="J136" t="n">
        <v/>
      </c>
      <c r="K136" t="n">
        <v/>
      </c>
      <c r="L136" s="550" t="n">
        <v>47115</v>
      </c>
      <c r="M136" s="550" t="n">
        <v>47297</v>
      </c>
      <c r="N136" t="n">
        <v>8566.18</v>
      </c>
      <c r="Q136" t="inlineStr">
        <is>
          <t>PARCELAMENTO 014247772 - IRPJ E CSLL RELATIVOS AO 3º E 4º TRI DE 2022</t>
        </is>
      </c>
      <c r="R136" t="inlineStr">
        <is>
          <t>06/2029</t>
        </is>
      </c>
    </row>
    <row r="137">
      <c r="A137" t="inlineStr">
        <is>
          <t>177888</t>
        </is>
      </c>
      <c r="B137" t="inlineStr">
        <is>
          <t>Arcos</t>
        </is>
      </c>
      <c r="C137" t="inlineStr">
        <is>
          <t xml:space="preserve">MINISTERIO DA FAZENDA </t>
        </is>
      </c>
      <c r="D137" t="inlineStr">
        <is>
          <t>MINISTERIO DA FAZENDA</t>
        </is>
      </c>
      <c r="E137" t="inlineStr">
        <is>
          <t>43/60</t>
        </is>
      </c>
      <c r="F137" t="inlineStr">
        <is>
          <t>Endividamento</t>
        </is>
      </c>
      <c r="G137" t="inlineStr">
        <is>
          <t>Endividamento Geral</t>
        </is>
      </c>
      <c r="H137" t="n">
        <v>8566.18</v>
      </c>
      <c r="I137" t="inlineStr">
        <is>
          <t>False</t>
        </is>
      </c>
      <c r="J137" t="n">
        <v/>
      </c>
      <c r="K137" t="n">
        <v/>
      </c>
      <c r="L137" s="550" t="n">
        <v>47085</v>
      </c>
      <c r="M137" s="550" t="n">
        <v>47266</v>
      </c>
      <c r="N137" t="n">
        <v>8566.18</v>
      </c>
      <c r="Q137" t="inlineStr">
        <is>
          <t>PARCELAMENTO 014247772 - IRPJ E CSLL RELATIVOS AO 3º E 4º TRI DE 2022</t>
        </is>
      </c>
      <c r="R137" t="inlineStr">
        <is>
          <t>05/2029</t>
        </is>
      </c>
    </row>
    <row r="138">
      <c r="A138" t="inlineStr">
        <is>
          <t>177887</t>
        </is>
      </c>
      <c r="B138" t="inlineStr">
        <is>
          <t>Arcos</t>
        </is>
      </c>
      <c r="C138" t="inlineStr">
        <is>
          <t xml:space="preserve">MINISTERIO DA FAZENDA </t>
        </is>
      </c>
      <c r="D138" t="inlineStr">
        <is>
          <t>MINISTERIO DA FAZENDA</t>
        </is>
      </c>
      <c r="E138" t="inlineStr">
        <is>
          <t>42/60</t>
        </is>
      </c>
      <c r="F138" t="inlineStr">
        <is>
          <t>Endividamento</t>
        </is>
      </c>
      <c r="G138" t="inlineStr">
        <is>
          <t>Endividamento Geral</t>
        </is>
      </c>
      <c r="H138" t="n">
        <v>8566.18</v>
      </c>
      <c r="I138" t="inlineStr">
        <is>
          <t>False</t>
        </is>
      </c>
      <c r="J138" t="n">
        <v/>
      </c>
      <c r="K138" t="n">
        <v/>
      </c>
      <c r="L138" s="550" t="n">
        <v>47054</v>
      </c>
      <c r="M138" s="550" t="n">
        <v>47236</v>
      </c>
      <c r="N138" t="n">
        <v>8566.18</v>
      </c>
      <c r="Q138" t="inlineStr">
        <is>
          <t>PARCELAMENTO 014247772 - IRPJ E CSLL RELATIVOS AO 3º E 4º TRI DE 2022</t>
        </is>
      </c>
      <c r="R138" t="inlineStr">
        <is>
          <t>04/2029</t>
        </is>
      </c>
    </row>
    <row r="139">
      <c r="A139" t="inlineStr">
        <is>
          <t>177886</t>
        </is>
      </c>
      <c r="B139" t="inlineStr">
        <is>
          <t>Arcos</t>
        </is>
      </c>
      <c r="C139" t="inlineStr">
        <is>
          <t xml:space="preserve">MINISTERIO DA FAZENDA </t>
        </is>
      </c>
      <c r="D139" t="inlineStr">
        <is>
          <t>MINISTERIO DA FAZENDA</t>
        </is>
      </c>
      <c r="E139" t="inlineStr">
        <is>
          <t>41/60</t>
        </is>
      </c>
      <c r="F139" t="inlineStr">
        <is>
          <t>Endividamento</t>
        </is>
      </c>
      <c r="G139" t="inlineStr">
        <is>
          <t>Endividamento Geral</t>
        </is>
      </c>
      <c r="H139" t="n">
        <v>8566.18</v>
      </c>
      <c r="I139" t="inlineStr">
        <is>
          <t>False</t>
        </is>
      </c>
      <c r="J139" t="n">
        <v/>
      </c>
      <c r="K139" t="n">
        <v/>
      </c>
      <c r="L139" s="550" t="n">
        <v>47024</v>
      </c>
      <c r="M139" s="550" t="n">
        <v>47205</v>
      </c>
      <c r="N139" t="n">
        <v>8566.18</v>
      </c>
      <c r="Q139" t="inlineStr">
        <is>
          <t>PARCELAMENTO 014247772 - IRPJ E CSLL RELATIVOS AO 3º E 4º TRI DE 2022</t>
        </is>
      </c>
      <c r="R139" t="inlineStr">
        <is>
          <t>03/2029</t>
        </is>
      </c>
    </row>
    <row r="140">
      <c r="A140" t="inlineStr">
        <is>
          <t>177885</t>
        </is>
      </c>
      <c r="B140" t="inlineStr">
        <is>
          <t>Arcos</t>
        </is>
      </c>
      <c r="C140" t="inlineStr">
        <is>
          <t xml:space="preserve">MINISTERIO DA FAZENDA </t>
        </is>
      </c>
      <c r="D140" t="inlineStr">
        <is>
          <t>MINISTERIO DA FAZENDA</t>
        </is>
      </c>
      <c r="E140" t="inlineStr">
        <is>
          <t>40/60</t>
        </is>
      </c>
      <c r="F140" t="inlineStr">
        <is>
          <t>Endividamento</t>
        </is>
      </c>
      <c r="G140" t="inlineStr">
        <is>
          <t>Endividamento Geral</t>
        </is>
      </c>
      <c r="H140" t="n">
        <v>8566.18</v>
      </c>
      <c r="I140" t="inlineStr">
        <is>
          <t>False</t>
        </is>
      </c>
      <c r="J140" t="n">
        <v/>
      </c>
      <c r="K140" t="n">
        <v/>
      </c>
      <c r="L140" s="550" t="n">
        <v>46993</v>
      </c>
      <c r="M140" s="550" t="n">
        <v>47177</v>
      </c>
      <c r="N140" t="n">
        <v>8566.18</v>
      </c>
      <c r="Q140" t="inlineStr">
        <is>
          <t>PARCELAMENTO 014247772 - IRPJ E CSLL RELATIVOS AO 3º E 4º TRI DE 2022</t>
        </is>
      </c>
      <c r="R140" t="inlineStr">
        <is>
          <t>02/2029</t>
        </is>
      </c>
    </row>
    <row r="141">
      <c r="A141" t="inlineStr">
        <is>
          <t>177884</t>
        </is>
      </c>
      <c r="B141" t="inlineStr">
        <is>
          <t>Arcos</t>
        </is>
      </c>
      <c r="C141" t="inlineStr">
        <is>
          <t xml:space="preserve">MINISTERIO DA FAZENDA </t>
        </is>
      </c>
      <c r="D141" t="inlineStr">
        <is>
          <t>MINISTERIO DA FAZENDA</t>
        </is>
      </c>
      <c r="E141" t="inlineStr">
        <is>
          <t>39/60</t>
        </is>
      </c>
      <c r="F141" t="inlineStr">
        <is>
          <t>Endividamento</t>
        </is>
      </c>
      <c r="G141" t="inlineStr">
        <is>
          <t>Endividamento Geral</t>
        </is>
      </c>
      <c r="H141" t="n">
        <v>8566.18</v>
      </c>
      <c r="I141" t="inlineStr">
        <is>
          <t>False</t>
        </is>
      </c>
      <c r="J141" t="n">
        <v/>
      </c>
      <c r="K141" t="n">
        <v/>
      </c>
      <c r="L141" s="550" t="n">
        <v>46962</v>
      </c>
      <c r="M141" s="550" t="n">
        <v>47146</v>
      </c>
      <c r="N141" t="n">
        <v>8566.18</v>
      </c>
      <c r="Q141" t="inlineStr">
        <is>
          <t>PARCELAMENTO 014247772 - IRPJ E CSLL RELATIVOS AO 3º E 4º TRI DE 2022</t>
        </is>
      </c>
      <c r="R141" t="inlineStr">
        <is>
          <t>01/2029</t>
        </is>
      </c>
    </row>
    <row r="142">
      <c r="A142" t="inlineStr">
        <is>
          <t>177883</t>
        </is>
      </c>
      <c r="B142" t="inlineStr">
        <is>
          <t>Arcos</t>
        </is>
      </c>
      <c r="C142" t="inlineStr">
        <is>
          <t xml:space="preserve">MINISTERIO DA FAZENDA </t>
        </is>
      </c>
      <c r="D142" t="inlineStr">
        <is>
          <t>MINISTERIO DA FAZENDA</t>
        </is>
      </c>
      <c r="E142" t="inlineStr">
        <is>
          <t>38/60</t>
        </is>
      </c>
      <c r="F142" t="inlineStr">
        <is>
          <t>Endividamento</t>
        </is>
      </c>
      <c r="G142" t="inlineStr">
        <is>
          <t>Endividamento Geral</t>
        </is>
      </c>
      <c r="H142" t="n">
        <v>8566.18</v>
      </c>
      <c r="I142" t="inlineStr">
        <is>
          <t>False</t>
        </is>
      </c>
      <c r="J142" t="n">
        <v/>
      </c>
      <c r="K142" t="n">
        <v/>
      </c>
      <c r="L142" s="550" t="n">
        <v>46932</v>
      </c>
      <c r="M142" s="550" t="n">
        <v>47115</v>
      </c>
      <c r="N142" t="n">
        <v>8566.18</v>
      </c>
      <c r="Q142" t="inlineStr">
        <is>
          <t>PARCELAMENTO 014247772 - IRPJ E CSLL RELATIVOS AO 3º E 4º TRI DE 2022</t>
        </is>
      </c>
      <c r="R142" t="inlineStr">
        <is>
          <t>12/2028</t>
        </is>
      </c>
    </row>
    <row r="143">
      <c r="A143" t="inlineStr">
        <is>
          <t>177882</t>
        </is>
      </c>
      <c r="B143" t="inlineStr">
        <is>
          <t>Arcos</t>
        </is>
      </c>
      <c r="C143" t="inlineStr">
        <is>
          <t xml:space="preserve">MINISTERIO DA FAZENDA </t>
        </is>
      </c>
      <c r="D143" t="inlineStr">
        <is>
          <t>MINISTERIO DA FAZENDA</t>
        </is>
      </c>
      <c r="E143" t="inlineStr">
        <is>
          <t>37/60</t>
        </is>
      </c>
      <c r="F143" t="inlineStr">
        <is>
          <t>Endividamento</t>
        </is>
      </c>
      <c r="G143" t="inlineStr">
        <is>
          <t>Endividamento Geral</t>
        </is>
      </c>
      <c r="H143" t="n">
        <v>8566.18</v>
      </c>
      <c r="I143" t="inlineStr">
        <is>
          <t>False</t>
        </is>
      </c>
      <c r="J143" t="n">
        <v/>
      </c>
      <c r="K143" t="n">
        <v/>
      </c>
      <c r="L143" s="550" t="n">
        <v>46901</v>
      </c>
      <c r="M143" s="550" t="n">
        <v>47085</v>
      </c>
      <c r="N143" t="n">
        <v>8566.18</v>
      </c>
      <c r="Q143" t="inlineStr">
        <is>
          <t>PARCELAMENTO 014247772 - IRPJ E CSLL RELATIVOS AO 3º E 4º TRI DE 2022</t>
        </is>
      </c>
      <c r="R143" t="inlineStr">
        <is>
          <t>11/2028</t>
        </is>
      </c>
    </row>
    <row r="144">
      <c r="A144" t="inlineStr">
        <is>
          <t>177881</t>
        </is>
      </c>
      <c r="B144" t="inlineStr">
        <is>
          <t>Arcos</t>
        </is>
      </c>
      <c r="C144" t="inlineStr">
        <is>
          <t xml:space="preserve">MINISTERIO DA FAZENDA </t>
        </is>
      </c>
      <c r="D144" t="inlineStr">
        <is>
          <t>MINISTERIO DA FAZENDA</t>
        </is>
      </c>
      <c r="E144" t="inlineStr">
        <is>
          <t>36/60</t>
        </is>
      </c>
      <c r="F144" t="inlineStr">
        <is>
          <t>Endividamento</t>
        </is>
      </c>
      <c r="G144" t="inlineStr">
        <is>
          <t>Endividamento Geral</t>
        </is>
      </c>
      <c r="H144" t="n">
        <v>8566.18</v>
      </c>
      <c r="I144" t="inlineStr">
        <is>
          <t>False</t>
        </is>
      </c>
      <c r="J144" t="n">
        <v/>
      </c>
      <c r="K144" t="n">
        <v/>
      </c>
      <c r="L144" s="550" t="n">
        <v>46871</v>
      </c>
      <c r="M144" s="550" t="n">
        <v>47054</v>
      </c>
      <c r="N144" t="n">
        <v>8566.18</v>
      </c>
      <c r="Q144" t="inlineStr">
        <is>
          <t>PARCELAMENTO 014247772 - IRPJ E CSLL RELATIVOS AO 3º E 4º TRI DE 2022</t>
        </is>
      </c>
      <c r="R144" t="inlineStr">
        <is>
          <t>10/2028</t>
        </is>
      </c>
    </row>
    <row r="145">
      <c r="A145" t="inlineStr">
        <is>
          <t>177880</t>
        </is>
      </c>
      <c r="B145" t="inlineStr">
        <is>
          <t>Arcos</t>
        </is>
      </c>
      <c r="C145" t="inlineStr">
        <is>
          <t xml:space="preserve">MINISTERIO DA FAZENDA </t>
        </is>
      </c>
      <c r="D145" t="inlineStr">
        <is>
          <t>MINISTERIO DA FAZENDA</t>
        </is>
      </c>
      <c r="E145" t="inlineStr">
        <is>
          <t>35/60</t>
        </is>
      </c>
      <c r="F145" t="inlineStr">
        <is>
          <t>Endividamento</t>
        </is>
      </c>
      <c r="G145" t="inlineStr">
        <is>
          <t>Endividamento Geral</t>
        </is>
      </c>
      <c r="H145" t="n">
        <v>8566.18</v>
      </c>
      <c r="I145" t="inlineStr">
        <is>
          <t>False</t>
        </is>
      </c>
      <c r="J145" t="n">
        <v/>
      </c>
      <c r="K145" t="n">
        <v/>
      </c>
      <c r="L145" s="550" t="n">
        <v>46840</v>
      </c>
      <c r="M145" s="550" t="n">
        <v>47024</v>
      </c>
      <c r="N145" t="n">
        <v>8566.18</v>
      </c>
      <c r="Q145" t="inlineStr">
        <is>
          <t>PARCELAMENTO 014247772 - IRPJ E CSLL RELATIVOS AO 3º E 4º TRI DE 2022</t>
        </is>
      </c>
      <c r="R145" t="inlineStr">
        <is>
          <t>09/2028</t>
        </is>
      </c>
    </row>
    <row r="146">
      <c r="A146" t="inlineStr">
        <is>
          <t>177879</t>
        </is>
      </c>
      <c r="B146" t="inlineStr">
        <is>
          <t>Arcos</t>
        </is>
      </c>
      <c r="C146" t="inlineStr">
        <is>
          <t xml:space="preserve">MINISTERIO DA FAZENDA </t>
        </is>
      </c>
      <c r="D146" t="inlineStr">
        <is>
          <t>MINISTERIO DA FAZENDA</t>
        </is>
      </c>
      <c r="E146" t="inlineStr">
        <is>
          <t>34/60</t>
        </is>
      </c>
      <c r="F146" t="inlineStr">
        <is>
          <t>Endividamento</t>
        </is>
      </c>
      <c r="G146" t="inlineStr">
        <is>
          <t>Endividamento Geral</t>
        </is>
      </c>
      <c r="H146" t="n">
        <v>8566.18</v>
      </c>
      <c r="I146" t="inlineStr">
        <is>
          <t>False</t>
        </is>
      </c>
      <c r="J146" t="n">
        <v/>
      </c>
      <c r="K146" t="n">
        <v/>
      </c>
      <c r="L146" s="550" t="n">
        <v>46811</v>
      </c>
      <c r="M146" s="550" t="n">
        <v>46993</v>
      </c>
      <c r="N146" t="n">
        <v>8566.18</v>
      </c>
      <c r="Q146" t="inlineStr">
        <is>
          <t>PARCELAMENTO 014247772 - IRPJ E CSLL RELATIVOS AO 3º E 4º TRI DE 2022</t>
        </is>
      </c>
      <c r="R146" t="inlineStr">
        <is>
          <t>08/2028</t>
        </is>
      </c>
    </row>
    <row r="147">
      <c r="A147" t="inlineStr">
        <is>
          <t>177878</t>
        </is>
      </c>
      <c r="B147" t="inlineStr">
        <is>
          <t>Arcos</t>
        </is>
      </c>
      <c r="C147" t="inlineStr">
        <is>
          <t xml:space="preserve">MINISTERIO DA FAZENDA </t>
        </is>
      </c>
      <c r="D147" t="inlineStr">
        <is>
          <t>MINISTERIO DA FAZENDA</t>
        </is>
      </c>
      <c r="E147" t="inlineStr">
        <is>
          <t>33/60</t>
        </is>
      </c>
      <c r="F147" t="inlineStr">
        <is>
          <t>Endividamento</t>
        </is>
      </c>
      <c r="G147" t="inlineStr">
        <is>
          <t>Endividamento Geral</t>
        </is>
      </c>
      <c r="H147" t="n">
        <v>8566.18</v>
      </c>
      <c r="I147" t="inlineStr">
        <is>
          <t>False</t>
        </is>
      </c>
      <c r="J147" t="n">
        <v/>
      </c>
      <c r="K147" t="n">
        <v/>
      </c>
      <c r="L147" s="550" t="n">
        <v>46780</v>
      </c>
      <c r="M147" s="550" t="n">
        <v>46962</v>
      </c>
      <c r="N147" t="n">
        <v>8566.18</v>
      </c>
      <c r="Q147" t="inlineStr">
        <is>
          <t>PARCELAMENTO 014247772 - IRPJ E CSLL RELATIVOS AO 3º E 4º TRI DE 2022</t>
        </is>
      </c>
      <c r="R147" t="inlineStr">
        <is>
          <t>07/2028</t>
        </is>
      </c>
    </row>
    <row r="148">
      <c r="A148" t="inlineStr">
        <is>
          <t>177877</t>
        </is>
      </c>
      <c r="B148" t="inlineStr">
        <is>
          <t>Arcos</t>
        </is>
      </c>
      <c r="C148" t="inlineStr">
        <is>
          <t xml:space="preserve">MINISTERIO DA FAZENDA </t>
        </is>
      </c>
      <c r="D148" t="inlineStr">
        <is>
          <t>MINISTERIO DA FAZENDA</t>
        </is>
      </c>
      <c r="E148" t="inlineStr">
        <is>
          <t>32/60</t>
        </is>
      </c>
      <c r="F148" t="inlineStr">
        <is>
          <t>Endividamento</t>
        </is>
      </c>
      <c r="G148" t="inlineStr">
        <is>
          <t>Endividamento Geral</t>
        </is>
      </c>
      <c r="H148" t="n">
        <v>8566.18</v>
      </c>
      <c r="I148" t="inlineStr">
        <is>
          <t>False</t>
        </is>
      </c>
      <c r="J148" t="n">
        <v/>
      </c>
      <c r="K148" t="n">
        <v/>
      </c>
      <c r="L148" s="550" t="n">
        <v>46749</v>
      </c>
      <c r="M148" s="550" t="n">
        <v>46932</v>
      </c>
      <c r="N148" t="n">
        <v>8566.18</v>
      </c>
      <c r="Q148" t="inlineStr">
        <is>
          <t>PARCELAMENTO 014247772 - IRPJ E CSLL RELATIVOS AO 3º E 4º TRI DE 2022</t>
        </is>
      </c>
      <c r="R148" t="inlineStr">
        <is>
          <t>06/2028</t>
        </is>
      </c>
    </row>
    <row r="149">
      <c r="A149" t="inlineStr">
        <is>
          <t>177876</t>
        </is>
      </c>
      <c r="B149" t="inlineStr">
        <is>
          <t>Arcos</t>
        </is>
      </c>
      <c r="C149" t="inlineStr">
        <is>
          <t xml:space="preserve">MINISTERIO DA FAZENDA </t>
        </is>
      </c>
      <c r="D149" t="inlineStr">
        <is>
          <t>MINISTERIO DA FAZENDA</t>
        </is>
      </c>
      <c r="E149" t="inlineStr">
        <is>
          <t>31/60</t>
        </is>
      </c>
      <c r="F149" t="inlineStr">
        <is>
          <t>Endividamento</t>
        </is>
      </c>
      <c r="G149" t="inlineStr">
        <is>
          <t>Endividamento Geral</t>
        </is>
      </c>
      <c r="H149" t="n">
        <v>8566.18</v>
      </c>
      <c r="I149" t="inlineStr">
        <is>
          <t>False</t>
        </is>
      </c>
      <c r="J149" t="n">
        <v/>
      </c>
      <c r="K149" t="n">
        <v/>
      </c>
      <c r="L149" s="550" t="n">
        <v>46719</v>
      </c>
      <c r="M149" s="550" t="n">
        <v>46901</v>
      </c>
      <c r="N149" t="n">
        <v>8566.18</v>
      </c>
      <c r="Q149" t="inlineStr">
        <is>
          <t>PARCELAMENTO 014247772 - IRPJ E CSLL RELATIVOS AO 3º E 4º TRI DE 2022</t>
        </is>
      </c>
      <c r="R149" t="inlineStr">
        <is>
          <t>05/2028</t>
        </is>
      </c>
    </row>
    <row r="150">
      <c r="A150" t="inlineStr">
        <is>
          <t>177875</t>
        </is>
      </c>
      <c r="B150" t="inlineStr">
        <is>
          <t>Arcos</t>
        </is>
      </c>
      <c r="C150" t="inlineStr">
        <is>
          <t xml:space="preserve">MINISTERIO DA FAZENDA </t>
        </is>
      </c>
      <c r="D150" t="inlineStr">
        <is>
          <t>MINISTERIO DA FAZENDA</t>
        </is>
      </c>
      <c r="E150" t="inlineStr">
        <is>
          <t>30/60</t>
        </is>
      </c>
      <c r="F150" t="inlineStr">
        <is>
          <t>Endividamento</t>
        </is>
      </c>
      <c r="G150" t="inlineStr">
        <is>
          <t>Endividamento Geral</t>
        </is>
      </c>
      <c r="H150" t="n">
        <v>8566.18</v>
      </c>
      <c r="I150" t="inlineStr">
        <is>
          <t>False</t>
        </is>
      </c>
      <c r="J150" t="n">
        <v/>
      </c>
      <c r="K150" t="n">
        <v/>
      </c>
      <c r="L150" s="550" t="n">
        <v>46688</v>
      </c>
      <c r="M150" s="550" t="n">
        <v>46871</v>
      </c>
      <c r="N150" t="n">
        <v>8566.18</v>
      </c>
      <c r="Q150" t="inlineStr">
        <is>
          <t>PARCELAMENTO 014247772 - IRPJ E CSLL RELATIVOS AO 3º E 4º TRI DE 2022</t>
        </is>
      </c>
      <c r="R150" t="inlineStr">
        <is>
          <t>04/2028</t>
        </is>
      </c>
    </row>
    <row r="151">
      <c r="A151" t="inlineStr">
        <is>
          <t>177874</t>
        </is>
      </c>
      <c r="B151" t="inlineStr">
        <is>
          <t>Arcos</t>
        </is>
      </c>
      <c r="C151" t="inlineStr">
        <is>
          <t xml:space="preserve">MINISTERIO DA FAZENDA </t>
        </is>
      </c>
      <c r="D151" t="inlineStr">
        <is>
          <t>MINISTERIO DA FAZENDA</t>
        </is>
      </c>
      <c r="E151" t="inlineStr">
        <is>
          <t>29/60</t>
        </is>
      </c>
      <c r="F151" t="inlineStr">
        <is>
          <t>Endividamento</t>
        </is>
      </c>
      <c r="G151" t="inlineStr">
        <is>
          <t>Endividamento Geral</t>
        </is>
      </c>
      <c r="H151" t="n">
        <v>8566.18</v>
      </c>
      <c r="I151" t="inlineStr">
        <is>
          <t>False</t>
        </is>
      </c>
      <c r="J151" t="n">
        <v/>
      </c>
      <c r="K151" t="n">
        <v/>
      </c>
      <c r="L151" s="550" t="n">
        <v>46658</v>
      </c>
      <c r="M151" s="550" t="n">
        <v>46840</v>
      </c>
      <c r="N151" t="n">
        <v>8566.18</v>
      </c>
      <c r="Q151" t="inlineStr">
        <is>
          <t>PARCELAMENTO 014247772 - IRPJ E CSLL RELATIVOS AO 3º E 4º TRI DE 2022</t>
        </is>
      </c>
      <c r="R151" t="inlineStr">
        <is>
          <t>03/2028</t>
        </is>
      </c>
    </row>
    <row r="152">
      <c r="A152" t="inlineStr">
        <is>
          <t>177873</t>
        </is>
      </c>
      <c r="B152" t="inlineStr">
        <is>
          <t>Arcos</t>
        </is>
      </c>
      <c r="C152" t="inlineStr">
        <is>
          <t xml:space="preserve">MINISTERIO DA FAZENDA </t>
        </is>
      </c>
      <c r="D152" t="inlineStr">
        <is>
          <t>MINISTERIO DA FAZENDA</t>
        </is>
      </c>
      <c r="E152" t="inlineStr">
        <is>
          <t>28/60</t>
        </is>
      </c>
      <c r="F152" t="inlineStr">
        <is>
          <t>Endividamento</t>
        </is>
      </c>
      <c r="G152" t="inlineStr">
        <is>
          <t>Endividamento Geral</t>
        </is>
      </c>
      <c r="H152" t="n">
        <v>8566.18</v>
      </c>
      <c r="I152" t="inlineStr">
        <is>
          <t>False</t>
        </is>
      </c>
      <c r="J152" t="n">
        <v/>
      </c>
      <c r="K152" t="n">
        <v/>
      </c>
      <c r="L152" s="550" t="n">
        <v>46627</v>
      </c>
      <c r="M152" s="550" t="n">
        <v>46811</v>
      </c>
      <c r="N152" t="n">
        <v>8566.18</v>
      </c>
      <c r="Q152" t="inlineStr">
        <is>
          <t>PARCELAMENTO 014247772 - IRPJ E CSLL RELATIVOS AO 3º E 4º TRI DE 2022</t>
        </is>
      </c>
      <c r="R152" t="inlineStr">
        <is>
          <t>02/2028</t>
        </is>
      </c>
    </row>
    <row r="153">
      <c r="A153" t="inlineStr">
        <is>
          <t>177872</t>
        </is>
      </c>
      <c r="B153" t="inlineStr">
        <is>
          <t>Arcos</t>
        </is>
      </c>
      <c r="C153" t="inlineStr">
        <is>
          <t xml:space="preserve">MINISTERIO DA FAZENDA </t>
        </is>
      </c>
      <c r="D153" t="inlineStr">
        <is>
          <t>MINISTERIO DA FAZENDA</t>
        </is>
      </c>
      <c r="E153" t="inlineStr">
        <is>
          <t>27/60</t>
        </is>
      </c>
      <c r="F153" t="inlineStr">
        <is>
          <t>Endividamento</t>
        </is>
      </c>
      <c r="G153" t="inlineStr">
        <is>
          <t>Endividamento Geral</t>
        </is>
      </c>
      <c r="H153" t="n">
        <v>8566.18</v>
      </c>
      <c r="I153" t="inlineStr">
        <is>
          <t>False</t>
        </is>
      </c>
      <c r="J153" t="n">
        <v/>
      </c>
      <c r="K153" t="n">
        <v/>
      </c>
      <c r="L153" s="550" t="n">
        <v>46596</v>
      </c>
      <c r="M153" s="550" t="n">
        <v>46780</v>
      </c>
      <c r="N153" t="n">
        <v>8566.18</v>
      </c>
      <c r="Q153" t="inlineStr">
        <is>
          <t>PARCELAMENTO 014247772 - IRPJ E CSLL RELATIVOS AO 3º E 4º TRI DE 2022</t>
        </is>
      </c>
      <c r="R153" t="inlineStr">
        <is>
          <t>01/2028</t>
        </is>
      </c>
    </row>
    <row r="154">
      <c r="A154" t="inlineStr">
        <is>
          <t>177871</t>
        </is>
      </c>
      <c r="B154" t="inlineStr">
        <is>
          <t>Arcos</t>
        </is>
      </c>
      <c r="C154" t="inlineStr">
        <is>
          <t xml:space="preserve">MINISTERIO DA FAZENDA </t>
        </is>
      </c>
      <c r="D154" t="inlineStr">
        <is>
          <t>MINISTERIO DA FAZENDA</t>
        </is>
      </c>
      <c r="E154" t="inlineStr">
        <is>
          <t>26/60</t>
        </is>
      </c>
      <c r="F154" t="inlineStr">
        <is>
          <t>Endividamento</t>
        </is>
      </c>
      <c r="G154" t="inlineStr">
        <is>
          <t>Endividamento Geral</t>
        </is>
      </c>
      <c r="H154" t="n">
        <v>8566.18</v>
      </c>
      <c r="I154" t="inlineStr">
        <is>
          <t>False</t>
        </is>
      </c>
      <c r="J154" t="n">
        <v/>
      </c>
      <c r="K154" t="n">
        <v/>
      </c>
      <c r="L154" s="550" t="n">
        <v>46566</v>
      </c>
      <c r="M154" s="550" t="n">
        <v>46749</v>
      </c>
      <c r="N154" t="n">
        <v>8566.18</v>
      </c>
      <c r="Q154" t="inlineStr">
        <is>
          <t>PARCELAMENTO 014247772 - IRPJ E CSLL RELATIVOS AO 3º E 4º TRI DE 2022</t>
        </is>
      </c>
      <c r="R154" t="inlineStr">
        <is>
          <t>12/2027</t>
        </is>
      </c>
    </row>
    <row r="155">
      <c r="A155" t="inlineStr">
        <is>
          <t>177870</t>
        </is>
      </c>
      <c r="B155" t="inlineStr">
        <is>
          <t>Arcos</t>
        </is>
      </c>
      <c r="C155" t="inlineStr">
        <is>
          <t xml:space="preserve">MINISTERIO DA FAZENDA </t>
        </is>
      </c>
      <c r="D155" t="inlineStr">
        <is>
          <t>MINISTERIO DA FAZENDA</t>
        </is>
      </c>
      <c r="E155" t="inlineStr">
        <is>
          <t>25/60</t>
        </is>
      </c>
      <c r="F155" t="inlineStr">
        <is>
          <t>Endividamento</t>
        </is>
      </c>
      <c r="G155" t="inlineStr">
        <is>
          <t>Endividamento Geral</t>
        </is>
      </c>
      <c r="H155" t="n">
        <v>8566.18</v>
      </c>
      <c r="I155" t="inlineStr">
        <is>
          <t>False</t>
        </is>
      </c>
      <c r="J155" t="n">
        <v/>
      </c>
      <c r="K155" t="n">
        <v/>
      </c>
      <c r="L155" s="550" t="n">
        <v>46535</v>
      </c>
      <c r="M155" s="550" t="n">
        <v>46719</v>
      </c>
      <c r="N155" t="n">
        <v>8566.18</v>
      </c>
      <c r="Q155" t="inlineStr">
        <is>
          <t>PARCELAMENTO 014247772 - IRPJ E CSLL RELATIVOS AO 3º E 4º TRI DE 2022</t>
        </is>
      </c>
      <c r="R155" t="inlineStr">
        <is>
          <t>11/2027</t>
        </is>
      </c>
    </row>
    <row r="156">
      <c r="A156" t="inlineStr">
        <is>
          <t>177869</t>
        </is>
      </c>
      <c r="B156" t="inlineStr">
        <is>
          <t>Arcos</t>
        </is>
      </c>
      <c r="C156" t="inlineStr">
        <is>
          <t xml:space="preserve">MINISTERIO DA FAZENDA </t>
        </is>
      </c>
      <c r="D156" t="inlineStr">
        <is>
          <t>MINISTERIO DA FAZENDA</t>
        </is>
      </c>
      <c r="E156" t="inlineStr">
        <is>
          <t>24/60</t>
        </is>
      </c>
      <c r="F156" t="inlineStr">
        <is>
          <t>Endividamento</t>
        </is>
      </c>
      <c r="G156" t="inlineStr">
        <is>
          <t>Endividamento Geral</t>
        </is>
      </c>
      <c r="H156" t="n">
        <v>8566.18</v>
      </c>
      <c r="I156" t="inlineStr">
        <is>
          <t>False</t>
        </is>
      </c>
      <c r="J156" t="n">
        <v/>
      </c>
      <c r="K156" t="n">
        <v/>
      </c>
      <c r="L156" s="550" t="n">
        <v>46505</v>
      </c>
      <c r="M156" s="550" t="n">
        <v>46688</v>
      </c>
      <c r="N156" t="n">
        <v>8566.18</v>
      </c>
      <c r="Q156" t="inlineStr">
        <is>
          <t>PARCELAMENTO 014247772 - IRPJ E CSLL RELATIVOS AO 3º E 4º TRI DE 2022</t>
        </is>
      </c>
      <c r="R156" t="inlineStr">
        <is>
          <t>10/2027</t>
        </is>
      </c>
    </row>
    <row r="157">
      <c r="A157" t="inlineStr">
        <is>
          <t>177868</t>
        </is>
      </c>
      <c r="B157" t="inlineStr">
        <is>
          <t>Arcos</t>
        </is>
      </c>
      <c r="C157" t="inlineStr">
        <is>
          <t xml:space="preserve">MINISTERIO DA FAZENDA </t>
        </is>
      </c>
      <c r="D157" t="inlineStr">
        <is>
          <t>MINISTERIO DA FAZENDA</t>
        </is>
      </c>
      <c r="E157" t="inlineStr">
        <is>
          <t>23/60</t>
        </is>
      </c>
      <c r="F157" t="inlineStr">
        <is>
          <t>Endividamento</t>
        </is>
      </c>
      <c r="G157" t="inlineStr">
        <is>
          <t>Endividamento Geral</t>
        </is>
      </c>
      <c r="H157" t="n">
        <v>8566.18</v>
      </c>
      <c r="I157" t="inlineStr">
        <is>
          <t>False</t>
        </is>
      </c>
      <c r="J157" t="n">
        <v/>
      </c>
      <c r="K157" t="n">
        <v/>
      </c>
      <c r="L157" s="550" t="n">
        <v>46474</v>
      </c>
      <c r="M157" s="550" t="n">
        <v>46658</v>
      </c>
      <c r="N157" t="n">
        <v>8566.18</v>
      </c>
      <c r="Q157" t="inlineStr">
        <is>
          <t>PARCELAMENTO 014247772 - IRPJ E CSLL RELATIVOS AO 3º E 4º TRI DE 2022</t>
        </is>
      </c>
      <c r="R157" t="inlineStr">
        <is>
          <t>09/2027</t>
        </is>
      </c>
    </row>
    <row r="158">
      <c r="A158" t="inlineStr">
        <is>
          <t>177867</t>
        </is>
      </c>
      <c r="B158" t="inlineStr">
        <is>
          <t>Arcos</t>
        </is>
      </c>
      <c r="C158" t="inlineStr">
        <is>
          <t xml:space="preserve">MINISTERIO DA FAZENDA </t>
        </is>
      </c>
      <c r="D158" t="inlineStr">
        <is>
          <t>MINISTERIO DA FAZENDA</t>
        </is>
      </c>
      <c r="E158" t="inlineStr">
        <is>
          <t>22/60</t>
        </is>
      </c>
      <c r="F158" t="inlineStr">
        <is>
          <t>Endividamento</t>
        </is>
      </c>
      <c r="G158" t="inlineStr">
        <is>
          <t>Endividamento Geral</t>
        </is>
      </c>
      <c r="H158" t="n">
        <v>8566.18</v>
      </c>
      <c r="I158" t="inlineStr">
        <is>
          <t>False</t>
        </is>
      </c>
      <c r="J158" t="n">
        <v/>
      </c>
      <c r="K158" t="n">
        <v/>
      </c>
      <c r="L158" s="550" t="n">
        <v>46446</v>
      </c>
      <c r="M158" s="550" t="n">
        <v>46627</v>
      </c>
      <c r="N158" t="n">
        <v>8566.18</v>
      </c>
      <c r="Q158" t="inlineStr">
        <is>
          <t>PARCELAMENTO 014247772 - IRPJ E CSLL RELATIVOS AO 3º E 4º TRI DE 2022</t>
        </is>
      </c>
      <c r="R158" t="inlineStr">
        <is>
          <t>08/2027</t>
        </is>
      </c>
    </row>
    <row r="159">
      <c r="A159" t="inlineStr">
        <is>
          <t>177866</t>
        </is>
      </c>
      <c r="B159" t="inlineStr">
        <is>
          <t>Arcos</t>
        </is>
      </c>
      <c r="C159" t="inlineStr">
        <is>
          <t xml:space="preserve">MINISTERIO DA FAZENDA </t>
        </is>
      </c>
      <c r="D159" t="inlineStr">
        <is>
          <t>MINISTERIO DA FAZENDA</t>
        </is>
      </c>
      <c r="E159" t="inlineStr">
        <is>
          <t>21/60</t>
        </is>
      </c>
      <c r="F159" t="inlineStr">
        <is>
          <t>Endividamento</t>
        </is>
      </c>
      <c r="G159" t="inlineStr">
        <is>
          <t>Endividamento Geral</t>
        </is>
      </c>
      <c r="H159" t="n">
        <v>8566.18</v>
      </c>
      <c r="I159" t="inlineStr">
        <is>
          <t>False</t>
        </is>
      </c>
      <c r="J159" t="n">
        <v/>
      </c>
      <c r="K159" t="n">
        <v/>
      </c>
      <c r="L159" s="550" t="n">
        <v>46415</v>
      </c>
      <c r="M159" s="550" t="n">
        <v>46596</v>
      </c>
      <c r="N159" t="n">
        <v>8566.18</v>
      </c>
      <c r="Q159" t="inlineStr">
        <is>
          <t>PARCELAMENTO 014247772 - IRPJ E CSLL RELATIVOS AO 3º E 4º TRI DE 2022</t>
        </is>
      </c>
      <c r="R159" t="inlineStr">
        <is>
          <t>07/2027</t>
        </is>
      </c>
    </row>
    <row r="160">
      <c r="A160" t="inlineStr">
        <is>
          <t>177865</t>
        </is>
      </c>
      <c r="B160" t="inlineStr">
        <is>
          <t>Arcos</t>
        </is>
      </c>
      <c r="C160" t="inlineStr">
        <is>
          <t xml:space="preserve">MINISTERIO DA FAZENDA </t>
        </is>
      </c>
      <c r="D160" t="inlineStr">
        <is>
          <t>MINISTERIO DA FAZENDA</t>
        </is>
      </c>
      <c r="E160" t="inlineStr">
        <is>
          <t>20/60</t>
        </is>
      </c>
      <c r="F160" t="inlineStr">
        <is>
          <t>Endividamento</t>
        </is>
      </c>
      <c r="G160" t="inlineStr">
        <is>
          <t>Endividamento Geral</t>
        </is>
      </c>
      <c r="H160" t="n">
        <v>8566.18</v>
      </c>
      <c r="I160" t="inlineStr">
        <is>
          <t>False</t>
        </is>
      </c>
      <c r="J160" t="n">
        <v/>
      </c>
      <c r="K160" t="n">
        <v/>
      </c>
      <c r="L160" s="550" t="n">
        <v>46384</v>
      </c>
      <c r="M160" s="550" t="n">
        <v>46566</v>
      </c>
      <c r="N160" t="n">
        <v>8566.18</v>
      </c>
      <c r="Q160" t="inlineStr">
        <is>
          <t>PARCELAMENTO 014247772 - IRPJ E CSLL RELATIVOS AO 3º E 4º TRI DE 2022</t>
        </is>
      </c>
      <c r="R160" t="inlineStr">
        <is>
          <t>06/2027</t>
        </is>
      </c>
    </row>
    <row r="161">
      <c r="A161" t="inlineStr">
        <is>
          <t>177864</t>
        </is>
      </c>
      <c r="B161" t="inlineStr">
        <is>
          <t>Arcos</t>
        </is>
      </c>
      <c r="C161" t="inlineStr">
        <is>
          <t xml:space="preserve">MINISTERIO DA FAZENDA </t>
        </is>
      </c>
      <c r="D161" t="inlineStr">
        <is>
          <t>MINISTERIO DA FAZENDA</t>
        </is>
      </c>
      <c r="E161" t="inlineStr">
        <is>
          <t>19/60</t>
        </is>
      </c>
      <c r="F161" t="inlineStr">
        <is>
          <t>Endividamento</t>
        </is>
      </c>
      <c r="G161" t="inlineStr">
        <is>
          <t>Endividamento Geral</t>
        </is>
      </c>
      <c r="H161" t="n">
        <v>8566.18</v>
      </c>
      <c r="I161" t="inlineStr">
        <is>
          <t>False</t>
        </is>
      </c>
      <c r="J161" t="n">
        <v/>
      </c>
      <c r="K161" t="n">
        <v/>
      </c>
      <c r="L161" s="550" t="n">
        <v>46354</v>
      </c>
      <c r="M161" s="550" t="n">
        <v>46535</v>
      </c>
      <c r="N161" t="n">
        <v>8566.18</v>
      </c>
      <c r="Q161" t="inlineStr">
        <is>
          <t>PARCELAMENTO 014247772 - IRPJ E CSLL RELATIVOS AO 3º E 4º TRI DE 2022</t>
        </is>
      </c>
      <c r="R161" t="inlineStr">
        <is>
          <t>05/2027</t>
        </is>
      </c>
    </row>
    <row r="162">
      <c r="A162" t="inlineStr">
        <is>
          <t>177863</t>
        </is>
      </c>
      <c r="B162" t="inlineStr">
        <is>
          <t>Arcos</t>
        </is>
      </c>
      <c r="C162" t="inlineStr">
        <is>
          <t xml:space="preserve">MINISTERIO DA FAZENDA </t>
        </is>
      </c>
      <c r="D162" t="inlineStr">
        <is>
          <t>MINISTERIO DA FAZENDA</t>
        </is>
      </c>
      <c r="E162" t="inlineStr">
        <is>
          <t>18/60</t>
        </is>
      </c>
      <c r="F162" t="inlineStr">
        <is>
          <t>Endividamento</t>
        </is>
      </c>
      <c r="G162" t="inlineStr">
        <is>
          <t>Endividamento Geral</t>
        </is>
      </c>
      <c r="H162" t="n">
        <v>8566.18</v>
      </c>
      <c r="I162" t="inlineStr">
        <is>
          <t>False</t>
        </is>
      </c>
      <c r="J162" t="n">
        <v/>
      </c>
      <c r="K162" t="n">
        <v/>
      </c>
      <c r="L162" s="550" t="n">
        <v>46323</v>
      </c>
      <c r="M162" s="550" t="n">
        <v>46505</v>
      </c>
      <c r="N162" t="n">
        <v>8566.18</v>
      </c>
      <c r="Q162" t="inlineStr">
        <is>
          <t>PARCELAMENTO 014247772 - IRPJ E CSLL RELATIVOS AO 3º E 4º TRI DE 2022</t>
        </is>
      </c>
      <c r="R162" t="inlineStr">
        <is>
          <t>04/2027</t>
        </is>
      </c>
    </row>
    <row r="163">
      <c r="A163" t="inlineStr">
        <is>
          <t>177862</t>
        </is>
      </c>
      <c r="B163" t="inlineStr">
        <is>
          <t>Arcos</t>
        </is>
      </c>
      <c r="C163" t="inlineStr">
        <is>
          <t xml:space="preserve">MINISTERIO DA FAZENDA </t>
        </is>
      </c>
      <c r="D163" t="inlineStr">
        <is>
          <t>MINISTERIO DA FAZENDA</t>
        </is>
      </c>
      <c r="E163" t="inlineStr">
        <is>
          <t>17/60</t>
        </is>
      </c>
      <c r="F163" t="inlineStr">
        <is>
          <t>Endividamento</t>
        </is>
      </c>
      <c r="G163" t="inlineStr">
        <is>
          <t>Endividamento Geral</t>
        </is>
      </c>
      <c r="H163" t="n">
        <v>8566.18</v>
      </c>
      <c r="I163" t="inlineStr">
        <is>
          <t>False</t>
        </is>
      </c>
      <c r="J163" t="n">
        <v/>
      </c>
      <c r="K163" t="n">
        <v/>
      </c>
      <c r="L163" s="550" t="n">
        <v>46293</v>
      </c>
      <c r="M163" s="550" t="n">
        <v>46474</v>
      </c>
      <c r="N163" t="n">
        <v>8566.18</v>
      </c>
      <c r="Q163" t="inlineStr">
        <is>
          <t>PARCELAMENTO 014247772 - IRPJ E CSLL RELATIVOS AO 3º E 4º TRI DE 2022</t>
        </is>
      </c>
      <c r="R163" t="inlineStr">
        <is>
          <t>03/2027</t>
        </is>
      </c>
    </row>
    <row r="164">
      <c r="A164" t="inlineStr">
        <is>
          <t>177861</t>
        </is>
      </c>
      <c r="B164" t="inlineStr">
        <is>
          <t>Arcos</t>
        </is>
      </c>
      <c r="C164" t="inlineStr">
        <is>
          <t xml:space="preserve">MINISTERIO DA FAZENDA </t>
        </is>
      </c>
      <c r="D164" t="inlineStr">
        <is>
          <t>MINISTERIO DA FAZENDA</t>
        </is>
      </c>
      <c r="E164" t="inlineStr">
        <is>
          <t>16/60</t>
        </is>
      </c>
      <c r="F164" t="inlineStr">
        <is>
          <t>Endividamento</t>
        </is>
      </c>
      <c r="G164" t="inlineStr">
        <is>
          <t>Endividamento Geral</t>
        </is>
      </c>
      <c r="H164" t="n">
        <v>8566.18</v>
      </c>
      <c r="I164" t="inlineStr">
        <is>
          <t>False</t>
        </is>
      </c>
      <c r="J164" t="n">
        <v/>
      </c>
      <c r="K164" t="n">
        <v/>
      </c>
      <c r="L164" s="550" t="n">
        <v>46262</v>
      </c>
      <c r="M164" s="550" t="n">
        <v>46446</v>
      </c>
      <c r="N164" t="n">
        <v>8566.18</v>
      </c>
      <c r="Q164" t="inlineStr">
        <is>
          <t>PARCELAMENTO 014247772 - IRPJ E CSLL RELATIVOS AO 3º E 4º TRI DE 2022</t>
        </is>
      </c>
      <c r="R164" t="inlineStr">
        <is>
          <t>02/2027</t>
        </is>
      </c>
    </row>
    <row r="165">
      <c r="A165" t="inlineStr">
        <is>
          <t>177860</t>
        </is>
      </c>
      <c r="B165" t="inlineStr">
        <is>
          <t>Arcos</t>
        </is>
      </c>
      <c r="C165" t="inlineStr">
        <is>
          <t xml:space="preserve">MINISTERIO DA FAZENDA </t>
        </is>
      </c>
      <c r="D165" t="inlineStr">
        <is>
          <t>MINISTERIO DA FAZENDA</t>
        </is>
      </c>
      <c r="E165" t="inlineStr">
        <is>
          <t>15/60</t>
        </is>
      </c>
      <c r="F165" t="inlineStr">
        <is>
          <t>Endividamento</t>
        </is>
      </c>
      <c r="G165" t="inlineStr">
        <is>
          <t>Endividamento Geral</t>
        </is>
      </c>
      <c r="H165" t="n">
        <v>8566.18</v>
      </c>
      <c r="I165" t="inlineStr">
        <is>
          <t>False</t>
        </is>
      </c>
      <c r="J165" t="n">
        <v/>
      </c>
      <c r="K165" t="n">
        <v/>
      </c>
      <c r="L165" s="550" t="n">
        <v>46231</v>
      </c>
      <c r="M165" s="550" t="n">
        <v>46415</v>
      </c>
      <c r="N165" t="n">
        <v>8566.18</v>
      </c>
      <c r="Q165" t="inlineStr">
        <is>
          <t>PARCELAMENTO 014247772 - IRPJ E CSLL RELATIVOS AO 3º E 4º TRI DE 2022</t>
        </is>
      </c>
      <c r="R165" t="inlineStr">
        <is>
          <t>01/2027</t>
        </is>
      </c>
    </row>
    <row r="166">
      <c r="A166" t="inlineStr">
        <is>
          <t>177859</t>
        </is>
      </c>
      <c r="B166" t="inlineStr">
        <is>
          <t>Arcos</t>
        </is>
      </c>
      <c r="C166" t="inlineStr">
        <is>
          <t xml:space="preserve">MINISTERIO DA FAZENDA </t>
        </is>
      </c>
      <c r="D166" t="inlineStr">
        <is>
          <t>MINISTERIO DA FAZENDA</t>
        </is>
      </c>
      <c r="E166" t="inlineStr">
        <is>
          <t>14/60</t>
        </is>
      </c>
      <c r="F166" t="inlineStr">
        <is>
          <t>Endividamento</t>
        </is>
      </c>
      <c r="G166" t="inlineStr">
        <is>
          <t>Endividamento Geral</t>
        </is>
      </c>
      <c r="H166" t="n">
        <v>8566.18</v>
      </c>
      <c r="I166" t="inlineStr">
        <is>
          <t>False</t>
        </is>
      </c>
      <c r="J166" t="n">
        <v/>
      </c>
      <c r="K166" t="n">
        <v/>
      </c>
      <c r="L166" s="550" t="n">
        <v>46201</v>
      </c>
      <c r="M166" s="550" t="n">
        <v>46384</v>
      </c>
      <c r="N166" t="n">
        <v>8566.18</v>
      </c>
      <c r="Q166" t="inlineStr">
        <is>
          <t>PARCELAMENTO 014247772 - IRPJ E CSLL RELATIVOS AO 3º E 4º TRI DE 2022</t>
        </is>
      </c>
      <c r="R166" t="inlineStr">
        <is>
          <t>12/2026</t>
        </is>
      </c>
    </row>
    <row r="167">
      <c r="A167" t="inlineStr">
        <is>
          <t>177858</t>
        </is>
      </c>
      <c r="B167" t="inlineStr">
        <is>
          <t>Arcos</t>
        </is>
      </c>
      <c r="C167" t="inlineStr">
        <is>
          <t xml:space="preserve">MINISTERIO DA FAZENDA </t>
        </is>
      </c>
      <c r="D167" t="inlineStr">
        <is>
          <t>MINISTERIO DA FAZENDA</t>
        </is>
      </c>
      <c r="E167" t="inlineStr">
        <is>
          <t>13/60</t>
        </is>
      </c>
      <c r="F167" t="inlineStr">
        <is>
          <t>Endividamento</t>
        </is>
      </c>
      <c r="G167" t="inlineStr">
        <is>
          <t>Endividamento Geral</t>
        </is>
      </c>
      <c r="H167" t="n">
        <v>8566.18</v>
      </c>
      <c r="I167" t="inlineStr">
        <is>
          <t>False</t>
        </is>
      </c>
      <c r="J167" t="n">
        <v/>
      </c>
      <c r="K167" t="n">
        <v/>
      </c>
      <c r="L167" s="550" t="n">
        <v>46170</v>
      </c>
      <c r="M167" s="550" t="n">
        <v>46354</v>
      </c>
      <c r="N167" t="n">
        <v>8566.18</v>
      </c>
      <c r="Q167" t="inlineStr">
        <is>
          <t>PARCELAMENTO 014247772 - IRPJ E CSLL RELATIVOS AO 3º E 4º TRI DE 2022</t>
        </is>
      </c>
      <c r="R167" t="inlineStr">
        <is>
          <t>11/2026</t>
        </is>
      </c>
    </row>
    <row r="168">
      <c r="A168" t="inlineStr">
        <is>
          <t>177857</t>
        </is>
      </c>
      <c r="B168" t="inlineStr">
        <is>
          <t>Arcos</t>
        </is>
      </c>
      <c r="C168" t="inlineStr">
        <is>
          <t xml:space="preserve">MINISTERIO DA FAZENDA </t>
        </is>
      </c>
      <c r="D168" t="inlineStr">
        <is>
          <t>MINISTERIO DA FAZENDA</t>
        </is>
      </c>
      <c r="E168" t="inlineStr">
        <is>
          <t>12/60</t>
        </is>
      </c>
      <c r="F168" t="inlineStr">
        <is>
          <t>Endividamento</t>
        </is>
      </c>
      <c r="G168" t="inlineStr">
        <is>
          <t>Endividamento Geral</t>
        </is>
      </c>
      <c r="H168" t="n">
        <v>8566.18</v>
      </c>
      <c r="I168" t="inlineStr">
        <is>
          <t>False</t>
        </is>
      </c>
      <c r="J168" t="n">
        <v/>
      </c>
      <c r="K168" t="n">
        <v/>
      </c>
      <c r="L168" s="550" t="n">
        <v>46140</v>
      </c>
      <c r="M168" s="550" t="n">
        <v>46323</v>
      </c>
      <c r="N168" t="n">
        <v>8566.18</v>
      </c>
      <c r="Q168" t="inlineStr">
        <is>
          <t>PARCELAMENTO 014247772 - IRPJ E CSLL RELATIVOS AO 3º E 4º TRI DE 2022</t>
        </is>
      </c>
      <c r="R168" t="inlineStr">
        <is>
          <t>10/2026</t>
        </is>
      </c>
    </row>
    <row r="169">
      <c r="A169" t="inlineStr">
        <is>
          <t>177856</t>
        </is>
      </c>
      <c r="B169" t="inlineStr">
        <is>
          <t>Arcos</t>
        </is>
      </c>
      <c r="C169" t="inlineStr">
        <is>
          <t xml:space="preserve">MINISTERIO DA FAZENDA </t>
        </is>
      </c>
      <c r="D169" t="inlineStr">
        <is>
          <t>MINISTERIO DA FAZENDA</t>
        </is>
      </c>
      <c r="E169" t="inlineStr">
        <is>
          <t>11/60</t>
        </is>
      </c>
      <c r="F169" t="inlineStr">
        <is>
          <t>Endividamento</t>
        </is>
      </c>
      <c r="G169" t="inlineStr">
        <is>
          <t>Endividamento Geral</t>
        </is>
      </c>
      <c r="H169" t="n">
        <v>8566.18</v>
      </c>
      <c r="I169" t="inlineStr">
        <is>
          <t>False</t>
        </is>
      </c>
      <c r="J169" t="n">
        <v/>
      </c>
      <c r="K169" t="n">
        <v/>
      </c>
      <c r="L169" s="550" t="n">
        <v>46109</v>
      </c>
      <c r="M169" s="550" t="n">
        <v>46293</v>
      </c>
      <c r="N169" t="n">
        <v>8566.18</v>
      </c>
      <c r="Q169" t="inlineStr">
        <is>
          <t>PARCELAMENTO 014247772 - IRPJ E CSLL RELATIVOS AO 3º E 4º TRI DE 2022</t>
        </is>
      </c>
      <c r="R169" t="inlineStr">
        <is>
          <t>09/2026</t>
        </is>
      </c>
    </row>
    <row r="170">
      <c r="A170" t="inlineStr">
        <is>
          <t>177855</t>
        </is>
      </c>
      <c r="B170" t="inlineStr">
        <is>
          <t>Arcos</t>
        </is>
      </c>
      <c r="C170" t="inlineStr">
        <is>
          <t xml:space="preserve">MINISTERIO DA FAZENDA </t>
        </is>
      </c>
      <c r="D170" t="inlineStr">
        <is>
          <t>MINISTERIO DA FAZENDA</t>
        </is>
      </c>
      <c r="E170" t="inlineStr">
        <is>
          <t>10/60</t>
        </is>
      </c>
      <c r="F170" t="inlineStr">
        <is>
          <t>Endividamento</t>
        </is>
      </c>
      <c r="G170" t="inlineStr">
        <is>
          <t>Endividamento Geral</t>
        </is>
      </c>
      <c r="H170" t="n">
        <v>8566.18</v>
      </c>
      <c r="I170" t="inlineStr">
        <is>
          <t>False</t>
        </is>
      </c>
      <c r="J170" t="n">
        <v/>
      </c>
      <c r="K170" t="n">
        <v/>
      </c>
      <c r="L170" s="550" t="n">
        <v>46081</v>
      </c>
      <c r="M170" s="550" t="n">
        <v>46262</v>
      </c>
      <c r="N170" t="n">
        <v>8566.18</v>
      </c>
      <c r="Q170" t="inlineStr">
        <is>
          <t>PARCELAMENTO 014247772 - IRPJ E CSLL RELATIVOS AO 3º E 4º TRI DE 2022</t>
        </is>
      </c>
      <c r="R170" t="inlineStr">
        <is>
          <t>08/2026</t>
        </is>
      </c>
    </row>
    <row r="171">
      <c r="A171" t="inlineStr">
        <is>
          <t>177854</t>
        </is>
      </c>
      <c r="B171" t="inlineStr">
        <is>
          <t>Arcos</t>
        </is>
      </c>
      <c r="C171" t="inlineStr">
        <is>
          <t xml:space="preserve">MINISTERIO DA FAZENDA </t>
        </is>
      </c>
      <c r="D171" t="inlineStr">
        <is>
          <t>MINISTERIO DA FAZENDA</t>
        </is>
      </c>
      <c r="E171" t="inlineStr">
        <is>
          <t>9/60</t>
        </is>
      </c>
      <c r="F171" t="inlineStr">
        <is>
          <t>Endividamento</t>
        </is>
      </c>
      <c r="G171" t="inlineStr">
        <is>
          <t>Endividamento Geral</t>
        </is>
      </c>
      <c r="H171" t="n">
        <v>8566.18</v>
      </c>
      <c r="I171" t="inlineStr">
        <is>
          <t>False</t>
        </is>
      </c>
      <c r="J171" t="n">
        <v/>
      </c>
      <c r="K171" t="n">
        <v/>
      </c>
      <c r="L171" s="550" t="n">
        <v>46050</v>
      </c>
      <c r="M171" s="550" t="n">
        <v>46231</v>
      </c>
      <c r="N171" t="n">
        <v>8566.18</v>
      </c>
      <c r="Q171" t="inlineStr">
        <is>
          <t>PARCELAMENTO 014247772 - IRPJ E CSLL RELATIVOS AO 3º E 4º TRI DE 2022</t>
        </is>
      </c>
      <c r="R171" t="inlineStr">
        <is>
          <t>07/2026</t>
        </is>
      </c>
    </row>
    <row r="172">
      <c r="A172" t="inlineStr">
        <is>
          <t>177853</t>
        </is>
      </c>
      <c r="B172" t="inlineStr">
        <is>
          <t>Arcos</t>
        </is>
      </c>
      <c r="C172" t="inlineStr">
        <is>
          <t xml:space="preserve">MINISTERIO DA FAZENDA </t>
        </is>
      </c>
      <c r="D172" t="inlineStr">
        <is>
          <t>MINISTERIO DA FAZENDA</t>
        </is>
      </c>
      <c r="E172" t="inlineStr">
        <is>
          <t>8/60</t>
        </is>
      </c>
      <c r="F172" t="inlineStr">
        <is>
          <t>Endividamento</t>
        </is>
      </c>
      <c r="G172" t="inlineStr">
        <is>
          <t>Endividamento Geral</t>
        </is>
      </c>
      <c r="H172" t="n">
        <v>8566.18</v>
      </c>
      <c r="I172" t="inlineStr">
        <is>
          <t>False</t>
        </is>
      </c>
      <c r="J172" t="n">
        <v/>
      </c>
      <c r="K172" t="n">
        <v/>
      </c>
      <c r="L172" s="550" t="n">
        <v>46019</v>
      </c>
      <c r="M172" s="550" t="n">
        <v>46201</v>
      </c>
      <c r="N172" t="n">
        <v>8566.18</v>
      </c>
      <c r="Q172" t="inlineStr">
        <is>
          <t>PARCELAMENTO 014247772 - IRPJ E CSLL RELATIVOS AO 3º E 4º TRI DE 2022</t>
        </is>
      </c>
      <c r="R172" t="inlineStr">
        <is>
          <t>06/2026</t>
        </is>
      </c>
    </row>
    <row r="173">
      <c r="A173" t="inlineStr">
        <is>
          <t>177852</t>
        </is>
      </c>
      <c r="B173" t="inlineStr">
        <is>
          <t>Arcos</t>
        </is>
      </c>
      <c r="C173" t="inlineStr">
        <is>
          <t xml:space="preserve">MINISTERIO DA FAZENDA </t>
        </is>
      </c>
      <c r="D173" t="inlineStr">
        <is>
          <t>MINISTERIO DA FAZENDA</t>
        </is>
      </c>
      <c r="E173" t="inlineStr">
        <is>
          <t>7/60</t>
        </is>
      </c>
      <c r="F173" t="inlineStr">
        <is>
          <t>Endividamento</t>
        </is>
      </c>
      <c r="G173" t="inlineStr">
        <is>
          <t>Endividamento Geral</t>
        </is>
      </c>
      <c r="H173" t="n">
        <v>9138.41</v>
      </c>
      <c r="I173" t="inlineStr">
        <is>
          <t>False</t>
        </is>
      </c>
      <c r="J173" t="n">
        <v/>
      </c>
      <c r="K173" t="n">
        <v/>
      </c>
      <c r="L173" s="550" t="n">
        <v>45989</v>
      </c>
      <c r="M173" s="550" t="n">
        <v>46170</v>
      </c>
      <c r="N173" t="n">
        <v>9138.41</v>
      </c>
      <c r="O173" t="inlineStr">
        <is>
          <t>Pago</t>
        </is>
      </c>
      <c r="P173" s="550" t="n">
        <v>46170</v>
      </c>
      <c r="Q173" t="inlineStr">
        <is>
          <t>PARCELAMENTO 014247772 - IRPJ E CSLL RELATIVOS AO 3º E 4º TRI DE 2022</t>
        </is>
      </c>
      <c r="R173" t="inlineStr">
        <is>
          <t>05/2026</t>
        </is>
      </c>
      <c r="S173" t="inlineStr">
        <is>
          <t>05/2026</t>
        </is>
      </c>
    </row>
    <row r="174">
      <c r="A174" t="inlineStr">
        <is>
          <t>177851</t>
        </is>
      </c>
      <c r="B174" t="inlineStr">
        <is>
          <t>Arcos</t>
        </is>
      </c>
      <c r="C174" t="inlineStr">
        <is>
          <t xml:space="preserve">MINISTERIO DA FAZENDA </t>
        </is>
      </c>
      <c r="D174" t="inlineStr">
        <is>
          <t>MINISTERIO DA FAZENDA</t>
        </is>
      </c>
      <c r="E174" t="inlineStr">
        <is>
          <t>6/60</t>
        </is>
      </c>
      <c r="F174" t="inlineStr">
        <is>
          <t>Endividamento</t>
        </is>
      </c>
      <c r="G174" t="inlineStr">
        <is>
          <t>Endividamento Geral</t>
        </is>
      </c>
      <c r="H174" t="n">
        <v>5196.09</v>
      </c>
      <c r="I174" t="inlineStr">
        <is>
          <t>False</t>
        </is>
      </c>
      <c r="J174" t="n">
        <v/>
      </c>
      <c r="K174" t="n">
        <v/>
      </c>
      <c r="L174" s="550" t="n">
        <v>46140</v>
      </c>
      <c r="M174" s="550" t="n">
        <v>46140</v>
      </c>
      <c r="N174" t="n">
        <v>5196.09</v>
      </c>
      <c r="O174" t="inlineStr">
        <is>
          <t>Pago</t>
        </is>
      </c>
      <c r="P174" s="550" t="n">
        <v>46140</v>
      </c>
      <c r="Q174" t="inlineStr">
        <is>
          <t xml:space="preserve"> PARCELAMENTO 014247772 - IRPJ E CSLL RELATIVOS AO 3º E 4º TRI DE 2022</t>
        </is>
      </c>
      <c r="R174" t="inlineStr">
        <is>
          <t>04/2026</t>
        </is>
      </c>
      <c r="S174" t="inlineStr">
        <is>
          <t>04/2026</t>
        </is>
      </c>
    </row>
    <row r="175">
      <c r="A175" t="inlineStr">
        <is>
          <t>177850</t>
        </is>
      </c>
      <c r="B175" t="inlineStr">
        <is>
          <t>Arcos</t>
        </is>
      </c>
      <c r="C175" t="inlineStr">
        <is>
          <t xml:space="preserve">MINISTERIO DA FAZENDA </t>
        </is>
      </c>
      <c r="D175" t="inlineStr">
        <is>
          <t>MINISTERIO DA FAZENDA</t>
        </is>
      </c>
      <c r="E175" t="inlineStr">
        <is>
          <t>5/60</t>
        </is>
      </c>
      <c r="F175" t="inlineStr">
        <is>
          <t>Endividamento</t>
        </is>
      </c>
      <c r="G175" t="inlineStr">
        <is>
          <t>Endividamento Geral</t>
        </is>
      </c>
      <c r="H175" t="n">
        <v>5136.54</v>
      </c>
      <c r="I175" t="inlineStr">
        <is>
          <t>False</t>
        </is>
      </c>
      <c r="J175" t="n">
        <v/>
      </c>
      <c r="K175" t="n">
        <v/>
      </c>
      <c r="L175" s="550" t="n">
        <v>46109</v>
      </c>
      <c r="M175" s="550" t="n">
        <v>46112</v>
      </c>
      <c r="N175" t="n">
        <v>5136.54</v>
      </c>
      <c r="O175" t="inlineStr">
        <is>
          <t>Pago</t>
        </is>
      </c>
      <c r="P175" s="550" t="n">
        <v>46111</v>
      </c>
      <c r="Q175" t="inlineStr">
        <is>
          <t xml:space="preserve"> PARCELAMENTO 014247772 - IRPJ E CSLL RELATIVOS AO 3º E 4º TRI DE 2022</t>
        </is>
      </c>
      <c r="R175" t="inlineStr">
        <is>
          <t>03/2026</t>
        </is>
      </c>
      <c r="S175" t="inlineStr">
        <is>
          <t>03/2026</t>
        </is>
      </c>
    </row>
    <row r="176">
      <c r="A176" t="inlineStr">
        <is>
          <t>177849</t>
        </is>
      </c>
      <c r="B176" t="inlineStr">
        <is>
          <t>Arcos</t>
        </is>
      </c>
      <c r="C176" t="inlineStr">
        <is>
          <t xml:space="preserve">MINISTERIO DA FAZENDA </t>
        </is>
      </c>
      <c r="D176" t="inlineStr">
        <is>
          <t>MINISTERIO DA FAZENDA</t>
        </is>
      </c>
      <c r="E176" t="inlineStr">
        <is>
          <t>4/60</t>
        </is>
      </c>
      <c r="F176" t="inlineStr">
        <is>
          <t>Endividamento</t>
        </is>
      </c>
      <c r="G176" t="inlineStr">
        <is>
          <t>Endividamento Geral</t>
        </is>
      </c>
      <c r="H176" t="n">
        <v>5087.33</v>
      </c>
      <c r="I176" t="inlineStr">
        <is>
          <t>False</t>
        </is>
      </c>
      <c r="J176" t="n">
        <v/>
      </c>
      <c r="K176" t="n">
        <v/>
      </c>
      <c r="L176" s="550" t="n">
        <v>46081</v>
      </c>
      <c r="M176" s="550" t="n">
        <v>46080</v>
      </c>
      <c r="N176" t="n">
        <v>5087.33</v>
      </c>
      <c r="O176" t="inlineStr">
        <is>
          <t>Pago</t>
        </is>
      </c>
      <c r="P176" s="550" t="n">
        <v>46079</v>
      </c>
      <c r="Q176" t="inlineStr">
        <is>
          <t xml:space="preserve"> PARCELAMENTO 014247772 - IRPJ E CSLL RELATIVOS AO 3º E 4º TRI DE 2022</t>
        </is>
      </c>
      <c r="R176" t="inlineStr">
        <is>
          <t>02/2026</t>
        </is>
      </c>
      <c r="S176" t="inlineStr">
        <is>
          <t>02/2026</t>
        </is>
      </c>
    </row>
    <row r="177">
      <c r="A177" t="inlineStr">
        <is>
          <t>177848</t>
        </is>
      </c>
      <c r="B177" t="inlineStr">
        <is>
          <t>Arcos</t>
        </is>
      </c>
      <c r="C177" t="inlineStr">
        <is>
          <t xml:space="preserve">MINISTERIO DA FAZENDA </t>
        </is>
      </c>
      <c r="D177" t="inlineStr">
        <is>
          <t>MINISTERIO DA FAZENDA</t>
        </is>
      </c>
      <c r="E177" t="inlineStr">
        <is>
          <t>3/60</t>
        </is>
      </c>
      <c r="F177" t="inlineStr">
        <is>
          <t>Endividamento</t>
        </is>
      </c>
      <c r="G177" t="inlineStr">
        <is>
          <t>Endividamento Geral</t>
        </is>
      </c>
      <c r="H177" t="n">
        <v>5030.25</v>
      </c>
      <c r="I177" t="inlineStr">
        <is>
          <t>False</t>
        </is>
      </c>
      <c r="J177" t="n">
        <v/>
      </c>
      <c r="K177" t="n">
        <v/>
      </c>
      <c r="L177" s="550" t="n">
        <v>46050</v>
      </c>
      <c r="M177" s="550" t="n">
        <v>46050</v>
      </c>
      <c r="N177" t="n">
        <v>5030.25</v>
      </c>
      <c r="O177" t="inlineStr">
        <is>
          <t>Pago</t>
        </is>
      </c>
      <c r="P177" s="550" t="n">
        <v>46052</v>
      </c>
      <c r="Q177" t="inlineStr">
        <is>
          <t xml:space="preserve"> PARCELAMENTO 014247772 - IRPJ E CSLL RELATIVOS AO 3º E 4º TRI DE 2022</t>
        </is>
      </c>
      <c r="R177" t="inlineStr">
        <is>
          <t>01/2026</t>
        </is>
      </c>
      <c r="S177" t="inlineStr">
        <is>
          <t>01/2026</t>
        </is>
      </c>
    </row>
    <row r="178">
      <c r="A178" t="inlineStr">
        <is>
          <t>177847</t>
        </is>
      </c>
      <c r="B178" t="inlineStr">
        <is>
          <t>Arcos</t>
        </is>
      </c>
      <c r="C178" t="inlineStr">
        <is>
          <t xml:space="preserve">MINISTERIO DA FAZENDA </t>
        </is>
      </c>
      <c r="D178" t="inlineStr">
        <is>
          <t>MINISTERIO DA FAZENDA</t>
        </is>
      </c>
      <c r="E178" t="inlineStr">
        <is>
          <t>2/60</t>
        </is>
      </c>
      <c r="F178" t="inlineStr">
        <is>
          <t>Endividamento</t>
        </is>
      </c>
      <c r="G178" t="inlineStr">
        <is>
          <t>Endividamento Geral</t>
        </is>
      </c>
      <c r="H178" t="n">
        <v>4970.21</v>
      </c>
      <c r="I178" t="inlineStr">
        <is>
          <t>False</t>
        </is>
      </c>
      <c r="J178" t="n">
        <v/>
      </c>
      <c r="K178" t="n">
        <v/>
      </c>
      <c r="L178" s="550" t="n">
        <v>46019</v>
      </c>
      <c r="M178" s="550" t="n">
        <v>46019</v>
      </c>
      <c r="N178" t="n">
        <v>4970.21</v>
      </c>
      <c r="O178" t="inlineStr">
        <is>
          <t>Pago</t>
        </is>
      </c>
      <c r="P178" s="550" t="n">
        <v>46020</v>
      </c>
      <c r="Q178" t="inlineStr">
        <is>
          <t>PARCELAMENTO 014247772 - IRPJ E CSLL RELATIVOS AO 3º E 4º TRI DE 2022</t>
        </is>
      </c>
      <c r="R178" t="inlineStr">
        <is>
          <t>12/2025</t>
        </is>
      </c>
      <c r="S178" t="inlineStr">
        <is>
          <t>12/2025</t>
        </is>
      </c>
    </row>
    <row r="179">
      <c r="A179" t="inlineStr">
        <is>
          <t>177846</t>
        </is>
      </c>
      <c r="B179" t="inlineStr">
        <is>
          <t>Arcos</t>
        </is>
      </c>
      <c r="C179" t="inlineStr">
        <is>
          <t xml:space="preserve">MINISTERIO DA FAZENDA </t>
        </is>
      </c>
      <c r="D179" t="inlineStr">
        <is>
          <t>MINISTERIO DA FAZENDA</t>
        </is>
      </c>
      <c r="E179" t="inlineStr">
        <is>
          <t>1/60 ADESAO</t>
        </is>
      </c>
      <c r="F179" t="inlineStr">
        <is>
          <t>Endividamento</t>
        </is>
      </c>
      <c r="G179" t="inlineStr">
        <is>
          <t>Endividamento Geral</t>
        </is>
      </c>
      <c r="H179" t="n">
        <v>4921</v>
      </c>
      <c r="I179" t="inlineStr">
        <is>
          <t>False</t>
        </is>
      </c>
      <c r="J179" t="n">
        <v/>
      </c>
      <c r="K179" t="n">
        <v/>
      </c>
      <c r="L179" s="550" t="n">
        <v>45989</v>
      </c>
      <c r="M179" s="550" t="n">
        <v>45989</v>
      </c>
      <c r="N179" t="n">
        <v>4921</v>
      </c>
      <c r="O179" t="inlineStr">
        <is>
          <t>Pago</t>
        </is>
      </c>
      <c r="P179" s="550" t="n">
        <v>45987</v>
      </c>
      <c r="Q179" t="inlineStr">
        <is>
          <t>PARCELAMENTO 014247772 - IRPJ E CSLL RELATIVOS AO 3º E 4º TRI DE 2022</t>
        </is>
      </c>
      <c r="R179" t="inlineStr">
        <is>
          <t>11/2025</t>
        </is>
      </c>
      <c r="S179" t="inlineStr">
        <is>
          <t>11/2025</t>
        </is>
      </c>
    </row>
    <row r="180">
      <c r="A180" t="inlineStr">
        <is>
          <t>170590</t>
        </is>
      </c>
      <c r="B180" t="inlineStr">
        <is>
          <t>Arcos</t>
        </is>
      </c>
      <c r="C180" t="inlineStr">
        <is>
          <t xml:space="preserve">MINISTERIO DA FAZENDA </t>
        </is>
      </c>
      <c r="D180" t="inlineStr">
        <is>
          <t>MINISTERIO DA FAZENDA</t>
        </is>
      </c>
      <c r="E180" t="inlineStr">
        <is>
          <t>60/60</t>
        </is>
      </c>
      <c r="F180" t="inlineStr">
        <is>
          <t>Endividamento</t>
        </is>
      </c>
      <c r="G180" t="inlineStr">
        <is>
          <t>Endividamento Geral</t>
        </is>
      </c>
      <c r="H180" t="n">
        <v>8615.209999999999</v>
      </c>
      <c r="I180" t="inlineStr">
        <is>
          <t>False</t>
        </is>
      </c>
      <c r="J180" t="n">
        <v/>
      </c>
      <c r="K180" t="n">
        <v/>
      </c>
      <c r="L180" s="550" t="n">
        <v>47756</v>
      </c>
      <c r="M180" s="550" t="n">
        <v>47756</v>
      </c>
      <c r="N180" t="n">
        <v>8615.209999999999</v>
      </c>
      <c r="Q180" t="inlineStr">
        <is>
          <t>PARCELAMENTO 014091164 - EXECUÇÃO FISCAL 5020334-52.2025.4.03.6182 - 60 PARCELAS</t>
        </is>
      </c>
      <c r="R180" t="inlineStr">
        <is>
          <t>09/2030</t>
        </is>
      </c>
    </row>
    <row r="181">
      <c r="A181" t="inlineStr">
        <is>
          <t>170589</t>
        </is>
      </c>
      <c r="B181" t="inlineStr">
        <is>
          <t>Arcos</t>
        </is>
      </c>
      <c r="C181" t="inlineStr">
        <is>
          <t xml:space="preserve">MINISTERIO DA FAZENDA </t>
        </is>
      </c>
      <c r="D181" t="inlineStr">
        <is>
          <t>MINISTERIO DA FAZENDA</t>
        </is>
      </c>
      <c r="E181" t="inlineStr">
        <is>
          <t>59/60</t>
        </is>
      </c>
      <c r="F181" t="inlineStr">
        <is>
          <t>Endividamento</t>
        </is>
      </c>
      <c r="G181" t="inlineStr">
        <is>
          <t>Endividamento Geral</t>
        </is>
      </c>
      <c r="H181" t="n">
        <v>8615.209999999999</v>
      </c>
      <c r="I181" t="inlineStr">
        <is>
          <t>False</t>
        </is>
      </c>
      <c r="J181" t="n">
        <v/>
      </c>
      <c r="K181" t="n">
        <v/>
      </c>
      <c r="L181" s="550" t="n">
        <v>47725</v>
      </c>
      <c r="M181" s="550" t="n">
        <v>47725</v>
      </c>
      <c r="N181" t="n">
        <v>8615.209999999999</v>
      </c>
      <c r="Q181" t="inlineStr">
        <is>
          <t>PARCELAMENTO 014091164 - EXECUÇÃO FISCAL 5020334-52.2025.4.03.6182 - 60 PARCELAS</t>
        </is>
      </c>
      <c r="R181" t="inlineStr">
        <is>
          <t>08/2030</t>
        </is>
      </c>
    </row>
    <row r="182">
      <c r="A182" t="inlineStr">
        <is>
          <t>170588</t>
        </is>
      </c>
      <c r="B182" t="inlineStr">
        <is>
          <t>Arcos</t>
        </is>
      </c>
      <c r="C182" t="inlineStr">
        <is>
          <t xml:space="preserve">MINISTERIO DA FAZENDA </t>
        </is>
      </c>
      <c r="D182" t="inlineStr">
        <is>
          <t>MINISTERIO DA FAZENDA</t>
        </is>
      </c>
      <c r="E182" t="inlineStr">
        <is>
          <t>58/60</t>
        </is>
      </c>
      <c r="F182" t="inlineStr">
        <is>
          <t>Endividamento</t>
        </is>
      </c>
      <c r="G182" t="inlineStr">
        <is>
          <t>Endividamento Geral</t>
        </is>
      </c>
      <c r="H182" t="n">
        <v>8615.209999999999</v>
      </c>
      <c r="I182" t="inlineStr">
        <is>
          <t>False</t>
        </is>
      </c>
      <c r="J182" t="n">
        <v/>
      </c>
      <c r="K182" t="n">
        <v/>
      </c>
      <c r="L182" s="550" t="n">
        <v>47694</v>
      </c>
      <c r="M182" s="550" t="n">
        <v>47694</v>
      </c>
      <c r="N182" t="n">
        <v>8615.209999999999</v>
      </c>
      <c r="Q182" t="inlineStr">
        <is>
          <t>PARCELAMENTO 014091164 - EXECUÇÃO FISCAL 5020334-52.2025.4.03.6182 - 60 PARCELAS</t>
        </is>
      </c>
      <c r="R182" t="inlineStr">
        <is>
          <t>07/2030</t>
        </is>
      </c>
    </row>
    <row r="183">
      <c r="A183" t="inlineStr">
        <is>
          <t>170587</t>
        </is>
      </c>
      <c r="B183" t="inlineStr">
        <is>
          <t>Arcos</t>
        </is>
      </c>
      <c r="C183" t="inlineStr">
        <is>
          <t xml:space="preserve">MINISTERIO DA FAZENDA </t>
        </is>
      </c>
      <c r="D183" t="inlineStr">
        <is>
          <t>MINISTERIO DA FAZENDA</t>
        </is>
      </c>
      <c r="E183" t="inlineStr">
        <is>
          <t>57/60</t>
        </is>
      </c>
      <c r="F183" t="inlineStr">
        <is>
          <t>Endividamento</t>
        </is>
      </c>
      <c r="G183" t="inlineStr">
        <is>
          <t>Endividamento Geral</t>
        </is>
      </c>
      <c r="H183" t="n">
        <v>8615.209999999999</v>
      </c>
      <c r="I183" t="inlineStr">
        <is>
          <t>False</t>
        </is>
      </c>
      <c r="J183" t="n">
        <v/>
      </c>
      <c r="K183" t="n">
        <v/>
      </c>
      <c r="L183" s="550" t="n">
        <v>47664</v>
      </c>
      <c r="M183" s="550" t="n">
        <v>47664</v>
      </c>
      <c r="N183" t="n">
        <v>8615.209999999999</v>
      </c>
      <c r="Q183" t="inlineStr">
        <is>
          <t>PARCELAMENTO 014091164 - EXECUÇÃO FISCAL 5020334-52.2025.4.03.6182 - 60 PARCELAS</t>
        </is>
      </c>
      <c r="R183" t="inlineStr">
        <is>
          <t>06/2030</t>
        </is>
      </c>
    </row>
    <row r="184">
      <c r="A184" t="inlineStr">
        <is>
          <t>170586</t>
        </is>
      </c>
      <c r="B184" t="inlineStr">
        <is>
          <t>Arcos</t>
        </is>
      </c>
      <c r="C184" t="inlineStr">
        <is>
          <t xml:space="preserve">MINISTERIO DA FAZENDA </t>
        </is>
      </c>
      <c r="D184" t="inlineStr">
        <is>
          <t>MINISTERIO DA FAZENDA</t>
        </is>
      </c>
      <c r="E184" t="inlineStr">
        <is>
          <t>56/60</t>
        </is>
      </c>
      <c r="F184" t="inlineStr">
        <is>
          <t>Endividamento</t>
        </is>
      </c>
      <c r="G184" t="inlineStr">
        <is>
          <t>Endividamento Geral</t>
        </is>
      </c>
      <c r="H184" t="n">
        <v>8615.209999999999</v>
      </c>
      <c r="I184" t="inlineStr">
        <is>
          <t>False</t>
        </is>
      </c>
      <c r="J184" t="n">
        <v/>
      </c>
      <c r="K184" t="n">
        <v/>
      </c>
      <c r="L184" s="550" t="n">
        <v>47633</v>
      </c>
      <c r="M184" s="550" t="n">
        <v>47633</v>
      </c>
      <c r="N184" t="n">
        <v>8615.209999999999</v>
      </c>
      <c r="Q184" t="inlineStr">
        <is>
          <t>PARCELAMENTO 014091164 - EXECUÇÃO FISCAL 5020334-52.2025.4.03.6182 - 60 PARCELAS</t>
        </is>
      </c>
      <c r="R184" t="inlineStr">
        <is>
          <t>05/2030</t>
        </is>
      </c>
    </row>
    <row r="185">
      <c r="A185" t="inlineStr">
        <is>
          <t>170585</t>
        </is>
      </c>
      <c r="B185" t="inlineStr">
        <is>
          <t>Arcos</t>
        </is>
      </c>
      <c r="C185" t="inlineStr">
        <is>
          <t xml:space="preserve">MINISTERIO DA FAZENDA </t>
        </is>
      </c>
      <c r="D185" t="inlineStr">
        <is>
          <t>MINISTERIO DA FAZENDA</t>
        </is>
      </c>
      <c r="E185" t="inlineStr">
        <is>
          <t>55/60</t>
        </is>
      </c>
      <c r="F185" t="inlineStr">
        <is>
          <t>Endividamento</t>
        </is>
      </c>
      <c r="G185" t="inlineStr">
        <is>
          <t>Endividamento Geral</t>
        </is>
      </c>
      <c r="H185" t="n">
        <v>8615.209999999999</v>
      </c>
      <c r="I185" t="inlineStr">
        <is>
          <t>False</t>
        </is>
      </c>
      <c r="J185" t="n">
        <v/>
      </c>
      <c r="K185" t="n">
        <v/>
      </c>
      <c r="L185" s="550" t="n">
        <v>47603</v>
      </c>
      <c r="M185" s="550" t="n">
        <v>47603</v>
      </c>
      <c r="N185" t="n">
        <v>8615.209999999999</v>
      </c>
      <c r="Q185" t="inlineStr">
        <is>
          <t>PARCELAMENTO 014091164 - EXECUÇÃO FISCAL 5020334-52.2025.4.03.6182 - 60 PARCELAS</t>
        </is>
      </c>
      <c r="R185" t="inlineStr">
        <is>
          <t>04/2030</t>
        </is>
      </c>
    </row>
    <row r="186">
      <c r="A186" t="inlineStr">
        <is>
          <t>170584</t>
        </is>
      </c>
      <c r="B186" t="inlineStr">
        <is>
          <t>Arcos</t>
        </is>
      </c>
      <c r="C186" t="inlineStr">
        <is>
          <t xml:space="preserve">MINISTERIO DA FAZENDA </t>
        </is>
      </c>
      <c r="D186" t="inlineStr">
        <is>
          <t>MINISTERIO DA FAZENDA</t>
        </is>
      </c>
      <c r="E186" t="inlineStr">
        <is>
          <t>54/60</t>
        </is>
      </c>
      <c r="F186" t="inlineStr">
        <is>
          <t>Endividamento</t>
        </is>
      </c>
      <c r="G186" t="inlineStr">
        <is>
          <t>Endividamento Geral</t>
        </is>
      </c>
      <c r="H186" t="n">
        <v>8615.209999999999</v>
      </c>
      <c r="I186" t="inlineStr">
        <is>
          <t>False</t>
        </is>
      </c>
      <c r="J186" t="n">
        <v/>
      </c>
      <c r="K186" t="n">
        <v/>
      </c>
      <c r="L186" s="550" t="n">
        <v>47572</v>
      </c>
      <c r="M186" s="550" t="n">
        <v>47572</v>
      </c>
      <c r="N186" t="n">
        <v>8615.209999999999</v>
      </c>
      <c r="Q186" t="inlineStr">
        <is>
          <t>PARCELAMENTO 014091164 - EXECUÇÃO FISCAL 5020334-52.2025.4.03.6182 - 60 PARCELAS</t>
        </is>
      </c>
      <c r="R186" t="inlineStr">
        <is>
          <t>03/2030</t>
        </is>
      </c>
    </row>
    <row r="187">
      <c r="A187" t="inlineStr">
        <is>
          <t>170583</t>
        </is>
      </c>
      <c r="B187" t="inlineStr">
        <is>
          <t>Arcos</t>
        </is>
      </c>
      <c r="C187" t="inlineStr">
        <is>
          <t xml:space="preserve">MINISTERIO DA FAZENDA </t>
        </is>
      </c>
      <c r="D187" t="inlineStr">
        <is>
          <t>MINISTERIO DA FAZENDA</t>
        </is>
      </c>
      <c r="E187" t="inlineStr">
        <is>
          <t>53/60</t>
        </is>
      </c>
      <c r="F187" t="inlineStr">
        <is>
          <t>Endividamento</t>
        </is>
      </c>
      <c r="G187" t="inlineStr">
        <is>
          <t>Endividamento Geral</t>
        </is>
      </c>
      <c r="H187" t="n">
        <v>8615.209999999999</v>
      </c>
      <c r="I187" t="inlineStr">
        <is>
          <t>False</t>
        </is>
      </c>
      <c r="J187" t="n">
        <v/>
      </c>
      <c r="K187" t="n">
        <v/>
      </c>
      <c r="L187" s="550" t="n">
        <v>47542</v>
      </c>
      <c r="M187" s="550" t="n">
        <v>47542</v>
      </c>
      <c r="N187" t="n">
        <v>8615.209999999999</v>
      </c>
      <c r="Q187" t="inlineStr">
        <is>
          <t>PARCELAMENTO 014091164 - EXECUÇÃO FISCAL 5020334-52.2025.4.03.6182 - 60 PARCELAS</t>
        </is>
      </c>
      <c r="R187" t="inlineStr">
        <is>
          <t>02/2030</t>
        </is>
      </c>
    </row>
    <row r="188">
      <c r="A188" t="inlineStr">
        <is>
          <t>170582</t>
        </is>
      </c>
      <c r="B188" t="inlineStr">
        <is>
          <t>Arcos</t>
        </is>
      </c>
      <c r="C188" t="inlineStr">
        <is>
          <t xml:space="preserve">MINISTERIO DA FAZENDA </t>
        </is>
      </c>
      <c r="D188" t="inlineStr">
        <is>
          <t>MINISTERIO DA FAZENDA</t>
        </is>
      </c>
      <c r="E188" t="inlineStr">
        <is>
          <t>52/60</t>
        </is>
      </c>
      <c r="F188" t="inlineStr">
        <is>
          <t>Endividamento</t>
        </is>
      </c>
      <c r="G188" t="inlineStr">
        <is>
          <t>Endividamento Geral</t>
        </is>
      </c>
      <c r="H188" t="n">
        <v>8615.209999999999</v>
      </c>
      <c r="I188" t="inlineStr">
        <is>
          <t>False</t>
        </is>
      </c>
      <c r="J188" t="n">
        <v/>
      </c>
      <c r="K188" t="n">
        <v/>
      </c>
      <c r="L188" s="550" t="n">
        <v>47513</v>
      </c>
      <c r="M188" s="550" t="n">
        <v>47513</v>
      </c>
      <c r="N188" t="n">
        <v>8615.209999999999</v>
      </c>
      <c r="Q188" t="inlineStr">
        <is>
          <t>PARCELAMENTO 014091164 - EXECUÇÃO FISCAL 5020334-52.2025.4.03.6182 - 60 PARCELAS</t>
        </is>
      </c>
      <c r="R188" t="inlineStr">
        <is>
          <t>01/2030</t>
        </is>
      </c>
    </row>
    <row r="189">
      <c r="A189" t="inlineStr">
        <is>
          <t>170581</t>
        </is>
      </c>
      <c r="B189" t="inlineStr">
        <is>
          <t>Arcos</t>
        </is>
      </c>
      <c r="C189" t="inlineStr">
        <is>
          <t xml:space="preserve">MINISTERIO DA FAZENDA </t>
        </is>
      </c>
      <c r="D189" t="inlineStr">
        <is>
          <t>MINISTERIO DA FAZENDA</t>
        </is>
      </c>
      <c r="E189" t="inlineStr">
        <is>
          <t>51/60</t>
        </is>
      </c>
      <c r="F189" t="inlineStr">
        <is>
          <t>Endividamento</t>
        </is>
      </c>
      <c r="G189" t="inlineStr">
        <is>
          <t>Endividamento Geral</t>
        </is>
      </c>
      <c r="H189" t="n">
        <v>8615.209999999999</v>
      </c>
      <c r="I189" t="inlineStr">
        <is>
          <t>False</t>
        </is>
      </c>
      <c r="J189" t="n">
        <v/>
      </c>
      <c r="K189" t="n">
        <v/>
      </c>
      <c r="L189" s="550" t="n">
        <v>47482</v>
      </c>
      <c r="M189" s="550" t="n">
        <v>47482</v>
      </c>
      <c r="N189" t="n">
        <v>8615.209999999999</v>
      </c>
      <c r="Q189" t="inlineStr">
        <is>
          <t>PARCELAMENTO 014091164 - EXECUÇÃO FISCAL 5020334-52.2025.4.03.6182 - 60 PARCELAS</t>
        </is>
      </c>
      <c r="R189" t="inlineStr">
        <is>
          <t>12/2029</t>
        </is>
      </c>
    </row>
    <row r="190">
      <c r="A190" t="inlineStr">
        <is>
          <t>170580</t>
        </is>
      </c>
      <c r="B190" t="inlineStr">
        <is>
          <t>Arcos</t>
        </is>
      </c>
      <c r="C190" t="inlineStr">
        <is>
          <t xml:space="preserve">MINISTERIO DA FAZENDA </t>
        </is>
      </c>
      <c r="D190" t="inlineStr">
        <is>
          <t>MINISTERIO DA FAZENDA</t>
        </is>
      </c>
      <c r="E190" t="inlineStr">
        <is>
          <t>50/60</t>
        </is>
      </c>
      <c r="F190" t="inlineStr">
        <is>
          <t>Endividamento</t>
        </is>
      </c>
      <c r="G190" t="inlineStr">
        <is>
          <t>Endividamento Geral</t>
        </is>
      </c>
      <c r="H190" t="n">
        <v>8615.209999999999</v>
      </c>
      <c r="I190" t="inlineStr">
        <is>
          <t>False</t>
        </is>
      </c>
      <c r="J190" t="n">
        <v/>
      </c>
      <c r="K190" t="n">
        <v/>
      </c>
      <c r="L190" s="550" t="n">
        <v>47452</v>
      </c>
      <c r="M190" s="550" t="n">
        <v>47452</v>
      </c>
      <c r="N190" t="n">
        <v>8615.209999999999</v>
      </c>
      <c r="Q190" t="inlineStr">
        <is>
          <t>PARCELAMENTO 014091164 - EXECUÇÃO FISCAL 5020334-52.2025.4.03.6182 - 60 PARCELAS</t>
        </is>
      </c>
      <c r="R190" t="inlineStr">
        <is>
          <t>11/2029</t>
        </is>
      </c>
    </row>
    <row r="191">
      <c r="A191" t="inlineStr">
        <is>
          <t>170579</t>
        </is>
      </c>
      <c r="B191" t="inlineStr">
        <is>
          <t>Arcos</t>
        </is>
      </c>
      <c r="C191" t="inlineStr">
        <is>
          <t xml:space="preserve">MINISTERIO DA FAZENDA </t>
        </is>
      </c>
      <c r="D191" t="inlineStr">
        <is>
          <t>MINISTERIO DA FAZENDA</t>
        </is>
      </c>
      <c r="E191" t="inlineStr">
        <is>
          <t>49/60</t>
        </is>
      </c>
      <c r="F191" t="inlineStr">
        <is>
          <t>Endividamento</t>
        </is>
      </c>
      <c r="G191" t="inlineStr">
        <is>
          <t>Endividamento Geral</t>
        </is>
      </c>
      <c r="H191" t="n">
        <v>8615.209999999999</v>
      </c>
      <c r="I191" t="inlineStr">
        <is>
          <t>False</t>
        </is>
      </c>
      <c r="J191" t="n">
        <v/>
      </c>
      <c r="K191" t="n">
        <v/>
      </c>
      <c r="L191" s="550" t="n">
        <v>47421</v>
      </c>
      <c r="M191" s="550" t="n">
        <v>47421</v>
      </c>
      <c r="N191" t="n">
        <v>8615.209999999999</v>
      </c>
      <c r="Q191" t="inlineStr">
        <is>
          <t>PARCELAMENTO 014091164 - EXECUÇÃO FISCAL 5020334-52.2025.4.03.6182 - 60 PARCELAS</t>
        </is>
      </c>
      <c r="R191" t="inlineStr">
        <is>
          <t>10/2029</t>
        </is>
      </c>
    </row>
    <row r="192">
      <c r="A192" t="inlineStr">
        <is>
          <t>170578</t>
        </is>
      </c>
      <c r="B192" t="inlineStr">
        <is>
          <t>Arcos</t>
        </is>
      </c>
      <c r="C192" t="inlineStr">
        <is>
          <t xml:space="preserve">MINISTERIO DA FAZENDA </t>
        </is>
      </c>
      <c r="D192" t="inlineStr">
        <is>
          <t>MINISTERIO DA FAZENDA</t>
        </is>
      </c>
      <c r="E192" t="inlineStr">
        <is>
          <t>48/60</t>
        </is>
      </c>
      <c r="F192" t="inlineStr">
        <is>
          <t>Endividamento</t>
        </is>
      </c>
      <c r="G192" t="inlineStr">
        <is>
          <t>Endividamento Geral</t>
        </is>
      </c>
      <c r="H192" t="n">
        <v>8615.209999999999</v>
      </c>
      <c r="I192" t="inlineStr">
        <is>
          <t>False</t>
        </is>
      </c>
      <c r="J192" t="n">
        <v/>
      </c>
      <c r="K192" t="n">
        <v/>
      </c>
      <c r="L192" s="550" t="n">
        <v>47391</v>
      </c>
      <c r="M192" s="550" t="n">
        <v>47391</v>
      </c>
      <c r="N192" t="n">
        <v>8615.209999999999</v>
      </c>
      <c r="Q192" t="inlineStr">
        <is>
          <t>PARCELAMENTO 014091164 - EXECUÇÃO FISCAL 5020334-52.2025.4.03.6182 - 60 PARCELAS</t>
        </is>
      </c>
      <c r="R192" t="inlineStr">
        <is>
          <t>09/2029</t>
        </is>
      </c>
    </row>
    <row r="193">
      <c r="A193" t="inlineStr">
        <is>
          <t>170577</t>
        </is>
      </c>
      <c r="B193" t="inlineStr">
        <is>
          <t>Arcos</t>
        </is>
      </c>
      <c r="C193" t="inlineStr">
        <is>
          <t xml:space="preserve">MINISTERIO DA FAZENDA </t>
        </is>
      </c>
      <c r="D193" t="inlineStr">
        <is>
          <t>MINISTERIO DA FAZENDA</t>
        </is>
      </c>
      <c r="E193" t="inlineStr">
        <is>
          <t>47/60</t>
        </is>
      </c>
      <c r="F193" t="inlineStr">
        <is>
          <t>Endividamento</t>
        </is>
      </c>
      <c r="G193" t="inlineStr">
        <is>
          <t>Endividamento Geral</t>
        </is>
      </c>
      <c r="H193" t="n">
        <v>8615.209999999999</v>
      </c>
      <c r="I193" t="inlineStr">
        <is>
          <t>False</t>
        </is>
      </c>
      <c r="J193" t="n">
        <v/>
      </c>
      <c r="K193" t="n">
        <v/>
      </c>
      <c r="L193" s="550" t="n">
        <v>47360</v>
      </c>
      <c r="M193" s="550" t="n">
        <v>47360</v>
      </c>
      <c r="N193" t="n">
        <v>8615.209999999999</v>
      </c>
      <c r="Q193" t="inlineStr">
        <is>
          <t>PARCELAMENTO 014091164 - EXECUÇÃO FISCAL 5020334-52.2025.4.03.6182 - 60 PARCELAS</t>
        </is>
      </c>
      <c r="R193" t="inlineStr">
        <is>
          <t>08/2029</t>
        </is>
      </c>
    </row>
    <row r="194">
      <c r="A194" t="inlineStr">
        <is>
          <t>170576</t>
        </is>
      </c>
      <c r="B194" t="inlineStr">
        <is>
          <t>Arcos</t>
        </is>
      </c>
      <c r="C194" t="inlineStr">
        <is>
          <t xml:space="preserve">MINISTERIO DA FAZENDA </t>
        </is>
      </c>
      <c r="D194" t="inlineStr">
        <is>
          <t>MINISTERIO DA FAZENDA</t>
        </is>
      </c>
      <c r="E194" t="inlineStr">
        <is>
          <t>46/60</t>
        </is>
      </c>
      <c r="F194" t="inlineStr">
        <is>
          <t>Endividamento</t>
        </is>
      </c>
      <c r="G194" t="inlineStr">
        <is>
          <t>Endividamento Geral</t>
        </is>
      </c>
      <c r="H194" t="n">
        <v>8615.209999999999</v>
      </c>
      <c r="I194" t="inlineStr">
        <is>
          <t>False</t>
        </is>
      </c>
      <c r="J194" t="n">
        <v/>
      </c>
      <c r="K194" t="n">
        <v/>
      </c>
      <c r="L194" s="550" t="n">
        <v>47329</v>
      </c>
      <c r="M194" s="550" t="n">
        <v>47329</v>
      </c>
      <c r="N194" t="n">
        <v>8615.209999999999</v>
      </c>
      <c r="Q194" t="inlineStr">
        <is>
          <t>PARCELAMENTO 014091164 - EXECUÇÃO FISCAL 5020334-52.2025.4.03.6182 - 60 PARCELAS</t>
        </is>
      </c>
      <c r="R194" t="inlineStr">
        <is>
          <t>07/2029</t>
        </is>
      </c>
    </row>
    <row r="195">
      <c r="A195" t="inlineStr">
        <is>
          <t>170575</t>
        </is>
      </c>
      <c r="B195" t="inlineStr">
        <is>
          <t>Arcos</t>
        </is>
      </c>
      <c r="C195" t="inlineStr">
        <is>
          <t xml:space="preserve">MINISTERIO DA FAZENDA </t>
        </is>
      </c>
      <c r="D195" t="inlineStr">
        <is>
          <t>MINISTERIO DA FAZENDA</t>
        </is>
      </c>
      <c r="E195" t="inlineStr">
        <is>
          <t>45/60</t>
        </is>
      </c>
      <c r="F195" t="inlineStr">
        <is>
          <t>Endividamento</t>
        </is>
      </c>
      <c r="G195" t="inlineStr">
        <is>
          <t>Endividamento Geral</t>
        </is>
      </c>
      <c r="H195" t="n">
        <v>8615.209999999999</v>
      </c>
      <c r="I195" t="inlineStr">
        <is>
          <t>False</t>
        </is>
      </c>
      <c r="J195" t="n">
        <v/>
      </c>
      <c r="K195" t="n">
        <v/>
      </c>
      <c r="L195" s="550" t="n">
        <v>47299</v>
      </c>
      <c r="M195" s="550" t="n">
        <v>47299</v>
      </c>
      <c r="N195" t="n">
        <v>8615.209999999999</v>
      </c>
      <c r="Q195" t="inlineStr">
        <is>
          <t>PARCELAMENTO 014091164 - EXECUÇÃO FISCAL 5020334-52.2025.4.03.6182 - 60 PARCELAS</t>
        </is>
      </c>
      <c r="R195" t="inlineStr">
        <is>
          <t>06/2029</t>
        </is>
      </c>
    </row>
    <row r="196">
      <c r="A196" t="inlineStr">
        <is>
          <t>170574</t>
        </is>
      </c>
      <c r="B196" t="inlineStr">
        <is>
          <t>Arcos</t>
        </is>
      </c>
      <c r="C196" t="inlineStr">
        <is>
          <t xml:space="preserve">MINISTERIO DA FAZENDA </t>
        </is>
      </c>
      <c r="D196" t="inlineStr">
        <is>
          <t>MINISTERIO DA FAZENDA</t>
        </is>
      </c>
      <c r="E196" t="inlineStr">
        <is>
          <t>44/60</t>
        </is>
      </c>
      <c r="F196" t="inlineStr">
        <is>
          <t>Endividamento</t>
        </is>
      </c>
      <c r="G196" t="inlineStr">
        <is>
          <t>Endividamento Geral</t>
        </is>
      </c>
      <c r="H196" t="n">
        <v>8615.209999999999</v>
      </c>
      <c r="I196" t="inlineStr">
        <is>
          <t>False</t>
        </is>
      </c>
      <c r="J196" t="n">
        <v/>
      </c>
      <c r="K196" t="n">
        <v/>
      </c>
      <c r="L196" s="550" t="n">
        <v>47268</v>
      </c>
      <c r="M196" s="550" t="n">
        <v>47268</v>
      </c>
      <c r="N196" t="n">
        <v>8615.209999999999</v>
      </c>
      <c r="Q196" t="inlineStr">
        <is>
          <t>PARCELAMENTO 014091164 - EXECUÇÃO FISCAL 5020334-52.2025.4.03.6182 - 60 PARCELAS</t>
        </is>
      </c>
      <c r="R196" t="inlineStr">
        <is>
          <t>05/2029</t>
        </is>
      </c>
    </row>
    <row r="197">
      <c r="A197" t="inlineStr">
        <is>
          <t>170573</t>
        </is>
      </c>
      <c r="B197" t="inlineStr">
        <is>
          <t>Arcos</t>
        </is>
      </c>
      <c r="C197" t="inlineStr">
        <is>
          <t xml:space="preserve">MINISTERIO DA FAZENDA </t>
        </is>
      </c>
      <c r="D197" t="inlineStr">
        <is>
          <t>MINISTERIO DA FAZENDA</t>
        </is>
      </c>
      <c r="E197" t="inlineStr">
        <is>
          <t>43/60</t>
        </is>
      </c>
      <c r="F197" t="inlineStr">
        <is>
          <t>Endividamento</t>
        </is>
      </c>
      <c r="G197" t="inlineStr">
        <is>
          <t>Endividamento Geral</t>
        </is>
      </c>
      <c r="H197" t="n">
        <v>8615.209999999999</v>
      </c>
      <c r="I197" t="inlineStr">
        <is>
          <t>False</t>
        </is>
      </c>
      <c r="J197" t="n">
        <v/>
      </c>
      <c r="K197" t="n">
        <v/>
      </c>
      <c r="L197" s="550" t="n">
        <v>47238</v>
      </c>
      <c r="M197" s="550" t="n">
        <v>47238</v>
      </c>
      <c r="N197" t="n">
        <v>8615.209999999999</v>
      </c>
      <c r="Q197" t="inlineStr">
        <is>
          <t>PARCELAMENTO 014091164 - EXECUÇÃO FISCAL 5020334-52.2025.4.03.6182 - 60 PARCELAS</t>
        </is>
      </c>
      <c r="R197" t="inlineStr">
        <is>
          <t>04/2029</t>
        </is>
      </c>
    </row>
    <row r="198">
      <c r="A198" t="inlineStr">
        <is>
          <t>170572</t>
        </is>
      </c>
      <c r="B198" t="inlineStr">
        <is>
          <t>Arcos</t>
        </is>
      </c>
      <c r="C198" t="inlineStr">
        <is>
          <t xml:space="preserve">MINISTERIO DA FAZENDA </t>
        </is>
      </c>
      <c r="D198" t="inlineStr">
        <is>
          <t>MINISTERIO DA FAZENDA</t>
        </is>
      </c>
      <c r="E198" t="inlineStr">
        <is>
          <t>42/60</t>
        </is>
      </c>
      <c r="F198" t="inlineStr">
        <is>
          <t>Endividamento</t>
        </is>
      </c>
      <c r="G198" t="inlineStr">
        <is>
          <t>Endividamento Geral</t>
        </is>
      </c>
      <c r="H198" t="n">
        <v>8615.209999999999</v>
      </c>
      <c r="I198" t="inlineStr">
        <is>
          <t>False</t>
        </is>
      </c>
      <c r="J198" t="n">
        <v/>
      </c>
      <c r="K198" t="n">
        <v/>
      </c>
      <c r="L198" s="550" t="n">
        <v>47207</v>
      </c>
      <c r="M198" s="550" t="n">
        <v>47207</v>
      </c>
      <c r="N198" t="n">
        <v>8615.209999999999</v>
      </c>
      <c r="Q198" t="inlineStr">
        <is>
          <t>PARCELAMENTO 014091164 - EXECUÇÃO FISCAL 5020334-52.2025.4.03.6182 - 60 PARCELAS</t>
        </is>
      </c>
      <c r="R198" t="inlineStr">
        <is>
          <t>03/2029</t>
        </is>
      </c>
    </row>
    <row r="199">
      <c r="A199" t="inlineStr">
        <is>
          <t>170571</t>
        </is>
      </c>
      <c r="B199" t="inlineStr">
        <is>
          <t>Arcos</t>
        </is>
      </c>
      <c r="C199" t="inlineStr">
        <is>
          <t xml:space="preserve">MINISTERIO DA FAZENDA </t>
        </is>
      </c>
      <c r="D199" t="inlineStr">
        <is>
          <t>MINISTERIO DA FAZENDA</t>
        </is>
      </c>
      <c r="E199" t="inlineStr">
        <is>
          <t>41/60</t>
        </is>
      </c>
      <c r="F199" t="inlineStr">
        <is>
          <t>Endividamento</t>
        </is>
      </c>
      <c r="G199" t="inlineStr">
        <is>
          <t>Endividamento Geral</t>
        </is>
      </c>
      <c r="H199" t="n">
        <v>8615.209999999999</v>
      </c>
      <c r="I199" t="inlineStr">
        <is>
          <t>False</t>
        </is>
      </c>
      <c r="J199" t="n">
        <v/>
      </c>
      <c r="K199" t="n">
        <v/>
      </c>
      <c r="L199" s="550" t="n">
        <v>47177</v>
      </c>
      <c r="M199" s="550" t="n">
        <v>47177</v>
      </c>
      <c r="N199" t="n">
        <v>8615.209999999999</v>
      </c>
      <c r="Q199" t="inlineStr">
        <is>
          <t>PARCELAMENTO 014091164 - EXECUÇÃO FISCAL 5020334-52.2025.4.03.6182 - 60 PARCELAS</t>
        </is>
      </c>
      <c r="R199" t="inlineStr">
        <is>
          <t>02/2029</t>
        </is>
      </c>
    </row>
    <row r="200">
      <c r="A200" t="inlineStr">
        <is>
          <t>170570</t>
        </is>
      </c>
      <c r="B200" t="inlineStr">
        <is>
          <t>Arcos</t>
        </is>
      </c>
      <c r="C200" t="inlineStr">
        <is>
          <t xml:space="preserve">MINISTERIO DA FAZENDA </t>
        </is>
      </c>
      <c r="D200" t="inlineStr">
        <is>
          <t>MINISTERIO DA FAZENDA</t>
        </is>
      </c>
      <c r="E200" t="inlineStr">
        <is>
          <t>40/60</t>
        </is>
      </c>
      <c r="F200" t="inlineStr">
        <is>
          <t>Endividamento</t>
        </is>
      </c>
      <c r="G200" t="inlineStr">
        <is>
          <t>Endividamento Geral</t>
        </is>
      </c>
      <c r="H200" t="n">
        <v>8615.209999999999</v>
      </c>
      <c r="I200" t="inlineStr">
        <is>
          <t>False</t>
        </is>
      </c>
      <c r="J200" t="n">
        <v/>
      </c>
      <c r="K200" t="n">
        <v/>
      </c>
      <c r="L200" s="550" t="n">
        <v>47148</v>
      </c>
      <c r="M200" s="550" t="n">
        <v>47148</v>
      </c>
      <c r="N200" t="n">
        <v>8615.209999999999</v>
      </c>
      <c r="Q200" t="inlineStr">
        <is>
          <t>PARCELAMENTO 014091164 - EXECUÇÃO FISCAL 5020334-52.2025.4.03.6182 - 60 PARCELAS</t>
        </is>
      </c>
      <c r="R200" t="inlineStr">
        <is>
          <t>01/2029</t>
        </is>
      </c>
    </row>
    <row r="201">
      <c r="A201" t="inlineStr">
        <is>
          <t>170569</t>
        </is>
      </c>
      <c r="B201" t="inlineStr">
        <is>
          <t>Arcos</t>
        </is>
      </c>
      <c r="C201" t="inlineStr">
        <is>
          <t xml:space="preserve">MINISTERIO DA FAZENDA </t>
        </is>
      </c>
      <c r="D201" t="inlineStr">
        <is>
          <t>MINISTERIO DA FAZENDA</t>
        </is>
      </c>
      <c r="E201" t="inlineStr">
        <is>
          <t>39/60</t>
        </is>
      </c>
      <c r="F201" t="inlineStr">
        <is>
          <t>Endividamento</t>
        </is>
      </c>
      <c r="G201" t="inlineStr">
        <is>
          <t>Endividamento Geral</t>
        </is>
      </c>
      <c r="H201" t="n">
        <v>8615.209999999999</v>
      </c>
      <c r="I201" t="inlineStr">
        <is>
          <t>False</t>
        </is>
      </c>
      <c r="J201" t="n">
        <v/>
      </c>
      <c r="K201" t="n">
        <v/>
      </c>
      <c r="L201" s="550" t="n">
        <v>47117</v>
      </c>
      <c r="M201" s="550" t="n">
        <v>47117</v>
      </c>
      <c r="N201" t="n">
        <v>8615.209999999999</v>
      </c>
      <c r="Q201" t="inlineStr">
        <is>
          <t>PARCELAMENTO 014091164 - EXECUÇÃO FISCAL 5020334-52.2025.4.03.6182 - 60 PARCELAS</t>
        </is>
      </c>
      <c r="R201" t="inlineStr">
        <is>
          <t>12/2028</t>
        </is>
      </c>
    </row>
    <row r="202">
      <c r="A202" t="inlineStr">
        <is>
          <t>170568</t>
        </is>
      </c>
      <c r="B202" t="inlineStr">
        <is>
          <t>Arcos</t>
        </is>
      </c>
      <c r="C202" t="inlineStr">
        <is>
          <t xml:space="preserve">MINISTERIO DA FAZENDA </t>
        </is>
      </c>
      <c r="D202" t="inlineStr">
        <is>
          <t>MINISTERIO DA FAZENDA</t>
        </is>
      </c>
      <c r="E202" t="inlineStr">
        <is>
          <t>38/60</t>
        </is>
      </c>
      <c r="F202" t="inlineStr">
        <is>
          <t>Endividamento</t>
        </is>
      </c>
      <c r="G202" t="inlineStr">
        <is>
          <t>Endividamento Geral</t>
        </is>
      </c>
      <c r="H202" t="n">
        <v>8615.209999999999</v>
      </c>
      <c r="I202" t="inlineStr">
        <is>
          <t>False</t>
        </is>
      </c>
      <c r="J202" t="n">
        <v/>
      </c>
      <c r="K202" t="n">
        <v/>
      </c>
      <c r="L202" s="550" t="n">
        <v>47087</v>
      </c>
      <c r="M202" s="550" t="n">
        <v>47087</v>
      </c>
      <c r="N202" t="n">
        <v>8615.209999999999</v>
      </c>
      <c r="Q202" t="inlineStr">
        <is>
          <t>PARCELAMENTO 014091164 - EXECUÇÃO FISCAL 5020334-52.2025.4.03.6182 - 60 PARCELAS</t>
        </is>
      </c>
      <c r="R202" t="inlineStr">
        <is>
          <t>11/2028</t>
        </is>
      </c>
    </row>
    <row r="203">
      <c r="A203" t="inlineStr">
        <is>
          <t>170567</t>
        </is>
      </c>
      <c r="B203" t="inlineStr">
        <is>
          <t>Arcos</t>
        </is>
      </c>
      <c r="C203" t="inlineStr">
        <is>
          <t xml:space="preserve">MINISTERIO DA FAZENDA </t>
        </is>
      </c>
      <c r="D203" t="inlineStr">
        <is>
          <t>MINISTERIO DA FAZENDA</t>
        </is>
      </c>
      <c r="E203" t="inlineStr">
        <is>
          <t>37/60</t>
        </is>
      </c>
      <c r="F203" t="inlineStr">
        <is>
          <t>Endividamento</t>
        </is>
      </c>
      <c r="G203" t="inlineStr">
        <is>
          <t>Endividamento Geral</t>
        </is>
      </c>
      <c r="H203" t="n">
        <v>8615.209999999999</v>
      </c>
      <c r="I203" t="inlineStr">
        <is>
          <t>False</t>
        </is>
      </c>
      <c r="J203" t="n">
        <v/>
      </c>
      <c r="K203" t="n">
        <v/>
      </c>
      <c r="L203" s="550" t="n">
        <v>47056</v>
      </c>
      <c r="M203" s="550" t="n">
        <v>47056</v>
      </c>
      <c r="N203" t="n">
        <v>8615.209999999999</v>
      </c>
      <c r="Q203" t="inlineStr">
        <is>
          <t>PARCELAMENTO 014091164 - EXECUÇÃO FISCAL 5020334-52.2025.4.03.6182 - 60 PARCELAS</t>
        </is>
      </c>
      <c r="R203" t="inlineStr">
        <is>
          <t>10/2028</t>
        </is>
      </c>
    </row>
    <row r="204">
      <c r="A204" t="inlineStr">
        <is>
          <t>170566</t>
        </is>
      </c>
      <c r="B204" t="inlineStr">
        <is>
          <t>Arcos</t>
        </is>
      </c>
      <c r="C204" t="inlineStr">
        <is>
          <t xml:space="preserve">MINISTERIO DA FAZENDA </t>
        </is>
      </c>
      <c r="D204" t="inlineStr">
        <is>
          <t>MINISTERIO DA FAZENDA</t>
        </is>
      </c>
      <c r="E204" t="inlineStr">
        <is>
          <t>36/60</t>
        </is>
      </c>
      <c r="F204" t="inlineStr">
        <is>
          <t>Endividamento</t>
        </is>
      </c>
      <c r="G204" t="inlineStr">
        <is>
          <t>Endividamento Geral</t>
        </is>
      </c>
      <c r="H204" t="n">
        <v>8615.209999999999</v>
      </c>
      <c r="I204" t="inlineStr">
        <is>
          <t>False</t>
        </is>
      </c>
      <c r="J204" t="n">
        <v/>
      </c>
      <c r="K204" t="n">
        <v/>
      </c>
      <c r="L204" s="550" t="n">
        <v>47026</v>
      </c>
      <c r="M204" s="550" t="n">
        <v>47026</v>
      </c>
      <c r="N204" t="n">
        <v>8615.209999999999</v>
      </c>
      <c r="Q204" t="inlineStr">
        <is>
          <t>PARCELAMENTO 014091164 - EXECUÇÃO FISCAL 5020334-52.2025.4.03.6182 - 60 PARCELAS</t>
        </is>
      </c>
      <c r="R204" t="inlineStr">
        <is>
          <t>09/2028</t>
        </is>
      </c>
    </row>
    <row r="205">
      <c r="A205" t="inlineStr">
        <is>
          <t>170565</t>
        </is>
      </c>
      <c r="B205" t="inlineStr">
        <is>
          <t>Arcos</t>
        </is>
      </c>
      <c r="C205" t="inlineStr">
        <is>
          <t xml:space="preserve">MINISTERIO DA FAZENDA </t>
        </is>
      </c>
      <c r="D205" t="inlineStr">
        <is>
          <t>MINISTERIO DA FAZENDA</t>
        </is>
      </c>
      <c r="E205" t="inlineStr">
        <is>
          <t>35/60</t>
        </is>
      </c>
      <c r="F205" t="inlineStr">
        <is>
          <t>Endividamento</t>
        </is>
      </c>
      <c r="G205" t="inlineStr">
        <is>
          <t>Endividamento Geral</t>
        </is>
      </c>
      <c r="H205" t="n">
        <v>8615.209999999999</v>
      </c>
      <c r="I205" t="inlineStr">
        <is>
          <t>False</t>
        </is>
      </c>
      <c r="J205" t="n">
        <v/>
      </c>
      <c r="K205" t="n">
        <v/>
      </c>
      <c r="L205" s="550" t="n">
        <v>46995</v>
      </c>
      <c r="M205" s="550" t="n">
        <v>46995</v>
      </c>
      <c r="N205" t="n">
        <v>8615.209999999999</v>
      </c>
      <c r="Q205" t="inlineStr">
        <is>
          <t>PARCELAMENTO 014091164 - EXECUÇÃO FISCAL 5020334-52.2025.4.03.6182 - 60 PARCELAS</t>
        </is>
      </c>
      <c r="R205" t="inlineStr">
        <is>
          <t>08/2028</t>
        </is>
      </c>
    </row>
    <row r="206">
      <c r="A206" t="inlineStr">
        <is>
          <t>170564</t>
        </is>
      </c>
      <c r="B206" t="inlineStr">
        <is>
          <t>Arcos</t>
        </is>
      </c>
      <c r="C206" t="inlineStr">
        <is>
          <t xml:space="preserve">MINISTERIO DA FAZENDA </t>
        </is>
      </c>
      <c r="D206" t="inlineStr">
        <is>
          <t>MINISTERIO DA FAZENDA</t>
        </is>
      </c>
      <c r="E206" t="inlineStr">
        <is>
          <t>34/60</t>
        </is>
      </c>
      <c r="F206" t="inlineStr">
        <is>
          <t>Endividamento</t>
        </is>
      </c>
      <c r="G206" t="inlineStr">
        <is>
          <t>Endividamento Geral</t>
        </is>
      </c>
      <c r="H206" t="n">
        <v>8615.209999999999</v>
      </c>
      <c r="I206" t="inlineStr">
        <is>
          <t>False</t>
        </is>
      </c>
      <c r="J206" t="n">
        <v/>
      </c>
      <c r="K206" t="n">
        <v/>
      </c>
      <c r="L206" s="550" t="n">
        <v>46964</v>
      </c>
      <c r="M206" s="550" t="n">
        <v>46964</v>
      </c>
      <c r="N206" t="n">
        <v>8615.209999999999</v>
      </c>
      <c r="Q206" t="inlineStr">
        <is>
          <t>PARCELAMENTO 014091164 - EXECUÇÃO FISCAL 5020334-52.2025.4.03.6182 - 60 PARCELAS</t>
        </is>
      </c>
      <c r="R206" t="inlineStr">
        <is>
          <t>07/2028</t>
        </is>
      </c>
    </row>
    <row r="207">
      <c r="A207" t="inlineStr">
        <is>
          <t>170563</t>
        </is>
      </c>
      <c r="B207" t="inlineStr">
        <is>
          <t>Arcos</t>
        </is>
      </c>
      <c r="C207" t="inlineStr">
        <is>
          <t xml:space="preserve">MINISTERIO DA FAZENDA </t>
        </is>
      </c>
      <c r="D207" t="inlineStr">
        <is>
          <t>MINISTERIO DA FAZENDA</t>
        </is>
      </c>
      <c r="E207" t="inlineStr">
        <is>
          <t>33/60</t>
        </is>
      </c>
      <c r="F207" t="inlineStr">
        <is>
          <t>Endividamento</t>
        </is>
      </c>
      <c r="G207" t="inlineStr">
        <is>
          <t>Endividamento Geral</t>
        </is>
      </c>
      <c r="H207" t="n">
        <v>8615.209999999999</v>
      </c>
      <c r="I207" t="inlineStr">
        <is>
          <t>False</t>
        </is>
      </c>
      <c r="J207" t="n">
        <v/>
      </c>
      <c r="K207" t="n">
        <v/>
      </c>
      <c r="L207" s="550" t="n">
        <v>46934</v>
      </c>
      <c r="M207" s="550" t="n">
        <v>46934</v>
      </c>
      <c r="N207" t="n">
        <v>8615.209999999999</v>
      </c>
      <c r="Q207" t="inlineStr">
        <is>
          <t>PARCELAMENTO 014091164 - EXECUÇÃO FISCAL 5020334-52.2025.4.03.6182 - 60 PARCELAS</t>
        </is>
      </c>
      <c r="R207" t="inlineStr">
        <is>
          <t>06/2028</t>
        </is>
      </c>
    </row>
    <row r="208">
      <c r="A208" t="inlineStr">
        <is>
          <t>170562</t>
        </is>
      </c>
      <c r="B208" t="inlineStr">
        <is>
          <t>Arcos</t>
        </is>
      </c>
      <c r="C208" t="inlineStr">
        <is>
          <t xml:space="preserve">MINISTERIO DA FAZENDA </t>
        </is>
      </c>
      <c r="D208" t="inlineStr">
        <is>
          <t>MINISTERIO DA FAZENDA</t>
        </is>
      </c>
      <c r="E208" t="inlineStr">
        <is>
          <t>32/60</t>
        </is>
      </c>
      <c r="F208" t="inlineStr">
        <is>
          <t>Endividamento</t>
        </is>
      </c>
      <c r="G208" t="inlineStr">
        <is>
          <t>Endividamento Geral</t>
        </is>
      </c>
      <c r="H208" t="n">
        <v>8615.209999999999</v>
      </c>
      <c r="I208" t="inlineStr">
        <is>
          <t>False</t>
        </is>
      </c>
      <c r="J208" t="n">
        <v/>
      </c>
      <c r="K208" t="n">
        <v/>
      </c>
      <c r="L208" s="550" t="n">
        <v>46903</v>
      </c>
      <c r="M208" s="550" t="n">
        <v>46903</v>
      </c>
      <c r="N208" t="n">
        <v>8615.209999999999</v>
      </c>
      <c r="Q208" t="inlineStr">
        <is>
          <t>PARCELAMENTO 014091164 - EXECUÇÃO FISCAL 5020334-52.2025.4.03.6182 - 60 PARCELAS</t>
        </is>
      </c>
      <c r="R208" t="inlineStr">
        <is>
          <t>05/2028</t>
        </is>
      </c>
    </row>
    <row r="209">
      <c r="A209" t="inlineStr">
        <is>
          <t>170561</t>
        </is>
      </c>
      <c r="B209" t="inlineStr">
        <is>
          <t>Arcos</t>
        </is>
      </c>
      <c r="C209" t="inlineStr">
        <is>
          <t xml:space="preserve">MINISTERIO DA FAZENDA </t>
        </is>
      </c>
      <c r="D209" t="inlineStr">
        <is>
          <t>MINISTERIO DA FAZENDA</t>
        </is>
      </c>
      <c r="E209" t="inlineStr">
        <is>
          <t>31/60</t>
        </is>
      </c>
      <c r="F209" t="inlineStr">
        <is>
          <t>Endividamento</t>
        </is>
      </c>
      <c r="G209" t="inlineStr">
        <is>
          <t>Endividamento Geral</t>
        </is>
      </c>
      <c r="H209" t="n">
        <v>8615.209999999999</v>
      </c>
      <c r="I209" t="inlineStr">
        <is>
          <t>False</t>
        </is>
      </c>
      <c r="J209" t="n">
        <v/>
      </c>
      <c r="K209" t="n">
        <v/>
      </c>
      <c r="L209" s="550" t="n">
        <v>46873</v>
      </c>
      <c r="M209" s="550" t="n">
        <v>46873</v>
      </c>
      <c r="N209" t="n">
        <v>8615.209999999999</v>
      </c>
      <c r="Q209" t="inlineStr">
        <is>
          <t>PARCELAMENTO 014091164 - EXECUÇÃO FISCAL 5020334-52.2025.4.03.6182 - 60 PARCELAS</t>
        </is>
      </c>
      <c r="R209" t="inlineStr">
        <is>
          <t>04/2028</t>
        </is>
      </c>
    </row>
    <row r="210">
      <c r="A210" t="inlineStr">
        <is>
          <t>170560</t>
        </is>
      </c>
      <c r="B210" t="inlineStr">
        <is>
          <t>Arcos</t>
        </is>
      </c>
      <c r="C210" t="inlineStr">
        <is>
          <t xml:space="preserve">MINISTERIO DA FAZENDA </t>
        </is>
      </c>
      <c r="D210" t="inlineStr">
        <is>
          <t>MINISTERIO DA FAZENDA</t>
        </is>
      </c>
      <c r="E210" t="inlineStr">
        <is>
          <t>30/60</t>
        </is>
      </c>
      <c r="F210" t="inlineStr">
        <is>
          <t>Endividamento</t>
        </is>
      </c>
      <c r="G210" t="inlineStr">
        <is>
          <t>Endividamento Geral</t>
        </is>
      </c>
      <c r="H210" t="n">
        <v>8615.209999999999</v>
      </c>
      <c r="I210" t="inlineStr">
        <is>
          <t>False</t>
        </is>
      </c>
      <c r="J210" t="n">
        <v/>
      </c>
      <c r="K210" t="n">
        <v/>
      </c>
      <c r="L210" s="550" t="n">
        <v>46842</v>
      </c>
      <c r="M210" s="550" t="n">
        <v>46842</v>
      </c>
      <c r="N210" t="n">
        <v>8615.209999999999</v>
      </c>
      <c r="Q210" t="inlineStr">
        <is>
          <t>PARCELAMENTO 014091164 - EXECUÇÃO FISCAL 5020334-52.2025.4.03.6182 - 60 PARCELAS</t>
        </is>
      </c>
      <c r="R210" t="inlineStr">
        <is>
          <t>03/2028</t>
        </is>
      </c>
    </row>
    <row r="211">
      <c r="A211" t="inlineStr">
        <is>
          <t>170559</t>
        </is>
      </c>
      <c r="B211" t="inlineStr">
        <is>
          <t>Arcos</t>
        </is>
      </c>
      <c r="C211" t="inlineStr">
        <is>
          <t xml:space="preserve">MINISTERIO DA FAZENDA </t>
        </is>
      </c>
      <c r="D211" t="inlineStr">
        <is>
          <t>MINISTERIO DA FAZENDA</t>
        </is>
      </c>
      <c r="E211" t="inlineStr">
        <is>
          <t>29/60</t>
        </is>
      </c>
      <c r="F211" t="inlineStr">
        <is>
          <t>Endividamento</t>
        </is>
      </c>
      <c r="G211" t="inlineStr">
        <is>
          <t>Endividamento Geral</t>
        </is>
      </c>
      <c r="H211" t="n">
        <v>8615.209999999999</v>
      </c>
      <c r="I211" t="inlineStr">
        <is>
          <t>False</t>
        </is>
      </c>
      <c r="J211" t="n">
        <v/>
      </c>
      <c r="K211" t="n">
        <v/>
      </c>
      <c r="L211" s="550" t="n">
        <v>46812</v>
      </c>
      <c r="M211" s="550" t="n">
        <v>46812</v>
      </c>
      <c r="N211" t="n">
        <v>8615.209999999999</v>
      </c>
      <c r="Q211" t="inlineStr">
        <is>
          <t>PARCELAMENTO 014091164 - EXECUÇÃO FISCAL 5020334-52.2025.4.03.6182 - 60 PARCELAS</t>
        </is>
      </c>
      <c r="R211" t="inlineStr">
        <is>
          <t>02/2028</t>
        </is>
      </c>
    </row>
    <row r="212">
      <c r="A212" t="inlineStr">
        <is>
          <t>170558</t>
        </is>
      </c>
      <c r="B212" t="inlineStr">
        <is>
          <t>Arcos</t>
        </is>
      </c>
      <c r="C212" t="inlineStr">
        <is>
          <t xml:space="preserve">MINISTERIO DA FAZENDA </t>
        </is>
      </c>
      <c r="D212" t="inlineStr">
        <is>
          <t>MINISTERIO DA FAZENDA</t>
        </is>
      </c>
      <c r="E212" t="inlineStr">
        <is>
          <t>28/60</t>
        </is>
      </c>
      <c r="F212" t="inlineStr">
        <is>
          <t>Endividamento</t>
        </is>
      </c>
      <c r="G212" t="inlineStr">
        <is>
          <t>Endividamento Geral</t>
        </is>
      </c>
      <c r="H212" t="n">
        <v>8615.209999999999</v>
      </c>
      <c r="I212" t="inlineStr">
        <is>
          <t>False</t>
        </is>
      </c>
      <c r="J212" t="n">
        <v/>
      </c>
      <c r="K212" t="n">
        <v/>
      </c>
      <c r="L212" s="550" t="n">
        <v>46782</v>
      </c>
      <c r="M212" s="550" t="n">
        <v>46782</v>
      </c>
      <c r="N212" t="n">
        <v>8615.209999999999</v>
      </c>
      <c r="Q212" t="inlineStr">
        <is>
          <t>PARCELAMENTO 014091164 - EXECUÇÃO FISCAL 5020334-52.2025.4.03.6182 - 60 PARCELAS</t>
        </is>
      </c>
      <c r="R212" t="inlineStr">
        <is>
          <t>01/2028</t>
        </is>
      </c>
    </row>
    <row r="213">
      <c r="A213" t="inlineStr">
        <is>
          <t>170557</t>
        </is>
      </c>
      <c r="B213" t="inlineStr">
        <is>
          <t>Arcos</t>
        </is>
      </c>
      <c r="C213" t="inlineStr">
        <is>
          <t xml:space="preserve">MINISTERIO DA FAZENDA </t>
        </is>
      </c>
      <c r="D213" t="inlineStr">
        <is>
          <t>MINISTERIO DA FAZENDA</t>
        </is>
      </c>
      <c r="E213" t="inlineStr">
        <is>
          <t>27/60</t>
        </is>
      </c>
      <c r="F213" t="inlineStr">
        <is>
          <t>Endividamento</t>
        </is>
      </c>
      <c r="G213" t="inlineStr">
        <is>
          <t>Endividamento Geral</t>
        </is>
      </c>
      <c r="H213" t="n">
        <v>8615.209999999999</v>
      </c>
      <c r="I213" t="inlineStr">
        <is>
          <t>False</t>
        </is>
      </c>
      <c r="J213" t="n">
        <v/>
      </c>
      <c r="K213" t="n">
        <v/>
      </c>
      <c r="L213" s="550" t="n">
        <v>46751</v>
      </c>
      <c r="M213" s="550" t="n">
        <v>46751</v>
      </c>
      <c r="N213" t="n">
        <v>8615.209999999999</v>
      </c>
      <c r="Q213" t="inlineStr">
        <is>
          <t>PARCELAMENTO 014091164 - EXECUÇÃO FISCAL 5020334-52.2025.4.03.6182 - 60 PARCELAS</t>
        </is>
      </c>
      <c r="R213" t="inlineStr">
        <is>
          <t>12/2027</t>
        </is>
      </c>
    </row>
    <row r="214">
      <c r="A214" t="inlineStr">
        <is>
          <t>170556</t>
        </is>
      </c>
      <c r="B214" t="inlineStr">
        <is>
          <t>Arcos</t>
        </is>
      </c>
      <c r="C214" t="inlineStr">
        <is>
          <t xml:space="preserve">MINISTERIO DA FAZENDA </t>
        </is>
      </c>
      <c r="D214" t="inlineStr">
        <is>
          <t>MINISTERIO DA FAZENDA</t>
        </is>
      </c>
      <c r="E214" t="inlineStr">
        <is>
          <t>26/60</t>
        </is>
      </c>
      <c r="F214" t="inlineStr">
        <is>
          <t>Endividamento</t>
        </is>
      </c>
      <c r="G214" t="inlineStr">
        <is>
          <t>Endividamento Geral</t>
        </is>
      </c>
      <c r="H214" t="n">
        <v>8615.209999999999</v>
      </c>
      <c r="I214" t="inlineStr">
        <is>
          <t>False</t>
        </is>
      </c>
      <c r="J214" t="n">
        <v/>
      </c>
      <c r="K214" t="n">
        <v/>
      </c>
      <c r="L214" s="550" t="n">
        <v>46721</v>
      </c>
      <c r="M214" s="550" t="n">
        <v>46721</v>
      </c>
      <c r="N214" t="n">
        <v>8615.209999999999</v>
      </c>
      <c r="Q214" t="inlineStr">
        <is>
          <t>PARCELAMENTO 014091164 - EXECUÇÃO FISCAL 5020334-52.2025.4.03.6182 - 60 PARCELAS</t>
        </is>
      </c>
      <c r="R214" t="inlineStr">
        <is>
          <t>11/2027</t>
        </is>
      </c>
    </row>
    <row r="215">
      <c r="A215" t="inlineStr">
        <is>
          <t>170555</t>
        </is>
      </c>
      <c r="B215" t="inlineStr">
        <is>
          <t>Arcos</t>
        </is>
      </c>
      <c r="C215" t="inlineStr">
        <is>
          <t xml:space="preserve">MINISTERIO DA FAZENDA </t>
        </is>
      </c>
      <c r="D215" t="inlineStr">
        <is>
          <t>MINISTERIO DA FAZENDA</t>
        </is>
      </c>
      <c r="E215" t="inlineStr">
        <is>
          <t>25/60</t>
        </is>
      </c>
      <c r="F215" t="inlineStr">
        <is>
          <t>Endividamento</t>
        </is>
      </c>
      <c r="G215" t="inlineStr">
        <is>
          <t>Endividamento Geral</t>
        </is>
      </c>
      <c r="H215" t="n">
        <v>8615.209999999999</v>
      </c>
      <c r="I215" t="inlineStr">
        <is>
          <t>False</t>
        </is>
      </c>
      <c r="J215" t="n">
        <v/>
      </c>
      <c r="K215" t="n">
        <v/>
      </c>
      <c r="L215" s="550" t="n">
        <v>46690</v>
      </c>
      <c r="M215" s="550" t="n">
        <v>46690</v>
      </c>
      <c r="N215" t="n">
        <v>8615.209999999999</v>
      </c>
      <c r="Q215" t="inlineStr">
        <is>
          <t>PARCELAMENTO 014091164 - EXECUÇÃO FISCAL 5020334-52.2025.4.03.6182 - 60 PARCELAS</t>
        </is>
      </c>
      <c r="R215" t="inlineStr">
        <is>
          <t>10/2027</t>
        </is>
      </c>
    </row>
    <row r="216">
      <c r="A216" t="inlineStr">
        <is>
          <t>170554</t>
        </is>
      </c>
      <c r="B216" t="inlineStr">
        <is>
          <t>Arcos</t>
        </is>
      </c>
      <c r="C216" t="inlineStr">
        <is>
          <t xml:space="preserve">MINISTERIO DA FAZENDA </t>
        </is>
      </c>
      <c r="D216" t="inlineStr">
        <is>
          <t>MINISTERIO DA FAZENDA</t>
        </is>
      </c>
      <c r="E216" t="inlineStr">
        <is>
          <t>24/60</t>
        </is>
      </c>
      <c r="F216" t="inlineStr">
        <is>
          <t>Endividamento</t>
        </is>
      </c>
      <c r="G216" t="inlineStr">
        <is>
          <t>Endividamento Geral</t>
        </is>
      </c>
      <c r="H216" t="n">
        <v>8615.209999999999</v>
      </c>
      <c r="I216" t="inlineStr">
        <is>
          <t>False</t>
        </is>
      </c>
      <c r="J216" t="n">
        <v/>
      </c>
      <c r="K216" t="n">
        <v/>
      </c>
      <c r="L216" s="550" t="n">
        <v>46660</v>
      </c>
      <c r="M216" s="550" t="n">
        <v>46660</v>
      </c>
      <c r="N216" t="n">
        <v>8615.209999999999</v>
      </c>
      <c r="Q216" t="inlineStr">
        <is>
          <t>PARCELAMENTO 014091164 - EXECUÇÃO FISCAL 5020334-52.2025.4.03.6182 - 60 PARCELAS</t>
        </is>
      </c>
      <c r="R216" t="inlineStr">
        <is>
          <t>09/2027</t>
        </is>
      </c>
    </row>
    <row r="217">
      <c r="A217" t="inlineStr">
        <is>
          <t>170553</t>
        </is>
      </c>
      <c r="B217" t="inlineStr">
        <is>
          <t>Arcos</t>
        </is>
      </c>
      <c r="C217" t="inlineStr">
        <is>
          <t xml:space="preserve">MINISTERIO DA FAZENDA </t>
        </is>
      </c>
      <c r="D217" t="inlineStr">
        <is>
          <t>MINISTERIO DA FAZENDA</t>
        </is>
      </c>
      <c r="E217" t="inlineStr">
        <is>
          <t>23/60</t>
        </is>
      </c>
      <c r="F217" t="inlineStr">
        <is>
          <t>Endividamento</t>
        </is>
      </c>
      <c r="G217" t="inlineStr">
        <is>
          <t>Endividamento Geral</t>
        </is>
      </c>
      <c r="H217" t="n">
        <v>8615.209999999999</v>
      </c>
      <c r="I217" t="inlineStr">
        <is>
          <t>False</t>
        </is>
      </c>
      <c r="J217" t="n">
        <v/>
      </c>
      <c r="K217" t="n">
        <v/>
      </c>
      <c r="L217" s="550" t="n">
        <v>46629</v>
      </c>
      <c r="M217" s="550" t="n">
        <v>46629</v>
      </c>
      <c r="N217" t="n">
        <v>8615.209999999999</v>
      </c>
      <c r="Q217" t="inlineStr">
        <is>
          <t>PARCELAMENTO 014091164 - EXECUÇÃO FISCAL 5020334-52.2025.4.03.6182 - 60 PARCELAS</t>
        </is>
      </c>
      <c r="R217" t="inlineStr">
        <is>
          <t>08/2027</t>
        </is>
      </c>
    </row>
    <row r="218">
      <c r="A218" t="inlineStr">
        <is>
          <t>170552</t>
        </is>
      </c>
      <c r="B218" t="inlineStr">
        <is>
          <t>Arcos</t>
        </is>
      </c>
      <c r="C218" t="inlineStr">
        <is>
          <t xml:space="preserve">MINISTERIO DA FAZENDA </t>
        </is>
      </c>
      <c r="D218" t="inlineStr">
        <is>
          <t>MINISTERIO DA FAZENDA</t>
        </is>
      </c>
      <c r="E218" t="inlineStr">
        <is>
          <t>22/60</t>
        </is>
      </c>
      <c r="F218" t="inlineStr">
        <is>
          <t>Endividamento</t>
        </is>
      </c>
      <c r="G218" t="inlineStr">
        <is>
          <t>Endividamento Geral</t>
        </is>
      </c>
      <c r="H218" t="n">
        <v>8615.209999999999</v>
      </c>
      <c r="I218" t="inlineStr">
        <is>
          <t>False</t>
        </is>
      </c>
      <c r="J218" t="n">
        <v/>
      </c>
      <c r="K218" t="n">
        <v/>
      </c>
      <c r="L218" s="550" t="n">
        <v>46598</v>
      </c>
      <c r="M218" s="550" t="n">
        <v>46598</v>
      </c>
      <c r="N218" t="n">
        <v>8615.209999999999</v>
      </c>
      <c r="Q218" t="inlineStr">
        <is>
          <t>PARCELAMENTO 014091164 - EXECUÇÃO FISCAL 5020334-52.2025.4.03.6182 - 60 PARCELAS</t>
        </is>
      </c>
      <c r="R218" t="inlineStr">
        <is>
          <t>07/2027</t>
        </is>
      </c>
    </row>
    <row r="219">
      <c r="A219" t="inlineStr">
        <is>
          <t>170551</t>
        </is>
      </c>
      <c r="B219" t="inlineStr">
        <is>
          <t>Arcos</t>
        </is>
      </c>
      <c r="C219" t="inlineStr">
        <is>
          <t xml:space="preserve">MINISTERIO DA FAZENDA </t>
        </is>
      </c>
      <c r="D219" t="inlineStr">
        <is>
          <t>MINISTERIO DA FAZENDA</t>
        </is>
      </c>
      <c r="E219" t="inlineStr">
        <is>
          <t>21/60</t>
        </is>
      </c>
      <c r="F219" t="inlineStr">
        <is>
          <t>Endividamento</t>
        </is>
      </c>
      <c r="G219" t="inlineStr">
        <is>
          <t>Endividamento Geral</t>
        </is>
      </c>
      <c r="H219" t="n">
        <v>8615.209999999999</v>
      </c>
      <c r="I219" t="inlineStr">
        <is>
          <t>False</t>
        </is>
      </c>
      <c r="J219" t="n">
        <v/>
      </c>
      <c r="K219" t="n">
        <v/>
      </c>
      <c r="L219" s="550" t="n">
        <v>46568</v>
      </c>
      <c r="M219" s="550" t="n">
        <v>46568</v>
      </c>
      <c r="N219" t="n">
        <v>8615.209999999999</v>
      </c>
      <c r="Q219" t="inlineStr">
        <is>
          <t>PARCELAMENTO 014091164 - EXECUÇÃO FISCAL 5020334-52.2025.4.03.6182 - 60 PARCELAS</t>
        </is>
      </c>
      <c r="R219" t="inlineStr">
        <is>
          <t>06/2027</t>
        </is>
      </c>
    </row>
    <row r="220">
      <c r="A220" t="inlineStr">
        <is>
          <t>170550</t>
        </is>
      </c>
      <c r="B220" t="inlineStr">
        <is>
          <t>Arcos</t>
        </is>
      </c>
      <c r="C220" t="inlineStr">
        <is>
          <t xml:space="preserve">MINISTERIO DA FAZENDA </t>
        </is>
      </c>
      <c r="D220" t="inlineStr">
        <is>
          <t>MINISTERIO DA FAZENDA</t>
        </is>
      </c>
      <c r="E220" t="inlineStr">
        <is>
          <t>20/60</t>
        </is>
      </c>
      <c r="F220" t="inlineStr">
        <is>
          <t>Endividamento</t>
        </is>
      </c>
      <c r="G220" t="inlineStr">
        <is>
          <t>Endividamento Geral</t>
        </is>
      </c>
      <c r="H220" t="n">
        <v>8615.209999999999</v>
      </c>
      <c r="I220" t="inlineStr">
        <is>
          <t>False</t>
        </is>
      </c>
      <c r="J220" t="n">
        <v/>
      </c>
      <c r="K220" t="n">
        <v/>
      </c>
      <c r="L220" s="550" t="n">
        <v>46537</v>
      </c>
      <c r="M220" s="550" t="n">
        <v>46537</v>
      </c>
      <c r="N220" t="n">
        <v>8615.209999999999</v>
      </c>
      <c r="Q220" t="inlineStr">
        <is>
          <t>PARCELAMENTO 014091164 - EXECUÇÃO FISCAL 5020334-52.2025.4.03.6182 - 60 PARCELAS</t>
        </is>
      </c>
      <c r="R220" t="inlineStr">
        <is>
          <t>05/2027</t>
        </is>
      </c>
    </row>
    <row r="221">
      <c r="A221" t="inlineStr">
        <is>
          <t>170549</t>
        </is>
      </c>
      <c r="B221" t="inlineStr">
        <is>
          <t>Arcos</t>
        </is>
      </c>
      <c r="C221" t="inlineStr">
        <is>
          <t xml:space="preserve">MINISTERIO DA FAZENDA </t>
        </is>
      </c>
      <c r="D221" t="inlineStr">
        <is>
          <t>MINISTERIO DA FAZENDA</t>
        </is>
      </c>
      <c r="E221" t="inlineStr">
        <is>
          <t>19/60</t>
        </is>
      </c>
      <c r="F221" t="inlineStr">
        <is>
          <t>Endividamento</t>
        </is>
      </c>
      <c r="G221" t="inlineStr">
        <is>
          <t>Endividamento Geral</t>
        </is>
      </c>
      <c r="H221" t="n">
        <v>8615.209999999999</v>
      </c>
      <c r="I221" t="inlineStr">
        <is>
          <t>False</t>
        </is>
      </c>
      <c r="J221" t="n">
        <v/>
      </c>
      <c r="K221" t="n">
        <v/>
      </c>
      <c r="L221" s="550" t="n">
        <v>46507</v>
      </c>
      <c r="M221" s="550" t="n">
        <v>46507</v>
      </c>
      <c r="N221" t="n">
        <v>8615.209999999999</v>
      </c>
      <c r="Q221" t="inlineStr">
        <is>
          <t>PARCELAMENTO 014091164 - EXECUÇÃO FISCAL 5020334-52.2025.4.03.6182 - 60 PARCELAS</t>
        </is>
      </c>
      <c r="R221" t="inlineStr">
        <is>
          <t>04/2027</t>
        </is>
      </c>
    </row>
    <row r="222">
      <c r="A222" t="inlineStr">
        <is>
          <t>170548</t>
        </is>
      </c>
      <c r="B222" t="inlineStr">
        <is>
          <t>Arcos</t>
        </is>
      </c>
      <c r="C222" t="inlineStr">
        <is>
          <t xml:space="preserve">MINISTERIO DA FAZENDA </t>
        </is>
      </c>
      <c r="D222" t="inlineStr">
        <is>
          <t>MINISTERIO DA FAZENDA</t>
        </is>
      </c>
      <c r="E222" t="inlineStr">
        <is>
          <t>18/60</t>
        </is>
      </c>
      <c r="F222" t="inlineStr">
        <is>
          <t>Endividamento</t>
        </is>
      </c>
      <c r="G222" t="inlineStr">
        <is>
          <t>Endividamento Geral</t>
        </is>
      </c>
      <c r="H222" t="n">
        <v>8615.209999999999</v>
      </c>
      <c r="I222" t="inlineStr">
        <is>
          <t>False</t>
        </is>
      </c>
      <c r="J222" t="n">
        <v/>
      </c>
      <c r="K222" t="n">
        <v/>
      </c>
      <c r="L222" s="550" t="n">
        <v>46476</v>
      </c>
      <c r="M222" s="550" t="n">
        <v>46476</v>
      </c>
      <c r="N222" t="n">
        <v>8615.209999999999</v>
      </c>
      <c r="Q222" t="inlineStr">
        <is>
          <t>PARCELAMENTO 014091164 - EXECUÇÃO FISCAL 5020334-52.2025.4.03.6182 - 60 PARCELAS</t>
        </is>
      </c>
      <c r="R222" t="inlineStr">
        <is>
          <t>03/2027</t>
        </is>
      </c>
    </row>
    <row r="223">
      <c r="A223" t="inlineStr">
        <is>
          <t>170547</t>
        </is>
      </c>
      <c r="B223" t="inlineStr">
        <is>
          <t>Arcos</t>
        </is>
      </c>
      <c r="C223" t="inlineStr">
        <is>
          <t xml:space="preserve">MINISTERIO DA FAZENDA </t>
        </is>
      </c>
      <c r="D223" t="inlineStr">
        <is>
          <t>MINISTERIO DA FAZENDA</t>
        </is>
      </c>
      <c r="E223" t="inlineStr">
        <is>
          <t>17/60</t>
        </is>
      </c>
      <c r="F223" t="inlineStr">
        <is>
          <t>Endividamento</t>
        </is>
      </c>
      <c r="G223" t="inlineStr">
        <is>
          <t>Endividamento Geral</t>
        </is>
      </c>
      <c r="H223" t="n">
        <v>8615.209999999999</v>
      </c>
      <c r="I223" t="inlineStr">
        <is>
          <t>False</t>
        </is>
      </c>
      <c r="J223" t="n">
        <v/>
      </c>
      <c r="K223" t="n">
        <v/>
      </c>
      <c r="L223" s="550" t="n">
        <v>46446</v>
      </c>
      <c r="M223" s="550" t="n">
        <v>46446</v>
      </c>
      <c r="N223" t="n">
        <v>8615.209999999999</v>
      </c>
      <c r="Q223" t="inlineStr">
        <is>
          <t>PARCELAMENTO 014091164 - EXECUÇÃO FISCAL 5020334-52.2025.4.03.6182 - 60 PARCELAS</t>
        </is>
      </c>
      <c r="R223" t="inlineStr">
        <is>
          <t>02/2027</t>
        </is>
      </c>
    </row>
    <row r="224">
      <c r="A224" t="inlineStr">
        <is>
          <t>170546</t>
        </is>
      </c>
      <c r="B224" t="inlineStr">
        <is>
          <t>Arcos</t>
        </is>
      </c>
      <c r="C224" t="inlineStr">
        <is>
          <t xml:space="preserve">MINISTERIO DA FAZENDA </t>
        </is>
      </c>
      <c r="D224" t="inlineStr">
        <is>
          <t>MINISTERIO DA FAZENDA</t>
        </is>
      </c>
      <c r="E224" t="inlineStr">
        <is>
          <t>16/60</t>
        </is>
      </c>
      <c r="F224" t="inlineStr">
        <is>
          <t>Endividamento</t>
        </is>
      </c>
      <c r="G224" t="inlineStr">
        <is>
          <t>Endividamento Geral</t>
        </is>
      </c>
      <c r="H224" t="n">
        <v>8615.209999999999</v>
      </c>
      <c r="I224" t="inlineStr">
        <is>
          <t>False</t>
        </is>
      </c>
      <c r="J224" t="n">
        <v/>
      </c>
      <c r="K224" t="n">
        <v/>
      </c>
      <c r="L224" s="550" t="n">
        <v>46417</v>
      </c>
      <c r="M224" s="550" t="n">
        <v>46417</v>
      </c>
      <c r="N224" t="n">
        <v>8615.209999999999</v>
      </c>
      <c r="Q224" t="inlineStr">
        <is>
          <t>PARCELAMENTO 014091164 - EXECUÇÃO FISCAL 5020334-52.2025.4.03.6182 - 60 PARCELAS</t>
        </is>
      </c>
      <c r="R224" t="inlineStr">
        <is>
          <t>01/2027</t>
        </is>
      </c>
    </row>
    <row r="225">
      <c r="A225" t="inlineStr">
        <is>
          <t>170545</t>
        </is>
      </c>
      <c r="B225" t="inlineStr">
        <is>
          <t>Arcos</t>
        </is>
      </c>
      <c r="C225" t="inlineStr">
        <is>
          <t xml:space="preserve">MINISTERIO DA FAZENDA </t>
        </is>
      </c>
      <c r="D225" t="inlineStr">
        <is>
          <t>MINISTERIO DA FAZENDA</t>
        </is>
      </c>
      <c r="E225" t="inlineStr">
        <is>
          <t>15/60</t>
        </is>
      </c>
      <c r="F225" t="inlineStr">
        <is>
          <t>Endividamento</t>
        </is>
      </c>
      <c r="G225" t="inlineStr">
        <is>
          <t>Endividamento Geral</t>
        </is>
      </c>
      <c r="H225" t="n">
        <v>8615.209999999999</v>
      </c>
      <c r="I225" t="inlineStr">
        <is>
          <t>False</t>
        </is>
      </c>
      <c r="J225" t="n">
        <v/>
      </c>
      <c r="K225" t="n">
        <v/>
      </c>
      <c r="L225" s="550" t="n">
        <v>46386</v>
      </c>
      <c r="M225" s="550" t="n">
        <v>46386</v>
      </c>
      <c r="N225" t="n">
        <v>8615.209999999999</v>
      </c>
      <c r="Q225" t="inlineStr">
        <is>
          <t>PARCELAMENTO 014091164 - EXECUÇÃO FISCAL 5020334-52.2025.4.03.6182 - 60 PARCELAS</t>
        </is>
      </c>
      <c r="R225" t="inlineStr">
        <is>
          <t>12/2026</t>
        </is>
      </c>
    </row>
    <row r="226">
      <c r="A226" t="inlineStr">
        <is>
          <t>170544</t>
        </is>
      </c>
      <c r="B226" t="inlineStr">
        <is>
          <t>Arcos</t>
        </is>
      </c>
      <c r="C226" t="inlineStr">
        <is>
          <t xml:space="preserve">MINISTERIO DA FAZENDA </t>
        </is>
      </c>
      <c r="D226" t="inlineStr">
        <is>
          <t>MINISTERIO DA FAZENDA</t>
        </is>
      </c>
      <c r="E226" t="inlineStr">
        <is>
          <t>14/60</t>
        </is>
      </c>
      <c r="F226" t="inlineStr">
        <is>
          <t>Endividamento</t>
        </is>
      </c>
      <c r="G226" t="inlineStr">
        <is>
          <t>Endividamento Geral</t>
        </is>
      </c>
      <c r="H226" t="n">
        <v>8615.209999999999</v>
      </c>
      <c r="I226" t="inlineStr">
        <is>
          <t>False</t>
        </is>
      </c>
      <c r="J226" t="n">
        <v/>
      </c>
      <c r="K226" t="n">
        <v/>
      </c>
      <c r="L226" s="550" t="n">
        <v>46356</v>
      </c>
      <c r="M226" s="550" t="n">
        <v>46356</v>
      </c>
      <c r="N226" t="n">
        <v>8615.209999999999</v>
      </c>
      <c r="Q226" t="inlineStr">
        <is>
          <t>PARCELAMENTO 014091164 - EXECUÇÃO FISCAL 5020334-52.2025.4.03.6182 - 60 PARCELAS</t>
        </is>
      </c>
      <c r="R226" t="inlineStr">
        <is>
          <t>11/2026</t>
        </is>
      </c>
    </row>
    <row r="227">
      <c r="A227" t="inlineStr">
        <is>
          <t>170543</t>
        </is>
      </c>
      <c r="B227" t="inlineStr">
        <is>
          <t>Arcos</t>
        </is>
      </c>
      <c r="C227" t="inlineStr">
        <is>
          <t xml:space="preserve">MINISTERIO DA FAZENDA </t>
        </is>
      </c>
      <c r="D227" t="inlineStr">
        <is>
          <t>MINISTERIO DA FAZENDA</t>
        </is>
      </c>
      <c r="E227" t="inlineStr">
        <is>
          <t>13/60</t>
        </is>
      </c>
      <c r="F227" t="inlineStr">
        <is>
          <t>Endividamento</t>
        </is>
      </c>
      <c r="G227" t="inlineStr">
        <is>
          <t>Endividamento Geral</t>
        </is>
      </c>
      <c r="H227" t="n">
        <v>8615.209999999999</v>
      </c>
      <c r="I227" t="inlineStr">
        <is>
          <t>False</t>
        </is>
      </c>
      <c r="J227" t="n">
        <v/>
      </c>
      <c r="K227" t="n">
        <v/>
      </c>
      <c r="L227" s="550" t="n">
        <v>46325</v>
      </c>
      <c r="M227" s="550" t="n">
        <v>46325</v>
      </c>
      <c r="N227" t="n">
        <v>8615.209999999999</v>
      </c>
      <c r="Q227" t="inlineStr">
        <is>
          <t>PARCELAMENTO 014091164 - EXECUÇÃO FISCAL 5020334-52.2025.4.03.6182 - 60 PARCELAS</t>
        </is>
      </c>
      <c r="R227" t="inlineStr">
        <is>
          <t>10/2026</t>
        </is>
      </c>
    </row>
    <row r="228">
      <c r="A228" t="inlineStr">
        <is>
          <t>170542</t>
        </is>
      </c>
      <c r="B228" t="inlineStr">
        <is>
          <t>Arcos</t>
        </is>
      </c>
      <c r="C228" t="inlineStr">
        <is>
          <t xml:space="preserve">MINISTERIO DA FAZENDA </t>
        </is>
      </c>
      <c r="D228" t="inlineStr">
        <is>
          <t>MINISTERIO DA FAZENDA</t>
        </is>
      </c>
      <c r="E228" t="inlineStr">
        <is>
          <t>12/60</t>
        </is>
      </c>
      <c r="F228" t="inlineStr">
        <is>
          <t>Endividamento</t>
        </is>
      </c>
      <c r="G228" t="inlineStr">
        <is>
          <t>Endividamento Geral</t>
        </is>
      </c>
      <c r="H228" t="n">
        <v>8615.209999999999</v>
      </c>
      <c r="I228" t="inlineStr">
        <is>
          <t>False</t>
        </is>
      </c>
      <c r="J228" t="n">
        <v/>
      </c>
      <c r="K228" t="n">
        <v/>
      </c>
      <c r="L228" s="550" t="n">
        <v>46295</v>
      </c>
      <c r="M228" s="550" t="n">
        <v>46295</v>
      </c>
      <c r="N228" t="n">
        <v>8615.209999999999</v>
      </c>
      <c r="Q228" t="inlineStr">
        <is>
          <t>PARCELAMENTO 014091164 - EXECUÇÃO FISCAL 5020334-52.2025.4.03.6182 - 60 PARCELAS</t>
        </is>
      </c>
      <c r="R228" t="inlineStr">
        <is>
          <t>09/2026</t>
        </is>
      </c>
    </row>
    <row r="229">
      <c r="A229" t="inlineStr">
        <is>
          <t>170541</t>
        </is>
      </c>
      <c r="B229" t="inlineStr">
        <is>
          <t>Arcos</t>
        </is>
      </c>
      <c r="C229" t="inlineStr">
        <is>
          <t xml:space="preserve">MINISTERIO DA FAZENDA </t>
        </is>
      </c>
      <c r="D229" t="inlineStr">
        <is>
          <t>MINISTERIO DA FAZENDA</t>
        </is>
      </c>
      <c r="E229" t="inlineStr">
        <is>
          <t>11/60</t>
        </is>
      </c>
      <c r="F229" t="inlineStr">
        <is>
          <t>Endividamento</t>
        </is>
      </c>
      <c r="G229" t="inlineStr">
        <is>
          <t>Endividamento Geral</t>
        </is>
      </c>
      <c r="H229" t="n">
        <v>8615.209999999999</v>
      </c>
      <c r="I229" t="inlineStr">
        <is>
          <t>False</t>
        </is>
      </c>
      <c r="J229" t="n">
        <v/>
      </c>
      <c r="K229" t="n">
        <v/>
      </c>
      <c r="L229" s="550" t="n">
        <v>46264</v>
      </c>
      <c r="M229" s="550" t="n">
        <v>46264</v>
      </c>
      <c r="N229" t="n">
        <v>8615.209999999999</v>
      </c>
      <c r="Q229" t="inlineStr">
        <is>
          <t>PARCELAMENTO 014091164 - EXECUÇÃO FISCAL 5020334-52.2025.4.03.6182 - 60 PARCELAS</t>
        </is>
      </c>
      <c r="R229" t="inlineStr">
        <is>
          <t>08/2026</t>
        </is>
      </c>
    </row>
    <row r="230">
      <c r="A230" t="inlineStr">
        <is>
          <t>170540</t>
        </is>
      </c>
      <c r="B230" t="inlineStr">
        <is>
          <t>Arcos</t>
        </is>
      </c>
      <c r="C230" t="inlineStr">
        <is>
          <t xml:space="preserve">MINISTERIO DA FAZENDA </t>
        </is>
      </c>
      <c r="D230" t="inlineStr">
        <is>
          <t>MINISTERIO DA FAZENDA</t>
        </is>
      </c>
      <c r="E230" t="inlineStr">
        <is>
          <t>10/60</t>
        </is>
      </c>
      <c r="F230" t="inlineStr">
        <is>
          <t>Endividamento</t>
        </is>
      </c>
      <c r="G230" t="inlineStr">
        <is>
          <t>Endividamento Geral</t>
        </is>
      </c>
      <c r="H230" t="n">
        <v>8615.209999999999</v>
      </c>
      <c r="I230" t="inlineStr">
        <is>
          <t>False</t>
        </is>
      </c>
      <c r="J230" t="n">
        <v/>
      </c>
      <c r="K230" t="n">
        <v/>
      </c>
      <c r="L230" s="550" t="n">
        <v>46233</v>
      </c>
      <c r="M230" s="550" t="n">
        <v>46233</v>
      </c>
      <c r="N230" t="n">
        <v>8615.209999999999</v>
      </c>
      <c r="Q230" t="inlineStr">
        <is>
          <t>PARCELAMENTO 014091164 - EXECUÇÃO FISCAL 5020334-52.2025.4.03.6182 - 60 PARCELAS</t>
        </is>
      </c>
      <c r="R230" t="inlineStr">
        <is>
          <t>07/2026</t>
        </is>
      </c>
    </row>
    <row r="231">
      <c r="A231" t="inlineStr">
        <is>
          <t>170539</t>
        </is>
      </c>
      <c r="B231" t="inlineStr">
        <is>
          <t>Arcos</t>
        </is>
      </c>
      <c r="C231" t="inlineStr">
        <is>
          <t xml:space="preserve">MINISTERIO DA FAZENDA </t>
        </is>
      </c>
      <c r="D231" t="inlineStr">
        <is>
          <t>MINISTERIO DA FAZENDA</t>
        </is>
      </c>
      <c r="E231" t="inlineStr">
        <is>
          <t>9/60</t>
        </is>
      </c>
      <c r="F231" t="inlineStr">
        <is>
          <t>Endividamento</t>
        </is>
      </c>
      <c r="G231" t="inlineStr">
        <is>
          <t>Endividamento Geral</t>
        </is>
      </c>
      <c r="H231" t="n">
        <v>8615.209999999999</v>
      </c>
      <c r="I231" t="inlineStr">
        <is>
          <t>False</t>
        </is>
      </c>
      <c r="J231" t="n">
        <v/>
      </c>
      <c r="K231" t="n">
        <v/>
      </c>
      <c r="L231" s="550" t="n">
        <v>46203</v>
      </c>
      <c r="M231" s="550" t="n">
        <v>46203</v>
      </c>
      <c r="N231" t="n">
        <v>8615.209999999999</v>
      </c>
      <c r="Q231" t="inlineStr">
        <is>
          <t>PARCELAMENTO 014091164 - EXECUÇÃO FISCAL 5020334-52.2025.4.03.6182 - 60 PARCELAS</t>
        </is>
      </c>
      <c r="R231" t="inlineStr">
        <is>
          <t>06/2026</t>
        </is>
      </c>
    </row>
    <row r="232">
      <c r="A232" t="inlineStr">
        <is>
          <t>170538</t>
        </is>
      </c>
      <c r="B232" t="inlineStr">
        <is>
          <t>Arcos</t>
        </is>
      </c>
      <c r="C232" t="inlineStr">
        <is>
          <t xml:space="preserve">MINISTERIO DA FAZENDA </t>
        </is>
      </c>
      <c r="D232" t="inlineStr">
        <is>
          <t>MINISTERIO DA FAZENDA</t>
        </is>
      </c>
      <c r="E232" t="inlineStr">
        <is>
          <t>8/60</t>
        </is>
      </c>
      <c r="F232" t="inlineStr">
        <is>
          <t>Endividamento</t>
        </is>
      </c>
      <c r="G232" t="inlineStr">
        <is>
          <t>Endividamento Geral</t>
        </is>
      </c>
      <c r="H232" t="n">
        <v>9281.17</v>
      </c>
      <c r="I232" t="inlineStr">
        <is>
          <t>False</t>
        </is>
      </c>
      <c r="J232" t="n">
        <v/>
      </c>
      <c r="K232" t="n">
        <v/>
      </c>
      <c r="L232" s="550" t="n">
        <v>46172</v>
      </c>
      <c r="M232" s="550" t="n">
        <v>46171</v>
      </c>
      <c r="N232" t="n">
        <v>9281.17</v>
      </c>
      <c r="O232" t="inlineStr">
        <is>
          <t>Pago</t>
        </is>
      </c>
      <c r="P232" s="550" t="n">
        <v>46170</v>
      </c>
      <c r="Q232" t="inlineStr">
        <is>
          <t xml:space="preserve"> PARCELAMENTO 014091164 - EXECUÇÃO FISCAL 5020334-52.2025.4.03.6182 - 60 PARCELAS</t>
        </is>
      </c>
      <c r="R232" t="inlineStr">
        <is>
          <t>05/2026</t>
        </is>
      </c>
      <c r="S232" t="inlineStr">
        <is>
          <t>05/2026</t>
        </is>
      </c>
    </row>
    <row r="233">
      <c r="A233" t="inlineStr">
        <is>
          <t>170537</t>
        </is>
      </c>
      <c r="B233" t="inlineStr">
        <is>
          <t>Arcos</t>
        </is>
      </c>
      <c r="C233" t="inlineStr">
        <is>
          <t xml:space="preserve">MINISTERIO DA FAZENDA </t>
        </is>
      </c>
      <c r="D233" t="inlineStr">
        <is>
          <t>MINISTERIO DA FAZENDA</t>
        </is>
      </c>
      <c r="E233" t="inlineStr">
        <is>
          <t>7/60</t>
        </is>
      </c>
      <c r="F233" t="inlineStr">
        <is>
          <t>Endividamento</t>
        </is>
      </c>
      <c r="G233" t="inlineStr">
        <is>
          <t>Endividamento Geral</t>
        </is>
      </c>
      <c r="H233" t="n">
        <v>9187.26</v>
      </c>
      <c r="I233" t="inlineStr">
        <is>
          <t>False</t>
        </is>
      </c>
      <c r="J233" t="n">
        <v/>
      </c>
      <c r="K233" t="n">
        <v/>
      </c>
      <c r="L233" s="550" t="n">
        <v>46142</v>
      </c>
      <c r="M233" s="550" t="n">
        <v>46142</v>
      </c>
      <c r="N233" t="n">
        <v>9187.26</v>
      </c>
      <c r="O233" t="inlineStr">
        <is>
          <t>Pago</t>
        </is>
      </c>
      <c r="P233" s="550" t="n">
        <v>46142</v>
      </c>
      <c r="Q233" t="inlineStr">
        <is>
          <t xml:space="preserve"> PARCELAMENTO 014091164 - EXECUÇÃO FISCAL 5020334-52.2025.4.03.6182 - 60 PARCELAS</t>
        </is>
      </c>
      <c r="R233" t="inlineStr">
        <is>
          <t>04/2026</t>
        </is>
      </c>
      <c r="S233" t="inlineStr">
        <is>
          <t>04/2026</t>
        </is>
      </c>
    </row>
    <row r="234">
      <c r="A234" t="inlineStr">
        <is>
          <t>170536</t>
        </is>
      </c>
      <c r="B234" t="inlineStr">
        <is>
          <t>Arcos</t>
        </is>
      </c>
      <c r="C234" t="inlineStr">
        <is>
          <t xml:space="preserve">MINISTERIO DA FAZENDA </t>
        </is>
      </c>
      <c r="D234" t="inlineStr">
        <is>
          <t>MINISTERIO DA FAZENDA</t>
        </is>
      </c>
      <c r="E234" t="inlineStr">
        <is>
          <t>6/60</t>
        </is>
      </c>
      <c r="F234" t="inlineStr">
        <is>
          <t>Endividamento</t>
        </is>
      </c>
      <c r="G234" t="inlineStr">
        <is>
          <t>Endividamento Geral</t>
        </is>
      </c>
      <c r="H234" t="n">
        <v>5217.9</v>
      </c>
      <c r="I234" t="inlineStr">
        <is>
          <t>False</t>
        </is>
      </c>
      <c r="J234" t="n">
        <v/>
      </c>
      <c r="K234" t="n">
        <v/>
      </c>
      <c r="L234" s="550" t="n">
        <v>46111</v>
      </c>
      <c r="M234" s="550" t="n">
        <v>46112</v>
      </c>
      <c r="N234" t="n">
        <v>5217.9</v>
      </c>
      <c r="O234" t="inlineStr">
        <is>
          <t>Pago</t>
        </is>
      </c>
      <c r="P234" s="550" t="n">
        <v>46111</v>
      </c>
      <c r="Q234" t="inlineStr">
        <is>
          <t xml:space="preserve"> PARCELAMENTO 014091164 - EXECUÇÃO FISCAL 5020334-52.2025.4.03.6182 - 60 PARCELAS</t>
        </is>
      </c>
      <c r="R234" t="inlineStr">
        <is>
          <t>03/2026</t>
        </is>
      </c>
      <c r="S234" t="inlineStr">
        <is>
          <t>03/2026</t>
        </is>
      </c>
    </row>
    <row r="235">
      <c r="A235" t="inlineStr">
        <is>
          <t>170535</t>
        </is>
      </c>
      <c r="B235" t="inlineStr">
        <is>
          <t>Arcos</t>
        </is>
      </c>
      <c r="C235" t="inlineStr">
        <is>
          <t xml:space="preserve">MINISTERIO DA FAZENDA </t>
        </is>
      </c>
      <c r="D235" t="inlineStr">
        <is>
          <t>MINISTERIO DA FAZENDA</t>
        </is>
      </c>
      <c r="E235" t="inlineStr">
        <is>
          <t>5/60</t>
        </is>
      </c>
      <c r="F235" t="inlineStr">
        <is>
          <t>Endividamento</t>
        </is>
      </c>
      <c r="G235" t="inlineStr">
        <is>
          <t>Endividamento Geral</t>
        </is>
      </c>
      <c r="H235" t="n">
        <v>5168.41</v>
      </c>
      <c r="I235" t="inlineStr">
        <is>
          <t>False</t>
        </is>
      </c>
      <c r="J235" t="n">
        <v/>
      </c>
      <c r="K235" t="n">
        <v/>
      </c>
      <c r="L235" s="550" t="n">
        <v>46081</v>
      </c>
      <c r="M235" s="550" t="n">
        <v>46080</v>
      </c>
      <c r="N235" t="n">
        <v>5168.41</v>
      </c>
      <c r="O235" t="inlineStr">
        <is>
          <t>Pago</t>
        </is>
      </c>
      <c r="P235" s="550" t="n">
        <v>46079</v>
      </c>
      <c r="Q235" t="inlineStr">
        <is>
          <t xml:space="preserve"> PARCELAMENTO 014091164 - EXECUÇÃO FISCAL 5020334-52.2025.4.03.6182 - 60 PARCELAS</t>
        </is>
      </c>
      <c r="R235" t="inlineStr">
        <is>
          <t>02/2026</t>
        </is>
      </c>
      <c r="S235" t="inlineStr">
        <is>
          <t>02/2026</t>
        </is>
      </c>
    </row>
    <row r="236">
      <c r="A236" t="inlineStr">
        <is>
          <t>170534</t>
        </is>
      </c>
      <c r="B236" t="inlineStr">
        <is>
          <t>Arcos</t>
        </is>
      </c>
      <c r="C236" t="inlineStr">
        <is>
          <t xml:space="preserve">MINISTERIO DA FAZENDA </t>
        </is>
      </c>
      <c r="D236" t="inlineStr">
        <is>
          <t>MINISTERIO DA FAZENDA</t>
        </is>
      </c>
      <c r="E236" t="inlineStr">
        <is>
          <t>4/60</t>
        </is>
      </c>
      <c r="F236" t="inlineStr">
        <is>
          <t>Endividamento</t>
        </is>
      </c>
      <c r="G236" t="inlineStr">
        <is>
          <t>Endividamento Geral</t>
        </is>
      </c>
      <c r="H236" t="n">
        <v>5111</v>
      </c>
      <c r="I236" t="inlineStr">
        <is>
          <t>False</t>
        </is>
      </c>
      <c r="J236" t="n">
        <v/>
      </c>
      <c r="K236" t="n">
        <v/>
      </c>
      <c r="L236" s="550" t="n">
        <v>46052</v>
      </c>
      <c r="M236" s="550" t="n">
        <v>46052</v>
      </c>
      <c r="N236" t="n">
        <v>5111</v>
      </c>
      <c r="O236" t="inlineStr">
        <is>
          <t>Pago</t>
        </is>
      </c>
      <c r="P236" s="550" t="n">
        <v>46052</v>
      </c>
      <c r="Q236" t="inlineStr">
        <is>
          <t xml:space="preserve"> PARCELAMENTO 014091164 - EXECUÇÃO FISCAL 5020334-52.2025.4.03.6182 - 60 PARCELAS</t>
        </is>
      </c>
      <c r="R236" t="inlineStr">
        <is>
          <t>01/2026</t>
        </is>
      </c>
      <c r="S236" t="inlineStr">
        <is>
          <t>01/2026</t>
        </is>
      </c>
    </row>
    <row r="237">
      <c r="A237" t="inlineStr">
        <is>
          <t>170533</t>
        </is>
      </c>
      <c r="B237" t="inlineStr">
        <is>
          <t>Arcos</t>
        </is>
      </c>
      <c r="C237" t="inlineStr">
        <is>
          <t xml:space="preserve">MINISTERIO DA FAZENDA </t>
        </is>
      </c>
      <c r="D237" t="inlineStr">
        <is>
          <t>MINISTERIO DA FAZENDA</t>
        </is>
      </c>
      <c r="E237" t="inlineStr">
        <is>
          <t>3/60</t>
        </is>
      </c>
      <c r="F237" t="inlineStr">
        <is>
          <t>Endividamento</t>
        </is>
      </c>
      <c r="G237" t="inlineStr">
        <is>
          <t>Endividamento Geral</t>
        </is>
      </c>
      <c r="H237" t="n">
        <v>5050.62</v>
      </c>
      <c r="I237" t="inlineStr">
        <is>
          <t>False</t>
        </is>
      </c>
      <c r="J237" t="n">
        <v/>
      </c>
      <c r="K237" t="n">
        <v/>
      </c>
      <c r="L237" s="550" t="n">
        <v>46021</v>
      </c>
      <c r="M237" s="550" t="n">
        <v>46021</v>
      </c>
      <c r="N237" t="n">
        <v>5050.62</v>
      </c>
      <c r="O237" t="inlineStr">
        <is>
          <t>Pago</t>
        </is>
      </c>
      <c r="P237" s="550" t="n">
        <v>46020</v>
      </c>
      <c r="Q237" t="inlineStr">
        <is>
          <t>PARCELAMENTO 014091164 - EXECUÇÃO FISCAL 5020334-52.2025.4.03.6182 - 60 PARCELAS</t>
        </is>
      </c>
      <c r="R237" t="inlineStr">
        <is>
          <t>12/2025</t>
        </is>
      </c>
      <c r="S237" t="inlineStr">
        <is>
          <t>12/2025</t>
        </is>
      </c>
    </row>
    <row r="238">
      <c r="A238" t="inlineStr">
        <is>
          <t>170532</t>
        </is>
      </c>
      <c r="B238" t="inlineStr">
        <is>
          <t>Arcos</t>
        </is>
      </c>
      <c r="C238" t="inlineStr">
        <is>
          <t xml:space="preserve">MINISTERIO DA FAZENDA </t>
        </is>
      </c>
      <c r="D238" t="inlineStr">
        <is>
          <t>MINISTERIO DA FAZENDA</t>
        </is>
      </c>
      <c r="E238" t="inlineStr">
        <is>
          <t>2/60</t>
        </is>
      </c>
      <c r="F238" t="inlineStr">
        <is>
          <t>Endividamento</t>
        </is>
      </c>
      <c r="G238" t="inlineStr">
        <is>
          <t>Endividamento Geral</t>
        </is>
      </c>
      <c r="H238" t="n">
        <v>4998.66</v>
      </c>
      <c r="I238" t="inlineStr">
        <is>
          <t>False</t>
        </is>
      </c>
      <c r="J238" t="n">
        <v/>
      </c>
      <c r="K238" t="n">
        <v/>
      </c>
      <c r="L238" s="550" t="n">
        <v>45991</v>
      </c>
      <c r="M238" s="550" t="n">
        <v>45991</v>
      </c>
      <c r="N238" t="n">
        <v>4998.66</v>
      </c>
      <c r="O238" t="inlineStr">
        <is>
          <t>Pago</t>
        </is>
      </c>
      <c r="P238" s="550" t="n">
        <v>45987</v>
      </c>
      <c r="Q238" t="inlineStr">
        <is>
          <t>PARCELAMENTO 014091164 - EXECUÇÃO FISCAL 5020334-52.2025.4.03.6182 - 60 PARCELAS</t>
        </is>
      </c>
      <c r="R238" t="inlineStr">
        <is>
          <t>11/2025</t>
        </is>
      </c>
      <c r="S238" t="inlineStr">
        <is>
          <t>11/2025</t>
        </is>
      </c>
    </row>
    <row r="239">
      <c r="A239" t="inlineStr">
        <is>
          <t>170531</t>
        </is>
      </c>
      <c r="B239" t="inlineStr">
        <is>
          <t>Arcos</t>
        </is>
      </c>
      <c r="C239" t="inlineStr">
        <is>
          <t xml:space="preserve">MINISTERIO DA FAZENDA </t>
        </is>
      </c>
      <c r="D239" t="inlineStr">
        <is>
          <t>MINISTERIO DA FAZENDA</t>
        </is>
      </c>
      <c r="E239" t="inlineStr">
        <is>
          <t>1/60 ADESAO</t>
        </is>
      </c>
      <c r="F239" t="inlineStr">
        <is>
          <t>Endividamento</t>
        </is>
      </c>
      <c r="G239" t="inlineStr">
        <is>
          <t>Endividamento Geral</t>
        </is>
      </c>
      <c r="H239" t="n">
        <v>4949.16</v>
      </c>
      <c r="I239" t="inlineStr">
        <is>
          <t>False</t>
        </is>
      </c>
      <c r="J239" t="n">
        <v/>
      </c>
      <c r="K239" t="n">
        <v/>
      </c>
      <c r="L239" s="550" t="n">
        <v>45960</v>
      </c>
      <c r="M239" s="550" t="n">
        <v>45960</v>
      </c>
      <c r="N239" t="n">
        <v>4949.16</v>
      </c>
      <c r="O239" t="inlineStr">
        <is>
          <t>Pago</t>
        </is>
      </c>
      <c r="P239" s="550" t="n">
        <v>45959</v>
      </c>
      <c r="Q239" t="inlineStr">
        <is>
          <t>PARCELAMENTO 014091164 - EXECUÇÃO FISCAL 5020334-52.2025.4.03.6182 - 60 PARCELAS</t>
        </is>
      </c>
      <c r="R239" t="inlineStr">
        <is>
          <t>10/2025</t>
        </is>
      </c>
      <c r="S239" t="inlineStr">
        <is>
          <t>10/2025</t>
        </is>
      </c>
    </row>
    <row r="240">
      <c r="A240" t="inlineStr">
        <is>
          <t>166109</t>
        </is>
      </c>
      <c r="B240" t="inlineStr">
        <is>
          <t>Arcos</t>
        </is>
      </c>
      <c r="C240" t="inlineStr">
        <is>
          <t>MARCIA ROMUALDO MARCELINO</t>
        </is>
      </c>
      <c r="D240" t="inlineStr">
        <is>
          <t>MARCIA ROMUALDO MARCELINO</t>
        </is>
      </c>
      <c r="E240" t="inlineStr">
        <is>
          <t>.</t>
        </is>
      </c>
      <c r="F240" t="inlineStr">
        <is>
          <t>Endividamento</t>
        </is>
      </c>
      <c r="G240" t="inlineStr">
        <is>
          <t>Processo Judicial</t>
        </is>
      </c>
      <c r="H240" t="n">
        <v>1000</v>
      </c>
      <c r="I240" t="inlineStr">
        <is>
          <t>False</t>
        </is>
      </c>
      <c r="J240" t="n">
        <v/>
      </c>
      <c r="K240" t="n">
        <v/>
      </c>
      <c r="L240" s="550" t="n">
        <v>45939</v>
      </c>
      <c r="M240" s="550" t="n">
        <v>45950</v>
      </c>
      <c r="N240" t="n">
        <v>1000</v>
      </c>
      <c r="O240" t="inlineStr">
        <is>
          <t>Pago</t>
        </is>
      </c>
      <c r="P240" s="550" t="n">
        <v>45950</v>
      </c>
      <c r="Q240" t="inlineStr">
        <is>
          <t>Guia de depósito dos honorários periciais arbitrados em audiência - PROCESSO Nº 1000268-04.2024.5.02.0038 - MARCIA ROMUALDO MARCELINO X ARCOS</t>
        </is>
      </c>
      <c r="R240" t="inlineStr">
        <is>
          <t>10/2025</t>
        </is>
      </c>
      <c r="S240" t="inlineStr">
        <is>
          <t>10/2025</t>
        </is>
      </c>
    </row>
    <row r="241">
      <c r="A241" t="inlineStr">
        <is>
          <t>155701</t>
        </is>
      </c>
      <c r="B241" t="inlineStr">
        <is>
          <t>Arcos</t>
        </is>
      </c>
      <c r="C241" t="inlineStr">
        <is>
          <t>TRIBUNAL DE JUSTIÇA</t>
        </is>
      </c>
      <c r="D241" t="inlineStr">
        <is>
          <t>TRIBUNAL DE JUSTIÇA</t>
        </is>
      </c>
      <c r="E241" t="inlineStr">
        <is>
          <t>.</t>
        </is>
      </c>
      <c r="F241" t="inlineStr">
        <is>
          <t>Endividamento</t>
        </is>
      </c>
      <c r="G241" t="inlineStr">
        <is>
          <t>Processo Civil</t>
        </is>
      </c>
      <c r="H241" t="n">
        <v>2169.11</v>
      </c>
      <c r="I241" t="inlineStr">
        <is>
          <t>False</t>
        </is>
      </c>
      <c r="J241" t="n">
        <v/>
      </c>
      <c r="K241" t="n">
        <v/>
      </c>
      <c r="L241" s="550" t="n">
        <v>45888</v>
      </c>
      <c r="M241" s="550" t="n">
        <v>45889</v>
      </c>
      <c r="N241" t="n">
        <v>2169.11</v>
      </c>
      <c r="O241" t="inlineStr">
        <is>
          <t>Pago</t>
        </is>
      </c>
      <c r="P241" s="550" t="n">
        <v>45889</v>
      </c>
      <c r="Q241" t="inlineStr">
        <is>
          <t>PROCESSO Nº 1000093-57.2025.8.26.0005 - Barbara Nere X Bar dos Arcos</t>
        </is>
      </c>
      <c r="R241" t="inlineStr">
        <is>
          <t>08/2025</t>
        </is>
      </c>
      <c r="S241" t="inlineStr">
        <is>
          <t>08/2025</t>
        </is>
      </c>
    </row>
    <row r="242">
      <c r="A242" t="inlineStr">
        <is>
          <t>148727</t>
        </is>
      </c>
      <c r="B242" t="inlineStr">
        <is>
          <t>Arcos</t>
        </is>
      </c>
      <c r="C242" t="inlineStr">
        <is>
          <t xml:space="preserve">MINISTERIO DA FAZENDA </t>
        </is>
      </c>
      <c r="D242" t="inlineStr">
        <is>
          <t>MINISTERIO DA FAZENDA</t>
        </is>
      </c>
      <c r="E242" t="inlineStr">
        <is>
          <t>.</t>
        </is>
      </c>
      <c r="F242" t="inlineStr">
        <is>
          <t>Endividamento</t>
        </is>
      </c>
      <c r="G242" t="inlineStr">
        <is>
          <t>Processo Judicial</t>
        </is>
      </c>
      <c r="H242" t="n">
        <v>500</v>
      </c>
      <c r="I242" t="inlineStr">
        <is>
          <t>False</t>
        </is>
      </c>
      <c r="J242" t="n">
        <v/>
      </c>
      <c r="K242" t="n">
        <v/>
      </c>
      <c r="L242" s="550" t="n">
        <v>45862</v>
      </c>
      <c r="M242" s="550" t="n">
        <v>45862</v>
      </c>
      <c r="N242" t="n">
        <v>500</v>
      </c>
      <c r="O242" t="inlineStr">
        <is>
          <t>Pago</t>
        </is>
      </c>
      <c r="P242" s="550" t="n">
        <v>45862</v>
      </c>
      <c r="Q242" t="inlineStr">
        <is>
          <t xml:space="preserve">Guia referente Mandado de Segurança - Execução Fiscal </t>
        </is>
      </c>
      <c r="R242" t="inlineStr">
        <is>
          <t>07/2025</t>
        </is>
      </c>
      <c r="S242" t="inlineStr">
        <is>
          <t>07/2025</t>
        </is>
      </c>
    </row>
    <row r="243">
      <c r="A243" t="inlineStr">
        <is>
          <t>138598</t>
        </is>
      </c>
      <c r="B243" t="inlineStr">
        <is>
          <t>Arcos</t>
        </is>
      </c>
      <c r="C243" t="inlineStr">
        <is>
          <t>RIPPER ADVOGADOS ASSOCIADOS</t>
        </is>
      </c>
      <c r="D243" t="inlineStr">
        <is>
          <t>RIPPER ADVOGADOS ASSOCIADOS</t>
        </is>
      </c>
      <c r="E243" t="inlineStr">
        <is>
          <t>.</t>
        </is>
      </c>
      <c r="F243" t="inlineStr">
        <is>
          <t>Endividamento</t>
        </is>
      </c>
      <c r="G243" t="inlineStr">
        <is>
          <t>Processo Civil</t>
        </is>
      </c>
      <c r="H243" t="n">
        <v>64.26000000000001</v>
      </c>
      <c r="I243" t="inlineStr">
        <is>
          <t>False</t>
        </is>
      </c>
      <c r="J243" t="n">
        <v/>
      </c>
      <c r="K243" t="n">
        <v/>
      </c>
      <c r="L243" s="550" t="n">
        <v>45809</v>
      </c>
      <c r="M243" s="550" t="n">
        <v>45824</v>
      </c>
      <c r="N243" t="n">
        <v>64.26000000000001</v>
      </c>
      <c r="O243" t="inlineStr">
        <is>
          <t>Pago</t>
        </is>
      </c>
      <c r="P243" s="550" t="n">
        <v>45824</v>
      </c>
      <c r="Q243" t="inlineStr">
        <is>
          <t>Reembolso custas judiciais - Ripper Advogados Associados</t>
        </is>
      </c>
      <c r="R243" t="inlineStr">
        <is>
          <t>06/2025</t>
        </is>
      </c>
      <c r="S243" t="inlineStr">
        <is>
          <t>06/2025</t>
        </is>
      </c>
    </row>
    <row r="244">
      <c r="A244" t="inlineStr">
        <is>
          <t>136409</t>
        </is>
      </c>
      <c r="B244" t="inlineStr">
        <is>
          <t>Arcos</t>
        </is>
      </c>
      <c r="C244" t="inlineStr">
        <is>
          <t>ICMS</t>
        </is>
      </c>
      <c r="D244" t="inlineStr">
        <is>
          <t>ICMS</t>
        </is>
      </c>
      <c r="E244" t="inlineStr">
        <is>
          <t>60/60</t>
        </is>
      </c>
      <c r="F244" t="inlineStr">
        <is>
          <t>Endividamento</t>
        </is>
      </c>
      <c r="G244" t="inlineStr">
        <is>
          <t>Endividamento Geral</t>
        </is>
      </c>
      <c r="H244" t="n">
        <v>10800</v>
      </c>
      <c r="I244" t="inlineStr">
        <is>
          <t>False</t>
        </is>
      </c>
      <c r="J244" t="n">
        <v/>
      </c>
      <c r="K244" t="n">
        <v/>
      </c>
      <c r="L244" s="550" t="n">
        <v>45406</v>
      </c>
      <c r="M244" s="550" t="n">
        <v>46749</v>
      </c>
      <c r="N244" t="n">
        <v>10800</v>
      </c>
      <c r="Q244" t="inlineStr">
        <is>
          <t>ICMS 03-07/2022 - 60 PARCELAS - Nº 50071279-9</t>
        </is>
      </c>
      <c r="R244" t="inlineStr">
        <is>
          <t>12/2027</t>
        </is>
      </c>
    </row>
    <row r="245">
      <c r="A245" t="inlineStr">
        <is>
          <t>120654</t>
        </is>
      </c>
      <c r="B245" t="inlineStr">
        <is>
          <t>Arcos</t>
        </is>
      </c>
      <c r="C245" t="inlineStr">
        <is>
          <t>CIELO</t>
        </is>
      </c>
      <c r="D245" t="inlineStr">
        <is>
          <t>CIELO</t>
        </is>
      </c>
      <c r="E245" t="inlineStr">
        <is>
          <t>306332025</t>
        </is>
      </c>
      <c r="F245" t="inlineStr">
        <is>
          <t>Endividamento</t>
        </is>
      </c>
      <c r="G245" t="inlineStr">
        <is>
          <t>Endividamento Geral</t>
        </is>
      </c>
      <c r="H245" t="n">
        <v>30.63</v>
      </c>
      <c r="I245" t="inlineStr">
        <is>
          <t>False</t>
        </is>
      </c>
      <c r="J245" t="n">
        <v/>
      </c>
      <c r="K245" t="n">
        <v/>
      </c>
      <c r="L245" s="550" t="n">
        <v>45741</v>
      </c>
      <c r="M245" s="550" t="n">
        <v>45741</v>
      </c>
      <c r="N245" t="n">
        <v>30.63</v>
      </c>
      <c r="O245" t="inlineStr">
        <is>
          <t>Pago</t>
        </is>
      </c>
      <c r="P245" s="550" t="n">
        <v>45741</v>
      </c>
      <c r="Q245" t="inlineStr">
        <is>
          <t>IDENTIFICANDO DÉBITO CIELO - 03/2025</t>
        </is>
      </c>
      <c r="R245" t="inlineStr">
        <is>
          <t>03/2025</t>
        </is>
      </c>
      <c r="S245" t="inlineStr">
        <is>
          <t>03/2025</t>
        </is>
      </c>
    </row>
    <row r="246">
      <c r="A246" t="inlineStr">
        <is>
          <t>93714-6634</t>
        </is>
      </c>
      <c r="B246" t="inlineStr">
        <is>
          <t>Arcos</t>
        </is>
      </c>
      <c r="C246" t="inlineStr">
        <is>
          <t>MARCIA ROMUALDO MARCELINO</t>
        </is>
      </c>
      <c r="D246" t="inlineStr">
        <is>
          <t>MARCIA ROMUALDO MARCELINO</t>
        </is>
      </c>
      <c r="E246" t="inlineStr">
        <is>
          <t>10 PARC-FIM 23/09/2025</t>
        </is>
      </c>
      <c r="F246" t="inlineStr">
        <is>
          <t>Endividamento</t>
        </is>
      </c>
      <c r="G246" t="inlineStr">
        <is>
          <t>Processo Judicial</t>
        </is>
      </c>
      <c r="H246" t="n">
        <v>21500</v>
      </c>
      <c r="I246" t="inlineStr">
        <is>
          <t>True</t>
        </is>
      </c>
      <c r="J246" t="n">
        <v>10</v>
      </c>
      <c r="K246" t="n">
        <v>10</v>
      </c>
      <c r="L246" s="550" t="n">
        <v>45631</v>
      </c>
      <c r="M246" s="550" t="n">
        <v>45923</v>
      </c>
      <c r="N246" t="n">
        <v>2150</v>
      </c>
      <c r="O246" t="inlineStr">
        <is>
          <t>Pago</t>
        </is>
      </c>
      <c r="P246" s="550" t="n">
        <v>45922</v>
      </c>
      <c r="Q246" t="inlineStr">
        <is>
          <t>PROCESSO Nº 1000268-04.2024.5.02.0038 - MARCIA ROMUALDO MARCELINO X ARCOS</t>
        </is>
      </c>
      <c r="R246" t="inlineStr">
        <is>
          <t>09/2025</t>
        </is>
      </c>
      <c r="S246" t="inlineStr">
        <is>
          <t>09/2025</t>
        </is>
      </c>
    </row>
    <row r="247">
      <c r="A247" t="inlineStr">
        <is>
          <t>93714-6633</t>
        </is>
      </c>
      <c r="B247" t="inlineStr">
        <is>
          <t>Arcos</t>
        </is>
      </c>
      <c r="C247" t="inlineStr">
        <is>
          <t>MARCIA ROMUALDO MARCELINO</t>
        </is>
      </c>
      <c r="D247" t="inlineStr">
        <is>
          <t>MARCIA ROMUALDO MARCELINO</t>
        </is>
      </c>
      <c r="E247" t="inlineStr">
        <is>
          <t>10 PARC-FIM 23/09/2025</t>
        </is>
      </c>
      <c r="F247" t="inlineStr">
        <is>
          <t>Endividamento</t>
        </is>
      </c>
      <c r="G247" t="inlineStr">
        <is>
          <t>Processo Judicial</t>
        </is>
      </c>
      <c r="H247" t="n">
        <v>21500</v>
      </c>
      <c r="I247" t="inlineStr">
        <is>
          <t>True</t>
        </is>
      </c>
      <c r="J247" t="n">
        <v>10</v>
      </c>
      <c r="K247" t="n">
        <v>9</v>
      </c>
      <c r="L247" s="550" t="n">
        <v>45631</v>
      </c>
      <c r="M247" s="550" t="n">
        <v>45894</v>
      </c>
      <c r="N247" t="n">
        <v>2150</v>
      </c>
      <c r="O247" t="inlineStr">
        <is>
          <t>Pago</t>
        </is>
      </c>
      <c r="P247" s="550" t="n">
        <v>45894</v>
      </c>
      <c r="Q247" t="inlineStr">
        <is>
          <t>PROCESSO Nº 1000268-04.2024.5.02.0038 - MARCIA ROMUALDO MARCELINO X ARCOS</t>
        </is>
      </c>
      <c r="R247" t="inlineStr">
        <is>
          <t>08/2025</t>
        </is>
      </c>
      <c r="S247" t="inlineStr">
        <is>
          <t>08/2025</t>
        </is>
      </c>
    </row>
    <row r="248">
      <c r="A248" t="inlineStr">
        <is>
          <t>93714-6632</t>
        </is>
      </c>
      <c r="B248" t="inlineStr">
        <is>
          <t>Arcos</t>
        </is>
      </c>
      <c r="C248" t="inlineStr">
        <is>
          <t>MARCIA ROMUALDO MARCELINO</t>
        </is>
      </c>
      <c r="D248" t="inlineStr">
        <is>
          <t>MARCIA ROMUALDO MARCELINO</t>
        </is>
      </c>
      <c r="E248" t="inlineStr">
        <is>
          <t>10 PARC-FIM 23/09/2025</t>
        </is>
      </c>
      <c r="F248" t="inlineStr">
        <is>
          <t>Endividamento</t>
        </is>
      </c>
      <c r="G248" t="inlineStr">
        <is>
          <t>Processo Judicial</t>
        </is>
      </c>
      <c r="H248" t="n">
        <v>21500</v>
      </c>
      <c r="I248" t="inlineStr">
        <is>
          <t>True</t>
        </is>
      </c>
      <c r="J248" t="n">
        <v>10</v>
      </c>
      <c r="K248" t="n">
        <v>8</v>
      </c>
      <c r="L248" s="550" t="n">
        <v>45631</v>
      </c>
      <c r="M248" s="550" t="n">
        <v>45861</v>
      </c>
      <c r="N248" t="n">
        <v>2150</v>
      </c>
      <c r="O248" t="inlineStr">
        <is>
          <t>Pago</t>
        </is>
      </c>
      <c r="P248" s="550" t="n">
        <v>45859</v>
      </c>
      <c r="Q248" t="inlineStr">
        <is>
          <t>PROCESSO Nº 1000268-04.2024.5.02.0038 - MARCIA ROMUALDO MARCELINO X ARCOS</t>
        </is>
      </c>
      <c r="R248" t="inlineStr">
        <is>
          <t>07/2025</t>
        </is>
      </c>
      <c r="S248" t="inlineStr">
        <is>
          <t>07/2025</t>
        </is>
      </c>
    </row>
    <row r="249">
      <c r="A249" t="inlineStr">
        <is>
          <t>93714-6631</t>
        </is>
      </c>
      <c r="B249" t="inlineStr">
        <is>
          <t>Arcos</t>
        </is>
      </c>
      <c r="C249" t="inlineStr">
        <is>
          <t>MARCIA ROMUALDO MARCELINO</t>
        </is>
      </c>
      <c r="D249" t="inlineStr">
        <is>
          <t>MARCIA ROMUALDO MARCELINO</t>
        </is>
      </c>
      <c r="E249" t="inlineStr">
        <is>
          <t>10 PARC-FIM 23/09/2025</t>
        </is>
      </c>
      <c r="F249" t="inlineStr">
        <is>
          <t>Endividamento</t>
        </is>
      </c>
      <c r="G249" t="inlineStr">
        <is>
          <t>Processo Judicial</t>
        </is>
      </c>
      <c r="H249" t="n">
        <v>21500</v>
      </c>
      <c r="I249" t="inlineStr">
        <is>
          <t>True</t>
        </is>
      </c>
      <c r="J249" t="n">
        <v>10</v>
      </c>
      <c r="K249" t="n">
        <v>7</v>
      </c>
      <c r="L249" s="550" t="n">
        <v>45631</v>
      </c>
      <c r="M249" s="550" t="n">
        <v>45831</v>
      </c>
      <c r="N249" t="n">
        <v>2150</v>
      </c>
      <c r="O249" t="inlineStr">
        <is>
          <t>Pago</t>
        </is>
      </c>
      <c r="P249" s="550" t="n">
        <v>45831</v>
      </c>
      <c r="Q249" t="inlineStr">
        <is>
          <t>PROCESSO Nº 1000268-04.2024.5.02.0038 - MARCIA ROMUALDO MARCELINO X ARCOS</t>
        </is>
      </c>
      <c r="R249" t="inlineStr">
        <is>
          <t>06/2025</t>
        </is>
      </c>
      <c r="S249" t="inlineStr">
        <is>
          <t>06/2025</t>
        </is>
      </c>
    </row>
    <row r="250">
      <c r="A250" t="inlineStr">
        <is>
          <t>93714-6630</t>
        </is>
      </c>
      <c r="B250" t="inlineStr">
        <is>
          <t>Arcos</t>
        </is>
      </c>
      <c r="C250" t="inlineStr">
        <is>
          <t>MARCIA ROMUALDO MARCELINO</t>
        </is>
      </c>
      <c r="D250" t="inlineStr">
        <is>
          <t>MARCIA ROMUALDO MARCELINO</t>
        </is>
      </c>
      <c r="E250" t="inlineStr">
        <is>
          <t>10 PARC-FIM 23/09/2025</t>
        </is>
      </c>
      <c r="F250" t="inlineStr">
        <is>
          <t>Endividamento</t>
        </is>
      </c>
      <c r="G250" t="inlineStr">
        <is>
          <t>Processo Judicial</t>
        </is>
      </c>
      <c r="H250" t="n">
        <v>21500</v>
      </c>
      <c r="I250" t="inlineStr">
        <is>
          <t>True</t>
        </is>
      </c>
      <c r="J250" t="n">
        <v>10</v>
      </c>
      <c r="K250" t="n">
        <v>6</v>
      </c>
      <c r="L250" s="550" t="n">
        <v>45631</v>
      </c>
      <c r="M250" s="550" t="n">
        <v>45800</v>
      </c>
      <c r="N250" t="n">
        <v>2150</v>
      </c>
      <c r="O250" t="inlineStr">
        <is>
          <t>Pago</t>
        </is>
      </c>
      <c r="P250" s="550" t="n">
        <v>45798</v>
      </c>
      <c r="Q250" t="inlineStr">
        <is>
          <t>PROCESSO Nº 1000268-04.2024.5.02.0038 - MARCIA ROMUALDO MARCELINO X ARCOS</t>
        </is>
      </c>
      <c r="R250" t="inlineStr">
        <is>
          <t>05/2025</t>
        </is>
      </c>
      <c r="S250" t="inlineStr">
        <is>
          <t>05/2025</t>
        </is>
      </c>
    </row>
    <row r="251">
      <c r="A251" t="inlineStr">
        <is>
          <t>93714-6629</t>
        </is>
      </c>
      <c r="B251" t="inlineStr">
        <is>
          <t>Arcos</t>
        </is>
      </c>
      <c r="C251" t="inlineStr">
        <is>
          <t>MARCIA ROMUALDO MARCELINO</t>
        </is>
      </c>
      <c r="D251" t="inlineStr">
        <is>
          <t>MARCIA ROMUALDO MARCELINO</t>
        </is>
      </c>
      <c r="E251" t="inlineStr">
        <is>
          <t>10 PARC-FIM 23/09/2025</t>
        </is>
      </c>
      <c r="F251" t="inlineStr">
        <is>
          <t>Endividamento</t>
        </is>
      </c>
      <c r="G251" t="inlineStr">
        <is>
          <t>Processo Judicial</t>
        </is>
      </c>
      <c r="H251" t="n">
        <v>21500</v>
      </c>
      <c r="I251" t="inlineStr">
        <is>
          <t>True</t>
        </is>
      </c>
      <c r="J251" t="n">
        <v>10</v>
      </c>
      <c r="K251" t="n">
        <v>5</v>
      </c>
      <c r="L251" s="550" t="n">
        <v>45631</v>
      </c>
      <c r="M251" s="550" t="n">
        <v>45770</v>
      </c>
      <c r="N251" t="n">
        <v>2150</v>
      </c>
      <c r="O251" t="inlineStr">
        <is>
          <t>Pago</t>
        </is>
      </c>
      <c r="P251" s="550" t="n">
        <v>45769</v>
      </c>
      <c r="Q251" t="inlineStr">
        <is>
          <t>PROCESSO Nº 1000268-04.2024.5.02.0038 - MARCIA ROMUALDO MARCELINO X ARCOS</t>
        </is>
      </c>
      <c r="R251" t="inlineStr">
        <is>
          <t>04/2025</t>
        </is>
      </c>
      <c r="S251" t="inlineStr">
        <is>
          <t>04/2025</t>
        </is>
      </c>
    </row>
    <row r="252">
      <c r="A252" t="inlineStr">
        <is>
          <t>93714-6628</t>
        </is>
      </c>
      <c r="B252" t="inlineStr">
        <is>
          <t>Arcos</t>
        </is>
      </c>
      <c r="C252" t="inlineStr">
        <is>
          <t>MARCIA ROMUALDO MARCELINO</t>
        </is>
      </c>
      <c r="D252" t="inlineStr">
        <is>
          <t>MARCIA ROMUALDO MARCELINO</t>
        </is>
      </c>
      <c r="E252" t="inlineStr">
        <is>
          <t>10 PARC-FIM 23/09/2025</t>
        </is>
      </c>
      <c r="F252" t="inlineStr">
        <is>
          <t>Endividamento</t>
        </is>
      </c>
      <c r="G252" t="inlineStr">
        <is>
          <t>Processo Judicial</t>
        </is>
      </c>
      <c r="H252" t="n">
        <v>21500</v>
      </c>
      <c r="I252" t="inlineStr">
        <is>
          <t>True</t>
        </is>
      </c>
      <c r="J252" t="n">
        <v>10</v>
      </c>
      <c r="K252" t="n">
        <v>4</v>
      </c>
      <c r="L252" s="550" t="n">
        <v>45631</v>
      </c>
      <c r="M252" s="550" t="n">
        <v>45740</v>
      </c>
      <c r="N252" t="n">
        <v>2150</v>
      </c>
      <c r="O252" t="inlineStr">
        <is>
          <t>Pago</t>
        </is>
      </c>
      <c r="P252" s="550" t="n">
        <v>45740</v>
      </c>
      <c r="Q252" t="inlineStr">
        <is>
          <t>PROCESSO Nº 1000268-04.2024.5.02.0038 - MARCIA ROMUALDO MARCELINO X ARCOS</t>
        </is>
      </c>
      <c r="R252" t="inlineStr">
        <is>
          <t>03/2025</t>
        </is>
      </c>
      <c r="S252" t="inlineStr">
        <is>
          <t>03/2025</t>
        </is>
      </c>
    </row>
    <row r="253">
      <c r="A253" t="inlineStr">
        <is>
          <t>93714-6627</t>
        </is>
      </c>
      <c r="B253" t="inlineStr">
        <is>
          <t>Arcos</t>
        </is>
      </c>
      <c r="C253" t="inlineStr">
        <is>
          <t>MARCIA ROMUALDO MARCELINO</t>
        </is>
      </c>
      <c r="D253" t="inlineStr">
        <is>
          <t>MARCIA ROMUALDO MARCELINO</t>
        </is>
      </c>
      <c r="E253" t="inlineStr">
        <is>
          <t>10 PARC-FIM 23/09/2025</t>
        </is>
      </c>
      <c r="F253" t="inlineStr">
        <is>
          <t>Endividamento</t>
        </is>
      </c>
      <c r="G253" t="inlineStr">
        <is>
          <t>Processo Judicial</t>
        </is>
      </c>
      <c r="H253" t="n">
        <v>21500</v>
      </c>
      <c r="I253" t="inlineStr">
        <is>
          <t>True</t>
        </is>
      </c>
      <c r="J253" t="n">
        <v>10</v>
      </c>
      <c r="K253" t="n">
        <v>3</v>
      </c>
      <c r="L253" s="550" t="n">
        <v>45631</v>
      </c>
      <c r="M253" s="550" t="n">
        <v>45712</v>
      </c>
      <c r="N253" t="n">
        <v>2150</v>
      </c>
      <c r="O253" t="inlineStr">
        <is>
          <t>Pago</t>
        </is>
      </c>
      <c r="P253" s="550" t="n">
        <v>45712</v>
      </c>
      <c r="Q253" t="inlineStr">
        <is>
          <t>PROCESSO Nº 1000268-04.2024.5.02.0038 - MARCIA ROMUALDO MARCELINO X ARCOS</t>
        </is>
      </c>
      <c r="R253" t="inlineStr">
        <is>
          <t>02/2025</t>
        </is>
      </c>
      <c r="S253" t="inlineStr">
        <is>
          <t>02/2025</t>
        </is>
      </c>
    </row>
    <row r="254">
      <c r="A254" t="inlineStr">
        <is>
          <t>93714-6626</t>
        </is>
      </c>
      <c r="B254" t="inlineStr">
        <is>
          <t>Arcos</t>
        </is>
      </c>
      <c r="C254" t="inlineStr">
        <is>
          <t>MARCIA ROMUALDO MARCELINO</t>
        </is>
      </c>
      <c r="D254" t="inlineStr">
        <is>
          <t>MARCIA ROMUALDO MARCELINO</t>
        </is>
      </c>
      <c r="E254" t="inlineStr">
        <is>
          <t>10 PARC-FIM 23/09/2025</t>
        </is>
      </c>
      <c r="F254" t="inlineStr">
        <is>
          <t>Endividamento</t>
        </is>
      </c>
      <c r="G254" t="inlineStr">
        <is>
          <t>Processo Judicial</t>
        </is>
      </c>
      <c r="H254" t="n">
        <v>21500</v>
      </c>
      <c r="I254" t="inlineStr">
        <is>
          <t>True</t>
        </is>
      </c>
      <c r="J254" t="n">
        <v>10</v>
      </c>
      <c r="K254" t="n">
        <v>2</v>
      </c>
      <c r="L254" s="550" t="n">
        <v>45631</v>
      </c>
      <c r="M254" s="550" t="n">
        <v>45680</v>
      </c>
      <c r="N254" t="n">
        <v>2150</v>
      </c>
      <c r="O254" t="inlineStr">
        <is>
          <t>Pago</t>
        </is>
      </c>
      <c r="P254" s="550" t="n">
        <v>45679</v>
      </c>
      <c r="Q254" t="inlineStr">
        <is>
          <t>PROCESSO Nº 1000268-04.2024.5.02.0038 - MARCIA ROMUALDO MARCELINO X ARCOS</t>
        </is>
      </c>
      <c r="R254" t="inlineStr">
        <is>
          <t>01/2025</t>
        </is>
      </c>
      <c r="S254" t="inlineStr">
        <is>
          <t>01/2025</t>
        </is>
      </c>
    </row>
    <row r="255">
      <c r="A255" t="inlineStr">
        <is>
          <t>93714-6625</t>
        </is>
      </c>
      <c r="B255" t="inlineStr">
        <is>
          <t>Arcos</t>
        </is>
      </c>
      <c r="C255" t="inlineStr">
        <is>
          <t>MARCIA ROMUALDO MARCELINO</t>
        </is>
      </c>
      <c r="D255" t="inlineStr">
        <is>
          <t>MARCIA ROMUALDO MARCELINO</t>
        </is>
      </c>
      <c r="E255" t="inlineStr">
        <is>
          <t>10 PARC-FIM 23/09/2025</t>
        </is>
      </c>
      <c r="F255" t="inlineStr">
        <is>
          <t>Endividamento</t>
        </is>
      </c>
      <c r="G255" t="inlineStr">
        <is>
          <t>Processo Judicial</t>
        </is>
      </c>
      <c r="H255" t="n">
        <v>21500</v>
      </c>
      <c r="I255" t="inlineStr">
        <is>
          <t>True</t>
        </is>
      </c>
      <c r="J255" t="n">
        <v>10</v>
      </c>
      <c r="K255" t="n">
        <v>1</v>
      </c>
      <c r="L255" s="550" t="n">
        <v>45631</v>
      </c>
      <c r="M255" s="550" t="n">
        <v>45649</v>
      </c>
      <c r="N255" t="n">
        <v>2150</v>
      </c>
      <c r="O255" t="inlineStr">
        <is>
          <t>Pago</t>
        </is>
      </c>
      <c r="P255" s="550" t="n">
        <v>45649</v>
      </c>
      <c r="Q255" t="inlineStr">
        <is>
          <t>PROCESSO Nº 1000268-04.2024.5.02.0038 - MARCIA ROMUALDO MARCELINO X ARCOS</t>
        </is>
      </c>
      <c r="R255" t="inlineStr">
        <is>
          <t>12/2024</t>
        </is>
      </c>
      <c r="S255" t="inlineStr">
        <is>
          <t>12/2024</t>
        </is>
      </c>
    </row>
    <row r="256">
      <c r="A256" t="inlineStr">
        <is>
          <t>84159-5728</t>
        </is>
      </c>
      <c r="B256" t="inlineStr">
        <is>
          <t>Arcos</t>
        </is>
      </c>
      <c r="C256" t="inlineStr">
        <is>
          <t>DANYELE CONTRERA RINCO</t>
        </is>
      </c>
      <c r="D256" t="inlineStr">
        <is>
          <t>DANYELE CONTRERA RINCO</t>
        </is>
      </c>
      <c r="E256" t="inlineStr">
        <is>
          <t>.</t>
        </is>
      </c>
      <c r="F256" t="inlineStr">
        <is>
          <t>Endividamento</t>
        </is>
      </c>
      <c r="G256" t="inlineStr">
        <is>
          <t>Processo Civil</t>
        </is>
      </c>
      <c r="H256" t="n">
        <v>40463.42</v>
      </c>
      <c r="I256" t="inlineStr">
        <is>
          <t>True</t>
        </is>
      </c>
      <c r="J256" t="n">
        <v>5</v>
      </c>
      <c r="K256" t="n">
        <v>5</v>
      </c>
      <c r="L256" s="550" t="n">
        <v>45597</v>
      </c>
      <c r="M256" s="550" t="n">
        <v>45719</v>
      </c>
      <c r="N256" t="n">
        <v>7151.9</v>
      </c>
      <c r="O256" t="inlineStr">
        <is>
          <t>Pago</t>
        </is>
      </c>
      <c r="P256" s="550" t="n">
        <v>45716</v>
      </c>
      <c r="R256" t="inlineStr">
        <is>
          <t>03/2025</t>
        </is>
      </c>
      <c r="S256" t="inlineStr">
        <is>
          <t>02/2025</t>
        </is>
      </c>
    </row>
    <row r="257">
      <c r="A257" t="inlineStr">
        <is>
          <t>84159-5727</t>
        </is>
      </c>
      <c r="B257" t="inlineStr">
        <is>
          <t>Arcos</t>
        </is>
      </c>
      <c r="C257" t="inlineStr">
        <is>
          <t>DANYELE CONTRERA RINCO</t>
        </is>
      </c>
      <c r="D257" t="inlineStr">
        <is>
          <t>DANYELE CONTRERA RINCO</t>
        </is>
      </c>
      <c r="E257" t="inlineStr">
        <is>
          <t>.</t>
        </is>
      </c>
      <c r="F257" t="inlineStr">
        <is>
          <t>Endividamento</t>
        </is>
      </c>
      <c r="G257" t="inlineStr">
        <is>
          <t>Processo Civil</t>
        </is>
      </c>
      <c r="H257" t="n">
        <v>40463.42</v>
      </c>
      <c r="I257" t="inlineStr">
        <is>
          <t>True</t>
        </is>
      </c>
      <c r="J257" t="n">
        <v>5</v>
      </c>
      <c r="K257" t="n">
        <v>4</v>
      </c>
      <c r="L257" s="550" t="n">
        <v>45597</v>
      </c>
      <c r="M257" s="550" t="n">
        <v>45692</v>
      </c>
      <c r="N257" t="n">
        <v>7222.71</v>
      </c>
      <c r="O257" t="inlineStr">
        <is>
          <t>Pago</t>
        </is>
      </c>
      <c r="P257" s="550" t="n">
        <v>45692</v>
      </c>
      <c r="R257" t="inlineStr">
        <is>
          <t>02/2025</t>
        </is>
      </c>
      <c r="S257" t="inlineStr">
        <is>
          <t>02/2025</t>
        </is>
      </c>
    </row>
    <row r="258">
      <c r="A258" t="inlineStr">
        <is>
          <t>84159-5726</t>
        </is>
      </c>
      <c r="B258" t="inlineStr">
        <is>
          <t>Arcos</t>
        </is>
      </c>
      <c r="C258" t="inlineStr">
        <is>
          <t>DANYELE CONTRERA RINCO</t>
        </is>
      </c>
      <c r="D258" t="inlineStr">
        <is>
          <t>DANYELE CONTRERA RINCO</t>
        </is>
      </c>
      <c r="E258" t="inlineStr">
        <is>
          <t>.</t>
        </is>
      </c>
      <c r="F258" t="inlineStr">
        <is>
          <t>Endividamento</t>
        </is>
      </c>
      <c r="G258" t="inlineStr">
        <is>
          <t>Processo Civil</t>
        </is>
      </c>
      <c r="H258" t="n">
        <v>40463.42</v>
      </c>
      <c r="I258" t="inlineStr">
        <is>
          <t>True</t>
        </is>
      </c>
      <c r="J258" t="n">
        <v>5</v>
      </c>
      <c r="K258" t="n">
        <v>3</v>
      </c>
      <c r="L258" s="550" t="n">
        <v>45597</v>
      </c>
      <c r="M258" s="550" t="n">
        <v>45660</v>
      </c>
      <c r="N258" t="n">
        <v>7293.52</v>
      </c>
      <c r="O258" t="inlineStr">
        <is>
          <t>Pago</t>
        </is>
      </c>
      <c r="P258" s="550" t="n">
        <v>45659</v>
      </c>
      <c r="R258" t="inlineStr">
        <is>
          <t>01/2025</t>
        </is>
      </c>
      <c r="S258" t="inlineStr">
        <is>
          <t>01/2025</t>
        </is>
      </c>
    </row>
    <row r="259">
      <c r="A259" t="inlineStr">
        <is>
          <t>84159-5725</t>
        </is>
      </c>
      <c r="B259" t="inlineStr">
        <is>
          <t>Arcos</t>
        </is>
      </c>
      <c r="C259" t="inlineStr">
        <is>
          <t>DANYELE CONTRERA RINCO</t>
        </is>
      </c>
      <c r="D259" t="inlineStr">
        <is>
          <t>DANYELE CONTRERA RINCO</t>
        </is>
      </c>
      <c r="E259" t="inlineStr">
        <is>
          <t>.</t>
        </is>
      </c>
      <c r="F259" t="inlineStr">
        <is>
          <t>Endividamento</t>
        </is>
      </c>
      <c r="G259" t="inlineStr">
        <is>
          <t>Processo Civil</t>
        </is>
      </c>
      <c r="H259" t="n">
        <v>40463.42</v>
      </c>
      <c r="I259" t="inlineStr">
        <is>
          <t>True</t>
        </is>
      </c>
      <c r="J259" t="n">
        <v>5</v>
      </c>
      <c r="K259" t="n">
        <v>2</v>
      </c>
      <c r="L259" s="550" t="n">
        <v>45597</v>
      </c>
      <c r="M259" s="550" t="n">
        <v>45630</v>
      </c>
      <c r="N259" t="n">
        <v>7364.33</v>
      </c>
      <c r="O259" t="inlineStr">
        <is>
          <t>Pago</t>
        </is>
      </c>
      <c r="P259" s="550" t="n">
        <v>45628</v>
      </c>
      <c r="R259" t="inlineStr">
        <is>
          <t>12/2024</t>
        </is>
      </c>
      <c r="S259" t="inlineStr">
        <is>
          <t>12/2024</t>
        </is>
      </c>
    </row>
    <row r="260">
      <c r="A260" t="inlineStr">
        <is>
          <t>84159-5724</t>
        </is>
      </c>
      <c r="B260" t="inlineStr">
        <is>
          <t>Arcos</t>
        </is>
      </c>
      <c r="C260" t="inlineStr">
        <is>
          <t>DANYELE CONTRERA RINCO</t>
        </is>
      </c>
      <c r="D260" t="inlineStr">
        <is>
          <t>DANYELE CONTRERA RINCO</t>
        </is>
      </c>
      <c r="E260" t="inlineStr">
        <is>
          <t>.</t>
        </is>
      </c>
      <c r="F260" t="inlineStr">
        <is>
          <t>Endividamento</t>
        </is>
      </c>
      <c r="G260" t="inlineStr">
        <is>
          <t>Processo Civil</t>
        </is>
      </c>
      <c r="H260" t="n">
        <v>40463.42</v>
      </c>
      <c r="I260" t="inlineStr">
        <is>
          <t>True</t>
        </is>
      </c>
      <c r="J260" t="n">
        <v>5</v>
      </c>
      <c r="K260" t="n">
        <v>1</v>
      </c>
      <c r="L260" s="550" t="n">
        <v>45597</v>
      </c>
      <c r="M260" s="550" t="n">
        <v>45600</v>
      </c>
      <c r="N260" t="n">
        <v>12139.02</v>
      </c>
      <c r="O260" t="inlineStr">
        <is>
          <t>Pago</t>
        </is>
      </c>
      <c r="P260" s="550" t="n">
        <v>45600</v>
      </c>
      <c r="R260" t="inlineStr">
        <is>
          <t>11/2024</t>
        </is>
      </c>
      <c r="S260" t="inlineStr">
        <is>
          <t>11/2024</t>
        </is>
      </c>
    </row>
    <row r="261">
      <c r="A261" t="inlineStr">
        <is>
          <t>70307</t>
        </is>
      </c>
      <c r="B261" t="inlineStr">
        <is>
          <t>Arcos</t>
        </is>
      </c>
      <c r="C261" t="inlineStr">
        <is>
          <t>AURORA ALVORADA ESTACIONAMENTO E LANCHONETE LTDA</t>
        </is>
      </c>
      <c r="D261" t="inlineStr">
        <is>
          <t>CASA AURORA</t>
        </is>
      </c>
      <c r="E261" t="inlineStr">
        <is>
          <t>RP188-2024</t>
        </is>
      </c>
      <c r="F261" t="inlineStr">
        <is>
          <t>ENDIVIDAMENTO</t>
        </is>
      </c>
      <c r="G261" t="inlineStr">
        <is>
          <t xml:space="preserve"> ENDIVIDAMENTO</t>
        </is>
      </c>
      <c r="H261" t="n">
        <v>259.27</v>
      </c>
      <c r="I261" t="inlineStr">
        <is>
          <t>False</t>
        </is>
      </c>
      <c r="J261" t="n">
        <v/>
      </c>
      <c r="K261" t="n">
        <v/>
      </c>
      <c r="L261" s="550" t="n">
        <v>45519</v>
      </c>
      <c r="M261" s="550" t="n">
        <v>45523</v>
      </c>
      <c r="N261" t="n">
        <v>259.27</v>
      </c>
      <c r="O261" t="inlineStr">
        <is>
          <t>Pago</t>
        </is>
      </c>
      <c r="P261" s="550" t="n">
        <v>45525</v>
      </c>
      <c r="Q261" t="inlineStr">
        <is>
          <t>ENDIVIDAMENTO - ACORDO FECHADO VIA PIX AURORA - 08/2024</t>
        </is>
      </c>
      <c r="R261" t="inlineStr">
        <is>
          <t>08/2024</t>
        </is>
      </c>
      <c r="S261" t="inlineStr">
        <is>
          <t>08/2024</t>
        </is>
      </c>
    </row>
    <row r="262">
      <c r="A262" t="inlineStr">
        <is>
          <t>62794</t>
        </is>
      </c>
      <c r="B262" t="inlineStr">
        <is>
          <t>Arcos</t>
        </is>
      </c>
      <c r="C262" t="inlineStr">
        <is>
          <t xml:space="preserve">EMPORIO MORENO ANDRADE EIRELI </t>
        </is>
      </c>
      <c r="D262" t="inlineStr">
        <is>
          <t xml:space="preserve">EMPORIO MORENO ANDRADE EIRELI </t>
        </is>
      </c>
      <c r="E262" t="inlineStr">
        <is>
          <t>25458</t>
        </is>
      </c>
      <c r="F262" t="inlineStr">
        <is>
          <t>ENDIVIDAMENTO</t>
        </is>
      </c>
      <c r="G262" t="inlineStr">
        <is>
          <t xml:space="preserve"> ENDIVIDAMENTO</t>
        </is>
      </c>
      <c r="H262" t="n">
        <v>325</v>
      </c>
      <c r="I262" t="inlineStr">
        <is>
          <t>False</t>
        </is>
      </c>
      <c r="J262" t="n">
        <v/>
      </c>
      <c r="K262" t="n">
        <v/>
      </c>
      <c r="L262" s="550" t="n">
        <v>45476</v>
      </c>
      <c r="M262" s="550" t="n">
        <v>45481</v>
      </c>
      <c r="N262" t="n">
        <v>325</v>
      </c>
      <c r="O262" t="inlineStr">
        <is>
          <t>Pago</t>
        </is>
      </c>
      <c r="P262" s="550" t="n">
        <v>45481</v>
      </c>
      <c r="Q262" t="inlineStr">
        <is>
          <t>ENDIVIDAMENTO - ACORDO FECHADO, NF PROSTESTADA DE 2020 - 07/2024</t>
        </is>
      </c>
      <c r="R262" t="inlineStr">
        <is>
          <t>07/2024</t>
        </is>
      </c>
      <c r="S262" t="inlineStr">
        <is>
          <t>07/2024</t>
        </is>
      </c>
    </row>
    <row r="263">
      <c r="A263" t="inlineStr">
        <is>
          <t>54890</t>
        </is>
      </c>
      <c r="B263" t="inlineStr">
        <is>
          <t>Arcos</t>
        </is>
      </c>
      <c r="C263" t="inlineStr">
        <is>
          <t xml:space="preserve">MINISTERIO DA FAZENDA </t>
        </is>
      </c>
      <c r="D263" t="inlineStr">
        <is>
          <t>MINISTERIO DA FAZENDA</t>
        </is>
      </c>
      <c r="E263" t="inlineStr">
        <is>
          <t>60/60</t>
        </is>
      </c>
      <c r="F263" t="inlineStr">
        <is>
          <t>Endividamento</t>
        </is>
      </c>
      <c r="G263" t="inlineStr">
        <is>
          <t>Endividamento Geral</t>
        </is>
      </c>
      <c r="H263" t="n">
        <v>6607.88</v>
      </c>
      <c r="I263" t="inlineStr">
        <is>
          <t>False</t>
        </is>
      </c>
      <c r="J263" t="n">
        <v/>
      </c>
      <c r="K263" t="n">
        <v/>
      </c>
      <c r="L263" s="550" t="n">
        <v>45413</v>
      </c>
      <c r="M263" s="550" t="n">
        <v>47238</v>
      </c>
      <c r="N263" t="n">
        <v>6607.88</v>
      </c>
      <c r="Q263" t="inlineStr">
        <is>
          <t xml:space="preserve">  PARCELAMENTO 010177397 PIS E COFINS  4,5,6,7,8/2019 +IRPJ 6/2019 - 60 PARCELAS</t>
        </is>
      </c>
      <c r="R263" t="inlineStr">
        <is>
          <t>04/2029</t>
        </is>
      </c>
    </row>
    <row r="264">
      <c r="A264" t="inlineStr">
        <is>
          <t>54889</t>
        </is>
      </c>
      <c r="B264" t="inlineStr">
        <is>
          <t>Arcos</t>
        </is>
      </c>
      <c r="C264" t="inlineStr">
        <is>
          <t xml:space="preserve">MINISTERIO DA FAZENDA </t>
        </is>
      </c>
      <c r="D264" t="inlineStr">
        <is>
          <t>MINISTERIO DA FAZENDA</t>
        </is>
      </c>
      <c r="E264" t="inlineStr">
        <is>
          <t>59/60</t>
        </is>
      </c>
      <c r="F264" t="inlineStr">
        <is>
          <t>Endividamento</t>
        </is>
      </c>
      <c r="G264" t="inlineStr">
        <is>
          <t>Endividamento Geral</t>
        </is>
      </c>
      <c r="H264" t="n">
        <v>6607.88</v>
      </c>
      <c r="I264" t="inlineStr">
        <is>
          <t>False</t>
        </is>
      </c>
      <c r="J264" t="n">
        <v/>
      </c>
      <c r="K264" t="n">
        <v/>
      </c>
      <c r="L264" s="550" t="n">
        <v>45413</v>
      </c>
      <c r="M264" s="550" t="n">
        <v>47207</v>
      </c>
      <c r="N264" t="n">
        <v>6607.88</v>
      </c>
      <c r="Q264" t="inlineStr">
        <is>
          <t>PARCELAMENTO 010177397 PIS E COFINS  4,5,6,7,8/2019 +IRPJ 6/2019 - 60 PARCELAS</t>
        </is>
      </c>
      <c r="R264" t="inlineStr">
        <is>
          <t>03/2029</t>
        </is>
      </c>
    </row>
    <row r="265">
      <c r="A265" t="inlineStr">
        <is>
          <t>54888</t>
        </is>
      </c>
      <c r="B265" t="inlineStr">
        <is>
          <t>Arcos</t>
        </is>
      </c>
      <c r="C265" t="inlineStr">
        <is>
          <t xml:space="preserve">MINISTERIO DA FAZENDA </t>
        </is>
      </c>
      <c r="D265" t="inlineStr">
        <is>
          <t>MINISTERIO DA FAZENDA</t>
        </is>
      </c>
      <c r="E265" t="inlineStr">
        <is>
          <t>58/60</t>
        </is>
      </c>
      <c r="F265" t="inlineStr">
        <is>
          <t>Endividamento</t>
        </is>
      </c>
      <c r="G265" t="inlineStr">
        <is>
          <t>Endividamento Geral</t>
        </is>
      </c>
      <c r="H265" t="n">
        <v>6607.88</v>
      </c>
      <c r="I265" t="inlineStr">
        <is>
          <t>False</t>
        </is>
      </c>
      <c r="J265" t="n">
        <v/>
      </c>
      <c r="K265" t="n">
        <v/>
      </c>
      <c r="L265" s="550" t="n">
        <v>45413</v>
      </c>
      <c r="M265" s="550" t="n">
        <v>47177</v>
      </c>
      <c r="N265" t="n">
        <v>6607.88</v>
      </c>
      <c r="Q265" t="inlineStr">
        <is>
          <t>PARCELAMENTO 010177397 PIS E COFINS  4,5,6,7,8/2019 +IRPJ 6/2019 - 60 PARCELAS</t>
        </is>
      </c>
      <c r="R265" t="inlineStr">
        <is>
          <t>02/2029</t>
        </is>
      </c>
    </row>
    <row r="266">
      <c r="A266" t="inlineStr">
        <is>
          <t>54887</t>
        </is>
      </c>
      <c r="B266" t="inlineStr">
        <is>
          <t>Arcos</t>
        </is>
      </c>
      <c r="C266" t="inlineStr">
        <is>
          <t xml:space="preserve">MINISTERIO DA FAZENDA </t>
        </is>
      </c>
      <c r="D266" t="inlineStr">
        <is>
          <t>MINISTERIO DA FAZENDA</t>
        </is>
      </c>
      <c r="E266" t="inlineStr">
        <is>
          <t>57/60</t>
        </is>
      </c>
      <c r="F266" t="inlineStr">
        <is>
          <t>Endividamento</t>
        </is>
      </c>
      <c r="G266" t="inlineStr">
        <is>
          <t>Endividamento Geral</t>
        </is>
      </c>
      <c r="H266" t="n">
        <v>6607.88</v>
      </c>
      <c r="I266" t="inlineStr">
        <is>
          <t>False</t>
        </is>
      </c>
      <c r="J266" t="n">
        <v/>
      </c>
      <c r="K266" t="n">
        <v/>
      </c>
      <c r="L266" s="550" t="n">
        <v>45413</v>
      </c>
      <c r="M266" s="550" t="n">
        <v>47148</v>
      </c>
      <c r="N266" t="n">
        <v>6607.88</v>
      </c>
      <c r="Q266" t="inlineStr">
        <is>
          <t>PARCELAMENTO 010177397 PIS E COFINS  4,5,6,7,8/2019 +IRPJ 6/2019 - 60 PARCELAS</t>
        </is>
      </c>
      <c r="R266" t="inlineStr">
        <is>
          <t>01/2029</t>
        </is>
      </c>
    </row>
    <row r="267">
      <c r="A267" t="inlineStr">
        <is>
          <t>54886</t>
        </is>
      </c>
      <c r="B267" t="inlineStr">
        <is>
          <t>Arcos</t>
        </is>
      </c>
      <c r="C267" t="inlineStr">
        <is>
          <t xml:space="preserve">MINISTERIO DA FAZENDA </t>
        </is>
      </c>
      <c r="D267" t="inlineStr">
        <is>
          <t>MINISTERIO DA FAZENDA</t>
        </is>
      </c>
      <c r="E267" t="inlineStr">
        <is>
          <t>56/60</t>
        </is>
      </c>
      <c r="F267" t="inlineStr">
        <is>
          <t>Endividamento</t>
        </is>
      </c>
      <c r="G267" t="inlineStr">
        <is>
          <t>Endividamento Geral</t>
        </is>
      </c>
      <c r="H267" t="n">
        <v>6607.88</v>
      </c>
      <c r="I267" t="inlineStr">
        <is>
          <t>False</t>
        </is>
      </c>
      <c r="J267" t="n">
        <v/>
      </c>
      <c r="K267" t="n">
        <v/>
      </c>
      <c r="L267" s="550" t="n">
        <v>45413</v>
      </c>
      <c r="M267" s="550" t="n">
        <v>47117</v>
      </c>
      <c r="N267" t="n">
        <v>6607.88</v>
      </c>
      <c r="Q267" t="inlineStr">
        <is>
          <t>PARCELAMENTO 010177397 PIS E COFINS  4,5,6,7,8/2019 +IRPJ 6/2019 - 60 PARCELAS</t>
        </is>
      </c>
      <c r="R267" t="inlineStr">
        <is>
          <t>12/2028</t>
        </is>
      </c>
    </row>
    <row r="268">
      <c r="A268" t="inlineStr">
        <is>
          <t>54885</t>
        </is>
      </c>
      <c r="B268" t="inlineStr">
        <is>
          <t>Arcos</t>
        </is>
      </c>
      <c r="C268" t="inlineStr">
        <is>
          <t xml:space="preserve">MINISTERIO DA FAZENDA </t>
        </is>
      </c>
      <c r="D268" t="inlineStr">
        <is>
          <t>MINISTERIO DA FAZENDA</t>
        </is>
      </c>
      <c r="E268" t="inlineStr">
        <is>
          <t>55/60</t>
        </is>
      </c>
      <c r="F268" t="inlineStr">
        <is>
          <t>Endividamento</t>
        </is>
      </c>
      <c r="G268" t="inlineStr">
        <is>
          <t>Endividamento Geral</t>
        </is>
      </c>
      <c r="H268" t="n">
        <v>6607.88</v>
      </c>
      <c r="I268" t="inlineStr">
        <is>
          <t>False</t>
        </is>
      </c>
      <c r="J268" t="n">
        <v/>
      </c>
      <c r="K268" t="n">
        <v/>
      </c>
      <c r="L268" s="550" t="n">
        <v>45413</v>
      </c>
      <c r="M268" s="550" t="n">
        <v>47087</v>
      </c>
      <c r="N268" t="n">
        <v>6607.88</v>
      </c>
      <c r="Q268" t="inlineStr">
        <is>
          <t>PARCELAMENTO 010177397 PIS E COFINS  4,5,6,7,8/2019 +IRPJ 6/2019 - 60 PARCELAS</t>
        </is>
      </c>
      <c r="R268" t="inlineStr">
        <is>
          <t>11/2028</t>
        </is>
      </c>
    </row>
    <row r="269">
      <c r="A269" t="inlineStr">
        <is>
          <t>54884</t>
        </is>
      </c>
      <c r="B269" t="inlineStr">
        <is>
          <t>Arcos</t>
        </is>
      </c>
      <c r="C269" t="inlineStr">
        <is>
          <t xml:space="preserve">MINISTERIO DA FAZENDA </t>
        </is>
      </c>
      <c r="D269" t="inlineStr">
        <is>
          <t>MINISTERIO DA FAZENDA</t>
        </is>
      </c>
      <c r="E269" t="inlineStr">
        <is>
          <t>54/60</t>
        </is>
      </c>
      <c r="F269" t="inlineStr">
        <is>
          <t>Endividamento</t>
        </is>
      </c>
      <c r="G269" t="inlineStr">
        <is>
          <t>Endividamento Geral</t>
        </is>
      </c>
      <c r="H269" t="n">
        <v>6607.88</v>
      </c>
      <c r="I269" t="inlineStr">
        <is>
          <t>False</t>
        </is>
      </c>
      <c r="J269" t="n">
        <v/>
      </c>
      <c r="K269" t="n">
        <v/>
      </c>
      <c r="L269" s="550" t="n">
        <v>45413</v>
      </c>
      <c r="M269" s="550" t="n">
        <v>47056</v>
      </c>
      <c r="N269" t="n">
        <v>6607.88</v>
      </c>
      <c r="Q269" t="inlineStr">
        <is>
          <t>PARCELAMENTO 010177397 PIS E COFINS  4,5,6,7,8/2019 +IRPJ 6/2019 - 60 PARCELAS</t>
        </is>
      </c>
      <c r="R269" t="inlineStr">
        <is>
          <t>10/2028</t>
        </is>
      </c>
    </row>
    <row r="270">
      <c r="A270" t="inlineStr">
        <is>
          <t>54883</t>
        </is>
      </c>
      <c r="B270" t="inlineStr">
        <is>
          <t>Arcos</t>
        </is>
      </c>
      <c r="C270" t="inlineStr">
        <is>
          <t xml:space="preserve">MINISTERIO DA FAZENDA </t>
        </is>
      </c>
      <c r="D270" t="inlineStr">
        <is>
          <t>MINISTERIO DA FAZENDA</t>
        </is>
      </c>
      <c r="E270" t="inlineStr">
        <is>
          <t>53/60</t>
        </is>
      </c>
      <c r="F270" t="inlineStr">
        <is>
          <t>Endividamento</t>
        </is>
      </c>
      <c r="G270" t="inlineStr">
        <is>
          <t>Endividamento Geral</t>
        </is>
      </c>
      <c r="H270" t="n">
        <v>6607.88</v>
      </c>
      <c r="I270" t="inlineStr">
        <is>
          <t>False</t>
        </is>
      </c>
      <c r="J270" t="n">
        <v/>
      </c>
      <c r="K270" t="n">
        <v/>
      </c>
      <c r="L270" s="550" t="n">
        <v>45413</v>
      </c>
      <c r="M270" s="550" t="n">
        <v>47026</v>
      </c>
      <c r="N270" t="n">
        <v>6607.88</v>
      </c>
      <c r="Q270" t="inlineStr">
        <is>
          <t>PARCELAMENTO 010177397 PIS E COFINS  4,5,6,7,8/2019 +IRPJ 6/2019 - 60 PARCELAS</t>
        </is>
      </c>
      <c r="R270" t="inlineStr">
        <is>
          <t>09/2028</t>
        </is>
      </c>
    </row>
    <row r="271">
      <c r="A271" t="inlineStr">
        <is>
          <t>54882</t>
        </is>
      </c>
      <c r="B271" t="inlineStr">
        <is>
          <t>Arcos</t>
        </is>
      </c>
      <c r="C271" t="inlineStr">
        <is>
          <t xml:space="preserve">MINISTERIO DA FAZENDA </t>
        </is>
      </c>
      <c r="D271" t="inlineStr">
        <is>
          <t>MINISTERIO DA FAZENDA</t>
        </is>
      </c>
      <c r="E271" t="inlineStr">
        <is>
          <t>52/60</t>
        </is>
      </c>
      <c r="F271" t="inlineStr">
        <is>
          <t>Endividamento</t>
        </is>
      </c>
      <c r="G271" t="inlineStr">
        <is>
          <t>Endividamento Geral</t>
        </is>
      </c>
      <c r="H271" t="n">
        <v>6607.88</v>
      </c>
      <c r="I271" t="inlineStr">
        <is>
          <t>False</t>
        </is>
      </c>
      <c r="J271" t="n">
        <v/>
      </c>
      <c r="K271" t="n">
        <v/>
      </c>
      <c r="L271" s="550" t="n">
        <v>45413</v>
      </c>
      <c r="M271" s="550" t="n">
        <v>46995</v>
      </c>
      <c r="N271" t="n">
        <v>6607.88</v>
      </c>
      <c r="Q271" t="inlineStr">
        <is>
          <t>PARCELAMENTO 010177397 PIS E COFINS  4,5,6,7,8/2019 +IRPJ 6/2019 - 60 PARCELAS</t>
        </is>
      </c>
      <c r="R271" t="inlineStr">
        <is>
          <t>08/2028</t>
        </is>
      </c>
    </row>
    <row r="272">
      <c r="A272" t="inlineStr">
        <is>
          <t>54881</t>
        </is>
      </c>
      <c r="B272" t="inlineStr">
        <is>
          <t>Arcos</t>
        </is>
      </c>
      <c r="C272" t="inlineStr">
        <is>
          <t xml:space="preserve">MINISTERIO DA FAZENDA </t>
        </is>
      </c>
      <c r="D272" t="inlineStr">
        <is>
          <t>MINISTERIO DA FAZENDA</t>
        </is>
      </c>
      <c r="E272" t="inlineStr">
        <is>
          <t>51/60</t>
        </is>
      </c>
      <c r="F272" t="inlineStr">
        <is>
          <t>Endividamento</t>
        </is>
      </c>
      <c r="G272" t="inlineStr">
        <is>
          <t>Endividamento Geral</t>
        </is>
      </c>
      <c r="H272" t="n">
        <v>6607.88</v>
      </c>
      <c r="I272" t="inlineStr">
        <is>
          <t>False</t>
        </is>
      </c>
      <c r="J272" t="n">
        <v/>
      </c>
      <c r="K272" t="n">
        <v/>
      </c>
      <c r="L272" s="550" t="n">
        <v>45413</v>
      </c>
      <c r="M272" s="550" t="n">
        <v>46964</v>
      </c>
      <c r="N272" t="n">
        <v>6607.88</v>
      </c>
      <c r="Q272" t="inlineStr">
        <is>
          <t>PARCELAMENTO 010177397 PIS E COFINS  4,5,6,7,8/2019 +IRPJ 6/2019 - 60 PARCELAS</t>
        </is>
      </c>
      <c r="R272" t="inlineStr">
        <is>
          <t>07/2028</t>
        </is>
      </c>
    </row>
    <row r="273">
      <c r="A273" t="inlineStr">
        <is>
          <t>54880</t>
        </is>
      </c>
      <c r="B273" t="inlineStr">
        <is>
          <t>Arcos</t>
        </is>
      </c>
      <c r="C273" t="inlineStr">
        <is>
          <t xml:space="preserve">MINISTERIO DA FAZENDA </t>
        </is>
      </c>
      <c r="D273" t="inlineStr">
        <is>
          <t>MINISTERIO DA FAZENDA</t>
        </is>
      </c>
      <c r="E273" t="inlineStr">
        <is>
          <t>50/60</t>
        </is>
      </c>
      <c r="F273" t="inlineStr">
        <is>
          <t>Endividamento</t>
        </is>
      </c>
      <c r="G273" t="inlineStr">
        <is>
          <t>Endividamento Geral</t>
        </is>
      </c>
      <c r="H273" t="n">
        <v>6607.88</v>
      </c>
      <c r="I273" t="inlineStr">
        <is>
          <t>False</t>
        </is>
      </c>
      <c r="J273" t="n">
        <v/>
      </c>
      <c r="K273" t="n">
        <v/>
      </c>
      <c r="L273" s="550" t="n">
        <v>45413</v>
      </c>
      <c r="M273" s="550" t="n">
        <v>46934</v>
      </c>
      <c r="N273" t="n">
        <v>6607.88</v>
      </c>
      <c r="Q273" t="inlineStr">
        <is>
          <t>PARCELAMENTO 010177397 PIS E COFINS  4,5,6,7,8/2019 +IRPJ 6/2019 - 60 PARCELAS</t>
        </is>
      </c>
      <c r="R273" t="inlineStr">
        <is>
          <t>06/2028</t>
        </is>
      </c>
    </row>
    <row r="274">
      <c r="A274" t="inlineStr">
        <is>
          <t>54879</t>
        </is>
      </c>
      <c r="B274" t="inlineStr">
        <is>
          <t>Arcos</t>
        </is>
      </c>
      <c r="C274" t="inlineStr">
        <is>
          <t xml:space="preserve">MINISTERIO DA FAZENDA </t>
        </is>
      </c>
      <c r="D274" t="inlineStr">
        <is>
          <t>MINISTERIO DA FAZENDA</t>
        </is>
      </c>
      <c r="E274" t="inlineStr">
        <is>
          <t>49/60</t>
        </is>
      </c>
      <c r="F274" t="inlineStr">
        <is>
          <t>Endividamento</t>
        </is>
      </c>
      <c r="G274" t="inlineStr">
        <is>
          <t>Endividamento Geral</t>
        </is>
      </c>
      <c r="H274" t="n">
        <v>6607.88</v>
      </c>
      <c r="I274" t="inlineStr">
        <is>
          <t>False</t>
        </is>
      </c>
      <c r="J274" t="n">
        <v/>
      </c>
      <c r="K274" t="n">
        <v/>
      </c>
      <c r="L274" s="550" t="n">
        <v>45413</v>
      </c>
      <c r="M274" s="550" t="n">
        <v>46903</v>
      </c>
      <c r="N274" t="n">
        <v>6607.88</v>
      </c>
      <c r="Q274" t="inlineStr">
        <is>
          <t>PARCELAMENTO 010177397 PIS E COFINS  4,5,6,7,8/2019 +IRPJ 6/2019 - 60 PARCELAS</t>
        </is>
      </c>
      <c r="R274" t="inlineStr">
        <is>
          <t>05/2028</t>
        </is>
      </c>
    </row>
    <row r="275">
      <c r="A275" t="inlineStr">
        <is>
          <t>54878</t>
        </is>
      </c>
      <c r="B275" t="inlineStr">
        <is>
          <t>Arcos</t>
        </is>
      </c>
      <c r="C275" t="inlineStr">
        <is>
          <t xml:space="preserve">MINISTERIO DA FAZENDA </t>
        </is>
      </c>
      <c r="D275" t="inlineStr">
        <is>
          <t>MINISTERIO DA FAZENDA</t>
        </is>
      </c>
      <c r="E275" t="inlineStr">
        <is>
          <t>48/60</t>
        </is>
      </c>
      <c r="F275" t="inlineStr">
        <is>
          <t>Endividamento</t>
        </is>
      </c>
      <c r="G275" t="inlineStr">
        <is>
          <t>Endividamento Geral</t>
        </is>
      </c>
      <c r="H275" t="n">
        <v>6607.88</v>
      </c>
      <c r="I275" t="inlineStr">
        <is>
          <t>False</t>
        </is>
      </c>
      <c r="J275" t="n">
        <v/>
      </c>
      <c r="K275" t="n">
        <v/>
      </c>
      <c r="L275" s="550" t="n">
        <v>45413</v>
      </c>
      <c r="M275" s="550" t="n">
        <v>46873</v>
      </c>
      <c r="N275" t="n">
        <v>6607.88</v>
      </c>
      <c r="Q275" t="inlineStr">
        <is>
          <t>PARCELAMENTO 010177397 PIS E COFINS  4,5,6,7,8/2019 +IRPJ 6/2019 - 60 PARCELAS</t>
        </is>
      </c>
      <c r="R275" t="inlineStr">
        <is>
          <t>04/2028</t>
        </is>
      </c>
    </row>
    <row r="276">
      <c r="A276" t="inlineStr">
        <is>
          <t>54877</t>
        </is>
      </c>
      <c r="B276" t="inlineStr">
        <is>
          <t>Arcos</t>
        </is>
      </c>
      <c r="C276" t="inlineStr">
        <is>
          <t xml:space="preserve">MINISTERIO DA FAZENDA </t>
        </is>
      </c>
      <c r="D276" t="inlineStr">
        <is>
          <t>MINISTERIO DA FAZENDA</t>
        </is>
      </c>
      <c r="E276" t="inlineStr">
        <is>
          <t>47/60</t>
        </is>
      </c>
      <c r="F276" t="inlineStr">
        <is>
          <t>Endividamento</t>
        </is>
      </c>
      <c r="G276" t="inlineStr">
        <is>
          <t>Endividamento Geral</t>
        </is>
      </c>
      <c r="H276" t="n">
        <v>6607.88</v>
      </c>
      <c r="I276" t="inlineStr">
        <is>
          <t>False</t>
        </is>
      </c>
      <c r="J276" t="n">
        <v/>
      </c>
      <c r="K276" t="n">
        <v/>
      </c>
      <c r="L276" s="550" t="n">
        <v>45413</v>
      </c>
      <c r="M276" s="550" t="n">
        <v>46842</v>
      </c>
      <c r="N276" t="n">
        <v>6607.88</v>
      </c>
      <c r="Q276" t="inlineStr">
        <is>
          <t>PARCELAMENTO 010177397 PIS E COFINS  4,5,6,7,8/2019 +IRPJ 6/2019 - 60 PARCELAS</t>
        </is>
      </c>
      <c r="R276" t="inlineStr">
        <is>
          <t>03/2028</t>
        </is>
      </c>
    </row>
    <row r="277">
      <c r="A277" t="inlineStr">
        <is>
          <t>54876</t>
        </is>
      </c>
      <c r="B277" t="inlineStr">
        <is>
          <t>Arcos</t>
        </is>
      </c>
      <c r="C277" t="inlineStr">
        <is>
          <t xml:space="preserve">MINISTERIO DA FAZENDA </t>
        </is>
      </c>
      <c r="D277" t="inlineStr">
        <is>
          <t>MINISTERIO DA FAZENDA</t>
        </is>
      </c>
      <c r="E277" t="inlineStr">
        <is>
          <t>46/60</t>
        </is>
      </c>
      <c r="F277" t="inlineStr">
        <is>
          <t>Endividamento</t>
        </is>
      </c>
      <c r="G277" t="inlineStr">
        <is>
          <t>Endividamento Geral</t>
        </is>
      </c>
      <c r="H277" t="n">
        <v>6607.88</v>
      </c>
      <c r="I277" t="inlineStr">
        <is>
          <t>False</t>
        </is>
      </c>
      <c r="J277" t="n">
        <v/>
      </c>
      <c r="K277" t="n">
        <v/>
      </c>
      <c r="L277" s="550" t="n">
        <v>45413</v>
      </c>
      <c r="M277" s="550" t="n">
        <v>46812</v>
      </c>
      <c r="N277" t="n">
        <v>6607.88</v>
      </c>
      <c r="Q277" t="inlineStr">
        <is>
          <t>PARCELAMENTO 010177397 PIS E COFINS  4,5,6,7,8/2019 +IRPJ 6/2019 - 60 PARCELAS</t>
        </is>
      </c>
      <c r="R277" t="inlineStr">
        <is>
          <t>02/2028</t>
        </is>
      </c>
    </row>
    <row r="278">
      <c r="A278" t="inlineStr">
        <is>
          <t>54875</t>
        </is>
      </c>
      <c r="B278" t="inlineStr">
        <is>
          <t>Arcos</t>
        </is>
      </c>
      <c r="C278" t="inlineStr">
        <is>
          <t xml:space="preserve">MINISTERIO DA FAZENDA </t>
        </is>
      </c>
      <c r="D278" t="inlineStr">
        <is>
          <t>MINISTERIO DA FAZENDA</t>
        </is>
      </c>
      <c r="E278" t="inlineStr">
        <is>
          <t>45/60</t>
        </is>
      </c>
      <c r="F278" t="inlineStr">
        <is>
          <t>Endividamento</t>
        </is>
      </c>
      <c r="G278" t="inlineStr">
        <is>
          <t>Endividamento Geral</t>
        </is>
      </c>
      <c r="H278" t="n">
        <v>6607.88</v>
      </c>
      <c r="I278" t="inlineStr">
        <is>
          <t>False</t>
        </is>
      </c>
      <c r="J278" t="n">
        <v/>
      </c>
      <c r="K278" t="n">
        <v/>
      </c>
      <c r="L278" s="550" t="n">
        <v>45413</v>
      </c>
      <c r="M278" s="550" t="n">
        <v>46782</v>
      </c>
      <c r="N278" t="n">
        <v>6607.88</v>
      </c>
      <c r="Q278" t="inlineStr">
        <is>
          <t>PARCELAMENTO 010177397 PIS E COFINS  4,5,6,7,8/2019 +IRPJ 6/2019 - 60 PARCELAS</t>
        </is>
      </c>
      <c r="R278" t="inlineStr">
        <is>
          <t>01/2028</t>
        </is>
      </c>
    </row>
    <row r="279">
      <c r="A279" t="inlineStr">
        <is>
          <t>54874</t>
        </is>
      </c>
      <c r="B279" t="inlineStr">
        <is>
          <t>Arcos</t>
        </is>
      </c>
      <c r="C279" t="inlineStr">
        <is>
          <t xml:space="preserve">MINISTERIO DA FAZENDA </t>
        </is>
      </c>
      <c r="D279" t="inlineStr">
        <is>
          <t>MINISTERIO DA FAZENDA</t>
        </is>
      </c>
      <c r="E279" t="inlineStr">
        <is>
          <t>44/60</t>
        </is>
      </c>
      <c r="F279" t="inlineStr">
        <is>
          <t>Endividamento</t>
        </is>
      </c>
      <c r="G279" t="inlineStr">
        <is>
          <t>Endividamento Geral</t>
        </is>
      </c>
      <c r="H279" t="n">
        <v>6607.88</v>
      </c>
      <c r="I279" t="inlineStr">
        <is>
          <t>False</t>
        </is>
      </c>
      <c r="J279" t="n">
        <v/>
      </c>
      <c r="K279" t="n">
        <v/>
      </c>
      <c r="L279" s="550" t="n">
        <v>45413</v>
      </c>
      <c r="M279" s="550" t="n">
        <v>46751</v>
      </c>
      <c r="N279" t="n">
        <v>6607.88</v>
      </c>
      <c r="Q279" t="inlineStr">
        <is>
          <t>PARCELAMENTO 010177397 PIS E COFINS  4,5,6,7,8/2019 +IRPJ 6/2019 - 60 PARCELAS</t>
        </is>
      </c>
      <c r="R279" t="inlineStr">
        <is>
          <t>12/2027</t>
        </is>
      </c>
    </row>
    <row r="280">
      <c r="A280" t="inlineStr">
        <is>
          <t>54873</t>
        </is>
      </c>
      <c r="B280" t="inlineStr">
        <is>
          <t>Arcos</t>
        </is>
      </c>
      <c r="C280" t="inlineStr">
        <is>
          <t xml:space="preserve">MINISTERIO DA FAZENDA </t>
        </is>
      </c>
      <c r="D280" t="inlineStr">
        <is>
          <t>MINISTERIO DA FAZENDA</t>
        </is>
      </c>
      <c r="E280" t="inlineStr">
        <is>
          <t>43/60</t>
        </is>
      </c>
      <c r="F280" t="inlineStr">
        <is>
          <t>Endividamento</t>
        </is>
      </c>
      <c r="G280" t="inlineStr">
        <is>
          <t>Endividamento Geral</t>
        </is>
      </c>
      <c r="H280" t="n">
        <v>6607.88</v>
      </c>
      <c r="I280" t="inlineStr">
        <is>
          <t>False</t>
        </is>
      </c>
      <c r="J280" t="n">
        <v/>
      </c>
      <c r="K280" t="n">
        <v/>
      </c>
      <c r="L280" s="550" t="n">
        <v>45413</v>
      </c>
      <c r="M280" s="550" t="n">
        <v>46721</v>
      </c>
      <c r="N280" t="n">
        <v>6607.88</v>
      </c>
      <c r="Q280" t="inlineStr">
        <is>
          <t>PARCELAMENTO 010177397 PIS E COFINS  4,5,6,7,8/2019 +IRPJ 6/2019 - 60 PARCELAS</t>
        </is>
      </c>
      <c r="R280" t="inlineStr">
        <is>
          <t>11/2027</t>
        </is>
      </c>
    </row>
    <row r="281">
      <c r="A281" t="inlineStr">
        <is>
          <t>54872</t>
        </is>
      </c>
      <c r="B281" t="inlineStr">
        <is>
          <t>Arcos</t>
        </is>
      </c>
      <c r="C281" t="inlineStr">
        <is>
          <t xml:space="preserve">MINISTERIO DA FAZENDA </t>
        </is>
      </c>
      <c r="D281" t="inlineStr">
        <is>
          <t>MINISTERIO DA FAZENDA</t>
        </is>
      </c>
      <c r="E281" t="inlineStr">
        <is>
          <t>42/60</t>
        </is>
      </c>
      <c r="F281" t="inlineStr">
        <is>
          <t>Endividamento</t>
        </is>
      </c>
      <c r="G281" t="inlineStr">
        <is>
          <t>Endividamento Geral</t>
        </is>
      </c>
      <c r="H281" t="n">
        <v>6607.88</v>
      </c>
      <c r="I281" t="inlineStr">
        <is>
          <t>False</t>
        </is>
      </c>
      <c r="J281" t="n">
        <v/>
      </c>
      <c r="K281" t="n">
        <v/>
      </c>
      <c r="L281" s="550" t="n">
        <v>45413</v>
      </c>
      <c r="M281" s="550" t="n">
        <v>46690</v>
      </c>
      <c r="N281" t="n">
        <v>6607.88</v>
      </c>
      <c r="Q281" t="inlineStr">
        <is>
          <t>PARCELAMENTO 010177397 PIS E COFINS  4,5,6,7,8/2019 +IRPJ 6/2019 - 60 PARCELAS</t>
        </is>
      </c>
      <c r="R281" t="inlineStr">
        <is>
          <t>10/2027</t>
        </is>
      </c>
    </row>
    <row r="282">
      <c r="A282" t="inlineStr">
        <is>
          <t>54871</t>
        </is>
      </c>
      <c r="B282" t="inlineStr">
        <is>
          <t>Arcos</t>
        </is>
      </c>
      <c r="C282" t="inlineStr">
        <is>
          <t xml:space="preserve">MINISTERIO DA FAZENDA </t>
        </is>
      </c>
      <c r="D282" t="inlineStr">
        <is>
          <t>MINISTERIO DA FAZENDA</t>
        </is>
      </c>
      <c r="E282" t="inlineStr">
        <is>
          <t>41/60</t>
        </is>
      </c>
      <c r="F282" t="inlineStr">
        <is>
          <t>Endividamento</t>
        </is>
      </c>
      <c r="G282" t="inlineStr">
        <is>
          <t>Endividamento Geral</t>
        </is>
      </c>
      <c r="H282" t="n">
        <v>6607.88</v>
      </c>
      <c r="I282" t="inlineStr">
        <is>
          <t>False</t>
        </is>
      </c>
      <c r="J282" t="n">
        <v/>
      </c>
      <c r="K282" t="n">
        <v/>
      </c>
      <c r="L282" s="550" t="n">
        <v>45413</v>
      </c>
      <c r="M282" s="550" t="n">
        <v>46660</v>
      </c>
      <c r="N282" t="n">
        <v>6607.88</v>
      </c>
      <c r="Q282" t="inlineStr">
        <is>
          <t>PARCELAMENTO 010177397 PIS E COFINS  4,5,6,7,8/2019 +IRPJ 6/2019 - 60 PARCELAS</t>
        </is>
      </c>
      <c r="R282" t="inlineStr">
        <is>
          <t>09/2027</t>
        </is>
      </c>
    </row>
    <row r="283">
      <c r="A283" t="inlineStr">
        <is>
          <t>54870</t>
        </is>
      </c>
      <c r="B283" t="inlineStr">
        <is>
          <t>Arcos</t>
        </is>
      </c>
      <c r="C283" t="inlineStr">
        <is>
          <t xml:space="preserve">MINISTERIO DA FAZENDA </t>
        </is>
      </c>
      <c r="D283" t="inlineStr">
        <is>
          <t>MINISTERIO DA FAZENDA</t>
        </is>
      </c>
      <c r="E283" t="inlineStr">
        <is>
          <t>40/60</t>
        </is>
      </c>
      <c r="F283" t="inlineStr">
        <is>
          <t>Endividamento</t>
        </is>
      </c>
      <c r="G283" t="inlineStr">
        <is>
          <t>Endividamento Geral</t>
        </is>
      </c>
      <c r="H283" t="n">
        <v>6607.88</v>
      </c>
      <c r="I283" t="inlineStr">
        <is>
          <t>False</t>
        </is>
      </c>
      <c r="J283" t="n">
        <v/>
      </c>
      <c r="K283" t="n">
        <v/>
      </c>
      <c r="L283" s="550" t="n">
        <v>45413</v>
      </c>
      <c r="M283" s="550" t="n">
        <v>46629</v>
      </c>
      <c r="N283" t="n">
        <v>6607.88</v>
      </c>
      <c r="Q283" t="inlineStr">
        <is>
          <t>PARCELAMENTO 010177397 PIS E COFINS  4,5,6,7,8/2019 +IRPJ 6/2019 - 60 PARCELAS</t>
        </is>
      </c>
      <c r="R283" t="inlineStr">
        <is>
          <t>08/2027</t>
        </is>
      </c>
    </row>
    <row r="284">
      <c r="A284" t="inlineStr">
        <is>
          <t>54869</t>
        </is>
      </c>
      <c r="B284" t="inlineStr">
        <is>
          <t>Arcos</t>
        </is>
      </c>
      <c r="C284" t="inlineStr">
        <is>
          <t xml:space="preserve">MINISTERIO DA FAZENDA </t>
        </is>
      </c>
      <c r="D284" t="inlineStr">
        <is>
          <t>MINISTERIO DA FAZENDA</t>
        </is>
      </c>
      <c r="E284" t="inlineStr">
        <is>
          <t>39/60</t>
        </is>
      </c>
      <c r="F284" t="inlineStr">
        <is>
          <t>Endividamento</t>
        </is>
      </c>
      <c r="G284" t="inlineStr">
        <is>
          <t>Endividamento Geral</t>
        </is>
      </c>
      <c r="H284" t="n">
        <v>6607.88</v>
      </c>
      <c r="I284" t="inlineStr">
        <is>
          <t>False</t>
        </is>
      </c>
      <c r="J284" t="n">
        <v/>
      </c>
      <c r="K284" t="n">
        <v/>
      </c>
      <c r="L284" s="550" t="n">
        <v>45413</v>
      </c>
      <c r="M284" s="550" t="n">
        <v>46598</v>
      </c>
      <c r="N284" t="n">
        <v>6607.88</v>
      </c>
      <c r="Q284" t="inlineStr">
        <is>
          <t>PARCELAMENTO 010177397 PIS E COFINS  4,5,6,7,8/2019 +IRPJ 6/2019 - 60 PARCELAS</t>
        </is>
      </c>
      <c r="R284" t="inlineStr">
        <is>
          <t>07/2027</t>
        </is>
      </c>
    </row>
    <row r="285">
      <c r="A285" t="inlineStr">
        <is>
          <t>54868</t>
        </is>
      </c>
      <c r="B285" t="inlineStr">
        <is>
          <t>Arcos</t>
        </is>
      </c>
      <c r="C285" t="inlineStr">
        <is>
          <t xml:space="preserve">MINISTERIO DA FAZENDA </t>
        </is>
      </c>
      <c r="D285" t="inlineStr">
        <is>
          <t>MINISTERIO DA FAZENDA</t>
        </is>
      </c>
      <c r="E285" t="inlineStr">
        <is>
          <t>38/60</t>
        </is>
      </c>
      <c r="F285" t="inlineStr">
        <is>
          <t>Endividamento</t>
        </is>
      </c>
      <c r="G285" t="inlineStr">
        <is>
          <t>Endividamento Geral</t>
        </is>
      </c>
      <c r="H285" t="n">
        <v>6607.88</v>
      </c>
      <c r="I285" t="inlineStr">
        <is>
          <t>False</t>
        </is>
      </c>
      <c r="J285" t="n">
        <v/>
      </c>
      <c r="K285" t="n">
        <v/>
      </c>
      <c r="L285" s="550" t="n">
        <v>45413</v>
      </c>
      <c r="M285" s="550" t="n">
        <v>46568</v>
      </c>
      <c r="N285" t="n">
        <v>6607.88</v>
      </c>
      <c r="Q285" t="inlineStr">
        <is>
          <t>PARCELAMENTO 010177397 PIS E COFINS  4,5,6,7,8/2019 +IRPJ 6/2019 - 60 PARCELAS</t>
        </is>
      </c>
      <c r="R285" t="inlineStr">
        <is>
          <t>06/2027</t>
        </is>
      </c>
    </row>
    <row r="286">
      <c r="A286" t="inlineStr">
        <is>
          <t>54867</t>
        </is>
      </c>
      <c r="B286" t="inlineStr">
        <is>
          <t>Arcos</t>
        </is>
      </c>
      <c r="C286" t="inlineStr">
        <is>
          <t xml:space="preserve">MINISTERIO DA FAZENDA </t>
        </is>
      </c>
      <c r="D286" t="inlineStr">
        <is>
          <t>MINISTERIO DA FAZENDA</t>
        </is>
      </c>
      <c r="E286" t="inlineStr">
        <is>
          <t>37/60</t>
        </is>
      </c>
      <c r="F286" t="inlineStr">
        <is>
          <t>Endividamento</t>
        </is>
      </c>
      <c r="G286" t="inlineStr">
        <is>
          <t>Endividamento Geral</t>
        </is>
      </c>
      <c r="H286" t="n">
        <v>6607.88</v>
      </c>
      <c r="I286" t="inlineStr">
        <is>
          <t>False</t>
        </is>
      </c>
      <c r="J286" t="n">
        <v/>
      </c>
      <c r="K286" t="n">
        <v/>
      </c>
      <c r="L286" s="550" t="n">
        <v>45413</v>
      </c>
      <c r="M286" s="550" t="n">
        <v>46537</v>
      </c>
      <c r="N286" t="n">
        <v>6607.88</v>
      </c>
      <c r="Q286" t="inlineStr">
        <is>
          <t>PARCELAMENTO 010177397 PIS E COFINS  4,5,6,7,8/2019 +IRPJ 6/2019 - 60 PARCELAS</t>
        </is>
      </c>
      <c r="R286" t="inlineStr">
        <is>
          <t>05/2027</t>
        </is>
      </c>
    </row>
    <row r="287">
      <c r="A287" t="inlineStr">
        <is>
          <t>54866</t>
        </is>
      </c>
      <c r="B287" t="inlineStr">
        <is>
          <t>Arcos</t>
        </is>
      </c>
      <c r="C287" t="inlineStr">
        <is>
          <t xml:space="preserve">MINISTERIO DA FAZENDA </t>
        </is>
      </c>
      <c r="D287" t="inlineStr">
        <is>
          <t>MINISTERIO DA FAZENDA</t>
        </is>
      </c>
      <c r="E287" t="inlineStr">
        <is>
          <t>36/60</t>
        </is>
      </c>
      <c r="F287" t="inlineStr">
        <is>
          <t>Endividamento</t>
        </is>
      </c>
      <c r="G287" t="inlineStr">
        <is>
          <t>Endividamento Geral</t>
        </is>
      </c>
      <c r="H287" t="n">
        <v>6607.88</v>
      </c>
      <c r="I287" t="inlineStr">
        <is>
          <t>False</t>
        </is>
      </c>
      <c r="J287" t="n">
        <v/>
      </c>
      <c r="K287" t="n">
        <v/>
      </c>
      <c r="L287" s="550" t="n">
        <v>45413</v>
      </c>
      <c r="M287" s="550" t="n">
        <v>46507</v>
      </c>
      <c r="N287" t="n">
        <v>6607.88</v>
      </c>
      <c r="Q287" t="inlineStr">
        <is>
          <t>PARCELAMENTO 010177397 PIS E COFINS  4,5,6,7,8/2019 +IRPJ 6/2019 - 60 PARCELAS</t>
        </is>
      </c>
      <c r="R287" t="inlineStr">
        <is>
          <t>04/2027</t>
        </is>
      </c>
    </row>
    <row r="288">
      <c r="A288" t="inlineStr">
        <is>
          <t>54865</t>
        </is>
      </c>
      <c r="B288" t="inlineStr">
        <is>
          <t>Arcos</t>
        </is>
      </c>
      <c r="C288" t="inlineStr">
        <is>
          <t xml:space="preserve">MINISTERIO DA FAZENDA </t>
        </is>
      </c>
      <c r="D288" t="inlineStr">
        <is>
          <t>MINISTERIO DA FAZENDA</t>
        </is>
      </c>
      <c r="E288" t="inlineStr">
        <is>
          <t>35/60</t>
        </is>
      </c>
      <c r="F288" t="inlineStr">
        <is>
          <t>Endividamento</t>
        </is>
      </c>
      <c r="G288" t="inlineStr">
        <is>
          <t>Endividamento Geral</t>
        </is>
      </c>
      <c r="H288" t="n">
        <v>6607.88</v>
      </c>
      <c r="I288" t="inlineStr">
        <is>
          <t>False</t>
        </is>
      </c>
      <c r="J288" t="n">
        <v/>
      </c>
      <c r="K288" t="n">
        <v/>
      </c>
      <c r="L288" s="550" t="n">
        <v>45413</v>
      </c>
      <c r="M288" s="550" t="n">
        <v>46476</v>
      </c>
      <c r="N288" t="n">
        <v>6607.88</v>
      </c>
      <c r="Q288" t="inlineStr">
        <is>
          <t>PARCELAMENTO 010177397 PIS E COFINS  4,5,6,7,8/2019 +IRPJ 6/2019 - 60 PARCELAS</t>
        </is>
      </c>
      <c r="R288" t="inlineStr">
        <is>
          <t>03/2027</t>
        </is>
      </c>
    </row>
    <row r="289">
      <c r="A289" t="inlineStr">
        <is>
          <t>54864</t>
        </is>
      </c>
      <c r="B289" t="inlineStr">
        <is>
          <t>Arcos</t>
        </is>
      </c>
      <c r="C289" t="inlineStr">
        <is>
          <t xml:space="preserve">MINISTERIO DA FAZENDA </t>
        </is>
      </c>
      <c r="D289" t="inlineStr">
        <is>
          <t>MINISTERIO DA FAZENDA</t>
        </is>
      </c>
      <c r="E289" t="inlineStr">
        <is>
          <t>34/60</t>
        </is>
      </c>
      <c r="F289" t="inlineStr">
        <is>
          <t>Endividamento</t>
        </is>
      </c>
      <c r="G289" t="inlineStr">
        <is>
          <t>Endividamento Geral</t>
        </is>
      </c>
      <c r="H289" t="n">
        <v>6607.88</v>
      </c>
      <c r="I289" t="inlineStr">
        <is>
          <t>False</t>
        </is>
      </c>
      <c r="J289" t="n">
        <v/>
      </c>
      <c r="K289" t="n">
        <v/>
      </c>
      <c r="L289" s="550" t="n">
        <v>45413</v>
      </c>
      <c r="M289" s="550" t="n">
        <v>46446</v>
      </c>
      <c r="N289" t="n">
        <v>6607.88</v>
      </c>
      <c r="Q289" t="inlineStr">
        <is>
          <t>PARCELAMENTO 010177397 PIS E COFINS  4,5,6,7,8/2019 +IRPJ 6/2019 - 60 PARCELAS</t>
        </is>
      </c>
      <c r="R289" t="inlineStr">
        <is>
          <t>02/2027</t>
        </is>
      </c>
    </row>
    <row r="290">
      <c r="A290" t="inlineStr">
        <is>
          <t>54863</t>
        </is>
      </c>
      <c r="B290" t="inlineStr">
        <is>
          <t>Arcos</t>
        </is>
      </c>
      <c r="C290" t="inlineStr">
        <is>
          <t xml:space="preserve">MINISTERIO DA FAZENDA </t>
        </is>
      </c>
      <c r="D290" t="inlineStr">
        <is>
          <t>MINISTERIO DA FAZENDA</t>
        </is>
      </c>
      <c r="E290" t="inlineStr">
        <is>
          <t>33/60</t>
        </is>
      </c>
      <c r="F290" t="inlineStr">
        <is>
          <t>Endividamento</t>
        </is>
      </c>
      <c r="G290" t="inlineStr">
        <is>
          <t>Endividamento Geral</t>
        </is>
      </c>
      <c r="H290" t="n">
        <v>6607.88</v>
      </c>
      <c r="I290" t="inlineStr">
        <is>
          <t>False</t>
        </is>
      </c>
      <c r="J290" t="n">
        <v/>
      </c>
      <c r="K290" t="n">
        <v/>
      </c>
      <c r="L290" s="550" t="n">
        <v>45413</v>
      </c>
      <c r="M290" s="550" t="n">
        <v>46417</v>
      </c>
      <c r="N290" t="n">
        <v>6607.88</v>
      </c>
      <c r="Q290" t="inlineStr">
        <is>
          <t>PARCELAMENTO 010177397 PIS E COFINS  4,5,6,7,8/2019 +IRPJ 6/2019 - 60 PARCELAS</t>
        </is>
      </c>
      <c r="R290" t="inlineStr">
        <is>
          <t>01/2027</t>
        </is>
      </c>
    </row>
    <row r="291">
      <c r="A291" t="inlineStr">
        <is>
          <t>54862</t>
        </is>
      </c>
      <c r="B291" t="inlineStr">
        <is>
          <t>Arcos</t>
        </is>
      </c>
      <c r="C291" t="inlineStr">
        <is>
          <t xml:space="preserve">MINISTERIO DA FAZENDA </t>
        </is>
      </c>
      <c r="D291" t="inlineStr">
        <is>
          <t>MINISTERIO DA FAZENDA</t>
        </is>
      </c>
      <c r="E291" t="inlineStr">
        <is>
          <t>32/60</t>
        </is>
      </c>
      <c r="F291" t="inlineStr">
        <is>
          <t>Endividamento</t>
        </is>
      </c>
      <c r="G291" t="inlineStr">
        <is>
          <t>Endividamento Geral</t>
        </is>
      </c>
      <c r="H291" t="n">
        <v>6607.88</v>
      </c>
      <c r="I291" t="inlineStr">
        <is>
          <t>False</t>
        </is>
      </c>
      <c r="J291" t="n">
        <v/>
      </c>
      <c r="K291" t="n">
        <v/>
      </c>
      <c r="L291" s="550" t="n">
        <v>45413</v>
      </c>
      <c r="M291" s="550" t="n">
        <v>46386</v>
      </c>
      <c r="N291" t="n">
        <v>6607.88</v>
      </c>
      <c r="Q291" t="inlineStr">
        <is>
          <t>PARCELAMENTO 010177397 PIS E COFINS  4,5,6,7,8/2019 +IRPJ 6/2019 - 60 PARCELAS</t>
        </is>
      </c>
      <c r="R291" t="inlineStr">
        <is>
          <t>12/2026</t>
        </is>
      </c>
    </row>
    <row r="292">
      <c r="A292" t="inlineStr">
        <is>
          <t>54861</t>
        </is>
      </c>
      <c r="B292" t="inlineStr">
        <is>
          <t>Arcos</t>
        </is>
      </c>
      <c r="C292" t="inlineStr">
        <is>
          <t xml:space="preserve">MINISTERIO DA FAZENDA </t>
        </is>
      </c>
      <c r="D292" t="inlineStr">
        <is>
          <t>MINISTERIO DA FAZENDA</t>
        </is>
      </c>
      <c r="E292" t="inlineStr">
        <is>
          <t>31/60</t>
        </is>
      </c>
      <c r="F292" t="inlineStr">
        <is>
          <t>Endividamento</t>
        </is>
      </c>
      <c r="G292" t="inlineStr">
        <is>
          <t>Endividamento Geral</t>
        </is>
      </c>
      <c r="H292" t="n">
        <v>6607.88</v>
      </c>
      <c r="I292" t="inlineStr">
        <is>
          <t>False</t>
        </is>
      </c>
      <c r="J292" t="n">
        <v/>
      </c>
      <c r="K292" t="n">
        <v/>
      </c>
      <c r="L292" s="550" t="n">
        <v>45413</v>
      </c>
      <c r="M292" s="550" t="n">
        <v>46356</v>
      </c>
      <c r="N292" t="n">
        <v>6607.88</v>
      </c>
      <c r="Q292" t="inlineStr">
        <is>
          <t>PARCELAMENTO 010177397 PIS E COFINS  4,5,6,7,8/2019 +IRPJ 6/2019 - 60 PARCELAS</t>
        </is>
      </c>
      <c r="R292" t="inlineStr">
        <is>
          <t>11/2026</t>
        </is>
      </c>
    </row>
    <row r="293">
      <c r="A293" t="inlineStr">
        <is>
          <t>54860</t>
        </is>
      </c>
      <c r="B293" t="inlineStr">
        <is>
          <t>Arcos</t>
        </is>
      </c>
      <c r="C293" t="inlineStr">
        <is>
          <t xml:space="preserve">MINISTERIO DA FAZENDA </t>
        </is>
      </c>
      <c r="D293" t="inlineStr">
        <is>
          <t>MINISTERIO DA FAZENDA</t>
        </is>
      </c>
      <c r="E293" t="inlineStr">
        <is>
          <t>30/60</t>
        </is>
      </c>
      <c r="F293" t="inlineStr">
        <is>
          <t>Endividamento</t>
        </is>
      </c>
      <c r="G293" t="inlineStr">
        <is>
          <t>Endividamento Geral</t>
        </is>
      </c>
      <c r="H293" t="n">
        <v>6607.88</v>
      </c>
      <c r="I293" t="inlineStr">
        <is>
          <t>False</t>
        </is>
      </c>
      <c r="J293" t="n">
        <v/>
      </c>
      <c r="K293" t="n">
        <v/>
      </c>
      <c r="L293" s="550" t="n">
        <v>45413</v>
      </c>
      <c r="M293" s="550" t="n">
        <v>46325</v>
      </c>
      <c r="N293" t="n">
        <v>6607.88</v>
      </c>
      <c r="Q293" t="inlineStr">
        <is>
          <t>PARCELAMENTO 010177397 PIS E COFINS  4,5,6,7,8/2019 +IRPJ 6/2019 - 60 PARCELAS</t>
        </is>
      </c>
      <c r="R293" t="inlineStr">
        <is>
          <t>10/2026</t>
        </is>
      </c>
    </row>
    <row r="294">
      <c r="A294" t="inlineStr">
        <is>
          <t>54859</t>
        </is>
      </c>
      <c r="B294" t="inlineStr">
        <is>
          <t>Arcos</t>
        </is>
      </c>
      <c r="C294" t="inlineStr">
        <is>
          <t xml:space="preserve">MINISTERIO DA FAZENDA </t>
        </is>
      </c>
      <c r="D294" t="inlineStr">
        <is>
          <t>MINISTERIO DA FAZENDA</t>
        </is>
      </c>
      <c r="E294" t="inlineStr">
        <is>
          <t>29/60</t>
        </is>
      </c>
      <c r="F294" t="inlineStr">
        <is>
          <t>Endividamento</t>
        </is>
      </c>
      <c r="G294" t="inlineStr">
        <is>
          <t>Endividamento Geral</t>
        </is>
      </c>
      <c r="H294" t="n">
        <v>6607.88</v>
      </c>
      <c r="I294" t="inlineStr">
        <is>
          <t>False</t>
        </is>
      </c>
      <c r="J294" t="n">
        <v/>
      </c>
      <c r="K294" t="n">
        <v/>
      </c>
      <c r="L294" s="550" t="n">
        <v>45413</v>
      </c>
      <c r="M294" s="550" t="n">
        <v>46295</v>
      </c>
      <c r="N294" t="n">
        <v>6607.88</v>
      </c>
      <c r="Q294" t="inlineStr">
        <is>
          <t>PARCELAMENTO 010177397 PIS E COFINS  4,5,6,7,8/2019 +IRPJ 6/2019 - 60 PARCELAS</t>
        </is>
      </c>
      <c r="R294" t="inlineStr">
        <is>
          <t>09/2026</t>
        </is>
      </c>
    </row>
    <row r="295">
      <c r="A295" t="inlineStr">
        <is>
          <t>54858</t>
        </is>
      </c>
      <c r="B295" t="inlineStr">
        <is>
          <t>Arcos</t>
        </is>
      </c>
      <c r="C295" t="inlineStr">
        <is>
          <t xml:space="preserve">MINISTERIO DA FAZENDA </t>
        </is>
      </c>
      <c r="D295" t="inlineStr">
        <is>
          <t>MINISTERIO DA FAZENDA</t>
        </is>
      </c>
      <c r="E295" t="inlineStr">
        <is>
          <t>28/60</t>
        </is>
      </c>
      <c r="F295" t="inlineStr">
        <is>
          <t>Endividamento</t>
        </is>
      </c>
      <c r="G295" t="inlineStr">
        <is>
          <t>Endividamento Geral</t>
        </is>
      </c>
      <c r="H295" t="n">
        <v>6607.88</v>
      </c>
      <c r="I295" t="inlineStr">
        <is>
          <t>False</t>
        </is>
      </c>
      <c r="J295" t="n">
        <v/>
      </c>
      <c r="K295" t="n">
        <v/>
      </c>
      <c r="L295" s="550" t="n">
        <v>45413</v>
      </c>
      <c r="M295" s="550" t="n">
        <v>46264</v>
      </c>
      <c r="N295" t="n">
        <v>6607.88</v>
      </c>
      <c r="Q295" t="inlineStr">
        <is>
          <t>PARCELAMENTO 010177397 PIS E COFINS  4,5,6,7,8/2019 +IRPJ 6/2019 - 60 PARCELAS</t>
        </is>
      </c>
      <c r="R295" t="inlineStr">
        <is>
          <t>08/2026</t>
        </is>
      </c>
    </row>
    <row r="296">
      <c r="A296" t="inlineStr">
        <is>
          <t>54857</t>
        </is>
      </c>
      <c r="B296" t="inlineStr">
        <is>
          <t>Arcos</t>
        </is>
      </c>
      <c r="C296" t="inlineStr">
        <is>
          <t xml:space="preserve">MINISTERIO DA FAZENDA </t>
        </is>
      </c>
      <c r="D296" t="inlineStr">
        <is>
          <t>MINISTERIO DA FAZENDA</t>
        </is>
      </c>
      <c r="E296" t="inlineStr">
        <is>
          <t>27/60</t>
        </is>
      </c>
      <c r="F296" t="inlineStr">
        <is>
          <t>Endividamento</t>
        </is>
      </c>
      <c r="G296" t="inlineStr">
        <is>
          <t>Endividamento Geral</t>
        </is>
      </c>
      <c r="H296" t="n">
        <v>6607.88</v>
      </c>
      <c r="I296" t="inlineStr">
        <is>
          <t>False</t>
        </is>
      </c>
      <c r="J296" t="n">
        <v/>
      </c>
      <c r="K296" t="n">
        <v/>
      </c>
      <c r="L296" s="550" t="n">
        <v>45413</v>
      </c>
      <c r="M296" s="550" t="n">
        <v>46233</v>
      </c>
      <c r="N296" t="n">
        <v>6607.88</v>
      </c>
      <c r="Q296" t="inlineStr">
        <is>
          <t>PARCELAMENTO 010177397 PIS E COFINS  4,5,6,7,8/2019 +IRPJ 6/2019 - 60 PARCELAS</t>
        </is>
      </c>
      <c r="R296" t="inlineStr">
        <is>
          <t>07/2026</t>
        </is>
      </c>
    </row>
    <row r="297">
      <c r="A297" t="inlineStr">
        <is>
          <t>54856</t>
        </is>
      </c>
      <c r="B297" t="inlineStr">
        <is>
          <t>Arcos</t>
        </is>
      </c>
      <c r="C297" t="inlineStr">
        <is>
          <t xml:space="preserve">MINISTERIO DA FAZENDA </t>
        </is>
      </c>
      <c r="D297" t="inlineStr">
        <is>
          <t>MINISTERIO DA FAZENDA</t>
        </is>
      </c>
      <c r="E297" t="inlineStr">
        <is>
          <t>26/60</t>
        </is>
      </c>
      <c r="F297" t="inlineStr">
        <is>
          <t>Endividamento</t>
        </is>
      </c>
      <c r="G297" t="inlineStr">
        <is>
          <t>Endividamento Geral</t>
        </is>
      </c>
      <c r="H297" t="n">
        <v>6607.88</v>
      </c>
      <c r="I297" t="inlineStr">
        <is>
          <t>False</t>
        </is>
      </c>
      <c r="J297" t="n">
        <v/>
      </c>
      <c r="K297" t="n">
        <v/>
      </c>
      <c r="L297" s="550" t="n">
        <v>45413</v>
      </c>
      <c r="M297" s="550" t="n">
        <v>46203</v>
      </c>
      <c r="N297" t="n">
        <v>6607.88</v>
      </c>
      <c r="Q297" t="inlineStr">
        <is>
          <t>PARCELAMENTO 010177397 PIS E COFINS  4,5,6,7,8/2019 +IRPJ 6/2019 - 60 PARCELAS</t>
        </is>
      </c>
      <c r="R297" t="inlineStr">
        <is>
          <t>06/2026</t>
        </is>
      </c>
    </row>
    <row r="298">
      <c r="A298" t="inlineStr">
        <is>
          <t>54855</t>
        </is>
      </c>
      <c r="B298" t="inlineStr">
        <is>
          <t>Arcos</t>
        </is>
      </c>
      <c r="C298" t="inlineStr">
        <is>
          <t xml:space="preserve">MINISTERIO DA FAZENDA </t>
        </is>
      </c>
      <c r="D298" t="inlineStr">
        <is>
          <t>MINISTERIO DA FAZENDA</t>
        </is>
      </c>
      <c r="E298" t="inlineStr">
        <is>
          <t>25/60</t>
        </is>
      </c>
      <c r="F298" t="inlineStr">
        <is>
          <t>Endividamento</t>
        </is>
      </c>
      <c r="G298" t="inlineStr">
        <is>
          <t>Endividamento Geral</t>
        </is>
      </c>
      <c r="H298" t="n">
        <v>8259.190000000001</v>
      </c>
      <c r="I298" t="inlineStr">
        <is>
          <t>False</t>
        </is>
      </c>
      <c r="J298" t="n">
        <v/>
      </c>
      <c r="K298" t="n">
        <v/>
      </c>
      <c r="L298" s="550" t="n">
        <v>45413</v>
      </c>
      <c r="M298" s="550" t="n">
        <v>46171</v>
      </c>
      <c r="N298" t="n">
        <v>8259.190000000001</v>
      </c>
      <c r="O298" t="inlineStr">
        <is>
          <t>Pago</t>
        </is>
      </c>
      <c r="P298" s="550" t="n">
        <v>46170</v>
      </c>
      <c r="Q298" t="inlineStr">
        <is>
          <t xml:space="preserve"> PARCELAMENTO 010177397 PIS E COFINS  4,5,6,7,8/2019 +IRPJ 6/2019 - 60 PARCELAS</t>
        </is>
      </c>
      <c r="R298" t="inlineStr">
        <is>
          <t>05/2026</t>
        </is>
      </c>
      <c r="S298" t="inlineStr">
        <is>
          <t>05/2026</t>
        </is>
      </c>
    </row>
    <row r="299">
      <c r="A299" t="inlineStr">
        <is>
          <t>54854</t>
        </is>
      </c>
      <c r="B299" t="inlineStr">
        <is>
          <t>Arcos</t>
        </is>
      </c>
      <c r="C299" t="inlineStr">
        <is>
          <t xml:space="preserve">MINISTERIO DA FAZENDA </t>
        </is>
      </c>
      <c r="D299" t="inlineStr">
        <is>
          <t>MINISTERIO DA FAZENDA</t>
        </is>
      </c>
      <c r="E299" t="inlineStr">
        <is>
          <t>24/60</t>
        </is>
      </c>
      <c r="F299" t="inlineStr">
        <is>
          <t>Endividamento</t>
        </is>
      </c>
      <c r="G299" t="inlineStr">
        <is>
          <t>Endividamento Geral</t>
        </is>
      </c>
      <c r="H299" t="n">
        <v>8187.17</v>
      </c>
      <c r="I299" t="inlineStr">
        <is>
          <t>False</t>
        </is>
      </c>
      <c r="J299" t="n">
        <v/>
      </c>
      <c r="K299" t="n">
        <v/>
      </c>
      <c r="L299" s="550" t="n">
        <v>45413</v>
      </c>
      <c r="M299" s="550" t="n">
        <v>46142</v>
      </c>
      <c r="N299" t="n">
        <v>8187.17</v>
      </c>
      <c r="O299" t="inlineStr">
        <is>
          <t>Pago</t>
        </is>
      </c>
      <c r="P299" s="550" t="n">
        <v>46142</v>
      </c>
      <c r="Q299" t="inlineStr">
        <is>
          <t xml:space="preserve"> PARCELAMENTO 010177397 PIS E COFINS  4,5,6,7,8/2019 +IRPJ 6/2019 - 60 PARCELAS</t>
        </is>
      </c>
      <c r="R299" t="inlineStr">
        <is>
          <t>04/2026</t>
        </is>
      </c>
      <c r="S299" t="inlineStr">
        <is>
          <t>04/2026</t>
        </is>
      </c>
    </row>
    <row r="300">
      <c r="A300" t="inlineStr">
        <is>
          <t>54853</t>
        </is>
      </c>
      <c r="B300" t="inlineStr">
        <is>
          <t>Arcos</t>
        </is>
      </c>
      <c r="C300" t="inlineStr">
        <is>
          <t xml:space="preserve">MINISTERIO DA FAZENDA </t>
        </is>
      </c>
      <c r="D300" t="inlineStr">
        <is>
          <t>MINISTERIO DA FAZENDA</t>
        </is>
      </c>
      <c r="E300" t="inlineStr">
        <is>
          <t>23/60</t>
        </is>
      </c>
      <c r="F300" t="inlineStr">
        <is>
          <t>Endividamento</t>
        </is>
      </c>
      <c r="G300" t="inlineStr">
        <is>
          <t>Endividamento Geral</t>
        </is>
      </c>
      <c r="H300" t="n">
        <v>8107.21</v>
      </c>
      <c r="I300" t="inlineStr">
        <is>
          <t>False</t>
        </is>
      </c>
      <c r="J300" t="n">
        <v/>
      </c>
      <c r="K300" t="n">
        <v/>
      </c>
      <c r="L300" s="550" t="n">
        <v>45413</v>
      </c>
      <c r="M300" s="550" t="n">
        <v>46112</v>
      </c>
      <c r="N300" t="n">
        <v>8107.21</v>
      </c>
      <c r="O300" t="inlineStr">
        <is>
          <t>Pago</t>
        </is>
      </c>
      <c r="P300" s="550" t="n">
        <v>46111</v>
      </c>
      <c r="Q300" t="inlineStr">
        <is>
          <t xml:space="preserve"> PARCELAMENTO 010177397 PIS E COFINS  4,5,6,7,8/2019 +IRPJ 6/2019 - 60 PARCELAS</t>
        </is>
      </c>
      <c r="R300" t="inlineStr">
        <is>
          <t>03/2026</t>
        </is>
      </c>
      <c r="S300" t="inlineStr">
        <is>
          <t>03/2026</t>
        </is>
      </c>
    </row>
    <row r="301">
      <c r="A301" t="inlineStr">
        <is>
          <t>54852</t>
        </is>
      </c>
      <c r="B301" t="inlineStr">
        <is>
          <t>Arcos</t>
        </is>
      </c>
      <c r="C301" t="inlineStr">
        <is>
          <t xml:space="preserve">MINISTERIO DA FAZENDA </t>
        </is>
      </c>
      <c r="D301" t="inlineStr">
        <is>
          <t>MINISTERIO DA FAZENDA</t>
        </is>
      </c>
      <c r="E301" t="inlineStr">
        <is>
          <t>22/60</t>
        </is>
      </c>
      <c r="F301" t="inlineStr">
        <is>
          <t>Endividamento</t>
        </is>
      </c>
      <c r="G301" t="inlineStr">
        <is>
          <t>Endividamento Geral</t>
        </is>
      </c>
      <c r="H301" t="n">
        <v>8041.13</v>
      </c>
      <c r="I301" t="inlineStr">
        <is>
          <t>False</t>
        </is>
      </c>
      <c r="J301" t="n">
        <v/>
      </c>
      <c r="K301" t="n">
        <v/>
      </c>
      <c r="L301" s="550" t="n">
        <v>45413</v>
      </c>
      <c r="M301" s="550" t="n">
        <v>46080</v>
      </c>
      <c r="N301" t="n">
        <v>8041.13</v>
      </c>
      <c r="O301" t="inlineStr">
        <is>
          <t>Pago</t>
        </is>
      </c>
      <c r="P301" s="550" t="n">
        <v>46079</v>
      </c>
      <c r="Q301" t="inlineStr">
        <is>
          <t xml:space="preserve"> PARCELAMENTO 010177397 PIS E COFINS  4,5,6,7,8/2019 +IRPJ 6/2019 - 60 PARCELAS</t>
        </is>
      </c>
      <c r="R301" t="inlineStr">
        <is>
          <t>02/2026</t>
        </is>
      </c>
      <c r="S301" t="inlineStr">
        <is>
          <t>02/2026</t>
        </is>
      </c>
    </row>
    <row r="302">
      <c r="A302" t="inlineStr">
        <is>
          <t>54851</t>
        </is>
      </c>
      <c r="B302" t="inlineStr">
        <is>
          <t>Arcos</t>
        </is>
      </c>
      <c r="C302" t="inlineStr">
        <is>
          <t xml:space="preserve">MINISTERIO DA FAZENDA </t>
        </is>
      </c>
      <c r="D302" t="inlineStr">
        <is>
          <t>MINISTERIO DA FAZENDA</t>
        </is>
      </c>
      <c r="E302" t="inlineStr">
        <is>
          <t>21/60</t>
        </is>
      </c>
      <c r="F302" t="inlineStr">
        <is>
          <t>Endividamento</t>
        </is>
      </c>
      <c r="G302" t="inlineStr">
        <is>
          <t>Endividamento Geral</t>
        </is>
      </c>
      <c r="H302" t="n">
        <v>7964.48</v>
      </c>
      <c r="I302" t="inlineStr">
        <is>
          <t>False</t>
        </is>
      </c>
      <c r="J302" t="n">
        <v/>
      </c>
      <c r="K302" t="n">
        <v/>
      </c>
      <c r="L302" s="550" t="n">
        <v>45413</v>
      </c>
      <c r="M302" s="550" t="n">
        <v>46052</v>
      </c>
      <c r="N302" t="n">
        <v>7964.48</v>
      </c>
      <c r="O302" t="inlineStr">
        <is>
          <t>Pago</t>
        </is>
      </c>
      <c r="P302" s="550" t="n">
        <v>46052</v>
      </c>
      <c r="Q302" t="inlineStr">
        <is>
          <t xml:space="preserve"> PARCELAMENTO 010177397 PIS E COFINS  4,5,6,7,8/2019 +IRPJ 6/2019 - 60 PARCELAS</t>
        </is>
      </c>
      <c r="R302" t="inlineStr">
        <is>
          <t>01/2026</t>
        </is>
      </c>
      <c r="S302" t="inlineStr">
        <is>
          <t>01/2026</t>
        </is>
      </c>
    </row>
    <row r="303">
      <c r="A303" t="inlineStr">
        <is>
          <t>54850</t>
        </is>
      </c>
      <c r="B303" t="inlineStr">
        <is>
          <t>Arcos</t>
        </is>
      </c>
      <c r="C303" t="inlineStr">
        <is>
          <t xml:space="preserve">MINISTERIO DA FAZENDA </t>
        </is>
      </c>
      <c r="D303" t="inlineStr">
        <is>
          <t>MINISTERIO DA FAZENDA</t>
        </is>
      </c>
      <c r="E303" t="inlineStr">
        <is>
          <t>20/60</t>
        </is>
      </c>
      <c r="F303" t="inlineStr">
        <is>
          <t>Endividamento</t>
        </is>
      </c>
      <c r="G303" t="inlineStr">
        <is>
          <t>Endividamento Geral</t>
        </is>
      </c>
      <c r="H303" t="n">
        <v>7883.87</v>
      </c>
      <c r="I303" t="inlineStr">
        <is>
          <t>False</t>
        </is>
      </c>
      <c r="J303" t="n">
        <v/>
      </c>
      <c r="K303" t="n">
        <v/>
      </c>
      <c r="L303" s="550" t="n">
        <v>45413</v>
      </c>
      <c r="M303" s="550" t="n">
        <v>46021</v>
      </c>
      <c r="N303" t="n">
        <v>7883.87</v>
      </c>
      <c r="O303" t="inlineStr">
        <is>
          <t>Pago</t>
        </is>
      </c>
      <c r="P303" s="550" t="n">
        <v>46020</v>
      </c>
      <c r="Q303" t="inlineStr">
        <is>
          <t>PARCELAMENTO 010177397 PIS E COFINS  4,5,6,7,8/2019 +IRPJ 6/2019 - 60 PARCELAS</t>
        </is>
      </c>
      <c r="R303" t="inlineStr">
        <is>
          <t>12/2025</t>
        </is>
      </c>
      <c r="S303" t="inlineStr">
        <is>
          <t>12/2025</t>
        </is>
      </c>
    </row>
    <row r="304">
      <c r="A304" t="inlineStr">
        <is>
          <t>54849</t>
        </is>
      </c>
      <c r="B304" t="inlineStr">
        <is>
          <t>Arcos</t>
        </is>
      </c>
      <c r="C304" t="inlineStr">
        <is>
          <t xml:space="preserve">MINISTERIO DA FAZENDA </t>
        </is>
      </c>
      <c r="D304" t="inlineStr">
        <is>
          <t>MINISTERIO DA FAZENDA</t>
        </is>
      </c>
      <c r="E304" t="inlineStr">
        <is>
          <t>19/60</t>
        </is>
      </c>
      <c r="F304" t="inlineStr">
        <is>
          <t>Endividamento</t>
        </is>
      </c>
      <c r="G304" t="inlineStr">
        <is>
          <t>Endividamento Geral</t>
        </is>
      </c>
      <c r="H304" t="n">
        <v>7814.48</v>
      </c>
      <c r="I304" t="inlineStr">
        <is>
          <t>False</t>
        </is>
      </c>
      <c r="J304" t="n">
        <v/>
      </c>
      <c r="K304" t="n">
        <v/>
      </c>
      <c r="L304" s="550" t="n">
        <v>45413</v>
      </c>
      <c r="M304" s="550" t="n">
        <v>45991</v>
      </c>
      <c r="N304" t="n">
        <v>7814.48</v>
      </c>
      <c r="O304" t="inlineStr">
        <is>
          <t>Pago</t>
        </is>
      </c>
      <c r="P304" s="550" t="n">
        <v>45987</v>
      </c>
      <c r="Q304" t="inlineStr">
        <is>
          <t>PARCELAMENTO 010177397 PIS E COFINS  4,5,6,7,8/2019 +IRPJ 6/2019 - 60 PARCELAS</t>
        </is>
      </c>
      <c r="R304" t="inlineStr">
        <is>
          <t>11/2025</t>
        </is>
      </c>
      <c r="S304" t="inlineStr">
        <is>
          <t>11/2025</t>
        </is>
      </c>
    </row>
    <row r="305">
      <c r="A305" t="inlineStr">
        <is>
          <t>54848</t>
        </is>
      </c>
      <c r="B305" t="inlineStr">
        <is>
          <t>Arcos</t>
        </is>
      </c>
      <c r="C305" t="inlineStr">
        <is>
          <t xml:space="preserve">MINISTERIO DA FAZENDA </t>
        </is>
      </c>
      <c r="D305" t="inlineStr">
        <is>
          <t>MINISTERIO DA FAZENDA</t>
        </is>
      </c>
      <c r="E305" t="inlineStr">
        <is>
          <t>18/60</t>
        </is>
      </c>
      <c r="F305" t="inlineStr">
        <is>
          <t>Endividamento</t>
        </is>
      </c>
      <c r="G305" t="inlineStr">
        <is>
          <t>Endividamento Geral</t>
        </is>
      </c>
      <c r="H305" t="n">
        <v>6607.88</v>
      </c>
      <c r="I305" t="inlineStr">
        <is>
          <t>False</t>
        </is>
      </c>
      <c r="J305" t="n">
        <v/>
      </c>
      <c r="K305" t="n">
        <v/>
      </c>
      <c r="L305" s="550" t="n">
        <v>45413</v>
      </c>
      <c r="M305" s="550" t="n">
        <v>45960</v>
      </c>
      <c r="N305" t="n">
        <v>7729.9</v>
      </c>
      <c r="O305" t="inlineStr">
        <is>
          <t>Pago</t>
        </is>
      </c>
      <c r="P305" s="550" t="n">
        <v>45959</v>
      </c>
      <c r="Q305" t="inlineStr">
        <is>
          <t>PARCELAMENTO 010177397 PIS E COFINS  4,5,6,7,8/2019 +IRPJ 6/2019 - 60 PARCELAS</t>
        </is>
      </c>
      <c r="R305" t="inlineStr">
        <is>
          <t>10/2025</t>
        </is>
      </c>
      <c r="S305" t="inlineStr">
        <is>
          <t>10/2025</t>
        </is>
      </c>
    </row>
    <row r="306">
      <c r="A306" t="inlineStr">
        <is>
          <t>54847</t>
        </is>
      </c>
      <c r="B306" t="inlineStr">
        <is>
          <t>Arcos</t>
        </is>
      </c>
      <c r="C306" t="inlineStr">
        <is>
          <t xml:space="preserve">MINISTERIO DA FAZENDA </t>
        </is>
      </c>
      <c r="D306" t="inlineStr">
        <is>
          <t>MINISTERIO DA FAZENDA</t>
        </is>
      </c>
      <c r="E306" t="inlineStr">
        <is>
          <t>17/60</t>
        </is>
      </c>
      <c r="F306" t="inlineStr">
        <is>
          <t>Endividamento</t>
        </is>
      </c>
      <c r="G306" t="inlineStr">
        <is>
          <t>Endividamento Geral</t>
        </is>
      </c>
      <c r="H306" t="n">
        <v>6607.88</v>
      </c>
      <c r="I306" t="inlineStr">
        <is>
          <t>False</t>
        </is>
      </c>
      <c r="J306" t="n">
        <v/>
      </c>
      <c r="K306" t="n">
        <v/>
      </c>
      <c r="L306" s="550" t="n">
        <v>45413</v>
      </c>
      <c r="M306" s="550" t="n">
        <v>45930</v>
      </c>
      <c r="N306" t="n">
        <v>7649.29</v>
      </c>
      <c r="O306" t="inlineStr">
        <is>
          <t>Pago</t>
        </is>
      </c>
      <c r="P306" s="550" t="n">
        <v>45929</v>
      </c>
      <c r="Q306" t="inlineStr">
        <is>
          <t>PARCELAMENTO 010177397 PIS E COFINS  4,5,6,7,8/2019 +IRPJ 6/2019 - 60 PARCELAS</t>
        </is>
      </c>
      <c r="R306" t="inlineStr">
        <is>
          <t>09/2025</t>
        </is>
      </c>
      <c r="S306" t="inlineStr">
        <is>
          <t>09/2025</t>
        </is>
      </c>
    </row>
    <row r="307">
      <c r="A307" t="inlineStr">
        <is>
          <t>54846</t>
        </is>
      </c>
      <c r="B307" t="inlineStr">
        <is>
          <t>Arcos</t>
        </is>
      </c>
      <c r="C307" t="inlineStr">
        <is>
          <t xml:space="preserve">MINISTERIO DA FAZENDA </t>
        </is>
      </c>
      <c r="D307" t="inlineStr">
        <is>
          <t>MINISTERIO DA FAZENDA</t>
        </is>
      </c>
      <c r="E307" t="inlineStr">
        <is>
          <t>16/60</t>
        </is>
      </c>
      <c r="F307" t="inlineStr">
        <is>
          <t>Endividamento</t>
        </is>
      </c>
      <c r="G307" t="inlineStr">
        <is>
          <t>Endividamento Geral</t>
        </is>
      </c>
      <c r="H307" t="n">
        <v>6607.88</v>
      </c>
      <c r="I307" t="inlineStr">
        <is>
          <t>False</t>
        </is>
      </c>
      <c r="J307" t="n">
        <v/>
      </c>
      <c r="K307" t="n">
        <v/>
      </c>
      <c r="L307" s="550" t="n">
        <v>45413</v>
      </c>
      <c r="M307" s="550" t="n">
        <v>45899</v>
      </c>
      <c r="N307" t="n">
        <v>7572.64</v>
      </c>
      <c r="O307" t="inlineStr">
        <is>
          <t>Pago</t>
        </is>
      </c>
      <c r="P307" s="550" t="n">
        <v>45896</v>
      </c>
      <c r="Q307" t="inlineStr">
        <is>
          <t>PARCELAMENTO 010177397 PIS E COFINS  4,5,6,7,8/2019 +IRPJ 6/2019 - 60 PARCELAS</t>
        </is>
      </c>
      <c r="R307" t="inlineStr">
        <is>
          <t>08/2025</t>
        </is>
      </c>
      <c r="S307" t="inlineStr">
        <is>
          <t>08/2025</t>
        </is>
      </c>
    </row>
    <row r="308">
      <c r="A308" t="inlineStr">
        <is>
          <t>54845</t>
        </is>
      </c>
      <c r="B308" t="inlineStr">
        <is>
          <t>Arcos</t>
        </is>
      </c>
      <c r="C308" t="inlineStr">
        <is>
          <t xml:space="preserve">MINISTERIO DA FAZENDA </t>
        </is>
      </c>
      <c r="D308" t="inlineStr">
        <is>
          <t>MINISTERIO DA FAZENDA</t>
        </is>
      </c>
      <c r="E308" t="inlineStr">
        <is>
          <t>15/60</t>
        </is>
      </c>
      <c r="F308" t="inlineStr">
        <is>
          <t>Endividamento</t>
        </is>
      </c>
      <c r="G308" t="inlineStr">
        <is>
          <t>Endividamento Geral</t>
        </is>
      </c>
      <c r="H308" t="n">
        <v>6607.88</v>
      </c>
      <c r="I308" t="inlineStr">
        <is>
          <t>False</t>
        </is>
      </c>
      <c r="J308" t="n">
        <v/>
      </c>
      <c r="K308" t="n">
        <v/>
      </c>
      <c r="L308" s="550" t="n">
        <v>45413</v>
      </c>
      <c r="M308" s="550" t="n">
        <v>45868</v>
      </c>
      <c r="N308" t="n">
        <v>7488.05</v>
      </c>
      <c r="O308" t="inlineStr">
        <is>
          <t>Pago</t>
        </is>
      </c>
      <c r="P308" s="550" t="n">
        <v>45866</v>
      </c>
      <c r="Q308" t="inlineStr">
        <is>
          <t>PARCELAMENTO 010177397 PIS E COFINS  4,5,6,7,8/2019 +IRPJ 6/2019 - 60 PARCELAS</t>
        </is>
      </c>
      <c r="R308" t="inlineStr">
        <is>
          <t>07/2025</t>
        </is>
      </c>
      <c r="S308" t="inlineStr">
        <is>
          <t>07/2025</t>
        </is>
      </c>
    </row>
    <row r="309">
      <c r="A309" t="inlineStr">
        <is>
          <t>54844</t>
        </is>
      </c>
      <c r="B309" t="inlineStr">
        <is>
          <t>Arcos</t>
        </is>
      </c>
      <c r="C309" t="inlineStr">
        <is>
          <t xml:space="preserve">MINISTERIO DA FAZENDA </t>
        </is>
      </c>
      <c r="D309" t="inlineStr">
        <is>
          <t>MINISTERIO DA FAZENDA</t>
        </is>
      </c>
      <c r="E309" t="inlineStr">
        <is>
          <t>14/60</t>
        </is>
      </c>
      <c r="F309" t="inlineStr">
        <is>
          <t>Endividamento</t>
        </is>
      </c>
      <c r="G309" t="inlineStr">
        <is>
          <t>Endividamento Geral</t>
        </is>
      </c>
      <c r="H309" t="n">
        <v>6607.88</v>
      </c>
      <c r="I309" t="inlineStr">
        <is>
          <t>False</t>
        </is>
      </c>
      <c r="J309" t="n">
        <v/>
      </c>
      <c r="K309" t="n">
        <v/>
      </c>
      <c r="L309" s="550" t="n">
        <v>45413</v>
      </c>
      <c r="M309" s="550" t="n">
        <v>45838</v>
      </c>
      <c r="N309" t="n">
        <v>7415.37</v>
      </c>
      <c r="O309" t="inlineStr">
        <is>
          <t>Pago</t>
        </is>
      </c>
      <c r="P309" s="550" t="n">
        <v>45838</v>
      </c>
      <c r="Q309" t="inlineStr">
        <is>
          <t>PARCELAMENTO 010177397 PIS E COFINS  4,5,6,7,8/2019 +IRPJ 6/2019 - 60 PARCELAS</t>
        </is>
      </c>
      <c r="R309" t="inlineStr">
        <is>
          <t>06/2025</t>
        </is>
      </c>
      <c r="S309" t="inlineStr">
        <is>
          <t>06/2025</t>
        </is>
      </c>
    </row>
    <row r="310">
      <c r="A310" t="inlineStr">
        <is>
          <t>54843</t>
        </is>
      </c>
      <c r="B310" t="inlineStr">
        <is>
          <t>Arcos</t>
        </is>
      </c>
      <c r="C310" t="inlineStr">
        <is>
          <t xml:space="preserve">MINISTERIO DA FAZENDA </t>
        </is>
      </c>
      <c r="D310" t="inlineStr">
        <is>
          <t>MINISTERIO DA FAZENDA</t>
        </is>
      </c>
      <c r="E310" t="inlineStr">
        <is>
          <t>13/60</t>
        </is>
      </c>
      <c r="F310" t="inlineStr">
        <is>
          <t>Endividamento</t>
        </is>
      </c>
      <c r="G310" t="inlineStr">
        <is>
          <t>Endividamento Geral</t>
        </is>
      </c>
      <c r="H310" t="n">
        <v>6607.88</v>
      </c>
      <c r="I310" t="inlineStr">
        <is>
          <t>False</t>
        </is>
      </c>
      <c r="J310" t="n">
        <v/>
      </c>
      <c r="K310" t="n">
        <v/>
      </c>
      <c r="L310" s="550" t="n">
        <v>45413</v>
      </c>
      <c r="M310" s="550" t="n">
        <v>45807</v>
      </c>
      <c r="N310" t="n">
        <v>7340.04</v>
      </c>
      <c r="O310" t="inlineStr">
        <is>
          <t>Pago</t>
        </is>
      </c>
      <c r="P310" s="550" t="n">
        <v>45805</v>
      </c>
      <c r="Q310" t="inlineStr">
        <is>
          <t>PARCELAMENTO 010177397 PIS E COFINS  4,5,6,7,8/2019 +IRPJ 6/2019 - 60 PARCELAS</t>
        </is>
      </c>
      <c r="R310" t="inlineStr">
        <is>
          <t>05/2025</t>
        </is>
      </c>
      <c r="S310" t="inlineStr">
        <is>
          <t>05/2025</t>
        </is>
      </c>
    </row>
    <row r="311">
      <c r="A311" t="inlineStr">
        <is>
          <t>54842</t>
        </is>
      </c>
      <c r="B311" t="inlineStr">
        <is>
          <t>Arcos</t>
        </is>
      </c>
      <c r="C311" t="inlineStr">
        <is>
          <t xml:space="preserve">MINISTERIO DA FAZENDA </t>
        </is>
      </c>
      <c r="D311" t="inlineStr">
        <is>
          <t>MINISTERIO DA FAZENDA</t>
        </is>
      </c>
      <c r="E311" t="inlineStr">
        <is>
          <t>12/60</t>
        </is>
      </c>
      <c r="F311" t="inlineStr">
        <is>
          <t>Endividamento</t>
        </is>
      </c>
      <c r="G311" t="inlineStr">
        <is>
          <t>Endividamento Geral</t>
        </is>
      </c>
      <c r="H311" t="n">
        <v>6607.88</v>
      </c>
      <c r="I311" t="inlineStr">
        <is>
          <t>False</t>
        </is>
      </c>
      <c r="J311" t="n">
        <v/>
      </c>
      <c r="K311" t="n">
        <v/>
      </c>
      <c r="L311" s="550" t="n">
        <v>45413</v>
      </c>
      <c r="M311" s="550" t="n">
        <v>45777</v>
      </c>
      <c r="N311" t="n">
        <v>7269.99</v>
      </c>
      <c r="O311" t="inlineStr">
        <is>
          <t>Pago</t>
        </is>
      </c>
      <c r="P311" s="550" t="n">
        <v>45777</v>
      </c>
      <c r="Q311" t="inlineStr">
        <is>
          <t>PARCELAMENTO 010177397 PIS E COFINS  4,5,6,7,8/2019 +IRPJ 6/2019 - 60 PARCELAS</t>
        </is>
      </c>
      <c r="R311" t="inlineStr">
        <is>
          <t>04/2025</t>
        </is>
      </c>
      <c r="S311" t="inlineStr">
        <is>
          <t>04/2025</t>
        </is>
      </c>
    </row>
    <row r="312">
      <c r="A312" t="inlineStr">
        <is>
          <t>54841</t>
        </is>
      </c>
      <c r="B312" t="inlineStr">
        <is>
          <t>Arcos</t>
        </is>
      </c>
      <c r="C312" t="inlineStr">
        <is>
          <t xml:space="preserve">MINISTERIO DA FAZENDA </t>
        </is>
      </c>
      <c r="D312" t="inlineStr">
        <is>
          <t>MINISTERIO DA FAZENDA</t>
        </is>
      </c>
      <c r="E312" t="inlineStr">
        <is>
          <t>11/60</t>
        </is>
      </c>
      <c r="F312" t="inlineStr">
        <is>
          <t>Endividamento</t>
        </is>
      </c>
      <c r="G312" t="inlineStr">
        <is>
          <t>Endividamento Geral</t>
        </is>
      </c>
      <c r="H312" t="n">
        <v>3925.99</v>
      </c>
      <c r="I312" t="inlineStr">
        <is>
          <t>False</t>
        </is>
      </c>
      <c r="J312" t="n">
        <v/>
      </c>
      <c r="K312" t="n">
        <v/>
      </c>
      <c r="L312" s="550" t="n">
        <v>45413</v>
      </c>
      <c r="M312" s="550" t="n">
        <v>45746</v>
      </c>
      <c r="N312" t="n">
        <v>7206.56</v>
      </c>
      <c r="O312" t="inlineStr">
        <is>
          <t>Pago</t>
        </is>
      </c>
      <c r="P312" s="550" t="n">
        <v>45742</v>
      </c>
      <c r="Q312" t="inlineStr">
        <is>
          <t>PARCELAMENTO 010177397 PIS E COFINS  4,5,6,7,8/2019 +IRPJ 6/2019 - 60 PARCELAS</t>
        </is>
      </c>
      <c r="R312" t="inlineStr">
        <is>
          <t>03/2025</t>
        </is>
      </c>
      <c r="S312" t="inlineStr">
        <is>
          <t>03/2025</t>
        </is>
      </c>
    </row>
    <row r="313">
      <c r="A313" t="inlineStr">
        <is>
          <t>54840</t>
        </is>
      </c>
      <c r="B313" t="inlineStr">
        <is>
          <t>Arcos</t>
        </is>
      </c>
      <c r="C313" t="inlineStr">
        <is>
          <t xml:space="preserve">MINISTERIO DA FAZENDA </t>
        </is>
      </c>
      <c r="D313" t="inlineStr">
        <is>
          <t>MINISTERIO DA FAZENDA</t>
        </is>
      </c>
      <c r="E313" t="inlineStr">
        <is>
          <t>10/60</t>
        </is>
      </c>
      <c r="F313" t="inlineStr">
        <is>
          <t>Endividamento</t>
        </is>
      </c>
      <c r="G313" t="inlineStr">
        <is>
          <t>Endividamento Geral</t>
        </is>
      </c>
      <c r="H313" t="n">
        <v>3890.35</v>
      </c>
      <c r="I313" t="inlineStr">
        <is>
          <t>False</t>
        </is>
      </c>
      <c r="J313" t="n">
        <v/>
      </c>
      <c r="K313" t="n">
        <v/>
      </c>
      <c r="L313" s="550" t="n">
        <v>45413</v>
      </c>
      <c r="M313" s="550" t="n">
        <v>45716</v>
      </c>
      <c r="N313" t="n">
        <v>7141.14</v>
      </c>
      <c r="O313" t="inlineStr">
        <is>
          <t>Pago</t>
        </is>
      </c>
      <c r="P313" s="550" t="n">
        <v>45714</v>
      </c>
      <c r="Q313" t="inlineStr">
        <is>
          <t>PARCELAMENTO 010177397 PIS E COFINS  4,5,6,7,8/2019 +IRPJ 6/2019 - 60 PARCELAS</t>
        </is>
      </c>
      <c r="R313" t="inlineStr">
        <is>
          <t>02/2025</t>
        </is>
      </c>
      <c r="S313" t="inlineStr">
        <is>
          <t>02/2025</t>
        </is>
      </c>
    </row>
    <row r="314">
      <c r="A314" t="inlineStr">
        <is>
          <t>54839</t>
        </is>
      </c>
      <c r="B314" t="inlineStr">
        <is>
          <t>Arcos</t>
        </is>
      </c>
      <c r="C314" t="inlineStr">
        <is>
          <t xml:space="preserve">MINISTERIO DA FAZENDA </t>
        </is>
      </c>
      <c r="D314" t="inlineStr">
        <is>
          <t>MINISTERIO DA FAZENDA</t>
        </is>
      </c>
      <c r="E314" t="inlineStr">
        <is>
          <t>9/60</t>
        </is>
      </c>
      <c r="F314" t="inlineStr">
        <is>
          <t>Endividamento</t>
        </is>
      </c>
      <c r="G314" t="inlineStr">
        <is>
          <t>Endividamento Geral</t>
        </is>
      </c>
      <c r="H314" t="n">
        <v>3854</v>
      </c>
      <c r="I314" t="inlineStr">
        <is>
          <t>False</t>
        </is>
      </c>
      <c r="J314" t="n">
        <v/>
      </c>
      <c r="K314" t="n">
        <v/>
      </c>
      <c r="L314" s="550" t="n">
        <v>45413</v>
      </c>
      <c r="M314" s="550" t="n">
        <v>45687</v>
      </c>
      <c r="N314" t="n">
        <v>7074.4</v>
      </c>
      <c r="O314" t="inlineStr">
        <is>
          <t>Pago</t>
        </is>
      </c>
      <c r="P314" s="550" t="n">
        <v>45686</v>
      </c>
      <c r="Q314" t="inlineStr">
        <is>
          <t>PARCELAMENTO 010177397 PIS E COFINS 4,5,6,7,8/2019 +IRPJ 6/2019 - 60 PARCELAS</t>
        </is>
      </c>
      <c r="R314" t="inlineStr">
        <is>
          <t>01/2025</t>
        </is>
      </c>
      <c r="S314" t="inlineStr">
        <is>
          <t>01/2025</t>
        </is>
      </c>
    </row>
    <row r="315">
      <c r="A315" t="inlineStr">
        <is>
          <t>52997</t>
        </is>
      </c>
      <c r="B315" t="inlineStr">
        <is>
          <t>Arcos</t>
        </is>
      </c>
      <c r="C315" t="inlineStr">
        <is>
          <t xml:space="preserve">FELIPE MATECKI </t>
        </is>
      </c>
      <c r="D315" t="inlineStr">
        <is>
          <t xml:space="preserve">FELIPE MATECKI </t>
        </is>
      </c>
      <c r="E315" t="inlineStr">
        <is>
          <t>.</t>
        </is>
      </c>
      <c r="F315" t="inlineStr">
        <is>
          <t>ENDIVIDAMENTO</t>
        </is>
      </c>
      <c r="G315" t="inlineStr">
        <is>
          <t xml:space="preserve"> ENDIVIDAMENTO</t>
        </is>
      </c>
      <c r="H315" t="n">
        <v>247.14</v>
      </c>
      <c r="I315" t="inlineStr">
        <is>
          <t>False</t>
        </is>
      </c>
      <c r="J315" t="n">
        <v/>
      </c>
      <c r="K315" t="n">
        <v/>
      </c>
      <c r="L315" s="550" t="n">
        <v>45419</v>
      </c>
      <c r="M315" s="550" t="n">
        <v>45420</v>
      </c>
      <c r="N315" t="n">
        <v>247.14</v>
      </c>
      <c r="O315" t="inlineStr">
        <is>
          <t>Pago</t>
        </is>
      </c>
      <c r="P315" s="550" t="n">
        <v>45420</v>
      </c>
      <c r="Q315" t="inlineStr">
        <is>
          <t>PROCESSO INDENIZAÇÃO DANIELLE X ARCOS - PISCINA DE BOLINHASReembolso para o Dr. FelipeBanco do Brasil Ag. 1824-4C/C 15.133-5CPF 325.833.928-75</t>
        </is>
      </c>
      <c r="R315" t="inlineStr">
        <is>
          <t>05/2024</t>
        </is>
      </c>
      <c r="S315" t="inlineStr">
        <is>
          <t>05/2024</t>
        </is>
      </c>
    </row>
    <row r="316">
      <c r="A316" t="inlineStr">
        <is>
          <t>51788-1904</t>
        </is>
      </c>
      <c r="B316" t="inlineStr">
        <is>
          <t>Arcos</t>
        </is>
      </c>
      <c r="C316" t="inlineStr">
        <is>
          <t>MARCIA ROMUALDO MARCELINO</t>
        </is>
      </c>
      <c r="D316" t="inlineStr">
        <is>
          <t>MARCIA ROMUALDO MARCELINO</t>
        </is>
      </c>
      <c r="E316" t="inlineStr">
        <is>
          <t>052024</t>
        </is>
      </c>
      <c r="F316" t="inlineStr">
        <is>
          <t>Endividamento</t>
        </is>
      </c>
      <c r="G316" t="inlineStr">
        <is>
          <t>Processo Judicial</t>
        </is>
      </c>
      <c r="H316" t="n">
        <v>2850</v>
      </c>
      <c r="I316" t="inlineStr">
        <is>
          <t>True</t>
        </is>
      </c>
      <c r="J316" t="n">
        <v>2</v>
      </c>
      <c r="K316" t="n">
        <v>2</v>
      </c>
      <c r="L316" s="550" t="n">
        <v>45425</v>
      </c>
      <c r="M316" s="550" t="n">
        <v>45429</v>
      </c>
      <c r="N316" t="n">
        <v>1425</v>
      </c>
      <c r="O316" t="inlineStr">
        <is>
          <t>Pago</t>
        </is>
      </c>
      <c r="P316" s="550" t="n">
        <v>45425</v>
      </c>
      <c r="Q316" t="inlineStr">
        <is>
          <t>PROCESSO Nº 1000268-04.2024.5.02.0038 - MARCIA ROMUALDO MARCELINO - Pagamento Assistente Técnico</t>
        </is>
      </c>
      <c r="R316" t="inlineStr">
        <is>
          <t>05/2024</t>
        </is>
      </c>
      <c r="S316" t="inlineStr">
        <is>
          <t>05/2024</t>
        </is>
      </c>
    </row>
    <row r="317">
      <c r="A317" t="inlineStr">
        <is>
          <t>51788-1903</t>
        </is>
      </c>
      <c r="B317" t="inlineStr">
        <is>
          <t>Arcos</t>
        </is>
      </c>
      <c r="C317" t="inlineStr">
        <is>
          <t>MARCIA ROMUALDO MARCELINO</t>
        </is>
      </c>
      <c r="D317" t="inlineStr">
        <is>
          <t>MARCIA ROMUALDO MARCELINO</t>
        </is>
      </c>
      <c r="E317" t="inlineStr">
        <is>
          <t>052024</t>
        </is>
      </c>
      <c r="F317" t="inlineStr">
        <is>
          <t>Endividamento</t>
        </is>
      </c>
      <c r="G317" t="inlineStr">
        <is>
          <t>Processo Judicial</t>
        </is>
      </c>
      <c r="H317" t="n">
        <v>2850</v>
      </c>
      <c r="I317" t="inlineStr">
        <is>
          <t>True</t>
        </is>
      </c>
      <c r="J317" t="n">
        <v>2</v>
      </c>
      <c r="K317" t="n">
        <v>1</v>
      </c>
      <c r="L317" s="550" t="n">
        <v>45425</v>
      </c>
      <c r="M317" s="550" t="n">
        <v>45439</v>
      </c>
      <c r="N317" t="n">
        <v>1425</v>
      </c>
      <c r="O317" t="inlineStr">
        <is>
          <t>Pago</t>
        </is>
      </c>
      <c r="P317" s="550" t="n">
        <v>45446</v>
      </c>
      <c r="Q317" t="inlineStr">
        <is>
          <t>PROCESSO Nº 1000268-04.2024.5.02.0038 - MARCIA ROMUALDO MARCELINO - Pagamento Assistente Técnico</t>
        </is>
      </c>
      <c r="R317" t="inlineStr">
        <is>
          <t>05/2024</t>
        </is>
      </c>
      <c r="S317" t="inlineStr">
        <is>
          <t>06/2024</t>
        </is>
      </c>
    </row>
    <row r="318">
      <c r="A318" t="inlineStr">
        <is>
          <t>51149</t>
        </is>
      </c>
      <c r="B318" t="inlineStr">
        <is>
          <t>Arcos</t>
        </is>
      </c>
      <c r="C318" t="inlineStr">
        <is>
          <t>ICMS</t>
        </is>
      </c>
      <c r="D318" t="inlineStr">
        <is>
          <t>ICMS</t>
        </is>
      </c>
      <c r="E318" t="inlineStr">
        <is>
          <t>40/60</t>
        </is>
      </c>
      <c r="F318" t="inlineStr">
        <is>
          <t>Endividamento</t>
        </is>
      </c>
      <c r="G318" t="inlineStr">
        <is>
          <t>Endividamento Geral</t>
        </is>
      </c>
      <c r="H318" t="n">
        <v>10800</v>
      </c>
      <c r="I318" t="inlineStr">
        <is>
          <t>False</t>
        </is>
      </c>
      <c r="J318" t="n">
        <v/>
      </c>
      <c r="K318" t="n">
        <v/>
      </c>
      <c r="L318" s="550" t="n">
        <v>45406</v>
      </c>
      <c r="M318" s="550" t="n">
        <v>46140</v>
      </c>
      <c r="N318" t="n">
        <v>10800</v>
      </c>
      <c r="O318" t="inlineStr">
        <is>
          <t>Pendente</t>
        </is>
      </c>
      <c r="Q318" t="inlineStr">
        <is>
          <t>ICMS 03-07/2022 - 60 PARCELAS - Nº 50071279-9</t>
        </is>
      </c>
      <c r="R318" t="inlineStr">
        <is>
          <t>04/2026</t>
        </is>
      </c>
    </row>
    <row r="319">
      <c r="A319" t="inlineStr">
        <is>
          <t>51148</t>
        </is>
      </c>
      <c r="B319" t="inlineStr">
        <is>
          <t>Arcos</t>
        </is>
      </c>
      <c r="C319" t="inlineStr">
        <is>
          <t>ICMS</t>
        </is>
      </c>
      <c r="D319" t="inlineStr">
        <is>
          <t>ICMS</t>
        </is>
      </c>
      <c r="E319" t="inlineStr">
        <is>
          <t>59/60</t>
        </is>
      </c>
      <c r="F319" t="inlineStr">
        <is>
          <t>Endividamento</t>
        </is>
      </c>
      <c r="G319" t="inlineStr">
        <is>
          <t>Endividamento Geral</t>
        </is>
      </c>
      <c r="H319" t="n">
        <v>10800</v>
      </c>
      <c r="I319" t="inlineStr">
        <is>
          <t>False</t>
        </is>
      </c>
      <c r="J319" t="n">
        <v/>
      </c>
      <c r="K319" t="n">
        <v/>
      </c>
      <c r="L319" s="550" t="n">
        <v>45406</v>
      </c>
      <c r="M319" s="550" t="n">
        <v>46719</v>
      </c>
      <c r="N319" t="n">
        <v>10800</v>
      </c>
      <c r="O319" t="inlineStr">
        <is>
          <t>Pendente</t>
        </is>
      </c>
      <c r="Q319" t="inlineStr">
        <is>
          <t>ICMS 03-07/2022 - 60 PARCELAS - Nº 50071279-9</t>
        </is>
      </c>
      <c r="R319" t="inlineStr">
        <is>
          <t>11/2027</t>
        </is>
      </c>
    </row>
    <row r="320">
      <c r="A320" t="inlineStr">
        <is>
          <t>51147</t>
        </is>
      </c>
      <c r="B320" t="inlineStr">
        <is>
          <t>Arcos</t>
        </is>
      </c>
      <c r="C320" t="inlineStr">
        <is>
          <t>ICMS</t>
        </is>
      </c>
      <c r="D320" t="inlineStr">
        <is>
          <t>ICMS</t>
        </is>
      </c>
      <c r="E320" t="inlineStr">
        <is>
          <t>41/60</t>
        </is>
      </c>
      <c r="F320" t="inlineStr">
        <is>
          <t>Endividamento</t>
        </is>
      </c>
      <c r="G320" t="inlineStr">
        <is>
          <t>Endividamento Geral</t>
        </is>
      </c>
      <c r="H320" t="n">
        <v>10800</v>
      </c>
      <c r="I320" t="inlineStr">
        <is>
          <t>False</t>
        </is>
      </c>
      <c r="J320" t="n">
        <v/>
      </c>
      <c r="K320" t="n">
        <v/>
      </c>
      <c r="L320" s="550" t="n">
        <v>45406</v>
      </c>
      <c r="M320" s="550" t="n">
        <v>46170</v>
      </c>
      <c r="N320" t="n">
        <v>10800</v>
      </c>
      <c r="O320" t="inlineStr">
        <is>
          <t>Pendente</t>
        </is>
      </c>
      <c r="Q320" t="inlineStr">
        <is>
          <t>ICMS 03-07/2022 - 60 PARCELAS - Nº 50071279-9</t>
        </is>
      </c>
      <c r="R320" t="inlineStr">
        <is>
          <t>05/2026</t>
        </is>
      </c>
    </row>
    <row r="321">
      <c r="A321" t="inlineStr">
        <is>
          <t>51146</t>
        </is>
      </c>
      <c r="B321" t="inlineStr">
        <is>
          <t>Arcos</t>
        </is>
      </c>
      <c r="C321" t="inlineStr">
        <is>
          <t>ICMS</t>
        </is>
      </c>
      <c r="D321" t="inlineStr">
        <is>
          <t>ICMS</t>
        </is>
      </c>
      <c r="E321" t="inlineStr">
        <is>
          <t>42/60</t>
        </is>
      </c>
      <c r="F321" t="inlineStr">
        <is>
          <t>Endividamento</t>
        </is>
      </c>
      <c r="G321" t="inlineStr">
        <is>
          <t>Endividamento Geral</t>
        </is>
      </c>
      <c r="H321" t="n">
        <v>10800</v>
      </c>
      <c r="I321" t="inlineStr">
        <is>
          <t>False</t>
        </is>
      </c>
      <c r="J321" t="n">
        <v/>
      </c>
      <c r="K321" t="n">
        <v/>
      </c>
      <c r="L321" s="550" t="n">
        <v>45406</v>
      </c>
      <c r="M321" s="550" t="n">
        <v>46201</v>
      </c>
      <c r="N321" t="n">
        <v>10800</v>
      </c>
      <c r="O321" t="inlineStr">
        <is>
          <t>Pendente</t>
        </is>
      </c>
      <c r="Q321" t="inlineStr">
        <is>
          <t>ICMS 03-07/2022 - 60 PARCELAS - Nº 50071279-9</t>
        </is>
      </c>
      <c r="R321" t="inlineStr">
        <is>
          <t>06/2026</t>
        </is>
      </c>
    </row>
    <row r="322">
      <c r="A322" t="inlineStr">
        <is>
          <t>51145</t>
        </is>
      </c>
      <c r="B322" t="inlineStr">
        <is>
          <t>Arcos</t>
        </is>
      </c>
      <c r="C322" t="inlineStr">
        <is>
          <t>ICMS</t>
        </is>
      </c>
      <c r="D322" t="inlineStr">
        <is>
          <t>ICMS</t>
        </is>
      </c>
      <c r="E322" t="inlineStr">
        <is>
          <t>48/60</t>
        </is>
      </c>
      <c r="F322" t="inlineStr">
        <is>
          <t>Endividamento</t>
        </is>
      </c>
      <c r="G322" t="inlineStr">
        <is>
          <t>Endividamento Geral</t>
        </is>
      </c>
      <c r="H322" t="n">
        <v>10800</v>
      </c>
      <c r="I322" t="inlineStr">
        <is>
          <t>False</t>
        </is>
      </c>
      <c r="J322" t="n">
        <v/>
      </c>
      <c r="K322" t="n">
        <v/>
      </c>
      <c r="L322" s="550" t="n">
        <v>45406</v>
      </c>
      <c r="M322" s="550" t="n">
        <v>46384</v>
      </c>
      <c r="N322" t="n">
        <v>10800</v>
      </c>
      <c r="O322" t="inlineStr">
        <is>
          <t>Pendente</t>
        </is>
      </c>
      <c r="Q322" t="inlineStr">
        <is>
          <t>ICMS 03-07/2022 - 60 PARCELAS - Nº 50071279-9</t>
        </is>
      </c>
      <c r="R322" t="inlineStr">
        <is>
          <t>12/2026</t>
        </is>
      </c>
    </row>
    <row r="323">
      <c r="A323" t="inlineStr">
        <is>
          <t>51143</t>
        </is>
      </c>
      <c r="B323" t="inlineStr">
        <is>
          <t>Arcos</t>
        </is>
      </c>
      <c r="C323" t="inlineStr">
        <is>
          <t>ICMS</t>
        </is>
      </c>
      <c r="D323" t="inlineStr">
        <is>
          <t>ICMS</t>
        </is>
      </c>
      <c r="E323" t="inlineStr">
        <is>
          <t>54/60</t>
        </is>
      </c>
      <c r="F323" t="inlineStr">
        <is>
          <t>Endividamento</t>
        </is>
      </c>
      <c r="G323" t="inlineStr">
        <is>
          <t>Endividamento Geral</t>
        </is>
      </c>
      <c r="H323" t="n">
        <v>10800</v>
      </c>
      <c r="I323" t="inlineStr">
        <is>
          <t>False</t>
        </is>
      </c>
      <c r="J323" t="n">
        <v/>
      </c>
      <c r="K323" t="n">
        <v/>
      </c>
      <c r="L323" s="550" t="n">
        <v>45406</v>
      </c>
      <c r="M323" s="550" t="n">
        <v>46566</v>
      </c>
      <c r="N323" t="n">
        <v>10800</v>
      </c>
      <c r="O323" t="inlineStr">
        <is>
          <t>Pendente</t>
        </is>
      </c>
      <c r="Q323" t="inlineStr">
        <is>
          <t>ICMS 03-07/2022 - 60 PARCELAS - Nº 50071279-9</t>
        </is>
      </c>
      <c r="R323" t="inlineStr">
        <is>
          <t>06/2027</t>
        </is>
      </c>
    </row>
    <row r="324">
      <c r="A324" t="inlineStr">
        <is>
          <t>51142</t>
        </is>
      </c>
      <c r="B324" t="inlineStr">
        <is>
          <t>Arcos</t>
        </is>
      </c>
      <c r="C324" t="inlineStr">
        <is>
          <t>ICMS</t>
        </is>
      </c>
      <c r="D324" t="inlineStr">
        <is>
          <t>ICMS</t>
        </is>
      </c>
      <c r="E324" t="inlineStr">
        <is>
          <t>34/60</t>
        </is>
      </c>
      <c r="F324" t="inlineStr">
        <is>
          <t>Endividamento</t>
        </is>
      </c>
      <c r="G324" t="inlineStr">
        <is>
          <t>Endividamento Geral</t>
        </is>
      </c>
      <c r="H324" t="n">
        <v>10800</v>
      </c>
      <c r="I324" t="inlineStr">
        <is>
          <t>False</t>
        </is>
      </c>
      <c r="J324" t="n">
        <v/>
      </c>
      <c r="K324" t="n">
        <v/>
      </c>
      <c r="L324" s="550" t="n">
        <v>45406</v>
      </c>
      <c r="M324" s="550" t="n">
        <v>45958</v>
      </c>
      <c r="N324" t="n">
        <v>12694.1</v>
      </c>
      <c r="O324" t="inlineStr">
        <is>
          <t>Pago</t>
        </is>
      </c>
      <c r="P324" s="550" t="n">
        <v>45957</v>
      </c>
      <c r="Q324" t="inlineStr">
        <is>
          <t>ICMS 03-07/2022 - 60 PARCELAS - Nº 50071279-9</t>
        </is>
      </c>
      <c r="R324" t="inlineStr">
        <is>
          <t>10/2025</t>
        </is>
      </c>
      <c r="S324" t="inlineStr">
        <is>
          <t>10/2025</t>
        </is>
      </c>
    </row>
    <row r="325">
      <c r="A325" t="inlineStr">
        <is>
          <t>51141</t>
        </is>
      </c>
      <c r="B325" t="inlineStr">
        <is>
          <t>Arcos</t>
        </is>
      </c>
      <c r="C325" t="inlineStr">
        <is>
          <t>ICMS</t>
        </is>
      </c>
      <c r="D325" t="inlineStr">
        <is>
          <t>ICMS</t>
        </is>
      </c>
      <c r="E325" t="inlineStr">
        <is>
          <t>57/60</t>
        </is>
      </c>
      <c r="F325" t="inlineStr">
        <is>
          <t>Endividamento</t>
        </is>
      </c>
      <c r="G325" t="inlineStr">
        <is>
          <t>Endividamento Geral</t>
        </is>
      </c>
      <c r="H325" t="n">
        <v>10800</v>
      </c>
      <c r="I325" t="inlineStr">
        <is>
          <t>False</t>
        </is>
      </c>
      <c r="J325" t="n">
        <v/>
      </c>
      <c r="K325" t="n">
        <v/>
      </c>
      <c r="L325" s="550" t="n">
        <v>45406</v>
      </c>
      <c r="M325" s="550" t="n">
        <v>46658</v>
      </c>
      <c r="N325" t="n">
        <v>10800</v>
      </c>
      <c r="O325" t="inlineStr">
        <is>
          <t>Pendente</t>
        </is>
      </c>
      <c r="Q325" t="inlineStr">
        <is>
          <t>ICMS 03-07/2022 - 60 PARCELAS - Nº 50071279-9</t>
        </is>
      </c>
      <c r="R325" t="inlineStr">
        <is>
          <t>09/2027</t>
        </is>
      </c>
    </row>
    <row r="326">
      <c r="A326" t="inlineStr">
        <is>
          <t>51139</t>
        </is>
      </c>
      <c r="B326" t="inlineStr">
        <is>
          <t>Arcos</t>
        </is>
      </c>
      <c r="C326" t="inlineStr">
        <is>
          <t>ICMS</t>
        </is>
      </c>
      <c r="D326" t="inlineStr">
        <is>
          <t>ICMS</t>
        </is>
      </c>
      <c r="E326" t="inlineStr">
        <is>
          <t>28/60</t>
        </is>
      </c>
      <c r="F326" t="inlineStr">
        <is>
          <t>Endividamento</t>
        </is>
      </c>
      <c r="G326" t="inlineStr">
        <is>
          <t>Endividamento Geral</t>
        </is>
      </c>
      <c r="H326" t="n">
        <v>10800</v>
      </c>
      <c r="I326" t="inlineStr">
        <is>
          <t>False</t>
        </is>
      </c>
      <c r="J326" t="n">
        <v/>
      </c>
      <c r="K326" t="n">
        <v/>
      </c>
      <c r="L326" s="550" t="n">
        <v>45406</v>
      </c>
      <c r="M326" s="550" t="n">
        <v>45775</v>
      </c>
      <c r="N326" t="n">
        <v>12032.84</v>
      </c>
      <c r="O326" t="inlineStr">
        <is>
          <t>Pago</t>
        </is>
      </c>
      <c r="P326" s="550" t="n">
        <v>45777</v>
      </c>
      <c r="Q326" t="inlineStr">
        <is>
          <t>ICMS 03-07/2022 - 60 PARCELAS - Nº 50071279-9</t>
        </is>
      </c>
      <c r="R326" t="inlineStr">
        <is>
          <t>04/2025</t>
        </is>
      </c>
      <c r="S326" t="inlineStr">
        <is>
          <t>04/2025</t>
        </is>
      </c>
    </row>
    <row r="327">
      <c r="A327" t="inlineStr">
        <is>
          <t>51138</t>
        </is>
      </c>
      <c r="B327" t="inlineStr">
        <is>
          <t>Arcos</t>
        </is>
      </c>
      <c r="C327" t="inlineStr">
        <is>
          <t>ICMS</t>
        </is>
      </c>
      <c r="D327" t="inlineStr">
        <is>
          <t>ICMS</t>
        </is>
      </c>
      <c r="E327" t="inlineStr">
        <is>
          <t>31/60</t>
        </is>
      </c>
      <c r="F327" t="inlineStr">
        <is>
          <t>Endividamento</t>
        </is>
      </c>
      <c r="G327" t="inlineStr">
        <is>
          <t>Endividamento Geral</t>
        </is>
      </c>
      <c r="H327" t="n">
        <v>10800</v>
      </c>
      <c r="I327" t="inlineStr">
        <is>
          <t>False</t>
        </is>
      </c>
      <c r="J327" t="n">
        <v/>
      </c>
      <c r="K327" t="n">
        <v/>
      </c>
      <c r="L327" s="550" t="n">
        <v>45406</v>
      </c>
      <c r="M327" s="550" t="n">
        <v>45866</v>
      </c>
      <c r="N327" t="n">
        <v>12346.37</v>
      </c>
      <c r="O327" t="inlineStr">
        <is>
          <t>Pago</t>
        </is>
      </c>
      <c r="P327" s="550" t="n">
        <v>45866</v>
      </c>
      <c r="Q327" t="inlineStr">
        <is>
          <t>ICMS 03-07/2022 - 60 PARCELAS - Nº 50071279-9</t>
        </is>
      </c>
      <c r="R327" t="inlineStr">
        <is>
          <t>07/2025</t>
        </is>
      </c>
      <c r="S327" t="inlineStr">
        <is>
          <t>07/2025</t>
        </is>
      </c>
    </row>
    <row r="328">
      <c r="A328" t="inlineStr">
        <is>
          <t>51137</t>
        </is>
      </c>
      <c r="B328" t="inlineStr">
        <is>
          <t>Arcos</t>
        </is>
      </c>
      <c r="C328" t="inlineStr">
        <is>
          <t>ICMS</t>
        </is>
      </c>
      <c r="D328" t="inlineStr">
        <is>
          <t>ICMS</t>
        </is>
      </c>
      <c r="E328" t="inlineStr">
        <is>
          <t>47/60</t>
        </is>
      </c>
      <c r="F328" t="inlineStr">
        <is>
          <t>Endividamento</t>
        </is>
      </c>
      <c r="G328" t="inlineStr">
        <is>
          <t>Endividamento Geral</t>
        </is>
      </c>
      <c r="H328" t="n">
        <v>10800</v>
      </c>
      <c r="I328" t="inlineStr">
        <is>
          <t>False</t>
        </is>
      </c>
      <c r="J328" t="n">
        <v/>
      </c>
      <c r="K328" t="n">
        <v/>
      </c>
      <c r="L328" s="550" t="n">
        <v>45406</v>
      </c>
      <c r="M328" s="550" t="n">
        <v>46354</v>
      </c>
      <c r="N328" t="n">
        <v>10800</v>
      </c>
      <c r="O328" t="inlineStr">
        <is>
          <t>Pendente</t>
        </is>
      </c>
      <c r="Q328" t="inlineStr">
        <is>
          <t>ICMS 03-07/2022 - 60 PARCELAS - Nº 50071279-9</t>
        </is>
      </c>
      <c r="R328" t="inlineStr">
        <is>
          <t>11/2026</t>
        </is>
      </c>
    </row>
    <row r="329">
      <c r="A329" t="inlineStr">
        <is>
          <t>51136</t>
        </is>
      </c>
      <c r="B329" t="inlineStr">
        <is>
          <t>Arcos</t>
        </is>
      </c>
      <c r="C329" t="inlineStr">
        <is>
          <t>ICMS</t>
        </is>
      </c>
      <c r="D329" t="inlineStr">
        <is>
          <t>ICMS</t>
        </is>
      </c>
      <c r="E329" t="inlineStr">
        <is>
          <t>49/60</t>
        </is>
      </c>
      <c r="F329" t="inlineStr">
        <is>
          <t>Endividamento</t>
        </is>
      </c>
      <c r="G329" t="inlineStr">
        <is>
          <t>Endividamento Geral</t>
        </is>
      </c>
      <c r="H329" t="n">
        <v>10800</v>
      </c>
      <c r="I329" t="inlineStr">
        <is>
          <t>False</t>
        </is>
      </c>
      <c r="J329" t="n">
        <v/>
      </c>
      <c r="K329" t="n">
        <v/>
      </c>
      <c r="L329" s="550" t="n">
        <v>45406</v>
      </c>
      <c r="M329" s="550" t="n">
        <v>46415</v>
      </c>
      <c r="N329" t="n">
        <v>10800</v>
      </c>
      <c r="O329" t="inlineStr">
        <is>
          <t>Pendente</t>
        </is>
      </c>
      <c r="Q329" t="inlineStr">
        <is>
          <t>ICMS 03-07/2022 - 60 PARCELAS - Nº 50071279-9</t>
        </is>
      </c>
      <c r="R329" t="inlineStr">
        <is>
          <t>01/2027</t>
        </is>
      </c>
    </row>
    <row r="330">
      <c r="A330" t="inlineStr">
        <is>
          <t>51135</t>
        </is>
      </c>
      <c r="B330" t="inlineStr">
        <is>
          <t>Arcos</t>
        </is>
      </c>
      <c r="C330" t="inlineStr">
        <is>
          <t>ICMS</t>
        </is>
      </c>
      <c r="D330" t="inlineStr">
        <is>
          <t>ICMS</t>
        </is>
      </c>
      <c r="E330" t="inlineStr">
        <is>
          <t>52/60</t>
        </is>
      </c>
      <c r="F330" t="inlineStr">
        <is>
          <t>Endividamento</t>
        </is>
      </c>
      <c r="G330" t="inlineStr">
        <is>
          <t>Endividamento Geral</t>
        </is>
      </c>
      <c r="H330" t="n">
        <v>10800</v>
      </c>
      <c r="I330" t="inlineStr">
        <is>
          <t>False</t>
        </is>
      </c>
      <c r="J330" t="n">
        <v/>
      </c>
      <c r="K330" t="n">
        <v/>
      </c>
      <c r="L330" s="550" t="n">
        <v>45406</v>
      </c>
      <c r="M330" s="550" t="n">
        <v>46505</v>
      </c>
      <c r="N330" t="n">
        <v>10800</v>
      </c>
      <c r="O330" t="inlineStr">
        <is>
          <t>Pendente</t>
        </is>
      </c>
      <c r="Q330" t="inlineStr">
        <is>
          <t>ICMS 03-07/2022 - 60 PARCELAS - Nº 50071279-9</t>
        </is>
      </c>
      <c r="R330" t="inlineStr">
        <is>
          <t>04/2027</t>
        </is>
      </c>
    </row>
    <row r="331">
      <c r="A331" t="inlineStr">
        <is>
          <t>51133</t>
        </is>
      </c>
      <c r="B331" t="inlineStr">
        <is>
          <t>Arcos</t>
        </is>
      </c>
      <c r="C331" t="inlineStr">
        <is>
          <t>ICMS</t>
        </is>
      </c>
      <c r="D331" t="inlineStr">
        <is>
          <t>ICMS</t>
        </is>
      </c>
      <c r="E331" t="inlineStr">
        <is>
          <t>30/60</t>
        </is>
      </c>
      <c r="F331" t="inlineStr">
        <is>
          <t>Endividamento</t>
        </is>
      </c>
      <c r="G331" t="inlineStr">
        <is>
          <t>Endividamento Geral</t>
        </is>
      </c>
      <c r="H331" t="n">
        <v>10800</v>
      </c>
      <c r="I331" t="inlineStr">
        <is>
          <t>False</t>
        </is>
      </c>
      <c r="J331" t="n">
        <v/>
      </c>
      <c r="K331" t="n">
        <v/>
      </c>
      <c r="L331" s="550" t="n">
        <v>45406</v>
      </c>
      <c r="M331" s="550" t="n">
        <v>45836</v>
      </c>
      <c r="N331" t="n">
        <v>12224.75</v>
      </c>
      <c r="O331" t="inlineStr">
        <is>
          <t>Pago</t>
        </is>
      </c>
      <c r="P331" s="550" t="n">
        <v>45838</v>
      </c>
      <c r="Q331" t="inlineStr">
        <is>
          <t>ICMS 03-07/2022 - 60 PARCELAS - Nº 50071279-9</t>
        </is>
      </c>
      <c r="R331" t="inlineStr">
        <is>
          <t>06/2025</t>
        </is>
      </c>
      <c r="S331" t="inlineStr">
        <is>
          <t>06/2025</t>
        </is>
      </c>
    </row>
    <row r="332">
      <c r="A332" t="inlineStr">
        <is>
          <t>51132</t>
        </is>
      </c>
      <c r="B332" t="inlineStr">
        <is>
          <t>Arcos</t>
        </is>
      </c>
      <c r="C332" t="inlineStr">
        <is>
          <t>ICMS</t>
        </is>
      </c>
      <c r="D332" t="inlineStr">
        <is>
          <t>ICMS</t>
        </is>
      </c>
      <c r="E332" t="inlineStr">
        <is>
          <t>39/60</t>
        </is>
      </c>
      <c r="F332" t="inlineStr">
        <is>
          <t>Endividamento</t>
        </is>
      </c>
      <c r="G332" t="inlineStr">
        <is>
          <t>Endividamento Geral</t>
        </is>
      </c>
      <c r="H332" t="n">
        <v>10800</v>
      </c>
      <c r="I332" t="inlineStr">
        <is>
          <t>False</t>
        </is>
      </c>
      <c r="J332" t="n">
        <v/>
      </c>
      <c r="K332" t="n">
        <v/>
      </c>
      <c r="L332" s="550" t="n">
        <v>45406</v>
      </c>
      <c r="M332" s="550" t="n">
        <v>46109</v>
      </c>
      <c r="N332" t="n">
        <v>10800</v>
      </c>
      <c r="O332" t="inlineStr">
        <is>
          <t>Pendente</t>
        </is>
      </c>
      <c r="Q332" t="inlineStr">
        <is>
          <t xml:space="preserve"> (Suspenso / Substituído Acordo Paulista) ICMS 03-07/2022 - 60 PARCELAS - Nº 50071279-9</t>
        </is>
      </c>
      <c r="R332" t="inlineStr">
        <is>
          <t>03/2026</t>
        </is>
      </c>
    </row>
    <row r="333">
      <c r="A333" t="inlineStr">
        <is>
          <t>51131</t>
        </is>
      </c>
      <c r="B333" t="inlineStr">
        <is>
          <t>Arcos</t>
        </is>
      </c>
      <c r="C333" t="inlineStr">
        <is>
          <t>ICMS</t>
        </is>
      </c>
      <c r="D333" t="inlineStr">
        <is>
          <t>ICMS</t>
        </is>
      </c>
      <c r="E333" t="inlineStr">
        <is>
          <t>44/60</t>
        </is>
      </c>
      <c r="F333" t="inlineStr">
        <is>
          <t>Endividamento</t>
        </is>
      </c>
      <c r="G333" t="inlineStr">
        <is>
          <t>Endividamento Geral</t>
        </is>
      </c>
      <c r="H333" t="n">
        <v>10800</v>
      </c>
      <c r="I333" t="inlineStr">
        <is>
          <t>False</t>
        </is>
      </c>
      <c r="J333" t="n">
        <v/>
      </c>
      <c r="K333" t="n">
        <v/>
      </c>
      <c r="L333" s="550" t="n">
        <v>45406</v>
      </c>
      <c r="M333" s="550" t="n">
        <v>46262</v>
      </c>
      <c r="N333" t="n">
        <v>10800</v>
      </c>
      <c r="O333" t="inlineStr">
        <is>
          <t>Pendente</t>
        </is>
      </c>
      <c r="Q333" t="inlineStr">
        <is>
          <t>ICMS 03-07/2022 - 60 PARCELAS - Nº 50071279-9</t>
        </is>
      </c>
      <c r="R333" t="inlineStr">
        <is>
          <t>08/2026</t>
        </is>
      </c>
    </row>
    <row r="334">
      <c r="A334" t="inlineStr">
        <is>
          <t>51130</t>
        </is>
      </c>
      <c r="B334" t="inlineStr">
        <is>
          <t>Arcos</t>
        </is>
      </c>
      <c r="C334" t="inlineStr">
        <is>
          <t>ICMS</t>
        </is>
      </c>
      <c r="D334" t="inlineStr">
        <is>
          <t>ICMS</t>
        </is>
      </c>
      <c r="E334" t="inlineStr">
        <is>
          <t>33/60</t>
        </is>
      </c>
      <c r="F334" t="inlineStr">
        <is>
          <t>Endividamento</t>
        </is>
      </c>
      <c r="G334" t="inlineStr">
        <is>
          <t>Endividamento Geral</t>
        </is>
      </c>
      <c r="H334" t="n">
        <v>10800</v>
      </c>
      <c r="I334" t="inlineStr">
        <is>
          <t>False</t>
        </is>
      </c>
      <c r="J334" t="n">
        <v/>
      </c>
      <c r="K334" t="n">
        <v/>
      </c>
      <c r="L334" s="550" t="n">
        <v>45406</v>
      </c>
      <c r="M334" s="550" t="n">
        <v>45930</v>
      </c>
      <c r="N334" t="n">
        <v>12578.17</v>
      </c>
      <c r="O334" t="inlineStr">
        <is>
          <t>Pago</t>
        </is>
      </c>
      <c r="P334" s="550" t="n">
        <v>45929</v>
      </c>
      <c r="Q334" t="inlineStr">
        <is>
          <t>ICMS 03-07/2022 - 60 PARCELAS - Nº 50071279-9</t>
        </is>
      </c>
      <c r="R334" t="inlineStr">
        <is>
          <t>09/2025</t>
        </is>
      </c>
      <c r="S334" t="inlineStr">
        <is>
          <t>09/2025</t>
        </is>
      </c>
    </row>
    <row r="335">
      <c r="A335" t="inlineStr">
        <is>
          <t>51129</t>
        </is>
      </c>
      <c r="B335" t="inlineStr">
        <is>
          <t>Arcos</t>
        </is>
      </c>
      <c r="C335" t="inlineStr">
        <is>
          <t>ICMS</t>
        </is>
      </c>
      <c r="D335" t="inlineStr">
        <is>
          <t>ICMS</t>
        </is>
      </c>
      <c r="E335" t="inlineStr">
        <is>
          <t>45/60</t>
        </is>
      </c>
      <c r="F335" t="inlineStr">
        <is>
          <t>Endividamento</t>
        </is>
      </c>
      <c r="G335" t="inlineStr">
        <is>
          <t>Endividamento Geral</t>
        </is>
      </c>
      <c r="H335" t="n">
        <v>10800</v>
      </c>
      <c r="I335" t="inlineStr">
        <is>
          <t>False</t>
        </is>
      </c>
      <c r="J335" t="n">
        <v/>
      </c>
      <c r="K335" t="n">
        <v/>
      </c>
      <c r="L335" s="550" t="n">
        <v>45406</v>
      </c>
      <c r="M335" s="550" t="n">
        <v>46293</v>
      </c>
      <c r="N335" t="n">
        <v>10800</v>
      </c>
      <c r="O335" t="inlineStr">
        <is>
          <t>Pendente</t>
        </is>
      </c>
      <c r="Q335" t="inlineStr">
        <is>
          <t>ICMS 03-07/2022 - 60 PARCELAS - Nº 50071279-9</t>
        </is>
      </c>
      <c r="R335" t="inlineStr">
        <is>
          <t>09/2026</t>
        </is>
      </c>
    </row>
    <row r="336">
      <c r="A336" t="inlineStr">
        <is>
          <t>51128</t>
        </is>
      </c>
      <c r="B336" t="inlineStr">
        <is>
          <t>Arcos</t>
        </is>
      </c>
      <c r="C336" t="inlineStr">
        <is>
          <t>ICMS</t>
        </is>
      </c>
      <c r="D336" t="inlineStr">
        <is>
          <t>ICMS</t>
        </is>
      </c>
      <c r="E336" t="inlineStr">
        <is>
          <t>46/60</t>
        </is>
      </c>
      <c r="F336" t="inlineStr">
        <is>
          <t>Endividamento</t>
        </is>
      </c>
      <c r="G336" t="inlineStr">
        <is>
          <t>Endividamento Geral</t>
        </is>
      </c>
      <c r="H336" t="n">
        <v>10800</v>
      </c>
      <c r="I336" t="inlineStr">
        <is>
          <t>False</t>
        </is>
      </c>
      <c r="J336" t="n">
        <v/>
      </c>
      <c r="K336" t="n">
        <v/>
      </c>
      <c r="L336" s="550" t="n">
        <v>45406</v>
      </c>
      <c r="M336" s="550" t="n">
        <v>46323</v>
      </c>
      <c r="N336" t="n">
        <v>10800</v>
      </c>
      <c r="O336" t="inlineStr">
        <is>
          <t>Pendente</t>
        </is>
      </c>
      <c r="Q336" t="inlineStr">
        <is>
          <t>ICMS 03-07/2022 - 60 PARCELAS - Nº 50071279-9</t>
        </is>
      </c>
      <c r="R336" t="inlineStr">
        <is>
          <t>10/2026</t>
        </is>
      </c>
    </row>
    <row r="337">
      <c r="A337" t="inlineStr">
        <is>
          <t>51126</t>
        </is>
      </c>
      <c r="B337" t="inlineStr">
        <is>
          <t>Arcos</t>
        </is>
      </c>
      <c r="C337" t="inlineStr">
        <is>
          <t>ICMS</t>
        </is>
      </c>
      <c r="D337" t="inlineStr">
        <is>
          <t>ICMS</t>
        </is>
      </c>
      <c r="E337" t="inlineStr">
        <is>
          <t>55/60</t>
        </is>
      </c>
      <c r="F337" t="inlineStr">
        <is>
          <t>Endividamento</t>
        </is>
      </c>
      <c r="G337" t="inlineStr">
        <is>
          <t>Endividamento Geral</t>
        </is>
      </c>
      <c r="H337" t="n">
        <v>10800</v>
      </c>
      <c r="I337" t="inlineStr">
        <is>
          <t>False</t>
        </is>
      </c>
      <c r="J337" t="n">
        <v/>
      </c>
      <c r="K337" t="n">
        <v/>
      </c>
      <c r="L337" s="550" t="n">
        <v>45406</v>
      </c>
      <c r="M337" s="550" t="n">
        <v>46596</v>
      </c>
      <c r="N337" t="n">
        <v>10800</v>
      </c>
      <c r="O337" t="inlineStr">
        <is>
          <t>Pendente</t>
        </is>
      </c>
      <c r="Q337" t="inlineStr">
        <is>
          <t>ICMS 03-07/2022 - 60 PARCELAS - Nº 50071279-9</t>
        </is>
      </c>
      <c r="R337" t="inlineStr">
        <is>
          <t>07/2027</t>
        </is>
      </c>
    </row>
    <row r="338">
      <c r="A338" t="inlineStr">
        <is>
          <t>51124</t>
        </is>
      </c>
      <c r="B338" t="inlineStr">
        <is>
          <t>Arcos</t>
        </is>
      </c>
      <c r="C338" t="inlineStr">
        <is>
          <t>ICMS</t>
        </is>
      </c>
      <c r="D338" t="inlineStr">
        <is>
          <t>ICMS</t>
        </is>
      </c>
      <c r="E338" t="inlineStr">
        <is>
          <t>51/60</t>
        </is>
      </c>
      <c r="F338" t="inlineStr">
        <is>
          <t>Endividamento</t>
        </is>
      </c>
      <c r="G338" t="inlineStr">
        <is>
          <t>Endividamento Geral</t>
        </is>
      </c>
      <c r="H338" t="n">
        <v>10800</v>
      </c>
      <c r="I338" t="inlineStr">
        <is>
          <t>False</t>
        </is>
      </c>
      <c r="J338" t="n">
        <v/>
      </c>
      <c r="K338" t="n">
        <v/>
      </c>
      <c r="L338" s="550" t="n">
        <v>45406</v>
      </c>
      <c r="M338" s="550" t="n">
        <v>46474</v>
      </c>
      <c r="N338" t="n">
        <v>10800</v>
      </c>
      <c r="O338" t="inlineStr">
        <is>
          <t>Pendente</t>
        </is>
      </c>
      <c r="Q338" t="inlineStr">
        <is>
          <t>ICMS 03-07/2022 - 60 PARCELAS - Nº 50071279-9</t>
        </is>
      </c>
      <c r="R338" t="inlineStr">
        <is>
          <t>03/2027</t>
        </is>
      </c>
    </row>
    <row r="339">
      <c r="A339" t="inlineStr">
        <is>
          <t>51123</t>
        </is>
      </c>
      <c r="B339" t="inlineStr">
        <is>
          <t>Arcos</t>
        </is>
      </c>
      <c r="C339" t="inlineStr">
        <is>
          <t>ICMS</t>
        </is>
      </c>
      <c r="D339" t="inlineStr">
        <is>
          <t>ICMS</t>
        </is>
      </c>
      <c r="E339" t="inlineStr">
        <is>
          <t>58/60</t>
        </is>
      </c>
      <c r="F339" t="inlineStr">
        <is>
          <t>Endividamento</t>
        </is>
      </c>
      <c r="G339" t="inlineStr">
        <is>
          <t>Endividamento Geral</t>
        </is>
      </c>
      <c r="H339" t="n">
        <v>10800</v>
      </c>
      <c r="I339" t="inlineStr">
        <is>
          <t>False</t>
        </is>
      </c>
      <c r="J339" t="n">
        <v/>
      </c>
      <c r="K339" t="n">
        <v/>
      </c>
      <c r="L339" s="550" t="n">
        <v>45406</v>
      </c>
      <c r="M339" s="550" t="n">
        <v>46688</v>
      </c>
      <c r="N339" t="n">
        <v>10800</v>
      </c>
      <c r="O339" t="inlineStr">
        <is>
          <t>Pendente</t>
        </is>
      </c>
      <c r="Q339" t="inlineStr">
        <is>
          <t>ICMS 03-07/2022 - 60 PARCELAS - Nº 50071279-9</t>
        </is>
      </c>
      <c r="R339" t="inlineStr">
        <is>
          <t>10/2027</t>
        </is>
      </c>
    </row>
    <row r="340">
      <c r="A340" t="inlineStr">
        <is>
          <t>51120</t>
        </is>
      </c>
      <c r="B340" t="inlineStr">
        <is>
          <t>Arcos</t>
        </is>
      </c>
      <c r="C340" t="inlineStr">
        <is>
          <t>ICMS</t>
        </is>
      </c>
      <c r="D340" t="inlineStr">
        <is>
          <t>ICMS</t>
        </is>
      </c>
      <c r="E340" t="inlineStr">
        <is>
          <t>26/60</t>
        </is>
      </c>
      <c r="F340" t="inlineStr">
        <is>
          <t>Endividamento</t>
        </is>
      </c>
      <c r="G340" t="inlineStr">
        <is>
          <t>Endividamento Geral</t>
        </is>
      </c>
      <c r="H340" t="n">
        <v>9084.33</v>
      </c>
      <c r="I340" t="inlineStr">
        <is>
          <t>False</t>
        </is>
      </c>
      <c r="J340" t="n">
        <v/>
      </c>
      <c r="K340" t="n">
        <v/>
      </c>
      <c r="L340" s="550" t="n">
        <v>45406</v>
      </c>
      <c r="M340" s="550" t="n">
        <v>45716</v>
      </c>
      <c r="N340" t="n">
        <v>11847.56</v>
      </c>
      <c r="O340" t="inlineStr">
        <is>
          <t>Pago</t>
        </is>
      </c>
      <c r="P340" s="550" t="n">
        <v>45714</v>
      </c>
      <c r="Q340" t="inlineStr">
        <is>
          <t>ICMS 03-07/2022 - 60 PARCELAS - Nº 50071279-9</t>
        </is>
      </c>
      <c r="R340" t="inlineStr">
        <is>
          <t>02/2025</t>
        </is>
      </c>
      <c r="S340" t="inlineStr">
        <is>
          <t>02/2025</t>
        </is>
      </c>
    </row>
    <row r="341">
      <c r="A341" t="inlineStr">
        <is>
          <t>51119</t>
        </is>
      </c>
      <c r="B341" t="inlineStr">
        <is>
          <t>Arcos</t>
        </is>
      </c>
      <c r="C341" t="inlineStr">
        <is>
          <t>ICMS</t>
        </is>
      </c>
      <c r="D341" t="inlineStr">
        <is>
          <t>ICMS</t>
        </is>
      </c>
      <c r="E341" t="inlineStr">
        <is>
          <t>35/60</t>
        </is>
      </c>
      <c r="F341" t="inlineStr">
        <is>
          <t>Endividamento</t>
        </is>
      </c>
      <c r="G341" t="inlineStr">
        <is>
          <t>Endividamento Geral</t>
        </is>
      </c>
      <c r="H341" t="n">
        <v>10800</v>
      </c>
      <c r="I341" t="inlineStr">
        <is>
          <t>False</t>
        </is>
      </c>
      <c r="J341" t="n">
        <v/>
      </c>
      <c r="K341" t="n">
        <v/>
      </c>
      <c r="L341" s="550" t="n">
        <v>45406</v>
      </c>
      <c r="M341" s="550" t="n">
        <v>45989</v>
      </c>
      <c r="N341" t="n">
        <v>12815.71</v>
      </c>
      <c r="O341" t="inlineStr">
        <is>
          <t>Pago</t>
        </is>
      </c>
      <c r="P341" s="550" t="n">
        <v>45987</v>
      </c>
      <c r="Q341" t="inlineStr">
        <is>
          <t>ICMS 03-07/2022 - 60 PARCELAS - Nº 50071279-9</t>
        </is>
      </c>
      <c r="R341" t="inlineStr">
        <is>
          <t>11/2025</t>
        </is>
      </c>
      <c r="S341" t="inlineStr">
        <is>
          <t>11/2025</t>
        </is>
      </c>
    </row>
    <row r="342">
      <c r="A342" t="inlineStr">
        <is>
          <t>51118</t>
        </is>
      </c>
      <c r="B342" t="inlineStr">
        <is>
          <t>Arcos</t>
        </is>
      </c>
      <c r="C342" t="inlineStr">
        <is>
          <t>ICMS</t>
        </is>
      </c>
      <c r="D342" t="inlineStr">
        <is>
          <t>ICMS</t>
        </is>
      </c>
      <c r="E342" t="inlineStr">
        <is>
          <t>27/60</t>
        </is>
      </c>
      <c r="F342" t="inlineStr">
        <is>
          <t>Endividamento</t>
        </is>
      </c>
      <c r="G342" t="inlineStr">
        <is>
          <t>Endividamento Geral</t>
        </is>
      </c>
      <c r="H342" t="n">
        <v>11941.62</v>
      </c>
      <c r="I342" t="inlineStr">
        <is>
          <t>False</t>
        </is>
      </c>
      <c r="J342" t="n">
        <v/>
      </c>
      <c r="K342" t="n">
        <v/>
      </c>
      <c r="L342" s="550" t="n">
        <v>45406</v>
      </c>
      <c r="M342" s="550" t="n">
        <v>45744</v>
      </c>
      <c r="N342" t="n">
        <v>11941.62</v>
      </c>
      <c r="O342" t="inlineStr">
        <is>
          <t>Pago</t>
        </is>
      </c>
      <c r="P342" s="550" t="n">
        <v>45742</v>
      </c>
      <c r="Q342" t="inlineStr">
        <is>
          <t>ICMS 03-07/2022 - 60 PARCELAS - Nº 50071279-9</t>
        </is>
      </c>
      <c r="R342" t="inlineStr">
        <is>
          <t>03/2025</t>
        </is>
      </c>
      <c r="S342" t="inlineStr">
        <is>
          <t>03/2025</t>
        </is>
      </c>
    </row>
    <row r="343">
      <c r="A343" t="inlineStr">
        <is>
          <t>51117</t>
        </is>
      </c>
      <c r="B343" t="inlineStr">
        <is>
          <t>Arcos</t>
        </is>
      </c>
      <c r="C343" t="inlineStr">
        <is>
          <t>ICMS</t>
        </is>
      </c>
      <c r="D343" t="inlineStr">
        <is>
          <t>ICMS</t>
        </is>
      </c>
      <c r="E343" t="inlineStr">
        <is>
          <t>36/60</t>
        </is>
      </c>
      <c r="F343" t="inlineStr">
        <is>
          <t>Endividamento</t>
        </is>
      </c>
      <c r="G343" t="inlineStr">
        <is>
          <t>Endividamento Geral</t>
        </is>
      </c>
      <c r="H343" t="n">
        <v>12915.47</v>
      </c>
      <c r="I343" t="inlineStr">
        <is>
          <t>False</t>
        </is>
      </c>
      <c r="J343" t="n">
        <v/>
      </c>
      <c r="K343" t="n">
        <v/>
      </c>
      <c r="L343" s="550" t="n">
        <v>45406</v>
      </c>
      <c r="M343" s="550" t="n">
        <v>46019</v>
      </c>
      <c r="N343" t="n">
        <v>12915.47</v>
      </c>
      <c r="O343" t="inlineStr">
        <is>
          <t>Pago</t>
        </is>
      </c>
      <c r="P343" s="550" t="n">
        <v>46020</v>
      </c>
      <c r="Q343" t="inlineStr">
        <is>
          <t>ICMS 03-07/2022 - 60 PARCELAS - Nº 50071279-9</t>
        </is>
      </c>
      <c r="R343" t="inlineStr">
        <is>
          <t>12/2025</t>
        </is>
      </c>
      <c r="S343" t="inlineStr">
        <is>
          <t>12/2025</t>
        </is>
      </c>
    </row>
    <row r="344">
      <c r="A344" t="inlineStr">
        <is>
          <t>51116</t>
        </is>
      </c>
      <c r="B344" t="inlineStr">
        <is>
          <t>Arcos</t>
        </is>
      </c>
      <c r="C344" t="inlineStr">
        <is>
          <t>ICMS</t>
        </is>
      </c>
      <c r="D344" t="inlineStr">
        <is>
          <t>ICMS</t>
        </is>
      </c>
      <c r="E344" t="inlineStr">
        <is>
          <t>43/60</t>
        </is>
      </c>
      <c r="F344" t="inlineStr">
        <is>
          <t>Endividamento</t>
        </is>
      </c>
      <c r="G344" t="inlineStr">
        <is>
          <t>Endividamento Geral</t>
        </is>
      </c>
      <c r="H344" t="n">
        <v>10800</v>
      </c>
      <c r="I344" t="inlineStr">
        <is>
          <t>False</t>
        </is>
      </c>
      <c r="J344" t="n">
        <v/>
      </c>
      <c r="K344" t="n">
        <v/>
      </c>
      <c r="L344" s="550" t="n">
        <v>45406</v>
      </c>
      <c r="M344" s="550" t="n">
        <v>46231</v>
      </c>
      <c r="N344" t="n">
        <v>10800</v>
      </c>
      <c r="O344" t="inlineStr">
        <is>
          <t>Pendente</t>
        </is>
      </c>
      <c r="Q344" t="inlineStr">
        <is>
          <t>ICMS 03-07/2022 - 60 PARCELAS - Nº 50071279-9</t>
        </is>
      </c>
      <c r="R344" t="inlineStr">
        <is>
          <t>07/2026</t>
        </is>
      </c>
    </row>
    <row r="345">
      <c r="A345" t="inlineStr">
        <is>
          <t>51115</t>
        </is>
      </c>
      <c r="B345" t="inlineStr">
        <is>
          <t>Arcos</t>
        </is>
      </c>
      <c r="C345" t="inlineStr">
        <is>
          <t>ICMS</t>
        </is>
      </c>
      <c r="D345" t="inlineStr">
        <is>
          <t>ICMS</t>
        </is>
      </c>
      <c r="E345" t="inlineStr">
        <is>
          <t>50/60</t>
        </is>
      </c>
      <c r="F345" t="inlineStr">
        <is>
          <t>Endividamento</t>
        </is>
      </c>
      <c r="G345" t="inlineStr">
        <is>
          <t>Endividamento Geral</t>
        </is>
      </c>
      <c r="H345" t="n">
        <v>10800</v>
      </c>
      <c r="I345" t="inlineStr">
        <is>
          <t>False</t>
        </is>
      </c>
      <c r="J345" t="n">
        <v/>
      </c>
      <c r="K345" t="n">
        <v/>
      </c>
      <c r="L345" s="550" t="n">
        <v>45406</v>
      </c>
      <c r="M345" s="550" t="n">
        <v>46446</v>
      </c>
      <c r="N345" t="n">
        <v>10800</v>
      </c>
      <c r="O345" t="inlineStr">
        <is>
          <t>Pendente</t>
        </is>
      </c>
      <c r="Q345" t="inlineStr">
        <is>
          <t>ICMS 03-07/2022 - 60 PARCELAS - Nº 50071279-9</t>
        </is>
      </c>
      <c r="R345" t="inlineStr">
        <is>
          <t>02/2027</t>
        </is>
      </c>
    </row>
    <row r="346">
      <c r="A346" t="inlineStr">
        <is>
          <t>51114</t>
        </is>
      </c>
      <c r="B346" t="inlineStr">
        <is>
          <t>Arcos</t>
        </is>
      </c>
      <c r="C346" t="inlineStr">
        <is>
          <t>ICMS</t>
        </is>
      </c>
      <c r="D346" t="inlineStr">
        <is>
          <t>ICMS</t>
        </is>
      </c>
      <c r="E346" t="inlineStr">
        <is>
          <t>56/60</t>
        </is>
      </c>
      <c r="F346" t="inlineStr">
        <is>
          <t>Endividamento</t>
        </is>
      </c>
      <c r="G346" t="inlineStr">
        <is>
          <t>Endividamento Geral</t>
        </is>
      </c>
      <c r="H346" t="n">
        <v>10800</v>
      </c>
      <c r="I346" t="inlineStr">
        <is>
          <t>False</t>
        </is>
      </c>
      <c r="J346" t="n">
        <v/>
      </c>
      <c r="K346" t="n">
        <v/>
      </c>
      <c r="L346" s="550" t="n">
        <v>45406</v>
      </c>
      <c r="M346" s="550" t="n">
        <v>46627</v>
      </c>
      <c r="N346" t="n">
        <v>10800</v>
      </c>
      <c r="O346" t="inlineStr">
        <is>
          <t>Pendente</t>
        </is>
      </c>
      <c r="Q346" t="inlineStr">
        <is>
          <t>ICMS 03-07/2022 - 60 PARCELAS - Nº 50071279-9</t>
        </is>
      </c>
      <c r="R346" t="inlineStr">
        <is>
          <t>08/2027</t>
        </is>
      </c>
    </row>
    <row r="347">
      <c r="A347" t="inlineStr">
        <is>
          <t>51113</t>
        </is>
      </c>
      <c r="B347" t="inlineStr">
        <is>
          <t>Arcos</t>
        </is>
      </c>
      <c r="C347" t="inlineStr">
        <is>
          <t>ICMS</t>
        </is>
      </c>
      <c r="D347" t="inlineStr">
        <is>
          <t>ICMS</t>
        </is>
      </c>
      <c r="E347" t="inlineStr">
        <is>
          <t>32/60</t>
        </is>
      </c>
      <c r="F347" t="inlineStr">
        <is>
          <t>Endividamento</t>
        </is>
      </c>
      <c r="G347" t="inlineStr">
        <is>
          <t>Endividamento Geral</t>
        </is>
      </c>
      <c r="H347" t="n">
        <v>10800</v>
      </c>
      <c r="I347" t="inlineStr">
        <is>
          <t>False</t>
        </is>
      </c>
      <c r="J347" t="n">
        <v/>
      </c>
      <c r="K347" t="n">
        <v/>
      </c>
      <c r="L347" s="550" t="n">
        <v>45406</v>
      </c>
      <c r="M347" s="550" t="n">
        <v>45897</v>
      </c>
      <c r="N347" t="n">
        <v>12467.97</v>
      </c>
      <c r="O347" t="inlineStr">
        <is>
          <t>Pago</t>
        </is>
      </c>
      <c r="P347" s="550" t="n">
        <v>45896</v>
      </c>
      <c r="Q347" t="inlineStr">
        <is>
          <t>ICMS 03-07/2022 - 60 PARCELAS - Nº 50071279-9</t>
        </is>
      </c>
      <c r="R347" t="inlineStr">
        <is>
          <t>08/2025</t>
        </is>
      </c>
      <c r="S347" t="inlineStr">
        <is>
          <t>08/2025</t>
        </is>
      </c>
    </row>
    <row r="348">
      <c r="A348" t="inlineStr">
        <is>
          <t>51112</t>
        </is>
      </c>
      <c r="B348" t="inlineStr">
        <is>
          <t>Arcos</t>
        </is>
      </c>
      <c r="C348" t="inlineStr">
        <is>
          <t>ICMS</t>
        </is>
      </c>
      <c r="D348" t="inlineStr">
        <is>
          <t>ICMS</t>
        </is>
      </c>
      <c r="E348" t="inlineStr">
        <is>
          <t>38/60</t>
        </is>
      </c>
      <c r="F348" t="inlineStr">
        <is>
          <t>Endividamento</t>
        </is>
      </c>
      <c r="G348" t="inlineStr">
        <is>
          <t>Endividamento Geral</t>
        </is>
      </c>
      <c r="H348" t="n">
        <v>13141.57</v>
      </c>
      <c r="I348" t="inlineStr">
        <is>
          <t>False</t>
        </is>
      </c>
      <c r="J348" t="n">
        <v/>
      </c>
      <c r="K348" t="n">
        <v/>
      </c>
      <c r="L348" s="550" t="n">
        <v>45406</v>
      </c>
      <c r="M348" s="550" t="n">
        <v>46080</v>
      </c>
      <c r="N348" t="n">
        <v>13141.57</v>
      </c>
      <c r="O348" t="inlineStr">
        <is>
          <t>Pago</t>
        </is>
      </c>
      <c r="P348" s="550" t="n">
        <v>46079</v>
      </c>
      <c r="Q348" t="inlineStr">
        <is>
          <t xml:space="preserve"> ICMS 03-07/2022 - 60 PARCELAS - Nº 50071279-9</t>
        </is>
      </c>
      <c r="R348" t="inlineStr">
        <is>
          <t>02/2026</t>
        </is>
      </c>
      <c r="S348" t="inlineStr">
        <is>
          <t>02/2026</t>
        </is>
      </c>
    </row>
    <row r="349">
      <c r="A349" t="inlineStr">
        <is>
          <t>51109</t>
        </is>
      </c>
      <c r="B349" t="inlineStr">
        <is>
          <t>Arcos</t>
        </is>
      </c>
      <c r="C349" t="inlineStr">
        <is>
          <t>ICMS</t>
        </is>
      </c>
      <c r="D349" t="inlineStr">
        <is>
          <t>ICMS</t>
        </is>
      </c>
      <c r="E349" t="inlineStr">
        <is>
          <t>25/60</t>
        </is>
      </c>
      <c r="F349" t="inlineStr">
        <is>
          <t>Endividamento</t>
        </is>
      </c>
      <c r="G349" t="inlineStr">
        <is>
          <t>Endividamento Geral</t>
        </is>
      </c>
      <c r="H349" t="n">
        <v>8988.370000000001</v>
      </c>
      <c r="I349" t="inlineStr">
        <is>
          <t>False</t>
        </is>
      </c>
      <c r="J349" t="n">
        <v/>
      </c>
      <c r="K349" t="n">
        <v/>
      </c>
      <c r="L349" s="550" t="n">
        <v>45406</v>
      </c>
      <c r="M349" s="550" t="n">
        <v>45686</v>
      </c>
      <c r="N349" t="n">
        <v>11751.6</v>
      </c>
      <c r="O349" t="inlineStr">
        <is>
          <t>Pago</t>
        </is>
      </c>
      <c r="P349" s="550" t="n">
        <v>45687</v>
      </c>
      <c r="Q349" t="inlineStr">
        <is>
          <t>ICMS 03-07/2022 - 60 PARCELAS - Nº 50071279-9</t>
        </is>
      </c>
      <c r="R349" t="inlineStr">
        <is>
          <t>01/2025</t>
        </is>
      </c>
      <c r="S349" t="inlineStr">
        <is>
          <t>01/2025</t>
        </is>
      </c>
    </row>
    <row r="350">
      <c r="A350" t="inlineStr">
        <is>
          <t>51108</t>
        </is>
      </c>
      <c r="B350" t="inlineStr">
        <is>
          <t>Arcos</t>
        </is>
      </c>
      <c r="C350" t="inlineStr">
        <is>
          <t>ICMS</t>
        </is>
      </c>
      <c r="D350" t="inlineStr">
        <is>
          <t>ICMS</t>
        </is>
      </c>
      <c r="E350" t="inlineStr">
        <is>
          <t>29/60</t>
        </is>
      </c>
      <c r="F350" t="inlineStr">
        <is>
          <t>Endividamento</t>
        </is>
      </c>
      <c r="G350" t="inlineStr">
        <is>
          <t>Endividamento Geral</t>
        </is>
      </c>
      <c r="H350" t="n">
        <v>10800</v>
      </c>
      <c r="I350" t="inlineStr">
        <is>
          <t>False</t>
        </is>
      </c>
      <c r="J350" t="n">
        <v/>
      </c>
      <c r="K350" t="n">
        <v/>
      </c>
      <c r="L350" s="550" t="n">
        <v>45406</v>
      </c>
      <c r="M350" s="550" t="n">
        <v>45805</v>
      </c>
      <c r="N350" t="n">
        <v>12133.54</v>
      </c>
      <c r="O350" t="inlineStr">
        <is>
          <t>Pago</t>
        </is>
      </c>
      <c r="P350" s="550" t="n">
        <v>45803</v>
      </c>
      <c r="Q350" t="inlineStr">
        <is>
          <t>ICMS 03-07/2022 - 60 PARCELAS - Nº 50071279-9</t>
        </is>
      </c>
      <c r="R350" t="inlineStr">
        <is>
          <t>05/2025</t>
        </is>
      </c>
      <c r="S350" t="inlineStr">
        <is>
          <t>05/2025</t>
        </is>
      </c>
    </row>
    <row r="351">
      <c r="A351" t="inlineStr">
        <is>
          <t>51107</t>
        </is>
      </c>
      <c r="B351" t="inlineStr">
        <is>
          <t>Arcos</t>
        </is>
      </c>
      <c r="C351" t="inlineStr">
        <is>
          <t>ICMS</t>
        </is>
      </c>
      <c r="D351" t="inlineStr">
        <is>
          <t>ICMS</t>
        </is>
      </c>
      <c r="E351" t="inlineStr">
        <is>
          <t>37/60</t>
        </is>
      </c>
      <c r="F351" t="inlineStr">
        <is>
          <t>Endividamento</t>
        </is>
      </c>
      <c r="G351" t="inlineStr">
        <is>
          <t>Endividamento Geral</t>
        </is>
      </c>
      <c r="H351" t="n">
        <v>13031.37</v>
      </c>
      <c r="I351" t="inlineStr">
        <is>
          <t>False</t>
        </is>
      </c>
      <c r="J351" t="n">
        <v/>
      </c>
      <c r="K351" t="n">
        <v/>
      </c>
      <c r="L351" s="550" t="n">
        <v>45406</v>
      </c>
      <c r="M351" s="550" t="n">
        <v>46050</v>
      </c>
      <c r="N351" t="n">
        <v>13031.37</v>
      </c>
      <c r="O351" t="inlineStr">
        <is>
          <t>Pago</t>
        </is>
      </c>
      <c r="P351" s="550" t="n">
        <v>46049</v>
      </c>
      <c r="Q351" t="inlineStr">
        <is>
          <t>ICMS 03-07/2022 - 60 PARCELAS - Nº 50071279-9</t>
        </is>
      </c>
      <c r="R351" t="inlineStr">
        <is>
          <t>01/2026</t>
        </is>
      </c>
      <c r="S351" t="inlineStr">
        <is>
          <t>01/2026</t>
        </is>
      </c>
    </row>
    <row r="352">
      <c r="A352" t="inlineStr">
        <is>
          <t>51106</t>
        </is>
      </c>
      <c r="B352" t="inlineStr">
        <is>
          <t>Arcos</t>
        </is>
      </c>
      <c r="C352" t="inlineStr">
        <is>
          <t>ICMS</t>
        </is>
      </c>
      <c r="D352" t="inlineStr">
        <is>
          <t>ICMS</t>
        </is>
      </c>
      <c r="E352" t="inlineStr">
        <is>
          <t>53/60</t>
        </is>
      </c>
      <c r="F352" t="inlineStr">
        <is>
          <t>Endividamento</t>
        </is>
      </c>
      <c r="G352" t="inlineStr">
        <is>
          <t>Endividamento Geral</t>
        </is>
      </c>
      <c r="H352" t="n">
        <v>10800</v>
      </c>
      <c r="I352" t="inlineStr">
        <is>
          <t>False</t>
        </is>
      </c>
      <c r="J352" t="n">
        <v/>
      </c>
      <c r="K352" t="n">
        <v/>
      </c>
      <c r="L352" s="550" t="n">
        <v>45406</v>
      </c>
      <c r="M352" s="550" t="n">
        <v>46535</v>
      </c>
      <c r="N352" t="n">
        <v>10800</v>
      </c>
      <c r="O352" t="inlineStr">
        <is>
          <t>Pendente</t>
        </is>
      </c>
      <c r="Q352" t="inlineStr">
        <is>
          <t>ICMS 03-07/2022 - 60 PARCELAS - Nº 50071279-9</t>
        </is>
      </c>
      <c r="R352" t="inlineStr">
        <is>
          <t>05/2027</t>
        </is>
      </c>
    </row>
    <row r="353">
      <c r="A353" t="inlineStr">
        <is>
          <t>46863</t>
        </is>
      </c>
      <c r="B353" t="inlineStr">
        <is>
          <t>Arcos</t>
        </is>
      </c>
      <c r="C353" t="inlineStr">
        <is>
          <t xml:space="preserve">MINISTERIO DA FAZENDA </t>
        </is>
      </c>
      <c r="D353" t="inlineStr">
        <is>
          <t>MINISTERIO DA FAZENDA</t>
        </is>
      </c>
      <c r="E353" t="inlineStr">
        <is>
          <t>0289</t>
        </is>
      </c>
      <c r="F353" t="inlineStr">
        <is>
          <t>Endividamento</t>
        </is>
      </c>
      <c r="G353" t="inlineStr">
        <is>
          <t>Processo Judicial</t>
        </is>
      </c>
      <c r="H353" t="n">
        <v>873.98</v>
      </c>
      <c r="I353" t="inlineStr">
        <is>
          <t>False</t>
        </is>
      </c>
      <c r="J353" t="n">
        <v/>
      </c>
      <c r="K353" t="n">
        <v/>
      </c>
      <c r="L353" s="550" t="n">
        <v>45359</v>
      </c>
      <c r="M353" s="550" t="n">
        <v>45379</v>
      </c>
      <c r="N353" t="n">
        <v>873.98</v>
      </c>
      <c r="O353" t="inlineStr">
        <is>
          <t>Pago</t>
        </is>
      </c>
      <c r="P353" s="550" t="n">
        <v>45379</v>
      </c>
      <c r="Q353" t="inlineStr">
        <is>
          <t>AÇÕES TRABALHISTAS - MULTA DE PROCESSO DE AUDITORIA DO TRABALHO - COMP 03/2024</t>
        </is>
      </c>
      <c r="R353" t="inlineStr">
        <is>
          <t>03/2024</t>
        </is>
      </c>
      <c r="S353" t="inlineStr">
        <is>
          <t>03/2024</t>
        </is>
      </c>
    </row>
    <row r="354">
      <c r="A354" t="inlineStr">
        <is>
          <t>46603</t>
        </is>
      </c>
      <c r="B354" t="inlineStr">
        <is>
          <t>Arcos</t>
        </is>
      </c>
      <c r="C354" t="inlineStr">
        <is>
          <t>PROCESSO TRABALHISTA</t>
        </is>
      </c>
      <c r="D354" t="inlineStr">
        <is>
          <t>PROCESSO TRABALHISTA</t>
        </is>
      </c>
      <c r="E354" t="inlineStr">
        <is>
          <t>03.2024</t>
        </is>
      </c>
      <c r="F354" t="inlineStr">
        <is>
          <t>Endividamento</t>
        </is>
      </c>
      <c r="G354" t="inlineStr">
        <is>
          <t>Processo Judicial</t>
        </is>
      </c>
      <c r="H354" t="n">
        <v>873.98</v>
      </c>
      <c r="I354" t="inlineStr">
        <is>
          <t>False</t>
        </is>
      </c>
      <c r="J354" t="n">
        <v/>
      </c>
      <c r="K354" t="n">
        <v/>
      </c>
      <c r="L354" s="550" t="n">
        <v>45352</v>
      </c>
      <c r="M354" s="550" t="n">
        <v>45378</v>
      </c>
      <c r="N354" t="n">
        <v>873.98</v>
      </c>
      <c r="O354" t="inlineStr">
        <is>
          <t>Pago</t>
        </is>
      </c>
      <c r="P354" s="550" t="n">
        <v>45379</v>
      </c>
      <c r="Q354" t="inlineStr">
        <is>
          <t>ACOES TRABALHISTAS - DARF 14152.202694/2023-93</t>
        </is>
      </c>
      <c r="R354" t="inlineStr">
        <is>
          <t>03/2024</t>
        </is>
      </c>
      <c r="S354" t="inlineStr">
        <is>
          <t>03/2024</t>
        </is>
      </c>
    </row>
    <row r="355">
      <c r="A355" t="inlineStr">
        <is>
          <t>27855</t>
        </is>
      </c>
      <c r="B355" t="inlineStr">
        <is>
          <t>Arcos</t>
        </is>
      </c>
      <c r="C355" t="inlineStr">
        <is>
          <t xml:space="preserve">MINISTERIO DA FAZENDA </t>
        </is>
      </c>
      <c r="D355" t="inlineStr">
        <is>
          <t>MINISTERIO DA FAZENDA</t>
        </is>
      </c>
      <c r="E355" t="inlineStr">
        <is>
          <t>117/145</t>
        </is>
      </c>
      <c r="F355" t="inlineStr">
        <is>
          <t>Endividamento</t>
        </is>
      </c>
      <c r="G355" t="inlineStr">
        <is>
          <t>Endividamento Geral</t>
        </is>
      </c>
      <c r="H355" t="n">
        <v>3907.67</v>
      </c>
      <c r="I355" t="inlineStr">
        <is>
          <t>False</t>
        </is>
      </c>
      <c r="J355" t="n">
        <v/>
      </c>
      <c r="K355" t="n">
        <v/>
      </c>
      <c r="L355" s="550" t="n">
        <v>44469</v>
      </c>
      <c r="M355" s="550" t="n">
        <v>48119</v>
      </c>
      <c r="N355" t="n">
        <v>3907.67</v>
      </c>
      <c r="O355" t="inlineStr">
        <is>
          <t>Pendente</t>
        </is>
      </c>
      <c r="Q355" t="inlineStr">
        <is>
          <t>ENDIVIDAMENTO - IRPJ/CSLL/COFINS/PIS 2019/2020/2021 - 145X PROCESSO 004914681</t>
        </is>
      </c>
      <c r="R355" t="inlineStr">
        <is>
          <t>09/2031</t>
        </is>
      </c>
    </row>
    <row r="356">
      <c r="A356" t="inlineStr">
        <is>
          <t>27854</t>
        </is>
      </c>
      <c r="B356" t="inlineStr">
        <is>
          <t>Arcos</t>
        </is>
      </c>
      <c r="C356" t="inlineStr">
        <is>
          <t xml:space="preserve">MINISTERIO DA FAZENDA </t>
        </is>
      </c>
      <c r="D356" t="inlineStr">
        <is>
          <t>MINISTERIO DA FAZENDA</t>
        </is>
      </c>
      <c r="E356" t="inlineStr">
        <is>
          <t>110/145</t>
        </is>
      </c>
      <c r="F356" t="inlineStr">
        <is>
          <t>Endividamento</t>
        </is>
      </c>
      <c r="G356" t="inlineStr">
        <is>
          <t>Endividamento Geral</t>
        </is>
      </c>
      <c r="H356" t="n">
        <v>3907.67</v>
      </c>
      <c r="I356" t="inlineStr">
        <is>
          <t>False</t>
        </is>
      </c>
      <c r="J356" t="n">
        <v/>
      </c>
      <c r="K356" t="n">
        <v/>
      </c>
      <c r="L356" s="550" t="n">
        <v>44469</v>
      </c>
      <c r="M356" s="550" t="n">
        <v>47907</v>
      </c>
      <c r="N356" t="n">
        <v>3907.67</v>
      </c>
      <c r="O356" t="inlineStr">
        <is>
          <t>Pendente</t>
        </is>
      </c>
      <c r="Q356" t="inlineStr">
        <is>
          <t>ENDIVIDAMENTO - IRPJ/CSLL/COFINS/PIS 2019/2020/2021 - 145X PROCESSO 004914681</t>
        </is>
      </c>
      <c r="R356" t="inlineStr">
        <is>
          <t>02/2031</t>
        </is>
      </c>
    </row>
    <row r="357">
      <c r="A357" t="inlineStr">
        <is>
          <t>27853</t>
        </is>
      </c>
      <c r="B357" t="inlineStr">
        <is>
          <t>Arcos</t>
        </is>
      </c>
      <c r="C357" t="inlineStr">
        <is>
          <t>ICMS</t>
        </is>
      </c>
      <c r="D357" t="inlineStr">
        <is>
          <t>ICMS</t>
        </is>
      </c>
      <c r="F357" t="inlineStr">
        <is>
          <t>ENDIVIDAMENTO</t>
        </is>
      </c>
      <c r="G357" t="inlineStr">
        <is>
          <t xml:space="preserve"> ENDIVIDAMENTO</t>
        </is>
      </c>
      <c r="H357" t="n">
        <v>9988.24</v>
      </c>
      <c r="I357" t="inlineStr">
        <is>
          <t>False</t>
        </is>
      </c>
      <c r="J357" t="n">
        <v/>
      </c>
      <c r="K357" t="n">
        <v/>
      </c>
      <c r="L357" s="550" t="n">
        <v>45076</v>
      </c>
      <c r="M357" s="550" t="n">
        <v>45077</v>
      </c>
      <c r="N357" t="n">
        <v>9988.24</v>
      </c>
      <c r="O357" t="inlineStr">
        <is>
          <t>Pago</t>
        </is>
      </c>
      <c r="Q357" t="inlineStr">
        <is>
          <t>ICMS 03-07/2022 - 60 PARCELAS - Nº 50071279-9</t>
        </is>
      </c>
      <c r="R357" t="inlineStr">
        <is>
          <t>05/2023</t>
        </is>
      </c>
    </row>
    <row r="358">
      <c r="A358" t="inlineStr">
        <is>
          <t>27570</t>
        </is>
      </c>
      <c r="B358" t="inlineStr">
        <is>
          <t>Arcos</t>
        </is>
      </c>
      <c r="C358" t="inlineStr">
        <is>
          <t>1 TABELIAO DE PROTESTO DE LETRAS E TITULOS DA COMARCA DA CAPITAL</t>
        </is>
      </c>
      <c r="D358" t="inlineStr">
        <is>
          <t>1 TABELIAO DE PROTESTO DE LETRAS E TITULOS DA COMARCA DA CAPITAL</t>
        </is>
      </c>
      <c r="F358" t="inlineStr">
        <is>
          <t>ENDIVIDAMENTO</t>
        </is>
      </c>
      <c r="G358" t="inlineStr">
        <is>
          <t xml:space="preserve"> ENDIVIDAMENTO</t>
        </is>
      </c>
      <c r="H358" t="n">
        <v>3046.95</v>
      </c>
      <c r="I358" t="inlineStr">
        <is>
          <t>False</t>
        </is>
      </c>
      <c r="J358" t="n">
        <v/>
      </c>
      <c r="K358" t="n">
        <v/>
      </c>
      <c r="L358" s="550" t="n">
        <v>45075</v>
      </c>
      <c r="M358" s="550" t="n">
        <v>45085</v>
      </c>
      <c r="N358" t="n">
        <v>3046.95</v>
      </c>
      <c r="O358" t="inlineStr">
        <is>
          <t>Pago</t>
        </is>
      </c>
      <c r="Q358" t="inlineStr">
        <is>
          <t>CANCELAMENTO DE PROCESSO - ICMS 06/2022</t>
        </is>
      </c>
      <c r="R358" t="inlineStr">
        <is>
          <t>06/2023</t>
        </is>
      </c>
    </row>
    <row r="359">
      <c r="A359" t="inlineStr">
        <is>
          <t>27530</t>
        </is>
      </c>
      <c r="B359" t="inlineStr">
        <is>
          <t>Arcos</t>
        </is>
      </c>
      <c r="C359" t="inlineStr">
        <is>
          <t>FABRICA DE BARES SERVICOS LTDA FB</t>
        </is>
      </c>
      <c r="D359" t="inlineStr">
        <is>
          <t>FABRICA MORUMBI</t>
        </is>
      </c>
      <c r="F359" t="inlineStr">
        <is>
          <t>ENDIVIDAMENTO</t>
        </is>
      </c>
      <c r="G359" t="inlineStr">
        <is>
          <t xml:space="preserve"> ENDIVIDAMENTO</t>
        </is>
      </c>
      <c r="H359" t="n">
        <v>2397.86</v>
      </c>
      <c r="I359" t="inlineStr">
        <is>
          <t>False</t>
        </is>
      </c>
      <c r="J359" t="n">
        <v/>
      </c>
      <c r="K359" t="n">
        <v/>
      </c>
      <c r="L359" s="550" t="n">
        <v>45092</v>
      </c>
      <c r="M359" s="550" t="n">
        <v>45111</v>
      </c>
      <c r="N359" t="n">
        <v>2397.86</v>
      </c>
      <c r="O359" t="inlineStr">
        <is>
          <t>Pago</t>
        </is>
      </c>
      <c r="Q359" t="inlineStr">
        <is>
          <t>ALIMENTAÇÃO DE FUNCIONARIO - REEMBOLSO CARTÃO BLACK 05/2023</t>
        </is>
      </c>
      <c r="R359" t="inlineStr">
        <is>
          <t>07/2023</t>
        </is>
      </c>
    </row>
    <row r="360">
      <c r="A360" t="inlineStr">
        <is>
          <t>27347</t>
        </is>
      </c>
      <c r="B360" t="inlineStr">
        <is>
          <t>Arcos</t>
        </is>
      </c>
      <c r="C360" t="inlineStr">
        <is>
          <t>ICMS</t>
        </is>
      </c>
      <c r="D360" t="inlineStr">
        <is>
          <t>ICMS</t>
        </is>
      </c>
      <c r="F360" t="inlineStr">
        <is>
          <t>ENDIVIDAMENTO</t>
        </is>
      </c>
      <c r="G360" t="inlineStr">
        <is>
          <t xml:space="preserve"> ENDIVIDAMENTO</t>
        </is>
      </c>
      <c r="H360" t="n">
        <v>10498.45</v>
      </c>
      <c r="I360" t="inlineStr">
        <is>
          <t>False</t>
        </is>
      </c>
      <c r="J360" t="n">
        <v/>
      </c>
      <c r="K360" t="n">
        <v/>
      </c>
      <c r="L360" s="550" t="n">
        <v>45200</v>
      </c>
      <c r="M360" s="550" t="n">
        <v>45230</v>
      </c>
      <c r="N360" t="n">
        <v>10498.45</v>
      </c>
      <c r="O360" t="inlineStr">
        <is>
          <t>Pago</t>
        </is>
      </c>
      <c r="Q360" t="inlineStr">
        <is>
          <t>ICMS 03-07/2022 - 60 PARCELAS - Nº 50071279-9</t>
        </is>
      </c>
      <c r="R360" t="inlineStr">
        <is>
          <t>10/2023</t>
        </is>
      </c>
    </row>
    <row r="361">
      <c r="A361" t="inlineStr">
        <is>
          <t>27330</t>
        </is>
      </c>
      <c r="B361" t="inlineStr">
        <is>
          <t>Arcos</t>
        </is>
      </c>
      <c r="C361" t="inlineStr">
        <is>
          <t>ANA PAULA COSTA</t>
        </is>
      </c>
      <c r="D361" t="inlineStr">
        <is>
          <t>ANA PAULA COSTA</t>
        </is>
      </c>
      <c r="F361" t="inlineStr">
        <is>
          <t>Endividamento</t>
        </is>
      </c>
      <c r="G361" t="inlineStr">
        <is>
          <t>Processo Judicial</t>
        </is>
      </c>
      <c r="H361" t="n">
        <v>2500</v>
      </c>
      <c r="I361" t="inlineStr">
        <is>
          <t>False</t>
        </is>
      </c>
      <c r="J361" t="n">
        <v/>
      </c>
      <c r="K361" t="n">
        <v/>
      </c>
      <c r="L361" s="550" t="n">
        <v>45230</v>
      </c>
      <c r="M361" s="550" t="n">
        <v>45238</v>
      </c>
      <c r="N361" t="n">
        <v>2500</v>
      </c>
      <c r="O361" t="inlineStr">
        <is>
          <t>Pago</t>
        </is>
      </c>
      <c r="Q361" t="inlineStr">
        <is>
          <t>ACOES TRABALHISTAS - PROCESSO 1000238-61.2023.5.02.0051 - ANA PAULA COSTA</t>
        </is>
      </c>
      <c r="R361" t="inlineStr">
        <is>
          <t>11/2023</t>
        </is>
      </c>
    </row>
    <row r="362">
      <c r="A362" t="inlineStr">
        <is>
          <t>27285</t>
        </is>
      </c>
      <c r="B362" t="inlineStr">
        <is>
          <t>Arcos</t>
        </is>
      </c>
      <c r="C362" t="inlineStr">
        <is>
          <t>CARMEM FERREIRA DE SOUSA</t>
        </is>
      </c>
      <c r="D362" t="inlineStr">
        <is>
          <t>CARMEM FERREIRA DE SOUSA</t>
        </is>
      </c>
      <c r="F362" t="inlineStr">
        <is>
          <t>Endividamento</t>
        </is>
      </c>
      <c r="G362" t="inlineStr">
        <is>
          <t>Processo Judicial</t>
        </is>
      </c>
      <c r="H362" t="n">
        <v>2000</v>
      </c>
      <c r="I362" t="inlineStr">
        <is>
          <t>False</t>
        </is>
      </c>
      <c r="J362" t="n">
        <v/>
      </c>
      <c r="K362" t="n">
        <v/>
      </c>
      <c r="L362" s="550" t="n">
        <v>45162</v>
      </c>
      <c r="M362" s="550" t="n">
        <v>45210</v>
      </c>
      <c r="N362" t="n">
        <v>2000</v>
      </c>
      <c r="O362" t="inlineStr">
        <is>
          <t>Pago</t>
        </is>
      </c>
      <c r="Q362" t="inlineStr">
        <is>
          <t>PROCESSO Nº 1000689-24.2023.5.02.0007 - CARMEM FERREIRA DE SOUSA</t>
        </is>
      </c>
      <c r="R362" t="inlineStr">
        <is>
          <t>10/2023</t>
        </is>
      </c>
    </row>
    <row r="363">
      <c r="A363" t="inlineStr">
        <is>
          <t>27251</t>
        </is>
      </c>
      <c r="B363" t="inlineStr">
        <is>
          <t>Arcos</t>
        </is>
      </c>
      <c r="C363" t="inlineStr">
        <is>
          <t xml:space="preserve">MINISTERIO DA FAZENDA </t>
        </is>
      </c>
      <c r="D363" t="inlineStr">
        <is>
          <t>MINISTERIO DA FAZENDA</t>
        </is>
      </c>
      <c r="F363" t="inlineStr">
        <is>
          <t>ENDIVIDAMENTO</t>
        </is>
      </c>
      <c r="G363" t="inlineStr">
        <is>
          <t xml:space="preserve"> ENDIVIDAMENTO</t>
        </is>
      </c>
      <c r="H363" t="n">
        <v>2488.96</v>
      </c>
      <c r="I363" t="inlineStr">
        <is>
          <t>False</t>
        </is>
      </c>
      <c r="J363" t="n">
        <v/>
      </c>
      <c r="K363" t="n">
        <v/>
      </c>
      <c r="L363" s="550" t="n">
        <v>44469</v>
      </c>
      <c r="M363" s="550" t="n">
        <v>45260</v>
      </c>
      <c r="N363" t="n">
        <v>2488.96</v>
      </c>
      <c r="O363" t="inlineStr">
        <is>
          <t>Pago</t>
        </is>
      </c>
      <c r="Q363" t="inlineStr">
        <is>
          <t>ENDIVIDAMENTO - IRPJ/CSLL/COFINS/PIS 2019/2020/2021 - 145X PROCESSO 004914681</t>
        </is>
      </c>
      <c r="R363" t="inlineStr">
        <is>
          <t>11/2023</t>
        </is>
      </c>
    </row>
    <row r="364">
      <c r="A364" t="inlineStr">
        <is>
          <t>27248</t>
        </is>
      </c>
      <c r="B364" t="inlineStr">
        <is>
          <t>Arcos</t>
        </is>
      </c>
      <c r="C364" t="inlineStr">
        <is>
          <t>ICMS</t>
        </is>
      </c>
      <c r="D364" t="inlineStr">
        <is>
          <t>ICMS</t>
        </is>
      </c>
      <c r="F364" t="inlineStr">
        <is>
          <t>ENDIVIDAMENTO</t>
        </is>
      </c>
      <c r="G364" t="inlineStr">
        <is>
          <t xml:space="preserve"> ENDIVIDAMENTO</t>
        </is>
      </c>
      <c r="H364" t="n">
        <v>9988.25</v>
      </c>
      <c r="I364" t="inlineStr">
        <is>
          <t>False</t>
        </is>
      </c>
      <c r="J364" t="n">
        <v/>
      </c>
      <c r="K364" t="n">
        <v/>
      </c>
      <c r="L364" s="550" t="n">
        <v>45261</v>
      </c>
      <c r="M364" s="550" t="n">
        <v>45290</v>
      </c>
      <c r="N364" t="n">
        <v>9988.25</v>
      </c>
      <c r="O364" t="inlineStr">
        <is>
          <t>Pago</t>
        </is>
      </c>
      <c r="Q364" t="inlineStr">
        <is>
          <t>ICMS 03-07/2022 - 60 PARCELAS - Nº 50071279-9</t>
        </is>
      </c>
      <c r="R364" t="inlineStr">
        <is>
          <t>12/2023</t>
        </is>
      </c>
    </row>
    <row r="365">
      <c r="A365" t="inlineStr">
        <is>
          <t>27242</t>
        </is>
      </c>
      <c r="B365" t="inlineStr">
        <is>
          <t>Arcos</t>
        </is>
      </c>
      <c r="C365" t="inlineStr">
        <is>
          <t xml:space="preserve">MINISTERIO DA FAZENDA </t>
        </is>
      </c>
      <c r="D365" t="inlineStr">
        <is>
          <t>MINISTERIO DA FAZENDA</t>
        </is>
      </c>
      <c r="E365" t="inlineStr">
        <is>
          <t>37/145</t>
        </is>
      </c>
      <c r="F365" t="inlineStr">
        <is>
          <t>Endividamento</t>
        </is>
      </c>
      <c r="G365" t="inlineStr">
        <is>
          <t>Endividamento Geral</t>
        </is>
      </c>
      <c r="H365" t="n">
        <v>5364.06</v>
      </c>
      <c r="I365" t="inlineStr">
        <is>
          <t>False</t>
        </is>
      </c>
      <c r="J365" t="n">
        <v/>
      </c>
      <c r="K365" t="n">
        <v/>
      </c>
      <c r="L365" s="550" t="n">
        <v>44469</v>
      </c>
      <c r="M365" s="550" t="n">
        <v>45687</v>
      </c>
      <c r="N365" t="n">
        <v>5364.06</v>
      </c>
      <c r="O365" t="inlineStr">
        <is>
          <t>Pago</t>
        </is>
      </c>
      <c r="P365" s="550" t="n">
        <v>45686</v>
      </c>
      <c r="Q365" t="inlineStr">
        <is>
          <t>ENDIVIDAMENTO - IRPJ/CSLL/COFINS/PIS 2019/2020/2021 - 145X PROCESSO 004914681</t>
        </is>
      </c>
      <c r="R365" t="inlineStr">
        <is>
          <t>01/2025</t>
        </is>
      </c>
      <c r="S365" t="inlineStr">
        <is>
          <t>01/2025</t>
        </is>
      </c>
    </row>
    <row r="366">
      <c r="A366" t="inlineStr">
        <is>
          <t>27241</t>
        </is>
      </c>
      <c r="B366" t="inlineStr">
        <is>
          <t>Arcos</t>
        </is>
      </c>
      <c r="C366" t="inlineStr">
        <is>
          <t>INSS</t>
        </is>
      </c>
      <c r="D366" t="inlineStr">
        <is>
          <t>INSS</t>
        </is>
      </c>
      <c r="E366" t="inlineStr">
        <is>
          <t>41/60</t>
        </is>
      </c>
      <c r="F366" t="inlineStr">
        <is>
          <t>Endividamento</t>
        </is>
      </c>
      <c r="G366" t="inlineStr">
        <is>
          <t>Endividamento Geral</t>
        </is>
      </c>
      <c r="H366" t="n">
        <v>11625.44</v>
      </c>
      <c r="I366" t="inlineStr">
        <is>
          <t>False</t>
        </is>
      </c>
      <c r="J366" t="n">
        <v/>
      </c>
      <c r="K366" t="n">
        <v/>
      </c>
      <c r="L366" s="550" t="n">
        <v>44469</v>
      </c>
      <c r="M366" s="550" t="n">
        <v>45687</v>
      </c>
      <c r="N366" t="n">
        <v>11625.44</v>
      </c>
      <c r="O366" t="inlineStr">
        <is>
          <t>Pago</t>
        </is>
      </c>
      <c r="P366" s="550" t="n">
        <v>45686</v>
      </c>
      <c r="Q366" t="inlineStr">
        <is>
          <t>ENDIVIDAMENTO - PARCELAMENTO INSS PERÍODO 02-07/2020 - 60X PROCESSO 004914771</t>
        </is>
      </c>
      <c r="R366" t="inlineStr">
        <is>
          <t>01/2025</t>
        </is>
      </c>
      <c r="S366" t="inlineStr">
        <is>
          <t>01/2025</t>
        </is>
      </c>
    </row>
    <row r="367">
      <c r="A367" t="inlineStr">
        <is>
          <t>27240</t>
        </is>
      </c>
      <c r="B367" t="inlineStr">
        <is>
          <t>Arcos</t>
        </is>
      </c>
      <c r="C367" t="inlineStr">
        <is>
          <t>INSS</t>
        </is>
      </c>
      <c r="D367" t="inlineStr">
        <is>
          <t>INSS</t>
        </is>
      </c>
      <c r="E367" t="inlineStr">
        <is>
          <t>42/60</t>
        </is>
      </c>
      <c r="F367" t="inlineStr">
        <is>
          <t>Endividamento</t>
        </is>
      </c>
      <c r="G367" t="inlineStr">
        <is>
          <t>Endividamento Geral</t>
        </is>
      </c>
      <c r="H367" t="n">
        <v>11710.98</v>
      </c>
      <c r="I367" t="inlineStr">
        <is>
          <t>False</t>
        </is>
      </c>
      <c r="J367" t="n">
        <v/>
      </c>
      <c r="K367" t="n">
        <v/>
      </c>
      <c r="L367" s="550" t="n">
        <v>44469</v>
      </c>
      <c r="M367" s="550" t="n">
        <v>45716</v>
      </c>
      <c r="N367" t="n">
        <v>11710.98</v>
      </c>
      <c r="O367" t="inlineStr">
        <is>
          <t>Pago</t>
        </is>
      </c>
      <c r="P367" s="550" t="n">
        <v>45714</v>
      </c>
      <c r="Q367" t="inlineStr">
        <is>
          <t>ENDIVIDAMENTO - PARCELAMENTO INSS PERÍODO 02-07/2020 - 60X PROCESSO 004914771</t>
        </is>
      </c>
      <c r="R367" t="inlineStr">
        <is>
          <t>02/2025</t>
        </is>
      </c>
      <c r="S367" t="inlineStr">
        <is>
          <t>02/2025</t>
        </is>
      </c>
    </row>
    <row r="368">
      <c r="A368" t="inlineStr">
        <is>
          <t>27238</t>
        </is>
      </c>
      <c r="B368" t="inlineStr">
        <is>
          <t>Arcos</t>
        </is>
      </c>
      <c r="C368" t="inlineStr">
        <is>
          <t>INSS</t>
        </is>
      </c>
      <c r="D368" t="inlineStr">
        <is>
          <t>INSS</t>
        </is>
      </c>
      <c r="E368" t="inlineStr">
        <is>
          <t>43/60</t>
        </is>
      </c>
      <c r="F368" t="inlineStr">
        <is>
          <t>Endividamento</t>
        </is>
      </c>
      <c r="G368" t="inlineStr">
        <is>
          <t>Endividamento Geral</t>
        </is>
      </c>
      <c r="H368" t="n">
        <v>11794.82</v>
      </c>
      <c r="I368" t="inlineStr">
        <is>
          <t>False</t>
        </is>
      </c>
      <c r="J368" t="n">
        <v/>
      </c>
      <c r="K368" t="n">
        <v/>
      </c>
      <c r="L368" s="550" t="n">
        <v>44469</v>
      </c>
      <c r="M368" s="550" t="n">
        <v>45744</v>
      </c>
      <c r="N368" t="n">
        <v>11794.82</v>
      </c>
      <c r="O368" t="inlineStr">
        <is>
          <t>Pago</t>
        </is>
      </c>
      <c r="P368" s="550" t="n">
        <v>45742</v>
      </c>
      <c r="Q368" t="inlineStr">
        <is>
          <t>ENDIVIDAMENTO - PARCELAMENTO INSS PERÍODO 02-07/2020 - 60X PROCESSO 004914771</t>
        </is>
      </c>
      <c r="R368" t="inlineStr">
        <is>
          <t>03/2025</t>
        </is>
      </c>
      <c r="S368" t="inlineStr">
        <is>
          <t>03/2025</t>
        </is>
      </c>
    </row>
    <row r="369">
      <c r="A369" t="inlineStr">
        <is>
          <t>27235</t>
        </is>
      </c>
      <c r="B369" t="inlineStr">
        <is>
          <t>Arcos</t>
        </is>
      </c>
      <c r="C369" t="inlineStr">
        <is>
          <t xml:space="preserve">MINISTERIO DA FAZENDA </t>
        </is>
      </c>
      <c r="D369" t="inlineStr">
        <is>
          <t>MINISTERIO DA FAZENDA</t>
        </is>
      </c>
      <c r="E369" t="inlineStr">
        <is>
          <t>44/145</t>
        </is>
      </c>
      <c r="F369" t="inlineStr">
        <is>
          <t>Endividamento</t>
        </is>
      </c>
      <c r="G369" t="inlineStr">
        <is>
          <t>Endividamento Geral</t>
        </is>
      </c>
      <c r="H369" t="n">
        <v>3907.67</v>
      </c>
      <c r="I369" t="inlineStr">
        <is>
          <t>False</t>
        </is>
      </c>
      <c r="J369" t="n">
        <v/>
      </c>
      <c r="K369" t="n">
        <v/>
      </c>
      <c r="L369" s="550" t="n">
        <v>44469</v>
      </c>
      <c r="M369" s="550" t="n">
        <v>45897</v>
      </c>
      <c r="N369" t="n">
        <v>5658.7</v>
      </c>
      <c r="O369" t="inlineStr">
        <is>
          <t>Pago</t>
        </is>
      </c>
      <c r="P369" s="550" t="n">
        <v>45896</v>
      </c>
      <c r="Q369" t="inlineStr">
        <is>
          <t>ENDIVIDAMENTO - IRPJ/CSLL/COFINS/PIS 2019/2020/2021 - 145X PROCESSO 004914681</t>
        </is>
      </c>
      <c r="R369" t="inlineStr">
        <is>
          <t>08/2025</t>
        </is>
      </c>
      <c r="S369" t="inlineStr">
        <is>
          <t>08/2025</t>
        </is>
      </c>
    </row>
    <row r="370">
      <c r="A370" t="inlineStr">
        <is>
          <t>27234</t>
        </is>
      </c>
      <c r="B370" t="inlineStr">
        <is>
          <t>Arcos</t>
        </is>
      </c>
      <c r="C370" t="inlineStr">
        <is>
          <t>INSS</t>
        </is>
      </c>
      <c r="D370" t="inlineStr">
        <is>
          <t>INSS</t>
        </is>
      </c>
      <c r="E370" t="inlineStr">
        <is>
          <t>50/60</t>
        </is>
      </c>
      <c r="F370" t="inlineStr">
        <is>
          <t>Endividamento</t>
        </is>
      </c>
      <c r="G370" t="inlineStr">
        <is>
          <t>Endividamento Geral</t>
        </is>
      </c>
      <c r="H370" t="n">
        <v>8469.030000000001</v>
      </c>
      <c r="I370" t="inlineStr">
        <is>
          <t>False</t>
        </is>
      </c>
      <c r="J370" t="n">
        <v/>
      </c>
      <c r="K370" t="n">
        <v/>
      </c>
      <c r="L370" s="550" t="n">
        <v>44469</v>
      </c>
      <c r="M370" s="550" t="n">
        <v>45958</v>
      </c>
      <c r="N370" t="n">
        <v>12465.57</v>
      </c>
      <c r="O370" t="inlineStr">
        <is>
          <t>Pago</t>
        </is>
      </c>
      <c r="P370" s="550" t="n">
        <v>45957</v>
      </c>
      <c r="Q370" t="inlineStr">
        <is>
          <t>ENDIVIDAMENTO - PARCELAMENTO INSS PERÍODO 02-07/2020 - 60X PROCESSO 004914771</t>
        </is>
      </c>
      <c r="R370" t="inlineStr">
        <is>
          <t>10/2025</t>
        </is>
      </c>
      <c r="S370" t="inlineStr">
        <is>
          <t>10/2025</t>
        </is>
      </c>
    </row>
    <row r="371">
      <c r="A371" t="inlineStr">
        <is>
          <t>27233</t>
        </is>
      </c>
      <c r="B371" t="inlineStr">
        <is>
          <t>Arcos</t>
        </is>
      </c>
      <c r="C371" t="inlineStr">
        <is>
          <t xml:space="preserve">MINISTERIO DA FAZENDA </t>
        </is>
      </c>
      <c r="D371" t="inlineStr">
        <is>
          <t>MINISTERIO DA FAZENDA</t>
        </is>
      </c>
      <c r="E371" t="inlineStr">
        <is>
          <t>77/145</t>
        </is>
      </c>
      <c r="F371" t="inlineStr">
        <is>
          <t>Endividamento</t>
        </is>
      </c>
      <c r="G371" t="inlineStr">
        <is>
          <t>Endividamento Geral</t>
        </is>
      </c>
      <c r="H371" t="n">
        <v>3907.67</v>
      </c>
      <c r="I371" t="inlineStr">
        <is>
          <t>False</t>
        </is>
      </c>
      <c r="J371" t="n">
        <v/>
      </c>
      <c r="K371" t="n">
        <v/>
      </c>
      <c r="L371" s="550" t="n">
        <v>44469</v>
      </c>
      <c r="M371" s="550" t="n">
        <v>46901</v>
      </c>
      <c r="N371" t="n">
        <v>3907.67</v>
      </c>
      <c r="O371" t="inlineStr">
        <is>
          <t>Pendente</t>
        </is>
      </c>
      <c r="Q371" t="inlineStr">
        <is>
          <t>ENDIVIDAMENTO - IRPJ/CSLL/COFINS/PIS 2019/2020/2021 - 145X PROCESSO 004914681</t>
        </is>
      </c>
      <c r="R371" t="inlineStr">
        <is>
          <t>05/2028</t>
        </is>
      </c>
    </row>
    <row r="372">
      <c r="A372" t="inlineStr">
        <is>
          <t>27232</t>
        </is>
      </c>
      <c r="B372" t="inlineStr">
        <is>
          <t>Arcos</t>
        </is>
      </c>
      <c r="C372" t="inlineStr">
        <is>
          <t xml:space="preserve">MINISTERIO DA FAZENDA </t>
        </is>
      </c>
      <c r="D372" t="inlineStr">
        <is>
          <t>MINISTERIO DA FAZENDA</t>
        </is>
      </c>
      <c r="E372" t="inlineStr">
        <is>
          <t>82/145</t>
        </is>
      </c>
      <c r="F372" t="inlineStr">
        <is>
          <t>Endividamento</t>
        </is>
      </c>
      <c r="G372" t="inlineStr">
        <is>
          <t>Endividamento Geral</t>
        </is>
      </c>
      <c r="H372" t="n">
        <v>3907.67</v>
      </c>
      <c r="I372" t="inlineStr">
        <is>
          <t>False</t>
        </is>
      </c>
      <c r="J372" t="n">
        <v/>
      </c>
      <c r="K372" t="n">
        <v/>
      </c>
      <c r="L372" s="550" t="n">
        <v>44469</v>
      </c>
      <c r="M372" s="550" t="n">
        <v>47054</v>
      </c>
      <c r="N372" t="n">
        <v>3907.67</v>
      </c>
      <c r="O372" t="inlineStr">
        <is>
          <t>Pendente</t>
        </is>
      </c>
      <c r="Q372" t="inlineStr">
        <is>
          <t>ENDIVIDAMENTO - IRPJ/CSLL/COFINS/PIS 2019/2020/2021 - 145X PROCESSO 004914681</t>
        </is>
      </c>
      <c r="R372" t="inlineStr">
        <is>
          <t>10/2028</t>
        </is>
      </c>
    </row>
    <row r="373">
      <c r="A373" t="inlineStr">
        <is>
          <t>27231</t>
        </is>
      </c>
      <c r="B373" t="inlineStr">
        <is>
          <t>Arcos</t>
        </is>
      </c>
      <c r="C373" t="inlineStr">
        <is>
          <t xml:space="preserve">MINISTERIO DA FAZENDA </t>
        </is>
      </c>
      <c r="D373" t="inlineStr">
        <is>
          <t>MINISTERIO DA FAZENDA</t>
        </is>
      </c>
      <c r="E373" t="inlineStr">
        <is>
          <t>95/145</t>
        </is>
      </c>
      <c r="F373" t="inlineStr">
        <is>
          <t>Endividamento</t>
        </is>
      </c>
      <c r="G373" t="inlineStr">
        <is>
          <t>Endividamento Geral</t>
        </is>
      </c>
      <c r="H373" t="n">
        <v>3907.67</v>
      </c>
      <c r="I373" t="inlineStr">
        <is>
          <t>False</t>
        </is>
      </c>
      <c r="J373" t="n">
        <v/>
      </c>
      <c r="K373" t="n">
        <v/>
      </c>
      <c r="L373" s="550" t="n">
        <v>44469</v>
      </c>
      <c r="M373" s="550" t="n">
        <v>47450</v>
      </c>
      <c r="N373" t="n">
        <v>3907.67</v>
      </c>
      <c r="O373" t="inlineStr">
        <is>
          <t>Pendente</t>
        </is>
      </c>
      <c r="Q373" t="inlineStr">
        <is>
          <t>ENDIVIDAMENTO - IRPJ/CSLL/COFINS/PIS 2019/2020/2021 - 145X PROCESSO 004914681</t>
        </is>
      </c>
      <c r="R373" t="inlineStr">
        <is>
          <t>11/2029</t>
        </is>
      </c>
    </row>
    <row r="374">
      <c r="A374" t="inlineStr">
        <is>
          <t>27230</t>
        </is>
      </c>
      <c r="B374" t="inlineStr">
        <is>
          <t>Arcos</t>
        </is>
      </c>
      <c r="C374" t="inlineStr">
        <is>
          <t xml:space="preserve">MINISTERIO DA FAZENDA </t>
        </is>
      </c>
      <c r="D374" t="inlineStr">
        <is>
          <t>MINISTERIO DA FAZENDA</t>
        </is>
      </c>
      <c r="E374" t="inlineStr">
        <is>
          <t>96/145</t>
        </is>
      </c>
      <c r="F374" t="inlineStr">
        <is>
          <t>Endividamento</t>
        </is>
      </c>
      <c r="G374" t="inlineStr">
        <is>
          <t>Endividamento Geral</t>
        </is>
      </c>
      <c r="H374" t="n">
        <v>3907.67</v>
      </c>
      <c r="I374" t="inlineStr">
        <is>
          <t>False</t>
        </is>
      </c>
      <c r="J374" t="n">
        <v/>
      </c>
      <c r="K374" t="n">
        <v/>
      </c>
      <c r="L374" s="550" t="n">
        <v>44469</v>
      </c>
      <c r="M374" s="550" t="n">
        <v>47480</v>
      </c>
      <c r="N374" t="n">
        <v>3907.67</v>
      </c>
      <c r="O374" t="inlineStr">
        <is>
          <t>Pendente</t>
        </is>
      </c>
      <c r="Q374" t="inlineStr">
        <is>
          <t>ENDIVIDAMENTO - IRPJ/CSLL/COFINS/PIS 2019/2020/2021 - 145X PROCESSO 004914681</t>
        </is>
      </c>
      <c r="R374" t="inlineStr">
        <is>
          <t>12/2029</t>
        </is>
      </c>
    </row>
    <row r="375">
      <c r="A375" t="inlineStr">
        <is>
          <t>27223</t>
        </is>
      </c>
      <c r="B375" t="inlineStr">
        <is>
          <t>Arcos</t>
        </is>
      </c>
      <c r="C375" t="inlineStr">
        <is>
          <t xml:space="preserve">MINISTERIO DA FAZENDA </t>
        </is>
      </c>
      <c r="D375" t="inlineStr">
        <is>
          <t>MINISTERIO DA FAZENDA</t>
        </is>
      </c>
      <c r="E375" t="inlineStr">
        <is>
          <t>109/145</t>
        </is>
      </c>
      <c r="F375" t="inlineStr">
        <is>
          <t>Endividamento</t>
        </is>
      </c>
      <c r="G375" t="inlineStr">
        <is>
          <t>Endividamento Geral</t>
        </is>
      </c>
      <c r="H375" t="n">
        <v>3907.67</v>
      </c>
      <c r="I375" t="inlineStr">
        <is>
          <t>False</t>
        </is>
      </c>
      <c r="J375" t="n">
        <v/>
      </c>
      <c r="K375" t="n">
        <v/>
      </c>
      <c r="L375" s="550" t="n">
        <v>44469</v>
      </c>
      <c r="M375" s="550" t="n">
        <v>47876</v>
      </c>
      <c r="N375" t="n">
        <v>3907.67</v>
      </c>
      <c r="O375" t="inlineStr">
        <is>
          <t>Pendente</t>
        </is>
      </c>
      <c r="Q375" t="inlineStr">
        <is>
          <t>ENDIVIDAMENTO - IRPJ/CSLL/COFINS/PIS 2019/2020/2021 - 145X PROCESSO 004914681</t>
        </is>
      </c>
      <c r="R375" t="inlineStr">
        <is>
          <t>01/2031</t>
        </is>
      </c>
    </row>
    <row r="376">
      <c r="A376" t="inlineStr">
        <is>
          <t>27222</t>
        </is>
      </c>
      <c r="B376" t="inlineStr">
        <is>
          <t>Arcos</t>
        </is>
      </c>
      <c r="C376" t="inlineStr">
        <is>
          <t xml:space="preserve">MINISTERIO DA FAZENDA </t>
        </is>
      </c>
      <c r="D376" t="inlineStr">
        <is>
          <t>MINISTERIO DA FAZENDA</t>
        </is>
      </c>
      <c r="E376" t="inlineStr">
        <is>
          <t>125/145</t>
        </is>
      </c>
      <c r="F376" t="inlineStr">
        <is>
          <t>Endividamento</t>
        </is>
      </c>
      <c r="G376" t="inlineStr">
        <is>
          <t>Endividamento Geral</t>
        </is>
      </c>
      <c r="H376" t="n">
        <v>3907.67</v>
      </c>
      <c r="I376" t="inlineStr">
        <is>
          <t>False</t>
        </is>
      </c>
      <c r="J376" t="n">
        <v/>
      </c>
      <c r="K376" t="n">
        <v/>
      </c>
      <c r="L376" s="550" t="n">
        <v>44469</v>
      </c>
      <c r="M376" s="550" t="n">
        <v>48362</v>
      </c>
      <c r="N376" t="n">
        <v>3907.67</v>
      </c>
      <c r="O376" t="inlineStr">
        <is>
          <t>Pendente</t>
        </is>
      </c>
      <c r="Q376" t="inlineStr">
        <is>
          <t>ENDIVIDAMENTO - IRPJ/CSLL/COFINS/PIS 2019/2020/2021 - 145X PROCESSO 004914681</t>
        </is>
      </c>
      <c r="R376" t="inlineStr">
        <is>
          <t>05/2032</t>
        </is>
      </c>
    </row>
    <row r="377">
      <c r="A377" t="inlineStr">
        <is>
          <t>27221</t>
        </is>
      </c>
      <c r="B377" t="inlineStr">
        <is>
          <t>Arcos</t>
        </is>
      </c>
      <c r="C377" t="inlineStr">
        <is>
          <t xml:space="preserve">MINISTERIO DA FAZENDA </t>
        </is>
      </c>
      <c r="D377" t="inlineStr">
        <is>
          <t>MINISTERIO DA FAZENDA</t>
        </is>
      </c>
      <c r="E377" t="inlineStr">
        <is>
          <t>104/145</t>
        </is>
      </c>
      <c r="F377" t="inlineStr">
        <is>
          <t>Endividamento</t>
        </is>
      </c>
      <c r="G377" t="inlineStr">
        <is>
          <t>Endividamento Geral</t>
        </is>
      </c>
      <c r="H377" t="n">
        <v>3907.67</v>
      </c>
      <c r="I377" t="inlineStr">
        <is>
          <t>False</t>
        </is>
      </c>
      <c r="J377" t="n">
        <v/>
      </c>
      <c r="K377" t="n">
        <v/>
      </c>
      <c r="L377" s="550" t="n">
        <v>44469</v>
      </c>
      <c r="M377" s="550" t="n">
        <v>47723</v>
      </c>
      <c r="N377" t="n">
        <v>3907.67</v>
      </c>
      <c r="O377" t="inlineStr">
        <is>
          <t>Pendente</t>
        </is>
      </c>
      <c r="Q377" t="inlineStr">
        <is>
          <t>ENDIVIDAMENTO - IRPJ/CSLL/COFINS/PIS 2019/2020/2021 - 145X PROCESSO 004914681</t>
        </is>
      </c>
      <c r="R377" t="inlineStr">
        <is>
          <t>08/2030</t>
        </is>
      </c>
    </row>
    <row r="378">
      <c r="A378" t="inlineStr">
        <is>
          <t>27220</t>
        </is>
      </c>
      <c r="B378" t="inlineStr">
        <is>
          <t>Arcos</t>
        </is>
      </c>
      <c r="C378" t="inlineStr">
        <is>
          <t xml:space="preserve">MINISTERIO DA FAZENDA </t>
        </is>
      </c>
      <c r="D378" t="inlineStr">
        <is>
          <t>MINISTERIO DA FAZENDA</t>
        </is>
      </c>
      <c r="E378" t="inlineStr">
        <is>
          <t>115/145</t>
        </is>
      </c>
      <c r="F378" t="inlineStr">
        <is>
          <t>Endividamento</t>
        </is>
      </c>
      <c r="G378" t="inlineStr">
        <is>
          <t>Endividamento Geral</t>
        </is>
      </c>
      <c r="H378" t="n">
        <v>3907.67</v>
      </c>
      <c r="I378" t="inlineStr">
        <is>
          <t>False</t>
        </is>
      </c>
      <c r="J378" t="n">
        <v/>
      </c>
      <c r="K378" t="n">
        <v/>
      </c>
      <c r="L378" s="550" t="n">
        <v>44469</v>
      </c>
      <c r="M378" s="550" t="n">
        <v>48057</v>
      </c>
      <c r="N378" t="n">
        <v>3907.67</v>
      </c>
      <c r="O378" t="inlineStr">
        <is>
          <t>Pendente</t>
        </is>
      </c>
      <c r="Q378" t="inlineStr">
        <is>
          <t>ENDIVIDAMENTO - IRPJ/CSLL/COFINS/PIS 2019/2020/2021 - 145X PROCESSO 004914681</t>
        </is>
      </c>
      <c r="R378" t="inlineStr">
        <is>
          <t>07/2031</t>
        </is>
      </c>
    </row>
    <row r="379">
      <c r="A379" t="inlineStr">
        <is>
          <t>27219</t>
        </is>
      </c>
      <c r="B379" t="inlineStr">
        <is>
          <t>Arcos</t>
        </is>
      </c>
      <c r="C379" t="inlineStr">
        <is>
          <t xml:space="preserve">MINISTERIO DA FAZENDA </t>
        </is>
      </c>
      <c r="D379" t="inlineStr">
        <is>
          <t>MINISTERIO DA FAZENDA</t>
        </is>
      </c>
      <c r="E379" t="inlineStr">
        <is>
          <t>121/145</t>
        </is>
      </c>
      <c r="F379" t="inlineStr">
        <is>
          <t>Endividamento</t>
        </is>
      </c>
      <c r="G379" t="inlineStr">
        <is>
          <t>Endividamento Geral</t>
        </is>
      </c>
      <c r="H379" t="n">
        <v>3907.67</v>
      </c>
      <c r="I379" t="inlineStr">
        <is>
          <t>False</t>
        </is>
      </c>
      <c r="J379" t="n">
        <v/>
      </c>
      <c r="K379" t="n">
        <v/>
      </c>
      <c r="L379" s="550" t="n">
        <v>44469</v>
      </c>
      <c r="M379" s="550" t="n">
        <v>48241</v>
      </c>
      <c r="N379" t="n">
        <v>3907.67</v>
      </c>
      <c r="O379" t="inlineStr">
        <is>
          <t>Pendente</t>
        </is>
      </c>
      <c r="Q379" t="inlineStr">
        <is>
          <t>ENDIVIDAMENTO - IRPJ/CSLL/COFINS/PIS 2019/2020/2021 - 145X PROCESSO 004914681</t>
        </is>
      </c>
      <c r="R379" t="inlineStr">
        <is>
          <t>01/2032</t>
        </is>
      </c>
    </row>
    <row r="380">
      <c r="A380" t="inlineStr">
        <is>
          <t>27218</t>
        </is>
      </c>
      <c r="B380" t="inlineStr">
        <is>
          <t>Arcos</t>
        </is>
      </c>
      <c r="C380" t="inlineStr">
        <is>
          <t>INSS</t>
        </is>
      </c>
      <c r="D380" t="inlineStr">
        <is>
          <t>INSS</t>
        </is>
      </c>
      <c r="F380" t="inlineStr">
        <is>
          <t>ENDIVIDAMENTO</t>
        </is>
      </c>
      <c r="G380" t="inlineStr">
        <is>
          <t xml:space="preserve"> ENDIVIDAMENTO</t>
        </is>
      </c>
      <c r="H380" t="n">
        <v>1117.07</v>
      </c>
      <c r="I380" t="inlineStr">
        <is>
          <t>False</t>
        </is>
      </c>
      <c r="J380" t="n">
        <v/>
      </c>
      <c r="K380" t="n">
        <v/>
      </c>
      <c r="L380" s="550" t="n">
        <v>44469</v>
      </c>
      <c r="M380" s="550" t="n">
        <v>45077</v>
      </c>
      <c r="N380" t="n">
        <v>1117.07</v>
      </c>
      <c r="O380" t="inlineStr">
        <is>
          <t>Pago</t>
        </is>
      </c>
      <c r="Q380" t="inlineStr">
        <is>
          <t>ENDIVIDAMENTO - PARCELAMENTO INSS PERÍODO 02-07/2020 - 60X PROCESSO 004914771</t>
        </is>
      </c>
      <c r="R380" t="inlineStr">
        <is>
          <t>05/2023</t>
        </is>
      </c>
    </row>
    <row r="381">
      <c r="A381" t="inlineStr">
        <is>
          <t>27217</t>
        </is>
      </c>
      <c r="B381" t="inlineStr">
        <is>
          <t>Arcos</t>
        </is>
      </c>
      <c r="C381" t="inlineStr">
        <is>
          <t xml:space="preserve">MINISTERIO DA FAZENDA </t>
        </is>
      </c>
      <c r="D381" t="inlineStr">
        <is>
          <t>MINISTERIO DA FAZENDA</t>
        </is>
      </c>
      <c r="E381" t="inlineStr">
        <is>
          <t>124/145</t>
        </is>
      </c>
      <c r="F381" t="inlineStr">
        <is>
          <t>Endividamento</t>
        </is>
      </c>
      <c r="G381" t="inlineStr">
        <is>
          <t>Endividamento Geral</t>
        </is>
      </c>
      <c r="H381" t="n">
        <v>3907.67</v>
      </c>
      <c r="I381" t="inlineStr">
        <is>
          <t>False</t>
        </is>
      </c>
      <c r="J381" t="n">
        <v/>
      </c>
      <c r="K381" t="n">
        <v/>
      </c>
      <c r="L381" s="550" t="n">
        <v>44469</v>
      </c>
      <c r="M381" s="550" t="n">
        <v>48332</v>
      </c>
      <c r="N381" t="n">
        <v>3907.67</v>
      </c>
      <c r="O381" t="inlineStr">
        <is>
          <t>Pendente</t>
        </is>
      </c>
      <c r="Q381" t="inlineStr">
        <is>
          <t>ENDIVIDAMENTO - IRPJ/CSLL/COFINS/PIS 2019/2020/2021 - 145X PROCESSO 004914681</t>
        </is>
      </c>
      <c r="R381" t="inlineStr">
        <is>
          <t>04/2032</t>
        </is>
      </c>
    </row>
    <row r="382">
      <c r="A382" t="inlineStr">
        <is>
          <t>27216</t>
        </is>
      </c>
      <c r="B382" t="inlineStr">
        <is>
          <t>Arcos</t>
        </is>
      </c>
      <c r="C382" t="inlineStr">
        <is>
          <t xml:space="preserve">MINISTERIO DA FAZENDA </t>
        </is>
      </c>
      <c r="D382" t="inlineStr">
        <is>
          <t>MINISTERIO DA FAZENDA</t>
        </is>
      </c>
      <c r="E382" t="inlineStr">
        <is>
          <t>100/145</t>
        </is>
      </c>
      <c r="F382" t="inlineStr">
        <is>
          <t>Endividamento</t>
        </is>
      </c>
      <c r="G382" t="inlineStr">
        <is>
          <t>Endividamento Geral</t>
        </is>
      </c>
      <c r="H382" t="n">
        <v>3907.67</v>
      </c>
      <c r="I382" t="inlineStr">
        <is>
          <t>False</t>
        </is>
      </c>
      <c r="J382" t="n">
        <v/>
      </c>
      <c r="K382" t="n">
        <v/>
      </c>
      <c r="L382" s="550" t="n">
        <v>44469</v>
      </c>
      <c r="M382" s="550" t="n">
        <v>47601</v>
      </c>
      <c r="N382" t="n">
        <v>3907.67</v>
      </c>
      <c r="O382" t="inlineStr">
        <is>
          <t>Pendente</t>
        </is>
      </c>
      <c r="Q382" t="inlineStr">
        <is>
          <t>ENDIVIDAMENTO - IRPJ/CSLL/COFINS/PIS 2019/2020/2021 - 145X PROCESSO 004914681</t>
        </is>
      </c>
      <c r="R382" t="inlineStr">
        <is>
          <t>04/2030</t>
        </is>
      </c>
    </row>
    <row r="383">
      <c r="A383" t="inlineStr">
        <is>
          <t>27215</t>
        </is>
      </c>
      <c r="B383" t="inlineStr">
        <is>
          <t>Arcos</t>
        </is>
      </c>
      <c r="C383" t="inlineStr">
        <is>
          <t xml:space="preserve">MINISTERIO DA FAZENDA </t>
        </is>
      </c>
      <c r="D383" t="inlineStr">
        <is>
          <t>MINISTERIO DA FAZENDA</t>
        </is>
      </c>
      <c r="E383" t="inlineStr">
        <is>
          <t>138/145</t>
        </is>
      </c>
      <c r="F383" t="inlineStr">
        <is>
          <t>Endividamento</t>
        </is>
      </c>
      <c r="G383" t="inlineStr">
        <is>
          <t>Endividamento Geral</t>
        </is>
      </c>
      <c r="H383" t="n">
        <v>3907.67</v>
      </c>
      <c r="I383" t="inlineStr">
        <is>
          <t>False</t>
        </is>
      </c>
      <c r="J383" t="n">
        <v/>
      </c>
      <c r="K383" t="n">
        <v/>
      </c>
      <c r="L383" s="550" t="n">
        <v>44469</v>
      </c>
      <c r="M383" s="550" t="n">
        <v>48638</v>
      </c>
      <c r="N383" t="n">
        <v>3907.67</v>
      </c>
      <c r="O383" t="inlineStr">
        <is>
          <t>Pendente</t>
        </is>
      </c>
      <c r="Q383" t="inlineStr">
        <is>
          <t>ENDIVIDAMENTO - IRPJ/CSLL/COFINS/PIS 2019/2020/2021 - 145X PROCESSO 004914681</t>
        </is>
      </c>
      <c r="R383" t="inlineStr">
        <is>
          <t>02/2033</t>
        </is>
      </c>
    </row>
    <row r="384">
      <c r="A384" t="inlineStr">
        <is>
          <t>27179</t>
        </is>
      </c>
      <c r="B384" t="inlineStr">
        <is>
          <t>Arcos</t>
        </is>
      </c>
      <c r="C384" t="inlineStr">
        <is>
          <t>JOSE ARAUJO AMORIM</t>
        </is>
      </c>
      <c r="D384" t="inlineStr">
        <is>
          <t>JOSE ARAUJO AMORIM</t>
        </is>
      </c>
      <c r="F384" t="inlineStr">
        <is>
          <t>Endividamento</t>
        </is>
      </c>
      <c r="G384" t="inlineStr">
        <is>
          <t>Processo Judicial</t>
        </is>
      </c>
      <c r="H384" t="n">
        <v>2000</v>
      </c>
      <c r="I384" t="inlineStr">
        <is>
          <t>False</t>
        </is>
      </c>
      <c r="J384" t="n">
        <v/>
      </c>
      <c r="K384" t="n">
        <v/>
      </c>
      <c r="L384" s="550" t="n">
        <v>45061</v>
      </c>
      <c r="M384" s="550" t="n">
        <v>45075</v>
      </c>
      <c r="N384" t="n">
        <v>2000</v>
      </c>
      <c r="O384" t="inlineStr">
        <is>
          <t>Pago</t>
        </is>
      </c>
      <c r="Q384" t="inlineStr">
        <is>
          <t>PROCESSO Nº 1000275-89.2023.5.02.0083 - JOSE ARAUJO AMORIM X ARCOS</t>
        </is>
      </c>
      <c r="R384" t="inlineStr">
        <is>
          <t>05/2023</t>
        </is>
      </c>
    </row>
    <row r="385">
      <c r="A385" t="inlineStr">
        <is>
          <t>26890</t>
        </is>
      </c>
      <c r="B385" t="inlineStr">
        <is>
          <t>Arcos</t>
        </is>
      </c>
      <c r="C385" t="inlineStr">
        <is>
          <t>PREFEITURA DE SÃO PAULO</t>
        </is>
      </c>
      <c r="D385" t="inlineStr">
        <is>
          <t>PREFEITURA DE SÃO PAULO</t>
        </is>
      </c>
      <c r="F385" t="inlineStr">
        <is>
          <t>ENDIVIDAMENTO</t>
        </is>
      </c>
      <c r="G385" t="inlineStr">
        <is>
          <t xml:space="preserve"> ENDIVIDAMENTO</t>
        </is>
      </c>
      <c r="H385" t="n">
        <v>268.06</v>
      </c>
      <c r="I385" t="inlineStr">
        <is>
          <t>False</t>
        </is>
      </c>
      <c r="J385" t="n">
        <v/>
      </c>
      <c r="K385" t="n">
        <v/>
      </c>
      <c r="L385" s="550" t="n">
        <v>45104</v>
      </c>
      <c r="M385" s="550" t="n">
        <v>45107</v>
      </c>
      <c r="N385" t="n">
        <v>268.06</v>
      </c>
      <c r="O385" t="inlineStr">
        <is>
          <t>Pago</t>
        </is>
      </c>
      <c r="Q385" t="inlineStr">
        <is>
          <t>TFE 06/2022</t>
        </is>
      </c>
      <c r="R385" t="inlineStr">
        <is>
          <t>06/2023</t>
        </is>
      </c>
    </row>
    <row r="386">
      <c r="A386" t="inlineStr">
        <is>
          <t>26875</t>
        </is>
      </c>
      <c r="B386" t="inlineStr">
        <is>
          <t>Arcos</t>
        </is>
      </c>
      <c r="C386" t="inlineStr">
        <is>
          <t>SABRINA MARIA MARCELINO</t>
        </is>
      </c>
      <c r="D386" t="inlineStr">
        <is>
          <t>SABRINA MARIA MARCELINO</t>
        </is>
      </c>
      <c r="F386" t="inlineStr">
        <is>
          <t>Endividamento</t>
        </is>
      </c>
      <c r="G386" t="inlineStr">
        <is>
          <t>Empréstimos Gerais</t>
        </is>
      </c>
      <c r="H386" t="n">
        <v>2334.06</v>
      </c>
      <c r="I386" t="inlineStr">
        <is>
          <t>False</t>
        </is>
      </c>
      <c r="J386" t="n">
        <v/>
      </c>
      <c r="K386" t="n">
        <v/>
      </c>
      <c r="L386" s="550" t="n">
        <v>45117</v>
      </c>
      <c r="M386" s="550" t="n">
        <v>45117</v>
      </c>
      <c r="N386" t="n">
        <v>2334.06</v>
      </c>
      <c r="O386" t="inlineStr">
        <is>
          <t>Pago</t>
        </is>
      </c>
      <c r="Q386" t="inlineStr">
        <is>
          <t>ANTECIPAÇÃO DE SALARIO, QUE SERA DESCONTADO EM 4 PARCELAS.</t>
        </is>
      </c>
      <c r="R386" t="inlineStr">
        <is>
          <t>07/2023</t>
        </is>
      </c>
    </row>
    <row r="387">
      <c r="A387" t="inlineStr">
        <is>
          <t>26838</t>
        </is>
      </c>
      <c r="B387" t="inlineStr">
        <is>
          <t>Arcos</t>
        </is>
      </c>
      <c r="C387" t="inlineStr">
        <is>
          <t>LUIZ HENRIQUE DAMASCENO DE OLIVEIRA</t>
        </is>
      </c>
      <c r="D387" t="inlineStr">
        <is>
          <t>LUIZ HENRIQUE DAMASCENO DE OLIVEIRA</t>
        </is>
      </c>
      <c r="F387" t="inlineStr">
        <is>
          <t>Endividamento</t>
        </is>
      </c>
      <c r="G387" t="inlineStr">
        <is>
          <t>Processo Judicial</t>
        </is>
      </c>
      <c r="H387" t="n">
        <v>5900</v>
      </c>
      <c r="I387" t="inlineStr">
        <is>
          <t>False</t>
        </is>
      </c>
      <c r="J387" t="n">
        <v/>
      </c>
      <c r="K387" t="n">
        <v/>
      </c>
      <c r="L387" s="550" t="n">
        <v>45002</v>
      </c>
      <c r="M387" s="550" t="n">
        <v>45128</v>
      </c>
      <c r="N387" t="n">
        <v>5900</v>
      </c>
      <c r="O387" t="inlineStr">
        <is>
          <t>Pago</t>
        </is>
      </c>
      <c r="Q387" t="inlineStr">
        <is>
          <t>Processo 1000501-74.2020.5.02.0059 - LUIZ HENRIQUE DAMASCENO DE OLIVEIRA x ARCOS-ITAÚ AGÊNCIA Nº 0170 CONTA CORRENTE Nº 80187-2 ORTEGA E IEIRI SOCIEDADE DE ADVOGADOS CNPJ Nº 12.867.756/0001-11 (PIX)</t>
        </is>
      </c>
      <c r="R387" t="inlineStr">
        <is>
          <t>07/2023</t>
        </is>
      </c>
    </row>
    <row r="388">
      <c r="A388" t="inlineStr">
        <is>
          <t>26765</t>
        </is>
      </c>
      <c r="B388" t="inlineStr">
        <is>
          <t>Arcos</t>
        </is>
      </c>
      <c r="C388" t="inlineStr">
        <is>
          <t>INSS</t>
        </is>
      </c>
      <c r="D388" t="inlineStr">
        <is>
          <t>INSS</t>
        </is>
      </c>
      <c r="F388" t="inlineStr">
        <is>
          <t>ENDIVIDAMENTO</t>
        </is>
      </c>
      <c r="G388" t="inlineStr">
        <is>
          <t xml:space="preserve"> ENDIVIDAMENTO</t>
        </is>
      </c>
      <c r="H388" t="n">
        <v>1147.74</v>
      </c>
      <c r="I388" t="inlineStr">
        <is>
          <t>False</t>
        </is>
      </c>
      <c r="J388" t="n">
        <v/>
      </c>
      <c r="K388" t="n">
        <v/>
      </c>
      <c r="L388" s="550" t="n">
        <v>44469</v>
      </c>
      <c r="M388" s="550" t="n">
        <v>45166</v>
      </c>
      <c r="N388" t="n">
        <v>1147.74</v>
      </c>
      <c r="O388" t="inlineStr">
        <is>
          <t>Pago</t>
        </is>
      </c>
      <c r="Q388" t="inlineStr">
        <is>
          <t>ENDIVIDAMENTO - PARCELAMENTO INSS PERÍODO 02-07/2020 - 60X PROCESSO 004914771</t>
        </is>
      </c>
      <c r="R388" t="inlineStr">
        <is>
          <t>08/2023</t>
        </is>
      </c>
    </row>
    <row r="389">
      <c r="A389" t="inlineStr">
        <is>
          <t>26690</t>
        </is>
      </c>
      <c r="B389" t="inlineStr">
        <is>
          <t>Arcos</t>
        </is>
      </c>
      <c r="C389" t="inlineStr">
        <is>
          <t>ICMS</t>
        </is>
      </c>
      <c r="D389" t="inlineStr">
        <is>
          <t>ICMS</t>
        </is>
      </c>
      <c r="F389" t="inlineStr">
        <is>
          <t>ENDIVIDAMENTO</t>
        </is>
      </c>
      <c r="G389" t="inlineStr">
        <is>
          <t xml:space="preserve"> ENDIVIDAMENTO</t>
        </is>
      </c>
      <c r="H389" t="n">
        <v>10406.29</v>
      </c>
      <c r="I389" t="inlineStr">
        <is>
          <t>False</t>
        </is>
      </c>
      <c r="J389" t="n">
        <v/>
      </c>
      <c r="K389" t="n">
        <v/>
      </c>
      <c r="L389" s="550" t="n">
        <v>45170</v>
      </c>
      <c r="M389" s="550" t="n">
        <v>45199</v>
      </c>
      <c r="N389" t="n">
        <v>10406.29</v>
      </c>
      <c r="O389" t="inlineStr">
        <is>
          <t>Pago</t>
        </is>
      </c>
      <c r="Q389" t="inlineStr">
        <is>
          <t>ICMS 03-07/2022 - 60 PARCELAS - Nº 50071279-9</t>
        </is>
      </c>
      <c r="R389" t="inlineStr">
        <is>
          <t>09/2023</t>
        </is>
      </c>
    </row>
    <row r="390">
      <c r="A390" t="inlineStr">
        <is>
          <t>26597</t>
        </is>
      </c>
      <c r="B390" t="inlineStr">
        <is>
          <t>Arcos</t>
        </is>
      </c>
      <c r="C390" t="inlineStr">
        <is>
          <t>JOSE ARAUJO AMORIM</t>
        </is>
      </c>
      <c r="D390" t="inlineStr">
        <is>
          <t>JOSE ARAUJO AMORIM</t>
        </is>
      </c>
      <c r="F390" t="inlineStr">
        <is>
          <t>Endividamento</t>
        </is>
      </c>
      <c r="G390" t="inlineStr">
        <is>
          <t>Processo Judicial</t>
        </is>
      </c>
      <c r="H390" t="n">
        <v>2000</v>
      </c>
      <c r="I390" t="inlineStr">
        <is>
          <t>False</t>
        </is>
      </c>
      <c r="J390" t="n">
        <v/>
      </c>
      <c r="K390" t="n">
        <v/>
      </c>
      <c r="L390" s="550" t="n">
        <v>45061</v>
      </c>
      <c r="M390" s="550" t="n">
        <v>45228</v>
      </c>
      <c r="N390" t="n">
        <v>2000</v>
      </c>
      <c r="O390" t="inlineStr">
        <is>
          <t>Pago</t>
        </is>
      </c>
      <c r="Q390" t="inlineStr">
        <is>
          <t>PROCESSO Nº 1000275-89.2023.5.02.0083 - JOSE ARAUJO AMORIM X ARCOS</t>
        </is>
      </c>
      <c r="R390" t="inlineStr">
        <is>
          <t>10/2023</t>
        </is>
      </c>
    </row>
    <row r="391">
      <c r="A391" t="inlineStr">
        <is>
          <t>26593</t>
        </is>
      </c>
      <c r="B391" t="inlineStr">
        <is>
          <t>Arcos</t>
        </is>
      </c>
      <c r="C391" t="inlineStr">
        <is>
          <t>INSS</t>
        </is>
      </c>
      <c r="D391" t="inlineStr">
        <is>
          <t>INSS</t>
        </is>
      </c>
      <c r="F391" t="inlineStr">
        <is>
          <t>ENDIVIDAMENTO</t>
        </is>
      </c>
      <c r="G391" t="inlineStr">
        <is>
          <t xml:space="preserve"> ENDIVIDAMENTO</t>
        </is>
      </c>
      <c r="H391" t="n">
        <v>1176.29</v>
      </c>
      <c r="I391" t="inlineStr">
        <is>
          <t>False</t>
        </is>
      </c>
      <c r="J391" t="n">
        <v/>
      </c>
      <c r="K391" t="n">
        <v/>
      </c>
      <c r="L391" s="550" t="n">
        <v>44469</v>
      </c>
      <c r="M391" s="550" t="n">
        <v>45229</v>
      </c>
      <c r="N391" t="n">
        <v>1176.29</v>
      </c>
      <c r="O391" t="inlineStr">
        <is>
          <t>Pago</t>
        </is>
      </c>
      <c r="Q391" t="inlineStr">
        <is>
          <t>ENDIVIDAMENTO - PARCELAMENTO INSS PERÍODO 02-07/2020 - 60X PROCESSO 004914771</t>
        </is>
      </c>
      <c r="R391" t="inlineStr">
        <is>
          <t>10/2023</t>
        </is>
      </c>
    </row>
    <row r="392">
      <c r="A392" t="inlineStr">
        <is>
          <t>26581</t>
        </is>
      </c>
      <c r="B392" t="inlineStr">
        <is>
          <t>Arcos</t>
        </is>
      </c>
      <c r="C392" t="inlineStr">
        <is>
          <t xml:space="preserve">MINISTERIO DA FAZENDA </t>
        </is>
      </c>
      <c r="D392" t="inlineStr">
        <is>
          <t>MINISTERIO DA FAZENDA</t>
        </is>
      </c>
      <c r="F392" t="inlineStr">
        <is>
          <t>ENDIVIDAMENTO</t>
        </is>
      </c>
      <c r="G392" t="inlineStr">
        <is>
          <t xml:space="preserve"> ENDIVIDAMENTO</t>
        </is>
      </c>
      <c r="H392" t="n">
        <v>2488.96</v>
      </c>
      <c r="I392" t="inlineStr">
        <is>
          <t>False</t>
        </is>
      </c>
      <c r="J392" t="n">
        <v/>
      </c>
      <c r="K392" t="n">
        <v/>
      </c>
      <c r="L392" s="550" t="n">
        <v>44469</v>
      </c>
      <c r="M392" s="550" t="n">
        <v>45290</v>
      </c>
      <c r="N392" t="n">
        <v>2488.96</v>
      </c>
      <c r="O392" t="inlineStr">
        <is>
          <t>Pago</t>
        </is>
      </c>
      <c r="Q392" t="inlineStr">
        <is>
          <t>ENDIVIDAMENTO - IRPJ/CSLL/COFINS/PIS 2019/2020/2021 - 145X PROCESSO 004914681</t>
        </is>
      </c>
      <c r="R392" t="inlineStr">
        <is>
          <t>12/2023</t>
        </is>
      </c>
    </row>
    <row r="393">
      <c r="A393" t="inlineStr">
        <is>
          <t>26580</t>
        </is>
      </c>
      <c r="B393" t="inlineStr">
        <is>
          <t>Arcos</t>
        </is>
      </c>
      <c r="C393" t="inlineStr">
        <is>
          <t>INSS</t>
        </is>
      </c>
      <c r="D393" t="inlineStr">
        <is>
          <t>INSS</t>
        </is>
      </c>
      <c r="F393" t="inlineStr">
        <is>
          <t>ENDIVIDAMENTO</t>
        </is>
      </c>
      <c r="G393" t="inlineStr">
        <is>
          <t xml:space="preserve"> ENDIVIDAMENTO</t>
        </is>
      </c>
      <c r="H393" t="n">
        <v>1176.29</v>
      </c>
      <c r="I393" t="inlineStr">
        <is>
          <t>False</t>
        </is>
      </c>
      <c r="J393" t="n">
        <v/>
      </c>
      <c r="K393" t="n">
        <v/>
      </c>
      <c r="L393" s="550" t="n">
        <v>44469</v>
      </c>
      <c r="M393" s="550" t="n">
        <v>45290</v>
      </c>
      <c r="N393" t="n">
        <v>1176.29</v>
      </c>
      <c r="O393" t="inlineStr">
        <is>
          <t>Pago</t>
        </is>
      </c>
      <c r="Q393" t="inlineStr">
        <is>
          <t>ENDIVIDAMENTO - PARCELAMENTO INSS PERÍODO 02-07/2020 - 60X PROCESSO 004914771</t>
        </is>
      </c>
      <c r="R393" t="inlineStr">
        <is>
          <t>12/2023</t>
        </is>
      </c>
    </row>
    <row r="394">
      <c r="A394" t="inlineStr">
        <is>
          <t>26576</t>
        </is>
      </c>
      <c r="B394" t="inlineStr">
        <is>
          <t>Arcos</t>
        </is>
      </c>
      <c r="C394" t="inlineStr">
        <is>
          <t>PAULO VINICIUS RIBEIRO</t>
        </is>
      </c>
      <c r="D394" t="inlineStr">
        <is>
          <t>PAULO VINICIUS RIBEIRO</t>
        </is>
      </c>
      <c r="F394" t="inlineStr">
        <is>
          <t>Endividamento</t>
        </is>
      </c>
      <c r="G394" t="inlineStr">
        <is>
          <t>Processo Judicial</t>
        </is>
      </c>
      <c r="H394" t="n">
        <v>2000</v>
      </c>
      <c r="I394" t="inlineStr">
        <is>
          <t>False</t>
        </is>
      </c>
      <c r="J394" t="n">
        <v/>
      </c>
      <c r="K394" t="n">
        <v/>
      </c>
      <c r="L394" s="550" t="n">
        <v>45392</v>
      </c>
      <c r="M394" s="550" t="n">
        <v>45392</v>
      </c>
      <c r="N394" t="n">
        <v>2000</v>
      </c>
      <c r="O394" t="inlineStr">
        <is>
          <t>Pago</t>
        </is>
      </c>
      <c r="P394" s="550" t="n">
        <v>45390</v>
      </c>
      <c r="Q394" t="inlineStr">
        <is>
          <t xml:space="preserve"> PROCESSO JUDICIAL</t>
        </is>
      </c>
      <c r="R394" t="inlineStr">
        <is>
          <t>04/2024</t>
        </is>
      </c>
      <c r="S394" t="inlineStr">
        <is>
          <t>04/2024</t>
        </is>
      </c>
    </row>
    <row r="395">
      <c r="A395" t="inlineStr">
        <is>
          <t>26575</t>
        </is>
      </c>
      <c r="B395" t="inlineStr">
        <is>
          <t>Arcos</t>
        </is>
      </c>
      <c r="C395" t="inlineStr">
        <is>
          <t>ICMS</t>
        </is>
      </c>
      <c r="D395" t="inlineStr">
        <is>
          <t>ICMS</t>
        </is>
      </c>
      <c r="E395" t="inlineStr">
        <is>
          <t>240590091611446</t>
        </is>
      </c>
      <c r="F395" t="inlineStr">
        <is>
          <t>ENDIVIDAMENTO</t>
        </is>
      </c>
      <c r="G395" t="inlineStr">
        <is>
          <t xml:space="preserve"> ENDIVIDAMENTO</t>
        </is>
      </c>
      <c r="H395" t="n">
        <v>4806.41</v>
      </c>
      <c r="I395" t="inlineStr">
        <is>
          <t>False</t>
        </is>
      </c>
      <c r="J395" t="n">
        <v/>
      </c>
      <c r="K395" t="n">
        <v/>
      </c>
      <c r="L395" s="550" t="n">
        <v>45104</v>
      </c>
      <c r="M395" s="550" t="n">
        <v>45443</v>
      </c>
      <c r="N395" t="n">
        <v>4806.41</v>
      </c>
      <c r="O395" t="inlineStr">
        <is>
          <t>Pago</t>
        </is>
      </c>
      <c r="P395" s="550" t="n">
        <v>45440</v>
      </c>
      <c r="Q395" t="inlineStr">
        <is>
          <t>ENDIVIDAMENTO - ICMS 08/2022 - 12X PROCESSO 50082095-9</t>
        </is>
      </c>
      <c r="R395" t="inlineStr">
        <is>
          <t>05/2024</t>
        </is>
      </c>
      <c r="S395" t="inlineStr">
        <is>
          <t>05/2024</t>
        </is>
      </c>
    </row>
    <row r="396">
      <c r="A396" t="inlineStr">
        <is>
          <t>26570</t>
        </is>
      </c>
      <c r="B396" t="inlineStr">
        <is>
          <t>Arcos</t>
        </is>
      </c>
      <c r="C396" t="inlineStr">
        <is>
          <t xml:space="preserve">MINISTERIO DA FAZENDA </t>
        </is>
      </c>
      <c r="D396" t="inlineStr">
        <is>
          <t>MINISTERIO DA FAZENDA</t>
        </is>
      </c>
      <c r="E396" t="inlineStr">
        <is>
          <t>41/145</t>
        </is>
      </c>
      <c r="F396" t="inlineStr">
        <is>
          <t>Endividamento</t>
        </is>
      </c>
      <c r="G396" t="inlineStr">
        <is>
          <t>Endividamento Geral</t>
        </is>
      </c>
      <c r="H396" t="n">
        <v>3907.67</v>
      </c>
      <c r="I396" t="inlineStr">
        <is>
          <t>False</t>
        </is>
      </c>
      <c r="J396" t="n">
        <v/>
      </c>
      <c r="K396" t="n">
        <v/>
      </c>
      <c r="L396" s="550" t="n">
        <v>44469</v>
      </c>
      <c r="M396" s="550" t="n">
        <v>45805</v>
      </c>
      <c r="N396" t="n">
        <v>5521.15</v>
      </c>
      <c r="O396" t="inlineStr">
        <is>
          <t>Pago</t>
        </is>
      </c>
      <c r="P396" s="550" t="n">
        <v>45803</v>
      </c>
      <c r="Q396" t="inlineStr">
        <is>
          <t>ENDIVIDAMENTO - IRPJ/CSLL/COFINS/PIS 2019/2020/2021 - 145X PROCESSO 004914681</t>
        </is>
      </c>
      <c r="R396" t="inlineStr">
        <is>
          <t>05/2025</t>
        </is>
      </c>
      <c r="S396" t="inlineStr">
        <is>
          <t>05/2025</t>
        </is>
      </c>
    </row>
    <row r="397">
      <c r="A397" t="inlineStr">
        <is>
          <t>26569</t>
        </is>
      </c>
      <c r="B397" t="inlineStr">
        <is>
          <t>Arcos</t>
        </is>
      </c>
      <c r="C397" t="inlineStr">
        <is>
          <t xml:space="preserve">MINISTERIO DA FAZENDA </t>
        </is>
      </c>
      <c r="D397" t="inlineStr">
        <is>
          <t>MINISTERIO DA FAZENDA</t>
        </is>
      </c>
      <c r="E397" t="inlineStr">
        <is>
          <t>43/145</t>
        </is>
      </c>
      <c r="F397" t="inlineStr">
        <is>
          <t>Endividamento</t>
        </is>
      </c>
      <c r="G397" t="inlineStr">
        <is>
          <t>Endividamento Geral</t>
        </is>
      </c>
      <c r="H397" t="n">
        <v>3907.67</v>
      </c>
      <c r="I397" t="inlineStr">
        <is>
          <t>False</t>
        </is>
      </c>
      <c r="J397" t="n">
        <v/>
      </c>
      <c r="K397" t="n">
        <v/>
      </c>
      <c r="L397" s="550" t="n">
        <v>44469</v>
      </c>
      <c r="M397" s="550" t="n">
        <v>45866</v>
      </c>
      <c r="N397" t="n">
        <v>5608.68</v>
      </c>
      <c r="O397" t="inlineStr">
        <is>
          <t>Pago</t>
        </is>
      </c>
      <c r="P397" s="550" t="n">
        <v>45866</v>
      </c>
      <c r="Q397" t="inlineStr">
        <is>
          <t>ENDIVIDAMENTO - IRPJ/CSLL/COFINS/PIS 2019/2020/2021 - 145X PROCESSO 004914681</t>
        </is>
      </c>
      <c r="R397" t="inlineStr">
        <is>
          <t>07/2025</t>
        </is>
      </c>
      <c r="S397" t="inlineStr">
        <is>
          <t>07/2025</t>
        </is>
      </c>
    </row>
    <row r="398">
      <c r="A398" t="inlineStr">
        <is>
          <t>26568</t>
        </is>
      </c>
      <c r="B398" t="inlineStr">
        <is>
          <t>Arcos</t>
        </is>
      </c>
      <c r="C398" t="inlineStr">
        <is>
          <t xml:space="preserve">MINISTERIO DA FAZENDA </t>
        </is>
      </c>
      <c r="D398" t="inlineStr">
        <is>
          <t>MINISTERIO DA FAZENDA</t>
        </is>
      </c>
      <c r="E398" t="inlineStr">
        <is>
          <t>48/145</t>
        </is>
      </c>
      <c r="F398" t="inlineStr">
        <is>
          <t>Endividamento</t>
        </is>
      </c>
      <c r="G398" t="inlineStr">
        <is>
          <t>Endividamento Geral</t>
        </is>
      </c>
      <c r="H398" t="n">
        <v>5842.75</v>
      </c>
      <c r="I398" t="inlineStr">
        <is>
          <t>False</t>
        </is>
      </c>
      <c r="J398" t="n">
        <v/>
      </c>
      <c r="K398" t="n">
        <v/>
      </c>
      <c r="L398" s="550" t="n">
        <v>44469</v>
      </c>
      <c r="M398" s="550" t="n">
        <v>46019</v>
      </c>
      <c r="N398" t="n">
        <v>5842.75</v>
      </c>
      <c r="O398" t="inlineStr">
        <is>
          <t>Pago</t>
        </is>
      </c>
      <c r="P398" s="550" t="n">
        <v>46020</v>
      </c>
      <c r="Q398" t="inlineStr">
        <is>
          <t>ENDIVIDAMENTO - IRPJ/CSLL/COFINS/PIS 2019/2020/2021 - 145X PROCESSO 004914681</t>
        </is>
      </c>
      <c r="R398" t="inlineStr">
        <is>
          <t>12/2025</t>
        </is>
      </c>
      <c r="S398" t="inlineStr">
        <is>
          <t>12/2025</t>
        </is>
      </c>
    </row>
    <row r="399">
      <c r="A399" t="inlineStr">
        <is>
          <t>26567</t>
        </is>
      </c>
      <c r="B399" t="inlineStr">
        <is>
          <t>Arcos</t>
        </is>
      </c>
      <c r="C399" t="inlineStr">
        <is>
          <t>INSS</t>
        </is>
      </c>
      <c r="D399" t="inlineStr">
        <is>
          <t>INSS</t>
        </is>
      </c>
      <c r="E399" t="inlineStr">
        <is>
          <t>53/60</t>
        </is>
      </c>
      <c r="F399" t="inlineStr">
        <is>
          <t>Endividamento</t>
        </is>
      </c>
      <c r="G399" t="inlineStr">
        <is>
          <t>Endividamento Geral</t>
        </is>
      </c>
      <c r="H399" t="n">
        <v>12766.22</v>
      </c>
      <c r="I399" t="inlineStr">
        <is>
          <t>False</t>
        </is>
      </c>
      <c r="J399" t="n">
        <v/>
      </c>
      <c r="K399" t="n">
        <v/>
      </c>
      <c r="L399" s="550" t="n">
        <v>44469</v>
      </c>
      <c r="M399" s="550" t="n">
        <v>46050</v>
      </c>
      <c r="N399" t="n">
        <v>12766.22</v>
      </c>
      <c r="O399" t="inlineStr">
        <is>
          <t>Pago</t>
        </is>
      </c>
      <c r="P399" s="550" t="n">
        <v>46052</v>
      </c>
      <c r="Q399" t="inlineStr">
        <is>
          <t xml:space="preserve"> ENDIVIDAMENTO - PARCELAMENTO INSS PERÍODO 02-07/2020 - 60X PROCESSO 004914771</t>
        </is>
      </c>
      <c r="R399" t="inlineStr">
        <is>
          <t>01/2026</t>
        </is>
      </c>
      <c r="S399" t="inlineStr">
        <is>
          <t>01/2026</t>
        </is>
      </c>
    </row>
    <row r="400">
      <c r="A400" t="inlineStr">
        <is>
          <t>26566</t>
        </is>
      </c>
      <c r="B400" t="inlineStr">
        <is>
          <t>Arcos</t>
        </is>
      </c>
      <c r="C400" t="inlineStr">
        <is>
          <t xml:space="preserve">MINISTERIO DA FAZENDA </t>
        </is>
      </c>
      <c r="D400" t="inlineStr">
        <is>
          <t>MINISTERIO DA FAZENDA</t>
        </is>
      </c>
      <c r="E400" t="inlineStr">
        <is>
          <t>53/145</t>
        </is>
      </c>
      <c r="F400" t="inlineStr">
        <is>
          <t>Endividamento</t>
        </is>
      </c>
      <c r="G400" t="inlineStr">
        <is>
          <t>Endividamento Geral</t>
        </is>
      </c>
      <c r="H400" t="n">
        <v>6064.71</v>
      </c>
      <c r="I400" t="inlineStr">
        <is>
          <t>False</t>
        </is>
      </c>
      <c r="J400" t="n">
        <v/>
      </c>
      <c r="K400" t="n">
        <v/>
      </c>
      <c r="L400" s="550" t="n">
        <v>44469</v>
      </c>
      <c r="M400" s="550" t="n">
        <v>46170</v>
      </c>
      <c r="N400" t="n">
        <v>6064.71</v>
      </c>
      <c r="O400" t="inlineStr">
        <is>
          <t>Pago</t>
        </is>
      </c>
      <c r="P400" s="550" t="n">
        <v>46170</v>
      </c>
      <c r="Q400" t="inlineStr">
        <is>
          <t xml:space="preserve">  ENDIVIDAMENTO - IRPJ/CSLL/COFINS/PIS 2019/2020/2021 - 145X PROCESSO 004914681</t>
        </is>
      </c>
      <c r="R400" t="inlineStr">
        <is>
          <t>05/2026</t>
        </is>
      </c>
      <c r="S400" t="inlineStr">
        <is>
          <t>05/2026</t>
        </is>
      </c>
    </row>
    <row r="401">
      <c r="A401" t="inlineStr">
        <is>
          <t>26565</t>
        </is>
      </c>
      <c r="B401" t="inlineStr">
        <is>
          <t>Arcos</t>
        </is>
      </c>
      <c r="C401" t="inlineStr">
        <is>
          <t>INSS</t>
        </is>
      </c>
      <c r="D401" t="inlineStr">
        <is>
          <t>INSS</t>
        </is>
      </c>
      <c r="E401" t="inlineStr">
        <is>
          <t>57/60</t>
        </is>
      </c>
      <c r="F401" t="inlineStr">
        <is>
          <t>Endividamento</t>
        </is>
      </c>
      <c r="G401" t="inlineStr">
        <is>
          <t>Endividamento Geral</t>
        </is>
      </c>
      <c r="H401" t="n">
        <v>13143.94</v>
      </c>
      <c r="I401" t="inlineStr">
        <is>
          <t>False</t>
        </is>
      </c>
      <c r="J401" t="n">
        <v/>
      </c>
      <c r="K401" t="n">
        <v/>
      </c>
      <c r="L401" s="550" t="n">
        <v>44469</v>
      </c>
      <c r="M401" s="550" t="n">
        <v>46170</v>
      </c>
      <c r="N401" t="n">
        <v>13143.94</v>
      </c>
      <c r="O401" t="inlineStr">
        <is>
          <t>Pago</t>
        </is>
      </c>
      <c r="P401" s="550" t="n">
        <v>46170</v>
      </c>
      <c r="Q401" t="inlineStr">
        <is>
          <t xml:space="preserve">  ENDIVIDAMENTO - PARCELAMENTO INSS PERÍODO 02-07/2020 - 60X PROCESSO 004914771</t>
        </is>
      </c>
      <c r="R401" t="inlineStr">
        <is>
          <t>05/2026</t>
        </is>
      </c>
      <c r="S401" t="inlineStr">
        <is>
          <t>05/2026</t>
        </is>
      </c>
    </row>
    <row r="402">
      <c r="A402" t="inlineStr">
        <is>
          <t>26564</t>
        </is>
      </c>
      <c r="B402" t="inlineStr">
        <is>
          <t>Arcos</t>
        </is>
      </c>
      <c r="C402" t="inlineStr">
        <is>
          <t>INSS</t>
        </is>
      </c>
      <c r="D402" t="inlineStr">
        <is>
          <t>INSS</t>
        </is>
      </c>
      <c r="E402" t="inlineStr">
        <is>
          <t>58/60</t>
        </is>
      </c>
      <c r="F402" t="inlineStr">
        <is>
          <t>Endividamento</t>
        </is>
      </c>
      <c r="G402" t="inlineStr">
        <is>
          <t>Endividamento Geral</t>
        </is>
      </c>
      <c r="H402" t="n">
        <v>8469.030000000001</v>
      </c>
      <c r="I402" t="inlineStr">
        <is>
          <t>False</t>
        </is>
      </c>
      <c r="J402" t="n">
        <v/>
      </c>
      <c r="K402" t="n">
        <v/>
      </c>
      <c r="L402" s="550" t="n">
        <v>44469</v>
      </c>
      <c r="M402" s="550" t="n">
        <v>46201</v>
      </c>
      <c r="N402" t="n">
        <v>8469.030000000001</v>
      </c>
      <c r="O402" t="inlineStr">
        <is>
          <t>Pendente</t>
        </is>
      </c>
      <c r="Q402" t="inlineStr">
        <is>
          <t>ENDIVIDAMENTO - PARCELAMENTO INSS PERÍODO 02-07/2020 - 60X PROCESSO 004914771</t>
        </is>
      </c>
      <c r="R402" t="inlineStr">
        <is>
          <t>06/2026</t>
        </is>
      </c>
    </row>
    <row r="403">
      <c r="A403" t="inlineStr">
        <is>
          <t>26563</t>
        </is>
      </c>
      <c r="B403" t="inlineStr">
        <is>
          <t>Arcos</t>
        </is>
      </c>
      <c r="C403" t="inlineStr">
        <is>
          <t xml:space="preserve">MINISTERIO DA FAZENDA </t>
        </is>
      </c>
      <c r="D403" t="inlineStr">
        <is>
          <t>MINISTERIO DA FAZENDA</t>
        </is>
      </c>
      <c r="E403" t="inlineStr">
        <is>
          <t>58/145</t>
        </is>
      </c>
      <c r="F403" t="inlineStr">
        <is>
          <t>Endividamento</t>
        </is>
      </c>
      <c r="G403" t="inlineStr">
        <is>
          <t>Endividamento Geral</t>
        </is>
      </c>
      <c r="H403" t="n">
        <v>3907.67</v>
      </c>
      <c r="I403" t="inlineStr">
        <is>
          <t>False</t>
        </is>
      </c>
      <c r="J403" t="n">
        <v/>
      </c>
      <c r="K403" t="n">
        <v/>
      </c>
      <c r="L403" s="550" t="n">
        <v>44469</v>
      </c>
      <c r="M403" s="550" t="n">
        <v>46323</v>
      </c>
      <c r="N403" t="n">
        <v>3907.67</v>
      </c>
      <c r="O403" t="inlineStr">
        <is>
          <t>Pendente</t>
        </is>
      </c>
      <c r="Q403" t="inlineStr">
        <is>
          <t>ENDIVIDAMENTO - IRPJ/CSLL/COFINS/PIS 2019/2020/2021 - 145X PROCESSO 004914681</t>
        </is>
      </c>
      <c r="R403" t="inlineStr">
        <is>
          <t>10/2026</t>
        </is>
      </c>
    </row>
    <row r="404">
      <c r="A404" t="inlineStr">
        <is>
          <t>26562</t>
        </is>
      </c>
      <c r="B404" t="inlineStr">
        <is>
          <t>Arcos</t>
        </is>
      </c>
      <c r="C404" t="inlineStr">
        <is>
          <t xml:space="preserve">MINISTERIO DA FAZENDA </t>
        </is>
      </c>
      <c r="D404" t="inlineStr">
        <is>
          <t>MINISTERIO DA FAZENDA</t>
        </is>
      </c>
      <c r="E404" t="inlineStr">
        <is>
          <t>66/145</t>
        </is>
      </c>
      <c r="F404" t="inlineStr">
        <is>
          <t>Endividamento</t>
        </is>
      </c>
      <c r="G404" t="inlineStr">
        <is>
          <t>Endividamento Geral</t>
        </is>
      </c>
      <c r="H404" t="n">
        <v>3907.67</v>
      </c>
      <c r="I404" t="inlineStr">
        <is>
          <t>False</t>
        </is>
      </c>
      <c r="J404" t="n">
        <v/>
      </c>
      <c r="K404" t="n">
        <v/>
      </c>
      <c r="L404" s="550" t="n">
        <v>44469</v>
      </c>
      <c r="M404" s="550" t="n">
        <v>46566</v>
      </c>
      <c r="N404" t="n">
        <v>3907.67</v>
      </c>
      <c r="O404" t="inlineStr">
        <is>
          <t>Pendente</t>
        </is>
      </c>
      <c r="Q404" t="inlineStr">
        <is>
          <t>ENDIVIDAMENTO - IRPJ/CSLL/COFINS/PIS 2019/2020/2021 - 145X PROCESSO 004914681</t>
        </is>
      </c>
      <c r="R404" t="inlineStr">
        <is>
          <t>06/2027</t>
        </is>
      </c>
    </row>
    <row r="405">
      <c r="A405" t="inlineStr">
        <is>
          <t>26561</t>
        </is>
      </c>
      <c r="B405" t="inlineStr">
        <is>
          <t>Arcos</t>
        </is>
      </c>
      <c r="C405" t="inlineStr">
        <is>
          <t xml:space="preserve">MINISTERIO DA FAZENDA </t>
        </is>
      </c>
      <c r="D405" t="inlineStr">
        <is>
          <t>MINISTERIO DA FAZENDA</t>
        </is>
      </c>
      <c r="E405" t="inlineStr">
        <is>
          <t>67/145</t>
        </is>
      </c>
      <c r="F405" t="inlineStr">
        <is>
          <t>Endividamento</t>
        </is>
      </c>
      <c r="G405" t="inlineStr">
        <is>
          <t>Endividamento Geral</t>
        </is>
      </c>
      <c r="H405" t="n">
        <v>3907.67</v>
      </c>
      <c r="I405" t="inlineStr">
        <is>
          <t>False</t>
        </is>
      </c>
      <c r="J405" t="n">
        <v/>
      </c>
      <c r="K405" t="n">
        <v/>
      </c>
      <c r="L405" s="550" t="n">
        <v>44469</v>
      </c>
      <c r="M405" s="550" t="n">
        <v>46596</v>
      </c>
      <c r="N405" t="n">
        <v>3907.67</v>
      </c>
      <c r="O405" t="inlineStr">
        <is>
          <t>Pendente</t>
        </is>
      </c>
      <c r="Q405" t="inlineStr">
        <is>
          <t>ENDIVIDAMENTO - IRPJ/CSLL/COFINS/PIS 2019/2020/2021 - 145X PROCESSO 004914681</t>
        </is>
      </c>
      <c r="R405" t="inlineStr">
        <is>
          <t>07/2027</t>
        </is>
      </c>
    </row>
    <row r="406">
      <c r="A406" t="inlineStr">
        <is>
          <t>26560</t>
        </is>
      </c>
      <c r="B406" t="inlineStr">
        <is>
          <t>Arcos</t>
        </is>
      </c>
      <c r="C406" t="inlineStr">
        <is>
          <t xml:space="preserve">MINISTERIO DA FAZENDA </t>
        </is>
      </c>
      <c r="D406" t="inlineStr">
        <is>
          <t>MINISTERIO DA FAZENDA</t>
        </is>
      </c>
      <c r="E406" t="inlineStr">
        <is>
          <t>87/145</t>
        </is>
      </c>
      <c r="F406" t="inlineStr">
        <is>
          <t>Endividamento</t>
        </is>
      </c>
      <c r="G406" t="inlineStr">
        <is>
          <t>Endividamento Geral</t>
        </is>
      </c>
      <c r="H406" t="n">
        <v>3907.67</v>
      </c>
      <c r="I406" t="inlineStr">
        <is>
          <t>False</t>
        </is>
      </c>
      <c r="J406" t="n">
        <v/>
      </c>
      <c r="K406" t="n">
        <v/>
      </c>
      <c r="L406" s="550" t="n">
        <v>44469</v>
      </c>
      <c r="M406" s="550" t="n">
        <v>47205</v>
      </c>
      <c r="N406" t="n">
        <v>3907.67</v>
      </c>
      <c r="O406" t="inlineStr">
        <is>
          <t>Pendente</t>
        </is>
      </c>
      <c r="Q406" t="inlineStr">
        <is>
          <t>ENDIVIDAMENTO - IRPJ/CSLL/COFINS/PIS 2019/2020/2021 - 145X PROCESSO 004914681</t>
        </is>
      </c>
      <c r="R406" t="inlineStr">
        <is>
          <t>03/2029</t>
        </is>
      </c>
    </row>
    <row r="407">
      <c r="A407" t="inlineStr">
        <is>
          <t>26559</t>
        </is>
      </c>
      <c r="B407" t="inlineStr">
        <is>
          <t>Arcos</t>
        </is>
      </c>
      <c r="C407" t="inlineStr">
        <is>
          <t xml:space="preserve">MINISTERIO DA FAZENDA </t>
        </is>
      </c>
      <c r="D407" t="inlineStr">
        <is>
          <t>MINISTERIO DA FAZENDA</t>
        </is>
      </c>
      <c r="E407" t="inlineStr">
        <is>
          <t>94/145</t>
        </is>
      </c>
      <c r="F407" t="inlineStr">
        <is>
          <t>Endividamento</t>
        </is>
      </c>
      <c r="G407" t="inlineStr">
        <is>
          <t>Endividamento Geral</t>
        </is>
      </c>
      <c r="H407" t="n">
        <v>3907.67</v>
      </c>
      <c r="I407" t="inlineStr">
        <is>
          <t>False</t>
        </is>
      </c>
      <c r="J407" t="n">
        <v/>
      </c>
      <c r="K407" t="n">
        <v/>
      </c>
      <c r="L407" s="550" t="n">
        <v>44469</v>
      </c>
      <c r="M407" s="550" t="n">
        <v>47419</v>
      </c>
      <c r="N407" t="n">
        <v>3907.67</v>
      </c>
      <c r="O407" t="inlineStr">
        <is>
          <t>Pendente</t>
        </is>
      </c>
      <c r="Q407" t="inlineStr">
        <is>
          <t>ENDIVIDAMENTO - IRPJ/CSLL/COFINS/PIS 2019/2020/2021 - 145X PROCESSO 004914681</t>
        </is>
      </c>
      <c r="R407" t="inlineStr">
        <is>
          <t>10/2029</t>
        </is>
      </c>
    </row>
    <row r="408">
      <c r="A408" t="inlineStr">
        <is>
          <t>26552</t>
        </is>
      </c>
      <c r="B408" t="inlineStr">
        <is>
          <t>Arcos</t>
        </is>
      </c>
      <c r="C408" t="inlineStr">
        <is>
          <t xml:space="preserve">MINISTERIO DA FAZENDA </t>
        </is>
      </c>
      <c r="D408" t="inlineStr">
        <is>
          <t>MINISTERIO DA FAZENDA</t>
        </is>
      </c>
      <c r="E408" t="inlineStr">
        <is>
          <t>97/145</t>
        </is>
      </c>
      <c r="F408" t="inlineStr">
        <is>
          <t>Endividamento</t>
        </is>
      </c>
      <c r="G408" t="inlineStr">
        <is>
          <t>Endividamento Geral</t>
        </is>
      </c>
      <c r="H408" t="n">
        <v>3907.67</v>
      </c>
      <c r="I408" t="inlineStr">
        <is>
          <t>False</t>
        </is>
      </c>
      <c r="J408" t="n">
        <v/>
      </c>
      <c r="K408" t="n">
        <v/>
      </c>
      <c r="L408" s="550" t="n">
        <v>44469</v>
      </c>
      <c r="M408" s="550" t="n">
        <v>47511</v>
      </c>
      <c r="N408" t="n">
        <v>3907.67</v>
      </c>
      <c r="O408" t="inlineStr">
        <is>
          <t>Pendente</t>
        </is>
      </c>
      <c r="Q408" t="inlineStr">
        <is>
          <t>ENDIVIDAMENTO - IRPJ/CSLL/COFINS/PIS 2019/2020/2021 - 145X PROCESSO 004914681</t>
        </is>
      </c>
      <c r="R408" t="inlineStr">
        <is>
          <t>01/2030</t>
        </is>
      </c>
    </row>
    <row r="409">
      <c r="A409" t="inlineStr">
        <is>
          <t>26551</t>
        </is>
      </c>
      <c r="B409" t="inlineStr">
        <is>
          <t>Arcos</t>
        </is>
      </c>
      <c r="C409" t="inlineStr">
        <is>
          <t xml:space="preserve">MINISTERIO DA FAZENDA </t>
        </is>
      </c>
      <c r="D409" t="inlineStr">
        <is>
          <t>MINISTERIO DA FAZENDA</t>
        </is>
      </c>
      <c r="E409" t="inlineStr">
        <is>
          <t>122/145</t>
        </is>
      </c>
      <c r="F409" t="inlineStr">
        <is>
          <t>Endividamento</t>
        </is>
      </c>
      <c r="G409" t="inlineStr">
        <is>
          <t>Endividamento Geral</t>
        </is>
      </c>
      <c r="H409" t="n">
        <v>3907.67</v>
      </c>
      <c r="I409" t="inlineStr">
        <is>
          <t>False</t>
        </is>
      </c>
      <c r="J409" t="n">
        <v/>
      </c>
      <c r="K409" t="n">
        <v/>
      </c>
      <c r="L409" s="550" t="n">
        <v>44469</v>
      </c>
      <c r="M409" s="550" t="n">
        <v>48272</v>
      </c>
      <c r="N409" t="n">
        <v>3907.67</v>
      </c>
      <c r="O409" t="inlineStr">
        <is>
          <t>Pendente</t>
        </is>
      </c>
      <c r="Q409" t="inlineStr">
        <is>
          <t>ENDIVIDAMENTO - IRPJ/CSLL/COFINS/PIS 2019/2020/2021 - 145X PROCESSO 004914681</t>
        </is>
      </c>
      <c r="R409" t="inlineStr">
        <is>
          <t>02/2032</t>
        </is>
      </c>
    </row>
    <row r="410">
      <c r="A410" t="inlineStr">
        <is>
          <t>26550</t>
        </is>
      </c>
      <c r="B410" t="inlineStr">
        <is>
          <t>Arcos</t>
        </is>
      </c>
      <c r="C410" t="inlineStr">
        <is>
          <t xml:space="preserve">MINISTERIO DA FAZENDA </t>
        </is>
      </c>
      <c r="D410" t="inlineStr">
        <is>
          <t>MINISTERIO DA FAZENDA</t>
        </is>
      </c>
      <c r="E410" t="inlineStr">
        <is>
          <t>119/145</t>
        </is>
      </c>
      <c r="F410" t="inlineStr">
        <is>
          <t>Endividamento</t>
        </is>
      </c>
      <c r="G410" t="inlineStr">
        <is>
          <t>Endividamento Geral</t>
        </is>
      </c>
      <c r="H410" t="n">
        <v>3907.67</v>
      </c>
      <c r="I410" t="inlineStr">
        <is>
          <t>False</t>
        </is>
      </c>
      <c r="J410" t="n">
        <v/>
      </c>
      <c r="K410" t="n">
        <v/>
      </c>
      <c r="L410" s="550" t="n">
        <v>44469</v>
      </c>
      <c r="M410" s="550" t="n">
        <v>48180</v>
      </c>
      <c r="N410" t="n">
        <v>3907.67</v>
      </c>
      <c r="O410" t="inlineStr">
        <is>
          <t>Pendente</t>
        </is>
      </c>
      <c r="Q410" t="inlineStr">
        <is>
          <t>ENDIVIDAMENTO - IRPJ/CSLL/COFINS/PIS 2019/2020/2021 - 145X PROCESSO 004914681</t>
        </is>
      </c>
      <c r="R410" t="inlineStr">
        <is>
          <t>11/2031</t>
        </is>
      </c>
    </row>
    <row r="411">
      <c r="A411" t="inlineStr">
        <is>
          <t>26549</t>
        </is>
      </c>
      <c r="B411" t="inlineStr">
        <is>
          <t>Arcos</t>
        </is>
      </c>
      <c r="C411" t="inlineStr">
        <is>
          <t xml:space="preserve">MINISTERIO DA FAZENDA </t>
        </is>
      </c>
      <c r="D411" t="inlineStr">
        <is>
          <t>MINISTERIO DA FAZENDA</t>
        </is>
      </c>
      <c r="E411" t="inlineStr">
        <is>
          <t>141/145</t>
        </is>
      </c>
      <c r="F411" t="inlineStr">
        <is>
          <t>Endividamento</t>
        </is>
      </c>
      <c r="G411" t="inlineStr">
        <is>
          <t>Endividamento Geral</t>
        </is>
      </c>
      <c r="H411" t="n">
        <v>3907.67</v>
      </c>
      <c r="I411" t="inlineStr">
        <is>
          <t>False</t>
        </is>
      </c>
      <c r="J411" t="n">
        <v/>
      </c>
      <c r="K411" t="n">
        <v/>
      </c>
      <c r="L411" s="550" t="n">
        <v>44469</v>
      </c>
      <c r="M411" s="550" t="n">
        <v>48727</v>
      </c>
      <c r="N411" t="n">
        <v>3907.67</v>
      </c>
      <c r="O411" t="inlineStr">
        <is>
          <t>Pendente</t>
        </is>
      </c>
      <c r="Q411" t="inlineStr">
        <is>
          <t>ENDIVIDAMENTO - IRPJ/CSLL/COFINS/PIS 2019/2020/2021 - 145X PROCESSO 004914681</t>
        </is>
      </c>
      <c r="R411" t="inlineStr">
        <is>
          <t>05/2033</t>
        </is>
      </c>
    </row>
    <row r="412">
      <c r="A412" t="inlineStr">
        <is>
          <t>26298</t>
        </is>
      </c>
      <c r="B412" t="inlineStr">
        <is>
          <t>Arcos</t>
        </is>
      </c>
      <c r="C412" t="inlineStr">
        <is>
          <t>PREVENTIVA TECH SOLUCOES DE INF. LTDA -M</t>
        </is>
      </c>
      <c r="D412" t="inlineStr">
        <is>
          <t>PREVENTIVA TECH SOLUCOES DE INF. LTDA -M</t>
        </is>
      </c>
      <c r="F412" t="inlineStr">
        <is>
          <t>ENDIVIDAMENTO</t>
        </is>
      </c>
      <c r="G412" t="inlineStr">
        <is>
          <t xml:space="preserve"> ENDIVIDAMENTO</t>
        </is>
      </c>
      <c r="H412" t="n">
        <v>268.82</v>
      </c>
      <c r="I412" t="inlineStr">
        <is>
          <t>False</t>
        </is>
      </c>
      <c r="J412" t="n">
        <v/>
      </c>
      <c r="K412" t="n">
        <v/>
      </c>
      <c r="L412" s="550" t="n">
        <v>45017</v>
      </c>
      <c r="M412" s="550" t="n">
        <v>45245</v>
      </c>
      <c r="N412" t="n">
        <v>268.82</v>
      </c>
      <c r="O412" t="inlineStr">
        <is>
          <t>Pago</t>
        </is>
      </c>
      <c r="Q412" t="inlineStr">
        <is>
          <t>ENDIVIDAMENTO - ENDIVIDAMENTO - PRESTAÇÃO DE SERVIÇO  COMP 04/2023 EM CARTÓRIO</t>
        </is>
      </c>
      <c r="R412" t="inlineStr">
        <is>
          <t>11/2023</t>
        </is>
      </c>
    </row>
    <row r="413">
      <c r="A413" t="inlineStr">
        <is>
          <t>26128</t>
        </is>
      </c>
      <c r="B413" t="inlineStr">
        <is>
          <t>Arcos</t>
        </is>
      </c>
      <c r="C413" t="inlineStr">
        <is>
          <t>JOSE ARAUJO AMORIM</t>
        </is>
      </c>
      <c r="D413" t="inlineStr">
        <is>
          <t>JOSE ARAUJO AMORIM</t>
        </is>
      </c>
      <c r="F413" t="inlineStr">
        <is>
          <t>Endividamento</t>
        </is>
      </c>
      <c r="G413" t="inlineStr">
        <is>
          <t>Processo Judicial</t>
        </is>
      </c>
      <c r="H413" t="n">
        <v>2000</v>
      </c>
      <c r="I413" t="inlineStr">
        <is>
          <t>False</t>
        </is>
      </c>
      <c r="J413" t="n">
        <v/>
      </c>
      <c r="K413" t="n">
        <v/>
      </c>
      <c r="L413" s="550" t="n">
        <v>45061</v>
      </c>
      <c r="M413" s="550" t="n">
        <v>45167</v>
      </c>
      <c r="N413" t="n">
        <v>2000</v>
      </c>
      <c r="O413" t="inlineStr">
        <is>
          <t>Pago</t>
        </is>
      </c>
      <c r="Q413" t="inlineStr">
        <is>
          <t>PROCESSO Nº 1000275-89.2023.5.02.0083 - JOSE ARAUJO AMORIM X ARCOS</t>
        </is>
      </c>
      <c r="R413" t="inlineStr">
        <is>
          <t>08/2023</t>
        </is>
      </c>
    </row>
    <row r="414">
      <c r="A414" t="inlineStr">
        <is>
          <t>26121</t>
        </is>
      </c>
      <c r="B414" t="inlineStr">
        <is>
          <t>Arcos</t>
        </is>
      </c>
      <c r="C414" t="inlineStr">
        <is>
          <t>ICMS</t>
        </is>
      </c>
      <c r="D414" t="inlineStr">
        <is>
          <t>ICMS</t>
        </is>
      </c>
      <c r="F414" t="inlineStr">
        <is>
          <t>ENDIVIDAMENTO</t>
        </is>
      </c>
      <c r="G414" t="inlineStr">
        <is>
          <t xml:space="preserve"> ENDIVIDAMENTO</t>
        </is>
      </c>
      <c r="H414" t="n">
        <v>4440.53</v>
      </c>
      <c r="I414" t="inlineStr">
        <is>
          <t>False</t>
        </is>
      </c>
      <c r="J414" t="n">
        <v/>
      </c>
      <c r="K414" t="n">
        <v/>
      </c>
      <c r="L414" s="550" t="n">
        <v>45104</v>
      </c>
      <c r="M414" s="550" t="n">
        <v>45169</v>
      </c>
      <c r="N414" t="n">
        <v>4440.53</v>
      </c>
      <c r="O414" t="inlineStr">
        <is>
          <t>Pago</t>
        </is>
      </c>
      <c r="Q414" t="inlineStr">
        <is>
          <t>ENDIVIDAMENTO - ICMS 08/2022 - 12X PROCESSO 50082095-9</t>
        </is>
      </c>
      <c r="R414" t="inlineStr">
        <is>
          <t>08/2023</t>
        </is>
      </c>
    </row>
    <row r="415">
      <c r="A415" t="inlineStr">
        <is>
          <t>26053</t>
        </is>
      </c>
      <c r="B415" t="inlineStr">
        <is>
          <t>Arcos</t>
        </is>
      </c>
      <c r="C415" t="inlineStr">
        <is>
          <t>INSS</t>
        </is>
      </c>
      <c r="D415" t="inlineStr">
        <is>
          <t>INSS</t>
        </is>
      </c>
      <c r="F415" t="inlineStr">
        <is>
          <t>ENDIVIDAMENTO</t>
        </is>
      </c>
      <c r="G415" t="inlineStr">
        <is>
          <t xml:space="preserve"> ENDIVIDAMENTO</t>
        </is>
      </c>
      <c r="H415" t="n">
        <v>1448.09</v>
      </c>
      <c r="I415" t="inlineStr">
        <is>
          <t>False</t>
        </is>
      </c>
      <c r="J415" t="n">
        <v/>
      </c>
      <c r="K415" t="n">
        <v/>
      </c>
      <c r="L415" s="550" t="n">
        <v>44469</v>
      </c>
      <c r="M415" s="550" t="n">
        <v>45199</v>
      </c>
      <c r="N415" t="n">
        <v>1448.09</v>
      </c>
      <c r="O415" t="inlineStr">
        <is>
          <t>Pago</t>
        </is>
      </c>
      <c r="Q415" t="inlineStr">
        <is>
          <t>ENDIVIDAMENTO - PARCELAMENTO INSS PERÍODO 02-07/2020 - 60X PROCESSO 004914771</t>
        </is>
      </c>
      <c r="R415" t="inlineStr">
        <is>
          <t>09/2023</t>
        </is>
      </c>
    </row>
    <row r="416">
      <c r="A416" t="inlineStr">
        <is>
          <t>26002</t>
        </is>
      </c>
      <c r="B416" t="inlineStr">
        <is>
          <t>Arcos</t>
        </is>
      </c>
      <c r="C416" t="inlineStr">
        <is>
          <t>LUIZ HENRIQUE DAMASCENO DE OLIVEIRA</t>
        </is>
      </c>
      <c r="D416" t="inlineStr">
        <is>
          <t>LUIZ HENRIQUE DAMASCENO DE OLIVEIRA</t>
        </is>
      </c>
      <c r="F416" t="inlineStr">
        <is>
          <t>Endividamento</t>
        </is>
      </c>
      <c r="G416" t="inlineStr">
        <is>
          <t>Processo Judicial</t>
        </is>
      </c>
      <c r="H416" t="n">
        <v>2065.68</v>
      </c>
      <c r="I416" t="inlineStr">
        <is>
          <t>False</t>
        </is>
      </c>
      <c r="J416" t="n">
        <v/>
      </c>
      <c r="K416" t="n">
        <v/>
      </c>
      <c r="L416" s="550" t="n">
        <v>45204</v>
      </c>
      <c r="M416" s="550" t="n">
        <v>45210</v>
      </c>
      <c r="N416" t="n">
        <v>2065.68</v>
      </c>
      <c r="O416" t="inlineStr">
        <is>
          <t>Pago</t>
        </is>
      </c>
      <c r="Q416" t="inlineStr">
        <is>
          <t>Processo 1000501-74.2020.5.02.0059 - LUIZ HENRIQUE DAMASCENO DE OLIVEIRA- PERICIA</t>
        </is>
      </c>
      <c r="R416" t="inlineStr">
        <is>
          <t>10/2023</t>
        </is>
      </c>
    </row>
    <row r="417">
      <c r="A417" t="inlineStr">
        <is>
          <t>25956</t>
        </is>
      </c>
      <c r="B417" t="inlineStr">
        <is>
          <t>Arcos</t>
        </is>
      </c>
      <c r="C417" t="inlineStr">
        <is>
          <t>JOSE ARAUJO AMORIM</t>
        </is>
      </c>
      <c r="D417" t="inlineStr">
        <is>
          <t>JOSE ARAUJO AMORIM</t>
        </is>
      </c>
      <c r="F417" t="inlineStr">
        <is>
          <t>Endividamento</t>
        </is>
      </c>
      <c r="G417" t="inlineStr">
        <is>
          <t>Processo Judicial</t>
        </is>
      </c>
      <c r="H417" t="n">
        <v>2000</v>
      </c>
      <c r="I417" t="inlineStr">
        <is>
          <t>False</t>
        </is>
      </c>
      <c r="J417" t="n">
        <v/>
      </c>
      <c r="K417" t="n">
        <v/>
      </c>
      <c r="L417" s="550" t="n">
        <v>45061</v>
      </c>
      <c r="M417" s="550" t="n">
        <v>45259</v>
      </c>
      <c r="N417" t="n">
        <v>2000</v>
      </c>
      <c r="O417" t="inlineStr">
        <is>
          <t>Pago</t>
        </is>
      </c>
      <c r="Q417" t="inlineStr">
        <is>
          <t>PROCESSO Nº 1000275-89.2023.5.02.0083 - JOSE ARAUJO AMORIM X ARCOS</t>
        </is>
      </c>
      <c r="R417" t="inlineStr">
        <is>
          <t>11/2023</t>
        </is>
      </c>
    </row>
    <row r="418">
      <c r="A418" t="inlineStr">
        <is>
          <t>25955</t>
        </is>
      </c>
      <c r="B418" t="inlineStr">
        <is>
          <t>Arcos</t>
        </is>
      </c>
      <c r="C418" t="inlineStr">
        <is>
          <t>CARMEM FERREIRA DE SOUSA</t>
        </is>
      </c>
      <c r="D418" t="inlineStr">
        <is>
          <t>CARMEM FERREIRA DE SOUSA</t>
        </is>
      </c>
      <c r="F418" t="inlineStr">
        <is>
          <t>Endividamento</t>
        </is>
      </c>
      <c r="G418" t="inlineStr">
        <is>
          <t>Processo Judicial</t>
        </is>
      </c>
      <c r="H418" t="n">
        <v>2000</v>
      </c>
      <c r="I418" t="inlineStr">
        <is>
          <t>False</t>
        </is>
      </c>
      <c r="J418" t="n">
        <v/>
      </c>
      <c r="K418" t="n">
        <v/>
      </c>
      <c r="L418" s="550" t="n">
        <v>45162</v>
      </c>
      <c r="M418" s="550" t="n">
        <v>45271</v>
      </c>
      <c r="N418" t="n">
        <v>2000</v>
      </c>
      <c r="O418" t="inlineStr">
        <is>
          <t>Pago</t>
        </is>
      </c>
      <c r="Q418" t="inlineStr">
        <is>
          <t>PROCESSO Nº 1000689-24.2023.5.02.0007 - CARMEM FERREIRA DE SOUSA</t>
        </is>
      </c>
      <c r="R418" t="inlineStr">
        <is>
          <t>12/2023</t>
        </is>
      </c>
    </row>
    <row r="419">
      <c r="A419" t="inlineStr">
        <is>
          <t>25953</t>
        </is>
      </c>
      <c r="B419" t="inlineStr">
        <is>
          <t>Arcos</t>
        </is>
      </c>
      <c r="C419" t="inlineStr">
        <is>
          <t>ICMS</t>
        </is>
      </c>
      <c r="D419" t="inlineStr">
        <is>
          <t>ICMS</t>
        </is>
      </c>
      <c r="F419" t="inlineStr">
        <is>
          <t>ENDIVIDAMENTO</t>
        </is>
      </c>
      <c r="G419" t="inlineStr">
        <is>
          <t xml:space="preserve"> ENDIVIDAMENTO</t>
        </is>
      </c>
      <c r="H419" t="n">
        <v>4654.58</v>
      </c>
      <c r="I419" t="inlineStr">
        <is>
          <t>False</t>
        </is>
      </c>
      <c r="J419" t="n">
        <v/>
      </c>
      <c r="K419" t="n">
        <v/>
      </c>
      <c r="L419" s="550" t="n">
        <v>45104</v>
      </c>
      <c r="M419" s="550" t="n">
        <v>45322</v>
      </c>
      <c r="N419" t="n">
        <v>4654.58</v>
      </c>
      <c r="O419" t="inlineStr">
        <is>
          <t>Pago</t>
        </is>
      </c>
      <c r="Q419" t="inlineStr">
        <is>
          <t>ENDIVIDAMENTO - ICMS 08/2022 - 12X PROCESSO 50082095-9</t>
        </is>
      </c>
      <c r="R419" t="inlineStr">
        <is>
          <t>01/2024</t>
        </is>
      </c>
    </row>
    <row r="420">
      <c r="A420" t="inlineStr">
        <is>
          <t>25942</t>
        </is>
      </c>
      <c r="B420" t="inlineStr">
        <is>
          <t>Arcos</t>
        </is>
      </c>
      <c r="C420" t="inlineStr">
        <is>
          <t xml:space="preserve">MINISTERIO DA FAZENDA </t>
        </is>
      </c>
      <c r="D420" t="inlineStr">
        <is>
          <t>MINISTERIO DA FAZENDA</t>
        </is>
      </c>
      <c r="E420" t="inlineStr">
        <is>
          <t>46/145</t>
        </is>
      </c>
      <c r="F420" t="inlineStr">
        <is>
          <t>Endividamento</t>
        </is>
      </c>
      <c r="G420" t="inlineStr">
        <is>
          <t>Endividamento Geral</t>
        </is>
      </c>
      <c r="H420" t="n">
        <v>3907.67</v>
      </c>
      <c r="I420" t="inlineStr">
        <is>
          <t>False</t>
        </is>
      </c>
      <c r="J420" t="n">
        <v/>
      </c>
      <c r="K420" t="n">
        <v/>
      </c>
      <c r="L420" s="550" t="n">
        <v>44469</v>
      </c>
      <c r="M420" s="550" t="n">
        <v>45958</v>
      </c>
      <c r="N420" t="n">
        <v>5751.7</v>
      </c>
      <c r="O420" t="inlineStr">
        <is>
          <t>Pago</t>
        </is>
      </c>
      <c r="P420" s="550" t="n">
        <v>45957</v>
      </c>
      <c r="Q420" t="inlineStr">
        <is>
          <t>ENDIVIDAMENTO - IRPJ/CSLL/COFINS/PIS 2019/2020/2021 - 145X PROCESSO 004914681</t>
        </is>
      </c>
      <c r="R420" t="inlineStr">
        <is>
          <t>10/2025</t>
        </is>
      </c>
      <c r="S420" t="inlineStr">
        <is>
          <t>10/2025</t>
        </is>
      </c>
    </row>
    <row r="421">
      <c r="A421" t="inlineStr">
        <is>
          <t>25941</t>
        </is>
      </c>
      <c r="B421" t="inlineStr">
        <is>
          <t>Arcos</t>
        </is>
      </c>
      <c r="C421" t="inlineStr">
        <is>
          <t xml:space="preserve">MINISTERIO DA FAZENDA </t>
        </is>
      </c>
      <c r="D421" t="inlineStr">
        <is>
          <t>MINISTERIO DA FAZENDA</t>
        </is>
      </c>
      <c r="E421" t="inlineStr">
        <is>
          <t>49/145</t>
        </is>
      </c>
      <c r="F421" t="inlineStr">
        <is>
          <t>Endividamento</t>
        </is>
      </c>
      <c r="G421" t="inlineStr">
        <is>
          <t>Endividamento Geral</t>
        </is>
      </c>
      <c r="H421" t="n">
        <v>5890.43</v>
      </c>
      <c r="I421" t="inlineStr">
        <is>
          <t>False</t>
        </is>
      </c>
      <c r="J421" t="n">
        <v/>
      </c>
      <c r="K421" t="n">
        <v/>
      </c>
      <c r="L421" s="550" t="n">
        <v>44469</v>
      </c>
      <c r="M421" s="550" t="n">
        <v>46050</v>
      </c>
      <c r="N421" t="n">
        <v>5890.43</v>
      </c>
      <c r="O421" t="inlineStr">
        <is>
          <t>Pago</t>
        </is>
      </c>
      <c r="P421" s="550" t="n">
        <v>46052</v>
      </c>
      <c r="Q421" t="inlineStr">
        <is>
          <t xml:space="preserve"> ENDIVIDAMENTO - IRPJ/CSLL/COFINS/PIS 2019/2020/2021 - 145X PROCESSO 004914681</t>
        </is>
      </c>
      <c r="R421" t="inlineStr">
        <is>
          <t>01/2026</t>
        </is>
      </c>
      <c r="S421" t="inlineStr">
        <is>
          <t>01/2026</t>
        </is>
      </c>
    </row>
    <row r="422">
      <c r="A422" t="inlineStr">
        <is>
          <t>25940</t>
        </is>
      </c>
      <c r="B422" t="inlineStr">
        <is>
          <t>Arcos</t>
        </is>
      </c>
      <c r="C422" t="inlineStr">
        <is>
          <t xml:space="preserve">MINISTERIO DA FAZENDA </t>
        </is>
      </c>
      <c r="D422" t="inlineStr">
        <is>
          <t>MINISTERIO DA FAZENDA</t>
        </is>
      </c>
      <c r="E422" t="inlineStr">
        <is>
          <t>52/145</t>
        </is>
      </c>
      <c r="F422" t="inlineStr">
        <is>
          <t>Endividamento</t>
        </is>
      </c>
      <c r="G422" t="inlineStr">
        <is>
          <t>Endividamento Geral</t>
        </is>
      </c>
      <c r="H422" t="n">
        <v>6022.12</v>
      </c>
      <c r="I422" t="inlineStr">
        <is>
          <t>False</t>
        </is>
      </c>
      <c r="J422" t="n">
        <v/>
      </c>
      <c r="K422" t="n">
        <v/>
      </c>
      <c r="L422" s="550" t="n">
        <v>44469</v>
      </c>
      <c r="M422" s="550" t="n">
        <v>46140</v>
      </c>
      <c r="N422" t="n">
        <v>6022.12</v>
      </c>
      <c r="O422" t="inlineStr">
        <is>
          <t>Pago</t>
        </is>
      </c>
      <c r="P422" s="550" t="n">
        <v>46140</v>
      </c>
      <c r="Q422" t="inlineStr">
        <is>
          <t xml:space="preserve"> ENDIVIDAMENTO - IRPJ/CSLL/COFINS/PIS 2019/2020/2021 - 145X PROCESSO 004914681</t>
        </is>
      </c>
      <c r="R422" t="inlineStr">
        <is>
          <t>04/2026</t>
        </is>
      </c>
      <c r="S422" t="inlineStr">
        <is>
          <t>04/2026</t>
        </is>
      </c>
    </row>
    <row r="423">
      <c r="A423" t="inlineStr">
        <is>
          <t>25939</t>
        </is>
      </c>
      <c r="B423" t="inlineStr">
        <is>
          <t>Arcos</t>
        </is>
      </c>
      <c r="C423" t="inlineStr">
        <is>
          <t xml:space="preserve">MINISTERIO DA FAZENDA </t>
        </is>
      </c>
      <c r="D423" t="inlineStr">
        <is>
          <t>MINISTERIO DA FAZENDA</t>
        </is>
      </c>
      <c r="E423" t="inlineStr">
        <is>
          <t>61/145</t>
        </is>
      </c>
      <c r="F423" t="inlineStr">
        <is>
          <t>Endividamento</t>
        </is>
      </c>
      <c r="G423" t="inlineStr">
        <is>
          <t>Endividamento Geral</t>
        </is>
      </c>
      <c r="H423" t="n">
        <v>3907.67</v>
      </c>
      <c r="I423" t="inlineStr">
        <is>
          <t>False</t>
        </is>
      </c>
      <c r="J423" t="n">
        <v/>
      </c>
      <c r="K423" t="n">
        <v/>
      </c>
      <c r="L423" s="550" t="n">
        <v>44469</v>
      </c>
      <c r="M423" s="550" t="n">
        <v>46415</v>
      </c>
      <c r="N423" t="n">
        <v>3907.67</v>
      </c>
      <c r="O423" t="inlineStr">
        <is>
          <t>Pendente</t>
        </is>
      </c>
      <c r="Q423" t="inlineStr">
        <is>
          <t>ENDIVIDAMENTO - IRPJ/CSLL/COFINS/PIS 2019/2020/2021 - 145X PROCESSO 004914681</t>
        </is>
      </c>
      <c r="R423" t="inlineStr">
        <is>
          <t>01/2027</t>
        </is>
      </c>
    </row>
    <row r="424">
      <c r="A424" t="inlineStr">
        <is>
          <t>25938</t>
        </is>
      </c>
      <c r="B424" t="inlineStr">
        <is>
          <t>Arcos</t>
        </is>
      </c>
      <c r="C424" t="inlineStr">
        <is>
          <t xml:space="preserve">MINISTERIO DA FAZENDA </t>
        </is>
      </c>
      <c r="D424" t="inlineStr">
        <is>
          <t>MINISTERIO DA FAZENDA</t>
        </is>
      </c>
      <c r="E424" t="inlineStr">
        <is>
          <t>63/145</t>
        </is>
      </c>
      <c r="F424" t="inlineStr">
        <is>
          <t>Endividamento</t>
        </is>
      </c>
      <c r="G424" t="inlineStr">
        <is>
          <t>Endividamento Geral</t>
        </is>
      </c>
      <c r="H424" t="n">
        <v>3907.67</v>
      </c>
      <c r="I424" t="inlineStr">
        <is>
          <t>False</t>
        </is>
      </c>
      <c r="J424" t="n">
        <v/>
      </c>
      <c r="K424" t="n">
        <v/>
      </c>
      <c r="L424" s="550" t="n">
        <v>44469</v>
      </c>
      <c r="M424" s="550" t="n">
        <v>46474</v>
      </c>
      <c r="N424" t="n">
        <v>3907.67</v>
      </c>
      <c r="O424" t="inlineStr">
        <is>
          <t>Pendente</t>
        </is>
      </c>
      <c r="Q424" t="inlineStr">
        <is>
          <t>ENDIVIDAMENTO - IRPJ/CSLL/COFINS/PIS 2019/2020/2021 - 145X PROCESSO 004914681</t>
        </is>
      </c>
      <c r="R424" t="inlineStr">
        <is>
          <t>03/2027</t>
        </is>
      </c>
    </row>
    <row r="425">
      <c r="A425" t="inlineStr">
        <is>
          <t>25937</t>
        </is>
      </c>
      <c r="B425" t="inlineStr">
        <is>
          <t>Arcos</t>
        </is>
      </c>
      <c r="C425" t="inlineStr">
        <is>
          <t xml:space="preserve">MINISTERIO DA FAZENDA </t>
        </is>
      </c>
      <c r="D425" t="inlineStr">
        <is>
          <t>MINISTERIO DA FAZENDA</t>
        </is>
      </c>
      <c r="E425" t="inlineStr">
        <is>
          <t>64/145</t>
        </is>
      </c>
      <c r="F425" t="inlineStr">
        <is>
          <t>Endividamento</t>
        </is>
      </c>
      <c r="G425" t="inlineStr">
        <is>
          <t>Endividamento Geral</t>
        </is>
      </c>
      <c r="H425" t="n">
        <v>3907.67</v>
      </c>
      <c r="I425" t="inlineStr">
        <is>
          <t>False</t>
        </is>
      </c>
      <c r="J425" t="n">
        <v/>
      </c>
      <c r="K425" t="n">
        <v/>
      </c>
      <c r="L425" s="550" t="n">
        <v>44469</v>
      </c>
      <c r="M425" s="550" t="n">
        <v>46505</v>
      </c>
      <c r="N425" t="n">
        <v>3907.67</v>
      </c>
      <c r="O425" t="inlineStr">
        <is>
          <t>Pendente</t>
        </is>
      </c>
      <c r="Q425" t="inlineStr">
        <is>
          <t>ENDIVIDAMENTO - IRPJ/CSLL/COFINS/PIS 2019/2020/2021 - 145X PROCESSO 004914681</t>
        </is>
      </c>
      <c r="R425" t="inlineStr">
        <is>
          <t>04/2027</t>
        </is>
      </c>
    </row>
    <row r="426">
      <c r="A426" t="inlineStr">
        <is>
          <t>25936</t>
        </is>
      </c>
      <c r="B426" t="inlineStr">
        <is>
          <t>Arcos</t>
        </is>
      </c>
      <c r="C426" t="inlineStr">
        <is>
          <t xml:space="preserve">MINISTERIO DA FAZENDA </t>
        </is>
      </c>
      <c r="D426" t="inlineStr">
        <is>
          <t>MINISTERIO DA FAZENDA</t>
        </is>
      </c>
      <c r="E426" t="inlineStr">
        <is>
          <t>71/145</t>
        </is>
      </c>
      <c r="F426" t="inlineStr">
        <is>
          <t>Endividamento</t>
        </is>
      </c>
      <c r="G426" t="inlineStr">
        <is>
          <t>Endividamento Geral</t>
        </is>
      </c>
      <c r="H426" t="n">
        <v>3907.67</v>
      </c>
      <c r="I426" t="inlineStr">
        <is>
          <t>False</t>
        </is>
      </c>
      <c r="J426" t="n">
        <v/>
      </c>
      <c r="K426" t="n">
        <v/>
      </c>
      <c r="L426" s="550" t="n">
        <v>44469</v>
      </c>
      <c r="M426" s="550" t="n">
        <v>46719</v>
      </c>
      <c r="N426" t="n">
        <v>3907.67</v>
      </c>
      <c r="O426" t="inlineStr">
        <is>
          <t>Pendente</t>
        </is>
      </c>
      <c r="Q426" t="inlineStr">
        <is>
          <t>ENDIVIDAMENTO - IRPJ/CSLL/COFINS/PIS 2019/2020/2021 - 145X PROCESSO 004914681</t>
        </is>
      </c>
      <c r="R426" t="inlineStr">
        <is>
          <t>11/2027</t>
        </is>
      </c>
    </row>
    <row r="427">
      <c r="A427" t="inlineStr">
        <is>
          <t>25935</t>
        </is>
      </c>
      <c r="B427" t="inlineStr">
        <is>
          <t>Arcos</t>
        </is>
      </c>
      <c r="C427" t="inlineStr">
        <is>
          <t xml:space="preserve">MINISTERIO DA FAZENDA </t>
        </is>
      </c>
      <c r="D427" t="inlineStr">
        <is>
          <t>MINISTERIO DA FAZENDA</t>
        </is>
      </c>
      <c r="E427" t="inlineStr">
        <is>
          <t>74/145</t>
        </is>
      </c>
      <c r="F427" t="inlineStr">
        <is>
          <t>Endividamento</t>
        </is>
      </c>
      <c r="G427" t="inlineStr">
        <is>
          <t>Endividamento Geral</t>
        </is>
      </c>
      <c r="H427" t="n">
        <v>3907.67</v>
      </c>
      <c r="I427" t="inlineStr">
        <is>
          <t>False</t>
        </is>
      </c>
      <c r="J427" t="n">
        <v/>
      </c>
      <c r="K427" t="n">
        <v/>
      </c>
      <c r="L427" s="550" t="n">
        <v>44469</v>
      </c>
      <c r="M427" s="550" t="n">
        <v>46811</v>
      </c>
      <c r="N427" t="n">
        <v>3907.67</v>
      </c>
      <c r="O427" t="inlineStr">
        <is>
          <t>Pendente</t>
        </is>
      </c>
      <c r="Q427" t="inlineStr">
        <is>
          <t>ENDIVIDAMENTO - IRPJ/CSLL/COFINS/PIS 2019/2020/2021 - 145X PROCESSO 004914681</t>
        </is>
      </c>
      <c r="R427" t="inlineStr">
        <is>
          <t>02/2028</t>
        </is>
      </c>
    </row>
    <row r="428">
      <c r="A428" t="inlineStr">
        <is>
          <t>25934</t>
        </is>
      </c>
      <c r="B428" t="inlineStr">
        <is>
          <t>Arcos</t>
        </is>
      </c>
      <c r="C428" t="inlineStr">
        <is>
          <t xml:space="preserve">MINISTERIO DA FAZENDA </t>
        </is>
      </c>
      <c r="D428" t="inlineStr">
        <is>
          <t>MINISTERIO DA FAZENDA</t>
        </is>
      </c>
      <c r="E428" t="inlineStr">
        <is>
          <t>90/145</t>
        </is>
      </c>
      <c r="F428" t="inlineStr">
        <is>
          <t>Endividamento</t>
        </is>
      </c>
      <c r="G428" t="inlineStr">
        <is>
          <t>Endividamento Geral</t>
        </is>
      </c>
      <c r="H428" t="n">
        <v>3907.67</v>
      </c>
      <c r="I428" t="inlineStr">
        <is>
          <t>False</t>
        </is>
      </c>
      <c r="J428" t="n">
        <v/>
      </c>
      <c r="K428" t="n">
        <v/>
      </c>
      <c r="L428" s="550" t="n">
        <v>44469</v>
      </c>
      <c r="M428" s="550" t="n">
        <v>47297</v>
      </c>
      <c r="N428" t="n">
        <v>3907.67</v>
      </c>
      <c r="O428" t="inlineStr">
        <is>
          <t>Pendente</t>
        </is>
      </c>
      <c r="Q428" t="inlineStr">
        <is>
          <t>ENDIVIDAMENTO - IRPJ/CSLL/COFINS/PIS 2019/2020/2021 - 145X PROCESSO 004914681</t>
        </is>
      </c>
      <c r="R428" t="inlineStr">
        <is>
          <t>06/2029</t>
        </is>
      </c>
    </row>
    <row r="429">
      <c r="A429" t="inlineStr">
        <is>
          <t>25933</t>
        </is>
      </c>
      <c r="B429" t="inlineStr">
        <is>
          <t>Arcos</t>
        </is>
      </c>
      <c r="C429" t="inlineStr">
        <is>
          <t xml:space="preserve">MINISTERIO DA FAZENDA </t>
        </is>
      </c>
      <c r="D429" t="inlineStr">
        <is>
          <t>MINISTERIO DA FAZENDA</t>
        </is>
      </c>
      <c r="E429" t="inlineStr">
        <is>
          <t>91/145</t>
        </is>
      </c>
      <c r="F429" t="inlineStr">
        <is>
          <t>Endividamento</t>
        </is>
      </c>
      <c r="G429" t="inlineStr">
        <is>
          <t>Endividamento Geral</t>
        </is>
      </c>
      <c r="H429" t="n">
        <v>3907.67</v>
      </c>
      <c r="I429" t="inlineStr">
        <is>
          <t>False</t>
        </is>
      </c>
      <c r="J429" t="n">
        <v/>
      </c>
      <c r="K429" t="n">
        <v/>
      </c>
      <c r="L429" s="550" t="n">
        <v>44469</v>
      </c>
      <c r="M429" s="550" t="n">
        <v>47327</v>
      </c>
      <c r="N429" t="n">
        <v>3907.67</v>
      </c>
      <c r="O429" t="inlineStr">
        <is>
          <t>Pendente</t>
        </is>
      </c>
      <c r="Q429" t="inlineStr">
        <is>
          <t>ENDIVIDAMENTO - IRPJ/CSLL/COFINS/PIS 2019/2020/2021 - 145X PROCESSO 004914681</t>
        </is>
      </c>
      <c r="R429" t="inlineStr">
        <is>
          <t>07/2029</t>
        </is>
      </c>
    </row>
    <row r="430">
      <c r="A430" t="inlineStr">
        <is>
          <t>25925</t>
        </is>
      </c>
      <c r="B430" t="inlineStr">
        <is>
          <t>Arcos</t>
        </is>
      </c>
      <c r="C430" t="inlineStr">
        <is>
          <t xml:space="preserve">MINISTERIO DA FAZENDA </t>
        </is>
      </c>
      <c r="D430" t="inlineStr">
        <is>
          <t>MINISTERIO DA FAZENDA</t>
        </is>
      </c>
      <c r="E430" t="inlineStr">
        <is>
          <t>139/145</t>
        </is>
      </c>
      <c r="F430" t="inlineStr">
        <is>
          <t>Endividamento</t>
        </is>
      </c>
      <c r="G430" t="inlineStr">
        <is>
          <t>Endividamento Geral</t>
        </is>
      </c>
      <c r="H430" t="n">
        <v>3907.67</v>
      </c>
      <c r="I430" t="inlineStr">
        <is>
          <t>False</t>
        </is>
      </c>
      <c r="J430" t="n">
        <v/>
      </c>
      <c r="K430" t="n">
        <v/>
      </c>
      <c r="L430" s="550" t="n">
        <v>44469</v>
      </c>
      <c r="M430" s="550" t="n">
        <v>48666</v>
      </c>
      <c r="N430" t="n">
        <v>3907.67</v>
      </c>
      <c r="O430" t="inlineStr">
        <is>
          <t>Pendente</t>
        </is>
      </c>
      <c r="Q430" t="inlineStr">
        <is>
          <t>ENDIVIDAMENTO - IRPJ/CSLL/COFINS/PIS 2019/2020/2021 - 145X PROCESSO 004914681</t>
        </is>
      </c>
      <c r="R430" t="inlineStr">
        <is>
          <t>03/2033</t>
        </is>
      </c>
    </row>
    <row r="431">
      <c r="A431" t="inlineStr">
        <is>
          <t>25924</t>
        </is>
      </c>
      <c r="B431" t="inlineStr">
        <is>
          <t>Arcos</t>
        </is>
      </c>
      <c r="C431" t="inlineStr">
        <is>
          <t xml:space="preserve">MINISTERIO DA FAZENDA </t>
        </is>
      </c>
      <c r="D431" t="inlineStr">
        <is>
          <t>MINISTERIO DA FAZENDA</t>
        </is>
      </c>
      <c r="E431" t="inlineStr">
        <is>
          <t>137/145</t>
        </is>
      </c>
      <c r="F431" t="inlineStr">
        <is>
          <t>Endividamento</t>
        </is>
      </c>
      <c r="G431" t="inlineStr">
        <is>
          <t>Endividamento Geral</t>
        </is>
      </c>
      <c r="H431" t="n">
        <v>3907.67</v>
      </c>
      <c r="I431" t="inlineStr">
        <is>
          <t>False</t>
        </is>
      </c>
      <c r="J431" t="n">
        <v/>
      </c>
      <c r="K431" t="n">
        <v/>
      </c>
      <c r="L431" s="550" t="n">
        <v>44469</v>
      </c>
      <c r="M431" s="550" t="n">
        <v>48609</v>
      </c>
      <c r="N431" t="n">
        <v>3907.67</v>
      </c>
      <c r="O431" t="inlineStr">
        <is>
          <t>Pendente</t>
        </is>
      </c>
      <c r="Q431" t="inlineStr">
        <is>
          <t>ENDIVIDAMENTO - IRPJ/CSLL/COFINS/PIS 2019/2020/2021 - 145X PROCESSO 004914681</t>
        </is>
      </c>
      <c r="R431" t="inlineStr">
        <is>
          <t>01/2033</t>
        </is>
      </c>
    </row>
    <row r="432">
      <c r="A432" t="inlineStr">
        <is>
          <t>25923</t>
        </is>
      </c>
      <c r="B432" t="inlineStr">
        <is>
          <t>Arcos</t>
        </is>
      </c>
      <c r="C432" t="inlineStr">
        <is>
          <t xml:space="preserve">MINISTERIO DA FAZENDA </t>
        </is>
      </c>
      <c r="D432" t="inlineStr">
        <is>
          <t>MINISTERIO DA FAZENDA</t>
        </is>
      </c>
      <c r="E432" t="inlineStr">
        <is>
          <t>120/145</t>
        </is>
      </c>
      <c r="F432" t="inlineStr">
        <is>
          <t>Endividamento</t>
        </is>
      </c>
      <c r="G432" t="inlineStr">
        <is>
          <t>Endividamento Geral</t>
        </is>
      </c>
      <c r="H432" t="n">
        <v>3907.67</v>
      </c>
      <c r="I432" t="inlineStr">
        <is>
          <t>False</t>
        </is>
      </c>
      <c r="J432" t="n">
        <v/>
      </c>
      <c r="K432" t="n">
        <v/>
      </c>
      <c r="L432" s="550" t="n">
        <v>44469</v>
      </c>
      <c r="M432" s="550" t="n">
        <v>48210</v>
      </c>
      <c r="N432" t="n">
        <v>3907.67</v>
      </c>
      <c r="O432" t="inlineStr">
        <is>
          <t>Pendente</t>
        </is>
      </c>
      <c r="Q432" t="inlineStr">
        <is>
          <t>ENDIVIDAMENTO - IRPJ/CSLL/COFINS/PIS 2019/2020/2021 - 145X PROCESSO 004914681</t>
        </is>
      </c>
      <c r="R432" t="inlineStr">
        <is>
          <t>12/2031</t>
        </is>
      </c>
    </row>
    <row r="433">
      <c r="A433" t="inlineStr">
        <is>
          <t>25922</t>
        </is>
      </c>
      <c r="B433" t="inlineStr">
        <is>
          <t>Arcos</t>
        </is>
      </c>
      <c r="C433" t="inlineStr">
        <is>
          <t xml:space="preserve">MINISTERIO DA FAZENDA </t>
        </is>
      </c>
      <c r="D433" t="inlineStr">
        <is>
          <t>MINISTERIO DA FAZENDA</t>
        </is>
      </c>
      <c r="E433" t="inlineStr">
        <is>
          <t>102/145</t>
        </is>
      </c>
      <c r="F433" t="inlineStr">
        <is>
          <t>Endividamento</t>
        </is>
      </c>
      <c r="G433" t="inlineStr">
        <is>
          <t>Endividamento Geral</t>
        </is>
      </c>
      <c r="H433" t="n">
        <v>3907.67</v>
      </c>
      <c r="I433" t="inlineStr">
        <is>
          <t>False</t>
        </is>
      </c>
      <c r="J433" t="n">
        <v/>
      </c>
      <c r="K433" t="n">
        <v/>
      </c>
      <c r="L433" s="550" t="n">
        <v>44469</v>
      </c>
      <c r="M433" s="550" t="n">
        <v>47662</v>
      </c>
      <c r="N433" t="n">
        <v>3907.67</v>
      </c>
      <c r="O433" t="inlineStr">
        <is>
          <t>Pendente</t>
        </is>
      </c>
      <c r="Q433" t="inlineStr">
        <is>
          <t>ENDIVIDAMENTO - IRPJ/CSLL/COFINS/PIS 2019/2020/2021 - 145X PROCESSO 004914681</t>
        </is>
      </c>
      <c r="R433" t="inlineStr">
        <is>
          <t>06/2030</t>
        </is>
      </c>
    </row>
    <row r="434">
      <c r="A434" t="inlineStr">
        <is>
          <t>25921</t>
        </is>
      </c>
      <c r="B434" t="inlineStr">
        <is>
          <t>Arcos</t>
        </is>
      </c>
      <c r="C434" t="inlineStr">
        <is>
          <t xml:space="preserve">MINISTERIO DA FAZENDA </t>
        </is>
      </c>
      <c r="D434" t="inlineStr">
        <is>
          <t>MINISTERIO DA FAZENDA</t>
        </is>
      </c>
      <c r="E434" t="inlineStr">
        <is>
          <t>106/145</t>
        </is>
      </c>
      <c r="F434" t="inlineStr">
        <is>
          <t>Endividamento</t>
        </is>
      </c>
      <c r="G434" t="inlineStr">
        <is>
          <t>Endividamento Geral</t>
        </is>
      </c>
      <c r="H434" t="n">
        <v>3907.67</v>
      </c>
      <c r="I434" t="inlineStr">
        <is>
          <t>False</t>
        </is>
      </c>
      <c r="J434" t="n">
        <v/>
      </c>
      <c r="K434" t="n">
        <v/>
      </c>
      <c r="L434" s="550" t="n">
        <v>44469</v>
      </c>
      <c r="M434" s="550" t="n">
        <v>47784</v>
      </c>
      <c r="N434" t="n">
        <v>3907.67</v>
      </c>
      <c r="O434" t="inlineStr">
        <is>
          <t>Pendente</t>
        </is>
      </c>
      <c r="Q434" t="inlineStr">
        <is>
          <t>ENDIVIDAMENTO - IRPJ/CSLL/COFINS/PIS 2019/2020/2021 - 145X PROCESSO 004914681</t>
        </is>
      </c>
      <c r="R434" t="inlineStr">
        <is>
          <t>10/2030</t>
        </is>
      </c>
    </row>
    <row r="435">
      <c r="A435" t="inlineStr">
        <is>
          <t>25920</t>
        </is>
      </c>
      <c r="B435" t="inlineStr">
        <is>
          <t>Arcos</t>
        </is>
      </c>
      <c r="C435" t="inlineStr">
        <is>
          <t xml:space="preserve">MINISTERIO DA FAZENDA </t>
        </is>
      </c>
      <c r="D435" t="inlineStr">
        <is>
          <t>MINISTERIO DA FAZENDA</t>
        </is>
      </c>
      <c r="E435" t="inlineStr">
        <is>
          <t>107/145</t>
        </is>
      </c>
      <c r="F435" t="inlineStr">
        <is>
          <t>Endividamento</t>
        </is>
      </c>
      <c r="G435" t="inlineStr">
        <is>
          <t>Endividamento Geral</t>
        </is>
      </c>
      <c r="H435" t="n">
        <v>3907.67</v>
      </c>
      <c r="I435" t="inlineStr">
        <is>
          <t>False</t>
        </is>
      </c>
      <c r="J435" t="n">
        <v/>
      </c>
      <c r="K435" t="n">
        <v/>
      </c>
      <c r="L435" s="550" t="n">
        <v>44469</v>
      </c>
      <c r="M435" s="550" t="n">
        <v>47815</v>
      </c>
      <c r="N435" t="n">
        <v>3907.67</v>
      </c>
      <c r="O435" t="inlineStr">
        <is>
          <t>Pendente</t>
        </is>
      </c>
      <c r="Q435" t="inlineStr">
        <is>
          <t>ENDIVIDAMENTO - IRPJ/CSLL/COFINS/PIS 2019/2020/2021 - 145X PROCESSO 004914681</t>
        </is>
      </c>
      <c r="R435" t="inlineStr">
        <is>
          <t>11/2030</t>
        </is>
      </c>
    </row>
    <row r="436">
      <c r="A436" t="inlineStr">
        <is>
          <t>25901</t>
        </is>
      </c>
      <c r="B436" t="inlineStr">
        <is>
          <t>Arcos</t>
        </is>
      </c>
      <c r="C436" t="inlineStr">
        <is>
          <t>AOLIABI SOARES DA SILVA</t>
        </is>
      </c>
      <c r="D436" t="inlineStr">
        <is>
          <t>AOLIABI SOARES DA SILVA</t>
        </is>
      </c>
      <c r="F436" t="inlineStr">
        <is>
          <t>Endividamento</t>
        </is>
      </c>
      <c r="G436" t="inlineStr">
        <is>
          <t>Processo Judicial</t>
        </is>
      </c>
      <c r="H436" t="n">
        <v>2000</v>
      </c>
      <c r="I436" t="inlineStr">
        <is>
          <t>False</t>
        </is>
      </c>
      <c r="J436" t="n">
        <v/>
      </c>
      <c r="K436" t="n">
        <v/>
      </c>
      <c r="L436" s="550" t="n">
        <v>45042</v>
      </c>
      <c r="M436" s="550" t="n">
        <v>45056</v>
      </c>
      <c r="N436" t="n">
        <v>2000</v>
      </c>
      <c r="O436" t="inlineStr">
        <is>
          <t>Pago</t>
        </is>
      </c>
      <c r="Q436" t="inlineStr">
        <is>
          <t xml:space="preserve"> PROCESSO JUDICIAL</t>
        </is>
      </c>
      <c r="R436" t="inlineStr">
        <is>
          <t>05/2023</t>
        </is>
      </c>
    </row>
    <row r="437">
      <c r="A437" t="inlineStr">
        <is>
          <t>25812</t>
        </is>
      </c>
      <c r="B437" t="inlineStr">
        <is>
          <t>Arcos</t>
        </is>
      </c>
      <c r="C437" t="inlineStr">
        <is>
          <t>ANA PAULA COSTA</t>
        </is>
      </c>
      <c r="D437" t="inlineStr">
        <is>
          <t>ANA PAULA COSTA</t>
        </is>
      </c>
      <c r="F437" t="inlineStr">
        <is>
          <t>Endividamento</t>
        </is>
      </c>
      <c r="G437" t="inlineStr">
        <is>
          <t>Processo Judicial</t>
        </is>
      </c>
      <c r="H437" t="n">
        <v>2500</v>
      </c>
      <c r="I437" t="inlineStr">
        <is>
          <t>False</t>
        </is>
      </c>
      <c r="J437" t="n">
        <v/>
      </c>
      <c r="K437" t="n">
        <v/>
      </c>
      <c r="L437" s="550" t="n">
        <v>45230</v>
      </c>
      <c r="M437" s="550" t="n">
        <v>45330</v>
      </c>
      <c r="N437" t="n">
        <v>2500</v>
      </c>
      <c r="O437" t="inlineStr">
        <is>
          <t>Pago</t>
        </is>
      </c>
      <c r="Q437" t="inlineStr">
        <is>
          <t>ACOES TRABALHISTAS - PROCESSO 1000238-61.2023.5.02.0051 - ANA PAULA COSTA (PARCELA PAGA VIA EBM - COMO CONSTA NO COMPROVANTE)</t>
        </is>
      </c>
      <c r="R437" t="inlineStr">
        <is>
          <t>02/2024</t>
        </is>
      </c>
    </row>
    <row r="438">
      <c r="A438" t="inlineStr">
        <is>
          <t>25742</t>
        </is>
      </c>
      <c r="B438" t="inlineStr">
        <is>
          <t>Arcos</t>
        </is>
      </c>
      <c r="C438" t="inlineStr">
        <is>
          <t>ANA PAULA COSTA</t>
        </is>
      </c>
      <c r="D438" t="inlineStr">
        <is>
          <t>ANA PAULA COSTA</t>
        </is>
      </c>
      <c r="F438" t="inlineStr">
        <is>
          <t>Endividamento</t>
        </is>
      </c>
      <c r="G438" t="inlineStr">
        <is>
          <t>Processo Judicial</t>
        </is>
      </c>
      <c r="H438" t="n">
        <v>2500</v>
      </c>
      <c r="I438" t="inlineStr">
        <is>
          <t>False</t>
        </is>
      </c>
      <c r="J438" t="n">
        <v/>
      </c>
      <c r="K438" t="n">
        <v/>
      </c>
      <c r="L438" s="550" t="n">
        <v>45230</v>
      </c>
      <c r="M438" s="550" t="n">
        <v>45299</v>
      </c>
      <c r="N438" t="n">
        <v>2500</v>
      </c>
      <c r="O438" t="inlineStr">
        <is>
          <t>Pago</t>
        </is>
      </c>
      <c r="Q438" t="inlineStr">
        <is>
          <t>ACOES TRABALHISTAS - PROCESSO 1000238-61.2023.5.02.0051 - ANA PAULA COSTA</t>
        </is>
      </c>
      <c r="R438" t="inlineStr">
        <is>
          <t>01/2024</t>
        </is>
      </c>
    </row>
    <row r="439">
      <c r="A439" t="inlineStr">
        <is>
          <t>25613</t>
        </is>
      </c>
      <c r="B439" t="inlineStr">
        <is>
          <t>Arcos</t>
        </is>
      </c>
      <c r="C439" t="inlineStr">
        <is>
          <t>LUIZ HENRIQUE DAMASCENO DE OLIVEIRA</t>
        </is>
      </c>
      <c r="D439" t="inlineStr">
        <is>
          <t>LUIZ HENRIQUE DAMASCENO DE OLIVEIRA</t>
        </is>
      </c>
      <c r="F439" t="inlineStr">
        <is>
          <t>Endividamento</t>
        </is>
      </c>
      <c r="G439" t="inlineStr">
        <is>
          <t>Processo Judicial</t>
        </is>
      </c>
      <c r="H439" t="n">
        <v>5900</v>
      </c>
      <c r="I439" t="inlineStr">
        <is>
          <t>False</t>
        </is>
      </c>
      <c r="J439" t="n">
        <v/>
      </c>
      <c r="K439" t="n">
        <v/>
      </c>
      <c r="L439" s="550" t="n">
        <v>45002</v>
      </c>
      <c r="M439" s="550" t="n">
        <v>45098</v>
      </c>
      <c r="N439" t="n">
        <v>5900</v>
      </c>
      <c r="O439" t="inlineStr">
        <is>
          <t>Pago</t>
        </is>
      </c>
      <c r="Q439" t="inlineStr">
        <is>
          <t>Processo 1000501-74.2020.5.02.0059 - LUIZ HENRIQUE DAMASCENO DE OLIVEIRA x ARCOS-ITAÚ AGÊNCIA Nº 0170 CONTA CORRENTE Nº 80187-2 ORTEGA E IEIRI SOCIEDADE DE ADVOGADOS CNPJ Nº 12.867.756/0001-11 (PIX)</t>
        </is>
      </c>
      <c r="R439" t="inlineStr">
        <is>
          <t>06/2023</t>
        </is>
      </c>
    </row>
    <row r="440">
      <c r="A440" t="inlineStr">
        <is>
          <t>25597</t>
        </is>
      </c>
      <c r="B440" t="inlineStr">
        <is>
          <t>Arcos</t>
        </is>
      </c>
      <c r="C440" t="inlineStr">
        <is>
          <t>ICMS</t>
        </is>
      </c>
      <c r="D440" t="inlineStr">
        <is>
          <t>ICMS</t>
        </is>
      </c>
      <c r="F440" t="inlineStr">
        <is>
          <t>ENDIVIDAMENTO</t>
        </is>
      </c>
      <c r="G440" t="inlineStr">
        <is>
          <t xml:space="preserve"> ENDIVIDAMENTO</t>
        </is>
      </c>
      <c r="H440" t="n">
        <v>10094.65</v>
      </c>
      <c r="I440" t="inlineStr">
        <is>
          <t>False</t>
        </is>
      </c>
      <c r="J440" t="n">
        <v/>
      </c>
      <c r="K440" t="n">
        <v/>
      </c>
      <c r="L440" s="550" t="n">
        <v>45078</v>
      </c>
      <c r="M440" s="550" t="n">
        <v>45107</v>
      </c>
      <c r="N440" t="n">
        <v>10094.65</v>
      </c>
      <c r="O440" t="inlineStr">
        <is>
          <t>Pago</t>
        </is>
      </c>
      <c r="Q440" t="inlineStr">
        <is>
          <t>ICMS 03-07/2022 - 60 PARCELAS - Nº 50071279-9</t>
        </is>
      </c>
      <c r="R440" t="inlineStr">
        <is>
          <t>06/2023</t>
        </is>
      </c>
    </row>
    <row r="441">
      <c r="A441" t="inlineStr">
        <is>
          <t>25576</t>
        </is>
      </c>
      <c r="B441" t="inlineStr">
        <is>
          <t>Arcos</t>
        </is>
      </c>
      <c r="C441" t="inlineStr">
        <is>
          <t>AOLIABI SOARES DA SILVA</t>
        </is>
      </c>
      <c r="D441" t="inlineStr">
        <is>
          <t>AOLIABI SOARES DA SILVA</t>
        </is>
      </c>
      <c r="F441" t="inlineStr">
        <is>
          <t>Endividamento</t>
        </is>
      </c>
      <c r="G441" t="inlineStr">
        <is>
          <t>Processo Judicial</t>
        </is>
      </c>
      <c r="H441" t="n">
        <v>2000</v>
      </c>
      <c r="I441" t="inlineStr">
        <is>
          <t>False</t>
        </is>
      </c>
      <c r="J441" t="n">
        <v/>
      </c>
      <c r="K441" t="n">
        <v/>
      </c>
      <c r="L441" s="550" t="n">
        <v>45042</v>
      </c>
      <c r="M441" s="550" t="n">
        <v>45117</v>
      </c>
      <c r="N441" t="n">
        <v>2000</v>
      </c>
      <c r="O441" t="inlineStr">
        <is>
          <t>Pago</t>
        </is>
      </c>
      <c r="Q441" t="inlineStr">
        <is>
          <t>PARCELA 3/3 07/2023 PROCESSO JUDICIAL-000262-28.2023.5.02.0039 -  AOLIABI SOARES -DO BRASIL AGÊNCIA Nº 6815-2 CONTA CORRENTE Nº 32925-8 ALEXANDRE BUERIDY NETO CPF Nº 286.684.498-00</t>
        </is>
      </c>
      <c r="R441" t="inlineStr">
        <is>
          <t>07/2023</t>
        </is>
      </c>
    </row>
    <row r="442">
      <c r="A442" t="inlineStr">
        <is>
          <t>25545</t>
        </is>
      </c>
      <c r="B442" t="inlineStr">
        <is>
          <t>Arcos</t>
        </is>
      </c>
      <c r="C442" t="inlineStr">
        <is>
          <t>ICMS</t>
        </is>
      </c>
      <c r="D442" t="inlineStr">
        <is>
          <t>ICMS</t>
        </is>
      </c>
      <c r="F442" t="inlineStr">
        <is>
          <t>ENDIVIDAMENTO</t>
        </is>
      </c>
      <c r="G442" t="inlineStr">
        <is>
          <t xml:space="preserve"> ENDIVIDAMENTO</t>
        </is>
      </c>
      <c r="H442" t="n">
        <v>10196.32</v>
      </c>
      <c r="I442" t="inlineStr">
        <is>
          <t>False</t>
        </is>
      </c>
      <c r="J442" t="n">
        <v/>
      </c>
      <c r="K442" t="n">
        <v/>
      </c>
      <c r="L442" s="550" t="n">
        <v>45108</v>
      </c>
      <c r="M442" s="550" t="n">
        <v>45137</v>
      </c>
      <c r="N442" t="n">
        <v>10196.32</v>
      </c>
      <c r="O442" t="inlineStr">
        <is>
          <t>Pago</t>
        </is>
      </c>
      <c r="Q442" t="inlineStr">
        <is>
          <t>ICMS 03-07/2022 - 60 PARCELAS - Nº 50071279-9</t>
        </is>
      </c>
      <c r="R442" t="inlineStr">
        <is>
          <t>07/2023</t>
        </is>
      </c>
    </row>
    <row r="443">
      <c r="A443" t="inlineStr">
        <is>
          <t>25405</t>
        </is>
      </c>
      <c r="B443" t="inlineStr">
        <is>
          <t>Arcos</t>
        </is>
      </c>
      <c r="C443" t="inlineStr">
        <is>
          <t>ICMS</t>
        </is>
      </c>
      <c r="D443" t="inlineStr">
        <is>
          <t>ICMS</t>
        </is>
      </c>
      <c r="F443" t="inlineStr">
        <is>
          <t>ENDIVIDAMENTO</t>
        </is>
      </c>
      <c r="G443" t="inlineStr">
        <is>
          <t xml:space="preserve"> ENDIVIDAMENTO</t>
        </is>
      </c>
      <c r="H443" t="n">
        <v>4490.13</v>
      </c>
      <c r="I443" t="inlineStr">
        <is>
          <t>False</t>
        </is>
      </c>
      <c r="J443" t="n">
        <v/>
      </c>
      <c r="K443" t="n">
        <v/>
      </c>
      <c r="L443" s="550" t="n">
        <v>45104</v>
      </c>
      <c r="M443" s="550" t="n">
        <v>45198</v>
      </c>
      <c r="N443" t="n">
        <v>4490.13</v>
      </c>
      <c r="O443" t="inlineStr">
        <is>
          <t>Pago</t>
        </is>
      </c>
      <c r="Q443" t="inlineStr">
        <is>
          <t>ENDIVIDAMENTO - ICMS 08/2022 - 12X PROCESSO 50082095-9</t>
        </is>
      </c>
      <c r="R443" t="inlineStr">
        <is>
          <t>09/2023</t>
        </is>
      </c>
    </row>
    <row r="444">
      <c r="A444" t="inlineStr">
        <is>
          <t>25343</t>
        </is>
      </c>
      <c r="B444" t="inlineStr">
        <is>
          <t>Arcos</t>
        </is>
      </c>
      <c r="C444" t="inlineStr">
        <is>
          <t>LUIZ HENRIQUE DAMASCENO DE OLIVEIRA</t>
        </is>
      </c>
      <c r="D444" t="inlineStr">
        <is>
          <t>LUIZ HENRIQUE DAMASCENO DE OLIVEIRA</t>
        </is>
      </c>
      <c r="F444" t="inlineStr">
        <is>
          <t>Endividamento</t>
        </is>
      </c>
      <c r="G444" t="inlineStr">
        <is>
          <t>Processo Judicial</t>
        </is>
      </c>
      <c r="H444" t="n">
        <v>10378.1</v>
      </c>
      <c r="I444" t="inlineStr">
        <is>
          <t>False</t>
        </is>
      </c>
      <c r="J444" t="n">
        <v/>
      </c>
      <c r="K444" t="n">
        <v/>
      </c>
      <c r="L444" s="550" t="n">
        <v>45204</v>
      </c>
      <c r="M444" s="550" t="n">
        <v>45210</v>
      </c>
      <c r="N444" t="n">
        <v>10378.1</v>
      </c>
      <c r="O444" t="inlineStr">
        <is>
          <t>Pago</t>
        </is>
      </c>
      <c r="Q444" t="inlineStr">
        <is>
          <t>Processo 1000501-74.2020.5.02.0059 - LUIZ HENRIQUE DAMASCENO DE OLIVEIRA-INSS</t>
        </is>
      </c>
      <c r="R444" t="inlineStr">
        <is>
          <t>10/2023</t>
        </is>
      </c>
    </row>
    <row r="445">
      <c r="A445" t="inlineStr">
        <is>
          <t>25312</t>
        </is>
      </c>
      <c r="B445" t="inlineStr">
        <is>
          <t>Arcos</t>
        </is>
      </c>
      <c r="C445" t="inlineStr">
        <is>
          <t>ICMS</t>
        </is>
      </c>
      <c r="D445" t="inlineStr">
        <is>
          <t>ICMS</t>
        </is>
      </c>
      <c r="F445" t="inlineStr">
        <is>
          <t>ENDIVIDAMENTO</t>
        </is>
      </c>
      <c r="G445" t="inlineStr">
        <is>
          <t xml:space="preserve"> ENDIVIDAMENTO</t>
        </is>
      </c>
      <c r="H445" t="n">
        <v>4350.48</v>
      </c>
      <c r="I445" t="inlineStr">
        <is>
          <t>False</t>
        </is>
      </c>
      <c r="J445" t="n">
        <v/>
      </c>
      <c r="K445" t="n">
        <v/>
      </c>
      <c r="L445" s="550" t="n">
        <v>45104</v>
      </c>
      <c r="M445" s="550" t="n">
        <v>45260</v>
      </c>
      <c r="N445" t="n">
        <v>4350.48</v>
      </c>
      <c r="O445" t="inlineStr">
        <is>
          <t>Pago</t>
        </is>
      </c>
      <c r="Q445" t="inlineStr">
        <is>
          <t>ENDIVIDAMENTO - ICMS 08/2022 - 12X PROCESSO 50082095-9</t>
        </is>
      </c>
      <c r="R445" t="inlineStr">
        <is>
          <t>11/2023</t>
        </is>
      </c>
    </row>
    <row r="446">
      <c r="A446" t="inlineStr">
        <is>
          <t>25311</t>
        </is>
      </c>
      <c r="B446" t="inlineStr">
        <is>
          <t>Arcos</t>
        </is>
      </c>
      <c r="C446" t="inlineStr">
        <is>
          <t>ICMS</t>
        </is>
      </c>
      <c r="D446" t="inlineStr">
        <is>
          <t>ICMS</t>
        </is>
      </c>
      <c r="F446" t="inlineStr">
        <is>
          <t>ENDIVIDAMENTO</t>
        </is>
      </c>
      <c r="G446" t="inlineStr">
        <is>
          <t xml:space="preserve"> ENDIVIDAMENTO</t>
        </is>
      </c>
      <c r="H446" t="n">
        <v>4350.48</v>
      </c>
      <c r="I446" t="inlineStr">
        <is>
          <t>False</t>
        </is>
      </c>
      <c r="J446" t="n">
        <v/>
      </c>
      <c r="K446" t="n">
        <v/>
      </c>
      <c r="L446" s="550" t="n">
        <v>45104</v>
      </c>
      <c r="M446" s="550" t="n">
        <v>45289</v>
      </c>
      <c r="N446" t="n">
        <v>4350.48</v>
      </c>
      <c r="O446" t="inlineStr">
        <is>
          <t>Pago</t>
        </is>
      </c>
      <c r="Q446" t="inlineStr">
        <is>
          <t>ENDIVIDAMENTO - ICMS 08/2022 - 12X PROCESSO 50082095-9</t>
        </is>
      </c>
      <c r="R446" t="inlineStr">
        <is>
          <t>12/2023</t>
        </is>
      </c>
    </row>
    <row r="447">
      <c r="A447" t="inlineStr">
        <is>
          <t>25308</t>
        </is>
      </c>
      <c r="B447" t="inlineStr">
        <is>
          <t>Arcos</t>
        </is>
      </c>
      <c r="C447" t="inlineStr">
        <is>
          <t>PAULO VINICIUS RIBEIRO</t>
        </is>
      </c>
      <c r="D447" t="inlineStr">
        <is>
          <t>PAULO VINICIUS RIBEIRO</t>
        </is>
      </c>
      <c r="F447" t="inlineStr">
        <is>
          <t>Endividamento</t>
        </is>
      </c>
      <c r="G447" t="inlineStr">
        <is>
          <t>Processo Judicial</t>
        </is>
      </c>
      <c r="H447" t="n">
        <v>2000</v>
      </c>
      <c r="I447" t="inlineStr">
        <is>
          <t>False</t>
        </is>
      </c>
      <c r="J447" t="n">
        <v/>
      </c>
      <c r="K447" t="n">
        <v/>
      </c>
      <c r="L447" s="550" t="n">
        <v>45100</v>
      </c>
      <c r="M447" s="550" t="n">
        <v>45301</v>
      </c>
      <c r="N447" t="n">
        <v>2000</v>
      </c>
      <c r="O447" t="inlineStr">
        <is>
          <t>Pago</t>
        </is>
      </c>
      <c r="Q447" t="inlineStr">
        <is>
          <t xml:space="preserve"> PROCESSO JUDICIAL</t>
        </is>
      </c>
      <c r="R447" t="inlineStr">
        <is>
          <t>01/2024</t>
        </is>
      </c>
    </row>
    <row r="448">
      <c r="A448" t="inlineStr">
        <is>
          <t>25307</t>
        </is>
      </c>
      <c r="B448" t="inlineStr">
        <is>
          <t>Arcos</t>
        </is>
      </c>
      <c r="C448" t="inlineStr">
        <is>
          <t>CARMEM FERREIRA DE SOUSA</t>
        </is>
      </c>
      <c r="D448" t="inlineStr">
        <is>
          <t>CARMEM FERREIRA DE SOUSA</t>
        </is>
      </c>
      <c r="F448" t="inlineStr">
        <is>
          <t>Endividamento</t>
        </is>
      </c>
      <c r="G448" t="inlineStr">
        <is>
          <t>Processo Judicial</t>
        </is>
      </c>
      <c r="H448" t="n">
        <v>2000</v>
      </c>
      <c r="I448" t="inlineStr">
        <is>
          <t>False</t>
        </is>
      </c>
      <c r="J448" t="n">
        <v/>
      </c>
      <c r="K448" t="n">
        <v/>
      </c>
      <c r="L448" s="550" t="n">
        <v>45162</v>
      </c>
      <c r="M448" s="550" t="n">
        <v>45302</v>
      </c>
      <c r="N448" t="n">
        <v>2000</v>
      </c>
      <c r="O448" t="inlineStr">
        <is>
          <t>Pago</t>
        </is>
      </c>
      <c r="Q448" t="inlineStr">
        <is>
          <t>PROCESSO Nº 1000689-24.2023.5.02.0007 - CARMEM FERREIRA DE SOUSA</t>
        </is>
      </c>
      <c r="R448" t="inlineStr">
        <is>
          <t>01/2024</t>
        </is>
      </c>
    </row>
    <row r="449">
      <c r="A449" t="inlineStr">
        <is>
          <t>25305</t>
        </is>
      </c>
      <c r="B449" t="inlineStr">
        <is>
          <t>Arcos</t>
        </is>
      </c>
      <c r="C449" t="inlineStr">
        <is>
          <t>CARMEM FERREIRA DE SOUSA</t>
        </is>
      </c>
      <c r="D449" t="inlineStr">
        <is>
          <t>CARMEM FERREIRA DE SOUSA</t>
        </is>
      </c>
      <c r="F449" t="inlineStr">
        <is>
          <t>Endividamento</t>
        </is>
      </c>
      <c r="G449" t="inlineStr">
        <is>
          <t>Processo Judicial</t>
        </is>
      </c>
      <c r="H449" t="n">
        <v>2000</v>
      </c>
      <c r="I449" t="inlineStr">
        <is>
          <t>False</t>
        </is>
      </c>
      <c r="J449" t="n">
        <v/>
      </c>
      <c r="K449" t="n">
        <v/>
      </c>
      <c r="L449" s="550" t="n">
        <v>45162</v>
      </c>
      <c r="M449" s="550" t="n">
        <v>45334</v>
      </c>
      <c r="N449" t="n">
        <v>2000</v>
      </c>
      <c r="O449" t="inlineStr">
        <is>
          <t>Pago</t>
        </is>
      </c>
      <c r="P449" s="550" t="n">
        <v>45336</v>
      </c>
      <c r="Q449" t="inlineStr">
        <is>
          <t>PROCESSO Nº 1000689-24.2023.5.02.0007 - CARMEM FERREIRA DE SOUSA</t>
        </is>
      </c>
      <c r="R449" t="inlineStr">
        <is>
          <t>02/2024</t>
        </is>
      </c>
      <c r="S449" t="inlineStr">
        <is>
          <t>02/2024</t>
        </is>
      </c>
    </row>
    <row r="450">
      <c r="A450" t="inlineStr">
        <is>
          <t>25303</t>
        </is>
      </c>
      <c r="B450" t="inlineStr">
        <is>
          <t>Arcos</t>
        </is>
      </c>
      <c r="C450" t="inlineStr">
        <is>
          <t>ICMS</t>
        </is>
      </c>
      <c r="D450" t="inlineStr">
        <is>
          <t>ICMS</t>
        </is>
      </c>
      <c r="F450" t="inlineStr">
        <is>
          <t>ENDIVIDAMENTO</t>
        </is>
      </c>
      <c r="G450" t="inlineStr">
        <is>
          <t xml:space="preserve"> ENDIVIDAMENTO</t>
        </is>
      </c>
      <c r="H450" t="n">
        <v>3473.84</v>
      </c>
      <c r="I450" t="inlineStr">
        <is>
          <t>False</t>
        </is>
      </c>
      <c r="J450" t="n">
        <v/>
      </c>
      <c r="K450" t="n">
        <v/>
      </c>
      <c r="L450" s="550" t="n">
        <v>45104</v>
      </c>
      <c r="M450" s="550" t="n">
        <v>45412</v>
      </c>
      <c r="N450" t="n">
        <v>4767.69</v>
      </c>
      <c r="O450" t="inlineStr">
        <is>
          <t>Pago</t>
        </is>
      </c>
      <c r="P450" s="550" t="n">
        <v>45411</v>
      </c>
      <c r="Q450" t="inlineStr">
        <is>
          <t>ENDIVIDAMENTO - ICMS 08/2022 - 12X PROCESSO 50082095-9</t>
        </is>
      </c>
      <c r="R450" t="inlineStr">
        <is>
          <t>04/2024</t>
        </is>
      </c>
      <c r="S450" t="inlineStr">
        <is>
          <t>04/2024</t>
        </is>
      </c>
    </row>
    <row r="451">
      <c r="A451" t="inlineStr">
        <is>
          <t>25296</t>
        </is>
      </c>
      <c r="B451" t="inlineStr">
        <is>
          <t>Arcos</t>
        </is>
      </c>
      <c r="C451" t="inlineStr">
        <is>
          <t>INSS</t>
        </is>
      </c>
      <c r="D451" t="inlineStr">
        <is>
          <t>INSS</t>
        </is>
      </c>
      <c r="E451" t="inlineStr">
        <is>
          <t>46/60</t>
        </is>
      </c>
      <c r="F451" t="inlineStr">
        <is>
          <t>Endividamento</t>
        </is>
      </c>
      <c r="G451" t="inlineStr">
        <is>
          <t>Endividamento Geral</t>
        </is>
      </c>
      <c r="H451" t="n">
        <v>8469.030000000001</v>
      </c>
      <c r="I451" t="inlineStr">
        <is>
          <t>False</t>
        </is>
      </c>
      <c r="J451" t="n">
        <v/>
      </c>
      <c r="K451" t="n">
        <v/>
      </c>
      <c r="L451" s="550" t="n">
        <v>44469</v>
      </c>
      <c r="M451" s="550" t="n">
        <v>45836</v>
      </c>
      <c r="N451" t="n">
        <v>12062.44</v>
      </c>
      <c r="O451" t="inlineStr">
        <is>
          <t>Pago</t>
        </is>
      </c>
      <c r="P451" s="550" t="n">
        <v>45838</v>
      </c>
      <c r="Q451" t="inlineStr">
        <is>
          <t>ENDIVIDAMENTO - PARCELAMENTO INSS PERÍODO 02-07/2020 - 60X PROCESSO 004914771</t>
        </is>
      </c>
      <c r="R451" t="inlineStr">
        <is>
          <t>06/2025</t>
        </is>
      </c>
      <c r="S451" t="inlineStr">
        <is>
          <t>06/2025</t>
        </is>
      </c>
    </row>
    <row r="452">
      <c r="A452" t="inlineStr">
        <is>
          <t>25294</t>
        </is>
      </c>
      <c r="B452" t="inlineStr">
        <is>
          <t>Arcos</t>
        </is>
      </c>
      <c r="C452" t="inlineStr">
        <is>
          <t>INSS</t>
        </is>
      </c>
      <c r="D452" t="inlineStr">
        <is>
          <t>INSS</t>
        </is>
      </c>
      <c r="E452" t="inlineStr">
        <is>
          <t>51/60</t>
        </is>
      </c>
      <c r="F452" t="inlineStr">
        <is>
          <t>Endividamento</t>
        </is>
      </c>
      <c r="G452" t="inlineStr">
        <is>
          <t>Endividamento Geral</t>
        </is>
      </c>
      <c r="H452" t="n">
        <v>12573.97</v>
      </c>
      <c r="I452" t="inlineStr">
        <is>
          <t>False</t>
        </is>
      </c>
      <c r="J452" t="n">
        <v/>
      </c>
      <c r="K452" t="n">
        <v/>
      </c>
      <c r="L452" s="550" t="n">
        <v>44469</v>
      </c>
      <c r="M452" s="550" t="n">
        <v>45989</v>
      </c>
      <c r="N452" t="n">
        <v>12573.97</v>
      </c>
      <c r="O452" t="inlineStr">
        <is>
          <t>Pago</t>
        </is>
      </c>
      <c r="P452" s="550" t="n">
        <v>45987</v>
      </c>
      <c r="Q452" t="inlineStr">
        <is>
          <t>ENDIVIDAMENTO - PARCELAMENTO INSS PERÍODO 02-07/2020 - 60X PROCESSO 004914771</t>
        </is>
      </c>
      <c r="R452" t="inlineStr">
        <is>
          <t>11/2025</t>
        </is>
      </c>
      <c r="S452" t="inlineStr">
        <is>
          <t>11/2025</t>
        </is>
      </c>
    </row>
    <row r="453">
      <c r="A453" t="inlineStr">
        <is>
          <t>25293</t>
        </is>
      </c>
      <c r="B453" t="inlineStr">
        <is>
          <t>Arcos</t>
        </is>
      </c>
      <c r="C453" t="inlineStr">
        <is>
          <t>INSS</t>
        </is>
      </c>
      <c r="D453" t="inlineStr">
        <is>
          <t>INSS</t>
        </is>
      </c>
      <c r="E453" t="inlineStr">
        <is>
          <t>54/60</t>
        </is>
      </c>
      <c r="F453" t="inlineStr">
        <is>
          <t>Endividamento</t>
        </is>
      </c>
      <c r="G453" t="inlineStr">
        <is>
          <t>Endividamento Geral</t>
        </is>
      </c>
      <c r="H453" t="n">
        <v>12864.46</v>
      </c>
      <c r="I453" t="inlineStr">
        <is>
          <t>False</t>
        </is>
      </c>
      <c r="J453" t="n">
        <v/>
      </c>
      <c r="K453" t="n">
        <v/>
      </c>
      <c r="L453" s="550" t="n">
        <v>44469</v>
      </c>
      <c r="M453" s="550" t="n">
        <v>46080</v>
      </c>
      <c r="N453" t="n">
        <v>12864.46</v>
      </c>
      <c r="O453" t="inlineStr">
        <is>
          <t>Pago</t>
        </is>
      </c>
      <c r="P453" s="550" t="n">
        <v>46079</v>
      </c>
      <c r="Q453" t="inlineStr">
        <is>
          <t xml:space="preserve">  ENDIVIDAMENTO - PARCELAMENTO INSS PERÍODO 02-07/2020 - 60X PROCESSO 004914771</t>
        </is>
      </c>
      <c r="R453" t="inlineStr">
        <is>
          <t>02/2026</t>
        </is>
      </c>
      <c r="S453" t="inlineStr">
        <is>
          <t>02/2026</t>
        </is>
      </c>
    </row>
    <row r="454">
      <c r="A454" t="inlineStr">
        <is>
          <t>25292</t>
        </is>
      </c>
      <c r="B454" t="inlineStr">
        <is>
          <t>Arcos</t>
        </is>
      </c>
      <c r="C454" t="inlineStr">
        <is>
          <t xml:space="preserve">MINISTERIO DA FAZENDA </t>
        </is>
      </c>
      <c r="D454" t="inlineStr">
        <is>
          <t>MINISTERIO DA FAZENDA</t>
        </is>
      </c>
      <c r="E454" t="inlineStr">
        <is>
          <t>59/145</t>
        </is>
      </c>
      <c r="F454" t="inlineStr">
        <is>
          <t>Endividamento</t>
        </is>
      </c>
      <c r="G454" t="inlineStr">
        <is>
          <t>Endividamento Geral</t>
        </is>
      </c>
      <c r="H454" t="n">
        <v>3907.67</v>
      </c>
      <c r="I454" t="inlineStr">
        <is>
          <t>False</t>
        </is>
      </c>
      <c r="J454" t="n">
        <v/>
      </c>
      <c r="K454" t="n">
        <v/>
      </c>
      <c r="L454" s="550" t="n">
        <v>44469</v>
      </c>
      <c r="M454" s="550" t="n">
        <v>46354</v>
      </c>
      <c r="N454" t="n">
        <v>3907.67</v>
      </c>
      <c r="O454" t="inlineStr">
        <is>
          <t>Pendente</t>
        </is>
      </c>
      <c r="Q454" t="inlineStr">
        <is>
          <t>ENDIVIDAMENTO - IRPJ/CSLL/COFINS/PIS 2019/2020/2021 - 145X PROCESSO 004914681</t>
        </is>
      </c>
      <c r="R454" t="inlineStr">
        <is>
          <t>11/2026</t>
        </is>
      </c>
    </row>
    <row r="455">
      <c r="A455" t="inlineStr">
        <is>
          <t>25291</t>
        </is>
      </c>
      <c r="B455" t="inlineStr">
        <is>
          <t>Arcos</t>
        </is>
      </c>
      <c r="C455" t="inlineStr">
        <is>
          <t xml:space="preserve">MINISTERIO DA FAZENDA </t>
        </is>
      </c>
      <c r="D455" t="inlineStr">
        <is>
          <t>MINISTERIO DA FAZENDA</t>
        </is>
      </c>
      <c r="E455" t="inlineStr">
        <is>
          <t>72/145</t>
        </is>
      </c>
      <c r="F455" t="inlineStr">
        <is>
          <t>Endividamento</t>
        </is>
      </c>
      <c r="G455" t="inlineStr">
        <is>
          <t>Endividamento Geral</t>
        </is>
      </c>
      <c r="H455" t="n">
        <v>3907.67</v>
      </c>
      <c r="I455" t="inlineStr">
        <is>
          <t>False</t>
        </is>
      </c>
      <c r="J455" t="n">
        <v/>
      </c>
      <c r="K455" t="n">
        <v/>
      </c>
      <c r="L455" s="550" t="n">
        <v>44469</v>
      </c>
      <c r="M455" s="550" t="n">
        <v>46749</v>
      </c>
      <c r="N455" t="n">
        <v>3907.67</v>
      </c>
      <c r="O455" t="inlineStr">
        <is>
          <t>Pendente</t>
        </is>
      </c>
      <c r="Q455" t="inlineStr">
        <is>
          <t>ENDIVIDAMENTO - IRPJ/CSLL/COFINS/PIS 2019/2020/2021 - 145X PROCESSO 004914681</t>
        </is>
      </c>
      <c r="R455" t="inlineStr">
        <is>
          <t>12/2027</t>
        </is>
      </c>
    </row>
    <row r="456">
      <c r="A456" t="inlineStr">
        <is>
          <t>25290</t>
        </is>
      </c>
      <c r="B456" t="inlineStr">
        <is>
          <t>Arcos</t>
        </is>
      </c>
      <c r="C456" t="inlineStr">
        <is>
          <t xml:space="preserve">MINISTERIO DA FAZENDA </t>
        </is>
      </c>
      <c r="D456" t="inlineStr">
        <is>
          <t>MINISTERIO DA FAZENDA</t>
        </is>
      </c>
      <c r="E456" t="inlineStr">
        <is>
          <t>73/145</t>
        </is>
      </c>
      <c r="F456" t="inlineStr">
        <is>
          <t>Endividamento</t>
        </is>
      </c>
      <c r="G456" t="inlineStr">
        <is>
          <t>Endividamento Geral</t>
        </is>
      </c>
      <c r="H456" t="n">
        <v>3907.67</v>
      </c>
      <c r="I456" t="inlineStr">
        <is>
          <t>False</t>
        </is>
      </c>
      <c r="J456" t="n">
        <v/>
      </c>
      <c r="K456" t="n">
        <v/>
      </c>
      <c r="L456" s="550" t="n">
        <v>44469</v>
      </c>
      <c r="M456" s="550" t="n">
        <v>46780</v>
      </c>
      <c r="N456" t="n">
        <v>3907.67</v>
      </c>
      <c r="O456" t="inlineStr">
        <is>
          <t>Pendente</t>
        </is>
      </c>
      <c r="Q456" t="inlineStr">
        <is>
          <t>ENDIVIDAMENTO - IRPJ/CSLL/COFINS/PIS 2019/2020/2021 - 145X PROCESSO 004914681</t>
        </is>
      </c>
      <c r="R456" t="inlineStr">
        <is>
          <t>01/2028</t>
        </is>
      </c>
    </row>
    <row r="457">
      <c r="A457" t="inlineStr">
        <is>
          <t>25289</t>
        </is>
      </c>
      <c r="B457" t="inlineStr">
        <is>
          <t>Arcos</t>
        </is>
      </c>
      <c r="C457" t="inlineStr">
        <is>
          <t xml:space="preserve">MINISTERIO DA FAZENDA </t>
        </is>
      </c>
      <c r="D457" t="inlineStr">
        <is>
          <t>MINISTERIO DA FAZENDA</t>
        </is>
      </c>
      <c r="E457" t="inlineStr">
        <is>
          <t>83/145</t>
        </is>
      </c>
      <c r="F457" t="inlineStr">
        <is>
          <t>Endividamento</t>
        </is>
      </c>
      <c r="G457" t="inlineStr">
        <is>
          <t>Endividamento Geral</t>
        </is>
      </c>
      <c r="H457" t="n">
        <v>3907.67</v>
      </c>
      <c r="I457" t="inlineStr">
        <is>
          <t>False</t>
        </is>
      </c>
      <c r="J457" t="n">
        <v/>
      </c>
      <c r="K457" t="n">
        <v/>
      </c>
      <c r="L457" s="550" t="n">
        <v>44469</v>
      </c>
      <c r="M457" s="550" t="n">
        <v>47085</v>
      </c>
      <c r="N457" t="n">
        <v>3907.67</v>
      </c>
      <c r="O457" t="inlineStr">
        <is>
          <t>Pendente</t>
        </is>
      </c>
      <c r="Q457" t="inlineStr">
        <is>
          <t>ENDIVIDAMENTO - IRPJ/CSLL/COFINS/PIS 2019/2020/2021 - 145X PROCESSO 004914681</t>
        </is>
      </c>
      <c r="R457" t="inlineStr">
        <is>
          <t>11/2028</t>
        </is>
      </c>
    </row>
    <row r="458">
      <c r="A458" t="inlineStr">
        <is>
          <t>25288</t>
        </is>
      </c>
      <c r="B458" t="inlineStr">
        <is>
          <t>Arcos</t>
        </is>
      </c>
      <c r="C458" t="inlineStr">
        <is>
          <t xml:space="preserve">MINISTERIO DA FAZENDA </t>
        </is>
      </c>
      <c r="D458" t="inlineStr">
        <is>
          <t>MINISTERIO DA FAZENDA</t>
        </is>
      </c>
      <c r="E458" t="inlineStr">
        <is>
          <t>86/145</t>
        </is>
      </c>
      <c r="F458" t="inlineStr">
        <is>
          <t>Endividamento</t>
        </is>
      </c>
      <c r="G458" t="inlineStr">
        <is>
          <t>Endividamento Geral</t>
        </is>
      </c>
      <c r="H458" t="n">
        <v>3907.67</v>
      </c>
      <c r="I458" t="inlineStr">
        <is>
          <t>False</t>
        </is>
      </c>
      <c r="J458" t="n">
        <v/>
      </c>
      <c r="K458" t="n">
        <v/>
      </c>
      <c r="L458" s="550" t="n">
        <v>44469</v>
      </c>
      <c r="M458" s="550" t="n">
        <v>47177</v>
      </c>
      <c r="N458" t="n">
        <v>3907.67</v>
      </c>
      <c r="O458" t="inlineStr">
        <is>
          <t>Pendente</t>
        </is>
      </c>
      <c r="Q458" t="inlineStr">
        <is>
          <t>ENDIVIDAMENTO - IRPJ/CSLL/COFINS/PIS 2019/2020/2021 - 145X PROCESSO 004914681</t>
        </is>
      </c>
      <c r="R458" t="inlineStr">
        <is>
          <t>02/2029</t>
        </is>
      </c>
    </row>
    <row r="459">
      <c r="A459" t="inlineStr">
        <is>
          <t>25287</t>
        </is>
      </c>
      <c r="B459" t="inlineStr">
        <is>
          <t>Arcos</t>
        </is>
      </c>
      <c r="C459" t="inlineStr">
        <is>
          <t xml:space="preserve">MINISTERIO DA FAZENDA </t>
        </is>
      </c>
      <c r="D459" t="inlineStr">
        <is>
          <t>MINISTERIO DA FAZENDA</t>
        </is>
      </c>
      <c r="E459" t="inlineStr">
        <is>
          <t>93/145</t>
        </is>
      </c>
      <c r="F459" t="inlineStr">
        <is>
          <t>Endividamento</t>
        </is>
      </c>
      <c r="G459" t="inlineStr">
        <is>
          <t>Endividamento Geral</t>
        </is>
      </c>
      <c r="H459" t="n">
        <v>3907.67</v>
      </c>
      <c r="I459" t="inlineStr">
        <is>
          <t>False</t>
        </is>
      </c>
      <c r="J459" t="n">
        <v/>
      </c>
      <c r="K459" t="n">
        <v/>
      </c>
      <c r="L459" s="550" t="n">
        <v>44469</v>
      </c>
      <c r="M459" s="550" t="n">
        <v>47389</v>
      </c>
      <c r="N459" t="n">
        <v>3907.67</v>
      </c>
      <c r="O459" t="inlineStr">
        <is>
          <t>Pendente</t>
        </is>
      </c>
      <c r="Q459" t="inlineStr">
        <is>
          <t>ENDIVIDAMENTO - IRPJ/CSLL/COFINS/PIS 2019/2020/2021 - 145X PROCESSO 004914681</t>
        </is>
      </c>
      <c r="R459" t="inlineStr">
        <is>
          <t>09/2029</t>
        </is>
      </c>
    </row>
    <row r="460">
      <c r="A460" t="inlineStr">
        <is>
          <t>25277</t>
        </is>
      </c>
      <c r="B460" t="inlineStr">
        <is>
          <t>Arcos</t>
        </is>
      </c>
      <c r="C460" t="inlineStr">
        <is>
          <t xml:space="preserve">MINISTERIO DA FAZENDA </t>
        </is>
      </c>
      <c r="D460" t="inlineStr">
        <is>
          <t>MINISTERIO DA FAZENDA</t>
        </is>
      </c>
      <c r="E460" t="inlineStr">
        <is>
          <t>101/145</t>
        </is>
      </c>
      <c r="F460" t="inlineStr">
        <is>
          <t>Endividamento</t>
        </is>
      </c>
      <c r="G460" t="inlineStr">
        <is>
          <t>Endividamento Geral</t>
        </is>
      </c>
      <c r="H460" t="n">
        <v>3907.67</v>
      </c>
      <c r="I460" t="inlineStr">
        <is>
          <t>False</t>
        </is>
      </c>
      <c r="J460" t="n">
        <v/>
      </c>
      <c r="K460" t="n">
        <v/>
      </c>
      <c r="L460" s="550" t="n">
        <v>44469</v>
      </c>
      <c r="M460" s="550" t="n">
        <v>47631</v>
      </c>
      <c r="N460" t="n">
        <v>3907.67</v>
      </c>
      <c r="O460" t="inlineStr">
        <is>
          <t>Pendente</t>
        </is>
      </c>
      <c r="Q460" t="inlineStr">
        <is>
          <t>ENDIVIDAMENTO - IRPJ/CSLL/COFINS/PIS 2019/2020/2021 - 145X PROCESSO 004914681</t>
        </is>
      </c>
      <c r="R460" t="inlineStr">
        <is>
          <t>05/2030</t>
        </is>
      </c>
    </row>
    <row r="461">
      <c r="A461" t="inlineStr">
        <is>
          <t>25276</t>
        </is>
      </c>
      <c r="B461" t="inlineStr">
        <is>
          <t>Arcos</t>
        </is>
      </c>
      <c r="C461" t="inlineStr">
        <is>
          <t xml:space="preserve">MINISTERIO DA FAZENDA </t>
        </is>
      </c>
      <c r="D461" t="inlineStr">
        <is>
          <t>MINISTERIO DA FAZENDA</t>
        </is>
      </c>
      <c r="E461" t="inlineStr">
        <is>
          <t>130/145</t>
        </is>
      </c>
      <c r="F461" t="inlineStr">
        <is>
          <t>Endividamento</t>
        </is>
      </c>
      <c r="G461" t="inlineStr">
        <is>
          <t>Endividamento Geral</t>
        </is>
      </c>
      <c r="H461" t="n">
        <v>3907.67</v>
      </c>
      <c r="I461" t="inlineStr">
        <is>
          <t>False</t>
        </is>
      </c>
      <c r="J461" t="n">
        <v/>
      </c>
      <c r="K461" t="n">
        <v/>
      </c>
      <c r="L461" s="550" t="n">
        <v>44469</v>
      </c>
      <c r="M461" s="550" t="n">
        <v>48515</v>
      </c>
      <c r="N461" t="n">
        <v>3907.67</v>
      </c>
      <c r="O461" t="inlineStr">
        <is>
          <t>Pendente</t>
        </is>
      </c>
      <c r="Q461" t="inlineStr">
        <is>
          <t>ENDIVIDAMENTO - IRPJ/CSLL/COFINS/PIS 2019/2020/2021 - 145X PROCESSO 004914681</t>
        </is>
      </c>
      <c r="R461" t="inlineStr">
        <is>
          <t>10/2032</t>
        </is>
      </c>
    </row>
    <row r="462">
      <c r="A462" t="inlineStr">
        <is>
          <t>25275</t>
        </is>
      </c>
      <c r="B462" t="inlineStr">
        <is>
          <t>Arcos</t>
        </is>
      </c>
      <c r="C462" t="inlineStr">
        <is>
          <t xml:space="preserve">MINISTERIO DA FAZENDA </t>
        </is>
      </c>
      <c r="D462" t="inlineStr">
        <is>
          <t>MINISTERIO DA FAZENDA</t>
        </is>
      </c>
      <c r="E462" t="inlineStr">
        <is>
          <t>98/145</t>
        </is>
      </c>
      <c r="F462" t="inlineStr">
        <is>
          <t>Endividamento</t>
        </is>
      </c>
      <c r="G462" t="inlineStr">
        <is>
          <t>Endividamento Geral</t>
        </is>
      </c>
      <c r="H462" t="n">
        <v>3907.67</v>
      </c>
      <c r="I462" t="inlineStr">
        <is>
          <t>False</t>
        </is>
      </c>
      <c r="J462" t="n">
        <v/>
      </c>
      <c r="K462" t="n">
        <v/>
      </c>
      <c r="L462" s="550" t="n">
        <v>44469</v>
      </c>
      <c r="M462" s="550" t="n">
        <v>47542</v>
      </c>
      <c r="N462" t="n">
        <v>3907.67</v>
      </c>
      <c r="O462" t="inlineStr">
        <is>
          <t>Pendente</t>
        </is>
      </c>
      <c r="Q462" t="inlineStr">
        <is>
          <t>ENDIVIDAMENTO - IRPJ/CSLL/COFINS/PIS 2019/2020/2021 - 145X PROCESSO 004914681</t>
        </is>
      </c>
      <c r="R462" t="inlineStr">
        <is>
          <t>02/2030</t>
        </is>
      </c>
    </row>
    <row r="463">
      <c r="A463" t="inlineStr">
        <is>
          <t>25274</t>
        </is>
      </c>
      <c r="B463" t="inlineStr">
        <is>
          <t>Arcos</t>
        </is>
      </c>
      <c r="C463" t="inlineStr">
        <is>
          <t xml:space="preserve">MINISTERIO DA FAZENDA </t>
        </is>
      </c>
      <c r="D463" t="inlineStr">
        <is>
          <t>MINISTERIO DA FAZENDA</t>
        </is>
      </c>
      <c r="E463" t="inlineStr">
        <is>
          <t>140/145</t>
        </is>
      </c>
      <c r="F463" t="inlineStr">
        <is>
          <t>Endividamento</t>
        </is>
      </c>
      <c r="G463" t="inlineStr">
        <is>
          <t>Endividamento Geral</t>
        </is>
      </c>
      <c r="H463" t="n">
        <v>3907.67</v>
      </c>
      <c r="I463" t="inlineStr">
        <is>
          <t>False</t>
        </is>
      </c>
      <c r="J463" t="n">
        <v/>
      </c>
      <c r="K463" t="n">
        <v/>
      </c>
      <c r="L463" s="550" t="n">
        <v>44469</v>
      </c>
      <c r="M463" s="550" t="n">
        <v>48697</v>
      </c>
      <c r="N463" t="n">
        <v>3907.67</v>
      </c>
      <c r="O463" t="inlineStr">
        <is>
          <t>Pendente</t>
        </is>
      </c>
      <c r="Q463" t="inlineStr">
        <is>
          <t>ENDIVIDAMENTO - IRPJ/CSLL/COFINS/PIS 2019/2020/2021 - 145X PROCESSO 004914681</t>
        </is>
      </c>
      <c r="R463" t="inlineStr">
        <is>
          <t>04/2033</t>
        </is>
      </c>
    </row>
    <row r="464">
      <c r="A464" t="inlineStr">
        <is>
          <t>25273</t>
        </is>
      </c>
      <c r="B464" t="inlineStr">
        <is>
          <t>Arcos</t>
        </is>
      </c>
      <c r="C464" t="inlineStr">
        <is>
          <t xml:space="preserve">MINISTERIO DA FAZENDA </t>
        </is>
      </c>
      <c r="D464" t="inlineStr">
        <is>
          <t>MINISTERIO DA FAZENDA</t>
        </is>
      </c>
      <c r="E464" t="inlineStr">
        <is>
          <t>129/145</t>
        </is>
      </c>
      <c r="F464" t="inlineStr">
        <is>
          <t>Endividamento</t>
        </is>
      </c>
      <c r="G464" t="inlineStr">
        <is>
          <t>Endividamento Geral</t>
        </is>
      </c>
      <c r="H464" t="n">
        <v>3907.67</v>
      </c>
      <c r="I464" t="inlineStr">
        <is>
          <t>False</t>
        </is>
      </c>
      <c r="J464" t="n">
        <v/>
      </c>
      <c r="K464" t="n">
        <v/>
      </c>
      <c r="L464" s="550" t="n">
        <v>44469</v>
      </c>
      <c r="M464" s="550" t="n">
        <v>48485</v>
      </c>
      <c r="N464" t="n">
        <v>3907.67</v>
      </c>
      <c r="O464" t="inlineStr">
        <is>
          <t>Pendente</t>
        </is>
      </c>
      <c r="Q464" t="inlineStr">
        <is>
          <t>ENDIVIDAMENTO - IRPJ/CSLL/COFINS/PIS 2019/2020/2021 - 145X PROCESSO 004914681</t>
        </is>
      </c>
      <c r="R464" t="inlineStr">
        <is>
          <t>09/2032</t>
        </is>
      </c>
    </row>
    <row r="465">
      <c r="A465" t="inlineStr">
        <is>
          <t>25272</t>
        </is>
      </c>
      <c r="B465" t="inlineStr">
        <is>
          <t>Arcos</t>
        </is>
      </c>
      <c r="C465" t="inlineStr">
        <is>
          <t xml:space="preserve">MINISTERIO DA FAZENDA </t>
        </is>
      </c>
      <c r="D465" t="inlineStr">
        <is>
          <t>MINISTERIO DA FAZENDA</t>
        </is>
      </c>
      <c r="E465" t="inlineStr">
        <is>
          <t>103/145</t>
        </is>
      </c>
      <c r="F465" t="inlineStr">
        <is>
          <t>Endividamento</t>
        </is>
      </c>
      <c r="G465" t="inlineStr">
        <is>
          <t>Endividamento Geral</t>
        </is>
      </c>
      <c r="H465" t="n">
        <v>3907.67</v>
      </c>
      <c r="I465" t="inlineStr">
        <is>
          <t>False</t>
        </is>
      </c>
      <c r="J465" t="n">
        <v/>
      </c>
      <c r="K465" t="n">
        <v/>
      </c>
      <c r="L465" s="550" t="n">
        <v>44469</v>
      </c>
      <c r="M465" s="550" t="n">
        <v>47692</v>
      </c>
      <c r="N465" t="n">
        <v>3907.67</v>
      </c>
      <c r="O465" t="inlineStr">
        <is>
          <t>Pendente</t>
        </is>
      </c>
      <c r="Q465" t="inlineStr">
        <is>
          <t>ENDIVIDAMENTO - IRPJ/CSLL/COFINS/PIS 2019/2020/2021 - 145X PROCESSO 004914681</t>
        </is>
      </c>
      <c r="R465" t="inlineStr">
        <is>
          <t>07/2030</t>
        </is>
      </c>
    </row>
    <row r="466">
      <c r="A466" t="inlineStr">
        <is>
          <t>25271</t>
        </is>
      </c>
      <c r="B466" t="inlineStr">
        <is>
          <t>Arcos</t>
        </is>
      </c>
      <c r="C466" t="inlineStr">
        <is>
          <t xml:space="preserve">MINISTERIO DA FAZENDA </t>
        </is>
      </c>
      <c r="D466" t="inlineStr">
        <is>
          <t>MINISTERIO DA FAZENDA</t>
        </is>
      </c>
      <c r="E466" t="inlineStr">
        <is>
          <t>143/145</t>
        </is>
      </c>
      <c r="F466" t="inlineStr">
        <is>
          <t>Endividamento</t>
        </is>
      </c>
      <c r="G466" t="inlineStr">
        <is>
          <t>Endividamento Geral</t>
        </is>
      </c>
      <c r="H466" t="n">
        <v>3907.67</v>
      </c>
      <c r="I466" t="inlineStr">
        <is>
          <t>False</t>
        </is>
      </c>
      <c r="J466" t="n">
        <v/>
      </c>
      <c r="K466" t="n">
        <v/>
      </c>
      <c r="L466" s="550" t="n">
        <v>44469</v>
      </c>
      <c r="M466" s="550" t="n">
        <v>48788</v>
      </c>
      <c r="N466" t="n">
        <v>3907.67</v>
      </c>
      <c r="O466" t="inlineStr">
        <is>
          <t>Pendente</t>
        </is>
      </c>
      <c r="Q466" t="inlineStr">
        <is>
          <t>ENDIVIDAMENTO - IRPJ/CSLL/COFINS/PIS 2019/2020/2021 - 145X PROCESSO 004914681</t>
        </is>
      </c>
      <c r="R466" t="inlineStr">
        <is>
          <t>07/2033</t>
        </is>
      </c>
    </row>
    <row r="467">
      <c r="A467" t="inlineStr">
        <is>
          <t>25270</t>
        </is>
      </c>
      <c r="B467" t="inlineStr">
        <is>
          <t>Arcos</t>
        </is>
      </c>
      <c r="C467" t="inlineStr">
        <is>
          <t xml:space="preserve">MINISTERIO DA FAZENDA </t>
        </is>
      </c>
      <c r="D467" t="inlineStr">
        <is>
          <t>MINISTERIO DA FAZENDA</t>
        </is>
      </c>
      <c r="E467" t="inlineStr">
        <is>
          <t>108/145</t>
        </is>
      </c>
      <c r="F467" t="inlineStr">
        <is>
          <t>Endividamento</t>
        </is>
      </c>
      <c r="G467" t="inlineStr">
        <is>
          <t>Endividamento Geral</t>
        </is>
      </c>
      <c r="H467" t="n">
        <v>3907.67</v>
      </c>
      <c r="I467" t="inlineStr">
        <is>
          <t>False</t>
        </is>
      </c>
      <c r="J467" t="n">
        <v/>
      </c>
      <c r="K467" t="n">
        <v/>
      </c>
      <c r="L467" s="550" t="n">
        <v>44469</v>
      </c>
      <c r="M467" s="550" t="n">
        <v>47845</v>
      </c>
      <c r="N467" t="n">
        <v>3907.67</v>
      </c>
      <c r="O467" t="inlineStr">
        <is>
          <t>Pendente</t>
        </is>
      </c>
      <c r="Q467" t="inlineStr">
        <is>
          <t>ENDIVIDAMENTO - IRPJ/CSLL/COFINS/PIS 2019/2020/2021 - 145X PROCESSO 004914681</t>
        </is>
      </c>
      <c r="R467" t="inlineStr">
        <is>
          <t>12/2030</t>
        </is>
      </c>
    </row>
    <row r="468">
      <c r="A468" t="inlineStr">
        <is>
          <t>25268</t>
        </is>
      </c>
      <c r="B468" t="inlineStr">
        <is>
          <t>Arcos</t>
        </is>
      </c>
      <c r="C468" t="inlineStr">
        <is>
          <t>ICMS</t>
        </is>
      </c>
      <c r="D468" t="inlineStr">
        <is>
          <t>ICMS</t>
        </is>
      </c>
      <c r="F468" t="inlineStr">
        <is>
          <t>ENDIVIDAMENTO</t>
        </is>
      </c>
      <c r="G468" t="inlineStr">
        <is>
          <t xml:space="preserve"> ENDIVIDAMENTO</t>
        </is>
      </c>
      <c r="H468" t="n">
        <v>9988.25</v>
      </c>
      <c r="I468" t="inlineStr">
        <is>
          <t>False</t>
        </is>
      </c>
      <c r="J468" t="n">
        <v/>
      </c>
      <c r="K468" t="n">
        <v/>
      </c>
      <c r="L468" s="550" t="n">
        <v>45076</v>
      </c>
      <c r="M468" s="550" t="n">
        <v>45077</v>
      </c>
      <c r="N468" t="n">
        <v>9988.25</v>
      </c>
      <c r="O468" t="inlineStr">
        <is>
          <t>Pago</t>
        </is>
      </c>
      <c r="Q468" t="inlineStr">
        <is>
          <t>ICMS 03-07/2022 - 60 PARCELAS - Nº 50071279-9</t>
        </is>
      </c>
      <c r="R468" t="inlineStr">
        <is>
          <t>05/2023</t>
        </is>
      </c>
    </row>
    <row r="469">
      <c r="A469" t="inlineStr">
        <is>
          <t>25168</t>
        </is>
      </c>
      <c r="B469" t="inlineStr">
        <is>
          <t>Arcos</t>
        </is>
      </c>
      <c r="C469" t="inlineStr">
        <is>
          <t>ANA PAULA COSTA</t>
        </is>
      </c>
      <c r="D469" t="inlineStr">
        <is>
          <t>ANA PAULA COSTA</t>
        </is>
      </c>
      <c r="F469" t="inlineStr">
        <is>
          <t>Endividamento</t>
        </is>
      </c>
      <c r="G469" t="inlineStr">
        <is>
          <t>Processo Judicial</t>
        </is>
      </c>
      <c r="H469" t="n">
        <v>2500</v>
      </c>
      <c r="I469" t="inlineStr">
        <is>
          <t>False</t>
        </is>
      </c>
      <c r="J469" t="n">
        <v/>
      </c>
      <c r="K469" t="n">
        <v/>
      </c>
      <c r="L469" s="550" t="n">
        <v>45230</v>
      </c>
      <c r="M469" s="550" t="n">
        <v>45359</v>
      </c>
      <c r="N469" t="n">
        <v>2500</v>
      </c>
      <c r="O469" t="inlineStr">
        <is>
          <t>Pago</t>
        </is>
      </c>
      <c r="P469" s="550" t="n">
        <v>45357</v>
      </c>
      <c r="Q469" t="inlineStr">
        <is>
          <t>ACOES TRABALHISTAS - PROCESSO 1000238-61.2023.5.02.0051 - ANA PAULA COSTA</t>
        </is>
      </c>
      <c r="R469" t="inlineStr">
        <is>
          <t>03/2024</t>
        </is>
      </c>
      <c r="S469" t="inlineStr">
        <is>
          <t>03/2024</t>
        </is>
      </c>
    </row>
    <row r="470">
      <c r="A470" t="inlineStr">
        <is>
          <t>25167</t>
        </is>
      </c>
      <c r="B470" t="inlineStr">
        <is>
          <t>Arcos</t>
        </is>
      </c>
      <c r="C470" t="inlineStr">
        <is>
          <t>ANA PAULA COSTA</t>
        </is>
      </c>
      <c r="D470" t="inlineStr">
        <is>
          <t>ANA PAULA COSTA</t>
        </is>
      </c>
      <c r="F470" t="inlineStr">
        <is>
          <t>Endividamento</t>
        </is>
      </c>
      <c r="G470" t="inlineStr">
        <is>
          <t>Processo Judicial</t>
        </is>
      </c>
      <c r="H470" t="n">
        <v>2000</v>
      </c>
      <c r="I470" t="inlineStr">
        <is>
          <t>False</t>
        </is>
      </c>
      <c r="J470" t="n">
        <v/>
      </c>
      <c r="K470" t="n">
        <v/>
      </c>
      <c r="L470" s="550" t="n">
        <v>45230</v>
      </c>
      <c r="M470" s="550" t="n">
        <v>45420</v>
      </c>
      <c r="N470" t="n">
        <v>2000</v>
      </c>
      <c r="O470" t="inlineStr">
        <is>
          <t>Pago</t>
        </is>
      </c>
      <c r="P470" s="550" t="n">
        <v>45418</v>
      </c>
      <c r="Q470" t="inlineStr">
        <is>
          <t>ACOES TRABALHISTAS - PROCESSO 1000238-61.2023.5.02.0051 - ANA PAULA COSTA</t>
        </is>
      </c>
      <c r="R470" t="inlineStr">
        <is>
          <t>05/2024</t>
        </is>
      </c>
      <c r="S470" t="inlineStr">
        <is>
          <t>05/2024</t>
        </is>
      </c>
    </row>
    <row r="471">
      <c r="A471" t="inlineStr">
        <is>
          <t>25023</t>
        </is>
      </c>
      <c r="B471" t="inlineStr">
        <is>
          <t>Arcos</t>
        </is>
      </c>
      <c r="C471" t="inlineStr">
        <is>
          <t>PALMA, DE NATALE CONSULTORIA EMPRESARIAL LTDA</t>
        </is>
      </c>
      <c r="D471" t="inlineStr">
        <is>
          <t>PALMA, DE NATALE CONSULTORIA EMPRESARIAL LTDA</t>
        </is>
      </c>
      <c r="F471" t="inlineStr">
        <is>
          <t>Endividamento</t>
        </is>
      </c>
      <c r="G471" t="inlineStr">
        <is>
          <t>Processo Judicial</t>
        </is>
      </c>
      <c r="H471" t="n">
        <v>957.6900000000001</v>
      </c>
      <c r="I471" t="inlineStr">
        <is>
          <t>False</t>
        </is>
      </c>
      <c r="J471" t="n">
        <v/>
      </c>
      <c r="K471" t="n">
        <v/>
      </c>
      <c r="L471" s="550" t="n">
        <v>45253</v>
      </c>
      <c r="M471" s="550" t="n">
        <v>45257</v>
      </c>
      <c r="N471" t="n">
        <v>957.6900000000001</v>
      </c>
      <c r="O471" t="inlineStr">
        <is>
          <t>Pago</t>
        </is>
      </c>
      <c r="Q471" t="inlineStr">
        <is>
          <t>PROCESSO JUDICIAL - CUSTAS RECURSAL PROCESSO MS 50246454620224036100 PRESE - 11/2023</t>
        </is>
      </c>
      <c r="R471" t="inlineStr">
        <is>
          <t>11/2023</t>
        </is>
      </c>
    </row>
    <row r="472">
      <c r="A472" t="inlineStr">
        <is>
          <t>24872</t>
        </is>
      </c>
      <c r="B472" t="inlineStr">
        <is>
          <t>Arcos</t>
        </is>
      </c>
      <c r="C472" t="inlineStr">
        <is>
          <t xml:space="preserve">MINISTERIO DA FAZENDA </t>
        </is>
      </c>
      <c r="D472" t="inlineStr">
        <is>
          <t>MINISTERIO DA FAZENDA</t>
        </is>
      </c>
      <c r="F472" t="inlineStr">
        <is>
          <t>ENDIVIDAMENTO</t>
        </is>
      </c>
      <c r="G472" t="inlineStr">
        <is>
          <t xml:space="preserve"> ENDIVIDAMENTO</t>
        </is>
      </c>
      <c r="H472" t="n">
        <v>2407.33</v>
      </c>
      <c r="I472" t="inlineStr">
        <is>
          <t>False</t>
        </is>
      </c>
      <c r="J472" t="n">
        <v/>
      </c>
      <c r="K472" t="n">
        <v/>
      </c>
      <c r="L472" s="550" t="n">
        <v>44469</v>
      </c>
      <c r="M472" s="550" t="n">
        <v>45135</v>
      </c>
      <c r="N472" t="n">
        <v>2407.33</v>
      </c>
      <c r="O472" t="inlineStr">
        <is>
          <t>Pago</t>
        </is>
      </c>
      <c r="Q472" t="inlineStr">
        <is>
          <t>ENDIVIDAMENTO - IRPJ/CSLL/COFINS/PIS 2019/2020/2021 - 145X PROCESSO 004914681</t>
        </is>
      </c>
      <c r="R472" t="inlineStr">
        <is>
          <t>07/2023</t>
        </is>
      </c>
    </row>
    <row r="473">
      <c r="A473" t="inlineStr">
        <is>
          <t>24866</t>
        </is>
      </c>
      <c r="B473" t="inlineStr">
        <is>
          <t>Arcos</t>
        </is>
      </c>
      <c r="C473" t="inlineStr">
        <is>
          <t>DACHEN COMERCIO DE PRESENTES LTDA</t>
        </is>
      </c>
      <c r="D473" t="inlineStr">
        <is>
          <t>DACHEN COMERCIO DE PRESENTES LTDA</t>
        </is>
      </c>
      <c r="F473" t="inlineStr">
        <is>
          <t>ENDIVIDAMENTO</t>
        </is>
      </c>
      <c r="G473" t="inlineStr">
        <is>
          <t xml:space="preserve"> ENDIVIDAMENTO</t>
        </is>
      </c>
      <c r="H473" t="n">
        <v>411.4</v>
      </c>
      <c r="I473" t="inlineStr">
        <is>
          <t>False</t>
        </is>
      </c>
      <c r="J473" t="n">
        <v/>
      </c>
      <c r="K473" t="n">
        <v/>
      </c>
      <c r="L473" s="550" t="n">
        <v>45131</v>
      </c>
      <c r="M473" s="550" t="n">
        <v>45139</v>
      </c>
      <c r="N473" t="n">
        <v>411.4</v>
      </c>
      <c r="O473" t="inlineStr">
        <is>
          <t>Pago</t>
        </is>
      </c>
      <c r="Q473" t="inlineStr">
        <is>
          <t>ENDIVIDAMENTO - NF6103</t>
        </is>
      </c>
      <c r="R473" t="inlineStr">
        <is>
          <t>08/2023</t>
        </is>
      </c>
    </row>
    <row r="474">
      <c r="A474" t="inlineStr">
        <is>
          <t>24846</t>
        </is>
      </c>
      <c r="B474" t="inlineStr">
        <is>
          <t>Arcos</t>
        </is>
      </c>
      <c r="C474" t="inlineStr">
        <is>
          <t>PAULO VINICIUS RIBEIRO</t>
        </is>
      </c>
      <c r="D474" t="inlineStr">
        <is>
          <t>PAULO VINICIUS RIBEIRO</t>
        </is>
      </c>
      <c r="F474" t="inlineStr">
        <is>
          <t>Endividamento</t>
        </is>
      </c>
      <c r="G474" t="inlineStr">
        <is>
          <t>Processo Judicial</t>
        </is>
      </c>
      <c r="H474" t="n">
        <v>2000</v>
      </c>
      <c r="I474" t="inlineStr">
        <is>
          <t>False</t>
        </is>
      </c>
      <c r="J474" t="n">
        <v/>
      </c>
      <c r="K474" t="n">
        <v/>
      </c>
      <c r="L474" s="550" t="n">
        <v>45100</v>
      </c>
      <c r="M474" s="550" t="n">
        <v>45148</v>
      </c>
      <c r="N474" t="n">
        <v>2000</v>
      </c>
      <c r="O474" t="inlineStr">
        <is>
          <t>Pago</t>
        </is>
      </c>
      <c r="Q474" t="inlineStr">
        <is>
          <t xml:space="preserve"> PROCESSO JUDICIAL</t>
        </is>
      </c>
      <c r="R474" t="inlineStr">
        <is>
          <t>08/2023</t>
        </is>
      </c>
    </row>
    <row r="475">
      <c r="A475" t="inlineStr">
        <is>
          <t>24751</t>
        </is>
      </c>
      <c r="B475" t="inlineStr">
        <is>
          <t>Arcos</t>
        </is>
      </c>
      <c r="C475" t="inlineStr">
        <is>
          <t xml:space="preserve">MINISTERIO DA FAZENDA </t>
        </is>
      </c>
      <c r="D475" t="inlineStr">
        <is>
          <t>MINISTERIO DA FAZENDA</t>
        </is>
      </c>
      <c r="F475" t="inlineStr">
        <is>
          <t>ENDIVIDAMENTO</t>
        </is>
      </c>
      <c r="G475" t="inlineStr">
        <is>
          <t xml:space="preserve"> ENDIVIDAMENTO</t>
        </is>
      </c>
      <c r="H475" t="n">
        <v>3064.16</v>
      </c>
      <c r="I475" t="inlineStr">
        <is>
          <t>False</t>
        </is>
      </c>
      <c r="J475" t="n">
        <v/>
      </c>
      <c r="K475" t="n">
        <v/>
      </c>
      <c r="L475" s="550" t="n">
        <v>44469</v>
      </c>
      <c r="M475" s="550" t="n">
        <v>45198</v>
      </c>
      <c r="N475" t="n">
        <v>3064.16</v>
      </c>
      <c r="O475" t="inlineStr">
        <is>
          <t>Pago</t>
        </is>
      </c>
      <c r="Q475" t="inlineStr">
        <is>
          <t>ENDIVIDAMENTO - IRPJ/CSLL/COFINS/PIS 2019/2020/2021 - 145X PROCESSO 004914681</t>
        </is>
      </c>
      <c r="R475" t="inlineStr">
        <is>
          <t>09/2023</t>
        </is>
      </c>
    </row>
    <row r="476">
      <c r="A476" t="inlineStr">
        <is>
          <t>24744</t>
        </is>
      </c>
      <c r="B476" t="inlineStr">
        <is>
          <t>Arcos</t>
        </is>
      </c>
      <c r="C476" t="inlineStr">
        <is>
          <t xml:space="preserve">MINISTERIO DA FAZENDA </t>
        </is>
      </c>
      <c r="D476" t="inlineStr">
        <is>
          <t>MINISTERIO DA FAZENDA</t>
        </is>
      </c>
      <c r="F476" t="inlineStr">
        <is>
          <t>ENDIVIDAMENTO</t>
        </is>
      </c>
      <c r="G476" t="inlineStr">
        <is>
          <t xml:space="preserve"> ENDIVIDAMENTO</t>
        </is>
      </c>
      <c r="H476" t="n">
        <v>3088.31</v>
      </c>
      <c r="I476" t="inlineStr">
        <is>
          <t>False</t>
        </is>
      </c>
      <c r="J476" t="n">
        <v/>
      </c>
      <c r="K476" t="n">
        <v/>
      </c>
      <c r="L476" s="550" t="n">
        <v>44469</v>
      </c>
      <c r="M476" s="550" t="n">
        <v>45230</v>
      </c>
      <c r="N476" t="n">
        <v>3088.31</v>
      </c>
      <c r="O476" t="inlineStr">
        <is>
          <t>Pago</t>
        </is>
      </c>
      <c r="Q476" t="inlineStr">
        <is>
          <t>ENDIVIDAMENTO - IRPJ/CSLL/COFINS/PIS 2019/2020/2021 - 145X PROCESSO 004914681</t>
        </is>
      </c>
      <c r="R476" t="inlineStr">
        <is>
          <t>10/2023</t>
        </is>
      </c>
    </row>
    <row r="477">
      <c r="A477" t="inlineStr">
        <is>
          <t>24645</t>
        </is>
      </c>
      <c r="B477" t="inlineStr">
        <is>
          <t>Arcos</t>
        </is>
      </c>
      <c r="C477" t="inlineStr">
        <is>
          <t>PAULO VINICIUS RIBEIRO</t>
        </is>
      </c>
      <c r="D477" t="inlineStr">
        <is>
          <t>PAULO VINICIUS RIBEIRO</t>
        </is>
      </c>
      <c r="F477" t="inlineStr">
        <is>
          <t>Endividamento</t>
        </is>
      </c>
      <c r="G477" t="inlineStr">
        <is>
          <t>Processo Judicial</t>
        </is>
      </c>
      <c r="H477" t="n">
        <v>2000</v>
      </c>
      <c r="I477" t="inlineStr">
        <is>
          <t>False</t>
        </is>
      </c>
      <c r="J477" t="n">
        <v/>
      </c>
      <c r="K477" t="n">
        <v/>
      </c>
      <c r="L477" s="550" t="n">
        <v>45100</v>
      </c>
      <c r="M477" s="550" t="n">
        <v>45334</v>
      </c>
      <c r="N477" t="n">
        <v>2000</v>
      </c>
      <c r="O477" t="inlineStr">
        <is>
          <t>Pago</t>
        </is>
      </c>
      <c r="P477" s="550" t="n">
        <v>45336</v>
      </c>
      <c r="Q477" t="inlineStr">
        <is>
          <t xml:space="preserve"> PROCESSO JUDICIAL</t>
        </is>
      </c>
      <c r="R477" t="inlineStr">
        <is>
          <t>02/2024</t>
        </is>
      </c>
      <c r="S477" t="inlineStr">
        <is>
          <t>02/2024</t>
        </is>
      </c>
    </row>
    <row r="478">
      <c r="A478" t="inlineStr">
        <is>
          <t>24644</t>
        </is>
      </c>
      <c r="B478" t="inlineStr">
        <is>
          <t>Arcos</t>
        </is>
      </c>
      <c r="C478" t="inlineStr">
        <is>
          <t>PAULO VINICIUS RIBEIRO</t>
        </is>
      </c>
      <c r="D478" t="inlineStr">
        <is>
          <t>PAULO VINICIUS RIBEIRO</t>
        </is>
      </c>
      <c r="F478" t="inlineStr">
        <is>
          <t>Endividamento</t>
        </is>
      </c>
      <c r="G478" t="inlineStr">
        <is>
          <t>Processo Judicial</t>
        </is>
      </c>
      <c r="H478" t="n">
        <v>2000</v>
      </c>
      <c r="I478" t="inlineStr">
        <is>
          <t>False</t>
        </is>
      </c>
      <c r="J478" t="n">
        <v/>
      </c>
      <c r="K478" t="n">
        <v/>
      </c>
      <c r="L478" s="550" t="n">
        <v>45100</v>
      </c>
      <c r="M478" s="550" t="n">
        <v>45362</v>
      </c>
      <c r="N478" t="n">
        <v>2000</v>
      </c>
      <c r="O478" t="inlineStr">
        <is>
          <t>Pago</t>
        </is>
      </c>
      <c r="P478" s="550" t="n">
        <v>45362</v>
      </c>
      <c r="Q478" t="inlineStr">
        <is>
          <t xml:space="preserve"> PROCESSO JUDICIAL</t>
        </is>
      </c>
      <c r="R478" t="inlineStr">
        <is>
          <t>03/2024</t>
        </is>
      </c>
      <c r="S478" t="inlineStr">
        <is>
          <t>03/2024</t>
        </is>
      </c>
    </row>
    <row r="479">
      <c r="A479" t="inlineStr">
        <is>
          <t>24643</t>
        </is>
      </c>
      <c r="B479" t="inlineStr">
        <is>
          <t>Arcos</t>
        </is>
      </c>
      <c r="C479" t="inlineStr">
        <is>
          <t>CARMEM FERREIRA DE SOUSA</t>
        </is>
      </c>
      <c r="D479" t="inlineStr">
        <is>
          <t>CARMEM FERREIRA DE SOUSA</t>
        </is>
      </c>
      <c r="F479" t="inlineStr">
        <is>
          <t>Endividamento</t>
        </is>
      </c>
      <c r="G479" t="inlineStr">
        <is>
          <t>Processo Judicial</t>
        </is>
      </c>
      <c r="H479" t="n">
        <v>2000</v>
      </c>
      <c r="I479" t="inlineStr">
        <is>
          <t>False</t>
        </is>
      </c>
      <c r="J479" t="n">
        <v/>
      </c>
      <c r="K479" t="n">
        <v/>
      </c>
      <c r="L479" s="550" t="n">
        <v>45162</v>
      </c>
      <c r="M479" s="550" t="n">
        <v>45516</v>
      </c>
      <c r="N479" t="n">
        <v>2000</v>
      </c>
      <c r="O479" t="inlineStr">
        <is>
          <t>Pago</t>
        </is>
      </c>
      <c r="P479" s="550" t="n">
        <v>45516</v>
      </c>
      <c r="Q479" t="inlineStr">
        <is>
          <t>PROCESSO Nº 1000689-24.2023.5.02.0007 - CARMEM FERREIRA DE SOUSA</t>
        </is>
      </c>
      <c r="R479" t="inlineStr">
        <is>
          <t>08/2024</t>
        </is>
      </c>
      <c r="S479" t="inlineStr">
        <is>
          <t>08/2024</t>
        </is>
      </c>
    </row>
    <row r="480">
      <c r="A480" t="inlineStr">
        <is>
          <t>24638</t>
        </is>
      </c>
      <c r="B480" t="inlineStr">
        <is>
          <t>Arcos</t>
        </is>
      </c>
      <c r="C480" t="inlineStr">
        <is>
          <t xml:space="preserve">MINISTERIO DA FAZENDA </t>
        </is>
      </c>
      <c r="D480" t="inlineStr">
        <is>
          <t>MINISTERIO DA FAZENDA</t>
        </is>
      </c>
      <c r="E480" t="inlineStr">
        <is>
          <t>38/145</t>
        </is>
      </c>
      <c r="F480" t="inlineStr">
        <is>
          <t>Endividamento</t>
        </is>
      </c>
      <c r="G480" t="inlineStr">
        <is>
          <t>Endividamento Geral</t>
        </is>
      </c>
      <c r="H480" t="n">
        <v>5403.53</v>
      </c>
      <c r="I480" t="inlineStr">
        <is>
          <t>False</t>
        </is>
      </c>
      <c r="J480" t="n">
        <v/>
      </c>
      <c r="K480" t="n">
        <v/>
      </c>
      <c r="L480" s="550" t="n">
        <v>44469</v>
      </c>
      <c r="M480" s="550" t="n">
        <v>45716</v>
      </c>
      <c r="N480" t="n">
        <v>5403.53</v>
      </c>
      <c r="O480" t="inlineStr">
        <is>
          <t>Pago</t>
        </is>
      </c>
      <c r="P480" s="550" t="n">
        <v>45714</v>
      </c>
      <c r="Q480" t="inlineStr">
        <is>
          <t>ENDIVIDAMENTO - IRPJ/CSLL/COFINS/PIS 2019/2020/2021 - 145X PROCESSO 004914681</t>
        </is>
      </c>
      <c r="R480" t="inlineStr">
        <is>
          <t>02/2025</t>
        </is>
      </c>
      <c r="S480" t="inlineStr">
        <is>
          <t>02/2025</t>
        </is>
      </c>
    </row>
    <row r="481">
      <c r="A481" t="inlineStr">
        <is>
          <t>24636</t>
        </is>
      </c>
      <c r="B481" t="inlineStr">
        <is>
          <t>Arcos</t>
        </is>
      </c>
      <c r="C481" t="inlineStr">
        <is>
          <t>INSS</t>
        </is>
      </c>
      <c r="D481" t="inlineStr">
        <is>
          <t>INSS</t>
        </is>
      </c>
      <c r="E481" t="inlineStr">
        <is>
          <t>52/60</t>
        </is>
      </c>
      <c r="F481" t="inlineStr">
        <is>
          <t>Endividamento</t>
        </is>
      </c>
      <c r="G481" t="inlineStr">
        <is>
          <t>Endividamento Geral</t>
        </is>
      </c>
      <c r="H481" t="n">
        <v>12662.9</v>
      </c>
      <c r="I481" t="inlineStr">
        <is>
          <t>False</t>
        </is>
      </c>
      <c r="J481" t="n">
        <v/>
      </c>
      <c r="K481" t="n">
        <v/>
      </c>
      <c r="L481" s="550" t="n">
        <v>44469</v>
      </c>
      <c r="M481" s="550" t="n">
        <v>46019</v>
      </c>
      <c r="N481" t="n">
        <v>12662.9</v>
      </c>
      <c r="O481" t="inlineStr">
        <is>
          <t>Pago</t>
        </is>
      </c>
      <c r="P481" s="550" t="n">
        <v>46020</v>
      </c>
      <c r="Q481" t="inlineStr">
        <is>
          <t>ENDIVIDAMENTO - PARCELAMENTO INSS PERÍODO 02-07/2020 - 60X PROCESSO 004914771</t>
        </is>
      </c>
      <c r="R481" t="inlineStr">
        <is>
          <t>12/2025</t>
        </is>
      </c>
      <c r="S481" t="inlineStr">
        <is>
          <t>12/2025</t>
        </is>
      </c>
    </row>
    <row r="482">
      <c r="A482" t="inlineStr">
        <is>
          <t>24635</t>
        </is>
      </c>
      <c r="B482" t="inlineStr">
        <is>
          <t>Arcos</t>
        </is>
      </c>
      <c r="C482" t="inlineStr">
        <is>
          <t xml:space="preserve">MINISTERIO DA FAZENDA </t>
        </is>
      </c>
      <c r="D482" t="inlineStr">
        <is>
          <t>MINISTERIO DA FAZENDA</t>
        </is>
      </c>
      <c r="E482" t="inlineStr">
        <is>
          <t>50/145</t>
        </is>
      </c>
      <c r="F482" t="inlineStr">
        <is>
          <t>Endividamento</t>
        </is>
      </c>
      <c r="G482" t="inlineStr">
        <is>
          <t>Endividamento Geral</t>
        </is>
      </c>
      <c r="H482" t="n">
        <v>5935.76</v>
      </c>
      <c r="I482" t="inlineStr">
        <is>
          <t>False</t>
        </is>
      </c>
      <c r="J482" t="n">
        <v/>
      </c>
      <c r="K482" t="n">
        <v/>
      </c>
      <c r="L482" s="550" t="n">
        <v>44469</v>
      </c>
      <c r="M482" s="550" t="n">
        <v>46080</v>
      </c>
      <c r="N482" t="n">
        <v>5935.76</v>
      </c>
      <c r="O482" t="inlineStr">
        <is>
          <t>Pago</t>
        </is>
      </c>
      <c r="P482" s="550" t="n">
        <v>46079</v>
      </c>
      <c r="Q482" t="inlineStr">
        <is>
          <t xml:space="preserve"> ENDIVIDAMENTO - IRPJ/CSLL/COFINS/PIS 2019/2020/2021 - 145X PROCESSO 004914681</t>
        </is>
      </c>
      <c r="R482" t="inlineStr">
        <is>
          <t>02/2026</t>
        </is>
      </c>
      <c r="S482" t="inlineStr">
        <is>
          <t>02/2026</t>
        </is>
      </c>
    </row>
    <row r="483">
      <c r="A483" t="inlineStr">
        <is>
          <t>24634</t>
        </is>
      </c>
      <c r="B483" t="inlineStr">
        <is>
          <t>Arcos</t>
        </is>
      </c>
      <c r="C483" t="inlineStr">
        <is>
          <t>INSS</t>
        </is>
      </c>
      <c r="D483" t="inlineStr">
        <is>
          <t>INSS</t>
        </is>
      </c>
      <c r="E483" t="inlineStr">
        <is>
          <t>55/60</t>
        </is>
      </c>
      <c r="F483" t="inlineStr">
        <is>
          <t>Endividamento</t>
        </is>
      </c>
      <c r="G483" t="inlineStr">
        <is>
          <t>Endividamento Geral</t>
        </is>
      </c>
      <c r="H483" t="n">
        <v>12949.15</v>
      </c>
      <c r="I483" t="inlineStr">
        <is>
          <t>False</t>
        </is>
      </c>
      <c r="J483" t="n">
        <v/>
      </c>
      <c r="K483" t="n">
        <v/>
      </c>
      <c r="L483" s="550" t="n">
        <v>44469</v>
      </c>
      <c r="M483" s="550" t="n">
        <v>46109</v>
      </c>
      <c r="N483" t="n">
        <v>12949.15</v>
      </c>
      <c r="O483" t="inlineStr">
        <is>
          <t>Pago</t>
        </is>
      </c>
      <c r="P483" s="550" t="n">
        <v>46111</v>
      </c>
      <c r="Q483" t="inlineStr">
        <is>
          <t xml:space="preserve"> ENDIVIDAMENTO - PARCELAMENTO INSS PERÍODO 02-07/2020 - 60X PROCESSO 004914771</t>
        </is>
      </c>
      <c r="R483" t="inlineStr">
        <is>
          <t>03/2026</t>
        </is>
      </c>
      <c r="S483" t="inlineStr">
        <is>
          <t>03/2026</t>
        </is>
      </c>
    </row>
    <row r="484">
      <c r="A484" t="inlineStr">
        <is>
          <t>24633</t>
        </is>
      </c>
      <c r="B484" t="inlineStr">
        <is>
          <t>Arcos</t>
        </is>
      </c>
      <c r="C484" t="inlineStr">
        <is>
          <t xml:space="preserve">MINISTERIO DA FAZENDA </t>
        </is>
      </c>
      <c r="D484" t="inlineStr">
        <is>
          <t>MINISTERIO DA FAZENDA</t>
        </is>
      </c>
      <c r="E484" t="inlineStr">
        <is>
          <t>75/145</t>
        </is>
      </c>
      <c r="F484" t="inlineStr">
        <is>
          <t>Endividamento</t>
        </is>
      </c>
      <c r="G484" t="inlineStr">
        <is>
          <t>Endividamento Geral</t>
        </is>
      </c>
      <c r="H484" t="n">
        <v>3907.67</v>
      </c>
      <c r="I484" t="inlineStr">
        <is>
          <t>False</t>
        </is>
      </c>
      <c r="J484" t="n">
        <v/>
      </c>
      <c r="K484" t="n">
        <v/>
      </c>
      <c r="L484" s="550" t="n">
        <v>44469</v>
      </c>
      <c r="M484" s="550" t="n">
        <v>46840</v>
      </c>
      <c r="N484" t="n">
        <v>3907.67</v>
      </c>
      <c r="O484" t="inlineStr">
        <is>
          <t>Pendente</t>
        </is>
      </c>
      <c r="Q484" t="inlineStr">
        <is>
          <t>ENDIVIDAMENTO - IRPJ/CSLL/COFINS/PIS 2019/2020/2021 - 145X PROCESSO 004914681</t>
        </is>
      </c>
      <c r="R484" t="inlineStr">
        <is>
          <t>03/2028</t>
        </is>
      </c>
    </row>
    <row r="485">
      <c r="A485" t="inlineStr">
        <is>
          <t>24632</t>
        </is>
      </c>
      <c r="B485" t="inlineStr">
        <is>
          <t>Arcos</t>
        </is>
      </c>
      <c r="C485" t="inlineStr">
        <is>
          <t xml:space="preserve">MINISTERIO DA FAZENDA </t>
        </is>
      </c>
      <c r="D485" t="inlineStr">
        <is>
          <t>MINISTERIO DA FAZENDA</t>
        </is>
      </c>
      <c r="E485" t="inlineStr">
        <is>
          <t>76/145</t>
        </is>
      </c>
      <c r="F485" t="inlineStr">
        <is>
          <t>Endividamento</t>
        </is>
      </c>
      <c r="G485" t="inlineStr">
        <is>
          <t>Endividamento Geral</t>
        </is>
      </c>
      <c r="H485" t="n">
        <v>3907.67</v>
      </c>
      <c r="I485" t="inlineStr">
        <is>
          <t>False</t>
        </is>
      </c>
      <c r="J485" t="n">
        <v/>
      </c>
      <c r="K485" t="n">
        <v/>
      </c>
      <c r="L485" s="550" t="n">
        <v>44469</v>
      </c>
      <c r="M485" s="550" t="n">
        <v>46871</v>
      </c>
      <c r="N485" t="n">
        <v>3907.67</v>
      </c>
      <c r="O485" t="inlineStr">
        <is>
          <t>Pendente</t>
        </is>
      </c>
      <c r="Q485" t="inlineStr">
        <is>
          <t>ENDIVIDAMENTO - IRPJ/CSLL/COFINS/PIS 2019/2020/2021 - 145X PROCESSO 004914681</t>
        </is>
      </c>
      <c r="R485" t="inlineStr">
        <is>
          <t>04/2028</t>
        </is>
      </c>
    </row>
    <row r="486">
      <c r="A486" t="inlineStr">
        <is>
          <t>24631</t>
        </is>
      </c>
      <c r="B486" t="inlineStr">
        <is>
          <t>Arcos</t>
        </is>
      </c>
      <c r="C486" t="inlineStr">
        <is>
          <t xml:space="preserve">MINISTERIO DA FAZENDA </t>
        </is>
      </c>
      <c r="D486" t="inlineStr">
        <is>
          <t>MINISTERIO DA FAZENDA</t>
        </is>
      </c>
      <c r="E486" t="inlineStr">
        <is>
          <t>81/145</t>
        </is>
      </c>
      <c r="F486" t="inlineStr">
        <is>
          <t>Endividamento</t>
        </is>
      </c>
      <c r="G486" t="inlineStr">
        <is>
          <t>Endividamento Geral</t>
        </is>
      </c>
      <c r="H486" t="n">
        <v>3907.67</v>
      </c>
      <c r="I486" t="inlineStr">
        <is>
          <t>False</t>
        </is>
      </c>
      <c r="J486" t="n">
        <v/>
      </c>
      <c r="K486" t="n">
        <v/>
      </c>
      <c r="L486" s="550" t="n">
        <v>44469</v>
      </c>
      <c r="M486" s="550" t="n">
        <v>47024</v>
      </c>
      <c r="N486" t="n">
        <v>3907.67</v>
      </c>
      <c r="O486" t="inlineStr">
        <is>
          <t>Pendente</t>
        </is>
      </c>
      <c r="Q486" t="inlineStr">
        <is>
          <t>ENDIVIDAMENTO - IRPJ/CSLL/COFINS/PIS 2019/2020/2021 - 145X PROCESSO 004914681</t>
        </is>
      </c>
      <c r="R486" t="inlineStr">
        <is>
          <t>09/2028</t>
        </is>
      </c>
    </row>
    <row r="487">
      <c r="A487" t="inlineStr">
        <is>
          <t>24630</t>
        </is>
      </c>
      <c r="B487" t="inlineStr">
        <is>
          <t>Arcos</t>
        </is>
      </c>
      <c r="C487" t="inlineStr">
        <is>
          <t xml:space="preserve">MINISTERIO DA FAZENDA </t>
        </is>
      </c>
      <c r="D487" t="inlineStr">
        <is>
          <t>MINISTERIO DA FAZENDA</t>
        </is>
      </c>
      <c r="E487" t="inlineStr">
        <is>
          <t>92/145</t>
        </is>
      </c>
      <c r="F487" t="inlineStr">
        <is>
          <t>Endividamento</t>
        </is>
      </c>
      <c r="G487" t="inlineStr">
        <is>
          <t>Endividamento Geral</t>
        </is>
      </c>
      <c r="H487" t="n">
        <v>3907.67</v>
      </c>
      <c r="I487" t="inlineStr">
        <is>
          <t>False</t>
        </is>
      </c>
      <c r="J487" t="n">
        <v/>
      </c>
      <c r="K487" t="n">
        <v/>
      </c>
      <c r="L487" s="550" t="n">
        <v>44469</v>
      </c>
      <c r="M487" s="550" t="n">
        <v>47358</v>
      </c>
      <c r="N487" t="n">
        <v>3907.67</v>
      </c>
      <c r="O487" t="inlineStr">
        <is>
          <t>Pendente</t>
        </is>
      </c>
      <c r="Q487" t="inlineStr">
        <is>
          <t>ENDIVIDAMENTO - IRPJ/CSLL/COFINS/PIS 2019/2020/2021 - 145X PROCESSO 004914681</t>
        </is>
      </c>
      <c r="R487" t="inlineStr">
        <is>
          <t>08/2029</t>
        </is>
      </c>
    </row>
    <row r="488">
      <c r="A488" t="inlineStr">
        <is>
          <t>24624</t>
        </is>
      </c>
      <c r="B488" t="inlineStr">
        <is>
          <t>Arcos</t>
        </is>
      </c>
      <c r="C488" t="inlineStr">
        <is>
          <t xml:space="preserve">MINISTERIO DA FAZENDA </t>
        </is>
      </c>
      <c r="D488" t="inlineStr">
        <is>
          <t>MINISTERIO DA FAZENDA</t>
        </is>
      </c>
      <c r="E488" t="inlineStr">
        <is>
          <t>123/145</t>
        </is>
      </c>
      <c r="F488" t="inlineStr">
        <is>
          <t>Endividamento</t>
        </is>
      </c>
      <c r="G488" t="inlineStr">
        <is>
          <t>Endividamento Geral</t>
        </is>
      </c>
      <c r="H488" t="n">
        <v>3907.67</v>
      </c>
      <c r="I488" t="inlineStr">
        <is>
          <t>False</t>
        </is>
      </c>
      <c r="J488" t="n">
        <v/>
      </c>
      <c r="K488" t="n">
        <v/>
      </c>
      <c r="L488" s="550" t="n">
        <v>44469</v>
      </c>
      <c r="M488" s="550" t="n">
        <v>48301</v>
      </c>
      <c r="N488" t="n">
        <v>3907.67</v>
      </c>
      <c r="O488" t="inlineStr">
        <is>
          <t>Pendente</t>
        </is>
      </c>
      <c r="Q488" t="inlineStr">
        <is>
          <t>ENDIVIDAMENTO - IRPJ/CSLL/COFINS/PIS 2019/2020/2021 - 145X PROCESSO 004914681</t>
        </is>
      </c>
      <c r="R488" t="inlineStr">
        <is>
          <t>03/2032</t>
        </is>
      </c>
    </row>
    <row r="489">
      <c r="A489" t="inlineStr">
        <is>
          <t>24623</t>
        </is>
      </c>
      <c r="B489" t="inlineStr">
        <is>
          <t>Arcos</t>
        </is>
      </c>
      <c r="C489" t="inlineStr">
        <is>
          <t xml:space="preserve">MINISTERIO DA FAZENDA </t>
        </is>
      </c>
      <c r="D489" t="inlineStr">
        <is>
          <t>MINISTERIO DA FAZENDA</t>
        </is>
      </c>
      <c r="E489" t="inlineStr">
        <is>
          <t>128/145</t>
        </is>
      </c>
      <c r="F489" t="inlineStr">
        <is>
          <t>Endividamento</t>
        </is>
      </c>
      <c r="G489" t="inlineStr">
        <is>
          <t>Endividamento Geral</t>
        </is>
      </c>
      <c r="H489" t="n">
        <v>3907.67</v>
      </c>
      <c r="I489" t="inlineStr">
        <is>
          <t>False</t>
        </is>
      </c>
      <c r="J489" t="n">
        <v/>
      </c>
      <c r="K489" t="n">
        <v/>
      </c>
      <c r="L489" s="550" t="n">
        <v>44469</v>
      </c>
      <c r="M489" s="550" t="n">
        <v>48454</v>
      </c>
      <c r="N489" t="n">
        <v>3907.67</v>
      </c>
      <c r="O489" t="inlineStr">
        <is>
          <t>Pendente</t>
        </is>
      </c>
      <c r="Q489" t="inlineStr">
        <is>
          <t>ENDIVIDAMENTO - IRPJ/CSLL/COFINS/PIS 2019/2020/2021 - 145X PROCESSO 004914681</t>
        </is>
      </c>
      <c r="R489" t="inlineStr">
        <is>
          <t>08/2032</t>
        </is>
      </c>
    </row>
    <row r="490">
      <c r="A490" t="inlineStr">
        <is>
          <t>24622</t>
        </is>
      </c>
      <c r="B490" t="inlineStr">
        <is>
          <t>Arcos</t>
        </is>
      </c>
      <c r="C490" t="inlineStr">
        <is>
          <t xml:space="preserve">MINISTERIO DA FAZENDA </t>
        </is>
      </c>
      <c r="D490" t="inlineStr">
        <is>
          <t>MINISTERIO DA FAZENDA</t>
        </is>
      </c>
      <c r="E490" t="inlineStr">
        <is>
          <t>126/145</t>
        </is>
      </c>
      <c r="F490" t="inlineStr">
        <is>
          <t>Endividamento</t>
        </is>
      </c>
      <c r="G490" t="inlineStr">
        <is>
          <t>Endividamento Geral</t>
        </is>
      </c>
      <c r="H490" t="n">
        <v>3907.67</v>
      </c>
      <c r="I490" t="inlineStr">
        <is>
          <t>False</t>
        </is>
      </c>
      <c r="J490" t="n">
        <v/>
      </c>
      <c r="K490" t="n">
        <v/>
      </c>
      <c r="L490" s="550" t="n">
        <v>44469</v>
      </c>
      <c r="M490" s="550" t="n">
        <v>48393</v>
      </c>
      <c r="N490" t="n">
        <v>3907.67</v>
      </c>
      <c r="O490" t="inlineStr">
        <is>
          <t>Pendente</t>
        </is>
      </c>
      <c r="Q490" t="inlineStr">
        <is>
          <t>ENDIVIDAMENTO - IRPJ/CSLL/COFINS/PIS 2019/2020/2021 - 145X PROCESSO 004914681</t>
        </is>
      </c>
      <c r="R490" t="inlineStr">
        <is>
          <t>06/2032</t>
        </is>
      </c>
    </row>
    <row r="491">
      <c r="A491" t="inlineStr">
        <is>
          <t>24621</t>
        </is>
      </c>
      <c r="B491" t="inlineStr">
        <is>
          <t>Arcos</t>
        </is>
      </c>
      <c r="C491" t="inlineStr">
        <is>
          <t xml:space="preserve">MINISTERIO DA FAZENDA </t>
        </is>
      </c>
      <c r="D491" t="inlineStr">
        <is>
          <t>MINISTERIO DA FAZENDA</t>
        </is>
      </c>
      <c r="F491" t="inlineStr">
        <is>
          <t>ENDIVIDAMENTO</t>
        </is>
      </c>
      <c r="G491" t="inlineStr">
        <is>
          <t xml:space="preserve"> ENDIVIDAMENTO</t>
        </is>
      </c>
      <c r="H491" t="n">
        <v>2363.72</v>
      </c>
      <c r="I491" t="inlineStr">
        <is>
          <t>False</t>
        </is>
      </c>
      <c r="J491" t="n">
        <v/>
      </c>
      <c r="K491" t="n">
        <v/>
      </c>
      <c r="L491" s="550" t="n">
        <v>44469</v>
      </c>
      <c r="M491" s="550" t="n">
        <v>45077</v>
      </c>
      <c r="N491" t="n">
        <v>2363.72</v>
      </c>
      <c r="O491" t="inlineStr">
        <is>
          <t>Pago</t>
        </is>
      </c>
      <c r="Q491" t="inlineStr">
        <is>
          <t>ENDIVIDAMENTO - IRPJ/CSLL/COFINS/PIS 2019/2020/2021 - 145X PROCESSO 004914681</t>
        </is>
      </c>
      <c r="R491" t="inlineStr">
        <is>
          <t>05/2023</t>
        </is>
      </c>
    </row>
    <row r="492">
      <c r="A492" t="inlineStr">
        <is>
          <t>24620</t>
        </is>
      </c>
      <c r="B492" t="inlineStr">
        <is>
          <t>Arcos</t>
        </is>
      </c>
      <c r="C492" t="inlineStr">
        <is>
          <t xml:space="preserve">MINISTERIO DA FAZENDA </t>
        </is>
      </c>
      <c r="D492" t="inlineStr">
        <is>
          <t>MINISTERIO DA FAZENDA</t>
        </is>
      </c>
      <c r="E492" t="inlineStr">
        <is>
          <t>116/145</t>
        </is>
      </c>
      <c r="F492" t="inlineStr">
        <is>
          <t>Endividamento</t>
        </is>
      </c>
      <c r="G492" t="inlineStr">
        <is>
          <t>Endividamento Geral</t>
        </is>
      </c>
      <c r="H492" t="n">
        <v>3907.67</v>
      </c>
      <c r="I492" t="inlineStr">
        <is>
          <t>False</t>
        </is>
      </c>
      <c r="J492" t="n">
        <v/>
      </c>
      <c r="K492" t="n">
        <v/>
      </c>
      <c r="L492" s="550" t="n">
        <v>44469</v>
      </c>
      <c r="M492" s="550" t="n">
        <v>48088</v>
      </c>
      <c r="N492" t="n">
        <v>3907.67</v>
      </c>
      <c r="O492" t="inlineStr">
        <is>
          <t>Pendente</t>
        </is>
      </c>
      <c r="Q492" t="inlineStr">
        <is>
          <t>ENDIVIDAMENTO - IRPJ/CSLL/COFINS/PIS 2019/2020/2021 - 145X PROCESSO 004914681</t>
        </is>
      </c>
      <c r="R492" t="inlineStr">
        <is>
          <t>08/2031</t>
        </is>
      </c>
    </row>
    <row r="493">
      <c r="A493" t="inlineStr">
        <is>
          <t>24619</t>
        </is>
      </c>
      <c r="B493" t="inlineStr">
        <is>
          <t>Arcos</t>
        </is>
      </c>
      <c r="C493" t="inlineStr">
        <is>
          <t xml:space="preserve">MINISTERIO DA FAZENDA </t>
        </is>
      </c>
      <c r="D493" t="inlineStr">
        <is>
          <t>MINISTERIO DA FAZENDA</t>
        </is>
      </c>
      <c r="E493" t="inlineStr">
        <is>
          <t>112/145</t>
        </is>
      </c>
      <c r="F493" t="inlineStr">
        <is>
          <t>Endividamento</t>
        </is>
      </c>
      <c r="G493" t="inlineStr">
        <is>
          <t>Endividamento Geral</t>
        </is>
      </c>
      <c r="H493" t="n">
        <v>3907.67</v>
      </c>
      <c r="I493" t="inlineStr">
        <is>
          <t>False</t>
        </is>
      </c>
      <c r="J493" t="n">
        <v/>
      </c>
      <c r="K493" t="n">
        <v/>
      </c>
      <c r="L493" s="550" t="n">
        <v>44469</v>
      </c>
      <c r="M493" s="550" t="n">
        <v>47966</v>
      </c>
      <c r="N493" t="n">
        <v>3907.67</v>
      </c>
      <c r="O493" t="inlineStr">
        <is>
          <t>Pendente</t>
        </is>
      </c>
      <c r="Q493" t="inlineStr">
        <is>
          <t>ENDIVIDAMENTO - IRPJ/CSLL/COFINS/PIS 2019/2020/2021 - 145X PROCESSO 004914681</t>
        </is>
      </c>
      <c r="R493" t="inlineStr">
        <is>
          <t>04/2031</t>
        </is>
      </c>
    </row>
    <row r="494">
      <c r="A494" t="inlineStr">
        <is>
          <t>24618</t>
        </is>
      </c>
      <c r="B494" t="inlineStr">
        <is>
          <t>Arcos</t>
        </is>
      </c>
      <c r="C494" t="inlineStr">
        <is>
          <t xml:space="preserve">MINISTERIO DA FAZENDA </t>
        </is>
      </c>
      <c r="D494" t="inlineStr">
        <is>
          <t>MINISTERIO DA FAZENDA</t>
        </is>
      </c>
      <c r="E494" t="inlineStr">
        <is>
          <t>131/145</t>
        </is>
      </c>
      <c r="F494" t="inlineStr">
        <is>
          <t>Endividamento</t>
        </is>
      </c>
      <c r="G494" t="inlineStr">
        <is>
          <t>Endividamento Geral</t>
        </is>
      </c>
      <c r="H494" t="n">
        <v>3907.67</v>
      </c>
      <c r="I494" t="inlineStr">
        <is>
          <t>False</t>
        </is>
      </c>
      <c r="J494" t="n">
        <v/>
      </c>
      <c r="K494" t="n">
        <v/>
      </c>
      <c r="L494" s="550" t="n">
        <v>44469</v>
      </c>
      <c r="M494" s="550" t="n">
        <v>48546</v>
      </c>
      <c r="N494" t="n">
        <v>3907.67</v>
      </c>
      <c r="O494" t="inlineStr">
        <is>
          <t>Pendente</t>
        </is>
      </c>
      <c r="Q494" t="inlineStr">
        <is>
          <t>ENDIVIDAMENTO - IRPJ/CSLL/COFINS/PIS 2019/2020/2021 - 145X PROCESSO 004914681</t>
        </is>
      </c>
      <c r="R494" t="inlineStr">
        <is>
          <t>11/2032</t>
        </is>
      </c>
    </row>
    <row r="495">
      <c r="A495" t="inlineStr">
        <is>
          <t>24579</t>
        </is>
      </c>
      <c r="B495" t="inlineStr">
        <is>
          <t>Arcos</t>
        </is>
      </c>
      <c r="C495" t="inlineStr">
        <is>
          <t>LUIZ HENRIQUE DAMASCENO DE OLIVEIRA</t>
        </is>
      </c>
      <c r="D495" t="inlineStr">
        <is>
          <t>LUIZ HENRIQUE DAMASCENO DE OLIVEIRA</t>
        </is>
      </c>
      <c r="F495" t="inlineStr">
        <is>
          <t>Endividamento</t>
        </is>
      </c>
      <c r="G495" t="inlineStr">
        <is>
          <t>Processo Judicial</t>
        </is>
      </c>
      <c r="H495" t="n">
        <v>5900</v>
      </c>
      <c r="I495" t="inlineStr">
        <is>
          <t>False</t>
        </is>
      </c>
      <c r="J495" t="n">
        <v/>
      </c>
      <c r="K495" t="n">
        <v/>
      </c>
      <c r="L495" s="550" t="n">
        <v>45002</v>
      </c>
      <c r="M495" s="550" t="n">
        <v>45068</v>
      </c>
      <c r="N495" t="n">
        <v>5900</v>
      </c>
      <c r="O495" t="inlineStr">
        <is>
          <t>Pago</t>
        </is>
      </c>
      <c r="Q495" t="inlineStr">
        <is>
          <t>Processo 1000501-74.2020.5.02.0059 - LUIZ HENRIQUE DAMASCENO DE OLIVEIRA x ARCOS-ITAÚ AGÊNCIA Nº 0170 CONTA CORRENTE Nº 80187-2 ORTEGA E IEIRI SOCIEDADE DE ADVOGADOS CNPJ Nº 12.867.756/0001-11 (PIX)</t>
        </is>
      </c>
      <c r="R495" t="inlineStr">
        <is>
          <t>05/2023</t>
        </is>
      </c>
    </row>
    <row r="496">
      <c r="A496" t="inlineStr">
        <is>
          <t>24315</t>
        </is>
      </c>
      <c r="B496" t="inlineStr">
        <is>
          <t>Arcos</t>
        </is>
      </c>
      <c r="C496" t="inlineStr">
        <is>
          <t>ICMS</t>
        </is>
      </c>
      <c r="D496" t="inlineStr">
        <is>
          <t>ICMS</t>
        </is>
      </c>
      <c r="F496" t="inlineStr">
        <is>
          <t>ENDIVIDAMENTO</t>
        </is>
      </c>
      <c r="G496" t="inlineStr">
        <is>
          <t xml:space="preserve"> ENDIVIDAMENTO</t>
        </is>
      </c>
      <c r="H496" t="n">
        <v>10094.67</v>
      </c>
      <c r="I496" t="inlineStr">
        <is>
          <t>False</t>
        </is>
      </c>
      <c r="J496" t="n">
        <v/>
      </c>
      <c r="K496" t="n">
        <v/>
      </c>
      <c r="L496" s="550" t="n">
        <v>45076</v>
      </c>
      <c r="M496" s="550" t="n">
        <v>45086</v>
      </c>
      <c r="N496" t="n">
        <v>10094.67</v>
      </c>
      <c r="O496" t="inlineStr">
        <is>
          <t>Pago</t>
        </is>
      </c>
      <c r="Q496" t="inlineStr">
        <is>
          <t>ICMS 03-07/2022 - 60 PARCELAS - Nº 50071279-9</t>
        </is>
      </c>
      <c r="R496" t="inlineStr">
        <is>
          <t>06/2023</t>
        </is>
      </c>
    </row>
    <row r="497">
      <c r="A497" t="inlineStr">
        <is>
          <t>24264</t>
        </is>
      </c>
      <c r="B497" t="inlineStr">
        <is>
          <t>Arcos</t>
        </is>
      </c>
      <c r="C497" t="inlineStr">
        <is>
          <t xml:space="preserve">MINISTERIO DA FAZENDA </t>
        </is>
      </c>
      <c r="D497" t="inlineStr">
        <is>
          <t>MINISTERIO DA FAZENDA</t>
        </is>
      </c>
      <c r="F497" t="inlineStr">
        <is>
          <t>ENDIVIDAMENTO</t>
        </is>
      </c>
      <c r="G497" t="inlineStr">
        <is>
          <t xml:space="preserve"> ENDIVIDAMENTO</t>
        </is>
      </c>
      <c r="H497" t="n">
        <v>2386.02</v>
      </c>
      <c r="I497" t="inlineStr">
        <is>
          <t>False</t>
        </is>
      </c>
      <c r="J497" t="n">
        <v/>
      </c>
      <c r="K497" t="n">
        <v/>
      </c>
      <c r="L497" s="550" t="n">
        <v>44469</v>
      </c>
      <c r="M497" s="550" t="n">
        <v>45107</v>
      </c>
      <c r="N497" t="n">
        <v>2386.02</v>
      </c>
      <c r="O497" t="inlineStr">
        <is>
          <t>Pago</t>
        </is>
      </c>
      <c r="Q497" t="inlineStr">
        <is>
          <t>ENDIVIDAMENTO - IRPJ/CSLL/COFINS/PIS 2019/2020/2021 - 145X PROCESSO 004914681</t>
        </is>
      </c>
      <c r="R497" t="inlineStr">
        <is>
          <t>06/2023</t>
        </is>
      </c>
    </row>
    <row r="498">
      <c r="A498" t="inlineStr">
        <is>
          <t>24249</t>
        </is>
      </c>
      <c r="B498" t="inlineStr">
        <is>
          <t>Arcos</t>
        </is>
      </c>
      <c r="C498" t="inlineStr">
        <is>
          <t>PAULO VINICIUS RIBEIRO</t>
        </is>
      </c>
      <c r="D498" t="inlineStr">
        <is>
          <t>PAULO VINICIUS RIBEIRO</t>
        </is>
      </c>
      <c r="F498" t="inlineStr">
        <is>
          <t>Endividamento</t>
        </is>
      </c>
      <c r="G498" t="inlineStr">
        <is>
          <t>Processo Judicial</t>
        </is>
      </c>
      <c r="H498" t="n">
        <v>2000</v>
      </c>
      <c r="I498" t="inlineStr">
        <is>
          <t>False</t>
        </is>
      </c>
      <c r="J498" t="n">
        <v/>
      </c>
      <c r="K498" t="n">
        <v/>
      </c>
      <c r="L498" s="550" t="n">
        <v>45100</v>
      </c>
      <c r="M498" s="550" t="n">
        <v>45117</v>
      </c>
      <c r="N498" t="n">
        <v>2000</v>
      </c>
      <c r="O498" t="inlineStr">
        <is>
          <t>Pago</t>
        </is>
      </c>
      <c r="Q498" t="inlineStr">
        <is>
          <t xml:space="preserve"> PROCESSO JUDICIAL</t>
        </is>
      </c>
      <c r="R498" t="inlineStr">
        <is>
          <t>07/2023</t>
        </is>
      </c>
    </row>
    <row r="499">
      <c r="A499" t="inlineStr">
        <is>
          <t>24219</t>
        </is>
      </c>
      <c r="B499" t="inlineStr">
        <is>
          <t>Arcos</t>
        </is>
      </c>
      <c r="C499" t="inlineStr">
        <is>
          <t>LOCUS LUCIS EMPREENDIMENTOS E PARTICIPACOES LTDA</t>
        </is>
      </c>
      <c r="D499" t="inlineStr">
        <is>
          <t>LOCUS LUCIS EMPREENDIMENTOS E PARTICIPACOES LTDA</t>
        </is>
      </c>
      <c r="F499" t="inlineStr">
        <is>
          <t>ENDIVIDAMENTO</t>
        </is>
      </c>
      <c r="G499" t="inlineStr">
        <is>
          <t xml:space="preserve"> ENDIVIDAMENTO</t>
        </is>
      </c>
      <c r="H499" t="n">
        <v>133.48</v>
      </c>
      <c r="I499" t="inlineStr">
        <is>
          <t>False</t>
        </is>
      </c>
      <c r="J499" t="n">
        <v/>
      </c>
      <c r="K499" t="n">
        <v/>
      </c>
      <c r="L499" s="550" t="n">
        <v>45098</v>
      </c>
      <c r="M499" s="550" t="n">
        <v>45132</v>
      </c>
      <c r="N499" t="n">
        <v>133.48</v>
      </c>
      <c r="O499" t="inlineStr">
        <is>
          <t>Pago</t>
        </is>
      </c>
      <c r="Q499" t="inlineStr">
        <is>
          <t>ENDIVIDAMENTO - HOSPEDAGEM MICHELLY ROSSI COUTO</t>
        </is>
      </c>
      <c r="R499" t="inlineStr">
        <is>
          <t>07/2023</t>
        </is>
      </c>
    </row>
    <row r="500">
      <c r="A500" t="inlineStr">
        <is>
          <t>24125</t>
        </is>
      </c>
      <c r="B500" t="inlineStr">
        <is>
          <t>Arcos</t>
        </is>
      </c>
      <c r="C500" t="inlineStr">
        <is>
          <t>CARMEM FERREIRA DE SOUSA</t>
        </is>
      </c>
      <c r="D500" t="inlineStr">
        <is>
          <t>CARMEM FERREIRA DE SOUSA</t>
        </is>
      </c>
      <c r="F500" t="inlineStr">
        <is>
          <t>Endividamento</t>
        </is>
      </c>
      <c r="G500" t="inlineStr">
        <is>
          <t>Processo Judicial</t>
        </is>
      </c>
      <c r="H500" t="n">
        <v>2000</v>
      </c>
      <c r="I500" t="inlineStr">
        <is>
          <t>False</t>
        </is>
      </c>
      <c r="J500" t="n">
        <v/>
      </c>
      <c r="K500" t="n">
        <v/>
      </c>
      <c r="L500" s="550" t="n">
        <v>45162</v>
      </c>
      <c r="M500" s="550" t="n">
        <v>45180</v>
      </c>
      <c r="N500" t="n">
        <v>2000</v>
      </c>
      <c r="O500" t="inlineStr">
        <is>
          <t>Pago</t>
        </is>
      </c>
      <c r="Q500" t="inlineStr">
        <is>
          <t>PROCESSO Nº 1000689-24.2023.5.02.0007 - CARMEM FERREIRA DE SOUSA</t>
        </is>
      </c>
      <c r="R500" t="inlineStr">
        <is>
          <t>09/2023</t>
        </is>
      </c>
    </row>
    <row r="501">
      <c r="A501" t="inlineStr">
        <is>
          <t>24055</t>
        </is>
      </c>
      <c r="B501" t="inlineStr">
        <is>
          <t>Arcos</t>
        </is>
      </c>
      <c r="C501" t="inlineStr">
        <is>
          <t>ANA PAULA COSTA</t>
        </is>
      </c>
      <c r="D501" t="inlineStr">
        <is>
          <t>ANA PAULA COSTA</t>
        </is>
      </c>
      <c r="F501" t="inlineStr">
        <is>
          <t>Endividamento</t>
        </is>
      </c>
      <c r="G501" t="inlineStr">
        <is>
          <t>Processo Judicial</t>
        </is>
      </c>
      <c r="H501" t="n">
        <v>2500</v>
      </c>
      <c r="I501" t="inlineStr">
        <is>
          <t>False</t>
        </is>
      </c>
      <c r="J501" t="n">
        <v/>
      </c>
      <c r="K501" t="n">
        <v/>
      </c>
      <c r="L501" s="550" t="n">
        <v>45230</v>
      </c>
      <c r="M501" s="550" t="n">
        <v>45268</v>
      </c>
      <c r="N501" t="n">
        <v>2500</v>
      </c>
      <c r="O501" t="inlineStr">
        <is>
          <t>Pago</t>
        </is>
      </c>
      <c r="Q501" t="inlineStr">
        <is>
          <t>ACOES TRABALHISTAS - PROCESSO 1000238-61.2023.5.02.0051 - ANA PAULA COSTA</t>
        </is>
      </c>
      <c r="R501" t="inlineStr">
        <is>
          <t>12/2023</t>
        </is>
      </c>
    </row>
    <row r="502">
      <c r="A502" t="inlineStr">
        <is>
          <t>23982</t>
        </is>
      </c>
      <c r="B502" t="inlineStr">
        <is>
          <t>Arcos</t>
        </is>
      </c>
      <c r="C502" t="inlineStr">
        <is>
          <t>PAULO VINICIUS RIBEIRO</t>
        </is>
      </c>
      <c r="D502" t="inlineStr">
        <is>
          <t>PAULO VINICIUS RIBEIRO</t>
        </is>
      </c>
      <c r="F502" t="inlineStr">
        <is>
          <t>Endividamento</t>
        </is>
      </c>
      <c r="G502" t="inlineStr">
        <is>
          <t>Processo Judicial</t>
        </is>
      </c>
      <c r="H502" t="n">
        <v>2000</v>
      </c>
      <c r="I502" t="inlineStr">
        <is>
          <t>False</t>
        </is>
      </c>
      <c r="J502" t="n">
        <v/>
      </c>
      <c r="K502" t="n">
        <v/>
      </c>
      <c r="L502" s="550" t="n">
        <v>45100</v>
      </c>
      <c r="M502" s="550" t="n">
        <v>45271</v>
      </c>
      <c r="N502" t="n">
        <v>2000</v>
      </c>
      <c r="O502" t="inlineStr">
        <is>
          <t>Pago</t>
        </is>
      </c>
      <c r="Q502" t="inlineStr">
        <is>
          <t xml:space="preserve"> PROCESSO JUDICIAL</t>
        </is>
      </c>
      <c r="R502" t="inlineStr">
        <is>
          <t>12/2023</t>
        </is>
      </c>
    </row>
    <row r="503">
      <c r="A503" t="inlineStr">
        <is>
          <t>23981</t>
        </is>
      </c>
      <c r="B503" t="inlineStr">
        <is>
          <t>Arcos</t>
        </is>
      </c>
      <c r="C503" t="inlineStr">
        <is>
          <t>JOSE ARAUJO AMORIM</t>
        </is>
      </c>
      <c r="D503" t="inlineStr">
        <is>
          <t>JOSE ARAUJO AMORIM</t>
        </is>
      </c>
      <c r="F503" t="inlineStr">
        <is>
          <t>Endividamento</t>
        </is>
      </c>
      <c r="G503" t="inlineStr">
        <is>
          <t>Processo Judicial</t>
        </is>
      </c>
      <c r="H503" t="n">
        <v>2000</v>
      </c>
      <c r="I503" t="inlineStr">
        <is>
          <t>False</t>
        </is>
      </c>
      <c r="J503" t="n">
        <v/>
      </c>
      <c r="K503" t="n">
        <v/>
      </c>
      <c r="L503" s="550" t="n">
        <v>45061</v>
      </c>
      <c r="M503" s="550" t="n">
        <v>45289</v>
      </c>
      <c r="N503" t="n">
        <v>2000</v>
      </c>
      <c r="O503" t="inlineStr">
        <is>
          <t>Pago</t>
        </is>
      </c>
      <c r="Q503" t="inlineStr">
        <is>
          <t>PROCESSO Nº 1000275-89.2023.5.02.0083 - JOSE ARAUJO AMORIM X ARCOS</t>
        </is>
      </c>
      <c r="R503" t="inlineStr">
        <is>
          <t>12/2023</t>
        </is>
      </c>
    </row>
    <row r="504">
      <c r="A504" t="inlineStr">
        <is>
          <t>23978</t>
        </is>
      </c>
      <c r="B504" t="inlineStr">
        <is>
          <t>Arcos</t>
        </is>
      </c>
      <c r="C504" t="inlineStr">
        <is>
          <t>CARMEM FERREIRA DE SOUSA</t>
        </is>
      </c>
      <c r="D504" t="inlineStr">
        <is>
          <t>CARMEM FERREIRA DE SOUSA</t>
        </is>
      </c>
      <c r="F504" t="inlineStr">
        <is>
          <t>Endividamento</t>
        </is>
      </c>
      <c r="G504" t="inlineStr">
        <is>
          <t>Processo Judicial</t>
        </is>
      </c>
      <c r="H504" t="n">
        <v>2000</v>
      </c>
      <c r="I504" t="inlineStr">
        <is>
          <t>False</t>
        </is>
      </c>
      <c r="J504" t="n">
        <v/>
      </c>
      <c r="K504" t="n">
        <v/>
      </c>
      <c r="L504" s="550" t="n">
        <v>45383</v>
      </c>
      <c r="M504" s="550" t="n">
        <v>45393</v>
      </c>
      <c r="N504" t="n">
        <v>2000</v>
      </c>
      <c r="O504" t="inlineStr">
        <is>
          <t>Pago</t>
        </is>
      </c>
      <c r="P504" s="550" t="n">
        <v>45392</v>
      </c>
      <c r="Q504" t="inlineStr">
        <is>
          <t>PROCESSO Nº 1000689-24.2023.5.02.0007 - CARMEM FERREIRA DE SOUSA</t>
        </is>
      </c>
      <c r="R504" t="inlineStr">
        <is>
          <t>04/2024</t>
        </is>
      </c>
      <c r="S504" t="inlineStr">
        <is>
          <t>04/2024</t>
        </is>
      </c>
    </row>
    <row r="505">
      <c r="A505" t="inlineStr">
        <is>
          <t>23976</t>
        </is>
      </c>
      <c r="B505" t="inlineStr">
        <is>
          <t>Arcos</t>
        </is>
      </c>
      <c r="C505" t="inlineStr">
        <is>
          <t>CARMEM FERREIRA DE SOUSA</t>
        </is>
      </c>
      <c r="D505" t="inlineStr">
        <is>
          <t>CARMEM FERREIRA DE SOUSA</t>
        </is>
      </c>
      <c r="F505" t="inlineStr">
        <is>
          <t>Endividamento</t>
        </is>
      </c>
      <c r="G505" t="inlineStr">
        <is>
          <t>Processo Judicial</t>
        </is>
      </c>
      <c r="H505" t="n">
        <v>2000</v>
      </c>
      <c r="I505" t="inlineStr">
        <is>
          <t>False</t>
        </is>
      </c>
      <c r="J505" t="n">
        <v/>
      </c>
      <c r="K505" t="n">
        <v/>
      </c>
      <c r="L505" s="550" t="n">
        <v>45162</v>
      </c>
      <c r="M505" s="550" t="n">
        <v>45425</v>
      </c>
      <c r="N505" t="n">
        <v>2000</v>
      </c>
      <c r="O505" t="inlineStr">
        <is>
          <t>Pago</t>
        </is>
      </c>
      <c r="P505" s="550" t="n">
        <v>45425</v>
      </c>
      <c r="Q505" t="inlineStr">
        <is>
          <t>PROCESSO Nº 1000689-24.2023.5.02.0007 - CARMEM FERREIRA DE SOUSA</t>
        </is>
      </c>
      <c r="R505" t="inlineStr">
        <is>
          <t>05/2024</t>
        </is>
      </c>
      <c r="S505" t="inlineStr">
        <is>
          <t>05/2024</t>
        </is>
      </c>
    </row>
    <row r="506">
      <c r="A506" t="inlineStr">
        <is>
          <t>23975</t>
        </is>
      </c>
      <c r="B506" t="inlineStr">
        <is>
          <t>Arcos</t>
        </is>
      </c>
      <c r="C506" t="inlineStr">
        <is>
          <t>CARMEM FERREIRA DE SOUSA</t>
        </is>
      </c>
      <c r="D506" t="inlineStr">
        <is>
          <t>CARMEM FERREIRA DE SOUSA</t>
        </is>
      </c>
      <c r="F506" t="inlineStr">
        <is>
          <t>Endividamento</t>
        </is>
      </c>
      <c r="G506" t="inlineStr">
        <is>
          <t>Processo Judicial</t>
        </is>
      </c>
      <c r="H506" t="n">
        <v>2000</v>
      </c>
      <c r="I506" t="inlineStr">
        <is>
          <t>False</t>
        </is>
      </c>
      <c r="J506" t="n">
        <v/>
      </c>
      <c r="K506" t="n">
        <v/>
      </c>
      <c r="L506" s="550" t="n">
        <v>45454</v>
      </c>
      <c r="M506" s="550" t="n">
        <v>45454</v>
      </c>
      <c r="N506" t="n">
        <v>2000</v>
      </c>
      <c r="O506" t="inlineStr">
        <is>
          <t>Pago</t>
        </is>
      </c>
      <c r="P506" s="550" t="n">
        <v>45453</v>
      </c>
      <c r="Q506" t="inlineStr">
        <is>
          <t>PROCESSO Nº 1000689-24.2023.5.02.0007 - CARMEM FERREIRA DE SOUSA</t>
        </is>
      </c>
      <c r="R506" t="inlineStr">
        <is>
          <t>06/2024</t>
        </is>
      </c>
      <c r="S506" t="inlineStr">
        <is>
          <t>06/2024</t>
        </is>
      </c>
    </row>
    <row r="507">
      <c r="A507" t="inlineStr">
        <is>
          <t>23974</t>
        </is>
      </c>
      <c r="B507" t="inlineStr">
        <is>
          <t>Arcos</t>
        </is>
      </c>
      <c r="C507" t="inlineStr">
        <is>
          <t>CARMEM FERREIRA DE SOUSA</t>
        </is>
      </c>
      <c r="D507" t="inlineStr">
        <is>
          <t>CARMEM FERREIRA DE SOUSA</t>
        </is>
      </c>
      <c r="F507" t="inlineStr">
        <is>
          <t>Endividamento</t>
        </is>
      </c>
      <c r="G507" t="inlineStr">
        <is>
          <t>Processo Judicial</t>
        </is>
      </c>
      <c r="H507" t="n">
        <v>2000</v>
      </c>
      <c r="I507" t="inlineStr">
        <is>
          <t>False</t>
        </is>
      </c>
      <c r="J507" t="n">
        <v/>
      </c>
      <c r="K507" t="n">
        <v/>
      </c>
      <c r="L507" s="550" t="n">
        <v>45484</v>
      </c>
      <c r="M507" s="550" t="n">
        <v>45484</v>
      </c>
      <c r="N507" t="n">
        <v>2000</v>
      </c>
      <c r="O507" t="inlineStr">
        <is>
          <t>Pago</t>
        </is>
      </c>
      <c r="P507" s="550" t="n">
        <v>45483</v>
      </c>
      <c r="Q507" t="inlineStr">
        <is>
          <t>PROCESSO Nº 1000689-24.2023.5.02.0007 - CARMEM FERREIRA DE SOUSA</t>
        </is>
      </c>
      <c r="R507" t="inlineStr">
        <is>
          <t>07/2024</t>
        </is>
      </c>
      <c r="S507" t="inlineStr">
        <is>
          <t>07/2024</t>
        </is>
      </c>
    </row>
    <row r="508">
      <c r="A508" t="inlineStr">
        <is>
          <t>23971</t>
        </is>
      </c>
      <c r="B508" t="inlineStr">
        <is>
          <t>Arcos</t>
        </is>
      </c>
      <c r="C508" t="inlineStr">
        <is>
          <t xml:space="preserve">MINISTERIO DA FAZENDA </t>
        </is>
      </c>
      <c r="D508" t="inlineStr">
        <is>
          <t>MINISTERIO DA FAZENDA</t>
        </is>
      </c>
      <c r="E508" t="inlineStr">
        <is>
          <t>39/145</t>
        </is>
      </c>
      <c r="F508" t="inlineStr">
        <is>
          <t>Endividamento</t>
        </is>
      </c>
      <c r="G508" t="inlineStr">
        <is>
          <t>Endividamento Geral</t>
        </is>
      </c>
      <c r="H508" t="n">
        <v>5442.22</v>
      </c>
      <c r="I508" t="inlineStr">
        <is>
          <t>False</t>
        </is>
      </c>
      <c r="J508" t="n">
        <v/>
      </c>
      <c r="K508" t="n">
        <v/>
      </c>
      <c r="L508" s="550" t="n">
        <v>44469</v>
      </c>
      <c r="M508" s="550" t="n">
        <v>45744</v>
      </c>
      <c r="N508" t="n">
        <v>5442.22</v>
      </c>
      <c r="O508" t="inlineStr">
        <is>
          <t>Pago</t>
        </is>
      </c>
      <c r="P508" s="550" t="n">
        <v>45742</v>
      </c>
      <c r="Q508" t="inlineStr">
        <is>
          <t>ENDIVIDAMENTO - IRPJ/CSLL/COFINS/PIS 2019/2020/2021 - 145X PROCESSO 004914681</t>
        </is>
      </c>
      <c r="R508" t="inlineStr">
        <is>
          <t>03/2025</t>
        </is>
      </c>
      <c r="S508" t="inlineStr">
        <is>
          <t>03/2025</t>
        </is>
      </c>
    </row>
    <row r="509">
      <c r="A509" t="inlineStr">
        <is>
          <t>23969</t>
        </is>
      </c>
      <c r="B509" t="inlineStr">
        <is>
          <t>Arcos</t>
        </is>
      </c>
      <c r="C509" t="inlineStr">
        <is>
          <t xml:space="preserve">MINISTERIO DA FAZENDA </t>
        </is>
      </c>
      <c r="D509" t="inlineStr">
        <is>
          <t>MINISTERIO DA FAZENDA</t>
        </is>
      </c>
      <c r="E509" t="inlineStr">
        <is>
          <t>45/145</t>
        </is>
      </c>
      <c r="F509" t="inlineStr">
        <is>
          <t>Endividamento</t>
        </is>
      </c>
      <c r="G509" t="inlineStr">
        <is>
          <t>Endividamento Geral</t>
        </is>
      </c>
      <c r="H509" t="n">
        <v>3907.67</v>
      </c>
      <c r="I509" t="inlineStr">
        <is>
          <t>False</t>
        </is>
      </c>
      <c r="J509" t="n">
        <v/>
      </c>
      <c r="K509" t="n">
        <v/>
      </c>
      <c r="L509" s="550" t="n">
        <v>44469</v>
      </c>
      <c r="M509" s="550" t="n">
        <v>45930</v>
      </c>
      <c r="N509" t="n">
        <v>5704.03</v>
      </c>
      <c r="O509" t="inlineStr">
        <is>
          <t>Pago</t>
        </is>
      </c>
      <c r="P509" s="550" t="n">
        <v>45929</v>
      </c>
      <c r="Q509" t="inlineStr">
        <is>
          <t>ENDIVIDAMENTO - IRPJ/CSLL/COFINS/PIS 2019/2020/2021 - 145X PROCESSO 004914681</t>
        </is>
      </c>
      <c r="R509" t="inlineStr">
        <is>
          <t>09/2025</t>
        </is>
      </c>
      <c r="S509" t="inlineStr">
        <is>
          <t>09/2025</t>
        </is>
      </c>
    </row>
    <row r="510">
      <c r="A510" t="inlineStr">
        <is>
          <t>23968</t>
        </is>
      </c>
      <c r="B510" t="inlineStr">
        <is>
          <t>Arcos</t>
        </is>
      </c>
      <c r="C510" t="inlineStr">
        <is>
          <t xml:space="preserve">MINISTERIO DA FAZENDA </t>
        </is>
      </c>
      <c r="D510" t="inlineStr">
        <is>
          <t>MINISTERIO DA FAZENDA</t>
        </is>
      </c>
      <c r="E510" t="inlineStr">
        <is>
          <t>54/145</t>
        </is>
      </c>
      <c r="F510" t="inlineStr">
        <is>
          <t>Endividamento</t>
        </is>
      </c>
      <c r="G510" t="inlineStr">
        <is>
          <t>Endividamento Geral</t>
        </is>
      </c>
      <c r="H510" t="n">
        <v>3907.67</v>
      </c>
      <c r="I510" t="inlineStr">
        <is>
          <t>False</t>
        </is>
      </c>
      <c r="J510" t="n">
        <v/>
      </c>
      <c r="K510" t="n">
        <v/>
      </c>
      <c r="L510" s="550" t="n">
        <v>44469</v>
      </c>
      <c r="M510" s="550" t="n">
        <v>46201</v>
      </c>
      <c r="N510" t="n">
        <v>3907.67</v>
      </c>
      <c r="O510" t="inlineStr">
        <is>
          <t>Pendente</t>
        </is>
      </c>
      <c r="Q510" t="inlineStr">
        <is>
          <t>ENDIVIDAMENTO - IRPJ/CSLL/COFINS/PIS 2019/2020/2021 - 145X PROCESSO 004914681</t>
        </is>
      </c>
      <c r="R510" t="inlineStr">
        <is>
          <t>06/2026</t>
        </is>
      </c>
    </row>
    <row r="511">
      <c r="A511" t="inlineStr">
        <is>
          <t>23967</t>
        </is>
      </c>
      <c r="B511" t="inlineStr">
        <is>
          <t>Arcos</t>
        </is>
      </c>
      <c r="C511" t="inlineStr">
        <is>
          <t xml:space="preserve">MINISTERIO DA FAZENDA </t>
        </is>
      </c>
      <c r="D511" t="inlineStr">
        <is>
          <t>MINISTERIO DA FAZENDA</t>
        </is>
      </c>
      <c r="E511" t="inlineStr">
        <is>
          <t>56/145</t>
        </is>
      </c>
      <c r="F511" t="inlineStr">
        <is>
          <t>Endividamento</t>
        </is>
      </c>
      <c r="G511" t="inlineStr">
        <is>
          <t>Endividamento Geral</t>
        </is>
      </c>
      <c r="H511" t="n">
        <v>3907.67</v>
      </c>
      <c r="I511" t="inlineStr">
        <is>
          <t>False</t>
        </is>
      </c>
      <c r="J511" t="n">
        <v/>
      </c>
      <c r="K511" t="n">
        <v/>
      </c>
      <c r="L511" s="550" t="n">
        <v>44469</v>
      </c>
      <c r="M511" s="550" t="n">
        <v>46262</v>
      </c>
      <c r="N511" t="n">
        <v>3907.67</v>
      </c>
      <c r="O511" t="inlineStr">
        <is>
          <t>Pendente</t>
        </is>
      </c>
      <c r="Q511" t="inlineStr">
        <is>
          <t>ENDIVIDAMENTO - IRPJ/CSLL/COFINS/PIS 2019/2020/2021 - 145X PROCESSO 004914681</t>
        </is>
      </c>
      <c r="R511" t="inlineStr">
        <is>
          <t>08/2026</t>
        </is>
      </c>
    </row>
    <row r="512">
      <c r="A512" t="inlineStr">
        <is>
          <t>23966</t>
        </is>
      </c>
      <c r="B512" t="inlineStr">
        <is>
          <t>Arcos</t>
        </is>
      </c>
      <c r="C512" t="inlineStr">
        <is>
          <t>INSS</t>
        </is>
      </c>
      <c r="D512" t="inlineStr">
        <is>
          <t>INSS</t>
        </is>
      </c>
      <c r="E512" t="inlineStr">
        <is>
          <t>60/60</t>
        </is>
      </c>
      <c r="F512" t="inlineStr">
        <is>
          <t>Endividamento</t>
        </is>
      </c>
      <c r="G512" t="inlineStr">
        <is>
          <t>Endividamento Geral</t>
        </is>
      </c>
      <c r="H512" t="n">
        <v>6587.02</v>
      </c>
      <c r="I512" t="inlineStr">
        <is>
          <t>False</t>
        </is>
      </c>
      <c r="J512" t="n">
        <v/>
      </c>
      <c r="K512" t="n">
        <v/>
      </c>
      <c r="L512" s="550" t="n">
        <v>44469</v>
      </c>
      <c r="M512" s="550" t="n">
        <v>46264</v>
      </c>
      <c r="N512" t="n">
        <v>6587.02</v>
      </c>
      <c r="O512" t="inlineStr">
        <is>
          <t>Pendente</t>
        </is>
      </c>
      <c r="Q512" t="inlineStr">
        <is>
          <t>ENDIVIDAMENTO - PARCELAMENTO INSS PERÍODO 02-07/2020 - 60X PROCESSO 004914771</t>
        </is>
      </c>
      <c r="R512" t="inlineStr">
        <is>
          <t>08/2026</t>
        </is>
      </c>
    </row>
    <row r="513">
      <c r="A513" t="inlineStr">
        <is>
          <t>23965</t>
        </is>
      </c>
      <c r="B513" t="inlineStr">
        <is>
          <t>Arcos</t>
        </is>
      </c>
      <c r="C513" t="inlineStr">
        <is>
          <t xml:space="preserve">MINISTERIO DA FAZENDA </t>
        </is>
      </c>
      <c r="D513" t="inlineStr">
        <is>
          <t>MINISTERIO DA FAZENDA</t>
        </is>
      </c>
      <c r="E513" t="inlineStr">
        <is>
          <t>57/145</t>
        </is>
      </c>
      <c r="F513" t="inlineStr">
        <is>
          <t>Endividamento</t>
        </is>
      </c>
      <c r="G513" t="inlineStr">
        <is>
          <t>Endividamento Geral</t>
        </is>
      </c>
      <c r="H513" t="n">
        <v>3907.67</v>
      </c>
      <c r="I513" t="inlineStr">
        <is>
          <t>False</t>
        </is>
      </c>
      <c r="J513" t="n">
        <v/>
      </c>
      <c r="K513" t="n">
        <v/>
      </c>
      <c r="L513" s="550" t="n">
        <v>44469</v>
      </c>
      <c r="M513" s="550" t="n">
        <v>46293</v>
      </c>
      <c r="N513" t="n">
        <v>3907.67</v>
      </c>
      <c r="O513" t="inlineStr">
        <is>
          <t>Pendente</t>
        </is>
      </c>
      <c r="Q513" t="inlineStr">
        <is>
          <t>ENDIVIDAMENTO - IRPJ/CSLL/COFINS/PIS 2019/2020/2021 - 145X PROCESSO 004914681</t>
        </is>
      </c>
      <c r="R513" t="inlineStr">
        <is>
          <t>09/2026</t>
        </is>
      </c>
    </row>
    <row r="514">
      <c r="A514" t="inlineStr">
        <is>
          <t>23964</t>
        </is>
      </c>
      <c r="B514" t="inlineStr">
        <is>
          <t>Arcos</t>
        </is>
      </c>
      <c r="C514" t="inlineStr">
        <is>
          <t xml:space="preserve">MINISTERIO DA FAZENDA </t>
        </is>
      </c>
      <c r="D514" t="inlineStr">
        <is>
          <t>MINISTERIO DA FAZENDA</t>
        </is>
      </c>
      <c r="E514" t="inlineStr">
        <is>
          <t>65/145</t>
        </is>
      </c>
      <c r="F514" t="inlineStr">
        <is>
          <t>Endividamento</t>
        </is>
      </c>
      <c r="G514" t="inlineStr">
        <is>
          <t>Endividamento Geral</t>
        </is>
      </c>
      <c r="H514" t="n">
        <v>3907.67</v>
      </c>
      <c r="I514" t="inlineStr">
        <is>
          <t>False</t>
        </is>
      </c>
      <c r="J514" t="n">
        <v/>
      </c>
      <c r="K514" t="n">
        <v/>
      </c>
      <c r="L514" s="550" t="n">
        <v>44469</v>
      </c>
      <c r="M514" s="550" t="n">
        <v>46535</v>
      </c>
      <c r="N514" t="n">
        <v>3907.67</v>
      </c>
      <c r="O514" t="inlineStr">
        <is>
          <t>Pendente</t>
        </is>
      </c>
      <c r="Q514" t="inlineStr">
        <is>
          <t>ENDIVIDAMENTO - IRPJ/CSLL/COFINS/PIS 2019/2020/2021 - 145X PROCESSO 004914681</t>
        </is>
      </c>
      <c r="R514" t="inlineStr">
        <is>
          <t>05/2027</t>
        </is>
      </c>
    </row>
    <row r="515">
      <c r="A515" t="inlineStr">
        <is>
          <t>23963</t>
        </is>
      </c>
      <c r="B515" t="inlineStr">
        <is>
          <t>Arcos</t>
        </is>
      </c>
      <c r="C515" t="inlineStr">
        <is>
          <t xml:space="preserve">MINISTERIO DA FAZENDA </t>
        </is>
      </c>
      <c r="D515" t="inlineStr">
        <is>
          <t>MINISTERIO DA FAZENDA</t>
        </is>
      </c>
      <c r="E515" t="inlineStr">
        <is>
          <t>69/145</t>
        </is>
      </c>
      <c r="F515" t="inlineStr">
        <is>
          <t>Endividamento</t>
        </is>
      </c>
      <c r="G515" t="inlineStr">
        <is>
          <t>Endividamento Geral</t>
        </is>
      </c>
      <c r="H515" t="n">
        <v>3907.67</v>
      </c>
      <c r="I515" t="inlineStr">
        <is>
          <t>False</t>
        </is>
      </c>
      <c r="J515" t="n">
        <v/>
      </c>
      <c r="K515" t="n">
        <v/>
      </c>
      <c r="L515" s="550" t="n">
        <v>44469</v>
      </c>
      <c r="M515" s="550" t="n">
        <v>46658</v>
      </c>
      <c r="N515" t="n">
        <v>3907.67</v>
      </c>
      <c r="O515" t="inlineStr">
        <is>
          <t>Pendente</t>
        </is>
      </c>
      <c r="Q515" t="inlineStr">
        <is>
          <t>ENDIVIDAMENTO - IRPJ/CSLL/COFINS/PIS 2019/2020/2021 - 145X PROCESSO 004914681</t>
        </is>
      </c>
      <c r="R515" t="inlineStr">
        <is>
          <t>09/2027</t>
        </is>
      </c>
    </row>
    <row r="516">
      <c r="A516" t="inlineStr">
        <is>
          <t>23962</t>
        </is>
      </c>
      <c r="B516" t="inlineStr">
        <is>
          <t>Arcos</t>
        </is>
      </c>
      <c r="C516" t="inlineStr">
        <is>
          <t xml:space="preserve">MINISTERIO DA FAZENDA </t>
        </is>
      </c>
      <c r="D516" t="inlineStr">
        <is>
          <t>MINISTERIO DA FAZENDA</t>
        </is>
      </c>
      <c r="E516" t="inlineStr">
        <is>
          <t>84/145</t>
        </is>
      </c>
      <c r="F516" t="inlineStr">
        <is>
          <t>Endividamento</t>
        </is>
      </c>
      <c r="G516" t="inlineStr">
        <is>
          <t>Endividamento Geral</t>
        </is>
      </c>
      <c r="H516" t="n">
        <v>3907.67</v>
      </c>
      <c r="I516" t="inlineStr">
        <is>
          <t>False</t>
        </is>
      </c>
      <c r="J516" t="n">
        <v/>
      </c>
      <c r="K516" t="n">
        <v/>
      </c>
      <c r="L516" s="550" t="n">
        <v>44469</v>
      </c>
      <c r="M516" s="550" t="n">
        <v>47115</v>
      </c>
      <c r="N516" t="n">
        <v>3907.67</v>
      </c>
      <c r="O516" t="inlineStr">
        <is>
          <t>Pendente</t>
        </is>
      </c>
      <c r="Q516" t="inlineStr">
        <is>
          <t>ENDIVIDAMENTO - IRPJ/CSLL/COFINS/PIS 2019/2020/2021 - 145X PROCESSO 004914681</t>
        </is>
      </c>
      <c r="R516" t="inlineStr">
        <is>
          <t>12/2028</t>
        </is>
      </c>
    </row>
    <row r="517">
      <c r="A517" t="inlineStr">
        <is>
          <t>23952</t>
        </is>
      </c>
      <c r="B517" t="inlineStr">
        <is>
          <t>Arcos</t>
        </is>
      </c>
      <c r="C517" t="inlineStr">
        <is>
          <t xml:space="preserve">MINISTERIO DA FAZENDA </t>
        </is>
      </c>
      <c r="D517" t="inlineStr">
        <is>
          <t>MINISTERIO DA FAZENDA</t>
        </is>
      </c>
      <c r="E517" t="inlineStr">
        <is>
          <t>113/145</t>
        </is>
      </c>
      <c r="F517" t="inlineStr">
        <is>
          <t>Endividamento</t>
        </is>
      </c>
      <c r="G517" t="inlineStr">
        <is>
          <t>Endividamento Geral</t>
        </is>
      </c>
      <c r="H517" t="n">
        <v>3907.67</v>
      </c>
      <c r="I517" t="inlineStr">
        <is>
          <t>False</t>
        </is>
      </c>
      <c r="J517" t="n">
        <v/>
      </c>
      <c r="K517" t="n">
        <v/>
      </c>
      <c r="L517" s="550" t="n">
        <v>44469</v>
      </c>
      <c r="M517" s="550" t="n">
        <v>47996</v>
      </c>
      <c r="N517" t="n">
        <v>3907.67</v>
      </c>
      <c r="O517" t="inlineStr">
        <is>
          <t>Pendente</t>
        </is>
      </c>
      <c r="Q517" t="inlineStr">
        <is>
          <t>ENDIVIDAMENTO - IRPJ/CSLL/COFINS/PIS 2019/2020/2021 - 145X PROCESSO 004914681</t>
        </is>
      </c>
      <c r="R517" t="inlineStr">
        <is>
          <t>05/2031</t>
        </is>
      </c>
    </row>
    <row r="518">
      <c r="A518" t="inlineStr">
        <is>
          <t>23951</t>
        </is>
      </c>
      <c r="B518" t="inlineStr">
        <is>
          <t>Arcos</t>
        </is>
      </c>
      <c r="C518" t="inlineStr">
        <is>
          <t xml:space="preserve">MINISTERIO DA FAZENDA </t>
        </is>
      </c>
      <c r="D518" t="inlineStr">
        <is>
          <t>MINISTERIO DA FAZENDA</t>
        </is>
      </c>
      <c r="E518" t="inlineStr">
        <is>
          <t>127/145</t>
        </is>
      </c>
      <c r="F518" t="inlineStr">
        <is>
          <t>Endividamento</t>
        </is>
      </c>
      <c r="G518" t="inlineStr">
        <is>
          <t>Endividamento Geral</t>
        </is>
      </c>
      <c r="H518" t="n">
        <v>3907.67</v>
      </c>
      <c r="I518" t="inlineStr">
        <is>
          <t>False</t>
        </is>
      </c>
      <c r="J518" t="n">
        <v/>
      </c>
      <c r="K518" t="n">
        <v/>
      </c>
      <c r="L518" s="550" t="n">
        <v>44469</v>
      </c>
      <c r="M518" s="550" t="n">
        <v>48423</v>
      </c>
      <c r="N518" t="n">
        <v>3907.67</v>
      </c>
      <c r="O518" t="inlineStr">
        <is>
          <t>Pendente</t>
        </is>
      </c>
      <c r="Q518" t="inlineStr">
        <is>
          <t>ENDIVIDAMENTO - IRPJ/CSLL/COFINS/PIS 2019/2020/2021 - 145X PROCESSO 004914681</t>
        </is>
      </c>
      <c r="R518" t="inlineStr">
        <is>
          <t>07/2032</t>
        </is>
      </c>
    </row>
    <row r="519">
      <c r="A519" t="inlineStr">
        <is>
          <t>23950</t>
        </is>
      </c>
      <c r="B519" t="inlineStr">
        <is>
          <t>Arcos</t>
        </is>
      </c>
      <c r="C519" t="inlineStr">
        <is>
          <t xml:space="preserve">MINISTERIO DA FAZENDA </t>
        </is>
      </c>
      <c r="D519" t="inlineStr">
        <is>
          <t>MINISTERIO DA FAZENDA</t>
        </is>
      </c>
      <c r="E519" t="inlineStr">
        <is>
          <t>144/145</t>
        </is>
      </c>
      <c r="F519" t="inlineStr">
        <is>
          <t>Endividamento</t>
        </is>
      </c>
      <c r="G519" t="inlineStr">
        <is>
          <t>Endividamento Geral</t>
        </is>
      </c>
      <c r="H519" t="n">
        <v>3907.67</v>
      </c>
      <c r="I519" t="inlineStr">
        <is>
          <t>False</t>
        </is>
      </c>
      <c r="J519" t="n">
        <v/>
      </c>
      <c r="K519" t="n">
        <v/>
      </c>
      <c r="L519" s="550" t="n">
        <v>44469</v>
      </c>
      <c r="M519" s="550" t="n">
        <v>48819</v>
      </c>
      <c r="N519" t="n">
        <v>3907.67</v>
      </c>
      <c r="O519" t="inlineStr">
        <is>
          <t>Pendente</t>
        </is>
      </c>
      <c r="Q519" t="inlineStr">
        <is>
          <t>ENDIVIDAMENTO - IRPJ/CSLL/COFINS/PIS 2019/2020/2021 - 145X PROCESSO 004914681</t>
        </is>
      </c>
      <c r="R519" t="inlineStr">
        <is>
          <t>08/2033</t>
        </is>
      </c>
    </row>
    <row r="520">
      <c r="A520" t="inlineStr">
        <is>
          <t>23949</t>
        </is>
      </c>
      <c r="B520" t="inlineStr">
        <is>
          <t>Arcos</t>
        </is>
      </c>
      <c r="C520" t="inlineStr">
        <is>
          <t xml:space="preserve">MINISTERIO DA FAZENDA </t>
        </is>
      </c>
      <c r="D520" t="inlineStr">
        <is>
          <t>MINISTERIO DA FAZENDA</t>
        </is>
      </c>
      <c r="E520" t="inlineStr">
        <is>
          <t>132/145</t>
        </is>
      </c>
      <c r="F520" t="inlineStr">
        <is>
          <t>Endividamento</t>
        </is>
      </c>
      <c r="G520" t="inlineStr">
        <is>
          <t>Endividamento Geral</t>
        </is>
      </c>
      <c r="H520" t="n">
        <v>3907.67</v>
      </c>
      <c r="I520" t="inlineStr">
        <is>
          <t>False</t>
        </is>
      </c>
      <c r="J520" t="n">
        <v/>
      </c>
      <c r="K520" t="n">
        <v/>
      </c>
      <c r="L520" s="550" t="n">
        <v>44469</v>
      </c>
      <c r="M520" s="550" t="n">
        <v>48576</v>
      </c>
      <c r="N520" t="n">
        <v>3907.67</v>
      </c>
      <c r="O520" t="inlineStr">
        <is>
          <t>Pendente</t>
        </is>
      </c>
      <c r="Q520" t="inlineStr">
        <is>
          <t>ENDIVIDAMENTO - IRPJ/CSLL/COFINS/PIS 2019/2020/2021 - 145X PROCESSO 004914681</t>
        </is>
      </c>
      <c r="R520" t="inlineStr">
        <is>
          <t>12/2032</t>
        </is>
      </c>
    </row>
    <row r="521">
      <c r="A521" t="inlineStr">
        <is>
          <t>23948</t>
        </is>
      </c>
      <c r="B521" t="inlineStr">
        <is>
          <t>Arcos</t>
        </is>
      </c>
      <c r="C521" t="inlineStr">
        <is>
          <t xml:space="preserve">MINISTERIO DA FAZENDA </t>
        </is>
      </c>
      <c r="D521" t="inlineStr">
        <is>
          <t>MINISTERIO DA FAZENDA</t>
        </is>
      </c>
      <c r="E521" t="inlineStr">
        <is>
          <t>118/145</t>
        </is>
      </c>
      <c r="F521" t="inlineStr">
        <is>
          <t>Endividamento</t>
        </is>
      </c>
      <c r="G521" t="inlineStr">
        <is>
          <t>Endividamento Geral</t>
        </is>
      </c>
      <c r="H521" t="n">
        <v>3907.67</v>
      </c>
      <c r="I521" t="inlineStr">
        <is>
          <t>False</t>
        </is>
      </c>
      <c r="J521" t="n">
        <v/>
      </c>
      <c r="K521" t="n">
        <v/>
      </c>
      <c r="L521" s="550" t="n">
        <v>44469</v>
      </c>
      <c r="M521" s="550" t="n">
        <v>48149</v>
      </c>
      <c r="N521" t="n">
        <v>3907.67</v>
      </c>
      <c r="O521" t="inlineStr">
        <is>
          <t>Pendente</t>
        </is>
      </c>
      <c r="Q521" t="inlineStr">
        <is>
          <t>ENDIVIDAMENTO - IRPJ/CSLL/COFINS/PIS 2019/2020/2021 - 145X PROCESSO 004914681</t>
        </is>
      </c>
      <c r="R521" t="inlineStr">
        <is>
          <t>10/2031</t>
        </is>
      </c>
    </row>
    <row r="522">
      <c r="A522" t="inlineStr">
        <is>
          <t>23690</t>
        </is>
      </c>
      <c r="B522" t="inlineStr">
        <is>
          <t>Arcos</t>
        </is>
      </c>
      <c r="C522" t="inlineStr">
        <is>
          <t>ICMS</t>
        </is>
      </c>
      <c r="D522" t="inlineStr">
        <is>
          <t>ICMS</t>
        </is>
      </c>
      <c r="F522" t="inlineStr">
        <is>
          <t>ENDIVIDAMENTO</t>
        </is>
      </c>
      <c r="G522" t="inlineStr">
        <is>
          <t xml:space="preserve"> ENDIVIDAMENTO</t>
        </is>
      </c>
      <c r="H522" t="n">
        <v>4532.33</v>
      </c>
      <c r="I522" t="inlineStr">
        <is>
          <t>False</t>
        </is>
      </c>
      <c r="J522" t="n">
        <v/>
      </c>
      <c r="K522" t="n">
        <v/>
      </c>
      <c r="L522" s="550" t="n">
        <v>45104</v>
      </c>
      <c r="M522" s="550" t="n">
        <v>45230</v>
      </c>
      <c r="N522" t="n">
        <v>4532.33</v>
      </c>
      <c r="O522" t="inlineStr">
        <is>
          <t>Pago</t>
        </is>
      </c>
      <c r="Q522" t="inlineStr">
        <is>
          <t>ENDIVIDAMENTO - ICMS 08/2022 - 12X PROCESSO 50082095-9</t>
        </is>
      </c>
      <c r="R522" t="inlineStr">
        <is>
          <t>10/2023</t>
        </is>
      </c>
    </row>
    <row r="523">
      <c r="A523" t="inlineStr">
        <is>
          <t>23644</t>
        </is>
      </c>
      <c r="B523" t="inlineStr">
        <is>
          <t>Arcos</t>
        </is>
      </c>
      <c r="C523" t="inlineStr">
        <is>
          <t>AOLIABI SOARES DA SILVA</t>
        </is>
      </c>
      <c r="D523" t="inlineStr">
        <is>
          <t>AOLIABI SOARES DA SILVA</t>
        </is>
      </c>
      <c r="F523" t="inlineStr">
        <is>
          <t>Endividamento</t>
        </is>
      </c>
      <c r="G523" t="inlineStr">
        <is>
          <t>Processo Judicial</t>
        </is>
      </c>
      <c r="H523" t="n">
        <v>2000</v>
      </c>
      <c r="I523" t="inlineStr">
        <is>
          <t>False</t>
        </is>
      </c>
      <c r="J523" t="n">
        <v/>
      </c>
      <c r="K523" t="n">
        <v/>
      </c>
      <c r="L523" s="550" t="n">
        <v>45042</v>
      </c>
      <c r="M523" s="550" t="n">
        <v>45087</v>
      </c>
      <c r="N523" t="n">
        <v>2000</v>
      </c>
      <c r="O523" t="inlineStr">
        <is>
          <t>Pago</t>
        </is>
      </c>
      <c r="Q523" t="inlineStr">
        <is>
          <t>PARCELA 2/3 06/2023 PROCESSO JUDICIAL-000262-28.2023.5.02.0039 -  AOLIABI SOARES -DO BRASIL AGÊNCIA Nº 6815-2 CONTA CORRENTE Nº 32925-8 ALEXANDRE BUERIDY NETO CPF Nº 286.684.498-00</t>
        </is>
      </c>
      <c r="R523" t="inlineStr">
        <is>
          <t>06/2023</t>
        </is>
      </c>
    </row>
    <row r="524">
      <c r="A524" t="inlineStr">
        <is>
          <t>23617</t>
        </is>
      </c>
      <c r="B524" t="inlineStr">
        <is>
          <t>Arcos</t>
        </is>
      </c>
      <c r="C524" t="inlineStr">
        <is>
          <t>JOSE ARAUJO AMORIM</t>
        </is>
      </c>
      <c r="D524" t="inlineStr">
        <is>
          <t>JOSE ARAUJO AMORIM</t>
        </is>
      </c>
      <c r="F524" t="inlineStr">
        <is>
          <t>Endividamento</t>
        </is>
      </c>
      <c r="G524" t="inlineStr">
        <is>
          <t>Processo Judicial</t>
        </is>
      </c>
      <c r="H524" t="n">
        <v>2000</v>
      </c>
      <c r="I524" t="inlineStr">
        <is>
          <t>False</t>
        </is>
      </c>
      <c r="J524" t="n">
        <v/>
      </c>
      <c r="K524" t="n">
        <v/>
      </c>
      <c r="L524" s="550" t="n">
        <v>45061</v>
      </c>
      <c r="M524" s="550" t="n">
        <v>45106</v>
      </c>
      <c r="N524" t="n">
        <v>2000</v>
      </c>
      <c r="O524" t="inlineStr">
        <is>
          <t>Pago</t>
        </is>
      </c>
      <c r="Q524" t="inlineStr">
        <is>
          <t>PROCESSO Nº 1000275-89.2023.5.02.0083 - JOSE ARAUJO AMORIM X ARCOS</t>
        </is>
      </c>
      <c r="R524" t="inlineStr">
        <is>
          <t>06/2023</t>
        </is>
      </c>
    </row>
    <row r="525">
      <c r="A525" t="inlineStr">
        <is>
          <t>23615</t>
        </is>
      </c>
      <c r="B525" t="inlineStr">
        <is>
          <t>Arcos</t>
        </is>
      </c>
      <c r="C525" t="inlineStr">
        <is>
          <t>INSS</t>
        </is>
      </c>
      <c r="D525" t="inlineStr">
        <is>
          <t>INSS</t>
        </is>
      </c>
      <c r="F525" t="inlineStr">
        <is>
          <t>ENDIVIDAMENTO</t>
        </is>
      </c>
      <c r="G525" t="inlineStr">
        <is>
          <t xml:space="preserve"> ENDIVIDAMENTO</t>
        </is>
      </c>
      <c r="H525" t="n">
        <v>1127.61</v>
      </c>
      <c r="I525" t="inlineStr">
        <is>
          <t>False</t>
        </is>
      </c>
      <c r="J525" t="n">
        <v/>
      </c>
      <c r="K525" t="n">
        <v/>
      </c>
      <c r="L525" s="550" t="n">
        <v>44469</v>
      </c>
      <c r="M525" s="550" t="n">
        <v>45107</v>
      </c>
      <c r="N525" t="n">
        <v>1127.61</v>
      </c>
      <c r="O525" t="inlineStr">
        <is>
          <t>Pago</t>
        </is>
      </c>
      <c r="Q525" t="inlineStr">
        <is>
          <t>ENDIVIDAMENTO - PARCELAMENTO INSS PERÍODO 02-07/2020 - 60X PROCESSO 004914771</t>
        </is>
      </c>
      <c r="R525" t="inlineStr">
        <is>
          <t>06/2023</t>
        </is>
      </c>
    </row>
    <row r="526">
      <c r="A526" t="inlineStr">
        <is>
          <t>23568</t>
        </is>
      </c>
      <c r="B526" t="inlineStr">
        <is>
          <t>Arcos</t>
        </is>
      </c>
      <c r="C526" t="inlineStr">
        <is>
          <t>MULTI-NOX EQUIPAMENTOS P/RESTAURANTES LT</t>
        </is>
      </c>
      <c r="D526" t="inlineStr">
        <is>
          <t>DI PRATOS</t>
        </is>
      </c>
      <c r="F526" t="inlineStr">
        <is>
          <t>ENDIVIDAMENTO</t>
        </is>
      </c>
      <c r="G526" t="inlineStr">
        <is>
          <t xml:space="preserve"> ENDIVIDAMENTO</t>
        </is>
      </c>
      <c r="H526" t="n">
        <v>4532.96</v>
      </c>
      <c r="I526" t="inlineStr">
        <is>
          <t>False</t>
        </is>
      </c>
      <c r="J526" t="n">
        <v/>
      </c>
      <c r="K526" t="n">
        <v/>
      </c>
      <c r="L526" s="550" t="n">
        <v>45131</v>
      </c>
      <c r="M526" s="550" t="n">
        <v>45132</v>
      </c>
      <c r="N526" t="n">
        <v>4532.96</v>
      </c>
      <c r="O526" t="inlineStr">
        <is>
          <t>Pago</t>
        </is>
      </c>
      <c r="Q526" t="inlineStr">
        <is>
          <t>ENDIVIDAMENTO - NFS 223467-1 / 223467-2</t>
        </is>
      </c>
      <c r="R526" t="inlineStr">
        <is>
          <t>07/2023</t>
        </is>
      </c>
    </row>
    <row r="527">
      <c r="A527" t="inlineStr">
        <is>
          <t>23558</t>
        </is>
      </c>
      <c r="B527" t="inlineStr">
        <is>
          <t>Arcos</t>
        </is>
      </c>
      <c r="C527" t="inlineStr">
        <is>
          <t>JOSE ARAUJO AMORIM</t>
        </is>
      </c>
      <c r="D527" t="inlineStr">
        <is>
          <t>JOSE ARAUJO AMORIM</t>
        </is>
      </c>
      <c r="F527" t="inlineStr">
        <is>
          <t>Endividamento</t>
        </is>
      </c>
      <c r="G527" t="inlineStr">
        <is>
          <t>Processo Judicial</t>
        </is>
      </c>
      <c r="H527" t="n">
        <v>2000</v>
      </c>
      <c r="I527" t="inlineStr">
        <is>
          <t>False</t>
        </is>
      </c>
      <c r="J527" t="n">
        <v/>
      </c>
      <c r="K527" t="n">
        <v/>
      </c>
      <c r="L527" s="550" t="n">
        <v>45061</v>
      </c>
      <c r="M527" s="550" t="n">
        <v>45136</v>
      </c>
      <c r="N527" t="n">
        <v>2000</v>
      </c>
      <c r="O527" t="inlineStr">
        <is>
          <t>Pago</t>
        </is>
      </c>
      <c r="Q527" t="inlineStr">
        <is>
          <t>PROCESSO Nº 1000275-89.2023.5.02.0083 - JOSE ARAUJO AMORIM X ARCOS</t>
        </is>
      </c>
      <c r="R527" t="inlineStr">
        <is>
          <t>07/2023</t>
        </is>
      </c>
    </row>
    <row r="528">
      <c r="A528" t="inlineStr">
        <is>
          <t>23530</t>
        </is>
      </c>
      <c r="B528" t="inlineStr">
        <is>
          <t>Arcos</t>
        </is>
      </c>
      <c r="C528" t="inlineStr">
        <is>
          <t>LOCUS LUCIS EMPREENDIMENTOS E PARTICIPACOES LTDA</t>
        </is>
      </c>
      <c r="D528" t="inlineStr">
        <is>
          <t>LOCUS LUCIS EMPREENDIMENTOS E PARTICIPACOES LTDA</t>
        </is>
      </c>
      <c r="F528" t="inlineStr">
        <is>
          <t>ENDIVIDAMENTO</t>
        </is>
      </c>
      <c r="G528" t="inlineStr">
        <is>
          <t xml:space="preserve"> ENDIVIDAMENTO</t>
        </is>
      </c>
      <c r="H528" t="n">
        <v>260</v>
      </c>
      <c r="I528" t="inlineStr">
        <is>
          <t>False</t>
        </is>
      </c>
      <c r="J528" t="n">
        <v/>
      </c>
      <c r="K528" t="n">
        <v/>
      </c>
      <c r="L528" s="550" t="n">
        <v>45141</v>
      </c>
      <c r="M528" s="550" t="n">
        <v>45148</v>
      </c>
      <c r="N528" t="n">
        <v>260</v>
      </c>
      <c r="O528" t="inlineStr">
        <is>
          <t>Pago</t>
        </is>
      </c>
      <c r="Q528" t="inlineStr">
        <is>
          <t>ENDIVIDAMENTO - HOSPEDAGEM MICHELLY ROSSI COUTO</t>
        </is>
      </c>
      <c r="R528" t="inlineStr">
        <is>
          <t>08/2023</t>
        </is>
      </c>
    </row>
    <row r="529">
      <c r="A529" t="inlineStr">
        <is>
          <t>23502</t>
        </is>
      </c>
      <c r="B529" t="inlineStr">
        <is>
          <t>Arcos</t>
        </is>
      </c>
      <c r="C529" t="inlineStr">
        <is>
          <t xml:space="preserve">MINISTERIO DA FAZENDA </t>
        </is>
      </c>
      <c r="D529" t="inlineStr">
        <is>
          <t>MINISTERIO DA FAZENDA</t>
        </is>
      </c>
      <c r="F529" t="inlineStr">
        <is>
          <t>ENDIVIDAMENTO</t>
        </is>
      </c>
      <c r="G529" t="inlineStr">
        <is>
          <t xml:space="preserve"> ENDIVIDAMENTO</t>
        </is>
      </c>
      <c r="H529" t="n">
        <v>2428.64</v>
      </c>
      <c r="I529" t="inlineStr">
        <is>
          <t>False</t>
        </is>
      </c>
      <c r="J529" t="n">
        <v/>
      </c>
      <c r="K529" t="n">
        <v/>
      </c>
      <c r="L529" s="550" t="n">
        <v>44469</v>
      </c>
      <c r="M529" s="550" t="n">
        <v>45166</v>
      </c>
      <c r="N529" t="n">
        <v>2428.64</v>
      </c>
      <c r="O529" t="inlineStr">
        <is>
          <t>Pago</t>
        </is>
      </c>
      <c r="Q529" t="inlineStr">
        <is>
          <t>ENDIVIDAMENTO - IRPJ/CSLL/COFINS/PIS 2019/2020/2021 - 145X PROCESSO 004914681</t>
        </is>
      </c>
      <c r="R529" t="inlineStr">
        <is>
          <t>08/2023</t>
        </is>
      </c>
    </row>
    <row r="530">
      <c r="A530" t="inlineStr">
        <is>
          <t>23492</t>
        </is>
      </c>
      <c r="B530" t="inlineStr">
        <is>
          <t>Arcos</t>
        </is>
      </c>
      <c r="C530" t="inlineStr">
        <is>
          <t>ICMS</t>
        </is>
      </c>
      <c r="D530" t="inlineStr">
        <is>
          <t>ICMS</t>
        </is>
      </c>
      <c r="F530" t="inlineStr">
        <is>
          <t>ENDIVIDAMENTO</t>
        </is>
      </c>
      <c r="G530" t="inlineStr">
        <is>
          <t xml:space="preserve"> ENDIVIDAMENTO</t>
        </is>
      </c>
      <c r="H530" t="n">
        <v>10297.98</v>
      </c>
      <c r="I530" t="inlineStr">
        <is>
          <t>False</t>
        </is>
      </c>
      <c r="J530" t="n">
        <v/>
      </c>
      <c r="K530" t="n">
        <v/>
      </c>
      <c r="L530" s="550" t="n">
        <v>45139</v>
      </c>
      <c r="M530" s="550" t="n">
        <v>45168</v>
      </c>
      <c r="N530" t="n">
        <v>10297.98</v>
      </c>
      <c r="O530" t="inlineStr">
        <is>
          <t>Pago</t>
        </is>
      </c>
      <c r="Q530" t="inlineStr">
        <is>
          <t>ICMS 03-07/2022 - 60 PARCELAS - Nº 50071279-9</t>
        </is>
      </c>
      <c r="R530" t="inlineStr">
        <is>
          <t>08/2023</t>
        </is>
      </c>
    </row>
    <row r="531">
      <c r="A531" t="inlineStr">
        <is>
          <t>23472</t>
        </is>
      </c>
      <c r="B531" t="inlineStr">
        <is>
          <t>Arcos</t>
        </is>
      </c>
      <c r="C531" t="inlineStr">
        <is>
          <t>PAULO VINICIUS RIBEIRO</t>
        </is>
      </c>
      <c r="D531" t="inlineStr">
        <is>
          <t>PAULO VINICIUS RIBEIRO</t>
        </is>
      </c>
      <c r="F531" t="inlineStr">
        <is>
          <t>Endividamento</t>
        </is>
      </c>
      <c r="G531" t="inlineStr">
        <is>
          <t>Processo Judicial</t>
        </is>
      </c>
      <c r="H531" t="n">
        <v>2000</v>
      </c>
      <c r="I531" t="inlineStr">
        <is>
          <t>False</t>
        </is>
      </c>
      <c r="J531" t="n">
        <v/>
      </c>
      <c r="K531" t="n">
        <v/>
      </c>
      <c r="L531" s="550" t="n">
        <v>45100</v>
      </c>
      <c r="M531" s="550" t="n">
        <v>45180</v>
      </c>
      <c r="N531" t="n">
        <v>2000</v>
      </c>
      <c r="O531" t="inlineStr">
        <is>
          <t>Pago</t>
        </is>
      </c>
      <c r="Q531" t="inlineStr">
        <is>
          <t xml:space="preserve"> PROCESSO JUDICIAL</t>
        </is>
      </c>
      <c r="R531" t="inlineStr">
        <is>
          <t>09/2023</t>
        </is>
      </c>
    </row>
    <row r="532">
      <c r="A532" t="inlineStr">
        <is>
          <t>23429</t>
        </is>
      </c>
      <c r="B532" t="inlineStr">
        <is>
          <t>Arcos</t>
        </is>
      </c>
      <c r="C532" t="inlineStr">
        <is>
          <t>JOSE ARAUJO AMORIM</t>
        </is>
      </c>
      <c r="D532" t="inlineStr">
        <is>
          <t>JOSE ARAUJO AMORIM</t>
        </is>
      </c>
      <c r="F532" t="inlineStr">
        <is>
          <t>Endividamento</t>
        </is>
      </c>
      <c r="G532" t="inlineStr">
        <is>
          <t>Processo Judicial</t>
        </is>
      </c>
      <c r="H532" t="n">
        <v>2000</v>
      </c>
      <c r="I532" t="inlineStr">
        <is>
          <t>False</t>
        </is>
      </c>
      <c r="J532" t="n">
        <v/>
      </c>
      <c r="K532" t="n">
        <v/>
      </c>
      <c r="L532" s="550" t="n">
        <v>45061</v>
      </c>
      <c r="M532" s="550" t="n">
        <v>45198</v>
      </c>
      <c r="N532" t="n">
        <v>2000</v>
      </c>
      <c r="O532" t="inlineStr">
        <is>
          <t>Pago</t>
        </is>
      </c>
      <c r="Q532" t="inlineStr">
        <is>
          <t>PROCESSO Nº 1000275-89.2023.5.02.0083 - JOSE ARAUJO AMORIM X ARCOS</t>
        </is>
      </c>
      <c r="R532" t="inlineStr">
        <is>
          <t>09/2023</t>
        </is>
      </c>
    </row>
    <row r="533">
      <c r="A533" t="inlineStr">
        <is>
          <t>23369</t>
        </is>
      </c>
      <c r="B533" t="inlineStr">
        <is>
          <t>Arcos</t>
        </is>
      </c>
      <c r="C533" t="inlineStr">
        <is>
          <t>PAULO VINICIUS RIBEIRO</t>
        </is>
      </c>
      <c r="D533" t="inlineStr">
        <is>
          <t>PAULO VINICIUS RIBEIRO</t>
        </is>
      </c>
      <c r="F533" t="inlineStr">
        <is>
          <t>Endividamento</t>
        </is>
      </c>
      <c r="G533" t="inlineStr">
        <is>
          <t>Processo Judicial</t>
        </is>
      </c>
      <c r="H533" t="n">
        <v>2000</v>
      </c>
      <c r="I533" t="inlineStr">
        <is>
          <t>False</t>
        </is>
      </c>
      <c r="J533" t="n">
        <v/>
      </c>
      <c r="K533" t="n">
        <v/>
      </c>
      <c r="L533" s="550" t="n">
        <v>45100</v>
      </c>
      <c r="M533" s="550" t="n">
        <v>45209</v>
      </c>
      <c r="N533" t="n">
        <v>2000</v>
      </c>
      <c r="O533" t="inlineStr">
        <is>
          <t>Pago</t>
        </is>
      </c>
      <c r="Q533" t="inlineStr">
        <is>
          <t xml:space="preserve"> PROCESSO JUDICIAL</t>
        </is>
      </c>
      <c r="R533" t="inlineStr">
        <is>
          <t>10/2023</t>
        </is>
      </c>
    </row>
    <row r="534">
      <c r="A534" t="inlineStr">
        <is>
          <t>23319</t>
        </is>
      </c>
      <c r="B534" t="inlineStr">
        <is>
          <t>Arcos</t>
        </is>
      </c>
      <c r="C534" t="inlineStr">
        <is>
          <t>PAULO VINICIUS RIBEIRO</t>
        </is>
      </c>
      <c r="D534" t="inlineStr">
        <is>
          <t>PAULO VINICIUS RIBEIRO</t>
        </is>
      </c>
      <c r="F534" t="inlineStr">
        <is>
          <t>Endividamento</t>
        </is>
      </c>
      <c r="G534" t="inlineStr">
        <is>
          <t>Processo Judicial</t>
        </is>
      </c>
      <c r="H534" t="n">
        <v>2000</v>
      </c>
      <c r="I534" t="inlineStr">
        <is>
          <t>False</t>
        </is>
      </c>
      <c r="J534" t="n">
        <v/>
      </c>
      <c r="K534" t="n">
        <v/>
      </c>
      <c r="L534" s="550" t="n">
        <v>45100</v>
      </c>
      <c r="M534" s="550" t="n">
        <v>45240</v>
      </c>
      <c r="N534" t="n">
        <v>2000</v>
      </c>
      <c r="O534" t="inlineStr">
        <is>
          <t>Pago</t>
        </is>
      </c>
      <c r="Q534" t="inlineStr">
        <is>
          <t xml:space="preserve"> PROCESSO JUDICIAL</t>
        </is>
      </c>
      <c r="R534" t="inlineStr">
        <is>
          <t>11/2023</t>
        </is>
      </c>
    </row>
    <row r="535">
      <c r="A535" t="inlineStr">
        <is>
          <t>23317</t>
        </is>
      </c>
      <c r="B535" t="inlineStr">
        <is>
          <t>Arcos</t>
        </is>
      </c>
      <c r="C535" t="inlineStr">
        <is>
          <t>CARMEM FERREIRA DE SOUSA</t>
        </is>
      </c>
      <c r="D535" t="inlineStr">
        <is>
          <t>CARMEM FERREIRA DE SOUSA</t>
        </is>
      </c>
      <c r="F535" t="inlineStr">
        <is>
          <t>Endividamento</t>
        </is>
      </c>
      <c r="G535" t="inlineStr">
        <is>
          <t>Processo Judicial</t>
        </is>
      </c>
      <c r="H535" t="n">
        <v>2000</v>
      </c>
      <c r="I535" t="inlineStr">
        <is>
          <t>False</t>
        </is>
      </c>
      <c r="J535" t="n">
        <v/>
      </c>
      <c r="K535" t="n">
        <v/>
      </c>
      <c r="L535" s="550" t="n">
        <v>45162</v>
      </c>
      <c r="M535" s="550" t="n">
        <v>45243</v>
      </c>
      <c r="N535" t="n">
        <v>2000</v>
      </c>
      <c r="O535" t="inlineStr">
        <is>
          <t>Pago</t>
        </is>
      </c>
      <c r="Q535" t="inlineStr">
        <is>
          <t>PROCESSO Nº 1000689-24.2023.5.02.0007 - CARMEM FERREIRA DE SOUSA</t>
        </is>
      </c>
      <c r="R535" t="inlineStr">
        <is>
          <t>11/2023</t>
        </is>
      </c>
    </row>
    <row r="536">
      <c r="A536" t="inlineStr">
        <is>
          <t>23315</t>
        </is>
      </c>
      <c r="B536" t="inlineStr">
        <is>
          <t>Arcos</t>
        </is>
      </c>
      <c r="C536" t="inlineStr">
        <is>
          <t>JOSE ARAUJO AMORIM</t>
        </is>
      </c>
      <c r="D536" t="inlineStr">
        <is>
          <t>JOSE ARAUJO AMORIM</t>
        </is>
      </c>
      <c r="F536" t="inlineStr">
        <is>
          <t>Endividamento</t>
        </is>
      </c>
      <c r="G536" t="inlineStr">
        <is>
          <t>Processo Judicial</t>
        </is>
      </c>
      <c r="H536" t="n">
        <v>2000</v>
      </c>
      <c r="I536" t="inlineStr">
        <is>
          <t>False</t>
        </is>
      </c>
      <c r="J536" t="n">
        <v/>
      </c>
      <c r="K536" t="n">
        <v/>
      </c>
      <c r="L536" s="550" t="n">
        <v>45061</v>
      </c>
      <c r="M536" s="550" t="n">
        <v>45320</v>
      </c>
      <c r="N536" t="n">
        <v>2000</v>
      </c>
      <c r="O536" t="inlineStr">
        <is>
          <t>Pago</t>
        </is>
      </c>
      <c r="Q536" t="inlineStr">
        <is>
          <t>PROCESSO Nº 1000275-89.2023.5.02.0083 - JOSE ARAUJO AMORIM X ARCOS</t>
        </is>
      </c>
      <c r="R536" t="inlineStr">
        <is>
          <t>01/2024</t>
        </is>
      </c>
    </row>
    <row r="537">
      <c r="A537" t="inlineStr">
        <is>
          <t>23312</t>
        </is>
      </c>
      <c r="B537" t="inlineStr">
        <is>
          <t>Arcos</t>
        </is>
      </c>
      <c r="C537" t="inlineStr">
        <is>
          <t>ICMS</t>
        </is>
      </c>
      <c r="D537" t="inlineStr">
        <is>
          <t>ICMS</t>
        </is>
      </c>
      <c r="F537" t="inlineStr">
        <is>
          <t>ENDIVIDAMENTO</t>
        </is>
      </c>
      <c r="G537" t="inlineStr">
        <is>
          <t xml:space="preserve"> ENDIVIDAMENTO</t>
        </is>
      </c>
      <c r="H537" t="n">
        <v>4696.78</v>
      </c>
      <c r="I537" t="inlineStr">
        <is>
          <t>False</t>
        </is>
      </c>
      <c r="J537" t="n">
        <v/>
      </c>
      <c r="K537" t="n">
        <v/>
      </c>
      <c r="L537" s="550" t="n">
        <v>45104</v>
      </c>
      <c r="M537" s="550" t="n">
        <v>45351</v>
      </c>
      <c r="N537" t="n">
        <v>4696.78</v>
      </c>
      <c r="O537" t="inlineStr">
        <is>
          <t>Pago</t>
        </is>
      </c>
      <c r="P537" s="550" t="n">
        <v>45350</v>
      </c>
      <c r="Q537" t="inlineStr">
        <is>
          <t>ENDIVIDAMENTO - ICMS 08/2022 - 12X PROCESSO 50082095-9</t>
        </is>
      </c>
      <c r="R537" t="inlineStr">
        <is>
          <t>02/2024</t>
        </is>
      </c>
      <c r="S537" t="inlineStr">
        <is>
          <t>02/2024</t>
        </is>
      </c>
    </row>
    <row r="538">
      <c r="A538" t="inlineStr">
        <is>
          <t>23309</t>
        </is>
      </c>
      <c r="B538" t="inlineStr">
        <is>
          <t>Arcos</t>
        </is>
      </c>
      <c r="C538" t="inlineStr">
        <is>
          <t>ICMS</t>
        </is>
      </c>
      <c r="D538" t="inlineStr">
        <is>
          <t>ICMS</t>
        </is>
      </c>
      <c r="E538" t="inlineStr">
        <is>
          <t>062024</t>
        </is>
      </c>
      <c r="F538" t="inlineStr">
        <is>
          <t>ENDIVIDAMENTO</t>
        </is>
      </c>
      <c r="G538" t="inlineStr">
        <is>
          <t xml:space="preserve"> ENDIVIDAMENTO</t>
        </is>
      </c>
      <c r="H538" t="n">
        <v>4842.52</v>
      </c>
      <c r="I538" t="inlineStr">
        <is>
          <t>False</t>
        </is>
      </c>
      <c r="J538" t="n">
        <v/>
      </c>
      <c r="K538" t="n">
        <v/>
      </c>
      <c r="L538" s="550" t="n">
        <v>45104</v>
      </c>
      <c r="M538" s="550" t="n">
        <v>45471</v>
      </c>
      <c r="N538" t="n">
        <v>4842.52</v>
      </c>
      <c r="O538" t="inlineStr">
        <is>
          <t>Pago</t>
        </is>
      </c>
      <c r="P538" s="550" t="n">
        <v>45469</v>
      </c>
      <c r="Q538" t="inlineStr">
        <is>
          <t>ENDIVIDAMENTO - ICMS 08/2022 - 12X PROCESSO 50082095-9</t>
        </is>
      </c>
      <c r="R538" t="inlineStr">
        <is>
          <t>06/2024</t>
        </is>
      </c>
      <c r="S538" t="inlineStr">
        <is>
          <t>06/2024</t>
        </is>
      </c>
    </row>
    <row r="539">
      <c r="A539" t="inlineStr">
        <is>
          <t>23306</t>
        </is>
      </c>
      <c r="B539" t="inlineStr">
        <is>
          <t>Arcos</t>
        </is>
      </c>
      <c r="C539" t="inlineStr">
        <is>
          <t>CARMEM FERREIRA DE SOUSA</t>
        </is>
      </c>
      <c r="D539" t="inlineStr">
        <is>
          <t>CARMEM FERREIRA DE SOUSA</t>
        </is>
      </c>
      <c r="F539" t="inlineStr">
        <is>
          <t>Endividamento</t>
        </is>
      </c>
      <c r="G539" t="inlineStr">
        <is>
          <t>Processo Judicial</t>
        </is>
      </c>
      <c r="H539" t="n">
        <v>1000</v>
      </c>
      <c r="I539" t="inlineStr">
        <is>
          <t>False</t>
        </is>
      </c>
      <c r="J539" t="n">
        <v/>
      </c>
      <c r="K539" t="n">
        <v/>
      </c>
      <c r="L539" s="550" t="n">
        <v>45162</v>
      </c>
      <c r="M539" s="550" t="n">
        <v>45546</v>
      </c>
      <c r="N539" t="n">
        <v>1000</v>
      </c>
      <c r="O539" t="inlineStr">
        <is>
          <t>Pago</t>
        </is>
      </c>
      <c r="P539" s="550" t="n">
        <v>45544</v>
      </c>
      <c r="Q539" t="inlineStr">
        <is>
          <t>PROCESSO Nº 1000689-24.2023.5.02.0007 - CARMEM FERREIRA DE SOUSA</t>
        </is>
      </c>
      <c r="R539" t="inlineStr">
        <is>
          <t>09/2024</t>
        </is>
      </c>
      <c r="S539" t="inlineStr">
        <is>
          <t>09/2024</t>
        </is>
      </c>
    </row>
    <row r="540">
      <c r="A540" t="inlineStr">
        <is>
          <t>23304</t>
        </is>
      </c>
      <c r="B540" t="inlineStr">
        <is>
          <t>Arcos</t>
        </is>
      </c>
      <c r="C540" t="inlineStr">
        <is>
          <t xml:space="preserve">MINISTERIO DA FAZENDA </t>
        </is>
      </c>
      <c r="D540" t="inlineStr">
        <is>
          <t>MINISTERIO DA FAZENDA</t>
        </is>
      </c>
      <c r="E540" t="inlineStr">
        <is>
          <t>40/145</t>
        </is>
      </c>
      <c r="F540" t="inlineStr">
        <is>
          <t>Endividamento</t>
        </is>
      </c>
      <c r="G540" t="inlineStr">
        <is>
          <t>Endividamento Geral</t>
        </is>
      </c>
      <c r="H540" t="n">
        <v>3907.67</v>
      </c>
      <c r="I540" t="inlineStr">
        <is>
          <t>False</t>
        </is>
      </c>
      <c r="J540" t="n">
        <v/>
      </c>
      <c r="K540" t="n">
        <v/>
      </c>
      <c r="L540" s="550" t="n">
        <v>44469</v>
      </c>
      <c r="M540" s="550" t="n">
        <v>45775</v>
      </c>
      <c r="N540" t="n">
        <v>5479.73</v>
      </c>
      <c r="O540" t="inlineStr">
        <is>
          <t>Pago</t>
        </is>
      </c>
      <c r="P540" s="550" t="n">
        <v>45777</v>
      </c>
      <c r="Q540" t="inlineStr">
        <is>
          <t>ENDIVIDAMENTO - IRPJ/CSLL/COFINS/PIS 2019/2020/2021 - 145X PROCESSO 004914681</t>
        </is>
      </c>
      <c r="R540" t="inlineStr">
        <is>
          <t>04/2025</t>
        </is>
      </c>
      <c r="S540" t="inlineStr">
        <is>
          <t>04/2025</t>
        </is>
      </c>
    </row>
    <row r="541">
      <c r="A541" t="inlineStr">
        <is>
          <t>23303</t>
        </is>
      </c>
      <c r="B541" t="inlineStr">
        <is>
          <t>Arcos</t>
        </is>
      </c>
      <c r="C541" t="inlineStr">
        <is>
          <t>INSS</t>
        </is>
      </c>
      <c r="D541" t="inlineStr">
        <is>
          <t>INSS</t>
        </is>
      </c>
      <c r="E541" t="inlineStr">
        <is>
          <t>44/60</t>
        </is>
      </c>
      <c r="F541" t="inlineStr">
        <is>
          <t>Endividamento</t>
        </is>
      </c>
      <c r="G541" t="inlineStr">
        <is>
          <t>Endividamento Geral</t>
        </is>
      </c>
      <c r="H541" t="n">
        <v>8469.030000000001</v>
      </c>
      <c r="I541" t="inlineStr">
        <is>
          <t>False</t>
        </is>
      </c>
      <c r="J541" t="n">
        <v/>
      </c>
      <c r="K541" t="n">
        <v/>
      </c>
      <c r="L541" s="550" t="n">
        <v>44469</v>
      </c>
      <c r="M541" s="550" t="n">
        <v>45775</v>
      </c>
      <c r="N541" t="n">
        <v>11876.13</v>
      </c>
      <c r="O541" t="inlineStr">
        <is>
          <t>Pago</t>
        </is>
      </c>
      <c r="P541" s="550" t="n">
        <v>45777</v>
      </c>
      <c r="Q541" t="inlineStr">
        <is>
          <t>ENDIVIDAMENTO - PARCELAMENTO INSS PERÍODO 02-07/2020 - 60X PROCESSO 004914771</t>
        </is>
      </c>
      <c r="R541" t="inlineStr">
        <is>
          <t>04/2025</t>
        </is>
      </c>
      <c r="S541" t="inlineStr">
        <is>
          <t>04/2025</t>
        </is>
      </c>
    </row>
    <row r="542">
      <c r="A542" t="inlineStr">
        <is>
          <t>23302</t>
        </is>
      </c>
      <c r="B542" t="inlineStr">
        <is>
          <t>Arcos</t>
        </is>
      </c>
      <c r="C542" t="inlineStr">
        <is>
          <t>INSS</t>
        </is>
      </c>
      <c r="D542" t="inlineStr">
        <is>
          <t>INSS</t>
        </is>
      </c>
      <c r="E542" t="inlineStr">
        <is>
          <t>45/60</t>
        </is>
      </c>
      <c r="F542" t="inlineStr">
        <is>
          <t>Endividamento</t>
        </is>
      </c>
      <c r="G542" t="inlineStr">
        <is>
          <t>Endividamento Geral</t>
        </is>
      </c>
      <c r="H542" t="n">
        <v>8469.030000000001</v>
      </c>
      <c r="I542" t="inlineStr">
        <is>
          <t>False</t>
        </is>
      </c>
      <c r="J542" t="n">
        <v/>
      </c>
      <c r="K542" t="n">
        <v/>
      </c>
      <c r="L542" s="550" t="n">
        <v>44469</v>
      </c>
      <c r="M542" s="550" t="n">
        <v>45805</v>
      </c>
      <c r="N542" t="n">
        <v>11965.9</v>
      </c>
      <c r="O542" t="inlineStr">
        <is>
          <t>Pago</t>
        </is>
      </c>
      <c r="P542" s="550" t="n">
        <v>45803</v>
      </c>
      <c r="Q542" t="inlineStr">
        <is>
          <t>ENDIVIDAMENTO - PARCELAMENTO INSS PERÍODO 02-07/2020 - 60X PROCESSO 004914771</t>
        </is>
      </c>
      <c r="R542" t="inlineStr">
        <is>
          <t>05/2025</t>
        </is>
      </c>
      <c r="S542" t="inlineStr">
        <is>
          <t>05/2025</t>
        </is>
      </c>
    </row>
    <row r="543">
      <c r="A543" t="inlineStr">
        <is>
          <t>23300</t>
        </is>
      </c>
      <c r="B543" t="inlineStr">
        <is>
          <t>Arcos</t>
        </is>
      </c>
      <c r="C543" t="inlineStr">
        <is>
          <t>INSS</t>
        </is>
      </c>
      <c r="D543" t="inlineStr">
        <is>
          <t>INSS</t>
        </is>
      </c>
      <c r="E543" t="inlineStr">
        <is>
          <t>49/60</t>
        </is>
      </c>
      <c r="F543" t="inlineStr">
        <is>
          <t>Endividamento</t>
        </is>
      </c>
      <c r="G543" t="inlineStr">
        <is>
          <t>Endividamento Geral</t>
        </is>
      </c>
      <c r="H543" t="n">
        <v>8469.030000000001</v>
      </c>
      <c r="I543" t="inlineStr">
        <is>
          <t>False</t>
        </is>
      </c>
      <c r="J543" t="n">
        <v/>
      </c>
      <c r="K543" t="n">
        <v/>
      </c>
      <c r="L543" s="550" t="n">
        <v>44469</v>
      </c>
      <c r="M543" s="550" t="n">
        <v>45930</v>
      </c>
      <c r="N543" t="n">
        <v>12362.25</v>
      </c>
      <c r="O543" t="inlineStr">
        <is>
          <t>Pago</t>
        </is>
      </c>
      <c r="P543" s="550" t="n">
        <v>45929</v>
      </c>
      <c r="Q543" t="inlineStr">
        <is>
          <t>ENDIVIDAMENTO - PARCELAMENTO INSS PERÍODO 02-07/2020 - 60X PROCESSO 004914771</t>
        </is>
      </c>
      <c r="R543" t="inlineStr">
        <is>
          <t>09/2025</t>
        </is>
      </c>
      <c r="S543" t="inlineStr">
        <is>
          <t>09/2025</t>
        </is>
      </c>
    </row>
    <row r="544">
      <c r="A544" t="inlineStr">
        <is>
          <t>23299</t>
        </is>
      </c>
      <c r="B544" t="inlineStr">
        <is>
          <t>Arcos</t>
        </is>
      </c>
      <c r="C544" t="inlineStr">
        <is>
          <t xml:space="preserve">MINISTERIO DA FAZENDA </t>
        </is>
      </c>
      <c r="D544" t="inlineStr">
        <is>
          <t>MINISTERIO DA FAZENDA</t>
        </is>
      </c>
      <c r="E544" t="inlineStr">
        <is>
          <t>47/145</t>
        </is>
      </c>
      <c r="F544" t="inlineStr">
        <is>
          <t>Endividamento</t>
        </is>
      </c>
      <c r="G544" t="inlineStr">
        <is>
          <t>Endividamento Geral</t>
        </is>
      </c>
      <c r="H544" t="n">
        <v>5801.72</v>
      </c>
      <c r="I544" t="inlineStr">
        <is>
          <t>False</t>
        </is>
      </c>
      <c r="J544" t="n">
        <v/>
      </c>
      <c r="K544" t="n">
        <v/>
      </c>
      <c r="L544" s="550" t="n">
        <v>44469</v>
      </c>
      <c r="M544" s="550" t="n">
        <v>45989</v>
      </c>
      <c r="N544" t="n">
        <v>5801.72</v>
      </c>
      <c r="O544" t="inlineStr">
        <is>
          <t>Pago</t>
        </is>
      </c>
      <c r="P544" s="550" t="n">
        <v>45987</v>
      </c>
      <c r="Q544" t="inlineStr">
        <is>
          <t>ENDIVIDAMENTO - IRPJ/CSLL/COFINS/PIS 2019/2020/2021 - 145X PROCESSO 004914681</t>
        </is>
      </c>
      <c r="R544" t="inlineStr">
        <is>
          <t>11/2025</t>
        </is>
      </c>
      <c r="S544" t="inlineStr">
        <is>
          <t>11/2025</t>
        </is>
      </c>
    </row>
    <row r="545">
      <c r="A545" t="inlineStr">
        <is>
          <t>23298</t>
        </is>
      </c>
      <c r="B545" t="inlineStr">
        <is>
          <t>Arcos</t>
        </is>
      </c>
      <c r="C545" t="inlineStr">
        <is>
          <t xml:space="preserve">MINISTERIO DA FAZENDA </t>
        </is>
      </c>
      <c r="D545" t="inlineStr">
        <is>
          <t>MINISTERIO DA FAZENDA</t>
        </is>
      </c>
      <c r="E545" t="inlineStr">
        <is>
          <t>51/145</t>
        </is>
      </c>
      <c r="F545" t="inlineStr">
        <is>
          <t>Endividamento</t>
        </is>
      </c>
      <c r="G545" t="inlineStr">
        <is>
          <t>Endividamento Geral</t>
        </is>
      </c>
      <c r="H545" t="n">
        <v>5974.83</v>
      </c>
      <c r="I545" t="inlineStr">
        <is>
          <t>False</t>
        </is>
      </c>
      <c r="J545" t="n">
        <v/>
      </c>
      <c r="K545" t="n">
        <v/>
      </c>
      <c r="L545" s="550" t="n">
        <v>44469</v>
      </c>
      <c r="M545" s="550" t="n">
        <v>46112</v>
      </c>
      <c r="N545" t="n">
        <v>5974.83</v>
      </c>
      <c r="O545" t="inlineStr">
        <is>
          <t>Pago</t>
        </is>
      </c>
      <c r="P545" s="550" t="n">
        <v>46111</v>
      </c>
      <c r="Q545" t="inlineStr">
        <is>
          <t xml:space="preserve"> ENDIVIDAMENTO - IRPJ/CSLL/COFINS/PIS 2019/2020/2021 - 145X PROCESSO 004914681</t>
        </is>
      </c>
      <c r="R545" t="inlineStr">
        <is>
          <t>03/2026</t>
        </is>
      </c>
      <c r="S545" t="inlineStr">
        <is>
          <t>03/2026</t>
        </is>
      </c>
    </row>
    <row r="546">
      <c r="A546" t="inlineStr">
        <is>
          <t>23297</t>
        </is>
      </c>
      <c r="B546" t="inlineStr">
        <is>
          <t>Arcos</t>
        </is>
      </c>
      <c r="C546" t="inlineStr">
        <is>
          <t xml:space="preserve">MINISTERIO DA FAZENDA </t>
        </is>
      </c>
      <c r="D546" t="inlineStr">
        <is>
          <t>MINISTERIO DA FAZENDA</t>
        </is>
      </c>
      <c r="E546" t="inlineStr">
        <is>
          <t>55/145</t>
        </is>
      </c>
      <c r="F546" t="inlineStr">
        <is>
          <t>Endividamento</t>
        </is>
      </c>
      <c r="G546" t="inlineStr">
        <is>
          <t>Endividamento Geral</t>
        </is>
      </c>
      <c r="H546" t="n">
        <v>3907.67</v>
      </c>
      <c r="I546" t="inlineStr">
        <is>
          <t>False</t>
        </is>
      </c>
      <c r="J546" t="n">
        <v/>
      </c>
      <c r="K546" t="n">
        <v/>
      </c>
      <c r="L546" s="550" t="n">
        <v>44469</v>
      </c>
      <c r="M546" s="550" t="n">
        <v>46231</v>
      </c>
      <c r="N546" t="n">
        <v>3907.67</v>
      </c>
      <c r="O546" t="inlineStr">
        <is>
          <t>Pendente</t>
        </is>
      </c>
      <c r="Q546" t="inlineStr">
        <is>
          <t>ENDIVIDAMENTO - IRPJ/CSLL/COFINS/PIS 2019/2020/2021 - 145X PROCESSO 004914681</t>
        </is>
      </c>
      <c r="R546" t="inlineStr">
        <is>
          <t>07/2026</t>
        </is>
      </c>
    </row>
    <row r="547">
      <c r="A547" t="inlineStr">
        <is>
          <t>23296</t>
        </is>
      </c>
      <c r="B547" t="inlineStr">
        <is>
          <t>Arcos</t>
        </is>
      </c>
      <c r="C547" t="inlineStr">
        <is>
          <t xml:space="preserve">MINISTERIO DA FAZENDA </t>
        </is>
      </c>
      <c r="D547" t="inlineStr">
        <is>
          <t>MINISTERIO DA FAZENDA</t>
        </is>
      </c>
      <c r="E547" t="inlineStr">
        <is>
          <t>62/145</t>
        </is>
      </c>
      <c r="F547" t="inlineStr">
        <is>
          <t>Endividamento</t>
        </is>
      </c>
      <c r="G547" t="inlineStr">
        <is>
          <t>Endividamento Geral</t>
        </is>
      </c>
      <c r="H547" t="n">
        <v>3907.67</v>
      </c>
      <c r="I547" t="inlineStr">
        <is>
          <t>False</t>
        </is>
      </c>
      <c r="J547" t="n">
        <v/>
      </c>
      <c r="K547" t="n">
        <v/>
      </c>
      <c r="L547" s="550" t="n">
        <v>44469</v>
      </c>
      <c r="M547" s="550" t="n">
        <v>46446</v>
      </c>
      <c r="N547" t="n">
        <v>3907.67</v>
      </c>
      <c r="O547" t="inlineStr">
        <is>
          <t>Pendente</t>
        </is>
      </c>
      <c r="Q547" t="inlineStr">
        <is>
          <t>ENDIVIDAMENTO - IRPJ/CSLL/COFINS/PIS 2019/2020/2021 - 145X PROCESSO 004914681</t>
        </is>
      </c>
      <c r="R547" t="inlineStr">
        <is>
          <t>02/2027</t>
        </is>
      </c>
    </row>
    <row r="548">
      <c r="A548" t="inlineStr">
        <is>
          <t>23295</t>
        </is>
      </c>
      <c r="B548" t="inlineStr">
        <is>
          <t>Arcos</t>
        </is>
      </c>
      <c r="C548" t="inlineStr">
        <is>
          <t xml:space="preserve">MINISTERIO DA FAZENDA </t>
        </is>
      </c>
      <c r="D548" t="inlineStr">
        <is>
          <t>MINISTERIO DA FAZENDA</t>
        </is>
      </c>
      <c r="E548" t="inlineStr">
        <is>
          <t>70/145</t>
        </is>
      </c>
      <c r="F548" t="inlineStr">
        <is>
          <t>Endividamento</t>
        </is>
      </c>
      <c r="G548" t="inlineStr">
        <is>
          <t>Endividamento Geral</t>
        </is>
      </c>
      <c r="H548" t="n">
        <v>3907.67</v>
      </c>
      <c r="I548" t="inlineStr">
        <is>
          <t>False</t>
        </is>
      </c>
      <c r="J548" t="n">
        <v/>
      </c>
      <c r="K548" t="n">
        <v/>
      </c>
      <c r="L548" s="550" t="n">
        <v>44469</v>
      </c>
      <c r="M548" s="550" t="n">
        <v>46688</v>
      </c>
      <c r="N548" t="n">
        <v>3907.67</v>
      </c>
      <c r="O548" t="inlineStr">
        <is>
          <t>Pendente</t>
        </is>
      </c>
      <c r="Q548" t="inlineStr">
        <is>
          <t>ENDIVIDAMENTO - IRPJ/CSLL/COFINS/PIS 2019/2020/2021 - 145X PROCESSO 004914681</t>
        </is>
      </c>
      <c r="R548" t="inlineStr">
        <is>
          <t>10/2027</t>
        </is>
      </c>
    </row>
    <row r="549">
      <c r="A549" t="inlineStr">
        <is>
          <t>23294</t>
        </is>
      </c>
      <c r="B549" t="inlineStr">
        <is>
          <t>Arcos</t>
        </is>
      </c>
      <c r="C549" t="inlineStr">
        <is>
          <t xml:space="preserve">MINISTERIO DA FAZENDA </t>
        </is>
      </c>
      <c r="D549" t="inlineStr">
        <is>
          <t>MINISTERIO DA FAZENDA</t>
        </is>
      </c>
      <c r="E549" t="inlineStr">
        <is>
          <t>79/145</t>
        </is>
      </c>
      <c r="F549" t="inlineStr">
        <is>
          <t>Endividamento</t>
        </is>
      </c>
      <c r="G549" t="inlineStr">
        <is>
          <t>Endividamento Geral</t>
        </is>
      </c>
      <c r="H549" t="n">
        <v>3907.67</v>
      </c>
      <c r="I549" t="inlineStr">
        <is>
          <t>False</t>
        </is>
      </c>
      <c r="J549" t="n">
        <v/>
      </c>
      <c r="K549" t="n">
        <v/>
      </c>
      <c r="L549" s="550" t="n">
        <v>44469</v>
      </c>
      <c r="M549" s="550" t="n">
        <v>46962</v>
      </c>
      <c r="N549" t="n">
        <v>3907.67</v>
      </c>
      <c r="O549" t="inlineStr">
        <is>
          <t>Pendente</t>
        </is>
      </c>
      <c r="Q549" t="inlineStr">
        <is>
          <t>ENDIVIDAMENTO - IRPJ/CSLL/COFINS/PIS 2019/2020/2021 - 145X PROCESSO 004914681</t>
        </is>
      </c>
      <c r="R549" t="inlineStr">
        <is>
          <t>07/2028</t>
        </is>
      </c>
    </row>
    <row r="550">
      <c r="A550" t="inlineStr">
        <is>
          <t>23293</t>
        </is>
      </c>
      <c r="B550" t="inlineStr">
        <is>
          <t>Arcos</t>
        </is>
      </c>
      <c r="C550" t="inlineStr">
        <is>
          <t xml:space="preserve">MINISTERIO DA FAZENDA </t>
        </is>
      </c>
      <c r="D550" t="inlineStr">
        <is>
          <t>MINISTERIO DA FAZENDA</t>
        </is>
      </c>
      <c r="E550" t="inlineStr">
        <is>
          <t>85/145</t>
        </is>
      </c>
      <c r="F550" t="inlineStr">
        <is>
          <t>Endividamento</t>
        </is>
      </c>
      <c r="G550" t="inlineStr">
        <is>
          <t>Endividamento Geral</t>
        </is>
      </c>
      <c r="H550" t="n">
        <v>3907.67</v>
      </c>
      <c r="I550" t="inlineStr">
        <is>
          <t>False</t>
        </is>
      </c>
      <c r="J550" t="n">
        <v/>
      </c>
      <c r="K550" t="n">
        <v/>
      </c>
      <c r="L550" s="550" t="n">
        <v>44469</v>
      </c>
      <c r="M550" s="550" t="n">
        <v>47146</v>
      </c>
      <c r="N550" t="n">
        <v>3907.67</v>
      </c>
      <c r="O550" t="inlineStr">
        <is>
          <t>Pendente</t>
        </is>
      </c>
      <c r="Q550" t="inlineStr">
        <is>
          <t>ENDIVIDAMENTO - IRPJ/CSLL/COFINS/PIS 2019/2020/2021 - 145X PROCESSO 004914681</t>
        </is>
      </c>
      <c r="R550" t="inlineStr">
        <is>
          <t>01/2029</t>
        </is>
      </c>
    </row>
    <row r="551">
      <c r="A551" t="inlineStr">
        <is>
          <t>23289</t>
        </is>
      </c>
      <c r="B551" t="inlineStr">
        <is>
          <t>Arcos</t>
        </is>
      </c>
      <c r="C551" t="inlineStr">
        <is>
          <t xml:space="preserve">MINISTERIO DA FAZENDA </t>
        </is>
      </c>
      <c r="D551" t="inlineStr">
        <is>
          <t>MINISTERIO DA FAZENDA</t>
        </is>
      </c>
      <c r="E551" t="inlineStr">
        <is>
          <t>111/145</t>
        </is>
      </c>
      <c r="F551" t="inlineStr">
        <is>
          <t>Endividamento</t>
        </is>
      </c>
      <c r="G551" t="inlineStr">
        <is>
          <t>Endividamento Geral</t>
        </is>
      </c>
      <c r="H551" t="n">
        <v>3907.67</v>
      </c>
      <c r="I551" t="inlineStr">
        <is>
          <t>False</t>
        </is>
      </c>
      <c r="J551" t="n">
        <v/>
      </c>
      <c r="K551" t="n">
        <v/>
      </c>
      <c r="L551" s="550" t="n">
        <v>44469</v>
      </c>
      <c r="M551" s="550" t="n">
        <v>47935</v>
      </c>
      <c r="N551" t="n">
        <v>3907.67</v>
      </c>
      <c r="O551" t="inlineStr">
        <is>
          <t>Pendente</t>
        </is>
      </c>
      <c r="Q551" t="inlineStr">
        <is>
          <t>ENDIVIDAMENTO - IRPJ/CSLL/COFINS/PIS 2019/2020/2021 - 145X PROCESSO 004914681</t>
        </is>
      </c>
      <c r="R551" t="inlineStr">
        <is>
          <t>03/2031</t>
        </is>
      </c>
    </row>
    <row r="552">
      <c r="A552" t="inlineStr">
        <is>
          <t>23288</t>
        </is>
      </c>
      <c r="B552" t="inlineStr">
        <is>
          <t>Arcos</t>
        </is>
      </c>
      <c r="C552" t="inlineStr">
        <is>
          <t xml:space="preserve">MINISTERIO DA FAZENDA </t>
        </is>
      </c>
      <c r="D552" t="inlineStr">
        <is>
          <t>MINISTERIO DA FAZENDA</t>
        </is>
      </c>
      <c r="E552" t="inlineStr">
        <is>
          <t>142/145</t>
        </is>
      </c>
      <c r="F552" t="inlineStr">
        <is>
          <t>Endividamento</t>
        </is>
      </c>
      <c r="G552" t="inlineStr">
        <is>
          <t>Endividamento Geral</t>
        </is>
      </c>
      <c r="H552" t="n">
        <v>3907.67</v>
      </c>
      <c r="I552" t="inlineStr">
        <is>
          <t>False</t>
        </is>
      </c>
      <c r="J552" t="n">
        <v/>
      </c>
      <c r="K552" t="n">
        <v/>
      </c>
      <c r="L552" s="550" t="n">
        <v>44469</v>
      </c>
      <c r="M552" s="550" t="n">
        <v>48758</v>
      </c>
      <c r="N552" t="n">
        <v>3907.67</v>
      </c>
      <c r="O552" t="inlineStr">
        <is>
          <t>Pendente</t>
        </is>
      </c>
      <c r="Q552" t="inlineStr">
        <is>
          <t>ENDIVIDAMENTO - IRPJ/CSLL/COFINS/PIS 2019/2020/2021 - 145X PROCESSO 004914681</t>
        </is>
      </c>
      <c r="R552" t="inlineStr">
        <is>
          <t>06/2033</t>
        </is>
      </c>
    </row>
    <row r="553">
      <c r="A553" t="inlineStr">
        <is>
          <t>23287</t>
        </is>
      </c>
      <c r="B553" t="inlineStr">
        <is>
          <t>Arcos</t>
        </is>
      </c>
      <c r="C553" t="inlineStr">
        <is>
          <t xml:space="preserve">MINISTERIO DA FAZENDA </t>
        </is>
      </c>
      <c r="D553" t="inlineStr">
        <is>
          <t>MINISTERIO DA FAZENDA</t>
        </is>
      </c>
      <c r="E553" t="inlineStr">
        <is>
          <t>114/145</t>
        </is>
      </c>
      <c r="F553" t="inlineStr">
        <is>
          <t>Endividamento</t>
        </is>
      </c>
      <c r="G553" t="inlineStr">
        <is>
          <t>Endividamento Geral</t>
        </is>
      </c>
      <c r="H553" t="n">
        <v>3907.67</v>
      </c>
      <c r="I553" t="inlineStr">
        <is>
          <t>False</t>
        </is>
      </c>
      <c r="J553" t="n">
        <v/>
      </c>
      <c r="K553" t="n">
        <v/>
      </c>
      <c r="L553" s="550" t="n">
        <v>44469</v>
      </c>
      <c r="M553" s="550" t="n">
        <v>48027</v>
      </c>
      <c r="N553" t="n">
        <v>3907.67</v>
      </c>
      <c r="O553" t="inlineStr">
        <is>
          <t>Pendente</t>
        </is>
      </c>
      <c r="Q553" t="inlineStr">
        <is>
          <t>ENDIVIDAMENTO - IRPJ/CSLL/COFINS/PIS 2019/2020/2021 - 145X PROCESSO 004914681</t>
        </is>
      </c>
      <c r="R553" t="inlineStr">
        <is>
          <t>06/2031</t>
        </is>
      </c>
    </row>
    <row r="554">
      <c r="A554" t="inlineStr">
        <is>
          <t>23286</t>
        </is>
      </c>
      <c r="B554" t="inlineStr">
        <is>
          <t>Arcos</t>
        </is>
      </c>
      <c r="C554" t="inlineStr">
        <is>
          <t xml:space="preserve">MINISTERIO DA FAZENDA </t>
        </is>
      </c>
      <c r="D554" t="inlineStr">
        <is>
          <t>MINISTERIO DA FAZENDA</t>
        </is>
      </c>
      <c r="E554" t="inlineStr">
        <is>
          <t>105/145</t>
        </is>
      </c>
      <c r="F554" t="inlineStr">
        <is>
          <t>Endividamento</t>
        </is>
      </c>
      <c r="G554" t="inlineStr">
        <is>
          <t>Endividamento Geral</t>
        </is>
      </c>
      <c r="H554" t="n">
        <v>3907.67</v>
      </c>
      <c r="I554" t="inlineStr">
        <is>
          <t>False</t>
        </is>
      </c>
      <c r="J554" t="n">
        <v/>
      </c>
      <c r="K554" t="n">
        <v/>
      </c>
      <c r="L554" s="550" t="n">
        <v>44469</v>
      </c>
      <c r="M554" s="550" t="n">
        <v>47754</v>
      </c>
      <c r="N554" t="n">
        <v>3907.67</v>
      </c>
      <c r="O554" t="inlineStr">
        <is>
          <t>Pendente</t>
        </is>
      </c>
      <c r="Q554" t="inlineStr">
        <is>
          <t>ENDIVIDAMENTO - IRPJ/CSLL/COFINS/PIS 2019/2020/2021 - 145X PROCESSO 004914681</t>
        </is>
      </c>
      <c r="R554" t="inlineStr">
        <is>
          <t>09/2030</t>
        </is>
      </c>
    </row>
    <row r="555">
      <c r="A555" t="inlineStr">
        <is>
          <t>23285</t>
        </is>
      </c>
      <c r="B555" t="inlineStr">
        <is>
          <t>Arcos</t>
        </is>
      </c>
      <c r="C555" t="inlineStr">
        <is>
          <t xml:space="preserve">MINISTERIO DA FAZENDA </t>
        </is>
      </c>
      <c r="D555" t="inlineStr">
        <is>
          <t>MINISTERIO DA FAZENDA</t>
        </is>
      </c>
      <c r="E555" t="inlineStr">
        <is>
          <t>145/145</t>
        </is>
      </c>
      <c r="F555" t="inlineStr">
        <is>
          <t>Endividamento</t>
        </is>
      </c>
      <c r="G555" t="inlineStr">
        <is>
          <t>Endividamento Geral</t>
        </is>
      </c>
      <c r="H555" t="n">
        <v>4081.9</v>
      </c>
      <c r="I555" t="inlineStr">
        <is>
          <t>False</t>
        </is>
      </c>
      <c r="J555" t="n">
        <v/>
      </c>
      <c r="K555" t="n">
        <v/>
      </c>
      <c r="L555" s="550" t="n">
        <v>44469</v>
      </c>
      <c r="M555" s="550" t="n">
        <v>48852</v>
      </c>
      <c r="N555" t="n">
        <v>4081.9</v>
      </c>
      <c r="O555" t="inlineStr">
        <is>
          <t>Pendente</t>
        </is>
      </c>
      <c r="Q555" t="inlineStr">
        <is>
          <t>ENDIVIDAMENTO - IRPJ/CSLL/COFINS/PIS 2019/2020/2021 - 145X PROCESSO 004914681</t>
        </is>
      </c>
      <c r="R555" t="inlineStr">
        <is>
          <t>09/2033</t>
        </is>
      </c>
    </row>
    <row r="556">
      <c r="A556" t="inlineStr">
        <is>
          <t>23284</t>
        </is>
      </c>
      <c r="B556" t="inlineStr">
        <is>
          <t>Arcos</t>
        </is>
      </c>
      <c r="C556" t="inlineStr">
        <is>
          <t xml:space="preserve">MINISTERIO DA FAZENDA </t>
        </is>
      </c>
      <c r="D556" t="inlineStr">
        <is>
          <t>MINISTERIO DA FAZENDA</t>
        </is>
      </c>
      <c r="E556" t="inlineStr">
        <is>
          <t>99/145</t>
        </is>
      </c>
      <c r="F556" t="inlineStr">
        <is>
          <t>Endividamento</t>
        </is>
      </c>
      <c r="G556" t="inlineStr">
        <is>
          <t>Endividamento Geral</t>
        </is>
      </c>
      <c r="H556" t="n">
        <v>3907.67</v>
      </c>
      <c r="I556" t="inlineStr">
        <is>
          <t>False</t>
        </is>
      </c>
      <c r="J556" t="n">
        <v/>
      </c>
      <c r="K556" t="n">
        <v/>
      </c>
      <c r="L556" s="550" t="n">
        <v>44469</v>
      </c>
      <c r="M556" s="550" t="n">
        <v>47570</v>
      </c>
      <c r="N556" t="n">
        <v>3907.67</v>
      </c>
      <c r="O556" t="inlineStr">
        <is>
          <t>Pendente</t>
        </is>
      </c>
      <c r="Q556" t="inlineStr">
        <is>
          <t>ENDIVIDAMENTO - IRPJ/CSLL/COFINS/PIS 2019/2020/2021 - 145X PROCESSO 004914681</t>
        </is>
      </c>
      <c r="R556" t="inlineStr">
        <is>
          <t>03/2030</t>
        </is>
      </c>
    </row>
    <row r="557">
      <c r="A557" t="inlineStr">
        <is>
          <t>23194</t>
        </is>
      </c>
      <c r="B557" t="inlineStr">
        <is>
          <t>Arcos</t>
        </is>
      </c>
      <c r="C557" t="inlineStr">
        <is>
          <t>ANA PAULA COSTA</t>
        </is>
      </c>
      <c r="D557" t="inlineStr">
        <is>
          <t>ANA PAULA COSTA</t>
        </is>
      </c>
      <c r="F557" t="inlineStr">
        <is>
          <t>Endividamento</t>
        </is>
      </c>
      <c r="G557" t="inlineStr">
        <is>
          <t>Processo Judicial</t>
        </is>
      </c>
      <c r="H557" t="n">
        <v>2500</v>
      </c>
      <c r="I557" t="inlineStr">
        <is>
          <t>False</t>
        </is>
      </c>
      <c r="J557" t="n">
        <v/>
      </c>
      <c r="K557" t="n">
        <v/>
      </c>
      <c r="L557" s="550" t="n">
        <v>45383</v>
      </c>
      <c r="M557" s="550" t="n">
        <v>45390</v>
      </c>
      <c r="N557" t="n">
        <v>2500</v>
      </c>
      <c r="O557" t="inlineStr">
        <is>
          <t>Pago</t>
        </is>
      </c>
      <c r="P557" s="550" t="n">
        <v>45390</v>
      </c>
      <c r="Q557" t="inlineStr">
        <is>
          <t>ACOES TRABALHISTAS - PROCESSO 1000238-61.2023.5.02.0051 - ANA PAULA COSTA</t>
        </is>
      </c>
      <c r="R557" t="inlineStr">
        <is>
          <t>04/2024</t>
        </is>
      </c>
      <c r="S557" t="inlineStr">
        <is>
          <t>04/2024</t>
        </is>
      </c>
    </row>
    <row r="558">
      <c r="A558" t="inlineStr">
        <is>
          <t>23032</t>
        </is>
      </c>
      <c r="B558" t="inlineStr">
        <is>
          <t>Arcos</t>
        </is>
      </c>
      <c r="C558" t="inlineStr">
        <is>
          <t>PREVENTIVA TECH SOLUCOES DE INF. LTDA -M</t>
        </is>
      </c>
      <c r="D558" t="inlineStr">
        <is>
          <t>PREVENTIVA TECH SOLUCOES DE INF. LTDA -M</t>
        </is>
      </c>
      <c r="F558" t="inlineStr">
        <is>
          <t>ENDIVIDAMENTO</t>
        </is>
      </c>
      <c r="G558" t="inlineStr">
        <is>
          <t xml:space="preserve"> ENDIVIDAMENTO</t>
        </is>
      </c>
      <c r="H558" t="n">
        <v>134.41</v>
      </c>
      <c r="I558" t="inlineStr">
        <is>
          <t>False</t>
        </is>
      </c>
      <c r="J558" t="n">
        <v/>
      </c>
      <c r="K558" t="n">
        <v/>
      </c>
      <c r="L558" s="550" t="n">
        <v>45049</v>
      </c>
      <c r="M558" s="550" t="n">
        <v>45245</v>
      </c>
      <c r="N558" t="n">
        <v>134.41</v>
      </c>
      <c r="O558" t="inlineStr">
        <is>
          <t>Pago</t>
        </is>
      </c>
      <c r="Q558" t="inlineStr">
        <is>
          <t>ENDIVIDAMENTO - PRESTAÇÃO DE SERVIÇO  COMP 05/2023 EM CARTÓRIO</t>
        </is>
      </c>
      <c r="R558" t="inlineStr">
        <is>
          <t>11/2023</t>
        </is>
      </c>
    </row>
    <row r="559">
      <c r="A559" t="inlineStr">
        <is>
          <t>22996</t>
        </is>
      </c>
      <c r="B559" t="inlineStr">
        <is>
          <t>Arcos</t>
        </is>
      </c>
      <c r="C559" t="inlineStr">
        <is>
          <t>ICMS</t>
        </is>
      </c>
      <c r="D559" t="inlineStr">
        <is>
          <t>ICMS</t>
        </is>
      </c>
      <c r="F559" t="inlineStr">
        <is>
          <t>ENDIVIDAMENTO</t>
        </is>
      </c>
      <c r="G559" t="inlineStr">
        <is>
          <t xml:space="preserve"> ENDIVIDAMENTO</t>
        </is>
      </c>
      <c r="H559" t="n">
        <v>10094.65</v>
      </c>
      <c r="I559" t="inlineStr">
        <is>
          <t>False</t>
        </is>
      </c>
      <c r="J559" t="n">
        <v/>
      </c>
      <c r="K559" t="n">
        <v/>
      </c>
      <c r="L559" s="550" t="n">
        <v>45076</v>
      </c>
      <c r="M559" s="550" t="n">
        <v>45090</v>
      </c>
      <c r="N559" t="n">
        <v>10094.65</v>
      </c>
      <c r="O559" t="inlineStr">
        <is>
          <t>Pago</t>
        </is>
      </c>
      <c r="Q559" t="inlineStr">
        <is>
          <t>ICMS 03-07/2022 - 60 PARCELAS - Nº 50071279-9</t>
        </is>
      </c>
      <c r="R559" t="inlineStr">
        <is>
          <t>06/2023</t>
        </is>
      </c>
    </row>
    <row r="560">
      <c r="A560" t="inlineStr">
        <is>
          <t>22970</t>
        </is>
      </c>
      <c r="B560" t="inlineStr">
        <is>
          <t>Arcos</t>
        </is>
      </c>
      <c r="C560" t="inlineStr">
        <is>
          <t>ICMS</t>
        </is>
      </c>
      <c r="D560" t="inlineStr">
        <is>
          <t>ICMS</t>
        </is>
      </c>
      <c r="F560" t="inlineStr">
        <is>
          <t>ENDIVIDAMENTO</t>
        </is>
      </c>
      <c r="G560" t="inlineStr">
        <is>
          <t xml:space="preserve"> ENDIVIDAMENTO</t>
        </is>
      </c>
      <c r="H560" t="n">
        <v>4393.98</v>
      </c>
      <c r="I560" t="inlineStr">
        <is>
          <t>False</t>
        </is>
      </c>
      <c r="J560" t="n">
        <v/>
      </c>
      <c r="K560" t="n">
        <v/>
      </c>
      <c r="L560" s="550" t="n">
        <v>45104</v>
      </c>
      <c r="M560" s="550" t="n">
        <v>45104</v>
      </c>
      <c r="N560" t="n">
        <v>4393.98</v>
      </c>
      <c r="O560" t="inlineStr">
        <is>
          <t>Pago</t>
        </is>
      </c>
      <c r="Q560" t="inlineStr">
        <is>
          <t>ENDIVIDAMENTO - ICMS 08/2022 - 12X PROCESSO 50082095-9</t>
        </is>
      </c>
      <c r="R560" t="inlineStr">
        <is>
          <t>06/2023</t>
        </is>
      </c>
    </row>
    <row r="561">
      <c r="A561" t="inlineStr">
        <is>
          <t>22901</t>
        </is>
      </c>
      <c r="B561" t="inlineStr">
        <is>
          <t>Arcos</t>
        </is>
      </c>
      <c r="C561" t="inlineStr">
        <is>
          <t>INSS</t>
        </is>
      </c>
      <c r="D561" t="inlineStr">
        <is>
          <t>INSS</t>
        </is>
      </c>
      <c r="F561" t="inlineStr">
        <is>
          <t>ENDIVIDAMENTO</t>
        </is>
      </c>
      <c r="G561" t="inlineStr">
        <is>
          <t xml:space="preserve"> ENDIVIDAMENTO</t>
        </is>
      </c>
      <c r="H561" t="n">
        <v>1137.67</v>
      </c>
      <c r="I561" t="inlineStr">
        <is>
          <t>False</t>
        </is>
      </c>
      <c r="J561" t="n">
        <v/>
      </c>
      <c r="K561" t="n">
        <v/>
      </c>
      <c r="L561" s="550" t="n">
        <v>44469</v>
      </c>
      <c r="M561" s="550" t="n">
        <v>45135</v>
      </c>
      <c r="N561" t="n">
        <v>1137.67</v>
      </c>
      <c r="O561" t="inlineStr">
        <is>
          <t>Pago</t>
        </is>
      </c>
      <c r="Q561" t="inlineStr">
        <is>
          <t>ENDIVIDAMENTO - PARCELAMENTO INSS PERÍODO 02-07/2020 - 60X PROCESSO 004914771</t>
        </is>
      </c>
      <c r="R561" t="inlineStr">
        <is>
          <t>07/2023</t>
        </is>
      </c>
    </row>
    <row r="562">
      <c r="A562" t="inlineStr">
        <is>
          <t>22856</t>
        </is>
      </c>
      <c r="B562" t="inlineStr">
        <is>
          <t>Arcos</t>
        </is>
      </c>
      <c r="C562" t="inlineStr">
        <is>
          <t>LUIZ HENRIQUE DAMASCENO DE OLIVEIRA</t>
        </is>
      </c>
      <c r="D562" t="inlineStr">
        <is>
          <t>LUIZ HENRIQUE DAMASCENO DE OLIVEIRA</t>
        </is>
      </c>
      <c r="F562" t="inlineStr">
        <is>
          <t>Endividamento</t>
        </is>
      </c>
      <c r="G562" t="inlineStr">
        <is>
          <t>Processo Judicial</t>
        </is>
      </c>
      <c r="H562" t="n">
        <v>5900</v>
      </c>
      <c r="I562" t="inlineStr">
        <is>
          <t>False</t>
        </is>
      </c>
      <c r="J562" t="n">
        <v/>
      </c>
      <c r="K562" t="n">
        <v/>
      </c>
      <c r="L562" s="550" t="n">
        <v>45002</v>
      </c>
      <c r="M562" s="550" t="n">
        <v>45159</v>
      </c>
      <c r="N562" t="n">
        <v>5900</v>
      </c>
      <c r="O562" t="inlineStr">
        <is>
          <t>Pago</t>
        </is>
      </c>
      <c r="Q562" t="inlineStr">
        <is>
          <t>Processo 1000501-74.2020.5.02.0059 - LUIZ HENRIQUE DAMASCENO DE OLIVEIRA x ARCOS-ITAÚ AGÊNCIA Nº 0170 CONTA CORRENTE Nº 80187-2 ORTEGA E IEIRI SOCIEDADE DE ADVOGADOS CNPJ Nº 12.867.756/0001-11 (PIX)</t>
        </is>
      </c>
      <c r="R562" t="inlineStr">
        <is>
          <t>08/2023</t>
        </is>
      </c>
    </row>
    <row r="563">
      <c r="A563" t="inlineStr">
        <is>
          <t>22783</t>
        </is>
      </c>
      <c r="B563" t="inlineStr">
        <is>
          <t>Arcos</t>
        </is>
      </c>
      <c r="C563" t="inlineStr">
        <is>
          <t>LUIZ HENRIQUE DAMASCENO DE OLIVEIRA</t>
        </is>
      </c>
      <c r="D563" t="inlineStr">
        <is>
          <t>LUIZ HENRIQUE DAMASCENO DE OLIVEIRA</t>
        </is>
      </c>
      <c r="F563" t="inlineStr">
        <is>
          <t>Endividamento</t>
        </is>
      </c>
      <c r="G563" t="inlineStr">
        <is>
          <t>Processo Judicial</t>
        </is>
      </c>
      <c r="H563" t="n">
        <v>5900</v>
      </c>
      <c r="I563" t="inlineStr">
        <is>
          <t>False</t>
        </is>
      </c>
      <c r="J563" t="n">
        <v/>
      </c>
      <c r="K563" t="n">
        <v/>
      </c>
      <c r="L563" s="550" t="n">
        <v>45002</v>
      </c>
      <c r="M563" s="550" t="n">
        <v>45190</v>
      </c>
      <c r="N563" t="n">
        <v>5900</v>
      </c>
      <c r="O563" t="inlineStr">
        <is>
          <t>Pago</t>
        </is>
      </c>
      <c r="Q563" t="inlineStr">
        <is>
          <t>Processo 1000501-74.2020.5.02.0059 - LUIZ HENRIQUE DAMASCENO DE OLIVEIRA x ARCOS-ITAÚ AGÊNCIA Nº 0170 CONTA CORRENTE Nº 80187-2 ORTEGA E IEIRI SOCIEDADE DE ADVOGADOS CNPJ Nº 12.867.756/0001-11 (PIX)</t>
        </is>
      </c>
      <c r="R563" t="inlineStr">
        <is>
          <t>09/2023</t>
        </is>
      </c>
    </row>
    <row r="564">
      <c r="A564" t="inlineStr">
        <is>
          <t>22684</t>
        </is>
      </c>
      <c r="B564" t="inlineStr">
        <is>
          <t>Arcos</t>
        </is>
      </c>
      <c r="C564" t="inlineStr">
        <is>
          <t>INSS</t>
        </is>
      </c>
      <c r="D564" t="inlineStr">
        <is>
          <t>INSS</t>
        </is>
      </c>
      <c r="F564" t="inlineStr">
        <is>
          <t>ENDIVIDAMENTO</t>
        </is>
      </c>
      <c r="G564" t="inlineStr">
        <is>
          <t xml:space="preserve"> ENDIVIDAMENTO</t>
        </is>
      </c>
      <c r="H564" t="n">
        <v>1176.29</v>
      </c>
      <c r="I564" t="inlineStr">
        <is>
          <t>False</t>
        </is>
      </c>
      <c r="J564" t="n">
        <v/>
      </c>
      <c r="K564" t="n">
        <v/>
      </c>
      <c r="L564" s="550" t="n">
        <v>44469</v>
      </c>
      <c r="M564" s="550" t="n">
        <v>45260</v>
      </c>
      <c r="N564" t="n">
        <v>1176.29</v>
      </c>
      <c r="O564" t="inlineStr">
        <is>
          <t>Pago</t>
        </is>
      </c>
      <c r="Q564" t="inlineStr">
        <is>
          <t>ENDIVIDAMENTO - PARCELAMENTO INSS PERÍODO 02-07/2020 - 60X PROCESSO 004914771</t>
        </is>
      </c>
      <c r="R564" t="inlineStr">
        <is>
          <t>11/2023</t>
        </is>
      </c>
    </row>
    <row r="565">
      <c r="A565" t="inlineStr">
        <is>
          <t>22683</t>
        </is>
      </c>
      <c r="B565" t="inlineStr">
        <is>
          <t>Arcos</t>
        </is>
      </c>
      <c r="C565" t="inlineStr">
        <is>
          <t>ICMS</t>
        </is>
      </c>
      <c r="D565" t="inlineStr">
        <is>
          <t>ICMS</t>
        </is>
      </c>
      <c r="F565" t="inlineStr">
        <is>
          <t>ENDIVIDAMENTO</t>
        </is>
      </c>
      <c r="G565" t="inlineStr">
        <is>
          <t xml:space="preserve"> ENDIVIDAMENTO</t>
        </is>
      </c>
      <c r="H565" t="n">
        <v>9988.25</v>
      </c>
      <c r="I565" t="inlineStr">
        <is>
          <t>False</t>
        </is>
      </c>
      <c r="J565" t="n">
        <v/>
      </c>
      <c r="K565" t="n">
        <v/>
      </c>
      <c r="L565" s="550" t="n">
        <v>45231</v>
      </c>
      <c r="M565" s="550" t="n">
        <v>45260</v>
      </c>
      <c r="N565" t="n">
        <v>9988.25</v>
      </c>
      <c r="O565" t="inlineStr">
        <is>
          <t>Pago</t>
        </is>
      </c>
      <c r="Q565" t="inlineStr">
        <is>
          <t>ICMS 03-07/2022 - 60 PARCELAS - Nº 50071279-9</t>
        </is>
      </c>
      <c r="R565" t="inlineStr">
        <is>
          <t>11/2023</t>
        </is>
      </c>
    </row>
    <row r="566">
      <c r="A566" t="inlineStr">
        <is>
          <t>22679</t>
        </is>
      </c>
      <c r="B566" t="inlineStr">
        <is>
          <t>Arcos</t>
        </is>
      </c>
      <c r="C566" t="inlineStr">
        <is>
          <t>JOSE ARAUJO AMORIM</t>
        </is>
      </c>
      <c r="D566" t="inlineStr">
        <is>
          <t>JOSE ARAUJO AMORIM</t>
        </is>
      </c>
      <c r="F566" t="inlineStr">
        <is>
          <t>Endividamento</t>
        </is>
      </c>
      <c r="G566" t="inlineStr">
        <is>
          <t>Processo Judicial</t>
        </is>
      </c>
      <c r="H566" t="n">
        <v>2000</v>
      </c>
      <c r="I566" t="inlineStr">
        <is>
          <t>False</t>
        </is>
      </c>
      <c r="J566" t="n">
        <v/>
      </c>
      <c r="K566" t="n">
        <v/>
      </c>
      <c r="L566" s="550" t="n">
        <v>45061</v>
      </c>
      <c r="M566" s="550" t="n">
        <v>45351</v>
      </c>
      <c r="N566" t="n">
        <v>2000</v>
      </c>
      <c r="O566" t="inlineStr">
        <is>
          <t>Pago</t>
        </is>
      </c>
      <c r="P566" s="550" t="n">
        <v>45350</v>
      </c>
      <c r="Q566" t="inlineStr">
        <is>
          <t>PROCESSO Nº 1000275-89.2023.5.02.0083 - JOSE ARAUJO AMORIM X ARCOS</t>
        </is>
      </c>
      <c r="R566" t="inlineStr">
        <is>
          <t>02/2024</t>
        </is>
      </c>
      <c r="S566" t="inlineStr">
        <is>
          <t>02/2024</t>
        </is>
      </c>
    </row>
    <row r="567">
      <c r="A567" t="inlineStr">
        <is>
          <t>22678</t>
        </is>
      </c>
      <c r="B567" t="inlineStr">
        <is>
          <t>Arcos</t>
        </is>
      </c>
      <c r="C567" t="inlineStr">
        <is>
          <t>CARMEM FERREIRA DE SOUSA</t>
        </is>
      </c>
      <c r="D567" t="inlineStr">
        <is>
          <t>CARMEM FERREIRA DE SOUSA</t>
        </is>
      </c>
      <c r="F567" t="inlineStr">
        <is>
          <t>Endividamento</t>
        </is>
      </c>
      <c r="G567" t="inlineStr">
        <is>
          <t>Processo Judicial</t>
        </is>
      </c>
      <c r="H567" t="n">
        <v>2000</v>
      </c>
      <c r="I567" t="inlineStr">
        <is>
          <t>False</t>
        </is>
      </c>
      <c r="J567" t="n">
        <v/>
      </c>
      <c r="K567" t="n">
        <v/>
      </c>
      <c r="L567" s="550" t="n">
        <v>45162</v>
      </c>
      <c r="M567" s="550" t="n">
        <v>45362</v>
      </c>
      <c r="N567" t="n">
        <v>2000</v>
      </c>
      <c r="O567" t="inlineStr">
        <is>
          <t>Pago</t>
        </is>
      </c>
      <c r="P567" s="550" t="n">
        <v>45362</v>
      </c>
      <c r="Q567" t="inlineStr">
        <is>
          <t>PROCESSO Nº 1000689-24.2023.5.02.0007 - CARMEM FERREIRA DE SOUSA</t>
        </is>
      </c>
      <c r="R567" t="inlineStr">
        <is>
          <t>03/2024</t>
        </is>
      </c>
      <c r="S567" t="inlineStr">
        <is>
          <t>03/2024</t>
        </is>
      </c>
    </row>
    <row r="568">
      <c r="A568" t="inlineStr">
        <is>
          <t>22677</t>
        </is>
      </c>
      <c r="B568" t="inlineStr">
        <is>
          <t>Arcos</t>
        </is>
      </c>
      <c r="C568" t="inlineStr">
        <is>
          <t>ICMS</t>
        </is>
      </c>
      <c r="D568" t="inlineStr">
        <is>
          <t>ICMS</t>
        </is>
      </c>
      <c r="F568" t="inlineStr">
        <is>
          <t>ENDIVIDAMENTO</t>
        </is>
      </c>
      <c r="G568" t="inlineStr">
        <is>
          <t xml:space="preserve"> ENDIVIDAMENTO</t>
        </is>
      </c>
      <c r="H568" t="n">
        <v>4731.58</v>
      </c>
      <c r="I568" t="inlineStr">
        <is>
          <t>False</t>
        </is>
      </c>
      <c r="J568" t="n">
        <v/>
      </c>
      <c r="K568" t="n">
        <v/>
      </c>
      <c r="L568" s="550" t="n">
        <v>45104</v>
      </c>
      <c r="M568" s="550" t="n">
        <v>45380</v>
      </c>
      <c r="N568" t="n">
        <v>4731.58</v>
      </c>
      <c r="O568" t="inlineStr">
        <is>
          <t>Pago</t>
        </is>
      </c>
      <c r="P568" s="550" t="n">
        <v>45378</v>
      </c>
      <c r="Q568" t="inlineStr">
        <is>
          <t>ENDIVIDAMENTO - ICMS 08/2022 - 12X PROCESSO 50082095-9</t>
        </is>
      </c>
      <c r="R568" t="inlineStr">
        <is>
          <t>03/2024</t>
        </is>
      </c>
      <c r="S568" t="inlineStr">
        <is>
          <t>03/2024</t>
        </is>
      </c>
    </row>
    <row r="569">
      <c r="A569" t="inlineStr">
        <is>
          <t>22666</t>
        </is>
      </c>
      <c r="B569" t="inlineStr">
        <is>
          <t>Arcos</t>
        </is>
      </c>
      <c r="C569" t="inlineStr">
        <is>
          <t xml:space="preserve">MINISTERIO DA FAZENDA </t>
        </is>
      </c>
      <c r="D569" t="inlineStr">
        <is>
          <t>MINISTERIO DA FAZENDA</t>
        </is>
      </c>
      <c r="E569" t="inlineStr">
        <is>
          <t>42/145</t>
        </is>
      </c>
      <c r="F569" t="inlineStr">
        <is>
          <t>Endividamento</t>
        </is>
      </c>
      <c r="G569" t="inlineStr">
        <is>
          <t>Endividamento Geral</t>
        </is>
      </c>
      <c r="H569" t="n">
        <v>3907.67</v>
      </c>
      <c r="I569" t="inlineStr">
        <is>
          <t>False</t>
        </is>
      </c>
      <c r="J569" t="n">
        <v/>
      </c>
      <c r="K569" t="n">
        <v/>
      </c>
      <c r="L569" s="550" t="n">
        <v>44469</v>
      </c>
      <c r="M569" s="550" t="n">
        <v>45836</v>
      </c>
      <c r="N569" t="n">
        <v>5565.7</v>
      </c>
      <c r="O569" t="inlineStr">
        <is>
          <t>Pago</t>
        </is>
      </c>
      <c r="P569" s="550" t="n">
        <v>45838</v>
      </c>
      <c r="Q569" t="inlineStr">
        <is>
          <t>ENDIVIDAMENTO - IRPJ/CSLL/COFINS/PIS 2019/2020/2021 - 145X PROCESSO 004914681</t>
        </is>
      </c>
      <c r="R569" t="inlineStr">
        <is>
          <t>06/2025</t>
        </is>
      </c>
      <c r="S569" t="inlineStr">
        <is>
          <t>06/2025</t>
        </is>
      </c>
    </row>
    <row r="570">
      <c r="A570" t="inlineStr">
        <is>
          <t>22665</t>
        </is>
      </c>
      <c r="B570" t="inlineStr">
        <is>
          <t>Arcos</t>
        </is>
      </c>
      <c r="C570" t="inlineStr">
        <is>
          <t>INSS</t>
        </is>
      </c>
      <c r="D570" t="inlineStr">
        <is>
          <t>INSS</t>
        </is>
      </c>
      <c r="E570" t="inlineStr">
        <is>
          <t>47/60</t>
        </is>
      </c>
      <c r="F570" t="inlineStr">
        <is>
          <t>Endividamento</t>
        </is>
      </c>
      <c r="G570" t="inlineStr">
        <is>
          <t>Endividamento Geral</t>
        </is>
      </c>
      <c r="H570" t="n">
        <v>8469.030000000001</v>
      </c>
      <c r="I570" t="inlineStr">
        <is>
          <t>False</t>
        </is>
      </c>
      <c r="J570" t="n">
        <v/>
      </c>
      <c r="K570" t="n">
        <v/>
      </c>
      <c r="L570" s="550" t="n">
        <v>44469</v>
      </c>
      <c r="M570" s="550" t="n">
        <v>45866</v>
      </c>
      <c r="N570" t="n">
        <v>12155.6</v>
      </c>
      <c r="O570" t="inlineStr">
        <is>
          <t>Pago</t>
        </is>
      </c>
      <c r="P570" s="550" t="n">
        <v>45866</v>
      </c>
      <c r="Q570" t="inlineStr">
        <is>
          <t>ENDIVIDAMENTO - PARCELAMENTO INSS PERÍODO 02-07/2020 - 60X PROCESSO 004914771</t>
        </is>
      </c>
      <c r="R570" t="inlineStr">
        <is>
          <t>07/2025</t>
        </is>
      </c>
      <c r="S570" t="inlineStr">
        <is>
          <t>07/2025</t>
        </is>
      </c>
    </row>
    <row r="571">
      <c r="A571" t="inlineStr">
        <is>
          <t>22664</t>
        </is>
      </c>
      <c r="B571" t="inlineStr">
        <is>
          <t>Arcos</t>
        </is>
      </c>
      <c r="C571" t="inlineStr">
        <is>
          <t>INSS</t>
        </is>
      </c>
      <c r="D571" t="inlineStr">
        <is>
          <t>INSS</t>
        </is>
      </c>
      <c r="E571" t="inlineStr">
        <is>
          <t>48/60</t>
        </is>
      </c>
      <c r="F571" t="inlineStr">
        <is>
          <t>Endividamento</t>
        </is>
      </c>
      <c r="G571" t="inlineStr">
        <is>
          <t>Endividamento Geral</t>
        </is>
      </c>
      <c r="H571" t="n">
        <v>8469.030000000001</v>
      </c>
      <c r="I571" t="inlineStr">
        <is>
          <t>False</t>
        </is>
      </c>
      <c r="J571" t="n">
        <v/>
      </c>
      <c r="K571" t="n">
        <v/>
      </c>
      <c r="L571" s="550" t="n">
        <v>44469</v>
      </c>
      <c r="M571" s="550" t="n">
        <v>45897</v>
      </c>
      <c r="N571" t="n">
        <v>12264.01</v>
      </c>
      <c r="O571" t="inlineStr">
        <is>
          <t>Pago</t>
        </is>
      </c>
      <c r="P571" s="550" t="n">
        <v>45896</v>
      </c>
      <c r="Q571" t="inlineStr">
        <is>
          <t>ENDIVIDAMENTO - PARCELAMENTO INSS PERÍODO 02-07/2020 - 60X PROCESSO 004914771</t>
        </is>
      </c>
      <c r="R571" t="inlineStr">
        <is>
          <t>08/2025</t>
        </is>
      </c>
      <c r="S571" t="inlineStr">
        <is>
          <t>08/2025</t>
        </is>
      </c>
    </row>
    <row r="572">
      <c r="A572" t="inlineStr">
        <is>
          <t>22663</t>
        </is>
      </c>
      <c r="B572" t="inlineStr">
        <is>
          <t>Arcos</t>
        </is>
      </c>
      <c r="C572" t="inlineStr">
        <is>
          <t>INSS</t>
        </is>
      </c>
      <c r="D572" t="inlineStr">
        <is>
          <t>INSS</t>
        </is>
      </c>
      <c r="E572" t="inlineStr">
        <is>
          <t>56/60</t>
        </is>
      </c>
      <c r="F572" t="inlineStr">
        <is>
          <t>Endividamento</t>
        </is>
      </c>
      <c r="G572" t="inlineStr">
        <is>
          <t>Endividamento Geral</t>
        </is>
      </c>
      <c r="H572" t="n">
        <v>13051.63</v>
      </c>
      <c r="I572" t="inlineStr">
        <is>
          <t>False</t>
        </is>
      </c>
      <c r="J572" t="n">
        <v/>
      </c>
      <c r="K572" t="n">
        <v/>
      </c>
      <c r="L572" s="550" t="n">
        <v>44469</v>
      </c>
      <c r="M572" s="550" t="n">
        <v>46140</v>
      </c>
      <c r="N572" t="n">
        <v>13051.63</v>
      </c>
      <c r="O572" t="inlineStr">
        <is>
          <t>Pago</t>
        </is>
      </c>
      <c r="P572" s="550" t="n">
        <v>46140</v>
      </c>
      <c r="Q572" t="inlineStr">
        <is>
          <t xml:space="preserve"> ENDIVIDAMENTO - PARCELAMENTO INSS PERÍODO 02-07/2020 - 60X PROCESSO 004914771</t>
        </is>
      </c>
      <c r="R572" t="inlineStr">
        <is>
          <t>04/2026</t>
        </is>
      </c>
      <c r="S572" t="inlineStr">
        <is>
          <t>04/2026</t>
        </is>
      </c>
    </row>
    <row r="573">
      <c r="A573" t="inlineStr">
        <is>
          <t>22662</t>
        </is>
      </c>
      <c r="B573" t="inlineStr">
        <is>
          <t>Arcos</t>
        </is>
      </c>
      <c r="C573" t="inlineStr">
        <is>
          <t>INSS</t>
        </is>
      </c>
      <c r="D573" t="inlineStr">
        <is>
          <t>INSS</t>
        </is>
      </c>
      <c r="E573" t="inlineStr">
        <is>
          <t>59/60</t>
        </is>
      </c>
      <c r="F573" t="inlineStr">
        <is>
          <t>Endividamento</t>
        </is>
      </c>
      <c r="G573" t="inlineStr">
        <is>
          <t>Endividamento Geral</t>
        </is>
      </c>
      <c r="H573" t="n">
        <v>8469.030000000001</v>
      </c>
      <c r="I573" t="inlineStr">
        <is>
          <t>False</t>
        </is>
      </c>
      <c r="J573" t="n">
        <v/>
      </c>
      <c r="K573" t="n">
        <v/>
      </c>
      <c r="L573" s="550" t="n">
        <v>44469</v>
      </c>
      <c r="M573" s="550" t="n">
        <v>46231</v>
      </c>
      <c r="N573" t="n">
        <v>8469.030000000001</v>
      </c>
      <c r="O573" t="inlineStr">
        <is>
          <t>Pendente</t>
        </is>
      </c>
      <c r="Q573" t="inlineStr">
        <is>
          <t>ENDIVIDAMENTO - PARCELAMENTO INSS PERÍODO 02-07/2020 - 60X PROCESSO 004914771</t>
        </is>
      </c>
      <c r="R573" t="inlineStr">
        <is>
          <t>07/2026</t>
        </is>
      </c>
    </row>
    <row r="574">
      <c r="A574" t="inlineStr">
        <is>
          <t>22661</t>
        </is>
      </c>
      <c r="B574" t="inlineStr">
        <is>
          <t>Arcos</t>
        </is>
      </c>
      <c r="C574" t="inlineStr">
        <is>
          <t xml:space="preserve">MINISTERIO DA FAZENDA </t>
        </is>
      </c>
      <c r="D574" t="inlineStr">
        <is>
          <t>MINISTERIO DA FAZENDA</t>
        </is>
      </c>
      <c r="E574" t="inlineStr">
        <is>
          <t>60/145</t>
        </is>
      </c>
      <c r="F574" t="inlineStr">
        <is>
          <t>Endividamento</t>
        </is>
      </c>
      <c r="G574" t="inlineStr">
        <is>
          <t>Endividamento Geral</t>
        </is>
      </c>
      <c r="H574" t="n">
        <v>3907.67</v>
      </c>
      <c r="I574" t="inlineStr">
        <is>
          <t>False</t>
        </is>
      </c>
      <c r="J574" t="n">
        <v/>
      </c>
      <c r="K574" t="n">
        <v/>
      </c>
      <c r="L574" s="550" t="n">
        <v>44469</v>
      </c>
      <c r="M574" s="550" t="n">
        <v>46384</v>
      </c>
      <c r="N574" t="n">
        <v>3907.67</v>
      </c>
      <c r="O574" t="inlineStr">
        <is>
          <t>Pendente</t>
        </is>
      </c>
      <c r="Q574" t="inlineStr">
        <is>
          <t>ENDIVIDAMENTO - IRPJ/CSLL/COFINS/PIS 2019/2020/2021 - 145X PROCESSO 004914681</t>
        </is>
      </c>
      <c r="R574" t="inlineStr">
        <is>
          <t>12/2026</t>
        </is>
      </c>
    </row>
    <row r="575">
      <c r="A575" t="inlineStr">
        <is>
          <t>22660</t>
        </is>
      </c>
      <c r="B575" t="inlineStr">
        <is>
          <t>Arcos</t>
        </is>
      </c>
      <c r="C575" t="inlineStr">
        <is>
          <t xml:space="preserve">MINISTERIO DA FAZENDA </t>
        </is>
      </c>
      <c r="D575" t="inlineStr">
        <is>
          <t>MINISTERIO DA FAZENDA</t>
        </is>
      </c>
      <c r="E575" t="inlineStr">
        <is>
          <t>68/145</t>
        </is>
      </c>
      <c r="F575" t="inlineStr">
        <is>
          <t>Endividamento</t>
        </is>
      </c>
      <c r="G575" t="inlineStr">
        <is>
          <t>Endividamento Geral</t>
        </is>
      </c>
      <c r="H575" t="n">
        <v>3907.67</v>
      </c>
      <c r="I575" t="inlineStr">
        <is>
          <t>False</t>
        </is>
      </c>
      <c r="J575" t="n">
        <v/>
      </c>
      <c r="K575" t="n">
        <v/>
      </c>
      <c r="L575" s="550" t="n">
        <v>44469</v>
      </c>
      <c r="M575" s="550" t="n">
        <v>46627</v>
      </c>
      <c r="N575" t="n">
        <v>3907.67</v>
      </c>
      <c r="O575" t="inlineStr">
        <is>
          <t>Pendente</t>
        </is>
      </c>
      <c r="Q575" t="inlineStr">
        <is>
          <t>ENDIVIDAMENTO - IRPJ/CSLL/COFINS/PIS 2019/2020/2021 - 145X PROCESSO 004914681</t>
        </is>
      </c>
      <c r="R575" t="inlineStr">
        <is>
          <t>08/2027</t>
        </is>
      </c>
    </row>
    <row r="576">
      <c r="A576" t="inlineStr">
        <is>
          <t>22659</t>
        </is>
      </c>
      <c r="B576" t="inlineStr">
        <is>
          <t>Arcos</t>
        </is>
      </c>
      <c r="C576" t="inlineStr">
        <is>
          <t xml:space="preserve">MINISTERIO DA FAZENDA </t>
        </is>
      </c>
      <c r="D576" t="inlineStr">
        <is>
          <t>MINISTERIO DA FAZENDA</t>
        </is>
      </c>
      <c r="E576" t="inlineStr">
        <is>
          <t>78/145</t>
        </is>
      </c>
      <c r="F576" t="inlineStr">
        <is>
          <t>Endividamento</t>
        </is>
      </c>
      <c r="G576" t="inlineStr">
        <is>
          <t>Endividamento Geral</t>
        </is>
      </c>
      <c r="H576" t="n">
        <v>3907.67</v>
      </c>
      <c r="I576" t="inlineStr">
        <is>
          <t>False</t>
        </is>
      </c>
      <c r="J576" t="n">
        <v/>
      </c>
      <c r="K576" t="n">
        <v/>
      </c>
      <c r="L576" s="550" t="n">
        <v>44469</v>
      </c>
      <c r="M576" s="550" t="n">
        <v>46932</v>
      </c>
      <c r="N576" t="n">
        <v>3907.67</v>
      </c>
      <c r="O576" t="inlineStr">
        <is>
          <t>Pendente</t>
        </is>
      </c>
      <c r="Q576" t="inlineStr">
        <is>
          <t>ENDIVIDAMENTO - IRPJ/CSLL/COFINS/PIS 2019/2020/2021 - 145X PROCESSO 004914681</t>
        </is>
      </c>
      <c r="R576" t="inlineStr">
        <is>
          <t>06/2028</t>
        </is>
      </c>
    </row>
    <row r="577">
      <c r="A577" t="inlineStr">
        <is>
          <t>22658</t>
        </is>
      </c>
      <c r="B577" t="inlineStr">
        <is>
          <t>Arcos</t>
        </is>
      </c>
      <c r="C577" t="inlineStr">
        <is>
          <t xml:space="preserve">MINISTERIO DA FAZENDA </t>
        </is>
      </c>
      <c r="D577" t="inlineStr">
        <is>
          <t>MINISTERIO DA FAZENDA</t>
        </is>
      </c>
      <c r="E577" t="inlineStr">
        <is>
          <t>80/145</t>
        </is>
      </c>
      <c r="F577" t="inlineStr">
        <is>
          <t>Endividamento</t>
        </is>
      </c>
      <c r="G577" t="inlineStr">
        <is>
          <t>Endividamento Geral</t>
        </is>
      </c>
      <c r="H577" t="n">
        <v>3907.67</v>
      </c>
      <c r="I577" t="inlineStr">
        <is>
          <t>False</t>
        </is>
      </c>
      <c r="J577" t="n">
        <v/>
      </c>
      <c r="K577" t="n">
        <v/>
      </c>
      <c r="L577" s="550" t="n">
        <v>44469</v>
      </c>
      <c r="M577" s="550" t="n">
        <v>46993</v>
      </c>
      <c r="N577" t="n">
        <v>3907.67</v>
      </c>
      <c r="O577" t="inlineStr">
        <is>
          <t>Pendente</t>
        </is>
      </c>
      <c r="Q577" t="inlineStr">
        <is>
          <t>ENDIVIDAMENTO - IRPJ/CSLL/COFINS/PIS 2019/2020/2021 - 145X PROCESSO 004914681</t>
        </is>
      </c>
      <c r="R577" t="inlineStr">
        <is>
          <t>08/2028</t>
        </is>
      </c>
    </row>
    <row r="578">
      <c r="A578" t="inlineStr">
        <is>
          <t>22657</t>
        </is>
      </c>
      <c r="B578" t="inlineStr">
        <is>
          <t>Arcos</t>
        </is>
      </c>
      <c r="C578" t="inlineStr">
        <is>
          <t xml:space="preserve">MINISTERIO DA FAZENDA </t>
        </is>
      </c>
      <c r="D578" t="inlineStr">
        <is>
          <t>MINISTERIO DA FAZENDA</t>
        </is>
      </c>
      <c r="E578" t="inlineStr">
        <is>
          <t>88/145</t>
        </is>
      </c>
      <c r="F578" t="inlineStr">
        <is>
          <t>Endividamento</t>
        </is>
      </c>
      <c r="G578" t="inlineStr">
        <is>
          <t>Endividamento Geral</t>
        </is>
      </c>
      <c r="H578" t="n">
        <v>3907.67</v>
      </c>
      <c r="I578" t="inlineStr">
        <is>
          <t>False</t>
        </is>
      </c>
      <c r="J578" t="n">
        <v/>
      </c>
      <c r="K578" t="n">
        <v/>
      </c>
      <c r="L578" s="550" t="n">
        <v>44469</v>
      </c>
      <c r="M578" s="550" t="n">
        <v>47236</v>
      </c>
      <c r="N578" t="n">
        <v>3907.67</v>
      </c>
      <c r="O578" t="inlineStr">
        <is>
          <t>Pendente</t>
        </is>
      </c>
      <c r="Q578" t="inlineStr">
        <is>
          <t>ENDIVIDAMENTO - IRPJ/CSLL/COFINS/PIS 2019/2020/2021 - 145X PROCESSO 004914681</t>
        </is>
      </c>
      <c r="R578" t="inlineStr">
        <is>
          <t>04/2029</t>
        </is>
      </c>
    </row>
    <row r="579">
      <c r="A579" t="inlineStr">
        <is>
          <t>22656</t>
        </is>
      </c>
      <c r="B579" t="inlineStr">
        <is>
          <t>Arcos</t>
        </is>
      </c>
      <c r="C579" t="inlineStr">
        <is>
          <t xml:space="preserve">MINISTERIO DA FAZENDA </t>
        </is>
      </c>
      <c r="D579" t="inlineStr">
        <is>
          <t>MINISTERIO DA FAZENDA</t>
        </is>
      </c>
      <c r="E579" t="inlineStr">
        <is>
          <t>89/145</t>
        </is>
      </c>
      <c r="F579" t="inlineStr">
        <is>
          <t>Endividamento</t>
        </is>
      </c>
      <c r="G579" t="inlineStr">
        <is>
          <t>Endividamento Geral</t>
        </is>
      </c>
      <c r="H579" t="n">
        <v>3907.67</v>
      </c>
      <c r="I579" t="inlineStr">
        <is>
          <t>False</t>
        </is>
      </c>
      <c r="J579" t="n">
        <v/>
      </c>
      <c r="K579" t="n">
        <v/>
      </c>
      <c r="L579" s="550" t="n">
        <v>44469</v>
      </c>
      <c r="M579" s="550" t="n">
        <v>47266</v>
      </c>
      <c r="N579" t="n">
        <v>3907.67</v>
      </c>
      <c r="O579" t="inlineStr">
        <is>
          <t>Pendente</t>
        </is>
      </c>
      <c r="Q579" t="inlineStr">
        <is>
          <t>ENDIVIDAMENTO - IRPJ/CSLL/COFINS/PIS 2019/2020/2021 - 145X PROCESSO 004914681</t>
        </is>
      </c>
      <c r="R579" t="inlineStr">
        <is>
          <t>05/2029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21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ID_Contagem</t>
        </is>
      </c>
      <c r="B1" t="inlineStr">
        <is>
          <t>ID_Loja</t>
        </is>
      </c>
      <c r="C1" t="inlineStr">
        <is>
          <t>Data_Contagem</t>
        </is>
      </c>
      <c r="D1" t="inlineStr">
        <is>
          <t>Loja</t>
        </is>
      </c>
      <c r="E1" t="inlineStr">
        <is>
          <t>ID_Insumo</t>
        </is>
      </c>
      <c r="F1" t="inlineStr">
        <is>
          <t>Insumo</t>
        </is>
      </c>
      <c r="G1" t="inlineStr">
        <is>
          <t>Quantidade</t>
        </is>
      </c>
      <c r="H1" t="inlineStr">
        <is>
          <t>Unidade_Medida</t>
        </is>
      </c>
      <c r="I1" t="inlineStr">
        <is>
          <t>Mes_Texto</t>
        </is>
      </c>
    </row>
    <row r="2">
      <c r="A2" t="n">
        <v>64247</v>
      </c>
      <c r="B2" t="n">
        <v>122</v>
      </c>
      <c r="C2" s="551" t="n">
        <v>45992</v>
      </c>
      <c r="D2" t="inlineStr">
        <is>
          <t>Arcos</t>
        </is>
      </c>
      <c r="E2" t="n">
        <v>26588</v>
      </c>
      <c r="F2" t="inlineStr">
        <is>
          <t>LONZA FATIADO JAIS KG</t>
        </is>
      </c>
      <c r="G2" t="n">
        <v>2</v>
      </c>
      <c r="H2" t="inlineStr">
        <is>
          <t>KG</t>
        </is>
      </c>
      <c r="I2" t="inlineStr">
        <is>
          <t>12/2025</t>
        </is>
      </c>
    </row>
    <row r="3">
      <c r="A3" t="n">
        <v>64248</v>
      </c>
      <c r="B3" t="n">
        <v>122</v>
      </c>
      <c r="C3" s="551" t="n">
        <v>45992</v>
      </c>
      <c r="D3" t="inlineStr">
        <is>
          <t>Arcos</t>
        </is>
      </c>
      <c r="E3" t="n">
        <v>24952</v>
      </c>
      <c r="F3" t="inlineStr">
        <is>
          <t>CHIPS DE BANANA KG</t>
        </is>
      </c>
      <c r="G3" t="n">
        <v>6</v>
      </c>
      <c r="H3" t="inlineStr">
        <is>
          <t>KG</t>
        </is>
      </c>
      <c r="I3" t="inlineStr">
        <is>
          <t>12/2025</t>
        </is>
      </c>
    </row>
    <row r="4">
      <c r="A4" t="n">
        <v>64249</v>
      </c>
      <c r="B4" t="n">
        <v>122</v>
      </c>
      <c r="C4" s="551" t="n">
        <v>45992</v>
      </c>
      <c r="D4" t="inlineStr">
        <is>
          <t>Arcos</t>
        </is>
      </c>
      <c r="E4" t="n">
        <v>21062</v>
      </c>
      <c r="F4" t="inlineStr">
        <is>
          <t xml:space="preserve">ACETO BALSAM DI MODENA DISALERNO 500ML </t>
        </is>
      </c>
      <c r="G4" t="n">
        <v>9</v>
      </c>
      <c r="H4" t="inlineStr">
        <is>
          <t>GR</t>
        </is>
      </c>
      <c r="I4" t="inlineStr">
        <is>
          <t>12/2025</t>
        </is>
      </c>
    </row>
    <row r="5">
      <c r="A5" t="n">
        <v>64250</v>
      </c>
      <c r="B5" t="n">
        <v>122</v>
      </c>
      <c r="C5" s="551" t="n">
        <v>45992</v>
      </c>
      <c r="D5" t="inlineStr">
        <is>
          <t>Arcos</t>
        </is>
      </c>
      <c r="E5" t="n">
        <v>19857</v>
      </c>
      <c r="F5" t="inlineStr">
        <is>
          <t>ACIDO CITRICO KG</t>
        </is>
      </c>
      <c r="G5" t="n">
        <v>1</v>
      </c>
      <c r="H5" t="inlineStr">
        <is>
          <t>KG</t>
        </is>
      </c>
      <c r="I5" t="inlineStr">
        <is>
          <t>12/2025</t>
        </is>
      </c>
    </row>
    <row r="6">
      <c r="A6" t="n">
        <v>64251</v>
      </c>
      <c r="B6" t="n">
        <v>122</v>
      </c>
      <c r="C6" s="551" t="n">
        <v>45992</v>
      </c>
      <c r="D6" t="inlineStr">
        <is>
          <t>Arcos</t>
        </is>
      </c>
      <c r="E6" t="n">
        <v>23992</v>
      </c>
      <c r="F6" t="inlineStr">
        <is>
          <t>ACIDO MALICO KG</t>
        </is>
      </c>
      <c r="G6" t="n">
        <v>1</v>
      </c>
      <c r="H6" t="inlineStr">
        <is>
          <t>KG</t>
        </is>
      </c>
      <c r="I6" t="inlineStr">
        <is>
          <t>12/2025</t>
        </is>
      </c>
    </row>
    <row r="7">
      <c r="A7" t="n">
        <v>64252</v>
      </c>
      <c r="B7" t="n">
        <v>122</v>
      </c>
      <c r="C7" s="551" t="n">
        <v>45992</v>
      </c>
      <c r="D7" t="inlineStr">
        <is>
          <t>Arcos</t>
        </is>
      </c>
      <c r="E7" t="n">
        <v>26342</v>
      </c>
      <c r="F7" t="inlineStr">
        <is>
          <t>ACUCAR CONFEITEIRO HARALD C/1KG</t>
        </is>
      </c>
      <c r="G7" t="n">
        <v>6</v>
      </c>
      <c r="H7" t="inlineStr">
        <is>
          <t>PC</t>
        </is>
      </c>
      <c r="I7" t="inlineStr">
        <is>
          <t>12/2025</t>
        </is>
      </c>
    </row>
    <row r="8">
      <c r="A8" t="n">
        <v>64253</v>
      </c>
      <c r="B8" t="n">
        <v>122</v>
      </c>
      <c r="C8" s="551" t="n">
        <v>45992</v>
      </c>
      <c r="D8" t="inlineStr">
        <is>
          <t>Arcos</t>
        </is>
      </c>
      <c r="E8" t="n">
        <v>21075</v>
      </c>
      <c r="F8" t="inlineStr">
        <is>
          <t>ACUCAR DEMERARA UNIAO C/1KG</t>
        </is>
      </c>
      <c r="G8" t="n">
        <v>1</v>
      </c>
      <c r="H8" t="inlineStr">
        <is>
          <t>PC</t>
        </is>
      </c>
      <c r="I8" t="inlineStr">
        <is>
          <t>12/2025</t>
        </is>
      </c>
    </row>
    <row r="9">
      <c r="A9" t="n">
        <v>64254</v>
      </c>
      <c r="B9" t="n">
        <v>122</v>
      </c>
      <c r="C9" s="551" t="n">
        <v>45992</v>
      </c>
      <c r="D9" t="inlineStr">
        <is>
          <t>Arcos</t>
        </is>
      </c>
      <c r="E9" t="n">
        <v>21098</v>
      </c>
      <c r="F9" t="inlineStr">
        <is>
          <t>ACUCAR MASCAVO UNIAO C/1KG</t>
        </is>
      </c>
      <c r="G9" t="n">
        <v>20</v>
      </c>
      <c r="H9" t="inlineStr">
        <is>
          <t>PC</t>
        </is>
      </c>
      <c r="I9" t="inlineStr">
        <is>
          <t>12/2025</t>
        </is>
      </c>
    </row>
    <row r="10">
      <c r="A10" t="n">
        <v>64255</v>
      </c>
      <c r="B10" t="n">
        <v>122</v>
      </c>
      <c r="C10" s="551" t="n">
        <v>45992</v>
      </c>
      <c r="D10" t="inlineStr">
        <is>
          <t>Arcos</t>
        </is>
      </c>
      <c r="E10" t="n">
        <v>21093</v>
      </c>
      <c r="F10" t="inlineStr">
        <is>
          <t>ACUCAR REFINADO UNIAO 1KG UN</t>
        </is>
      </c>
      <c r="G10" t="n">
        <v>79</v>
      </c>
      <c r="H10" t="inlineStr">
        <is>
          <t>KG</t>
        </is>
      </c>
      <c r="I10" t="inlineStr">
        <is>
          <t>12/2025</t>
        </is>
      </c>
    </row>
    <row r="11">
      <c r="A11" t="n">
        <v>64256</v>
      </c>
      <c r="B11" t="n">
        <v>122</v>
      </c>
      <c r="C11" s="551" t="n">
        <v>45992</v>
      </c>
      <c r="D11" t="inlineStr">
        <is>
          <t>Arcos</t>
        </is>
      </c>
      <c r="E11" t="n">
        <v>20757</v>
      </c>
      <c r="F11" t="inlineStr">
        <is>
          <t>ALCAPARRA MEDIA DI SALERNO C/2KG</t>
        </is>
      </c>
      <c r="G11" t="n">
        <v>1</v>
      </c>
      <c r="H11" t="inlineStr">
        <is>
          <t>BD</t>
        </is>
      </c>
      <c r="I11" t="inlineStr">
        <is>
          <t>12/2025</t>
        </is>
      </c>
    </row>
    <row r="12">
      <c r="A12" t="n">
        <v>64257</v>
      </c>
      <c r="B12" t="n">
        <v>122</v>
      </c>
      <c r="C12" s="551" t="n">
        <v>45992</v>
      </c>
      <c r="D12" t="inlineStr">
        <is>
          <t>Arcos</t>
        </is>
      </c>
      <c r="E12" t="n">
        <v>26429</v>
      </c>
      <c r="F12" t="inlineStr">
        <is>
          <t>ALGINATO KG</t>
        </is>
      </c>
      <c r="G12" t="n">
        <v>0.4</v>
      </c>
      <c r="H12" t="inlineStr">
        <is>
          <t>KG</t>
        </is>
      </c>
      <c r="I12" t="inlineStr">
        <is>
          <t>12/2025</t>
        </is>
      </c>
    </row>
    <row r="13">
      <c r="A13" t="n">
        <v>64258</v>
      </c>
      <c r="B13" t="n">
        <v>122</v>
      </c>
      <c r="C13" s="551" t="n">
        <v>45992</v>
      </c>
      <c r="D13" t="inlineStr">
        <is>
          <t>Arcos</t>
        </is>
      </c>
      <c r="E13" t="n">
        <v>24036</v>
      </c>
      <c r="F13" t="inlineStr">
        <is>
          <t>ALHO EM PO 1KG UN</t>
        </is>
      </c>
      <c r="G13" t="n">
        <v>2</v>
      </c>
      <c r="H13" t="inlineStr">
        <is>
          <t>UN</t>
        </is>
      </c>
      <c r="I13" t="inlineStr">
        <is>
          <t>12/2025</t>
        </is>
      </c>
    </row>
    <row r="14">
      <c r="A14" t="n">
        <v>64259</v>
      </c>
      <c r="B14" t="n">
        <v>122</v>
      </c>
      <c r="C14" s="551" t="n">
        <v>45992</v>
      </c>
      <c r="D14" t="inlineStr">
        <is>
          <t>Arcos</t>
        </is>
      </c>
      <c r="E14" t="n">
        <v>20715</v>
      </c>
      <c r="F14" t="inlineStr">
        <is>
          <t>AMARENA FABBRI FRUTO C/3,2KG</t>
        </is>
      </c>
      <c r="G14" t="n">
        <v>1</v>
      </c>
      <c r="H14" t="inlineStr">
        <is>
          <t>LT</t>
        </is>
      </c>
      <c r="I14" t="inlineStr">
        <is>
          <t>12/2025</t>
        </is>
      </c>
    </row>
    <row r="15">
      <c r="A15" t="n">
        <v>64260</v>
      </c>
      <c r="B15" t="n">
        <v>122</v>
      </c>
      <c r="C15" s="551" t="n">
        <v>45992</v>
      </c>
      <c r="D15" t="inlineStr">
        <is>
          <t>Arcos</t>
        </is>
      </c>
      <c r="E15" t="n">
        <v>24039</v>
      </c>
      <c r="F15" t="inlineStr">
        <is>
          <t>AMENDOA INTEIRA CRUA SEM CASCA 1KG</t>
        </is>
      </c>
      <c r="G15" t="n">
        <v>3</v>
      </c>
      <c r="H15" t="inlineStr">
        <is>
          <t>KG</t>
        </is>
      </c>
      <c r="I15" t="inlineStr">
        <is>
          <t>12/2025</t>
        </is>
      </c>
    </row>
    <row r="16">
      <c r="A16" t="n">
        <v>64261</v>
      </c>
      <c r="B16" t="n">
        <v>122</v>
      </c>
      <c r="C16" s="551" t="n">
        <v>45992</v>
      </c>
      <c r="D16" t="inlineStr">
        <is>
          <t>Arcos</t>
        </is>
      </c>
      <c r="E16" t="n">
        <v>20301</v>
      </c>
      <c r="F16" t="inlineStr">
        <is>
          <t>ARROZ BRANCO TIPO 1 CAMIL C/5KG</t>
        </is>
      </c>
      <c r="G16" t="n">
        <v>6</v>
      </c>
      <c r="H16" t="inlineStr">
        <is>
          <t>PC</t>
        </is>
      </c>
      <c r="I16" t="inlineStr">
        <is>
          <t>12/2025</t>
        </is>
      </c>
    </row>
    <row r="17">
      <c r="A17" t="n">
        <v>64262</v>
      </c>
      <c r="B17" t="n">
        <v>122</v>
      </c>
      <c r="C17" s="551" t="n">
        <v>45992</v>
      </c>
      <c r="D17" t="inlineStr">
        <is>
          <t>Arcos</t>
        </is>
      </c>
      <c r="E17" t="n">
        <v>20422</v>
      </c>
      <c r="F17" t="inlineStr">
        <is>
          <t>AVEIA EM FLOCOS YOKI 500GR</t>
        </is>
      </c>
      <c r="G17" t="n">
        <v>4</v>
      </c>
      <c r="H17" t="inlineStr">
        <is>
          <t>UN</t>
        </is>
      </c>
      <c r="I17" t="inlineStr">
        <is>
          <t>12/2025</t>
        </is>
      </c>
    </row>
    <row r="18">
      <c r="A18" t="n">
        <v>64263</v>
      </c>
      <c r="B18" t="n">
        <v>122</v>
      </c>
      <c r="C18" s="551" t="n">
        <v>45992</v>
      </c>
      <c r="D18" t="inlineStr">
        <is>
          <t>Arcos</t>
        </is>
      </c>
      <c r="E18" t="n">
        <v>21060</v>
      </c>
      <c r="F18" t="inlineStr">
        <is>
          <t>AZEITE DE DENDE CEPERA 900ML UN</t>
        </is>
      </c>
      <c r="G18" t="n">
        <v>2</v>
      </c>
      <c r="H18" t="inlineStr">
        <is>
          <t>UN</t>
        </is>
      </c>
      <c r="I18" t="inlineStr">
        <is>
          <t>12/2025</t>
        </is>
      </c>
    </row>
    <row r="19">
      <c r="A19" t="n">
        <v>64264</v>
      </c>
      <c r="B19" t="n">
        <v>122</v>
      </c>
      <c r="C19" s="551" t="n">
        <v>45992</v>
      </c>
      <c r="D19" t="inlineStr">
        <is>
          <t>Arcos</t>
        </is>
      </c>
      <c r="E19" t="n">
        <v>21030</v>
      </c>
      <c r="F19" t="inlineStr">
        <is>
          <t>AZEITE EXTRA VIRGEM GALLO 250ML UN</t>
        </is>
      </c>
      <c r="G19" t="n">
        <v>11</v>
      </c>
      <c r="H19" t="inlineStr">
        <is>
          <t>UN</t>
        </is>
      </c>
      <c r="I19" t="inlineStr">
        <is>
          <t>12/2025</t>
        </is>
      </c>
    </row>
    <row r="20">
      <c r="A20" t="n">
        <v>64265</v>
      </c>
      <c r="B20" t="n">
        <v>122</v>
      </c>
      <c r="C20" s="551" t="n">
        <v>45992</v>
      </c>
      <c r="D20" t="inlineStr">
        <is>
          <t>Arcos</t>
        </is>
      </c>
      <c r="E20" t="n">
        <v>21047</v>
      </c>
      <c r="F20" t="inlineStr">
        <is>
          <t>AZEITE EXTRA VIRGEM GALLO 2L</t>
        </is>
      </c>
      <c r="G20" t="n">
        <v>11</v>
      </c>
      <c r="H20" t="inlineStr">
        <is>
          <t>GALAO</t>
        </is>
      </c>
      <c r="I20" t="inlineStr">
        <is>
          <t>12/2025</t>
        </is>
      </c>
    </row>
    <row r="21">
      <c r="A21" t="n">
        <v>64266</v>
      </c>
      <c r="B21" t="n">
        <v>122</v>
      </c>
      <c r="C21" s="551" t="n">
        <v>45992</v>
      </c>
      <c r="D21" t="inlineStr">
        <is>
          <t>Arcos</t>
        </is>
      </c>
      <c r="E21" t="n">
        <v>27438</v>
      </c>
      <c r="F21" t="inlineStr">
        <is>
          <t>AZEITONA GR LA PASTINA VERDE INTEIRA  370GR</t>
        </is>
      </c>
      <c r="G21" t="n">
        <v>41</v>
      </c>
      <c r="H21" t="inlineStr">
        <is>
          <t>UN</t>
        </is>
      </c>
      <c r="I21" t="inlineStr">
        <is>
          <t>12/2025</t>
        </is>
      </c>
    </row>
    <row r="22">
      <c r="A22" t="n">
        <v>64267</v>
      </c>
      <c r="B22" t="n">
        <v>122</v>
      </c>
      <c r="C22" s="551" t="n">
        <v>45992</v>
      </c>
      <c r="D22" t="inlineStr">
        <is>
          <t>Arcos</t>
        </is>
      </c>
      <c r="E22" t="n">
        <v>20752</v>
      </c>
      <c r="F22" t="inlineStr">
        <is>
          <t>AZEITONA PTA AZAPA 90/110 DISALERNO 2KG</t>
        </is>
      </c>
      <c r="G22" t="n">
        <v>2</v>
      </c>
      <c r="H22" t="inlineStr">
        <is>
          <t>PT</t>
        </is>
      </c>
      <c r="I22" t="inlineStr">
        <is>
          <t>12/2025</t>
        </is>
      </c>
    </row>
    <row r="23">
      <c r="A23" t="n">
        <v>64268</v>
      </c>
      <c r="B23" t="n">
        <v>122</v>
      </c>
      <c r="C23" s="551" t="n">
        <v>45992</v>
      </c>
      <c r="D23" t="inlineStr">
        <is>
          <t>Arcos</t>
        </is>
      </c>
      <c r="E23" t="n">
        <v>20287</v>
      </c>
      <c r="F23" t="inlineStr">
        <is>
          <t>BATATA PALHA AMAVITA C/1KG</t>
        </is>
      </c>
      <c r="G23" t="n">
        <v>4</v>
      </c>
      <c r="H23" t="inlineStr">
        <is>
          <t>PC</t>
        </is>
      </c>
      <c r="I23" t="inlineStr">
        <is>
          <t>12/2025</t>
        </is>
      </c>
    </row>
    <row r="24">
      <c r="A24" t="n">
        <v>64269</v>
      </c>
      <c r="B24" t="n">
        <v>122</v>
      </c>
      <c r="C24" s="551" t="n">
        <v>45992</v>
      </c>
      <c r="D24" t="inlineStr">
        <is>
          <t>Arcos</t>
        </is>
      </c>
      <c r="E24" t="n">
        <v>20809</v>
      </c>
      <c r="F24" t="inlineStr">
        <is>
          <t>CAFE PILAO ALMOFADA 500G</t>
        </is>
      </c>
      <c r="G24" t="n">
        <v>15</v>
      </c>
      <c r="H24" t="inlineStr">
        <is>
          <t>PC</t>
        </is>
      </c>
      <c r="I24" t="inlineStr">
        <is>
          <t>12/2025</t>
        </is>
      </c>
    </row>
    <row r="25">
      <c r="A25" t="n">
        <v>64270</v>
      </c>
      <c r="B25" t="n">
        <v>122</v>
      </c>
      <c r="C25" s="551" t="n">
        <v>45992</v>
      </c>
      <c r="D25" t="inlineStr">
        <is>
          <t>Arcos</t>
        </is>
      </c>
      <c r="E25" t="n">
        <v>21073</v>
      </c>
      <c r="F25" t="inlineStr">
        <is>
          <t>CALDA DE AGAVE AZUL JASMINE ORGANICO 330ML UN</t>
        </is>
      </c>
      <c r="G25" t="n">
        <v>9</v>
      </c>
      <c r="H25" t="inlineStr">
        <is>
          <t>UN</t>
        </is>
      </c>
      <c r="I25" t="inlineStr">
        <is>
          <t>12/2025</t>
        </is>
      </c>
    </row>
    <row r="26">
      <c r="A26" t="n">
        <v>64271</v>
      </c>
      <c r="B26" t="n">
        <v>122</v>
      </c>
      <c r="C26" s="551" t="n">
        <v>45992</v>
      </c>
      <c r="D26" t="inlineStr">
        <is>
          <t>Arcos</t>
        </is>
      </c>
      <c r="E26" t="n">
        <v>23548</v>
      </c>
      <c r="F26" t="inlineStr">
        <is>
          <t>CANELA EM PAU KG</t>
        </is>
      </c>
      <c r="G26" t="n">
        <v>3</v>
      </c>
      <c r="H26" t="inlineStr">
        <is>
          <t>KG</t>
        </is>
      </c>
      <c r="I26" t="inlineStr">
        <is>
          <t>12/2025</t>
        </is>
      </c>
    </row>
    <row r="27">
      <c r="A27" t="n">
        <v>64272</v>
      </c>
      <c r="B27" t="n">
        <v>122</v>
      </c>
      <c r="C27" s="551" t="n">
        <v>45992</v>
      </c>
      <c r="D27" t="inlineStr">
        <is>
          <t>Arcos</t>
        </is>
      </c>
      <c r="E27" t="n">
        <v>24110</v>
      </c>
      <c r="F27" t="inlineStr">
        <is>
          <t>CANELA EM PO KG</t>
        </is>
      </c>
      <c r="G27" t="n">
        <v>2.5</v>
      </c>
      <c r="H27" t="inlineStr">
        <is>
          <t>KG</t>
        </is>
      </c>
      <c r="I27" t="inlineStr">
        <is>
          <t>12/2025</t>
        </is>
      </c>
    </row>
    <row r="28">
      <c r="A28" t="n">
        <v>64273</v>
      </c>
      <c r="B28" t="n">
        <v>122</v>
      </c>
      <c r="C28" s="551" t="n">
        <v>45992</v>
      </c>
      <c r="D28" t="inlineStr">
        <is>
          <t>Arcos</t>
        </is>
      </c>
      <c r="E28" t="n">
        <v>20270</v>
      </c>
      <c r="F28" t="inlineStr">
        <is>
          <t>CASTANHA DE CAJU CRUA W1 C/1KG</t>
        </is>
      </c>
      <c r="G28" t="n">
        <v>10</v>
      </c>
      <c r="H28" t="inlineStr">
        <is>
          <t>PC</t>
        </is>
      </c>
      <c r="I28" t="inlineStr">
        <is>
          <t>12/2025</t>
        </is>
      </c>
    </row>
    <row r="29">
      <c r="A29" t="n">
        <v>64274</v>
      </c>
      <c r="B29" t="n">
        <v>122</v>
      </c>
      <c r="C29" s="551" t="n">
        <v>45992</v>
      </c>
      <c r="D29" t="inlineStr">
        <is>
          <t>Arcos</t>
        </is>
      </c>
      <c r="E29" t="n">
        <v>24123</v>
      </c>
      <c r="F29" t="inlineStr">
        <is>
          <t>CASTANHA DO PARA S/ CASCA MEDIA C/1KG</t>
        </is>
      </c>
      <c r="G29" t="n">
        <v>8</v>
      </c>
      <c r="H29" t="inlineStr">
        <is>
          <t>PC</t>
        </is>
      </c>
      <c r="I29" t="inlineStr">
        <is>
          <t>12/2025</t>
        </is>
      </c>
    </row>
    <row r="30">
      <c r="A30" t="n">
        <v>64275</v>
      </c>
      <c r="B30" t="n">
        <v>122</v>
      </c>
      <c r="C30" s="551" t="n">
        <v>45992</v>
      </c>
      <c r="D30" t="inlineStr">
        <is>
          <t>Arcos</t>
        </is>
      </c>
      <c r="E30" t="n">
        <v>20054</v>
      </c>
      <c r="F30" t="inlineStr">
        <is>
          <t>CATCHUP HEINZ 397G UN</t>
        </is>
      </c>
      <c r="G30" t="n">
        <v>16</v>
      </c>
      <c r="H30" t="inlineStr">
        <is>
          <t>UN</t>
        </is>
      </c>
      <c r="I30" t="inlineStr">
        <is>
          <t>12/2025</t>
        </is>
      </c>
    </row>
    <row r="31">
      <c r="A31" t="n">
        <v>64276</v>
      </c>
      <c r="B31" t="n">
        <v>122</v>
      </c>
      <c r="C31" s="551" t="n">
        <v>45992</v>
      </c>
      <c r="D31" t="inlineStr">
        <is>
          <t>Arcos</t>
        </is>
      </c>
      <c r="E31" t="n">
        <v>20936</v>
      </c>
      <c r="F31" t="inlineStr">
        <is>
          <t>CHOCOLATE AMARGO CALLEBAUT CALLETS 70,5% 2,01KG</t>
        </is>
      </c>
      <c r="G31" t="n">
        <v>7</v>
      </c>
      <c r="H31" t="inlineStr">
        <is>
          <t>UN</t>
        </is>
      </c>
      <c r="I31" t="inlineStr">
        <is>
          <t>12/2025</t>
        </is>
      </c>
    </row>
    <row r="32">
      <c r="A32" t="n">
        <v>64277</v>
      </c>
      <c r="B32" t="n">
        <v>122</v>
      </c>
      <c r="C32" s="551" t="n">
        <v>45992</v>
      </c>
      <c r="D32" t="inlineStr">
        <is>
          <t>Arcos</t>
        </is>
      </c>
      <c r="E32" t="n">
        <v>26187</v>
      </c>
      <c r="F32" t="inlineStr">
        <is>
          <t>CHOCOLATE BRANCO EM GOTAS SICAO</t>
        </is>
      </c>
      <c r="G32" t="n">
        <v>2</v>
      </c>
      <c r="H32" t="inlineStr">
        <is>
          <t>PT</t>
        </is>
      </c>
      <c r="I32" t="inlineStr">
        <is>
          <t>12/2025</t>
        </is>
      </c>
    </row>
    <row r="33">
      <c r="A33" t="n">
        <v>64278</v>
      </c>
      <c r="B33" t="n">
        <v>122</v>
      </c>
      <c r="C33" s="551" t="n">
        <v>45992</v>
      </c>
      <c r="D33" t="inlineStr">
        <is>
          <t>Arcos</t>
        </is>
      </c>
      <c r="E33" t="n">
        <v>20908</v>
      </c>
      <c r="F33" t="inlineStr">
        <is>
          <t>CHOCOLATE GOTAS MEIO AMARGO COBERTURA SICAO C/2,05KG</t>
        </is>
      </c>
      <c r="G33" t="n">
        <v>5</v>
      </c>
      <c r="H33" t="inlineStr">
        <is>
          <t>PC</t>
        </is>
      </c>
      <c r="I33" t="inlineStr">
        <is>
          <t>12/2025</t>
        </is>
      </c>
    </row>
    <row r="34">
      <c r="A34" t="n">
        <v>64279</v>
      </c>
      <c r="B34" t="n">
        <v>122</v>
      </c>
      <c r="C34" s="551" t="n">
        <v>45992</v>
      </c>
      <c r="D34" t="inlineStr">
        <is>
          <t>Arcos</t>
        </is>
      </c>
      <c r="E34" t="n">
        <v>20421</v>
      </c>
      <c r="F34" t="inlineStr">
        <is>
          <t>COUSCOUS MARROQUINO PAGANINI 500G</t>
        </is>
      </c>
      <c r="G34" t="n">
        <v>30</v>
      </c>
      <c r="H34" t="inlineStr">
        <is>
          <t>UN</t>
        </is>
      </c>
      <c r="I34" t="inlineStr">
        <is>
          <t>12/2025</t>
        </is>
      </c>
    </row>
    <row r="35">
      <c r="A35" t="n">
        <v>64280</v>
      </c>
      <c r="B35" t="n">
        <v>122</v>
      </c>
      <c r="C35" s="551" t="n">
        <v>45992</v>
      </c>
      <c r="D35" t="inlineStr">
        <is>
          <t>Arcos</t>
        </is>
      </c>
      <c r="E35" t="n">
        <v>20689</v>
      </c>
      <c r="F35" t="inlineStr">
        <is>
          <t>CREME DE LEITE FRESCO QUATA C/1,01LT</t>
        </is>
      </c>
      <c r="G35" t="n">
        <v>18</v>
      </c>
      <c r="H35" t="inlineStr">
        <is>
          <t>UN</t>
        </is>
      </c>
      <c r="I35" t="inlineStr">
        <is>
          <t>12/2025</t>
        </is>
      </c>
    </row>
    <row r="36">
      <c r="A36" t="n">
        <v>64281</v>
      </c>
      <c r="B36" t="n">
        <v>122</v>
      </c>
      <c r="C36" s="551" t="n">
        <v>45992</v>
      </c>
      <c r="D36" t="inlineStr">
        <is>
          <t>Arcos</t>
        </is>
      </c>
      <c r="E36" t="n">
        <v>26020</v>
      </c>
      <c r="F36" t="inlineStr">
        <is>
          <t>CREME DE LEITE PIRACANJUBA TP 1,030 KG  UN</t>
        </is>
      </c>
      <c r="G36" t="n">
        <v>18</v>
      </c>
      <c r="H36" t="inlineStr">
        <is>
          <t>UN</t>
        </is>
      </c>
      <c r="I36" t="inlineStr">
        <is>
          <t>12/2025</t>
        </is>
      </c>
    </row>
    <row r="37">
      <c r="A37" t="n">
        <v>64282</v>
      </c>
      <c r="B37" t="n">
        <v>122</v>
      </c>
      <c r="C37" s="551" t="n">
        <v>45992</v>
      </c>
      <c r="D37" t="inlineStr">
        <is>
          <t>Arcos</t>
        </is>
      </c>
      <c r="E37" t="n">
        <v>25429</v>
      </c>
      <c r="F37" t="inlineStr">
        <is>
          <t>EMPANADA DE SALTENA UN</t>
        </is>
      </c>
      <c r="G37" t="n">
        <v>265</v>
      </c>
      <c r="H37" t="inlineStr">
        <is>
          <t>UN</t>
        </is>
      </c>
      <c r="I37" t="inlineStr">
        <is>
          <t>12/2025</t>
        </is>
      </c>
    </row>
    <row r="38">
      <c r="A38" t="n">
        <v>64283</v>
      </c>
      <c r="B38" t="n">
        <v>122</v>
      </c>
      <c r="C38" s="551" t="n">
        <v>45992</v>
      </c>
      <c r="D38" t="inlineStr">
        <is>
          <t>Arcos</t>
        </is>
      </c>
      <c r="E38" t="n">
        <v>26024</v>
      </c>
      <c r="F38" t="inlineStr">
        <is>
          <t>EMPANADA MARGUERITA UN</t>
        </is>
      </c>
      <c r="G38" t="n">
        <v>523</v>
      </c>
      <c r="H38" t="inlineStr">
        <is>
          <t>UN</t>
        </is>
      </c>
      <c r="I38" t="inlineStr">
        <is>
          <t>12/2025</t>
        </is>
      </c>
    </row>
    <row r="39">
      <c r="A39" t="n">
        <v>64284</v>
      </c>
      <c r="B39" t="n">
        <v>122</v>
      </c>
      <c r="C39" s="551" t="n">
        <v>45992</v>
      </c>
      <c r="D39" t="inlineStr">
        <is>
          <t>Arcos</t>
        </is>
      </c>
      <c r="E39" t="n">
        <v>20672</v>
      </c>
      <c r="F39" t="inlineStr">
        <is>
          <t>EXTRATO DE TOMATE ELEFANTE C/1,7KG</t>
        </is>
      </c>
      <c r="G39" t="n">
        <v>11</v>
      </c>
      <c r="H39" t="inlineStr">
        <is>
          <t>PC</t>
        </is>
      </c>
      <c r="I39" t="inlineStr">
        <is>
          <t>12/2025</t>
        </is>
      </c>
    </row>
    <row r="40">
      <c r="A40" t="n">
        <v>64285</v>
      </c>
      <c r="B40" t="n">
        <v>122</v>
      </c>
      <c r="C40" s="551" t="n">
        <v>45992</v>
      </c>
      <c r="D40" t="inlineStr">
        <is>
          <t>Arcos</t>
        </is>
      </c>
      <c r="E40" t="n">
        <v>23698</v>
      </c>
      <c r="F40" t="inlineStr">
        <is>
          <t>FARINHA DE AMENDOA KG</t>
        </is>
      </c>
      <c r="G40" t="n">
        <v>4</v>
      </c>
      <c r="H40" t="inlineStr">
        <is>
          <t>KG</t>
        </is>
      </c>
      <c r="I40" t="inlineStr">
        <is>
          <t>12/2025</t>
        </is>
      </c>
    </row>
    <row r="41">
      <c r="A41" t="n">
        <v>64286</v>
      </c>
      <c r="B41" t="n">
        <v>122</v>
      </c>
      <c r="C41" s="551" t="n">
        <v>45992</v>
      </c>
      <c r="D41" t="inlineStr">
        <is>
          <t>Arcos</t>
        </is>
      </c>
      <c r="E41" t="n">
        <v>20410</v>
      </c>
      <c r="F41" t="inlineStr">
        <is>
          <t>FARINHA DE MANDIOCA FINA YOKI 1KG</t>
        </is>
      </c>
      <c r="G41" t="n">
        <v>5</v>
      </c>
      <c r="H41" t="inlineStr">
        <is>
          <t>UN</t>
        </is>
      </c>
      <c r="I41" t="inlineStr">
        <is>
          <t>12/2025</t>
        </is>
      </c>
    </row>
    <row r="42">
      <c r="A42" t="n">
        <v>64287</v>
      </c>
      <c r="B42" t="n">
        <v>122</v>
      </c>
      <c r="C42" s="551" t="n">
        <v>45992</v>
      </c>
      <c r="D42" t="inlineStr">
        <is>
          <t>Arcos</t>
        </is>
      </c>
      <c r="E42" t="n">
        <v>20385</v>
      </c>
      <c r="F42" t="inlineStr">
        <is>
          <t>FARINHA DE MILHO FLOCAO YOKI 500GR</t>
        </is>
      </c>
      <c r="G42" t="n">
        <v>28</v>
      </c>
      <c r="H42" t="inlineStr">
        <is>
          <t>UN</t>
        </is>
      </c>
      <c r="I42" t="inlineStr">
        <is>
          <t>12/2025</t>
        </is>
      </c>
    </row>
    <row r="43">
      <c r="A43" t="n">
        <v>64288</v>
      </c>
      <c r="B43" t="n">
        <v>122</v>
      </c>
      <c r="C43" s="551" t="n">
        <v>45992</v>
      </c>
      <c r="D43" t="inlineStr">
        <is>
          <t>Arcos</t>
        </is>
      </c>
      <c r="E43" t="n">
        <v>20360</v>
      </c>
      <c r="F43" t="inlineStr">
        <is>
          <t>FARINHA DE TRIGO ANACONDA C/5KG</t>
        </is>
      </c>
      <c r="G43" t="n">
        <v>9</v>
      </c>
      <c r="H43" t="inlineStr">
        <is>
          <t>PC</t>
        </is>
      </c>
      <c r="I43" t="inlineStr">
        <is>
          <t>12/2025</t>
        </is>
      </c>
    </row>
    <row r="44">
      <c r="A44" t="n">
        <v>64289</v>
      </c>
      <c r="B44" t="n">
        <v>122</v>
      </c>
      <c r="C44" s="551" t="n">
        <v>45992</v>
      </c>
      <c r="D44" t="inlineStr">
        <is>
          <t>Arcos</t>
        </is>
      </c>
      <c r="E44" t="n">
        <v>20322</v>
      </c>
      <c r="F44" t="inlineStr">
        <is>
          <t>FARINHA DE TRIGO PARA KIBE C/1KG</t>
        </is>
      </c>
      <c r="G44" t="n">
        <v>1</v>
      </c>
      <c r="H44" t="inlineStr">
        <is>
          <t>PC</t>
        </is>
      </c>
      <c r="I44" t="inlineStr">
        <is>
          <t>12/2025</t>
        </is>
      </c>
    </row>
    <row r="45">
      <c r="A45" t="n">
        <v>64290</v>
      </c>
      <c r="B45" t="n">
        <v>122</v>
      </c>
      <c r="C45" s="551" t="n">
        <v>45992</v>
      </c>
      <c r="D45" t="inlineStr">
        <is>
          <t>Arcos</t>
        </is>
      </c>
      <c r="E45" t="n">
        <v>20358</v>
      </c>
      <c r="F45" t="inlineStr">
        <is>
          <t>FARINHA PANKO ROMARIZ C/1KG</t>
        </is>
      </c>
      <c r="G45" t="n">
        <v>8</v>
      </c>
      <c r="H45" t="inlineStr">
        <is>
          <t>PC</t>
        </is>
      </c>
      <c r="I45" t="inlineStr">
        <is>
          <t>12/2025</t>
        </is>
      </c>
    </row>
    <row r="46">
      <c r="A46" t="n">
        <v>64291</v>
      </c>
      <c r="B46" t="n">
        <v>122</v>
      </c>
      <c r="C46" s="551" t="n">
        <v>45992</v>
      </c>
      <c r="D46" t="inlineStr">
        <is>
          <t>Arcos</t>
        </is>
      </c>
      <c r="E46" t="n">
        <v>20242</v>
      </c>
      <c r="F46" t="inlineStr">
        <is>
          <t>FEIJAO CARIOCA CAMIL C/2KG</t>
        </is>
      </c>
      <c r="G46" t="n">
        <v>12</v>
      </c>
      <c r="H46" t="inlineStr">
        <is>
          <t>PC</t>
        </is>
      </c>
      <c r="I46" t="inlineStr">
        <is>
          <t>12/2025</t>
        </is>
      </c>
    </row>
    <row r="47">
      <c r="A47" t="n">
        <v>64292</v>
      </c>
      <c r="B47" t="n">
        <v>122</v>
      </c>
      <c r="C47" s="551" t="n">
        <v>45992</v>
      </c>
      <c r="D47" t="inlineStr">
        <is>
          <t>Arcos</t>
        </is>
      </c>
      <c r="E47" t="n">
        <v>20227</v>
      </c>
      <c r="F47" t="inlineStr">
        <is>
          <t>FEIJAO PRETO CAMIL C/2KG</t>
        </is>
      </c>
      <c r="G47" t="n">
        <v>21</v>
      </c>
      <c r="H47" t="inlineStr">
        <is>
          <t>PC</t>
        </is>
      </c>
      <c r="I47" t="inlineStr">
        <is>
          <t>12/2025</t>
        </is>
      </c>
    </row>
    <row r="48">
      <c r="A48" t="n">
        <v>64293</v>
      </c>
      <c r="B48" t="n">
        <v>122</v>
      </c>
      <c r="C48" s="551" t="n">
        <v>45992</v>
      </c>
      <c r="D48" t="inlineStr">
        <is>
          <t>Arcos</t>
        </is>
      </c>
      <c r="E48" t="n">
        <v>20022</v>
      </c>
      <c r="F48" t="inlineStr">
        <is>
          <t>FERMENTO QUIMICO ROYAL 250G</t>
        </is>
      </c>
      <c r="G48" t="n">
        <v>5</v>
      </c>
      <c r="H48" t="inlineStr">
        <is>
          <t>UN</t>
        </is>
      </c>
      <c r="I48" t="inlineStr">
        <is>
          <t>12/2025</t>
        </is>
      </c>
    </row>
    <row r="49">
      <c r="A49" t="n">
        <v>64294</v>
      </c>
      <c r="B49" t="n">
        <v>122</v>
      </c>
      <c r="C49" s="551" t="n">
        <v>45992</v>
      </c>
      <c r="D49" t="inlineStr">
        <is>
          <t>Arcos</t>
        </is>
      </c>
      <c r="E49" t="n">
        <v>25282</v>
      </c>
      <c r="F49" t="inlineStr">
        <is>
          <t>FRUTOSE CRISTAL KG</t>
        </is>
      </c>
      <c r="G49" t="n">
        <v>1</v>
      </c>
      <c r="H49" t="inlineStr">
        <is>
          <t>KG</t>
        </is>
      </c>
      <c r="I49" t="inlineStr">
        <is>
          <t>12/2025</t>
        </is>
      </c>
    </row>
    <row r="50">
      <c r="A50" t="n">
        <v>64295</v>
      </c>
      <c r="B50" t="n">
        <v>122</v>
      </c>
      <c r="C50" s="551" t="n">
        <v>45992</v>
      </c>
      <c r="D50" t="inlineStr">
        <is>
          <t>Arcos</t>
        </is>
      </c>
      <c r="E50" t="n">
        <v>20892</v>
      </c>
      <c r="F50" t="inlineStr">
        <is>
          <t>GELATINA S/ SABOR EM FOLHA INCOLOR OETKER 10G</t>
        </is>
      </c>
      <c r="G50" t="n">
        <v>5</v>
      </c>
      <c r="H50" t="inlineStr">
        <is>
          <t>UN</t>
        </is>
      </c>
      <c r="I50" t="inlineStr">
        <is>
          <t>12/2025</t>
        </is>
      </c>
    </row>
    <row r="51">
      <c r="A51" t="n">
        <v>64296</v>
      </c>
      <c r="B51" t="n">
        <v>122</v>
      </c>
      <c r="C51" s="551" t="n">
        <v>45992</v>
      </c>
      <c r="D51" t="inlineStr">
        <is>
          <t>Arcos</t>
        </is>
      </c>
      <c r="E51" t="n">
        <v>20213</v>
      </c>
      <c r="F51" t="inlineStr">
        <is>
          <t>GRAO DE BICO CAMIL C/2KG</t>
        </is>
      </c>
      <c r="G51" t="n">
        <v>4</v>
      </c>
      <c r="H51" t="inlineStr">
        <is>
          <t>PC</t>
        </is>
      </c>
      <c r="I51" t="inlineStr">
        <is>
          <t>12/2025</t>
        </is>
      </c>
    </row>
    <row r="52">
      <c r="A52" t="n">
        <v>64297</v>
      </c>
      <c r="B52" t="n">
        <v>122</v>
      </c>
      <c r="C52" s="551" t="n">
        <v>45992</v>
      </c>
      <c r="D52" t="inlineStr">
        <is>
          <t>Arcos</t>
        </is>
      </c>
      <c r="E52" t="n">
        <v>20653</v>
      </c>
      <c r="F52" t="inlineStr">
        <is>
          <t>LEITE DE COCO SOCOCO C/1L UN</t>
        </is>
      </c>
      <c r="G52" t="n">
        <v>14</v>
      </c>
      <c r="H52" t="inlineStr">
        <is>
          <t>UN</t>
        </is>
      </c>
      <c r="I52" t="inlineStr">
        <is>
          <t>12/2025</t>
        </is>
      </c>
    </row>
    <row r="53">
      <c r="A53" t="n">
        <v>64298</v>
      </c>
      <c r="B53" t="n">
        <v>122</v>
      </c>
      <c r="C53" s="551" t="n">
        <v>45992</v>
      </c>
      <c r="D53" t="inlineStr">
        <is>
          <t>Arcos</t>
        </is>
      </c>
      <c r="E53" t="n">
        <v>25478</v>
      </c>
      <c r="F53" t="inlineStr">
        <is>
          <t xml:space="preserve">LEITE INTEGRAL LEITISSIMO 1L </t>
        </is>
      </c>
      <c r="G53" t="n">
        <v>18</v>
      </c>
      <c r="H53" t="inlineStr">
        <is>
          <t>UN</t>
        </is>
      </c>
      <c r="I53" t="inlineStr">
        <is>
          <t>12/2025</t>
        </is>
      </c>
    </row>
    <row r="54">
      <c r="A54" t="n">
        <v>64299</v>
      </c>
      <c r="B54" t="n">
        <v>122</v>
      </c>
      <c r="C54" s="551" t="n">
        <v>45992</v>
      </c>
      <c r="D54" t="inlineStr">
        <is>
          <t>Arcos</t>
        </is>
      </c>
      <c r="E54" t="n">
        <v>24322</v>
      </c>
      <c r="F54" t="inlineStr">
        <is>
          <t>LEMON PEPPER KG</t>
        </is>
      </c>
      <c r="G54" t="n">
        <v>2</v>
      </c>
      <c r="H54" t="inlineStr">
        <is>
          <t>KG</t>
        </is>
      </c>
      <c r="I54" t="inlineStr">
        <is>
          <t>12/2025</t>
        </is>
      </c>
    </row>
    <row r="55">
      <c r="A55" t="n">
        <v>64300</v>
      </c>
      <c r="B55" t="n">
        <v>122</v>
      </c>
      <c r="C55" s="551" t="n">
        <v>45992</v>
      </c>
      <c r="D55" t="inlineStr">
        <is>
          <t>Arcos</t>
        </is>
      </c>
      <c r="E55" t="n">
        <v>20136</v>
      </c>
      <c r="F55" t="inlineStr">
        <is>
          <t>MACARRAO ESPAGUETE C/ OVOS ADRIA C/500G</t>
        </is>
      </c>
      <c r="G55" t="n">
        <v>1</v>
      </c>
      <c r="H55" t="inlineStr">
        <is>
          <t>PC</t>
        </is>
      </c>
      <c r="I55" t="inlineStr">
        <is>
          <t>12/2025</t>
        </is>
      </c>
    </row>
    <row r="56">
      <c r="A56" t="n">
        <v>64301</v>
      </c>
      <c r="B56" t="n">
        <v>122</v>
      </c>
      <c r="C56" s="551" t="n">
        <v>45992</v>
      </c>
      <c r="D56" t="inlineStr">
        <is>
          <t>Arcos</t>
        </is>
      </c>
      <c r="E56" t="n">
        <v>20114</v>
      </c>
      <c r="F56" t="inlineStr">
        <is>
          <t>MACARRAO LINGUINE GRANO DURO DIVELLA  500GR</t>
        </is>
      </c>
      <c r="G56" t="n">
        <v>28</v>
      </c>
      <c r="H56" t="inlineStr">
        <is>
          <t>UN</t>
        </is>
      </c>
      <c r="I56" t="inlineStr">
        <is>
          <t>12/2025</t>
        </is>
      </c>
    </row>
    <row r="57">
      <c r="A57" t="n">
        <v>64302</v>
      </c>
      <c r="B57" t="n">
        <v>122</v>
      </c>
      <c r="C57" s="551" t="n">
        <v>45992</v>
      </c>
      <c r="D57" t="inlineStr">
        <is>
          <t>Arcos</t>
        </is>
      </c>
      <c r="E57" t="n">
        <v>20007</v>
      </c>
      <c r="F57" t="inlineStr">
        <is>
          <t>MAIONESE HELLMANNS C/3KG</t>
        </is>
      </c>
      <c r="G57" t="n">
        <v>2</v>
      </c>
      <c r="H57" t="inlineStr">
        <is>
          <t>BD</t>
        </is>
      </c>
      <c r="I57" t="inlineStr">
        <is>
          <t>12/2025</t>
        </is>
      </c>
    </row>
    <row r="58">
      <c r="A58" t="n">
        <v>64303</v>
      </c>
      <c r="B58" t="n">
        <v>122</v>
      </c>
      <c r="C58" s="551" t="n">
        <v>45992</v>
      </c>
      <c r="D58" t="inlineStr">
        <is>
          <t>Arcos</t>
        </is>
      </c>
      <c r="E58" t="n">
        <v>25075</v>
      </c>
      <c r="F58" t="inlineStr">
        <is>
          <t>MASSA PARA LASANHA ADRIA C/500G</t>
        </is>
      </c>
      <c r="G58" t="n">
        <v>7</v>
      </c>
      <c r="H58" t="inlineStr">
        <is>
          <t>PC</t>
        </is>
      </c>
      <c r="I58" t="inlineStr">
        <is>
          <t>12/2025</t>
        </is>
      </c>
    </row>
    <row r="59">
      <c r="A59" t="n">
        <v>64304</v>
      </c>
      <c r="B59" t="n">
        <v>122</v>
      </c>
      <c r="C59" s="551" t="n">
        <v>45992</v>
      </c>
      <c r="D59" t="inlineStr">
        <is>
          <t>Arcos</t>
        </is>
      </c>
      <c r="E59" t="n">
        <v>20887</v>
      </c>
      <c r="F59" t="inlineStr">
        <is>
          <t>MEL PURO FLORA NECTAR C/1KG</t>
        </is>
      </c>
      <c r="G59" t="n">
        <v>30</v>
      </c>
      <c r="H59" t="inlineStr">
        <is>
          <t>PT</t>
        </is>
      </c>
      <c r="I59" t="inlineStr">
        <is>
          <t>12/2025</t>
        </is>
      </c>
    </row>
    <row r="60">
      <c r="A60" t="n">
        <v>64305</v>
      </c>
      <c r="B60" t="n">
        <v>122</v>
      </c>
      <c r="C60" s="551" t="n">
        <v>45992</v>
      </c>
      <c r="D60" t="inlineStr">
        <is>
          <t>Arcos</t>
        </is>
      </c>
      <c r="E60" t="n">
        <v>20871</v>
      </c>
      <c r="F60" t="inlineStr">
        <is>
          <t>MELADO DE CANA JR C/1,3KG</t>
        </is>
      </c>
      <c r="G60" t="n">
        <v>3</v>
      </c>
      <c r="H60" t="inlineStr">
        <is>
          <t>PT</t>
        </is>
      </c>
      <c r="I60" t="inlineStr">
        <is>
          <t>12/2025</t>
        </is>
      </c>
    </row>
    <row r="61">
      <c r="A61" t="n">
        <v>64306</v>
      </c>
      <c r="B61" t="n">
        <v>122</v>
      </c>
      <c r="C61" s="551" t="n">
        <v>45992</v>
      </c>
      <c r="D61" t="inlineStr">
        <is>
          <t>Arcos</t>
        </is>
      </c>
      <c r="E61" t="n">
        <v>20645</v>
      </c>
      <c r="F61" t="inlineStr">
        <is>
          <t>MILHO VERDE QUERO C/2KG</t>
        </is>
      </c>
      <c r="G61" t="n">
        <v>4</v>
      </c>
      <c r="H61" t="inlineStr">
        <is>
          <t>LT</t>
        </is>
      </c>
      <c r="I61" t="inlineStr">
        <is>
          <t>12/2025</t>
        </is>
      </c>
    </row>
    <row r="62">
      <c r="A62" t="n">
        <v>64307</v>
      </c>
      <c r="B62" t="n">
        <v>122</v>
      </c>
      <c r="C62" s="551" t="n">
        <v>45992</v>
      </c>
      <c r="D62" t="inlineStr">
        <is>
          <t>Arcos</t>
        </is>
      </c>
      <c r="E62" t="n">
        <v>25213</v>
      </c>
      <c r="F62" t="inlineStr">
        <is>
          <t>MISSO AZUMA C/1KG</t>
        </is>
      </c>
      <c r="G62" t="n">
        <v>2</v>
      </c>
      <c r="H62" t="inlineStr">
        <is>
          <t>PT</t>
        </is>
      </c>
      <c r="I62" t="inlineStr">
        <is>
          <t>12/2025</t>
        </is>
      </c>
    </row>
    <row r="63">
      <c r="A63" t="n">
        <v>64308</v>
      </c>
      <c r="B63" t="n">
        <v>122</v>
      </c>
      <c r="C63" s="551" t="n">
        <v>45992</v>
      </c>
      <c r="D63" t="inlineStr">
        <is>
          <t>Arcos</t>
        </is>
      </c>
      <c r="E63" t="n">
        <v>25628</v>
      </c>
      <c r="F63" t="inlineStr">
        <is>
          <t>MOLHO DE PIMENTA SRIRACHA PANTAI 435ML UN</t>
        </is>
      </c>
      <c r="G63" t="n">
        <v>7</v>
      </c>
      <c r="H63" t="inlineStr">
        <is>
          <t>UN</t>
        </is>
      </c>
      <c r="I63" t="inlineStr">
        <is>
          <t>12/2025</t>
        </is>
      </c>
    </row>
    <row r="64">
      <c r="A64" t="n">
        <v>64309</v>
      </c>
      <c r="B64" t="n">
        <v>122</v>
      </c>
      <c r="C64" s="551" t="n">
        <v>45992</v>
      </c>
      <c r="D64" t="inlineStr">
        <is>
          <t>Arcos</t>
        </is>
      </c>
      <c r="E64" t="n">
        <v>19979</v>
      </c>
      <c r="F64" t="inlineStr">
        <is>
          <t>MOLHO DE PIMENTA TABASCO RED C/60ML</t>
        </is>
      </c>
      <c r="G64" t="n">
        <v>14</v>
      </c>
      <c r="H64" t="inlineStr">
        <is>
          <t>FR</t>
        </is>
      </c>
      <c r="I64" t="inlineStr">
        <is>
          <t>12/2025</t>
        </is>
      </c>
    </row>
    <row r="65">
      <c r="A65" t="n">
        <v>64310</v>
      </c>
      <c r="B65" t="n">
        <v>122</v>
      </c>
      <c r="C65" s="551" t="n">
        <v>45992</v>
      </c>
      <c r="D65" t="inlineStr">
        <is>
          <t>Arcos</t>
        </is>
      </c>
      <c r="E65" t="n">
        <v>19984</v>
      </c>
      <c r="F65" t="inlineStr">
        <is>
          <t>MOLHO INGLES KENKO 1L</t>
        </is>
      </c>
      <c r="G65" t="n">
        <v>2</v>
      </c>
      <c r="H65" t="inlineStr">
        <is>
          <t>UN</t>
        </is>
      </c>
      <c r="I65" t="inlineStr">
        <is>
          <t>12/2025</t>
        </is>
      </c>
    </row>
    <row r="66">
      <c r="A66" t="n">
        <v>64311</v>
      </c>
      <c r="B66" t="n">
        <v>122</v>
      </c>
      <c r="C66" s="551" t="n">
        <v>45992</v>
      </c>
      <c r="D66" t="inlineStr">
        <is>
          <t>Arcos</t>
        </is>
      </c>
      <c r="E66" t="n">
        <v>19973</v>
      </c>
      <c r="F66" t="inlineStr">
        <is>
          <t>MOLHO SHOYO TRADICIONAL SAKURA C/1,010L UN</t>
        </is>
      </c>
      <c r="G66" t="n">
        <v>10</v>
      </c>
      <c r="H66" t="inlineStr">
        <is>
          <t>UN</t>
        </is>
      </c>
      <c r="I66" t="inlineStr">
        <is>
          <t>12/2025</t>
        </is>
      </c>
    </row>
    <row r="67">
      <c r="A67" t="n">
        <v>64312</v>
      </c>
      <c r="B67" t="n">
        <v>122</v>
      </c>
      <c r="C67" s="551" t="n">
        <v>45992</v>
      </c>
      <c r="D67" t="inlineStr">
        <is>
          <t>Arcos</t>
        </is>
      </c>
      <c r="E67" t="n">
        <v>19965</v>
      </c>
      <c r="F67" t="inlineStr">
        <is>
          <t>MOSTARDA AMARELA HEINZ C/255G UN</t>
        </is>
      </c>
      <c r="G67" t="n">
        <v>8</v>
      </c>
      <c r="H67" t="inlineStr">
        <is>
          <t>UN</t>
        </is>
      </c>
      <c r="I67" t="inlineStr">
        <is>
          <t>12/2025</t>
        </is>
      </c>
    </row>
    <row r="68">
      <c r="A68" t="n">
        <v>64313</v>
      </c>
      <c r="B68" t="n">
        <v>122</v>
      </c>
      <c r="C68" s="551" t="n">
        <v>45992</v>
      </c>
      <c r="D68" t="inlineStr">
        <is>
          <t>Arcos</t>
        </is>
      </c>
      <c r="E68" t="n">
        <v>19946</v>
      </c>
      <c r="F68" t="inlineStr">
        <is>
          <t>MOSTARDA DIJON COM GRAO BEAUFOR C/1,001KG</t>
        </is>
      </c>
      <c r="G68" t="n">
        <v>2</v>
      </c>
      <c r="H68" t="inlineStr">
        <is>
          <t>PT</t>
        </is>
      </c>
      <c r="I68" t="inlineStr">
        <is>
          <t>12/2025</t>
        </is>
      </c>
    </row>
    <row r="69">
      <c r="A69" t="n">
        <v>64314</v>
      </c>
      <c r="B69" t="n">
        <v>122</v>
      </c>
      <c r="C69" s="551" t="n">
        <v>45992</v>
      </c>
      <c r="D69" t="inlineStr">
        <is>
          <t>Arcos</t>
        </is>
      </c>
      <c r="E69" t="n">
        <v>21017</v>
      </c>
      <c r="F69" t="inlineStr">
        <is>
          <t>OLEO DE ALGODAO SAUDE C/14,5KG</t>
        </is>
      </c>
      <c r="G69" t="n">
        <v>8</v>
      </c>
      <c r="H69" t="inlineStr">
        <is>
          <t>BD</t>
        </is>
      </c>
      <c r="I69" t="inlineStr">
        <is>
          <t>12/2025</t>
        </is>
      </c>
    </row>
    <row r="70">
      <c r="A70" t="n">
        <v>64315</v>
      </c>
      <c r="B70" t="n">
        <v>122</v>
      </c>
      <c r="C70" s="551" t="n">
        <v>45992</v>
      </c>
      <c r="D70" t="inlineStr">
        <is>
          <t>Arcos</t>
        </is>
      </c>
      <c r="E70" t="n">
        <v>21010</v>
      </c>
      <c r="F70" t="inlineStr">
        <is>
          <t>OLEO DE CANOLA SAUDE C/900ML</t>
        </is>
      </c>
      <c r="G70" t="n">
        <v>35</v>
      </c>
      <c r="H70" t="inlineStr">
        <is>
          <t>FR</t>
        </is>
      </c>
      <c r="I70" t="inlineStr">
        <is>
          <t>12/2025</t>
        </is>
      </c>
    </row>
    <row r="71">
      <c r="A71" t="n">
        <v>64316</v>
      </c>
      <c r="B71" t="n">
        <v>122</v>
      </c>
      <c r="C71" s="551" t="n">
        <v>45992</v>
      </c>
      <c r="D71" t="inlineStr">
        <is>
          <t>Arcos</t>
        </is>
      </c>
      <c r="E71" t="n">
        <v>21004</v>
      </c>
      <c r="F71" t="inlineStr">
        <is>
          <t>OLEO DE GERGELIM TORRADO HONG KONG 1L</t>
        </is>
      </c>
      <c r="G71" t="n">
        <v>3</v>
      </c>
      <c r="H71" t="inlineStr">
        <is>
          <t>UN</t>
        </is>
      </c>
      <c r="I71" t="inlineStr">
        <is>
          <t>12/2025</t>
        </is>
      </c>
    </row>
    <row r="72">
      <c r="A72" t="n">
        <v>64317</v>
      </c>
      <c r="B72" t="n">
        <v>122</v>
      </c>
      <c r="C72" s="551" t="n">
        <v>45992</v>
      </c>
      <c r="D72" t="inlineStr">
        <is>
          <t>Arcos</t>
        </is>
      </c>
      <c r="E72" t="n">
        <v>24401</v>
      </c>
      <c r="F72" t="inlineStr">
        <is>
          <t>PAPRICA PICANTE PCT 500G UN</t>
        </is>
      </c>
      <c r="G72" t="n">
        <v>1</v>
      </c>
      <c r="H72" t="inlineStr">
        <is>
          <t>UN</t>
        </is>
      </c>
      <c r="I72" t="inlineStr">
        <is>
          <t>12/2025</t>
        </is>
      </c>
    </row>
    <row r="73">
      <c r="A73" t="n">
        <v>64318</v>
      </c>
      <c r="B73" t="n">
        <v>122</v>
      </c>
      <c r="C73" s="551" t="n">
        <v>45992</v>
      </c>
      <c r="D73" t="inlineStr">
        <is>
          <t>Arcos</t>
        </is>
      </c>
      <c r="E73" t="n">
        <v>20621</v>
      </c>
      <c r="F73" t="inlineStr">
        <is>
          <t>PEPINO EM CONSERVA HEMMER C/300G</t>
        </is>
      </c>
      <c r="G73" t="n">
        <v>7</v>
      </c>
      <c r="H73" t="inlineStr">
        <is>
          <t>PT</t>
        </is>
      </c>
      <c r="I73" t="inlineStr">
        <is>
          <t>12/2025</t>
        </is>
      </c>
    </row>
    <row r="74">
      <c r="A74" t="n">
        <v>64319</v>
      </c>
      <c r="B74" t="n">
        <v>122</v>
      </c>
      <c r="C74" s="551" t="n">
        <v>45992</v>
      </c>
      <c r="D74" t="inlineStr">
        <is>
          <t>Arcos</t>
        </is>
      </c>
      <c r="E74" t="n">
        <v>19923</v>
      </c>
      <c r="F74" t="inlineStr">
        <is>
          <t>PIMENTA PRETA EM GRAOS C/500G</t>
        </is>
      </c>
      <c r="G74" t="n">
        <v>2</v>
      </c>
      <c r="H74" t="inlineStr">
        <is>
          <t>PC</t>
        </is>
      </c>
      <c r="I74" t="inlineStr">
        <is>
          <t>12/2025</t>
        </is>
      </c>
    </row>
    <row r="75">
      <c r="A75" t="n">
        <v>64320</v>
      </c>
      <c r="B75" t="n">
        <v>122</v>
      </c>
      <c r="C75" s="551" t="n">
        <v>45992</v>
      </c>
      <c r="D75" t="inlineStr">
        <is>
          <t>Arcos</t>
        </is>
      </c>
      <c r="E75" t="n">
        <v>20349</v>
      </c>
      <c r="F75" t="inlineStr">
        <is>
          <t>POLENTA PRE COZIDA DIVELLA 500G</t>
        </is>
      </c>
      <c r="G75" t="n">
        <v>84</v>
      </c>
      <c r="H75" t="inlineStr">
        <is>
          <t>PC</t>
        </is>
      </c>
      <c r="I75" t="inlineStr">
        <is>
          <t>12/2025</t>
        </is>
      </c>
    </row>
    <row r="76">
      <c r="A76" t="n">
        <v>64321</v>
      </c>
      <c r="B76" t="n">
        <v>122</v>
      </c>
      <c r="C76" s="551" t="n">
        <v>45992</v>
      </c>
      <c r="D76" t="inlineStr">
        <is>
          <t>Arcos</t>
        </is>
      </c>
      <c r="E76" t="n">
        <v>24420</v>
      </c>
      <c r="F76" t="inlineStr">
        <is>
          <t>POLVILHO DOCE KG</t>
        </is>
      </c>
      <c r="G76" t="n">
        <v>4</v>
      </c>
      <c r="H76" t="inlineStr">
        <is>
          <t>KG</t>
        </is>
      </c>
      <c r="I76" t="inlineStr">
        <is>
          <t>12/2025</t>
        </is>
      </c>
    </row>
    <row r="77">
      <c r="A77" t="n">
        <v>64322</v>
      </c>
      <c r="B77" t="n">
        <v>122</v>
      </c>
      <c r="C77" s="551" t="n">
        <v>45992</v>
      </c>
      <c r="D77" t="inlineStr">
        <is>
          <t>Arcos</t>
        </is>
      </c>
      <c r="E77" t="n">
        <v>20332</v>
      </c>
      <c r="F77" t="inlineStr">
        <is>
          <t>SAGU DE MANDIOCA YOKI C/500G</t>
        </is>
      </c>
      <c r="G77" t="n">
        <v>24</v>
      </c>
      <c r="H77" t="inlineStr">
        <is>
          <t>PC</t>
        </is>
      </c>
      <c r="I77" t="inlineStr">
        <is>
          <t>12/2025</t>
        </is>
      </c>
    </row>
    <row r="78">
      <c r="A78" t="n">
        <v>64323</v>
      </c>
      <c r="B78" t="n">
        <v>122</v>
      </c>
      <c r="C78" s="551" t="n">
        <v>45992</v>
      </c>
      <c r="D78" t="inlineStr">
        <is>
          <t>Arcos</t>
        </is>
      </c>
      <c r="E78" t="n">
        <v>19917</v>
      </c>
      <c r="F78" t="inlineStr">
        <is>
          <t>SAL GROSSO CISNE C/1KG</t>
        </is>
      </c>
      <c r="G78" t="n">
        <v>9</v>
      </c>
      <c r="H78" t="inlineStr">
        <is>
          <t>PC</t>
        </is>
      </c>
      <c r="I78" t="inlineStr">
        <is>
          <t>12/2025</t>
        </is>
      </c>
    </row>
    <row r="79">
      <c r="A79" t="n">
        <v>64324</v>
      </c>
      <c r="B79" t="n">
        <v>122</v>
      </c>
      <c r="C79" s="551" t="n">
        <v>45992</v>
      </c>
      <c r="D79" t="inlineStr">
        <is>
          <t>Arcos</t>
        </is>
      </c>
      <c r="E79" t="n">
        <v>19907</v>
      </c>
      <c r="F79" t="inlineStr">
        <is>
          <t>SAL REFINADO CISNE 1KG</t>
        </is>
      </c>
      <c r="G79" t="n">
        <v>13</v>
      </c>
      <c r="H79" t="inlineStr">
        <is>
          <t>UN</t>
        </is>
      </c>
      <c r="I79" t="inlineStr">
        <is>
          <t>12/2025</t>
        </is>
      </c>
    </row>
    <row r="80">
      <c r="A80" t="n">
        <v>64325</v>
      </c>
      <c r="B80" t="n">
        <v>122</v>
      </c>
      <c r="C80" s="551" t="n">
        <v>45992</v>
      </c>
      <c r="D80" t="inlineStr">
        <is>
          <t>Arcos</t>
        </is>
      </c>
      <c r="E80" t="n">
        <v>20185</v>
      </c>
      <c r="F80" t="inlineStr">
        <is>
          <t>SEMENTE ABOBORA CRUA SEM CASCA KG</t>
        </is>
      </c>
      <c r="G80" t="n">
        <v>3</v>
      </c>
      <c r="H80" t="inlineStr">
        <is>
          <t>KG</t>
        </is>
      </c>
      <c r="I80" t="inlineStr">
        <is>
          <t>12/2025</t>
        </is>
      </c>
    </row>
    <row r="81">
      <c r="A81" t="n">
        <v>64326</v>
      </c>
      <c r="B81" t="n">
        <v>122</v>
      </c>
      <c r="C81" s="551" t="n">
        <v>45992</v>
      </c>
      <c r="D81" t="inlineStr">
        <is>
          <t>Arcos</t>
        </is>
      </c>
      <c r="E81" t="n">
        <v>20174</v>
      </c>
      <c r="F81" t="inlineStr">
        <is>
          <t>SEMENTE DE GIRASSOL SEM CASCA KG</t>
        </is>
      </c>
      <c r="G81" t="n">
        <v>4</v>
      </c>
      <c r="H81" t="inlineStr">
        <is>
          <t>KG</t>
        </is>
      </c>
      <c r="I81" t="inlineStr">
        <is>
          <t>12/2025</t>
        </is>
      </c>
    </row>
    <row r="82">
      <c r="A82" t="n">
        <v>64327</v>
      </c>
      <c r="B82" t="n">
        <v>122</v>
      </c>
      <c r="C82" s="551" t="n">
        <v>45992</v>
      </c>
      <c r="D82" t="inlineStr">
        <is>
          <t>Arcos</t>
        </is>
      </c>
      <c r="E82" t="n">
        <v>20614</v>
      </c>
      <c r="F82" t="inlineStr">
        <is>
          <t>PASTA GERGELIM TAHINE ISTAMBUL 5006 LT</t>
        </is>
      </c>
      <c r="G82" t="n">
        <v>2</v>
      </c>
      <c r="H82" t="inlineStr">
        <is>
          <t>UN</t>
        </is>
      </c>
      <c r="I82" t="inlineStr">
        <is>
          <t>12/2025</t>
        </is>
      </c>
    </row>
    <row r="83">
      <c r="A83" t="n">
        <v>64328</v>
      </c>
      <c r="B83" t="n">
        <v>122</v>
      </c>
      <c r="C83" s="551" t="n">
        <v>45992</v>
      </c>
      <c r="D83" t="inlineStr">
        <is>
          <t>Arcos</t>
        </is>
      </c>
      <c r="E83" t="n">
        <v>20961</v>
      </c>
      <c r="F83" t="inlineStr">
        <is>
          <t>VINAGRE DE MACA CASTELO 750ML UN</t>
        </is>
      </c>
      <c r="G83" t="n">
        <v>13</v>
      </c>
      <c r="H83" t="inlineStr">
        <is>
          <t>UN</t>
        </is>
      </c>
      <c r="I83" t="inlineStr">
        <is>
          <t>12/2025</t>
        </is>
      </c>
    </row>
    <row r="84">
      <c r="A84" t="n">
        <v>64329</v>
      </c>
      <c r="B84" t="n">
        <v>122</v>
      </c>
      <c r="C84" s="551" t="n">
        <v>45992</v>
      </c>
      <c r="D84" t="inlineStr">
        <is>
          <t>Arcos</t>
        </is>
      </c>
      <c r="E84" t="n">
        <v>24676</v>
      </c>
      <c r="F84" t="inlineStr">
        <is>
          <t>ACIDO ASCORBICO C/1KG</t>
        </is>
      </c>
      <c r="G84" t="n">
        <v>1</v>
      </c>
      <c r="H84" t="inlineStr">
        <is>
          <t>PC</t>
        </is>
      </c>
      <c r="I84" t="inlineStr">
        <is>
          <t>12/2025</t>
        </is>
      </c>
    </row>
    <row r="85">
      <c r="A85" t="n">
        <v>64330</v>
      </c>
      <c r="B85" t="n">
        <v>122</v>
      </c>
      <c r="C85" s="551" t="n">
        <v>45992</v>
      </c>
      <c r="D85" t="inlineStr">
        <is>
          <t>Arcos</t>
        </is>
      </c>
      <c r="E85" t="n">
        <v>24831</v>
      </c>
      <c r="F85" t="inlineStr">
        <is>
          <t>ACIDO TARTARICO KG</t>
        </is>
      </c>
      <c r="G85" t="n">
        <v>2</v>
      </c>
      <c r="H85" t="inlineStr">
        <is>
          <t>KG</t>
        </is>
      </c>
      <c r="I85" t="inlineStr">
        <is>
          <t>12/2025</t>
        </is>
      </c>
    </row>
    <row r="86">
      <c r="A86" t="n">
        <v>64331</v>
      </c>
      <c r="B86" t="n">
        <v>122</v>
      </c>
      <c r="C86" s="551" t="n">
        <v>45992</v>
      </c>
      <c r="D86" t="inlineStr">
        <is>
          <t>Arcos</t>
        </is>
      </c>
      <c r="E86" t="n">
        <v>25184</v>
      </c>
      <c r="F86" t="inlineStr">
        <is>
          <t>TUCUPI PRETO BAG KG</t>
        </is>
      </c>
      <c r="G86" t="n">
        <v>5</v>
      </c>
      <c r="H86" t="inlineStr">
        <is>
          <t>KG</t>
        </is>
      </c>
      <c r="I86" t="inlineStr">
        <is>
          <t>12/2025</t>
        </is>
      </c>
    </row>
    <row r="87">
      <c r="A87" t="n">
        <v>64332</v>
      </c>
      <c r="B87" t="n">
        <v>122</v>
      </c>
      <c r="C87" s="551" t="n">
        <v>45992</v>
      </c>
      <c r="D87" t="inlineStr">
        <is>
          <t>Arcos</t>
        </is>
      </c>
      <c r="E87" t="n">
        <v>19439</v>
      </c>
      <c r="F87" t="inlineStr">
        <is>
          <t>CREAM CHEESE DANUBIO C/1KG</t>
        </is>
      </c>
      <c r="G87" t="n">
        <v>10</v>
      </c>
      <c r="H87" t="inlineStr">
        <is>
          <t>KG</t>
        </is>
      </c>
      <c r="I87" t="inlineStr">
        <is>
          <t>12/2025</t>
        </is>
      </c>
    </row>
    <row r="88">
      <c r="A88" t="n">
        <v>64333</v>
      </c>
      <c r="B88" t="n">
        <v>122</v>
      </c>
      <c r="C88" s="551" t="n">
        <v>45992</v>
      </c>
      <c r="D88" t="inlineStr">
        <is>
          <t>Arcos</t>
        </is>
      </c>
      <c r="E88" t="n">
        <v>19203</v>
      </c>
      <c r="F88" t="inlineStr">
        <is>
          <t>IOGURTE INTEGRAL NESTLE C/170G UN</t>
        </is>
      </c>
      <c r="G88" t="n">
        <v>80</v>
      </c>
      <c r="H88" t="inlineStr">
        <is>
          <t>UN</t>
        </is>
      </c>
      <c r="I88" t="inlineStr">
        <is>
          <t>12/2025</t>
        </is>
      </c>
    </row>
    <row r="89">
      <c r="A89" t="n">
        <v>64334</v>
      </c>
      <c r="B89" t="n">
        <v>122</v>
      </c>
      <c r="C89" s="551" t="n">
        <v>45992</v>
      </c>
      <c r="D89" t="inlineStr">
        <is>
          <t>Arcos</t>
        </is>
      </c>
      <c r="E89" t="n">
        <v>19420</v>
      </c>
      <c r="F89" t="inlineStr">
        <is>
          <t>LEITE INTEGRAL ITALAC 1L</t>
        </is>
      </c>
      <c r="G89" t="n">
        <v>26</v>
      </c>
      <c r="H89" t="inlineStr">
        <is>
          <t>UN</t>
        </is>
      </c>
      <c r="I89" t="inlineStr">
        <is>
          <t>12/2025</t>
        </is>
      </c>
    </row>
    <row r="90">
      <c r="A90" t="n">
        <v>64335</v>
      </c>
      <c r="B90" t="n">
        <v>122</v>
      </c>
      <c r="C90" s="551" t="n">
        <v>45992</v>
      </c>
      <c r="D90" t="inlineStr">
        <is>
          <t>Arcos</t>
        </is>
      </c>
      <c r="E90" t="n">
        <v>19409</v>
      </c>
      <c r="F90" t="inlineStr">
        <is>
          <t>MANTEIGA DE GARRAFA SERTA NORTE 450G UN</t>
        </is>
      </c>
      <c r="G90" t="n">
        <v>13</v>
      </c>
      <c r="H90" t="inlineStr">
        <is>
          <t>UN</t>
        </is>
      </c>
      <c r="I90" t="inlineStr">
        <is>
          <t>12/2025</t>
        </is>
      </c>
    </row>
    <row r="91">
      <c r="A91" t="n">
        <v>64336</v>
      </c>
      <c r="B91" t="n">
        <v>122</v>
      </c>
      <c r="C91" s="551" t="n">
        <v>45992</v>
      </c>
      <c r="D91" t="inlineStr">
        <is>
          <t>Arcos</t>
        </is>
      </c>
      <c r="E91" t="n">
        <v>19370</v>
      </c>
      <c r="F91" t="inlineStr">
        <is>
          <t>QUEIJO CAMEMBERT SERRA DAS ANTAS CX 1,680KG C/12 DE 140G KG</t>
        </is>
      </c>
      <c r="G91" t="n">
        <v>16</v>
      </c>
      <c r="H91" t="inlineStr">
        <is>
          <t>KG</t>
        </is>
      </c>
      <c r="I91" t="inlineStr">
        <is>
          <t>12/2025</t>
        </is>
      </c>
    </row>
    <row r="92">
      <c r="A92" t="n">
        <v>64337</v>
      </c>
      <c r="B92" t="n">
        <v>122</v>
      </c>
      <c r="C92" s="551" t="n">
        <v>45992</v>
      </c>
      <c r="D92" t="inlineStr">
        <is>
          <t>Arcos</t>
        </is>
      </c>
      <c r="E92" t="n">
        <v>19356</v>
      </c>
      <c r="F92" t="inlineStr">
        <is>
          <t>QUEIJO COALHO QUATA KG</t>
        </is>
      </c>
      <c r="G92" t="n">
        <v>18</v>
      </c>
      <c r="H92" t="inlineStr">
        <is>
          <t>KG</t>
        </is>
      </c>
      <c r="I92" t="inlineStr">
        <is>
          <t>12/2025</t>
        </is>
      </c>
    </row>
    <row r="93">
      <c r="A93" t="n">
        <v>64338</v>
      </c>
      <c r="B93" t="n">
        <v>122</v>
      </c>
      <c r="C93" s="551" t="n">
        <v>45992</v>
      </c>
      <c r="D93" t="inlineStr">
        <is>
          <t>Arcos</t>
        </is>
      </c>
      <c r="E93" t="n">
        <v>23082</v>
      </c>
      <c r="F93" t="inlineStr">
        <is>
          <t>QUEIJO DE CABRA BOURSIN EM PASTA KG</t>
        </is>
      </c>
      <c r="G93" t="n">
        <v>7</v>
      </c>
      <c r="H93" t="inlineStr">
        <is>
          <t>KG</t>
        </is>
      </c>
      <c r="I93" t="inlineStr">
        <is>
          <t>12/2025</t>
        </is>
      </c>
    </row>
    <row r="94">
      <c r="A94" t="n">
        <v>64339</v>
      </c>
      <c r="B94" t="n">
        <v>122</v>
      </c>
      <c r="C94" s="551" t="n">
        <v>45992</v>
      </c>
      <c r="D94" t="inlineStr">
        <is>
          <t>Arcos</t>
        </is>
      </c>
      <c r="E94" t="n">
        <v>26594</v>
      </c>
      <c r="F94" t="inlineStr">
        <is>
          <t>QUEIJO MOGIANA KG</t>
        </is>
      </c>
      <c r="G94" t="n">
        <v>9</v>
      </c>
      <c r="H94" t="inlineStr">
        <is>
          <t>KG</t>
        </is>
      </c>
      <c r="I94" t="inlineStr">
        <is>
          <t>12/2025</t>
        </is>
      </c>
    </row>
    <row r="95">
      <c r="A95" t="n">
        <v>64340</v>
      </c>
      <c r="B95" t="n">
        <v>122</v>
      </c>
      <c r="C95" s="551" t="n">
        <v>45992</v>
      </c>
      <c r="D95" t="inlineStr">
        <is>
          <t>Arcos</t>
        </is>
      </c>
      <c r="E95" t="n">
        <v>19324</v>
      </c>
      <c r="F95" t="inlineStr">
        <is>
          <t>QUEIJO MUSSARELA TRES MARIAS KG</t>
        </is>
      </c>
      <c r="G95" t="n">
        <v>8</v>
      </c>
      <c r="H95" t="inlineStr">
        <is>
          <t>KG</t>
        </is>
      </c>
      <c r="I95" t="inlineStr">
        <is>
          <t>12/2025</t>
        </is>
      </c>
    </row>
    <row r="96">
      <c r="A96" t="n">
        <v>64341</v>
      </c>
      <c r="B96" t="n">
        <v>122</v>
      </c>
      <c r="C96" s="551" t="n">
        <v>45992</v>
      </c>
      <c r="D96" t="inlineStr">
        <is>
          <t>Arcos</t>
        </is>
      </c>
      <c r="E96" t="n">
        <v>25012</v>
      </c>
      <c r="F96" t="inlineStr">
        <is>
          <t>REQUEIJÃO DE CORTE KG</t>
        </is>
      </c>
      <c r="G96" t="n">
        <v>2</v>
      </c>
      <c r="H96" t="inlineStr">
        <is>
          <t>KG</t>
        </is>
      </c>
      <c r="I96" t="inlineStr">
        <is>
          <t>12/2025</t>
        </is>
      </c>
    </row>
    <row r="97">
      <c r="A97" t="n">
        <v>64342</v>
      </c>
      <c r="B97" t="n">
        <v>122</v>
      </c>
      <c r="C97" s="551" t="n">
        <v>45992</v>
      </c>
      <c r="D97" t="inlineStr">
        <is>
          <t>Arcos</t>
        </is>
      </c>
      <c r="E97" t="n">
        <v>26336</v>
      </c>
      <c r="F97" t="inlineStr">
        <is>
          <t>⁠EMPANADA CEBOLA E QUEIJO</t>
        </is>
      </c>
      <c r="G97" t="n">
        <v>155</v>
      </c>
      <c r="H97" t="inlineStr">
        <is>
          <t>UN</t>
        </is>
      </c>
      <c r="I97" t="inlineStr">
        <is>
          <t>12/2025</t>
        </is>
      </c>
    </row>
    <row r="98">
      <c r="A98" t="n">
        <v>64343</v>
      </c>
      <c r="B98" t="n">
        <v>122</v>
      </c>
      <c r="C98" s="551" t="n">
        <v>45992</v>
      </c>
      <c r="D98" t="inlineStr">
        <is>
          <t>Arcos</t>
        </is>
      </c>
      <c r="E98" t="n">
        <v>19125</v>
      </c>
      <c r="F98" t="inlineStr">
        <is>
          <t>MINI BURGER BRIOCHE PINCEL CAIXA C/180 UN 15 PACOTES X 12 UN COD 142</t>
        </is>
      </c>
      <c r="G98" t="n">
        <v>17</v>
      </c>
      <c r="H98" t="inlineStr">
        <is>
          <t>CX</t>
        </is>
      </c>
      <c r="I98" t="inlineStr">
        <is>
          <t>12/2025</t>
        </is>
      </c>
    </row>
    <row r="99">
      <c r="A99" t="n">
        <v>64344</v>
      </c>
      <c r="B99" t="n">
        <v>122</v>
      </c>
      <c r="C99" s="551" t="n">
        <v>45992</v>
      </c>
      <c r="D99" t="inlineStr">
        <is>
          <t>Arcos</t>
        </is>
      </c>
      <c r="E99" t="n">
        <v>21372</v>
      </c>
      <c r="F99" t="inlineStr">
        <is>
          <t>PAO BRIOCHE FORME C/ TAMPA UN</t>
        </is>
      </c>
      <c r="G99" t="n">
        <v>6</v>
      </c>
      <c r="H99" t="inlineStr">
        <is>
          <t>UN</t>
        </is>
      </c>
      <c r="I99" t="inlineStr">
        <is>
          <t>12/2025</t>
        </is>
      </c>
    </row>
    <row r="100">
      <c r="A100" t="n">
        <v>64345</v>
      </c>
      <c r="B100" t="n">
        <v>122</v>
      </c>
      <c r="C100" s="551" t="n">
        <v>45992</v>
      </c>
      <c r="D100" t="inlineStr">
        <is>
          <t>Arcos</t>
        </is>
      </c>
      <c r="E100" t="n">
        <v>17040</v>
      </c>
      <c r="F100" t="inlineStr">
        <is>
          <t>PAO CIABATTA DE AZEITE UN</t>
        </is>
      </c>
      <c r="G100" t="n">
        <v>20</v>
      </c>
      <c r="H100" t="inlineStr">
        <is>
          <t>UN</t>
        </is>
      </c>
      <c r="I100" t="inlineStr">
        <is>
          <t>12/2025</t>
        </is>
      </c>
    </row>
    <row r="101">
      <c r="A101" t="n">
        <v>64346</v>
      </c>
      <c r="B101" t="n">
        <v>122</v>
      </c>
      <c r="C101" s="551" t="n">
        <v>45992</v>
      </c>
      <c r="D101" t="inlineStr">
        <is>
          <t>Arcos</t>
        </is>
      </c>
      <c r="E101" t="n">
        <v>24801</v>
      </c>
      <c r="F101" t="inlineStr">
        <is>
          <t>PAO DA CASA 1.4 FATIADO UN</t>
        </is>
      </c>
      <c r="G101" t="n">
        <v>20</v>
      </c>
      <c r="H101" t="inlineStr">
        <is>
          <t>UN</t>
        </is>
      </c>
      <c r="I101" t="inlineStr">
        <is>
          <t>12/2025</t>
        </is>
      </c>
    </row>
    <row r="102">
      <c r="A102" t="n">
        <v>64347</v>
      </c>
      <c r="B102" t="n">
        <v>122</v>
      </c>
      <c r="C102" s="551" t="n">
        <v>45992</v>
      </c>
      <c r="D102" t="inlineStr">
        <is>
          <t>Arcos</t>
        </is>
      </c>
      <c r="E102" t="n">
        <v>24833</v>
      </c>
      <c r="F102" t="inlineStr">
        <is>
          <t>PAO DE QUEIJO 80G C/25UN</t>
        </is>
      </c>
      <c r="G102" t="n">
        <v>24</v>
      </c>
      <c r="H102" t="inlineStr">
        <is>
          <t>CX</t>
        </is>
      </c>
      <c r="I102" t="inlineStr">
        <is>
          <t>12/2025</t>
        </is>
      </c>
    </row>
    <row r="103">
      <c r="A103" t="n">
        <v>64348</v>
      </c>
      <c r="B103" t="n">
        <v>122</v>
      </c>
      <c r="C103" s="551" t="n">
        <v>45992</v>
      </c>
      <c r="D103" t="inlineStr">
        <is>
          <t>Arcos</t>
        </is>
      </c>
      <c r="E103" t="n">
        <v>27399</v>
      </c>
      <c r="F103" t="inlineStr">
        <is>
          <t>PAO DE QUEIJO TRAD LANCHE DONA ZELDA 25UN C/80GR - 2KG</t>
        </is>
      </c>
      <c r="G103" t="n">
        <v>15</v>
      </c>
      <c r="H103" t="inlineStr">
        <is>
          <t>PC</t>
        </is>
      </c>
      <c r="I103" t="inlineStr">
        <is>
          <t>12/2025</t>
        </is>
      </c>
    </row>
    <row r="104">
      <c r="A104" t="n">
        <v>64349</v>
      </c>
      <c r="B104" t="n">
        <v>122</v>
      </c>
      <c r="C104" s="551" t="n">
        <v>45992</v>
      </c>
      <c r="D104" t="inlineStr">
        <is>
          <t>Arcos</t>
        </is>
      </c>
      <c r="E104" t="n">
        <v>22869</v>
      </c>
      <c r="F104" t="inlineStr">
        <is>
          <t>ACEM MOIDO KG</t>
        </is>
      </c>
      <c r="G104" t="n">
        <v>10.52</v>
      </c>
      <c r="H104" t="inlineStr">
        <is>
          <t>KG</t>
        </is>
      </c>
      <c r="I104" t="inlineStr">
        <is>
          <t>12/2025</t>
        </is>
      </c>
    </row>
    <row r="105">
      <c r="A105" t="n">
        <v>64350</v>
      </c>
      <c r="B105" t="n">
        <v>122</v>
      </c>
      <c r="C105" s="551" t="n">
        <v>45992</v>
      </c>
      <c r="D105" t="inlineStr">
        <is>
          <t>Arcos</t>
        </is>
      </c>
      <c r="E105" t="n">
        <v>23990</v>
      </c>
      <c r="F105" t="inlineStr">
        <is>
          <t>ACEM MOIDO KG</t>
        </is>
      </c>
      <c r="G105" t="n">
        <v>10.52</v>
      </c>
      <c r="H105" t="inlineStr">
        <is>
          <t>KG</t>
        </is>
      </c>
      <c r="I105" t="inlineStr">
        <is>
          <t>12/2025</t>
        </is>
      </c>
    </row>
    <row r="106">
      <c r="A106" t="n">
        <v>64351</v>
      </c>
      <c r="B106" t="n">
        <v>122</v>
      </c>
      <c r="C106" s="551" t="n">
        <v>45992</v>
      </c>
      <c r="D106" t="inlineStr">
        <is>
          <t>Arcos</t>
        </is>
      </c>
      <c r="E106" t="n">
        <v>22721</v>
      </c>
      <c r="F106" t="inlineStr">
        <is>
          <t>BACON MANTA KG</t>
        </is>
      </c>
      <c r="G106" t="n">
        <v>23.46</v>
      </c>
      <c r="H106" t="inlineStr">
        <is>
          <t>KG</t>
        </is>
      </c>
      <c r="I106" t="inlineStr">
        <is>
          <t>12/2025</t>
        </is>
      </c>
    </row>
    <row r="107">
      <c r="A107" t="n">
        <v>64352</v>
      </c>
      <c r="B107" t="n">
        <v>122</v>
      </c>
      <c r="C107" s="551" t="n">
        <v>45992</v>
      </c>
      <c r="D107" t="inlineStr">
        <is>
          <t>Arcos</t>
        </is>
      </c>
      <c r="E107" t="n">
        <v>26582</v>
      </c>
      <c r="F107" t="inlineStr">
        <is>
          <t>BIFE ANCHO FREDDI PORCIONADO EM 200G KG</t>
        </is>
      </c>
      <c r="G107" t="n">
        <v>19.4</v>
      </c>
      <c r="H107" t="inlineStr">
        <is>
          <t>KG</t>
        </is>
      </c>
      <c r="I107" t="inlineStr">
        <is>
          <t>12/2025</t>
        </is>
      </c>
    </row>
    <row r="108">
      <c r="A108" t="n">
        <v>64353</v>
      </c>
      <c r="B108" t="n">
        <v>122</v>
      </c>
      <c r="C108" s="551" t="n">
        <v>45992</v>
      </c>
      <c r="D108" t="inlineStr">
        <is>
          <t>Arcos</t>
        </is>
      </c>
      <c r="E108" t="n">
        <v>19034</v>
      </c>
      <c r="F108" t="inlineStr">
        <is>
          <t>COXA E SOBRECOXA COM OSSO E COM PELE KG</t>
        </is>
      </c>
      <c r="G108" t="n">
        <v>7.76</v>
      </c>
      <c r="H108" t="inlineStr">
        <is>
          <t>KG</t>
        </is>
      </c>
      <c r="I108" t="inlineStr">
        <is>
          <t>12/2025</t>
        </is>
      </c>
    </row>
    <row r="109">
      <c r="A109" t="n">
        <v>64354</v>
      </c>
      <c r="B109" t="n">
        <v>122</v>
      </c>
      <c r="C109" s="551" t="n">
        <v>45992</v>
      </c>
      <c r="D109" t="inlineStr">
        <is>
          <t>Arcos</t>
        </is>
      </c>
      <c r="E109" t="n">
        <v>26584</v>
      </c>
      <c r="F109" t="inlineStr">
        <is>
          <t>COXAO MOLE ANGUS FREDDI PORCIONADO EM 100G KG</t>
        </is>
      </c>
      <c r="G109" t="n">
        <v>0.4</v>
      </c>
      <c r="H109" t="inlineStr">
        <is>
          <t>KG</t>
        </is>
      </c>
      <c r="I109" t="inlineStr">
        <is>
          <t>12/2025</t>
        </is>
      </c>
    </row>
    <row r="110">
      <c r="A110" t="n">
        <v>64355</v>
      </c>
      <c r="B110" t="n">
        <v>122</v>
      </c>
      <c r="C110" s="551" t="n">
        <v>45992</v>
      </c>
      <c r="D110" t="inlineStr">
        <is>
          <t>Arcos</t>
        </is>
      </c>
      <c r="E110" t="n">
        <v>24217</v>
      </c>
      <c r="F110" t="inlineStr">
        <is>
          <t>CUPIM KG</t>
        </is>
      </c>
      <c r="G110" t="n">
        <v>5.58</v>
      </c>
      <c r="H110" t="inlineStr">
        <is>
          <t>KG</t>
        </is>
      </c>
      <c r="I110" t="inlineStr">
        <is>
          <t>12/2025</t>
        </is>
      </c>
    </row>
    <row r="111">
      <c r="A111" t="n">
        <v>64356</v>
      </c>
      <c r="B111" t="n">
        <v>122</v>
      </c>
      <c r="C111" s="551" t="n">
        <v>45992</v>
      </c>
      <c r="D111" t="inlineStr">
        <is>
          <t>Arcos</t>
        </is>
      </c>
      <c r="E111" t="n">
        <v>19017</v>
      </c>
      <c r="F111" t="inlineStr">
        <is>
          <t>FILE DE FRANGO KG</t>
        </is>
      </c>
      <c r="G111" t="n">
        <v>8.18</v>
      </c>
      <c r="H111" t="inlineStr">
        <is>
          <t>KG</t>
        </is>
      </c>
      <c r="I111" t="inlineStr">
        <is>
          <t>12/2025</t>
        </is>
      </c>
    </row>
    <row r="112">
      <c r="A112" t="n">
        <v>64357</v>
      </c>
      <c r="B112" t="n">
        <v>122</v>
      </c>
      <c r="C112" s="551" t="n">
        <v>45992</v>
      </c>
      <c r="D112" t="inlineStr">
        <is>
          <t>Arcos</t>
        </is>
      </c>
      <c r="E112" t="n">
        <v>24259</v>
      </c>
      <c r="F112" t="inlineStr">
        <is>
          <t>FILE MIGNON 4/5 S/ CORDAO KG</t>
        </is>
      </c>
      <c r="G112" t="n">
        <v>15.9</v>
      </c>
      <c r="H112" t="inlineStr">
        <is>
          <t>KG</t>
        </is>
      </c>
      <c r="I112" t="inlineStr">
        <is>
          <t>12/2025</t>
        </is>
      </c>
    </row>
    <row r="113">
      <c r="A113" t="n">
        <v>64358</v>
      </c>
      <c r="B113" t="n">
        <v>122</v>
      </c>
      <c r="C113" s="551" t="n">
        <v>45992</v>
      </c>
      <c r="D113" t="inlineStr">
        <is>
          <t>Arcos</t>
        </is>
      </c>
      <c r="E113" t="n">
        <v>26592</v>
      </c>
      <c r="F113" t="inlineStr">
        <is>
          <t>HAMBURGUER BOVINO FREDDI PORCIONADO EM 50G KG 60% ACEM 40% PEITO BOVINO ARCOS</t>
        </is>
      </c>
      <c r="G113" t="n">
        <v>62.06</v>
      </c>
      <c r="H113" t="inlineStr">
        <is>
          <t>KG</t>
        </is>
      </c>
      <c r="I113" t="inlineStr">
        <is>
          <t>12/2025</t>
        </is>
      </c>
    </row>
    <row r="114">
      <c r="A114" t="n">
        <v>64359</v>
      </c>
      <c r="B114" t="n">
        <v>122</v>
      </c>
      <c r="C114" s="551" t="n">
        <v>45992</v>
      </c>
      <c r="D114" t="inlineStr">
        <is>
          <t>Arcos</t>
        </is>
      </c>
      <c r="E114" t="n">
        <v>18667</v>
      </c>
      <c r="F114" t="inlineStr">
        <is>
          <t>PERNIL SUINO SEM OSSO EM CUBOS KG</t>
        </is>
      </c>
      <c r="G114" t="n">
        <v>17.72</v>
      </c>
      <c r="H114" t="inlineStr">
        <is>
          <t>KG</t>
        </is>
      </c>
      <c r="I114" t="inlineStr">
        <is>
          <t>12/2025</t>
        </is>
      </c>
    </row>
    <row r="115">
      <c r="A115" t="n">
        <v>64360</v>
      </c>
      <c r="B115" t="n">
        <v>122</v>
      </c>
      <c r="C115" s="551" t="n">
        <v>45992</v>
      </c>
      <c r="D115" t="inlineStr">
        <is>
          <t>Arcos</t>
        </is>
      </c>
      <c r="E115" t="n">
        <v>25562</v>
      </c>
      <c r="F115" t="inlineStr">
        <is>
          <t>CERVEJA CORONA CERO SUNBREW LONG NECK 330ML C/24</t>
        </is>
      </c>
      <c r="G115" t="n">
        <v>3</v>
      </c>
      <c r="H115" t="inlineStr">
        <is>
          <t>PC</t>
        </is>
      </c>
      <c r="I115" t="inlineStr">
        <is>
          <t>12/2025</t>
        </is>
      </c>
    </row>
    <row r="116">
      <c r="A116" t="n">
        <v>64361</v>
      </c>
      <c r="B116" t="n">
        <v>122</v>
      </c>
      <c r="C116" s="551" t="n">
        <v>45992</v>
      </c>
      <c r="D116" t="inlineStr">
        <is>
          <t>Arcos</t>
        </is>
      </c>
      <c r="E116" t="n">
        <v>25746</v>
      </c>
      <c r="F116" t="inlineStr">
        <is>
          <t>CERVEJA STELLA PURO GOLD 330ML</t>
        </is>
      </c>
      <c r="G116" t="n">
        <v>265</v>
      </c>
      <c r="H116" t="inlineStr">
        <is>
          <t>GR</t>
        </is>
      </c>
      <c r="I116" t="inlineStr">
        <is>
          <t>12/2025</t>
        </is>
      </c>
    </row>
    <row r="117">
      <c r="A117" t="n">
        <v>64362</v>
      </c>
      <c r="B117" t="n">
        <v>122</v>
      </c>
      <c r="C117" s="551" t="n">
        <v>45992</v>
      </c>
      <c r="D117" t="inlineStr">
        <is>
          <t>Arcos</t>
        </is>
      </c>
      <c r="E117" t="n">
        <v>18595</v>
      </c>
      <c r="F117" t="inlineStr">
        <is>
          <t>CORONA EXTRA LONG NECK 330ML C/24</t>
        </is>
      </c>
      <c r="G117" t="n">
        <v>25</v>
      </c>
      <c r="H117" t="inlineStr">
        <is>
          <t>PC</t>
        </is>
      </c>
      <c r="I117" t="inlineStr">
        <is>
          <t>12/2025</t>
        </is>
      </c>
    </row>
    <row r="118">
      <c r="A118" t="n">
        <v>64363</v>
      </c>
      <c r="B118" t="n">
        <v>122</v>
      </c>
      <c r="C118" s="551" t="n">
        <v>45992</v>
      </c>
      <c r="D118" t="inlineStr">
        <is>
          <t>Arcos</t>
        </is>
      </c>
      <c r="E118" t="n">
        <v>18589</v>
      </c>
      <c r="F118" t="inlineStr">
        <is>
          <t>STELLA ARTOIS LONG NECK 330ML C/24</t>
        </is>
      </c>
      <c r="G118" t="n">
        <v>18.38</v>
      </c>
      <c r="H118" t="inlineStr">
        <is>
          <t>PC</t>
        </is>
      </c>
      <c r="I118" t="inlineStr">
        <is>
          <t>12/2025</t>
        </is>
      </c>
    </row>
    <row r="119">
      <c r="A119" t="n">
        <v>64364</v>
      </c>
      <c r="B119" t="n">
        <v>122</v>
      </c>
      <c r="C119" s="551" t="n">
        <v>45992</v>
      </c>
      <c r="D119" t="inlineStr">
        <is>
          <t>Arcos</t>
        </is>
      </c>
      <c r="E119" t="n">
        <v>18552</v>
      </c>
      <c r="F119" t="inlineStr">
        <is>
          <t>APERITIVO ABSINTO HABITUE 720ML</t>
        </is>
      </c>
      <c r="G119" t="n">
        <v>1.86</v>
      </c>
      <c r="H119" t="inlineStr">
        <is>
          <t>GR</t>
        </is>
      </c>
      <c r="I119" t="inlineStr">
        <is>
          <t>12/2025</t>
        </is>
      </c>
    </row>
    <row r="120">
      <c r="A120" t="n">
        <v>64365</v>
      </c>
      <c r="B120" t="n">
        <v>122</v>
      </c>
      <c r="C120" s="551" t="n">
        <v>45992</v>
      </c>
      <c r="D120" t="inlineStr">
        <is>
          <t>Arcos</t>
        </is>
      </c>
      <c r="E120" t="n">
        <v>18550</v>
      </c>
      <c r="F120" t="inlineStr">
        <is>
          <t>APERITIVO ANGOSTURA 200ML</t>
        </is>
      </c>
      <c r="G120" t="n">
        <v>10.23</v>
      </c>
      <c r="H120" t="inlineStr">
        <is>
          <t>GR</t>
        </is>
      </c>
      <c r="I120" t="inlineStr">
        <is>
          <t>12/2025</t>
        </is>
      </c>
    </row>
    <row r="121">
      <c r="A121" t="n">
        <v>64366</v>
      </c>
      <c r="B121" t="n">
        <v>122</v>
      </c>
      <c r="C121" s="551" t="n">
        <v>45992</v>
      </c>
      <c r="D121" t="inlineStr">
        <is>
          <t>Arcos</t>
        </is>
      </c>
      <c r="E121" t="n">
        <v>22598</v>
      </c>
      <c r="F121" t="inlineStr">
        <is>
          <t>APERITIVO ANGOSTURA ORANGE 100ML</t>
        </is>
      </c>
      <c r="G121" t="n">
        <v>9.91</v>
      </c>
      <c r="H121" t="inlineStr">
        <is>
          <t>GR</t>
        </is>
      </c>
      <c r="I121" t="inlineStr">
        <is>
          <t>12/2025</t>
        </is>
      </c>
    </row>
    <row r="122">
      <c r="A122" t="n">
        <v>64367</v>
      </c>
      <c r="B122" t="n">
        <v>122</v>
      </c>
      <c r="C122" s="551" t="n">
        <v>45992</v>
      </c>
      <c r="D122" t="inlineStr">
        <is>
          <t>Arcos</t>
        </is>
      </c>
      <c r="E122" t="n">
        <v>18547</v>
      </c>
      <c r="F122" t="inlineStr">
        <is>
          <t>APERITIVO APEROL 750ML</t>
        </is>
      </c>
      <c r="G122" t="n">
        <v>7.68</v>
      </c>
      <c r="H122" t="inlineStr">
        <is>
          <t>GR</t>
        </is>
      </c>
      <c r="I122" t="inlineStr">
        <is>
          <t>12/2025</t>
        </is>
      </c>
    </row>
    <row r="123">
      <c r="A123" t="n">
        <v>64368</v>
      </c>
      <c r="B123" t="n">
        <v>122</v>
      </c>
      <c r="C123" s="551" t="n">
        <v>45992</v>
      </c>
      <c r="D123" t="inlineStr">
        <is>
          <t>Arcos</t>
        </is>
      </c>
      <c r="E123" t="n">
        <v>18545</v>
      </c>
      <c r="F123" t="inlineStr">
        <is>
          <t>APERITIVO CAMPARI 998ML</t>
        </is>
      </c>
      <c r="G123" t="n">
        <v>23</v>
      </c>
      <c r="H123" t="inlineStr">
        <is>
          <t>GR</t>
        </is>
      </c>
      <c r="I123" t="inlineStr">
        <is>
          <t>12/2025</t>
        </is>
      </c>
    </row>
    <row r="124">
      <c r="A124" t="n">
        <v>64369</v>
      </c>
      <c r="B124" t="n">
        <v>122</v>
      </c>
      <c r="C124" s="551" t="n">
        <v>45992</v>
      </c>
      <c r="D124" t="inlineStr">
        <is>
          <t>Arcos</t>
        </is>
      </c>
      <c r="E124" t="n">
        <v>18542</v>
      </c>
      <c r="F124" t="inlineStr">
        <is>
          <t>APERITIVO CYNAR 70 PROOF 1L</t>
        </is>
      </c>
      <c r="G124" t="n">
        <v>2</v>
      </c>
      <c r="H124" t="inlineStr">
        <is>
          <t>GR</t>
        </is>
      </c>
      <c r="I124" t="inlineStr">
        <is>
          <t>12/2025</t>
        </is>
      </c>
    </row>
    <row r="125">
      <c r="A125" t="n">
        <v>64370</v>
      </c>
      <c r="B125" t="n">
        <v>122</v>
      </c>
      <c r="C125" s="551" t="n">
        <v>45992</v>
      </c>
      <c r="D125" t="inlineStr">
        <is>
          <t>Arcos</t>
        </is>
      </c>
      <c r="E125" t="n">
        <v>18543</v>
      </c>
      <c r="F125" t="inlineStr">
        <is>
          <t>APERITIVO CYNAR 900ML</t>
        </is>
      </c>
      <c r="G125" t="n">
        <v>18</v>
      </c>
      <c r="H125" t="inlineStr">
        <is>
          <t>GR</t>
        </is>
      </c>
      <c r="I125" t="inlineStr">
        <is>
          <t>12/2025</t>
        </is>
      </c>
    </row>
    <row r="126">
      <c r="A126" t="n">
        <v>64371</v>
      </c>
      <c r="B126" t="n">
        <v>122</v>
      </c>
      <c r="C126" s="551" t="n">
        <v>45992</v>
      </c>
      <c r="D126" t="inlineStr">
        <is>
          <t>Arcos</t>
        </is>
      </c>
      <c r="E126" t="n">
        <v>18540</v>
      </c>
      <c r="F126" t="inlineStr">
        <is>
          <t>APERITIVO FERNET BRANCA FRATELLI 750ML</t>
        </is>
      </c>
      <c r="G126" t="n">
        <v>6.36</v>
      </c>
      <c r="H126" t="inlineStr">
        <is>
          <t>GR</t>
        </is>
      </c>
      <c r="I126" t="inlineStr">
        <is>
          <t>12/2025</t>
        </is>
      </c>
    </row>
    <row r="127">
      <c r="A127" t="n">
        <v>64372</v>
      </c>
      <c r="B127" t="n">
        <v>122</v>
      </c>
      <c r="C127" s="551" t="n">
        <v>45992</v>
      </c>
      <c r="D127" t="inlineStr">
        <is>
          <t>Arcos</t>
        </is>
      </c>
      <c r="E127" t="n">
        <v>18537</v>
      </c>
      <c r="F127" t="inlineStr">
        <is>
          <t>APERITIVO LILLET BLANC 750ML</t>
        </is>
      </c>
      <c r="G127" t="n">
        <v>1.2</v>
      </c>
      <c r="H127" t="inlineStr">
        <is>
          <t>GR</t>
        </is>
      </c>
      <c r="I127" t="inlineStr">
        <is>
          <t>12/2025</t>
        </is>
      </c>
    </row>
    <row r="128">
      <c r="A128" t="n">
        <v>64373</v>
      </c>
      <c r="B128" t="n">
        <v>122</v>
      </c>
      <c r="C128" s="551" t="n">
        <v>45992</v>
      </c>
      <c r="D128" t="inlineStr">
        <is>
          <t>Arcos</t>
        </is>
      </c>
      <c r="E128" t="n">
        <v>26560</v>
      </c>
      <c r="F128" t="inlineStr">
        <is>
          <t>CACHACA FAMIGERADA AMENDOIM 750ML</t>
        </is>
      </c>
      <c r="G128" t="n">
        <v>39.26</v>
      </c>
      <c r="H128" t="inlineStr">
        <is>
          <t>GR</t>
        </is>
      </c>
      <c r="I128" t="inlineStr">
        <is>
          <t>12/2025</t>
        </is>
      </c>
    </row>
    <row r="129">
      <c r="A129" t="n">
        <v>64374</v>
      </c>
      <c r="B129" t="n">
        <v>122</v>
      </c>
      <c r="C129" s="551" t="n">
        <v>45992</v>
      </c>
      <c r="D129" t="inlineStr">
        <is>
          <t>Arcos</t>
        </is>
      </c>
      <c r="E129" t="n">
        <v>18486</v>
      </c>
      <c r="F129" t="inlineStr">
        <is>
          <t>CACHACA FAMIGERADA BRUTA 750ML</t>
        </is>
      </c>
      <c r="G129" t="n">
        <v>49.63</v>
      </c>
      <c r="H129" t="inlineStr">
        <is>
          <t>GR</t>
        </is>
      </c>
      <c r="I129" t="inlineStr">
        <is>
          <t>12/2025</t>
        </is>
      </c>
    </row>
    <row r="130">
      <c r="A130" t="n">
        <v>64375</v>
      </c>
      <c r="B130" t="n">
        <v>122</v>
      </c>
      <c r="C130" s="551" t="n">
        <v>45992</v>
      </c>
      <c r="D130" t="inlineStr">
        <is>
          <t>Arcos</t>
        </is>
      </c>
      <c r="E130" t="n">
        <v>25156</v>
      </c>
      <c r="F130" t="inlineStr">
        <is>
          <t>CACHACA FAMIGERADA CARVALHO OURO 750ML</t>
        </is>
      </c>
      <c r="G130" t="n">
        <v>8.49</v>
      </c>
      <c r="H130" t="inlineStr">
        <is>
          <t>GR</t>
        </is>
      </c>
      <c r="I130" t="inlineStr">
        <is>
          <t>12/2025</t>
        </is>
      </c>
    </row>
    <row r="131">
      <c r="A131" t="n">
        <v>64376</v>
      </c>
      <c r="B131" t="n">
        <v>122</v>
      </c>
      <c r="C131" s="551" t="n">
        <v>45992</v>
      </c>
      <c r="D131" t="inlineStr">
        <is>
          <t>Arcos</t>
        </is>
      </c>
      <c r="E131" t="n">
        <v>25152</v>
      </c>
      <c r="F131" t="inlineStr">
        <is>
          <t>CACHACA FAMIGERADA JEQUITIBA ROSA 750ML</t>
        </is>
      </c>
      <c r="G131" t="n">
        <v>6</v>
      </c>
      <c r="H131" t="inlineStr">
        <is>
          <t>GR</t>
        </is>
      </c>
      <c r="I131" t="inlineStr">
        <is>
          <t>12/2025</t>
        </is>
      </c>
    </row>
    <row r="132">
      <c r="A132" t="n">
        <v>64377</v>
      </c>
      <c r="B132" t="n">
        <v>122</v>
      </c>
      <c r="C132" s="551" t="n">
        <v>45992</v>
      </c>
      <c r="D132" t="inlineStr">
        <is>
          <t>Arcos</t>
        </is>
      </c>
      <c r="E132" t="n">
        <v>18444</v>
      </c>
      <c r="F132" t="inlineStr">
        <is>
          <t>CACHACA MATO DENTRO OURO 980ML</t>
        </is>
      </c>
      <c r="G132" t="n">
        <v>6.22</v>
      </c>
      <c r="H132" t="inlineStr">
        <is>
          <t>UN</t>
        </is>
      </c>
      <c r="I132" t="inlineStr">
        <is>
          <t>12/2025</t>
        </is>
      </c>
    </row>
    <row r="133">
      <c r="A133" t="n">
        <v>64378</v>
      </c>
      <c r="B133" t="n">
        <v>122</v>
      </c>
      <c r="C133" s="551" t="n">
        <v>45992</v>
      </c>
      <c r="D133" t="inlineStr">
        <is>
          <t>Arcos</t>
        </is>
      </c>
      <c r="E133" t="n">
        <v>18433</v>
      </c>
      <c r="F133" t="inlineStr">
        <is>
          <t>CACHAÇA PIRASSUNUNGA 51 OURO 965ML</t>
        </is>
      </c>
      <c r="G133" t="n">
        <v>1</v>
      </c>
      <c r="H133" t="inlineStr">
        <is>
          <t>UN</t>
        </is>
      </c>
      <c r="I133" t="inlineStr">
        <is>
          <t>12/2025</t>
        </is>
      </c>
    </row>
    <row r="134">
      <c r="A134" t="n">
        <v>64379</v>
      </c>
      <c r="B134" t="n">
        <v>122</v>
      </c>
      <c r="C134" s="551" t="n">
        <v>45992</v>
      </c>
      <c r="D134" t="inlineStr">
        <is>
          <t>Arcos</t>
        </is>
      </c>
      <c r="E134" t="n">
        <v>18382</v>
      </c>
      <c r="F134" t="inlineStr">
        <is>
          <t>CONHAQUE BRANDY OSBORNE 700ML</t>
        </is>
      </c>
      <c r="G134" t="n">
        <v>13.91</v>
      </c>
      <c r="H134" t="inlineStr">
        <is>
          <t>GR</t>
        </is>
      </c>
      <c r="I134" t="inlineStr">
        <is>
          <t>12/2025</t>
        </is>
      </c>
    </row>
    <row r="135">
      <c r="A135" t="n">
        <v>64380</v>
      </c>
      <c r="B135" t="n">
        <v>122</v>
      </c>
      <c r="C135" s="551" t="n">
        <v>45992</v>
      </c>
      <c r="D135" t="inlineStr">
        <is>
          <t>Arcos</t>
        </is>
      </c>
      <c r="E135" t="n">
        <v>18395</v>
      </c>
      <c r="F135" t="inlineStr">
        <is>
          <t>CONHAQUE DOMECQ 1L</t>
        </is>
      </c>
      <c r="G135" t="n">
        <v>13</v>
      </c>
      <c r="H135" t="inlineStr">
        <is>
          <t>GR</t>
        </is>
      </c>
      <c r="I135" t="inlineStr">
        <is>
          <t>12/2025</t>
        </is>
      </c>
    </row>
    <row r="136">
      <c r="A136" t="n">
        <v>64381</v>
      </c>
      <c r="B136" t="n">
        <v>122</v>
      </c>
      <c r="C136" s="551" t="n">
        <v>45992</v>
      </c>
      <c r="D136" t="inlineStr">
        <is>
          <t>Arcos</t>
        </is>
      </c>
      <c r="E136" t="n">
        <v>18392</v>
      </c>
      <c r="F136" t="inlineStr">
        <is>
          <t>CONHAQUE HENNESSY VSOP 700ML</t>
        </is>
      </c>
      <c r="G136" t="n">
        <v>4.29</v>
      </c>
      <c r="H136" t="inlineStr">
        <is>
          <t>UN</t>
        </is>
      </c>
      <c r="I136" t="inlineStr">
        <is>
          <t>12/2025</t>
        </is>
      </c>
    </row>
    <row r="137">
      <c r="A137" t="n">
        <v>64382</v>
      </c>
      <c r="B137" t="n">
        <v>122</v>
      </c>
      <c r="C137" s="551" t="n">
        <v>45992</v>
      </c>
      <c r="D137" t="inlineStr">
        <is>
          <t>Arcos</t>
        </is>
      </c>
      <c r="E137" t="n">
        <v>18372</v>
      </c>
      <c r="F137" t="inlineStr">
        <is>
          <t>GIN HENDRICKS 750ML</t>
        </is>
      </c>
      <c r="G137" t="n">
        <v>1.34</v>
      </c>
      <c r="H137" t="inlineStr">
        <is>
          <t>GR</t>
        </is>
      </c>
      <c r="I137" t="inlineStr">
        <is>
          <t>12/2025</t>
        </is>
      </c>
    </row>
    <row r="138">
      <c r="A138" t="n">
        <v>64383</v>
      </c>
      <c r="B138" t="n">
        <v>122</v>
      </c>
      <c r="C138" s="551" t="n">
        <v>45992</v>
      </c>
      <c r="D138" t="inlineStr">
        <is>
          <t>Arcos</t>
        </is>
      </c>
      <c r="E138" t="n">
        <v>18366</v>
      </c>
      <c r="F138" t="inlineStr">
        <is>
          <t>GIN MONKEY 47 500ML</t>
        </is>
      </c>
      <c r="G138" t="n">
        <v>2.25</v>
      </c>
      <c r="H138" t="inlineStr">
        <is>
          <t>UN</t>
        </is>
      </c>
      <c r="I138" t="inlineStr">
        <is>
          <t>12/2025</t>
        </is>
      </c>
    </row>
    <row r="139">
      <c r="A139" t="n">
        <v>64384</v>
      </c>
      <c r="B139" t="n">
        <v>122</v>
      </c>
      <c r="C139" s="551" t="n">
        <v>45992</v>
      </c>
      <c r="D139" t="inlineStr">
        <is>
          <t>Arcos</t>
        </is>
      </c>
      <c r="E139" t="n">
        <v>18364</v>
      </c>
      <c r="F139" t="inlineStr">
        <is>
          <t>GIN PLYMOUTH 750ML</t>
        </is>
      </c>
      <c r="G139" t="n">
        <v>1</v>
      </c>
      <c r="H139" t="inlineStr">
        <is>
          <t>UN</t>
        </is>
      </c>
      <c r="I139" t="inlineStr">
        <is>
          <t>12/2025</t>
        </is>
      </c>
    </row>
    <row r="140">
      <c r="A140" t="n">
        <v>64385</v>
      </c>
      <c r="B140" t="n">
        <v>122</v>
      </c>
      <c r="C140" s="551" t="n">
        <v>45992</v>
      </c>
      <c r="D140" t="inlineStr">
        <is>
          <t>Arcos</t>
        </is>
      </c>
      <c r="E140" t="n">
        <v>18363</v>
      </c>
      <c r="F140" t="inlineStr">
        <is>
          <t>GIN PRINCIPE DE LOS APOSTOLES 750ML</t>
        </is>
      </c>
      <c r="G140" t="n">
        <v>1</v>
      </c>
      <c r="H140" t="inlineStr">
        <is>
          <t>UN</t>
        </is>
      </c>
      <c r="I140" t="inlineStr">
        <is>
          <t>12/2025</t>
        </is>
      </c>
    </row>
    <row r="141">
      <c r="A141" t="n">
        <v>64386</v>
      </c>
      <c r="B141" t="n">
        <v>122</v>
      </c>
      <c r="C141" s="551" t="n">
        <v>45992</v>
      </c>
      <c r="D141" t="inlineStr">
        <is>
          <t>Arcos</t>
        </is>
      </c>
      <c r="E141" t="n">
        <v>18360</v>
      </c>
      <c r="F141" t="inlineStr">
        <is>
          <t>GIN STAR OF BOMBAY 750ML</t>
        </is>
      </c>
      <c r="G141" t="n">
        <v>0.58</v>
      </c>
      <c r="H141" t="inlineStr">
        <is>
          <t>UN</t>
        </is>
      </c>
      <c r="I141" t="inlineStr">
        <is>
          <t>12/2025</t>
        </is>
      </c>
    </row>
    <row r="142">
      <c r="A142" t="n">
        <v>64387</v>
      </c>
      <c r="B142" t="n">
        <v>122</v>
      </c>
      <c r="C142" s="551" t="n">
        <v>45992</v>
      </c>
      <c r="D142" t="inlineStr">
        <is>
          <t>Arcos</t>
        </is>
      </c>
      <c r="E142" t="n">
        <v>18359</v>
      </c>
      <c r="F142" t="inlineStr">
        <is>
          <t>GIN TANQUERAY 750ML</t>
        </is>
      </c>
      <c r="G142" t="n">
        <v>114.88</v>
      </c>
      <c r="H142" t="inlineStr">
        <is>
          <t>GR</t>
        </is>
      </c>
      <c r="I142" t="inlineStr">
        <is>
          <t>12/2025</t>
        </is>
      </c>
    </row>
    <row r="143">
      <c r="A143" t="n">
        <v>64388</v>
      </c>
      <c r="B143" t="n">
        <v>122</v>
      </c>
      <c r="C143" s="551" t="n">
        <v>45992</v>
      </c>
      <c r="D143" t="inlineStr">
        <is>
          <t>Arcos</t>
        </is>
      </c>
      <c r="E143" t="n">
        <v>18353</v>
      </c>
      <c r="F143" t="inlineStr">
        <is>
          <t>GIN TANQUERAY TEN 750ML</t>
        </is>
      </c>
      <c r="G143" t="n">
        <v>44.86</v>
      </c>
      <c r="H143" t="inlineStr">
        <is>
          <t>GR</t>
        </is>
      </c>
      <c r="I143" t="inlineStr">
        <is>
          <t>12/2025</t>
        </is>
      </c>
    </row>
    <row r="144">
      <c r="A144" t="n">
        <v>64389</v>
      </c>
      <c r="B144" t="n">
        <v>122</v>
      </c>
      <c r="C144" s="551" t="n">
        <v>45992</v>
      </c>
      <c r="D144" t="inlineStr">
        <is>
          <t>Arcos</t>
        </is>
      </c>
      <c r="E144" t="n">
        <v>18352</v>
      </c>
      <c r="F144" t="inlineStr">
        <is>
          <t>GIN THE BOTANIST 700ML</t>
        </is>
      </c>
      <c r="G144" t="n">
        <v>1</v>
      </c>
      <c r="H144" t="inlineStr">
        <is>
          <t>UN</t>
        </is>
      </c>
      <c r="I144" t="inlineStr">
        <is>
          <t>12/2025</t>
        </is>
      </c>
    </row>
    <row r="145">
      <c r="A145" t="n">
        <v>64390</v>
      </c>
      <c r="B145" t="n">
        <v>122</v>
      </c>
      <c r="C145" s="551" t="n">
        <v>45992</v>
      </c>
      <c r="D145" t="inlineStr">
        <is>
          <t>Arcos</t>
        </is>
      </c>
      <c r="E145" t="n">
        <v>18351</v>
      </c>
      <c r="F145" t="inlineStr">
        <is>
          <t>GIN THE LONDON N1 700ML</t>
        </is>
      </c>
      <c r="G145" t="n">
        <v>1</v>
      </c>
      <c r="H145" t="inlineStr">
        <is>
          <t>UN</t>
        </is>
      </c>
      <c r="I145" t="inlineStr">
        <is>
          <t>12/2025</t>
        </is>
      </c>
    </row>
    <row r="146">
      <c r="A146" t="n">
        <v>64391</v>
      </c>
      <c r="B146" t="n">
        <v>122</v>
      </c>
      <c r="C146" s="551" t="n">
        <v>45992</v>
      </c>
      <c r="D146" t="inlineStr">
        <is>
          <t>Arcos</t>
        </is>
      </c>
      <c r="E146" t="n">
        <v>18348</v>
      </c>
      <c r="F146" t="inlineStr">
        <is>
          <t>GIN XORIGUER DE MENORCA 700ML</t>
        </is>
      </c>
      <c r="G146" t="n">
        <v>2</v>
      </c>
      <c r="H146" t="inlineStr">
        <is>
          <t>UN</t>
        </is>
      </c>
      <c r="I146" t="inlineStr">
        <is>
          <t>12/2025</t>
        </is>
      </c>
    </row>
    <row r="147">
      <c r="A147" t="n">
        <v>64392</v>
      </c>
      <c r="B147" t="n">
        <v>122</v>
      </c>
      <c r="C147" s="551" t="n">
        <v>45992</v>
      </c>
      <c r="D147" t="inlineStr">
        <is>
          <t>Arcos</t>
        </is>
      </c>
      <c r="E147" t="n">
        <v>25033</v>
      </c>
      <c r="F147" t="inlineStr">
        <is>
          <t>LICOR AMARO MONTENEGRO 750ML</t>
        </is>
      </c>
      <c r="G147" t="n">
        <v>4.57</v>
      </c>
      <c r="H147" t="inlineStr">
        <is>
          <t>UN</t>
        </is>
      </c>
      <c r="I147" t="inlineStr">
        <is>
          <t>12/2025</t>
        </is>
      </c>
    </row>
    <row r="148">
      <c r="A148" t="n">
        <v>64393</v>
      </c>
      <c r="B148" t="n">
        <v>122</v>
      </c>
      <c r="C148" s="551" t="n">
        <v>45992</v>
      </c>
      <c r="D148" t="inlineStr">
        <is>
          <t>Arcos</t>
        </is>
      </c>
      <c r="E148" t="n">
        <v>18278</v>
      </c>
      <c r="F148" t="inlineStr">
        <is>
          <t>LICOR DE CEREJA CHERRY HEERING 700ML</t>
        </is>
      </c>
      <c r="G148" t="n">
        <v>9.699999999999999</v>
      </c>
      <c r="H148" t="inlineStr">
        <is>
          <t>GR</t>
        </is>
      </c>
      <c r="I148" t="inlineStr">
        <is>
          <t>12/2025</t>
        </is>
      </c>
    </row>
    <row r="149">
      <c r="A149" t="n">
        <v>64394</v>
      </c>
      <c r="B149" t="n">
        <v>122</v>
      </c>
      <c r="C149" s="551" t="n">
        <v>45992</v>
      </c>
      <c r="D149" t="inlineStr">
        <is>
          <t>Arcos</t>
        </is>
      </c>
      <c r="E149" t="n">
        <v>25533</v>
      </c>
      <c r="F149" t="inlineStr">
        <is>
          <t>LICOR DE JENIPAPO FAMIGERADA 750ML</t>
        </is>
      </c>
      <c r="G149" t="n">
        <v>7</v>
      </c>
      <c r="H149" t="inlineStr">
        <is>
          <t>GR</t>
        </is>
      </c>
      <c r="I149" t="inlineStr">
        <is>
          <t>12/2025</t>
        </is>
      </c>
    </row>
    <row r="150">
      <c r="A150" t="n">
        <v>64395</v>
      </c>
      <c r="B150" t="n">
        <v>122</v>
      </c>
      <c r="C150" s="551" t="n">
        <v>45992</v>
      </c>
      <c r="D150" t="inlineStr">
        <is>
          <t>Arcos</t>
        </is>
      </c>
      <c r="E150" t="n">
        <v>25630</v>
      </c>
      <c r="F150" t="inlineStr">
        <is>
          <t xml:space="preserve">LICOR DOLIN GENEPY LE CHAMOIS 750ML </t>
        </is>
      </c>
      <c r="G150" t="n">
        <v>4.11</v>
      </c>
      <c r="H150" t="inlineStr">
        <is>
          <t>GR</t>
        </is>
      </c>
      <c r="I150" t="inlineStr">
        <is>
          <t>12/2025</t>
        </is>
      </c>
    </row>
    <row r="151">
      <c r="A151" t="n">
        <v>64396</v>
      </c>
      <c r="B151" t="n">
        <v>122</v>
      </c>
      <c r="C151" s="551" t="n">
        <v>45992</v>
      </c>
      <c r="D151" t="inlineStr">
        <is>
          <t>Arcos</t>
        </is>
      </c>
      <c r="E151" t="n">
        <v>18313</v>
      </c>
      <c r="F151" t="inlineStr">
        <is>
          <t>LICOR DRAMBUIE 750ML</t>
        </is>
      </c>
      <c r="G151" t="n">
        <v>3.06</v>
      </c>
      <c r="H151" t="inlineStr">
        <is>
          <t>GR</t>
        </is>
      </c>
      <c r="I151" t="inlineStr">
        <is>
          <t>12/2025</t>
        </is>
      </c>
    </row>
    <row r="152">
      <c r="A152" t="n">
        <v>64397</v>
      </c>
      <c r="B152" t="n">
        <v>122</v>
      </c>
      <c r="C152" s="551" t="n">
        <v>45992</v>
      </c>
      <c r="D152" t="inlineStr">
        <is>
          <t>Arcos</t>
        </is>
      </c>
      <c r="E152" t="n">
        <v>18310</v>
      </c>
      <c r="F152" t="inlineStr">
        <is>
          <t>LICOR GRAND MARNIER CORDON ROUGE 700ML</t>
        </is>
      </c>
      <c r="G152" t="n">
        <v>3</v>
      </c>
      <c r="H152" t="inlineStr">
        <is>
          <t>UN</t>
        </is>
      </c>
      <c r="I152" t="inlineStr">
        <is>
          <t>12/2025</t>
        </is>
      </c>
    </row>
    <row r="153">
      <c r="A153" t="n">
        <v>64398</v>
      </c>
      <c r="B153" t="n">
        <v>122</v>
      </c>
      <c r="C153" s="551" t="n">
        <v>45992</v>
      </c>
      <c r="D153" t="inlineStr">
        <is>
          <t>Arcos</t>
        </is>
      </c>
      <c r="E153" t="n">
        <v>18284</v>
      </c>
      <c r="F153" t="inlineStr">
        <is>
          <t>LICOR JEAN DE DIJON CREME DE CASSIS 700ML</t>
        </is>
      </c>
      <c r="G153" t="n">
        <v>5.67</v>
      </c>
      <c r="H153" t="inlineStr">
        <is>
          <t>GR</t>
        </is>
      </c>
      <c r="I153" t="inlineStr">
        <is>
          <t>12/2025</t>
        </is>
      </c>
    </row>
    <row r="154">
      <c r="A154" t="n">
        <v>64399</v>
      </c>
      <c r="B154" t="n">
        <v>122</v>
      </c>
      <c r="C154" s="551" t="n">
        <v>45992</v>
      </c>
      <c r="D154" t="inlineStr">
        <is>
          <t>Arcos</t>
        </is>
      </c>
      <c r="E154" t="n">
        <v>18308</v>
      </c>
      <c r="F154" t="inlineStr">
        <is>
          <t>LICOR LUXARDO BITTER BIANCO 750ML</t>
        </is>
      </c>
      <c r="G154" t="n">
        <v>1.2</v>
      </c>
      <c r="H154" t="inlineStr">
        <is>
          <t>UN</t>
        </is>
      </c>
      <c r="I154" t="inlineStr">
        <is>
          <t>12/2025</t>
        </is>
      </c>
    </row>
    <row r="155">
      <c r="A155" t="n">
        <v>64400</v>
      </c>
      <c r="B155" t="n">
        <v>122</v>
      </c>
      <c r="C155" s="551" t="n">
        <v>45992</v>
      </c>
      <c r="D155" t="inlineStr">
        <is>
          <t>Arcos</t>
        </is>
      </c>
      <c r="E155" t="n">
        <v>18306</v>
      </c>
      <c r="F155" t="inlineStr">
        <is>
          <t>LICOR MARASCHINO LUXARDO 750ML</t>
        </is>
      </c>
      <c r="G155" t="n">
        <v>11.83</v>
      </c>
      <c r="H155" t="inlineStr">
        <is>
          <t>GR</t>
        </is>
      </c>
      <c r="I155" t="inlineStr">
        <is>
          <t>12/2025</t>
        </is>
      </c>
    </row>
    <row r="156">
      <c r="A156" t="n">
        <v>64401</v>
      </c>
      <c r="B156" t="n">
        <v>122</v>
      </c>
      <c r="C156" s="551" t="n">
        <v>45992</v>
      </c>
      <c r="D156" t="inlineStr">
        <is>
          <t>Arcos</t>
        </is>
      </c>
      <c r="E156" t="n">
        <v>26717</v>
      </c>
      <c r="F156" t="inlineStr">
        <is>
          <t>LICOR SAN BASILE ALKERMES 30% 700ML</t>
        </is>
      </c>
      <c r="G156" t="n">
        <v>13.95</v>
      </c>
      <c r="H156" t="inlineStr">
        <is>
          <t>GR</t>
        </is>
      </c>
      <c r="I156" t="inlineStr">
        <is>
          <t>12/2025</t>
        </is>
      </c>
    </row>
    <row r="157">
      <c r="A157" t="n">
        <v>64402</v>
      </c>
      <c r="B157" t="n">
        <v>122</v>
      </c>
      <c r="C157" s="551" t="n">
        <v>45992</v>
      </c>
      <c r="D157" t="inlineStr">
        <is>
          <t>Arcos</t>
        </is>
      </c>
      <c r="E157" t="n">
        <v>18296</v>
      </c>
      <c r="F157" t="inlineStr">
        <is>
          <t>LICOR SAN BASILE TRIPLE SEC 700ML</t>
        </is>
      </c>
      <c r="G157" t="n">
        <v>13.89</v>
      </c>
      <c r="H157" t="inlineStr">
        <is>
          <t>GR</t>
        </is>
      </c>
      <c r="I157" t="inlineStr">
        <is>
          <t>12/2025</t>
        </is>
      </c>
    </row>
    <row r="158">
      <c r="A158" t="n">
        <v>64403</v>
      </c>
      <c r="B158" t="n">
        <v>122</v>
      </c>
      <c r="C158" s="551" t="n">
        <v>45992</v>
      </c>
      <c r="D158" t="inlineStr">
        <is>
          <t>Arcos</t>
        </is>
      </c>
      <c r="E158" t="n">
        <v>18510</v>
      </c>
      <c r="F158" t="inlineStr">
        <is>
          <t>PEYCHAUD AROMATIC COCKTAIL BITTERS 148ML</t>
        </is>
      </c>
      <c r="G158" t="n">
        <v>2</v>
      </c>
      <c r="H158" t="inlineStr">
        <is>
          <t>UN</t>
        </is>
      </c>
      <c r="I158" t="inlineStr">
        <is>
          <t>12/2025</t>
        </is>
      </c>
    </row>
    <row r="159">
      <c r="A159" t="n">
        <v>64404</v>
      </c>
      <c r="B159" t="n">
        <v>122</v>
      </c>
      <c r="C159" s="551" t="n">
        <v>45992</v>
      </c>
      <c r="D159" t="inlineStr">
        <is>
          <t>Arcos</t>
        </is>
      </c>
      <c r="E159" t="n">
        <v>26883</v>
      </c>
      <c r="F159" t="inlineStr">
        <is>
          <t>PISCO QUEBRANTA BARSOL 750ML</t>
        </is>
      </c>
      <c r="G159" t="n">
        <v>8.49</v>
      </c>
      <c r="H159" t="inlineStr">
        <is>
          <t>GR</t>
        </is>
      </c>
      <c r="I159" t="inlineStr">
        <is>
          <t>12/2025</t>
        </is>
      </c>
    </row>
    <row r="160">
      <c r="A160" t="n">
        <v>64405</v>
      </c>
      <c r="B160" t="n">
        <v>122</v>
      </c>
      <c r="C160" s="551" t="n">
        <v>45992</v>
      </c>
      <c r="D160" t="inlineStr">
        <is>
          <t>Arcos</t>
        </is>
      </c>
      <c r="E160" t="n">
        <v>18275</v>
      </c>
      <c r="F160" t="inlineStr">
        <is>
          <t>RUM BACARDI 4 ANOS 750ML</t>
        </is>
      </c>
      <c r="G160" t="n">
        <v>3.45</v>
      </c>
      <c r="H160" t="inlineStr">
        <is>
          <t>GR</t>
        </is>
      </c>
      <c r="I160" t="inlineStr">
        <is>
          <t>12/2025</t>
        </is>
      </c>
    </row>
    <row r="161">
      <c r="A161" t="n">
        <v>64406</v>
      </c>
      <c r="B161" t="n">
        <v>122</v>
      </c>
      <c r="C161" s="551" t="n">
        <v>45992</v>
      </c>
      <c r="D161" t="inlineStr">
        <is>
          <t>Arcos</t>
        </is>
      </c>
      <c r="E161" t="n">
        <v>18272</v>
      </c>
      <c r="F161" t="inlineStr">
        <is>
          <t>RUM BACARDI SUPERIOR CARTA BLANCA 980ML</t>
        </is>
      </c>
      <c r="G161" t="n">
        <v>20.3</v>
      </c>
      <c r="H161" t="inlineStr">
        <is>
          <t>GR</t>
        </is>
      </c>
      <c r="I161" t="inlineStr">
        <is>
          <t>12/2025</t>
        </is>
      </c>
    </row>
    <row r="162">
      <c r="A162" t="n">
        <v>64407</v>
      </c>
      <c r="B162" t="n">
        <v>122</v>
      </c>
      <c r="C162" s="551" t="n">
        <v>45992</v>
      </c>
      <c r="D162" t="inlineStr">
        <is>
          <t>Arcos</t>
        </is>
      </c>
      <c r="E162" t="n">
        <v>18268</v>
      </c>
      <c r="F162" t="inlineStr">
        <is>
          <t>RUM HAVANA CLUB 3 ANOS 750ML</t>
        </is>
      </c>
      <c r="G162" t="n">
        <v>7.63</v>
      </c>
      <c r="H162" t="inlineStr">
        <is>
          <t>GR</t>
        </is>
      </c>
      <c r="I162" t="inlineStr">
        <is>
          <t>12/2025</t>
        </is>
      </c>
    </row>
    <row r="163">
      <c r="A163" t="n">
        <v>64408</v>
      </c>
      <c r="B163" t="n">
        <v>122</v>
      </c>
      <c r="C163" s="551" t="n">
        <v>45992</v>
      </c>
      <c r="D163" t="inlineStr">
        <is>
          <t>Arcos</t>
        </is>
      </c>
      <c r="E163" t="n">
        <v>18266</v>
      </c>
      <c r="F163" t="inlineStr">
        <is>
          <t>RUM HAVANA RESERVA 7 ANOS 700ML</t>
        </is>
      </c>
      <c r="G163" t="n">
        <v>0.73</v>
      </c>
      <c r="H163" t="inlineStr">
        <is>
          <t>UN</t>
        </is>
      </c>
      <c r="I163" t="inlineStr">
        <is>
          <t>12/2025</t>
        </is>
      </c>
    </row>
    <row r="164">
      <c r="A164" t="n">
        <v>64409</v>
      </c>
      <c r="B164" t="n">
        <v>122</v>
      </c>
      <c r="C164" s="551" t="n">
        <v>45992</v>
      </c>
      <c r="D164" t="inlineStr">
        <is>
          <t>Arcos</t>
        </is>
      </c>
      <c r="E164" t="n">
        <v>18264</v>
      </c>
      <c r="F164" t="inlineStr">
        <is>
          <t>RUM MOUNT GAY XO 43o 700ML</t>
        </is>
      </c>
      <c r="G164" t="n">
        <v>0.22</v>
      </c>
      <c r="H164" t="inlineStr">
        <is>
          <t>UN</t>
        </is>
      </c>
      <c r="I164" t="inlineStr">
        <is>
          <t>12/2025</t>
        </is>
      </c>
    </row>
    <row r="165">
      <c r="A165" t="n">
        <v>64410</v>
      </c>
      <c r="B165" t="n">
        <v>122</v>
      </c>
      <c r="C165" s="551" t="n">
        <v>45992</v>
      </c>
      <c r="D165" t="inlineStr">
        <is>
          <t>Arcos</t>
        </is>
      </c>
      <c r="E165" t="n">
        <v>18261</v>
      </c>
      <c r="F165" t="inlineStr">
        <is>
          <t>RUM ZACAPA 23 ANOS 750ML</t>
        </is>
      </c>
      <c r="G165" t="n">
        <v>24</v>
      </c>
      <c r="H165" t="inlineStr">
        <is>
          <t>GR</t>
        </is>
      </c>
      <c r="I165" t="inlineStr">
        <is>
          <t>12/2025</t>
        </is>
      </c>
    </row>
    <row r="166">
      <c r="A166" t="n">
        <v>64411</v>
      </c>
      <c r="B166" t="n">
        <v>122</v>
      </c>
      <c r="C166" s="551" t="n">
        <v>45992</v>
      </c>
      <c r="D166" t="inlineStr">
        <is>
          <t>Arcos</t>
        </is>
      </c>
      <c r="E166" t="n">
        <v>25445</v>
      </c>
      <c r="F166" t="inlineStr">
        <is>
          <t>TEQUILA DON JULIO ANEJO 750ML UN</t>
        </is>
      </c>
      <c r="G166" t="n">
        <v>4.34</v>
      </c>
      <c r="H166" t="inlineStr">
        <is>
          <t>GR</t>
        </is>
      </c>
      <c r="I166" t="inlineStr">
        <is>
          <t>12/2025</t>
        </is>
      </c>
    </row>
    <row r="167">
      <c r="A167" t="n">
        <v>64412</v>
      </c>
      <c r="B167" t="n">
        <v>122</v>
      </c>
      <c r="C167" s="551" t="n">
        <v>45992</v>
      </c>
      <c r="D167" t="inlineStr">
        <is>
          <t>Arcos</t>
        </is>
      </c>
      <c r="E167" t="n">
        <v>18242</v>
      </c>
      <c r="F167" t="inlineStr">
        <is>
          <t>TEQUILA DON JULIO BLANCO 750ML</t>
        </is>
      </c>
      <c r="G167" t="n">
        <v>46.23</v>
      </c>
      <c r="H167" t="inlineStr">
        <is>
          <t>GR</t>
        </is>
      </c>
      <c r="I167" t="inlineStr">
        <is>
          <t>12/2025</t>
        </is>
      </c>
    </row>
    <row r="168">
      <c r="A168" t="n">
        <v>64413</v>
      </c>
      <c r="B168" t="n">
        <v>122</v>
      </c>
      <c r="C168" s="551" t="n">
        <v>45992</v>
      </c>
      <c r="D168" t="inlineStr">
        <is>
          <t>Arcos</t>
        </is>
      </c>
      <c r="E168" t="n">
        <v>25507</v>
      </c>
      <c r="F168" t="inlineStr">
        <is>
          <t>TEQUILA DON JULIO REPOSADO 750ML</t>
        </is>
      </c>
      <c r="G168" t="n">
        <v>0.8100000000000001</v>
      </c>
      <c r="H168" t="inlineStr">
        <is>
          <t>GR</t>
        </is>
      </c>
      <c r="I168" t="inlineStr">
        <is>
          <t>12/2025</t>
        </is>
      </c>
    </row>
    <row r="169">
      <c r="A169" t="n">
        <v>64414</v>
      </c>
      <c r="B169" t="n">
        <v>122</v>
      </c>
      <c r="C169" s="551" t="n">
        <v>45992</v>
      </c>
      <c r="D169" t="inlineStr">
        <is>
          <t>Arcos</t>
        </is>
      </c>
      <c r="E169" t="n">
        <v>18237</v>
      </c>
      <c r="F169" t="inlineStr">
        <is>
          <t>TEQUILA HERRADURA REPOSADO 750ML</t>
        </is>
      </c>
      <c r="G169" t="n">
        <v>2.73</v>
      </c>
      <c r="H169" t="inlineStr">
        <is>
          <t>GR</t>
        </is>
      </c>
      <c r="I169" t="inlineStr">
        <is>
          <t>12/2025</t>
        </is>
      </c>
    </row>
    <row r="170">
      <c r="A170" t="n">
        <v>64415</v>
      </c>
      <c r="B170" t="n">
        <v>122</v>
      </c>
      <c r="C170" s="551" t="n">
        <v>45992</v>
      </c>
      <c r="D170" t="inlineStr">
        <is>
          <t>Arcos</t>
        </is>
      </c>
      <c r="E170" t="n">
        <v>18235</v>
      </c>
      <c r="F170" t="inlineStr">
        <is>
          <t>TEQUILA JOSE CUERVO 1800 REPOSADO 750ML</t>
        </is>
      </c>
      <c r="G170" t="n">
        <v>3.32</v>
      </c>
      <c r="H170" t="inlineStr">
        <is>
          <t>UN</t>
        </is>
      </c>
      <c r="I170" t="inlineStr">
        <is>
          <t>12/2025</t>
        </is>
      </c>
    </row>
    <row r="171">
      <c r="A171" t="n">
        <v>64416</v>
      </c>
      <c r="B171" t="n">
        <v>122</v>
      </c>
      <c r="C171" s="551" t="n">
        <v>45992</v>
      </c>
      <c r="D171" t="inlineStr">
        <is>
          <t>Arcos</t>
        </is>
      </c>
      <c r="E171" t="n">
        <v>18234</v>
      </c>
      <c r="F171" t="inlineStr">
        <is>
          <t>TEQUILA JOSE CUERVO 1800 SILVER 750ML</t>
        </is>
      </c>
      <c r="G171" t="n">
        <v>1.2</v>
      </c>
      <c r="H171" t="inlineStr">
        <is>
          <t>UN</t>
        </is>
      </c>
      <c r="I171" t="inlineStr">
        <is>
          <t>12/2025</t>
        </is>
      </c>
    </row>
    <row r="172">
      <c r="A172" t="n">
        <v>64417</v>
      </c>
      <c r="B172" t="n">
        <v>122</v>
      </c>
      <c r="C172" s="551" t="n">
        <v>45992</v>
      </c>
      <c r="D172" t="inlineStr">
        <is>
          <t>Arcos</t>
        </is>
      </c>
      <c r="E172" t="n">
        <v>18208</v>
      </c>
      <c r="F172" t="inlineStr">
        <is>
          <t>VERMOUTH CARPANO BIANCO 1L</t>
        </is>
      </c>
      <c r="G172" t="n">
        <v>6</v>
      </c>
      <c r="H172" t="inlineStr">
        <is>
          <t>GR</t>
        </is>
      </c>
      <c r="I172" t="inlineStr">
        <is>
          <t>12/2025</t>
        </is>
      </c>
    </row>
    <row r="173">
      <c r="A173" t="n">
        <v>64418</v>
      </c>
      <c r="B173" t="n">
        <v>122</v>
      </c>
      <c r="C173" s="551" t="n">
        <v>45992</v>
      </c>
      <c r="D173" t="inlineStr">
        <is>
          <t>Arcos</t>
        </is>
      </c>
      <c r="E173" t="n">
        <v>18220</v>
      </c>
      <c r="F173" t="inlineStr">
        <is>
          <t>VERMOUTH CARPANO CLASSICO ROSSO ITALIANO 1L</t>
        </is>
      </c>
      <c r="G173" t="n">
        <v>14.52</v>
      </c>
      <c r="H173" t="inlineStr">
        <is>
          <t>GR</t>
        </is>
      </c>
      <c r="I173" t="inlineStr">
        <is>
          <t>12/2025</t>
        </is>
      </c>
    </row>
    <row r="174">
      <c r="A174" t="n">
        <v>64419</v>
      </c>
      <c r="B174" t="n">
        <v>122</v>
      </c>
      <c r="C174" s="551" t="n">
        <v>45992</v>
      </c>
      <c r="D174" t="inlineStr">
        <is>
          <t>Arcos</t>
        </is>
      </c>
      <c r="E174" t="n">
        <v>18219</v>
      </c>
      <c r="F174" t="inlineStr">
        <is>
          <t>VERMOUTH CARPANO PUNT E MES 1L</t>
        </is>
      </c>
      <c r="G174" t="n">
        <v>9</v>
      </c>
      <c r="H174" t="inlineStr">
        <is>
          <t>GR</t>
        </is>
      </c>
      <c r="I174" t="inlineStr">
        <is>
          <t>12/2025</t>
        </is>
      </c>
    </row>
    <row r="175">
      <c r="A175" t="n">
        <v>64420</v>
      </c>
      <c r="B175" t="n">
        <v>122</v>
      </c>
      <c r="C175" s="551" t="n">
        <v>45992</v>
      </c>
      <c r="D175" t="inlineStr">
        <is>
          <t>Arcos</t>
        </is>
      </c>
      <c r="E175" t="n">
        <v>18218</v>
      </c>
      <c r="F175" t="inlineStr">
        <is>
          <t>VERMOUTH CINZANO ROSSO ARGENTINO 1L</t>
        </is>
      </c>
      <c r="G175" t="n">
        <v>30.53</v>
      </c>
      <c r="H175" t="inlineStr">
        <is>
          <t>GR</t>
        </is>
      </c>
      <c r="I175" t="inlineStr">
        <is>
          <t>12/2025</t>
        </is>
      </c>
    </row>
    <row r="176">
      <c r="A176" t="n">
        <v>64421</v>
      </c>
      <c r="B176" t="n">
        <v>122</v>
      </c>
      <c r="C176" s="551" t="n">
        <v>45992</v>
      </c>
      <c r="D176" t="inlineStr">
        <is>
          <t>Arcos</t>
        </is>
      </c>
      <c r="E176" t="n">
        <v>18202</v>
      </c>
      <c r="F176" t="inlineStr">
        <is>
          <t>VERMOUTH DOLIN DRY 750ML</t>
        </is>
      </c>
      <c r="G176" t="n">
        <v>16.38</v>
      </c>
      <c r="H176" t="inlineStr">
        <is>
          <t>GR</t>
        </is>
      </c>
      <c r="I176" t="inlineStr">
        <is>
          <t>12/2025</t>
        </is>
      </c>
    </row>
    <row r="177">
      <c r="A177" t="n">
        <v>64422</v>
      </c>
      <c r="B177" t="n">
        <v>122</v>
      </c>
      <c r="C177" s="551" t="n">
        <v>45992</v>
      </c>
      <c r="D177" t="inlineStr">
        <is>
          <t>Arcos</t>
        </is>
      </c>
      <c r="E177" t="n">
        <v>18214</v>
      </c>
      <c r="F177" t="inlineStr">
        <is>
          <t>VERMOUTH MARTINI BIANCO 750ML</t>
        </is>
      </c>
      <c r="G177" t="n">
        <v>22</v>
      </c>
      <c r="H177" t="inlineStr">
        <is>
          <t>GR</t>
        </is>
      </c>
      <c r="I177" t="inlineStr">
        <is>
          <t>12/2025</t>
        </is>
      </c>
    </row>
    <row r="178">
      <c r="A178" t="n">
        <v>64423</v>
      </c>
      <c r="B178" t="n">
        <v>122</v>
      </c>
      <c r="C178" s="551" t="n">
        <v>45992</v>
      </c>
      <c r="D178" t="inlineStr">
        <is>
          <t>Arcos</t>
        </is>
      </c>
      <c r="E178" t="n">
        <v>18211</v>
      </c>
      <c r="F178" t="inlineStr">
        <is>
          <t>VERMOUTH MARTINI RISERVA RUBINO 750ML</t>
        </is>
      </c>
      <c r="G178" t="n">
        <v>6</v>
      </c>
      <c r="H178" t="inlineStr">
        <is>
          <t>GR</t>
        </is>
      </c>
      <c r="I178" t="inlineStr">
        <is>
          <t>12/2025</t>
        </is>
      </c>
    </row>
    <row r="179">
      <c r="A179" t="n">
        <v>64424</v>
      </c>
      <c r="B179" t="n">
        <v>122</v>
      </c>
      <c r="C179" s="551" t="n">
        <v>45992</v>
      </c>
      <c r="D179" t="inlineStr">
        <is>
          <t>Arcos</t>
        </is>
      </c>
      <c r="E179" t="n">
        <v>18209</v>
      </c>
      <c r="F179" t="inlineStr">
        <is>
          <t>VERMOUTH MARTINI ROSATO 750ML</t>
        </is>
      </c>
      <c r="G179" t="n">
        <v>2</v>
      </c>
      <c r="H179" t="inlineStr">
        <is>
          <t>GR</t>
        </is>
      </c>
      <c r="I179" t="inlineStr">
        <is>
          <t>12/2025</t>
        </is>
      </c>
    </row>
    <row r="180">
      <c r="A180" t="n">
        <v>64425</v>
      </c>
      <c r="B180" t="n">
        <v>122</v>
      </c>
      <c r="C180" s="551" t="n">
        <v>45992</v>
      </c>
      <c r="D180" t="inlineStr">
        <is>
          <t>Arcos</t>
        </is>
      </c>
      <c r="E180" t="n">
        <v>18200</v>
      </c>
      <c r="F180" t="inlineStr">
        <is>
          <t>VERMOUTH MARTINI ROSSO 750ML</t>
        </is>
      </c>
      <c r="G180" t="n">
        <v>1</v>
      </c>
      <c r="H180" t="inlineStr">
        <is>
          <t>GR</t>
        </is>
      </c>
      <c r="I180" t="inlineStr">
        <is>
          <t>12/2025</t>
        </is>
      </c>
    </row>
    <row r="181">
      <c r="A181" t="n">
        <v>64426</v>
      </c>
      <c r="B181" t="n">
        <v>122</v>
      </c>
      <c r="C181" s="551" t="n">
        <v>45992</v>
      </c>
      <c r="D181" t="inlineStr">
        <is>
          <t>Arcos</t>
        </is>
      </c>
      <c r="E181" t="n">
        <v>18189</v>
      </c>
      <c r="F181" t="inlineStr">
        <is>
          <t>VODKA BELVEDERE NATURAL 700ML</t>
        </is>
      </c>
      <c r="G181" t="n">
        <v>0.51</v>
      </c>
      <c r="H181" t="inlineStr">
        <is>
          <t>GR</t>
        </is>
      </c>
      <c r="I181" t="inlineStr">
        <is>
          <t>12/2025</t>
        </is>
      </c>
    </row>
    <row r="182">
      <c r="A182" t="n">
        <v>64427</v>
      </c>
      <c r="B182" t="n">
        <v>122</v>
      </c>
      <c r="C182" s="551" t="n">
        <v>45992</v>
      </c>
      <c r="D182" t="inlineStr">
        <is>
          <t>Arcos</t>
        </is>
      </c>
      <c r="E182" t="n">
        <v>18185</v>
      </c>
      <c r="F182" t="inlineStr">
        <is>
          <t>VODKA CIROC DE PINEAPPLE 750ML</t>
        </is>
      </c>
      <c r="G182" t="n">
        <v>2</v>
      </c>
      <c r="H182" t="inlineStr">
        <is>
          <t>GR</t>
        </is>
      </c>
      <c r="I182" t="inlineStr">
        <is>
          <t>12/2025</t>
        </is>
      </c>
    </row>
    <row r="183">
      <c r="A183" t="n">
        <v>64428</v>
      </c>
      <c r="B183" t="n">
        <v>122</v>
      </c>
      <c r="C183" s="551" t="n">
        <v>45992</v>
      </c>
      <c r="D183" t="inlineStr">
        <is>
          <t>Arcos</t>
        </is>
      </c>
      <c r="E183" t="n">
        <v>18186</v>
      </c>
      <c r="F183" t="inlineStr">
        <is>
          <t>VODKA CIROC NATURAL 750ML</t>
        </is>
      </c>
      <c r="G183" t="n">
        <v>10.17</v>
      </c>
      <c r="H183" t="inlineStr">
        <is>
          <t>GR</t>
        </is>
      </c>
      <c r="I183" t="inlineStr">
        <is>
          <t>12/2025</t>
        </is>
      </c>
    </row>
    <row r="184">
      <c r="A184" t="n">
        <v>64429</v>
      </c>
      <c r="B184" t="n">
        <v>122</v>
      </c>
      <c r="C184" s="551" t="n">
        <v>45992</v>
      </c>
      <c r="D184" t="inlineStr">
        <is>
          <t>Arcos</t>
        </is>
      </c>
      <c r="E184" t="n">
        <v>18180</v>
      </c>
      <c r="F184" t="inlineStr">
        <is>
          <t>VODKA GREY GOOSE NATURAL 750ML</t>
        </is>
      </c>
      <c r="G184" t="n">
        <v>0.37</v>
      </c>
      <c r="H184" t="inlineStr">
        <is>
          <t>GR</t>
        </is>
      </c>
      <c r="I184" t="inlineStr">
        <is>
          <t>12/2025</t>
        </is>
      </c>
    </row>
    <row r="185">
      <c r="A185" t="n">
        <v>64430</v>
      </c>
      <c r="B185" t="n">
        <v>122</v>
      </c>
      <c r="C185" s="551" t="n">
        <v>45992</v>
      </c>
      <c r="D185" t="inlineStr">
        <is>
          <t>Arcos</t>
        </is>
      </c>
      <c r="E185" t="n">
        <v>18179</v>
      </c>
      <c r="F185" t="inlineStr">
        <is>
          <t>VODKA KETEL ONE 1L</t>
        </is>
      </c>
      <c r="G185" t="n">
        <v>144</v>
      </c>
      <c r="H185" t="inlineStr">
        <is>
          <t>GR</t>
        </is>
      </c>
      <c r="I185" t="inlineStr">
        <is>
          <t>12/2025</t>
        </is>
      </c>
    </row>
    <row r="186">
      <c r="A186" t="n">
        <v>64431</v>
      </c>
      <c r="B186" t="n">
        <v>122</v>
      </c>
      <c r="C186" s="551" t="n">
        <v>45992</v>
      </c>
      <c r="D186" t="inlineStr">
        <is>
          <t>Arcos</t>
        </is>
      </c>
      <c r="E186" t="n">
        <v>18178</v>
      </c>
      <c r="F186" t="inlineStr">
        <is>
          <t>VODKA KETEL ONE CUCUMBER &amp; MINT 750ML</t>
        </is>
      </c>
      <c r="G186" t="n">
        <v>1</v>
      </c>
      <c r="H186" t="inlineStr">
        <is>
          <t>GR</t>
        </is>
      </c>
      <c r="I186" t="inlineStr">
        <is>
          <t>12/2025</t>
        </is>
      </c>
    </row>
    <row r="187">
      <c r="A187" t="n">
        <v>64432</v>
      </c>
      <c r="B187" t="n">
        <v>122</v>
      </c>
      <c r="C187" s="551" t="n">
        <v>45992</v>
      </c>
      <c r="D187" t="inlineStr">
        <is>
          <t>Arcos</t>
        </is>
      </c>
      <c r="E187" t="n">
        <v>18176</v>
      </c>
      <c r="F187" t="inlineStr">
        <is>
          <t>VODKA KETEL ONE PEACH &amp; ORANGE 750ML</t>
        </is>
      </c>
      <c r="G187" t="n">
        <v>1</v>
      </c>
      <c r="H187" t="inlineStr">
        <is>
          <t>GR</t>
        </is>
      </c>
      <c r="I187" t="inlineStr">
        <is>
          <t>12/2025</t>
        </is>
      </c>
    </row>
    <row r="188">
      <c r="A188" t="n">
        <v>64433</v>
      </c>
      <c r="B188" t="n">
        <v>122</v>
      </c>
      <c r="C188" s="551" t="n">
        <v>45992</v>
      </c>
      <c r="D188" t="inlineStr">
        <is>
          <t>Arcos</t>
        </is>
      </c>
      <c r="E188" t="n">
        <v>18159</v>
      </c>
      <c r="F188" t="inlineStr">
        <is>
          <t>WHISKY BALLANTINES FINEST 1L</t>
        </is>
      </c>
      <c r="G188" t="n">
        <v>2</v>
      </c>
      <c r="H188" t="inlineStr">
        <is>
          <t>GR</t>
        </is>
      </c>
      <c r="I188" t="inlineStr">
        <is>
          <t>12/2025</t>
        </is>
      </c>
    </row>
    <row r="189">
      <c r="A189" t="n">
        <v>64434</v>
      </c>
      <c r="B189" t="n">
        <v>122</v>
      </c>
      <c r="C189" s="551" t="n">
        <v>45992</v>
      </c>
      <c r="D189" t="inlineStr">
        <is>
          <t>Arcos</t>
        </is>
      </c>
      <c r="E189" t="n">
        <v>18157</v>
      </c>
      <c r="F189" t="inlineStr">
        <is>
          <t>WHISKY BOURBON BULLEIT 750ML</t>
        </is>
      </c>
      <c r="G189" t="n">
        <v>12</v>
      </c>
      <c r="H189" t="inlineStr">
        <is>
          <t>GR</t>
        </is>
      </c>
      <c r="I189" t="inlineStr">
        <is>
          <t>12/2025</t>
        </is>
      </c>
    </row>
    <row r="190">
      <c r="A190" t="n">
        <v>64435</v>
      </c>
      <c r="B190" t="n">
        <v>122</v>
      </c>
      <c r="C190" s="551" t="n">
        <v>45992</v>
      </c>
      <c r="D190" t="inlineStr">
        <is>
          <t>Arcos</t>
        </is>
      </c>
      <c r="E190" t="n">
        <v>18153</v>
      </c>
      <c r="F190" t="inlineStr">
        <is>
          <t>WHISKY BOURBON WOODFORD RESERVE 750ML</t>
        </is>
      </c>
      <c r="G190" t="n">
        <v>1.18</v>
      </c>
      <c r="H190" t="inlineStr">
        <is>
          <t>GR</t>
        </is>
      </c>
      <c r="I190" t="inlineStr">
        <is>
          <t>12/2025</t>
        </is>
      </c>
    </row>
    <row r="191">
      <c r="A191" t="n">
        <v>64436</v>
      </c>
      <c r="B191" t="n">
        <v>122</v>
      </c>
      <c r="C191" s="551" t="n">
        <v>45992</v>
      </c>
      <c r="D191" t="inlineStr">
        <is>
          <t>Arcos</t>
        </is>
      </c>
      <c r="E191" t="n">
        <v>18146</v>
      </c>
      <c r="F191" t="inlineStr">
        <is>
          <t>WHISKY CHIVAS REGAL 12 ANOS 1L</t>
        </is>
      </c>
      <c r="G191" t="n">
        <v>0.68</v>
      </c>
      <c r="H191" t="inlineStr">
        <is>
          <t>GR</t>
        </is>
      </c>
      <c r="I191" t="inlineStr">
        <is>
          <t>12/2025</t>
        </is>
      </c>
    </row>
    <row r="192">
      <c r="A192" t="n">
        <v>64437</v>
      </c>
      <c r="B192" t="n">
        <v>122</v>
      </c>
      <c r="C192" s="551" t="n">
        <v>45992</v>
      </c>
      <c r="D192" t="inlineStr">
        <is>
          <t>Arcos</t>
        </is>
      </c>
      <c r="E192" t="n">
        <v>18145</v>
      </c>
      <c r="F192" t="inlineStr">
        <is>
          <t>WHISKY CHIVAS REGAL 18 ANOS 750ML</t>
        </is>
      </c>
      <c r="G192" t="n">
        <v>0.15</v>
      </c>
      <c r="H192" t="inlineStr">
        <is>
          <t>GR</t>
        </is>
      </c>
      <c r="I192" t="inlineStr">
        <is>
          <t>12/2025</t>
        </is>
      </c>
    </row>
    <row r="193">
      <c r="A193" t="n">
        <v>64438</v>
      </c>
      <c r="B193" t="n">
        <v>122</v>
      </c>
      <c r="C193" s="551" t="n">
        <v>45992</v>
      </c>
      <c r="D193" t="inlineStr">
        <is>
          <t>Arcos</t>
        </is>
      </c>
      <c r="E193" t="n">
        <v>18143</v>
      </c>
      <c r="F193" t="inlineStr">
        <is>
          <t>WHISKY CHIVAS ROYAL SALUTE 21 ANOS 700ML</t>
        </is>
      </c>
      <c r="G193" t="n">
        <v>2.6</v>
      </c>
      <c r="H193" t="inlineStr">
        <is>
          <t>GR</t>
        </is>
      </c>
      <c r="I193" t="inlineStr">
        <is>
          <t>12/2025</t>
        </is>
      </c>
    </row>
    <row r="194">
      <c r="A194" t="n">
        <v>64439</v>
      </c>
      <c r="B194" t="n">
        <v>122</v>
      </c>
      <c r="C194" s="551" t="n">
        <v>45992</v>
      </c>
      <c r="D194" t="inlineStr">
        <is>
          <t>Arcos</t>
        </is>
      </c>
      <c r="E194" t="n">
        <v>18140</v>
      </c>
      <c r="F194" t="inlineStr">
        <is>
          <t>WHISKY GENTLEMAN JACK SILVER 1L</t>
        </is>
      </c>
      <c r="G194" t="n">
        <v>1.08</v>
      </c>
      <c r="H194" t="inlineStr">
        <is>
          <t>GR</t>
        </is>
      </c>
      <c r="I194" t="inlineStr">
        <is>
          <t>12/2025</t>
        </is>
      </c>
    </row>
    <row r="195">
      <c r="A195" t="n">
        <v>64440</v>
      </c>
      <c r="B195" t="n">
        <v>122</v>
      </c>
      <c r="C195" s="551" t="n">
        <v>45992</v>
      </c>
      <c r="D195" t="inlineStr">
        <is>
          <t>Arcos</t>
        </is>
      </c>
      <c r="E195" t="n">
        <v>18138</v>
      </c>
      <c r="F195" t="inlineStr">
        <is>
          <t>WHISKY GLENFIDDICH 15 ANOS 750ML</t>
        </is>
      </c>
      <c r="G195" t="n">
        <v>0.61</v>
      </c>
      <c r="H195" t="inlineStr">
        <is>
          <t>GR</t>
        </is>
      </c>
      <c r="I195" t="inlineStr">
        <is>
          <t>12/2025</t>
        </is>
      </c>
    </row>
    <row r="196">
      <c r="A196" t="n">
        <v>64441</v>
      </c>
      <c r="B196" t="n">
        <v>122</v>
      </c>
      <c r="C196" s="551" t="n">
        <v>45992</v>
      </c>
      <c r="D196" t="inlineStr">
        <is>
          <t>Arcos</t>
        </is>
      </c>
      <c r="E196" t="n">
        <v>18129</v>
      </c>
      <c r="F196" t="inlineStr">
        <is>
          <t>WHISKY JACK DANIELS 1L</t>
        </is>
      </c>
      <c r="G196" t="n">
        <v>1.22</v>
      </c>
      <c r="H196" t="inlineStr">
        <is>
          <t>GR</t>
        </is>
      </c>
      <c r="I196" t="inlineStr">
        <is>
          <t>12/2025</t>
        </is>
      </c>
    </row>
    <row r="197">
      <c r="A197" t="n">
        <v>64442</v>
      </c>
      <c r="B197" t="n">
        <v>122</v>
      </c>
      <c r="C197" s="551" t="n">
        <v>45992</v>
      </c>
      <c r="D197" t="inlineStr">
        <is>
          <t>Arcos</t>
        </is>
      </c>
      <c r="E197" t="n">
        <v>18121</v>
      </c>
      <c r="F197" t="inlineStr">
        <is>
          <t>WHISKY JIM BEAM RYE 700ML</t>
        </is>
      </c>
      <c r="G197" t="n">
        <v>0.8100000000000001</v>
      </c>
      <c r="H197" t="inlineStr">
        <is>
          <t>GR</t>
        </is>
      </c>
      <c r="I197" t="inlineStr">
        <is>
          <t>12/2025</t>
        </is>
      </c>
    </row>
    <row r="198">
      <c r="A198" t="n">
        <v>64443</v>
      </c>
      <c r="B198" t="n">
        <v>122</v>
      </c>
      <c r="C198" s="551" t="n">
        <v>45992</v>
      </c>
      <c r="D198" t="inlineStr">
        <is>
          <t>Arcos</t>
        </is>
      </c>
      <c r="E198" t="n">
        <v>18119</v>
      </c>
      <c r="F198" t="inlineStr">
        <is>
          <t>WHISKY JOHNNIE WALKER BLACK LABEL 1L</t>
        </is>
      </c>
      <c r="G198" t="n">
        <v>32.7</v>
      </c>
      <c r="H198" t="inlineStr">
        <is>
          <t>GR</t>
        </is>
      </c>
      <c r="I198" t="inlineStr">
        <is>
          <t>12/2025</t>
        </is>
      </c>
    </row>
    <row r="199">
      <c r="A199" t="n">
        <v>64444</v>
      </c>
      <c r="B199" t="n">
        <v>122</v>
      </c>
      <c r="C199" s="551" t="n">
        <v>45992</v>
      </c>
      <c r="D199" t="inlineStr">
        <is>
          <t>Arcos</t>
        </is>
      </c>
      <c r="E199" t="n">
        <v>18118</v>
      </c>
      <c r="F199" t="inlineStr">
        <is>
          <t>WHISKY JOHNNIE WALKER BLUE LABEL 750ML</t>
        </is>
      </c>
      <c r="G199" t="n">
        <v>0.89</v>
      </c>
      <c r="H199" t="inlineStr">
        <is>
          <t>GR</t>
        </is>
      </c>
      <c r="I199" t="inlineStr">
        <is>
          <t>12/2025</t>
        </is>
      </c>
    </row>
    <row r="200">
      <c r="A200" t="n">
        <v>64445</v>
      </c>
      <c r="B200" t="n">
        <v>122</v>
      </c>
      <c r="C200" s="551" t="n">
        <v>45992</v>
      </c>
      <c r="D200" t="inlineStr">
        <is>
          <t>Arcos</t>
        </is>
      </c>
      <c r="E200" t="n">
        <v>18115</v>
      </c>
      <c r="F200" t="inlineStr">
        <is>
          <t>WHISKY JOHNNIE WALKER DOUBLE BLACK LABEL 1L</t>
        </is>
      </c>
      <c r="G200" t="n">
        <v>11</v>
      </c>
      <c r="H200" t="inlineStr">
        <is>
          <t>GR</t>
        </is>
      </c>
      <c r="I200" t="inlineStr">
        <is>
          <t>12/2025</t>
        </is>
      </c>
    </row>
    <row r="201">
      <c r="A201" t="n">
        <v>64446</v>
      </c>
      <c r="B201" t="n">
        <v>122</v>
      </c>
      <c r="C201" s="551" t="n">
        <v>45992</v>
      </c>
      <c r="D201" t="inlineStr">
        <is>
          <t>Arcos</t>
        </is>
      </c>
      <c r="E201" t="n">
        <v>18114</v>
      </c>
      <c r="F201" t="inlineStr">
        <is>
          <t>WHISKY JOHNNIE WALKER GOLD LABEL RESERVE 750ML</t>
        </is>
      </c>
      <c r="G201" t="n">
        <v>3.52</v>
      </c>
      <c r="H201" t="inlineStr">
        <is>
          <t>GR</t>
        </is>
      </c>
      <c r="I201" t="inlineStr">
        <is>
          <t>12/2025</t>
        </is>
      </c>
    </row>
    <row r="202">
      <c r="A202" t="n">
        <v>64447</v>
      </c>
      <c r="B202" t="n">
        <v>122</v>
      </c>
      <c r="C202" s="551" t="n">
        <v>45992</v>
      </c>
      <c r="D202" t="inlineStr">
        <is>
          <t>Arcos</t>
        </is>
      </c>
      <c r="E202" t="n">
        <v>18113</v>
      </c>
      <c r="F202" t="inlineStr">
        <is>
          <t>WHISKY JOHNNIE WALKER GREEN LABEL 750ML</t>
        </is>
      </c>
      <c r="G202" t="n">
        <v>1.54</v>
      </c>
      <c r="H202" t="inlineStr">
        <is>
          <t>GR</t>
        </is>
      </c>
      <c r="I202" t="inlineStr">
        <is>
          <t>12/2025</t>
        </is>
      </c>
    </row>
    <row r="203">
      <c r="A203" t="n">
        <v>64448</v>
      </c>
      <c r="B203" t="n">
        <v>122</v>
      </c>
      <c r="C203" s="551" t="n">
        <v>45992</v>
      </c>
      <c r="D203" t="inlineStr">
        <is>
          <t>Arcos</t>
        </is>
      </c>
      <c r="E203" t="n">
        <v>18107</v>
      </c>
      <c r="F203" t="inlineStr">
        <is>
          <t>WHISKY JURA SINGLE MALT 10 ANOS 700ML</t>
        </is>
      </c>
      <c r="G203" t="n">
        <v>0.16</v>
      </c>
      <c r="H203" t="inlineStr">
        <is>
          <t>GR</t>
        </is>
      </c>
      <c r="I203" t="inlineStr">
        <is>
          <t>12/2025</t>
        </is>
      </c>
    </row>
    <row r="204">
      <c r="A204" t="n">
        <v>64449</v>
      </c>
      <c r="B204" t="n">
        <v>122</v>
      </c>
      <c r="C204" s="551" t="n">
        <v>45992</v>
      </c>
      <c r="D204" t="inlineStr">
        <is>
          <t>Arcos</t>
        </is>
      </c>
      <c r="E204" t="n">
        <v>18104</v>
      </c>
      <c r="F204" t="inlineStr">
        <is>
          <t>WHISKY MACALLAN TRIPLE CASK 12 ANOS 700ML</t>
        </is>
      </c>
      <c r="G204" t="n">
        <v>1</v>
      </c>
      <c r="H204" t="inlineStr">
        <is>
          <t>GR</t>
        </is>
      </c>
      <c r="I204" t="inlineStr">
        <is>
          <t>12/2025</t>
        </is>
      </c>
    </row>
    <row r="205">
      <c r="A205" t="n">
        <v>64450</v>
      </c>
      <c r="B205" t="n">
        <v>122</v>
      </c>
      <c r="C205" s="551" t="n">
        <v>45992</v>
      </c>
      <c r="D205" t="inlineStr">
        <is>
          <t>Arcos</t>
        </is>
      </c>
      <c r="E205" t="n">
        <v>18103</v>
      </c>
      <c r="F205" t="inlineStr">
        <is>
          <t>WHISKY MAKERS MARK BOURBON 750ML</t>
        </is>
      </c>
      <c r="G205" t="n">
        <v>3.46</v>
      </c>
      <c r="H205" t="inlineStr">
        <is>
          <t>GR</t>
        </is>
      </c>
      <c r="I205" t="inlineStr">
        <is>
          <t>12/2025</t>
        </is>
      </c>
    </row>
    <row r="206">
      <c r="A206" t="n">
        <v>64451</v>
      </c>
      <c r="B206" t="n">
        <v>122</v>
      </c>
      <c r="C206" s="551" t="n">
        <v>45992</v>
      </c>
      <c r="D206" t="inlineStr">
        <is>
          <t>Arcos</t>
        </is>
      </c>
      <c r="E206" t="n">
        <v>18099</v>
      </c>
      <c r="F206" t="inlineStr">
        <is>
          <t>WHISKY SINGLETON 12 ANOS SINGLE MALT 750ML</t>
        </is>
      </c>
      <c r="G206" t="n">
        <v>14.65</v>
      </c>
      <c r="H206" t="inlineStr">
        <is>
          <t>GR</t>
        </is>
      </c>
      <c r="I206" t="inlineStr">
        <is>
          <t>12/2025</t>
        </is>
      </c>
    </row>
    <row r="207">
      <c r="A207" t="n">
        <v>64452</v>
      </c>
      <c r="B207" t="n">
        <v>122</v>
      </c>
      <c r="C207" s="551" t="n">
        <v>45992</v>
      </c>
      <c r="D207" t="inlineStr">
        <is>
          <t>Arcos</t>
        </is>
      </c>
      <c r="E207" t="n">
        <v>18097</v>
      </c>
      <c r="F207" t="inlineStr">
        <is>
          <t>WHISKY TALISKER SINGLE MALT 10 ANOS 720ML</t>
        </is>
      </c>
      <c r="G207" t="n">
        <v>3.58</v>
      </c>
      <c r="H207" t="inlineStr">
        <is>
          <t>GR</t>
        </is>
      </c>
      <c r="I207" t="inlineStr">
        <is>
          <t>12/2025</t>
        </is>
      </c>
    </row>
    <row r="208">
      <c r="A208" t="n">
        <v>64453</v>
      </c>
      <c r="B208" t="n">
        <v>122</v>
      </c>
      <c r="C208" s="551" t="n">
        <v>45992</v>
      </c>
      <c r="D208" t="inlineStr">
        <is>
          <t>Arcos</t>
        </is>
      </c>
      <c r="E208" t="n">
        <v>24552</v>
      </c>
      <c r="F208" t="inlineStr">
        <is>
          <t>ESPUMANTE CASA PERINI BRUT 750ML</t>
        </is>
      </c>
      <c r="G208" t="n">
        <v>102</v>
      </c>
      <c r="H208" t="inlineStr">
        <is>
          <t>GR</t>
        </is>
      </c>
      <c r="I208" t="inlineStr">
        <is>
          <t>12/2025</t>
        </is>
      </c>
    </row>
    <row r="209">
      <c r="A209" t="n">
        <v>64454</v>
      </c>
      <c r="B209" t="n">
        <v>122</v>
      </c>
      <c r="C209" s="551" t="n">
        <v>45992</v>
      </c>
      <c r="D209" t="inlineStr">
        <is>
          <t>Arcos</t>
        </is>
      </c>
      <c r="E209" t="n">
        <v>17933</v>
      </c>
      <c r="F209" t="inlineStr">
        <is>
          <t>AGUA MINERAL COM GAS MAMBA 350ML C/24</t>
        </is>
      </c>
      <c r="G209" t="n">
        <v>26.12</v>
      </c>
      <c r="H209" t="inlineStr">
        <is>
          <t>PC</t>
        </is>
      </c>
      <c r="I209" t="inlineStr">
        <is>
          <t>12/2025</t>
        </is>
      </c>
    </row>
    <row r="210">
      <c r="A210" t="n">
        <v>64455</v>
      </c>
      <c r="B210" t="n">
        <v>122</v>
      </c>
      <c r="C210" s="551" t="n">
        <v>45992</v>
      </c>
      <c r="D210" t="inlineStr">
        <is>
          <t>Arcos</t>
        </is>
      </c>
      <c r="E210" t="n">
        <v>17934</v>
      </c>
      <c r="F210" t="inlineStr">
        <is>
          <t>AGUA MINERAL SEM GAS MAMBA 350ML C/24</t>
        </is>
      </c>
      <c r="G210" t="n">
        <v>40.38</v>
      </c>
      <c r="H210" t="inlineStr">
        <is>
          <t>PC</t>
        </is>
      </c>
      <c r="I210" t="inlineStr">
        <is>
          <t>12/2025</t>
        </is>
      </c>
    </row>
    <row r="211">
      <c r="A211" t="n">
        <v>64456</v>
      </c>
      <c r="B211" t="n">
        <v>122</v>
      </c>
      <c r="C211" s="551" t="n">
        <v>45992</v>
      </c>
      <c r="D211" t="inlineStr">
        <is>
          <t>Arcos</t>
        </is>
      </c>
      <c r="E211" t="n">
        <v>18003</v>
      </c>
      <c r="F211" t="inlineStr">
        <is>
          <t>AGUA TONICA PRATA 269ML C/24</t>
        </is>
      </c>
      <c r="G211" t="n">
        <v>7.92</v>
      </c>
      <c r="H211" t="inlineStr">
        <is>
          <t>PC</t>
        </is>
      </c>
      <c r="I211" t="inlineStr">
        <is>
          <t>12/2025</t>
        </is>
      </c>
    </row>
    <row r="212">
      <c r="A212" t="n">
        <v>64457</v>
      </c>
      <c r="B212" t="n">
        <v>122</v>
      </c>
      <c r="C212" s="551" t="n">
        <v>45992</v>
      </c>
      <c r="D212" t="inlineStr">
        <is>
          <t>Arcos</t>
        </is>
      </c>
      <c r="E212" t="n">
        <v>17838</v>
      </c>
      <c r="F212" t="inlineStr">
        <is>
          <t>CHA MATE LEAO C/250G</t>
        </is>
      </c>
      <c r="G212" t="n">
        <v>9</v>
      </c>
      <c r="H212" t="inlineStr">
        <is>
          <t>CX</t>
        </is>
      </c>
      <c r="I212" t="inlineStr">
        <is>
          <t>12/2025</t>
        </is>
      </c>
    </row>
    <row r="213">
      <c r="A213" t="n">
        <v>64458</v>
      </c>
      <c r="B213" t="n">
        <v>122</v>
      </c>
      <c r="C213" s="551" t="n">
        <v>45992</v>
      </c>
      <c r="D213" t="inlineStr">
        <is>
          <t>Arcos</t>
        </is>
      </c>
      <c r="E213" t="n">
        <v>17905</v>
      </c>
      <c r="F213" t="inlineStr">
        <is>
          <t>GUARANA ANTARCTICA DIET LATA 350ML C/12</t>
        </is>
      </c>
      <c r="G213" t="n">
        <v>12</v>
      </c>
      <c r="H213" t="inlineStr">
        <is>
          <t>PC</t>
        </is>
      </c>
      <c r="I213" t="inlineStr">
        <is>
          <t>12/2025</t>
        </is>
      </c>
    </row>
    <row r="214">
      <c r="A214" t="n">
        <v>64459</v>
      </c>
      <c r="B214" t="n">
        <v>122</v>
      </c>
      <c r="C214" s="551" t="n">
        <v>45992</v>
      </c>
      <c r="D214" t="inlineStr">
        <is>
          <t>Arcos</t>
        </is>
      </c>
      <c r="E214" t="n">
        <v>17903</v>
      </c>
      <c r="F214" t="inlineStr">
        <is>
          <t>GUARANA ANTARCTICA LATA 350ML C/12 PC</t>
        </is>
      </c>
      <c r="G214" t="n">
        <v>21</v>
      </c>
      <c r="H214" t="inlineStr">
        <is>
          <t>PC</t>
        </is>
      </c>
      <c r="I214" t="inlineStr">
        <is>
          <t>12/2025</t>
        </is>
      </c>
    </row>
    <row r="215">
      <c r="A215" t="n">
        <v>64460</v>
      </c>
      <c r="B215" t="n">
        <v>122</v>
      </c>
      <c r="C215" s="551" t="n">
        <v>45992</v>
      </c>
      <c r="D215" t="inlineStr">
        <is>
          <t>Arcos</t>
        </is>
      </c>
      <c r="E215" t="n">
        <v>17895</v>
      </c>
      <c r="F215" t="inlineStr">
        <is>
          <t>PEPSI COLA LATA 350ML C/12</t>
        </is>
      </c>
      <c r="G215" t="n">
        <v>42</v>
      </c>
      <c r="H215" t="inlineStr">
        <is>
          <t>PC</t>
        </is>
      </c>
      <c r="I215" t="inlineStr">
        <is>
          <t>12/2025</t>
        </is>
      </c>
    </row>
    <row r="216">
      <c r="A216" t="n">
        <v>64461</v>
      </c>
      <c r="B216" t="n">
        <v>122</v>
      </c>
      <c r="C216" s="551" t="n">
        <v>45992</v>
      </c>
      <c r="D216" t="inlineStr">
        <is>
          <t>Arcos</t>
        </is>
      </c>
      <c r="E216" t="n">
        <v>17886</v>
      </c>
      <c r="F216" t="inlineStr">
        <is>
          <t>PEPSI ZERO LATA 350ML C/12</t>
        </is>
      </c>
      <c r="G216" t="n">
        <v>4.42</v>
      </c>
      <c r="H216" t="inlineStr">
        <is>
          <t>PC</t>
        </is>
      </c>
      <c r="I216" t="inlineStr">
        <is>
          <t>12/2025</t>
        </is>
      </c>
    </row>
    <row r="217">
      <c r="A217" t="n">
        <v>64462</v>
      </c>
      <c r="B217" t="n">
        <v>122</v>
      </c>
      <c r="C217" s="551" t="n">
        <v>45992</v>
      </c>
      <c r="D217" t="inlineStr">
        <is>
          <t>Arcos</t>
        </is>
      </c>
      <c r="E217" t="n">
        <v>17883</v>
      </c>
      <c r="F217" t="inlineStr">
        <is>
          <t>SODA LIMONADA ANTARCTICA DIET LATA 350ML C/12</t>
        </is>
      </c>
      <c r="G217" t="n">
        <v>10</v>
      </c>
      <c r="H217" t="inlineStr">
        <is>
          <t>PC</t>
        </is>
      </c>
      <c r="I217" t="inlineStr">
        <is>
          <t>12/2025</t>
        </is>
      </c>
    </row>
    <row r="218">
      <c r="A218" t="n">
        <v>64463</v>
      </c>
      <c r="B218" t="n">
        <v>122</v>
      </c>
      <c r="C218" s="551" t="n">
        <v>45992</v>
      </c>
      <c r="D218" t="inlineStr">
        <is>
          <t>Arcos</t>
        </is>
      </c>
      <c r="E218" t="n">
        <v>17881</v>
      </c>
      <c r="F218" t="inlineStr">
        <is>
          <t>SODA LIMONADA ANTARCTICA LATA 350ML C/12</t>
        </is>
      </c>
      <c r="G218" t="n">
        <v>3.83</v>
      </c>
      <c r="H218" t="inlineStr">
        <is>
          <t>PC</t>
        </is>
      </c>
      <c r="I218" t="inlineStr">
        <is>
          <t>12/2025</t>
        </is>
      </c>
    </row>
    <row r="219">
      <c r="A219" t="n">
        <v>64464</v>
      </c>
      <c r="B219" t="n">
        <v>122</v>
      </c>
      <c r="C219" s="551" t="n">
        <v>45992</v>
      </c>
      <c r="D219" t="inlineStr">
        <is>
          <t>Arcos</t>
        </is>
      </c>
      <c r="E219" t="n">
        <v>25093</v>
      </c>
      <c r="F219" t="inlineStr">
        <is>
          <t>FORCE CELESTE SEMILLION 750ML VINHO BRANCO</t>
        </is>
      </c>
      <c r="G219" t="n">
        <v>7</v>
      </c>
      <c r="H219" t="inlineStr">
        <is>
          <t>GR</t>
        </is>
      </c>
      <c r="I219" t="inlineStr">
        <is>
          <t>12/2025</t>
        </is>
      </c>
    </row>
    <row r="220">
      <c r="A220" t="n">
        <v>64465</v>
      </c>
      <c r="B220" t="n">
        <v>122</v>
      </c>
      <c r="C220" s="551" t="n">
        <v>45992</v>
      </c>
      <c r="D220" t="inlineStr">
        <is>
          <t>Arcos</t>
        </is>
      </c>
      <c r="E220" t="n">
        <v>17800</v>
      </c>
      <c r="F220" t="inlineStr">
        <is>
          <t>VINHO BRANCO ALMADEN RIESLING 750ML</t>
        </is>
      </c>
      <c r="G220" t="n">
        <v>12</v>
      </c>
      <c r="H220" t="inlineStr">
        <is>
          <t>GR</t>
        </is>
      </c>
      <c r="I220" t="inlineStr">
        <is>
          <t>12/2025</t>
        </is>
      </c>
    </row>
    <row r="221">
      <c r="A221" t="n">
        <v>64466</v>
      </c>
      <c r="B221" t="n">
        <v>122</v>
      </c>
      <c r="C221" s="551" t="n">
        <v>45992</v>
      </c>
      <c r="D221" t="inlineStr">
        <is>
          <t>Arcos</t>
        </is>
      </c>
      <c r="E221" t="n">
        <v>17778</v>
      </c>
      <c r="F221" t="inlineStr">
        <is>
          <t>VINHO BRANCO JEREZ FORTIF REAL TESOURO FINO 750ML</t>
        </is>
      </c>
      <c r="G221" t="n">
        <v>15</v>
      </c>
      <c r="H221" t="inlineStr">
        <is>
          <t>GR</t>
        </is>
      </c>
      <c r="I221" t="inlineStr">
        <is>
          <t>12/2025</t>
        </is>
      </c>
    </row>
    <row r="222">
      <c r="A222" t="n">
        <v>64467</v>
      </c>
      <c r="B222" t="n">
        <v>122</v>
      </c>
      <c r="C222" s="551" t="n">
        <v>45992</v>
      </c>
      <c r="D222" t="inlineStr">
        <is>
          <t>Arcos</t>
        </is>
      </c>
      <c r="E222" t="n">
        <v>25451</v>
      </c>
      <c r="F222" t="inlineStr">
        <is>
          <t>VINHO BRANCO JEREZ VALDESPINO EL CANDADO PX 750ML UN</t>
        </is>
      </c>
      <c r="G222" t="n">
        <v>2</v>
      </c>
      <c r="H222" t="inlineStr">
        <is>
          <t>UN</t>
        </is>
      </c>
      <c r="I222" t="inlineStr">
        <is>
          <t>12/2025</t>
        </is>
      </c>
    </row>
    <row r="223">
      <c r="A223" t="n">
        <v>64468</v>
      </c>
      <c r="B223" t="n">
        <v>122</v>
      </c>
      <c r="C223" s="551" t="n">
        <v>45992</v>
      </c>
      <c r="D223" t="inlineStr">
        <is>
          <t>Arcos</t>
        </is>
      </c>
      <c r="E223" t="n">
        <v>25535</v>
      </c>
      <c r="F223" t="inlineStr">
        <is>
          <t>VINHO BRANCO LOUP Y ES-TU 750ML</t>
        </is>
      </c>
      <c r="G223" t="n">
        <v>31</v>
      </c>
      <c r="H223" t="inlineStr">
        <is>
          <t>GR</t>
        </is>
      </c>
      <c r="I223" t="inlineStr">
        <is>
          <t>12/2025</t>
        </is>
      </c>
    </row>
    <row r="224">
      <c r="A224" t="n">
        <v>64469</v>
      </c>
      <c r="B224" t="n">
        <v>122</v>
      </c>
      <c r="C224" s="551" t="n">
        <v>45992</v>
      </c>
      <c r="D224" t="inlineStr">
        <is>
          <t>Arcos</t>
        </is>
      </c>
      <c r="E224" t="n">
        <v>17797</v>
      </c>
      <c r="F224" t="inlineStr">
        <is>
          <t>VINHO BRANCO MASCARA FUEGO CHARDONNAY 750ML</t>
        </is>
      </c>
      <c r="G224" t="n">
        <v>101.51</v>
      </c>
      <c r="H224" t="inlineStr">
        <is>
          <t>GR</t>
        </is>
      </c>
      <c r="I224" t="inlineStr">
        <is>
          <t>12/2025</t>
        </is>
      </c>
    </row>
    <row r="225">
      <c r="A225" t="n">
        <v>64470</v>
      </c>
      <c r="B225" t="n">
        <v>122</v>
      </c>
      <c r="C225" s="551" t="n">
        <v>45992</v>
      </c>
      <c r="D225" t="inlineStr">
        <is>
          <t>Arcos</t>
        </is>
      </c>
      <c r="E225" t="n">
        <v>25091</v>
      </c>
      <c r="F225" t="inlineStr">
        <is>
          <t>VINHO BRANCO VERASOLIS MOSCATEL 750ML</t>
        </is>
      </c>
      <c r="G225" t="n">
        <v>2</v>
      </c>
      <c r="H225" t="inlineStr">
        <is>
          <t>GR</t>
        </is>
      </c>
      <c r="I225" t="inlineStr">
        <is>
          <t>12/2025</t>
        </is>
      </c>
    </row>
    <row r="226">
      <c r="A226" t="n">
        <v>64471</v>
      </c>
      <c r="B226" t="n">
        <v>122</v>
      </c>
      <c r="C226" s="551" t="n">
        <v>45992</v>
      </c>
      <c r="D226" t="inlineStr">
        <is>
          <t>Arcos</t>
        </is>
      </c>
      <c r="E226" t="n">
        <v>17716</v>
      </c>
      <c r="F226" t="inlineStr">
        <is>
          <t>VINHO TINTO ALMADEN CABERNET SAUVIGNON 750ML</t>
        </is>
      </c>
      <c r="G226" t="n">
        <v>6</v>
      </c>
      <c r="H226" t="inlineStr">
        <is>
          <t>GR</t>
        </is>
      </c>
      <c r="I226" t="inlineStr">
        <is>
          <t>12/2025</t>
        </is>
      </c>
    </row>
    <row r="227">
      <c r="A227" t="n">
        <v>64472</v>
      </c>
      <c r="B227" t="n">
        <v>122</v>
      </c>
      <c r="C227" s="551" t="n">
        <v>45992</v>
      </c>
      <c r="D227" t="inlineStr">
        <is>
          <t>Arcos</t>
        </is>
      </c>
      <c r="E227" t="n">
        <v>17722</v>
      </c>
      <c r="F227" t="inlineStr">
        <is>
          <t>VINHO TINTO FORTIFICADO SANDEMAN PORTO TAWNY 750ML</t>
        </is>
      </c>
      <c r="G227" t="n">
        <v>6</v>
      </c>
      <c r="H227" t="inlineStr">
        <is>
          <t>GR</t>
        </is>
      </c>
      <c r="I227" t="inlineStr">
        <is>
          <t>12/2025</t>
        </is>
      </c>
    </row>
    <row r="228">
      <c r="A228" t="n">
        <v>64473</v>
      </c>
      <c r="B228" t="n">
        <v>122</v>
      </c>
      <c r="C228" s="551" t="n">
        <v>45992</v>
      </c>
      <c r="D228" t="inlineStr">
        <is>
          <t>Arcos</t>
        </is>
      </c>
      <c r="E228" t="n">
        <v>25040</v>
      </c>
      <c r="F228" t="inlineStr">
        <is>
          <t>VINHO TINTO LE LOUP DANS LA BERGERIE 750ML</t>
        </is>
      </c>
      <c r="G228" t="n">
        <v>13</v>
      </c>
      <c r="H228" t="inlineStr">
        <is>
          <t>GR</t>
        </is>
      </c>
      <c r="I228" t="inlineStr">
        <is>
          <t>12/2025</t>
        </is>
      </c>
    </row>
    <row r="229">
      <c r="A229" t="n">
        <v>64474</v>
      </c>
      <c r="B229" t="n">
        <v>122</v>
      </c>
      <c r="C229" s="551" t="n">
        <v>45992</v>
      </c>
      <c r="D229" t="inlineStr">
        <is>
          <t>Arcos</t>
        </is>
      </c>
      <c r="E229" t="n">
        <v>17710</v>
      </c>
      <c r="F229" t="inlineStr">
        <is>
          <t>VINHO TINTO MASCARA DE FUEGO CABERNET 750ML</t>
        </is>
      </c>
      <c r="G229" t="n">
        <v>260.55</v>
      </c>
      <c r="H229" t="inlineStr">
        <is>
          <t>GR</t>
        </is>
      </c>
      <c r="I229" t="inlineStr">
        <is>
          <t>12/2025</t>
        </is>
      </c>
    </row>
    <row r="230">
      <c r="A230" t="n">
        <v>64475</v>
      </c>
      <c r="B230" t="n">
        <v>122</v>
      </c>
      <c r="C230" s="551" t="n">
        <v>45992</v>
      </c>
      <c r="D230" t="inlineStr">
        <is>
          <t>Arcos</t>
        </is>
      </c>
      <c r="E230" t="n">
        <v>26591</v>
      </c>
      <c r="F230" t="inlineStr">
        <is>
          <t>COPA FATIADO JAIS KG</t>
        </is>
      </c>
      <c r="G230" t="n">
        <v>1</v>
      </c>
      <c r="H230" t="inlineStr">
        <is>
          <t>KG</t>
        </is>
      </c>
      <c r="I230" t="inlineStr">
        <is>
          <t>12/2025</t>
        </is>
      </c>
    </row>
    <row r="231">
      <c r="A231" t="n">
        <v>64476</v>
      </c>
      <c r="B231" t="n">
        <v>122</v>
      </c>
      <c r="C231" s="551" t="n">
        <v>45992</v>
      </c>
      <c r="D231" t="inlineStr">
        <is>
          <t>Arcos</t>
        </is>
      </c>
      <c r="E231" t="n">
        <v>24986</v>
      </c>
      <c r="F231" t="inlineStr">
        <is>
          <t>SORVETE DE MARACUJA ARTE GELATE C/3,8KG</t>
        </is>
      </c>
      <c r="G231" t="n">
        <v>3</v>
      </c>
      <c r="H231" t="inlineStr">
        <is>
          <t>PT</t>
        </is>
      </c>
      <c r="I231" t="inlineStr">
        <is>
          <t>12/2025</t>
        </is>
      </c>
    </row>
    <row r="232">
      <c r="A232" t="n">
        <v>64477</v>
      </c>
      <c r="B232" t="n">
        <v>122</v>
      </c>
      <c r="C232" s="551" t="n">
        <v>45992</v>
      </c>
      <c r="D232" t="inlineStr">
        <is>
          <t>Arcos</t>
        </is>
      </c>
      <c r="E232" t="n">
        <v>21159</v>
      </c>
      <c r="F232" t="inlineStr">
        <is>
          <t>SORVETE DE NATA ARTE GELATI C/3,8KG</t>
        </is>
      </c>
      <c r="G232" t="n">
        <v>1</v>
      </c>
      <c r="H232" t="inlineStr">
        <is>
          <t>PT</t>
        </is>
      </c>
      <c r="I232" t="inlineStr">
        <is>
          <t>12/2025</t>
        </is>
      </c>
    </row>
    <row r="233">
      <c r="A233" t="n">
        <v>64478</v>
      </c>
      <c r="B233" t="n">
        <v>122</v>
      </c>
      <c r="C233" s="551" t="n">
        <v>45992</v>
      </c>
      <c r="D233" t="inlineStr">
        <is>
          <t>Arcos</t>
        </is>
      </c>
      <c r="E233" t="n">
        <v>24712</v>
      </c>
      <c r="F233" t="inlineStr">
        <is>
          <t>VERMOUTH DOLIN ROUGE 750ML</t>
        </is>
      </c>
      <c r="G233" t="n">
        <v>2</v>
      </c>
      <c r="H233" t="inlineStr">
        <is>
          <t>GR</t>
        </is>
      </c>
      <c r="I233" t="inlineStr">
        <is>
          <t>12/2025</t>
        </is>
      </c>
    </row>
    <row r="234">
      <c r="A234" t="n">
        <v>64479</v>
      </c>
      <c r="B234" t="n">
        <v>122</v>
      </c>
      <c r="C234" s="551" t="n">
        <v>45992</v>
      </c>
      <c r="D234" t="inlineStr">
        <is>
          <t>Arcos</t>
        </is>
      </c>
      <c r="E234" t="n">
        <v>21079</v>
      </c>
      <c r="F234" t="inlineStr">
        <is>
          <t>ADOCANTE SUCRALOSE SACHE LINEA 500X6GR</t>
        </is>
      </c>
      <c r="G234" t="n">
        <v>2</v>
      </c>
      <c r="H234" t="inlineStr">
        <is>
          <t>UN</t>
        </is>
      </c>
      <c r="I234" t="inlineStr">
        <is>
          <t>12/2025</t>
        </is>
      </c>
    </row>
    <row r="235">
      <c r="A235" t="n">
        <v>64480</v>
      </c>
      <c r="B235" t="n">
        <v>122</v>
      </c>
      <c r="C235" s="551" t="n">
        <v>45992</v>
      </c>
      <c r="D235" t="inlineStr">
        <is>
          <t>Arcos</t>
        </is>
      </c>
      <c r="E235" t="n">
        <v>17974</v>
      </c>
      <c r="F235" t="inlineStr">
        <is>
          <t>AGUA DE COCO KERO COCO 1L</t>
        </is>
      </c>
      <c r="G235" t="n">
        <v>16</v>
      </c>
      <c r="H235" t="inlineStr">
        <is>
          <t>UN</t>
        </is>
      </c>
      <c r="I235" t="inlineStr">
        <is>
          <t>12/2025</t>
        </is>
      </c>
    </row>
    <row r="236">
      <c r="A236" t="n">
        <v>64481</v>
      </c>
      <c r="B236" t="n">
        <v>122</v>
      </c>
      <c r="C236" s="551" t="n">
        <v>45992</v>
      </c>
      <c r="D236" t="inlineStr">
        <is>
          <t>Arcos</t>
        </is>
      </c>
      <c r="E236" t="n">
        <v>20429</v>
      </c>
      <c r="F236" t="inlineStr">
        <is>
          <t>AMIDO DE MILHO MAIZENA 1KG UN</t>
        </is>
      </c>
      <c r="G236" t="n">
        <v>3</v>
      </c>
      <c r="H236" t="inlineStr">
        <is>
          <t>UN</t>
        </is>
      </c>
      <c r="I236" t="inlineStr">
        <is>
          <t>12/2025</t>
        </is>
      </c>
    </row>
    <row r="237">
      <c r="A237" t="n">
        <v>64482</v>
      </c>
      <c r="B237" t="n">
        <v>122</v>
      </c>
      <c r="C237" s="551" t="n">
        <v>45992</v>
      </c>
      <c r="D237" t="inlineStr">
        <is>
          <t>Arcos</t>
        </is>
      </c>
      <c r="E237" t="n">
        <v>20308</v>
      </c>
      <c r="F237" t="inlineStr">
        <is>
          <t>ARROZ ARBORIO CAMIL C/2KG</t>
        </is>
      </c>
      <c r="G237" t="n">
        <v>1</v>
      </c>
      <c r="H237" t="inlineStr">
        <is>
          <t>PC</t>
        </is>
      </c>
      <c r="I237" t="inlineStr">
        <is>
          <t>12/2025</t>
        </is>
      </c>
    </row>
    <row r="238">
      <c r="A238" t="n">
        <v>64483</v>
      </c>
      <c r="B238" t="n">
        <v>122</v>
      </c>
      <c r="C238" s="551" t="n">
        <v>45992</v>
      </c>
      <c r="D238" t="inlineStr">
        <is>
          <t>Arcos</t>
        </is>
      </c>
      <c r="E238" t="n">
        <v>24089</v>
      </c>
      <c r="F238" t="inlineStr">
        <is>
          <t>BICARBONATO DE SODIO KG</t>
        </is>
      </c>
      <c r="G238" t="n">
        <v>4</v>
      </c>
      <c r="H238" t="inlineStr">
        <is>
          <t>KG</t>
        </is>
      </c>
      <c r="I238" t="inlineStr">
        <is>
          <t>12/2025</t>
        </is>
      </c>
    </row>
    <row r="239">
      <c r="A239" t="n">
        <v>64484</v>
      </c>
      <c r="B239" t="n">
        <v>122</v>
      </c>
      <c r="C239" s="551" t="n">
        <v>45992</v>
      </c>
      <c r="D239" t="inlineStr">
        <is>
          <t>Arcos</t>
        </is>
      </c>
      <c r="E239" t="n">
        <v>20821</v>
      </c>
      <c r="F239" t="inlineStr">
        <is>
          <t>BISCOITO DE MAIZENA RENATA 200GR</t>
        </is>
      </c>
      <c r="G239" t="n">
        <v>6</v>
      </c>
      <c r="H239" t="inlineStr">
        <is>
          <t>UN</t>
        </is>
      </c>
      <c r="I239" t="inlineStr">
        <is>
          <t>12/2025</t>
        </is>
      </c>
    </row>
    <row r="240">
      <c r="A240" t="n">
        <v>64485</v>
      </c>
      <c r="B240" t="n">
        <v>122</v>
      </c>
      <c r="C240" s="551" t="n">
        <v>45992</v>
      </c>
      <c r="D240" t="inlineStr">
        <is>
          <t>Arcos</t>
        </is>
      </c>
      <c r="E240" t="n">
        <v>23826</v>
      </c>
      <c r="F240" t="inlineStr">
        <is>
          <t>BISCOITO DE MAIZENA NESTLE TOSTINES 200G</t>
        </is>
      </c>
      <c r="G240" t="n">
        <v>16</v>
      </c>
      <c r="H240" t="inlineStr">
        <is>
          <t>PC</t>
        </is>
      </c>
      <c r="I240" t="inlineStr">
        <is>
          <t>12/2025</t>
        </is>
      </c>
    </row>
    <row r="241">
      <c r="A241" t="n">
        <v>64486</v>
      </c>
      <c r="B241" t="n">
        <v>122</v>
      </c>
      <c r="C241" s="551" t="n">
        <v>45992</v>
      </c>
      <c r="D241" t="inlineStr">
        <is>
          <t>Arcos</t>
        </is>
      </c>
      <c r="E241" t="n">
        <v>20908</v>
      </c>
      <c r="F241" t="inlineStr">
        <is>
          <t>CHOCOLATE GOTAS MEIO AMARGO COBERTURA SICAO C/2,05KG</t>
        </is>
      </c>
      <c r="G241" t="n">
        <v>5</v>
      </c>
      <c r="H241" t="inlineStr">
        <is>
          <t>PC</t>
        </is>
      </c>
      <c r="I241" t="inlineStr">
        <is>
          <t>12/2025</t>
        </is>
      </c>
    </row>
    <row r="242">
      <c r="A242" t="n">
        <v>64487</v>
      </c>
      <c r="B242" t="n">
        <v>122</v>
      </c>
      <c r="C242" s="551" t="n">
        <v>45992</v>
      </c>
      <c r="D242" t="inlineStr">
        <is>
          <t>Arcos</t>
        </is>
      </c>
      <c r="E242" t="n">
        <v>20922</v>
      </c>
      <c r="F242" t="inlineStr">
        <is>
          <t>CHOCOLATE EM PO NESTLE 50% C/1,01KG</t>
        </is>
      </c>
      <c r="G242" t="n">
        <v>5</v>
      </c>
      <c r="H242" t="inlineStr">
        <is>
          <t>PC</t>
        </is>
      </c>
      <c r="I242" t="inlineStr">
        <is>
          <t>12/2025</t>
        </is>
      </c>
    </row>
    <row r="243">
      <c r="A243" t="n">
        <v>64488</v>
      </c>
      <c r="B243" t="n">
        <v>122</v>
      </c>
      <c r="C243" s="551" t="n">
        <v>45992</v>
      </c>
      <c r="D243" t="inlineStr">
        <is>
          <t>Arcos</t>
        </is>
      </c>
      <c r="E243" t="n">
        <v>20034</v>
      </c>
      <c r="F243" t="inlineStr">
        <is>
          <t>CRAVO DA INDIA KG</t>
        </is>
      </c>
      <c r="G243" t="n">
        <v>2</v>
      </c>
      <c r="H243" t="inlineStr">
        <is>
          <t>KG</t>
        </is>
      </c>
      <c r="I243" t="inlineStr">
        <is>
          <t>12/2025</t>
        </is>
      </c>
    </row>
    <row r="244">
      <c r="A244" t="n">
        <v>64489</v>
      </c>
      <c r="B244" t="n">
        <v>122</v>
      </c>
      <c r="C244" s="551" t="n">
        <v>45992</v>
      </c>
      <c r="D244" t="inlineStr">
        <is>
          <t>Arcos</t>
        </is>
      </c>
      <c r="E244" t="n">
        <v>24219</v>
      </c>
      <c r="F244" t="inlineStr">
        <is>
          <t>CURRY EM PO KG</t>
        </is>
      </c>
      <c r="G244" t="n">
        <v>2.5</v>
      </c>
      <c r="H244" t="inlineStr">
        <is>
          <t>KG</t>
        </is>
      </c>
      <c r="I244" t="inlineStr">
        <is>
          <t>12/2025</t>
        </is>
      </c>
    </row>
    <row r="245">
      <c r="A245" t="n">
        <v>64490</v>
      </c>
      <c r="B245" t="n">
        <v>122</v>
      </c>
      <c r="C245" s="551" t="n">
        <v>45992</v>
      </c>
      <c r="D245" t="inlineStr">
        <is>
          <t>Arcos</t>
        </is>
      </c>
      <c r="E245" t="n">
        <v>20029</v>
      </c>
      <c r="F245" t="inlineStr">
        <is>
          <t>ESSENCIA DE BAUNILHA CEPERA 500ML</t>
        </is>
      </c>
      <c r="G245" t="n">
        <v>4</v>
      </c>
      <c r="H245" t="inlineStr">
        <is>
          <t>FR</t>
        </is>
      </c>
      <c r="I245" t="inlineStr">
        <is>
          <t>12/2025</t>
        </is>
      </c>
    </row>
    <row r="246">
      <c r="A246" t="n">
        <v>64491</v>
      </c>
      <c r="B246" t="n">
        <v>122</v>
      </c>
      <c r="C246" s="551" t="n">
        <v>45992</v>
      </c>
      <c r="D246" t="inlineStr">
        <is>
          <t>Arcos</t>
        </is>
      </c>
      <c r="E246" t="n">
        <v>24272</v>
      </c>
      <c r="F246" t="inlineStr">
        <is>
          <t>FLOR DE SAL KG</t>
        </is>
      </c>
      <c r="G246" t="n">
        <v>0.35</v>
      </c>
      <c r="H246" t="inlineStr">
        <is>
          <t>KG</t>
        </is>
      </c>
      <c r="I246" t="inlineStr">
        <is>
          <t>12/2025</t>
        </is>
      </c>
    </row>
    <row r="247">
      <c r="A247" t="n">
        <v>64492</v>
      </c>
      <c r="B247" t="n">
        <v>122</v>
      </c>
      <c r="C247" s="551" t="n">
        <v>45992</v>
      </c>
      <c r="D247" t="inlineStr">
        <is>
          <t>Arcos</t>
        </is>
      </c>
      <c r="E247" t="n">
        <v>20661</v>
      </c>
      <c r="F247" t="inlineStr">
        <is>
          <t>LEITE CONDENSADO MOCA C/395G UN</t>
        </is>
      </c>
      <c r="G247" t="n">
        <v>21</v>
      </c>
      <c r="H247" t="inlineStr">
        <is>
          <t>UN</t>
        </is>
      </c>
      <c r="I247" t="inlineStr">
        <is>
          <t>12/2025</t>
        </is>
      </c>
    </row>
    <row r="248">
      <c r="A248" t="n">
        <v>64493</v>
      </c>
      <c r="B248" t="n">
        <v>122</v>
      </c>
      <c r="C248" s="551" t="n">
        <v>45992</v>
      </c>
      <c r="D248" t="inlineStr">
        <is>
          <t>Arcos</t>
        </is>
      </c>
      <c r="E248" t="n">
        <v>20488</v>
      </c>
      <c r="F248" t="inlineStr">
        <is>
          <t>PRESUNTO COZIDO MAGRO SADIA KG</t>
        </is>
      </c>
      <c r="G248" t="n">
        <v>14</v>
      </c>
      <c r="H248" t="inlineStr">
        <is>
          <t>KG</t>
        </is>
      </c>
      <c r="I248" t="inlineStr">
        <is>
          <t>12/2025</t>
        </is>
      </c>
    </row>
    <row r="249">
      <c r="A249" t="n">
        <v>64494</v>
      </c>
      <c r="B249" t="n">
        <v>122</v>
      </c>
      <c r="C249" s="551" t="n">
        <v>45992</v>
      </c>
      <c r="D249" t="inlineStr">
        <is>
          <t>Arcos</t>
        </is>
      </c>
      <c r="E249" t="n">
        <v>20202</v>
      </c>
      <c r="F249" t="inlineStr">
        <is>
          <t>VINAGRE DE ARROZ CASTELO 750ML UN</t>
        </is>
      </c>
      <c r="G249" t="n">
        <v>15</v>
      </c>
      <c r="H249" t="inlineStr">
        <is>
          <t>UN</t>
        </is>
      </c>
      <c r="I249" t="inlineStr">
        <is>
          <t>12/2025</t>
        </is>
      </c>
    </row>
    <row r="250">
      <c r="A250" t="n">
        <v>64495</v>
      </c>
      <c r="B250" t="n">
        <v>122</v>
      </c>
      <c r="C250" s="551" t="n">
        <v>45992</v>
      </c>
      <c r="D250" t="inlineStr">
        <is>
          <t>Arcos</t>
        </is>
      </c>
      <c r="E250" t="n">
        <v>24805</v>
      </c>
      <c r="F250" t="inlineStr">
        <is>
          <t>ACIDO PECTINA CITRICA ALLIMENTARI C/500G</t>
        </is>
      </c>
      <c r="G250" t="n">
        <v>2.5</v>
      </c>
      <c r="H250" t="inlineStr">
        <is>
          <t>PC</t>
        </is>
      </c>
      <c r="I250" t="inlineStr">
        <is>
          <t>12/2025</t>
        </is>
      </c>
    </row>
    <row r="251">
      <c r="A251" t="n">
        <v>64496</v>
      </c>
      <c r="B251" t="n">
        <v>122</v>
      </c>
      <c r="C251" s="551" t="n">
        <v>45992</v>
      </c>
      <c r="D251" t="inlineStr">
        <is>
          <t>Arcos</t>
        </is>
      </c>
      <c r="E251" t="n">
        <v>20861</v>
      </c>
      <c r="F251" t="inlineStr">
        <is>
          <t>GEMA DE OVO PASTEURIZADA NETTO C/1KG UN</t>
        </is>
      </c>
      <c r="G251" t="n">
        <v>4</v>
      </c>
      <c r="H251" t="inlineStr">
        <is>
          <t>UN</t>
        </is>
      </c>
      <c r="I251" t="inlineStr">
        <is>
          <t>12/2025</t>
        </is>
      </c>
    </row>
    <row r="252">
      <c r="A252" t="n">
        <v>64497</v>
      </c>
      <c r="B252" t="n">
        <v>122</v>
      </c>
      <c r="C252" s="551" t="n">
        <v>45992</v>
      </c>
      <c r="D252" t="inlineStr">
        <is>
          <t>Arcos</t>
        </is>
      </c>
      <c r="E252" t="n">
        <v>19297</v>
      </c>
      <c r="F252" t="inlineStr">
        <is>
          <t>QUEIJO PARMESAO LA SERENISSIMA KG</t>
        </is>
      </c>
      <c r="G252" t="n">
        <v>30</v>
      </c>
      <c r="H252" t="inlineStr">
        <is>
          <t>KG</t>
        </is>
      </c>
      <c r="I252" t="inlineStr">
        <is>
          <t>12/2025</t>
        </is>
      </c>
    </row>
    <row r="253">
      <c r="A253" t="n">
        <v>64498</v>
      </c>
      <c r="B253" t="n">
        <v>122</v>
      </c>
      <c r="C253" s="551" t="n">
        <v>45992</v>
      </c>
      <c r="D253" t="inlineStr">
        <is>
          <t>Arcos</t>
        </is>
      </c>
      <c r="E253" t="n">
        <v>19150</v>
      </c>
      <c r="F253" t="inlineStr">
        <is>
          <t>PAO DA CASA BATARD UN</t>
        </is>
      </c>
      <c r="G253" t="n">
        <v>36</v>
      </c>
      <c r="H253" t="inlineStr">
        <is>
          <t>UN</t>
        </is>
      </c>
      <c r="I253" t="inlineStr">
        <is>
          <t>12/2025</t>
        </is>
      </c>
    </row>
    <row r="254">
      <c r="A254" t="n">
        <v>64499</v>
      </c>
      <c r="B254" t="n">
        <v>122</v>
      </c>
      <c r="C254" s="551" t="n">
        <v>45992</v>
      </c>
      <c r="D254" t="inlineStr">
        <is>
          <t>Arcos</t>
        </is>
      </c>
      <c r="E254" t="n">
        <v>20117</v>
      </c>
      <c r="F254" t="inlineStr">
        <is>
          <t>MASSA FOLHADA AROSA 1KG UN</t>
        </is>
      </c>
      <c r="G254" t="n">
        <v>36</v>
      </c>
      <c r="H254" t="inlineStr">
        <is>
          <t>UN</t>
        </is>
      </c>
      <c r="I254" t="inlineStr">
        <is>
          <t>12/2025</t>
        </is>
      </c>
    </row>
    <row r="255">
      <c r="A255" t="n">
        <v>64500</v>
      </c>
      <c r="B255" t="n">
        <v>122</v>
      </c>
      <c r="C255" s="551" t="n">
        <v>45992</v>
      </c>
      <c r="D255" t="inlineStr">
        <is>
          <t>Arcos</t>
        </is>
      </c>
      <c r="E255" t="n">
        <v>25164</v>
      </c>
      <c r="F255" t="inlineStr">
        <is>
          <t>ACEM EM BIFES KG</t>
        </is>
      </c>
      <c r="G255" t="n">
        <v>15.7</v>
      </c>
      <c r="H255" t="inlineStr">
        <is>
          <t>KG</t>
        </is>
      </c>
      <c r="I255" t="inlineStr">
        <is>
          <t>12/2025</t>
        </is>
      </c>
    </row>
    <row r="256">
      <c r="A256" t="n">
        <v>64501</v>
      </c>
      <c r="B256" t="n">
        <v>122</v>
      </c>
      <c r="C256" s="551" t="n">
        <v>45992</v>
      </c>
      <c r="D256" t="inlineStr">
        <is>
          <t>Arcos</t>
        </is>
      </c>
      <c r="E256" t="n">
        <v>25126</v>
      </c>
      <c r="F256" t="inlineStr">
        <is>
          <t>PATINHO EM BIFE KG</t>
        </is>
      </c>
      <c r="G256" t="n">
        <v>15.82</v>
      </c>
      <c r="H256" t="inlineStr">
        <is>
          <t>KG</t>
        </is>
      </c>
      <c r="I256" t="inlineStr">
        <is>
          <t>12/2025</t>
        </is>
      </c>
    </row>
    <row r="257">
      <c r="A257" t="n">
        <v>64502</v>
      </c>
      <c r="B257" t="n">
        <v>122</v>
      </c>
      <c r="C257" s="551" t="n">
        <v>45992</v>
      </c>
      <c r="D257" t="inlineStr">
        <is>
          <t>Arcos</t>
        </is>
      </c>
      <c r="E257" t="n">
        <v>18546</v>
      </c>
      <c r="F257" t="inlineStr">
        <is>
          <t>APERITIVO AVERNA AMARO 700ML</t>
        </is>
      </c>
      <c r="G257" t="n">
        <v>2</v>
      </c>
      <c r="H257" t="inlineStr">
        <is>
          <t>GR</t>
        </is>
      </c>
      <c r="I257" t="inlineStr">
        <is>
          <t>12/2025</t>
        </is>
      </c>
    </row>
    <row r="258">
      <c r="A258" t="n">
        <v>64503</v>
      </c>
      <c r="B258" t="n">
        <v>122</v>
      </c>
      <c r="C258" s="551" t="n">
        <v>45992</v>
      </c>
      <c r="D258" t="inlineStr">
        <is>
          <t>Arcos</t>
        </is>
      </c>
      <c r="E258" t="n">
        <v>18327</v>
      </c>
      <c r="F258" t="inlineStr">
        <is>
          <t>LICOR COINTREAU 700ML</t>
        </is>
      </c>
      <c r="G258" t="n">
        <v>2</v>
      </c>
      <c r="H258" t="inlineStr">
        <is>
          <t>GR</t>
        </is>
      </c>
      <c r="I258" t="inlineStr">
        <is>
          <t>12/2025</t>
        </is>
      </c>
    </row>
    <row r="259">
      <c r="A259" t="n">
        <v>64504</v>
      </c>
      <c r="B259" t="n">
        <v>122</v>
      </c>
      <c r="C259" s="551" t="n">
        <v>45992</v>
      </c>
      <c r="D259" t="inlineStr">
        <is>
          <t>Arcos</t>
        </is>
      </c>
      <c r="E259" t="n">
        <v>18235</v>
      </c>
      <c r="F259" t="inlineStr">
        <is>
          <t>TEQUILA JOSE CUERVO 1800 REPOSADO 750ML</t>
        </is>
      </c>
      <c r="G259" t="n">
        <v>2</v>
      </c>
      <c r="H259" t="inlineStr">
        <is>
          <t>UN</t>
        </is>
      </c>
      <c r="I259" t="inlineStr">
        <is>
          <t>12/2025</t>
        </is>
      </c>
    </row>
    <row r="260">
      <c r="A260" t="n">
        <v>64505</v>
      </c>
      <c r="B260" t="n">
        <v>122</v>
      </c>
      <c r="C260" s="551" t="n">
        <v>45992</v>
      </c>
      <c r="D260" t="inlineStr">
        <is>
          <t>Arcos</t>
        </is>
      </c>
      <c r="E260" t="n">
        <v>22310</v>
      </c>
      <c r="F260" t="inlineStr">
        <is>
          <t>VERMOUTH CARPANO ITALIANO CLASSICO 1L</t>
        </is>
      </c>
      <c r="G260" t="n">
        <v>12</v>
      </c>
      <c r="H260" t="inlineStr">
        <is>
          <t>GR</t>
        </is>
      </c>
      <c r="I260" t="inlineStr">
        <is>
          <t>12/2025</t>
        </is>
      </c>
    </row>
    <row r="261">
      <c r="A261" t="n">
        <v>64506</v>
      </c>
      <c r="B261" t="n">
        <v>122</v>
      </c>
      <c r="C261" s="551" t="n">
        <v>45992</v>
      </c>
      <c r="D261" t="inlineStr">
        <is>
          <t>Arcos</t>
        </is>
      </c>
      <c r="E261" t="n">
        <v>18017</v>
      </c>
      <c r="F261" t="inlineStr">
        <is>
          <t>ESPUMANTE CAVA BRUT STARS TOUCH OF ROSE 750ML</t>
        </is>
      </c>
      <c r="G261" t="n">
        <v>11</v>
      </c>
      <c r="H261" t="inlineStr">
        <is>
          <t>GR</t>
        </is>
      </c>
      <c r="I261" t="inlineStr">
        <is>
          <t>12/2025</t>
        </is>
      </c>
    </row>
    <row r="262">
      <c r="A262" t="n">
        <v>64507</v>
      </c>
      <c r="B262" t="n">
        <v>122</v>
      </c>
      <c r="C262" s="551" t="n">
        <v>45992</v>
      </c>
      <c r="D262" t="inlineStr">
        <is>
          <t>Arcos</t>
        </is>
      </c>
      <c r="E262" t="n">
        <v>18015</v>
      </c>
      <c r="F262" t="inlineStr">
        <is>
          <t>ESPUMANTE PERELADA CAVA STARS BRUT RESERVA 750ML</t>
        </is>
      </c>
      <c r="G262" t="n">
        <v>12</v>
      </c>
      <c r="H262" t="inlineStr">
        <is>
          <t>GR</t>
        </is>
      </c>
      <c r="I262" t="inlineStr">
        <is>
          <t>12/2025</t>
        </is>
      </c>
    </row>
    <row r="263">
      <c r="A263" t="n">
        <v>64508</v>
      </c>
      <c r="B263" t="n">
        <v>122</v>
      </c>
      <c r="C263" s="551" t="n">
        <v>45992</v>
      </c>
      <c r="D263" t="inlineStr">
        <is>
          <t>Arcos</t>
        </is>
      </c>
      <c r="E263" t="n">
        <v>20500</v>
      </c>
      <c r="F263" t="inlineStr">
        <is>
          <t>LINGUICA TOSCANA AURORA 5KG</t>
        </is>
      </c>
      <c r="G263" t="n">
        <v>10</v>
      </c>
      <c r="H263" t="inlineStr">
        <is>
          <t>UN</t>
        </is>
      </c>
      <c r="I263" t="inlineStr">
        <is>
          <t>12/2025</t>
        </is>
      </c>
    </row>
    <row r="264">
      <c r="A264" t="n">
        <v>64509</v>
      </c>
      <c r="B264" t="n">
        <v>122</v>
      </c>
      <c r="C264" s="551" t="n">
        <v>45992</v>
      </c>
      <c r="D264" t="inlineStr">
        <is>
          <t>Arcos</t>
        </is>
      </c>
      <c r="E264" t="n">
        <v>20525</v>
      </c>
      <c r="F264" t="inlineStr">
        <is>
          <t>LINGUICA CALABRESA AURORA C/5KG</t>
        </is>
      </c>
      <c r="G264" t="n">
        <v>5</v>
      </c>
      <c r="H264" t="inlineStr">
        <is>
          <t>PC</t>
        </is>
      </c>
      <c r="I264" t="inlineStr">
        <is>
          <t>12/2025</t>
        </is>
      </c>
    </row>
    <row r="265">
      <c r="A265" t="n">
        <v>64510</v>
      </c>
      <c r="B265" t="n">
        <v>122</v>
      </c>
      <c r="C265" s="551" t="n">
        <v>45992</v>
      </c>
      <c r="D265" t="inlineStr">
        <is>
          <t>Arcos</t>
        </is>
      </c>
      <c r="E265" t="n">
        <v>21944</v>
      </c>
      <c r="F265" t="inlineStr">
        <is>
          <t>VINHO BRANCO MASCARA DE FUEGO SAUVIGNON 750ML</t>
        </is>
      </c>
      <c r="G265" t="n">
        <v>114</v>
      </c>
      <c r="H265" t="inlineStr">
        <is>
          <t>GR</t>
        </is>
      </c>
      <c r="I265" t="inlineStr">
        <is>
          <t>12/2025</t>
        </is>
      </c>
    </row>
    <row r="266">
      <c r="A266" t="n">
        <v>64511</v>
      </c>
      <c r="B266" t="n">
        <v>122</v>
      </c>
      <c r="C266" s="551" t="n">
        <v>45992</v>
      </c>
      <c r="D266" t="inlineStr">
        <is>
          <t>Arcos</t>
        </is>
      </c>
      <c r="E266" t="n">
        <v>26054</v>
      </c>
      <c r="F266" t="inlineStr">
        <is>
          <t>VINAGRE DE ARROZ MIZKAN 500ML UN</t>
        </is>
      </c>
      <c r="G266" t="n">
        <v>9</v>
      </c>
      <c r="H266" t="inlineStr">
        <is>
          <t>UN</t>
        </is>
      </c>
      <c r="I266" t="inlineStr">
        <is>
          <t>12/2025</t>
        </is>
      </c>
    </row>
    <row r="267">
      <c r="A267" t="n">
        <v>64512</v>
      </c>
      <c r="B267" t="n">
        <v>122</v>
      </c>
      <c r="C267" s="551" t="n">
        <v>45992</v>
      </c>
      <c r="D267" t="inlineStr">
        <is>
          <t>Arcos</t>
        </is>
      </c>
      <c r="E267" t="n">
        <v>17778</v>
      </c>
      <c r="F267" t="inlineStr">
        <is>
          <t>VINHO BRANCO JEREZ FORTIF REAL TESOURO FINO 750ML</t>
        </is>
      </c>
      <c r="G267" t="n">
        <v>5</v>
      </c>
      <c r="H267" t="inlineStr">
        <is>
          <t>GR</t>
        </is>
      </c>
      <c r="I267" t="inlineStr">
        <is>
          <t>12/2025</t>
        </is>
      </c>
    </row>
    <row r="268">
      <c r="A268" t="n">
        <v>64513</v>
      </c>
      <c r="B268" t="n">
        <v>122</v>
      </c>
      <c r="C268" s="551" t="n">
        <v>45992</v>
      </c>
      <c r="D268" t="inlineStr">
        <is>
          <t>Arcos</t>
        </is>
      </c>
      <c r="E268" t="n">
        <v>17792</v>
      </c>
      <c r="F268" t="inlineStr">
        <is>
          <t>VINHO BRANCO TIO PEPE JEREZ 750ML</t>
        </is>
      </c>
      <c r="G268" t="n">
        <v>2</v>
      </c>
      <c r="H268" t="inlineStr">
        <is>
          <t>UN</t>
        </is>
      </c>
      <c r="I268" t="inlineStr">
        <is>
          <t>12/2025</t>
        </is>
      </c>
    </row>
    <row r="269">
      <c r="A269" t="n">
        <v>64514</v>
      </c>
      <c r="B269" t="n">
        <v>122</v>
      </c>
      <c r="C269" s="551" t="n">
        <v>45992</v>
      </c>
      <c r="D269" t="inlineStr">
        <is>
          <t>Arcos</t>
        </is>
      </c>
      <c r="E269" t="n">
        <v>25068</v>
      </c>
      <c r="F269" t="inlineStr">
        <is>
          <t>CHAMPAGNE VEUVE CLICQUOT BRUT 750ML</t>
        </is>
      </c>
      <c r="G269" t="n">
        <v>2</v>
      </c>
      <c r="H269" t="inlineStr">
        <is>
          <t>GR</t>
        </is>
      </c>
      <c r="I269" t="inlineStr">
        <is>
          <t>12/2025</t>
        </is>
      </c>
    </row>
    <row r="270">
      <c r="A270" t="n">
        <v>64515</v>
      </c>
      <c r="B270" t="n">
        <v>122</v>
      </c>
      <c r="C270" s="551" t="n">
        <v>45992</v>
      </c>
      <c r="D270" t="inlineStr">
        <is>
          <t>Arcos</t>
        </is>
      </c>
      <c r="E270" t="n">
        <v>18051</v>
      </c>
      <c r="F270" t="inlineStr">
        <is>
          <t>CHAMPAGNE VEUVE CLICQUOT ROSE BRUT 750ML</t>
        </is>
      </c>
      <c r="G270" t="n">
        <v>5</v>
      </c>
      <c r="H270" t="inlineStr">
        <is>
          <t>GR</t>
        </is>
      </c>
      <c r="I270" t="inlineStr">
        <is>
          <t>12/2025</t>
        </is>
      </c>
    </row>
    <row r="271">
      <c r="A271" t="n">
        <v>64516</v>
      </c>
      <c r="B271" t="n">
        <v>122</v>
      </c>
      <c r="C271" s="551" t="n">
        <v>45992</v>
      </c>
      <c r="D271" t="inlineStr">
        <is>
          <t>Arcos</t>
        </is>
      </c>
      <c r="E271" t="n">
        <v>24704</v>
      </c>
      <c r="F271" t="inlineStr">
        <is>
          <t>LICOR AJIWAI UMESHU 2L</t>
        </is>
      </c>
      <c r="G271" t="n">
        <v>3</v>
      </c>
      <c r="H271" t="inlineStr">
        <is>
          <t>GR</t>
        </is>
      </c>
      <c r="I271" t="inlineStr">
        <is>
          <t>12/2025</t>
        </is>
      </c>
    </row>
    <row r="272">
      <c r="A272" t="n">
        <v>64517</v>
      </c>
      <c r="B272" t="n">
        <v>122</v>
      </c>
      <c r="C272" s="551" t="n">
        <v>45992</v>
      </c>
      <c r="D272" t="inlineStr">
        <is>
          <t>Arcos</t>
        </is>
      </c>
      <c r="E272" t="n">
        <v>18546</v>
      </c>
      <c r="F272" t="inlineStr">
        <is>
          <t>APERITIVO AVERNA AMARO 700ML</t>
        </is>
      </c>
      <c r="G272" t="n">
        <v>3.8</v>
      </c>
      <c r="H272" t="inlineStr">
        <is>
          <t>GR</t>
        </is>
      </c>
      <c r="I272" t="inlineStr">
        <is>
          <t>12/2025</t>
        </is>
      </c>
    </row>
    <row r="273">
      <c r="A273" t="n">
        <v>64518</v>
      </c>
      <c r="B273" t="n">
        <v>122</v>
      </c>
      <c r="C273" s="551" t="n">
        <v>45992</v>
      </c>
      <c r="D273" t="inlineStr">
        <is>
          <t>Arcos</t>
        </is>
      </c>
      <c r="E273" t="n">
        <v>18392</v>
      </c>
      <c r="F273" t="inlineStr">
        <is>
          <t>CONHAQUE HENNESSY VSOP 700ML</t>
        </is>
      </c>
      <c r="G273" t="n">
        <v>0.9399999999999999</v>
      </c>
      <c r="H273" t="inlineStr">
        <is>
          <t>UN</t>
        </is>
      </c>
      <c r="I273" t="inlineStr">
        <is>
          <t>12/2025</t>
        </is>
      </c>
    </row>
    <row r="274">
      <c r="A274" t="n">
        <v>64519</v>
      </c>
      <c r="B274" t="n">
        <v>122</v>
      </c>
      <c r="C274" s="551" t="n">
        <v>45992</v>
      </c>
      <c r="D274" t="inlineStr">
        <is>
          <t>Arcos</t>
        </is>
      </c>
      <c r="E274" t="n">
        <v>18391</v>
      </c>
      <c r="F274" t="inlineStr">
        <is>
          <t>CONHAQUE HENNESSY XO 700ML</t>
        </is>
      </c>
      <c r="G274" t="n">
        <v>2.13</v>
      </c>
      <c r="H274" t="inlineStr">
        <is>
          <t>UN</t>
        </is>
      </c>
      <c r="I274" t="inlineStr">
        <is>
          <t>12/2025</t>
        </is>
      </c>
    </row>
    <row r="275">
      <c r="A275" t="n">
        <v>64520</v>
      </c>
      <c r="B275" t="n">
        <v>122</v>
      </c>
      <c r="C275" s="551" t="n">
        <v>45992</v>
      </c>
      <c r="D275" t="inlineStr">
        <is>
          <t>Arcos</t>
        </is>
      </c>
      <c r="E275" t="n">
        <v>18369</v>
      </c>
      <c r="F275" t="inlineStr">
        <is>
          <t>GIN LONDON DRY MIXOLOGIST 700ML</t>
        </is>
      </c>
      <c r="G275" t="n">
        <v>0.33</v>
      </c>
      <c r="H275" t="inlineStr">
        <is>
          <t>UN</t>
        </is>
      </c>
      <c r="I275" t="inlineStr">
        <is>
          <t>12/2025</t>
        </is>
      </c>
    </row>
    <row r="276">
      <c r="A276" t="n">
        <v>64521</v>
      </c>
      <c r="B276" t="n">
        <v>122</v>
      </c>
      <c r="C276" s="551" t="n">
        <v>45992</v>
      </c>
      <c r="D276" t="inlineStr">
        <is>
          <t>Arcos</t>
        </is>
      </c>
      <c r="E276" t="n">
        <v>18367</v>
      </c>
      <c r="F276" t="inlineStr">
        <is>
          <t>GIN MARTIN MILLERS 700ML</t>
        </is>
      </c>
      <c r="G276" t="n">
        <v>0.58</v>
      </c>
      <c r="H276" t="inlineStr">
        <is>
          <t>UN</t>
        </is>
      </c>
      <c r="I276" t="inlineStr">
        <is>
          <t>12/2025</t>
        </is>
      </c>
    </row>
    <row r="277">
      <c r="A277" t="n">
        <v>64522</v>
      </c>
      <c r="B277" t="n">
        <v>122</v>
      </c>
      <c r="C277" s="551" t="n">
        <v>45992</v>
      </c>
      <c r="D277" t="inlineStr">
        <is>
          <t>Arcos</t>
        </is>
      </c>
      <c r="E277" t="n">
        <v>18223</v>
      </c>
      <c r="F277" t="inlineStr">
        <is>
          <t>TEQUILA MEZCAL GUSANO ROJO 700ML</t>
        </is>
      </c>
      <c r="G277" t="n">
        <v>0.18</v>
      </c>
      <c r="H277" t="inlineStr">
        <is>
          <t>UN</t>
        </is>
      </c>
      <c r="I277" t="inlineStr">
        <is>
          <t>12/2025</t>
        </is>
      </c>
    </row>
    <row r="278">
      <c r="A278" t="n">
        <v>64523</v>
      </c>
      <c r="B278" t="n">
        <v>122</v>
      </c>
      <c r="C278" s="551" t="n">
        <v>45992</v>
      </c>
      <c r="D278" t="inlineStr">
        <is>
          <t>Arcos</t>
        </is>
      </c>
      <c r="E278" t="n">
        <v>18562</v>
      </c>
      <c r="F278" t="inlineStr">
        <is>
          <t>CERVEJA HEINEKEN ZERO LONG NECK 330ML C/24</t>
        </is>
      </c>
      <c r="G278" t="n">
        <v>7</v>
      </c>
      <c r="H278" t="inlineStr">
        <is>
          <t>PC</t>
        </is>
      </c>
      <c r="I278" t="inlineStr">
        <is>
          <t>12/2025</t>
        </is>
      </c>
    </row>
    <row r="279">
      <c r="A279" t="n">
        <v>64524</v>
      </c>
      <c r="B279" t="n">
        <v>122</v>
      </c>
      <c r="C279" s="551" t="n">
        <v>45992</v>
      </c>
      <c r="D279" t="inlineStr">
        <is>
          <t>Arcos</t>
        </is>
      </c>
      <c r="E279" t="n">
        <v>17594</v>
      </c>
      <c r="F279" t="inlineStr">
        <is>
          <t>VINHO TINTO LE JAJA DE JAU DE SYRAH 750ML FRANCA</t>
        </is>
      </c>
      <c r="G279" t="n">
        <v>4.07</v>
      </c>
      <c r="H279" t="inlineStr">
        <is>
          <t>GR</t>
        </is>
      </c>
      <c r="I279" t="inlineStr">
        <is>
          <t>12/2025</t>
        </is>
      </c>
    </row>
    <row r="280">
      <c r="A280" t="n">
        <v>64525</v>
      </c>
      <c r="B280" t="n">
        <v>122</v>
      </c>
      <c r="C280" s="551" t="n">
        <v>45992</v>
      </c>
      <c r="D280" t="inlineStr">
        <is>
          <t>Arcos</t>
        </is>
      </c>
      <c r="E280" t="n">
        <v>17713</v>
      </c>
      <c r="F280" t="inlineStr">
        <is>
          <t>VINHO TINTO RUTINI ENCUENTRO MALBEC 750ML</t>
        </is>
      </c>
      <c r="G280" t="n">
        <v>15</v>
      </c>
      <c r="H280" t="inlineStr">
        <is>
          <t>GR</t>
        </is>
      </c>
      <c r="I280" t="inlineStr">
        <is>
          <t>12/2025</t>
        </is>
      </c>
    </row>
    <row r="281">
      <c r="A281" t="n">
        <v>64526</v>
      </c>
      <c r="B281" t="n">
        <v>122</v>
      </c>
      <c r="C281" s="551" t="n">
        <v>45992</v>
      </c>
      <c r="D281" t="inlineStr">
        <is>
          <t>Arcos</t>
        </is>
      </c>
      <c r="E281" t="n">
        <v>18373</v>
      </c>
      <c r="F281" t="inlineStr">
        <is>
          <t>GIN GORDONS 750ML</t>
        </is>
      </c>
      <c r="G281" t="n">
        <v>7</v>
      </c>
      <c r="H281" t="inlineStr">
        <is>
          <t>GR</t>
        </is>
      </c>
      <c r="I281" t="inlineStr">
        <is>
          <t>12/2025</t>
        </is>
      </c>
    </row>
    <row r="282">
      <c r="A282" t="n">
        <v>64527</v>
      </c>
      <c r="B282" t="n">
        <v>122</v>
      </c>
      <c r="C282" s="551" t="n">
        <v>45992</v>
      </c>
      <c r="D282" t="inlineStr">
        <is>
          <t>Arcos</t>
        </is>
      </c>
      <c r="E282" t="n">
        <v>18172</v>
      </c>
      <c r="F282" t="inlineStr">
        <is>
          <t>VODKA SMIRNOFF RED 998ML</t>
        </is>
      </c>
      <c r="G282" t="n">
        <v>10</v>
      </c>
      <c r="H282" t="inlineStr">
        <is>
          <t>GR</t>
        </is>
      </c>
      <c r="I282" t="inlineStr">
        <is>
          <t>12/2025</t>
        </is>
      </c>
    </row>
    <row r="283">
      <c r="A283" t="n">
        <v>64528</v>
      </c>
      <c r="B283" t="n">
        <v>122</v>
      </c>
      <c r="C283" s="551" t="n">
        <v>45992</v>
      </c>
      <c r="D283" t="inlineStr">
        <is>
          <t>Arcos</t>
        </is>
      </c>
      <c r="E283" t="n">
        <v>18394</v>
      </c>
      <c r="F283" t="inlineStr">
        <is>
          <t>CONHAQUE FUNDADOR 750ML</t>
        </is>
      </c>
      <c r="G283" t="n">
        <v>3.11</v>
      </c>
      <c r="H283" t="inlineStr">
        <is>
          <t>GR</t>
        </is>
      </c>
      <c r="I283" t="inlineStr">
        <is>
          <t>12/2025</t>
        </is>
      </c>
    </row>
    <row r="284">
      <c r="A284" t="n">
        <v>64529</v>
      </c>
      <c r="B284" t="n">
        <v>122</v>
      </c>
      <c r="C284" s="551" t="n">
        <v>45992</v>
      </c>
      <c r="D284" t="inlineStr">
        <is>
          <t>Arcos</t>
        </is>
      </c>
      <c r="E284" t="n">
        <v>17753</v>
      </c>
      <c r="F284" t="inlineStr">
        <is>
          <t>VINHO DO PORTO BRANCO SANDEMAN 750ML</t>
        </is>
      </c>
      <c r="G284" t="n">
        <v>3</v>
      </c>
      <c r="H284" t="inlineStr">
        <is>
          <t>GR</t>
        </is>
      </c>
      <c r="I284" t="inlineStr">
        <is>
          <t>12/2025</t>
        </is>
      </c>
    </row>
    <row r="285">
      <c r="A285" t="n">
        <v>64930</v>
      </c>
      <c r="B285" t="n">
        <v>122</v>
      </c>
      <c r="C285" s="551" t="n">
        <v>46023</v>
      </c>
      <c r="D285" t="inlineStr">
        <is>
          <t>Arcos</t>
        </is>
      </c>
      <c r="E285" t="n">
        <v>26591</v>
      </c>
      <c r="F285" t="inlineStr">
        <is>
          <t>COPA FATIADO JAIS KG</t>
        </is>
      </c>
      <c r="G285" t="n">
        <v>1.9</v>
      </c>
      <c r="H285" t="inlineStr">
        <is>
          <t>KG</t>
        </is>
      </c>
      <c r="I285" t="inlineStr">
        <is>
          <t>01/2026</t>
        </is>
      </c>
    </row>
    <row r="286">
      <c r="A286" t="n">
        <v>64931</v>
      </c>
      <c r="B286" t="n">
        <v>122</v>
      </c>
      <c r="C286" s="551" t="n">
        <v>46023</v>
      </c>
      <c r="D286" t="inlineStr">
        <is>
          <t>Arcos</t>
        </is>
      </c>
      <c r="E286" t="n">
        <v>26588</v>
      </c>
      <c r="F286" t="inlineStr">
        <is>
          <t>LONZA FATIADO JAIS KG</t>
        </is>
      </c>
      <c r="G286" t="n">
        <v>2</v>
      </c>
      <c r="H286" t="inlineStr">
        <is>
          <t>KG</t>
        </is>
      </c>
      <c r="I286" t="inlineStr">
        <is>
          <t>01/2026</t>
        </is>
      </c>
    </row>
    <row r="287">
      <c r="A287" t="n">
        <v>64932</v>
      </c>
      <c r="B287" t="n">
        <v>122</v>
      </c>
      <c r="C287" s="551" t="n">
        <v>46023</v>
      </c>
      <c r="D287" t="inlineStr">
        <is>
          <t>Arcos</t>
        </is>
      </c>
      <c r="E287" t="n">
        <v>21130</v>
      </c>
      <c r="F287" t="inlineStr">
        <is>
          <t>GOIABADA CREMOSA BISNAGA RALSTON 2,5KG</t>
        </is>
      </c>
      <c r="G287" t="n">
        <v>2</v>
      </c>
      <c r="H287" t="inlineStr">
        <is>
          <t>UN</t>
        </is>
      </c>
      <c r="I287" t="inlineStr">
        <is>
          <t>01/2026</t>
        </is>
      </c>
    </row>
    <row r="288">
      <c r="A288" t="n">
        <v>64933</v>
      </c>
      <c r="B288" t="n">
        <v>122</v>
      </c>
      <c r="C288" s="551" t="n">
        <v>46023</v>
      </c>
      <c r="D288" t="inlineStr">
        <is>
          <t>Arcos</t>
        </is>
      </c>
      <c r="E288" t="n">
        <v>24986</v>
      </c>
      <c r="F288" t="inlineStr">
        <is>
          <t>SORVETE DE MARACUJA ARTE GELATE C/3,8KG</t>
        </is>
      </c>
      <c r="G288" t="n">
        <v>3</v>
      </c>
      <c r="H288" t="inlineStr">
        <is>
          <t>PT</t>
        </is>
      </c>
      <c r="I288" t="inlineStr">
        <is>
          <t>01/2026</t>
        </is>
      </c>
    </row>
    <row r="289">
      <c r="A289" t="n">
        <v>64934</v>
      </c>
      <c r="B289" t="n">
        <v>122</v>
      </c>
      <c r="C289" s="551" t="n">
        <v>46023</v>
      </c>
      <c r="D289" t="inlineStr">
        <is>
          <t>Arcos</t>
        </is>
      </c>
      <c r="E289" t="n">
        <v>21159</v>
      </c>
      <c r="F289" t="inlineStr">
        <is>
          <t>SORVETE DE NATA ARTE GELATI C/3,8KG</t>
        </is>
      </c>
      <c r="G289" t="n">
        <v>3</v>
      </c>
      <c r="H289" t="inlineStr">
        <is>
          <t>PT</t>
        </is>
      </c>
      <c r="I289" t="inlineStr">
        <is>
          <t>01/2026</t>
        </is>
      </c>
    </row>
    <row r="290">
      <c r="A290" t="n">
        <v>64935</v>
      </c>
      <c r="B290" t="n">
        <v>122</v>
      </c>
      <c r="C290" s="551" t="n">
        <v>46023</v>
      </c>
      <c r="D290" t="inlineStr">
        <is>
          <t>Arcos</t>
        </is>
      </c>
      <c r="E290" t="n">
        <v>24952</v>
      </c>
      <c r="F290" t="inlineStr">
        <is>
          <t>CHIPS DE BANANA KG</t>
        </is>
      </c>
      <c r="G290" t="n">
        <v>5</v>
      </c>
      <c r="H290" t="inlineStr">
        <is>
          <t>KG</t>
        </is>
      </c>
      <c r="I290" t="inlineStr">
        <is>
          <t>01/2026</t>
        </is>
      </c>
    </row>
    <row r="291">
      <c r="A291" t="n">
        <v>64936</v>
      </c>
      <c r="B291" t="n">
        <v>122</v>
      </c>
      <c r="C291" s="551" t="n">
        <v>46023</v>
      </c>
      <c r="D291" t="inlineStr">
        <is>
          <t>Arcos</t>
        </is>
      </c>
      <c r="E291" t="n">
        <v>24712</v>
      </c>
      <c r="F291" t="inlineStr">
        <is>
          <t>VERMOUTH DOLIN ROUGE 750ML</t>
        </is>
      </c>
      <c r="G291" t="n">
        <v>2</v>
      </c>
      <c r="H291" t="inlineStr">
        <is>
          <t>GR</t>
        </is>
      </c>
      <c r="I291" t="inlineStr">
        <is>
          <t>01/2026</t>
        </is>
      </c>
    </row>
    <row r="292">
      <c r="A292" t="n">
        <v>64937</v>
      </c>
      <c r="B292" t="n">
        <v>122</v>
      </c>
      <c r="C292" s="551" t="n">
        <v>46023</v>
      </c>
      <c r="D292" t="inlineStr">
        <is>
          <t>Arcos</t>
        </is>
      </c>
      <c r="E292" t="n">
        <v>21062</v>
      </c>
      <c r="F292" t="inlineStr">
        <is>
          <t xml:space="preserve">ACETO BALSAM DI MODENA DISALERNO 500ML </t>
        </is>
      </c>
      <c r="G292" t="n">
        <v>9</v>
      </c>
      <c r="H292" t="inlineStr">
        <is>
          <t>GR</t>
        </is>
      </c>
      <c r="I292" t="inlineStr">
        <is>
          <t>01/2026</t>
        </is>
      </c>
    </row>
    <row r="293">
      <c r="A293" t="n">
        <v>64938</v>
      </c>
      <c r="B293" t="n">
        <v>122</v>
      </c>
      <c r="C293" s="551" t="n">
        <v>46023</v>
      </c>
      <c r="D293" t="inlineStr">
        <is>
          <t>Arcos</t>
        </is>
      </c>
      <c r="E293" t="n">
        <v>19857</v>
      </c>
      <c r="F293" t="inlineStr">
        <is>
          <t>ACIDO CITRICO KG</t>
        </is>
      </c>
      <c r="G293" t="n">
        <v>2</v>
      </c>
      <c r="H293" t="inlineStr">
        <is>
          <t>KG</t>
        </is>
      </c>
      <c r="I293" t="inlineStr">
        <is>
          <t>01/2026</t>
        </is>
      </c>
    </row>
    <row r="294">
      <c r="A294" t="n">
        <v>64939</v>
      </c>
      <c r="B294" t="n">
        <v>122</v>
      </c>
      <c r="C294" s="551" t="n">
        <v>46023</v>
      </c>
      <c r="D294" t="inlineStr">
        <is>
          <t>Arcos</t>
        </is>
      </c>
      <c r="E294" t="n">
        <v>26342</v>
      </c>
      <c r="F294" t="inlineStr">
        <is>
          <t>ACUCAR CONFEITEIRO HARALD C/1KG</t>
        </is>
      </c>
      <c r="G294" t="n">
        <v>3</v>
      </c>
      <c r="H294" t="inlineStr">
        <is>
          <t>PC</t>
        </is>
      </c>
      <c r="I294" t="inlineStr">
        <is>
          <t>01/2026</t>
        </is>
      </c>
    </row>
    <row r="295">
      <c r="A295" t="n">
        <v>64940</v>
      </c>
      <c r="B295" t="n">
        <v>122</v>
      </c>
      <c r="C295" s="551" t="n">
        <v>46023</v>
      </c>
      <c r="D295" t="inlineStr">
        <is>
          <t>Arcos</t>
        </is>
      </c>
      <c r="E295" t="n">
        <v>21075</v>
      </c>
      <c r="F295" t="inlineStr">
        <is>
          <t>ACUCAR DEMERARA UNIAO C/1KG</t>
        </is>
      </c>
      <c r="G295" t="n">
        <v>1</v>
      </c>
      <c r="H295" t="inlineStr">
        <is>
          <t>PC</t>
        </is>
      </c>
      <c r="I295" t="inlineStr">
        <is>
          <t>01/2026</t>
        </is>
      </c>
    </row>
    <row r="296">
      <c r="A296" t="n">
        <v>64941</v>
      </c>
      <c r="B296" t="n">
        <v>122</v>
      </c>
      <c r="C296" s="551" t="n">
        <v>46023</v>
      </c>
      <c r="D296" t="inlineStr">
        <is>
          <t>Arcos</t>
        </is>
      </c>
      <c r="E296" t="n">
        <v>21098</v>
      </c>
      <c r="F296" t="inlineStr">
        <is>
          <t>ACUCAR MASCAVO UNIAO C/1KG</t>
        </is>
      </c>
      <c r="G296" t="n">
        <v>11</v>
      </c>
      <c r="H296" t="inlineStr">
        <is>
          <t>PC</t>
        </is>
      </c>
      <c r="I296" t="inlineStr">
        <is>
          <t>01/2026</t>
        </is>
      </c>
    </row>
    <row r="297">
      <c r="A297" t="n">
        <v>64942</v>
      </c>
      <c r="B297" t="n">
        <v>122</v>
      </c>
      <c r="C297" s="551" t="n">
        <v>46023</v>
      </c>
      <c r="D297" t="inlineStr">
        <is>
          <t>Arcos</t>
        </is>
      </c>
      <c r="E297" t="n">
        <v>21093</v>
      </c>
      <c r="F297" t="inlineStr">
        <is>
          <t>ACUCAR REFINADO UNIAO 1KG UN</t>
        </is>
      </c>
      <c r="G297" t="n">
        <v>15</v>
      </c>
      <c r="H297" t="inlineStr">
        <is>
          <t>KG</t>
        </is>
      </c>
      <c r="I297" t="inlineStr">
        <is>
          <t>01/2026</t>
        </is>
      </c>
    </row>
    <row r="298">
      <c r="A298" t="n">
        <v>64943</v>
      </c>
      <c r="B298" t="n">
        <v>122</v>
      </c>
      <c r="C298" s="551" t="n">
        <v>46023</v>
      </c>
      <c r="D298" t="inlineStr">
        <is>
          <t>Arcos</t>
        </is>
      </c>
      <c r="E298" t="n">
        <v>21085</v>
      </c>
      <c r="F298" t="inlineStr">
        <is>
          <t>ACUCAR SACHE UNIAO 5G C/1000</t>
        </is>
      </c>
      <c r="G298" t="n">
        <v>3</v>
      </c>
      <c r="H298" t="inlineStr">
        <is>
          <t>CX</t>
        </is>
      </c>
      <c r="I298" t="inlineStr">
        <is>
          <t>01/2026</t>
        </is>
      </c>
    </row>
    <row r="299">
      <c r="A299" t="n">
        <v>64944</v>
      </c>
      <c r="B299" t="n">
        <v>122</v>
      </c>
      <c r="C299" s="551" t="n">
        <v>46023</v>
      </c>
      <c r="D299" t="inlineStr">
        <is>
          <t>Arcos</t>
        </is>
      </c>
      <c r="E299" t="n">
        <v>21079</v>
      </c>
      <c r="F299" t="inlineStr">
        <is>
          <t>ADOCANTE SUCRALOSE SACHE LINEA 500X6GR</t>
        </is>
      </c>
      <c r="G299" t="n">
        <v>1</v>
      </c>
      <c r="H299" t="inlineStr">
        <is>
          <t>UN</t>
        </is>
      </c>
      <c r="I299" t="inlineStr">
        <is>
          <t>01/2026</t>
        </is>
      </c>
    </row>
    <row r="300">
      <c r="A300" t="n">
        <v>64945</v>
      </c>
      <c r="B300" t="n">
        <v>122</v>
      </c>
      <c r="C300" s="551" t="n">
        <v>46023</v>
      </c>
      <c r="D300" t="inlineStr">
        <is>
          <t>Arcos</t>
        </is>
      </c>
      <c r="E300" t="n">
        <v>20757</v>
      </c>
      <c r="F300" t="inlineStr">
        <is>
          <t>ALCAPARRA MEDIA DI SALERNO C/2KG</t>
        </is>
      </c>
      <c r="G300" t="n">
        <v>2</v>
      </c>
      <c r="H300" t="inlineStr">
        <is>
          <t>BD</t>
        </is>
      </c>
      <c r="I300" t="inlineStr">
        <is>
          <t>01/2026</t>
        </is>
      </c>
    </row>
    <row r="301">
      <c r="A301" t="n">
        <v>64946</v>
      </c>
      <c r="B301" t="n">
        <v>122</v>
      </c>
      <c r="C301" s="551" t="n">
        <v>46023</v>
      </c>
      <c r="D301" t="inlineStr">
        <is>
          <t>Arcos</t>
        </is>
      </c>
      <c r="E301" t="n">
        <v>26429</v>
      </c>
      <c r="F301" t="inlineStr">
        <is>
          <t>ALGINATO KG</t>
        </is>
      </c>
      <c r="G301" t="n">
        <v>0.3</v>
      </c>
      <c r="H301" t="inlineStr">
        <is>
          <t>KG</t>
        </is>
      </c>
      <c r="I301" t="inlineStr">
        <is>
          <t>01/2026</t>
        </is>
      </c>
    </row>
    <row r="302">
      <c r="A302" t="n">
        <v>64947</v>
      </c>
      <c r="B302" t="n">
        <v>122</v>
      </c>
      <c r="C302" s="551" t="n">
        <v>46023</v>
      </c>
      <c r="D302" t="inlineStr">
        <is>
          <t>Arcos</t>
        </is>
      </c>
      <c r="E302" t="n">
        <v>24036</v>
      </c>
      <c r="F302" t="inlineStr">
        <is>
          <t>ALHO EM PO 1KG UN</t>
        </is>
      </c>
      <c r="G302" t="n">
        <v>2</v>
      </c>
      <c r="H302" t="inlineStr">
        <is>
          <t>UN</t>
        </is>
      </c>
      <c r="I302" t="inlineStr">
        <is>
          <t>01/2026</t>
        </is>
      </c>
    </row>
    <row r="303">
      <c r="A303" t="n">
        <v>64948</v>
      </c>
      <c r="B303" t="n">
        <v>122</v>
      </c>
      <c r="C303" s="551" t="n">
        <v>46023</v>
      </c>
      <c r="D303" t="inlineStr">
        <is>
          <t>Arcos</t>
        </is>
      </c>
      <c r="E303" t="n">
        <v>20715</v>
      </c>
      <c r="F303" t="inlineStr">
        <is>
          <t>AMARENA FABBRI FRUTO C/3,2KG</t>
        </is>
      </c>
      <c r="G303" t="n">
        <v>2</v>
      </c>
      <c r="H303" t="inlineStr">
        <is>
          <t>LT</t>
        </is>
      </c>
      <c r="I303" t="inlineStr">
        <is>
          <t>01/2026</t>
        </is>
      </c>
    </row>
    <row r="304">
      <c r="A304" t="n">
        <v>64949</v>
      </c>
      <c r="B304" t="n">
        <v>122</v>
      </c>
      <c r="C304" s="551" t="n">
        <v>46023</v>
      </c>
      <c r="D304" t="inlineStr">
        <is>
          <t>Arcos</t>
        </is>
      </c>
      <c r="E304" t="n">
        <v>24039</v>
      </c>
      <c r="F304" t="inlineStr">
        <is>
          <t>AMENDOA INTEIRA CRUA SEM CASCA 1KG</t>
        </is>
      </c>
      <c r="G304" t="n">
        <v>11</v>
      </c>
      <c r="H304" t="inlineStr">
        <is>
          <t>KG</t>
        </is>
      </c>
      <c r="I304" t="inlineStr">
        <is>
          <t>01/2026</t>
        </is>
      </c>
    </row>
    <row r="305">
      <c r="A305" t="n">
        <v>64950</v>
      </c>
      <c r="B305" t="n">
        <v>122</v>
      </c>
      <c r="C305" s="551" t="n">
        <v>46023</v>
      </c>
      <c r="D305" t="inlineStr">
        <is>
          <t>Arcos</t>
        </is>
      </c>
      <c r="E305" t="n">
        <v>20429</v>
      </c>
      <c r="F305" t="inlineStr">
        <is>
          <t>AMIDO DE MILHO MAIZENA 1KG UN</t>
        </is>
      </c>
      <c r="G305" t="n">
        <v>7</v>
      </c>
      <c r="H305" t="inlineStr">
        <is>
          <t>UN</t>
        </is>
      </c>
      <c r="I305" t="inlineStr">
        <is>
          <t>01/2026</t>
        </is>
      </c>
    </row>
    <row r="306">
      <c r="A306" t="n">
        <v>64951</v>
      </c>
      <c r="B306" t="n">
        <v>122</v>
      </c>
      <c r="C306" s="551" t="n">
        <v>46023</v>
      </c>
      <c r="D306" t="inlineStr">
        <is>
          <t>Arcos</t>
        </is>
      </c>
      <c r="E306" t="n">
        <v>20308</v>
      </c>
      <c r="F306" t="inlineStr">
        <is>
          <t>ARROZ ARBORIO CAMIL C/2KG</t>
        </is>
      </c>
      <c r="G306" t="n">
        <v>1</v>
      </c>
      <c r="H306" t="inlineStr">
        <is>
          <t>PC</t>
        </is>
      </c>
      <c r="I306" t="inlineStr">
        <is>
          <t>01/2026</t>
        </is>
      </c>
    </row>
    <row r="307">
      <c r="A307" t="n">
        <v>64952</v>
      </c>
      <c r="B307" t="n">
        <v>122</v>
      </c>
      <c r="C307" s="551" t="n">
        <v>46023</v>
      </c>
      <c r="D307" t="inlineStr">
        <is>
          <t>Arcos</t>
        </is>
      </c>
      <c r="E307" t="n">
        <v>20301</v>
      </c>
      <c r="F307" t="inlineStr">
        <is>
          <t>ARROZ BRANCO TIPO 1 CAMIL C/5KG</t>
        </is>
      </c>
      <c r="G307" t="n">
        <v>4</v>
      </c>
      <c r="H307" t="inlineStr">
        <is>
          <t>PC</t>
        </is>
      </c>
      <c r="I307" t="inlineStr">
        <is>
          <t>01/2026</t>
        </is>
      </c>
    </row>
    <row r="308">
      <c r="A308" t="n">
        <v>64953</v>
      </c>
      <c r="B308" t="n">
        <v>122</v>
      </c>
      <c r="C308" s="551" t="n">
        <v>46023</v>
      </c>
      <c r="D308" t="inlineStr">
        <is>
          <t>Arcos</t>
        </is>
      </c>
      <c r="E308" t="n">
        <v>20422</v>
      </c>
      <c r="F308" t="inlineStr">
        <is>
          <t>AVEIA EM FLOCOS YOKI 500GR</t>
        </is>
      </c>
      <c r="G308" t="n">
        <v>3</v>
      </c>
      <c r="H308" t="inlineStr">
        <is>
          <t>UN</t>
        </is>
      </c>
      <c r="I308" t="inlineStr">
        <is>
          <t>01/2026</t>
        </is>
      </c>
    </row>
    <row r="309">
      <c r="A309" t="n">
        <v>64954</v>
      </c>
      <c r="B309" t="n">
        <v>122</v>
      </c>
      <c r="C309" s="551" t="n">
        <v>46023</v>
      </c>
      <c r="D309" t="inlineStr">
        <is>
          <t>Arcos</t>
        </is>
      </c>
      <c r="E309" t="n">
        <v>21060</v>
      </c>
      <c r="F309" t="inlineStr">
        <is>
          <t>AZEITE DE DENDE CEPERA 900ML UN</t>
        </is>
      </c>
      <c r="G309" t="n">
        <v>1</v>
      </c>
      <c r="H309" t="inlineStr">
        <is>
          <t>UN</t>
        </is>
      </c>
      <c r="I309" t="inlineStr">
        <is>
          <t>01/2026</t>
        </is>
      </c>
    </row>
    <row r="310">
      <c r="A310" t="n">
        <v>64955</v>
      </c>
      <c r="B310" t="n">
        <v>122</v>
      </c>
      <c r="C310" s="551" t="n">
        <v>46023</v>
      </c>
      <c r="D310" t="inlineStr">
        <is>
          <t>Arcos</t>
        </is>
      </c>
      <c r="E310" t="n">
        <v>21030</v>
      </c>
      <c r="F310" t="inlineStr">
        <is>
          <t>AZEITE EXTRA VIRGEM GALLO 250ML UN</t>
        </is>
      </c>
      <c r="G310" t="n">
        <v>3</v>
      </c>
      <c r="H310" t="inlineStr">
        <is>
          <t>UN</t>
        </is>
      </c>
      <c r="I310" t="inlineStr">
        <is>
          <t>01/2026</t>
        </is>
      </c>
    </row>
    <row r="311">
      <c r="A311" t="n">
        <v>64956</v>
      </c>
      <c r="B311" t="n">
        <v>122</v>
      </c>
      <c r="C311" s="551" t="n">
        <v>46023</v>
      </c>
      <c r="D311" t="inlineStr">
        <is>
          <t>Arcos</t>
        </is>
      </c>
      <c r="E311" t="n">
        <v>21047</v>
      </c>
      <c r="F311" t="inlineStr">
        <is>
          <t>AZEITE EXTRA VIRGEM GALLO 2L</t>
        </is>
      </c>
      <c r="G311" t="n">
        <v>8</v>
      </c>
      <c r="H311" t="inlineStr">
        <is>
          <t>GALAO</t>
        </is>
      </c>
      <c r="I311" t="inlineStr">
        <is>
          <t>01/2026</t>
        </is>
      </c>
    </row>
    <row r="312">
      <c r="A312" t="n">
        <v>64957</v>
      </c>
      <c r="B312" t="n">
        <v>122</v>
      </c>
      <c r="C312" s="551" t="n">
        <v>46023</v>
      </c>
      <c r="D312" t="inlineStr">
        <is>
          <t>Arcos</t>
        </is>
      </c>
      <c r="E312" t="n">
        <v>27438</v>
      </c>
      <c r="F312" t="inlineStr">
        <is>
          <t>AZEITONA GR LA PASTINA VERDE INTEIRA  370GR</t>
        </is>
      </c>
      <c r="G312" t="n">
        <v>30</v>
      </c>
      <c r="H312" t="inlineStr">
        <is>
          <t>UN</t>
        </is>
      </c>
      <c r="I312" t="inlineStr">
        <is>
          <t>01/2026</t>
        </is>
      </c>
    </row>
    <row r="313">
      <c r="A313" t="n">
        <v>64958</v>
      </c>
      <c r="B313" t="n">
        <v>122</v>
      </c>
      <c r="C313" s="551" t="n">
        <v>46023</v>
      </c>
      <c r="D313" t="inlineStr">
        <is>
          <t>Arcos</t>
        </is>
      </c>
      <c r="E313" t="n">
        <v>20752</v>
      </c>
      <c r="F313" t="inlineStr">
        <is>
          <t>AZEITONA PTA AZAPA 90/110 DISALERNO 2KG</t>
        </is>
      </c>
      <c r="G313" t="n">
        <v>1</v>
      </c>
      <c r="H313" t="inlineStr">
        <is>
          <t>PT</t>
        </is>
      </c>
      <c r="I313" t="inlineStr">
        <is>
          <t>01/2026</t>
        </is>
      </c>
    </row>
    <row r="314">
      <c r="A314" t="n">
        <v>64959</v>
      </c>
      <c r="B314" t="n">
        <v>122</v>
      </c>
      <c r="C314" s="551" t="n">
        <v>46023</v>
      </c>
      <c r="D314" t="inlineStr">
        <is>
          <t>Arcos</t>
        </is>
      </c>
      <c r="E314" t="n">
        <v>20287</v>
      </c>
      <c r="F314" t="inlineStr">
        <is>
          <t>BATATA PALHA AMAVITA C/1KG</t>
        </is>
      </c>
      <c r="G314" t="n">
        <v>5</v>
      </c>
      <c r="H314" t="inlineStr">
        <is>
          <t>PC</t>
        </is>
      </c>
      <c r="I314" t="inlineStr">
        <is>
          <t>01/2026</t>
        </is>
      </c>
    </row>
    <row r="315">
      <c r="A315" t="n">
        <v>64960</v>
      </c>
      <c r="B315" t="n">
        <v>122</v>
      </c>
      <c r="C315" s="551" t="n">
        <v>46023</v>
      </c>
      <c r="D315" t="inlineStr">
        <is>
          <t>Arcos</t>
        </is>
      </c>
      <c r="E315" t="n">
        <v>24089</v>
      </c>
      <c r="F315" t="inlineStr">
        <is>
          <t>BICARBONATO DE SODIO KG</t>
        </is>
      </c>
      <c r="G315" t="n">
        <v>5</v>
      </c>
      <c r="H315" t="inlineStr">
        <is>
          <t>KG</t>
        </is>
      </c>
      <c r="I315" t="inlineStr">
        <is>
          <t>01/2026</t>
        </is>
      </c>
    </row>
    <row r="316">
      <c r="A316" t="n">
        <v>64961</v>
      </c>
      <c r="B316" t="n">
        <v>122</v>
      </c>
      <c r="C316" s="551" t="n">
        <v>46023</v>
      </c>
      <c r="D316" t="inlineStr">
        <is>
          <t>Arcos</t>
        </is>
      </c>
      <c r="E316" t="n">
        <v>23826</v>
      </c>
      <c r="F316" t="inlineStr">
        <is>
          <t>BISCOITO DE MAIZENA NESTLE TOSTINES 200G</t>
        </is>
      </c>
      <c r="G316" t="n">
        <v>4</v>
      </c>
      <c r="H316" t="inlineStr">
        <is>
          <t>PC</t>
        </is>
      </c>
      <c r="I316" t="inlineStr">
        <is>
          <t>01/2026</t>
        </is>
      </c>
    </row>
    <row r="317">
      <c r="A317" t="n">
        <v>64962</v>
      </c>
      <c r="B317" t="n">
        <v>122</v>
      </c>
      <c r="C317" s="551" t="n">
        <v>46023</v>
      </c>
      <c r="D317" t="inlineStr">
        <is>
          <t>Arcos</t>
        </is>
      </c>
      <c r="E317" t="n">
        <v>20809</v>
      </c>
      <c r="F317" t="inlineStr">
        <is>
          <t>CAFE PILAO ALMOFADA 500G</t>
        </is>
      </c>
      <c r="G317" t="n">
        <v>7</v>
      </c>
      <c r="H317" t="inlineStr">
        <is>
          <t>PC</t>
        </is>
      </c>
      <c r="I317" t="inlineStr">
        <is>
          <t>01/2026</t>
        </is>
      </c>
    </row>
    <row r="318">
      <c r="A318" t="n">
        <v>64963</v>
      </c>
      <c r="B318" t="n">
        <v>122</v>
      </c>
      <c r="C318" s="551" t="n">
        <v>46023</v>
      </c>
      <c r="D318" t="inlineStr">
        <is>
          <t>Arcos</t>
        </is>
      </c>
      <c r="E318" t="n">
        <v>21073</v>
      </c>
      <c r="F318" t="inlineStr">
        <is>
          <t>CALDA DE AGAVE AZUL JASMINE ORGANICO 330ML UN</t>
        </is>
      </c>
      <c r="G318" t="n">
        <v>1</v>
      </c>
      <c r="H318" t="inlineStr">
        <is>
          <t>UN</t>
        </is>
      </c>
      <c r="I318" t="inlineStr">
        <is>
          <t>01/2026</t>
        </is>
      </c>
    </row>
    <row r="319">
      <c r="A319" t="n">
        <v>64964</v>
      </c>
      <c r="B319" t="n">
        <v>122</v>
      </c>
      <c r="C319" s="551" t="n">
        <v>46023</v>
      </c>
      <c r="D319" t="inlineStr">
        <is>
          <t>Arcos</t>
        </is>
      </c>
      <c r="E319" t="n">
        <v>23548</v>
      </c>
      <c r="F319" t="inlineStr">
        <is>
          <t>CANELA EM PAU KG</t>
        </is>
      </c>
      <c r="G319" t="n">
        <v>3</v>
      </c>
      <c r="H319" t="inlineStr">
        <is>
          <t>KG</t>
        </is>
      </c>
      <c r="I319" t="inlineStr">
        <is>
          <t>01/2026</t>
        </is>
      </c>
    </row>
    <row r="320">
      <c r="A320" t="n">
        <v>64965</v>
      </c>
      <c r="B320" t="n">
        <v>122</v>
      </c>
      <c r="C320" s="551" t="n">
        <v>46023</v>
      </c>
      <c r="D320" t="inlineStr">
        <is>
          <t>Arcos</t>
        </is>
      </c>
      <c r="E320" t="n">
        <v>24110</v>
      </c>
      <c r="F320" t="inlineStr">
        <is>
          <t>CANELA EM PO KG</t>
        </is>
      </c>
      <c r="G320" t="n">
        <v>2.5</v>
      </c>
      <c r="H320" t="inlineStr">
        <is>
          <t>KG</t>
        </is>
      </c>
      <c r="I320" t="inlineStr">
        <is>
          <t>01/2026</t>
        </is>
      </c>
    </row>
    <row r="321">
      <c r="A321" t="n">
        <v>64966</v>
      </c>
      <c r="B321" t="n">
        <v>122</v>
      </c>
      <c r="C321" s="551" t="n">
        <v>46023</v>
      </c>
      <c r="D321" t="inlineStr">
        <is>
          <t>Arcos</t>
        </is>
      </c>
      <c r="E321" t="n">
        <v>20270</v>
      </c>
      <c r="F321" t="inlineStr">
        <is>
          <t>CASTANHA DE CAJU CRUA W1 C/1KG</t>
        </is>
      </c>
      <c r="G321" t="n">
        <v>17</v>
      </c>
      <c r="H321" t="inlineStr">
        <is>
          <t>PC</t>
        </is>
      </c>
      <c r="I321" t="inlineStr">
        <is>
          <t>01/2026</t>
        </is>
      </c>
    </row>
    <row r="322">
      <c r="A322" t="n">
        <v>64967</v>
      </c>
      <c r="B322" t="n">
        <v>122</v>
      </c>
      <c r="C322" s="551" t="n">
        <v>46023</v>
      </c>
      <c r="D322" t="inlineStr">
        <is>
          <t>Arcos</t>
        </is>
      </c>
      <c r="E322" t="n">
        <v>24123</v>
      </c>
      <c r="F322" t="inlineStr">
        <is>
          <t>CASTANHA DO PARA S/ CASCA MEDIA C/1KG</t>
        </is>
      </c>
      <c r="G322" t="n">
        <v>49</v>
      </c>
      <c r="H322" t="inlineStr">
        <is>
          <t>PC</t>
        </is>
      </c>
      <c r="I322" t="inlineStr">
        <is>
          <t>01/2026</t>
        </is>
      </c>
    </row>
    <row r="323">
      <c r="A323" t="n">
        <v>64968</v>
      </c>
      <c r="B323" t="n">
        <v>122</v>
      </c>
      <c r="C323" s="551" t="n">
        <v>46023</v>
      </c>
      <c r="D323" t="inlineStr">
        <is>
          <t>Arcos</t>
        </is>
      </c>
      <c r="E323" t="n">
        <v>20054</v>
      </c>
      <c r="F323" t="inlineStr">
        <is>
          <t>CATCHUP HEINZ 397G UN</t>
        </is>
      </c>
      <c r="G323" t="n">
        <v>7</v>
      </c>
      <c r="H323" t="inlineStr">
        <is>
          <t>UN</t>
        </is>
      </c>
      <c r="I323" t="inlineStr">
        <is>
          <t>01/2026</t>
        </is>
      </c>
    </row>
    <row r="324">
      <c r="A324" t="n">
        <v>64969</v>
      </c>
      <c r="B324" t="n">
        <v>122</v>
      </c>
      <c r="C324" s="551" t="n">
        <v>46023</v>
      </c>
      <c r="D324" t="inlineStr">
        <is>
          <t>Arcos</t>
        </is>
      </c>
      <c r="E324" t="n">
        <v>20936</v>
      </c>
      <c r="F324" t="inlineStr">
        <is>
          <t>CHOCOLATE AMARGO CALLEBAUT CALLETS 70,5% 2,01KG</t>
        </is>
      </c>
      <c r="G324" t="n">
        <v>6</v>
      </c>
      <c r="H324" t="inlineStr">
        <is>
          <t>UN</t>
        </is>
      </c>
      <c r="I324" t="inlineStr">
        <is>
          <t>01/2026</t>
        </is>
      </c>
    </row>
    <row r="325">
      <c r="A325" t="n">
        <v>64970</v>
      </c>
      <c r="B325" t="n">
        <v>122</v>
      </c>
      <c r="C325" s="551" t="n">
        <v>46023</v>
      </c>
      <c r="D325" t="inlineStr">
        <is>
          <t>Arcos</t>
        </is>
      </c>
      <c r="E325" t="n">
        <v>26187</v>
      </c>
      <c r="F325" t="inlineStr">
        <is>
          <t>CHOCOLATE BRANCO EM GOTAS SICAO</t>
        </is>
      </c>
      <c r="G325" t="n">
        <v>2</v>
      </c>
      <c r="H325" t="inlineStr">
        <is>
          <t>PT</t>
        </is>
      </c>
      <c r="I325" t="inlineStr">
        <is>
          <t>01/2026</t>
        </is>
      </c>
    </row>
    <row r="326">
      <c r="A326" t="n">
        <v>64971</v>
      </c>
      <c r="B326" t="n">
        <v>122</v>
      </c>
      <c r="C326" s="551" t="n">
        <v>46023</v>
      </c>
      <c r="D326" t="inlineStr">
        <is>
          <t>Arcos</t>
        </is>
      </c>
      <c r="E326" t="n">
        <v>20941</v>
      </c>
      <c r="F326" t="inlineStr">
        <is>
          <t>CHOCOLATE EM GOTAS MEIO AMARGO SICAO C/2,05KG</t>
        </is>
      </c>
      <c r="G326" t="n">
        <v>4</v>
      </c>
      <c r="H326" t="inlineStr">
        <is>
          <t>PC</t>
        </is>
      </c>
      <c r="I326" t="inlineStr">
        <is>
          <t>01/2026</t>
        </is>
      </c>
    </row>
    <row r="327">
      <c r="A327" t="n">
        <v>64972</v>
      </c>
      <c r="B327" t="n">
        <v>122</v>
      </c>
      <c r="C327" s="551" t="n">
        <v>46023</v>
      </c>
      <c r="D327" t="inlineStr">
        <is>
          <t>Arcos</t>
        </is>
      </c>
      <c r="E327" t="n">
        <v>20922</v>
      </c>
      <c r="F327" t="inlineStr">
        <is>
          <t>CHOCOLATE EM PO NESTLE 50% C/1,01KG</t>
        </is>
      </c>
      <c r="G327" t="n">
        <v>4</v>
      </c>
      <c r="H327" t="inlineStr">
        <is>
          <t>PC</t>
        </is>
      </c>
      <c r="I327" t="inlineStr">
        <is>
          <t>01/2026</t>
        </is>
      </c>
    </row>
    <row r="328">
      <c r="A328" t="n">
        <v>64973</v>
      </c>
      <c r="B328" t="n">
        <v>122</v>
      </c>
      <c r="C328" s="551" t="n">
        <v>46023</v>
      </c>
      <c r="D328" t="inlineStr">
        <is>
          <t>Arcos</t>
        </is>
      </c>
      <c r="E328" t="n">
        <v>20908</v>
      </c>
      <c r="F328" t="inlineStr">
        <is>
          <t>CHOCOLATE GOTAS MEIO AMARGO COBERTURA SICAO C/2,05KG</t>
        </is>
      </c>
      <c r="G328" t="n">
        <v>5</v>
      </c>
      <c r="H328" t="inlineStr">
        <is>
          <t>PC</t>
        </is>
      </c>
      <c r="I328" t="inlineStr">
        <is>
          <t>01/2026</t>
        </is>
      </c>
    </row>
    <row r="329">
      <c r="A329" t="n">
        <v>64974</v>
      </c>
      <c r="B329" t="n">
        <v>122</v>
      </c>
      <c r="C329" s="551" t="n">
        <v>46023</v>
      </c>
      <c r="D329" t="inlineStr">
        <is>
          <t>Arcos</t>
        </is>
      </c>
      <c r="E329" t="n">
        <v>20257</v>
      </c>
      <c r="F329" t="inlineStr">
        <is>
          <t>COCO RALADO FRESCO CONGELADO VITA COCO C/1KG</t>
        </is>
      </c>
      <c r="G329" t="n">
        <v>5</v>
      </c>
      <c r="H329" t="inlineStr">
        <is>
          <t>PC</t>
        </is>
      </c>
      <c r="I329" t="inlineStr">
        <is>
          <t>01/2026</t>
        </is>
      </c>
    </row>
    <row r="330">
      <c r="A330" t="n">
        <v>64975</v>
      </c>
      <c r="B330" t="n">
        <v>122</v>
      </c>
      <c r="C330" s="551" t="n">
        <v>46023</v>
      </c>
      <c r="D330" t="inlineStr">
        <is>
          <t>Arcos</t>
        </is>
      </c>
      <c r="E330" t="n">
        <v>20421</v>
      </c>
      <c r="F330" t="inlineStr">
        <is>
          <t>COUSCOUS MARROQUINO PAGANINI 500G</t>
        </is>
      </c>
      <c r="G330" t="n">
        <v>12</v>
      </c>
      <c r="H330" t="inlineStr">
        <is>
          <t>UN</t>
        </is>
      </c>
      <c r="I330" t="inlineStr">
        <is>
          <t>01/2026</t>
        </is>
      </c>
    </row>
    <row r="331">
      <c r="A331" t="n">
        <v>64976</v>
      </c>
      <c r="B331" t="n">
        <v>122</v>
      </c>
      <c r="C331" s="551" t="n">
        <v>46023</v>
      </c>
      <c r="D331" t="inlineStr">
        <is>
          <t>Arcos</t>
        </is>
      </c>
      <c r="E331" t="n">
        <v>20034</v>
      </c>
      <c r="F331" t="inlineStr">
        <is>
          <t>CRAVO DA INDIA KG</t>
        </is>
      </c>
      <c r="G331" t="n">
        <v>2</v>
      </c>
      <c r="H331" t="inlineStr">
        <is>
          <t>KG</t>
        </is>
      </c>
      <c r="I331" t="inlineStr">
        <is>
          <t>01/2026</t>
        </is>
      </c>
    </row>
    <row r="332">
      <c r="A332" t="n">
        <v>64977</v>
      </c>
      <c r="B332" t="n">
        <v>122</v>
      </c>
      <c r="C332" s="551" t="n">
        <v>46023</v>
      </c>
      <c r="D332" t="inlineStr">
        <is>
          <t>Arcos</t>
        </is>
      </c>
      <c r="E332" t="n">
        <v>20689</v>
      </c>
      <c r="F332" t="inlineStr">
        <is>
          <t>CREME DE LEITE FRESCO QUATA C/1,01LT</t>
        </is>
      </c>
      <c r="G332" t="n">
        <v>13</v>
      </c>
      <c r="H332" t="inlineStr">
        <is>
          <t>UN</t>
        </is>
      </c>
      <c r="I332" t="inlineStr">
        <is>
          <t>01/2026</t>
        </is>
      </c>
    </row>
    <row r="333">
      <c r="A333" t="n">
        <v>64978</v>
      </c>
      <c r="B333" t="n">
        <v>122</v>
      </c>
      <c r="C333" s="551" t="n">
        <v>46023</v>
      </c>
      <c r="D333" t="inlineStr">
        <is>
          <t>Arcos</t>
        </is>
      </c>
      <c r="E333" t="n">
        <v>26020</v>
      </c>
      <c r="F333" t="inlineStr">
        <is>
          <t>CREME DE LEITE PIRACANJUBA TP 1,030 KG  UN</t>
        </is>
      </c>
      <c r="G333" t="n">
        <v>4</v>
      </c>
      <c r="H333" t="inlineStr">
        <is>
          <t>UN</t>
        </is>
      </c>
      <c r="I333" t="inlineStr">
        <is>
          <t>01/2026</t>
        </is>
      </c>
    </row>
    <row r="334">
      <c r="A334" t="n">
        <v>64979</v>
      </c>
      <c r="B334" t="n">
        <v>122</v>
      </c>
      <c r="C334" s="551" t="n">
        <v>46023</v>
      </c>
      <c r="D334" t="inlineStr">
        <is>
          <t>Arcos</t>
        </is>
      </c>
      <c r="E334" t="n">
        <v>24219</v>
      </c>
      <c r="F334" t="inlineStr">
        <is>
          <t>CURRY EM PO KG</t>
        </is>
      </c>
      <c r="G334" t="n">
        <v>1.5</v>
      </c>
      <c r="H334" t="inlineStr">
        <is>
          <t>KG</t>
        </is>
      </c>
      <c r="I334" t="inlineStr">
        <is>
          <t>01/2026</t>
        </is>
      </c>
    </row>
    <row r="335">
      <c r="A335" t="n">
        <v>64980</v>
      </c>
      <c r="B335" t="n">
        <v>122</v>
      </c>
      <c r="C335" s="551" t="n">
        <v>46023</v>
      </c>
      <c r="D335" t="inlineStr">
        <is>
          <t>Arcos</t>
        </is>
      </c>
      <c r="E335" t="n">
        <v>25429</v>
      </c>
      <c r="F335" t="inlineStr">
        <is>
          <t>EMPANADA DE SALTENA UN</t>
        </is>
      </c>
      <c r="G335" t="n">
        <v>315</v>
      </c>
      <c r="H335" t="inlineStr">
        <is>
          <t>UN</t>
        </is>
      </c>
      <c r="I335" t="inlineStr">
        <is>
          <t>01/2026</t>
        </is>
      </c>
    </row>
    <row r="336">
      <c r="A336" t="n">
        <v>64981</v>
      </c>
      <c r="B336" t="n">
        <v>122</v>
      </c>
      <c r="C336" s="551" t="n">
        <v>46023</v>
      </c>
      <c r="D336" t="inlineStr">
        <is>
          <t>Arcos</t>
        </is>
      </c>
      <c r="E336" t="n">
        <v>26024</v>
      </c>
      <c r="F336" t="inlineStr">
        <is>
          <t>EMPANADA MARGUERITA UN</t>
        </is>
      </c>
      <c r="G336" t="n">
        <v>306</v>
      </c>
      <c r="H336" t="inlineStr">
        <is>
          <t>UN</t>
        </is>
      </c>
      <c r="I336" t="inlineStr">
        <is>
          <t>01/2026</t>
        </is>
      </c>
    </row>
    <row r="337">
      <c r="A337" t="n">
        <v>64982</v>
      </c>
      <c r="B337" t="n">
        <v>122</v>
      </c>
      <c r="C337" s="551" t="n">
        <v>46023</v>
      </c>
      <c r="D337" t="inlineStr">
        <is>
          <t>Arcos</t>
        </is>
      </c>
      <c r="E337" t="n">
        <v>20029</v>
      </c>
      <c r="F337" t="inlineStr">
        <is>
          <t>ESSENCIA DE BAUNILHA CEPERA 500ML</t>
        </is>
      </c>
      <c r="G337" t="n">
        <v>3</v>
      </c>
      <c r="H337" t="inlineStr">
        <is>
          <t>FR</t>
        </is>
      </c>
      <c r="I337" t="inlineStr">
        <is>
          <t>01/2026</t>
        </is>
      </c>
    </row>
    <row r="338">
      <c r="A338" t="n">
        <v>64983</v>
      </c>
      <c r="B338" t="n">
        <v>122</v>
      </c>
      <c r="C338" s="551" t="n">
        <v>46023</v>
      </c>
      <c r="D338" t="inlineStr">
        <is>
          <t>Arcos</t>
        </is>
      </c>
      <c r="E338" t="n">
        <v>20672</v>
      </c>
      <c r="F338" t="inlineStr">
        <is>
          <t>EXTRATO DE TOMATE ELEFANTE C/1,7KG</t>
        </is>
      </c>
      <c r="G338" t="n">
        <v>9</v>
      </c>
      <c r="H338" t="inlineStr">
        <is>
          <t>PC</t>
        </is>
      </c>
      <c r="I338" t="inlineStr">
        <is>
          <t>01/2026</t>
        </is>
      </c>
    </row>
    <row r="339">
      <c r="A339" t="n">
        <v>64984</v>
      </c>
      <c r="B339" t="n">
        <v>122</v>
      </c>
      <c r="C339" s="551" t="n">
        <v>46023</v>
      </c>
      <c r="D339" t="inlineStr">
        <is>
          <t>Arcos</t>
        </is>
      </c>
      <c r="E339" t="n">
        <v>23698</v>
      </c>
      <c r="F339" t="inlineStr">
        <is>
          <t>FARINHA DE AMENDOA KG</t>
        </is>
      </c>
      <c r="G339" t="n">
        <v>5</v>
      </c>
      <c r="H339" t="inlineStr">
        <is>
          <t>KG</t>
        </is>
      </c>
      <c r="I339" t="inlineStr">
        <is>
          <t>01/2026</t>
        </is>
      </c>
    </row>
    <row r="340">
      <c r="A340" t="n">
        <v>64985</v>
      </c>
      <c r="B340" t="n">
        <v>122</v>
      </c>
      <c r="C340" s="551" t="n">
        <v>46023</v>
      </c>
      <c r="D340" t="inlineStr">
        <is>
          <t>Arcos</t>
        </is>
      </c>
      <c r="E340" t="n">
        <v>20385</v>
      </c>
      <c r="F340" t="inlineStr">
        <is>
          <t>FARINHA DE MILHO FLOCAO YOKI 500GR</t>
        </is>
      </c>
      <c r="G340" t="n">
        <v>24</v>
      </c>
      <c r="H340" t="inlineStr">
        <is>
          <t>UN</t>
        </is>
      </c>
      <c r="I340" t="inlineStr">
        <is>
          <t>01/2026</t>
        </is>
      </c>
    </row>
    <row r="341">
      <c r="A341" t="n">
        <v>64986</v>
      </c>
      <c r="B341" t="n">
        <v>122</v>
      </c>
      <c r="C341" s="551" t="n">
        <v>46023</v>
      </c>
      <c r="D341" t="inlineStr">
        <is>
          <t>Arcos</t>
        </is>
      </c>
      <c r="E341" t="n">
        <v>20360</v>
      </c>
      <c r="F341" t="inlineStr">
        <is>
          <t>FARINHA DE TRIGO ANACONDA C/5KG</t>
        </is>
      </c>
      <c r="G341" t="n">
        <v>7</v>
      </c>
      <c r="H341" t="inlineStr">
        <is>
          <t>PC</t>
        </is>
      </c>
      <c r="I341" t="inlineStr">
        <is>
          <t>01/2026</t>
        </is>
      </c>
    </row>
    <row r="342">
      <c r="A342" t="n">
        <v>64987</v>
      </c>
      <c r="B342" t="n">
        <v>122</v>
      </c>
      <c r="C342" s="551" t="n">
        <v>46023</v>
      </c>
      <c r="D342" t="inlineStr">
        <is>
          <t>Arcos</t>
        </is>
      </c>
      <c r="E342" t="n">
        <v>20322</v>
      </c>
      <c r="F342" t="inlineStr">
        <is>
          <t>FARINHA DE TRIGO PARA KIBE C/1KG</t>
        </is>
      </c>
      <c r="G342" t="n">
        <v>1</v>
      </c>
      <c r="H342" t="inlineStr">
        <is>
          <t>PC</t>
        </is>
      </c>
      <c r="I342" t="inlineStr">
        <is>
          <t>01/2026</t>
        </is>
      </c>
    </row>
    <row r="343">
      <c r="A343" t="n">
        <v>64988</v>
      </c>
      <c r="B343" t="n">
        <v>122</v>
      </c>
      <c r="C343" s="551" t="n">
        <v>46023</v>
      </c>
      <c r="D343" t="inlineStr">
        <is>
          <t>Arcos</t>
        </is>
      </c>
      <c r="E343" t="n">
        <v>20358</v>
      </c>
      <c r="F343" t="inlineStr">
        <is>
          <t>FARINHA PANKO ROMARIZ C/1KG</t>
        </is>
      </c>
      <c r="G343" t="n">
        <v>3</v>
      </c>
      <c r="H343" t="inlineStr">
        <is>
          <t>PC</t>
        </is>
      </c>
      <c r="I343" t="inlineStr">
        <is>
          <t>01/2026</t>
        </is>
      </c>
    </row>
    <row r="344">
      <c r="A344" t="n">
        <v>64989</v>
      </c>
      <c r="B344" t="n">
        <v>122</v>
      </c>
      <c r="C344" s="551" t="n">
        <v>46023</v>
      </c>
      <c r="D344" t="inlineStr">
        <is>
          <t>Arcos</t>
        </is>
      </c>
      <c r="E344" t="n">
        <v>20242</v>
      </c>
      <c r="F344" t="inlineStr">
        <is>
          <t>FEIJAO CARIOCA CAMIL C/2KG</t>
        </is>
      </c>
      <c r="G344" t="n">
        <v>17</v>
      </c>
      <c r="H344" t="inlineStr">
        <is>
          <t>PC</t>
        </is>
      </c>
      <c r="I344" t="inlineStr">
        <is>
          <t>01/2026</t>
        </is>
      </c>
    </row>
    <row r="345">
      <c r="A345" t="n">
        <v>64990</v>
      </c>
      <c r="B345" t="n">
        <v>122</v>
      </c>
      <c r="C345" s="551" t="n">
        <v>46023</v>
      </c>
      <c r="D345" t="inlineStr">
        <is>
          <t>Arcos</t>
        </is>
      </c>
      <c r="E345" t="n">
        <v>20227</v>
      </c>
      <c r="F345" t="inlineStr">
        <is>
          <t>FEIJAO PRETO CAMIL C/2KG</t>
        </is>
      </c>
      <c r="G345" t="n">
        <v>9</v>
      </c>
      <c r="H345" t="inlineStr">
        <is>
          <t>PC</t>
        </is>
      </c>
      <c r="I345" t="inlineStr">
        <is>
          <t>01/2026</t>
        </is>
      </c>
    </row>
    <row r="346">
      <c r="A346" t="n">
        <v>64991</v>
      </c>
      <c r="B346" t="n">
        <v>122</v>
      </c>
      <c r="C346" s="551" t="n">
        <v>46023</v>
      </c>
      <c r="D346" t="inlineStr">
        <is>
          <t>Arcos</t>
        </is>
      </c>
      <c r="E346" t="n">
        <v>20022</v>
      </c>
      <c r="F346" t="inlineStr">
        <is>
          <t>FERMENTO QUIMICO ROYAL 250G</t>
        </is>
      </c>
      <c r="G346" t="n">
        <v>7</v>
      </c>
      <c r="H346" t="inlineStr">
        <is>
          <t>UN</t>
        </is>
      </c>
      <c r="I346" t="inlineStr">
        <is>
          <t>01/2026</t>
        </is>
      </c>
    </row>
    <row r="347">
      <c r="A347" t="n">
        <v>64992</v>
      </c>
      <c r="B347" t="n">
        <v>122</v>
      </c>
      <c r="C347" s="551" t="n">
        <v>46023</v>
      </c>
      <c r="D347" t="inlineStr">
        <is>
          <t>Arcos</t>
        </is>
      </c>
      <c r="E347" t="n">
        <v>24272</v>
      </c>
      <c r="F347" t="inlineStr">
        <is>
          <t>FLOR DE SAL KG</t>
        </is>
      </c>
      <c r="G347" t="n">
        <v>1</v>
      </c>
      <c r="H347" t="inlineStr">
        <is>
          <t>KG</t>
        </is>
      </c>
      <c r="I347" t="inlineStr">
        <is>
          <t>01/2026</t>
        </is>
      </c>
    </row>
    <row r="348">
      <c r="A348" t="n">
        <v>64993</v>
      </c>
      <c r="B348" t="n">
        <v>122</v>
      </c>
      <c r="C348" s="551" t="n">
        <v>46023</v>
      </c>
      <c r="D348" t="inlineStr">
        <is>
          <t>Arcos</t>
        </is>
      </c>
      <c r="E348" t="n">
        <v>25282</v>
      </c>
      <c r="F348" t="inlineStr">
        <is>
          <t>FRUTOSE CRISTAL KG</t>
        </is>
      </c>
      <c r="G348" t="n">
        <v>1</v>
      </c>
      <c r="H348" t="inlineStr">
        <is>
          <t>KG</t>
        </is>
      </c>
      <c r="I348" t="inlineStr">
        <is>
          <t>01/2026</t>
        </is>
      </c>
    </row>
    <row r="349">
      <c r="A349" t="n">
        <v>64994</v>
      </c>
      <c r="B349" t="n">
        <v>122</v>
      </c>
      <c r="C349" s="551" t="n">
        <v>46023</v>
      </c>
      <c r="D349" t="inlineStr">
        <is>
          <t>Arcos</t>
        </is>
      </c>
      <c r="E349" t="n">
        <v>20327</v>
      </c>
      <c r="F349" t="inlineStr">
        <is>
          <t>FUBA MIMOSO YOKI C/1KG</t>
        </is>
      </c>
      <c r="G349" t="n">
        <v>16</v>
      </c>
      <c r="H349" t="inlineStr">
        <is>
          <t>PC</t>
        </is>
      </c>
      <c r="I349" t="inlineStr">
        <is>
          <t>01/2026</t>
        </is>
      </c>
    </row>
    <row r="350">
      <c r="A350" t="n">
        <v>64995</v>
      </c>
      <c r="B350" t="n">
        <v>122</v>
      </c>
      <c r="C350" s="551" t="n">
        <v>46023</v>
      </c>
      <c r="D350" t="inlineStr">
        <is>
          <t>Arcos</t>
        </is>
      </c>
      <c r="E350" t="n">
        <v>20892</v>
      </c>
      <c r="F350" t="inlineStr">
        <is>
          <t>GELATINA S/ SABOR EM FOLHA INCOLOR OETKER 10G</t>
        </is>
      </c>
      <c r="G350" t="n">
        <v>3</v>
      </c>
      <c r="H350" t="inlineStr">
        <is>
          <t>UN</t>
        </is>
      </c>
      <c r="I350" t="inlineStr">
        <is>
          <t>01/2026</t>
        </is>
      </c>
    </row>
    <row r="351">
      <c r="A351" t="n">
        <v>64996</v>
      </c>
      <c r="B351" t="n">
        <v>122</v>
      </c>
      <c r="C351" s="551" t="n">
        <v>46023</v>
      </c>
      <c r="D351" t="inlineStr">
        <is>
          <t>Arcos</t>
        </is>
      </c>
      <c r="E351" t="n">
        <v>20861</v>
      </c>
      <c r="F351" t="inlineStr">
        <is>
          <t>GEMA DE OVO PASTEURIZADA NETTO C/1KG UN</t>
        </is>
      </c>
      <c r="G351" t="n">
        <v>2</v>
      </c>
      <c r="H351" t="inlineStr">
        <is>
          <t>UN</t>
        </is>
      </c>
      <c r="I351" t="inlineStr">
        <is>
          <t>01/2026</t>
        </is>
      </c>
    </row>
    <row r="352">
      <c r="A352" t="n">
        <v>64997</v>
      </c>
      <c r="B352" t="n">
        <v>122</v>
      </c>
      <c r="C352" s="551" t="n">
        <v>46023</v>
      </c>
      <c r="D352" t="inlineStr">
        <is>
          <t>Arcos</t>
        </is>
      </c>
      <c r="E352" t="n">
        <v>20213</v>
      </c>
      <c r="F352" t="inlineStr">
        <is>
          <t>GRAO DE BICO CAMIL C/2KG</t>
        </is>
      </c>
      <c r="G352" t="n">
        <v>4</v>
      </c>
      <c r="H352" t="inlineStr">
        <is>
          <t>PC</t>
        </is>
      </c>
      <c r="I352" t="inlineStr">
        <is>
          <t>01/2026</t>
        </is>
      </c>
    </row>
    <row r="353">
      <c r="A353" t="n">
        <v>64998</v>
      </c>
      <c r="B353" t="n">
        <v>122</v>
      </c>
      <c r="C353" s="551" t="n">
        <v>46023</v>
      </c>
      <c r="D353" t="inlineStr">
        <is>
          <t>Arcos</t>
        </is>
      </c>
      <c r="E353" t="n">
        <v>20661</v>
      </c>
      <c r="F353" t="inlineStr">
        <is>
          <t>LEITE CONDENSADO MOCA C/395G UN</t>
        </is>
      </c>
      <c r="G353" t="n">
        <v>8</v>
      </c>
      <c r="H353" t="inlineStr">
        <is>
          <t>UN</t>
        </is>
      </c>
      <c r="I353" t="inlineStr">
        <is>
          <t>01/2026</t>
        </is>
      </c>
    </row>
    <row r="354">
      <c r="A354" t="n">
        <v>64999</v>
      </c>
      <c r="B354" t="n">
        <v>122</v>
      </c>
      <c r="C354" s="551" t="n">
        <v>46023</v>
      </c>
      <c r="D354" t="inlineStr">
        <is>
          <t>Arcos</t>
        </is>
      </c>
      <c r="E354" t="n">
        <v>20653</v>
      </c>
      <c r="F354" t="inlineStr">
        <is>
          <t>LEITE DE COCO SOCOCO C/1L UN</t>
        </is>
      </c>
      <c r="G354" t="n">
        <v>15</v>
      </c>
      <c r="H354" t="inlineStr">
        <is>
          <t>UN</t>
        </is>
      </c>
      <c r="I354" t="inlineStr">
        <is>
          <t>01/2026</t>
        </is>
      </c>
    </row>
    <row r="355">
      <c r="A355" t="n">
        <v>65000</v>
      </c>
      <c r="B355" t="n">
        <v>122</v>
      </c>
      <c r="C355" s="551" t="n">
        <v>46023</v>
      </c>
      <c r="D355" t="inlineStr">
        <is>
          <t>Arcos</t>
        </is>
      </c>
      <c r="E355" t="n">
        <v>25478</v>
      </c>
      <c r="F355" t="inlineStr">
        <is>
          <t xml:space="preserve">LEITE INTEGRAL LEITISSIMO 1L </t>
        </is>
      </c>
      <c r="G355" t="n">
        <v>52</v>
      </c>
      <c r="H355" t="inlineStr">
        <is>
          <t>UN</t>
        </is>
      </c>
      <c r="I355" t="inlineStr">
        <is>
          <t>01/2026</t>
        </is>
      </c>
    </row>
    <row r="356">
      <c r="A356" t="n">
        <v>65001</v>
      </c>
      <c r="B356" t="n">
        <v>122</v>
      </c>
      <c r="C356" s="551" t="n">
        <v>46023</v>
      </c>
      <c r="D356" t="inlineStr">
        <is>
          <t>Arcos</t>
        </is>
      </c>
      <c r="E356" t="n">
        <v>24322</v>
      </c>
      <c r="F356" t="inlineStr">
        <is>
          <t>LEMON PEPPER KG</t>
        </is>
      </c>
      <c r="G356" t="n">
        <v>3</v>
      </c>
      <c r="H356" t="inlineStr">
        <is>
          <t>KG</t>
        </is>
      </c>
      <c r="I356" t="inlineStr">
        <is>
          <t>01/2026</t>
        </is>
      </c>
    </row>
    <row r="357">
      <c r="A357" t="n">
        <v>65002</v>
      </c>
      <c r="B357" t="n">
        <v>122</v>
      </c>
      <c r="C357" s="551" t="n">
        <v>46023</v>
      </c>
      <c r="D357" t="inlineStr">
        <is>
          <t>Arcos</t>
        </is>
      </c>
      <c r="E357" t="n">
        <v>20525</v>
      </c>
      <c r="F357" t="inlineStr">
        <is>
          <t>LINGUICA CALABRESA AURORA C/5KG</t>
        </is>
      </c>
      <c r="G357" t="n">
        <v>6.1</v>
      </c>
      <c r="H357" t="inlineStr">
        <is>
          <t>PC</t>
        </is>
      </c>
      <c r="I357" t="inlineStr">
        <is>
          <t>01/2026</t>
        </is>
      </c>
    </row>
    <row r="358">
      <c r="A358" t="n">
        <v>65003</v>
      </c>
      <c r="B358" t="n">
        <v>122</v>
      </c>
      <c r="C358" s="551" t="n">
        <v>46023</v>
      </c>
      <c r="D358" t="inlineStr">
        <is>
          <t>Arcos</t>
        </is>
      </c>
      <c r="E358" t="n">
        <v>20136</v>
      </c>
      <c r="F358" t="inlineStr">
        <is>
          <t>MACARRAO ESPAGUETE C/ OVOS ADRIA C/500G</t>
        </is>
      </c>
      <c r="G358" t="n">
        <v>9</v>
      </c>
      <c r="H358" t="inlineStr">
        <is>
          <t>PC</t>
        </is>
      </c>
      <c r="I358" t="inlineStr">
        <is>
          <t>01/2026</t>
        </is>
      </c>
    </row>
    <row r="359">
      <c r="A359" t="n">
        <v>65004</v>
      </c>
      <c r="B359" t="n">
        <v>122</v>
      </c>
      <c r="C359" s="551" t="n">
        <v>46023</v>
      </c>
      <c r="D359" t="inlineStr">
        <is>
          <t>Arcos</t>
        </is>
      </c>
      <c r="E359" t="n">
        <v>20114</v>
      </c>
      <c r="F359" t="inlineStr">
        <is>
          <t>MACARRAO LINGUINE GRANO DURO DIVELLA  500GR</t>
        </is>
      </c>
      <c r="G359" t="n">
        <v>25</v>
      </c>
      <c r="H359" t="inlineStr">
        <is>
          <t>UN</t>
        </is>
      </c>
      <c r="I359" t="inlineStr">
        <is>
          <t>01/2026</t>
        </is>
      </c>
    </row>
    <row r="360">
      <c r="A360" t="n">
        <v>65005</v>
      </c>
      <c r="B360" t="n">
        <v>122</v>
      </c>
      <c r="C360" s="551" t="n">
        <v>46023</v>
      </c>
      <c r="D360" t="inlineStr">
        <is>
          <t>Arcos</t>
        </is>
      </c>
      <c r="E360" t="n">
        <v>20007</v>
      </c>
      <c r="F360" t="inlineStr">
        <is>
          <t>MAIONESE HELLMANNS C/3KG</t>
        </is>
      </c>
      <c r="G360" t="n">
        <v>2</v>
      </c>
      <c r="H360" t="inlineStr">
        <is>
          <t>BD</t>
        </is>
      </c>
      <c r="I360" t="inlineStr">
        <is>
          <t>01/2026</t>
        </is>
      </c>
    </row>
    <row r="361">
      <c r="A361" t="n">
        <v>65006</v>
      </c>
      <c r="B361" t="n">
        <v>122</v>
      </c>
      <c r="C361" s="551" t="n">
        <v>46023</v>
      </c>
      <c r="D361" t="inlineStr">
        <is>
          <t>Arcos</t>
        </is>
      </c>
      <c r="E361" t="n">
        <v>20117</v>
      </c>
      <c r="F361" t="inlineStr">
        <is>
          <t>MASSA FOLHADA AROSA 1KG UN</t>
        </is>
      </c>
      <c r="G361" t="n">
        <v>24</v>
      </c>
      <c r="H361" t="inlineStr">
        <is>
          <t>UN</t>
        </is>
      </c>
      <c r="I361" t="inlineStr">
        <is>
          <t>01/2026</t>
        </is>
      </c>
    </row>
    <row r="362">
      <c r="A362" t="n">
        <v>65007</v>
      </c>
      <c r="B362" t="n">
        <v>122</v>
      </c>
      <c r="C362" s="551" t="n">
        <v>46023</v>
      </c>
      <c r="D362" t="inlineStr">
        <is>
          <t>Arcos</t>
        </is>
      </c>
      <c r="E362" t="n">
        <v>25075</v>
      </c>
      <c r="F362" t="inlineStr">
        <is>
          <t>MASSA PARA LASANHA ADRIA C/500G</t>
        </is>
      </c>
      <c r="G362" t="n">
        <v>7</v>
      </c>
      <c r="H362" t="inlineStr">
        <is>
          <t>PC</t>
        </is>
      </c>
      <c r="I362" t="inlineStr">
        <is>
          <t>01/2026</t>
        </is>
      </c>
    </row>
    <row r="363">
      <c r="A363" t="n">
        <v>65008</v>
      </c>
      <c r="B363" t="n">
        <v>122</v>
      </c>
      <c r="C363" s="551" t="n">
        <v>46023</v>
      </c>
      <c r="D363" t="inlineStr">
        <is>
          <t>Arcos</t>
        </is>
      </c>
      <c r="E363" t="n">
        <v>20887</v>
      </c>
      <c r="F363" t="inlineStr">
        <is>
          <t>MEL PURO FLORA NECTAR C/1KG</t>
        </is>
      </c>
      <c r="G363" t="n">
        <v>28</v>
      </c>
      <c r="H363" t="inlineStr">
        <is>
          <t>PT</t>
        </is>
      </c>
      <c r="I363" t="inlineStr">
        <is>
          <t>01/2026</t>
        </is>
      </c>
    </row>
    <row r="364">
      <c r="A364" t="n">
        <v>65009</v>
      </c>
      <c r="B364" t="n">
        <v>122</v>
      </c>
      <c r="C364" s="551" t="n">
        <v>46023</v>
      </c>
      <c r="D364" t="inlineStr">
        <is>
          <t>Arcos</t>
        </is>
      </c>
      <c r="E364" t="n">
        <v>20871</v>
      </c>
      <c r="F364" t="inlineStr">
        <is>
          <t>MELADO DE CANA JR C/1,3KG</t>
        </is>
      </c>
      <c r="G364" t="n">
        <v>9</v>
      </c>
      <c r="H364" t="inlineStr">
        <is>
          <t>PT</t>
        </is>
      </c>
      <c r="I364" t="inlineStr">
        <is>
          <t>01/2026</t>
        </is>
      </c>
    </row>
    <row r="365">
      <c r="A365" t="n">
        <v>65010</v>
      </c>
      <c r="B365" t="n">
        <v>122</v>
      </c>
      <c r="C365" s="551" t="n">
        <v>46023</v>
      </c>
      <c r="D365" t="inlineStr">
        <is>
          <t>Arcos</t>
        </is>
      </c>
      <c r="E365" t="n">
        <v>25213</v>
      </c>
      <c r="F365" t="inlineStr">
        <is>
          <t>MISSO AZUMA C/1KG</t>
        </is>
      </c>
      <c r="G365" t="n">
        <v>2</v>
      </c>
      <c r="H365" t="inlineStr">
        <is>
          <t>PT</t>
        </is>
      </c>
      <c r="I365" t="inlineStr">
        <is>
          <t>01/2026</t>
        </is>
      </c>
    </row>
    <row r="366">
      <c r="A366" t="n">
        <v>65011</v>
      </c>
      <c r="B366" t="n">
        <v>122</v>
      </c>
      <c r="C366" s="551" t="n">
        <v>46023</v>
      </c>
      <c r="D366" t="inlineStr">
        <is>
          <t>Arcos</t>
        </is>
      </c>
      <c r="E366" t="n">
        <v>25628</v>
      </c>
      <c r="F366" t="inlineStr">
        <is>
          <t>MOLHO DE PIMENTA SRIRACHA PANTAI 435ML UN</t>
        </is>
      </c>
      <c r="G366" t="n">
        <v>6</v>
      </c>
      <c r="H366" t="inlineStr">
        <is>
          <t>UN</t>
        </is>
      </c>
      <c r="I366" t="inlineStr">
        <is>
          <t>01/2026</t>
        </is>
      </c>
    </row>
    <row r="367">
      <c r="A367" t="n">
        <v>65012</v>
      </c>
      <c r="B367" t="n">
        <v>122</v>
      </c>
      <c r="C367" s="551" t="n">
        <v>46023</v>
      </c>
      <c r="D367" t="inlineStr">
        <is>
          <t>Arcos</t>
        </is>
      </c>
      <c r="E367" t="n">
        <v>19979</v>
      </c>
      <c r="F367" t="inlineStr">
        <is>
          <t>MOLHO DE PIMENTA TABASCO RED C/60ML</t>
        </is>
      </c>
      <c r="G367" t="n">
        <v>2</v>
      </c>
      <c r="H367" t="inlineStr">
        <is>
          <t>FR</t>
        </is>
      </c>
      <c r="I367" t="inlineStr">
        <is>
          <t>01/2026</t>
        </is>
      </c>
    </row>
    <row r="368">
      <c r="A368" t="n">
        <v>65013</v>
      </c>
      <c r="B368" t="n">
        <v>122</v>
      </c>
      <c r="C368" s="551" t="n">
        <v>46023</v>
      </c>
      <c r="D368" t="inlineStr">
        <is>
          <t>Arcos</t>
        </is>
      </c>
      <c r="E368" t="n">
        <v>19984</v>
      </c>
      <c r="F368" t="inlineStr">
        <is>
          <t>MOLHO INGLES KENKO 1L</t>
        </is>
      </c>
      <c r="G368" t="n">
        <v>1</v>
      </c>
      <c r="H368" t="inlineStr">
        <is>
          <t>UN</t>
        </is>
      </c>
      <c r="I368" t="inlineStr">
        <is>
          <t>01/2026</t>
        </is>
      </c>
    </row>
    <row r="369">
      <c r="A369" t="n">
        <v>65014</v>
      </c>
      <c r="B369" t="n">
        <v>122</v>
      </c>
      <c r="C369" s="551" t="n">
        <v>46023</v>
      </c>
      <c r="D369" t="inlineStr">
        <is>
          <t>Arcos</t>
        </is>
      </c>
      <c r="E369" t="n">
        <v>19973</v>
      </c>
      <c r="F369" t="inlineStr">
        <is>
          <t>MOLHO SHOYO TRADICIONAL SAKURA C/1,010L UN</t>
        </is>
      </c>
      <c r="G369" t="n">
        <v>8</v>
      </c>
      <c r="H369" t="inlineStr">
        <is>
          <t>UN</t>
        </is>
      </c>
      <c r="I369" t="inlineStr">
        <is>
          <t>01/2026</t>
        </is>
      </c>
    </row>
    <row r="370">
      <c r="A370" t="n">
        <v>65015</v>
      </c>
      <c r="B370" t="n">
        <v>122</v>
      </c>
      <c r="C370" s="551" t="n">
        <v>46023</v>
      </c>
      <c r="D370" t="inlineStr">
        <is>
          <t>Arcos</t>
        </is>
      </c>
      <c r="E370" t="n">
        <v>19965</v>
      </c>
      <c r="F370" t="inlineStr">
        <is>
          <t>MOSTARDA AMARELA HEINZ C/255G UN</t>
        </is>
      </c>
      <c r="G370" t="n">
        <v>5</v>
      </c>
      <c r="H370" t="inlineStr">
        <is>
          <t>UN</t>
        </is>
      </c>
      <c r="I370" t="inlineStr">
        <is>
          <t>01/2026</t>
        </is>
      </c>
    </row>
    <row r="371">
      <c r="A371" t="n">
        <v>65016</v>
      </c>
      <c r="B371" t="n">
        <v>122</v>
      </c>
      <c r="C371" s="551" t="n">
        <v>46023</v>
      </c>
      <c r="D371" t="inlineStr">
        <is>
          <t>Arcos</t>
        </is>
      </c>
      <c r="E371" t="n">
        <v>19946</v>
      </c>
      <c r="F371" t="inlineStr">
        <is>
          <t>MOSTARDA DIJON COM GRAO BEAUFOR C/1,001KG</t>
        </is>
      </c>
      <c r="G371" t="n">
        <v>1</v>
      </c>
      <c r="H371" t="inlineStr">
        <is>
          <t>PT</t>
        </is>
      </c>
      <c r="I371" t="inlineStr">
        <is>
          <t>01/2026</t>
        </is>
      </c>
    </row>
    <row r="372">
      <c r="A372" t="n">
        <v>65017</v>
      </c>
      <c r="B372" t="n">
        <v>122</v>
      </c>
      <c r="C372" s="551" t="n">
        <v>46023</v>
      </c>
      <c r="D372" t="inlineStr">
        <is>
          <t>Arcos</t>
        </is>
      </c>
      <c r="E372" t="n">
        <v>21017</v>
      </c>
      <c r="F372" t="inlineStr">
        <is>
          <t>OLEO DE ALGODAO SAUDE C/14,5KG</t>
        </is>
      </c>
      <c r="G372" t="n">
        <v>2</v>
      </c>
      <c r="H372" t="inlineStr">
        <is>
          <t>BD</t>
        </is>
      </c>
      <c r="I372" t="inlineStr">
        <is>
          <t>01/2026</t>
        </is>
      </c>
    </row>
    <row r="373">
      <c r="A373" t="n">
        <v>65018</v>
      </c>
      <c r="B373" t="n">
        <v>122</v>
      </c>
      <c r="C373" s="551" t="n">
        <v>46023</v>
      </c>
      <c r="D373" t="inlineStr">
        <is>
          <t>Arcos</t>
        </is>
      </c>
      <c r="E373" t="n">
        <v>21010</v>
      </c>
      <c r="F373" t="inlineStr">
        <is>
          <t>OLEO DE CANOLA SAUDE C/900ML</t>
        </is>
      </c>
      <c r="G373" t="n">
        <v>29</v>
      </c>
      <c r="H373" t="inlineStr">
        <is>
          <t>FR</t>
        </is>
      </c>
      <c r="I373" t="inlineStr">
        <is>
          <t>01/2026</t>
        </is>
      </c>
    </row>
    <row r="374">
      <c r="A374" t="n">
        <v>65019</v>
      </c>
      <c r="B374" t="n">
        <v>122</v>
      </c>
      <c r="C374" s="551" t="n">
        <v>46023</v>
      </c>
      <c r="D374" t="inlineStr">
        <is>
          <t>Arcos</t>
        </is>
      </c>
      <c r="E374" t="n">
        <v>21004</v>
      </c>
      <c r="F374" t="inlineStr">
        <is>
          <t>OLEO DE GERGELIM TORRADO HONG KONG 1L</t>
        </is>
      </c>
      <c r="G374" t="n">
        <v>3</v>
      </c>
      <c r="H374" t="inlineStr">
        <is>
          <t>UN</t>
        </is>
      </c>
      <c r="I374" t="inlineStr">
        <is>
          <t>01/2026</t>
        </is>
      </c>
    </row>
    <row r="375">
      <c r="A375" t="n">
        <v>65020</v>
      </c>
      <c r="B375" t="n">
        <v>122</v>
      </c>
      <c r="C375" s="551" t="n">
        <v>46023</v>
      </c>
      <c r="D375" t="inlineStr">
        <is>
          <t>Arcos</t>
        </is>
      </c>
      <c r="E375" t="n">
        <v>24401</v>
      </c>
      <c r="F375" t="inlineStr">
        <is>
          <t>PAPRICA PICANTE PCT 500G UN</t>
        </is>
      </c>
      <c r="G375" t="n">
        <v>2</v>
      </c>
      <c r="H375" t="inlineStr">
        <is>
          <t>UN</t>
        </is>
      </c>
      <c r="I375" t="inlineStr">
        <is>
          <t>01/2026</t>
        </is>
      </c>
    </row>
    <row r="376">
      <c r="A376" t="n">
        <v>65021</v>
      </c>
      <c r="B376" t="n">
        <v>122</v>
      </c>
      <c r="C376" s="551" t="n">
        <v>46023</v>
      </c>
      <c r="D376" t="inlineStr">
        <is>
          <t>Arcos</t>
        </is>
      </c>
      <c r="E376" t="n">
        <v>20621</v>
      </c>
      <c r="F376" t="inlineStr">
        <is>
          <t>PEPINO EM CONSERVA HEMMER C/300G</t>
        </is>
      </c>
      <c r="G376" t="n">
        <v>4</v>
      </c>
      <c r="H376" t="inlineStr">
        <is>
          <t>PT</t>
        </is>
      </c>
      <c r="I376" t="inlineStr">
        <is>
          <t>01/2026</t>
        </is>
      </c>
    </row>
    <row r="377">
      <c r="A377" t="n">
        <v>65022</v>
      </c>
      <c r="B377" t="n">
        <v>122</v>
      </c>
      <c r="C377" s="551" t="n">
        <v>46023</v>
      </c>
      <c r="D377" t="inlineStr">
        <is>
          <t>Arcos</t>
        </is>
      </c>
      <c r="E377" t="n">
        <v>19923</v>
      </c>
      <c r="F377" t="inlineStr">
        <is>
          <t>PIMENTA PRETA EM GRAOS C/500G</t>
        </is>
      </c>
      <c r="G377" t="n">
        <v>2</v>
      </c>
      <c r="H377" t="inlineStr">
        <is>
          <t>PC</t>
        </is>
      </c>
      <c r="I377" t="inlineStr">
        <is>
          <t>01/2026</t>
        </is>
      </c>
    </row>
    <row r="378">
      <c r="A378" t="n">
        <v>65023</v>
      </c>
      <c r="B378" t="n">
        <v>122</v>
      </c>
      <c r="C378" s="551" t="n">
        <v>46023</v>
      </c>
      <c r="D378" t="inlineStr">
        <is>
          <t>Arcos</t>
        </is>
      </c>
      <c r="E378" t="n">
        <v>20349</v>
      </c>
      <c r="F378" t="inlineStr">
        <is>
          <t>POLENTA PRE COZIDA DIVELLA 500G</t>
        </is>
      </c>
      <c r="G378" t="n">
        <v>20</v>
      </c>
      <c r="H378" t="inlineStr">
        <is>
          <t>PC</t>
        </is>
      </c>
      <c r="I378" t="inlineStr">
        <is>
          <t>01/2026</t>
        </is>
      </c>
    </row>
    <row r="379">
      <c r="A379" t="n">
        <v>65024</v>
      </c>
      <c r="B379" t="n">
        <v>122</v>
      </c>
      <c r="C379" s="551" t="n">
        <v>46023</v>
      </c>
      <c r="D379" t="inlineStr">
        <is>
          <t>Arcos</t>
        </is>
      </c>
      <c r="E379" t="n">
        <v>24420</v>
      </c>
      <c r="F379" t="inlineStr">
        <is>
          <t>POLVILHO DOCE KG</t>
        </is>
      </c>
      <c r="G379" t="n">
        <v>4</v>
      </c>
      <c r="H379" t="inlineStr">
        <is>
          <t>KG</t>
        </is>
      </c>
      <c r="I379" t="inlineStr">
        <is>
          <t>01/2026</t>
        </is>
      </c>
    </row>
    <row r="380">
      <c r="A380" t="n">
        <v>65025</v>
      </c>
      <c r="B380" t="n">
        <v>122</v>
      </c>
      <c r="C380" s="551" t="n">
        <v>46023</v>
      </c>
      <c r="D380" t="inlineStr">
        <is>
          <t>Arcos</t>
        </is>
      </c>
      <c r="E380" t="n">
        <v>20488</v>
      </c>
      <c r="F380" t="inlineStr">
        <is>
          <t>PRESUNTO COZIDO MAGRO SADIA KG</t>
        </is>
      </c>
      <c r="G380" t="n">
        <v>3.5</v>
      </c>
      <c r="H380" t="inlineStr">
        <is>
          <t>KG</t>
        </is>
      </c>
      <c r="I380" t="inlineStr">
        <is>
          <t>01/2026</t>
        </is>
      </c>
    </row>
    <row r="381">
      <c r="A381" t="n">
        <v>65026</v>
      </c>
      <c r="B381" t="n">
        <v>122</v>
      </c>
      <c r="C381" s="551" t="n">
        <v>46023</v>
      </c>
      <c r="D381" t="inlineStr">
        <is>
          <t>Arcos</t>
        </is>
      </c>
      <c r="E381" t="n">
        <v>20332</v>
      </c>
      <c r="F381" t="inlineStr">
        <is>
          <t>SAGU DE MANDIOCA YOKI C/500G</t>
        </is>
      </c>
      <c r="G381" t="n">
        <v>16</v>
      </c>
      <c r="H381" t="inlineStr">
        <is>
          <t>PC</t>
        </is>
      </c>
      <c r="I381" t="inlineStr">
        <is>
          <t>01/2026</t>
        </is>
      </c>
    </row>
    <row r="382">
      <c r="A382" t="n">
        <v>65027</v>
      </c>
      <c r="B382" t="n">
        <v>122</v>
      </c>
      <c r="C382" s="551" t="n">
        <v>46023</v>
      </c>
      <c r="D382" t="inlineStr">
        <is>
          <t>Arcos</t>
        </is>
      </c>
      <c r="E382" t="n">
        <v>19917</v>
      </c>
      <c r="F382" t="inlineStr">
        <is>
          <t>SAL GROSSO CISNE C/1KG</t>
        </is>
      </c>
      <c r="G382" t="n">
        <v>7</v>
      </c>
      <c r="H382" t="inlineStr">
        <is>
          <t>PC</t>
        </is>
      </c>
      <c r="I382" t="inlineStr">
        <is>
          <t>01/2026</t>
        </is>
      </c>
    </row>
    <row r="383">
      <c r="A383" t="n">
        <v>65028</v>
      </c>
      <c r="B383" t="n">
        <v>122</v>
      </c>
      <c r="C383" s="551" t="n">
        <v>46023</v>
      </c>
      <c r="D383" t="inlineStr">
        <is>
          <t>Arcos</t>
        </is>
      </c>
      <c r="E383" t="n">
        <v>19907</v>
      </c>
      <c r="F383" t="inlineStr">
        <is>
          <t>SAL REFINADO CISNE 1KG</t>
        </is>
      </c>
      <c r="G383" t="n">
        <v>10</v>
      </c>
      <c r="H383" t="inlineStr">
        <is>
          <t>UN</t>
        </is>
      </c>
      <c r="I383" t="inlineStr">
        <is>
          <t>01/2026</t>
        </is>
      </c>
    </row>
    <row r="384">
      <c r="A384" t="n">
        <v>65029</v>
      </c>
      <c r="B384" t="n">
        <v>122</v>
      </c>
      <c r="C384" s="551" t="n">
        <v>46023</v>
      </c>
      <c r="D384" t="inlineStr">
        <is>
          <t>Arcos</t>
        </is>
      </c>
      <c r="E384" t="n">
        <v>20185</v>
      </c>
      <c r="F384" t="inlineStr">
        <is>
          <t>SEMENTE ABOBORA CRUA SEM CASCA KG</t>
        </is>
      </c>
      <c r="G384" t="n">
        <v>1</v>
      </c>
      <c r="H384" t="inlineStr">
        <is>
          <t>KG</t>
        </is>
      </c>
      <c r="I384" t="inlineStr">
        <is>
          <t>01/2026</t>
        </is>
      </c>
    </row>
    <row r="385">
      <c r="A385" t="n">
        <v>65030</v>
      </c>
      <c r="B385" t="n">
        <v>122</v>
      </c>
      <c r="C385" s="551" t="n">
        <v>46023</v>
      </c>
      <c r="D385" t="inlineStr">
        <is>
          <t>Arcos</t>
        </is>
      </c>
      <c r="E385" t="n">
        <v>20174</v>
      </c>
      <c r="F385" t="inlineStr">
        <is>
          <t>SEMENTE DE GIRASSOL SEM CASCA KG</t>
        </is>
      </c>
      <c r="G385" t="n">
        <v>3</v>
      </c>
      <c r="H385" t="inlineStr">
        <is>
          <t>KG</t>
        </is>
      </c>
      <c r="I385" t="inlineStr">
        <is>
          <t>01/2026</t>
        </is>
      </c>
    </row>
    <row r="386">
      <c r="A386" t="n">
        <v>65031</v>
      </c>
      <c r="B386" t="n">
        <v>122</v>
      </c>
      <c r="C386" s="551" t="n">
        <v>46023</v>
      </c>
      <c r="D386" t="inlineStr">
        <is>
          <t>Arcos</t>
        </is>
      </c>
      <c r="E386" t="n">
        <v>20614</v>
      </c>
      <c r="F386" t="inlineStr">
        <is>
          <t>PASTA GERGELIM TAHINE ISTAMBUL 5006 LT</t>
        </is>
      </c>
      <c r="G386" t="n">
        <v>2</v>
      </c>
      <c r="H386" t="inlineStr">
        <is>
          <t>UN</t>
        </is>
      </c>
      <c r="I386" t="inlineStr">
        <is>
          <t>01/2026</t>
        </is>
      </c>
    </row>
    <row r="387">
      <c r="A387" t="n">
        <v>65032</v>
      </c>
      <c r="B387" t="n">
        <v>122</v>
      </c>
      <c r="C387" s="551" t="n">
        <v>46023</v>
      </c>
      <c r="D387" t="inlineStr">
        <is>
          <t>Arcos</t>
        </is>
      </c>
      <c r="E387" t="n">
        <v>26586</v>
      </c>
      <c r="F387" t="inlineStr">
        <is>
          <t>TORTILHA DE MILHO DE 11CM C/50 UN</t>
        </is>
      </c>
      <c r="G387" t="n">
        <v>16</v>
      </c>
      <c r="H387" t="inlineStr">
        <is>
          <t>PC</t>
        </is>
      </c>
      <c r="I387" t="inlineStr">
        <is>
          <t>01/2026</t>
        </is>
      </c>
    </row>
    <row r="388">
      <c r="A388" t="n">
        <v>65033</v>
      </c>
      <c r="B388" t="n">
        <v>122</v>
      </c>
      <c r="C388" s="551" t="n">
        <v>46023</v>
      </c>
      <c r="D388" t="inlineStr">
        <is>
          <t>Arcos</t>
        </is>
      </c>
      <c r="E388" t="n">
        <v>20202</v>
      </c>
      <c r="F388" t="inlineStr">
        <is>
          <t>VINAGRE DE ARROZ CASTELO 750ML UN</t>
        </is>
      </c>
      <c r="G388" t="n">
        <v>12</v>
      </c>
      <c r="H388" t="inlineStr">
        <is>
          <t>UN</t>
        </is>
      </c>
      <c r="I388" t="inlineStr">
        <is>
          <t>01/2026</t>
        </is>
      </c>
    </row>
    <row r="389">
      <c r="A389" t="n">
        <v>65034</v>
      </c>
      <c r="B389" t="n">
        <v>122</v>
      </c>
      <c r="C389" s="551" t="n">
        <v>46023</v>
      </c>
      <c r="D389" t="inlineStr">
        <is>
          <t>Arcos</t>
        </is>
      </c>
      <c r="E389" t="n">
        <v>26054</v>
      </c>
      <c r="F389" t="inlineStr">
        <is>
          <t>VINAGRE DE ARROZ MIZKAN 500ML UN</t>
        </is>
      </c>
      <c r="G389" t="n">
        <v>9</v>
      </c>
      <c r="H389" t="inlineStr">
        <is>
          <t>UN</t>
        </is>
      </c>
      <c r="I389" t="inlineStr">
        <is>
          <t>01/2026</t>
        </is>
      </c>
    </row>
    <row r="390">
      <c r="A390" t="n">
        <v>65035</v>
      </c>
      <c r="B390" t="n">
        <v>122</v>
      </c>
      <c r="C390" s="551" t="n">
        <v>46023</v>
      </c>
      <c r="D390" t="inlineStr">
        <is>
          <t>Arcos</t>
        </is>
      </c>
      <c r="E390" t="n">
        <v>20961</v>
      </c>
      <c r="F390" t="inlineStr">
        <is>
          <t>VINAGRE DE MACA CASTELO 750ML UN</t>
        </is>
      </c>
      <c r="G390" t="n">
        <v>10</v>
      </c>
      <c r="H390" t="inlineStr">
        <is>
          <t>UN</t>
        </is>
      </c>
      <c r="I390" t="inlineStr">
        <is>
          <t>01/2026</t>
        </is>
      </c>
    </row>
    <row r="391">
      <c r="A391" t="n">
        <v>65036</v>
      </c>
      <c r="B391" t="n">
        <v>122</v>
      </c>
      <c r="C391" s="551" t="n">
        <v>46023</v>
      </c>
      <c r="D391" t="inlineStr">
        <is>
          <t>Arcos</t>
        </is>
      </c>
      <c r="E391" t="n">
        <v>24676</v>
      </c>
      <c r="F391" t="inlineStr">
        <is>
          <t>ACIDO ASCORBICO C/1KG</t>
        </is>
      </c>
      <c r="G391" t="n">
        <v>1</v>
      </c>
      <c r="H391" t="inlineStr">
        <is>
          <t>PC</t>
        </is>
      </c>
      <c r="I391" t="inlineStr">
        <is>
          <t>01/2026</t>
        </is>
      </c>
    </row>
    <row r="392">
      <c r="A392" t="n">
        <v>65037</v>
      </c>
      <c r="B392" t="n">
        <v>122</v>
      </c>
      <c r="C392" s="551" t="n">
        <v>46023</v>
      </c>
      <c r="D392" t="inlineStr">
        <is>
          <t>Arcos</t>
        </is>
      </c>
      <c r="E392" t="n">
        <v>24805</v>
      </c>
      <c r="F392" t="inlineStr">
        <is>
          <t>ACIDO PECTINA CITRICA ALLIMENTARI C/500G</t>
        </is>
      </c>
      <c r="G392" t="n">
        <v>2.5</v>
      </c>
      <c r="H392" t="inlineStr">
        <is>
          <t>PC</t>
        </is>
      </c>
      <c r="I392" t="inlineStr">
        <is>
          <t>01/2026</t>
        </is>
      </c>
    </row>
    <row r="393">
      <c r="A393" t="n">
        <v>65038</v>
      </c>
      <c r="B393" t="n">
        <v>122</v>
      </c>
      <c r="C393" s="551" t="n">
        <v>46023</v>
      </c>
      <c r="D393" t="inlineStr">
        <is>
          <t>Arcos</t>
        </is>
      </c>
      <c r="E393" t="n">
        <v>24831</v>
      </c>
      <c r="F393" t="inlineStr">
        <is>
          <t>ACIDO TARTARICO KG</t>
        </is>
      </c>
      <c r="G393" t="n">
        <v>2</v>
      </c>
      <c r="H393" t="inlineStr">
        <is>
          <t>KG</t>
        </is>
      </c>
      <c r="I393" t="inlineStr">
        <is>
          <t>01/2026</t>
        </is>
      </c>
    </row>
    <row r="394">
      <c r="A394" t="n">
        <v>65039</v>
      </c>
      <c r="B394" t="n">
        <v>122</v>
      </c>
      <c r="C394" s="551" t="n">
        <v>46023</v>
      </c>
      <c r="D394" t="inlineStr">
        <is>
          <t>Arcos</t>
        </is>
      </c>
      <c r="E394" t="n">
        <v>25184</v>
      </c>
      <c r="F394" t="inlineStr">
        <is>
          <t>TUCUPI PRETO BAG KG</t>
        </is>
      </c>
      <c r="G394" t="n">
        <v>3</v>
      </c>
      <c r="H394" t="inlineStr">
        <is>
          <t>KG</t>
        </is>
      </c>
      <c r="I394" t="inlineStr">
        <is>
          <t>01/2026</t>
        </is>
      </c>
    </row>
    <row r="395">
      <c r="A395" t="n">
        <v>65040</v>
      </c>
      <c r="B395" t="n">
        <v>122</v>
      </c>
      <c r="C395" s="551" t="n">
        <v>46023</v>
      </c>
      <c r="D395" t="inlineStr">
        <is>
          <t>Arcos</t>
        </is>
      </c>
      <c r="E395" t="n">
        <v>19439</v>
      </c>
      <c r="F395" t="inlineStr">
        <is>
          <t>CREAM CHEESE DANUBIO C/1KG</t>
        </is>
      </c>
      <c r="G395" t="n">
        <v>7</v>
      </c>
      <c r="H395" t="inlineStr">
        <is>
          <t>KG</t>
        </is>
      </c>
      <c r="I395" t="inlineStr">
        <is>
          <t>01/2026</t>
        </is>
      </c>
    </row>
    <row r="396">
      <c r="A396" t="n">
        <v>65041</v>
      </c>
      <c r="B396" t="n">
        <v>122</v>
      </c>
      <c r="C396" s="551" t="n">
        <v>46023</v>
      </c>
      <c r="D396" t="inlineStr">
        <is>
          <t>Arcos</t>
        </is>
      </c>
      <c r="E396" t="n">
        <v>19203</v>
      </c>
      <c r="F396" t="inlineStr">
        <is>
          <t>IOGURTE INTEGRAL NESTLE C/170G UN</t>
        </is>
      </c>
      <c r="G396" t="n">
        <v>55</v>
      </c>
      <c r="H396" t="inlineStr">
        <is>
          <t>UN</t>
        </is>
      </c>
      <c r="I396" t="inlineStr">
        <is>
          <t>01/2026</t>
        </is>
      </c>
    </row>
    <row r="397">
      <c r="A397" t="n">
        <v>65042</v>
      </c>
      <c r="B397" t="n">
        <v>122</v>
      </c>
      <c r="C397" s="551" t="n">
        <v>46023</v>
      </c>
      <c r="D397" t="inlineStr">
        <is>
          <t>Arcos</t>
        </is>
      </c>
      <c r="E397" t="n">
        <v>19420</v>
      </c>
      <c r="F397" t="inlineStr">
        <is>
          <t>LEITE INTEGRAL ITALAC 1L</t>
        </is>
      </c>
      <c r="G397" t="n">
        <v>8</v>
      </c>
      <c r="H397" t="inlineStr">
        <is>
          <t>UN</t>
        </is>
      </c>
      <c r="I397" t="inlineStr">
        <is>
          <t>01/2026</t>
        </is>
      </c>
    </row>
    <row r="398">
      <c r="A398" t="n">
        <v>65043</v>
      </c>
      <c r="B398" t="n">
        <v>122</v>
      </c>
      <c r="C398" s="551" t="n">
        <v>46023</v>
      </c>
      <c r="D398" t="inlineStr">
        <is>
          <t>Arcos</t>
        </is>
      </c>
      <c r="E398" t="n">
        <v>19409</v>
      </c>
      <c r="F398" t="inlineStr">
        <is>
          <t>MANTEIGA DE GARRAFA SERTA NORTE 450G UN</t>
        </is>
      </c>
      <c r="G398" t="n">
        <v>12</v>
      </c>
      <c r="H398" t="inlineStr">
        <is>
          <t>UN</t>
        </is>
      </c>
      <c r="I398" t="inlineStr">
        <is>
          <t>01/2026</t>
        </is>
      </c>
    </row>
    <row r="399">
      <c r="A399" t="n">
        <v>65044</v>
      </c>
      <c r="B399" t="n">
        <v>122</v>
      </c>
      <c r="C399" s="551" t="n">
        <v>46023</v>
      </c>
      <c r="D399" t="inlineStr">
        <is>
          <t>Arcos</t>
        </is>
      </c>
      <c r="E399" t="n">
        <v>19356</v>
      </c>
      <c r="F399" t="inlineStr">
        <is>
          <t>QUEIJO COALHO QUATA KG</t>
        </is>
      </c>
      <c r="G399" t="n">
        <v>12</v>
      </c>
      <c r="H399" t="inlineStr">
        <is>
          <t>KG</t>
        </is>
      </c>
      <c r="I399" t="inlineStr">
        <is>
          <t>01/2026</t>
        </is>
      </c>
    </row>
    <row r="400">
      <c r="A400" t="n">
        <v>65045</v>
      </c>
      <c r="B400" t="n">
        <v>122</v>
      </c>
      <c r="C400" s="551" t="n">
        <v>46023</v>
      </c>
      <c r="D400" t="inlineStr">
        <is>
          <t>Arcos</t>
        </is>
      </c>
      <c r="E400" t="n">
        <v>25868</v>
      </c>
      <c r="F400" t="inlineStr">
        <is>
          <t>QUEIJO GORGONZOLA DOLCE SERRA DAS ANTAS KG</t>
        </is>
      </c>
      <c r="G400" t="n">
        <v>3</v>
      </c>
      <c r="H400" t="inlineStr">
        <is>
          <t>KG</t>
        </is>
      </c>
      <c r="I400" t="inlineStr">
        <is>
          <t>01/2026</t>
        </is>
      </c>
    </row>
    <row r="401">
      <c r="A401" t="n">
        <v>65046</v>
      </c>
      <c r="B401" t="n">
        <v>122</v>
      </c>
      <c r="C401" s="551" t="n">
        <v>46023</v>
      </c>
      <c r="D401" t="inlineStr">
        <is>
          <t>Arcos</t>
        </is>
      </c>
      <c r="E401" t="n">
        <v>26596</v>
      </c>
      <c r="F401" t="inlineStr">
        <is>
          <t>QUEIJO GORGONZOLA SERRA DAS ANTAS (PECAS DE 660G) KG</t>
        </is>
      </c>
      <c r="G401" t="n">
        <v>3</v>
      </c>
      <c r="H401" t="inlineStr">
        <is>
          <t>KG</t>
        </is>
      </c>
      <c r="I401" t="inlineStr">
        <is>
          <t>01/2026</t>
        </is>
      </c>
    </row>
    <row r="402">
      <c r="A402" t="n">
        <v>65047</v>
      </c>
      <c r="B402" t="n">
        <v>122</v>
      </c>
      <c r="C402" s="551" t="n">
        <v>46023</v>
      </c>
      <c r="D402" t="inlineStr">
        <is>
          <t>Arcos</t>
        </is>
      </c>
      <c r="E402" t="n">
        <v>26594</v>
      </c>
      <c r="F402" t="inlineStr">
        <is>
          <t>QUEIJO MOGIANA KG</t>
        </is>
      </c>
      <c r="G402" t="n">
        <v>12</v>
      </c>
      <c r="H402" t="inlineStr">
        <is>
          <t>KG</t>
        </is>
      </c>
      <c r="I402" t="inlineStr">
        <is>
          <t>01/2026</t>
        </is>
      </c>
    </row>
    <row r="403">
      <c r="A403" t="n">
        <v>65048</v>
      </c>
      <c r="B403" t="n">
        <v>122</v>
      </c>
      <c r="C403" s="551" t="n">
        <v>46023</v>
      </c>
      <c r="D403" t="inlineStr">
        <is>
          <t>Arcos</t>
        </is>
      </c>
      <c r="E403" t="n">
        <v>19324</v>
      </c>
      <c r="F403" t="inlineStr">
        <is>
          <t>QUEIJO MUSSARELA TRES MARIAS KG</t>
        </is>
      </c>
      <c r="G403" t="n">
        <v>4</v>
      </c>
      <c r="H403" t="inlineStr">
        <is>
          <t>KG</t>
        </is>
      </c>
      <c r="I403" t="inlineStr">
        <is>
          <t>01/2026</t>
        </is>
      </c>
    </row>
    <row r="404">
      <c r="A404" t="n">
        <v>65049</v>
      </c>
      <c r="B404" t="n">
        <v>122</v>
      </c>
      <c r="C404" s="551" t="n">
        <v>46023</v>
      </c>
      <c r="D404" t="inlineStr">
        <is>
          <t>Arcos</t>
        </is>
      </c>
      <c r="E404" t="n">
        <v>19297</v>
      </c>
      <c r="F404" t="inlineStr">
        <is>
          <t>QUEIJO PARMESAO LA SERENISSIMA KG</t>
        </is>
      </c>
      <c r="G404" t="n">
        <v>7.5</v>
      </c>
      <c r="H404" t="inlineStr">
        <is>
          <t>KG</t>
        </is>
      </c>
      <c r="I404" t="inlineStr">
        <is>
          <t>01/2026</t>
        </is>
      </c>
    </row>
    <row r="405">
      <c r="A405" t="n">
        <v>65050</v>
      </c>
      <c r="B405" t="n">
        <v>122</v>
      </c>
      <c r="C405" s="551" t="n">
        <v>46023</v>
      </c>
      <c r="D405" t="inlineStr">
        <is>
          <t>Arcos</t>
        </is>
      </c>
      <c r="E405" t="n">
        <v>25012</v>
      </c>
      <c r="F405" t="inlineStr">
        <is>
          <t>REQUEIJÃO DE CORTE KG</t>
        </is>
      </c>
      <c r="G405" t="n">
        <v>2</v>
      </c>
      <c r="H405" t="inlineStr">
        <is>
          <t>KG</t>
        </is>
      </c>
      <c r="I405" t="inlineStr">
        <is>
          <t>01/2026</t>
        </is>
      </c>
    </row>
    <row r="406">
      <c r="A406" t="n">
        <v>65051</v>
      </c>
      <c r="B406" t="n">
        <v>122</v>
      </c>
      <c r="C406" s="551" t="n">
        <v>46023</v>
      </c>
      <c r="D406" t="inlineStr">
        <is>
          <t>Arcos</t>
        </is>
      </c>
      <c r="E406" t="n">
        <v>19166</v>
      </c>
      <c r="F406" t="inlineStr">
        <is>
          <t>BAGUETE DE GRAO LEVIAN FATIADO 590G UN</t>
        </is>
      </c>
      <c r="G406" t="n">
        <v>20</v>
      </c>
      <c r="H406" t="inlineStr">
        <is>
          <t>UN</t>
        </is>
      </c>
      <c r="I406" t="inlineStr">
        <is>
          <t>01/2026</t>
        </is>
      </c>
    </row>
    <row r="407">
      <c r="A407" t="n">
        <v>65052</v>
      </c>
      <c r="B407" t="n">
        <v>122</v>
      </c>
      <c r="C407" s="551" t="n">
        <v>46023</v>
      </c>
      <c r="D407" t="inlineStr">
        <is>
          <t>Arcos</t>
        </is>
      </c>
      <c r="E407" t="n">
        <v>26336</v>
      </c>
      <c r="F407" t="inlineStr">
        <is>
          <t>⁠EMPANADA CEBOLA E QUEIJO</t>
        </is>
      </c>
      <c r="G407" t="n">
        <v>105</v>
      </c>
      <c r="H407" t="inlineStr">
        <is>
          <t>UN</t>
        </is>
      </c>
      <c r="I407" t="inlineStr">
        <is>
          <t>01/2026</t>
        </is>
      </c>
    </row>
    <row r="408">
      <c r="A408" t="n">
        <v>65053</v>
      </c>
      <c r="B408" t="n">
        <v>122</v>
      </c>
      <c r="C408" s="551" t="n">
        <v>46023</v>
      </c>
      <c r="D408" t="inlineStr">
        <is>
          <t>Arcos</t>
        </is>
      </c>
      <c r="E408" t="n">
        <v>19125</v>
      </c>
      <c r="F408" t="inlineStr">
        <is>
          <t>MINI BURGER BRIOCHE PINCEL CAIXA C/180 UN 15 PACOTES X 12 UN COD 142</t>
        </is>
      </c>
      <c r="G408" t="n">
        <v>2.93</v>
      </c>
      <c r="H408" t="inlineStr">
        <is>
          <t>CX</t>
        </is>
      </c>
      <c r="I408" t="inlineStr">
        <is>
          <t>01/2026</t>
        </is>
      </c>
    </row>
    <row r="409">
      <c r="A409" t="n">
        <v>65054</v>
      </c>
      <c r="B409" t="n">
        <v>122</v>
      </c>
      <c r="C409" s="551" t="n">
        <v>46023</v>
      </c>
      <c r="D409" t="inlineStr">
        <is>
          <t>Arcos</t>
        </is>
      </c>
      <c r="E409" t="n">
        <v>27704</v>
      </c>
      <c r="F409" t="inlineStr">
        <is>
          <t>MINI PAO DE HAMBURGUER BRIOCHE 30G C/40 CX</t>
        </is>
      </c>
      <c r="G409" t="n">
        <v>5</v>
      </c>
      <c r="H409" t="inlineStr">
        <is>
          <t>UN</t>
        </is>
      </c>
      <c r="I409" t="inlineStr">
        <is>
          <t>01/2026</t>
        </is>
      </c>
    </row>
    <row r="410">
      <c r="A410" t="n">
        <v>65055</v>
      </c>
      <c r="B410" t="n">
        <v>122</v>
      </c>
      <c r="C410" s="551" t="n">
        <v>46023</v>
      </c>
      <c r="D410" t="inlineStr">
        <is>
          <t>Arcos</t>
        </is>
      </c>
      <c r="E410" t="n">
        <v>21372</v>
      </c>
      <c r="F410" t="inlineStr">
        <is>
          <t>PAO BRIOCHE FORME C/ TAMPA UN</t>
        </is>
      </c>
      <c r="G410" t="n">
        <v>18</v>
      </c>
      <c r="H410" t="inlineStr">
        <is>
          <t>UN</t>
        </is>
      </c>
      <c r="I410" t="inlineStr">
        <is>
          <t>01/2026</t>
        </is>
      </c>
    </row>
    <row r="411">
      <c r="A411" t="n">
        <v>65056</v>
      </c>
      <c r="B411" t="n">
        <v>122</v>
      </c>
      <c r="C411" s="551" t="n">
        <v>46023</v>
      </c>
      <c r="D411" t="inlineStr">
        <is>
          <t>Arcos</t>
        </is>
      </c>
      <c r="E411" t="n">
        <v>17040</v>
      </c>
      <c r="F411" t="inlineStr">
        <is>
          <t>PAO CIABATTA DE AZEITE UN</t>
        </is>
      </c>
      <c r="G411" t="n">
        <v>10</v>
      </c>
      <c r="H411" t="inlineStr">
        <is>
          <t>UN</t>
        </is>
      </c>
      <c r="I411" t="inlineStr">
        <is>
          <t>01/2026</t>
        </is>
      </c>
    </row>
    <row r="412">
      <c r="A412" t="n">
        <v>65057</v>
      </c>
      <c r="B412" t="n">
        <v>122</v>
      </c>
      <c r="C412" s="551" t="n">
        <v>46023</v>
      </c>
      <c r="D412" t="inlineStr">
        <is>
          <t>Arcos</t>
        </is>
      </c>
      <c r="E412" t="n">
        <v>19150</v>
      </c>
      <c r="F412" t="inlineStr">
        <is>
          <t>PAO DA CASA BATARD UN</t>
        </is>
      </c>
      <c r="G412" t="n">
        <v>22</v>
      </c>
      <c r="H412" t="inlineStr">
        <is>
          <t>UN</t>
        </is>
      </c>
      <c r="I412" t="inlineStr">
        <is>
          <t>01/2026</t>
        </is>
      </c>
    </row>
    <row r="413">
      <c r="A413" t="n">
        <v>65058</v>
      </c>
      <c r="B413" t="n">
        <v>122</v>
      </c>
      <c r="C413" s="551" t="n">
        <v>46023</v>
      </c>
      <c r="D413" t="inlineStr">
        <is>
          <t>Arcos</t>
        </is>
      </c>
      <c r="E413" t="n">
        <v>24833</v>
      </c>
      <c r="F413" t="inlineStr">
        <is>
          <t>PAO DE QUEIJO 80G C/25UN</t>
        </is>
      </c>
      <c r="G413" t="n">
        <v>1</v>
      </c>
      <c r="H413" t="inlineStr">
        <is>
          <t>CX</t>
        </is>
      </c>
      <c r="I413" t="inlineStr">
        <is>
          <t>01/2026</t>
        </is>
      </c>
    </row>
    <row r="414">
      <c r="A414" t="n">
        <v>65059</v>
      </c>
      <c r="B414" t="n">
        <v>122</v>
      </c>
      <c r="C414" s="551" t="n">
        <v>46023</v>
      </c>
      <c r="D414" t="inlineStr">
        <is>
          <t>Arcos</t>
        </is>
      </c>
      <c r="E414" t="n">
        <v>27399</v>
      </c>
      <c r="F414" t="inlineStr">
        <is>
          <t>PAO DE QUEIJO TRAD LANCHE DONA ZELDA 25UN C/80GR - 2KG</t>
        </is>
      </c>
      <c r="G414" t="n">
        <v>18</v>
      </c>
      <c r="H414" t="inlineStr">
        <is>
          <t>PC</t>
        </is>
      </c>
      <c r="I414" t="inlineStr">
        <is>
          <t>01/2026</t>
        </is>
      </c>
    </row>
    <row r="415">
      <c r="A415" t="n">
        <v>65060</v>
      </c>
      <c r="B415" t="n">
        <v>122</v>
      </c>
      <c r="C415" s="551" t="n">
        <v>46023</v>
      </c>
      <c r="D415" t="inlineStr">
        <is>
          <t>Arcos</t>
        </is>
      </c>
      <c r="E415" t="n">
        <v>28384</v>
      </c>
      <c r="F415" t="inlineStr">
        <is>
          <t xml:space="preserve">PÃO PDC FORMA LEVAIN 750GR </t>
        </is>
      </c>
      <c r="G415" t="n">
        <v>35</v>
      </c>
      <c r="H415" t="inlineStr">
        <is>
          <t>UN</t>
        </is>
      </c>
      <c r="I415" t="inlineStr">
        <is>
          <t>01/2026</t>
        </is>
      </c>
    </row>
    <row r="416">
      <c r="A416" t="n">
        <v>65061</v>
      </c>
      <c r="B416" t="n">
        <v>122</v>
      </c>
      <c r="C416" s="551" t="n">
        <v>46023</v>
      </c>
      <c r="D416" t="inlineStr">
        <is>
          <t>Arcos</t>
        </is>
      </c>
      <c r="E416" t="n">
        <v>22721</v>
      </c>
      <c r="F416" t="inlineStr">
        <is>
          <t>BACON MANTA KG</t>
        </is>
      </c>
      <c r="G416" t="n">
        <v>29.2</v>
      </c>
      <c r="H416" t="inlineStr">
        <is>
          <t>KG</t>
        </is>
      </c>
      <c r="I416" t="inlineStr">
        <is>
          <t>01/2026</t>
        </is>
      </c>
    </row>
    <row r="417">
      <c r="A417" t="n">
        <v>65062</v>
      </c>
      <c r="B417" t="n">
        <v>122</v>
      </c>
      <c r="C417" s="551" t="n">
        <v>46023</v>
      </c>
      <c r="D417" t="inlineStr">
        <is>
          <t>Arcos</t>
        </is>
      </c>
      <c r="E417" t="n">
        <v>26582</v>
      </c>
      <c r="F417" t="inlineStr">
        <is>
          <t>BIFE ANCHO FREDDI PORCIONADO EM 200G KG</t>
        </is>
      </c>
      <c r="G417" t="n">
        <v>21.7</v>
      </c>
      <c r="H417" t="inlineStr">
        <is>
          <t>KG</t>
        </is>
      </c>
      <c r="I417" t="inlineStr">
        <is>
          <t>01/2026</t>
        </is>
      </c>
    </row>
    <row r="418">
      <c r="A418" t="n">
        <v>65063</v>
      </c>
      <c r="B418" t="n">
        <v>122</v>
      </c>
      <c r="C418" s="551" t="n">
        <v>46023</v>
      </c>
      <c r="D418" t="inlineStr">
        <is>
          <t>Arcos</t>
        </is>
      </c>
      <c r="E418" t="n">
        <v>27692</v>
      </c>
      <c r="F418" t="inlineStr">
        <is>
          <t>CAMARAO CINZA 25/30 LIMPO EVISCERADO COM COLA KG</t>
        </is>
      </c>
      <c r="G418" t="n">
        <v>20</v>
      </c>
      <c r="H418" t="inlineStr">
        <is>
          <t>KG</t>
        </is>
      </c>
      <c r="I418" t="inlineStr">
        <is>
          <t>01/2026</t>
        </is>
      </c>
    </row>
    <row r="419">
      <c r="A419" t="n">
        <v>65064</v>
      </c>
      <c r="B419" t="n">
        <v>122</v>
      </c>
      <c r="C419" s="551" t="n">
        <v>46023</v>
      </c>
      <c r="D419" t="inlineStr">
        <is>
          <t>Arcos</t>
        </is>
      </c>
      <c r="E419" t="n">
        <v>28212</v>
      </c>
      <c r="F419" t="inlineStr">
        <is>
          <t>CARNE SECA COXÃO DURO DI CALLANI KG</t>
        </is>
      </c>
      <c r="G419" t="n">
        <v>3.1</v>
      </c>
      <c r="H419" t="inlineStr">
        <is>
          <t>KG</t>
        </is>
      </c>
      <c r="I419" t="inlineStr">
        <is>
          <t>01/2026</t>
        </is>
      </c>
    </row>
    <row r="420">
      <c r="A420" t="n">
        <v>65065</v>
      </c>
      <c r="B420" t="n">
        <v>122</v>
      </c>
      <c r="C420" s="551" t="n">
        <v>46023</v>
      </c>
      <c r="D420" t="inlineStr">
        <is>
          <t>Arcos</t>
        </is>
      </c>
      <c r="E420" t="n">
        <v>19034</v>
      </c>
      <c r="F420" t="inlineStr">
        <is>
          <t>COXA E SOBRECOXA COM OSSO E COM PELE KG</t>
        </is>
      </c>
      <c r="G420" t="n">
        <v>15</v>
      </c>
      <c r="H420" t="inlineStr">
        <is>
          <t>KG</t>
        </is>
      </c>
      <c r="I420" t="inlineStr">
        <is>
          <t>01/2026</t>
        </is>
      </c>
    </row>
    <row r="421">
      <c r="A421" t="n">
        <v>65066</v>
      </c>
      <c r="B421" t="n">
        <v>122</v>
      </c>
      <c r="C421" s="551" t="n">
        <v>46023</v>
      </c>
      <c r="D421" t="inlineStr">
        <is>
          <t>Arcos</t>
        </is>
      </c>
      <c r="E421" t="n">
        <v>26584</v>
      </c>
      <c r="F421" t="inlineStr">
        <is>
          <t>COXAO MOLE ANGUS FREDDI PORCIONADO EM 100G KG</t>
        </is>
      </c>
      <c r="G421" t="n">
        <v>2</v>
      </c>
      <c r="H421" t="inlineStr">
        <is>
          <t>KG</t>
        </is>
      </c>
      <c r="I421" t="inlineStr">
        <is>
          <t>01/2026</t>
        </is>
      </c>
    </row>
    <row r="422">
      <c r="A422" t="n">
        <v>65067</v>
      </c>
      <c r="B422" t="n">
        <v>122</v>
      </c>
      <c r="C422" s="551" t="n">
        <v>46023</v>
      </c>
      <c r="D422" t="inlineStr">
        <is>
          <t>Arcos</t>
        </is>
      </c>
      <c r="E422" t="n">
        <v>25128</v>
      </c>
      <c r="F422" t="inlineStr">
        <is>
          <t>COXAO MOLE EM CUBOS KG</t>
        </is>
      </c>
      <c r="G422" t="n">
        <v>5</v>
      </c>
      <c r="H422" t="inlineStr">
        <is>
          <t>KG</t>
        </is>
      </c>
      <c r="I422" t="inlineStr">
        <is>
          <t>01/2026</t>
        </is>
      </c>
    </row>
    <row r="423">
      <c r="A423" t="n">
        <v>65068</v>
      </c>
      <c r="B423" t="n">
        <v>122</v>
      </c>
      <c r="C423" s="551" t="n">
        <v>46023</v>
      </c>
      <c r="D423" t="inlineStr">
        <is>
          <t>Arcos</t>
        </is>
      </c>
      <c r="E423" t="n">
        <v>24259</v>
      </c>
      <c r="F423" t="inlineStr">
        <is>
          <t>FILE MIGNON 4/5 S/ CORDAO KG</t>
        </is>
      </c>
      <c r="G423" t="n">
        <v>35.5</v>
      </c>
      <c r="H423" t="inlineStr">
        <is>
          <t>KG</t>
        </is>
      </c>
      <c r="I423" t="inlineStr">
        <is>
          <t>01/2026</t>
        </is>
      </c>
    </row>
    <row r="424">
      <c r="A424" t="n">
        <v>65069</v>
      </c>
      <c r="B424" t="n">
        <v>122</v>
      </c>
      <c r="C424" s="551" t="n">
        <v>46023</v>
      </c>
      <c r="D424" t="inlineStr">
        <is>
          <t>Arcos</t>
        </is>
      </c>
      <c r="E424" t="n">
        <v>26592</v>
      </c>
      <c r="F424" t="inlineStr">
        <is>
          <t>HAMBURGUER BOVINO FREDDI PORCIONADO EM 50G KG 60% ACEM 40% PEITO BOVINO ARCOS</t>
        </is>
      </c>
      <c r="G424" t="n">
        <v>42</v>
      </c>
      <c r="H424" t="inlineStr">
        <is>
          <t>KG</t>
        </is>
      </c>
      <c r="I424" t="inlineStr">
        <is>
          <t>01/2026</t>
        </is>
      </c>
    </row>
    <row r="425">
      <c r="A425" t="n">
        <v>65070</v>
      </c>
      <c r="B425" t="n">
        <v>122</v>
      </c>
      <c r="C425" s="551" t="n">
        <v>46023</v>
      </c>
      <c r="D425" t="inlineStr">
        <is>
          <t>Arcos</t>
        </is>
      </c>
      <c r="E425" t="n">
        <v>18832</v>
      </c>
      <c r="F425" t="inlineStr">
        <is>
          <t>PATINHO MOIDO KG</t>
        </is>
      </c>
      <c r="G425" t="n">
        <v>15</v>
      </c>
      <c r="H425" t="inlineStr">
        <is>
          <t>KG</t>
        </is>
      </c>
      <c r="I425" t="inlineStr">
        <is>
          <t>01/2026</t>
        </is>
      </c>
    </row>
    <row r="426">
      <c r="A426" t="n">
        <v>65071</v>
      </c>
      <c r="B426" t="n">
        <v>122</v>
      </c>
      <c r="C426" s="551" t="n">
        <v>46023</v>
      </c>
      <c r="D426" t="inlineStr">
        <is>
          <t>Arcos</t>
        </is>
      </c>
      <c r="E426" t="n">
        <v>18667</v>
      </c>
      <c r="F426" t="inlineStr">
        <is>
          <t>PERNIL SUINO SEM OSSO EM CUBOS KG</t>
        </is>
      </c>
      <c r="G426" t="n">
        <v>10.8</v>
      </c>
      <c r="H426" t="inlineStr">
        <is>
          <t>KG</t>
        </is>
      </c>
      <c r="I426" t="inlineStr">
        <is>
          <t>01/2026</t>
        </is>
      </c>
    </row>
    <row r="427">
      <c r="A427" t="n">
        <v>65072</v>
      </c>
      <c r="B427" t="n">
        <v>122</v>
      </c>
      <c r="C427" s="551" t="n">
        <v>46023</v>
      </c>
      <c r="D427" t="inlineStr">
        <is>
          <t>Arcos</t>
        </is>
      </c>
      <c r="E427" t="n">
        <v>25562</v>
      </c>
      <c r="F427" t="inlineStr">
        <is>
          <t>CERVEJA CORONA CERO SUNBREW LONG NECK 330ML C/24</t>
        </is>
      </c>
      <c r="G427" t="n">
        <v>6</v>
      </c>
      <c r="H427" t="inlineStr">
        <is>
          <t>PC</t>
        </is>
      </c>
      <c r="I427" t="inlineStr">
        <is>
          <t>01/2026</t>
        </is>
      </c>
    </row>
    <row r="428">
      <c r="A428" t="n">
        <v>65073</v>
      </c>
      <c r="B428" t="n">
        <v>122</v>
      </c>
      <c r="C428" s="551" t="n">
        <v>46023</v>
      </c>
      <c r="D428" t="inlineStr">
        <is>
          <t>Arcos</t>
        </is>
      </c>
      <c r="E428" t="n">
        <v>18562</v>
      </c>
      <c r="F428" t="inlineStr">
        <is>
          <t>CERVEJA HEINEKEN ZERO LONG NECK 330ML C/24</t>
        </is>
      </c>
      <c r="G428" t="n">
        <v>6</v>
      </c>
      <c r="H428" t="inlineStr">
        <is>
          <t>PC</t>
        </is>
      </c>
      <c r="I428" t="inlineStr">
        <is>
          <t>01/2026</t>
        </is>
      </c>
    </row>
    <row r="429">
      <c r="A429" t="n">
        <v>65074</v>
      </c>
      <c r="B429" t="n">
        <v>122</v>
      </c>
      <c r="C429" s="551" t="n">
        <v>46023</v>
      </c>
      <c r="D429" t="inlineStr">
        <is>
          <t>Arcos</t>
        </is>
      </c>
      <c r="E429" t="n">
        <v>25746</v>
      </c>
      <c r="F429" t="inlineStr">
        <is>
          <t>CERVEJA STELLA PURO GOLD 330ML</t>
        </is>
      </c>
      <c r="G429" t="n">
        <v>17.92</v>
      </c>
      <c r="H429" t="inlineStr">
        <is>
          <t>GR</t>
        </is>
      </c>
      <c r="I429" t="inlineStr">
        <is>
          <t>01/2026</t>
        </is>
      </c>
    </row>
    <row r="430">
      <c r="A430" t="n">
        <v>65075</v>
      </c>
      <c r="B430" t="n">
        <v>122</v>
      </c>
      <c r="C430" s="551" t="n">
        <v>46023</v>
      </c>
      <c r="D430" t="inlineStr">
        <is>
          <t>Arcos</t>
        </is>
      </c>
      <c r="E430" t="n">
        <v>18589</v>
      </c>
      <c r="F430" t="inlineStr">
        <is>
          <t>STELLA ARTOIS LONG NECK 330ML C/24</t>
        </is>
      </c>
      <c r="G430" t="n">
        <v>31.33</v>
      </c>
      <c r="H430" t="inlineStr">
        <is>
          <t>PC</t>
        </is>
      </c>
      <c r="I430" t="inlineStr">
        <is>
          <t>01/2026</t>
        </is>
      </c>
    </row>
    <row r="431">
      <c r="A431" t="n">
        <v>65076</v>
      </c>
      <c r="B431" t="n">
        <v>122</v>
      </c>
      <c r="C431" s="551" t="n">
        <v>46023</v>
      </c>
      <c r="D431" t="inlineStr">
        <is>
          <t>Arcos</t>
        </is>
      </c>
      <c r="E431" t="n">
        <v>18552</v>
      </c>
      <c r="F431" t="inlineStr">
        <is>
          <t>APERITIVO ABSINTO HABITUE 720ML</t>
        </is>
      </c>
      <c r="G431" t="n">
        <v>1.86</v>
      </c>
      <c r="H431" t="inlineStr">
        <is>
          <t>GR</t>
        </is>
      </c>
      <c r="I431" t="inlineStr">
        <is>
          <t>01/2026</t>
        </is>
      </c>
    </row>
    <row r="432">
      <c r="A432" t="n">
        <v>65077</v>
      </c>
      <c r="B432" t="n">
        <v>122</v>
      </c>
      <c r="C432" s="551" t="n">
        <v>46023</v>
      </c>
      <c r="D432" t="inlineStr">
        <is>
          <t>Arcos</t>
        </is>
      </c>
      <c r="E432" t="n">
        <v>18550</v>
      </c>
      <c r="F432" t="inlineStr">
        <is>
          <t>APERITIVO ANGOSTURA 200ML</t>
        </is>
      </c>
      <c r="G432" t="n">
        <v>5.36</v>
      </c>
      <c r="H432" t="inlineStr">
        <is>
          <t>GR</t>
        </is>
      </c>
      <c r="I432" t="inlineStr">
        <is>
          <t>01/2026</t>
        </is>
      </c>
    </row>
    <row r="433">
      <c r="A433" t="n">
        <v>65078</v>
      </c>
      <c r="B433" t="n">
        <v>122</v>
      </c>
      <c r="C433" s="551" t="n">
        <v>46023</v>
      </c>
      <c r="D433" t="inlineStr">
        <is>
          <t>Arcos</t>
        </is>
      </c>
      <c r="E433" t="n">
        <v>22598</v>
      </c>
      <c r="F433" t="inlineStr">
        <is>
          <t>APERITIVO ANGOSTURA ORANGE 100ML</t>
        </is>
      </c>
      <c r="G433" t="n">
        <v>7.87</v>
      </c>
      <c r="H433" t="inlineStr">
        <is>
          <t>GR</t>
        </is>
      </c>
      <c r="I433" t="inlineStr">
        <is>
          <t>01/2026</t>
        </is>
      </c>
    </row>
    <row r="434">
      <c r="A434" t="n">
        <v>65079</v>
      </c>
      <c r="B434" t="n">
        <v>122</v>
      </c>
      <c r="C434" s="551" t="n">
        <v>46023</v>
      </c>
      <c r="D434" t="inlineStr">
        <is>
          <t>Arcos</t>
        </is>
      </c>
      <c r="E434" t="n">
        <v>18547</v>
      </c>
      <c r="F434" t="inlineStr">
        <is>
          <t>APERITIVO APEROL 750ML</t>
        </is>
      </c>
      <c r="G434" t="n">
        <v>4.26</v>
      </c>
      <c r="H434" t="inlineStr">
        <is>
          <t>GR</t>
        </is>
      </c>
      <c r="I434" t="inlineStr">
        <is>
          <t>01/2026</t>
        </is>
      </c>
    </row>
    <row r="435">
      <c r="A435" t="n">
        <v>65080</v>
      </c>
      <c r="B435" t="n">
        <v>122</v>
      </c>
      <c r="C435" s="551" t="n">
        <v>46023</v>
      </c>
      <c r="D435" t="inlineStr">
        <is>
          <t>Arcos</t>
        </is>
      </c>
      <c r="E435" t="n">
        <v>18546</v>
      </c>
      <c r="F435" t="inlineStr">
        <is>
          <t>APERITIVO AVERNA AMARO 700ML</t>
        </is>
      </c>
      <c r="G435" t="n">
        <v>3.81</v>
      </c>
      <c r="H435" t="inlineStr">
        <is>
          <t>GR</t>
        </is>
      </c>
      <c r="I435" t="inlineStr">
        <is>
          <t>01/2026</t>
        </is>
      </c>
    </row>
    <row r="436">
      <c r="A436" t="n">
        <v>65081</v>
      </c>
      <c r="B436" t="n">
        <v>122</v>
      </c>
      <c r="C436" s="551" t="n">
        <v>46023</v>
      </c>
      <c r="D436" t="inlineStr">
        <is>
          <t>Arcos</t>
        </is>
      </c>
      <c r="E436" t="n">
        <v>18545</v>
      </c>
      <c r="F436" t="inlineStr">
        <is>
          <t>APERITIVO CAMPARI 998ML</t>
        </is>
      </c>
      <c r="G436" t="n">
        <v>11.44</v>
      </c>
      <c r="H436" t="inlineStr">
        <is>
          <t>GR</t>
        </is>
      </c>
      <c r="I436" t="inlineStr">
        <is>
          <t>01/2026</t>
        </is>
      </c>
    </row>
    <row r="437">
      <c r="A437" t="n">
        <v>65082</v>
      </c>
      <c r="B437" t="n">
        <v>122</v>
      </c>
      <c r="C437" s="551" t="n">
        <v>46023</v>
      </c>
      <c r="D437" t="inlineStr">
        <is>
          <t>Arcos</t>
        </is>
      </c>
      <c r="E437" t="n">
        <v>18542</v>
      </c>
      <c r="F437" t="inlineStr">
        <is>
          <t>APERITIVO CYNAR 70 PROOF 1L</t>
        </is>
      </c>
      <c r="G437" t="n">
        <v>2</v>
      </c>
      <c r="H437" t="inlineStr">
        <is>
          <t>GR</t>
        </is>
      </c>
      <c r="I437" t="inlineStr">
        <is>
          <t>01/2026</t>
        </is>
      </c>
    </row>
    <row r="438">
      <c r="A438" t="n">
        <v>65083</v>
      </c>
      <c r="B438" t="n">
        <v>122</v>
      </c>
      <c r="C438" s="551" t="n">
        <v>46023</v>
      </c>
      <c r="D438" t="inlineStr">
        <is>
          <t>Arcos</t>
        </is>
      </c>
      <c r="E438" t="n">
        <v>18540</v>
      </c>
      <c r="F438" t="inlineStr">
        <is>
          <t>APERITIVO FERNET BRANCA FRATELLI 750ML</t>
        </is>
      </c>
      <c r="G438" t="n">
        <v>6.12</v>
      </c>
      <c r="H438" t="inlineStr">
        <is>
          <t>GR</t>
        </is>
      </c>
      <c r="I438" t="inlineStr">
        <is>
          <t>01/2026</t>
        </is>
      </c>
    </row>
    <row r="439">
      <c r="A439" t="n">
        <v>65084</v>
      </c>
      <c r="B439" t="n">
        <v>122</v>
      </c>
      <c r="C439" s="551" t="n">
        <v>46023</v>
      </c>
      <c r="D439" t="inlineStr">
        <is>
          <t>Arcos</t>
        </is>
      </c>
      <c r="E439" t="n">
        <v>18537</v>
      </c>
      <c r="F439" t="inlineStr">
        <is>
          <t>APERITIVO LILLET BLANC 750ML</t>
        </is>
      </c>
      <c r="G439" t="n">
        <v>1.17</v>
      </c>
      <c r="H439" t="inlineStr">
        <is>
          <t>GR</t>
        </is>
      </c>
      <c r="I439" t="inlineStr">
        <is>
          <t>01/2026</t>
        </is>
      </c>
    </row>
    <row r="440">
      <c r="A440" t="n">
        <v>65085</v>
      </c>
      <c r="B440" t="n">
        <v>122</v>
      </c>
      <c r="C440" s="551" t="n">
        <v>46023</v>
      </c>
      <c r="D440" t="inlineStr">
        <is>
          <t>Arcos</t>
        </is>
      </c>
      <c r="E440" t="n">
        <v>26560</v>
      </c>
      <c r="F440" t="inlineStr">
        <is>
          <t>CACHACA FAMIGERADA AMENDOIM 750ML</t>
        </is>
      </c>
      <c r="G440" t="n">
        <v>20.81</v>
      </c>
      <c r="H440" t="inlineStr">
        <is>
          <t>GR</t>
        </is>
      </c>
      <c r="I440" t="inlineStr">
        <is>
          <t>01/2026</t>
        </is>
      </c>
    </row>
    <row r="441">
      <c r="A441" t="n">
        <v>65086</v>
      </c>
      <c r="B441" t="n">
        <v>122</v>
      </c>
      <c r="C441" s="551" t="n">
        <v>46023</v>
      </c>
      <c r="D441" t="inlineStr">
        <is>
          <t>Arcos</t>
        </is>
      </c>
      <c r="E441" t="n">
        <v>18486</v>
      </c>
      <c r="F441" t="inlineStr">
        <is>
          <t>CACHACA FAMIGERADA BRUTA 750ML</t>
        </is>
      </c>
      <c r="G441" t="n">
        <v>12.23</v>
      </c>
      <c r="H441" t="inlineStr">
        <is>
          <t>GR</t>
        </is>
      </c>
      <c r="I441" t="inlineStr">
        <is>
          <t>01/2026</t>
        </is>
      </c>
    </row>
    <row r="442">
      <c r="A442" t="n">
        <v>65087</v>
      </c>
      <c r="B442" t="n">
        <v>122</v>
      </c>
      <c r="C442" s="551" t="n">
        <v>46023</v>
      </c>
      <c r="D442" t="inlineStr">
        <is>
          <t>Arcos</t>
        </is>
      </c>
      <c r="E442" t="n">
        <v>25156</v>
      </c>
      <c r="F442" t="inlineStr">
        <is>
          <t>CACHACA FAMIGERADA CARVALHO OURO 750ML</t>
        </is>
      </c>
      <c r="G442" t="n">
        <v>6.14</v>
      </c>
      <c r="H442" t="inlineStr">
        <is>
          <t>GR</t>
        </is>
      </c>
      <c r="I442" t="inlineStr">
        <is>
          <t>01/2026</t>
        </is>
      </c>
    </row>
    <row r="443">
      <c r="A443" t="n">
        <v>65088</v>
      </c>
      <c r="B443" t="n">
        <v>122</v>
      </c>
      <c r="C443" s="551" t="n">
        <v>46023</v>
      </c>
      <c r="D443" t="inlineStr">
        <is>
          <t>Arcos</t>
        </is>
      </c>
      <c r="E443" t="n">
        <v>25152</v>
      </c>
      <c r="F443" t="inlineStr">
        <is>
          <t>CACHACA FAMIGERADA JEQUITIBA ROSA 750ML</t>
        </is>
      </c>
      <c r="G443" t="n">
        <v>5.24</v>
      </c>
      <c r="H443" t="inlineStr">
        <is>
          <t>GR</t>
        </is>
      </c>
      <c r="I443" t="inlineStr">
        <is>
          <t>01/2026</t>
        </is>
      </c>
    </row>
    <row r="444">
      <c r="A444" t="n">
        <v>65089</v>
      </c>
      <c r="B444" t="n">
        <v>122</v>
      </c>
      <c r="C444" s="551" t="n">
        <v>46023</v>
      </c>
      <c r="D444" t="inlineStr">
        <is>
          <t>Arcos</t>
        </is>
      </c>
      <c r="E444" t="n">
        <v>18444</v>
      </c>
      <c r="F444" t="inlineStr">
        <is>
          <t>CACHACA MATO DENTRO OURO 980ML</t>
        </is>
      </c>
      <c r="G444" t="n">
        <v>0.19</v>
      </c>
      <c r="H444" t="inlineStr">
        <is>
          <t>UN</t>
        </is>
      </c>
      <c r="I444" t="inlineStr">
        <is>
          <t>01/2026</t>
        </is>
      </c>
    </row>
    <row r="445">
      <c r="A445" t="n">
        <v>65090</v>
      </c>
      <c r="B445" t="n">
        <v>122</v>
      </c>
      <c r="C445" s="551" t="n">
        <v>46023</v>
      </c>
      <c r="D445" t="inlineStr">
        <is>
          <t>Arcos</t>
        </is>
      </c>
      <c r="E445" t="n">
        <v>18382</v>
      </c>
      <c r="F445" t="inlineStr">
        <is>
          <t>CONHAQUE BRANDY OSBORNE 700ML</t>
        </is>
      </c>
      <c r="G445" t="n">
        <v>7.17</v>
      </c>
      <c r="H445" t="inlineStr">
        <is>
          <t>GR</t>
        </is>
      </c>
      <c r="I445" t="inlineStr">
        <is>
          <t>01/2026</t>
        </is>
      </c>
    </row>
    <row r="446">
      <c r="A446" t="n">
        <v>65091</v>
      </c>
      <c r="B446" t="n">
        <v>122</v>
      </c>
      <c r="C446" s="551" t="n">
        <v>46023</v>
      </c>
      <c r="D446" t="inlineStr">
        <is>
          <t>Arcos</t>
        </is>
      </c>
      <c r="E446" t="n">
        <v>18392</v>
      </c>
      <c r="F446" t="inlineStr">
        <is>
          <t>CONHAQUE HENNESSY VSOP 700ML</t>
        </is>
      </c>
      <c r="G446" t="n">
        <v>4.13</v>
      </c>
      <c r="H446" t="inlineStr">
        <is>
          <t>UN</t>
        </is>
      </c>
      <c r="I446" t="inlineStr">
        <is>
          <t>01/2026</t>
        </is>
      </c>
    </row>
    <row r="447">
      <c r="A447" t="n">
        <v>65092</v>
      </c>
      <c r="B447" t="n">
        <v>122</v>
      </c>
      <c r="C447" s="551" t="n">
        <v>46023</v>
      </c>
      <c r="D447" t="inlineStr">
        <is>
          <t>Arcos</t>
        </is>
      </c>
      <c r="E447" t="n">
        <v>18391</v>
      </c>
      <c r="F447" t="inlineStr">
        <is>
          <t>CONHAQUE HENNESSY XO 700ML</t>
        </is>
      </c>
      <c r="G447" t="n">
        <v>2.12</v>
      </c>
      <c r="H447" t="inlineStr">
        <is>
          <t>UN</t>
        </is>
      </c>
      <c r="I447" t="inlineStr">
        <is>
          <t>01/2026</t>
        </is>
      </c>
    </row>
    <row r="448">
      <c r="A448" t="n">
        <v>65093</v>
      </c>
      <c r="B448" t="n">
        <v>122</v>
      </c>
      <c r="C448" s="551" t="n">
        <v>46023</v>
      </c>
      <c r="D448" t="inlineStr">
        <is>
          <t>Arcos</t>
        </is>
      </c>
      <c r="E448" t="n">
        <v>18372</v>
      </c>
      <c r="F448" t="inlineStr">
        <is>
          <t>GIN HENDRICKS 750ML</t>
        </is>
      </c>
      <c r="G448" t="n">
        <v>1.34</v>
      </c>
      <c r="H448" t="inlineStr">
        <is>
          <t>GR</t>
        </is>
      </c>
      <c r="I448" t="inlineStr">
        <is>
          <t>01/2026</t>
        </is>
      </c>
    </row>
    <row r="449">
      <c r="A449" t="n">
        <v>65094</v>
      </c>
      <c r="B449" t="n">
        <v>122</v>
      </c>
      <c r="C449" s="551" t="n">
        <v>46023</v>
      </c>
      <c r="D449" t="inlineStr">
        <is>
          <t>Arcos</t>
        </is>
      </c>
      <c r="E449" t="n">
        <v>18369</v>
      </c>
      <c r="F449" t="inlineStr">
        <is>
          <t>GIN LONDON DRY MIXOLOGIST 700ML</t>
        </is>
      </c>
      <c r="G449" t="n">
        <v>1</v>
      </c>
      <c r="H449" t="inlineStr">
        <is>
          <t>UN</t>
        </is>
      </c>
      <c r="I449" t="inlineStr">
        <is>
          <t>01/2026</t>
        </is>
      </c>
    </row>
    <row r="450">
      <c r="A450" t="n">
        <v>65095</v>
      </c>
      <c r="B450" t="n">
        <v>122</v>
      </c>
      <c r="C450" s="551" t="n">
        <v>46023</v>
      </c>
      <c r="D450" t="inlineStr">
        <is>
          <t>Arcos</t>
        </is>
      </c>
      <c r="E450" t="n">
        <v>18367</v>
      </c>
      <c r="F450" t="inlineStr">
        <is>
          <t>GIN MARTIN MILLERS 700ML</t>
        </is>
      </c>
      <c r="G450" t="n">
        <v>0.58</v>
      </c>
      <c r="H450" t="inlineStr">
        <is>
          <t>UN</t>
        </is>
      </c>
      <c r="I450" t="inlineStr">
        <is>
          <t>01/2026</t>
        </is>
      </c>
    </row>
    <row r="451">
      <c r="A451" t="n">
        <v>65096</v>
      </c>
      <c r="B451" t="n">
        <v>122</v>
      </c>
      <c r="C451" s="551" t="n">
        <v>46023</v>
      </c>
      <c r="D451" t="inlineStr">
        <is>
          <t>Arcos</t>
        </is>
      </c>
      <c r="E451" t="n">
        <v>18366</v>
      </c>
      <c r="F451" t="inlineStr">
        <is>
          <t>GIN MONKEY 47 500ML</t>
        </is>
      </c>
      <c r="G451" t="n">
        <v>2.25</v>
      </c>
      <c r="H451" t="inlineStr">
        <is>
          <t>UN</t>
        </is>
      </c>
      <c r="I451" t="inlineStr">
        <is>
          <t>01/2026</t>
        </is>
      </c>
    </row>
    <row r="452">
      <c r="A452" t="n">
        <v>65097</v>
      </c>
      <c r="B452" t="n">
        <v>122</v>
      </c>
      <c r="C452" s="551" t="n">
        <v>46023</v>
      </c>
      <c r="D452" t="inlineStr">
        <is>
          <t>Arcos</t>
        </is>
      </c>
      <c r="E452" t="n">
        <v>18364</v>
      </c>
      <c r="F452" t="inlineStr">
        <is>
          <t>GIN PLYMOUTH 750ML</t>
        </is>
      </c>
      <c r="G452" t="n">
        <v>1</v>
      </c>
      <c r="H452" t="inlineStr">
        <is>
          <t>UN</t>
        </is>
      </c>
      <c r="I452" t="inlineStr">
        <is>
          <t>01/2026</t>
        </is>
      </c>
    </row>
    <row r="453">
      <c r="A453" t="n">
        <v>65098</v>
      </c>
      <c r="B453" t="n">
        <v>122</v>
      </c>
      <c r="C453" s="551" t="n">
        <v>46023</v>
      </c>
      <c r="D453" t="inlineStr">
        <is>
          <t>Arcos</t>
        </is>
      </c>
      <c r="E453" t="n">
        <v>18363</v>
      </c>
      <c r="F453" t="inlineStr">
        <is>
          <t>GIN PRINCIPE DE LOS APOSTOLES 750ML</t>
        </is>
      </c>
      <c r="G453" t="n">
        <v>1</v>
      </c>
      <c r="H453" t="inlineStr">
        <is>
          <t>UN</t>
        </is>
      </c>
      <c r="I453" t="inlineStr">
        <is>
          <t>01/2026</t>
        </is>
      </c>
    </row>
    <row r="454">
      <c r="A454" t="n">
        <v>65099</v>
      </c>
      <c r="B454" t="n">
        <v>122</v>
      </c>
      <c r="C454" s="551" t="n">
        <v>46023</v>
      </c>
      <c r="D454" t="inlineStr">
        <is>
          <t>Arcos</t>
        </is>
      </c>
      <c r="E454" t="n">
        <v>18360</v>
      </c>
      <c r="F454" t="inlineStr">
        <is>
          <t>GIN STAR OF BOMBAY 750ML</t>
        </is>
      </c>
      <c r="G454" t="n">
        <v>0.58</v>
      </c>
      <c r="H454" t="inlineStr">
        <is>
          <t>UN</t>
        </is>
      </c>
      <c r="I454" t="inlineStr">
        <is>
          <t>01/2026</t>
        </is>
      </c>
    </row>
    <row r="455">
      <c r="A455" t="n">
        <v>65100</v>
      </c>
      <c r="B455" t="n">
        <v>122</v>
      </c>
      <c r="C455" s="551" t="n">
        <v>46023</v>
      </c>
      <c r="D455" t="inlineStr">
        <is>
          <t>Arcos</t>
        </is>
      </c>
      <c r="E455" t="n">
        <v>18359</v>
      </c>
      <c r="F455" t="inlineStr">
        <is>
          <t>GIN TANQUERAY 750ML</t>
        </is>
      </c>
      <c r="G455" t="n">
        <v>88.65000000000001</v>
      </c>
      <c r="H455" t="inlineStr">
        <is>
          <t>GR</t>
        </is>
      </c>
      <c r="I455" t="inlineStr">
        <is>
          <t>01/2026</t>
        </is>
      </c>
    </row>
    <row r="456">
      <c r="A456" t="n">
        <v>65101</v>
      </c>
      <c r="B456" t="n">
        <v>122</v>
      </c>
      <c r="C456" s="551" t="n">
        <v>46023</v>
      </c>
      <c r="D456" t="inlineStr">
        <is>
          <t>Arcos</t>
        </is>
      </c>
      <c r="E456" t="n">
        <v>18353</v>
      </c>
      <c r="F456" t="inlineStr">
        <is>
          <t>GIN TANQUERAY TEN 750ML</t>
        </is>
      </c>
      <c r="G456" t="n">
        <v>66.41</v>
      </c>
      <c r="H456" t="inlineStr">
        <is>
          <t>GR</t>
        </is>
      </c>
      <c r="I456" t="inlineStr">
        <is>
          <t>01/2026</t>
        </is>
      </c>
    </row>
    <row r="457">
      <c r="A457" t="n">
        <v>65102</v>
      </c>
      <c r="B457" t="n">
        <v>122</v>
      </c>
      <c r="C457" s="551" t="n">
        <v>46023</v>
      </c>
      <c r="D457" t="inlineStr">
        <is>
          <t>Arcos</t>
        </is>
      </c>
      <c r="E457" t="n">
        <v>18352</v>
      </c>
      <c r="F457" t="inlineStr">
        <is>
          <t>GIN THE BOTANIST 700ML</t>
        </is>
      </c>
      <c r="G457" t="n">
        <v>1</v>
      </c>
      <c r="H457" t="inlineStr">
        <is>
          <t>UN</t>
        </is>
      </c>
      <c r="I457" t="inlineStr">
        <is>
          <t>01/2026</t>
        </is>
      </c>
    </row>
    <row r="458">
      <c r="A458" t="n">
        <v>65103</v>
      </c>
      <c r="B458" t="n">
        <v>122</v>
      </c>
      <c r="C458" s="551" t="n">
        <v>46023</v>
      </c>
      <c r="D458" t="inlineStr">
        <is>
          <t>Arcos</t>
        </is>
      </c>
      <c r="E458" t="n">
        <v>18348</v>
      </c>
      <c r="F458" t="inlineStr">
        <is>
          <t>GIN XORIGUER DE MENORCA 700ML</t>
        </is>
      </c>
      <c r="G458" t="n">
        <v>2</v>
      </c>
      <c r="H458" t="inlineStr">
        <is>
          <t>UN</t>
        </is>
      </c>
      <c r="I458" t="inlineStr">
        <is>
          <t>01/2026</t>
        </is>
      </c>
    </row>
    <row r="459">
      <c r="A459" t="n">
        <v>65104</v>
      </c>
      <c r="B459" t="n">
        <v>122</v>
      </c>
      <c r="C459" s="551" t="n">
        <v>46023</v>
      </c>
      <c r="D459" t="inlineStr">
        <is>
          <t>Arcos</t>
        </is>
      </c>
      <c r="E459" t="n">
        <v>24704</v>
      </c>
      <c r="F459" t="inlineStr">
        <is>
          <t>LICOR AJIWAI UMESHU 2L</t>
        </is>
      </c>
      <c r="G459" t="n">
        <v>2.57</v>
      </c>
      <c r="H459" t="inlineStr">
        <is>
          <t>GR</t>
        </is>
      </c>
      <c r="I459" t="inlineStr">
        <is>
          <t>01/2026</t>
        </is>
      </c>
    </row>
    <row r="460">
      <c r="A460" t="n">
        <v>65105</v>
      </c>
      <c r="B460" t="n">
        <v>122</v>
      </c>
      <c r="C460" s="551" t="n">
        <v>46023</v>
      </c>
      <c r="D460" t="inlineStr">
        <is>
          <t>Arcos</t>
        </is>
      </c>
      <c r="E460" t="n">
        <v>25033</v>
      </c>
      <c r="F460" t="inlineStr">
        <is>
          <t>LICOR AMARO MONTENEGRO 750ML</t>
        </is>
      </c>
      <c r="G460" t="n">
        <v>4</v>
      </c>
      <c r="H460" t="inlineStr">
        <is>
          <t>UN</t>
        </is>
      </c>
      <c r="I460" t="inlineStr">
        <is>
          <t>01/2026</t>
        </is>
      </c>
    </row>
    <row r="461">
      <c r="A461" t="n">
        <v>65106</v>
      </c>
      <c r="B461" t="n">
        <v>122</v>
      </c>
      <c r="C461" s="551" t="n">
        <v>46023</v>
      </c>
      <c r="D461" t="inlineStr">
        <is>
          <t>Arcos</t>
        </is>
      </c>
      <c r="E461" t="n">
        <v>18327</v>
      </c>
      <c r="F461" t="inlineStr">
        <is>
          <t>LICOR COINTREAU 700ML</t>
        </is>
      </c>
      <c r="G461" t="n">
        <v>2</v>
      </c>
      <c r="H461" t="inlineStr">
        <is>
          <t>GR</t>
        </is>
      </c>
      <c r="I461" t="inlineStr">
        <is>
          <t>01/2026</t>
        </is>
      </c>
    </row>
    <row r="462">
      <c r="A462" t="n">
        <v>65107</v>
      </c>
      <c r="B462" t="n">
        <v>122</v>
      </c>
      <c r="C462" s="551" t="n">
        <v>46023</v>
      </c>
      <c r="D462" t="inlineStr">
        <is>
          <t>Arcos</t>
        </is>
      </c>
      <c r="E462" t="n">
        <v>18278</v>
      </c>
      <c r="F462" t="inlineStr">
        <is>
          <t>LICOR DE CEREJA CHERRY HEERING 700ML</t>
        </is>
      </c>
      <c r="G462" t="n">
        <v>1.32</v>
      </c>
      <c r="H462" t="inlineStr">
        <is>
          <t>GR</t>
        </is>
      </c>
      <c r="I462" t="inlineStr">
        <is>
          <t>01/2026</t>
        </is>
      </c>
    </row>
    <row r="463">
      <c r="A463" t="n">
        <v>65108</v>
      </c>
      <c r="B463" t="n">
        <v>122</v>
      </c>
      <c r="C463" s="551" t="n">
        <v>46023</v>
      </c>
      <c r="D463" t="inlineStr">
        <is>
          <t>Arcos</t>
        </is>
      </c>
      <c r="E463" t="n">
        <v>25533</v>
      </c>
      <c r="F463" t="inlineStr">
        <is>
          <t>LICOR DE JENIPAPO FAMIGERADA 750ML</t>
        </is>
      </c>
      <c r="G463" t="n">
        <v>7</v>
      </c>
      <c r="H463" t="inlineStr">
        <is>
          <t>GR</t>
        </is>
      </c>
      <c r="I463" t="inlineStr">
        <is>
          <t>01/2026</t>
        </is>
      </c>
    </row>
    <row r="464">
      <c r="A464" t="n">
        <v>65109</v>
      </c>
      <c r="B464" t="n">
        <v>122</v>
      </c>
      <c r="C464" s="551" t="n">
        <v>46023</v>
      </c>
      <c r="D464" t="inlineStr">
        <is>
          <t>Arcos</t>
        </is>
      </c>
      <c r="E464" t="n">
        <v>25630</v>
      </c>
      <c r="F464" t="inlineStr">
        <is>
          <t xml:space="preserve">LICOR DOLIN GENEPY LE CHAMOIS 750ML </t>
        </is>
      </c>
      <c r="G464" t="n">
        <v>2.47</v>
      </c>
      <c r="H464" t="inlineStr">
        <is>
          <t>GR</t>
        </is>
      </c>
      <c r="I464" t="inlineStr">
        <is>
          <t>01/2026</t>
        </is>
      </c>
    </row>
    <row r="465">
      <c r="A465" t="n">
        <v>65110</v>
      </c>
      <c r="B465" t="n">
        <v>122</v>
      </c>
      <c r="C465" s="551" t="n">
        <v>46023</v>
      </c>
      <c r="D465" t="inlineStr">
        <is>
          <t>Arcos</t>
        </is>
      </c>
      <c r="E465" t="n">
        <v>18313</v>
      </c>
      <c r="F465" t="inlineStr">
        <is>
          <t>LICOR DRAMBUIE 750ML</t>
        </is>
      </c>
      <c r="G465" t="n">
        <v>2.37</v>
      </c>
      <c r="H465" t="inlineStr">
        <is>
          <t>GR</t>
        </is>
      </c>
      <c r="I465" t="inlineStr">
        <is>
          <t>01/2026</t>
        </is>
      </c>
    </row>
    <row r="466">
      <c r="A466" t="n">
        <v>65111</v>
      </c>
      <c r="B466" t="n">
        <v>122</v>
      </c>
      <c r="C466" s="551" t="n">
        <v>46023</v>
      </c>
      <c r="D466" t="inlineStr">
        <is>
          <t>Arcos</t>
        </is>
      </c>
      <c r="E466" t="n">
        <v>18310</v>
      </c>
      <c r="F466" t="inlineStr">
        <is>
          <t>LICOR GRAND MARNIER CORDON ROUGE 700ML</t>
        </is>
      </c>
      <c r="G466" t="n">
        <v>3</v>
      </c>
      <c r="H466" t="inlineStr">
        <is>
          <t>UN</t>
        </is>
      </c>
      <c r="I466" t="inlineStr">
        <is>
          <t>01/2026</t>
        </is>
      </c>
    </row>
    <row r="467">
      <c r="A467" t="n">
        <v>65112</v>
      </c>
      <c r="B467" t="n">
        <v>122</v>
      </c>
      <c r="C467" s="551" t="n">
        <v>46023</v>
      </c>
      <c r="D467" t="inlineStr">
        <is>
          <t>Arcos</t>
        </is>
      </c>
      <c r="E467" t="n">
        <v>18284</v>
      </c>
      <c r="F467" t="inlineStr">
        <is>
          <t>LICOR JEAN DE DIJON CREME DE CASSIS 700ML</t>
        </is>
      </c>
      <c r="G467" t="n">
        <v>4</v>
      </c>
      <c r="H467" t="inlineStr">
        <is>
          <t>GR</t>
        </is>
      </c>
      <c r="I467" t="inlineStr">
        <is>
          <t>01/2026</t>
        </is>
      </c>
    </row>
    <row r="468">
      <c r="A468" t="n">
        <v>65113</v>
      </c>
      <c r="B468" t="n">
        <v>122</v>
      </c>
      <c r="C468" s="551" t="n">
        <v>46023</v>
      </c>
      <c r="D468" t="inlineStr">
        <is>
          <t>Arcos</t>
        </is>
      </c>
      <c r="E468" t="n">
        <v>18308</v>
      </c>
      <c r="F468" t="inlineStr">
        <is>
          <t>LICOR LUXARDO BITTER BIANCO 750ML</t>
        </is>
      </c>
      <c r="G468" t="n">
        <v>1</v>
      </c>
      <c r="H468" t="inlineStr">
        <is>
          <t>UN</t>
        </is>
      </c>
      <c r="I468" t="inlineStr">
        <is>
          <t>01/2026</t>
        </is>
      </c>
    </row>
    <row r="469">
      <c r="A469" t="n">
        <v>65114</v>
      </c>
      <c r="B469" t="n">
        <v>122</v>
      </c>
      <c r="C469" s="551" t="n">
        <v>46023</v>
      </c>
      <c r="D469" t="inlineStr">
        <is>
          <t>Arcos</t>
        </is>
      </c>
      <c r="E469" t="n">
        <v>18306</v>
      </c>
      <c r="F469" t="inlineStr">
        <is>
          <t>LICOR MARASCHINO LUXARDO 750ML</t>
        </is>
      </c>
      <c r="G469" t="n">
        <v>11.83</v>
      </c>
      <c r="H469" t="inlineStr">
        <is>
          <t>GR</t>
        </is>
      </c>
      <c r="I469" t="inlineStr">
        <is>
          <t>01/2026</t>
        </is>
      </c>
    </row>
    <row r="470">
      <c r="A470" t="n">
        <v>65115</v>
      </c>
      <c r="B470" t="n">
        <v>122</v>
      </c>
      <c r="C470" s="551" t="n">
        <v>46023</v>
      </c>
      <c r="D470" t="inlineStr">
        <is>
          <t>Arcos</t>
        </is>
      </c>
      <c r="E470" t="n">
        <v>26717</v>
      </c>
      <c r="F470" t="inlineStr">
        <is>
          <t>LICOR SAN BASILE ALKERMES 30% 700ML</t>
        </is>
      </c>
      <c r="G470" t="n">
        <v>5</v>
      </c>
      <c r="H470" t="inlineStr">
        <is>
          <t>GR</t>
        </is>
      </c>
      <c r="I470" t="inlineStr">
        <is>
          <t>01/2026</t>
        </is>
      </c>
    </row>
    <row r="471">
      <c r="A471" t="n">
        <v>65116</v>
      </c>
      <c r="B471" t="n">
        <v>122</v>
      </c>
      <c r="C471" s="551" t="n">
        <v>46023</v>
      </c>
      <c r="D471" t="inlineStr">
        <is>
          <t>Arcos</t>
        </is>
      </c>
      <c r="E471" t="n">
        <v>18296</v>
      </c>
      <c r="F471" t="inlineStr">
        <is>
          <t>LICOR SAN BASILE TRIPLE SEC 700ML</t>
        </is>
      </c>
      <c r="G471" t="n">
        <v>4.84</v>
      </c>
      <c r="H471" t="inlineStr">
        <is>
          <t>GR</t>
        </is>
      </c>
      <c r="I471" t="inlineStr">
        <is>
          <t>01/2026</t>
        </is>
      </c>
    </row>
    <row r="472">
      <c r="A472" t="n">
        <v>65117</v>
      </c>
      <c r="B472" t="n">
        <v>122</v>
      </c>
      <c r="C472" s="551" t="n">
        <v>46023</v>
      </c>
      <c r="D472" t="inlineStr">
        <is>
          <t>Arcos</t>
        </is>
      </c>
      <c r="E472" t="n">
        <v>18510</v>
      </c>
      <c r="F472" t="inlineStr">
        <is>
          <t>PEYCHAUD AROMATIC COCKTAIL BITTERS 148ML</t>
        </is>
      </c>
      <c r="G472" t="n">
        <v>1.84</v>
      </c>
      <c r="H472" t="inlineStr">
        <is>
          <t>UN</t>
        </is>
      </c>
      <c r="I472" t="inlineStr">
        <is>
          <t>01/2026</t>
        </is>
      </c>
    </row>
    <row r="473">
      <c r="A473" t="n">
        <v>65118</v>
      </c>
      <c r="B473" t="n">
        <v>122</v>
      </c>
      <c r="C473" s="551" t="n">
        <v>46023</v>
      </c>
      <c r="D473" t="inlineStr">
        <is>
          <t>Arcos</t>
        </is>
      </c>
      <c r="E473" t="n">
        <v>26883</v>
      </c>
      <c r="F473" t="inlineStr">
        <is>
          <t>PISCO QUEBRANTA BARSOL 750ML</t>
        </is>
      </c>
      <c r="G473" t="n">
        <v>17</v>
      </c>
      <c r="H473" t="inlineStr">
        <is>
          <t>GR</t>
        </is>
      </c>
      <c r="I473" t="inlineStr">
        <is>
          <t>01/2026</t>
        </is>
      </c>
    </row>
    <row r="474">
      <c r="A474" t="n">
        <v>65119</v>
      </c>
      <c r="B474" t="n">
        <v>122</v>
      </c>
      <c r="C474" s="551" t="n">
        <v>46023</v>
      </c>
      <c r="D474" t="inlineStr">
        <is>
          <t>Arcos</t>
        </is>
      </c>
      <c r="E474" t="n">
        <v>18275</v>
      </c>
      <c r="F474" t="inlineStr">
        <is>
          <t>RUM BACARDI 4 ANOS 750ML</t>
        </is>
      </c>
      <c r="G474" t="n">
        <v>1.94</v>
      </c>
      <c r="H474" t="inlineStr">
        <is>
          <t>GR</t>
        </is>
      </c>
      <c r="I474" t="inlineStr">
        <is>
          <t>01/2026</t>
        </is>
      </c>
    </row>
    <row r="475">
      <c r="A475" t="n">
        <v>65120</v>
      </c>
      <c r="B475" t="n">
        <v>122</v>
      </c>
      <c r="C475" s="551" t="n">
        <v>46023</v>
      </c>
      <c r="D475" t="inlineStr">
        <is>
          <t>Arcos</t>
        </is>
      </c>
      <c r="E475" t="n">
        <v>18272</v>
      </c>
      <c r="F475" t="inlineStr">
        <is>
          <t>RUM BACARDI SUPERIOR CARTA BLANCA 980ML</t>
        </is>
      </c>
      <c r="G475" t="n">
        <v>4.83</v>
      </c>
      <c r="H475" t="inlineStr">
        <is>
          <t>GR</t>
        </is>
      </c>
      <c r="I475" t="inlineStr">
        <is>
          <t>01/2026</t>
        </is>
      </c>
    </row>
    <row r="476">
      <c r="A476" t="n">
        <v>65121</v>
      </c>
      <c r="B476" t="n">
        <v>122</v>
      </c>
      <c r="C476" s="551" t="n">
        <v>46023</v>
      </c>
      <c r="D476" t="inlineStr">
        <is>
          <t>Arcos</t>
        </is>
      </c>
      <c r="E476" t="n">
        <v>18268</v>
      </c>
      <c r="F476" t="inlineStr">
        <is>
          <t>RUM HAVANA CLUB 3 ANOS 750ML</t>
        </is>
      </c>
      <c r="G476" t="n">
        <v>9.130000000000001</v>
      </c>
      <c r="H476" t="inlineStr">
        <is>
          <t>GR</t>
        </is>
      </c>
      <c r="I476" t="inlineStr">
        <is>
          <t>01/2026</t>
        </is>
      </c>
    </row>
    <row r="477">
      <c r="A477" t="n">
        <v>65122</v>
      </c>
      <c r="B477" t="n">
        <v>122</v>
      </c>
      <c r="C477" s="551" t="n">
        <v>46023</v>
      </c>
      <c r="D477" t="inlineStr">
        <is>
          <t>Arcos</t>
        </is>
      </c>
      <c r="E477" t="n">
        <v>18266</v>
      </c>
      <c r="F477" t="inlineStr">
        <is>
          <t>RUM HAVANA RESERVA 7 ANOS 700ML</t>
        </is>
      </c>
      <c r="G477" t="n">
        <v>2.73</v>
      </c>
      <c r="H477" t="inlineStr">
        <is>
          <t>UN</t>
        </is>
      </c>
      <c r="I477" t="inlineStr">
        <is>
          <t>01/2026</t>
        </is>
      </c>
    </row>
    <row r="478">
      <c r="A478" t="n">
        <v>65123</v>
      </c>
      <c r="B478" t="n">
        <v>122</v>
      </c>
      <c r="C478" s="551" t="n">
        <v>46023</v>
      </c>
      <c r="D478" t="inlineStr">
        <is>
          <t>Arcos</t>
        </is>
      </c>
      <c r="E478" t="n">
        <v>18264</v>
      </c>
      <c r="F478" t="inlineStr">
        <is>
          <t>RUM MOUNT GAY XO 43o 700ML</t>
        </is>
      </c>
      <c r="G478" t="n">
        <v>0.22</v>
      </c>
      <c r="H478" t="inlineStr">
        <is>
          <t>UN</t>
        </is>
      </c>
      <c r="I478" t="inlineStr">
        <is>
          <t>01/2026</t>
        </is>
      </c>
    </row>
    <row r="479">
      <c r="A479" t="n">
        <v>65124</v>
      </c>
      <c r="B479" t="n">
        <v>122</v>
      </c>
      <c r="C479" s="551" t="n">
        <v>46023</v>
      </c>
      <c r="D479" t="inlineStr">
        <is>
          <t>Arcos</t>
        </is>
      </c>
      <c r="E479" t="n">
        <v>18261</v>
      </c>
      <c r="F479" t="inlineStr">
        <is>
          <t>RUM ZACAPA 23 ANOS 750ML</t>
        </is>
      </c>
      <c r="G479" t="n">
        <v>2.92</v>
      </c>
      <c r="H479" t="inlineStr">
        <is>
          <t>GR</t>
        </is>
      </c>
      <c r="I479" t="inlineStr">
        <is>
          <t>01/2026</t>
        </is>
      </c>
    </row>
    <row r="480">
      <c r="A480" t="n">
        <v>65125</v>
      </c>
      <c r="B480" t="n">
        <v>122</v>
      </c>
      <c r="C480" s="551" t="n">
        <v>46023</v>
      </c>
      <c r="D480" t="inlineStr">
        <is>
          <t>Arcos</t>
        </is>
      </c>
      <c r="E480" t="n">
        <v>25445</v>
      </c>
      <c r="F480" t="inlineStr">
        <is>
          <t>TEQUILA DON JULIO ANEJO 750ML UN</t>
        </is>
      </c>
      <c r="G480" t="n">
        <v>0.6899999999999999</v>
      </c>
      <c r="H480" t="inlineStr">
        <is>
          <t>GR</t>
        </is>
      </c>
      <c r="I480" t="inlineStr">
        <is>
          <t>01/2026</t>
        </is>
      </c>
    </row>
    <row r="481">
      <c r="A481" t="n">
        <v>65126</v>
      </c>
      <c r="B481" t="n">
        <v>122</v>
      </c>
      <c r="C481" s="551" t="n">
        <v>46023</v>
      </c>
      <c r="D481" t="inlineStr">
        <is>
          <t>Arcos</t>
        </is>
      </c>
      <c r="E481" t="n">
        <v>18242</v>
      </c>
      <c r="F481" t="inlineStr">
        <is>
          <t>TEQUILA DON JULIO BLANCO 750ML</t>
        </is>
      </c>
      <c r="G481" t="n">
        <v>32.47</v>
      </c>
      <c r="H481" t="inlineStr">
        <is>
          <t>GR</t>
        </is>
      </c>
      <c r="I481" t="inlineStr">
        <is>
          <t>01/2026</t>
        </is>
      </c>
    </row>
    <row r="482">
      <c r="A482" t="n">
        <v>65127</v>
      </c>
      <c r="B482" t="n">
        <v>122</v>
      </c>
      <c r="C482" s="551" t="n">
        <v>46023</v>
      </c>
      <c r="D482" t="inlineStr">
        <is>
          <t>Arcos</t>
        </is>
      </c>
      <c r="E482" t="n">
        <v>18237</v>
      </c>
      <c r="F482" t="inlineStr">
        <is>
          <t>TEQUILA HERRADURA REPOSADO 750ML</t>
        </is>
      </c>
      <c r="G482" t="n">
        <v>2.46</v>
      </c>
      <c r="H482" t="inlineStr">
        <is>
          <t>GR</t>
        </is>
      </c>
      <c r="I482" t="inlineStr">
        <is>
          <t>01/2026</t>
        </is>
      </c>
    </row>
    <row r="483">
      <c r="A483" t="n">
        <v>65128</v>
      </c>
      <c r="B483" t="n">
        <v>122</v>
      </c>
      <c r="C483" s="551" t="n">
        <v>46023</v>
      </c>
      <c r="D483" t="inlineStr">
        <is>
          <t>Arcos</t>
        </is>
      </c>
      <c r="E483" t="n">
        <v>18235</v>
      </c>
      <c r="F483" t="inlineStr">
        <is>
          <t>TEQUILA JOSE CUERVO 1800 REPOSADO 750ML</t>
        </is>
      </c>
      <c r="G483" t="n">
        <v>3.32</v>
      </c>
      <c r="H483" t="inlineStr">
        <is>
          <t>UN</t>
        </is>
      </c>
      <c r="I483" t="inlineStr">
        <is>
          <t>01/2026</t>
        </is>
      </c>
    </row>
    <row r="484">
      <c r="A484" t="n">
        <v>65129</v>
      </c>
      <c r="B484" t="n">
        <v>122</v>
      </c>
      <c r="C484" s="551" t="n">
        <v>46023</v>
      </c>
      <c r="D484" t="inlineStr">
        <is>
          <t>Arcos</t>
        </is>
      </c>
      <c r="E484" t="n">
        <v>18234</v>
      </c>
      <c r="F484" t="inlineStr">
        <is>
          <t>TEQUILA JOSE CUERVO 1800 SILVER 750ML</t>
        </is>
      </c>
      <c r="G484" t="n">
        <v>1.2</v>
      </c>
      <c r="H484" t="inlineStr">
        <is>
          <t>UN</t>
        </is>
      </c>
      <c r="I484" t="inlineStr">
        <is>
          <t>01/2026</t>
        </is>
      </c>
    </row>
    <row r="485">
      <c r="A485" t="n">
        <v>65130</v>
      </c>
      <c r="B485" t="n">
        <v>122</v>
      </c>
      <c r="C485" s="551" t="n">
        <v>46023</v>
      </c>
      <c r="D485" t="inlineStr">
        <is>
          <t>Arcos</t>
        </is>
      </c>
      <c r="E485" t="n">
        <v>18223</v>
      </c>
      <c r="F485" t="inlineStr">
        <is>
          <t>TEQUILA MEZCAL GUSANO ROJO 700ML</t>
        </is>
      </c>
      <c r="G485" t="n">
        <v>0.18</v>
      </c>
      <c r="H485" t="inlineStr">
        <is>
          <t>UN</t>
        </is>
      </c>
      <c r="I485" t="inlineStr">
        <is>
          <t>01/2026</t>
        </is>
      </c>
    </row>
    <row r="486">
      <c r="A486" t="n">
        <v>65131</v>
      </c>
      <c r="B486" t="n">
        <v>122</v>
      </c>
      <c r="C486" s="551" t="n">
        <v>46023</v>
      </c>
      <c r="D486" t="inlineStr">
        <is>
          <t>Arcos</t>
        </is>
      </c>
      <c r="E486" t="n">
        <v>18208</v>
      </c>
      <c r="F486" t="inlineStr">
        <is>
          <t>VERMOUTH CARPANO BIANCO 1L</t>
        </is>
      </c>
      <c r="G486" t="n">
        <v>12</v>
      </c>
      <c r="H486" t="inlineStr">
        <is>
          <t>GR</t>
        </is>
      </c>
      <c r="I486" t="inlineStr">
        <is>
          <t>01/2026</t>
        </is>
      </c>
    </row>
    <row r="487">
      <c r="A487" t="n">
        <v>65132</v>
      </c>
      <c r="B487" t="n">
        <v>122</v>
      </c>
      <c r="C487" s="551" t="n">
        <v>46023</v>
      </c>
      <c r="D487" t="inlineStr">
        <is>
          <t>Arcos</t>
        </is>
      </c>
      <c r="E487" t="n">
        <v>18220</v>
      </c>
      <c r="F487" t="inlineStr">
        <is>
          <t>VERMOUTH CARPANO CLASSICO ROSSO ITALIANO 1L</t>
        </is>
      </c>
      <c r="G487" t="n">
        <v>8</v>
      </c>
      <c r="H487" t="inlineStr">
        <is>
          <t>GR</t>
        </is>
      </c>
      <c r="I487" t="inlineStr">
        <is>
          <t>01/2026</t>
        </is>
      </c>
    </row>
    <row r="488">
      <c r="A488" t="n">
        <v>65133</v>
      </c>
      <c r="B488" t="n">
        <v>122</v>
      </c>
      <c r="C488" s="551" t="n">
        <v>46023</v>
      </c>
      <c r="D488" t="inlineStr">
        <is>
          <t>Arcos</t>
        </is>
      </c>
      <c r="E488" t="n">
        <v>18219</v>
      </c>
      <c r="F488" t="inlineStr">
        <is>
          <t>VERMOUTH CARPANO PUNT E MES 1L</t>
        </is>
      </c>
      <c r="G488" t="n">
        <v>8</v>
      </c>
      <c r="H488" t="inlineStr">
        <is>
          <t>GR</t>
        </is>
      </c>
      <c r="I488" t="inlineStr">
        <is>
          <t>01/2026</t>
        </is>
      </c>
    </row>
    <row r="489">
      <c r="A489" t="n">
        <v>65134</v>
      </c>
      <c r="B489" t="n">
        <v>122</v>
      </c>
      <c r="C489" s="551" t="n">
        <v>46023</v>
      </c>
      <c r="D489" t="inlineStr">
        <is>
          <t>Arcos</t>
        </is>
      </c>
      <c r="E489" t="n">
        <v>18218</v>
      </c>
      <c r="F489" t="inlineStr">
        <is>
          <t>VERMOUTH CINZANO ROSSO ARGENTINO 1L</t>
        </is>
      </c>
      <c r="G489" t="n">
        <v>22</v>
      </c>
      <c r="H489" t="inlineStr">
        <is>
          <t>GR</t>
        </is>
      </c>
      <c r="I489" t="inlineStr">
        <is>
          <t>01/2026</t>
        </is>
      </c>
    </row>
    <row r="490">
      <c r="A490" t="n">
        <v>65135</v>
      </c>
      <c r="B490" t="n">
        <v>122</v>
      </c>
      <c r="C490" s="551" t="n">
        <v>46023</v>
      </c>
      <c r="D490" t="inlineStr">
        <is>
          <t>Arcos</t>
        </is>
      </c>
      <c r="E490" t="n">
        <v>18202</v>
      </c>
      <c r="F490" t="inlineStr">
        <is>
          <t>VERMOUTH DOLIN DRY 750ML</t>
        </is>
      </c>
      <c r="G490" t="n">
        <v>20.71</v>
      </c>
      <c r="H490" t="inlineStr">
        <is>
          <t>GR</t>
        </is>
      </c>
      <c r="I490" t="inlineStr">
        <is>
          <t>01/2026</t>
        </is>
      </c>
    </row>
    <row r="491">
      <c r="A491" t="n">
        <v>65136</v>
      </c>
      <c r="B491" t="n">
        <v>122</v>
      </c>
      <c r="C491" s="551" t="n">
        <v>46023</v>
      </c>
      <c r="D491" t="inlineStr">
        <is>
          <t>Arcos</t>
        </is>
      </c>
      <c r="E491" t="n">
        <v>18214</v>
      </c>
      <c r="F491" t="inlineStr">
        <is>
          <t>VERMOUTH MARTINI BIANCO 750ML</t>
        </is>
      </c>
      <c r="G491" t="n">
        <v>2</v>
      </c>
      <c r="H491" t="inlineStr">
        <is>
          <t>GR</t>
        </is>
      </c>
      <c r="I491" t="inlineStr">
        <is>
          <t>01/2026</t>
        </is>
      </c>
    </row>
    <row r="492">
      <c r="A492" t="n">
        <v>65137</v>
      </c>
      <c r="B492" t="n">
        <v>122</v>
      </c>
      <c r="C492" s="551" t="n">
        <v>46023</v>
      </c>
      <c r="D492" t="inlineStr">
        <is>
          <t>Arcos</t>
        </is>
      </c>
      <c r="E492" t="n">
        <v>18211</v>
      </c>
      <c r="F492" t="inlineStr">
        <is>
          <t>VERMOUTH MARTINI RISERVA RUBINO 750ML</t>
        </is>
      </c>
      <c r="G492" t="n">
        <v>6</v>
      </c>
      <c r="H492" t="inlineStr">
        <is>
          <t>GR</t>
        </is>
      </c>
      <c r="I492" t="inlineStr">
        <is>
          <t>01/2026</t>
        </is>
      </c>
    </row>
    <row r="493">
      <c r="A493" t="n">
        <v>65138</v>
      </c>
      <c r="B493" t="n">
        <v>122</v>
      </c>
      <c r="C493" s="551" t="n">
        <v>46023</v>
      </c>
      <c r="D493" t="inlineStr">
        <is>
          <t>Arcos</t>
        </is>
      </c>
      <c r="E493" t="n">
        <v>18209</v>
      </c>
      <c r="F493" t="inlineStr">
        <is>
          <t>VERMOUTH MARTINI ROSATO 750ML</t>
        </is>
      </c>
      <c r="G493" t="n">
        <v>22</v>
      </c>
      <c r="H493" t="inlineStr">
        <is>
          <t>GR</t>
        </is>
      </c>
      <c r="I493" t="inlineStr">
        <is>
          <t>01/2026</t>
        </is>
      </c>
    </row>
    <row r="494">
      <c r="A494" t="n">
        <v>65139</v>
      </c>
      <c r="B494" t="n">
        <v>122</v>
      </c>
      <c r="C494" s="551" t="n">
        <v>46023</v>
      </c>
      <c r="D494" t="inlineStr">
        <is>
          <t>Arcos</t>
        </is>
      </c>
      <c r="E494" t="n">
        <v>18189</v>
      </c>
      <c r="F494" t="inlineStr">
        <is>
          <t>VODKA BELVEDERE NATURAL 700ML</t>
        </is>
      </c>
      <c r="G494" t="n">
        <v>0.35</v>
      </c>
      <c r="H494" t="inlineStr">
        <is>
          <t>GR</t>
        </is>
      </c>
      <c r="I494" t="inlineStr">
        <is>
          <t>01/2026</t>
        </is>
      </c>
    </row>
    <row r="495">
      <c r="A495" t="n">
        <v>65140</v>
      </c>
      <c r="B495" t="n">
        <v>122</v>
      </c>
      <c r="C495" s="551" t="n">
        <v>46023</v>
      </c>
      <c r="D495" t="inlineStr">
        <is>
          <t>Arcos</t>
        </is>
      </c>
      <c r="E495" t="n">
        <v>18185</v>
      </c>
      <c r="F495" t="inlineStr">
        <is>
          <t>VODKA CIROC DE PINEAPPLE 750ML</t>
        </is>
      </c>
      <c r="G495" t="n">
        <v>2</v>
      </c>
      <c r="H495" t="inlineStr">
        <is>
          <t>GR</t>
        </is>
      </c>
      <c r="I495" t="inlineStr">
        <is>
          <t>01/2026</t>
        </is>
      </c>
    </row>
    <row r="496">
      <c r="A496" t="n">
        <v>65141</v>
      </c>
      <c r="B496" t="n">
        <v>122</v>
      </c>
      <c r="C496" s="551" t="n">
        <v>46023</v>
      </c>
      <c r="D496" t="inlineStr">
        <is>
          <t>Arcos</t>
        </is>
      </c>
      <c r="E496" t="n">
        <v>18186</v>
      </c>
      <c r="F496" t="inlineStr">
        <is>
          <t>VODKA CIROC NATURAL 750ML</t>
        </is>
      </c>
      <c r="G496" t="n">
        <v>9.970000000000001</v>
      </c>
      <c r="H496" t="inlineStr">
        <is>
          <t>GR</t>
        </is>
      </c>
      <c r="I496" t="inlineStr">
        <is>
          <t>01/2026</t>
        </is>
      </c>
    </row>
    <row r="497">
      <c r="A497" t="n">
        <v>65142</v>
      </c>
      <c r="B497" t="n">
        <v>122</v>
      </c>
      <c r="C497" s="551" t="n">
        <v>46023</v>
      </c>
      <c r="D497" t="inlineStr">
        <is>
          <t>Arcos</t>
        </is>
      </c>
      <c r="E497" t="n">
        <v>18180</v>
      </c>
      <c r="F497" t="inlineStr">
        <is>
          <t>VODKA GREY GOOSE NATURAL 750ML</t>
        </is>
      </c>
      <c r="G497" t="n">
        <v>0.37</v>
      </c>
      <c r="H497" t="inlineStr">
        <is>
          <t>GR</t>
        </is>
      </c>
      <c r="I497" t="inlineStr">
        <is>
          <t>01/2026</t>
        </is>
      </c>
    </row>
    <row r="498">
      <c r="A498" t="n">
        <v>65143</v>
      </c>
      <c r="B498" t="n">
        <v>122</v>
      </c>
      <c r="C498" s="551" t="n">
        <v>46023</v>
      </c>
      <c r="D498" t="inlineStr">
        <is>
          <t>Arcos</t>
        </is>
      </c>
      <c r="E498" t="n">
        <v>18179</v>
      </c>
      <c r="F498" t="inlineStr">
        <is>
          <t>VODKA KETEL ONE 1L</t>
        </is>
      </c>
      <c r="G498" t="n">
        <v>148.1</v>
      </c>
      <c r="H498" t="inlineStr">
        <is>
          <t>GR</t>
        </is>
      </c>
      <c r="I498" t="inlineStr">
        <is>
          <t>01/2026</t>
        </is>
      </c>
    </row>
    <row r="499">
      <c r="A499" t="n">
        <v>65144</v>
      </c>
      <c r="B499" t="n">
        <v>122</v>
      </c>
      <c r="C499" s="551" t="n">
        <v>46023</v>
      </c>
      <c r="D499" t="inlineStr">
        <is>
          <t>Arcos</t>
        </is>
      </c>
      <c r="E499" t="n">
        <v>18178</v>
      </c>
      <c r="F499" t="inlineStr">
        <is>
          <t>VODKA KETEL ONE CUCUMBER &amp; MINT 750ML</t>
        </is>
      </c>
      <c r="G499" t="n">
        <v>1</v>
      </c>
      <c r="H499" t="inlineStr">
        <is>
          <t>GR</t>
        </is>
      </c>
      <c r="I499" t="inlineStr">
        <is>
          <t>01/2026</t>
        </is>
      </c>
    </row>
    <row r="500">
      <c r="A500" t="n">
        <v>65145</v>
      </c>
      <c r="B500" t="n">
        <v>122</v>
      </c>
      <c r="C500" s="551" t="n">
        <v>46023</v>
      </c>
      <c r="D500" t="inlineStr">
        <is>
          <t>Arcos</t>
        </is>
      </c>
      <c r="E500" t="n">
        <v>18176</v>
      </c>
      <c r="F500" t="inlineStr">
        <is>
          <t>VODKA KETEL ONE PEACH &amp; ORANGE 750ML</t>
        </is>
      </c>
      <c r="G500" t="n">
        <v>1</v>
      </c>
      <c r="H500" t="inlineStr">
        <is>
          <t>GR</t>
        </is>
      </c>
      <c r="I500" t="inlineStr">
        <is>
          <t>01/2026</t>
        </is>
      </c>
    </row>
    <row r="501">
      <c r="A501" t="n">
        <v>65146</v>
      </c>
      <c r="B501" t="n">
        <v>122</v>
      </c>
      <c r="C501" s="551" t="n">
        <v>46023</v>
      </c>
      <c r="D501" t="inlineStr">
        <is>
          <t>Arcos</t>
        </is>
      </c>
      <c r="E501" t="n">
        <v>18157</v>
      </c>
      <c r="F501" t="inlineStr">
        <is>
          <t>WHISKY BOURBON BULLEIT 750ML</t>
        </is>
      </c>
      <c r="G501" t="n">
        <v>10</v>
      </c>
      <c r="H501" t="inlineStr">
        <is>
          <t>GR</t>
        </is>
      </c>
      <c r="I501" t="inlineStr">
        <is>
          <t>01/2026</t>
        </is>
      </c>
    </row>
    <row r="502">
      <c r="A502" t="n">
        <v>65147</v>
      </c>
      <c r="B502" t="n">
        <v>122</v>
      </c>
      <c r="C502" s="551" t="n">
        <v>46023</v>
      </c>
      <c r="D502" t="inlineStr">
        <is>
          <t>Arcos</t>
        </is>
      </c>
      <c r="E502" t="n">
        <v>18153</v>
      </c>
      <c r="F502" t="inlineStr">
        <is>
          <t>WHISKY BOURBON WOODFORD RESERVE 750ML</t>
        </is>
      </c>
      <c r="G502" t="n">
        <v>0.18</v>
      </c>
      <c r="H502" t="inlineStr">
        <is>
          <t>GR</t>
        </is>
      </c>
      <c r="I502" t="inlineStr">
        <is>
          <t>01/2026</t>
        </is>
      </c>
    </row>
    <row r="503">
      <c r="A503" t="n">
        <v>65148</v>
      </c>
      <c r="B503" t="n">
        <v>122</v>
      </c>
      <c r="C503" s="551" t="n">
        <v>46023</v>
      </c>
      <c r="D503" t="inlineStr">
        <is>
          <t>Arcos</t>
        </is>
      </c>
      <c r="E503" t="n">
        <v>18146</v>
      </c>
      <c r="F503" t="inlineStr">
        <is>
          <t>WHISKY CHIVAS REGAL 12 ANOS 1L</t>
        </is>
      </c>
      <c r="G503" t="n">
        <v>2.19</v>
      </c>
      <c r="H503" t="inlineStr">
        <is>
          <t>GR</t>
        </is>
      </c>
      <c r="I503" t="inlineStr">
        <is>
          <t>01/2026</t>
        </is>
      </c>
    </row>
    <row r="504">
      <c r="A504" t="n">
        <v>65149</v>
      </c>
      <c r="B504" t="n">
        <v>122</v>
      </c>
      <c r="C504" s="551" t="n">
        <v>46023</v>
      </c>
      <c r="D504" t="inlineStr">
        <is>
          <t>Arcos</t>
        </is>
      </c>
      <c r="E504" t="n">
        <v>18145</v>
      </c>
      <c r="F504" t="inlineStr">
        <is>
          <t>WHISKY CHIVAS REGAL 18 ANOS 750ML</t>
        </is>
      </c>
      <c r="G504" t="n">
        <v>0.45</v>
      </c>
      <c r="H504" t="inlineStr">
        <is>
          <t>GR</t>
        </is>
      </c>
      <c r="I504" t="inlineStr">
        <is>
          <t>01/2026</t>
        </is>
      </c>
    </row>
    <row r="505">
      <c r="A505" t="n">
        <v>65150</v>
      </c>
      <c r="B505" t="n">
        <v>122</v>
      </c>
      <c r="C505" s="551" t="n">
        <v>46023</v>
      </c>
      <c r="D505" t="inlineStr">
        <is>
          <t>Arcos</t>
        </is>
      </c>
      <c r="E505" t="n">
        <v>18143</v>
      </c>
      <c r="F505" t="inlineStr">
        <is>
          <t>WHISKY CHIVAS ROYAL SALUTE 21 ANOS 700ML</t>
        </is>
      </c>
      <c r="G505" t="n">
        <v>2.6</v>
      </c>
      <c r="H505" t="inlineStr">
        <is>
          <t>GR</t>
        </is>
      </c>
      <c r="I505" t="inlineStr">
        <is>
          <t>01/2026</t>
        </is>
      </c>
    </row>
    <row r="506">
      <c r="A506" t="n">
        <v>65151</v>
      </c>
      <c r="B506" t="n">
        <v>122</v>
      </c>
      <c r="C506" s="551" t="n">
        <v>46023</v>
      </c>
      <c r="D506" t="inlineStr">
        <is>
          <t>Arcos</t>
        </is>
      </c>
      <c r="E506" t="n">
        <v>18140</v>
      </c>
      <c r="F506" t="inlineStr">
        <is>
          <t>WHISKY GENTLEMAN JACK SILVER 1L</t>
        </is>
      </c>
      <c r="G506" t="n">
        <v>0.83</v>
      </c>
      <c r="H506" t="inlineStr">
        <is>
          <t>GR</t>
        </is>
      </c>
      <c r="I506" t="inlineStr">
        <is>
          <t>01/2026</t>
        </is>
      </c>
    </row>
    <row r="507">
      <c r="A507" t="n">
        <v>65152</v>
      </c>
      <c r="B507" t="n">
        <v>122</v>
      </c>
      <c r="C507" s="551" t="n">
        <v>46023</v>
      </c>
      <c r="D507" t="inlineStr">
        <is>
          <t>Arcos</t>
        </is>
      </c>
      <c r="E507" t="n">
        <v>18138</v>
      </c>
      <c r="F507" t="inlineStr">
        <is>
          <t>WHISKY GLENFIDDICH 15 ANOS 750ML</t>
        </is>
      </c>
      <c r="G507" t="n">
        <v>0.61</v>
      </c>
      <c r="H507" t="inlineStr">
        <is>
          <t>GR</t>
        </is>
      </c>
      <c r="I507" t="inlineStr">
        <is>
          <t>01/2026</t>
        </is>
      </c>
    </row>
    <row r="508">
      <c r="A508" t="n">
        <v>65153</v>
      </c>
      <c r="B508" t="n">
        <v>122</v>
      </c>
      <c r="C508" s="551" t="n">
        <v>46023</v>
      </c>
      <c r="D508" t="inlineStr">
        <is>
          <t>Arcos</t>
        </is>
      </c>
      <c r="E508" t="n">
        <v>18129</v>
      </c>
      <c r="F508" t="inlineStr">
        <is>
          <t>WHISKY JACK DANIELS 1L</t>
        </is>
      </c>
      <c r="G508" t="n">
        <v>5.1</v>
      </c>
      <c r="H508" t="inlineStr">
        <is>
          <t>GR</t>
        </is>
      </c>
      <c r="I508" t="inlineStr">
        <is>
          <t>01/2026</t>
        </is>
      </c>
    </row>
    <row r="509">
      <c r="A509" t="n">
        <v>65154</v>
      </c>
      <c r="B509" t="n">
        <v>122</v>
      </c>
      <c r="C509" s="551" t="n">
        <v>46023</v>
      </c>
      <c r="D509" t="inlineStr">
        <is>
          <t>Arcos</t>
        </is>
      </c>
      <c r="E509" t="n">
        <v>18121</v>
      </c>
      <c r="F509" t="inlineStr">
        <is>
          <t>WHISKY JIM BEAM RYE 700ML</t>
        </is>
      </c>
      <c r="G509" t="n">
        <v>0.75</v>
      </c>
      <c r="H509" t="inlineStr">
        <is>
          <t>GR</t>
        </is>
      </c>
      <c r="I509" t="inlineStr">
        <is>
          <t>01/2026</t>
        </is>
      </c>
    </row>
    <row r="510">
      <c r="A510" t="n">
        <v>65155</v>
      </c>
      <c r="B510" t="n">
        <v>122</v>
      </c>
      <c r="C510" s="551" t="n">
        <v>46023</v>
      </c>
      <c r="D510" t="inlineStr">
        <is>
          <t>Arcos</t>
        </is>
      </c>
      <c r="E510" t="n">
        <v>18119</v>
      </c>
      <c r="F510" t="inlineStr">
        <is>
          <t>WHISKY JOHNNIE WALKER BLACK LABEL 1L</t>
        </is>
      </c>
      <c r="G510" t="n">
        <v>17.04</v>
      </c>
      <c r="H510" t="inlineStr">
        <is>
          <t>GR</t>
        </is>
      </c>
      <c r="I510" t="inlineStr">
        <is>
          <t>01/2026</t>
        </is>
      </c>
    </row>
    <row r="511">
      <c r="A511" t="n">
        <v>65156</v>
      </c>
      <c r="B511" t="n">
        <v>122</v>
      </c>
      <c r="C511" s="551" t="n">
        <v>46023</v>
      </c>
      <c r="D511" t="inlineStr">
        <is>
          <t>Arcos</t>
        </is>
      </c>
      <c r="E511" t="n">
        <v>18118</v>
      </c>
      <c r="F511" t="inlineStr">
        <is>
          <t>WHISKY JOHNNIE WALKER BLUE LABEL 750ML</t>
        </is>
      </c>
      <c r="G511" t="n">
        <v>0.26</v>
      </c>
      <c r="H511" t="inlineStr">
        <is>
          <t>GR</t>
        </is>
      </c>
      <c r="I511" t="inlineStr">
        <is>
          <t>01/2026</t>
        </is>
      </c>
    </row>
    <row r="512">
      <c r="A512" t="n">
        <v>65157</v>
      </c>
      <c r="B512" t="n">
        <v>122</v>
      </c>
      <c r="C512" s="551" t="n">
        <v>46023</v>
      </c>
      <c r="D512" t="inlineStr">
        <is>
          <t>Arcos</t>
        </is>
      </c>
      <c r="E512" t="n">
        <v>18115</v>
      </c>
      <c r="F512" t="inlineStr">
        <is>
          <t>WHISKY JOHNNIE WALKER DOUBLE BLACK LABEL 1L</t>
        </is>
      </c>
      <c r="G512" t="n">
        <v>11</v>
      </c>
      <c r="H512" t="inlineStr">
        <is>
          <t>GR</t>
        </is>
      </c>
      <c r="I512" t="inlineStr">
        <is>
          <t>01/2026</t>
        </is>
      </c>
    </row>
    <row r="513">
      <c r="A513" t="n">
        <v>65158</v>
      </c>
      <c r="B513" t="n">
        <v>122</v>
      </c>
      <c r="C513" s="551" t="n">
        <v>46023</v>
      </c>
      <c r="D513" t="inlineStr">
        <is>
          <t>Arcos</t>
        </is>
      </c>
      <c r="E513" t="n">
        <v>18114</v>
      </c>
      <c r="F513" t="inlineStr">
        <is>
          <t>WHISKY JOHNNIE WALKER GOLD LABEL RESERVE 750ML</t>
        </is>
      </c>
      <c r="G513" t="n">
        <v>3.51</v>
      </c>
      <c r="H513" t="inlineStr">
        <is>
          <t>GR</t>
        </is>
      </c>
      <c r="I513" t="inlineStr">
        <is>
          <t>01/2026</t>
        </is>
      </c>
    </row>
    <row r="514">
      <c r="A514" t="n">
        <v>65159</v>
      </c>
      <c r="B514" t="n">
        <v>122</v>
      </c>
      <c r="C514" s="551" t="n">
        <v>46023</v>
      </c>
      <c r="D514" t="inlineStr">
        <is>
          <t>Arcos</t>
        </is>
      </c>
      <c r="E514" t="n">
        <v>18113</v>
      </c>
      <c r="F514" t="inlineStr">
        <is>
          <t>WHISKY JOHNNIE WALKER GREEN LABEL 750ML</t>
        </is>
      </c>
      <c r="G514" t="n">
        <v>1.54</v>
      </c>
      <c r="H514" t="inlineStr">
        <is>
          <t>GR</t>
        </is>
      </c>
      <c r="I514" t="inlineStr">
        <is>
          <t>01/2026</t>
        </is>
      </c>
    </row>
    <row r="515">
      <c r="A515" t="n">
        <v>65160</v>
      </c>
      <c r="B515" t="n">
        <v>122</v>
      </c>
      <c r="C515" s="551" t="n">
        <v>46023</v>
      </c>
      <c r="D515" t="inlineStr">
        <is>
          <t>Arcos</t>
        </is>
      </c>
      <c r="E515" t="n">
        <v>18104</v>
      </c>
      <c r="F515" t="inlineStr">
        <is>
          <t>WHISKY MACALLAN TRIPLE CASK 12 ANOS 700ML</t>
        </is>
      </c>
      <c r="G515" t="n">
        <v>1</v>
      </c>
      <c r="H515" t="inlineStr">
        <is>
          <t>GR</t>
        </is>
      </c>
      <c r="I515" t="inlineStr">
        <is>
          <t>01/2026</t>
        </is>
      </c>
    </row>
    <row r="516">
      <c r="A516" t="n">
        <v>65161</v>
      </c>
      <c r="B516" t="n">
        <v>122</v>
      </c>
      <c r="C516" s="551" t="n">
        <v>46023</v>
      </c>
      <c r="D516" t="inlineStr">
        <is>
          <t>Arcos</t>
        </is>
      </c>
      <c r="E516" t="n">
        <v>18103</v>
      </c>
      <c r="F516" t="inlineStr">
        <is>
          <t>WHISKY MAKERS MARK BOURBON 750ML</t>
        </is>
      </c>
      <c r="G516" t="n">
        <v>2.67</v>
      </c>
      <c r="H516" t="inlineStr">
        <is>
          <t>GR</t>
        </is>
      </c>
      <c r="I516" t="inlineStr">
        <is>
          <t>01/2026</t>
        </is>
      </c>
    </row>
    <row r="517">
      <c r="A517" t="n">
        <v>65162</v>
      </c>
      <c r="B517" t="n">
        <v>122</v>
      </c>
      <c r="C517" s="551" t="n">
        <v>46023</v>
      </c>
      <c r="D517" t="inlineStr">
        <is>
          <t>Arcos</t>
        </is>
      </c>
      <c r="E517" t="n">
        <v>18099</v>
      </c>
      <c r="F517" t="inlineStr">
        <is>
          <t>WHISKY SINGLETON 12 ANOS SINGLE MALT 750ML</t>
        </is>
      </c>
      <c r="G517" t="n">
        <v>6.71</v>
      </c>
      <c r="H517" t="inlineStr">
        <is>
          <t>GR</t>
        </is>
      </c>
      <c r="I517" t="inlineStr">
        <is>
          <t>01/2026</t>
        </is>
      </c>
    </row>
    <row r="518">
      <c r="A518" t="n">
        <v>65163</v>
      </c>
      <c r="B518" t="n">
        <v>122</v>
      </c>
      <c r="C518" s="551" t="n">
        <v>46023</v>
      </c>
      <c r="D518" t="inlineStr">
        <is>
          <t>Arcos</t>
        </is>
      </c>
      <c r="E518" t="n">
        <v>18097</v>
      </c>
      <c r="F518" t="inlineStr">
        <is>
          <t>WHISKY TALISKER SINGLE MALT 10 ANOS 720ML</t>
        </is>
      </c>
      <c r="G518" t="n">
        <v>3.35</v>
      </c>
      <c r="H518" t="inlineStr">
        <is>
          <t>GR</t>
        </is>
      </c>
      <c r="I518" t="inlineStr">
        <is>
          <t>01/2026</t>
        </is>
      </c>
    </row>
    <row r="519">
      <c r="A519" t="n">
        <v>65164</v>
      </c>
      <c r="B519" t="n">
        <v>122</v>
      </c>
      <c r="C519" s="551" t="n">
        <v>46023</v>
      </c>
      <c r="D519" t="inlineStr">
        <is>
          <t>Arcos</t>
        </is>
      </c>
      <c r="E519" t="n">
        <v>25068</v>
      </c>
      <c r="F519" t="inlineStr">
        <is>
          <t>CHAMPAGNE VEUVE CLICQUOT BRUT 750ML</t>
        </is>
      </c>
      <c r="G519" t="n">
        <v>4</v>
      </c>
      <c r="H519" t="inlineStr">
        <is>
          <t>GR</t>
        </is>
      </c>
      <c r="I519" t="inlineStr">
        <is>
          <t>01/2026</t>
        </is>
      </c>
    </row>
    <row r="520">
      <c r="A520" t="n">
        <v>65165</v>
      </c>
      <c r="B520" t="n">
        <v>122</v>
      </c>
      <c r="C520" s="551" t="n">
        <v>46023</v>
      </c>
      <c r="D520" t="inlineStr">
        <is>
          <t>Arcos</t>
        </is>
      </c>
      <c r="E520" t="n">
        <v>18051</v>
      </c>
      <c r="F520" t="inlineStr">
        <is>
          <t>CHAMPAGNE VEUVE CLICQUOT ROSE BRUT 750ML</t>
        </is>
      </c>
      <c r="G520" t="n">
        <v>2</v>
      </c>
      <c r="H520" t="inlineStr">
        <is>
          <t>GR</t>
        </is>
      </c>
      <c r="I520" t="inlineStr">
        <is>
          <t>01/2026</t>
        </is>
      </c>
    </row>
    <row r="521">
      <c r="A521" t="n">
        <v>65166</v>
      </c>
      <c r="B521" t="n">
        <v>122</v>
      </c>
      <c r="C521" s="551" t="n">
        <v>46023</v>
      </c>
      <c r="D521" t="inlineStr">
        <is>
          <t>Arcos</t>
        </is>
      </c>
      <c r="E521" t="n">
        <v>24552</v>
      </c>
      <c r="F521" t="inlineStr">
        <is>
          <t>ESPUMANTE CASA PERINI BRUT 750ML</t>
        </is>
      </c>
      <c r="G521" t="n">
        <v>117.15</v>
      </c>
      <c r="H521" t="inlineStr">
        <is>
          <t>GR</t>
        </is>
      </c>
      <c r="I521" t="inlineStr">
        <is>
          <t>01/2026</t>
        </is>
      </c>
    </row>
    <row r="522">
      <c r="A522" t="n">
        <v>65167</v>
      </c>
      <c r="B522" t="n">
        <v>122</v>
      </c>
      <c r="C522" s="551" t="n">
        <v>46023</v>
      </c>
      <c r="D522" t="inlineStr">
        <is>
          <t>Arcos</t>
        </is>
      </c>
      <c r="E522" t="n">
        <v>18017</v>
      </c>
      <c r="F522" t="inlineStr">
        <is>
          <t>ESPUMANTE CAVA BRUT STARS TOUCH OF ROSE 750ML</t>
        </is>
      </c>
      <c r="G522" t="n">
        <v>11</v>
      </c>
      <c r="H522" t="inlineStr">
        <is>
          <t>GR</t>
        </is>
      </c>
      <c r="I522" t="inlineStr">
        <is>
          <t>01/2026</t>
        </is>
      </c>
    </row>
    <row r="523">
      <c r="A523" t="n">
        <v>65168</v>
      </c>
      <c r="B523" t="n">
        <v>122</v>
      </c>
      <c r="C523" s="551" t="n">
        <v>46023</v>
      </c>
      <c r="D523" t="inlineStr">
        <is>
          <t>Arcos</t>
        </is>
      </c>
      <c r="E523" t="n">
        <v>18015</v>
      </c>
      <c r="F523" t="inlineStr">
        <is>
          <t>ESPUMANTE PERELADA CAVA STARS BRUT RESERVA 750ML</t>
        </is>
      </c>
      <c r="G523" t="n">
        <v>7</v>
      </c>
      <c r="H523" t="inlineStr">
        <is>
          <t>GR</t>
        </is>
      </c>
      <c r="I523" t="inlineStr">
        <is>
          <t>01/2026</t>
        </is>
      </c>
    </row>
    <row r="524">
      <c r="A524" t="n">
        <v>65169</v>
      </c>
      <c r="B524" t="n">
        <v>122</v>
      </c>
      <c r="C524" s="551" t="n">
        <v>46023</v>
      </c>
      <c r="D524" t="inlineStr">
        <is>
          <t>Arcos</t>
        </is>
      </c>
      <c r="E524" t="n">
        <v>27406</v>
      </c>
      <c r="F524" t="inlineStr">
        <is>
          <t>CAFE JOSELINA C/2KG</t>
        </is>
      </c>
      <c r="G524" t="n">
        <v>4</v>
      </c>
      <c r="H524" t="inlineStr">
        <is>
          <t>KG</t>
        </is>
      </c>
      <c r="I524" t="inlineStr">
        <is>
          <t>01/2026</t>
        </is>
      </c>
    </row>
    <row r="525">
      <c r="A525" t="n">
        <v>65170</v>
      </c>
      <c r="B525" t="n">
        <v>122</v>
      </c>
      <c r="C525" s="551" t="n">
        <v>46023</v>
      </c>
      <c r="D525" t="inlineStr">
        <is>
          <t>Arcos</t>
        </is>
      </c>
      <c r="E525" t="n">
        <v>17974</v>
      </c>
      <c r="F525" t="inlineStr">
        <is>
          <t>AGUA DE COCO KERO COCO 1L</t>
        </is>
      </c>
      <c r="G525" t="n">
        <v>2</v>
      </c>
      <c r="H525" t="inlineStr">
        <is>
          <t>UN</t>
        </is>
      </c>
      <c r="I525" t="inlineStr">
        <is>
          <t>01/2026</t>
        </is>
      </c>
    </row>
    <row r="526">
      <c r="A526" t="n">
        <v>65171</v>
      </c>
      <c r="B526" t="n">
        <v>122</v>
      </c>
      <c r="C526" s="551" t="n">
        <v>46023</v>
      </c>
      <c r="D526" t="inlineStr">
        <is>
          <t>Arcos</t>
        </is>
      </c>
      <c r="E526" t="n">
        <v>17933</v>
      </c>
      <c r="F526" t="inlineStr">
        <is>
          <t>AGUA MINERAL COM GAS MAMBA 350ML C/24</t>
        </is>
      </c>
      <c r="G526" t="n">
        <v>18.96</v>
      </c>
      <c r="H526" t="inlineStr">
        <is>
          <t>PC</t>
        </is>
      </c>
      <c r="I526" t="inlineStr">
        <is>
          <t>01/2026</t>
        </is>
      </c>
    </row>
    <row r="527">
      <c r="A527" t="n">
        <v>65172</v>
      </c>
      <c r="B527" t="n">
        <v>122</v>
      </c>
      <c r="C527" s="551" t="n">
        <v>46023</v>
      </c>
      <c r="D527" t="inlineStr">
        <is>
          <t>Arcos</t>
        </is>
      </c>
      <c r="E527" t="n">
        <v>17934</v>
      </c>
      <c r="F527" t="inlineStr">
        <is>
          <t>AGUA MINERAL SEM GAS MAMBA 350ML C/24</t>
        </is>
      </c>
      <c r="G527" t="n">
        <v>22.21</v>
      </c>
      <c r="H527" t="inlineStr">
        <is>
          <t>PC</t>
        </is>
      </c>
      <c r="I527" t="inlineStr">
        <is>
          <t>01/2026</t>
        </is>
      </c>
    </row>
    <row r="528">
      <c r="A528" t="n">
        <v>65173</v>
      </c>
      <c r="B528" t="n">
        <v>122</v>
      </c>
      <c r="C528" s="551" t="n">
        <v>46023</v>
      </c>
      <c r="D528" t="inlineStr">
        <is>
          <t>Arcos</t>
        </is>
      </c>
      <c r="E528" t="n">
        <v>18003</v>
      </c>
      <c r="F528" t="inlineStr">
        <is>
          <t>AGUA TONICA PRATA 269ML C/24</t>
        </is>
      </c>
      <c r="G528" t="n">
        <v>5.04</v>
      </c>
      <c r="H528" t="inlineStr">
        <is>
          <t>PC</t>
        </is>
      </c>
      <c r="I528" t="inlineStr">
        <is>
          <t>01/2026</t>
        </is>
      </c>
    </row>
    <row r="529">
      <c r="A529" t="n">
        <v>65174</v>
      </c>
      <c r="B529" t="n">
        <v>122</v>
      </c>
      <c r="C529" s="551" t="n">
        <v>46023</v>
      </c>
      <c r="D529" t="inlineStr">
        <is>
          <t>Arcos</t>
        </is>
      </c>
      <c r="E529" t="n">
        <v>17838</v>
      </c>
      <c r="F529" t="inlineStr">
        <is>
          <t>CHA MATE LEAO C/250G</t>
        </is>
      </c>
      <c r="G529" t="n">
        <v>5</v>
      </c>
      <c r="H529" t="inlineStr">
        <is>
          <t>CX</t>
        </is>
      </c>
      <c r="I529" t="inlineStr">
        <is>
          <t>01/2026</t>
        </is>
      </c>
    </row>
    <row r="530">
      <c r="A530" t="n">
        <v>65175</v>
      </c>
      <c r="B530" t="n">
        <v>122</v>
      </c>
      <c r="C530" s="551" t="n">
        <v>46023</v>
      </c>
      <c r="D530" t="inlineStr">
        <is>
          <t>Arcos</t>
        </is>
      </c>
      <c r="E530" t="n">
        <v>17905</v>
      </c>
      <c r="F530" t="inlineStr">
        <is>
          <t>GUARANA ANTARCTICA DIET LATA 350ML C/12</t>
        </is>
      </c>
      <c r="G530" t="n">
        <v>16</v>
      </c>
      <c r="H530" t="inlineStr">
        <is>
          <t>PC</t>
        </is>
      </c>
      <c r="I530" t="inlineStr">
        <is>
          <t>01/2026</t>
        </is>
      </c>
    </row>
    <row r="531">
      <c r="A531" t="n">
        <v>65176</v>
      </c>
      <c r="B531" t="n">
        <v>122</v>
      </c>
      <c r="C531" s="551" t="n">
        <v>46023</v>
      </c>
      <c r="D531" t="inlineStr">
        <is>
          <t>Arcos</t>
        </is>
      </c>
      <c r="E531" t="n">
        <v>17903</v>
      </c>
      <c r="F531" t="inlineStr">
        <is>
          <t>GUARANA ANTARCTICA LATA 350ML C/12 PC</t>
        </is>
      </c>
      <c r="G531" t="n">
        <v>13.83</v>
      </c>
      <c r="H531" t="inlineStr">
        <is>
          <t>PC</t>
        </is>
      </c>
      <c r="I531" t="inlineStr">
        <is>
          <t>01/2026</t>
        </is>
      </c>
    </row>
    <row r="532">
      <c r="A532" t="n">
        <v>65177</v>
      </c>
      <c r="B532" t="n">
        <v>122</v>
      </c>
      <c r="C532" s="551" t="n">
        <v>46023</v>
      </c>
      <c r="D532" t="inlineStr">
        <is>
          <t>Arcos</t>
        </is>
      </c>
      <c r="E532" t="n">
        <v>17895</v>
      </c>
      <c r="F532" t="inlineStr">
        <is>
          <t>PEPSI COLA LATA 350ML C/12</t>
        </is>
      </c>
      <c r="G532" t="n">
        <v>29.25</v>
      </c>
      <c r="H532" t="inlineStr">
        <is>
          <t>PC</t>
        </is>
      </c>
      <c r="I532" t="inlineStr">
        <is>
          <t>01/2026</t>
        </is>
      </c>
    </row>
    <row r="533">
      <c r="A533" t="n">
        <v>65178</v>
      </c>
      <c r="B533" t="n">
        <v>122</v>
      </c>
      <c r="C533" s="551" t="n">
        <v>46023</v>
      </c>
      <c r="D533" t="inlineStr">
        <is>
          <t>Arcos</t>
        </is>
      </c>
      <c r="E533" t="n">
        <v>17886</v>
      </c>
      <c r="F533" t="inlineStr">
        <is>
          <t>PEPSI ZERO LATA 350ML C/12</t>
        </is>
      </c>
      <c r="G533" t="n">
        <v>13.17</v>
      </c>
      <c r="H533" t="inlineStr">
        <is>
          <t>PC</t>
        </is>
      </c>
      <c r="I533" t="inlineStr">
        <is>
          <t>01/2026</t>
        </is>
      </c>
    </row>
    <row r="534">
      <c r="A534" t="n">
        <v>65179</v>
      </c>
      <c r="B534" t="n">
        <v>122</v>
      </c>
      <c r="C534" s="551" t="n">
        <v>46023</v>
      </c>
      <c r="D534" t="inlineStr">
        <is>
          <t>Arcos</t>
        </is>
      </c>
      <c r="E534" t="n">
        <v>17883</v>
      </c>
      <c r="F534" t="inlineStr">
        <is>
          <t>SODA LIMONADA ANTARCTICA DIET LATA 350ML C/12</t>
        </is>
      </c>
      <c r="G534" t="n">
        <v>9.83</v>
      </c>
      <c r="H534" t="inlineStr">
        <is>
          <t>PC</t>
        </is>
      </c>
      <c r="I534" t="inlineStr">
        <is>
          <t>01/2026</t>
        </is>
      </c>
    </row>
    <row r="535">
      <c r="A535" t="n">
        <v>65180</v>
      </c>
      <c r="B535" t="n">
        <v>122</v>
      </c>
      <c r="C535" s="551" t="n">
        <v>46023</v>
      </c>
      <c r="D535" t="inlineStr">
        <is>
          <t>Arcos</t>
        </is>
      </c>
      <c r="E535" t="n">
        <v>17881</v>
      </c>
      <c r="F535" t="inlineStr">
        <is>
          <t>SODA LIMONADA ANTARCTICA LATA 350ML C/12</t>
        </is>
      </c>
      <c r="G535" t="n">
        <v>10.83</v>
      </c>
      <c r="H535" t="inlineStr">
        <is>
          <t>PC</t>
        </is>
      </c>
      <c r="I535" t="inlineStr">
        <is>
          <t>01/2026</t>
        </is>
      </c>
    </row>
    <row r="536">
      <c r="A536" t="n">
        <v>65181</v>
      </c>
      <c r="B536" t="n">
        <v>122</v>
      </c>
      <c r="C536" s="551" t="n">
        <v>46023</v>
      </c>
      <c r="D536" t="inlineStr">
        <is>
          <t>Arcos</t>
        </is>
      </c>
      <c r="E536" t="n">
        <v>25093</v>
      </c>
      <c r="F536" t="inlineStr">
        <is>
          <t>FORCE CELESTE SEMILLION 750ML VINHO BRANCO</t>
        </is>
      </c>
      <c r="G536" t="n">
        <v>14</v>
      </c>
      <c r="H536" t="inlineStr">
        <is>
          <t>GR</t>
        </is>
      </c>
      <c r="I536" t="inlineStr">
        <is>
          <t>01/2026</t>
        </is>
      </c>
    </row>
    <row r="537">
      <c r="A537" t="n">
        <v>65182</v>
      </c>
      <c r="B537" t="n">
        <v>122</v>
      </c>
      <c r="C537" s="551" t="n">
        <v>46023</v>
      </c>
      <c r="D537" t="inlineStr">
        <is>
          <t>Arcos</t>
        </is>
      </c>
      <c r="E537" t="n">
        <v>17800</v>
      </c>
      <c r="F537" t="inlineStr">
        <is>
          <t>VINHO BRANCO ALMADEN RIESLING 750ML</t>
        </is>
      </c>
      <c r="G537" t="n">
        <v>7</v>
      </c>
      <c r="H537" t="inlineStr">
        <is>
          <t>GR</t>
        </is>
      </c>
      <c r="I537" t="inlineStr">
        <is>
          <t>01/2026</t>
        </is>
      </c>
    </row>
    <row r="538">
      <c r="A538" t="n">
        <v>65183</v>
      </c>
      <c r="B538" t="n">
        <v>122</v>
      </c>
      <c r="C538" s="551" t="n">
        <v>46023</v>
      </c>
      <c r="D538" t="inlineStr">
        <is>
          <t>Arcos</t>
        </is>
      </c>
      <c r="E538" t="n">
        <v>25451</v>
      </c>
      <c r="F538" t="inlineStr">
        <is>
          <t>VINHO BRANCO JEREZ VALDESPINO EL CANDADO PX 750ML UN</t>
        </is>
      </c>
      <c r="G538" t="n">
        <v>2</v>
      </c>
      <c r="H538" t="inlineStr">
        <is>
          <t>UN</t>
        </is>
      </c>
      <c r="I538" t="inlineStr">
        <is>
          <t>01/2026</t>
        </is>
      </c>
    </row>
    <row r="539">
      <c r="A539" t="n">
        <v>65184</v>
      </c>
      <c r="B539" t="n">
        <v>122</v>
      </c>
      <c r="C539" s="551" t="n">
        <v>46023</v>
      </c>
      <c r="D539" t="inlineStr">
        <is>
          <t>Arcos</t>
        </is>
      </c>
      <c r="E539" t="n">
        <v>25535</v>
      </c>
      <c r="F539" t="inlineStr">
        <is>
          <t>VINHO BRANCO LOUP Y ES-TU 750ML</t>
        </is>
      </c>
      <c r="G539" t="n">
        <v>16</v>
      </c>
      <c r="H539" t="inlineStr">
        <is>
          <t>GR</t>
        </is>
      </c>
      <c r="I539" t="inlineStr">
        <is>
          <t>01/2026</t>
        </is>
      </c>
    </row>
    <row r="540">
      <c r="A540" t="n">
        <v>65185</v>
      </c>
      <c r="B540" t="n">
        <v>122</v>
      </c>
      <c r="C540" s="551" t="n">
        <v>46023</v>
      </c>
      <c r="D540" t="inlineStr">
        <is>
          <t>Arcos</t>
        </is>
      </c>
      <c r="E540" t="n">
        <v>21944</v>
      </c>
      <c r="F540" t="inlineStr">
        <is>
          <t>VINHO BRANCO MASCARA DE FUEGO SAUVIGNON 750ML</t>
        </is>
      </c>
      <c r="G540" t="n">
        <v>62.57</v>
      </c>
      <c r="H540" t="inlineStr">
        <is>
          <t>GR</t>
        </is>
      </c>
      <c r="I540" t="inlineStr">
        <is>
          <t>01/2026</t>
        </is>
      </c>
    </row>
    <row r="541">
      <c r="A541" t="n">
        <v>65186</v>
      </c>
      <c r="B541" t="n">
        <v>122</v>
      </c>
      <c r="C541" s="551" t="n">
        <v>46023</v>
      </c>
      <c r="D541" t="inlineStr">
        <is>
          <t>Arcos</t>
        </is>
      </c>
      <c r="E541" t="n">
        <v>17797</v>
      </c>
      <c r="F541" t="inlineStr">
        <is>
          <t>VINHO BRANCO MASCARA FUEGO CHARDONNAY 750ML</t>
        </is>
      </c>
      <c r="G541" t="n">
        <v>58.4</v>
      </c>
      <c r="H541" t="inlineStr">
        <is>
          <t>GR</t>
        </is>
      </c>
      <c r="I541" t="inlineStr">
        <is>
          <t>01/2026</t>
        </is>
      </c>
    </row>
    <row r="542">
      <c r="A542" t="n">
        <v>65187</v>
      </c>
      <c r="B542" t="n">
        <v>122</v>
      </c>
      <c r="C542" s="551" t="n">
        <v>46023</v>
      </c>
      <c r="D542" t="inlineStr">
        <is>
          <t>Arcos</t>
        </is>
      </c>
      <c r="E542" t="n">
        <v>17753</v>
      </c>
      <c r="F542" t="inlineStr">
        <is>
          <t>VINHO DO PORTO BRANCO SANDEMAN 750ML</t>
        </is>
      </c>
      <c r="G542" t="n">
        <v>3</v>
      </c>
      <c r="H542" t="inlineStr">
        <is>
          <t>GR</t>
        </is>
      </c>
      <c r="I542" t="inlineStr">
        <is>
          <t>01/2026</t>
        </is>
      </c>
    </row>
    <row r="543">
      <c r="A543" t="n">
        <v>65188</v>
      </c>
      <c r="B543" t="n">
        <v>122</v>
      </c>
      <c r="C543" s="551" t="n">
        <v>46023</v>
      </c>
      <c r="D543" t="inlineStr">
        <is>
          <t>Arcos</t>
        </is>
      </c>
      <c r="E543" t="n">
        <v>17716</v>
      </c>
      <c r="F543" t="inlineStr">
        <is>
          <t>VINHO TINTO ALMADEN CABERNET SAUVIGNON 750ML</t>
        </is>
      </c>
      <c r="G543" t="n">
        <v>6</v>
      </c>
      <c r="H543" t="inlineStr">
        <is>
          <t>GR</t>
        </is>
      </c>
      <c r="I543" t="inlineStr">
        <is>
          <t>01/2026</t>
        </is>
      </c>
    </row>
    <row r="544">
      <c r="A544" t="n">
        <v>65189</v>
      </c>
      <c r="B544" t="n">
        <v>122</v>
      </c>
      <c r="C544" s="551" t="n">
        <v>46023</v>
      </c>
      <c r="D544" t="inlineStr">
        <is>
          <t>Arcos</t>
        </is>
      </c>
      <c r="E544" t="n">
        <v>25040</v>
      </c>
      <c r="F544" t="inlineStr">
        <is>
          <t>VINHO TINTO LE LOUP DANS LA BERGERIE 750ML</t>
        </is>
      </c>
      <c r="G544" t="n">
        <v>13</v>
      </c>
      <c r="H544" t="inlineStr">
        <is>
          <t>GR</t>
        </is>
      </c>
      <c r="I544" t="inlineStr">
        <is>
          <t>01/2026</t>
        </is>
      </c>
    </row>
    <row r="545">
      <c r="A545" t="n">
        <v>65190</v>
      </c>
      <c r="B545" t="n">
        <v>122</v>
      </c>
      <c r="C545" s="551" t="n">
        <v>46023</v>
      </c>
      <c r="D545" t="inlineStr">
        <is>
          <t>Arcos</t>
        </is>
      </c>
      <c r="E545" t="n">
        <v>17710</v>
      </c>
      <c r="F545" t="inlineStr">
        <is>
          <t>VINHO TINTO MASCARA DE FUEGO CABERNET 750ML</t>
        </is>
      </c>
      <c r="G545" t="n">
        <v>259.44</v>
      </c>
      <c r="H545" t="inlineStr">
        <is>
          <t>GR</t>
        </is>
      </c>
      <c r="I545" t="inlineStr">
        <is>
          <t>01/2026</t>
        </is>
      </c>
    </row>
    <row r="546">
      <c r="A546" t="n">
        <v>65191</v>
      </c>
      <c r="B546" t="n">
        <v>122</v>
      </c>
      <c r="C546" s="551" t="n">
        <v>46023</v>
      </c>
      <c r="D546" t="inlineStr">
        <is>
          <t>Arcos</t>
        </is>
      </c>
      <c r="E546" t="n">
        <v>17713</v>
      </c>
      <c r="F546" t="inlineStr">
        <is>
          <t>VINHO TINTO RUTINI ENCUENTRO MALBEC 750ML</t>
        </is>
      </c>
      <c r="G546" t="n">
        <v>14</v>
      </c>
      <c r="H546" t="inlineStr">
        <is>
          <t>GR</t>
        </is>
      </c>
      <c r="I546" t="inlineStr">
        <is>
          <t>01/2026</t>
        </is>
      </c>
    </row>
    <row r="547">
      <c r="A547" t="n">
        <v>65192</v>
      </c>
      <c r="B547" t="n">
        <v>122</v>
      </c>
      <c r="C547" s="551" t="n">
        <v>46023</v>
      </c>
      <c r="D547" t="inlineStr">
        <is>
          <t>Arcos</t>
        </is>
      </c>
      <c r="E547" t="n">
        <v>21100</v>
      </c>
      <c r="F547" t="inlineStr">
        <is>
          <t>ACUCAR CONFEITEIRO GLACUCAR UNIAO 500G</t>
        </is>
      </c>
      <c r="G547" t="n">
        <v>3</v>
      </c>
      <c r="H547" t="inlineStr">
        <is>
          <t>PC</t>
        </is>
      </c>
      <c r="I547" t="inlineStr">
        <is>
          <t>01/2026</t>
        </is>
      </c>
    </row>
    <row r="548">
      <c r="A548" t="n">
        <v>65193</v>
      </c>
      <c r="B548" t="n">
        <v>122</v>
      </c>
      <c r="C548" s="551" t="n">
        <v>46023</v>
      </c>
      <c r="D548" t="inlineStr">
        <is>
          <t>Arcos</t>
        </is>
      </c>
      <c r="E548" t="n">
        <v>20417</v>
      </c>
      <c r="F548" t="inlineStr">
        <is>
          <t>COUSCOUS LA PASTINA 500GR</t>
        </is>
      </c>
      <c r="G548" t="n">
        <v>19</v>
      </c>
      <c r="H548" t="inlineStr">
        <is>
          <t>UN</t>
        </is>
      </c>
      <c r="I548" t="inlineStr">
        <is>
          <t>01/2026</t>
        </is>
      </c>
    </row>
    <row r="549">
      <c r="A549" t="n">
        <v>65194</v>
      </c>
      <c r="B549" t="n">
        <v>122</v>
      </c>
      <c r="C549" s="551" t="n">
        <v>46023</v>
      </c>
      <c r="D549" t="inlineStr">
        <is>
          <t>Arcos</t>
        </is>
      </c>
      <c r="E549" t="n">
        <v>25209</v>
      </c>
      <c r="F549" t="inlineStr">
        <is>
          <t>ARROZ REI ARTHUR GRAO CURTO PCT C/5KG</t>
        </is>
      </c>
      <c r="G549" t="n">
        <v>2</v>
      </c>
      <c r="H549" t="inlineStr">
        <is>
          <t>PC</t>
        </is>
      </c>
      <c r="I549" t="inlineStr">
        <is>
          <t>01/2026</t>
        </is>
      </c>
    </row>
    <row r="550">
      <c r="A550" t="n">
        <v>65195</v>
      </c>
      <c r="B550" t="n">
        <v>122</v>
      </c>
      <c r="C550" s="551" t="n">
        <v>46023</v>
      </c>
      <c r="D550" t="inlineStr">
        <is>
          <t>Arcos</t>
        </is>
      </c>
      <c r="E550" t="n">
        <v>26713</v>
      </c>
      <c r="F550" t="inlineStr">
        <is>
          <t>CAMOMILA DESIDRATADA KG</t>
        </is>
      </c>
      <c r="G550" t="n">
        <v>2</v>
      </c>
      <c r="H550" t="inlineStr">
        <is>
          <t>KG</t>
        </is>
      </c>
      <c r="I550" t="inlineStr">
        <is>
          <t>01/2026</t>
        </is>
      </c>
    </row>
    <row r="551">
      <c r="A551" t="n">
        <v>65196</v>
      </c>
      <c r="B551" t="n">
        <v>122</v>
      </c>
      <c r="C551" s="551" t="n">
        <v>46023</v>
      </c>
      <c r="D551" t="inlineStr">
        <is>
          <t>Arcos</t>
        </is>
      </c>
      <c r="E551" t="n">
        <v>25807</v>
      </c>
      <c r="F551" t="inlineStr">
        <is>
          <t>CHOCOLATE EM BARRA MEIO AMARGO C/2,1KG SICAO</t>
        </is>
      </c>
      <c r="G551" t="n">
        <v>1</v>
      </c>
      <c r="H551" t="inlineStr">
        <is>
          <t>UN</t>
        </is>
      </c>
      <c r="I551" t="inlineStr">
        <is>
          <t>01/2026</t>
        </is>
      </c>
    </row>
    <row r="552">
      <c r="A552" t="n">
        <v>65197</v>
      </c>
      <c r="B552" t="n">
        <v>122</v>
      </c>
      <c r="C552" s="551" t="n">
        <v>46023</v>
      </c>
      <c r="D552" t="inlineStr">
        <is>
          <t>Arcos</t>
        </is>
      </c>
      <c r="E552" t="n">
        <v>20349</v>
      </c>
      <c r="F552" t="inlineStr">
        <is>
          <t>POLENTA PRE COZIDA DIVELLA 500G</t>
        </is>
      </c>
      <c r="G552" t="n">
        <v>39</v>
      </c>
      <c r="H552" t="inlineStr">
        <is>
          <t>PC</t>
        </is>
      </c>
      <c r="I552" t="inlineStr">
        <is>
          <t>01/2026</t>
        </is>
      </c>
    </row>
    <row r="553">
      <c r="A553" t="n">
        <v>65198</v>
      </c>
      <c r="B553" t="n">
        <v>122</v>
      </c>
      <c r="C553" s="551" t="n">
        <v>46023</v>
      </c>
      <c r="D553" t="inlineStr">
        <is>
          <t>Arcos</t>
        </is>
      </c>
      <c r="E553" t="n">
        <v>25416</v>
      </c>
      <c r="F553" t="inlineStr">
        <is>
          <t>LEITE DE AVEIA NUDE C/1L UN</t>
        </is>
      </c>
      <c r="G553" t="n">
        <v>16</v>
      </c>
      <c r="H553" t="inlineStr">
        <is>
          <t>UN</t>
        </is>
      </c>
      <c r="I553" t="inlineStr">
        <is>
          <t>01/2026</t>
        </is>
      </c>
    </row>
    <row r="554">
      <c r="A554" t="n">
        <v>65199</v>
      </c>
      <c r="B554" t="n">
        <v>122</v>
      </c>
      <c r="C554" s="551" t="n">
        <v>46023</v>
      </c>
      <c r="D554" t="inlineStr">
        <is>
          <t>Arcos</t>
        </is>
      </c>
      <c r="E554" t="n">
        <v>19434</v>
      </c>
      <c r="F554" t="inlineStr">
        <is>
          <t>LEITE EM PO INTEGRAL NINHO C/400G</t>
        </is>
      </c>
      <c r="G554" t="n">
        <v>2</v>
      </c>
      <c r="H554" t="inlineStr">
        <is>
          <t>PC</t>
        </is>
      </c>
      <c r="I554" t="inlineStr">
        <is>
          <t>01/2026</t>
        </is>
      </c>
    </row>
    <row r="555">
      <c r="A555" t="n">
        <v>65200</v>
      </c>
      <c r="B555" t="n">
        <v>122</v>
      </c>
      <c r="C555" s="551" t="n">
        <v>46023</v>
      </c>
      <c r="D555" t="inlineStr">
        <is>
          <t>Arcos</t>
        </is>
      </c>
      <c r="E555" t="n">
        <v>21062</v>
      </c>
      <c r="F555" t="inlineStr">
        <is>
          <t xml:space="preserve">ACETO BALSAM DI MODENA DISALERNO 500ML </t>
        </is>
      </c>
      <c r="G555" t="n">
        <v>15</v>
      </c>
      <c r="H555" t="inlineStr">
        <is>
          <t>GR</t>
        </is>
      </c>
      <c r="I555" t="inlineStr">
        <is>
          <t>01/2026</t>
        </is>
      </c>
    </row>
    <row r="556">
      <c r="A556" t="n">
        <v>65201</v>
      </c>
      <c r="B556" t="n">
        <v>122</v>
      </c>
      <c r="C556" s="551" t="n">
        <v>46023</v>
      </c>
      <c r="D556" t="inlineStr">
        <is>
          <t>Arcos</t>
        </is>
      </c>
      <c r="E556" t="n">
        <v>18249</v>
      </c>
      <c r="F556" t="inlineStr">
        <is>
          <t>SAQUE DOURADO SAGAE 750ML</t>
        </is>
      </c>
      <c r="G556" t="n">
        <v>2</v>
      </c>
      <c r="H556" t="inlineStr">
        <is>
          <t>UN</t>
        </is>
      </c>
      <c r="I556" t="inlineStr">
        <is>
          <t>01/2026</t>
        </is>
      </c>
    </row>
    <row r="557">
      <c r="A557" t="n">
        <v>65202</v>
      </c>
      <c r="B557" t="n">
        <v>122</v>
      </c>
      <c r="C557" s="551" t="n">
        <v>46023</v>
      </c>
      <c r="D557" t="inlineStr">
        <is>
          <t>Arcos</t>
        </is>
      </c>
      <c r="E557" t="n">
        <v>19405</v>
      </c>
      <c r="F557" t="inlineStr">
        <is>
          <t>MANTEIGA S/ SAL TRES MARIAS 5KG</t>
        </is>
      </c>
      <c r="G557" t="n">
        <v>20</v>
      </c>
      <c r="H557" t="inlineStr">
        <is>
          <t>KG</t>
        </is>
      </c>
      <c r="I557" t="inlineStr">
        <is>
          <t>01/2026</t>
        </is>
      </c>
    </row>
    <row r="558">
      <c r="A558" t="n">
        <v>65203</v>
      </c>
      <c r="B558" t="n">
        <v>122</v>
      </c>
      <c r="C558" s="551" t="n">
        <v>46023</v>
      </c>
      <c r="D558" t="inlineStr">
        <is>
          <t>Arcos</t>
        </is>
      </c>
      <c r="E558" t="n">
        <v>26580</v>
      </c>
      <c r="F558" t="inlineStr">
        <is>
          <t>PERNIL CORDEIRO FREDDI KG</t>
        </is>
      </c>
      <c r="G558" t="n">
        <v>10.84</v>
      </c>
      <c r="H558" t="inlineStr">
        <is>
          <t>KG</t>
        </is>
      </c>
      <c r="I558" t="inlineStr">
        <is>
          <t>01/2026</t>
        </is>
      </c>
    </row>
    <row r="559">
      <c r="A559" t="n">
        <v>65204</v>
      </c>
      <c r="B559" t="n">
        <v>122</v>
      </c>
      <c r="C559" s="551" t="n">
        <v>46023</v>
      </c>
      <c r="D559" t="inlineStr">
        <is>
          <t>Arcos</t>
        </is>
      </c>
      <c r="E559" t="n">
        <v>27606</v>
      </c>
      <c r="F559" t="inlineStr">
        <is>
          <t xml:space="preserve">CONHAQUE  HENNESSY  VSOP 750 ML </t>
        </is>
      </c>
      <c r="G559" t="n">
        <v>0.95</v>
      </c>
      <c r="H559" t="inlineStr">
        <is>
          <t>UN</t>
        </is>
      </c>
      <c r="I559" t="inlineStr">
        <is>
          <t>01/2026</t>
        </is>
      </c>
    </row>
    <row r="560">
      <c r="A560" t="n">
        <v>65205</v>
      </c>
      <c r="B560" t="n">
        <v>122</v>
      </c>
      <c r="C560" s="551" t="n">
        <v>46023</v>
      </c>
      <c r="D560" t="inlineStr">
        <is>
          <t>Arcos</t>
        </is>
      </c>
      <c r="E560" t="n">
        <v>28072</v>
      </c>
      <c r="F560" t="inlineStr">
        <is>
          <t>WHISKY GLENLIVET FOUNDERS 750ML</t>
        </is>
      </c>
      <c r="G560" t="n">
        <v>1.28</v>
      </c>
      <c r="H560" t="inlineStr">
        <is>
          <t>UN</t>
        </is>
      </c>
      <c r="I560" t="inlineStr">
        <is>
          <t>01/2026</t>
        </is>
      </c>
    </row>
    <row r="561">
      <c r="A561" t="n">
        <v>65206</v>
      </c>
      <c r="B561" t="n">
        <v>122</v>
      </c>
      <c r="C561" s="551" t="n">
        <v>46023</v>
      </c>
      <c r="D561" t="inlineStr">
        <is>
          <t>Arcos</t>
        </is>
      </c>
      <c r="E561" t="n">
        <v>17594</v>
      </c>
      <c r="F561" t="inlineStr">
        <is>
          <t>VINHO TINTO LE JAJA DE JAU DE SYRAH 750ML FRANCA</t>
        </is>
      </c>
      <c r="G561" t="n">
        <v>10</v>
      </c>
      <c r="H561" t="inlineStr">
        <is>
          <t>GR</t>
        </is>
      </c>
      <c r="I561" t="inlineStr">
        <is>
          <t>01/2026</t>
        </is>
      </c>
    </row>
    <row r="562">
      <c r="A562" t="n">
        <v>65207</v>
      </c>
      <c r="B562" t="n">
        <v>122</v>
      </c>
      <c r="C562" s="551" t="n">
        <v>46023</v>
      </c>
      <c r="D562" t="inlineStr">
        <is>
          <t>Arcos</t>
        </is>
      </c>
      <c r="E562" t="n">
        <v>18003</v>
      </c>
      <c r="F562" t="inlineStr">
        <is>
          <t>AGUA TONICA PRATA 269ML C/24</t>
        </is>
      </c>
      <c r="G562" t="n">
        <v>6.67</v>
      </c>
      <c r="H562" t="inlineStr">
        <is>
          <t>PC</t>
        </is>
      </c>
      <c r="I562" t="inlineStr">
        <is>
          <t>01/2026</t>
        </is>
      </c>
    </row>
    <row r="563">
      <c r="A563" t="n">
        <v>65208</v>
      </c>
      <c r="B563" t="n">
        <v>122</v>
      </c>
      <c r="C563" s="551" t="n">
        <v>46023</v>
      </c>
      <c r="D563" t="inlineStr">
        <is>
          <t>Arcos</t>
        </is>
      </c>
      <c r="E563" t="n">
        <v>25645</v>
      </c>
      <c r="F563" t="inlineStr">
        <is>
          <t>VINHO BRANCO GONZALES BYASS SOLERA 750ML</t>
        </is>
      </c>
      <c r="G563" t="n">
        <v>2</v>
      </c>
      <c r="H563" t="inlineStr">
        <is>
          <t>GR</t>
        </is>
      </c>
      <c r="I563" t="inlineStr">
        <is>
          <t>01/2026</t>
        </is>
      </c>
    </row>
    <row r="564">
      <c r="A564" t="n">
        <v>65209</v>
      </c>
      <c r="B564" t="n">
        <v>122</v>
      </c>
      <c r="C564" s="551" t="n">
        <v>46023</v>
      </c>
      <c r="D564" t="inlineStr">
        <is>
          <t>Arcos</t>
        </is>
      </c>
      <c r="E564" t="n">
        <v>17778</v>
      </c>
      <c r="F564" t="inlineStr">
        <is>
          <t>VINHO BRANCO JEREZ FORTIF REAL TESOURO FINO 750ML</t>
        </is>
      </c>
      <c r="G564" t="n">
        <v>5</v>
      </c>
      <c r="H564" t="inlineStr">
        <is>
          <t>GR</t>
        </is>
      </c>
      <c r="I564" t="inlineStr">
        <is>
          <t>01/2026</t>
        </is>
      </c>
    </row>
    <row r="565">
      <c r="A565" t="n">
        <v>65210</v>
      </c>
      <c r="B565" t="n">
        <v>122</v>
      </c>
      <c r="C565" s="551" t="n">
        <v>46023</v>
      </c>
      <c r="D565" t="inlineStr">
        <is>
          <t>Arcos</t>
        </is>
      </c>
      <c r="E565" t="n">
        <v>17722</v>
      </c>
      <c r="F565" t="inlineStr">
        <is>
          <t>VINHO TINTO FORTIFICADO SANDEMAN PORTO TAWNY 750ML</t>
        </is>
      </c>
      <c r="G565" t="n">
        <v>6</v>
      </c>
      <c r="H565" t="inlineStr">
        <is>
          <t>GR</t>
        </is>
      </c>
      <c r="I565" t="inlineStr">
        <is>
          <t>01/2026</t>
        </is>
      </c>
    </row>
    <row r="566">
      <c r="A566" t="n">
        <v>70247</v>
      </c>
      <c r="B566" t="n">
        <v>122</v>
      </c>
      <c r="C566" s="551" t="n">
        <v>46054</v>
      </c>
      <c r="D566" t="inlineStr">
        <is>
          <t>Arcos</t>
        </is>
      </c>
      <c r="E566" t="n">
        <v>26591</v>
      </c>
      <c r="F566" t="inlineStr">
        <is>
          <t>COPA FATIADO JAIS KG</t>
        </is>
      </c>
      <c r="G566" t="n">
        <v>1.2</v>
      </c>
      <c r="H566" t="inlineStr">
        <is>
          <t>KG</t>
        </is>
      </c>
      <c r="I566" t="inlineStr">
        <is>
          <t>02/2026</t>
        </is>
      </c>
    </row>
    <row r="567">
      <c r="A567" t="n">
        <v>70248</v>
      </c>
      <c r="B567" t="n">
        <v>122</v>
      </c>
      <c r="C567" s="551" t="n">
        <v>46054</v>
      </c>
      <c r="D567" t="inlineStr">
        <is>
          <t>Arcos</t>
        </is>
      </c>
      <c r="E567" t="n">
        <v>26588</v>
      </c>
      <c r="F567" t="inlineStr">
        <is>
          <t>LONZA FATIADO JAIS KG</t>
        </is>
      </c>
      <c r="G567" t="n">
        <v>1.6</v>
      </c>
      <c r="H567" t="inlineStr">
        <is>
          <t>KG</t>
        </is>
      </c>
      <c r="I567" t="inlineStr">
        <is>
          <t>02/2026</t>
        </is>
      </c>
    </row>
    <row r="568">
      <c r="A568" t="n">
        <v>70249</v>
      </c>
      <c r="B568" t="n">
        <v>122</v>
      </c>
      <c r="C568" s="551" t="n">
        <v>46054</v>
      </c>
      <c r="D568" t="inlineStr">
        <is>
          <t>Arcos</t>
        </is>
      </c>
      <c r="E568" t="n">
        <v>24986</v>
      </c>
      <c r="F568" t="inlineStr">
        <is>
          <t>SORVETE DE MARACUJA ARTE GELATE C/3,8KG</t>
        </is>
      </c>
      <c r="G568" t="n">
        <v>2</v>
      </c>
      <c r="H568" t="inlineStr">
        <is>
          <t>PT</t>
        </is>
      </c>
      <c r="I568" t="inlineStr">
        <is>
          <t>02/2026</t>
        </is>
      </c>
    </row>
    <row r="569">
      <c r="A569" t="n">
        <v>70250</v>
      </c>
      <c r="B569" t="n">
        <v>122</v>
      </c>
      <c r="C569" s="551" t="n">
        <v>46054</v>
      </c>
      <c r="D569" t="inlineStr">
        <is>
          <t>Arcos</t>
        </is>
      </c>
      <c r="E569" t="n">
        <v>21159</v>
      </c>
      <c r="F569" t="inlineStr">
        <is>
          <t>SORVETE DE NATA ARTE GELATI C/3,8KG</t>
        </is>
      </c>
      <c r="G569" t="n">
        <v>2</v>
      </c>
      <c r="H569" t="inlineStr">
        <is>
          <t>PT</t>
        </is>
      </c>
      <c r="I569" t="inlineStr">
        <is>
          <t>02/2026</t>
        </is>
      </c>
    </row>
    <row r="570">
      <c r="A570" t="n">
        <v>70251</v>
      </c>
      <c r="B570" t="n">
        <v>122</v>
      </c>
      <c r="C570" s="551" t="n">
        <v>46054</v>
      </c>
      <c r="D570" t="inlineStr">
        <is>
          <t>Arcos</t>
        </is>
      </c>
      <c r="E570" t="n">
        <v>24952</v>
      </c>
      <c r="F570" t="inlineStr">
        <is>
          <t>CHIPS DE BANANA KG</t>
        </is>
      </c>
      <c r="G570" t="n">
        <v>5</v>
      </c>
      <c r="H570" t="inlineStr">
        <is>
          <t>KG</t>
        </is>
      </c>
      <c r="I570" t="inlineStr">
        <is>
          <t>02/2026</t>
        </is>
      </c>
    </row>
    <row r="571">
      <c r="A571" t="n">
        <v>70252</v>
      </c>
      <c r="B571" t="n">
        <v>122</v>
      </c>
      <c r="C571" s="551" t="n">
        <v>46054</v>
      </c>
      <c r="D571" t="inlineStr">
        <is>
          <t>Arcos</t>
        </is>
      </c>
      <c r="E571" t="n">
        <v>24712</v>
      </c>
      <c r="F571" t="inlineStr">
        <is>
          <t>VERMOUTH DOLIN ROUGE 750ML</t>
        </is>
      </c>
      <c r="G571" t="n">
        <v>2</v>
      </c>
      <c r="H571" t="inlineStr">
        <is>
          <t>GR</t>
        </is>
      </c>
      <c r="I571" t="inlineStr">
        <is>
          <t>02/2026</t>
        </is>
      </c>
    </row>
    <row r="572">
      <c r="A572" t="n">
        <v>70253</v>
      </c>
      <c r="B572" t="n">
        <v>122</v>
      </c>
      <c r="C572" s="551" t="n">
        <v>46054</v>
      </c>
      <c r="D572" t="inlineStr">
        <is>
          <t>Arcos</t>
        </is>
      </c>
      <c r="E572" t="n">
        <v>21062</v>
      </c>
      <c r="F572" t="inlineStr">
        <is>
          <t xml:space="preserve">ACETO BALSAM DI MODENA DISALERNO 500ML </t>
        </is>
      </c>
      <c r="G572" t="n">
        <v>9</v>
      </c>
      <c r="H572" t="inlineStr">
        <is>
          <t>GR</t>
        </is>
      </c>
      <c r="I572" t="inlineStr">
        <is>
          <t>02/2026</t>
        </is>
      </c>
    </row>
    <row r="573">
      <c r="A573" t="n">
        <v>70254</v>
      </c>
      <c r="B573" t="n">
        <v>122</v>
      </c>
      <c r="C573" s="551" t="n">
        <v>46054</v>
      </c>
      <c r="D573" t="inlineStr">
        <is>
          <t>Arcos</t>
        </is>
      </c>
      <c r="E573" t="n">
        <v>21062</v>
      </c>
      <c r="F573" t="inlineStr">
        <is>
          <t xml:space="preserve">ACETO BALSAM DI MODENA DISALERNO 500ML </t>
        </is>
      </c>
      <c r="G573" t="n">
        <v>9</v>
      </c>
      <c r="H573" t="inlineStr">
        <is>
          <t>GR</t>
        </is>
      </c>
      <c r="I573" t="inlineStr">
        <is>
          <t>02/2026</t>
        </is>
      </c>
    </row>
    <row r="574">
      <c r="A574" t="n">
        <v>70255</v>
      </c>
      <c r="B574" t="n">
        <v>122</v>
      </c>
      <c r="C574" s="551" t="n">
        <v>46054</v>
      </c>
      <c r="D574" t="inlineStr">
        <is>
          <t>Arcos</t>
        </is>
      </c>
      <c r="E574" t="n">
        <v>19857</v>
      </c>
      <c r="F574" t="inlineStr">
        <is>
          <t>ACIDO CITRICO KG</t>
        </is>
      </c>
      <c r="G574" t="n">
        <v>2</v>
      </c>
      <c r="H574" t="inlineStr">
        <is>
          <t>KG</t>
        </is>
      </c>
      <c r="I574" t="inlineStr">
        <is>
          <t>02/2026</t>
        </is>
      </c>
    </row>
    <row r="575">
      <c r="A575" t="n">
        <v>70256</v>
      </c>
      <c r="B575" t="n">
        <v>122</v>
      </c>
      <c r="C575" s="551" t="n">
        <v>46054</v>
      </c>
      <c r="D575" t="inlineStr">
        <is>
          <t>Arcos</t>
        </is>
      </c>
      <c r="E575" t="n">
        <v>25562</v>
      </c>
      <c r="F575" t="inlineStr">
        <is>
          <t>CERVEJA CORONA CERO SUNBREW LONG NECK 330ML C/24</t>
        </is>
      </c>
      <c r="G575" t="n">
        <v>3</v>
      </c>
      <c r="H575" t="inlineStr">
        <is>
          <t>PC</t>
        </is>
      </c>
      <c r="I575" t="inlineStr">
        <is>
          <t>02/2026</t>
        </is>
      </c>
    </row>
    <row r="576">
      <c r="A576" t="n">
        <v>70257</v>
      </c>
      <c r="B576" t="n">
        <v>122</v>
      </c>
      <c r="C576" s="551" t="n">
        <v>46054</v>
      </c>
      <c r="D576" t="inlineStr">
        <is>
          <t>Arcos</t>
        </is>
      </c>
      <c r="E576" t="n">
        <v>21093</v>
      </c>
      <c r="F576" t="inlineStr">
        <is>
          <t>ACUCAR REFINADO UNIAO 1KG UN</t>
        </is>
      </c>
      <c r="G576" t="n">
        <v>49</v>
      </c>
      <c r="H576" t="inlineStr">
        <is>
          <t>KG</t>
        </is>
      </c>
      <c r="I576" t="inlineStr">
        <is>
          <t>02/2026</t>
        </is>
      </c>
    </row>
    <row r="577">
      <c r="A577" t="n">
        <v>70258</v>
      </c>
      <c r="B577" t="n">
        <v>122</v>
      </c>
      <c r="C577" s="551" t="n">
        <v>46054</v>
      </c>
      <c r="D577" t="inlineStr">
        <is>
          <t>Arcos</t>
        </is>
      </c>
      <c r="E577" t="n">
        <v>18003</v>
      </c>
      <c r="F577" t="inlineStr">
        <is>
          <t>AGUA TONICA PRATA 269ML C/24</t>
        </is>
      </c>
      <c r="G577" t="n">
        <v>1.75</v>
      </c>
      <c r="H577" t="inlineStr">
        <is>
          <t>PC</t>
        </is>
      </c>
      <c r="I577" t="inlineStr">
        <is>
          <t>02/2026</t>
        </is>
      </c>
    </row>
    <row r="578">
      <c r="A578" t="n">
        <v>70259</v>
      </c>
      <c r="B578" t="n">
        <v>122</v>
      </c>
      <c r="C578" s="551" t="n">
        <v>46054</v>
      </c>
      <c r="D578" t="inlineStr">
        <is>
          <t>Arcos</t>
        </is>
      </c>
      <c r="E578" t="n">
        <v>18003</v>
      </c>
      <c r="F578" t="inlineStr">
        <is>
          <t>AGUA TONICA PRATA 269ML C/24</t>
        </is>
      </c>
      <c r="G578" t="n">
        <v>1.75</v>
      </c>
      <c r="H578" t="inlineStr">
        <is>
          <t>PC</t>
        </is>
      </c>
      <c r="I578" t="inlineStr">
        <is>
          <t>02/2026</t>
        </is>
      </c>
    </row>
    <row r="579">
      <c r="A579" t="n">
        <v>70260</v>
      </c>
      <c r="B579" t="n">
        <v>122</v>
      </c>
      <c r="C579" s="551" t="n">
        <v>46054</v>
      </c>
      <c r="D579" t="inlineStr">
        <is>
          <t>Arcos</t>
        </is>
      </c>
      <c r="E579" t="n">
        <v>17895</v>
      </c>
      <c r="F579" t="inlineStr">
        <is>
          <t>PEPSI COLA LATA 350ML C/12</t>
        </is>
      </c>
      <c r="G579" t="n">
        <v>32.83</v>
      </c>
      <c r="H579" t="inlineStr">
        <is>
          <t>PC</t>
        </is>
      </c>
      <c r="I579" t="inlineStr">
        <is>
          <t>02/2026</t>
        </is>
      </c>
    </row>
    <row r="580">
      <c r="A580" t="n">
        <v>70261</v>
      </c>
      <c r="B580" t="n">
        <v>122</v>
      </c>
      <c r="C580" s="551" t="n">
        <v>46054</v>
      </c>
      <c r="D580" t="inlineStr">
        <is>
          <t>Arcos</t>
        </is>
      </c>
      <c r="E580" t="n">
        <v>17886</v>
      </c>
      <c r="F580" t="inlineStr">
        <is>
          <t>PEPSI ZERO LATA 350ML C/12</t>
        </is>
      </c>
      <c r="G580" t="n">
        <v>27.25</v>
      </c>
      <c r="H580" t="inlineStr">
        <is>
          <t>PC</t>
        </is>
      </c>
      <c r="I580" t="inlineStr">
        <is>
          <t>02/2026</t>
        </is>
      </c>
    </row>
    <row r="581">
      <c r="A581" t="n">
        <v>70262</v>
      </c>
      <c r="B581" t="n">
        <v>122</v>
      </c>
      <c r="C581" s="551" t="n">
        <v>46054</v>
      </c>
      <c r="D581" t="inlineStr">
        <is>
          <t>Arcos</t>
        </is>
      </c>
      <c r="E581" t="n">
        <v>21010</v>
      </c>
      <c r="F581" t="inlineStr">
        <is>
          <t>OLEO DE CANOLA SAUDE C/900ML</t>
        </is>
      </c>
      <c r="G581" t="n">
        <v>26</v>
      </c>
      <c r="H581" t="inlineStr">
        <is>
          <t>FR</t>
        </is>
      </c>
      <c r="I581" t="inlineStr">
        <is>
          <t>02/2026</t>
        </is>
      </c>
    </row>
    <row r="582">
      <c r="A582" t="n">
        <v>70263</v>
      </c>
      <c r="B582" t="n">
        <v>122</v>
      </c>
      <c r="C582" s="551" t="n">
        <v>46054</v>
      </c>
      <c r="D582" t="inlineStr">
        <is>
          <t>Arcos</t>
        </is>
      </c>
      <c r="E582" t="n">
        <v>21079</v>
      </c>
      <c r="F582" t="inlineStr">
        <is>
          <t>ADOCANTE SUCRALOSE SACHE LINEA 500X6GR</t>
        </is>
      </c>
      <c r="G582" t="n">
        <v>1</v>
      </c>
      <c r="H582" t="inlineStr">
        <is>
          <t>UN</t>
        </is>
      </c>
      <c r="I582" t="inlineStr">
        <is>
          <t>02/2026</t>
        </is>
      </c>
    </row>
    <row r="583">
      <c r="A583" t="n">
        <v>70264</v>
      </c>
      <c r="B583" t="n">
        <v>122</v>
      </c>
      <c r="C583" s="551" t="n">
        <v>46054</v>
      </c>
      <c r="D583" t="inlineStr">
        <is>
          <t>Arcos</t>
        </is>
      </c>
      <c r="E583" t="n">
        <v>20358</v>
      </c>
      <c r="F583" t="inlineStr">
        <is>
          <t>FARINHA PANKO ROMARIZ C/1KG</t>
        </is>
      </c>
      <c r="G583" t="n">
        <v>24</v>
      </c>
      <c r="H583" t="inlineStr">
        <is>
          <t>PC</t>
        </is>
      </c>
      <c r="I583" t="inlineStr">
        <is>
          <t>02/2026</t>
        </is>
      </c>
    </row>
    <row r="584">
      <c r="A584" t="n">
        <v>70265</v>
      </c>
      <c r="B584" t="n">
        <v>122</v>
      </c>
      <c r="C584" s="551" t="n">
        <v>46054</v>
      </c>
      <c r="D584" t="inlineStr">
        <is>
          <t>Arcos</t>
        </is>
      </c>
      <c r="E584" t="n">
        <v>26429</v>
      </c>
      <c r="F584" t="inlineStr">
        <is>
          <t>ALGINATO KG</t>
        </is>
      </c>
      <c r="G584" t="n">
        <v>2.3</v>
      </c>
      <c r="H584" t="inlineStr">
        <is>
          <t>KG</t>
        </is>
      </c>
      <c r="I584" t="inlineStr">
        <is>
          <t>02/2026</t>
        </is>
      </c>
    </row>
    <row r="585">
      <c r="A585" t="n">
        <v>70266</v>
      </c>
      <c r="B585" t="n">
        <v>122</v>
      </c>
      <c r="C585" s="551" t="n">
        <v>46054</v>
      </c>
      <c r="D585" t="inlineStr">
        <is>
          <t>Arcos</t>
        </is>
      </c>
      <c r="E585" t="n">
        <v>24036</v>
      </c>
      <c r="F585" t="inlineStr">
        <is>
          <t>ALHO EM PO 1KG UN</t>
        </is>
      </c>
      <c r="G585" t="n">
        <v>2</v>
      </c>
      <c r="H585" t="inlineStr">
        <is>
          <t>UN</t>
        </is>
      </c>
      <c r="I585" t="inlineStr">
        <is>
          <t>02/2026</t>
        </is>
      </c>
    </row>
    <row r="586">
      <c r="A586" t="n">
        <v>70267</v>
      </c>
      <c r="B586" t="n">
        <v>122</v>
      </c>
      <c r="C586" s="551" t="n">
        <v>46054</v>
      </c>
      <c r="D586" t="inlineStr">
        <is>
          <t>Arcos</t>
        </is>
      </c>
      <c r="E586" t="n">
        <v>20715</v>
      </c>
      <c r="F586" t="inlineStr">
        <is>
          <t>AMARENA FABBRI FRUTO C/3,2KG</t>
        </is>
      </c>
      <c r="G586" t="n">
        <v>1</v>
      </c>
      <c r="H586" t="inlineStr">
        <is>
          <t>LT</t>
        </is>
      </c>
      <c r="I586" t="inlineStr">
        <is>
          <t>02/2026</t>
        </is>
      </c>
    </row>
    <row r="587">
      <c r="A587" t="n">
        <v>70268</v>
      </c>
      <c r="B587" t="n">
        <v>122</v>
      </c>
      <c r="C587" s="551" t="n">
        <v>46054</v>
      </c>
      <c r="D587" t="inlineStr">
        <is>
          <t>Arcos</t>
        </is>
      </c>
      <c r="E587" t="n">
        <v>24039</v>
      </c>
      <c r="F587" t="inlineStr">
        <is>
          <t>AMENDOA INTEIRA CRUA SEM CASCA 1KG</t>
        </is>
      </c>
      <c r="G587" t="n">
        <v>22</v>
      </c>
      <c r="H587" t="inlineStr">
        <is>
          <t>KG</t>
        </is>
      </c>
      <c r="I587" t="inlineStr">
        <is>
          <t>02/2026</t>
        </is>
      </c>
    </row>
    <row r="588">
      <c r="A588" t="n">
        <v>70269</v>
      </c>
      <c r="B588" t="n">
        <v>122</v>
      </c>
      <c r="C588" s="551" t="n">
        <v>46054</v>
      </c>
      <c r="D588" t="inlineStr">
        <is>
          <t>Arcos</t>
        </is>
      </c>
      <c r="E588" t="n">
        <v>17905</v>
      </c>
      <c r="F588" t="inlineStr">
        <is>
          <t>GUARANA ANTARCTICA DIET LATA 350ML C/12</t>
        </is>
      </c>
      <c r="G588" t="n">
        <v>22.66</v>
      </c>
      <c r="H588" t="inlineStr">
        <is>
          <t>PC</t>
        </is>
      </c>
      <c r="I588" t="inlineStr">
        <is>
          <t>02/2026</t>
        </is>
      </c>
    </row>
    <row r="589">
      <c r="A589" t="n">
        <v>70270</v>
      </c>
      <c r="B589" t="n">
        <v>122</v>
      </c>
      <c r="C589" s="551" t="n">
        <v>46054</v>
      </c>
      <c r="D589" t="inlineStr">
        <is>
          <t>Arcos</t>
        </is>
      </c>
      <c r="E589" t="n">
        <v>17933</v>
      </c>
      <c r="F589" t="inlineStr">
        <is>
          <t>AGUA MINERAL COM GAS MAMBA 350ML C/24</t>
        </is>
      </c>
      <c r="G589" t="n">
        <v>19.75</v>
      </c>
      <c r="H589" t="inlineStr">
        <is>
          <t>PC</t>
        </is>
      </c>
      <c r="I589" t="inlineStr">
        <is>
          <t>02/2026</t>
        </is>
      </c>
    </row>
    <row r="590">
      <c r="A590" t="n">
        <v>70271</v>
      </c>
      <c r="B590" t="n">
        <v>122</v>
      </c>
      <c r="C590" s="551" t="n">
        <v>46054</v>
      </c>
      <c r="D590" t="inlineStr">
        <is>
          <t>Arcos</t>
        </is>
      </c>
      <c r="E590" t="n">
        <v>18589</v>
      </c>
      <c r="F590" t="inlineStr">
        <is>
          <t>STELLA ARTOIS LONG NECK 330ML C/24</t>
        </is>
      </c>
      <c r="G590" t="n">
        <v>19.33</v>
      </c>
      <c r="H590" t="inlineStr">
        <is>
          <t>PC</t>
        </is>
      </c>
      <c r="I590" t="inlineStr">
        <is>
          <t>02/2026</t>
        </is>
      </c>
    </row>
    <row r="591">
      <c r="A591" t="n">
        <v>70272</v>
      </c>
      <c r="B591" t="n">
        <v>122</v>
      </c>
      <c r="C591" s="551" t="n">
        <v>46054</v>
      </c>
      <c r="D591" t="inlineStr">
        <is>
          <t>Arcos</t>
        </is>
      </c>
      <c r="E591" t="n">
        <v>21060</v>
      </c>
      <c r="F591" t="inlineStr">
        <is>
          <t>AZEITE DE DENDE CEPERA 900ML UN</t>
        </is>
      </c>
      <c r="G591" t="n">
        <v>1</v>
      </c>
      <c r="H591" t="inlineStr">
        <is>
          <t>UN</t>
        </is>
      </c>
      <c r="I591" t="inlineStr">
        <is>
          <t>02/2026</t>
        </is>
      </c>
    </row>
    <row r="592">
      <c r="A592" t="n">
        <v>70273</v>
      </c>
      <c r="B592" t="n">
        <v>122</v>
      </c>
      <c r="C592" s="551" t="n">
        <v>46054</v>
      </c>
      <c r="D592" t="inlineStr">
        <is>
          <t>Arcos</t>
        </is>
      </c>
      <c r="E592" t="n">
        <v>21030</v>
      </c>
      <c r="F592" t="inlineStr">
        <is>
          <t>AZEITE EXTRA VIRGEM GALLO 250ML UN</t>
        </is>
      </c>
      <c r="G592" t="n">
        <v>11</v>
      </c>
      <c r="H592" t="inlineStr">
        <is>
          <t>UN</t>
        </is>
      </c>
      <c r="I592" t="inlineStr">
        <is>
          <t>02/2026</t>
        </is>
      </c>
    </row>
    <row r="593">
      <c r="A593" t="n">
        <v>70274</v>
      </c>
      <c r="B593" t="n">
        <v>122</v>
      </c>
      <c r="C593" s="551" t="n">
        <v>46054</v>
      </c>
      <c r="D593" t="inlineStr">
        <is>
          <t>Arcos</t>
        </is>
      </c>
      <c r="E593" t="n">
        <v>21047</v>
      </c>
      <c r="F593" t="inlineStr">
        <is>
          <t>AZEITE EXTRA VIRGEM GALLO 2L</t>
        </is>
      </c>
      <c r="G593" t="n">
        <v>10</v>
      </c>
      <c r="H593" t="inlineStr">
        <is>
          <t>GALAO</t>
        </is>
      </c>
      <c r="I593" t="inlineStr">
        <is>
          <t>02/2026</t>
        </is>
      </c>
    </row>
    <row r="594">
      <c r="A594" t="n">
        <v>70275</v>
      </c>
      <c r="B594" t="n">
        <v>122</v>
      </c>
      <c r="C594" s="551" t="n">
        <v>46054</v>
      </c>
      <c r="D594" t="inlineStr">
        <is>
          <t>Arcos</t>
        </is>
      </c>
      <c r="E594" t="n">
        <v>27438</v>
      </c>
      <c r="F594" t="inlineStr">
        <is>
          <t>AZEITONA GR LA PASTINA VERDE INTEIRA  370GR</t>
        </is>
      </c>
      <c r="G594" t="n">
        <v>15</v>
      </c>
      <c r="H594" t="inlineStr">
        <is>
          <t>UN</t>
        </is>
      </c>
      <c r="I594" t="inlineStr">
        <is>
          <t>02/2026</t>
        </is>
      </c>
    </row>
    <row r="595">
      <c r="A595" t="n">
        <v>70276</v>
      </c>
      <c r="B595" t="n">
        <v>122</v>
      </c>
      <c r="C595" s="551" t="n">
        <v>46054</v>
      </c>
      <c r="D595" t="inlineStr">
        <is>
          <t>Arcos</t>
        </is>
      </c>
      <c r="E595" t="n">
        <v>20752</v>
      </c>
      <c r="F595" t="inlineStr">
        <is>
          <t>AZEITONA PTA AZAPA 90/110 DISALERNO 2KG</t>
        </is>
      </c>
      <c r="G595" t="n">
        <v>2</v>
      </c>
      <c r="H595" t="inlineStr">
        <is>
          <t>PT</t>
        </is>
      </c>
      <c r="I595" t="inlineStr">
        <is>
          <t>02/2026</t>
        </is>
      </c>
    </row>
    <row r="596">
      <c r="A596" t="n">
        <v>70277</v>
      </c>
      <c r="B596" t="n">
        <v>122</v>
      </c>
      <c r="C596" s="551" t="n">
        <v>46054</v>
      </c>
      <c r="D596" t="inlineStr">
        <is>
          <t>Arcos</t>
        </is>
      </c>
      <c r="E596" t="n">
        <v>24833</v>
      </c>
      <c r="F596" t="inlineStr">
        <is>
          <t>PAO DE QUEIJO 80G C/25UN</t>
        </is>
      </c>
      <c r="G596" t="n">
        <v>15</v>
      </c>
      <c r="H596" t="inlineStr">
        <is>
          <t>CX</t>
        </is>
      </c>
      <c r="I596" t="inlineStr">
        <is>
          <t>02/2026</t>
        </is>
      </c>
    </row>
    <row r="597">
      <c r="A597" t="n">
        <v>70278</v>
      </c>
      <c r="B597" t="n">
        <v>122</v>
      </c>
      <c r="C597" s="551" t="n">
        <v>46054</v>
      </c>
      <c r="D597" t="inlineStr">
        <is>
          <t>Arcos</t>
        </is>
      </c>
      <c r="E597" t="n">
        <v>24089</v>
      </c>
      <c r="F597" t="inlineStr">
        <is>
          <t>BICARBONATO DE SODIO KG</t>
        </is>
      </c>
      <c r="G597" t="n">
        <v>5</v>
      </c>
      <c r="H597" t="inlineStr">
        <is>
          <t>KG</t>
        </is>
      </c>
      <c r="I597" t="inlineStr">
        <is>
          <t>02/2026</t>
        </is>
      </c>
    </row>
    <row r="598">
      <c r="A598" t="n">
        <v>70279</v>
      </c>
      <c r="B598" t="n">
        <v>122</v>
      </c>
      <c r="C598" s="551" t="n">
        <v>46054</v>
      </c>
      <c r="D598" t="inlineStr">
        <is>
          <t>Arcos</t>
        </is>
      </c>
      <c r="E598" t="n">
        <v>17903</v>
      </c>
      <c r="F598" t="inlineStr">
        <is>
          <t>GUARANA ANTARCTICA LATA 350ML C/12 PC</t>
        </is>
      </c>
      <c r="G598" t="n">
        <v>14.08</v>
      </c>
      <c r="H598" t="inlineStr">
        <is>
          <t>PC</t>
        </is>
      </c>
      <c r="I598" t="inlineStr">
        <is>
          <t>02/2026</t>
        </is>
      </c>
    </row>
    <row r="599">
      <c r="A599" t="n">
        <v>70280</v>
      </c>
      <c r="B599" t="n">
        <v>122</v>
      </c>
      <c r="C599" s="551" t="n">
        <v>46054</v>
      </c>
      <c r="D599" t="inlineStr">
        <is>
          <t>Arcos</t>
        </is>
      </c>
      <c r="E599" t="n">
        <v>21073</v>
      </c>
      <c r="F599" t="inlineStr">
        <is>
          <t>CALDA DE AGAVE AZUL JASMINE ORGANICO 330ML UN</t>
        </is>
      </c>
      <c r="G599" t="n">
        <v>3</v>
      </c>
      <c r="H599" t="inlineStr">
        <is>
          <t>UN</t>
        </is>
      </c>
      <c r="I599" t="inlineStr">
        <is>
          <t>02/2026</t>
        </is>
      </c>
    </row>
    <row r="600">
      <c r="A600" t="n">
        <v>70281</v>
      </c>
      <c r="B600" t="n">
        <v>122</v>
      </c>
      <c r="C600" s="551" t="n">
        <v>46054</v>
      </c>
      <c r="D600" t="inlineStr">
        <is>
          <t>Arcos</t>
        </is>
      </c>
      <c r="E600" t="n">
        <v>23548</v>
      </c>
      <c r="F600" t="inlineStr">
        <is>
          <t>CANELA EM PAU KG</t>
        </is>
      </c>
      <c r="G600" t="n">
        <v>3</v>
      </c>
      <c r="H600" t="inlineStr">
        <is>
          <t>KG</t>
        </is>
      </c>
      <c r="I600" t="inlineStr">
        <is>
          <t>02/2026</t>
        </is>
      </c>
    </row>
    <row r="601">
      <c r="A601" t="n">
        <v>70282</v>
      </c>
      <c r="B601" t="n">
        <v>122</v>
      </c>
      <c r="C601" s="551" t="n">
        <v>46054</v>
      </c>
      <c r="D601" t="inlineStr">
        <is>
          <t>Arcos</t>
        </is>
      </c>
      <c r="E601" t="n">
        <v>24110</v>
      </c>
      <c r="F601" t="inlineStr">
        <is>
          <t>CANELA EM PO KG</t>
        </is>
      </c>
      <c r="G601" t="n">
        <v>2.5</v>
      </c>
      <c r="H601" t="inlineStr">
        <is>
          <t>KG</t>
        </is>
      </c>
      <c r="I601" t="inlineStr">
        <is>
          <t>02/2026</t>
        </is>
      </c>
    </row>
    <row r="602">
      <c r="A602" t="n">
        <v>70283</v>
      </c>
      <c r="B602" t="n">
        <v>122</v>
      </c>
      <c r="C602" s="551" t="n">
        <v>46054</v>
      </c>
      <c r="D602" t="inlineStr">
        <is>
          <t>Arcos</t>
        </is>
      </c>
      <c r="E602" t="n">
        <v>19973</v>
      </c>
      <c r="F602" t="inlineStr">
        <is>
          <t>MOLHO SHOYO TRADICIONAL SAKURA C/1,010L UN</t>
        </is>
      </c>
      <c r="G602" t="n">
        <v>13</v>
      </c>
      <c r="H602" t="inlineStr">
        <is>
          <t>UN</t>
        </is>
      </c>
      <c r="I602" t="inlineStr">
        <is>
          <t>02/2026</t>
        </is>
      </c>
    </row>
    <row r="603">
      <c r="A603" t="n">
        <v>70284</v>
      </c>
      <c r="B603" t="n">
        <v>122</v>
      </c>
      <c r="C603" s="551" t="n">
        <v>46054</v>
      </c>
      <c r="D603" t="inlineStr">
        <is>
          <t>Arcos</t>
        </is>
      </c>
      <c r="E603" t="n">
        <v>20327</v>
      </c>
      <c r="F603" t="inlineStr">
        <is>
          <t>FUBA MIMOSO YOKI C/1KG</t>
        </is>
      </c>
      <c r="G603" t="n">
        <v>12</v>
      </c>
      <c r="H603" t="inlineStr">
        <is>
          <t>PC</t>
        </is>
      </c>
      <c r="I603" t="inlineStr">
        <is>
          <t>02/2026</t>
        </is>
      </c>
    </row>
    <row r="604">
      <c r="A604" t="n">
        <v>70285</v>
      </c>
      <c r="B604" t="n">
        <v>122</v>
      </c>
      <c r="C604" s="551" t="n">
        <v>46054</v>
      </c>
      <c r="D604" t="inlineStr">
        <is>
          <t>Arcos</t>
        </is>
      </c>
      <c r="E604" t="n">
        <v>20054</v>
      </c>
      <c r="F604" t="inlineStr">
        <is>
          <t>CATCHUP HEINZ 397G UN</t>
        </is>
      </c>
      <c r="G604" t="n">
        <v>8</v>
      </c>
      <c r="H604" t="inlineStr">
        <is>
          <t>UN</t>
        </is>
      </c>
      <c r="I604" t="inlineStr">
        <is>
          <t>02/2026</t>
        </is>
      </c>
    </row>
    <row r="605">
      <c r="A605" t="n">
        <v>70286</v>
      </c>
      <c r="B605" t="n">
        <v>122</v>
      </c>
      <c r="C605" s="551" t="n">
        <v>46054</v>
      </c>
      <c r="D605" t="inlineStr">
        <is>
          <t>Arcos</t>
        </is>
      </c>
      <c r="E605" t="n">
        <v>20936</v>
      </c>
      <c r="F605" t="inlineStr">
        <is>
          <t>CHOCOLATE AMARGO CALLEBAUT CALLETS 70,5% 2,01KG</t>
        </is>
      </c>
      <c r="G605" t="n">
        <v>5</v>
      </c>
      <c r="H605" t="inlineStr">
        <is>
          <t>UN</t>
        </is>
      </c>
      <c r="I605" t="inlineStr">
        <is>
          <t>02/2026</t>
        </is>
      </c>
    </row>
    <row r="606">
      <c r="A606" t="n">
        <v>70287</v>
      </c>
      <c r="B606" t="n">
        <v>122</v>
      </c>
      <c r="C606" s="551" t="n">
        <v>46054</v>
      </c>
      <c r="D606" t="inlineStr">
        <is>
          <t>Arcos</t>
        </is>
      </c>
      <c r="E606" t="n">
        <v>26187</v>
      </c>
      <c r="F606" t="inlineStr">
        <is>
          <t>CHOCOLATE BRANCO EM GOTAS SICAO</t>
        </is>
      </c>
      <c r="G606" t="n">
        <v>1</v>
      </c>
      <c r="H606" t="inlineStr">
        <is>
          <t>PT</t>
        </is>
      </c>
      <c r="I606" t="inlineStr">
        <is>
          <t>02/2026</t>
        </is>
      </c>
    </row>
    <row r="607">
      <c r="A607" t="n">
        <v>70288</v>
      </c>
      <c r="B607" t="n">
        <v>122</v>
      </c>
      <c r="C607" s="551" t="n">
        <v>46054</v>
      </c>
      <c r="D607" t="inlineStr">
        <is>
          <t>Arcos</t>
        </is>
      </c>
      <c r="E607" t="n">
        <v>25807</v>
      </c>
      <c r="F607" t="inlineStr">
        <is>
          <t>CHOCOLATE EM BARRA MEIO AMARGO C/2,1KG SICAO</t>
        </is>
      </c>
      <c r="G607" t="n">
        <v>1</v>
      </c>
      <c r="H607" t="inlineStr">
        <is>
          <t>UN</t>
        </is>
      </c>
      <c r="I607" t="inlineStr">
        <is>
          <t>02/2026</t>
        </is>
      </c>
    </row>
    <row r="608">
      <c r="A608" t="n">
        <v>70289</v>
      </c>
      <c r="B608" t="n">
        <v>122</v>
      </c>
      <c r="C608" s="551" t="n">
        <v>46054</v>
      </c>
      <c r="D608" t="inlineStr">
        <is>
          <t>Arcos</t>
        </is>
      </c>
      <c r="E608" t="n">
        <v>21098</v>
      </c>
      <c r="F608" t="inlineStr">
        <is>
          <t>ACUCAR MASCAVO UNIAO C/1KG</t>
        </is>
      </c>
      <c r="G608" t="n">
        <v>11</v>
      </c>
      <c r="H608" t="inlineStr">
        <is>
          <t>PC</t>
        </is>
      </c>
      <c r="I608" t="inlineStr">
        <is>
          <t>02/2026</t>
        </is>
      </c>
    </row>
    <row r="609">
      <c r="A609" t="n">
        <v>70290</v>
      </c>
      <c r="B609" t="n">
        <v>122</v>
      </c>
      <c r="C609" s="551" t="n">
        <v>46054</v>
      </c>
      <c r="D609" t="inlineStr">
        <is>
          <t>Arcos</t>
        </is>
      </c>
      <c r="E609" t="n">
        <v>24123</v>
      </c>
      <c r="F609" t="inlineStr">
        <is>
          <t>CASTANHA DO PARA S/ CASCA MEDIA C/1KG</t>
        </is>
      </c>
      <c r="G609" t="n">
        <v>11</v>
      </c>
      <c r="H609" t="inlineStr">
        <is>
          <t>PC</t>
        </is>
      </c>
      <c r="I609" t="inlineStr">
        <is>
          <t>02/2026</t>
        </is>
      </c>
    </row>
    <row r="610">
      <c r="A610" t="n">
        <v>70291</v>
      </c>
      <c r="B610" t="n">
        <v>122</v>
      </c>
      <c r="C610" s="551" t="n">
        <v>46054</v>
      </c>
      <c r="D610" t="inlineStr">
        <is>
          <t>Arcos</t>
        </is>
      </c>
      <c r="E610" t="n">
        <v>17934</v>
      </c>
      <c r="F610" t="inlineStr">
        <is>
          <t>AGUA MINERAL SEM GAS MAMBA 350ML C/24</t>
        </is>
      </c>
      <c r="G610" t="n">
        <v>10.29</v>
      </c>
      <c r="H610" t="inlineStr">
        <is>
          <t>PC</t>
        </is>
      </c>
      <c r="I610" t="inlineStr">
        <is>
          <t>02/2026</t>
        </is>
      </c>
    </row>
    <row r="611">
      <c r="A611" t="n">
        <v>70292</v>
      </c>
      <c r="B611" t="n">
        <v>122</v>
      </c>
      <c r="C611" s="551" t="n">
        <v>46054</v>
      </c>
      <c r="D611" t="inlineStr">
        <is>
          <t>Arcos</t>
        </is>
      </c>
      <c r="E611" t="n">
        <v>20270</v>
      </c>
      <c r="F611" t="inlineStr">
        <is>
          <t>CASTANHA DE CAJU CRUA W1 C/1KG</t>
        </is>
      </c>
      <c r="G611" t="n">
        <v>9</v>
      </c>
      <c r="H611" t="inlineStr">
        <is>
          <t>PC</t>
        </is>
      </c>
      <c r="I611" t="inlineStr">
        <is>
          <t>02/2026</t>
        </is>
      </c>
    </row>
    <row r="612">
      <c r="A612" t="n">
        <v>70293</v>
      </c>
      <c r="B612" t="n">
        <v>122</v>
      </c>
      <c r="C612" s="551" t="n">
        <v>46054</v>
      </c>
      <c r="D612" t="inlineStr">
        <is>
          <t>Arcos</t>
        </is>
      </c>
      <c r="E612" t="n">
        <v>20417</v>
      </c>
      <c r="F612" t="inlineStr">
        <is>
          <t>COUSCOUS LA PASTINA 500GR</t>
        </is>
      </c>
      <c r="G612" t="n">
        <v>1</v>
      </c>
      <c r="H612" t="inlineStr">
        <is>
          <t>UN</t>
        </is>
      </c>
      <c r="I612" t="inlineStr">
        <is>
          <t>02/2026</t>
        </is>
      </c>
    </row>
    <row r="613">
      <c r="A613" t="n">
        <v>70294</v>
      </c>
      <c r="B613" t="n">
        <v>122</v>
      </c>
      <c r="C613" s="551" t="n">
        <v>46054</v>
      </c>
      <c r="D613" t="inlineStr">
        <is>
          <t>Arcos</t>
        </is>
      </c>
      <c r="E613" t="n">
        <v>20421</v>
      </c>
      <c r="F613" t="inlineStr">
        <is>
          <t>COUSCOUS MARROQUINO PAGANINI 500G</t>
        </is>
      </c>
      <c r="G613" t="n">
        <v>5</v>
      </c>
      <c r="H613" t="inlineStr">
        <is>
          <t>UN</t>
        </is>
      </c>
      <c r="I613" t="inlineStr">
        <is>
          <t>02/2026</t>
        </is>
      </c>
    </row>
    <row r="614">
      <c r="A614" t="n">
        <v>70295</v>
      </c>
      <c r="B614" t="n">
        <v>122</v>
      </c>
      <c r="C614" s="551" t="n">
        <v>46054</v>
      </c>
      <c r="D614" t="inlineStr">
        <is>
          <t>Arcos</t>
        </is>
      </c>
      <c r="E614" t="n">
        <v>20034</v>
      </c>
      <c r="F614" t="inlineStr">
        <is>
          <t>CRAVO DA INDIA KG</t>
        </is>
      </c>
      <c r="G614" t="n">
        <v>2</v>
      </c>
      <c r="H614" t="inlineStr">
        <is>
          <t>KG</t>
        </is>
      </c>
      <c r="I614" t="inlineStr">
        <is>
          <t>02/2026</t>
        </is>
      </c>
    </row>
    <row r="615">
      <c r="A615" t="n">
        <v>70296</v>
      </c>
      <c r="B615" t="n">
        <v>122</v>
      </c>
      <c r="C615" s="551" t="n">
        <v>46054</v>
      </c>
      <c r="D615" t="inlineStr">
        <is>
          <t>Arcos</t>
        </is>
      </c>
      <c r="E615" t="n">
        <v>20689</v>
      </c>
      <c r="F615" t="inlineStr">
        <is>
          <t>CREME DE LEITE FRESCO QUATA C/1,01LT</t>
        </is>
      </c>
      <c r="G615" t="n">
        <v>10</v>
      </c>
      <c r="H615" t="inlineStr">
        <is>
          <t>UN</t>
        </is>
      </c>
      <c r="I615" t="inlineStr">
        <is>
          <t>02/2026</t>
        </is>
      </c>
    </row>
    <row r="616">
      <c r="A616" t="n">
        <v>70297</v>
      </c>
      <c r="B616" t="n">
        <v>122</v>
      </c>
      <c r="C616" s="551" t="n">
        <v>46054</v>
      </c>
      <c r="D616" t="inlineStr">
        <is>
          <t>Arcos</t>
        </is>
      </c>
      <c r="E616" t="n">
        <v>26020</v>
      </c>
      <c r="F616" t="inlineStr">
        <is>
          <t>CREME DE LEITE PIRACANJUBA TP 1,030 KG  UN</t>
        </is>
      </c>
      <c r="G616" t="n">
        <v>47</v>
      </c>
      <c r="H616" t="inlineStr">
        <is>
          <t>UN</t>
        </is>
      </c>
      <c r="I616" t="inlineStr">
        <is>
          <t>02/2026</t>
        </is>
      </c>
    </row>
    <row r="617">
      <c r="A617" t="n">
        <v>70298</v>
      </c>
      <c r="B617" t="n">
        <v>122</v>
      </c>
      <c r="C617" s="551" t="n">
        <v>46054</v>
      </c>
      <c r="D617" t="inlineStr">
        <is>
          <t>Arcos</t>
        </is>
      </c>
      <c r="E617" t="n">
        <v>25429</v>
      </c>
      <c r="F617" t="inlineStr">
        <is>
          <t>EMPANADA DE SALTENA UN</t>
        </is>
      </c>
      <c r="G617" t="n">
        <v>150</v>
      </c>
      <c r="H617" t="inlineStr">
        <is>
          <t>UN</t>
        </is>
      </c>
      <c r="I617" t="inlineStr">
        <is>
          <t>02/2026</t>
        </is>
      </c>
    </row>
    <row r="618">
      <c r="A618" t="n">
        <v>70299</v>
      </c>
      <c r="B618" t="n">
        <v>122</v>
      </c>
      <c r="C618" s="551" t="n">
        <v>46054</v>
      </c>
      <c r="D618" t="inlineStr">
        <is>
          <t>Arcos</t>
        </is>
      </c>
      <c r="E618" t="n">
        <v>26024</v>
      </c>
      <c r="F618" t="inlineStr">
        <is>
          <t>EMPANADA MARGUERITA UN</t>
        </is>
      </c>
      <c r="G618" t="n">
        <v>125</v>
      </c>
      <c r="H618" t="inlineStr">
        <is>
          <t>UN</t>
        </is>
      </c>
      <c r="I618" t="inlineStr">
        <is>
          <t>02/2026</t>
        </is>
      </c>
    </row>
    <row r="619">
      <c r="A619" t="n">
        <v>70300</v>
      </c>
      <c r="B619" t="n">
        <v>122</v>
      </c>
      <c r="C619" s="551" t="n">
        <v>46054</v>
      </c>
      <c r="D619" t="inlineStr">
        <is>
          <t>Arcos</t>
        </is>
      </c>
      <c r="E619" t="n">
        <v>26880</v>
      </c>
      <c r="F619" t="inlineStr">
        <is>
          <t xml:space="preserve">ESFERA DE CHOCOLATE BRANCO PINTADA NA COR VERMELHA APROX 5G UN </t>
        </is>
      </c>
      <c r="G619" t="n">
        <v>200</v>
      </c>
      <c r="H619" t="inlineStr">
        <is>
          <t>UN</t>
        </is>
      </c>
      <c r="I619" t="inlineStr">
        <is>
          <t>02/2026</t>
        </is>
      </c>
    </row>
    <row r="620">
      <c r="A620" t="n">
        <v>70301</v>
      </c>
      <c r="B620" t="n">
        <v>122</v>
      </c>
      <c r="C620" s="551" t="n">
        <v>46054</v>
      </c>
      <c r="D620" t="inlineStr">
        <is>
          <t>Arcos</t>
        </is>
      </c>
      <c r="E620" t="n">
        <v>20672</v>
      </c>
      <c r="F620" t="inlineStr">
        <is>
          <t>EXTRATO DE TOMATE ELEFANTE C/1,7KG</t>
        </is>
      </c>
      <c r="G620" t="n">
        <v>9</v>
      </c>
      <c r="H620" t="inlineStr">
        <is>
          <t>PC</t>
        </is>
      </c>
      <c r="I620" t="inlineStr">
        <is>
          <t>02/2026</t>
        </is>
      </c>
    </row>
    <row r="621">
      <c r="A621" t="n">
        <v>70302</v>
      </c>
      <c r="B621" t="n">
        <v>122</v>
      </c>
      <c r="C621" s="551" t="n">
        <v>46054</v>
      </c>
      <c r="D621" t="inlineStr">
        <is>
          <t>Arcos</t>
        </is>
      </c>
      <c r="E621" t="n">
        <v>20242</v>
      </c>
      <c r="F621" t="inlineStr">
        <is>
          <t>FEIJAO CARIOCA CAMIL C/2KG</t>
        </is>
      </c>
      <c r="G621" t="n">
        <v>8</v>
      </c>
      <c r="H621" t="inlineStr">
        <is>
          <t>PC</t>
        </is>
      </c>
      <c r="I621" t="inlineStr">
        <is>
          <t>02/2026</t>
        </is>
      </c>
    </row>
    <row r="622">
      <c r="A622" t="n">
        <v>70303</v>
      </c>
      <c r="B622" t="n">
        <v>122</v>
      </c>
      <c r="C622" s="551" t="n">
        <v>46054</v>
      </c>
      <c r="D622" t="inlineStr">
        <is>
          <t>Arcos</t>
        </is>
      </c>
      <c r="E622" t="n">
        <v>23698</v>
      </c>
      <c r="F622" t="inlineStr">
        <is>
          <t>FARINHA DE AMENDOA KG</t>
        </is>
      </c>
      <c r="G622" t="n">
        <v>6</v>
      </c>
      <c r="H622" t="inlineStr">
        <is>
          <t>KG</t>
        </is>
      </c>
      <c r="I622" t="inlineStr">
        <is>
          <t>02/2026</t>
        </is>
      </c>
    </row>
    <row r="623">
      <c r="A623" t="n">
        <v>70304</v>
      </c>
      <c r="B623" t="n">
        <v>122</v>
      </c>
      <c r="C623" s="551" t="n">
        <v>46054</v>
      </c>
      <c r="D623" t="inlineStr">
        <is>
          <t>Arcos</t>
        </is>
      </c>
      <c r="E623" t="n">
        <v>20410</v>
      </c>
      <c r="F623" t="inlineStr">
        <is>
          <t>FARINHA DE MANDIOCA FINA YOKI 1KG</t>
        </is>
      </c>
      <c r="G623" t="n">
        <v>2</v>
      </c>
      <c r="H623" t="inlineStr">
        <is>
          <t>UN</t>
        </is>
      </c>
      <c r="I623" t="inlineStr">
        <is>
          <t>02/2026</t>
        </is>
      </c>
    </row>
    <row r="624">
      <c r="A624" t="n">
        <v>70305</v>
      </c>
      <c r="B624" t="n">
        <v>122</v>
      </c>
      <c r="C624" s="551" t="n">
        <v>46054</v>
      </c>
      <c r="D624" t="inlineStr">
        <is>
          <t>Arcos</t>
        </is>
      </c>
      <c r="E624" t="n">
        <v>20385</v>
      </c>
      <c r="F624" t="inlineStr">
        <is>
          <t>FARINHA DE MILHO FLOCAO YOKI 500GR</t>
        </is>
      </c>
      <c r="G624" t="n">
        <v>15</v>
      </c>
      <c r="H624" t="inlineStr">
        <is>
          <t>UN</t>
        </is>
      </c>
      <c r="I624" t="inlineStr">
        <is>
          <t>02/2026</t>
        </is>
      </c>
    </row>
    <row r="625">
      <c r="A625" t="n">
        <v>70306</v>
      </c>
      <c r="B625" t="n">
        <v>122</v>
      </c>
      <c r="C625" s="551" t="n">
        <v>46054</v>
      </c>
      <c r="D625" t="inlineStr">
        <is>
          <t>Arcos</t>
        </is>
      </c>
      <c r="E625" t="n">
        <v>19979</v>
      </c>
      <c r="F625" t="inlineStr">
        <is>
          <t>MOLHO DE PIMENTA TABASCO RED C/60ML</t>
        </is>
      </c>
      <c r="G625" t="n">
        <v>8</v>
      </c>
      <c r="H625" t="inlineStr">
        <is>
          <t>FR</t>
        </is>
      </c>
      <c r="I625" t="inlineStr">
        <is>
          <t>02/2026</t>
        </is>
      </c>
    </row>
    <row r="626">
      <c r="A626" t="n">
        <v>70307</v>
      </c>
      <c r="B626" t="n">
        <v>122</v>
      </c>
      <c r="C626" s="551" t="n">
        <v>46054</v>
      </c>
      <c r="D626" t="inlineStr">
        <is>
          <t>Arcos</t>
        </is>
      </c>
      <c r="E626" t="n">
        <v>17838</v>
      </c>
      <c r="F626" t="inlineStr">
        <is>
          <t>CHA MATE LEAO C/250G</t>
        </is>
      </c>
      <c r="G626" t="n">
        <v>8</v>
      </c>
      <c r="H626" t="inlineStr">
        <is>
          <t>CX</t>
        </is>
      </c>
      <c r="I626" t="inlineStr">
        <is>
          <t>02/2026</t>
        </is>
      </c>
    </row>
    <row r="627">
      <c r="A627" t="n">
        <v>70308</v>
      </c>
      <c r="B627" t="n">
        <v>122</v>
      </c>
      <c r="C627" s="551" t="n">
        <v>46054</v>
      </c>
      <c r="D627" t="inlineStr">
        <is>
          <t>Arcos</t>
        </is>
      </c>
      <c r="E627" t="n">
        <v>20136</v>
      </c>
      <c r="F627" t="inlineStr">
        <is>
          <t>MACARRAO ESPAGUETE C/ OVOS ADRIA C/500G</t>
        </is>
      </c>
      <c r="G627" t="n">
        <v>7</v>
      </c>
      <c r="H627" t="inlineStr">
        <is>
          <t>PC</t>
        </is>
      </c>
      <c r="I627" t="inlineStr">
        <is>
          <t>02/2026</t>
        </is>
      </c>
    </row>
    <row r="628">
      <c r="A628" t="n">
        <v>70309</v>
      </c>
      <c r="B628" t="n">
        <v>122</v>
      </c>
      <c r="C628" s="551" t="n">
        <v>46054</v>
      </c>
      <c r="D628" t="inlineStr">
        <is>
          <t>Arcos</t>
        </is>
      </c>
      <c r="E628" t="n">
        <v>25075</v>
      </c>
      <c r="F628" t="inlineStr">
        <is>
          <t>MASSA PARA LASANHA ADRIA C/500G</t>
        </is>
      </c>
      <c r="G628" t="n">
        <v>7</v>
      </c>
      <c r="H628" t="inlineStr">
        <is>
          <t>PC</t>
        </is>
      </c>
      <c r="I628" t="inlineStr">
        <is>
          <t>02/2026</t>
        </is>
      </c>
    </row>
    <row r="629">
      <c r="A629" t="n">
        <v>70310</v>
      </c>
      <c r="B629" t="n">
        <v>122</v>
      </c>
      <c r="C629" s="551" t="n">
        <v>46054</v>
      </c>
      <c r="D629" t="inlineStr">
        <is>
          <t>Arcos</t>
        </is>
      </c>
      <c r="E629" t="n">
        <v>21017</v>
      </c>
      <c r="F629" t="inlineStr">
        <is>
          <t>OLEO DE ALGODAO SAUDE C/14,5KG</t>
        </is>
      </c>
      <c r="G629" t="n">
        <v>7</v>
      </c>
      <c r="H629" t="inlineStr">
        <is>
          <t>BD</t>
        </is>
      </c>
      <c r="I629" t="inlineStr">
        <is>
          <t>02/2026</t>
        </is>
      </c>
    </row>
    <row r="630">
      <c r="A630" t="n">
        <v>70311</v>
      </c>
      <c r="B630" t="n">
        <v>122</v>
      </c>
      <c r="C630" s="551" t="n">
        <v>46054</v>
      </c>
      <c r="D630" t="inlineStr">
        <is>
          <t>Arcos</t>
        </is>
      </c>
      <c r="E630" t="n">
        <v>20022</v>
      </c>
      <c r="F630" t="inlineStr">
        <is>
          <t>FERMENTO QUIMICO ROYAL 250G</t>
        </is>
      </c>
      <c r="G630" t="n">
        <v>10</v>
      </c>
      <c r="H630" t="inlineStr">
        <is>
          <t>UN</t>
        </is>
      </c>
      <c r="I630" t="inlineStr">
        <is>
          <t>02/2026</t>
        </is>
      </c>
    </row>
    <row r="631">
      <c r="A631" t="n">
        <v>70312</v>
      </c>
      <c r="B631" t="n">
        <v>122</v>
      </c>
      <c r="C631" s="551" t="n">
        <v>46054</v>
      </c>
      <c r="D631" t="inlineStr">
        <is>
          <t>Arcos</t>
        </is>
      </c>
      <c r="E631" t="n">
        <v>24272</v>
      </c>
      <c r="F631" t="inlineStr">
        <is>
          <t>FLOR DE SAL KG</t>
        </is>
      </c>
      <c r="G631" t="n">
        <v>0.85</v>
      </c>
      <c r="H631" t="inlineStr">
        <is>
          <t>KG</t>
        </is>
      </c>
      <c r="I631" t="inlineStr">
        <is>
          <t>02/2026</t>
        </is>
      </c>
    </row>
    <row r="632">
      <c r="A632" t="n">
        <v>70313</v>
      </c>
      <c r="B632" t="n">
        <v>122</v>
      </c>
      <c r="C632" s="551" t="n">
        <v>46054</v>
      </c>
      <c r="D632" t="inlineStr">
        <is>
          <t>Arcos</t>
        </is>
      </c>
      <c r="E632" t="n">
        <v>19917</v>
      </c>
      <c r="F632" t="inlineStr">
        <is>
          <t>SAL GROSSO CISNE C/1KG</t>
        </is>
      </c>
      <c r="G632" t="n">
        <v>7</v>
      </c>
      <c r="H632" t="inlineStr">
        <is>
          <t>PC</t>
        </is>
      </c>
      <c r="I632" t="inlineStr">
        <is>
          <t>02/2026</t>
        </is>
      </c>
    </row>
    <row r="633">
      <c r="A633" t="n">
        <v>70314</v>
      </c>
      <c r="B633" t="n">
        <v>122</v>
      </c>
      <c r="C633" s="551" t="n">
        <v>46054</v>
      </c>
      <c r="D633" t="inlineStr">
        <is>
          <t>Arcos</t>
        </is>
      </c>
      <c r="E633" t="n">
        <v>20892</v>
      </c>
      <c r="F633" t="inlineStr">
        <is>
          <t>GELATINA S/ SABOR EM FOLHA INCOLOR OETKER 10G</t>
        </is>
      </c>
      <c r="G633" t="n">
        <v>7</v>
      </c>
      <c r="H633" t="inlineStr">
        <is>
          <t>UN</t>
        </is>
      </c>
      <c r="I633" t="inlineStr">
        <is>
          <t>02/2026</t>
        </is>
      </c>
    </row>
    <row r="634">
      <c r="A634" t="n">
        <v>70315</v>
      </c>
      <c r="B634" t="n">
        <v>122</v>
      </c>
      <c r="C634" s="551" t="n">
        <v>46054</v>
      </c>
      <c r="D634" t="inlineStr">
        <is>
          <t>Arcos</t>
        </is>
      </c>
      <c r="E634" t="n">
        <v>20861</v>
      </c>
      <c r="F634" t="inlineStr">
        <is>
          <t>GEMA DE OVO PASTEURIZADA NETTO C/1KG UN</t>
        </is>
      </c>
      <c r="G634" t="n">
        <v>10</v>
      </c>
      <c r="H634" t="inlineStr">
        <is>
          <t>UN</t>
        </is>
      </c>
      <c r="I634" t="inlineStr">
        <is>
          <t>02/2026</t>
        </is>
      </c>
    </row>
    <row r="635">
      <c r="A635" t="n">
        <v>70316</v>
      </c>
      <c r="B635" t="n">
        <v>122</v>
      </c>
      <c r="C635" s="551" t="n">
        <v>46054</v>
      </c>
      <c r="D635" t="inlineStr">
        <is>
          <t>Arcos</t>
        </is>
      </c>
      <c r="E635" t="n">
        <v>27399</v>
      </c>
      <c r="F635" t="inlineStr">
        <is>
          <t>PAO DE QUEIJO TRAD LANCHE DONA ZELDA 25UN C/80GR - 2KG</t>
        </is>
      </c>
      <c r="G635" t="n">
        <v>7</v>
      </c>
      <c r="H635" t="inlineStr">
        <is>
          <t>PC</t>
        </is>
      </c>
      <c r="I635" t="inlineStr">
        <is>
          <t>02/2026</t>
        </is>
      </c>
    </row>
    <row r="636">
      <c r="A636" t="n">
        <v>70317</v>
      </c>
      <c r="B636" t="n">
        <v>122</v>
      </c>
      <c r="C636" s="551" t="n">
        <v>46054</v>
      </c>
      <c r="D636" t="inlineStr">
        <is>
          <t>Arcos</t>
        </is>
      </c>
      <c r="E636" t="n">
        <v>20661</v>
      </c>
      <c r="F636" t="inlineStr">
        <is>
          <t>LEITE CONDENSADO MOCA C/395G UN</t>
        </is>
      </c>
      <c r="G636" t="n">
        <v>13</v>
      </c>
      <c r="H636" t="inlineStr">
        <is>
          <t>UN</t>
        </is>
      </c>
      <c r="I636" t="inlineStr">
        <is>
          <t>02/2026</t>
        </is>
      </c>
    </row>
    <row r="637">
      <c r="A637" t="n">
        <v>70318</v>
      </c>
      <c r="B637" t="n">
        <v>122</v>
      </c>
      <c r="C637" s="551" t="n">
        <v>46054</v>
      </c>
      <c r="D637" t="inlineStr">
        <is>
          <t>Arcos</t>
        </is>
      </c>
      <c r="E637" t="n">
        <v>20653</v>
      </c>
      <c r="F637" t="inlineStr">
        <is>
          <t>LEITE DE COCO SOCOCO C/1L UN</t>
        </is>
      </c>
      <c r="G637" t="n">
        <v>18</v>
      </c>
      <c r="H637" t="inlineStr">
        <is>
          <t>UN</t>
        </is>
      </c>
      <c r="I637" t="inlineStr">
        <is>
          <t>02/2026</t>
        </is>
      </c>
    </row>
    <row r="638">
      <c r="A638" t="n">
        <v>70319</v>
      </c>
      <c r="B638" t="n">
        <v>122</v>
      </c>
      <c r="C638" s="551" t="n">
        <v>46054</v>
      </c>
      <c r="D638" t="inlineStr">
        <is>
          <t>Arcos</t>
        </is>
      </c>
      <c r="E638" t="n">
        <v>25478</v>
      </c>
      <c r="F638" t="inlineStr">
        <is>
          <t xml:space="preserve">LEITE INTEGRAL LEITISSIMO 1L </t>
        </is>
      </c>
      <c r="G638" t="n">
        <v>18</v>
      </c>
      <c r="H638" t="inlineStr">
        <is>
          <t>UN</t>
        </is>
      </c>
      <c r="I638" t="inlineStr">
        <is>
          <t>02/2026</t>
        </is>
      </c>
    </row>
    <row r="639">
      <c r="A639" t="n">
        <v>70320</v>
      </c>
      <c r="B639" t="n">
        <v>122</v>
      </c>
      <c r="C639" s="551" t="n">
        <v>46054</v>
      </c>
      <c r="D639" t="inlineStr">
        <is>
          <t>Arcos</t>
        </is>
      </c>
      <c r="E639" t="n">
        <v>24322</v>
      </c>
      <c r="F639" t="inlineStr">
        <is>
          <t>LEMON PEPPER KG</t>
        </is>
      </c>
      <c r="G639" t="n">
        <v>2.5</v>
      </c>
      <c r="H639" t="inlineStr">
        <is>
          <t>KG</t>
        </is>
      </c>
      <c r="I639" t="inlineStr">
        <is>
          <t>02/2026</t>
        </is>
      </c>
    </row>
    <row r="640">
      <c r="A640" t="n">
        <v>70321</v>
      </c>
      <c r="B640" t="n">
        <v>122</v>
      </c>
      <c r="C640" s="551" t="n">
        <v>46054</v>
      </c>
      <c r="D640" t="inlineStr">
        <is>
          <t>Arcos</t>
        </is>
      </c>
      <c r="E640" t="n">
        <v>20301</v>
      </c>
      <c r="F640" t="inlineStr">
        <is>
          <t>ARROZ BRANCO TIPO 1 CAMIL C/5KG</t>
        </is>
      </c>
      <c r="G640" t="n">
        <v>6</v>
      </c>
      <c r="H640" t="inlineStr">
        <is>
          <t>PC</t>
        </is>
      </c>
      <c r="I640" t="inlineStr">
        <is>
          <t>02/2026</t>
        </is>
      </c>
    </row>
    <row r="641">
      <c r="A641" t="n">
        <v>70322</v>
      </c>
      <c r="B641" t="n">
        <v>122</v>
      </c>
      <c r="C641" s="551" t="n">
        <v>46054</v>
      </c>
      <c r="D641" t="inlineStr">
        <is>
          <t>Arcos</t>
        </is>
      </c>
      <c r="E641" t="n">
        <v>20114</v>
      </c>
      <c r="F641" t="inlineStr">
        <is>
          <t>MACARRAO LINGUINE GRANO DURO DIVELLA  500GR</t>
        </is>
      </c>
      <c r="G641" t="n">
        <v>30</v>
      </c>
      <c r="H641" t="inlineStr">
        <is>
          <t>UN</t>
        </is>
      </c>
      <c r="I641" t="inlineStr">
        <is>
          <t>02/2026</t>
        </is>
      </c>
    </row>
    <row r="642">
      <c r="A642" t="n">
        <v>70323</v>
      </c>
      <c r="B642" t="n">
        <v>122</v>
      </c>
      <c r="C642" s="551" t="n">
        <v>46054</v>
      </c>
      <c r="D642" t="inlineStr">
        <is>
          <t>Arcos</t>
        </is>
      </c>
      <c r="E642" t="n">
        <v>20908</v>
      </c>
      <c r="F642" t="inlineStr">
        <is>
          <t>CHOCOLATE GOTAS MEIO AMARGO COBERTURA SICAO C/2,05KG</t>
        </is>
      </c>
      <c r="G642" t="n">
        <v>6</v>
      </c>
      <c r="H642" t="inlineStr">
        <is>
          <t>PC</t>
        </is>
      </c>
      <c r="I642" t="inlineStr">
        <is>
          <t>02/2026</t>
        </is>
      </c>
    </row>
    <row r="643">
      <c r="A643" t="n">
        <v>70324</v>
      </c>
      <c r="B643" t="n">
        <v>122</v>
      </c>
      <c r="C643" s="551" t="n">
        <v>46054</v>
      </c>
      <c r="D643" t="inlineStr">
        <is>
          <t>Arcos</t>
        </is>
      </c>
      <c r="E643" t="n">
        <v>20117</v>
      </c>
      <c r="F643" t="inlineStr">
        <is>
          <t>MASSA FOLHADA AROSA 1KG UN</t>
        </is>
      </c>
      <c r="G643" t="n">
        <v>20</v>
      </c>
      <c r="H643" t="inlineStr">
        <is>
          <t>UN</t>
        </is>
      </c>
      <c r="I643" t="inlineStr">
        <is>
          <t>02/2026</t>
        </is>
      </c>
    </row>
    <row r="644">
      <c r="A644" t="n">
        <v>70325</v>
      </c>
      <c r="B644" t="n">
        <v>122</v>
      </c>
      <c r="C644" s="551" t="n">
        <v>46054</v>
      </c>
      <c r="D644" t="inlineStr">
        <is>
          <t>Arcos</t>
        </is>
      </c>
      <c r="E644" t="n">
        <v>20360</v>
      </c>
      <c r="F644" t="inlineStr">
        <is>
          <t>FARINHA DE TRIGO ANACONDA C/5KG</t>
        </is>
      </c>
      <c r="G644" t="n">
        <v>6</v>
      </c>
      <c r="H644" t="inlineStr">
        <is>
          <t>PC</t>
        </is>
      </c>
      <c r="I644" t="inlineStr">
        <is>
          <t>02/2026</t>
        </is>
      </c>
    </row>
    <row r="645">
      <c r="A645" t="n">
        <v>70326</v>
      </c>
      <c r="B645" t="n">
        <v>122</v>
      </c>
      <c r="C645" s="551" t="n">
        <v>46054</v>
      </c>
      <c r="D645" t="inlineStr">
        <is>
          <t>Arcos</t>
        </is>
      </c>
      <c r="E645" t="n">
        <v>20887</v>
      </c>
      <c r="F645" t="inlineStr">
        <is>
          <t>MEL PURO FLORA NECTAR C/1KG</t>
        </is>
      </c>
      <c r="G645" t="n">
        <v>15</v>
      </c>
      <c r="H645" t="inlineStr">
        <is>
          <t>PT</t>
        </is>
      </c>
      <c r="I645" t="inlineStr">
        <is>
          <t>02/2026</t>
        </is>
      </c>
    </row>
    <row r="646">
      <c r="A646" t="n">
        <v>70327</v>
      </c>
      <c r="B646" t="n">
        <v>122</v>
      </c>
      <c r="C646" s="551" t="n">
        <v>46054</v>
      </c>
      <c r="D646" t="inlineStr">
        <is>
          <t>Arcos</t>
        </is>
      </c>
      <c r="E646" t="n">
        <v>20871</v>
      </c>
      <c r="F646" t="inlineStr">
        <is>
          <t>MELADO DE CANA JR C/1,3KG</t>
        </is>
      </c>
      <c r="G646" t="n">
        <v>4</v>
      </c>
      <c r="H646" t="inlineStr">
        <is>
          <t>PT</t>
        </is>
      </c>
      <c r="I646" t="inlineStr">
        <is>
          <t>02/2026</t>
        </is>
      </c>
    </row>
    <row r="647">
      <c r="A647" t="n">
        <v>70328</v>
      </c>
      <c r="B647" t="n">
        <v>122</v>
      </c>
      <c r="C647" s="551" t="n">
        <v>46054</v>
      </c>
      <c r="D647" t="inlineStr">
        <is>
          <t>Arcos</t>
        </is>
      </c>
      <c r="E647" t="n">
        <v>20645</v>
      </c>
      <c r="F647" t="inlineStr">
        <is>
          <t>MILHO VERDE QUERO C/2KG</t>
        </is>
      </c>
      <c r="G647" t="n">
        <v>14</v>
      </c>
      <c r="H647" t="inlineStr">
        <is>
          <t>LT</t>
        </is>
      </c>
      <c r="I647" t="inlineStr">
        <is>
          <t>02/2026</t>
        </is>
      </c>
    </row>
    <row r="648">
      <c r="A648" t="n">
        <v>70329</v>
      </c>
      <c r="B648" t="n">
        <v>122</v>
      </c>
      <c r="C648" s="551" t="n">
        <v>46054</v>
      </c>
      <c r="D648" t="inlineStr">
        <is>
          <t>Arcos</t>
        </is>
      </c>
      <c r="E648" t="n">
        <v>25213</v>
      </c>
      <c r="F648" t="inlineStr">
        <is>
          <t>MISSO AZUMA C/1KG</t>
        </is>
      </c>
      <c r="G648" t="n">
        <v>2</v>
      </c>
      <c r="H648" t="inlineStr">
        <is>
          <t>PT</t>
        </is>
      </c>
      <c r="I648" t="inlineStr">
        <is>
          <t>02/2026</t>
        </is>
      </c>
    </row>
    <row r="649">
      <c r="A649" t="n">
        <v>70330</v>
      </c>
      <c r="B649" t="n">
        <v>122</v>
      </c>
      <c r="C649" s="551" t="n">
        <v>46054</v>
      </c>
      <c r="D649" t="inlineStr">
        <is>
          <t>Arcos</t>
        </is>
      </c>
      <c r="E649" t="n">
        <v>26586</v>
      </c>
      <c r="F649" t="inlineStr">
        <is>
          <t>TORTILHA DE MILHO DE 11CM C/50 UN</t>
        </is>
      </c>
      <c r="G649" t="n">
        <v>6</v>
      </c>
      <c r="H649" t="inlineStr">
        <is>
          <t>PC</t>
        </is>
      </c>
      <c r="I649" t="inlineStr">
        <is>
          <t>02/2026</t>
        </is>
      </c>
    </row>
    <row r="650">
      <c r="A650" t="n">
        <v>70331</v>
      </c>
      <c r="B650" t="n">
        <v>122</v>
      </c>
      <c r="C650" s="551" t="n">
        <v>46054</v>
      </c>
      <c r="D650" t="inlineStr">
        <is>
          <t>Arcos</t>
        </is>
      </c>
      <c r="E650" t="n">
        <v>19984</v>
      </c>
      <c r="F650" t="inlineStr">
        <is>
          <t>MOLHO INGLES KENKO 1L</t>
        </is>
      </c>
      <c r="G650" t="n">
        <v>5</v>
      </c>
      <c r="H650" t="inlineStr">
        <is>
          <t>UN</t>
        </is>
      </c>
      <c r="I650" t="inlineStr">
        <is>
          <t>02/2026</t>
        </is>
      </c>
    </row>
    <row r="651">
      <c r="A651" t="n">
        <v>70332</v>
      </c>
      <c r="B651" t="n">
        <v>122</v>
      </c>
      <c r="C651" s="551" t="n">
        <v>46054</v>
      </c>
      <c r="D651" t="inlineStr">
        <is>
          <t>Arcos</t>
        </is>
      </c>
      <c r="E651" t="n">
        <v>17883</v>
      </c>
      <c r="F651" t="inlineStr">
        <is>
          <t>SODA LIMONADA ANTARCTICA DIET LATA 350ML C/12</t>
        </is>
      </c>
      <c r="G651" t="n">
        <v>5.75</v>
      </c>
      <c r="H651" t="inlineStr">
        <is>
          <t>PC</t>
        </is>
      </c>
      <c r="I651" t="inlineStr">
        <is>
          <t>02/2026</t>
        </is>
      </c>
    </row>
    <row r="652">
      <c r="A652" t="n">
        <v>70333</v>
      </c>
      <c r="B652" t="n">
        <v>122</v>
      </c>
      <c r="C652" s="551" t="n">
        <v>46054</v>
      </c>
      <c r="D652" t="inlineStr">
        <is>
          <t>Arcos</t>
        </is>
      </c>
      <c r="E652" t="n">
        <v>19965</v>
      </c>
      <c r="F652" t="inlineStr">
        <is>
          <t>MOSTARDA AMARELA HEINZ C/255G UN</t>
        </is>
      </c>
      <c r="G652" t="n">
        <v>5</v>
      </c>
      <c r="H652" t="inlineStr">
        <is>
          <t>UN</t>
        </is>
      </c>
      <c r="I652" t="inlineStr">
        <is>
          <t>02/2026</t>
        </is>
      </c>
    </row>
    <row r="653">
      <c r="A653" t="n">
        <v>70334</v>
      </c>
      <c r="B653" t="n">
        <v>122</v>
      </c>
      <c r="C653" s="551" t="n">
        <v>46054</v>
      </c>
      <c r="D653" t="inlineStr">
        <is>
          <t>Arcos</t>
        </is>
      </c>
      <c r="E653" t="n">
        <v>19946</v>
      </c>
      <c r="F653" t="inlineStr">
        <is>
          <t>MOSTARDA DIJON COM GRAO BEAUFOR C/1,001KG</t>
        </is>
      </c>
      <c r="G653" t="n">
        <v>2</v>
      </c>
      <c r="H653" t="inlineStr">
        <is>
          <t>PT</t>
        </is>
      </c>
      <c r="I653" t="inlineStr">
        <is>
          <t>02/2026</t>
        </is>
      </c>
    </row>
    <row r="654">
      <c r="A654" t="n">
        <v>70335</v>
      </c>
      <c r="B654" t="n">
        <v>122</v>
      </c>
      <c r="C654" s="551" t="n">
        <v>46054</v>
      </c>
      <c r="D654" t="inlineStr">
        <is>
          <t>Arcos</t>
        </is>
      </c>
      <c r="E654" t="n">
        <v>17881</v>
      </c>
      <c r="F654" t="inlineStr">
        <is>
          <t>SODA LIMONADA ANTARCTICA LATA 350ML C/12</t>
        </is>
      </c>
      <c r="G654" t="n">
        <v>5.5</v>
      </c>
      <c r="H654" t="inlineStr">
        <is>
          <t>PC</t>
        </is>
      </c>
      <c r="I654" t="inlineStr">
        <is>
          <t>02/2026</t>
        </is>
      </c>
    </row>
    <row r="655">
      <c r="A655" t="n">
        <v>70336</v>
      </c>
      <c r="B655" t="n">
        <v>122</v>
      </c>
      <c r="C655" s="551" t="n">
        <v>46054</v>
      </c>
      <c r="D655" t="inlineStr">
        <is>
          <t>Arcos</t>
        </is>
      </c>
      <c r="E655" t="n">
        <v>20287</v>
      </c>
      <c r="F655" t="inlineStr">
        <is>
          <t>BATATA PALHA AMAVITA C/1KG</t>
        </is>
      </c>
      <c r="G655" t="n">
        <v>5</v>
      </c>
      <c r="H655" t="inlineStr">
        <is>
          <t>PC</t>
        </is>
      </c>
      <c r="I655" t="inlineStr">
        <is>
          <t>02/2026</t>
        </is>
      </c>
    </row>
    <row r="656">
      <c r="A656" t="n">
        <v>70337</v>
      </c>
      <c r="B656" t="n">
        <v>122</v>
      </c>
      <c r="C656" s="551" t="n">
        <v>46054</v>
      </c>
      <c r="D656" t="inlineStr">
        <is>
          <t>Arcos</t>
        </is>
      </c>
      <c r="E656" t="n">
        <v>21004</v>
      </c>
      <c r="F656" t="inlineStr">
        <is>
          <t>OLEO DE GERGELIM TORRADO HONG KONG 1L</t>
        </is>
      </c>
      <c r="G656" t="n">
        <v>2</v>
      </c>
      <c r="H656" t="inlineStr">
        <is>
          <t>UN</t>
        </is>
      </c>
      <c r="I656" t="inlineStr">
        <is>
          <t>02/2026</t>
        </is>
      </c>
    </row>
    <row r="657">
      <c r="A657" t="n">
        <v>70338</v>
      </c>
      <c r="B657" t="n">
        <v>122</v>
      </c>
      <c r="C657" s="551" t="n">
        <v>46054</v>
      </c>
      <c r="D657" t="inlineStr">
        <is>
          <t>Arcos</t>
        </is>
      </c>
      <c r="E657" t="n">
        <v>24401</v>
      </c>
      <c r="F657" t="inlineStr">
        <is>
          <t>PAPRICA PICANTE PCT 500G UN</t>
        </is>
      </c>
      <c r="G657" t="n">
        <v>1.5</v>
      </c>
      <c r="H657" t="inlineStr">
        <is>
          <t>UN</t>
        </is>
      </c>
      <c r="I657" t="inlineStr">
        <is>
          <t>02/2026</t>
        </is>
      </c>
    </row>
    <row r="658">
      <c r="A658" t="n">
        <v>70339</v>
      </c>
      <c r="B658" t="n">
        <v>122</v>
      </c>
      <c r="C658" s="551" t="n">
        <v>46054</v>
      </c>
      <c r="D658" t="inlineStr">
        <is>
          <t>Arcos</t>
        </is>
      </c>
      <c r="E658" t="n">
        <v>20621</v>
      </c>
      <c r="F658" t="inlineStr">
        <is>
          <t>PEPINO EM CONSERVA HEMMER C/300G</t>
        </is>
      </c>
      <c r="G658" t="n">
        <v>10</v>
      </c>
      <c r="H658" t="inlineStr">
        <is>
          <t>PT</t>
        </is>
      </c>
      <c r="I658" t="inlineStr">
        <is>
          <t>02/2026</t>
        </is>
      </c>
    </row>
    <row r="659">
      <c r="A659" t="n">
        <v>70340</v>
      </c>
      <c r="B659" t="n">
        <v>122</v>
      </c>
      <c r="C659" s="551" t="n">
        <v>46054</v>
      </c>
      <c r="D659" t="inlineStr">
        <is>
          <t>Arcos</t>
        </is>
      </c>
      <c r="E659" t="n">
        <v>20227</v>
      </c>
      <c r="F659" t="inlineStr">
        <is>
          <t>FEIJAO PRETO CAMIL C/2KG</t>
        </is>
      </c>
      <c r="G659" t="n">
        <v>5</v>
      </c>
      <c r="H659" t="inlineStr">
        <is>
          <t>PC</t>
        </is>
      </c>
      <c r="I659" t="inlineStr">
        <is>
          <t>02/2026</t>
        </is>
      </c>
    </row>
    <row r="660">
      <c r="A660" t="n">
        <v>70341</v>
      </c>
      <c r="B660" t="n">
        <v>122</v>
      </c>
      <c r="C660" s="551" t="n">
        <v>46054</v>
      </c>
      <c r="D660" t="inlineStr">
        <is>
          <t>Arcos</t>
        </is>
      </c>
      <c r="E660" t="n">
        <v>24420</v>
      </c>
      <c r="F660" t="inlineStr">
        <is>
          <t>POLVILHO DOCE KG</t>
        </is>
      </c>
      <c r="G660" t="n">
        <v>4</v>
      </c>
      <c r="H660" t="inlineStr">
        <is>
          <t>KG</t>
        </is>
      </c>
      <c r="I660" t="inlineStr">
        <is>
          <t>02/2026</t>
        </is>
      </c>
    </row>
    <row r="661">
      <c r="A661" t="n">
        <v>70342</v>
      </c>
      <c r="B661" t="n">
        <v>122</v>
      </c>
      <c r="C661" s="551" t="n">
        <v>46054</v>
      </c>
      <c r="D661" t="inlineStr">
        <is>
          <t>Arcos</t>
        </is>
      </c>
      <c r="E661" t="n">
        <v>20488</v>
      </c>
      <c r="F661" t="inlineStr">
        <is>
          <t>PRESUNTO COZIDO MAGRO SADIA KG</t>
        </is>
      </c>
      <c r="G661" t="n">
        <v>10.5</v>
      </c>
      <c r="H661" t="inlineStr">
        <is>
          <t>KG</t>
        </is>
      </c>
      <c r="I661" t="inlineStr">
        <is>
          <t>02/2026</t>
        </is>
      </c>
    </row>
    <row r="662">
      <c r="A662" t="n">
        <v>70343</v>
      </c>
      <c r="B662" t="n">
        <v>122</v>
      </c>
      <c r="C662" s="551" t="n">
        <v>46054</v>
      </c>
      <c r="D662" t="inlineStr">
        <is>
          <t>Arcos</t>
        </is>
      </c>
      <c r="E662" t="n">
        <v>23826</v>
      </c>
      <c r="F662" t="inlineStr">
        <is>
          <t>BISCOITO DE MAIZENA NESTLE TOSTINES 200G</t>
        </is>
      </c>
      <c r="G662" t="n">
        <v>4</v>
      </c>
      <c r="H662" t="inlineStr">
        <is>
          <t>PC</t>
        </is>
      </c>
      <c r="I662" t="inlineStr">
        <is>
          <t>02/2026</t>
        </is>
      </c>
    </row>
    <row r="663">
      <c r="A663" t="n">
        <v>70344</v>
      </c>
      <c r="B663" t="n">
        <v>122</v>
      </c>
      <c r="C663" s="551" t="n">
        <v>46054</v>
      </c>
      <c r="D663" t="inlineStr">
        <is>
          <t>Arcos</t>
        </is>
      </c>
      <c r="E663" t="n">
        <v>20922</v>
      </c>
      <c r="F663" t="inlineStr">
        <is>
          <t>CHOCOLATE EM PO NESTLE 50% C/1,01KG</t>
        </is>
      </c>
      <c r="G663" t="n">
        <v>4</v>
      </c>
      <c r="H663" t="inlineStr">
        <is>
          <t>PC</t>
        </is>
      </c>
      <c r="I663" t="inlineStr">
        <is>
          <t>02/2026</t>
        </is>
      </c>
    </row>
    <row r="664">
      <c r="A664" t="n">
        <v>70345</v>
      </c>
      <c r="B664" t="n">
        <v>122</v>
      </c>
      <c r="C664" s="551" t="n">
        <v>46054</v>
      </c>
      <c r="D664" t="inlineStr">
        <is>
          <t>Arcos</t>
        </is>
      </c>
      <c r="E664" t="n">
        <v>19907</v>
      </c>
      <c r="F664" t="inlineStr">
        <is>
          <t>SAL REFINADO CISNE 1KG</t>
        </is>
      </c>
      <c r="G664" t="n">
        <v>9</v>
      </c>
      <c r="H664" t="inlineStr">
        <is>
          <t>UN</t>
        </is>
      </c>
      <c r="I664" t="inlineStr">
        <is>
          <t>02/2026</t>
        </is>
      </c>
    </row>
    <row r="665">
      <c r="A665" t="n">
        <v>70346</v>
      </c>
      <c r="B665" t="n">
        <v>122</v>
      </c>
      <c r="C665" s="551" t="n">
        <v>46054</v>
      </c>
      <c r="D665" t="inlineStr">
        <is>
          <t>Arcos</t>
        </is>
      </c>
      <c r="E665" t="n">
        <v>20185</v>
      </c>
      <c r="F665" t="inlineStr">
        <is>
          <t>SEMENTE ABOBORA CRUA SEM CASCA KG</t>
        </is>
      </c>
      <c r="G665" t="n">
        <v>1</v>
      </c>
      <c r="H665" t="inlineStr">
        <is>
          <t>KG</t>
        </is>
      </c>
      <c r="I665" t="inlineStr">
        <is>
          <t>02/2026</t>
        </is>
      </c>
    </row>
    <row r="666">
      <c r="A666" t="n">
        <v>70347</v>
      </c>
      <c r="B666" t="n">
        <v>122</v>
      </c>
      <c r="C666" s="551" t="n">
        <v>46054</v>
      </c>
      <c r="D666" t="inlineStr">
        <is>
          <t>Arcos</t>
        </is>
      </c>
      <c r="E666" t="n">
        <v>20174</v>
      </c>
      <c r="F666" t="inlineStr">
        <is>
          <t>SEMENTE DE GIRASSOL SEM CASCA KG</t>
        </is>
      </c>
      <c r="G666" t="n">
        <v>3</v>
      </c>
      <c r="H666" t="inlineStr">
        <is>
          <t>KG</t>
        </is>
      </c>
      <c r="I666" t="inlineStr">
        <is>
          <t>02/2026</t>
        </is>
      </c>
    </row>
    <row r="667">
      <c r="A667" t="n">
        <v>70348</v>
      </c>
      <c r="B667" t="n">
        <v>122</v>
      </c>
      <c r="C667" s="551" t="n">
        <v>46054</v>
      </c>
      <c r="D667" t="inlineStr">
        <is>
          <t>Arcos</t>
        </is>
      </c>
      <c r="E667" t="n">
        <v>20614</v>
      </c>
      <c r="F667" t="inlineStr">
        <is>
          <t>PASTA GERGELIM TAHINE ISTAMBUL 5006 LT</t>
        </is>
      </c>
      <c r="G667" t="n">
        <v>5</v>
      </c>
      <c r="H667" t="inlineStr">
        <is>
          <t>UN</t>
        </is>
      </c>
      <c r="I667" t="inlineStr">
        <is>
          <t>02/2026</t>
        </is>
      </c>
    </row>
    <row r="668">
      <c r="A668" t="n">
        <v>70349</v>
      </c>
      <c r="B668" t="n">
        <v>122</v>
      </c>
      <c r="C668" s="551" t="n">
        <v>46054</v>
      </c>
      <c r="D668" t="inlineStr">
        <is>
          <t>Arcos</t>
        </is>
      </c>
      <c r="E668" t="n">
        <v>20257</v>
      </c>
      <c r="F668" t="inlineStr">
        <is>
          <t>COCO RALADO FRESCO CONGELADO VITA COCO C/1KG</t>
        </is>
      </c>
      <c r="G668" t="n">
        <v>4</v>
      </c>
      <c r="H668" t="inlineStr">
        <is>
          <t>PC</t>
        </is>
      </c>
      <c r="I668" t="inlineStr">
        <is>
          <t>02/2026</t>
        </is>
      </c>
    </row>
    <row r="669">
      <c r="A669" t="n">
        <v>70350</v>
      </c>
      <c r="B669" t="n">
        <v>122</v>
      </c>
      <c r="C669" s="551" t="n">
        <v>46054</v>
      </c>
      <c r="D669" t="inlineStr">
        <is>
          <t>Arcos</t>
        </is>
      </c>
      <c r="E669" t="n">
        <v>20202</v>
      </c>
      <c r="F669" t="inlineStr">
        <is>
          <t>VINAGRE DE ARROZ CASTELO 750ML UN</t>
        </is>
      </c>
      <c r="G669" t="n">
        <v>12</v>
      </c>
      <c r="H669" t="inlineStr">
        <is>
          <t>UN</t>
        </is>
      </c>
      <c r="I669" t="inlineStr">
        <is>
          <t>02/2026</t>
        </is>
      </c>
    </row>
    <row r="670">
      <c r="A670" t="n">
        <v>70351</v>
      </c>
      <c r="B670" t="n">
        <v>122</v>
      </c>
      <c r="C670" s="551" t="n">
        <v>46054</v>
      </c>
      <c r="D670" t="inlineStr">
        <is>
          <t>Arcos</t>
        </is>
      </c>
      <c r="E670" t="n">
        <v>26054</v>
      </c>
      <c r="F670" t="inlineStr">
        <is>
          <t>VINAGRE DE ARROZ MIZKAN 500ML UN</t>
        </is>
      </c>
      <c r="G670" t="n">
        <v>9</v>
      </c>
      <c r="H670" t="inlineStr">
        <is>
          <t>UN</t>
        </is>
      </c>
      <c r="I670" t="inlineStr">
        <is>
          <t>02/2026</t>
        </is>
      </c>
    </row>
    <row r="671">
      <c r="A671" t="n">
        <v>70352</v>
      </c>
      <c r="B671" t="n">
        <v>122</v>
      </c>
      <c r="C671" s="551" t="n">
        <v>46054</v>
      </c>
      <c r="D671" t="inlineStr">
        <is>
          <t>Arcos</t>
        </is>
      </c>
      <c r="E671" t="n">
        <v>20961</v>
      </c>
      <c r="F671" t="inlineStr">
        <is>
          <t>VINAGRE DE MACA CASTELO 750ML UN</t>
        </is>
      </c>
      <c r="G671" t="n">
        <v>9</v>
      </c>
      <c r="H671" t="inlineStr">
        <is>
          <t>UN</t>
        </is>
      </c>
      <c r="I671" t="inlineStr">
        <is>
          <t>02/2026</t>
        </is>
      </c>
    </row>
    <row r="672">
      <c r="A672" t="n">
        <v>70353</v>
      </c>
      <c r="B672" t="n">
        <v>122</v>
      </c>
      <c r="C672" s="551" t="n">
        <v>46054</v>
      </c>
      <c r="D672" t="inlineStr">
        <is>
          <t>Arcos</t>
        </is>
      </c>
      <c r="E672" t="n">
        <v>19787</v>
      </c>
      <c r="F672" t="inlineStr">
        <is>
          <t>ABACAXI PEROLA KG</t>
        </is>
      </c>
      <c r="G672" t="n">
        <v>1.82</v>
      </c>
      <c r="H672" t="inlineStr">
        <is>
          <t>KG</t>
        </is>
      </c>
      <c r="I672" t="inlineStr">
        <is>
          <t>02/2026</t>
        </is>
      </c>
    </row>
    <row r="673">
      <c r="A673" t="n">
        <v>70354</v>
      </c>
      <c r="B673" t="n">
        <v>122</v>
      </c>
      <c r="C673" s="551" t="n">
        <v>46054</v>
      </c>
      <c r="D673" t="inlineStr">
        <is>
          <t>Arcos</t>
        </is>
      </c>
      <c r="E673" t="n">
        <v>19658</v>
      </c>
      <c r="F673" t="inlineStr">
        <is>
          <t>ABOBORA JAPONESA / CABOTIAN KG</t>
        </is>
      </c>
      <c r="G673" t="n">
        <v>24.58</v>
      </c>
      <c r="H673" t="inlineStr">
        <is>
          <t>KG</t>
        </is>
      </c>
      <c r="I673" t="inlineStr">
        <is>
          <t>02/2026</t>
        </is>
      </c>
    </row>
    <row r="674">
      <c r="A674" t="n">
        <v>70355</v>
      </c>
      <c r="B674" t="n">
        <v>122</v>
      </c>
      <c r="C674" s="551" t="n">
        <v>46054</v>
      </c>
      <c r="D674" t="inlineStr">
        <is>
          <t>Arcos</t>
        </is>
      </c>
      <c r="E674" t="n">
        <v>19657</v>
      </c>
      <c r="F674" t="inlineStr">
        <is>
          <t>ABOBORA PESCOCO KG</t>
        </is>
      </c>
      <c r="G674" t="n">
        <v>2.7</v>
      </c>
      <c r="H674" t="inlineStr">
        <is>
          <t>KG</t>
        </is>
      </c>
      <c r="I674" t="inlineStr">
        <is>
          <t>02/2026</t>
        </is>
      </c>
    </row>
    <row r="675">
      <c r="A675" t="n">
        <v>70356</v>
      </c>
      <c r="B675" t="n">
        <v>122</v>
      </c>
      <c r="C675" s="551" t="n">
        <v>46054</v>
      </c>
      <c r="D675" t="inlineStr">
        <is>
          <t>Arcos</t>
        </is>
      </c>
      <c r="E675" t="n">
        <v>19654</v>
      </c>
      <c r="F675" t="inlineStr">
        <is>
          <t>ABOBRINHA ITALIANA GRAUDA KG</t>
        </is>
      </c>
      <c r="G675" t="n">
        <v>2.42</v>
      </c>
      <c r="H675" t="inlineStr">
        <is>
          <t>KG</t>
        </is>
      </c>
      <c r="I675" t="inlineStr">
        <is>
          <t>02/2026</t>
        </is>
      </c>
    </row>
    <row r="676">
      <c r="A676" t="n">
        <v>70357</v>
      </c>
      <c r="B676" t="n">
        <v>122</v>
      </c>
      <c r="C676" s="551" t="n">
        <v>46054</v>
      </c>
      <c r="D676" t="inlineStr">
        <is>
          <t>Arcos</t>
        </is>
      </c>
      <c r="E676" t="n">
        <v>25647</v>
      </c>
      <c r="F676" t="inlineStr">
        <is>
          <t>ACELGA BOK CHOY KG</t>
        </is>
      </c>
      <c r="G676" t="n">
        <v>0.24</v>
      </c>
      <c r="H676" t="inlineStr">
        <is>
          <t>KG</t>
        </is>
      </c>
      <c r="I676" t="inlineStr">
        <is>
          <t>02/2026</t>
        </is>
      </c>
    </row>
    <row r="677">
      <c r="A677" t="n">
        <v>70358</v>
      </c>
      <c r="B677" t="n">
        <v>122</v>
      </c>
      <c r="C677" s="551" t="n">
        <v>46054</v>
      </c>
      <c r="D677" t="inlineStr">
        <is>
          <t>Arcos</t>
        </is>
      </c>
      <c r="E677" t="n">
        <v>19506</v>
      </c>
      <c r="F677" t="inlineStr">
        <is>
          <t>ALECRIM KG</t>
        </is>
      </c>
      <c r="G677" t="n">
        <v>0.1</v>
      </c>
      <c r="H677" t="inlineStr">
        <is>
          <t>KG</t>
        </is>
      </c>
      <c r="I677" t="inlineStr">
        <is>
          <t>02/2026</t>
        </is>
      </c>
    </row>
    <row r="678">
      <c r="A678" t="n">
        <v>70359</v>
      </c>
      <c r="B678" t="n">
        <v>122</v>
      </c>
      <c r="C678" s="551" t="n">
        <v>46054</v>
      </c>
      <c r="D678" t="inlineStr">
        <is>
          <t>Arcos</t>
        </is>
      </c>
      <c r="E678" t="n">
        <v>19652</v>
      </c>
      <c r="F678" t="inlineStr">
        <is>
          <t>ALHO COMUM KG</t>
        </is>
      </c>
      <c r="G678" t="n">
        <v>1.48</v>
      </c>
      <c r="H678" t="inlineStr">
        <is>
          <t>KG</t>
        </is>
      </c>
      <c r="I678" t="inlineStr">
        <is>
          <t>02/2026</t>
        </is>
      </c>
    </row>
    <row r="679">
      <c r="A679" t="n">
        <v>70360</v>
      </c>
      <c r="B679" t="n">
        <v>122</v>
      </c>
      <c r="C679" s="551" t="n">
        <v>46054</v>
      </c>
      <c r="D679" t="inlineStr">
        <is>
          <t>Arcos</t>
        </is>
      </c>
      <c r="E679" t="n">
        <v>19647</v>
      </c>
      <c r="F679" t="inlineStr">
        <is>
          <t>ALHO PORO KG</t>
        </is>
      </c>
      <c r="G679" t="n">
        <v>1</v>
      </c>
      <c r="H679" t="inlineStr">
        <is>
          <t>KG</t>
        </is>
      </c>
      <c r="I679" t="inlineStr">
        <is>
          <t>02/2026</t>
        </is>
      </c>
    </row>
    <row r="680">
      <c r="A680" t="n">
        <v>70361</v>
      </c>
      <c r="B680" t="n">
        <v>122</v>
      </c>
      <c r="C680" s="551" t="n">
        <v>46054</v>
      </c>
      <c r="D680" t="inlineStr">
        <is>
          <t>Arcos</t>
        </is>
      </c>
      <c r="E680" t="n">
        <v>23390</v>
      </c>
      <c r="F680" t="inlineStr">
        <is>
          <t>BANANA DA TERRA KG</t>
        </is>
      </c>
      <c r="G680" t="n">
        <v>5.68</v>
      </c>
      <c r="H680" t="inlineStr">
        <is>
          <t>KG</t>
        </is>
      </c>
      <c r="I680" t="inlineStr">
        <is>
          <t>02/2026</t>
        </is>
      </c>
    </row>
    <row r="681">
      <c r="A681" t="n">
        <v>70362</v>
      </c>
      <c r="B681" t="n">
        <v>122</v>
      </c>
      <c r="C681" s="551" t="n">
        <v>46054</v>
      </c>
      <c r="D681" t="inlineStr">
        <is>
          <t>Arcos</t>
        </is>
      </c>
      <c r="E681" t="n">
        <v>23389</v>
      </c>
      <c r="F681" t="inlineStr">
        <is>
          <t>BANANA NANICA KG</t>
        </is>
      </c>
      <c r="G681" t="n">
        <v>0.8</v>
      </c>
      <c r="H681" t="inlineStr">
        <is>
          <t>KG</t>
        </is>
      </c>
      <c r="I681" t="inlineStr">
        <is>
          <t>02/2026</t>
        </is>
      </c>
    </row>
    <row r="682">
      <c r="A682" t="n">
        <v>70363</v>
      </c>
      <c r="B682" t="n">
        <v>122</v>
      </c>
      <c r="C682" s="551" t="n">
        <v>46054</v>
      </c>
      <c r="D682" t="inlineStr">
        <is>
          <t>Arcos</t>
        </is>
      </c>
      <c r="E682" t="n">
        <v>24083</v>
      </c>
      <c r="F682" t="inlineStr">
        <is>
          <t>BATATA ASTERIX GRAUDA NOIVA KG</t>
        </is>
      </c>
      <c r="G682" t="n">
        <v>40.98</v>
      </c>
      <c r="H682" t="inlineStr">
        <is>
          <t>KG</t>
        </is>
      </c>
      <c r="I682" t="inlineStr">
        <is>
          <t>02/2026</t>
        </is>
      </c>
    </row>
    <row r="683">
      <c r="A683" t="n">
        <v>70364</v>
      </c>
      <c r="B683" t="n">
        <v>122</v>
      </c>
      <c r="C683" s="551" t="n">
        <v>46054</v>
      </c>
      <c r="D683" t="inlineStr">
        <is>
          <t>Arcos</t>
        </is>
      </c>
      <c r="E683" t="n">
        <v>19634</v>
      </c>
      <c r="F683" t="inlineStr">
        <is>
          <t>BERINJELA KG</t>
        </is>
      </c>
      <c r="G683" t="n">
        <v>1.22</v>
      </c>
      <c r="H683" t="inlineStr">
        <is>
          <t>KG</t>
        </is>
      </c>
      <c r="I683" t="inlineStr">
        <is>
          <t>02/2026</t>
        </is>
      </c>
    </row>
    <row r="684">
      <c r="A684" t="n">
        <v>70365</v>
      </c>
      <c r="B684" t="n">
        <v>122</v>
      </c>
      <c r="C684" s="551" t="n">
        <v>46054</v>
      </c>
      <c r="D684" t="inlineStr">
        <is>
          <t>Arcos</t>
        </is>
      </c>
      <c r="E684" t="n">
        <v>19632</v>
      </c>
      <c r="F684" t="inlineStr">
        <is>
          <t>BETERRABA KG</t>
        </is>
      </c>
      <c r="G684" t="n">
        <v>2.24</v>
      </c>
      <c r="H684" t="inlineStr">
        <is>
          <t>KG</t>
        </is>
      </c>
      <c r="I684" t="inlineStr">
        <is>
          <t>02/2026</t>
        </is>
      </c>
    </row>
    <row r="685">
      <c r="A685" t="n">
        <v>70366</v>
      </c>
      <c r="B685" t="n">
        <v>122</v>
      </c>
      <c r="C685" s="551" t="n">
        <v>46054</v>
      </c>
      <c r="D685" t="inlineStr">
        <is>
          <t>Arcos</t>
        </is>
      </c>
      <c r="E685" t="n">
        <v>23377</v>
      </c>
      <c r="F685" t="inlineStr">
        <is>
          <t>CAMBUCI CONGELADO KG</t>
        </is>
      </c>
      <c r="G685" t="n">
        <v>4</v>
      </c>
      <c r="H685" t="inlineStr">
        <is>
          <t>KG</t>
        </is>
      </c>
      <c r="I685" t="inlineStr">
        <is>
          <t>02/2026</t>
        </is>
      </c>
    </row>
    <row r="686">
      <c r="A686" t="n">
        <v>70367</v>
      </c>
      <c r="B686" t="n">
        <v>122</v>
      </c>
      <c r="C686" s="551" t="n">
        <v>46054</v>
      </c>
      <c r="D686" t="inlineStr">
        <is>
          <t>Arcos</t>
        </is>
      </c>
      <c r="E686" t="n">
        <v>26713</v>
      </c>
      <c r="F686" t="inlineStr">
        <is>
          <t>CAMOMILA DESIDRATADA KG</t>
        </is>
      </c>
      <c r="G686" t="n">
        <v>2</v>
      </c>
      <c r="H686" t="inlineStr">
        <is>
          <t>KG</t>
        </is>
      </c>
      <c r="I686" t="inlineStr">
        <is>
          <t>02/2026</t>
        </is>
      </c>
    </row>
    <row r="687">
      <c r="A687" t="n">
        <v>70368</v>
      </c>
      <c r="B687" t="n">
        <v>122</v>
      </c>
      <c r="C687" s="551" t="n">
        <v>46054</v>
      </c>
      <c r="D687" t="inlineStr">
        <is>
          <t>Arcos</t>
        </is>
      </c>
      <c r="E687" t="n">
        <v>24509</v>
      </c>
      <c r="F687" t="inlineStr">
        <is>
          <t>CEBOLA BRANCA KG</t>
        </is>
      </c>
      <c r="G687" t="n">
        <v>24.68</v>
      </c>
      <c r="H687" t="inlineStr">
        <is>
          <t>KG</t>
        </is>
      </c>
      <c r="I687" t="inlineStr">
        <is>
          <t>02/2026</t>
        </is>
      </c>
    </row>
    <row r="688">
      <c r="A688" t="n">
        <v>70369</v>
      </c>
      <c r="B688" t="n">
        <v>122</v>
      </c>
      <c r="C688" s="551" t="n">
        <v>46054</v>
      </c>
      <c r="D688" t="inlineStr">
        <is>
          <t>Arcos</t>
        </is>
      </c>
      <c r="E688" t="n">
        <v>19623</v>
      </c>
      <c r="F688" t="inlineStr">
        <is>
          <t>CEBOLA ROXA KG</t>
        </is>
      </c>
      <c r="G688" t="n">
        <v>2.86</v>
      </c>
      <c r="H688" t="inlineStr">
        <is>
          <t>KG</t>
        </is>
      </c>
      <c r="I688" t="inlineStr">
        <is>
          <t>02/2026</t>
        </is>
      </c>
    </row>
    <row r="689">
      <c r="A689" t="n">
        <v>70370</v>
      </c>
      <c r="B689" t="n">
        <v>122</v>
      </c>
      <c r="C689" s="551" t="n">
        <v>46054</v>
      </c>
      <c r="D689" t="inlineStr">
        <is>
          <t>Arcos</t>
        </is>
      </c>
      <c r="E689" t="n">
        <v>19488</v>
      </c>
      <c r="F689" t="inlineStr">
        <is>
          <t>CEBOLINHA KG</t>
        </is>
      </c>
      <c r="G689" t="n">
        <v>0.32</v>
      </c>
      <c r="H689" t="inlineStr">
        <is>
          <t>KG</t>
        </is>
      </c>
      <c r="I689" t="inlineStr">
        <is>
          <t>02/2026</t>
        </is>
      </c>
    </row>
    <row r="690">
      <c r="A690" t="n">
        <v>70371</v>
      </c>
      <c r="B690" t="n">
        <v>122</v>
      </c>
      <c r="C690" s="551" t="n">
        <v>46054</v>
      </c>
      <c r="D690" t="inlineStr">
        <is>
          <t>Arcos</t>
        </is>
      </c>
      <c r="E690" t="n">
        <v>19621</v>
      </c>
      <c r="F690" t="inlineStr">
        <is>
          <t>CENOURA KG</t>
        </is>
      </c>
      <c r="G690" t="n">
        <v>6.5</v>
      </c>
      <c r="H690" t="inlineStr">
        <is>
          <t>KG</t>
        </is>
      </c>
      <c r="I690" t="inlineStr">
        <is>
          <t>02/2026</t>
        </is>
      </c>
    </row>
    <row r="691">
      <c r="A691" t="n">
        <v>70372</v>
      </c>
      <c r="B691" t="n">
        <v>122</v>
      </c>
      <c r="C691" s="551" t="n">
        <v>46054</v>
      </c>
      <c r="D691" t="inlineStr">
        <is>
          <t>Arcos</t>
        </is>
      </c>
      <c r="E691" t="n">
        <v>23241</v>
      </c>
      <c r="F691" t="inlineStr">
        <is>
          <t>CHUCHU KG</t>
        </is>
      </c>
      <c r="G691" t="n">
        <v>2.04</v>
      </c>
      <c r="H691" t="inlineStr">
        <is>
          <t>KG</t>
        </is>
      </c>
      <c r="I691" t="inlineStr">
        <is>
          <t>02/2026</t>
        </is>
      </c>
    </row>
    <row r="692">
      <c r="A692" t="n">
        <v>70373</v>
      </c>
      <c r="B692" t="n">
        <v>122</v>
      </c>
      <c r="C692" s="551" t="n">
        <v>46054</v>
      </c>
      <c r="D692" t="inlineStr">
        <is>
          <t>Arcos</t>
        </is>
      </c>
      <c r="E692" t="n">
        <v>19617</v>
      </c>
      <c r="F692" t="inlineStr">
        <is>
          <t>COENTRO KG</t>
        </is>
      </c>
      <c r="G692" t="n">
        <v>0.12</v>
      </c>
      <c r="H692" t="inlineStr">
        <is>
          <t>KG</t>
        </is>
      </c>
      <c r="I692" t="inlineStr">
        <is>
          <t>02/2026</t>
        </is>
      </c>
    </row>
    <row r="693">
      <c r="A693" t="n">
        <v>70374</v>
      </c>
      <c r="B693" t="n">
        <v>122</v>
      </c>
      <c r="C693" s="551" t="n">
        <v>46054</v>
      </c>
      <c r="D693" t="inlineStr">
        <is>
          <t>Arcos</t>
        </is>
      </c>
      <c r="E693" t="n">
        <v>23236</v>
      </c>
      <c r="F693" t="inlineStr">
        <is>
          <t>COUVE MANTEIGA KG</t>
        </is>
      </c>
      <c r="G693" t="n">
        <v>0.72</v>
      </c>
      <c r="H693" t="inlineStr">
        <is>
          <t>KG</t>
        </is>
      </c>
      <c r="I693" t="inlineStr">
        <is>
          <t>02/2026</t>
        </is>
      </c>
    </row>
    <row r="694">
      <c r="A694" t="n">
        <v>70375</v>
      </c>
      <c r="B694" t="n">
        <v>122</v>
      </c>
      <c r="C694" s="551" t="n">
        <v>46054</v>
      </c>
      <c r="D694" t="inlineStr">
        <is>
          <t>Arcos</t>
        </is>
      </c>
      <c r="E694" t="n">
        <v>19485</v>
      </c>
      <c r="F694" t="inlineStr">
        <is>
          <t>ENDRO DILL KG</t>
        </is>
      </c>
      <c r="G694" t="n">
        <v>0.48</v>
      </c>
      <c r="H694" t="inlineStr">
        <is>
          <t>KG</t>
        </is>
      </c>
      <c r="I694" t="inlineStr">
        <is>
          <t>02/2026</t>
        </is>
      </c>
    </row>
    <row r="695">
      <c r="A695" t="n">
        <v>70376</v>
      </c>
      <c r="B695" t="n">
        <v>122</v>
      </c>
      <c r="C695" s="551" t="n">
        <v>46054</v>
      </c>
      <c r="D695" t="inlineStr">
        <is>
          <t>Arcos</t>
        </is>
      </c>
      <c r="E695" t="n">
        <v>19480</v>
      </c>
      <c r="F695" t="inlineStr">
        <is>
          <t>HORTELA HIDROPONICA KG</t>
        </is>
      </c>
      <c r="G695" t="n">
        <v>0.18</v>
      </c>
      <c r="H695" t="inlineStr">
        <is>
          <t>KG</t>
        </is>
      </c>
      <c r="I695" t="inlineStr">
        <is>
          <t>02/2026</t>
        </is>
      </c>
    </row>
    <row r="696">
      <c r="A696" t="n">
        <v>70377</v>
      </c>
      <c r="B696" t="n">
        <v>122</v>
      </c>
      <c r="C696" s="551" t="n">
        <v>46054</v>
      </c>
      <c r="D696" t="inlineStr">
        <is>
          <t>Arcos</t>
        </is>
      </c>
      <c r="E696" t="n">
        <v>23361</v>
      </c>
      <c r="F696" t="inlineStr">
        <is>
          <t>LARANJA PERA KG</t>
        </is>
      </c>
      <c r="G696" t="n">
        <v>50</v>
      </c>
      <c r="H696" t="inlineStr">
        <is>
          <t>KG</t>
        </is>
      </c>
      <c r="I696" t="inlineStr">
        <is>
          <t>02/2026</t>
        </is>
      </c>
    </row>
    <row r="697">
      <c r="A697" t="n">
        <v>70378</v>
      </c>
      <c r="B697" t="n">
        <v>122</v>
      </c>
      <c r="C697" s="551" t="n">
        <v>46054</v>
      </c>
      <c r="D697" t="inlineStr">
        <is>
          <t>Arcos</t>
        </is>
      </c>
      <c r="E697" t="n">
        <v>19751</v>
      </c>
      <c r="F697" t="inlineStr">
        <is>
          <t>LIMAO SICILIANO KG</t>
        </is>
      </c>
      <c r="G697" t="n">
        <v>0.38</v>
      </c>
      <c r="H697" t="inlineStr">
        <is>
          <t>KG</t>
        </is>
      </c>
      <c r="I697" t="inlineStr">
        <is>
          <t>02/2026</t>
        </is>
      </c>
    </row>
    <row r="698">
      <c r="A698" t="n">
        <v>70379</v>
      </c>
      <c r="B698" t="n">
        <v>122</v>
      </c>
      <c r="C698" s="551" t="n">
        <v>46054</v>
      </c>
      <c r="D698" t="inlineStr">
        <is>
          <t>Arcos</t>
        </is>
      </c>
      <c r="E698" t="n">
        <v>23359</v>
      </c>
      <c r="F698" t="inlineStr">
        <is>
          <t>LIMAO TAHITI KG</t>
        </is>
      </c>
      <c r="G698" t="n">
        <v>0.58</v>
      </c>
      <c r="H698" t="inlineStr">
        <is>
          <t>KG</t>
        </is>
      </c>
      <c r="I698" t="inlineStr">
        <is>
          <t>02/2026</t>
        </is>
      </c>
    </row>
    <row r="699">
      <c r="A699" t="n">
        <v>70380</v>
      </c>
      <c r="B699" t="n">
        <v>122</v>
      </c>
      <c r="C699" s="551" t="n">
        <v>46054</v>
      </c>
      <c r="D699" t="inlineStr">
        <is>
          <t>Arcos</t>
        </is>
      </c>
      <c r="E699" t="n">
        <v>19743</v>
      </c>
      <c r="F699" t="inlineStr">
        <is>
          <t>MACA VERDE KG</t>
        </is>
      </c>
      <c r="G699" t="n">
        <v>1.12</v>
      </c>
      <c r="H699" t="inlineStr">
        <is>
          <t>KG</t>
        </is>
      </c>
      <c r="I699" t="inlineStr">
        <is>
          <t>02/2026</t>
        </is>
      </c>
    </row>
    <row r="700">
      <c r="A700" t="n">
        <v>70381</v>
      </c>
      <c r="B700" t="n">
        <v>122</v>
      </c>
      <c r="C700" s="551" t="n">
        <v>46054</v>
      </c>
      <c r="D700" t="inlineStr">
        <is>
          <t>Arcos</t>
        </is>
      </c>
      <c r="E700" t="n">
        <v>23096</v>
      </c>
      <c r="F700" t="inlineStr">
        <is>
          <t>OVO BRANCO UN</t>
        </is>
      </c>
      <c r="G700" t="n">
        <v>30</v>
      </c>
      <c r="H700" t="inlineStr">
        <is>
          <t>UN</t>
        </is>
      </c>
      <c r="I700" t="inlineStr">
        <is>
          <t>02/2026</t>
        </is>
      </c>
    </row>
    <row r="701">
      <c r="A701" t="n">
        <v>70382</v>
      </c>
      <c r="B701" t="n">
        <v>122</v>
      </c>
      <c r="C701" s="551" t="n">
        <v>46054</v>
      </c>
      <c r="D701" t="inlineStr">
        <is>
          <t>Arcos</t>
        </is>
      </c>
      <c r="E701" t="n">
        <v>23095</v>
      </c>
      <c r="F701" t="inlineStr">
        <is>
          <t>OVO CAIPIRA UN</t>
        </is>
      </c>
      <c r="G701" t="n">
        <v>380</v>
      </c>
      <c r="H701" t="inlineStr">
        <is>
          <t>UN</t>
        </is>
      </c>
      <c r="I701" t="inlineStr">
        <is>
          <t>02/2026</t>
        </is>
      </c>
    </row>
    <row r="702">
      <c r="A702" t="n">
        <v>70383</v>
      </c>
      <c r="B702" t="n">
        <v>122</v>
      </c>
      <c r="C702" s="551" t="n">
        <v>46054</v>
      </c>
      <c r="D702" t="inlineStr">
        <is>
          <t>Arcos</t>
        </is>
      </c>
      <c r="E702" t="n">
        <v>19589</v>
      </c>
      <c r="F702" t="inlineStr">
        <is>
          <t>PEPINO JAPONES KG</t>
        </is>
      </c>
      <c r="G702" t="n">
        <v>0.74</v>
      </c>
      <c r="H702" t="inlineStr">
        <is>
          <t>KG</t>
        </is>
      </c>
      <c r="I702" t="inlineStr">
        <is>
          <t>02/2026</t>
        </is>
      </c>
    </row>
    <row r="703">
      <c r="A703" t="n">
        <v>70384</v>
      </c>
      <c r="B703" t="n">
        <v>122</v>
      </c>
      <c r="C703" s="551" t="n">
        <v>46054</v>
      </c>
      <c r="D703" t="inlineStr">
        <is>
          <t>Arcos</t>
        </is>
      </c>
      <c r="E703" t="n">
        <v>19575</v>
      </c>
      <c r="F703" t="inlineStr">
        <is>
          <t>PIMENTA DE CHEIRO VERDE KG</t>
        </is>
      </c>
      <c r="G703" t="n">
        <v>0.36</v>
      </c>
      <c r="H703" t="inlineStr">
        <is>
          <t>KG</t>
        </is>
      </c>
      <c r="I703" t="inlineStr">
        <is>
          <t>02/2026</t>
        </is>
      </c>
    </row>
    <row r="704">
      <c r="A704" t="n">
        <v>70385</v>
      </c>
      <c r="B704" t="n">
        <v>122</v>
      </c>
      <c r="C704" s="551" t="n">
        <v>46054</v>
      </c>
      <c r="D704" t="inlineStr">
        <is>
          <t>Arcos</t>
        </is>
      </c>
      <c r="E704" t="n">
        <v>19572</v>
      </c>
      <c r="F704" t="inlineStr">
        <is>
          <t>PIMENTA DEDO DE MOCA KG</t>
        </is>
      </c>
      <c r="G704" t="n">
        <v>0.28</v>
      </c>
      <c r="H704" t="inlineStr">
        <is>
          <t>KG</t>
        </is>
      </c>
      <c r="I704" t="inlineStr">
        <is>
          <t>02/2026</t>
        </is>
      </c>
    </row>
    <row r="705">
      <c r="A705" t="n">
        <v>70386</v>
      </c>
      <c r="B705" t="n">
        <v>122</v>
      </c>
      <c r="C705" s="551" t="n">
        <v>46054</v>
      </c>
      <c r="D705" t="inlineStr">
        <is>
          <t>Arcos</t>
        </is>
      </c>
      <c r="E705" t="n">
        <v>19562</v>
      </c>
      <c r="F705" t="inlineStr">
        <is>
          <t>PIMENTAO AMARELO KG</t>
        </is>
      </c>
      <c r="G705" t="n">
        <v>1.92</v>
      </c>
      <c r="H705" t="inlineStr">
        <is>
          <t>KG</t>
        </is>
      </c>
      <c r="I705" t="inlineStr">
        <is>
          <t>02/2026</t>
        </is>
      </c>
    </row>
    <row r="706">
      <c r="A706" t="n">
        <v>70387</v>
      </c>
      <c r="B706" t="n">
        <v>122</v>
      </c>
      <c r="C706" s="551" t="n">
        <v>46054</v>
      </c>
      <c r="D706" t="inlineStr">
        <is>
          <t>Arcos</t>
        </is>
      </c>
      <c r="E706" t="n">
        <v>23198</v>
      </c>
      <c r="F706" t="inlineStr">
        <is>
          <t>PIMENTAO VERMELHO KG</t>
        </is>
      </c>
      <c r="G706" t="n">
        <v>1.32</v>
      </c>
      <c r="H706" t="inlineStr">
        <is>
          <t>KG</t>
        </is>
      </c>
      <c r="I706" t="inlineStr">
        <is>
          <t>02/2026</t>
        </is>
      </c>
    </row>
    <row r="707">
      <c r="A707" t="n">
        <v>70388</v>
      </c>
      <c r="B707" t="n">
        <v>122</v>
      </c>
      <c r="C707" s="551" t="n">
        <v>46054</v>
      </c>
      <c r="D707" t="inlineStr">
        <is>
          <t>Arcos</t>
        </is>
      </c>
      <c r="E707" t="n">
        <v>19790</v>
      </c>
      <c r="F707" t="inlineStr">
        <is>
          <t>POLPA DE AVOCADO KG</t>
        </is>
      </c>
      <c r="G707" t="n">
        <v>3</v>
      </c>
      <c r="H707" t="inlineStr">
        <is>
          <t>KG</t>
        </is>
      </c>
      <c r="I707" t="inlineStr">
        <is>
          <t>02/2026</t>
        </is>
      </c>
    </row>
    <row r="708">
      <c r="A708" t="n">
        <v>70389</v>
      </c>
      <c r="B708" t="n">
        <v>122</v>
      </c>
      <c r="C708" s="551" t="n">
        <v>46054</v>
      </c>
      <c r="D708" t="inlineStr">
        <is>
          <t>Arcos</t>
        </is>
      </c>
      <c r="E708" t="n">
        <v>26425</v>
      </c>
      <c r="F708" t="inlineStr">
        <is>
          <t>POLPA DE CAJA KG</t>
        </is>
      </c>
      <c r="G708" t="n">
        <v>2</v>
      </c>
      <c r="H708" t="inlineStr">
        <is>
          <t>KG</t>
        </is>
      </c>
      <c r="I708" t="inlineStr">
        <is>
          <t>02/2026</t>
        </is>
      </c>
    </row>
    <row r="709">
      <c r="A709" t="n">
        <v>70390</v>
      </c>
      <c r="B709" t="n">
        <v>122</v>
      </c>
      <c r="C709" s="551" t="n">
        <v>46054</v>
      </c>
      <c r="D709" t="inlineStr">
        <is>
          <t>Arcos</t>
        </is>
      </c>
      <c r="E709" t="n">
        <v>19558</v>
      </c>
      <c r="F709" t="inlineStr">
        <is>
          <t>QUIABO KG</t>
        </is>
      </c>
      <c r="G709" t="n">
        <v>2.04</v>
      </c>
      <c r="H709" t="inlineStr">
        <is>
          <t>KG</t>
        </is>
      </c>
      <c r="I709" t="inlineStr">
        <is>
          <t>02/2026</t>
        </is>
      </c>
    </row>
    <row r="710">
      <c r="A710" t="n">
        <v>70391</v>
      </c>
      <c r="B710" t="n">
        <v>122</v>
      </c>
      <c r="C710" s="551" t="n">
        <v>46054</v>
      </c>
      <c r="D710" t="inlineStr">
        <is>
          <t>Arcos</t>
        </is>
      </c>
      <c r="E710" t="n">
        <v>23195</v>
      </c>
      <c r="F710" t="inlineStr">
        <is>
          <t>RABANETE KG</t>
        </is>
      </c>
      <c r="G710" t="n">
        <v>1.42</v>
      </c>
      <c r="H710" t="inlineStr">
        <is>
          <t>KG</t>
        </is>
      </c>
      <c r="I710" t="inlineStr">
        <is>
          <t>02/2026</t>
        </is>
      </c>
    </row>
    <row r="711">
      <c r="A711" t="n">
        <v>70392</v>
      </c>
      <c r="B711" t="n">
        <v>122</v>
      </c>
      <c r="C711" s="551" t="n">
        <v>46054</v>
      </c>
      <c r="D711" t="inlineStr">
        <is>
          <t>Arcos</t>
        </is>
      </c>
      <c r="E711" t="n">
        <v>19721</v>
      </c>
      <c r="F711" t="inlineStr">
        <is>
          <t>ROMA KG</t>
        </is>
      </c>
      <c r="G711" t="n">
        <v>0.38</v>
      </c>
      <c r="H711" t="inlineStr">
        <is>
          <t>KG</t>
        </is>
      </c>
      <c r="I711" t="inlineStr">
        <is>
          <t>02/2026</t>
        </is>
      </c>
    </row>
    <row r="712">
      <c r="A712" t="n">
        <v>70393</v>
      </c>
      <c r="B712" t="n">
        <v>122</v>
      </c>
      <c r="C712" s="551" t="n">
        <v>46054</v>
      </c>
      <c r="D712" t="inlineStr">
        <is>
          <t>Arcos</t>
        </is>
      </c>
      <c r="E712" t="n">
        <v>19465</v>
      </c>
      <c r="F712" t="inlineStr">
        <is>
          <t>SALSAO KG</t>
        </is>
      </c>
      <c r="G712" t="n">
        <v>0.6</v>
      </c>
      <c r="H712" t="inlineStr">
        <is>
          <t>KG</t>
        </is>
      </c>
      <c r="I712" t="inlineStr">
        <is>
          <t>02/2026</t>
        </is>
      </c>
    </row>
    <row r="713">
      <c r="A713" t="n">
        <v>70394</v>
      </c>
      <c r="B713" t="n">
        <v>122</v>
      </c>
      <c r="C713" s="551" t="n">
        <v>46054</v>
      </c>
      <c r="D713" t="inlineStr">
        <is>
          <t>Arcos</t>
        </is>
      </c>
      <c r="E713" t="n">
        <v>17061</v>
      </c>
      <c r="F713" t="inlineStr">
        <is>
          <t>SALVIA KG</t>
        </is>
      </c>
      <c r="G713" t="n">
        <v>0.12</v>
      </c>
      <c r="H713" t="inlineStr">
        <is>
          <t>KG</t>
        </is>
      </c>
      <c r="I713" t="inlineStr">
        <is>
          <t>02/2026</t>
        </is>
      </c>
    </row>
    <row r="714">
      <c r="A714" t="n">
        <v>70395</v>
      </c>
      <c r="B714" t="n">
        <v>122</v>
      </c>
      <c r="C714" s="551" t="n">
        <v>46054</v>
      </c>
      <c r="D714" t="inlineStr">
        <is>
          <t>Arcos</t>
        </is>
      </c>
      <c r="E714" t="n">
        <v>23186</v>
      </c>
      <c r="F714" t="inlineStr">
        <is>
          <t>TOMATE CARMEM SALADA KG</t>
        </is>
      </c>
      <c r="G714" t="n">
        <v>10.7</v>
      </c>
      <c r="H714" t="inlineStr">
        <is>
          <t>KG</t>
        </is>
      </c>
      <c r="I714" t="inlineStr">
        <is>
          <t>02/2026</t>
        </is>
      </c>
    </row>
    <row r="715">
      <c r="A715" t="n">
        <v>70396</v>
      </c>
      <c r="B715" t="n">
        <v>122</v>
      </c>
      <c r="C715" s="551" t="n">
        <v>46054</v>
      </c>
      <c r="D715" t="inlineStr">
        <is>
          <t>Arcos</t>
        </is>
      </c>
      <c r="E715" t="n">
        <v>23184</v>
      </c>
      <c r="F715" t="inlineStr">
        <is>
          <t>TOMATE CEREJA KG</t>
        </is>
      </c>
      <c r="G715" t="n">
        <v>0.8</v>
      </c>
      <c r="H715" t="inlineStr">
        <is>
          <t>KG</t>
        </is>
      </c>
      <c r="I715" t="inlineStr">
        <is>
          <t>02/2026</t>
        </is>
      </c>
    </row>
    <row r="716">
      <c r="A716" t="n">
        <v>70397</v>
      </c>
      <c r="B716" t="n">
        <v>122</v>
      </c>
      <c r="C716" s="551" t="n">
        <v>46054</v>
      </c>
      <c r="D716" t="inlineStr">
        <is>
          <t>Arcos</t>
        </is>
      </c>
      <c r="E716" t="n">
        <v>20213</v>
      </c>
      <c r="F716" t="inlineStr">
        <is>
          <t>GRAO DE BICO CAMIL C/2KG</t>
        </is>
      </c>
      <c r="G716" t="n">
        <v>4</v>
      </c>
      <c r="H716" t="inlineStr">
        <is>
          <t>PC</t>
        </is>
      </c>
      <c r="I716" t="inlineStr">
        <is>
          <t>02/2026</t>
        </is>
      </c>
    </row>
    <row r="717">
      <c r="A717" t="n">
        <v>70398</v>
      </c>
      <c r="B717" t="n">
        <v>122</v>
      </c>
      <c r="C717" s="551" t="n">
        <v>46054</v>
      </c>
      <c r="D717" t="inlineStr">
        <is>
          <t>Arcos</t>
        </is>
      </c>
      <c r="E717" t="n">
        <v>20332</v>
      </c>
      <c r="F717" t="inlineStr">
        <is>
          <t>SAGU DE MANDIOCA YOKI C/500G</t>
        </is>
      </c>
      <c r="G717" t="n">
        <v>4</v>
      </c>
      <c r="H717" t="inlineStr">
        <is>
          <t>PC</t>
        </is>
      </c>
      <c r="I717" t="inlineStr">
        <is>
          <t>02/2026</t>
        </is>
      </c>
    </row>
    <row r="718">
      <c r="A718" t="n">
        <v>70399</v>
      </c>
      <c r="B718" t="n">
        <v>122</v>
      </c>
      <c r="C718" s="551" t="n">
        <v>46054</v>
      </c>
      <c r="D718" t="inlineStr">
        <is>
          <t>Arcos</t>
        </is>
      </c>
      <c r="E718" t="n">
        <v>19125</v>
      </c>
      <c r="F718" t="inlineStr">
        <is>
          <t>MINI BURGER BRIOCHE PINCEL CAIXA C/180 UN 15 PACOTES X 12 UN COD 142</t>
        </is>
      </c>
      <c r="G718" t="n">
        <v>4</v>
      </c>
      <c r="H718" t="inlineStr">
        <is>
          <t>CX</t>
        </is>
      </c>
      <c r="I718" t="inlineStr">
        <is>
          <t>02/2026</t>
        </is>
      </c>
    </row>
    <row r="719">
      <c r="A719" t="n">
        <v>70400</v>
      </c>
      <c r="B719" t="n">
        <v>122</v>
      </c>
      <c r="C719" s="551" t="n">
        <v>46054</v>
      </c>
      <c r="D719" t="inlineStr">
        <is>
          <t>Arcos</t>
        </is>
      </c>
      <c r="E719" t="n">
        <v>25184</v>
      </c>
      <c r="F719" t="inlineStr">
        <is>
          <t>TUCUPI PRETO BAG KG</t>
        </is>
      </c>
      <c r="G719" t="n">
        <v>3</v>
      </c>
      <c r="H719" t="inlineStr">
        <is>
          <t>KG</t>
        </is>
      </c>
      <c r="I719" t="inlineStr">
        <is>
          <t>02/2026</t>
        </is>
      </c>
    </row>
    <row r="720">
      <c r="A720" t="n">
        <v>70401</v>
      </c>
      <c r="B720" t="n">
        <v>122</v>
      </c>
      <c r="C720" s="551" t="n">
        <v>46054</v>
      </c>
      <c r="D720" t="inlineStr">
        <is>
          <t>Arcos</t>
        </is>
      </c>
      <c r="E720" t="n">
        <v>19439</v>
      </c>
      <c r="F720" t="inlineStr">
        <is>
          <t>CREAM CHEESE DANUBIO C/1KG</t>
        </is>
      </c>
      <c r="G720" t="n">
        <v>11</v>
      </c>
      <c r="H720" t="inlineStr">
        <is>
          <t>KG</t>
        </is>
      </c>
      <c r="I720" t="inlineStr">
        <is>
          <t>02/2026</t>
        </is>
      </c>
    </row>
    <row r="721">
      <c r="A721" t="n">
        <v>70402</v>
      </c>
      <c r="B721" t="n">
        <v>122</v>
      </c>
      <c r="C721" s="551" t="n">
        <v>46054</v>
      </c>
      <c r="D721" t="inlineStr">
        <is>
          <t>Arcos</t>
        </is>
      </c>
      <c r="E721" t="n">
        <v>19203</v>
      </c>
      <c r="F721" t="inlineStr">
        <is>
          <t>IOGURTE INTEGRAL NESTLE C/170G UN</t>
        </is>
      </c>
      <c r="G721" t="n">
        <v>44</v>
      </c>
      <c r="H721" t="inlineStr">
        <is>
          <t>UN</t>
        </is>
      </c>
      <c r="I721" t="inlineStr">
        <is>
          <t>02/2026</t>
        </is>
      </c>
    </row>
    <row r="722">
      <c r="A722" t="n">
        <v>70403</v>
      </c>
      <c r="B722" t="n">
        <v>122</v>
      </c>
      <c r="C722" s="551" t="n">
        <v>46054</v>
      </c>
      <c r="D722" t="inlineStr">
        <is>
          <t>Arcos</t>
        </is>
      </c>
      <c r="E722" t="n">
        <v>25416</v>
      </c>
      <c r="F722" t="inlineStr">
        <is>
          <t>LEITE DE AVEIA NUDE C/1L UN</t>
        </is>
      </c>
      <c r="G722" t="n">
        <v>26</v>
      </c>
      <c r="H722" t="inlineStr">
        <is>
          <t>UN</t>
        </is>
      </c>
      <c r="I722" t="inlineStr">
        <is>
          <t>02/2026</t>
        </is>
      </c>
    </row>
    <row r="723">
      <c r="A723" t="n">
        <v>70404</v>
      </c>
      <c r="B723" t="n">
        <v>122</v>
      </c>
      <c r="C723" s="551" t="n">
        <v>46054</v>
      </c>
      <c r="D723" t="inlineStr">
        <is>
          <t>Arcos</t>
        </is>
      </c>
      <c r="E723" t="n">
        <v>21085</v>
      </c>
      <c r="F723" t="inlineStr">
        <is>
          <t>ACUCAR SACHE UNIAO 5G C/1000</t>
        </is>
      </c>
      <c r="G723" t="n">
        <v>3</v>
      </c>
      <c r="H723" t="inlineStr">
        <is>
          <t>CX</t>
        </is>
      </c>
      <c r="I723" t="inlineStr">
        <is>
          <t>02/2026</t>
        </is>
      </c>
    </row>
    <row r="724">
      <c r="A724" t="n">
        <v>70405</v>
      </c>
      <c r="B724" t="n">
        <v>122</v>
      </c>
      <c r="C724" s="551" t="n">
        <v>46054</v>
      </c>
      <c r="D724" t="inlineStr">
        <is>
          <t>Arcos</t>
        </is>
      </c>
      <c r="E724" t="n">
        <v>19420</v>
      </c>
      <c r="F724" t="inlineStr">
        <is>
          <t>LEITE INTEGRAL ITALAC 1L</t>
        </is>
      </c>
      <c r="G724" t="n">
        <v>17</v>
      </c>
      <c r="H724" t="inlineStr">
        <is>
          <t>UN</t>
        </is>
      </c>
      <c r="I724" t="inlineStr">
        <is>
          <t>02/2026</t>
        </is>
      </c>
    </row>
    <row r="725">
      <c r="A725" t="n">
        <v>70406</v>
      </c>
      <c r="B725" t="n">
        <v>122</v>
      </c>
      <c r="C725" s="551" t="n">
        <v>46054</v>
      </c>
      <c r="D725" t="inlineStr">
        <is>
          <t>Arcos</t>
        </is>
      </c>
      <c r="E725" t="n">
        <v>20429</v>
      </c>
      <c r="F725" t="inlineStr">
        <is>
          <t>AMIDO DE MILHO MAIZENA 1KG UN</t>
        </is>
      </c>
      <c r="G725" t="n">
        <v>3</v>
      </c>
      <c r="H725" t="inlineStr">
        <is>
          <t>UN</t>
        </is>
      </c>
      <c r="I725" t="inlineStr">
        <is>
          <t>02/2026</t>
        </is>
      </c>
    </row>
    <row r="726">
      <c r="A726" t="n">
        <v>70407</v>
      </c>
      <c r="B726" t="n">
        <v>122</v>
      </c>
      <c r="C726" s="551" t="n">
        <v>46054</v>
      </c>
      <c r="D726" t="inlineStr">
        <is>
          <t>Arcos</t>
        </is>
      </c>
      <c r="E726" t="n">
        <v>19409</v>
      </c>
      <c r="F726" t="inlineStr">
        <is>
          <t>MANTEIGA DE GARRAFA SERTA NORTE 450G UN</t>
        </is>
      </c>
      <c r="G726" t="n">
        <v>7</v>
      </c>
      <c r="H726" t="inlineStr">
        <is>
          <t>UN</t>
        </is>
      </c>
      <c r="I726" t="inlineStr">
        <is>
          <t>02/2026</t>
        </is>
      </c>
    </row>
    <row r="727">
      <c r="A727" t="n">
        <v>70408</v>
      </c>
      <c r="B727" t="n">
        <v>122</v>
      </c>
      <c r="C727" s="551" t="n">
        <v>46054</v>
      </c>
      <c r="D727" t="inlineStr">
        <is>
          <t>Arcos</t>
        </is>
      </c>
      <c r="E727" t="n">
        <v>19405</v>
      </c>
      <c r="F727" t="inlineStr">
        <is>
          <t>MANTEIGA S/ SAL TRES MARIAS 5KG</t>
        </is>
      </c>
      <c r="G727" t="n">
        <v>2</v>
      </c>
      <c r="H727" t="inlineStr">
        <is>
          <t>KG</t>
        </is>
      </c>
      <c r="I727" t="inlineStr">
        <is>
          <t>02/2026</t>
        </is>
      </c>
    </row>
    <row r="728">
      <c r="A728" t="n">
        <v>70409</v>
      </c>
      <c r="B728" t="n">
        <v>122</v>
      </c>
      <c r="C728" s="551" t="n">
        <v>46054</v>
      </c>
      <c r="D728" t="inlineStr">
        <is>
          <t>Arcos</t>
        </is>
      </c>
      <c r="E728" t="n">
        <v>19224</v>
      </c>
      <c r="F728" t="inlineStr">
        <is>
          <t>MANTEIGA SCALA C/5KG</t>
        </is>
      </c>
      <c r="G728" t="n">
        <v>3</v>
      </c>
      <c r="H728" t="inlineStr">
        <is>
          <t>UN</t>
        </is>
      </c>
      <c r="I728" t="inlineStr">
        <is>
          <t>02/2026</t>
        </is>
      </c>
    </row>
    <row r="729">
      <c r="A729" t="n">
        <v>70410</v>
      </c>
      <c r="B729" t="n">
        <v>122</v>
      </c>
      <c r="C729" s="551" t="n">
        <v>46054</v>
      </c>
      <c r="D729" t="inlineStr">
        <is>
          <t>Arcos</t>
        </is>
      </c>
      <c r="E729" t="n">
        <v>19415</v>
      </c>
      <c r="F729" t="inlineStr">
        <is>
          <t>MARGARINA COM SAL QUALY 500G UN</t>
        </is>
      </c>
      <c r="G729" t="n">
        <v>4</v>
      </c>
      <c r="H729" t="inlineStr">
        <is>
          <t>UN</t>
        </is>
      </c>
      <c r="I729" t="inlineStr">
        <is>
          <t>02/2026</t>
        </is>
      </c>
    </row>
    <row r="730">
      <c r="A730" t="n">
        <v>70411</v>
      </c>
      <c r="B730" t="n">
        <v>122</v>
      </c>
      <c r="C730" s="551" t="n">
        <v>46054</v>
      </c>
      <c r="D730" t="inlineStr">
        <is>
          <t>Arcos</t>
        </is>
      </c>
      <c r="E730" t="n">
        <v>19370</v>
      </c>
      <c r="F730" t="inlineStr">
        <is>
          <t>QUEIJO CAMEMBERT SERRA DAS ANTAS CX 1,680KG C/12 DE 140G KG</t>
        </is>
      </c>
      <c r="G730" t="n">
        <v>89</v>
      </c>
      <c r="H730" t="inlineStr">
        <is>
          <t>KG</t>
        </is>
      </c>
      <c r="I730" t="inlineStr">
        <is>
          <t>02/2026</t>
        </is>
      </c>
    </row>
    <row r="731">
      <c r="A731" t="n">
        <v>70412</v>
      </c>
      <c r="B731" t="n">
        <v>122</v>
      </c>
      <c r="C731" s="551" t="n">
        <v>46054</v>
      </c>
      <c r="D731" t="inlineStr">
        <is>
          <t>Arcos</t>
        </is>
      </c>
      <c r="E731" t="n">
        <v>19356</v>
      </c>
      <c r="F731" t="inlineStr">
        <is>
          <t>QUEIJO COALHO QUATA KG</t>
        </is>
      </c>
      <c r="G731" t="n">
        <v>6</v>
      </c>
      <c r="H731" t="inlineStr">
        <is>
          <t>KG</t>
        </is>
      </c>
      <c r="I731" t="inlineStr">
        <is>
          <t>02/2026</t>
        </is>
      </c>
    </row>
    <row r="732">
      <c r="A732" t="n">
        <v>70413</v>
      </c>
      <c r="B732" t="n">
        <v>122</v>
      </c>
      <c r="C732" s="551" t="n">
        <v>46054</v>
      </c>
      <c r="D732" t="inlineStr">
        <is>
          <t>Arcos</t>
        </is>
      </c>
      <c r="E732" t="n">
        <v>23082</v>
      </c>
      <c r="F732" t="inlineStr">
        <is>
          <t>QUEIJO DE CABRA BOURSIN EM PASTA KG</t>
        </is>
      </c>
      <c r="G732" t="n">
        <v>5</v>
      </c>
      <c r="H732" t="inlineStr">
        <is>
          <t>KG</t>
        </is>
      </c>
      <c r="I732" t="inlineStr">
        <is>
          <t>02/2026</t>
        </is>
      </c>
    </row>
    <row r="733">
      <c r="A733" t="n">
        <v>70414</v>
      </c>
      <c r="B733" t="n">
        <v>122</v>
      </c>
      <c r="C733" s="551" t="n">
        <v>46054</v>
      </c>
      <c r="D733" t="inlineStr">
        <is>
          <t>Arcos</t>
        </is>
      </c>
      <c r="E733" t="n">
        <v>25868</v>
      </c>
      <c r="F733" t="inlineStr">
        <is>
          <t>QUEIJO GORGONZOLA DOLCE SERRA DAS ANTAS KG</t>
        </is>
      </c>
      <c r="G733" t="n">
        <v>1</v>
      </c>
      <c r="H733" t="inlineStr">
        <is>
          <t>KG</t>
        </is>
      </c>
      <c r="I733" t="inlineStr">
        <is>
          <t>02/2026</t>
        </is>
      </c>
    </row>
    <row r="734">
      <c r="A734" t="n">
        <v>70415</v>
      </c>
      <c r="B734" t="n">
        <v>122</v>
      </c>
      <c r="C734" s="551" t="n">
        <v>46054</v>
      </c>
      <c r="D734" t="inlineStr">
        <is>
          <t>Arcos</t>
        </is>
      </c>
      <c r="E734" t="n">
        <v>26594</v>
      </c>
      <c r="F734" t="inlineStr">
        <is>
          <t>QUEIJO MOGIANA KG</t>
        </is>
      </c>
      <c r="G734" t="n">
        <v>15</v>
      </c>
      <c r="H734" t="inlineStr">
        <is>
          <t>KG</t>
        </is>
      </c>
      <c r="I734" t="inlineStr">
        <is>
          <t>02/2026</t>
        </is>
      </c>
    </row>
    <row r="735">
      <c r="A735" t="n">
        <v>70416</v>
      </c>
      <c r="B735" t="n">
        <v>122</v>
      </c>
      <c r="C735" s="551" t="n">
        <v>46054</v>
      </c>
      <c r="D735" t="inlineStr">
        <is>
          <t>Arcos</t>
        </is>
      </c>
      <c r="E735" t="n">
        <v>19324</v>
      </c>
      <c r="F735" t="inlineStr">
        <is>
          <t>QUEIJO MUSSARELA TRES MARIAS KG</t>
        </is>
      </c>
      <c r="G735" t="n">
        <v>8</v>
      </c>
      <c r="H735" t="inlineStr">
        <is>
          <t>KG</t>
        </is>
      </c>
      <c r="I735" t="inlineStr">
        <is>
          <t>02/2026</t>
        </is>
      </c>
    </row>
    <row r="736">
      <c r="A736" t="n">
        <v>70417</v>
      </c>
      <c r="B736" t="n">
        <v>122</v>
      </c>
      <c r="C736" s="551" t="n">
        <v>46054</v>
      </c>
      <c r="D736" t="inlineStr">
        <is>
          <t>Arcos</t>
        </is>
      </c>
      <c r="E736" t="n">
        <v>19297</v>
      </c>
      <c r="F736" t="inlineStr">
        <is>
          <t>QUEIJO PARMESAO LA SERENISSIMA KG</t>
        </is>
      </c>
      <c r="G736" t="n">
        <v>15</v>
      </c>
      <c r="H736" t="inlineStr">
        <is>
          <t>KG</t>
        </is>
      </c>
      <c r="I736" t="inlineStr">
        <is>
          <t>02/2026</t>
        </is>
      </c>
    </row>
    <row r="737">
      <c r="A737" t="n">
        <v>70418</v>
      </c>
      <c r="B737" t="n">
        <v>122</v>
      </c>
      <c r="C737" s="551" t="n">
        <v>46054</v>
      </c>
      <c r="D737" t="inlineStr">
        <is>
          <t>Arcos</t>
        </is>
      </c>
      <c r="E737" t="n">
        <v>19166</v>
      </c>
      <c r="F737" t="inlineStr">
        <is>
          <t>BAGUETE DE GRAO LEVIAN FATIADO 590G UN</t>
        </is>
      </c>
      <c r="G737" t="n">
        <v>20</v>
      </c>
      <c r="H737" t="inlineStr">
        <is>
          <t>UN</t>
        </is>
      </c>
      <c r="I737" t="inlineStr">
        <is>
          <t>02/2026</t>
        </is>
      </c>
    </row>
    <row r="738">
      <c r="A738" t="n">
        <v>70419</v>
      </c>
      <c r="B738" t="n">
        <v>122</v>
      </c>
      <c r="C738" s="551" t="n">
        <v>46054</v>
      </c>
      <c r="D738" t="inlineStr">
        <is>
          <t>Arcos</t>
        </is>
      </c>
      <c r="E738" t="n">
        <v>20941</v>
      </c>
      <c r="F738" t="inlineStr">
        <is>
          <t>CHOCOLATE EM GOTAS MEIO AMARGO SICAO C/2,05KG</t>
        </is>
      </c>
      <c r="G738" t="n">
        <v>3</v>
      </c>
      <c r="H738" t="inlineStr">
        <is>
          <t>PC</t>
        </is>
      </c>
      <c r="I738" t="inlineStr">
        <is>
          <t>02/2026</t>
        </is>
      </c>
    </row>
    <row r="739">
      <c r="A739" t="n">
        <v>70420</v>
      </c>
      <c r="B739" t="n">
        <v>122</v>
      </c>
      <c r="C739" s="551" t="n">
        <v>46054</v>
      </c>
      <c r="D739" t="inlineStr">
        <is>
          <t>Arcos</t>
        </is>
      </c>
      <c r="E739" t="n">
        <v>21372</v>
      </c>
      <c r="F739" t="inlineStr">
        <is>
          <t>PAO BRIOCHE FORME C/ TAMPA UN</t>
        </is>
      </c>
      <c r="G739" t="n">
        <v>13</v>
      </c>
      <c r="H739" t="inlineStr">
        <is>
          <t>UN</t>
        </is>
      </c>
      <c r="I739" t="inlineStr">
        <is>
          <t>02/2026</t>
        </is>
      </c>
    </row>
    <row r="740">
      <c r="A740" t="n">
        <v>70421</v>
      </c>
      <c r="B740" t="n">
        <v>122</v>
      </c>
      <c r="C740" s="551" t="n">
        <v>46054</v>
      </c>
      <c r="D740" t="inlineStr">
        <is>
          <t>Arcos</t>
        </is>
      </c>
      <c r="E740" t="n">
        <v>17040</v>
      </c>
      <c r="F740" t="inlineStr">
        <is>
          <t>PAO CIABATTA DE AZEITE UN</t>
        </is>
      </c>
      <c r="G740" t="n">
        <v>10</v>
      </c>
      <c r="H740" t="inlineStr">
        <is>
          <t>UN</t>
        </is>
      </c>
      <c r="I740" t="inlineStr">
        <is>
          <t>02/2026</t>
        </is>
      </c>
    </row>
    <row r="741">
      <c r="A741" t="n">
        <v>70422</v>
      </c>
      <c r="B741" t="n">
        <v>122</v>
      </c>
      <c r="C741" s="551" t="n">
        <v>46054</v>
      </c>
      <c r="D741" t="inlineStr">
        <is>
          <t>Arcos</t>
        </is>
      </c>
      <c r="E741" t="n">
        <v>20029</v>
      </c>
      <c r="F741" t="inlineStr">
        <is>
          <t>ESSENCIA DE BAUNILHA CEPERA 500ML</t>
        </is>
      </c>
      <c r="G741" t="n">
        <v>3</v>
      </c>
      <c r="H741" t="inlineStr">
        <is>
          <t>FR</t>
        </is>
      </c>
      <c r="I741" t="inlineStr">
        <is>
          <t>02/2026</t>
        </is>
      </c>
    </row>
    <row r="742">
      <c r="A742" t="n">
        <v>70423</v>
      </c>
      <c r="B742" t="n">
        <v>122</v>
      </c>
      <c r="C742" s="551" t="n">
        <v>46054</v>
      </c>
      <c r="D742" t="inlineStr">
        <is>
          <t>Arcos</t>
        </is>
      </c>
      <c r="E742" t="n">
        <v>24831</v>
      </c>
      <c r="F742" t="inlineStr">
        <is>
          <t>ACIDO TARTARICO KG</t>
        </is>
      </c>
      <c r="G742" t="n">
        <v>3</v>
      </c>
      <c r="H742" t="inlineStr">
        <is>
          <t>KG</t>
        </is>
      </c>
      <c r="I742" t="inlineStr">
        <is>
          <t>02/2026</t>
        </is>
      </c>
    </row>
    <row r="743">
      <c r="A743" t="n">
        <v>70424</v>
      </c>
      <c r="B743" t="n">
        <v>122</v>
      </c>
      <c r="C743" s="551" t="n">
        <v>46054</v>
      </c>
      <c r="D743" t="inlineStr">
        <is>
          <t>Arcos</t>
        </is>
      </c>
      <c r="E743" t="n">
        <v>28384</v>
      </c>
      <c r="F743" t="inlineStr">
        <is>
          <t xml:space="preserve">PÃO PDC FORMA LEVAIN 750GR </t>
        </is>
      </c>
      <c r="G743" t="n">
        <v>40</v>
      </c>
      <c r="H743" t="inlineStr">
        <is>
          <t>UN</t>
        </is>
      </c>
      <c r="I743" t="inlineStr">
        <is>
          <t>02/2026</t>
        </is>
      </c>
    </row>
    <row r="744">
      <c r="A744" t="n">
        <v>70425</v>
      </c>
      <c r="B744" t="n">
        <v>122</v>
      </c>
      <c r="C744" s="551" t="n">
        <v>46054</v>
      </c>
      <c r="D744" t="inlineStr">
        <is>
          <t>Arcos</t>
        </is>
      </c>
      <c r="E744" t="n">
        <v>22721</v>
      </c>
      <c r="F744" t="inlineStr">
        <is>
          <t>BACON MANTA KG</t>
        </is>
      </c>
      <c r="G744" t="n">
        <v>6.16</v>
      </c>
      <c r="H744" t="inlineStr">
        <is>
          <t>KG</t>
        </is>
      </c>
      <c r="I744" t="inlineStr">
        <is>
          <t>02/2026</t>
        </is>
      </c>
    </row>
    <row r="745">
      <c r="A745" t="n">
        <v>70426</v>
      </c>
      <c r="B745" t="n">
        <v>122</v>
      </c>
      <c r="C745" s="551" t="n">
        <v>46054</v>
      </c>
      <c r="D745" t="inlineStr">
        <is>
          <t>Arcos</t>
        </is>
      </c>
      <c r="E745" t="n">
        <v>26582</v>
      </c>
      <c r="F745" t="inlineStr">
        <is>
          <t>BIFE ANCHO FREDDI PORCIONADO EM 200G KG</t>
        </is>
      </c>
      <c r="G745" t="n">
        <v>7.1</v>
      </c>
      <c r="H745" t="inlineStr">
        <is>
          <t>KG</t>
        </is>
      </c>
      <c r="I745" t="inlineStr">
        <is>
          <t>02/2026</t>
        </is>
      </c>
    </row>
    <row r="746">
      <c r="A746" t="n">
        <v>70427</v>
      </c>
      <c r="B746" t="n">
        <v>122</v>
      </c>
      <c r="C746" s="551" t="n">
        <v>46054</v>
      </c>
      <c r="D746" t="inlineStr">
        <is>
          <t>Arcos</t>
        </is>
      </c>
      <c r="E746" t="n">
        <v>19034</v>
      </c>
      <c r="F746" t="inlineStr">
        <is>
          <t>COXA E SOBRECOXA COM OSSO E COM PELE KG</t>
        </is>
      </c>
      <c r="G746" t="n">
        <v>9.16</v>
      </c>
      <c r="H746" t="inlineStr">
        <is>
          <t>KG</t>
        </is>
      </c>
      <c r="I746" t="inlineStr">
        <is>
          <t>02/2026</t>
        </is>
      </c>
    </row>
    <row r="747">
      <c r="A747" t="n">
        <v>70428</v>
      </c>
      <c r="B747" t="n">
        <v>122</v>
      </c>
      <c r="C747" s="551" t="n">
        <v>46054</v>
      </c>
      <c r="D747" t="inlineStr">
        <is>
          <t>Arcos</t>
        </is>
      </c>
      <c r="E747" t="n">
        <v>26584</v>
      </c>
      <c r="F747" t="inlineStr">
        <is>
          <t>COXAO MOLE ANGUS FREDDI PORCIONADO EM 100G KG</t>
        </is>
      </c>
      <c r="G747" t="n">
        <v>18.52</v>
      </c>
      <c r="H747" t="inlineStr">
        <is>
          <t>KG</t>
        </is>
      </c>
      <c r="I747" t="inlineStr">
        <is>
          <t>02/2026</t>
        </is>
      </c>
    </row>
    <row r="748">
      <c r="A748" t="n">
        <v>70429</v>
      </c>
      <c r="B748" t="n">
        <v>122</v>
      </c>
      <c r="C748" s="551" t="n">
        <v>46054</v>
      </c>
      <c r="D748" t="inlineStr">
        <is>
          <t>Arcos</t>
        </is>
      </c>
      <c r="E748" t="n">
        <v>28479</v>
      </c>
      <c r="F748" t="inlineStr">
        <is>
          <t>COXAO MOLE ANGUS PICADINHO FREDDI KG</t>
        </is>
      </c>
      <c r="G748" t="n">
        <v>60.38</v>
      </c>
      <c r="H748" t="inlineStr">
        <is>
          <t>KG</t>
        </is>
      </c>
      <c r="I748" t="inlineStr">
        <is>
          <t>02/2026</t>
        </is>
      </c>
    </row>
    <row r="749">
      <c r="A749" t="n">
        <v>70430</v>
      </c>
      <c r="B749" t="n">
        <v>122</v>
      </c>
      <c r="C749" s="551" t="n">
        <v>46054</v>
      </c>
      <c r="D749" t="inlineStr">
        <is>
          <t>Arcos</t>
        </is>
      </c>
      <c r="E749" t="n">
        <v>19017</v>
      </c>
      <c r="F749" t="inlineStr">
        <is>
          <t>FILE DE FRANGO KG</t>
        </is>
      </c>
      <c r="G749" t="n">
        <v>20</v>
      </c>
      <c r="H749" t="inlineStr">
        <is>
          <t>KG</t>
        </is>
      </c>
      <c r="I749" t="inlineStr">
        <is>
          <t>02/2026</t>
        </is>
      </c>
    </row>
    <row r="750">
      <c r="A750" t="n">
        <v>70431</v>
      </c>
      <c r="B750" t="n">
        <v>122</v>
      </c>
      <c r="C750" s="551" t="n">
        <v>46054</v>
      </c>
      <c r="D750" t="inlineStr">
        <is>
          <t>Arcos</t>
        </is>
      </c>
      <c r="E750" t="n">
        <v>26592</v>
      </c>
      <c r="F750" t="inlineStr">
        <is>
          <t>HAMBURGUER BOVINO FREDDI PORCIONADO EM 50G KG 60% ACEM 40% PEITO BOVINO ARCOS</t>
        </is>
      </c>
      <c r="G750" t="n">
        <v>37.52</v>
      </c>
      <c r="H750" t="inlineStr">
        <is>
          <t>KG</t>
        </is>
      </c>
      <c r="I750" t="inlineStr">
        <is>
          <t>02/2026</t>
        </is>
      </c>
    </row>
    <row r="751">
      <c r="A751" t="n">
        <v>70432</v>
      </c>
      <c r="B751" t="n">
        <v>122</v>
      </c>
      <c r="C751" s="551" t="n">
        <v>46054</v>
      </c>
      <c r="D751" t="inlineStr">
        <is>
          <t>Arcos</t>
        </is>
      </c>
      <c r="E751" t="n">
        <v>18832</v>
      </c>
      <c r="F751" t="inlineStr">
        <is>
          <t>PATINHO MOIDO KG</t>
        </is>
      </c>
      <c r="G751" t="n">
        <v>15.8</v>
      </c>
      <c r="H751" t="inlineStr">
        <is>
          <t>KG</t>
        </is>
      </c>
      <c r="I751" t="inlineStr">
        <is>
          <t>02/2026</t>
        </is>
      </c>
    </row>
    <row r="752">
      <c r="A752" t="n">
        <v>70433</v>
      </c>
      <c r="B752" t="n">
        <v>122</v>
      </c>
      <c r="C752" s="551" t="n">
        <v>46054</v>
      </c>
      <c r="D752" t="inlineStr">
        <is>
          <t>Arcos</t>
        </is>
      </c>
      <c r="E752" t="n">
        <v>26580</v>
      </c>
      <c r="F752" t="inlineStr">
        <is>
          <t>PERNIL CORDEIRO FREDDI KG</t>
        </is>
      </c>
      <c r="G752" t="n">
        <v>8.4</v>
      </c>
      <c r="H752" t="inlineStr">
        <is>
          <t>KG</t>
        </is>
      </c>
      <c r="I752" t="inlineStr">
        <is>
          <t>02/2026</t>
        </is>
      </c>
    </row>
    <row r="753">
      <c r="A753" t="n">
        <v>70434</v>
      </c>
      <c r="B753" t="n">
        <v>122</v>
      </c>
      <c r="C753" s="551" t="n">
        <v>46054</v>
      </c>
      <c r="D753" t="inlineStr">
        <is>
          <t>Arcos</t>
        </is>
      </c>
      <c r="E753" t="n">
        <v>18667</v>
      </c>
      <c r="F753" t="inlineStr">
        <is>
          <t>PERNIL SUINO SEM OSSO EM CUBOS KG</t>
        </is>
      </c>
      <c r="G753" t="n">
        <v>9.6</v>
      </c>
      <c r="H753" t="inlineStr">
        <is>
          <t>KG</t>
        </is>
      </c>
      <c r="I753" t="inlineStr">
        <is>
          <t>02/2026</t>
        </is>
      </c>
    </row>
    <row r="754">
      <c r="A754" t="n">
        <v>70435</v>
      </c>
      <c r="B754" t="n">
        <v>122</v>
      </c>
      <c r="C754" s="551" t="n">
        <v>46054</v>
      </c>
      <c r="D754" t="inlineStr">
        <is>
          <t>Arcos</t>
        </is>
      </c>
      <c r="E754" t="n">
        <v>19434</v>
      </c>
      <c r="F754" t="inlineStr">
        <is>
          <t>LEITE EM PO INTEGRAL NINHO C/400G</t>
        </is>
      </c>
      <c r="G754" t="n">
        <v>3</v>
      </c>
      <c r="H754" t="inlineStr">
        <is>
          <t>PC</t>
        </is>
      </c>
      <c r="I754" t="inlineStr">
        <is>
          <t>02/2026</t>
        </is>
      </c>
    </row>
    <row r="755">
      <c r="A755" t="n">
        <v>70436</v>
      </c>
      <c r="B755" t="n">
        <v>122</v>
      </c>
      <c r="C755" s="551" t="n">
        <v>46054</v>
      </c>
      <c r="D755" t="inlineStr">
        <is>
          <t>Arcos</t>
        </is>
      </c>
      <c r="E755" t="n">
        <v>25746</v>
      </c>
      <c r="F755" t="inlineStr">
        <is>
          <t>CERVEJA STELLA PURO GOLD 330ML</t>
        </is>
      </c>
      <c r="G755" t="n">
        <v>465</v>
      </c>
      <c r="H755" t="inlineStr">
        <is>
          <t>GR</t>
        </is>
      </c>
      <c r="I755" t="inlineStr">
        <is>
          <t>02/2026</t>
        </is>
      </c>
    </row>
    <row r="756">
      <c r="A756" t="n">
        <v>70437</v>
      </c>
      <c r="B756" t="n">
        <v>122</v>
      </c>
      <c r="C756" s="551" t="n">
        <v>46054</v>
      </c>
      <c r="D756" t="inlineStr">
        <is>
          <t>Arcos</t>
        </is>
      </c>
      <c r="E756" t="n">
        <v>24805</v>
      </c>
      <c r="F756" t="inlineStr">
        <is>
          <t>ACIDO PECTINA CITRICA ALLIMENTARI C/500G</t>
        </is>
      </c>
      <c r="G756" t="n">
        <v>2.5</v>
      </c>
      <c r="H756" t="inlineStr">
        <is>
          <t>PC</t>
        </is>
      </c>
      <c r="I756" t="inlineStr">
        <is>
          <t>02/2026</t>
        </is>
      </c>
    </row>
    <row r="757">
      <c r="A757" t="n">
        <v>70438</v>
      </c>
      <c r="B757" t="n">
        <v>122</v>
      </c>
      <c r="C757" s="551" t="n">
        <v>46054</v>
      </c>
      <c r="D757" t="inlineStr">
        <is>
          <t>Arcos</t>
        </is>
      </c>
      <c r="E757" t="n">
        <v>18550</v>
      </c>
      <c r="F757" t="inlineStr">
        <is>
          <t>APERITIVO ANGOSTURA 200ML</t>
        </is>
      </c>
      <c r="G757" t="n">
        <v>3.45</v>
      </c>
      <c r="H757" t="inlineStr">
        <is>
          <t>GR</t>
        </is>
      </c>
      <c r="I757" t="inlineStr">
        <is>
          <t>02/2026</t>
        </is>
      </c>
    </row>
    <row r="758">
      <c r="A758" t="n">
        <v>70439</v>
      </c>
      <c r="B758" t="n">
        <v>122</v>
      </c>
      <c r="C758" s="551" t="n">
        <v>46054</v>
      </c>
      <c r="D758" t="inlineStr">
        <is>
          <t>Arcos</t>
        </is>
      </c>
      <c r="E758" t="n">
        <v>22598</v>
      </c>
      <c r="F758" t="inlineStr">
        <is>
          <t>APERITIVO ANGOSTURA ORANGE 100ML</t>
        </is>
      </c>
      <c r="G758" t="n">
        <v>6.1</v>
      </c>
      <c r="H758" t="inlineStr">
        <is>
          <t>GR</t>
        </is>
      </c>
      <c r="I758" t="inlineStr">
        <is>
          <t>02/2026</t>
        </is>
      </c>
    </row>
    <row r="759">
      <c r="A759" t="n">
        <v>70440</v>
      </c>
      <c r="B759" t="n">
        <v>122</v>
      </c>
      <c r="C759" s="551" t="n">
        <v>46054</v>
      </c>
      <c r="D759" t="inlineStr">
        <is>
          <t>Arcos</t>
        </is>
      </c>
      <c r="E759" t="n">
        <v>18547</v>
      </c>
      <c r="F759" t="inlineStr">
        <is>
          <t>APERITIVO APEROL 750ML</t>
        </is>
      </c>
      <c r="G759" t="n">
        <v>14.92</v>
      </c>
      <c r="H759" t="inlineStr">
        <is>
          <t>GR</t>
        </is>
      </c>
      <c r="I759" t="inlineStr">
        <is>
          <t>02/2026</t>
        </is>
      </c>
    </row>
    <row r="760">
      <c r="A760" t="n">
        <v>70441</v>
      </c>
      <c r="B760" t="n">
        <v>122</v>
      </c>
      <c r="C760" s="551" t="n">
        <v>46054</v>
      </c>
      <c r="D760" t="inlineStr">
        <is>
          <t>Arcos</t>
        </is>
      </c>
      <c r="E760" t="n">
        <v>18545</v>
      </c>
      <c r="F760" t="inlineStr">
        <is>
          <t>APERITIVO CAMPARI 998ML</t>
        </is>
      </c>
      <c r="G760" t="n">
        <v>12.58</v>
      </c>
      <c r="H760" t="inlineStr">
        <is>
          <t>GR</t>
        </is>
      </c>
      <c r="I760" t="inlineStr">
        <is>
          <t>02/2026</t>
        </is>
      </c>
    </row>
    <row r="761">
      <c r="A761" t="n">
        <v>70442</v>
      </c>
      <c r="B761" t="n">
        <v>122</v>
      </c>
      <c r="C761" s="551" t="n">
        <v>46054</v>
      </c>
      <c r="D761" t="inlineStr">
        <is>
          <t>Arcos</t>
        </is>
      </c>
      <c r="E761" t="n">
        <v>18542</v>
      </c>
      <c r="F761" t="inlineStr">
        <is>
          <t>APERITIVO CYNAR 70 PROOF 1L</t>
        </is>
      </c>
      <c r="G761" t="n">
        <v>1.9</v>
      </c>
      <c r="H761" t="inlineStr">
        <is>
          <t>GR</t>
        </is>
      </c>
      <c r="I761" t="inlineStr">
        <is>
          <t>02/2026</t>
        </is>
      </c>
    </row>
    <row r="762">
      <c r="A762" t="n">
        <v>70443</v>
      </c>
      <c r="B762" t="n">
        <v>122</v>
      </c>
      <c r="C762" s="551" t="n">
        <v>46054</v>
      </c>
      <c r="D762" t="inlineStr">
        <is>
          <t>Arcos</t>
        </is>
      </c>
      <c r="E762" t="n">
        <v>18543</v>
      </c>
      <c r="F762" t="inlineStr">
        <is>
          <t>APERITIVO CYNAR 900ML</t>
        </is>
      </c>
      <c r="G762" t="n">
        <v>12.63</v>
      </c>
      <c r="H762" t="inlineStr">
        <is>
          <t>GR</t>
        </is>
      </c>
      <c r="I762" t="inlineStr">
        <is>
          <t>02/2026</t>
        </is>
      </c>
    </row>
    <row r="763">
      <c r="A763" t="n">
        <v>70444</v>
      </c>
      <c r="B763" t="n">
        <v>122</v>
      </c>
      <c r="C763" s="551" t="n">
        <v>46054</v>
      </c>
      <c r="D763" t="inlineStr">
        <is>
          <t>Arcos</t>
        </is>
      </c>
      <c r="E763" t="n">
        <v>18540</v>
      </c>
      <c r="F763" t="inlineStr">
        <is>
          <t>APERITIVO FERNET BRANCA FRATELLI 750ML</t>
        </is>
      </c>
      <c r="G763" t="n">
        <v>5.55</v>
      </c>
      <c r="H763" t="inlineStr">
        <is>
          <t>GR</t>
        </is>
      </c>
      <c r="I763" t="inlineStr">
        <is>
          <t>02/2026</t>
        </is>
      </c>
    </row>
    <row r="764">
      <c r="A764" t="n">
        <v>70445</v>
      </c>
      <c r="B764" t="n">
        <v>122</v>
      </c>
      <c r="C764" s="551" t="n">
        <v>46054</v>
      </c>
      <c r="D764" t="inlineStr">
        <is>
          <t>Arcos</t>
        </is>
      </c>
      <c r="E764" t="n">
        <v>18537</v>
      </c>
      <c r="F764" t="inlineStr">
        <is>
          <t>APERITIVO LILLET BLANC 750ML</t>
        </is>
      </c>
      <c r="G764" t="n">
        <v>1.01</v>
      </c>
      <c r="H764" t="inlineStr">
        <is>
          <t>GR</t>
        </is>
      </c>
      <c r="I764" t="inlineStr">
        <is>
          <t>02/2026</t>
        </is>
      </c>
    </row>
    <row r="765">
      <c r="A765" t="n">
        <v>70446</v>
      </c>
      <c r="B765" t="n">
        <v>122</v>
      </c>
      <c r="C765" s="551" t="n">
        <v>46054</v>
      </c>
      <c r="D765" t="inlineStr">
        <is>
          <t>Arcos</t>
        </is>
      </c>
      <c r="E765" t="n">
        <v>26560</v>
      </c>
      <c r="F765" t="inlineStr">
        <is>
          <t>CACHACA FAMIGERADA AMENDOIM 750ML</t>
        </is>
      </c>
      <c r="G765" t="n">
        <v>1.9</v>
      </c>
      <c r="H765" t="inlineStr">
        <is>
          <t>GR</t>
        </is>
      </c>
      <c r="I765" t="inlineStr">
        <is>
          <t>02/2026</t>
        </is>
      </c>
    </row>
    <row r="766">
      <c r="A766" t="n">
        <v>70447</v>
      </c>
      <c r="B766" t="n">
        <v>122</v>
      </c>
      <c r="C766" s="551" t="n">
        <v>46054</v>
      </c>
      <c r="D766" t="inlineStr">
        <is>
          <t>Arcos</t>
        </is>
      </c>
      <c r="E766" t="n">
        <v>18486</v>
      </c>
      <c r="F766" t="inlineStr">
        <is>
          <t>CACHACA FAMIGERADA BRUTA 750ML</t>
        </is>
      </c>
      <c r="G766" t="n">
        <v>2.08</v>
      </c>
      <c r="H766" t="inlineStr">
        <is>
          <t>GR</t>
        </is>
      </c>
      <c r="I766" t="inlineStr">
        <is>
          <t>02/2026</t>
        </is>
      </c>
    </row>
    <row r="767">
      <c r="A767" t="n">
        <v>70448</v>
      </c>
      <c r="B767" t="n">
        <v>122</v>
      </c>
      <c r="C767" s="551" t="n">
        <v>46054</v>
      </c>
      <c r="D767" t="inlineStr">
        <is>
          <t>Arcos</t>
        </is>
      </c>
      <c r="E767" t="n">
        <v>25156</v>
      </c>
      <c r="F767" t="inlineStr">
        <is>
          <t>CACHACA FAMIGERADA CARVALHO OURO 750ML</t>
        </is>
      </c>
      <c r="G767" t="n">
        <v>5.39</v>
      </c>
      <c r="H767" t="inlineStr">
        <is>
          <t>GR</t>
        </is>
      </c>
      <c r="I767" t="inlineStr">
        <is>
          <t>02/2026</t>
        </is>
      </c>
    </row>
    <row r="768">
      <c r="A768" t="n">
        <v>70449</v>
      </c>
      <c r="B768" t="n">
        <v>122</v>
      </c>
      <c r="C768" s="551" t="n">
        <v>46054</v>
      </c>
      <c r="D768" t="inlineStr">
        <is>
          <t>Arcos</t>
        </is>
      </c>
      <c r="E768" t="n">
        <v>25152</v>
      </c>
      <c r="F768" t="inlineStr">
        <is>
          <t>CACHACA FAMIGERADA JEQUITIBA ROSA 750ML</t>
        </is>
      </c>
      <c r="G768" t="n">
        <v>4.11</v>
      </c>
      <c r="H768" t="inlineStr">
        <is>
          <t>GR</t>
        </is>
      </c>
      <c r="I768" t="inlineStr">
        <is>
          <t>02/2026</t>
        </is>
      </c>
    </row>
    <row r="769">
      <c r="A769" t="n">
        <v>70450</v>
      </c>
      <c r="B769" t="n">
        <v>122</v>
      </c>
      <c r="C769" s="551" t="n">
        <v>46054</v>
      </c>
      <c r="D769" t="inlineStr">
        <is>
          <t>Arcos</t>
        </is>
      </c>
      <c r="E769" t="n">
        <v>18444</v>
      </c>
      <c r="F769" t="inlineStr">
        <is>
          <t>CACHACA MATO DENTRO OURO 980ML</t>
        </is>
      </c>
      <c r="G769" t="n">
        <v>0.19</v>
      </c>
      <c r="H769" t="inlineStr">
        <is>
          <t>UN</t>
        </is>
      </c>
      <c r="I769" t="inlineStr">
        <is>
          <t>02/2026</t>
        </is>
      </c>
    </row>
    <row r="770">
      <c r="A770" t="n">
        <v>70451</v>
      </c>
      <c r="B770" t="n">
        <v>122</v>
      </c>
      <c r="C770" s="551" t="n">
        <v>46054</v>
      </c>
      <c r="D770" t="inlineStr">
        <is>
          <t>Arcos</t>
        </is>
      </c>
      <c r="E770" t="n">
        <v>27606</v>
      </c>
      <c r="F770" t="inlineStr">
        <is>
          <t xml:space="preserve">CONHAQUE  HENNESSY  VSOP 750 ML </t>
        </is>
      </c>
      <c r="G770" t="n">
        <v>4.12</v>
      </c>
      <c r="H770" t="inlineStr">
        <is>
          <t>UN</t>
        </is>
      </c>
      <c r="I770" t="inlineStr">
        <is>
          <t>02/2026</t>
        </is>
      </c>
    </row>
    <row r="771">
      <c r="A771" t="n">
        <v>70452</v>
      </c>
      <c r="B771" t="n">
        <v>122</v>
      </c>
      <c r="C771" s="551" t="n">
        <v>46054</v>
      </c>
      <c r="D771" t="inlineStr">
        <is>
          <t>Arcos</t>
        </is>
      </c>
      <c r="E771" t="n">
        <v>18382</v>
      </c>
      <c r="F771" t="inlineStr">
        <is>
          <t>CONHAQUE BRANDY OSBORNE 700ML</t>
        </is>
      </c>
      <c r="G771" t="n">
        <v>14.17</v>
      </c>
      <c r="H771" t="inlineStr">
        <is>
          <t>GR</t>
        </is>
      </c>
      <c r="I771" t="inlineStr">
        <is>
          <t>02/2026</t>
        </is>
      </c>
    </row>
    <row r="772">
      <c r="A772" t="n">
        <v>70453</v>
      </c>
      <c r="B772" t="n">
        <v>122</v>
      </c>
      <c r="C772" s="551" t="n">
        <v>46054</v>
      </c>
      <c r="D772" t="inlineStr">
        <is>
          <t>Arcos</t>
        </is>
      </c>
      <c r="E772" t="n">
        <v>18372</v>
      </c>
      <c r="F772" t="inlineStr">
        <is>
          <t>GIN HENDRICKS 750ML</t>
        </is>
      </c>
      <c r="G772" t="n">
        <v>1.34</v>
      </c>
      <c r="H772" t="inlineStr">
        <is>
          <t>GR</t>
        </is>
      </c>
      <c r="I772" t="inlineStr">
        <is>
          <t>02/2026</t>
        </is>
      </c>
    </row>
    <row r="773">
      <c r="A773" t="n">
        <v>70454</v>
      </c>
      <c r="B773" t="n">
        <v>122</v>
      </c>
      <c r="C773" s="551" t="n">
        <v>46054</v>
      </c>
      <c r="D773" t="inlineStr">
        <is>
          <t>Arcos</t>
        </is>
      </c>
      <c r="E773" t="n">
        <v>18364</v>
      </c>
      <c r="F773" t="inlineStr">
        <is>
          <t>GIN PLYMOUTH 750ML</t>
        </is>
      </c>
      <c r="G773" t="n">
        <v>1</v>
      </c>
      <c r="H773" t="inlineStr">
        <is>
          <t>UN</t>
        </is>
      </c>
      <c r="I773" t="inlineStr">
        <is>
          <t>02/2026</t>
        </is>
      </c>
    </row>
    <row r="774">
      <c r="A774" t="n">
        <v>70455</v>
      </c>
      <c r="B774" t="n">
        <v>122</v>
      </c>
      <c r="C774" s="551" t="n">
        <v>46054</v>
      </c>
      <c r="D774" t="inlineStr">
        <is>
          <t>Arcos</t>
        </is>
      </c>
      <c r="E774" t="n">
        <v>18363</v>
      </c>
      <c r="F774" t="inlineStr">
        <is>
          <t>GIN PRINCIPE DE LOS APOSTOLES 750ML</t>
        </is>
      </c>
      <c r="G774" t="n">
        <v>1</v>
      </c>
      <c r="H774" t="inlineStr">
        <is>
          <t>UN</t>
        </is>
      </c>
      <c r="I774" t="inlineStr">
        <is>
          <t>02/2026</t>
        </is>
      </c>
    </row>
    <row r="775">
      <c r="A775" t="n">
        <v>70456</v>
      </c>
      <c r="B775" t="n">
        <v>122</v>
      </c>
      <c r="C775" s="551" t="n">
        <v>46054</v>
      </c>
      <c r="D775" t="inlineStr">
        <is>
          <t>Arcos</t>
        </is>
      </c>
      <c r="E775" t="n">
        <v>18359</v>
      </c>
      <c r="F775" t="inlineStr">
        <is>
          <t>GIN TANQUERAY 750ML</t>
        </is>
      </c>
      <c r="G775" t="n">
        <v>100.75</v>
      </c>
      <c r="H775" t="inlineStr">
        <is>
          <t>GR</t>
        </is>
      </c>
      <c r="I775" t="inlineStr">
        <is>
          <t>02/2026</t>
        </is>
      </c>
    </row>
    <row r="776">
      <c r="A776" t="n">
        <v>70457</v>
      </c>
      <c r="B776" t="n">
        <v>122</v>
      </c>
      <c r="C776" s="551" t="n">
        <v>46054</v>
      </c>
      <c r="D776" t="inlineStr">
        <is>
          <t>Arcos</t>
        </is>
      </c>
      <c r="E776" t="n">
        <v>18353</v>
      </c>
      <c r="F776" t="inlineStr">
        <is>
          <t>GIN TANQUERAY TEN 750ML</t>
        </is>
      </c>
      <c r="G776" t="n">
        <v>61.27</v>
      </c>
      <c r="H776" t="inlineStr">
        <is>
          <t>GR</t>
        </is>
      </c>
      <c r="I776" t="inlineStr">
        <is>
          <t>02/2026</t>
        </is>
      </c>
    </row>
    <row r="777">
      <c r="A777" t="n">
        <v>70458</v>
      </c>
      <c r="B777" t="n">
        <v>122</v>
      </c>
      <c r="C777" s="551" t="n">
        <v>46054</v>
      </c>
      <c r="D777" t="inlineStr">
        <is>
          <t>Arcos</t>
        </is>
      </c>
      <c r="E777" t="n">
        <v>18352</v>
      </c>
      <c r="F777" t="inlineStr">
        <is>
          <t>GIN THE BOTANIST 700ML</t>
        </is>
      </c>
      <c r="G777" t="n">
        <v>1</v>
      </c>
      <c r="H777" t="inlineStr">
        <is>
          <t>UN</t>
        </is>
      </c>
      <c r="I777" t="inlineStr">
        <is>
          <t>02/2026</t>
        </is>
      </c>
    </row>
    <row r="778">
      <c r="A778" t="n">
        <v>70459</v>
      </c>
      <c r="B778" t="n">
        <v>122</v>
      </c>
      <c r="C778" s="551" t="n">
        <v>46054</v>
      </c>
      <c r="D778" t="inlineStr">
        <is>
          <t>Arcos</t>
        </is>
      </c>
      <c r="E778" t="n">
        <v>18348</v>
      </c>
      <c r="F778" t="inlineStr">
        <is>
          <t>GIN XORIGUER DE MENORCA 700ML</t>
        </is>
      </c>
      <c r="G778" t="n">
        <v>2</v>
      </c>
      <c r="H778" t="inlineStr">
        <is>
          <t>UN</t>
        </is>
      </c>
      <c r="I778" t="inlineStr">
        <is>
          <t>02/2026</t>
        </is>
      </c>
    </row>
    <row r="779">
      <c r="A779" t="n">
        <v>70460</v>
      </c>
      <c r="B779" t="n">
        <v>122</v>
      </c>
      <c r="C779" s="551" t="n">
        <v>46054</v>
      </c>
      <c r="D779" t="inlineStr">
        <is>
          <t>Arcos</t>
        </is>
      </c>
      <c r="E779" t="n">
        <v>24704</v>
      </c>
      <c r="F779" t="inlineStr">
        <is>
          <t>LICOR AJIWAI UMESHU 2L</t>
        </is>
      </c>
      <c r="G779" t="n">
        <v>2</v>
      </c>
      <c r="H779" t="inlineStr">
        <is>
          <t>GR</t>
        </is>
      </c>
      <c r="I779" t="inlineStr">
        <is>
          <t>02/2026</t>
        </is>
      </c>
    </row>
    <row r="780">
      <c r="A780" t="n">
        <v>70461</v>
      </c>
      <c r="B780" t="n">
        <v>122</v>
      </c>
      <c r="C780" s="551" t="n">
        <v>46054</v>
      </c>
      <c r="D780" t="inlineStr">
        <is>
          <t>Arcos</t>
        </is>
      </c>
      <c r="E780" t="n">
        <v>25033</v>
      </c>
      <c r="F780" t="inlineStr">
        <is>
          <t>LICOR AMARO MONTENEGRO 750ML</t>
        </is>
      </c>
      <c r="G780" t="n">
        <v>3.36</v>
      </c>
      <c r="H780" t="inlineStr">
        <is>
          <t>UN</t>
        </is>
      </c>
      <c r="I780" t="inlineStr">
        <is>
          <t>02/2026</t>
        </is>
      </c>
    </row>
    <row r="781">
      <c r="A781" t="n">
        <v>70462</v>
      </c>
      <c r="B781" t="n">
        <v>122</v>
      </c>
      <c r="C781" s="551" t="n">
        <v>46054</v>
      </c>
      <c r="D781" t="inlineStr">
        <is>
          <t>Arcos</t>
        </is>
      </c>
      <c r="E781" t="n">
        <v>18327</v>
      </c>
      <c r="F781" t="inlineStr">
        <is>
          <t>LICOR COINTREAU 700ML</t>
        </is>
      </c>
      <c r="G781" t="n">
        <v>1.96</v>
      </c>
      <c r="H781" t="inlineStr">
        <is>
          <t>GR</t>
        </is>
      </c>
      <c r="I781" t="inlineStr">
        <is>
          <t>02/2026</t>
        </is>
      </c>
    </row>
    <row r="782">
      <c r="A782" t="n">
        <v>70463</v>
      </c>
      <c r="B782" t="n">
        <v>122</v>
      </c>
      <c r="C782" s="551" t="n">
        <v>46054</v>
      </c>
      <c r="D782" t="inlineStr">
        <is>
          <t>Arcos</t>
        </is>
      </c>
      <c r="E782" t="n">
        <v>18278</v>
      </c>
      <c r="F782" t="inlineStr">
        <is>
          <t>LICOR DE CEREJA CHERRY HEERING 700ML</t>
        </is>
      </c>
      <c r="G782" t="n">
        <v>5.14</v>
      </c>
      <c r="H782" t="inlineStr">
        <is>
          <t>GR</t>
        </is>
      </c>
      <c r="I782" t="inlineStr">
        <is>
          <t>02/2026</t>
        </is>
      </c>
    </row>
    <row r="783">
      <c r="A783" t="n">
        <v>70464</v>
      </c>
      <c r="B783" t="n">
        <v>122</v>
      </c>
      <c r="C783" s="551" t="n">
        <v>46054</v>
      </c>
      <c r="D783" t="inlineStr">
        <is>
          <t>Arcos</t>
        </is>
      </c>
      <c r="E783" t="n">
        <v>25533</v>
      </c>
      <c r="F783" t="inlineStr">
        <is>
          <t>LICOR DE JENIPAPO FAMIGERADA 750ML</t>
        </is>
      </c>
      <c r="G783" t="n">
        <v>1</v>
      </c>
      <c r="H783" t="inlineStr">
        <is>
          <t>GR</t>
        </is>
      </c>
      <c r="I783" t="inlineStr">
        <is>
          <t>02/2026</t>
        </is>
      </c>
    </row>
    <row r="784">
      <c r="A784" t="n">
        <v>70465</v>
      </c>
      <c r="B784" t="n">
        <v>122</v>
      </c>
      <c r="C784" s="551" t="n">
        <v>46054</v>
      </c>
      <c r="D784" t="inlineStr">
        <is>
          <t>Arcos</t>
        </is>
      </c>
      <c r="E784" t="n">
        <v>25630</v>
      </c>
      <c r="F784" t="inlineStr">
        <is>
          <t xml:space="preserve">LICOR DOLIN GENEPY LE CHAMOIS 750ML </t>
        </is>
      </c>
      <c r="G784" t="n">
        <v>6.08</v>
      </c>
      <c r="H784" t="inlineStr">
        <is>
          <t>GR</t>
        </is>
      </c>
      <c r="I784" t="inlineStr">
        <is>
          <t>02/2026</t>
        </is>
      </c>
    </row>
    <row r="785">
      <c r="A785" t="n">
        <v>70466</v>
      </c>
      <c r="B785" t="n">
        <v>122</v>
      </c>
      <c r="C785" s="551" t="n">
        <v>46054</v>
      </c>
      <c r="D785" t="inlineStr">
        <is>
          <t>Arcos</t>
        </is>
      </c>
      <c r="E785" t="n">
        <v>18313</v>
      </c>
      <c r="F785" t="inlineStr">
        <is>
          <t>LICOR DRAMBUIE 750ML</t>
        </is>
      </c>
      <c r="G785" t="n">
        <v>2.24</v>
      </c>
      <c r="H785" t="inlineStr">
        <is>
          <t>GR</t>
        </is>
      </c>
      <c r="I785" t="inlineStr">
        <is>
          <t>02/2026</t>
        </is>
      </c>
    </row>
    <row r="786">
      <c r="A786" t="n">
        <v>70467</v>
      </c>
      <c r="B786" t="n">
        <v>122</v>
      </c>
      <c r="C786" s="551" t="n">
        <v>46054</v>
      </c>
      <c r="D786" t="inlineStr">
        <is>
          <t>Arcos</t>
        </is>
      </c>
      <c r="E786" t="n">
        <v>18284</v>
      </c>
      <c r="F786" t="inlineStr">
        <is>
          <t>LICOR JEAN DE DIJON CREME DE CASSIS 700ML</t>
        </is>
      </c>
      <c r="G786" t="n">
        <v>8.74</v>
      </c>
      <c r="H786" t="inlineStr">
        <is>
          <t>GR</t>
        </is>
      </c>
      <c r="I786" t="inlineStr">
        <is>
          <t>02/2026</t>
        </is>
      </c>
    </row>
    <row r="787">
      <c r="A787" t="n">
        <v>70468</v>
      </c>
      <c r="B787" t="n">
        <v>122</v>
      </c>
      <c r="C787" s="551" t="n">
        <v>46054</v>
      </c>
      <c r="D787" t="inlineStr">
        <is>
          <t>Arcos</t>
        </is>
      </c>
      <c r="E787" t="n">
        <v>18308</v>
      </c>
      <c r="F787" t="inlineStr">
        <is>
          <t>LICOR LUXARDO BITTER BIANCO 750ML</t>
        </is>
      </c>
      <c r="G787" t="n">
        <v>4.75</v>
      </c>
      <c r="H787" t="inlineStr">
        <is>
          <t>UN</t>
        </is>
      </c>
      <c r="I787" t="inlineStr">
        <is>
          <t>02/2026</t>
        </is>
      </c>
    </row>
    <row r="788">
      <c r="A788" t="n">
        <v>70469</v>
      </c>
      <c r="B788" t="n">
        <v>122</v>
      </c>
      <c r="C788" s="551" t="n">
        <v>46054</v>
      </c>
      <c r="D788" t="inlineStr">
        <is>
          <t>Arcos</t>
        </is>
      </c>
      <c r="E788" t="n">
        <v>18306</v>
      </c>
      <c r="F788" t="inlineStr">
        <is>
          <t>LICOR MARASCHINO LUXARDO 750ML</t>
        </is>
      </c>
      <c r="G788" t="n">
        <v>11.83</v>
      </c>
      <c r="H788" t="inlineStr">
        <is>
          <t>GR</t>
        </is>
      </c>
      <c r="I788" t="inlineStr">
        <is>
          <t>02/2026</t>
        </is>
      </c>
    </row>
    <row r="789">
      <c r="A789" t="n">
        <v>70470</v>
      </c>
      <c r="B789" t="n">
        <v>122</v>
      </c>
      <c r="C789" s="551" t="n">
        <v>46054</v>
      </c>
      <c r="D789" t="inlineStr">
        <is>
          <t>Arcos</t>
        </is>
      </c>
      <c r="E789" t="n">
        <v>26717</v>
      </c>
      <c r="F789" t="inlineStr">
        <is>
          <t>LICOR SAN BASILE ALKERMES 30% 700ML</t>
        </is>
      </c>
      <c r="G789" t="n">
        <v>6</v>
      </c>
      <c r="H789" t="inlineStr">
        <is>
          <t>GR</t>
        </is>
      </c>
      <c r="I789" t="inlineStr">
        <is>
          <t>02/2026</t>
        </is>
      </c>
    </row>
    <row r="790">
      <c r="A790" t="n">
        <v>70471</v>
      </c>
      <c r="B790" t="n">
        <v>122</v>
      </c>
      <c r="C790" s="551" t="n">
        <v>46054</v>
      </c>
      <c r="D790" t="inlineStr">
        <is>
          <t>Arcos</t>
        </is>
      </c>
      <c r="E790" t="n">
        <v>18296</v>
      </c>
      <c r="F790" t="inlineStr">
        <is>
          <t>LICOR SAN BASILE TRIPLE SEC 700ML</t>
        </is>
      </c>
      <c r="G790" t="n">
        <v>4.7</v>
      </c>
      <c r="H790" t="inlineStr">
        <is>
          <t>GR</t>
        </is>
      </c>
      <c r="I790" t="inlineStr">
        <is>
          <t>02/2026</t>
        </is>
      </c>
    </row>
    <row r="791">
      <c r="A791" t="n">
        <v>70472</v>
      </c>
      <c r="B791" t="n">
        <v>122</v>
      </c>
      <c r="C791" s="551" t="n">
        <v>46054</v>
      </c>
      <c r="D791" t="inlineStr">
        <is>
          <t>Arcos</t>
        </is>
      </c>
      <c r="E791" t="n">
        <v>18510</v>
      </c>
      <c r="F791" t="inlineStr">
        <is>
          <t>PEYCHAUD AROMATIC COCKTAIL BITTERS 148ML</t>
        </is>
      </c>
      <c r="G791" t="n">
        <v>1.81</v>
      </c>
      <c r="H791" t="inlineStr">
        <is>
          <t>UN</t>
        </is>
      </c>
      <c r="I791" t="inlineStr">
        <is>
          <t>02/2026</t>
        </is>
      </c>
    </row>
    <row r="792">
      <c r="A792" t="n">
        <v>70473</v>
      </c>
      <c r="B792" t="n">
        <v>122</v>
      </c>
      <c r="C792" s="551" t="n">
        <v>46054</v>
      </c>
      <c r="D792" t="inlineStr">
        <is>
          <t>Arcos</t>
        </is>
      </c>
      <c r="E792" t="n">
        <v>26883</v>
      </c>
      <c r="F792" t="inlineStr">
        <is>
          <t>PISCO QUEBRANTA BARSOL 750ML</t>
        </is>
      </c>
      <c r="G792" t="n">
        <v>1</v>
      </c>
      <c r="H792" t="inlineStr">
        <is>
          <t>GR</t>
        </is>
      </c>
      <c r="I792" t="inlineStr">
        <is>
          <t>02/2026</t>
        </is>
      </c>
    </row>
    <row r="793">
      <c r="A793" t="n">
        <v>70474</v>
      </c>
      <c r="B793" t="n">
        <v>122</v>
      </c>
      <c r="C793" s="551" t="n">
        <v>46054</v>
      </c>
      <c r="D793" t="inlineStr">
        <is>
          <t>Arcos</t>
        </is>
      </c>
      <c r="E793" t="n">
        <v>18275</v>
      </c>
      <c r="F793" t="inlineStr">
        <is>
          <t>RUM BACARDI 4 ANOS 750ML</t>
        </is>
      </c>
      <c r="G793" t="n">
        <v>3.68</v>
      </c>
      <c r="H793" t="inlineStr">
        <is>
          <t>GR</t>
        </is>
      </c>
      <c r="I793" t="inlineStr">
        <is>
          <t>02/2026</t>
        </is>
      </c>
    </row>
    <row r="794">
      <c r="A794" t="n">
        <v>70475</v>
      </c>
      <c r="B794" t="n">
        <v>122</v>
      </c>
      <c r="C794" s="551" t="n">
        <v>46054</v>
      </c>
      <c r="D794" t="inlineStr">
        <is>
          <t>Arcos</t>
        </is>
      </c>
      <c r="E794" t="n">
        <v>18272</v>
      </c>
      <c r="F794" t="inlineStr">
        <is>
          <t>RUM BACARDI SUPERIOR CARTA BLANCA 980ML</t>
        </is>
      </c>
      <c r="G794" t="n">
        <v>12.71</v>
      </c>
      <c r="H794" t="inlineStr">
        <is>
          <t>GR</t>
        </is>
      </c>
      <c r="I794" t="inlineStr">
        <is>
          <t>02/2026</t>
        </is>
      </c>
    </row>
    <row r="795">
      <c r="A795" t="n">
        <v>70476</v>
      </c>
      <c r="B795" t="n">
        <v>122</v>
      </c>
      <c r="C795" s="551" t="n">
        <v>46054</v>
      </c>
      <c r="D795" t="inlineStr">
        <is>
          <t>Arcos</t>
        </is>
      </c>
      <c r="E795" t="n">
        <v>18268</v>
      </c>
      <c r="F795" t="inlineStr">
        <is>
          <t>RUM HAVANA CLUB 3 ANOS 750ML</t>
        </is>
      </c>
      <c r="G795" t="n">
        <v>8.9</v>
      </c>
      <c r="H795" t="inlineStr">
        <is>
          <t>GR</t>
        </is>
      </c>
      <c r="I795" t="inlineStr">
        <is>
          <t>02/2026</t>
        </is>
      </c>
    </row>
    <row r="796">
      <c r="A796" t="n">
        <v>70477</v>
      </c>
      <c r="B796" t="n">
        <v>122</v>
      </c>
      <c r="C796" s="551" t="n">
        <v>46054</v>
      </c>
      <c r="D796" t="inlineStr">
        <is>
          <t>Arcos</t>
        </is>
      </c>
      <c r="E796" t="n">
        <v>18266</v>
      </c>
      <c r="F796" t="inlineStr">
        <is>
          <t>RUM HAVANA RESERVA 7 ANOS 700ML</t>
        </is>
      </c>
      <c r="G796" t="n">
        <v>2.73</v>
      </c>
      <c r="H796" t="inlineStr">
        <is>
          <t>UN</t>
        </is>
      </c>
      <c r="I796" t="inlineStr">
        <is>
          <t>02/2026</t>
        </is>
      </c>
    </row>
    <row r="797">
      <c r="A797" t="n">
        <v>70478</v>
      </c>
      <c r="B797" t="n">
        <v>122</v>
      </c>
      <c r="C797" s="551" t="n">
        <v>46054</v>
      </c>
      <c r="D797" t="inlineStr">
        <is>
          <t>Arcos</t>
        </is>
      </c>
      <c r="E797" t="n">
        <v>18264</v>
      </c>
      <c r="F797" t="inlineStr">
        <is>
          <t>RUM MOUNT GAY XO 43o 700ML</t>
        </is>
      </c>
      <c r="G797" t="n">
        <v>0.22</v>
      </c>
      <c r="H797" t="inlineStr">
        <is>
          <t>UN</t>
        </is>
      </c>
      <c r="I797" t="inlineStr">
        <is>
          <t>02/2026</t>
        </is>
      </c>
    </row>
    <row r="798">
      <c r="A798" t="n">
        <v>70479</v>
      </c>
      <c r="B798" t="n">
        <v>122</v>
      </c>
      <c r="C798" s="551" t="n">
        <v>46054</v>
      </c>
      <c r="D798" t="inlineStr">
        <is>
          <t>Arcos</t>
        </is>
      </c>
      <c r="E798" t="n">
        <v>18261</v>
      </c>
      <c r="F798" t="inlineStr">
        <is>
          <t>RUM ZACAPA 23 ANOS 750ML</t>
        </is>
      </c>
      <c r="G798" t="n">
        <v>2.34</v>
      </c>
      <c r="H798" t="inlineStr">
        <is>
          <t>GR</t>
        </is>
      </c>
      <c r="I798" t="inlineStr">
        <is>
          <t>02/2026</t>
        </is>
      </c>
    </row>
    <row r="799">
      <c r="A799" t="n">
        <v>70480</v>
      </c>
      <c r="B799" t="n">
        <v>122</v>
      </c>
      <c r="C799" s="551" t="n">
        <v>46054</v>
      </c>
      <c r="D799" t="inlineStr">
        <is>
          <t>Arcos</t>
        </is>
      </c>
      <c r="E799" t="n">
        <v>25445</v>
      </c>
      <c r="F799" t="inlineStr">
        <is>
          <t>TEQUILA DON JULIO ANEJO 750ML UN</t>
        </is>
      </c>
      <c r="G799" t="n">
        <v>5.15</v>
      </c>
      <c r="H799" t="inlineStr">
        <is>
          <t>GR</t>
        </is>
      </c>
      <c r="I799" t="inlineStr">
        <is>
          <t>02/2026</t>
        </is>
      </c>
    </row>
    <row r="800">
      <c r="A800" t="n">
        <v>70481</v>
      </c>
      <c r="B800" t="n">
        <v>122</v>
      </c>
      <c r="C800" s="551" t="n">
        <v>46054</v>
      </c>
      <c r="D800" t="inlineStr">
        <is>
          <t>Arcos</t>
        </is>
      </c>
      <c r="E800" t="n">
        <v>18242</v>
      </c>
      <c r="F800" t="inlineStr">
        <is>
          <t>TEQUILA DON JULIO BLANCO 750ML</t>
        </is>
      </c>
      <c r="G800" t="n">
        <v>31.27</v>
      </c>
      <c r="H800" t="inlineStr">
        <is>
          <t>GR</t>
        </is>
      </c>
      <c r="I800" t="inlineStr">
        <is>
          <t>02/2026</t>
        </is>
      </c>
    </row>
    <row r="801">
      <c r="A801" t="n">
        <v>70482</v>
      </c>
      <c r="B801" t="n">
        <v>122</v>
      </c>
      <c r="C801" s="551" t="n">
        <v>46054</v>
      </c>
      <c r="D801" t="inlineStr">
        <is>
          <t>Arcos</t>
        </is>
      </c>
      <c r="E801" t="n">
        <v>18237</v>
      </c>
      <c r="F801" t="inlineStr">
        <is>
          <t>TEQUILA HERRADURA REPOSADO 750ML</t>
        </is>
      </c>
      <c r="G801" t="n">
        <v>2.64</v>
      </c>
      <c r="H801" t="inlineStr">
        <is>
          <t>GR</t>
        </is>
      </c>
      <c r="I801" t="inlineStr">
        <is>
          <t>02/2026</t>
        </is>
      </c>
    </row>
    <row r="802">
      <c r="A802" t="n">
        <v>70483</v>
      </c>
      <c r="B802" t="n">
        <v>122</v>
      </c>
      <c r="C802" s="551" t="n">
        <v>46054</v>
      </c>
      <c r="D802" t="inlineStr">
        <is>
          <t>Arcos</t>
        </is>
      </c>
      <c r="E802" t="n">
        <v>18235</v>
      </c>
      <c r="F802" t="inlineStr">
        <is>
          <t>TEQUILA JOSE CUERVO 1800 REPOSADO 750ML</t>
        </is>
      </c>
      <c r="G802" t="n">
        <v>2.98</v>
      </c>
      <c r="H802" t="inlineStr">
        <is>
          <t>UN</t>
        </is>
      </c>
      <c r="I802" t="inlineStr">
        <is>
          <t>02/2026</t>
        </is>
      </c>
    </row>
    <row r="803">
      <c r="A803" t="n">
        <v>70484</v>
      </c>
      <c r="B803" t="n">
        <v>122</v>
      </c>
      <c r="C803" s="551" t="n">
        <v>46054</v>
      </c>
      <c r="D803" t="inlineStr">
        <is>
          <t>Arcos</t>
        </is>
      </c>
      <c r="E803" t="n">
        <v>18234</v>
      </c>
      <c r="F803" t="inlineStr">
        <is>
          <t>TEQUILA JOSE CUERVO 1800 SILVER 750ML</t>
        </is>
      </c>
      <c r="G803" t="n">
        <v>1</v>
      </c>
      <c r="H803" t="inlineStr">
        <is>
          <t>UN</t>
        </is>
      </c>
      <c r="I803" t="inlineStr">
        <is>
          <t>02/2026</t>
        </is>
      </c>
    </row>
    <row r="804">
      <c r="A804" t="n">
        <v>70485</v>
      </c>
      <c r="B804" t="n">
        <v>122</v>
      </c>
      <c r="C804" s="551" t="n">
        <v>46054</v>
      </c>
      <c r="D804" t="inlineStr">
        <is>
          <t>Arcos</t>
        </is>
      </c>
      <c r="E804" t="n">
        <v>18223</v>
      </c>
      <c r="F804" t="inlineStr">
        <is>
          <t>TEQUILA MEZCAL GUSANO ROJO 700ML</t>
        </is>
      </c>
      <c r="G804" t="n">
        <v>0.18</v>
      </c>
      <c r="H804" t="inlineStr">
        <is>
          <t>UN</t>
        </is>
      </c>
      <c r="I804" t="inlineStr">
        <is>
          <t>02/2026</t>
        </is>
      </c>
    </row>
    <row r="805">
      <c r="A805" t="n">
        <v>70486</v>
      </c>
      <c r="B805" t="n">
        <v>122</v>
      </c>
      <c r="C805" s="551" t="n">
        <v>46054</v>
      </c>
      <c r="D805" t="inlineStr">
        <is>
          <t>Arcos</t>
        </is>
      </c>
      <c r="E805" t="n">
        <v>18208</v>
      </c>
      <c r="F805" t="inlineStr">
        <is>
          <t>VERMOUTH CARPANO BIANCO 1L</t>
        </is>
      </c>
      <c r="G805" t="n">
        <v>12</v>
      </c>
      <c r="H805" t="inlineStr">
        <is>
          <t>GR</t>
        </is>
      </c>
      <c r="I805" t="inlineStr">
        <is>
          <t>02/2026</t>
        </is>
      </c>
    </row>
    <row r="806">
      <c r="A806" t="n">
        <v>70487</v>
      </c>
      <c r="B806" t="n">
        <v>122</v>
      </c>
      <c r="C806" s="551" t="n">
        <v>46054</v>
      </c>
      <c r="D806" t="inlineStr">
        <is>
          <t>Arcos</t>
        </is>
      </c>
      <c r="E806" t="n">
        <v>18220</v>
      </c>
      <c r="F806" t="inlineStr">
        <is>
          <t>VERMOUTH CARPANO CLASSICO ROSSO ITALIANO 1L</t>
        </is>
      </c>
      <c r="G806" t="n">
        <v>12.6</v>
      </c>
      <c r="H806" t="inlineStr">
        <is>
          <t>GR</t>
        </is>
      </c>
      <c r="I806" t="inlineStr">
        <is>
          <t>02/2026</t>
        </is>
      </c>
    </row>
    <row r="807">
      <c r="A807" t="n">
        <v>70488</v>
      </c>
      <c r="B807" t="n">
        <v>122</v>
      </c>
      <c r="C807" s="551" t="n">
        <v>46054</v>
      </c>
      <c r="D807" t="inlineStr">
        <is>
          <t>Arcos</t>
        </is>
      </c>
      <c r="E807" t="n">
        <v>18219</v>
      </c>
      <c r="F807" t="inlineStr">
        <is>
          <t>VERMOUTH CARPANO PUNT E MES 1L</t>
        </is>
      </c>
      <c r="G807" t="n">
        <v>14</v>
      </c>
      <c r="H807" t="inlineStr">
        <is>
          <t>GR</t>
        </is>
      </c>
      <c r="I807" t="inlineStr">
        <is>
          <t>02/2026</t>
        </is>
      </c>
    </row>
    <row r="808">
      <c r="A808" t="n">
        <v>70489</v>
      </c>
      <c r="B808" t="n">
        <v>122</v>
      </c>
      <c r="C808" s="551" t="n">
        <v>46054</v>
      </c>
      <c r="D808" t="inlineStr">
        <is>
          <t>Arcos</t>
        </is>
      </c>
      <c r="E808" t="n">
        <v>18218</v>
      </c>
      <c r="F808" t="inlineStr">
        <is>
          <t>VERMOUTH CINZANO ROSSO ARGENTINO 1L</t>
        </is>
      </c>
      <c r="G808" t="n">
        <v>17</v>
      </c>
      <c r="H808" t="inlineStr">
        <is>
          <t>GR</t>
        </is>
      </c>
      <c r="I808" t="inlineStr">
        <is>
          <t>02/2026</t>
        </is>
      </c>
    </row>
    <row r="809">
      <c r="A809" t="n">
        <v>70490</v>
      </c>
      <c r="B809" t="n">
        <v>122</v>
      </c>
      <c r="C809" s="551" t="n">
        <v>46054</v>
      </c>
      <c r="D809" t="inlineStr">
        <is>
          <t>Arcos</t>
        </is>
      </c>
      <c r="E809" t="n">
        <v>18202</v>
      </c>
      <c r="F809" t="inlineStr">
        <is>
          <t>VERMOUTH DOLIN DRY 750ML</t>
        </is>
      </c>
      <c r="G809" t="n">
        <v>13.84</v>
      </c>
      <c r="H809" t="inlineStr">
        <is>
          <t>GR</t>
        </is>
      </c>
      <c r="I809" t="inlineStr">
        <is>
          <t>02/2026</t>
        </is>
      </c>
    </row>
    <row r="810">
      <c r="A810" t="n">
        <v>70491</v>
      </c>
      <c r="B810" t="n">
        <v>122</v>
      </c>
      <c r="C810" s="551" t="n">
        <v>46054</v>
      </c>
      <c r="D810" t="inlineStr">
        <is>
          <t>Arcos</t>
        </is>
      </c>
      <c r="E810" t="n">
        <v>18214</v>
      </c>
      <c r="F810" t="inlineStr">
        <is>
          <t>VERMOUTH MARTINI BIANCO 750ML</t>
        </is>
      </c>
      <c r="G810" t="n">
        <v>27</v>
      </c>
      <c r="H810" t="inlineStr">
        <is>
          <t>GR</t>
        </is>
      </c>
      <c r="I810" t="inlineStr">
        <is>
          <t>02/2026</t>
        </is>
      </c>
    </row>
    <row r="811">
      <c r="A811" t="n">
        <v>70492</v>
      </c>
      <c r="B811" t="n">
        <v>122</v>
      </c>
      <c r="C811" s="551" t="n">
        <v>46054</v>
      </c>
      <c r="D811" t="inlineStr">
        <is>
          <t>Arcos</t>
        </is>
      </c>
      <c r="E811" t="n">
        <v>18211</v>
      </c>
      <c r="F811" t="inlineStr">
        <is>
          <t>VERMOUTH MARTINI RISERVA RUBINO 750ML</t>
        </is>
      </c>
      <c r="G811" t="n">
        <v>6</v>
      </c>
      <c r="H811" t="inlineStr">
        <is>
          <t>GR</t>
        </is>
      </c>
      <c r="I811" t="inlineStr">
        <is>
          <t>02/2026</t>
        </is>
      </c>
    </row>
    <row r="812">
      <c r="A812" t="n">
        <v>70493</v>
      </c>
      <c r="B812" t="n">
        <v>122</v>
      </c>
      <c r="C812" s="551" t="n">
        <v>46054</v>
      </c>
      <c r="D812" t="inlineStr">
        <is>
          <t>Arcos</t>
        </is>
      </c>
      <c r="E812" t="n">
        <v>18209</v>
      </c>
      <c r="F812" t="inlineStr">
        <is>
          <t>VERMOUTH MARTINI ROSATO 750ML</t>
        </is>
      </c>
      <c r="G812" t="n">
        <v>2</v>
      </c>
      <c r="H812" t="inlineStr">
        <is>
          <t>GR</t>
        </is>
      </c>
      <c r="I812" t="inlineStr">
        <is>
          <t>02/2026</t>
        </is>
      </c>
    </row>
    <row r="813">
      <c r="A813" t="n">
        <v>70494</v>
      </c>
      <c r="B813" t="n">
        <v>122</v>
      </c>
      <c r="C813" s="551" t="n">
        <v>46054</v>
      </c>
      <c r="D813" t="inlineStr">
        <is>
          <t>Arcos</t>
        </is>
      </c>
      <c r="E813" t="n">
        <v>18189</v>
      </c>
      <c r="F813" t="inlineStr">
        <is>
          <t>VODKA BELVEDERE NATURAL 700ML</t>
        </is>
      </c>
      <c r="G813" t="n">
        <v>0.22</v>
      </c>
      <c r="H813" t="inlineStr">
        <is>
          <t>GR</t>
        </is>
      </c>
      <c r="I813" t="inlineStr">
        <is>
          <t>02/2026</t>
        </is>
      </c>
    </row>
    <row r="814">
      <c r="A814" t="n">
        <v>70495</v>
      </c>
      <c r="B814" t="n">
        <v>122</v>
      </c>
      <c r="C814" s="551" t="n">
        <v>46054</v>
      </c>
      <c r="D814" t="inlineStr">
        <is>
          <t>Arcos</t>
        </is>
      </c>
      <c r="E814" t="n">
        <v>18185</v>
      </c>
      <c r="F814" t="inlineStr">
        <is>
          <t>VODKA CIROC DE PINEAPPLE 750ML</t>
        </is>
      </c>
      <c r="G814" t="n">
        <v>2</v>
      </c>
      <c r="H814" t="inlineStr">
        <is>
          <t>GR</t>
        </is>
      </c>
      <c r="I814" t="inlineStr">
        <is>
          <t>02/2026</t>
        </is>
      </c>
    </row>
    <row r="815">
      <c r="A815" t="n">
        <v>70496</v>
      </c>
      <c r="B815" t="n">
        <v>122</v>
      </c>
      <c r="C815" s="551" t="n">
        <v>46054</v>
      </c>
      <c r="D815" t="inlineStr">
        <is>
          <t>Arcos</t>
        </is>
      </c>
      <c r="E815" t="n">
        <v>18186</v>
      </c>
      <c r="F815" t="inlineStr">
        <is>
          <t>VODKA CIROC NATURAL 750ML</t>
        </is>
      </c>
      <c r="G815" t="n">
        <v>9.960000000000001</v>
      </c>
      <c r="H815" t="inlineStr">
        <is>
          <t>GR</t>
        </is>
      </c>
      <c r="I815" t="inlineStr">
        <is>
          <t>02/2026</t>
        </is>
      </c>
    </row>
    <row r="816">
      <c r="A816" t="n">
        <v>70497</v>
      </c>
      <c r="B816" t="n">
        <v>122</v>
      </c>
      <c r="C816" s="551" t="n">
        <v>46054</v>
      </c>
      <c r="D816" t="inlineStr">
        <is>
          <t>Arcos</t>
        </is>
      </c>
      <c r="E816" t="n">
        <v>18180</v>
      </c>
      <c r="F816" t="inlineStr">
        <is>
          <t>VODKA GREY GOOSE NATURAL 750ML</t>
        </is>
      </c>
      <c r="G816" t="n">
        <v>0.37</v>
      </c>
      <c r="H816" t="inlineStr">
        <is>
          <t>GR</t>
        </is>
      </c>
      <c r="I816" t="inlineStr">
        <is>
          <t>02/2026</t>
        </is>
      </c>
    </row>
    <row r="817">
      <c r="A817" t="n">
        <v>70498</v>
      </c>
      <c r="B817" t="n">
        <v>122</v>
      </c>
      <c r="C817" s="551" t="n">
        <v>46054</v>
      </c>
      <c r="D817" t="inlineStr">
        <is>
          <t>Arcos</t>
        </is>
      </c>
      <c r="E817" t="n">
        <v>18179</v>
      </c>
      <c r="F817" t="inlineStr">
        <is>
          <t>VODKA KETEL ONE 1L</t>
        </is>
      </c>
      <c r="G817" t="n">
        <v>114.8</v>
      </c>
      <c r="H817" t="inlineStr">
        <is>
          <t>GR</t>
        </is>
      </c>
      <c r="I817" t="inlineStr">
        <is>
          <t>02/2026</t>
        </is>
      </c>
    </row>
    <row r="818">
      <c r="A818" t="n">
        <v>70499</v>
      </c>
      <c r="B818" t="n">
        <v>122</v>
      </c>
      <c r="C818" s="551" t="n">
        <v>46054</v>
      </c>
      <c r="D818" t="inlineStr">
        <is>
          <t>Arcos</t>
        </is>
      </c>
      <c r="E818" t="n">
        <v>18178</v>
      </c>
      <c r="F818" t="inlineStr">
        <is>
          <t>VODKA KETEL ONE CUCUMBER &amp; MINT 750ML</t>
        </is>
      </c>
      <c r="G818" t="n">
        <v>1</v>
      </c>
      <c r="H818" t="inlineStr">
        <is>
          <t>GR</t>
        </is>
      </c>
      <c r="I818" t="inlineStr">
        <is>
          <t>02/2026</t>
        </is>
      </c>
    </row>
    <row r="819">
      <c r="A819" t="n">
        <v>70500</v>
      </c>
      <c r="B819" t="n">
        <v>122</v>
      </c>
      <c r="C819" s="551" t="n">
        <v>46054</v>
      </c>
      <c r="D819" t="inlineStr">
        <is>
          <t>Arcos</t>
        </is>
      </c>
      <c r="E819" t="n">
        <v>18176</v>
      </c>
      <c r="F819" t="inlineStr">
        <is>
          <t>VODKA KETEL ONE PEACH &amp; ORANGE 750ML</t>
        </is>
      </c>
      <c r="G819" t="n">
        <v>1</v>
      </c>
      <c r="H819" t="inlineStr">
        <is>
          <t>GR</t>
        </is>
      </c>
      <c r="I819" t="inlineStr">
        <is>
          <t>02/2026</t>
        </is>
      </c>
    </row>
    <row r="820">
      <c r="A820" t="n">
        <v>70501</v>
      </c>
      <c r="B820" t="n">
        <v>122</v>
      </c>
      <c r="C820" s="551" t="n">
        <v>46054</v>
      </c>
      <c r="D820" t="inlineStr">
        <is>
          <t>Arcos</t>
        </is>
      </c>
      <c r="E820" t="n">
        <v>18157</v>
      </c>
      <c r="F820" t="inlineStr">
        <is>
          <t>WHISKY BOURBON BULLEIT 750ML</t>
        </is>
      </c>
      <c r="G820" t="n">
        <v>11.74</v>
      </c>
      <c r="H820" t="inlineStr">
        <is>
          <t>GR</t>
        </is>
      </c>
      <c r="I820" t="inlineStr">
        <is>
          <t>02/2026</t>
        </is>
      </c>
    </row>
    <row r="821">
      <c r="A821" t="n">
        <v>70502</v>
      </c>
      <c r="B821" t="n">
        <v>122</v>
      </c>
      <c r="C821" s="551" t="n">
        <v>46054</v>
      </c>
      <c r="D821" t="inlineStr">
        <is>
          <t>Arcos</t>
        </is>
      </c>
      <c r="E821" t="n">
        <v>18146</v>
      </c>
      <c r="F821" t="inlineStr">
        <is>
          <t>WHISKY CHIVAS REGAL 12 ANOS 1L</t>
        </is>
      </c>
      <c r="G821" t="n">
        <v>0.87</v>
      </c>
      <c r="H821" t="inlineStr">
        <is>
          <t>GR</t>
        </is>
      </c>
      <c r="I821" t="inlineStr">
        <is>
          <t>02/2026</t>
        </is>
      </c>
    </row>
    <row r="822">
      <c r="A822" t="n">
        <v>70503</v>
      </c>
      <c r="B822" t="n">
        <v>122</v>
      </c>
      <c r="C822" s="551" t="n">
        <v>46054</v>
      </c>
      <c r="D822" t="inlineStr">
        <is>
          <t>Arcos</t>
        </is>
      </c>
      <c r="E822" t="n">
        <v>18145</v>
      </c>
      <c r="F822" t="inlineStr">
        <is>
          <t>WHISKY CHIVAS REGAL 18 ANOS 750ML</t>
        </is>
      </c>
      <c r="G822" t="n">
        <v>0.44</v>
      </c>
      <c r="H822" t="inlineStr">
        <is>
          <t>GR</t>
        </is>
      </c>
      <c r="I822" t="inlineStr">
        <is>
          <t>02/2026</t>
        </is>
      </c>
    </row>
    <row r="823">
      <c r="A823" t="n">
        <v>70504</v>
      </c>
      <c r="B823" t="n">
        <v>122</v>
      </c>
      <c r="C823" s="551" t="n">
        <v>46054</v>
      </c>
      <c r="D823" t="inlineStr">
        <is>
          <t>Arcos</t>
        </is>
      </c>
      <c r="E823" t="n">
        <v>18143</v>
      </c>
      <c r="F823" t="inlineStr">
        <is>
          <t>WHISKY CHIVAS ROYAL SALUTE 21 ANOS 700ML</t>
        </is>
      </c>
      <c r="G823" t="n">
        <v>2.6</v>
      </c>
      <c r="H823" t="inlineStr">
        <is>
          <t>GR</t>
        </is>
      </c>
      <c r="I823" t="inlineStr">
        <is>
          <t>02/2026</t>
        </is>
      </c>
    </row>
    <row r="824">
      <c r="A824" t="n">
        <v>70505</v>
      </c>
      <c r="B824" t="n">
        <v>122</v>
      </c>
      <c r="C824" s="551" t="n">
        <v>46054</v>
      </c>
      <c r="D824" t="inlineStr">
        <is>
          <t>Arcos</t>
        </is>
      </c>
      <c r="E824" t="n">
        <v>18140</v>
      </c>
      <c r="F824" t="inlineStr">
        <is>
          <t>WHISKY GENTLEMAN JACK SILVER 1L</t>
        </is>
      </c>
      <c r="G824" t="n">
        <v>0.4</v>
      </c>
      <c r="H824" t="inlineStr">
        <is>
          <t>GR</t>
        </is>
      </c>
      <c r="I824" t="inlineStr">
        <is>
          <t>02/2026</t>
        </is>
      </c>
    </row>
    <row r="825">
      <c r="A825" t="n">
        <v>70506</v>
      </c>
      <c r="B825" t="n">
        <v>122</v>
      </c>
      <c r="C825" s="551" t="n">
        <v>46054</v>
      </c>
      <c r="D825" t="inlineStr">
        <is>
          <t>Arcos</t>
        </is>
      </c>
      <c r="E825" t="n">
        <v>18139</v>
      </c>
      <c r="F825" t="inlineStr">
        <is>
          <t>WHISKY GLENFIDDICH 12 ANOS 750ML</t>
        </is>
      </c>
      <c r="G825" t="n">
        <v>2</v>
      </c>
      <c r="H825" t="inlineStr">
        <is>
          <t>GR</t>
        </is>
      </c>
      <c r="I825" t="inlineStr">
        <is>
          <t>02/2026</t>
        </is>
      </c>
    </row>
    <row r="826">
      <c r="A826" t="n">
        <v>70507</v>
      </c>
      <c r="B826" t="n">
        <v>122</v>
      </c>
      <c r="C826" s="551" t="n">
        <v>46054</v>
      </c>
      <c r="D826" t="inlineStr">
        <is>
          <t>Arcos</t>
        </is>
      </c>
      <c r="E826" t="n">
        <v>18138</v>
      </c>
      <c r="F826" t="inlineStr">
        <is>
          <t>WHISKY GLENFIDDICH 15 ANOS 750ML</t>
        </is>
      </c>
      <c r="G826" t="n">
        <v>0.62</v>
      </c>
      <c r="H826" t="inlineStr">
        <is>
          <t>GR</t>
        </is>
      </c>
      <c r="I826" t="inlineStr">
        <is>
          <t>02/2026</t>
        </is>
      </c>
    </row>
    <row r="827">
      <c r="A827" t="n">
        <v>70508</v>
      </c>
      <c r="B827" t="n">
        <v>122</v>
      </c>
      <c r="C827" s="551" t="n">
        <v>46054</v>
      </c>
      <c r="D827" t="inlineStr">
        <is>
          <t>Arcos</t>
        </is>
      </c>
      <c r="E827" t="n">
        <v>18129</v>
      </c>
      <c r="F827" t="inlineStr">
        <is>
          <t>WHISKY JACK DANIELS 1L</t>
        </is>
      </c>
      <c r="G827" t="n">
        <v>4.61</v>
      </c>
      <c r="H827" t="inlineStr">
        <is>
          <t>GR</t>
        </is>
      </c>
      <c r="I827" t="inlineStr">
        <is>
          <t>02/2026</t>
        </is>
      </c>
    </row>
    <row r="828">
      <c r="A828" t="n">
        <v>70509</v>
      </c>
      <c r="B828" t="n">
        <v>122</v>
      </c>
      <c r="C828" s="551" t="n">
        <v>46054</v>
      </c>
      <c r="D828" t="inlineStr">
        <is>
          <t>Arcos</t>
        </is>
      </c>
      <c r="E828" t="n">
        <v>18121</v>
      </c>
      <c r="F828" t="inlineStr">
        <is>
          <t>WHISKY JIM BEAM RYE 700ML</t>
        </is>
      </c>
      <c r="G828" t="n">
        <v>0.66</v>
      </c>
      <c r="H828" t="inlineStr">
        <is>
          <t>GR</t>
        </is>
      </c>
      <c r="I828" t="inlineStr">
        <is>
          <t>02/2026</t>
        </is>
      </c>
    </row>
    <row r="829">
      <c r="A829" t="n">
        <v>70510</v>
      </c>
      <c r="B829" t="n">
        <v>122</v>
      </c>
      <c r="C829" s="551" t="n">
        <v>46054</v>
      </c>
      <c r="D829" t="inlineStr">
        <is>
          <t>Arcos</t>
        </is>
      </c>
      <c r="E829" t="n">
        <v>18119</v>
      </c>
      <c r="F829" t="inlineStr">
        <is>
          <t>WHISKY JOHNNIE WALKER BLACK LABEL 1L</t>
        </is>
      </c>
      <c r="G829" t="n">
        <v>9.699999999999999</v>
      </c>
      <c r="H829" t="inlineStr">
        <is>
          <t>GR</t>
        </is>
      </c>
      <c r="I829" t="inlineStr">
        <is>
          <t>02/2026</t>
        </is>
      </c>
    </row>
    <row r="830">
      <c r="A830" t="n">
        <v>70511</v>
      </c>
      <c r="B830" t="n">
        <v>122</v>
      </c>
      <c r="C830" s="551" t="n">
        <v>46054</v>
      </c>
      <c r="D830" t="inlineStr">
        <is>
          <t>Arcos</t>
        </is>
      </c>
      <c r="E830" t="n">
        <v>18118</v>
      </c>
      <c r="F830" t="inlineStr">
        <is>
          <t>WHISKY JOHNNIE WALKER BLUE LABEL 750ML</t>
        </is>
      </c>
      <c r="G830" t="n">
        <v>0.16</v>
      </c>
      <c r="H830" t="inlineStr">
        <is>
          <t>GR</t>
        </is>
      </c>
      <c r="I830" t="inlineStr">
        <is>
          <t>02/2026</t>
        </is>
      </c>
    </row>
    <row r="831">
      <c r="A831" t="n">
        <v>70512</v>
      </c>
      <c r="B831" t="n">
        <v>122</v>
      </c>
      <c r="C831" s="551" t="n">
        <v>46054</v>
      </c>
      <c r="D831" t="inlineStr">
        <is>
          <t>Arcos</t>
        </is>
      </c>
      <c r="E831" t="n">
        <v>18115</v>
      </c>
      <c r="F831" t="inlineStr">
        <is>
          <t>WHISKY JOHNNIE WALKER DOUBLE BLACK LABEL 1L</t>
        </is>
      </c>
      <c r="G831" t="n">
        <v>5</v>
      </c>
      <c r="H831" t="inlineStr">
        <is>
          <t>GR</t>
        </is>
      </c>
      <c r="I831" t="inlineStr">
        <is>
          <t>02/2026</t>
        </is>
      </c>
    </row>
    <row r="832">
      <c r="A832" t="n">
        <v>70513</v>
      </c>
      <c r="B832" t="n">
        <v>122</v>
      </c>
      <c r="C832" s="551" t="n">
        <v>46054</v>
      </c>
      <c r="D832" t="inlineStr">
        <is>
          <t>Arcos</t>
        </is>
      </c>
      <c r="E832" t="n">
        <v>18113</v>
      </c>
      <c r="F832" t="inlineStr">
        <is>
          <t>WHISKY JOHNNIE WALKER GREEN LABEL 750ML</t>
        </is>
      </c>
      <c r="G832" t="n">
        <v>1.53</v>
      </c>
      <c r="H832" t="inlineStr">
        <is>
          <t>GR</t>
        </is>
      </c>
      <c r="I832" t="inlineStr">
        <is>
          <t>02/2026</t>
        </is>
      </c>
    </row>
    <row r="833">
      <c r="A833" t="n">
        <v>70514</v>
      </c>
      <c r="B833" t="n">
        <v>122</v>
      </c>
      <c r="C833" s="551" t="n">
        <v>46054</v>
      </c>
      <c r="D833" t="inlineStr">
        <is>
          <t>Arcos</t>
        </is>
      </c>
      <c r="E833" t="n">
        <v>18104</v>
      </c>
      <c r="F833" t="inlineStr">
        <is>
          <t>WHISKY MACALLAN TRIPLE CASK 12 ANOS 700ML</t>
        </is>
      </c>
      <c r="G833" t="n">
        <v>1</v>
      </c>
      <c r="H833" t="inlineStr">
        <is>
          <t>GR</t>
        </is>
      </c>
      <c r="I833" t="inlineStr">
        <is>
          <t>02/2026</t>
        </is>
      </c>
    </row>
    <row r="834">
      <c r="A834" t="n">
        <v>70515</v>
      </c>
      <c r="B834" t="n">
        <v>122</v>
      </c>
      <c r="C834" s="551" t="n">
        <v>46054</v>
      </c>
      <c r="D834" t="inlineStr">
        <is>
          <t>Arcos</t>
        </is>
      </c>
      <c r="E834" t="n">
        <v>18103</v>
      </c>
      <c r="F834" t="inlineStr">
        <is>
          <t>WHISKY MAKERS MARK BOURBON 750ML</t>
        </is>
      </c>
      <c r="G834" t="n">
        <v>2</v>
      </c>
      <c r="H834" t="inlineStr">
        <is>
          <t>GR</t>
        </is>
      </c>
      <c r="I834" t="inlineStr">
        <is>
          <t>02/2026</t>
        </is>
      </c>
    </row>
    <row r="835">
      <c r="A835" t="n">
        <v>70516</v>
      </c>
      <c r="B835" t="n">
        <v>122</v>
      </c>
      <c r="C835" s="551" t="n">
        <v>46054</v>
      </c>
      <c r="D835" t="inlineStr">
        <is>
          <t>Arcos</t>
        </is>
      </c>
      <c r="E835" t="n">
        <v>18099</v>
      </c>
      <c r="F835" t="inlineStr">
        <is>
          <t>WHISKY SINGLETON 12 ANOS SINGLE MALT 750ML</t>
        </is>
      </c>
      <c r="G835" t="n">
        <v>8.6</v>
      </c>
      <c r="H835" t="inlineStr">
        <is>
          <t>GR</t>
        </is>
      </c>
      <c r="I835" t="inlineStr">
        <is>
          <t>02/2026</t>
        </is>
      </c>
    </row>
    <row r="836">
      <c r="A836" t="n">
        <v>70517</v>
      </c>
      <c r="B836" t="n">
        <v>122</v>
      </c>
      <c r="C836" s="551" t="n">
        <v>46054</v>
      </c>
      <c r="D836" t="inlineStr">
        <is>
          <t>Arcos</t>
        </is>
      </c>
      <c r="E836" t="n">
        <v>18097</v>
      </c>
      <c r="F836" t="inlineStr">
        <is>
          <t>WHISKY TALISKER SINGLE MALT 10 ANOS 720ML</t>
        </is>
      </c>
      <c r="G836" t="n">
        <v>5.24</v>
      </c>
      <c r="H836" t="inlineStr">
        <is>
          <t>GR</t>
        </is>
      </c>
      <c r="I836" t="inlineStr">
        <is>
          <t>02/2026</t>
        </is>
      </c>
    </row>
    <row r="837">
      <c r="A837" t="n">
        <v>70518</v>
      </c>
      <c r="B837" t="n">
        <v>122</v>
      </c>
      <c r="C837" s="551" t="n">
        <v>46054</v>
      </c>
      <c r="D837" t="inlineStr">
        <is>
          <t>Arcos</t>
        </is>
      </c>
      <c r="E837" t="n">
        <v>25068</v>
      </c>
      <c r="F837" t="inlineStr">
        <is>
          <t>CHAMPAGNE VEUVE CLICQUOT BRUT 750ML</t>
        </is>
      </c>
      <c r="G837" t="n">
        <v>2</v>
      </c>
      <c r="H837" t="inlineStr">
        <is>
          <t>GR</t>
        </is>
      </c>
      <c r="I837" t="inlineStr">
        <is>
          <t>02/2026</t>
        </is>
      </c>
    </row>
    <row r="838">
      <c r="A838" t="n">
        <v>70519</v>
      </c>
      <c r="B838" t="n">
        <v>122</v>
      </c>
      <c r="C838" s="551" t="n">
        <v>46054</v>
      </c>
      <c r="D838" t="inlineStr">
        <is>
          <t>Arcos</t>
        </is>
      </c>
      <c r="E838" t="n">
        <v>18051</v>
      </c>
      <c r="F838" t="inlineStr">
        <is>
          <t>CHAMPAGNE VEUVE CLICQUOT ROSE BRUT 750ML</t>
        </is>
      </c>
      <c r="G838" t="n">
        <v>4</v>
      </c>
      <c r="H838" t="inlineStr">
        <is>
          <t>GR</t>
        </is>
      </c>
      <c r="I838" t="inlineStr">
        <is>
          <t>02/2026</t>
        </is>
      </c>
    </row>
    <row r="839">
      <c r="A839" t="n">
        <v>70520</v>
      </c>
      <c r="B839" t="n">
        <v>122</v>
      </c>
      <c r="C839" s="551" t="n">
        <v>46054</v>
      </c>
      <c r="D839" t="inlineStr">
        <is>
          <t>Arcos</t>
        </is>
      </c>
      <c r="E839" t="n">
        <v>24552</v>
      </c>
      <c r="F839" t="inlineStr">
        <is>
          <t>ESPUMANTE CASA PERINI BRUT 750ML</t>
        </is>
      </c>
      <c r="G839" t="n">
        <v>88.94</v>
      </c>
      <c r="H839" t="inlineStr">
        <is>
          <t>GR</t>
        </is>
      </c>
      <c r="I839" t="inlineStr">
        <is>
          <t>02/2026</t>
        </is>
      </c>
    </row>
    <row r="840">
      <c r="A840" t="n">
        <v>70521</v>
      </c>
      <c r="B840" t="n">
        <v>122</v>
      </c>
      <c r="C840" s="551" t="n">
        <v>46054</v>
      </c>
      <c r="D840" t="inlineStr">
        <is>
          <t>Arcos</t>
        </is>
      </c>
      <c r="E840" t="n">
        <v>18017</v>
      </c>
      <c r="F840" t="inlineStr">
        <is>
          <t>ESPUMANTE CAVA BRUT STARS TOUCH OF ROSE 750ML</t>
        </is>
      </c>
      <c r="G840" t="n">
        <v>7</v>
      </c>
      <c r="H840" t="inlineStr">
        <is>
          <t>GR</t>
        </is>
      </c>
      <c r="I840" t="inlineStr">
        <is>
          <t>02/2026</t>
        </is>
      </c>
    </row>
    <row r="841">
      <c r="A841" t="n">
        <v>70522</v>
      </c>
      <c r="B841" t="n">
        <v>122</v>
      </c>
      <c r="C841" s="551" t="n">
        <v>46054</v>
      </c>
      <c r="D841" t="inlineStr">
        <is>
          <t>Arcos</t>
        </is>
      </c>
      <c r="E841" t="n">
        <v>18018</v>
      </c>
      <c r="F841" t="inlineStr">
        <is>
          <t>ESPUMANTE CAVA STARS BRUT RESERVA 750ML</t>
        </is>
      </c>
      <c r="G841" t="n">
        <v>18</v>
      </c>
      <c r="H841" t="inlineStr">
        <is>
          <t>GR</t>
        </is>
      </c>
      <c r="I841" t="inlineStr">
        <is>
          <t>02/2026</t>
        </is>
      </c>
    </row>
    <row r="842">
      <c r="A842" t="n">
        <v>70523</v>
      </c>
      <c r="B842" t="n">
        <v>122</v>
      </c>
      <c r="C842" s="551" t="n">
        <v>46054</v>
      </c>
      <c r="D842" t="inlineStr">
        <is>
          <t>Arcos</t>
        </is>
      </c>
      <c r="E842" t="n">
        <v>27406</v>
      </c>
      <c r="F842" t="inlineStr">
        <is>
          <t>CAFE JOSELINA C/2KG</t>
        </is>
      </c>
      <c r="G842" t="n">
        <v>14</v>
      </c>
      <c r="H842" t="inlineStr">
        <is>
          <t>KG</t>
        </is>
      </c>
      <c r="I842" t="inlineStr">
        <is>
          <t>02/2026</t>
        </is>
      </c>
    </row>
    <row r="843">
      <c r="A843" t="n">
        <v>70524</v>
      </c>
      <c r="B843" t="n">
        <v>122</v>
      </c>
      <c r="C843" s="551" t="n">
        <v>46054</v>
      </c>
      <c r="D843" t="inlineStr">
        <is>
          <t>Arcos</t>
        </is>
      </c>
      <c r="E843" t="n">
        <v>26342</v>
      </c>
      <c r="F843" t="inlineStr">
        <is>
          <t>ACUCAR CONFEITEIRO HARALD C/1KG</t>
        </is>
      </c>
      <c r="G843" t="n">
        <v>2</v>
      </c>
      <c r="H843" t="inlineStr">
        <is>
          <t>PC</t>
        </is>
      </c>
      <c r="I843" t="inlineStr">
        <is>
          <t>02/2026</t>
        </is>
      </c>
    </row>
    <row r="844">
      <c r="A844" t="n">
        <v>70525</v>
      </c>
      <c r="B844" t="n">
        <v>122</v>
      </c>
      <c r="C844" s="551" t="n">
        <v>46054</v>
      </c>
      <c r="D844" t="inlineStr">
        <is>
          <t>Arcos</t>
        </is>
      </c>
      <c r="E844" t="n">
        <v>20757</v>
      </c>
      <c r="F844" t="inlineStr">
        <is>
          <t>ALCAPARRA MEDIA DI SALERNO C/2KG</t>
        </is>
      </c>
      <c r="G844" t="n">
        <v>2</v>
      </c>
      <c r="H844" t="inlineStr">
        <is>
          <t>BD</t>
        </is>
      </c>
      <c r="I844" t="inlineStr">
        <is>
          <t>02/2026</t>
        </is>
      </c>
    </row>
    <row r="845">
      <c r="A845" t="n">
        <v>70526</v>
      </c>
      <c r="B845" t="n">
        <v>122</v>
      </c>
      <c r="C845" s="551" t="n">
        <v>46054</v>
      </c>
      <c r="D845" t="inlineStr">
        <is>
          <t>Arcos</t>
        </is>
      </c>
      <c r="E845" t="n">
        <v>24030</v>
      </c>
      <c r="F845" t="inlineStr">
        <is>
          <t>AGUA TONICA PRATA 269ML</t>
        </is>
      </c>
      <c r="G845" t="n">
        <v>53</v>
      </c>
      <c r="H845" t="inlineStr">
        <is>
          <t>UN</t>
        </is>
      </c>
      <c r="I845" t="inlineStr">
        <is>
          <t>02/2026</t>
        </is>
      </c>
    </row>
    <row r="846">
      <c r="A846" t="n">
        <v>70527</v>
      </c>
      <c r="B846" t="n">
        <v>122</v>
      </c>
      <c r="C846" s="551" t="n">
        <v>46054</v>
      </c>
      <c r="D846" t="inlineStr">
        <is>
          <t>Arcos</t>
        </is>
      </c>
      <c r="E846" t="n">
        <v>20007</v>
      </c>
      <c r="F846" t="inlineStr">
        <is>
          <t>MAIONESE HELLMANNS C/3KG</t>
        </is>
      </c>
      <c r="G846" t="n">
        <v>2</v>
      </c>
      <c r="H846" t="inlineStr">
        <is>
          <t>BD</t>
        </is>
      </c>
      <c r="I846" t="inlineStr">
        <is>
          <t>02/2026</t>
        </is>
      </c>
    </row>
    <row r="847">
      <c r="A847" t="n">
        <v>70528</v>
      </c>
      <c r="B847" t="n">
        <v>122</v>
      </c>
      <c r="C847" s="551" t="n">
        <v>46054</v>
      </c>
      <c r="D847" t="inlineStr">
        <is>
          <t>Arcos</t>
        </is>
      </c>
      <c r="E847" t="n">
        <v>19923</v>
      </c>
      <c r="F847" t="inlineStr">
        <is>
          <t>PIMENTA PRETA EM GRAOS C/500G</t>
        </is>
      </c>
      <c r="G847" t="n">
        <v>2</v>
      </c>
      <c r="H847" t="inlineStr">
        <is>
          <t>PC</t>
        </is>
      </c>
      <c r="I847" t="inlineStr">
        <is>
          <t>02/2026</t>
        </is>
      </c>
    </row>
    <row r="848">
      <c r="A848" t="n">
        <v>70529</v>
      </c>
      <c r="B848" t="n">
        <v>122</v>
      </c>
      <c r="C848" s="551" t="n">
        <v>46054</v>
      </c>
      <c r="D848" t="inlineStr">
        <is>
          <t>Arcos</t>
        </is>
      </c>
      <c r="E848" t="n">
        <v>24676</v>
      </c>
      <c r="F848" t="inlineStr">
        <is>
          <t>ACIDO ASCORBICO C/1KG</t>
        </is>
      </c>
      <c r="G848" t="n">
        <v>2</v>
      </c>
      <c r="H848" t="inlineStr">
        <is>
          <t>PC</t>
        </is>
      </c>
      <c r="I848" t="inlineStr">
        <is>
          <t>02/2026</t>
        </is>
      </c>
    </row>
    <row r="849">
      <c r="A849" t="n">
        <v>70530</v>
      </c>
      <c r="B849" t="n">
        <v>122</v>
      </c>
      <c r="C849" s="551" t="n">
        <v>46054</v>
      </c>
      <c r="D849" t="inlineStr">
        <is>
          <t>Arcos</t>
        </is>
      </c>
      <c r="E849" t="n">
        <v>19421</v>
      </c>
      <c r="F849" t="inlineStr">
        <is>
          <t>LEITE INTEGRAL ITALAC C/12</t>
        </is>
      </c>
      <c r="G849" t="n">
        <v>2</v>
      </c>
      <c r="H849" t="inlineStr">
        <is>
          <t>CX</t>
        </is>
      </c>
      <c r="I849" t="inlineStr">
        <is>
          <t>02/2026</t>
        </is>
      </c>
    </row>
    <row r="850">
      <c r="A850" t="n">
        <v>70531</v>
      </c>
      <c r="B850" t="n">
        <v>122</v>
      </c>
      <c r="C850" s="551" t="n">
        <v>46054</v>
      </c>
      <c r="D850" t="inlineStr">
        <is>
          <t>Arcos</t>
        </is>
      </c>
      <c r="E850" t="n">
        <v>23992</v>
      </c>
      <c r="F850" t="inlineStr">
        <is>
          <t>ACIDO MALICO KG</t>
        </is>
      </c>
      <c r="G850" t="n">
        <v>1</v>
      </c>
      <c r="H850" t="inlineStr">
        <is>
          <t>KG</t>
        </is>
      </c>
      <c r="I850" t="inlineStr">
        <is>
          <t>02/2026</t>
        </is>
      </c>
    </row>
    <row r="851">
      <c r="A851" t="n">
        <v>70532</v>
      </c>
      <c r="B851" t="n">
        <v>122</v>
      </c>
      <c r="C851" s="551" t="n">
        <v>46054</v>
      </c>
      <c r="D851" t="inlineStr">
        <is>
          <t>Arcos</t>
        </is>
      </c>
      <c r="E851" t="n">
        <v>21100</v>
      </c>
      <c r="F851" t="inlineStr">
        <is>
          <t>ACUCAR CONFEITEIRO GLACUCAR UNIAO 500G</t>
        </is>
      </c>
      <c r="G851" t="n">
        <v>1</v>
      </c>
      <c r="H851" t="inlineStr">
        <is>
          <t>PC</t>
        </is>
      </c>
      <c r="I851" t="inlineStr">
        <is>
          <t>02/2026</t>
        </is>
      </c>
    </row>
    <row r="852">
      <c r="A852" t="n">
        <v>70533</v>
      </c>
      <c r="B852" t="n">
        <v>122</v>
      </c>
      <c r="C852" s="551" t="n">
        <v>46054</v>
      </c>
      <c r="D852" t="inlineStr">
        <is>
          <t>Arcos</t>
        </is>
      </c>
      <c r="E852" t="n">
        <v>21075</v>
      </c>
      <c r="F852" t="inlineStr">
        <is>
          <t>ACUCAR DEMERARA UNIAO C/1KG</t>
        </is>
      </c>
      <c r="G852" t="n">
        <v>1</v>
      </c>
      <c r="H852" t="inlineStr">
        <is>
          <t>PC</t>
        </is>
      </c>
      <c r="I852" t="inlineStr">
        <is>
          <t>02/2026</t>
        </is>
      </c>
    </row>
    <row r="853">
      <c r="A853" t="n">
        <v>70534</v>
      </c>
      <c r="B853" t="n">
        <v>122</v>
      </c>
      <c r="C853" s="551" t="n">
        <v>46054</v>
      </c>
      <c r="D853" t="inlineStr">
        <is>
          <t>Arcos</t>
        </is>
      </c>
      <c r="E853" t="n">
        <v>25209</v>
      </c>
      <c r="F853" t="inlineStr">
        <is>
          <t>ARROZ REI ARTHUR GRAO CURTO PCT C/5KG</t>
        </is>
      </c>
      <c r="G853" t="n">
        <v>1</v>
      </c>
      <c r="H853" t="inlineStr">
        <is>
          <t>PC</t>
        </is>
      </c>
      <c r="I853" t="inlineStr">
        <is>
          <t>02/2026</t>
        </is>
      </c>
    </row>
    <row r="854">
      <c r="A854" t="n">
        <v>70535</v>
      </c>
      <c r="B854" t="n">
        <v>122</v>
      </c>
      <c r="C854" s="551" t="n">
        <v>46054</v>
      </c>
      <c r="D854" t="inlineStr">
        <is>
          <t>Arcos</t>
        </is>
      </c>
      <c r="E854" t="n">
        <v>20322</v>
      </c>
      <c r="F854" t="inlineStr">
        <is>
          <t>FARINHA DE TRIGO PARA KIBE C/1KG</t>
        </is>
      </c>
      <c r="G854" t="n">
        <v>1</v>
      </c>
      <c r="H854" t="inlineStr">
        <is>
          <t>PC</t>
        </is>
      </c>
      <c r="I854" t="inlineStr">
        <is>
          <t>02/2026</t>
        </is>
      </c>
    </row>
    <row r="855">
      <c r="A855" t="n">
        <v>70536</v>
      </c>
      <c r="B855" t="n">
        <v>122</v>
      </c>
      <c r="C855" s="551" t="n">
        <v>46054</v>
      </c>
      <c r="D855" t="inlineStr">
        <is>
          <t>Arcos</t>
        </is>
      </c>
      <c r="E855" t="n">
        <v>25093</v>
      </c>
      <c r="F855" t="inlineStr">
        <is>
          <t>FORCE CELESTE SEMILLION 750ML VINHO BRANCO</t>
        </is>
      </c>
      <c r="G855" t="n">
        <v>18</v>
      </c>
      <c r="H855" t="inlineStr">
        <is>
          <t>GR</t>
        </is>
      </c>
      <c r="I855" t="inlineStr">
        <is>
          <t>02/2026</t>
        </is>
      </c>
    </row>
    <row r="856">
      <c r="A856" t="n">
        <v>70537</v>
      </c>
      <c r="B856" t="n">
        <v>122</v>
      </c>
      <c r="C856" s="551" t="n">
        <v>46054</v>
      </c>
      <c r="D856" t="inlineStr">
        <is>
          <t>Arcos</t>
        </is>
      </c>
      <c r="E856" t="n">
        <v>17800</v>
      </c>
      <c r="F856" t="inlineStr">
        <is>
          <t>VINHO BRANCO ALMADEN RIESLING 750ML</t>
        </is>
      </c>
      <c r="G856" t="n">
        <v>12</v>
      </c>
      <c r="H856" t="inlineStr">
        <is>
          <t>GR</t>
        </is>
      </c>
      <c r="I856" t="inlineStr">
        <is>
          <t>02/2026</t>
        </is>
      </c>
    </row>
    <row r="857">
      <c r="A857" t="n">
        <v>70538</v>
      </c>
      <c r="B857" t="n">
        <v>122</v>
      </c>
      <c r="C857" s="551" t="n">
        <v>46054</v>
      </c>
      <c r="D857" t="inlineStr">
        <is>
          <t>Arcos</t>
        </is>
      </c>
      <c r="E857" t="n">
        <v>25645</v>
      </c>
      <c r="F857" t="inlineStr">
        <is>
          <t>VINHO BRANCO GONZALES BYASS SOLERA 750ML</t>
        </is>
      </c>
      <c r="G857" t="n">
        <v>2</v>
      </c>
      <c r="H857" t="inlineStr">
        <is>
          <t>GR</t>
        </is>
      </c>
      <c r="I857" t="inlineStr">
        <is>
          <t>02/2026</t>
        </is>
      </c>
    </row>
    <row r="858">
      <c r="A858" t="n">
        <v>70539</v>
      </c>
      <c r="B858" t="n">
        <v>122</v>
      </c>
      <c r="C858" s="551" t="n">
        <v>46054</v>
      </c>
      <c r="D858" t="inlineStr">
        <is>
          <t>Arcos</t>
        </is>
      </c>
      <c r="E858" t="n">
        <v>17778</v>
      </c>
      <c r="F858" t="inlineStr">
        <is>
          <t>VINHO BRANCO JEREZ FORTIF REAL TESOURO FINO 750ML</t>
        </is>
      </c>
      <c r="G858" t="n">
        <v>10.76</v>
      </c>
      <c r="H858" t="inlineStr">
        <is>
          <t>GR</t>
        </is>
      </c>
      <c r="I858" t="inlineStr">
        <is>
          <t>02/2026</t>
        </is>
      </c>
    </row>
    <row r="859">
      <c r="A859" t="n">
        <v>70540</v>
      </c>
      <c r="B859" t="n">
        <v>122</v>
      </c>
      <c r="C859" s="551" t="n">
        <v>46054</v>
      </c>
      <c r="D859" t="inlineStr">
        <is>
          <t>Arcos</t>
        </is>
      </c>
      <c r="E859" t="n">
        <v>25451</v>
      </c>
      <c r="F859" t="inlineStr">
        <is>
          <t>VINHO BRANCO JEREZ VALDESPINO EL CANDADO PX 750ML UN</t>
        </is>
      </c>
      <c r="G859" t="n">
        <v>2</v>
      </c>
      <c r="H859" t="inlineStr">
        <is>
          <t>UN</t>
        </is>
      </c>
      <c r="I859" t="inlineStr">
        <is>
          <t>02/2026</t>
        </is>
      </c>
    </row>
    <row r="860">
      <c r="A860" t="n">
        <v>70541</v>
      </c>
      <c r="B860" t="n">
        <v>122</v>
      </c>
      <c r="C860" s="551" t="n">
        <v>46054</v>
      </c>
      <c r="D860" t="inlineStr">
        <is>
          <t>Arcos</t>
        </is>
      </c>
      <c r="E860" t="n">
        <v>25535</v>
      </c>
      <c r="F860" t="inlineStr">
        <is>
          <t>VINHO BRANCO LOUP Y ES-TU 750ML</t>
        </is>
      </c>
      <c r="G860" t="n">
        <v>10</v>
      </c>
      <c r="H860" t="inlineStr">
        <is>
          <t>GR</t>
        </is>
      </c>
      <c r="I860" t="inlineStr">
        <is>
          <t>02/2026</t>
        </is>
      </c>
    </row>
    <row r="861">
      <c r="A861" t="n">
        <v>70542</v>
      </c>
      <c r="B861" t="n">
        <v>122</v>
      </c>
      <c r="C861" s="551" t="n">
        <v>46054</v>
      </c>
      <c r="D861" t="inlineStr">
        <is>
          <t>Arcos</t>
        </is>
      </c>
      <c r="E861" t="n">
        <v>21944</v>
      </c>
      <c r="F861" t="inlineStr">
        <is>
          <t>VINHO BRANCO MASCARA DE FUEGO SAUVIGNON 750ML</t>
        </is>
      </c>
      <c r="G861" t="n">
        <v>4.18</v>
      </c>
      <c r="H861" t="inlineStr">
        <is>
          <t>GR</t>
        </is>
      </c>
      <c r="I861" t="inlineStr">
        <is>
          <t>02/2026</t>
        </is>
      </c>
    </row>
    <row r="862">
      <c r="A862" t="n">
        <v>70543</v>
      </c>
      <c r="B862" t="n">
        <v>122</v>
      </c>
      <c r="C862" s="551" t="n">
        <v>46054</v>
      </c>
      <c r="D862" t="inlineStr">
        <is>
          <t>Arcos</t>
        </is>
      </c>
      <c r="E862" t="n">
        <v>21945</v>
      </c>
      <c r="F862" t="inlineStr">
        <is>
          <t>VINHO BRANCO MASCARA FUEGO CHARDONNAY 750ML</t>
        </is>
      </c>
      <c r="G862" t="n">
        <v>72.22</v>
      </c>
      <c r="H862" t="inlineStr">
        <is>
          <t>LT</t>
        </is>
      </c>
      <c r="I862" t="inlineStr">
        <is>
          <t>02/2026</t>
        </is>
      </c>
    </row>
    <row r="863">
      <c r="A863" t="n">
        <v>70544</v>
      </c>
      <c r="B863" t="n">
        <v>122</v>
      </c>
      <c r="C863" s="551" t="n">
        <v>46054</v>
      </c>
      <c r="D863" t="inlineStr">
        <is>
          <t>Arcos</t>
        </is>
      </c>
      <c r="E863" t="n">
        <v>17753</v>
      </c>
      <c r="F863" t="inlineStr">
        <is>
          <t>VINHO DO PORTO BRANCO SANDEMAN 750ML</t>
        </is>
      </c>
      <c r="G863" t="n">
        <v>3</v>
      </c>
      <c r="H863" t="inlineStr">
        <is>
          <t>GR</t>
        </is>
      </c>
      <c r="I863" t="inlineStr">
        <is>
          <t>02/2026</t>
        </is>
      </c>
    </row>
    <row r="864">
      <c r="A864" t="n">
        <v>70545</v>
      </c>
      <c r="B864" t="n">
        <v>122</v>
      </c>
      <c r="C864" s="551" t="n">
        <v>46054</v>
      </c>
      <c r="D864" t="inlineStr">
        <is>
          <t>Arcos</t>
        </is>
      </c>
      <c r="E864" t="n">
        <v>17594</v>
      </c>
      <c r="F864" t="inlineStr">
        <is>
          <t>VINHO TINTO LE JAJA DE JAU DE SYRAH 750ML FRANCA</t>
        </is>
      </c>
      <c r="G864" t="n">
        <v>8</v>
      </c>
      <c r="H864" t="inlineStr">
        <is>
          <t>GR</t>
        </is>
      </c>
      <c r="I864" t="inlineStr">
        <is>
          <t>02/2026</t>
        </is>
      </c>
    </row>
    <row r="865">
      <c r="A865" t="n">
        <v>70546</v>
      </c>
      <c r="B865" t="n">
        <v>122</v>
      </c>
      <c r="C865" s="551" t="n">
        <v>46054</v>
      </c>
      <c r="D865" t="inlineStr">
        <is>
          <t>Arcos</t>
        </is>
      </c>
      <c r="E865" t="n">
        <v>17716</v>
      </c>
      <c r="F865" t="inlineStr">
        <is>
          <t>VINHO TINTO ALMADEN CABERNET SAUVIGNON 750ML</t>
        </is>
      </c>
      <c r="G865" t="n">
        <v>10</v>
      </c>
      <c r="H865" t="inlineStr">
        <is>
          <t>GR</t>
        </is>
      </c>
      <c r="I865" t="inlineStr">
        <is>
          <t>02/2026</t>
        </is>
      </c>
    </row>
    <row r="866">
      <c r="A866" t="n">
        <v>70547</v>
      </c>
      <c r="B866" t="n">
        <v>122</v>
      </c>
      <c r="C866" s="551" t="n">
        <v>46054</v>
      </c>
      <c r="D866" t="inlineStr">
        <is>
          <t>Arcos</t>
        </is>
      </c>
      <c r="E866" t="n">
        <v>17722</v>
      </c>
      <c r="F866" t="inlineStr">
        <is>
          <t>VINHO TINTO FORTIFICADO SANDEMAN PORTO TAWNY 750ML</t>
        </is>
      </c>
      <c r="G866" t="n">
        <v>6</v>
      </c>
      <c r="H866" t="inlineStr">
        <is>
          <t>GR</t>
        </is>
      </c>
      <c r="I866" t="inlineStr">
        <is>
          <t>02/2026</t>
        </is>
      </c>
    </row>
    <row r="867">
      <c r="A867" t="n">
        <v>70548</v>
      </c>
      <c r="B867" t="n">
        <v>122</v>
      </c>
      <c r="C867" s="551" t="n">
        <v>46054</v>
      </c>
      <c r="D867" t="inlineStr">
        <is>
          <t>Arcos</t>
        </is>
      </c>
      <c r="E867" t="n">
        <v>25040</v>
      </c>
      <c r="F867" t="inlineStr">
        <is>
          <t>VINHO TINTO LE LOUP DANS LA BERGERIE 750ML</t>
        </is>
      </c>
      <c r="G867" t="n">
        <v>38</v>
      </c>
      <c r="H867" t="inlineStr">
        <is>
          <t>GR</t>
        </is>
      </c>
      <c r="I867" t="inlineStr">
        <is>
          <t>02/2026</t>
        </is>
      </c>
    </row>
    <row r="868">
      <c r="A868" t="n">
        <v>70549</v>
      </c>
      <c r="B868" t="n">
        <v>122</v>
      </c>
      <c r="C868" s="551" t="n">
        <v>46054</v>
      </c>
      <c r="D868" t="inlineStr">
        <is>
          <t>Arcos</t>
        </is>
      </c>
      <c r="E868" t="n">
        <v>17710</v>
      </c>
      <c r="F868" t="inlineStr">
        <is>
          <t>VINHO TINTO MASCARA DE FUEGO CABERNET 750ML</t>
        </is>
      </c>
      <c r="G868" t="n">
        <v>232.48</v>
      </c>
      <c r="H868" t="inlineStr">
        <is>
          <t>GR</t>
        </is>
      </c>
      <c r="I868" t="inlineStr">
        <is>
          <t>02/2026</t>
        </is>
      </c>
    </row>
    <row r="869">
      <c r="A869" t="n">
        <v>70550</v>
      </c>
      <c r="B869" t="n">
        <v>122</v>
      </c>
      <c r="C869" s="551" t="n">
        <v>46054</v>
      </c>
      <c r="D869" t="inlineStr">
        <is>
          <t>Arcos</t>
        </is>
      </c>
      <c r="E869" t="n">
        <v>17713</v>
      </c>
      <c r="F869" t="inlineStr">
        <is>
          <t>VINHO TINTO RUTINI ENCUENTRO MALBEC 750ML</t>
        </is>
      </c>
      <c r="G869" t="n">
        <v>12</v>
      </c>
      <c r="H869" t="inlineStr">
        <is>
          <t>GR</t>
        </is>
      </c>
      <c r="I869" t="inlineStr">
        <is>
          <t>02/2026</t>
        </is>
      </c>
    </row>
    <row r="870">
      <c r="A870" t="n">
        <v>70551</v>
      </c>
      <c r="B870" t="n">
        <v>122</v>
      </c>
      <c r="C870" s="551" t="n">
        <v>46054</v>
      </c>
      <c r="D870" t="inlineStr">
        <is>
          <t>Arcos</t>
        </is>
      </c>
      <c r="E870" t="n">
        <v>25044</v>
      </c>
      <c r="F870" t="inlineStr">
        <is>
          <t>VINHO TINTO UN AIR DE REMEJEANNE 750ML</t>
        </is>
      </c>
      <c r="G870" t="n">
        <v>10</v>
      </c>
      <c r="H870" t="inlineStr">
        <is>
          <t>GR</t>
        </is>
      </c>
      <c r="I870" t="inlineStr">
        <is>
          <t>02/2026</t>
        </is>
      </c>
    </row>
    <row r="871">
      <c r="A871" t="n">
        <v>70552</v>
      </c>
      <c r="B871" t="n">
        <v>122</v>
      </c>
      <c r="C871" s="551" t="n">
        <v>46054</v>
      </c>
      <c r="D871" t="inlineStr">
        <is>
          <t>Arcos</t>
        </is>
      </c>
      <c r="E871" t="n">
        <v>26881</v>
      </c>
      <c r="F871" t="inlineStr">
        <is>
          <t>CASCA DE CARVALHO KG</t>
        </is>
      </c>
      <c r="G871" t="n">
        <v>2.25</v>
      </c>
      <c r="H871" t="inlineStr">
        <is>
          <t>KG</t>
        </is>
      </c>
      <c r="I871" t="inlineStr">
        <is>
          <t>02/2026</t>
        </is>
      </c>
    </row>
    <row r="872">
      <c r="A872" t="n">
        <v>70553</v>
      </c>
      <c r="B872" t="n">
        <v>122</v>
      </c>
      <c r="C872" s="551" t="n">
        <v>46054</v>
      </c>
      <c r="D872" t="inlineStr">
        <is>
          <t>Arcos</t>
        </is>
      </c>
      <c r="E872" t="n">
        <v>19626</v>
      </c>
      <c r="F872" t="inlineStr">
        <is>
          <t>CEBOLA ECHALOTAS KG</t>
        </is>
      </c>
      <c r="G872" t="n">
        <v>3.14</v>
      </c>
      <c r="H872" t="inlineStr">
        <is>
          <t>KG</t>
        </is>
      </c>
      <c r="I872" t="inlineStr">
        <is>
          <t>02/2026</t>
        </is>
      </c>
    </row>
    <row r="873">
      <c r="A873" t="n">
        <v>70554</v>
      </c>
      <c r="B873" t="n">
        <v>122</v>
      </c>
      <c r="C873" s="551" t="n">
        <v>46054</v>
      </c>
      <c r="D873" t="inlineStr">
        <is>
          <t>Arcos</t>
        </is>
      </c>
      <c r="E873" t="n">
        <v>19187</v>
      </c>
      <c r="F873" t="inlineStr">
        <is>
          <t>QUEIJO MEIA CURA C/500G KG</t>
        </is>
      </c>
      <c r="G873" t="n">
        <v>2</v>
      </c>
      <c r="H873" t="inlineStr">
        <is>
          <t>KG</t>
        </is>
      </c>
      <c r="I873" t="inlineStr">
        <is>
          <t>02/2026</t>
        </is>
      </c>
    </row>
    <row r="874">
      <c r="A874" t="n">
        <v>70555</v>
      </c>
      <c r="B874" t="n">
        <v>122</v>
      </c>
      <c r="C874" s="551" t="n">
        <v>46054</v>
      </c>
      <c r="D874" t="inlineStr">
        <is>
          <t>Arcos</t>
        </is>
      </c>
      <c r="E874" t="n">
        <v>20349</v>
      </c>
      <c r="F874" t="inlineStr">
        <is>
          <t>POLENTA PRE COZIDA DIVELLA 500G</t>
        </is>
      </c>
      <c r="G874" t="n">
        <v>26</v>
      </c>
      <c r="H874" t="inlineStr">
        <is>
          <t>PC</t>
        </is>
      </c>
      <c r="I874" t="inlineStr">
        <is>
          <t>02/2026</t>
        </is>
      </c>
    </row>
    <row r="875">
      <c r="A875" t="n">
        <v>70556</v>
      </c>
      <c r="B875" t="n">
        <v>122</v>
      </c>
      <c r="C875" s="551" t="n">
        <v>46054</v>
      </c>
      <c r="D875" t="inlineStr">
        <is>
          <t>Arcos</t>
        </is>
      </c>
      <c r="E875" t="n">
        <v>28295</v>
      </c>
      <c r="F875" t="inlineStr">
        <is>
          <t>ARROZ JAPONES MOMIJI 5KG</t>
        </is>
      </c>
      <c r="G875" t="n">
        <v>3</v>
      </c>
      <c r="H875" t="inlineStr">
        <is>
          <t>UN</t>
        </is>
      </c>
      <c r="I875" t="inlineStr">
        <is>
          <t>02/2026</t>
        </is>
      </c>
    </row>
    <row r="876">
      <c r="A876" t="n">
        <v>70557</v>
      </c>
      <c r="B876" t="n">
        <v>122</v>
      </c>
      <c r="C876" s="551" t="n">
        <v>46054</v>
      </c>
      <c r="D876" t="inlineStr">
        <is>
          <t>Arcos</t>
        </is>
      </c>
      <c r="E876" t="n">
        <v>25315</v>
      </c>
      <c r="F876" t="inlineStr">
        <is>
          <t>ALGA MARINHA YAKI SUSHI NORI C/280G</t>
        </is>
      </c>
      <c r="G876" t="n">
        <v>9</v>
      </c>
      <c r="H876" t="inlineStr">
        <is>
          <t>PC</t>
        </is>
      </c>
      <c r="I876" t="inlineStr">
        <is>
          <t>02/2026</t>
        </is>
      </c>
    </row>
    <row r="877">
      <c r="A877" t="n">
        <v>70558</v>
      </c>
      <c r="B877" t="n">
        <v>122</v>
      </c>
      <c r="C877" s="551" t="n">
        <v>46054</v>
      </c>
      <c r="D877" t="inlineStr">
        <is>
          <t>Arcos</t>
        </is>
      </c>
      <c r="E877" t="n">
        <v>23320</v>
      </c>
      <c r="F877" t="inlineStr">
        <is>
          <t>UVA PASSA BRANCA KG</t>
        </is>
      </c>
      <c r="G877" t="n">
        <v>1</v>
      </c>
      <c r="H877" t="inlineStr">
        <is>
          <t>KG</t>
        </is>
      </c>
      <c r="I877" t="inlineStr">
        <is>
          <t>02/2026</t>
        </is>
      </c>
    </row>
    <row r="878">
      <c r="A878" t="n">
        <v>70559</v>
      </c>
      <c r="B878" t="n">
        <v>122</v>
      </c>
      <c r="C878" s="551" t="n">
        <v>46054</v>
      </c>
      <c r="D878" t="inlineStr">
        <is>
          <t>Arcos</t>
        </is>
      </c>
      <c r="E878" t="n">
        <v>19818</v>
      </c>
      <c r="F878" t="inlineStr">
        <is>
          <t>PUXURI 15G C/20 UN</t>
        </is>
      </c>
      <c r="G878" t="n">
        <v>0.28</v>
      </c>
      <c r="H878" t="inlineStr">
        <is>
          <t>CX</t>
        </is>
      </c>
      <c r="I878" t="inlineStr">
        <is>
          <t>02/2026</t>
        </is>
      </c>
    </row>
    <row r="879">
      <c r="A879" t="n">
        <v>70560</v>
      </c>
      <c r="B879" t="n">
        <v>122</v>
      </c>
      <c r="C879" s="551" t="n">
        <v>46054</v>
      </c>
      <c r="D879" t="inlineStr">
        <is>
          <t>Arcos</t>
        </is>
      </c>
      <c r="E879" t="n">
        <v>17760</v>
      </c>
      <c r="F879" t="inlineStr">
        <is>
          <t>VINHO BRANCO MARQUES DEL REAL TESORO OLOROSO 750ML</t>
        </is>
      </c>
      <c r="G879" t="n">
        <v>5</v>
      </c>
      <c r="H879" t="inlineStr">
        <is>
          <t>GR</t>
        </is>
      </c>
      <c r="I879" t="inlineStr">
        <is>
          <t>02/2026</t>
        </is>
      </c>
    </row>
    <row r="880">
      <c r="A880" t="n">
        <v>70561</v>
      </c>
      <c r="B880" t="n">
        <v>122</v>
      </c>
      <c r="C880" s="551" t="n">
        <v>46054</v>
      </c>
      <c r="D880" t="inlineStr">
        <is>
          <t>Arcos</t>
        </is>
      </c>
      <c r="E880" t="n">
        <v>18159</v>
      </c>
      <c r="F880" t="inlineStr">
        <is>
          <t>WHISKY BALLANTINES FINEST 1L</t>
        </is>
      </c>
      <c r="G880" t="n">
        <v>2</v>
      </c>
      <c r="H880" t="inlineStr">
        <is>
          <t>GR</t>
        </is>
      </c>
      <c r="I880" t="inlineStr">
        <is>
          <t>02/2026</t>
        </is>
      </c>
    </row>
    <row r="881">
      <c r="A881" t="n">
        <v>75284</v>
      </c>
      <c r="B881" t="n">
        <v>122</v>
      </c>
      <c r="C881" s="551" t="n">
        <v>46082</v>
      </c>
      <c r="D881" t="inlineStr">
        <is>
          <t>Arcos</t>
        </is>
      </c>
      <c r="E881" t="n">
        <v>26591</v>
      </c>
      <c r="F881" t="inlineStr">
        <is>
          <t>COPA FATIADO JAIS KG</t>
        </is>
      </c>
      <c r="G881" t="n">
        <v>1.5</v>
      </c>
      <c r="H881" t="inlineStr">
        <is>
          <t>KG</t>
        </is>
      </c>
      <c r="I881" t="inlineStr">
        <is>
          <t>03/2026</t>
        </is>
      </c>
    </row>
    <row r="882">
      <c r="A882" t="n">
        <v>75285</v>
      </c>
      <c r="B882" t="n">
        <v>122</v>
      </c>
      <c r="C882" s="551" t="n">
        <v>46082</v>
      </c>
      <c r="D882" t="inlineStr">
        <is>
          <t>Arcos</t>
        </is>
      </c>
      <c r="E882" t="n">
        <v>26588</v>
      </c>
      <c r="F882" t="inlineStr">
        <is>
          <t>LONZA FATIADO JAIS KG</t>
        </is>
      </c>
      <c r="G882" t="n">
        <v>1.5</v>
      </c>
      <c r="H882" t="inlineStr">
        <is>
          <t>KG</t>
        </is>
      </c>
      <c r="I882" t="inlineStr">
        <is>
          <t>03/2026</t>
        </is>
      </c>
    </row>
    <row r="883">
      <c r="A883" t="n">
        <v>75286</v>
      </c>
      <c r="B883" t="n">
        <v>122</v>
      </c>
      <c r="C883" s="551" t="n">
        <v>46082</v>
      </c>
      <c r="D883" t="inlineStr">
        <is>
          <t>Arcos</t>
        </is>
      </c>
      <c r="E883" t="n">
        <v>21130</v>
      </c>
      <c r="F883" t="inlineStr">
        <is>
          <t>GOIABADA CREMOSA BISNAGA RALSTON 2,5KG</t>
        </is>
      </c>
      <c r="G883" t="n">
        <v>3</v>
      </c>
      <c r="H883" t="inlineStr">
        <is>
          <t>UN</t>
        </is>
      </c>
      <c r="I883" t="inlineStr">
        <is>
          <t>03/2026</t>
        </is>
      </c>
    </row>
    <row r="884">
      <c r="A884" t="n">
        <v>75287</v>
      </c>
      <c r="B884" t="n">
        <v>122</v>
      </c>
      <c r="C884" s="551" t="n">
        <v>46082</v>
      </c>
      <c r="D884" t="inlineStr">
        <is>
          <t>Arcos</t>
        </is>
      </c>
      <c r="E884" t="n">
        <v>24986</v>
      </c>
      <c r="F884" t="inlineStr">
        <is>
          <t>SORVETE DE MARACUJA ARTE GELATE C/3,8KG</t>
        </is>
      </c>
      <c r="G884" t="n">
        <v>2</v>
      </c>
      <c r="H884" t="inlineStr">
        <is>
          <t>PT</t>
        </is>
      </c>
      <c r="I884" t="inlineStr">
        <is>
          <t>03/2026</t>
        </is>
      </c>
    </row>
    <row r="885">
      <c r="A885" t="n">
        <v>75288</v>
      </c>
      <c r="B885" t="n">
        <v>122</v>
      </c>
      <c r="C885" s="551" t="n">
        <v>46082</v>
      </c>
      <c r="D885" t="inlineStr">
        <is>
          <t>Arcos</t>
        </is>
      </c>
      <c r="E885" t="n">
        <v>21159</v>
      </c>
      <c r="F885" t="inlineStr">
        <is>
          <t>SORVETE DE NATA ARTE GELATI C/3,8KG</t>
        </is>
      </c>
      <c r="G885" t="n">
        <v>3</v>
      </c>
      <c r="H885" t="inlineStr">
        <is>
          <t>PT</t>
        </is>
      </c>
      <c r="I885" t="inlineStr">
        <is>
          <t>03/2026</t>
        </is>
      </c>
    </row>
    <row r="886">
      <c r="A886" t="n">
        <v>75289</v>
      </c>
      <c r="B886" t="n">
        <v>122</v>
      </c>
      <c r="C886" s="551" t="n">
        <v>46082</v>
      </c>
      <c r="D886" t="inlineStr">
        <is>
          <t>Arcos</t>
        </is>
      </c>
      <c r="E886" t="n">
        <v>24952</v>
      </c>
      <c r="F886" t="inlineStr">
        <is>
          <t>CHIPS DE BANANA KG</t>
        </is>
      </c>
      <c r="G886" t="n">
        <v>7</v>
      </c>
      <c r="H886" t="inlineStr">
        <is>
          <t>KG</t>
        </is>
      </c>
      <c r="I886" t="inlineStr">
        <is>
          <t>03/2026</t>
        </is>
      </c>
    </row>
    <row r="887">
      <c r="A887" t="n">
        <v>75290</v>
      </c>
      <c r="B887" t="n">
        <v>122</v>
      </c>
      <c r="C887" s="551" t="n">
        <v>46082</v>
      </c>
      <c r="D887" t="inlineStr">
        <is>
          <t>Arcos</t>
        </is>
      </c>
      <c r="E887" t="n">
        <v>24712</v>
      </c>
      <c r="F887" t="inlineStr">
        <is>
          <t>VERMOUTH DOLIN ROUGE 750ML</t>
        </is>
      </c>
      <c r="G887" t="n">
        <v>2</v>
      </c>
      <c r="H887" t="inlineStr">
        <is>
          <t>GR</t>
        </is>
      </c>
      <c r="I887" t="inlineStr">
        <is>
          <t>03/2026</t>
        </is>
      </c>
    </row>
    <row r="888">
      <c r="A888" t="n">
        <v>75291</v>
      </c>
      <c r="B888" t="n">
        <v>122</v>
      </c>
      <c r="C888" s="551" t="n">
        <v>46082</v>
      </c>
      <c r="D888" t="inlineStr">
        <is>
          <t>Arcos</t>
        </is>
      </c>
      <c r="E888" t="n">
        <v>21062</v>
      </c>
      <c r="F888" t="inlineStr">
        <is>
          <t xml:space="preserve">ACETO BALSAM DI MODENA DISALERNO 500ML </t>
        </is>
      </c>
      <c r="G888" t="n">
        <v>9</v>
      </c>
      <c r="H888" t="inlineStr">
        <is>
          <t>GR</t>
        </is>
      </c>
      <c r="I888" t="inlineStr">
        <is>
          <t>03/2026</t>
        </is>
      </c>
    </row>
    <row r="889">
      <c r="A889" t="n">
        <v>75292</v>
      </c>
      <c r="B889" t="n">
        <v>122</v>
      </c>
      <c r="C889" s="551" t="n">
        <v>46082</v>
      </c>
      <c r="D889" t="inlineStr">
        <is>
          <t>Arcos</t>
        </is>
      </c>
      <c r="E889" t="n">
        <v>19857</v>
      </c>
      <c r="F889" t="inlineStr">
        <is>
          <t>ACIDO CITRICO KG</t>
        </is>
      </c>
      <c r="G889" t="n">
        <v>1</v>
      </c>
      <c r="H889" t="inlineStr">
        <is>
          <t>KG</t>
        </is>
      </c>
      <c r="I889" t="inlineStr">
        <is>
          <t>03/2026</t>
        </is>
      </c>
    </row>
    <row r="890">
      <c r="A890" t="n">
        <v>75293</v>
      </c>
      <c r="B890" t="n">
        <v>122</v>
      </c>
      <c r="C890" s="551" t="n">
        <v>46082</v>
      </c>
      <c r="D890" t="inlineStr">
        <is>
          <t>Arcos</t>
        </is>
      </c>
      <c r="E890" t="n">
        <v>23992</v>
      </c>
      <c r="F890" t="inlineStr">
        <is>
          <t>ACIDO MALICO KG</t>
        </is>
      </c>
      <c r="G890" t="n">
        <v>3</v>
      </c>
      <c r="H890" t="inlineStr">
        <is>
          <t>KG</t>
        </is>
      </c>
      <c r="I890" t="inlineStr">
        <is>
          <t>03/2026</t>
        </is>
      </c>
    </row>
    <row r="891">
      <c r="A891" t="n">
        <v>75294</v>
      </c>
      <c r="B891" t="n">
        <v>122</v>
      </c>
      <c r="C891" s="551" t="n">
        <v>46082</v>
      </c>
      <c r="D891" t="inlineStr">
        <is>
          <t>Arcos</t>
        </is>
      </c>
      <c r="E891" t="n">
        <v>26342</v>
      </c>
      <c r="F891" t="inlineStr">
        <is>
          <t>ACUCAR CONFEITEIRO HARALD C/1KG</t>
        </is>
      </c>
      <c r="G891" t="n">
        <v>2</v>
      </c>
      <c r="H891" t="inlineStr">
        <is>
          <t>PC</t>
        </is>
      </c>
      <c r="I891" t="inlineStr">
        <is>
          <t>03/2026</t>
        </is>
      </c>
    </row>
    <row r="892">
      <c r="A892" t="n">
        <v>75295</v>
      </c>
      <c r="B892" t="n">
        <v>122</v>
      </c>
      <c r="C892" s="551" t="n">
        <v>46082</v>
      </c>
      <c r="D892" t="inlineStr">
        <is>
          <t>Arcos</t>
        </is>
      </c>
      <c r="E892" t="n">
        <v>21098</v>
      </c>
      <c r="F892" t="inlineStr">
        <is>
          <t>ACUCAR MASCAVO UNIAO C/1KG</t>
        </is>
      </c>
      <c r="G892" t="n">
        <v>7</v>
      </c>
      <c r="H892" t="inlineStr">
        <is>
          <t>PC</t>
        </is>
      </c>
      <c r="I892" t="inlineStr">
        <is>
          <t>03/2026</t>
        </is>
      </c>
    </row>
    <row r="893">
      <c r="A893" t="n">
        <v>75296</v>
      </c>
      <c r="B893" t="n">
        <v>122</v>
      </c>
      <c r="C893" s="551" t="n">
        <v>46082</v>
      </c>
      <c r="D893" t="inlineStr">
        <is>
          <t>Arcos</t>
        </is>
      </c>
      <c r="E893" t="n">
        <v>21093</v>
      </c>
      <c r="F893" t="inlineStr">
        <is>
          <t>ACUCAR REFINADO UNIAO 1KG UN</t>
        </is>
      </c>
      <c r="G893" t="n">
        <v>61</v>
      </c>
      <c r="H893" t="inlineStr">
        <is>
          <t>KG</t>
        </is>
      </c>
      <c r="I893" t="inlineStr">
        <is>
          <t>03/2026</t>
        </is>
      </c>
    </row>
    <row r="894">
      <c r="A894" t="n">
        <v>75297</v>
      </c>
      <c r="B894" t="n">
        <v>122</v>
      </c>
      <c r="C894" s="551" t="n">
        <v>46082</v>
      </c>
      <c r="D894" t="inlineStr">
        <is>
          <t>Arcos</t>
        </is>
      </c>
      <c r="E894" t="n">
        <v>21085</v>
      </c>
      <c r="F894" t="inlineStr">
        <is>
          <t>ACUCAR SACHE UNIAO 5G C/1000</t>
        </is>
      </c>
      <c r="G894" t="n">
        <v>1</v>
      </c>
      <c r="H894" t="inlineStr">
        <is>
          <t>CX</t>
        </is>
      </c>
      <c r="I894" t="inlineStr">
        <is>
          <t>03/2026</t>
        </is>
      </c>
    </row>
    <row r="895">
      <c r="A895" t="n">
        <v>75298</v>
      </c>
      <c r="B895" t="n">
        <v>122</v>
      </c>
      <c r="C895" s="551" t="n">
        <v>46082</v>
      </c>
      <c r="D895" t="inlineStr">
        <is>
          <t>Arcos</t>
        </is>
      </c>
      <c r="E895" t="n">
        <v>21079</v>
      </c>
      <c r="F895" t="inlineStr">
        <is>
          <t>ADOCANTE SUCRALOSE SACHE LINEA 500X6GR</t>
        </is>
      </c>
      <c r="G895" t="n">
        <v>2</v>
      </c>
      <c r="H895" t="inlineStr">
        <is>
          <t>UN</t>
        </is>
      </c>
      <c r="I895" t="inlineStr">
        <is>
          <t>03/2026</t>
        </is>
      </c>
    </row>
    <row r="896">
      <c r="A896" t="n">
        <v>75299</v>
      </c>
      <c r="B896" t="n">
        <v>122</v>
      </c>
      <c r="C896" s="551" t="n">
        <v>46082</v>
      </c>
      <c r="D896" t="inlineStr">
        <is>
          <t>Arcos</t>
        </is>
      </c>
      <c r="E896" t="n">
        <v>20757</v>
      </c>
      <c r="F896" t="inlineStr">
        <is>
          <t>ALCAPARRA MEDIA DI SALERNO C/2KG</t>
        </is>
      </c>
      <c r="G896" t="n">
        <v>3</v>
      </c>
      <c r="H896" t="inlineStr">
        <is>
          <t>BD</t>
        </is>
      </c>
      <c r="I896" t="inlineStr">
        <is>
          <t>03/2026</t>
        </is>
      </c>
    </row>
    <row r="897">
      <c r="A897" t="n">
        <v>75300</v>
      </c>
      <c r="B897" t="n">
        <v>122</v>
      </c>
      <c r="C897" s="551" t="n">
        <v>46082</v>
      </c>
      <c r="D897" t="inlineStr">
        <is>
          <t>Arcos</t>
        </is>
      </c>
      <c r="E897" t="n">
        <v>25315</v>
      </c>
      <c r="F897" t="inlineStr">
        <is>
          <t>ALGA MARINHA YAKI SUSHI NORI C/280G</t>
        </is>
      </c>
      <c r="G897" t="n">
        <v>8</v>
      </c>
      <c r="H897" t="inlineStr">
        <is>
          <t>PC</t>
        </is>
      </c>
      <c r="I897" t="inlineStr">
        <is>
          <t>03/2026</t>
        </is>
      </c>
    </row>
    <row r="898">
      <c r="A898" t="n">
        <v>75301</v>
      </c>
      <c r="B898" t="n">
        <v>122</v>
      </c>
      <c r="C898" s="551" t="n">
        <v>46082</v>
      </c>
      <c r="D898" t="inlineStr">
        <is>
          <t>Arcos</t>
        </is>
      </c>
      <c r="E898" t="n">
        <v>26429</v>
      </c>
      <c r="F898" t="inlineStr">
        <is>
          <t>ALGINATO KG</t>
        </is>
      </c>
      <c r="G898" t="n">
        <v>2.3</v>
      </c>
      <c r="H898" t="inlineStr">
        <is>
          <t>KG</t>
        </is>
      </c>
      <c r="I898" t="inlineStr">
        <is>
          <t>03/2026</t>
        </is>
      </c>
    </row>
    <row r="899">
      <c r="A899" t="n">
        <v>75302</v>
      </c>
      <c r="B899" t="n">
        <v>122</v>
      </c>
      <c r="C899" s="551" t="n">
        <v>46082</v>
      </c>
      <c r="D899" t="inlineStr">
        <is>
          <t>Arcos</t>
        </is>
      </c>
      <c r="E899" t="n">
        <v>24036</v>
      </c>
      <c r="F899" t="inlineStr">
        <is>
          <t>ALHO EM PO 1KG UN</t>
        </is>
      </c>
      <c r="G899" t="n">
        <v>1</v>
      </c>
      <c r="H899" t="inlineStr">
        <is>
          <t>UN</t>
        </is>
      </c>
      <c r="I899" t="inlineStr">
        <is>
          <t>03/2026</t>
        </is>
      </c>
    </row>
    <row r="900">
      <c r="A900" t="n">
        <v>75303</v>
      </c>
      <c r="B900" t="n">
        <v>122</v>
      </c>
      <c r="C900" s="551" t="n">
        <v>46082</v>
      </c>
      <c r="D900" t="inlineStr">
        <is>
          <t>Arcos</t>
        </is>
      </c>
      <c r="E900" t="n">
        <v>20715</v>
      </c>
      <c r="F900" t="inlineStr">
        <is>
          <t>AMARENA FABBRI FRUTO C/3,2KG</t>
        </is>
      </c>
      <c r="G900" t="n">
        <v>2</v>
      </c>
      <c r="H900" t="inlineStr">
        <is>
          <t>LT</t>
        </is>
      </c>
      <c r="I900" t="inlineStr">
        <is>
          <t>03/2026</t>
        </is>
      </c>
    </row>
    <row r="901">
      <c r="A901" t="n">
        <v>75304</v>
      </c>
      <c r="B901" t="n">
        <v>122</v>
      </c>
      <c r="C901" s="551" t="n">
        <v>46082</v>
      </c>
      <c r="D901" t="inlineStr">
        <is>
          <t>Arcos</t>
        </is>
      </c>
      <c r="E901" t="n">
        <v>24039</v>
      </c>
      <c r="F901" t="inlineStr">
        <is>
          <t>AMENDOA INTEIRA CRUA SEM CASCA 1KG</t>
        </is>
      </c>
      <c r="G901" t="n">
        <v>16</v>
      </c>
      <c r="H901" t="inlineStr">
        <is>
          <t>KG</t>
        </is>
      </c>
      <c r="I901" t="inlineStr">
        <is>
          <t>03/2026</t>
        </is>
      </c>
    </row>
    <row r="902">
      <c r="A902" t="n">
        <v>75305</v>
      </c>
      <c r="B902" t="n">
        <v>122</v>
      </c>
      <c r="C902" s="551" t="n">
        <v>46082</v>
      </c>
      <c r="D902" t="inlineStr">
        <is>
          <t>Arcos</t>
        </is>
      </c>
      <c r="E902" t="n">
        <v>20429</v>
      </c>
      <c r="F902" t="inlineStr">
        <is>
          <t>AMIDO DE MILHO MAIZENA 1KG UN</t>
        </is>
      </c>
      <c r="G902" t="n">
        <v>5</v>
      </c>
      <c r="H902" t="inlineStr">
        <is>
          <t>UN</t>
        </is>
      </c>
      <c r="I902" t="inlineStr">
        <is>
          <t>03/2026</t>
        </is>
      </c>
    </row>
    <row r="903">
      <c r="A903" t="n">
        <v>75306</v>
      </c>
      <c r="B903" t="n">
        <v>122</v>
      </c>
      <c r="C903" s="551" t="n">
        <v>46082</v>
      </c>
      <c r="D903" t="inlineStr">
        <is>
          <t>Arcos</t>
        </is>
      </c>
      <c r="E903" t="n">
        <v>20301</v>
      </c>
      <c r="F903" t="inlineStr">
        <is>
          <t>ARROZ BRANCO TIPO 1 CAMIL C/5KG</t>
        </is>
      </c>
      <c r="G903" t="n">
        <v>14</v>
      </c>
      <c r="H903" t="inlineStr">
        <is>
          <t>PC</t>
        </is>
      </c>
      <c r="I903" t="inlineStr">
        <is>
          <t>03/2026</t>
        </is>
      </c>
    </row>
    <row r="904">
      <c r="A904" t="n">
        <v>75307</v>
      </c>
      <c r="B904" t="n">
        <v>122</v>
      </c>
      <c r="C904" s="551" t="n">
        <v>46082</v>
      </c>
      <c r="D904" t="inlineStr">
        <is>
          <t>Arcos</t>
        </is>
      </c>
      <c r="E904" t="n">
        <v>28295</v>
      </c>
      <c r="F904" t="inlineStr">
        <is>
          <t>ARROZ JAPONES MOMIJI 5KG</t>
        </is>
      </c>
      <c r="G904" t="n">
        <v>3</v>
      </c>
      <c r="H904" t="inlineStr">
        <is>
          <t>UN</t>
        </is>
      </c>
      <c r="I904" t="inlineStr">
        <is>
          <t>03/2026</t>
        </is>
      </c>
    </row>
    <row r="905">
      <c r="A905" t="n">
        <v>75308</v>
      </c>
      <c r="B905" t="n">
        <v>122</v>
      </c>
      <c r="C905" s="551" t="n">
        <v>46082</v>
      </c>
      <c r="D905" t="inlineStr">
        <is>
          <t>Arcos</t>
        </is>
      </c>
      <c r="E905" t="n">
        <v>21030</v>
      </c>
      <c r="F905" t="inlineStr">
        <is>
          <t>AZEITE EXTRA VIRGEM GALLO 250ML UN</t>
        </is>
      </c>
      <c r="G905" t="n">
        <v>11</v>
      </c>
      <c r="H905" t="inlineStr">
        <is>
          <t>UN</t>
        </is>
      </c>
      <c r="I905" t="inlineStr">
        <is>
          <t>03/2026</t>
        </is>
      </c>
    </row>
    <row r="906">
      <c r="A906" t="n">
        <v>75309</v>
      </c>
      <c r="B906" t="n">
        <v>122</v>
      </c>
      <c r="C906" s="551" t="n">
        <v>46082</v>
      </c>
      <c r="D906" t="inlineStr">
        <is>
          <t>Arcos</t>
        </is>
      </c>
      <c r="E906" t="n">
        <v>21047</v>
      </c>
      <c r="F906" t="inlineStr">
        <is>
          <t>AZEITE EXTRA VIRGEM GALLO 2L</t>
        </is>
      </c>
      <c r="G906" t="n">
        <v>6</v>
      </c>
      <c r="H906" t="inlineStr">
        <is>
          <t>GALAO</t>
        </is>
      </c>
      <c r="I906" t="inlineStr">
        <is>
          <t>03/2026</t>
        </is>
      </c>
    </row>
    <row r="907">
      <c r="A907" t="n">
        <v>75310</v>
      </c>
      <c r="B907" t="n">
        <v>122</v>
      </c>
      <c r="C907" s="551" t="n">
        <v>46082</v>
      </c>
      <c r="D907" t="inlineStr">
        <is>
          <t>Arcos</t>
        </is>
      </c>
      <c r="E907" t="n">
        <v>27438</v>
      </c>
      <c r="F907" t="inlineStr">
        <is>
          <t>AZEITONA GR LA PASTINA VERDE INTEIRA  370GR</t>
        </is>
      </c>
      <c r="G907" t="n">
        <v>40</v>
      </c>
      <c r="H907" t="inlineStr">
        <is>
          <t>UN</t>
        </is>
      </c>
      <c r="I907" t="inlineStr">
        <is>
          <t>03/2026</t>
        </is>
      </c>
    </row>
    <row r="908">
      <c r="A908" t="n">
        <v>75311</v>
      </c>
      <c r="B908" t="n">
        <v>122</v>
      </c>
      <c r="C908" s="551" t="n">
        <v>46082</v>
      </c>
      <c r="D908" t="inlineStr">
        <is>
          <t>Arcos</t>
        </is>
      </c>
      <c r="E908" t="n">
        <v>20752</v>
      </c>
      <c r="F908" t="inlineStr">
        <is>
          <t>AZEITONA PTA AZAPA 90/110 DISALERNO 2KG</t>
        </is>
      </c>
      <c r="G908" t="n">
        <v>4</v>
      </c>
      <c r="H908" t="inlineStr">
        <is>
          <t>PT</t>
        </is>
      </c>
      <c r="I908" t="inlineStr">
        <is>
          <t>03/2026</t>
        </is>
      </c>
    </row>
    <row r="909">
      <c r="A909" t="n">
        <v>75312</v>
      </c>
      <c r="B909" t="n">
        <v>122</v>
      </c>
      <c r="C909" s="551" t="n">
        <v>46082</v>
      </c>
      <c r="D909" t="inlineStr">
        <is>
          <t>Arcos</t>
        </is>
      </c>
      <c r="E909" t="n">
        <v>20287</v>
      </c>
      <c r="F909" t="inlineStr">
        <is>
          <t>BATATA PALHA AMAVITA C/1KG</t>
        </is>
      </c>
      <c r="G909" t="n">
        <v>5</v>
      </c>
      <c r="H909" t="inlineStr">
        <is>
          <t>PC</t>
        </is>
      </c>
      <c r="I909" t="inlineStr">
        <is>
          <t>03/2026</t>
        </is>
      </c>
    </row>
    <row r="910">
      <c r="A910" t="n">
        <v>75313</v>
      </c>
      <c r="B910" t="n">
        <v>122</v>
      </c>
      <c r="C910" s="551" t="n">
        <v>46082</v>
      </c>
      <c r="D910" t="inlineStr">
        <is>
          <t>Arcos</t>
        </is>
      </c>
      <c r="E910" t="n">
        <v>24089</v>
      </c>
      <c r="F910" t="inlineStr">
        <is>
          <t>BICARBONATO DE SODIO KG</t>
        </is>
      </c>
      <c r="G910" t="n">
        <v>5</v>
      </c>
      <c r="H910" t="inlineStr">
        <is>
          <t>KG</t>
        </is>
      </c>
      <c r="I910" t="inlineStr">
        <is>
          <t>03/2026</t>
        </is>
      </c>
    </row>
    <row r="911">
      <c r="A911" t="n">
        <v>75314</v>
      </c>
      <c r="B911" t="n">
        <v>122</v>
      </c>
      <c r="C911" s="551" t="n">
        <v>46082</v>
      </c>
      <c r="D911" t="inlineStr">
        <is>
          <t>Arcos</t>
        </is>
      </c>
      <c r="E911" t="n">
        <v>23826</v>
      </c>
      <c r="F911" t="inlineStr">
        <is>
          <t>BISCOITO DE MAIZENA NESTLE TOSTINES 200G</t>
        </is>
      </c>
      <c r="G911" t="n">
        <v>1</v>
      </c>
      <c r="H911" t="inlineStr">
        <is>
          <t>PC</t>
        </is>
      </c>
      <c r="I911" t="inlineStr">
        <is>
          <t>03/2026</t>
        </is>
      </c>
    </row>
    <row r="912">
      <c r="A912" t="n">
        <v>75315</v>
      </c>
      <c r="B912" t="n">
        <v>122</v>
      </c>
      <c r="C912" s="551" t="n">
        <v>46082</v>
      </c>
      <c r="D912" t="inlineStr">
        <is>
          <t>Arcos</t>
        </is>
      </c>
      <c r="E912" t="n">
        <v>20809</v>
      </c>
      <c r="F912" t="inlineStr">
        <is>
          <t>CAFE PILAO ALMOFADA 500G</t>
        </is>
      </c>
      <c r="G912" t="n">
        <v>5</v>
      </c>
      <c r="H912" t="inlineStr">
        <is>
          <t>PC</t>
        </is>
      </c>
      <c r="I912" t="inlineStr">
        <is>
          <t>03/2026</t>
        </is>
      </c>
    </row>
    <row r="913">
      <c r="A913" t="n">
        <v>75316</v>
      </c>
      <c r="B913" t="n">
        <v>122</v>
      </c>
      <c r="C913" s="551" t="n">
        <v>46082</v>
      </c>
      <c r="D913" t="inlineStr">
        <is>
          <t>Arcos</t>
        </is>
      </c>
      <c r="E913" t="n">
        <v>21073</v>
      </c>
      <c r="F913" t="inlineStr">
        <is>
          <t>CALDA DE AGAVE AZUL JASMINE ORGANICO 330ML UN</t>
        </is>
      </c>
      <c r="G913" t="n">
        <v>5</v>
      </c>
      <c r="H913" t="inlineStr">
        <is>
          <t>UN</t>
        </is>
      </c>
      <c r="I913" t="inlineStr">
        <is>
          <t>03/2026</t>
        </is>
      </c>
    </row>
    <row r="914">
      <c r="A914" t="n">
        <v>75317</v>
      </c>
      <c r="B914" t="n">
        <v>122</v>
      </c>
      <c r="C914" s="551" t="n">
        <v>46082</v>
      </c>
      <c r="D914" t="inlineStr">
        <is>
          <t>Arcos</t>
        </is>
      </c>
      <c r="E914" t="n">
        <v>23548</v>
      </c>
      <c r="F914" t="inlineStr">
        <is>
          <t>CANELA EM PAU KG</t>
        </is>
      </c>
      <c r="G914" t="n">
        <v>3</v>
      </c>
      <c r="H914" t="inlineStr">
        <is>
          <t>KG</t>
        </is>
      </c>
      <c r="I914" t="inlineStr">
        <is>
          <t>03/2026</t>
        </is>
      </c>
    </row>
    <row r="915">
      <c r="A915" t="n">
        <v>75318</v>
      </c>
      <c r="B915" t="n">
        <v>122</v>
      </c>
      <c r="C915" s="551" t="n">
        <v>46082</v>
      </c>
      <c r="D915" t="inlineStr">
        <is>
          <t>Arcos</t>
        </is>
      </c>
      <c r="E915" t="n">
        <v>24110</v>
      </c>
      <c r="F915" t="inlineStr">
        <is>
          <t>CANELA EM PO KG</t>
        </is>
      </c>
      <c r="G915" t="n">
        <v>2.5</v>
      </c>
      <c r="H915" t="inlineStr">
        <is>
          <t>KG</t>
        </is>
      </c>
      <c r="I915" t="inlineStr">
        <is>
          <t>03/2026</t>
        </is>
      </c>
    </row>
    <row r="916">
      <c r="A916" t="n">
        <v>75319</v>
      </c>
      <c r="B916" t="n">
        <v>122</v>
      </c>
      <c r="C916" s="551" t="n">
        <v>46082</v>
      </c>
      <c r="D916" t="inlineStr">
        <is>
          <t>Arcos</t>
        </is>
      </c>
      <c r="E916" t="n">
        <v>26881</v>
      </c>
      <c r="F916" t="inlineStr">
        <is>
          <t>CASCA DE CARVALHO KG</t>
        </is>
      </c>
      <c r="G916" t="n">
        <v>1.5</v>
      </c>
      <c r="H916" t="inlineStr">
        <is>
          <t>KG</t>
        </is>
      </c>
      <c r="I916" t="inlineStr">
        <is>
          <t>03/2026</t>
        </is>
      </c>
    </row>
    <row r="917">
      <c r="A917" t="n">
        <v>75320</v>
      </c>
      <c r="B917" t="n">
        <v>122</v>
      </c>
      <c r="C917" s="551" t="n">
        <v>46082</v>
      </c>
      <c r="D917" t="inlineStr">
        <is>
          <t>Arcos</t>
        </is>
      </c>
      <c r="E917" t="n">
        <v>24118</v>
      </c>
      <c r="F917" t="inlineStr">
        <is>
          <t>CASTANHA DE CAJU CRUA KG</t>
        </is>
      </c>
      <c r="G917" t="n">
        <v>8</v>
      </c>
      <c r="H917" t="inlineStr">
        <is>
          <t>KG</t>
        </is>
      </c>
      <c r="I917" t="inlineStr">
        <is>
          <t>03/2026</t>
        </is>
      </c>
    </row>
    <row r="918">
      <c r="A918" t="n">
        <v>75321</v>
      </c>
      <c r="B918" t="n">
        <v>122</v>
      </c>
      <c r="C918" s="551" t="n">
        <v>46082</v>
      </c>
      <c r="D918" t="inlineStr">
        <is>
          <t>Arcos</t>
        </is>
      </c>
      <c r="E918" t="n">
        <v>23648</v>
      </c>
      <c r="F918" t="inlineStr">
        <is>
          <t>CASTANHA DO PARA KG</t>
        </is>
      </c>
      <c r="G918" t="n">
        <v>13</v>
      </c>
      <c r="H918" t="inlineStr">
        <is>
          <t>KG</t>
        </is>
      </c>
      <c r="I918" t="inlineStr">
        <is>
          <t>03/2026</t>
        </is>
      </c>
    </row>
    <row r="919">
      <c r="A919" t="n">
        <v>75322</v>
      </c>
      <c r="B919" t="n">
        <v>122</v>
      </c>
      <c r="C919" s="551" t="n">
        <v>46082</v>
      </c>
      <c r="D919" t="inlineStr">
        <is>
          <t>Arcos</t>
        </is>
      </c>
      <c r="E919" t="n">
        <v>20054</v>
      </c>
      <c r="F919" t="inlineStr">
        <is>
          <t>CATCHUP HEINZ 397G UN</t>
        </is>
      </c>
      <c r="G919" t="n">
        <v>10</v>
      </c>
      <c r="H919" t="inlineStr">
        <is>
          <t>UN</t>
        </is>
      </c>
      <c r="I919" t="inlineStr">
        <is>
          <t>03/2026</t>
        </is>
      </c>
    </row>
    <row r="920">
      <c r="A920" t="n">
        <v>75323</v>
      </c>
      <c r="B920" t="n">
        <v>122</v>
      </c>
      <c r="C920" s="551" t="n">
        <v>46082</v>
      </c>
      <c r="D920" t="inlineStr">
        <is>
          <t>Arcos</t>
        </is>
      </c>
      <c r="E920" t="n">
        <v>20936</v>
      </c>
      <c r="F920" t="inlineStr">
        <is>
          <t>CHOCOLATE AMARGO CALLEBAUT CALLETS 70,5% 2,01KG</t>
        </is>
      </c>
      <c r="G920" t="n">
        <v>5</v>
      </c>
      <c r="H920" t="inlineStr">
        <is>
          <t>UN</t>
        </is>
      </c>
      <c r="I920" t="inlineStr">
        <is>
          <t>03/2026</t>
        </is>
      </c>
    </row>
    <row r="921">
      <c r="A921" t="n">
        <v>75324</v>
      </c>
      <c r="B921" t="n">
        <v>122</v>
      </c>
      <c r="C921" s="551" t="n">
        <v>46082</v>
      </c>
      <c r="D921" t="inlineStr">
        <is>
          <t>Arcos</t>
        </is>
      </c>
      <c r="E921" t="n">
        <v>26187</v>
      </c>
      <c r="F921" t="inlineStr">
        <is>
          <t>CHOCOLATE BRANCO EM GOTAS SICAO</t>
        </is>
      </c>
      <c r="G921" t="n">
        <v>1</v>
      </c>
      <c r="H921" t="inlineStr">
        <is>
          <t>PT</t>
        </is>
      </c>
      <c r="I921" t="inlineStr">
        <is>
          <t>03/2026</t>
        </is>
      </c>
    </row>
    <row r="922">
      <c r="A922" t="n">
        <v>75325</v>
      </c>
      <c r="B922" t="n">
        <v>122</v>
      </c>
      <c r="C922" s="551" t="n">
        <v>46082</v>
      </c>
      <c r="D922" t="inlineStr">
        <is>
          <t>Arcos</t>
        </is>
      </c>
      <c r="E922" t="n">
        <v>25807</v>
      </c>
      <c r="F922" t="inlineStr">
        <is>
          <t>CHOCOLATE EM BARRA MEIO AMARGO C/2,1KG SICAO</t>
        </is>
      </c>
      <c r="G922" t="n">
        <v>1</v>
      </c>
      <c r="H922" t="inlineStr">
        <is>
          <t>UN</t>
        </is>
      </c>
      <c r="I922" t="inlineStr">
        <is>
          <t>03/2026</t>
        </is>
      </c>
    </row>
    <row r="923">
      <c r="A923" t="n">
        <v>75326</v>
      </c>
      <c r="B923" t="n">
        <v>122</v>
      </c>
      <c r="C923" s="551" t="n">
        <v>46082</v>
      </c>
      <c r="D923" t="inlineStr">
        <is>
          <t>Arcos</t>
        </is>
      </c>
      <c r="E923" t="n">
        <v>20941</v>
      </c>
      <c r="F923" t="inlineStr">
        <is>
          <t>CHOCOLATE EM GOTAS MEIO AMARGO SICAO C/2,05KG</t>
        </is>
      </c>
      <c r="G923" t="n">
        <v>5</v>
      </c>
      <c r="H923" t="inlineStr">
        <is>
          <t>PC</t>
        </is>
      </c>
      <c r="I923" t="inlineStr">
        <is>
          <t>03/2026</t>
        </is>
      </c>
    </row>
    <row r="924">
      <c r="A924" t="n">
        <v>75327</v>
      </c>
      <c r="B924" t="n">
        <v>122</v>
      </c>
      <c r="C924" s="551" t="n">
        <v>46082</v>
      </c>
      <c r="D924" t="inlineStr">
        <is>
          <t>Arcos</t>
        </is>
      </c>
      <c r="E924" t="n">
        <v>20922</v>
      </c>
      <c r="F924" t="inlineStr">
        <is>
          <t>CHOCOLATE EM PO NESTLE 50% C/1,01KG</t>
        </is>
      </c>
      <c r="G924" t="n">
        <v>6</v>
      </c>
      <c r="H924" t="inlineStr">
        <is>
          <t>PC</t>
        </is>
      </c>
      <c r="I924" t="inlineStr">
        <is>
          <t>03/2026</t>
        </is>
      </c>
    </row>
    <row r="925">
      <c r="A925" t="n">
        <v>75328</v>
      </c>
      <c r="B925" t="n">
        <v>122</v>
      </c>
      <c r="C925" s="551" t="n">
        <v>46082</v>
      </c>
      <c r="D925" t="inlineStr">
        <is>
          <t>Arcos</t>
        </is>
      </c>
      <c r="E925" t="n">
        <v>20908</v>
      </c>
      <c r="F925" t="inlineStr">
        <is>
          <t>CHOCOLATE GOTAS MEIO AMARGO COBERTURA SICAO C/2,05KG</t>
        </is>
      </c>
      <c r="G925" t="n">
        <v>5</v>
      </c>
      <c r="H925" t="inlineStr">
        <is>
          <t>PC</t>
        </is>
      </c>
      <c r="I925" t="inlineStr">
        <is>
          <t>03/2026</t>
        </is>
      </c>
    </row>
    <row r="926">
      <c r="A926" t="n">
        <v>75329</v>
      </c>
      <c r="B926" t="n">
        <v>122</v>
      </c>
      <c r="C926" s="551" t="n">
        <v>46082</v>
      </c>
      <c r="D926" t="inlineStr">
        <is>
          <t>Arcos</t>
        </is>
      </c>
      <c r="E926" t="n">
        <v>20257</v>
      </c>
      <c r="F926" t="inlineStr">
        <is>
          <t>COCO RALADO FRESCO CONGELADO VITA COCO C/1KG</t>
        </is>
      </c>
      <c r="G926" t="n">
        <v>4</v>
      </c>
      <c r="H926" t="inlineStr">
        <is>
          <t>PC</t>
        </is>
      </c>
      <c r="I926" t="inlineStr">
        <is>
          <t>03/2026</t>
        </is>
      </c>
    </row>
    <row r="927">
      <c r="A927" t="n">
        <v>75330</v>
      </c>
      <c r="B927" t="n">
        <v>122</v>
      </c>
      <c r="C927" s="551" t="n">
        <v>46082</v>
      </c>
      <c r="D927" t="inlineStr">
        <is>
          <t>Arcos</t>
        </is>
      </c>
      <c r="E927" t="n">
        <v>20421</v>
      </c>
      <c r="F927" t="inlineStr">
        <is>
          <t>COUSCOUS MARROQUINO PAGANINI 500G</t>
        </is>
      </c>
      <c r="G927" t="n">
        <v>9</v>
      </c>
      <c r="H927" t="inlineStr">
        <is>
          <t>UN</t>
        </is>
      </c>
      <c r="I927" t="inlineStr">
        <is>
          <t>03/2026</t>
        </is>
      </c>
    </row>
    <row r="928">
      <c r="A928" t="n">
        <v>75331</v>
      </c>
      <c r="B928" t="n">
        <v>122</v>
      </c>
      <c r="C928" s="551" t="n">
        <v>46082</v>
      </c>
      <c r="D928" t="inlineStr">
        <is>
          <t>Arcos</t>
        </is>
      </c>
      <c r="E928" t="n">
        <v>20034</v>
      </c>
      <c r="F928" t="inlineStr">
        <is>
          <t>CRAVO DA INDIA KG</t>
        </is>
      </c>
      <c r="G928" t="n">
        <v>2</v>
      </c>
      <c r="H928" t="inlineStr">
        <is>
          <t>KG</t>
        </is>
      </c>
      <c r="I928" t="inlineStr">
        <is>
          <t>03/2026</t>
        </is>
      </c>
    </row>
    <row r="929">
      <c r="A929" t="n">
        <v>75332</v>
      </c>
      <c r="B929" t="n">
        <v>122</v>
      </c>
      <c r="C929" s="551" t="n">
        <v>46082</v>
      </c>
      <c r="D929" t="inlineStr">
        <is>
          <t>Arcos</t>
        </is>
      </c>
      <c r="E929" t="n">
        <v>20689</v>
      </c>
      <c r="F929" t="inlineStr">
        <is>
          <t>CREME DE LEITE FRESCO QUATA C/1,01LT</t>
        </is>
      </c>
      <c r="G929" t="n">
        <v>12</v>
      </c>
      <c r="H929" t="inlineStr">
        <is>
          <t>UN</t>
        </is>
      </c>
      <c r="I929" t="inlineStr">
        <is>
          <t>03/2026</t>
        </is>
      </c>
    </row>
    <row r="930">
      <c r="A930" t="n">
        <v>75333</v>
      </c>
      <c r="B930" t="n">
        <v>122</v>
      </c>
      <c r="C930" s="551" t="n">
        <v>46082</v>
      </c>
      <c r="D930" t="inlineStr">
        <is>
          <t>Arcos</t>
        </is>
      </c>
      <c r="E930" t="n">
        <v>26020</v>
      </c>
      <c r="F930" t="inlineStr">
        <is>
          <t>CREME DE LEITE PIRACANJUBA TP 1,030 KG  UN</t>
        </is>
      </c>
      <c r="G930" t="n">
        <v>56</v>
      </c>
      <c r="H930" t="inlineStr">
        <is>
          <t>UN</t>
        </is>
      </c>
      <c r="I930" t="inlineStr">
        <is>
          <t>03/2026</t>
        </is>
      </c>
    </row>
    <row r="931">
      <c r="A931" t="n">
        <v>75334</v>
      </c>
      <c r="B931" t="n">
        <v>122</v>
      </c>
      <c r="C931" s="551" t="n">
        <v>46082</v>
      </c>
      <c r="D931" t="inlineStr">
        <is>
          <t>Arcos</t>
        </is>
      </c>
      <c r="E931" t="n">
        <v>25429</v>
      </c>
      <c r="F931" t="inlineStr">
        <is>
          <t>EMPANADA DE SALTENA UN</t>
        </is>
      </c>
      <c r="G931" t="n">
        <v>175</v>
      </c>
      <c r="H931" t="inlineStr">
        <is>
          <t>UN</t>
        </is>
      </c>
      <c r="I931" t="inlineStr">
        <is>
          <t>03/2026</t>
        </is>
      </c>
    </row>
    <row r="932">
      <c r="A932" t="n">
        <v>75335</v>
      </c>
      <c r="B932" t="n">
        <v>122</v>
      </c>
      <c r="C932" s="551" t="n">
        <v>46082</v>
      </c>
      <c r="D932" t="inlineStr">
        <is>
          <t>Arcos</t>
        </is>
      </c>
      <c r="E932" t="n">
        <v>26024</v>
      </c>
      <c r="F932" t="inlineStr">
        <is>
          <t>EMPANADA MARGUERITA UN</t>
        </is>
      </c>
      <c r="G932" t="n">
        <v>23</v>
      </c>
      <c r="H932" t="inlineStr">
        <is>
          <t>UN</t>
        </is>
      </c>
      <c r="I932" t="inlineStr">
        <is>
          <t>03/2026</t>
        </is>
      </c>
    </row>
    <row r="933">
      <c r="A933" t="n">
        <v>75336</v>
      </c>
      <c r="B933" t="n">
        <v>122</v>
      </c>
      <c r="C933" s="551" t="n">
        <v>46082</v>
      </c>
      <c r="D933" t="inlineStr">
        <is>
          <t>Arcos</t>
        </is>
      </c>
      <c r="E933" t="n">
        <v>20029</v>
      </c>
      <c r="F933" t="inlineStr">
        <is>
          <t>ESSENCIA DE BAUNILHA CEPERA 500ML</t>
        </is>
      </c>
      <c r="G933" t="n">
        <v>2</v>
      </c>
      <c r="H933" t="inlineStr">
        <is>
          <t>FR</t>
        </is>
      </c>
      <c r="I933" t="inlineStr">
        <is>
          <t>03/2026</t>
        </is>
      </c>
    </row>
    <row r="934">
      <c r="A934" t="n">
        <v>75337</v>
      </c>
      <c r="B934" t="n">
        <v>122</v>
      </c>
      <c r="C934" s="551" t="n">
        <v>46082</v>
      </c>
      <c r="D934" t="inlineStr">
        <is>
          <t>Arcos</t>
        </is>
      </c>
      <c r="E934" t="n">
        <v>20672</v>
      </c>
      <c r="F934" t="inlineStr">
        <is>
          <t>EXTRATO DE TOMATE ELEFANTE C/1,7KG</t>
        </is>
      </c>
      <c r="G934" t="n">
        <v>6</v>
      </c>
      <c r="H934" t="inlineStr">
        <is>
          <t>PC</t>
        </is>
      </c>
      <c r="I934" t="inlineStr">
        <is>
          <t>03/2026</t>
        </is>
      </c>
    </row>
    <row r="935">
      <c r="A935" t="n">
        <v>75338</v>
      </c>
      <c r="B935" t="n">
        <v>122</v>
      </c>
      <c r="C935" s="551" t="n">
        <v>46082</v>
      </c>
      <c r="D935" t="inlineStr">
        <is>
          <t>Arcos</t>
        </is>
      </c>
      <c r="E935" t="n">
        <v>23698</v>
      </c>
      <c r="F935" t="inlineStr">
        <is>
          <t>FARINHA DE AMENDOA KG</t>
        </is>
      </c>
      <c r="G935" t="n">
        <v>6</v>
      </c>
      <c r="H935" t="inlineStr">
        <is>
          <t>KG</t>
        </is>
      </c>
      <c r="I935" t="inlineStr">
        <is>
          <t>03/2026</t>
        </is>
      </c>
    </row>
    <row r="936">
      <c r="A936" t="n">
        <v>75339</v>
      </c>
      <c r="B936" t="n">
        <v>122</v>
      </c>
      <c r="C936" s="551" t="n">
        <v>46082</v>
      </c>
      <c r="D936" t="inlineStr">
        <is>
          <t>Arcos</t>
        </is>
      </c>
      <c r="E936" t="n">
        <v>20410</v>
      </c>
      <c r="F936" t="inlineStr">
        <is>
          <t>FARINHA DE MANDIOCA FINA YOKI 1KG</t>
        </is>
      </c>
      <c r="G936" t="n">
        <v>12</v>
      </c>
      <c r="H936" t="inlineStr">
        <is>
          <t>UN</t>
        </is>
      </c>
      <c r="I936" t="inlineStr">
        <is>
          <t>03/2026</t>
        </is>
      </c>
    </row>
    <row r="937">
      <c r="A937" t="n">
        <v>75340</v>
      </c>
      <c r="B937" t="n">
        <v>122</v>
      </c>
      <c r="C937" s="551" t="n">
        <v>46082</v>
      </c>
      <c r="D937" t="inlineStr">
        <is>
          <t>Arcos</t>
        </is>
      </c>
      <c r="E937" t="n">
        <v>20385</v>
      </c>
      <c r="F937" t="inlineStr">
        <is>
          <t>FARINHA DE MILHO FLOCAO YOKI 500GR</t>
        </is>
      </c>
      <c r="G937" t="n">
        <v>18</v>
      </c>
      <c r="H937" t="inlineStr">
        <is>
          <t>UN</t>
        </is>
      </c>
      <c r="I937" t="inlineStr">
        <is>
          <t>03/2026</t>
        </is>
      </c>
    </row>
    <row r="938">
      <c r="A938" t="n">
        <v>75341</v>
      </c>
      <c r="B938" t="n">
        <v>122</v>
      </c>
      <c r="C938" s="551" t="n">
        <v>46082</v>
      </c>
      <c r="D938" t="inlineStr">
        <is>
          <t>Arcos</t>
        </is>
      </c>
      <c r="E938" t="n">
        <v>20360</v>
      </c>
      <c r="F938" t="inlineStr">
        <is>
          <t>FARINHA DE TRIGO ANACONDA C/5KG</t>
        </is>
      </c>
      <c r="G938" t="n">
        <v>6</v>
      </c>
      <c r="H938" t="inlineStr">
        <is>
          <t>PC</t>
        </is>
      </c>
      <c r="I938" t="inlineStr">
        <is>
          <t>03/2026</t>
        </is>
      </c>
    </row>
    <row r="939">
      <c r="A939" t="n">
        <v>75342</v>
      </c>
      <c r="B939" t="n">
        <v>122</v>
      </c>
      <c r="C939" s="551" t="n">
        <v>46082</v>
      </c>
      <c r="D939" t="inlineStr">
        <is>
          <t>Arcos</t>
        </is>
      </c>
      <c r="E939" t="n">
        <v>20322</v>
      </c>
      <c r="F939" t="inlineStr">
        <is>
          <t>FARINHA DE TRIGO PARA KIBE C/1KG</t>
        </is>
      </c>
      <c r="G939" t="n">
        <v>1</v>
      </c>
      <c r="H939" t="inlineStr">
        <is>
          <t>PC</t>
        </is>
      </c>
      <c r="I939" t="inlineStr">
        <is>
          <t>03/2026</t>
        </is>
      </c>
    </row>
    <row r="940">
      <c r="A940" t="n">
        <v>75343</v>
      </c>
      <c r="B940" t="n">
        <v>122</v>
      </c>
      <c r="C940" s="551" t="n">
        <v>46082</v>
      </c>
      <c r="D940" t="inlineStr">
        <is>
          <t>Arcos</t>
        </is>
      </c>
      <c r="E940" t="n">
        <v>20358</v>
      </c>
      <c r="F940" t="inlineStr">
        <is>
          <t>FARINHA PANKO ROMARIZ C/1KG</t>
        </is>
      </c>
      <c r="G940" t="n">
        <v>22</v>
      </c>
      <c r="H940" t="inlineStr">
        <is>
          <t>PC</t>
        </is>
      </c>
      <c r="I940" t="inlineStr">
        <is>
          <t>03/2026</t>
        </is>
      </c>
    </row>
    <row r="941">
      <c r="A941" t="n">
        <v>75344</v>
      </c>
      <c r="B941" t="n">
        <v>122</v>
      </c>
      <c r="C941" s="551" t="n">
        <v>46082</v>
      </c>
      <c r="D941" t="inlineStr">
        <is>
          <t>Arcos</t>
        </is>
      </c>
      <c r="E941" t="n">
        <v>20242</v>
      </c>
      <c r="F941" t="inlineStr">
        <is>
          <t>FEIJAO CARIOCA CAMIL C/2KG</t>
        </is>
      </c>
      <c r="G941" t="n">
        <v>9</v>
      </c>
      <c r="H941" t="inlineStr">
        <is>
          <t>PC</t>
        </is>
      </c>
      <c r="I941" t="inlineStr">
        <is>
          <t>03/2026</t>
        </is>
      </c>
    </row>
    <row r="942">
      <c r="A942" t="n">
        <v>75345</v>
      </c>
      <c r="B942" t="n">
        <v>122</v>
      </c>
      <c r="C942" s="551" t="n">
        <v>46082</v>
      </c>
      <c r="D942" t="inlineStr">
        <is>
          <t>Arcos</t>
        </is>
      </c>
      <c r="E942" t="n">
        <v>20227</v>
      </c>
      <c r="F942" t="inlineStr">
        <is>
          <t>FEIJAO PRETO CAMIL C/2KG</t>
        </is>
      </c>
      <c r="G942" t="n">
        <v>6</v>
      </c>
      <c r="H942" t="inlineStr">
        <is>
          <t>PC</t>
        </is>
      </c>
      <c r="I942" t="inlineStr">
        <is>
          <t>03/2026</t>
        </is>
      </c>
    </row>
    <row r="943">
      <c r="A943" t="n">
        <v>75346</v>
      </c>
      <c r="B943" t="n">
        <v>122</v>
      </c>
      <c r="C943" s="551" t="n">
        <v>46082</v>
      </c>
      <c r="D943" t="inlineStr">
        <is>
          <t>Arcos</t>
        </is>
      </c>
      <c r="E943" t="n">
        <v>20022</v>
      </c>
      <c r="F943" t="inlineStr">
        <is>
          <t>FERMENTO QUIMICO ROYAL 250G</t>
        </is>
      </c>
      <c r="G943" t="n">
        <v>6</v>
      </c>
      <c r="H943" t="inlineStr">
        <is>
          <t>UN</t>
        </is>
      </c>
      <c r="I943" t="inlineStr">
        <is>
          <t>03/2026</t>
        </is>
      </c>
    </row>
    <row r="944">
      <c r="A944" t="n">
        <v>75347</v>
      </c>
      <c r="B944" t="n">
        <v>122</v>
      </c>
      <c r="C944" s="551" t="n">
        <v>46082</v>
      </c>
      <c r="D944" t="inlineStr">
        <is>
          <t>Arcos</t>
        </is>
      </c>
      <c r="E944" t="n">
        <v>24272</v>
      </c>
      <c r="F944" t="inlineStr">
        <is>
          <t>FLOR DE SAL KG</t>
        </is>
      </c>
      <c r="G944" t="n">
        <v>0.88</v>
      </c>
      <c r="H944" t="inlineStr">
        <is>
          <t>KG</t>
        </is>
      </c>
      <c r="I944" t="inlineStr">
        <is>
          <t>03/2026</t>
        </is>
      </c>
    </row>
    <row r="945">
      <c r="A945" t="n">
        <v>75348</v>
      </c>
      <c r="B945" t="n">
        <v>122</v>
      </c>
      <c r="C945" s="551" t="n">
        <v>46082</v>
      </c>
      <c r="D945" t="inlineStr">
        <is>
          <t>Arcos</t>
        </is>
      </c>
      <c r="E945" t="n">
        <v>25282</v>
      </c>
      <c r="F945" t="inlineStr">
        <is>
          <t>FRUTOSE CRISTAL KG</t>
        </is>
      </c>
      <c r="G945" t="n">
        <v>3</v>
      </c>
      <c r="H945" t="inlineStr">
        <is>
          <t>KG</t>
        </is>
      </c>
      <c r="I945" t="inlineStr">
        <is>
          <t>03/2026</t>
        </is>
      </c>
    </row>
    <row r="946">
      <c r="A946" t="n">
        <v>75349</v>
      </c>
      <c r="B946" t="n">
        <v>122</v>
      </c>
      <c r="C946" s="551" t="n">
        <v>46082</v>
      </c>
      <c r="D946" t="inlineStr">
        <is>
          <t>Arcos</t>
        </is>
      </c>
      <c r="E946" t="n">
        <v>20327</v>
      </c>
      <c r="F946" t="inlineStr">
        <is>
          <t>FUBA MIMOSO YOKI C/1KG</t>
        </is>
      </c>
      <c r="G946" t="n">
        <v>11</v>
      </c>
      <c r="H946" t="inlineStr">
        <is>
          <t>PC</t>
        </is>
      </c>
      <c r="I946" t="inlineStr">
        <is>
          <t>03/2026</t>
        </is>
      </c>
    </row>
    <row r="947">
      <c r="A947" t="n">
        <v>75350</v>
      </c>
      <c r="B947" t="n">
        <v>122</v>
      </c>
      <c r="C947" s="551" t="n">
        <v>46082</v>
      </c>
      <c r="D947" t="inlineStr">
        <is>
          <t>Arcos</t>
        </is>
      </c>
      <c r="E947" t="n">
        <v>20892</v>
      </c>
      <c r="F947" t="inlineStr">
        <is>
          <t>GELATINA S/ SABOR EM FOLHA INCOLOR OETKER 10G</t>
        </is>
      </c>
      <c r="G947" t="n">
        <v>6</v>
      </c>
      <c r="H947" t="inlineStr">
        <is>
          <t>UN</t>
        </is>
      </c>
      <c r="I947" t="inlineStr">
        <is>
          <t>03/2026</t>
        </is>
      </c>
    </row>
    <row r="948">
      <c r="A948" t="n">
        <v>75351</v>
      </c>
      <c r="B948" t="n">
        <v>122</v>
      </c>
      <c r="C948" s="551" t="n">
        <v>46082</v>
      </c>
      <c r="D948" t="inlineStr">
        <is>
          <t>Arcos</t>
        </is>
      </c>
      <c r="E948" t="n">
        <v>20861</v>
      </c>
      <c r="F948" t="inlineStr">
        <is>
          <t>GEMA DE OVO PASTEURIZADA NETTO C/1KG UN</t>
        </is>
      </c>
      <c r="G948" t="n">
        <v>11</v>
      </c>
      <c r="H948" t="inlineStr">
        <is>
          <t>UN</t>
        </is>
      </c>
      <c r="I948" t="inlineStr">
        <is>
          <t>03/2026</t>
        </is>
      </c>
    </row>
    <row r="949">
      <c r="A949" t="n">
        <v>75352</v>
      </c>
      <c r="B949" t="n">
        <v>122</v>
      </c>
      <c r="C949" s="551" t="n">
        <v>46082</v>
      </c>
      <c r="D949" t="inlineStr">
        <is>
          <t>Arcos</t>
        </is>
      </c>
      <c r="E949" t="n">
        <v>20213</v>
      </c>
      <c r="F949" t="inlineStr">
        <is>
          <t>GRAO DE BICO CAMIL C/2KG</t>
        </is>
      </c>
      <c r="G949" t="n">
        <v>4</v>
      </c>
      <c r="H949" t="inlineStr">
        <is>
          <t>PC</t>
        </is>
      </c>
      <c r="I949" t="inlineStr">
        <is>
          <t>03/2026</t>
        </is>
      </c>
    </row>
    <row r="950">
      <c r="A950" t="n">
        <v>75353</v>
      </c>
      <c r="B950" t="n">
        <v>122</v>
      </c>
      <c r="C950" s="551" t="n">
        <v>46082</v>
      </c>
      <c r="D950" t="inlineStr">
        <is>
          <t>Arcos</t>
        </is>
      </c>
      <c r="E950" t="n">
        <v>20661</v>
      </c>
      <c r="F950" t="inlineStr">
        <is>
          <t>LEITE CONDENSADO MOCA C/395G UN</t>
        </is>
      </c>
      <c r="G950" t="n">
        <v>15</v>
      </c>
      <c r="H950" t="inlineStr">
        <is>
          <t>UN</t>
        </is>
      </c>
      <c r="I950" t="inlineStr">
        <is>
          <t>03/2026</t>
        </is>
      </c>
    </row>
    <row r="951">
      <c r="A951" t="n">
        <v>75354</v>
      </c>
      <c r="B951" t="n">
        <v>122</v>
      </c>
      <c r="C951" s="551" t="n">
        <v>46082</v>
      </c>
      <c r="D951" t="inlineStr">
        <is>
          <t>Arcos</t>
        </is>
      </c>
      <c r="E951" t="n">
        <v>20653</v>
      </c>
      <c r="F951" t="inlineStr">
        <is>
          <t>LEITE DE COCO SOCOCO C/1L UN</t>
        </is>
      </c>
      <c r="G951" t="n">
        <v>21</v>
      </c>
      <c r="H951" t="inlineStr">
        <is>
          <t>UN</t>
        </is>
      </c>
      <c r="I951" t="inlineStr">
        <is>
          <t>03/2026</t>
        </is>
      </c>
    </row>
    <row r="952">
      <c r="A952" t="n">
        <v>75355</v>
      </c>
      <c r="B952" t="n">
        <v>122</v>
      </c>
      <c r="C952" s="551" t="n">
        <v>46082</v>
      </c>
      <c r="D952" t="inlineStr">
        <is>
          <t>Arcos</t>
        </is>
      </c>
      <c r="E952" t="n">
        <v>25478</v>
      </c>
      <c r="F952" t="inlineStr">
        <is>
          <t xml:space="preserve">LEITE INTEGRAL LEITISSIMO 1L </t>
        </is>
      </c>
      <c r="G952" t="n">
        <v>28</v>
      </c>
      <c r="H952" t="inlineStr">
        <is>
          <t>UN</t>
        </is>
      </c>
      <c r="I952" t="inlineStr">
        <is>
          <t>03/2026</t>
        </is>
      </c>
    </row>
    <row r="953">
      <c r="A953" t="n">
        <v>75356</v>
      </c>
      <c r="B953" t="n">
        <v>122</v>
      </c>
      <c r="C953" s="551" t="n">
        <v>46082</v>
      </c>
      <c r="D953" t="inlineStr">
        <is>
          <t>Arcos</t>
        </is>
      </c>
      <c r="E953" t="n">
        <v>24322</v>
      </c>
      <c r="F953" t="inlineStr">
        <is>
          <t>LEMON PEPPER KG</t>
        </is>
      </c>
      <c r="G953" t="n">
        <v>1.5</v>
      </c>
      <c r="H953" t="inlineStr">
        <is>
          <t>KG</t>
        </is>
      </c>
      <c r="I953" t="inlineStr">
        <is>
          <t>03/2026</t>
        </is>
      </c>
    </row>
    <row r="954">
      <c r="A954" t="n">
        <v>75357</v>
      </c>
      <c r="B954" t="n">
        <v>122</v>
      </c>
      <c r="C954" s="551" t="n">
        <v>46082</v>
      </c>
      <c r="D954" t="inlineStr">
        <is>
          <t>Arcos</t>
        </is>
      </c>
      <c r="E954" t="n">
        <v>24331</v>
      </c>
      <c r="F954" t="inlineStr">
        <is>
          <t>LINGUICA CALABRESA KG</t>
        </is>
      </c>
      <c r="G954" t="n">
        <v>2.46</v>
      </c>
      <c r="H954" t="inlineStr">
        <is>
          <t>KG</t>
        </is>
      </c>
      <c r="I954" t="inlineStr">
        <is>
          <t>03/2026</t>
        </is>
      </c>
    </row>
    <row r="955">
      <c r="A955" t="n">
        <v>75358</v>
      </c>
      <c r="B955" t="n">
        <v>122</v>
      </c>
      <c r="C955" s="551" t="n">
        <v>46082</v>
      </c>
      <c r="D955" t="inlineStr">
        <is>
          <t>Arcos</t>
        </is>
      </c>
      <c r="E955" t="n">
        <v>20501</v>
      </c>
      <c r="F955" t="inlineStr">
        <is>
          <t>LINGUICA TOSCANA AURORA KG</t>
        </is>
      </c>
      <c r="G955" t="n">
        <v>15</v>
      </c>
      <c r="H955" t="inlineStr">
        <is>
          <t>KG</t>
        </is>
      </c>
      <c r="I955" t="inlineStr">
        <is>
          <t>03/2026</t>
        </is>
      </c>
    </row>
    <row r="956">
      <c r="A956" t="n">
        <v>75359</v>
      </c>
      <c r="B956" t="n">
        <v>122</v>
      </c>
      <c r="C956" s="551" t="n">
        <v>46082</v>
      </c>
      <c r="D956" t="inlineStr">
        <is>
          <t>Arcos</t>
        </is>
      </c>
      <c r="E956" t="n">
        <v>20136</v>
      </c>
      <c r="F956" t="inlineStr">
        <is>
          <t>MACARRAO ESPAGUETE C/ OVOS ADRIA C/500G</t>
        </is>
      </c>
      <c r="G956" t="n">
        <v>14</v>
      </c>
      <c r="H956" t="inlineStr">
        <is>
          <t>PC</t>
        </is>
      </c>
      <c r="I956" t="inlineStr">
        <is>
          <t>03/2026</t>
        </is>
      </c>
    </row>
    <row r="957">
      <c r="A957" t="n">
        <v>75360</v>
      </c>
      <c r="B957" t="n">
        <v>122</v>
      </c>
      <c r="C957" s="551" t="n">
        <v>46082</v>
      </c>
      <c r="D957" t="inlineStr">
        <is>
          <t>Arcos</t>
        </is>
      </c>
      <c r="E957" t="n">
        <v>20114</v>
      </c>
      <c r="F957" t="inlineStr">
        <is>
          <t>MACARRAO LINGUINE GRANO DURO DIVELLA  500GR</t>
        </is>
      </c>
      <c r="G957" t="n">
        <v>35</v>
      </c>
      <c r="H957" t="inlineStr">
        <is>
          <t>UN</t>
        </is>
      </c>
      <c r="I957" t="inlineStr">
        <is>
          <t>03/2026</t>
        </is>
      </c>
    </row>
    <row r="958">
      <c r="A958" t="n">
        <v>75361</v>
      </c>
      <c r="B958" t="n">
        <v>122</v>
      </c>
      <c r="C958" s="551" t="n">
        <v>46082</v>
      </c>
      <c r="D958" t="inlineStr">
        <is>
          <t>Arcos</t>
        </is>
      </c>
      <c r="E958" t="n">
        <v>20007</v>
      </c>
      <c r="F958" t="inlineStr">
        <is>
          <t>MAIONESE HELLMANNS C/3KG</t>
        </is>
      </c>
      <c r="G958" t="n">
        <v>4</v>
      </c>
      <c r="H958" t="inlineStr">
        <is>
          <t>BD</t>
        </is>
      </c>
      <c r="I958" t="inlineStr">
        <is>
          <t>03/2026</t>
        </is>
      </c>
    </row>
    <row r="959">
      <c r="A959" t="n">
        <v>75362</v>
      </c>
      <c r="B959" t="n">
        <v>122</v>
      </c>
      <c r="C959" s="551" t="n">
        <v>46082</v>
      </c>
      <c r="D959" t="inlineStr">
        <is>
          <t>Arcos</t>
        </is>
      </c>
      <c r="E959" t="n">
        <v>20117</v>
      </c>
      <c r="F959" t="inlineStr">
        <is>
          <t>MASSA FOLHADA AROSA 1KG UN</t>
        </is>
      </c>
      <c r="G959" t="n">
        <v>18</v>
      </c>
      <c r="H959" t="inlineStr">
        <is>
          <t>UN</t>
        </is>
      </c>
      <c r="I959" t="inlineStr">
        <is>
          <t>03/2026</t>
        </is>
      </c>
    </row>
    <row r="960">
      <c r="A960" t="n">
        <v>75363</v>
      </c>
      <c r="B960" t="n">
        <v>122</v>
      </c>
      <c r="C960" s="551" t="n">
        <v>46082</v>
      </c>
      <c r="D960" t="inlineStr">
        <is>
          <t>Arcos</t>
        </is>
      </c>
      <c r="E960" t="n">
        <v>25075</v>
      </c>
      <c r="F960" t="inlineStr">
        <is>
          <t>MASSA PARA LASANHA ADRIA C/500G</t>
        </is>
      </c>
      <c r="G960" t="n">
        <v>7</v>
      </c>
      <c r="H960" t="inlineStr">
        <is>
          <t>PC</t>
        </is>
      </c>
      <c r="I960" t="inlineStr">
        <is>
          <t>03/2026</t>
        </is>
      </c>
    </row>
    <row r="961">
      <c r="A961" t="n">
        <v>75364</v>
      </c>
      <c r="B961" t="n">
        <v>122</v>
      </c>
      <c r="C961" s="551" t="n">
        <v>46082</v>
      </c>
      <c r="D961" t="inlineStr">
        <is>
          <t>Arcos</t>
        </is>
      </c>
      <c r="E961" t="n">
        <v>20887</v>
      </c>
      <c r="F961" t="inlineStr">
        <is>
          <t>MEL PURO FLORA NECTAR C/1KG</t>
        </is>
      </c>
      <c r="G961" t="n">
        <v>17</v>
      </c>
      <c r="H961" t="inlineStr">
        <is>
          <t>PT</t>
        </is>
      </c>
      <c r="I961" t="inlineStr">
        <is>
          <t>03/2026</t>
        </is>
      </c>
    </row>
    <row r="962">
      <c r="A962" t="n">
        <v>75365</v>
      </c>
      <c r="B962" t="n">
        <v>122</v>
      </c>
      <c r="C962" s="551" t="n">
        <v>46082</v>
      </c>
      <c r="D962" t="inlineStr">
        <is>
          <t>Arcos</t>
        </is>
      </c>
      <c r="E962" t="n">
        <v>20871</v>
      </c>
      <c r="F962" t="inlineStr">
        <is>
          <t>MELADO DE CANA JR C/1,3KG</t>
        </is>
      </c>
      <c r="G962" t="n">
        <v>8</v>
      </c>
      <c r="H962" t="inlineStr">
        <is>
          <t>PT</t>
        </is>
      </c>
      <c r="I962" t="inlineStr">
        <is>
          <t>03/2026</t>
        </is>
      </c>
    </row>
    <row r="963">
      <c r="A963" t="n">
        <v>75366</v>
      </c>
      <c r="B963" t="n">
        <v>122</v>
      </c>
      <c r="C963" s="551" t="n">
        <v>46082</v>
      </c>
      <c r="D963" t="inlineStr">
        <is>
          <t>Arcos</t>
        </is>
      </c>
      <c r="E963" t="n">
        <v>20645</v>
      </c>
      <c r="F963" t="inlineStr">
        <is>
          <t>MILHO VERDE QUERO C/2KG</t>
        </is>
      </c>
      <c r="G963" t="n">
        <v>16</v>
      </c>
      <c r="H963" t="inlineStr">
        <is>
          <t>LT</t>
        </is>
      </c>
      <c r="I963" t="inlineStr">
        <is>
          <t>03/2026</t>
        </is>
      </c>
    </row>
    <row r="964">
      <c r="A964" t="n">
        <v>75367</v>
      </c>
      <c r="B964" t="n">
        <v>122</v>
      </c>
      <c r="C964" s="551" t="n">
        <v>46082</v>
      </c>
      <c r="D964" t="inlineStr">
        <is>
          <t>Arcos</t>
        </is>
      </c>
      <c r="E964" t="n">
        <v>19979</v>
      </c>
      <c r="F964" t="inlineStr">
        <is>
          <t>MOLHO DE PIMENTA TABASCO RED C/60ML</t>
        </is>
      </c>
      <c r="G964" t="n">
        <v>5</v>
      </c>
      <c r="H964" t="inlineStr">
        <is>
          <t>FR</t>
        </is>
      </c>
      <c r="I964" t="inlineStr">
        <is>
          <t>03/2026</t>
        </is>
      </c>
    </row>
    <row r="965">
      <c r="A965" t="n">
        <v>75368</v>
      </c>
      <c r="B965" t="n">
        <v>122</v>
      </c>
      <c r="C965" s="551" t="n">
        <v>46082</v>
      </c>
      <c r="D965" t="inlineStr">
        <is>
          <t>Arcos</t>
        </is>
      </c>
      <c r="E965" t="n">
        <v>19984</v>
      </c>
      <c r="F965" t="inlineStr">
        <is>
          <t>MOLHO INGLES KENKO 1L</t>
        </is>
      </c>
      <c r="G965" t="n">
        <v>1</v>
      </c>
      <c r="H965" t="inlineStr">
        <is>
          <t>UN</t>
        </is>
      </c>
      <c r="I965" t="inlineStr">
        <is>
          <t>03/2026</t>
        </is>
      </c>
    </row>
    <row r="966">
      <c r="A966" t="n">
        <v>75369</v>
      </c>
      <c r="B966" t="n">
        <v>122</v>
      </c>
      <c r="C966" s="551" t="n">
        <v>46082</v>
      </c>
      <c r="D966" t="inlineStr">
        <is>
          <t>Arcos</t>
        </is>
      </c>
      <c r="E966" t="n">
        <v>19973</v>
      </c>
      <c r="F966" t="inlineStr">
        <is>
          <t>MOLHO SHOYO TRADICIONAL SAKURA C/1,010L UN</t>
        </is>
      </c>
      <c r="G966" t="n">
        <v>11</v>
      </c>
      <c r="H966" t="inlineStr">
        <is>
          <t>UN</t>
        </is>
      </c>
      <c r="I966" t="inlineStr">
        <is>
          <t>03/2026</t>
        </is>
      </c>
    </row>
    <row r="967">
      <c r="A967" t="n">
        <v>75370</v>
      </c>
      <c r="B967" t="n">
        <v>122</v>
      </c>
      <c r="C967" s="551" t="n">
        <v>46082</v>
      </c>
      <c r="D967" t="inlineStr">
        <is>
          <t>Arcos</t>
        </is>
      </c>
      <c r="E967" t="n">
        <v>19965</v>
      </c>
      <c r="F967" t="inlineStr">
        <is>
          <t>MOSTARDA AMARELA HEINZ C/255G UN</t>
        </is>
      </c>
      <c r="G967" t="n">
        <v>9</v>
      </c>
      <c r="H967" t="inlineStr">
        <is>
          <t>UN</t>
        </is>
      </c>
      <c r="I967" t="inlineStr">
        <is>
          <t>03/2026</t>
        </is>
      </c>
    </row>
    <row r="968">
      <c r="A968" t="n">
        <v>75371</v>
      </c>
      <c r="B968" t="n">
        <v>122</v>
      </c>
      <c r="C968" s="551" t="n">
        <v>46082</v>
      </c>
      <c r="D968" t="inlineStr">
        <is>
          <t>Arcos</t>
        </is>
      </c>
      <c r="E968" t="n">
        <v>19946</v>
      </c>
      <c r="F968" t="inlineStr">
        <is>
          <t>MOSTARDA DIJON COM GRAO BEAUFOR C/1,001KG</t>
        </is>
      </c>
      <c r="G968" t="n">
        <v>2</v>
      </c>
      <c r="H968" t="inlineStr">
        <is>
          <t>PT</t>
        </is>
      </c>
      <c r="I968" t="inlineStr">
        <is>
          <t>03/2026</t>
        </is>
      </c>
    </row>
    <row r="969">
      <c r="A969" t="n">
        <v>75372</v>
      </c>
      <c r="B969" t="n">
        <v>122</v>
      </c>
      <c r="C969" s="551" t="n">
        <v>46082</v>
      </c>
      <c r="D969" t="inlineStr">
        <is>
          <t>Arcos</t>
        </is>
      </c>
      <c r="E969" t="n">
        <v>21017</v>
      </c>
      <c r="F969" t="inlineStr">
        <is>
          <t>OLEO DE ALGODAO SAUDE C/14,5KG</t>
        </is>
      </c>
      <c r="G969" t="n">
        <v>9</v>
      </c>
      <c r="H969" t="inlineStr">
        <is>
          <t>BD</t>
        </is>
      </c>
      <c r="I969" t="inlineStr">
        <is>
          <t>03/2026</t>
        </is>
      </c>
    </row>
    <row r="970">
      <c r="A970" t="n">
        <v>75373</v>
      </c>
      <c r="B970" t="n">
        <v>122</v>
      </c>
      <c r="C970" s="551" t="n">
        <v>46082</v>
      </c>
      <c r="D970" t="inlineStr">
        <is>
          <t>Arcos</t>
        </is>
      </c>
      <c r="E970" t="n">
        <v>21010</v>
      </c>
      <c r="F970" t="inlineStr">
        <is>
          <t>OLEO DE CANOLA SAUDE C/900ML</t>
        </is>
      </c>
      <c r="G970" t="n">
        <v>34</v>
      </c>
      <c r="H970" t="inlineStr">
        <is>
          <t>FR</t>
        </is>
      </c>
      <c r="I970" t="inlineStr">
        <is>
          <t>03/2026</t>
        </is>
      </c>
    </row>
    <row r="971">
      <c r="A971" t="n">
        <v>75374</v>
      </c>
      <c r="B971" t="n">
        <v>122</v>
      </c>
      <c r="C971" s="551" t="n">
        <v>46082</v>
      </c>
      <c r="D971" t="inlineStr">
        <is>
          <t>Arcos</t>
        </is>
      </c>
      <c r="E971" t="n">
        <v>21004</v>
      </c>
      <c r="F971" t="inlineStr">
        <is>
          <t>OLEO DE GERGELIM TORRADO HONG KONG 1L</t>
        </is>
      </c>
      <c r="G971" t="n">
        <v>2</v>
      </c>
      <c r="H971" t="inlineStr">
        <is>
          <t>UN</t>
        </is>
      </c>
      <c r="I971" t="inlineStr">
        <is>
          <t>03/2026</t>
        </is>
      </c>
    </row>
    <row r="972">
      <c r="A972" t="n">
        <v>75375</v>
      </c>
      <c r="B972" t="n">
        <v>122</v>
      </c>
      <c r="C972" s="551" t="n">
        <v>46082</v>
      </c>
      <c r="D972" t="inlineStr">
        <is>
          <t>Arcos</t>
        </is>
      </c>
      <c r="E972" t="n">
        <v>23502</v>
      </c>
      <c r="F972" t="inlineStr">
        <is>
          <t>PAPRICA DEFUMADA PCT 500G UN</t>
        </is>
      </c>
      <c r="G972" t="n">
        <v>2</v>
      </c>
      <c r="H972" t="inlineStr">
        <is>
          <t>UN</t>
        </is>
      </c>
      <c r="I972" t="inlineStr">
        <is>
          <t>03/2026</t>
        </is>
      </c>
    </row>
    <row r="973">
      <c r="A973" t="n">
        <v>75376</v>
      </c>
      <c r="B973" t="n">
        <v>122</v>
      </c>
      <c r="C973" s="551" t="n">
        <v>46082</v>
      </c>
      <c r="D973" t="inlineStr">
        <is>
          <t>Arcos</t>
        </is>
      </c>
      <c r="E973" t="n">
        <v>24401</v>
      </c>
      <c r="F973" t="inlineStr">
        <is>
          <t>PAPRICA PICANTE PCT 500G UN</t>
        </is>
      </c>
      <c r="G973" t="n">
        <v>3</v>
      </c>
      <c r="H973" t="inlineStr">
        <is>
          <t>UN</t>
        </is>
      </c>
      <c r="I973" t="inlineStr">
        <is>
          <t>03/2026</t>
        </is>
      </c>
    </row>
    <row r="974">
      <c r="A974" t="n">
        <v>75377</v>
      </c>
      <c r="B974" t="n">
        <v>122</v>
      </c>
      <c r="C974" s="551" t="n">
        <v>46082</v>
      </c>
      <c r="D974" t="inlineStr">
        <is>
          <t>Arcos</t>
        </is>
      </c>
      <c r="E974" t="n">
        <v>20621</v>
      </c>
      <c r="F974" t="inlineStr">
        <is>
          <t>PEPINO EM CONSERVA HEMMER C/300G</t>
        </is>
      </c>
      <c r="G974" t="n">
        <v>8</v>
      </c>
      <c r="H974" t="inlineStr">
        <is>
          <t>PT</t>
        </is>
      </c>
      <c r="I974" t="inlineStr">
        <is>
          <t>03/2026</t>
        </is>
      </c>
    </row>
    <row r="975">
      <c r="A975" t="n">
        <v>75378</v>
      </c>
      <c r="B975" t="n">
        <v>122</v>
      </c>
      <c r="C975" s="551" t="n">
        <v>46082</v>
      </c>
      <c r="D975" t="inlineStr">
        <is>
          <t>Arcos</t>
        </is>
      </c>
      <c r="E975" t="n">
        <v>19923</v>
      </c>
      <c r="F975" t="inlineStr">
        <is>
          <t>PIMENTA PRETA EM GRAOS C/500G</t>
        </is>
      </c>
      <c r="G975" t="n">
        <v>2</v>
      </c>
      <c r="H975" t="inlineStr">
        <is>
          <t>PC</t>
        </is>
      </c>
      <c r="I975" t="inlineStr">
        <is>
          <t>03/2026</t>
        </is>
      </c>
    </row>
    <row r="976">
      <c r="A976" t="n">
        <v>75379</v>
      </c>
      <c r="B976" t="n">
        <v>122</v>
      </c>
      <c r="C976" s="551" t="n">
        <v>46082</v>
      </c>
      <c r="D976" t="inlineStr">
        <is>
          <t>Arcos</t>
        </is>
      </c>
      <c r="E976" t="n">
        <v>20349</v>
      </c>
      <c r="F976" t="inlineStr">
        <is>
          <t>POLENTA PRE COZIDA DIVELLA 500G</t>
        </is>
      </c>
      <c r="G976" t="n">
        <v>20</v>
      </c>
      <c r="H976" t="inlineStr">
        <is>
          <t>PC</t>
        </is>
      </c>
      <c r="I976" t="inlineStr">
        <is>
          <t>03/2026</t>
        </is>
      </c>
    </row>
    <row r="977">
      <c r="A977" t="n">
        <v>75380</v>
      </c>
      <c r="B977" t="n">
        <v>122</v>
      </c>
      <c r="C977" s="551" t="n">
        <v>46082</v>
      </c>
      <c r="D977" t="inlineStr">
        <is>
          <t>Arcos</t>
        </is>
      </c>
      <c r="E977" t="n">
        <v>20488</v>
      </c>
      <c r="F977" t="inlineStr">
        <is>
          <t>PRESUNTO COZIDO MAGRO SADIA KG</t>
        </is>
      </c>
      <c r="G977" t="n">
        <v>7.5</v>
      </c>
      <c r="H977" t="inlineStr">
        <is>
          <t>KG</t>
        </is>
      </c>
      <c r="I977" t="inlineStr">
        <is>
          <t>03/2026</t>
        </is>
      </c>
    </row>
    <row r="978">
      <c r="A978" t="n">
        <v>75381</v>
      </c>
      <c r="B978" t="n">
        <v>122</v>
      </c>
      <c r="C978" s="551" t="n">
        <v>46082</v>
      </c>
      <c r="D978" t="inlineStr">
        <is>
          <t>Arcos</t>
        </is>
      </c>
      <c r="E978" t="n">
        <v>20332</v>
      </c>
      <c r="F978" t="inlineStr">
        <is>
          <t>SAGU DE MANDIOCA YOKI C/500G</t>
        </is>
      </c>
      <c r="G978" t="n">
        <v>15</v>
      </c>
      <c r="H978" t="inlineStr">
        <is>
          <t>PC</t>
        </is>
      </c>
      <c r="I978" t="inlineStr">
        <is>
          <t>03/2026</t>
        </is>
      </c>
    </row>
    <row r="979">
      <c r="A979" t="n">
        <v>75382</v>
      </c>
      <c r="B979" t="n">
        <v>122</v>
      </c>
      <c r="C979" s="551" t="n">
        <v>46082</v>
      </c>
      <c r="D979" t="inlineStr">
        <is>
          <t>Arcos</t>
        </is>
      </c>
      <c r="E979" t="n">
        <v>19917</v>
      </c>
      <c r="F979" t="inlineStr">
        <is>
          <t>SAL GROSSO CISNE C/1KG</t>
        </is>
      </c>
      <c r="G979" t="n">
        <v>7</v>
      </c>
      <c r="H979" t="inlineStr">
        <is>
          <t>PC</t>
        </is>
      </c>
      <c r="I979" t="inlineStr">
        <is>
          <t>03/2026</t>
        </is>
      </c>
    </row>
    <row r="980">
      <c r="A980" t="n">
        <v>75383</v>
      </c>
      <c r="B980" t="n">
        <v>122</v>
      </c>
      <c r="C980" s="551" t="n">
        <v>46082</v>
      </c>
      <c r="D980" t="inlineStr">
        <is>
          <t>Arcos</t>
        </is>
      </c>
      <c r="E980" t="n">
        <v>19907</v>
      </c>
      <c r="F980" t="inlineStr">
        <is>
          <t>SAL REFINADO CISNE 1KG</t>
        </is>
      </c>
      <c r="G980" t="n">
        <v>11</v>
      </c>
      <c r="H980" t="inlineStr">
        <is>
          <t>UN</t>
        </is>
      </c>
      <c r="I980" t="inlineStr">
        <is>
          <t>03/2026</t>
        </is>
      </c>
    </row>
    <row r="981">
      <c r="A981" t="n">
        <v>75384</v>
      </c>
      <c r="B981" t="n">
        <v>122</v>
      </c>
      <c r="C981" s="551" t="n">
        <v>46082</v>
      </c>
      <c r="D981" t="inlineStr">
        <is>
          <t>Arcos</t>
        </is>
      </c>
      <c r="E981" t="n">
        <v>20185</v>
      </c>
      <c r="F981" t="inlineStr">
        <is>
          <t>SEMENTE ABOBORA CRUA SEM CASCA KG</t>
        </is>
      </c>
      <c r="G981" t="n">
        <v>1</v>
      </c>
      <c r="H981" t="inlineStr">
        <is>
          <t>KG</t>
        </is>
      </c>
      <c r="I981" t="inlineStr">
        <is>
          <t>03/2026</t>
        </is>
      </c>
    </row>
    <row r="982">
      <c r="A982" t="n">
        <v>75385</v>
      </c>
      <c r="B982" t="n">
        <v>122</v>
      </c>
      <c r="C982" s="551" t="n">
        <v>46082</v>
      </c>
      <c r="D982" t="inlineStr">
        <is>
          <t>Arcos</t>
        </is>
      </c>
      <c r="E982" t="n">
        <v>20174</v>
      </c>
      <c r="F982" t="inlineStr">
        <is>
          <t>SEMENTE DE GIRASSOL SEM CASCA KG</t>
        </is>
      </c>
      <c r="G982" t="n">
        <v>3</v>
      </c>
      <c r="H982" t="inlineStr">
        <is>
          <t>KG</t>
        </is>
      </c>
      <c r="I982" t="inlineStr">
        <is>
          <t>03/2026</t>
        </is>
      </c>
    </row>
    <row r="983">
      <c r="A983" t="n">
        <v>75386</v>
      </c>
      <c r="B983" t="n">
        <v>122</v>
      </c>
      <c r="C983" s="551" t="n">
        <v>46082</v>
      </c>
      <c r="D983" t="inlineStr">
        <is>
          <t>Arcos</t>
        </is>
      </c>
      <c r="E983" t="n">
        <v>20614</v>
      </c>
      <c r="F983" t="inlineStr">
        <is>
          <t>PASTA GERGELIM TAHINE ISTAMBUL 5006 LT</t>
        </is>
      </c>
      <c r="G983" t="n">
        <v>1</v>
      </c>
      <c r="H983" t="inlineStr">
        <is>
          <t>UN</t>
        </is>
      </c>
      <c r="I983" t="inlineStr">
        <is>
          <t>03/2026</t>
        </is>
      </c>
    </row>
    <row r="984">
      <c r="A984" t="n">
        <v>75387</v>
      </c>
      <c r="B984" t="n">
        <v>122</v>
      </c>
      <c r="C984" s="551" t="n">
        <v>46082</v>
      </c>
      <c r="D984" t="inlineStr">
        <is>
          <t>Arcos</t>
        </is>
      </c>
      <c r="E984" t="n">
        <v>26586</v>
      </c>
      <c r="F984" t="inlineStr">
        <is>
          <t>TORTILHA DE MILHO DE 11CM C/50 UN</t>
        </is>
      </c>
      <c r="G984" t="n">
        <v>15</v>
      </c>
      <c r="H984" t="inlineStr">
        <is>
          <t>PC</t>
        </is>
      </c>
      <c r="I984" t="inlineStr">
        <is>
          <t>03/2026</t>
        </is>
      </c>
    </row>
    <row r="985">
      <c r="A985" t="n">
        <v>75388</v>
      </c>
      <c r="B985" t="n">
        <v>122</v>
      </c>
      <c r="C985" s="551" t="n">
        <v>46082</v>
      </c>
      <c r="D985" t="inlineStr">
        <is>
          <t>Arcos</t>
        </is>
      </c>
      <c r="E985" t="n">
        <v>20202</v>
      </c>
      <c r="F985" t="inlineStr">
        <is>
          <t>VINAGRE DE ARROZ CASTELO 750ML UN</t>
        </is>
      </c>
      <c r="G985" t="n">
        <v>10</v>
      </c>
      <c r="H985" t="inlineStr">
        <is>
          <t>UN</t>
        </is>
      </c>
      <c r="I985" t="inlineStr">
        <is>
          <t>03/2026</t>
        </is>
      </c>
    </row>
    <row r="986">
      <c r="A986" t="n">
        <v>75389</v>
      </c>
      <c r="B986" t="n">
        <v>122</v>
      </c>
      <c r="C986" s="551" t="n">
        <v>46082</v>
      </c>
      <c r="D986" t="inlineStr">
        <is>
          <t>Arcos</t>
        </is>
      </c>
      <c r="E986" t="n">
        <v>26054</v>
      </c>
      <c r="F986" t="inlineStr">
        <is>
          <t>VINAGRE DE ARROZ MIZKAN 500ML UN</t>
        </is>
      </c>
      <c r="G986" t="n">
        <v>9</v>
      </c>
      <c r="H986" t="inlineStr">
        <is>
          <t>UN</t>
        </is>
      </c>
      <c r="I986" t="inlineStr">
        <is>
          <t>03/2026</t>
        </is>
      </c>
    </row>
    <row r="987">
      <c r="A987" t="n">
        <v>75390</v>
      </c>
      <c r="B987" t="n">
        <v>122</v>
      </c>
      <c r="C987" s="551" t="n">
        <v>46082</v>
      </c>
      <c r="D987" t="inlineStr">
        <is>
          <t>Arcos</t>
        </is>
      </c>
      <c r="E987" t="n">
        <v>20961</v>
      </c>
      <c r="F987" t="inlineStr">
        <is>
          <t>VINAGRE DE MACA CASTELO 750ML UN</t>
        </is>
      </c>
      <c r="G987" t="n">
        <v>8</v>
      </c>
      <c r="H987" t="inlineStr">
        <is>
          <t>UN</t>
        </is>
      </c>
      <c r="I987" t="inlineStr">
        <is>
          <t>03/2026</t>
        </is>
      </c>
    </row>
    <row r="988">
      <c r="A988" t="n">
        <v>75391</v>
      </c>
      <c r="B988" t="n">
        <v>122</v>
      </c>
      <c r="C988" s="551" t="n">
        <v>46082</v>
      </c>
      <c r="D988" t="inlineStr">
        <is>
          <t>Arcos</t>
        </is>
      </c>
      <c r="E988" t="n">
        <v>19658</v>
      </c>
      <c r="F988" t="inlineStr">
        <is>
          <t>ABOBORA JAPONESA / CABOTIAN KG</t>
        </is>
      </c>
      <c r="G988" t="n">
        <v>5.06</v>
      </c>
      <c r="H988" t="inlineStr">
        <is>
          <t>KG</t>
        </is>
      </c>
      <c r="I988" t="inlineStr">
        <is>
          <t>03/2026</t>
        </is>
      </c>
    </row>
    <row r="989">
      <c r="A989" t="n">
        <v>75392</v>
      </c>
      <c r="B989" t="n">
        <v>122</v>
      </c>
      <c r="C989" s="551" t="n">
        <v>46082</v>
      </c>
      <c r="D989" t="inlineStr">
        <is>
          <t>Arcos</t>
        </is>
      </c>
      <c r="E989" t="n">
        <v>19654</v>
      </c>
      <c r="F989" t="inlineStr">
        <is>
          <t>ABOBRINHA ITALIANA GRAUDA KG</t>
        </is>
      </c>
      <c r="G989" t="n">
        <v>2.32</v>
      </c>
      <c r="H989" t="inlineStr">
        <is>
          <t>KG</t>
        </is>
      </c>
      <c r="I989" t="inlineStr">
        <is>
          <t>03/2026</t>
        </is>
      </c>
    </row>
    <row r="990">
      <c r="A990" t="n">
        <v>75393</v>
      </c>
      <c r="B990" t="n">
        <v>122</v>
      </c>
      <c r="C990" s="551" t="n">
        <v>46082</v>
      </c>
      <c r="D990" t="inlineStr">
        <is>
          <t>Arcos</t>
        </is>
      </c>
      <c r="E990" t="n">
        <v>25647</v>
      </c>
      <c r="F990" t="inlineStr">
        <is>
          <t>ACELGA BOK CHOY KG</t>
        </is>
      </c>
      <c r="G990" t="n">
        <v>0.44</v>
      </c>
      <c r="H990" t="inlineStr">
        <is>
          <t>KG</t>
        </is>
      </c>
      <c r="I990" t="inlineStr">
        <is>
          <t>03/2026</t>
        </is>
      </c>
    </row>
    <row r="991">
      <c r="A991" t="n">
        <v>75394</v>
      </c>
      <c r="B991" t="n">
        <v>122</v>
      </c>
      <c r="C991" s="551" t="n">
        <v>46082</v>
      </c>
      <c r="D991" t="inlineStr">
        <is>
          <t>Arcos</t>
        </is>
      </c>
      <c r="E991" t="n">
        <v>19506</v>
      </c>
      <c r="F991" t="inlineStr">
        <is>
          <t>ALECRIM KG</t>
        </is>
      </c>
      <c r="G991" t="n">
        <v>0.26</v>
      </c>
      <c r="H991" t="inlineStr">
        <is>
          <t>KG</t>
        </is>
      </c>
      <c r="I991" t="inlineStr">
        <is>
          <t>03/2026</t>
        </is>
      </c>
    </row>
    <row r="992">
      <c r="A992" t="n">
        <v>75395</v>
      </c>
      <c r="B992" t="n">
        <v>122</v>
      </c>
      <c r="C992" s="551" t="n">
        <v>46082</v>
      </c>
      <c r="D992" t="inlineStr">
        <is>
          <t>Arcos</t>
        </is>
      </c>
      <c r="E992" t="n">
        <v>19505</v>
      </c>
      <c r="F992" t="inlineStr">
        <is>
          <t>ALFACE AMERICANA KG</t>
        </is>
      </c>
      <c r="G992" t="n">
        <v>0.4</v>
      </c>
      <c r="H992" t="inlineStr">
        <is>
          <t>KG</t>
        </is>
      </c>
      <c r="I992" t="inlineStr">
        <is>
          <t>03/2026</t>
        </is>
      </c>
    </row>
    <row r="993">
      <c r="A993" t="n">
        <v>75396</v>
      </c>
      <c r="B993" t="n">
        <v>122</v>
      </c>
      <c r="C993" s="551" t="n">
        <v>46082</v>
      </c>
      <c r="D993" t="inlineStr">
        <is>
          <t>Arcos</t>
        </is>
      </c>
      <c r="E993" t="n">
        <v>19498</v>
      </c>
      <c r="F993" t="inlineStr">
        <is>
          <t>ALFACE ROMANA KG</t>
        </is>
      </c>
      <c r="G993" t="n">
        <v>0.48</v>
      </c>
      <c r="H993" t="inlineStr">
        <is>
          <t>KG</t>
        </is>
      </c>
      <c r="I993" t="inlineStr">
        <is>
          <t>03/2026</t>
        </is>
      </c>
    </row>
    <row r="994">
      <c r="A994" t="n">
        <v>75397</v>
      </c>
      <c r="B994" t="n">
        <v>122</v>
      </c>
      <c r="C994" s="551" t="n">
        <v>46082</v>
      </c>
      <c r="D994" t="inlineStr">
        <is>
          <t>Arcos</t>
        </is>
      </c>
      <c r="E994" t="n">
        <v>19652</v>
      </c>
      <c r="F994" t="inlineStr">
        <is>
          <t>ALHO COMUM KG</t>
        </is>
      </c>
      <c r="G994" t="n">
        <v>1.34</v>
      </c>
      <c r="H994" t="inlineStr">
        <is>
          <t>KG</t>
        </is>
      </c>
      <c r="I994" t="inlineStr">
        <is>
          <t>03/2026</t>
        </is>
      </c>
    </row>
    <row r="995">
      <c r="A995" t="n">
        <v>75398</v>
      </c>
      <c r="B995" t="n">
        <v>122</v>
      </c>
      <c r="C995" s="551" t="n">
        <v>46082</v>
      </c>
      <c r="D995" t="inlineStr">
        <is>
          <t>Arcos</t>
        </is>
      </c>
      <c r="E995" t="n">
        <v>19647</v>
      </c>
      <c r="F995" t="inlineStr">
        <is>
          <t>ALHO PORO KG</t>
        </is>
      </c>
      <c r="G995" t="n">
        <v>1.2</v>
      </c>
      <c r="H995" t="inlineStr">
        <is>
          <t>KG</t>
        </is>
      </c>
      <c r="I995" t="inlineStr">
        <is>
          <t>03/2026</t>
        </is>
      </c>
    </row>
    <row r="996">
      <c r="A996" t="n">
        <v>75399</v>
      </c>
      <c r="B996" t="n">
        <v>122</v>
      </c>
      <c r="C996" s="551" t="n">
        <v>46082</v>
      </c>
      <c r="D996" t="inlineStr">
        <is>
          <t>Arcos</t>
        </is>
      </c>
      <c r="E996" t="n">
        <v>19701</v>
      </c>
      <c r="F996" t="inlineStr">
        <is>
          <t>AMEIXA KG</t>
        </is>
      </c>
      <c r="G996" t="n">
        <v>0.52</v>
      </c>
      <c r="H996" t="inlineStr">
        <is>
          <t>KG</t>
        </is>
      </c>
      <c r="I996" t="inlineStr">
        <is>
          <t>03/2026</t>
        </is>
      </c>
    </row>
    <row r="997">
      <c r="A997" t="n">
        <v>75400</v>
      </c>
      <c r="B997" t="n">
        <v>122</v>
      </c>
      <c r="C997" s="551" t="n">
        <v>46082</v>
      </c>
      <c r="D997" t="inlineStr">
        <is>
          <t>Arcos</t>
        </is>
      </c>
      <c r="E997" t="n">
        <v>24044</v>
      </c>
      <c r="F997" t="inlineStr">
        <is>
          <t>AMORA CONGELADA KG</t>
        </is>
      </c>
      <c r="G997" t="n">
        <v>1</v>
      </c>
      <c r="H997" t="inlineStr">
        <is>
          <t>KG</t>
        </is>
      </c>
      <c r="I997" t="inlineStr">
        <is>
          <t>03/2026</t>
        </is>
      </c>
    </row>
    <row r="998">
      <c r="A998" t="n">
        <v>75401</v>
      </c>
      <c r="B998" t="n">
        <v>122</v>
      </c>
      <c r="C998" s="551" t="n">
        <v>46082</v>
      </c>
      <c r="D998" t="inlineStr">
        <is>
          <t>Arcos</t>
        </is>
      </c>
      <c r="E998" t="n">
        <v>23390</v>
      </c>
      <c r="F998" t="inlineStr">
        <is>
          <t>BANANA DA TERRA KG</t>
        </is>
      </c>
      <c r="G998" t="n">
        <v>1.72</v>
      </c>
      <c r="H998" t="inlineStr">
        <is>
          <t>KG</t>
        </is>
      </c>
      <c r="I998" t="inlineStr">
        <is>
          <t>03/2026</t>
        </is>
      </c>
    </row>
    <row r="999">
      <c r="A999" t="n">
        <v>75402</v>
      </c>
      <c r="B999" t="n">
        <v>122</v>
      </c>
      <c r="C999" s="551" t="n">
        <v>46082</v>
      </c>
      <c r="D999" t="inlineStr">
        <is>
          <t>Arcos</t>
        </is>
      </c>
      <c r="E999" t="n">
        <v>23389</v>
      </c>
      <c r="F999" t="inlineStr">
        <is>
          <t>BANANA NANICA KG</t>
        </is>
      </c>
      <c r="G999" t="n">
        <v>3</v>
      </c>
      <c r="H999" t="inlineStr">
        <is>
          <t>KG</t>
        </is>
      </c>
      <c r="I999" t="inlineStr">
        <is>
          <t>03/2026</t>
        </is>
      </c>
    </row>
    <row r="1000">
      <c r="A1000" t="n">
        <v>75403</v>
      </c>
      <c r="B1000" t="n">
        <v>122</v>
      </c>
      <c r="C1000" s="551" t="n">
        <v>46082</v>
      </c>
      <c r="D1000" t="inlineStr">
        <is>
          <t>Arcos</t>
        </is>
      </c>
      <c r="E1000" t="n">
        <v>19634</v>
      </c>
      <c r="F1000" t="inlineStr">
        <is>
          <t>BERINJELA KG</t>
        </is>
      </c>
      <c r="G1000" t="n">
        <v>1.16</v>
      </c>
      <c r="H1000" t="inlineStr">
        <is>
          <t>KG</t>
        </is>
      </c>
      <c r="I1000" t="inlineStr">
        <is>
          <t>03/2026</t>
        </is>
      </c>
    </row>
    <row r="1001">
      <c r="A1001" t="n">
        <v>75404</v>
      </c>
      <c r="B1001" t="n">
        <v>122</v>
      </c>
      <c r="C1001" s="551" t="n">
        <v>46082</v>
      </c>
      <c r="D1001" t="inlineStr">
        <is>
          <t>Arcos</t>
        </is>
      </c>
      <c r="E1001" t="n">
        <v>19632</v>
      </c>
      <c r="F1001" t="inlineStr">
        <is>
          <t>BETERRABA KG</t>
        </is>
      </c>
      <c r="G1001" t="n">
        <v>2.32</v>
      </c>
      <c r="H1001" t="inlineStr">
        <is>
          <t>KG</t>
        </is>
      </c>
      <c r="I1001" t="inlineStr">
        <is>
          <t>03/2026</t>
        </is>
      </c>
    </row>
    <row r="1002">
      <c r="A1002" t="n">
        <v>75405</v>
      </c>
      <c r="B1002" t="n">
        <v>122</v>
      </c>
      <c r="C1002" s="551" t="n">
        <v>46082</v>
      </c>
      <c r="D1002" t="inlineStr">
        <is>
          <t>Arcos</t>
        </is>
      </c>
      <c r="E1002" t="n">
        <v>26713</v>
      </c>
      <c r="F1002" t="inlineStr">
        <is>
          <t>CAMOMILA DESIDRATADA KG</t>
        </is>
      </c>
      <c r="G1002" t="n">
        <v>1</v>
      </c>
      <c r="H1002" t="inlineStr">
        <is>
          <t>KG</t>
        </is>
      </c>
      <c r="I1002" t="inlineStr">
        <is>
          <t>03/2026</t>
        </is>
      </c>
    </row>
    <row r="1003">
      <c r="A1003" t="n">
        <v>75406</v>
      </c>
      <c r="B1003" t="n">
        <v>122</v>
      </c>
      <c r="C1003" s="551" t="n">
        <v>46082</v>
      </c>
      <c r="D1003" t="inlineStr">
        <is>
          <t>Arcos</t>
        </is>
      </c>
      <c r="E1003" t="n">
        <v>24509</v>
      </c>
      <c r="F1003" t="inlineStr">
        <is>
          <t>CEBOLA BRANCA KG</t>
        </is>
      </c>
      <c r="G1003" t="n">
        <v>4.9</v>
      </c>
      <c r="H1003" t="inlineStr">
        <is>
          <t>KG</t>
        </is>
      </c>
      <c r="I1003" t="inlineStr">
        <is>
          <t>03/2026</t>
        </is>
      </c>
    </row>
    <row r="1004">
      <c r="A1004" t="n">
        <v>75407</v>
      </c>
      <c r="B1004" t="n">
        <v>122</v>
      </c>
      <c r="C1004" s="551" t="n">
        <v>46082</v>
      </c>
      <c r="D1004" t="inlineStr">
        <is>
          <t>Arcos</t>
        </is>
      </c>
      <c r="E1004" t="n">
        <v>19626</v>
      </c>
      <c r="F1004" t="inlineStr">
        <is>
          <t>CEBOLA ECHALOTAS KG</t>
        </is>
      </c>
      <c r="G1004" t="n">
        <v>1.24</v>
      </c>
      <c r="H1004" t="inlineStr">
        <is>
          <t>KG</t>
        </is>
      </c>
      <c r="I1004" t="inlineStr">
        <is>
          <t>03/2026</t>
        </is>
      </c>
    </row>
    <row r="1005">
      <c r="A1005" t="n">
        <v>75408</v>
      </c>
      <c r="B1005" t="n">
        <v>122</v>
      </c>
      <c r="C1005" s="551" t="n">
        <v>46082</v>
      </c>
      <c r="D1005" t="inlineStr">
        <is>
          <t>Arcos</t>
        </is>
      </c>
      <c r="E1005" t="n">
        <v>19623</v>
      </c>
      <c r="F1005" t="inlineStr">
        <is>
          <t>CEBOLA ROXA KG</t>
        </is>
      </c>
      <c r="G1005" t="n">
        <v>5.5</v>
      </c>
      <c r="H1005" t="inlineStr">
        <is>
          <t>KG</t>
        </is>
      </c>
      <c r="I1005" t="inlineStr">
        <is>
          <t>03/2026</t>
        </is>
      </c>
    </row>
    <row r="1006">
      <c r="A1006" t="n">
        <v>75409</v>
      </c>
      <c r="B1006" t="n">
        <v>122</v>
      </c>
      <c r="C1006" s="551" t="n">
        <v>46082</v>
      </c>
      <c r="D1006" t="inlineStr">
        <is>
          <t>Arcos</t>
        </is>
      </c>
      <c r="E1006" t="n">
        <v>19488</v>
      </c>
      <c r="F1006" t="inlineStr">
        <is>
          <t>CEBOLINHA KG</t>
        </is>
      </c>
      <c r="G1006" t="n">
        <v>0.76</v>
      </c>
      <c r="H1006" t="inlineStr">
        <is>
          <t>KG</t>
        </is>
      </c>
      <c r="I1006" t="inlineStr">
        <is>
          <t>03/2026</t>
        </is>
      </c>
    </row>
    <row r="1007">
      <c r="A1007" t="n">
        <v>75410</v>
      </c>
      <c r="B1007" t="n">
        <v>122</v>
      </c>
      <c r="C1007" s="551" t="n">
        <v>46082</v>
      </c>
      <c r="D1007" t="inlineStr">
        <is>
          <t>Arcos</t>
        </is>
      </c>
      <c r="E1007" t="n">
        <v>19621</v>
      </c>
      <c r="F1007" t="inlineStr">
        <is>
          <t>CENOURA KG</t>
        </is>
      </c>
      <c r="G1007" t="n">
        <v>5</v>
      </c>
      <c r="H1007" t="inlineStr">
        <is>
          <t>KG</t>
        </is>
      </c>
      <c r="I1007" t="inlineStr">
        <is>
          <t>03/2026</t>
        </is>
      </c>
    </row>
    <row r="1008">
      <c r="A1008" t="n">
        <v>75411</v>
      </c>
      <c r="B1008" t="n">
        <v>122</v>
      </c>
      <c r="C1008" s="551" t="n">
        <v>46082</v>
      </c>
      <c r="D1008" t="inlineStr">
        <is>
          <t>Arcos</t>
        </is>
      </c>
      <c r="E1008" t="n">
        <v>23241</v>
      </c>
      <c r="F1008" t="inlineStr">
        <is>
          <t>CHUCHU KG</t>
        </is>
      </c>
      <c r="G1008" t="n">
        <v>4.1</v>
      </c>
      <c r="H1008" t="inlineStr">
        <is>
          <t>KG</t>
        </is>
      </c>
      <c r="I1008" t="inlineStr">
        <is>
          <t>03/2026</t>
        </is>
      </c>
    </row>
    <row r="1009">
      <c r="A1009" t="n">
        <v>75412</v>
      </c>
      <c r="B1009" t="n">
        <v>122</v>
      </c>
      <c r="C1009" s="551" t="n">
        <v>46082</v>
      </c>
      <c r="D1009" t="inlineStr">
        <is>
          <t>Arcos</t>
        </is>
      </c>
      <c r="E1009" t="n">
        <v>19617</v>
      </c>
      <c r="F1009" t="inlineStr">
        <is>
          <t>COENTRO KG</t>
        </is>
      </c>
      <c r="G1009" t="n">
        <v>0.36</v>
      </c>
      <c r="H1009" t="inlineStr">
        <is>
          <t>KG</t>
        </is>
      </c>
      <c r="I1009" t="inlineStr">
        <is>
          <t>03/2026</t>
        </is>
      </c>
    </row>
    <row r="1010">
      <c r="A1010" t="n">
        <v>75413</v>
      </c>
      <c r="B1010" t="n">
        <v>122</v>
      </c>
      <c r="C1010" s="551" t="n">
        <v>46082</v>
      </c>
      <c r="D1010" t="inlineStr">
        <is>
          <t>Arcos</t>
        </is>
      </c>
      <c r="E1010" t="n">
        <v>19485</v>
      </c>
      <c r="F1010" t="inlineStr">
        <is>
          <t>ENDRO DILL KG</t>
        </is>
      </c>
      <c r="G1010" t="n">
        <v>0.22</v>
      </c>
      <c r="H1010" t="inlineStr">
        <is>
          <t>KG</t>
        </is>
      </c>
      <c r="I1010" t="inlineStr">
        <is>
          <t>03/2026</t>
        </is>
      </c>
    </row>
    <row r="1011">
      <c r="A1011" t="n">
        <v>75414</v>
      </c>
      <c r="B1011" t="n">
        <v>122</v>
      </c>
      <c r="C1011" s="551" t="n">
        <v>46082</v>
      </c>
      <c r="D1011" t="inlineStr">
        <is>
          <t>Arcos</t>
        </is>
      </c>
      <c r="E1011" t="n">
        <v>19480</v>
      </c>
      <c r="F1011" t="inlineStr">
        <is>
          <t>HORTELA HIDROPONICA KG</t>
        </is>
      </c>
      <c r="G1011" t="n">
        <v>0.32</v>
      </c>
      <c r="H1011" t="inlineStr">
        <is>
          <t>KG</t>
        </is>
      </c>
      <c r="I1011" t="inlineStr">
        <is>
          <t>03/2026</t>
        </is>
      </c>
    </row>
    <row r="1012">
      <c r="A1012" t="n">
        <v>75415</v>
      </c>
      <c r="B1012" t="n">
        <v>122</v>
      </c>
      <c r="C1012" s="551" t="n">
        <v>46082</v>
      </c>
      <c r="D1012" t="inlineStr">
        <is>
          <t>Arcos</t>
        </is>
      </c>
      <c r="E1012" t="n">
        <v>23361</v>
      </c>
      <c r="F1012" t="inlineStr">
        <is>
          <t>LARANJA PERA KG</t>
        </is>
      </c>
      <c r="G1012" t="n">
        <v>25</v>
      </c>
      <c r="H1012" t="inlineStr">
        <is>
          <t>KG</t>
        </is>
      </c>
      <c r="I1012" t="inlineStr">
        <is>
          <t>03/2026</t>
        </is>
      </c>
    </row>
    <row r="1013">
      <c r="A1013" t="n">
        <v>75416</v>
      </c>
      <c r="B1013" t="n">
        <v>122</v>
      </c>
      <c r="C1013" s="551" t="n">
        <v>46082</v>
      </c>
      <c r="D1013" t="inlineStr">
        <is>
          <t>Arcos</t>
        </is>
      </c>
      <c r="E1013" t="n">
        <v>19751</v>
      </c>
      <c r="F1013" t="inlineStr">
        <is>
          <t>LIMAO SICILIANO KG</t>
        </is>
      </c>
      <c r="G1013" t="n">
        <v>1.42</v>
      </c>
      <c r="H1013" t="inlineStr">
        <is>
          <t>KG</t>
        </is>
      </c>
      <c r="I1013" t="inlineStr">
        <is>
          <t>03/2026</t>
        </is>
      </c>
    </row>
    <row r="1014">
      <c r="A1014" t="n">
        <v>75417</v>
      </c>
      <c r="B1014" t="n">
        <v>122</v>
      </c>
      <c r="C1014" s="551" t="n">
        <v>46082</v>
      </c>
      <c r="D1014" t="inlineStr">
        <is>
          <t>Arcos</t>
        </is>
      </c>
      <c r="E1014" t="n">
        <v>23359</v>
      </c>
      <c r="F1014" t="inlineStr">
        <is>
          <t>LIMAO TAHITI KG</t>
        </is>
      </c>
      <c r="G1014" t="n">
        <v>2</v>
      </c>
      <c r="H1014" t="inlineStr">
        <is>
          <t>KG</t>
        </is>
      </c>
      <c r="I1014" t="inlineStr">
        <is>
          <t>03/2026</t>
        </is>
      </c>
    </row>
    <row r="1015">
      <c r="A1015" t="n">
        <v>75418</v>
      </c>
      <c r="B1015" t="n">
        <v>122</v>
      </c>
      <c r="C1015" s="551" t="n">
        <v>46082</v>
      </c>
      <c r="D1015" t="inlineStr">
        <is>
          <t>Arcos</t>
        </is>
      </c>
      <c r="E1015" t="n">
        <v>19478</v>
      </c>
      <c r="F1015" t="inlineStr">
        <is>
          <t>LOURO FRESCO KG</t>
        </is>
      </c>
      <c r="G1015" t="n">
        <v>0.06</v>
      </c>
      <c r="H1015" t="inlineStr">
        <is>
          <t>KG</t>
        </is>
      </c>
      <c r="I1015" t="inlineStr">
        <is>
          <t>03/2026</t>
        </is>
      </c>
    </row>
    <row r="1016">
      <c r="A1016" t="n">
        <v>75419</v>
      </c>
      <c r="B1016" t="n">
        <v>122</v>
      </c>
      <c r="C1016" s="551" t="n">
        <v>46082</v>
      </c>
      <c r="D1016" t="inlineStr">
        <is>
          <t>Arcos</t>
        </is>
      </c>
      <c r="E1016" t="n">
        <v>19748</v>
      </c>
      <c r="F1016" t="inlineStr">
        <is>
          <t>MACA FUJI KG</t>
        </is>
      </c>
      <c r="G1016" t="n">
        <v>0.8</v>
      </c>
      <c r="H1016" t="inlineStr">
        <is>
          <t>KG</t>
        </is>
      </c>
      <c r="I1016" t="inlineStr">
        <is>
          <t>03/2026</t>
        </is>
      </c>
    </row>
    <row r="1017">
      <c r="A1017" t="n">
        <v>75420</v>
      </c>
      <c r="B1017" t="n">
        <v>122</v>
      </c>
      <c r="C1017" s="551" t="n">
        <v>46082</v>
      </c>
      <c r="D1017" t="inlineStr">
        <is>
          <t>Arcos</t>
        </is>
      </c>
      <c r="E1017" t="n">
        <v>19743</v>
      </c>
      <c r="F1017" t="inlineStr">
        <is>
          <t>MACA VERDE KG</t>
        </is>
      </c>
      <c r="G1017" t="n">
        <v>0.54</v>
      </c>
      <c r="H1017" t="inlineStr">
        <is>
          <t>KG</t>
        </is>
      </c>
      <c r="I1017" t="inlineStr">
        <is>
          <t>03/2026</t>
        </is>
      </c>
    </row>
    <row r="1018">
      <c r="A1018" t="n">
        <v>75421</v>
      </c>
      <c r="B1018" t="n">
        <v>122</v>
      </c>
      <c r="C1018" s="551" t="n">
        <v>46082</v>
      </c>
      <c r="D1018" t="inlineStr">
        <is>
          <t>Arcos</t>
        </is>
      </c>
      <c r="E1018" t="n">
        <v>24385</v>
      </c>
      <c r="F1018" t="inlineStr">
        <is>
          <t>MORANGO CONGELADO KG</t>
        </is>
      </c>
      <c r="G1018" t="n">
        <v>1</v>
      </c>
      <c r="H1018" t="inlineStr">
        <is>
          <t>KG</t>
        </is>
      </c>
      <c r="I1018" t="inlineStr">
        <is>
          <t>03/2026</t>
        </is>
      </c>
    </row>
    <row r="1019">
      <c r="A1019" t="n">
        <v>75422</v>
      </c>
      <c r="B1019" t="n">
        <v>122</v>
      </c>
      <c r="C1019" s="551" t="n">
        <v>46082</v>
      </c>
      <c r="D1019" t="inlineStr">
        <is>
          <t>Arcos</t>
        </is>
      </c>
      <c r="E1019" t="n">
        <v>23096</v>
      </c>
      <c r="F1019" t="inlineStr">
        <is>
          <t>OVO BRANCO UN</t>
        </is>
      </c>
      <c r="G1019" t="n">
        <v>54</v>
      </c>
      <c r="H1019" t="inlineStr">
        <is>
          <t>UN</t>
        </is>
      </c>
      <c r="I1019" t="inlineStr">
        <is>
          <t>03/2026</t>
        </is>
      </c>
    </row>
    <row r="1020">
      <c r="A1020" t="n">
        <v>75423</v>
      </c>
      <c r="B1020" t="n">
        <v>122</v>
      </c>
      <c r="C1020" s="551" t="n">
        <v>46082</v>
      </c>
      <c r="D1020" t="inlineStr">
        <is>
          <t>Arcos</t>
        </is>
      </c>
      <c r="E1020" t="n">
        <v>23095</v>
      </c>
      <c r="F1020" t="inlineStr">
        <is>
          <t>OVO CAIPIRA UN</t>
        </is>
      </c>
      <c r="G1020" t="n">
        <v>310</v>
      </c>
      <c r="H1020" t="inlineStr">
        <is>
          <t>UN</t>
        </is>
      </c>
      <c r="I1020" t="inlineStr">
        <is>
          <t>03/2026</t>
        </is>
      </c>
    </row>
    <row r="1021">
      <c r="A1021" t="n">
        <v>75424</v>
      </c>
      <c r="B1021" t="n">
        <v>122</v>
      </c>
      <c r="C1021" s="551" t="n">
        <v>46082</v>
      </c>
      <c r="D1021" t="inlineStr">
        <is>
          <t>Arcos</t>
        </is>
      </c>
      <c r="E1021" t="n">
        <v>19589</v>
      </c>
      <c r="F1021" t="inlineStr">
        <is>
          <t>PEPINO JAPONES KG</t>
        </is>
      </c>
      <c r="G1021" t="n">
        <v>0.96</v>
      </c>
      <c r="H1021" t="inlineStr">
        <is>
          <t>KG</t>
        </is>
      </c>
      <c r="I1021" t="inlineStr">
        <is>
          <t>03/2026</t>
        </is>
      </c>
    </row>
    <row r="1022">
      <c r="A1022" t="n">
        <v>75425</v>
      </c>
      <c r="B1022" t="n">
        <v>122</v>
      </c>
      <c r="C1022" s="551" t="n">
        <v>46082</v>
      </c>
      <c r="D1022" t="inlineStr">
        <is>
          <t>Arcos</t>
        </is>
      </c>
      <c r="E1022" t="n">
        <v>19575</v>
      </c>
      <c r="F1022" t="inlineStr">
        <is>
          <t>PIMENTA DE CHEIRO VERDE KG</t>
        </is>
      </c>
      <c r="G1022" t="n">
        <v>0.48</v>
      </c>
      <c r="H1022" t="inlineStr">
        <is>
          <t>KG</t>
        </is>
      </c>
      <c r="I1022" t="inlineStr">
        <is>
          <t>03/2026</t>
        </is>
      </c>
    </row>
    <row r="1023">
      <c r="A1023" t="n">
        <v>75426</v>
      </c>
      <c r="B1023" t="n">
        <v>122</v>
      </c>
      <c r="C1023" s="551" t="n">
        <v>46082</v>
      </c>
      <c r="D1023" t="inlineStr">
        <is>
          <t>Arcos</t>
        </is>
      </c>
      <c r="E1023" t="n">
        <v>19572</v>
      </c>
      <c r="F1023" t="inlineStr">
        <is>
          <t>PIMENTA DEDO DE MOCA KG</t>
        </is>
      </c>
      <c r="G1023" t="n">
        <v>0.42</v>
      </c>
      <c r="H1023" t="inlineStr">
        <is>
          <t>KG</t>
        </is>
      </c>
      <c r="I1023" t="inlineStr">
        <is>
          <t>03/2026</t>
        </is>
      </c>
    </row>
    <row r="1024">
      <c r="A1024" t="n">
        <v>75427</v>
      </c>
      <c r="B1024" t="n">
        <v>122</v>
      </c>
      <c r="C1024" s="551" t="n">
        <v>46082</v>
      </c>
      <c r="D1024" t="inlineStr">
        <is>
          <t>Arcos</t>
        </is>
      </c>
      <c r="E1024" t="n">
        <v>19562</v>
      </c>
      <c r="F1024" t="inlineStr">
        <is>
          <t>PIMENTAO AMARELO KG</t>
        </is>
      </c>
      <c r="G1024" t="n">
        <v>0.54</v>
      </c>
      <c r="H1024" t="inlineStr">
        <is>
          <t>KG</t>
        </is>
      </c>
      <c r="I1024" t="inlineStr">
        <is>
          <t>03/2026</t>
        </is>
      </c>
    </row>
    <row r="1025">
      <c r="A1025" t="n">
        <v>75428</v>
      </c>
      <c r="B1025" t="n">
        <v>122</v>
      </c>
      <c r="C1025" s="551" t="n">
        <v>46082</v>
      </c>
      <c r="D1025" t="inlineStr">
        <is>
          <t>Arcos</t>
        </is>
      </c>
      <c r="E1025" t="n">
        <v>19790</v>
      </c>
      <c r="F1025" t="inlineStr">
        <is>
          <t>POLPA DE AVOCADO KG</t>
        </is>
      </c>
      <c r="G1025" t="n">
        <v>3</v>
      </c>
      <c r="H1025" t="inlineStr">
        <is>
          <t>KG</t>
        </is>
      </c>
      <c r="I1025" t="inlineStr">
        <is>
          <t>03/2026</t>
        </is>
      </c>
    </row>
    <row r="1026">
      <c r="A1026" t="n">
        <v>75429</v>
      </c>
      <c r="B1026" t="n">
        <v>122</v>
      </c>
      <c r="C1026" s="551" t="n">
        <v>46082</v>
      </c>
      <c r="D1026" t="inlineStr">
        <is>
          <t>Arcos</t>
        </is>
      </c>
      <c r="E1026" t="n">
        <v>23195</v>
      </c>
      <c r="F1026" t="inlineStr">
        <is>
          <t>RABANETE KG</t>
        </is>
      </c>
      <c r="G1026" t="n">
        <v>0.88</v>
      </c>
      <c r="H1026" t="inlineStr">
        <is>
          <t>KG</t>
        </is>
      </c>
      <c r="I1026" t="inlineStr">
        <is>
          <t>03/2026</t>
        </is>
      </c>
    </row>
    <row r="1027">
      <c r="A1027" t="n">
        <v>75430</v>
      </c>
      <c r="B1027" t="n">
        <v>122</v>
      </c>
      <c r="C1027" s="551" t="n">
        <v>46082</v>
      </c>
      <c r="D1027" t="inlineStr">
        <is>
          <t>Arcos</t>
        </is>
      </c>
      <c r="E1027" t="n">
        <v>19721</v>
      </c>
      <c r="F1027" t="inlineStr">
        <is>
          <t>ROMA KG</t>
        </is>
      </c>
      <c r="G1027" t="n">
        <v>0.76</v>
      </c>
      <c r="H1027" t="inlineStr">
        <is>
          <t>KG</t>
        </is>
      </c>
      <c r="I1027" t="inlineStr">
        <is>
          <t>03/2026</t>
        </is>
      </c>
    </row>
    <row r="1028">
      <c r="A1028" t="n">
        <v>75431</v>
      </c>
      <c r="B1028" t="n">
        <v>122</v>
      </c>
      <c r="C1028" s="551" t="n">
        <v>46082</v>
      </c>
      <c r="D1028" t="inlineStr">
        <is>
          <t>Arcos</t>
        </is>
      </c>
      <c r="E1028" t="n">
        <v>23113</v>
      </c>
      <c r="F1028" t="inlineStr">
        <is>
          <t>SALSA KG</t>
        </is>
      </c>
      <c r="G1028" t="n">
        <v>0.66</v>
      </c>
      <c r="H1028" t="inlineStr">
        <is>
          <t>KG</t>
        </is>
      </c>
      <c r="I1028" t="inlineStr">
        <is>
          <t>03/2026</t>
        </is>
      </c>
    </row>
    <row r="1029">
      <c r="A1029" t="n">
        <v>75432</v>
      </c>
      <c r="B1029" t="n">
        <v>122</v>
      </c>
      <c r="C1029" s="551" t="n">
        <v>46082</v>
      </c>
      <c r="D1029" t="inlineStr">
        <is>
          <t>Arcos</t>
        </is>
      </c>
      <c r="E1029" t="n">
        <v>19465</v>
      </c>
      <c r="F1029" t="inlineStr">
        <is>
          <t>SALSAO KG</t>
        </is>
      </c>
      <c r="G1029" t="n">
        <v>0.66</v>
      </c>
      <c r="H1029" t="inlineStr">
        <is>
          <t>KG</t>
        </is>
      </c>
      <c r="I1029" t="inlineStr">
        <is>
          <t>03/2026</t>
        </is>
      </c>
    </row>
    <row r="1030">
      <c r="A1030" t="n">
        <v>75433</v>
      </c>
      <c r="B1030" t="n">
        <v>122</v>
      </c>
      <c r="C1030" s="551" t="n">
        <v>46082</v>
      </c>
      <c r="D1030" t="inlineStr">
        <is>
          <t>Arcos</t>
        </is>
      </c>
      <c r="E1030" t="n">
        <v>23186</v>
      </c>
      <c r="F1030" t="inlineStr">
        <is>
          <t>TOMATE CARMEM SALADA KG</t>
        </is>
      </c>
      <c r="G1030" t="n">
        <v>4.48</v>
      </c>
      <c r="H1030" t="inlineStr">
        <is>
          <t>KG</t>
        </is>
      </c>
      <c r="I1030" t="inlineStr">
        <is>
          <t>03/2026</t>
        </is>
      </c>
    </row>
    <row r="1031">
      <c r="A1031" t="n">
        <v>75434</v>
      </c>
      <c r="B1031" t="n">
        <v>122</v>
      </c>
      <c r="C1031" s="551" t="n">
        <v>46082</v>
      </c>
      <c r="D1031" t="inlineStr">
        <is>
          <t>Arcos</t>
        </is>
      </c>
      <c r="E1031" t="n">
        <v>23184</v>
      </c>
      <c r="F1031" t="inlineStr">
        <is>
          <t>TOMATE CEREJA KG</t>
        </is>
      </c>
      <c r="G1031" t="n">
        <v>0.45</v>
      </c>
      <c r="H1031" t="inlineStr">
        <is>
          <t>KG</t>
        </is>
      </c>
      <c r="I1031" t="inlineStr">
        <is>
          <t>03/2026</t>
        </is>
      </c>
    </row>
    <row r="1032">
      <c r="A1032" t="n">
        <v>75435</v>
      </c>
      <c r="B1032" t="n">
        <v>122</v>
      </c>
      <c r="C1032" s="551" t="n">
        <v>46082</v>
      </c>
      <c r="D1032" t="inlineStr">
        <is>
          <t>Arcos</t>
        </is>
      </c>
      <c r="E1032" t="n">
        <v>23108</v>
      </c>
      <c r="F1032" t="inlineStr">
        <is>
          <t>TOMILHO KG</t>
        </is>
      </c>
      <c r="G1032" t="n">
        <v>0.02</v>
      </c>
      <c r="H1032" t="inlineStr">
        <is>
          <t>KG</t>
        </is>
      </c>
      <c r="I1032" t="inlineStr">
        <is>
          <t>03/2026</t>
        </is>
      </c>
    </row>
    <row r="1033">
      <c r="A1033" t="n">
        <v>75436</v>
      </c>
      <c r="B1033" t="n">
        <v>122</v>
      </c>
      <c r="C1033" s="551" t="n">
        <v>46082</v>
      </c>
      <c r="D1033" t="inlineStr">
        <is>
          <t>Arcos</t>
        </is>
      </c>
      <c r="E1033" t="n">
        <v>23320</v>
      </c>
      <c r="F1033" t="inlineStr">
        <is>
          <t>UVA PASSA BRANCA KG</t>
        </is>
      </c>
      <c r="G1033" t="n">
        <v>1</v>
      </c>
      <c r="H1033" t="inlineStr">
        <is>
          <t>KG</t>
        </is>
      </c>
      <c r="I1033" t="inlineStr">
        <is>
          <t>03/2026</t>
        </is>
      </c>
    </row>
    <row r="1034">
      <c r="A1034" t="n">
        <v>75437</v>
      </c>
      <c r="B1034" t="n">
        <v>122</v>
      </c>
      <c r="C1034" s="551" t="n">
        <v>46082</v>
      </c>
      <c r="D1034" t="inlineStr">
        <is>
          <t>Arcos</t>
        </is>
      </c>
      <c r="E1034" t="n">
        <v>24676</v>
      </c>
      <c r="F1034" t="inlineStr">
        <is>
          <t>ACIDO ASCORBICO C/1KG</t>
        </is>
      </c>
      <c r="G1034" t="n">
        <v>4</v>
      </c>
      <c r="H1034" t="inlineStr">
        <is>
          <t>PC</t>
        </is>
      </c>
      <c r="I1034" t="inlineStr">
        <is>
          <t>03/2026</t>
        </is>
      </c>
    </row>
    <row r="1035">
      <c r="A1035" t="n">
        <v>75438</v>
      </c>
      <c r="B1035" t="n">
        <v>122</v>
      </c>
      <c r="C1035" s="551" t="n">
        <v>46082</v>
      </c>
      <c r="D1035" t="inlineStr">
        <is>
          <t>Arcos</t>
        </is>
      </c>
      <c r="E1035" t="n">
        <v>24805</v>
      </c>
      <c r="F1035" t="inlineStr">
        <is>
          <t>ACIDO PECTINA CITRICA ALLIMENTARI C/500G</t>
        </is>
      </c>
      <c r="G1035" t="n">
        <v>2.5</v>
      </c>
      <c r="H1035" t="inlineStr">
        <is>
          <t>PC</t>
        </is>
      </c>
      <c r="I1035" t="inlineStr">
        <is>
          <t>03/2026</t>
        </is>
      </c>
    </row>
    <row r="1036">
      <c r="A1036" t="n">
        <v>75439</v>
      </c>
      <c r="B1036" t="n">
        <v>122</v>
      </c>
      <c r="C1036" s="551" t="n">
        <v>46082</v>
      </c>
      <c r="D1036" t="inlineStr">
        <is>
          <t>Arcos</t>
        </is>
      </c>
      <c r="E1036" t="n">
        <v>24831</v>
      </c>
      <c r="F1036" t="inlineStr">
        <is>
          <t>ACIDO TARTARICO KG</t>
        </is>
      </c>
      <c r="G1036" t="n">
        <v>4</v>
      </c>
      <c r="H1036" t="inlineStr">
        <is>
          <t>KG</t>
        </is>
      </c>
      <c r="I1036" t="inlineStr">
        <is>
          <t>03/2026</t>
        </is>
      </c>
    </row>
    <row r="1037">
      <c r="A1037" t="n">
        <v>75440</v>
      </c>
      <c r="B1037" t="n">
        <v>122</v>
      </c>
      <c r="C1037" s="551" t="n">
        <v>46082</v>
      </c>
      <c r="D1037" t="inlineStr">
        <is>
          <t>Arcos</t>
        </is>
      </c>
      <c r="E1037" t="n">
        <v>25184</v>
      </c>
      <c r="F1037" t="inlineStr">
        <is>
          <t>TUCUPI PRETO BAG KG</t>
        </is>
      </c>
      <c r="G1037" t="n">
        <v>3</v>
      </c>
      <c r="H1037" t="inlineStr">
        <is>
          <t>KG</t>
        </is>
      </c>
      <c r="I1037" t="inlineStr">
        <is>
          <t>03/2026</t>
        </is>
      </c>
    </row>
    <row r="1038">
      <c r="A1038" t="n">
        <v>75441</v>
      </c>
      <c r="B1038" t="n">
        <v>122</v>
      </c>
      <c r="C1038" s="551" t="n">
        <v>46082</v>
      </c>
      <c r="D1038" t="inlineStr">
        <is>
          <t>Arcos</t>
        </is>
      </c>
      <c r="E1038" t="n">
        <v>19439</v>
      </c>
      <c r="F1038" t="inlineStr">
        <is>
          <t>CREAM CHEESE DANUBIO C/1KG</t>
        </is>
      </c>
      <c r="G1038" t="n">
        <v>13</v>
      </c>
      <c r="H1038" t="inlineStr">
        <is>
          <t>KG</t>
        </is>
      </c>
      <c r="I1038" t="inlineStr">
        <is>
          <t>03/2026</t>
        </is>
      </c>
    </row>
    <row r="1039">
      <c r="A1039" t="n">
        <v>75442</v>
      </c>
      <c r="B1039" t="n">
        <v>122</v>
      </c>
      <c r="C1039" s="551" t="n">
        <v>46082</v>
      </c>
      <c r="D1039" t="inlineStr">
        <is>
          <t>Arcos</t>
        </is>
      </c>
      <c r="E1039" t="n">
        <v>19203</v>
      </c>
      <c r="F1039" t="inlineStr">
        <is>
          <t>IOGURTE INTEGRAL NESTLE C/170G UN</t>
        </is>
      </c>
      <c r="G1039" t="n">
        <v>43</v>
      </c>
      <c r="H1039" t="inlineStr">
        <is>
          <t>UN</t>
        </is>
      </c>
      <c r="I1039" t="inlineStr">
        <is>
          <t>03/2026</t>
        </is>
      </c>
    </row>
    <row r="1040">
      <c r="A1040" t="n">
        <v>75443</v>
      </c>
      <c r="B1040" t="n">
        <v>122</v>
      </c>
      <c r="C1040" s="551" t="n">
        <v>46082</v>
      </c>
      <c r="D1040" t="inlineStr">
        <is>
          <t>Arcos</t>
        </is>
      </c>
      <c r="E1040" t="n">
        <v>25416</v>
      </c>
      <c r="F1040" t="inlineStr">
        <is>
          <t>LEITE DE AVEIA NUDE C/1L UN</t>
        </is>
      </c>
      <c r="G1040" t="n">
        <v>17</v>
      </c>
      <c r="H1040" t="inlineStr">
        <is>
          <t>UN</t>
        </is>
      </c>
      <c r="I1040" t="inlineStr">
        <is>
          <t>03/2026</t>
        </is>
      </c>
    </row>
    <row r="1041">
      <c r="A1041" t="n">
        <v>75444</v>
      </c>
      <c r="B1041" t="n">
        <v>122</v>
      </c>
      <c r="C1041" s="551" t="n">
        <v>46082</v>
      </c>
      <c r="D1041" t="inlineStr">
        <is>
          <t>Arcos</t>
        </is>
      </c>
      <c r="E1041" t="n">
        <v>19434</v>
      </c>
      <c r="F1041" t="inlineStr">
        <is>
          <t>LEITE EM PO INTEGRAL NINHO C/400G</t>
        </is>
      </c>
      <c r="G1041" t="n">
        <v>2</v>
      </c>
      <c r="H1041" t="inlineStr">
        <is>
          <t>PC</t>
        </is>
      </c>
      <c r="I1041" t="inlineStr">
        <is>
          <t>03/2026</t>
        </is>
      </c>
    </row>
    <row r="1042">
      <c r="A1042" t="n">
        <v>75445</v>
      </c>
      <c r="B1042" t="n">
        <v>122</v>
      </c>
      <c r="C1042" s="551" t="n">
        <v>46082</v>
      </c>
      <c r="D1042" t="inlineStr">
        <is>
          <t>Arcos</t>
        </is>
      </c>
      <c r="E1042" t="n">
        <v>19420</v>
      </c>
      <c r="F1042" t="inlineStr">
        <is>
          <t>LEITE INTEGRAL ITALAC 1L</t>
        </is>
      </c>
      <c r="G1042" t="n">
        <v>53</v>
      </c>
      <c r="H1042" t="inlineStr">
        <is>
          <t>UN</t>
        </is>
      </c>
      <c r="I1042" t="inlineStr">
        <is>
          <t>03/2026</t>
        </is>
      </c>
    </row>
    <row r="1043">
      <c r="A1043" t="n">
        <v>75446</v>
      </c>
      <c r="B1043" t="n">
        <v>122</v>
      </c>
      <c r="C1043" s="551" t="n">
        <v>46082</v>
      </c>
      <c r="D1043" t="inlineStr">
        <is>
          <t>Arcos</t>
        </is>
      </c>
      <c r="E1043" t="n">
        <v>19409</v>
      </c>
      <c r="F1043" t="inlineStr">
        <is>
          <t>MANTEIGA DE GARRAFA SERTA NORTE 450G UN</t>
        </is>
      </c>
      <c r="G1043" t="n">
        <v>9</v>
      </c>
      <c r="H1043" t="inlineStr">
        <is>
          <t>UN</t>
        </is>
      </c>
      <c r="I1043" t="inlineStr">
        <is>
          <t>03/2026</t>
        </is>
      </c>
    </row>
    <row r="1044">
      <c r="A1044" t="n">
        <v>75447</v>
      </c>
      <c r="B1044" t="n">
        <v>122</v>
      </c>
      <c r="C1044" s="551" t="n">
        <v>46082</v>
      </c>
      <c r="D1044" t="inlineStr">
        <is>
          <t>Arcos</t>
        </is>
      </c>
      <c r="E1044" t="n">
        <v>19405</v>
      </c>
      <c r="F1044" t="inlineStr">
        <is>
          <t>MANTEIGA S/ SAL TRES MARIAS 5KG</t>
        </is>
      </c>
      <c r="G1044" t="n">
        <v>6</v>
      </c>
      <c r="H1044" t="inlineStr">
        <is>
          <t>KG</t>
        </is>
      </c>
      <c r="I1044" t="inlineStr">
        <is>
          <t>03/2026</t>
        </is>
      </c>
    </row>
    <row r="1045">
      <c r="A1045" t="n">
        <v>75448</v>
      </c>
      <c r="B1045" t="n">
        <v>122</v>
      </c>
      <c r="C1045" s="551" t="n">
        <v>46082</v>
      </c>
      <c r="D1045" t="inlineStr">
        <is>
          <t>Arcos</t>
        </is>
      </c>
      <c r="E1045" t="n">
        <v>19224</v>
      </c>
      <c r="F1045" t="inlineStr">
        <is>
          <t>MANTEIGA SCALA C/5KG</t>
        </is>
      </c>
      <c r="G1045" t="n">
        <v>20</v>
      </c>
      <c r="H1045" t="inlineStr">
        <is>
          <t>UN</t>
        </is>
      </c>
      <c r="I1045" t="inlineStr">
        <is>
          <t>03/2026</t>
        </is>
      </c>
    </row>
    <row r="1046">
      <c r="A1046" t="n">
        <v>75449</v>
      </c>
      <c r="B1046" t="n">
        <v>122</v>
      </c>
      <c r="C1046" s="551" t="n">
        <v>46082</v>
      </c>
      <c r="D1046" t="inlineStr">
        <is>
          <t>Arcos</t>
        </is>
      </c>
      <c r="E1046" t="n">
        <v>19370</v>
      </c>
      <c r="F1046" t="inlineStr">
        <is>
          <t>QUEIJO CAMEMBERT SERRA DAS ANTAS CX 1,680KG C/12 DE 140G KG</t>
        </is>
      </c>
      <c r="G1046" t="n">
        <v>35</v>
      </c>
      <c r="H1046" t="inlineStr">
        <is>
          <t>KG</t>
        </is>
      </c>
      <c r="I1046" t="inlineStr">
        <is>
          <t>03/2026</t>
        </is>
      </c>
    </row>
    <row r="1047">
      <c r="A1047" t="n">
        <v>75450</v>
      </c>
      <c r="B1047" t="n">
        <v>122</v>
      </c>
      <c r="C1047" s="551" t="n">
        <v>46082</v>
      </c>
      <c r="D1047" t="inlineStr">
        <is>
          <t>Arcos</t>
        </is>
      </c>
      <c r="E1047" t="n">
        <v>19356</v>
      </c>
      <c r="F1047" t="inlineStr">
        <is>
          <t>QUEIJO COALHO QUATA KG</t>
        </is>
      </c>
      <c r="G1047" t="n">
        <v>24</v>
      </c>
      <c r="H1047" t="inlineStr">
        <is>
          <t>KG</t>
        </is>
      </c>
      <c r="I1047" t="inlineStr">
        <is>
          <t>03/2026</t>
        </is>
      </c>
    </row>
    <row r="1048">
      <c r="A1048" t="n">
        <v>75451</v>
      </c>
      <c r="B1048" t="n">
        <v>122</v>
      </c>
      <c r="C1048" s="551" t="n">
        <v>46082</v>
      </c>
      <c r="D1048" t="inlineStr">
        <is>
          <t>Arcos</t>
        </is>
      </c>
      <c r="E1048" t="n">
        <v>25868</v>
      </c>
      <c r="F1048" t="inlineStr">
        <is>
          <t>QUEIJO GORGONZOLA DOLCE SERRA DAS ANTAS KG</t>
        </is>
      </c>
      <c r="G1048" t="n">
        <v>0.42</v>
      </c>
      <c r="H1048" t="inlineStr">
        <is>
          <t>KG</t>
        </is>
      </c>
      <c r="I1048" t="inlineStr">
        <is>
          <t>03/2026</t>
        </is>
      </c>
    </row>
    <row r="1049">
      <c r="A1049" t="n">
        <v>75452</v>
      </c>
      <c r="B1049" t="n">
        <v>122</v>
      </c>
      <c r="C1049" s="551" t="n">
        <v>46082</v>
      </c>
      <c r="D1049" t="inlineStr">
        <is>
          <t>Arcos</t>
        </is>
      </c>
      <c r="E1049" t="n">
        <v>26596</v>
      </c>
      <c r="F1049" t="inlineStr">
        <is>
          <t>QUEIJO GORGONZOLA SERRA DAS ANTAS (PECAS DE 660G) KG</t>
        </is>
      </c>
      <c r="G1049" t="n">
        <v>1.32</v>
      </c>
      <c r="H1049" t="inlineStr">
        <is>
          <t>KG</t>
        </is>
      </c>
      <c r="I1049" t="inlineStr">
        <is>
          <t>03/2026</t>
        </is>
      </c>
    </row>
    <row r="1050">
      <c r="A1050" t="n">
        <v>75453</v>
      </c>
      <c r="B1050" t="n">
        <v>122</v>
      </c>
      <c r="C1050" s="551" t="n">
        <v>46082</v>
      </c>
      <c r="D1050" t="inlineStr">
        <is>
          <t>Arcos</t>
        </is>
      </c>
      <c r="E1050" t="n">
        <v>19339</v>
      </c>
      <c r="F1050" t="inlineStr">
        <is>
          <t>QUEIJO MINAS PADRAO BRINCO OURO C/500G KG</t>
        </is>
      </c>
      <c r="G1050" t="n">
        <v>6</v>
      </c>
      <c r="H1050" t="inlineStr">
        <is>
          <t>KG</t>
        </is>
      </c>
      <c r="I1050" t="inlineStr">
        <is>
          <t>03/2026</t>
        </is>
      </c>
    </row>
    <row r="1051">
      <c r="A1051" t="n">
        <v>75454</v>
      </c>
      <c r="B1051" t="n">
        <v>122</v>
      </c>
      <c r="C1051" s="551" t="n">
        <v>46082</v>
      </c>
      <c r="D1051" t="inlineStr">
        <is>
          <t>Arcos</t>
        </is>
      </c>
      <c r="E1051" t="n">
        <v>19324</v>
      </c>
      <c r="F1051" t="inlineStr">
        <is>
          <t>QUEIJO MUSSARELA TRES MARIAS KG</t>
        </is>
      </c>
      <c r="G1051" t="n">
        <v>12</v>
      </c>
      <c r="H1051" t="inlineStr">
        <is>
          <t>KG</t>
        </is>
      </c>
      <c r="I1051" t="inlineStr">
        <is>
          <t>03/2026</t>
        </is>
      </c>
    </row>
    <row r="1052">
      <c r="A1052" t="n">
        <v>75455</v>
      </c>
      <c r="B1052" t="n">
        <v>122</v>
      </c>
      <c r="C1052" s="551" t="n">
        <v>46082</v>
      </c>
      <c r="D1052" t="inlineStr">
        <is>
          <t>Arcos</t>
        </is>
      </c>
      <c r="E1052" t="n">
        <v>19297</v>
      </c>
      <c r="F1052" t="inlineStr">
        <is>
          <t>QUEIJO PARMESAO LA SERENISSIMA KG</t>
        </is>
      </c>
      <c r="G1052" t="n">
        <v>37.5</v>
      </c>
      <c r="H1052" t="inlineStr">
        <is>
          <t>KG</t>
        </is>
      </c>
      <c r="I1052" t="inlineStr">
        <is>
          <t>03/2026</t>
        </is>
      </c>
    </row>
    <row r="1053">
      <c r="A1053" t="n">
        <v>75456</v>
      </c>
      <c r="B1053" t="n">
        <v>122</v>
      </c>
      <c r="C1053" s="551" t="n">
        <v>46082</v>
      </c>
      <c r="D1053" t="inlineStr">
        <is>
          <t>Arcos</t>
        </is>
      </c>
      <c r="E1053" t="n">
        <v>19166</v>
      </c>
      <c r="F1053" t="inlineStr">
        <is>
          <t>BAGUETE DE GRAO LEVIAN FATIADO 590G UN</t>
        </is>
      </c>
      <c r="G1053" t="n">
        <v>35</v>
      </c>
      <c r="H1053" t="inlineStr">
        <is>
          <t>UN</t>
        </is>
      </c>
      <c r="I1053" t="inlineStr">
        <is>
          <t>03/2026</t>
        </is>
      </c>
    </row>
    <row r="1054">
      <c r="A1054" t="n">
        <v>75457</v>
      </c>
      <c r="B1054" t="n">
        <v>122</v>
      </c>
      <c r="C1054" s="551" t="n">
        <v>46082</v>
      </c>
      <c r="D1054" t="inlineStr">
        <is>
          <t>Arcos</t>
        </is>
      </c>
      <c r="E1054" t="n">
        <v>26336</v>
      </c>
      <c r="F1054" t="inlineStr">
        <is>
          <t>⁠EMPANADA CEBOLA E QUEIJO</t>
        </is>
      </c>
      <c r="G1054" t="n">
        <v>100</v>
      </c>
      <c r="H1054" t="inlineStr">
        <is>
          <t>UN</t>
        </is>
      </c>
      <c r="I1054" t="inlineStr">
        <is>
          <t>03/2026</t>
        </is>
      </c>
    </row>
    <row r="1055">
      <c r="A1055" t="n">
        <v>75458</v>
      </c>
      <c r="B1055" t="n">
        <v>122</v>
      </c>
      <c r="C1055" s="551" t="n">
        <v>46082</v>
      </c>
      <c r="D1055" t="inlineStr">
        <is>
          <t>Arcos</t>
        </is>
      </c>
      <c r="E1055" t="n">
        <v>21372</v>
      </c>
      <c r="F1055" t="inlineStr">
        <is>
          <t>PAO BRIOCHE FORME C/ TAMPA UN</t>
        </is>
      </c>
      <c r="G1055" t="n">
        <v>12</v>
      </c>
      <c r="H1055" t="inlineStr">
        <is>
          <t>UN</t>
        </is>
      </c>
      <c r="I1055" t="inlineStr">
        <is>
          <t>03/2026</t>
        </is>
      </c>
    </row>
    <row r="1056">
      <c r="A1056" t="n">
        <v>75459</v>
      </c>
      <c r="B1056" t="n">
        <v>122</v>
      </c>
      <c r="C1056" s="551" t="n">
        <v>46082</v>
      </c>
      <c r="D1056" t="inlineStr">
        <is>
          <t>Arcos</t>
        </is>
      </c>
      <c r="E1056" t="n">
        <v>19135</v>
      </c>
      <c r="F1056" t="inlineStr">
        <is>
          <t>PAO DE FORMA SEVEN BOYS C/450G</t>
        </is>
      </c>
      <c r="G1056" t="n">
        <v>3</v>
      </c>
      <c r="H1056" t="inlineStr">
        <is>
          <t>PC</t>
        </is>
      </c>
      <c r="I1056" t="inlineStr">
        <is>
          <t>03/2026</t>
        </is>
      </c>
    </row>
    <row r="1057">
      <c r="A1057" t="n">
        <v>75460</v>
      </c>
      <c r="B1057" t="n">
        <v>122</v>
      </c>
      <c r="C1057" s="551" t="n">
        <v>46082</v>
      </c>
      <c r="D1057" t="inlineStr">
        <is>
          <t>Arcos</t>
        </is>
      </c>
      <c r="E1057" t="n">
        <v>24833</v>
      </c>
      <c r="F1057" t="inlineStr">
        <is>
          <t>PAO DE QUEIJO 80G C/25UN</t>
        </is>
      </c>
      <c r="G1057" t="n">
        <v>17</v>
      </c>
      <c r="H1057" t="inlineStr">
        <is>
          <t>CX</t>
        </is>
      </c>
      <c r="I1057" t="inlineStr">
        <is>
          <t>03/2026</t>
        </is>
      </c>
    </row>
    <row r="1058">
      <c r="A1058" t="n">
        <v>75461</v>
      </c>
      <c r="B1058" t="n">
        <v>122</v>
      </c>
      <c r="C1058" s="551" t="n">
        <v>46082</v>
      </c>
      <c r="D1058" t="inlineStr">
        <is>
          <t>Arcos</t>
        </is>
      </c>
      <c r="E1058" t="n">
        <v>28730</v>
      </c>
      <c r="F1058" t="inlineStr">
        <is>
          <t>PAO DE QUEIJO EMPANADO PACOTE C/ 2KG KISABOR</t>
        </is>
      </c>
      <c r="G1058" t="n">
        <v>2</v>
      </c>
      <c r="H1058" t="inlineStr">
        <is>
          <t>KG</t>
        </is>
      </c>
      <c r="I1058" t="inlineStr">
        <is>
          <t>03/2026</t>
        </is>
      </c>
    </row>
    <row r="1059">
      <c r="A1059" t="n">
        <v>75462</v>
      </c>
      <c r="B1059" t="n">
        <v>122</v>
      </c>
      <c r="C1059" s="551" t="n">
        <v>46082</v>
      </c>
      <c r="D1059" t="inlineStr">
        <is>
          <t>Arcos</t>
        </is>
      </c>
      <c r="E1059" t="n">
        <v>27399</v>
      </c>
      <c r="F1059" t="inlineStr">
        <is>
          <t>PAO DE QUEIJO TRAD LANCHE DONA ZELDA 25UN C/80GR - 2KG</t>
        </is>
      </c>
      <c r="G1059" t="n">
        <v>17</v>
      </c>
      <c r="H1059" t="inlineStr">
        <is>
          <t>PC</t>
        </is>
      </c>
      <c r="I1059" t="inlineStr">
        <is>
          <t>03/2026</t>
        </is>
      </c>
    </row>
    <row r="1060">
      <c r="A1060" t="n">
        <v>75463</v>
      </c>
      <c r="B1060" t="n">
        <v>122</v>
      </c>
      <c r="C1060" s="551" t="n">
        <v>46082</v>
      </c>
      <c r="D1060" t="inlineStr">
        <is>
          <t>Arcos</t>
        </is>
      </c>
      <c r="E1060" t="n">
        <v>28384</v>
      </c>
      <c r="F1060" t="inlineStr">
        <is>
          <t xml:space="preserve">PÃO PDC FORMA LEVAIN 750GR </t>
        </is>
      </c>
      <c r="G1060" t="n">
        <v>30</v>
      </c>
      <c r="H1060" t="inlineStr">
        <is>
          <t>UN</t>
        </is>
      </c>
      <c r="I1060" t="inlineStr">
        <is>
          <t>03/2026</t>
        </is>
      </c>
    </row>
    <row r="1061">
      <c r="A1061" t="n">
        <v>75464</v>
      </c>
      <c r="B1061" t="n">
        <v>122</v>
      </c>
      <c r="C1061" s="551" t="n">
        <v>46082</v>
      </c>
      <c r="D1061" t="inlineStr">
        <is>
          <t>Arcos</t>
        </is>
      </c>
      <c r="E1061" t="n">
        <v>22721</v>
      </c>
      <c r="F1061" t="inlineStr">
        <is>
          <t>BACON MANTA KG</t>
        </is>
      </c>
      <c r="G1061" t="n">
        <v>13.18</v>
      </c>
      <c r="H1061" t="inlineStr">
        <is>
          <t>KG</t>
        </is>
      </c>
      <c r="I1061" t="inlineStr">
        <is>
          <t>03/2026</t>
        </is>
      </c>
    </row>
    <row r="1062">
      <c r="A1062" t="n">
        <v>75465</v>
      </c>
      <c r="B1062" t="n">
        <v>122</v>
      </c>
      <c r="C1062" s="551" t="n">
        <v>46082</v>
      </c>
      <c r="D1062" t="inlineStr">
        <is>
          <t>Arcos</t>
        </is>
      </c>
      <c r="E1062" t="n">
        <v>19034</v>
      </c>
      <c r="F1062" t="inlineStr">
        <is>
          <t>COXA E SOBRECOXA COM OSSO E COM PELE KG</t>
        </is>
      </c>
      <c r="G1062" t="n">
        <v>10.3</v>
      </c>
      <c r="H1062" t="inlineStr">
        <is>
          <t>KG</t>
        </is>
      </c>
      <c r="I1062" t="inlineStr">
        <is>
          <t>03/2026</t>
        </is>
      </c>
    </row>
    <row r="1063">
      <c r="A1063" t="n">
        <v>75466</v>
      </c>
      <c r="B1063" t="n">
        <v>122</v>
      </c>
      <c r="C1063" s="551" t="n">
        <v>46082</v>
      </c>
      <c r="D1063" t="inlineStr">
        <is>
          <t>Arcos</t>
        </is>
      </c>
      <c r="E1063" t="n">
        <v>26584</v>
      </c>
      <c r="F1063" t="inlineStr">
        <is>
          <t>COXAO MOLE ANGUS FREDDI PORCIONADO EM 100G KG</t>
        </is>
      </c>
      <c r="G1063" t="n">
        <v>3.14</v>
      </c>
      <c r="H1063" t="inlineStr">
        <is>
          <t>KG</t>
        </is>
      </c>
      <c r="I1063" t="inlineStr">
        <is>
          <t>03/2026</t>
        </is>
      </c>
    </row>
    <row r="1064">
      <c r="A1064" t="n">
        <v>75467</v>
      </c>
      <c r="B1064" t="n">
        <v>122</v>
      </c>
      <c r="C1064" s="551" t="n">
        <v>46082</v>
      </c>
      <c r="D1064" t="inlineStr">
        <is>
          <t>Arcos</t>
        </is>
      </c>
      <c r="E1064" t="n">
        <v>28479</v>
      </c>
      <c r="F1064" t="inlineStr">
        <is>
          <t>COXAO MOLE ANGUS PICADINHO FREDDI KG</t>
        </is>
      </c>
      <c r="G1064" t="n">
        <v>22.68</v>
      </c>
      <c r="H1064" t="inlineStr">
        <is>
          <t>KG</t>
        </is>
      </c>
      <c r="I1064" t="inlineStr">
        <is>
          <t>03/2026</t>
        </is>
      </c>
    </row>
    <row r="1065">
      <c r="A1065" t="n">
        <v>75468</v>
      </c>
      <c r="B1065" t="n">
        <v>122</v>
      </c>
      <c r="C1065" s="551" t="n">
        <v>46082</v>
      </c>
      <c r="D1065" t="inlineStr">
        <is>
          <t>Arcos</t>
        </is>
      </c>
      <c r="E1065" t="n">
        <v>19017</v>
      </c>
      <c r="F1065" t="inlineStr">
        <is>
          <t>FILE DE FRANGO KG</t>
        </is>
      </c>
      <c r="G1065" t="n">
        <v>15.08</v>
      </c>
      <c r="H1065" t="inlineStr">
        <is>
          <t>KG</t>
        </is>
      </c>
      <c r="I1065" t="inlineStr">
        <is>
          <t>03/2026</t>
        </is>
      </c>
    </row>
    <row r="1066">
      <c r="A1066" t="n">
        <v>75469</v>
      </c>
      <c r="B1066" t="n">
        <v>122</v>
      </c>
      <c r="C1066" s="551" t="n">
        <v>46082</v>
      </c>
      <c r="D1066" t="inlineStr">
        <is>
          <t>Arcos</t>
        </is>
      </c>
      <c r="E1066" t="n">
        <v>26592</v>
      </c>
      <c r="F1066" t="inlineStr">
        <is>
          <t>HAMBURGUER BOVINO FREDDI PORCIONADO EM 50G KG 60% ACEM 40% PEITO BOVINO ARCOS</t>
        </is>
      </c>
      <c r="G1066" t="n">
        <v>22.24</v>
      </c>
      <c r="H1066" t="inlineStr">
        <is>
          <t>KG</t>
        </is>
      </c>
      <c r="I1066" t="inlineStr">
        <is>
          <t>03/2026</t>
        </is>
      </c>
    </row>
    <row r="1067">
      <c r="A1067" t="n">
        <v>75470</v>
      </c>
      <c r="B1067" t="n">
        <v>122</v>
      </c>
      <c r="C1067" s="551" t="n">
        <v>46082</v>
      </c>
      <c r="D1067" t="inlineStr">
        <is>
          <t>Arcos</t>
        </is>
      </c>
      <c r="E1067" t="n">
        <v>25562</v>
      </c>
      <c r="F1067" t="inlineStr">
        <is>
          <t>CERVEJA CORONA CERO SUNBREW LONG NECK 330ML C/24</t>
        </is>
      </c>
      <c r="G1067" t="n">
        <v>3</v>
      </c>
      <c r="H1067" t="inlineStr">
        <is>
          <t>PC</t>
        </is>
      </c>
      <c r="I1067" t="inlineStr">
        <is>
          <t>03/2026</t>
        </is>
      </c>
    </row>
    <row r="1068">
      <c r="A1068" t="n">
        <v>75471</v>
      </c>
      <c r="B1068" t="n">
        <v>122</v>
      </c>
      <c r="C1068" s="551" t="n">
        <v>46082</v>
      </c>
      <c r="D1068" t="inlineStr">
        <is>
          <t>Arcos</t>
        </is>
      </c>
      <c r="E1068" t="n">
        <v>25746</v>
      </c>
      <c r="F1068" t="inlineStr">
        <is>
          <t>CERVEJA STELLA PURO GOLD 330ML</t>
        </is>
      </c>
      <c r="G1068" t="n">
        <v>13.29</v>
      </c>
      <c r="H1068" t="inlineStr">
        <is>
          <t>GR</t>
        </is>
      </c>
      <c r="I1068" t="inlineStr">
        <is>
          <t>03/2026</t>
        </is>
      </c>
    </row>
    <row r="1069">
      <c r="A1069" t="n">
        <v>75472</v>
      </c>
      <c r="B1069" t="n">
        <v>122</v>
      </c>
      <c r="C1069" s="551" t="n">
        <v>46082</v>
      </c>
      <c r="D1069" t="inlineStr">
        <is>
          <t>Arcos</t>
        </is>
      </c>
      <c r="E1069" t="n">
        <v>18589</v>
      </c>
      <c r="F1069" t="inlineStr">
        <is>
          <t>STELLA ARTOIS LONG NECK 330ML C/24</t>
        </is>
      </c>
      <c r="G1069" t="n">
        <v>31.46</v>
      </c>
      <c r="H1069" t="inlineStr">
        <is>
          <t>PC</t>
        </is>
      </c>
      <c r="I1069" t="inlineStr">
        <is>
          <t>03/2026</t>
        </is>
      </c>
    </row>
    <row r="1070">
      <c r="A1070" t="n">
        <v>75473</v>
      </c>
      <c r="B1070" t="n">
        <v>122</v>
      </c>
      <c r="C1070" s="551" t="n">
        <v>46082</v>
      </c>
      <c r="D1070" t="inlineStr">
        <is>
          <t>Arcos</t>
        </is>
      </c>
      <c r="E1070" t="n">
        <v>18550</v>
      </c>
      <c r="F1070" t="inlineStr">
        <is>
          <t>APERITIVO ANGOSTURA 200ML</t>
        </is>
      </c>
      <c r="G1070" t="n">
        <v>1.11</v>
      </c>
      <c r="H1070" t="inlineStr">
        <is>
          <t>GR</t>
        </is>
      </c>
      <c r="I1070" t="inlineStr">
        <is>
          <t>03/2026</t>
        </is>
      </c>
    </row>
    <row r="1071">
      <c r="A1071" t="n">
        <v>75474</v>
      </c>
      <c r="B1071" t="n">
        <v>122</v>
      </c>
      <c r="C1071" s="551" t="n">
        <v>46082</v>
      </c>
      <c r="D1071" t="inlineStr">
        <is>
          <t>Arcos</t>
        </is>
      </c>
      <c r="E1071" t="n">
        <v>22598</v>
      </c>
      <c r="F1071" t="inlineStr">
        <is>
          <t>APERITIVO ANGOSTURA ORANGE 100ML</t>
        </is>
      </c>
      <c r="G1071" t="n">
        <v>9.02</v>
      </c>
      <c r="H1071" t="inlineStr">
        <is>
          <t>GR</t>
        </is>
      </c>
      <c r="I1071" t="inlineStr">
        <is>
          <t>03/2026</t>
        </is>
      </c>
    </row>
    <row r="1072">
      <c r="A1072" t="n">
        <v>75475</v>
      </c>
      <c r="B1072" t="n">
        <v>122</v>
      </c>
      <c r="C1072" s="551" t="n">
        <v>46082</v>
      </c>
      <c r="D1072" t="inlineStr">
        <is>
          <t>Arcos</t>
        </is>
      </c>
      <c r="E1072" t="n">
        <v>18547</v>
      </c>
      <c r="F1072" t="inlineStr">
        <is>
          <t>APERITIVO APEROL 750ML</t>
        </is>
      </c>
      <c r="G1072" t="n">
        <v>10.49</v>
      </c>
      <c r="H1072" t="inlineStr">
        <is>
          <t>GR</t>
        </is>
      </c>
      <c r="I1072" t="inlineStr">
        <is>
          <t>03/2026</t>
        </is>
      </c>
    </row>
    <row r="1073">
      <c r="A1073" t="n">
        <v>75476</v>
      </c>
      <c r="B1073" t="n">
        <v>122</v>
      </c>
      <c r="C1073" s="551" t="n">
        <v>46082</v>
      </c>
      <c r="D1073" t="inlineStr">
        <is>
          <t>Arcos</t>
        </is>
      </c>
      <c r="E1073" t="n">
        <v>18545</v>
      </c>
      <c r="F1073" t="inlineStr">
        <is>
          <t>APERITIVO CAMPARI 998ML</t>
        </is>
      </c>
      <c r="G1073" t="n">
        <v>9.98</v>
      </c>
      <c r="H1073" t="inlineStr">
        <is>
          <t>GR</t>
        </is>
      </c>
      <c r="I1073" t="inlineStr">
        <is>
          <t>03/2026</t>
        </is>
      </c>
    </row>
    <row r="1074">
      <c r="A1074" t="n">
        <v>75477</v>
      </c>
      <c r="B1074" t="n">
        <v>122</v>
      </c>
      <c r="C1074" s="551" t="n">
        <v>46082</v>
      </c>
      <c r="D1074" t="inlineStr">
        <is>
          <t>Arcos</t>
        </is>
      </c>
      <c r="E1074" t="n">
        <v>18542</v>
      </c>
      <c r="F1074" t="inlineStr">
        <is>
          <t>APERITIVO CYNAR 70 PROOF 1L</t>
        </is>
      </c>
      <c r="G1074" t="n">
        <v>1.85</v>
      </c>
      <c r="H1074" t="inlineStr">
        <is>
          <t>GR</t>
        </is>
      </c>
      <c r="I1074" t="inlineStr">
        <is>
          <t>03/2026</t>
        </is>
      </c>
    </row>
    <row r="1075">
      <c r="A1075" t="n">
        <v>75478</v>
      </c>
      <c r="B1075" t="n">
        <v>122</v>
      </c>
      <c r="C1075" s="551" t="n">
        <v>46082</v>
      </c>
      <c r="D1075" t="inlineStr">
        <is>
          <t>Arcos</t>
        </is>
      </c>
      <c r="E1075" t="n">
        <v>18543</v>
      </c>
      <c r="F1075" t="inlineStr">
        <is>
          <t>APERITIVO CYNAR 900ML</t>
        </is>
      </c>
      <c r="G1075" t="n">
        <v>8.890000000000001</v>
      </c>
      <c r="H1075" t="inlineStr">
        <is>
          <t>GR</t>
        </is>
      </c>
      <c r="I1075" t="inlineStr">
        <is>
          <t>03/2026</t>
        </is>
      </c>
    </row>
    <row r="1076">
      <c r="A1076" t="n">
        <v>75479</v>
      </c>
      <c r="B1076" t="n">
        <v>122</v>
      </c>
      <c r="C1076" s="551" t="n">
        <v>46082</v>
      </c>
      <c r="D1076" t="inlineStr">
        <is>
          <t>Arcos</t>
        </is>
      </c>
      <c r="E1076" t="n">
        <v>18540</v>
      </c>
      <c r="F1076" t="inlineStr">
        <is>
          <t>APERITIVO FERNET BRANCA FRATELLI 750ML</t>
        </is>
      </c>
      <c r="G1076" t="n">
        <v>4.77</v>
      </c>
      <c r="H1076" t="inlineStr">
        <is>
          <t>GR</t>
        </is>
      </c>
      <c r="I1076" t="inlineStr">
        <is>
          <t>03/2026</t>
        </is>
      </c>
    </row>
    <row r="1077">
      <c r="A1077" t="n">
        <v>75480</v>
      </c>
      <c r="B1077" t="n">
        <v>122</v>
      </c>
      <c r="C1077" s="551" t="n">
        <v>46082</v>
      </c>
      <c r="D1077" t="inlineStr">
        <is>
          <t>Arcos</t>
        </is>
      </c>
      <c r="E1077" t="n">
        <v>18537</v>
      </c>
      <c r="F1077" t="inlineStr">
        <is>
          <t>APERITIVO LILLET BLANC 750ML</t>
        </is>
      </c>
      <c r="G1077" t="n">
        <v>1</v>
      </c>
      <c r="H1077" t="inlineStr">
        <is>
          <t>GR</t>
        </is>
      </c>
      <c r="I1077" t="inlineStr">
        <is>
          <t>03/2026</t>
        </is>
      </c>
    </row>
    <row r="1078">
      <c r="A1078" t="n">
        <v>75481</v>
      </c>
      <c r="B1078" t="n">
        <v>122</v>
      </c>
      <c r="C1078" s="551" t="n">
        <v>46082</v>
      </c>
      <c r="D1078" t="inlineStr">
        <is>
          <t>Arcos</t>
        </is>
      </c>
      <c r="E1078" t="n">
        <v>26560</v>
      </c>
      <c r="F1078" t="inlineStr">
        <is>
          <t>CACHACA FAMIGERADA AMENDOIM 750ML</t>
        </is>
      </c>
      <c r="G1078" t="n">
        <v>16.23</v>
      </c>
      <c r="H1078" t="inlineStr">
        <is>
          <t>GR</t>
        </is>
      </c>
      <c r="I1078" t="inlineStr">
        <is>
          <t>03/2026</t>
        </is>
      </c>
    </row>
    <row r="1079">
      <c r="A1079" t="n">
        <v>75482</v>
      </c>
      <c r="B1079" t="n">
        <v>122</v>
      </c>
      <c r="C1079" s="551" t="n">
        <v>46082</v>
      </c>
      <c r="D1079" t="inlineStr">
        <is>
          <t>Arcos</t>
        </is>
      </c>
      <c r="E1079" t="n">
        <v>18486</v>
      </c>
      <c r="F1079" t="inlineStr">
        <is>
          <t>CACHACA FAMIGERADA BRUTA 750ML</t>
        </is>
      </c>
      <c r="G1079" t="n">
        <v>13</v>
      </c>
      <c r="H1079" t="inlineStr">
        <is>
          <t>GR</t>
        </is>
      </c>
      <c r="I1079" t="inlineStr">
        <is>
          <t>03/2026</t>
        </is>
      </c>
    </row>
    <row r="1080">
      <c r="A1080" t="n">
        <v>75483</v>
      </c>
      <c r="B1080" t="n">
        <v>122</v>
      </c>
      <c r="C1080" s="551" t="n">
        <v>46082</v>
      </c>
      <c r="D1080" t="inlineStr">
        <is>
          <t>Arcos</t>
        </is>
      </c>
      <c r="E1080" t="n">
        <v>25156</v>
      </c>
      <c r="F1080" t="inlineStr">
        <is>
          <t>CACHACA FAMIGERADA CARVALHO OURO 750ML</t>
        </is>
      </c>
      <c r="G1080" t="n">
        <v>5.19</v>
      </c>
      <c r="H1080" t="inlineStr">
        <is>
          <t>GR</t>
        </is>
      </c>
      <c r="I1080" t="inlineStr">
        <is>
          <t>03/2026</t>
        </is>
      </c>
    </row>
    <row r="1081">
      <c r="A1081" t="n">
        <v>75484</v>
      </c>
      <c r="B1081" t="n">
        <v>122</v>
      </c>
      <c r="C1081" s="551" t="n">
        <v>46082</v>
      </c>
      <c r="D1081" t="inlineStr">
        <is>
          <t>Arcos</t>
        </is>
      </c>
      <c r="E1081" t="n">
        <v>25152</v>
      </c>
      <c r="F1081" t="inlineStr">
        <is>
          <t>CACHACA FAMIGERADA JEQUITIBA ROSA 750ML</t>
        </is>
      </c>
      <c r="G1081" t="n">
        <v>2</v>
      </c>
      <c r="H1081" t="inlineStr">
        <is>
          <t>GR</t>
        </is>
      </c>
      <c r="I1081" t="inlineStr">
        <is>
          <t>03/2026</t>
        </is>
      </c>
    </row>
    <row r="1082">
      <c r="A1082" t="n">
        <v>75485</v>
      </c>
      <c r="B1082" t="n">
        <v>122</v>
      </c>
      <c r="C1082" s="551" t="n">
        <v>46082</v>
      </c>
      <c r="D1082" t="inlineStr">
        <is>
          <t>Arcos</t>
        </is>
      </c>
      <c r="E1082" t="n">
        <v>18444</v>
      </c>
      <c r="F1082" t="inlineStr">
        <is>
          <t>CACHACA MATO DENTRO OURO 980ML</t>
        </is>
      </c>
      <c r="G1082" t="n">
        <v>0.2</v>
      </c>
      <c r="H1082" t="inlineStr">
        <is>
          <t>UN</t>
        </is>
      </c>
      <c r="I1082" t="inlineStr">
        <is>
          <t>03/2026</t>
        </is>
      </c>
    </row>
    <row r="1083">
      <c r="A1083" t="n">
        <v>75486</v>
      </c>
      <c r="B1083" t="n">
        <v>122</v>
      </c>
      <c r="C1083" s="551" t="n">
        <v>46082</v>
      </c>
      <c r="D1083" t="inlineStr">
        <is>
          <t>Arcos</t>
        </is>
      </c>
      <c r="E1083" t="n">
        <v>27606</v>
      </c>
      <c r="F1083" t="inlineStr">
        <is>
          <t xml:space="preserve">CONHAQUE  HENNESSY  VSOP 750 ML </t>
        </is>
      </c>
      <c r="G1083" t="n">
        <v>0.13</v>
      </c>
      <c r="H1083" t="inlineStr">
        <is>
          <t>UN</t>
        </is>
      </c>
      <c r="I1083" t="inlineStr">
        <is>
          <t>03/2026</t>
        </is>
      </c>
    </row>
    <row r="1084">
      <c r="A1084" t="n">
        <v>75487</v>
      </c>
      <c r="B1084" t="n">
        <v>122</v>
      </c>
      <c r="C1084" s="551" t="n">
        <v>46082</v>
      </c>
      <c r="D1084" t="inlineStr">
        <is>
          <t>Arcos</t>
        </is>
      </c>
      <c r="E1084" t="n">
        <v>18382</v>
      </c>
      <c r="F1084" t="inlineStr">
        <is>
          <t>CONHAQUE BRANDY OSBORNE 700ML</t>
        </is>
      </c>
      <c r="G1084" t="n">
        <v>14.04</v>
      </c>
      <c r="H1084" t="inlineStr">
        <is>
          <t>GR</t>
        </is>
      </c>
      <c r="I1084" t="inlineStr">
        <is>
          <t>03/2026</t>
        </is>
      </c>
    </row>
    <row r="1085">
      <c r="A1085" t="n">
        <v>75488</v>
      </c>
      <c r="B1085" t="n">
        <v>122</v>
      </c>
      <c r="C1085" s="551" t="n">
        <v>46082</v>
      </c>
      <c r="D1085" t="inlineStr">
        <is>
          <t>Arcos</t>
        </is>
      </c>
      <c r="E1085" t="n">
        <v>18372</v>
      </c>
      <c r="F1085" t="inlineStr">
        <is>
          <t>GIN HENDRICKS 750ML</t>
        </is>
      </c>
      <c r="G1085" t="n">
        <v>1.26</v>
      </c>
      <c r="H1085" t="inlineStr">
        <is>
          <t>GR</t>
        </is>
      </c>
      <c r="I1085" t="inlineStr">
        <is>
          <t>03/2026</t>
        </is>
      </c>
    </row>
    <row r="1086">
      <c r="A1086" t="n">
        <v>75489</v>
      </c>
      <c r="B1086" t="n">
        <v>122</v>
      </c>
      <c r="C1086" s="551" t="n">
        <v>46082</v>
      </c>
      <c r="D1086" t="inlineStr">
        <is>
          <t>Arcos</t>
        </is>
      </c>
      <c r="E1086" t="n">
        <v>18364</v>
      </c>
      <c r="F1086" t="inlineStr">
        <is>
          <t>GIN PLYMOUTH 750ML</t>
        </is>
      </c>
      <c r="G1086" t="n">
        <v>1</v>
      </c>
      <c r="H1086" t="inlineStr">
        <is>
          <t>UN</t>
        </is>
      </c>
      <c r="I1086" t="inlineStr">
        <is>
          <t>03/2026</t>
        </is>
      </c>
    </row>
    <row r="1087">
      <c r="A1087" t="n">
        <v>75490</v>
      </c>
      <c r="B1087" t="n">
        <v>122</v>
      </c>
      <c r="C1087" s="551" t="n">
        <v>46082</v>
      </c>
      <c r="D1087" t="inlineStr">
        <is>
          <t>Arcos</t>
        </is>
      </c>
      <c r="E1087" t="n">
        <v>18363</v>
      </c>
      <c r="F1087" t="inlineStr">
        <is>
          <t>GIN PRINCIPE DE LOS APOSTOLES 750ML</t>
        </is>
      </c>
      <c r="G1087" t="n">
        <v>1</v>
      </c>
      <c r="H1087" t="inlineStr">
        <is>
          <t>UN</t>
        </is>
      </c>
      <c r="I1087" t="inlineStr">
        <is>
          <t>03/2026</t>
        </is>
      </c>
    </row>
    <row r="1088">
      <c r="A1088" t="n">
        <v>75491</v>
      </c>
      <c r="B1088" t="n">
        <v>122</v>
      </c>
      <c r="C1088" s="551" t="n">
        <v>46082</v>
      </c>
      <c r="D1088" t="inlineStr">
        <is>
          <t>Arcos</t>
        </is>
      </c>
      <c r="E1088" t="n">
        <v>18359</v>
      </c>
      <c r="F1088" t="inlineStr">
        <is>
          <t>GIN TANQUERAY 750ML</t>
        </is>
      </c>
      <c r="G1088" t="n">
        <v>143.5</v>
      </c>
      <c r="H1088" t="inlineStr">
        <is>
          <t>GR</t>
        </is>
      </c>
      <c r="I1088" t="inlineStr">
        <is>
          <t>03/2026</t>
        </is>
      </c>
    </row>
    <row r="1089">
      <c r="A1089" t="n">
        <v>75492</v>
      </c>
      <c r="B1089" t="n">
        <v>122</v>
      </c>
      <c r="C1089" s="551" t="n">
        <v>46082</v>
      </c>
      <c r="D1089" t="inlineStr">
        <is>
          <t>Arcos</t>
        </is>
      </c>
      <c r="E1089" t="n">
        <v>18353</v>
      </c>
      <c r="F1089" t="inlineStr">
        <is>
          <t>GIN TANQUERAY TEN 750ML</t>
        </is>
      </c>
      <c r="G1089" t="n">
        <v>127.84</v>
      </c>
      <c r="H1089" t="inlineStr">
        <is>
          <t>GR</t>
        </is>
      </c>
      <c r="I1089" t="inlineStr">
        <is>
          <t>03/2026</t>
        </is>
      </c>
    </row>
    <row r="1090">
      <c r="A1090" t="n">
        <v>75493</v>
      </c>
      <c r="B1090" t="n">
        <v>122</v>
      </c>
      <c r="C1090" s="551" t="n">
        <v>46082</v>
      </c>
      <c r="D1090" t="inlineStr">
        <is>
          <t>Arcos</t>
        </is>
      </c>
      <c r="E1090" t="n">
        <v>18352</v>
      </c>
      <c r="F1090" t="inlineStr">
        <is>
          <t>GIN THE BOTANIST 700ML</t>
        </is>
      </c>
      <c r="G1090" t="n">
        <v>1</v>
      </c>
      <c r="H1090" t="inlineStr">
        <is>
          <t>UN</t>
        </is>
      </c>
      <c r="I1090" t="inlineStr">
        <is>
          <t>03/2026</t>
        </is>
      </c>
    </row>
    <row r="1091">
      <c r="A1091" t="n">
        <v>75494</v>
      </c>
      <c r="B1091" t="n">
        <v>122</v>
      </c>
      <c r="C1091" s="551" t="n">
        <v>46082</v>
      </c>
      <c r="D1091" t="inlineStr">
        <is>
          <t>Arcos</t>
        </is>
      </c>
      <c r="E1091" t="n">
        <v>18348</v>
      </c>
      <c r="F1091" t="inlineStr">
        <is>
          <t>GIN XORIGUER DE MENORCA 700ML</t>
        </is>
      </c>
      <c r="G1091" t="n">
        <v>2</v>
      </c>
      <c r="H1091" t="inlineStr">
        <is>
          <t>UN</t>
        </is>
      </c>
      <c r="I1091" t="inlineStr">
        <is>
          <t>03/2026</t>
        </is>
      </c>
    </row>
    <row r="1092">
      <c r="A1092" t="n">
        <v>75495</v>
      </c>
      <c r="B1092" t="n">
        <v>122</v>
      </c>
      <c r="C1092" s="551" t="n">
        <v>46082</v>
      </c>
      <c r="D1092" t="inlineStr">
        <is>
          <t>Arcos</t>
        </is>
      </c>
      <c r="E1092" t="n">
        <v>24704</v>
      </c>
      <c r="F1092" t="inlineStr">
        <is>
          <t>LICOR AJIWAI UMESHU 2L</t>
        </is>
      </c>
      <c r="G1092" t="n">
        <v>2</v>
      </c>
      <c r="H1092" t="inlineStr">
        <is>
          <t>GR</t>
        </is>
      </c>
      <c r="I1092" t="inlineStr">
        <is>
          <t>03/2026</t>
        </is>
      </c>
    </row>
    <row r="1093">
      <c r="A1093" t="n">
        <v>75496</v>
      </c>
      <c r="B1093" t="n">
        <v>122</v>
      </c>
      <c r="C1093" s="551" t="n">
        <v>46082</v>
      </c>
      <c r="D1093" t="inlineStr">
        <is>
          <t>Arcos</t>
        </is>
      </c>
      <c r="E1093" t="n">
        <v>25033</v>
      </c>
      <c r="F1093" t="inlineStr">
        <is>
          <t>LICOR AMARO MONTENEGRO 750ML</t>
        </is>
      </c>
      <c r="G1093" t="n">
        <v>7.79</v>
      </c>
      <c r="H1093" t="inlineStr">
        <is>
          <t>UN</t>
        </is>
      </c>
      <c r="I1093" t="inlineStr">
        <is>
          <t>03/2026</t>
        </is>
      </c>
    </row>
    <row r="1094">
      <c r="A1094" t="n">
        <v>75497</v>
      </c>
      <c r="B1094" t="n">
        <v>122</v>
      </c>
      <c r="C1094" s="551" t="n">
        <v>46082</v>
      </c>
      <c r="D1094" t="inlineStr">
        <is>
          <t>Arcos</t>
        </is>
      </c>
      <c r="E1094" t="n">
        <v>18327</v>
      </c>
      <c r="F1094" t="inlineStr">
        <is>
          <t>LICOR COINTREAU 700ML</t>
        </is>
      </c>
      <c r="G1094" t="n">
        <v>1.95</v>
      </c>
      <c r="H1094" t="inlineStr">
        <is>
          <t>GR</t>
        </is>
      </c>
      <c r="I1094" t="inlineStr">
        <is>
          <t>03/2026</t>
        </is>
      </c>
    </row>
    <row r="1095">
      <c r="A1095" t="n">
        <v>75498</v>
      </c>
      <c r="B1095" t="n">
        <v>122</v>
      </c>
      <c r="C1095" s="551" t="n">
        <v>46082</v>
      </c>
      <c r="D1095" t="inlineStr">
        <is>
          <t>Arcos</t>
        </is>
      </c>
      <c r="E1095" t="n">
        <v>18278</v>
      </c>
      <c r="F1095" t="inlineStr">
        <is>
          <t>LICOR DE CEREJA CHERRY HEERING 700ML</t>
        </is>
      </c>
      <c r="G1095" t="n">
        <v>8.16</v>
      </c>
      <c r="H1095" t="inlineStr">
        <is>
          <t>GR</t>
        </is>
      </c>
      <c r="I1095" t="inlineStr">
        <is>
          <t>03/2026</t>
        </is>
      </c>
    </row>
    <row r="1096">
      <c r="A1096" t="n">
        <v>75499</v>
      </c>
      <c r="B1096" t="n">
        <v>122</v>
      </c>
      <c r="C1096" s="551" t="n">
        <v>46082</v>
      </c>
      <c r="D1096" t="inlineStr">
        <is>
          <t>Arcos</t>
        </is>
      </c>
      <c r="E1096" t="n">
        <v>25533</v>
      </c>
      <c r="F1096" t="inlineStr">
        <is>
          <t>LICOR DE JENIPAPO FAMIGERADA 750ML</t>
        </is>
      </c>
      <c r="G1096" t="n">
        <v>7</v>
      </c>
      <c r="H1096" t="inlineStr">
        <is>
          <t>GR</t>
        </is>
      </c>
      <c r="I1096" t="inlineStr">
        <is>
          <t>03/2026</t>
        </is>
      </c>
    </row>
    <row r="1097">
      <c r="A1097" t="n">
        <v>75500</v>
      </c>
      <c r="B1097" t="n">
        <v>122</v>
      </c>
      <c r="C1097" s="551" t="n">
        <v>46082</v>
      </c>
      <c r="D1097" t="inlineStr">
        <is>
          <t>Arcos</t>
        </is>
      </c>
      <c r="E1097" t="n">
        <v>25630</v>
      </c>
      <c r="F1097" t="inlineStr">
        <is>
          <t xml:space="preserve">LICOR DOLIN GENEPY LE CHAMOIS 750ML </t>
        </is>
      </c>
      <c r="G1097" t="n">
        <v>4.1</v>
      </c>
      <c r="H1097" t="inlineStr">
        <is>
          <t>GR</t>
        </is>
      </c>
      <c r="I1097" t="inlineStr">
        <is>
          <t>03/2026</t>
        </is>
      </c>
    </row>
    <row r="1098">
      <c r="A1098" t="n">
        <v>75501</v>
      </c>
      <c r="B1098" t="n">
        <v>122</v>
      </c>
      <c r="C1098" s="551" t="n">
        <v>46082</v>
      </c>
      <c r="D1098" t="inlineStr">
        <is>
          <t>Arcos</t>
        </is>
      </c>
      <c r="E1098" t="n">
        <v>18313</v>
      </c>
      <c r="F1098" t="inlineStr">
        <is>
          <t>LICOR DRAMBUIE 750ML</t>
        </is>
      </c>
      <c r="G1098" t="n">
        <v>2.11</v>
      </c>
      <c r="H1098" t="inlineStr">
        <is>
          <t>GR</t>
        </is>
      </c>
      <c r="I1098" t="inlineStr">
        <is>
          <t>03/2026</t>
        </is>
      </c>
    </row>
    <row r="1099">
      <c r="A1099" t="n">
        <v>75502</v>
      </c>
      <c r="B1099" t="n">
        <v>122</v>
      </c>
      <c r="C1099" s="551" t="n">
        <v>46082</v>
      </c>
      <c r="D1099" t="inlineStr">
        <is>
          <t>Arcos</t>
        </is>
      </c>
      <c r="E1099" t="n">
        <v>18284</v>
      </c>
      <c r="F1099" t="inlineStr">
        <is>
          <t>LICOR JEAN DE DIJON CREME DE CASSIS 700ML</t>
        </is>
      </c>
      <c r="G1099" t="n">
        <v>8</v>
      </c>
      <c r="H1099" t="inlineStr">
        <is>
          <t>GR</t>
        </is>
      </c>
      <c r="I1099" t="inlineStr">
        <is>
          <t>03/2026</t>
        </is>
      </c>
    </row>
    <row r="1100">
      <c r="A1100" t="n">
        <v>75503</v>
      </c>
      <c r="B1100" t="n">
        <v>122</v>
      </c>
      <c r="C1100" s="551" t="n">
        <v>46082</v>
      </c>
      <c r="D1100" t="inlineStr">
        <is>
          <t>Arcos</t>
        </is>
      </c>
      <c r="E1100" t="n">
        <v>18308</v>
      </c>
      <c r="F1100" t="inlineStr">
        <is>
          <t>LICOR LUXARDO BITTER BIANCO 750ML</t>
        </is>
      </c>
      <c r="G1100" t="n">
        <v>3.75</v>
      </c>
      <c r="H1100" t="inlineStr">
        <is>
          <t>UN</t>
        </is>
      </c>
      <c r="I1100" t="inlineStr">
        <is>
          <t>03/2026</t>
        </is>
      </c>
    </row>
    <row r="1101">
      <c r="A1101" t="n">
        <v>75504</v>
      </c>
      <c r="B1101" t="n">
        <v>122</v>
      </c>
      <c r="C1101" s="551" t="n">
        <v>46082</v>
      </c>
      <c r="D1101" t="inlineStr">
        <is>
          <t>Arcos</t>
        </is>
      </c>
      <c r="E1101" t="n">
        <v>18306</v>
      </c>
      <c r="F1101" t="inlineStr">
        <is>
          <t>LICOR MARASCHINO LUXARDO 750ML</t>
        </is>
      </c>
      <c r="G1101" t="n">
        <v>11.83</v>
      </c>
      <c r="H1101" t="inlineStr">
        <is>
          <t>GR</t>
        </is>
      </c>
      <c r="I1101" t="inlineStr">
        <is>
          <t>03/2026</t>
        </is>
      </c>
    </row>
    <row r="1102">
      <c r="A1102" t="n">
        <v>75505</v>
      </c>
      <c r="B1102" t="n">
        <v>122</v>
      </c>
      <c r="C1102" s="551" t="n">
        <v>46082</v>
      </c>
      <c r="D1102" t="inlineStr">
        <is>
          <t>Arcos</t>
        </is>
      </c>
      <c r="E1102" t="n">
        <v>26717</v>
      </c>
      <c r="F1102" t="inlineStr">
        <is>
          <t>LICOR SAN BASILE ALKERMES 30% 700ML</t>
        </is>
      </c>
      <c r="G1102" t="n">
        <v>7</v>
      </c>
      <c r="H1102" t="inlineStr">
        <is>
          <t>GR</t>
        </is>
      </c>
      <c r="I1102" t="inlineStr">
        <is>
          <t>03/2026</t>
        </is>
      </c>
    </row>
    <row r="1103">
      <c r="A1103" t="n">
        <v>75506</v>
      </c>
      <c r="B1103" t="n">
        <v>122</v>
      </c>
      <c r="C1103" s="551" t="n">
        <v>46082</v>
      </c>
      <c r="D1103" t="inlineStr">
        <is>
          <t>Arcos</t>
        </is>
      </c>
      <c r="E1103" t="n">
        <v>18296</v>
      </c>
      <c r="F1103" t="inlineStr">
        <is>
          <t>LICOR SAN BASILE TRIPLE SEC 700ML</t>
        </is>
      </c>
      <c r="G1103" t="n">
        <v>4.43</v>
      </c>
      <c r="H1103" t="inlineStr">
        <is>
          <t>GR</t>
        </is>
      </c>
      <c r="I1103" t="inlineStr">
        <is>
          <t>03/2026</t>
        </is>
      </c>
    </row>
    <row r="1104">
      <c r="A1104" t="n">
        <v>75507</v>
      </c>
      <c r="B1104" t="n">
        <v>122</v>
      </c>
      <c r="C1104" s="551" t="n">
        <v>46082</v>
      </c>
      <c r="D1104" t="inlineStr">
        <is>
          <t>Arcos</t>
        </is>
      </c>
      <c r="E1104" t="n">
        <v>18510</v>
      </c>
      <c r="F1104" t="inlineStr">
        <is>
          <t>PEYCHAUD AROMATIC COCKTAIL BITTERS 148ML</t>
        </is>
      </c>
      <c r="G1104" t="n">
        <v>1.82</v>
      </c>
      <c r="H1104" t="inlineStr">
        <is>
          <t>UN</t>
        </is>
      </c>
      <c r="I1104" t="inlineStr">
        <is>
          <t>03/2026</t>
        </is>
      </c>
    </row>
    <row r="1105">
      <c r="A1105" t="n">
        <v>75508</v>
      </c>
      <c r="B1105" t="n">
        <v>122</v>
      </c>
      <c r="C1105" s="551" t="n">
        <v>46082</v>
      </c>
      <c r="D1105" t="inlineStr">
        <is>
          <t>Arcos</t>
        </is>
      </c>
      <c r="E1105" t="n">
        <v>18275</v>
      </c>
      <c r="F1105" t="inlineStr">
        <is>
          <t>RUM BACARDI 4 ANOS 750ML</t>
        </is>
      </c>
      <c r="G1105" t="n">
        <v>3.9</v>
      </c>
      <c r="H1105" t="inlineStr">
        <is>
          <t>GR</t>
        </is>
      </c>
      <c r="I1105" t="inlineStr">
        <is>
          <t>03/2026</t>
        </is>
      </c>
    </row>
    <row r="1106">
      <c r="A1106" t="n">
        <v>75509</v>
      </c>
      <c r="B1106" t="n">
        <v>122</v>
      </c>
      <c r="C1106" s="551" t="n">
        <v>46082</v>
      </c>
      <c r="D1106" t="inlineStr">
        <is>
          <t>Arcos</t>
        </is>
      </c>
      <c r="E1106" t="n">
        <v>18272</v>
      </c>
      <c r="F1106" t="inlineStr">
        <is>
          <t>RUM BACARDI SUPERIOR CARTA BLANCA 980ML</t>
        </is>
      </c>
      <c r="G1106" t="n">
        <v>10.58</v>
      </c>
      <c r="H1106" t="inlineStr">
        <is>
          <t>GR</t>
        </is>
      </c>
      <c r="I1106" t="inlineStr">
        <is>
          <t>03/2026</t>
        </is>
      </c>
    </row>
    <row r="1107">
      <c r="A1107" t="n">
        <v>75510</v>
      </c>
      <c r="B1107" t="n">
        <v>122</v>
      </c>
      <c r="C1107" s="551" t="n">
        <v>46082</v>
      </c>
      <c r="D1107" t="inlineStr">
        <is>
          <t>Arcos</t>
        </is>
      </c>
      <c r="E1107" t="n">
        <v>18268</v>
      </c>
      <c r="F1107" t="inlineStr">
        <is>
          <t>RUM HAVANA CLUB 3 ANOS 750ML</t>
        </is>
      </c>
      <c r="G1107" t="n">
        <v>8.949999999999999</v>
      </c>
      <c r="H1107" t="inlineStr">
        <is>
          <t>GR</t>
        </is>
      </c>
      <c r="I1107" t="inlineStr">
        <is>
          <t>03/2026</t>
        </is>
      </c>
    </row>
    <row r="1108">
      <c r="A1108" t="n">
        <v>75511</v>
      </c>
      <c r="B1108" t="n">
        <v>122</v>
      </c>
      <c r="C1108" s="551" t="n">
        <v>46082</v>
      </c>
      <c r="D1108" t="inlineStr">
        <is>
          <t>Arcos</t>
        </is>
      </c>
      <c r="E1108" t="n">
        <v>18266</v>
      </c>
      <c r="F1108" t="inlineStr">
        <is>
          <t>RUM HAVANA RESERVA 7 ANOS 700ML</t>
        </is>
      </c>
      <c r="G1108" t="n">
        <v>2.74</v>
      </c>
      <c r="H1108" t="inlineStr">
        <is>
          <t>UN</t>
        </is>
      </c>
      <c r="I1108" t="inlineStr">
        <is>
          <t>03/2026</t>
        </is>
      </c>
    </row>
    <row r="1109">
      <c r="A1109" t="n">
        <v>75512</v>
      </c>
      <c r="B1109" t="n">
        <v>122</v>
      </c>
      <c r="C1109" s="551" t="n">
        <v>46082</v>
      </c>
      <c r="D1109" t="inlineStr">
        <is>
          <t>Arcos</t>
        </is>
      </c>
      <c r="E1109" t="n">
        <v>18264</v>
      </c>
      <c r="F1109" t="inlineStr">
        <is>
          <t>RUM MOUNT GAY XO 43o 700ML</t>
        </is>
      </c>
      <c r="G1109" t="n">
        <v>0.22</v>
      </c>
      <c r="H1109" t="inlineStr">
        <is>
          <t>UN</t>
        </is>
      </c>
      <c r="I1109" t="inlineStr">
        <is>
          <t>03/2026</t>
        </is>
      </c>
    </row>
    <row r="1110">
      <c r="A1110" t="n">
        <v>75513</v>
      </c>
      <c r="B1110" t="n">
        <v>122</v>
      </c>
      <c r="C1110" s="551" t="n">
        <v>46082</v>
      </c>
      <c r="D1110" t="inlineStr">
        <is>
          <t>Arcos</t>
        </is>
      </c>
      <c r="E1110" t="n">
        <v>18261</v>
      </c>
      <c r="F1110" t="inlineStr">
        <is>
          <t>RUM ZACAPA 23 ANOS 750ML</t>
        </is>
      </c>
      <c r="G1110" t="n">
        <v>5</v>
      </c>
      <c r="H1110" t="inlineStr">
        <is>
          <t>GR</t>
        </is>
      </c>
      <c r="I1110" t="inlineStr">
        <is>
          <t>03/2026</t>
        </is>
      </c>
    </row>
    <row r="1111">
      <c r="A1111" t="n">
        <v>75514</v>
      </c>
      <c r="B1111" t="n">
        <v>122</v>
      </c>
      <c r="C1111" s="551" t="n">
        <v>46082</v>
      </c>
      <c r="D1111" t="inlineStr">
        <is>
          <t>Arcos</t>
        </is>
      </c>
      <c r="E1111" t="n">
        <v>25445</v>
      </c>
      <c r="F1111" t="inlineStr">
        <is>
          <t>TEQUILA DON JULIO ANEJO 750ML UN</t>
        </is>
      </c>
      <c r="G1111" t="n">
        <v>10.31</v>
      </c>
      <c r="H1111" t="inlineStr">
        <is>
          <t>GR</t>
        </is>
      </c>
      <c r="I1111" t="inlineStr">
        <is>
          <t>03/2026</t>
        </is>
      </c>
    </row>
    <row r="1112">
      <c r="A1112" t="n">
        <v>75515</v>
      </c>
      <c r="B1112" t="n">
        <v>122</v>
      </c>
      <c r="C1112" s="551" t="n">
        <v>46082</v>
      </c>
      <c r="D1112" t="inlineStr">
        <is>
          <t>Arcos</t>
        </is>
      </c>
      <c r="E1112" t="n">
        <v>18242</v>
      </c>
      <c r="F1112" t="inlineStr">
        <is>
          <t>TEQUILA DON JULIO BLANCO 750ML</t>
        </is>
      </c>
      <c r="G1112" t="n">
        <v>25.14</v>
      </c>
      <c r="H1112" t="inlineStr">
        <is>
          <t>GR</t>
        </is>
      </c>
      <c r="I1112" t="inlineStr">
        <is>
          <t>03/2026</t>
        </is>
      </c>
    </row>
    <row r="1113">
      <c r="A1113" t="n">
        <v>75516</v>
      </c>
      <c r="B1113" t="n">
        <v>122</v>
      </c>
      <c r="C1113" s="551" t="n">
        <v>46082</v>
      </c>
      <c r="D1113" t="inlineStr">
        <is>
          <t>Arcos</t>
        </is>
      </c>
      <c r="E1113" t="n">
        <v>25507</v>
      </c>
      <c r="F1113" t="inlineStr">
        <is>
          <t>TEQUILA DON JULIO REPOSADO 750ML</t>
        </is>
      </c>
      <c r="G1113" t="n">
        <v>3.44</v>
      </c>
      <c r="H1113" t="inlineStr">
        <is>
          <t>GR</t>
        </is>
      </c>
      <c r="I1113" t="inlineStr">
        <is>
          <t>03/2026</t>
        </is>
      </c>
    </row>
    <row r="1114">
      <c r="A1114" t="n">
        <v>75517</v>
      </c>
      <c r="B1114" t="n">
        <v>122</v>
      </c>
      <c r="C1114" s="551" t="n">
        <v>46082</v>
      </c>
      <c r="D1114" t="inlineStr">
        <is>
          <t>Arcos</t>
        </is>
      </c>
      <c r="E1114" t="n">
        <v>18237</v>
      </c>
      <c r="F1114" t="inlineStr">
        <is>
          <t>TEQUILA HERRADURA REPOSADO 750ML</t>
        </is>
      </c>
      <c r="G1114" t="n">
        <v>2.36</v>
      </c>
      <c r="H1114" t="inlineStr">
        <is>
          <t>GR</t>
        </is>
      </c>
      <c r="I1114" t="inlineStr">
        <is>
          <t>03/2026</t>
        </is>
      </c>
    </row>
    <row r="1115">
      <c r="A1115" t="n">
        <v>75518</v>
      </c>
      <c r="B1115" t="n">
        <v>122</v>
      </c>
      <c r="C1115" s="551" t="n">
        <v>46082</v>
      </c>
      <c r="D1115" t="inlineStr">
        <is>
          <t>Arcos</t>
        </is>
      </c>
      <c r="E1115" t="n">
        <v>18235</v>
      </c>
      <c r="F1115" t="inlineStr">
        <is>
          <t>TEQUILA JOSE CUERVO 1800 REPOSADO 750ML</t>
        </is>
      </c>
      <c r="G1115" t="n">
        <v>2.98</v>
      </c>
      <c r="H1115" t="inlineStr">
        <is>
          <t>UN</t>
        </is>
      </c>
      <c r="I1115" t="inlineStr">
        <is>
          <t>03/2026</t>
        </is>
      </c>
    </row>
    <row r="1116">
      <c r="A1116" t="n">
        <v>75519</v>
      </c>
      <c r="B1116" t="n">
        <v>122</v>
      </c>
      <c r="C1116" s="551" t="n">
        <v>46082</v>
      </c>
      <c r="D1116" t="inlineStr">
        <is>
          <t>Arcos</t>
        </is>
      </c>
      <c r="E1116" t="n">
        <v>18234</v>
      </c>
      <c r="F1116" t="inlineStr">
        <is>
          <t>TEQUILA JOSE CUERVO 1800 SILVER 750ML</t>
        </is>
      </c>
      <c r="G1116" t="n">
        <v>1.01</v>
      </c>
      <c r="H1116" t="inlineStr">
        <is>
          <t>UN</t>
        </is>
      </c>
      <c r="I1116" t="inlineStr">
        <is>
          <t>03/2026</t>
        </is>
      </c>
    </row>
    <row r="1117">
      <c r="A1117" t="n">
        <v>75520</v>
      </c>
      <c r="B1117" t="n">
        <v>122</v>
      </c>
      <c r="C1117" s="551" t="n">
        <v>46082</v>
      </c>
      <c r="D1117" t="inlineStr">
        <is>
          <t>Arcos</t>
        </is>
      </c>
      <c r="E1117" t="n">
        <v>18223</v>
      </c>
      <c r="F1117" t="inlineStr">
        <is>
          <t>TEQUILA MEZCAL GUSANO ROJO 700ML</t>
        </is>
      </c>
      <c r="G1117" t="n">
        <v>0.18</v>
      </c>
      <c r="H1117" t="inlineStr">
        <is>
          <t>UN</t>
        </is>
      </c>
      <c r="I1117" t="inlineStr">
        <is>
          <t>03/2026</t>
        </is>
      </c>
    </row>
    <row r="1118">
      <c r="A1118" t="n">
        <v>75521</v>
      </c>
      <c r="B1118" t="n">
        <v>122</v>
      </c>
      <c r="C1118" s="551" t="n">
        <v>46082</v>
      </c>
      <c r="D1118" t="inlineStr">
        <is>
          <t>Arcos</t>
        </is>
      </c>
      <c r="E1118" t="n">
        <v>18208</v>
      </c>
      <c r="F1118" t="inlineStr">
        <is>
          <t>VERMOUTH CARPANO BIANCO 1L</t>
        </is>
      </c>
      <c r="G1118" t="n">
        <v>12</v>
      </c>
      <c r="H1118" t="inlineStr">
        <is>
          <t>GR</t>
        </is>
      </c>
      <c r="I1118" t="inlineStr">
        <is>
          <t>03/2026</t>
        </is>
      </c>
    </row>
    <row r="1119">
      <c r="A1119" t="n">
        <v>75522</v>
      </c>
      <c r="B1119" t="n">
        <v>122</v>
      </c>
      <c r="C1119" s="551" t="n">
        <v>46082</v>
      </c>
      <c r="D1119" t="inlineStr">
        <is>
          <t>Arcos</t>
        </is>
      </c>
      <c r="E1119" t="n">
        <v>18220</v>
      </c>
      <c r="F1119" t="inlineStr">
        <is>
          <t>VERMOUTH CARPANO CLASSICO ROSSO ITALIANO 1L</t>
        </is>
      </c>
      <c r="G1119" t="n">
        <v>8.6</v>
      </c>
      <c r="H1119" t="inlineStr">
        <is>
          <t>GR</t>
        </is>
      </c>
      <c r="I1119" t="inlineStr">
        <is>
          <t>03/2026</t>
        </is>
      </c>
    </row>
    <row r="1120">
      <c r="A1120" t="n">
        <v>75523</v>
      </c>
      <c r="B1120" t="n">
        <v>122</v>
      </c>
      <c r="C1120" s="551" t="n">
        <v>46082</v>
      </c>
      <c r="D1120" t="inlineStr">
        <is>
          <t>Arcos</t>
        </is>
      </c>
      <c r="E1120" t="n">
        <v>18219</v>
      </c>
      <c r="F1120" t="inlineStr">
        <is>
          <t>VERMOUTH CARPANO PUNT E MES 1L</t>
        </is>
      </c>
      <c r="G1120" t="n">
        <v>13</v>
      </c>
      <c r="H1120" t="inlineStr">
        <is>
          <t>GR</t>
        </is>
      </c>
      <c r="I1120" t="inlineStr">
        <is>
          <t>03/2026</t>
        </is>
      </c>
    </row>
    <row r="1121">
      <c r="A1121" t="n">
        <v>75524</v>
      </c>
      <c r="B1121" t="n">
        <v>122</v>
      </c>
      <c r="C1121" s="551" t="n">
        <v>46082</v>
      </c>
      <c r="D1121" t="inlineStr">
        <is>
          <t>Arcos</t>
        </is>
      </c>
      <c r="E1121" t="n">
        <v>18218</v>
      </c>
      <c r="F1121" t="inlineStr">
        <is>
          <t>VERMOUTH CINZANO ROSSO ARGENTINO 1L</t>
        </is>
      </c>
      <c r="G1121" t="n">
        <v>12</v>
      </c>
      <c r="H1121" t="inlineStr">
        <is>
          <t>GR</t>
        </is>
      </c>
      <c r="I1121" t="inlineStr">
        <is>
          <t>03/2026</t>
        </is>
      </c>
    </row>
    <row r="1122">
      <c r="A1122" t="n">
        <v>75525</v>
      </c>
      <c r="B1122" t="n">
        <v>122</v>
      </c>
      <c r="C1122" s="551" t="n">
        <v>46082</v>
      </c>
      <c r="D1122" t="inlineStr">
        <is>
          <t>Arcos</t>
        </is>
      </c>
      <c r="E1122" t="n">
        <v>18202</v>
      </c>
      <c r="F1122" t="inlineStr">
        <is>
          <t>VERMOUTH DOLIN DRY 750ML</t>
        </is>
      </c>
      <c r="G1122" t="n">
        <v>22.29</v>
      </c>
      <c r="H1122" t="inlineStr">
        <is>
          <t>GR</t>
        </is>
      </c>
      <c r="I1122" t="inlineStr">
        <is>
          <t>03/2026</t>
        </is>
      </c>
    </row>
    <row r="1123">
      <c r="A1123" t="n">
        <v>75526</v>
      </c>
      <c r="B1123" t="n">
        <v>122</v>
      </c>
      <c r="C1123" s="551" t="n">
        <v>46082</v>
      </c>
      <c r="D1123" t="inlineStr">
        <is>
          <t>Arcos</t>
        </is>
      </c>
      <c r="E1123" t="n">
        <v>18214</v>
      </c>
      <c r="F1123" t="inlineStr">
        <is>
          <t>VERMOUTH MARTINI BIANCO 750ML</t>
        </is>
      </c>
      <c r="G1123" t="n">
        <v>22</v>
      </c>
      <c r="H1123" t="inlineStr">
        <is>
          <t>GR</t>
        </is>
      </c>
      <c r="I1123" t="inlineStr">
        <is>
          <t>03/2026</t>
        </is>
      </c>
    </row>
    <row r="1124">
      <c r="A1124" t="n">
        <v>75527</v>
      </c>
      <c r="B1124" t="n">
        <v>122</v>
      </c>
      <c r="C1124" s="551" t="n">
        <v>46082</v>
      </c>
      <c r="D1124" t="inlineStr">
        <is>
          <t>Arcos</t>
        </is>
      </c>
      <c r="E1124" t="n">
        <v>18211</v>
      </c>
      <c r="F1124" t="inlineStr">
        <is>
          <t>VERMOUTH MARTINI RISERVA RUBINO 750ML</t>
        </is>
      </c>
      <c r="G1124" t="n">
        <v>6</v>
      </c>
      <c r="H1124" t="inlineStr">
        <is>
          <t>GR</t>
        </is>
      </c>
      <c r="I1124" t="inlineStr">
        <is>
          <t>03/2026</t>
        </is>
      </c>
    </row>
    <row r="1125">
      <c r="A1125" t="n">
        <v>75528</v>
      </c>
      <c r="B1125" t="n">
        <v>122</v>
      </c>
      <c r="C1125" s="551" t="n">
        <v>46082</v>
      </c>
      <c r="D1125" t="inlineStr">
        <is>
          <t>Arcos</t>
        </is>
      </c>
      <c r="E1125" t="n">
        <v>18209</v>
      </c>
      <c r="F1125" t="inlineStr">
        <is>
          <t>VERMOUTH MARTINI ROSATO 750ML</t>
        </is>
      </c>
      <c r="G1125" t="n">
        <v>2</v>
      </c>
      <c r="H1125" t="inlineStr">
        <is>
          <t>GR</t>
        </is>
      </c>
      <c r="I1125" t="inlineStr">
        <is>
          <t>03/2026</t>
        </is>
      </c>
    </row>
    <row r="1126">
      <c r="A1126" t="n">
        <v>75529</v>
      </c>
      <c r="B1126" t="n">
        <v>122</v>
      </c>
      <c r="C1126" s="551" t="n">
        <v>46082</v>
      </c>
      <c r="D1126" t="inlineStr">
        <is>
          <t>Arcos</t>
        </is>
      </c>
      <c r="E1126" t="n">
        <v>18189</v>
      </c>
      <c r="F1126" t="inlineStr">
        <is>
          <t>VODKA BELVEDERE NATURAL 700ML</t>
        </is>
      </c>
      <c r="G1126" t="n">
        <v>0.17</v>
      </c>
      <c r="H1126" t="inlineStr">
        <is>
          <t>GR</t>
        </is>
      </c>
      <c r="I1126" t="inlineStr">
        <is>
          <t>03/2026</t>
        </is>
      </c>
    </row>
    <row r="1127">
      <c r="A1127" t="n">
        <v>75530</v>
      </c>
      <c r="B1127" t="n">
        <v>122</v>
      </c>
      <c r="C1127" s="551" t="n">
        <v>46082</v>
      </c>
      <c r="D1127" t="inlineStr">
        <is>
          <t>Arcos</t>
        </is>
      </c>
      <c r="E1127" t="n">
        <v>18185</v>
      </c>
      <c r="F1127" t="inlineStr">
        <is>
          <t>VODKA CIROC DE PINEAPPLE 750ML</t>
        </is>
      </c>
      <c r="G1127" t="n">
        <v>2</v>
      </c>
      <c r="H1127" t="inlineStr">
        <is>
          <t>GR</t>
        </is>
      </c>
      <c r="I1127" t="inlineStr">
        <is>
          <t>03/2026</t>
        </is>
      </c>
    </row>
    <row r="1128">
      <c r="A1128" t="n">
        <v>75531</v>
      </c>
      <c r="B1128" t="n">
        <v>122</v>
      </c>
      <c r="C1128" s="551" t="n">
        <v>46082</v>
      </c>
      <c r="D1128" t="inlineStr">
        <is>
          <t>Arcos</t>
        </is>
      </c>
      <c r="E1128" t="n">
        <v>18186</v>
      </c>
      <c r="F1128" t="inlineStr">
        <is>
          <t>VODKA CIROC NATURAL 750ML</t>
        </is>
      </c>
      <c r="G1128" t="n">
        <v>9.970000000000001</v>
      </c>
      <c r="H1128" t="inlineStr">
        <is>
          <t>GR</t>
        </is>
      </c>
      <c r="I1128" t="inlineStr">
        <is>
          <t>03/2026</t>
        </is>
      </c>
    </row>
    <row r="1129">
      <c r="A1129" t="n">
        <v>75532</v>
      </c>
      <c r="B1129" t="n">
        <v>122</v>
      </c>
      <c r="C1129" s="551" t="n">
        <v>46082</v>
      </c>
      <c r="D1129" t="inlineStr">
        <is>
          <t>Arcos</t>
        </is>
      </c>
      <c r="E1129" t="n">
        <v>18180</v>
      </c>
      <c r="F1129" t="inlineStr">
        <is>
          <t>VODKA GREY GOOSE NATURAL 750ML</t>
        </is>
      </c>
      <c r="G1129" t="n">
        <v>0.29</v>
      </c>
      <c r="H1129" t="inlineStr">
        <is>
          <t>GR</t>
        </is>
      </c>
      <c r="I1129" t="inlineStr">
        <is>
          <t>03/2026</t>
        </is>
      </c>
    </row>
    <row r="1130">
      <c r="A1130" t="n">
        <v>75533</v>
      </c>
      <c r="B1130" t="n">
        <v>122</v>
      </c>
      <c r="C1130" s="551" t="n">
        <v>46082</v>
      </c>
      <c r="D1130" t="inlineStr">
        <is>
          <t>Arcos</t>
        </is>
      </c>
      <c r="E1130" t="n">
        <v>18179</v>
      </c>
      <c r="F1130" t="inlineStr">
        <is>
          <t>VODKA KETEL ONE 1L</t>
        </is>
      </c>
      <c r="G1130" t="n">
        <v>96.7</v>
      </c>
      <c r="H1130" t="inlineStr">
        <is>
          <t>GR</t>
        </is>
      </c>
      <c r="I1130" t="inlineStr">
        <is>
          <t>03/2026</t>
        </is>
      </c>
    </row>
    <row r="1131">
      <c r="A1131" t="n">
        <v>75534</v>
      </c>
      <c r="B1131" t="n">
        <v>122</v>
      </c>
      <c r="C1131" s="551" t="n">
        <v>46082</v>
      </c>
      <c r="D1131" t="inlineStr">
        <is>
          <t>Arcos</t>
        </is>
      </c>
      <c r="E1131" t="n">
        <v>18178</v>
      </c>
      <c r="F1131" t="inlineStr">
        <is>
          <t>VODKA KETEL ONE CUCUMBER &amp; MINT 750ML</t>
        </is>
      </c>
      <c r="G1131" t="n">
        <v>1</v>
      </c>
      <c r="H1131" t="inlineStr">
        <is>
          <t>GR</t>
        </is>
      </c>
      <c r="I1131" t="inlineStr">
        <is>
          <t>03/2026</t>
        </is>
      </c>
    </row>
    <row r="1132">
      <c r="A1132" t="n">
        <v>75535</v>
      </c>
      <c r="B1132" t="n">
        <v>122</v>
      </c>
      <c r="C1132" s="551" t="n">
        <v>46082</v>
      </c>
      <c r="D1132" t="inlineStr">
        <is>
          <t>Arcos</t>
        </is>
      </c>
      <c r="E1132" t="n">
        <v>18176</v>
      </c>
      <c r="F1132" t="inlineStr">
        <is>
          <t>VODKA KETEL ONE PEACH &amp; ORANGE 750ML</t>
        </is>
      </c>
      <c r="G1132" t="n">
        <v>1</v>
      </c>
      <c r="H1132" t="inlineStr">
        <is>
          <t>GR</t>
        </is>
      </c>
      <c r="I1132" t="inlineStr">
        <is>
          <t>03/2026</t>
        </is>
      </c>
    </row>
    <row r="1133">
      <c r="A1133" t="n">
        <v>75536</v>
      </c>
      <c r="B1133" t="n">
        <v>122</v>
      </c>
      <c r="C1133" s="551" t="n">
        <v>46082</v>
      </c>
      <c r="D1133" t="inlineStr">
        <is>
          <t>Arcos</t>
        </is>
      </c>
      <c r="E1133" t="n">
        <v>18159</v>
      </c>
      <c r="F1133" t="inlineStr">
        <is>
          <t>WHISKY BALLANTINES FINEST 1L</t>
        </is>
      </c>
      <c r="G1133" t="n">
        <v>2</v>
      </c>
      <c r="H1133" t="inlineStr">
        <is>
          <t>GR</t>
        </is>
      </c>
      <c r="I1133" t="inlineStr">
        <is>
          <t>03/2026</t>
        </is>
      </c>
    </row>
    <row r="1134">
      <c r="A1134" t="n">
        <v>75537</v>
      </c>
      <c r="B1134" t="n">
        <v>122</v>
      </c>
      <c r="C1134" s="551" t="n">
        <v>46082</v>
      </c>
      <c r="D1134" t="inlineStr">
        <is>
          <t>Arcos</t>
        </is>
      </c>
      <c r="E1134" t="n">
        <v>18157</v>
      </c>
      <c r="F1134" t="inlineStr">
        <is>
          <t>WHISKY BOURBON BULLEIT 750ML</t>
        </is>
      </c>
      <c r="G1134" t="n">
        <v>19.57</v>
      </c>
      <c r="H1134" t="inlineStr">
        <is>
          <t>GR</t>
        </is>
      </c>
      <c r="I1134" t="inlineStr">
        <is>
          <t>03/2026</t>
        </is>
      </c>
    </row>
    <row r="1135">
      <c r="A1135" t="n">
        <v>75538</v>
      </c>
      <c r="B1135" t="n">
        <v>122</v>
      </c>
      <c r="C1135" s="551" t="n">
        <v>46082</v>
      </c>
      <c r="D1135" t="inlineStr">
        <is>
          <t>Arcos</t>
        </is>
      </c>
      <c r="E1135" t="n">
        <v>18146</v>
      </c>
      <c r="F1135" t="inlineStr">
        <is>
          <t>WHISKY CHIVAS REGAL 12 ANOS 1L</t>
        </is>
      </c>
      <c r="G1135" t="n">
        <v>2.43</v>
      </c>
      <c r="H1135" t="inlineStr">
        <is>
          <t>GR</t>
        </is>
      </c>
      <c r="I1135" t="inlineStr">
        <is>
          <t>03/2026</t>
        </is>
      </c>
    </row>
    <row r="1136">
      <c r="A1136" t="n">
        <v>75539</v>
      </c>
      <c r="B1136" t="n">
        <v>122</v>
      </c>
      <c r="C1136" s="551" t="n">
        <v>46082</v>
      </c>
      <c r="D1136" t="inlineStr">
        <is>
          <t>Arcos</t>
        </is>
      </c>
      <c r="E1136" t="n">
        <v>18145</v>
      </c>
      <c r="F1136" t="inlineStr">
        <is>
          <t>WHISKY CHIVAS REGAL 18 ANOS 750ML</t>
        </is>
      </c>
      <c r="G1136" t="n">
        <v>0.16</v>
      </c>
      <c r="H1136" t="inlineStr">
        <is>
          <t>GR</t>
        </is>
      </c>
      <c r="I1136" t="inlineStr">
        <is>
          <t>03/2026</t>
        </is>
      </c>
    </row>
    <row r="1137">
      <c r="A1137" t="n">
        <v>75540</v>
      </c>
      <c r="B1137" t="n">
        <v>122</v>
      </c>
      <c r="C1137" s="551" t="n">
        <v>46082</v>
      </c>
      <c r="D1137" t="inlineStr">
        <is>
          <t>Arcos</t>
        </is>
      </c>
      <c r="E1137" t="n">
        <v>18143</v>
      </c>
      <c r="F1137" t="inlineStr">
        <is>
          <t>WHISKY CHIVAS ROYAL SALUTE 21 ANOS 700ML</t>
        </is>
      </c>
      <c r="G1137" t="n">
        <v>2.6</v>
      </c>
      <c r="H1137" t="inlineStr">
        <is>
          <t>GR</t>
        </is>
      </c>
      <c r="I1137" t="inlineStr">
        <is>
          <t>03/2026</t>
        </is>
      </c>
    </row>
    <row r="1138">
      <c r="A1138" t="n">
        <v>75541</v>
      </c>
      <c r="B1138" t="n">
        <v>122</v>
      </c>
      <c r="C1138" s="551" t="n">
        <v>46082</v>
      </c>
      <c r="D1138" t="inlineStr">
        <is>
          <t>Arcos</t>
        </is>
      </c>
      <c r="E1138" t="n">
        <v>18139</v>
      </c>
      <c r="F1138" t="inlineStr">
        <is>
          <t>WHISKY GLENFIDDICH 12 ANOS 750ML</t>
        </is>
      </c>
      <c r="G1138" t="n">
        <v>2.7</v>
      </c>
      <c r="H1138" t="inlineStr">
        <is>
          <t>GR</t>
        </is>
      </c>
      <c r="I1138" t="inlineStr">
        <is>
          <t>03/2026</t>
        </is>
      </c>
    </row>
    <row r="1139">
      <c r="A1139" t="n">
        <v>75542</v>
      </c>
      <c r="B1139" t="n">
        <v>122</v>
      </c>
      <c r="C1139" s="551" t="n">
        <v>46082</v>
      </c>
      <c r="D1139" t="inlineStr">
        <is>
          <t>Arcos</t>
        </is>
      </c>
      <c r="E1139" t="n">
        <v>18138</v>
      </c>
      <c r="F1139" t="inlineStr">
        <is>
          <t>WHISKY GLENFIDDICH 15 ANOS 750ML</t>
        </is>
      </c>
      <c r="G1139" t="n">
        <v>0.6</v>
      </c>
      <c r="H1139" t="inlineStr">
        <is>
          <t>GR</t>
        </is>
      </c>
      <c r="I1139" t="inlineStr">
        <is>
          <t>03/2026</t>
        </is>
      </c>
    </row>
    <row r="1140">
      <c r="A1140" t="n">
        <v>75543</v>
      </c>
      <c r="B1140" t="n">
        <v>122</v>
      </c>
      <c r="C1140" s="551" t="n">
        <v>46082</v>
      </c>
      <c r="D1140" t="inlineStr">
        <is>
          <t>Arcos</t>
        </is>
      </c>
      <c r="E1140" t="n">
        <v>18129</v>
      </c>
      <c r="F1140" t="inlineStr">
        <is>
          <t>WHISKY JACK DANIELS 1L</t>
        </is>
      </c>
      <c r="G1140" t="n">
        <v>3.42</v>
      </c>
      <c r="H1140" t="inlineStr">
        <is>
          <t>GR</t>
        </is>
      </c>
      <c r="I1140" t="inlineStr">
        <is>
          <t>03/2026</t>
        </is>
      </c>
    </row>
    <row r="1141">
      <c r="A1141" t="n">
        <v>75544</v>
      </c>
      <c r="B1141" t="n">
        <v>122</v>
      </c>
      <c r="C1141" s="551" t="n">
        <v>46082</v>
      </c>
      <c r="D1141" t="inlineStr">
        <is>
          <t>Arcos</t>
        </is>
      </c>
      <c r="E1141" t="n">
        <v>18121</v>
      </c>
      <c r="F1141" t="inlineStr">
        <is>
          <t>WHISKY JIM BEAM RYE 700ML</t>
        </is>
      </c>
      <c r="G1141" t="n">
        <v>0.47</v>
      </c>
      <c r="H1141" t="inlineStr">
        <is>
          <t>GR</t>
        </is>
      </c>
      <c r="I1141" t="inlineStr">
        <is>
          <t>03/2026</t>
        </is>
      </c>
    </row>
    <row r="1142">
      <c r="A1142" t="n">
        <v>75545</v>
      </c>
      <c r="B1142" t="n">
        <v>122</v>
      </c>
      <c r="C1142" s="551" t="n">
        <v>46082</v>
      </c>
      <c r="D1142" t="inlineStr">
        <is>
          <t>Arcos</t>
        </is>
      </c>
      <c r="E1142" t="n">
        <v>28818</v>
      </c>
      <c r="F1142" t="inlineStr">
        <is>
          <t>WHISKY JOHNNIE WALKER 18 ANOS 750ML</t>
        </is>
      </c>
      <c r="G1142" t="n">
        <v>8</v>
      </c>
      <c r="H1142" t="inlineStr">
        <is>
          <t>UN</t>
        </is>
      </c>
      <c r="I1142" t="inlineStr">
        <is>
          <t>03/2026</t>
        </is>
      </c>
    </row>
    <row r="1143">
      <c r="A1143" t="n">
        <v>75546</v>
      </c>
      <c r="B1143" t="n">
        <v>122</v>
      </c>
      <c r="C1143" s="551" t="n">
        <v>46082</v>
      </c>
      <c r="D1143" t="inlineStr">
        <is>
          <t>Arcos</t>
        </is>
      </c>
      <c r="E1143" t="n">
        <v>18119</v>
      </c>
      <c r="F1143" t="inlineStr">
        <is>
          <t>WHISKY JOHNNIE WALKER BLACK LABEL 1L</t>
        </is>
      </c>
      <c r="G1143" t="n">
        <v>18.02</v>
      </c>
      <c r="H1143" t="inlineStr">
        <is>
          <t>GR</t>
        </is>
      </c>
      <c r="I1143" t="inlineStr">
        <is>
          <t>03/2026</t>
        </is>
      </c>
    </row>
    <row r="1144">
      <c r="A1144" t="n">
        <v>75547</v>
      </c>
      <c r="B1144" t="n">
        <v>122</v>
      </c>
      <c r="C1144" s="551" t="n">
        <v>46082</v>
      </c>
      <c r="D1144" t="inlineStr">
        <is>
          <t>Arcos</t>
        </is>
      </c>
      <c r="E1144" t="n">
        <v>18118</v>
      </c>
      <c r="F1144" t="inlineStr">
        <is>
          <t>WHISKY JOHNNIE WALKER BLUE LABEL 750ML</t>
        </is>
      </c>
      <c r="G1144" t="n">
        <v>5.17</v>
      </c>
      <c r="H1144" t="inlineStr">
        <is>
          <t>GR</t>
        </is>
      </c>
      <c r="I1144" t="inlineStr">
        <is>
          <t>03/2026</t>
        </is>
      </c>
    </row>
    <row r="1145">
      <c r="A1145" t="n">
        <v>75548</v>
      </c>
      <c r="B1145" t="n">
        <v>122</v>
      </c>
      <c r="C1145" s="551" t="n">
        <v>46082</v>
      </c>
      <c r="D1145" t="inlineStr">
        <is>
          <t>Arcos</t>
        </is>
      </c>
      <c r="E1145" t="n">
        <v>18115</v>
      </c>
      <c r="F1145" t="inlineStr">
        <is>
          <t>WHISKY JOHNNIE WALKER DOUBLE BLACK LABEL 1L</t>
        </is>
      </c>
      <c r="G1145" t="n">
        <v>5.23</v>
      </c>
      <c r="H1145" t="inlineStr">
        <is>
          <t>GR</t>
        </is>
      </c>
      <c r="I1145" t="inlineStr">
        <is>
          <t>03/2026</t>
        </is>
      </c>
    </row>
    <row r="1146">
      <c r="A1146" t="n">
        <v>75549</v>
      </c>
      <c r="B1146" t="n">
        <v>122</v>
      </c>
      <c r="C1146" s="551" t="n">
        <v>46082</v>
      </c>
      <c r="D1146" t="inlineStr">
        <is>
          <t>Arcos</t>
        </is>
      </c>
      <c r="E1146" t="n">
        <v>18114</v>
      </c>
      <c r="F1146" t="inlineStr">
        <is>
          <t>WHISKY JOHNNIE WALKER GOLD LABEL RESERVE 750ML</t>
        </is>
      </c>
      <c r="G1146" t="n">
        <v>5.5</v>
      </c>
      <c r="H1146" t="inlineStr">
        <is>
          <t>GR</t>
        </is>
      </c>
      <c r="I1146" t="inlineStr">
        <is>
          <t>03/2026</t>
        </is>
      </c>
    </row>
    <row r="1147">
      <c r="A1147" t="n">
        <v>75550</v>
      </c>
      <c r="B1147" t="n">
        <v>122</v>
      </c>
      <c r="C1147" s="551" t="n">
        <v>46082</v>
      </c>
      <c r="D1147" t="inlineStr">
        <is>
          <t>Arcos</t>
        </is>
      </c>
      <c r="E1147" t="n">
        <v>18113</v>
      </c>
      <c r="F1147" t="inlineStr">
        <is>
          <t>WHISKY JOHNNIE WALKER GREEN LABEL 750ML</t>
        </is>
      </c>
      <c r="G1147" t="n">
        <v>6.54</v>
      </c>
      <c r="H1147" t="inlineStr">
        <is>
          <t>GR</t>
        </is>
      </c>
      <c r="I1147" t="inlineStr">
        <is>
          <t>03/2026</t>
        </is>
      </c>
    </row>
    <row r="1148">
      <c r="A1148" t="n">
        <v>75551</v>
      </c>
      <c r="B1148" t="n">
        <v>122</v>
      </c>
      <c r="C1148" s="551" t="n">
        <v>46082</v>
      </c>
      <c r="D1148" t="inlineStr">
        <is>
          <t>Arcos</t>
        </is>
      </c>
      <c r="E1148" t="n">
        <v>18104</v>
      </c>
      <c r="F1148" t="inlineStr">
        <is>
          <t>WHISKY MACALLAN TRIPLE CASK 12 ANOS 700ML</t>
        </is>
      </c>
      <c r="G1148" t="n">
        <v>0.66</v>
      </c>
      <c r="H1148" t="inlineStr">
        <is>
          <t>GR</t>
        </is>
      </c>
      <c r="I1148" t="inlineStr">
        <is>
          <t>03/2026</t>
        </is>
      </c>
    </row>
    <row r="1149">
      <c r="A1149" t="n">
        <v>75552</v>
      </c>
      <c r="B1149" t="n">
        <v>122</v>
      </c>
      <c r="C1149" s="551" t="n">
        <v>46082</v>
      </c>
      <c r="D1149" t="inlineStr">
        <is>
          <t>Arcos</t>
        </is>
      </c>
      <c r="E1149" t="n">
        <v>18103</v>
      </c>
      <c r="F1149" t="inlineStr">
        <is>
          <t>WHISKY MAKERS MARK BOURBON 750ML</t>
        </is>
      </c>
      <c r="G1149" t="n">
        <v>6</v>
      </c>
      <c r="H1149" t="inlineStr">
        <is>
          <t>GR</t>
        </is>
      </c>
      <c r="I1149" t="inlineStr">
        <is>
          <t>03/2026</t>
        </is>
      </c>
    </row>
    <row r="1150">
      <c r="A1150" t="n">
        <v>75553</v>
      </c>
      <c r="B1150" t="n">
        <v>122</v>
      </c>
      <c r="C1150" s="551" t="n">
        <v>46082</v>
      </c>
      <c r="D1150" t="inlineStr">
        <is>
          <t>Arcos</t>
        </is>
      </c>
      <c r="E1150" t="n">
        <v>18099</v>
      </c>
      <c r="F1150" t="inlineStr">
        <is>
          <t>WHISKY SINGLETON 12 ANOS SINGLE MALT 750ML</t>
        </is>
      </c>
      <c r="G1150" t="n">
        <v>10.59</v>
      </c>
      <c r="H1150" t="inlineStr">
        <is>
          <t>GR</t>
        </is>
      </c>
      <c r="I1150" t="inlineStr">
        <is>
          <t>03/2026</t>
        </is>
      </c>
    </row>
    <row r="1151">
      <c r="A1151" t="n">
        <v>75554</v>
      </c>
      <c r="B1151" t="n">
        <v>122</v>
      </c>
      <c r="C1151" s="551" t="n">
        <v>46082</v>
      </c>
      <c r="D1151" t="inlineStr">
        <is>
          <t>Arcos</t>
        </is>
      </c>
      <c r="E1151" t="n">
        <v>18097</v>
      </c>
      <c r="F1151" t="inlineStr">
        <is>
          <t>WHISKY TALISKER SINGLE MALT 10 ANOS 720ML</t>
        </is>
      </c>
      <c r="G1151" t="n">
        <v>7.89</v>
      </c>
      <c r="H1151" t="inlineStr">
        <is>
          <t>GR</t>
        </is>
      </c>
      <c r="I1151" t="inlineStr">
        <is>
          <t>03/2026</t>
        </is>
      </c>
    </row>
    <row r="1152">
      <c r="A1152" t="n">
        <v>75555</v>
      </c>
      <c r="B1152" t="n">
        <v>122</v>
      </c>
      <c r="C1152" s="551" t="n">
        <v>46082</v>
      </c>
      <c r="D1152" t="inlineStr">
        <is>
          <t>Arcos</t>
        </is>
      </c>
      <c r="E1152" t="n">
        <v>25068</v>
      </c>
      <c r="F1152" t="inlineStr">
        <is>
          <t>CHAMPAGNE VEUVE CLICQUOT BRUT 750ML</t>
        </is>
      </c>
      <c r="G1152" t="n">
        <v>2</v>
      </c>
      <c r="H1152" t="inlineStr">
        <is>
          <t>GR</t>
        </is>
      </c>
      <c r="I1152" t="inlineStr">
        <is>
          <t>03/2026</t>
        </is>
      </c>
    </row>
    <row r="1153">
      <c r="A1153" t="n">
        <v>75556</v>
      </c>
      <c r="B1153" t="n">
        <v>122</v>
      </c>
      <c r="C1153" s="551" t="n">
        <v>46082</v>
      </c>
      <c r="D1153" t="inlineStr">
        <is>
          <t>Arcos</t>
        </is>
      </c>
      <c r="E1153" t="n">
        <v>18051</v>
      </c>
      <c r="F1153" t="inlineStr">
        <is>
          <t>CHAMPAGNE VEUVE CLICQUOT ROSE BRUT 750ML</t>
        </is>
      </c>
      <c r="G1153" t="n">
        <v>4</v>
      </c>
      <c r="H1153" t="inlineStr">
        <is>
          <t>GR</t>
        </is>
      </c>
      <c r="I1153" t="inlineStr">
        <is>
          <t>03/2026</t>
        </is>
      </c>
    </row>
    <row r="1154">
      <c r="A1154" t="n">
        <v>75557</v>
      </c>
      <c r="B1154" t="n">
        <v>122</v>
      </c>
      <c r="C1154" s="551" t="n">
        <v>46082</v>
      </c>
      <c r="D1154" t="inlineStr">
        <is>
          <t>Arcos</t>
        </is>
      </c>
      <c r="E1154" t="n">
        <v>24552</v>
      </c>
      <c r="F1154" t="inlineStr">
        <is>
          <t>ESPUMANTE CASA PERINI BRUT 750ML</t>
        </is>
      </c>
      <c r="G1154" t="n">
        <v>80.23</v>
      </c>
      <c r="H1154" t="inlineStr">
        <is>
          <t>GR</t>
        </is>
      </c>
      <c r="I1154" t="inlineStr">
        <is>
          <t>03/2026</t>
        </is>
      </c>
    </row>
    <row r="1155">
      <c r="A1155" t="n">
        <v>75558</v>
      </c>
      <c r="B1155" t="n">
        <v>122</v>
      </c>
      <c r="C1155" s="551" t="n">
        <v>46082</v>
      </c>
      <c r="D1155" t="inlineStr">
        <is>
          <t>Arcos</t>
        </is>
      </c>
      <c r="E1155" t="n">
        <v>18017</v>
      </c>
      <c r="F1155" t="inlineStr">
        <is>
          <t>ESPUMANTE CAVA BRUT STARS TOUCH OF ROSE 750ML</t>
        </is>
      </c>
      <c r="G1155" t="n">
        <v>20</v>
      </c>
      <c r="H1155" t="inlineStr">
        <is>
          <t>GR</t>
        </is>
      </c>
      <c r="I1155" t="inlineStr">
        <is>
          <t>03/2026</t>
        </is>
      </c>
    </row>
    <row r="1156">
      <c r="A1156" t="n">
        <v>75559</v>
      </c>
      <c r="B1156" t="n">
        <v>122</v>
      </c>
      <c r="C1156" s="551" t="n">
        <v>46082</v>
      </c>
      <c r="D1156" t="inlineStr">
        <is>
          <t>Arcos</t>
        </is>
      </c>
      <c r="E1156" t="n">
        <v>18018</v>
      </c>
      <c r="F1156" t="inlineStr">
        <is>
          <t>ESPUMANTE CAVA STARS BRUT RESERVA 750ML</t>
        </is>
      </c>
      <c r="G1156" t="n">
        <v>8</v>
      </c>
      <c r="H1156" t="inlineStr">
        <is>
          <t>GR</t>
        </is>
      </c>
      <c r="I1156" t="inlineStr">
        <is>
          <t>03/2026</t>
        </is>
      </c>
    </row>
    <row r="1157">
      <c r="A1157" t="n">
        <v>75560</v>
      </c>
      <c r="B1157" t="n">
        <v>122</v>
      </c>
      <c r="C1157" s="551" t="n">
        <v>46082</v>
      </c>
      <c r="D1157" t="inlineStr">
        <is>
          <t>Arcos</t>
        </is>
      </c>
      <c r="E1157" t="n">
        <v>27406</v>
      </c>
      <c r="F1157" t="inlineStr">
        <is>
          <t>CAFE JOSELINA C/2KG</t>
        </is>
      </c>
      <c r="G1157" t="n">
        <v>5</v>
      </c>
      <c r="H1157" t="inlineStr">
        <is>
          <t>KG</t>
        </is>
      </c>
      <c r="I1157" t="inlineStr">
        <is>
          <t>03/2026</t>
        </is>
      </c>
    </row>
    <row r="1158">
      <c r="A1158" t="n">
        <v>75561</v>
      </c>
      <c r="B1158" t="n">
        <v>122</v>
      </c>
      <c r="C1158" s="551" t="n">
        <v>46082</v>
      </c>
      <c r="D1158" t="inlineStr">
        <is>
          <t>Arcos</t>
        </is>
      </c>
      <c r="E1158" t="n">
        <v>17974</v>
      </c>
      <c r="F1158" t="inlineStr">
        <is>
          <t>AGUA DE COCO KERO COCO 1L</t>
        </is>
      </c>
      <c r="G1158" t="n">
        <v>18</v>
      </c>
      <c r="H1158" t="inlineStr">
        <is>
          <t>UN</t>
        </is>
      </c>
      <c r="I1158" t="inlineStr">
        <is>
          <t>03/2026</t>
        </is>
      </c>
    </row>
    <row r="1159">
      <c r="A1159" t="n">
        <v>75562</v>
      </c>
      <c r="B1159" t="n">
        <v>122</v>
      </c>
      <c r="C1159" s="551" t="n">
        <v>46082</v>
      </c>
      <c r="D1159" t="inlineStr">
        <is>
          <t>Arcos</t>
        </is>
      </c>
      <c r="E1159" t="n">
        <v>24006</v>
      </c>
      <c r="F1159" t="inlineStr">
        <is>
          <t>AGUA MINERAL COM GAS DIAMOND 310ML C/12</t>
        </is>
      </c>
      <c r="G1159" t="n">
        <v>25.83</v>
      </c>
      <c r="H1159" t="inlineStr">
        <is>
          <t>PC</t>
        </is>
      </c>
      <c r="I1159" t="inlineStr">
        <is>
          <t>03/2026</t>
        </is>
      </c>
    </row>
    <row r="1160">
      <c r="A1160" t="n">
        <v>75563</v>
      </c>
      <c r="B1160" t="n">
        <v>122</v>
      </c>
      <c r="C1160" s="551" t="n">
        <v>46082</v>
      </c>
      <c r="D1160" t="inlineStr">
        <is>
          <t>Arcos</t>
        </is>
      </c>
      <c r="E1160" t="n">
        <v>17933</v>
      </c>
      <c r="F1160" t="inlineStr">
        <is>
          <t>AGUA MINERAL COM GAS MAMBA 350ML C/24</t>
        </is>
      </c>
      <c r="G1160" t="n">
        <v>24.25</v>
      </c>
      <c r="H1160" t="inlineStr">
        <is>
          <t>PC</t>
        </is>
      </c>
      <c r="I1160" t="inlineStr">
        <is>
          <t>03/2026</t>
        </is>
      </c>
    </row>
    <row r="1161">
      <c r="A1161" t="n">
        <v>75564</v>
      </c>
      <c r="B1161" t="n">
        <v>122</v>
      </c>
      <c r="C1161" s="551" t="n">
        <v>46082</v>
      </c>
      <c r="D1161" t="inlineStr">
        <is>
          <t>Arcos</t>
        </is>
      </c>
      <c r="E1161" t="n">
        <v>17934</v>
      </c>
      <c r="F1161" t="inlineStr">
        <is>
          <t>AGUA MINERAL SEM GAS MAMBA 350ML C/24</t>
        </is>
      </c>
      <c r="G1161" t="n">
        <v>14.79</v>
      </c>
      <c r="H1161" t="inlineStr">
        <is>
          <t>PC</t>
        </is>
      </c>
      <c r="I1161" t="inlineStr">
        <is>
          <t>03/2026</t>
        </is>
      </c>
    </row>
    <row r="1162">
      <c r="A1162" t="n">
        <v>75565</v>
      </c>
      <c r="B1162" t="n">
        <v>122</v>
      </c>
      <c r="C1162" s="551" t="n">
        <v>46082</v>
      </c>
      <c r="D1162" t="inlineStr">
        <is>
          <t>Arcos</t>
        </is>
      </c>
      <c r="E1162" t="n">
        <v>18003</v>
      </c>
      <c r="F1162" t="inlineStr">
        <is>
          <t>AGUA TONICA PRATA 269ML C/24</t>
        </is>
      </c>
      <c r="G1162" t="n">
        <v>4.03</v>
      </c>
      <c r="H1162" t="inlineStr">
        <is>
          <t>PC</t>
        </is>
      </c>
      <c r="I1162" t="inlineStr">
        <is>
          <t>03/2026</t>
        </is>
      </c>
    </row>
    <row r="1163">
      <c r="A1163" t="n">
        <v>75566</v>
      </c>
      <c r="B1163" t="n">
        <v>122</v>
      </c>
      <c r="C1163" s="551" t="n">
        <v>46082</v>
      </c>
      <c r="D1163" t="inlineStr">
        <is>
          <t>Arcos</t>
        </is>
      </c>
      <c r="E1163" t="n">
        <v>17838</v>
      </c>
      <c r="F1163" t="inlineStr">
        <is>
          <t>CHA MATE LEAO C/250G</t>
        </is>
      </c>
      <c r="G1163" t="n">
        <v>6</v>
      </c>
      <c r="H1163" t="inlineStr">
        <is>
          <t>CX</t>
        </is>
      </c>
      <c r="I1163" t="inlineStr">
        <is>
          <t>03/2026</t>
        </is>
      </c>
    </row>
    <row r="1164">
      <c r="A1164" t="n">
        <v>75567</v>
      </c>
      <c r="B1164" t="n">
        <v>122</v>
      </c>
      <c r="C1164" s="551" t="n">
        <v>46082</v>
      </c>
      <c r="D1164" t="inlineStr">
        <is>
          <t>Arcos</t>
        </is>
      </c>
      <c r="E1164" t="n">
        <v>17905</v>
      </c>
      <c r="F1164" t="inlineStr">
        <is>
          <t>GUARANA ANTARCTICA DIET LATA 350ML C/12</t>
        </is>
      </c>
      <c r="G1164" t="n">
        <v>12.5</v>
      </c>
      <c r="H1164" t="inlineStr">
        <is>
          <t>PC</t>
        </is>
      </c>
      <c r="I1164" t="inlineStr">
        <is>
          <t>03/2026</t>
        </is>
      </c>
    </row>
    <row r="1165">
      <c r="A1165" t="n">
        <v>75568</v>
      </c>
      <c r="B1165" t="n">
        <v>122</v>
      </c>
      <c r="C1165" s="551" t="n">
        <v>46082</v>
      </c>
      <c r="D1165" t="inlineStr">
        <is>
          <t>Arcos</t>
        </is>
      </c>
      <c r="E1165" t="n">
        <v>17903</v>
      </c>
      <c r="F1165" t="inlineStr">
        <is>
          <t>GUARANA ANTARCTICA LATA 350ML C/12 PC</t>
        </is>
      </c>
      <c r="G1165" t="n">
        <v>15.25</v>
      </c>
      <c r="H1165" t="inlineStr">
        <is>
          <t>PC</t>
        </is>
      </c>
      <c r="I1165" t="inlineStr">
        <is>
          <t>03/2026</t>
        </is>
      </c>
    </row>
    <row r="1166">
      <c r="A1166" t="n">
        <v>75569</v>
      </c>
      <c r="B1166" t="n">
        <v>122</v>
      </c>
      <c r="C1166" s="551" t="n">
        <v>46082</v>
      </c>
      <c r="D1166" t="inlineStr">
        <is>
          <t>Arcos</t>
        </is>
      </c>
      <c r="E1166" t="n">
        <v>17895</v>
      </c>
      <c r="F1166" t="inlineStr">
        <is>
          <t>PEPSI COLA LATA 350ML C/12</t>
        </is>
      </c>
      <c r="G1166" t="n">
        <v>17.83</v>
      </c>
      <c r="H1166" t="inlineStr">
        <is>
          <t>PC</t>
        </is>
      </c>
      <c r="I1166" t="inlineStr">
        <is>
          <t>03/2026</t>
        </is>
      </c>
    </row>
    <row r="1167">
      <c r="A1167" t="n">
        <v>75570</v>
      </c>
      <c r="B1167" t="n">
        <v>122</v>
      </c>
      <c r="C1167" s="551" t="n">
        <v>46082</v>
      </c>
      <c r="D1167" t="inlineStr">
        <is>
          <t>Arcos</t>
        </is>
      </c>
      <c r="E1167" t="n">
        <v>17886</v>
      </c>
      <c r="F1167" t="inlineStr">
        <is>
          <t>PEPSI ZERO LATA 350ML C/12</t>
        </is>
      </c>
      <c r="G1167" t="n">
        <v>16.25</v>
      </c>
      <c r="H1167" t="inlineStr">
        <is>
          <t>PC</t>
        </is>
      </c>
      <c r="I1167" t="inlineStr">
        <is>
          <t>03/2026</t>
        </is>
      </c>
    </row>
    <row r="1168">
      <c r="A1168" t="n">
        <v>75571</v>
      </c>
      <c r="B1168" t="n">
        <v>122</v>
      </c>
      <c r="C1168" s="551" t="n">
        <v>46082</v>
      </c>
      <c r="D1168" t="inlineStr">
        <is>
          <t>Arcos</t>
        </is>
      </c>
      <c r="E1168" t="n">
        <v>17881</v>
      </c>
      <c r="F1168" t="inlineStr">
        <is>
          <t>SODA LIMONADA ANTARCTICA LATA 350ML C/12</t>
        </is>
      </c>
      <c r="G1168" t="n">
        <v>11.25</v>
      </c>
      <c r="H1168" t="inlineStr">
        <is>
          <t>PC</t>
        </is>
      </c>
      <c r="I1168" t="inlineStr">
        <is>
          <t>03/2026</t>
        </is>
      </c>
    </row>
    <row r="1169">
      <c r="A1169" t="n">
        <v>75572</v>
      </c>
      <c r="B1169" t="n">
        <v>122</v>
      </c>
      <c r="C1169" s="551" t="n">
        <v>46082</v>
      </c>
      <c r="D1169" t="inlineStr">
        <is>
          <t>Arcos</t>
        </is>
      </c>
      <c r="E1169" t="n">
        <v>25093</v>
      </c>
      <c r="F1169" t="inlineStr">
        <is>
          <t>FORCE CELESTE SEMILLION 750ML VINHO BRANCO</t>
        </is>
      </c>
      <c r="G1169" t="n">
        <v>16</v>
      </c>
      <c r="H1169" t="inlineStr">
        <is>
          <t>GR</t>
        </is>
      </c>
      <c r="I1169" t="inlineStr">
        <is>
          <t>03/2026</t>
        </is>
      </c>
    </row>
    <row r="1170">
      <c r="A1170" t="n">
        <v>75573</v>
      </c>
      <c r="B1170" t="n">
        <v>122</v>
      </c>
      <c r="C1170" s="551" t="n">
        <v>46082</v>
      </c>
      <c r="D1170" t="inlineStr">
        <is>
          <t>Arcos</t>
        </is>
      </c>
      <c r="E1170" t="n">
        <v>17800</v>
      </c>
      <c r="F1170" t="inlineStr">
        <is>
          <t>VINHO BRANCO ALMADEN RIESLING 750ML</t>
        </is>
      </c>
      <c r="G1170" t="n">
        <v>13</v>
      </c>
      <c r="H1170" t="inlineStr">
        <is>
          <t>GR</t>
        </is>
      </c>
      <c r="I1170" t="inlineStr">
        <is>
          <t>03/2026</t>
        </is>
      </c>
    </row>
    <row r="1171">
      <c r="A1171" t="n">
        <v>75574</v>
      </c>
      <c r="B1171" t="n">
        <v>122</v>
      </c>
      <c r="C1171" s="551" t="n">
        <v>46082</v>
      </c>
      <c r="D1171" t="inlineStr">
        <is>
          <t>Arcos</t>
        </is>
      </c>
      <c r="E1171" t="n">
        <v>25645</v>
      </c>
      <c r="F1171" t="inlineStr">
        <is>
          <t>VINHO BRANCO GONZALES BYASS SOLERA 750ML</t>
        </is>
      </c>
      <c r="G1171" t="n">
        <v>2</v>
      </c>
      <c r="H1171" t="inlineStr">
        <is>
          <t>GR</t>
        </is>
      </c>
      <c r="I1171" t="inlineStr">
        <is>
          <t>03/2026</t>
        </is>
      </c>
    </row>
    <row r="1172">
      <c r="A1172" t="n">
        <v>75575</v>
      </c>
      <c r="B1172" t="n">
        <v>122</v>
      </c>
      <c r="C1172" s="551" t="n">
        <v>46082</v>
      </c>
      <c r="D1172" t="inlineStr">
        <is>
          <t>Arcos</t>
        </is>
      </c>
      <c r="E1172" t="n">
        <v>17778</v>
      </c>
      <c r="F1172" t="inlineStr">
        <is>
          <t>VINHO BRANCO JEREZ FORTIF REAL TESOURO FINO 750ML</t>
        </is>
      </c>
      <c r="G1172" t="n">
        <v>14.58</v>
      </c>
      <c r="H1172" t="inlineStr">
        <is>
          <t>GR</t>
        </is>
      </c>
      <c r="I1172" t="inlineStr">
        <is>
          <t>03/2026</t>
        </is>
      </c>
    </row>
    <row r="1173">
      <c r="A1173" t="n">
        <v>75576</v>
      </c>
      <c r="B1173" t="n">
        <v>122</v>
      </c>
      <c r="C1173" s="551" t="n">
        <v>46082</v>
      </c>
      <c r="D1173" t="inlineStr">
        <is>
          <t>Arcos</t>
        </is>
      </c>
      <c r="E1173" t="n">
        <v>25535</v>
      </c>
      <c r="F1173" t="inlineStr">
        <is>
          <t>VINHO BRANCO LOUP Y ES-TU 750ML</t>
        </is>
      </c>
      <c r="G1173" t="n">
        <v>15</v>
      </c>
      <c r="H1173" t="inlineStr">
        <is>
          <t>GR</t>
        </is>
      </c>
      <c r="I1173" t="inlineStr">
        <is>
          <t>03/2026</t>
        </is>
      </c>
    </row>
    <row r="1174">
      <c r="A1174" t="n">
        <v>75577</v>
      </c>
      <c r="B1174" t="n">
        <v>122</v>
      </c>
      <c r="C1174" s="551" t="n">
        <v>46082</v>
      </c>
      <c r="D1174" t="inlineStr">
        <is>
          <t>Arcos</t>
        </is>
      </c>
      <c r="E1174" t="n">
        <v>17760</v>
      </c>
      <c r="F1174" t="inlineStr">
        <is>
          <t>VINHO BRANCO MARQUES DEL REAL TESORO OLOROSO 750ML</t>
        </is>
      </c>
      <c r="G1174" t="n">
        <v>5</v>
      </c>
      <c r="H1174" t="inlineStr">
        <is>
          <t>GR</t>
        </is>
      </c>
      <c r="I1174" t="inlineStr">
        <is>
          <t>03/2026</t>
        </is>
      </c>
    </row>
    <row r="1175">
      <c r="A1175" t="n">
        <v>75578</v>
      </c>
      <c r="B1175" t="n">
        <v>122</v>
      </c>
      <c r="C1175" s="551" t="n">
        <v>46082</v>
      </c>
      <c r="D1175" t="inlineStr">
        <is>
          <t>Arcos</t>
        </is>
      </c>
      <c r="E1175" t="n">
        <v>21944</v>
      </c>
      <c r="F1175" t="inlineStr">
        <is>
          <t>VINHO BRANCO MASCARA DE FUEGO SAUVIGNON 750ML</t>
        </is>
      </c>
      <c r="G1175" t="n">
        <v>1.57</v>
      </c>
      <c r="H1175" t="inlineStr">
        <is>
          <t>GR</t>
        </is>
      </c>
      <c r="I1175" t="inlineStr">
        <is>
          <t>03/2026</t>
        </is>
      </c>
    </row>
    <row r="1176">
      <c r="A1176" t="n">
        <v>75579</v>
      </c>
      <c r="B1176" t="n">
        <v>122</v>
      </c>
      <c r="C1176" s="551" t="n">
        <v>46082</v>
      </c>
      <c r="D1176" t="inlineStr">
        <is>
          <t>Arcos</t>
        </is>
      </c>
      <c r="E1176" t="n">
        <v>21945</v>
      </c>
      <c r="F1176" t="inlineStr">
        <is>
          <t>VINHO BRANCO MASCARA FUEGO CHARDONNAY 750ML</t>
        </is>
      </c>
      <c r="G1176" t="n">
        <v>67.5</v>
      </c>
      <c r="H1176" t="inlineStr">
        <is>
          <t>LT</t>
        </is>
      </c>
      <c r="I1176" t="inlineStr">
        <is>
          <t>03/2026</t>
        </is>
      </c>
    </row>
    <row r="1177">
      <c r="A1177" t="n">
        <v>75580</v>
      </c>
      <c r="B1177" t="n">
        <v>122</v>
      </c>
      <c r="C1177" s="551" t="n">
        <v>46082</v>
      </c>
      <c r="D1177" t="inlineStr">
        <is>
          <t>Arcos</t>
        </is>
      </c>
      <c r="E1177" t="n">
        <v>26052</v>
      </c>
      <c r="F1177" t="inlineStr">
        <is>
          <t>VINHO BRANCO VALDESPINO PEDRO XIMENEZ 750ML</t>
        </is>
      </c>
      <c r="G1177" t="n">
        <v>2</v>
      </c>
      <c r="H1177" t="inlineStr">
        <is>
          <t>GR</t>
        </is>
      </c>
      <c r="I1177" t="inlineStr">
        <is>
          <t>03/2026</t>
        </is>
      </c>
    </row>
    <row r="1178">
      <c r="A1178" t="n">
        <v>75581</v>
      </c>
      <c r="B1178" t="n">
        <v>122</v>
      </c>
      <c r="C1178" s="551" t="n">
        <v>46082</v>
      </c>
      <c r="D1178" t="inlineStr">
        <is>
          <t>Arcos</t>
        </is>
      </c>
      <c r="E1178" t="n">
        <v>17753</v>
      </c>
      <c r="F1178" t="inlineStr">
        <is>
          <t>VINHO DO PORTO BRANCO SANDEMAN 750ML</t>
        </is>
      </c>
      <c r="G1178" t="n">
        <v>3</v>
      </c>
      <c r="H1178" t="inlineStr">
        <is>
          <t>GR</t>
        </is>
      </c>
      <c r="I1178" t="inlineStr">
        <is>
          <t>03/2026</t>
        </is>
      </c>
    </row>
    <row r="1179">
      <c r="A1179" t="n">
        <v>75582</v>
      </c>
      <c r="B1179" t="n">
        <v>122</v>
      </c>
      <c r="C1179" s="551" t="n">
        <v>46082</v>
      </c>
      <c r="D1179" t="inlineStr">
        <is>
          <t>Arcos</t>
        </is>
      </c>
      <c r="E1179" t="n">
        <v>17594</v>
      </c>
      <c r="F1179" t="inlineStr">
        <is>
          <t>VINHO TINTO LE JAJA DE JAU DE SYRAH 750ML FRANCA</t>
        </is>
      </c>
      <c r="G1179" t="n">
        <v>9</v>
      </c>
      <c r="H1179" t="inlineStr">
        <is>
          <t>GR</t>
        </is>
      </c>
      <c r="I1179" t="inlineStr">
        <is>
          <t>03/2026</t>
        </is>
      </c>
    </row>
    <row r="1180">
      <c r="A1180" t="n">
        <v>75583</v>
      </c>
      <c r="B1180" t="n">
        <v>122</v>
      </c>
      <c r="C1180" s="551" t="n">
        <v>46082</v>
      </c>
      <c r="D1180" t="inlineStr">
        <is>
          <t>Arcos</t>
        </is>
      </c>
      <c r="E1180" t="n">
        <v>17716</v>
      </c>
      <c r="F1180" t="inlineStr">
        <is>
          <t>VINHO TINTO ALMADEN CABERNET SAUVIGNON 750ML</t>
        </is>
      </c>
      <c r="G1180" t="n">
        <v>213.9</v>
      </c>
      <c r="H1180" t="inlineStr">
        <is>
          <t>GR</t>
        </is>
      </c>
      <c r="I1180" t="inlineStr">
        <is>
          <t>03/2026</t>
        </is>
      </c>
    </row>
    <row r="1181">
      <c r="A1181" t="n">
        <v>75584</v>
      </c>
      <c r="B1181" t="n">
        <v>122</v>
      </c>
      <c r="C1181" s="551" t="n">
        <v>46082</v>
      </c>
      <c r="D1181" t="inlineStr">
        <is>
          <t>Arcos</t>
        </is>
      </c>
      <c r="E1181" t="n">
        <v>17722</v>
      </c>
      <c r="F1181" t="inlineStr">
        <is>
          <t>VINHO TINTO FORTIFICADO SANDEMAN PORTO TAWNY 750ML</t>
        </is>
      </c>
      <c r="G1181" t="n">
        <v>6</v>
      </c>
      <c r="H1181" t="inlineStr">
        <is>
          <t>GR</t>
        </is>
      </c>
      <c r="I1181" t="inlineStr">
        <is>
          <t>03/2026</t>
        </is>
      </c>
    </row>
    <row r="1182">
      <c r="A1182" t="n">
        <v>75585</v>
      </c>
      <c r="B1182" t="n">
        <v>122</v>
      </c>
      <c r="C1182" s="551" t="n">
        <v>46082</v>
      </c>
      <c r="D1182" t="inlineStr">
        <is>
          <t>Arcos</t>
        </is>
      </c>
      <c r="E1182" t="n">
        <v>25040</v>
      </c>
      <c r="F1182" t="inlineStr">
        <is>
          <t>VINHO TINTO LE LOUP DANS LA BERGERIE 750ML</t>
        </is>
      </c>
      <c r="G1182" t="n">
        <v>9</v>
      </c>
      <c r="H1182" t="inlineStr">
        <is>
          <t>GR</t>
        </is>
      </c>
      <c r="I1182" t="inlineStr">
        <is>
          <t>03/2026</t>
        </is>
      </c>
    </row>
    <row r="1183">
      <c r="A1183" t="n">
        <v>75586</v>
      </c>
      <c r="B1183" t="n">
        <v>122</v>
      </c>
      <c r="C1183" s="551" t="n">
        <v>46082</v>
      </c>
      <c r="D1183" t="inlineStr">
        <is>
          <t>Arcos</t>
        </is>
      </c>
      <c r="E1183" t="n">
        <v>17710</v>
      </c>
      <c r="F1183" t="inlineStr">
        <is>
          <t>VINHO TINTO MASCARA DE FUEGO CABERNET 750ML</t>
        </is>
      </c>
      <c r="G1183" t="n">
        <v>13</v>
      </c>
      <c r="H1183" t="inlineStr">
        <is>
          <t>GR</t>
        </is>
      </c>
      <c r="I1183" t="inlineStr">
        <is>
          <t>03/2026</t>
        </is>
      </c>
    </row>
    <row r="1184">
      <c r="A1184" t="n">
        <v>75587</v>
      </c>
      <c r="B1184" t="n">
        <v>122</v>
      </c>
      <c r="C1184" s="551" t="n">
        <v>46082</v>
      </c>
      <c r="D1184" t="inlineStr">
        <is>
          <t>Arcos</t>
        </is>
      </c>
      <c r="E1184" t="n">
        <v>17713</v>
      </c>
      <c r="F1184" t="inlineStr">
        <is>
          <t>VINHO TINTO RUTINI ENCUENTRO MALBEC 750ML</t>
        </is>
      </c>
      <c r="G1184" t="n">
        <v>18</v>
      </c>
      <c r="H1184" t="inlineStr">
        <is>
          <t>GR</t>
        </is>
      </c>
      <c r="I1184" t="inlineStr">
        <is>
          <t>03/2026</t>
        </is>
      </c>
    </row>
    <row r="1185">
      <c r="A1185" t="n">
        <v>79803</v>
      </c>
      <c r="B1185" t="n">
        <v>122</v>
      </c>
      <c r="C1185" s="551" t="n">
        <v>46113</v>
      </c>
      <c r="D1185" t="inlineStr">
        <is>
          <t>Arcos</t>
        </is>
      </c>
      <c r="E1185" t="n">
        <v>17594</v>
      </c>
      <c r="F1185" t="inlineStr">
        <is>
          <t>VINHO TINTO LE JAJA DE JAU DE SYRAH 750ML FRANCA</t>
        </is>
      </c>
      <c r="G1185" t="n">
        <v>19.27</v>
      </c>
      <c r="H1185" t="inlineStr">
        <is>
          <t>GR</t>
        </is>
      </c>
      <c r="I1185" t="inlineStr">
        <is>
          <t>04/2026</t>
        </is>
      </c>
    </row>
    <row r="1186">
      <c r="A1186" t="n">
        <v>79804</v>
      </c>
      <c r="B1186" t="n">
        <v>122</v>
      </c>
      <c r="C1186" s="551" t="n">
        <v>46113</v>
      </c>
      <c r="D1186" t="inlineStr">
        <is>
          <t>Arcos</t>
        </is>
      </c>
      <c r="E1186" t="n">
        <v>17710</v>
      </c>
      <c r="F1186" t="inlineStr">
        <is>
          <t>VINHO TINTO MASCARA DE FUEGO CABERNET 750ML</t>
        </is>
      </c>
      <c r="G1186" t="n">
        <v>155.24</v>
      </c>
      <c r="H1186" t="inlineStr">
        <is>
          <t>GR</t>
        </is>
      </c>
      <c r="I1186" t="inlineStr">
        <is>
          <t>04/2026</t>
        </is>
      </c>
    </row>
    <row r="1187">
      <c r="A1187" t="n">
        <v>79805</v>
      </c>
      <c r="B1187" t="n">
        <v>122</v>
      </c>
      <c r="C1187" s="551" t="n">
        <v>46113</v>
      </c>
      <c r="D1187" t="inlineStr">
        <is>
          <t>Arcos</t>
        </is>
      </c>
      <c r="E1187" t="n">
        <v>17713</v>
      </c>
      <c r="F1187" t="inlineStr">
        <is>
          <t>VINHO TINTO RUTINI ENCUENTRO MALBEC 750ML</t>
        </is>
      </c>
      <c r="G1187" t="n">
        <v>14</v>
      </c>
      <c r="H1187" t="inlineStr">
        <is>
          <t>GR</t>
        </is>
      </c>
      <c r="I1187" t="inlineStr">
        <is>
          <t>04/2026</t>
        </is>
      </c>
    </row>
    <row r="1188">
      <c r="A1188" t="n">
        <v>79806</v>
      </c>
      <c r="B1188" t="n">
        <v>122</v>
      </c>
      <c r="C1188" s="551" t="n">
        <v>46113</v>
      </c>
      <c r="D1188" t="inlineStr">
        <is>
          <t>Arcos</t>
        </is>
      </c>
      <c r="E1188" t="n">
        <v>17716</v>
      </c>
      <c r="F1188" t="inlineStr">
        <is>
          <t>VINHO TINTO ALMADEN CABERNET SAUVIGNON 750ML</t>
        </is>
      </c>
      <c r="G1188" t="n">
        <v>7</v>
      </c>
      <c r="H1188" t="inlineStr">
        <is>
          <t>GR</t>
        </is>
      </c>
      <c r="I1188" t="inlineStr">
        <is>
          <t>04/2026</t>
        </is>
      </c>
    </row>
    <row r="1189">
      <c r="A1189" t="n">
        <v>79807</v>
      </c>
      <c r="B1189" t="n">
        <v>122</v>
      </c>
      <c r="C1189" s="551" t="n">
        <v>46113</v>
      </c>
      <c r="D1189" t="inlineStr">
        <is>
          <t>Arcos</t>
        </is>
      </c>
      <c r="E1189" t="n">
        <v>17722</v>
      </c>
      <c r="F1189" t="inlineStr">
        <is>
          <t>VINHO TINTO FORTIFICADO SANDEMAN PORTO TAWNY 750ML</t>
        </is>
      </c>
      <c r="G1189" t="n">
        <v>6</v>
      </c>
      <c r="H1189" t="inlineStr">
        <is>
          <t>GR</t>
        </is>
      </c>
      <c r="I1189" t="inlineStr">
        <is>
          <t>04/2026</t>
        </is>
      </c>
    </row>
    <row r="1190">
      <c r="A1190" t="n">
        <v>79808</v>
      </c>
      <c r="B1190" t="n">
        <v>122</v>
      </c>
      <c r="C1190" s="551" t="n">
        <v>46113</v>
      </c>
      <c r="D1190" t="inlineStr">
        <is>
          <t>Arcos</t>
        </is>
      </c>
      <c r="E1190" t="n">
        <v>17753</v>
      </c>
      <c r="F1190" t="inlineStr">
        <is>
          <t>VINHO DO PORTO BRANCO SANDEMAN 750ML</t>
        </is>
      </c>
      <c r="G1190" t="n">
        <v>3</v>
      </c>
      <c r="H1190" t="inlineStr">
        <is>
          <t>GR</t>
        </is>
      </c>
      <c r="I1190" t="inlineStr">
        <is>
          <t>04/2026</t>
        </is>
      </c>
    </row>
    <row r="1191">
      <c r="A1191" t="n">
        <v>79809</v>
      </c>
      <c r="B1191" t="n">
        <v>122</v>
      </c>
      <c r="C1191" s="551" t="n">
        <v>46113</v>
      </c>
      <c r="D1191" t="inlineStr">
        <is>
          <t>Arcos</t>
        </is>
      </c>
      <c r="E1191" t="n">
        <v>17778</v>
      </c>
      <c r="F1191" t="inlineStr">
        <is>
          <t>VINHO BRANCO JEREZ FORTIF REAL TESOURO FINO 750ML</t>
        </is>
      </c>
      <c r="G1191" t="n">
        <v>16.99</v>
      </c>
      <c r="H1191" t="inlineStr">
        <is>
          <t>GR</t>
        </is>
      </c>
      <c r="I1191" t="inlineStr">
        <is>
          <t>04/2026</t>
        </is>
      </c>
    </row>
    <row r="1192">
      <c r="A1192" t="n">
        <v>79810</v>
      </c>
      <c r="B1192" t="n">
        <v>122</v>
      </c>
      <c r="C1192" s="551" t="n">
        <v>46113</v>
      </c>
      <c r="D1192" t="inlineStr">
        <is>
          <t>Arcos</t>
        </is>
      </c>
      <c r="E1192" t="n">
        <v>17800</v>
      </c>
      <c r="F1192" t="inlineStr">
        <is>
          <t>VINHO BRANCO ALMADEN RIESLING 750ML</t>
        </is>
      </c>
      <c r="G1192" t="n">
        <v>8</v>
      </c>
      <c r="H1192" t="inlineStr">
        <is>
          <t>GR</t>
        </is>
      </c>
      <c r="I1192" t="inlineStr">
        <is>
          <t>04/2026</t>
        </is>
      </c>
    </row>
    <row r="1193">
      <c r="A1193" t="n">
        <v>79811</v>
      </c>
      <c r="B1193" t="n">
        <v>122</v>
      </c>
      <c r="C1193" s="551" t="n">
        <v>46113</v>
      </c>
      <c r="D1193" t="inlineStr">
        <is>
          <t>Arcos</t>
        </is>
      </c>
      <c r="E1193" t="n">
        <v>17828</v>
      </c>
      <c r="F1193" t="inlineStr">
        <is>
          <t>CHA MATE LEAO CAPIM CIDREIRA 1G C/ 15UN</t>
        </is>
      </c>
      <c r="G1193" t="n">
        <v>2</v>
      </c>
      <c r="H1193" t="inlineStr">
        <is>
          <t>UN</t>
        </is>
      </c>
      <c r="I1193" t="inlineStr">
        <is>
          <t>04/2026</t>
        </is>
      </c>
    </row>
    <row r="1194">
      <c r="A1194" t="n">
        <v>79812</v>
      </c>
      <c r="B1194" t="n">
        <v>122</v>
      </c>
      <c r="C1194" s="551" t="n">
        <v>46113</v>
      </c>
      <c r="D1194" t="inlineStr">
        <is>
          <t>Arcos</t>
        </is>
      </c>
      <c r="E1194" t="n">
        <v>17838</v>
      </c>
      <c r="F1194" t="inlineStr">
        <is>
          <t>CHA MATE LEAO C/250G</t>
        </is>
      </c>
      <c r="G1194" t="n">
        <v>12</v>
      </c>
      <c r="H1194" t="inlineStr">
        <is>
          <t>CX</t>
        </is>
      </c>
      <c r="I1194" t="inlineStr">
        <is>
          <t>04/2026</t>
        </is>
      </c>
    </row>
    <row r="1195">
      <c r="A1195" t="n">
        <v>79813</v>
      </c>
      <c r="B1195" t="n">
        <v>122</v>
      </c>
      <c r="C1195" s="551" t="n">
        <v>46113</v>
      </c>
      <c r="D1195" t="inlineStr">
        <is>
          <t>Arcos</t>
        </is>
      </c>
      <c r="E1195" t="n">
        <v>17881</v>
      </c>
      <c r="F1195" t="inlineStr">
        <is>
          <t>SODA LIMONADA ANTARCTICA LATA 350ML C/12</t>
        </is>
      </c>
      <c r="G1195" t="n">
        <v>12.25</v>
      </c>
      <c r="H1195" t="inlineStr">
        <is>
          <t>PC</t>
        </is>
      </c>
      <c r="I1195" t="inlineStr">
        <is>
          <t>04/2026</t>
        </is>
      </c>
    </row>
    <row r="1196">
      <c r="A1196" t="n">
        <v>79814</v>
      </c>
      <c r="B1196" t="n">
        <v>122</v>
      </c>
      <c r="C1196" s="551" t="n">
        <v>46113</v>
      </c>
      <c r="D1196" t="inlineStr">
        <is>
          <t>Arcos</t>
        </is>
      </c>
      <c r="E1196" t="n">
        <v>17883</v>
      </c>
      <c r="F1196" t="inlineStr">
        <is>
          <t>SODA LIMONADA ANTARCTICA DIET LATA 350ML C/12</t>
        </is>
      </c>
      <c r="G1196" t="n">
        <v>13.33</v>
      </c>
      <c r="H1196" t="inlineStr">
        <is>
          <t>PC</t>
        </is>
      </c>
      <c r="I1196" t="inlineStr">
        <is>
          <t>04/2026</t>
        </is>
      </c>
    </row>
    <row r="1197">
      <c r="A1197" t="n">
        <v>79815</v>
      </c>
      <c r="B1197" t="n">
        <v>122</v>
      </c>
      <c r="C1197" s="551" t="n">
        <v>46113</v>
      </c>
      <c r="D1197" t="inlineStr">
        <is>
          <t>Arcos</t>
        </is>
      </c>
      <c r="E1197" t="n">
        <v>17886</v>
      </c>
      <c r="F1197" t="inlineStr">
        <is>
          <t>PEPSI ZERO LATA 350ML C/12</t>
        </is>
      </c>
      <c r="G1197" t="n">
        <v>22.17</v>
      </c>
      <c r="H1197" t="inlineStr">
        <is>
          <t>PC</t>
        </is>
      </c>
      <c r="I1197" t="inlineStr">
        <is>
          <t>04/2026</t>
        </is>
      </c>
    </row>
    <row r="1198">
      <c r="A1198" t="n">
        <v>79816</v>
      </c>
      <c r="B1198" t="n">
        <v>122</v>
      </c>
      <c r="C1198" s="551" t="n">
        <v>46113</v>
      </c>
      <c r="D1198" t="inlineStr">
        <is>
          <t>Arcos</t>
        </is>
      </c>
      <c r="E1198" t="n">
        <v>17895</v>
      </c>
      <c r="F1198" t="inlineStr">
        <is>
          <t>PEPSI COLA LATA 350ML C/12</t>
        </is>
      </c>
      <c r="G1198" t="n">
        <v>14.17</v>
      </c>
      <c r="H1198" t="inlineStr">
        <is>
          <t>PC</t>
        </is>
      </c>
      <c r="I1198" t="inlineStr">
        <is>
          <t>04/2026</t>
        </is>
      </c>
    </row>
    <row r="1199">
      <c r="A1199" t="n">
        <v>79817</v>
      </c>
      <c r="B1199" t="n">
        <v>122</v>
      </c>
      <c r="C1199" s="551" t="n">
        <v>46113</v>
      </c>
      <c r="D1199" t="inlineStr">
        <is>
          <t>Arcos</t>
        </is>
      </c>
      <c r="E1199" t="n">
        <v>17903</v>
      </c>
      <c r="F1199" t="inlineStr">
        <is>
          <t>GUARANA ANTARCTICA LATA 350ML C/12 PC</t>
        </is>
      </c>
      <c r="G1199" t="n">
        <v>33.5</v>
      </c>
      <c r="H1199" t="inlineStr">
        <is>
          <t>PC</t>
        </is>
      </c>
      <c r="I1199" t="inlineStr">
        <is>
          <t>04/2026</t>
        </is>
      </c>
    </row>
    <row r="1200">
      <c r="A1200" t="n">
        <v>79818</v>
      </c>
      <c r="B1200" t="n">
        <v>122</v>
      </c>
      <c r="C1200" s="551" t="n">
        <v>46113</v>
      </c>
      <c r="D1200" t="inlineStr">
        <is>
          <t>Arcos</t>
        </is>
      </c>
      <c r="E1200" t="n">
        <v>17905</v>
      </c>
      <c r="F1200" t="inlineStr">
        <is>
          <t>GUARANA ANTARCTICA DIET LATA 350ML C/12</t>
        </is>
      </c>
      <c r="G1200" t="n">
        <v>22.33</v>
      </c>
      <c r="H1200" t="inlineStr">
        <is>
          <t>PC</t>
        </is>
      </c>
      <c r="I1200" t="inlineStr">
        <is>
          <t>04/2026</t>
        </is>
      </c>
    </row>
    <row r="1201">
      <c r="A1201" t="n">
        <v>79819</v>
      </c>
      <c r="B1201" t="n">
        <v>122</v>
      </c>
      <c r="C1201" s="551" t="n">
        <v>46113</v>
      </c>
      <c r="D1201" t="inlineStr">
        <is>
          <t>Arcos</t>
        </is>
      </c>
      <c r="E1201" t="n">
        <v>17925</v>
      </c>
      <c r="F1201" t="inlineStr">
        <is>
          <t>AGUA MINERAL C/ GAS ACQUISSIMA 350ML C/12</t>
        </is>
      </c>
      <c r="G1201" t="n">
        <v>2.83</v>
      </c>
      <c r="H1201" t="inlineStr">
        <is>
          <t>PC</t>
        </is>
      </c>
      <c r="I1201" t="inlineStr">
        <is>
          <t>04/2026</t>
        </is>
      </c>
    </row>
    <row r="1202">
      <c r="A1202" t="n">
        <v>79820</v>
      </c>
      <c r="B1202" t="n">
        <v>122</v>
      </c>
      <c r="C1202" s="551" t="n">
        <v>46113</v>
      </c>
      <c r="D1202" t="inlineStr">
        <is>
          <t>Arcos</t>
        </is>
      </c>
      <c r="E1202" t="n">
        <v>17933</v>
      </c>
      <c r="F1202" t="inlineStr">
        <is>
          <t>AGUA MINERAL COM GAS MAMBA 350ML C/24</t>
        </is>
      </c>
      <c r="G1202" t="n">
        <v>38.46</v>
      </c>
      <c r="H1202" t="inlineStr">
        <is>
          <t>PC</t>
        </is>
      </c>
      <c r="I1202" t="inlineStr">
        <is>
          <t>04/2026</t>
        </is>
      </c>
    </row>
    <row r="1203">
      <c r="A1203" t="n">
        <v>79821</v>
      </c>
      <c r="B1203" t="n">
        <v>122</v>
      </c>
      <c r="C1203" s="551" t="n">
        <v>46113</v>
      </c>
      <c r="D1203" t="inlineStr">
        <is>
          <t>Arcos</t>
        </is>
      </c>
      <c r="E1203" t="n">
        <v>18017</v>
      </c>
      <c r="F1203" t="inlineStr">
        <is>
          <t>ESPUMANTE CAVA BRUT STARS TOUCH OF ROSE 750ML</t>
        </is>
      </c>
      <c r="G1203" t="n">
        <v>7</v>
      </c>
      <c r="H1203" t="inlineStr">
        <is>
          <t>GR</t>
        </is>
      </c>
      <c r="I1203" t="inlineStr">
        <is>
          <t>04/2026</t>
        </is>
      </c>
    </row>
    <row r="1204">
      <c r="A1204" t="n">
        <v>79822</v>
      </c>
      <c r="B1204" t="n">
        <v>122</v>
      </c>
      <c r="C1204" s="551" t="n">
        <v>46113</v>
      </c>
      <c r="D1204" t="inlineStr">
        <is>
          <t>Arcos</t>
        </is>
      </c>
      <c r="E1204" t="n">
        <v>18018</v>
      </c>
      <c r="F1204" t="inlineStr">
        <is>
          <t>ESPUMANTE CAVA STARS BRUT RESERVA 750ML</t>
        </is>
      </c>
      <c r="G1204" t="n">
        <v>8</v>
      </c>
      <c r="H1204" t="inlineStr">
        <is>
          <t>GR</t>
        </is>
      </c>
      <c r="I1204" t="inlineStr">
        <is>
          <t>04/2026</t>
        </is>
      </c>
    </row>
    <row r="1205">
      <c r="A1205" t="n">
        <v>79823</v>
      </c>
      <c r="B1205" t="n">
        <v>122</v>
      </c>
      <c r="C1205" s="551" t="n">
        <v>46113</v>
      </c>
      <c r="D1205" t="inlineStr">
        <is>
          <t>Arcos</t>
        </is>
      </c>
      <c r="E1205" t="n">
        <v>18051</v>
      </c>
      <c r="F1205" t="inlineStr">
        <is>
          <t>CHAMPAGNE VEUVE CLICQUOT ROSE BRUT 750ML</t>
        </is>
      </c>
      <c r="G1205" t="n">
        <v>4</v>
      </c>
      <c r="H1205" t="inlineStr">
        <is>
          <t>GR</t>
        </is>
      </c>
      <c r="I1205" t="inlineStr">
        <is>
          <t>04/2026</t>
        </is>
      </c>
    </row>
    <row r="1206">
      <c r="A1206" t="n">
        <v>79824</v>
      </c>
      <c r="B1206" t="n">
        <v>122</v>
      </c>
      <c r="C1206" s="551" t="n">
        <v>46113</v>
      </c>
      <c r="D1206" t="inlineStr">
        <is>
          <t>Arcos</t>
        </is>
      </c>
      <c r="E1206" t="n">
        <v>18097</v>
      </c>
      <c r="F1206" t="inlineStr">
        <is>
          <t>WHISKY TALISKER SINGLE MALT 10 ANOS 720ML</t>
        </is>
      </c>
      <c r="G1206" t="n">
        <v>7.75</v>
      </c>
      <c r="H1206" t="inlineStr">
        <is>
          <t>GR</t>
        </is>
      </c>
      <c r="I1206" t="inlineStr">
        <is>
          <t>04/2026</t>
        </is>
      </c>
    </row>
    <row r="1207">
      <c r="A1207" t="n">
        <v>79825</v>
      </c>
      <c r="B1207" t="n">
        <v>122</v>
      </c>
      <c r="C1207" s="551" t="n">
        <v>46113</v>
      </c>
      <c r="D1207" t="inlineStr">
        <is>
          <t>Arcos</t>
        </is>
      </c>
      <c r="E1207" t="n">
        <v>18099</v>
      </c>
      <c r="F1207" t="inlineStr">
        <is>
          <t>WHISKY SINGLETON 12 ANOS SINGLE MALT 750ML</t>
        </is>
      </c>
      <c r="G1207" t="n">
        <v>36.09</v>
      </c>
      <c r="H1207" t="inlineStr">
        <is>
          <t>GR</t>
        </is>
      </c>
      <c r="I1207" t="inlineStr">
        <is>
          <t>04/2026</t>
        </is>
      </c>
    </row>
    <row r="1208">
      <c r="A1208" t="n">
        <v>79826</v>
      </c>
      <c r="B1208" t="n">
        <v>122</v>
      </c>
      <c r="C1208" s="551" t="n">
        <v>46113</v>
      </c>
      <c r="D1208" t="inlineStr">
        <is>
          <t>Arcos</t>
        </is>
      </c>
      <c r="E1208" t="n">
        <v>18100</v>
      </c>
      <c r="F1208" t="inlineStr">
        <is>
          <t>WHISKY OLD PARR 18 ANOS 750ML</t>
        </is>
      </c>
      <c r="G1208" t="n">
        <v>3</v>
      </c>
      <c r="H1208" t="inlineStr">
        <is>
          <t>GR</t>
        </is>
      </c>
      <c r="I1208" t="inlineStr">
        <is>
          <t>04/2026</t>
        </is>
      </c>
    </row>
    <row r="1209">
      <c r="A1209" t="n">
        <v>79827</v>
      </c>
      <c r="B1209" t="n">
        <v>122</v>
      </c>
      <c r="C1209" s="551" t="n">
        <v>46113</v>
      </c>
      <c r="D1209" t="inlineStr">
        <is>
          <t>Arcos</t>
        </is>
      </c>
      <c r="E1209" t="n">
        <v>18103</v>
      </c>
      <c r="F1209" t="inlineStr">
        <is>
          <t>WHISKY MAKERS MARK BOURBON 750ML</t>
        </is>
      </c>
      <c r="G1209" t="n">
        <v>5.13</v>
      </c>
      <c r="H1209" t="inlineStr">
        <is>
          <t>GR</t>
        </is>
      </c>
      <c r="I1209" t="inlineStr">
        <is>
          <t>04/2026</t>
        </is>
      </c>
    </row>
    <row r="1210">
      <c r="A1210" t="n">
        <v>79828</v>
      </c>
      <c r="B1210" t="n">
        <v>122</v>
      </c>
      <c r="C1210" s="551" t="n">
        <v>46113</v>
      </c>
      <c r="D1210" t="inlineStr">
        <is>
          <t>Arcos</t>
        </is>
      </c>
      <c r="E1210" t="n">
        <v>18104</v>
      </c>
      <c r="F1210" t="inlineStr">
        <is>
          <t>WHISKY MACALLAN TRIPLE CASK 12 ANOS 700ML</t>
        </is>
      </c>
      <c r="G1210" t="n">
        <v>0.37</v>
      </c>
      <c r="H1210" t="inlineStr">
        <is>
          <t>GR</t>
        </is>
      </c>
      <c r="I1210" t="inlineStr">
        <is>
          <t>04/2026</t>
        </is>
      </c>
    </row>
    <row r="1211">
      <c r="A1211" t="n">
        <v>79829</v>
      </c>
      <c r="B1211" t="n">
        <v>122</v>
      </c>
      <c r="C1211" s="551" t="n">
        <v>46113</v>
      </c>
      <c r="D1211" t="inlineStr">
        <is>
          <t>Arcos</t>
        </is>
      </c>
      <c r="E1211" t="n">
        <v>18113</v>
      </c>
      <c r="F1211" t="inlineStr">
        <is>
          <t>WHISKY JOHNNIE WALKER GREEN LABEL 750ML</t>
        </is>
      </c>
      <c r="G1211" t="n">
        <v>6.53</v>
      </c>
      <c r="H1211" t="inlineStr">
        <is>
          <t>GR</t>
        </is>
      </c>
      <c r="I1211" t="inlineStr">
        <is>
          <t>04/2026</t>
        </is>
      </c>
    </row>
    <row r="1212">
      <c r="A1212" t="n">
        <v>79830</v>
      </c>
      <c r="B1212" t="n">
        <v>122</v>
      </c>
      <c r="C1212" s="551" t="n">
        <v>46113</v>
      </c>
      <c r="D1212" t="inlineStr">
        <is>
          <t>Arcos</t>
        </is>
      </c>
      <c r="E1212" t="n">
        <v>18114</v>
      </c>
      <c r="F1212" t="inlineStr">
        <is>
          <t>WHISKY JOHNNIE WALKER GOLD LABEL RESERVE 750ML</t>
        </is>
      </c>
      <c r="G1212" t="n">
        <v>5.44</v>
      </c>
      <c r="H1212" t="inlineStr">
        <is>
          <t>GR</t>
        </is>
      </c>
      <c r="I1212" t="inlineStr">
        <is>
          <t>04/2026</t>
        </is>
      </c>
    </row>
    <row r="1213">
      <c r="A1213" t="n">
        <v>79831</v>
      </c>
      <c r="B1213" t="n">
        <v>122</v>
      </c>
      <c r="C1213" s="551" t="n">
        <v>46113</v>
      </c>
      <c r="D1213" t="inlineStr">
        <is>
          <t>Arcos</t>
        </is>
      </c>
      <c r="E1213" t="n">
        <v>18115</v>
      </c>
      <c r="F1213" t="inlineStr">
        <is>
          <t>WHISKY JOHNNIE WALKER DOUBLE BLACK LABEL 1L</t>
        </is>
      </c>
      <c r="G1213" t="n">
        <v>0.23</v>
      </c>
      <c r="H1213" t="inlineStr">
        <is>
          <t>GR</t>
        </is>
      </c>
      <c r="I1213" t="inlineStr">
        <is>
          <t>04/2026</t>
        </is>
      </c>
    </row>
    <row r="1214">
      <c r="A1214" t="n">
        <v>79832</v>
      </c>
      <c r="B1214" t="n">
        <v>122</v>
      </c>
      <c r="C1214" s="551" t="n">
        <v>46113</v>
      </c>
      <c r="D1214" t="inlineStr">
        <is>
          <t>Arcos</t>
        </is>
      </c>
      <c r="E1214" t="n">
        <v>18118</v>
      </c>
      <c r="F1214" t="inlineStr">
        <is>
          <t>WHISKY JOHNNIE WALKER BLUE LABEL 750ML</t>
        </is>
      </c>
      <c r="G1214" t="n">
        <v>5.16</v>
      </c>
      <c r="H1214" t="inlineStr">
        <is>
          <t>GR</t>
        </is>
      </c>
      <c r="I1214" t="inlineStr">
        <is>
          <t>04/2026</t>
        </is>
      </c>
    </row>
    <row r="1215">
      <c r="A1215" t="n">
        <v>79833</v>
      </c>
      <c r="B1215" t="n">
        <v>122</v>
      </c>
      <c r="C1215" s="551" t="n">
        <v>46113</v>
      </c>
      <c r="D1215" t="inlineStr">
        <is>
          <t>Arcos</t>
        </is>
      </c>
      <c r="E1215" t="n">
        <v>18119</v>
      </c>
      <c r="F1215" t="inlineStr">
        <is>
          <t>WHISKY JOHNNIE WALKER BLACK LABEL 1L</t>
        </is>
      </c>
      <c r="G1215" t="n">
        <v>31.24</v>
      </c>
      <c r="H1215" t="inlineStr">
        <is>
          <t>GR</t>
        </is>
      </c>
      <c r="I1215" t="inlineStr">
        <is>
          <t>04/2026</t>
        </is>
      </c>
    </row>
    <row r="1216">
      <c r="A1216" t="n">
        <v>79834</v>
      </c>
      <c r="B1216" t="n">
        <v>122</v>
      </c>
      <c r="C1216" s="551" t="n">
        <v>46113</v>
      </c>
      <c r="D1216" t="inlineStr">
        <is>
          <t>Arcos</t>
        </is>
      </c>
      <c r="E1216" t="n">
        <v>18121</v>
      </c>
      <c r="F1216" t="inlineStr">
        <is>
          <t>WHISKY JIM BEAM RYE 700ML</t>
        </is>
      </c>
      <c r="G1216" t="n">
        <v>0.46</v>
      </c>
      <c r="H1216" t="inlineStr">
        <is>
          <t>GR</t>
        </is>
      </c>
      <c r="I1216" t="inlineStr">
        <is>
          <t>04/2026</t>
        </is>
      </c>
    </row>
    <row r="1217">
      <c r="A1217" t="n">
        <v>79835</v>
      </c>
      <c r="B1217" t="n">
        <v>122</v>
      </c>
      <c r="C1217" s="551" t="n">
        <v>46113</v>
      </c>
      <c r="D1217" t="inlineStr">
        <is>
          <t>Arcos</t>
        </is>
      </c>
      <c r="E1217" t="n">
        <v>18129</v>
      </c>
      <c r="F1217" t="inlineStr">
        <is>
          <t>WHISKY JACK DANIELS 1L</t>
        </is>
      </c>
      <c r="G1217" t="n">
        <v>2.71</v>
      </c>
      <c r="H1217" t="inlineStr">
        <is>
          <t>GR</t>
        </is>
      </c>
      <c r="I1217" t="inlineStr">
        <is>
          <t>04/2026</t>
        </is>
      </c>
    </row>
    <row r="1218">
      <c r="A1218" t="n">
        <v>79836</v>
      </c>
      <c r="B1218" t="n">
        <v>122</v>
      </c>
      <c r="C1218" s="551" t="n">
        <v>46113</v>
      </c>
      <c r="D1218" t="inlineStr">
        <is>
          <t>Arcos</t>
        </is>
      </c>
      <c r="E1218" t="n">
        <v>18133</v>
      </c>
      <c r="F1218" t="inlineStr">
        <is>
          <t>WHISKY GLENLIVET FOUNDERS RESERVE 750ML</t>
        </is>
      </c>
      <c r="G1218" t="n">
        <v>1.21</v>
      </c>
      <c r="H1218" t="inlineStr">
        <is>
          <t>GR</t>
        </is>
      </c>
      <c r="I1218" t="inlineStr">
        <is>
          <t>04/2026</t>
        </is>
      </c>
    </row>
    <row r="1219">
      <c r="A1219" t="n">
        <v>79837</v>
      </c>
      <c r="B1219" t="n">
        <v>122</v>
      </c>
      <c r="C1219" s="551" t="n">
        <v>46113</v>
      </c>
      <c r="D1219" t="inlineStr">
        <is>
          <t>Arcos</t>
        </is>
      </c>
      <c r="E1219" t="n">
        <v>18138</v>
      </c>
      <c r="F1219" t="inlineStr">
        <is>
          <t>WHISKY GLENFIDDICH 15 ANOS 750ML</t>
        </is>
      </c>
      <c r="G1219" t="n">
        <v>0.6</v>
      </c>
      <c r="H1219" t="inlineStr">
        <is>
          <t>GR</t>
        </is>
      </c>
      <c r="I1219" t="inlineStr">
        <is>
          <t>04/2026</t>
        </is>
      </c>
    </row>
    <row r="1220">
      <c r="A1220" t="n">
        <v>79838</v>
      </c>
      <c r="B1220" t="n">
        <v>122</v>
      </c>
      <c r="C1220" s="551" t="n">
        <v>46113</v>
      </c>
      <c r="D1220" t="inlineStr">
        <is>
          <t>Arcos</t>
        </is>
      </c>
      <c r="E1220" t="n">
        <v>18139</v>
      </c>
      <c r="F1220" t="inlineStr">
        <is>
          <t>WHISKY GLENFIDDICH 12 ANOS 750ML</t>
        </is>
      </c>
      <c r="G1220" t="n">
        <v>2</v>
      </c>
      <c r="H1220" t="inlineStr">
        <is>
          <t>GR</t>
        </is>
      </c>
      <c r="I1220" t="inlineStr">
        <is>
          <t>04/2026</t>
        </is>
      </c>
    </row>
    <row r="1221">
      <c r="A1221" t="n">
        <v>79839</v>
      </c>
      <c r="B1221" t="n">
        <v>122</v>
      </c>
      <c r="C1221" s="551" t="n">
        <v>46113</v>
      </c>
      <c r="D1221" t="inlineStr">
        <is>
          <t>Arcos</t>
        </is>
      </c>
      <c r="E1221" t="n">
        <v>18143</v>
      </c>
      <c r="F1221" t="inlineStr">
        <is>
          <t>WHISKY CHIVAS ROYAL SALUTE 21 ANOS 700ML</t>
        </is>
      </c>
      <c r="G1221" t="n">
        <v>2.59</v>
      </c>
      <c r="H1221" t="inlineStr">
        <is>
          <t>GR</t>
        </is>
      </c>
      <c r="I1221" t="inlineStr">
        <is>
          <t>04/2026</t>
        </is>
      </c>
    </row>
    <row r="1222">
      <c r="A1222" t="n">
        <v>79840</v>
      </c>
      <c r="B1222" t="n">
        <v>122</v>
      </c>
      <c r="C1222" s="551" t="n">
        <v>46113</v>
      </c>
      <c r="D1222" t="inlineStr">
        <is>
          <t>Arcos</t>
        </is>
      </c>
      <c r="E1222" t="n">
        <v>18145</v>
      </c>
      <c r="F1222" t="inlineStr">
        <is>
          <t>WHISKY CHIVAS REGAL 18 ANOS 750ML</t>
        </is>
      </c>
      <c r="G1222" t="n">
        <v>0.08</v>
      </c>
      <c r="H1222" t="inlineStr">
        <is>
          <t>GR</t>
        </is>
      </c>
      <c r="I1222" t="inlineStr">
        <is>
          <t>04/2026</t>
        </is>
      </c>
    </row>
    <row r="1223">
      <c r="A1223" t="n">
        <v>79841</v>
      </c>
      <c r="B1223" t="n">
        <v>122</v>
      </c>
      <c r="C1223" s="551" t="n">
        <v>46113</v>
      </c>
      <c r="D1223" t="inlineStr">
        <is>
          <t>Arcos</t>
        </is>
      </c>
      <c r="E1223" t="n">
        <v>18146</v>
      </c>
      <c r="F1223" t="inlineStr">
        <is>
          <t>WHISKY CHIVAS REGAL 12 ANOS 1L</t>
        </is>
      </c>
      <c r="G1223" t="n">
        <v>2.24</v>
      </c>
      <c r="H1223" t="inlineStr">
        <is>
          <t>GR</t>
        </is>
      </c>
      <c r="I1223" t="inlineStr">
        <is>
          <t>04/2026</t>
        </is>
      </c>
    </row>
    <row r="1224">
      <c r="A1224" t="n">
        <v>79842</v>
      </c>
      <c r="B1224" t="n">
        <v>122</v>
      </c>
      <c r="C1224" s="551" t="n">
        <v>46113</v>
      </c>
      <c r="D1224" t="inlineStr">
        <is>
          <t>Arcos</t>
        </is>
      </c>
      <c r="E1224" t="n">
        <v>18157</v>
      </c>
      <c r="F1224" t="inlineStr">
        <is>
          <t>WHISKY BOURBON BULLEIT 750ML</t>
        </is>
      </c>
      <c r="G1224" t="n">
        <v>28.2</v>
      </c>
      <c r="H1224" t="inlineStr">
        <is>
          <t>GR</t>
        </is>
      </c>
      <c r="I1224" t="inlineStr">
        <is>
          <t>04/2026</t>
        </is>
      </c>
    </row>
    <row r="1225">
      <c r="A1225" t="n">
        <v>79843</v>
      </c>
      <c r="B1225" t="n">
        <v>122</v>
      </c>
      <c r="C1225" s="551" t="n">
        <v>46113</v>
      </c>
      <c r="D1225" t="inlineStr">
        <is>
          <t>Arcos</t>
        </is>
      </c>
      <c r="E1225" t="n">
        <v>18159</v>
      </c>
      <c r="F1225" t="inlineStr">
        <is>
          <t>WHISKY BALLANTINES FINEST 1L</t>
        </is>
      </c>
      <c r="G1225" t="n">
        <v>2</v>
      </c>
      <c r="H1225" t="inlineStr">
        <is>
          <t>GR</t>
        </is>
      </c>
      <c r="I1225" t="inlineStr">
        <is>
          <t>04/2026</t>
        </is>
      </c>
    </row>
    <row r="1226">
      <c r="A1226" t="n">
        <v>79844</v>
      </c>
      <c r="B1226" t="n">
        <v>122</v>
      </c>
      <c r="C1226" s="551" t="n">
        <v>46113</v>
      </c>
      <c r="D1226" t="inlineStr">
        <is>
          <t>Arcos</t>
        </is>
      </c>
      <c r="E1226" t="n">
        <v>18176</v>
      </c>
      <c r="F1226" t="inlineStr">
        <is>
          <t>VODKA KETEL ONE PEACH &amp; ORANGE 750ML</t>
        </is>
      </c>
      <c r="G1226" t="n">
        <v>1</v>
      </c>
      <c r="H1226" t="inlineStr">
        <is>
          <t>GR</t>
        </is>
      </c>
      <c r="I1226" t="inlineStr">
        <is>
          <t>04/2026</t>
        </is>
      </c>
    </row>
    <row r="1227">
      <c r="A1227" t="n">
        <v>79845</v>
      </c>
      <c r="B1227" t="n">
        <v>122</v>
      </c>
      <c r="C1227" s="551" t="n">
        <v>46113</v>
      </c>
      <c r="D1227" t="inlineStr">
        <is>
          <t>Arcos</t>
        </is>
      </c>
      <c r="E1227" t="n">
        <v>18178</v>
      </c>
      <c r="F1227" t="inlineStr">
        <is>
          <t>VODKA KETEL ONE CUCUMBER &amp; MINT 750ML</t>
        </is>
      </c>
      <c r="G1227" t="n">
        <v>1</v>
      </c>
      <c r="H1227" t="inlineStr">
        <is>
          <t>GR</t>
        </is>
      </c>
      <c r="I1227" t="inlineStr">
        <is>
          <t>04/2026</t>
        </is>
      </c>
    </row>
    <row r="1228">
      <c r="A1228" t="n">
        <v>79846</v>
      </c>
      <c r="B1228" t="n">
        <v>122</v>
      </c>
      <c r="C1228" s="551" t="n">
        <v>46113</v>
      </c>
      <c r="D1228" t="inlineStr">
        <is>
          <t>Arcos</t>
        </is>
      </c>
      <c r="E1228" t="n">
        <v>18179</v>
      </c>
      <c r="F1228" t="inlineStr">
        <is>
          <t>VODKA KETEL ONE 1L</t>
        </is>
      </c>
      <c r="G1228" t="n">
        <v>66.78</v>
      </c>
      <c r="H1228" t="inlineStr">
        <is>
          <t>GR</t>
        </is>
      </c>
      <c r="I1228" t="inlineStr">
        <is>
          <t>04/2026</t>
        </is>
      </c>
    </row>
    <row r="1229">
      <c r="A1229" t="n">
        <v>79847</v>
      </c>
      <c r="B1229" t="n">
        <v>122</v>
      </c>
      <c r="C1229" s="551" t="n">
        <v>46113</v>
      </c>
      <c r="D1229" t="inlineStr">
        <is>
          <t>Arcos</t>
        </is>
      </c>
      <c r="E1229" t="n">
        <v>18180</v>
      </c>
      <c r="F1229" t="inlineStr">
        <is>
          <t>VODKA GREY GOOSE NATURAL 750ML</t>
        </is>
      </c>
      <c r="G1229" t="n">
        <v>0.29</v>
      </c>
      <c r="H1229" t="inlineStr">
        <is>
          <t>GR</t>
        </is>
      </c>
      <c r="I1229" t="inlineStr">
        <is>
          <t>04/2026</t>
        </is>
      </c>
    </row>
    <row r="1230">
      <c r="A1230" t="n">
        <v>79848</v>
      </c>
      <c r="B1230" t="n">
        <v>122</v>
      </c>
      <c r="C1230" s="551" t="n">
        <v>46113</v>
      </c>
      <c r="D1230" t="inlineStr">
        <is>
          <t>Arcos</t>
        </is>
      </c>
      <c r="E1230" t="n">
        <v>18184</v>
      </c>
      <c r="F1230" t="inlineStr">
        <is>
          <t>VODKA CIROC DE RED BERRY 750ML</t>
        </is>
      </c>
      <c r="G1230" t="n">
        <v>0.91</v>
      </c>
      <c r="H1230" t="inlineStr">
        <is>
          <t>GR</t>
        </is>
      </c>
      <c r="I1230" t="inlineStr">
        <is>
          <t>04/2026</t>
        </is>
      </c>
    </row>
    <row r="1231">
      <c r="A1231" t="n">
        <v>79849</v>
      </c>
      <c r="B1231" t="n">
        <v>122</v>
      </c>
      <c r="C1231" s="551" t="n">
        <v>46113</v>
      </c>
      <c r="D1231" t="inlineStr">
        <is>
          <t>Arcos</t>
        </is>
      </c>
      <c r="E1231" t="n">
        <v>18185</v>
      </c>
      <c r="F1231" t="inlineStr">
        <is>
          <t>VODKA CIROC DE PINEAPPLE 750ML</t>
        </is>
      </c>
      <c r="G1231" t="n">
        <v>2</v>
      </c>
      <c r="H1231" t="inlineStr">
        <is>
          <t>GR</t>
        </is>
      </c>
      <c r="I1231" t="inlineStr">
        <is>
          <t>04/2026</t>
        </is>
      </c>
    </row>
    <row r="1232">
      <c r="A1232" t="n">
        <v>79850</v>
      </c>
      <c r="B1232" t="n">
        <v>122</v>
      </c>
      <c r="C1232" s="551" t="n">
        <v>46113</v>
      </c>
      <c r="D1232" t="inlineStr">
        <is>
          <t>Arcos</t>
        </is>
      </c>
      <c r="E1232" t="n">
        <v>18186</v>
      </c>
      <c r="F1232" t="inlineStr">
        <is>
          <t>VODKA CIROC NATURAL 750ML</t>
        </is>
      </c>
      <c r="G1232" t="n">
        <v>9.779999999999999</v>
      </c>
      <c r="H1232" t="inlineStr">
        <is>
          <t>GR</t>
        </is>
      </c>
      <c r="I1232" t="inlineStr">
        <is>
          <t>04/2026</t>
        </is>
      </c>
    </row>
    <row r="1233">
      <c r="A1233" t="n">
        <v>79851</v>
      </c>
      <c r="B1233" t="n">
        <v>122</v>
      </c>
      <c r="C1233" s="551" t="n">
        <v>46113</v>
      </c>
      <c r="D1233" t="inlineStr">
        <is>
          <t>Arcos</t>
        </is>
      </c>
      <c r="E1233" t="n">
        <v>18191</v>
      </c>
      <c r="F1233" t="inlineStr">
        <is>
          <t>VODKA ABSOLUT VANILIA 750ML</t>
        </is>
      </c>
      <c r="G1233" t="n">
        <v>0.24</v>
      </c>
      <c r="H1233" t="inlineStr">
        <is>
          <t>GR</t>
        </is>
      </c>
      <c r="I1233" t="inlineStr">
        <is>
          <t>04/2026</t>
        </is>
      </c>
    </row>
    <row r="1234">
      <c r="A1234" t="n">
        <v>79852</v>
      </c>
      <c r="B1234" t="n">
        <v>122</v>
      </c>
      <c r="C1234" s="551" t="n">
        <v>46113</v>
      </c>
      <c r="D1234" t="inlineStr">
        <is>
          <t>Arcos</t>
        </is>
      </c>
      <c r="E1234" t="n">
        <v>18202</v>
      </c>
      <c r="F1234" t="inlineStr">
        <is>
          <t>VERMOUTH DOLIN DRY 750ML</t>
        </is>
      </c>
      <c r="G1234" t="n">
        <v>18.67</v>
      </c>
      <c r="H1234" t="inlineStr">
        <is>
          <t>GR</t>
        </is>
      </c>
      <c r="I1234" t="inlineStr">
        <is>
          <t>04/2026</t>
        </is>
      </c>
    </row>
    <row r="1235">
      <c r="A1235" t="n">
        <v>79853</v>
      </c>
      <c r="B1235" t="n">
        <v>122</v>
      </c>
      <c r="C1235" s="551" t="n">
        <v>46113</v>
      </c>
      <c r="D1235" t="inlineStr">
        <is>
          <t>Arcos</t>
        </is>
      </c>
      <c r="E1235" t="n">
        <v>18208</v>
      </c>
      <c r="F1235" t="inlineStr">
        <is>
          <t>VERMOUTH CARPANO BIANCO 1L</t>
        </is>
      </c>
      <c r="G1235" t="n">
        <v>12</v>
      </c>
      <c r="H1235" t="inlineStr">
        <is>
          <t>GR</t>
        </is>
      </c>
      <c r="I1235" t="inlineStr">
        <is>
          <t>04/2026</t>
        </is>
      </c>
    </row>
    <row r="1236">
      <c r="A1236" t="n">
        <v>79854</v>
      </c>
      <c r="B1236" t="n">
        <v>122</v>
      </c>
      <c r="C1236" s="551" t="n">
        <v>46113</v>
      </c>
      <c r="D1236" t="inlineStr">
        <is>
          <t>Arcos</t>
        </is>
      </c>
      <c r="E1236" t="n">
        <v>18209</v>
      </c>
      <c r="F1236" t="inlineStr">
        <is>
          <t>VERMOUTH MARTINI ROSATO 750ML</t>
        </is>
      </c>
      <c r="G1236" t="n">
        <v>2</v>
      </c>
      <c r="H1236" t="inlineStr">
        <is>
          <t>GR</t>
        </is>
      </c>
      <c r="I1236" t="inlineStr">
        <is>
          <t>04/2026</t>
        </is>
      </c>
    </row>
    <row r="1237">
      <c r="A1237" t="n">
        <v>79855</v>
      </c>
      <c r="B1237" t="n">
        <v>122</v>
      </c>
      <c r="C1237" s="551" t="n">
        <v>46113</v>
      </c>
      <c r="D1237" t="inlineStr">
        <is>
          <t>Arcos</t>
        </is>
      </c>
      <c r="E1237" t="n">
        <v>18211</v>
      </c>
      <c r="F1237" t="inlineStr">
        <is>
          <t>VERMOUTH MARTINI RISERVA RUBINO 750ML</t>
        </is>
      </c>
      <c r="G1237" t="n">
        <v>6</v>
      </c>
      <c r="H1237" t="inlineStr">
        <is>
          <t>GR</t>
        </is>
      </c>
      <c r="I1237" t="inlineStr">
        <is>
          <t>04/2026</t>
        </is>
      </c>
    </row>
    <row r="1238">
      <c r="A1238" t="n">
        <v>79856</v>
      </c>
      <c r="B1238" t="n">
        <v>122</v>
      </c>
      <c r="C1238" s="551" t="n">
        <v>46113</v>
      </c>
      <c r="D1238" t="inlineStr">
        <is>
          <t>Arcos</t>
        </is>
      </c>
      <c r="E1238" t="n">
        <v>18214</v>
      </c>
      <c r="F1238" t="inlineStr">
        <is>
          <t>VERMOUTH MARTINI BIANCO 750ML</t>
        </is>
      </c>
      <c r="G1238" t="n">
        <v>22</v>
      </c>
      <c r="H1238" t="inlineStr">
        <is>
          <t>GR</t>
        </is>
      </c>
      <c r="I1238" t="inlineStr">
        <is>
          <t>04/2026</t>
        </is>
      </c>
    </row>
    <row r="1239">
      <c r="A1239" t="n">
        <v>79857</v>
      </c>
      <c r="B1239" t="n">
        <v>122</v>
      </c>
      <c r="C1239" s="551" t="n">
        <v>46113</v>
      </c>
      <c r="D1239" t="inlineStr">
        <is>
          <t>Arcos</t>
        </is>
      </c>
      <c r="E1239" t="n">
        <v>18218</v>
      </c>
      <c r="F1239" t="inlineStr">
        <is>
          <t>VERMOUTH CINZANO ROSSO ARGENTINO 1L</t>
        </is>
      </c>
      <c r="G1239" t="n">
        <v>13</v>
      </c>
      <c r="H1239" t="inlineStr">
        <is>
          <t>GR</t>
        </is>
      </c>
      <c r="I1239" t="inlineStr">
        <is>
          <t>04/2026</t>
        </is>
      </c>
    </row>
    <row r="1240">
      <c r="A1240" t="n">
        <v>79858</v>
      </c>
      <c r="B1240" t="n">
        <v>122</v>
      </c>
      <c r="C1240" s="551" t="n">
        <v>46113</v>
      </c>
      <c r="D1240" t="inlineStr">
        <is>
          <t>Arcos</t>
        </is>
      </c>
      <c r="E1240" t="n">
        <v>18219</v>
      </c>
      <c r="F1240" t="inlineStr">
        <is>
          <t>VERMOUTH CARPANO PUNT E MES 1L</t>
        </is>
      </c>
      <c r="G1240" t="n">
        <v>15</v>
      </c>
      <c r="H1240" t="inlineStr">
        <is>
          <t>GR</t>
        </is>
      </c>
      <c r="I1240" t="inlineStr">
        <is>
          <t>04/2026</t>
        </is>
      </c>
    </row>
    <row r="1241">
      <c r="A1241" t="n">
        <v>79859</v>
      </c>
      <c r="B1241" t="n">
        <v>122</v>
      </c>
      <c r="C1241" s="551" t="n">
        <v>46113</v>
      </c>
      <c r="D1241" t="inlineStr">
        <is>
          <t>Arcos</t>
        </is>
      </c>
      <c r="E1241" t="n">
        <v>18220</v>
      </c>
      <c r="F1241" t="inlineStr">
        <is>
          <t>VERMOUTH CARPANO CLASSICO ROSSO ITALIANO 1L</t>
        </is>
      </c>
      <c r="G1241" t="n">
        <v>10</v>
      </c>
      <c r="H1241" t="inlineStr">
        <is>
          <t>GR</t>
        </is>
      </c>
      <c r="I1241" t="inlineStr">
        <is>
          <t>04/2026</t>
        </is>
      </c>
    </row>
    <row r="1242">
      <c r="A1242" t="n">
        <v>79860</v>
      </c>
      <c r="B1242" t="n">
        <v>122</v>
      </c>
      <c r="C1242" s="551" t="n">
        <v>46113</v>
      </c>
      <c r="D1242" t="inlineStr">
        <is>
          <t>Arcos</t>
        </is>
      </c>
      <c r="E1242" t="n">
        <v>18234</v>
      </c>
      <c r="F1242" t="inlineStr">
        <is>
          <t>TEQUILA JOSE CUERVO 1800 SILVER 750ML</t>
        </is>
      </c>
      <c r="G1242" t="n">
        <v>1</v>
      </c>
      <c r="H1242" t="inlineStr">
        <is>
          <t>UN</t>
        </is>
      </c>
      <c r="I1242" t="inlineStr">
        <is>
          <t>04/2026</t>
        </is>
      </c>
    </row>
    <row r="1243">
      <c r="A1243" t="n">
        <v>79861</v>
      </c>
      <c r="B1243" t="n">
        <v>122</v>
      </c>
      <c r="C1243" s="551" t="n">
        <v>46113</v>
      </c>
      <c r="D1243" t="inlineStr">
        <is>
          <t>Arcos</t>
        </is>
      </c>
      <c r="E1243" t="n">
        <v>18235</v>
      </c>
      <c r="F1243" t="inlineStr">
        <is>
          <t>TEQUILA JOSE CUERVO 1800 REPOSADO 750ML</t>
        </is>
      </c>
      <c r="G1243" t="n">
        <v>2.98</v>
      </c>
      <c r="H1243" t="inlineStr">
        <is>
          <t>UN</t>
        </is>
      </c>
      <c r="I1243" t="inlineStr">
        <is>
          <t>04/2026</t>
        </is>
      </c>
    </row>
    <row r="1244">
      <c r="A1244" t="n">
        <v>79862</v>
      </c>
      <c r="B1244" t="n">
        <v>122</v>
      </c>
      <c r="C1244" s="551" t="n">
        <v>46113</v>
      </c>
      <c r="D1244" t="inlineStr">
        <is>
          <t>Arcos</t>
        </is>
      </c>
      <c r="E1244" t="n">
        <v>18237</v>
      </c>
      <c r="F1244" t="inlineStr">
        <is>
          <t>TEQUILA HERRADURA REPOSADO 750ML</t>
        </is>
      </c>
      <c r="G1244" t="n">
        <v>2.35</v>
      </c>
      <c r="H1244" t="inlineStr">
        <is>
          <t>GR</t>
        </is>
      </c>
      <c r="I1244" t="inlineStr">
        <is>
          <t>04/2026</t>
        </is>
      </c>
    </row>
    <row r="1245">
      <c r="A1245" t="n">
        <v>79863</v>
      </c>
      <c r="B1245" t="n">
        <v>122</v>
      </c>
      <c r="C1245" s="551" t="n">
        <v>46113</v>
      </c>
      <c r="D1245" t="inlineStr">
        <is>
          <t>Arcos</t>
        </is>
      </c>
      <c r="E1245" t="n">
        <v>18239</v>
      </c>
      <c r="F1245" t="inlineStr">
        <is>
          <t>TEQUILA HERRADURA ANEJO 750ML</t>
        </is>
      </c>
      <c r="G1245" t="n">
        <v>0.12</v>
      </c>
      <c r="H1245" t="inlineStr">
        <is>
          <t>GR</t>
        </is>
      </c>
      <c r="I1245" t="inlineStr">
        <is>
          <t>04/2026</t>
        </is>
      </c>
    </row>
    <row r="1246">
      <c r="A1246" t="n">
        <v>79864</v>
      </c>
      <c r="B1246" t="n">
        <v>122</v>
      </c>
      <c r="C1246" s="551" t="n">
        <v>46113</v>
      </c>
      <c r="D1246" t="inlineStr">
        <is>
          <t>Arcos</t>
        </is>
      </c>
      <c r="E1246" t="n">
        <v>18242</v>
      </c>
      <c r="F1246" t="inlineStr">
        <is>
          <t>TEQUILA DON JULIO BLANCO 750ML</t>
        </is>
      </c>
      <c r="G1246" t="n">
        <v>17.68</v>
      </c>
      <c r="H1246" t="inlineStr">
        <is>
          <t>GR</t>
        </is>
      </c>
      <c r="I1246" t="inlineStr">
        <is>
          <t>04/2026</t>
        </is>
      </c>
    </row>
    <row r="1247">
      <c r="A1247" t="n">
        <v>79865</v>
      </c>
      <c r="B1247" t="n">
        <v>122</v>
      </c>
      <c r="C1247" s="551" t="n">
        <v>46113</v>
      </c>
      <c r="D1247" t="inlineStr">
        <is>
          <t>Arcos</t>
        </is>
      </c>
      <c r="E1247" t="n">
        <v>18249</v>
      </c>
      <c r="F1247" t="inlineStr">
        <is>
          <t>SAQUE DOURADO SAGAE 750ML</t>
        </is>
      </c>
      <c r="G1247" t="n">
        <v>2</v>
      </c>
      <c r="H1247" t="inlineStr">
        <is>
          <t>UN</t>
        </is>
      </c>
      <c r="I1247" t="inlineStr">
        <is>
          <t>04/2026</t>
        </is>
      </c>
    </row>
    <row r="1248">
      <c r="A1248" t="n">
        <v>79866</v>
      </c>
      <c r="B1248" t="n">
        <v>122</v>
      </c>
      <c r="C1248" s="551" t="n">
        <v>46113</v>
      </c>
      <c r="D1248" t="inlineStr">
        <is>
          <t>Arcos</t>
        </is>
      </c>
      <c r="E1248" t="n">
        <v>18261</v>
      </c>
      <c r="F1248" t="inlineStr">
        <is>
          <t>RUM ZACAPA 23 ANOS 750ML</t>
        </is>
      </c>
      <c r="G1248" t="n">
        <v>0.34</v>
      </c>
      <c r="H1248" t="inlineStr">
        <is>
          <t>GR</t>
        </is>
      </c>
      <c r="I1248" t="inlineStr">
        <is>
          <t>04/2026</t>
        </is>
      </c>
    </row>
    <row r="1249">
      <c r="A1249" t="n">
        <v>79867</v>
      </c>
      <c r="B1249" t="n">
        <v>122</v>
      </c>
      <c r="C1249" s="551" t="n">
        <v>46113</v>
      </c>
      <c r="D1249" t="inlineStr">
        <is>
          <t>Arcos</t>
        </is>
      </c>
      <c r="E1249" t="n">
        <v>18264</v>
      </c>
      <c r="F1249" t="inlineStr">
        <is>
          <t>RUM MOUNT GAY XO 43o 700ML</t>
        </is>
      </c>
      <c r="G1249" t="n">
        <v>0.22</v>
      </c>
      <c r="H1249" t="inlineStr">
        <is>
          <t>UN</t>
        </is>
      </c>
      <c r="I1249" t="inlineStr">
        <is>
          <t>04/2026</t>
        </is>
      </c>
    </row>
    <row r="1250">
      <c r="A1250" t="n">
        <v>79868</v>
      </c>
      <c r="B1250" t="n">
        <v>122</v>
      </c>
      <c r="C1250" s="551" t="n">
        <v>46113</v>
      </c>
      <c r="D1250" t="inlineStr">
        <is>
          <t>Arcos</t>
        </is>
      </c>
      <c r="E1250" t="n">
        <v>18266</v>
      </c>
      <c r="F1250" t="inlineStr">
        <is>
          <t>RUM HAVANA RESERVA 7 ANOS 700ML</t>
        </is>
      </c>
      <c r="G1250" t="n">
        <v>2.76</v>
      </c>
      <c r="H1250" t="inlineStr">
        <is>
          <t>UN</t>
        </is>
      </c>
      <c r="I1250" t="inlineStr">
        <is>
          <t>04/2026</t>
        </is>
      </c>
    </row>
    <row r="1251">
      <c r="A1251" t="n">
        <v>79869</v>
      </c>
      <c r="B1251" t="n">
        <v>122</v>
      </c>
      <c r="C1251" s="551" t="n">
        <v>46113</v>
      </c>
      <c r="D1251" t="inlineStr">
        <is>
          <t>Arcos</t>
        </is>
      </c>
      <c r="E1251" t="n">
        <v>18268</v>
      </c>
      <c r="F1251" t="inlineStr">
        <is>
          <t>RUM HAVANA CLUB 3 ANOS 750ML</t>
        </is>
      </c>
      <c r="G1251" t="n">
        <v>8.74</v>
      </c>
      <c r="H1251" t="inlineStr">
        <is>
          <t>GR</t>
        </is>
      </c>
      <c r="I1251" t="inlineStr">
        <is>
          <t>04/2026</t>
        </is>
      </c>
    </row>
    <row r="1252">
      <c r="A1252" t="n">
        <v>79870</v>
      </c>
      <c r="B1252" t="n">
        <v>122</v>
      </c>
      <c r="C1252" s="551" t="n">
        <v>46113</v>
      </c>
      <c r="D1252" t="inlineStr">
        <is>
          <t>Arcos</t>
        </is>
      </c>
      <c r="E1252" t="n">
        <v>18272</v>
      </c>
      <c r="F1252" t="inlineStr">
        <is>
          <t>RUM BACARDI SUPERIOR CARTA BLANCA 980ML</t>
        </is>
      </c>
      <c r="G1252" t="n">
        <v>12.37</v>
      </c>
      <c r="H1252" t="inlineStr">
        <is>
          <t>GR</t>
        </is>
      </c>
      <c r="I1252" t="inlineStr">
        <is>
          <t>04/2026</t>
        </is>
      </c>
    </row>
    <row r="1253">
      <c r="A1253" t="n">
        <v>79871</v>
      </c>
      <c r="B1253" t="n">
        <v>122</v>
      </c>
      <c r="C1253" s="551" t="n">
        <v>46113</v>
      </c>
      <c r="D1253" t="inlineStr">
        <is>
          <t>Arcos</t>
        </is>
      </c>
      <c r="E1253" t="n">
        <v>18275</v>
      </c>
      <c r="F1253" t="inlineStr">
        <is>
          <t>RUM BACARDI 4 ANOS 750ML</t>
        </is>
      </c>
      <c r="G1253" t="n">
        <v>2.43</v>
      </c>
      <c r="H1253" t="inlineStr">
        <is>
          <t>GR</t>
        </is>
      </c>
      <c r="I1253" t="inlineStr">
        <is>
          <t>04/2026</t>
        </is>
      </c>
    </row>
    <row r="1254">
      <c r="A1254" t="n">
        <v>79872</v>
      </c>
      <c r="B1254" t="n">
        <v>122</v>
      </c>
      <c r="C1254" s="551" t="n">
        <v>46113</v>
      </c>
      <c r="D1254" t="inlineStr">
        <is>
          <t>Arcos</t>
        </is>
      </c>
      <c r="E1254" t="n">
        <v>18278</v>
      </c>
      <c r="F1254" t="inlineStr">
        <is>
          <t>LICOR DE CEREJA CHERRY HEERING 700ML</t>
        </is>
      </c>
      <c r="G1254" t="n">
        <v>4.72</v>
      </c>
      <c r="H1254" t="inlineStr">
        <is>
          <t>GR</t>
        </is>
      </c>
      <c r="I1254" t="inlineStr">
        <is>
          <t>04/2026</t>
        </is>
      </c>
    </row>
    <row r="1255">
      <c r="A1255" t="n">
        <v>79873</v>
      </c>
      <c r="B1255" t="n">
        <v>122</v>
      </c>
      <c r="C1255" s="551" t="n">
        <v>46113</v>
      </c>
      <c r="D1255" t="inlineStr">
        <is>
          <t>Arcos</t>
        </is>
      </c>
      <c r="E1255" t="n">
        <v>18284</v>
      </c>
      <c r="F1255" t="inlineStr">
        <is>
          <t>LICOR JEAN DE DIJON CREME DE CASSIS 700ML</t>
        </is>
      </c>
      <c r="G1255" t="n">
        <v>6.84</v>
      </c>
      <c r="H1255" t="inlineStr">
        <is>
          <t>GR</t>
        </is>
      </c>
      <c r="I1255" t="inlineStr">
        <is>
          <t>04/2026</t>
        </is>
      </c>
    </row>
    <row r="1256">
      <c r="A1256" t="n">
        <v>79874</v>
      </c>
      <c r="B1256" t="n">
        <v>122</v>
      </c>
      <c r="C1256" s="551" t="n">
        <v>46113</v>
      </c>
      <c r="D1256" t="inlineStr">
        <is>
          <t>Arcos</t>
        </is>
      </c>
      <c r="E1256" t="n">
        <v>18296</v>
      </c>
      <c r="F1256" t="inlineStr">
        <is>
          <t>LICOR SAN BASILE TRIPLE SEC 700ML</t>
        </is>
      </c>
      <c r="G1256" t="n">
        <v>4.31</v>
      </c>
      <c r="H1256" t="inlineStr">
        <is>
          <t>GR</t>
        </is>
      </c>
      <c r="I1256" t="inlineStr">
        <is>
          <t>04/2026</t>
        </is>
      </c>
    </row>
    <row r="1257">
      <c r="A1257" t="n">
        <v>79875</v>
      </c>
      <c r="B1257" t="n">
        <v>122</v>
      </c>
      <c r="C1257" s="551" t="n">
        <v>46113</v>
      </c>
      <c r="D1257" t="inlineStr">
        <is>
          <t>Arcos</t>
        </is>
      </c>
      <c r="E1257" t="n">
        <v>18306</v>
      </c>
      <c r="F1257" t="inlineStr">
        <is>
          <t>LICOR MARASCHINO LUXARDO 750ML</t>
        </is>
      </c>
      <c r="G1257" t="n">
        <v>11.83</v>
      </c>
      <c r="H1257" t="inlineStr">
        <is>
          <t>GR</t>
        </is>
      </c>
      <c r="I1257" t="inlineStr">
        <is>
          <t>04/2026</t>
        </is>
      </c>
    </row>
    <row r="1258">
      <c r="A1258" t="n">
        <v>79876</v>
      </c>
      <c r="B1258" t="n">
        <v>122</v>
      </c>
      <c r="C1258" s="551" t="n">
        <v>46113</v>
      </c>
      <c r="D1258" t="inlineStr">
        <is>
          <t>Arcos</t>
        </is>
      </c>
      <c r="E1258" t="n">
        <v>18308</v>
      </c>
      <c r="F1258" t="inlineStr">
        <is>
          <t>LICOR LUXARDO BITTER BIANCO 750ML</t>
        </is>
      </c>
      <c r="G1258" t="n">
        <v>1</v>
      </c>
      <c r="H1258" t="inlineStr">
        <is>
          <t>UN</t>
        </is>
      </c>
      <c r="I1258" t="inlineStr">
        <is>
          <t>04/2026</t>
        </is>
      </c>
    </row>
    <row r="1259">
      <c r="A1259" t="n">
        <v>79877</v>
      </c>
      <c r="B1259" t="n">
        <v>122</v>
      </c>
      <c r="C1259" s="551" t="n">
        <v>46113</v>
      </c>
      <c r="D1259" t="inlineStr">
        <is>
          <t>Arcos</t>
        </is>
      </c>
      <c r="E1259" t="n">
        <v>18310</v>
      </c>
      <c r="F1259" t="inlineStr">
        <is>
          <t>LICOR GRAND MARNIER CORDON ROUGE 700ML</t>
        </is>
      </c>
      <c r="G1259" t="n">
        <v>2.85</v>
      </c>
      <c r="H1259" t="inlineStr">
        <is>
          <t>UN</t>
        </is>
      </c>
      <c r="I1259" t="inlineStr">
        <is>
          <t>04/2026</t>
        </is>
      </c>
    </row>
    <row r="1260">
      <c r="A1260" t="n">
        <v>79878</v>
      </c>
      <c r="B1260" t="n">
        <v>122</v>
      </c>
      <c r="C1260" s="551" t="n">
        <v>46113</v>
      </c>
      <c r="D1260" t="inlineStr">
        <is>
          <t>Arcos</t>
        </is>
      </c>
      <c r="E1260" t="n">
        <v>18313</v>
      </c>
      <c r="F1260" t="inlineStr">
        <is>
          <t>LICOR DRAMBUIE 750ML</t>
        </is>
      </c>
      <c r="G1260" t="n">
        <v>1.89</v>
      </c>
      <c r="H1260" t="inlineStr">
        <is>
          <t>GR</t>
        </is>
      </c>
      <c r="I1260" t="inlineStr">
        <is>
          <t>04/2026</t>
        </is>
      </c>
    </row>
    <row r="1261">
      <c r="A1261" t="n">
        <v>79879</v>
      </c>
      <c r="B1261" t="n">
        <v>122</v>
      </c>
      <c r="C1261" s="551" t="n">
        <v>46113</v>
      </c>
      <c r="D1261" t="inlineStr">
        <is>
          <t>Arcos</t>
        </is>
      </c>
      <c r="E1261" t="n">
        <v>18327</v>
      </c>
      <c r="F1261" t="inlineStr">
        <is>
          <t>LICOR COINTREAU 700ML</t>
        </is>
      </c>
      <c r="G1261" t="n">
        <v>1.79</v>
      </c>
      <c r="H1261" t="inlineStr">
        <is>
          <t>GR</t>
        </is>
      </c>
      <c r="I1261" t="inlineStr">
        <is>
          <t>04/2026</t>
        </is>
      </c>
    </row>
    <row r="1262">
      <c r="A1262" t="n">
        <v>79880</v>
      </c>
      <c r="B1262" t="n">
        <v>122</v>
      </c>
      <c r="C1262" s="551" t="n">
        <v>46113</v>
      </c>
      <c r="D1262" t="inlineStr">
        <is>
          <t>Arcos</t>
        </is>
      </c>
      <c r="E1262" t="n">
        <v>18348</v>
      </c>
      <c r="F1262" t="inlineStr">
        <is>
          <t>GIN XORIGUER DE MENORCA 700ML</t>
        </is>
      </c>
      <c r="G1262" t="n">
        <v>2</v>
      </c>
      <c r="H1262" t="inlineStr">
        <is>
          <t>UN</t>
        </is>
      </c>
      <c r="I1262" t="inlineStr">
        <is>
          <t>04/2026</t>
        </is>
      </c>
    </row>
    <row r="1263">
      <c r="A1263" t="n">
        <v>79881</v>
      </c>
      <c r="B1263" t="n">
        <v>122</v>
      </c>
      <c r="C1263" s="551" t="n">
        <v>46113</v>
      </c>
      <c r="D1263" t="inlineStr">
        <is>
          <t>Arcos</t>
        </is>
      </c>
      <c r="E1263" t="n">
        <v>18351</v>
      </c>
      <c r="F1263" t="inlineStr">
        <is>
          <t>GIN THE LONDON N1 700ML</t>
        </is>
      </c>
      <c r="G1263" t="n">
        <v>1</v>
      </c>
      <c r="H1263" t="inlineStr">
        <is>
          <t>UN</t>
        </is>
      </c>
      <c r="I1263" t="inlineStr">
        <is>
          <t>04/2026</t>
        </is>
      </c>
    </row>
    <row r="1264">
      <c r="A1264" t="n">
        <v>79882</v>
      </c>
      <c r="B1264" t="n">
        <v>122</v>
      </c>
      <c r="C1264" s="551" t="n">
        <v>46113</v>
      </c>
      <c r="D1264" t="inlineStr">
        <is>
          <t>Arcos</t>
        </is>
      </c>
      <c r="E1264" t="n">
        <v>18352</v>
      </c>
      <c r="F1264" t="inlineStr">
        <is>
          <t>GIN THE BOTANIST 700ML</t>
        </is>
      </c>
      <c r="G1264" t="n">
        <v>1</v>
      </c>
      <c r="H1264" t="inlineStr">
        <is>
          <t>UN</t>
        </is>
      </c>
      <c r="I1264" t="inlineStr">
        <is>
          <t>04/2026</t>
        </is>
      </c>
    </row>
    <row r="1265">
      <c r="A1265" t="n">
        <v>79883</v>
      </c>
      <c r="B1265" t="n">
        <v>122</v>
      </c>
      <c r="C1265" s="551" t="n">
        <v>46113</v>
      </c>
      <c r="D1265" t="inlineStr">
        <is>
          <t>Arcos</t>
        </is>
      </c>
      <c r="E1265" t="n">
        <v>18353</v>
      </c>
      <c r="F1265" t="inlineStr">
        <is>
          <t>GIN TANQUERAY TEN 750ML</t>
        </is>
      </c>
      <c r="G1265" t="n">
        <v>147.45</v>
      </c>
      <c r="H1265" t="inlineStr">
        <is>
          <t>GR</t>
        </is>
      </c>
      <c r="I1265" t="inlineStr">
        <is>
          <t>04/2026</t>
        </is>
      </c>
    </row>
    <row r="1266">
      <c r="A1266" t="n">
        <v>79884</v>
      </c>
      <c r="B1266" t="n">
        <v>122</v>
      </c>
      <c r="C1266" s="551" t="n">
        <v>46113</v>
      </c>
      <c r="D1266" t="inlineStr">
        <is>
          <t>Arcos</t>
        </is>
      </c>
      <c r="E1266" t="n">
        <v>18359</v>
      </c>
      <c r="F1266" t="inlineStr">
        <is>
          <t>GIN TANQUERAY 750ML</t>
        </is>
      </c>
      <c r="G1266" t="n">
        <v>172.08</v>
      </c>
      <c r="H1266" t="inlineStr">
        <is>
          <t>GR</t>
        </is>
      </c>
      <c r="I1266" t="inlineStr">
        <is>
          <t>04/2026</t>
        </is>
      </c>
    </row>
    <row r="1267">
      <c r="A1267" t="n">
        <v>79885</v>
      </c>
      <c r="B1267" t="n">
        <v>122</v>
      </c>
      <c r="C1267" s="551" t="n">
        <v>46113</v>
      </c>
      <c r="D1267" t="inlineStr">
        <is>
          <t>Arcos</t>
        </is>
      </c>
      <c r="E1267" t="n">
        <v>18360</v>
      </c>
      <c r="F1267" t="inlineStr">
        <is>
          <t>GIN STAR OF BOMBAY 750ML</t>
        </is>
      </c>
      <c r="G1267" t="n">
        <v>0.58</v>
      </c>
      <c r="H1267" t="inlineStr">
        <is>
          <t>UN</t>
        </is>
      </c>
      <c r="I1267" t="inlineStr">
        <is>
          <t>04/2026</t>
        </is>
      </c>
    </row>
    <row r="1268">
      <c r="A1268" t="n">
        <v>79886</v>
      </c>
      <c r="B1268" t="n">
        <v>122</v>
      </c>
      <c r="C1268" s="551" t="n">
        <v>46113</v>
      </c>
      <c r="D1268" t="inlineStr">
        <is>
          <t>Arcos</t>
        </is>
      </c>
      <c r="E1268" t="n">
        <v>18364</v>
      </c>
      <c r="F1268" t="inlineStr">
        <is>
          <t>GIN PLYMOUTH 750ML</t>
        </is>
      </c>
      <c r="G1268" t="n">
        <v>1</v>
      </c>
      <c r="H1268" t="inlineStr">
        <is>
          <t>UN</t>
        </is>
      </c>
      <c r="I1268" t="inlineStr">
        <is>
          <t>04/2026</t>
        </is>
      </c>
    </row>
    <row r="1269">
      <c r="A1269" t="n">
        <v>79887</v>
      </c>
      <c r="B1269" t="n">
        <v>122</v>
      </c>
      <c r="C1269" s="551" t="n">
        <v>46113</v>
      </c>
      <c r="D1269" t="inlineStr">
        <is>
          <t>Arcos</t>
        </is>
      </c>
      <c r="E1269" t="n">
        <v>18366</v>
      </c>
      <c r="F1269" t="inlineStr">
        <is>
          <t>GIN MONKEY 47 500ML</t>
        </is>
      </c>
      <c r="G1269" t="n">
        <v>2.25</v>
      </c>
      <c r="H1269" t="inlineStr">
        <is>
          <t>UN</t>
        </is>
      </c>
      <c r="I1269" t="inlineStr">
        <is>
          <t>04/2026</t>
        </is>
      </c>
    </row>
    <row r="1270">
      <c r="A1270" t="n">
        <v>79888</v>
      </c>
      <c r="B1270" t="n">
        <v>122</v>
      </c>
      <c r="C1270" s="551" t="n">
        <v>46113</v>
      </c>
      <c r="D1270" t="inlineStr">
        <is>
          <t>Arcos</t>
        </is>
      </c>
      <c r="E1270" t="n">
        <v>18367</v>
      </c>
      <c r="F1270" t="inlineStr">
        <is>
          <t>GIN MARTIN MILLERS 700ML</t>
        </is>
      </c>
      <c r="G1270" t="n">
        <v>0.58</v>
      </c>
      <c r="H1270" t="inlineStr">
        <is>
          <t>UN</t>
        </is>
      </c>
      <c r="I1270" t="inlineStr">
        <is>
          <t>04/2026</t>
        </is>
      </c>
    </row>
    <row r="1271">
      <c r="A1271" t="n">
        <v>79889</v>
      </c>
      <c r="B1271" t="n">
        <v>122</v>
      </c>
      <c r="C1271" s="551" t="n">
        <v>46113</v>
      </c>
      <c r="D1271" t="inlineStr">
        <is>
          <t>Arcos</t>
        </is>
      </c>
      <c r="E1271" t="n">
        <v>18372</v>
      </c>
      <c r="F1271" t="inlineStr">
        <is>
          <t>GIN HENDRICKS 750ML</t>
        </is>
      </c>
      <c r="G1271" t="n">
        <v>1.26</v>
      </c>
      <c r="H1271" t="inlineStr">
        <is>
          <t>GR</t>
        </is>
      </c>
      <c r="I1271" t="inlineStr">
        <is>
          <t>04/2026</t>
        </is>
      </c>
    </row>
    <row r="1272">
      <c r="A1272" t="n">
        <v>79890</v>
      </c>
      <c r="B1272" t="n">
        <v>122</v>
      </c>
      <c r="C1272" s="551" t="n">
        <v>46113</v>
      </c>
      <c r="D1272" t="inlineStr">
        <is>
          <t>Arcos</t>
        </is>
      </c>
      <c r="E1272" t="n">
        <v>18382</v>
      </c>
      <c r="F1272" t="inlineStr">
        <is>
          <t>CONHAQUE BRANDY OSBORNE 700ML</t>
        </is>
      </c>
      <c r="G1272" t="n">
        <v>15</v>
      </c>
      <c r="H1272" t="inlineStr">
        <is>
          <t>GR</t>
        </is>
      </c>
      <c r="I1272" t="inlineStr">
        <is>
          <t>04/2026</t>
        </is>
      </c>
    </row>
    <row r="1273">
      <c r="A1273" t="n">
        <v>79891</v>
      </c>
      <c r="B1273" t="n">
        <v>122</v>
      </c>
      <c r="C1273" s="551" t="n">
        <v>46113</v>
      </c>
      <c r="D1273" t="inlineStr">
        <is>
          <t>Arcos</t>
        </is>
      </c>
      <c r="E1273" t="n">
        <v>18391</v>
      </c>
      <c r="F1273" t="inlineStr">
        <is>
          <t>CONHAQUE HENNESSY XO 700ML</t>
        </is>
      </c>
      <c r="G1273" t="n">
        <v>1.11</v>
      </c>
      <c r="H1273" t="inlineStr">
        <is>
          <t>UN</t>
        </is>
      </c>
      <c r="I1273" t="inlineStr">
        <is>
          <t>04/2026</t>
        </is>
      </c>
    </row>
    <row r="1274">
      <c r="A1274" t="n">
        <v>79892</v>
      </c>
      <c r="B1274" t="n">
        <v>122</v>
      </c>
      <c r="C1274" s="551" t="n">
        <v>46113</v>
      </c>
      <c r="D1274" t="inlineStr">
        <is>
          <t>Arcos</t>
        </is>
      </c>
      <c r="E1274" t="n">
        <v>18444</v>
      </c>
      <c r="F1274" t="inlineStr">
        <is>
          <t>CACHACA MATO DENTRO OURO 980ML</t>
        </is>
      </c>
      <c r="G1274" t="n">
        <v>0.19</v>
      </c>
      <c r="H1274" t="inlineStr">
        <is>
          <t>UN</t>
        </is>
      </c>
      <c r="I1274" t="inlineStr">
        <is>
          <t>04/2026</t>
        </is>
      </c>
    </row>
    <row r="1275">
      <c r="A1275" t="n">
        <v>79893</v>
      </c>
      <c r="B1275" t="n">
        <v>122</v>
      </c>
      <c r="C1275" s="551" t="n">
        <v>46113</v>
      </c>
      <c r="D1275" t="inlineStr">
        <is>
          <t>Arcos</t>
        </is>
      </c>
      <c r="E1275" t="n">
        <v>18486</v>
      </c>
      <c r="F1275" t="inlineStr">
        <is>
          <t>CACHACA FAMIGERADA BRUTA 750ML</t>
        </is>
      </c>
      <c r="G1275" t="n">
        <v>0.48</v>
      </c>
      <c r="H1275" t="inlineStr">
        <is>
          <t>GR</t>
        </is>
      </c>
      <c r="I1275" t="inlineStr">
        <is>
          <t>04/2026</t>
        </is>
      </c>
    </row>
    <row r="1276">
      <c r="A1276" t="n">
        <v>79894</v>
      </c>
      <c r="B1276" t="n">
        <v>122</v>
      </c>
      <c r="C1276" s="551" t="n">
        <v>46113</v>
      </c>
      <c r="D1276" t="inlineStr">
        <is>
          <t>Arcos</t>
        </is>
      </c>
      <c r="E1276" t="n">
        <v>18510</v>
      </c>
      <c r="F1276" t="inlineStr">
        <is>
          <t>PEYCHAUD AROMATIC COCKTAIL BITTERS 148ML</t>
        </is>
      </c>
      <c r="G1276" t="n">
        <v>1.81</v>
      </c>
      <c r="H1276" t="inlineStr">
        <is>
          <t>UN</t>
        </is>
      </c>
      <c r="I1276" t="inlineStr">
        <is>
          <t>04/2026</t>
        </is>
      </c>
    </row>
    <row r="1277">
      <c r="A1277" t="n">
        <v>79895</v>
      </c>
      <c r="B1277" t="n">
        <v>122</v>
      </c>
      <c r="C1277" s="551" t="n">
        <v>46113</v>
      </c>
      <c r="D1277" t="inlineStr">
        <is>
          <t>Arcos</t>
        </is>
      </c>
      <c r="E1277" t="n">
        <v>18536</v>
      </c>
      <c r="F1277" t="inlineStr">
        <is>
          <t>APERITIVO MARTINI ROSSO 750ML</t>
        </is>
      </c>
      <c r="G1277" t="n">
        <v>1</v>
      </c>
      <c r="H1277" t="inlineStr">
        <is>
          <t>UN</t>
        </is>
      </c>
      <c r="I1277" t="inlineStr">
        <is>
          <t>04/2026</t>
        </is>
      </c>
    </row>
    <row r="1278">
      <c r="A1278" t="n">
        <v>79896</v>
      </c>
      <c r="B1278" t="n">
        <v>122</v>
      </c>
      <c r="C1278" s="551" t="n">
        <v>46113</v>
      </c>
      <c r="D1278" t="inlineStr">
        <is>
          <t>Arcos</t>
        </is>
      </c>
      <c r="E1278" t="n">
        <v>18537</v>
      </c>
      <c r="F1278" t="inlineStr">
        <is>
          <t>APERITIVO LILLET BLANC 750ML</t>
        </is>
      </c>
      <c r="G1278" t="n">
        <v>6.89</v>
      </c>
      <c r="H1278" t="inlineStr">
        <is>
          <t>GR</t>
        </is>
      </c>
      <c r="I1278" t="inlineStr">
        <is>
          <t>04/2026</t>
        </is>
      </c>
    </row>
    <row r="1279">
      <c r="A1279" t="n">
        <v>79897</v>
      </c>
      <c r="B1279" t="n">
        <v>122</v>
      </c>
      <c r="C1279" s="551" t="n">
        <v>46113</v>
      </c>
      <c r="D1279" t="inlineStr">
        <is>
          <t>Arcos</t>
        </is>
      </c>
      <c r="E1279" t="n">
        <v>18540</v>
      </c>
      <c r="F1279" t="inlineStr">
        <is>
          <t>APERITIVO FERNET BRANCA FRATELLI 750ML</t>
        </is>
      </c>
      <c r="G1279" t="n">
        <v>3.56</v>
      </c>
      <c r="H1279" t="inlineStr">
        <is>
          <t>GR</t>
        </is>
      </c>
      <c r="I1279" t="inlineStr">
        <is>
          <t>04/2026</t>
        </is>
      </c>
    </row>
    <row r="1280">
      <c r="A1280" t="n">
        <v>79898</v>
      </c>
      <c r="B1280" t="n">
        <v>122</v>
      </c>
      <c r="C1280" s="551" t="n">
        <v>46113</v>
      </c>
      <c r="D1280" t="inlineStr">
        <is>
          <t>Arcos</t>
        </is>
      </c>
      <c r="E1280" t="n">
        <v>18542</v>
      </c>
      <c r="F1280" t="inlineStr">
        <is>
          <t>APERITIVO CYNAR 70 PROOF 1L</t>
        </is>
      </c>
      <c r="G1280" t="n">
        <v>1.76</v>
      </c>
      <c r="H1280" t="inlineStr">
        <is>
          <t>GR</t>
        </is>
      </c>
      <c r="I1280" t="inlineStr">
        <is>
          <t>04/2026</t>
        </is>
      </c>
    </row>
    <row r="1281">
      <c r="A1281" t="n">
        <v>79899</v>
      </c>
      <c r="B1281" t="n">
        <v>122</v>
      </c>
      <c r="C1281" s="551" t="n">
        <v>46113</v>
      </c>
      <c r="D1281" t="inlineStr">
        <is>
          <t>Arcos</t>
        </is>
      </c>
      <c r="E1281" t="n">
        <v>18543</v>
      </c>
      <c r="F1281" t="inlineStr">
        <is>
          <t>APERITIVO CYNAR 900ML</t>
        </is>
      </c>
      <c r="G1281" t="n">
        <v>17.6</v>
      </c>
      <c r="H1281" t="inlineStr">
        <is>
          <t>GR</t>
        </is>
      </c>
      <c r="I1281" t="inlineStr">
        <is>
          <t>04/2026</t>
        </is>
      </c>
    </row>
    <row r="1282">
      <c r="A1282" t="n">
        <v>79900</v>
      </c>
      <c r="B1282" t="n">
        <v>122</v>
      </c>
      <c r="C1282" s="551" t="n">
        <v>46113</v>
      </c>
      <c r="D1282" t="inlineStr">
        <is>
          <t>Arcos</t>
        </is>
      </c>
      <c r="E1282" t="n">
        <v>18545</v>
      </c>
      <c r="F1282" t="inlineStr">
        <is>
          <t>APERITIVO CAMPARI 998ML</t>
        </is>
      </c>
      <c r="G1282" t="n">
        <v>23.5</v>
      </c>
      <c r="H1282" t="inlineStr">
        <is>
          <t>GR</t>
        </is>
      </c>
      <c r="I1282" t="inlineStr">
        <is>
          <t>04/2026</t>
        </is>
      </c>
    </row>
    <row r="1283">
      <c r="A1283" t="n">
        <v>79901</v>
      </c>
      <c r="B1283" t="n">
        <v>122</v>
      </c>
      <c r="C1283" s="551" t="n">
        <v>46113</v>
      </c>
      <c r="D1283" t="inlineStr">
        <is>
          <t>Arcos</t>
        </is>
      </c>
      <c r="E1283" t="n">
        <v>18546</v>
      </c>
      <c r="F1283" t="inlineStr">
        <is>
          <t>APERITIVO AVERNA AMARO 700ML</t>
        </is>
      </c>
      <c r="G1283" t="n">
        <v>3.75</v>
      </c>
      <c r="H1283" t="inlineStr">
        <is>
          <t>GR</t>
        </is>
      </c>
      <c r="I1283" t="inlineStr">
        <is>
          <t>04/2026</t>
        </is>
      </c>
    </row>
    <row r="1284">
      <c r="A1284" t="n">
        <v>79902</v>
      </c>
      <c r="B1284" t="n">
        <v>122</v>
      </c>
      <c r="C1284" s="551" t="n">
        <v>46113</v>
      </c>
      <c r="D1284" t="inlineStr">
        <is>
          <t>Arcos</t>
        </is>
      </c>
      <c r="E1284" t="n">
        <v>18547</v>
      </c>
      <c r="F1284" t="inlineStr">
        <is>
          <t>APERITIVO APEROL 750ML</t>
        </is>
      </c>
      <c r="G1284" t="n">
        <v>11.19</v>
      </c>
      <c r="H1284" t="inlineStr">
        <is>
          <t>GR</t>
        </is>
      </c>
      <c r="I1284" t="inlineStr">
        <is>
          <t>04/2026</t>
        </is>
      </c>
    </row>
    <row r="1285">
      <c r="A1285" t="n">
        <v>79903</v>
      </c>
      <c r="B1285" t="n">
        <v>122</v>
      </c>
      <c r="C1285" s="551" t="n">
        <v>46113</v>
      </c>
      <c r="D1285" t="inlineStr">
        <is>
          <t>Arcos</t>
        </is>
      </c>
      <c r="E1285" t="n">
        <v>18550</v>
      </c>
      <c r="F1285" t="inlineStr">
        <is>
          <t>APERITIVO ANGOSTURA 200ML</t>
        </is>
      </c>
      <c r="G1285" t="n">
        <v>1.23</v>
      </c>
      <c r="H1285" t="inlineStr">
        <is>
          <t>GR</t>
        </is>
      </c>
      <c r="I1285" t="inlineStr">
        <is>
          <t>04/2026</t>
        </is>
      </c>
    </row>
    <row r="1286">
      <c r="A1286" t="n">
        <v>79904</v>
      </c>
      <c r="B1286" t="n">
        <v>122</v>
      </c>
      <c r="C1286" s="551" t="n">
        <v>46113</v>
      </c>
      <c r="D1286" t="inlineStr">
        <is>
          <t>Arcos</t>
        </is>
      </c>
      <c r="E1286" t="n">
        <v>18552</v>
      </c>
      <c r="F1286" t="inlineStr">
        <is>
          <t>APERITIVO ABSINTO HABITUE 720ML</t>
        </is>
      </c>
      <c r="G1286" t="n">
        <v>0.66</v>
      </c>
      <c r="H1286" t="inlineStr">
        <is>
          <t>GR</t>
        </is>
      </c>
      <c r="I1286" t="inlineStr">
        <is>
          <t>04/2026</t>
        </is>
      </c>
    </row>
    <row r="1287">
      <c r="A1287" t="n">
        <v>79905</v>
      </c>
      <c r="B1287" t="n">
        <v>122</v>
      </c>
      <c r="C1287" s="551" t="n">
        <v>46113</v>
      </c>
      <c r="D1287" t="inlineStr">
        <is>
          <t>Arcos</t>
        </is>
      </c>
      <c r="E1287" t="n">
        <v>18589</v>
      </c>
      <c r="F1287" t="inlineStr">
        <is>
          <t>STELLA ARTOIS LONG NECK 330ML C/24</t>
        </is>
      </c>
      <c r="G1287" t="n">
        <v>56.88</v>
      </c>
      <c r="H1287" t="inlineStr">
        <is>
          <t>PC</t>
        </is>
      </c>
      <c r="I1287" t="inlineStr">
        <is>
          <t>04/2026</t>
        </is>
      </c>
    </row>
    <row r="1288">
      <c r="A1288" t="n">
        <v>79906</v>
      </c>
      <c r="B1288" t="n">
        <v>122</v>
      </c>
      <c r="C1288" s="551" t="n">
        <v>46113</v>
      </c>
      <c r="D1288" t="inlineStr">
        <is>
          <t>Arcos</t>
        </is>
      </c>
      <c r="E1288" t="n">
        <v>18667</v>
      </c>
      <c r="F1288" t="inlineStr">
        <is>
          <t>PERNIL SUINO SEM OSSO EM CUBOS KG</t>
        </is>
      </c>
      <c r="G1288" t="n">
        <v>39.78</v>
      </c>
      <c r="H1288" t="inlineStr">
        <is>
          <t>KG</t>
        </is>
      </c>
      <c r="I1288" t="inlineStr">
        <is>
          <t>04/2026</t>
        </is>
      </c>
    </row>
    <row r="1289">
      <c r="A1289" t="n">
        <v>79907</v>
      </c>
      <c r="B1289" t="n">
        <v>122</v>
      </c>
      <c r="C1289" s="551" t="n">
        <v>46113</v>
      </c>
      <c r="D1289" t="inlineStr">
        <is>
          <t>Arcos</t>
        </is>
      </c>
      <c r="E1289" t="n">
        <v>18832</v>
      </c>
      <c r="F1289" t="inlineStr">
        <is>
          <t>PATINHO MOIDO KG</t>
        </is>
      </c>
      <c r="G1289" t="n">
        <v>15</v>
      </c>
      <c r="H1289" t="inlineStr">
        <is>
          <t>KG</t>
        </is>
      </c>
      <c r="I1289" t="inlineStr">
        <is>
          <t>04/2026</t>
        </is>
      </c>
    </row>
    <row r="1290">
      <c r="A1290" t="n">
        <v>79908</v>
      </c>
      <c r="B1290" t="n">
        <v>122</v>
      </c>
      <c r="C1290" s="551" t="n">
        <v>46113</v>
      </c>
      <c r="D1290" t="inlineStr">
        <is>
          <t>Arcos</t>
        </is>
      </c>
      <c r="E1290" t="n">
        <v>19017</v>
      </c>
      <c r="F1290" t="inlineStr">
        <is>
          <t>FILE DE FRANGO KG</t>
        </is>
      </c>
      <c r="G1290" t="n">
        <v>11.12</v>
      </c>
      <c r="H1290" t="inlineStr">
        <is>
          <t>KG</t>
        </is>
      </c>
      <c r="I1290" t="inlineStr">
        <is>
          <t>04/2026</t>
        </is>
      </c>
    </row>
    <row r="1291">
      <c r="A1291" t="n">
        <v>79909</v>
      </c>
      <c r="B1291" t="n">
        <v>122</v>
      </c>
      <c r="C1291" s="551" t="n">
        <v>46113</v>
      </c>
      <c r="D1291" t="inlineStr">
        <is>
          <t>Arcos</t>
        </is>
      </c>
      <c r="E1291" t="n">
        <v>19034</v>
      </c>
      <c r="F1291" t="inlineStr">
        <is>
          <t>COXA E SOBRECOXA COM OSSO E COM PELE KG</t>
        </is>
      </c>
      <c r="G1291" t="n">
        <v>20</v>
      </c>
      <c r="H1291" t="inlineStr">
        <is>
          <t>KG</t>
        </is>
      </c>
      <c r="I1291" t="inlineStr">
        <is>
          <t>04/2026</t>
        </is>
      </c>
    </row>
    <row r="1292">
      <c r="A1292" t="n">
        <v>79910</v>
      </c>
      <c r="B1292" t="n">
        <v>122</v>
      </c>
      <c r="C1292" s="551" t="n">
        <v>46113</v>
      </c>
      <c r="D1292" t="inlineStr">
        <is>
          <t>Arcos</t>
        </is>
      </c>
      <c r="E1292" t="n">
        <v>19125</v>
      </c>
      <c r="F1292" t="inlineStr">
        <is>
          <t>MINI BURGER BRIOCHE PINCEL CAIXA C/180 UN 15 PACOTES X 12 UN COD 142</t>
        </is>
      </c>
      <c r="G1292" t="n">
        <v>3</v>
      </c>
      <c r="H1292" t="inlineStr">
        <is>
          <t>CX</t>
        </is>
      </c>
      <c r="I1292" t="inlineStr">
        <is>
          <t>04/2026</t>
        </is>
      </c>
    </row>
    <row r="1293">
      <c r="A1293" t="n">
        <v>79911</v>
      </c>
      <c r="B1293" t="n">
        <v>122</v>
      </c>
      <c r="C1293" s="551" t="n">
        <v>46113</v>
      </c>
      <c r="D1293" t="inlineStr">
        <is>
          <t>Arcos</t>
        </is>
      </c>
      <c r="E1293" t="n">
        <v>19166</v>
      </c>
      <c r="F1293" t="inlineStr">
        <is>
          <t>BAGUETE DE GRAO LEVIAN FATIADO 590G UN</t>
        </is>
      </c>
      <c r="G1293" t="n">
        <v>40</v>
      </c>
      <c r="H1293" t="inlineStr">
        <is>
          <t>UN</t>
        </is>
      </c>
      <c r="I1293" t="inlineStr">
        <is>
          <t>04/2026</t>
        </is>
      </c>
    </row>
    <row r="1294">
      <c r="A1294" t="n">
        <v>79912</v>
      </c>
      <c r="B1294" t="n">
        <v>122</v>
      </c>
      <c r="C1294" s="551" t="n">
        <v>46113</v>
      </c>
      <c r="D1294" t="inlineStr">
        <is>
          <t>Arcos</t>
        </is>
      </c>
      <c r="E1294" t="n">
        <v>19203</v>
      </c>
      <c r="F1294" t="inlineStr">
        <is>
          <t>IOGURTE INTEGRAL NESTLE C/170G UN</t>
        </is>
      </c>
      <c r="G1294" t="n">
        <v>73</v>
      </c>
      <c r="H1294" t="inlineStr">
        <is>
          <t>UN</t>
        </is>
      </c>
      <c r="I1294" t="inlineStr">
        <is>
          <t>04/2026</t>
        </is>
      </c>
    </row>
    <row r="1295">
      <c r="A1295" t="n">
        <v>79913</v>
      </c>
      <c r="B1295" t="n">
        <v>122</v>
      </c>
      <c r="C1295" s="551" t="n">
        <v>46113</v>
      </c>
      <c r="D1295" t="inlineStr">
        <is>
          <t>Arcos</t>
        </is>
      </c>
      <c r="E1295" t="n">
        <v>19224</v>
      </c>
      <c r="F1295" t="inlineStr">
        <is>
          <t>MANTEIGA SCALA C/5KG</t>
        </is>
      </c>
      <c r="G1295" t="n">
        <v>8</v>
      </c>
      <c r="H1295" t="inlineStr">
        <is>
          <t>UN</t>
        </is>
      </c>
      <c r="I1295" t="inlineStr">
        <is>
          <t>04/2026</t>
        </is>
      </c>
    </row>
    <row r="1296">
      <c r="A1296" t="n">
        <v>79914</v>
      </c>
      <c r="B1296" t="n">
        <v>122</v>
      </c>
      <c r="C1296" s="551" t="n">
        <v>46113</v>
      </c>
      <c r="D1296" t="inlineStr">
        <is>
          <t>Arcos</t>
        </is>
      </c>
      <c r="E1296" t="n">
        <v>19297</v>
      </c>
      <c r="F1296" t="inlineStr">
        <is>
          <t>QUEIJO PARMESAO LA SERENISSIMA KG</t>
        </is>
      </c>
      <c r="G1296" t="n">
        <v>60</v>
      </c>
      <c r="H1296" t="inlineStr">
        <is>
          <t>KG</t>
        </is>
      </c>
      <c r="I1296" t="inlineStr">
        <is>
          <t>04/2026</t>
        </is>
      </c>
    </row>
    <row r="1297">
      <c r="A1297" t="n">
        <v>79915</v>
      </c>
      <c r="B1297" t="n">
        <v>122</v>
      </c>
      <c r="C1297" s="551" t="n">
        <v>46113</v>
      </c>
      <c r="D1297" t="inlineStr">
        <is>
          <t>Arcos</t>
        </is>
      </c>
      <c r="E1297" t="n">
        <v>19324</v>
      </c>
      <c r="F1297" t="inlineStr">
        <is>
          <t>QUEIJO MUSSARELA TRES MARIAS KG</t>
        </is>
      </c>
      <c r="G1297" t="n">
        <v>8</v>
      </c>
      <c r="H1297" t="inlineStr">
        <is>
          <t>KG</t>
        </is>
      </c>
      <c r="I1297" t="inlineStr">
        <is>
          <t>04/2026</t>
        </is>
      </c>
    </row>
    <row r="1298">
      <c r="A1298" t="n">
        <v>79916</v>
      </c>
      <c r="B1298" t="n">
        <v>122</v>
      </c>
      <c r="C1298" s="551" t="n">
        <v>46113</v>
      </c>
      <c r="D1298" t="inlineStr">
        <is>
          <t>Arcos</t>
        </is>
      </c>
      <c r="E1298" t="n">
        <v>19339</v>
      </c>
      <c r="F1298" t="inlineStr">
        <is>
          <t>QUEIJO MINAS PADRAO BRINCO OURO C/500G KG</t>
        </is>
      </c>
      <c r="G1298" t="n">
        <v>7</v>
      </c>
      <c r="H1298" t="inlineStr">
        <is>
          <t>KG</t>
        </is>
      </c>
      <c r="I1298" t="inlineStr">
        <is>
          <t>04/2026</t>
        </is>
      </c>
    </row>
    <row r="1299">
      <c r="A1299" t="n">
        <v>79917</v>
      </c>
      <c r="B1299" t="n">
        <v>122</v>
      </c>
      <c r="C1299" s="551" t="n">
        <v>46113</v>
      </c>
      <c r="D1299" t="inlineStr">
        <is>
          <t>Arcos</t>
        </is>
      </c>
      <c r="E1299" t="n">
        <v>19356</v>
      </c>
      <c r="F1299" t="inlineStr">
        <is>
          <t>QUEIJO COALHO QUATA KG</t>
        </is>
      </c>
      <c r="G1299" t="n">
        <v>18</v>
      </c>
      <c r="H1299" t="inlineStr">
        <is>
          <t>KG</t>
        </is>
      </c>
      <c r="I1299" t="inlineStr">
        <is>
          <t>04/2026</t>
        </is>
      </c>
    </row>
    <row r="1300">
      <c r="A1300" t="n">
        <v>79918</v>
      </c>
      <c r="B1300" t="n">
        <v>122</v>
      </c>
      <c r="C1300" s="551" t="n">
        <v>46113</v>
      </c>
      <c r="D1300" t="inlineStr">
        <is>
          <t>Arcos</t>
        </is>
      </c>
      <c r="E1300" t="n">
        <v>19370</v>
      </c>
      <c r="F1300" t="inlineStr">
        <is>
          <t>QUEIJO CAMEMBERT SERRA DAS ANTAS CX 1,680KG C/12 DE 140G KG</t>
        </is>
      </c>
      <c r="G1300" t="n">
        <v>82</v>
      </c>
      <c r="H1300" t="inlineStr">
        <is>
          <t>KG</t>
        </is>
      </c>
      <c r="I1300" t="inlineStr">
        <is>
          <t>04/2026</t>
        </is>
      </c>
    </row>
    <row r="1301">
      <c r="A1301" t="n">
        <v>79919</v>
      </c>
      <c r="B1301" t="n">
        <v>122</v>
      </c>
      <c r="C1301" s="551" t="n">
        <v>46113</v>
      </c>
      <c r="D1301" t="inlineStr">
        <is>
          <t>Arcos</t>
        </is>
      </c>
      <c r="E1301" t="n">
        <v>19409</v>
      </c>
      <c r="F1301" t="inlineStr">
        <is>
          <t>MANTEIGA DE GARRAFA SERTA NORTE 450G UN</t>
        </is>
      </c>
      <c r="G1301" t="n">
        <v>6</v>
      </c>
      <c r="H1301" t="inlineStr">
        <is>
          <t>UN</t>
        </is>
      </c>
      <c r="I1301" t="inlineStr">
        <is>
          <t>04/2026</t>
        </is>
      </c>
    </row>
    <row r="1302">
      <c r="A1302" t="n">
        <v>79920</v>
      </c>
      <c r="B1302" t="n">
        <v>122</v>
      </c>
      <c r="C1302" s="551" t="n">
        <v>46113</v>
      </c>
      <c r="D1302" t="inlineStr">
        <is>
          <t>Arcos</t>
        </is>
      </c>
      <c r="E1302" t="n">
        <v>19420</v>
      </c>
      <c r="F1302" t="inlineStr">
        <is>
          <t>LEITE INTEGRAL ITALAC 1L</t>
        </is>
      </c>
      <c r="G1302" t="n">
        <v>26</v>
      </c>
      <c r="H1302" t="inlineStr">
        <is>
          <t>UN</t>
        </is>
      </c>
      <c r="I1302" t="inlineStr">
        <is>
          <t>04/2026</t>
        </is>
      </c>
    </row>
    <row r="1303">
      <c r="A1303" t="n">
        <v>79921</v>
      </c>
      <c r="B1303" t="n">
        <v>122</v>
      </c>
      <c r="C1303" s="551" t="n">
        <v>46113</v>
      </c>
      <c r="D1303" t="inlineStr">
        <is>
          <t>Arcos</t>
        </is>
      </c>
      <c r="E1303" t="n">
        <v>19421</v>
      </c>
      <c r="F1303" t="inlineStr">
        <is>
          <t>LEITE INTEGRAL ITALAC C/12</t>
        </is>
      </c>
      <c r="G1303" t="n">
        <v>7</v>
      </c>
      <c r="H1303" t="inlineStr">
        <is>
          <t>CX</t>
        </is>
      </c>
      <c r="I1303" t="inlineStr">
        <is>
          <t>04/2026</t>
        </is>
      </c>
    </row>
    <row r="1304">
      <c r="A1304" t="n">
        <v>79922</v>
      </c>
      <c r="B1304" t="n">
        <v>122</v>
      </c>
      <c r="C1304" s="551" t="n">
        <v>46113</v>
      </c>
      <c r="D1304" t="inlineStr">
        <is>
          <t>Arcos</t>
        </is>
      </c>
      <c r="E1304" t="n">
        <v>19434</v>
      </c>
      <c r="F1304" t="inlineStr">
        <is>
          <t>LEITE EM PO INTEGRAL NINHO C/400G</t>
        </is>
      </c>
      <c r="G1304" t="n">
        <v>4</v>
      </c>
      <c r="H1304" t="inlineStr">
        <is>
          <t>PC</t>
        </is>
      </c>
      <c r="I1304" t="inlineStr">
        <is>
          <t>04/2026</t>
        </is>
      </c>
    </row>
    <row r="1305">
      <c r="A1305" t="n">
        <v>79923</v>
      </c>
      <c r="B1305" t="n">
        <v>122</v>
      </c>
      <c r="C1305" s="551" t="n">
        <v>46113</v>
      </c>
      <c r="D1305" t="inlineStr">
        <is>
          <t>Arcos</t>
        </is>
      </c>
      <c r="E1305" t="n">
        <v>19439</v>
      </c>
      <c r="F1305" t="inlineStr">
        <is>
          <t>CREAM CHEESE DANUBIO C/1KG</t>
        </is>
      </c>
      <c r="G1305" t="n">
        <v>16.4</v>
      </c>
      <c r="H1305" t="inlineStr">
        <is>
          <t>KG</t>
        </is>
      </c>
      <c r="I1305" t="inlineStr">
        <is>
          <t>04/2026</t>
        </is>
      </c>
    </row>
    <row r="1306">
      <c r="A1306" t="n">
        <v>79924</v>
      </c>
      <c r="B1306" t="n">
        <v>122</v>
      </c>
      <c r="C1306" s="551" t="n">
        <v>46113</v>
      </c>
      <c r="D1306" t="inlineStr">
        <is>
          <t>Arcos</t>
        </is>
      </c>
      <c r="E1306" t="n">
        <v>19818</v>
      </c>
      <c r="F1306" t="inlineStr">
        <is>
          <t>PUXURI 15G C/20 UN</t>
        </is>
      </c>
      <c r="G1306" t="n">
        <v>19</v>
      </c>
      <c r="H1306" t="inlineStr">
        <is>
          <t>CX</t>
        </is>
      </c>
      <c r="I1306" t="inlineStr">
        <is>
          <t>04/2026</t>
        </is>
      </c>
    </row>
    <row r="1307">
      <c r="A1307" t="n">
        <v>79925</v>
      </c>
      <c r="B1307" t="n">
        <v>122</v>
      </c>
      <c r="C1307" s="551" t="n">
        <v>46113</v>
      </c>
      <c r="D1307" t="inlineStr">
        <is>
          <t>Arcos</t>
        </is>
      </c>
      <c r="E1307" t="n">
        <v>19857</v>
      </c>
      <c r="F1307" t="inlineStr">
        <is>
          <t>ACIDO CITRICO KG</t>
        </is>
      </c>
      <c r="G1307" t="n">
        <v>8</v>
      </c>
      <c r="H1307" t="inlineStr">
        <is>
          <t>KG</t>
        </is>
      </c>
      <c r="I1307" t="inlineStr">
        <is>
          <t>04/2026</t>
        </is>
      </c>
    </row>
    <row r="1308">
      <c r="A1308" t="n">
        <v>79926</v>
      </c>
      <c r="B1308" t="n">
        <v>122</v>
      </c>
      <c r="C1308" s="551" t="n">
        <v>46113</v>
      </c>
      <c r="D1308" t="inlineStr">
        <is>
          <t>Arcos</t>
        </is>
      </c>
      <c r="E1308" t="n">
        <v>19907</v>
      </c>
      <c r="F1308" t="inlineStr">
        <is>
          <t>SAL REFINADO CISNE 1KG</t>
        </is>
      </c>
      <c r="G1308" t="n">
        <v>26</v>
      </c>
      <c r="H1308" t="inlineStr">
        <is>
          <t>UN</t>
        </is>
      </c>
      <c r="I1308" t="inlineStr">
        <is>
          <t>04/2026</t>
        </is>
      </c>
    </row>
    <row r="1309">
      <c r="A1309" t="n">
        <v>79927</v>
      </c>
      <c r="B1309" t="n">
        <v>122</v>
      </c>
      <c r="C1309" s="551" t="n">
        <v>46113</v>
      </c>
      <c r="D1309" t="inlineStr">
        <is>
          <t>Arcos</t>
        </is>
      </c>
      <c r="E1309" t="n">
        <v>19917</v>
      </c>
      <c r="F1309" t="inlineStr">
        <is>
          <t>SAL GROSSO CISNE C/1KG</t>
        </is>
      </c>
      <c r="G1309" t="n">
        <v>5</v>
      </c>
      <c r="H1309" t="inlineStr">
        <is>
          <t>PC</t>
        </is>
      </c>
      <c r="I1309" t="inlineStr">
        <is>
          <t>04/2026</t>
        </is>
      </c>
    </row>
    <row r="1310">
      <c r="A1310" t="n">
        <v>79928</v>
      </c>
      <c r="B1310" t="n">
        <v>122</v>
      </c>
      <c r="C1310" s="551" t="n">
        <v>46113</v>
      </c>
      <c r="D1310" t="inlineStr">
        <is>
          <t>Arcos</t>
        </is>
      </c>
      <c r="E1310" t="n">
        <v>19923</v>
      </c>
      <c r="F1310" t="inlineStr">
        <is>
          <t>PIMENTA PRETA EM GRAOS C/500G</t>
        </is>
      </c>
      <c r="G1310" t="n">
        <v>2</v>
      </c>
      <c r="H1310" t="inlineStr">
        <is>
          <t>PC</t>
        </is>
      </c>
      <c r="I1310" t="inlineStr">
        <is>
          <t>04/2026</t>
        </is>
      </c>
    </row>
    <row r="1311">
      <c r="A1311" t="n">
        <v>79929</v>
      </c>
      <c r="B1311" t="n">
        <v>122</v>
      </c>
      <c r="C1311" s="551" t="n">
        <v>46113</v>
      </c>
      <c r="D1311" t="inlineStr">
        <is>
          <t>Arcos</t>
        </is>
      </c>
      <c r="E1311" t="n">
        <v>19946</v>
      </c>
      <c r="F1311" t="inlineStr">
        <is>
          <t>MOSTARDA DIJON COM GRAO BEAUFOR C/1,001KG</t>
        </is>
      </c>
      <c r="G1311" t="n">
        <v>4</v>
      </c>
      <c r="H1311" t="inlineStr">
        <is>
          <t>PT</t>
        </is>
      </c>
      <c r="I1311" t="inlineStr">
        <is>
          <t>04/2026</t>
        </is>
      </c>
    </row>
    <row r="1312">
      <c r="A1312" t="n">
        <v>79930</v>
      </c>
      <c r="B1312" t="n">
        <v>122</v>
      </c>
      <c r="C1312" s="551" t="n">
        <v>46113</v>
      </c>
      <c r="D1312" t="inlineStr">
        <is>
          <t>Arcos</t>
        </is>
      </c>
      <c r="E1312" t="n">
        <v>19965</v>
      </c>
      <c r="F1312" t="inlineStr">
        <is>
          <t>MOSTARDA AMARELA HEINZ C/255G UN</t>
        </is>
      </c>
      <c r="G1312" t="n">
        <v>6</v>
      </c>
      <c r="H1312" t="inlineStr">
        <is>
          <t>UN</t>
        </is>
      </c>
      <c r="I1312" t="inlineStr">
        <is>
          <t>04/2026</t>
        </is>
      </c>
    </row>
    <row r="1313">
      <c r="A1313" t="n">
        <v>79931</v>
      </c>
      <c r="B1313" t="n">
        <v>122</v>
      </c>
      <c r="C1313" s="551" t="n">
        <v>46113</v>
      </c>
      <c r="D1313" t="inlineStr">
        <is>
          <t>Arcos</t>
        </is>
      </c>
      <c r="E1313" t="n">
        <v>19973</v>
      </c>
      <c r="F1313" t="inlineStr">
        <is>
          <t>MOLHO SHOYO TRADICIONAL SAKURA C/1,010L UN</t>
        </is>
      </c>
      <c r="G1313" t="n">
        <v>15</v>
      </c>
      <c r="H1313" t="inlineStr">
        <is>
          <t>UN</t>
        </is>
      </c>
      <c r="I1313" t="inlineStr">
        <is>
          <t>04/2026</t>
        </is>
      </c>
    </row>
    <row r="1314">
      <c r="A1314" t="n">
        <v>79932</v>
      </c>
      <c r="B1314" t="n">
        <v>122</v>
      </c>
      <c r="C1314" s="551" t="n">
        <v>46113</v>
      </c>
      <c r="D1314" t="inlineStr">
        <is>
          <t>Arcos</t>
        </is>
      </c>
      <c r="E1314" t="n">
        <v>19979</v>
      </c>
      <c r="F1314" t="inlineStr">
        <is>
          <t>MOLHO DE PIMENTA TABASCO RED C/60ML</t>
        </is>
      </c>
      <c r="G1314" t="n">
        <v>9</v>
      </c>
      <c r="H1314" t="inlineStr">
        <is>
          <t>FR</t>
        </is>
      </c>
      <c r="I1314" t="inlineStr">
        <is>
          <t>04/2026</t>
        </is>
      </c>
    </row>
    <row r="1315">
      <c r="A1315" t="n">
        <v>79933</v>
      </c>
      <c r="B1315" t="n">
        <v>122</v>
      </c>
      <c r="C1315" s="551" t="n">
        <v>46113</v>
      </c>
      <c r="D1315" t="inlineStr">
        <is>
          <t>Arcos</t>
        </is>
      </c>
      <c r="E1315" t="n">
        <v>19984</v>
      </c>
      <c r="F1315" t="inlineStr">
        <is>
          <t>MOLHO INGLES KENKO 1L</t>
        </is>
      </c>
      <c r="G1315" t="n">
        <v>2</v>
      </c>
      <c r="H1315" t="inlineStr">
        <is>
          <t>UN</t>
        </is>
      </c>
      <c r="I1315" t="inlineStr">
        <is>
          <t>04/2026</t>
        </is>
      </c>
    </row>
    <row r="1316">
      <c r="A1316" t="n">
        <v>79934</v>
      </c>
      <c r="B1316" t="n">
        <v>122</v>
      </c>
      <c r="C1316" s="551" t="n">
        <v>46113</v>
      </c>
      <c r="D1316" t="inlineStr">
        <is>
          <t>Arcos</t>
        </is>
      </c>
      <c r="E1316" t="n">
        <v>20007</v>
      </c>
      <c r="F1316" t="inlineStr">
        <is>
          <t>MAIONESE HELLMANNS C/3KG</t>
        </is>
      </c>
      <c r="G1316" t="n">
        <v>3</v>
      </c>
      <c r="H1316" t="inlineStr">
        <is>
          <t>BD</t>
        </is>
      </c>
      <c r="I1316" t="inlineStr">
        <is>
          <t>04/2026</t>
        </is>
      </c>
    </row>
    <row r="1317">
      <c r="A1317" t="n">
        <v>79935</v>
      </c>
      <c r="B1317" t="n">
        <v>122</v>
      </c>
      <c r="C1317" s="551" t="n">
        <v>46113</v>
      </c>
      <c r="D1317" t="inlineStr">
        <is>
          <t>Arcos</t>
        </is>
      </c>
      <c r="E1317" t="n">
        <v>20022</v>
      </c>
      <c r="F1317" t="inlineStr">
        <is>
          <t>FERMENTO QUIMICO ROYAL 250G</t>
        </is>
      </c>
      <c r="G1317" t="n">
        <v>9</v>
      </c>
      <c r="H1317" t="inlineStr">
        <is>
          <t>UN</t>
        </is>
      </c>
      <c r="I1317" t="inlineStr">
        <is>
          <t>04/2026</t>
        </is>
      </c>
    </row>
    <row r="1318">
      <c r="A1318" t="n">
        <v>79936</v>
      </c>
      <c r="B1318" t="n">
        <v>122</v>
      </c>
      <c r="C1318" s="551" t="n">
        <v>46113</v>
      </c>
      <c r="D1318" t="inlineStr">
        <is>
          <t>Arcos</t>
        </is>
      </c>
      <c r="E1318" t="n">
        <v>20029</v>
      </c>
      <c r="F1318" t="inlineStr">
        <is>
          <t>ESSENCIA DE BAUNILHA CEPERA 500ML</t>
        </is>
      </c>
      <c r="G1318" t="n">
        <v>3</v>
      </c>
      <c r="H1318" t="inlineStr">
        <is>
          <t>FR</t>
        </is>
      </c>
      <c r="I1318" t="inlineStr">
        <is>
          <t>04/2026</t>
        </is>
      </c>
    </row>
    <row r="1319">
      <c r="A1319" t="n">
        <v>79937</v>
      </c>
      <c r="B1319" t="n">
        <v>122</v>
      </c>
      <c r="C1319" s="551" t="n">
        <v>46113</v>
      </c>
      <c r="D1319" t="inlineStr">
        <is>
          <t>Arcos</t>
        </is>
      </c>
      <c r="E1319" t="n">
        <v>20034</v>
      </c>
      <c r="F1319" t="inlineStr">
        <is>
          <t>CRAVO DA INDIA KG</t>
        </is>
      </c>
      <c r="G1319" t="n">
        <v>2</v>
      </c>
      <c r="H1319" t="inlineStr">
        <is>
          <t>KG</t>
        </is>
      </c>
      <c r="I1319" t="inlineStr">
        <is>
          <t>04/2026</t>
        </is>
      </c>
    </row>
    <row r="1320">
      <c r="A1320" t="n">
        <v>79938</v>
      </c>
      <c r="B1320" t="n">
        <v>122</v>
      </c>
      <c r="C1320" s="551" t="n">
        <v>46113</v>
      </c>
      <c r="D1320" t="inlineStr">
        <is>
          <t>Arcos</t>
        </is>
      </c>
      <c r="E1320" t="n">
        <v>20054</v>
      </c>
      <c r="F1320" t="inlineStr">
        <is>
          <t>CATCHUP HEINZ 397G UN</t>
        </is>
      </c>
      <c r="G1320" t="n">
        <v>10</v>
      </c>
      <c r="H1320" t="inlineStr">
        <is>
          <t>UN</t>
        </is>
      </c>
      <c r="I1320" t="inlineStr">
        <is>
          <t>04/2026</t>
        </is>
      </c>
    </row>
    <row r="1321">
      <c r="A1321" t="n">
        <v>79939</v>
      </c>
      <c r="B1321" t="n">
        <v>122</v>
      </c>
      <c r="C1321" s="551" t="n">
        <v>46113</v>
      </c>
      <c r="D1321" t="inlineStr">
        <is>
          <t>Arcos</t>
        </is>
      </c>
      <c r="E1321" t="n">
        <v>20114</v>
      </c>
      <c r="F1321" t="inlineStr">
        <is>
          <t>MACARRAO LINGUINE GRANO DURO DIVELLA  500GR</t>
        </is>
      </c>
      <c r="G1321" t="n">
        <v>39</v>
      </c>
      <c r="H1321" t="inlineStr">
        <is>
          <t>UN</t>
        </is>
      </c>
      <c r="I1321" t="inlineStr">
        <is>
          <t>04/2026</t>
        </is>
      </c>
    </row>
    <row r="1322">
      <c r="A1322" t="n">
        <v>79940</v>
      </c>
      <c r="B1322" t="n">
        <v>122</v>
      </c>
      <c r="C1322" s="551" t="n">
        <v>46113</v>
      </c>
      <c r="D1322" t="inlineStr">
        <is>
          <t>Arcos</t>
        </is>
      </c>
      <c r="E1322" t="n">
        <v>20117</v>
      </c>
      <c r="F1322" t="inlineStr">
        <is>
          <t>MASSA FOLHADA AROSA 1KG UN</t>
        </is>
      </c>
      <c r="G1322" t="n">
        <v>15</v>
      </c>
      <c r="H1322" t="inlineStr">
        <is>
          <t>UN</t>
        </is>
      </c>
      <c r="I1322" t="inlineStr">
        <is>
          <t>04/2026</t>
        </is>
      </c>
    </row>
    <row r="1323">
      <c r="A1323" t="n">
        <v>79941</v>
      </c>
      <c r="B1323" t="n">
        <v>122</v>
      </c>
      <c r="C1323" s="551" t="n">
        <v>46113</v>
      </c>
      <c r="D1323" t="inlineStr">
        <is>
          <t>Arcos</t>
        </is>
      </c>
      <c r="E1323" t="n">
        <v>20136</v>
      </c>
      <c r="F1323" t="inlineStr">
        <is>
          <t>MACARRAO ESPAGUETE C/ OVOS ADRIA C/500G</t>
        </is>
      </c>
      <c r="G1323" t="n">
        <v>16</v>
      </c>
      <c r="H1323" t="inlineStr">
        <is>
          <t>PC</t>
        </is>
      </c>
      <c r="I1323" t="inlineStr">
        <is>
          <t>04/2026</t>
        </is>
      </c>
    </row>
    <row r="1324">
      <c r="A1324" t="n">
        <v>79942</v>
      </c>
      <c r="B1324" t="n">
        <v>122</v>
      </c>
      <c r="C1324" s="551" t="n">
        <v>46113</v>
      </c>
      <c r="D1324" t="inlineStr">
        <is>
          <t>Arcos</t>
        </is>
      </c>
      <c r="E1324" t="n">
        <v>20174</v>
      </c>
      <c r="F1324" t="inlineStr">
        <is>
          <t>SEMENTE DE GIRASSOL SEM CASCA KG</t>
        </is>
      </c>
      <c r="G1324" t="n">
        <v>2</v>
      </c>
      <c r="H1324" t="inlineStr">
        <is>
          <t>KG</t>
        </is>
      </c>
      <c r="I1324" t="inlineStr">
        <is>
          <t>04/2026</t>
        </is>
      </c>
    </row>
    <row r="1325">
      <c r="A1325" t="n">
        <v>79943</v>
      </c>
      <c r="B1325" t="n">
        <v>122</v>
      </c>
      <c r="C1325" s="551" t="n">
        <v>46113</v>
      </c>
      <c r="D1325" t="inlineStr">
        <is>
          <t>Arcos</t>
        </is>
      </c>
      <c r="E1325" t="n">
        <v>20185</v>
      </c>
      <c r="F1325" t="inlineStr">
        <is>
          <t>SEMENTE ABOBORA CRUA SEM CASCA KG</t>
        </is>
      </c>
      <c r="G1325" t="n">
        <v>1</v>
      </c>
      <c r="H1325" t="inlineStr">
        <is>
          <t>KG</t>
        </is>
      </c>
      <c r="I1325" t="inlineStr">
        <is>
          <t>04/2026</t>
        </is>
      </c>
    </row>
    <row r="1326">
      <c r="A1326" t="n">
        <v>79944</v>
      </c>
      <c r="B1326" t="n">
        <v>122</v>
      </c>
      <c r="C1326" s="551" t="n">
        <v>46113</v>
      </c>
      <c r="D1326" t="inlineStr">
        <is>
          <t>Arcos</t>
        </is>
      </c>
      <c r="E1326" t="n">
        <v>20202</v>
      </c>
      <c r="F1326" t="inlineStr">
        <is>
          <t>VINAGRE DE ARROZ CASTELO 750ML UN</t>
        </is>
      </c>
      <c r="G1326" t="n">
        <v>25</v>
      </c>
      <c r="H1326" t="inlineStr">
        <is>
          <t>UN</t>
        </is>
      </c>
      <c r="I1326" t="inlineStr">
        <is>
          <t>04/2026</t>
        </is>
      </c>
    </row>
    <row r="1327">
      <c r="A1327" t="n">
        <v>79945</v>
      </c>
      <c r="B1327" t="n">
        <v>122</v>
      </c>
      <c r="C1327" s="551" t="n">
        <v>46113</v>
      </c>
      <c r="D1327" t="inlineStr">
        <is>
          <t>Arcos</t>
        </is>
      </c>
      <c r="E1327" t="n">
        <v>20213</v>
      </c>
      <c r="F1327" t="inlineStr">
        <is>
          <t>GRAO DE BICO CAMIL C/2KG</t>
        </is>
      </c>
      <c r="G1327" t="n">
        <v>4</v>
      </c>
      <c r="H1327" t="inlineStr">
        <is>
          <t>PC</t>
        </is>
      </c>
      <c r="I1327" t="inlineStr">
        <is>
          <t>04/2026</t>
        </is>
      </c>
    </row>
    <row r="1328">
      <c r="A1328" t="n">
        <v>79946</v>
      </c>
      <c r="B1328" t="n">
        <v>122</v>
      </c>
      <c r="C1328" s="551" t="n">
        <v>46113</v>
      </c>
      <c r="D1328" t="inlineStr">
        <is>
          <t>Arcos</t>
        </is>
      </c>
      <c r="E1328" t="n">
        <v>20227</v>
      </c>
      <c r="F1328" t="inlineStr">
        <is>
          <t>FEIJAO PRETO CAMIL C/2KG</t>
        </is>
      </c>
      <c r="G1328" t="n">
        <v>10</v>
      </c>
      <c r="H1328" t="inlineStr">
        <is>
          <t>PC</t>
        </is>
      </c>
      <c r="I1328" t="inlineStr">
        <is>
          <t>04/2026</t>
        </is>
      </c>
    </row>
    <row r="1329">
      <c r="A1329" t="n">
        <v>79947</v>
      </c>
      <c r="B1329" t="n">
        <v>122</v>
      </c>
      <c r="C1329" s="551" t="n">
        <v>46113</v>
      </c>
      <c r="D1329" t="inlineStr">
        <is>
          <t>Arcos</t>
        </is>
      </c>
      <c r="E1329" t="n">
        <v>20242</v>
      </c>
      <c r="F1329" t="inlineStr">
        <is>
          <t>FEIJAO CARIOCA CAMIL C/2KG</t>
        </is>
      </c>
      <c r="G1329" t="n">
        <v>10</v>
      </c>
      <c r="H1329" t="inlineStr">
        <is>
          <t>PC</t>
        </is>
      </c>
      <c r="I1329" t="inlineStr">
        <is>
          <t>04/2026</t>
        </is>
      </c>
    </row>
    <row r="1330">
      <c r="A1330" t="n">
        <v>79948</v>
      </c>
      <c r="B1330" t="n">
        <v>122</v>
      </c>
      <c r="C1330" s="551" t="n">
        <v>46113</v>
      </c>
      <c r="D1330" t="inlineStr">
        <is>
          <t>Arcos</t>
        </is>
      </c>
      <c r="E1330" t="n">
        <v>20257</v>
      </c>
      <c r="F1330" t="inlineStr">
        <is>
          <t>COCO RALADO FRESCO CONGELADO VITA COCO C/1KG</t>
        </is>
      </c>
      <c r="G1330" t="n">
        <v>3</v>
      </c>
      <c r="H1330" t="inlineStr">
        <is>
          <t>PC</t>
        </is>
      </c>
      <c r="I1330" t="inlineStr">
        <is>
          <t>04/2026</t>
        </is>
      </c>
    </row>
    <row r="1331">
      <c r="A1331" t="n">
        <v>79949</v>
      </c>
      <c r="B1331" t="n">
        <v>122</v>
      </c>
      <c r="C1331" s="551" t="n">
        <v>46113</v>
      </c>
      <c r="D1331" t="inlineStr">
        <is>
          <t>Arcos</t>
        </is>
      </c>
      <c r="E1331" t="n">
        <v>20270</v>
      </c>
      <c r="F1331" t="inlineStr">
        <is>
          <t>CASTANHA DE CAJU CRUA W1 C/1KG</t>
        </is>
      </c>
      <c r="G1331" t="n">
        <v>15</v>
      </c>
      <c r="H1331" t="inlineStr">
        <is>
          <t>PC</t>
        </is>
      </c>
      <c r="I1331" t="inlineStr">
        <is>
          <t>04/2026</t>
        </is>
      </c>
    </row>
    <row r="1332">
      <c r="A1332" t="n">
        <v>79950</v>
      </c>
      <c r="B1332" t="n">
        <v>122</v>
      </c>
      <c r="C1332" s="551" t="n">
        <v>46113</v>
      </c>
      <c r="D1332" t="inlineStr">
        <is>
          <t>Arcos</t>
        </is>
      </c>
      <c r="E1332" t="n">
        <v>20301</v>
      </c>
      <c r="F1332" t="inlineStr">
        <is>
          <t>ARROZ BRANCO TIPO 1 CAMIL C/5KG</t>
        </is>
      </c>
      <c r="G1332" t="n">
        <v>13</v>
      </c>
      <c r="H1332" t="inlineStr">
        <is>
          <t>PC</t>
        </is>
      </c>
      <c r="I1332" t="inlineStr">
        <is>
          <t>04/2026</t>
        </is>
      </c>
    </row>
    <row r="1333">
      <c r="A1333" t="n">
        <v>79951</v>
      </c>
      <c r="B1333" t="n">
        <v>122</v>
      </c>
      <c r="C1333" s="551" t="n">
        <v>46113</v>
      </c>
      <c r="D1333" t="inlineStr">
        <is>
          <t>Arcos</t>
        </is>
      </c>
      <c r="E1333" t="n">
        <v>20322</v>
      </c>
      <c r="F1333" t="inlineStr">
        <is>
          <t>FARINHA DE TRIGO PARA KIBE C/1KG</t>
        </is>
      </c>
      <c r="G1333" t="n">
        <v>1</v>
      </c>
      <c r="H1333" t="inlineStr">
        <is>
          <t>PC</t>
        </is>
      </c>
      <c r="I1333" t="inlineStr">
        <is>
          <t>04/2026</t>
        </is>
      </c>
    </row>
    <row r="1334">
      <c r="A1334" t="n">
        <v>79952</v>
      </c>
      <c r="B1334" t="n">
        <v>122</v>
      </c>
      <c r="C1334" s="551" t="n">
        <v>46113</v>
      </c>
      <c r="D1334" t="inlineStr">
        <is>
          <t>Arcos</t>
        </is>
      </c>
      <c r="E1334" t="n">
        <v>20327</v>
      </c>
      <c r="F1334" t="inlineStr">
        <is>
          <t>FUBA MIMOSO YOKI C/1KG</t>
        </is>
      </c>
      <c r="G1334" t="n">
        <v>14</v>
      </c>
      <c r="H1334" t="inlineStr">
        <is>
          <t>PC</t>
        </is>
      </c>
      <c r="I1334" t="inlineStr">
        <is>
          <t>04/2026</t>
        </is>
      </c>
    </row>
    <row r="1335">
      <c r="A1335" t="n">
        <v>79953</v>
      </c>
      <c r="B1335" t="n">
        <v>122</v>
      </c>
      <c r="C1335" s="551" t="n">
        <v>46113</v>
      </c>
      <c r="D1335" t="inlineStr">
        <is>
          <t>Arcos</t>
        </is>
      </c>
      <c r="E1335" t="n">
        <v>20332</v>
      </c>
      <c r="F1335" t="inlineStr">
        <is>
          <t>SAGU DE MANDIOCA YOKI C/500G</t>
        </is>
      </c>
      <c r="G1335" t="n">
        <v>5</v>
      </c>
      <c r="H1335" t="inlineStr">
        <is>
          <t>PC</t>
        </is>
      </c>
      <c r="I1335" t="inlineStr">
        <is>
          <t>04/2026</t>
        </is>
      </c>
    </row>
    <row r="1336">
      <c r="A1336" t="n">
        <v>79954</v>
      </c>
      <c r="B1336" t="n">
        <v>122</v>
      </c>
      <c r="C1336" s="551" t="n">
        <v>46113</v>
      </c>
      <c r="D1336" t="inlineStr">
        <is>
          <t>Arcos</t>
        </is>
      </c>
      <c r="E1336" t="n">
        <v>20349</v>
      </c>
      <c r="F1336" t="inlineStr">
        <is>
          <t>POLENTA PRE COZIDA DIVELLA 500G</t>
        </is>
      </c>
      <c r="G1336" t="n">
        <v>44</v>
      </c>
      <c r="H1336" t="inlineStr">
        <is>
          <t>PC</t>
        </is>
      </c>
      <c r="I1336" t="inlineStr">
        <is>
          <t>04/2026</t>
        </is>
      </c>
    </row>
    <row r="1337">
      <c r="A1337" t="n">
        <v>79955</v>
      </c>
      <c r="B1337" t="n">
        <v>122</v>
      </c>
      <c r="C1337" s="551" t="n">
        <v>46113</v>
      </c>
      <c r="D1337" t="inlineStr">
        <is>
          <t>Arcos</t>
        </is>
      </c>
      <c r="E1337" t="n">
        <v>20358</v>
      </c>
      <c r="F1337" t="inlineStr">
        <is>
          <t>FARINHA PANKO ROMARIZ C/1KG</t>
        </is>
      </c>
      <c r="G1337" t="n">
        <v>23</v>
      </c>
      <c r="H1337" t="inlineStr">
        <is>
          <t>PC</t>
        </is>
      </c>
      <c r="I1337" t="inlineStr">
        <is>
          <t>04/2026</t>
        </is>
      </c>
    </row>
    <row r="1338">
      <c r="A1338" t="n">
        <v>79956</v>
      </c>
      <c r="B1338" t="n">
        <v>122</v>
      </c>
      <c r="C1338" s="551" t="n">
        <v>46113</v>
      </c>
      <c r="D1338" t="inlineStr">
        <is>
          <t>Arcos</t>
        </is>
      </c>
      <c r="E1338" t="n">
        <v>20360</v>
      </c>
      <c r="F1338" t="inlineStr">
        <is>
          <t>FARINHA DE TRIGO ANACONDA C/5KG</t>
        </is>
      </c>
      <c r="G1338" t="n">
        <v>13</v>
      </c>
      <c r="H1338" t="inlineStr">
        <is>
          <t>PC</t>
        </is>
      </c>
      <c r="I1338" t="inlineStr">
        <is>
          <t>04/2026</t>
        </is>
      </c>
    </row>
    <row r="1339">
      <c r="A1339" t="n">
        <v>79957</v>
      </c>
      <c r="B1339" t="n">
        <v>122</v>
      </c>
      <c r="C1339" s="551" t="n">
        <v>46113</v>
      </c>
      <c r="D1339" t="inlineStr">
        <is>
          <t>Arcos</t>
        </is>
      </c>
      <c r="E1339" t="n">
        <v>20385</v>
      </c>
      <c r="F1339" t="inlineStr">
        <is>
          <t>FARINHA DE MILHO FLOCAO YOKI 500GR</t>
        </is>
      </c>
      <c r="G1339" t="n">
        <v>26</v>
      </c>
      <c r="H1339" t="inlineStr">
        <is>
          <t>UN</t>
        </is>
      </c>
      <c r="I1339" t="inlineStr">
        <is>
          <t>04/2026</t>
        </is>
      </c>
    </row>
    <row r="1340">
      <c r="A1340" t="n">
        <v>79958</v>
      </c>
      <c r="B1340" t="n">
        <v>122</v>
      </c>
      <c r="C1340" s="551" t="n">
        <v>46113</v>
      </c>
      <c r="D1340" t="inlineStr">
        <is>
          <t>Arcos</t>
        </is>
      </c>
      <c r="E1340" t="n">
        <v>20410</v>
      </c>
      <c r="F1340" t="inlineStr">
        <is>
          <t>FARINHA DE MANDIOCA FINA YOKI 1KG</t>
        </is>
      </c>
      <c r="G1340" t="n">
        <v>7</v>
      </c>
      <c r="H1340" t="inlineStr">
        <is>
          <t>UN</t>
        </is>
      </c>
      <c r="I1340" t="inlineStr">
        <is>
          <t>04/2026</t>
        </is>
      </c>
    </row>
    <row r="1341">
      <c r="A1341" t="n">
        <v>79959</v>
      </c>
      <c r="B1341" t="n">
        <v>122</v>
      </c>
      <c r="C1341" s="551" t="n">
        <v>46113</v>
      </c>
      <c r="D1341" t="inlineStr">
        <is>
          <t>Arcos</t>
        </is>
      </c>
      <c r="E1341" t="n">
        <v>20421</v>
      </c>
      <c r="F1341" t="inlineStr">
        <is>
          <t>COUSCOUS MARROQUINO PAGANINI 500G</t>
        </is>
      </c>
      <c r="G1341" t="n">
        <v>36</v>
      </c>
      <c r="H1341" t="inlineStr">
        <is>
          <t>UN</t>
        </is>
      </c>
      <c r="I1341" t="inlineStr">
        <is>
          <t>04/2026</t>
        </is>
      </c>
    </row>
    <row r="1342">
      <c r="A1342" t="n">
        <v>79960</v>
      </c>
      <c r="B1342" t="n">
        <v>122</v>
      </c>
      <c r="C1342" s="551" t="n">
        <v>46113</v>
      </c>
      <c r="D1342" t="inlineStr">
        <is>
          <t>Arcos</t>
        </is>
      </c>
      <c r="E1342" t="n">
        <v>20429</v>
      </c>
      <c r="F1342" t="inlineStr">
        <is>
          <t>AMIDO DE MILHO MAIZENA 1KG UN</t>
        </is>
      </c>
      <c r="G1342" t="n">
        <v>6</v>
      </c>
      <c r="H1342" t="inlineStr">
        <is>
          <t>UN</t>
        </is>
      </c>
      <c r="I1342" t="inlineStr">
        <is>
          <t>04/2026</t>
        </is>
      </c>
    </row>
    <row r="1343">
      <c r="A1343" t="n">
        <v>79961</v>
      </c>
      <c r="B1343" t="n">
        <v>122</v>
      </c>
      <c r="C1343" s="551" t="n">
        <v>46113</v>
      </c>
      <c r="D1343" t="inlineStr">
        <is>
          <t>Arcos</t>
        </is>
      </c>
      <c r="E1343" t="n">
        <v>20488</v>
      </c>
      <c r="F1343" t="inlineStr">
        <is>
          <t>PRESUNTO COZIDO MAGRO SADIA KG</t>
        </is>
      </c>
      <c r="G1343" t="n">
        <v>3.5</v>
      </c>
      <c r="H1343" t="inlineStr">
        <is>
          <t>KG</t>
        </is>
      </c>
      <c r="I1343" t="inlineStr">
        <is>
          <t>04/2026</t>
        </is>
      </c>
    </row>
    <row r="1344">
      <c r="A1344" t="n">
        <v>79962</v>
      </c>
      <c r="B1344" t="n">
        <v>122</v>
      </c>
      <c r="C1344" s="551" t="n">
        <v>46113</v>
      </c>
      <c r="D1344" t="inlineStr">
        <is>
          <t>Arcos</t>
        </is>
      </c>
      <c r="E1344" t="n">
        <v>20501</v>
      </c>
      <c r="F1344" t="inlineStr">
        <is>
          <t>LINGUICA TOSCANA AURORA KG</t>
        </is>
      </c>
      <c r="G1344" t="n">
        <v>5</v>
      </c>
      <c r="H1344" t="inlineStr">
        <is>
          <t>KG</t>
        </is>
      </c>
      <c r="I1344" t="inlineStr">
        <is>
          <t>04/2026</t>
        </is>
      </c>
    </row>
    <row r="1345">
      <c r="A1345" t="n">
        <v>79963</v>
      </c>
      <c r="B1345" t="n">
        <v>122</v>
      </c>
      <c r="C1345" s="551" t="n">
        <v>46113</v>
      </c>
      <c r="D1345" t="inlineStr">
        <is>
          <t>Arcos</t>
        </is>
      </c>
      <c r="E1345" t="n">
        <v>20614</v>
      </c>
      <c r="F1345" t="inlineStr">
        <is>
          <t>PASTA GERGELIM TAHINE ISTAMBUL 5006 LT</t>
        </is>
      </c>
      <c r="G1345" t="n">
        <v>3</v>
      </c>
      <c r="H1345" t="inlineStr">
        <is>
          <t>UN</t>
        </is>
      </c>
      <c r="I1345" t="inlineStr">
        <is>
          <t>04/2026</t>
        </is>
      </c>
    </row>
    <row r="1346">
      <c r="A1346" t="n">
        <v>79964</v>
      </c>
      <c r="B1346" t="n">
        <v>122</v>
      </c>
      <c r="C1346" s="551" t="n">
        <v>46113</v>
      </c>
      <c r="D1346" t="inlineStr">
        <is>
          <t>Arcos</t>
        </is>
      </c>
      <c r="E1346" t="n">
        <v>20621</v>
      </c>
      <c r="F1346" t="inlineStr">
        <is>
          <t>PEPINO EM CONSERVA HEMMER C/300G</t>
        </is>
      </c>
      <c r="G1346" t="n">
        <v>15</v>
      </c>
      <c r="H1346" t="inlineStr">
        <is>
          <t>PT</t>
        </is>
      </c>
      <c r="I1346" t="inlineStr">
        <is>
          <t>04/2026</t>
        </is>
      </c>
    </row>
    <row r="1347">
      <c r="A1347" t="n">
        <v>79965</v>
      </c>
      <c r="B1347" t="n">
        <v>122</v>
      </c>
      <c r="C1347" s="551" t="n">
        <v>46113</v>
      </c>
      <c r="D1347" t="inlineStr">
        <is>
          <t>Arcos</t>
        </is>
      </c>
      <c r="E1347" t="n">
        <v>20645</v>
      </c>
      <c r="F1347" t="inlineStr">
        <is>
          <t>MILHO VERDE QUERO C/2KG</t>
        </is>
      </c>
      <c r="G1347" t="n">
        <v>18</v>
      </c>
      <c r="H1347" t="inlineStr">
        <is>
          <t>LT</t>
        </is>
      </c>
      <c r="I1347" t="inlineStr">
        <is>
          <t>04/2026</t>
        </is>
      </c>
    </row>
    <row r="1348">
      <c r="A1348" t="n">
        <v>79966</v>
      </c>
      <c r="B1348" t="n">
        <v>122</v>
      </c>
      <c r="C1348" s="551" t="n">
        <v>46113</v>
      </c>
      <c r="D1348" t="inlineStr">
        <is>
          <t>Arcos</t>
        </is>
      </c>
      <c r="E1348" t="n">
        <v>20653</v>
      </c>
      <c r="F1348" t="inlineStr">
        <is>
          <t>LEITE DE COCO SOCOCO C/1L UN</t>
        </is>
      </c>
      <c r="G1348" t="n">
        <v>26</v>
      </c>
      <c r="H1348" t="inlineStr">
        <is>
          <t>UN</t>
        </is>
      </c>
      <c r="I1348" t="inlineStr">
        <is>
          <t>04/2026</t>
        </is>
      </c>
    </row>
    <row r="1349">
      <c r="A1349" t="n">
        <v>79967</v>
      </c>
      <c r="B1349" t="n">
        <v>122</v>
      </c>
      <c r="C1349" s="551" t="n">
        <v>46113</v>
      </c>
      <c r="D1349" t="inlineStr">
        <is>
          <t>Arcos</t>
        </is>
      </c>
      <c r="E1349" t="n">
        <v>20661</v>
      </c>
      <c r="F1349" t="inlineStr">
        <is>
          <t>LEITE CONDENSADO MOCA C/395G UN</t>
        </is>
      </c>
      <c r="G1349" t="n">
        <v>28</v>
      </c>
      <c r="H1349" t="inlineStr">
        <is>
          <t>UN</t>
        </is>
      </c>
      <c r="I1349" t="inlineStr">
        <is>
          <t>04/2026</t>
        </is>
      </c>
    </row>
    <row r="1350">
      <c r="A1350" t="n">
        <v>79968</v>
      </c>
      <c r="B1350" t="n">
        <v>122</v>
      </c>
      <c r="C1350" s="551" t="n">
        <v>46113</v>
      </c>
      <c r="D1350" t="inlineStr">
        <is>
          <t>Arcos</t>
        </is>
      </c>
      <c r="E1350" t="n">
        <v>20672</v>
      </c>
      <c r="F1350" t="inlineStr">
        <is>
          <t>EXTRATO DE TOMATE ELEFANTE C/1,7KG</t>
        </is>
      </c>
      <c r="G1350" t="n">
        <v>8</v>
      </c>
      <c r="H1350" t="inlineStr">
        <is>
          <t>PC</t>
        </is>
      </c>
      <c r="I1350" t="inlineStr">
        <is>
          <t>04/2026</t>
        </is>
      </c>
    </row>
    <row r="1351">
      <c r="A1351" t="n">
        <v>79969</v>
      </c>
      <c r="B1351" t="n">
        <v>122</v>
      </c>
      <c r="C1351" s="551" t="n">
        <v>46113</v>
      </c>
      <c r="D1351" t="inlineStr">
        <is>
          <t>Arcos</t>
        </is>
      </c>
      <c r="E1351" t="n">
        <v>20689</v>
      </c>
      <c r="F1351" t="inlineStr">
        <is>
          <t>CREME DE LEITE FRESCO QUATA C/1,01LT</t>
        </is>
      </c>
      <c r="G1351" t="n">
        <v>22</v>
      </c>
      <c r="H1351" t="inlineStr">
        <is>
          <t>UN</t>
        </is>
      </c>
      <c r="I1351" t="inlineStr">
        <is>
          <t>04/2026</t>
        </is>
      </c>
    </row>
    <row r="1352">
      <c r="A1352" t="n">
        <v>79970</v>
      </c>
      <c r="B1352" t="n">
        <v>122</v>
      </c>
      <c r="C1352" s="551" t="n">
        <v>46113</v>
      </c>
      <c r="D1352" t="inlineStr">
        <is>
          <t>Arcos</t>
        </is>
      </c>
      <c r="E1352" t="n">
        <v>20752</v>
      </c>
      <c r="F1352" t="inlineStr">
        <is>
          <t>AZEITONA PTA AZAPA 90/110 DISALERNO 2KG</t>
        </is>
      </c>
      <c r="G1352" t="n">
        <v>5</v>
      </c>
      <c r="H1352" t="inlineStr">
        <is>
          <t>PT</t>
        </is>
      </c>
      <c r="I1352" t="inlineStr">
        <is>
          <t>04/2026</t>
        </is>
      </c>
    </row>
    <row r="1353">
      <c r="A1353" t="n">
        <v>79971</v>
      </c>
      <c r="B1353" t="n">
        <v>122</v>
      </c>
      <c r="C1353" s="551" t="n">
        <v>46113</v>
      </c>
      <c r="D1353" t="inlineStr">
        <is>
          <t>Arcos</t>
        </is>
      </c>
      <c r="E1353" t="n">
        <v>20757</v>
      </c>
      <c r="F1353" t="inlineStr">
        <is>
          <t>ALCAPARRA MEDIA DI SALERNO C/2KG</t>
        </is>
      </c>
      <c r="G1353" t="n">
        <v>2</v>
      </c>
      <c r="H1353" t="inlineStr">
        <is>
          <t>BD</t>
        </is>
      </c>
      <c r="I1353" t="inlineStr">
        <is>
          <t>04/2026</t>
        </is>
      </c>
    </row>
    <row r="1354">
      <c r="A1354" t="n">
        <v>79972</v>
      </c>
      <c r="B1354" t="n">
        <v>122</v>
      </c>
      <c r="C1354" s="551" t="n">
        <v>46113</v>
      </c>
      <c r="D1354" t="inlineStr">
        <is>
          <t>Arcos</t>
        </is>
      </c>
      <c r="E1354" t="n">
        <v>20809</v>
      </c>
      <c r="F1354" t="inlineStr">
        <is>
          <t>CAFE PILAO ALMOFADA 500G</t>
        </is>
      </c>
      <c r="G1354" t="n">
        <v>20</v>
      </c>
      <c r="H1354" t="inlineStr">
        <is>
          <t>PC</t>
        </is>
      </c>
      <c r="I1354" t="inlineStr">
        <is>
          <t>04/2026</t>
        </is>
      </c>
    </row>
    <row r="1355">
      <c r="A1355" t="n">
        <v>79973</v>
      </c>
      <c r="B1355" t="n">
        <v>122</v>
      </c>
      <c r="C1355" s="551" t="n">
        <v>46113</v>
      </c>
      <c r="D1355" t="inlineStr">
        <is>
          <t>Arcos</t>
        </is>
      </c>
      <c r="E1355" t="n">
        <v>20861</v>
      </c>
      <c r="F1355" t="inlineStr">
        <is>
          <t>GEMA DE OVO PASTEURIZADA NETTO C/1KG UN</t>
        </is>
      </c>
      <c r="G1355" t="n">
        <v>10</v>
      </c>
      <c r="H1355" t="inlineStr">
        <is>
          <t>UN</t>
        </is>
      </c>
      <c r="I1355" t="inlineStr">
        <is>
          <t>04/2026</t>
        </is>
      </c>
    </row>
    <row r="1356">
      <c r="A1356" t="n">
        <v>79974</v>
      </c>
      <c r="B1356" t="n">
        <v>122</v>
      </c>
      <c r="C1356" s="551" t="n">
        <v>46113</v>
      </c>
      <c r="D1356" t="inlineStr">
        <is>
          <t>Arcos</t>
        </is>
      </c>
      <c r="E1356" t="n">
        <v>20871</v>
      </c>
      <c r="F1356" t="inlineStr">
        <is>
          <t>MELADO DE CANA JR C/1,3KG</t>
        </is>
      </c>
      <c r="G1356" t="n">
        <v>7</v>
      </c>
      <c r="H1356" t="inlineStr">
        <is>
          <t>PT</t>
        </is>
      </c>
      <c r="I1356" t="inlineStr">
        <is>
          <t>04/2026</t>
        </is>
      </c>
    </row>
    <row r="1357">
      <c r="A1357" t="n">
        <v>79975</v>
      </c>
      <c r="B1357" t="n">
        <v>122</v>
      </c>
      <c r="C1357" s="551" t="n">
        <v>46113</v>
      </c>
      <c r="D1357" t="inlineStr">
        <is>
          <t>Arcos</t>
        </is>
      </c>
      <c r="E1357" t="n">
        <v>20887</v>
      </c>
      <c r="F1357" t="inlineStr">
        <is>
          <t>MEL PURO FLORA NECTAR C/1KG</t>
        </is>
      </c>
      <c r="G1357" t="n">
        <v>30</v>
      </c>
      <c r="H1357" t="inlineStr">
        <is>
          <t>PT</t>
        </is>
      </c>
      <c r="I1357" t="inlineStr">
        <is>
          <t>04/2026</t>
        </is>
      </c>
    </row>
    <row r="1358">
      <c r="A1358" t="n">
        <v>79976</v>
      </c>
      <c r="B1358" t="n">
        <v>122</v>
      </c>
      <c r="C1358" s="551" t="n">
        <v>46113</v>
      </c>
      <c r="D1358" t="inlineStr">
        <is>
          <t>Arcos</t>
        </is>
      </c>
      <c r="E1358" t="n">
        <v>20892</v>
      </c>
      <c r="F1358" t="inlineStr">
        <is>
          <t>GELATINA S/ SABOR EM FOLHA INCOLOR OETKER 10G</t>
        </is>
      </c>
      <c r="G1358" t="n">
        <v>8</v>
      </c>
      <c r="H1358" t="inlineStr">
        <is>
          <t>UN</t>
        </is>
      </c>
      <c r="I1358" t="inlineStr">
        <is>
          <t>04/2026</t>
        </is>
      </c>
    </row>
    <row r="1359">
      <c r="A1359" t="n">
        <v>79977</v>
      </c>
      <c r="B1359" t="n">
        <v>122</v>
      </c>
      <c r="C1359" s="551" t="n">
        <v>46113</v>
      </c>
      <c r="D1359" t="inlineStr">
        <is>
          <t>Arcos</t>
        </is>
      </c>
      <c r="E1359" t="n">
        <v>20908</v>
      </c>
      <c r="F1359" t="inlineStr">
        <is>
          <t>CHOCOLATE GOTAS MEIO AMARGO COBERTURA SICAO C/2,05KG</t>
        </is>
      </c>
      <c r="G1359" t="n">
        <v>4</v>
      </c>
      <c r="H1359" t="inlineStr">
        <is>
          <t>PC</t>
        </is>
      </c>
      <c r="I1359" t="inlineStr">
        <is>
          <t>04/2026</t>
        </is>
      </c>
    </row>
    <row r="1360">
      <c r="A1360" t="n">
        <v>79978</v>
      </c>
      <c r="B1360" t="n">
        <v>122</v>
      </c>
      <c r="C1360" s="551" t="n">
        <v>46113</v>
      </c>
      <c r="D1360" t="inlineStr">
        <is>
          <t>Arcos</t>
        </is>
      </c>
      <c r="E1360" t="n">
        <v>20922</v>
      </c>
      <c r="F1360" t="inlineStr">
        <is>
          <t>CHOCOLATE EM PO NESTLE 50% C/1,01KG</t>
        </is>
      </c>
      <c r="G1360" t="n">
        <v>9</v>
      </c>
      <c r="H1360" t="inlineStr">
        <is>
          <t>PC</t>
        </is>
      </c>
      <c r="I1360" t="inlineStr">
        <is>
          <t>04/2026</t>
        </is>
      </c>
    </row>
    <row r="1361">
      <c r="A1361" t="n">
        <v>79979</v>
      </c>
      <c r="B1361" t="n">
        <v>122</v>
      </c>
      <c r="C1361" s="551" t="n">
        <v>46113</v>
      </c>
      <c r="D1361" t="inlineStr">
        <is>
          <t>Arcos</t>
        </is>
      </c>
      <c r="E1361" t="n">
        <v>20936</v>
      </c>
      <c r="F1361" t="inlineStr">
        <is>
          <t>CHOCOLATE AMARGO CALLEBAUT CALLETS 70,5% 2,01KG</t>
        </is>
      </c>
      <c r="G1361" t="n">
        <v>3</v>
      </c>
      <c r="H1361" t="inlineStr">
        <is>
          <t>UN</t>
        </is>
      </c>
      <c r="I1361" t="inlineStr">
        <is>
          <t>04/2026</t>
        </is>
      </c>
    </row>
    <row r="1362">
      <c r="A1362" t="n">
        <v>79980</v>
      </c>
      <c r="B1362" t="n">
        <v>122</v>
      </c>
      <c r="C1362" s="551" t="n">
        <v>46113</v>
      </c>
      <c r="D1362" t="inlineStr">
        <is>
          <t>Arcos</t>
        </is>
      </c>
      <c r="E1362" t="n">
        <v>20941</v>
      </c>
      <c r="F1362" t="inlineStr">
        <is>
          <t>CHOCOLATE EM GOTAS MEIO AMARGO SICAO C/2,05KG</t>
        </is>
      </c>
      <c r="G1362" t="n">
        <v>5</v>
      </c>
      <c r="H1362" t="inlineStr">
        <is>
          <t>PC</t>
        </is>
      </c>
      <c r="I1362" t="inlineStr">
        <is>
          <t>04/2026</t>
        </is>
      </c>
    </row>
    <row r="1363">
      <c r="A1363" t="n">
        <v>79981</v>
      </c>
      <c r="B1363" t="n">
        <v>122</v>
      </c>
      <c r="C1363" s="551" t="n">
        <v>46113</v>
      </c>
      <c r="D1363" t="inlineStr">
        <is>
          <t>Arcos</t>
        </is>
      </c>
      <c r="E1363" t="n">
        <v>20961</v>
      </c>
      <c r="F1363" t="inlineStr">
        <is>
          <t>VINAGRE DE MACA CASTELO 750ML UN</t>
        </is>
      </c>
      <c r="G1363" t="n">
        <v>7</v>
      </c>
      <c r="H1363" t="inlineStr">
        <is>
          <t>UN</t>
        </is>
      </c>
      <c r="I1363" t="inlineStr">
        <is>
          <t>04/2026</t>
        </is>
      </c>
    </row>
    <row r="1364">
      <c r="A1364" t="n">
        <v>79982</v>
      </c>
      <c r="B1364" t="n">
        <v>122</v>
      </c>
      <c r="C1364" s="551" t="n">
        <v>46113</v>
      </c>
      <c r="D1364" t="inlineStr">
        <is>
          <t>Arcos</t>
        </is>
      </c>
      <c r="E1364" t="n">
        <v>21004</v>
      </c>
      <c r="F1364" t="inlineStr">
        <is>
          <t>OLEO DE GERGELIM TORRADO HONG KONG 1L</t>
        </is>
      </c>
      <c r="G1364" t="n">
        <v>1</v>
      </c>
      <c r="H1364" t="inlineStr">
        <is>
          <t>UN</t>
        </is>
      </c>
      <c r="I1364" t="inlineStr">
        <is>
          <t>04/2026</t>
        </is>
      </c>
    </row>
    <row r="1365">
      <c r="A1365" t="n">
        <v>79983</v>
      </c>
      <c r="B1365" t="n">
        <v>122</v>
      </c>
      <c r="C1365" s="551" t="n">
        <v>46113</v>
      </c>
      <c r="D1365" t="inlineStr">
        <is>
          <t>Arcos</t>
        </is>
      </c>
      <c r="E1365" t="n">
        <v>21010</v>
      </c>
      <c r="F1365" t="inlineStr">
        <is>
          <t>OLEO DE CANOLA SAUDE C/900ML</t>
        </is>
      </c>
      <c r="G1365" t="n">
        <v>69</v>
      </c>
      <c r="H1365" t="inlineStr">
        <is>
          <t>FR</t>
        </is>
      </c>
      <c r="I1365" t="inlineStr">
        <is>
          <t>04/2026</t>
        </is>
      </c>
    </row>
    <row r="1366">
      <c r="A1366" t="n">
        <v>79984</v>
      </c>
      <c r="B1366" t="n">
        <v>122</v>
      </c>
      <c r="C1366" s="551" t="n">
        <v>46113</v>
      </c>
      <c r="D1366" t="inlineStr">
        <is>
          <t>Arcos</t>
        </is>
      </c>
      <c r="E1366" t="n">
        <v>21017</v>
      </c>
      <c r="F1366" t="inlineStr">
        <is>
          <t>OLEO DE ALGODAO SAUDE C/14,5KG</t>
        </is>
      </c>
      <c r="G1366" t="n">
        <v>10</v>
      </c>
      <c r="H1366" t="inlineStr">
        <is>
          <t>BD</t>
        </is>
      </c>
      <c r="I1366" t="inlineStr">
        <is>
          <t>04/2026</t>
        </is>
      </c>
    </row>
    <row r="1367">
      <c r="A1367" t="n">
        <v>79985</v>
      </c>
      <c r="B1367" t="n">
        <v>122</v>
      </c>
      <c r="C1367" s="551" t="n">
        <v>46113</v>
      </c>
      <c r="D1367" t="inlineStr">
        <is>
          <t>Arcos</t>
        </is>
      </c>
      <c r="E1367" t="n">
        <v>21030</v>
      </c>
      <c r="F1367" t="inlineStr">
        <is>
          <t>AZEITE EXTRA VIRGEM GALLO 250ML UN</t>
        </is>
      </c>
      <c r="G1367" t="n">
        <v>7</v>
      </c>
      <c r="H1367" t="inlineStr">
        <is>
          <t>UN</t>
        </is>
      </c>
      <c r="I1367" t="inlineStr">
        <is>
          <t>04/2026</t>
        </is>
      </c>
    </row>
    <row r="1368">
      <c r="A1368" t="n">
        <v>79986</v>
      </c>
      <c r="B1368" t="n">
        <v>122</v>
      </c>
      <c r="C1368" s="551" t="n">
        <v>46113</v>
      </c>
      <c r="D1368" t="inlineStr">
        <is>
          <t>Arcos</t>
        </is>
      </c>
      <c r="E1368" t="n">
        <v>21047</v>
      </c>
      <c r="F1368" t="inlineStr">
        <is>
          <t>AZEITE EXTRA VIRGEM GALLO 2L</t>
        </is>
      </c>
      <c r="G1368" t="n">
        <v>9</v>
      </c>
      <c r="H1368" t="inlineStr">
        <is>
          <t>GALAO</t>
        </is>
      </c>
      <c r="I1368" t="inlineStr">
        <is>
          <t>04/2026</t>
        </is>
      </c>
    </row>
    <row r="1369">
      <c r="A1369" t="n">
        <v>79987</v>
      </c>
      <c r="B1369" t="n">
        <v>122</v>
      </c>
      <c r="C1369" s="551" t="n">
        <v>46113</v>
      </c>
      <c r="D1369" t="inlineStr">
        <is>
          <t>Arcos</t>
        </is>
      </c>
      <c r="E1369" t="n">
        <v>21062</v>
      </c>
      <c r="F1369" t="inlineStr">
        <is>
          <t xml:space="preserve">ACETO BALSAM DI MODENA DISALERNO 500ML </t>
        </is>
      </c>
      <c r="G1369" t="n">
        <v>14</v>
      </c>
      <c r="H1369" t="inlineStr">
        <is>
          <t>GR</t>
        </is>
      </c>
      <c r="I1369" t="inlineStr">
        <is>
          <t>04/2026</t>
        </is>
      </c>
    </row>
    <row r="1370">
      <c r="A1370" t="n">
        <v>79988</v>
      </c>
      <c r="B1370" t="n">
        <v>122</v>
      </c>
      <c r="C1370" s="551" t="n">
        <v>46113</v>
      </c>
      <c r="D1370" t="inlineStr">
        <is>
          <t>Arcos</t>
        </is>
      </c>
      <c r="E1370" t="n">
        <v>21062</v>
      </c>
      <c r="F1370" t="inlineStr">
        <is>
          <t xml:space="preserve">ACETO BALSAM DI MODENA DISALERNO 500ML </t>
        </is>
      </c>
      <c r="G1370" t="n">
        <v>9</v>
      </c>
      <c r="H1370" t="inlineStr">
        <is>
          <t>GR</t>
        </is>
      </c>
      <c r="I1370" t="inlineStr">
        <is>
          <t>04/2026</t>
        </is>
      </c>
    </row>
    <row r="1371">
      <c r="A1371" t="n">
        <v>79989</v>
      </c>
      <c r="B1371" t="n">
        <v>122</v>
      </c>
      <c r="C1371" s="551" t="n">
        <v>46113</v>
      </c>
      <c r="D1371" t="inlineStr">
        <is>
          <t>Arcos</t>
        </is>
      </c>
      <c r="E1371" t="n">
        <v>21073</v>
      </c>
      <c r="F1371" t="inlineStr">
        <is>
          <t>CALDA DE AGAVE AZUL JASMINE ORGANICO 330ML UN</t>
        </is>
      </c>
      <c r="G1371" t="n">
        <v>17</v>
      </c>
      <c r="H1371" t="inlineStr">
        <is>
          <t>UN</t>
        </is>
      </c>
      <c r="I1371" t="inlineStr">
        <is>
          <t>04/2026</t>
        </is>
      </c>
    </row>
    <row r="1372">
      <c r="A1372" t="n">
        <v>79990</v>
      </c>
      <c r="B1372" t="n">
        <v>122</v>
      </c>
      <c r="C1372" s="551" t="n">
        <v>46113</v>
      </c>
      <c r="D1372" t="inlineStr">
        <is>
          <t>Arcos</t>
        </is>
      </c>
      <c r="E1372" t="n">
        <v>21079</v>
      </c>
      <c r="F1372" t="inlineStr">
        <is>
          <t>ADOCANTE SUCRALOSE SACHE LINEA 500X6GR</t>
        </is>
      </c>
      <c r="G1372" t="n">
        <v>2</v>
      </c>
      <c r="H1372" t="inlineStr">
        <is>
          <t>UN</t>
        </is>
      </c>
      <c r="I1372" t="inlineStr">
        <is>
          <t>04/2026</t>
        </is>
      </c>
    </row>
    <row r="1373">
      <c r="A1373" t="n">
        <v>79991</v>
      </c>
      <c r="B1373" t="n">
        <v>122</v>
      </c>
      <c r="C1373" s="551" t="n">
        <v>46113</v>
      </c>
      <c r="D1373" t="inlineStr">
        <is>
          <t>Arcos</t>
        </is>
      </c>
      <c r="E1373" t="n">
        <v>21085</v>
      </c>
      <c r="F1373" t="inlineStr">
        <is>
          <t>ACUCAR SACHE UNIAO 5G C/1000</t>
        </is>
      </c>
      <c r="G1373" t="n">
        <v>3</v>
      </c>
      <c r="H1373" t="inlineStr">
        <is>
          <t>CX</t>
        </is>
      </c>
      <c r="I1373" t="inlineStr">
        <is>
          <t>04/2026</t>
        </is>
      </c>
    </row>
    <row r="1374">
      <c r="A1374" t="n">
        <v>79992</v>
      </c>
      <c r="B1374" t="n">
        <v>122</v>
      </c>
      <c r="C1374" s="551" t="n">
        <v>46113</v>
      </c>
      <c r="D1374" t="inlineStr">
        <is>
          <t>Arcos</t>
        </is>
      </c>
      <c r="E1374" t="n">
        <v>21093</v>
      </c>
      <c r="F1374" t="inlineStr">
        <is>
          <t>ACUCAR REFINADO UNIAO 1KG UN</t>
        </is>
      </c>
      <c r="G1374" t="n">
        <v>102</v>
      </c>
      <c r="H1374" t="inlineStr">
        <is>
          <t>KG</t>
        </is>
      </c>
      <c r="I1374" t="inlineStr">
        <is>
          <t>04/2026</t>
        </is>
      </c>
    </row>
    <row r="1375">
      <c r="A1375" t="n">
        <v>79993</v>
      </c>
      <c r="B1375" t="n">
        <v>122</v>
      </c>
      <c r="C1375" s="551" t="n">
        <v>46113</v>
      </c>
      <c r="D1375" t="inlineStr">
        <is>
          <t>Arcos</t>
        </is>
      </c>
      <c r="E1375" t="n">
        <v>21098</v>
      </c>
      <c r="F1375" t="inlineStr">
        <is>
          <t>ACUCAR MASCAVO UNIAO C/1KG</t>
        </is>
      </c>
      <c r="G1375" t="n">
        <v>23</v>
      </c>
      <c r="H1375" t="inlineStr">
        <is>
          <t>PC</t>
        </is>
      </c>
      <c r="I1375" t="inlineStr">
        <is>
          <t>04/2026</t>
        </is>
      </c>
    </row>
    <row r="1376">
      <c r="A1376" t="n">
        <v>79994</v>
      </c>
      <c r="B1376" t="n">
        <v>122</v>
      </c>
      <c r="C1376" s="551" t="n">
        <v>46113</v>
      </c>
      <c r="D1376" t="inlineStr">
        <is>
          <t>Arcos</t>
        </is>
      </c>
      <c r="E1376" t="n">
        <v>21100</v>
      </c>
      <c r="F1376" t="inlineStr">
        <is>
          <t>ACUCAR CONFEITEIRO GLACUCAR UNIAO 500G</t>
        </is>
      </c>
      <c r="G1376" t="n">
        <v>2</v>
      </c>
      <c r="H1376" t="inlineStr">
        <is>
          <t>PC</t>
        </is>
      </c>
      <c r="I1376" t="inlineStr">
        <is>
          <t>04/2026</t>
        </is>
      </c>
    </row>
    <row r="1377">
      <c r="A1377" t="n">
        <v>79995</v>
      </c>
      <c r="B1377" t="n">
        <v>122</v>
      </c>
      <c r="C1377" s="551" t="n">
        <v>46113</v>
      </c>
      <c r="D1377" t="inlineStr">
        <is>
          <t>Arcos</t>
        </is>
      </c>
      <c r="E1377" t="n">
        <v>21130</v>
      </c>
      <c r="F1377" t="inlineStr">
        <is>
          <t>GOIABADA CREMOSA BISNAGA RALSTON 2,5KG</t>
        </is>
      </c>
      <c r="G1377" t="n">
        <v>4</v>
      </c>
      <c r="H1377" t="inlineStr">
        <is>
          <t>UN</t>
        </is>
      </c>
      <c r="I1377" t="inlineStr">
        <is>
          <t>04/2026</t>
        </is>
      </c>
    </row>
    <row r="1378">
      <c r="A1378" t="n">
        <v>79996</v>
      </c>
      <c r="B1378" t="n">
        <v>122</v>
      </c>
      <c r="C1378" s="551" t="n">
        <v>46113</v>
      </c>
      <c r="D1378" t="inlineStr">
        <is>
          <t>Arcos</t>
        </is>
      </c>
      <c r="E1378" t="n">
        <v>21159</v>
      </c>
      <c r="F1378" t="inlineStr">
        <is>
          <t>SORVETE DE NATA ARTE GELATI C/3,8KG</t>
        </is>
      </c>
      <c r="G1378" t="n">
        <v>4</v>
      </c>
      <c r="H1378" t="inlineStr">
        <is>
          <t>PT</t>
        </is>
      </c>
      <c r="I1378" t="inlineStr">
        <is>
          <t>04/2026</t>
        </is>
      </c>
    </row>
    <row r="1379">
      <c r="A1379" t="n">
        <v>79997</v>
      </c>
      <c r="B1379" t="n">
        <v>122</v>
      </c>
      <c r="C1379" s="551" t="n">
        <v>46113</v>
      </c>
      <c r="D1379" t="inlineStr">
        <is>
          <t>Arcos</t>
        </is>
      </c>
      <c r="E1379" t="n">
        <v>21372</v>
      </c>
      <c r="F1379" t="inlineStr">
        <is>
          <t>PAO BRIOCHE FORME C/ TAMPA UN</t>
        </is>
      </c>
      <c r="G1379" t="n">
        <v>17</v>
      </c>
      <c r="H1379" t="inlineStr">
        <is>
          <t>UN</t>
        </is>
      </c>
      <c r="I1379" t="inlineStr">
        <is>
          <t>04/2026</t>
        </is>
      </c>
    </row>
    <row r="1380">
      <c r="A1380" t="n">
        <v>79998</v>
      </c>
      <c r="B1380" t="n">
        <v>122</v>
      </c>
      <c r="C1380" s="551" t="n">
        <v>46113</v>
      </c>
      <c r="D1380" t="inlineStr">
        <is>
          <t>Arcos</t>
        </is>
      </c>
      <c r="E1380" t="n">
        <v>21945</v>
      </c>
      <c r="F1380" t="inlineStr">
        <is>
          <t>VINHO BRANCO MASCARA FUEGO CHARDONNAY 750ML</t>
        </is>
      </c>
      <c r="G1380" t="n">
        <v>100.97</v>
      </c>
      <c r="H1380" t="inlineStr">
        <is>
          <t>LT</t>
        </is>
      </c>
      <c r="I1380" t="inlineStr">
        <is>
          <t>04/2026</t>
        </is>
      </c>
    </row>
    <row r="1381">
      <c r="A1381" t="n">
        <v>79999</v>
      </c>
      <c r="B1381" t="n">
        <v>122</v>
      </c>
      <c r="C1381" s="551" t="n">
        <v>46113</v>
      </c>
      <c r="D1381" t="inlineStr">
        <is>
          <t>Arcos</t>
        </is>
      </c>
      <c r="E1381" t="n">
        <v>22598</v>
      </c>
      <c r="F1381" t="inlineStr">
        <is>
          <t>APERITIVO ANGOSTURA ORANGE 100ML</t>
        </is>
      </c>
      <c r="G1381" t="n">
        <v>6.66</v>
      </c>
      <c r="H1381" t="inlineStr">
        <is>
          <t>GR</t>
        </is>
      </c>
      <c r="I1381" t="inlineStr">
        <is>
          <t>04/2026</t>
        </is>
      </c>
    </row>
    <row r="1382">
      <c r="A1382" t="n">
        <v>80000</v>
      </c>
      <c r="B1382" t="n">
        <v>122</v>
      </c>
      <c r="C1382" s="551" t="n">
        <v>46113</v>
      </c>
      <c r="D1382" t="inlineStr">
        <is>
          <t>Arcos</t>
        </is>
      </c>
      <c r="E1382" t="n">
        <v>22721</v>
      </c>
      <c r="F1382" t="inlineStr">
        <is>
          <t>BACON MANTA KG</t>
        </is>
      </c>
      <c r="G1382" t="n">
        <v>16.2</v>
      </c>
      <c r="H1382" t="inlineStr">
        <is>
          <t>KG</t>
        </is>
      </c>
      <c r="I1382" t="inlineStr">
        <is>
          <t>04/2026</t>
        </is>
      </c>
    </row>
    <row r="1383">
      <c r="A1383" t="n">
        <v>80001</v>
      </c>
      <c r="B1383" t="n">
        <v>122</v>
      </c>
      <c r="C1383" s="551" t="n">
        <v>46113</v>
      </c>
      <c r="D1383" t="inlineStr">
        <is>
          <t>Arcos</t>
        </is>
      </c>
      <c r="E1383" t="n">
        <v>23082</v>
      </c>
      <c r="F1383" t="inlineStr">
        <is>
          <t>QUEIJO DE CABRA BOURSIN EM PASTA KG</t>
        </is>
      </c>
      <c r="G1383" t="n">
        <v>16</v>
      </c>
      <c r="H1383" t="inlineStr">
        <is>
          <t>KG</t>
        </is>
      </c>
      <c r="I1383" t="inlineStr">
        <is>
          <t>04/2026</t>
        </is>
      </c>
    </row>
    <row r="1384">
      <c r="A1384" t="n">
        <v>80002</v>
      </c>
      <c r="B1384" t="n">
        <v>122</v>
      </c>
      <c r="C1384" s="551" t="n">
        <v>46113</v>
      </c>
      <c r="D1384" t="inlineStr">
        <is>
          <t>Arcos</t>
        </is>
      </c>
      <c r="E1384" t="n">
        <v>23502</v>
      </c>
      <c r="F1384" t="inlineStr">
        <is>
          <t>PAPRICA DEFUMADA PCT 500G UN</t>
        </is>
      </c>
      <c r="G1384" t="n">
        <v>2</v>
      </c>
      <c r="H1384" t="inlineStr">
        <is>
          <t>UN</t>
        </is>
      </c>
      <c r="I1384" t="inlineStr">
        <is>
          <t>04/2026</t>
        </is>
      </c>
    </row>
    <row r="1385">
      <c r="A1385" t="n">
        <v>80003</v>
      </c>
      <c r="B1385" t="n">
        <v>122</v>
      </c>
      <c r="C1385" s="551" t="n">
        <v>46113</v>
      </c>
      <c r="D1385" t="inlineStr">
        <is>
          <t>Arcos</t>
        </is>
      </c>
      <c r="E1385" t="n">
        <v>23548</v>
      </c>
      <c r="F1385" t="inlineStr">
        <is>
          <t>CANELA EM PAU KG</t>
        </is>
      </c>
      <c r="G1385" t="n">
        <v>3</v>
      </c>
      <c r="H1385" t="inlineStr">
        <is>
          <t>KG</t>
        </is>
      </c>
      <c r="I1385" t="inlineStr">
        <is>
          <t>04/2026</t>
        </is>
      </c>
    </row>
    <row r="1386">
      <c r="A1386" t="n">
        <v>80004</v>
      </c>
      <c r="B1386" t="n">
        <v>122</v>
      </c>
      <c r="C1386" s="551" t="n">
        <v>46113</v>
      </c>
      <c r="D1386" t="inlineStr">
        <is>
          <t>Arcos</t>
        </is>
      </c>
      <c r="E1386" t="n">
        <v>23698</v>
      </c>
      <c r="F1386" t="inlineStr">
        <is>
          <t>FARINHA DE AMENDOA KG</t>
        </is>
      </c>
      <c r="G1386" t="n">
        <v>4</v>
      </c>
      <c r="H1386" t="inlineStr">
        <is>
          <t>KG</t>
        </is>
      </c>
      <c r="I1386" t="inlineStr">
        <is>
          <t>04/2026</t>
        </is>
      </c>
    </row>
    <row r="1387">
      <c r="A1387" t="n">
        <v>80005</v>
      </c>
      <c r="B1387" t="n">
        <v>122</v>
      </c>
      <c r="C1387" s="551" t="n">
        <v>46113</v>
      </c>
      <c r="D1387" t="inlineStr">
        <is>
          <t>Arcos</t>
        </is>
      </c>
      <c r="E1387" t="n">
        <v>23826</v>
      </c>
      <c r="F1387" t="inlineStr">
        <is>
          <t>BISCOITO DE MAIZENA NESTLE TOSTINES 200G</t>
        </is>
      </c>
      <c r="G1387" t="n">
        <v>1</v>
      </c>
      <c r="H1387" t="inlineStr">
        <is>
          <t>PC</t>
        </is>
      </c>
      <c r="I1387" t="inlineStr">
        <is>
          <t>04/2026</t>
        </is>
      </c>
    </row>
    <row r="1388">
      <c r="A1388" t="n">
        <v>80006</v>
      </c>
      <c r="B1388" t="n">
        <v>122</v>
      </c>
      <c r="C1388" s="551" t="n">
        <v>46113</v>
      </c>
      <c r="D1388" t="inlineStr">
        <is>
          <t>Arcos</t>
        </is>
      </c>
      <c r="E1388" t="n">
        <v>23992</v>
      </c>
      <c r="F1388" t="inlineStr">
        <is>
          <t>ACIDO MALICO KG</t>
        </is>
      </c>
      <c r="G1388" t="n">
        <v>1</v>
      </c>
      <c r="H1388" t="inlineStr">
        <is>
          <t>KG</t>
        </is>
      </c>
      <c r="I1388" t="inlineStr">
        <is>
          <t>04/2026</t>
        </is>
      </c>
    </row>
    <row r="1389">
      <c r="A1389" t="n">
        <v>80007</v>
      </c>
      <c r="B1389" t="n">
        <v>122</v>
      </c>
      <c r="C1389" s="551" t="n">
        <v>46113</v>
      </c>
      <c r="D1389" t="inlineStr">
        <is>
          <t>Arcos</t>
        </is>
      </c>
      <c r="E1389" t="n">
        <v>24004</v>
      </c>
      <c r="F1389" t="inlineStr">
        <is>
          <t>AGUA MINERAL SEM GAS ACQUISSIMA 350ML C/12</t>
        </is>
      </c>
      <c r="G1389" t="n">
        <v>20.83</v>
      </c>
      <c r="H1389" t="inlineStr">
        <is>
          <t>PC</t>
        </is>
      </c>
      <c r="I1389" t="inlineStr">
        <is>
          <t>04/2026</t>
        </is>
      </c>
    </row>
    <row r="1390">
      <c r="A1390" t="n">
        <v>80008</v>
      </c>
      <c r="B1390" t="n">
        <v>122</v>
      </c>
      <c r="C1390" s="551" t="n">
        <v>46113</v>
      </c>
      <c r="D1390" t="inlineStr">
        <is>
          <t>Arcos</t>
        </is>
      </c>
      <c r="E1390" t="n">
        <v>24006</v>
      </c>
      <c r="F1390" t="inlineStr">
        <is>
          <t>AGUA MINERAL COM GAS DIAMOND 310ML C/12</t>
        </is>
      </c>
      <c r="G1390" t="n">
        <v>25</v>
      </c>
      <c r="H1390" t="inlineStr">
        <is>
          <t>PC</t>
        </is>
      </c>
      <c r="I1390" t="inlineStr">
        <is>
          <t>04/2026</t>
        </is>
      </c>
    </row>
    <row r="1391">
      <c r="A1391" t="n">
        <v>80009</v>
      </c>
      <c r="B1391" t="n">
        <v>122</v>
      </c>
      <c r="C1391" s="551" t="n">
        <v>46113</v>
      </c>
      <c r="D1391" t="inlineStr">
        <is>
          <t>Arcos</t>
        </is>
      </c>
      <c r="E1391" t="n">
        <v>24019</v>
      </c>
      <c r="F1391" t="inlineStr">
        <is>
          <t>AGUA MINERAL S/ GAS DIAMOND 310ML</t>
        </is>
      </c>
      <c r="G1391" t="n">
        <v>27.83</v>
      </c>
      <c r="H1391" t="inlineStr">
        <is>
          <t>UN</t>
        </is>
      </c>
      <c r="I1391" t="inlineStr">
        <is>
          <t>04/2026</t>
        </is>
      </c>
    </row>
    <row r="1392">
      <c r="A1392" t="n">
        <v>80010</v>
      </c>
      <c r="B1392" t="n">
        <v>122</v>
      </c>
      <c r="C1392" s="551" t="n">
        <v>46113</v>
      </c>
      <c r="D1392" t="inlineStr">
        <is>
          <t>Arcos</t>
        </is>
      </c>
      <c r="E1392" t="n">
        <v>24030</v>
      </c>
      <c r="F1392" t="inlineStr">
        <is>
          <t>AGUA TONICA PRATA 269ML</t>
        </is>
      </c>
      <c r="G1392" t="n">
        <v>10.5</v>
      </c>
      <c r="H1392" t="inlineStr">
        <is>
          <t>UN</t>
        </is>
      </c>
      <c r="I1392" t="inlineStr">
        <is>
          <t>04/2026</t>
        </is>
      </c>
    </row>
    <row r="1393">
      <c r="A1393" t="n">
        <v>80011</v>
      </c>
      <c r="B1393" t="n">
        <v>122</v>
      </c>
      <c r="C1393" s="551" t="n">
        <v>46113</v>
      </c>
      <c r="D1393" t="inlineStr">
        <is>
          <t>Arcos</t>
        </is>
      </c>
      <c r="E1393" t="n">
        <v>24036</v>
      </c>
      <c r="F1393" t="inlineStr">
        <is>
          <t>ALHO EM PO 1KG UN</t>
        </is>
      </c>
      <c r="G1393" t="n">
        <v>1</v>
      </c>
      <c r="H1393" t="inlineStr">
        <is>
          <t>UN</t>
        </is>
      </c>
      <c r="I1393" t="inlineStr">
        <is>
          <t>04/2026</t>
        </is>
      </c>
    </row>
    <row r="1394">
      <c r="A1394" t="n">
        <v>80012</v>
      </c>
      <c r="B1394" t="n">
        <v>122</v>
      </c>
      <c r="C1394" s="551" t="n">
        <v>46113</v>
      </c>
      <c r="D1394" t="inlineStr">
        <is>
          <t>Arcos</t>
        </is>
      </c>
      <c r="E1394" t="n">
        <v>24039</v>
      </c>
      <c r="F1394" t="inlineStr">
        <is>
          <t>AMENDOA INTEIRA CRUA SEM CASCA 1KG</t>
        </is>
      </c>
      <c r="G1394" t="n">
        <v>18</v>
      </c>
      <c r="H1394" t="inlineStr">
        <is>
          <t>KG</t>
        </is>
      </c>
      <c r="I1394" t="inlineStr">
        <is>
          <t>04/2026</t>
        </is>
      </c>
    </row>
    <row r="1395">
      <c r="A1395" t="n">
        <v>80013</v>
      </c>
      <c r="B1395" t="n">
        <v>122</v>
      </c>
      <c r="C1395" s="551" t="n">
        <v>46113</v>
      </c>
      <c r="D1395" t="inlineStr">
        <is>
          <t>Arcos</t>
        </is>
      </c>
      <c r="E1395" t="n">
        <v>24089</v>
      </c>
      <c r="F1395" t="inlineStr">
        <is>
          <t>BICARBONATO DE SODIO KG</t>
        </is>
      </c>
      <c r="G1395" t="n">
        <v>4</v>
      </c>
      <c r="H1395" t="inlineStr">
        <is>
          <t>KG</t>
        </is>
      </c>
      <c r="I1395" t="inlineStr">
        <is>
          <t>04/2026</t>
        </is>
      </c>
    </row>
    <row r="1396">
      <c r="A1396" t="n">
        <v>80014</v>
      </c>
      <c r="B1396" t="n">
        <v>122</v>
      </c>
      <c r="C1396" s="551" t="n">
        <v>46113</v>
      </c>
      <c r="D1396" t="inlineStr">
        <is>
          <t>Arcos</t>
        </is>
      </c>
      <c r="E1396" t="n">
        <v>24110</v>
      </c>
      <c r="F1396" t="inlineStr">
        <is>
          <t>CANELA EM PO KG</t>
        </is>
      </c>
      <c r="G1396" t="n">
        <v>2.5</v>
      </c>
      <c r="H1396" t="inlineStr">
        <is>
          <t>KG</t>
        </is>
      </c>
      <c r="I1396" t="inlineStr">
        <is>
          <t>04/2026</t>
        </is>
      </c>
    </row>
    <row r="1397">
      <c r="A1397" t="n">
        <v>80015</v>
      </c>
      <c r="B1397" t="n">
        <v>122</v>
      </c>
      <c r="C1397" s="551" t="n">
        <v>46113</v>
      </c>
      <c r="D1397" t="inlineStr">
        <is>
          <t>Arcos</t>
        </is>
      </c>
      <c r="E1397" t="n">
        <v>24123</v>
      </c>
      <c r="F1397" t="inlineStr">
        <is>
          <t>CASTANHA DO PARA S/ CASCA MEDIA C/1KG</t>
        </is>
      </c>
      <c r="G1397" t="n">
        <v>24</v>
      </c>
      <c r="H1397" t="inlineStr">
        <is>
          <t>PC</t>
        </is>
      </c>
      <c r="I1397" t="inlineStr">
        <is>
          <t>04/2026</t>
        </is>
      </c>
    </row>
    <row r="1398">
      <c r="A1398" t="n">
        <v>80016</v>
      </c>
      <c r="B1398" t="n">
        <v>122</v>
      </c>
      <c r="C1398" s="551" t="n">
        <v>46113</v>
      </c>
      <c r="D1398" t="inlineStr">
        <is>
          <t>Arcos</t>
        </is>
      </c>
      <c r="E1398" t="n">
        <v>24199</v>
      </c>
      <c r="F1398" t="inlineStr">
        <is>
          <t>COSTELINHA SUINA</t>
        </is>
      </c>
      <c r="G1398" t="n">
        <v>20</v>
      </c>
      <c r="H1398" t="inlineStr">
        <is>
          <t>KG</t>
        </is>
      </c>
      <c r="I1398" t="inlineStr">
        <is>
          <t>04/2026</t>
        </is>
      </c>
    </row>
    <row r="1399">
      <c r="A1399" t="n">
        <v>80017</v>
      </c>
      <c r="B1399" t="n">
        <v>122</v>
      </c>
      <c r="C1399" s="551" t="n">
        <v>46113</v>
      </c>
      <c r="D1399" t="inlineStr">
        <is>
          <t>Arcos</t>
        </is>
      </c>
      <c r="E1399" t="n">
        <v>24219</v>
      </c>
      <c r="F1399" t="inlineStr">
        <is>
          <t>CURRY EM PO KG</t>
        </is>
      </c>
      <c r="G1399" t="n">
        <v>2</v>
      </c>
      <c r="H1399" t="inlineStr">
        <is>
          <t>KG</t>
        </is>
      </c>
      <c r="I1399" t="inlineStr">
        <is>
          <t>04/2026</t>
        </is>
      </c>
    </row>
    <row r="1400">
      <c r="A1400" t="n">
        <v>80018</v>
      </c>
      <c r="B1400" t="n">
        <v>122</v>
      </c>
      <c r="C1400" s="551" t="n">
        <v>46113</v>
      </c>
      <c r="D1400" t="inlineStr">
        <is>
          <t>Arcos</t>
        </is>
      </c>
      <c r="E1400" t="n">
        <v>24272</v>
      </c>
      <c r="F1400" t="inlineStr">
        <is>
          <t>FLOR DE SAL KG</t>
        </is>
      </c>
      <c r="G1400" t="n">
        <v>0.5</v>
      </c>
      <c r="H1400" t="inlineStr">
        <is>
          <t>KG</t>
        </is>
      </c>
      <c r="I1400" t="inlineStr">
        <is>
          <t>04/2026</t>
        </is>
      </c>
    </row>
    <row r="1401">
      <c r="A1401" t="n">
        <v>80019</v>
      </c>
      <c r="B1401" t="n">
        <v>122</v>
      </c>
      <c r="C1401" s="551" t="n">
        <v>46113</v>
      </c>
      <c r="D1401" t="inlineStr">
        <is>
          <t>Arcos</t>
        </is>
      </c>
      <c r="E1401" t="n">
        <v>24322</v>
      </c>
      <c r="F1401" t="inlineStr">
        <is>
          <t>LEMON PEPPER KG</t>
        </is>
      </c>
      <c r="G1401" t="n">
        <v>1.5</v>
      </c>
      <c r="H1401" t="inlineStr">
        <is>
          <t>KG</t>
        </is>
      </c>
      <c r="I1401" t="inlineStr">
        <is>
          <t>04/2026</t>
        </is>
      </c>
    </row>
    <row r="1402">
      <c r="A1402" t="n">
        <v>80020</v>
      </c>
      <c r="B1402" t="n">
        <v>122</v>
      </c>
      <c r="C1402" s="551" t="n">
        <v>46113</v>
      </c>
      <c r="D1402" t="inlineStr">
        <is>
          <t>Arcos</t>
        </is>
      </c>
      <c r="E1402" t="n">
        <v>24400</v>
      </c>
      <c r="F1402" t="inlineStr">
        <is>
          <t>PAPRICA DOCE PCT/500G UN</t>
        </is>
      </c>
      <c r="G1402" t="n">
        <v>3</v>
      </c>
      <c r="H1402" t="inlineStr">
        <is>
          <t>UN</t>
        </is>
      </c>
      <c r="I1402" t="inlineStr">
        <is>
          <t>04/2026</t>
        </is>
      </c>
    </row>
    <row r="1403">
      <c r="A1403" t="n">
        <v>80021</v>
      </c>
      <c r="B1403" t="n">
        <v>122</v>
      </c>
      <c r="C1403" s="551" t="n">
        <v>46113</v>
      </c>
      <c r="D1403" t="inlineStr">
        <is>
          <t>Arcos</t>
        </is>
      </c>
      <c r="E1403" t="n">
        <v>24401</v>
      </c>
      <c r="F1403" t="inlineStr">
        <is>
          <t>PAPRICA PICANTE PCT 500G UN</t>
        </is>
      </c>
      <c r="G1403" t="n">
        <v>2</v>
      </c>
      <c r="H1403" t="inlineStr">
        <is>
          <t>UN</t>
        </is>
      </c>
      <c r="I1403" t="inlineStr">
        <is>
          <t>04/2026</t>
        </is>
      </c>
    </row>
    <row r="1404">
      <c r="A1404" t="n">
        <v>80022</v>
      </c>
      <c r="B1404" t="n">
        <v>122</v>
      </c>
      <c r="C1404" s="551" t="n">
        <v>46113</v>
      </c>
      <c r="D1404" t="inlineStr">
        <is>
          <t>Arcos</t>
        </is>
      </c>
      <c r="E1404" t="n">
        <v>24552</v>
      </c>
      <c r="F1404" t="inlineStr">
        <is>
          <t>ESPUMANTE CASA PERINI BRUT 750ML</t>
        </is>
      </c>
      <c r="G1404" t="n">
        <v>73.98</v>
      </c>
      <c r="H1404" t="inlineStr">
        <is>
          <t>GR</t>
        </is>
      </c>
      <c r="I1404" t="inlineStr">
        <is>
          <t>04/2026</t>
        </is>
      </c>
    </row>
    <row r="1405">
      <c r="A1405" t="n">
        <v>80023</v>
      </c>
      <c r="B1405" t="n">
        <v>122</v>
      </c>
      <c r="C1405" s="551" t="n">
        <v>46113</v>
      </c>
      <c r="D1405" t="inlineStr">
        <is>
          <t>Arcos</t>
        </is>
      </c>
      <c r="E1405" t="n">
        <v>24676</v>
      </c>
      <c r="F1405" t="inlineStr">
        <is>
          <t>ACIDO ASCORBICO C/1KG</t>
        </is>
      </c>
      <c r="G1405" t="n">
        <v>3</v>
      </c>
      <c r="H1405" t="inlineStr">
        <is>
          <t>PC</t>
        </is>
      </c>
      <c r="I1405" t="inlineStr">
        <is>
          <t>04/2026</t>
        </is>
      </c>
    </row>
    <row r="1406">
      <c r="A1406" t="n">
        <v>80024</v>
      </c>
      <c r="B1406" t="n">
        <v>122</v>
      </c>
      <c r="C1406" s="551" t="n">
        <v>46113</v>
      </c>
      <c r="D1406" t="inlineStr">
        <is>
          <t>Arcos</t>
        </is>
      </c>
      <c r="E1406" t="n">
        <v>24704</v>
      </c>
      <c r="F1406" t="inlineStr">
        <is>
          <t>LICOR AJIWAI UMESHU 2L</t>
        </is>
      </c>
      <c r="G1406" t="n">
        <v>2</v>
      </c>
      <c r="H1406" t="inlineStr">
        <is>
          <t>GR</t>
        </is>
      </c>
      <c r="I1406" t="inlineStr">
        <is>
          <t>04/2026</t>
        </is>
      </c>
    </row>
    <row r="1407">
      <c r="A1407" t="n">
        <v>80025</v>
      </c>
      <c r="B1407" t="n">
        <v>122</v>
      </c>
      <c r="C1407" s="551" t="n">
        <v>46113</v>
      </c>
      <c r="D1407" t="inlineStr">
        <is>
          <t>Arcos</t>
        </is>
      </c>
      <c r="E1407" t="n">
        <v>24712</v>
      </c>
      <c r="F1407" t="inlineStr">
        <is>
          <t>VERMOUTH DOLIN ROUGE 750ML</t>
        </is>
      </c>
      <c r="G1407" t="n">
        <v>2</v>
      </c>
      <c r="H1407" t="inlineStr">
        <is>
          <t>GR</t>
        </is>
      </c>
      <c r="I1407" t="inlineStr">
        <is>
          <t>04/2026</t>
        </is>
      </c>
    </row>
    <row r="1408">
      <c r="A1408" t="n">
        <v>80026</v>
      </c>
      <c r="B1408" t="n">
        <v>122</v>
      </c>
      <c r="C1408" s="551" t="n">
        <v>46113</v>
      </c>
      <c r="D1408" t="inlineStr">
        <is>
          <t>Arcos</t>
        </is>
      </c>
      <c r="E1408" t="n">
        <v>24805</v>
      </c>
      <c r="F1408" t="inlineStr">
        <is>
          <t>ACIDO PECTINA CITRICA ALLIMENTARI C/500G</t>
        </is>
      </c>
      <c r="G1408" t="n">
        <v>2.5</v>
      </c>
      <c r="H1408" t="inlineStr">
        <is>
          <t>PC</t>
        </is>
      </c>
      <c r="I1408" t="inlineStr">
        <is>
          <t>04/2026</t>
        </is>
      </c>
    </row>
    <row r="1409">
      <c r="A1409" t="n">
        <v>80027</v>
      </c>
      <c r="B1409" t="n">
        <v>122</v>
      </c>
      <c r="C1409" s="551" t="n">
        <v>46113</v>
      </c>
      <c r="D1409" t="inlineStr">
        <is>
          <t>Arcos</t>
        </is>
      </c>
      <c r="E1409" t="n">
        <v>24831</v>
      </c>
      <c r="F1409" t="inlineStr">
        <is>
          <t>ACIDO TARTARICO KG</t>
        </is>
      </c>
      <c r="G1409" t="n">
        <v>5</v>
      </c>
      <c r="H1409" t="inlineStr">
        <is>
          <t>KG</t>
        </is>
      </c>
      <c r="I1409" t="inlineStr">
        <is>
          <t>04/2026</t>
        </is>
      </c>
    </row>
    <row r="1410">
      <c r="A1410" t="n">
        <v>80028</v>
      </c>
      <c r="B1410" t="n">
        <v>122</v>
      </c>
      <c r="C1410" s="551" t="n">
        <v>46113</v>
      </c>
      <c r="D1410" t="inlineStr">
        <is>
          <t>Arcos</t>
        </is>
      </c>
      <c r="E1410" t="n">
        <v>24833</v>
      </c>
      <c r="F1410" t="inlineStr">
        <is>
          <t>PAO DE QUEIJO 80G C/25UN</t>
        </is>
      </c>
      <c r="G1410" t="n">
        <v>10</v>
      </c>
      <c r="H1410" t="inlineStr">
        <is>
          <t>CX</t>
        </is>
      </c>
      <c r="I1410" t="inlineStr">
        <is>
          <t>04/2026</t>
        </is>
      </c>
    </row>
    <row r="1411">
      <c r="A1411" t="n">
        <v>80029</v>
      </c>
      <c r="B1411" t="n">
        <v>122</v>
      </c>
      <c r="C1411" s="551" t="n">
        <v>46113</v>
      </c>
      <c r="D1411" t="inlineStr">
        <is>
          <t>Arcos</t>
        </is>
      </c>
      <c r="E1411" t="n">
        <v>24952</v>
      </c>
      <c r="F1411" t="inlineStr">
        <is>
          <t>CHIPS DE BANANA KG</t>
        </is>
      </c>
      <c r="G1411" t="n">
        <v>14</v>
      </c>
      <c r="H1411" t="inlineStr">
        <is>
          <t>KG</t>
        </is>
      </c>
      <c r="I1411" t="inlineStr">
        <is>
          <t>04/2026</t>
        </is>
      </c>
    </row>
    <row r="1412">
      <c r="A1412" t="n">
        <v>80030</v>
      </c>
      <c r="B1412" t="n">
        <v>122</v>
      </c>
      <c r="C1412" s="551" t="n">
        <v>46113</v>
      </c>
      <c r="D1412" t="inlineStr">
        <is>
          <t>Arcos</t>
        </is>
      </c>
      <c r="E1412" t="n">
        <v>24986</v>
      </c>
      <c r="F1412" t="inlineStr">
        <is>
          <t>SORVETE DE MARACUJA ARTE GELATE C/3,8KG</t>
        </is>
      </c>
      <c r="G1412" t="n">
        <v>3</v>
      </c>
      <c r="H1412" t="inlineStr">
        <is>
          <t>PT</t>
        </is>
      </c>
      <c r="I1412" t="inlineStr">
        <is>
          <t>04/2026</t>
        </is>
      </c>
    </row>
    <row r="1413">
      <c r="A1413" t="n">
        <v>80031</v>
      </c>
      <c r="B1413" t="n">
        <v>122</v>
      </c>
      <c r="C1413" s="551" t="n">
        <v>46113</v>
      </c>
      <c r="D1413" t="inlineStr">
        <is>
          <t>Arcos</t>
        </is>
      </c>
      <c r="E1413" t="n">
        <v>25033</v>
      </c>
      <c r="F1413" t="inlineStr">
        <is>
          <t>LICOR AMARO MONTENEGRO 750ML</t>
        </is>
      </c>
      <c r="G1413" t="n">
        <v>7.55</v>
      </c>
      <c r="H1413" t="inlineStr">
        <is>
          <t>UN</t>
        </is>
      </c>
      <c r="I1413" t="inlineStr">
        <is>
          <t>04/2026</t>
        </is>
      </c>
    </row>
    <row r="1414">
      <c r="A1414" t="n">
        <v>80032</v>
      </c>
      <c r="B1414" t="n">
        <v>122</v>
      </c>
      <c r="C1414" s="551" t="n">
        <v>46113</v>
      </c>
      <c r="D1414" t="inlineStr">
        <is>
          <t>Arcos</t>
        </is>
      </c>
      <c r="E1414" t="n">
        <v>25040</v>
      </c>
      <c r="F1414" t="inlineStr">
        <is>
          <t>VINHO TINTO LE LOUP DANS LA BERGERIE 750ML</t>
        </is>
      </c>
      <c r="G1414" t="n">
        <v>21</v>
      </c>
      <c r="H1414" t="inlineStr">
        <is>
          <t>GR</t>
        </is>
      </c>
      <c r="I1414" t="inlineStr">
        <is>
          <t>04/2026</t>
        </is>
      </c>
    </row>
    <row r="1415">
      <c r="A1415" t="n">
        <v>80033</v>
      </c>
      <c r="B1415" t="n">
        <v>122</v>
      </c>
      <c r="C1415" s="551" t="n">
        <v>46113</v>
      </c>
      <c r="D1415" t="inlineStr">
        <is>
          <t>Arcos</t>
        </is>
      </c>
      <c r="E1415" t="n">
        <v>25044</v>
      </c>
      <c r="F1415" t="inlineStr">
        <is>
          <t>VINHO TINTO UN AIR DE REMEJEANNE 750ML</t>
        </is>
      </c>
      <c r="G1415" t="n">
        <v>15</v>
      </c>
      <c r="H1415" t="inlineStr">
        <is>
          <t>GR</t>
        </is>
      </c>
      <c r="I1415" t="inlineStr">
        <is>
          <t>04/2026</t>
        </is>
      </c>
    </row>
    <row r="1416">
      <c r="A1416" t="n">
        <v>80034</v>
      </c>
      <c r="B1416" t="n">
        <v>122</v>
      </c>
      <c r="C1416" s="551" t="n">
        <v>46113</v>
      </c>
      <c r="D1416" t="inlineStr">
        <is>
          <t>Arcos</t>
        </is>
      </c>
      <c r="E1416" t="n">
        <v>25068</v>
      </c>
      <c r="F1416" t="inlineStr">
        <is>
          <t>CHAMPAGNE VEUVE CLICQUOT BRUT 750ML</t>
        </is>
      </c>
      <c r="G1416" t="n">
        <v>2</v>
      </c>
      <c r="H1416" t="inlineStr">
        <is>
          <t>GR</t>
        </is>
      </c>
      <c r="I1416" t="inlineStr">
        <is>
          <t>04/2026</t>
        </is>
      </c>
    </row>
    <row r="1417">
      <c r="A1417" t="n">
        <v>80035</v>
      </c>
      <c r="B1417" t="n">
        <v>122</v>
      </c>
      <c r="C1417" s="551" t="n">
        <v>46113</v>
      </c>
      <c r="D1417" t="inlineStr">
        <is>
          <t>Arcos</t>
        </is>
      </c>
      <c r="E1417" t="n">
        <v>25075</v>
      </c>
      <c r="F1417" t="inlineStr">
        <is>
          <t>MASSA PARA LASANHA ADRIA C/500G</t>
        </is>
      </c>
      <c r="G1417" t="n">
        <v>7</v>
      </c>
      <c r="H1417" t="inlineStr">
        <is>
          <t>PC</t>
        </is>
      </c>
      <c r="I1417" t="inlineStr">
        <is>
          <t>04/2026</t>
        </is>
      </c>
    </row>
    <row r="1418">
      <c r="A1418" t="n">
        <v>80036</v>
      </c>
      <c r="B1418" t="n">
        <v>122</v>
      </c>
      <c r="C1418" s="551" t="n">
        <v>46113</v>
      </c>
      <c r="D1418" t="inlineStr">
        <is>
          <t>Arcos</t>
        </is>
      </c>
      <c r="E1418" t="n">
        <v>25093</v>
      </c>
      <c r="F1418" t="inlineStr">
        <is>
          <t>FORCE CELESTE SEMILLION 750ML VINHO BRANCO</t>
        </is>
      </c>
      <c r="G1418" t="n">
        <v>17</v>
      </c>
      <c r="H1418" t="inlineStr">
        <is>
          <t>GR</t>
        </is>
      </c>
      <c r="I1418" t="inlineStr">
        <is>
          <t>04/2026</t>
        </is>
      </c>
    </row>
    <row r="1419">
      <c r="A1419" t="n">
        <v>80037</v>
      </c>
      <c r="B1419" t="n">
        <v>122</v>
      </c>
      <c r="C1419" s="551" t="n">
        <v>46113</v>
      </c>
      <c r="D1419" t="inlineStr">
        <is>
          <t>Arcos</t>
        </is>
      </c>
      <c r="E1419" t="n">
        <v>25126</v>
      </c>
      <c r="F1419" t="inlineStr">
        <is>
          <t>PATINHO EM BIFE KG</t>
        </is>
      </c>
      <c r="G1419" t="n">
        <v>15</v>
      </c>
      <c r="H1419" t="inlineStr">
        <is>
          <t>KG</t>
        </is>
      </c>
      <c r="I1419" t="inlineStr">
        <is>
          <t>04/2026</t>
        </is>
      </c>
    </row>
    <row r="1420">
      <c r="A1420" t="n">
        <v>80038</v>
      </c>
      <c r="B1420" t="n">
        <v>122</v>
      </c>
      <c r="C1420" s="551" t="n">
        <v>46113</v>
      </c>
      <c r="D1420" t="inlineStr">
        <is>
          <t>Arcos</t>
        </is>
      </c>
      <c r="E1420" t="n">
        <v>25128</v>
      </c>
      <c r="F1420" t="inlineStr">
        <is>
          <t>COXAO MOLE EM CUBOS KG</t>
        </is>
      </c>
      <c r="G1420" t="n">
        <v>20</v>
      </c>
      <c r="H1420" t="inlineStr">
        <is>
          <t>KG</t>
        </is>
      </c>
      <c r="I1420" t="inlineStr">
        <is>
          <t>04/2026</t>
        </is>
      </c>
    </row>
    <row r="1421">
      <c r="A1421" t="n">
        <v>80039</v>
      </c>
      <c r="B1421" t="n">
        <v>122</v>
      </c>
      <c r="C1421" s="551" t="n">
        <v>46113</v>
      </c>
      <c r="D1421" t="inlineStr">
        <is>
          <t>Arcos</t>
        </is>
      </c>
      <c r="E1421" t="n">
        <v>25152</v>
      </c>
      <c r="F1421" t="inlineStr">
        <is>
          <t>CACHACA FAMIGERADA JEQUITIBA ROSA 750ML</t>
        </is>
      </c>
      <c r="G1421" t="n">
        <v>7.47</v>
      </c>
      <c r="H1421" t="inlineStr">
        <is>
          <t>GR</t>
        </is>
      </c>
      <c r="I1421" t="inlineStr">
        <is>
          <t>04/2026</t>
        </is>
      </c>
    </row>
    <row r="1422">
      <c r="A1422" t="n">
        <v>80040</v>
      </c>
      <c r="B1422" t="n">
        <v>122</v>
      </c>
      <c r="C1422" s="551" t="n">
        <v>46113</v>
      </c>
      <c r="D1422" t="inlineStr">
        <is>
          <t>Arcos</t>
        </is>
      </c>
      <c r="E1422" t="n">
        <v>25156</v>
      </c>
      <c r="F1422" t="inlineStr">
        <is>
          <t>CACHACA FAMIGERADA CARVALHO OURO 750ML</t>
        </is>
      </c>
      <c r="G1422" t="n">
        <v>7</v>
      </c>
      <c r="H1422" t="inlineStr">
        <is>
          <t>GR</t>
        </is>
      </c>
      <c r="I1422" t="inlineStr">
        <is>
          <t>04/2026</t>
        </is>
      </c>
    </row>
    <row r="1423">
      <c r="A1423" t="n">
        <v>80041</v>
      </c>
      <c r="B1423" t="n">
        <v>122</v>
      </c>
      <c r="C1423" s="551" t="n">
        <v>46113</v>
      </c>
      <c r="D1423" t="inlineStr">
        <is>
          <t>Arcos</t>
        </is>
      </c>
      <c r="E1423" t="n">
        <v>25184</v>
      </c>
      <c r="F1423" t="inlineStr">
        <is>
          <t>TUCUPI PRETO BAG KG</t>
        </is>
      </c>
      <c r="G1423" t="n">
        <v>3</v>
      </c>
      <c r="H1423" t="inlineStr">
        <is>
          <t>KG</t>
        </is>
      </c>
      <c r="I1423" t="inlineStr">
        <is>
          <t>04/2026</t>
        </is>
      </c>
    </row>
    <row r="1424">
      <c r="A1424" t="n">
        <v>80042</v>
      </c>
      <c r="B1424" t="n">
        <v>122</v>
      </c>
      <c r="C1424" s="551" t="n">
        <v>46113</v>
      </c>
      <c r="D1424" t="inlineStr">
        <is>
          <t>Arcos</t>
        </is>
      </c>
      <c r="E1424" t="n">
        <v>25282</v>
      </c>
      <c r="F1424" t="inlineStr">
        <is>
          <t>FRUTOSE CRISTAL KG</t>
        </is>
      </c>
      <c r="G1424" t="n">
        <v>12</v>
      </c>
      <c r="H1424" t="inlineStr">
        <is>
          <t>KG</t>
        </is>
      </c>
      <c r="I1424" t="inlineStr">
        <is>
          <t>04/2026</t>
        </is>
      </c>
    </row>
    <row r="1425">
      <c r="A1425" t="n">
        <v>80043</v>
      </c>
      <c r="B1425" t="n">
        <v>122</v>
      </c>
      <c r="C1425" s="551" t="n">
        <v>46113</v>
      </c>
      <c r="D1425" t="inlineStr">
        <is>
          <t>Arcos</t>
        </is>
      </c>
      <c r="E1425" t="n">
        <v>25315</v>
      </c>
      <c r="F1425" t="inlineStr">
        <is>
          <t>ALGA MARINHA YAKI SUSHI NORI C/280G</t>
        </is>
      </c>
      <c r="G1425" t="n">
        <v>8</v>
      </c>
      <c r="H1425" t="inlineStr">
        <is>
          <t>PC</t>
        </is>
      </c>
      <c r="I1425" t="inlineStr">
        <is>
          <t>04/2026</t>
        </is>
      </c>
    </row>
    <row r="1426">
      <c r="A1426" t="n">
        <v>80044</v>
      </c>
      <c r="B1426" t="n">
        <v>122</v>
      </c>
      <c r="C1426" s="551" t="n">
        <v>46113</v>
      </c>
      <c r="D1426" t="inlineStr">
        <is>
          <t>Arcos</t>
        </is>
      </c>
      <c r="E1426" t="n">
        <v>25382</v>
      </c>
      <c r="F1426" t="inlineStr">
        <is>
          <t>VINHO J. ARNOUX - CREMANT DU JURA BRUT NATURE ESPUMANTE CHARDONNAY 750ml</t>
        </is>
      </c>
      <c r="G1426" t="n">
        <v>0.16</v>
      </c>
      <c r="H1426" t="inlineStr">
        <is>
          <t>GR</t>
        </is>
      </c>
      <c r="I1426" t="inlineStr">
        <is>
          <t>04/2026</t>
        </is>
      </c>
    </row>
    <row r="1427">
      <c r="A1427" t="n">
        <v>80045</v>
      </c>
      <c r="B1427" t="n">
        <v>122</v>
      </c>
      <c r="C1427" s="551" t="n">
        <v>46113</v>
      </c>
      <c r="D1427" t="inlineStr">
        <is>
          <t>Arcos</t>
        </is>
      </c>
      <c r="E1427" t="n">
        <v>25416</v>
      </c>
      <c r="F1427" t="inlineStr">
        <is>
          <t>LEITE DE AVEIA NUDE C/1L UN</t>
        </is>
      </c>
      <c r="G1427" t="n">
        <v>31</v>
      </c>
      <c r="H1427" t="inlineStr">
        <is>
          <t>UN</t>
        </is>
      </c>
      <c r="I1427" t="inlineStr">
        <is>
          <t>04/2026</t>
        </is>
      </c>
    </row>
    <row r="1428">
      <c r="A1428" t="n">
        <v>80046</v>
      </c>
      <c r="B1428" t="n">
        <v>122</v>
      </c>
      <c r="C1428" s="551" t="n">
        <v>46113</v>
      </c>
      <c r="D1428" t="inlineStr">
        <is>
          <t>Arcos</t>
        </is>
      </c>
      <c r="E1428" t="n">
        <v>25429</v>
      </c>
      <c r="F1428" t="inlineStr">
        <is>
          <t>EMPANADA DE SALTENA UN</t>
        </is>
      </c>
      <c r="G1428" t="n">
        <v>265</v>
      </c>
      <c r="H1428" t="inlineStr">
        <is>
          <t>UN</t>
        </is>
      </c>
      <c r="I1428" t="inlineStr">
        <is>
          <t>04/2026</t>
        </is>
      </c>
    </row>
    <row r="1429">
      <c r="A1429" t="n">
        <v>80047</v>
      </c>
      <c r="B1429" t="n">
        <v>122</v>
      </c>
      <c r="C1429" s="551" t="n">
        <v>46113</v>
      </c>
      <c r="D1429" t="inlineStr">
        <is>
          <t>Arcos</t>
        </is>
      </c>
      <c r="E1429" t="n">
        <v>25451</v>
      </c>
      <c r="F1429" t="inlineStr">
        <is>
          <t>VINHO BRANCO JEREZ VALDESPINO EL CANDADO PX 750ML UN</t>
        </is>
      </c>
      <c r="G1429" t="n">
        <v>2</v>
      </c>
      <c r="H1429" t="inlineStr">
        <is>
          <t>UN</t>
        </is>
      </c>
      <c r="I1429" t="inlineStr">
        <is>
          <t>04/2026</t>
        </is>
      </c>
    </row>
    <row r="1430">
      <c r="A1430" t="n">
        <v>80048</v>
      </c>
      <c r="B1430" t="n">
        <v>122</v>
      </c>
      <c r="C1430" s="551" t="n">
        <v>46113</v>
      </c>
      <c r="D1430" t="inlineStr">
        <is>
          <t>Arcos</t>
        </is>
      </c>
      <c r="E1430" t="n">
        <v>25478</v>
      </c>
      <c r="F1430" t="inlineStr">
        <is>
          <t xml:space="preserve">LEITE INTEGRAL LEITISSIMO 1L </t>
        </is>
      </c>
      <c r="G1430" t="n">
        <v>63</v>
      </c>
      <c r="H1430" t="inlineStr">
        <is>
          <t>UN</t>
        </is>
      </c>
      <c r="I1430" t="inlineStr">
        <is>
          <t>04/2026</t>
        </is>
      </c>
    </row>
    <row r="1431">
      <c r="A1431" t="n">
        <v>80049</v>
      </c>
      <c r="B1431" t="n">
        <v>122</v>
      </c>
      <c r="C1431" s="551" t="n">
        <v>46113</v>
      </c>
      <c r="D1431" t="inlineStr">
        <is>
          <t>Arcos</t>
        </is>
      </c>
      <c r="E1431" t="n">
        <v>25507</v>
      </c>
      <c r="F1431" t="inlineStr">
        <is>
          <t>TEQUILA DON JULIO REPOSADO 750ML</t>
        </is>
      </c>
      <c r="G1431" t="n">
        <v>11.14</v>
      </c>
      <c r="H1431" t="inlineStr">
        <is>
          <t>GR</t>
        </is>
      </c>
      <c r="I1431" t="inlineStr">
        <is>
          <t>04/2026</t>
        </is>
      </c>
    </row>
    <row r="1432">
      <c r="A1432" t="n">
        <v>80050</v>
      </c>
      <c r="B1432" t="n">
        <v>122</v>
      </c>
      <c r="C1432" s="551" t="n">
        <v>46113</v>
      </c>
      <c r="D1432" t="inlineStr">
        <is>
          <t>Arcos</t>
        </is>
      </c>
      <c r="E1432" t="n">
        <v>25533</v>
      </c>
      <c r="F1432" t="inlineStr">
        <is>
          <t>LICOR DE JENIPAPO FAMIGERADA 750ML</t>
        </is>
      </c>
      <c r="G1432" t="n">
        <v>7</v>
      </c>
      <c r="H1432" t="inlineStr">
        <is>
          <t>GR</t>
        </is>
      </c>
      <c r="I1432" t="inlineStr">
        <is>
          <t>04/2026</t>
        </is>
      </c>
    </row>
    <row r="1433">
      <c r="A1433" t="n">
        <v>80051</v>
      </c>
      <c r="B1433" t="n">
        <v>122</v>
      </c>
      <c r="C1433" s="551" t="n">
        <v>46113</v>
      </c>
      <c r="D1433" t="inlineStr">
        <is>
          <t>Arcos</t>
        </is>
      </c>
      <c r="E1433" t="n">
        <v>25535</v>
      </c>
      <c r="F1433" t="inlineStr">
        <is>
          <t>VINHO BRANCO LOUP Y ES-TU 750ML</t>
        </is>
      </c>
      <c r="G1433" t="n">
        <v>18</v>
      </c>
      <c r="H1433" t="inlineStr">
        <is>
          <t>GR</t>
        </is>
      </c>
      <c r="I1433" t="inlineStr">
        <is>
          <t>04/2026</t>
        </is>
      </c>
    </row>
    <row r="1434">
      <c r="A1434" t="n">
        <v>80052</v>
      </c>
      <c r="B1434" t="n">
        <v>122</v>
      </c>
      <c r="C1434" s="551" t="n">
        <v>46113</v>
      </c>
      <c r="D1434" t="inlineStr">
        <is>
          <t>Arcos</t>
        </is>
      </c>
      <c r="E1434" t="n">
        <v>25562</v>
      </c>
      <c r="F1434" t="inlineStr">
        <is>
          <t>CERVEJA CORONA CERO SUNBREW LONG NECK 330ML C/24</t>
        </is>
      </c>
      <c r="G1434" t="n">
        <v>3</v>
      </c>
      <c r="H1434" t="inlineStr">
        <is>
          <t>PC</t>
        </is>
      </c>
      <c r="I1434" t="inlineStr">
        <is>
          <t>04/2026</t>
        </is>
      </c>
    </row>
    <row r="1435">
      <c r="A1435" t="n">
        <v>80053</v>
      </c>
      <c r="B1435" t="n">
        <v>122</v>
      </c>
      <c r="C1435" s="551" t="n">
        <v>46113</v>
      </c>
      <c r="D1435" t="inlineStr">
        <is>
          <t>Arcos</t>
        </is>
      </c>
      <c r="E1435" t="n">
        <v>25630</v>
      </c>
      <c r="F1435" t="inlineStr">
        <is>
          <t xml:space="preserve">LICOR DOLIN GENEPY LE CHAMOIS 750ML </t>
        </is>
      </c>
      <c r="G1435" t="n">
        <v>7.57</v>
      </c>
      <c r="H1435" t="inlineStr">
        <is>
          <t>GR</t>
        </is>
      </c>
      <c r="I1435" t="inlineStr">
        <is>
          <t>04/2026</t>
        </is>
      </c>
    </row>
    <row r="1436">
      <c r="A1436" t="n">
        <v>80054</v>
      </c>
      <c r="B1436" t="n">
        <v>122</v>
      </c>
      <c r="C1436" s="551" t="n">
        <v>46113</v>
      </c>
      <c r="D1436" t="inlineStr">
        <is>
          <t>Arcos</t>
        </is>
      </c>
      <c r="E1436" t="n">
        <v>25645</v>
      </c>
      <c r="F1436" t="inlineStr">
        <is>
          <t>VINHO BRANCO GONZALES BYASS SOLERA 750ML</t>
        </is>
      </c>
      <c r="G1436" t="n">
        <v>2</v>
      </c>
      <c r="H1436" t="inlineStr">
        <is>
          <t>GR</t>
        </is>
      </c>
      <c r="I1436" t="inlineStr">
        <is>
          <t>04/2026</t>
        </is>
      </c>
    </row>
    <row r="1437">
      <c r="A1437" t="n">
        <v>80055</v>
      </c>
      <c r="B1437" t="n">
        <v>122</v>
      </c>
      <c r="C1437" s="551" t="n">
        <v>46113</v>
      </c>
      <c r="D1437" t="inlineStr">
        <is>
          <t>Arcos</t>
        </is>
      </c>
      <c r="E1437" t="n">
        <v>25746</v>
      </c>
      <c r="F1437" t="inlineStr">
        <is>
          <t>CERVEJA STELLA PURO GOLD 330ML</t>
        </is>
      </c>
      <c r="G1437" t="n">
        <v>20.96</v>
      </c>
      <c r="H1437" t="inlineStr">
        <is>
          <t>GR</t>
        </is>
      </c>
      <c r="I1437" t="inlineStr">
        <is>
          <t>04/2026</t>
        </is>
      </c>
    </row>
    <row r="1438">
      <c r="A1438" t="n">
        <v>80056</v>
      </c>
      <c r="B1438" t="n">
        <v>122</v>
      </c>
      <c r="C1438" s="551" t="n">
        <v>46113</v>
      </c>
      <c r="D1438" t="inlineStr">
        <is>
          <t>Arcos</t>
        </is>
      </c>
      <c r="E1438" t="n">
        <v>25807</v>
      </c>
      <c r="F1438" t="inlineStr">
        <is>
          <t>CHOCOLATE EM BARRA MEIO AMARGO C/2,1KG SICAO</t>
        </is>
      </c>
      <c r="G1438" t="n">
        <v>1</v>
      </c>
      <c r="H1438" t="inlineStr">
        <is>
          <t>UN</t>
        </is>
      </c>
      <c r="I1438" t="inlineStr">
        <is>
          <t>04/2026</t>
        </is>
      </c>
    </row>
    <row r="1439">
      <c r="A1439" t="n">
        <v>80057</v>
      </c>
      <c r="B1439" t="n">
        <v>122</v>
      </c>
      <c r="C1439" s="551" t="n">
        <v>46113</v>
      </c>
      <c r="D1439" t="inlineStr">
        <is>
          <t>Arcos</t>
        </is>
      </c>
      <c r="E1439" t="n">
        <v>25868</v>
      </c>
      <c r="F1439" t="inlineStr">
        <is>
          <t>QUEIJO GORGONZOLA DOLCE SERRA DAS ANTAS KG</t>
        </is>
      </c>
      <c r="G1439" t="n">
        <v>1</v>
      </c>
      <c r="H1439" t="inlineStr">
        <is>
          <t>KG</t>
        </is>
      </c>
      <c r="I1439" t="inlineStr">
        <is>
          <t>04/2026</t>
        </is>
      </c>
    </row>
    <row r="1440">
      <c r="A1440" t="n">
        <v>80058</v>
      </c>
      <c r="B1440" t="n">
        <v>122</v>
      </c>
      <c r="C1440" s="551" t="n">
        <v>46113</v>
      </c>
      <c r="D1440" t="inlineStr">
        <is>
          <t>Arcos</t>
        </is>
      </c>
      <c r="E1440" t="n">
        <v>26014</v>
      </c>
      <c r="F1440" t="inlineStr">
        <is>
          <t>APERITIVO ANGOSTURA 473ML</t>
        </is>
      </c>
      <c r="G1440" t="n">
        <v>4.76</v>
      </c>
      <c r="H1440" t="inlineStr">
        <is>
          <t>GR</t>
        </is>
      </c>
      <c r="I1440" t="inlineStr">
        <is>
          <t>04/2026</t>
        </is>
      </c>
    </row>
    <row r="1441">
      <c r="A1441" t="n">
        <v>80059</v>
      </c>
      <c r="B1441" t="n">
        <v>122</v>
      </c>
      <c r="C1441" s="551" t="n">
        <v>46113</v>
      </c>
      <c r="D1441" t="inlineStr">
        <is>
          <t>Arcos</t>
        </is>
      </c>
      <c r="E1441" t="n">
        <v>26020</v>
      </c>
      <c r="F1441" t="inlineStr">
        <is>
          <t>CREME DE LEITE PIRACANJUBA TP 1,030 KG  UN</t>
        </is>
      </c>
      <c r="G1441" t="n">
        <v>53</v>
      </c>
      <c r="H1441" t="inlineStr">
        <is>
          <t>UN</t>
        </is>
      </c>
      <c r="I1441" t="inlineStr">
        <is>
          <t>04/2026</t>
        </is>
      </c>
    </row>
    <row r="1442">
      <c r="A1442" t="n">
        <v>80060</v>
      </c>
      <c r="B1442" t="n">
        <v>122</v>
      </c>
      <c r="C1442" s="551" t="n">
        <v>46113</v>
      </c>
      <c r="D1442" t="inlineStr">
        <is>
          <t>Arcos</t>
        </is>
      </c>
      <c r="E1442" t="n">
        <v>26024</v>
      </c>
      <c r="F1442" t="inlineStr">
        <is>
          <t>EMPANADA MARGUERITA UN</t>
        </is>
      </c>
      <c r="G1442" t="n">
        <v>200</v>
      </c>
      <c r="H1442" t="inlineStr">
        <is>
          <t>UN</t>
        </is>
      </c>
      <c r="I1442" t="inlineStr">
        <is>
          <t>04/2026</t>
        </is>
      </c>
    </row>
    <row r="1443">
      <c r="A1443" t="n">
        <v>80061</v>
      </c>
      <c r="B1443" t="n">
        <v>122</v>
      </c>
      <c r="C1443" s="551" t="n">
        <v>46113</v>
      </c>
      <c r="D1443" t="inlineStr">
        <is>
          <t>Arcos</t>
        </is>
      </c>
      <c r="E1443" t="n">
        <v>26054</v>
      </c>
      <c r="F1443" t="inlineStr">
        <is>
          <t>VINAGRE DE ARROZ MIZKAN 500ML UN</t>
        </is>
      </c>
      <c r="G1443" t="n">
        <v>9</v>
      </c>
      <c r="H1443" t="inlineStr">
        <is>
          <t>UN</t>
        </is>
      </c>
      <c r="I1443" t="inlineStr">
        <is>
          <t>04/2026</t>
        </is>
      </c>
    </row>
    <row r="1444">
      <c r="A1444" t="n">
        <v>80062</v>
      </c>
      <c r="B1444" t="n">
        <v>122</v>
      </c>
      <c r="C1444" s="551" t="n">
        <v>46113</v>
      </c>
      <c r="D1444" t="inlineStr">
        <is>
          <t>Arcos</t>
        </is>
      </c>
      <c r="E1444" t="n">
        <v>26187</v>
      </c>
      <c r="F1444" t="inlineStr">
        <is>
          <t>CHOCOLATE BRANCO EM GOTAS SICAO</t>
        </is>
      </c>
      <c r="G1444" t="n">
        <v>1</v>
      </c>
      <c r="H1444" t="inlineStr">
        <is>
          <t>PT</t>
        </is>
      </c>
      <c r="I1444" t="inlineStr">
        <is>
          <t>04/2026</t>
        </is>
      </c>
    </row>
    <row r="1445">
      <c r="A1445" t="n">
        <v>80063</v>
      </c>
      <c r="B1445" t="n">
        <v>122</v>
      </c>
      <c r="C1445" s="551" t="n">
        <v>46113</v>
      </c>
      <c r="D1445" t="inlineStr">
        <is>
          <t>Arcos</t>
        </is>
      </c>
      <c r="E1445" t="n">
        <v>26336</v>
      </c>
      <c r="F1445" t="inlineStr">
        <is>
          <t>⁠EMPANADA CEBOLA E QUEIJO</t>
        </is>
      </c>
      <c r="G1445" t="n">
        <v>130</v>
      </c>
      <c r="H1445" t="inlineStr">
        <is>
          <t>UN</t>
        </is>
      </c>
      <c r="I1445" t="inlineStr">
        <is>
          <t>04/2026</t>
        </is>
      </c>
    </row>
    <row r="1446">
      <c r="A1446" t="n">
        <v>80064</v>
      </c>
      <c r="B1446" t="n">
        <v>122</v>
      </c>
      <c r="C1446" s="551" t="n">
        <v>46113</v>
      </c>
      <c r="D1446" t="inlineStr">
        <is>
          <t>Arcos</t>
        </is>
      </c>
      <c r="E1446" t="n">
        <v>26429</v>
      </c>
      <c r="F1446" t="inlineStr">
        <is>
          <t>ALGINATO KG</t>
        </is>
      </c>
      <c r="G1446" t="n">
        <v>2.3</v>
      </c>
      <c r="H1446" t="inlineStr">
        <is>
          <t>KG</t>
        </is>
      </c>
      <c r="I1446" t="inlineStr">
        <is>
          <t>04/2026</t>
        </is>
      </c>
    </row>
    <row r="1447">
      <c r="A1447" t="n">
        <v>80065</v>
      </c>
      <c r="B1447" t="n">
        <v>122</v>
      </c>
      <c r="C1447" s="551" t="n">
        <v>46113</v>
      </c>
      <c r="D1447" t="inlineStr">
        <is>
          <t>Arcos</t>
        </is>
      </c>
      <c r="E1447" t="n">
        <v>26560</v>
      </c>
      <c r="F1447" t="inlineStr">
        <is>
          <t>CACHACA FAMIGERADA AMENDOIM 750ML</t>
        </is>
      </c>
      <c r="G1447" t="n">
        <v>47.95</v>
      </c>
      <c r="H1447" t="inlineStr">
        <is>
          <t>GR</t>
        </is>
      </c>
      <c r="I1447" t="inlineStr">
        <is>
          <t>04/2026</t>
        </is>
      </c>
    </row>
    <row r="1448">
      <c r="A1448" t="n">
        <v>80066</v>
      </c>
      <c r="B1448" t="n">
        <v>122</v>
      </c>
      <c r="C1448" s="551" t="n">
        <v>46113</v>
      </c>
      <c r="D1448" t="inlineStr">
        <is>
          <t>Arcos</t>
        </is>
      </c>
      <c r="E1448" t="n">
        <v>26580</v>
      </c>
      <c r="F1448" t="inlineStr">
        <is>
          <t>PERNIL CORDEIRO FREDDI KG</t>
        </is>
      </c>
      <c r="G1448" t="n">
        <v>10.72</v>
      </c>
      <c r="H1448" t="inlineStr">
        <is>
          <t>KG</t>
        </is>
      </c>
      <c r="I1448" t="inlineStr">
        <is>
          <t>04/2026</t>
        </is>
      </c>
    </row>
    <row r="1449">
      <c r="A1449" t="n">
        <v>80067</v>
      </c>
      <c r="B1449" t="n">
        <v>122</v>
      </c>
      <c r="C1449" s="551" t="n">
        <v>46113</v>
      </c>
      <c r="D1449" t="inlineStr">
        <is>
          <t>Arcos</t>
        </is>
      </c>
      <c r="E1449" t="n">
        <v>26582</v>
      </c>
      <c r="F1449" t="inlineStr">
        <is>
          <t>BIFE ANCHO FREDDI PORCIONADO EM 200G KG</t>
        </is>
      </c>
      <c r="G1449" t="n">
        <v>62.06</v>
      </c>
      <c r="H1449" t="inlineStr">
        <is>
          <t>KG</t>
        </is>
      </c>
      <c r="I1449" t="inlineStr">
        <is>
          <t>04/2026</t>
        </is>
      </c>
    </row>
    <row r="1450">
      <c r="A1450" t="n">
        <v>80068</v>
      </c>
      <c r="B1450" t="n">
        <v>122</v>
      </c>
      <c r="C1450" s="551" t="n">
        <v>46113</v>
      </c>
      <c r="D1450" t="inlineStr">
        <is>
          <t>Arcos</t>
        </is>
      </c>
      <c r="E1450" t="n">
        <v>26584</v>
      </c>
      <c r="F1450" t="inlineStr">
        <is>
          <t>COXAO MOLE ANGUS FREDDI PORCIONADO EM 100G KG</t>
        </is>
      </c>
      <c r="G1450" t="n">
        <v>10.16</v>
      </c>
      <c r="H1450" t="inlineStr">
        <is>
          <t>KG</t>
        </is>
      </c>
      <c r="I1450" t="inlineStr">
        <is>
          <t>04/2026</t>
        </is>
      </c>
    </row>
    <row r="1451">
      <c r="A1451" t="n">
        <v>80069</v>
      </c>
      <c r="B1451" t="n">
        <v>122</v>
      </c>
      <c r="C1451" s="551" t="n">
        <v>46113</v>
      </c>
      <c r="D1451" t="inlineStr">
        <is>
          <t>Arcos</t>
        </is>
      </c>
      <c r="E1451" t="n">
        <v>26586</v>
      </c>
      <c r="F1451" t="inlineStr">
        <is>
          <t>TORTILHA DE MILHO DE 11CM C/50 UN</t>
        </is>
      </c>
      <c r="G1451" t="n">
        <v>26</v>
      </c>
      <c r="H1451" t="inlineStr">
        <is>
          <t>PC</t>
        </is>
      </c>
      <c r="I1451" t="inlineStr">
        <is>
          <t>04/2026</t>
        </is>
      </c>
    </row>
    <row r="1452">
      <c r="A1452" t="n">
        <v>80070</v>
      </c>
      <c r="B1452" t="n">
        <v>122</v>
      </c>
      <c r="C1452" s="551" t="n">
        <v>46113</v>
      </c>
      <c r="D1452" t="inlineStr">
        <is>
          <t>Arcos</t>
        </is>
      </c>
      <c r="E1452" t="n">
        <v>26588</v>
      </c>
      <c r="F1452" t="inlineStr">
        <is>
          <t>LONZA FATIADO JAIS KG</t>
        </is>
      </c>
      <c r="G1452" t="n">
        <v>12</v>
      </c>
      <c r="H1452" t="inlineStr">
        <is>
          <t>KG</t>
        </is>
      </c>
      <c r="I1452" t="inlineStr">
        <is>
          <t>04/2026</t>
        </is>
      </c>
    </row>
    <row r="1453">
      <c r="A1453" t="n">
        <v>80071</v>
      </c>
      <c r="B1453" t="n">
        <v>122</v>
      </c>
      <c r="C1453" s="551" t="n">
        <v>46113</v>
      </c>
      <c r="D1453" t="inlineStr">
        <is>
          <t>Arcos</t>
        </is>
      </c>
      <c r="E1453" t="n">
        <v>26591</v>
      </c>
      <c r="F1453" t="inlineStr">
        <is>
          <t>COPA FATIADO JAIS KG</t>
        </is>
      </c>
      <c r="G1453" t="n">
        <v>9</v>
      </c>
      <c r="H1453" t="inlineStr">
        <is>
          <t>KG</t>
        </is>
      </c>
      <c r="I1453" t="inlineStr">
        <is>
          <t>04/2026</t>
        </is>
      </c>
    </row>
    <row r="1454">
      <c r="A1454" t="n">
        <v>80072</v>
      </c>
      <c r="B1454" t="n">
        <v>122</v>
      </c>
      <c r="C1454" s="551" t="n">
        <v>46113</v>
      </c>
      <c r="D1454" t="inlineStr">
        <is>
          <t>Arcos</t>
        </is>
      </c>
      <c r="E1454" t="n">
        <v>26592</v>
      </c>
      <c r="F1454" t="inlineStr">
        <is>
          <t>HAMBURGUER BOVINO FREDDI PORCIONADO EM 50G KG 60% ACEM 40% PEITO BOVINO ARCOS</t>
        </is>
      </c>
      <c r="G1454" t="n">
        <v>47.04</v>
      </c>
      <c r="H1454" t="inlineStr">
        <is>
          <t>KG</t>
        </is>
      </c>
      <c r="I1454" t="inlineStr">
        <is>
          <t>04/2026</t>
        </is>
      </c>
    </row>
    <row r="1455">
      <c r="A1455" t="n">
        <v>80073</v>
      </c>
      <c r="B1455" t="n">
        <v>122</v>
      </c>
      <c r="C1455" s="551" t="n">
        <v>46113</v>
      </c>
      <c r="D1455" t="inlineStr">
        <is>
          <t>Arcos</t>
        </is>
      </c>
      <c r="E1455" t="n">
        <v>26594</v>
      </c>
      <c r="F1455" t="inlineStr">
        <is>
          <t>QUEIJO MOGIANA KG</t>
        </is>
      </c>
      <c r="G1455" t="n">
        <v>9</v>
      </c>
      <c r="H1455" t="inlineStr">
        <is>
          <t>KG</t>
        </is>
      </c>
      <c r="I1455" t="inlineStr">
        <is>
          <t>04/2026</t>
        </is>
      </c>
    </row>
    <row r="1456">
      <c r="A1456" t="n">
        <v>80074</v>
      </c>
      <c r="B1456" t="n">
        <v>122</v>
      </c>
      <c r="C1456" s="551" t="n">
        <v>46113</v>
      </c>
      <c r="D1456" t="inlineStr">
        <is>
          <t>Arcos</t>
        </is>
      </c>
      <c r="E1456" t="n">
        <v>26596</v>
      </c>
      <c r="F1456" t="inlineStr">
        <is>
          <t>QUEIJO GORGONZOLA SERRA DAS ANTAS (PECAS DE 660G) KG</t>
        </is>
      </c>
      <c r="G1456" t="n">
        <v>3.3</v>
      </c>
      <c r="H1456" t="inlineStr">
        <is>
          <t>KG</t>
        </is>
      </c>
      <c r="I1456" t="inlineStr">
        <is>
          <t>04/2026</t>
        </is>
      </c>
    </row>
    <row r="1457">
      <c r="A1457" t="n">
        <v>80075</v>
      </c>
      <c r="B1457" t="n">
        <v>122</v>
      </c>
      <c r="C1457" s="551" t="n">
        <v>46113</v>
      </c>
      <c r="D1457" t="inlineStr">
        <is>
          <t>Arcos</t>
        </is>
      </c>
      <c r="E1457" t="n">
        <v>26711</v>
      </c>
      <c r="F1457" t="inlineStr">
        <is>
          <t>OLEO DE ABACATE EXTRA VIRGEM PAZZE C/250ML UN</t>
        </is>
      </c>
      <c r="G1457" t="n">
        <v>3</v>
      </c>
      <c r="H1457" t="inlineStr">
        <is>
          <t>UN</t>
        </is>
      </c>
      <c r="I1457" t="inlineStr">
        <is>
          <t>04/2026</t>
        </is>
      </c>
    </row>
    <row r="1458">
      <c r="A1458" t="n">
        <v>80076</v>
      </c>
      <c r="B1458" t="n">
        <v>122</v>
      </c>
      <c r="C1458" s="551" t="n">
        <v>46113</v>
      </c>
      <c r="D1458" t="inlineStr">
        <is>
          <t>Arcos</t>
        </is>
      </c>
      <c r="E1458" t="n">
        <v>26713</v>
      </c>
      <c r="F1458" t="inlineStr">
        <is>
          <t>CAMOMILA DESIDRATADA KG</t>
        </is>
      </c>
      <c r="G1458" t="n">
        <v>1</v>
      </c>
      <c r="H1458" t="inlineStr">
        <is>
          <t>KG</t>
        </is>
      </c>
      <c r="I1458" t="inlineStr">
        <is>
          <t>04/2026</t>
        </is>
      </c>
    </row>
    <row r="1459">
      <c r="A1459" t="n">
        <v>80077</v>
      </c>
      <c r="B1459" t="n">
        <v>122</v>
      </c>
      <c r="C1459" s="551" t="n">
        <v>46113</v>
      </c>
      <c r="D1459" t="inlineStr">
        <is>
          <t>Arcos</t>
        </is>
      </c>
      <c r="E1459" t="n">
        <v>26717</v>
      </c>
      <c r="F1459" t="inlineStr">
        <is>
          <t>LICOR SAN BASILE ALKERMES 30% 700ML</t>
        </is>
      </c>
      <c r="G1459" t="n">
        <v>1</v>
      </c>
      <c r="H1459" t="inlineStr">
        <is>
          <t>GR</t>
        </is>
      </c>
      <c r="I1459" t="inlineStr">
        <is>
          <t>04/2026</t>
        </is>
      </c>
    </row>
    <row r="1460">
      <c r="A1460" t="n">
        <v>80078</v>
      </c>
      <c r="B1460" t="n">
        <v>122</v>
      </c>
      <c r="C1460" s="551" t="n">
        <v>46113</v>
      </c>
      <c r="D1460" t="inlineStr">
        <is>
          <t>Arcos</t>
        </is>
      </c>
      <c r="E1460" t="n">
        <v>26881</v>
      </c>
      <c r="F1460" t="inlineStr">
        <is>
          <t>CASCA DE CARVALHO KG</t>
        </is>
      </c>
      <c r="G1460" t="n">
        <v>5.5</v>
      </c>
      <c r="H1460" t="inlineStr">
        <is>
          <t>KG</t>
        </is>
      </c>
      <c r="I1460" t="inlineStr">
        <is>
          <t>04/2026</t>
        </is>
      </c>
    </row>
    <row r="1461">
      <c r="A1461" t="n">
        <v>80079</v>
      </c>
      <c r="B1461" t="n">
        <v>122</v>
      </c>
      <c r="C1461" s="551" t="n">
        <v>46113</v>
      </c>
      <c r="D1461" t="inlineStr">
        <is>
          <t>Arcos</t>
        </is>
      </c>
      <c r="E1461" t="n">
        <v>27399</v>
      </c>
      <c r="F1461" t="inlineStr">
        <is>
          <t>PAO DE QUEIJO TRAD LANCHE DONA ZELDA 25UN C/80GR - 2KG</t>
        </is>
      </c>
      <c r="G1461" t="n">
        <v>17</v>
      </c>
      <c r="H1461" t="inlineStr">
        <is>
          <t>PC</t>
        </is>
      </c>
      <c r="I1461" t="inlineStr">
        <is>
          <t>04/2026</t>
        </is>
      </c>
    </row>
    <row r="1462">
      <c r="A1462" t="n">
        <v>80080</v>
      </c>
      <c r="B1462" t="n">
        <v>122</v>
      </c>
      <c r="C1462" s="551" t="n">
        <v>46113</v>
      </c>
      <c r="D1462" t="inlineStr">
        <is>
          <t>Arcos</t>
        </is>
      </c>
      <c r="E1462" t="n">
        <v>27406</v>
      </c>
      <c r="F1462" t="inlineStr">
        <is>
          <t>CAFE JOSELINA C/2KG</t>
        </is>
      </c>
      <c r="G1462" t="n">
        <v>6</v>
      </c>
      <c r="H1462" t="inlineStr">
        <is>
          <t>KG</t>
        </is>
      </c>
      <c r="I1462" t="inlineStr">
        <is>
          <t>04/2026</t>
        </is>
      </c>
    </row>
    <row r="1463">
      <c r="A1463" t="n">
        <v>80081</v>
      </c>
      <c r="B1463" t="n">
        <v>122</v>
      </c>
      <c r="C1463" s="551" t="n">
        <v>46113</v>
      </c>
      <c r="D1463" t="inlineStr">
        <is>
          <t>Arcos</t>
        </is>
      </c>
      <c r="E1463" t="n">
        <v>27438</v>
      </c>
      <c r="F1463" t="inlineStr">
        <is>
          <t>AZEITONA GR LA PASTINA VERDE INTEIRA  370GR</t>
        </is>
      </c>
      <c r="G1463" t="n">
        <v>26</v>
      </c>
      <c r="H1463" t="inlineStr">
        <is>
          <t>UN</t>
        </is>
      </c>
      <c r="I1463" t="inlineStr">
        <is>
          <t>04/2026</t>
        </is>
      </c>
    </row>
    <row r="1464">
      <c r="A1464" t="n">
        <v>80082</v>
      </c>
      <c r="B1464" t="n">
        <v>122</v>
      </c>
      <c r="C1464" s="551" t="n">
        <v>46113</v>
      </c>
      <c r="D1464" t="inlineStr">
        <is>
          <t>Arcos</t>
        </is>
      </c>
      <c r="E1464" t="n">
        <v>27606</v>
      </c>
      <c r="F1464" t="inlineStr">
        <is>
          <t xml:space="preserve">CONHAQUE  HENNESSY  VSOP 750 ML </t>
        </is>
      </c>
      <c r="G1464" t="n">
        <v>4.79</v>
      </c>
      <c r="H1464" t="inlineStr">
        <is>
          <t>UN</t>
        </is>
      </c>
      <c r="I1464" t="inlineStr">
        <is>
          <t>04/2026</t>
        </is>
      </c>
    </row>
    <row r="1465">
      <c r="A1465" t="n">
        <v>80083</v>
      </c>
      <c r="B1465" t="n">
        <v>122</v>
      </c>
      <c r="C1465" s="551" t="n">
        <v>46113</v>
      </c>
      <c r="D1465" t="inlineStr">
        <is>
          <t>Arcos</t>
        </is>
      </c>
      <c r="E1465" t="n">
        <v>27715</v>
      </c>
      <c r="F1465" t="inlineStr">
        <is>
          <t>VINHO TINTO ABBOTTS E T LES PETITES CUVEES ROUGE 750 ML UN</t>
        </is>
      </c>
      <c r="G1465" t="n">
        <v>0.9399999999999999</v>
      </c>
      <c r="H1465" t="inlineStr">
        <is>
          <t>UN</t>
        </is>
      </c>
      <c r="I1465" t="inlineStr">
        <is>
          <t>04/2026</t>
        </is>
      </c>
    </row>
    <row r="1466">
      <c r="A1466" t="n">
        <v>80084</v>
      </c>
      <c r="B1466" t="n">
        <v>122</v>
      </c>
      <c r="C1466" s="551" t="n">
        <v>46113</v>
      </c>
      <c r="D1466" t="inlineStr">
        <is>
          <t>Arcos</t>
        </is>
      </c>
      <c r="E1466" t="n">
        <v>27716</v>
      </c>
      <c r="F1466" t="inlineStr">
        <is>
          <t>VINHO BRANCO ABBOTTS E D LES PETITES CUVEES BLANC 750 ML UN</t>
        </is>
      </c>
      <c r="G1466" t="n">
        <v>1</v>
      </c>
      <c r="H1466" t="inlineStr">
        <is>
          <t>UN</t>
        </is>
      </c>
      <c r="I1466" t="inlineStr">
        <is>
          <t>04/2026</t>
        </is>
      </c>
    </row>
    <row r="1467">
      <c r="A1467" t="n">
        <v>80085</v>
      </c>
      <c r="B1467" t="n">
        <v>122</v>
      </c>
      <c r="C1467" s="551" t="n">
        <v>46113</v>
      </c>
      <c r="D1467" t="inlineStr">
        <is>
          <t>Arcos</t>
        </is>
      </c>
      <c r="E1467" t="n">
        <v>28071</v>
      </c>
      <c r="F1467" t="inlineStr">
        <is>
          <t>WHISKY WOODFORD BOURBON RESERVE 750ML</t>
        </is>
      </c>
      <c r="G1467" t="n">
        <v>0.54</v>
      </c>
      <c r="H1467" t="inlineStr">
        <is>
          <t>UN</t>
        </is>
      </c>
      <c r="I1467" t="inlineStr">
        <is>
          <t>04/2026</t>
        </is>
      </c>
    </row>
    <row r="1468">
      <c r="A1468" t="n">
        <v>80086</v>
      </c>
      <c r="B1468" t="n">
        <v>122</v>
      </c>
      <c r="C1468" s="551" t="n">
        <v>46113</v>
      </c>
      <c r="D1468" t="inlineStr">
        <is>
          <t>Arcos</t>
        </is>
      </c>
      <c r="E1468" t="n">
        <v>28295</v>
      </c>
      <c r="F1468" t="inlineStr">
        <is>
          <t>ARROZ JAPONES MOMIJI 5KG</t>
        </is>
      </c>
      <c r="G1468" t="n">
        <v>2</v>
      </c>
      <c r="H1468" t="inlineStr">
        <is>
          <t>UN</t>
        </is>
      </c>
      <c r="I1468" t="inlineStr">
        <is>
          <t>04/2026</t>
        </is>
      </c>
    </row>
    <row r="1469">
      <c r="A1469" t="n">
        <v>80087</v>
      </c>
      <c r="B1469" t="n">
        <v>122</v>
      </c>
      <c r="C1469" s="551" t="n">
        <v>46113</v>
      </c>
      <c r="D1469" t="inlineStr">
        <is>
          <t>Arcos</t>
        </is>
      </c>
      <c r="E1469" t="n">
        <v>28384</v>
      </c>
      <c r="F1469" t="inlineStr">
        <is>
          <t xml:space="preserve">PÃO PDC FORMA LEVAIN 750GR </t>
        </is>
      </c>
      <c r="G1469" t="n">
        <v>32</v>
      </c>
      <c r="H1469" t="inlineStr">
        <is>
          <t>UN</t>
        </is>
      </c>
      <c r="I1469" t="inlineStr">
        <is>
          <t>04/2026</t>
        </is>
      </c>
    </row>
    <row r="1470">
      <c r="A1470" t="n">
        <v>80088</v>
      </c>
      <c r="B1470" t="n">
        <v>122</v>
      </c>
      <c r="C1470" s="551" t="n">
        <v>46113</v>
      </c>
      <c r="D1470" t="inlineStr">
        <is>
          <t>Arcos</t>
        </is>
      </c>
      <c r="E1470" t="n">
        <v>28407</v>
      </c>
      <c r="F1470" t="inlineStr">
        <is>
          <t>WHISKY BUCHANANS DELUXE 18 ANOS 750ML</t>
        </is>
      </c>
      <c r="G1470" t="n">
        <v>3</v>
      </c>
      <c r="H1470" t="inlineStr">
        <is>
          <t>UN</t>
        </is>
      </c>
      <c r="I1470" t="inlineStr">
        <is>
          <t>04/2026</t>
        </is>
      </c>
    </row>
    <row r="1471">
      <c r="A1471" t="n">
        <v>80089</v>
      </c>
      <c r="B1471" t="n">
        <v>122</v>
      </c>
      <c r="C1471" s="551" t="n">
        <v>46113</v>
      </c>
      <c r="D1471" t="inlineStr">
        <is>
          <t>Arcos</t>
        </is>
      </c>
      <c r="E1471" t="n">
        <v>28479</v>
      </c>
      <c r="F1471" t="inlineStr">
        <is>
          <t>COXAO MOLE ANGUS PICADINHO FREDDI KG</t>
        </is>
      </c>
      <c r="G1471" t="n">
        <v>33.46</v>
      </c>
      <c r="H1471" t="inlineStr">
        <is>
          <t>KG</t>
        </is>
      </c>
      <c r="I1471" t="inlineStr">
        <is>
          <t>04/2026</t>
        </is>
      </c>
    </row>
    <row r="1472">
      <c r="A1472" t="n">
        <v>80090</v>
      </c>
      <c r="B1472" t="n">
        <v>122</v>
      </c>
      <c r="C1472" s="551" t="n">
        <v>46113</v>
      </c>
      <c r="D1472" t="inlineStr">
        <is>
          <t>Arcos</t>
        </is>
      </c>
      <c r="E1472" t="n">
        <v>28730</v>
      </c>
      <c r="F1472" t="inlineStr">
        <is>
          <t>PAO DE QUEIJO EMPANADO PACOTE C/ 2KG KISABOR</t>
        </is>
      </c>
      <c r="G1472" t="n">
        <v>7</v>
      </c>
      <c r="H1472" t="inlineStr">
        <is>
          <t>KG</t>
        </is>
      </c>
      <c r="I1472" t="inlineStr">
        <is>
          <t>04/2026</t>
        </is>
      </c>
    </row>
    <row r="1473">
      <c r="A1473" t="n">
        <v>80091</v>
      </c>
      <c r="B1473" t="n">
        <v>122</v>
      </c>
      <c r="C1473" s="551" t="n">
        <v>46113</v>
      </c>
      <c r="D1473" t="inlineStr">
        <is>
          <t>Arcos</t>
        </is>
      </c>
      <c r="E1473" t="n">
        <v>28818</v>
      </c>
      <c r="F1473" t="inlineStr">
        <is>
          <t>WHISKY JOHNNIE WALKER 18 ANOS 750ML</t>
        </is>
      </c>
      <c r="G1473" t="n">
        <v>8</v>
      </c>
      <c r="H1473" t="inlineStr">
        <is>
          <t>UN</t>
        </is>
      </c>
      <c r="I1473" t="inlineStr">
        <is>
          <t>04/2026</t>
        </is>
      </c>
    </row>
    <row r="1474">
      <c r="A1474" t="n">
        <v>80092</v>
      </c>
      <c r="B1474" t="n">
        <v>122</v>
      </c>
      <c r="C1474" s="551" t="n">
        <v>46113</v>
      </c>
      <c r="D1474" t="inlineStr">
        <is>
          <t>Arcos</t>
        </is>
      </c>
      <c r="E1474" t="n">
        <v>28819</v>
      </c>
      <c r="F1474" t="inlineStr">
        <is>
          <t>PAO DE FORMA TRADICIONAL VISCONTI 400G CX C/10UN</t>
        </is>
      </c>
      <c r="G1474" t="n">
        <v>7</v>
      </c>
      <c r="H1474" t="inlineStr">
        <is>
          <t>CX</t>
        </is>
      </c>
      <c r="I1474" t="inlineStr">
        <is>
          <t>04/2026</t>
        </is>
      </c>
    </row>
    <row r="1475">
      <c r="A1475" t="n">
        <v>86869</v>
      </c>
      <c r="B1475" t="n">
        <v>122</v>
      </c>
      <c r="C1475" s="551" t="n">
        <v>46143</v>
      </c>
      <c r="D1475" t="inlineStr">
        <is>
          <t>Arcos</t>
        </is>
      </c>
      <c r="E1475" t="n">
        <v>18353</v>
      </c>
      <c r="F1475" t="inlineStr">
        <is>
          <t>GIN TANQUERAY TEN 750ML</t>
        </is>
      </c>
      <c r="G1475" t="n">
        <v>117.17</v>
      </c>
      <c r="H1475" t="inlineStr">
        <is>
          <t>GR</t>
        </is>
      </c>
      <c r="I1475" t="inlineStr">
        <is>
          <t>05/2026</t>
        </is>
      </c>
    </row>
    <row r="1476">
      <c r="A1476" t="n">
        <v>86870</v>
      </c>
      <c r="B1476" t="n">
        <v>122</v>
      </c>
      <c r="C1476" s="551" t="n">
        <v>46143</v>
      </c>
      <c r="D1476" t="inlineStr">
        <is>
          <t>Arcos</t>
        </is>
      </c>
      <c r="E1476" t="n">
        <v>18179</v>
      </c>
      <c r="F1476" t="inlineStr">
        <is>
          <t>VODKA KETEL ONE 1L</t>
        </is>
      </c>
      <c r="G1476" t="n">
        <v>71.87</v>
      </c>
      <c r="H1476" t="inlineStr">
        <is>
          <t>GR</t>
        </is>
      </c>
      <c r="I1476" t="inlineStr">
        <is>
          <t>05/2026</t>
        </is>
      </c>
    </row>
    <row r="1477">
      <c r="A1477" t="n">
        <v>86871</v>
      </c>
      <c r="B1477" t="n">
        <v>122</v>
      </c>
      <c r="C1477" s="551" t="n">
        <v>46143</v>
      </c>
      <c r="D1477" t="inlineStr">
        <is>
          <t>Arcos</t>
        </is>
      </c>
      <c r="E1477" t="n">
        <v>18359</v>
      </c>
      <c r="F1477" t="inlineStr">
        <is>
          <t>GIN TANQUERAY 750ML</t>
        </is>
      </c>
      <c r="G1477" t="n">
        <v>74.33</v>
      </c>
      <c r="H1477" t="inlineStr">
        <is>
          <t>GR</t>
        </is>
      </c>
      <c r="I1477" t="inlineStr">
        <is>
          <t>05/2026</t>
        </is>
      </c>
    </row>
    <row r="1478">
      <c r="A1478" t="n">
        <v>86872</v>
      </c>
      <c r="B1478" t="n">
        <v>122</v>
      </c>
      <c r="C1478" s="551" t="n">
        <v>46143</v>
      </c>
      <c r="D1478" t="inlineStr">
        <is>
          <t>Arcos</t>
        </is>
      </c>
      <c r="E1478" t="n">
        <v>18118</v>
      </c>
      <c r="F1478" t="inlineStr">
        <is>
          <t>WHISKY JOHNNIE WALKER BLUE LABEL 750ML</t>
        </is>
      </c>
      <c r="G1478" t="n">
        <v>5.24</v>
      </c>
      <c r="H1478" t="inlineStr">
        <is>
          <t>GR</t>
        </is>
      </c>
      <c r="I1478" t="inlineStr">
        <is>
          <t>05/2026</t>
        </is>
      </c>
    </row>
    <row r="1479">
      <c r="A1479" t="n">
        <v>86873</v>
      </c>
      <c r="B1479" t="n">
        <v>122</v>
      </c>
      <c r="C1479" s="551" t="n">
        <v>46143</v>
      </c>
      <c r="D1479" t="inlineStr">
        <is>
          <t>Arcos</t>
        </is>
      </c>
      <c r="E1479" t="n">
        <v>28479</v>
      </c>
      <c r="F1479" t="inlineStr">
        <is>
          <t>COXAO MOLE ANGUS PICADINHO FREDDI KG</t>
        </is>
      </c>
      <c r="G1479" t="n">
        <v>86.98</v>
      </c>
      <c r="H1479" t="inlineStr">
        <is>
          <t>KG</t>
        </is>
      </c>
      <c r="I1479" t="inlineStr">
        <is>
          <t>05/2026</t>
        </is>
      </c>
    </row>
    <row r="1480">
      <c r="A1480" t="n">
        <v>86874</v>
      </c>
      <c r="B1480" t="n">
        <v>122</v>
      </c>
      <c r="C1480" s="551" t="n">
        <v>46143</v>
      </c>
      <c r="D1480" t="inlineStr">
        <is>
          <t>Arcos</t>
        </is>
      </c>
      <c r="E1480" t="n">
        <v>18242</v>
      </c>
      <c r="F1480" t="inlineStr">
        <is>
          <t>TEQUILA DON JULIO BLANCO 750ML</t>
        </is>
      </c>
      <c r="G1480" t="n">
        <v>29.44</v>
      </c>
      <c r="H1480" t="inlineStr">
        <is>
          <t>GR</t>
        </is>
      </c>
      <c r="I1480" t="inlineStr">
        <is>
          <t>05/2026</t>
        </is>
      </c>
    </row>
    <row r="1481">
      <c r="A1481" t="n">
        <v>86875</v>
      </c>
      <c r="B1481" t="n">
        <v>122</v>
      </c>
      <c r="C1481" s="551" t="n">
        <v>46143</v>
      </c>
      <c r="D1481" t="inlineStr">
        <is>
          <t>Arcos</t>
        </is>
      </c>
      <c r="E1481" t="n">
        <v>18157</v>
      </c>
      <c r="F1481" t="inlineStr">
        <is>
          <t>WHISKY BOURBON BULLEIT 750ML</t>
        </is>
      </c>
      <c r="G1481" t="n">
        <v>31.08</v>
      </c>
      <c r="H1481" t="inlineStr">
        <is>
          <t>GR</t>
        </is>
      </c>
      <c r="I1481" t="inlineStr">
        <is>
          <t>05/2026</t>
        </is>
      </c>
    </row>
    <row r="1482">
      <c r="A1482" t="n">
        <v>86876</v>
      </c>
      <c r="B1482" t="n">
        <v>122</v>
      </c>
      <c r="C1482" s="551" t="n">
        <v>46143</v>
      </c>
      <c r="D1482" t="inlineStr">
        <is>
          <t>Arcos</t>
        </is>
      </c>
      <c r="E1482" t="n">
        <v>26582</v>
      </c>
      <c r="F1482" t="inlineStr">
        <is>
          <t>BIFE ANCHO FREDDI PORCIONADO EM 200G KG</t>
        </is>
      </c>
      <c r="G1482" t="n">
        <v>45.72</v>
      </c>
      <c r="H1482" t="inlineStr">
        <is>
          <t>KG</t>
        </is>
      </c>
      <c r="I1482" t="inlineStr">
        <is>
          <t>05/2026</t>
        </is>
      </c>
    </row>
    <row r="1483">
      <c r="A1483" t="n">
        <v>86877</v>
      </c>
      <c r="B1483" t="n">
        <v>122</v>
      </c>
      <c r="C1483" s="551" t="n">
        <v>46143</v>
      </c>
      <c r="D1483" t="inlineStr">
        <is>
          <t>Arcos</t>
        </is>
      </c>
      <c r="E1483" t="n">
        <v>17710</v>
      </c>
      <c r="F1483" t="inlineStr">
        <is>
          <t>VINHO TINTO MASCARA DE FUEGO CABERNET 750ML</t>
        </is>
      </c>
      <c r="G1483" t="n">
        <v>131.98</v>
      </c>
      <c r="H1483" t="inlineStr">
        <is>
          <t>GR</t>
        </is>
      </c>
      <c r="I1483" t="inlineStr">
        <is>
          <t>05/2026</t>
        </is>
      </c>
    </row>
    <row r="1484">
      <c r="A1484" t="n">
        <v>86878</v>
      </c>
      <c r="B1484" t="n">
        <v>122</v>
      </c>
      <c r="C1484" s="551" t="n">
        <v>46143</v>
      </c>
      <c r="D1484" t="inlineStr">
        <is>
          <t>Arcos</t>
        </is>
      </c>
      <c r="E1484" t="n">
        <v>21945</v>
      </c>
      <c r="F1484" t="inlineStr">
        <is>
          <t>VINHO BRANCO MASCARA FUEGO CHARDONNAY 750ML</t>
        </is>
      </c>
      <c r="G1484" t="n">
        <v>115.58</v>
      </c>
      <c r="H1484" t="inlineStr">
        <is>
          <t>LT</t>
        </is>
      </c>
      <c r="I1484" t="inlineStr">
        <is>
          <t>05/2026</t>
        </is>
      </c>
    </row>
    <row r="1485">
      <c r="A1485" t="n">
        <v>86879</v>
      </c>
      <c r="B1485" t="n">
        <v>122</v>
      </c>
      <c r="C1485" s="551" t="n">
        <v>46143</v>
      </c>
      <c r="D1485" t="inlineStr">
        <is>
          <t>Arcos</t>
        </is>
      </c>
      <c r="E1485" t="n">
        <v>18099</v>
      </c>
      <c r="F1485" t="inlineStr">
        <is>
          <t>WHISKY SINGLETON 12 ANOS SINGLE MALT 750ML</t>
        </is>
      </c>
      <c r="G1485" t="n">
        <v>18.48</v>
      </c>
      <c r="H1485" t="inlineStr">
        <is>
          <t>GR</t>
        </is>
      </c>
      <c r="I1485" t="inlineStr">
        <is>
          <t>05/2026</t>
        </is>
      </c>
    </row>
    <row r="1486">
      <c r="A1486" t="n">
        <v>86880</v>
      </c>
      <c r="B1486" t="n">
        <v>122</v>
      </c>
      <c r="C1486" s="551" t="n">
        <v>46143</v>
      </c>
      <c r="D1486" t="inlineStr">
        <is>
          <t>Arcos</t>
        </is>
      </c>
      <c r="E1486" t="n">
        <v>24552</v>
      </c>
      <c r="F1486" t="inlineStr">
        <is>
          <t>ESPUMANTE CASA PERINI BRUT 750ML</t>
        </is>
      </c>
      <c r="G1486" t="n">
        <v>119.94</v>
      </c>
      <c r="H1486" t="inlineStr">
        <is>
          <t>GR</t>
        </is>
      </c>
      <c r="I1486" t="inlineStr">
        <is>
          <t>05/2026</t>
        </is>
      </c>
    </row>
    <row r="1487">
      <c r="A1487" t="n">
        <v>86881</v>
      </c>
      <c r="B1487" t="n">
        <v>122</v>
      </c>
      <c r="C1487" s="551" t="n">
        <v>46143</v>
      </c>
      <c r="D1487" t="inlineStr">
        <is>
          <t>Arcos</t>
        </is>
      </c>
      <c r="E1487" t="n">
        <v>18119</v>
      </c>
      <c r="F1487" t="inlineStr">
        <is>
          <t>WHISKY JOHNNIE WALKER BLACK LABEL 1L</t>
        </is>
      </c>
      <c r="G1487" t="n">
        <v>20.24</v>
      </c>
      <c r="H1487" t="inlineStr">
        <is>
          <t>GR</t>
        </is>
      </c>
      <c r="I1487" t="inlineStr">
        <is>
          <t>05/2026</t>
        </is>
      </c>
    </row>
    <row r="1488">
      <c r="A1488" t="n">
        <v>86882</v>
      </c>
      <c r="B1488" t="n">
        <v>122</v>
      </c>
      <c r="C1488" s="551" t="n">
        <v>46143</v>
      </c>
      <c r="D1488" t="inlineStr">
        <is>
          <t>Arcos</t>
        </is>
      </c>
      <c r="E1488" t="n">
        <v>18589</v>
      </c>
      <c r="F1488" t="inlineStr">
        <is>
          <t>STELLA ARTOIS LONG NECK 330ML C/24</t>
        </is>
      </c>
      <c r="G1488" t="n">
        <v>50.87</v>
      </c>
      <c r="H1488" t="inlineStr">
        <is>
          <t>PC</t>
        </is>
      </c>
      <c r="I1488" t="inlineStr">
        <is>
          <t>05/2026</t>
        </is>
      </c>
    </row>
    <row r="1489">
      <c r="A1489" t="n">
        <v>86883</v>
      </c>
      <c r="B1489" t="n">
        <v>122</v>
      </c>
      <c r="C1489" s="551" t="n">
        <v>46143</v>
      </c>
      <c r="D1489" t="inlineStr">
        <is>
          <t>Arcos</t>
        </is>
      </c>
      <c r="E1489" t="n">
        <v>19370</v>
      </c>
      <c r="F1489" t="inlineStr">
        <is>
          <t>QUEIJO CAMEMBERT SERRA DAS ANTAS CX 1,680KG C/12 DE 140G KG</t>
        </is>
      </c>
      <c r="G1489" t="n">
        <v>143</v>
      </c>
      <c r="H1489" t="inlineStr">
        <is>
          <t>KG</t>
        </is>
      </c>
      <c r="I1489" t="inlineStr">
        <is>
          <t>05/2026</t>
        </is>
      </c>
    </row>
    <row r="1490">
      <c r="A1490" t="n">
        <v>86884</v>
      </c>
      <c r="B1490" t="n">
        <v>122</v>
      </c>
      <c r="C1490" s="551" t="n">
        <v>46143</v>
      </c>
      <c r="D1490" t="inlineStr">
        <is>
          <t>Arcos</t>
        </is>
      </c>
      <c r="E1490" t="n">
        <v>18097</v>
      </c>
      <c r="F1490" t="inlineStr">
        <is>
          <t>WHISKY TALISKER SINGLE MALT 10 ANOS 720ML</t>
        </is>
      </c>
      <c r="G1490" t="n">
        <v>7.7</v>
      </c>
      <c r="H1490" t="inlineStr">
        <is>
          <t>GR</t>
        </is>
      </c>
      <c r="I1490" t="inlineStr">
        <is>
          <t>05/2026</t>
        </is>
      </c>
    </row>
    <row r="1491">
      <c r="A1491" t="n">
        <v>86885</v>
      </c>
      <c r="B1491" t="n">
        <v>122</v>
      </c>
      <c r="C1491" s="551" t="n">
        <v>46143</v>
      </c>
      <c r="D1491" t="inlineStr">
        <is>
          <t>Arcos</t>
        </is>
      </c>
      <c r="E1491" t="n">
        <v>18113</v>
      </c>
      <c r="F1491" t="inlineStr">
        <is>
          <t>WHISKY JOHNNIE WALKER GREEN LABEL 750ML</t>
        </is>
      </c>
      <c r="G1491" t="n">
        <v>6.54</v>
      </c>
      <c r="H1491" t="inlineStr">
        <is>
          <t>GR</t>
        </is>
      </c>
      <c r="I1491" t="inlineStr">
        <is>
          <t>05/2026</t>
        </is>
      </c>
    </row>
    <row r="1492">
      <c r="A1492" t="n">
        <v>86886</v>
      </c>
      <c r="B1492" t="n">
        <v>122</v>
      </c>
      <c r="C1492" s="551" t="n">
        <v>46143</v>
      </c>
      <c r="D1492" t="inlineStr">
        <is>
          <t>Arcos</t>
        </is>
      </c>
      <c r="E1492" t="n">
        <v>18306</v>
      </c>
      <c r="F1492" t="inlineStr">
        <is>
          <t>LICOR MARASCHINO LUXARDO 750ML</t>
        </is>
      </c>
      <c r="G1492" t="n">
        <v>11.81</v>
      </c>
      <c r="H1492" t="inlineStr">
        <is>
          <t>GR</t>
        </is>
      </c>
      <c r="I1492" t="inlineStr">
        <is>
          <t>05/2026</t>
        </is>
      </c>
    </row>
    <row r="1493">
      <c r="A1493" t="n">
        <v>86887</v>
      </c>
      <c r="B1493" t="n">
        <v>122</v>
      </c>
      <c r="C1493" s="551" t="n">
        <v>46143</v>
      </c>
      <c r="D1493" t="inlineStr">
        <is>
          <t>Arcos</t>
        </is>
      </c>
      <c r="E1493" t="n">
        <v>25040</v>
      </c>
      <c r="F1493" t="inlineStr">
        <is>
          <t>VINHO TINTO LE LOUP DANS LA BERGERIE 750ML</t>
        </is>
      </c>
      <c r="G1493" t="n">
        <v>24</v>
      </c>
      <c r="H1493" t="inlineStr">
        <is>
          <t>GR</t>
        </is>
      </c>
      <c r="I1493" t="inlineStr">
        <is>
          <t>05/2026</t>
        </is>
      </c>
    </row>
    <row r="1494">
      <c r="A1494" t="n">
        <v>86888</v>
      </c>
      <c r="B1494" t="n">
        <v>122</v>
      </c>
      <c r="C1494" s="551" t="n">
        <v>46143</v>
      </c>
      <c r="D1494" t="inlineStr">
        <is>
          <t>Arcos</t>
        </is>
      </c>
      <c r="E1494" t="n">
        <v>17934</v>
      </c>
      <c r="F1494" t="inlineStr">
        <is>
          <t>AGUA MINERAL SEM GAS MAMBA 350ML C/24</t>
        </is>
      </c>
      <c r="G1494" t="n">
        <v>33.7</v>
      </c>
      <c r="H1494" t="inlineStr">
        <is>
          <t>PC</t>
        </is>
      </c>
      <c r="I1494" t="inlineStr">
        <is>
          <t>05/2026</t>
        </is>
      </c>
    </row>
    <row r="1495">
      <c r="A1495" t="n">
        <v>86889</v>
      </c>
      <c r="B1495" t="n">
        <v>122</v>
      </c>
      <c r="C1495" s="551" t="n">
        <v>46143</v>
      </c>
      <c r="D1495" t="inlineStr">
        <is>
          <t>Arcos</t>
        </is>
      </c>
      <c r="E1495" t="n">
        <v>18017</v>
      </c>
      <c r="F1495" t="inlineStr">
        <is>
          <t>ESPUMANTE CAVA BRUT STARS TOUCH OF ROSE 750ML</t>
        </is>
      </c>
      <c r="G1495" t="n">
        <v>14</v>
      </c>
      <c r="H1495" t="inlineStr">
        <is>
          <t>GR</t>
        </is>
      </c>
      <c r="I1495" t="inlineStr">
        <is>
          <t>05/2026</t>
        </is>
      </c>
    </row>
    <row r="1496">
      <c r="A1496" t="n">
        <v>86890</v>
      </c>
      <c r="B1496" t="n">
        <v>122</v>
      </c>
      <c r="C1496" s="551" t="n">
        <v>46143</v>
      </c>
      <c r="D1496" t="inlineStr">
        <is>
          <t>Arcos</t>
        </is>
      </c>
      <c r="E1496" t="n">
        <v>19224</v>
      </c>
      <c r="F1496" t="inlineStr">
        <is>
          <t>MANTEIGA SCALA C/5KG</t>
        </is>
      </c>
      <c r="G1496" t="n">
        <v>8</v>
      </c>
      <c r="H1496" t="inlineStr">
        <is>
          <t>UN</t>
        </is>
      </c>
      <c r="I1496" t="inlineStr">
        <is>
          <t>05/2026</t>
        </is>
      </c>
    </row>
    <row r="1497">
      <c r="A1497" t="n">
        <v>86891</v>
      </c>
      <c r="B1497" t="n">
        <v>122</v>
      </c>
      <c r="C1497" s="551" t="n">
        <v>46143</v>
      </c>
      <c r="D1497" t="inlineStr">
        <is>
          <t>Arcos</t>
        </is>
      </c>
      <c r="E1497" t="n">
        <v>18202</v>
      </c>
      <c r="F1497" t="inlineStr">
        <is>
          <t>VERMOUTH DOLIN DRY 750ML</t>
        </is>
      </c>
      <c r="G1497" t="n">
        <v>12.44</v>
      </c>
      <c r="H1497" t="inlineStr">
        <is>
          <t>GR</t>
        </is>
      </c>
      <c r="I1497" t="inlineStr">
        <is>
          <t>05/2026</t>
        </is>
      </c>
    </row>
    <row r="1498">
      <c r="A1498" t="n">
        <v>86892</v>
      </c>
      <c r="B1498" t="n">
        <v>122</v>
      </c>
      <c r="C1498" s="551" t="n">
        <v>46143</v>
      </c>
      <c r="D1498" t="inlineStr">
        <is>
          <t>Arcos</t>
        </is>
      </c>
      <c r="E1498" t="n">
        <v>18143</v>
      </c>
      <c r="F1498" t="inlineStr">
        <is>
          <t>WHISKY CHIVAS ROYAL SALUTE 21 ANOS 700ML</t>
        </is>
      </c>
      <c r="G1498" t="n">
        <v>2.6</v>
      </c>
      <c r="H1498" t="inlineStr">
        <is>
          <t>GR</t>
        </is>
      </c>
      <c r="I1498" t="inlineStr">
        <is>
          <t>05/2026</t>
        </is>
      </c>
    </row>
    <row r="1499">
      <c r="A1499" t="n">
        <v>86893</v>
      </c>
      <c r="B1499" t="n">
        <v>122</v>
      </c>
      <c r="C1499" s="551" t="n">
        <v>46143</v>
      </c>
      <c r="D1499" t="inlineStr">
        <is>
          <t>Arcos</t>
        </is>
      </c>
      <c r="E1499" t="n">
        <v>24123</v>
      </c>
      <c r="F1499" t="inlineStr">
        <is>
          <t>CASTANHA DO PARA S/ CASCA MEDIA C/1KG</t>
        </is>
      </c>
      <c r="G1499" t="n">
        <v>13</v>
      </c>
      <c r="H1499" t="inlineStr">
        <is>
          <t>PC</t>
        </is>
      </c>
      <c r="I1499" t="inlineStr">
        <is>
          <t>05/2026</t>
        </is>
      </c>
    </row>
    <row r="1500">
      <c r="A1500" t="n">
        <v>86894</v>
      </c>
      <c r="B1500" t="n">
        <v>122</v>
      </c>
      <c r="C1500" s="551" t="n">
        <v>46143</v>
      </c>
      <c r="D1500" t="inlineStr">
        <is>
          <t>Arcos</t>
        </is>
      </c>
      <c r="E1500" t="n">
        <v>26560</v>
      </c>
      <c r="F1500" t="inlineStr">
        <is>
          <t>CACHACA FAMIGERADA AMENDOIM 750ML</t>
        </is>
      </c>
      <c r="G1500" t="n">
        <v>63.02</v>
      </c>
      <c r="H1500" t="inlineStr">
        <is>
          <t>GR</t>
        </is>
      </c>
      <c r="I1500" t="inlineStr">
        <is>
          <t>05/2026</t>
        </is>
      </c>
    </row>
    <row r="1501">
      <c r="A1501" t="n">
        <v>86895</v>
      </c>
      <c r="B1501" t="n">
        <v>122</v>
      </c>
      <c r="C1501" s="551" t="n">
        <v>46143</v>
      </c>
      <c r="D1501" t="inlineStr">
        <is>
          <t>Arcos</t>
        </is>
      </c>
      <c r="E1501" t="n">
        <v>18186</v>
      </c>
      <c r="F1501" t="inlineStr">
        <is>
          <t>VODKA CIROC NATURAL 750ML</t>
        </is>
      </c>
      <c r="G1501" t="n">
        <v>9.199999999999999</v>
      </c>
      <c r="H1501" t="inlineStr">
        <is>
          <t>GR</t>
        </is>
      </c>
      <c r="I1501" t="inlineStr">
        <is>
          <t>05/2026</t>
        </is>
      </c>
    </row>
    <row r="1502">
      <c r="A1502" t="n">
        <v>86896</v>
      </c>
      <c r="B1502" t="n">
        <v>122</v>
      </c>
      <c r="C1502" s="551" t="n">
        <v>46143</v>
      </c>
      <c r="D1502" t="inlineStr">
        <is>
          <t>Arcos</t>
        </is>
      </c>
      <c r="E1502" t="n">
        <v>21047</v>
      </c>
      <c r="F1502" t="inlineStr">
        <is>
          <t>AZEITE EXTRA VIRGEM GALLO 2L</t>
        </is>
      </c>
      <c r="G1502" t="n">
        <v>13</v>
      </c>
      <c r="H1502" t="inlineStr">
        <is>
          <t>GALAO</t>
        </is>
      </c>
      <c r="I1502" t="inlineStr">
        <is>
          <t>05/2026</t>
        </is>
      </c>
    </row>
    <row r="1503">
      <c r="A1503" t="n">
        <v>86897</v>
      </c>
      <c r="B1503" t="n">
        <v>122</v>
      </c>
      <c r="C1503" s="551" t="n">
        <v>46143</v>
      </c>
      <c r="D1503" t="inlineStr">
        <is>
          <t>Arcos</t>
        </is>
      </c>
      <c r="E1503" t="n">
        <v>27406</v>
      </c>
      <c r="F1503" t="inlineStr">
        <is>
          <t>CAFE JOSELINA C/2KG</t>
        </is>
      </c>
      <c r="G1503" t="n">
        <v>7</v>
      </c>
      <c r="H1503" t="inlineStr">
        <is>
          <t>KG</t>
        </is>
      </c>
      <c r="I1503" t="inlineStr">
        <is>
          <t>05/2026</t>
        </is>
      </c>
    </row>
    <row r="1504">
      <c r="A1504" t="n">
        <v>86898</v>
      </c>
      <c r="B1504" t="n">
        <v>122</v>
      </c>
      <c r="C1504" s="551" t="n">
        <v>46143</v>
      </c>
      <c r="D1504" t="inlineStr">
        <is>
          <t>Arcos</t>
        </is>
      </c>
      <c r="E1504" t="n">
        <v>17713</v>
      </c>
      <c r="F1504" t="inlineStr">
        <is>
          <t>VINHO TINTO RUTINI ENCUENTRO MALBEC 750ML</t>
        </is>
      </c>
      <c r="G1504" t="n">
        <v>15</v>
      </c>
      <c r="H1504" t="inlineStr">
        <is>
          <t>GR</t>
        </is>
      </c>
      <c r="I1504" t="inlineStr">
        <is>
          <t>05/2026</t>
        </is>
      </c>
    </row>
    <row r="1505">
      <c r="A1505" t="n">
        <v>86899</v>
      </c>
      <c r="B1505" t="n">
        <v>122</v>
      </c>
      <c r="C1505" s="551" t="n">
        <v>46143</v>
      </c>
      <c r="D1505" t="inlineStr">
        <is>
          <t>Arcos</t>
        </is>
      </c>
      <c r="E1505" t="n">
        <v>25630</v>
      </c>
      <c r="F1505" t="inlineStr">
        <is>
          <t xml:space="preserve">LICOR DOLIN GENEPY LE CHAMOIS 750ML </t>
        </is>
      </c>
      <c r="G1505" t="n">
        <v>4.36</v>
      </c>
      <c r="H1505" t="inlineStr">
        <is>
          <t>GR</t>
        </is>
      </c>
      <c r="I1505" t="inlineStr">
        <is>
          <t>05/2026</t>
        </is>
      </c>
    </row>
    <row r="1506">
      <c r="A1506" t="n">
        <v>86900</v>
      </c>
      <c r="B1506" t="n">
        <v>122</v>
      </c>
      <c r="C1506" s="551" t="n">
        <v>46143</v>
      </c>
      <c r="D1506" t="inlineStr">
        <is>
          <t>Arcos</t>
        </is>
      </c>
      <c r="E1506" t="n">
        <v>18051</v>
      </c>
      <c r="F1506" t="inlineStr">
        <is>
          <t>CHAMPAGNE VEUVE CLICQUOT ROSE BRUT 750ML</t>
        </is>
      </c>
      <c r="G1506" t="n">
        <v>4</v>
      </c>
      <c r="H1506" t="inlineStr">
        <is>
          <t>GR</t>
        </is>
      </c>
      <c r="I1506" t="inlineStr">
        <is>
          <t>05/2026</t>
        </is>
      </c>
    </row>
    <row r="1507">
      <c r="A1507" t="n">
        <v>86901</v>
      </c>
      <c r="B1507" t="n">
        <v>122</v>
      </c>
      <c r="C1507" s="551" t="n">
        <v>46143</v>
      </c>
      <c r="D1507" t="inlineStr">
        <is>
          <t>Arcos</t>
        </is>
      </c>
      <c r="E1507" t="n">
        <v>25033</v>
      </c>
      <c r="F1507" t="inlineStr">
        <is>
          <t>LICOR AMARO MONTENEGRO 750ML</t>
        </is>
      </c>
      <c r="G1507" t="n">
        <v>7.34</v>
      </c>
      <c r="H1507" t="inlineStr">
        <is>
          <t>UN</t>
        </is>
      </c>
      <c r="I1507" t="inlineStr">
        <is>
          <t>05/2026</t>
        </is>
      </c>
    </row>
    <row r="1508">
      <c r="A1508" t="n">
        <v>86902</v>
      </c>
      <c r="B1508" t="n">
        <v>122</v>
      </c>
      <c r="C1508" s="551" t="n">
        <v>46143</v>
      </c>
      <c r="D1508" t="inlineStr">
        <is>
          <t>Arcos</t>
        </is>
      </c>
      <c r="E1508" t="n">
        <v>25746</v>
      </c>
      <c r="F1508" t="inlineStr">
        <is>
          <t>CERVEJA STELLA PURO GOLD 330ML</t>
        </is>
      </c>
      <c r="G1508" t="n">
        <v>282</v>
      </c>
      <c r="H1508" t="inlineStr">
        <is>
          <t>GR</t>
        </is>
      </c>
      <c r="I1508" t="inlineStr">
        <is>
          <t>05/2026</t>
        </is>
      </c>
    </row>
    <row r="1509">
      <c r="A1509" t="n">
        <v>86903</v>
      </c>
      <c r="B1509" t="n">
        <v>122</v>
      </c>
      <c r="C1509" s="551" t="n">
        <v>46143</v>
      </c>
      <c r="D1509" t="inlineStr">
        <is>
          <t>Arcos</t>
        </is>
      </c>
      <c r="E1509" t="n">
        <v>20887</v>
      </c>
      <c r="F1509" t="inlineStr">
        <is>
          <t>MEL PURO FLORA NECTAR C/1KG</t>
        </is>
      </c>
      <c r="G1509" t="n">
        <v>37</v>
      </c>
      <c r="H1509" t="inlineStr">
        <is>
          <t>PT</t>
        </is>
      </c>
      <c r="I1509" t="inlineStr">
        <is>
          <t>05/2026</t>
        </is>
      </c>
    </row>
    <row r="1510">
      <c r="A1510" t="n">
        <v>86904</v>
      </c>
      <c r="B1510" t="n">
        <v>122</v>
      </c>
      <c r="C1510" s="551" t="n">
        <v>46143</v>
      </c>
      <c r="D1510" t="inlineStr">
        <is>
          <t>Arcos</t>
        </is>
      </c>
      <c r="E1510" t="n">
        <v>27606</v>
      </c>
      <c r="F1510" t="inlineStr">
        <is>
          <t xml:space="preserve">CONHAQUE  HENNESSY  VSOP 750 ML </t>
        </is>
      </c>
      <c r="G1510" t="n">
        <v>4.12</v>
      </c>
      <c r="H1510" t="inlineStr">
        <is>
          <t>UN</t>
        </is>
      </c>
      <c r="I1510" t="inlineStr">
        <is>
          <t>05/2026</t>
        </is>
      </c>
    </row>
    <row r="1511">
      <c r="A1511" t="n">
        <v>86905</v>
      </c>
      <c r="B1511" t="n">
        <v>122</v>
      </c>
      <c r="C1511" s="551" t="n">
        <v>46143</v>
      </c>
      <c r="D1511" t="inlineStr">
        <is>
          <t>Arcos</t>
        </is>
      </c>
      <c r="E1511" t="n">
        <v>18586</v>
      </c>
      <c r="F1511" t="inlineStr">
        <is>
          <t>STELLA ARTOIS SEM GLUTEN LONG NECK 330ML C/24</t>
        </is>
      </c>
      <c r="G1511" t="n">
        <v>11.75</v>
      </c>
      <c r="H1511" t="inlineStr">
        <is>
          <t>PC</t>
        </is>
      </c>
      <c r="I1511" t="inlineStr">
        <is>
          <t>05/2026</t>
        </is>
      </c>
    </row>
    <row r="1512">
      <c r="A1512" t="n">
        <v>86906</v>
      </c>
      <c r="B1512" t="n">
        <v>122</v>
      </c>
      <c r="C1512" s="551" t="n">
        <v>46143</v>
      </c>
      <c r="D1512" t="inlineStr">
        <is>
          <t>Arcos</t>
        </is>
      </c>
      <c r="E1512" t="n">
        <v>24039</v>
      </c>
      <c r="F1512" t="inlineStr">
        <is>
          <t>AMENDOA INTEIRA CRUA SEM CASCA 1KG</t>
        </is>
      </c>
      <c r="G1512" t="n">
        <v>18</v>
      </c>
      <c r="H1512" t="inlineStr">
        <is>
          <t>KG</t>
        </is>
      </c>
      <c r="I1512" t="inlineStr">
        <is>
          <t>05/2026</t>
        </is>
      </c>
    </row>
    <row r="1513">
      <c r="A1513" t="n">
        <v>86907</v>
      </c>
      <c r="B1513" t="n">
        <v>122</v>
      </c>
      <c r="C1513" s="551" t="n">
        <v>46143</v>
      </c>
      <c r="D1513" t="inlineStr">
        <is>
          <t>Arcos</t>
        </is>
      </c>
      <c r="E1513" t="n">
        <v>18382</v>
      </c>
      <c r="F1513" t="inlineStr">
        <is>
          <t>CONHAQUE BRANDY OSBORNE 700ML</t>
        </is>
      </c>
      <c r="G1513" t="n">
        <v>17</v>
      </c>
      <c r="H1513" t="inlineStr">
        <is>
          <t>GR</t>
        </is>
      </c>
      <c r="I1513" t="inlineStr">
        <is>
          <t>05/2026</t>
        </is>
      </c>
    </row>
    <row r="1514">
      <c r="A1514" t="n">
        <v>86908</v>
      </c>
      <c r="B1514" t="n">
        <v>122</v>
      </c>
      <c r="C1514" s="551" t="n">
        <v>46143</v>
      </c>
      <c r="D1514" t="inlineStr">
        <is>
          <t>Arcos</t>
        </is>
      </c>
      <c r="E1514" t="n">
        <v>25093</v>
      </c>
      <c r="F1514" t="inlineStr">
        <is>
          <t>FORCE CELESTE SEMILLION 750ML VINHO BRANCO</t>
        </is>
      </c>
      <c r="G1514" t="n">
        <v>8</v>
      </c>
      <c r="H1514" t="inlineStr">
        <is>
          <t>GR</t>
        </is>
      </c>
      <c r="I1514" t="inlineStr">
        <is>
          <t>05/2026</t>
        </is>
      </c>
    </row>
    <row r="1515">
      <c r="A1515" t="n">
        <v>86909</v>
      </c>
      <c r="B1515" t="n">
        <v>122</v>
      </c>
      <c r="C1515" s="551" t="n">
        <v>46143</v>
      </c>
      <c r="D1515" t="inlineStr">
        <is>
          <t>Arcos</t>
        </is>
      </c>
      <c r="E1515" t="n">
        <v>26580</v>
      </c>
      <c r="F1515" t="inlineStr">
        <is>
          <t>PERNIL CORDEIRO FREDDI KG</t>
        </is>
      </c>
      <c r="G1515" t="n">
        <v>10.13</v>
      </c>
      <c r="H1515" t="inlineStr">
        <is>
          <t>KG</t>
        </is>
      </c>
      <c r="I1515" t="inlineStr">
        <is>
          <t>05/2026</t>
        </is>
      </c>
    </row>
    <row r="1516">
      <c r="A1516" t="n">
        <v>86910</v>
      </c>
      <c r="B1516" t="n">
        <v>122</v>
      </c>
      <c r="C1516" s="551" t="n">
        <v>46143</v>
      </c>
      <c r="D1516" t="inlineStr">
        <is>
          <t>Arcos</t>
        </is>
      </c>
      <c r="E1516" t="n">
        <v>19166</v>
      </c>
      <c r="F1516" t="inlineStr">
        <is>
          <t>BAGUETE DE GRAO LEVIAN FATIADO 590G UN</t>
        </is>
      </c>
      <c r="G1516" t="n">
        <v>55</v>
      </c>
      <c r="H1516" t="inlineStr">
        <is>
          <t>UN</t>
        </is>
      </c>
      <c r="I1516" t="inlineStr">
        <is>
          <t>05/2026</t>
        </is>
      </c>
    </row>
    <row r="1517">
      <c r="A1517" t="n">
        <v>86911</v>
      </c>
      <c r="B1517" t="n">
        <v>122</v>
      </c>
      <c r="C1517" s="551" t="n">
        <v>46143</v>
      </c>
      <c r="D1517" t="inlineStr">
        <is>
          <t>Arcos</t>
        </is>
      </c>
      <c r="E1517" t="n">
        <v>21372</v>
      </c>
      <c r="F1517" t="inlineStr">
        <is>
          <t>PAO BRIOCHE FORME C/ TAMPA UN</t>
        </is>
      </c>
      <c r="G1517" t="n">
        <v>36</v>
      </c>
      <c r="H1517" t="inlineStr">
        <is>
          <t>UN</t>
        </is>
      </c>
      <c r="I1517" t="inlineStr">
        <is>
          <t>05/2026</t>
        </is>
      </c>
    </row>
    <row r="1518">
      <c r="A1518" t="n">
        <v>86912</v>
      </c>
      <c r="B1518" t="n">
        <v>122</v>
      </c>
      <c r="C1518" s="551" t="n">
        <v>46143</v>
      </c>
      <c r="D1518" t="inlineStr">
        <is>
          <t>Arcos</t>
        </is>
      </c>
      <c r="E1518" t="n">
        <v>20270</v>
      </c>
      <c r="F1518" t="inlineStr">
        <is>
          <t>CASTANHA DE CAJU CRUA W1 C/1KG</t>
        </is>
      </c>
      <c r="G1518" t="n">
        <v>15</v>
      </c>
      <c r="H1518" t="inlineStr">
        <is>
          <t>PC</t>
        </is>
      </c>
      <c r="I1518" t="inlineStr">
        <is>
          <t>05/2026</t>
        </is>
      </c>
    </row>
    <row r="1519">
      <c r="A1519" t="n">
        <v>86913</v>
      </c>
      <c r="B1519" t="n">
        <v>122</v>
      </c>
      <c r="C1519" s="551" t="n">
        <v>46143</v>
      </c>
      <c r="D1519" t="inlineStr">
        <is>
          <t>Arcos</t>
        </is>
      </c>
      <c r="E1519" t="n">
        <v>19297</v>
      </c>
      <c r="F1519" t="inlineStr">
        <is>
          <t>QUEIJO PARMESAO LA SERENISSIMA KG</t>
        </is>
      </c>
      <c r="G1519" t="n">
        <v>15</v>
      </c>
      <c r="H1519" t="inlineStr">
        <is>
          <t>KG</t>
        </is>
      </c>
      <c r="I1519" t="inlineStr">
        <is>
          <t>05/2026</t>
        </is>
      </c>
    </row>
    <row r="1520">
      <c r="A1520" t="n">
        <v>86914</v>
      </c>
      <c r="B1520" t="n">
        <v>122</v>
      </c>
      <c r="C1520" s="551" t="n">
        <v>46143</v>
      </c>
      <c r="D1520" t="inlineStr">
        <is>
          <t>Arcos</t>
        </is>
      </c>
      <c r="E1520" t="n">
        <v>26052</v>
      </c>
      <c r="F1520" t="inlineStr">
        <is>
          <t>VINHO BRANCO VALDESPINO PEDRO XIMENEZ 750ML</t>
        </is>
      </c>
      <c r="G1520" t="n">
        <v>2</v>
      </c>
      <c r="H1520" t="inlineStr">
        <is>
          <t>GR</t>
        </is>
      </c>
      <c r="I1520" t="inlineStr">
        <is>
          <t>05/2026</t>
        </is>
      </c>
    </row>
    <row r="1521">
      <c r="A1521" t="n">
        <v>86915</v>
      </c>
      <c r="B1521" t="n">
        <v>122</v>
      </c>
      <c r="C1521" s="551" t="n">
        <v>46143</v>
      </c>
      <c r="D1521" t="inlineStr">
        <is>
          <t>Arcos</t>
        </is>
      </c>
      <c r="E1521" t="n">
        <v>20941</v>
      </c>
      <c r="F1521" t="inlineStr">
        <is>
          <t>CHOCOLATE EM GOTAS MEIO AMARGO SICAO C/2,05KG</t>
        </is>
      </c>
      <c r="G1521" t="n">
        <v>5</v>
      </c>
      <c r="H1521" t="inlineStr">
        <is>
          <t>PC</t>
        </is>
      </c>
      <c r="I1521" t="inlineStr">
        <is>
          <t>05/2026</t>
        </is>
      </c>
    </row>
    <row r="1522">
      <c r="A1522" t="n">
        <v>86916</v>
      </c>
      <c r="B1522" t="n">
        <v>122</v>
      </c>
      <c r="C1522" s="551" t="n">
        <v>46143</v>
      </c>
      <c r="D1522" t="inlineStr">
        <is>
          <t>Arcos</t>
        </is>
      </c>
      <c r="E1522" t="n">
        <v>20715</v>
      </c>
      <c r="F1522" t="inlineStr">
        <is>
          <t>AMARENA FABBRI FRUTO C/3,2KG</t>
        </is>
      </c>
      <c r="G1522" t="n">
        <v>2</v>
      </c>
      <c r="H1522" t="inlineStr">
        <is>
          <t>LT</t>
        </is>
      </c>
      <c r="I1522" t="inlineStr">
        <is>
          <t>05/2026</t>
        </is>
      </c>
    </row>
    <row r="1523">
      <c r="A1523" t="n">
        <v>86917</v>
      </c>
      <c r="B1523" t="n">
        <v>122</v>
      </c>
      <c r="C1523" s="551" t="n">
        <v>46143</v>
      </c>
      <c r="D1523" t="inlineStr">
        <is>
          <t>Arcos</t>
        </is>
      </c>
      <c r="E1523" t="n">
        <v>19356</v>
      </c>
      <c r="F1523" t="inlineStr">
        <is>
          <t>QUEIJO COALHO QUATA KG</t>
        </is>
      </c>
      <c r="G1523" t="n">
        <v>18</v>
      </c>
      <c r="H1523" t="inlineStr">
        <is>
          <t>KG</t>
        </is>
      </c>
      <c r="I1523" t="inlineStr">
        <is>
          <t>05/2026</t>
        </is>
      </c>
    </row>
    <row r="1524">
      <c r="A1524" t="n">
        <v>86918</v>
      </c>
      <c r="B1524" t="n">
        <v>122</v>
      </c>
      <c r="C1524" s="551" t="n">
        <v>46143</v>
      </c>
      <c r="D1524" t="inlineStr">
        <is>
          <t>Arcos</t>
        </is>
      </c>
      <c r="E1524" t="n">
        <v>18278</v>
      </c>
      <c r="F1524" t="inlineStr">
        <is>
          <t>LICOR DE CEREJA CHERRY HEERING 700ML</t>
        </is>
      </c>
      <c r="G1524" t="n">
        <v>4.4</v>
      </c>
      <c r="H1524" t="inlineStr">
        <is>
          <t>GR</t>
        </is>
      </c>
      <c r="I1524" t="inlineStr">
        <is>
          <t>05/2026</t>
        </is>
      </c>
    </row>
    <row r="1525">
      <c r="A1525" t="n">
        <v>86919</v>
      </c>
      <c r="B1525" t="n">
        <v>122</v>
      </c>
      <c r="C1525" s="551" t="n">
        <v>46143</v>
      </c>
      <c r="D1525" t="inlineStr">
        <is>
          <t>Arcos</t>
        </is>
      </c>
      <c r="E1525" t="n">
        <v>18208</v>
      </c>
      <c r="F1525" t="inlineStr">
        <is>
          <t>VERMOUTH CARPANO BIANCO 1L</t>
        </is>
      </c>
      <c r="G1525" t="n">
        <v>12</v>
      </c>
      <c r="H1525" t="inlineStr">
        <is>
          <t>GR</t>
        </is>
      </c>
      <c r="I1525" t="inlineStr">
        <is>
          <t>05/2026</t>
        </is>
      </c>
    </row>
    <row r="1526">
      <c r="A1526" t="n">
        <v>86920</v>
      </c>
      <c r="B1526" t="n">
        <v>122</v>
      </c>
      <c r="C1526" s="551" t="n">
        <v>46143</v>
      </c>
      <c r="D1526" t="inlineStr">
        <is>
          <t>Arcos</t>
        </is>
      </c>
      <c r="E1526" t="n">
        <v>25429</v>
      </c>
      <c r="F1526" t="inlineStr">
        <is>
          <t>EMPANADA DE SALTENA UN</t>
        </is>
      </c>
      <c r="G1526" t="n">
        <v>163</v>
      </c>
      <c r="H1526" t="inlineStr">
        <is>
          <t>UN</t>
        </is>
      </c>
      <c r="I1526" t="inlineStr">
        <is>
          <t>05/2026</t>
        </is>
      </c>
    </row>
    <row r="1527">
      <c r="A1527" t="n">
        <v>86921</v>
      </c>
      <c r="B1527" t="n">
        <v>122</v>
      </c>
      <c r="C1527" s="551" t="n">
        <v>46143</v>
      </c>
      <c r="D1527" t="inlineStr">
        <is>
          <t>Arcos</t>
        </is>
      </c>
      <c r="E1527" t="n">
        <v>17933</v>
      </c>
      <c r="F1527" t="inlineStr">
        <is>
          <t>AGUA MINERAL COM GAS MAMBA 350ML C/24</t>
        </is>
      </c>
      <c r="G1527" t="n">
        <v>12.7</v>
      </c>
      <c r="H1527" t="inlineStr">
        <is>
          <t>PC</t>
        </is>
      </c>
      <c r="I1527" t="inlineStr">
        <is>
          <t>05/2026</t>
        </is>
      </c>
    </row>
    <row r="1528">
      <c r="A1528" t="n">
        <v>86922</v>
      </c>
      <c r="B1528" t="n">
        <v>122</v>
      </c>
      <c r="C1528" s="551" t="n">
        <v>46143</v>
      </c>
      <c r="D1528" t="inlineStr">
        <is>
          <t>Arcos</t>
        </is>
      </c>
      <c r="E1528" t="n">
        <v>28384</v>
      </c>
      <c r="F1528" t="inlineStr">
        <is>
          <t xml:space="preserve">PÃO PDC FORMA LEVAIN 750GR </t>
        </is>
      </c>
      <c r="G1528" t="n">
        <v>36</v>
      </c>
      <c r="H1528" t="inlineStr">
        <is>
          <t>UN</t>
        </is>
      </c>
      <c r="I1528" t="inlineStr">
        <is>
          <t>05/2026</t>
        </is>
      </c>
    </row>
    <row r="1529">
      <c r="A1529" t="n">
        <v>86923</v>
      </c>
      <c r="B1529" t="n">
        <v>122</v>
      </c>
      <c r="C1529" s="551" t="n">
        <v>46143</v>
      </c>
      <c r="D1529" t="inlineStr">
        <is>
          <t>Arcos</t>
        </is>
      </c>
      <c r="E1529" t="n">
        <v>17778</v>
      </c>
      <c r="F1529" t="inlineStr">
        <is>
          <t>VINHO BRANCO JEREZ FORTIF REAL TESOURO FINO 750ML</t>
        </is>
      </c>
      <c r="G1529" t="n">
        <v>9.56</v>
      </c>
      <c r="H1529" t="inlineStr">
        <is>
          <t>GR</t>
        </is>
      </c>
      <c r="I1529" t="inlineStr">
        <is>
          <t>05/2026</t>
        </is>
      </c>
    </row>
    <row r="1530">
      <c r="A1530" t="n">
        <v>86924</v>
      </c>
      <c r="B1530" t="n">
        <v>122</v>
      </c>
      <c r="C1530" s="551" t="n">
        <v>46143</v>
      </c>
      <c r="D1530" t="inlineStr">
        <is>
          <t>Arcos</t>
        </is>
      </c>
      <c r="E1530" t="n">
        <v>24831</v>
      </c>
      <c r="F1530" t="inlineStr">
        <is>
          <t>ACIDO TARTARICO KG</t>
        </is>
      </c>
      <c r="G1530" t="n">
        <v>7</v>
      </c>
      <c r="H1530" t="inlineStr">
        <is>
          <t>KG</t>
        </is>
      </c>
      <c r="I1530" t="inlineStr">
        <is>
          <t>05/2026</t>
        </is>
      </c>
    </row>
    <row r="1531">
      <c r="A1531" t="n">
        <v>86925</v>
      </c>
      <c r="B1531" t="n">
        <v>122</v>
      </c>
      <c r="C1531" s="551" t="n">
        <v>46143</v>
      </c>
      <c r="D1531" t="inlineStr">
        <is>
          <t>Arcos</t>
        </is>
      </c>
      <c r="E1531" t="n">
        <v>22598</v>
      </c>
      <c r="F1531" t="inlineStr">
        <is>
          <t>APERITIVO ANGOSTURA ORANGE 100ML</t>
        </is>
      </c>
      <c r="G1531" t="n">
        <v>4.9</v>
      </c>
      <c r="H1531" t="inlineStr">
        <is>
          <t>GR</t>
        </is>
      </c>
      <c r="I1531" t="inlineStr">
        <is>
          <t>05/2026</t>
        </is>
      </c>
    </row>
    <row r="1532">
      <c r="A1532" t="n">
        <v>86926</v>
      </c>
      <c r="B1532" t="n">
        <v>122</v>
      </c>
      <c r="C1532" s="551" t="n">
        <v>46143</v>
      </c>
      <c r="D1532" t="inlineStr">
        <is>
          <t>Arcos</t>
        </is>
      </c>
      <c r="E1532" t="n">
        <v>17722</v>
      </c>
      <c r="F1532" t="inlineStr">
        <is>
          <t>VINHO TINTO FORTIFICADO SANDEMAN PORTO TAWNY 750ML</t>
        </is>
      </c>
      <c r="G1532" t="n">
        <v>6</v>
      </c>
      <c r="H1532" t="inlineStr">
        <is>
          <t>GR</t>
        </is>
      </c>
      <c r="I1532" t="inlineStr">
        <is>
          <t>05/2026</t>
        </is>
      </c>
    </row>
    <row r="1533">
      <c r="A1533" t="n">
        <v>86927</v>
      </c>
      <c r="B1533" t="n">
        <v>122</v>
      </c>
      <c r="C1533" s="551" t="n">
        <v>46143</v>
      </c>
      <c r="D1533" t="inlineStr">
        <is>
          <t>Arcos</t>
        </is>
      </c>
      <c r="E1533" t="n">
        <v>24030</v>
      </c>
      <c r="F1533" t="inlineStr">
        <is>
          <t>AGUA TONICA PRATA 269ML</t>
        </is>
      </c>
      <c r="G1533" t="n">
        <v>239</v>
      </c>
      <c r="H1533" t="inlineStr">
        <is>
          <t>UN</t>
        </is>
      </c>
      <c r="I1533" t="inlineStr">
        <is>
          <t>05/2026</t>
        </is>
      </c>
    </row>
    <row r="1534">
      <c r="A1534" t="n">
        <v>86928</v>
      </c>
      <c r="B1534" t="n">
        <v>122</v>
      </c>
      <c r="C1534" s="551" t="n">
        <v>46143</v>
      </c>
      <c r="D1534" t="inlineStr">
        <is>
          <t>Arcos</t>
        </is>
      </c>
      <c r="E1534" t="n">
        <v>24805</v>
      </c>
      <c r="F1534" t="inlineStr">
        <is>
          <t>ACIDO PECTINA CITRICA ALLIMENTARI C/500G</t>
        </is>
      </c>
      <c r="G1534" t="n">
        <v>2.5</v>
      </c>
      <c r="H1534" t="inlineStr">
        <is>
          <t>PC</t>
        </is>
      </c>
      <c r="I1534" t="inlineStr">
        <is>
          <t>05/2026</t>
        </is>
      </c>
    </row>
    <row r="1535">
      <c r="A1535" t="n">
        <v>86929</v>
      </c>
      <c r="B1535" t="n">
        <v>122</v>
      </c>
      <c r="C1535" s="551" t="n">
        <v>46143</v>
      </c>
      <c r="D1535" t="inlineStr">
        <is>
          <t>Arcos</t>
        </is>
      </c>
      <c r="E1535" t="n">
        <v>21017</v>
      </c>
      <c r="F1535" t="inlineStr">
        <is>
          <t>OLEO DE ALGODAO SAUDE C/14,5KG</t>
        </is>
      </c>
      <c r="G1535" t="n">
        <v>5</v>
      </c>
      <c r="H1535" t="inlineStr">
        <is>
          <t>BD</t>
        </is>
      </c>
      <c r="I1535" t="inlineStr">
        <is>
          <t>05/2026</t>
        </is>
      </c>
    </row>
    <row r="1536">
      <c r="A1536" t="n">
        <v>86930</v>
      </c>
      <c r="B1536" t="n">
        <v>122</v>
      </c>
      <c r="C1536" s="551" t="n">
        <v>46143</v>
      </c>
      <c r="D1536" t="inlineStr">
        <is>
          <t>Arcos</t>
        </is>
      </c>
      <c r="E1536" t="n">
        <v>18214</v>
      </c>
      <c r="F1536" t="inlineStr">
        <is>
          <t>VERMOUTH MARTINI BIANCO 750ML</t>
        </is>
      </c>
      <c r="G1536" t="n">
        <v>23</v>
      </c>
      <c r="H1536" t="inlineStr">
        <is>
          <t>GR</t>
        </is>
      </c>
      <c r="I1536" t="inlineStr">
        <is>
          <t>05/2026</t>
        </is>
      </c>
    </row>
    <row r="1537">
      <c r="A1537" t="n">
        <v>86931</v>
      </c>
      <c r="B1537" t="n">
        <v>122</v>
      </c>
      <c r="C1537" s="551" t="n">
        <v>46143</v>
      </c>
      <c r="D1537" t="inlineStr">
        <is>
          <t>Arcos</t>
        </is>
      </c>
      <c r="E1537" t="n">
        <v>26429</v>
      </c>
      <c r="F1537" t="inlineStr">
        <is>
          <t>ALGINATO KG</t>
        </is>
      </c>
      <c r="G1537" t="n">
        <v>2.3</v>
      </c>
      <c r="H1537" t="inlineStr">
        <is>
          <t>KG</t>
        </is>
      </c>
      <c r="I1537" t="inlineStr">
        <is>
          <t>05/2026</t>
        </is>
      </c>
    </row>
    <row r="1538">
      <c r="A1538" t="n">
        <v>86932</v>
      </c>
      <c r="B1538" t="n">
        <v>122</v>
      </c>
      <c r="C1538" s="551" t="n">
        <v>46143</v>
      </c>
      <c r="D1538" t="inlineStr">
        <is>
          <t>Arcos</t>
        </is>
      </c>
      <c r="E1538" t="n">
        <v>18667</v>
      </c>
      <c r="F1538" t="inlineStr">
        <is>
          <t>PERNIL SUINO SEM OSSO EM CUBOS KG</t>
        </is>
      </c>
      <c r="G1538" t="n">
        <v>37.48</v>
      </c>
      <c r="H1538" t="inlineStr">
        <is>
          <t>KG</t>
        </is>
      </c>
      <c r="I1538" t="inlineStr">
        <is>
          <t>05/2026</t>
        </is>
      </c>
    </row>
    <row r="1539">
      <c r="A1539" t="n">
        <v>86933</v>
      </c>
      <c r="B1539" t="n">
        <v>122</v>
      </c>
      <c r="C1539" s="551" t="n">
        <v>46143</v>
      </c>
      <c r="D1539" t="inlineStr">
        <is>
          <t>Arcos</t>
        </is>
      </c>
      <c r="E1539" t="n">
        <v>20936</v>
      </c>
      <c r="F1539" t="inlineStr">
        <is>
          <t>CHOCOLATE AMARGO CALLEBAUT CALLETS 70,5% 2,01KG</t>
        </is>
      </c>
      <c r="G1539" t="n">
        <v>2</v>
      </c>
      <c r="H1539" t="inlineStr">
        <is>
          <t>UN</t>
        </is>
      </c>
      <c r="I1539" t="inlineStr">
        <is>
          <t>05/2026</t>
        </is>
      </c>
    </row>
    <row r="1540">
      <c r="A1540" t="n">
        <v>86934</v>
      </c>
      <c r="B1540" t="n">
        <v>122</v>
      </c>
      <c r="C1540" s="551" t="n">
        <v>46143</v>
      </c>
      <c r="D1540" t="inlineStr">
        <is>
          <t>Arcos</t>
        </is>
      </c>
      <c r="E1540" t="n">
        <v>26592</v>
      </c>
      <c r="F1540" t="inlineStr">
        <is>
          <t>HAMBURGUER BOVINO FREDDI PORCIONADO EM 50G KG 60% ACEM 40% PEITO BOVINO ARCOS</t>
        </is>
      </c>
      <c r="G1540" t="n">
        <v>19.66</v>
      </c>
      <c r="H1540" t="inlineStr">
        <is>
          <t>KG</t>
        </is>
      </c>
      <c r="I1540" t="inlineStr">
        <is>
          <t>05/2026</t>
        </is>
      </c>
    </row>
    <row r="1541">
      <c r="A1541" t="n">
        <v>86935</v>
      </c>
      <c r="B1541" t="n">
        <v>122</v>
      </c>
      <c r="C1541" s="551" t="n">
        <v>46143</v>
      </c>
      <c r="D1541" t="inlineStr">
        <is>
          <t>Arcos</t>
        </is>
      </c>
      <c r="E1541" t="n">
        <v>21159</v>
      </c>
      <c r="F1541" t="inlineStr">
        <is>
          <t>SORVETE DE NATA ARTE GELATI C/3,8KG</t>
        </is>
      </c>
      <c r="G1541" t="n">
        <v>5</v>
      </c>
      <c r="H1541" t="inlineStr">
        <is>
          <t>PT</t>
        </is>
      </c>
      <c r="I1541" t="inlineStr">
        <is>
          <t>05/2026</t>
        </is>
      </c>
    </row>
    <row r="1542">
      <c r="A1542" t="n">
        <v>86936</v>
      </c>
      <c r="B1542" t="n">
        <v>122</v>
      </c>
      <c r="C1542" s="551" t="n">
        <v>46143</v>
      </c>
      <c r="D1542" t="inlineStr">
        <is>
          <t>Arcos</t>
        </is>
      </c>
      <c r="E1542" t="n">
        <v>18139</v>
      </c>
      <c r="F1542" t="inlineStr">
        <is>
          <t>WHISKY GLENFIDDICH 12 ANOS 750ML</t>
        </is>
      </c>
      <c r="G1542" t="n">
        <v>2</v>
      </c>
      <c r="H1542" t="inlineStr">
        <is>
          <t>GR</t>
        </is>
      </c>
      <c r="I1542" t="inlineStr">
        <is>
          <t>05/2026</t>
        </is>
      </c>
    </row>
    <row r="1543">
      <c r="A1543" t="n">
        <v>86937</v>
      </c>
      <c r="B1543" t="n">
        <v>122</v>
      </c>
      <c r="C1543" s="551" t="n">
        <v>46143</v>
      </c>
      <c r="D1543" t="inlineStr">
        <is>
          <t>Arcos</t>
        </is>
      </c>
      <c r="E1543" t="n">
        <v>22721</v>
      </c>
      <c r="F1543" t="inlineStr">
        <is>
          <t>BACON MANTA KG</t>
        </is>
      </c>
      <c r="G1543" t="n">
        <v>24.8</v>
      </c>
      <c r="H1543" t="inlineStr">
        <is>
          <t>KG</t>
        </is>
      </c>
      <c r="I1543" t="inlineStr">
        <is>
          <t>05/2026</t>
        </is>
      </c>
    </row>
    <row r="1544">
      <c r="A1544" t="n">
        <v>86938</v>
      </c>
      <c r="B1544" t="n">
        <v>122</v>
      </c>
      <c r="C1544" s="551" t="n">
        <v>46143</v>
      </c>
      <c r="D1544" t="inlineStr">
        <is>
          <t>Arcos</t>
        </is>
      </c>
      <c r="E1544" t="n">
        <v>18220</v>
      </c>
      <c r="F1544" t="inlineStr">
        <is>
          <t>VERMOUTH CARPANO CLASSICO ROSSO ITALIANO 1L</t>
        </is>
      </c>
      <c r="G1544" t="n">
        <v>9</v>
      </c>
      <c r="H1544" t="inlineStr">
        <is>
          <t>GR</t>
        </is>
      </c>
      <c r="I1544" t="inlineStr">
        <is>
          <t>05/2026</t>
        </is>
      </c>
    </row>
    <row r="1545">
      <c r="A1545" t="n">
        <v>86939</v>
      </c>
      <c r="B1545" t="n">
        <v>122</v>
      </c>
      <c r="C1545" s="551" t="n">
        <v>46143</v>
      </c>
      <c r="D1545" t="inlineStr">
        <is>
          <t>Arcos</t>
        </is>
      </c>
      <c r="E1545" t="n">
        <v>25068</v>
      </c>
      <c r="F1545" t="inlineStr">
        <is>
          <t>CHAMPAGNE VEUVE CLICQUOT BRUT 750ML</t>
        </is>
      </c>
      <c r="G1545" t="n">
        <v>2</v>
      </c>
      <c r="H1545" t="inlineStr">
        <is>
          <t>GR</t>
        </is>
      </c>
      <c r="I1545" t="inlineStr">
        <is>
          <t>05/2026</t>
        </is>
      </c>
    </row>
    <row r="1546">
      <c r="A1546" t="n">
        <v>86940</v>
      </c>
      <c r="B1546" t="n">
        <v>122</v>
      </c>
      <c r="C1546" s="551" t="n">
        <v>46143</v>
      </c>
      <c r="D1546" t="inlineStr">
        <is>
          <t>Arcos</t>
        </is>
      </c>
      <c r="E1546" t="n">
        <v>21010</v>
      </c>
      <c r="F1546" t="inlineStr">
        <is>
          <t>OLEO DE CANOLA SAUDE C/900ML</t>
        </is>
      </c>
      <c r="G1546" t="n">
        <v>55</v>
      </c>
      <c r="H1546" t="inlineStr">
        <is>
          <t>FR</t>
        </is>
      </c>
      <c r="I1546" t="inlineStr">
        <is>
          <t>05/2026</t>
        </is>
      </c>
    </row>
    <row r="1547">
      <c r="A1547" t="n">
        <v>86941</v>
      </c>
      <c r="B1547" t="n">
        <v>122</v>
      </c>
      <c r="C1547" s="551" t="n">
        <v>46143</v>
      </c>
      <c r="D1547" t="inlineStr">
        <is>
          <t>Arcos</t>
        </is>
      </c>
      <c r="E1547" t="n">
        <v>18272</v>
      </c>
      <c r="F1547" t="inlineStr">
        <is>
          <t>RUM BACARDI SUPERIOR CARTA BLANCA 980ML</t>
        </is>
      </c>
      <c r="G1547" t="n">
        <v>20.13</v>
      </c>
      <c r="H1547" t="inlineStr">
        <is>
          <t>GR</t>
        </is>
      </c>
      <c r="I1547" t="inlineStr">
        <is>
          <t>05/2026</t>
        </is>
      </c>
    </row>
    <row r="1548">
      <c r="A1548" t="n">
        <v>86942</v>
      </c>
      <c r="B1548" t="n">
        <v>122</v>
      </c>
      <c r="C1548" s="551" t="n">
        <v>46143</v>
      </c>
      <c r="D1548" t="inlineStr">
        <is>
          <t>Arcos</t>
        </is>
      </c>
      <c r="E1548" t="n">
        <v>18211</v>
      </c>
      <c r="F1548" t="inlineStr">
        <is>
          <t>VERMOUTH MARTINI RISERVA RUBINO 750ML</t>
        </is>
      </c>
      <c r="G1548" t="n">
        <v>6</v>
      </c>
      <c r="H1548" t="inlineStr">
        <is>
          <t>GR</t>
        </is>
      </c>
      <c r="I1548" t="inlineStr">
        <is>
          <t>05/2026</t>
        </is>
      </c>
    </row>
    <row r="1549">
      <c r="A1549" t="n">
        <v>86943</v>
      </c>
      <c r="B1549" t="n">
        <v>122</v>
      </c>
      <c r="C1549" s="551" t="n">
        <v>46143</v>
      </c>
      <c r="D1549" t="inlineStr">
        <is>
          <t>Arcos</t>
        </is>
      </c>
      <c r="E1549" t="n">
        <v>25184</v>
      </c>
      <c r="F1549" t="inlineStr">
        <is>
          <t>TUCUPI PRETO BAG KG</t>
        </is>
      </c>
      <c r="G1549" t="n">
        <v>3</v>
      </c>
      <c r="H1549" t="inlineStr">
        <is>
          <t>KG</t>
        </is>
      </c>
      <c r="I1549" t="inlineStr">
        <is>
          <t>05/2026</t>
        </is>
      </c>
    </row>
    <row r="1550">
      <c r="A1550" t="n">
        <v>86944</v>
      </c>
      <c r="B1550" t="n">
        <v>122</v>
      </c>
      <c r="C1550" s="551" t="n">
        <v>46143</v>
      </c>
      <c r="D1550" t="inlineStr">
        <is>
          <t>Arcos</t>
        </is>
      </c>
      <c r="E1550" t="n">
        <v>21093</v>
      </c>
      <c r="F1550" t="inlineStr">
        <is>
          <t>ACUCAR REFINADO UNIAO 1KG UN</t>
        </is>
      </c>
      <c r="G1550" t="n">
        <v>136</v>
      </c>
      <c r="H1550" t="inlineStr">
        <is>
          <t>KG</t>
        </is>
      </c>
      <c r="I1550" t="inlineStr">
        <is>
          <t>05/2026</t>
        </is>
      </c>
    </row>
    <row r="1551">
      <c r="A1551" t="n">
        <v>86945</v>
      </c>
      <c r="B1551" t="n">
        <v>122</v>
      </c>
      <c r="C1551" s="551" t="n">
        <v>46143</v>
      </c>
      <c r="D1551" t="inlineStr">
        <is>
          <t>Arcos</t>
        </is>
      </c>
      <c r="E1551" t="n">
        <v>18284</v>
      </c>
      <c r="F1551" t="inlineStr">
        <is>
          <t>LICOR JEAN DE DIJON CREME DE CASSIS 700ML</t>
        </is>
      </c>
      <c r="G1551" t="n">
        <v>5.89</v>
      </c>
      <c r="H1551" t="inlineStr">
        <is>
          <t>GR</t>
        </is>
      </c>
      <c r="I1551" t="inlineStr">
        <is>
          <t>05/2026</t>
        </is>
      </c>
    </row>
    <row r="1552">
      <c r="A1552" t="n">
        <v>86946</v>
      </c>
      <c r="B1552" t="n">
        <v>122</v>
      </c>
      <c r="C1552" s="551" t="n">
        <v>46143</v>
      </c>
      <c r="D1552" t="inlineStr">
        <is>
          <t>Arcos</t>
        </is>
      </c>
      <c r="E1552" t="n">
        <v>24833</v>
      </c>
      <c r="F1552" t="inlineStr">
        <is>
          <t>PAO DE QUEIJO 80G C/25UN</t>
        </is>
      </c>
      <c r="G1552" t="n">
        <v>13</v>
      </c>
      <c r="H1552" t="inlineStr">
        <is>
          <t>CX</t>
        </is>
      </c>
      <c r="I1552" t="inlineStr">
        <is>
          <t>05/2026</t>
        </is>
      </c>
    </row>
    <row r="1553">
      <c r="A1553" t="n">
        <v>86947</v>
      </c>
      <c r="B1553" t="n">
        <v>122</v>
      </c>
      <c r="C1553" s="551" t="n">
        <v>46143</v>
      </c>
      <c r="D1553" t="inlineStr">
        <is>
          <t>Arcos</t>
        </is>
      </c>
      <c r="E1553" t="n">
        <v>19439</v>
      </c>
      <c r="F1553" t="inlineStr">
        <is>
          <t>CREAM CHEESE DANUBIO C/1KG</t>
        </is>
      </c>
      <c r="G1553" t="n">
        <v>18.4</v>
      </c>
      <c r="H1553" t="inlineStr">
        <is>
          <t>KG</t>
        </is>
      </c>
      <c r="I1553" t="inlineStr">
        <is>
          <t>05/2026</t>
        </is>
      </c>
    </row>
    <row r="1554">
      <c r="A1554" t="n">
        <v>86948</v>
      </c>
      <c r="B1554" t="n">
        <v>122</v>
      </c>
      <c r="C1554" s="551" t="n">
        <v>46143</v>
      </c>
      <c r="D1554" t="inlineStr">
        <is>
          <t>Arcos</t>
        </is>
      </c>
      <c r="E1554" t="n">
        <v>24952</v>
      </c>
      <c r="F1554" t="inlineStr">
        <is>
          <t>CHIPS DE BANANA KG</t>
        </is>
      </c>
      <c r="G1554" t="n">
        <v>8</v>
      </c>
      <c r="H1554" t="inlineStr">
        <is>
          <t>KG</t>
        </is>
      </c>
      <c r="I1554" t="inlineStr">
        <is>
          <t>05/2026</t>
        </is>
      </c>
    </row>
    <row r="1555">
      <c r="A1555" t="n">
        <v>86949</v>
      </c>
      <c r="B1555" t="n">
        <v>122</v>
      </c>
      <c r="C1555" s="551" t="n">
        <v>46143</v>
      </c>
      <c r="D1555" t="inlineStr">
        <is>
          <t>Arcos</t>
        </is>
      </c>
      <c r="E1555" t="n">
        <v>20922</v>
      </c>
      <c r="F1555" t="inlineStr">
        <is>
          <t>CHOCOLATE EM PO NESTLE 50% C/1,01KG</t>
        </is>
      </c>
      <c r="G1555" t="n">
        <v>10</v>
      </c>
      <c r="H1555" t="inlineStr">
        <is>
          <t>PC</t>
        </is>
      </c>
      <c r="I1555" t="inlineStr">
        <is>
          <t>05/2026</t>
        </is>
      </c>
    </row>
    <row r="1556">
      <c r="A1556" t="n">
        <v>86950</v>
      </c>
      <c r="B1556" t="n">
        <v>122</v>
      </c>
      <c r="C1556" s="551" t="n">
        <v>46143</v>
      </c>
      <c r="D1556" t="inlineStr">
        <is>
          <t>Arcos</t>
        </is>
      </c>
      <c r="E1556" t="n">
        <v>17895</v>
      </c>
      <c r="F1556" t="inlineStr">
        <is>
          <t>PEPSI COLA LATA 350ML C/12</t>
        </is>
      </c>
      <c r="G1556" t="n">
        <v>18.33</v>
      </c>
      <c r="H1556" t="inlineStr">
        <is>
          <t>PC</t>
        </is>
      </c>
      <c r="I1556" t="inlineStr">
        <is>
          <t>05/2026</t>
        </is>
      </c>
    </row>
    <row r="1557">
      <c r="A1557" t="n">
        <v>86951</v>
      </c>
      <c r="B1557" t="n">
        <v>122</v>
      </c>
      <c r="C1557" s="551" t="n">
        <v>46143</v>
      </c>
      <c r="D1557" t="inlineStr">
        <is>
          <t>Arcos</t>
        </is>
      </c>
      <c r="E1557" t="n">
        <v>20645</v>
      </c>
      <c r="F1557" t="inlineStr">
        <is>
          <t>MILHO VERDE QUERO C/2KG</t>
        </is>
      </c>
      <c r="G1557" t="n">
        <v>26</v>
      </c>
      <c r="H1557" t="inlineStr">
        <is>
          <t>LT</t>
        </is>
      </c>
      <c r="I1557" t="inlineStr">
        <is>
          <t>05/2026</t>
        </is>
      </c>
    </row>
    <row r="1558">
      <c r="A1558" t="n">
        <v>86952</v>
      </c>
      <c r="B1558" t="n">
        <v>122</v>
      </c>
      <c r="C1558" s="551" t="n">
        <v>46143</v>
      </c>
      <c r="D1558" t="inlineStr">
        <is>
          <t>Arcos</t>
        </is>
      </c>
      <c r="E1558" t="n">
        <v>18261</v>
      </c>
      <c r="F1558" t="inlineStr">
        <is>
          <t>RUM ZACAPA 23 ANOS 750ML</t>
        </is>
      </c>
      <c r="G1558" t="n">
        <v>1.34</v>
      </c>
      <c r="H1558" t="inlineStr">
        <is>
          <t>GR</t>
        </is>
      </c>
      <c r="I1558" t="inlineStr">
        <is>
          <t>05/2026</t>
        </is>
      </c>
    </row>
    <row r="1559">
      <c r="A1559" t="n">
        <v>86953</v>
      </c>
      <c r="B1559" t="n">
        <v>122</v>
      </c>
      <c r="C1559" s="551" t="n">
        <v>46143</v>
      </c>
      <c r="D1559" t="inlineStr">
        <is>
          <t>Arcos</t>
        </is>
      </c>
      <c r="E1559" t="n">
        <v>17903</v>
      </c>
      <c r="F1559" t="inlineStr">
        <is>
          <t>GUARANA ANTARCTICA LATA 350ML C/12 PC</t>
        </is>
      </c>
      <c r="G1559" t="n">
        <v>17.66</v>
      </c>
      <c r="H1559" t="inlineStr">
        <is>
          <t>PC</t>
        </is>
      </c>
      <c r="I1559" t="inlineStr">
        <is>
          <t>05/2026</t>
        </is>
      </c>
    </row>
    <row r="1560">
      <c r="A1560" t="n">
        <v>86954</v>
      </c>
      <c r="B1560" t="n">
        <v>122</v>
      </c>
      <c r="C1560" s="551" t="n">
        <v>46143</v>
      </c>
      <c r="D1560" t="inlineStr">
        <is>
          <t>Arcos</t>
        </is>
      </c>
      <c r="E1560" t="n">
        <v>18103</v>
      </c>
      <c r="F1560" t="inlineStr">
        <is>
          <t>WHISKY MAKERS MARK BOURBON 750ML</t>
        </is>
      </c>
      <c r="G1560" t="n">
        <v>3.81</v>
      </c>
      <c r="H1560" t="inlineStr">
        <is>
          <t>GR</t>
        </is>
      </c>
      <c r="I1560" t="inlineStr">
        <is>
          <t>05/2026</t>
        </is>
      </c>
    </row>
    <row r="1561">
      <c r="A1561" t="n">
        <v>86955</v>
      </c>
      <c r="B1561" t="n">
        <v>122</v>
      </c>
      <c r="C1561" s="551" t="n">
        <v>46143</v>
      </c>
      <c r="D1561" t="inlineStr">
        <is>
          <t>Arcos</t>
        </is>
      </c>
      <c r="E1561" t="n">
        <v>23082</v>
      </c>
      <c r="F1561" t="inlineStr">
        <is>
          <t>QUEIJO DE CABRA BOURSIN EM PASTA KG</t>
        </is>
      </c>
      <c r="G1561" t="n">
        <v>7</v>
      </c>
      <c r="H1561" t="inlineStr">
        <is>
          <t>KG</t>
        </is>
      </c>
      <c r="I1561" t="inlineStr">
        <is>
          <t>05/2026</t>
        </is>
      </c>
    </row>
    <row r="1562">
      <c r="A1562" t="n">
        <v>86956</v>
      </c>
      <c r="B1562" t="n">
        <v>122</v>
      </c>
      <c r="C1562" s="551" t="n">
        <v>46143</v>
      </c>
      <c r="D1562" t="inlineStr">
        <is>
          <t>Arcos</t>
        </is>
      </c>
      <c r="E1562" t="n">
        <v>26717</v>
      </c>
      <c r="F1562" t="inlineStr">
        <is>
          <t>LICOR SAN BASILE ALKERMES 30% 700ML</t>
        </is>
      </c>
      <c r="G1562" t="n">
        <v>9</v>
      </c>
      <c r="H1562" t="inlineStr">
        <is>
          <t>GR</t>
        </is>
      </c>
      <c r="I1562" t="inlineStr">
        <is>
          <t>05/2026</t>
        </is>
      </c>
    </row>
    <row r="1563">
      <c r="A1563" t="n">
        <v>86957</v>
      </c>
      <c r="B1563" t="n">
        <v>122</v>
      </c>
      <c r="C1563" s="551" t="n">
        <v>46143</v>
      </c>
      <c r="D1563" t="inlineStr">
        <is>
          <t>Arcos</t>
        </is>
      </c>
      <c r="E1563" t="n">
        <v>18275</v>
      </c>
      <c r="F1563" t="inlineStr">
        <is>
          <t>RUM BACARDI 4 ANOS 750ML</t>
        </is>
      </c>
      <c r="G1563" t="n">
        <v>5.86</v>
      </c>
      <c r="H1563" t="inlineStr">
        <is>
          <t>GR</t>
        </is>
      </c>
      <c r="I1563" t="inlineStr">
        <is>
          <t>05/2026</t>
        </is>
      </c>
    </row>
    <row r="1564">
      <c r="A1564" t="n">
        <v>86958</v>
      </c>
      <c r="B1564" t="n">
        <v>122</v>
      </c>
      <c r="C1564" s="551" t="n">
        <v>46143</v>
      </c>
      <c r="D1564" t="inlineStr">
        <is>
          <t>Arcos</t>
        </is>
      </c>
      <c r="E1564" t="n">
        <v>19857</v>
      </c>
      <c r="F1564" t="inlineStr">
        <is>
          <t>ACIDO CITRICO KG</t>
        </is>
      </c>
      <c r="G1564" t="n">
        <v>11</v>
      </c>
      <c r="H1564" t="inlineStr">
        <is>
          <t>KG</t>
        </is>
      </c>
      <c r="I1564" t="inlineStr">
        <is>
          <t>05/2026</t>
        </is>
      </c>
    </row>
    <row r="1565">
      <c r="A1565" t="n">
        <v>86959</v>
      </c>
      <c r="B1565" t="n">
        <v>122</v>
      </c>
      <c r="C1565" s="551" t="n">
        <v>46143</v>
      </c>
      <c r="D1565" t="inlineStr">
        <is>
          <t>Arcos</t>
        </is>
      </c>
      <c r="E1565" t="n">
        <v>25533</v>
      </c>
      <c r="F1565" t="inlineStr">
        <is>
          <t>LICOR DE JENIPAPO FAMIGERADA 750ML</t>
        </is>
      </c>
      <c r="G1565" t="n">
        <v>7</v>
      </c>
      <c r="H1565" t="inlineStr">
        <is>
          <t>GR</t>
        </is>
      </c>
      <c r="I1565" t="inlineStr">
        <is>
          <t>05/2026</t>
        </is>
      </c>
    </row>
    <row r="1566">
      <c r="A1566" t="n">
        <v>86960</v>
      </c>
      <c r="B1566" t="n">
        <v>122</v>
      </c>
      <c r="C1566" s="551" t="n">
        <v>46143</v>
      </c>
      <c r="D1566" t="inlineStr">
        <is>
          <t>Arcos</t>
        </is>
      </c>
      <c r="E1566" t="n">
        <v>26594</v>
      </c>
      <c r="F1566" t="inlineStr">
        <is>
          <t>QUEIJO MOGIANA KG</t>
        </is>
      </c>
      <c r="G1566" t="n">
        <v>6</v>
      </c>
      <c r="H1566" t="inlineStr">
        <is>
          <t>KG</t>
        </is>
      </c>
      <c r="I1566" t="inlineStr">
        <is>
          <t>05/2026</t>
        </is>
      </c>
    </row>
    <row r="1567">
      <c r="A1567" t="n">
        <v>86961</v>
      </c>
      <c r="B1567" t="n">
        <v>122</v>
      </c>
      <c r="C1567" s="551" t="n">
        <v>46143</v>
      </c>
      <c r="D1567" t="inlineStr">
        <is>
          <t>Arcos</t>
        </is>
      </c>
      <c r="E1567" t="n">
        <v>18348</v>
      </c>
      <c r="F1567" t="inlineStr">
        <is>
          <t>GIN XORIGUER DE MENORCA 700ML</t>
        </is>
      </c>
      <c r="G1567" t="n">
        <v>2</v>
      </c>
      <c r="H1567" t="inlineStr">
        <is>
          <t>UN</t>
        </is>
      </c>
      <c r="I1567" t="inlineStr">
        <is>
          <t>05/2026</t>
        </is>
      </c>
    </row>
    <row r="1568">
      <c r="A1568" t="n">
        <v>86962</v>
      </c>
      <c r="B1568" t="n">
        <v>122</v>
      </c>
      <c r="C1568" s="551" t="n">
        <v>46143</v>
      </c>
      <c r="D1568" t="inlineStr">
        <is>
          <t>Arcos</t>
        </is>
      </c>
      <c r="E1568" t="n">
        <v>24986</v>
      </c>
      <c r="F1568" t="inlineStr">
        <is>
          <t>SORVETE DE MARACUJA ARTE GELATE C/3,8KG</t>
        </is>
      </c>
      <c r="G1568" t="n">
        <v>3</v>
      </c>
      <c r="H1568" t="inlineStr">
        <is>
          <t>PT</t>
        </is>
      </c>
      <c r="I1568" t="inlineStr">
        <is>
          <t>05/2026</t>
        </is>
      </c>
    </row>
    <row r="1569">
      <c r="A1569" t="n">
        <v>86963</v>
      </c>
      <c r="B1569" t="n">
        <v>122</v>
      </c>
      <c r="C1569" s="551" t="n">
        <v>46143</v>
      </c>
      <c r="D1569" t="inlineStr">
        <is>
          <t>Arcos</t>
        </is>
      </c>
      <c r="E1569" t="n">
        <v>20861</v>
      </c>
      <c r="F1569" t="inlineStr">
        <is>
          <t>GEMA DE OVO PASTEURIZADA NETTO C/1KG UN</t>
        </is>
      </c>
      <c r="G1569" t="n">
        <v>11</v>
      </c>
      <c r="H1569" t="inlineStr">
        <is>
          <t>UN</t>
        </is>
      </c>
      <c r="I1569" t="inlineStr">
        <is>
          <t>05/2026</t>
        </is>
      </c>
    </row>
    <row r="1570">
      <c r="A1570" t="n">
        <v>86964</v>
      </c>
      <c r="B1570" t="n">
        <v>122</v>
      </c>
      <c r="C1570" s="551" t="n">
        <v>46143</v>
      </c>
      <c r="D1570" t="inlineStr">
        <is>
          <t>Arcos</t>
        </is>
      </c>
      <c r="E1570" t="n">
        <v>18313</v>
      </c>
      <c r="F1570" t="inlineStr">
        <is>
          <t>LICOR DRAMBUIE 750ML</t>
        </is>
      </c>
      <c r="G1570" t="n">
        <v>3.59</v>
      </c>
      <c r="H1570" t="inlineStr">
        <is>
          <t>GR</t>
        </is>
      </c>
      <c r="I1570" t="inlineStr">
        <is>
          <t>05/2026</t>
        </is>
      </c>
    </row>
    <row r="1571">
      <c r="A1571" t="n">
        <v>86965</v>
      </c>
      <c r="B1571" t="n">
        <v>122</v>
      </c>
      <c r="C1571" s="551" t="n">
        <v>46143</v>
      </c>
      <c r="D1571" t="inlineStr">
        <is>
          <t>Arcos</t>
        </is>
      </c>
      <c r="E1571" t="n">
        <v>18237</v>
      </c>
      <c r="F1571" t="inlineStr">
        <is>
          <t>TEQUILA HERRADURA REPOSADO 750ML</t>
        </is>
      </c>
      <c r="G1571" t="n">
        <v>2.23</v>
      </c>
      <c r="H1571" t="inlineStr">
        <is>
          <t>GR</t>
        </is>
      </c>
      <c r="I1571" t="inlineStr">
        <is>
          <t>05/2026</t>
        </is>
      </c>
    </row>
    <row r="1572">
      <c r="A1572" t="n">
        <v>86966</v>
      </c>
      <c r="B1572" t="n">
        <v>122</v>
      </c>
      <c r="C1572" s="551" t="n">
        <v>46143</v>
      </c>
      <c r="D1572" t="inlineStr">
        <is>
          <t>Arcos</t>
        </is>
      </c>
      <c r="E1572" t="n">
        <v>18537</v>
      </c>
      <c r="F1572" t="inlineStr">
        <is>
          <t>APERITIVO LILLET BLANC 750ML</t>
        </is>
      </c>
      <c r="G1572" t="n">
        <v>6.72</v>
      </c>
      <c r="H1572" t="inlineStr">
        <is>
          <t>GR</t>
        </is>
      </c>
      <c r="I1572" t="inlineStr">
        <is>
          <t>05/2026</t>
        </is>
      </c>
    </row>
    <row r="1573">
      <c r="A1573" t="n">
        <v>86967</v>
      </c>
      <c r="B1573" t="n">
        <v>122</v>
      </c>
      <c r="C1573" s="551" t="n">
        <v>46143</v>
      </c>
      <c r="D1573" t="inlineStr">
        <is>
          <t>Arcos</t>
        </is>
      </c>
      <c r="E1573" t="n">
        <v>18542</v>
      </c>
      <c r="F1573" t="inlineStr">
        <is>
          <t>APERITIVO CYNAR 70 PROOF 1L</t>
        </is>
      </c>
      <c r="G1573" t="n">
        <v>4.59</v>
      </c>
      <c r="H1573" t="inlineStr">
        <is>
          <t>GR</t>
        </is>
      </c>
      <c r="I1573" t="inlineStr">
        <is>
          <t>05/2026</t>
        </is>
      </c>
    </row>
    <row r="1574">
      <c r="A1574" t="n">
        <v>86968</v>
      </c>
      <c r="B1574" t="n">
        <v>122</v>
      </c>
      <c r="C1574" s="551" t="n">
        <v>46143</v>
      </c>
      <c r="D1574" t="inlineStr">
        <is>
          <t>Arcos</t>
        </is>
      </c>
      <c r="E1574" t="n">
        <v>25451</v>
      </c>
      <c r="F1574" t="inlineStr">
        <is>
          <t>VINHO BRANCO JEREZ VALDESPINO EL CANDADO PX 750ML UN</t>
        </is>
      </c>
      <c r="G1574" t="n">
        <v>2</v>
      </c>
      <c r="H1574" t="inlineStr">
        <is>
          <t>UN</t>
        </is>
      </c>
      <c r="I1574" t="inlineStr">
        <is>
          <t>05/2026</t>
        </is>
      </c>
    </row>
    <row r="1575">
      <c r="A1575" t="n">
        <v>86969</v>
      </c>
      <c r="B1575" t="n">
        <v>122</v>
      </c>
      <c r="C1575" s="551" t="n">
        <v>46143</v>
      </c>
      <c r="D1575" t="inlineStr">
        <is>
          <t>Arcos</t>
        </is>
      </c>
      <c r="E1575" t="n">
        <v>18266</v>
      </c>
      <c r="F1575" t="inlineStr">
        <is>
          <t>RUM HAVANA RESERVA 7 ANOS 700ML</t>
        </is>
      </c>
      <c r="G1575" t="n">
        <v>3.34</v>
      </c>
      <c r="H1575" t="inlineStr">
        <is>
          <t>UN</t>
        </is>
      </c>
      <c r="I1575" t="inlineStr">
        <is>
          <t>05/2026</t>
        </is>
      </c>
    </row>
    <row r="1576">
      <c r="A1576" t="n">
        <v>86970</v>
      </c>
      <c r="B1576" t="n">
        <v>122</v>
      </c>
      <c r="C1576" s="551" t="n">
        <v>46143</v>
      </c>
      <c r="D1576" t="inlineStr">
        <is>
          <t>Arcos</t>
        </is>
      </c>
      <c r="E1576" t="n">
        <v>26584</v>
      </c>
      <c r="F1576" t="inlineStr">
        <is>
          <t>COXAO MOLE ANGUS FREDDI PORCIONADO EM 100G KG</t>
        </is>
      </c>
      <c r="G1576" t="n">
        <v>6.12</v>
      </c>
      <c r="H1576" t="inlineStr">
        <is>
          <t>KG</t>
        </is>
      </c>
      <c r="I1576" t="inlineStr">
        <is>
          <t>05/2026</t>
        </is>
      </c>
    </row>
    <row r="1577">
      <c r="A1577" t="n">
        <v>86971</v>
      </c>
      <c r="B1577" t="n">
        <v>122</v>
      </c>
      <c r="C1577" s="551" t="n">
        <v>46143</v>
      </c>
      <c r="D1577" t="inlineStr">
        <is>
          <t>Arcos</t>
        </is>
      </c>
      <c r="E1577" t="n">
        <v>18129</v>
      </c>
      <c r="F1577" t="inlineStr">
        <is>
          <t>WHISKY JACK DANIELS 1L</t>
        </is>
      </c>
      <c r="G1577" t="n">
        <v>4.21</v>
      </c>
      <c r="H1577" t="inlineStr">
        <is>
          <t>GR</t>
        </is>
      </c>
      <c r="I1577" t="inlineStr">
        <is>
          <t>05/2026</t>
        </is>
      </c>
    </row>
    <row r="1578">
      <c r="A1578" t="n">
        <v>86972</v>
      </c>
      <c r="B1578" t="n">
        <v>122</v>
      </c>
      <c r="C1578" s="551" t="n">
        <v>46143</v>
      </c>
      <c r="D1578" t="inlineStr">
        <is>
          <t>Arcos</t>
        </is>
      </c>
      <c r="E1578" t="n">
        <v>25152</v>
      </c>
      <c r="F1578" t="inlineStr">
        <is>
          <t>CACHACA FAMIGERADA JEQUITIBA ROSA 750ML</t>
        </is>
      </c>
      <c r="G1578" t="n">
        <v>7.51</v>
      </c>
      <c r="H1578" t="inlineStr">
        <is>
          <t>GR</t>
        </is>
      </c>
      <c r="I1578" t="inlineStr">
        <is>
          <t>05/2026</t>
        </is>
      </c>
    </row>
    <row r="1579">
      <c r="A1579" t="n">
        <v>86973</v>
      </c>
      <c r="B1579" t="n">
        <v>122</v>
      </c>
      <c r="C1579" s="551" t="n">
        <v>46143</v>
      </c>
      <c r="D1579" t="inlineStr">
        <is>
          <t>Arcos</t>
        </is>
      </c>
      <c r="E1579" t="n">
        <v>18545</v>
      </c>
      <c r="F1579" t="inlineStr">
        <is>
          <t>APERITIVO CAMPARI 998ML</t>
        </is>
      </c>
      <c r="G1579" t="n">
        <v>10.93</v>
      </c>
      <c r="H1579" t="inlineStr">
        <is>
          <t>GR</t>
        </is>
      </c>
      <c r="I1579" t="inlineStr">
        <is>
          <t>05/2026</t>
        </is>
      </c>
    </row>
    <row r="1580">
      <c r="A1580" t="n">
        <v>86974</v>
      </c>
      <c r="B1580" t="n">
        <v>122</v>
      </c>
      <c r="C1580" s="551" t="n">
        <v>46143</v>
      </c>
      <c r="D1580" t="inlineStr">
        <is>
          <t>Arcos</t>
        </is>
      </c>
      <c r="E1580" t="n">
        <v>18235</v>
      </c>
      <c r="F1580" t="inlineStr">
        <is>
          <t>TEQUILA JOSE CUERVO 1800 REPOSADO 750ML</t>
        </is>
      </c>
      <c r="G1580" t="n">
        <v>2.98</v>
      </c>
      <c r="H1580" t="inlineStr">
        <is>
          <t>UN</t>
        </is>
      </c>
      <c r="I1580" t="inlineStr">
        <is>
          <t>05/2026</t>
        </is>
      </c>
    </row>
    <row r="1581">
      <c r="A1581" t="n">
        <v>86975</v>
      </c>
      <c r="B1581" t="n">
        <v>122</v>
      </c>
      <c r="C1581" s="551" t="n">
        <v>46143</v>
      </c>
      <c r="D1581" t="inlineStr">
        <is>
          <t>Arcos</t>
        </is>
      </c>
      <c r="E1581" t="n">
        <v>25535</v>
      </c>
      <c r="F1581" t="inlineStr">
        <is>
          <t>VINHO BRANCO LOUP Y ES-TU 750ML</t>
        </is>
      </c>
      <c r="G1581" t="n">
        <v>4</v>
      </c>
      <c r="H1581" t="inlineStr">
        <is>
          <t>GR</t>
        </is>
      </c>
      <c r="I1581" t="inlineStr">
        <is>
          <t>05/2026</t>
        </is>
      </c>
    </row>
    <row r="1582">
      <c r="A1582" t="n">
        <v>86976</v>
      </c>
      <c r="B1582" t="n">
        <v>122</v>
      </c>
      <c r="C1582" s="551" t="n">
        <v>46143</v>
      </c>
      <c r="D1582" t="inlineStr">
        <is>
          <t>Arcos</t>
        </is>
      </c>
      <c r="E1582" t="n">
        <v>20301</v>
      </c>
      <c r="F1582" t="inlineStr">
        <is>
          <t>ARROZ BRANCO TIPO 1 CAMIL C/5KG</t>
        </is>
      </c>
      <c r="G1582" t="n">
        <v>22</v>
      </c>
      <c r="H1582" t="inlineStr">
        <is>
          <t>PC</t>
        </is>
      </c>
      <c r="I1582" t="inlineStr">
        <is>
          <t>05/2026</t>
        </is>
      </c>
    </row>
    <row r="1583">
      <c r="A1583" t="n">
        <v>86977</v>
      </c>
      <c r="B1583" t="n">
        <v>122</v>
      </c>
      <c r="C1583" s="551" t="n">
        <v>46143</v>
      </c>
      <c r="D1583" t="inlineStr">
        <is>
          <t>Arcos</t>
        </is>
      </c>
      <c r="E1583" t="n">
        <v>25156</v>
      </c>
      <c r="F1583" t="inlineStr">
        <is>
          <t>CACHACA FAMIGERADA CARVALHO OURO 750ML</t>
        </is>
      </c>
      <c r="G1583" t="n">
        <v>7</v>
      </c>
      <c r="H1583" t="inlineStr">
        <is>
          <t>GR</t>
        </is>
      </c>
      <c r="I1583" t="inlineStr">
        <is>
          <t>05/2026</t>
        </is>
      </c>
    </row>
    <row r="1584">
      <c r="A1584" t="n">
        <v>86978</v>
      </c>
      <c r="B1584" t="n">
        <v>122</v>
      </c>
      <c r="C1584" s="551" t="n">
        <v>46143</v>
      </c>
      <c r="D1584" t="inlineStr">
        <is>
          <t>Arcos</t>
        </is>
      </c>
      <c r="E1584" t="n">
        <v>22020</v>
      </c>
      <c r="F1584" t="inlineStr">
        <is>
          <t>SODA LIMONADA ANTARCTICA LATA 350ML</t>
        </is>
      </c>
      <c r="G1584" t="n">
        <v>207</v>
      </c>
      <c r="H1584" t="inlineStr">
        <is>
          <t>UN</t>
        </is>
      </c>
      <c r="I1584" t="inlineStr">
        <is>
          <t>05/2026</t>
        </is>
      </c>
    </row>
    <row r="1585">
      <c r="A1585" t="n">
        <v>86979</v>
      </c>
      <c r="B1585" t="n">
        <v>122</v>
      </c>
      <c r="C1585" s="551" t="n">
        <v>46143</v>
      </c>
      <c r="D1585" t="inlineStr">
        <is>
          <t>Arcos</t>
        </is>
      </c>
      <c r="E1585" t="n">
        <v>20653</v>
      </c>
      <c r="F1585" t="inlineStr">
        <is>
          <t>LEITE DE COCO SOCOCO C/1L UN</t>
        </is>
      </c>
      <c r="G1585" t="n">
        <v>18</v>
      </c>
      <c r="H1585" t="inlineStr">
        <is>
          <t>UN</t>
        </is>
      </c>
      <c r="I1585" t="inlineStr">
        <is>
          <t>05/2026</t>
        </is>
      </c>
    </row>
    <row r="1586">
      <c r="A1586" t="n">
        <v>86980</v>
      </c>
      <c r="B1586" t="n">
        <v>122</v>
      </c>
      <c r="C1586" s="551" t="n">
        <v>46143</v>
      </c>
      <c r="D1586" t="inlineStr">
        <is>
          <t>Arcos</t>
        </is>
      </c>
      <c r="E1586" t="n">
        <v>18146</v>
      </c>
      <c r="F1586" t="inlineStr">
        <is>
          <t>WHISKY CHIVAS REGAL 12 ANOS 1L</t>
        </is>
      </c>
      <c r="G1586" t="n">
        <v>4.18</v>
      </c>
      <c r="H1586" t="inlineStr">
        <is>
          <t>GR</t>
        </is>
      </c>
      <c r="I1586" t="inlineStr">
        <is>
          <t>05/2026</t>
        </is>
      </c>
    </row>
    <row r="1587">
      <c r="A1587" t="n">
        <v>86981</v>
      </c>
      <c r="B1587" t="n">
        <v>122</v>
      </c>
      <c r="C1587" s="551" t="n">
        <v>46143</v>
      </c>
      <c r="D1587" t="inlineStr">
        <is>
          <t>Arcos</t>
        </is>
      </c>
      <c r="E1587" t="n">
        <v>17753</v>
      </c>
      <c r="F1587" t="inlineStr">
        <is>
          <t>VINHO DO PORTO BRANCO SANDEMAN 750ML</t>
        </is>
      </c>
      <c r="G1587" t="n">
        <v>3</v>
      </c>
      <c r="H1587" t="inlineStr">
        <is>
          <t>GR</t>
        </is>
      </c>
      <c r="I1587" t="inlineStr">
        <is>
          <t>05/2026</t>
        </is>
      </c>
    </row>
    <row r="1588">
      <c r="A1588" t="n">
        <v>86982</v>
      </c>
      <c r="B1588" t="n">
        <v>122</v>
      </c>
      <c r="C1588" s="551" t="n">
        <v>46143</v>
      </c>
      <c r="D1588" t="inlineStr">
        <is>
          <t>Arcos</t>
        </is>
      </c>
      <c r="E1588" t="n">
        <v>20117</v>
      </c>
      <c r="F1588" t="inlineStr">
        <is>
          <t>MASSA FOLHADA AROSA 1KG UN</t>
        </is>
      </c>
      <c r="G1588" t="n">
        <v>11</v>
      </c>
      <c r="H1588" t="inlineStr">
        <is>
          <t>UN</t>
        </is>
      </c>
      <c r="I1588" t="inlineStr">
        <is>
          <t>05/2026</t>
        </is>
      </c>
    </row>
    <row r="1589">
      <c r="A1589" t="n">
        <v>86983</v>
      </c>
      <c r="B1589" t="n">
        <v>122</v>
      </c>
      <c r="C1589" s="551" t="n">
        <v>46143</v>
      </c>
      <c r="D1589" t="inlineStr">
        <is>
          <t>Arcos</t>
        </is>
      </c>
      <c r="E1589" t="n">
        <v>18268</v>
      </c>
      <c r="F1589" t="inlineStr">
        <is>
          <t>RUM HAVANA CLUB 3 ANOS 750ML</t>
        </is>
      </c>
      <c r="G1589" t="n">
        <v>6.88</v>
      </c>
      <c r="H1589" t="inlineStr">
        <is>
          <t>GR</t>
        </is>
      </c>
      <c r="I1589" t="inlineStr">
        <is>
          <t>05/2026</t>
        </is>
      </c>
    </row>
    <row r="1590">
      <c r="A1590" t="n">
        <v>86984</v>
      </c>
      <c r="B1590" t="n">
        <v>122</v>
      </c>
      <c r="C1590" s="551" t="n">
        <v>46143</v>
      </c>
      <c r="D1590" t="inlineStr">
        <is>
          <t>Arcos</t>
        </is>
      </c>
      <c r="E1590" t="n">
        <v>25044</v>
      </c>
      <c r="F1590" t="inlineStr">
        <is>
          <t>VINHO TINTO UN AIR DE REMEJEANNE 750ML</t>
        </is>
      </c>
      <c r="G1590" t="n">
        <v>3</v>
      </c>
      <c r="H1590" t="inlineStr">
        <is>
          <t>GR</t>
        </is>
      </c>
      <c r="I1590" t="inlineStr">
        <is>
          <t>05/2026</t>
        </is>
      </c>
    </row>
    <row r="1591">
      <c r="A1591" t="n">
        <v>86985</v>
      </c>
      <c r="B1591" t="n">
        <v>122</v>
      </c>
      <c r="C1591" s="551" t="n">
        <v>46143</v>
      </c>
      <c r="D1591" t="inlineStr">
        <is>
          <t>Arcos</t>
        </is>
      </c>
      <c r="E1591" t="n">
        <v>20752</v>
      </c>
      <c r="F1591" t="inlineStr">
        <is>
          <t>AZEITONA PTA AZAPA 90/110 DISALERNO 2KG</t>
        </is>
      </c>
      <c r="G1591" t="n">
        <v>4</v>
      </c>
      <c r="H1591" t="inlineStr">
        <is>
          <t>PT</t>
        </is>
      </c>
      <c r="I1591" t="inlineStr">
        <is>
          <t>05/2026</t>
        </is>
      </c>
    </row>
    <row r="1592">
      <c r="A1592" t="n">
        <v>86986</v>
      </c>
      <c r="B1592" t="n">
        <v>122</v>
      </c>
      <c r="C1592" s="551" t="n">
        <v>46143</v>
      </c>
      <c r="D1592" t="inlineStr">
        <is>
          <t>Arcos</t>
        </is>
      </c>
      <c r="E1592" t="n">
        <v>19203</v>
      </c>
      <c r="F1592" t="inlineStr">
        <is>
          <t>IOGURTE INTEGRAL NESTLE C/170G UN</t>
        </is>
      </c>
      <c r="G1592" t="n">
        <v>129</v>
      </c>
      <c r="H1592" t="inlineStr">
        <is>
          <t>UN</t>
        </is>
      </c>
      <c r="I1592" t="inlineStr">
        <is>
          <t>05/2026</t>
        </is>
      </c>
    </row>
    <row r="1593">
      <c r="A1593" t="n">
        <v>86987</v>
      </c>
      <c r="B1593" t="n">
        <v>122</v>
      </c>
      <c r="C1593" s="551" t="n">
        <v>46143</v>
      </c>
      <c r="D1593" t="inlineStr">
        <is>
          <t>Arcos</t>
        </is>
      </c>
      <c r="E1593" t="n">
        <v>19324</v>
      </c>
      <c r="F1593" t="inlineStr">
        <is>
          <t>QUEIJO MUSSARELA TRES MARIAS KG</t>
        </is>
      </c>
      <c r="G1593" t="n">
        <v>12</v>
      </c>
      <c r="H1593" t="inlineStr">
        <is>
          <t>KG</t>
        </is>
      </c>
      <c r="I1593" t="inlineStr">
        <is>
          <t>05/2026</t>
        </is>
      </c>
    </row>
    <row r="1594">
      <c r="A1594" t="n">
        <v>86988</v>
      </c>
      <c r="B1594" t="n">
        <v>122</v>
      </c>
      <c r="C1594" s="551" t="n">
        <v>46143</v>
      </c>
      <c r="D1594" t="inlineStr">
        <is>
          <t>Arcos</t>
        </is>
      </c>
      <c r="E1594" t="n">
        <v>18159</v>
      </c>
      <c r="F1594" t="inlineStr">
        <is>
          <t>WHISKY BALLANTINES FINEST 1L</t>
        </is>
      </c>
      <c r="G1594" t="n">
        <v>2</v>
      </c>
      <c r="H1594" t="inlineStr">
        <is>
          <t>GR</t>
        </is>
      </c>
      <c r="I1594" t="inlineStr">
        <is>
          <t>05/2026</t>
        </is>
      </c>
    </row>
    <row r="1595">
      <c r="A1595" t="n">
        <v>86989</v>
      </c>
      <c r="B1595" t="n">
        <v>122</v>
      </c>
      <c r="C1595" s="551" t="n">
        <v>46143</v>
      </c>
      <c r="D1595" t="inlineStr">
        <is>
          <t>Arcos</t>
        </is>
      </c>
      <c r="E1595" t="n">
        <v>18185</v>
      </c>
      <c r="F1595" t="inlineStr">
        <is>
          <t>VODKA CIROC DE PINEAPPLE 750ML</t>
        </is>
      </c>
      <c r="G1595" t="n">
        <v>2</v>
      </c>
      <c r="H1595" t="inlineStr">
        <is>
          <t>GR</t>
        </is>
      </c>
      <c r="I1595" t="inlineStr">
        <is>
          <t>05/2026</t>
        </is>
      </c>
    </row>
    <row r="1596">
      <c r="A1596" t="n">
        <v>86990</v>
      </c>
      <c r="B1596" t="n">
        <v>122</v>
      </c>
      <c r="C1596" s="551" t="n">
        <v>46143</v>
      </c>
      <c r="D1596" t="inlineStr">
        <is>
          <t>Arcos</t>
        </is>
      </c>
      <c r="E1596" t="n">
        <v>23095</v>
      </c>
      <c r="F1596" t="inlineStr">
        <is>
          <t>OVO CAIPIRA UN</t>
        </is>
      </c>
      <c r="G1596" t="n">
        <v>420</v>
      </c>
      <c r="H1596" t="inlineStr">
        <is>
          <t>UN</t>
        </is>
      </c>
      <c r="I1596" t="inlineStr">
        <is>
          <t>05/2026</t>
        </is>
      </c>
    </row>
    <row r="1597">
      <c r="A1597" t="n">
        <v>86991</v>
      </c>
      <c r="B1597" t="n">
        <v>122</v>
      </c>
      <c r="C1597" s="551" t="n">
        <v>46143</v>
      </c>
      <c r="D1597" t="inlineStr">
        <is>
          <t>Arcos</t>
        </is>
      </c>
      <c r="E1597" t="n">
        <v>18327</v>
      </c>
      <c r="F1597" t="inlineStr">
        <is>
          <t>LICOR COINTREAU 700ML</t>
        </is>
      </c>
      <c r="G1597" t="n">
        <v>1.71</v>
      </c>
      <c r="H1597" t="inlineStr">
        <is>
          <t>GR</t>
        </is>
      </c>
      <c r="I1597" t="inlineStr">
        <is>
          <t>05/2026</t>
        </is>
      </c>
    </row>
    <row r="1598">
      <c r="A1598" t="n">
        <v>86992</v>
      </c>
      <c r="B1598" t="n">
        <v>122</v>
      </c>
      <c r="C1598" s="551" t="n">
        <v>46143</v>
      </c>
      <c r="D1598" t="inlineStr">
        <is>
          <t>Arcos</t>
        </is>
      </c>
      <c r="E1598" t="n">
        <v>21098</v>
      </c>
      <c r="F1598" t="inlineStr">
        <is>
          <t>ACUCAR MASCAVO UNIAO C/1KG</t>
        </is>
      </c>
      <c r="G1598" t="n">
        <v>22</v>
      </c>
      <c r="H1598" t="inlineStr">
        <is>
          <t>PC</t>
        </is>
      </c>
      <c r="I1598" t="inlineStr">
        <is>
          <t>05/2026</t>
        </is>
      </c>
    </row>
    <row r="1599">
      <c r="A1599" t="n">
        <v>86993</v>
      </c>
      <c r="B1599" t="n">
        <v>122</v>
      </c>
      <c r="C1599" s="551" t="n">
        <v>46143</v>
      </c>
      <c r="D1599" t="inlineStr">
        <is>
          <t>Arcos</t>
        </is>
      </c>
      <c r="E1599" t="n">
        <v>18832</v>
      </c>
      <c r="F1599" t="inlineStr">
        <is>
          <t>PATINHO MOIDO KG</t>
        </is>
      </c>
      <c r="G1599" t="n">
        <v>10</v>
      </c>
      <c r="H1599" t="inlineStr">
        <is>
          <t>KG</t>
        </is>
      </c>
      <c r="I1599" t="inlineStr">
        <is>
          <t>05/2026</t>
        </is>
      </c>
    </row>
    <row r="1600">
      <c r="A1600" t="n">
        <v>86994</v>
      </c>
      <c r="B1600" t="n">
        <v>122</v>
      </c>
      <c r="C1600" s="551" t="n">
        <v>46143</v>
      </c>
      <c r="D1600" t="inlineStr">
        <is>
          <t>Arcos</t>
        </is>
      </c>
      <c r="E1600" t="n">
        <v>18296</v>
      </c>
      <c r="F1600" t="inlineStr">
        <is>
          <t>LICOR SAN BASILE TRIPLE SEC 700ML</t>
        </is>
      </c>
      <c r="G1600" t="n">
        <v>4.13</v>
      </c>
      <c r="H1600" t="inlineStr">
        <is>
          <t>GR</t>
        </is>
      </c>
      <c r="I1600" t="inlineStr">
        <is>
          <t>05/2026</t>
        </is>
      </c>
    </row>
    <row r="1601">
      <c r="A1601" t="n">
        <v>86995</v>
      </c>
      <c r="B1601" t="n">
        <v>122</v>
      </c>
      <c r="C1601" s="551" t="n">
        <v>46143</v>
      </c>
      <c r="D1601" t="inlineStr">
        <is>
          <t>Arcos</t>
        </is>
      </c>
      <c r="E1601" t="n">
        <v>20349</v>
      </c>
      <c r="F1601" t="inlineStr">
        <is>
          <t>POLENTA PRE COZIDA DIVELLA 500G</t>
        </is>
      </c>
      <c r="G1601" t="n">
        <v>29</v>
      </c>
      <c r="H1601" t="inlineStr">
        <is>
          <t>PC</t>
        </is>
      </c>
      <c r="I1601" t="inlineStr">
        <is>
          <t>05/2026</t>
        </is>
      </c>
    </row>
    <row r="1602">
      <c r="A1602" t="n">
        <v>86996</v>
      </c>
      <c r="B1602" t="n">
        <v>122</v>
      </c>
      <c r="C1602" s="551" t="n">
        <v>46143</v>
      </c>
      <c r="D1602" t="inlineStr">
        <is>
          <t>Arcos</t>
        </is>
      </c>
      <c r="E1602" t="n">
        <v>26588</v>
      </c>
      <c r="F1602" t="inlineStr">
        <is>
          <t>LONZA FATIADO JAIS KG</t>
        </is>
      </c>
      <c r="G1602" t="n">
        <v>1.6</v>
      </c>
      <c r="H1602" t="inlineStr">
        <is>
          <t>KG</t>
        </is>
      </c>
      <c r="I1602" t="inlineStr">
        <is>
          <t>05/2026</t>
        </is>
      </c>
    </row>
    <row r="1603">
      <c r="A1603" t="n">
        <v>86997</v>
      </c>
      <c r="B1603" t="n">
        <v>122</v>
      </c>
      <c r="C1603" s="551" t="n">
        <v>46143</v>
      </c>
      <c r="D1603" t="inlineStr">
        <is>
          <t>Arcos</t>
        </is>
      </c>
      <c r="E1603" t="n">
        <v>27399</v>
      </c>
      <c r="F1603" t="inlineStr">
        <is>
          <t>PAO DE QUEIJO TRAD LANCHE DONA ZELDA 25UN C/80GR - 2KG</t>
        </is>
      </c>
      <c r="G1603" t="n">
        <v>4</v>
      </c>
      <c r="H1603" t="inlineStr">
        <is>
          <t>PC</t>
        </is>
      </c>
      <c r="I1603" t="inlineStr">
        <is>
          <t>05/2026</t>
        </is>
      </c>
    </row>
    <row r="1604">
      <c r="A1604" t="n">
        <v>86998</v>
      </c>
      <c r="B1604" t="n">
        <v>122</v>
      </c>
      <c r="C1604" s="551" t="n">
        <v>46143</v>
      </c>
      <c r="D1604" t="inlineStr">
        <is>
          <t>Arcos</t>
        </is>
      </c>
      <c r="E1604" t="n">
        <v>19979</v>
      </c>
      <c r="F1604" t="inlineStr">
        <is>
          <t>MOLHO DE PIMENTA TABASCO RED C/60ML</t>
        </is>
      </c>
      <c r="G1604" t="n">
        <v>15</v>
      </c>
      <c r="H1604" t="inlineStr">
        <is>
          <t>FR</t>
        </is>
      </c>
      <c r="I1604" t="inlineStr">
        <is>
          <t>05/2026</t>
        </is>
      </c>
    </row>
    <row r="1605">
      <c r="A1605" t="n">
        <v>86999</v>
      </c>
      <c r="B1605" t="n">
        <v>122</v>
      </c>
      <c r="C1605" s="551" t="n">
        <v>46143</v>
      </c>
      <c r="D1605" t="inlineStr">
        <is>
          <t>Arcos</t>
        </is>
      </c>
      <c r="E1605" t="n">
        <v>26591</v>
      </c>
      <c r="F1605" t="inlineStr">
        <is>
          <t>COPA FATIADO JAIS KG</t>
        </is>
      </c>
      <c r="G1605" t="n">
        <v>1.9</v>
      </c>
      <c r="H1605" t="inlineStr">
        <is>
          <t>KG</t>
        </is>
      </c>
      <c r="I1605" t="inlineStr">
        <is>
          <t>05/2026</t>
        </is>
      </c>
    </row>
    <row r="1606">
      <c r="A1606" t="n">
        <v>87000</v>
      </c>
      <c r="B1606" t="n">
        <v>122</v>
      </c>
      <c r="C1606" s="551" t="n">
        <v>46143</v>
      </c>
      <c r="D1606" t="inlineStr">
        <is>
          <t>Arcos</t>
        </is>
      </c>
      <c r="E1606" t="n">
        <v>17883</v>
      </c>
      <c r="F1606" t="inlineStr">
        <is>
          <t>SODA LIMONADA ANTARCTICA DIET LATA 350ML C/12</t>
        </is>
      </c>
      <c r="G1606" t="n">
        <v>14.08</v>
      </c>
      <c r="H1606" t="inlineStr">
        <is>
          <t>PC</t>
        </is>
      </c>
      <c r="I1606" t="inlineStr">
        <is>
          <t>05/2026</t>
        </is>
      </c>
    </row>
    <row r="1607">
      <c r="A1607" t="n">
        <v>87001</v>
      </c>
      <c r="B1607" t="n">
        <v>122</v>
      </c>
      <c r="C1607" s="551" t="n">
        <v>46143</v>
      </c>
      <c r="D1607" t="inlineStr">
        <is>
          <t>Arcos</t>
        </is>
      </c>
      <c r="E1607" t="n">
        <v>26020</v>
      </c>
      <c r="F1607" t="inlineStr">
        <is>
          <t>CREME DE LEITE PIRACANJUBA TP 1,030 KG  UN</t>
        </is>
      </c>
      <c r="G1607" t="n">
        <v>23</v>
      </c>
      <c r="H1607" t="inlineStr">
        <is>
          <t>UN</t>
        </is>
      </c>
      <c r="I1607" t="inlineStr">
        <is>
          <t>05/2026</t>
        </is>
      </c>
    </row>
    <row r="1608">
      <c r="A1608" t="n">
        <v>87002</v>
      </c>
      <c r="B1608" t="n">
        <v>122</v>
      </c>
      <c r="C1608" s="551" t="n">
        <v>46143</v>
      </c>
      <c r="D1608" t="inlineStr">
        <is>
          <t>Arcos</t>
        </is>
      </c>
      <c r="E1608" t="n">
        <v>27438</v>
      </c>
      <c r="F1608" t="inlineStr">
        <is>
          <t>AZEITONA GR LA PASTINA VERDE INTEIRA  370GR</t>
        </is>
      </c>
      <c r="G1608" t="n">
        <v>13</v>
      </c>
      <c r="H1608" t="inlineStr">
        <is>
          <t>UN</t>
        </is>
      </c>
      <c r="I1608" t="inlineStr">
        <is>
          <t>05/2026</t>
        </is>
      </c>
    </row>
    <row r="1609">
      <c r="A1609" t="n">
        <v>87003</v>
      </c>
      <c r="B1609" t="n">
        <v>122</v>
      </c>
      <c r="C1609" s="551" t="n">
        <v>46143</v>
      </c>
      <c r="D1609" t="inlineStr">
        <is>
          <t>Arcos</t>
        </is>
      </c>
      <c r="E1609" t="n">
        <v>20689</v>
      </c>
      <c r="F1609" t="inlineStr">
        <is>
          <t>CREME DE LEITE FRESCO QUATA C/1,01LT</t>
        </is>
      </c>
      <c r="G1609" t="n">
        <v>9</v>
      </c>
      <c r="H1609" t="inlineStr">
        <is>
          <t>UN</t>
        </is>
      </c>
      <c r="I1609" t="inlineStr">
        <is>
          <t>05/2026</t>
        </is>
      </c>
    </row>
    <row r="1610">
      <c r="A1610" t="n">
        <v>87004</v>
      </c>
      <c r="B1610" t="n">
        <v>122</v>
      </c>
      <c r="C1610" s="551" t="n">
        <v>46143</v>
      </c>
      <c r="D1610" t="inlineStr">
        <is>
          <t>Arcos</t>
        </is>
      </c>
      <c r="E1610" t="n">
        <v>20614</v>
      </c>
      <c r="F1610" t="inlineStr">
        <is>
          <t>PASTA GERGELIM TAHINE ISTAMBUL 5006 LT</t>
        </is>
      </c>
      <c r="G1610" t="n">
        <v>10</v>
      </c>
      <c r="H1610" t="inlineStr">
        <is>
          <t>UN</t>
        </is>
      </c>
      <c r="I1610" t="inlineStr">
        <is>
          <t>05/2026</t>
        </is>
      </c>
    </row>
    <row r="1611">
      <c r="A1611" t="n">
        <v>87005</v>
      </c>
      <c r="B1611" t="n">
        <v>122</v>
      </c>
      <c r="C1611" s="551" t="n">
        <v>46143</v>
      </c>
      <c r="D1611" t="inlineStr">
        <is>
          <t>Arcos</t>
        </is>
      </c>
      <c r="E1611" t="n">
        <v>18138</v>
      </c>
      <c r="F1611" t="inlineStr">
        <is>
          <t>WHISKY GLENFIDDICH 15 ANOS 750ML</t>
        </is>
      </c>
      <c r="G1611" t="n">
        <v>0.59</v>
      </c>
      <c r="H1611" t="inlineStr">
        <is>
          <t>GR</t>
        </is>
      </c>
      <c r="I1611" t="inlineStr">
        <is>
          <t>05/2026</t>
        </is>
      </c>
    </row>
    <row r="1612">
      <c r="A1612" t="n">
        <v>87006</v>
      </c>
      <c r="B1612" t="n">
        <v>122</v>
      </c>
      <c r="C1612" s="551" t="n">
        <v>46143</v>
      </c>
      <c r="D1612" t="inlineStr">
        <is>
          <t>Arcos</t>
        </is>
      </c>
      <c r="E1612" t="n">
        <v>24704</v>
      </c>
      <c r="F1612" t="inlineStr">
        <is>
          <t>LICOR AJIWAI UMESHU 2L</t>
        </is>
      </c>
      <c r="G1612" t="n">
        <v>2</v>
      </c>
      <c r="H1612" t="inlineStr">
        <is>
          <t>GR</t>
        </is>
      </c>
      <c r="I1612" t="inlineStr">
        <is>
          <t>05/2026</t>
        </is>
      </c>
    </row>
    <row r="1613">
      <c r="A1613" t="n">
        <v>87007</v>
      </c>
      <c r="B1613" t="n">
        <v>122</v>
      </c>
      <c r="C1613" s="551" t="n">
        <v>46143</v>
      </c>
      <c r="D1613" t="inlineStr">
        <is>
          <t>Arcos</t>
        </is>
      </c>
      <c r="E1613" t="n">
        <v>18547</v>
      </c>
      <c r="F1613" t="inlineStr">
        <is>
          <t>APERITIVO APEROL 750ML</t>
        </is>
      </c>
      <c r="G1613" t="n">
        <v>8.35</v>
      </c>
      <c r="H1613" t="inlineStr">
        <is>
          <t>GR</t>
        </is>
      </c>
      <c r="I1613" t="inlineStr">
        <is>
          <t>05/2026</t>
        </is>
      </c>
    </row>
    <row r="1614">
      <c r="A1614" t="n">
        <v>87008</v>
      </c>
      <c r="B1614" t="n">
        <v>122</v>
      </c>
      <c r="C1614" s="551" t="n">
        <v>46143</v>
      </c>
      <c r="D1614" t="inlineStr">
        <is>
          <t>Arcos</t>
        </is>
      </c>
      <c r="E1614" t="n">
        <v>26024</v>
      </c>
      <c r="F1614" t="inlineStr">
        <is>
          <t>EMPANADA MARGUERITA UN</t>
        </is>
      </c>
      <c r="G1614" t="n">
        <v>50</v>
      </c>
      <c r="H1614" t="inlineStr">
        <is>
          <t>UN</t>
        </is>
      </c>
      <c r="I1614" t="inlineStr">
        <is>
          <t>05/2026</t>
        </is>
      </c>
    </row>
    <row r="1615">
      <c r="A1615" t="n">
        <v>87009</v>
      </c>
      <c r="B1615" t="n">
        <v>122</v>
      </c>
      <c r="C1615" s="551" t="n">
        <v>46143</v>
      </c>
      <c r="D1615" t="inlineStr">
        <is>
          <t>Arcos</t>
        </is>
      </c>
      <c r="E1615" t="n">
        <v>17905</v>
      </c>
      <c r="F1615" t="inlineStr">
        <is>
          <t>GUARANA ANTARCTICA DIET LATA 350ML C/12</t>
        </is>
      </c>
      <c r="G1615" t="n">
        <v>9.16</v>
      </c>
      <c r="H1615" t="inlineStr">
        <is>
          <t>PC</t>
        </is>
      </c>
      <c r="I1615" t="inlineStr">
        <is>
          <t>05/2026</t>
        </is>
      </c>
    </row>
    <row r="1616">
      <c r="A1616" t="n">
        <v>87010</v>
      </c>
      <c r="B1616" t="n">
        <v>122</v>
      </c>
      <c r="C1616" s="551" t="n">
        <v>46143</v>
      </c>
      <c r="D1616" t="inlineStr">
        <is>
          <t>Arcos</t>
        </is>
      </c>
      <c r="E1616" t="n">
        <v>20908</v>
      </c>
      <c r="F1616" t="inlineStr">
        <is>
          <t>CHOCOLATE GOTAS MEIO AMARGO COBERTURA SICAO C/2,05KG</t>
        </is>
      </c>
      <c r="G1616" t="n">
        <v>4</v>
      </c>
      <c r="H1616" t="inlineStr">
        <is>
          <t>PC</t>
        </is>
      </c>
      <c r="I1616" t="inlineStr">
        <is>
          <t>05/2026</t>
        </is>
      </c>
    </row>
    <row r="1617">
      <c r="A1617" t="n">
        <v>87011</v>
      </c>
      <c r="B1617" t="n">
        <v>122</v>
      </c>
      <c r="C1617" s="551" t="n">
        <v>46143</v>
      </c>
      <c r="D1617" t="inlineStr">
        <is>
          <t>Arcos</t>
        </is>
      </c>
      <c r="E1617" t="n">
        <v>25562</v>
      </c>
      <c r="F1617" t="inlineStr">
        <is>
          <t>CERVEJA CORONA CERO SUNBREW LONG NECK 330ML C/24</t>
        </is>
      </c>
      <c r="G1617" t="n">
        <v>2</v>
      </c>
      <c r="H1617" t="inlineStr">
        <is>
          <t>PC</t>
        </is>
      </c>
      <c r="I1617" t="inlineStr">
        <is>
          <t>05/2026</t>
        </is>
      </c>
    </row>
    <row r="1618">
      <c r="A1618" t="n">
        <v>87012</v>
      </c>
      <c r="B1618" t="n">
        <v>122</v>
      </c>
      <c r="C1618" s="551" t="n">
        <v>46143</v>
      </c>
      <c r="D1618" t="inlineStr">
        <is>
          <t>Arcos</t>
        </is>
      </c>
      <c r="E1618" t="n">
        <v>21073</v>
      </c>
      <c r="F1618" t="inlineStr">
        <is>
          <t>CALDA DE AGAVE AZUL JASMINE ORGANICO 330ML UN</t>
        </is>
      </c>
      <c r="G1618" t="n">
        <v>6</v>
      </c>
      <c r="H1618" t="inlineStr">
        <is>
          <t>UN</t>
        </is>
      </c>
      <c r="I1618" t="inlineStr">
        <is>
          <t>05/2026</t>
        </is>
      </c>
    </row>
    <row r="1619">
      <c r="A1619" t="n">
        <v>87013</v>
      </c>
      <c r="B1619" t="n">
        <v>122</v>
      </c>
      <c r="C1619" s="551" t="n">
        <v>46143</v>
      </c>
      <c r="D1619" t="inlineStr">
        <is>
          <t>Arcos</t>
        </is>
      </c>
      <c r="E1619" t="n">
        <v>20421</v>
      </c>
      <c r="F1619" t="inlineStr">
        <is>
          <t>COUSCOUS MARROQUINO PAGANINI 500G</t>
        </is>
      </c>
      <c r="G1619" t="n">
        <v>16</v>
      </c>
      <c r="H1619" t="inlineStr">
        <is>
          <t>UN</t>
        </is>
      </c>
      <c r="I1619" t="inlineStr">
        <is>
          <t>05/2026</t>
        </is>
      </c>
    </row>
    <row r="1620">
      <c r="A1620" t="n">
        <v>87014</v>
      </c>
      <c r="B1620" t="n">
        <v>122</v>
      </c>
      <c r="C1620" s="551" t="n">
        <v>46143</v>
      </c>
      <c r="D1620" t="inlineStr">
        <is>
          <t>Arcos</t>
        </is>
      </c>
      <c r="E1620" t="n">
        <v>20114</v>
      </c>
      <c r="F1620" t="inlineStr">
        <is>
          <t>MACARRAO LINGUINE GRANO DURO DIVELLA  500GR</t>
        </is>
      </c>
      <c r="G1620" t="n">
        <v>31</v>
      </c>
      <c r="H1620" t="inlineStr">
        <is>
          <t>UN</t>
        </is>
      </c>
      <c r="I1620" t="inlineStr">
        <is>
          <t>05/2026</t>
        </is>
      </c>
    </row>
    <row r="1621">
      <c r="A1621" t="n">
        <v>87015</v>
      </c>
      <c r="B1621" t="n">
        <v>122</v>
      </c>
      <c r="C1621" s="551" t="n">
        <v>46143</v>
      </c>
      <c r="D1621" t="inlineStr">
        <is>
          <t>Arcos</t>
        </is>
      </c>
      <c r="E1621" t="n">
        <v>19420</v>
      </c>
      <c r="F1621" t="inlineStr">
        <is>
          <t>LEITE INTEGRAL ITALAC 1L</t>
        </is>
      </c>
      <c r="G1621" t="n">
        <v>47</v>
      </c>
      <c r="H1621" t="inlineStr">
        <is>
          <t>UN</t>
        </is>
      </c>
      <c r="I1621" t="inlineStr">
        <is>
          <t>05/2026</t>
        </is>
      </c>
    </row>
    <row r="1622">
      <c r="A1622" t="n">
        <v>87016</v>
      </c>
      <c r="B1622" t="n">
        <v>122</v>
      </c>
      <c r="C1622" s="551" t="n">
        <v>46143</v>
      </c>
      <c r="D1622" t="inlineStr">
        <is>
          <t>Arcos</t>
        </is>
      </c>
      <c r="E1622" t="n">
        <v>20672</v>
      </c>
      <c r="F1622" t="inlineStr">
        <is>
          <t>EXTRATO DE TOMATE ELEFANTE C/1,7KG</t>
        </is>
      </c>
      <c r="G1622" t="n">
        <v>9</v>
      </c>
      <c r="H1622" t="inlineStr">
        <is>
          <t>PC</t>
        </is>
      </c>
      <c r="I1622" t="inlineStr">
        <is>
          <t>05/2026</t>
        </is>
      </c>
    </row>
    <row r="1623">
      <c r="A1623" t="n">
        <v>87017</v>
      </c>
      <c r="B1623" t="n">
        <v>122</v>
      </c>
      <c r="C1623" s="551" t="n">
        <v>46143</v>
      </c>
      <c r="D1623" t="inlineStr">
        <is>
          <t>Arcos</t>
        </is>
      </c>
      <c r="E1623" t="n">
        <v>18218</v>
      </c>
      <c r="F1623" t="inlineStr">
        <is>
          <t>VERMOUTH CINZANO ROSSO ARGENTINO 1L</t>
        </is>
      </c>
      <c r="G1623" t="n">
        <v>11</v>
      </c>
      <c r="H1623" t="inlineStr">
        <is>
          <t>GR</t>
        </is>
      </c>
      <c r="I1623" t="inlineStr">
        <is>
          <t>05/2026</t>
        </is>
      </c>
    </row>
    <row r="1624">
      <c r="A1624" t="n">
        <v>87018</v>
      </c>
      <c r="B1624" t="n">
        <v>122</v>
      </c>
      <c r="C1624" s="551" t="n">
        <v>46143</v>
      </c>
      <c r="D1624" t="inlineStr">
        <is>
          <t>Arcos</t>
        </is>
      </c>
      <c r="E1624" t="n">
        <v>20621</v>
      </c>
      <c r="F1624" t="inlineStr">
        <is>
          <t>PEPINO EM CONSERVA HEMMER C/300G</t>
        </is>
      </c>
      <c r="G1624" t="n">
        <v>10</v>
      </c>
      <c r="H1624" t="inlineStr">
        <is>
          <t>PT</t>
        </is>
      </c>
      <c r="I1624" t="inlineStr">
        <is>
          <t>05/2026</t>
        </is>
      </c>
    </row>
    <row r="1625">
      <c r="A1625" t="n">
        <v>87019</v>
      </c>
      <c r="B1625" t="n">
        <v>122</v>
      </c>
      <c r="C1625" s="551" t="n">
        <v>46143</v>
      </c>
      <c r="D1625" t="inlineStr">
        <is>
          <t>Arcos</t>
        </is>
      </c>
      <c r="E1625" t="n">
        <v>18363</v>
      </c>
      <c r="F1625" t="inlineStr">
        <is>
          <t>GIN PRINCIPE DE LOS APOSTOLES 750ML</t>
        </is>
      </c>
      <c r="G1625" t="n">
        <v>1</v>
      </c>
      <c r="H1625" t="inlineStr">
        <is>
          <t>UN</t>
        </is>
      </c>
      <c r="I1625" t="inlineStr">
        <is>
          <t>05/2026</t>
        </is>
      </c>
    </row>
    <row r="1626">
      <c r="A1626" t="n">
        <v>87020</v>
      </c>
      <c r="B1626" t="n">
        <v>122</v>
      </c>
      <c r="C1626" s="551" t="n">
        <v>46143</v>
      </c>
      <c r="D1626" t="inlineStr">
        <is>
          <t>Arcos</t>
        </is>
      </c>
      <c r="E1626" t="n">
        <v>18543</v>
      </c>
      <c r="F1626" t="inlineStr">
        <is>
          <t>APERITIVO CYNAR 900ML</t>
        </is>
      </c>
      <c r="G1626" t="n">
        <v>11.92</v>
      </c>
      <c r="H1626" t="inlineStr">
        <is>
          <t>GR</t>
        </is>
      </c>
      <c r="I1626" t="inlineStr">
        <is>
          <t>05/2026</t>
        </is>
      </c>
    </row>
    <row r="1627">
      <c r="A1627" t="n">
        <v>87021</v>
      </c>
      <c r="B1627" t="n">
        <v>122</v>
      </c>
      <c r="C1627" s="551" t="n">
        <v>46143</v>
      </c>
      <c r="D1627" t="inlineStr">
        <is>
          <t>Arcos</t>
        </is>
      </c>
      <c r="E1627" t="n">
        <v>19946</v>
      </c>
      <c r="F1627" t="inlineStr">
        <is>
          <t>MOSTARDA DIJON COM GRAO BEAUFOR C/1,001KG</t>
        </is>
      </c>
      <c r="G1627" t="n">
        <v>4</v>
      </c>
      <c r="H1627" t="inlineStr">
        <is>
          <t>PT</t>
        </is>
      </c>
      <c r="I1627" t="inlineStr">
        <is>
          <t>05/2026</t>
        </is>
      </c>
    </row>
    <row r="1628">
      <c r="A1628" t="n">
        <v>87022</v>
      </c>
      <c r="B1628" t="n">
        <v>122</v>
      </c>
      <c r="C1628" s="551" t="n">
        <v>46143</v>
      </c>
      <c r="D1628" t="inlineStr">
        <is>
          <t>Arcos</t>
        </is>
      </c>
      <c r="E1628" t="n">
        <v>20332</v>
      </c>
      <c r="F1628" t="inlineStr">
        <is>
          <t>SAGU DE MANDIOCA YOKI C/500G</t>
        </is>
      </c>
      <c r="G1628" t="n">
        <v>16</v>
      </c>
      <c r="H1628" t="inlineStr">
        <is>
          <t>PC</t>
        </is>
      </c>
      <c r="I1628" t="inlineStr">
        <is>
          <t>05/2026</t>
        </is>
      </c>
    </row>
    <row r="1629">
      <c r="A1629" t="n">
        <v>87023</v>
      </c>
      <c r="B1629" t="n">
        <v>122</v>
      </c>
      <c r="C1629" s="551" t="n">
        <v>46143</v>
      </c>
      <c r="D1629" t="inlineStr">
        <is>
          <t>Arcos</t>
        </is>
      </c>
      <c r="E1629" t="n">
        <v>18352</v>
      </c>
      <c r="F1629" t="inlineStr">
        <is>
          <t>GIN THE BOTANIST 700ML</t>
        </is>
      </c>
      <c r="G1629" t="n">
        <v>1</v>
      </c>
      <c r="H1629" t="inlineStr">
        <is>
          <t>UN</t>
        </is>
      </c>
      <c r="I1629" t="inlineStr">
        <is>
          <t>05/2026</t>
        </is>
      </c>
    </row>
    <row r="1630">
      <c r="A1630" t="n">
        <v>87024</v>
      </c>
      <c r="B1630" t="n">
        <v>122</v>
      </c>
      <c r="C1630" s="551" t="n">
        <v>46143</v>
      </c>
      <c r="D1630" t="inlineStr">
        <is>
          <t>Arcos</t>
        </is>
      </c>
      <c r="E1630" t="n">
        <v>26881</v>
      </c>
      <c r="F1630" t="inlineStr">
        <is>
          <t>CASCA DE CARVALHO KG</t>
        </is>
      </c>
      <c r="G1630" t="n">
        <v>3.2</v>
      </c>
      <c r="H1630" t="inlineStr">
        <is>
          <t>KG</t>
        </is>
      </c>
      <c r="I1630" t="inlineStr">
        <is>
          <t>05/2026</t>
        </is>
      </c>
    </row>
    <row r="1631">
      <c r="A1631" t="n">
        <v>87025</v>
      </c>
      <c r="B1631" t="n">
        <v>122</v>
      </c>
      <c r="C1631" s="551" t="n">
        <v>46143</v>
      </c>
      <c r="D1631" t="inlineStr">
        <is>
          <t>Arcos</t>
        </is>
      </c>
      <c r="E1631" t="n">
        <v>18104</v>
      </c>
      <c r="F1631" t="inlineStr">
        <is>
          <t>WHISKY MACALLAN TRIPLE CASK 12 ANOS 700ML</t>
        </is>
      </c>
      <c r="G1631" t="n">
        <v>0.34</v>
      </c>
      <c r="H1631" t="inlineStr">
        <is>
          <t>GR</t>
        </is>
      </c>
      <c r="I1631" t="inlineStr">
        <is>
          <t>05/2026</t>
        </is>
      </c>
    </row>
    <row r="1632">
      <c r="A1632" t="n">
        <v>87026</v>
      </c>
      <c r="B1632" t="n">
        <v>122</v>
      </c>
      <c r="C1632" s="551" t="n">
        <v>46143</v>
      </c>
      <c r="D1632" t="inlineStr">
        <is>
          <t>Arcos</t>
        </is>
      </c>
      <c r="E1632" t="n">
        <v>17886</v>
      </c>
      <c r="F1632" t="inlineStr">
        <is>
          <t>PEPSI ZERO LATA 350ML C/12</t>
        </is>
      </c>
      <c r="G1632" t="n">
        <v>6.41</v>
      </c>
      <c r="H1632" t="inlineStr">
        <is>
          <t>PC</t>
        </is>
      </c>
      <c r="I1632" t="inlineStr">
        <is>
          <t>05/2026</t>
        </is>
      </c>
    </row>
    <row r="1633">
      <c r="A1633" t="n">
        <v>87027</v>
      </c>
      <c r="B1633" t="n">
        <v>122</v>
      </c>
      <c r="C1633" s="551" t="n">
        <v>46143</v>
      </c>
      <c r="D1633" t="inlineStr">
        <is>
          <t>Arcos</t>
        </is>
      </c>
      <c r="E1633" t="n">
        <v>25807</v>
      </c>
      <c r="F1633" t="inlineStr">
        <is>
          <t>CHOCOLATE EM BARRA MEIO AMARGO C/2,1KG SICAO</t>
        </is>
      </c>
      <c r="G1633" t="n">
        <v>1</v>
      </c>
      <c r="H1633" t="inlineStr">
        <is>
          <t>UN</t>
        </is>
      </c>
      <c r="I1633" t="inlineStr">
        <is>
          <t>05/2026</t>
        </is>
      </c>
    </row>
    <row r="1634">
      <c r="A1634" t="n">
        <v>87028</v>
      </c>
      <c r="B1634" t="n">
        <v>122</v>
      </c>
      <c r="C1634" s="551" t="n">
        <v>46143</v>
      </c>
      <c r="D1634" t="inlineStr">
        <is>
          <t>Arcos</t>
        </is>
      </c>
      <c r="E1634" t="n">
        <v>17800</v>
      </c>
      <c r="F1634" t="inlineStr">
        <is>
          <t>VINHO BRANCO ALMADEN RIESLING 750ML</t>
        </is>
      </c>
      <c r="G1634" t="n">
        <v>8</v>
      </c>
      <c r="H1634" t="inlineStr">
        <is>
          <t>GR</t>
        </is>
      </c>
      <c r="I1634" t="inlineStr">
        <is>
          <t>05/2026</t>
        </is>
      </c>
    </row>
    <row r="1635">
      <c r="A1635" t="n">
        <v>87029</v>
      </c>
      <c r="B1635" t="n">
        <v>122</v>
      </c>
      <c r="C1635" s="551" t="n">
        <v>46143</v>
      </c>
      <c r="D1635" t="inlineStr">
        <is>
          <t>Arcos</t>
        </is>
      </c>
      <c r="E1635" t="n">
        <v>18372</v>
      </c>
      <c r="F1635" t="inlineStr">
        <is>
          <t>GIN HENDRICKS 750ML</t>
        </is>
      </c>
      <c r="G1635" t="n">
        <v>1.26</v>
      </c>
      <c r="H1635" t="inlineStr">
        <is>
          <t>GR</t>
        </is>
      </c>
      <c r="I1635" t="inlineStr">
        <is>
          <t>05/2026</t>
        </is>
      </c>
    </row>
    <row r="1636">
      <c r="A1636" t="n">
        <v>87030</v>
      </c>
      <c r="B1636" t="n">
        <v>122</v>
      </c>
      <c r="C1636" s="551" t="n">
        <v>46143</v>
      </c>
      <c r="D1636" t="inlineStr">
        <is>
          <t>Arcos</t>
        </is>
      </c>
      <c r="E1636" t="n">
        <v>20007</v>
      </c>
      <c r="F1636" t="inlineStr">
        <is>
          <t>MAIONESE HELLMANNS C/3KG</t>
        </is>
      </c>
      <c r="G1636" t="n">
        <v>4</v>
      </c>
      <c r="H1636" t="inlineStr">
        <is>
          <t>BD</t>
        </is>
      </c>
      <c r="I1636" t="inlineStr">
        <is>
          <t>05/2026</t>
        </is>
      </c>
    </row>
    <row r="1637">
      <c r="A1637" t="n">
        <v>87031</v>
      </c>
      <c r="B1637" t="n">
        <v>122</v>
      </c>
      <c r="C1637" s="551" t="n">
        <v>46143</v>
      </c>
      <c r="D1637" t="inlineStr">
        <is>
          <t>Arcos</t>
        </is>
      </c>
      <c r="E1637" t="n">
        <v>25315</v>
      </c>
      <c r="F1637" t="inlineStr">
        <is>
          <t>ALGA MARINHA YAKI SUSHI NORI C/280G</t>
        </is>
      </c>
      <c r="G1637" t="n">
        <v>6</v>
      </c>
      <c r="H1637" t="inlineStr">
        <is>
          <t>PC</t>
        </is>
      </c>
      <c r="I1637" t="inlineStr">
        <is>
          <t>05/2026</t>
        </is>
      </c>
    </row>
    <row r="1638">
      <c r="A1638" t="n">
        <v>87032</v>
      </c>
      <c r="B1638" t="n">
        <v>122</v>
      </c>
      <c r="C1638" s="551" t="n">
        <v>46143</v>
      </c>
      <c r="D1638" t="inlineStr">
        <is>
          <t>Arcos</t>
        </is>
      </c>
      <c r="E1638" t="n">
        <v>21085</v>
      </c>
      <c r="F1638" t="inlineStr">
        <is>
          <t>ACUCAR SACHE UNIAO 5G C/1000</t>
        </is>
      </c>
      <c r="G1638" t="n">
        <v>4</v>
      </c>
      <c r="H1638" t="inlineStr">
        <is>
          <t>CX</t>
        </is>
      </c>
      <c r="I1638" t="inlineStr">
        <is>
          <t>05/2026</t>
        </is>
      </c>
    </row>
    <row r="1639">
      <c r="A1639" t="n">
        <v>87033</v>
      </c>
      <c r="B1639" t="n">
        <v>122</v>
      </c>
      <c r="C1639" s="551" t="n">
        <v>46143</v>
      </c>
      <c r="D1639" t="inlineStr">
        <is>
          <t>Arcos</t>
        </is>
      </c>
      <c r="E1639" t="n">
        <v>19790</v>
      </c>
      <c r="F1639" t="inlineStr">
        <is>
          <t>POLPA DE AVOCADO KG</t>
        </is>
      </c>
      <c r="G1639" t="n">
        <v>5</v>
      </c>
      <c r="H1639" t="inlineStr">
        <is>
          <t>KG</t>
        </is>
      </c>
      <c r="I1639" t="inlineStr">
        <is>
          <t>05/2026</t>
        </is>
      </c>
    </row>
    <row r="1640">
      <c r="A1640" t="n">
        <v>87034</v>
      </c>
      <c r="B1640" t="n">
        <v>122</v>
      </c>
      <c r="C1640" s="551" t="n">
        <v>46143</v>
      </c>
      <c r="D1640" t="inlineStr">
        <is>
          <t>Arcos</t>
        </is>
      </c>
      <c r="E1640" t="n">
        <v>20360</v>
      </c>
      <c r="F1640" t="inlineStr">
        <is>
          <t>FARINHA DE TRIGO ANACONDA C/5KG</t>
        </is>
      </c>
      <c r="G1640" t="n">
        <v>8</v>
      </c>
      <c r="H1640" t="inlineStr">
        <is>
          <t>PC</t>
        </is>
      </c>
      <c r="I1640" t="inlineStr">
        <is>
          <t>05/2026</t>
        </is>
      </c>
    </row>
    <row r="1641">
      <c r="A1641" t="n">
        <v>87035</v>
      </c>
      <c r="B1641" t="n">
        <v>122</v>
      </c>
      <c r="C1641" s="551" t="n">
        <v>46143</v>
      </c>
      <c r="D1641" t="inlineStr">
        <is>
          <t>Arcos</t>
        </is>
      </c>
      <c r="E1641" t="n">
        <v>18486</v>
      </c>
      <c r="F1641" t="inlineStr">
        <is>
          <t>CACHACA FAMIGERADA BRUTA 750ML</t>
        </is>
      </c>
      <c r="G1641" t="n">
        <v>6</v>
      </c>
      <c r="H1641" t="inlineStr">
        <is>
          <t>GR</t>
        </is>
      </c>
      <c r="I1641" t="inlineStr">
        <is>
          <t>05/2026</t>
        </is>
      </c>
    </row>
    <row r="1642">
      <c r="A1642" t="n">
        <v>87036</v>
      </c>
      <c r="B1642" t="n">
        <v>122</v>
      </c>
      <c r="C1642" s="551" t="n">
        <v>46143</v>
      </c>
      <c r="D1642" t="inlineStr">
        <is>
          <t>Arcos</t>
        </is>
      </c>
      <c r="E1642" t="n">
        <v>21004</v>
      </c>
      <c r="F1642" t="inlineStr">
        <is>
          <t>OLEO DE GERGELIM TORRADO HONG KONG 1L</t>
        </is>
      </c>
      <c r="G1642" t="n">
        <v>2</v>
      </c>
      <c r="H1642" t="inlineStr">
        <is>
          <t>UN</t>
        </is>
      </c>
      <c r="I1642" t="inlineStr">
        <is>
          <t>05/2026</t>
        </is>
      </c>
    </row>
    <row r="1643">
      <c r="A1643" t="n">
        <v>87037</v>
      </c>
      <c r="B1643" t="n">
        <v>122</v>
      </c>
      <c r="C1643" s="551" t="n">
        <v>46143</v>
      </c>
      <c r="D1643" t="inlineStr">
        <is>
          <t>Arcos</t>
        </is>
      </c>
      <c r="E1643" t="n">
        <v>20757</v>
      </c>
      <c r="F1643" t="inlineStr">
        <is>
          <t>ALCAPARRA MEDIA DI SALERNO C/2KG</t>
        </is>
      </c>
      <c r="G1643" t="n">
        <v>2</v>
      </c>
      <c r="H1643" t="inlineStr">
        <is>
          <t>BD</t>
        </is>
      </c>
      <c r="I1643" t="inlineStr">
        <is>
          <t>05/2026</t>
        </is>
      </c>
    </row>
    <row r="1644">
      <c r="A1644" t="n">
        <v>87038</v>
      </c>
      <c r="B1644" t="n">
        <v>122</v>
      </c>
      <c r="C1644" s="551" t="n">
        <v>46143</v>
      </c>
      <c r="D1644" t="inlineStr">
        <is>
          <t>Arcos</t>
        </is>
      </c>
      <c r="E1644" t="n">
        <v>19751</v>
      </c>
      <c r="F1644" t="inlineStr">
        <is>
          <t>LIMAO SICILIANO KG</t>
        </is>
      </c>
      <c r="G1644" t="n">
        <v>13.2</v>
      </c>
      <c r="H1644" t="inlineStr">
        <is>
          <t>KG</t>
        </is>
      </c>
      <c r="I1644" t="inlineStr">
        <is>
          <t>05/2026</t>
        </is>
      </c>
    </row>
    <row r="1645">
      <c r="A1645" t="n">
        <v>87039</v>
      </c>
      <c r="B1645" t="n">
        <v>122</v>
      </c>
      <c r="C1645" s="551" t="n">
        <v>46143</v>
      </c>
      <c r="D1645" t="inlineStr">
        <is>
          <t>Arcos</t>
        </is>
      </c>
      <c r="E1645" t="n">
        <v>24676</v>
      </c>
      <c r="F1645" t="inlineStr">
        <is>
          <t>ACIDO ASCORBICO C/1KG</t>
        </is>
      </c>
      <c r="G1645" t="n">
        <v>3</v>
      </c>
      <c r="H1645" t="inlineStr">
        <is>
          <t>PC</t>
        </is>
      </c>
      <c r="I1645" t="inlineStr">
        <is>
          <t>05/2026</t>
        </is>
      </c>
    </row>
    <row r="1646">
      <c r="A1646" t="n">
        <v>87040</v>
      </c>
      <c r="B1646" t="n">
        <v>122</v>
      </c>
      <c r="C1646" s="551" t="n">
        <v>46143</v>
      </c>
      <c r="D1646" t="inlineStr">
        <is>
          <t>Arcos</t>
        </is>
      </c>
      <c r="E1646" t="n">
        <v>19973</v>
      </c>
      <c r="F1646" t="inlineStr">
        <is>
          <t>MOLHO SHOYO TRADICIONAL SAKURA C/1,010L UN</t>
        </is>
      </c>
      <c r="G1646" t="n">
        <v>10</v>
      </c>
      <c r="H1646" t="inlineStr">
        <is>
          <t>UN</t>
        </is>
      </c>
      <c r="I1646" t="inlineStr">
        <is>
          <t>05/2026</t>
        </is>
      </c>
    </row>
    <row r="1647">
      <c r="A1647" t="n">
        <v>87041</v>
      </c>
      <c r="B1647" t="n">
        <v>122</v>
      </c>
      <c r="C1647" s="551" t="n">
        <v>46143</v>
      </c>
      <c r="D1647" t="inlineStr">
        <is>
          <t>Arcos</t>
        </is>
      </c>
      <c r="E1647" t="n">
        <v>26054</v>
      </c>
      <c r="F1647" t="inlineStr">
        <is>
          <t>VINAGRE DE ARROZ MIZKAN 500ML UN</t>
        </is>
      </c>
      <c r="G1647" t="n">
        <v>9</v>
      </c>
      <c r="H1647" t="inlineStr">
        <is>
          <t>UN</t>
        </is>
      </c>
      <c r="I1647" t="inlineStr">
        <is>
          <t>05/2026</t>
        </is>
      </c>
    </row>
    <row r="1648">
      <c r="A1648" t="n">
        <v>87042</v>
      </c>
      <c r="B1648" t="n">
        <v>122</v>
      </c>
      <c r="C1648" s="551" t="n">
        <v>46143</v>
      </c>
      <c r="D1648" t="inlineStr">
        <is>
          <t>Arcos</t>
        </is>
      </c>
      <c r="E1648" t="n">
        <v>20871</v>
      </c>
      <c r="F1648" t="inlineStr">
        <is>
          <t>MELADO DE CANA JR C/1,3KG</t>
        </is>
      </c>
      <c r="G1648" t="n">
        <v>8</v>
      </c>
      <c r="H1648" t="inlineStr">
        <is>
          <t>PT</t>
        </is>
      </c>
      <c r="I1648" t="inlineStr">
        <is>
          <t>05/2026</t>
        </is>
      </c>
    </row>
    <row r="1649">
      <c r="A1649" t="n">
        <v>87043</v>
      </c>
      <c r="B1649" t="n">
        <v>122</v>
      </c>
      <c r="C1649" s="551" t="n">
        <v>46143</v>
      </c>
      <c r="D1649" t="inlineStr">
        <is>
          <t>Arcos</t>
        </is>
      </c>
      <c r="E1649" t="n">
        <v>28295</v>
      </c>
      <c r="F1649" t="inlineStr">
        <is>
          <t>ARROZ JAPONES MOMIJI 5KG</t>
        </is>
      </c>
      <c r="G1649" t="n">
        <v>3</v>
      </c>
      <c r="H1649" t="inlineStr">
        <is>
          <t>UN</t>
        </is>
      </c>
      <c r="I1649" t="inlineStr">
        <is>
          <t>05/2026</t>
        </is>
      </c>
    </row>
    <row r="1650">
      <c r="A1650" t="n">
        <v>87044</v>
      </c>
      <c r="B1650" t="n">
        <v>122</v>
      </c>
      <c r="C1650" s="551" t="n">
        <v>46143</v>
      </c>
      <c r="D1650" t="inlineStr">
        <is>
          <t>Arcos</t>
        </is>
      </c>
      <c r="E1650" t="n">
        <v>18219</v>
      </c>
      <c r="F1650" t="inlineStr">
        <is>
          <t>VERMOUTH CARPANO PUNT E MES 1L</t>
        </is>
      </c>
      <c r="G1650" t="n">
        <v>1.72</v>
      </c>
      <c r="H1650" t="inlineStr">
        <is>
          <t>GR</t>
        </is>
      </c>
      <c r="I1650" t="inlineStr">
        <is>
          <t>05/2026</t>
        </is>
      </c>
    </row>
    <row r="1651">
      <c r="A1651" t="n">
        <v>87045</v>
      </c>
      <c r="B1651" t="n">
        <v>122</v>
      </c>
      <c r="C1651" s="551" t="n">
        <v>46143</v>
      </c>
      <c r="D1651" t="inlineStr">
        <is>
          <t>Arcos</t>
        </is>
      </c>
      <c r="E1651" t="n">
        <v>19965</v>
      </c>
      <c r="F1651" t="inlineStr">
        <is>
          <t>MOSTARDA AMARELA HEINZ C/255G UN</t>
        </is>
      </c>
      <c r="G1651" t="n">
        <v>11</v>
      </c>
      <c r="H1651" t="inlineStr">
        <is>
          <t>UN</t>
        </is>
      </c>
      <c r="I1651" t="inlineStr">
        <is>
          <t>05/2026</t>
        </is>
      </c>
    </row>
    <row r="1652">
      <c r="A1652" t="n">
        <v>87046</v>
      </c>
      <c r="B1652" t="n">
        <v>122</v>
      </c>
      <c r="C1652" s="551" t="n">
        <v>46143</v>
      </c>
      <c r="D1652" t="inlineStr">
        <is>
          <t>Arcos</t>
        </is>
      </c>
      <c r="E1652" t="n">
        <v>24712</v>
      </c>
      <c r="F1652" t="inlineStr">
        <is>
          <t>VERMOUTH DOLIN ROUGE 750ML</t>
        </is>
      </c>
      <c r="G1652" t="n">
        <v>1</v>
      </c>
      <c r="H1652" t="inlineStr">
        <is>
          <t>GR</t>
        </is>
      </c>
      <c r="I1652" t="inlineStr">
        <is>
          <t>05/2026</t>
        </is>
      </c>
    </row>
    <row r="1653">
      <c r="A1653" t="n">
        <v>87047</v>
      </c>
      <c r="B1653" t="n">
        <v>122</v>
      </c>
      <c r="C1653" s="551" t="n">
        <v>46143</v>
      </c>
      <c r="D1653" t="inlineStr">
        <is>
          <t>Arcos</t>
        </is>
      </c>
      <c r="E1653" t="n">
        <v>21062</v>
      </c>
      <c r="F1653" t="inlineStr">
        <is>
          <t xml:space="preserve">ACETO BALSAM DI MODENA DISALERNO 500ML </t>
        </is>
      </c>
      <c r="G1653" t="n">
        <v>9</v>
      </c>
      <c r="H1653" t="inlineStr">
        <is>
          <t>GR</t>
        </is>
      </c>
      <c r="I1653" t="inlineStr">
        <is>
          <t>05/2026</t>
        </is>
      </c>
    </row>
    <row r="1654">
      <c r="A1654" t="n">
        <v>87048</v>
      </c>
      <c r="B1654" t="n">
        <v>122</v>
      </c>
      <c r="C1654" s="551" t="n">
        <v>46143</v>
      </c>
      <c r="D1654" t="inlineStr">
        <is>
          <t>Arcos</t>
        </is>
      </c>
      <c r="E1654" t="n">
        <v>23698</v>
      </c>
      <c r="F1654" t="inlineStr">
        <is>
          <t>FARINHA DE AMENDOA KG</t>
        </is>
      </c>
      <c r="G1654" t="n">
        <v>2</v>
      </c>
      <c r="H1654" t="inlineStr">
        <is>
          <t>KG</t>
        </is>
      </c>
      <c r="I1654" t="inlineStr">
        <is>
          <t>05/2026</t>
        </is>
      </c>
    </row>
    <row r="1655">
      <c r="A1655" t="n">
        <v>87049</v>
      </c>
      <c r="B1655" t="n">
        <v>122</v>
      </c>
      <c r="C1655" s="551" t="n">
        <v>46143</v>
      </c>
      <c r="D1655" t="inlineStr">
        <is>
          <t>Arcos</t>
        </is>
      </c>
      <c r="E1655" t="n">
        <v>18145</v>
      </c>
      <c r="F1655" t="inlineStr">
        <is>
          <t>WHISKY CHIVAS REGAL 18 ANOS 750ML</t>
        </is>
      </c>
      <c r="G1655" t="n">
        <v>0.37</v>
      </c>
      <c r="H1655" t="inlineStr">
        <is>
          <t>GR</t>
        </is>
      </c>
      <c r="I1655" t="inlineStr">
        <is>
          <t>05/2026</t>
        </is>
      </c>
    </row>
    <row r="1656">
      <c r="A1656" t="n">
        <v>87050</v>
      </c>
      <c r="B1656" t="n">
        <v>122</v>
      </c>
      <c r="C1656" s="551" t="n">
        <v>46143</v>
      </c>
      <c r="D1656" t="inlineStr">
        <is>
          <t>Arcos</t>
        </is>
      </c>
      <c r="E1656" t="n">
        <v>21030</v>
      </c>
      <c r="F1656" t="inlineStr">
        <is>
          <t>AZEITE EXTRA VIRGEM GALLO 250ML UN</t>
        </is>
      </c>
      <c r="G1656" t="n">
        <v>7</v>
      </c>
      <c r="H1656" t="inlineStr">
        <is>
          <t>UN</t>
        </is>
      </c>
      <c r="I1656" t="inlineStr">
        <is>
          <t>05/2026</t>
        </is>
      </c>
    </row>
    <row r="1657">
      <c r="A1657" t="n">
        <v>87051</v>
      </c>
      <c r="B1657" t="n">
        <v>122</v>
      </c>
      <c r="C1657" s="551" t="n">
        <v>46143</v>
      </c>
      <c r="D1657" t="inlineStr">
        <is>
          <t>Arcos</t>
        </is>
      </c>
      <c r="E1657" t="n">
        <v>23992</v>
      </c>
      <c r="F1657" t="inlineStr">
        <is>
          <t>ACIDO MALICO KG</t>
        </is>
      </c>
      <c r="G1657" t="n">
        <v>2</v>
      </c>
      <c r="H1657" t="inlineStr">
        <is>
          <t>KG</t>
        </is>
      </c>
      <c r="I1657" t="inlineStr">
        <is>
          <t>05/2026</t>
        </is>
      </c>
    </row>
    <row r="1658">
      <c r="A1658" t="n">
        <v>87052</v>
      </c>
      <c r="B1658" t="n">
        <v>122</v>
      </c>
      <c r="C1658" s="551" t="n">
        <v>46143</v>
      </c>
      <c r="D1658" t="inlineStr">
        <is>
          <t>Arcos</t>
        </is>
      </c>
      <c r="E1658" t="n">
        <v>20358</v>
      </c>
      <c r="F1658" t="inlineStr">
        <is>
          <t>FARINHA PANKO ROMARIZ C/1KG</t>
        </is>
      </c>
      <c r="G1658" t="n">
        <v>9</v>
      </c>
      <c r="H1658" t="inlineStr">
        <is>
          <t>PC</t>
        </is>
      </c>
      <c r="I1658" t="inlineStr">
        <is>
          <t>05/2026</t>
        </is>
      </c>
    </row>
    <row r="1659">
      <c r="A1659" t="n">
        <v>87053</v>
      </c>
      <c r="B1659" t="n">
        <v>122</v>
      </c>
      <c r="C1659" s="551" t="n">
        <v>46143</v>
      </c>
      <c r="D1659" t="inlineStr">
        <is>
          <t>Arcos</t>
        </is>
      </c>
      <c r="E1659" t="n">
        <v>20242</v>
      </c>
      <c r="F1659" t="inlineStr">
        <is>
          <t>FEIJAO CARIOCA CAMIL C/2KG</t>
        </is>
      </c>
      <c r="G1659" t="n">
        <v>9</v>
      </c>
      <c r="H1659" t="inlineStr">
        <is>
          <t>PC</t>
        </is>
      </c>
      <c r="I1659" t="inlineStr">
        <is>
          <t>05/2026</t>
        </is>
      </c>
    </row>
    <row r="1660">
      <c r="A1660" t="n">
        <v>87054</v>
      </c>
      <c r="B1660" t="n">
        <v>122</v>
      </c>
      <c r="C1660" s="551" t="n">
        <v>46143</v>
      </c>
      <c r="D1660" t="inlineStr">
        <is>
          <t>Arcos</t>
        </is>
      </c>
      <c r="E1660" t="n">
        <v>20034</v>
      </c>
      <c r="F1660" t="inlineStr">
        <is>
          <t>CRAVO DA INDIA KG</t>
        </is>
      </c>
      <c r="G1660" t="n">
        <v>2</v>
      </c>
      <c r="H1660" t="inlineStr">
        <is>
          <t>KG</t>
        </is>
      </c>
      <c r="I1660" t="inlineStr">
        <is>
          <t>05/2026</t>
        </is>
      </c>
    </row>
    <row r="1661">
      <c r="A1661" t="n">
        <v>87055</v>
      </c>
      <c r="B1661" t="n">
        <v>122</v>
      </c>
      <c r="C1661" s="551" t="n">
        <v>46143</v>
      </c>
      <c r="D1661" t="inlineStr">
        <is>
          <t>Arcos</t>
        </is>
      </c>
      <c r="E1661" t="n">
        <v>20054</v>
      </c>
      <c r="F1661" t="inlineStr">
        <is>
          <t>CATCHUP HEINZ 397G UN</t>
        </is>
      </c>
      <c r="G1661" t="n">
        <v>11</v>
      </c>
      <c r="H1661" t="inlineStr">
        <is>
          <t>UN</t>
        </is>
      </c>
      <c r="I1661" t="inlineStr">
        <is>
          <t>05/2026</t>
        </is>
      </c>
    </row>
    <row r="1662">
      <c r="A1662" t="n">
        <v>87056</v>
      </c>
      <c r="B1662" t="n">
        <v>122</v>
      </c>
      <c r="C1662" s="551" t="n">
        <v>46143</v>
      </c>
      <c r="D1662" t="inlineStr">
        <is>
          <t>Arcos</t>
        </is>
      </c>
      <c r="E1662" t="n">
        <v>25416</v>
      </c>
      <c r="F1662" t="inlineStr">
        <is>
          <t>LEITE DE AVEIA NUDE C/1L UN</t>
        </is>
      </c>
      <c r="G1662" t="n">
        <v>8</v>
      </c>
      <c r="H1662" t="inlineStr">
        <is>
          <t>UN</t>
        </is>
      </c>
      <c r="I1662" t="inlineStr">
        <is>
          <t>05/2026</t>
        </is>
      </c>
    </row>
    <row r="1663">
      <c r="A1663" t="n">
        <v>87057</v>
      </c>
      <c r="B1663" t="n">
        <v>122</v>
      </c>
      <c r="C1663" s="551" t="n">
        <v>46143</v>
      </c>
      <c r="D1663" t="inlineStr">
        <is>
          <t>Arcos</t>
        </is>
      </c>
      <c r="E1663" t="n">
        <v>26425</v>
      </c>
      <c r="F1663" t="inlineStr">
        <is>
          <t>POLPA DE CAJA KG</t>
        </is>
      </c>
      <c r="G1663" t="n">
        <v>4</v>
      </c>
      <c r="H1663" t="inlineStr">
        <is>
          <t>KG</t>
        </is>
      </c>
      <c r="I1663" t="inlineStr">
        <is>
          <t>05/2026</t>
        </is>
      </c>
    </row>
    <row r="1664">
      <c r="A1664" t="n">
        <v>87058</v>
      </c>
      <c r="B1664" t="n">
        <v>122</v>
      </c>
      <c r="C1664" s="551" t="n">
        <v>46143</v>
      </c>
      <c r="D1664" t="inlineStr">
        <is>
          <t>Arcos</t>
        </is>
      </c>
      <c r="E1664" t="n">
        <v>25075</v>
      </c>
      <c r="F1664" t="inlineStr">
        <is>
          <t>MASSA PARA LASANHA ADRIA C/500G</t>
        </is>
      </c>
      <c r="G1664" t="n">
        <v>7</v>
      </c>
      <c r="H1664" t="inlineStr">
        <is>
          <t>PC</t>
        </is>
      </c>
      <c r="I1664" t="inlineStr">
        <is>
          <t>05/2026</t>
        </is>
      </c>
    </row>
    <row r="1665">
      <c r="A1665" t="n">
        <v>87059</v>
      </c>
      <c r="B1665" t="n">
        <v>122</v>
      </c>
      <c r="C1665" s="551" t="n">
        <v>46143</v>
      </c>
      <c r="D1665" t="inlineStr">
        <is>
          <t>Arcos</t>
        </is>
      </c>
      <c r="E1665" t="n">
        <v>18234</v>
      </c>
      <c r="F1665" t="inlineStr">
        <is>
          <t>TEQUILA JOSE CUERVO 1800 SILVER 750ML</t>
        </is>
      </c>
      <c r="G1665" t="n">
        <v>0.66</v>
      </c>
      <c r="H1665" t="inlineStr">
        <is>
          <t>UN</t>
        </is>
      </c>
      <c r="I1665" t="inlineStr">
        <is>
          <t>05/2026</t>
        </is>
      </c>
    </row>
    <row r="1666">
      <c r="A1666" t="n">
        <v>87060</v>
      </c>
      <c r="B1666" t="n">
        <v>122</v>
      </c>
      <c r="C1666" s="551" t="n">
        <v>46143</v>
      </c>
      <c r="D1666" t="inlineStr">
        <is>
          <t>Arcos</t>
        </is>
      </c>
      <c r="E1666" t="n">
        <v>18364</v>
      </c>
      <c r="F1666" t="inlineStr">
        <is>
          <t>GIN PLYMOUTH 750ML</t>
        </is>
      </c>
      <c r="G1666" t="n">
        <v>1</v>
      </c>
      <c r="H1666" t="inlineStr">
        <is>
          <t>UN</t>
        </is>
      </c>
      <c r="I1666" t="inlineStr">
        <is>
          <t>05/2026</t>
        </is>
      </c>
    </row>
    <row r="1667">
      <c r="A1667" t="n">
        <v>87061</v>
      </c>
      <c r="B1667" t="n">
        <v>122</v>
      </c>
      <c r="C1667" s="551" t="n">
        <v>46143</v>
      </c>
      <c r="D1667" t="inlineStr">
        <is>
          <t>Arcos</t>
        </is>
      </c>
      <c r="E1667" t="n">
        <v>20892</v>
      </c>
      <c r="F1667" t="inlineStr">
        <is>
          <t>GELATINA S/ SABOR EM FOLHA INCOLOR OETKER 10G</t>
        </is>
      </c>
      <c r="G1667" t="n">
        <v>8</v>
      </c>
      <c r="H1667" t="inlineStr">
        <is>
          <t>UN</t>
        </is>
      </c>
      <c r="I1667" t="inlineStr">
        <is>
          <t>05/2026</t>
        </is>
      </c>
    </row>
    <row r="1668">
      <c r="A1668" t="n">
        <v>87062</v>
      </c>
      <c r="B1668" t="n">
        <v>122</v>
      </c>
      <c r="C1668" s="551" t="n">
        <v>46143</v>
      </c>
      <c r="D1668" t="inlineStr">
        <is>
          <t>Arcos</t>
        </is>
      </c>
      <c r="E1668" t="n">
        <v>18510</v>
      </c>
      <c r="F1668" t="inlineStr">
        <is>
          <t>PEYCHAUD AROMATIC COCKTAIL BITTERS 148ML</t>
        </is>
      </c>
      <c r="G1668" t="n">
        <v>1</v>
      </c>
      <c r="H1668" t="inlineStr">
        <is>
          <t>UN</t>
        </is>
      </c>
      <c r="I1668" t="inlineStr">
        <is>
          <t>05/2026</t>
        </is>
      </c>
    </row>
    <row r="1669">
      <c r="A1669" t="n">
        <v>87063</v>
      </c>
      <c r="B1669" t="n">
        <v>122</v>
      </c>
      <c r="C1669" s="551" t="n">
        <v>46143</v>
      </c>
      <c r="D1669" t="inlineStr">
        <is>
          <t>Arcos</t>
        </is>
      </c>
      <c r="E1669" t="n">
        <v>18209</v>
      </c>
      <c r="F1669" t="inlineStr">
        <is>
          <t>VERMOUTH MARTINI ROSATO 750ML</t>
        </is>
      </c>
      <c r="G1669" t="n">
        <v>2</v>
      </c>
      <c r="H1669" t="inlineStr">
        <is>
          <t>GR</t>
        </is>
      </c>
      <c r="I1669" t="inlineStr">
        <is>
          <t>05/2026</t>
        </is>
      </c>
    </row>
    <row r="1670">
      <c r="A1670" t="n">
        <v>87064</v>
      </c>
      <c r="B1670" t="n">
        <v>122</v>
      </c>
      <c r="C1670" s="551" t="n">
        <v>46143</v>
      </c>
      <c r="D1670" t="inlineStr">
        <is>
          <t>Arcos</t>
        </is>
      </c>
      <c r="E1670" t="n">
        <v>18264</v>
      </c>
      <c r="F1670" t="inlineStr">
        <is>
          <t>RUM MOUNT GAY XO 43o 700ML</t>
        </is>
      </c>
      <c r="G1670" t="n">
        <v>0.22</v>
      </c>
      <c r="H1670" t="inlineStr">
        <is>
          <t>UN</t>
        </is>
      </c>
      <c r="I1670" t="inlineStr">
        <is>
          <t>05/2026</t>
        </is>
      </c>
    </row>
    <row r="1671">
      <c r="A1671" t="n">
        <v>87065</v>
      </c>
      <c r="B1671" t="n">
        <v>122</v>
      </c>
      <c r="C1671" s="551" t="n">
        <v>46143</v>
      </c>
      <c r="D1671" t="inlineStr">
        <is>
          <t>Arcos</t>
        </is>
      </c>
      <c r="E1671" t="n">
        <v>20022</v>
      </c>
      <c r="F1671" t="inlineStr">
        <is>
          <t>FERMENTO QUIMICO ROYAL 250G</t>
        </is>
      </c>
      <c r="G1671" t="n">
        <v>10</v>
      </c>
      <c r="H1671" t="inlineStr">
        <is>
          <t>UN</t>
        </is>
      </c>
      <c r="I1671" t="inlineStr">
        <is>
          <t>05/2026</t>
        </is>
      </c>
    </row>
    <row r="1672">
      <c r="A1672" t="n">
        <v>87066</v>
      </c>
      <c r="B1672" t="n">
        <v>122</v>
      </c>
      <c r="C1672" s="551" t="n">
        <v>46143</v>
      </c>
      <c r="D1672" t="inlineStr">
        <is>
          <t>Arcos</t>
        </is>
      </c>
      <c r="E1672" t="n">
        <v>20227</v>
      </c>
      <c r="F1672" t="inlineStr">
        <is>
          <t>FEIJAO PRETO CAMIL C/2KG</t>
        </is>
      </c>
      <c r="G1672" t="n">
        <v>10</v>
      </c>
      <c r="H1672" t="inlineStr">
        <is>
          <t>PC</t>
        </is>
      </c>
      <c r="I1672" t="inlineStr">
        <is>
          <t>05/2026</t>
        </is>
      </c>
    </row>
    <row r="1673">
      <c r="A1673" t="n">
        <v>87067</v>
      </c>
      <c r="B1673" t="n">
        <v>122</v>
      </c>
      <c r="C1673" s="551" t="n">
        <v>46143</v>
      </c>
      <c r="D1673" t="inlineStr">
        <is>
          <t>Arcos</t>
        </is>
      </c>
      <c r="E1673" t="n">
        <v>20429</v>
      </c>
      <c r="F1673" t="inlineStr">
        <is>
          <t>AMIDO DE MILHO MAIZENA 1KG UN</t>
        </is>
      </c>
      <c r="G1673" t="n">
        <v>5</v>
      </c>
      <c r="H1673" t="inlineStr">
        <is>
          <t>UN</t>
        </is>
      </c>
      <c r="I1673" t="inlineStr">
        <is>
          <t>05/2026</t>
        </is>
      </c>
    </row>
    <row r="1674">
      <c r="A1674" t="n">
        <v>87068</v>
      </c>
      <c r="B1674" t="n">
        <v>122</v>
      </c>
      <c r="C1674" s="551" t="n">
        <v>46143</v>
      </c>
      <c r="D1674" t="inlineStr">
        <is>
          <t>Arcos</t>
        </is>
      </c>
      <c r="E1674" t="n">
        <v>25478</v>
      </c>
      <c r="F1674" t="inlineStr">
        <is>
          <t xml:space="preserve">LEITE INTEGRAL LEITISSIMO 1L </t>
        </is>
      </c>
      <c r="G1674" t="n">
        <v>12</v>
      </c>
      <c r="H1674" t="inlineStr">
        <is>
          <t>UN</t>
        </is>
      </c>
      <c r="I1674" t="inlineStr">
        <is>
          <t>05/2026</t>
        </is>
      </c>
    </row>
    <row r="1675">
      <c r="A1675" t="n">
        <v>87069</v>
      </c>
      <c r="B1675" t="n">
        <v>122</v>
      </c>
      <c r="C1675" s="551" t="n">
        <v>46143</v>
      </c>
      <c r="D1675" t="inlineStr">
        <is>
          <t>Arcos</t>
        </is>
      </c>
      <c r="E1675" t="n">
        <v>20202</v>
      </c>
      <c r="F1675" t="inlineStr">
        <is>
          <t>VINAGRE DE ARROZ CASTELO 750ML UN</t>
        </is>
      </c>
      <c r="G1675" t="n">
        <v>12</v>
      </c>
      <c r="H1675" t="inlineStr">
        <is>
          <t>UN</t>
        </is>
      </c>
      <c r="I1675" t="inlineStr">
        <is>
          <t>05/2026</t>
        </is>
      </c>
    </row>
    <row r="1676">
      <c r="A1676" t="n">
        <v>87070</v>
      </c>
      <c r="B1676" t="n">
        <v>122</v>
      </c>
      <c r="C1676" s="551" t="n">
        <v>46143</v>
      </c>
      <c r="D1676" t="inlineStr">
        <is>
          <t>Arcos</t>
        </is>
      </c>
      <c r="E1676" t="n">
        <v>25868</v>
      </c>
      <c r="F1676" t="inlineStr">
        <is>
          <t>QUEIJO GORGONZOLA DOLCE SERRA DAS ANTAS KG</t>
        </is>
      </c>
      <c r="G1676" t="n">
        <v>0.9</v>
      </c>
      <c r="H1676" t="inlineStr">
        <is>
          <t>KG</t>
        </is>
      </c>
      <c r="I1676" t="inlineStr">
        <is>
          <t>05/2026</t>
        </is>
      </c>
    </row>
    <row r="1677">
      <c r="A1677" t="n">
        <v>87071</v>
      </c>
      <c r="B1677" t="n">
        <v>122</v>
      </c>
      <c r="C1677" s="551" t="n">
        <v>46143</v>
      </c>
      <c r="D1677" t="inlineStr">
        <is>
          <t>Arcos</t>
        </is>
      </c>
      <c r="E1677" t="n">
        <v>23390</v>
      </c>
      <c r="F1677" t="inlineStr">
        <is>
          <t>BANANA DA TERRA KG</t>
        </is>
      </c>
      <c r="G1677" t="n">
        <v>9.539999999999999</v>
      </c>
      <c r="H1677" t="inlineStr">
        <is>
          <t>KG</t>
        </is>
      </c>
      <c r="I1677" t="inlineStr">
        <is>
          <t>05/2026</t>
        </is>
      </c>
    </row>
    <row r="1678">
      <c r="A1678" t="n">
        <v>87072</v>
      </c>
      <c r="B1678" t="n">
        <v>122</v>
      </c>
      <c r="C1678" s="551" t="n">
        <v>46143</v>
      </c>
      <c r="D1678" t="inlineStr">
        <is>
          <t>Arcos</t>
        </is>
      </c>
      <c r="E1678" t="n">
        <v>17716</v>
      </c>
      <c r="F1678" t="inlineStr">
        <is>
          <t>VINHO TINTO ALMADEN CABERNET SAUVIGNON 750ML</t>
        </is>
      </c>
      <c r="G1678" t="n">
        <v>3</v>
      </c>
      <c r="H1678" t="inlineStr">
        <is>
          <t>GR</t>
        </is>
      </c>
      <c r="I1678" t="inlineStr">
        <is>
          <t>05/2026</t>
        </is>
      </c>
    </row>
    <row r="1679">
      <c r="A1679" t="n">
        <v>87073</v>
      </c>
      <c r="B1679" t="n">
        <v>122</v>
      </c>
      <c r="C1679" s="551" t="n">
        <v>46143</v>
      </c>
      <c r="D1679" t="inlineStr">
        <is>
          <t>Arcos</t>
        </is>
      </c>
      <c r="E1679" t="n">
        <v>18550</v>
      </c>
      <c r="F1679" t="inlineStr">
        <is>
          <t>APERITIVO ANGOSTURA 200ML</t>
        </is>
      </c>
      <c r="G1679" t="n">
        <v>0.48</v>
      </c>
      <c r="H1679" t="inlineStr">
        <is>
          <t>GR</t>
        </is>
      </c>
      <c r="I1679" t="inlineStr">
        <is>
          <t>05/2026</t>
        </is>
      </c>
    </row>
    <row r="1680">
      <c r="A1680" t="n">
        <v>87074</v>
      </c>
      <c r="B1680" t="n">
        <v>122</v>
      </c>
      <c r="C1680" s="551" t="n">
        <v>46143</v>
      </c>
      <c r="D1680" t="inlineStr">
        <is>
          <t>Arcos</t>
        </is>
      </c>
      <c r="E1680" t="n">
        <v>20327</v>
      </c>
      <c r="F1680" t="inlineStr">
        <is>
          <t>FUBA MIMOSO YOKI C/1KG</t>
        </is>
      </c>
      <c r="G1680" t="n">
        <v>11</v>
      </c>
      <c r="H1680" t="inlineStr">
        <is>
          <t>PC</t>
        </is>
      </c>
      <c r="I1680" t="inlineStr">
        <is>
          <t>05/2026</t>
        </is>
      </c>
    </row>
    <row r="1681">
      <c r="A1681" t="n">
        <v>87075</v>
      </c>
      <c r="B1681" t="n">
        <v>122</v>
      </c>
      <c r="C1681" s="551" t="n">
        <v>46143</v>
      </c>
      <c r="D1681" t="inlineStr">
        <is>
          <t>Arcos</t>
        </is>
      </c>
      <c r="E1681" t="n">
        <v>20961</v>
      </c>
      <c r="F1681" t="inlineStr">
        <is>
          <t>VINAGRE DE MACA CASTELO 750ML UN</t>
        </is>
      </c>
      <c r="G1681" t="n">
        <v>9</v>
      </c>
      <c r="H1681" t="inlineStr">
        <is>
          <t>UN</t>
        </is>
      </c>
      <c r="I1681" t="inlineStr">
        <is>
          <t>05/2026</t>
        </is>
      </c>
    </row>
    <row r="1682">
      <c r="A1682" t="n">
        <v>87076</v>
      </c>
      <c r="B1682" t="n">
        <v>122</v>
      </c>
      <c r="C1682" s="551" t="n">
        <v>46143</v>
      </c>
      <c r="D1682" t="inlineStr">
        <is>
          <t>Arcos</t>
        </is>
      </c>
      <c r="E1682" t="n">
        <v>19923</v>
      </c>
      <c r="F1682" t="inlineStr">
        <is>
          <t>PIMENTA PRETA EM GRAOS C/500G</t>
        </is>
      </c>
      <c r="G1682" t="n">
        <v>2</v>
      </c>
      <c r="H1682" t="inlineStr">
        <is>
          <t>PC</t>
        </is>
      </c>
      <c r="I1682" t="inlineStr">
        <is>
          <t>05/2026</t>
        </is>
      </c>
    </row>
    <row r="1683">
      <c r="A1683" t="n">
        <v>87077</v>
      </c>
      <c r="B1683" t="n">
        <v>122</v>
      </c>
      <c r="C1683" s="551" t="n">
        <v>46143</v>
      </c>
      <c r="D1683" t="inlineStr">
        <is>
          <t>Arcos</t>
        </is>
      </c>
      <c r="E1683" t="n">
        <v>20661</v>
      </c>
      <c r="F1683" t="inlineStr">
        <is>
          <t>LEITE CONDENSADO MOCA C/395G UN</t>
        </is>
      </c>
      <c r="G1683" t="n">
        <v>8</v>
      </c>
      <c r="H1683" t="inlineStr">
        <is>
          <t>UN</t>
        </is>
      </c>
      <c r="I1683" t="inlineStr">
        <is>
          <t>05/2026</t>
        </is>
      </c>
    </row>
    <row r="1684">
      <c r="A1684" t="n">
        <v>87078</v>
      </c>
      <c r="B1684" t="n">
        <v>122</v>
      </c>
      <c r="C1684" s="551" t="n">
        <v>46143</v>
      </c>
      <c r="D1684" t="inlineStr">
        <is>
          <t>Arcos</t>
        </is>
      </c>
      <c r="E1684" t="n">
        <v>18121</v>
      </c>
      <c r="F1684" t="inlineStr">
        <is>
          <t>WHISKY JIM BEAM RYE 700ML</t>
        </is>
      </c>
      <c r="G1684" t="n">
        <v>0.47</v>
      </c>
      <c r="H1684" t="inlineStr">
        <is>
          <t>GR</t>
        </is>
      </c>
      <c r="I1684" t="inlineStr">
        <is>
          <t>05/2026</t>
        </is>
      </c>
    </row>
    <row r="1685">
      <c r="A1685" t="n">
        <v>87079</v>
      </c>
      <c r="B1685" t="n">
        <v>122</v>
      </c>
      <c r="C1685" s="551" t="n">
        <v>46143</v>
      </c>
      <c r="D1685" t="inlineStr">
        <is>
          <t>Arcos</t>
        </is>
      </c>
      <c r="E1685" t="n">
        <v>18176</v>
      </c>
      <c r="F1685" t="inlineStr">
        <is>
          <t>VODKA KETEL ONE PEACH &amp; ORANGE 750ML</t>
        </is>
      </c>
      <c r="G1685" t="n">
        <v>1</v>
      </c>
      <c r="H1685" t="inlineStr">
        <is>
          <t>GR</t>
        </is>
      </c>
      <c r="I1685" t="inlineStr">
        <is>
          <t>05/2026</t>
        </is>
      </c>
    </row>
    <row r="1686">
      <c r="A1686" t="n">
        <v>87080</v>
      </c>
      <c r="B1686" t="n">
        <v>122</v>
      </c>
      <c r="C1686" s="551" t="n">
        <v>46143</v>
      </c>
      <c r="D1686" t="inlineStr">
        <is>
          <t>Arcos</t>
        </is>
      </c>
      <c r="E1686" t="n">
        <v>18178</v>
      </c>
      <c r="F1686" t="inlineStr">
        <is>
          <t>VODKA KETEL ONE CUCUMBER &amp; MINT 750ML</t>
        </is>
      </c>
      <c r="G1686" t="n">
        <v>1</v>
      </c>
      <c r="H1686" t="inlineStr">
        <is>
          <t>GR</t>
        </is>
      </c>
      <c r="I1686" t="inlineStr">
        <is>
          <t>05/2026</t>
        </is>
      </c>
    </row>
    <row r="1687">
      <c r="A1687" t="n">
        <v>87081</v>
      </c>
      <c r="B1687" t="n">
        <v>122</v>
      </c>
      <c r="C1687" s="551" t="n">
        <v>46143</v>
      </c>
      <c r="D1687" t="inlineStr">
        <is>
          <t>Arcos</t>
        </is>
      </c>
      <c r="E1687" t="n">
        <v>20385</v>
      </c>
      <c r="F1687" t="inlineStr">
        <is>
          <t>FARINHA DE MILHO FLOCAO YOKI 500GR</t>
        </is>
      </c>
      <c r="G1687" t="n">
        <v>12</v>
      </c>
      <c r="H1687" t="inlineStr">
        <is>
          <t>UN</t>
        </is>
      </c>
      <c r="I1687" t="inlineStr">
        <is>
          <t>05/2026</t>
        </is>
      </c>
    </row>
    <row r="1688">
      <c r="A1688" t="n">
        <v>87082</v>
      </c>
      <c r="B1688" t="n">
        <v>122</v>
      </c>
      <c r="C1688" s="551" t="n">
        <v>46143</v>
      </c>
      <c r="D1688" t="inlineStr">
        <is>
          <t>Arcos</t>
        </is>
      </c>
      <c r="E1688" t="n">
        <v>18223</v>
      </c>
      <c r="F1688" t="inlineStr">
        <is>
          <t>TEQUILA MEZCAL GUSANO ROJO 700ML</t>
        </is>
      </c>
      <c r="G1688" t="n">
        <v>0.18</v>
      </c>
      <c r="H1688" t="inlineStr">
        <is>
          <t>UN</t>
        </is>
      </c>
      <c r="I1688" t="inlineStr">
        <is>
          <t>05/2026</t>
        </is>
      </c>
    </row>
    <row r="1689">
      <c r="A1689" t="n">
        <v>87083</v>
      </c>
      <c r="B1689" t="n">
        <v>122</v>
      </c>
      <c r="C1689" s="551" t="n">
        <v>46143</v>
      </c>
      <c r="D1689" t="inlineStr">
        <is>
          <t>Arcos</t>
        </is>
      </c>
      <c r="E1689" t="n">
        <v>18308</v>
      </c>
      <c r="F1689" t="inlineStr">
        <is>
          <t>LICOR LUXARDO BITTER BIANCO 750ML</t>
        </is>
      </c>
      <c r="G1689" t="n">
        <v>1</v>
      </c>
      <c r="H1689" t="inlineStr">
        <is>
          <t>UN</t>
        </is>
      </c>
      <c r="I1689" t="inlineStr">
        <is>
          <t>05/2026</t>
        </is>
      </c>
    </row>
    <row r="1690">
      <c r="A1690" t="n">
        <v>87084</v>
      </c>
      <c r="B1690" t="n">
        <v>122</v>
      </c>
      <c r="C1690" s="551" t="n">
        <v>46143</v>
      </c>
      <c r="D1690" t="inlineStr">
        <is>
          <t>Arcos</t>
        </is>
      </c>
      <c r="E1690" t="n">
        <v>19658</v>
      </c>
      <c r="F1690" t="inlineStr">
        <is>
          <t>ABOBORA JAPONESA / CABOTIAN KG</t>
        </is>
      </c>
      <c r="G1690" t="n">
        <v>18.34</v>
      </c>
      <c r="H1690" t="inlineStr">
        <is>
          <t>KG</t>
        </is>
      </c>
      <c r="I1690" t="inlineStr">
        <is>
          <t>05/2026</t>
        </is>
      </c>
    </row>
    <row r="1691">
      <c r="A1691" t="n">
        <v>87085</v>
      </c>
      <c r="B1691" t="n">
        <v>122</v>
      </c>
      <c r="C1691" s="551" t="n">
        <v>46143</v>
      </c>
      <c r="D1691" t="inlineStr">
        <is>
          <t>Arcos</t>
        </is>
      </c>
      <c r="E1691" t="n">
        <v>19409</v>
      </c>
      <c r="F1691" t="inlineStr">
        <is>
          <t>MANTEIGA DE GARRAFA SERTA NORTE 450G UN</t>
        </is>
      </c>
      <c r="G1691" t="n">
        <v>2</v>
      </c>
      <c r="H1691" t="inlineStr">
        <is>
          <t>UN</t>
        </is>
      </c>
      <c r="I1691" t="inlineStr">
        <is>
          <t>05/2026</t>
        </is>
      </c>
    </row>
    <row r="1692">
      <c r="A1692" t="n">
        <v>87086</v>
      </c>
      <c r="B1692" t="n">
        <v>122</v>
      </c>
      <c r="C1692" s="551" t="n">
        <v>46143</v>
      </c>
      <c r="D1692" t="inlineStr">
        <is>
          <t>Arcos</t>
        </is>
      </c>
      <c r="E1692" t="n">
        <v>23361</v>
      </c>
      <c r="F1692" t="inlineStr">
        <is>
          <t>LARANJA PERA KG</t>
        </is>
      </c>
      <c r="G1692" t="n">
        <v>15.7</v>
      </c>
      <c r="H1692" t="inlineStr">
        <is>
          <t>KG</t>
        </is>
      </c>
      <c r="I1692" t="inlineStr">
        <is>
          <t>05/2026</t>
        </is>
      </c>
    </row>
    <row r="1693">
      <c r="A1693" t="n">
        <v>87087</v>
      </c>
      <c r="B1693" t="n">
        <v>122</v>
      </c>
      <c r="C1693" s="551" t="n">
        <v>46143</v>
      </c>
      <c r="D1693" t="inlineStr">
        <is>
          <t>Arcos</t>
        </is>
      </c>
      <c r="E1693" t="n">
        <v>19434</v>
      </c>
      <c r="F1693" t="inlineStr">
        <is>
          <t>LEITE EM PO INTEGRAL NINHO C/400G</t>
        </is>
      </c>
      <c r="G1693" t="n">
        <v>2</v>
      </c>
      <c r="H1693" t="inlineStr">
        <is>
          <t>PC</t>
        </is>
      </c>
      <c r="I1693" t="inlineStr">
        <is>
          <t>05/2026</t>
        </is>
      </c>
    </row>
    <row r="1694">
      <c r="A1694" t="n">
        <v>87088</v>
      </c>
      <c r="B1694" t="n">
        <v>122</v>
      </c>
      <c r="C1694" s="551" t="n">
        <v>46143</v>
      </c>
      <c r="D1694" t="inlineStr">
        <is>
          <t>Arcos</t>
        </is>
      </c>
      <c r="E1694" t="n">
        <v>23359</v>
      </c>
      <c r="F1694" t="inlineStr">
        <is>
          <t>LIMAO TAHITI KG</t>
        </is>
      </c>
      <c r="G1694" t="n">
        <v>16.8</v>
      </c>
      <c r="H1694" t="inlineStr">
        <is>
          <t>KG</t>
        </is>
      </c>
      <c r="I1694" t="inlineStr">
        <is>
          <t>05/2026</t>
        </is>
      </c>
    </row>
    <row r="1695">
      <c r="A1695" t="n">
        <v>87089</v>
      </c>
      <c r="B1695" t="n">
        <v>122</v>
      </c>
      <c r="C1695" s="551" t="n">
        <v>46143</v>
      </c>
      <c r="D1695" t="inlineStr">
        <is>
          <t>Arcos</t>
        </is>
      </c>
      <c r="E1695" t="n">
        <v>19721</v>
      </c>
      <c r="F1695" t="inlineStr">
        <is>
          <t>ROMA KG</t>
        </is>
      </c>
      <c r="G1695" t="n">
        <v>1.26</v>
      </c>
      <c r="H1695" t="inlineStr">
        <is>
          <t>KG</t>
        </is>
      </c>
      <c r="I1695" t="inlineStr">
        <is>
          <t>05/2026</t>
        </is>
      </c>
    </row>
    <row r="1696">
      <c r="A1696" t="n">
        <v>87090</v>
      </c>
      <c r="B1696" t="n">
        <v>122</v>
      </c>
      <c r="C1696" s="551" t="n">
        <v>46143</v>
      </c>
      <c r="D1696" t="inlineStr">
        <is>
          <t>Arcos</t>
        </is>
      </c>
      <c r="E1696" t="n">
        <v>19558</v>
      </c>
      <c r="F1696" t="inlineStr">
        <is>
          <t>QUIABO KG</t>
        </is>
      </c>
      <c r="G1696" t="n">
        <v>3.5</v>
      </c>
      <c r="H1696" t="inlineStr">
        <is>
          <t>KG</t>
        </is>
      </c>
      <c r="I1696" t="inlineStr">
        <is>
          <t>05/2026</t>
        </is>
      </c>
    </row>
    <row r="1697">
      <c r="A1697" t="n">
        <v>87091</v>
      </c>
      <c r="B1697" t="n">
        <v>122</v>
      </c>
      <c r="C1697" s="551" t="n">
        <v>46143</v>
      </c>
      <c r="D1697" t="inlineStr">
        <is>
          <t>Arcos</t>
        </is>
      </c>
      <c r="E1697" t="n">
        <v>20029</v>
      </c>
      <c r="F1697" t="inlineStr">
        <is>
          <t>ESSENCIA DE BAUNILHA CEPERA 500ML</t>
        </is>
      </c>
      <c r="G1697" t="n">
        <v>3</v>
      </c>
      <c r="H1697" t="inlineStr">
        <is>
          <t>FR</t>
        </is>
      </c>
      <c r="I1697" t="inlineStr">
        <is>
          <t>05/2026</t>
        </is>
      </c>
    </row>
    <row r="1698">
      <c r="A1698" t="n">
        <v>87092</v>
      </c>
      <c r="B1698" t="n">
        <v>122</v>
      </c>
      <c r="C1698" s="551" t="n">
        <v>46143</v>
      </c>
      <c r="D1698" t="inlineStr">
        <is>
          <t>Arcos</t>
        </is>
      </c>
      <c r="E1698" t="n">
        <v>17838</v>
      </c>
      <c r="F1698" t="inlineStr">
        <is>
          <t>CHA MATE LEAO C/250G</t>
        </is>
      </c>
      <c r="G1698" t="n">
        <v>4</v>
      </c>
      <c r="H1698" t="inlineStr">
        <is>
          <t>CX</t>
        </is>
      </c>
      <c r="I1698" t="inlineStr">
        <is>
          <t>05/2026</t>
        </is>
      </c>
    </row>
    <row r="1699">
      <c r="A1699" t="n">
        <v>87093</v>
      </c>
      <c r="B1699" t="n">
        <v>122</v>
      </c>
      <c r="C1699" s="551" t="n">
        <v>46143</v>
      </c>
      <c r="D1699" t="inlineStr">
        <is>
          <t>Arcos</t>
        </is>
      </c>
      <c r="E1699" t="n">
        <v>19984</v>
      </c>
      <c r="F1699" t="inlineStr">
        <is>
          <t>MOLHO INGLES KENKO 1L</t>
        </is>
      </c>
      <c r="G1699" t="n">
        <v>2</v>
      </c>
      <c r="H1699" t="inlineStr">
        <is>
          <t>UN</t>
        </is>
      </c>
      <c r="I1699" t="inlineStr">
        <is>
          <t>05/2026</t>
        </is>
      </c>
    </row>
    <row r="1700">
      <c r="A1700" t="n">
        <v>87094</v>
      </c>
      <c r="B1700" t="n">
        <v>122</v>
      </c>
      <c r="C1700" s="551" t="n">
        <v>46143</v>
      </c>
      <c r="D1700" t="inlineStr">
        <is>
          <t>Arcos</t>
        </is>
      </c>
      <c r="E1700" t="n">
        <v>19652</v>
      </c>
      <c r="F1700" t="inlineStr">
        <is>
          <t>ALHO COMUM KG</t>
        </is>
      </c>
      <c r="G1700" t="n">
        <v>1.98</v>
      </c>
      <c r="H1700" t="inlineStr">
        <is>
          <t>KG</t>
        </is>
      </c>
      <c r="I1700" t="inlineStr">
        <is>
          <t>05/2026</t>
        </is>
      </c>
    </row>
    <row r="1701">
      <c r="A1701" t="n">
        <v>87095</v>
      </c>
      <c r="B1701" t="n">
        <v>122</v>
      </c>
      <c r="C1701" s="551" t="n">
        <v>46143</v>
      </c>
      <c r="D1701" t="inlineStr">
        <is>
          <t>Arcos</t>
        </is>
      </c>
      <c r="E1701" t="n">
        <v>20136</v>
      </c>
      <c r="F1701" t="inlineStr">
        <is>
          <t>MACARRAO ESPAGUETE C/ OVOS ADRIA C/500G</t>
        </is>
      </c>
      <c r="G1701" t="n">
        <v>9</v>
      </c>
      <c r="H1701" t="inlineStr">
        <is>
          <t>PC</t>
        </is>
      </c>
      <c r="I1701" t="inlineStr">
        <is>
          <t>05/2026</t>
        </is>
      </c>
    </row>
    <row r="1702">
      <c r="A1702" t="n">
        <v>87096</v>
      </c>
      <c r="B1702" t="n">
        <v>122</v>
      </c>
      <c r="C1702" s="551" t="n">
        <v>46143</v>
      </c>
      <c r="D1702" t="inlineStr">
        <is>
          <t>Arcos</t>
        </is>
      </c>
      <c r="E1702" t="n">
        <v>24110</v>
      </c>
      <c r="F1702" t="inlineStr">
        <is>
          <t>CANELA EM PO KG</t>
        </is>
      </c>
      <c r="G1702" t="n">
        <v>2.5</v>
      </c>
      <c r="H1702" t="inlineStr">
        <is>
          <t>KG</t>
        </is>
      </c>
      <c r="I1702" t="inlineStr">
        <is>
          <t>05/2026</t>
        </is>
      </c>
    </row>
    <row r="1703">
      <c r="A1703" t="n">
        <v>87097</v>
      </c>
      <c r="B1703" t="n">
        <v>122</v>
      </c>
      <c r="C1703" s="551" t="n">
        <v>46143</v>
      </c>
      <c r="D1703" t="inlineStr">
        <is>
          <t>Arcos</t>
        </is>
      </c>
      <c r="E1703" t="n">
        <v>19907</v>
      </c>
      <c r="F1703" t="inlineStr">
        <is>
          <t>SAL REFINADO CISNE 1KG</t>
        </is>
      </c>
      <c r="G1703" t="n">
        <v>11</v>
      </c>
      <c r="H1703" t="inlineStr">
        <is>
          <t>UN</t>
        </is>
      </c>
      <c r="I1703" t="inlineStr">
        <is>
          <t>05/2026</t>
        </is>
      </c>
    </row>
    <row r="1704">
      <c r="A1704" t="n">
        <v>87098</v>
      </c>
      <c r="B1704" t="n">
        <v>122</v>
      </c>
      <c r="C1704" s="551" t="n">
        <v>46143</v>
      </c>
      <c r="D1704" t="inlineStr">
        <is>
          <t>Arcos</t>
        </is>
      </c>
      <c r="E1704" t="n">
        <v>24322</v>
      </c>
      <c r="F1704" t="inlineStr">
        <is>
          <t>LEMON PEPPER KG</t>
        </is>
      </c>
      <c r="G1704" t="n">
        <v>1.5</v>
      </c>
      <c r="H1704" t="inlineStr">
        <is>
          <t>KG</t>
        </is>
      </c>
      <c r="I1704" t="inlineStr">
        <is>
          <t>05/2026</t>
        </is>
      </c>
    </row>
    <row r="1705">
      <c r="A1705" t="n">
        <v>87099</v>
      </c>
      <c r="B1705" t="n">
        <v>122</v>
      </c>
      <c r="C1705" s="551" t="n">
        <v>46143</v>
      </c>
      <c r="D1705" t="inlineStr">
        <is>
          <t>Arcos</t>
        </is>
      </c>
      <c r="E1705" t="n">
        <v>19647</v>
      </c>
      <c r="F1705" t="inlineStr">
        <is>
          <t>ALHO PORO KG</t>
        </is>
      </c>
      <c r="G1705" t="n">
        <v>3</v>
      </c>
      <c r="H1705" t="inlineStr">
        <is>
          <t>KG</t>
        </is>
      </c>
      <c r="I1705" t="inlineStr">
        <is>
          <t>05/2026</t>
        </is>
      </c>
    </row>
    <row r="1706">
      <c r="A1706" t="n">
        <v>87100</v>
      </c>
      <c r="B1706" t="n">
        <v>122</v>
      </c>
      <c r="C1706" s="551" t="n">
        <v>46143</v>
      </c>
      <c r="D1706" t="inlineStr">
        <is>
          <t>Arcos</t>
        </is>
      </c>
      <c r="E1706" t="n">
        <v>25647</v>
      </c>
      <c r="F1706" t="inlineStr">
        <is>
          <t>ACELGA BOK CHOY KG</t>
        </is>
      </c>
      <c r="G1706" t="n">
        <v>1.58</v>
      </c>
      <c r="H1706" t="inlineStr">
        <is>
          <t>KG</t>
        </is>
      </c>
      <c r="I1706" t="inlineStr">
        <is>
          <t>05/2026</t>
        </is>
      </c>
    </row>
    <row r="1707">
      <c r="A1707" t="n">
        <v>87101</v>
      </c>
      <c r="B1707" t="n">
        <v>122</v>
      </c>
      <c r="C1707" s="551" t="n">
        <v>46143</v>
      </c>
      <c r="D1707" t="inlineStr">
        <is>
          <t>Arcos</t>
        </is>
      </c>
      <c r="E1707" t="n">
        <v>24089</v>
      </c>
      <c r="F1707" t="inlineStr">
        <is>
          <t>BICARBONATO DE SODIO KG</t>
        </is>
      </c>
      <c r="G1707" t="n">
        <v>4</v>
      </c>
      <c r="H1707" t="inlineStr">
        <is>
          <t>KG</t>
        </is>
      </c>
      <c r="I1707" t="inlineStr">
        <is>
          <t>05/2026</t>
        </is>
      </c>
    </row>
    <row r="1708">
      <c r="A1708" t="n">
        <v>87102</v>
      </c>
      <c r="B1708" t="n">
        <v>122</v>
      </c>
      <c r="C1708" s="551" t="n">
        <v>46143</v>
      </c>
      <c r="D1708" t="inlineStr">
        <is>
          <t>Arcos</t>
        </is>
      </c>
      <c r="E1708" t="n">
        <v>18180</v>
      </c>
      <c r="F1708" t="inlineStr">
        <is>
          <t>VODKA GREY GOOSE NATURAL 750ML</t>
        </is>
      </c>
      <c r="G1708" t="n">
        <v>0.29</v>
      </c>
      <c r="H1708" t="inlineStr">
        <is>
          <t>GR</t>
        </is>
      </c>
      <c r="I1708" t="inlineStr">
        <is>
          <t>05/2026</t>
        </is>
      </c>
    </row>
    <row r="1709">
      <c r="A1709" t="n">
        <v>87103</v>
      </c>
      <c r="B1709" t="n">
        <v>122</v>
      </c>
      <c r="C1709" s="551" t="n">
        <v>46143</v>
      </c>
      <c r="D1709" t="inlineStr">
        <is>
          <t>Arcos</t>
        </is>
      </c>
      <c r="E1709" t="n">
        <v>19743</v>
      </c>
      <c r="F1709" t="inlineStr">
        <is>
          <t>MACA VERDE KG</t>
        </is>
      </c>
      <c r="G1709" t="n">
        <v>2.24</v>
      </c>
      <c r="H1709" t="inlineStr">
        <is>
          <t>KG</t>
        </is>
      </c>
      <c r="I1709" t="inlineStr">
        <is>
          <t>05/2026</t>
        </is>
      </c>
    </row>
    <row r="1710">
      <c r="A1710" t="n">
        <v>87104</v>
      </c>
      <c r="B1710" t="n">
        <v>122</v>
      </c>
      <c r="C1710" s="551" t="n">
        <v>46143</v>
      </c>
      <c r="D1710" t="inlineStr">
        <is>
          <t>Arcos</t>
        </is>
      </c>
      <c r="E1710" t="n">
        <v>20174</v>
      </c>
      <c r="F1710" t="inlineStr">
        <is>
          <t>SEMENTE DE GIRASSOL SEM CASCA KG</t>
        </is>
      </c>
      <c r="G1710" t="n">
        <v>2</v>
      </c>
      <c r="H1710" t="inlineStr">
        <is>
          <t>KG</t>
        </is>
      </c>
      <c r="I1710" t="inlineStr">
        <is>
          <t>05/2026</t>
        </is>
      </c>
    </row>
    <row r="1711">
      <c r="A1711" t="n">
        <v>87105</v>
      </c>
      <c r="B1711" t="n">
        <v>122</v>
      </c>
      <c r="C1711" s="551" t="n">
        <v>46143</v>
      </c>
      <c r="D1711" t="inlineStr">
        <is>
          <t>Arcos</t>
        </is>
      </c>
      <c r="E1711" t="n">
        <v>23096</v>
      </c>
      <c r="F1711" t="inlineStr">
        <is>
          <t>OVO BRANCO UN</t>
        </is>
      </c>
      <c r="G1711" t="n">
        <v>60</v>
      </c>
      <c r="H1711" t="inlineStr">
        <is>
          <t>UN</t>
        </is>
      </c>
      <c r="I1711" t="inlineStr">
        <is>
          <t>05/2026</t>
        </is>
      </c>
    </row>
    <row r="1712">
      <c r="A1712" t="n">
        <v>87106</v>
      </c>
      <c r="B1712" t="n">
        <v>122</v>
      </c>
      <c r="C1712" s="551" t="n">
        <v>46143</v>
      </c>
      <c r="D1712" t="inlineStr">
        <is>
          <t>Arcos</t>
        </is>
      </c>
      <c r="E1712" t="n">
        <v>19623</v>
      </c>
      <c r="F1712" t="inlineStr">
        <is>
          <t>CEBOLA ROXA KG</t>
        </is>
      </c>
      <c r="G1712" t="n">
        <v>6.86</v>
      </c>
      <c r="H1712" t="inlineStr">
        <is>
          <t>KG</t>
        </is>
      </c>
      <c r="I1712" t="inlineStr">
        <is>
          <t>05/2026</t>
        </is>
      </c>
    </row>
    <row r="1713">
      <c r="A1713" t="n">
        <v>87107</v>
      </c>
      <c r="B1713" t="n">
        <v>122</v>
      </c>
      <c r="C1713" s="551" t="n">
        <v>46143</v>
      </c>
      <c r="D1713" t="inlineStr">
        <is>
          <t>Arcos</t>
        </is>
      </c>
      <c r="E1713" t="n">
        <v>24509</v>
      </c>
      <c r="F1713" t="inlineStr">
        <is>
          <t>CEBOLA BRANCA KG</t>
        </is>
      </c>
      <c r="G1713" t="n">
        <v>14.7</v>
      </c>
      <c r="H1713" t="inlineStr">
        <is>
          <t>KG</t>
        </is>
      </c>
      <c r="I1713" t="inlineStr">
        <is>
          <t>05/2026</t>
        </is>
      </c>
    </row>
    <row r="1714">
      <c r="A1714" t="n">
        <v>87108</v>
      </c>
      <c r="B1714" t="n">
        <v>122</v>
      </c>
      <c r="C1714" s="551" t="n">
        <v>46143</v>
      </c>
      <c r="D1714" t="inlineStr">
        <is>
          <t>Arcos</t>
        </is>
      </c>
      <c r="E1714" t="n">
        <v>20185</v>
      </c>
      <c r="F1714" t="inlineStr">
        <is>
          <t>SEMENTE ABOBORA CRUA SEM CASCA KG</t>
        </is>
      </c>
      <c r="G1714" t="n">
        <v>1</v>
      </c>
      <c r="H1714" t="inlineStr">
        <is>
          <t>KG</t>
        </is>
      </c>
      <c r="I1714" t="inlineStr">
        <is>
          <t>05/2026</t>
        </is>
      </c>
    </row>
    <row r="1715">
      <c r="A1715" t="n">
        <v>87109</v>
      </c>
      <c r="B1715" t="n">
        <v>122</v>
      </c>
      <c r="C1715" s="551" t="n">
        <v>46143</v>
      </c>
      <c r="D1715" t="inlineStr">
        <is>
          <t>Arcos</t>
        </is>
      </c>
      <c r="E1715" t="n">
        <v>19657</v>
      </c>
      <c r="F1715" t="inlineStr">
        <is>
          <t>ABOBORA PESCOCO KG</t>
        </is>
      </c>
      <c r="G1715" t="n">
        <v>4.62</v>
      </c>
      <c r="H1715" t="inlineStr">
        <is>
          <t>KG</t>
        </is>
      </c>
      <c r="I1715" t="inlineStr">
        <is>
          <t>05/2026</t>
        </is>
      </c>
    </row>
    <row r="1716">
      <c r="A1716" t="n">
        <v>87110</v>
      </c>
      <c r="B1716" t="n">
        <v>122</v>
      </c>
      <c r="C1716" s="551" t="n">
        <v>46143</v>
      </c>
      <c r="D1716" t="inlineStr">
        <is>
          <t>Arcos</t>
        </is>
      </c>
      <c r="E1716" t="n">
        <v>19634</v>
      </c>
      <c r="F1716" t="inlineStr">
        <is>
          <t>BERINJELA KG</t>
        </is>
      </c>
      <c r="G1716" t="n">
        <v>3.28</v>
      </c>
      <c r="H1716" t="inlineStr">
        <is>
          <t>KG</t>
        </is>
      </c>
      <c r="I1716" t="inlineStr">
        <is>
          <t>05/2026</t>
        </is>
      </c>
    </row>
    <row r="1717">
      <c r="A1717" t="n">
        <v>87111</v>
      </c>
      <c r="B1717" t="n">
        <v>122</v>
      </c>
      <c r="C1717" s="551" t="n">
        <v>46143</v>
      </c>
      <c r="D1717" t="inlineStr">
        <is>
          <t>Arcos</t>
        </is>
      </c>
      <c r="E1717" t="n">
        <v>24401</v>
      </c>
      <c r="F1717" t="inlineStr">
        <is>
          <t>PAPRICA PICANTE PCT 500G UN</t>
        </is>
      </c>
      <c r="G1717" t="n">
        <v>1.5</v>
      </c>
      <c r="H1717" t="inlineStr">
        <is>
          <t>UN</t>
        </is>
      </c>
      <c r="I1717" t="inlineStr">
        <is>
          <t>05/2026</t>
        </is>
      </c>
    </row>
    <row r="1718">
      <c r="A1718" t="n">
        <v>87112</v>
      </c>
      <c r="B1718" t="n">
        <v>122</v>
      </c>
      <c r="C1718" s="551" t="n">
        <v>46143</v>
      </c>
      <c r="D1718" t="inlineStr">
        <is>
          <t>Arcos</t>
        </is>
      </c>
      <c r="E1718" t="n">
        <v>19654</v>
      </c>
      <c r="F1718" t="inlineStr">
        <is>
          <t>ABOBRINHA ITALIANA GRAUDA KG</t>
        </is>
      </c>
      <c r="G1718" t="n">
        <v>3.1</v>
      </c>
      <c r="H1718" t="inlineStr">
        <is>
          <t>KG</t>
        </is>
      </c>
      <c r="I1718" t="inlineStr">
        <is>
          <t>05/2026</t>
        </is>
      </c>
    </row>
    <row r="1719">
      <c r="A1719" t="n">
        <v>87113</v>
      </c>
      <c r="B1719" t="n">
        <v>122</v>
      </c>
      <c r="C1719" s="551" t="n">
        <v>46143</v>
      </c>
      <c r="D1719" t="inlineStr">
        <is>
          <t>Arcos</t>
        </is>
      </c>
      <c r="E1719" t="n">
        <v>23186</v>
      </c>
      <c r="F1719" t="inlineStr">
        <is>
          <t>TOMATE CARMEM SALADA KG</t>
        </is>
      </c>
      <c r="G1719" t="n">
        <v>1.98</v>
      </c>
      <c r="H1719" t="inlineStr">
        <is>
          <t>KG</t>
        </is>
      </c>
      <c r="I1719" t="inlineStr">
        <is>
          <t>05/2026</t>
        </is>
      </c>
    </row>
    <row r="1720">
      <c r="A1720" t="n">
        <v>87114</v>
      </c>
      <c r="B1720" t="n">
        <v>122</v>
      </c>
      <c r="C1720" s="551" t="n">
        <v>46143</v>
      </c>
      <c r="D1720" t="inlineStr">
        <is>
          <t>Arcos</t>
        </is>
      </c>
      <c r="E1720" t="n">
        <v>19917</v>
      </c>
      <c r="F1720" t="inlineStr">
        <is>
          <t>SAL GROSSO CISNE C/1KG</t>
        </is>
      </c>
      <c r="G1720" t="n">
        <v>5</v>
      </c>
      <c r="H1720" t="inlineStr">
        <is>
          <t>PC</t>
        </is>
      </c>
      <c r="I1720" t="inlineStr">
        <is>
          <t>05/2026</t>
        </is>
      </c>
    </row>
    <row r="1721">
      <c r="A1721" t="n">
        <v>87115</v>
      </c>
      <c r="B1721" t="n">
        <v>122</v>
      </c>
      <c r="C1721" s="551" t="n">
        <v>46143</v>
      </c>
      <c r="D1721" t="inlineStr">
        <is>
          <t>Arcos</t>
        </is>
      </c>
      <c r="E1721" t="n">
        <v>19485</v>
      </c>
      <c r="F1721" t="inlineStr">
        <is>
          <t>ENDRO DILL KG</t>
        </is>
      </c>
      <c r="G1721" t="n">
        <v>0.14</v>
      </c>
      <c r="H1721" t="inlineStr">
        <is>
          <t>KG</t>
        </is>
      </c>
      <c r="I1721" t="inlineStr">
        <is>
          <t>05/2026</t>
        </is>
      </c>
    </row>
    <row r="1722">
      <c r="A1722" t="n">
        <v>87116</v>
      </c>
      <c r="B1722" t="n">
        <v>122</v>
      </c>
      <c r="C1722" s="551" t="n">
        <v>46143</v>
      </c>
      <c r="D1722" t="inlineStr">
        <is>
          <t>Arcos</t>
        </is>
      </c>
      <c r="E1722" t="n">
        <v>19488</v>
      </c>
      <c r="F1722" t="inlineStr">
        <is>
          <t>CEBOLINHA KG</t>
        </is>
      </c>
      <c r="G1722" t="n">
        <v>1.22</v>
      </c>
      <c r="H1722" t="inlineStr">
        <is>
          <t>KG</t>
        </is>
      </c>
      <c r="I1722" t="inlineStr">
        <is>
          <t>05/2026</t>
        </is>
      </c>
    </row>
    <row r="1723">
      <c r="A1723" t="n">
        <v>87117</v>
      </c>
      <c r="B1723" t="n">
        <v>122</v>
      </c>
      <c r="C1723" s="551" t="n">
        <v>46143</v>
      </c>
      <c r="D1723" t="inlineStr">
        <is>
          <t>Arcos</t>
        </is>
      </c>
      <c r="E1723" t="n">
        <v>24036</v>
      </c>
      <c r="F1723" t="inlineStr">
        <is>
          <t>ALHO EM PO 1KG UN</t>
        </is>
      </c>
      <c r="G1723" t="n">
        <v>1</v>
      </c>
      <c r="H1723" t="inlineStr">
        <is>
          <t>UN</t>
        </is>
      </c>
      <c r="I1723" t="inlineStr">
        <is>
          <t>05/2026</t>
        </is>
      </c>
    </row>
    <row r="1724">
      <c r="A1724" t="n">
        <v>87118</v>
      </c>
      <c r="B1724" t="n">
        <v>122</v>
      </c>
      <c r="C1724" s="551" t="n">
        <v>46143</v>
      </c>
      <c r="D1724" t="inlineStr">
        <is>
          <t>Arcos</t>
        </is>
      </c>
      <c r="E1724" t="n">
        <v>19415</v>
      </c>
      <c r="F1724" t="inlineStr">
        <is>
          <t>MARGARINA COM SAL QUALY 500G UN</t>
        </is>
      </c>
      <c r="G1724" t="n">
        <v>1</v>
      </c>
      <c r="H1724" t="inlineStr">
        <is>
          <t>UN</t>
        </is>
      </c>
      <c r="I1724" t="inlineStr">
        <is>
          <t>05/2026</t>
        </is>
      </c>
    </row>
    <row r="1725">
      <c r="A1725" t="n">
        <v>87119</v>
      </c>
      <c r="B1725" t="n">
        <v>122</v>
      </c>
      <c r="C1725" s="551" t="n">
        <v>46143</v>
      </c>
      <c r="D1725" t="inlineStr">
        <is>
          <t>Arcos</t>
        </is>
      </c>
      <c r="E1725" t="n">
        <v>23389</v>
      </c>
      <c r="F1725" t="inlineStr">
        <is>
          <t>BANANA NANICA KG</t>
        </is>
      </c>
      <c r="G1725" t="n">
        <v>1.98</v>
      </c>
      <c r="H1725" t="inlineStr">
        <is>
          <t>KG</t>
        </is>
      </c>
      <c r="I1725" t="inlineStr">
        <is>
          <t>05/2026</t>
        </is>
      </c>
    </row>
    <row r="1726">
      <c r="A1726" t="n">
        <v>87120</v>
      </c>
      <c r="B1726" t="n">
        <v>122</v>
      </c>
      <c r="C1726" s="551" t="n">
        <v>46143</v>
      </c>
      <c r="D1726" t="inlineStr">
        <is>
          <t>Arcos</t>
        </is>
      </c>
      <c r="E1726" t="n">
        <v>23184</v>
      </c>
      <c r="F1726" t="inlineStr">
        <is>
          <t>TOMATE CEREJA KG</t>
        </is>
      </c>
      <c r="G1726" t="n">
        <v>0.86</v>
      </c>
      <c r="H1726" t="inlineStr">
        <is>
          <t>KG</t>
        </is>
      </c>
      <c r="I1726" t="inlineStr">
        <is>
          <t>05/2026</t>
        </is>
      </c>
    </row>
    <row r="1727">
      <c r="A1727" t="n">
        <v>87121</v>
      </c>
      <c r="B1727" t="n">
        <v>122</v>
      </c>
      <c r="C1727" s="551" t="n">
        <v>46143</v>
      </c>
      <c r="D1727" t="inlineStr">
        <is>
          <t>Arcos</t>
        </is>
      </c>
      <c r="E1727" t="n">
        <v>19575</v>
      </c>
      <c r="F1727" t="inlineStr">
        <is>
          <t>PIMENTA DE CHEIRO VERDE KG</t>
        </is>
      </c>
      <c r="G1727" t="n">
        <v>0.36</v>
      </c>
      <c r="H1727" t="inlineStr">
        <is>
          <t>KG</t>
        </is>
      </c>
      <c r="I1727" t="inlineStr">
        <is>
          <t>05/2026</t>
        </is>
      </c>
    </row>
    <row r="1728">
      <c r="A1728" t="n">
        <v>87122</v>
      </c>
      <c r="B1728" t="n">
        <v>122</v>
      </c>
      <c r="C1728" s="551" t="n">
        <v>46143</v>
      </c>
      <c r="D1728" t="inlineStr">
        <is>
          <t>Arcos</t>
        </is>
      </c>
      <c r="E1728" t="n">
        <v>19787</v>
      </c>
      <c r="F1728" t="inlineStr">
        <is>
          <t>ABACAXI PEROLA KG</t>
        </is>
      </c>
      <c r="G1728" t="n">
        <v>1.8</v>
      </c>
      <c r="H1728" t="inlineStr">
        <is>
          <t>KG</t>
        </is>
      </c>
      <c r="I1728" t="inlineStr">
        <is>
          <t>05/2026</t>
        </is>
      </c>
    </row>
    <row r="1729">
      <c r="A1729" t="n">
        <v>87123</v>
      </c>
      <c r="B1729" t="n">
        <v>122</v>
      </c>
      <c r="C1729" s="551" t="n">
        <v>46143</v>
      </c>
      <c r="D1729" t="inlineStr">
        <is>
          <t>Arcos</t>
        </is>
      </c>
      <c r="E1729" t="n">
        <v>19632</v>
      </c>
      <c r="F1729" t="inlineStr">
        <is>
          <t>BETERRABA KG</t>
        </is>
      </c>
      <c r="G1729" t="n">
        <v>3.46</v>
      </c>
      <c r="H1729" t="inlineStr">
        <is>
          <t>KG</t>
        </is>
      </c>
      <c r="I1729" t="inlineStr">
        <is>
          <t>05/2026</t>
        </is>
      </c>
    </row>
    <row r="1730">
      <c r="A1730" t="n">
        <v>87124</v>
      </c>
      <c r="B1730" t="n">
        <v>122</v>
      </c>
      <c r="C1730" s="551" t="n">
        <v>46143</v>
      </c>
      <c r="D1730" t="inlineStr">
        <is>
          <t>Arcos</t>
        </is>
      </c>
      <c r="E1730" t="n">
        <v>19589</v>
      </c>
      <c r="F1730" t="inlineStr">
        <is>
          <t>PEPINO JAPONES KG</t>
        </is>
      </c>
      <c r="G1730" t="n">
        <v>0.98</v>
      </c>
      <c r="H1730" t="inlineStr">
        <is>
          <t>KG</t>
        </is>
      </c>
      <c r="I1730" t="inlineStr">
        <is>
          <t>05/2026</t>
        </is>
      </c>
    </row>
    <row r="1731">
      <c r="A1731" t="n">
        <v>87125</v>
      </c>
      <c r="B1731" t="n">
        <v>122</v>
      </c>
      <c r="C1731" s="551" t="n">
        <v>46143</v>
      </c>
      <c r="D1731" t="inlineStr">
        <is>
          <t>Arcos</t>
        </is>
      </c>
      <c r="E1731" t="n">
        <v>23198</v>
      </c>
      <c r="F1731" t="inlineStr">
        <is>
          <t>PIMENTAO VERMELHO KG</t>
        </is>
      </c>
      <c r="G1731" t="n">
        <v>0.78</v>
      </c>
      <c r="H1731" t="inlineStr">
        <is>
          <t>KG</t>
        </is>
      </c>
      <c r="I1731" t="inlineStr">
        <is>
          <t>05/2026</t>
        </is>
      </c>
    </row>
    <row r="1732">
      <c r="A1732" t="n">
        <v>87126</v>
      </c>
      <c r="B1732" t="n">
        <v>122</v>
      </c>
      <c r="C1732" s="551" t="n">
        <v>46143</v>
      </c>
      <c r="D1732" t="inlineStr">
        <is>
          <t>Arcos</t>
        </is>
      </c>
      <c r="E1732" t="n">
        <v>19621</v>
      </c>
      <c r="F1732" t="inlineStr">
        <is>
          <t>CENOURA KG</t>
        </is>
      </c>
      <c r="G1732" t="n">
        <v>2.5</v>
      </c>
      <c r="H1732" t="inlineStr">
        <is>
          <t>KG</t>
        </is>
      </c>
      <c r="I1732" t="inlineStr">
        <is>
          <t>05/2026</t>
        </is>
      </c>
    </row>
    <row r="1733">
      <c r="A1733" t="n">
        <v>87127</v>
      </c>
      <c r="B1733" t="n">
        <v>122</v>
      </c>
      <c r="C1733" s="551" t="n">
        <v>46143</v>
      </c>
      <c r="D1733" t="inlineStr">
        <is>
          <t>Arcos</t>
        </is>
      </c>
      <c r="E1733" t="n">
        <v>18444</v>
      </c>
      <c r="F1733" t="inlineStr">
        <is>
          <t>CACHACA MATO DENTRO OURO 980ML</t>
        </is>
      </c>
      <c r="G1733" t="n">
        <v>0.2</v>
      </c>
      <c r="H1733" t="inlineStr">
        <is>
          <t>UN</t>
        </is>
      </c>
      <c r="I1733" t="inlineStr">
        <is>
          <t>05/2026</t>
        </is>
      </c>
    </row>
    <row r="1734">
      <c r="A1734" t="n">
        <v>87128</v>
      </c>
      <c r="B1734" t="n">
        <v>122</v>
      </c>
      <c r="C1734" s="551" t="n">
        <v>46143</v>
      </c>
      <c r="D1734" t="inlineStr">
        <is>
          <t>Arcos</t>
        </is>
      </c>
      <c r="E1734" t="n">
        <v>24272</v>
      </c>
      <c r="F1734" t="inlineStr">
        <is>
          <t>FLOR DE SAL KG</t>
        </is>
      </c>
      <c r="G1734" t="n">
        <v>0.25</v>
      </c>
      <c r="H1734" t="inlineStr">
        <is>
          <t>KG</t>
        </is>
      </c>
      <c r="I1734" t="inlineStr">
        <is>
          <t>05/2026</t>
        </is>
      </c>
    </row>
    <row r="1735">
      <c r="A1735" t="n">
        <v>87129</v>
      </c>
      <c r="B1735" t="n">
        <v>122</v>
      </c>
      <c r="C1735" s="551" t="n">
        <v>46143</v>
      </c>
      <c r="D1735" t="inlineStr">
        <is>
          <t>Arcos</t>
        </is>
      </c>
      <c r="E1735" t="n">
        <v>19506</v>
      </c>
      <c r="F1735" t="inlineStr">
        <is>
          <t>ALECRIM KG</t>
        </is>
      </c>
      <c r="G1735" t="n">
        <v>0.12</v>
      </c>
      <c r="H1735" t="inlineStr">
        <is>
          <t>KG</t>
        </is>
      </c>
      <c r="I1735" t="inlineStr">
        <is>
          <t>05/2026</t>
        </is>
      </c>
    </row>
    <row r="1736">
      <c r="A1736" t="n">
        <v>87130</v>
      </c>
      <c r="B1736" t="n">
        <v>122</v>
      </c>
      <c r="C1736" s="551" t="n">
        <v>46143</v>
      </c>
      <c r="D1736" t="inlineStr">
        <is>
          <t>Arcos</t>
        </is>
      </c>
      <c r="E1736" t="n">
        <v>19572</v>
      </c>
      <c r="F1736" t="inlineStr">
        <is>
          <t>PIMENTA DEDO DE MOCA KG</t>
        </is>
      </c>
      <c r="G1736" t="n">
        <v>0.3</v>
      </c>
      <c r="H1736" t="inlineStr">
        <is>
          <t>KG</t>
        </is>
      </c>
      <c r="I1736" t="inlineStr">
        <is>
          <t>05/2026</t>
        </is>
      </c>
    </row>
    <row r="1737">
      <c r="A1737" t="n">
        <v>87131</v>
      </c>
      <c r="B1737" t="n">
        <v>122</v>
      </c>
      <c r="C1737" s="551" t="n">
        <v>46143</v>
      </c>
      <c r="D1737" t="inlineStr">
        <is>
          <t>Arcos</t>
        </is>
      </c>
      <c r="E1737" t="n">
        <v>19465</v>
      </c>
      <c r="F1737" t="inlineStr">
        <is>
          <t>SALSAO KG</t>
        </is>
      </c>
      <c r="G1737" t="n">
        <v>0.9</v>
      </c>
      <c r="H1737" t="inlineStr">
        <is>
          <t>KG</t>
        </is>
      </c>
      <c r="I1737" t="inlineStr">
        <is>
          <t>05/2026</t>
        </is>
      </c>
    </row>
    <row r="1738">
      <c r="A1738" t="n">
        <v>87132</v>
      </c>
      <c r="B1738" t="n">
        <v>122</v>
      </c>
      <c r="C1738" s="551" t="n">
        <v>46143</v>
      </c>
      <c r="D1738" t="inlineStr">
        <is>
          <t>Arcos</t>
        </is>
      </c>
      <c r="E1738" t="n">
        <v>23195</v>
      </c>
      <c r="F1738" t="inlineStr">
        <is>
          <t>RABANETE KG</t>
        </is>
      </c>
      <c r="G1738" t="n">
        <v>0.3</v>
      </c>
      <c r="H1738" t="inlineStr">
        <is>
          <t>KG</t>
        </is>
      </c>
      <c r="I1738" t="inlineStr">
        <is>
          <t>05/2026</t>
        </is>
      </c>
    </row>
    <row r="1739">
      <c r="A1739" t="n">
        <v>87133</v>
      </c>
      <c r="B1739" t="n">
        <v>122</v>
      </c>
      <c r="C1739" s="551" t="n">
        <v>46143</v>
      </c>
      <c r="D1739" t="inlineStr">
        <is>
          <t>Arcos</t>
        </is>
      </c>
      <c r="E1739" t="n">
        <v>23826</v>
      </c>
      <c r="F1739" t="inlineStr">
        <is>
          <t>BISCOITO DE MAIZENA NESTLE TOSTINES 200G</t>
        </is>
      </c>
      <c r="G1739" t="n">
        <v>1</v>
      </c>
      <c r="H1739" t="inlineStr">
        <is>
          <t>PC</t>
        </is>
      </c>
      <c r="I1739" t="inlineStr">
        <is>
          <t>05/2026</t>
        </is>
      </c>
    </row>
    <row r="1740">
      <c r="A1740" t="n">
        <v>87134</v>
      </c>
      <c r="B1740" t="n">
        <v>122</v>
      </c>
      <c r="C1740" s="551" t="n">
        <v>46143</v>
      </c>
      <c r="D1740" t="inlineStr">
        <is>
          <t>Arcos</t>
        </is>
      </c>
      <c r="E1740" t="n">
        <v>21100</v>
      </c>
      <c r="F1740" t="inlineStr">
        <is>
          <t>ACUCAR CONFEITEIRO GLACUCAR UNIAO 500G</t>
        </is>
      </c>
      <c r="G1740" t="n">
        <v>1</v>
      </c>
      <c r="H1740" t="inlineStr">
        <is>
          <t>PC</t>
        </is>
      </c>
      <c r="I1740" t="inlineStr">
        <is>
          <t>05/2026</t>
        </is>
      </c>
    </row>
    <row r="1741">
      <c r="A1741" t="n">
        <v>87135</v>
      </c>
      <c r="B1741" t="n">
        <v>122</v>
      </c>
      <c r="C1741" s="551" t="n">
        <v>46143</v>
      </c>
      <c r="D1741" t="inlineStr">
        <is>
          <t>Arcos</t>
        </is>
      </c>
      <c r="E1741" t="n">
        <v>19626</v>
      </c>
      <c r="F1741" t="inlineStr">
        <is>
          <t>CEBOLA ECHALOTAS KG</t>
        </is>
      </c>
      <c r="G1741" t="n">
        <v>1</v>
      </c>
      <c r="H1741" t="inlineStr">
        <is>
          <t>KG</t>
        </is>
      </c>
      <c r="I1741" t="inlineStr">
        <is>
          <t>05/2026</t>
        </is>
      </c>
    </row>
    <row r="1742">
      <c r="A1742" t="n">
        <v>87136</v>
      </c>
      <c r="B1742" t="n">
        <v>122</v>
      </c>
      <c r="C1742" s="551" t="n">
        <v>46143</v>
      </c>
      <c r="D1742" t="inlineStr">
        <is>
          <t>Arcos</t>
        </is>
      </c>
      <c r="E1742" t="n">
        <v>18540</v>
      </c>
      <c r="F1742" t="inlineStr">
        <is>
          <t>APERITIVO FERNET BRANCA FRATELLI 750ML</t>
        </is>
      </c>
      <c r="G1742" t="n">
        <v>0.01</v>
      </c>
      <c r="H1742" t="inlineStr">
        <is>
          <t>GR</t>
        </is>
      </c>
      <c r="I1742" t="inlineStr">
        <is>
          <t>05/2026</t>
        </is>
      </c>
    </row>
    <row r="1743">
      <c r="A1743" t="n">
        <v>87137</v>
      </c>
      <c r="B1743" t="n">
        <v>122</v>
      </c>
      <c r="C1743" s="551" t="n">
        <v>46143</v>
      </c>
      <c r="D1743" t="inlineStr">
        <is>
          <t>Arcos</t>
        </is>
      </c>
      <c r="E1743" t="n">
        <v>21130</v>
      </c>
      <c r="F1743" t="inlineStr">
        <is>
          <t>GOIABADA CREMOSA BISNAGA RALSTON 2,5KG</t>
        </is>
      </c>
      <c r="G1743" t="n">
        <v>3</v>
      </c>
      <c r="H1743" t="inlineStr">
        <is>
          <t>UN</t>
        </is>
      </c>
      <c r="I1743" t="inlineStr">
        <is>
          <t>05/2026</t>
        </is>
      </c>
    </row>
    <row r="1744">
      <c r="A1744" t="n">
        <v>87138</v>
      </c>
      <c r="B1744" t="n">
        <v>122</v>
      </c>
      <c r="C1744" s="551" t="n">
        <v>46143</v>
      </c>
      <c r="D1744" t="inlineStr">
        <is>
          <t>Arcos</t>
        </is>
      </c>
      <c r="E1744" t="n">
        <v>20809</v>
      </c>
      <c r="F1744" t="inlineStr">
        <is>
          <t>CAFE PILAO ALMOFADA 500G</t>
        </is>
      </c>
      <c r="G1744" t="n">
        <v>14</v>
      </c>
      <c r="H1744" t="inlineStr">
        <is>
          <t>PC</t>
        </is>
      </c>
      <c r="I1744" t="inlineStr">
        <is>
          <t>05/2026</t>
        </is>
      </c>
    </row>
    <row r="1745">
      <c r="A1745" t="n">
        <v>87139</v>
      </c>
      <c r="B1745" t="n">
        <v>122</v>
      </c>
      <c r="C1745" s="551" t="n">
        <v>46143</v>
      </c>
      <c r="D1745" t="inlineStr">
        <is>
          <t>Arcos</t>
        </is>
      </c>
      <c r="E1745" t="n">
        <v>25282</v>
      </c>
      <c r="F1745" t="inlineStr">
        <is>
          <t>FRUTOSE CRISTAL KG</t>
        </is>
      </c>
      <c r="G1745" t="n">
        <v>22</v>
      </c>
      <c r="H1745" t="inlineStr">
        <is>
          <t>KG</t>
        </is>
      </c>
      <c r="I1745" t="inlineStr">
        <is>
          <t>05/2026</t>
        </is>
      </c>
    </row>
    <row r="1746">
      <c r="A1746" t="n">
        <v>87140</v>
      </c>
      <c r="B1746" t="n">
        <v>122</v>
      </c>
      <c r="C1746" s="551" t="n">
        <v>46143</v>
      </c>
      <c r="D1746" t="inlineStr">
        <is>
          <t>Arcos</t>
        </is>
      </c>
      <c r="E1746" t="n">
        <v>24331</v>
      </c>
      <c r="F1746" t="inlineStr">
        <is>
          <t>LINGUICA CALABRESA KG</t>
        </is>
      </c>
      <c r="G1746" t="n">
        <v>5</v>
      </c>
      <c r="H1746" t="inlineStr">
        <is>
          <t>KG</t>
        </is>
      </c>
      <c r="I1746" t="inlineStr">
        <is>
          <t>05/2026</t>
        </is>
      </c>
    </row>
    <row r="1747">
      <c r="A1747" t="n">
        <v>87141</v>
      </c>
      <c r="B1747" t="n">
        <v>122</v>
      </c>
      <c r="C1747" s="551" t="n">
        <v>46143</v>
      </c>
      <c r="D1747" t="inlineStr">
        <is>
          <t>Arcos</t>
        </is>
      </c>
      <c r="E1747" t="n">
        <v>20501</v>
      </c>
      <c r="F1747" t="inlineStr">
        <is>
          <t>LINGUICA TOSCANA AURORA KG</t>
        </is>
      </c>
      <c r="G1747" t="n">
        <v>10</v>
      </c>
      <c r="H1747" t="inlineStr">
        <is>
          <t>KG</t>
        </is>
      </c>
      <c r="I1747" t="inlineStr">
        <is>
          <t>05/2026</t>
        </is>
      </c>
    </row>
    <row r="1748">
      <c r="A1748" t="n">
        <v>87142</v>
      </c>
      <c r="B1748" t="n">
        <v>122</v>
      </c>
      <c r="C1748" s="551" t="n">
        <v>46143</v>
      </c>
      <c r="D1748" t="inlineStr">
        <is>
          <t>Arcos</t>
        </is>
      </c>
      <c r="E1748" t="n">
        <v>19505</v>
      </c>
      <c r="F1748" t="inlineStr">
        <is>
          <t>ALFACE AMERICANA KG</t>
        </is>
      </c>
      <c r="G1748" t="n">
        <v>1.98</v>
      </c>
      <c r="H1748" t="inlineStr">
        <is>
          <t>KG</t>
        </is>
      </c>
      <c r="I1748" t="inlineStr">
        <is>
          <t>05/2026</t>
        </is>
      </c>
    </row>
    <row r="1749">
      <c r="A1749" t="n">
        <v>87143</v>
      </c>
      <c r="B1749" t="n">
        <v>122</v>
      </c>
      <c r="C1749" s="551" t="n">
        <v>46143</v>
      </c>
      <c r="D1749" t="inlineStr">
        <is>
          <t>Arcos</t>
        </is>
      </c>
      <c r="E1749" t="n">
        <v>19502</v>
      </c>
      <c r="F1749" t="inlineStr">
        <is>
          <t>ALFACE CRESPA ROXA KG</t>
        </is>
      </c>
      <c r="G1749" t="n">
        <v>1.22</v>
      </c>
      <c r="H1749" t="inlineStr">
        <is>
          <t>KG</t>
        </is>
      </c>
      <c r="I1749" t="inlineStr">
        <is>
          <t>05/2026</t>
        </is>
      </c>
    </row>
    <row r="1750">
      <c r="A1750" t="n">
        <v>87144</v>
      </c>
      <c r="B1750" t="n">
        <v>122</v>
      </c>
      <c r="C1750" s="551" t="n">
        <v>46143</v>
      </c>
      <c r="D1750" t="inlineStr">
        <is>
          <t>Arcos</t>
        </is>
      </c>
      <c r="E1750" t="n">
        <v>19498</v>
      </c>
      <c r="F1750" t="inlineStr">
        <is>
          <t>ALFACE ROMANA KG</t>
        </is>
      </c>
      <c r="G1750" t="n">
        <v>0.68</v>
      </c>
      <c r="H1750" t="inlineStr">
        <is>
          <t>KG</t>
        </is>
      </c>
      <c r="I1750" t="inlineStr">
        <is>
          <t>05/2026</t>
        </is>
      </c>
    </row>
    <row r="1751">
      <c r="A1751" t="n">
        <v>87145</v>
      </c>
      <c r="B1751" t="n">
        <v>122</v>
      </c>
      <c r="C1751" s="551" t="n">
        <v>46143</v>
      </c>
      <c r="D1751" t="inlineStr">
        <is>
          <t>Arcos</t>
        </is>
      </c>
      <c r="E1751" t="n">
        <v>19701</v>
      </c>
      <c r="F1751" t="inlineStr">
        <is>
          <t>AMEIXA KG</t>
        </is>
      </c>
      <c r="G1751" t="n">
        <v>0.8</v>
      </c>
      <c r="H1751" t="inlineStr">
        <is>
          <t>KG</t>
        </is>
      </c>
      <c r="I1751" t="inlineStr">
        <is>
          <t>05/2026</t>
        </is>
      </c>
    </row>
    <row r="1752">
      <c r="A1752" t="n">
        <v>87146</v>
      </c>
      <c r="B1752" t="n">
        <v>122</v>
      </c>
      <c r="C1752" s="551" t="n">
        <v>46143</v>
      </c>
      <c r="D1752" t="inlineStr">
        <is>
          <t>Arcos</t>
        </is>
      </c>
      <c r="E1752" t="n">
        <v>24044</v>
      </c>
      <c r="F1752" t="inlineStr">
        <is>
          <t>AMORA CONGELADA KG</t>
        </is>
      </c>
      <c r="G1752" t="n">
        <v>3</v>
      </c>
      <c r="H1752" t="inlineStr">
        <is>
          <t>KG</t>
        </is>
      </c>
      <c r="I1752" t="inlineStr">
        <is>
          <t>05/2026</t>
        </is>
      </c>
    </row>
    <row r="1753">
      <c r="A1753" t="n">
        <v>87147</v>
      </c>
      <c r="B1753" t="n">
        <v>122</v>
      </c>
      <c r="C1753" s="551" t="n">
        <v>46143</v>
      </c>
      <c r="D1753" t="inlineStr">
        <is>
          <t>Arcos</t>
        </is>
      </c>
      <c r="E1753" t="n">
        <v>19759</v>
      </c>
      <c r="F1753" t="inlineStr">
        <is>
          <t>LARANJA BAHIA KG</t>
        </is>
      </c>
      <c r="G1753" t="n">
        <v>18.4</v>
      </c>
      <c r="H1753" t="inlineStr">
        <is>
          <t>KG</t>
        </is>
      </c>
      <c r="I1753" t="inlineStr">
        <is>
          <t>05/2026</t>
        </is>
      </c>
    </row>
    <row r="1754">
      <c r="A1754" t="n">
        <v>87148</v>
      </c>
      <c r="B1754" t="n">
        <v>122</v>
      </c>
      <c r="C1754" s="551" t="n">
        <v>46143</v>
      </c>
      <c r="D1754" t="inlineStr">
        <is>
          <t>Arcos</t>
        </is>
      </c>
      <c r="E1754" t="n">
        <v>19478</v>
      </c>
      <c r="F1754" t="inlineStr">
        <is>
          <t>LOURO FRESCO KG</t>
        </is>
      </c>
      <c r="G1754" t="n">
        <v>0.24</v>
      </c>
      <c r="H1754" t="inlineStr">
        <is>
          <t>KG</t>
        </is>
      </c>
      <c r="I1754" t="inlineStr">
        <is>
          <t>05/2026</t>
        </is>
      </c>
    </row>
    <row r="1755">
      <c r="A1755" t="n">
        <v>87149</v>
      </c>
      <c r="B1755" t="n">
        <v>122</v>
      </c>
      <c r="C1755" s="551" t="n">
        <v>46143</v>
      </c>
      <c r="D1755" t="inlineStr">
        <is>
          <t>Arcos</t>
        </is>
      </c>
      <c r="E1755" t="n">
        <v>19748</v>
      </c>
      <c r="F1755" t="inlineStr">
        <is>
          <t>MACA FUJI KG</t>
        </is>
      </c>
      <c r="G1755" t="n">
        <v>0.74</v>
      </c>
      <c r="H1755" t="inlineStr">
        <is>
          <t>KG</t>
        </is>
      </c>
      <c r="I1755" t="inlineStr">
        <is>
          <t>05/2026</t>
        </is>
      </c>
    </row>
    <row r="1756">
      <c r="A1756" t="n">
        <v>87150</v>
      </c>
      <c r="B1756" t="n">
        <v>122</v>
      </c>
      <c r="C1756" s="551" t="n">
        <v>46143</v>
      </c>
      <c r="D1756" t="inlineStr">
        <is>
          <t>Arcos</t>
        </is>
      </c>
      <c r="E1756" t="n">
        <v>19476</v>
      </c>
      <c r="F1756" t="inlineStr">
        <is>
          <t>MANJERICAO KG</t>
        </is>
      </c>
      <c r="G1756" t="n">
        <v>0.7</v>
      </c>
      <c r="H1756" t="inlineStr">
        <is>
          <t>KG</t>
        </is>
      </c>
      <c r="I1756" t="inlineStr">
        <is>
          <t>05/2026</t>
        </is>
      </c>
    </row>
    <row r="1757">
      <c r="A1757" t="n">
        <v>87151</v>
      </c>
      <c r="B1757" t="n">
        <v>122</v>
      </c>
      <c r="C1757" s="551" t="n">
        <v>46143</v>
      </c>
      <c r="D1757" t="inlineStr">
        <is>
          <t>Arcos</t>
        </is>
      </c>
      <c r="E1757" t="n">
        <v>19738</v>
      </c>
      <c r="F1757" t="inlineStr">
        <is>
          <t>MELANCIA KG</t>
        </is>
      </c>
      <c r="G1757" t="n">
        <v>10.28</v>
      </c>
      <c r="H1757" t="inlineStr">
        <is>
          <t>KG</t>
        </is>
      </c>
      <c r="I1757" t="inlineStr">
        <is>
          <t>05/2026</t>
        </is>
      </c>
    </row>
    <row r="1758">
      <c r="A1758" t="n">
        <v>87152</v>
      </c>
      <c r="B1758" t="n">
        <v>122</v>
      </c>
      <c r="C1758" s="551" t="n">
        <v>46143</v>
      </c>
      <c r="D1758" t="inlineStr">
        <is>
          <t>Arcos</t>
        </is>
      </c>
      <c r="E1758" t="n">
        <v>23113</v>
      </c>
      <c r="F1758" t="inlineStr">
        <is>
          <t>SALSA KG</t>
        </is>
      </c>
      <c r="G1758" t="n">
        <v>0.36</v>
      </c>
      <c r="H1758" t="inlineStr">
        <is>
          <t>KG</t>
        </is>
      </c>
      <c r="I1758" t="inlineStr">
        <is>
          <t>05/2026</t>
        </is>
      </c>
    </row>
    <row r="1759">
      <c r="A1759" t="n">
        <v>87153</v>
      </c>
      <c r="B1759" t="n">
        <v>122</v>
      </c>
      <c r="C1759" s="551" t="n">
        <v>46143</v>
      </c>
      <c r="D1759" t="inlineStr">
        <is>
          <t>Arcos</t>
        </is>
      </c>
      <c r="E1759" t="n">
        <v>23108</v>
      </c>
      <c r="F1759" t="inlineStr">
        <is>
          <t>TOMILHO KG</t>
        </is>
      </c>
      <c r="G1759" t="n">
        <v>0.14</v>
      </c>
      <c r="H1759" t="inlineStr">
        <is>
          <t>KG</t>
        </is>
      </c>
      <c r="I1759" t="inlineStr">
        <is>
          <t>05/2026</t>
        </is>
      </c>
    </row>
    <row r="1760">
      <c r="A1760" t="n">
        <v>87154</v>
      </c>
      <c r="B1760" t="n">
        <v>122</v>
      </c>
      <c r="C1760" s="551" t="n">
        <v>46143</v>
      </c>
      <c r="D1760" t="inlineStr">
        <is>
          <t>Arcos</t>
        </is>
      </c>
      <c r="E1760" t="n">
        <v>26596</v>
      </c>
      <c r="F1760" t="inlineStr">
        <is>
          <t>QUEIJO GORGONZOLA SERRA DAS ANTAS (PECAS DE 660G) KG</t>
        </is>
      </c>
      <c r="G1760" t="n">
        <v>1.26</v>
      </c>
      <c r="H1760" t="inlineStr">
        <is>
          <t>KG</t>
        </is>
      </c>
      <c r="I1760" t="inlineStr">
        <is>
          <t>05/2026</t>
        </is>
      </c>
    </row>
    <row r="1761">
      <c r="A1761" t="n">
        <v>87155</v>
      </c>
      <c r="B1761" t="n">
        <v>122</v>
      </c>
      <c r="C1761" s="551" t="n">
        <v>46143</v>
      </c>
      <c r="D1761" t="inlineStr">
        <is>
          <t>Arcos</t>
        </is>
      </c>
      <c r="E1761" t="n">
        <v>19339</v>
      </c>
      <c r="F1761" t="inlineStr">
        <is>
          <t>QUEIJO MINAS PADRAO BRINCO OURO C/500G KG</t>
        </is>
      </c>
      <c r="G1761" t="n">
        <v>8</v>
      </c>
      <c r="H1761" t="inlineStr">
        <is>
          <t>KG</t>
        </is>
      </c>
      <c r="I1761" t="inlineStr">
        <is>
          <t>05/2026</t>
        </is>
      </c>
    </row>
    <row r="1762">
      <c r="A1762" t="n">
        <v>87156</v>
      </c>
      <c r="B1762" t="n">
        <v>122</v>
      </c>
      <c r="C1762" s="551" t="n">
        <v>46143</v>
      </c>
      <c r="D1762" t="inlineStr">
        <is>
          <t>Arcos</t>
        </is>
      </c>
      <c r="E1762" t="n">
        <v>26336</v>
      </c>
      <c r="F1762" t="inlineStr">
        <is>
          <t>⁠EMPANADA CEBOLA E QUEIJO</t>
        </is>
      </c>
      <c r="G1762" t="n">
        <v>27</v>
      </c>
      <c r="H1762" t="inlineStr">
        <is>
          <t>UN</t>
        </is>
      </c>
      <c r="I1762" t="inlineStr">
        <is>
          <t>05/2026</t>
        </is>
      </c>
    </row>
    <row r="1763">
      <c r="A1763" t="n">
        <v>87157</v>
      </c>
      <c r="B1763" t="n">
        <v>122</v>
      </c>
      <c r="C1763" s="551" t="n">
        <v>46143</v>
      </c>
      <c r="D1763" t="inlineStr">
        <is>
          <t>Arcos</t>
        </is>
      </c>
      <c r="E1763" t="n">
        <v>28730</v>
      </c>
      <c r="F1763" t="inlineStr">
        <is>
          <t>PAO DE QUEIJO EMPANADO PACOTE C/ 2KG KISABOR</t>
        </is>
      </c>
      <c r="G1763" t="n">
        <v>4</v>
      </c>
      <c r="H1763" t="inlineStr">
        <is>
          <t>KG</t>
        </is>
      </c>
      <c r="I1763" t="inlineStr">
        <is>
          <t>05/2026</t>
        </is>
      </c>
    </row>
    <row r="1764">
      <c r="A1764" t="n">
        <v>87158</v>
      </c>
      <c r="B1764" t="n">
        <v>122</v>
      </c>
      <c r="C1764" s="551" t="n">
        <v>46143</v>
      </c>
      <c r="D1764" t="inlineStr">
        <is>
          <t>Arcos</t>
        </is>
      </c>
      <c r="E1764" t="n">
        <v>22139</v>
      </c>
      <c r="F1764" t="inlineStr">
        <is>
          <t>ESPUMANTE CAVA STARS BRUT RESERVA</t>
        </is>
      </c>
      <c r="G1764" t="n">
        <v>7</v>
      </c>
      <c r="H1764" t="inlineStr">
        <is>
          <t>LT</t>
        </is>
      </c>
      <c r="I1764" t="inlineStr">
        <is>
          <t>05/2026</t>
        </is>
      </c>
    </row>
    <row r="1765">
      <c r="A1765" t="n">
        <v>87159</v>
      </c>
      <c r="B1765" t="n">
        <v>122</v>
      </c>
      <c r="C1765" s="551" t="n">
        <v>46143</v>
      </c>
      <c r="D1765" t="inlineStr">
        <is>
          <t>Arcos</t>
        </is>
      </c>
      <c r="E1765" t="n">
        <v>25507</v>
      </c>
      <c r="F1765" t="inlineStr">
        <is>
          <t>TEQUILA DON JULIO REPOSADO 750ML</t>
        </is>
      </c>
      <c r="G1765" t="n">
        <v>15.11</v>
      </c>
      <c r="H1765" t="inlineStr">
        <is>
          <t>GR</t>
        </is>
      </c>
      <c r="I1765" t="inlineStr">
        <is>
          <t>05/2026</t>
        </is>
      </c>
    </row>
    <row r="1766">
      <c r="A1766" t="n">
        <v>87160</v>
      </c>
      <c r="B1766" t="n">
        <v>122</v>
      </c>
      <c r="C1766" s="551" t="n">
        <v>46143</v>
      </c>
      <c r="D1766" t="inlineStr">
        <is>
          <t>Arcos</t>
        </is>
      </c>
      <c r="E1766" t="n">
        <v>28818</v>
      </c>
      <c r="F1766" t="inlineStr">
        <is>
          <t>WHISKY JOHNNIE WALKER 18 ANOS 750ML</t>
        </is>
      </c>
      <c r="G1766" t="n">
        <v>8</v>
      </c>
      <c r="H1766" t="inlineStr">
        <is>
          <t>UN</t>
        </is>
      </c>
      <c r="I1766" t="inlineStr">
        <is>
          <t>05/2026</t>
        </is>
      </c>
    </row>
    <row r="1767">
      <c r="A1767" t="n">
        <v>87161</v>
      </c>
      <c r="B1767" t="n">
        <v>122</v>
      </c>
      <c r="C1767" s="551" t="n">
        <v>46143</v>
      </c>
      <c r="D1767" t="inlineStr">
        <is>
          <t>Arcos</t>
        </is>
      </c>
      <c r="E1767" t="n">
        <v>18114</v>
      </c>
      <c r="F1767" t="inlineStr">
        <is>
          <t>WHISKY JOHNNIE WALKER GOLD LABEL RESERVE 750ML</t>
        </is>
      </c>
      <c r="G1767" t="n">
        <v>5.36</v>
      </c>
      <c r="H1767" t="inlineStr">
        <is>
          <t>GR</t>
        </is>
      </c>
      <c r="I1767" t="inlineStr">
        <is>
          <t>05/2026</t>
        </is>
      </c>
    </row>
    <row r="1768">
      <c r="A1768" t="n">
        <v>87162</v>
      </c>
      <c r="B1768" t="n">
        <v>122</v>
      </c>
      <c r="C1768" s="551" t="n">
        <v>46143</v>
      </c>
      <c r="D1768" t="inlineStr">
        <is>
          <t>Arcos</t>
        </is>
      </c>
      <c r="E1768" t="n">
        <v>18249</v>
      </c>
      <c r="F1768" t="inlineStr">
        <is>
          <t>SAQUE DOURADO SAGAE 750ML</t>
        </is>
      </c>
      <c r="G1768" t="n">
        <v>2</v>
      </c>
      <c r="H1768" t="inlineStr">
        <is>
          <t>UN</t>
        </is>
      </c>
      <c r="I1768" t="inlineStr">
        <is>
          <t>05/2026</t>
        </is>
      </c>
    </row>
    <row r="1769">
      <c r="A1769" t="n">
        <v>87163</v>
      </c>
      <c r="B1769" t="n">
        <v>122</v>
      </c>
      <c r="C1769" s="551" t="n">
        <v>46143</v>
      </c>
      <c r="D1769" t="inlineStr">
        <is>
          <t>Arcos</t>
        </is>
      </c>
      <c r="E1769" t="n">
        <v>21068</v>
      </c>
      <c r="F1769" t="inlineStr">
        <is>
          <t>ACETO BALSAMICO LA PASTINA 500ML</t>
        </is>
      </c>
      <c r="G1769" t="n">
        <v>15</v>
      </c>
      <c r="H1769" t="inlineStr">
        <is>
          <t>GR</t>
        </is>
      </c>
      <c r="I1769" t="inlineStr">
        <is>
          <t>05/2026</t>
        </is>
      </c>
    </row>
    <row r="1770">
      <c r="A1770" t="n">
        <v>87164</v>
      </c>
      <c r="B1770" t="n">
        <v>122</v>
      </c>
      <c r="C1770" s="551" t="n">
        <v>46143</v>
      </c>
      <c r="D1770" t="inlineStr">
        <is>
          <t>Arcos</t>
        </is>
      </c>
      <c r="E1770" t="n">
        <v>24219</v>
      </c>
      <c r="F1770" t="inlineStr">
        <is>
          <t>CURRY EM PO KG</t>
        </is>
      </c>
      <c r="G1770" t="n">
        <v>1.5</v>
      </c>
      <c r="H1770" t="inlineStr">
        <is>
          <t>KG</t>
        </is>
      </c>
      <c r="I1770" t="inlineStr">
        <is>
          <t>05/2026</t>
        </is>
      </c>
    </row>
    <row r="1771">
      <c r="A1771" t="n">
        <v>87165</v>
      </c>
      <c r="B1771" t="n">
        <v>122</v>
      </c>
      <c r="C1771" s="551" t="n">
        <v>46143</v>
      </c>
      <c r="D1771" t="inlineStr">
        <is>
          <t>Arcos</t>
        </is>
      </c>
      <c r="E1771" t="n">
        <v>19932</v>
      </c>
      <c r="F1771" t="inlineStr">
        <is>
          <t>PAPRICA DOCE 500GR</t>
        </is>
      </c>
      <c r="G1771" t="n">
        <v>1.5</v>
      </c>
      <c r="H1771" t="inlineStr">
        <is>
          <t>UN</t>
        </is>
      </c>
      <c r="I1771" t="inlineStr">
        <is>
          <t>05/2026</t>
        </is>
      </c>
    </row>
    <row r="1772">
      <c r="A1772" t="n">
        <v>87166</v>
      </c>
      <c r="B1772" t="n">
        <v>122</v>
      </c>
      <c r="C1772" s="551" t="n">
        <v>46143</v>
      </c>
      <c r="D1772" t="inlineStr">
        <is>
          <t>Arcos</t>
        </is>
      </c>
      <c r="E1772" t="n">
        <v>17838</v>
      </c>
      <c r="F1772" t="inlineStr">
        <is>
          <t>CHA MATE LEAO C/250G</t>
        </is>
      </c>
      <c r="G1772" t="n">
        <v>3</v>
      </c>
      <c r="H1772" t="inlineStr">
        <is>
          <t>CX</t>
        </is>
      </c>
      <c r="I1772" t="inlineStr">
        <is>
          <t>05/2026</t>
        </is>
      </c>
    </row>
    <row r="1773">
      <c r="A1773" t="n">
        <v>87167</v>
      </c>
      <c r="B1773" t="n">
        <v>122</v>
      </c>
      <c r="C1773" s="551" t="n">
        <v>46143</v>
      </c>
      <c r="D1773" t="inlineStr">
        <is>
          <t>Arcos</t>
        </is>
      </c>
      <c r="E1773" t="n">
        <v>21972</v>
      </c>
      <c r="F1773" t="inlineStr">
        <is>
          <t>CHA MATE LEAO CAPIM CIDREIRA</t>
        </is>
      </c>
      <c r="G1773" t="n">
        <v>2</v>
      </c>
      <c r="H1773" t="inlineStr">
        <is>
          <t>UN</t>
        </is>
      </c>
      <c r="I1773" t="inlineStr">
        <is>
          <t>05/2026</t>
        </is>
      </c>
    </row>
    <row r="1774">
      <c r="A1774" t="n">
        <v>87168</v>
      </c>
      <c r="B1774" t="n">
        <v>122</v>
      </c>
      <c r="C1774" s="551" t="n">
        <v>46143</v>
      </c>
      <c r="D1774" t="inlineStr">
        <is>
          <t>Arcos</t>
        </is>
      </c>
      <c r="E1774" t="n">
        <v>26713</v>
      </c>
      <c r="F1774" t="inlineStr">
        <is>
          <t>CAMOMILA DESIDRATADA KG</t>
        </is>
      </c>
      <c r="G1774" t="n">
        <v>2</v>
      </c>
      <c r="H1774" t="inlineStr">
        <is>
          <t>KG</t>
        </is>
      </c>
      <c r="I1774" t="inlineStr">
        <is>
          <t>05/2026</t>
        </is>
      </c>
    </row>
    <row r="1775">
      <c r="A1775" t="n">
        <v>87169</v>
      </c>
      <c r="B1775" t="n">
        <v>122</v>
      </c>
      <c r="C1775" s="551" t="n">
        <v>46143</v>
      </c>
      <c r="D1775" t="inlineStr">
        <is>
          <t>Arcos</t>
        </is>
      </c>
      <c r="E1775" t="n">
        <v>28819</v>
      </c>
      <c r="F1775" t="inlineStr">
        <is>
          <t>PAO DE FORMA TRADICIONAL VISCONTI 400G CX C/10UN</t>
        </is>
      </c>
      <c r="G1775" t="n">
        <v>50</v>
      </c>
      <c r="H1775" t="inlineStr">
        <is>
          <t>CX</t>
        </is>
      </c>
      <c r="I1775" t="inlineStr">
        <is>
          <t>05/2026</t>
        </is>
      </c>
    </row>
    <row r="1776">
      <c r="A1776" t="n">
        <v>87170</v>
      </c>
      <c r="B1776" t="n">
        <v>122</v>
      </c>
      <c r="C1776" s="551" t="n">
        <v>46143</v>
      </c>
      <c r="D1776" t="inlineStr">
        <is>
          <t>Arcos</t>
        </is>
      </c>
      <c r="E1776" t="n">
        <v>20349</v>
      </c>
      <c r="F1776" t="inlineStr">
        <is>
          <t>POLENTA PRE COZIDA DIVELLA 500G</t>
        </is>
      </c>
      <c r="G1776" t="n">
        <v>2</v>
      </c>
      <c r="H1776" t="inlineStr">
        <is>
          <t>PC</t>
        </is>
      </c>
      <c r="I1776" t="inlineStr">
        <is>
          <t>05/2026</t>
        </is>
      </c>
    </row>
    <row r="1777">
      <c r="A1777" t="n">
        <v>87171</v>
      </c>
      <c r="B1777" t="n">
        <v>122</v>
      </c>
      <c r="C1777" s="551" t="n">
        <v>46143</v>
      </c>
      <c r="D1777" t="inlineStr">
        <is>
          <t>Arcos</t>
        </is>
      </c>
      <c r="E1777" t="n">
        <v>18696</v>
      </c>
      <c r="F1777" t="inlineStr">
        <is>
          <t>BISTECA SUINA KG</t>
        </is>
      </c>
      <c r="G1777" t="n">
        <v>15.18</v>
      </c>
      <c r="H1777" t="inlineStr">
        <is>
          <t>KG</t>
        </is>
      </c>
      <c r="I1777" t="inlineStr">
        <is>
          <t>05/2026</t>
        </is>
      </c>
    </row>
    <row r="1778">
      <c r="A1778" t="n">
        <v>87172</v>
      </c>
      <c r="B1778" t="n">
        <v>122</v>
      </c>
      <c r="C1778" s="551" t="n">
        <v>46143</v>
      </c>
      <c r="D1778" t="inlineStr">
        <is>
          <t>Arcos</t>
        </is>
      </c>
      <c r="E1778" t="n">
        <v>24217</v>
      </c>
      <c r="F1778" t="inlineStr">
        <is>
          <t>CUPIM KG</t>
        </is>
      </c>
      <c r="G1778" t="n">
        <v>21.5</v>
      </c>
      <c r="H1778" t="inlineStr">
        <is>
          <t>KG</t>
        </is>
      </c>
      <c r="I1778" t="inlineStr">
        <is>
          <t>05/2026</t>
        </is>
      </c>
    </row>
    <row r="1779">
      <c r="A1779" t="n">
        <v>87173</v>
      </c>
      <c r="B1779" t="n">
        <v>122</v>
      </c>
      <c r="C1779" s="551" t="n">
        <v>46143</v>
      </c>
      <c r="D1779" t="inlineStr">
        <is>
          <t>Arcos</t>
        </is>
      </c>
      <c r="E1779" t="n">
        <v>27635</v>
      </c>
      <c r="F1779" t="inlineStr">
        <is>
          <t>PÃO SÍRIO MINI BEIRUTHE PCT 300G</t>
        </is>
      </c>
      <c r="G1779" t="n">
        <v>10</v>
      </c>
      <c r="H1779" t="inlineStr">
        <is>
          <t>UN</t>
        </is>
      </c>
      <c r="I1779" t="inlineStr">
        <is>
          <t>05/2026</t>
        </is>
      </c>
    </row>
    <row r="1780">
      <c r="A1780" t="n">
        <v>87174</v>
      </c>
      <c r="B1780" t="n">
        <v>122</v>
      </c>
      <c r="C1780" s="551" t="n">
        <v>46143</v>
      </c>
      <c r="D1780" t="inlineStr">
        <is>
          <t>Arcos</t>
        </is>
      </c>
      <c r="E1780" t="n">
        <v>26020</v>
      </c>
      <c r="F1780" t="inlineStr">
        <is>
          <t>CREME DE LEITE PIRACANJUBA TP 1,030 KG  UN</t>
        </is>
      </c>
      <c r="G1780" t="n">
        <v>7</v>
      </c>
      <c r="H1780" t="inlineStr">
        <is>
          <t>UN</t>
        </is>
      </c>
      <c r="I1780" t="inlineStr">
        <is>
          <t>05/2026</t>
        </is>
      </c>
    </row>
    <row r="1781">
      <c r="A1781" t="n">
        <v>87175</v>
      </c>
      <c r="B1781" t="n">
        <v>122</v>
      </c>
      <c r="C1781" s="551" t="n">
        <v>46143</v>
      </c>
      <c r="D1781" t="inlineStr">
        <is>
          <t>Arcos</t>
        </is>
      </c>
      <c r="E1781" t="n">
        <v>20422</v>
      </c>
      <c r="F1781" t="inlineStr">
        <is>
          <t>AVEIA EM FLOCOS YOKI 500GR</t>
        </is>
      </c>
      <c r="G1781" t="n">
        <v>1</v>
      </c>
      <c r="H1781" t="inlineStr">
        <is>
          <t>UN</t>
        </is>
      </c>
      <c r="I1781" t="inlineStr">
        <is>
          <t>05/2026</t>
        </is>
      </c>
    </row>
    <row r="1782">
      <c r="A1782" t="n">
        <v>87176</v>
      </c>
      <c r="B1782" t="n">
        <v>122</v>
      </c>
      <c r="C1782" s="551" t="n">
        <v>46143</v>
      </c>
      <c r="D1782" t="inlineStr">
        <is>
          <t>Arcos</t>
        </is>
      </c>
      <c r="E1782" t="n">
        <v>21041</v>
      </c>
      <c r="F1782" t="inlineStr">
        <is>
          <t>AZEITE EXT/ VIRGEM ANDORINHA C/ BICO 500ML</t>
        </is>
      </c>
      <c r="G1782" t="n">
        <v>6</v>
      </c>
      <c r="H1782" t="inlineStr">
        <is>
          <t>UN</t>
        </is>
      </c>
      <c r="I1782" t="inlineStr">
        <is>
          <t>05/2026</t>
        </is>
      </c>
    </row>
    <row r="1783">
      <c r="A1783" t="n">
        <v>87177</v>
      </c>
      <c r="B1783" t="n">
        <v>122</v>
      </c>
      <c r="C1783" s="551" t="n">
        <v>46143</v>
      </c>
      <c r="D1783" t="inlineStr">
        <is>
          <t>Arcos</t>
        </is>
      </c>
      <c r="E1783" t="n">
        <v>25885</v>
      </c>
      <c r="F1783" t="inlineStr">
        <is>
          <t>PAO FOLHA LIBANES MAXIFOUR C/300G</t>
        </is>
      </c>
      <c r="G1783" t="n">
        <v>12</v>
      </c>
      <c r="H1783" t="inlineStr">
        <is>
          <t>PT</t>
        </is>
      </c>
      <c r="I1783" t="inlineStr">
        <is>
          <t>05/2026</t>
        </is>
      </c>
    </row>
    <row r="1784">
      <c r="A1784" t="n">
        <v>87178</v>
      </c>
      <c r="B1784" t="n">
        <v>122</v>
      </c>
      <c r="C1784" s="551" t="n">
        <v>46143</v>
      </c>
      <c r="D1784" t="inlineStr">
        <is>
          <t>Arcos</t>
        </is>
      </c>
      <c r="E1784" t="n">
        <v>29205</v>
      </c>
      <c r="F1784" t="inlineStr">
        <is>
          <t xml:space="preserve">BATATA BARRACA GRAUDA </t>
        </is>
      </c>
      <c r="G1784" t="n">
        <v>50</v>
      </c>
      <c r="H1784" t="inlineStr">
        <is>
          <t>KG</t>
        </is>
      </c>
      <c r="I1784" t="inlineStr">
        <is>
          <t>05/2026</t>
        </is>
      </c>
    </row>
    <row r="1785">
      <c r="A1785" t="n">
        <v>87179</v>
      </c>
      <c r="B1785" t="n">
        <v>122</v>
      </c>
      <c r="C1785" s="551" t="n">
        <v>46143</v>
      </c>
      <c r="D1785" t="inlineStr">
        <is>
          <t>Arcos</t>
        </is>
      </c>
      <c r="E1785" t="n">
        <v>18546</v>
      </c>
      <c r="F1785" t="inlineStr">
        <is>
          <t>APERITIVO AVERNA AMARO 700ML</t>
        </is>
      </c>
      <c r="G1785" t="n">
        <v>3.57</v>
      </c>
      <c r="H1785" t="inlineStr">
        <is>
          <t>GR</t>
        </is>
      </c>
      <c r="I1785" t="inlineStr">
        <is>
          <t>05/2026</t>
        </is>
      </c>
    </row>
    <row r="1786">
      <c r="A1786" t="n">
        <v>87180</v>
      </c>
      <c r="B1786" t="n">
        <v>122</v>
      </c>
      <c r="C1786" s="551" t="n">
        <v>46143</v>
      </c>
      <c r="D1786" t="inlineStr">
        <is>
          <t>Arcos</t>
        </is>
      </c>
      <c r="E1786" t="n">
        <v>18540</v>
      </c>
      <c r="F1786" t="inlineStr">
        <is>
          <t>APERITIVO FERNET BRANCA FRATELLI 750ML</t>
        </is>
      </c>
      <c r="G1786" t="n">
        <v>3.14</v>
      </c>
      <c r="H1786" t="inlineStr">
        <is>
          <t>GR</t>
        </is>
      </c>
      <c r="I1786" t="inlineStr">
        <is>
          <t>05/2026</t>
        </is>
      </c>
    </row>
    <row r="1787">
      <c r="A1787" t="n">
        <v>87181</v>
      </c>
      <c r="B1787" t="n">
        <v>122</v>
      </c>
      <c r="C1787" s="551" t="n">
        <v>46143</v>
      </c>
      <c r="D1787" t="inlineStr">
        <is>
          <t>Arcos</t>
        </is>
      </c>
      <c r="E1787" t="n">
        <v>18511</v>
      </c>
      <c r="F1787" t="inlineStr">
        <is>
          <t>APERITIVO PERNOD 1L</t>
        </is>
      </c>
      <c r="G1787" t="n">
        <v>0.01</v>
      </c>
      <c r="H1787" t="inlineStr">
        <is>
          <t>UN</t>
        </is>
      </c>
      <c r="I1787" t="inlineStr">
        <is>
          <t>05/2026</t>
        </is>
      </c>
    </row>
    <row r="1788">
      <c r="A1788" t="n">
        <v>87182</v>
      </c>
      <c r="B1788" t="n">
        <v>122</v>
      </c>
      <c r="C1788" s="551" t="n">
        <v>46143</v>
      </c>
      <c r="D1788" t="inlineStr">
        <is>
          <t>Arcos</t>
        </is>
      </c>
      <c r="E1788" t="n">
        <v>26508</v>
      </c>
      <c r="F1788" t="inlineStr">
        <is>
          <t xml:space="preserve">CACHAÇA FAMIGERADA JENI LIQUOR 500ML </t>
        </is>
      </c>
      <c r="G1788" t="n">
        <v>7</v>
      </c>
      <c r="H1788" t="inlineStr">
        <is>
          <t>GR</t>
        </is>
      </c>
      <c r="I1788" t="inlineStr">
        <is>
          <t>05/2026</t>
        </is>
      </c>
    </row>
    <row r="1789">
      <c r="A1789" t="n">
        <v>87183</v>
      </c>
      <c r="B1789" t="n">
        <v>122</v>
      </c>
      <c r="C1789" s="551" t="n">
        <v>46143</v>
      </c>
      <c r="D1789" t="inlineStr">
        <is>
          <t>Arcos</t>
        </is>
      </c>
      <c r="E1789" t="n">
        <v>18444</v>
      </c>
      <c r="F1789" t="inlineStr">
        <is>
          <t>CACHACA MATO DENTRO OURO 980ML</t>
        </is>
      </c>
      <c r="G1789" t="n">
        <v>0.2</v>
      </c>
      <c r="H1789" t="inlineStr">
        <is>
          <t>UN</t>
        </is>
      </c>
      <c r="I1789" t="inlineStr">
        <is>
          <t>05/2026</t>
        </is>
      </c>
    </row>
    <row r="1790">
      <c r="A1790" t="n">
        <v>87184</v>
      </c>
      <c r="B1790" t="n">
        <v>122</v>
      </c>
      <c r="C1790" s="551" t="n">
        <v>46143</v>
      </c>
      <c r="D1790" t="inlineStr">
        <is>
          <t>Arcos</t>
        </is>
      </c>
      <c r="E1790" t="n">
        <v>18420</v>
      </c>
      <c r="F1790" t="inlineStr">
        <is>
          <t>CACHACA 51 PIRASSUNUNGA 965ML</t>
        </is>
      </c>
      <c r="G1790" t="n">
        <v>1</v>
      </c>
      <c r="H1790" t="inlineStr">
        <is>
          <t>GR</t>
        </is>
      </c>
      <c r="I1790" t="inlineStr">
        <is>
          <t>05/2026</t>
        </is>
      </c>
    </row>
    <row r="1791">
      <c r="A1791" t="n">
        <v>87185</v>
      </c>
      <c r="B1791" t="n">
        <v>122</v>
      </c>
      <c r="C1791" s="551" t="n">
        <v>46143</v>
      </c>
      <c r="D1791" t="inlineStr">
        <is>
          <t>Arcos</t>
        </is>
      </c>
      <c r="E1791" t="n">
        <v>18392</v>
      </c>
      <c r="F1791" t="inlineStr">
        <is>
          <t>CONHAQUE HENNESSY VSOP 700ML</t>
        </is>
      </c>
      <c r="G1791" t="n">
        <v>0.62</v>
      </c>
      <c r="H1791" t="inlineStr">
        <is>
          <t>UN</t>
        </is>
      </c>
      <c r="I1791" t="inlineStr">
        <is>
          <t>05/2026</t>
        </is>
      </c>
    </row>
    <row r="1792">
      <c r="A1792" t="n">
        <v>87186</v>
      </c>
      <c r="B1792" t="n">
        <v>122</v>
      </c>
      <c r="C1792" s="551" t="n">
        <v>46143</v>
      </c>
      <c r="D1792" t="inlineStr">
        <is>
          <t>Arcos</t>
        </is>
      </c>
      <c r="E1792" t="n">
        <v>18391</v>
      </c>
      <c r="F1792" t="inlineStr">
        <is>
          <t>CONHAQUE HENNESSY XO 700ML</t>
        </is>
      </c>
      <c r="G1792" t="n">
        <v>2.12</v>
      </c>
      <c r="H1792" t="inlineStr">
        <is>
          <t>UN</t>
        </is>
      </c>
      <c r="I1792" t="inlineStr">
        <is>
          <t>05/2026</t>
        </is>
      </c>
    </row>
    <row r="1793">
      <c r="A1793" t="n">
        <v>87187</v>
      </c>
      <c r="B1793" t="n">
        <v>122</v>
      </c>
      <c r="C1793" s="551" t="n">
        <v>46143</v>
      </c>
      <c r="D1793" t="inlineStr">
        <is>
          <t>Arcos</t>
        </is>
      </c>
      <c r="E1793" t="n">
        <v>17778</v>
      </c>
      <c r="F1793" t="inlineStr">
        <is>
          <t>VINHO BRANCO JEREZ FORTIF REAL TESOURO FINO 750ML</t>
        </is>
      </c>
      <c r="G1793" t="n">
        <v>3.76</v>
      </c>
      <c r="H1793" t="inlineStr">
        <is>
          <t>GR</t>
        </is>
      </c>
      <c r="I1793" t="inlineStr">
        <is>
          <t>05/2026</t>
        </is>
      </c>
    </row>
    <row r="1794">
      <c r="A1794" t="n">
        <v>87188</v>
      </c>
      <c r="B1794" t="n">
        <v>122</v>
      </c>
      <c r="C1794" s="551" t="n">
        <v>46143</v>
      </c>
      <c r="D1794" t="inlineStr">
        <is>
          <t>Arcos</t>
        </is>
      </c>
      <c r="E1794" t="n">
        <v>25643</v>
      </c>
      <c r="F1794" t="inlineStr">
        <is>
          <t>ESPUMANTE FREIXENET CAVA BRUT CORDON NEGRO 750ML</t>
        </is>
      </c>
      <c r="G1794" t="n">
        <v>1</v>
      </c>
      <c r="H1794" t="inlineStr">
        <is>
          <t>GR</t>
        </is>
      </c>
      <c r="I1794" t="inlineStr">
        <is>
          <t>05/2026</t>
        </is>
      </c>
    </row>
    <row r="1795">
      <c r="A1795" t="n">
        <v>87189</v>
      </c>
      <c r="B1795" t="n">
        <v>122</v>
      </c>
      <c r="C1795" s="551" t="n">
        <v>46143</v>
      </c>
      <c r="D1795" t="inlineStr">
        <is>
          <t>Arcos</t>
        </is>
      </c>
      <c r="E1795" t="n">
        <v>26149</v>
      </c>
      <c r="F1795" t="inlineStr">
        <is>
          <t>ESPUMANTE BRUT CHANDON GARIBALDI BRASIL 750 ML</t>
        </is>
      </c>
      <c r="G1795" t="n">
        <v>6</v>
      </c>
      <c r="H1795" t="inlineStr">
        <is>
          <t>UN</t>
        </is>
      </c>
      <c r="I1795" t="inlineStr">
        <is>
          <t>05/2026</t>
        </is>
      </c>
    </row>
    <row r="1796">
      <c r="A1796" t="n">
        <v>87190</v>
      </c>
      <c r="B1796" t="n">
        <v>122</v>
      </c>
      <c r="C1796" s="551" t="n">
        <v>46143</v>
      </c>
      <c r="D1796" t="inlineStr">
        <is>
          <t>Arcos</t>
        </is>
      </c>
      <c r="E1796" t="n">
        <v>27830</v>
      </c>
      <c r="F1796" t="inlineStr">
        <is>
          <t>VINHO ROSE ABBOTTS E T LES PETITES CUVEES ROSE 750 ML UN</t>
        </is>
      </c>
      <c r="G1796" t="n">
        <v>12</v>
      </c>
      <c r="H1796" t="inlineStr">
        <is>
          <t>UN</t>
        </is>
      </c>
      <c r="I1796" t="inlineStr">
        <is>
          <t>05/2026</t>
        </is>
      </c>
    </row>
    <row r="1797">
      <c r="A1797" t="n">
        <v>87191</v>
      </c>
      <c r="B1797" t="n">
        <v>122</v>
      </c>
      <c r="C1797" s="551" t="n">
        <v>46143</v>
      </c>
      <c r="D1797" t="inlineStr">
        <is>
          <t>Arcos</t>
        </is>
      </c>
      <c r="E1797" t="n">
        <v>18367</v>
      </c>
      <c r="F1797" t="inlineStr">
        <is>
          <t>GIN MARTIN MILLERS 700ML</t>
        </is>
      </c>
      <c r="G1797" t="n">
        <v>0.58</v>
      </c>
      <c r="H1797" t="inlineStr">
        <is>
          <t>UN</t>
        </is>
      </c>
      <c r="I1797" t="inlineStr">
        <is>
          <t>05/2026</t>
        </is>
      </c>
    </row>
    <row r="1798">
      <c r="A1798" t="n">
        <v>87192</v>
      </c>
      <c r="B1798" t="n">
        <v>122</v>
      </c>
      <c r="C1798" s="551" t="n">
        <v>46143</v>
      </c>
      <c r="D1798" t="inlineStr">
        <is>
          <t>Arcos</t>
        </is>
      </c>
      <c r="E1798" t="n">
        <v>18366</v>
      </c>
      <c r="F1798" t="inlineStr">
        <is>
          <t>GIN MONKEY 47 500ML</t>
        </is>
      </c>
      <c r="G1798" t="n">
        <v>2.25</v>
      </c>
      <c r="H1798" t="inlineStr">
        <is>
          <t>UN</t>
        </is>
      </c>
      <c r="I1798" t="inlineStr">
        <is>
          <t>05/2026</t>
        </is>
      </c>
    </row>
    <row r="1799">
      <c r="A1799" t="n">
        <v>87193</v>
      </c>
      <c r="B1799" t="n">
        <v>122</v>
      </c>
      <c r="C1799" s="551" t="n">
        <v>46143</v>
      </c>
      <c r="D1799" t="inlineStr">
        <is>
          <t>Arcos</t>
        </is>
      </c>
      <c r="E1799" t="n">
        <v>18351</v>
      </c>
      <c r="F1799" t="inlineStr">
        <is>
          <t>GIN THE LONDON N1 700ML</t>
        </is>
      </c>
      <c r="G1799" t="n">
        <v>1</v>
      </c>
      <c r="H1799" t="inlineStr">
        <is>
          <t>UN</t>
        </is>
      </c>
      <c r="I1799" t="inlineStr">
        <is>
          <t>05/2026</t>
        </is>
      </c>
    </row>
    <row r="1800">
      <c r="A1800" t="n">
        <v>87194</v>
      </c>
      <c r="B1800" t="n">
        <v>122</v>
      </c>
      <c r="C1800" s="551" t="n">
        <v>46143</v>
      </c>
      <c r="D1800" t="inlineStr">
        <is>
          <t>Arcos</t>
        </is>
      </c>
      <c r="E1800" t="n">
        <v>25645</v>
      </c>
      <c r="F1800" t="inlineStr">
        <is>
          <t>VINHO BRANCO GONZALES BYASS SOLERA 750ML</t>
        </is>
      </c>
      <c r="G1800" t="n">
        <v>2</v>
      </c>
      <c r="H1800" t="inlineStr">
        <is>
          <t>GR</t>
        </is>
      </c>
      <c r="I1800" t="inlineStr">
        <is>
          <t>05/2026</t>
        </is>
      </c>
    </row>
    <row r="1801">
      <c r="A1801" t="n">
        <v>87195</v>
      </c>
      <c r="B1801" t="n">
        <v>122</v>
      </c>
      <c r="C1801" s="551" t="n">
        <v>46143</v>
      </c>
      <c r="D1801" t="inlineStr">
        <is>
          <t>Arcos</t>
        </is>
      </c>
      <c r="E1801" t="n">
        <v>18552</v>
      </c>
      <c r="F1801" t="inlineStr">
        <is>
          <t>APERITIVO ABSINTO HABITUE 720ML</t>
        </is>
      </c>
      <c r="G1801" t="n">
        <v>2.64</v>
      </c>
      <c r="H1801" t="inlineStr">
        <is>
          <t>GR</t>
        </is>
      </c>
      <c r="I1801" t="inlineStr">
        <is>
          <t>05/2026</t>
        </is>
      </c>
    </row>
    <row r="1802">
      <c r="A1802" t="n">
        <v>87196</v>
      </c>
      <c r="B1802" t="n">
        <v>122</v>
      </c>
      <c r="C1802" s="551" t="n">
        <v>46143</v>
      </c>
      <c r="D1802" t="inlineStr">
        <is>
          <t>Arcos</t>
        </is>
      </c>
      <c r="E1802" t="n">
        <v>18310</v>
      </c>
      <c r="F1802" t="inlineStr">
        <is>
          <t>LICOR GRAND MARNIER CORDON ROUGE 700ML</t>
        </is>
      </c>
      <c r="G1802" t="n">
        <v>2.85</v>
      </c>
      <c r="H1802" t="inlineStr">
        <is>
          <t>UN</t>
        </is>
      </c>
      <c r="I1802" t="inlineStr">
        <is>
          <t>05/2026</t>
        </is>
      </c>
    </row>
    <row r="1803">
      <c r="A1803" t="n">
        <v>87197</v>
      </c>
      <c r="B1803" t="n">
        <v>122</v>
      </c>
      <c r="C1803" s="551" t="n">
        <v>46143</v>
      </c>
      <c r="D1803" t="inlineStr">
        <is>
          <t>Arcos</t>
        </is>
      </c>
      <c r="E1803" t="n">
        <v>25630</v>
      </c>
      <c r="F1803" t="inlineStr">
        <is>
          <t xml:space="preserve">LICOR DOLIN GENEPY LE CHAMOIS 750ML </t>
        </is>
      </c>
      <c r="G1803" t="n">
        <v>4.37</v>
      </c>
      <c r="H1803" t="inlineStr">
        <is>
          <t>GR</t>
        </is>
      </c>
      <c r="I1803" t="inlineStr">
        <is>
          <t>05/2026</t>
        </is>
      </c>
    </row>
    <row r="1804">
      <c r="A1804" t="n">
        <v>87198</v>
      </c>
      <c r="B1804" t="n">
        <v>122</v>
      </c>
      <c r="C1804" s="551" t="n">
        <v>46143</v>
      </c>
      <c r="D1804" t="inlineStr">
        <is>
          <t>Arcos</t>
        </is>
      </c>
      <c r="E1804" t="n">
        <v>28895</v>
      </c>
      <c r="F1804" t="inlineStr">
        <is>
          <t>AGUA TONICA PRATA 269ML C/6UN</t>
        </is>
      </c>
      <c r="G1804" t="n">
        <v>12</v>
      </c>
      <c r="H1804" t="inlineStr">
        <is>
          <t>PC</t>
        </is>
      </c>
      <c r="I1804" t="inlineStr">
        <is>
          <t>05/2026</t>
        </is>
      </c>
    </row>
    <row r="1805">
      <c r="A1805" t="n">
        <v>87199</v>
      </c>
      <c r="B1805" t="n">
        <v>122</v>
      </c>
      <c r="C1805" s="551" t="n">
        <v>46143</v>
      </c>
      <c r="D1805" t="inlineStr">
        <is>
          <t>Arcos</t>
        </is>
      </c>
      <c r="E1805" t="n">
        <v>26054</v>
      </c>
      <c r="F1805" t="inlineStr">
        <is>
          <t>VINAGRE DE ARROZ MIZKAN 500ML UN</t>
        </is>
      </c>
      <c r="G1805" t="n">
        <v>8</v>
      </c>
      <c r="H1805" t="inlineStr">
        <is>
          <t>UN</t>
        </is>
      </c>
      <c r="I1805" t="inlineStr">
        <is>
          <t>05/2026</t>
        </is>
      </c>
    </row>
    <row r="1806">
      <c r="A1806" t="n">
        <v>87200</v>
      </c>
      <c r="B1806" t="n">
        <v>122</v>
      </c>
      <c r="C1806" s="551" t="n">
        <v>46143</v>
      </c>
      <c r="D1806" t="inlineStr">
        <is>
          <t>Arcos</t>
        </is>
      </c>
      <c r="E1806" t="n">
        <v>18239</v>
      </c>
      <c r="F1806" t="inlineStr">
        <is>
          <t>TEQUILA HERRADURA ANEJO 750ML</t>
        </is>
      </c>
      <c r="G1806" t="n">
        <v>0.13</v>
      </c>
      <c r="H1806" t="inlineStr">
        <is>
          <t>GR</t>
        </is>
      </c>
      <c r="I1806" t="inlineStr">
        <is>
          <t>05/2026</t>
        </is>
      </c>
    </row>
    <row r="1807">
      <c r="A1807" t="n">
        <v>87201</v>
      </c>
      <c r="B1807" t="n">
        <v>122</v>
      </c>
      <c r="C1807" s="551" t="n">
        <v>46143</v>
      </c>
      <c r="D1807" t="inlineStr">
        <is>
          <t>Arcos</t>
        </is>
      </c>
      <c r="E1807" t="n">
        <v>18220</v>
      </c>
      <c r="F1807" t="inlineStr">
        <is>
          <t>VERMOUTH CARPANO CLASSICO ROSSO ITALIANO 1L</t>
        </is>
      </c>
      <c r="G1807" t="n">
        <v>1</v>
      </c>
      <c r="H1807" t="inlineStr">
        <is>
          <t>GR</t>
        </is>
      </c>
      <c r="I1807" t="inlineStr">
        <is>
          <t>05/2026</t>
        </is>
      </c>
    </row>
    <row r="1808">
      <c r="A1808" t="n">
        <v>87202</v>
      </c>
      <c r="B1808" t="n">
        <v>122</v>
      </c>
      <c r="C1808" s="551" t="n">
        <v>46143</v>
      </c>
      <c r="D1808" t="inlineStr">
        <is>
          <t>Arcos</t>
        </is>
      </c>
      <c r="E1808" t="n">
        <v>18219</v>
      </c>
      <c r="F1808" t="inlineStr">
        <is>
          <t>VERMOUTH CARPANO PUNT E MES 1L</t>
        </is>
      </c>
      <c r="G1808" t="n">
        <v>14</v>
      </c>
      <c r="H1808" t="inlineStr">
        <is>
          <t>GR</t>
        </is>
      </c>
      <c r="I1808" t="inlineStr">
        <is>
          <t>05/2026</t>
        </is>
      </c>
    </row>
    <row r="1809">
      <c r="A1809" t="n">
        <v>87203</v>
      </c>
      <c r="B1809" t="n">
        <v>122</v>
      </c>
      <c r="C1809" s="551" t="n">
        <v>46143</v>
      </c>
      <c r="D1809" t="inlineStr">
        <is>
          <t>Arcos</t>
        </is>
      </c>
      <c r="E1809" t="n">
        <v>17594</v>
      </c>
      <c r="F1809" t="inlineStr">
        <is>
          <t>VINHO TINTO LE JAJA DE JAU DE SYRAH 750ML FRANCA</t>
        </is>
      </c>
      <c r="G1809" t="n">
        <v>20.01</v>
      </c>
      <c r="H1809" t="inlineStr">
        <is>
          <t>GR</t>
        </is>
      </c>
      <c r="I1809" t="inlineStr">
        <is>
          <t>05/2026</t>
        </is>
      </c>
    </row>
    <row r="1810">
      <c r="A1810" t="n">
        <v>87204</v>
      </c>
      <c r="B1810" t="n">
        <v>122</v>
      </c>
      <c r="C1810" s="551" t="n">
        <v>46143</v>
      </c>
      <c r="D1810" t="inlineStr">
        <is>
          <t>Arcos</t>
        </is>
      </c>
      <c r="E1810" t="n">
        <v>27716</v>
      </c>
      <c r="F1810" t="inlineStr">
        <is>
          <t>VINHO BRANCO ABBOTTS E D LES PETITES CUVEES BLANC 750 ML UN</t>
        </is>
      </c>
      <c r="G1810" t="n">
        <v>1</v>
      </c>
      <c r="H1810" t="inlineStr">
        <is>
          <t>UN</t>
        </is>
      </c>
      <c r="I1810" t="inlineStr">
        <is>
          <t>05/2026</t>
        </is>
      </c>
    </row>
    <row r="1811">
      <c r="A1811" t="n">
        <v>87205</v>
      </c>
      <c r="B1811" t="n">
        <v>122</v>
      </c>
      <c r="C1811" s="551" t="n">
        <v>46143</v>
      </c>
      <c r="D1811" t="inlineStr">
        <is>
          <t>Arcos</t>
        </is>
      </c>
      <c r="E1811" t="n">
        <v>27715</v>
      </c>
      <c r="F1811" t="inlineStr">
        <is>
          <t>VINHO TINTO ABBOTTS E T LES PETITES CUVEES ROUGE 750 ML UN</t>
        </is>
      </c>
      <c r="G1811" t="n">
        <v>0.95</v>
      </c>
      <c r="H1811" t="inlineStr">
        <is>
          <t>UN</t>
        </is>
      </c>
      <c r="I1811" t="inlineStr">
        <is>
          <t>05/2026</t>
        </is>
      </c>
    </row>
    <row r="1812">
      <c r="A1812" t="n">
        <v>87206</v>
      </c>
      <c r="B1812" t="n">
        <v>122</v>
      </c>
      <c r="C1812" s="551" t="n">
        <v>46143</v>
      </c>
      <c r="D1812" t="inlineStr">
        <is>
          <t>Arcos</t>
        </is>
      </c>
      <c r="E1812" t="n">
        <v>18184</v>
      </c>
      <c r="F1812" t="inlineStr">
        <is>
          <t>VODKA CIROC DE RED BERRY 750ML</t>
        </is>
      </c>
      <c r="G1812" t="n">
        <v>0.9</v>
      </c>
      <c r="H1812" t="inlineStr">
        <is>
          <t>GR</t>
        </is>
      </c>
      <c r="I1812" t="inlineStr">
        <is>
          <t>05/2026</t>
        </is>
      </c>
    </row>
    <row r="1813">
      <c r="A1813" t="n">
        <v>87207</v>
      </c>
      <c r="B1813" t="n">
        <v>122</v>
      </c>
      <c r="C1813" s="551" t="n">
        <v>46143</v>
      </c>
      <c r="D1813" t="inlineStr">
        <is>
          <t>Arcos</t>
        </is>
      </c>
      <c r="E1813" t="n">
        <v>18191</v>
      </c>
      <c r="F1813" t="inlineStr">
        <is>
          <t>VODKA ABSOLUT VANILIA 750ML</t>
        </is>
      </c>
      <c r="G1813" t="n">
        <v>0.24</v>
      </c>
      <c r="H1813" t="inlineStr">
        <is>
          <t>GR</t>
        </is>
      </c>
      <c r="I1813" t="inlineStr">
        <is>
          <t>05/2026</t>
        </is>
      </c>
    </row>
    <row r="1814">
      <c r="A1814" t="n">
        <v>87208</v>
      </c>
      <c r="B1814" t="n">
        <v>122</v>
      </c>
      <c r="C1814" s="551" t="n">
        <v>46143</v>
      </c>
      <c r="D1814" t="inlineStr">
        <is>
          <t>Arcos</t>
        </is>
      </c>
      <c r="E1814" t="n">
        <v>18133</v>
      </c>
      <c r="F1814" t="inlineStr">
        <is>
          <t>WHISKY GLENLIVET FOUNDERS RESERVE 750ML</t>
        </is>
      </c>
      <c r="G1814" t="n">
        <v>1.2</v>
      </c>
      <c r="H1814" t="inlineStr">
        <is>
          <t>GR</t>
        </is>
      </c>
      <c r="I1814" t="inlineStr">
        <is>
          <t>05/2026</t>
        </is>
      </c>
    </row>
    <row r="1815">
      <c r="A1815" t="n">
        <v>87209</v>
      </c>
      <c r="B1815" t="n">
        <v>122</v>
      </c>
      <c r="C1815" s="551" t="n">
        <v>46143</v>
      </c>
      <c r="D1815" t="inlineStr">
        <is>
          <t>Arcos</t>
        </is>
      </c>
      <c r="E1815" t="n">
        <v>18107</v>
      </c>
      <c r="F1815" t="inlineStr">
        <is>
          <t>WHISKY JURA SINGLE MALT 10 ANOS 700ML</t>
        </is>
      </c>
      <c r="G1815" t="n">
        <v>0.16</v>
      </c>
      <c r="H1815" t="inlineStr">
        <is>
          <t>GR</t>
        </is>
      </c>
      <c r="I1815" t="inlineStr">
        <is>
          <t>05/2026</t>
        </is>
      </c>
    </row>
    <row r="1816">
      <c r="A1816" t="n">
        <v>87210</v>
      </c>
      <c r="B1816" t="n">
        <v>122</v>
      </c>
      <c r="C1816" s="551" t="n">
        <v>46143</v>
      </c>
      <c r="D1816" t="inlineStr">
        <is>
          <t>Arcos</t>
        </is>
      </c>
      <c r="E1816" t="n">
        <v>18100</v>
      </c>
      <c r="F1816" t="inlineStr">
        <is>
          <t>WHISKY OLD PARR 18 ANOS 750ML</t>
        </is>
      </c>
      <c r="G1816" t="n">
        <v>3</v>
      </c>
      <c r="H1816" t="inlineStr">
        <is>
          <t>GR</t>
        </is>
      </c>
      <c r="I1816" t="inlineStr">
        <is>
          <t>05/2026</t>
        </is>
      </c>
    </row>
    <row r="1817">
      <c r="A1817" t="n">
        <v>87211</v>
      </c>
      <c r="B1817" t="n">
        <v>122</v>
      </c>
      <c r="C1817" s="551" t="n">
        <v>46143</v>
      </c>
      <c r="D1817" t="inlineStr">
        <is>
          <t>Arcos</t>
        </is>
      </c>
      <c r="E1817" t="n">
        <v>27742</v>
      </c>
      <c r="F1817" t="inlineStr">
        <is>
          <t>XAROPE  DE AGAVE MONIN 700ML UN</t>
        </is>
      </c>
      <c r="G1817" t="n">
        <v>3.22</v>
      </c>
      <c r="H1817" t="inlineStr">
        <is>
          <t>UN</t>
        </is>
      </c>
      <c r="I1817" t="inlineStr">
        <is>
          <t>05/2026</t>
        </is>
      </c>
    </row>
    <row r="1818">
      <c r="A1818" t="n">
        <v>87212</v>
      </c>
      <c r="B1818" t="n">
        <v>122</v>
      </c>
      <c r="C1818" s="551" t="n">
        <v>46143</v>
      </c>
      <c r="D1818" t="inlineStr">
        <is>
          <t>Arcos</t>
        </is>
      </c>
      <c r="E1818" t="n">
        <v>26014</v>
      </c>
      <c r="F1818" t="inlineStr">
        <is>
          <t>APERITIVO ANGOSTURA 473ML</t>
        </is>
      </c>
      <c r="G1818" t="n">
        <v>8.630000000000001</v>
      </c>
      <c r="H1818" t="inlineStr">
        <is>
          <t>GR</t>
        </is>
      </c>
      <c r="I1818" t="inlineStr">
        <is>
          <t>05/2026</t>
        </is>
      </c>
    </row>
    <row r="1819">
      <c r="A1819" t="n">
        <v>87213</v>
      </c>
      <c r="B1819" t="n">
        <v>122</v>
      </c>
      <c r="C1819" s="551" t="n">
        <v>46143</v>
      </c>
      <c r="D1819" t="inlineStr">
        <is>
          <t>Arcos</t>
        </is>
      </c>
      <c r="E1819" t="n">
        <v>18153</v>
      </c>
      <c r="F1819" t="inlineStr">
        <is>
          <t>WHISKY BOURBON WOODFORD RESERVE 750ML</t>
        </is>
      </c>
      <c r="G1819" t="n">
        <v>1.57</v>
      </c>
      <c r="H1819" t="inlineStr">
        <is>
          <t>GR</t>
        </is>
      </c>
      <c r="I1819" t="inlineStr">
        <is>
          <t>05/2026</t>
        </is>
      </c>
    </row>
    <row r="1820">
      <c r="A1820" t="n">
        <v>87214</v>
      </c>
      <c r="B1820" t="n">
        <v>122</v>
      </c>
      <c r="C1820" s="551" t="n">
        <v>46143</v>
      </c>
      <c r="D1820" t="inlineStr">
        <is>
          <t>Arcos</t>
        </is>
      </c>
      <c r="E1820" t="n">
        <v>26148</v>
      </c>
      <c r="F1820" t="inlineStr">
        <is>
          <t xml:space="preserve">BITTER ANGOSTURA ORANGE 200ML </t>
        </is>
      </c>
      <c r="G1820" t="n">
        <v>3</v>
      </c>
      <c r="H1820" t="inlineStr">
        <is>
          <t>UN</t>
        </is>
      </c>
      <c r="I1820" t="inlineStr">
        <is>
          <t>05/2026</t>
        </is>
      </c>
    </row>
    <row r="1821">
      <c r="A1821" t="n">
        <v>87215</v>
      </c>
      <c r="B1821" t="n">
        <v>122</v>
      </c>
      <c r="C1821" s="551" t="n">
        <v>46143</v>
      </c>
      <c r="D1821" t="inlineStr">
        <is>
          <t>Arcos</t>
        </is>
      </c>
      <c r="E1821" t="n">
        <v>18348</v>
      </c>
      <c r="F1821" t="inlineStr">
        <is>
          <t>GIN XORIGUER DE MENORCA 700ML</t>
        </is>
      </c>
      <c r="G1821" t="n">
        <v>2</v>
      </c>
      <c r="H1821" t="inlineStr">
        <is>
          <t>UN</t>
        </is>
      </c>
      <c r="I1821" t="inlineStr">
        <is>
          <t>05/2026</t>
        </is>
      </c>
    </row>
    <row r="1822">
      <c r="A1822" t="n">
        <v>87216</v>
      </c>
      <c r="B1822" t="n">
        <v>122</v>
      </c>
      <c r="C1822" s="551" t="n">
        <v>46143</v>
      </c>
      <c r="D1822" t="inlineStr">
        <is>
          <t>Arcos</t>
        </is>
      </c>
      <c r="E1822" t="n">
        <v>28407</v>
      </c>
      <c r="F1822" t="inlineStr">
        <is>
          <t>WHISKY BUCHANANS DELUXE 18 ANOS 750ML</t>
        </is>
      </c>
      <c r="G1822" t="n">
        <v>3</v>
      </c>
      <c r="H1822" t="inlineStr">
        <is>
          <t>UN</t>
        </is>
      </c>
      <c r="I1822" t="inlineStr">
        <is>
          <t>05/2026</t>
        </is>
      </c>
    </row>
    <row r="1823">
      <c r="A1823" t="n">
        <v>91018</v>
      </c>
      <c r="B1823" t="n">
        <v>122</v>
      </c>
      <c r="C1823" s="551" t="n">
        <v>46174</v>
      </c>
      <c r="D1823" t="inlineStr">
        <is>
          <t>Arcos</t>
        </is>
      </c>
      <c r="E1823" t="n">
        <v>18353</v>
      </c>
      <c r="F1823" t="inlineStr">
        <is>
          <t>GIN TANQUERAY TEN 750ML</t>
        </is>
      </c>
      <c r="G1823" t="n">
        <v>104.93</v>
      </c>
      <c r="H1823" t="inlineStr">
        <is>
          <t>GR</t>
        </is>
      </c>
      <c r="I1823" t="inlineStr">
        <is>
          <t>06/2026</t>
        </is>
      </c>
    </row>
    <row r="1824">
      <c r="A1824" t="n">
        <v>91019</v>
      </c>
      <c r="B1824" t="n">
        <v>122</v>
      </c>
      <c r="C1824" s="551" t="n">
        <v>46174</v>
      </c>
      <c r="D1824" t="inlineStr">
        <is>
          <t>Arcos</t>
        </is>
      </c>
      <c r="E1824" t="n">
        <v>18179</v>
      </c>
      <c r="F1824" t="inlineStr">
        <is>
          <t>VODKA KETEL ONE 1L</t>
        </is>
      </c>
      <c r="G1824" t="n">
        <v>121.76</v>
      </c>
      <c r="H1824" t="inlineStr">
        <is>
          <t>GR</t>
        </is>
      </c>
      <c r="I1824" t="inlineStr">
        <is>
          <t>06/2026</t>
        </is>
      </c>
    </row>
    <row r="1825">
      <c r="A1825" t="n">
        <v>91020</v>
      </c>
      <c r="B1825" t="n">
        <v>122</v>
      </c>
      <c r="C1825" s="551" t="n">
        <v>46174</v>
      </c>
      <c r="D1825" t="inlineStr">
        <is>
          <t>Arcos</t>
        </is>
      </c>
      <c r="E1825" t="n">
        <v>18359</v>
      </c>
      <c r="F1825" t="inlineStr">
        <is>
          <t>GIN TANQUERAY 750ML</t>
        </is>
      </c>
      <c r="G1825" t="n">
        <v>116.46</v>
      </c>
      <c r="H1825" t="inlineStr">
        <is>
          <t>GR</t>
        </is>
      </c>
      <c r="I1825" t="inlineStr">
        <is>
          <t>06/2026</t>
        </is>
      </c>
    </row>
    <row r="1826">
      <c r="A1826" t="n">
        <v>91021</v>
      </c>
      <c r="B1826" t="n">
        <v>122</v>
      </c>
      <c r="C1826" s="551" t="n">
        <v>46174</v>
      </c>
      <c r="D1826" t="inlineStr">
        <is>
          <t>Arcos</t>
        </is>
      </c>
      <c r="E1826" t="n">
        <v>18099</v>
      </c>
      <c r="F1826" t="inlineStr">
        <is>
          <t>WHISKY SINGLETON 12 ANOS SINGLE MALT 750ML</t>
        </is>
      </c>
      <c r="G1826" t="n">
        <v>51.34</v>
      </c>
      <c r="H1826" t="inlineStr">
        <is>
          <t>GR</t>
        </is>
      </c>
      <c r="I1826" t="inlineStr">
        <is>
          <t>06/2026</t>
        </is>
      </c>
    </row>
    <row r="1827">
      <c r="A1827" t="n">
        <v>91022</v>
      </c>
      <c r="B1827" t="n">
        <v>122</v>
      </c>
      <c r="C1827" s="551" t="n">
        <v>46174</v>
      </c>
      <c r="D1827" t="inlineStr">
        <is>
          <t>Arcos</t>
        </is>
      </c>
      <c r="E1827" t="n">
        <v>18119</v>
      </c>
      <c r="F1827" t="inlineStr">
        <is>
          <t>WHISKY JOHNNIE WALKER BLACK LABEL 1L</t>
        </is>
      </c>
      <c r="G1827" t="n">
        <v>55.88</v>
      </c>
      <c r="H1827" t="inlineStr">
        <is>
          <t>GR</t>
        </is>
      </c>
      <c r="I1827" t="inlineStr">
        <is>
          <t>06/2026</t>
        </is>
      </c>
    </row>
    <row r="1828">
      <c r="A1828" t="n">
        <v>91023</v>
      </c>
      <c r="B1828" t="n">
        <v>122</v>
      </c>
      <c r="C1828" s="551" t="n">
        <v>46174</v>
      </c>
      <c r="D1828" t="inlineStr">
        <is>
          <t>Arcos</t>
        </is>
      </c>
      <c r="E1828" t="n">
        <v>19224</v>
      </c>
      <c r="F1828" t="inlineStr">
        <is>
          <t>MANTEIGA SCALA C/5KG</t>
        </is>
      </c>
      <c r="G1828" t="n">
        <v>6</v>
      </c>
      <c r="H1828" t="inlineStr">
        <is>
          <t>UN</t>
        </is>
      </c>
      <c r="I1828" t="inlineStr">
        <is>
          <t>06/2026</t>
        </is>
      </c>
    </row>
    <row r="1829">
      <c r="A1829" t="n">
        <v>91024</v>
      </c>
      <c r="B1829" t="n">
        <v>122</v>
      </c>
      <c r="C1829" s="551" t="n">
        <v>46174</v>
      </c>
      <c r="D1829" t="inlineStr">
        <is>
          <t>Arcos</t>
        </is>
      </c>
      <c r="E1829" t="n">
        <v>18118</v>
      </c>
      <c r="F1829" t="inlineStr">
        <is>
          <t>WHISKY JOHNNIE WALKER BLUE LABEL 750ML</t>
        </is>
      </c>
      <c r="G1829" t="n">
        <v>5</v>
      </c>
      <c r="H1829" t="inlineStr">
        <is>
          <t>GR</t>
        </is>
      </c>
      <c r="I1829" t="inlineStr">
        <is>
          <t>06/2026</t>
        </is>
      </c>
    </row>
    <row r="1830">
      <c r="A1830" t="n">
        <v>91025</v>
      </c>
      <c r="B1830" t="n">
        <v>122</v>
      </c>
      <c r="C1830" s="551" t="n">
        <v>46174</v>
      </c>
      <c r="D1830" t="inlineStr">
        <is>
          <t>Arcos</t>
        </is>
      </c>
      <c r="E1830" t="n">
        <v>18242</v>
      </c>
      <c r="F1830" t="inlineStr">
        <is>
          <t>TEQUILA DON JULIO BLANCO 750ML</t>
        </is>
      </c>
      <c r="G1830" t="n">
        <v>27.85</v>
      </c>
      <c r="H1830" t="inlineStr">
        <is>
          <t>GR</t>
        </is>
      </c>
      <c r="I1830" t="inlineStr">
        <is>
          <t>06/2026</t>
        </is>
      </c>
    </row>
    <row r="1831">
      <c r="A1831" t="n">
        <v>91026</v>
      </c>
      <c r="B1831" t="n">
        <v>122</v>
      </c>
      <c r="C1831" s="551" t="n">
        <v>46174</v>
      </c>
      <c r="D1831" t="inlineStr">
        <is>
          <t>Arcos</t>
        </is>
      </c>
      <c r="E1831" t="n">
        <v>18157</v>
      </c>
      <c r="F1831" t="inlineStr">
        <is>
          <t>WHISKY BOURBON BULLEIT 750ML</t>
        </is>
      </c>
      <c r="G1831" t="n">
        <v>27.12</v>
      </c>
      <c r="H1831" t="inlineStr">
        <is>
          <t>GR</t>
        </is>
      </c>
      <c r="I1831" t="inlineStr">
        <is>
          <t>06/2026</t>
        </is>
      </c>
    </row>
    <row r="1832">
      <c r="A1832" t="n">
        <v>91027</v>
      </c>
      <c r="B1832" t="n">
        <v>122</v>
      </c>
      <c r="C1832" s="551" t="n">
        <v>46174</v>
      </c>
      <c r="D1832" t="inlineStr">
        <is>
          <t>Arcos</t>
        </is>
      </c>
      <c r="E1832" t="n">
        <v>19370</v>
      </c>
      <c r="F1832" t="inlineStr">
        <is>
          <t>QUEIJO CAMEMBERT SERRA DAS ANTAS CX 1,680KG C/12 DE 140G KG</t>
        </is>
      </c>
      <c r="G1832" t="n">
        <v>7.56</v>
      </c>
      <c r="H1832" t="inlineStr">
        <is>
          <t>KG</t>
        </is>
      </c>
      <c r="I1832" t="inlineStr">
        <is>
          <t>06/2026</t>
        </is>
      </c>
    </row>
    <row r="1833">
      <c r="A1833" t="n">
        <v>91028</v>
      </c>
      <c r="B1833" t="n">
        <v>122</v>
      </c>
      <c r="C1833" s="551" t="n">
        <v>46174</v>
      </c>
      <c r="D1833" t="inlineStr">
        <is>
          <t>Arcos</t>
        </is>
      </c>
      <c r="E1833" t="n">
        <v>21945</v>
      </c>
      <c r="F1833" t="inlineStr">
        <is>
          <t>VINHO BRANCO MASCARA FUEGO CHARDONNAY 750ML</t>
        </is>
      </c>
      <c r="G1833" t="n">
        <v>121.9</v>
      </c>
      <c r="H1833" t="inlineStr">
        <is>
          <t>LT</t>
        </is>
      </c>
      <c r="I1833" t="inlineStr">
        <is>
          <t>06/2026</t>
        </is>
      </c>
    </row>
    <row r="1834">
      <c r="A1834" t="n">
        <v>91029</v>
      </c>
      <c r="B1834" t="n">
        <v>122</v>
      </c>
      <c r="C1834" s="551" t="n">
        <v>46174</v>
      </c>
      <c r="D1834" t="inlineStr">
        <is>
          <t>Arcos</t>
        </is>
      </c>
      <c r="E1834" t="n">
        <v>28818</v>
      </c>
      <c r="F1834" t="inlineStr">
        <is>
          <t>WHISKY JOHNNIE WALKER 18 ANOS 750ML</t>
        </is>
      </c>
      <c r="G1834" t="n">
        <v>8</v>
      </c>
      <c r="H1834" t="inlineStr">
        <is>
          <t>UN</t>
        </is>
      </c>
      <c r="I1834" t="inlineStr">
        <is>
          <t>06/2026</t>
        </is>
      </c>
    </row>
    <row r="1835">
      <c r="A1835" t="n">
        <v>91030</v>
      </c>
      <c r="B1835" t="n">
        <v>122</v>
      </c>
      <c r="C1835" s="551" t="n">
        <v>46174</v>
      </c>
      <c r="D1835" t="inlineStr">
        <is>
          <t>Arcos</t>
        </is>
      </c>
      <c r="E1835" t="n">
        <v>26588</v>
      </c>
      <c r="F1835" t="inlineStr">
        <is>
          <t>LONZA FATIADO JAIS KG</t>
        </is>
      </c>
      <c r="G1835" t="n">
        <v>17</v>
      </c>
      <c r="H1835" t="inlineStr">
        <is>
          <t>KG</t>
        </is>
      </c>
      <c r="I1835" t="inlineStr">
        <is>
          <t>06/2026</t>
        </is>
      </c>
    </row>
    <row r="1836">
      <c r="A1836" t="n">
        <v>91031</v>
      </c>
      <c r="B1836" t="n">
        <v>122</v>
      </c>
      <c r="C1836" s="551" t="n">
        <v>46174</v>
      </c>
      <c r="D1836" t="inlineStr">
        <is>
          <t>Arcos</t>
        </is>
      </c>
      <c r="E1836" t="n">
        <v>17710</v>
      </c>
      <c r="F1836" t="inlineStr">
        <is>
          <t>VINHO TINTO MASCARA DE FUEGO CABERNET 750ML</t>
        </is>
      </c>
      <c r="G1836" t="n">
        <v>96.83</v>
      </c>
      <c r="H1836" t="inlineStr">
        <is>
          <t>GR</t>
        </is>
      </c>
      <c r="I1836" t="inlineStr">
        <is>
          <t>06/2026</t>
        </is>
      </c>
    </row>
    <row r="1837">
      <c r="A1837" t="n">
        <v>91032</v>
      </c>
      <c r="B1837" t="n">
        <v>122</v>
      </c>
      <c r="C1837" s="551" t="n">
        <v>46174</v>
      </c>
      <c r="D1837" t="inlineStr">
        <is>
          <t>Arcos</t>
        </is>
      </c>
      <c r="E1837" t="n">
        <v>26591</v>
      </c>
      <c r="F1837" t="inlineStr">
        <is>
          <t>COPA FATIADO JAIS KG</t>
        </is>
      </c>
      <c r="G1837" t="n">
        <v>12</v>
      </c>
      <c r="H1837" t="inlineStr">
        <is>
          <t>KG</t>
        </is>
      </c>
      <c r="I1837" t="inlineStr">
        <is>
          <t>06/2026</t>
        </is>
      </c>
    </row>
    <row r="1838">
      <c r="A1838" t="n">
        <v>91033</v>
      </c>
      <c r="B1838" t="n">
        <v>122</v>
      </c>
      <c r="C1838" s="551" t="n">
        <v>46174</v>
      </c>
      <c r="D1838" t="inlineStr">
        <is>
          <t>Arcos</t>
        </is>
      </c>
      <c r="E1838" t="n">
        <v>26582</v>
      </c>
      <c r="F1838" t="inlineStr">
        <is>
          <t>BIFE ANCHO FREDDI PORCIONADO EM 200G KG</t>
        </is>
      </c>
      <c r="G1838" t="n">
        <v>27</v>
      </c>
      <c r="H1838" t="inlineStr">
        <is>
          <t>KG</t>
        </is>
      </c>
      <c r="I1838" t="inlineStr">
        <is>
          <t>06/2026</t>
        </is>
      </c>
    </row>
    <row r="1839">
      <c r="A1839" t="n">
        <v>91034</v>
      </c>
      <c r="B1839" t="n">
        <v>122</v>
      </c>
      <c r="C1839" s="551" t="n">
        <v>46174</v>
      </c>
      <c r="D1839" t="inlineStr">
        <is>
          <t>Arcos</t>
        </is>
      </c>
      <c r="E1839" t="n">
        <v>25507</v>
      </c>
      <c r="F1839" t="inlineStr">
        <is>
          <t>TEQUILA DON JULIO REPOSADO 750ML</t>
        </is>
      </c>
      <c r="G1839" t="n">
        <v>11.83</v>
      </c>
      <c r="H1839" t="inlineStr">
        <is>
          <t>GR</t>
        </is>
      </c>
      <c r="I1839" t="inlineStr">
        <is>
          <t>06/2026</t>
        </is>
      </c>
    </row>
    <row r="1840">
      <c r="A1840" t="n">
        <v>91035</v>
      </c>
      <c r="B1840" t="n">
        <v>122</v>
      </c>
      <c r="C1840" s="551" t="n">
        <v>46174</v>
      </c>
      <c r="D1840" t="inlineStr">
        <is>
          <t>Arcos</t>
        </is>
      </c>
      <c r="E1840" t="n">
        <v>18589</v>
      </c>
      <c r="F1840" t="inlineStr">
        <is>
          <t>STELLA ARTOIS LONG NECK 330ML C/24</t>
        </is>
      </c>
      <c r="G1840" t="n">
        <v>47.41</v>
      </c>
      <c r="H1840" t="inlineStr">
        <is>
          <t>PC</t>
        </is>
      </c>
      <c r="I1840" t="inlineStr">
        <is>
          <t>06/2026</t>
        </is>
      </c>
    </row>
    <row r="1841">
      <c r="A1841" t="n">
        <v>91036</v>
      </c>
      <c r="B1841" t="n">
        <v>122</v>
      </c>
      <c r="C1841" s="551" t="n">
        <v>46174</v>
      </c>
      <c r="D1841" t="inlineStr">
        <is>
          <t>Arcos</t>
        </is>
      </c>
      <c r="E1841" t="n">
        <v>18097</v>
      </c>
      <c r="F1841" t="inlineStr">
        <is>
          <t>WHISKY TALISKER SINGLE MALT 10 ANOS 720ML</t>
        </is>
      </c>
      <c r="G1841" t="n">
        <v>7.69</v>
      </c>
      <c r="H1841" t="inlineStr">
        <is>
          <t>GR</t>
        </is>
      </c>
      <c r="I1841" t="inlineStr">
        <is>
          <t>06/2026</t>
        </is>
      </c>
    </row>
    <row r="1842">
      <c r="A1842" t="n">
        <v>91037</v>
      </c>
      <c r="B1842" t="n">
        <v>122</v>
      </c>
      <c r="C1842" s="551" t="n">
        <v>46174</v>
      </c>
      <c r="D1842" t="inlineStr">
        <is>
          <t>Arcos</t>
        </is>
      </c>
      <c r="E1842" t="n">
        <v>24552</v>
      </c>
      <c r="F1842" t="inlineStr">
        <is>
          <t>ESPUMANTE CASA PERINI BRUT 750ML</t>
        </is>
      </c>
      <c r="G1842" t="n">
        <v>85.94</v>
      </c>
      <c r="H1842" t="inlineStr">
        <is>
          <t>GR</t>
        </is>
      </c>
      <c r="I1842" t="inlineStr">
        <is>
          <t>06/2026</t>
        </is>
      </c>
    </row>
    <row r="1843">
      <c r="A1843" t="n">
        <v>91038</v>
      </c>
      <c r="B1843" t="n">
        <v>122</v>
      </c>
      <c r="C1843" s="551" t="n">
        <v>46174</v>
      </c>
      <c r="D1843" t="inlineStr">
        <is>
          <t>Arcos</t>
        </is>
      </c>
      <c r="E1843" t="n">
        <v>18306</v>
      </c>
      <c r="F1843" t="inlineStr">
        <is>
          <t>LICOR MARASCHINO LUXARDO 750ML</t>
        </is>
      </c>
      <c r="G1843" t="n">
        <v>11.77</v>
      </c>
      <c r="H1843" t="inlineStr">
        <is>
          <t>GR</t>
        </is>
      </c>
      <c r="I1843" t="inlineStr">
        <is>
          <t>06/2026</t>
        </is>
      </c>
    </row>
    <row r="1844">
      <c r="A1844" t="n">
        <v>91039</v>
      </c>
      <c r="B1844" t="n">
        <v>122</v>
      </c>
      <c r="C1844" s="551" t="n">
        <v>46174</v>
      </c>
      <c r="D1844" t="inlineStr">
        <is>
          <t>Arcos</t>
        </is>
      </c>
      <c r="E1844" t="n">
        <v>17713</v>
      </c>
      <c r="F1844" t="inlineStr">
        <is>
          <t>VINHO TINTO RUTINI ENCUENTRO MALBEC 750ML</t>
        </is>
      </c>
      <c r="G1844" t="n">
        <v>25</v>
      </c>
      <c r="H1844" t="inlineStr">
        <is>
          <t>GR</t>
        </is>
      </c>
      <c r="I1844" t="inlineStr">
        <is>
          <t>06/2026</t>
        </is>
      </c>
    </row>
    <row r="1845">
      <c r="A1845" t="n">
        <v>91040</v>
      </c>
      <c r="B1845" t="n">
        <v>122</v>
      </c>
      <c r="C1845" s="551" t="n">
        <v>46174</v>
      </c>
      <c r="D1845" t="inlineStr">
        <is>
          <t>Arcos</t>
        </is>
      </c>
      <c r="E1845" t="n">
        <v>28479</v>
      </c>
      <c r="F1845" t="inlineStr">
        <is>
          <t>COXAO MOLE ANGUS PICADINHO FREDDI KG</t>
        </is>
      </c>
      <c r="G1845" t="n">
        <v>32.04</v>
      </c>
      <c r="H1845" t="inlineStr">
        <is>
          <t>KG</t>
        </is>
      </c>
      <c r="I1845" t="inlineStr">
        <is>
          <t>06/2026</t>
        </is>
      </c>
    </row>
    <row r="1846">
      <c r="A1846" t="n">
        <v>91041</v>
      </c>
      <c r="B1846" t="n">
        <v>122</v>
      </c>
      <c r="C1846" s="551" t="n">
        <v>46174</v>
      </c>
      <c r="D1846" t="inlineStr">
        <is>
          <t>Arcos</t>
        </is>
      </c>
      <c r="E1846" t="n">
        <v>18202</v>
      </c>
      <c r="F1846" t="inlineStr">
        <is>
          <t>VERMOUTH DOLIN DRY 750ML</t>
        </is>
      </c>
      <c r="G1846" t="n">
        <v>15.37</v>
      </c>
      <c r="H1846" t="inlineStr">
        <is>
          <t>GR</t>
        </is>
      </c>
      <c r="I1846" t="inlineStr">
        <is>
          <t>06/2026</t>
        </is>
      </c>
    </row>
    <row r="1847">
      <c r="A1847" t="n">
        <v>91042</v>
      </c>
      <c r="B1847" t="n">
        <v>122</v>
      </c>
      <c r="C1847" s="551" t="n">
        <v>46174</v>
      </c>
      <c r="D1847" t="inlineStr">
        <is>
          <t>Arcos</t>
        </is>
      </c>
      <c r="E1847" t="n">
        <v>18017</v>
      </c>
      <c r="F1847" t="inlineStr">
        <is>
          <t>ESPUMANTE CAVA BRUT STARS TOUCH OF ROSE 750ML</t>
        </is>
      </c>
      <c r="G1847" t="n">
        <v>16</v>
      </c>
      <c r="H1847" t="inlineStr">
        <is>
          <t>GR</t>
        </is>
      </c>
      <c r="I1847" t="inlineStr">
        <is>
          <t>06/2026</t>
        </is>
      </c>
    </row>
    <row r="1848">
      <c r="A1848" t="n">
        <v>91043</v>
      </c>
      <c r="B1848" t="n">
        <v>122</v>
      </c>
      <c r="C1848" s="551" t="n">
        <v>46174</v>
      </c>
      <c r="D1848" t="inlineStr">
        <is>
          <t>Arcos</t>
        </is>
      </c>
      <c r="E1848" t="n">
        <v>25630</v>
      </c>
      <c r="F1848" t="inlineStr">
        <is>
          <t xml:space="preserve">LICOR DOLIN GENEPY LE CHAMOIS 750ML </t>
        </is>
      </c>
      <c r="G1848" t="n">
        <v>6.25</v>
      </c>
      <c r="H1848" t="inlineStr">
        <is>
          <t>GR</t>
        </is>
      </c>
      <c r="I1848" t="inlineStr">
        <is>
          <t>06/2026</t>
        </is>
      </c>
    </row>
    <row r="1849">
      <c r="A1849" t="n">
        <v>91044</v>
      </c>
      <c r="B1849" t="n">
        <v>122</v>
      </c>
      <c r="C1849" s="551" t="n">
        <v>46174</v>
      </c>
      <c r="D1849" t="inlineStr">
        <is>
          <t>Arcos</t>
        </is>
      </c>
      <c r="E1849" t="n">
        <v>24123</v>
      </c>
      <c r="F1849" t="inlineStr">
        <is>
          <t>CASTANHA DO PARA S/ CASCA MEDIA C/1KG</t>
        </is>
      </c>
      <c r="G1849" t="n">
        <v>17</v>
      </c>
      <c r="H1849" t="inlineStr">
        <is>
          <t>PC</t>
        </is>
      </c>
      <c r="I1849" t="inlineStr">
        <is>
          <t>06/2026</t>
        </is>
      </c>
    </row>
    <row r="1850">
      <c r="A1850" t="n">
        <v>91045</v>
      </c>
      <c r="B1850" t="n">
        <v>122</v>
      </c>
      <c r="C1850" s="551" t="n">
        <v>46174</v>
      </c>
      <c r="D1850" t="inlineStr">
        <is>
          <t>Arcos</t>
        </is>
      </c>
      <c r="E1850" t="n">
        <v>28819</v>
      </c>
      <c r="F1850" t="inlineStr">
        <is>
          <t>PAO DE FORMA TRADICIONAL VISCONTI 400G CX C/10UN</t>
        </is>
      </c>
      <c r="G1850" t="n">
        <v>36</v>
      </c>
      <c r="H1850" t="inlineStr">
        <is>
          <t>CX</t>
        </is>
      </c>
      <c r="I1850" t="inlineStr">
        <is>
          <t>06/2026</t>
        </is>
      </c>
    </row>
    <row r="1851">
      <c r="A1851" t="n">
        <v>91046</v>
      </c>
      <c r="B1851" t="n">
        <v>122</v>
      </c>
      <c r="C1851" s="551" t="n">
        <v>46174</v>
      </c>
      <c r="D1851" t="inlineStr">
        <is>
          <t>Arcos</t>
        </is>
      </c>
      <c r="E1851" t="n">
        <v>26584</v>
      </c>
      <c r="F1851" t="inlineStr">
        <is>
          <t>COXAO MOLE ANGUS FREDDI PORCIONADO EM 100G KG</t>
        </is>
      </c>
      <c r="G1851" t="n">
        <v>23.88</v>
      </c>
      <c r="H1851" t="inlineStr">
        <is>
          <t>KG</t>
        </is>
      </c>
      <c r="I1851" t="inlineStr">
        <is>
          <t>06/2026</t>
        </is>
      </c>
    </row>
    <row r="1852">
      <c r="A1852" t="n">
        <v>91047</v>
      </c>
      <c r="B1852" t="n">
        <v>122</v>
      </c>
      <c r="C1852" s="551" t="n">
        <v>46174</v>
      </c>
      <c r="D1852" t="inlineStr">
        <is>
          <t>Arcos</t>
        </is>
      </c>
      <c r="E1852" t="n">
        <v>26580</v>
      </c>
      <c r="F1852" t="inlineStr">
        <is>
          <t>PERNIL CORDEIRO FREDDI KG</t>
        </is>
      </c>
      <c r="G1852" t="n">
        <v>16.08</v>
      </c>
      <c r="H1852" t="inlineStr">
        <is>
          <t>KG</t>
        </is>
      </c>
      <c r="I1852" t="inlineStr">
        <is>
          <t>06/2026</t>
        </is>
      </c>
    </row>
    <row r="1853">
      <c r="A1853" t="n">
        <v>91048</v>
      </c>
      <c r="B1853" t="n">
        <v>122</v>
      </c>
      <c r="C1853" s="551" t="n">
        <v>46174</v>
      </c>
      <c r="D1853" t="inlineStr">
        <is>
          <t>Arcos</t>
        </is>
      </c>
      <c r="E1853" t="n">
        <v>18114</v>
      </c>
      <c r="F1853" t="inlineStr">
        <is>
          <t>WHISKY JOHNNIE WALKER GOLD LABEL RESERVE 750ML</t>
        </is>
      </c>
      <c r="G1853" t="n">
        <v>6.27</v>
      </c>
      <c r="H1853" t="inlineStr">
        <is>
          <t>GR</t>
        </is>
      </c>
      <c r="I1853" t="inlineStr">
        <is>
          <t>06/2026</t>
        </is>
      </c>
    </row>
    <row r="1854">
      <c r="A1854" t="n">
        <v>91049</v>
      </c>
      <c r="B1854" t="n">
        <v>122</v>
      </c>
      <c r="C1854" s="551" t="n">
        <v>46174</v>
      </c>
      <c r="D1854" t="inlineStr">
        <is>
          <t>Arcos</t>
        </is>
      </c>
      <c r="E1854" t="n">
        <v>18186</v>
      </c>
      <c r="F1854" t="inlineStr">
        <is>
          <t>VODKA CIROC NATURAL 750ML</t>
        </is>
      </c>
      <c r="G1854" t="n">
        <v>9.199999999999999</v>
      </c>
      <c r="H1854" t="inlineStr">
        <is>
          <t>GR</t>
        </is>
      </c>
      <c r="I1854" t="inlineStr">
        <is>
          <t>06/2026</t>
        </is>
      </c>
    </row>
    <row r="1855">
      <c r="A1855" t="n">
        <v>91050</v>
      </c>
      <c r="B1855" t="n">
        <v>122</v>
      </c>
      <c r="C1855" s="551" t="n">
        <v>46174</v>
      </c>
      <c r="D1855" t="inlineStr">
        <is>
          <t>Arcos</t>
        </is>
      </c>
      <c r="E1855" t="n">
        <v>21047</v>
      </c>
      <c r="F1855" t="inlineStr">
        <is>
          <t>AZEITE EXTRA VIRGEM GALLO 2L</t>
        </is>
      </c>
      <c r="G1855" t="n">
        <v>13</v>
      </c>
      <c r="H1855" t="inlineStr">
        <is>
          <t>GALAO</t>
        </is>
      </c>
      <c r="I1855" t="inlineStr">
        <is>
          <t>06/2026</t>
        </is>
      </c>
    </row>
    <row r="1856">
      <c r="A1856" t="n">
        <v>91051</v>
      </c>
      <c r="B1856" t="n">
        <v>122</v>
      </c>
      <c r="C1856" s="551" t="n">
        <v>46174</v>
      </c>
      <c r="D1856" t="inlineStr">
        <is>
          <t>Arcos</t>
        </is>
      </c>
      <c r="E1856" t="n">
        <v>17778</v>
      </c>
      <c r="F1856" t="inlineStr">
        <is>
          <t>VINHO BRANCO JEREZ FORTIF REAL TESOURO FINO 750ML</t>
        </is>
      </c>
      <c r="G1856" t="n">
        <v>13.82</v>
      </c>
      <c r="H1856" t="inlineStr">
        <is>
          <t>GR</t>
        </is>
      </c>
      <c r="I1856" t="inlineStr">
        <is>
          <t>06/2026</t>
        </is>
      </c>
    </row>
    <row r="1857">
      <c r="A1857" t="n">
        <v>91052</v>
      </c>
      <c r="B1857" t="n">
        <v>122</v>
      </c>
      <c r="C1857" s="551" t="n">
        <v>46174</v>
      </c>
      <c r="D1857" t="inlineStr">
        <is>
          <t>Arcos</t>
        </is>
      </c>
      <c r="E1857" t="n">
        <v>18051</v>
      </c>
      <c r="F1857" t="inlineStr">
        <is>
          <t>CHAMPAGNE VEUVE CLICQUOT ROSE BRUT 750ML</t>
        </is>
      </c>
      <c r="G1857" t="n">
        <v>4</v>
      </c>
      <c r="H1857" t="inlineStr">
        <is>
          <t>GR</t>
        </is>
      </c>
      <c r="I1857" t="inlineStr">
        <is>
          <t>06/2026</t>
        </is>
      </c>
    </row>
    <row r="1858">
      <c r="A1858" t="n">
        <v>91053</v>
      </c>
      <c r="B1858" t="n">
        <v>122</v>
      </c>
      <c r="C1858" s="551" t="n">
        <v>46174</v>
      </c>
      <c r="D1858" t="inlineStr">
        <is>
          <t>Arcos</t>
        </is>
      </c>
      <c r="E1858" t="n">
        <v>25429</v>
      </c>
      <c r="F1858" t="inlineStr">
        <is>
          <t>EMPANADA DE SALTENA UN</t>
        </is>
      </c>
      <c r="G1858" t="n">
        <v>240</v>
      </c>
      <c r="H1858" t="inlineStr">
        <is>
          <t>UN</t>
        </is>
      </c>
      <c r="I1858" t="inlineStr">
        <is>
          <t>06/2026</t>
        </is>
      </c>
    </row>
    <row r="1859">
      <c r="A1859" t="n">
        <v>91054</v>
      </c>
      <c r="B1859" t="n">
        <v>122</v>
      </c>
      <c r="C1859" s="551" t="n">
        <v>46174</v>
      </c>
      <c r="D1859" t="inlineStr">
        <is>
          <t>Arcos</t>
        </is>
      </c>
      <c r="E1859" t="n">
        <v>26592</v>
      </c>
      <c r="F1859" t="inlineStr">
        <is>
          <t>HAMBURGUER BOVINO FREDDI PORCIONADO EM 50G KG 60% ACEM 40% PEITO BOVINO ARCOS</t>
        </is>
      </c>
      <c r="G1859" t="n">
        <v>39.28</v>
      </c>
      <c r="H1859" t="inlineStr">
        <is>
          <t>KG</t>
        </is>
      </c>
      <c r="I1859" t="inlineStr">
        <is>
          <t>06/2026</t>
        </is>
      </c>
    </row>
    <row r="1860">
      <c r="A1860" t="n">
        <v>91055</v>
      </c>
      <c r="B1860" t="n">
        <v>122</v>
      </c>
      <c r="C1860" s="551" t="n">
        <v>46174</v>
      </c>
      <c r="D1860" t="inlineStr">
        <is>
          <t>Arcos</t>
        </is>
      </c>
      <c r="E1860" t="n">
        <v>25033</v>
      </c>
      <c r="F1860" t="inlineStr">
        <is>
          <t>LICOR AMARO MONTENEGRO 750ML</t>
        </is>
      </c>
      <c r="G1860" t="n">
        <v>6.84</v>
      </c>
      <c r="H1860" t="inlineStr">
        <is>
          <t>UN</t>
        </is>
      </c>
      <c r="I1860" t="inlineStr">
        <is>
          <t>06/2026</t>
        </is>
      </c>
    </row>
    <row r="1861">
      <c r="A1861" t="n">
        <v>91056</v>
      </c>
      <c r="B1861" t="n">
        <v>122</v>
      </c>
      <c r="C1861" s="551" t="n">
        <v>46174</v>
      </c>
      <c r="D1861" t="inlineStr">
        <is>
          <t>Arcos</t>
        </is>
      </c>
      <c r="E1861" t="n">
        <v>18261</v>
      </c>
      <c r="F1861" t="inlineStr">
        <is>
          <t>RUM ZACAPA 23 ANOS 750ML</t>
        </is>
      </c>
      <c r="G1861" t="n">
        <v>3.21</v>
      </c>
      <c r="H1861" t="inlineStr">
        <is>
          <t>GR</t>
        </is>
      </c>
      <c r="I1861" t="inlineStr">
        <is>
          <t>06/2026</t>
        </is>
      </c>
    </row>
    <row r="1862">
      <c r="A1862" t="n">
        <v>91057</v>
      </c>
      <c r="B1862" t="n">
        <v>122</v>
      </c>
      <c r="C1862" s="551" t="n">
        <v>46174</v>
      </c>
      <c r="D1862" t="inlineStr">
        <is>
          <t>Arcos</t>
        </is>
      </c>
      <c r="E1862" t="n">
        <v>18278</v>
      </c>
      <c r="F1862" t="inlineStr">
        <is>
          <t>LICOR DE CEREJA CHERRY HEERING 700ML</t>
        </is>
      </c>
      <c r="G1862" t="n">
        <v>5.92</v>
      </c>
      <c r="H1862" t="inlineStr">
        <is>
          <t>GR</t>
        </is>
      </c>
      <c r="I1862" t="inlineStr">
        <is>
          <t>06/2026</t>
        </is>
      </c>
    </row>
    <row r="1863">
      <c r="A1863" t="n">
        <v>91058</v>
      </c>
      <c r="B1863" t="n">
        <v>122</v>
      </c>
      <c r="C1863" s="551" t="n">
        <v>46174</v>
      </c>
      <c r="D1863" t="inlineStr">
        <is>
          <t>Arcos</t>
        </is>
      </c>
      <c r="E1863" t="n">
        <v>18100</v>
      </c>
      <c r="F1863" t="inlineStr">
        <is>
          <t>WHISKY OLD PARR 18 ANOS 750ML</t>
        </is>
      </c>
      <c r="G1863" t="n">
        <v>3</v>
      </c>
      <c r="H1863" t="inlineStr">
        <is>
          <t>GR</t>
        </is>
      </c>
      <c r="I1863" t="inlineStr">
        <is>
          <t>06/2026</t>
        </is>
      </c>
    </row>
    <row r="1864">
      <c r="A1864" t="n">
        <v>91059</v>
      </c>
      <c r="B1864" t="n">
        <v>122</v>
      </c>
      <c r="C1864" s="551" t="n">
        <v>46174</v>
      </c>
      <c r="D1864" t="inlineStr">
        <is>
          <t>Arcos</t>
        </is>
      </c>
      <c r="E1864" t="n">
        <v>26024</v>
      </c>
      <c r="F1864" t="inlineStr">
        <is>
          <t>EMPANADA MARGUERITA UN</t>
        </is>
      </c>
      <c r="G1864" t="n">
        <v>204</v>
      </c>
      <c r="H1864" t="inlineStr">
        <is>
          <t>UN</t>
        </is>
      </c>
      <c r="I1864" t="inlineStr">
        <is>
          <t>06/2026</t>
        </is>
      </c>
    </row>
    <row r="1865">
      <c r="A1865" t="n">
        <v>91060</v>
      </c>
      <c r="B1865" t="n">
        <v>122</v>
      </c>
      <c r="C1865" s="551" t="n">
        <v>46174</v>
      </c>
      <c r="D1865" t="inlineStr">
        <is>
          <t>Arcos</t>
        </is>
      </c>
      <c r="E1865" t="n">
        <v>20270</v>
      </c>
      <c r="F1865" t="inlineStr">
        <is>
          <t>CASTANHA DE CAJU CRUA W1 C/1KG</t>
        </is>
      </c>
      <c r="G1865" t="n">
        <v>15</v>
      </c>
      <c r="H1865" t="inlineStr">
        <is>
          <t>PC</t>
        </is>
      </c>
      <c r="I1865" t="inlineStr">
        <is>
          <t>06/2026</t>
        </is>
      </c>
    </row>
    <row r="1866">
      <c r="A1866" t="n">
        <v>91061</v>
      </c>
      <c r="B1866" t="n">
        <v>122</v>
      </c>
      <c r="C1866" s="551" t="n">
        <v>46174</v>
      </c>
      <c r="D1866" t="inlineStr">
        <is>
          <t>Arcos</t>
        </is>
      </c>
      <c r="E1866" t="n">
        <v>27438</v>
      </c>
      <c r="F1866" t="inlineStr">
        <is>
          <t>AZEITONA GR LA PASTINA VERDE INTEIRA  370GR</t>
        </is>
      </c>
      <c r="G1866" t="n">
        <v>45</v>
      </c>
      <c r="H1866" t="inlineStr">
        <is>
          <t>UN</t>
        </is>
      </c>
      <c r="I1866" t="inlineStr">
        <is>
          <t>06/2026</t>
        </is>
      </c>
    </row>
    <row r="1867">
      <c r="A1867" t="n">
        <v>91062</v>
      </c>
      <c r="B1867" t="n">
        <v>122</v>
      </c>
      <c r="C1867" s="551" t="n">
        <v>46174</v>
      </c>
      <c r="D1867" t="inlineStr">
        <is>
          <t>Arcos</t>
        </is>
      </c>
      <c r="E1867" t="n">
        <v>25746</v>
      </c>
      <c r="F1867" t="inlineStr">
        <is>
          <t>CERVEJA STELLA PURO GOLD 330ML</t>
        </is>
      </c>
      <c r="G1867" t="n">
        <v>236</v>
      </c>
      <c r="H1867" t="inlineStr">
        <is>
          <t>GR</t>
        </is>
      </c>
      <c r="I1867" t="inlineStr">
        <is>
          <t>06/2026</t>
        </is>
      </c>
    </row>
    <row r="1868">
      <c r="A1868" t="n">
        <v>91063</v>
      </c>
      <c r="B1868" t="n">
        <v>122</v>
      </c>
      <c r="C1868" s="551" t="n">
        <v>46174</v>
      </c>
      <c r="D1868" t="inlineStr">
        <is>
          <t>Arcos</t>
        </is>
      </c>
      <c r="E1868" t="n">
        <v>18143</v>
      </c>
      <c r="F1868" t="inlineStr">
        <is>
          <t>WHISKY CHIVAS ROYAL SALUTE 21 ANOS 700ML</t>
        </is>
      </c>
      <c r="G1868" t="n">
        <v>1.52</v>
      </c>
      <c r="H1868" t="inlineStr">
        <is>
          <t>GR</t>
        </is>
      </c>
      <c r="I1868" t="inlineStr">
        <is>
          <t>06/2026</t>
        </is>
      </c>
    </row>
    <row r="1869">
      <c r="A1869" t="n">
        <v>91064</v>
      </c>
      <c r="B1869" t="n">
        <v>122</v>
      </c>
      <c r="C1869" s="551" t="n">
        <v>46174</v>
      </c>
      <c r="D1869" t="inlineStr">
        <is>
          <t>Arcos</t>
        </is>
      </c>
      <c r="E1869" t="n">
        <v>24039</v>
      </c>
      <c r="F1869" t="inlineStr">
        <is>
          <t>AMENDOA INTEIRA CRUA SEM CASCA 1KG</t>
        </is>
      </c>
      <c r="G1869" t="n">
        <v>16</v>
      </c>
      <c r="H1869" t="inlineStr">
        <is>
          <t>KG</t>
        </is>
      </c>
      <c r="I1869" t="inlineStr">
        <is>
          <t>06/2026</t>
        </is>
      </c>
    </row>
    <row r="1870">
      <c r="A1870" t="n">
        <v>91065</v>
      </c>
      <c r="B1870" t="n">
        <v>122</v>
      </c>
      <c r="C1870" s="551" t="n">
        <v>46174</v>
      </c>
      <c r="D1870" t="inlineStr">
        <is>
          <t>Arcos</t>
        </is>
      </c>
      <c r="E1870" t="n">
        <v>26014</v>
      </c>
      <c r="F1870" t="inlineStr">
        <is>
          <t>APERITIVO ANGOSTURA 473ML</t>
        </is>
      </c>
      <c r="G1870" t="n">
        <v>2.91</v>
      </c>
      <c r="H1870" t="inlineStr">
        <is>
          <t>GR</t>
        </is>
      </c>
      <c r="I1870" t="inlineStr">
        <is>
          <t>06/2026</t>
        </is>
      </c>
    </row>
    <row r="1871">
      <c r="A1871" t="n">
        <v>91066</v>
      </c>
      <c r="B1871" t="n">
        <v>122</v>
      </c>
      <c r="C1871" s="551" t="n">
        <v>46174</v>
      </c>
      <c r="D1871" t="inlineStr">
        <is>
          <t>Arcos</t>
        </is>
      </c>
      <c r="E1871" t="n">
        <v>26560</v>
      </c>
      <c r="F1871" t="inlineStr">
        <is>
          <t>CACHACA FAMIGERADA AMENDOIM 750ML</t>
        </is>
      </c>
      <c r="G1871" t="n">
        <v>39.68</v>
      </c>
      <c r="H1871" t="inlineStr">
        <is>
          <t>GR</t>
        </is>
      </c>
      <c r="I1871" t="inlineStr">
        <is>
          <t>06/2026</t>
        </is>
      </c>
    </row>
    <row r="1872">
      <c r="A1872" t="n">
        <v>91067</v>
      </c>
      <c r="B1872" t="n">
        <v>122</v>
      </c>
      <c r="C1872" s="551" t="n">
        <v>46174</v>
      </c>
      <c r="D1872" t="inlineStr">
        <is>
          <t>Arcos</t>
        </is>
      </c>
      <c r="E1872" t="n">
        <v>23082</v>
      </c>
      <c r="F1872" t="inlineStr">
        <is>
          <t>QUEIJO DE CABRA BOURSIN EM PASTA KG</t>
        </is>
      </c>
      <c r="G1872" t="n">
        <v>13</v>
      </c>
      <c r="H1872" t="inlineStr">
        <is>
          <t>KG</t>
        </is>
      </c>
      <c r="I1872" t="inlineStr">
        <is>
          <t>06/2026</t>
        </is>
      </c>
    </row>
    <row r="1873">
      <c r="A1873" t="n">
        <v>91068</v>
      </c>
      <c r="B1873" t="n">
        <v>122</v>
      </c>
      <c r="C1873" s="551" t="n">
        <v>46174</v>
      </c>
      <c r="D1873" t="inlineStr">
        <is>
          <t>Arcos</t>
        </is>
      </c>
      <c r="E1873" t="n">
        <v>24831</v>
      </c>
      <c r="F1873" t="inlineStr">
        <is>
          <t>ACIDO TARTARICO KG</t>
        </is>
      </c>
      <c r="G1873" t="n">
        <v>8</v>
      </c>
      <c r="H1873" t="inlineStr">
        <is>
          <t>KG</t>
        </is>
      </c>
      <c r="I1873" t="inlineStr">
        <is>
          <t>06/2026</t>
        </is>
      </c>
    </row>
    <row r="1874">
      <c r="A1874" t="n">
        <v>91069</v>
      </c>
      <c r="B1874" t="n">
        <v>122</v>
      </c>
      <c r="C1874" s="551" t="n">
        <v>46174</v>
      </c>
      <c r="D1874" t="inlineStr">
        <is>
          <t>Arcos</t>
        </is>
      </c>
      <c r="E1874" t="n">
        <v>18208</v>
      </c>
      <c r="F1874" t="inlineStr">
        <is>
          <t>VERMOUTH CARPANO BIANCO 1L</t>
        </is>
      </c>
      <c r="G1874" t="n">
        <v>12</v>
      </c>
      <c r="H1874" t="inlineStr">
        <is>
          <t>GR</t>
        </is>
      </c>
      <c r="I1874" t="inlineStr">
        <is>
          <t>06/2026</t>
        </is>
      </c>
    </row>
    <row r="1875">
      <c r="A1875" t="n">
        <v>91070</v>
      </c>
      <c r="B1875" t="n">
        <v>122</v>
      </c>
      <c r="C1875" s="551" t="n">
        <v>46174</v>
      </c>
      <c r="D1875" t="inlineStr">
        <is>
          <t>Arcos</t>
        </is>
      </c>
      <c r="E1875" t="n">
        <v>18220</v>
      </c>
      <c r="F1875" t="inlineStr">
        <is>
          <t>VERMOUTH CARPANO CLASSICO ROSSO ITALIANO 1L</t>
        </is>
      </c>
      <c r="G1875" t="n">
        <v>13</v>
      </c>
      <c r="H1875" t="inlineStr">
        <is>
          <t>GR</t>
        </is>
      </c>
      <c r="I1875" t="inlineStr">
        <is>
          <t>06/2026</t>
        </is>
      </c>
    </row>
    <row r="1876">
      <c r="A1876" t="n">
        <v>91071</v>
      </c>
      <c r="B1876" t="n">
        <v>122</v>
      </c>
      <c r="C1876" s="551" t="n">
        <v>46174</v>
      </c>
      <c r="D1876" t="inlineStr">
        <is>
          <t>Arcos</t>
        </is>
      </c>
      <c r="E1876" t="n">
        <v>21017</v>
      </c>
      <c r="F1876" t="inlineStr">
        <is>
          <t>OLEO DE ALGODAO SAUDE C/14,5KG</t>
        </is>
      </c>
      <c r="G1876" t="n">
        <v>6</v>
      </c>
      <c r="H1876" t="inlineStr">
        <is>
          <t>BD</t>
        </is>
      </c>
      <c r="I1876" t="inlineStr">
        <is>
          <t>06/2026</t>
        </is>
      </c>
    </row>
    <row r="1877">
      <c r="A1877" t="n">
        <v>91072</v>
      </c>
      <c r="B1877" t="n">
        <v>122</v>
      </c>
      <c r="C1877" s="551" t="n">
        <v>46174</v>
      </c>
      <c r="D1877" t="inlineStr">
        <is>
          <t>Arcos</t>
        </is>
      </c>
      <c r="E1877" t="n">
        <v>20908</v>
      </c>
      <c r="F1877" t="inlineStr">
        <is>
          <t>CHOCOLATE GOTAS MEIO AMARGO COBERTURA SICAO C/2,05KG</t>
        </is>
      </c>
      <c r="G1877" t="n">
        <v>4</v>
      </c>
      <c r="H1877" t="inlineStr">
        <is>
          <t>PC</t>
        </is>
      </c>
      <c r="I1877" t="inlineStr">
        <is>
          <t>06/2026</t>
        </is>
      </c>
    </row>
    <row r="1878">
      <c r="A1878" t="n">
        <v>91073</v>
      </c>
      <c r="B1878" t="n">
        <v>122</v>
      </c>
      <c r="C1878" s="551" t="n">
        <v>46174</v>
      </c>
      <c r="D1878" t="inlineStr">
        <is>
          <t>Arcos</t>
        </is>
      </c>
      <c r="E1878" t="n">
        <v>24805</v>
      </c>
      <c r="F1878" t="inlineStr">
        <is>
          <t>ACIDO PECTINA CITRICA ALLIMENTARI C/500G</t>
        </is>
      </c>
      <c r="G1878" t="n">
        <v>2.5</v>
      </c>
      <c r="H1878" t="inlineStr">
        <is>
          <t>PC</t>
        </is>
      </c>
      <c r="I1878" t="inlineStr">
        <is>
          <t>06/2026</t>
        </is>
      </c>
    </row>
    <row r="1879">
      <c r="A1879" t="n">
        <v>91074</v>
      </c>
      <c r="B1879" t="n">
        <v>122</v>
      </c>
      <c r="C1879" s="551" t="n">
        <v>46174</v>
      </c>
      <c r="D1879" t="inlineStr">
        <is>
          <t>Arcos</t>
        </is>
      </c>
      <c r="E1879" t="n">
        <v>26594</v>
      </c>
      <c r="F1879" t="inlineStr">
        <is>
          <t>QUEIJO MOGIANA KG</t>
        </is>
      </c>
      <c r="G1879" t="n">
        <v>9</v>
      </c>
      <c r="H1879" t="inlineStr">
        <is>
          <t>KG</t>
        </is>
      </c>
      <c r="I1879" t="inlineStr">
        <is>
          <t>06/2026</t>
        </is>
      </c>
    </row>
    <row r="1880">
      <c r="A1880" t="n">
        <v>91075</v>
      </c>
      <c r="B1880" t="n">
        <v>122</v>
      </c>
      <c r="C1880" s="551" t="n">
        <v>46174</v>
      </c>
      <c r="D1880" t="inlineStr">
        <is>
          <t>Arcos</t>
        </is>
      </c>
      <c r="E1880" t="n">
        <v>18211</v>
      </c>
      <c r="F1880" t="inlineStr">
        <is>
          <t>VERMOUTH MARTINI RISERVA RUBINO 750ML</t>
        </is>
      </c>
      <c r="G1880" t="n">
        <v>7</v>
      </c>
      <c r="H1880" t="inlineStr">
        <is>
          <t>GR</t>
        </is>
      </c>
      <c r="I1880" t="inlineStr">
        <is>
          <t>06/2026</t>
        </is>
      </c>
    </row>
    <row r="1881">
      <c r="A1881" t="n">
        <v>91076</v>
      </c>
      <c r="B1881" t="n">
        <v>122</v>
      </c>
      <c r="C1881" s="551" t="n">
        <v>46174</v>
      </c>
      <c r="D1881" t="inlineStr">
        <is>
          <t>Arcos</t>
        </is>
      </c>
      <c r="E1881" t="n">
        <v>20887</v>
      </c>
      <c r="F1881" t="inlineStr">
        <is>
          <t>MEL PURO FLORA NECTAR C/1KG</t>
        </is>
      </c>
      <c r="G1881" t="n">
        <v>21</v>
      </c>
      <c r="H1881" t="inlineStr">
        <is>
          <t>PT</t>
        </is>
      </c>
      <c r="I1881" t="inlineStr">
        <is>
          <t>06/2026</t>
        </is>
      </c>
    </row>
    <row r="1882">
      <c r="A1882" t="n">
        <v>91077</v>
      </c>
      <c r="B1882" t="n">
        <v>122</v>
      </c>
      <c r="C1882" s="551" t="n">
        <v>46174</v>
      </c>
      <c r="D1882" t="inlineStr">
        <is>
          <t>Arcos</t>
        </is>
      </c>
      <c r="E1882" t="n">
        <v>26336</v>
      </c>
      <c r="F1882" t="inlineStr">
        <is>
          <t>⁠EMPANADA CEBOLA E QUEIJO</t>
        </is>
      </c>
      <c r="G1882" t="n">
        <v>124</v>
      </c>
      <c r="H1882" t="inlineStr">
        <is>
          <t>UN</t>
        </is>
      </c>
      <c r="I1882" t="inlineStr">
        <is>
          <t>06/2026</t>
        </is>
      </c>
    </row>
    <row r="1883">
      <c r="A1883" t="n">
        <v>91078</v>
      </c>
      <c r="B1883" t="n">
        <v>122</v>
      </c>
      <c r="C1883" s="551" t="n">
        <v>46174</v>
      </c>
      <c r="D1883" t="inlineStr">
        <is>
          <t>Arcos</t>
        </is>
      </c>
      <c r="E1883" t="n">
        <v>26429</v>
      </c>
      <c r="F1883" t="inlineStr">
        <is>
          <t>ALGINATO KG</t>
        </is>
      </c>
      <c r="G1883" t="n">
        <v>2.3</v>
      </c>
      <c r="H1883" t="inlineStr">
        <is>
          <t>KG</t>
        </is>
      </c>
      <c r="I1883" t="inlineStr">
        <is>
          <t>06/2026</t>
        </is>
      </c>
    </row>
    <row r="1884">
      <c r="A1884" t="n">
        <v>91079</v>
      </c>
      <c r="B1884" t="n">
        <v>122</v>
      </c>
      <c r="C1884" s="551" t="n">
        <v>46174</v>
      </c>
      <c r="D1884" t="inlineStr">
        <is>
          <t>Arcos</t>
        </is>
      </c>
      <c r="E1884" t="n">
        <v>18214</v>
      </c>
      <c r="F1884" t="inlineStr">
        <is>
          <t>VERMOUTH MARTINI BIANCO 750ML</t>
        </is>
      </c>
      <c r="G1884" t="n">
        <v>22</v>
      </c>
      <c r="H1884" t="inlineStr">
        <is>
          <t>GR</t>
        </is>
      </c>
      <c r="I1884" t="inlineStr">
        <is>
          <t>06/2026</t>
        </is>
      </c>
    </row>
    <row r="1885">
      <c r="A1885" t="n">
        <v>91080</v>
      </c>
      <c r="B1885" t="n">
        <v>122</v>
      </c>
      <c r="C1885" s="551" t="n">
        <v>46174</v>
      </c>
      <c r="D1885" t="inlineStr">
        <is>
          <t>Arcos</t>
        </is>
      </c>
      <c r="E1885" t="n">
        <v>17722</v>
      </c>
      <c r="F1885" t="inlineStr">
        <is>
          <t>VINHO TINTO FORTIFICADO SANDEMAN PORTO TAWNY 750ML</t>
        </is>
      </c>
      <c r="G1885" t="n">
        <v>5</v>
      </c>
      <c r="H1885" t="inlineStr">
        <is>
          <t>GR</t>
        </is>
      </c>
      <c r="I1885" t="inlineStr">
        <is>
          <t>06/2026</t>
        </is>
      </c>
    </row>
    <row r="1886">
      <c r="A1886" t="n">
        <v>91081</v>
      </c>
      <c r="B1886" t="n">
        <v>122</v>
      </c>
      <c r="C1886" s="551" t="n">
        <v>46174</v>
      </c>
      <c r="D1886" t="inlineStr">
        <is>
          <t>Arcos</t>
        </is>
      </c>
      <c r="E1886" t="n">
        <v>20941</v>
      </c>
      <c r="F1886" t="inlineStr">
        <is>
          <t>CHOCOLATE EM GOTAS MEIO AMARGO SICAO C/2,05KG</t>
        </is>
      </c>
      <c r="G1886" t="n">
        <v>4</v>
      </c>
      <c r="H1886" t="inlineStr">
        <is>
          <t>PC</t>
        </is>
      </c>
      <c r="I1886" t="inlineStr">
        <is>
          <t>06/2026</t>
        </is>
      </c>
    </row>
    <row r="1887">
      <c r="A1887" t="n">
        <v>91082</v>
      </c>
      <c r="B1887" t="n">
        <v>122</v>
      </c>
      <c r="C1887" s="551" t="n">
        <v>46174</v>
      </c>
      <c r="D1887" t="inlineStr">
        <is>
          <t>Arcos</t>
        </is>
      </c>
      <c r="E1887" t="n">
        <v>27399</v>
      </c>
      <c r="F1887" t="inlineStr">
        <is>
          <t>PAO DE QUEIJO TRAD LANCHE DONA ZELDA 25UN C/80GR - 2KG</t>
        </is>
      </c>
      <c r="G1887" t="n">
        <v>8</v>
      </c>
      <c r="H1887" t="inlineStr">
        <is>
          <t>PC</t>
        </is>
      </c>
      <c r="I1887" t="inlineStr">
        <is>
          <t>06/2026</t>
        </is>
      </c>
    </row>
    <row r="1888">
      <c r="A1888" t="n">
        <v>91083</v>
      </c>
      <c r="B1888" t="n">
        <v>122</v>
      </c>
      <c r="C1888" s="551" t="n">
        <v>46174</v>
      </c>
      <c r="D1888" t="inlineStr">
        <is>
          <t>Arcos</t>
        </is>
      </c>
      <c r="E1888" t="n">
        <v>24986</v>
      </c>
      <c r="F1888" t="inlineStr">
        <is>
          <t>SORVETE DE MARACUJA ARTE GELATE C/3,8KG</t>
        </is>
      </c>
      <c r="G1888" t="n">
        <v>4</v>
      </c>
      <c r="H1888" t="inlineStr">
        <is>
          <t>PT</t>
        </is>
      </c>
      <c r="I1888" t="inlineStr">
        <is>
          <t>06/2026</t>
        </is>
      </c>
    </row>
    <row r="1889">
      <c r="A1889" t="n">
        <v>91084</v>
      </c>
      <c r="B1889" t="n">
        <v>122</v>
      </c>
      <c r="C1889" s="551" t="n">
        <v>46174</v>
      </c>
      <c r="D1889" t="inlineStr">
        <is>
          <t>Arcos</t>
        </is>
      </c>
      <c r="E1889" t="n">
        <v>21372</v>
      </c>
      <c r="F1889" t="inlineStr">
        <is>
          <t>PAO BRIOCHE FORME C/ TAMPA UN</t>
        </is>
      </c>
      <c r="G1889" t="n">
        <v>23</v>
      </c>
      <c r="H1889" t="inlineStr">
        <is>
          <t>UN</t>
        </is>
      </c>
      <c r="I1889" t="inlineStr">
        <is>
          <t>06/2026</t>
        </is>
      </c>
    </row>
    <row r="1890">
      <c r="A1890" t="n">
        <v>91085</v>
      </c>
      <c r="B1890" t="n">
        <v>122</v>
      </c>
      <c r="C1890" s="551" t="n">
        <v>46174</v>
      </c>
      <c r="D1890" t="inlineStr">
        <is>
          <t>Arcos</t>
        </is>
      </c>
      <c r="E1890" t="n">
        <v>18139</v>
      </c>
      <c r="F1890" t="inlineStr">
        <is>
          <t>WHISKY GLENFIDDICH 12 ANOS 750ML</t>
        </is>
      </c>
      <c r="G1890" t="n">
        <v>2</v>
      </c>
      <c r="H1890" t="inlineStr">
        <is>
          <t>GR</t>
        </is>
      </c>
      <c r="I1890" t="inlineStr">
        <is>
          <t>06/2026</t>
        </is>
      </c>
    </row>
    <row r="1891">
      <c r="A1891" t="n">
        <v>91086</v>
      </c>
      <c r="B1891" t="n">
        <v>122</v>
      </c>
      <c r="C1891" s="551" t="n">
        <v>46174</v>
      </c>
      <c r="D1891" t="inlineStr">
        <is>
          <t>Arcos</t>
        </is>
      </c>
      <c r="E1891" t="n">
        <v>28384</v>
      </c>
      <c r="F1891" t="inlineStr">
        <is>
          <t xml:space="preserve">PÃO PDC FORMA LEVAIN 750GR </t>
        </is>
      </c>
      <c r="G1891" t="n">
        <v>27</v>
      </c>
      <c r="H1891" t="inlineStr">
        <is>
          <t>UN</t>
        </is>
      </c>
      <c r="I1891" t="inlineStr">
        <is>
          <t>06/2026</t>
        </is>
      </c>
    </row>
    <row r="1892">
      <c r="A1892" t="n">
        <v>91087</v>
      </c>
      <c r="B1892" t="n">
        <v>122</v>
      </c>
      <c r="C1892" s="551" t="n">
        <v>46174</v>
      </c>
      <c r="D1892" t="inlineStr">
        <is>
          <t>Arcos</t>
        </is>
      </c>
      <c r="E1892" t="n">
        <v>20117</v>
      </c>
      <c r="F1892" t="inlineStr">
        <is>
          <t>MASSA FOLHADA AROSA 1KG UN</t>
        </is>
      </c>
      <c r="G1892" t="n">
        <v>18</v>
      </c>
      <c r="H1892" t="inlineStr">
        <is>
          <t>UN</t>
        </is>
      </c>
      <c r="I1892" t="inlineStr">
        <is>
          <t>06/2026</t>
        </is>
      </c>
    </row>
    <row r="1893">
      <c r="A1893" t="n">
        <v>91088</v>
      </c>
      <c r="B1893" t="n">
        <v>122</v>
      </c>
      <c r="C1893" s="551" t="n">
        <v>46174</v>
      </c>
      <c r="D1893" t="inlineStr">
        <is>
          <t>Arcos</t>
        </is>
      </c>
      <c r="E1893" t="n">
        <v>25068</v>
      </c>
      <c r="F1893" t="inlineStr">
        <is>
          <t>CHAMPAGNE VEUVE CLICQUOT BRUT 750ML</t>
        </is>
      </c>
      <c r="G1893" t="n">
        <v>2</v>
      </c>
      <c r="H1893" t="inlineStr">
        <is>
          <t>GR</t>
        </is>
      </c>
      <c r="I1893" t="inlineStr">
        <is>
          <t>06/2026</t>
        </is>
      </c>
    </row>
    <row r="1894">
      <c r="A1894" t="n">
        <v>91089</v>
      </c>
      <c r="B1894" t="n">
        <v>122</v>
      </c>
      <c r="C1894" s="551" t="n">
        <v>46174</v>
      </c>
      <c r="D1894" t="inlineStr">
        <is>
          <t>Arcos</t>
        </is>
      </c>
      <c r="E1894" t="n">
        <v>25184</v>
      </c>
      <c r="F1894" t="inlineStr">
        <is>
          <t>TUCUPI PRETO BAG KG</t>
        </is>
      </c>
      <c r="G1894" t="n">
        <v>3</v>
      </c>
      <c r="H1894" t="inlineStr">
        <is>
          <t>KG</t>
        </is>
      </c>
      <c r="I1894" t="inlineStr">
        <is>
          <t>06/2026</t>
        </is>
      </c>
    </row>
    <row r="1895">
      <c r="A1895" t="n">
        <v>91090</v>
      </c>
      <c r="B1895" t="n">
        <v>122</v>
      </c>
      <c r="C1895" s="551" t="n">
        <v>46174</v>
      </c>
      <c r="D1895" t="inlineStr">
        <is>
          <t>Arcos</t>
        </is>
      </c>
      <c r="E1895" t="n">
        <v>27406</v>
      </c>
      <c r="F1895" t="inlineStr">
        <is>
          <t>CAFE JOSELINA C/2KG</t>
        </is>
      </c>
      <c r="G1895" t="n">
        <v>3</v>
      </c>
      <c r="H1895" t="inlineStr">
        <is>
          <t>KG</t>
        </is>
      </c>
      <c r="I1895" t="inlineStr">
        <is>
          <t>06/2026</t>
        </is>
      </c>
    </row>
    <row r="1896">
      <c r="A1896" t="n">
        <v>91091</v>
      </c>
      <c r="B1896" t="n">
        <v>122</v>
      </c>
      <c r="C1896" s="551" t="n">
        <v>46174</v>
      </c>
      <c r="D1896" t="inlineStr">
        <is>
          <t>Arcos</t>
        </is>
      </c>
      <c r="E1896" t="n">
        <v>18832</v>
      </c>
      <c r="F1896" t="inlineStr">
        <is>
          <t>PATINHO MOIDO KG</t>
        </is>
      </c>
      <c r="G1896" t="n">
        <v>15.8</v>
      </c>
      <c r="H1896" t="inlineStr">
        <is>
          <t>KG</t>
        </is>
      </c>
      <c r="I1896" t="inlineStr">
        <is>
          <t>06/2026</t>
        </is>
      </c>
    </row>
    <row r="1897">
      <c r="A1897" t="n">
        <v>91092</v>
      </c>
      <c r="B1897" t="n">
        <v>122</v>
      </c>
      <c r="C1897" s="551" t="n">
        <v>46174</v>
      </c>
      <c r="D1897" t="inlineStr">
        <is>
          <t>Arcos</t>
        </is>
      </c>
      <c r="E1897" t="n">
        <v>22139</v>
      </c>
      <c r="F1897" t="inlineStr">
        <is>
          <t>ESPUMANTE CAVA STARS BRUT RESERVA</t>
        </is>
      </c>
      <c r="G1897" t="n">
        <v>14</v>
      </c>
      <c r="H1897" t="inlineStr">
        <is>
          <t>LT</t>
        </is>
      </c>
      <c r="I1897" t="inlineStr">
        <is>
          <t>06/2026</t>
        </is>
      </c>
    </row>
    <row r="1898">
      <c r="A1898" t="n">
        <v>91093</v>
      </c>
      <c r="B1898" t="n">
        <v>122</v>
      </c>
      <c r="C1898" s="551" t="n">
        <v>46174</v>
      </c>
      <c r="D1898" t="inlineStr">
        <is>
          <t>Arcos</t>
        </is>
      </c>
      <c r="E1898" t="n">
        <v>17594</v>
      </c>
      <c r="F1898" t="inlineStr">
        <is>
          <t>VINHO TINTO LE JAJA DE JAU DE SYRAH 750ML FRANCA</t>
        </is>
      </c>
      <c r="G1898" t="n">
        <v>9</v>
      </c>
      <c r="H1898" t="inlineStr">
        <is>
          <t>GR</t>
        </is>
      </c>
      <c r="I1898" t="inlineStr">
        <is>
          <t>06/2026</t>
        </is>
      </c>
    </row>
    <row r="1899">
      <c r="A1899" t="n">
        <v>91094</v>
      </c>
      <c r="B1899" t="n">
        <v>122</v>
      </c>
      <c r="C1899" s="551" t="n">
        <v>46174</v>
      </c>
      <c r="D1899" t="inlineStr">
        <is>
          <t>Arcos</t>
        </is>
      </c>
      <c r="E1899" t="n">
        <v>18382</v>
      </c>
      <c r="F1899" t="inlineStr">
        <is>
          <t>CONHAQUE BRANDY OSBORNE 700ML</t>
        </is>
      </c>
      <c r="G1899" t="n">
        <v>8.470000000000001</v>
      </c>
      <c r="H1899" t="inlineStr">
        <is>
          <t>GR</t>
        </is>
      </c>
      <c r="I1899" t="inlineStr">
        <is>
          <t>06/2026</t>
        </is>
      </c>
    </row>
    <row r="1900">
      <c r="A1900" t="n">
        <v>91095</v>
      </c>
      <c r="B1900" t="n">
        <v>122</v>
      </c>
      <c r="C1900" s="551" t="n">
        <v>46174</v>
      </c>
      <c r="D1900" t="inlineStr">
        <is>
          <t>Arcos</t>
        </is>
      </c>
      <c r="E1900" t="n">
        <v>17753</v>
      </c>
      <c r="F1900" t="inlineStr">
        <is>
          <t>VINHO DO PORTO BRANCO SANDEMAN 750ML</t>
        </is>
      </c>
      <c r="G1900" t="n">
        <v>4</v>
      </c>
      <c r="H1900" t="inlineStr">
        <is>
          <t>GR</t>
        </is>
      </c>
      <c r="I1900" t="inlineStr">
        <is>
          <t>06/2026</t>
        </is>
      </c>
    </row>
    <row r="1901">
      <c r="A1901" t="n">
        <v>91096</v>
      </c>
      <c r="B1901" t="n">
        <v>122</v>
      </c>
      <c r="C1901" s="551" t="n">
        <v>46174</v>
      </c>
      <c r="D1901" t="inlineStr">
        <is>
          <t>Arcos</t>
        </is>
      </c>
      <c r="E1901" t="n">
        <v>18545</v>
      </c>
      <c r="F1901" t="inlineStr">
        <is>
          <t>APERITIVO CAMPARI 998ML</t>
        </is>
      </c>
      <c r="G1901" t="n">
        <v>12.4</v>
      </c>
      <c r="H1901" t="inlineStr">
        <is>
          <t>GR</t>
        </is>
      </c>
      <c r="I1901" t="inlineStr">
        <is>
          <t>06/2026</t>
        </is>
      </c>
    </row>
    <row r="1902">
      <c r="A1902" t="n">
        <v>91097</v>
      </c>
      <c r="B1902" t="n">
        <v>122</v>
      </c>
      <c r="C1902" s="551" t="n">
        <v>46174</v>
      </c>
      <c r="D1902" t="inlineStr">
        <is>
          <t>Arcos</t>
        </is>
      </c>
      <c r="E1902" t="n">
        <v>20861</v>
      </c>
      <c r="F1902" t="inlineStr">
        <is>
          <t>GEMA DE OVO PASTEURIZADA NETTO C/1KG UN</t>
        </is>
      </c>
      <c r="G1902" t="n">
        <v>12</v>
      </c>
      <c r="H1902" t="inlineStr">
        <is>
          <t>UN</t>
        </is>
      </c>
      <c r="I1902" t="inlineStr">
        <is>
          <t>06/2026</t>
        </is>
      </c>
    </row>
    <row r="1903">
      <c r="A1903" t="n">
        <v>91098</v>
      </c>
      <c r="B1903" t="n">
        <v>122</v>
      </c>
      <c r="C1903" s="551" t="n">
        <v>46174</v>
      </c>
      <c r="D1903" t="inlineStr">
        <is>
          <t>Arcos</t>
        </is>
      </c>
      <c r="E1903" t="n">
        <v>22721</v>
      </c>
      <c r="F1903" t="inlineStr">
        <is>
          <t>BACON MANTA KG</t>
        </is>
      </c>
      <c r="G1903" t="n">
        <v>18.52</v>
      </c>
      <c r="H1903" t="inlineStr">
        <is>
          <t>KG</t>
        </is>
      </c>
      <c r="I1903" t="inlineStr">
        <is>
          <t>06/2026</t>
        </is>
      </c>
    </row>
    <row r="1904">
      <c r="A1904" t="n">
        <v>91099</v>
      </c>
      <c r="B1904" t="n">
        <v>122</v>
      </c>
      <c r="C1904" s="551" t="n">
        <v>46174</v>
      </c>
      <c r="D1904" t="inlineStr">
        <is>
          <t>Arcos</t>
        </is>
      </c>
      <c r="E1904" t="n">
        <v>25282</v>
      </c>
      <c r="F1904" t="inlineStr">
        <is>
          <t>FRUTOSE CRISTAL KG</t>
        </is>
      </c>
      <c r="G1904" t="n">
        <v>14</v>
      </c>
      <c r="H1904" t="inlineStr">
        <is>
          <t>KG</t>
        </is>
      </c>
      <c r="I1904" t="inlineStr">
        <is>
          <t>06/2026</t>
        </is>
      </c>
    </row>
    <row r="1905">
      <c r="A1905" t="n">
        <v>91100</v>
      </c>
      <c r="B1905" t="n">
        <v>122</v>
      </c>
      <c r="C1905" s="551" t="n">
        <v>46174</v>
      </c>
      <c r="D1905" t="inlineStr">
        <is>
          <t>Arcos</t>
        </is>
      </c>
      <c r="E1905" t="n">
        <v>18268</v>
      </c>
      <c r="F1905" t="inlineStr">
        <is>
          <t>RUM HAVANA CLUB 3 ANOS 750ML</t>
        </is>
      </c>
      <c r="G1905" t="n">
        <v>8.43</v>
      </c>
      <c r="H1905" t="inlineStr">
        <is>
          <t>GR</t>
        </is>
      </c>
      <c r="I1905" t="inlineStr">
        <is>
          <t>06/2026</t>
        </is>
      </c>
    </row>
    <row r="1906">
      <c r="A1906" t="n">
        <v>91101</v>
      </c>
      <c r="B1906" t="n">
        <v>122</v>
      </c>
      <c r="C1906" s="551" t="n">
        <v>46174</v>
      </c>
      <c r="D1906" t="inlineStr">
        <is>
          <t>Arcos</t>
        </is>
      </c>
      <c r="E1906" t="n">
        <v>20689</v>
      </c>
      <c r="F1906" t="inlineStr">
        <is>
          <t>CREME DE LEITE FRESCO QUATA C/1,01LT</t>
        </is>
      </c>
      <c r="G1906" t="n">
        <v>17</v>
      </c>
      <c r="H1906" t="inlineStr">
        <is>
          <t>UN</t>
        </is>
      </c>
      <c r="I1906" t="inlineStr">
        <is>
          <t>06/2026</t>
        </is>
      </c>
    </row>
    <row r="1907">
      <c r="A1907" t="n">
        <v>91102</v>
      </c>
      <c r="B1907" t="n">
        <v>122</v>
      </c>
      <c r="C1907" s="551" t="n">
        <v>46174</v>
      </c>
      <c r="D1907" t="inlineStr">
        <is>
          <t>Arcos</t>
        </is>
      </c>
      <c r="E1907" t="n">
        <v>18537</v>
      </c>
      <c r="F1907" t="inlineStr">
        <is>
          <t>APERITIVO LILLET BLANC 750ML</t>
        </is>
      </c>
      <c r="G1907" t="n">
        <v>6.46</v>
      </c>
      <c r="H1907" t="inlineStr">
        <is>
          <t>GR</t>
        </is>
      </c>
      <c r="I1907" t="inlineStr">
        <is>
          <t>06/2026</t>
        </is>
      </c>
    </row>
    <row r="1908">
      <c r="A1908" t="n">
        <v>91103</v>
      </c>
      <c r="B1908" t="n">
        <v>122</v>
      </c>
      <c r="C1908" s="551" t="n">
        <v>46174</v>
      </c>
      <c r="D1908" t="inlineStr">
        <is>
          <t>Arcos</t>
        </is>
      </c>
      <c r="E1908" t="n">
        <v>18237</v>
      </c>
      <c r="F1908" t="inlineStr">
        <is>
          <t>TEQUILA HERRADURA REPOSADO 750ML</t>
        </is>
      </c>
      <c r="G1908" t="n">
        <v>2.23</v>
      </c>
      <c r="H1908" t="inlineStr">
        <is>
          <t>GR</t>
        </is>
      </c>
      <c r="I1908" t="inlineStr">
        <is>
          <t>06/2026</t>
        </is>
      </c>
    </row>
    <row r="1909">
      <c r="A1909" t="n">
        <v>91104</v>
      </c>
      <c r="B1909" t="n">
        <v>122</v>
      </c>
      <c r="C1909" s="551" t="n">
        <v>46174</v>
      </c>
      <c r="D1909" t="inlineStr">
        <is>
          <t>Arcos</t>
        </is>
      </c>
      <c r="E1909" t="n">
        <v>18235</v>
      </c>
      <c r="F1909" t="inlineStr">
        <is>
          <t>TEQUILA JOSE CUERVO 1800 REPOSADO 750ML</t>
        </is>
      </c>
      <c r="G1909" t="n">
        <v>2.98</v>
      </c>
      <c r="H1909" t="inlineStr">
        <is>
          <t>UN</t>
        </is>
      </c>
      <c r="I1909" t="inlineStr">
        <is>
          <t>06/2026</t>
        </is>
      </c>
    </row>
    <row r="1910">
      <c r="A1910" t="n">
        <v>91105</v>
      </c>
      <c r="B1910" t="n">
        <v>122</v>
      </c>
      <c r="C1910" s="551" t="n">
        <v>46174</v>
      </c>
      <c r="D1910" t="inlineStr">
        <is>
          <t>Arcos</t>
        </is>
      </c>
      <c r="E1910" t="n">
        <v>18113</v>
      </c>
      <c r="F1910" t="inlineStr">
        <is>
          <t>WHISKY JOHNNIE WALKER GREEN LABEL 750ML</t>
        </is>
      </c>
      <c r="G1910" t="n">
        <v>1</v>
      </c>
      <c r="H1910" t="inlineStr">
        <is>
          <t>GR</t>
        </is>
      </c>
      <c r="I1910" t="inlineStr">
        <is>
          <t>06/2026</t>
        </is>
      </c>
    </row>
    <row r="1911">
      <c r="A1911" t="n">
        <v>91106</v>
      </c>
      <c r="B1911" t="n">
        <v>122</v>
      </c>
      <c r="C1911" s="551" t="n">
        <v>46174</v>
      </c>
      <c r="D1911" t="inlineStr">
        <is>
          <t>Arcos</t>
        </is>
      </c>
      <c r="E1911" t="n">
        <v>21010</v>
      </c>
      <c r="F1911" t="inlineStr">
        <is>
          <t>OLEO DE CANOLA SAUDE C/900ML</t>
        </is>
      </c>
      <c r="G1911" t="n">
        <v>39</v>
      </c>
      <c r="H1911" t="inlineStr">
        <is>
          <t>FR</t>
        </is>
      </c>
      <c r="I1911" t="inlineStr">
        <is>
          <t>06/2026</t>
        </is>
      </c>
    </row>
    <row r="1912">
      <c r="A1912" t="n">
        <v>91107</v>
      </c>
      <c r="B1912" t="n">
        <v>122</v>
      </c>
      <c r="C1912" s="551" t="n">
        <v>46174</v>
      </c>
      <c r="D1912" t="inlineStr">
        <is>
          <t>Arcos</t>
        </is>
      </c>
      <c r="E1912" t="n">
        <v>21159</v>
      </c>
      <c r="F1912" t="inlineStr">
        <is>
          <t>SORVETE DE NATA ARTE GELATI C/3,8KG</t>
        </is>
      </c>
      <c r="G1912" t="n">
        <v>3</v>
      </c>
      <c r="H1912" t="inlineStr">
        <is>
          <t>PT</t>
        </is>
      </c>
      <c r="I1912" t="inlineStr">
        <is>
          <t>06/2026</t>
        </is>
      </c>
    </row>
    <row r="1913">
      <c r="A1913" t="n">
        <v>91108</v>
      </c>
      <c r="B1913" t="n">
        <v>122</v>
      </c>
      <c r="C1913" s="551" t="n">
        <v>46174</v>
      </c>
      <c r="D1913" t="inlineStr">
        <is>
          <t>Arcos</t>
        </is>
      </c>
      <c r="E1913" t="n">
        <v>26020</v>
      </c>
      <c r="F1913" t="inlineStr">
        <is>
          <t>CREME DE LEITE PIRACANJUBA TP 1,030 KG  UN</t>
        </is>
      </c>
      <c r="G1913" t="n">
        <v>31</v>
      </c>
      <c r="H1913" t="inlineStr">
        <is>
          <t>UN</t>
        </is>
      </c>
      <c r="I1913" t="inlineStr">
        <is>
          <t>06/2026</t>
        </is>
      </c>
    </row>
    <row r="1914">
      <c r="A1914" t="n">
        <v>91109</v>
      </c>
      <c r="B1914" t="n">
        <v>122</v>
      </c>
      <c r="C1914" s="551" t="n">
        <v>46174</v>
      </c>
      <c r="D1914" t="inlineStr">
        <is>
          <t>Arcos</t>
        </is>
      </c>
      <c r="E1914" t="n">
        <v>20645</v>
      </c>
      <c r="F1914" t="inlineStr">
        <is>
          <t>MILHO VERDE QUERO C/2KG</t>
        </is>
      </c>
      <c r="G1914" t="n">
        <v>20</v>
      </c>
      <c r="H1914" t="inlineStr">
        <is>
          <t>LT</t>
        </is>
      </c>
      <c r="I1914" t="inlineStr">
        <is>
          <t>06/2026</t>
        </is>
      </c>
    </row>
    <row r="1915">
      <c r="A1915" t="n">
        <v>91110</v>
      </c>
      <c r="B1915" t="n">
        <v>122</v>
      </c>
      <c r="C1915" s="551" t="n">
        <v>46174</v>
      </c>
      <c r="D1915" t="inlineStr">
        <is>
          <t>Arcos</t>
        </is>
      </c>
      <c r="E1915" t="n">
        <v>18284</v>
      </c>
      <c r="F1915" t="inlineStr">
        <is>
          <t>LICOR JEAN DE DIJON CREME DE CASSIS 700ML</t>
        </is>
      </c>
      <c r="G1915" t="n">
        <v>4.15</v>
      </c>
      <c r="H1915" t="inlineStr">
        <is>
          <t>GR</t>
        </is>
      </c>
      <c r="I1915" t="inlineStr">
        <is>
          <t>06/2026</t>
        </is>
      </c>
    </row>
    <row r="1916">
      <c r="A1916" t="n">
        <v>91111</v>
      </c>
      <c r="B1916" t="n">
        <v>122</v>
      </c>
      <c r="C1916" s="551" t="n">
        <v>46174</v>
      </c>
      <c r="D1916" t="inlineStr">
        <is>
          <t>Arcos</t>
        </is>
      </c>
      <c r="E1916" t="n">
        <v>25562</v>
      </c>
      <c r="F1916" t="inlineStr">
        <is>
          <t>CERVEJA CORONA CERO SUNBREW LONG NECK 330ML C/24</t>
        </is>
      </c>
      <c r="G1916" t="n">
        <v>3</v>
      </c>
      <c r="H1916" t="inlineStr">
        <is>
          <t>PC</t>
        </is>
      </c>
      <c r="I1916" t="inlineStr">
        <is>
          <t>06/2026</t>
        </is>
      </c>
    </row>
    <row r="1917">
      <c r="A1917" t="n">
        <v>91112</v>
      </c>
      <c r="B1917" t="n">
        <v>122</v>
      </c>
      <c r="C1917" s="551" t="n">
        <v>46174</v>
      </c>
      <c r="D1917" t="inlineStr">
        <is>
          <t>Arcos</t>
        </is>
      </c>
      <c r="E1917" t="n">
        <v>20715</v>
      </c>
      <c r="F1917" t="inlineStr">
        <is>
          <t>AMARENA FABBRI FRUTO C/3,2KG</t>
        </is>
      </c>
      <c r="G1917" t="n">
        <v>1</v>
      </c>
      <c r="H1917" t="inlineStr">
        <is>
          <t>LT</t>
        </is>
      </c>
      <c r="I1917" t="inlineStr">
        <is>
          <t>06/2026</t>
        </is>
      </c>
    </row>
    <row r="1918">
      <c r="A1918" t="n">
        <v>91113</v>
      </c>
      <c r="B1918" t="n">
        <v>122</v>
      </c>
      <c r="C1918" s="551" t="n">
        <v>46174</v>
      </c>
      <c r="D1918" t="inlineStr">
        <is>
          <t>Arcos</t>
        </is>
      </c>
      <c r="E1918" t="n">
        <v>18272</v>
      </c>
      <c r="F1918" t="inlineStr">
        <is>
          <t>RUM BACARDI SUPERIOR CARTA BLANCA 980ML</t>
        </is>
      </c>
      <c r="G1918" t="n">
        <v>12.13</v>
      </c>
      <c r="H1918" t="inlineStr">
        <is>
          <t>GR</t>
        </is>
      </c>
      <c r="I1918" t="inlineStr">
        <is>
          <t>06/2026</t>
        </is>
      </c>
    </row>
    <row r="1919">
      <c r="A1919" t="n">
        <v>91114</v>
      </c>
      <c r="B1919" t="n">
        <v>122</v>
      </c>
      <c r="C1919" s="551" t="n">
        <v>46174</v>
      </c>
      <c r="D1919" t="inlineStr">
        <is>
          <t>Arcos</t>
        </is>
      </c>
      <c r="E1919" t="n">
        <v>18129</v>
      </c>
      <c r="F1919" t="inlineStr">
        <is>
          <t>WHISKY JACK DANIELS 1L</t>
        </is>
      </c>
      <c r="G1919" t="n">
        <v>3.64</v>
      </c>
      <c r="H1919" t="inlineStr">
        <is>
          <t>GR</t>
        </is>
      </c>
      <c r="I1919" t="inlineStr">
        <is>
          <t>06/2026</t>
        </is>
      </c>
    </row>
    <row r="1920">
      <c r="A1920" t="n">
        <v>91115</v>
      </c>
      <c r="B1920" t="n">
        <v>122</v>
      </c>
      <c r="C1920" s="551" t="n">
        <v>46174</v>
      </c>
      <c r="D1920" t="inlineStr">
        <is>
          <t>Arcos</t>
        </is>
      </c>
      <c r="E1920" t="n">
        <v>20922</v>
      </c>
      <c r="F1920" t="inlineStr">
        <is>
          <t>CHOCOLATE EM PO NESTLE 50% C/1,01KG</t>
        </is>
      </c>
      <c r="G1920" t="n">
        <v>7</v>
      </c>
      <c r="H1920" t="inlineStr">
        <is>
          <t>PC</t>
        </is>
      </c>
      <c r="I1920" t="inlineStr">
        <is>
          <t>06/2026</t>
        </is>
      </c>
    </row>
    <row r="1921">
      <c r="A1921" t="n">
        <v>91116</v>
      </c>
      <c r="B1921" t="n">
        <v>122</v>
      </c>
      <c r="C1921" s="551" t="n">
        <v>46174</v>
      </c>
      <c r="D1921" t="inlineStr">
        <is>
          <t>Arcos</t>
        </is>
      </c>
      <c r="E1921" t="n">
        <v>18313</v>
      </c>
      <c r="F1921" t="inlineStr">
        <is>
          <t>LICOR DRAMBUIE 750ML</t>
        </is>
      </c>
      <c r="G1921" t="n">
        <v>3.3</v>
      </c>
      <c r="H1921" t="inlineStr">
        <is>
          <t>GR</t>
        </is>
      </c>
      <c r="I1921" t="inlineStr">
        <is>
          <t>06/2026</t>
        </is>
      </c>
    </row>
    <row r="1922">
      <c r="A1922" t="n">
        <v>91117</v>
      </c>
      <c r="B1922" t="n">
        <v>122</v>
      </c>
      <c r="C1922" s="551" t="n">
        <v>46174</v>
      </c>
      <c r="D1922" t="inlineStr">
        <is>
          <t>Arcos</t>
        </is>
      </c>
      <c r="E1922" t="n">
        <v>18159</v>
      </c>
      <c r="F1922" t="inlineStr">
        <is>
          <t>WHISKY BALLANTINES FINEST 1L</t>
        </is>
      </c>
      <c r="G1922" t="n">
        <v>2</v>
      </c>
      <c r="H1922" t="inlineStr">
        <is>
          <t>GR</t>
        </is>
      </c>
      <c r="I1922" t="inlineStr">
        <is>
          <t>06/2026</t>
        </is>
      </c>
    </row>
    <row r="1923">
      <c r="A1923" t="n">
        <v>91118</v>
      </c>
      <c r="B1923" t="n">
        <v>122</v>
      </c>
      <c r="C1923" s="551" t="n">
        <v>46174</v>
      </c>
      <c r="D1923" t="inlineStr">
        <is>
          <t>Arcos</t>
        </is>
      </c>
      <c r="E1923" t="n">
        <v>18185</v>
      </c>
      <c r="F1923" t="inlineStr">
        <is>
          <t>VODKA CIROC DE PINEAPPLE 750ML</t>
        </is>
      </c>
      <c r="G1923" t="n">
        <v>2</v>
      </c>
      <c r="H1923" t="inlineStr">
        <is>
          <t>GR</t>
        </is>
      </c>
      <c r="I1923" t="inlineStr">
        <is>
          <t>06/2026</t>
        </is>
      </c>
    </row>
    <row r="1924">
      <c r="A1924" t="n">
        <v>91119</v>
      </c>
      <c r="B1924" t="n">
        <v>122</v>
      </c>
      <c r="C1924" s="551" t="n">
        <v>46174</v>
      </c>
      <c r="D1924" t="inlineStr">
        <is>
          <t>Arcos</t>
        </is>
      </c>
      <c r="E1924" t="n">
        <v>18103</v>
      </c>
      <c r="F1924" t="inlineStr">
        <is>
          <t>WHISKY MAKERS MARK BOURBON 750ML</t>
        </is>
      </c>
      <c r="G1924" t="n">
        <v>2.69</v>
      </c>
      <c r="H1924" t="inlineStr">
        <is>
          <t>GR</t>
        </is>
      </c>
      <c r="I1924" t="inlineStr">
        <is>
          <t>06/2026</t>
        </is>
      </c>
    </row>
    <row r="1925">
      <c r="A1925" t="n">
        <v>91120</v>
      </c>
      <c r="B1925" t="n">
        <v>122</v>
      </c>
      <c r="C1925" s="551" t="n">
        <v>46174</v>
      </c>
      <c r="D1925" t="inlineStr">
        <is>
          <t>Arcos</t>
        </is>
      </c>
      <c r="E1925" t="n">
        <v>20421</v>
      </c>
      <c r="F1925" t="inlineStr">
        <is>
          <t>COUSCOUS MARROQUINO PAGANINI 500G</t>
        </is>
      </c>
      <c r="G1925" t="n">
        <v>22</v>
      </c>
      <c r="H1925" t="inlineStr">
        <is>
          <t>UN</t>
        </is>
      </c>
      <c r="I1925" t="inlineStr">
        <is>
          <t>06/2026</t>
        </is>
      </c>
    </row>
    <row r="1926">
      <c r="A1926" t="n">
        <v>91121</v>
      </c>
      <c r="B1926" t="n">
        <v>122</v>
      </c>
      <c r="C1926" s="551" t="n">
        <v>46174</v>
      </c>
      <c r="D1926" t="inlineStr">
        <is>
          <t>Arcos</t>
        </is>
      </c>
      <c r="E1926" t="n">
        <v>20653</v>
      </c>
      <c r="F1926" t="inlineStr">
        <is>
          <t>LEITE DE COCO SOCOCO C/1L UN</t>
        </is>
      </c>
      <c r="G1926" t="n">
        <v>15</v>
      </c>
      <c r="H1926" t="inlineStr">
        <is>
          <t>UN</t>
        </is>
      </c>
      <c r="I1926" t="inlineStr">
        <is>
          <t>06/2026</t>
        </is>
      </c>
    </row>
    <row r="1927">
      <c r="A1927" t="n">
        <v>91122</v>
      </c>
      <c r="B1927" t="n">
        <v>122</v>
      </c>
      <c r="C1927" s="551" t="n">
        <v>46174</v>
      </c>
      <c r="D1927" t="inlineStr">
        <is>
          <t>Arcos</t>
        </is>
      </c>
      <c r="E1927" t="n">
        <v>22598</v>
      </c>
      <c r="F1927" t="inlineStr">
        <is>
          <t>APERITIVO ANGOSTURA ORANGE 100ML</t>
        </is>
      </c>
      <c r="G1927" t="n">
        <v>3.63</v>
      </c>
      <c r="H1927" t="inlineStr">
        <is>
          <t>GR</t>
        </is>
      </c>
      <c r="I1927" t="inlineStr">
        <is>
          <t>06/2026</t>
        </is>
      </c>
    </row>
    <row r="1928">
      <c r="A1928" t="n">
        <v>91123</v>
      </c>
      <c r="B1928" t="n">
        <v>122</v>
      </c>
      <c r="C1928" s="551" t="n">
        <v>46174</v>
      </c>
      <c r="D1928" t="inlineStr">
        <is>
          <t>Arcos</t>
        </is>
      </c>
      <c r="E1928" t="n">
        <v>20936</v>
      </c>
      <c r="F1928" t="inlineStr">
        <is>
          <t>CHOCOLATE AMARGO CALLEBAUT CALLETS 70,5% 2,01KG</t>
        </is>
      </c>
      <c r="G1928" t="n">
        <v>1</v>
      </c>
      <c r="H1928" t="inlineStr">
        <is>
          <t>UN</t>
        </is>
      </c>
      <c r="I1928" t="inlineStr">
        <is>
          <t>06/2026</t>
        </is>
      </c>
    </row>
    <row r="1929">
      <c r="A1929" t="n">
        <v>91124</v>
      </c>
      <c r="B1929" t="n">
        <v>122</v>
      </c>
      <c r="C1929" s="551" t="n">
        <v>46174</v>
      </c>
      <c r="D1929" t="inlineStr">
        <is>
          <t>Arcos</t>
        </is>
      </c>
      <c r="E1929" t="n">
        <v>21093</v>
      </c>
      <c r="F1929" t="inlineStr">
        <is>
          <t>ACUCAR REFINADO UNIAO 1KG UN</t>
        </is>
      </c>
      <c r="G1929" t="n">
        <v>82</v>
      </c>
      <c r="H1929" t="inlineStr">
        <is>
          <t>KG</t>
        </is>
      </c>
      <c r="I1929" t="inlineStr">
        <is>
          <t>06/2026</t>
        </is>
      </c>
    </row>
    <row r="1930">
      <c r="A1930" t="n">
        <v>91125</v>
      </c>
      <c r="B1930" t="n">
        <v>122</v>
      </c>
      <c r="C1930" s="551" t="n">
        <v>46174</v>
      </c>
      <c r="D1930" t="inlineStr">
        <is>
          <t>Arcos</t>
        </is>
      </c>
      <c r="E1930" t="n">
        <v>25152</v>
      </c>
      <c r="F1930" t="inlineStr">
        <is>
          <t>CACHACA FAMIGERADA JEQUITIBA ROSA 750ML</t>
        </is>
      </c>
      <c r="G1930" t="n">
        <v>5.53</v>
      </c>
      <c r="H1930" t="inlineStr">
        <is>
          <t>GR</t>
        </is>
      </c>
      <c r="I1930" t="inlineStr">
        <is>
          <t>06/2026</t>
        </is>
      </c>
    </row>
    <row r="1931">
      <c r="A1931" t="n">
        <v>91126</v>
      </c>
      <c r="B1931" t="n">
        <v>122</v>
      </c>
      <c r="C1931" s="551" t="n">
        <v>46174</v>
      </c>
      <c r="D1931" t="inlineStr">
        <is>
          <t>Arcos</t>
        </is>
      </c>
      <c r="E1931" t="n">
        <v>20358</v>
      </c>
      <c r="F1931" t="inlineStr">
        <is>
          <t>FARINHA PANKO ROMARIZ C/1KG</t>
        </is>
      </c>
      <c r="G1931" t="n">
        <v>25</v>
      </c>
      <c r="H1931" t="inlineStr">
        <is>
          <t>PC</t>
        </is>
      </c>
      <c r="I1931" t="inlineStr">
        <is>
          <t>06/2026</t>
        </is>
      </c>
    </row>
    <row r="1932">
      <c r="A1932" t="n">
        <v>91127</v>
      </c>
      <c r="B1932" t="n">
        <v>122</v>
      </c>
      <c r="C1932" s="551" t="n">
        <v>46174</v>
      </c>
      <c r="D1932" t="inlineStr">
        <is>
          <t>Arcos</t>
        </is>
      </c>
      <c r="E1932" t="n">
        <v>19439</v>
      </c>
      <c r="F1932" t="inlineStr">
        <is>
          <t>CREAM CHEESE DANUBIO C/1KG</t>
        </is>
      </c>
      <c r="G1932" t="n">
        <v>12</v>
      </c>
      <c r="H1932" t="inlineStr">
        <is>
          <t>KG</t>
        </is>
      </c>
      <c r="I1932" t="inlineStr">
        <is>
          <t>06/2026</t>
        </is>
      </c>
    </row>
    <row r="1933">
      <c r="A1933" t="n">
        <v>91128</v>
      </c>
      <c r="B1933" t="n">
        <v>122</v>
      </c>
      <c r="C1933" s="551" t="n">
        <v>46174</v>
      </c>
      <c r="D1933" t="inlineStr">
        <is>
          <t>Arcos</t>
        </is>
      </c>
      <c r="E1933" t="n">
        <v>17895</v>
      </c>
      <c r="F1933" t="inlineStr">
        <is>
          <t>PEPSI COLA LATA 350ML C/12</t>
        </is>
      </c>
      <c r="G1933" t="n">
        <v>15</v>
      </c>
      <c r="H1933" t="inlineStr">
        <is>
          <t>PC</t>
        </is>
      </c>
      <c r="I1933" t="inlineStr">
        <is>
          <t>06/2026</t>
        </is>
      </c>
    </row>
    <row r="1934">
      <c r="A1934" t="n">
        <v>91129</v>
      </c>
      <c r="B1934" t="n">
        <v>122</v>
      </c>
      <c r="C1934" s="551" t="n">
        <v>46174</v>
      </c>
      <c r="D1934" t="inlineStr">
        <is>
          <t>Arcos</t>
        </is>
      </c>
      <c r="E1934" t="n">
        <v>17886</v>
      </c>
      <c r="F1934" t="inlineStr">
        <is>
          <t>PEPSI ZERO LATA 350ML C/12</t>
        </is>
      </c>
      <c r="G1934" t="n">
        <v>15</v>
      </c>
      <c r="H1934" t="inlineStr">
        <is>
          <t>PC</t>
        </is>
      </c>
      <c r="I1934" t="inlineStr">
        <is>
          <t>06/2026</t>
        </is>
      </c>
    </row>
    <row r="1935">
      <c r="A1935" t="n">
        <v>91130</v>
      </c>
      <c r="B1935" t="n">
        <v>122</v>
      </c>
      <c r="C1935" s="551" t="n">
        <v>46174</v>
      </c>
      <c r="D1935" t="inlineStr">
        <is>
          <t>Arcos</t>
        </is>
      </c>
      <c r="E1935" t="n">
        <v>19857</v>
      </c>
      <c r="F1935" t="inlineStr">
        <is>
          <t>ACIDO CITRICO KG</t>
        </is>
      </c>
      <c r="G1935" t="n">
        <v>7</v>
      </c>
      <c r="H1935" t="inlineStr">
        <is>
          <t>KG</t>
        </is>
      </c>
      <c r="I1935" t="inlineStr">
        <is>
          <t>06/2026</t>
        </is>
      </c>
    </row>
    <row r="1936">
      <c r="A1936" t="n">
        <v>91131</v>
      </c>
      <c r="B1936" t="n">
        <v>122</v>
      </c>
      <c r="C1936" s="551" t="n">
        <v>46174</v>
      </c>
      <c r="D1936" t="inlineStr">
        <is>
          <t>Arcos</t>
        </is>
      </c>
      <c r="E1936" t="n">
        <v>18275</v>
      </c>
      <c r="F1936" t="inlineStr">
        <is>
          <t>RUM BACARDI 4 ANOS 750ML</t>
        </is>
      </c>
      <c r="G1936" t="n">
        <v>4.74</v>
      </c>
      <c r="H1936" t="inlineStr">
        <is>
          <t>GR</t>
        </is>
      </c>
      <c r="I1936" t="inlineStr">
        <is>
          <t>06/2026</t>
        </is>
      </c>
    </row>
    <row r="1937">
      <c r="A1937" t="n">
        <v>91132</v>
      </c>
      <c r="B1937" t="n">
        <v>122</v>
      </c>
      <c r="C1937" s="551" t="n">
        <v>46174</v>
      </c>
      <c r="D1937" t="inlineStr">
        <is>
          <t>Arcos</t>
        </is>
      </c>
      <c r="E1937" t="n">
        <v>17800</v>
      </c>
      <c r="F1937" t="inlineStr">
        <is>
          <t>VINHO BRANCO ALMADEN RIESLING 750ML</t>
        </is>
      </c>
      <c r="G1937" t="n">
        <v>13</v>
      </c>
      <c r="H1937" t="inlineStr">
        <is>
          <t>GR</t>
        </is>
      </c>
      <c r="I1937" t="inlineStr">
        <is>
          <t>06/2026</t>
        </is>
      </c>
    </row>
    <row r="1938">
      <c r="A1938" t="n">
        <v>91133</v>
      </c>
      <c r="B1938" t="n">
        <v>122</v>
      </c>
      <c r="C1938" s="551" t="n">
        <v>46174</v>
      </c>
      <c r="D1938" t="inlineStr">
        <is>
          <t>Arcos</t>
        </is>
      </c>
      <c r="E1938" t="n">
        <v>18667</v>
      </c>
      <c r="F1938" t="inlineStr">
        <is>
          <t>PERNIL SUINO SEM OSSO EM CUBOS KG</t>
        </is>
      </c>
      <c r="G1938" t="n">
        <v>17.06</v>
      </c>
      <c r="H1938" t="inlineStr">
        <is>
          <t>KG</t>
        </is>
      </c>
      <c r="I1938" t="inlineStr">
        <is>
          <t>06/2026</t>
        </is>
      </c>
    </row>
    <row r="1939">
      <c r="A1939" t="n">
        <v>91134</v>
      </c>
      <c r="B1939" t="n">
        <v>122</v>
      </c>
      <c r="C1939" s="551" t="n">
        <v>46174</v>
      </c>
      <c r="D1939" t="inlineStr">
        <is>
          <t>Arcos</t>
        </is>
      </c>
      <c r="E1939" t="n">
        <v>18296</v>
      </c>
      <c r="F1939" t="inlineStr">
        <is>
          <t>LICOR SAN BASILE TRIPLE SEC 700ML</t>
        </is>
      </c>
      <c r="G1939" t="n">
        <v>3.57</v>
      </c>
      <c r="H1939" t="inlineStr">
        <is>
          <t>GR</t>
        </is>
      </c>
      <c r="I1939" t="inlineStr">
        <is>
          <t>06/2026</t>
        </is>
      </c>
    </row>
    <row r="1940">
      <c r="A1940" t="n">
        <v>91135</v>
      </c>
      <c r="B1940" t="n">
        <v>122</v>
      </c>
      <c r="C1940" s="551" t="n">
        <v>46174</v>
      </c>
      <c r="D1940" t="inlineStr">
        <is>
          <t>Arcos</t>
        </is>
      </c>
      <c r="E1940" t="n">
        <v>18138</v>
      </c>
      <c r="F1940" t="inlineStr">
        <is>
          <t>WHISKY GLENFIDDICH 15 ANOS 750ML</t>
        </is>
      </c>
      <c r="G1940" t="n">
        <v>0.59</v>
      </c>
      <c r="H1940" t="inlineStr">
        <is>
          <t>GR</t>
        </is>
      </c>
      <c r="I1940" t="inlineStr">
        <is>
          <t>06/2026</t>
        </is>
      </c>
    </row>
    <row r="1941">
      <c r="A1941" t="n">
        <v>91136</v>
      </c>
      <c r="B1941" t="n">
        <v>122</v>
      </c>
      <c r="C1941" s="551" t="n">
        <v>46174</v>
      </c>
      <c r="D1941" t="inlineStr">
        <is>
          <t>Arcos</t>
        </is>
      </c>
      <c r="E1941" t="n">
        <v>24704</v>
      </c>
      <c r="F1941" t="inlineStr">
        <is>
          <t>LICOR AJIWAI UMESHU 2L</t>
        </is>
      </c>
      <c r="G1941" t="n">
        <v>2</v>
      </c>
      <c r="H1941" t="inlineStr">
        <is>
          <t>GR</t>
        </is>
      </c>
      <c r="I1941" t="inlineStr">
        <is>
          <t>06/2026</t>
        </is>
      </c>
    </row>
    <row r="1942">
      <c r="A1942" t="n">
        <v>91137</v>
      </c>
      <c r="B1942" t="n">
        <v>122</v>
      </c>
      <c r="C1942" s="551" t="n">
        <v>46174</v>
      </c>
      <c r="D1942" t="inlineStr">
        <is>
          <t>Arcos</t>
        </is>
      </c>
      <c r="E1942" t="n">
        <v>18266</v>
      </c>
      <c r="F1942" t="inlineStr">
        <is>
          <t>RUM HAVANA RESERVA 7 ANOS 700ML</t>
        </is>
      </c>
      <c r="G1942" t="n">
        <v>2.3</v>
      </c>
      <c r="H1942" t="inlineStr">
        <is>
          <t>UN</t>
        </is>
      </c>
      <c r="I1942" t="inlineStr">
        <is>
          <t>06/2026</t>
        </is>
      </c>
    </row>
    <row r="1943">
      <c r="A1943" t="n">
        <v>91138</v>
      </c>
      <c r="B1943" t="n">
        <v>122</v>
      </c>
      <c r="C1943" s="551" t="n">
        <v>46174</v>
      </c>
      <c r="D1943" t="inlineStr">
        <is>
          <t>Arcos</t>
        </is>
      </c>
      <c r="E1943" t="n">
        <v>19356</v>
      </c>
      <c r="F1943" t="inlineStr">
        <is>
          <t>QUEIJO COALHO QUATA KG</t>
        </is>
      </c>
      <c r="G1943" t="n">
        <v>6</v>
      </c>
      <c r="H1943" t="inlineStr">
        <is>
          <t>KG</t>
        </is>
      </c>
      <c r="I1943" t="inlineStr">
        <is>
          <t>06/2026</t>
        </is>
      </c>
    </row>
    <row r="1944">
      <c r="A1944" t="n">
        <v>91139</v>
      </c>
      <c r="B1944" t="n">
        <v>122</v>
      </c>
      <c r="C1944" s="551" t="n">
        <v>46174</v>
      </c>
      <c r="D1944" t="inlineStr">
        <is>
          <t>Arcos</t>
        </is>
      </c>
      <c r="E1944" t="n">
        <v>20752</v>
      </c>
      <c r="F1944" t="inlineStr">
        <is>
          <t>AZEITONA PTA AZAPA 90/110 DISALERNO 2KG</t>
        </is>
      </c>
      <c r="G1944" t="n">
        <v>3</v>
      </c>
      <c r="H1944" t="inlineStr">
        <is>
          <t>PT</t>
        </is>
      </c>
      <c r="I1944" t="inlineStr">
        <is>
          <t>06/2026</t>
        </is>
      </c>
    </row>
    <row r="1945">
      <c r="A1945" t="n">
        <v>91140</v>
      </c>
      <c r="B1945" t="n">
        <v>122</v>
      </c>
      <c r="C1945" s="551" t="n">
        <v>46174</v>
      </c>
      <c r="D1945" t="inlineStr">
        <is>
          <t>Arcos</t>
        </is>
      </c>
      <c r="E1945" t="n">
        <v>24833</v>
      </c>
      <c r="F1945" t="inlineStr">
        <is>
          <t>PAO DE QUEIJO 80G C/25UN</t>
        </is>
      </c>
      <c r="G1945" t="n">
        <v>6</v>
      </c>
      <c r="H1945" t="inlineStr">
        <is>
          <t>CX</t>
        </is>
      </c>
      <c r="I1945" t="inlineStr">
        <is>
          <t>06/2026</t>
        </is>
      </c>
    </row>
    <row r="1946">
      <c r="A1946" t="n">
        <v>91141</v>
      </c>
      <c r="B1946" t="n">
        <v>122</v>
      </c>
      <c r="C1946" s="551" t="n">
        <v>46174</v>
      </c>
      <c r="D1946" t="inlineStr">
        <is>
          <t>Arcos</t>
        </is>
      </c>
      <c r="E1946" t="n">
        <v>21073</v>
      </c>
      <c r="F1946" t="inlineStr">
        <is>
          <t>CALDA DE AGAVE AZUL JASMINE ORGANICO 330ML UN</t>
        </is>
      </c>
      <c r="G1946" t="n">
        <v>6</v>
      </c>
      <c r="H1946" t="inlineStr">
        <is>
          <t>UN</t>
        </is>
      </c>
      <c r="I1946" t="inlineStr">
        <is>
          <t>06/2026</t>
        </is>
      </c>
    </row>
    <row r="1947">
      <c r="A1947" t="n">
        <v>91142</v>
      </c>
      <c r="B1947" t="n">
        <v>122</v>
      </c>
      <c r="C1947" s="551" t="n">
        <v>46174</v>
      </c>
      <c r="D1947" t="inlineStr">
        <is>
          <t>Arcos</t>
        </is>
      </c>
      <c r="E1947" t="n">
        <v>25478</v>
      </c>
      <c r="F1947" t="inlineStr">
        <is>
          <t xml:space="preserve">LEITE INTEGRAL LEITISSIMO 1L </t>
        </is>
      </c>
      <c r="G1947" t="n">
        <v>30</v>
      </c>
      <c r="H1947" t="inlineStr">
        <is>
          <t>UN</t>
        </is>
      </c>
      <c r="I1947" t="inlineStr">
        <is>
          <t>06/2026</t>
        </is>
      </c>
    </row>
    <row r="1948">
      <c r="A1948" t="n">
        <v>91143</v>
      </c>
      <c r="B1948" t="n">
        <v>122</v>
      </c>
      <c r="C1948" s="551" t="n">
        <v>46174</v>
      </c>
      <c r="D1948" t="inlineStr">
        <is>
          <t>Arcos</t>
        </is>
      </c>
      <c r="E1948" t="n">
        <v>24712</v>
      </c>
      <c r="F1948" t="inlineStr">
        <is>
          <t>VERMOUTH DOLIN ROUGE 750ML</t>
        </is>
      </c>
      <c r="G1948" t="n">
        <v>2</v>
      </c>
      <c r="H1948" t="inlineStr">
        <is>
          <t>GR</t>
        </is>
      </c>
      <c r="I1948" t="inlineStr">
        <is>
          <t>06/2026</t>
        </is>
      </c>
    </row>
    <row r="1949">
      <c r="A1949" t="n">
        <v>91144</v>
      </c>
      <c r="B1949" t="n">
        <v>122</v>
      </c>
      <c r="C1949" s="551" t="n">
        <v>46174</v>
      </c>
      <c r="D1949" t="inlineStr">
        <is>
          <t>Arcos</t>
        </is>
      </c>
      <c r="E1949" t="n">
        <v>19339</v>
      </c>
      <c r="F1949" t="inlineStr">
        <is>
          <t>QUEIJO MINAS PADRAO BRINCO OURO C/500G KG</t>
        </is>
      </c>
      <c r="G1949" t="n">
        <v>4</v>
      </c>
      <c r="H1949" t="inlineStr">
        <is>
          <t>KG</t>
        </is>
      </c>
      <c r="I1949" t="inlineStr">
        <is>
          <t>06/2026</t>
        </is>
      </c>
    </row>
    <row r="1950">
      <c r="A1950" t="n">
        <v>91145</v>
      </c>
      <c r="B1950" t="n">
        <v>122</v>
      </c>
      <c r="C1950" s="551" t="n">
        <v>46174</v>
      </c>
      <c r="D1950" t="inlineStr">
        <is>
          <t>Arcos</t>
        </is>
      </c>
      <c r="E1950" t="n">
        <v>20349</v>
      </c>
      <c r="F1950" t="inlineStr">
        <is>
          <t>POLENTA PRE COZIDA DIVELLA 500G</t>
        </is>
      </c>
      <c r="G1950" t="n">
        <v>21</v>
      </c>
      <c r="H1950" t="inlineStr">
        <is>
          <t>PC</t>
        </is>
      </c>
      <c r="I1950" t="inlineStr">
        <is>
          <t>06/2026</t>
        </is>
      </c>
    </row>
    <row r="1951">
      <c r="A1951" t="n">
        <v>91146</v>
      </c>
      <c r="B1951" t="n">
        <v>122</v>
      </c>
      <c r="C1951" s="551" t="n">
        <v>46174</v>
      </c>
      <c r="D1951" t="inlineStr">
        <is>
          <t>Arcos</t>
        </is>
      </c>
      <c r="E1951" t="n">
        <v>17903</v>
      </c>
      <c r="F1951" t="inlineStr">
        <is>
          <t>GUARANA ANTARCTICA LATA 350ML C/12 PC</t>
        </is>
      </c>
      <c r="G1951" t="n">
        <v>13.83</v>
      </c>
      <c r="H1951" t="inlineStr">
        <is>
          <t>PC</t>
        </is>
      </c>
      <c r="I1951" t="inlineStr">
        <is>
          <t>06/2026</t>
        </is>
      </c>
    </row>
    <row r="1952">
      <c r="A1952" t="n">
        <v>91147</v>
      </c>
      <c r="B1952" t="n">
        <v>122</v>
      </c>
      <c r="C1952" s="551" t="n">
        <v>46174</v>
      </c>
      <c r="D1952" t="inlineStr">
        <is>
          <t>Arcos</t>
        </is>
      </c>
      <c r="E1952" t="n">
        <v>18366</v>
      </c>
      <c r="F1952" t="inlineStr">
        <is>
          <t>GIN MONKEY 47 500ML</t>
        </is>
      </c>
      <c r="G1952" t="n">
        <v>2.25</v>
      </c>
      <c r="H1952" t="inlineStr">
        <is>
          <t>UN</t>
        </is>
      </c>
      <c r="I1952" t="inlineStr">
        <is>
          <t>06/2026</t>
        </is>
      </c>
    </row>
    <row r="1953">
      <c r="A1953" t="n">
        <v>91148</v>
      </c>
      <c r="B1953" t="n">
        <v>122</v>
      </c>
      <c r="C1953" s="551" t="n">
        <v>46174</v>
      </c>
      <c r="D1953" t="inlineStr">
        <is>
          <t>Arcos</t>
        </is>
      </c>
      <c r="E1953" t="n">
        <v>24952</v>
      </c>
      <c r="F1953" t="inlineStr">
        <is>
          <t>CHIPS DE BANANA KG</t>
        </is>
      </c>
      <c r="G1953" t="n">
        <v>3</v>
      </c>
      <c r="H1953" t="inlineStr">
        <is>
          <t>KG</t>
        </is>
      </c>
      <c r="I1953" t="inlineStr">
        <is>
          <t>06/2026</t>
        </is>
      </c>
    </row>
    <row r="1954">
      <c r="A1954" t="n">
        <v>91149</v>
      </c>
      <c r="B1954" t="n">
        <v>122</v>
      </c>
      <c r="C1954" s="551" t="n">
        <v>46174</v>
      </c>
      <c r="D1954" t="inlineStr">
        <is>
          <t>Arcos</t>
        </is>
      </c>
      <c r="E1954" t="n">
        <v>17716</v>
      </c>
      <c r="F1954" t="inlineStr">
        <is>
          <t>VINHO TINTO ALMADEN CABERNET SAUVIGNON 750ML</t>
        </is>
      </c>
      <c r="G1954" t="n">
        <v>10</v>
      </c>
      <c r="H1954" t="inlineStr">
        <is>
          <t>GR</t>
        </is>
      </c>
      <c r="I1954" t="inlineStr">
        <is>
          <t>06/2026</t>
        </is>
      </c>
    </row>
    <row r="1955">
      <c r="A1955" t="n">
        <v>91150</v>
      </c>
      <c r="B1955" t="n">
        <v>122</v>
      </c>
      <c r="C1955" s="551" t="n">
        <v>46174</v>
      </c>
      <c r="D1955" t="inlineStr">
        <is>
          <t>Arcos</t>
        </is>
      </c>
      <c r="E1955" t="n">
        <v>18218</v>
      </c>
      <c r="F1955" t="inlineStr">
        <is>
          <t>VERMOUTH CINZANO ROSSO ARGENTINO 1L</t>
        </is>
      </c>
      <c r="G1955" t="n">
        <v>10</v>
      </c>
      <c r="H1955" t="inlineStr">
        <is>
          <t>GR</t>
        </is>
      </c>
      <c r="I1955" t="inlineStr">
        <is>
          <t>06/2026</t>
        </is>
      </c>
    </row>
    <row r="1956">
      <c r="A1956" t="n">
        <v>91151</v>
      </c>
      <c r="B1956" t="n">
        <v>122</v>
      </c>
      <c r="C1956" s="551" t="n">
        <v>46174</v>
      </c>
      <c r="D1956" t="inlineStr">
        <is>
          <t>Arcos</t>
        </is>
      </c>
      <c r="E1956" t="n">
        <v>18310</v>
      </c>
      <c r="F1956" t="inlineStr">
        <is>
          <t>LICOR GRAND MARNIER CORDON ROUGE 700ML</t>
        </is>
      </c>
      <c r="G1956" t="n">
        <v>2.85</v>
      </c>
      <c r="H1956" t="inlineStr">
        <is>
          <t>UN</t>
        </is>
      </c>
      <c r="I1956" t="inlineStr">
        <is>
          <t>06/2026</t>
        </is>
      </c>
    </row>
    <row r="1957">
      <c r="A1957" t="n">
        <v>91152</v>
      </c>
      <c r="B1957" t="n">
        <v>122</v>
      </c>
      <c r="C1957" s="551" t="n">
        <v>46174</v>
      </c>
      <c r="D1957" t="inlineStr">
        <is>
          <t>Arcos</t>
        </is>
      </c>
      <c r="E1957" t="n">
        <v>18391</v>
      </c>
      <c r="F1957" t="inlineStr">
        <is>
          <t>CONHAQUE HENNESSY XO 700ML</t>
        </is>
      </c>
      <c r="G1957" t="n">
        <v>5.12</v>
      </c>
      <c r="H1957" t="inlineStr">
        <is>
          <t>UN</t>
        </is>
      </c>
      <c r="I1957" t="inlineStr">
        <is>
          <t>06/2026</t>
        </is>
      </c>
    </row>
    <row r="1958">
      <c r="A1958" t="n">
        <v>91153</v>
      </c>
      <c r="B1958" t="n">
        <v>122</v>
      </c>
      <c r="C1958" s="551" t="n">
        <v>46174</v>
      </c>
      <c r="D1958" t="inlineStr">
        <is>
          <t>Arcos</t>
        </is>
      </c>
      <c r="E1958" t="n">
        <v>18540</v>
      </c>
      <c r="F1958" t="inlineStr">
        <is>
          <t>APERITIVO FERNET BRANCA FRATELLI 750ML</t>
        </is>
      </c>
      <c r="G1958" t="n">
        <v>2.49</v>
      </c>
      <c r="H1958" t="inlineStr">
        <is>
          <t>GR</t>
        </is>
      </c>
      <c r="I1958" t="inlineStr">
        <is>
          <t>06/2026</t>
        </is>
      </c>
    </row>
    <row r="1959">
      <c r="A1959" t="n">
        <v>91154</v>
      </c>
      <c r="B1959" t="n">
        <v>122</v>
      </c>
      <c r="C1959" s="551" t="n">
        <v>46174</v>
      </c>
      <c r="D1959" t="inlineStr">
        <is>
          <t>Arcos</t>
        </is>
      </c>
      <c r="E1959" t="n">
        <v>19166</v>
      </c>
      <c r="F1959" t="inlineStr">
        <is>
          <t>BAGUETE DE GRAO LEVIAN FATIADO 590G UN</t>
        </is>
      </c>
      <c r="G1959" t="n">
        <v>12</v>
      </c>
      <c r="H1959" t="inlineStr">
        <is>
          <t>UN</t>
        </is>
      </c>
      <c r="I1959" t="inlineStr">
        <is>
          <t>06/2026</t>
        </is>
      </c>
    </row>
    <row r="1960">
      <c r="A1960" t="n">
        <v>91155</v>
      </c>
      <c r="B1960" t="n">
        <v>122</v>
      </c>
      <c r="C1960" s="551" t="n">
        <v>46174</v>
      </c>
      <c r="D1960" t="inlineStr">
        <is>
          <t>Arcos</t>
        </is>
      </c>
      <c r="E1960" t="n">
        <v>18547</v>
      </c>
      <c r="F1960" t="inlineStr">
        <is>
          <t>APERITIVO APEROL 750ML</t>
        </is>
      </c>
      <c r="G1960" t="n">
        <v>6.17</v>
      </c>
      <c r="H1960" t="inlineStr">
        <is>
          <t>GR</t>
        </is>
      </c>
      <c r="I1960" t="inlineStr">
        <is>
          <t>06/2026</t>
        </is>
      </c>
    </row>
    <row r="1961">
      <c r="A1961" t="n">
        <v>91156</v>
      </c>
      <c r="B1961" t="n">
        <v>122</v>
      </c>
      <c r="C1961" s="551" t="n">
        <v>46174</v>
      </c>
      <c r="D1961" t="inlineStr">
        <is>
          <t>Arcos</t>
        </is>
      </c>
      <c r="E1961" t="n">
        <v>21041</v>
      </c>
      <c r="F1961" t="inlineStr">
        <is>
          <t>AZEITE EXT/ VIRGEM ANDORINHA C/ BICO 500ML</t>
        </is>
      </c>
      <c r="G1961" t="n">
        <v>6</v>
      </c>
      <c r="H1961" t="inlineStr">
        <is>
          <t>UN</t>
        </is>
      </c>
      <c r="I1961" t="inlineStr">
        <is>
          <t>06/2026</t>
        </is>
      </c>
    </row>
    <row r="1962">
      <c r="A1962" t="n">
        <v>91157</v>
      </c>
      <c r="B1962" t="n">
        <v>122</v>
      </c>
      <c r="C1962" s="551" t="n">
        <v>46174</v>
      </c>
      <c r="D1962" t="inlineStr">
        <is>
          <t>Arcos</t>
        </is>
      </c>
      <c r="E1962" t="n">
        <v>21098</v>
      </c>
      <c r="F1962" t="inlineStr">
        <is>
          <t>ACUCAR MASCAVO UNIAO C/1KG</t>
        </is>
      </c>
      <c r="G1962" t="n">
        <v>13</v>
      </c>
      <c r="H1962" t="inlineStr">
        <is>
          <t>PC</t>
        </is>
      </c>
      <c r="I1962" t="inlineStr">
        <is>
          <t>06/2026</t>
        </is>
      </c>
    </row>
    <row r="1963">
      <c r="A1963" t="n">
        <v>91158</v>
      </c>
      <c r="B1963" t="n">
        <v>122</v>
      </c>
      <c r="C1963" s="551" t="n">
        <v>46174</v>
      </c>
      <c r="D1963" t="inlineStr">
        <is>
          <t>Arcos</t>
        </is>
      </c>
      <c r="E1963" t="n">
        <v>18146</v>
      </c>
      <c r="F1963" t="inlineStr">
        <is>
          <t>WHISKY CHIVAS REGAL 12 ANOS 1L</t>
        </is>
      </c>
      <c r="G1963" t="n">
        <v>2.3</v>
      </c>
      <c r="H1963" t="inlineStr">
        <is>
          <t>GR</t>
        </is>
      </c>
      <c r="I1963" t="inlineStr">
        <is>
          <t>06/2026</t>
        </is>
      </c>
    </row>
    <row r="1964">
      <c r="A1964" t="n">
        <v>91159</v>
      </c>
      <c r="B1964" t="n">
        <v>122</v>
      </c>
      <c r="C1964" s="551" t="n">
        <v>46174</v>
      </c>
      <c r="D1964" t="inlineStr">
        <is>
          <t>Arcos</t>
        </is>
      </c>
      <c r="E1964" t="n">
        <v>26717</v>
      </c>
      <c r="F1964" t="inlineStr">
        <is>
          <t>LICOR SAN BASILE ALKERMES 30% 700ML</t>
        </is>
      </c>
      <c r="G1964" t="n">
        <v>3.66</v>
      </c>
      <c r="H1964" t="inlineStr">
        <is>
          <t>GR</t>
        </is>
      </c>
      <c r="I1964" t="inlineStr">
        <is>
          <t>06/2026</t>
        </is>
      </c>
    </row>
    <row r="1965">
      <c r="A1965" t="n">
        <v>91160</v>
      </c>
      <c r="B1965" t="n">
        <v>122</v>
      </c>
      <c r="C1965" s="551" t="n">
        <v>46174</v>
      </c>
      <c r="D1965" t="inlineStr">
        <is>
          <t>Arcos</t>
        </is>
      </c>
      <c r="E1965" t="n">
        <v>20501</v>
      </c>
      <c r="F1965" t="inlineStr">
        <is>
          <t>LINGUICA TOSCANA AURORA KG</t>
        </is>
      </c>
      <c r="G1965" t="n">
        <v>10</v>
      </c>
      <c r="H1965" t="inlineStr">
        <is>
          <t>KG</t>
        </is>
      </c>
      <c r="I1965" t="inlineStr">
        <is>
          <t>06/2026</t>
        </is>
      </c>
    </row>
    <row r="1966">
      <c r="A1966" t="n">
        <v>91161</v>
      </c>
      <c r="B1966" t="n">
        <v>122</v>
      </c>
      <c r="C1966" s="551" t="n">
        <v>46174</v>
      </c>
      <c r="D1966" t="inlineStr">
        <is>
          <t>Arcos</t>
        </is>
      </c>
      <c r="E1966" t="n">
        <v>18546</v>
      </c>
      <c r="F1966" t="inlineStr">
        <is>
          <t>APERITIVO AVERNA AMARO 700ML</t>
        </is>
      </c>
      <c r="G1966" t="n">
        <v>2.69</v>
      </c>
      <c r="H1966" t="inlineStr">
        <is>
          <t>GR</t>
        </is>
      </c>
      <c r="I1966" t="inlineStr">
        <is>
          <t>06/2026</t>
        </is>
      </c>
    </row>
    <row r="1967">
      <c r="A1967" t="n">
        <v>91162</v>
      </c>
      <c r="B1967" t="n">
        <v>122</v>
      </c>
      <c r="C1967" s="551" t="n">
        <v>46174</v>
      </c>
      <c r="D1967" t="inlineStr">
        <is>
          <t>Arcos</t>
        </is>
      </c>
      <c r="E1967" t="n">
        <v>20301</v>
      </c>
      <c r="F1967" t="inlineStr">
        <is>
          <t>ARROZ BRANCO TIPO 1 CAMIL C/5KG</t>
        </is>
      </c>
      <c r="G1967" t="n">
        <v>10</v>
      </c>
      <c r="H1967" t="inlineStr">
        <is>
          <t>PC</t>
        </is>
      </c>
      <c r="I1967" t="inlineStr">
        <is>
          <t>06/2026</t>
        </is>
      </c>
    </row>
    <row r="1968">
      <c r="A1968" t="n">
        <v>91163</v>
      </c>
      <c r="B1968" t="n">
        <v>122</v>
      </c>
      <c r="C1968" s="551" t="n">
        <v>46174</v>
      </c>
      <c r="D1968" t="inlineStr">
        <is>
          <t>Arcos</t>
        </is>
      </c>
      <c r="E1968" t="n">
        <v>18352</v>
      </c>
      <c r="F1968" t="inlineStr">
        <is>
          <t>GIN THE BOTANIST 700ML</t>
        </is>
      </c>
      <c r="G1968" t="n">
        <v>1</v>
      </c>
      <c r="H1968" t="inlineStr">
        <is>
          <t>UN</t>
        </is>
      </c>
      <c r="I1968" t="inlineStr">
        <is>
          <t>06/2026</t>
        </is>
      </c>
    </row>
    <row r="1969">
      <c r="A1969" t="n">
        <v>91164</v>
      </c>
      <c r="B1969" t="n">
        <v>122</v>
      </c>
      <c r="C1969" s="551" t="n">
        <v>46174</v>
      </c>
      <c r="D1969" t="inlineStr">
        <is>
          <t>Arcos</t>
        </is>
      </c>
      <c r="E1969" t="n">
        <v>26508</v>
      </c>
      <c r="F1969" t="inlineStr">
        <is>
          <t xml:space="preserve">CACHAÇA FAMIGERADA JENI LIQUOR 500ML </t>
        </is>
      </c>
      <c r="G1969" t="n">
        <v>7</v>
      </c>
      <c r="H1969" t="inlineStr">
        <is>
          <t>GR</t>
        </is>
      </c>
      <c r="I1969" t="inlineStr">
        <is>
          <t>06/2026</t>
        </is>
      </c>
    </row>
    <row r="1970">
      <c r="A1970" t="n">
        <v>91165</v>
      </c>
      <c r="B1970" t="n">
        <v>122</v>
      </c>
      <c r="C1970" s="551" t="n">
        <v>46174</v>
      </c>
      <c r="D1970" t="inlineStr">
        <is>
          <t>Arcos</t>
        </is>
      </c>
      <c r="E1970" t="n">
        <v>20360</v>
      </c>
      <c r="F1970" t="inlineStr">
        <is>
          <t>FARINHA DE TRIGO ANACONDA C/5KG</t>
        </is>
      </c>
      <c r="G1970" t="n">
        <v>10</v>
      </c>
      <c r="H1970" t="inlineStr">
        <is>
          <t>PC</t>
        </is>
      </c>
      <c r="I1970" t="inlineStr">
        <is>
          <t>06/2026</t>
        </is>
      </c>
    </row>
    <row r="1971">
      <c r="A1971" t="n">
        <v>91166</v>
      </c>
      <c r="B1971" t="n">
        <v>122</v>
      </c>
      <c r="C1971" s="551" t="n">
        <v>46174</v>
      </c>
      <c r="D1971" t="inlineStr">
        <is>
          <t>Arcos</t>
        </is>
      </c>
      <c r="E1971" t="n">
        <v>20114</v>
      </c>
      <c r="F1971" t="inlineStr">
        <is>
          <t>MACARRAO LINGUINE GRANO DURO DIVELLA  500GR</t>
        </is>
      </c>
      <c r="G1971" t="n">
        <v>24</v>
      </c>
      <c r="H1971" t="inlineStr">
        <is>
          <t>UN</t>
        </is>
      </c>
      <c r="I1971" t="inlineStr">
        <is>
          <t>06/2026</t>
        </is>
      </c>
    </row>
    <row r="1972">
      <c r="A1972" t="n">
        <v>91167</v>
      </c>
      <c r="B1972" t="n">
        <v>122</v>
      </c>
      <c r="C1972" s="551" t="n">
        <v>46174</v>
      </c>
      <c r="D1972" t="inlineStr">
        <is>
          <t>Arcos</t>
        </is>
      </c>
      <c r="E1972" t="n">
        <v>25807</v>
      </c>
      <c r="F1972" t="inlineStr">
        <is>
          <t>CHOCOLATE EM BARRA MEIO AMARGO C/2,1KG SICAO</t>
        </is>
      </c>
      <c r="G1972" t="n">
        <v>1</v>
      </c>
      <c r="H1972" t="inlineStr">
        <is>
          <t>UN</t>
        </is>
      </c>
      <c r="I1972" t="inlineStr">
        <is>
          <t>06/2026</t>
        </is>
      </c>
    </row>
    <row r="1973">
      <c r="A1973" t="n">
        <v>91168</v>
      </c>
      <c r="B1973" t="n">
        <v>122</v>
      </c>
      <c r="C1973" s="551" t="n">
        <v>46174</v>
      </c>
      <c r="D1973" t="inlineStr">
        <is>
          <t>Arcos</t>
        </is>
      </c>
      <c r="E1973" t="n">
        <v>20007</v>
      </c>
      <c r="F1973" t="inlineStr">
        <is>
          <t>MAIONESE HELLMANNS C/3KG</t>
        </is>
      </c>
      <c r="G1973" t="n">
        <v>4</v>
      </c>
      <c r="H1973" t="inlineStr">
        <is>
          <t>BD</t>
        </is>
      </c>
      <c r="I1973" t="inlineStr">
        <is>
          <t>06/2026</t>
        </is>
      </c>
    </row>
    <row r="1974">
      <c r="A1974" t="n">
        <v>91169</v>
      </c>
      <c r="B1974" t="n">
        <v>122</v>
      </c>
      <c r="C1974" s="551" t="n">
        <v>46174</v>
      </c>
      <c r="D1974" t="inlineStr">
        <is>
          <t>Arcos</t>
        </is>
      </c>
      <c r="E1974" t="n">
        <v>19973</v>
      </c>
      <c r="F1974" t="inlineStr">
        <is>
          <t>MOLHO SHOYO TRADICIONAL SAKURA C/1,010L UN</t>
        </is>
      </c>
      <c r="G1974" t="n">
        <v>13</v>
      </c>
      <c r="H1974" t="inlineStr">
        <is>
          <t>UN</t>
        </is>
      </c>
      <c r="I1974" t="inlineStr">
        <is>
          <t>06/2026</t>
        </is>
      </c>
    </row>
    <row r="1975">
      <c r="A1975" t="n">
        <v>91170</v>
      </c>
      <c r="B1975" t="n">
        <v>122</v>
      </c>
      <c r="C1975" s="551" t="n">
        <v>46174</v>
      </c>
      <c r="D1975" t="inlineStr">
        <is>
          <t>Arcos</t>
        </is>
      </c>
      <c r="E1975" t="n">
        <v>18372</v>
      </c>
      <c r="F1975" t="inlineStr">
        <is>
          <t>GIN HENDRICKS 750ML</t>
        </is>
      </c>
      <c r="G1975" t="n">
        <v>1.26</v>
      </c>
      <c r="H1975" t="inlineStr">
        <is>
          <t>GR</t>
        </is>
      </c>
      <c r="I1975" t="inlineStr">
        <is>
          <t>06/2026</t>
        </is>
      </c>
    </row>
    <row r="1976">
      <c r="A1976" t="n">
        <v>91171</v>
      </c>
      <c r="B1976" t="n">
        <v>122</v>
      </c>
      <c r="C1976" s="551" t="n">
        <v>46174</v>
      </c>
      <c r="D1976" t="inlineStr">
        <is>
          <t>Arcos</t>
        </is>
      </c>
      <c r="E1976" t="n">
        <v>25416</v>
      </c>
      <c r="F1976" t="inlineStr">
        <is>
          <t>LEITE DE AVEIA NUDE C/1L UN</t>
        </is>
      </c>
      <c r="G1976" t="n">
        <v>13</v>
      </c>
      <c r="H1976" t="inlineStr">
        <is>
          <t>UN</t>
        </is>
      </c>
      <c r="I1976" t="inlineStr">
        <is>
          <t>06/2026</t>
        </is>
      </c>
    </row>
    <row r="1977">
      <c r="A1977" t="n">
        <v>91172</v>
      </c>
      <c r="B1977" t="n">
        <v>122</v>
      </c>
      <c r="C1977" s="551" t="n">
        <v>46174</v>
      </c>
      <c r="D1977" t="inlineStr">
        <is>
          <t>Arcos</t>
        </is>
      </c>
      <c r="E1977" t="n">
        <v>25315</v>
      </c>
      <c r="F1977" t="inlineStr">
        <is>
          <t>ALGA MARINHA YAKI SUSHI NORI C/280G</t>
        </is>
      </c>
      <c r="G1977" t="n">
        <v>6</v>
      </c>
      <c r="H1977" t="inlineStr">
        <is>
          <t>PC</t>
        </is>
      </c>
      <c r="I1977" t="inlineStr">
        <is>
          <t>06/2026</t>
        </is>
      </c>
    </row>
    <row r="1978">
      <c r="A1978" t="n">
        <v>91173</v>
      </c>
      <c r="B1978" t="n">
        <v>122</v>
      </c>
      <c r="C1978" s="551" t="n">
        <v>46174</v>
      </c>
      <c r="D1978" t="inlineStr">
        <is>
          <t>Arcos</t>
        </is>
      </c>
      <c r="E1978" t="n">
        <v>18363</v>
      </c>
      <c r="F1978" t="inlineStr">
        <is>
          <t>GIN PRINCIPE DE LOS APOSTOLES 750ML</t>
        </is>
      </c>
      <c r="G1978" t="n">
        <v>1</v>
      </c>
      <c r="H1978" t="inlineStr">
        <is>
          <t>UN</t>
        </is>
      </c>
      <c r="I1978" t="inlineStr">
        <is>
          <t>06/2026</t>
        </is>
      </c>
    </row>
    <row r="1979">
      <c r="A1979" t="n">
        <v>91174</v>
      </c>
      <c r="B1979" t="n">
        <v>122</v>
      </c>
      <c r="C1979" s="551" t="n">
        <v>46174</v>
      </c>
      <c r="D1979" t="inlineStr">
        <is>
          <t>Arcos</t>
        </is>
      </c>
      <c r="E1979" t="n">
        <v>20621</v>
      </c>
      <c r="F1979" t="inlineStr">
        <is>
          <t>PEPINO EM CONSERVA HEMMER C/300G</t>
        </is>
      </c>
      <c r="G1979" t="n">
        <v>8</v>
      </c>
      <c r="H1979" t="inlineStr">
        <is>
          <t>PT</t>
        </is>
      </c>
      <c r="I1979" t="inlineStr">
        <is>
          <t>06/2026</t>
        </is>
      </c>
    </row>
    <row r="1980">
      <c r="A1980" t="n">
        <v>91175</v>
      </c>
      <c r="B1980" t="n">
        <v>122</v>
      </c>
      <c r="C1980" s="551" t="n">
        <v>46174</v>
      </c>
      <c r="D1980" t="inlineStr">
        <is>
          <t>Arcos</t>
        </is>
      </c>
      <c r="E1980" t="n">
        <v>17905</v>
      </c>
      <c r="F1980" t="inlineStr">
        <is>
          <t>GUARANA ANTARCTICA DIET LATA 350ML C/12</t>
        </is>
      </c>
      <c r="G1980" t="n">
        <v>9.16</v>
      </c>
      <c r="H1980" t="inlineStr">
        <is>
          <t>PC</t>
        </is>
      </c>
      <c r="I1980" t="inlineStr">
        <is>
          <t>06/2026</t>
        </is>
      </c>
    </row>
    <row r="1981">
      <c r="A1981" t="n">
        <v>91176</v>
      </c>
      <c r="B1981" t="n">
        <v>122</v>
      </c>
      <c r="C1981" s="551" t="n">
        <v>46174</v>
      </c>
      <c r="D1981" t="inlineStr">
        <is>
          <t>Arcos</t>
        </is>
      </c>
      <c r="E1981" t="n">
        <v>26052</v>
      </c>
      <c r="F1981" t="inlineStr">
        <is>
          <t>VINHO BRANCO VALDESPINO PEDRO XIMENEZ 750ML</t>
        </is>
      </c>
      <c r="G1981" t="n">
        <v>2</v>
      </c>
      <c r="H1981" t="inlineStr">
        <is>
          <t>GR</t>
        </is>
      </c>
      <c r="I1981" t="inlineStr">
        <is>
          <t>06/2026</t>
        </is>
      </c>
    </row>
    <row r="1982">
      <c r="A1982" t="n">
        <v>91177</v>
      </c>
      <c r="B1982" t="n">
        <v>122</v>
      </c>
      <c r="C1982" s="551" t="n">
        <v>46174</v>
      </c>
      <c r="D1982" t="inlineStr">
        <is>
          <t>Arcos</t>
        </is>
      </c>
      <c r="E1982" t="n">
        <v>20809</v>
      </c>
      <c r="F1982" t="inlineStr">
        <is>
          <t>CAFE PILAO ALMOFADA 500G</t>
        </is>
      </c>
      <c r="G1982" t="n">
        <v>6</v>
      </c>
      <c r="H1982" t="inlineStr">
        <is>
          <t>PC</t>
        </is>
      </c>
      <c r="I1982" t="inlineStr">
        <is>
          <t>06/2026</t>
        </is>
      </c>
    </row>
    <row r="1983">
      <c r="A1983" t="n">
        <v>91178</v>
      </c>
      <c r="B1983" t="n">
        <v>122</v>
      </c>
      <c r="C1983" s="551" t="n">
        <v>46174</v>
      </c>
      <c r="D1983" t="inlineStr">
        <is>
          <t>Arcos</t>
        </is>
      </c>
      <c r="E1983" t="n">
        <v>20672</v>
      </c>
      <c r="F1983" t="inlineStr">
        <is>
          <t>EXTRATO DE TOMATE ELEFANTE C/1,7KG</t>
        </is>
      </c>
      <c r="G1983" t="n">
        <v>6</v>
      </c>
      <c r="H1983" t="inlineStr">
        <is>
          <t>PC</t>
        </is>
      </c>
      <c r="I1983" t="inlineStr">
        <is>
          <t>06/2026</t>
        </is>
      </c>
    </row>
    <row r="1984">
      <c r="A1984" t="n">
        <v>91179</v>
      </c>
      <c r="B1984" t="n">
        <v>122</v>
      </c>
      <c r="C1984" s="551" t="n">
        <v>46174</v>
      </c>
      <c r="D1984" t="inlineStr">
        <is>
          <t>Arcos</t>
        </is>
      </c>
      <c r="E1984" t="n">
        <v>18133</v>
      </c>
      <c r="F1984" t="inlineStr">
        <is>
          <t>WHISKY GLENLIVET FOUNDERS RESERVE 750ML</t>
        </is>
      </c>
      <c r="G1984" t="n">
        <v>0.9</v>
      </c>
      <c r="H1984" t="inlineStr">
        <is>
          <t>GR</t>
        </is>
      </c>
      <c r="I1984" t="inlineStr">
        <is>
          <t>06/2026</t>
        </is>
      </c>
    </row>
    <row r="1985">
      <c r="A1985" t="n">
        <v>91180</v>
      </c>
      <c r="B1985" t="n">
        <v>122</v>
      </c>
      <c r="C1985" s="551" t="n">
        <v>46174</v>
      </c>
      <c r="D1985" t="inlineStr">
        <is>
          <t>Arcos</t>
        </is>
      </c>
      <c r="E1985" t="n">
        <v>18153</v>
      </c>
      <c r="F1985" t="inlineStr">
        <is>
          <t>WHISKY BOURBON WOODFORD RESERVE 750ML</t>
        </is>
      </c>
      <c r="G1985" t="n">
        <v>1.07</v>
      </c>
      <c r="H1985" t="inlineStr">
        <is>
          <t>GR</t>
        </is>
      </c>
      <c r="I1985" t="inlineStr">
        <is>
          <t>06/2026</t>
        </is>
      </c>
    </row>
    <row r="1986">
      <c r="A1986" t="n">
        <v>91181</v>
      </c>
      <c r="B1986" t="n">
        <v>122</v>
      </c>
      <c r="C1986" s="551" t="n">
        <v>46174</v>
      </c>
      <c r="D1986" t="inlineStr">
        <is>
          <t>Arcos</t>
        </is>
      </c>
      <c r="E1986" t="n">
        <v>18542</v>
      </c>
      <c r="F1986" t="inlineStr">
        <is>
          <t>APERITIVO CYNAR 70 PROOF 1L</t>
        </is>
      </c>
      <c r="G1986" t="n">
        <v>1.55</v>
      </c>
      <c r="H1986" t="inlineStr">
        <is>
          <t>GR</t>
        </is>
      </c>
      <c r="I1986" t="inlineStr">
        <is>
          <t>06/2026</t>
        </is>
      </c>
    </row>
    <row r="1987">
      <c r="A1987" t="n">
        <v>91182</v>
      </c>
      <c r="B1987" t="n">
        <v>122</v>
      </c>
      <c r="C1987" s="551" t="n">
        <v>46174</v>
      </c>
      <c r="D1987" t="inlineStr">
        <is>
          <t>Arcos</t>
        </is>
      </c>
      <c r="E1987" t="n">
        <v>18543</v>
      </c>
      <c r="F1987" t="inlineStr">
        <is>
          <t>APERITIVO CYNAR 900ML</t>
        </is>
      </c>
      <c r="G1987" t="n">
        <v>9</v>
      </c>
      <c r="H1987" t="inlineStr">
        <is>
          <t>GR</t>
        </is>
      </c>
      <c r="I1987" t="inlineStr">
        <is>
          <t>06/2026</t>
        </is>
      </c>
    </row>
    <row r="1988">
      <c r="A1988" t="n">
        <v>91183</v>
      </c>
      <c r="B1988" t="n">
        <v>122</v>
      </c>
      <c r="C1988" s="551" t="n">
        <v>46174</v>
      </c>
      <c r="D1988" t="inlineStr">
        <is>
          <t>Arcos</t>
        </is>
      </c>
      <c r="E1988" t="n">
        <v>18486</v>
      </c>
      <c r="F1988" t="inlineStr">
        <is>
          <t>CACHACA FAMIGERADA BRUTA 750ML</t>
        </is>
      </c>
      <c r="G1988" t="n">
        <v>6</v>
      </c>
      <c r="H1988" t="inlineStr">
        <is>
          <t>GR</t>
        </is>
      </c>
      <c r="I1988" t="inlineStr">
        <is>
          <t>06/2026</t>
        </is>
      </c>
    </row>
    <row r="1989">
      <c r="A1989" t="n">
        <v>91184</v>
      </c>
      <c r="B1989" t="n">
        <v>122</v>
      </c>
      <c r="C1989" s="551" t="n">
        <v>46174</v>
      </c>
      <c r="D1989" t="inlineStr">
        <is>
          <t>Arcos</t>
        </is>
      </c>
      <c r="E1989" t="n">
        <v>20332</v>
      </c>
      <c r="F1989" t="inlineStr">
        <is>
          <t>SAGU DE MANDIOCA YOKI C/500G</t>
        </is>
      </c>
      <c r="G1989" t="n">
        <v>12</v>
      </c>
      <c r="H1989" t="inlineStr">
        <is>
          <t>PC</t>
        </is>
      </c>
      <c r="I1989" t="inlineStr">
        <is>
          <t>06/2026</t>
        </is>
      </c>
    </row>
    <row r="1990">
      <c r="A1990" t="n">
        <v>91185</v>
      </c>
      <c r="B1990" t="n">
        <v>122</v>
      </c>
      <c r="C1990" s="551" t="n">
        <v>46174</v>
      </c>
      <c r="D1990" t="inlineStr">
        <is>
          <t>Arcos</t>
        </is>
      </c>
      <c r="E1990" t="n">
        <v>19324</v>
      </c>
      <c r="F1990" t="inlineStr">
        <is>
          <t>QUEIJO MUSSARELA TRES MARIAS KG</t>
        </is>
      </c>
      <c r="G1990" t="n">
        <v>4</v>
      </c>
      <c r="H1990" t="inlineStr">
        <is>
          <t>KG</t>
        </is>
      </c>
      <c r="I1990" t="inlineStr">
        <is>
          <t>06/2026</t>
        </is>
      </c>
    </row>
    <row r="1991">
      <c r="A1991" t="n">
        <v>91186</v>
      </c>
      <c r="B1991" t="n">
        <v>122</v>
      </c>
      <c r="C1991" s="551" t="n">
        <v>46174</v>
      </c>
      <c r="D1991" t="inlineStr">
        <is>
          <t>Arcos</t>
        </is>
      </c>
      <c r="E1991" t="n">
        <v>21004</v>
      </c>
      <c r="F1991" t="inlineStr">
        <is>
          <t>OLEO DE GERGELIM TORRADO HONG KONG 1L</t>
        </is>
      </c>
      <c r="G1991" t="n">
        <v>2</v>
      </c>
      <c r="H1991" t="inlineStr">
        <is>
          <t>UN</t>
        </is>
      </c>
      <c r="I1991" t="inlineStr">
        <is>
          <t>06/2026</t>
        </is>
      </c>
    </row>
    <row r="1992">
      <c r="A1992" t="n">
        <v>91187</v>
      </c>
      <c r="B1992" t="n">
        <v>122</v>
      </c>
      <c r="C1992" s="551" t="n">
        <v>46174</v>
      </c>
      <c r="D1992" t="inlineStr">
        <is>
          <t>Arcos</t>
        </is>
      </c>
      <c r="E1992" t="n">
        <v>26148</v>
      </c>
      <c r="F1992" t="inlineStr">
        <is>
          <t xml:space="preserve">BITTER ANGOSTURA ORANGE 200ML </t>
        </is>
      </c>
      <c r="G1992" t="n">
        <v>2.37</v>
      </c>
      <c r="H1992" t="inlineStr">
        <is>
          <t>UN</t>
        </is>
      </c>
      <c r="I1992" t="inlineStr">
        <is>
          <t>06/2026</t>
        </is>
      </c>
    </row>
    <row r="1993">
      <c r="A1993" t="n">
        <v>91188</v>
      </c>
      <c r="B1993" t="n">
        <v>122</v>
      </c>
      <c r="C1993" s="551" t="n">
        <v>46174</v>
      </c>
      <c r="D1993" t="inlineStr">
        <is>
          <t>Arcos</t>
        </is>
      </c>
      <c r="E1993" t="n">
        <v>20242</v>
      </c>
      <c r="F1993" t="inlineStr">
        <is>
          <t>FEIJAO CARIOCA CAMIL C/2KG</t>
        </is>
      </c>
      <c r="G1993" t="n">
        <v>12</v>
      </c>
      <c r="H1993" t="inlineStr">
        <is>
          <t>PC</t>
        </is>
      </c>
      <c r="I1993" t="inlineStr">
        <is>
          <t>06/2026</t>
        </is>
      </c>
    </row>
    <row r="1994">
      <c r="A1994" t="n">
        <v>91189</v>
      </c>
      <c r="B1994" t="n">
        <v>122</v>
      </c>
      <c r="C1994" s="551" t="n">
        <v>46174</v>
      </c>
      <c r="D1994" t="inlineStr">
        <is>
          <t>Arcos</t>
        </is>
      </c>
      <c r="E1994" t="n">
        <v>26054</v>
      </c>
      <c r="F1994" t="inlineStr">
        <is>
          <t>VINAGRE DE ARROZ MIZKAN 500ML UN</t>
        </is>
      </c>
      <c r="G1994" t="n">
        <v>9</v>
      </c>
      <c r="H1994" t="inlineStr">
        <is>
          <t>UN</t>
        </is>
      </c>
      <c r="I1994" t="inlineStr">
        <is>
          <t>06/2026</t>
        </is>
      </c>
    </row>
    <row r="1995">
      <c r="A1995" t="n">
        <v>91190</v>
      </c>
      <c r="B1995" t="n">
        <v>122</v>
      </c>
      <c r="C1995" s="551" t="n">
        <v>46174</v>
      </c>
      <c r="D1995" t="inlineStr">
        <is>
          <t>Arcos</t>
        </is>
      </c>
      <c r="E1995" t="n">
        <v>19979</v>
      </c>
      <c r="F1995" t="inlineStr">
        <is>
          <t>MOLHO DE PIMENTA TABASCO RED C/60ML</t>
        </is>
      </c>
      <c r="G1995" t="n">
        <v>7</v>
      </c>
      <c r="H1995" t="inlineStr">
        <is>
          <t>FR</t>
        </is>
      </c>
      <c r="I1995" t="inlineStr">
        <is>
          <t>06/2026</t>
        </is>
      </c>
    </row>
    <row r="1996">
      <c r="A1996" t="n">
        <v>91191</v>
      </c>
      <c r="B1996" t="n">
        <v>122</v>
      </c>
      <c r="C1996" s="551" t="n">
        <v>46174</v>
      </c>
      <c r="D1996" t="inlineStr">
        <is>
          <t>Arcos</t>
        </is>
      </c>
      <c r="E1996" t="n">
        <v>18327</v>
      </c>
      <c r="F1996" t="inlineStr">
        <is>
          <t>LICOR COINTREAU 700ML</t>
        </is>
      </c>
      <c r="G1996" t="n">
        <v>1.52</v>
      </c>
      <c r="H1996" t="inlineStr">
        <is>
          <t>GR</t>
        </is>
      </c>
      <c r="I1996" t="inlineStr">
        <is>
          <t>06/2026</t>
        </is>
      </c>
    </row>
    <row r="1997">
      <c r="A1997" t="n">
        <v>91192</v>
      </c>
      <c r="B1997" t="n">
        <v>122</v>
      </c>
      <c r="C1997" s="551" t="n">
        <v>46174</v>
      </c>
      <c r="D1997" t="inlineStr">
        <is>
          <t>Arcos</t>
        </is>
      </c>
      <c r="E1997" t="n">
        <v>21062</v>
      </c>
      <c r="F1997" t="inlineStr">
        <is>
          <t xml:space="preserve">ACETO BALSAM DI MODENA DISALERNO 500ML </t>
        </is>
      </c>
      <c r="G1997" t="n">
        <v>9</v>
      </c>
      <c r="H1997" t="inlineStr">
        <is>
          <t>GR</t>
        </is>
      </c>
      <c r="I1997" t="inlineStr">
        <is>
          <t>06/2026</t>
        </is>
      </c>
    </row>
    <row r="1998">
      <c r="A1998" t="n">
        <v>91193</v>
      </c>
      <c r="B1998" t="n">
        <v>122</v>
      </c>
      <c r="C1998" s="551" t="n">
        <v>46174</v>
      </c>
      <c r="D1998" t="inlineStr">
        <is>
          <t>Arcos</t>
        </is>
      </c>
      <c r="E1998" t="n">
        <v>18550</v>
      </c>
      <c r="F1998" t="inlineStr">
        <is>
          <t>APERITIVO ANGOSTURA 200ML</t>
        </is>
      </c>
      <c r="G1998" t="n">
        <v>0.37</v>
      </c>
      <c r="H1998" t="inlineStr">
        <is>
          <t>GR</t>
        </is>
      </c>
      <c r="I1998" t="inlineStr">
        <is>
          <t>06/2026</t>
        </is>
      </c>
    </row>
    <row r="1999">
      <c r="A1999" t="n">
        <v>91194</v>
      </c>
      <c r="B1999" t="n">
        <v>122</v>
      </c>
      <c r="C1999" s="551" t="n">
        <v>46174</v>
      </c>
      <c r="D1999" t="inlineStr">
        <is>
          <t>Arcos</t>
        </is>
      </c>
      <c r="E1999" t="n">
        <v>17883</v>
      </c>
      <c r="F1999" t="inlineStr">
        <is>
          <t>SODA LIMONADA ANTARCTICA DIET LATA 350ML C/12</t>
        </is>
      </c>
      <c r="G1999" t="n">
        <v>5.91</v>
      </c>
      <c r="H1999" t="inlineStr">
        <is>
          <t>PC</t>
        </is>
      </c>
      <c r="I1999" t="inlineStr">
        <is>
          <t>06/2026</t>
        </is>
      </c>
    </row>
    <row r="2000">
      <c r="A2000" t="n">
        <v>91195</v>
      </c>
      <c r="B2000" t="n">
        <v>122</v>
      </c>
      <c r="C2000" s="551" t="n">
        <v>46174</v>
      </c>
      <c r="D2000" t="inlineStr">
        <is>
          <t>Arcos</t>
        </is>
      </c>
      <c r="E2000" t="n">
        <v>21130</v>
      </c>
      <c r="F2000" t="inlineStr">
        <is>
          <t>GOIABADA CREMOSA BISNAGA RALSTON 2,5KG</t>
        </is>
      </c>
      <c r="G2000" t="n">
        <v>3</v>
      </c>
      <c r="H2000" t="inlineStr">
        <is>
          <t>UN</t>
        </is>
      </c>
      <c r="I2000" t="inlineStr">
        <is>
          <t>06/2026</t>
        </is>
      </c>
    </row>
    <row r="2001">
      <c r="A2001" t="n">
        <v>91196</v>
      </c>
      <c r="B2001" t="n">
        <v>122</v>
      </c>
      <c r="C2001" s="551" t="n">
        <v>46174</v>
      </c>
      <c r="D2001" t="inlineStr">
        <is>
          <t>Arcos</t>
        </is>
      </c>
      <c r="E2001" t="n">
        <v>18184</v>
      </c>
      <c r="F2001" t="inlineStr">
        <is>
          <t>VODKA CIROC DE RED BERRY 750ML</t>
        </is>
      </c>
      <c r="G2001" t="n">
        <v>0.9</v>
      </c>
      <c r="H2001" t="inlineStr">
        <is>
          <t>GR</t>
        </is>
      </c>
      <c r="I2001" t="inlineStr">
        <is>
          <t>06/2026</t>
        </is>
      </c>
    </row>
    <row r="2002">
      <c r="A2002" t="n">
        <v>91197</v>
      </c>
      <c r="B2002" t="n">
        <v>122</v>
      </c>
      <c r="C2002" s="551" t="n">
        <v>46174</v>
      </c>
      <c r="D2002" t="inlineStr">
        <is>
          <t>Arcos</t>
        </is>
      </c>
      <c r="E2002" t="n">
        <v>23698</v>
      </c>
      <c r="F2002" t="inlineStr">
        <is>
          <t>FARINHA DE AMENDOA KG</t>
        </is>
      </c>
      <c r="G2002" t="n">
        <v>2</v>
      </c>
      <c r="H2002" t="inlineStr">
        <is>
          <t>KG</t>
        </is>
      </c>
      <c r="I2002" t="inlineStr">
        <is>
          <t>06/2026</t>
        </is>
      </c>
    </row>
    <row r="2003">
      <c r="A2003" t="n">
        <v>91198</v>
      </c>
      <c r="B2003" t="n">
        <v>122</v>
      </c>
      <c r="C2003" s="551" t="n">
        <v>46174</v>
      </c>
      <c r="D2003" t="inlineStr">
        <is>
          <t>Arcos</t>
        </is>
      </c>
      <c r="E2003" t="n">
        <v>18104</v>
      </c>
      <c r="F2003" t="inlineStr">
        <is>
          <t>WHISKY MACALLAN TRIPLE CASK 12 ANOS 700ML</t>
        </is>
      </c>
      <c r="G2003" t="n">
        <v>0.22</v>
      </c>
      <c r="H2003" t="inlineStr">
        <is>
          <t>GR</t>
        </is>
      </c>
      <c r="I2003" t="inlineStr">
        <is>
          <t>06/2026</t>
        </is>
      </c>
    </row>
    <row r="2004">
      <c r="A2004" t="n">
        <v>91199</v>
      </c>
      <c r="B2004" t="n">
        <v>122</v>
      </c>
      <c r="C2004" s="551" t="n">
        <v>46174</v>
      </c>
      <c r="D2004" t="inlineStr">
        <is>
          <t>Arcos</t>
        </is>
      </c>
      <c r="E2004" t="n">
        <v>18367</v>
      </c>
      <c r="F2004" t="inlineStr">
        <is>
          <t>GIN MARTIN MILLERS 700ML</t>
        </is>
      </c>
      <c r="G2004" t="n">
        <v>0.58</v>
      </c>
      <c r="H2004" t="inlineStr">
        <is>
          <t>UN</t>
        </is>
      </c>
      <c r="I2004" t="inlineStr">
        <is>
          <t>06/2026</t>
        </is>
      </c>
    </row>
    <row r="2005">
      <c r="A2005" t="n">
        <v>91200</v>
      </c>
      <c r="B2005" t="n">
        <v>122</v>
      </c>
      <c r="C2005" s="551" t="n">
        <v>46174</v>
      </c>
      <c r="D2005" t="inlineStr">
        <is>
          <t>Arcos</t>
        </is>
      </c>
      <c r="E2005" t="n">
        <v>20614</v>
      </c>
      <c r="F2005" t="inlineStr">
        <is>
          <t>PASTA GERGELIM TAHINE ISTAMBUL 5006 LT</t>
        </is>
      </c>
      <c r="G2005" t="n">
        <v>4</v>
      </c>
      <c r="H2005" t="inlineStr">
        <is>
          <t>UN</t>
        </is>
      </c>
      <c r="I2005" t="inlineStr">
        <is>
          <t>06/2026</t>
        </is>
      </c>
    </row>
    <row r="2006">
      <c r="A2006" t="n">
        <v>91201</v>
      </c>
      <c r="B2006" t="n">
        <v>122</v>
      </c>
      <c r="C2006" s="551" t="n">
        <v>46174</v>
      </c>
      <c r="D2006" t="inlineStr">
        <is>
          <t>Arcos</t>
        </is>
      </c>
      <c r="E2006" t="n">
        <v>20034</v>
      </c>
      <c r="F2006" t="inlineStr">
        <is>
          <t>CRAVO DA INDIA KG</t>
        </is>
      </c>
      <c r="G2006" t="n">
        <v>2</v>
      </c>
      <c r="H2006" t="inlineStr">
        <is>
          <t>KG</t>
        </is>
      </c>
      <c r="I2006" t="inlineStr">
        <is>
          <t>06/2026</t>
        </is>
      </c>
    </row>
    <row r="2007">
      <c r="A2007" t="n">
        <v>91202</v>
      </c>
      <c r="B2007" t="n">
        <v>122</v>
      </c>
      <c r="C2007" s="551" t="n">
        <v>46174</v>
      </c>
      <c r="D2007" t="inlineStr">
        <is>
          <t>Arcos</t>
        </is>
      </c>
      <c r="E2007" t="n">
        <v>26596</v>
      </c>
      <c r="F2007" t="inlineStr">
        <is>
          <t>QUEIJO GORGONZOLA SERRA DAS ANTAS (PECAS DE 660G) KG</t>
        </is>
      </c>
      <c r="G2007" t="n">
        <v>1.24</v>
      </c>
      <c r="H2007" t="inlineStr">
        <is>
          <t>KG</t>
        </is>
      </c>
      <c r="I2007" t="inlineStr">
        <is>
          <t>06/2026</t>
        </is>
      </c>
    </row>
    <row r="2008">
      <c r="A2008" t="n">
        <v>91203</v>
      </c>
      <c r="B2008" t="n">
        <v>122</v>
      </c>
      <c r="C2008" s="551" t="n">
        <v>46174</v>
      </c>
      <c r="D2008" t="inlineStr">
        <is>
          <t>Arcos</t>
        </is>
      </c>
      <c r="E2008" t="n">
        <v>18234</v>
      </c>
      <c r="F2008" t="inlineStr">
        <is>
          <t>TEQUILA JOSE CUERVO 1800 SILVER 750ML</t>
        </is>
      </c>
      <c r="G2008" t="n">
        <v>0.7</v>
      </c>
      <c r="H2008" t="inlineStr">
        <is>
          <t>UN</t>
        </is>
      </c>
      <c r="I2008" t="inlineStr">
        <is>
          <t>06/2026</t>
        </is>
      </c>
    </row>
    <row r="2009">
      <c r="A2009" t="n">
        <v>91204</v>
      </c>
      <c r="B2009" t="n">
        <v>122</v>
      </c>
      <c r="C2009" s="551" t="n">
        <v>46174</v>
      </c>
      <c r="D2009" t="inlineStr">
        <is>
          <t>Arcos</t>
        </is>
      </c>
      <c r="E2009" t="n">
        <v>18351</v>
      </c>
      <c r="F2009" t="inlineStr">
        <is>
          <t>GIN THE LONDON N1 700ML</t>
        </is>
      </c>
      <c r="G2009" t="n">
        <v>1</v>
      </c>
      <c r="H2009" t="inlineStr">
        <is>
          <t>UN</t>
        </is>
      </c>
      <c r="I2009" t="inlineStr">
        <is>
          <t>06/2026</t>
        </is>
      </c>
    </row>
    <row r="2010">
      <c r="A2010" t="n">
        <v>91205</v>
      </c>
      <c r="B2010" t="n">
        <v>122</v>
      </c>
      <c r="C2010" s="551" t="n">
        <v>46174</v>
      </c>
      <c r="D2010" t="inlineStr">
        <is>
          <t>Arcos</t>
        </is>
      </c>
      <c r="E2010" t="n">
        <v>19946</v>
      </c>
      <c r="F2010" t="inlineStr">
        <is>
          <t>MOSTARDA DIJON COM GRAO BEAUFOR C/1,001KG</t>
        </is>
      </c>
      <c r="G2010" t="n">
        <v>2</v>
      </c>
      <c r="H2010" t="inlineStr">
        <is>
          <t>PT</t>
        </is>
      </c>
      <c r="I2010" t="inlineStr">
        <is>
          <t>06/2026</t>
        </is>
      </c>
    </row>
    <row r="2011">
      <c r="A2011" t="n">
        <v>91206</v>
      </c>
      <c r="B2011" t="n">
        <v>122</v>
      </c>
      <c r="C2011" s="551" t="n">
        <v>46174</v>
      </c>
      <c r="D2011" t="inlineStr">
        <is>
          <t>Arcos</t>
        </is>
      </c>
      <c r="E2011" t="n">
        <v>18364</v>
      </c>
      <c r="F2011" t="inlineStr">
        <is>
          <t>GIN PLYMOUTH 750ML</t>
        </is>
      </c>
      <c r="G2011" t="n">
        <v>1</v>
      </c>
      <c r="H2011" t="inlineStr">
        <is>
          <t>UN</t>
        </is>
      </c>
      <c r="I2011" t="inlineStr">
        <is>
          <t>06/2026</t>
        </is>
      </c>
    </row>
    <row r="2012">
      <c r="A2012" t="n">
        <v>91207</v>
      </c>
      <c r="B2012" t="n">
        <v>122</v>
      </c>
      <c r="C2012" s="551" t="n">
        <v>46174</v>
      </c>
      <c r="D2012" t="inlineStr">
        <is>
          <t>Arcos</t>
        </is>
      </c>
      <c r="E2012" t="n">
        <v>25075</v>
      </c>
      <c r="F2012" t="inlineStr">
        <is>
          <t>MASSA PARA LASANHA ADRIA C/500G</t>
        </is>
      </c>
      <c r="G2012" t="n">
        <v>7</v>
      </c>
      <c r="H2012" t="inlineStr">
        <is>
          <t>PC</t>
        </is>
      </c>
      <c r="I2012" t="inlineStr">
        <is>
          <t>06/2026</t>
        </is>
      </c>
    </row>
    <row r="2013">
      <c r="A2013" t="n">
        <v>91208</v>
      </c>
      <c r="B2013" t="n">
        <v>122</v>
      </c>
      <c r="C2013" s="551" t="n">
        <v>46174</v>
      </c>
      <c r="D2013" t="inlineStr">
        <is>
          <t>Arcos</t>
        </is>
      </c>
      <c r="E2013" t="n">
        <v>24676</v>
      </c>
      <c r="F2013" t="inlineStr">
        <is>
          <t>ACIDO ASCORBICO C/1KG</t>
        </is>
      </c>
      <c r="G2013" t="n">
        <v>2</v>
      </c>
      <c r="H2013" t="inlineStr">
        <is>
          <t>PC</t>
        </is>
      </c>
      <c r="I2013" t="inlineStr">
        <is>
          <t>06/2026</t>
        </is>
      </c>
    </row>
    <row r="2014">
      <c r="A2014" t="n">
        <v>91209</v>
      </c>
      <c r="B2014" t="n">
        <v>122</v>
      </c>
      <c r="C2014" s="551" t="n">
        <v>46174</v>
      </c>
      <c r="D2014" t="inlineStr">
        <is>
          <t>Arcos</t>
        </is>
      </c>
      <c r="E2014" t="n">
        <v>20892</v>
      </c>
      <c r="F2014" t="inlineStr">
        <is>
          <t>GELATINA S/ SABOR EM FOLHA INCOLOR OETKER 10G</t>
        </is>
      </c>
      <c r="G2014" t="n">
        <v>8</v>
      </c>
      <c r="H2014" t="inlineStr">
        <is>
          <t>UN</t>
        </is>
      </c>
      <c r="I2014" t="inlineStr">
        <is>
          <t>06/2026</t>
        </is>
      </c>
    </row>
    <row r="2015">
      <c r="A2015" t="n">
        <v>91210</v>
      </c>
      <c r="B2015" t="n">
        <v>122</v>
      </c>
      <c r="C2015" s="551" t="n">
        <v>46174</v>
      </c>
      <c r="D2015" t="inlineStr">
        <is>
          <t>Arcos</t>
        </is>
      </c>
      <c r="E2015" t="n">
        <v>19965</v>
      </c>
      <c r="F2015" t="inlineStr">
        <is>
          <t>MOSTARDA AMARELA HEINZ C/255G UN</t>
        </is>
      </c>
      <c r="G2015" t="n">
        <v>8</v>
      </c>
      <c r="H2015" t="inlineStr">
        <is>
          <t>UN</t>
        </is>
      </c>
      <c r="I2015" t="inlineStr">
        <is>
          <t>06/2026</t>
        </is>
      </c>
    </row>
    <row r="2016">
      <c r="A2016" t="n">
        <v>91211</v>
      </c>
      <c r="B2016" t="n">
        <v>122</v>
      </c>
      <c r="C2016" s="551" t="n">
        <v>46174</v>
      </c>
      <c r="D2016" t="inlineStr">
        <is>
          <t>Arcos</t>
        </is>
      </c>
      <c r="E2016" t="n">
        <v>18510</v>
      </c>
      <c r="F2016" t="inlineStr">
        <is>
          <t>PEYCHAUD AROMATIC COCKTAIL BITTERS 148ML</t>
        </is>
      </c>
      <c r="G2016" t="n">
        <v>1</v>
      </c>
      <c r="H2016" t="inlineStr">
        <is>
          <t>UN</t>
        </is>
      </c>
      <c r="I2016" t="inlineStr">
        <is>
          <t>06/2026</t>
        </is>
      </c>
    </row>
    <row r="2017">
      <c r="A2017" t="n">
        <v>91212</v>
      </c>
      <c r="B2017" t="n">
        <v>122</v>
      </c>
      <c r="C2017" s="551" t="n">
        <v>46174</v>
      </c>
      <c r="D2017" t="inlineStr">
        <is>
          <t>Arcos</t>
        </is>
      </c>
      <c r="E2017" t="n">
        <v>19420</v>
      </c>
      <c r="F2017" t="inlineStr">
        <is>
          <t>LEITE INTEGRAL ITALAC 1L</t>
        </is>
      </c>
      <c r="G2017" t="n">
        <v>18</v>
      </c>
      <c r="H2017" t="inlineStr">
        <is>
          <t>UN</t>
        </is>
      </c>
      <c r="I2017" t="inlineStr">
        <is>
          <t>06/2026</t>
        </is>
      </c>
    </row>
    <row r="2018">
      <c r="A2018" t="n">
        <v>91213</v>
      </c>
      <c r="B2018" t="n">
        <v>122</v>
      </c>
      <c r="C2018" s="551" t="n">
        <v>46174</v>
      </c>
      <c r="D2018" t="inlineStr">
        <is>
          <t>Arcos</t>
        </is>
      </c>
      <c r="E2018" t="n">
        <v>18392</v>
      </c>
      <c r="F2018" t="inlineStr">
        <is>
          <t>CONHAQUE HENNESSY VSOP 700ML</t>
        </is>
      </c>
      <c r="G2018" t="n">
        <v>0.13</v>
      </c>
      <c r="H2018" t="inlineStr">
        <is>
          <t>UN</t>
        </is>
      </c>
      <c r="I2018" t="inlineStr">
        <is>
          <t>06/2026</t>
        </is>
      </c>
    </row>
    <row r="2019">
      <c r="A2019" t="n">
        <v>91214</v>
      </c>
      <c r="B2019" t="n">
        <v>122</v>
      </c>
      <c r="C2019" s="551" t="n">
        <v>46174</v>
      </c>
      <c r="D2019" t="inlineStr">
        <is>
          <t>Arcos</t>
        </is>
      </c>
      <c r="E2019" t="n">
        <v>18264</v>
      </c>
      <c r="F2019" t="inlineStr">
        <is>
          <t>RUM MOUNT GAY XO 43o 700ML</t>
        </is>
      </c>
      <c r="G2019" t="n">
        <v>0.22</v>
      </c>
      <c r="H2019" t="inlineStr">
        <is>
          <t>UN</t>
        </is>
      </c>
      <c r="I2019" t="inlineStr">
        <is>
          <t>06/2026</t>
        </is>
      </c>
    </row>
    <row r="2020">
      <c r="A2020" t="n">
        <v>91215</v>
      </c>
      <c r="B2020" t="n">
        <v>122</v>
      </c>
      <c r="C2020" s="551" t="n">
        <v>46174</v>
      </c>
      <c r="D2020" t="inlineStr">
        <is>
          <t>Arcos</t>
        </is>
      </c>
      <c r="E2020" t="n">
        <v>24509</v>
      </c>
      <c r="F2020" t="inlineStr">
        <is>
          <t>CEBOLA BRANCA KG</t>
        </is>
      </c>
      <c r="G2020" t="n">
        <v>26.2</v>
      </c>
      <c r="H2020" t="inlineStr">
        <is>
          <t>KG</t>
        </is>
      </c>
      <c r="I2020" t="inlineStr">
        <is>
          <t>06/2026</t>
        </is>
      </c>
    </row>
    <row r="2021">
      <c r="A2021" t="n">
        <v>91216</v>
      </c>
      <c r="B2021" t="n">
        <v>122</v>
      </c>
      <c r="C2021" s="551" t="n">
        <v>46174</v>
      </c>
      <c r="D2021" t="inlineStr">
        <is>
          <t>Arcos</t>
        </is>
      </c>
      <c r="E2021" t="n">
        <v>19203</v>
      </c>
      <c r="F2021" t="inlineStr">
        <is>
          <t>IOGURTE INTEGRAL NESTLE C/170G UN</t>
        </is>
      </c>
      <c r="G2021" t="n">
        <v>30</v>
      </c>
      <c r="H2021" t="inlineStr">
        <is>
          <t>UN</t>
        </is>
      </c>
      <c r="I2021" t="inlineStr">
        <is>
          <t>06/2026</t>
        </is>
      </c>
    </row>
    <row r="2022">
      <c r="A2022" t="n">
        <v>91217</v>
      </c>
      <c r="B2022" t="n">
        <v>122</v>
      </c>
      <c r="C2022" s="551" t="n">
        <v>46174</v>
      </c>
      <c r="D2022" t="inlineStr">
        <is>
          <t>Arcos</t>
        </is>
      </c>
      <c r="E2022" t="n">
        <v>20227</v>
      </c>
      <c r="F2022" t="inlineStr">
        <is>
          <t>FEIJAO PRETO CAMIL C/2KG</t>
        </is>
      </c>
      <c r="G2022" t="n">
        <v>8</v>
      </c>
      <c r="H2022" t="inlineStr">
        <is>
          <t>PC</t>
        </is>
      </c>
      <c r="I2022" t="inlineStr">
        <is>
          <t>06/2026</t>
        </is>
      </c>
    </row>
    <row r="2023">
      <c r="A2023" t="n">
        <v>91218</v>
      </c>
      <c r="B2023" t="n">
        <v>122</v>
      </c>
      <c r="C2023" s="551" t="n">
        <v>46174</v>
      </c>
      <c r="D2023" t="inlineStr">
        <is>
          <t>Arcos</t>
        </is>
      </c>
      <c r="E2023" t="n">
        <v>28295</v>
      </c>
      <c r="F2023" t="inlineStr">
        <is>
          <t>ARROZ JAPONES MOMIJI 5KG</t>
        </is>
      </c>
      <c r="G2023" t="n">
        <v>2</v>
      </c>
      <c r="H2023" t="inlineStr">
        <is>
          <t>UN</t>
        </is>
      </c>
      <c r="I2023" t="inlineStr">
        <is>
          <t>06/2026</t>
        </is>
      </c>
    </row>
    <row r="2024">
      <c r="A2024" t="n">
        <v>91219</v>
      </c>
      <c r="B2024" t="n">
        <v>122</v>
      </c>
      <c r="C2024" s="551" t="n">
        <v>46174</v>
      </c>
      <c r="D2024" t="inlineStr">
        <is>
          <t>Arcos</t>
        </is>
      </c>
      <c r="E2024" t="n">
        <v>18696</v>
      </c>
      <c r="F2024" t="inlineStr">
        <is>
          <t>BISTECA SUINA KG</t>
        </is>
      </c>
      <c r="G2024" t="n">
        <v>5.54</v>
      </c>
      <c r="H2024" t="inlineStr">
        <is>
          <t>KG</t>
        </is>
      </c>
      <c r="I2024" t="inlineStr">
        <is>
          <t>06/2026</t>
        </is>
      </c>
    </row>
    <row r="2025">
      <c r="A2025" t="n">
        <v>91220</v>
      </c>
      <c r="B2025" t="n">
        <v>122</v>
      </c>
      <c r="C2025" s="551" t="n">
        <v>46174</v>
      </c>
      <c r="D2025" t="inlineStr">
        <is>
          <t>Arcos</t>
        </is>
      </c>
      <c r="E2025" t="n">
        <v>20871</v>
      </c>
      <c r="F2025" t="inlineStr">
        <is>
          <t>MELADO DE CANA JR C/1,3KG</t>
        </is>
      </c>
      <c r="G2025" t="n">
        <v>5</v>
      </c>
      <c r="H2025" t="inlineStr">
        <is>
          <t>PT</t>
        </is>
      </c>
      <c r="I2025" t="inlineStr">
        <is>
          <t>06/2026</t>
        </is>
      </c>
    </row>
    <row r="2026">
      <c r="A2026" t="n">
        <v>91221</v>
      </c>
      <c r="B2026" t="n">
        <v>122</v>
      </c>
      <c r="C2026" s="551" t="n">
        <v>46174</v>
      </c>
      <c r="D2026" t="inlineStr">
        <is>
          <t>Arcos</t>
        </is>
      </c>
      <c r="E2026" t="n">
        <v>25868</v>
      </c>
      <c r="F2026" t="inlineStr">
        <is>
          <t>QUEIJO GORGONZOLA DOLCE SERRA DAS ANTAS KG</t>
        </is>
      </c>
      <c r="G2026" t="n">
        <v>0.9399999999999999</v>
      </c>
      <c r="H2026" t="inlineStr">
        <is>
          <t>KG</t>
        </is>
      </c>
      <c r="I2026" t="inlineStr">
        <is>
          <t>06/2026</t>
        </is>
      </c>
    </row>
    <row r="2027">
      <c r="A2027" t="n">
        <v>91222</v>
      </c>
      <c r="B2027" t="n">
        <v>122</v>
      </c>
      <c r="C2027" s="551" t="n">
        <v>46174</v>
      </c>
      <c r="D2027" t="inlineStr">
        <is>
          <t>Arcos</t>
        </is>
      </c>
      <c r="E2027" t="n">
        <v>20961</v>
      </c>
      <c r="F2027" t="inlineStr">
        <is>
          <t>VINAGRE DE MACA CASTELO 750ML UN</t>
        </is>
      </c>
      <c r="G2027" t="n">
        <v>10</v>
      </c>
      <c r="H2027" t="inlineStr">
        <is>
          <t>UN</t>
        </is>
      </c>
      <c r="I2027" t="inlineStr">
        <is>
          <t>06/2026</t>
        </is>
      </c>
    </row>
    <row r="2028">
      <c r="A2028" t="n">
        <v>91223</v>
      </c>
      <c r="B2028" t="n">
        <v>122</v>
      </c>
      <c r="C2028" s="551" t="n">
        <v>46174</v>
      </c>
      <c r="D2028" t="inlineStr">
        <is>
          <t>Arcos</t>
        </is>
      </c>
      <c r="E2028" t="n">
        <v>18552</v>
      </c>
      <c r="F2028" t="inlineStr">
        <is>
          <t>APERITIVO ABSINTO HABITUE 720ML</t>
        </is>
      </c>
      <c r="G2028" t="n">
        <v>2.64</v>
      </c>
      <c r="H2028" t="inlineStr">
        <is>
          <t>GR</t>
        </is>
      </c>
      <c r="I2028" t="inlineStr">
        <is>
          <t>06/2026</t>
        </is>
      </c>
    </row>
    <row r="2029">
      <c r="A2029" t="n">
        <v>91224</v>
      </c>
      <c r="B2029" t="n">
        <v>122</v>
      </c>
      <c r="C2029" s="551" t="n">
        <v>46174</v>
      </c>
      <c r="D2029" t="inlineStr">
        <is>
          <t>Arcos</t>
        </is>
      </c>
      <c r="E2029" t="n">
        <v>20661</v>
      </c>
      <c r="F2029" t="inlineStr">
        <is>
          <t>LEITE CONDENSADO MOCA C/395G UN</t>
        </is>
      </c>
      <c r="G2029" t="n">
        <v>10</v>
      </c>
      <c r="H2029" t="inlineStr">
        <is>
          <t>UN</t>
        </is>
      </c>
      <c r="I2029" t="inlineStr">
        <is>
          <t>06/2026</t>
        </is>
      </c>
    </row>
    <row r="2030">
      <c r="A2030" t="n">
        <v>91225</v>
      </c>
      <c r="B2030" t="n">
        <v>122</v>
      </c>
      <c r="C2030" s="551" t="n">
        <v>46174</v>
      </c>
      <c r="D2030" t="inlineStr">
        <is>
          <t>Arcos</t>
        </is>
      </c>
      <c r="E2030" t="n">
        <v>17838</v>
      </c>
      <c r="F2030" t="inlineStr">
        <is>
          <t>CHA MATE LEAO C/250G</t>
        </is>
      </c>
      <c r="G2030" t="n">
        <v>9</v>
      </c>
      <c r="H2030" t="inlineStr">
        <is>
          <t>CX</t>
        </is>
      </c>
      <c r="I2030" t="inlineStr">
        <is>
          <t>06/2026</t>
        </is>
      </c>
    </row>
    <row r="2031">
      <c r="A2031" t="n">
        <v>91226</v>
      </c>
      <c r="B2031" t="n">
        <v>122</v>
      </c>
      <c r="C2031" s="551" t="n">
        <v>46174</v>
      </c>
      <c r="D2031" t="inlineStr">
        <is>
          <t>Arcos</t>
        </is>
      </c>
      <c r="E2031" t="n">
        <v>20757</v>
      </c>
      <c r="F2031" t="inlineStr">
        <is>
          <t>ALCAPARRA MEDIA DI SALERNO C/2KG</t>
        </is>
      </c>
      <c r="G2031" t="n">
        <v>1</v>
      </c>
      <c r="H2031" t="inlineStr">
        <is>
          <t>BD</t>
        </is>
      </c>
      <c r="I2031" t="inlineStr">
        <is>
          <t>06/2026</t>
        </is>
      </c>
    </row>
    <row r="2032">
      <c r="A2032" t="n">
        <v>91227</v>
      </c>
      <c r="B2032" t="n">
        <v>122</v>
      </c>
      <c r="C2032" s="551" t="n">
        <v>46174</v>
      </c>
      <c r="D2032" t="inlineStr">
        <is>
          <t>Arcos</t>
        </is>
      </c>
      <c r="E2032" t="n">
        <v>20054</v>
      </c>
      <c r="F2032" t="inlineStr">
        <is>
          <t>CATCHUP HEINZ 397G UN</t>
        </is>
      </c>
      <c r="G2032" t="n">
        <v>7</v>
      </c>
      <c r="H2032" t="inlineStr">
        <is>
          <t>UN</t>
        </is>
      </c>
      <c r="I2032" t="inlineStr">
        <is>
          <t>06/2026</t>
        </is>
      </c>
    </row>
    <row r="2033">
      <c r="A2033" t="n">
        <v>91228</v>
      </c>
      <c r="B2033" t="n">
        <v>122</v>
      </c>
      <c r="C2033" s="551" t="n">
        <v>46174</v>
      </c>
      <c r="D2033" t="inlineStr">
        <is>
          <t>Arcos</t>
        </is>
      </c>
      <c r="E2033" t="n">
        <v>20385</v>
      </c>
      <c r="F2033" t="inlineStr">
        <is>
          <t>FARINHA DE MILHO FLOCAO YOKI 500GR</t>
        </is>
      </c>
      <c r="G2033" t="n">
        <v>16</v>
      </c>
      <c r="H2033" t="inlineStr">
        <is>
          <t>UN</t>
        </is>
      </c>
      <c r="I2033" t="inlineStr">
        <is>
          <t>06/2026</t>
        </is>
      </c>
    </row>
    <row r="2034">
      <c r="A2034" t="n">
        <v>91229</v>
      </c>
      <c r="B2034" t="n">
        <v>122</v>
      </c>
      <c r="C2034" s="551" t="n">
        <v>46174</v>
      </c>
      <c r="D2034" t="inlineStr">
        <is>
          <t>Arcos</t>
        </is>
      </c>
      <c r="E2034" t="n">
        <v>19984</v>
      </c>
      <c r="F2034" t="inlineStr">
        <is>
          <t>MOLHO INGLES KENKO 1L</t>
        </is>
      </c>
      <c r="G2034" t="n">
        <v>4</v>
      </c>
      <c r="H2034" t="inlineStr">
        <is>
          <t>UN</t>
        </is>
      </c>
      <c r="I2034" t="inlineStr">
        <is>
          <t>06/2026</t>
        </is>
      </c>
    </row>
    <row r="2035">
      <c r="A2035" t="n">
        <v>91230</v>
      </c>
      <c r="B2035" t="n">
        <v>122</v>
      </c>
      <c r="C2035" s="551" t="n">
        <v>46174</v>
      </c>
      <c r="D2035" t="inlineStr">
        <is>
          <t>Arcos</t>
        </is>
      </c>
      <c r="E2035" t="n">
        <v>19923</v>
      </c>
      <c r="F2035" t="inlineStr">
        <is>
          <t>PIMENTA PRETA EM GRAOS C/500G</t>
        </is>
      </c>
      <c r="G2035" t="n">
        <v>2</v>
      </c>
      <c r="H2035" t="inlineStr">
        <is>
          <t>PC</t>
        </is>
      </c>
      <c r="I2035" t="inlineStr">
        <is>
          <t>06/2026</t>
        </is>
      </c>
    </row>
    <row r="2036">
      <c r="A2036" t="n">
        <v>91231</v>
      </c>
      <c r="B2036" t="n">
        <v>122</v>
      </c>
      <c r="C2036" s="551" t="n">
        <v>46174</v>
      </c>
      <c r="D2036" t="inlineStr">
        <is>
          <t>Arcos</t>
        </is>
      </c>
      <c r="E2036" t="n">
        <v>20202</v>
      </c>
      <c r="F2036" t="inlineStr">
        <is>
          <t>VINAGRE DE ARROZ CASTELO 750ML UN</t>
        </is>
      </c>
      <c r="G2036" t="n">
        <v>10</v>
      </c>
      <c r="H2036" t="inlineStr">
        <is>
          <t>UN</t>
        </is>
      </c>
      <c r="I2036" t="inlineStr">
        <is>
          <t>06/2026</t>
        </is>
      </c>
    </row>
    <row r="2037">
      <c r="A2037" t="n">
        <v>91232</v>
      </c>
      <c r="B2037" t="n">
        <v>122</v>
      </c>
      <c r="C2037" s="551" t="n">
        <v>46174</v>
      </c>
      <c r="D2037" t="inlineStr">
        <is>
          <t>Arcos</t>
        </is>
      </c>
      <c r="E2037" t="n">
        <v>28730</v>
      </c>
      <c r="F2037" t="inlineStr">
        <is>
          <t>PAO DE QUEIJO EMPANADO PACOTE C/ 2KG KISABOR</t>
        </is>
      </c>
      <c r="G2037" t="n">
        <v>2</v>
      </c>
      <c r="H2037" t="inlineStr">
        <is>
          <t>KG</t>
        </is>
      </c>
      <c r="I2037" t="inlineStr">
        <is>
          <t>06/2026</t>
        </is>
      </c>
    </row>
    <row r="2038">
      <c r="A2038" t="n">
        <v>91233</v>
      </c>
      <c r="B2038" t="n">
        <v>122</v>
      </c>
      <c r="C2038" s="551" t="n">
        <v>46174</v>
      </c>
      <c r="D2038" t="inlineStr">
        <is>
          <t>Arcos</t>
        </is>
      </c>
      <c r="E2038" t="n">
        <v>18121</v>
      </c>
      <c r="F2038" t="inlineStr">
        <is>
          <t>WHISKY JIM BEAM RYE 700ML</t>
        </is>
      </c>
      <c r="G2038" t="n">
        <v>0.47</v>
      </c>
      <c r="H2038" t="inlineStr">
        <is>
          <t>GR</t>
        </is>
      </c>
      <c r="I2038" t="inlineStr">
        <is>
          <t>06/2026</t>
        </is>
      </c>
    </row>
    <row r="2039">
      <c r="A2039" t="n">
        <v>91234</v>
      </c>
      <c r="B2039" t="n">
        <v>122</v>
      </c>
      <c r="C2039" s="551" t="n">
        <v>46174</v>
      </c>
      <c r="D2039" t="inlineStr">
        <is>
          <t>Arcos</t>
        </is>
      </c>
      <c r="E2039" t="n">
        <v>18176</v>
      </c>
      <c r="F2039" t="inlineStr">
        <is>
          <t>VODKA KETEL ONE PEACH &amp; ORANGE 750ML</t>
        </is>
      </c>
      <c r="G2039" t="n">
        <v>1</v>
      </c>
      <c r="H2039" t="inlineStr">
        <is>
          <t>GR</t>
        </is>
      </c>
      <c r="I2039" t="inlineStr">
        <is>
          <t>06/2026</t>
        </is>
      </c>
    </row>
    <row r="2040">
      <c r="A2040" t="n">
        <v>91235</v>
      </c>
      <c r="B2040" t="n">
        <v>122</v>
      </c>
      <c r="C2040" s="551" t="n">
        <v>46174</v>
      </c>
      <c r="D2040" t="inlineStr">
        <is>
          <t>Arcos</t>
        </is>
      </c>
      <c r="E2040" t="n">
        <v>26881</v>
      </c>
      <c r="F2040" t="inlineStr">
        <is>
          <t>CASCA DE CARVALHO KG</t>
        </is>
      </c>
      <c r="G2040" t="n">
        <v>1</v>
      </c>
      <c r="H2040" t="inlineStr">
        <is>
          <t>KG</t>
        </is>
      </c>
      <c r="I2040" t="inlineStr">
        <is>
          <t>06/2026</t>
        </is>
      </c>
    </row>
    <row r="2041">
      <c r="A2041" t="n">
        <v>91236</v>
      </c>
      <c r="B2041" t="n">
        <v>122</v>
      </c>
      <c r="C2041" s="551" t="n">
        <v>46174</v>
      </c>
      <c r="D2041" t="inlineStr">
        <is>
          <t>Arcos</t>
        </is>
      </c>
      <c r="E2041" t="n">
        <v>20327</v>
      </c>
      <c r="F2041" t="inlineStr">
        <is>
          <t>FUBA MIMOSO YOKI C/1KG</t>
        </is>
      </c>
      <c r="G2041" t="n">
        <v>9</v>
      </c>
      <c r="H2041" t="inlineStr">
        <is>
          <t>PC</t>
        </is>
      </c>
      <c r="I2041" t="inlineStr">
        <is>
          <t>06/2026</t>
        </is>
      </c>
    </row>
    <row r="2042">
      <c r="A2042" t="n">
        <v>91237</v>
      </c>
      <c r="B2042" t="n">
        <v>122</v>
      </c>
      <c r="C2042" s="551" t="n">
        <v>46174</v>
      </c>
      <c r="D2042" t="inlineStr">
        <is>
          <t>Arcos</t>
        </is>
      </c>
      <c r="E2042" t="n">
        <v>20429</v>
      </c>
      <c r="F2042" t="inlineStr">
        <is>
          <t>AMIDO DE MILHO MAIZENA 1KG UN</t>
        </is>
      </c>
      <c r="G2042" t="n">
        <v>3</v>
      </c>
      <c r="H2042" t="inlineStr">
        <is>
          <t>UN</t>
        </is>
      </c>
      <c r="I2042" t="inlineStr">
        <is>
          <t>06/2026</t>
        </is>
      </c>
    </row>
    <row r="2043">
      <c r="A2043" t="n">
        <v>91238</v>
      </c>
      <c r="B2043" t="n">
        <v>122</v>
      </c>
      <c r="C2043" s="551" t="n">
        <v>46174</v>
      </c>
      <c r="D2043" t="inlineStr">
        <is>
          <t>Arcos</t>
        </is>
      </c>
      <c r="E2043" t="n">
        <v>27716</v>
      </c>
      <c r="F2043" t="inlineStr">
        <is>
          <t>VINHO BRANCO ABBOTTS E D LES PETITES CUVEES BLANC 750 ML UN</t>
        </is>
      </c>
      <c r="G2043" t="n">
        <v>1</v>
      </c>
      <c r="H2043" t="inlineStr">
        <is>
          <t>UN</t>
        </is>
      </c>
      <c r="I2043" t="inlineStr">
        <is>
          <t>06/2026</t>
        </is>
      </c>
    </row>
    <row r="2044">
      <c r="A2044" t="n">
        <v>91239</v>
      </c>
      <c r="B2044" t="n">
        <v>122</v>
      </c>
      <c r="C2044" s="551" t="n">
        <v>46174</v>
      </c>
      <c r="D2044" t="inlineStr">
        <is>
          <t>Arcos</t>
        </is>
      </c>
      <c r="E2044" t="n">
        <v>18178</v>
      </c>
      <c r="F2044" t="inlineStr">
        <is>
          <t>VODKA KETEL ONE CUCUMBER &amp; MINT 750ML</t>
        </is>
      </c>
      <c r="G2044" t="n">
        <v>1</v>
      </c>
      <c r="H2044" t="inlineStr">
        <is>
          <t>GR</t>
        </is>
      </c>
      <c r="I2044" t="inlineStr">
        <is>
          <t>06/2026</t>
        </is>
      </c>
    </row>
    <row r="2045">
      <c r="A2045" t="n">
        <v>91240</v>
      </c>
      <c r="B2045" t="n">
        <v>122</v>
      </c>
      <c r="C2045" s="551" t="n">
        <v>46174</v>
      </c>
      <c r="D2045" t="inlineStr">
        <is>
          <t>Arcos</t>
        </is>
      </c>
      <c r="E2045" t="n">
        <v>23992</v>
      </c>
      <c r="F2045" t="inlineStr">
        <is>
          <t>ACIDO MALICO KG</t>
        </is>
      </c>
      <c r="G2045" t="n">
        <v>1</v>
      </c>
      <c r="H2045" t="inlineStr">
        <is>
          <t>KG</t>
        </is>
      </c>
      <c r="I2045" t="inlineStr">
        <is>
          <t>06/2026</t>
        </is>
      </c>
    </row>
    <row r="2046">
      <c r="A2046" t="n">
        <v>91241</v>
      </c>
      <c r="B2046" t="n">
        <v>122</v>
      </c>
      <c r="C2046" s="551" t="n">
        <v>46174</v>
      </c>
      <c r="D2046" t="inlineStr">
        <is>
          <t>Arcos</t>
        </is>
      </c>
      <c r="E2046" t="n">
        <v>18308</v>
      </c>
      <c r="F2046" t="inlineStr">
        <is>
          <t>LICOR LUXARDO BITTER BIANCO 750ML</t>
        </is>
      </c>
      <c r="G2046" t="n">
        <v>1</v>
      </c>
      <c r="H2046" t="inlineStr">
        <is>
          <t>UN</t>
        </is>
      </c>
      <c r="I2046" t="inlineStr">
        <is>
          <t>06/2026</t>
        </is>
      </c>
    </row>
    <row r="2047">
      <c r="A2047" t="n">
        <v>91242</v>
      </c>
      <c r="B2047" t="n">
        <v>122</v>
      </c>
      <c r="C2047" s="551" t="n">
        <v>46174</v>
      </c>
      <c r="D2047" t="inlineStr">
        <is>
          <t>Arcos</t>
        </is>
      </c>
      <c r="E2047" t="n">
        <v>24030</v>
      </c>
      <c r="F2047" t="inlineStr">
        <is>
          <t>AGUA TONICA PRATA 269ML</t>
        </is>
      </c>
      <c r="G2047" t="n">
        <v>14</v>
      </c>
      <c r="H2047" t="inlineStr">
        <is>
          <t>UN</t>
        </is>
      </c>
      <c r="I2047" t="inlineStr">
        <is>
          <t>06/2026</t>
        </is>
      </c>
    </row>
    <row r="2048">
      <c r="A2048" t="n">
        <v>91243</v>
      </c>
      <c r="B2048" t="n">
        <v>122</v>
      </c>
      <c r="C2048" s="551" t="n">
        <v>46174</v>
      </c>
      <c r="D2048" t="inlineStr">
        <is>
          <t>Arcos</t>
        </is>
      </c>
      <c r="E2048" t="n">
        <v>20022</v>
      </c>
      <c r="F2048" t="inlineStr">
        <is>
          <t>FERMENTO QUIMICO ROYAL 250G</t>
        </is>
      </c>
      <c r="G2048" t="n">
        <v>5</v>
      </c>
      <c r="H2048" t="inlineStr">
        <is>
          <t>UN</t>
        </is>
      </c>
      <c r="I2048" t="inlineStr">
        <is>
          <t>06/2026</t>
        </is>
      </c>
    </row>
    <row r="2049">
      <c r="A2049" t="n">
        <v>91244</v>
      </c>
      <c r="B2049" t="n">
        <v>122</v>
      </c>
      <c r="C2049" s="551" t="n">
        <v>46174</v>
      </c>
      <c r="D2049" t="inlineStr">
        <is>
          <t>Arcos</t>
        </is>
      </c>
      <c r="E2049" t="n">
        <v>18209</v>
      </c>
      <c r="F2049" t="inlineStr">
        <is>
          <t>VERMOUTH MARTINI ROSATO 750ML</t>
        </is>
      </c>
      <c r="G2049" t="n">
        <v>1</v>
      </c>
      <c r="H2049" t="inlineStr">
        <is>
          <t>GR</t>
        </is>
      </c>
      <c r="I2049" t="inlineStr">
        <is>
          <t>06/2026</t>
        </is>
      </c>
    </row>
    <row r="2050">
      <c r="A2050" t="n">
        <v>91245</v>
      </c>
      <c r="B2050" t="n">
        <v>122</v>
      </c>
      <c r="C2050" s="551" t="n">
        <v>46174</v>
      </c>
      <c r="D2050" t="inlineStr">
        <is>
          <t>Arcos</t>
        </is>
      </c>
      <c r="E2050" t="n">
        <v>19907</v>
      </c>
      <c r="F2050" t="inlineStr">
        <is>
          <t>SAL REFINADO CISNE 1KG</t>
        </is>
      </c>
      <c r="G2050" t="n">
        <v>17</v>
      </c>
      <c r="H2050" t="inlineStr">
        <is>
          <t>UN</t>
        </is>
      </c>
      <c r="I2050" t="inlineStr">
        <is>
          <t>06/2026</t>
        </is>
      </c>
    </row>
    <row r="2051">
      <c r="A2051" t="n">
        <v>91246</v>
      </c>
      <c r="B2051" t="n">
        <v>122</v>
      </c>
      <c r="C2051" s="551" t="n">
        <v>46174</v>
      </c>
      <c r="D2051" t="inlineStr">
        <is>
          <t>Arcos</t>
        </is>
      </c>
      <c r="E2051" t="n">
        <v>21085</v>
      </c>
      <c r="F2051" t="inlineStr">
        <is>
          <t>ACUCAR SACHE UNIAO 5G C/1000</t>
        </is>
      </c>
      <c r="G2051" t="n">
        <v>1</v>
      </c>
      <c r="H2051" t="inlineStr">
        <is>
          <t>CX</t>
        </is>
      </c>
      <c r="I2051" t="inlineStr">
        <is>
          <t>06/2026</t>
        </is>
      </c>
    </row>
    <row r="2052">
      <c r="A2052" t="n">
        <v>91247</v>
      </c>
      <c r="B2052" t="n">
        <v>122</v>
      </c>
      <c r="C2052" s="551" t="n">
        <v>46174</v>
      </c>
      <c r="D2052" t="inlineStr">
        <is>
          <t>Arcos</t>
        </is>
      </c>
      <c r="E2052" t="n">
        <v>24322</v>
      </c>
      <c r="F2052" t="inlineStr">
        <is>
          <t>LEMON PEPPER KG</t>
        </is>
      </c>
      <c r="G2052" t="n">
        <v>2</v>
      </c>
      <c r="H2052" t="inlineStr">
        <is>
          <t>KG</t>
        </is>
      </c>
      <c r="I2052" t="inlineStr">
        <is>
          <t>06/2026</t>
        </is>
      </c>
    </row>
    <row r="2053">
      <c r="A2053" t="n">
        <v>91248</v>
      </c>
      <c r="B2053" t="n">
        <v>122</v>
      </c>
      <c r="C2053" s="551" t="n">
        <v>46174</v>
      </c>
      <c r="D2053" t="inlineStr">
        <is>
          <t>Arcos</t>
        </is>
      </c>
      <c r="E2053" t="n">
        <v>20029</v>
      </c>
      <c r="F2053" t="inlineStr">
        <is>
          <t>ESSENCIA DE BAUNILHA CEPERA 500ML</t>
        </is>
      </c>
      <c r="G2053" t="n">
        <v>3</v>
      </c>
      <c r="H2053" t="inlineStr">
        <is>
          <t>FR</t>
        </is>
      </c>
      <c r="I2053" t="inlineStr">
        <is>
          <t>06/2026</t>
        </is>
      </c>
    </row>
    <row r="2054">
      <c r="A2054" t="n">
        <v>91249</v>
      </c>
      <c r="B2054" t="n">
        <v>122</v>
      </c>
      <c r="C2054" s="551" t="n">
        <v>46174</v>
      </c>
      <c r="D2054" t="inlineStr">
        <is>
          <t>Arcos</t>
        </is>
      </c>
      <c r="E2054" t="n">
        <v>24110</v>
      </c>
      <c r="F2054" t="inlineStr">
        <is>
          <t>CANELA EM PO KG</t>
        </is>
      </c>
      <c r="G2054" t="n">
        <v>2.5</v>
      </c>
      <c r="H2054" t="inlineStr">
        <is>
          <t>KG</t>
        </is>
      </c>
      <c r="I2054" t="inlineStr">
        <is>
          <t>06/2026</t>
        </is>
      </c>
    </row>
    <row r="2055">
      <c r="A2055" t="n">
        <v>91250</v>
      </c>
      <c r="B2055" t="n">
        <v>122</v>
      </c>
      <c r="C2055" s="551" t="n">
        <v>46174</v>
      </c>
      <c r="D2055" t="inlineStr">
        <is>
          <t>Arcos</t>
        </is>
      </c>
      <c r="E2055" t="n">
        <v>19623</v>
      </c>
      <c r="F2055" t="inlineStr">
        <is>
          <t>CEBOLA ROXA KG</t>
        </is>
      </c>
      <c r="G2055" t="n">
        <v>7.3</v>
      </c>
      <c r="H2055" t="inlineStr">
        <is>
          <t>KG</t>
        </is>
      </c>
      <c r="I2055" t="inlineStr">
        <is>
          <t>06/2026</t>
        </is>
      </c>
    </row>
    <row r="2056">
      <c r="A2056" t="n">
        <v>91251</v>
      </c>
      <c r="B2056" t="n">
        <v>122</v>
      </c>
      <c r="C2056" s="551" t="n">
        <v>46174</v>
      </c>
      <c r="D2056" t="inlineStr">
        <is>
          <t>Arcos</t>
        </is>
      </c>
      <c r="E2056" t="n">
        <v>19415</v>
      </c>
      <c r="F2056" t="inlineStr">
        <is>
          <t>MARGARINA COM SAL QUALY 500G UN</t>
        </is>
      </c>
      <c r="G2056" t="n">
        <v>4</v>
      </c>
      <c r="H2056" t="inlineStr">
        <is>
          <t>UN</t>
        </is>
      </c>
      <c r="I2056" t="inlineStr">
        <is>
          <t>06/2026</t>
        </is>
      </c>
    </row>
    <row r="2057">
      <c r="A2057" t="n">
        <v>91252</v>
      </c>
      <c r="B2057" t="n">
        <v>122</v>
      </c>
      <c r="C2057" s="551" t="n">
        <v>46174</v>
      </c>
      <c r="D2057" t="inlineStr">
        <is>
          <t>Arcos</t>
        </is>
      </c>
      <c r="E2057" t="n">
        <v>24089</v>
      </c>
      <c r="F2057" t="inlineStr">
        <is>
          <t>BICARBONATO DE SODIO KG</t>
        </is>
      </c>
      <c r="G2057" t="n">
        <v>4</v>
      </c>
      <c r="H2057" t="inlineStr">
        <is>
          <t>KG</t>
        </is>
      </c>
      <c r="I2057" t="inlineStr">
        <is>
          <t>06/2026</t>
        </is>
      </c>
    </row>
    <row r="2058">
      <c r="A2058" t="n">
        <v>91253</v>
      </c>
      <c r="B2058" t="n">
        <v>122</v>
      </c>
      <c r="C2058" s="551" t="n">
        <v>46174</v>
      </c>
      <c r="D2058" t="inlineStr">
        <is>
          <t>Arcos</t>
        </is>
      </c>
      <c r="E2058" t="n">
        <v>25885</v>
      </c>
      <c r="F2058" t="inlineStr">
        <is>
          <t>PAO FOLHA LIBANES MAXIFOUR C/300G</t>
        </is>
      </c>
      <c r="G2058" t="n">
        <v>4</v>
      </c>
      <c r="H2058" t="inlineStr">
        <is>
          <t>PT</t>
        </is>
      </c>
      <c r="I2058" t="inlineStr">
        <is>
          <t>06/2026</t>
        </is>
      </c>
    </row>
    <row r="2059">
      <c r="A2059" t="n">
        <v>91254</v>
      </c>
      <c r="B2059" t="n">
        <v>122</v>
      </c>
      <c r="C2059" s="551" t="n">
        <v>46174</v>
      </c>
      <c r="D2059" t="inlineStr">
        <is>
          <t>Arcos</t>
        </is>
      </c>
      <c r="E2059" t="n">
        <v>18223</v>
      </c>
      <c r="F2059" t="inlineStr">
        <is>
          <t>TEQUILA MEZCAL GUSANO ROJO 700ML</t>
        </is>
      </c>
      <c r="G2059" t="n">
        <v>0.18</v>
      </c>
      <c r="H2059" t="inlineStr">
        <is>
          <t>UN</t>
        </is>
      </c>
      <c r="I2059" t="inlineStr">
        <is>
          <t>06/2026</t>
        </is>
      </c>
    </row>
    <row r="2060">
      <c r="A2060" t="n">
        <v>91255</v>
      </c>
      <c r="B2060" t="n">
        <v>122</v>
      </c>
      <c r="C2060" s="551" t="n">
        <v>46174</v>
      </c>
      <c r="D2060" t="inlineStr">
        <is>
          <t>Arcos</t>
        </is>
      </c>
      <c r="E2060" t="n">
        <v>18180</v>
      </c>
      <c r="F2060" t="inlineStr">
        <is>
          <t>VODKA GREY GOOSE NATURAL 750ML</t>
        </is>
      </c>
      <c r="G2060" t="n">
        <v>0.29</v>
      </c>
      <c r="H2060" t="inlineStr">
        <is>
          <t>GR</t>
        </is>
      </c>
      <c r="I2060" t="inlineStr">
        <is>
          <t>06/2026</t>
        </is>
      </c>
    </row>
    <row r="2061">
      <c r="A2061" t="n">
        <v>91256</v>
      </c>
      <c r="B2061" t="n">
        <v>122</v>
      </c>
      <c r="C2061" s="551" t="n">
        <v>46174</v>
      </c>
      <c r="D2061" t="inlineStr">
        <is>
          <t>Arcos</t>
        </is>
      </c>
      <c r="E2061" t="n">
        <v>20174</v>
      </c>
      <c r="F2061" t="inlineStr">
        <is>
          <t>SEMENTE DE GIRASSOL SEM CASCA KG</t>
        </is>
      </c>
      <c r="G2061" t="n">
        <v>2</v>
      </c>
      <c r="H2061" t="inlineStr">
        <is>
          <t>KG</t>
        </is>
      </c>
      <c r="I2061" t="inlineStr">
        <is>
          <t>06/2026</t>
        </is>
      </c>
    </row>
    <row r="2062">
      <c r="A2062" t="n">
        <v>91257</v>
      </c>
      <c r="B2062" t="n">
        <v>122</v>
      </c>
      <c r="C2062" s="551" t="n">
        <v>46174</v>
      </c>
      <c r="D2062" t="inlineStr">
        <is>
          <t>Arcos</t>
        </is>
      </c>
      <c r="E2062" t="n">
        <v>18107</v>
      </c>
      <c r="F2062" t="inlineStr">
        <is>
          <t>WHISKY JURA SINGLE MALT 10 ANOS 700ML</t>
        </is>
      </c>
      <c r="G2062" t="n">
        <v>0.16</v>
      </c>
      <c r="H2062" t="inlineStr">
        <is>
          <t>GR</t>
        </is>
      </c>
      <c r="I2062" t="inlineStr">
        <is>
          <t>06/2026</t>
        </is>
      </c>
    </row>
    <row r="2063">
      <c r="A2063" t="n">
        <v>91258</v>
      </c>
      <c r="B2063" t="n">
        <v>122</v>
      </c>
      <c r="C2063" s="551" t="n">
        <v>46174</v>
      </c>
      <c r="D2063" t="inlineStr">
        <is>
          <t>Arcos</t>
        </is>
      </c>
      <c r="E2063" t="n">
        <v>18239</v>
      </c>
      <c r="F2063" t="inlineStr">
        <is>
          <t>TEQUILA HERRADURA ANEJO 750ML</t>
        </is>
      </c>
      <c r="G2063" t="n">
        <v>0.13</v>
      </c>
      <c r="H2063" t="inlineStr">
        <is>
          <t>GR</t>
        </is>
      </c>
      <c r="I2063" t="inlineStr">
        <is>
          <t>06/2026</t>
        </is>
      </c>
    </row>
    <row r="2064">
      <c r="A2064" t="n">
        <v>91259</v>
      </c>
      <c r="B2064" t="n">
        <v>122</v>
      </c>
      <c r="C2064" s="551" t="n">
        <v>46174</v>
      </c>
      <c r="D2064" t="inlineStr">
        <is>
          <t>Arcos</t>
        </is>
      </c>
      <c r="E2064" t="n">
        <v>20185</v>
      </c>
      <c r="F2064" t="inlineStr">
        <is>
          <t>SEMENTE ABOBORA CRUA SEM CASCA KG</t>
        </is>
      </c>
      <c r="G2064" t="n">
        <v>1</v>
      </c>
      <c r="H2064" t="inlineStr">
        <is>
          <t>KG</t>
        </is>
      </c>
      <c r="I2064" t="inlineStr">
        <is>
          <t>06/2026</t>
        </is>
      </c>
    </row>
    <row r="2065">
      <c r="A2065" t="n">
        <v>91260</v>
      </c>
      <c r="B2065" t="n">
        <v>122</v>
      </c>
      <c r="C2065" s="551" t="n">
        <v>46174</v>
      </c>
      <c r="D2065" t="inlineStr">
        <is>
          <t>Arcos</t>
        </is>
      </c>
      <c r="E2065" t="n">
        <v>19434</v>
      </c>
      <c r="F2065" t="inlineStr">
        <is>
          <t>LEITE EM PO INTEGRAL NINHO C/400G</t>
        </is>
      </c>
      <c r="G2065" t="n">
        <v>1</v>
      </c>
      <c r="H2065" t="inlineStr">
        <is>
          <t>PC</t>
        </is>
      </c>
      <c r="I2065" t="inlineStr">
        <is>
          <t>06/2026</t>
        </is>
      </c>
    </row>
    <row r="2066">
      <c r="A2066" t="n">
        <v>91261</v>
      </c>
      <c r="B2066" t="n">
        <v>122</v>
      </c>
      <c r="C2066" s="551" t="n">
        <v>46174</v>
      </c>
      <c r="D2066" t="inlineStr">
        <is>
          <t>Arcos</t>
        </is>
      </c>
      <c r="E2066" t="n">
        <v>19632</v>
      </c>
      <c r="F2066" t="inlineStr">
        <is>
          <t>BETERRABA KG</t>
        </is>
      </c>
      <c r="G2066" t="n">
        <v>4.06</v>
      </c>
      <c r="H2066" t="inlineStr">
        <is>
          <t>KG</t>
        </is>
      </c>
      <c r="I2066" t="inlineStr">
        <is>
          <t>06/2026</t>
        </is>
      </c>
    </row>
    <row r="2067">
      <c r="A2067" t="n">
        <v>91262</v>
      </c>
      <c r="B2067" t="n">
        <v>122</v>
      </c>
      <c r="C2067" s="551" t="n">
        <v>46174</v>
      </c>
      <c r="D2067" t="inlineStr">
        <is>
          <t>Arcos</t>
        </is>
      </c>
      <c r="E2067" t="n">
        <v>19465</v>
      </c>
      <c r="F2067" t="inlineStr">
        <is>
          <t>SALSAO KG</t>
        </is>
      </c>
      <c r="G2067" t="n">
        <v>3.62</v>
      </c>
      <c r="H2067" t="inlineStr">
        <is>
          <t>KG</t>
        </is>
      </c>
      <c r="I2067" t="inlineStr">
        <is>
          <t>06/2026</t>
        </is>
      </c>
    </row>
    <row r="2068">
      <c r="A2068" t="n">
        <v>91263</v>
      </c>
      <c r="B2068" t="n">
        <v>122</v>
      </c>
      <c r="C2068" s="551" t="n">
        <v>46174</v>
      </c>
      <c r="D2068" t="inlineStr">
        <is>
          <t>Arcos</t>
        </is>
      </c>
      <c r="E2068" t="n">
        <v>19476</v>
      </c>
      <c r="F2068" t="inlineStr">
        <is>
          <t>MANJERICAO KG</t>
        </is>
      </c>
      <c r="G2068" t="n">
        <v>0.32</v>
      </c>
      <c r="H2068" t="inlineStr">
        <is>
          <t>KG</t>
        </is>
      </c>
      <c r="I2068" t="inlineStr">
        <is>
          <t>06/2026</t>
        </is>
      </c>
    </row>
    <row r="2069">
      <c r="A2069" t="n">
        <v>91264</v>
      </c>
      <c r="B2069" t="n">
        <v>122</v>
      </c>
      <c r="C2069" s="551" t="n">
        <v>46174</v>
      </c>
      <c r="D2069" t="inlineStr">
        <is>
          <t>Arcos</t>
        </is>
      </c>
      <c r="E2069" t="n">
        <v>19498</v>
      </c>
      <c r="F2069" t="inlineStr">
        <is>
          <t>ALFACE ROMANA KG</t>
        </is>
      </c>
      <c r="G2069" t="n">
        <v>1.42</v>
      </c>
      <c r="H2069" t="inlineStr">
        <is>
          <t>KG</t>
        </is>
      </c>
      <c r="I2069" t="inlineStr">
        <is>
          <t>06/2026</t>
        </is>
      </c>
    </row>
    <row r="2070">
      <c r="A2070" t="n">
        <v>91265</v>
      </c>
      <c r="B2070" t="n">
        <v>122</v>
      </c>
      <c r="C2070" s="551" t="n">
        <v>46174</v>
      </c>
      <c r="D2070" t="inlineStr">
        <is>
          <t>Arcos</t>
        </is>
      </c>
      <c r="E2070" t="n">
        <v>21030</v>
      </c>
      <c r="F2070" t="inlineStr">
        <is>
          <t>AZEITE EXTRA VIRGEM GALLO 250ML UN</t>
        </is>
      </c>
      <c r="G2070" t="n">
        <v>1</v>
      </c>
      <c r="H2070" t="inlineStr">
        <is>
          <t>UN</t>
        </is>
      </c>
      <c r="I2070" t="inlineStr">
        <is>
          <t>06/2026</t>
        </is>
      </c>
    </row>
    <row r="2071">
      <c r="A2071" t="n">
        <v>91266</v>
      </c>
      <c r="B2071" t="n">
        <v>122</v>
      </c>
      <c r="C2071" s="551" t="n">
        <v>46174</v>
      </c>
      <c r="D2071" t="inlineStr">
        <is>
          <t>Arcos</t>
        </is>
      </c>
      <c r="E2071" t="n">
        <v>18191</v>
      </c>
      <c r="F2071" t="inlineStr">
        <is>
          <t>VODKA ABSOLUT VANILIA 750ML</t>
        </is>
      </c>
      <c r="G2071" t="n">
        <v>0.24</v>
      </c>
      <c r="H2071" t="inlineStr">
        <is>
          <t>GR</t>
        </is>
      </c>
      <c r="I2071" t="inlineStr">
        <is>
          <t>06/2026</t>
        </is>
      </c>
    </row>
    <row r="2072">
      <c r="A2072" t="n">
        <v>91267</v>
      </c>
      <c r="B2072" t="n">
        <v>122</v>
      </c>
      <c r="C2072" s="551" t="n">
        <v>46174</v>
      </c>
      <c r="D2072" t="inlineStr">
        <is>
          <t>Arcos</t>
        </is>
      </c>
      <c r="E2072" t="n">
        <v>19917</v>
      </c>
      <c r="F2072" t="inlineStr">
        <is>
          <t>SAL GROSSO CISNE C/1KG</t>
        </is>
      </c>
      <c r="G2072" t="n">
        <v>6</v>
      </c>
      <c r="H2072" t="inlineStr">
        <is>
          <t>PC</t>
        </is>
      </c>
      <c r="I2072" t="inlineStr">
        <is>
          <t>06/2026</t>
        </is>
      </c>
    </row>
    <row r="2073">
      <c r="A2073" t="n">
        <v>91268</v>
      </c>
      <c r="B2073" t="n">
        <v>122</v>
      </c>
      <c r="C2073" s="551" t="n">
        <v>46174</v>
      </c>
      <c r="D2073" t="inlineStr">
        <is>
          <t>Arcos</t>
        </is>
      </c>
      <c r="E2073" t="n">
        <v>22020</v>
      </c>
      <c r="F2073" t="inlineStr">
        <is>
          <t>SODA LIMONADA ANTARCTICA LATA 350ML</t>
        </is>
      </c>
      <c r="G2073" t="n">
        <v>7.91</v>
      </c>
      <c r="H2073" t="inlineStr">
        <is>
          <t>UN</t>
        </is>
      </c>
      <c r="I2073" t="inlineStr">
        <is>
          <t>06/2026</t>
        </is>
      </c>
    </row>
    <row r="2074">
      <c r="A2074" t="n">
        <v>91269</v>
      </c>
      <c r="B2074" t="n">
        <v>122</v>
      </c>
      <c r="C2074" s="551" t="n">
        <v>46174</v>
      </c>
      <c r="D2074" t="inlineStr">
        <is>
          <t>Arcos</t>
        </is>
      </c>
      <c r="E2074" t="n">
        <v>23184</v>
      </c>
      <c r="F2074" t="inlineStr">
        <is>
          <t>TOMATE CEREJA KG</t>
        </is>
      </c>
      <c r="G2074" t="n">
        <v>1.22</v>
      </c>
      <c r="H2074" t="inlineStr">
        <is>
          <t>KG</t>
        </is>
      </c>
      <c r="I2074" t="inlineStr">
        <is>
          <t>06/2026</t>
        </is>
      </c>
    </row>
    <row r="2075">
      <c r="A2075" t="n">
        <v>91270</v>
      </c>
      <c r="B2075" t="n">
        <v>122</v>
      </c>
      <c r="C2075" s="551" t="n">
        <v>46174</v>
      </c>
      <c r="D2075" t="inlineStr">
        <is>
          <t>Arcos</t>
        </is>
      </c>
      <c r="E2075" t="n">
        <v>19787</v>
      </c>
      <c r="F2075" t="inlineStr">
        <is>
          <t>ABACAXI PEROLA KG</t>
        </is>
      </c>
      <c r="G2075" t="n">
        <v>3</v>
      </c>
      <c r="H2075" t="inlineStr">
        <is>
          <t>KG</t>
        </is>
      </c>
      <c r="I2075" t="inlineStr">
        <is>
          <t>06/2026</t>
        </is>
      </c>
    </row>
    <row r="2076">
      <c r="A2076" t="n">
        <v>91271</v>
      </c>
      <c r="B2076" t="n">
        <v>122</v>
      </c>
      <c r="C2076" s="551" t="n">
        <v>46174</v>
      </c>
      <c r="D2076" t="inlineStr">
        <is>
          <t>Arcos</t>
        </is>
      </c>
      <c r="E2076" t="n">
        <v>19748</v>
      </c>
      <c r="F2076" t="inlineStr">
        <is>
          <t>MACA FUJI KG</t>
        </is>
      </c>
      <c r="G2076" t="n">
        <v>1.58</v>
      </c>
      <c r="H2076" t="inlineStr">
        <is>
          <t>KG</t>
        </is>
      </c>
      <c r="I2076" t="inlineStr">
        <is>
          <t>06/2026</t>
        </is>
      </c>
    </row>
    <row r="2077">
      <c r="A2077" t="n">
        <v>91272</v>
      </c>
      <c r="B2077" t="n">
        <v>122</v>
      </c>
      <c r="C2077" s="551" t="n">
        <v>46174</v>
      </c>
      <c r="D2077" t="inlineStr">
        <is>
          <t>Arcos</t>
        </is>
      </c>
      <c r="E2077" t="n">
        <v>19575</v>
      </c>
      <c r="F2077" t="inlineStr">
        <is>
          <t>PIMENTA DE CHEIRO VERDE KG</t>
        </is>
      </c>
      <c r="G2077" t="n">
        <v>0.46</v>
      </c>
      <c r="H2077" t="inlineStr">
        <is>
          <t>KG</t>
        </is>
      </c>
      <c r="I2077" t="inlineStr">
        <is>
          <t>06/2026</t>
        </is>
      </c>
    </row>
    <row r="2078">
      <c r="A2078" t="n">
        <v>91273</v>
      </c>
      <c r="B2078" t="n">
        <v>122</v>
      </c>
      <c r="C2078" s="551" t="n">
        <v>46174</v>
      </c>
      <c r="D2078" t="inlineStr">
        <is>
          <t>Arcos</t>
        </is>
      </c>
      <c r="E2078" t="n">
        <v>21972</v>
      </c>
      <c r="F2078" t="inlineStr">
        <is>
          <t>CHA MATE LEAO CAPIM CIDREIRA</t>
        </is>
      </c>
      <c r="G2078" t="n">
        <v>2</v>
      </c>
      <c r="H2078" t="inlineStr">
        <is>
          <t>UN</t>
        </is>
      </c>
      <c r="I2078" t="inlineStr">
        <is>
          <t>06/2026</t>
        </is>
      </c>
    </row>
    <row r="2079">
      <c r="A2079" t="n">
        <v>91274</v>
      </c>
      <c r="B2079" t="n">
        <v>122</v>
      </c>
      <c r="C2079" s="551" t="n">
        <v>46174</v>
      </c>
      <c r="D2079" t="inlineStr">
        <is>
          <t>Arcos</t>
        </is>
      </c>
      <c r="E2079" t="n">
        <v>19932</v>
      </c>
      <c r="F2079" t="inlineStr">
        <is>
          <t>PAPRICA DOCE 500GR</t>
        </is>
      </c>
      <c r="G2079" t="n">
        <v>2</v>
      </c>
      <c r="H2079" t="inlineStr">
        <is>
          <t>UN</t>
        </is>
      </c>
      <c r="I2079" t="inlineStr">
        <is>
          <t>06/2026</t>
        </is>
      </c>
    </row>
    <row r="2080">
      <c r="A2080" t="n">
        <v>91275</v>
      </c>
      <c r="B2080" t="n">
        <v>122</v>
      </c>
      <c r="C2080" s="551" t="n">
        <v>46174</v>
      </c>
      <c r="D2080" t="inlineStr">
        <is>
          <t>Arcos</t>
        </is>
      </c>
      <c r="E2080" t="n">
        <v>24401</v>
      </c>
      <c r="F2080" t="inlineStr">
        <is>
          <t>PAPRICA PICANTE PCT 500G UN</t>
        </is>
      </c>
      <c r="G2080" t="n">
        <v>1</v>
      </c>
      <c r="H2080" t="inlineStr">
        <is>
          <t>UN</t>
        </is>
      </c>
      <c r="I2080" t="inlineStr">
        <is>
          <t>06/2026</t>
        </is>
      </c>
    </row>
    <row r="2081">
      <c r="A2081" t="n">
        <v>91276</v>
      </c>
      <c r="B2081" t="n">
        <v>122</v>
      </c>
      <c r="C2081" s="551" t="n">
        <v>46174</v>
      </c>
      <c r="D2081" t="inlineStr">
        <is>
          <t>Arcos</t>
        </is>
      </c>
      <c r="E2081" t="n">
        <v>25647</v>
      </c>
      <c r="F2081" t="inlineStr">
        <is>
          <t>ACELGA BOK CHOY KG</t>
        </is>
      </c>
      <c r="G2081" t="n">
        <v>0.74</v>
      </c>
      <c r="H2081" t="inlineStr">
        <is>
          <t>KG</t>
        </is>
      </c>
      <c r="I2081" t="inlineStr">
        <is>
          <t>06/2026</t>
        </is>
      </c>
    </row>
    <row r="2082">
      <c r="A2082" t="n">
        <v>91277</v>
      </c>
      <c r="B2082" t="n">
        <v>122</v>
      </c>
      <c r="C2082" s="551" t="n">
        <v>46174</v>
      </c>
      <c r="D2082" t="inlineStr">
        <is>
          <t>Arcos</t>
        </is>
      </c>
      <c r="E2082" t="n">
        <v>24036</v>
      </c>
      <c r="F2082" t="inlineStr">
        <is>
          <t>ALHO EM PO 1KG UN</t>
        </is>
      </c>
      <c r="G2082" t="n">
        <v>1</v>
      </c>
      <c r="H2082" t="inlineStr">
        <is>
          <t>UN</t>
        </is>
      </c>
      <c r="I2082" t="inlineStr">
        <is>
          <t>06/2026</t>
        </is>
      </c>
    </row>
    <row r="2083">
      <c r="A2083" t="n">
        <v>91278</v>
      </c>
      <c r="B2083" t="n">
        <v>122</v>
      </c>
      <c r="C2083" s="551" t="n">
        <v>46174</v>
      </c>
      <c r="D2083" t="inlineStr">
        <is>
          <t>Arcos</t>
        </is>
      </c>
      <c r="E2083" t="n">
        <v>18145</v>
      </c>
      <c r="F2083" t="inlineStr">
        <is>
          <t>WHISKY CHIVAS REGAL 18 ANOS 750ML</t>
        </is>
      </c>
      <c r="G2083" t="n">
        <v>0.03</v>
      </c>
      <c r="H2083" t="inlineStr">
        <is>
          <t>GR</t>
        </is>
      </c>
      <c r="I2083" t="inlineStr">
        <is>
          <t>06/2026</t>
        </is>
      </c>
    </row>
    <row r="2084">
      <c r="A2084" t="n">
        <v>91279</v>
      </c>
      <c r="B2084" t="n">
        <v>122</v>
      </c>
      <c r="C2084" s="551" t="n">
        <v>46174</v>
      </c>
      <c r="D2084" t="inlineStr">
        <is>
          <t>Arcos</t>
        </is>
      </c>
      <c r="E2084" t="n">
        <v>20422</v>
      </c>
      <c r="F2084" t="inlineStr">
        <is>
          <t>AVEIA EM FLOCOS YOKI 500GR</t>
        </is>
      </c>
      <c r="G2084" t="n">
        <v>1</v>
      </c>
      <c r="H2084" t="inlineStr">
        <is>
          <t>UN</t>
        </is>
      </c>
      <c r="I2084" t="inlineStr">
        <is>
          <t>06/2026</t>
        </is>
      </c>
    </row>
    <row r="2085">
      <c r="A2085" t="n">
        <v>91280</v>
      </c>
      <c r="B2085" t="n">
        <v>122</v>
      </c>
      <c r="C2085" s="551" t="n">
        <v>46174</v>
      </c>
      <c r="D2085" t="inlineStr">
        <is>
          <t>Arcos</t>
        </is>
      </c>
      <c r="E2085" t="n">
        <v>21100</v>
      </c>
      <c r="F2085" t="inlineStr">
        <is>
          <t>ACUCAR CONFEITEIRO GLACUCAR UNIAO 500G</t>
        </is>
      </c>
      <c r="G2085" t="n">
        <v>3</v>
      </c>
      <c r="H2085" t="inlineStr">
        <is>
          <t>PC</t>
        </is>
      </c>
      <c r="I2085" t="inlineStr">
        <is>
          <t>06/2026</t>
        </is>
      </c>
    </row>
    <row r="2086">
      <c r="A2086" t="n">
        <v>91281</v>
      </c>
      <c r="B2086" t="n">
        <v>122</v>
      </c>
      <c r="C2086" s="551" t="n">
        <v>46174</v>
      </c>
      <c r="D2086" t="inlineStr">
        <is>
          <t>Arcos</t>
        </is>
      </c>
      <c r="E2086" t="n">
        <v>23198</v>
      </c>
      <c r="F2086" t="inlineStr">
        <is>
          <t>PIMENTAO VERMELHO KG</t>
        </is>
      </c>
      <c r="G2086" t="n">
        <v>0.4</v>
      </c>
      <c r="H2086" t="inlineStr">
        <is>
          <t>KG</t>
        </is>
      </c>
      <c r="I2086" t="inlineStr">
        <is>
          <t>06/2026</t>
        </is>
      </c>
    </row>
    <row r="2087">
      <c r="A2087" t="n">
        <v>91282</v>
      </c>
      <c r="B2087" t="n">
        <v>122</v>
      </c>
      <c r="C2087" s="551" t="n">
        <v>46174</v>
      </c>
      <c r="D2087" t="inlineStr">
        <is>
          <t>Arcos</t>
        </is>
      </c>
      <c r="E2087" t="n">
        <v>18444</v>
      </c>
      <c r="F2087" t="inlineStr">
        <is>
          <t>CACHACA MATO DENTRO OURO 980ML</t>
        </is>
      </c>
      <c r="G2087" t="n">
        <v>0.2</v>
      </c>
      <c r="H2087" t="inlineStr">
        <is>
          <t>UN</t>
        </is>
      </c>
      <c r="I2087" t="inlineStr">
        <is>
          <t>06/2026</t>
        </is>
      </c>
    </row>
    <row r="2088">
      <c r="A2088" t="n">
        <v>91283</v>
      </c>
      <c r="B2088" t="n">
        <v>122</v>
      </c>
      <c r="C2088" s="551" t="n">
        <v>46174</v>
      </c>
      <c r="D2088" t="inlineStr">
        <is>
          <t>Arcos</t>
        </is>
      </c>
      <c r="E2088" t="n">
        <v>19505</v>
      </c>
      <c r="F2088" t="inlineStr">
        <is>
          <t>ALFACE AMERICANA KG</t>
        </is>
      </c>
      <c r="G2088" t="n">
        <v>0.66</v>
      </c>
      <c r="H2088" t="inlineStr">
        <is>
          <t>KG</t>
        </is>
      </c>
      <c r="I2088" t="inlineStr">
        <is>
          <t>06/2026</t>
        </is>
      </c>
    </row>
    <row r="2089">
      <c r="A2089" t="n">
        <v>91284</v>
      </c>
      <c r="B2089" t="n">
        <v>122</v>
      </c>
      <c r="C2089" s="551" t="n">
        <v>46174</v>
      </c>
      <c r="D2089" t="inlineStr">
        <is>
          <t>Arcos</t>
        </is>
      </c>
      <c r="E2089" t="n">
        <v>24219</v>
      </c>
      <c r="F2089" t="inlineStr">
        <is>
          <t>CURRY EM PO KG</t>
        </is>
      </c>
      <c r="G2089" t="n">
        <v>0.5</v>
      </c>
      <c r="H2089" t="inlineStr">
        <is>
          <t>KG</t>
        </is>
      </c>
      <c r="I2089" t="inlineStr">
        <is>
          <t>06/2026</t>
        </is>
      </c>
    </row>
    <row r="2090">
      <c r="A2090" t="n">
        <v>91285</v>
      </c>
      <c r="B2090" t="n">
        <v>122</v>
      </c>
      <c r="C2090" s="551" t="n">
        <v>46174</v>
      </c>
      <c r="D2090" t="inlineStr">
        <is>
          <t>Arcos</t>
        </is>
      </c>
      <c r="E2090" t="n">
        <v>23195</v>
      </c>
      <c r="F2090" t="inlineStr">
        <is>
          <t>RABANETE KG</t>
        </is>
      </c>
      <c r="G2090" t="n">
        <v>0.48</v>
      </c>
      <c r="H2090" t="inlineStr">
        <is>
          <t>KG</t>
        </is>
      </c>
      <c r="I2090" t="inlineStr">
        <is>
          <t>06/2026</t>
        </is>
      </c>
    </row>
    <row r="2091">
      <c r="A2091" t="n">
        <v>91286</v>
      </c>
      <c r="B2091" t="n">
        <v>122</v>
      </c>
      <c r="C2091" s="551" t="n">
        <v>46174</v>
      </c>
      <c r="D2091" t="inlineStr">
        <is>
          <t>Arcos</t>
        </is>
      </c>
      <c r="E2091" t="n">
        <v>19647</v>
      </c>
      <c r="F2091" t="inlineStr">
        <is>
          <t>ALHO PORO KG</t>
        </is>
      </c>
      <c r="G2091" t="n">
        <v>0.54</v>
      </c>
      <c r="H2091" t="inlineStr">
        <is>
          <t>KG</t>
        </is>
      </c>
      <c r="I2091" t="inlineStr">
        <is>
          <t>06/2026</t>
        </is>
      </c>
    </row>
    <row r="2092">
      <c r="A2092" t="n">
        <v>91287</v>
      </c>
      <c r="B2092" t="n">
        <v>122</v>
      </c>
      <c r="C2092" s="551" t="n">
        <v>46174</v>
      </c>
      <c r="D2092" t="inlineStr">
        <is>
          <t>Arcos</t>
        </is>
      </c>
      <c r="E2092" t="n">
        <v>19701</v>
      </c>
      <c r="F2092" t="inlineStr">
        <is>
          <t>AMEIXA KG</t>
        </is>
      </c>
      <c r="G2092" t="n">
        <v>0.3</v>
      </c>
      <c r="H2092" t="inlineStr">
        <is>
          <t>KG</t>
        </is>
      </c>
      <c r="I2092" t="inlineStr">
        <is>
          <t>06/2026</t>
        </is>
      </c>
    </row>
    <row r="2093">
      <c r="A2093" t="n">
        <v>91288</v>
      </c>
      <c r="B2093" t="n">
        <v>122</v>
      </c>
      <c r="C2093" s="551" t="n">
        <v>46174</v>
      </c>
      <c r="D2093" t="inlineStr">
        <is>
          <t>Arcos</t>
        </is>
      </c>
      <c r="E2093" t="n">
        <v>19589</v>
      </c>
      <c r="F2093" t="inlineStr">
        <is>
          <t>PEPINO JAPONES KG</t>
        </is>
      </c>
      <c r="G2093" t="n">
        <v>0.58</v>
      </c>
      <c r="H2093" t="inlineStr">
        <is>
          <t>KG</t>
        </is>
      </c>
      <c r="I2093" t="inlineStr">
        <is>
          <t>06/2026</t>
        </is>
      </c>
    </row>
    <row r="2094">
      <c r="A2094" t="n">
        <v>91289</v>
      </c>
      <c r="B2094" t="n">
        <v>122</v>
      </c>
      <c r="C2094" s="551" t="n">
        <v>46174</v>
      </c>
      <c r="D2094" t="inlineStr">
        <is>
          <t>Arcos</t>
        </is>
      </c>
      <c r="E2094" t="n">
        <v>18511</v>
      </c>
      <c r="F2094" t="inlineStr">
        <is>
          <t>APERITIVO PERNOD 1L</t>
        </is>
      </c>
      <c r="G2094" t="n">
        <v>0.02</v>
      </c>
      <c r="H2094" t="inlineStr">
        <is>
          <t>UN</t>
        </is>
      </c>
      <c r="I2094" t="inlineStr">
        <is>
          <t>06/2026</t>
        </is>
      </c>
    </row>
    <row r="2095">
      <c r="A2095" t="n">
        <v>91290</v>
      </c>
      <c r="B2095" t="n">
        <v>122</v>
      </c>
      <c r="C2095" s="551" t="n">
        <v>46174</v>
      </c>
      <c r="D2095" t="inlineStr">
        <is>
          <t>Arcos</t>
        </is>
      </c>
      <c r="E2095" t="n">
        <v>19572</v>
      </c>
      <c r="F2095" t="inlineStr">
        <is>
          <t>PIMENTA DEDO DE MOCA KG</t>
        </is>
      </c>
      <c r="G2095" t="n">
        <v>0.14</v>
      </c>
      <c r="H2095" t="inlineStr">
        <is>
          <t>KG</t>
        </is>
      </c>
      <c r="I2095" t="inlineStr">
        <is>
          <t>06/2026</t>
        </is>
      </c>
    </row>
    <row r="2096">
      <c r="A2096" t="n">
        <v>91291</v>
      </c>
      <c r="B2096" t="n">
        <v>122</v>
      </c>
      <c r="C2096" s="551" t="n">
        <v>46174</v>
      </c>
      <c r="D2096" t="inlineStr">
        <is>
          <t>Arcos</t>
        </is>
      </c>
      <c r="E2096" t="n">
        <v>24083</v>
      </c>
      <c r="F2096" t="inlineStr">
        <is>
          <t>BATATA ASTERIX GRAUDA NOIVA KG</t>
        </is>
      </c>
      <c r="G2096" t="n">
        <v>90.76000000000001</v>
      </c>
      <c r="H2096" t="inlineStr">
        <is>
          <t>KG</t>
        </is>
      </c>
      <c r="I2096" t="inlineStr">
        <is>
          <t>06/2026</t>
        </is>
      </c>
    </row>
    <row r="2097">
      <c r="A2097" t="n">
        <v>91292</v>
      </c>
      <c r="B2097" t="n">
        <v>122</v>
      </c>
      <c r="C2097" s="551" t="n">
        <v>46174</v>
      </c>
      <c r="D2097" t="inlineStr">
        <is>
          <t>Arcos</t>
        </is>
      </c>
      <c r="E2097" t="n">
        <v>28955</v>
      </c>
      <c r="F2097" t="inlineStr">
        <is>
          <t>AGUA MINERAL SEM GAS MAMBA 350ML C/12</t>
        </is>
      </c>
      <c r="G2097" t="n">
        <v>68.5</v>
      </c>
      <c r="H2097" t="inlineStr">
        <is>
          <t>PC</t>
        </is>
      </c>
      <c r="I2097" t="inlineStr">
        <is>
          <t>06/2026</t>
        </is>
      </c>
    </row>
    <row r="2098">
      <c r="A2098" t="n">
        <v>91293</v>
      </c>
      <c r="B2098" t="n">
        <v>122</v>
      </c>
      <c r="C2098" s="551" t="n">
        <v>46174</v>
      </c>
      <c r="D2098" t="inlineStr">
        <is>
          <t>Arcos</t>
        </is>
      </c>
      <c r="E2098" t="n">
        <v>28954</v>
      </c>
      <c r="F2098" t="inlineStr">
        <is>
          <t>AGUA MINERAL COM GAS MAMBA 350ML C/12</t>
        </is>
      </c>
      <c r="G2098" t="n">
        <v>45.2</v>
      </c>
      <c r="H2098" t="inlineStr">
        <is>
          <t>PC</t>
        </is>
      </c>
      <c r="I2098" t="inlineStr">
        <is>
          <t>06/2026</t>
        </is>
      </c>
    </row>
    <row r="2099">
      <c r="A2099" t="n">
        <v>91294</v>
      </c>
      <c r="B2099" t="n">
        <v>122</v>
      </c>
      <c r="C2099" s="551" t="n">
        <v>46174</v>
      </c>
      <c r="D2099" t="inlineStr">
        <is>
          <t>Arcos</t>
        </is>
      </c>
      <c r="E2099" t="n">
        <v>19034</v>
      </c>
      <c r="F2099" t="inlineStr">
        <is>
          <t>COXA E SOBRECOXA COM OSSO E COM PELE KG</t>
        </is>
      </c>
      <c r="G2099" t="n">
        <v>20.4</v>
      </c>
      <c r="H2099" t="inlineStr">
        <is>
          <t>KG</t>
        </is>
      </c>
      <c r="I2099" t="inlineStr">
        <is>
          <t>06/2026</t>
        </is>
      </c>
    </row>
    <row r="2100">
      <c r="A2100" t="n">
        <v>91295</v>
      </c>
      <c r="B2100" t="n">
        <v>122</v>
      </c>
      <c r="C2100" s="551" t="n">
        <v>46174</v>
      </c>
      <c r="D2100" t="inlineStr">
        <is>
          <t>Arcos</t>
        </is>
      </c>
      <c r="E2100" t="n">
        <v>19017</v>
      </c>
      <c r="F2100" t="inlineStr">
        <is>
          <t>FILE DE FRANGO KG</t>
        </is>
      </c>
      <c r="G2100" t="n">
        <v>16.4</v>
      </c>
      <c r="H2100" t="inlineStr">
        <is>
          <t>KG</t>
        </is>
      </c>
      <c r="I2100" t="inlineStr">
        <is>
          <t>06/2026</t>
        </is>
      </c>
    </row>
    <row r="2101">
      <c r="A2101" t="n">
        <v>91296</v>
      </c>
      <c r="B2101" t="n">
        <v>122</v>
      </c>
      <c r="C2101" s="551" t="n">
        <v>46174</v>
      </c>
      <c r="D2101" t="inlineStr">
        <is>
          <t>Arcos</t>
        </is>
      </c>
      <c r="E2101" t="n">
        <v>25128</v>
      </c>
      <c r="F2101" t="inlineStr">
        <is>
          <t>COXAO MOLE EM CUBOS KG</t>
        </is>
      </c>
      <c r="G2101" t="n">
        <v>15.5</v>
      </c>
      <c r="H2101" t="inlineStr">
        <is>
          <t>KG</t>
        </is>
      </c>
      <c r="I2101" t="inlineStr">
        <is>
          <t>06/2026</t>
        </is>
      </c>
    </row>
    <row r="2102">
      <c r="A2102" t="n">
        <v>91297</v>
      </c>
      <c r="B2102" t="n">
        <v>122</v>
      </c>
      <c r="C2102" s="551" t="n">
        <v>46174</v>
      </c>
      <c r="D2102" t="inlineStr">
        <is>
          <t>Arcos</t>
        </is>
      </c>
      <c r="E2102" t="n">
        <v>26586</v>
      </c>
      <c r="F2102" t="inlineStr">
        <is>
          <t>TORTILHA DE MILHO DE 11CM C/50 UN</t>
        </is>
      </c>
      <c r="G2102" t="n">
        <v>10</v>
      </c>
      <c r="H2102" t="inlineStr">
        <is>
          <t>PC</t>
        </is>
      </c>
      <c r="I2102" t="inlineStr">
        <is>
          <t>06/2026</t>
        </is>
      </c>
    </row>
    <row r="2103">
      <c r="A2103" t="n">
        <v>91298</v>
      </c>
      <c r="B2103" t="n">
        <v>122</v>
      </c>
      <c r="C2103" s="551" t="n">
        <v>46174</v>
      </c>
      <c r="D2103" t="inlineStr">
        <is>
          <t>Arcos</t>
        </is>
      </c>
      <c r="E2103" t="n">
        <v>20488</v>
      </c>
      <c r="F2103" t="inlineStr">
        <is>
          <t>PRESUNTO COZIDO MAGRO SADIA KG</t>
        </is>
      </c>
      <c r="G2103" t="n">
        <v>3.5</v>
      </c>
      <c r="H2103" t="inlineStr">
        <is>
          <t>KG</t>
        </is>
      </c>
      <c r="I2103" t="inlineStr">
        <is>
          <t>06/2026</t>
        </is>
      </c>
    </row>
    <row r="2104">
      <c r="A2104" t="n">
        <v>91299</v>
      </c>
      <c r="B2104" t="n">
        <v>122</v>
      </c>
      <c r="C2104" s="551" t="n">
        <v>46174</v>
      </c>
      <c r="D2104" t="inlineStr">
        <is>
          <t>Arcos</t>
        </is>
      </c>
      <c r="E2104" t="n">
        <v>23241</v>
      </c>
      <c r="F2104" t="inlineStr">
        <is>
          <t>CHUCHU KG</t>
        </is>
      </c>
      <c r="G2104" t="n">
        <v>3.32</v>
      </c>
      <c r="H2104" t="inlineStr">
        <is>
          <t>KG</t>
        </is>
      </c>
      <c r="I2104" t="inlineStr">
        <is>
          <t>06/2026</t>
        </is>
      </c>
    </row>
    <row r="2105">
      <c r="A2105" t="n">
        <v>91300</v>
      </c>
      <c r="B2105" t="n">
        <v>122</v>
      </c>
      <c r="C2105" s="551" t="n">
        <v>46174</v>
      </c>
      <c r="D2105" t="inlineStr">
        <is>
          <t>Arcos</t>
        </is>
      </c>
      <c r="E2105" t="n">
        <v>21078</v>
      </c>
      <c r="F2105" t="inlineStr">
        <is>
          <t>ADOCANTE SUCRALOSE SACHE LINEA 1000X5GR</t>
        </is>
      </c>
      <c r="G2105" t="n">
        <v>2</v>
      </c>
      <c r="H2105" t="inlineStr">
        <is>
          <t>UN</t>
        </is>
      </c>
      <c r="I2105" t="inlineStr">
        <is>
          <t>06/2026</t>
        </is>
      </c>
    </row>
    <row r="2106">
      <c r="A2106" t="n">
        <v>91301</v>
      </c>
      <c r="B2106" t="n">
        <v>122</v>
      </c>
      <c r="C2106" s="551" t="n">
        <v>46174</v>
      </c>
      <c r="D2106" t="inlineStr">
        <is>
          <t>Arcos</t>
        </is>
      </c>
      <c r="E2106" t="n">
        <v>19421</v>
      </c>
      <c r="F2106" t="inlineStr">
        <is>
          <t>LEITE INTEGRAL ITALAC C/12</t>
        </is>
      </c>
      <c r="G2106" t="n">
        <v>2</v>
      </c>
      <c r="H2106" t="inlineStr">
        <is>
          <t>CX</t>
        </is>
      </c>
      <c r="I2106" t="inlineStr">
        <is>
          <t>06/2026</t>
        </is>
      </c>
    </row>
    <row r="2107">
      <c r="A2107" t="n">
        <v>91302</v>
      </c>
      <c r="B2107" t="n">
        <v>122</v>
      </c>
      <c r="C2107" s="551" t="n">
        <v>46174</v>
      </c>
      <c r="D2107" t="inlineStr">
        <is>
          <t>Arcos</t>
        </is>
      </c>
      <c r="E2107" t="n">
        <v>19714</v>
      </c>
      <c r="F2107" t="inlineStr">
        <is>
          <t>UVA PASSA BRANCA SEM SEMENTE C/1KG</t>
        </is>
      </c>
      <c r="G2107" t="n">
        <v>1</v>
      </c>
      <c r="H2107" t="inlineStr">
        <is>
          <t>PC</t>
        </is>
      </c>
      <c r="I2107" t="inlineStr">
        <is>
          <t>06/2026</t>
        </is>
      </c>
    </row>
    <row r="2108">
      <c r="A2108" t="n">
        <v>91303</v>
      </c>
      <c r="B2108" t="n">
        <v>122</v>
      </c>
      <c r="C2108" s="551" t="n">
        <v>46174</v>
      </c>
      <c r="D2108" t="inlineStr">
        <is>
          <t>Arcos</t>
        </is>
      </c>
      <c r="E2108" t="n">
        <v>19549</v>
      </c>
      <c r="F2108" t="inlineStr">
        <is>
          <t>TOMATE CARMEM GRAUDO KG</t>
        </is>
      </c>
      <c r="G2108" t="n">
        <v>0.74</v>
      </c>
      <c r="H2108" t="inlineStr">
        <is>
          <t>KG</t>
        </is>
      </c>
      <c r="I2108" t="inlineStr">
        <is>
          <t>06/2026</t>
        </is>
      </c>
    </row>
    <row r="2109">
      <c r="A2109" t="n">
        <v>91304</v>
      </c>
      <c r="B2109" t="n">
        <v>122</v>
      </c>
      <c r="C2109" s="551" t="n">
        <v>46174</v>
      </c>
      <c r="D2109" t="inlineStr">
        <is>
          <t>Arcos</t>
        </is>
      </c>
      <c r="E2109" t="n">
        <v>19480</v>
      </c>
      <c r="F2109" t="inlineStr">
        <is>
          <t>HORTELA HIDROPONICA KG</t>
        </is>
      </c>
      <c r="G2109" t="n">
        <v>0.12</v>
      </c>
      <c r="H2109" t="inlineStr">
        <is>
          <t>KG</t>
        </is>
      </c>
      <c r="I2109" t="inlineStr">
        <is>
          <t>06/2026</t>
        </is>
      </c>
    </row>
    <row r="2110">
      <c r="A2110" t="n">
        <v>91305</v>
      </c>
      <c r="B2110" t="n">
        <v>122</v>
      </c>
      <c r="C2110" s="551" t="n">
        <v>46174</v>
      </c>
      <c r="D2110" t="inlineStr">
        <is>
          <t>Arcos</t>
        </is>
      </c>
      <c r="E2110" t="n">
        <v>26594</v>
      </c>
      <c r="F2110" t="inlineStr">
        <is>
          <t>QUEIJO MOGIANA KG</t>
        </is>
      </c>
      <c r="G2110" t="n">
        <v>1000</v>
      </c>
      <c r="H2110" t="inlineStr">
        <is>
          <t>KG</t>
        </is>
      </c>
      <c r="I2110" t="inlineStr">
        <is>
          <t>06/2026</t>
        </is>
      </c>
    </row>
    <row r="2111">
      <c r="A2111" t="n">
        <v>91306</v>
      </c>
      <c r="B2111" t="n">
        <v>122</v>
      </c>
      <c r="C2111" s="551" t="n">
        <v>46174</v>
      </c>
      <c r="D2111" t="inlineStr">
        <is>
          <t>Arcos</t>
        </is>
      </c>
      <c r="E2111" t="n">
        <v>19324</v>
      </c>
      <c r="F2111" t="inlineStr">
        <is>
          <t>QUEIJO MUSSARELA TRES MARIAS KG</t>
        </is>
      </c>
      <c r="G2111" t="n">
        <v>2.3</v>
      </c>
      <c r="H2111" t="inlineStr">
        <is>
          <t>KG</t>
        </is>
      </c>
      <c r="I2111" t="inlineStr">
        <is>
          <t>06/2026</t>
        </is>
      </c>
    </row>
    <row r="2112">
      <c r="A2112" t="n">
        <v>91307</v>
      </c>
      <c r="B2112" t="n">
        <v>122</v>
      </c>
      <c r="C2112" s="551" t="n">
        <v>46174</v>
      </c>
      <c r="D2112" t="inlineStr">
        <is>
          <t>Arcos</t>
        </is>
      </c>
      <c r="E2112" t="n">
        <v>26582</v>
      </c>
      <c r="F2112" t="inlineStr">
        <is>
          <t>BIFE ANCHO FREDDI PORCIONADO EM 200G KG</t>
        </is>
      </c>
      <c r="G2112" t="n">
        <v>26.58</v>
      </c>
      <c r="H2112" t="inlineStr">
        <is>
          <t>KG</t>
        </is>
      </c>
      <c r="I2112" t="inlineStr">
        <is>
          <t>06/2026</t>
        </is>
      </c>
    </row>
    <row r="2113">
      <c r="A2113" t="n">
        <v>91308</v>
      </c>
      <c r="B2113" t="n">
        <v>122</v>
      </c>
      <c r="C2113" s="551" t="n">
        <v>46174</v>
      </c>
      <c r="D2113" t="inlineStr">
        <is>
          <t>Arcos</t>
        </is>
      </c>
      <c r="E2113" t="n">
        <v>19558</v>
      </c>
      <c r="F2113" t="inlineStr">
        <is>
          <t>QUIABO KG</t>
        </is>
      </c>
      <c r="G2113" t="n">
        <v>1.88</v>
      </c>
      <c r="H2113" t="inlineStr">
        <is>
          <t>KG</t>
        </is>
      </c>
      <c r="I2113" t="inlineStr">
        <is>
          <t>06/2026</t>
        </is>
      </c>
    </row>
    <row r="2114">
      <c r="A2114" t="n">
        <v>91309</v>
      </c>
      <c r="B2114" t="n">
        <v>122</v>
      </c>
      <c r="C2114" s="551" t="n">
        <v>46174</v>
      </c>
      <c r="D2114" t="inlineStr">
        <is>
          <t>Arcos</t>
        </is>
      </c>
      <c r="E2114" t="n">
        <v>21062</v>
      </c>
      <c r="F2114" t="inlineStr">
        <is>
          <t xml:space="preserve">ACETO BALSAM DI MODENA DISALERNO 500ML </t>
        </is>
      </c>
      <c r="G2114" t="n">
        <v>13</v>
      </c>
      <c r="H2114" t="inlineStr">
        <is>
          <t>GR</t>
        </is>
      </c>
      <c r="I2114" t="inlineStr">
        <is>
          <t>06/2026</t>
        </is>
      </c>
    </row>
    <row r="2115">
      <c r="A2115" t="n">
        <v>91310</v>
      </c>
      <c r="B2115" t="n">
        <v>122</v>
      </c>
      <c r="C2115" s="551" t="n">
        <v>46174</v>
      </c>
      <c r="D2115" t="inlineStr">
        <is>
          <t>Arcos</t>
        </is>
      </c>
      <c r="E2115" t="n">
        <v>18249</v>
      </c>
      <c r="F2115" t="inlineStr">
        <is>
          <t>SAQUE DOURADO SAGAE 750ML</t>
        </is>
      </c>
      <c r="G2115" t="n">
        <v>2</v>
      </c>
      <c r="H2115" t="inlineStr">
        <is>
          <t>UN</t>
        </is>
      </c>
      <c r="I2115" t="inlineStr">
        <is>
          <t>06/2026</t>
        </is>
      </c>
    </row>
    <row r="2116">
      <c r="A2116" t="n">
        <v>91311</v>
      </c>
      <c r="B2116" t="n">
        <v>122</v>
      </c>
      <c r="C2116" s="551" t="n">
        <v>46174</v>
      </c>
      <c r="D2116" t="inlineStr">
        <is>
          <t>Arcos</t>
        </is>
      </c>
      <c r="E2116" t="n">
        <v>17974</v>
      </c>
      <c r="F2116" t="inlineStr">
        <is>
          <t>AGUA DE COCO KERO COCO 1L</t>
        </is>
      </c>
      <c r="G2116" t="n">
        <v>15</v>
      </c>
      <c r="H2116" t="inlineStr">
        <is>
          <t>UN</t>
        </is>
      </c>
      <c r="I2116" t="inlineStr">
        <is>
          <t>06/2026</t>
        </is>
      </c>
    </row>
    <row r="2117">
      <c r="A2117" t="n">
        <v>91312</v>
      </c>
      <c r="B2117" t="n">
        <v>122</v>
      </c>
      <c r="C2117" s="551" t="n">
        <v>46174</v>
      </c>
      <c r="D2117" t="inlineStr">
        <is>
          <t>Arcos</t>
        </is>
      </c>
      <c r="E2117" t="n">
        <v>24006</v>
      </c>
      <c r="F2117" t="inlineStr">
        <is>
          <t>AGUA MINERAL COM GAS DIAMOND 310ML C/12</t>
        </is>
      </c>
      <c r="G2117" t="n">
        <v>5.25</v>
      </c>
      <c r="H2117" t="inlineStr">
        <is>
          <t>PC</t>
        </is>
      </c>
      <c r="I2117" t="inlineStr">
        <is>
          <t>06/2026</t>
        </is>
      </c>
    </row>
    <row r="2118">
      <c r="A2118" t="n">
        <v>91313</v>
      </c>
      <c r="B2118" t="n">
        <v>122</v>
      </c>
      <c r="C2118" s="551" t="n">
        <v>46174</v>
      </c>
      <c r="D2118" t="inlineStr">
        <is>
          <t>Arcos</t>
        </is>
      </c>
      <c r="E2118" t="n">
        <v>17969</v>
      </c>
      <c r="F2118" t="inlineStr">
        <is>
          <t>AGUA MINERAL SEM GAS DIAMOND 310ML C/12</t>
        </is>
      </c>
      <c r="G2118" t="n">
        <v>0.17</v>
      </c>
      <c r="H2118" t="inlineStr">
        <is>
          <t>PC</t>
        </is>
      </c>
      <c r="I2118" t="inlineStr">
        <is>
          <t>06/2026</t>
        </is>
      </c>
    </row>
    <row r="2119">
      <c r="A2119" t="n">
        <v>91314</v>
      </c>
      <c r="B2119" t="n">
        <v>122</v>
      </c>
      <c r="C2119" s="551" t="n">
        <v>46174</v>
      </c>
      <c r="D2119" t="inlineStr">
        <is>
          <t>Arcos</t>
        </is>
      </c>
      <c r="E2119" t="n">
        <v>24004</v>
      </c>
      <c r="F2119" t="inlineStr">
        <is>
          <t>AGUA MINERAL SEM GAS ACQUISSIMA 350ML C/12</t>
        </is>
      </c>
      <c r="G2119" t="n">
        <v>0.42</v>
      </c>
      <c r="H2119" t="inlineStr">
        <is>
          <t>PC</t>
        </is>
      </c>
      <c r="I2119" t="inlineStr">
        <is>
          <t>06/2026</t>
        </is>
      </c>
    </row>
    <row r="2120">
      <c r="A2120" t="n">
        <v>91315</v>
      </c>
      <c r="B2120" t="n">
        <v>122</v>
      </c>
      <c r="C2120" s="551" t="n">
        <v>46174</v>
      </c>
      <c r="D2120" t="inlineStr">
        <is>
          <t>Arcos</t>
        </is>
      </c>
      <c r="E2120" t="n">
        <v>18420</v>
      </c>
      <c r="F2120" t="inlineStr">
        <is>
          <t>CACHACA 51 PIRASSUNUNGA 965ML</t>
        </is>
      </c>
      <c r="G2120" t="n">
        <v>1</v>
      </c>
      <c r="H2120" t="inlineStr">
        <is>
          <t>GR</t>
        </is>
      </c>
      <c r="I2120" t="inlineStr">
        <is>
          <t>06/2026</t>
        </is>
      </c>
    </row>
    <row r="2121">
      <c r="A2121" t="n">
        <v>91316</v>
      </c>
      <c r="B2121" t="n">
        <v>122</v>
      </c>
      <c r="C2121" s="551" t="n">
        <v>46174</v>
      </c>
      <c r="D2121" t="inlineStr">
        <is>
          <t>Arcos</t>
        </is>
      </c>
      <c r="E2121" t="n">
        <v>24145</v>
      </c>
      <c r="F2121" t="inlineStr">
        <is>
          <t>CERVEJA WALS BRUT 750ML</t>
        </is>
      </c>
      <c r="G2121" t="n">
        <v>1</v>
      </c>
      <c r="H2121" t="inlineStr">
        <is>
          <t>UN</t>
        </is>
      </c>
      <c r="I2121" t="inlineStr">
        <is>
          <t>06/2026</t>
        </is>
      </c>
    </row>
    <row r="2122">
      <c r="A2122" t="n">
        <v>91317</v>
      </c>
      <c r="B2122" t="n">
        <v>122</v>
      </c>
      <c r="C2122" s="551" t="n">
        <v>46174</v>
      </c>
      <c r="D2122" t="inlineStr">
        <is>
          <t>Arcos</t>
        </is>
      </c>
      <c r="E2122" t="n">
        <v>18393</v>
      </c>
      <c r="F2122" t="inlineStr">
        <is>
          <t>CONHAQUE HENNESSY VERY SPECIAL 700ML</t>
        </is>
      </c>
      <c r="G2122" t="n">
        <v>0.62</v>
      </c>
      <c r="H2122" t="inlineStr">
        <is>
          <t>UN</t>
        </is>
      </c>
      <c r="I2122" t="inlineStr">
        <is>
          <t>06/2026</t>
        </is>
      </c>
    </row>
    <row r="2123">
      <c r="A2123" t="n">
        <v>91318</v>
      </c>
      <c r="B2123" t="n">
        <v>122</v>
      </c>
      <c r="C2123" s="551" t="n">
        <v>46174</v>
      </c>
      <c r="D2123" t="inlineStr">
        <is>
          <t>Arcos</t>
        </is>
      </c>
      <c r="E2123" t="n">
        <v>26152</v>
      </c>
      <c r="F2123" t="inlineStr">
        <is>
          <t>ESPUMANTE Borbulhante de cacau - 750ml</t>
        </is>
      </c>
      <c r="G2123" t="n">
        <v>1</v>
      </c>
      <c r="H2123" t="inlineStr">
        <is>
          <t>GR</t>
        </is>
      </c>
      <c r="I2123" t="inlineStr">
        <is>
          <t>06/2026</t>
        </is>
      </c>
    </row>
    <row r="2124">
      <c r="A2124" t="n">
        <v>91319</v>
      </c>
      <c r="B2124" t="n">
        <v>122</v>
      </c>
      <c r="C2124" s="551" t="n">
        <v>46174</v>
      </c>
      <c r="D2124" t="inlineStr">
        <is>
          <t>Arcos</t>
        </is>
      </c>
      <c r="E2124" t="n">
        <v>26149</v>
      </c>
      <c r="F2124" t="inlineStr">
        <is>
          <t>ESPUMANTE BRUT CHANDON GARIBALDI BRASIL 750 ML</t>
        </is>
      </c>
      <c r="G2124" t="n">
        <v>10</v>
      </c>
      <c r="H2124" t="inlineStr">
        <is>
          <t>UN</t>
        </is>
      </c>
      <c r="I2124" t="inlineStr">
        <is>
          <t>06/2026</t>
        </is>
      </c>
    </row>
    <row r="2125">
      <c r="A2125" t="n">
        <v>91320</v>
      </c>
      <c r="B2125" t="n">
        <v>122</v>
      </c>
      <c r="C2125" s="551" t="n">
        <v>46174</v>
      </c>
      <c r="D2125" t="inlineStr">
        <is>
          <t>Arcos</t>
        </is>
      </c>
      <c r="E2125" t="n">
        <v>27830</v>
      </c>
      <c r="F2125" t="inlineStr">
        <is>
          <t>VINHO ROSE ABBOTTS E T LES PETITES CUVEES ROSE 750 ML UN</t>
        </is>
      </c>
      <c r="G2125" t="n">
        <v>6</v>
      </c>
      <c r="H2125" t="inlineStr">
        <is>
          <t>UN</t>
        </is>
      </c>
      <c r="I2125" t="inlineStr">
        <is>
          <t>06/2026</t>
        </is>
      </c>
    </row>
    <row r="2126">
      <c r="A2126" t="n">
        <v>91321</v>
      </c>
      <c r="B2126" t="n">
        <v>122</v>
      </c>
      <c r="C2126" s="551" t="n">
        <v>46174</v>
      </c>
      <c r="D2126" t="inlineStr">
        <is>
          <t>Arcos</t>
        </is>
      </c>
      <c r="E2126" t="n">
        <v>18360</v>
      </c>
      <c r="F2126" t="inlineStr">
        <is>
          <t>GIN STAR OF BOMBAY 750ML</t>
        </is>
      </c>
      <c r="G2126" t="n">
        <v>0.58</v>
      </c>
      <c r="H2126" t="inlineStr">
        <is>
          <t>UN</t>
        </is>
      </c>
      <c r="I2126" t="inlineStr">
        <is>
          <t>06/2026</t>
        </is>
      </c>
    </row>
    <row r="2127">
      <c r="A2127" t="n">
        <v>91322</v>
      </c>
      <c r="B2127" t="n">
        <v>122</v>
      </c>
      <c r="C2127" s="551" t="n">
        <v>46174</v>
      </c>
      <c r="D2127" t="inlineStr">
        <is>
          <t>Arcos</t>
        </is>
      </c>
      <c r="E2127" t="n">
        <v>25645</v>
      </c>
      <c r="F2127" t="inlineStr">
        <is>
          <t>VINHO BRANCO GONZALES BYASS SOLERA 750ML</t>
        </is>
      </c>
      <c r="G2127" t="n">
        <v>2</v>
      </c>
      <c r="H2127" t="inlineStr">
        <is>
          <t>GR</t>
        </is>
      </c>
      <c r="I2127" t="inlineStr">
        <is>
          <t>06/2026</t>
        </is>
      </c>
    </row>
    <row r="2128">
      <c r="A2128" t="n">
        <v>91323</v>
      </c>
      <c r="B2128" t="n">
        <v>122</v>
      </c>
      <c r="C2128" s="551" t="n">
        <v>46174</v>
      </c>
      <c r="D2128" t="inlineStr">
        <is>
          <t>Arcos</t>
        </is>
      </c>
      <c r="E2128" t="n">
        <v>25445</v>
      </c>
      <c r="F2128" t="inlineStr">
        <is>
          <t>TEQUILA DON JULIO ANEJO 750ML UN</t>
        </is>
      </c>
      <c r="G2128" t="n">
        <v>0.14</v>
      </c>
      <c r="H2128" t="inlineStr">
        <is>
          <t>GR</t>
        </is>
      </c>
      <c r="I2128" t="inlineStr">
        <is>
          <t>06/2026</t>
        </is>
      </c>
    </row>
    <row r="2129">
      <c r="A2129" t="n">
        <v>91324</v>
      </c>
      <c r="B2129" t="n">
        <v>122</v>
      </c>
      <c r="C2129" s="551" t="n">
        <v>46174</v>
      </c>
      <c r="D2129" t="inlineStr">
        <is>
          <t>Arcos</t>
        </is>
      </c>
      <c r="E2129" t="n">
        <v>18203</v>
      </c>
      <c r="F2129" t="inlineStr">
        <is>
          <t>VERMOUTH ITALIANO CARPANO DRY 1L</t>
        </is>
      </c>
      <c r="G2129" t="n">
        <v>0.11</v>
      </c>
      <c r="H2129" t="inlineStr">
        <is>
          <t>GR</t>
        </is>
      </c>
      <c r="I2129" t="inlineStr">
        <is>
          <t>06/2026</t>
        </is>
      </c>
    </row>
    <row r="2130">
      <c r="A2130" t="n">
        <v>91325</v>
      </c>
      <c r="B2130" t="n">
        <v>122</v>
      </c>
      <c r="C2130" s="551" t="n">
        <v>46174</v>
      </c>
      <c r="D2130" t="inlineStr">
        <is>
          <t>Arcos</t>
        </is>
      </c>
      <c r="E2130" t="n">
        <v>26150</v>
      </c>
      <c r="F2130" t="inlineStr">
        <is>
          <t xml:space="preserve">VERMOUTH PUNT E MES 750ML </t>
        </is>
      </c>
      <c r="G2130" t="n">
        <v>12</v>
      </c>
      <c r="H2130" t="inlineStr">
        <is>
          <t>GR</t>
        </is>
      </c>
      <c r="I2130" t="inlineStr">
        <is>
          <t>06/2026</t>
        </is>
      </c>
    </row>
    <row r="2131">
      <c r="A2131" t="n">
        <v>91326</v>
      </c>
      <c r="B2131" t="n">
        <v>122</v>
      </c>
      <c r="C2131" s="551" t="n">
        <v>46174</v>
      </c>
      <c r="D2131" t="inlineStr">
        <is>
          <t>Arcos</t>
        </is>
      </c>
      <c r="E2131" t="n">
        <v>17760</v>
      </c>
      <c r="F2131" t="inlineStr">
        <is>
          <t>VINHO BRANCO MARQUES DEL REAL TESORO OLOROSO 750ML</t>
        </is>
      </c>
      <c r="G2131" t="n">
        <v>1</v>
      </c>
      <c r="H2131" t="inlineStr">
        <is>
          <t>GR</t>
        </is>
      </c>
      <c r="I2131" t="inlineStr">
        <is>
          <t>06/2026</t>
        </is>
      </c>
    </row>
    <row r="2132">
      <c r="A2132" t="n">
        <v>91327</v>
      </c>
      <c r="B2132" t="n">
        <v>122</v>
      </c>
      <c r="C2132" s="551" t="n">
        <v>46174</v>
      </c>
      <c r="D2132" t="inlineStr">
        <is>
          <t>Arcos</t>
        </is>
      </c>
      <c r="E2132" t="n">
        <v>17594</v>
      </c>
      <c r="F2132" t="inlineStr">
        <is>
          <t>VINHO TINTO LE JAJA DE JAU DE SYRAH 750ML FRANCA</t>
        </is>
      </c>
      <c r="G2132" t="n">
        <v>11.44</v>
      </c>
      <c r="H2132" t="inlineStr">
        <is>
          <t>GR</t>
        </is>
      </c>
      <c r="I2132" t="inlineStr">
        <is>
          <t>06/2026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63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tdr_ID</t>
        </is>
      </c>
      <c r="B1" t="inlineStr">
        <is>
          <t>ID_Loja</t>
        </is>
      </c>
      <c r="C1" t="inlineStr">
        <is>
          <t>Loja</t>
        </is>
      </c>
      <c r="D1" t="inlineStr">
        <is>
          <t>Fornecedor</t>
        </is>
      </c>
      <c r="E1" t="inlineStr">
        <is>
          <t>Doc_Serie</t>
        </is>
      </c>
      <c r="F1" t="inlineStr">
        <is>
          <t>Data_Emissao</t>
        </is>
      </c>
      <c r="G1" t="inlineStr">
        <is>
          <t>ID_Insumo_Nivel_5</t>
        </is>
      </c>
      <c r="H1" t="inlineStr">
        <is>
          <t>Nome_Insumo_Nivel_5</t>
        </is>
      </c>
      <c r="I1" t="inlineStr">
        <is>
          <t>Nome_Incumo_Nivel_1</t>
        </is>
      </c>
      <c r="J1" t="inlineStr">
        <is>
          <t>Quantidade</t>
        </is>
      </c>
      <c r="K1" t="inlineStr">
        <is>
          <t>Unidade_Medida</t>
        </is>
      </c>
      <c r="L1" t="inlineStr">
        <is>
          <t>Valor_Cotado</t>
        </is>
      </c>
      <c r="M1" t="inlineStr">
        <is>
          <t>Valor_Unidade_Medida</t>
        </is>
      </c>
      <c r="N1" t="inlineStr">
        <is>
          <t>Observacao</t>
        </is>
      </c>
      <c r="O1" t="inlineStr">
        <is>
          <t>Mes_Texto</t>
        </is>
      </c>
    </row>
    <row r="2">
      <c r="A2" t="n">
        <v>240069</v>
      </c>
      <c r="B2" t="n">
        <v>122</v>
      </c>
      <c r="C2" t="inlineStr">
        <is>
          <t>Arcos</t>
        </is>
      </c>
      <c r="D2" t="inlineStr">
        <is>
          <t>EMPORIO M&amp;L COMERCIO DE ALIM E BEBIDAS LTDA</t>
        </is>
      </c>
      <c r="E2" t="inlineStr">
        <is>
          <t>518925</t>
        </is>
      </c>
      <c r="F2" s="550" t="n">
        <v>46189</v>
      </c>
      <c r="G2" t="n">
        <v>21100</v>
      </c>
      <c r="H2" t="inlineStr">
        <is>
          <t>ACUCAR CONFEITEIRO GLACUCAR UNIAO 500G</t>
        </is>
      </c>
      <c r="I2" t="inlineStr">
        <is>
          <t>ALIMENTOS</t>
        </is>
      </c>
      <c r="J2" t="n">
        <v>2</v>
      </c>
      <c r="K2" t="inlineStr">
        <is>
          <t>PC</t>
        </is>
      </c>
      <c r="L2" t="n">
        <v>6.2</v>
      </c>
      <c r="M2" t="n">
        <v>3.1</v>
      </c>
      <c r="N2" t="inlineStr">
        <is>
          <t>ALIMENTOS</t>
        </is>
      </c>
      <c r="O2" t="inlineStr">
        <is>
          <t>06/2026</t>
        </is>
      </c>
    </row>
    <row r="3">
      <c r="A3" t="n">
        <v>240069</v>
      </c>
      <c r="B3" t="n">
        <v>122</v>
      </c>
      <c r="C3" t="inlineStr">
        <is>
          <t>Arcos</t>
        </is>
      </c>
      <c r="D3" t="inlineStr">
        <is>
          <t>EMPORIO M&amp;L COMERCIO DE ALIM E BEBIDAS LTDA</t>
        </is>
      </c>
      <c r="E3" t="inlineStr">
        <is>
          <t>518925</t>
        </is>
      </c>
      <c r="F3" s="550" t="n">
        <v>46189</v>
      </c>
      <c r="G3" t="n">
        <v>24172</v>
      </c>
      <c r="H3" t="inlineStr">
        <is>
          <t>COGUMELO FUNGHI CHILENO KG</t>
        </is>
      </c>
      <c r="I3" t="inlineStr">
        <is>
          <t>ALIMENTOS</t>
        </is>
      </c>
      <c r="J3" t="n">
        <v>1</v>
      </c>
      <c r="K3" t="inlineStr">
        <is>
          <t>KG</t>
        </is>
      </c>
      <c r="L3" t="n">
        <v>76.2</v>
      </c>
      <c r="M3" t="n">
        <v>76.2</v>
      </c>
      <c r="N3" t="inlineStr">
        <is>
          <t>ALIMENTOS</t>
        </is>
      </c>
      <c r="O3" t="inlineStr">
        <is>
          <t>06/2026</t>
        </is>
      </c>
    </row>
    <row r="4">
      <c r="A4" t="n">
        <v>240069</v>
      </c>
      <c r="B4" t="n">
        <v>122</v>
      </c>
      <c r="C4" t="inlineStr">
        <is>
          <t>Arcos</t>
        </is>
      </c>
      <c r="D4" t="inlineStr">
        <is>
          <t>EMPORIO M&amp;L COMERCIO DE ALIM E BEBIDAS LTDA</t>
        </is>
      </c>
      <c r="E4" t="inlineStr">
        <is>
          <t>518925</t>
        </is>
      </c>
      <c r="F4" s="550" t="n">
        <v>46189</v>
      </c>
      <c r="G4" t="n">
        <v>20332</v>
      </c>
      <c r="H4" t="inlineStr">
        <is>
          <t>SAGU DE MANDIOCA YOKI C/500G</t>
        </is>
      </c>
      <c r="I4" t="inlineStr">
        <is>
          <t>ALIMENTOS</t>
        </is>
      </c>
      <c r="J4" t="n">
        <v>6</v>
      </c>
      <c r="K4" t="inlineStr">
        <is>
          <t>PC</t>
        </is>
      </c>
      <c r="L4" t="n">
        <v>83.40000000000001</v>
      </c>
      <c r="M4" t="n">
        <v>13.9</v>
      </c>
      <c r="N4" t="inlineStr">
        <is>
          <t>ALIMENTOS</t>
        </is>
      </c>
      <c r="O4" t="inlineStr">
        <is>
          <t>06/2026</t>
        </is>
      </c>
    </row>
    <row r="5">
      <c r="A5" t="n">
        <v>240069</v>
      </c>
      <c r="B5" t="n">
        <v>122</v>
      </c>
      <c r="C5" t="inlineStr">
        <is>
          <t>Arcos</t>
        </is>
      </c>
      <c r="D5" t="inlineStr">
        <is>
          <t>EMPORIO M&amp;L COMERCIO DE ALIM E BEBIDAS LTDA</t>
        </is>
      </c>
      <c r="E5" t="inlineStr">
        <is>
          <t>518925</t>
        </is>
      </c>
      <c r="F5" s="550" t="n">
        <v>46189</v>
      </c>
      <c r="G5" t="n">
        <v>20270</v>
      </c>
      <c r="H5" t="inlineStr">
        <is>
          <t>CASTANHA DE CAJU CRUA W1 C/1KG</t>
        </is>
      </c>
      <c r="I5" t="inlineStr">
        <is>
          <t>ALIMENTOS</t>
        </is>
      </c>
      <c r="J5" t="n">
        <v>7</v>
      </c>
      <c r="K5" t="inlineStr">
        <is>
          <t>PC</t>
        </is>
      </c>
      <c r="L5" t="n">
        <v>592.2</v>
      </c>
      <c r="M5" t="n">
        <v>84.59999999999999</v>
      </c>
      <c r="N5" t="inlineStr">
        <is>
          <t>ALIMENTOS</t>
        </is>
      </c>
      <c r="O5" t="inlineStr">
        <is>
          <t>06/2026</t>
        </is>
      </c>
    </row>
    <row r="6">
      <c r="A6" t="n">
        <v>240069</v>
      </c>
      <c r="B6" t="n">
        <v>122</v>
      </c>
      <c r="C6" t="inlineStr">
        <is>
          <t>Arcos</t>
        </is>
      </c>
      <c r="D6" t="inlineStr">
        <is>
          <t>EMPORIO M&amp;L COMERCIO DE ALIM E BEBIDAS LTDA</t>
        </is>
      </c>
      <c r="E6" t="inlineStr">
        <is>
          <t>518925</t>
        </is>
      </c>
      <c r="F6" s="550" t="n">
        <v>46189</v>
      </c>
      <c r="G6" t="n">
        <v>20202</v>
      </c>
      <c r="H6" t="inlineStr">
        <is>
          <t>VINAGRE DE ARROZ CASTELO 750ML UN</t>
        </is>
      </c>
      <c r="I6" t="inlineStr">
        <is>
          <t>ALIMENTOS</t>
        </is>
      </c>
      <c r="J6" t="n">
        <v>12</v>
      </c>
      <c r="K6" t="inlineStr">
        <is>
          <t>UN</t>
        </is>
      </c>
      <c r="L6" t="n">
        <v>82.8</v>
      </c>
      <c r="M6" t="n">
        <v>6.9</v>
      </c>
      <c r="N6" t="inlineStr">
        <is>
          <t>ALIMENTOS</t>
        </is>
      </c>
      <c r="O6" t="inlineStr">
        <is>
          <t>06/2026</t>
        </is>
      </c>
    </row>
    <row r="7">
      <c r="A7" t="n">
        <v>240068</v>
      </c>
      <c r="B7" t="n">
        <v>122</v>
      </c>
      <c r="C7" t="inlineStr">
        <is>
          <t>Arcos</t>
        </is>
      </c>
      <c r="D7" t="inlineStr">
        <is>
          <t>EMPORIO M&amp;L COMERCIO DE ALIM E BEBIDAS LTDA</t>
        </is>
      </c>
      <c r="E7" t="inlineStr">
        <is>
          <t>518943</t>
        </is>
      </c>
      <c r="F7" s="550" t="n">
        <v>46189</v>
      </c>
      <c r="G7" t="n">
        <v>17716</v>
      </c>
      <c r="H7" t="inlineStr">
        <is>
          <t>VINHO TINTO ALMADEN CABERNET SAUVIGNON 750ML</t>
        </is>
      </c>
      <c r="I7" t="inlineStr">
        <is>
          <t>BEBIDAS</t>
        </is>
      </c>
      <c r="J7" t="n">
        <v>12</v>
      </c>
      <c r="K7" t="inlineStr">
        <is>
          <t>Gr</t>
        </is>
      </c>
      <c r="L7" t="n">
        <v>318</v>
      </c>
      <c r="M7" t="n">
        <v>26.5</v>
      </c>
      <c r="O7" t="inlineStr">
        <is>
          <t>06/2026</t>
        </is>
      </c>
    </row>
    <row r="8">
      <c r="A8" t="n">
        <v>240067</v>
      </c>
      <c r="B8" t="n">
        <v>122</v>
      </c>
      <c r="C8" t="inlineStr">
        <is>
          <t>Arcos</t>
        </is>
      </c>
      <c r="D8" t="inlineStr">
        <is>
          <t>EMPORIO M&amp;L COMERCIO DE ALIM E BEBIDAS LTDA</t>
        </is>
      </c>
      <c r="E8" t="inlineStr">
        <is>
          <t>518869</t>
        </is>
      </c>
      <c r="F8" s="550" t="n">
        <v>46189</v>
      </c>
      <c r="G8" t="n">
        <v>20887</v>
      </c>
      <c r="H8" t="inlineStr">
        <is>
          <t>MEL PURO FLORA NECTAR C/1KG</t>
        </is>
      </c>
      <c r="I8" t="inlineStr">
        <is>
          <t>ALIMENTOS</t>
        </is>
      </c>
      <c r="J8" t="n">
        <v>22</v>
      </c>
      <c r="K8" t="inlineStr">
        <is>
          <t>PT</t>
        </is>
      </c>
      <c r="L8" t="n">
        <v>811.8</v>
      </c>
      <c r="M8" t="n">
        <v>36.9</v>
      </c>
      <c r="N8" t="inlineStr">
        <is>
          <t>ALIMENTOS</t>
        </is>
      </c>
      <c r="O8" t="inlineStr">
        <is>
          <t>06/2026</t>
        </is>
      </c>
    </row>
    <row r="9">
      <c r="A9" t="n">
        <v>240066</v>
      </c>
      <c r="B9" t="n">
        <v>122</v>
      </c>
      <c r="C9" t="inlineStr">
        <is>
          <t>Arcos</t>
        </is>
      </c>
      <c r="D9" t="inlineStr">
        <is>
          <t>GCT COMERCIO DE PRODUTOS ALIMENTICIOS LTDA</t>
        </is>
      </c>
      <c r="E9" t="inlineStr">
        <is>
          <t>12326</t>
        </is>
      </c>
      <c r="F9" s="550" t="n">
        <v>46188</v>
      </c>
      <c r="G9" t="n">
        <v>27340</v>
      </c>
      <c r="H9" t="inlineStr">
        <is>
          <t>GELO RETANGULO 50X65MM C/25 UN YCECODE</t>
        </is>
      </c>
      <c r="I9" t="inlineStr">
        <is>
          <t>BEBIDAS</t>
        </is>
      </c>
      <c r="J9" t="n">
        <v>14</v>
      </c>
      <c r="K9" t="inlineStr">
        <is>
          <t>PC</t>
        </is>
      </c>
      <c r="L9" t="n">
        <v>750.6799999999999</v>
      </c>
      <c r="M9" t="n">
        <v>53.62</v>
      </c>
      <c r="N9" t="inlineStr">
        <is>
          <t>BEBIDAS</t>
        </is>
      </c>
      <c r="O9" t="inlineStr">
        <is>
          <t>06/2026</t>
        </is>
      </c>
    </row>
    <row r="10">
      <c r="A10" t="n">
        <v>240066</v>
      </c>
      <c r="B10" t="n">
        <v>122</v>
      </c>
      <c r="C10" t="inlineStr">
        <is>
          <t>Arcos</t>
        </is>
      </c>
      <c r="D10" t="inlineStr">
        <is>
          <t>GCT COMERCIO DE PRODUTOS ALIMENTICIOS LTDA</t>
        </is>
      </c>
      <c r="E10" t="inlineStr">
        <is>
          <t>12326</t>
        </is>
      </c>
      <c r="F10" s="550" t="n">
        <v>46188</v>
      </c>
      <c r="G10" t="n">
        <v>28315</v>
      </c>
      <c r="H10" t="inlineStr">
        <is>
          <t>GELO COLLINS 35X120 C/18 UN YCECODE</t>
        </is>
      </c>
      <c r="I10" t="inlineStr">
        <is>
          <t>BEBIDAS</t>
        </is>
      </c>
      <c r="J10" t="n">
        <v>7</v>
      </c>
      <c r="K10" t="inlineStr">
        <is>
          <t>PC</t>
        </is>
      </c>
      <c r="L10" t="n">
        <v>304.92</v>
      </c>
      <c r="M10" t="n">
        <v>43.56</v>
      </c>
      <c r="N10" t="inlineStr">
        <is>
          <t>BEBIDAS</t>
        </is>
      </c>
      <c r="O10" t="inlineStr">
        <is>
          <t>06/2026</t>
        </is>
      </c>
    </row>
    <row r="11">
      <c r="A11" t="n">
        <v>240066</v>
      </c>
      <c r="B11" t="n">
        <v>122</v>
      </c>
      <c r="C11" t="inlineStr">
        <is>
          <t>Arcos</t>
        </is>
      </c>
      <c r="D11" t="inlineStr">
        <is>
          <t>GCT COMERCIO DE PRODUTOS ALIMENTICIOS LTDA</t>
        </is>
      </c>
      <c r="E11" t="inlineStr">
        <is>
          <t>12326</t>
        </is>
      </c>
      <c r="F11" s="550" t="n">
        <v>46188</v>
      </c>
      <c r="G11" t="n">
        <v>28316</v>
      </c>
      <c r="H11" t="inlineStr">
        <is>
          <t>GELO ESFERICO C/9UN YCECODE</t>
        </is>
      </c>
      <c r="I11" t="inlineStr">
        <is>
          <t>BEBIDAS</t>
        </is>
      </c>
      <c r="J11" t="n">
        <v>12</v>
      </c>
      <c r="K11" t="inlineStr">
        <is>
          <t>PC</t>
        </is>
      </c>
      <c r="L11" t="n">
        <v>468.6</v>
      </c>
      <c r="M11" t="n">
        <v>39.05</v>
      </c>
      <c r="N11" t="inlineStr">
        <is>
          <t>BEBIDAS</t>
        </is>
      </c>
      <c r="O11" t="inlineStr">
        <is>
          <t>06/2026</t>
        </is>
      </c>
    </row>
    <row r="12">
      <c r="A12" t="n">
        <v>240065</v>
      </c>
      <c r="B12" t="n">
        <v>122</v>
      </c>
      <c r="C12" t="inlineStr">
        <is>
          <t>Arcos</t>
        </is>
      </c>
      <c r="D12" t="inlineStr">
        <is>
          <t xml:space="preserve">HNK BR INDUSTRIA DE BEBIDAS </t>
        </is>
      </c>
      <c r="E12" t="inlineStr">
        <is>
          <t>240081</t>
        </is>
      </c>
      <c r="F12" s="550" t="n">
        <v>46189</v>
      </c>
      <c r="G12" t="n">
        <v>28954</v>
      </c>
      <c r="H12" t="inlineStr">
        <is>
          <t>AGUA MINERAL COM GAS MAMBA 350ML C/12</t>
        </is>
      </c>
      <c r="I12" t="inlineStr">
        <is>
          <t>BEBIDAS</t>
        </is>
      </c>
      <c r="J12" t="n">
        <v>30</v>
      </c>
      <c r="K12" t="inlineStr">
        <is>
          <t>PC</t>
        </is>
      </c>
      <c r="L12" t="n">
        <v>1354.5</v>
      </c>
      <c r="M12" t="n">
        <v>45.15</v>
      </c>
      <c r="N12" t="inlineStr">
        <is>
          <t>BEBIDAS</t>
        </is>
      </c>
      <c r="O12" t="inlineStr">
        <is>
          <t>06/2026</t>
        </is>
      </c>
    </row>
    <row r="13">
      <c r="A13" t="n">
        <v>240065</v>
      </c>
      <c r="B13" t="n">
        <v>122</v>
      </c>
      <c r="C13" t="inlineStr">
        <is>
          <t>Arcos</t>
        </is>
      </c>
      <c r="D13" t="inlineStr">
        <is>
          <t xml:space="preserve">HNK BR INDUSTRIA DE BEBIDAS </t>
        </is>
      </c>
      <c r="E13" t="inlineStr">
        <is>
          <t>240081</t>
        </is>
      </c>
      <c r="F13" s="550" t="n">
        <v>46189</v>
      </c>
      <c r="G13" t="n">
        <v>28955</v>
      </c>
      <c r="H13" t="inlineStr">
        <is>
          <t>AGUA MINERAL SEM GAS MAMBA 350ML C/12</t>
        </is>
      </c>
      <c r="I13" t="inlineStr">
        <is>
          <t>BEBIDAS</t>
        </is>
      </c>
      <c r="J13" t="n">
        <v>60</v>
      </c>
      <c r="K13" t="inlineStr">
        <is>
          <t>PC</t>
        </is>
      </c>
      <c r="L13" t="n">
        <v>2462.4</v>
      </c>
      <c r="M13" t="n">
        <v>41.04</v>
      </c>
      <c r="N13" t="inlineStr">
        <is>
          <t>BEBIDAS</t>
        </is>
      </c>
      <c r="O13" t="inlineStr">
        <is>
          <t>06/2026</t>
        </is>
      </c>
    </row>
    <row r="14">
      <c r="A14" t="n">
        <v>240064</v>
      </c>
      <c r="B14" t="n">
        <v>122</v>
      </c>
      <c r="C14" t="inlineStr">
        <is>
          <t>Arcos</t>
        </is>
      </c>
      <c r="D14" t="inlineStr">
        <is>
          <t>PARAMU COMERCIO E REPRESENTACAO DE PRODUTOS ALIMENTICIOS</t>
        </is>
      </c>
      <c r="E14" t="inlineStr">
        <is>
          <t>18174</t>
        </is>
      </c>
      <c r="F14" s="550" t="n">
        <v>46188</v>
      </c>
      <c r="G14" t="n">
        <v>25128</v>
      </c>
      <c r="H14" t="inlineStr">
        <is>
          <t>COXAO MOLE EM CUBOS KG</t>
        </is>
      </c>
      <c r="I14" t="inlineStr">
        <is>
          <t>ALIMENTOS</t>
        </is>
      </c>
      <c r="J14" t="n">
        <v>15.2</v>
      </c>
      <c r="K14" t="inlineStr">
        <is>
          <t>KG</t>
        </is>
      </c>
      <c r="L14" t="n">
        <v>668.8</v>
      </c>
      <c r="M14" t="n">
        <v>44</v>
      </c>
      <c r="N14" t="inlineStr">
        <is>
          <t>ALIMENTOS</t>
        </is>
      </c>
      <c r="O14" t="inlineStr">
        <is>
          <t>06/2026</t>
        </is>
      </c>
    </row>
    <row r="15">
      <c r="A15" t="n">
        <v>240064</v>
      </c>
      <c r="B15" t="n">
        <v>122</v>
      </c>
      <c r="C15" t="inlineStr">
        <is>
          <t>Arcos</t>
        </is>
      </c>
      <c r="D15" t="inlineStr">
        <is>
          <t>PARAMU COMERCIO E REPRESENTACAO DE PRODUTOS ALIMENTICIOS</t>
        </is>
      </c>
      <c r="E15" t="inlineStr">
        <is>
          <t>18174</t>
        </is>
      </c>
      <c r="F15" s="550" t="n">
        <v>46188</v>
      </c>
      <c r="G15" t="n">
        <v>18832</v>
      </c>
      <c r="H15" t="inlineStr">
        <is>
          <t>PATINHO MOIDO KG</t>
        </is>
      </c>
      <c r="I15" t="inlineStr">
        <is>
          <t>ALIMENTOS</t>
        </is>
      </c>
      <c r="J15" t="n">
        <v>15.8</v>
      </c>
      <c r="K15" t="inlineStr">
        <is>
          <t>KG</t>
        </is>
      </c>
      <c r="L15" t="n">
        <v>583.02</v>
      </c>
      <c r="M15" t="n">
        <v>36.9</v>
      </c>
      <c r="N15" t="inlineStr">
        <is>
          <t>ALIMENTOS</t>
        </is>
      </c>
      <c r="O15" t="inlineStr">
        <is>
          <t>06/2026</t>
        </is>
      </c>
    </row>
    <row r="16">
      <c r="A16" t="n">
        <v>240063</v>
      </c>
      <c r="B16" t="n">
        <v>122</v>
      </c>
      <c r="C16" t="inlineStr">
        <is>
          <t>Arcos</t>
        </is>
      </c>
      <c r="D16" t="inlineStr">
        <is>
          <t>QUEIJARIA ATALAIA LTDA</t>
        </is>
      </c>
      <c r="E16" t="inlineStr">
        <is>
          <t>28090</t>
        </is>
      </c>
      <c r="F16" s="550" t="n">
        <v>46189</v>
      </c>
      <c r="G16" t="n">
        <v>26594</v>
      </c>
      <c r="H16" t="inlineStr">
        <is>
          <t>QUEIJO MOGIANA KG</t>
        </is>
      </c>
      <c r="I16" t="inlineStr">
        <is>
          <t>ALIMENTOS</t>
        </is>
      </c>
      <c r="J16" t="n">
        <v>9.949999999999999</v>
      </c>
      <c r="K16" t="inlineStr">
        <is>
          <t>KG</t>
        </is>
      </c>
      <c r="L16" t="n">
        <v>864.65</v>
      </c>
      <c r="M16" t="n">
        <v>86.899497</v>
      </c>
      <c r="N16" t="inlineStr">
        <is>
          <t>ALIMENTOS</t>
        </is>
      </c>
      <c r="O16" t="inlineStr">
        <is>
          <t>06/2026</t>
        </is>
      </c>
    </row>
    <row r="17">
      <c r="A17" t="n">
        <v>240062</v>
      </c>
      <c r="B17" t="n">
        <v>122</v>
      </c>
      <c r="C17" t="inlineStr">
        <is>
          <t>Arcos</t>
        </is>
      </c>
      <c r="D17" t="inlineStr">
        <is>
          <t>DISTRIBUIDORA E IMPORTADORA IRMAOS AVELINO LTDA</t>
        </is>
      </c>
      <c r="E17" t="inlineStr">
        <is>
          <t>486753</t>
        </is>
      </c>
      <c r="F17" s="550" t="n">
        <v>46190</v>
      </c>
      <c r="G17" t="n">
        <v>20488</v>
      </c>
      <c r="H17" t="inlineStr">
        <is>
          <t>PRESUNTO COZIDO MAGRO SADIA KG</t>
        </is>
      </c>
      <c r="I17" t="inlineStr">
        <is>
          <t>ALIMENTOS</t>
        </is>
      </c>
      <c r="J17" t="n">
        <v>6.94</v>
      </c>
      <c r="K17" t="inlineStr">
        <is>
          <t>KG</t>
        </is>
      </c>
      <c r="L17" t="n">
        <v>166.21</v>
      </c>
      <c r="M17" t="n">
        <v>23.949568</v>
      </c>
      <c r="N17" t="inlineStr">
        <is>
          <t>ALIMENTOS</t>
        </is>
      </c>
      <c r="O17" t="inlineStr">
        <is>
          <t>06/2026</t>
        </is>
      </c>
    </row>
    <row r="18">
      <c r="A18" t="n">
        <v>240062</v>
      </c>
      <c r="B18" t="n">
        <v>122</v>
      </c>
      <c r="C18" t="inlineStr">
        <is>
          <t>Arcos</t>
        </is>
      </c>
      <c r="D18" t="inlineStr">
        <is>
          <t>DISTRIBUIDORA E IMPORTADORA IRMAOS AVELINO LTDA</t>
        </is>
      </c>
      <c r="E18" t="inlineStr">
        <is>
          <t>486753</t>
        </is>
      </c>
      <c r="F18" s="550" t="n">
        <v>46190</v>
      </c>
      <c r="G18" t="n">
        <v>19439</v>
      </c>
      <c r="H18" t="inlineStr">
        <is>
          <t>CREAM CHEESE DANUBIO C/1KG</t>
        </is>
      </c>
      <c r="I18" t="inlineStr">
        <is>
          <t>ALIMENTOS</t>
        </is>
      </c>
      <c r="J18" t="n">
        <v>12</v>
      </c>
      <c r="K18" t="inlineStr">
        <is>
          <t>PC</t>
        </is>
      </c>
      <c r="L18" t="n">
        <v>365.16</v>
      </c>
      <c r="M18" t="n">
        <v>30.43</v>
      </c>
      <c r="N18" t="inlineStr">
        <is>
          <t>ALIMENTOS</t>
        </is>
      </c>
      <c r="O18" t="inlineStr">
        <is>
          <t>06/2026</t>
        </is>
      </c>
    </row>
    <row r="19">
      <c r="A19" t="n">
        <v>240062</v>
      </c>
      <c r="B19" t="n">
        <v>122</v>
      </c>
      <c r="C19" t="inlineStr">
        <is>
          <t>Arcos</t>
        </is>
      </c>
      <c r="D19" t="inlineStr">
        <is>
          <t>DISTRIBUIDORA E IMPORTADORA IRMAOS AVELINO LTDA</t>
        </is>
      </c>
      <c r="E19" t="inlineStr">
        <is>
          <t>486753</t>
        </is>
      </c>
      <c r="F19" s="550" t="n">
        <v>46190</v>
      </c>
      <c r="G19" t="n">
        <v>19401</v>
      </c>
      <c r="H19" t="inlineStr">
        <is>
          <t>MANTEIGA SEM SAL SCALA KG</t>
        </is>
      </c>
      <c r="I19" t="inlineStr">
        <is>
          <t>ALIMENTOS</t>
        </is>
      </c>
      <c r="J19" t="n">
        <v>4</v>
      </c>
      <c r="K19" t="inlineStr">
        <is>
          <t>PT</t>
        </is>
      </c>
      <c r="L19" t="n">
        <v>707.8</v>
      </c>
      <c r="M19" t="n">
        <v>176.95</v>
      </c>
      <c r="N19" t="inlineStr">
        <is>
          <t>ALIMENTOS</t>
        </is>
      </c>
      <c r="O19" t="inlineStr">
        <is>
          <t>06/2026</t>
        </is>
      </c>
    </row>
    <row r="20">
      <c r="A20" t="n">
        <v>240062</v>
      </c>
      <c r="B20" t="n">
        <v>122</v>
      </c>
      <c r="C20" t="inlineStr">
        <is>
          <t>Arcos</t>
        </is>
      </c>
      <c r="D20" t="inlineStr">
        <is>
          <t>DISTRIBUIDORA E IMPORTADORA IRMAOS AVELINO LTDA</t>
        </is>
      </c>
      <c r="E20" t="inlineStr">
        <is>
          <t>486753</t>
        </is>
      </c>
      <c r="F20" s="550" t="n">
        <v>46190</v>
      </c>
      <c r="G20" t="n">
        <v>19973</v>
      </c>
      <c r="H20" t="inlineStr">
        <is>
          <t>MOLHO SHOYO TRADICIONAL SAKURA C/1,010L UN</t>
        </is>
      </c>
      <c r="I20" t="inlineStr">
        <is>
          <t>ALIMENTOS</t>
        </is>
      </c>
      <c r="J20" t="n">
        <v>6</v>
      </c>
      <c r="K20" t="inlineStr">
        <is>
          <t>UN</t>
        </is>
      </c>
      <c r="L20" t="n">
        <v>90.66</v>
      </c>
      <c r="M20" t="n">
        <v>15.11</v>
      </c>
      <c r="N20" t="inlineStr">
        <is>
          <t>ALIMENTOS</t>
        </is>
      </c>
      <c r="O20" t="inlineStr">
        <is>
          <t>06/2026</t>
        </is>
      </c>
    </row>
    <row r="21">
      <c r="A21" t="n">
        <v>240061</v>
      </c>
      <c r="B21" t="n">
        <v>122</v>
      </c>
      <c r="C21" t="inlineStr">
        <is>
          <t>Arcos</t>
        </is>
      </c>
      <c r="D21" t="inlineStr">
        <is>
          <t>LEITESOL INDUSTRIA E COMERCIO</t>
        </is>
      </c>
      <c r="E21" t="inlineStr">
        <is>
          <t>750891</t>
        </is>
      </c>
      <c r="F21" s="550" t="n">
        <v>46188</v>
      </c>
      <c r="G21" t="n">
        <v>19291</v>
      </c>
      <c r="H21" t="inlineStr">
        <is>
          <t>QUEIJO PARMESAO CAPA PRETA KG</t>
        </is>
      </c>
      <c r="I21" t="inlineStr">
        <is>
          <t>ALIMENTOS</t>
        </is>
      </c>
      <c r="J21" t="n">
        <v>39.15</v>
      </c>
      <c r="K21" t="inlineStr">
        <is>
          <t>KG</t>
        </is>
      </c>
      <c r="L21" t="n">
        <v>2348.7</v>
      </c>
      <c r="M21" t="n">
        <v>59.992337</v>
      </c>
      <c r="N21" t="inlineStr">
        <is>
          <t>ALIMENTOS</t>
        </is>
      </c>
      <c r="O21" t="inlineStr">
        <is>
          <t>06/2026</t>
        </is>
      </c>
    </row>
    <row r="22">
      <c r="A22" t="n">
        <v>240060</v>
      </c>
      <c r="B22" t="n">
        <v>122</v>
      </c>
      <c r="C22" t="inlineStr">
        <is>
          <t>Arcos</t>
        </is>
      </c>
      <c r="D22" t="inlineStr">
        <is>
          <t>ATACADISTA KINGFOOD PRODUTOS ALIMENTICIO</t>
        </is>
      </c>
      <c r="E22" t="inlineStr">
        <is>
          <t>291517</t>
        </is>
      </c>
      <c r="F22" s="550" t="n">
        <v>46189</v>
      </c>
      <c r="G22" t="n">
        <v>21010</v>
      </c>
      <c r="H22" t="inlineStr">
        <is>
          <t>OLEO DE CANOLA SAUDE C/900ML</t>
        </is>
      </c>
      <c r="I22" t="inlineStr">
        <is>
          <t>ALIMENTOS</t>
        </is>
      </c>
      <c r="J22" t="n">
        <v>60</v>
      </c>
      <c r="K22" t="inlineStr">
        <is>
          <t>UN</t>
        </is>
      </c>
      <c r="L22" t="n">
        <v>696</v>
      </c>
      <c r="M22" t="n">
        <v>11.6</v>
      </c>
      <c r="N22" t="inlineStr">
        <is>
          <t>ALIMENTOS</t>
        </is>
      </c>
      <c r="O22" t="inlineStr">
        <is>
          <t>06/2026</t>
        </is>
      </c>
    </row>
    <row r="23">
      <c r="A23" t="n">
        <v>240059</v>
      </c>
      <c r="B23" t="n">
        <v>122</v>
      </c>
      <c r="C23" t="inlineStr">
        <is>
          <t>Arcos</t>
        </is>
      </c>
      <c r="D23" t="inlineStr">
        <is>
          <t>NOVA COMERCIAL PESCADOS LTDA</t>
        </is>
      </c>
      <c r="E23" t="inlineStr">
        <is>
          <t>34361</t>
        </is>
      </c>
      <c r="F23" s="550" t="n">
        <v>46189</v>
      </c>
      <c r="G23" t="n">
        <v>27692</v>
      </c>
      <c r="H23" t="inlineStr">
        <is>
          <t>CAMARAO CINZA 25/30 LIMPO EVISCERADO COM COLA KG</t>
        </is>
      </c>
      <c r="I23" t="inlineStr">
        <is>
          <t>ALIMENTOS</t>
        </is>
      </c>
      <c r="J23" t="n">
        <v>12</v>
      </c>
      <c r="K23" t="inlineStr">
        <is>
          <t>KG</t>
        </is>
      </c>
      <c r="L23" t="n">
        <v>1344</v>
      </c>
      <c r="M23" t="n">
        <v>112</v>
      </c>
      <c r="N23" t="inlineStr">
        <is>
          <t>ALIMENTOS</t>
        </is>
      </c>
      <c r="O23" t="inlineStr">
        <is>
          <t>06/2026</t>
        </is>
      </c>
    </row>
    <row r="24">
      <c r="A24" t="n">
        <v>240058</v>
      </c>
      <c r="B24" t="n">
        <v>122</v>
      </c>
      <c r="C24" t="inlineStr">
        <is>
          <t>Arcos</t>
        </is>
      </c>
      <c r="D24" t="inlineStr">
        <is>
          <t>CECILIA TSUYACO ARAKI SILVA LTDA</t>
        </is>
      </c>
      <c r="E24" t="inlineStr">
        <is>
          <t>393761</t>
        </is>
      </c>
      <c r="F24" s="550" t="n">
        <v>46189</v>
      </c>
      <c r="G24" t="n">
        <v>23361</v>
      </c>
      <c r="H24" t="inlineStr">
        <is>
          <t>LARANJA PERA KG</t>
        </is>
      </c>
      <c r="I24" t="inlineStr">
        <is>
          <t>ALIMENTOS</t>
        </is>
      </c>
      <c r="J24" t="n">
        <v>20</v>
      </c>
      <c r="K24" t="inlineStr">
        <is>
          <t>KG</t>
        </is>
      </c>
      <c r="L24" t="n">
        <v>53</v>
      </c>
      <c r="M24" t="n">
        <v>2.65</v>
      </c>
      <c r="N24" t="inlineStr">
        <is>
          <t>ALIMENTOS</t>
        </is>
      </c>
      <c r="O24" t="inlineStr">
        <is>
          <t>06/2026</t>
        </is>
      </c>
    </row>
    <row r="25">
      <c r="A25" t="n">
        <v>240058</v>
      </c>
      <c r="B25" t="n">
        <v>122</v>
      </c>
      <c r="C25" t="inlineStr">
        <is>
          <t>Arcos</t>
        </is>
      </c>
      <c r="D25" t="inlineStr">
        <is>
          <t>CECILIA TSUYACO ARAKI SILVA LTDA</t>
        </is>
      </c>
      <c r="E25" t="inlineStr">
        <is>
          <t>393761</t>
        </is>
      </c>
      <c r="F25" s="550" t="n">
        <v>46189</v>
      </c>
      <c r="G25" t="n">
        <v>23236</v>
      </c>
      <c r="H25" t="inlineStr">
        <is>
          <t>COUVE MANTEIGA KG</t>
        </is>
      </c>
      <c r="I25" t="inlineStr">
        <is>
          <t>ALIMENTOS</t>
        </is>
      </c>
      <c r="J25" t="n">
        <v>2</v>
      </c>
      <c r="K25" t="inlineStr">
        <is>
          <t>KG</t>
        </is>
      </c>
      <c r="L25" t="n">
        <v>22</v>
      </c>
      <c r="M25" t="n">
        <v>11</v>
      </c>
      <c r="N25" t="inlineStr">
        <is>
          <t>ALIMENTOS</t>
        </is>
      </c>
      <c r="O25" t="inlineStr">
        <is>
          <t>06/2026</t>
        </is>
      </c>
    </row>
    <row r="26">
      <c r="A26" t="n">
        <v>240058</v>
      </c>
      <c r="B26" t="n">
        <v>122</v>
      </c>
      <c r="C26" t="inlineStr">
        <is>
          <t>Arcos</t>
        </is>
      </c>
      <c r="D26" t="inlineStr">
        <is>
          <t>CECILIA TSUYACO ARAKI SILVA LTDA</t>
        </is>
      </c>
      <c r="E26" t="inlineStr">
        <is>
          <t>393761</t>
        </is>
      </c>
      <c r="F26" s="550" t="n">
        <v>46189</v>
      </c>
      <c r="G26" t="n">
        <v>19743</v>
      </c>
      <c r="H26" t="inlineStr">
        <is>
          <t>MACA VERDE KG</t>
        </is>
      </c>
      <c r="I26" t="inlineStr">
        <is>
          <t>ALIMENTOS</t>
        </is>
      </c>
      <c r="J26" t="n">
        <v>1</v>
      </c>
      <c r="K26" t="inlineStr">
        <is>
          <t>KG</t>
        </is>
      </c>
      <c r="L26" t="n">
        <v>15</v>
      </c>
      <c r="M26" t="n">
        <v>15</v>
      </c>
      <c r="N26" t="inlineStr">
        <is>
          <t>ALIMENTOS</t>
        </is>
      </c>
      <c r="O26" t="inlineStr">
        <is>
          <t>06/2026</t>
        </is>
      </c>
    </row>
    <row r="27">
      <c r="A27" t="n">
        <v>240058</v>
      </c>
      <c r="B27" t="n">
        <v>122</v>
      </c>
      <c r="C27" t="inlineStr">
        <is>
          <t>Arcos</t>
        </is>
      </c>
      <c r="D27" t="inlineStr">
        <is>
          <t>CECILIA TSUYACO ARAKI SILVA LTDA</t>
        </is>
      </c>
      <c r="E27" t="inlineStr">
        <is>
          <t>393761</t>
        </is>
      </c>
      <c r="F27" s="550" t="n">
        <v>46189</v>
      </c>
      <c r="G27" t="n">
        <v>19465</v>
      </c>
      <c r="H27" t="inlineStr">
        <is>
          <t>SALSAO KG</t>
        </is>
      </c>
      <c r="I27" t="inlineStr">
        <is>
          <t>ALIMENTOS</t>
        </is>
      </c>
      <c r="J27" t="n">
        <v>1</v>
      </c>
      <c r="K27" t="inlineStr">
        <is>
          <t>KG</t>
        </is>
      </c>
      <c r="L27" t="n">
        <v>7.8</v>
      </c>
      <c r="M27" t="n">
        <v>7.8</v>
      </c>
      <c r="N27" t="inlineStr">
        <is>
          <t>ALIMENTOS</t>
        </is>
      </c>
      <c r="O27" t="inlineStr">
        <is>
          <t>06/2026</t>
        </is>
      </c>
    </row>
    <row r="28">
      <c r="A28" t="n">
        <v>240058</v>
      </c>
      <c r="B28" t="n">
        <v>122</v>
      </c>
      <c r="C28" t="inlineStr">
        <is>
          <t>Arcos</t>
        </is>
      </c>
      <c r="D28" t="inlineStr">
        <is>
          <t>CECILIA TSUYACO ARAKI SILVA LTDA</t>
        </is>
      </c>
      <c r="E28" t="inlineStr">
        <is>
          <t>393761</t>
        </is>
      </c>
      <c r="F28" s="550" t="n">
        <v>46189</v>
      </c>
      <c r="G28" t="n">
        <v>19787</v>
      </c>
      <c r="H28" t="inlineStr">
        <is>
          <t>ABACAXI PEROLA KG</t>
        </is>
      </c>
      <c r="I28" t="inlineStr">
        <is>
          <t>ALIMENTOS</t>
        </is>
      </c>
      <c r="J28" t="n">
        <v>40</v>
      </c>
      <c r="K28" t="inlineStr">
        <is>
          <t>KG</t>
        </is>
      </c>
      <c r="L28" t="n">
        <v>224</v>
      </c>
      <c r="M28" t="n">
        <v>5.6</v>
      </c>
      <c r="N28" t="inlineStr">
        <is>
          <t>ALIMENTOS</t>
        </is>
      </c>
      <c r="O28" t="inlineStr">
        <is>
          <t>06/2026</t>
        </is>
      </c>
    </row>
    <row r="29">
      <c r="A29" t="n">
        <v>240058</v>
      </c>
      <c r="B29" t="n">
        <v>122</v>
      </c>
      <c r="C29" t="inlineStr">
        <is>
          <t>Arcos</t>
        </is>
      </c>
      <c r="D29" t="inlineStr">
        <is>
          <t>CECILIA TSUYACO ARAKI SILVA LTDA</t>
        </is>
      </c>
      <c r="E29" t="inlineStr">
        <is>
          <t>393761</t>
        </is>
      </c>
      <c r="F29" s="550" t="n">
        <v>46189</v>
      </c>
      <c r="G29" t="n">
        <v>23390</v>
      </c>
      <c r="H29" t="inlineStr">
        <is>
          <t>BANANA DA TERRA KG</t>
        </is>
      </c>
      <c r="I29" t="inlineStr">
        <is>
          <t>ALIMENTOS</t>
        </is>
      </c>
      <c r="J29" t="n">
        <v>6</v>
      </c>
      <c r="K29" t="inlineStr">
        <is>
          <t>KG</t>
        </is>
      </c>
      <c r="L29" t="n">
        <v>48</v>
      </c>
      <c r="M29" t="n">
        <v>8</v>
      </c>
      <c r="N29" t="inlineStr">
        <is>
          <t>ALIMENTOS</t>
        </is>
      </c>
      <c r="O29" t="inlineStr">
        <is>
          <t>06/2026</t>
        </is>
      </c>
    </row>
    <row r="30">
      <c r="A30" t="n">
        <v>240058</v>
      </c>
      <c r="B30" t="n">
        <v>122</v>
      </c>
      <c r="C30" t="inlineStr">
        <is>
          <t>Arcos</t>
        </is>
      </c>
      <c r="D30" t="inlineStr">
        <is>
          <t>CECILIA TSUYACO ARAKI SILVA LTDA</t>
        </is>
      </c>
      <c r="E30" t="inlineStr">
        <is>
          <t>393761</t>
        </is>
      </c>
      <c r="F30" s="550" t="n">
        <v>46189</v>
      </c>
      <c r="G30" t="n">
        <v>19476</v>
      </c>
      <c r="H30" t="inlineStr">
        <is>
          <t>MANJERICAO KG</t>
        </is>
      </c>
      <c r="I30" t="inlineStr">
        <is>
          <t>ALIMENTOS</t>
        </is>
      </c>
      <c r="J30" t="n">
        <v>0.3</v>
      </c>
      <c r="K30" t="inlineStr">
        <is>
          <t>KG</t>
        </is>
      </c>
      <c r="L30" t="n">
        <v>19.5</v>
      </c>
      <c r="M30" t="n">
        <v>65</v>
      </c>
      <c r="N30" t="inlineStr">
        <is>
          <t>ALIMENTOS</t>
        </is>
      </c>
      <c r="O30" t="inlineStr">
        <is>
          <t>06/2026</t>
        </is>
      </c>
    </row>
    <row r="31">
      <c r="A31" t="n">
        <v>240058</v>
      </c>
      <c r="B31" t="n">
        <v>122</v>
      </c>
      <c r="C31" t="inlineStr">
        <is>
          <t>Arcos</t>
        </is>
      </c>
      <c r="D31" t="inlineStr">
        <is>
          <t>CECILIA TSUYACO ARAKI SILVA LTDA</t>
        </is>
      </c>
      <c r="E31" t="inlineStr">
        <is>
          <t>393761</t>
        </is>
      </c>
      <c r="F31" s="550" t="n">
        <v>46189</v>
      </c>
      <c r="G31" t="n">
        <v>19647</v>
      </c>
      <c r="H31" t="inlineStr">
        <is>
          <t>ALHO PORO KG</t>
        </is>
      </c>
      <c r="I31" t="inlineStr">
        <is>
          <t>ALIMENTOS</t>
        </is>
      </c>
      <c r="J31" t="n">
        <v>1</v>
      </c>
      <c r="K31" t="inlineStr">
        <is>
          <t>KG</t>
        </is>
      </c>
      <c r="L31" t="n">
        <v>15</v>
      </c>
      <c r="M31" t="n">
        <v>15</v>
      </c>
      <c r="N31" t="inlineStr">
        <is>
          <t>ALIMENTOS</t>
        </is>
      </c>
      <c r="O31" t="inlineStr">
        <is>
          <t>06/2026</t>
        </is>
      </c>
    </row>
    <row r="32">
      <c r="A32" t="n">
        <v>240058</v>
      </c>
      <c r="B32" t="n">
        <v>122</v>
      </c>
      <c r="C32" t="inlineStr">
        <is>
          <t>Arcos</t>
        </is>
      </c>
      <c r="D32" t="inlineStr">
        <is>
          <t>CECILIA TSUYACO ARAKI SILVA LTDA</t>
        </is>
      </c>
      <c r="E32" t="inlineStr">
        <is>
          <t>393761</t>
        </is>
      </c>
      <c r="F32" s="550" t="n">
        <v>46189</v>
      </c>
      <c r="G32" t="n">
        <v>19570</v>
      </c>
      <c r="H32" t="inlineStr">
        <is>
          <t>PIMENTA JALAPENO KG</t>
        </is>
      </c>
      <c r="I32" t="inlineStr">
        <is>
          <t>ALIMENTOS</t>
        </is>
      </c>
      <c r="J32" t="n">
        <v>0.1</v>
      </c>
      <c r="K32" t="inlineStr">
        <is>
          <t>KG</t>
        </is>
      </c>
      <c r="L32" t="n">
        <v>2.5</v>
      </c>
      <c r="M32" t="n">
        <v>25</v>
      </c>
      <c r="N32" t="inlineStr">
        <is>
          <t>ALIMENTOS</t>
        </is>
      </c>
      <c r="O32" t="inlineStr">
        <is>
          <t>06/2026</t>
        </is>
      </c>
    </row>
    <row r="33">
      <c r="A33" t="n">
        <v>240058</v>
      </c>
      <c r="B33" t="n">
        <v>122</v>
      </c>
      <c r="C33" t="inlineStr">
        <is>
          <t>Arcos</t>
        </is>
      </c>
      <c r="D33" t="inlineStr">
        <is>
          <t>CECILIA TSUYACO ARAKI SILVA LTDA</t>
        </is>
      </c>
      <c r="E33" t="inlineStr">
        <is>
          <t>393761</t>
        </is>
      </c>
      <c r="F33" s="550" t="n">
        <v>46189</v>
      </c>
      <c r="G33" t="n">
        <v>19498</v>
      </c>
      <c r="H33" t="inlineStr">
        <is>
          <t>ALFACE ROMANA KG</t>
        </is>
      </c>
      <c r="I33" t="inlineStr">
        <is>
          <t>ALIMENTOS</t>
        </is>
      </c>
      <c r="J33" t="n">
        <v>1</v>
      </c>
      <c r="K33" t="inlineStr">
        <is>
          <t>KG</t>
        </is>
      </c>
      <c r="L33" t="n">
        <v>14</v>
      </c>
      <c r="M33" t="n">
        <v>14</v>
      </c>
      <c r="N33" t="inlineStr">
        <is>
          <t>ALIMENTOS</t>
        </is>
      </c>
      <c r="O33" t="inlineStr">
        <is>
          <t>06/2026</t>
        </is>
      </c>
    </row>
    <row r="34">
      <c r="A34" t="n">
        <v>240058</v>
      </c>
      <c r="B34" t="n">
        <v>122</v>
      </c>
      <c r="C34" t="inlineStr">
        <is>
          <t>Arcos</t>
        </is>
      </c>
      <c r="D34" t="inlineStr">
        <is>
          <t>CECILIA TSUYACO ARAKI SILVA LTDA</t>
        </is>
      </c>
      <c r="E34" t="inlineStr">
        <is>
          <t>393761</t>
        </is>
      </c>
      <c r="F34" s="550" t="n">
        <v>46189</v>
      </c>
      <c r="G34" t="n">
        <v>19751</v>
      </c>
      <c r="H34" t="inlineStr">
        <is>
          <t>LIMAO SICILIANO KG</t>
        </is>
      </c>
      <c r="I34" t="inlineStr">
        <is>
          <t>ALIMENTOS</t>
        </is>
      </c>
      <c r="J34" t="n">
        <v>6</v>
      </c>
      <c r="K34" t="inlineStr">
        <is>
          <t>KG</t>
        </is>
      </c>
      <c r="L34" t="n">
        <v>52.2</v>
      </c>
      <c r="M34" t="n">
        <v>8.699999999999999</v>
      </c>
      <c r="N34" t="inlineStr">
        <is>
          <t>ALIMENTOS</t>
        </is>
      </c>
      <c r="O34" t="inlineStr">
        <is>
          <t>06/2026</t>
        </is>
      </c>
    </row>
    <row r="35">
      <c r="A35" t="n">
        <v>240058</v>
      </c>
      <c r="B35" t="n">
        <v>122</v>
      </c>
      <c r="C35" t="inlineStr">
        <is>
          <t>Arcos</t>
        </is>
      </c>
      <c r="D35" t="inlineStr">
        <is>
          <t>CECILIA TSUYACO ARAKI SILVA LTDA</t>
        </is>
      </c>
      <c r="E35" t="inlineStr">
        <is>
          <t>393761</t>
        </is>
      </c>
      <c r="F35" s="550" t="n">
        <v>46189</v>
      </c>
      <c r="G35" t="n">
        <v>19503</v>
      </c>
      <c r="H35" t="inlineStr">
        <is>
          <t>ALFACE CRESPA KG</t>
        </is>
      </c>
      <c r="I35" t="inlineStr">
        <is>
          <t>ALIMENTOS</t>
        </is>
      </c>
      <c r="J35" t="n">
        <v>1</v>
      </c>
      <c r="K35" t="inlineStr">
        <is>
          <t>KG</t>
        </is>
      </c>
      <c r="L35" t="n">
        <v>11.5</v>
      </c>
      <c r="M35" t="n">
        <v>11.5</v>
      </c>
      <c r="N35" t="inlineStr">
        <is>
          <t>ALIMENTOS</t>
        </is>
      </c>
      <c r="O35" t="inlineStr">
        <is>
          <t>06/2026</t>
        </is>
      </c>
    </row>
    <row r="36">
      <c r="A36" t="n">
        <v>240058</v>
      </c>
      <c r="B36" t="n">
        <v>122</v>
      </c>
      <c r="C36" t="inlineStr">
        <is>
          <t>Arcos</t>
        </is>
      </c>
      <c r="D36" t="inlineStr">
        <is>
          <t>CECILIA TSUYACO ARAKI SILVA LTDA</t>
        </is>
      </c>
      <c r="E36" t="inlineStr">
        <is>
          <t>393761</t>
        </is>
      </c>
      <c r="F36" s="550" t="n">
        <v>46189</v>
      </c>
      <c r="G36" t="n">
        <v>25647</v>
      </c>
      <c r="H36" t="inlineStr">
        <is>
          <t>ACELGA BOK CHOY KG</t>
        </is>
      </c>
      <c r="I36" t="inlineStr">
        <is>
          <t>ALIMENTOS</t>
        </is>
      </c>
      <c r="J36" t="n">
        <v>1.5</v>
      </c>
      <c r="K36" t="inlineStr">
        <is>
          <t>KG</t>
        </is>
      </c>
      <c r="L36" t="n">
        <v>25.5</v>
      </c>
      <c r="M36" t="n">
        <v>17</v>
      </c>
      <c r="N36" t="inlineStr">
        <is>
          <t>ALIMENTOS</t>
        </is>
      </c>
      <c r="O36" t="inlineStr">
        <is>
          <t>06/2026</t>
        </is>
      </c>
    </row>
    <row r="37">
      <c r="A37" t="n">
        <v>240058</v>
      </c>
      <c r="B37" t="n">
        <v>122</v>
      </c>
      <c r="C37" t="inlineStr">
        <is>
          <t>Arcos</t>
        </is>
      </c>
      <c r="D37" t="inlineStr">
        <is>
          <t>CECILIA TSUYACO ARAKI SILVA LTDA</t>
        </is>
      </c>
      <c r="E37" t="inlineStr">
        <is>
          <t>393761</t>
        </is>
      </c>
      <c r="F37" s="550" t="n">
        <v>46189</v>
      </c>
      <c r="G37" t="n">
        <v>24037</v>
      </c>
      <c r="H37" t="inlineStr">
        <is>
          <t>ALHO TRITURADO FRITO</t>
        </is>
      </c>
      <c r="I37" t="inlineStr">
        <is>
          <t>ALIMENTOS</t>
        </is>
      </c>
      <c r="J37" t="n">
        <v>2</v>
      </c>
      <c r="K37" t="inlineStr">
        <is>
          <t>KG</t>
        </is>
      </c>
      <c r="L37" t="n">
        <v>35</v>
      </c>
      <c r="M37" t="n">
        <v>17.5</v>
      </c>
      <c r="N37" t="inlineStr">
        <is>
          <t>ALIMENTOS</t>
        </is>
      </c>
      <c r="O37" t="inlineStr">
        <is>
          <t>06/2026</t>
        </is>
      </c>
    </row>
    <row r="38">
      <c r="A38" t="n">
        <v>240058</v>
      </c>
      <c r="B38" t="n">
        <v>122</v>
      </c>
      <c r="C38" t="inlineStr">
        <is>
          <t>Arcos</t>
        </is>
      </c>
      <c r="D38" t="inlineStr">
        <is>
          <t>CECILIA TSUYACO ARAKI SILVA LTDA</t>
        </is>
      </c>
      <c r="E38" t="inlineStr">
        <is>
          <t>393761</t>
        </is>
      </c>
      <c r="F38" s="550" t="n">
        <v>46189</v>
      </c>
      <c r="G38" t="n">
        <v>19502</v>
      </c>
      <c r="H38" t="inlineStr">
        <is>
          <t>ALFACE CRESPA ROXA KG</t>
        </is>
      </c>
      <c r="I38" t="inlineStr">
        <is>
          <t>ALIMENTOS</t>
        </is>
      </c>
      <c r="J38" t="n">
        <v>1</v>
      </c>
      <c r="K38" t="inlineStr">
        <is>
          <t>KG</t>
        </is>
      </c>
      <c r="L38" t="n">
        <v>16</v>
      </c>
      <c r="M38" t="n">
        <v>16</v>
      </c>
      <c r="N38" t="inlineStr">
        <is>
          <t>ALIMENTOS</t>
        </is>
      </c>
      <c r="O38" t="inlineStr">
        <is>
          <t>06/2026</t>
        </is>
      </c>
    </row>
    <row r="39">
      <c r="A39" t="n">
        <v>240058</v>
      </c>
      <c r="B39" t="n">
        <v>122</v>
      </c>
      <c r="C39" t="inlineStr">
        <is>
          <t>Arcos</t>
        </is>
      </c>
      <c r="D39" t="inlineStr">
        <is>
          <t>CECILIA TSUYACO ARAKI SILVA LTDA</t>
        </is>
      </c>
      <c r="E39" t="inlineStr">
        <is>
          <t>393761</t>
        </is>
      </c>
      <c r="F39" s="550" t="n">
        <v>46189</v>
      </c>
      <c r="G39" t="n">
        <v>19505</v>
      </c>
      <c r="H39" t="inlineStr">
        <is>
          <t>ALFACE AMERICANA KG</t>
        </is>
      </c>
      <c r="I39" t="inlineStr">
        <is>
          <t>ALIMENTOS</t>
        </is>
      </c>
      <c r="J39" t="n">
        <v>1</v>
      </c>
      <c r="K39" t="inlineStr">
        <is>
          <t>KG</t>
        </is>
      </c>
      <c r="L39" t="n">
        <v>10.5</v>
      </c>
      <c r="M39" t="n">
        <v>10.5</v>
      </c>
      <c r="N39" t="inlineStr">
        <is>
          <t>ALIMENTOS</t>
        </is>
      </c>
      <c r="O39" t="inlineStr">
        <is>
          <t>06/2026</t>
        </is>
      </c>
    </row>
    <row r="40">
      <c r="A40" t="n">
        <v>240058</v>
      </c>
      <c r="B40" t="n">
        <v>122</v>
      </c>
      <c r="C40" t="inlineStr">
        <is>
          <t>Arcos</t>
        </is>
      </c>
      <c r="D40" t="inlineStr">
        <is>
          <t>CECILIA TSUYACO ARAKI SILVA LTDA</t>
        </is>
      </c>
      <c r="E40" t="inlineStr">
        <is>
          <t>393761</t>
        </is>
      </c>
      <c r="F40" s="550" t="n">
        <v>46189</v>
      </c>
      <c r="G40" t="n">
        <v>19472</v>
      </c>
      <c r="H40" t="inlineStr">
        <is>
          <t>RUCULA KG</t>
        </is>
      </c>
      <c r="I40" t="inlineStr">
        <is>
          <t>ALIMENTOS</t>
        </is>
      </c>
      <c r="J40" t="n">
        <v>1.5</v>
      </c>
      <c r="K40" t="inlineStr">
        <is>
          <t>KG</t>
        </is>
      </c>
      <c r="L40" t="n">
        <v>22.5</v>
      </c>
      <c r="M40" t="n">
        <v>15</v>
      </c>
      <c r="N40" t="inlineStr">
        <is>
          <t>ALIMENTOS</t>
        </is>
      </c>
      <c r="O40" t="inlineStr">
        <is>
          <t>06/2026</t>
        </is>
      </c>
    </row>
    <row r="41">
      <c r="A41" t="n">
        <v>240058</v>
      </c>
      <c r="B41" t="n">
        <v>122</v>
      </c>
      <c r="C41" t="inlineStr">
        <is>
          <t>Arcos</t>
        </is>
      </c>
      <c r="D41" t="inlineStr">
        <is>
          <t>CECILIA TSUYACO ARAKI SILVA LTDA</t>
        </is>
      </c>
      <c r="E41" t="inlineStr">
        <is>
          <t>393761</t>
        </is>
      </c>
      <c r="F41" s="550" t="n">
        <v>46189</v>
      </c>
      <c r="G41" t="n">
        <v>19622</v>
      </c>
      <c r="H41" t="inlineStr">
        <is>
          <t>CEBOLA PEROLA KG</t>
        </is>
      </c>
      <c r="I41" t="inlineStr">
        <is>
          <t>ALIMENTOS</t>
        </is>
      </c>
      <c r="J41" t="n">
        <v>1</v>
      </c>
      <c r="K41" t="inlineStr">
        <is>
          <t>KG</t>
        </is>
      </c>
      <c r="L41" t="n">
        <v>5.5</v>
      </c>
      <c r="M41" t="n">
        <v>5.5</v>
      </c>
      <c r="N41" t="inlineStr">
        <is>
          <t>ALIMENTOS</t>
        </is>
      </c>
      <c r="O41" t="inlineStr">
        <is>
          <t>06/2026</t>
        </is>
      </c>
    </row>
    <row r="42">
      <c r="A42" t="n">
        <v>240058</v>
      </c>
      <c r="B42" t="n">
        <v>122</v>
      </c>
      <c r="C42" t="inlineStr">
        <is>
          <t>Arcos</t>
        </is>
      </c>
      <c r="D42" t="inlineStr">
        <is>
          <t>CECILIA TSUYACO ARAKI SILVA LTDA</t>
        </is>
      </c>
      <c r="E42" t="inlineStr">
        <is>
          <t>393761</t>
        </is>
      </c>
      <c r="F42" s="550" t="n">
        <v>46189</v>
      </c>
      <c r="G42" t="n">
        <v>23303</v>
      </c>
      <c r="H42" t="inlineStr">
        <is>
          <t>PHYSALIS KG</t>
        </is>
      </c>
      <c r="I42" t="inlineStr">
        <is>
          <t>ALIMENTOS</t>
        </is>
      </c>
      <c r="J42" t="n">
        <v>0.3</v>
      </c>
      <c r="K42" t="inlineStr">
        <is>
          <t>KG</t>
        </is>
      </c>
      <c r="L42" t="n">
        <v>10.5</v>
      </c>
      <c r="M42" t="n">
        <v>35</v>
      </c>
      <c r="N42" t="inlineStr">
        <is>
          <t>ALIMENTOS</t>
        </is>
      </c>
      <c r="O42" t="inlineStr">
        <is>
          <t>06/2026</t>
        </is>
      </c>
    </row>
    <row r="43">
      <c r="A43" t="n">
        <v>240058</v>
      </c>
      <c r="B43" t="n">
        <v>122</v>
      </c>
      <c r="C43" t="inlineStr">
        <is>
          <t>Arcos</t>
        </is>
      </c>
      <c r="D43" t="inlineStr">
        <is>
          <t>CECILIA TSUYACO ARAKI SILVA LTDA</t>
        </is>
      </c>
      <c r="E43" t="inlineStr">
        <is>
          <t>393761</t>
        </is>
      </c>
      <c r="F43" s="550" t="n">
        <v>46189</v>
      </c>
      <c r="G43" t="n">
        <v>19642</v>
      </c>
      <c r="H43" t="inlineStr">
        <is>
          <t>BATATA BOLINHA KG</t>
        </is>
      </c>
      <c r="I43" t="inlineStr">
        <is>
          <t>ALIMENTOS</t>
        </is>
      </c>
      <c r="J43" t="n">
        <v>1</v>
      </c>
      <c r="K43" t="inlineStr">
        <is>
          <t>KG</t>
        </is>
      </c>
      <c r="L43" t="n">
        <v>5.5</v>
      </c>
      <c r="M43" t="n">
        <v>5.5</v>
      </c>
      <c r="N43" t="inlineStr">
        <is>
          <t>ALIMENTOS</t>
        </is>
      </c>
      <c r="O43" t="inlineStr">
        <is>
          <t>06/2026</t>
        </is>
      </c>
    </row>
    <row r="44">
      <c r="A44" t="n">
        <v>240058</v>
      </c>
      <c r="B44" t="n">
        <v>122</v>
      </c>
      <c r="C44" t="inlineStr">
        <is>
          <t>Arcos</t>
        </is>
      </c>
      <c r="D44" t="inlineStr">
        <is>
          <t>CECILIA TSUYACO ARAKI SILVA LTDA</t>
        </is>
      </c>
      <c r="E44" t="inlineStr">
        <is>
          <t>393761</t>
        </is>
      </c>
      <c r="F44" s="550" t="n">
        <v>46189</v>
      </c>
      <c r="G44" t="n">
        <v>19485</v>
      </c>
      <c r="H44" t="inlineStr">
        <is>
          <t>ENDRO DILL KG</t>
        </is>
      </c>
      <c r="I44" t="inlineStr">
        <is>
          <t>ALIMENTOS</t>
        </is>
      </c>
      <c r="J44" t="n">
        <v>0.1</v>
      </c>
      <c r="K44" t="inlineStr">
        <is>
          <t>KG</t>
        </is>
      </c>
      <c r="L44" t="n">
        <v>8</v>
      </c>
      <c r="M44" t="n">
        <v>80</v>
      </c>
      <c r="N44" t="inlineStr">
        <is>
          <t>ALIMENTOS</t>
        </is>
      </c>
      <c r="O44" t="inlineStr">
        <is>
          <t>06/2026</t>
        </is>
      </c>
    </row>
    <row r="45">
      <c r="A45" t="n">
        <v>240058</v>
      </c>
      <c r="B45" t="n">
        <v>122</v>
      </c>
      <c r="C45" t="inlineStr">
        <is>
          <t>Arcos</t>
        </is>
      </c>
      <c r="D45" t="inlineStr">
        <is>
          <t>CECILIA TSUYACO ARAKI SILVA LTDA</t>
        </is>
      </c>
      <c r="E45" t="inlineStr">
        <is>
          <t>393761</t>
        </is>
      </c>
      <c r="F45" s="550" t="n">
        <v>46189</v>
      </c>
      <c r="G45" t="n">
        <v>19759</v>
      </c>
      <c r="H45" t="inlineStr">
        <is>
          <t>LARANJA BAHIA KG</t>
        </is>
      </c>
      <c r="I45" t="inlineStr">
        <is>
          <t>ALIMENTOS</t>
        </is>
      </c>
      <c r="J45" t="n">
        <v>4</v>
      </c>
      <c r="K45" t="inlineStr">
        <is>
          <t>KG</t>
        </is>
      </c>
      <c r="L45" t="n">
        <v>34</v>
      </c>
      <c r="M45" t="n">
        <v>8.5</v>
      </c>
      <c r="N45" t="inlineStr">
        <is>
          <t>ALIMENTOS</t>
        </is>
      </c>
      <c r="O45" t="inlineStr">
        <is>
          <t>06/2026</t>
        </is>
      </c>
    </row>
    <row r="46">
      <c r="A46" t="n">
        <v>240058</v>
      </c>
      <c r="B46" t="n">
        <v>122</v>
      </c>
      <c r="C46" t="inlineStr">
        <is>
          <t>Arcos</t>
        </is>
      </c>
      <c r="D46" t="inlineStr">
        <is>
          <t>CECILIA TSUYACO ARAKI SILVA LTDA</t>
        </is>
      </c>
      <c r="E46" t="inlineStr">
        <is>
          <t>393761</t>
        </is>
      </c>
      <c r="F46" s="550" t="n">
        <v>46189</v>
      </c>
      <c r="G46" t="n">
        <v>19575</v>
      </c>
      <c r="H46" t="inlineStr">
        <is>
          <t>PIMENTA DE CHEIRO VERDE KG</t>
        </is>
      </c>
      <c r="I46" t="inlineStr">
        <is>
          <t>ALIMENTOS</t>
        </is>
      </c>
      <c r="J46" t="n">
        <v>0.2</v>
      </c>
      <c r="K46" t="inlineStr">
        <is>
          <t>KG</t>
        </is>
      </c>
      <c r="L46" t="n">
        <v>6.4</v>
      </c>
      <c r="M46" t="n">
        <v>32</v>
      </c>
      <c r="N46" t="inlineStr">
        <is>
          <t>ALIMENTOS</t>
        </is>
      </c>
      <c r="O46" t="inlineStr">
        <is>
          <t>06/2026</t>
        </is>
      </c>
    </row>
    <row r="47">
      <c r="A47" t="n">
        <v>240057</v>
      </c>
      <c r="B47" t="n">
        <v>122</v>
      </c>
      <c r="C47" t="inlineStr">
        <is>
          <t>Arcos</t>
        </is>
      </c>
      <c r="D47" t="inlineStr">
        <is>
          <t>MARIO PEDRO FELICIANO - HORTIFRUTI</t>
        </is>
      </c>
      <c r="E47" t="inlineStr">
        <is>
          <t>480197</t>
        </is>
      </c>
      <c r="F47" s="550" t="n">
        <v>46189</v>
      </c>
      <c r="G47" t="n">
        <v>24484</v>
      </c>
      <c r="H47" t="inlineStr">
        <is>
          <t>TOMATE SWEET KG</t>
        </is>
      </c>
      <c r="I47" t="inlineStr">
        <is>
          <t>ALIMENTOS</t>
        </is>
      </c>
      <c r="J47" t="n">
        <v>0.25</v>
      </c>
      <c r="K47" t="inlineStr">
        <is>
          <t>KG</t>
        </is>
      </c>
      <c r="L47" t="n">
        <v>4.22</v>
      </c>
      <c r="M47" t="n">
        <v>16.88</v>
      </c>
      <c r="N47" t="inlineStr">
        <is>
          <t>ALIMENTOS</t>
        </is>
      </c>
      <c r="O47" t="inlineStr">
        <is>
          <t>06/2026</t>
        </is>
      </c>
    </row>
    <row r="48">
      <c r="A48" t="n">
        <v>240057</v>
      </c>
      <c r="B48" t="n">
        <v>122</v>
      </c>
      <c r="C48" t="inlineStr">
        <is>
          <t>Arcos</t>
        </is>
      </c>
      <c r="D48" t="inlineStr">
        <is>
          <t>MARIO PEDRO FELICIANO - HORTIFRUTI</t>
        </is>
      </c>
      <c r="E48" t="inlineStr">
        <is>
          <t>480197</t>
        </is>
      </c>
      <c r="F48" s="550" t="n">
        <v>46189</v>
      </c>
      <c r="G48" t="n">
        <v>23359</v>
      </c>
      <c r="H48" t="inlineStr">
        <is>
          <t>LIMAO TAHITI KG</t>
        </is>
      </c>
      <c r="I48" t="inlineStr">
        <is>
          <t>ALIMENTOS</t>
        </is>
      </c>
      <c r="J48" t="n">
        <v>15</v>
      </c>
      <c r="K48" t="inlineStr">
        <is>
          <t>KG</t>
        </is>
      </c>
      <c r="L48" t="n">
        <v>43.5</v>
      </c>
      <c r="M48" t="n">
        <v>2.9</v>
      </c>
      <c r="N48" t="inlineStr">
        <is>
          <t>ALIMENTOS</t>
        </is>
      </c>
      <c r="O48" t="inlineStr">
        <is>
          <t>06/2026</t>
        </is>
      </c>
    </row>
    <row r="49">
      <c r="A49" t="n">
        <v>240057</v>
      </c>
      <c r="B49" t="n">
        <v>122</v>
      </c>
      <c r="C49" t="inlineStr">
        <is>
          <t>Arcos</t>
        </is>
      </c>
      <c r="D49" t="inlineStr">
        <is>
          <t>MARIO PEDRO FELICIANO - HORTIFRUTI</t>
        </is>
      </c>
      <c r="E49" t="inlineStr">
        <is>
          <t>480197</t>
        </is>
      </c>
      <c r="F49" s="550" t="n">
        <v>46189</v>
      </c>
      <c r="G49" t="n">
        <v>24509</v>
      </c>
      <c r="H49" t="inlineStr">
        <is>
          <t>CEBOLA BRANCA KG</t>
        </is>
      </c>
      <c r="I49" t="inlineStr">
        <is>
          <t>ALIMENTOS</t>
        </is>
      </c>
      <c r="J49" t="n">
        <v>20</v>
      </c>
      <c r="K49" t="inlineStr">
        <is>
          <t>KG</t>
        </is>
      </c>
      <c r="L49" t="n">
        <v>77.40000000000001</v>
      </c>
      <c r="M49" t="n">
        <v>3.87</v>
      </c>
      <c r="N49" t="inlineStr">
        <is>
          <t>ALIMENTOS</t>
        </is>
      </c>
      <c r="O49" t="inlineStr">
        <is>
          <t>06/2026</t>
        </is>
      </c>
    </row>
    <row r="50">
      <c r="A50" t="n">
        <v>240057</v>
      </c>
      <c r="B50" t="n">
        <v>122</v>
      </c>
      <c r="C50" t="inlineStr">
        <is>
          <t>Arcos</t>
        </is>
      </c>
      <c r="D50" t="inlineStr">
        <is>
          <t>MARIO PEDRO FELICIANO - HORTIFRUTI</t>
        </is>
      </c>
      <c r="E50" t="inlineStr">
        <is>
          <t>480197</t>
        </is>
      </c>
      <c r="F50" s="550" t="n">
        <v>46189</v>
      </c>
      <c r="G50" t="n">
        <v>19607</v>
      </c>
      <c r="H50" t="inlineStr">
        <is>
          <t>GENGIBRE KG</t>
        </is>
      </c>
      <c r="I50" t="inlineStr">
        <is>
          <t>ALIMENTOS</t>
        </is>
      </c>
      <c r="J50" t="n">
        <v>20</v>
      </c>
      <c r="K50" t="inlineStr">
        <is>
          <t>KG</t>
        </is>
      </c>
      <c r="L50" t="n">
        <v>159.8</v>
      </c>
      <c r="M50" t="n">
        <v>7.99</v>
      </c>
      <c r="N50" t="inlineStr">
        <is>
          <t>ALIMENTOS</t>
        </is>
      </c>
      <c r="O50" t="inlineStr">
        <is>
          <t>06/2026</t>
        </is>
      </c>
    </row>
    <row r="51">
      <c r="A51" t="n">
        <v>240057</v>
      </c>
      <c r="B51" t="n">
        <v>122</v>
      </c>
      <c r="C51" t="inlineStr">
        <is>
          <t>Arcos</t>
        </is>
      </c>
      <c r="D51" t="inlineStr">
        <is>
          <t>MARIO PEDRO FELICIANO - HORTIFRUTI</t>
        </is>
      </c>
      <c r="E51" t="inlineStr">
        <is>
          <t>480197</t>
        </is>
      </c>
      <c r="F51" s="550" t="n">
        <v>46189</v>
      </c>
      <c r="G51" t="n">
        <v>19488</v>
      </c>
      <c r="H51" t="inlineStr">
        <is>
          <t>CEBOLINHA KG</t>
        </is>
      </c>
      <c r="I51" t="inlineStr">
        <is>
          <t>ALIMENTOS</t>
        </is>
      </c>
      <c r="J51" t="n">
        <v>1</v>
      </c>
      <c r="K51" t="inlineStr">
        <is>
          <t>KG</t>
        </is>
      </c>
      <c r="L51" t="n">
        <v>14.5</v>
      </c>
      <c r="M51" t="n">
        <v>14.5</v>
      </c>
      <c r="N51" t="inlineStr">
        <is>
          <t>ALIMENTOS</t>
        </is>
      </c>
      <c r="O51" t="inlineStr">
        <is>
          <t>06/2026</t>
        </is>
      </c>
    </row>
    <row r="52">
      <c r="A52" t="n">
        <v>240057</v>
      </c>
      <c r="B52" t="n">
        <v>122</v>
      </c>
      <c r="C52" t="inlineStr">
        <is>
          <t>Arcos</t>
        </is>
      </c>
      <c r="D52" t="inlineStr">
        <is>
          <t>MARIO PEDRO FELICIANO - HORTIFRUTI</t>
        </is>
      </c>
      <c r="E52" t="inlineStr">
        <is>
          <t>480197</t>
        </is>
      </c>
      <c r="F52" s="550" t="n">
        <v>46189</v>
      </c>
      <c r="G52" t="n">
        <v>19480</v>
      </c>
      <c r="H52" t="inlineStr">
        <is>
          <t>HORTELA HIDROPONICA KG</t>
        </is>
      </c>
      <c r="I52" t="inlineStr">
        <is>
          <t>ALIMENTOS</t>
        </is>
      </c>
      <c r="J52" t="n">
        <v>0.3</v>
      </c>
      <c r="K52" t="inlineStr">
        <is>
          <t>KG</t>
        </is>
      </c>
      <c r="L52" t="n">
        <v>7.37</v>
      </c>
      <c r="M52" t="n">
        <v>24.566667</v>
      </c>
      <c r="N52" t="inlineStr">
        <is>
          <t>ALIMENTOS</t>
        </is>
      </c>
      <c r="O52" t="inlineStr">
        <is>
          <t>06/2026</t>
        </is>
      </c>
    </row>
    <row r="53">
      <c r="A53" t="n">
        <v>240057</v>
      </c>
      <c r="B53" t="n">
        <v>122</v>
      </c>
      <c r="C53" t="inlineStr">
        <is>
          <t>Arcos</t>
        </is>
      </c>
      <c r="D53" t="inlineStr">
        <is>
          <t>MARIO PEDRO FELICIANO - HORTIFRUTI</t>
        </is>
      </c>
      <c r="E53" t="inlineStr">
        <is>
          <t>480197</t>
        </is>
      </c>
      <c r="F53" s="550" t="n">
        <v>46189</v>
      </c>
      <c r="G53" t="n">
        <v>23186</v>
      </c>
      <c r="H53" t="inlineStr">
        <is>
          <t>TOMATE CARMEM SALADA KG</t>
        </is>
      </c>
      <c r="I53" t="inlineStr">
        <is>
          <t>ALIMENTOS</t>
        </is>
      </c>
      <c r="J53" t="n">
        <v>1.3</v>
      </c>
      <c r="K53" t="inlineStr">
        <is>
          <t>KG</t>
        </is>
      </c>
      <c r="L53" t="n">
        <v>16.76</v>
      </c>
      <c r="M53" t="n">
        <v>12.892308</v>
      </c>
      <c r="N53" t="inlineStr">
        <is>
          <t>ALIMENTOS</t>
        </is>
      </c>
      <c r="O53" t="inlineStr">
        <is>
          <t>06/2026</t>
        </is>
      </c>
    </row>
    <row r="54">
      <c r="A54" t="n">
        <v>240057</v>
      </c>
      <c r="B54" t="n">
        <v>122</v>
      </c>
      <c r="C54" t="inlineStr">
        <is>
          <t>Arcos</t>
        </is>
      </c>
      <c r="D54" t="inlineStr">
        <is>
          <t>MARIO PEDRO FELICIANO - HORTIFRUTI</t>
        </is>
      </c>
      <c r="E54" t="inlineStr">
        <is>
          <t>480197</t>
        </is>
      </c>
      <c r="F54" s="550" t="n">
        <v>46189</v>
      </c>
      <c r="G54" t="n">
        <v>19558</v>
      </c>
      <c r="H54" t="inlineStr">
        <is>
          <t>QUIABO KG</t>
        </is>
      </c>
      <c r="I54" t="inlineStr">
        <is>
          <t>ALIMENTOS</t>
        </is>
      </c>
      <c r="J54" t="n">
        <v>2</v>
      </c>
      <c r="K54" t="inlineStr">
        <is>
          <t>KG</t>
        </is>
      </c>
      <c r="L54" t="n">
        <v>46.34</v>
      </c>
      <c r="M54" t="n">
        <v>23.17</v>
      </c>
      <c r="N54" t="inlineStr">
        <is>
          <t>ALIMENTOS</t>
        </is>
      </c>
      <c r="O54" t="inlineStr">
        <is>
          <t>06/2026</t>
        </is>
      </c>
    </row>
    <row r="55">
      <c r="A55" t="n">
        <v>240057</v>
      </c>
      <c r="B55" t="n">
        <v>122</v>
      </c>
      <c r="C55" t="inlineStr">
        <is>
          <t>Arcos</t>
        </is>
      </c>
      <c r="D55" t="inlineStr">
        <is>
          <t>MARIO PEDRO FELICIANO - HORTIFRUTI</t>
        </is>
      </c>
      <c r="E55" t="inlineStr">
        <is>
          <t>480197</t>
        </is>
      </c>
      <c r="F55" s="550" t="n">
        <v>46189</v>
      </c>
      <c r="G55" t="n">
        <v>23095</v>
      </c>
      <c r="H55" t="inlineStr">
        <is>
          <t>OVO CAIPIRA UN</t>
        </is>
      </c>
      <c r="I55" t="inlineStr">
        <is>
          <t>ALIMENTOS</t>
        </is>
      </c>
      <c r="J55" t="n">
        <v>250</v>
      </c>
      <c r="K55" t="inlineStr">
        <is>
          <t>UN</t>
        </is>
      </c>
      <c r="L55" t="n">
        <v>240</v>
      </c>
      <c r="M55" t="n">
        <v>0.96</v>
      </c>
      <c r="N55" t="inlineStr">
        <is>
          <t>ALIMENTOS</t>
        </is>
      </c>
      <c r="O55" t="inlineStr">
        <is>
          <t>06/2026</t>
        </is>
      </c>
    </row>
    <row r="56">
      <c r="A56" t="n">
        <v>240057</v>
      </c>
      <c r="B56" t="n">
        <v>122</v>
      </c>
      <c r="C56" t="inlineStr">
        <is>
          <t>Arcos</t>
        </is>
      </c>
      <c r="D56" t="inlineStr">
        <is>
          <t>MARIO PEDRO FELICIANO - HORTIFRUTI</t>
        </is>
      </c>
      <c r="E56" t="inlineStr">
        <is>
          <t>480197</t>
        </is>
      </c>
      <c r="F56" s="550" t="n">
        <v>46189</v>
      </c>
      <c r="G56" t="n">
        <v>23113</v>
      </c>
      <c r="H56" t="inlineStr">
        <is>
          <t>SALSA KG</t>
        </is>
      </c>
      <c r="I56" t="inlineStr">
        <is>
          <t>ALIMENTOS</t>
        </is>
      </c>
      <c r="J56" t="n">
        <v>1.2</v>
      </c>
      <c r="K56" t="inlineStr">
        <is>
          <t>KG</t>
        </is>
      </c>
      <c r="L56" t="n">
        <v>12.48</v>
      </c>
      <c r="M56" t="n">
        <v>10.4</v>
      </c>
      <c r="N56" t="inlineStr">
        <is>
          <t>ALIMENTOS</t>
        </is>
      </c>
      <c r="O56" t="inlineStr">
        <is>
          <t>06/2026</t>
        </is>
      </c>
    </row>
    <row r="57">
      <c r="A57" t="n">
        <v>240057</v>
      </c>
      <c r="B57" t="n">
        <v>122</v>
      </c>
      <c r="C57" t="inlineStr">
        <is>
          <t>Arcos</t>
        </is>
      </c>
      <c r="D57" t="inlineStr">
        <is>
          <t>MARIO PEDRO FELICIANO - HORTIFRUTI</t>
        </is>
      </c>
      <c r="E57" t="inlineStr">
        <is>
          <t>480197</t>
        </is>
      </c>
      <c r="F57" s="550" t="n">
        <v>46189</v>
      </c>
      <c r="G57" t="n">
        <v>23389</v>
      </c>
      <c r="H57" t="inlineStr">
        <is>
          <t>BANANA NANICA KG</t>
        </is>
      </c>
      <c r="I57" t="inlineStr">
        <is>
          <t>ALIMENTOS</t>
        </is>
      </c>
      <c r="J57" t="n">
        <v>4.4</v>
      </c>
      <c r="K57" t="inlineStr">
        <is>
          <t>KG</t>
        </is>
      </c>
      <c r="L57" t="n">
        <v>20.55</v>
      </c>
      <c r="M57" t="n">
        <v>4.670455</v>
      </c>
      <c r="N57" t="inlineStr">
        <is>
          <t>ALIMENTOS</t>
        </is>
      </c>
      <c r="O57" t="inlineStr">
        <is>
          <t>06/2026</t>
        </is>
      </c>
    </row>
    <row r="58">
      <c r="A58" t="n">
        <v>240057</v>
      </c>
      <c r="B58" t="n">
        <v>122</v>
      </c>
      <c r="C58" t="inlineStr">
        <is>
          <t>Arcos</t>
        </is>
      </c>
      <c r="D58" t="inlineStr">
        <is>
          <t>MARIO PEDRO FELICIANO - HORTIFRUTI</t>
        </is>
      </c>
      <c r="E58" t="inlineStr">
        <is>
          <t>480197</t>
        </is>
      </c>
      <c r="F58" s="550" t="n">
        <v>46189</v>
      </c>
      <c r="G58" t="n">
        <v>27106</v>
      </c>
      <c r="H58" t="inlineStr">
        <is>
          <t>PALMILTO PUPUNHA FRESCO TOLETE KG</t>
        </is>
      </c>
      <c r="I58" t="inlineStr">
        <is>
          <t>ALIMENTOS</t>
        </is>
      </c>
      <c r="J58" t="n">
        <v>0.83</v>
      </c>
      <c r="K58" t="inlineStr">
        <is>
          <t>KG</t>
        </is>
      </c>
      <c r="L58" t="n">
        <v>25.27</v>
      </c>
      <c r="M58" t="n">
        <v>30.445783</v>
      </c>
      <c r="N58" t="inlineStr">
        <is>
          <t>ALIMENTOS</t>
        </is>
      </c>
      <c r="O58" t="inlineStr">
        <is>
          <t>06/2026</t>
        </is>
      </c>
    </row>
    <row r="59">
      <c r="A59" t="n">
        <v>240056</v>
      </c>
      <c r="B59" t="n">
        <v>122</v>
      </c>
      <c r="C59" t="inlineStr">
        <is>
          <t>Arcos</t>
        </is>
      </c>
      <c r="D59" t="inlineStr">
        <is>
          <t>DO CHEF DISTRIBUIDORA DE ALIMENTOS LTDA</t>
        </is>
      </c>
      <c r="E59" t="inlineStr">
        <is>
          <t>2388</t>
        </is>
      </c>
      <c r="F59" s="550" t="n">
        <v>46189</v>
      </c>
      <c r="G59" t="n">
        <v>23096</v>
      </c>
      <c r="H59" t="inlineStr">
        <is>
          <t>OVO BRANCO UN</t>
        </is>
      </c>
      <c r="I59" t="inlineStr">
        <is>
          <t>ALIMENTOS</t>
        </is>
      </c>
      <c r="J59" t="n">
        <v>60</v>
      </c>
      <c r="K59" t="inlineStr">
        <is>
          <t>UN</t>
        </is>
      </c>
      <c r="L59" t="n">
        <v>39</v>
      </c>
      <c r="M59" t="n">
        <v>0.65</v>
      </c>
      <c r="N59" t="inlineStr">
        <is>
          <t>ALIMENTOS</t>
        </is>
      </c>
      <c r="O59" t="inlineStr">
        <is>
          <t>06/2026</t>
        </is>
      </c>
    </row>
    <row r="60">
      <c r="A60" t="n">
        <v>240056</v>
      </c>
      <c r="B60" t="n">
        <v>122</v>
      </c>
      <c r="C60" t="inlineStr">
        <is>
          <t>Arcos</t>
        </is>
      </c>
      <c r="D60" t="inlineStr">
        <is>
          <t>DO CHEF DISTRIBUIDORA DE ALIMENTOS LTDA</t>
        </is>
      </c>
      <c r="E60" t="inlineStr">
        <is>
          <t>2388</t>
        </is>
      </c>
      <c r="F60" s="550" t="n">
        <v>46189</v>
      </c>
      <c r="G60" t="n">
        <v>19701</v>
      </c>
      <c r="H60" t="inlineStr">
        <is>
          <t>AMEIXA KG</t>
        </is>
      </c>
      <c r="I60" t="inlineStr">
        <is>
          <t>ALIMENTOS</t>
        </is>
      </c>
      <c r="J60" t="n">
        <v>1.5</v>
      </c>
      <c r="K60" t="inlineStr">
        <is>
          <t>KG</t>
        </is>
      </c>
      <c r="L60" t="n">
        <v>29.25</v>
      </c>
      <c r="M60" t="n">
        <v>19.5</v>
      </c>
      <c r="N60" t="inlineStr">
        <is>
          <t>ALIMENTOS</t>
        </is>
      </c>
      <c r="O60" t="inlineStr">
        <is>
          <t>06/2026</t>
        </is>
      </c>
    </row>
    <row r="61">
      <c r="A61" t="n">
        <v>240056</v>
      </c>
      <c r="B61" t="n">
        <v>122</v>
      </c>
      <c r="C61" t="inlineStr">
        <is>
          <t>Arcos</t>
        </is>
      </c>
      <c r="D61" t="inlineStr">
        <is>
          <t>DO CHEF DISTRIBUIDORA DE ALIMENTOS LTDA</t>
        </is>
      </c>
      <c r="E61" t="inlineStr">
        <is>
          <t>2388</t>
        </is>
      </c>
      <c r="F61" s="550" t="n">
        <v>46189</v>
      </c>
      <c r="G61" t="n">
        <v>19846</v>
      </c>
      <c r="H61" t="inlineStr">
        <is>
          <t>BROTO DE MOYASHI GRANEL KG</t>
        </is>
      </c>
      <c r="I61" t="inlineStr">
        <is>
          <t>ALIMENTOS</t>
        </is>
      </c>
      <c r="J61" t="n">
        <v>0.5</v>
      </c>
      <c r="K61" t="inlineStr">
        <is>
          <t>KG</t>
        </is>
      </c>
      <c r="L61" t="n">
        <v>10.4</v>
      </c>
      <c r="M61" t="n">
        <v>20.8</v>
      </c>
      <c r="N61" t="inlineStr">
        <is>
          <t>ALIMENTOS</t>
        </is>
      </c>
      <c r="O61" t="inlineStr">
        <is>
          <t>06/2026</t>
        </is>
      </c>
    </row>
    <row r="62">
      <c r="A62" t="n">
        <v>240056</v>
      </c>
      <c r="B62" t="n">
        <v>122</v>
      </c>
      <c r="C62" t="inlineStr">
        <is>
          <t>Arcos</t>
        </is>
      </c>
      <c r="D62" t="inlineStr">
        <is>
          <t>DO CHEF DISTRIBUIDORA DE ALIMENTOS LTDA</t>
        </is>
      </c>
      <c r="E62" t="inlineStr">
        <is>
          <t>2388</t>
        </is>
      </c>
      <c r="F62" s="550" t="n">
        <v>46189</v>
      </c>
      <c r="G62" t="n">
        <v>19721</v>
      </c>
      <c r="H62" t="inlineStr">
        <is>
          <t>ROMA KG</t>
        </is>
      </c>
      <c r="I62" t="inlineStr">
        <is>
          <t>ALIMENTOS</t>
        </is>
      </c>
      <c r="J62" t="n">
        <v>1.1</v>
      </c>
      <c r="K62" t="inlineStr">
        <is>
          <t>KG</t>
        </is>
      </c>
      <c r="L62" t="n">
        <v>45.76</v>
      </c>
      <c r="M62" t="n">
        <v>41.6</v>
      </c>
      <c r="N62" t="inlineStr">
        <is>
          <t>ALIMENTOS</t>
        </is>
      </c>
      <c r="O62" t="inlineStr">
        <is>
          <t>06/2026</t>
        </is>
      </c>
    </row>
    <row r="63">
      <c r="A63" t="n">
        <v>240056</v>
      </c>
      <c r="B63" t="n">
        <v>122</v>
      </c>
      <c r="C63" t="inlineStr">
        <is>
          <t>Arcos</t>
        </is>
      </c>
      <c r="D63" t="inlineStr">
        <is>
          <t>DO CHEF DISTRIBUIDORA DE ALIMENTOS LTDA</t>
        </is>
      </c>
      <c r="E63" t="inlineStr">
        <is>
          <t>2388</t>
        </is>
      </c>
      <c r="F63" s="550" t="n">
        <v>46189</v>
      </c>
      <c r="G63" t="n">
        <v>23108</v>
      </c>
      <c r="H63" t="inlineStr">
        <is>
          <t>TOMILHO KG</t>
        </is>
      </c>
      <c r="I63" t="inlineStr">
        <is>
          <t>ALIMENTOS</t>
        </is>
      </c>
      <c r="J63" t="n">
        <v>0.1</v>
      </c>
      <c r="K63" t="inlineStr">
        <is>
          <t>KG</t>
        </is>
      </c>
      <c r="L63" t="n">
        <v>7.8</v>
      </c>
      <c r="M63" t="n">
        <v>78</v>
      </c>
      <c r="N63" t="inlineStr">
        <is>
          <t>ALIMENTOS</t>
        </is>
      </c>
      <c r="O63" t="inlineStr">
        <is>
          <t>06/2026</t>
        </is>
      </c>
    </row>
    <row r="64">
      <c r="A64" t="n">
        <v>240055</v>
      </c>
      <c r="B64" t="n">
        <v>122</v>
      </c>
      <c r="C64" t="inlineStr">
        <is>
          <t>Arcos</t>
        </is>
      </c>
      <c r="D64" t="inlineStr">
        <is>
          <t>NA MORADA INDÚSTRIA E COMÉRCIO LTDA</t>
        </is>
      </c>
      <c r="E64" t="inlineStr">
        <is>
          <t>296407</t>
        </is>
      </c>
      <c r="F64" s="550" t="n">
        <v>46189</v>
      </c>
      <c r="G64" t="n">
        <v>26596</v>
      </c>
      <c r="H64" t="inlineStr">
        <is>
          <t>QUEIJO GORGONZOLA SERRA DAS ANTAS (PECAS DE 660G) KG</t>
        </is>
      </c>
      <c r="I64" t="inlineStr">
        <is>
          <t>ALIMENTOS</t>
        </is>
      </c>
      <c r="J64" t="n">
        <v>1.41</v>
      </c>
      <c r="K64" t="inlineStr">
        <is>
          <t>KG</t>
        </is>
      </c>
      <c r="L64" t="n">
        <v>148.33</v>
      </c>
      <c r="M64" t="n">
        <v>105.198582</v>
      </c>
      <c r="N64" t="inlineStr">
        <is>
          <t>ALIMENTOS</t>
        </is>
      </c>
      <c r="O64" t="inlineStr">
        <is>
          <t>06/2026</t>
        </is>
      </c>
    </row>
    <row r="65">
      <c r="A65" t="n">
        <v>240055</v>
      </c>
      <c r="B65" t="n">
        <v>122</v>
      </c>
      <c r="C65" t="inlineStr">
        <is>
          <t>Arcos</t>
        </is>
      </c>
      <c r="D65" t="inlineStr">
        <is>
          <t>NA MORADA INDÚSTRIA E COMÉRCIO LTDA</t>
        </is>
      </c>
      <c r="E65" t="inlineStr">
        <is>
          <t>296407</t>
        </is>
      </c>
      <c r="F65" s="550" t="n">
        <v>46189</v>
      </c>
      <c r="G65" t="n">
        <v>19370</v>
      </c>
      <c r="H65" t="inlineStr">
        <is>
          <t>QUEIJO CAMEMBERT SERRA DAS ANTAS CX 1,680KG C/12 DE 140G KG</t>
        </is>
      </c>
      <c r="I65" t="inlineStr">
        <is>
          <t>ALIMENTOS</t>
        </is>
      </c>
      <c r="J65" t="n">
        <v>6.72</v>
      </c>
      <c r="K65" t="inlineStr">
        <is>
          <t>KG</t>
        </is>
      </c>
      <c r="L65" t="n">
        <v>680.0599999999999</v>
      </c>
      <c r="M65" t="n">
        <v>101.199405</v>
      </c>
      <c r="N65" t="inlineStr">
        <is>
          <t>ALIMENTOS</t>
        </is>
      </c>
      <c r="O65" t="inlineStr">
        <is>
          <t>06/2026</t>
        </is>
      </c>
    </row>
    <row r="66">
      <c r="A66" t="n">
        <v>240055</v>
      </c>
      <c r="B66" t="n">
        <v>122</v>
      </c>
      <c r="C66" t="inlineStr">
        <is>
          <t>Arcos</t>
        </is>
      </c>
      <c r="D66" t="inlineStr">
        <is>
          <t>NA MORADA INDÚSTRIA E COMÉRCIO LTDA</t>
        </is>
      </c>
      <c r="E66" t="inlineStr">
        <is>
          <t>296407</t>
        </is>
      </c>
      <c r="F66" s="550" t="n">
        <v>46189</v>
      </c>
      <c r="G66" t="n">
        <v>27893</v>
      </c>
      <c r="H66" t="inlineStr">
        <is>
          <t>QUEIJO GORGONZOLA DOLCE SERRA DAS ANTAS (FRACIONADO EM PECAS DE 500GM)KG</t>
        </is>
      </c>
      <c r="I66" t="inlineStr">
        <is>
          <t>ALIMENTOS</t>
        </is>
      </c>
      <c r="J66" t="n">
        <v>0.91</v>
      </c>
      <c r="K66" t="inlineStr">
        <is>
          <t>KG</t>
        </is>
      </c>
      <c r="L66" t="n">
        <v>94</v>
      </c>
      <c r="M66" t="n">
        <v>103.296703</v>
      </c>
      <c r="N66" t="inlineStr">
        <is>
          <t>ALIMENTOS</t>
        </is>
      </c>
      <c r="O66" t="inlineStr">
        <is>
          <t>06/2026</t>
        </is>
      </c>
    </row>
    <row r="67">
      <c r="A67" t="n">
        <v>240054</v>
      </c>
      <c r="B67" t="n">
        <v>122</v>
      </c>
      <c r="C67" t="inlineStr">
        <is>
          <t>Arcos</t>
        </is>
      </c>
      <c r="D67" t="inlineStr">
        <is>
          <t>DOMO - PRODUTOS ORIENTAIS LTDA.</t>
        </is>
      </c>
      <c r="E67" t="inlineStr">
        <is>
          <t>13</t>
        </is>
      </c>
      <c r="F67" s="550" t="n">
        <v>46190</v>
      </c>
      <c r="G67" t="n">
        <v>19987</v>
      </c>
      <c r="H67" t="inlineStr">
        <is>
          <t>MOLHO DE PIMENTA SRIRACHA HUY FONG 481GR</t>
        </is>
      </c>
      <c r="I67" t="inlineStr">
        <is>
          <t>ALIMENTOS</t>
        </is>
      </c>
      <c r="J67" t="n">
        <v>2</v>
      </c>
      <c r="K67" t="inlineStr">
        <is>
          <t>UN</t>
        </is>
      </c>
      <c r="L67" t="n">
        <v>86.40000000000001</v>
      </c>
      <c r="M67" t="n">
        <v>43.2</v>
      </c>
      <c r="N67" t="inlineStr">
        <is>
          <t>ALIMENTOS</t>
        </is>
      </c>
      <c r="O67" t="inlineStr">
        <is>
          <t>06/2026</t>
        </is>
      </c>
    </row>
    <row r="68">
      <c r="A68" t="n">
        <v>240054</v>
      </c>
      <c r="B68" t="n">
        <v>122</v>
      </c>
      <c r="C68" t="inlineStr">
        <is>
          <t>Arcos</t>
        </is>
      </c>
      <c r="D68" t="inlineStr">
        <is>
          <t>DOMO - PRODUTOS ORIENTAIS LTDA.</t>
        </is>
      </c>
      <c r="E68" t="inlineStr">
        <is>
          <t>13</t>
        </is>
      </c>
      <c r="F68" s="550" t="n">
        <v>46190</v>
      </c>
      <c r="G68" t="n">
        <v>25315</v>
      </c>
      <c r="H68" t="inlineStr">
        <is>
          <t>ALGA MARINHA YAKI SUSHI NORI C/280G</t>
        </is>
      </c>
      <c r="I68" t="inlineStr">
        <is>
          <t>ALIMENTOS</t>
        </is>
      </c>
      <c r="J68" t="n">
        <v>1</v>
      </c>
      <c r="K68" t="inlineStr">
        <is>
          <t>Un</t>
        </is>
      </c>
      <c r="L68" t="n">
        <v>62.5</v>
      </c>
      <c r="M68" t="n">
        <v>62.5</v>
      </c>
      <c r="N68" t="inlineStr">
        <is>
          <t>ALIMENTOS</t>
        </is>
      </c>
      <c r="O68" t="inlineStr">
        <is>
          <t>06/2026</t>
        </is>
      </c>
    </row>
    <row r="69">
      <c r="A69" t="n">
        <v>240053</v>
      </c>
      <c r="B69" t="n">
        <v>122</v>
      </c>
      <c r="C69" t="inlineStr">
        <is>
          <t>Arcos</t>
        </is>
      </c>
      <c r="D69" t="inlineStr">
        <is>
          <t>PROAUTO INDUSTRIA QUIMICA EIRELI</t>
        </is>
      </c>
      <c r="E69" t="inlineStr">
        <is>
          <t>158414</t>
        </is>
      </c>
      <c r="F69" s="550" t="n">
        <v>46189</v>
      </c>
      <c r="G69" t="n">
        <v>17303</v>
      </c>
      <c r="H69" t="inlineStr">
        <is>
          <t>DESINFETANTE LAVANDA KIMI 5L</t>
        </is>
      </c>
      <c r="I69" t="inlineStr">
        <is>
          <t>DESCARTAVEIS/HIGIENE E LIMPEZA</t>
        </is>
      </c>
      <c r="J69" t="n">
        <v>4</v>
      </c>
      <c r="K69" t="inlineStr">
        <is>
          <t>GALAO</t>
        </is>
      </c>
      <c r="L69" t="n">
        <v>502.12</v>
      </c>
      <c r="M69" t="n">
        <v>125.53</v>
      </c>
      <c r="N69" t="inlineStr">
        <is>
          <t>HIGIENE E LIMPEZA</t>
        </is>
      </c>
      <c r="O69" t="inlineStr">
        <is>
          <t>06/2026</t>
        </is>
      </c>
    </row>
    <row r="70">
      <c r="A70" t="n">
        <v>240053</v>
      </c>
      <c r="B70" t="n">
        <v>122</v>
      </c>
      <c r="C70" t="inlineStr">
        <is>
          <t>Arcos</t>
        </is>
      </c>
      <c r="D70" t="inlineStr">
        <is>
          <t>PROAUTO INDUSTRIA QUIMICA EIRELI</t>
        </is>
      </c>
      <c r="E70" t="inlineStr">
        <is>
          <t>158414</t>
        </is>
      </c>
      <c r="F70" s="550" t="n">
        <v>46189</v>
      </c>
      <c r="G70" t="n">
        <v>24507</v>
      </c>
      <c r="H70" t="inlineStr">
        <is>
          <t>PROAUTO ALCOOL LIQUIDO 70% KIMI LIQUID 1L UN</t>
        </is>
      </c>
      <c r="I70" t="inlineStr">
        <is>
          <t>DESCARTAVEIS/HIGIENE E LIMPEZA</t>
        </is>
      </c>
      <c r="J70" t="n">
        <v>6</v>
      </c>
      <c r="K70" t="inlineStr">
        <is>
          <t>GALAO</t>
        </is>
      </c>
      <c r="L70" t="n">
        <v>510.96</v>
      </c>
      <c r="M70" t="n">
        <v>85.16</v>
      </c>
      <c r="N70" t="inlineStr">
        <is>
          <t>HIGIENE E LIMPEZA</t>
        </is>
      </c>
      <c r="O70" t="inlineStr">
        <is>
          <t>06/2026</t>
        </is>
      </c>
    </row>
    <row r="71">
      <c r="A71" t="n">
        <v>240053</v>
      </c>
      <c r="B71" t="n">
        <v>122</v>
      </c>
      <c r="C71" t="inlineStr">
        <is>
          <t>Arcos</t>
        </is>
      </c>
      <c r="D71" t="inlineStr">
        <is>
          <t>PROAUTO INDUSTRIA QUIMICA EIRELI</t>
        </is>
      </c>
      <c r="E71" t="inlineStr">
        <is>
          <t>158414</t>
        </is>
      </c>
      <c r="F71" s="550" t="n">
        <v>46189</v>
      </c>
      <c r="G71" t="n">
        <v>17204</v>
      </c>
      <c r="H71" t="inlineStr">
        <is>
          <t>DETERGENTE LAVA LOUCAS KIMIUM ALKIM CL 5</t>
        </is>
      </c>
      <c r="I71" t="inlineStr">
        <is>
          <t>DESCARTAVEIS/HIGIENE E LIMPEZA</t>
        </is>
      </c>
      <c r="J71" t="n">
        <v>2</v>
      </c>
      <c r="K71" t="inlineStr">
        <is>
          <t>UN</t>
        </is>
      </c>
      <c r="L71" t="n">
        <v>301.88</v>
      </c>
      <c r="M71" t="n">
        <v>150.94</v>
      </c>
      <c r="N71" t="inlineStr">
        <is>
          <t>HIGIENE E LIMPEZA</t>
        </is>
      </c>
      <c r="O71" t="inlineStr">
        <is>
          <t>06/2026</t>
        </is>
      </c>
    </row>
    <row r="72">
      <c r="A72" t="n">
        <v>240053</v>
      </c>
      <c r="B72" t="n">
        <v>122</v>
      </c>
      <c r="C72" t="inlineStr">
        <is>
          <t>Arcos</t>
        </is>
      </c>
      <c r="D72" t="inlineStr">
        <is>
          <t>PROAUTO INDUSTRIA QUIMICA EIRELI</t>
        </is>
      </c>
      <c r="E72" t="inlineStr">
        <is>
          <t>158414</t>
        </is>
      </c>
      <c r="F72" s="550" t="n">
        <v>46189</v>
      </c>
      <c r="G72" t="n">
        <v>26395</v>
      </c>
      <c r="H72" t="inlineStr">
        <is>
          <t>PROAUTO DETERGENTE CLORADO PRO HA 3000CL 5L</t>
        </is>
      </c>
      <c r="I72" t="inlineStr">
        <is>
          <t>DESCARTAVEIS/HIGIENE E LIMPEZA</t>
        </is>
      </c>
      <c r="J72" t="n">
        <v>4</v>
      </c>
      <c r="K72" t="inlineStr">
        <is>
          <t>GALAO</t>
        </is>
      </c>
      <c r="L72" t="n">
        <v>514.84</v>
      </c>
      <c r="M72" t="n">
        <v>128.71</v>
      </c>
      <c r="N72" t="inlineStr">
        <is>
          <t>HIGIENE E LIMPEZA</t>
        </is>
      </c>
      <c r="O72" t="inlineStr">
        <is>
          <t>06/2026</t>
        </is>
      </c>
    </row>
    <row r="73">
      <c r="A73" t="n">
        <v>240053</v>
      </c>
      <c r="B73" t="n">
        <v>122</v>
      </c>
      <c r="C73" t="inlineStr">
        <is>
          <t>Arcos</t>
        </is>
      </c>
      <c r="D73" t="inlineStr">
        <is>
          <t>PROAUTO INDUSTRIA QUIMICA EIRELI</t>
        </is>
      </c>
      <c r="E73" t="inlineStr">
        <is>
          <t>158414</t>
        </is>
      </c>
      <c r="F73" s="550" t="n">
        <v>46189</v>
      </c>
      <c r="G73" t="n">
        <v>24514</v>
      </c>
      <c r="H73" t="inlineStr">
        <is>
          <t>PROAUTO DETERGENTE NEUTRO NEUTER SUPER 5 L</t>
        </is>
      </c>
      <c r="I73" t="inlineStr">
        <is>
          <t>DESCARTAVEIS/HIGIENE E LIMPEZA</t>
        </is>
      </c>
      <c r="J73" t="n">
        <v>6</v>
      </c>
      <c r="K73" t="inlineStr">
        <is>
          <t>GALAO</t>
        </is>
      </c>
      <c r="L73" t="n">
        <v>741.24</v>
      </c>
      <c r="M73" t="n">
        <v>123.54</v>
      </c>
      <c r="N73" t="inlineStr">
        <is>
          <t>HIGIENE E LIMPEZA</t>
        </is>
      </c>
      <c r="O73" t="inlineStr">
        <is>
          <t>06/2026</t>
        </is>
      </c>
    </row>
    <row r="74">
      <c r="A74" t="n">
        <v>240051</v>
      </c>
      <c r="B74" t="n">
        <v>122</v>
      </c>
      <c r="C74" t="inlineStr">
        <is>
          <t>Arcos</t>
        </is>
      </c>
      <c r="D74" t="inlineStr">
        <is>
          <t>MONTE ALTO ALIMENTOS LTDA</t>
        </is>
      </c>
      <c r="E74" t="inlineStr">
        <is>
          <t>181818</t>
        </is>
      </c>
      <c r="F74" s="550" t="n">
        <v>46189</v>
      </c>
      <c r="G74" t="n">
        <v>26582</v>
      </c>
      <c r="H74" t="inlineStr">
        <is>
          <t>BIFE ANCHO FREDDI PORCIONADO EM 200G KG</t>
        </is>
      </c>
      <c r="I74" t="inlineStr">
        <is>
          <t>ALIMENTOS</t>
        </is>
      </c>
      <c r="J74" t="n">
        <v>30.43</v>
      </c>
      <c r="K74" t="inlineStr">
        <is>
          <t>KG</t>
        </is>
      </c>
      <c r="L74" t="n">
        <v>4078.23</v>
      </c>
      <c r="M74" t="n">
        <v>134.020046</v>
      </c>
      <c r="N74" t="inlineStr">
        <is>
          <t>ALIMENTOS</t>
        </is>
      </c>
      <c r="O74" t="inlineStr">
        <is>
          <t>06/2026</t>
        </is>
      </c>
    </row>
    <row r="75">
      <c r="A75" t="n">
        <v>240051</v>
      </c>
      <c r="B75" t="n">
        <v>122</v>
      </c>
      <c r="C75" t="inlineStr">
        <is>
          <t>Arcos</t>
        </is>
      </c>
      <c r="D75" t="inlineStr">
        <is>
          <t>MONTE ALTO ALIMENTOS LTDA</t>
        </is>
      </c>
      <c r="E75" t="inlineStr">
        <is>
          <t>181818</t>
        </is>
      </c>
      <c r="F75" s="550" t="n">
        <v>46189</v>
      </c>
      <c r="G75" t="n">
        <v>26592</v>
      </c>
      <c r="H75" t="inlineStr">
        <is>
          <t>HAMBURGUER BOVINO FREDDI PORCIONADO EM 50G KG 60% ACEM 40% PEITO BOVINO ARCOS</t>
        </is>
      </c>
      <c r="I75" t="inlineStr">
        <is>
          <t>ALIMENTOS</t>
        </is>
      </c>
      <c r="J75" t="n">
        <v>14.69</v>
      </c>
      <c r="K75" t="inlineStr">
        <is>
          <t>KG</t>
        </is>
      </c>
      <c r="L75" t="n">
        <v>543.53</v>
      </c>
      <c r="M75" t="n">
        <v>37</v>
      </c>
      <c r="N75" t="inlineStr">
        <is>
          <t>ALIMENTOS</t>
        </is>
      </c>
      <c r="O75" t="inlineStr">
        <is>
          <t>06/2026</t>
        </is>
      </c>
    </row>
    <row r="76">
      <c r="A76" t="n">
        <v>240051</v>
      </c>
      <c r="B76" t="n">
        <v>122</v>
      </c>
      <c r="C76" t="inlineStr">
        <is>
          <t>Arcos</t>
        </is>
      </c>
      <c r="D76" t="inlineStr">
        <is>
          <t>MONTE ALTO ALIMENTOS LTDA</t>
        </is>
      </c>
      <c r="E76" t="inlineStr">
        <is>
          <t>181818</t>
        </is>
      </c>
      <c r="F76" s="550" t="n">
        <v>46189</v>
      </c>
      <c r="G76" t="n">
        <v>26580</v>
      </c>
      <c r="H76" t="inlineStr">
        <is>
          <t>PERNIL CORDEIRO FREDDI KG</t>
        </is>
      </c>
      <c r="I76" t="inlineStr">
        <is>
          <t>ALIMENTOS</t>
        </is>
      </c>
      <c r="J76" t="n">
        <v>10.8</v>
      </c>
      <c r="K76" t="inlineStr">
        <is>
          <t>KG</t>
        </is>
      </c>
      <c r="L76" t="n">
        <v>1209.6</v>
      </c>
      <c r="M76" t="n">
        <v>112</v>
      </c>
      <c r="N76" t="inlineStr">
        <is>
          <t>ALIMENTOS</t>
        </is>
      </c>
      <c r="O76" t="inlineStr">
        <is>
          <t>06/2026</t>
        </is>
      </c>
    </row>
    <row r="77">
      <c r="A77" t="n">
        <v>240051</v>
      </c>
      <c r="B77" t="n">
        <v>122</v>
      </c>
      <c r="C77" t="inlineStr">
        <is>
          <t>Arcos</t>
        </is>
      </c>
      <c r="D77" t="inlineStr">
        <is>
          <t>MONTE ALTO ALIMENTOS LTDA</t>
        </is>
      </c>
      <c r="E77" t="inlineStr">
        <is>
          <t>181818</t>
        </is>
      </c>
      <c r="F77" s="550" t="n">
        <v>46189</v>
      </c>
      <c r="G77" t="n">
        <v>28479</v>
      </c>
      <c r="H77" t="inlineStr">
        <is>
          <t>COXAO MOLE ANGUS PICADINHO FREDDI KG</t>
        </is>
      </c>
      <c r="I77" t="inlineStr">
        <is>
          <t>ALIMENTOS</t>
        </is>
      </c>
      <c r="J77" t="n">
        <v>0</v>
      </c>
      <c r="K77" t="inlineStr">
        <is>
          <t>KG</t>
        </is>
      </c>
      <c r="L77" t="n">
        <v>0</v>
      </c>
      <c r="N77" t="inlineStr">
        <is>
          <t>ALIMENTOS</t>
        </is>
      </c>
      <c r="O77" t="inlineStr">
        <is>
          <t>06/2026</t>
        </is>
      </c>
    </row>
    <row r="78">
      <c r="A78" t="n">
        <v>240050</v>
      </c>
      <c r="B78" t="n">
        <v>122</v>
      </c>
      <c r="C78" t="inlineStr">
        <is>
          <t>Arcos</t>
        </is>
      </c>
      <c r="D78" t="inlineStr">
        <is>
          <t>MARIO PEDRO FELICIANO - HORTIFRUTI</t>
        </is>
      </c>
      <c r="E78" t="inlineStr">
        <is>
          <t>480003</t>
        </is>
      </c>
      <c r="F78" s="550" t="n">
        <v>46188</v>
      </c>
      <c r="G78" t="n">
        <v>19558</v>
      </c>
      <c r="H78" t="inlineStr">
        <is>
          <t>QUIABO KG</t>
        </is>
      </c>
      <c r="I78" t="inlineStr">
        <is>
          <t>ALIMENTOS</t>
        </is>
      </c>
      <c r="J78" t="n">
        <v>1</v>
      </c>
      <c r="K78" t="inlineStr">
        <is>
          <t>KG</t>
        </is>
      </c>
      <c r="L78" t="n">
        <v>23.17</v>
      </c>
      <c r="M78" t="n">
        <v>23.17</v>
      </c>
      <c r="N78" t="inlineStr">
        <is>
          <t>ALIMENTOS</t>
        </is>
      </c>
      <c r="O78" t="inlineStr">
        <is>
          <t>06/2026</t>
        </is>
      </c>
    </row>
    <row r="79">
      <c r="A79" t="n">
        <v>240047</v>
      </c>
      <c r="B79" t="n">
        <v>122</v>
      </c>
      <c r="C79" t="inlineStr">
        <is>
          <t>Arcos</t>
        </is>
      </c>
      <c r="D79" t="inlineStr">
        <is>
          <t>PAPELNAP COMERCIO DE ARTIGOSDESCARTAVEIS LTDA</t>
        </is>
      </c>
      <c r="E79" t="inlineStr">
        <is>
          <t>1245</t>
        </is>
      </c>
      <c r="F79" s="550" t="n">
        <v>46188</v>
      </c>
      <c r="G79" t="n">
        <v>28658</v>
      </c>
      <c r="H79" t="inlineStr">
        <is>
          <t>GUARDANAPO QUADRADO FOLHA DUPLA BRANCO E BORDA CALANDRA 24X22 C/5000 UN</t>
        </is>
      </c>
      <c r="I79" t="inlineStr">
        <is>
          <t>DESCARTAVEIS/HIGIENE E LIMPEZA</t>
        </is>
      </c>
      <c r="J79" t="n">
        <v>3</v>
      </c>
      <c r="K79" t="inlineStr">
        <is>
          <t>CX</t>
        </is>
      </c>
      <c r="L79" t="n">
        <v>741</v>
      </c>
      <c r="M79" t="n">
        <v>247</v>
      </c>
      <c r="N79" t="inlineStr">
        <is>
          <t>DESCARTAVEIS</t>
        </is>
      </c>
      <c r="O79" t="inlineStr">
        <is>
          <t>06/2026</t>
        </is>
      </c>
    </row>
    <row r="80">
      <c r="A80" t="n">
        <v>240045</v>
      </c>
      <c r="B80" t="n">
        <v>122</v>
      </c>
      <c r="C80" t="inlineStr">
        <is>
          <t>Arcos</t>
        </is>
      </c>
      <c r="D80" t="inlineStr">
        <is>
          <t>ZAHIL IMPORTADORA LTDA</t>
        </is>
      </c>
      <c r="E80" t="inlineStr">
        <is>
          <t>272085</t>
        </is>
      </c>
      <c r="F80" s="550" t="n">
        <v>46188</v>
      </c>
      <c r="G80" t="n">
        <v>17713</v>
      </c>
      <c r="H80" t="inlineStr">
        <is>
          <t>VINHO TINTO RUTINI ENCUENTRO MALBEC 750ML</t>
        </is>
      </c>
      <c r="I80" t="inlineStr">
        <is>
          <t>BEBIDAS</t>
        </is>
      </c>
      <c r="J80" t="n">
        <v>12</v>
      </c>
      <c r="K80" t="inlineStr">
        <is>
          <t>UN</t>
        </is>
      </c>
      <c r="L80" t="n">
        <v>1287</v>
      </c>
      <c r="M80" t="n">
        <v>107.25</v>
      </c>
      <c r="N80" t="inlineStr">
        <is>
          <t>BEBIDAS</t>
        </is>
      </c>
      <c r="O80" t="inlineStr">
        <is>
          <t>06/2026</t>
        </is>
      </c>
    </row>
    <row r="81">
      <c r="A81" t="n">
        <v>240045</v>
      </c>
      <c r="B81" t="n">
        <v>122</v>
      </c>
      <c r="C81" t="inlineStr">
        <is>
          <t>Arcos</t>
        </is>
      </c>
      <c r="D81" t="inlineStr">
        <is>
          <t>ZAHIL IMPORTADORA LTDA</t>
        </is>
      </c>
      <c r="E81" t="inlineStr">
        <is>
          <t>272085</t>
        </is>
      </c>
      <c r="F81" s="550" t="n">
        <v>46188</v>
      </c>
      <c r="G81" t="n">
        <v>17594</v>
      </c>
      <c r="H81" t="inlineStr">
        <is>
          <t>VINHO TINTO LE JAJA DE JAU DE SYRAH 750ML FRANCA</t>
        </is>
      </c>
      <c r="I81" t="inlineStr">
        <is>
          <t>BEBIDAS</t>
        </is>
      </c>
      <c r="J81" t="n">
        <v>18</v>
      </c>
      <c r="K81" t="inlineStr">
        <is>
          <t>GR</t>
        </is>
      </c>
      <c r="L81" t="n">
        <v>1216.8</v>
      </c>
      <c r="M81" t="n">
        <v>67.59999999999999</v>
      </c>
      <c r="N81" t="inlineStr">
        <is>
          <t>BEBIDAS</t>
        </is>
      </c>
      <c r="O81" t="inlineStr">
        <is>
          <t>06/2026</t>
        </is>
      </c>
    </row>
    <row r="82">
      <c r="A82" t="n">
        <v>240045</v>
      </c>
      <c r="B82" t="n">
        <v>122</v>
      </c>
      <c r="C82" t="inlineStr">
        <is>
          <t>Arcos</t>
        </is>
      </c>
      <c r="D82" t="inlineStr">
        <is>
          <t>ZAHIL IMPORTADORA LTDA</t>
        </is>
      </c>
      <c r="E82" t="inlineStr">
        <is>
          <t>272085</t>
        </is>
      </c>
      <c r="F82" s="550" t="n">
        <v>46188</v>
      </c>
      <c r="G82" t="n">
        <v>17778</v>
      </c>
      <c r="H82" t="inlineStr">
        <is>
          <t>VINHO BRANCO JEREZ FORTIF REAL TESOURO FINO 750ML</t>
        </is>
      </c>
      <c r="I82" t="inlineStr">
        <is>
          <t>BEBIDAS</t>
        </is>
      </c>
      <c r="J82" t="n">
        <v>6</v>
      </c>
      <c r="K82" t="inlineStr">
        <is>
          <t>UN</t>
        </is>
      </c>
      <c r="L82" t="n">
        <v>690.3</v>
      </c>
      <c r="M82" t="n">
        <v>115.05</v>
      </c>
      <c r="N82" t="inlineStr">
        <is>
          <t>BEBIDAS</t>
        </is>
      </c>
      <c r="O82" t="inlineStr">
        <is>
          <t>06/2026</t>
        </is>
      </c>
    </row>
    <row r="83">
      <c r="A83" t="n">
        <v>240042</v>
      </c>
      <c r="B83" t="n">
        <v>122</v>
      </c>
      <c r="C83" t="inlineStr">
        <is>
          <t>Arcos</t>
        </is>
      </c>
      <c r="D83" t="inlineStr">
        <is>
          <t>EMPORIO M&amp;L COMERCIO DE ALIM E BEBIDAS LTDA</t>
        </is>
      </c>
      <c r="E83" t="inlineStr">
        <is>
          <t>518494</t>
        </is>
      </c>
      <c r="F83" s="550" t="n">
        <v>46188</v>
      </c>
      <c r="G83" t="n">
        <v>20689</v>
      </c>
      <c r="H83" t="inlineStr">
        <is>
          <t>CREME DE LEITE FRESCO QUATA C/1,01LT</t>
        </is>
      </c>
      <c r="I83" t="inlineStr">
        <is>
          <t>ALIMENTOS</t>
        </is>
      </c>
      <c r="J83" t="n">
        <v>11.62</v>
      </c>
      <c r="K83" t="inlineStr">
        <is>
          <t>UN</t>
        </is>
      </c>
      <c r="L83" t="n">
        <v>342.79</v>
      </c>
      <c r="M83" t="n">
        <v>29.5</v>
      </c>
      <c r="N83" t="inlineStr">
        <is>
          <t>ALIMENTOS</t>
        </is>
      </c>
      <c r="O83" t="inlineStr">
        <is>
          <t>06/2026</t>
        </is>
      </c>
    </row>
    <row r="84">
      <c r="A84" t="n">
        <v>240041</v>
      </c>
      <c r="B84" t="n">
        <v>122</v>
      </c>
      <c r="C84" t="inlineStr">
        <is>
          <t>Arcos</t>
        </is>
      </c>
      <c r="D84" t="inlineStr">
        <is>
          <t>AROUMAR DISTRIBUIDORA DE PRODUTOS ALIMENTICIOS LTDA</t>
        </is>
      </c>
      <c r="E84" t="inlineStr">
        <is>
          <t>1066132</t>
        </is>
      </c>
      <c r="F84" s="550" t="n">
        <v>46188</v>
      </c>
      <c r="G84" t="n">
        <v>21017</v>
      </c>
      <c r="H84" t="inlineStr">
        <is>
          <t>OLEO DE ALGODAO SAUDE C/14,5KG</t>
        </is>
      </c>
      <c r="I84" t="inlineStr">
        <is>
          <t>ALIMENTOS</t>
        </is>
      </c>
      <c r="J84" t="n">
        <v>6</v>
      </c>
      <c r="K84" t="inlineStr">
        <is>
          <t>BALDE</t>
        </is>
      </c>
      <c r="L84" t="n">
        <v>953.4</v>
      </c>
      <c r="M84" t="n">
        <v>158.9</v>
      </c>
      <c r="N84" t="inlineStr">
        <is>
          <t>ALIMENTOS</t>
        </is>
      </c>
      <c r="O84" t="inlineStr">
        <is>
          <t>06/2026</t>
        </is>
      </c>
    </row>
    <row r="85">
      <c r="A85" t="n">
        <v>240040</v>
      </c>
      <c r="B85" t="n">
        <v>122</v>
      </c>
      <c r="C85" t="inlineStr">
        <is>
          <t>Arcos</t>
        </is>
      </c>
      <c r="D85" t="inlineStr">
        <is>
          <t>DTK COMERCIO DE ALIMENTOS LTDA</t>
        </is>
      </c>
      <c r="E85" t="inlineStr">
        <is>
          <t>84746</t>
        </is>
      </c>
      <c r="F85" s="550" t="n">
        <v>46188</v>
      </c>
      <c r="G85" t="n">
        <v>20809</v>
      </c>
      <c r="H85" t="inlineStr">
        <is>
          <t>CAFE PILAO ALMOFADA 500G</t>
        </is>
      </c>
      <c r="I85" t="inlineStr">
        <is>
          <t>ALIMENTOS</t>
        </is>
      </c>
      <c r="J85" t="n">
        <v>10</v>
      </c>
      <c r="K85" t="inlineStr">
        <is>
          <t>UN</t>
        </is>
      </c>
      <c r="L85" t="n">
        <v>299.9</v>
      </c>
      <c r="M85" t="n">
        <v>29.99</v>
      </c>
      <c r="N85" t="inlineStr">
        <is>
          <t>ALIMENTOS</t>
        </is>
      </c>
      <c r="O85" t="inlineStr">
        <is>
          <t>06/2026</t>
        </is>
      </c>
    </row>
    <row r="86">
      <c r="A86" t="n">
        <v>240040</v>
      </c>
      <c r="B86" t="n">
        <v>122</v>
      </c>
      <c r="C86" t="inlineStr">
        <is>
          <t>Arcos</t>
        </is>
      </c>
      <c r="D86" t="inlineStr">
        <is>
          <t>DTK COMERCIO DE ALIMENTOS LTDA</t>
        </is>
      </c>
      <c r="E86" t="inlineStr">
        <is>
          <t>84746</t>
        </is>
      </c>
      <c r="F86" s="550" t="n">
        <v>46188</v>
      </c>
      <c r="G86" t="n">
        <v>20672</v>
      </c>
      <c r="H86" t="inlineStr">
        <is>
          <t>EXTRATO DE TOMATE ELEFANTE C/1,7KG</t>
        </is>
      </c>
      <c r="I86" t="inlineStr">
        <is>
          <t>ALIMENTOS</t>
        </is>
      </c>
      <c r="J86" t="n">
        <v>6</v>
      </c>
      <c r="K86" t="inlineStr">
        <is>
          <t>PC</t>
        </is>
      </c>
      <c r="L86" t="n">
        <v>177.3</v>
      </c>
      <c r="M86" t="n">
        <v>29.55</v>
      </c>
      <c r="N86" t="inlineStr">
        <is>
          <t>ALIMENTOS</t>
        </is>
      </c>
      <c r="O86" t="inlineStr">
        <is>
          <t>06/2026</t>
        </is>
      </c>
    </row>
    <row r="87">
      <c r="A87" t="n">
        <v>240040</v>
      </c>
      <c r="B87" t="n">
        <v>122</v>
      </c>
      <c r="C87" t="inlineStr">
        <is>
          <t>Arcos</t>
        </is>
      </c>
      <c r="D87" t="inlineStr">
        <is>
          <t>DTK COMERCIO DE ALIMENTOS LTDA</t>
        </is>
      </c>
      <c r="E87" t="inlineStr">
        <is>
          <t>84746</t>
        </is>
      </c>
      <c r="F87" s="550" t="n">
        <v>46188</v>
      </c>
      <c r="G87" t="n">
        <v>21093</v>
      </c>
      <c r="H87" t="inlineStr">
        <is>
          <t>ACUCAR REFINADO UNIAO 1KG UN</t>
        </is>
      </c>
      <c r="I87" t="inlineStr">
        <is>
          <t>ALIMENTOS</t>
        </is>
      </c>
      <c r="J87" t="n">
        <v>40</v>
      </c>
      <c r="K87" t="inlineStr">
        <is>
          <t>UN</t>
        </is>
      </c>
      <c r="L87" t="n">
        <v>175.6</v>
      </c>
      <c r="M87" t="n">
        <v>4.39</v>
      </c>
      <c r="N87" t="inlineStr">
        <is>
          <t>ALIMENTOS</t>
        </is>
      </c>
      <c r="O87" t="inlineStr">
        <is>
          <t>06/2026</t>
        </is>
      </c>
    </row>
    <row r="88">
      <c r="A88" t="n">
        <v>240037</v>
      </c>
      <c r="B88" t="n">
        <v>122</v>
      </c>
      <c r="C88" t="inlineStr">
        <is>
          <t>Arcos</t>
        </is>
      </c>
      <c r="D88" t="inlineStr">
        <is>
          <t>DTK COMERCIO DE ALIMENTOS LTDA</t>
        </is>
      </c>
      <c r="E88" t="inlineStr">
        <is>
          <t>84745</t>
        </is>
      </c>
      <c r="F88" s="550" t="n">
        <v>46188</v>
      </c>
      <c r="G88" t="n">
        <v>24331</v>
      </c>
      <c r="H88" t="inlineStr">
        <is>
          <t>LINGUICA CALABRESA KG</t>
        </is>
      </c>
      <c r="I88" t="inlineStr">
        <is>
          <t>ALIMENTOS</t>
        </is>
      </c>
      <c r="J88" t="n">
        <v>5</v>
      </c>
      <c r="K88" t="inlineStr">
        <is>
          <t>KG</t>
        </is>
      </c>
      <c r="L88" t="n">
        <v>104.25</v>
      </c>
      <c r="M88" t="n">
        <v>20.85</v>
      </c>
      <c r="N88" t="inlineStr">
        <is>
          <t>ALIMENTOS</t>
        </is>
      </c>
      <c r="O88" t="inlineStr">
        <is>
          <t>06/2026</t>
        </is>
      </c>
    </row>
    <row r="89">
      <c r="A89" t="n">
        <v>240032</v>
      </c>
      <c r="B89" t="n">
        <v>122</v>
      </c>
      <c r="C89" t="inlineStr">
        <is>
          <t>Arcos</t>
        </is>
      </c>
      <c r="D89" t="inlineStr">
        <is>
          <t>DISTRIBUIDORA ARENA VIP COMERCIO DE BEBIDAS LTDA</t>
        </is>
      </c>
      <c r="E89" t="inlineStr">
        <is>
          <t>11526</t>
        </is>
      </c>
      <c r="F89" s="550" t="n">
        <v>46188</v>
      </c>
      <c r="G89" t="n">
        <v>18547</v>
      </c>
      <c r="H89" t="inlineStr">
        <is>
          <t>APERITIVO APEROL 750ML</t>
        </is>
      </c>
      <c r="I89" t="inlineStr">
        <is>
          <t>BEBIDAS</t>
        </is>
      </c>
      <c r="J89" t="n">
        <v>8</v>
      </c>
      <c r="K89" t="inlineStr">
        <is>
          <t>GR</t>
        </is>
      </c>
      <c r="L89" t="n">
        <v>307.92</v>
      </c>
      <c r="M89" t="n">
        <v>38.49</v>
      </c>
      <c r="N89" t="inlineStr">
        <is>
          <t>BEBIDAS</t>
        </is>
      </c>
      <c r="O89" t="inlineStr">
        <is>
          <t>06/2026</t>
        </is>
      </c>
    </row>
    <row r="90">
      <c r="A90" t="n">
        <v>240029</v>
      </c>
      <c r="B90" t="n">
        <v>122</v>
      </c>
      <c r="C90" t="inlineStr">
        <is>
          <t>Arcos</t>
        </is>
      </c>
      <c r="D90" t="inlineStr">
        <is>
          <t>KING COMERCIO E IMPORTACAO DE BEBIDAS LTDA</t>
        </is>
      </c>
      <c r="E90" t="inlineStr">
        <is>
          <t>128159</t>
        </is>
      </c>
      <c r="F90" s="550" t="n">
        <v>46188</v>
      </c>
      <c r="G90" t="n">
        <v>18382</v>
      </c>
      <c r="H90" t="inlineStr">
        <is>
          <t>CONHAQUE BRANDY OSBORNE 700ML</t>
        </is>
      </c>
      <c r="I90" t="inlineStr">
        <is>
          <t>BEBIDAS</t>
        </is>
      </c>
      <c r="J90" t="n">
        <v>12</v>
      </c>
      <c r="K90" t="inlineStr">
        <is>
          <t>GR</t>
        </is>
      </c>
      <c r="L90" t="n">
        <v>761.88</v>
      </c>
      <c r="M90" t="n">
        <v>63.49</v>
      </c>
      <c r="N90" t="inlineStr">
        <is>
          <t>BEBIDAS</t>
        </is>
      </c>
      <c r="O90" t="inlineStr">
        <is>
          <t>06/2026</t>
        </is>
      </c>
    </row>
    <row r="91">
      <c r="A91" t="n">
        <v>240013</v>
      </c>
      <c r="B91" t="n">
        <v>122</v>
      </c>
      <c r="C91" t="inlineStr">
        <is>
          <t>Arcos</t>
        </is>
      </c>
      <c r="D91" t="inlineStr">
        <is>
          <t>DISTRIBUIDORA DPRO LTDA</t>
        </is>
      </c>
      <c r="E91" t="inlineStr">
        <is>
          <t>396703</t>
        </is>
      </c>
      <c r="F91" s="550" t="n">
        <v>46185</v>
      </c>
      <c r="G91" t="n">
        <v>27719</v>
      </c>
      <c r="H91" t="inlineStr">
        <is>
          <t>ALMOTOLIA BICO RETO 500ML UN</t>
        </is>
      </c>
      <c r="I91" t="inlineStr">
        <is>
          <t>UTENSILIOS</t>
        </is>
      </c>
      <c r="J91" t="n">
        <v>6</v>
      </c>
      <c r="K91" t="inlineStr">
        <is>
          <t>UN</t>
        </is>
      </c>
      <c r="L91" t="n">
        <v>47.94</v>
      </c>
      <c r="M91" t="n">
        <v>7.99</v>
      </c>
      <c r="O91" t="inlineStr">
        <is>
          <t>06/2026</t>
        </is>
      </c>
    </row>
    <row r="92">
      <c r="A92" t="n">
        <v>240011</v>
      </c>
      <c r="B92" t="n">
        <v>122</v>
      </c>
      <c r="C92" t="inlineStr">
        <is>
          <t>Arcos</t>
        </is>
      </c>
      <c r="D92" t="inlineStr">
        <is>
          <t>MARIO PEDRO FELICIANO - HORTIFRUTI</t>
        </is>
      </c>
      <c r="E92" t="inlineStr">
        <is>
          <t>479939</t>
        </is>
      </c>
      <c r="F92" s="550" t="n">
        <v>46186</v>
      </c>
      <c r="G92" t="n">
        <v>19572</v>
      </c>
      <c r="H92" t="inlineStr">
        <is>
          <t>PIMENTA DEDO DE MOCA KG</t>
        </is>
      </c>
      <c r="I92" t="inlineStr">
        <is>
          <t>ALIMENTOS</t>
        </is>
      </c>
      <c r="J92" t="n">
        <v>0.4</v>
      </c>
      <c r="K92" t="inlineStr">
        <is>
          <t>KG</t>
        </is>
      </c>
      <c r="L92" t="n">
        <v>3.97</v>
      </c>
      <c r="M92" t="n">
        <v>9.925000000000001</v>
      </c>
      <c r="N92" t="inlineStr">
        <is>
          <t>ALIMENTOS</t>
        </is>
      </c>
      <c r="O92" t="inlineStr">
        <is>
          <t>06/2026</t>
        </is>
      </c>
    </row>
    <row r="93">
      <c r="A93" t="n">
        <v>240011</v>
      </c>
      <c r="B93" t="n">
        <v>122</v>
      </c>
      <c r="C93" t="inlineStr">
        <is>
          <t>Arcos</t>
        </is>
      </c>
      <c r="D93" t="inlineStr">
        <is>
          <t>MARIO PEDRO FELICIANO - HORTIFRUTI</t>
        </is>
      </c>
      <c r="E93" t="inlineStr">
        <is>
          <t>479939</t>
        </is>
      </c>
      <c r="F93" s="550" t="n">
        <v>46186</v>
      </c>
      <c r="G93" t="n">
        <v>19721</v>
      </c>
      <c r="H93" t="inlineStr">
        <is>
          <t>ROMA KG</t>
        </is>
      </c>
      <c r="I93" t="inlineStr">
        <is>
          <t>ALIMENTOS</t>
        </is>
      </c>
      <c r="J93" t="n">
        <v>1</v>
      </c>
      <c r="K93" t="inlineStr">
        <is>
          <t>KG</t>
        </is>
      </c>
      <c r="L93" t="n">
        <v>44.44</v>
      </c>
      <c r="M93" t="n">
        <v>44.44</v>
      </c>
      <c r="N93" t="inlineStr">
        <is>
          <t>ALIMENTOS</t>
        </is>
      </c>
      <c r="O93" t="inlineStr">
        <is>
          <t>06/2026</t>
        </is>
      </c>
    </row>
    <row r="94">
      <c r="A94" t="n">
        <v>240011</v>
      </c>
      <c r="B94" t="n">
        <v>122</v>
      </c>
      <c r="C94" t="inlineStr">
        <is>
          <t>Arcos</t>
        </is>
      </c>
      <c r="D94" t="inlineStr">
        <is>
          <t>MARIO PEDRO FELICIANO - HORTIFRUTI</t>
        </is>
      </c>
      <c r="E94" t="inlineStr">
        <is>
          <t>479939</t>
        </is>
      </c>
      <c r="F94" s="550" t="n">
        <v>46186</v>
      </c>
      <c r="G94" t="n">
        <v>19743</v>
      </c>
      <c r="H94" t="inlineStr">
        <is>
          <t>MACA VERDE KG</t>
        </is>
      </c>
      <c r="I94" t="inlineStr">
        <is>
          <t>ALIMENTOS</t>
        </is>
      </c>
      <c r="J94" t="n">
        <v>7</v>
      </c>
      <c r="K94" t="inlineStr">
        <is>
          <t>KG</t>
        </is>
      </c>
      <c r="L94" t="n">
        <v>107.1</v>
      </c>
      <c r="M94" t="n">
        <v>15.3</v>
      </c>
      <c r="N94" t="inlineStr">
        <is>
          <t>ALIMENTOS</t>
        </is>
      </c>
      <c r="O94" t="inlineStr">
        <is>
          <t>06/2026</t>
        </is>
      </c>
    </row>
    <row r="95">
      <c r="A95" t="n">
        <v>240011</v>
      </c>
      <c r="B95" t="n">
        <v>122</v>
      </c>
      <c r="C95" t="inlineStr">
        <is>
          <t>Arcos</t>
        </is>
      </c>
      <c r="D95" t="inlineStr">
        <is>
          <t>MARIO PEDRO FELICIANO - HORTIFRUTI</t>
        </is>
      </c>
      <c r="E95" t="inlineStr">
        <is>
          <t>479939</t>
        </is>
      </c>
      <c r="F95" s="550" t="n">
        <v>46186</v>
      </c>
      <c r="G95" t="n">
        <v>23186</v>
      </c>
      <c r="H95" t="inlineStr">
        <is>
          <t>TOMATE CARMEM SALADA KG</t>
        </is>
      </c>
      <c r="I95" t="inlineStr">
        <is>
          <t>ALIMENTOS</t>
        </is>
      </c>
      <c r="J95" t="n">
        <v>10</v>
      </c>
      <c r="K95" t="inlineStr">
        <is>
          <t>KG</t>
        </is>
      </c>
      <c r="L95" t="n">
        <v>128.9</v>
      </c>
      <c r="M95" t="n">
        <v>12.89</v>
      </c>
      <c r="N95" t="inlineStr">
        <is>
          <t>ALIMENTOS</t>
        </is>
      </c>
      <c r="O95" t="inlineStr">
        <is>
          <t>06/2026</t>
        </is>
      </c>
    </row>
    <row r="96">
      <c r="A96" t="n">
        <v>240011</v>
      </c>
      <c r="B96" t="n">
        <v>122</v>
      </c>
      <c r="C96" t="inlineStr">
        <is>
          <t>Arcos</t>
        </is>
      </c>
      <c r="D96" t="inlineStr">
        <is>
          <t>MARIO PEDRO FELICIANO - HORTIFRUTI</t>
        </is>
      </c>
      <c r="E96" t="inlineStr">
        <is>
          <t>479939</t>
        </is>
      </c>
      <c r="F96" s="550" t="n">
        <v>46186</v>
      </c>
      <c r="G96" t="n">
        <v>24083</v>
      </c>
      <c r="H96" t="inlineStr">
        <is>
          <t>BATATA ASTERIX GRAUDA NOIVA KG</t>
        </is>
      </c>
      <c r="I96" t="inlineStr">
        <is>
          <t>ALIMENTOS</t>
        </is>
      </c>
      <c r="J96" t="n">
        <v>75</v>
      </c>
      <c r="K96" t="inlineStr">
        <is>
          <t>KG</t>
        </is>
      </c>
      <c r="L96" t="n">
        <v>705</v>
      </c>
      <c r="M96" t="n">
        <v>9.4</v>
      </c>
      <c r="N96" t="inlineStr">
        <is>
          <t>ALIMENTOS</t>
        </is>
      </c>
      <c r="O96" t="inlineStr">
        <is>
          <t>06/2026</t>
        </is>
      </c>
    </row>
    <row r="97">
      <c r="A97" t="n">
        <v>240011</v>
      </c>
      <c r="B97" t="n">
        <v>122</v>
      </c>
      <c r="C97" t="inlineStr">
        <is>
          <t>Arcos</t>
        </is>
      </c>
      <c r="D97" t="inlineStr">
        <is>
          <t>MARIO PEDRO FELICIANO - HORTIFRUTI</t>
        </is>
      </c>
      <c r="E97" t="inlineStr">
        <is>
          <t>479939</t>
        </is>
      </c>
      <c r="F97" s="550" t="n">
        <v>46186</v>
      </c>
      <c r="G97" t="n">
        <v>26631</v>
      </c>
      <c r="H97" t="inlineStr">
        <is>
          <t>MANJERICAO BASILICO KG</t>
        </is>
      </c>
      <c r="I97" t="inlineStr">
        <is>
          <t>ALIMENTOS</t>
        </is>
      </c>
      <c r="J97" t="n">
        <v>2.5</v>
      </c>
      <c r="K97" t="inlineStr">
        <is>
          <t>KG</t>
        </is>
      </c>
      <c r="L97" t="n">
        <v>181.25</v>
      </c>
      <c r="M97" t="n">
        <v>72.5</v>
      </c>
      <c r="N97" t="inlineStr">
        <is>
          <t>ALIMENTOS</t>
        </is>
      </c>
      <c r="O97" t="inlineStr">
        <is>
          <t>06/2026</t>
        </is>
      </c>
    </row>
    <row r="98">
      <c r="A98" t="n">
        <v>240011</v>
      </c>
      <c r="B98" t="n">
        <v>122</v>
      </c>
      <c r="C98" t="inlineStr">
        <is>
          <t>Arcos</t>
        </is>
      </c>
      <c r="D98" t="inlineStr">
        <is>
          <t>MARIO PEDRO FELICIANO - HORTIFRUTI</t>
        </is>
      </c>
      <c r="E98" t="inlineStr">
        <is>
          <t>479939</t>
        </is>
      </c>
      <c r="F98" s="550" t="n">
        <v>46186</v>
      </c>
      <c r="G98" t="n">
        <v>19480</v>
      </c>
      <c r="H98" t="inlineStr">
        <is>
          <t>HORTELA HIDROPONICA KG</t>
        </is>
      </c>
      <c r="I98" t="inlineStr">
        <is>
          <t>ALIMENTOS</t>
        </is>
      </c>
      <c r="J98" t="n">
        <v>0.3</v>
      </c>
      <c r="K98" t="inlineStr">
        <is>
          <t>KG</t>
        </is>
      </c>
      <c r="L98" t="n">
        <v>7.37</v>
      </c>
      <c r="M98" t="n">
        <v>24.566667</v>
      </c>
      <c r="N98" t="inlineStr">
        <is>
          <t>ALIMENTOS</t>
        </is>
      </c>
      <c r="O98" t="inlineStr">
        <is>
          <t>06/2026</t>
        </is>
      </c>
    </row>
    <row r="99">
      <c r="A99" t="n">
        <v>240009</v>
      </c>
      <c r="B99" t="n">
        <v>122</v>
      </c>
      <c r="C99" t="inlineStr">
        <is>
          <t>Arcos</t>
        </is>
      </c>
      <c r="D99" t="inlineStr">
        <is>
          <t>DO CHEF DISTRIBUIDORA DE ALIMENTOS LTDA</t>
        </is>
      </c>
      <c r="E99" t="inlineStr">
        <is>
          <t>2309</t>
        </is>
      </c>
      <c r="F99" s="550" t="n">
        <v>46185</v>
      </c>
      <c r="G99" t="n">
        <v>23198</v>
      </c>
      <c r="H99" t="inlineStr">
        <is>
          <t>PIMENTAO VERMELHO KG</t>
        </is>
      </c>
      <c r="I99" t="inlineStr">
        <is>
          <t>ALIMENTOS</t>
        </is>
      </c>
      <c r="J99" t="n">
        <v>7</v>
      </c>
      <c r="K99" t="inlineStr">
        <is>
          <t>KG</t>
        </is>
      </c>
      <c r="L99" t="n">
        <v>109.2</v>
      </c>
      <c r="M99" t="n">
        <v>15.6</v>
      </c>
      <c r="N99" t="inlineStr">
        <is>
          <t>ALIMENTOS</t>
        </is>
      </c>
      <c r="O99" t="inlineStr">
        <is>
          <t>06/2026</t>
        </is>
      </c>
    </row>
    <row r="100">
      <c r="A100" t="n">
        <v>240009</v>
      </c>
      <c r="B100" t="n">
        <v>122</v>
      </c>
      <c r="C100" t="inlineStr">
        <is>
          <t>Arcos</t>
        </is>
      </c>
      <c r="D100" t="inlineStr">
        <is>
          <t>DO CHEF DISTRIBUIDORA DE ALIMENTOS LTDA</t>
        </is>
      </c>
      <c r="E100" t="inlineStr">
        <is>
          <t>2309</t>
        </is>
      </c>
      <c r="F100" s="550" t="n">
        <v>46185</v>
      </c>
      <c r="G100" t="n">
        <v>23361</v>
      </c>
      <c r="H100" t="inlineStr">
        <is>
          <t>LARANJA PERA KG</t>
        </is>
      </c>
      <c r="I100" t="inlineStr">
        <is>
          <t>ALIMENTOS</t>
        </is>
      </c>
      <c r="J100" t="n">
        <v>20</v>
      </c>
      <c r="K100" t="inlineStr">
        <is>
          <t>KG</t>
        </is>
      </c>
      <c r="L100" t="n">
        <v>52</v>
      </c>
      <c r="M100" t="n">
        <v>2.6</v>
      </c>
      <c r="N100" t="inlineStr">
        <is>
          <t>ALIMENTOS</t>
        </is>
      </c>
      <c r="O100" t="inlineStr">
        <is>
          <t>06/2026</t>
        </is>
      </c>
    </row>
    <row r="101">
      <c r="A101" t="n">
        <v>240006</v>
      </c>
      <c r="B101" t="n">
        <v>122</v>
      </c>
      <c r="C101" t="inlineStr">
        <is>
          <t>Arcos</t>
        </is>
      </c>
      <c r="D101" t="inlineStr">
        <is>
          <t>CECILIA TSUYACO ARAKI SILVA LTDA</t>
        </is>
      </c>
      <c r="E101" t="inlineStr">
        <is>
          <t>393531</t>
        </is>
      </c>
      <c r="F101" s="550" t="n">
        <v>46185</v>
      </c>
      <c r="G101" t="n">
        <v>19846</v>
      </c>
      <c r="H101" t="inlineStr">
        <is>
          <t>BROTO DE MOYASHI GRANEL KG</t>
        </is>
      </c>
      <c r="I101" t="inlineStr">
        <is>
          <t>ALIMENTOS</t>
        </is>
      </c>
      <c r="J101" t="n">
        <v>0.5</v>
      </c>
      <c r="K101" t="inlineStr">
        <is>
          <t>KG</t>
        </is>
      </c>
      <c r="L101" t="n">
        <v>10.5</v>
      </c>
      <c r="M101" t="n">
        <v>21</v>
      </c>
      <c r="N101" t="inlineStr">
        <is>
          <t>ALIMENTOS</t>
        </is>
      </c>
      <c r="O101" t="inlineStr">
        <is>
          <t>06/2026</t>
        </is>
      </c>
    </row>
    <row r="102">
      <c r="A102" t="n">
        <v>240006</v>
      </c>
      <c r="B102" t="n">
        <v>122</v>
      </c>
      <c r="C102" t="inlineStr">
        <is>
          <t>Arcos</t>
        </is>
      </c>
      <c r="D102" t="inlineStr">
        <is>
          <t>CECILIA TSUYACO ARAKI SILVA LTDA</t>
        </is>
      </c>
      <c r="E102" t="inlineStr">
        <is>
          <t>393531</t>
        </is>
      </c>
      <c r="F102" s="550" t="n">
        <v>46185</v>
      </c>
      <c r="G102" t="n">
        <v>19472</v>
      </c>
      <c r="H102" t="inlineStr">
        <is>
          <t>RUCULA KG</t>
        </is>
      </c>
      <c r="I102" t="inlineStr">
        <is>
          <t>ALIMENTOS</t>
        </is>
      </c>
      <c r="J102" t="n">
        <v>1</v>
      </c>
      <c r="K102" t="inlineStr">
        <is>
          <t>KG</t>
        </is>
      </c>
      <c r="L102" t="n">
        <v>18</v>
      </c>
      <c r="M102" t="n">
        <v>18</v>
      </c>
      <c r="N102" t="inlineStr">
        <is>
          <t>ALIMENTOS</t>
        </is>
      </c>
      <c r="O102" t="inlineStr">
        <is>
          <t>06/2026</t>
        </is>
      </c>
    </row>
    <row r="103">
      <c r="A103" t="n">
        <v>240006</v>
      </c>
      <c r="B103" t="n">
        <v>122</v>
      </c>
      <c r="C103" t="inlineStr">
        <is>
          <t>Arcos</t>
        </is>
      </c>
      <c r="D103" t="inlineStr">
        <is>
          <t>CECILIA TSUYACO ARAKI SILVA LTDA</t>
        </is>
      </c>
      <c r="E103" t="inlineStr">
        <is>
          <t>393531</t>
        </is>
      </c>
      <c r="F103" s="550" t="n">
        <v>46185</v>
      </c>
      <c r="G103" t="n">
        <v>23236</v>
      </c>
      <c r="H103" t="inlineStr">
        <is>
          <t>COUVE MANTEIGA KG</t>
        </is>
      </c>
      <c r="I103" t="inlineStr">
        <is>
          <t>ALIMENTOS</t>
        </is>
      </c>
      <c r="J103" t="n">
        <v>2</v>
      </c>
      <c r="K103" t="inlineStr">
        <is>
          <t>KG</t>
        </is>
      </c>
      <c r="L103" t="n">
        <v>22</v>
      </c>
      <c r="M103" t="n">
        <v>11</v>
      </c>
      <c r="N103" t="inlineStr">
        <is>
          <t>ALIMENTOS</t>
        </is>
      </c>
      <c r="O103" t="inlineStr">
        <is>
          <t>06/2026</t>
        </is>
      </c>
    </row>
    <row r="104">
      <c r="A104" t="n">
        <v>240006</v>
      </c>
      <c r="B104" t="n">
        <v>122</v>
      </c>
      <c r="C104" t="inlineStr">
        <is>
          <t>Arcos</t>
        </is>
      </c>
      <c r="D104" t="inlineStr">
        <is>
          <t>CECILIA TSUYACO ARAKI SILVA LTDA</t>
        </is>
      </c>
      <c r="E104" t="inlineStr">
        <is>
          <t>393531</t>
        </is>
      </c>
      <c r="F104" s="550" t="n">
        <v>46185</v>
      </c>
      <c r="G104" t="n">
        <v>19632</v>
      </c>
      <c r="H104" t="inlineStr">
        <is>
          <t>BETERRABA KG</t>
        </is>
      </c>
      <c r="I104" t="inlineStr">
        <is>
          <t>ALIMENTOS</t>
        </is>
      </c>
      <c r="J104" t="n">
        <v>4</v>
      </c>
      <c r="K104" t="inlineStr">
        <is>
          <t>KG</t>
        </is>
      </c>
      <c r="L104" t="n">
        <v>18</v>
      </c>
      <c r="M104" t="n">
        <v>4.5</v>
      </c>
      <c r="N104" t="inlineStr">
        <is>
          <t>ALIMENTOS</t>
        </is>
      </c>
      <c r="O104" t="inlineStr">
        <is>
          <t>06/2026</t>
        </is>
      </c>
    </row>
    <row r="105">
      <c r="A105" t="n">
        <v>240006</v>
      </c>
      <c r="B105" t="n">
        <v>122</v>
      </c>
      <c r="C105" t="inlineStr">
        <is>
          <t>Arcos</t>
        </is>
      </c>
      <c r="D105" t="inlineStr">
        <is>
          <t>CECILIA TSUYACO ARAKI SILVA LTDA</t>
        </is>
      </c>
      <c r="E105" t="inlineStr">
        <is>
          <t>393531</t>
        </is>
      </c>
      <c r="F105" s="550" t="n">
        <v>46185</v>
      </c>
      <c r="G105" t="n">
        <v>25647</v>
      </c>
      <c r="H105" t="inlineStr">
        <is>
          <t>ACELGA BOK CHOY KG</t>
        </is>
      </c>
      <c r="I105" t="inlineStr">
        <is>
          <t>ALIMENTOS</t>
        </is>
      </c>
      <c r="J105" t="n">
        <v>1</v>
      </c>
      <c r="K105" t="inlineStr">
        <is>
          <t>KG</t>
        </is>
      </c>
      <c r="L105" t="n">
        <v>20</v>
      </c>
      <c r="M105" t="n">
        <v>20</v>
      </c>
      <c r="N105" t="inlineStr">
        <is>
          <t>ALIMENTOS</t>
        </is>
      </c>
      <c r="O105" t="inlineStr">
        <is>
          <t>06/2026</t>
        </is>
      </c>
    </row>
    <row r="106">
      <c r="A106" t="n">
        <v>240006</v>
      </c>
      <c r="B106" t="n">
        <v>122</v>
      </c>
      <c r="C106" t="inlineStr">
        <is>
          <t>Arcos</t>
        </is>
      </c>
      <c r="D106" t="inlineStr">
        <is>
          <t>CECILIA TSUYACO ARAKI SILVA LTDA</t>
        </is>
      </c>
      <c r="E106" t="inlineStr">
        <is>
          <t>393531</t>
        </is>
      </c>
      <c r="F106" s="550" t="n">
        <v>46185</v>
      </c>
      <c r="G106" t="n">
        <v>19465</v>
      </c>
      <c r="H106" t="inlineStr">
        <is>
          <t>SALSAO KG</t>
        </is>
      </c>
      <c r="I106" t="inlineStr">
        <is>
          <t>ALIMENTOS</t>
        </is>
      </c>
      <c r="J106" t="n">
        <v>1</v>
      </c>
      <c r="K106" t="inlineStr">
        <is>
          <t>KG</t>
        </is>
      </c>
      <c r="L106" t="n">
        <v>7.8</v>
      </c>
      <c r="M106" t="n">
        <v>7.8</v>
      </c>
      <c r="N106" t="inlineStr">
        <is>
          <t>ALIMENTOS</t>
        </is>
      </c>
      <c r="O106" t="inlineStr">
        <is>
          <t>06/2026</t>
        </is>
      </c>
    </row>
    <row r="107">
      <c r="A107" t="n">
        <v>240006</v>
      </c>
      <c r="B107" t="n">
        <v>122</v>
      </c>
      <c r="C107" t="inlineStr">
        <is>
          <t>Arcos</t>
        </is>
      </c>
      <c r="D107" t="inlineStr">
        <is>
          <t>CECILIA TSUYACO ARAKI SILVA LTDA</t>
        </is>
      </c>
      <c r="E107" t="inlineStr">
        <is>
          <t>393531</t>
        </is>
      </c>
      <c r="F107" s="550" t="n">
        <v>46185</v>
      </c>
      <c r="G107" t="n">
        <v>23359</v>
      </c>
      <c r="H107" t="inlineStr">
        <is>
          <t>LIMAO TAHITI KG</t>
        </is>
      </c>
      <c r="I107" t="inlineStr">
        <is>
          <t>ALIMENTOS</t>
        </is>
      </c>
      <c r="J107" t="n">
        <v>10</v>
      </c>
      <c r="K107" t="inlineStr">
        <is>
          <t>KG</t>
        </is>
      </c>
      <c r="L107" t="n">
        <v>28.5</v>
      </c>
      <c r="M107" t="n">
        <v>2.85</v>
      </c>
      <c r="N107" t="inlineStr">
        <is>
          <t>ALIMENTOS</t>
        </is>
      </c>
      <c r="O107" t="inlineStr">
        <is>
          <t>06/2026</t>
        </is>
      </c>
    </row>
    <row r="108">
      <c r="A108" t="n">
        <v>240006</v>
      </c>
      <c r="B108" t="n">
        <v>122</v>
      </c>
      <c r="C108" t="inlineStr">
        <is>
          <t>Arcos</t>
        </is>
      </c>
      <c r="D108" t="inlineStr">
        <is>
          <t>CECILIA TSUYACO ARAKI SILVA LTDA</t>
        </is>
      </c>
      <c r="E108" t="inlineStr">
        <is>
          <t>393531</t>
        </is>
      </c>
      <c r="F108" s="550" t="n">
        <v>46185</v>
      </c>
      <c r="G108" t="n">
        <v>19503</v>
      </c>
      <c r="H108" t="inlineStr">
        <is>
          <t>ALFACE CRESPA KG</t>
        </is>
      </c>
      <c r="I108" t="inlineStr">
        <is>
          <t>ALIMENTOS</t>
        </is>
      </c>
      <c r="J108" t="n">
        <v>0.6</v>
      </c>
      <c r="K108" t="inlineStr">
        <is>
          <t>KG</t>
        </is>
      </c>
      <c r="L108" t="n">
        <v>7.2</v>
      </c>
      <c r="M108" t="n">
        <v>12</v>
      </c>
      <c r="N108" t="inlineStr">
        <is>
          <t>ALIMENTOS</t>
        </is>
      </c>
      <c r="O108" t="inlineStr">
        <is>
          <t>06/2026</t>
        </is>
      </c>
    </row>
    <row r="109">
      <c r="A109" t="n">
        <v>240006</v>
      </c>
      <c r="B109" t="n">
        <v>122</v>
      </c>
      <c r="C109" t="inlineStr">
        <is>
          <t>Arcos</t>
        </is>
      </c>
      <c r="D109" t="inlineStr">
        <is>
          <t>CECILIA TSUYACO ARAKI SILVA LTDA</t>
        </is>
      </c>
      <c r="E109" t="inlineStr">
        <is>
          <t>393531</t>
        </is>
      </c>
      <c r="F109" s="550" t="n">
        <v>46185</v>
      </c>
      <c r="G109" t="n">
        <v>19488</v>
      </c>
      <c r="H109" t="inlineStr">
        <is>
          <t>CEBOLINHA KG</t>
        </is>
      </c>
      <c r="I109" t="inlineStr">
        <is>
          <t>ALIMENTOS</t>
        </is>
      </c>
      <c r="J109" t="n">
        <v>1</v>
      </c>
      <c r="K109" t="inlineStr">
        <is>
          <t>KG</t>
        </is>
      </c>
      <c r="L109" t="n">
        <v>13</v>
      </c>
      <c r="M109" t="n">
        <v>13</v>
      </c>
      <c r="N109" t="inlineStr">
        <is>
          <t>ALIMENTOS</t>
        </is>
      </c>
      <c r="O109" t="inlineStr">
        <is>
          <t>06/2026</t>
        </is>
      </c>
    </row>
    <row r="110">
      <c r="A110" t="n">
        <v>240006</v>
      </c>
      <c r="B110" t="n">
        <v>122</v>
      </c>
      <c r="C110" t="inlineStr">
        <is>
          <t>Arcos</t>
        </is>
      </c>
      <c r="D110" t="inlineStr">
        <is>
          <t>CECILIA TSUYACO ARAKI SILVA LTDA</t>
        </is>
      </c>
      <c r="E110" t="inlineStr">
        <is>
          <t>393531</t>
        </is>
      </c>
      <c r="F110" s="550" t="n">
        <v>46185</v>
      </c>
      <c r="G110" t="n">
        <v>23389</v>
      </c>
      <c r="H110" t="inlineStr">
        <is>
          <t>BANANA NANICA KG</t>
        </is>
      </c>
      <c r="I110" t="inlineStr">
        <is>
          <t>ALIMENTOS</t>
        </is>
      </c>
      <c r="J110" t="n">
        <v>2</v>
      </c>
      <c r="K110" t="inlineStr">
        <is>
          <t>KG</t>
        </is>
      </c>
      <c r="L110" t="n">
        <v>10</v>
      </c>
      <c r="M110" t="n">
        <v>5</v>
      </c>
      <c r="N110" t="inlineStr">
        <is>
          <t>ALIMENTOS</t>
        </is>
      </c>
      <c r="O110" t="inlineStr">
        <is>
          <t>06/2026</t>
        </is>
      </c>
    </row>
    <row r="111">
      <c r="A111" t="n">
        <v>240006</v>
      </c>
      <c r="B111" t="n">
        <v>122</v>
      </c>
      <c r="C111" t="inlineStr">
        <is>
          <t>Arcos</t>
        </is>
      </c>
      <c r="D111" t="inlineStr">
        <is>
          <t>CECILIA TSUYACO ARAKI SILVA LTDA</t>
        </is>
      </c>
      <c r="E111" t="inlineStr">
        <is>
          <t>393531</t>
        </is>
      </c>
      <c r="F111" s="550" t="n">
        <v>46185</v>
      </c>
      <c r="G111" t="n">
        <v>23390</v>
      </c>
      <c r="H111" t="inlineStr">
        <is>
          <t>BANANA DA TERRA KG</t>
        </is>
      </c>
      <c r="I111" t="inlineStr">
        <is>
          <t>ALIMENTOS</t>
        </is>
      </c>
      <c r="J111" t="n">
        <v>4</v>
      </c>
      <c r="K111" t="inlineStr">
        <is>
          <t>KG</t>
        </is>
      </c>
      <c r="L111" t="n">
        <v>32</v>
      </c>
      <c r="M111" t="n">
        <v>8</v>
      </c>
      <c r="N111" t="inlineStr">
        <is>
          <t>ALIMENTOS</t>
        </is>
      </c>
      <c r="O111" t="inlineStr">
        <is>
          <t>06/2026</t>
        </is>
      </c>
    </row>
    <row r="112">
      <c r="A112" t="n">
        <v>240006</v>
      </c>
      <c r="B112" t="n">
        <v>122</v>
      </c>
      <c r="C112" t="inlineStr">
        <is>
          <t>Arcos</t>
        </is>
      </c>
      <c r="D112" t="inlineStr">
        <is>
          <t>CECILIA TSUYACO ARAKI SILVA LTDA</t>
        </is>
      </c>
      <c r="E112" t="inlineStr">
        <is>
          <t>393531</t>
        </is>
      </c>
      <c r="F112" s="550" t="n">
        <v>46185</v>
      </c>
      <c r="G112" t="n">
        <v>23241</v>
      </c>
      <c r="H112" t="inlineStr">
        <is>
          <t>CHUCHU KG</t>
        </is>
      </c>
      <c r="I112" t="inlineStr">
        <is>
          <t>ALIMENTOS</t>
        </is>
      </c>
      <c r="J112" t="n">
        <v>6</v>
      </c>
      <c r="K112" t="inlineStr">
        <is>
          <t>KG</t>
        </is>
      </c>
      <c r="L112" t="n">
        <v>24</v>
      </c>
      <c r="M112" t="n">
        <v>4</v>
      </c>
      <c r="N112" t="inlineStr">
        <is>
          <t>ALIMENTOS</t>
        </is>
      </c>
      <c r="O112" t="inlineStr">
        <is>
          <t>06/2026</t>
        </is>
      </c>
    </row>
    <row r="113">
      <c r="A113" t="n">
        <v>240006</v>
      </c>
      <c r="B113" t="n">
        <v>122</v>
      </c>
      <c r="C113" t="inlineStr">
        <is>
          <t>Arcos</t>
        </is>
      </c>
      <c r="D113" t="inlineStr">
        <is>
          <t>CECILIA TSUYACO ARAKI SILVA LTDA</t>
        </is>
      </c>
      <c r="E113" t="inlineStr">
        <is>
          <t>393531</t>
        </is>
      </c>
      <c r="F113" s="550" t="n">
        <v>46185</v>
      </c>
      <c r="G113" t="n">
        <v>24509</v>
      </c>
      <c r="H113" t="inlineStr">
        <is>
          <t>CEBOLA BRANCA KG</t>
        </is>
      </c>
      <c r="I113" t="inlineStr">
        <is>
          <t>ALIMENTOS</t>
        </is>
      </c>
      <c r="J113" t="n">
        <v>10</v>
      </c>
      <c r="K113" t="inlineStr">
        <is>
          <t>KG</t>
        </is>
      </c>
      <c r="L113" t="n">
        <v>43</v>
      </c>
      <c r="M113" t="n">
        <v>4.3</v>
      </c>
      <c r="N113" t="inlineStr">
        <is>
          <t>ALIMENTOS</t>
        </is>
      </c>
      <c r="O113" t="inlineStr">
        <is>
          <t>06/2026</t>
        </is>
      </c>
    </row>
    <row r="114">
      <c r="A114" t="n">
        <v>240006</v>
      </c>
      <c r="B114" t="n">
        <v>122</v>
      </c>
      <c r="C114" t="inlineStr">
        <is>
          <t>Arcos</t>
        </is>
      </c>
      <c r="D114" t="inlineStr">
        <is>
          <t>CECILIA TSUYACO ARAKI SILVA LTDA</t>
        </is>
      </c>
      <c r="E114" t="inlineStr">
        <is>
          <t>393531</t>
        </is>
      </c>
      <c r="F114" s="550" t="n">
        <v>46185</v>
      </c>
      <c r="G114" t="n">
        <v>19647</v>
      </c>
      <c r="H114" t="inlineStr">
        <is>
          <t>ALHO PORO KG</t>
        </is>
      </c>
      <c r="I114" t="inlineStr">
        <is>
          <t>ALIMENTOS</t>
        </is>
      </c>
      <c r="J114" t="n">
        <v>1</v>
      </c>
      <c r="K114" t="inlineStr">
        <is>
          <t>KG</t>
        </is>
      </c>
      <c r="L114" t="n">
        <v>16</v>
      </c>
      <c r="M114" t="n">
        <v>16</v>
      </c>
      <c r="N114" t="inlineStr">
        <is>
          <t>ALIMENTOS</t>
        </is>
      </c>
      <c r="O114" t="inlineStr">
        <is>
          <t>06/2026</t>
        </is>
      </c>
    </row>
    <row r="115">
      <c r="A115" t="n">
        <v>240006</v>
      </c>
      <c r="B115" t="n">
        <v>122</v>
      </c>
      <c r="C115" t="inlineStr">
        <is>
          <t>Arcos</t>
        </is>
      </c>
      <c r="D115" t="inlineStr">
        <is>
          <t>CECILIA TSUYACO ARAKI SILVA LTDA</t>
        </is>
      </c>
      <c r="E115" t="inlineStr">
        <is>
          <t>393531</t>
        </is>
      </c>
      <c r="F115" s="550" t="n">
        <v>46185</v>
      </c>
      <c r="G115" t="n">
        <v>19505</v>
      </c>
      <c r="H115" t="inlineStr">
        <is>
          <t>ALFACE AMERICANA KG</t>
        </is>
      </c>
      <c r="I115" t="inlineStr">
        <is>
          <t>ALIMENTOS</t>
        </is>
      </c>
      <c r="J115" t="n">
        <v>0.6</v>
      </c>
      <c r="K115" t="inlineStr">
        <is>
          <t>KG</t>
        </is>
      </c>
      <c r="L115" t="n">
        <v>6.6</v>
      </c>
      <c r="M115" t="n">
        <v>11</v>
      </c>
      <c r="N115" t="inlineStr">
        <is>
          <t>ALIMENTOS</t>
        </is>
      </c>
      <c r="O115" t="inlineStr">
        <is>
          <t>06/2026</t>
        </is>
      </c>
    </row>
    <row r="116">
      <c r="A116" t="n">
        <v>240006</v>
      </c>
      <c r="B116" t="n">
        <v>122</v>
      </c>
      <c r="C116" t="inlineStr">
        <is>
          <t>Arcos</t>
        </is>
      </c>
      <c r="D116" t="inlineStr">
        <is>
          <t>CECILIA TSUYACO ARAKI SILVA LTDA</t>
        </is>
      </c>
      <c r="E116" t="inlineStr">
        <is>
          <t>393531</t>
        </is>
      </c>
      <c r="F116" s="550" t="n">
        <v>46185</v>
      </c>
      <c r="G116" t="n">
        <v>19759</v>
      </c>
      <c r="H116" t="inlineStr">
        <is>
          <t>LARANJA BAHIA KG</t>
        </is>
      </c>
      <c r="I116" t="inlineStr">
        <is>
          <t>ALIMENTOS</t>
        </is>
      </c>
      <c r="J116" t="n">
        <v>5</v>
      </c>
      <c r="K116" t="inlineStr">
        <is>
          <t>KG</t>
        </is>
      </c>
      <c r="L116" t="n">
        <v>42.5</v>
      </c>
      <c r="M116" t="n">
        <v>8.5</v>
      </c>
      <c r="N116" t="inlineStr">
        <is>
          <t>ALIMENTOS</t>
        </is>
      </c>
      <c r="O116" t="inlineStr">
        <is>
          <t>06/2026</t>
        </is>
      </c>
    </row>
    <row r="117">
      <c r="A117" t="n">
        <v>240006</v>
      </c>
      <c r="B117" t="n">
        <v>122</v>
      </c>
      <c r="C117" t="inlineStr">
        <is>
          <t>Arcos</t>
        </is>
      </c>
      <c r="D117" t="inlineStr">
        <is>
          <t>CECILIA TSUYACO ARAKI SILVA LTDA</t>
        </is>
      </c>
      <c r="E117" t="inlineStr">
        <is>
          <t>393531</t>
        </is>
      </c>
      <c r="F117" s="550" t="n">
        <v>46185</v>
      </c>
      <c r="G117" t="n">
        <v>19751</v>
      </c>
      <c r="H117" t="inlineStr">
        <is>
          <t>LIMAO SICILIANO KG</t>
        </is>
      </c>
      <c r="I117" t="inlineStr">
        <is>
          <t>ALIMENTOS</t>
        </is>
      </c>
      <c r="J117" t="n">
        <v>7</v>
      </c>
      <c r="K117" t="inlineStr">
        <is>
          <t>KG</t>
        </is>
      </c>
      <c r="L117" t="n">
        <v>59.5</v>
      </c>
      <c r="M117" t="n">
        <v>8.5</v>
      </c>
      <c r="N117" t="inlineStr">
        <is>
          <t>ALIMENTOS</t>
        </is>
      </c>
      <c r="O117" t="inlineStr">
        <is>
          <t>06/2026</t>
        </is>
      </c>
    </row>
    <row r="118">
      <c r="A118" t="n">
        <v>240006</v>
      </c>
      <c r="B118" t="n">
        <v>122</v>
      </c>
      <c r="C118" t="inlineStr">
        <is>
          <t>Arcos</t>
        </is>
      </c>
      <c r="D118" t="inlineStr">
        <is>
          <t>CECILIA TSUYACO ARAKI SILVA LTDA</t>
        </is>
      </c>
      <c r="E118" t="inlineStr">
        <is>
          <t>393531</t>
        </is>
      </c>
      <c r="F118" s="550" t="n">
        <v>46185</v>
      </c>
      <c r="G118" t="n">
        <v>19654</v>
      </c>
      <c r="H118" t="inlineStr">
        <is>
          <t>ABOBRINHA ITALIANA GRAUDA KG</t>
        </is>
      </c>
      <c r="I118" t="inlineStr">
        <is>
          <t>ALIMENTOS</t>
        </is>
      </c>
      <c r="J118" t="n">
        <v>4</v>
      </c>
      <c r="K118" t="inlineStr">
        <is>
          <t>KG</t>
        </is>
      </c>
      <c r="L118" t="n">
        <v>22</v>
      </c>
      <c r="M118" t="n">
        <v>5.5</v>
      </c>
      <c r="N118" t="inlineStr">
        <is>
          <t>ALIMENTOS</t>
        </is>
      </c>
      <c r="O118" t="inlineStr">
        <is>
          <t>06/2026</t>
        </is>
      </c>
    </row>
    <row r="119">
      <c r="A119" t="n">
        <v>240006</v>
      </c>
      <c r="B119" t="n">
        <v>122</v>
      </c>
      <c r="C119" t="inlineStr">
        <is>
          <t>Arcos</t>
        </is>
      </c>
      <c r="D119" t="inlineStr">
        <is>
          <t>CECILIA TSUYACO ARAKI SILVA LTDA</t>
        </is>
      </c>
      <c r="E119" t="inlineStr">
        <is>
          <t>393531</t>
        </is>
      </c>
      <c r="F119" s="550" t="n">
        <v>46185</v>
      </c>
      <c r="G119" t="n">
        <v>19575</v>
      </c>
      <c r="H119" t="inlineStr">
        <is>
          <t>PIMENTA DE CHEIRO VERDE KG</t>
        </is>
      </c>
      <c r="I119" t="inlineStr">
        <is>
          <t>ALIMENTOS</t>
        </is>
      </c>
      <c r="J119" t="n">
        <v>0.3</v>
      </c>
      <c r="K119" t="inlineStr">
        <is>
          <t>KG</t>
        </is>
      </c>
      <c r="L119" t="n">
        <v>9.6</v>
      </c>
      <c r="M119" t="n">
        <v>32</v>
      </c>
      <c r="N119" t="inlineStr">
        <is>
          <t>ALIMENTOS</t>
        </is>
      </c>
      <c r="O119" t="inlineStr">
        <is>
          <t>06/2026</t>
        </is>
      </c>
    </row>
    <row r="120">
      <c r="A120" t="n">
        <v>240006</v>
      </c>
      <c r="B120" t="n">
        <v>122</v>
      </c>
      <c r="C120" t="inlineStr">
        <is>
          <t>Arcos</t>
        </is>
      </c>
      <c r="D120" t="inlineStr">
        <is>
          <t>CECILIA TSUYACO ARAKI SILVA LTDA</t>
        </is>
      </c>
      <c r="E120" t="inlineStr">
        <is>
          <t>393531</t>
        </is>
      </c>
      <c r="F120" s="550" t="n">
        <v>46185</v>
      </c>
      <c r="G120" t="n">
        <v>19476</v>
      </c>
      <c r="H120" t="inlineStr">
        <is>
          <t>MANJERICAO KG</t>
        </is>
      </c>
      <c r="I120" t="inlineStr">
        <is>
          <t>ALIMENTOS</t>
        </is>
      </c>
      <c r="J120" t="n">
        <v>0.4</v>
      </c>
      <c r="K120" t="inlineStr">
        <is>
          <t>KG</t>
        </is>
      </c>
      <c r="L120" t="n">
        <v>26</v>
      </c>
      <c r="M120" t="n">
        <v>65</v>
      </c>
      <c r="N120" t="inlineStr">
        <is>
          <t>ALIMENTOS</t>
        </is>
      </c>
      <c r="O120" t="inlineStr">
        <is>
          <t>06/2026</t>
        </is>
      </c>
    </row>
    <row r="121">
      <c r="A121" t="n">
        <v>240006</v>
      </c>
      <c r="B121" t="n">
        <v>122</v>
      </c>
      <c r="C121" t="inlineStr">
        <is>
          <t>Arcos</t>
        </is>
      </c>
      <c r="D121" t="inlineStr">
        <is>
          <t>CECILIA TSUYACO ARAKI SILVA LTDA</t>
        </is>
      </c>
      <c r="E121" t="inlineStr">
        <is>
          <t>393531</t>
        </is>
      </c>
      <c r="F121" s="550" t="n">
        <v>46185</v>
      </c>
      <c r="G121" t="n">
        <v>23095</v>
      </c>
      <c r="H121" t="inlineStr">
        <is>
          <t>OVO CAIPIRA UN</t>
        </is>
      </c>
      <c r="I121" t="inlineStr">
        <is>
          <t>ALIMENTOS</t>
        </is>
      </c>
      <c r="J121" t="n">
        <v>100</v>
      </c>
      <c r="K121" t="inlineStr">
        <is>
          <t>UN</t>
        </is>
      </c>
      <c r="L121" t="n">
        <v>95</v>
      </c>
      <c r="M121" t="n">
        <v>0.95</v>
      </c>
      <c r="N121" t="inlineStr">
        <is>
          <t>ALIMENTOS</t>
        </is>
      </c>
      <c r="O121" t="inlineStr">
        <is>
          <t>06/2026</t>
        </is>
      </c>
    </row>
    <row r="122">
      <c r="A122" t="n">
        <v>240006</v>
      </c>
      <c r="B122" t="n">
        <v>122</v>
      </c>
      <c r="C122" t="inlineStr">
        <is>
          <t>Arcos</t>
        </is>
      </c>
      <c r="D122" t="inlineStr">
        <is>
          <t>CECILIA TSUYACO ARAKI SILVA LTDA</t>
        </is>
      </c>
      <c r="E122" t="inlineStr">
        <is>
          <t>393531</t>
        </is>
      </c>
      <c r="F122" s="550" t="n">
        <v>46185</v>
      </c>
      <c r="G122" t="n">
        <v>19502</v>
      </c>
      <c r="H122" t="inlineStr">
        <is>
          <t>ALFACE CRESPA ROXA KG</t>
        </is>
      </c>
      <c r="I122" t="inlineStr">
        <is>
          <t>ALIMENTOS</t>
        </is>
      </c>
      <c r="J122" t="n">
        <v>0.6</v>
      </c>
      <c r="K122" t="inlineStr">
        <is>
          <t>KG</t>
        </is>
      </c>
      <c r="L122" t="n">
        <v>10.2</v>
      </c>
      <c r="M122" t="n">
        <v>17</v>
      </c>
      <c r="N122" t="inlineStr">
        <is>
          <t>ALIMENTOS</t>
        </is>
      </c>
      <c r="O122" t="inlineStr">
        <is>
          <t>06/2026</t>
        </is>
      </c>
    </row>
    <row r="123">
      <c r="A123" t="n">
        <v>240004</v>
      </c>
      <c r="B123" t="n">
        <v>122</v>
      </c>
      <c r="C123" t="inlineStr">
        <is>
          <t>Arcos</t>
        </is>
      </c>
      <c r="D123" t="inlineStr">
        <is>
          <t>CG FOOD´S DISTRIBUIDORA DE ALIMENTOS LTDA</t>
        </is>
      </c>
      <c r="E123" t="inlineStr">
        <is>
          <t>191950</t>
        </is>
      </c>
      <c r="F123" s="550" t="n">
        <v>46183</v>
      </c>
      <c r="G123" t="n">
        <v>20645</v>
      </c>
      <c r="H123" t="inlineStr">
        <is>
          <t>MILHO VERDE QUERO C/2KG</t>
        </is>
      </c>
      <c r="I123" t="inlineStr">
        <is>
          <t>ALIMENTOS</t>
        </is>
      </c>
      <c r="J123" t="n">
        <v>20</v>
      </c>
      <c r="K123" t="inlineStr">
        <is>
          <t>N/A</t>
        </is>
      </c>
      <c r="L123" t="n">
        <v>445</v>
      </c>
      <c r="M123" t="n">
        <v>22.25</v>
      </c>
      <c r="N123" t="inlineStr">
        <is>
          <t>ALIMENTOS</t>
        </is>
      </c>
      <c r="O123" t="inlineStr">
        <is>
          <t>06/2026</t>
        </is>
      </c>
    </row>
    <row r="124">
      <c r="A124" t="n">
        <v>240004</v>
      </c>
      <c r="B124" t="n">
        <v>122</v>
      </c>
      <c r="C124" t="inlineStr">
        <is>
          <t>Arcos</t>
        </is>
      </c>
      <c r="D124" t="inlineStr">
        <is>
          <t>CG FOOD´S DISTRIBUIDORA DE ALIMENTOS LTDA</t>
        </is>
      </c>
      <c r="E124" t="inlineStr">
        <is>
          <t>191950</t>
        </is>
      </c>
      <c r="F124" s="550" t="n">
        <v>46183</v>
      </c>
      <c r="G124" t="n">
        <v>19203</v>
      </c>
      <c r="H124" t="inlineStr">
        <is>
          <t>IOGURTE INTEGRAL NESTLE C/170G UN</t>
        </is>
      </c>
      <c r="I124" t="inlineStr">
        <is>
          <t>ALIMENTOS</t>
        </is>
      </c>
      <c r="J124" t="n">
        <v>2</v>
      </c>
      <c r="K124" t="inlineStr">
        <is>
          <t>UN</t>
        </is>
      </c>
      <c r="L124" t="n">
        <v>208</v>
      </c>
      <c r="M124" t="n">
        <v>104</v>
      </c>
      <c r="N124" t="inlineStr">
        <is>
          <t>ALIMENTOS</t>
        </is>
      </c>
      <c r="O124" t="inlineStr">
        <is>
          <t>06/2026</t>
        </is>
      </c>
    </row>
    <row r="125">
      <c r="A125" t="n">
        <v>239999</v>
      </c>
      <c r="B125" t="n">
        <v>122</v>
      </c>
      <c r="C125" t="inlineStr">
        <is>
          <t>Arcos</t>
        </is>
      </c>
      <c r="D125" t="inlineStr">
        <is>
          <t>EMPORIO M&amp;L COMERCIO DE ALIM E BEBIDAS LTDA</t>
        </is>
      </c>
      <c r="E125" t="inlineStr">
        <is>
          <t>517425</t>
        </is>
      </c>
      <c r="F125" s="550" t="n">
        <v>46182</v>
      </c>
      <c r="G125" t="n">
        <v>21047</v>
      </c>
      <c r="H125" t="inlineStr">
        <is>
          <t>AZEITE EXTRA VIRGEM GALLO 2L</t>
        </is>
      </c>
      <c r="I125" t="inlineStr">
        <is>
          <t>ALIMENTOS</t>
        </is>
      </c>
      <c r="J125" t="n">
        <v>6</v>
      </c>
      <c r="K125" t="inlineStr">
        <is>
          <t>GALAO</t>
        </is>
      </c>
      <c r="L125" t="n">
        <v>736.8</v>
      </c>
      <c r="M125" t="n">
        <v>122.8</v>
      </c>
      <c r="N125" t="inlineStr">
        <is>
          <t>ALIMENTOS</t>
        </is>
      </c>
      <c r="O125" t="inlineStr">
        <is>
          <t>06/2026</t>
        </is>
      </c>
    </row>
    <row r="126">
      <c r="A126" t="n">
        <v>239999</v>
      </c>
      <c r="B126" t="n">
        <v>122</v>
      </c>
      <c r="C126" t="inlineStr">
        <is>
          <t>Arcos</t>
        </is>
      </c>
      <c r="D126" t="inlineStr">
        <is>
          <t>EMPORIO M&amp;L COMERCIO DE ALIM E BEBIDAS LTDA</t>
        </is>
      </c>
      <c r="E126" t="inlineStr">
        <is>
          <t>517425</t>
        </is>
      </c>
      <c r="F126" s="550" t="n">
        <v>46182</v>
      </c>
      <c r="G126" t="n">
        <v>20887</v>
      </c>
      <c r="H126" t="inlineStr">
        <is>
          <t>MEL PURO FLORA NECTAR C/1KG</t>
        </is>
      </c>
      <c r="I126" t="inlineStr">
        <is>
          <t>ALIMENTOS</t>
        </is>
      </c>
      <c r="J126" t="n">
        <v>22</v>
      </c>
      <c r="K126" t="inlineStr">
        <is>
          <t>PT</t>
        </is>
      </c>
      <c r="L126" t="n">
        <v>811.8</v>
      </c>
      <c r="M126" t="n">
        <v>36.9</v>
      </c>
      <c r="N126" t="inlineStr">
        <is>
          <t>ALIMENTOS</t>
        </is>
      </c>
      <c r="O126" t="inlineStr">
        <is>
          <t>06/2026</t>
        </is>
      </c>
    </row>
    <row r="127">
      <c r="A127" t="n">
        <v>239999</v>
      </c>
      <c r="B127" t="n">
        <v>122</v>
      </c>
      <c r="C127" t="inlineStr">
        <is>
          <t>Arcos</t>
        </is>
      </c>
      <c r="D127" t="inlineStr">
        <is>
          <t>EMPORIO M&amp;L COMERCIO DE ALIM E BEBIDAS LTDA</t>
        </is>
      </c>
      <c r="E127" t="inlineStr">
        <is>
          <t>517425</t>
        </is>
      </c>
      <c r="F127" s="550" t="n">
        <v>46182</v>
      </c>
      <c r="G127" t="n">
        <v>21030</v>
      </c>
      <c r="H127" t="inlineStr">
        <is>
          <t>AZEITE EXTRA VIRGEM GALLO 250ML UN</t>
        </is>
      </c>
      <c r="I127" t="inlineStr">
        <is>
          <t>ALIMENTOS</t>
        </is>
      </c>
      <c r="J127" t="n">
        <v>12</v>
      </c>
      <c r="K127" t="inlineStr">
        <is>
          <t>UN</t>
        </is>
      </c>
      <c r="L127" t="n">
        <v>238.8</v>
      </c>
      <c r="M127" t="n">
        <v>19.9</v>
      </c>
      <c r="N127" t="inlineStr">
        <is>
          <t>ALIMENTOS</t>
        </is>
      </c>
      <c r="O127" t="inlineStr">
        <is>
          <t>06/2026</t>
        </is>
      </c>
    </row>
    <row r="128">
      <c r="A128" t="n">
        <v>239999</v>
      </c>
      <c r="B128" t="n">
        <v>122</v>
      </c>
      <c r="C128" t="inlineStr">
        <is>
          <t>Arcos</t>
        </is>
      </c>
      <c r="D128" t="inlineStr">
        <is>
          <t>EMPORIO M&amp;L COMERCIO DE ALIM E BEBIDAS LTDA</t>
        </is>
      </c>
      <c r="E128" t="inlineStr">
        <is>
          <t>517425</t>
        </is>
      </c>
      <c r="F128" s="550" t="n">
        <v>46182</v>
      </c>
      <c r="G128" t="n">
        <v>20199</v>
      </c>
      <c r="H128" t="inlineStr">
        <is>
          <t>PISTACHE CRU S/ CASCA KG</t>
        </is>
      </c>
      <c r="I128" t="inlineStr">
        <is>
          <t>ALIMENTOS</t>
        </is>
      </c>
      <c r="J128" t="n">
        <v>1</v>
      </c>
      <c r="K128" t="inlineStr">
        <is>
          <t>N/A</t>
        </is>
      </c>
      <c r="L128" t="n">
        <v>179.9</v>
      </c>
      <c r="M128" t="n">
        <v>179.9</v>
      </c>
      <c r="N128" t="inlineStr">
        <is>
          <t>ALIMENTOS</t>
        </is>
      </c>
      <c r="O128" t="inlineStr">
        <is>
          <t>06/2026</t>
        </is>
      </c>
    </row>
    <row r="129">
      <c r="A129" t="n">
        <v>239999</v>
      </c>
      <c r="B129" t="n">
        <v>122</v>
      </c>
      <c r="C129" t="inlineStr">
        <is>
          <t>Arcos</t>
        </is>
      </c>
      <c r="D129" t="inlineStr">
        <is>
          <t>EMPORIO M&amp;L COMERCIO DE ALIM E BEBIDAS LTDA</t>
        </is>
      </c>
      <c r="E129" t="inlineStr">
        <is>
          <t>517425</t>
        </is>
      </c>
      <c r="F129" s="550" t="n">
        <v>46182</v>
      </c>
      <c r="G129" t="n">
        <v>19979</v>
      </c>
      <c r="H129" t="inlineStr">
        <is>
          <t>MOLHO DE PIMENTA TABASCO RED C/60ML</t>
        </is>
      </c>
      <c r="I129" t="inlineStr">
        <is>
          <t>ALIMENTOS</t>
        </is>
      </c>
      <c r="J129" t="n">
        <v>12</v>
      </c>
      <c r="K129" t="inlineStr">
        <is>
          <t>FR</t>
        </is>
      </c>
      <c r="L129" t="n">
        <v>257.4</v>
      </c>
      <c r="M129" t="n">
        <v>21.45</v>
      </c>
      <c r="N129" t="inlineStr">
        <is>
          <t>ALIMENTOS</t>
        </is>
      </c>
      <c r="O129" t="inlineStr">
        <is>
          <t>06/2026</t>
        </is>
      </c>
    </row>
    <row r="130">
      <c r="A130" t="n">
        <v>239997</v>
      </c>
      <c r="B130" t="n">
        <v>122</v>
      </c>
      <c r="C130" t="inlineStr">
        <is>
          <t>Arcos</t>
        </is>
      </c>
      <c r="D130" t="inlineStr">
        <is>
          <t>DO CHEF DISTRIBUIDORA DE ALIMENTOS LTDA</t>
        </is>
      </c>
      <c r="E130" t="inlineStr">
        <is>
          <t>2251</t>
        </is>
      </c>
      <c r="F130" s="550" t="n">
        <v>46184</v>
      </c>
      <c r="G130" t="n">
        <v>19485</v>
      </c>
      <c r="H130" t="inlineStr">
        <is>
          <t>ENDRO DILL KG</t>
        </is>
      </c>
      <c r="I130" t="inlineStr">
        <is>
          <t>ALIMENTOS</t>
        </is>
      </c>
      <c r="J130" t="n">
        <v>0.1</v>
      </c>
      <c r="K130" t="inlineStr">
        <is>
          <t>KG</t>
        </is>
      </c>
      <c r="L130" t="n">
        <v>7.58</v>
      </c>
      <c r="M130" t="n">
        <v>75.8</v>
      </c>
      <c r="N130" t="inlineStr">
        <is>
          <t>ALIMENTOS</t>
        </is>
      </c>
      <c r="O130" t="inlineStr">
        <is>
          <t>06/2026</t>
        </is>
      </c>
    </row>
    <row r="131">
      <c r="A131" t="n">
        <v>239997</v>
      </c>
      <c r="B131" t="n">
        <v>122</v>
      </c>
      <c r="C131" t="inlineStr">
        <is>
          <t>Arcos</t>
        </is>
      </c>
      <c r="D131" t="inlineStr">
        <is>
          <t>DO CHEF DISTRIBUIDORA DE ALIMENTOS LTDA</t>
        </is>
      </c>
      <c r="E131" t="inlineStr">
        <is>
          <t>2251</t>
        </is>
      </c>
      <c r="F131" s="550" t="n">
        <v>46184</v>
      </c>
      <c r="G131" t="n">
        <v>27106</v>
      </c>
      <c r="H131" t="inlineStr">
        <is>
          <t>PALMILTO PUPUNHA FRESCO TOLETE KG</t>
        </is>
      </c>
      <c r="I131" t="inlineStr">
        <is>
          <t>ALIMENTOS</t>
        </is>
      </c>
      <c r="J131" t="n">
        <v>5</v>
      </c>
      <c r="K131" t="inlineStr">
        <is>
          <t>N/A</t>
        </is>
      </c>
      <c r="L131" t="n">
        <v>276.25</v>
      </c>
      <c r="M131" t="n">
        <v>55.25</v>
      </c>
      <c r="N131" t="inlineStr">
        <is>
          <t>ALIMENTOS</t>
        </is>
      </c>
      <c r="O131" t="inlineStr">
        <is>
          <t>06/2026</t>
        </is>
      </c>
    </row>
    <row r="132">
      <c r="A132" t="n">
        <v>239997</v>
      </c>
      <c r="B132" t="n">
        <v>122</v>
      </c>
      <c r="C132" t="inlineStr">
        <is>
          <t>Arcos</t>
        </is>
      </c>
      <c r="D132" t="inlineStr">
        <is>
          <t>DO CHEF DISTRIBUIDORA DE ALIMENTOS LTDA</t>
        </is>
      </c>
      <c r="E132" t="inlineStr">
        <is>
          <t>2251</t>
        </is>
      </c>
      <c r="F132" s="550" t="n">
        <v>46184</v>
      </c>
      <c r="G132" t="n">
        <v>20257</v>
      </c>
      <c r="H132" t="inlineStr">
        <is>
          <t>COCO RALADO FRESCO CONGELADO VITA COCO C/1KG</t>
        </is>
      </c>
      <c r="I132" t="inlineStr">
        <is>
          <t>ALIMENTOS</t>
        </is>
      </c>
      <c r="J132" t="n">
        <v>5</v>
      </c>
      <c r="K132" t="inlineStr">
        <is>
          <t>UN</t>
        </is>
      </c>
      <c r="L132" t="n">
        <v>149.5</v>
      </c>
      <c r="M132" t="n">
        <v>29.9</v>
      </c>
      <c r="N132" t="inlineStr">
        <is>
          <t>ALIMENTOS</t>
        </is>
      </c>
      <c r="O132" t="inlineStr">
        <is>
          <t>06/2026</t>
        </is>
      </c>
    </row>
    <row r="133">
      <c r="A133" t="n">
        <v>239997</v>
      </c>
      <c r="B133" t="n">
        <v>122</v>
      </c>
      <c r="C133" t="inlineStr">
        <is>
          <t>Arcos</t>
        </is>
      </c>
      <c r="D133" t="inlineStr">
        <is>
          <t>DO CHEF DISTRIBUIDORA DE ALIMENTOS LTDA</t>
        </is>
      </c>
      <c r="E133" t="inlineStr">
        <is>
          <t>2251</t>
        </is>
      </c>
      <c r="F133" s="550" t="n">
        <v>46184</v>
      </c>
      <c r="G133" t="n">
        <v>26631</v>
      </c>
      <c r="H133" t="inlineStr">
        <is>
          <t>MANJERICAO BASILICO KG</t>
        </is>
      </c>
      <c r="I133" t="inlineStr">
        <is>
          <t>ALIMENTOS</t>
        </is>
      </c>
      <c r="J133" t="n">
        <v>0.45</v>
      </c>
      <c r="K133" t="inlineStr">
        <is>
          <t>KG</t>
        </is>
      </c>
      <c r="L133" t="n">
        <v>42.52</v>
      </c>
      <c r="M133" t="n">
        <v>94.488889</v>
      </c>
      <c r="N133" t="inlineStr">
        <is>
          <t>ALIMENTOS</t>
        </is>
      </c>
      <c r="O133" t="inlineStr">
        <is>
          <t>06/2026</t>
        </is>
      </c>
    </row>
    <row r="134">
      <c r="A134" t="n">
        <v>239997</v>
      </c>
      <c r="B134" t="n">
        <v>122</v>
      </c>
      <c r="C134" t="inlineStr">
        <is>
          <t>Arcos</t>
        </is>
      </c>
      <c r="D134" t="inlineStr">
        <is>
          <t>DO CHEF DISTRIBUIDORA DE ALIMENTOS LTDA</t>
        </is>
      </c>
      <c r="E134" t="inlineStr">
        <is>
          <t>2251</t>
        </is>
      </c>
      <c r="F134" s="550" t="n">
        <v>46184</v>
      </c>
      <c r="G134" t="n">
        <v>19562</v>
      </c>
      <c r="H134" t="inlineStr">
        <is>
          <t>PIMENTAO AMARELO KG</t>
        </is>
      </c>
      <c r="I134" t="inlineStr">
        <is>
          <t>ALIMENTOS</t>
        </is>
      </c>
      <c r="J134" t="n">
        <v>0.8</v>
      </c>
      <c r="K134" t="inlineStr">
        <is>
          <t>KG</t>
        </is>
      </c>
      <c r="L134" t="n">
        <v>13.52</v>
      </c>
      <c r="M134" t="n">
        <v>16.9</v>
      </c>
      <c r="N134" t="inlineStr">
        <is>
          <t>ALIMENTOS</t>
        </is>
      </c>
      <c r="O134" t="inlineStr">
        <is>
          <t>06/2026</t>
        </is>
      </c>
    </row>
    <row r="135">
      <c r="A135" t="n">
        <v>239997</v>
      </c>
      <c r="B135" t="n">
        <v>122</v>
      </c>
      <c r="C135" t="inlineStr">
        <is>
          <t>Arcos</t>
        </is>
      </c>
      <c r="D135" t="inlineStr">
        <is>
          <t>DO CHEF DISTRIBUIDORA DE ALIMENTOS LTDA</t>
        </is>
      </c>
      <c r="E135" t="inlineStr">
        <is>
          <t>2251</t>
        </is>
      </c>
      <c r="F135" s="550" t="n">
        <v>46184</v>
      </c>
      <c r="G135" t="n">
        <v>19478</v>
      </c>
      <c r="H135" t="inlineStr">
        <is>
          <t>LOURO FRESCO KG</t>
        </is>
      </c>
      <c r="I135" t="inlineStr">
        <is>
          <t>ALIMENTOS</t>
        </is>
      </c>
      <c r="J135" t="n">
        <v>0.15</v>
      </c>
      <c r="K135" t="inlineStr">
        <is>
          <t>KG</t>
        </is>
      </c>
      <c r="L135" t="n">
        <v>8.449999999999999</v>
      </c>
      <c r="M135" t="n">
        <v>56.333333</v>
      </c>
      <c r="N135" t="inlineStr">
        <is>
          <t>ALIMENTOS</t>
        </is>
      </c>
      <c r="O135" t="inlineStr">
        <is>
          <t>06/2026</t>
        </is>
      </c>
    </row>
    <row r="136">
      <c r="A136" t="n">
        <v>239997</v>
      </c>
      <c r="B136" t="n">
        <v>122</v>
      </c>
      <c r="C136" t="inlineStr">
        <is>
          <t>Arcos</t>
        </is>
      </c>
      <c r="D136" t="inlineStr">
        <is>
          <t>DO CHEF DISTRIBUIDORA DE ALIMENTOS LTDA</t>
        </is>
      </c>
      <c r="E136" t="inlineStr">
        <is>
          <t>2251</t>
        </is>
      </c>
      <c r="F136" s="550" t="n">
        <v>46184</v>
      </c>
      <c r="G136" t="n">
        <v>23096</v>
      </c>
      <c r="H136" t="inlineStr">
        <is>
          <t>OVO BRANCO UN</t>
        </is>
      </c>
      <c r="I136" t="inlineStr">
        <is>
          <t>ALIMENTOS</t>
        </is>
      </c>
      <c r="J136" t="n">
        <v>90</v>
      </c>
      <c r="K136" t="inlineStr">
        <is>
          <t>UN</t>
        </is>
      </c>
      <c r="L136" t="n">
        <v>55.8</v>
      </c>
      <c r="M136" t="n">
        <v>0.62</v>
      </c>
      <c r="N136" t="inlineStr">
        <is>
          <t>ALIMENTOS</t>
        </is>
      </c>
      <c r="O136" t="inlineStr">
        <is>
          <t>06/2026</t>
        </is>
      </c>
    </row>
    <row r="137">
      <c r="A137" t="n">
        <v>239997</v>
      </c>
      <c r="B137" t="n">
        <v>122</v>
      </c>
      <c r="C137" t="inlineStr">
        <is>
          <t>Arcos</t>
        </is>
      </c>
      <c r="D137" t="inlineStr">
        <is>
          <t>DO CHEF DISTRIBUIDORA DE ALIMENTOS LTDA</t>
        </is>
      </c>
      <c r="E137" t="inlineStr">
        <is>
          <t>2251</t>
        </is>
      </c>
      <c r="F137" s="550" t="n">
        <v>46184</v>
      </c>
      <c r="G137" t="n">
        <v>23361</v>
      </c>
      <c r="H137" t="inlineStr">
        <is>
          <t>LARANJA PERA KG</t>
        </is>
      </c>
      <c r="I137" t="inlineStr">
        <is>
          <t>ALIMENTOS</t>
        </is>
      </c>
      <c r="J137" t="n">
        <v>60</v>
      </c>
      <c r="K137" t="inlineStr">
        <is>
          <t>KG</t>
        </is>
      </c>
      <c r="L137" t="n">
        <v>156</v>
      </c>
      <c r="M137" t="n">
        <v>2.6</v>
      </c>
      <c r="N137" t="inlineStr">
        <is>
          <t>ALIMENTOS</t>
        </is>
      </c>
      <c r="O137" t="inlineStr">
        <is>
          <t>06/2026</t>
        </is>
      </c>
    </row>
    <row r="138">
      <c r="A138" t="n">
        <v>239993</v>
      </c>
      <c r="B138" t="n">
        <v>122</v>
      </c>
      <c r="C138" t="inlineStr">
        <is>
          <t>Arcos</t>
        </is>
      </c>
      <c r="D138" t="inlineStr">
        <is>
          <t xml:space="preserve">LEITERIA CABRIOLA FROMAGES DE CHEVRE LTDA </t>
        </is>
      </c>
      <c r="E138" t="inlineStr">
        <is>
          <t>51103</t>
        </is>
      </c>
      <c r="F138" s="550" t="n">
        <v>46185</v>
      </c>
      <c r="G138" t="n">
        <v>23082</v>
      </c>
      <c r="H138" t="inlineStr">
        <is>
          <t>QUEIJO DE CABRA BOURSIN EM PASTA KG</t>
        </is>
      </c>
      <c r="I138" t="inlineStr">
        <is>
          <t>ALIMENTOS</t>
        </is>
      </c>
      <c r="J138" t="n">
        <v>15</v>
      </c>
      <c r="K138" t="inlineStr">
        <is>
          <t>KG</t>
        </is>
      </c>
      <c r="L138" t="n">
        <v>1228.5</v>
      </c>
      <c r="M138" t="n">
        <v>81.90000000000001</v>
      </c>
      <c r="N138" t="inlineStr">
        <is>
          <t>ALIMENTOS</t>
        </is>
      </c>
      <c r="O138" t="inlineStr">
        <is>
          <t>06/2026</t>
        </is>
      </c>
    </row>
    <row r="139">
      <c r="A139" t="n">
        <v>239991</v>
      </c>
      <c r="B139" t="n">
        <v>122</v>
      </c>
      <c r="C139" t="inlineStr">
        <is>
          <t>Arcos</t>
        </is>
      </c>
      <c r="D139" t="inlineStr">
        <is>
          <t>J.K. COMERCIO DE GENEROS ALIMENICIOS LTDA</t>
        </is>
      </c>
      <c r="E139" t="inlineStr">
        <is>
          <t>1520</t>
        </is>
      </c>
      <c r="F139" s="550" t="n">
        <v>46188</v>
      </c>
      <c r="G139" t="n">
        <v>26711</v>
      </c>
      <c r="H139" t="inlineStr">
        <is>
          <t>OLEO DE ABACATE EXTRA VIRGEM PAZZE C/250ML UN</t>
        </is>
      </c>
      <c r="I139" t="inlineStr">
        <is>
          <t>ALIMENTOS</t>
        </is>
      </c>
      <c r="J139" t="n">
        <v>10</v>
      </c>
      <c r="K139" t="inlineStr">
        <is>
          <t>UN</t>
        </is>
      </c>
      <c r="L139" t="n">
        <v>470</v>
      </c>
      <c r="M139" t="n">
        <v>47</v>
      </c>
      <c r="N139" t="inlineStr">
        <is>
          <t>ALIMENTOS</t>
        </is>
      </c>
      <c r="O139" t="inlineStr">
        <is>
          <t>06/2026</t>
        </is>
      </c>
    </row>
    <row r="140">
      <c r="A140" t="n">
        <v>239986</v>
      </c>
      <c r="B140" t="n">
        <v>122</v>
      </c>
      <c r="C140" t="inlineStr">
        <is>
          <t>Arcos</t>
        </is>
      </c>
      <c r="D140" t="inlineStr">
        <is>
          <t>GEOFFROY ALAIN MARIE DE LA CROIX DE CHEVRIERES DE SAYVE LTDA</t>
        </is>
      </c>
      <c r="E140" t="inlineStr">
        <is>
          <t>45958</t>
        </is>
      </c>
      <c r="F140" s="550" t="n">
        <v>46188</v>
      </c>
      <c r="G140" t="n">
        <v>25040</v>
      </c>
      <c r="H140" t="inlineStr">
        <is>
          <t>VINHO TINTO LE LOUP DANS LA BERGERIE 750ML</t>
        </is>
      </c>
      <c r="I140" t="inlineStr">
        <is>
          <t>BEBIDAS</t>
        </is>
      </c>
      <c r="J140" t="n">
        <v>6</v>
      </c>
      <c r="K140" t="inlineStr">
        <is>
          <t>Un</t>
        </is>
      </c>
      <c r="L140" t="n">
        <v>645.12</v>
      </c>
      <c r="M140" t="n">
        <v>107.52</v>
      </c>
      <c r="N140" t="inlineStr">
        <is>
          <t>BEBIDAS</t>
        </is>
      </c>
      <c r="O140" t="inlineStr">
        <is>
          <t>06/2026</t>
        </is>
      </c>
    </row>
    <row r="141">
      <c r="A141" t="n">
        <v>239982</v>
      </c>
      <c r="B141" t="n">
        <v>122</v>
      </c>
      <c r="C141" t="inlineStr">
        <is>
          <t>Arcos</t>
        </is>
      </c>
      <c r="D141" t="inlineStr">
        <is>
          <t>CECILIA TSUYACO ARAKI SILVA LTDA</t>
        </is>
      </c>
      <c r="E141" t="inlineStr">
        <is>
          <t>393712</t>
        </is>
      </c>
      <c r="F141" s="550" t="n">
        <v>46189</v>
      </c>
      <c r="G141" t="n">
        <v>19621</v>
      </c>
      <c r="H141" t="inlineStr">
        <is>
          <t>CENOURA KG</t>
        </is>
      </c>
      <c r="I141" t="inlineStr">
        <is>
          <t>ALIMENTOS</t>
        </is>
      </c>
      <c r="J141" t="n">
        <v>6</v>
      </c>
      <c r="K141" t="inlineStr">
        <is>
          <t>KG</t>
        </is>
      </c>
      <c r="L141" t="n">
        <v>51</v>
      </c>
      <c r="M141" t="n">
        <v>8.5</v>
      </c>
      <c r="N141" t="inlineStr">
        <is>
          <t>ALIMENTOS</t>
        </is>
      </c>
      <c r="O141" t="inlineStr">
        <is>
          <t>06/2026</t>
        </is>
      </c>
    </row>
    <row r="142">
      <c r="A142" t="n">
        <v>239982</v>
      </c>
      <c r="B142" t="n">
        <v>122</v>
      </c>
      <c r="C142" t="inlineStr">
        <is>
          <t>Arcos</t>
        </is>
      </c>
      <c r="D142" t="inlineStr">
        <is>
          <t>CECILIA TSUYACO ARAKI SILVA LTDA</t>
        </is>
      </c>
      <c r="E142" t="inlineStr">
        <is>
          <t>393712</t>
        </is>
      </c>
      <c r="F142" s="550" t="n">
        <v>46189</v>
      </c>
      <c r="G142" t="n">
        <v>29843</v>
      </c>
      <c r="H142" t="inlineStr">
        <is>
          <t>POLPA DE GRAVIOLA BICUDO KG</t>
        </is>
      </c>
      <c r="I142" t="inlineStr">
        <is>
          <t>ALIMENTOS</t>
        </is>
      </c>
      <c r="J142" t="n">
        <v>1</v>
      </c>
      <c r="K142" t="inlineStr">
        <is>
          <t>KG</t>
        </is>
      </c>
      <c r="L142" t="n">
        <v>30</v>
      </c>
      <c r="M142" t="n">
        <v>30</v>
      </c>
      <c r="N142" t="inlineStr">
        <is>
          <t>ALIMENTOS</t>
        </is>
      </c>
      <c r="O142" t="inlineStr">
        <is>
          <t>06/2026</t>
        </is>
      </c>
    </row>
    <row r="143">
      <c r="A143" t="n">
        <v>239976</v>
      </c>
      <c r="B143" t="n">
        <v>122</v>
      </c>
      <c r="C143" t="inlineStr">
        <is>
          <t>Arcos</t>
        </is>
      </c>
      <c r="D143" t="inlineStr">
        <is>
          <t>AMBEV S. A. - CDD SAO PAULO</t>
        </is>
      </c>
      <c r="E143" t="inlineStr">
        <is>
          <t>218822</t>
        </is>
      </c>
      <c r="F143" s="550" t="n">
        <v>46186</v>
      </c>
      <c r="G143" t="n">
        <v>17895</v>
      </c>
      <c r="H143" t="inlineStr">
        <is>
          <t>PEPSI COLA LATA 350ML C/12</t>
        </is>
      </c>
      <c r="I143" t="inlineStr">
        <is>
          <t>BEBIDAS</t>
        </is>
      </c>
      <c r="J143" t="n">
        <v>6</v>
      </c>
      <c r="K143" t="inlineStr">
        <is>
          <t>PC</t>
        </is>
      </c>
      <c r="L143" t="n">
        <v>138.36</v>
      </c>
      <c r="M143" t="n">
        <v>23.06</v>
      </c>
      <c r="N143" t="inlineStr">
        <is>
          <t>BEBIDAS</t>
        </is>
      </c>
      <c r="O143" t="inlineStr">
        <is>
          <t>06/2026</t>
        </is>
      </c>
    </row>
    <row r="144">
      <c r="A144" t="n">
        <v>239976</v>
      </c>
      <c r="B144" t="n">
        <v>122</v>
      </c>
      <c r="C144" t="inlineStr">
        <is>
          <t>Arcos</t>
        </is>
      </c>
      <c r="D144" t="inlineStr">
        <is>
          <t>AMBEV S. A. - CDD SAO PAULO</t>
        </is>
      </c>
      <c r="E144" t="inlineStr">
        <is>
          <t>218822</t>
        </is>
      </c>
      <c r="F144" s="550" t="n">
        <v>46186</v>
      </c>
      <c r="G144" t="n">
        <v>18586</v>
      </c>
      <c r="H144" t="inlineStr">
        <is>
          <t>STELLA ARTOIS SEM GLUTEN LONG NECK 330ML C/24</t>
        </is>
      </c>
      <c r="I144" t="inlineStr">
        <is>
          <t>BEBIDAS</t>
        </is>
      </c>
      <c r="J144" t="n">
        <v>6</v>
      </c>
      <c r="K144" t="inlineStr">
        <is>
          <t>PC</t>
        </is>
      </c>
      <c r="L144" t="n">
        <v>645.3</v>
      </c>
      <c r="M144" t="n">
        <v>107.55</v>
      </c>
      <c r="N144" t="inlineStr">
        <is>
          <t>BEBIDAS</t>
        </is>
      </c>
      <c r="O144" t="inlineStr">
        <is>
          <t>06/2026</t>
        </is>
      </c>
    </row>
    <row r="145">
      <c r="A145" t="n">
        <v>239976</v>
      </c>
      <c r="B145" t="n">
        <v>122</v>
      </c>
      <c r="C145" t="inlineStr">
        <is>
          <t>Arcos</t>
        </is>
      </c>
      <c r="D145" t="inlineStr">
        <is>
          <t>AMBEV S. A. - CDD SAO PAULO</t>
        </is>
      </c>
      <c r="E145" t="inlineStr">
        <is>
          <t>218822</t>
        </is>
      </c>
      <c r="F145" s="550" t="n">
        <v>46186</v>
      </c>
      <c r="G145" t="n">
        <v>17905</v>
      </c>
      <c r="H145" t="inlineStr">
        <is>
          <t>GUARANA ANTARCTICA DIET LATA 350ML C/12</t>
        </is>
      </c>
      <c r="I145" t="inlineStr">
        <is>
          <t>BEBIDAS</t>
        </is>
      </c>
      <c r="J145" t="n">
        <v>8</v>
      </c>
      <c r="K145" t="inlineStr">
        <is>
          <t>PC</t>
        </is>
      </c>
      <c r="L145" t="n">
        <v>159.68</v>
      </c>
      <c r="M145" t="n">
        <v>19.96</v>
      </c>
      <c r="N145" t="inlineStr">
        <is>
          <t>BEBIDAS</t>
        </is>
      </c>
      <c r="O145" t="inlineStr">
        <is>
          <t>06/2026</t>
        </is>
      </c>
    </row>
    <row r="146">
      <c r="A146" t="n">
        <v>239976</v>
      </c>
      <c r="B146" t="n">
        <v>122</v>
      </c>
      <c r="C146" t="inlineStr">
        <is>
          <t>Arcos</t>
        </is>
      </c>
      <c r="D146" t="inlineStr">
        <is>
          <t>AMBEV S. A. - CDD SAO PAULO</t>
        </is>
      </c>
      <c r="E146" t="inlineStr">
        <is>
          <t>218822</t>
        </is>
      </c>
      <c r="F146" s="550" t="n">
        <v>46186</v>
      </c>
      <c r="G146" t="n">
        <v>17886</v>
      </c>
      <c r="H146" t="inlineStr">
        <is>
          <t>PEPSI ZERO LATA 350ML C/12</t>
        </is>
      </c>
      <c r="I146" t="inlineStr">
        <is>
          <t>BEBIDAS</t>
        </is>
      </c>
      <c r="J146" t="n">
        <v>8</v>
      </c>
      <c r="K146" t="inlineStr">
        <is>
          <t>PC</t>
        </is>
      </c>
      <c r="L146" t="n">
        <v>257.68</v>
      </c>
      <c r="M146" t="n">
        <v>32.21</v>
      </c>
      <c r="N146" t="inlineStr">
        <is>
          <t>BEBIDAS</t>
        </is>
      </c>
      <c r="O146" t="inlineStr">
        <is>
          <t>06/2026</t>
        </is>
      </c>
    </row>
    <row r="147">
      <c r="A147" t="n">
        <v>239976</v>
      </c>
      <c r="B147" t="n">
        <v>122</v>
      </c>
      <c r="C147" t="inlineStr">
        <is>
          <t>Arcos</t>
        </is>
      </c>
      <c r="D147" t="inlineStr">
        <is>
          <t>AMBEV S. A. - CDD SAO PAULO</t>
        </is>
      </c>
      <c r="E147" t="inlineStr">
        <is>
          <t>218822</t>
        </is>
      </c>
      <c r="F147" s="550" t="n">
        <v>46186</v>
      </c>
      <c r="G147" t="n">
        <v>17881</v>
      </c>
      <c r="H147" t="inlineStr">
        <is>
          <t>SODA LIMONADA ANTARCTICA LATA 350ML C/12</t>
        </is>
      </c>
      <c r="I147" t="inlineStr">
        <is>
          <t>BEBIDAS</t>
        </is>
      </c>
      <c r="J147" t="n">
        <v>4</v>
      </c>
      <c r="K147" t="inlineStr">
        <is>
          <t>PC</t>
        </is>
      </c>
      <c r="L147" t="n">
        <v>80.44</v>
      </c>
      <c r="M147" t="n">
        <v>20.11</v>
      </c>
      <c r="N147" t="inlineStr">
        <is>
          <t>BEBIDAS</t>
        </is>
      </c>
      <c r="O147" t="inlineStr">
        <is>
          <t>06/2026</t>
        </is>
      </c>
    </row>
    <row r="148">
      <c r="A148" t="n">
        <v>239976</v>
      </c>
      <c r="B148" t="n">
        <v>122</v>
      </c>
      <c r="C148" t="inlineStr">
        <is>
          <t>Arcos</t>
        </is>
      </c>
      <c r="D148" t="inlineStr">
        <is>
          <t>AMBEV S. A. - CDD SAO PAULO</t>
        </is>
      </c>
      <c r="E148" t="inlineStr">
        <is>
          <t>218822</t>
        </is>
      </c>
      <c r="F148" s="550" t="n">
        <v>46186</v>
      </c>
      <c r="G148" t="n">
        <v>18589</v>
      </c>
      <c r="H148" t="inlineStr">
        <is>
          <t>STELLA ARTOIS LONG NECK 330ML C/24</t>
        </is>
      </c>
      <c r="I148" t="inlineStr">
        <is>
          <t>BEBIDAS</t>
        </is>
      </c>
      <c r="J148" t="n">
        <v>15</v>
      </c>
      <c r="K148" t="inlineStr">
        <is>
          <t>PC</t>
        </is>
      </c>
      <c r="L148" t="n">
        <v>1012.2</v>
      </c>
      <c r="M148" t="n">
        <v>67.48</v>
      </c>
      <c r="N148" t="inlineStr">
        <is>
          <t>BEBIDAS</t>
        </is>
      </c>
      <c r="O148" t="inlineStr">
        <is>
          <t>06/2026</t>
        </is>
      </c>
    </row>
    <row r="149">
      <c r="A149" t="n">
        <v>239549</v>
      </c>
      <c r="B149" t="n">
        <v>122</v>
      </c>
      <c r="C149" t="inlineStr">
        <is>
          <t>Arcos</t>
        </is>
      </c>
      <c r="D149" t="inlineStr">
        <is>
          <t xml:space="preserve">EDUARDO TAKESHI MURANAKA </t>
        </is>
      </c>
      <c r="E149" t="inlineStr">
        <is>
          <t>260711695</t>
        </is>
      </c>
      <c r="F149" s="550" t="n">
        <v>46186</v>
      </c>
      <c r="G149" t="n">
        <v>28222</v>
      </c>
      <c r="H149" t="inlineStr">
        <is>
          <t>COGUMELO SHIITAKE MURANAKA KG</t>
        </is>
      </c>
      <c r="I149" t="inlineStr">
        <is>
          <t>ALIMENTOS</t>
        </is>
      </c>
      <c r="J149" t="n">
        <v>10</v>
      </c>
      <c r="K149" t="inlineStr">
        <is>
          <t>KG</t>
        </is>
      </c>
      <c r="L149" t="n">
        <v>420</v>
      </c>
      <c r="M149" t="n">
        <v>42</v>
      </c>
      <c r="N149" t="inlineStr">
        <is>
          <t>ALIMENTOS</t>
        </is>
      </c>
      <c r="O149" t="inlineStr">
        <is>
          <t>06/2026</t>
        </is>
      </c>
    </row>
    <row r="150">
      <c r="A150" t="n">
        <v>239549</v>
      </c>
      <c r="B150" t="n">
        <v>122</v>
      </c>
      <c r="C150" t="inlineStr">
        <is>
          <t>Arcos</t>
        </is>
      </c>
      <c r="D150" t="inlineStr">
        <is>
          <t xml:space="preserve">EDUARDO TAKESHI MURANAKA </t>
        </is>
      </c>
      <c r="E150" t="inlineStr">
        <is>
          <t>260711695</t>
        </is>
      </c>
      <c r="F150" s="550" t="n">
        <v>46186</v>
      </c>
      <c r="G150" t="n">
        <v>28220</v>
      </c>
      <c r="H150" t="inlineStr">
        <is>
          <t>COGUMELO PARIS MURANAKA KG</t>
        </is>
      </c>
      <c r="I150" t="inlineStr">
        <is>
          <t>ALIMENTOS</t>
        </is>
      </c>
      <c r="J150" t="n">
        <v>10</v>
      </c>
      <c r="K150" t="inlineStr">
        <is>
          <t>KG</t>
        </is>
      </c>
      <c r="L150" t="n">
        <v>320</v>
      </c>
      <c r="M150" t="n">
        <v>32</v>
      </c>
      <c r="N150" t="inlineStr">
        <is>
          <t>ALIMENTOS</t>
        </is>
      </c>
      <c r="O150" t="inlineStr">
        <is>
          <t>06/2026</t>
        </is>
      </c>
    </row>
    <row r="151">
      <c r="A151" t="n">
        <v>239549</v>
      </c>
      <c r="B151" t="n">
        <v>122</v>
      </c>
      <c r="C151" t="inlineStr">
        <is>
          <t>Arcos</t>
        </is>
      </c>
      <c r="D151" t="inlineStr">
        <is>
          <t xml:space="preserve">EDUARDO TAKESHI MURANAKA </t>
        </is>
      </c>
      <c r="E151" t="inlineStr">
        <is>
          <t>260711695</t>
        </is>
      </c>
      <c r="F151" s="550" t="n">
        <v>46186</v>
      </c>
      <c r="G151" t="n">
        <v>28221</v>
      </c>
      <c r="H151" t="inlineStr">
        <is>
          <t>COGUMELO PORTO BELLO MURANAKA KG</t>
        </is>
      </c>
      <c r="I151" t="inlineStr">
        <is>
          <t>ALIMENTOS</t>
        </is>
      </c>
      <c r="J151" t="n">
        <v>10</v>
      </c>
      <c r="K151" t="inlineStr">
        <is>
          <t>KG</t>
        </is>
      </c>
      <c r="L151" t="n">
        <v>380</v>
      </c>
      <c r="M151" t="n">
        <v>38</v>
      </c>
      <c r="N151" t="inlineStr">
        <is>
          <t>ALIMENTOS</t>
        </is>
      </c>
      <c r="O151" t="inlineStr">
        <is>
          <t>06/2026</t>
        </is>
      </c>
    </row>
    <row r="152">
      <c r="A152" t="n">
        <v>239548</v>
      </c>
      <c r="B152" t="n">
        <v>122</v>
      </c>
      <c r="C152" t="inlineStr">
        <is>
          <t>Arcos</t>
        </is>
      </c>
      <c r="D152" t="inlineStr">
        <is>
          <t xml:space="preserve">EDUARDO TAKESHI MURANAKA </t>
        </is>
      </c>
      <c r="E152" t="inlineStr">
        <is>
          <t>260711683</t>
        </is>
      </c>
      <c r="F152" s="550" t="n">
        <v>46184</v>
      </c>
      <c r="G152" t="n">
        <v>28221</v>
      </c>
      <c r="H152" t="inlineStr">
        <is>
          <t>COGUMELO PORTO BELLO MURANAKA KG</t>
        </is>
      </c>
      <c r="I152" t="inlineStr">
        <is>
          <t>ALIMENTOS</t>
        </is>
      </c>
      <c r="J152" t="n">
        <v>3</v>
      </c>
      <c r="K152" t="inlineStr">
        <is>
          <t>KG</t>
        </is>
      </c>
      <c r="L152" t="n">
        <v>114</v>
      </c>
      <c r="M152" t="n">
        <v>38</v>
      </c>
      <c r="N152" t="inlineStr">
        <is>
          <t>ALIMENTOS</t>
        </is>
      </c>
      <c r="O152" t="inlineStr">
        <is>
          <t>06/2026</t>
        </is>
      </c>
    </row>
    <row r="153">
      <c r="A153" t="n">
        <v>239548</v>
      </c>
      <c r="B153" t="n">
        <v>122</v>
      </c>
      <c r="C153" t="inlineStr">
        <is>
          <t>Arcos</t>
        </is>
      </c>
      <c r="D153" t="inlineStr">
        <is>
          <t xml:space="preserve">EDUARDO TAKESHI MURANAKA </t>
        </is>
      </c>
      <c r="E153" t="inlineStr">
        <is>
          <t>260711683</t>
        </is>
      </c>
      <c r="F153" s="550" t="n">
        <v>46184</v>
      </c>
      <c r="G153" t="n">
        <v>28222</v>
      </c>
      <c r="H153" t="inlineStr">
        <is>
          <t>COGUMELO SHIITAKE MURANAKA KG</t>
        </is>
      </c>
      <c r="I153" t="inlineStr">
        <is>
          <t>ALIMENTOS</t>
        </is>
      </c>
      <c r="J153" t="n">
        <v>3</v>
      </c>
      <c r="K153" t="inlineStr">
        <is>
          <t>KG</t>
        </is>
      </c>
      <c r="L153" t="n">
        <v>126</v>
      </c>
      <c r="M153" t="n">
        <v>42</v>
      </c>
      <c r="N153" t="inlineStr">
        <is>
          <t>ALIMENTOS</t>
        </is>
      </c>
      <c r="O153" t="inlineStr">
        <is>
          <t>06/2026</t>
        </is>
      </c>
    </row>
    <row r="154">
      <c r="A154" t="n">
        <v>239548</v>
      </c>
      <c r="B154" t="n">
        <v>122</v>
      </c>
      <c r="C154" t="inlineStr">
        <is>
          <t>Arcos</t>
        </is>
      </c>
      <c r="D154" t="inlineStr">
        <is>
          <t xml:space="preserve">EDUARDO TAKESHI MURANAKA </t>
        </is>
      </c>
      <c r="E154" t="inlineStr">
        <is>
          <t>260711683</t>
        </is>
      </c>
      <c r="F154" s="550" t="n">
        <v>46184</v>
      </c>
      <c r="G154" t="n">
        <v>28220</v>
      </c>
      <c r="H154" t="inlineStr">
        <is>
          <t>COGUMELO PARIS MURANAKA KG</t>
        </is>
      </c>
      <c r="I154" t="inlineStr">
        <is>
          <t>ALIMENTOS</t>
        </is>
      </c>
      <c r="J154" t="n">
        <v>3</v>
      </c>
      <c r="K154" t="inlineStr">
        <is>
          <t>KG</t>
        </is>
      </c>
      <c r="L154" t="n">
        <v>96</v>
      </c>
      <c r="M154" t="n">
        <v>32</v>
      </c>
      <c r="N154" t="inlineStr">
        <is>
          <t>ALIMENTOS</t>
        </is>
      </c>
      <c r="O154" t="inlineStr">
        <is>
          <t>06/2026</t>
        </is>
      </c>
    </row>
    <row r="155">
      <c r="A155" t="n">
        <v>239548</v>
      </c>
      <c r="B155" t="n">
        <v>122</v>
      </c>
      <c r="C155" t="inlineStr">
        <is>
          <t>Arcos</t>
        </is>
      </c>
      <c r="D155" t="inlineStr">
        <is>
          <t xml:space="preserve">EDUARDO TAKESHI MURANAKA </t>
        </is>
      </c>
      <c r="E155" t="inlineStr">
        <is>
          <t>260711683</t>
        </is>
      </c>
      <c r="F155" s="550" t="n">
        <v>46184</v>
      </c>
      <c r="G155" t="n">
        <v>29792</v>
      </c>
      <c r="H155" t="inlineStr">
        <is>
          <t xml:space="preserve">FLOR POMPOM COMESTIVEL CX C/12 UNID </t>
        </is>
      </c>
      <c r="I155" t="inlineStr">
        <is>
          <t>ALIMENTOS</t>
        </is>
      </c>
      <c r="J155" t="n">
        <v>3</v>
      </c>
      <c r="K155" t="inlineStr">
        <is>
          <t>N/A</t>
        </is>
      </c>
      <c r="L155" t="n">
        <v>22.5</v>
      </c>
      <c r="M155" t="n">
        <v>7.5</v>
      </c>
      <c r="N155" t="inlineStr">
        <is>
          <t>ALIMENTOS</t>
        </is>
      </c>
      <c r="O155" t="inlineStr">
        <is>
          <t>06/2026</t>
        </is>
      </c>
    </row>
    <row r="156">
      <c r="A156" t="n">
        <v>239547</v>
      </c>
      <c r="B156" t="n">
        <v>122</v>
      </c>
      <c r="C156" t="inlineStr">
        <is>
          <t>Arcos</t>
        </is>
      </c>
      <c r="D156" t="inlineStr">
        <is>
          <t>GOMES D ELIA EQUIP. HIGIENE LTDA - WESCO</t>
        </is>
      </c>
      <c r="E156" t="inlineStr">
        <is>
          <t>244186</t>
        </is>
      </c>
      <c r="F156" s="550" t="n">
        <v>46188</v>
      </c>
      <c r="G156" t="n">
        <v>28057</v>
      </c>
      <c r="H156" t="inlineStr">
        <is>
          <t>EXAGUANTE BUCAL LISTERINE 1,5L C/6 UN</t>
        </is>
      </c>
      <c r="I156" t="inlineStr">
        <is>
          <t>DESCARTAVEIS/HIGIENE E LIMPEZA</t>
        </is>
      </c>
      <c r="J156" t="n">
        <v>1</v>
      </c>
      <c r="K156" t="inlineStr">
        <is>
          <t>CX</t>
        </is>
      </c>
      <c r="L156" t="n">
        <v>342</v>
      </c>
      <c r="M156" t="n">
        <v>342</v>
      </c>
      <c r="N156" t="inlineStr">
        <is>
          <t>HIGIENE E LIMPEZA</t>
        </is>
      </c>
      <c r="O156" t="inlineStr">
        <is>
          <t>06/2026</t>
        </is>
      </c>
    </row>
    <row r="157">
      <c r="A157" t="n">
        <v>239546</v>
      </c>
      <c r="B157" t="n">
        <v>122</v>
      </c>
      <c r="C157" t="inlineStr">
        <is>
          <t>Arcos</t>
        </is>
      </c>
      <c r="D157" t="inlineStr">
        <is>
          <t xml:space="preserve">NOVA MIX </t>
        </is>
      </c>
      <c r="E157" t="inlineStr">
        <is>
          <t>2650714</t>
        </is>
      </c>
      <c r="F157" s="550" t="n">
        <v>46183</v>
      </c>
      <c r="G157" t="n">
        <v>19356</v>
      </c>
      <c r="H157" t="inlineStr">
        <is>
          <t>QUEIJO COALHO QUATA KG</t>
        </is>
      </c>
      <c r="I157" t="inlineStr">
        <is>
          <t>ALIMENTOS</t>
        </is>
      </c>
      <c r="J157" t="n">
        <v>11.84</v>
      </c>
      <c r="K157" t="inlineStr">
        <is>
          <t>KG</t>
        </is>
      </c>
      <c r="L157" t="n">
        <v>653.6900000000001</v>
      </c>
      <c r="M157" t="n">
        <v>55.210304</v>
      </c>
      <c r="N157" t="inlineStr">
        <is>
          <t>ALIMENTOS</t>
        </is>
      </c>
      <c r="O157" t="inlineStr">
        <is>
          <t>06/2026</t>
        </is>
      </c>
    </row>
    <row r="158">
      <c r="A158" t="n">
        <v>239545</v>
      </c>
      <c r="B158" t="n">
        <v>122</v>
      </c>
      <c r="C158" t="inlineStr">
        <is>
          <t>Arcos</t>
        </is>
      </c>
      <c r="D158" t="inlineStr">
        <is>
          <t xml:space="preserve">HNK BR INDUSTRIA DE BEBIDAS </t>
        </is>
      </c>
      <c r="E158" t="inlineStr">
        <is>
          <t>236028</t>
        </is>
      </c>
      <c r="F158" s="550" t="n">
        <v>46183</v>
      </c>
      <c r="G158" t="n">
        <v>28955</v>
      </c>
      <c r="H158" t="inlineStr">
        <is>
          <t>AGUA MINERAL SEM GAS MAMBA 350ML C/12</t>
        </is>
      </c>
      <c r="I158" t="inlineStr">
        <is>
          <t>BEBIDAS</t>
        </is>
      </c>
      <c r="J158" t="n">
        <v>12</v>
      </c>
      <c r="K158" t="inlineStr">
        <is>
          <t>PC</t>
        </is>
      </c>
      <c r="L158" t="n">
        <v>492.48</v>
      </c>
      <c r="M158" t="n">
        <v>41.04</v>
      </c>
      <c r="N158" t="inlineStr">
        <is>
          <t>BEBIDAS</t>
        </is>
      </c>
      <c r="O158" t="inlineStr">
        <is>
          <t>06/2026</t>
        </is>
      </c>
    </row>
    <row r="159">
      <c r="A159" t="n">
        <v>239544</v>
      </c>
      <c r="B159" t="n">
        <v>122</v>
      </c>
      <c r="C159" t="inlineStr">
        <is>
          <t>Arcos</t>
        </is>
      </c>
      <c r="D159" t="inlineStr">
        <is>
          <t>ARTE GELATI SORVETES LTDA</t>
        </is>
      </c>
      <c r="E159" t="inlineStr">
        <is>
          <t>41672</t>
        </is>
      </c>
      <c r="F159" s="550" t="n">
        <v>46182</v>
      </c>
      <c r="G159" t="n">
        <v>29750</v>
      </c>
      <c r="H159" t="inlineStr">
        <is>
          <t>SORVETE DE MILHO VERDE ARTE GELATI C/4KG UN</t>
        </is>
      </c>
      <c r="I159" t="inlineStr">
        <is>
          <t>ALIMENTOS</t>
        </is>
      </c>
      <c r="J159" t="n">
        <v>4</v>
      </c>
      <c r="K159" t="inlineStr">
        <is>
          <t>N/A</t>
        </is>
      </c>
      <c r="L159" t="n">
        <v>184</v>
      </c>
      <c r="M159" t="n">
        <v>46</v>
      </c>
      <c r="N159" t="inlineStr">
        <is>
          <t>ALIMENTOS</t>
        </is>
      </c>
      <c r="O159" t="inlineStr">
        <is>
          <t>06/2026</t>
        </is>
      </c>
    </row>
    <row r="160">
      <c r="A160" t="n">
        <v>239544</v>
      </c>
      <c r="B160" t="n">
        <v>122</v>
      </c>
      <c r="C160" t="inlineStr">
        <is>
          <t>Arcos</t>
        </is>
      </c>
      <c r="D160" t="inlineStr">
        <is>
          <t>ARTE GELATI SORVETES LTDA</t>
        </is>
      </c>
      <c r="E160" t="inlineStr">
        <is>
          <t>41672</t>
        </is>
      </c>
      <c r="F160" s="550" t="n">
        <v>46182</v>
      </c>
      <c r="G160" t="n">
        <v>24986</v>
      </c>
      <c r="H160" t="inlineStr">
        <is>
          <t>SORVETE DE MARACUJA ARTE GELATE C/3,8KG</t>
        </is>
      </c>
      <c r="I160" t="inlineStr">
        <is>
          <t>ALIMENTOS</t>
        </is>
      </c>
      <c r="J160" t="n">
        <v>2</v>
      </c>
      <c r="K160" t="inlineStr">
        <is>
          <t>Pt</t>
        </is>
      </c>
      <c r="L160" t="n">
        <v>358.8</v>
      </c>
      <c r="M160" t="n">
        <v>179.4</v>
      </c>
      <c r="N160" t="inlineStr">
        <is>
          <t>ALIMENTOS</t>
        </is>
      </c>
      <c r="O160" t="inlineStr">
        <is>
          <t>06/2026</t>
        </is>
      </c>
    </row>
    <row r="161">
      <c r="A161" t="n">
        <v>239544</v>
      </c>
      <c r="B161" t="n">
        <v>122</v>
      </c>
      <c r="C161" t="inlineStr">
        <is>
          <t>Arcos</t>
        </is>
      </c>
      <c r="D161" t="inlineStr">
        <is>
          <t>ARTE GELATI SORVETES LTDA</t>
        </is>
      </c>
      <c r="E161" t="inlineStr">
        <is>
          <t>41672</t>
        </is>
      </c>
      <c r="F161" s="550" t="n">
        <v>46182</v>
      </c>
      <c r="G161" t="n">
        <v>29703</v>
      </c>
      <c r="H161" t="inlineStr">
        <is>
          <t>SORVETE DE GRAVIOLA  ARTE GELATI 3,8KG UN</t>
        </is>
      </c>
      <c r="I161" t="inlineStr">
        <is>
          <t>ALIMENTOS</t>
        </is>
      </c>
      <c r="J161" t="n">
        <v>3.8</v>
      </c>
      <c r="K161" t="inlineStr">
        <is>
          <t>UN</t>
        </is>
      </c>
      <c r="L161" t="n">
        <v>182.4</v>
      </c>
      <c r="M161" t="n">
        <v>48</v>
      </c>
      <c r="N161" t="inlineStr">
        <is>
          <t>ALIMENTOS</t>
        </is>
      </c>
      <c r="O161" t="inlineStr">
        <is>
          <t>06/2026</t>
        </is>
      </c>
    </row>
    <row r="162">
      <c r="A162" t="n">
        <v>239544</v>
      </c>
      <c r="B162" t="n">
        <v>122</v>
      </c>
      <c r="C162" t="inlineStr">
        <is>
          <t>Arcos</t>
        </is>
      </c>
      <c r="D162" t="inlineStr">
        <is>
          <t>ARTE GELATI SORVETES LTDA</t>
        </is>
      </c>
      <c r="E162" t="inlineStr">
        <is>
          <t>41672</t>
        </is>
      </c>
      <c r="F162" s="550" t="n">
        <v>46182</v>
      </c>
      <c r="G162" t="n">
        <v>21159</v>
      </c>
      <c r="H162" t="inlineStr">
        <is>
          <t>SORVETE DE NATA ARTE GELATI C/3,8KG</t>
        </is>
      </c>
      <c r="I162" t="inlineStr">
        <is>
          <t>ALIMENTOS</t>
        </is>
      </c>
      <c r="J162" t="n">
        <v>2</v>
      </c>
      <c r="K162" t="inlineStr">
        <is>
          <t>PT</t>
        </is>
      </c>
      <c r="L162" t="n">
        <v>304</v>
      </c>
      <c r="M162" t="n">
        <v>152</v>
      </c>
      <c r="N162" t="inlineStr">
        <is>
          <t>ALIMENTOS</t>
        </is>
      </c>
      <c r="O162" t="inlineStr">
        <is>
          <t>06/2026</t>
        </is>
      </c>
    </row>
    <row r="163">
      <c r="A163" t="n">
        <v>238458</v>
      </c>
      <c r="B163" t="n">
        <v>122</v>
      </c>
      <c r="C163" t="inlineStr">
        <is>
          <t>Arcos</t>
        </is>
      </c>
      <c r="D163" t="inlineStr">
        <is>
          <t xml:space="preserve">HNK BR INDUSTRIA DE BEBIDAS </t>
        </is>
      </c>
      <c r="E163" t="inlineStr">
        <is>
          <t>234907</t>
        </is>
      </c>
      <c r="F163" s="550" t="n">
        <v>46182</v>
      </c>
      <c r="G163" t="n">
        <v>28954</v>
      </c>
      <c r="H163" t="inlineStr">
        <is>
          <t>AGUA MINERAL COM GAS MAMBA 350ML C/12</t>
        </is>
      </c>
      <c r="I163" t="inlineStr">
        <is>
          <t>BEBIDAS</t>
        </is>
      </c>
      <c r="J163" t="n">
        <v>10</v>
      </c>
      <c r="K163" t="inlineStr">
        <is>
          <t>PC</t>
        </is>
      </c>
      <c r="L163" t="n">
        <v>451.5</v>
      </c>
      <c r="M163" t="n">
        <v>45.15</v>
      </c>
      <c r="N163" t="inlineStr">
        <is>
          <t>BEBIDAS</t>
        </is>
      </c>
      <c r="O163" t="inlineStr">
        <is>
          <t>06/2026</t>
        </is>
      </c>
    </row>
    <row r="164">
      <c r="A164" t="n">
        <v>238457</v>
      </c>
      <c r="B164" t="n">
        <v>122</v>
      </c>
      <c r="C164" t="inlineStr">
        <is>
          <t>Arcos</t>
        </is>
      </c>
      <c r="D164" t="inlineStr">
        <is>
          <t>PSSS LTDA</t>
        </is>
      </c>
      <c r="E164" t="inlineStr">
        <is>
          <t>173</t>
        </is>
      </c>
      <c r="F164" s="550" t="n">
        <v>46182</v>
      </c>
      <c r="G164" t="n">
        <v>17019</v>
      </c>
      <c r="H164" t="inlineStr">
        <is>
          <t>LUVA EMBORRACHADA M AMARELA UN</t>
        </is>
      </c>
      <c r="I164" t="inlineStr">
        <is>
          <t>DESCARTAVEIS/HIGIENE E LIMPEZA</t>
        </is>
      </c>
      <c r="J164" t="n">
        <v>3</v>
      </c>
      <c r="K164" t="inlineStr">
        <is>
          <t>UN</t>
        </is>
      </c>
      <c r="L164" t="n">
        <v>9</v>
      </c>
      <c r="M164" t="n">
        <v>3</v>
      </c>
      <c r="N164" t="inlineStr">
        <is>
          <t>DESCARTAVEIS</t>
        </is>
      </c>
      <c r="O164" t="inlineStr">
        <is>
          <t>06/2026</t>
        </is>
      </c>
    </row>
    <row r="165">
      <c r="A165" t="n">
        <v>238457</v>
      </c>
      <c r="B165" t="n">
        <v>122</v>
      </c>
      <c r="C165" t="inlineStr">
        <is>
          <t>Arcos</t>
        </is>
      </c>
      <c r="D165" t="inlineStr">
        <is>
          <t>PSSS LTDA</t>
        </is>
      </c>
      <c r="E165" t="inlineStr">
        <is>
          <t>173</t>
        </is>
      </c>
      <c r="F165" s="550" t="n">
        <v>46182</v>
      </c>
      <c r="G165" t="n">
        <v>17017</v>
      </c>
      <c r="H165" t="inlineStr">
        <is>
          <t>LUVA EMBORRACHADA G AMARELA UN</t>
        </is>
      </c>
      <c r="I165" t="inlineStr">
        <is>
          <t>DESCARTAVEIS/HIGIENE E LIMPEZA</t>
        </is>
      </c>
      <c r="J165" t="n">
        <v>3</v>
      </c>
      <c r="K165" t="inlineStr">
        <is>
          <t>PC</t>
        </is>
      </c>
      <c r="L165" t="n">
        <v>9</v>
      </c>
      <c r="M165" t="n">
        <v>3</v>
      </c>
      <c r="N165" t="inlineStr">
        <is>
          <t>DESCARTAVEIS</t>
        </is>
      </c>
      <c r="O165" t="inlineStr">
        <is>
          <t>06/2026</t>
        </is>
      </c>
    </row>
    <row r="166">
      <c r="A166" t="n">
        <v>238457</v>
      </c>
      <c r="B166" t="n">
        <v>122</v>
      </c>
      <c r="C166" t="inlineStr">
        <is>
          <t>Arcos</t>
        </is>
      </c>
      <c r="D166" t="inlineStr">
        <is>
          <t>PSSS LTDA</t>
        </is>
      </c>
      <c r="E166" t="inlineStr">
        <is>
          <t>173</t>
        </is>
      </c>
      <c r="F166" s="550" t="n">
        <v>46182</v>
      </c>
      <c r="G166" t="n">
        <v>17535</v>
      </c>
      <c r="H166" t="inlineStr">
        <is>
          <t>COPO DESCARTAVEL ULTRACOPOS 330ML C/2000UN</t>
        </is>
      </c>
      <c r="I166" t="inlineStr">
        <is>
          <t>DESCARTAVEIS/HIGIENE E LIMPEZA</t>
        </is>
      </c>
      <c r="J166" t="n">
        <v>2</v>
      </c>
      <c r="K166" t="inlineStr">
        <is>
          <t>CX</t>
        </is>
      </c>
      <c r="L166" t="n">
        <v>264</v>
      </c>
      <c r="M166" t="n">
        <v>132</v>
      </c>
      <c r="N166" t="inlineStr">
        <is>
          <t>DESCARTAVEIS</t>
        </is>
      </c>
      <c r="O166" t="inlineStr">
        <is>
          <t>06/2026</t>
        </is>
      </c>
    </row>
    <row r="167">
      <c r="A167" t="n">
        <v>238456</v>
      </c>
      <c r="B167" t="n">
        <v>122</v>
      </c>
      <c r="C167" t="inlineStr">
        <is>
          <t>Arcos</t>
        </is>
      </c>
      <c r="D167" t="inlineStr">
        <is>
          <t xml:space="preserve">BELLNAY PAES ARTESANAIS LTDA </t>
        </is>
      </c>
      <c r="E167" t="inlineStr">
        <is>
          <t>2889</t>
        </is>
      </c>
      <c r="F167" s="550" t="n">
        <v>46181</v>
      </c>
      <c r="G167" t="n">
        <v>24833</v>
      </c>
      <c r="H167" t="inlineStr">
        <is>
          <t>PAO DE QUEIJO 80G C/25UN</t>
        </is>
      </c>
      <c r="I167" t="inlineStr">
        <is>
          <t>ALIMENTOS</t>
        </is>
      </c>
      <c r="J167" t="n">
        <v>10</v>
      </c>
      <c r="K167" t="inlineStr">
        <is>
          <t>CX</t>
        </is>
      </c>
      <c r="L167" t="n">
        <v>477.5</v>
      </c>
      <c r="M167" t="n">
        <v>47.75</v>
      </c>
      <c r="N167" t="inlineStr">
        <is>
          <t>ALIMENTOS</t>
        </is>
      </c>
      <c r="O167" t="inlineStr">
        <is>
          <t>06/2026</t>
        </is>
      </c>
    </row>
    <row r="168">
      <c r="A168" t="n">
        <v>238455</v>
      </c>
      <c r="B168" t="n">
        <v>122</v>
      </c>
      <c r="C168" t="inlineStr">
        <is>
          <t>Arcos</t>
        </is>
      </c>
      <c r="D168" t="inlineStr">
        <is>
          <t>ALLIMENTARI COMERCIO DE PRODUTOS ALIMENTICIOS E SERVICOS LTDA</t>
        </is>
      </c>
      <c r="E168" t="inlineStr">
        <is>
          <t>42576</t>
        </is>
      </c>
      <c r="F168" s="550" t="n">
        <v>46182</v>
      </c>
      <c r="G168" t="n">
        <v>19857</v>
      </c>
      <c r="H168" t="inlineStr">
        <is>
          <t>ACIDO CITRICO KG</t>
        </is>
      </c>
      <c r="I168" t="inlineStr">
        <is>
          <t>ALIMENTOS</t>
        </is>
      </c>
      <c r="J168" t="n">
        <v>8</v>
      </c>
      <c r="K168" t="inlineStr">
        <is>
          <t>KG</t>
        </is>
      </c>
      <c r="L168" t="n">
        <v>428.4</v>
      </c>
      <c r="M168" t="n">
        <v>53.55</v>
      </c>
      <c r="N168" t="inlineStr">
        <is>
          <t>ALIMENTOS</t>
        </is>
      </c>
      <c r="O168" t="inlineStr">
        <is>
          <t>06/2026</t>
        </is>
      </c>
    </row>
    <row r="169">
      <c r="A169" t="n">
        <v>238455</v>
      </c>
      <c r="B169" t="n">
        <v>122</v>
      </c>
      <c r="C169" t="inlineStr">
        <is>
          <t>Arcos</t>
        </is>
      </c>
      <c r="D169" t="inlineStr">
        <is>
          <t>ALLIMENTARI COMERCIO DE PRODUTOS ALIMENTICIOS E SERVICOS LTDA</t>
        </is>
      </c>
      <c r="E169" t="inlineStr">
        <is>
          <t>42576</t>
        </is>
      </c>
      <c r="F169" s="550" t="n">
        <v>46182</v>
      </c>
      <c r="G169" t="n">
        <v>23992</v>
      </c>
      <c r="H169" t="inlineStr">
        <is>
          <t>ACIDO MALICO KG</t>
        </is>
      </c>
      <c r="I169" t="inlineStr">
        <is>
          <t>ALIMENTOS</t>
        </is>
      </c>
      <c r="J169" t="n">
        <v>3</v>
      </c>
      <c r="K169" t="inlineStr">
        <is>
          <t>KG</t>
        </is>
      </c>
      <c r="L169" t="n">
        <v>192.09</v>
      </c>
      <c r="M169" t="n">
        <v>64.03</v>
      </c>
      <c r="N169" t="inlineStr">
        <is>
          <t>ALIMENTOS</t>
        </is>
      </c>
      <c r="O169" t="inlineStr">
        <is>
          <t>06/2026</t>
        </is>
      </c>
    </row>
    <row r="170">
      <c r="A170" t="n">
        <v>238454</v>
      </c>
      <c r="B170" t="n">
        <v>122</v>
      </c>
      <c r="C170" t="inlineStr">
        <is>
          <t>Arcos</t>
        </is>
      </c>
      <c r="D170" t="inlineStr">
        <is>
          <t>GIGIO COMÉRCIO DE PRODUTO ALIMENTICIOS LTDA</t>
        </is>
      </c>
      <c r="E170" t="inlineStr">
        <is>
          <t>22574</t>
        </is>
      </c>
      <c r="F170" s="550" t="n">
        <v>46184</v>
      </c>
      <c r="G170" t="n">
        <v>25416</v>
      </c>
      <c r="H170" t="inlineStr">
        <is>
          <t>LEITE DE AVEIA NUDE C/1L UN</t>
        </is>
      </c>
      <c r="I170" t="inlineStr">
        <is>
          <t>ALIMENTOS</t>
        </is>
      </c>
      <c r="J170" t="n">
        <v>24</v>
      </c>
      <c r="K170" t="inlineStr">
        <is>
          <t>UN</t>
        </is>
      </c>
      <c r="L170" t="n">
        <v>357.6</v>
      </c>
      <c r="M170" t="n">
        <v>14.9</v>
      </c>
      <c r="N170" t="inlineStr">
        <is>
          <t>BEBIDAS</t>
        </is>
      </c>
      <c r="O170" t="inlineStr">
        <is>
          <t>06/2026</t>
        </is>
      </c>
    </row>
    <row r="171">
      <c r="A171" t="n">
        <v>238453</v>
      </c>
      <c r="B171" t="n">
        <v>122</v>
      </c>
      <c r="C171" t="inlineStr">
        <is>
          <t>Arcos</t>
        </is>
      </c>
      <c r="D171" t="inlineStr">
        <is>
          <t>BATALHA FABRICA DE PAES LTDA</t>
        </is>
      </c>
      <c r="E171" t="inlineStr">
        <is>
          <t>15566</t>
        </is>
      </c>
      <c r="F171" s="550" t="n">
        <v>46181</v>
      </c>
      <c r="G171" t="n">
        <v>19125</v>
      </c>
      <c r="H171" t="inlineStr">
        <is>
          <t>MINI BURGER BRIOCHE PINCEL CAIXA C/180 UN 15 PACOTES X 12 UN COD 142</t>
        </is>
      </c>
      <c r="I171" t="inlineStr">
        <is>
          <t>ALIMENTOS</t>
        </is>
      </c>
      <c r="J171" t="n">
        <v>4</v>
      </c>
      <c r="K171" t="inlineStr">
        <is>
          <t>CX</t>
        </is>
      </c>
      <c r="L171" t="n">
        <v>825.12</v>
      </c>
      <c r="M171" t="n">
        <v>206.28</v>
      </c>
      <c r="N171" t="inlineStr">
        <is>
          <t>ALIMENTOS</t>
        </is>
      </c>
      <c r="O171" t="inlineStr">
        <is>
          <t>06/2026</t>
        </is>
      </c>
    </row>
    <row r="172">
      <c r="A172" t="n">
        <v>238452</v>
      </c>
      <c r="B172" t="n">
        <v>122</v>
      </c>
      <c r="C172" t="inlineStr">
        <is>
          <t>Arcos</t>
        </is>
      </c>
      <c r="D172" t="inlineStr">
        <is>
          <t>ANDREIA SANTOS FREITAS DUARTE</t>
        </is>
      </c>
      <c r="E172" t="inlineStr">
        <is>
          <t>2603</t>
        </is>
      </c>
      <c r="F172" s="550" t="n">
        <v>46183</v>
      </c>
      <c r="G172" t="n">
        <v>20861</v>
      </c>
      <c r="H172" t="inlineStr">
        <is>
          <t>GEMA DE OVO PASTEURIZADA NETTO C/1KG UN</t>
        </is>
      </c>
      <c r="I172" t="inlineStr">
        <is>
          <t>ALIMENTOS</t>
        </is>
      </c>
      <c r="J172" t="n">
        <v>4</v>
      </c>
      <c r="K172" t="inlineStr">
        <is>
          <t>UN</t>
        </is>
      </c>
      <c r="L172" t="n">
        <v>186.8</v>
      </c>
      <c r="M172" t="n">
        <v>46.7</v>
      </c>
      <c r="N172" t="inlineStr">
        <is>
          <t>ALIMENTOS</t>
        </is>
      </c>
      <c r="O172" t="inlineStr">
        <is>
          <t>06/2026</t>
        </is>
      </c>
    </row>
    <row r="173">
      <c r="A173" t="n">
        <v>238451</v>
      </c>
      <c r="B173" t="n">
        <v>122</v>
      </c>
      <c r="C173" t="inlineStr">
        <is>
          <t>Arcos</t>
        </is>
      </c>
      <c r="D173" t="inlineStr">
        <is>
          <t>ANDREIA SANTOS FREITAS DUARTE</t>
        </is>
      </c>
      <c r="E173" t="inlineStr">
        <is>
          <t>2598</t>
        </is>
      </c>
      <c r="F173" s="550" t="n">
        <v>46182</v>
      </c>
      <c r="G173" t="n">
        <v>21665</v>
      </c>
      <c r="H173" t="inlineStr">
        <is>
          <t>SACO DE LIXO 200L PRETO REFORCADO</t>
        </is>
      </c>
      <c r="I173" t="inlineStr">
        <is>
          <t>DESCARTAVEIS/HIGIENE E LIMPEZA</t>
        </is>
      </c>
      <c r="J173" t="n">
        <v>6</v>
      </c>
      <c r="K173" t="inlineStr">
        <is>
          <t>PACOTE</t>
        </is>
      </c>
      <c r="L173" t="n">
        <v>198.6</v>
      </c>
      <c r="M173" t="n">
        <v>33.1</v>
      </c>
      <c r="N173" t="inlineStr">
        <is>
          <t>DESCARTAVEIS</t>
        </is>
      </c>
      <c r="O173" t="inlineStr">
        <is>
          <t>06/2026</t>
        </is>
      </c>
    </row>
    <row r="174">
      <c r="A174" t="n">
        <v>238451</v>
      </c>
      <c r="B174" t="n">
        <v>122</v>
      </c>
      <c r="C174" t="inlineStr">
        <is>
          <t>Arcos</t>
        </is>
      </c>
      <c r="D174" t="inlineStr">
        <is>
          <t>ANDREIA SANTOS FREITAS DUARTE</t>
        </is>
      </c>
      <c r="E174" t="inlineStr">
        <is>
          <t>2598</t>
        </is>
      </c>
      <c r="F174" s="550" t="n">
        <v>46182</v>
      </c>
      <c r="G174" t="n">
        <v>17373</v>
      </c>
      <c r="H174" t="inlineStr">
        <is>
          <t>SACO DE LIXO 40L PRETO C/100</t>
        </is>
      </c>
      <c r="I174" t="inlineStr">
        <is>
          <t>DESCARTAVEIS/HIGIENE E LIMPEZA</t>
        </is>
      </c>
      <c r="J174" t="n">
        <v>4</v>
      </c>
      <c r="K174" t="inlineStr">
        <is>
          <t>PACOTE</t>
        </is>
      </c>
      <c r="L174" t="n">
        <v>83.2</v>
      </c>
      <c r="M174" t="n">
        <v>20.8</v>
      </c>
      <c r="N174" t="inlineStr">
        <is>
          <t>DESCARTAVEIS</t>
        </is>
      </c>
      <c r="O174" t="inlineStr">
        <is>
          <t>06/2026</t>
        </is>
      </c>
    </row>
    <row r="175">
      <c r="A175" t="n">
        <v>238451</v>
      </c>
      <c r="B175" t="n">
        <v>122</v>
      </c>
      <c r="C175" t="inlineStr">
        <is>
          <t>Arcos</t>
        </is>
      </c>
      <c r="D175" t="inlineStr">
        <is>
          <t>ANDREIA SANTOS FREITAS DUARTE</t>
        </is>
      </c>
      <c r="E175" t="inlineStr">
        <is>
          <t>2598</t>
        </is>
      </c>
      <c r="F175" s="550" t="n">
        <v>46182</v>
      </c>
      <c r="G175" t="n">
        <v>17397</v>
      </c>
      <c r="H175" t="inlineStr">
        <is>
          <t>SACO DE LIXO 60L PRETO GROSSO 65X80CM (ENTRE 3KG A 4KG)</t>
        </is>
      </c>
      <c r="I175" t="inlineStr">
        <is>
          <t>DESCARTAVEIS/HIGIENE E LIMPEZA</t>
        </is>
      </c>
      <c r="J175" t="n">
        <v>2</v>
      </c>
      <c r="K175" t="inlineStr">
        <is>
          <t>PACOTE</t>
        </is>
      </c>
      <c r="L175" t="n">
        <v>66.2</v>
      </c>
      <c r="M175" t="n">
        <v>33.1</v>
      </c>
      <c r="N175" t="inlineStr">
        <is>
          <t>DESCARTAVEIS</t>
        </is>
      </c>
      <c r="O175" t="inlineStr">
        <is>
          <t>06/2026</t>
        </is>
      </c>
    </row>
    <row r="176">
      <c r="A176" t="n">
        <v>238451</v>
      </c>
      <c r="B176" t="n">
        <v>122</v>
      </c>
      <c r="C176" t="inlineStr">
        <is>
          <t>Arcos</t>
        </is>
      </c>
      <c r="D176" t="inlineStr">
        <is>
          <t>ANDREIA SANTOS FREITAS DUARTE</t>
        </is>
      </c>
      <c r="E176" t="inlineStr">
        <is>
          <t>2598</t>
        </is>
      </c>
      <c r="F176" s="550" t="n">
        <v>46182</v>
      </c>
      <c r="G176" t="n">
        <v>17399</v>
      </c>
      <c r="H176" t="inlineStr">
        <is>
          <t>SACO DE LIXO 20L PRETO C/ 100UN</t>
        </is>
      </c>
      <c r="I176" t="inlineStr">
        <is>
          <t>DESCARTAVEIS/HIGIENE E LIMPEZA</t>
        </is>
      </c>
      <c r="J176" t="n">
        <v>3</v>
      </c>
      <c r="K176" t="inlineStr">
        <is>
          <t>PACOTE</t>
        </is>
      </c>
      <c r="L176" t="n">
        <v>59.01</v>
      </c>
      <c r="M176" t="n">
        <v>19.67</v>
      </c>
      <c r="N176" t="inlineStr">
        <is>
          <t>DESCARTAVEIS</t>
        </is>
      </c>
      <c r="O176" t="inlineStr">
        <is>
          <t>06/2026</t>
        </is>
      </c>
    </row>
    <row r="177">
      <c r="A177" t="n">
        <v>238451</v>
      </c>
      <c r="B177" t="n">
        <v>122</v>
      </c>
      <c r="C177" t="inlineStr">
        <is>
          <t>Arcos</t>
        </is>
      </c>
      <c r="D177" t="inlineStr">
        <is>
          <t>ANDREIA SANTOS FREITAS DUARTE</t>
        </is>
      </c>
      <c r="E177" t="inlineStr">
        <is>
          <t>2598</t>
        </is>
      </c>
      <c r="F177" s="550" t="n">
        <v>46182</v>
      </c>
      <c r="G177" t="n">
        <v>21423</v>
      </c>
      <c r="H177" t="inlineStr">
        <is>
          <t>SACO DE LIXO 100L BL PRETO GROSSO 95X120 4K UN</t>
        </is>
      </c>
      <c r="I177" t="inlineStr">
        <is>
          <t>DESCARTAVEIS/HIGIENE E LIMPEZA</t>
        </is>
      </c>
      <c r="J177" t="n">
        <v>6</v>
      </c>
      <c r="K177" t="inlineStr">
        <is>
          <t>PACOTE</t>
        </is>
      </c>
      <c r="L177" t="n">
        <v>198.6</v>
      </c>
      <c r="M177" t="n">
        <v>33.1</v>
      </c>
      <c r="N177" t="inlineStr">
        <is>
          <t>DESCARTAVEIS</t>
        </is>
      </c>
      <c r="O177" t="inlineStr">
        <is>
          <t>06/2026</t>
        </is>
      </c>
    </row>
    <row r="178">
      <c r="A178" t="n">
        <v>238450</v>
      </c>
      <c r="B178" t="n">
        <v>122</v>
      </c>
      <c r="C178" t="inlineStr">
        <is>
          <t>Arcos</t>
        </is>
      </c>
      <c r="D178" t="inlineStr">
        <is>
          <t>OPA PRODUTOS ALIMENTICIOS LTDA</t>
        </is>
      </c>
      <c r="E178" t="inlineStr">
        <is>
          <t>3436</t>
        </is>
      </c>
      <c r="F178" s="550" t="n">
        <v>46184</v>
      </c>
      <c r="G178" t="n">
        <v>26591</v>
      </c>
      <c r="H178" t="inlineStr">
        <is>
          <t>COPA FATIADO JAIS KG</t>
        </is>
      </c>
      <c r="I178" t="inlineStr">
        <is>
          <t>ALIMENTOS</t>
        </is>
      </c>
      <c r="J178" t="n">
        <v>1</v>
      </c>
      <c r="K178" t="inlineStr">
        <is>
          <t>KG</t>
        </is>
      </c>
      <c r="L178" t="n">
        <v>328.5</v>
      </c>
      <c r="M178" t="n">
        <v>328.5</v>
      </c>
      <c r="N178" t="inlineStr">
        <is>
          <t>ALIMENTOS</t>
        </is>
      </c>
      <c r="O178" t="inlineStr">
        <is>
          <t>06/2026</t>
        </is>
      </c>
    </row>
    <row r="179">
      <c r="A179" t="n">
        <v>238450</v>
      </c>
      <c r="B179" t="n">
        <v>122</v>
      </c>
      <c r="C179" t="inlineStr">
        <is>
          <t>Arcos</t>
        </is>
      </c>
      <c r="D179" t="inlineStr">
        <is>
          <t>OPA PRODUTOS ALIMENTICIOS LTDA</t>
        </is>
      </c>
      <c r="E179" t="inlineStr">
        <is>
          <t>3436</t>
        </is>
      </c>
      <c r="F179" s="550" t="n">
        <v>46184</v>
      </c>
      <c r="G179" t="n">
        <v>26588</v>
      </c>
      <c r="H179" t="inlineStr">
        <is>
          <t>LONZA FATIADO JAIS KG</t>
        </is>
      </c>
      <c r="I179" t="inlineStr">
        <is>
          <t>ALIMENTOS</t>
        </is>
      </c>
      <c r="J179" t="n">
        <v>0.5</v>
      </c>
      <c r="K179" t="inlineStr">
        <is>
          <t>KG</t>
        </is>
      </c>
      <c r="L179" t="n">
        <v>138.25</v>
      </c>
      <c r="M179" t="n">
        <v>276.5</v>
      </c>
      <c r="N179" t="inlineStr">
        <is>
          <t>ALIMENTOS</t>
        </is>
      </c>
      <c r="O179" t="inlineStr">
        <is>
          <t>06/2026</t>
        </is>
      </c>
    </row>
    <row r="180">
      <c r="A180" t="n">
        <v>238449</v>
      </c>
      <c r="B180" t="n">
        <v>122</v>
      </c>
      <c r="C180" t="inlineStr">
        <is>
          <t>Arcos</t>
        </is>
      </c>
      <c r="D180" t="inlineStr">
        <is>
          <t>EMPORIO M&amp;L COMERCIO DE ALIM E BEBIDAS LTDA</t>
        </is>
      </c>
      <c r="E180" t="inlineStr">
        <is>
          <t>517758</t>
        </is>
      </c>
      <c r="F180" s="550" t="n">
        <v>46183</v>
      </c>
      <c r="G180" t="n">
        <v>20429</v>
      </c>
      <c r="H180" t="inlineStr">
        <is>
          <t>AMIDO DE MILHO MAIZENA 1KG UN</t>
        </is>
      </c>
      <c r="I180" t="inlineStr">
        <is>
          <t>ALIMENTOS</t>
        </is>
      </c>
      <c r="J180" t="n">
        <v>4</v>
      </c>
      <c r="K180" t="inlineStr">
        <is>
          <t>UN</t>
        </is>
      </c>
      <c r="L180" t="n">
        <v>83.2</v>
      </c>
      <c r="M180" t="n">
        <v>20.8</v>
      </c>
      <c r="N180" t="inlineStr">
        <is>
          <t>ALIMENTOS</t>
        </is>
      </c>
      <c r="O180" t="inlineStr">
        <is>
          <t>06/2026</t>
        </is>
      </c>
    </row>
    <row r="181">
      <c r="A181" t="n">
        <v>238449</v>
      </c>
      <c r="B181" t="n">
        <v>122</v>
      </c>
      <c r="C181" t="inlineStr">
        <is>
          <t>Arcos</t>
        </is>
      </c>
      <c r="D181" t="inlineStr">
        <is>
          <t>EMPORIO M&amp;L COMERCIO DE ALIM E BEBIDAS LTDA</t>
        </is>
      </c>
      <c r="E181" t="inlineStr">
        <is>
          <t>517758</t>
        </is>
      </c>
      <c r="F181" s="550" t="n">
        <v>46183</v>
      </c>
      <c r="G181" t="n">
        <v>20117</v>
      </c>
      <c r="H181" t="inlineStr">
        <is>
          <t>MASSA FOLHADA AROSA 1KG UN</t>
        </is>
      </c>
      <c r="I181" t="inlineStr">
        <is>
          <t>ALIMENTOS</t>
        </is>
      </c>
      <c r="J181" t="n">
        <v>10</v>
      </c>
      <c r="K181" t="inlineStr">
        <is>
          <t>UN</t>
        </is>
      </c>
      <c r="L181" t="n">
        <v>404</v>
      </c>
      <c r="M181" t="n">
        <v>40.4</v>
      </c>
      <c r="N181" t="inlineStr">
        <is>
          <t>ALIMENTOS</t>
        </is>
      </c>
      <c r="O181" t="inlineStr">
        <is>
          <t>06/2026</t>
        </is>
      </c>
    </row>
    <row r="182">
      <c r="A182" t="n">
        <v>238449</v>
      </c>
      <c r="B182" t="n">
        <v>122</v>
      </c>
      <c r="C182" t="inlineStr">
        <is>
          <t>Arcos</t>
        </is>
      </c>
      <c r="D182" t="inlineStr">
        <is>
          <t>EMPORIO M&amp;L COMERCIO DE ALIM E BEBIDAS LTDA</t>
        </is>
      </c>
      <c r="E182" t="inlineStr">
        <is>
          <t>517758</t>
        </is>
      </c>
      <c r="F182" s="550" t="n">
        <v>46183</v>
      </c>
      <c r="G182" t="n">
        <v>21010</v>
      </c>
      <c r="H182" t="inlineStr">
        <is>
          <t>OLEO DE CANOLA SAUDE C/900ML</t>
        </is>
      </c>
      <c r="I182" t="inlineStr">
        <is>
          <t>ALIMENTOS</t>
        </is>
      </c>
      <c r="J182" t="n">
        <v>40</v>
      </c>
      <c r="K182" t="inlineStr">
        <is>
          <t>UN</t>
        </is>
      </c>
      <c r="L182" t="n">
        <v>468</v>
      </c>
      <c r="M182" t="n">
        <v>11.7</v>
      </c>
      <c r="N182" t="inlineStr">
        <is>
          <t>ALIMENTOS</t>
        </is>
      </c>
      <c r="O182" t="inlineStr">
        <is>
          <t>06/2026</t>
        </is>
      </c>
    </row>
    <row r="183">
      <c r="A183" t="n">
        <v>238449</v>
      </c>
      <c r="B183" t="n">
        <v>122</v>
      </c>
      <c r="C183" t="inlineStr">
        <is>
          <t>Arcos</t>
        </is>
      </c>
      <c r="D183" t="inlineStr">
        <is>
          <t>EMPORIO M&amp;L COMERCIO DE ALIM E BEBIDAS LTDA</t>
        </is>
      </c>
      <c r="E183" t="inlineStr">
        <is>
          <t>517758</t>
        </is>
      </c>
      <c r="F183" s="550" t="n">
        <v>46183</v>
      </c>
      <c r="G183" t="n">
        <v>20270</v>
      </c>
      <c r="H183" t="inlineStr">
        <is>
          <t>CASTANHA DE CAJU CRUA W1 C/1KG</t>
        </is>
      </c>
      <c r="I183" t="inlineStr">
        <is>
          <t>ALIMENTOS</t>
        </is>
      </c>
      <c r="J183" t="n">
        <v>10</v>
      </c>
      <c r="K183" t="inlineStr">
        <is>
          <t>PC</t>
        </is>
      </c>
      <c r="L183" t="n">
        <v>846</v>
      </c>
      <c r="M183" t="n">
        <v>84.59999999999999</v>
      </c>
      <c r="N183" t="inlineStr">
        <is>
          <t>ALIMENTOS</t>
        </is>
      </c>
      <c r="O183" t="inlineStr">
        <is>
          <t>06/2026</t>
        </is>
      </c>
    </row>
    <row r="184">
      <c r="A184" t="n">
        <v>238449</v>
      </c>
      <c r="B184" t="n">
        <v>122</v>
      </c>
      <c r="C184" t="inlineStr">
        <is>
          <t>Arcos</t>
        </is>
      </c>
      <c r="D184" t="inlineStr">
        <is>
          <t>EMPORIO M&amp;L COMERCIO DE ALIM E BEBIDAS LTDA</t>
        </is>
      </c>
      <c r="E184" t="inlineStr">
        <is>
          <t>517758</t>
        </is>
      </c>
      <c r="F184" s="550" t="n">
        <v>46183</v>
      </c>
      <c r="G184" t="n">
        <v>19434</v>
      </c>
      <c r="H184" t="inlineStr">
        <is>
          <t>LEITE EM PO INTEGRAL NINHO C/400G</t>
        </is>
      </c>
      <c r="I184" t="inlineStr">
        <is>
          <t>ALIMENTOS</t>
        </is>
      </c>
      <c r="J184" t="n">
        <v>2</v>
      </c>
      <c r="K184" t="inlineStr">
        <is>
          <t>LATA</t>
        </is>
      </c>
      <c r="L184" t="n">
        <v>46.6</v>
      </c>
      <c r="M184" t="n">
        <v>23.3</v>
      </c>
      <c r="N184" t="inlineStr">
        <is>
          <t>ALIMENTOS</t>
        </is>
      </c>
      <c r="O184" t="inlineStr">
        <is>
          <t>06/2026</t>
        </is>
      </c>
    </row>
    <row r="185">
      <c r="A185" t="n">
        <v>238449</v>
      </c>
      <c r="B185" t="n">
        <v>122</v>
      </c>
      <c r="C185" t="inlineStr">
        <is>
          <t>Arcos</t>
        </is>
      </c>
      <c r="D185" t="inlineStr">
        <is>
          <t>EMPORIO M&amp;L COMERCIO DE ALIM E BEBIDAS LTDA</t>
        </is>
      </c>
      <c r="E185" t="inlineStr">
        <is>
          <t>517758</t>
        </is>
      </c>
      <c r="F185" s="550" t="n">
        <v>46183</v>
      </c>
      <c r="G185" t="n">
        <v>23826</v>
      </c>
      <c r="H185" t="inlineStr">
        <is>
          <t>BISCOITO DE MAIZENA NESTLE TOSTINES 200G</t>
        </is>
      </c>
      <c r="I185" t="inlineStr">
        <is>
          <t>ALIMENTOS</t>
        </is>
      </c>
      <c r="J185" t="n">
        <v>6</v>
      </c>
      <c r="K185" t="inlineStr">
        <is>
          <t>UN</t>
        </is>
      </c>
      <c r="L185" t="n">
        <v>21.9</v>
      </c>
      <c r="M185" t="n">
        <v>3.65</v>
      </c>
      <c r="N185" t="inlineStr">
        <is>
          <t>ALIMENTOS</t>
        </is>
      </c>
      <c r="O185" t="inlineStr">
        <is>
          <t>06/2026</t>
        </is>
      </c>
    </row>
    <row r="186">
      <c r="A186" t="n">
        <v>238449</v>
      </c>
      <c r="B186" t="n">
        <v>122</v>
      </c>
      <c r="C186" t="inlineStr">
        <is>
          <t>Arcos</t>
        </is>
      </c>
      <c r="D186" t="inlineStr">
        <is>
          <t>EMPORIO M&amp;L COMERCIO DE ALIM E BEBIDAS LTDA</t>
        </is>
      </c>
      <c r="E186" t="inlineStr">
        <is>
          <t>517758</t>
        </is>
      </c>
      <c r="F186" s="550" t="n">
        <v>46183</v>
      </c>
      <c r="G186" t="n">
        <v>20385</v>
      </c>
      <c r="H186" t="inlineStr">
        <is>
          <t>FARINHA DE MILHO FLOCAO YOKI 500GR</t>
        </is>
      </c>
      <c r="I186" t="inlineStr">
        <is>
          <t>ALIMENTOS</t>
        </is>
      </c>
      <c r="J186" t="n">
        <v>12</v>
      </c>
      <c r="K186" t="inlineStr">
        <is>
          <t>UN</t>
        </is>
      </c>
      <c r="L186" t="n">
        <v>59.76</v>
      </c>
      <c r="M186" t="n">
        <v>4.98</v>
      </c>
      <c r="N186" t="inlineStr">
        <is>
          <t>ALIMENTOS</t>
        </is>
      </c>
      <c r="O186" t="inlineStr">
        <is>
          <t>06/2026</t>
        </is>
      </c>
    </row>
    <row r="187">
      <c r="A187" t="n">
        <v>238449</v>
      </c>
      <c r="B187" t="n">
        <v>122</v>
      </c>
      <c r="C187" t="inlineStr">
        <is>
          <t>Arcos</t>
        </is>
      </c>
      <c r="D187" t="inlineStr">
        <is>
          <t>EMPORIO M&amp;L COMERCIO DE ALIM E BEBIDAS LTDA</t>
        </is>
      </c>
      <c r="E187" t="inlineStr">
        <is>
          <t>517758</t>
        </is>
      </c>
      <c r="F187" s="550" t="n">
        <v>46183</v>
      </c>
      <c r="G187" t="n">
        <v>20410</v>
      </c>
      <c r="H187" t="inlineStr">
        <is>
          <t>FARINHA DE MANDIOCA FINA YOKI 1KG</t>
        </is>
      </c>
      <c r="I187" t="inlineStr">
        <is>
          <t>ALIMENTOS</t>
        </is>
      </c>
      <c r="J187" t="n">
        <v>4</v>
      </c>
      <c r="K187" t="inlineStr">
        <is>
          <t>PC</t>
        </is>
      </c>
      <c r="L187" t="n">
        <v>50.6</v>
      </c>
      <c r="M187" t="n">
        <v>12.65</v>
      </c>
      <c r="N187" t="inlineStr">
        <is>
          <t>ALIMENTOS</t>
        </is>
      </c>
      <c r="O187" t="inlineStr">
        <is>
          <t>06/2026</t>
        </is>
      </c>
    </row>
    <row r="188">
      <c r="A188" t="n">
        <v>238449</v>
      </c>
      <c r="B188" t="n">
        <v>122</v>
      </c>
      <c r="C188" t="inlineStr">
        <is>
          <t>Arcos</t>
        </is>
      </c>
      <c r="D188" t="inlineStr">
        <is>
          <t>EMPORIO M&amp;L COMERCIO DE ALIM E BEBIDAS LTDA</t>
        </is>
      </c>
      <c r="E188" t="inlineStr">
        <is>
          <t>517758</t>
        </is>
      </c>
      <c r="F188" s="550" t="n">
        <v>46183</v>
      </c>
      <c r="G188" t="n">
        <v>19906</v>
      </c>
      <c r="H188" t="inlineStr">
        <is>
          <t>SAL REFINADO CISNE 10X1KG</t>
        </is>
      </c>
      <c r="I188" t="inlineStr">
        <is>
          <t>ALIMENTOS</t>
        </is>
      </c>
      <c r="J188" t="n">
        <v>2</v>
      </c>
      <c r="K188" t="inlineStr">
        <is>
          <t>PC</t>
        </is>
      </c>
      <c r="L188" t="n">
        <v>73.8</v>
      </c>
      <c r="M188" t="n">
        <v>36.9</v>
      </c>
      <c r="N188" t="inlineStr">
        <is>
          <t>ALIMENTOS</t>
        </is>
      </c>
      <c r="O188" t="inlineStr">
        <is>
          <t>06/2026</t>
        </is>
      </c>
    </row>
    <row r="189">
      <c r="A189" t="n">
        <v>238448</v>
      </c>
      <c r="B189" t="n">
        <v>122</v>
      </c>
      <c r="C189" t="inlineStr">
        <is>
          <t>Arcos</t>
        </is>
      </c>
      <c r="D189" t="inlineStr">
        <is>
          <t>NA MORADA INDÚSTRIA E COMÉRCIO LTDA</t>
        </is>
      </c>
      <c r="E189" t="inlineStr">
        <is>
          <t>296048</t>
        </is>
      </c>
      <c r="F189" s="550" t="n">
        <v>46183</v>
      </c>
      <c r="G189" t="n">
        <v>19370</v>
      </c>
      <c r="H189" t="inlineStr">
        <is>
          <t>QUEIJO CAMEMBERT SERRA DAS ANTAS CX 1,680KG C/12 DE 140G KG</t>
        </is>
      </c>
      <c r="I189" t="inlineStr">
        <is>
          <t>ALIMENTOS</t>
        </is>
      </c>
      <c r="J189" t="n">
        <v>11.02</v>
      </c>
      <c r="K189" t="inlineStr">
        <is>
          <t>KG</t>
        </is>
      </c>
      <c r="L189" t="n">
        <v>1115.22</v>
      </c>
      <c r="M189" t="n">
        <v>101.199637</v>
      </c>
      <c r="N189" t="inlineStr">
        <is>
          <t>ALIMENTOS</t>
        </is>
      </c>
      <c r="O189" t="inlineStr">
        <is>
          <t>06/2026</t>
        </is>
      </c>
    </row>
    <row r="190">
      <c r="A190" t="n">
        <v>238448</v>
      </c>
      <c r="B190" t="n">
        <v>122</v>
      </c>
      <c r="C190" t="inlineStr">
        <is>
          <t>Arcos</t>
        </is>
      </c>
      <c r="D190" t="inlineStr">
        <is>
          <t>NA MORADA INDÚSTRIA E COMÉRCIO LTDA</t>
        </is>
      </c>
      <c r="E190" t="inlineStr">
        <is>
          <t>296048</t>
        </is>
      </c>
      <c r="F190" s="550" t="n">
        <v>46183</v>
      </c>
      <c r="G190" t="n">
        <v>26596</v>
      </c>
      <c r="H190" t="inlineStr">
        <is>
          <t>QUEIJO GORGONZOLA SERRA DAS ANTAS (PECAS DE 660G) KG</t>
        </is>
      </c>
      <c r="I190" t="inlineStr">
        <is>
          <t>ALIMENTOS</t>
        </is>
      </c>
      <c r="J190" t="n">
        <v>2.42</v>
      </c>
      <c r="K190" t="inlineStr">
        <is>
          <t>KG</t>
        </is>
      </c>
      <c r="L190" t="n">
        <v>254.58</v>
      </c>
      <c r="M190" t="n">
        <v>105.198347</v>
      </c>
      <c r="N190" t="inlineStr">
        <is>
          <t>ALIMENTOS</t>
        </is>
      </c>
      <c r="O190" t="inlineStr">
        <is>
          <t>06/2026</t>
        </is>
      </c>
    </row>
    <row r="191">
      <c r="A191" t="n">
        <v>238448</v>
      </c>
      <c r="B191" t="n">
        <v>122</v>
      </c>
      <c r="C191" t="inlineStr">
        <is>
          <t>Arcos</t>
        </is>
      </c>
      <c r="D191" t="inlineStr">
        <is>
          <t>NA MORADA INDÚSTRIA E COMÉRCIO LTDA</t>
        </is>
      </c>
      <c r="E191" t="inlineStr">
        <is>
          <t>296048</t>
        </is>
      </c>
      <c r="F191" s="550" t="n">
        <v>46183</v>
      </c>
      <c r="G191" t="n">
        <v>27893</v>
      </c>
      <c r="H191" t="inlineStr">
        <is>
          <t>QUEIJO GORGONZOLA DOLCE SERRA DAS ANTAS (FRACIONADO EM PECAS DE 500GM)KG</t>
        </is>
      </c>
      <c r="I191" t="inlineStr">
        <is>
          <t>ALIMENTOS</t>
        </is>
      </c>
      <c r="J191" t="n">
        <v>0.97</v>
      </c>
      <c r="K191" t="inlineStr">
        <is>
          <t>KG</t>
        </is>
      </c>
      <c r="L191" t="n">
        <v>100.2</v>
      </c>
      <c r="M191" t="n">
        <v>103.298969</v>
      </c>
      <c r="N191" t="inlineStr">
        <is>
          <t>ALIMENTOS</t>
        </is>
      </c>
      <c r="O191" t="inlineStr">
        <is>
          <t>06/2026</t>
        </is>
      </c>
    </row>
    <row r="192">
      <c r="A192" t="n">
        <v>238447</v>
      </c>
      <c r="B192" t="n">
        <v>122</v>
      </c>
      <c r="C192" t="inlineStr">
        <is>
          <t>Arcos</t>
        </is>
      </c>
      <c r="D192" t="inlineStr">
        <is>
          <t>FG7 COMERCIO E DISTRIBUICAO DE BEBIDAS LTDA</t>
        </is>
      </c>
      <c r="E192" t="inlineStr">
        <is>
          <t>808247</t>
        </is>
      </c>
      <c r="F192" s="550" t="n">
        <v>46183</v>
      </c>
      <c r="G192" t="n">
        <v>26717</v>
      </c>
      <c r="H192" t="inlineStr">
        <is>
          <t>LICOR SAN BASILE ALKERMES 30% 700ML</t>
        </is>
      </c>
      <c r="I192" t="inlineStr">
        <is>
          <t>BEBIDAS</t>
        </is>
      </c>
      <c r="J192" t="n">
        <v>6</v>
      </c>
      <c r="K192" t="inlineStr">
        <is>
          <t>GR</t>
        </is>
      </c>
      <c r="L192" t="n">
        <v>340.62</v>
      </c>
      <c r="M192" t="n">
        <v>56.77</v>
      </c>
      <c r="N192" t="inlineStr">
        <is>
          <t>BEBIDAS</t>
        </is>
      </c>
      <c r="O192" t="inlineStr">
        <is>
          <t>06/2026</t>
        </is>
      </c>
    </row>
    <row r="193">
      <c r="A193" t="n">
        <v>238447</v>
      </c>
      <c r="B193" t="n">
        <v>122</v>
      </c>
      <c r="C193" t="inlineStr">
        <is>
          <t>Arcos</t>
        </is>
      </c>
      <c r="D193" t="inlineStr">
        <is>
          <t>FG7 COMERCIO E DISTRIBUICAO DE BEBIDAS LTDA</t>
        </is>
      </c>
      <c r="E193" t="inlineStr">
        <is>
          <t>808247</t>
        </is>
      </c>
      <c r="F193" s="550" t="n">
        <v>46183</v>
      </c>
      <c r="G193" t="n">
        <v>18218</v>
      </c>
      <c r="H193" t="inlineStr">
        <is>
          <t>VERMOUTH CINZANO ROSSO ARGENTINO 1L</t>
        </is>
      </c>
      <c r="I193" t="inlineStr">
        <is>
          <t>BEBIDAS</t>
        </is>
      </c>
      <c r="J193" t="n">
        <v>6</v>
      </c>
      <c r="K193" t="inlineStr">
        <is>
          <t>GR</t>
        </is>
      </c>
      <c r="L193" t="n">
        <v>183.36</v>
      </c>
      <c r="M193" t="n">
        <v>30.56</v>
      </c>
      <c r="N193" t="inlineStr">
        <is>
          <t>BEBIDAS</t>
        </is>
      </c>
      <c r="O193" t="inlineStr">
        <is>
          <t>06/2026</t>
        </is>
      </c>
    </row>
    <row r="194">
      <c r="A194" t="n">
        <v>238446</v>
      </c>
      <c r="B194" t="n">
        <v>122</v>
      </c>
      <c r="C194" t="inlineStr">
        <is>
          <t>Arcos</t>
        </is>
      </c>
      <c r="D194" t="inlineStr">
        <is>
          <t>FG7 COMERCIO E DISTRIBUICAO DE BEBIDAS LTDA</t>
        </is>
      </c>
      <c r="E194" t="inlineStr">
        <is>
          <t>808249</t>
        </is>
      </c>
      <c r="F194" s="550" t="n">
        <v>46183</v>
      </c>
      <c r="G194" t="n">
        <v>20715</v>
      </c>
      <c r="H194" t="inlineStr">
        <is>
          <t>AMARENA FABBRI FRUTO C/3,2KG</t>
        </is>
      </c>
      <c r="I194" t="inlineStr">
        <is>
          <t>ALIMENTOS</t>
        </is>
      </c>
      <c r="J194" t="n">
        <v>2</v>
      </c>
      <c r="K194" t="inlineStr">
        <is>
          <t>UN</t>
        </is>
      </c>
      <c r="L194" t="n">
        <v>799.64</v>
      </c>
      <c r="M194" t="n">
        <v>399.82</v>
      </c>
      <c r="N194" t="inlineStr">
        <is>
          <t>BEBIDAS</t>
        </is>
      </c>
      <c r="O194" t="inlineStr">
        <is>
          <t>06/2026</t>
        </is>
      </c>
    </row>
    <row r="195">
      <c r="A195" t="n">
        <v>238445</v>
      </c>
      <c r="B195" t="n">
        <v>122</v>
      </c>
      <c r="C195" t="inlineStr">
        <is>
          <t>Arcos</t>
        </is>
      </c>
      <c r="D195" t="inlineStr">
        <is>
          <t>BATARD PADARIA ARTESANAL LTDA</t>
        </is>
      </c>
      <c r="E195" t="inlineStr">
        <is>
          <t>14425</t>
        </is>
      </c>
      <c r="F195" s="550" t="n">
        <v>46183</v>
      </c>
      <c r="G195" t="n">
        <v>21372</v>
      </c>
      <c r="H195" t="inlineStr">
        <is>
          <t>PAO BRIOCHE FORME C/ TAMPA UN</t>
        </is>
      </c>
      <c r="I195" t="inlineStr">
        <is>
          <t>ALIMENTOS</t>
        </is>
      </c>
      <c r="J195" t="n">
        <v>24</v>
      </c>
      <c r="K195" t="inlineStr">
        <is>
          <t>UN</t>
        </is>
      </c>
      <c r="L195" t="n">
        <v>744</v>
      </c>
      <c r="M195" t="n">
        <v>31</v>
      </c>
      <c r="N195" t="inlineStr">
        <is>
          <t>ALIMENTOS</t>
        </is>
      </c>
      <c r="O195" t="inlineStr">
        <is>
          <t>06/2026</t>
        </is>
      </c>
    </row>
    <row r="196">
      <c r="A196" t="n">
        <v>238445</v>
      </c>
      <c r="B196" t="n">
        <v>122</v>
      </c>
      <c r="C196" t="inlineStr">
        <is>
          <t>Arcos</t>
        </is>
      </c>
      <c r="D196" t="inlineStr">
        <is>
          <t>BATARD PADARIA ARTESANAL LTDA</t>
        </is>
      </c>
      <c r="E196" t="inlineStr">
        <is>
          <t>14425</t>
        </is>
      </c>
      <c r="F196" s="550" t="n">
        <v>46183</v>
      </c>
      <c r="G196" t="n">
        <v>28384</v>
      </c>
      <c r="H196" t="inlineStr">
        <is>
          <t xml:space="preserve">PÃO PDC FORMA LEVAIN 750GR </t>
        </is>
      </c>
      <c r="I196" t="inlineStr">
        <is>
          <t>ALIMENTOS</t>
        </is>
      </c>
      <c r="J196" t="n">
        <v>14</v>
      </c>
      <c r="K196" t="inlineStr">
        <is>
          <t>UN</t>
        </is>
      </c>
      <c r="L196" t="n">
        <v>364</v>
      </c>
      <c r="M196" t="n">
        <v>26</v>
      </c>
      <c r="N196" t="inlineStr">
        <is>
          <t>ALIMENTOS</t>
        </is>
      </c>
      <c r="O196" t="inlineStr">
        <is>
          <t>06/2026</t>
        </is>
      </c>
    </row>
    <row r="197">
      <c r="A197" t="n">
        <v>238445</v>
      </c>
      <c r="B197" t="n">
        <v>122</v>
      </c>
      <c r="C197" t="inlineStr">
        <is>
          <t>Arcos</t>
        </is>
      </c>
      <c r="D197" t="inlineStr">
        <is>
          <t>BATARD PADARIA ARTESANAL LTDA</t>
        </is>
      </c>
      <c r="E197" t="inlineStr">
        <is>
          <t>14425</t>
        </is>
      </c>
      <c r="F197" s="550" t="n">
        <v>46183</v>
      </c>
      <c r="G197" t="n">
        <v>19166</v>
      </c>
      <c r="H197" t="inlineStr">
        <is>
          <t>BAGUETE DE GRAO LEVIAN FATIADO 590G UN</t>
        </is>
      </c>
      <c r="I197" t="inlineStr">
        <is>
          <t>ALIMENTOS</t>
        </is>
      </c>
      <c r="J197" t="n">
        <v>40</v>
      </c>
      <c r="K197" t="inlineStr">
        <is>
          <t>UN</t>
        </is>
      </c>
      <c r="L197" t="n">
        <v>814</v>
      </c>
      <c r="M197" t="n">
        <v>20.35</v>
      </c>
      <c r="N197" t="inlineStr">
        <is>
          <t>ALIMENTOS</t>
        </is>
      </c>
      <c r="O197" t="inlineStr">
        <is>
          <t>06/2026</t>
        </is>
      </c>
    </row>
    <row r="198">
      <c r="A198" t="n">
        <v>238444</v>
      </c>
      <c r="B198" t="n">
        <v>122</v>
      </c>
      <c r="C198" t="inlineStr">
        <is>
          <t>Arcos</t>
        </is>
      </c>
      <c r="D198" t="inlineStr">
        <is>
          <t>GCT COMERCIO DE PRODUTOS ALIMENTICIOS LTDA</t>
        </is>
      </c>
      <c r="E198" t="inlineStr">
        <is>
          <t>12179</t>
        </is>
      </c>
      <c r="F198" s="550" t="n">
        <v>46181</v>
      </c>
      <c r="G198" t="n">
        <v>27340</v>
      </c>
      <c r="H198" t="inlineStr">
        <is>
          <t>GELO RETANGULO 50X65MM C/25 UN YCECODE</t>
        </is>
      </c>
      <c r="I198" t="inlineStr">
        <is>
          <t>BEBIDAS</t>
        </is>
      </c>
      <c r="J198" t="n">
        <v>14</v>
      </c>
      <c r="K198" t="inlineStr">
        <is>
          <t>PC</t>
        </is>
      </c>
      <c r="L198" t="n">
        <v>750.6799999999999</v>
      </c>
      <c r="M198" t="n">
        <v>53.62</v>
      </c>
      <c r="N198" t="inlineStr">
        <is>
          <t>BEBIDAS</t>
        </is>
      </c>
      <c r="O198" t="inlineStr">
        <is>
          <t>06/2026</t>
        </is>
      </c>
    </row>
    <row r="199">
      <c r="A199" t="n">
        <v>238444</v>
      </c>
      <c r="B199" t="n">
        <v>122</v>
      </c>
      <c r="C199" t="inlineStr">
        <is>
          <t>Arcos</t>
        </is>
      </c>
      <c r="D199" t="inlineStr">
        <is>
          <t>GCT COMERCIO DE PRODUTOS ALIMENTICIOS LTDA</t>
        </is>
      </c>
      <c r="E199" t="inlineStr">
        <is>
          <t>12179</t>
        </is>
      </c>
      <c r="F199" s="550" t="n">
        <v>46181</v>
      </c>
      <c r="G199" t="n">
        <v>28316</v>
      </c>
      <c r="H199" t="inlineStr">
        <is>
          <t>GELO ESFERICO C/9UN YCECODE</t>
        </is>
      </c>
      <c r="I199" t="inlineStr">
        <is>
          <t>BEBIDAS</t>
        </is>
      </c>
      <c r="J199" t="n">
        <v>12</v>
      </c>
      <c r="K199" t="inlineStr">
        <is>
          <t>PC</t>
        </is>
      </c>
      <c r="L199" t="n">
        <v>468.6</v>
      </c>
      <c r="M199" t="n">
        <v>39.05</v>
      </c>
      <c r="N199" t="inlineStr">
        <is>
          <t>BEBIDAS</t>
        </is>
      </c>
      <c r="O199" t="inlineStr">
        <is>
          <t>06/2026</t>
        </is>
      </c>
    </row>
    <row r="200">
      <c r="A200" t="n">
        <v>238444</v>
      </c>
      <c r="B200" t="n">
        <v>122</v>
      </c>
      <c r="C200" t="inlineStr">
        <is>
          <t>Arcos</t>
        </is>
      </c>
      <c r="D200" t="inlineStr">
        <is>
          <t>GCT COMERCIO DE PRODUTOS ALIMENTICIOS LTDA</t>
        </is>
      </c>
      <c r="E200" t="inlineStr">
        <is>
          <t>12179</t>
        </is>
      </c>
      <c r="F200" s="550" t="n">
        <v>46181</v>
      </c>
      <c r="G200" t="n">
        <v>28315</v>
      </c>
      <c r="H200" t="inlineStr">
        <is>
          <t>GELO COLLINS 35X120 C/18 UN YCECODE</t>
        </is>
      </c>
      <c r="I200" t="inlineStr">
        <is>
          <t>BEBIDAS</t>
        </is>
      </c>
      <c r="J200" t="n">
        <v>7</v>
      </c>
      <c r="K200" t="inlineStr">
        <is>
          <t>PC</t>
        </is>
      </c>
      <c r="L200" t="n">
        <v>304.92</v>
      </c>
      <c r="M200" t="n">
        <v>43.56</v>
      </c>
      <c r="N200" t="inlineStr">
        <is>
          <t>BEBIDAS</t>
        </is>
      </c>
      <c r="O200" t="inlineStr">
        <is>
          <t>06/2026</t>
        </is>
      </c>
    </row>
    <row r="201">
      <c r="A201" t="n">
        <v>238443</v>
      </c>
      <c r="B201" t="n">
        <v>122</v>
      </c>
      <c r="C201" t="inlineStr">
        <is>
          <t>Arcos</t>
        </is>
      </c>
      <c r="D201" t="inlineStr">
        <is>
          <t>KING COMERCIO E IMPORTACAO DE BEBIDAS LTDA</t>
        </is>
      </c>
      <c r="E201" t="inlineStr">
        <is>
          <t>127982</t>
        </is>
      </c>
      <c r="F201" s="550" t="n">
        <v>46182</v>
      </c>
      <c r="G201" t="n">
        <v>18261</v>
      </c>
      <c r="H201" t="inlineStr">
        <is>
          <t>RUM ZACAPA 23 ANOS 750ML</t>
        </is>
      </c>
      <c r="I201" t="inlineStr">
        <is>
          <t>BEBIDAS</t>
        </is>
      </c>
      <c r="J201" t="n">
        <v>2</v>
      </c>
      <c r="K201" t="inlineStr">
        <is>
          <t>GR</t>
        </is>
      </c>
      <c r="L201" t="n">
        <v>870.1</v>
      </c>
      <c r="M201" t="n">
        <v>435.05</v>
      </c>
      <c r="N201" t="inlineStr">
        <is>
          <t>BEBIDAS</t>
        </is>
      </c>
      <c r="O201" t="inlineStr">
        <is>
          <t>06/2026</t>
        </is>
      </c>
    </row>
    <row r="202">
      <c r="A202" t="n">
        <v>238442</v>
      </c>
      <c r="B202" t="n">
        <v>122</v>
      </c>
      <c r="C202" t="inlineStr">
        <is>
          <t>Arcos</t>
        </is>
      </c>
      <c r="D202" t="inlineStr">
        <is>
          <t xml:space="preserve">FORTE ALIMENTOS COM. IMPORTAÇÃO LTDA </t>
        </is>
      </c>
      <c r="E202" t="inlineStr">
        <is>
          <t>377928</t>
        </is>
      </c>
      <c r="F202" s="550" t="n">
        <v>46182</v>
      </c>
      <c r="G202" t="n">
        <v>19034</v>
      </c>
      <c r="H202" t="inlineStr">
        <is>
          <t>COXA E SOBRECOXA COM OSSO E COM PELE KG</t>
        </is>
      </c>
      <c r="I202" t="inlineStr">
        <is>
          <t>ALIMENTOS</t>
        </is>
      </c>
      <c r="J202" t="n">
        <v>20</v>
      </c>
      <c r="K202" t="inlineStr">
        <is>
          <t>KG</t>
        </is>
      </c>
      <c r="L202" t="n">
        <v>162.6</v>
      </c>
      <c r="M202" t="n">
        <v>8.130000000000001</v>
      </c>
      <c r="N202" t="inlineStr">
        <is>
          <t>ALIMENTOS</t>
        </is>
      </c>
      <c r="O202" t="inlineStr">
        <is>
          <t>06/2026</t>
        </is>
      </c>
    </row>
    <row r="203">
      <c r="A203" t="n">
        <v>238441</v>
      </c>
      <c r="B203" t="n">
        <v>122</v>
      </c>
      <c r="C203" t="inlineStr">
        <is>
          <t>Arcos</t>
        </is>
      </c>
      <c r="D203" t="inlineStr">
        <is>
          <t>DISTRIBUIDORA ARENA VIP COMERCIO DE BEBIDAS LTDA</t>
        </is>
      </c>
      <c r="E203" t="inlineStr">
        <is>
          <t>10712</t>
        </is>
      </c>
      <c r="F203" s="550" t="n">
        <v>46182</v>
      </c>
      <c r="G203" t="n">
        <v>18540</v>
      </c>
      <c r="H203" t="inlineStr">
        <is>
          <t>APERITIVO FERNET BRANCA FRATELLI 750ML</t>
        </is>
      </c>
      <c r="I203" t="inlineStr">
        <is>
          <t>BEBIDAS</t>
        </is>
      </c>
      <c r="J203" t="n">
        <v>4</v>
      </c>
      <c r="K203" t="inlineStr">
        <is>
          <t>GR</t>
        </is>
      </c>
      <c r="L203" t="n">
        <v>336</v>
      </c>
      <c r="M203" t="n">
        <v>84</v>
      </c>
      <c r="N203" t="inlineStr">
        <is>
          <t>BEBIDAS</t>
        </is>
      </c>
      <c r="O203" t="inlineStr">
        <is>
          <t>06/2026</t>
        </is>
      </c>
    </row>
    <row r="204">
      <c r="A204" t="n">
        <v>238440</v>
      </c>
      <c r="B204" t="n">
        <v>122</v>
      </c>
      <c r="C204" t="inlineStr">
        <is>
          <t>Arcos</t>
        </is>
      </c>
      <c r="D204" t="inlineStr">
        <is>
          <t>ZAHIL IMPORTADORA LTDA</t>
        </is>
      </c>
      <c r="E204" t="inlineStr">
        <is>
          <t>271665</t>
        </is>
      </c>
      <c r="F204" s="550" t="n">
        <v>46182</v>
      </c>
      <c r="G204" t="n">
        <v>21945</v>
      </c>
      <c r="H204" t="inlineStr">
        <is>
          <t>VINHO BRANCO MASCARA FUEGO CHARDONNAY 750ML</t>
        </is>
      </c>
      <c r="I204" t="inlineStr">
        <is>
          <t>BEBIDAS</t>
        </is>
      </c>
      <c r="J204" t="n">
        <v>60</v>
      </c>
      <c r="K204" t="inlineStr">
        <is>
          <t>GR</t>
        </is>
      </c>
      <c r="L204" t="n">
        <v>2379</v>
      </c>
      <c r="M204" t="n">
        <v>39.65</v>
      </c>
      <c r="N204" t="inlineStr">
        <is>
          <t>BEBIDAS</t>
        </is>
      </c>
      <c r="O204" t="inlineStr">
        <is>
          <t>06/2026</t>
        </is>
      </c>
    </row>
    <row r="205">
      <c r="A205" t="n">
        <v>238440</v>
      </c>
      <c r="B205" t="n">
        <v>122</v>
      </c>
      <c r="C205" t="inlineStr">
        <is>
          <t>Arcos</t>
        </is>
      </c>
      <c r="D205" t="inlineStr">
        <is>
          <t>ZAHIL IMPORTADORA LTDA</t>
        </is>
      </c>
      <c r="E205" t="inlineStr">
        <is>
          <t>271665</t>
        </is>
      </c>
      <c r="F205" s="550" t="n">
        <v>46182</v>
      </c>
      <c r="G205" t="n">
        <v>17713</v>
      </c>
      <c r="H205" t="inlineStr">
        <is>
          <t>VINHO TINTO RUTINI ENCUENTRO MALBEC 750ML</t>
        </is>
      </c>
      <c r="I205" t="inlineStr">
        <is>
          <t>BEBIDAS</t>
        </is>
      </c>
      <c r="J205" t="n">
        <v>6</v>
      </c>
      <c r="K205" t="inlineStr">
        <is>
          <t>UN</t>
        </is>
      </c>
      <c r="L205" t="n">
        <v>643.5</v>
      </c>
      <c r="M205" t="n">
        <v>107.25</v>
      </c>
      <c r="N205" t="inlineStr">
        <is>
          <t>BEBIDAS</t>
        </is>
      </c>
      <c r="O205" t="inlineStr">
        <is>
          <t>06/2026</t>
        </is>
      </c>
    </row>
    <row r="206">
      <c r="A206" t="n">
        <v>238440</v>
      </c>
      <c r="B206" t="n">
        <v>122</v>
      </c>
      <c r="C206" t="inlineStr">
        <is>
          <t>Arcos</t>
        </is>
      </c>
      <c r="D206" t="inlineStr">
        <is>
          <t>ZAHIL IMPORTADORA LTDA</t>
        </is>
      </c>
      <c r="E206" t="inlineStr">
        <is>
          <t>271665</t>
        </is>
      </c>
      <c r="F206" s="550" t="n">
        <v>46182</v>
      </c>
      <c r="G206" t="n">
        <v>17778</v>
      </c>
      <c r="H206" t="inlineStr">
        <is>
          <t>VINHO BRANCO JEREZ FORTIF REAL TESOURO FINO 750ML</t>
        </is>
      </c>
      <c r="I206" t="inlineStr">
        <is>
          <t>BEBIDAS</t>
        </is>
      </c>
      <c r="J206" t="n">
        <v>6</v>
      </c>
      <c r="K206" t="inlineStr">
        <is>
          <t>UN</t>
        </is>
      </c>
      <c r="L206" t="n">
        <v>690.3</v>
      </c>
      <c r="M206" t="n">
        <v>115.05</v>
      </c>
      <c r="N206" t="inlineStr">
        <is>
          <t>BEBIDAS</t>
        </is>
      </c>
      <c r="O206" t="inlineStr">
        <is>
          <t>06/2026</t>
        </is>
      </c>
    </row>
    <row r="207">
      <c r="A207" t="n">
        <v>238440</v>
      </c>
      <c r="B207" t="n">
        <v>122</v>
      </c>
      <c r="C207" t="inlineStr">
        <is>
          <t>Arcos</t>
        </is>
      </c>
      <c r="D207" t="inlineStr">
        <is>
          <t>ZAHIL IMPORTADORA LTDA</t>
        </is>
      </c>
      <c r="E207" t="inlineStr">
        <is>
          <t>271665</t>
        </is>
      </c>
      <c r="F207" s="550" t="n">
        <v>46182</v>
      </c>
      <c r="G207" t="n">
        <v>17710</v>
      </c>
      <c r="H207" t="inlineStr">
        <is>
          <t>VINHO TINTO MASCARA DE FUEGO CABERNET 750ML</t>
        </is>
      </c>
      <c r="I207" t="inlineStr">
        <is>
          <t>BEBIDAS</t>
        </is>
      </c>
      <c r="J207" t="n">
        <v>60</v>
      </c>
      <c r="K207" t="inlineStr">
        <is>
          <t>GR</t>
        </is>
      </c>
      <c r="L207" t="n">
        <v>2379</v>
      </c>
      <c r="M207" t="n">
        <v>39.65</v>
      </c>
      <c r="N207" t="inlineStr">
        <is>
          <t>BEBIDAS</t>
        </is>
      </c>
      <c r="O207" t="inlineStr">
        <is>
          <t>06/2026</t>
        </is>
      </c>
    </row>
    <row r="208">
      <c r="A208" t="n">
        <v>238440</v>
      </c>
      <c r="B208" t="n">
        <v>122</v>
      </c>
      <c r="C208" t="inlineStr">
        <is>
          <t>Arcos</t>
        </is>
      </c>
      <c r="D208" t="inlineStr">
        <is>
          <t>ZAHIL IMPORTADORA LTDA</t>
        </is>
      </c>
      <c r="E208" t="inlineStr">
        <is>
          <t>271665</t>
        </is>
      </c>
      <c r="F208" s="550" t="n">
        <v>46182</v>
      </c>
      <c r="G208" t="n">
        <v>17594</v>
      </c>
      <c r="H208" t="inlineStr">
        <is>
          <t>VINHO TINTO LE JAJA DE JAU DE SYRAH 750ML FRANCA</t>
        </is>
      </c>
      <c r="I208" t="inlineStr">
        <is>
          <t>BEBIDAS</t>
        </is>
      </c>
      <c r="J208" t="n">
        <v>12</v>
      </c>
      <c r="K208" t="inlineStr">
        <is>
          <t>GR</t>
        </is>
      </c>
      <c r="L208" t="n">
        <v>811.2</v>
      </c>
      <c r="M208" t="n">
        <v>67.59999999999999</v>
      </c>
      <c r="N208" t="inlineStr">
        <is>
          <t>BEBIDAS</t>
        </is>
      </c>
      <c r="O208" t="inlineStr">
        <is>
          <t>06/2026</t>
        </is>
      </c>
    </row>
    <row r="209">
      <c r="A209" t="n">
        <v>238439</v>
      </c>
      <c r="B209" t="n">
        <v>122</v>
      </c>
      <c r="C209" t="inlineStr">
        <is>
          <t>Arcos</t>
        </is>
      </c>
      <c r="D209" t="inlineStr">
        <is>
          <t>MARIO PEDRO FELICIANO - HORTIFRUTI</t>
        </is>
      </c>
      <c r="E209" t="inlineStr">
        <is>
          <t>479461</t>
        </is>
      </c>
      <c r="F209" s="550" t="n">
        <v>46182</v>
      </c>
      <c r="G209" t="n">
        <v>23359</v>
      </c>
      <c r="H209" t="inlineStr">
        <is>
          <t>LIMAO TAHITI KG</t>
        </is>
      </c>
      <c r="I209" t="inlineStr">
        <is>
          <t>ALIMENTOS</t>
        </is>
      </c>
      <c r="J209" t="n">
        <v>15</v>
      </c>
      <c r="K209" t="inlineStr">
        <is>
          <t>KG</t>
        </is>
      </c>
      <c r="L209" t="n">
        <v>32.85</v>
      </c>
      <c r="M209" t="n">
        <v>2.19</v>
      </c>
      <c r="N209" t="inlineStr">
        <is>
          <t>ALIMENTOS</t>
        </is>
      </c>
      <c r="O209" t="inlineStr">
        <is>
          <t>06/2026</t>
        </is>
      </c>
    </row>
    <row r="210">
      <c r="A210" t="n">
        <v>238439</v>
      </c>
      <c r="B210" t="n">
        <v>122</v>
      </c>
      <c r="C210" t="inlineStr">
        <is>
          <t>Arcos</t>
        </is>
      </c>
      <c r="D210" t="inlineStr">
        <is>
          <t>MARIO PEDRO FELICIANO - HORTIFRUTI</t>
        </is>
      </c>
      <c r="E210" t="inlineStr">
        <is>
          <t>479461</t>
        </is>
      </c>
      <c r="F210" s="550" t="n">
        <v>46182</v>
      </c>
      <c r="G210" t="n">
        <v>19480</v>
      </c>
      <c r="H210" t="inlineStr">
        <is>
          <t>HORTELA HIDROPONICA KG</t>
        </is>
      </c>
      <c r="I210" t="inlineStr">
        <is>
          <t>ALIMENTOS</t>
        </is>
      </c>
      <c r="J210" t="n">
        <v>0.4</v>
      </c>
      <c r="K210" t="inlineStr">
        <is>
          <t>KG</t>
        </is>
      </c>
      <c r="L210" t="n">
        <v>9.83</v>
      </c>
      <c r="M210" t="n">
        <v>24.575</v>
      </c>
      <c r="N210" t="inlineStr">
        <is>
          <t>ALIMENTOS</t>
        </is>
      </c>
      <c r="O210" t="inlineStr">
        <is>
          <t>06/2026</t>
        </is>
      </c>
    </row>
    <row r="211">
      <c r="A211" t="n">
        <v>238439</v>
      </c>
      <c r="B211" t="n">
        <v>122</v>
      </c>
      <c r="C211" t="inlineStr">
        <is>
          <t>Arcos</t>
        </is>
      </c>
      <c r="D211" t="inlineStr">
        <is>
          <t>MARIO PEDRO FELICIANO - HORTIFRUTI</t>
        </is>
      </c>
      <c r="E211" t="inlineStr">
        <is>
          <t>479461</t>
        </is>
      </c>
      <c r="F211" s="550" t="n">
        <v>46182</v>
      </c>
      <c r="G211" t="n">
        <v>19488</v>
      </c>
      <c r="H211" t="inlineStr">
        <is>
          <t>CEBOLINHA KG</t>
        </is>
      </c>
      <c r="I211" t="inlineStr">
        <is>
          <t>ALIMENTOS</t>
        </is>
      </c>
      <c r="J211" t="n">
        <v>1</v>
      </c>
      <c r="K211" t="inlineStr">
        <is>
          <t>KG</t>
        </is>
      </c>
      <c r="L211" t="n">
        <v>14.5</v>
      </c>
      <c r="M211" t="n">
        <v>14.5</v>
      </c>
      <c r="N211" t="inlineStr">
        <is>
          <t>ALIMENTOS</t>
        </is>
      </c>
      <c r="O211" t="inlineStr">
        <is>
          <t>06/2026</t>
        </is>
      </c>
    </row>
    <row r="212">
      <c r="A212" t="n">
        <v>238439</v>
      </c>
      <c r="B212" t="n">
        <v>122</v>
      </c>
      <c r="C212" t="inlineStr">
        <is>
          <t>Arcos</t>
        </is>
      </c>
      <c r="D212" t="inlineStr">
        <is>
          <t>MARIO PEDRO FELICIANO - HORTIFRUTI</t>
        </is>
      </c>
      <c r="E212" t="inlineStr">
        <is>
          <t>479461</t>
        </is>
      </c>
      <c r="F212" s="550" t="n">
        <v>46182</v>
      </c>
      <c r="G212" t="n">
        <v>19743</v>
      </c>
      <c r="H212" t="inlineStr">
        <is>
          <t>MACA VERDE KG</t>
        </is>
      </c>
      <c r="I212" t="inlineStr">
        <is>
          <t>ALIMENTOS</t>
        </is>
      </c>
      <c r="J212" t="n">
        <v>8.9</v>
      </c>
      <c r="K212" t="inlineStr">
        <is>
          <t>KG</t>
        </is>
      </c>
      <c r="L212" t="n">
        <v>136.17</v>
      </c>
      <c r="M212" t="n">
        <v>15.3</v>
      </c>
      <c r="N212" t="inlineStr">
        <is>
          <t>ALIMENTOS</t>
        </is>
      </c>
      <c r="O212" t="inlineStr">
        <is>
          <t>06/2026</t>
        </is>
      </c>
    </row>
    <row r="213">
      <c r="A213" t="n">
        <v>238439</v>
      </c>
      <c r="B213" t="n">
        <v>122</v>
      </c>
      <c r="C213" t="inlineStr">
        <is>
          <t>Arcos</t>
        </is>
      </c>
      <c r="D213" t="inlineStr">
        <is>
          <t>MARIO PEDRO FELICIANO - HORTIFRUTI</t>
        </is>
      </c>
      <c r="E213" t="inlineStr">
        <is>
          <t>479461</t>
        </is>
      </c>
      <c r="F213" s="550" t="n">
        <v>46182</v>
      </c>
      <c r="G213" t="n">
        <v>19502</v>
      </c>
      <c r="H213" t="inlineStr">
        <is>
          <t>ALFACE CRESPA ROXA KG</t>
        </is>
      </c>
      <c r="I213" t="inlineStr">
        <is>
          <t>ALIMENTOS</t>
        </is>
      </c>
      <c r="J213" t="n">
        <v>1</v>
      </c>
      <c r="K213" t="inlineStr">
        <is>
          <t>KG</t>
        </is>
      </c>
      <c r="L213" t="n">
        <v>17.4</v>
      </c>
      <c r="M213" t="n">
        <v>17.4</v>
      </c>
      <c r="N213" t="inlineStr">
        <is>
          <t>ALIMENTOS</t>
        </is>
      </c>
      <c r="O213" t="inlineStr">
        <is>
          <t>06/2026</t>
        </is>
      </c>
    </row>
    <row r="214">
      <c r="A214" t="n">
        <v>238439</v>
      </c>
      <c r="B214" t="n">
        <v>122</v>
      </c>
      <c r="C214" t="inlineStr">
        <is>
          <t>Arcos</t>
        </is>
      </c>
      <c r="D214" t="inlineStr">
        <is>
          <t>MARIO PEDRO FELICIANO - HORTIFRUTI</t>
        </is>
      </c>
      <c r="E214" t="inlineStr">
        <is>
          <t>479461</t>
        </is>
      </c>
      <c r="F214" s="550" t="n">
        <v>46182</v>
      </c>
      <c r="G214" t="n">
        <v>23113</v>
      </c>
      <c r="H214" t="inlineStr">
        <is>
          <t>SALSA KG</t>
        </is>
      </c>
      <c r="I214" t="inlineStr">
        <is>
          <t>ALIMENTOS</t>
        </is>
      </c>
      <c r="J214" t="n">
        <v>1</v>
      </c>
      <c r="K214" t="inlineStr">
        <is>
          <t>KG</t>
        </is>
      </c>
      <c r="L214" t="n">
        <v>10.88</v>
      </c>
      <c r="M214" t="n">
        <v>10.88</v>
      </c>
      <c r="N214" t="inlineStr">
        <is>
          <t>ALIMENTOS</t>
        </is>
      </c>
      <c r="O214" t="inlineStr">
        <is>
          <t>06/2026</t>
        </is>
      </c>
    </row>
    <row r="215">
      <c r="A215" t="n">
        <v>238439</v>
      </c>
      <c r="B215" t="n">
        <v>122</v>
      </c>
      <c r="C215" t="inlineStr">
        <is>
          <t>Arcos</t>
        </is>
      </c>
      <c r="D215" t="inlineStr">
        <is>
          <t>MARIO PEDRO FELICIANO - HORTIFRUTI</t>
        </is>
      </c>
      <c r="E215" t="inlineStr">
        <is>
          <t>479461</t>
        </is>
      </c>
      <c r="F215" s="550" t="n">
        <v>46182</v>
      </c>
      <c r="G215" t="n">
        <v>23186</v>
      </c>
      <c r="H215" t="inlineStr">
        <is>
          <t>TOMATE CARMEM SALADA KG</t>
        </is>
      </c>
      <c r="I215" t="inlineStr">
        <is>
          <t>ALIMENTOS</t>
        </is>
      </c>
      <c r="J215" t="n">
        <v>20</v>
      </c>
      <c r="K215" t="inlineStr">
        <is>
          <t>KG</t>
        </is>
      </c>
      <c r="L215" t="n">
        <v>257.8</v>
      </c>
      <c r="M215" t="n">
        <v>12.89</v>
      </c>
      <c r="N215" t="inlineStr">
        <is>
          <t>ALIMENTOS</t>
        </is>
      </c>
      <c r="O215" t="inlineStr">
        <is>
          <t>06/2026</t>
        </is>
      </c>
    </row>
    <row r="216">
      <c r="A216" t="n">
        <v>238439</v>
      </c>
      <c r="B216" t="n">
        <v>122</v>
      </c>
      <c r="C216" t="inlineStr">
        <is>
          <t>Arcos</t>
        </is>
      </c>
      <c r="D216" t="inlineStr">
        <is>
          <t>MARIO PEDRO FELICIANO - HORTIFRUTI</t>
        </is>
      </c>
      <c r="E216" t="inlineStr">
        <is>
          <t>479461</t>
        </is>
      </c>
      <c r="F216" s="550" t="n">
        <v>46182</v>
      </c>
      <c r="G216" t="n">
        <v>19652</v>
      </c>
      <c r="H216" t="inlineStr">
        <is>
          <t>ALHO COMUM KG</t>
        </is>
      </c>
      <c r="I216" t="inlineStr">
        <is>
          <t>ALIMENTOS</t>
        </is>
      </c>
      <c r="J216" t="n">
        <v>1.2</v>
      </c>
      <c r="K216" t="inlineStr">
        <is>
          <t>KG</t>
        </is>
      </c>
      <c r="L216" t="n">
        <v>22.34</v>
      </c>
      <c r="M216" t="n">
        <v>18.616667</v>
      </c>
      <c r="N216" t="inlineStr">
        <is>
          <t>ALIMENTOS</t>
        </is>
      </c>
      <c r="O216" t="inlineStr">
        <is>
          <t>06/2026</t>
        </is>
      </c>
    </row>
    <row r="217">
      <c r="A217" t="n">
        <v>238439</v>
      </c>
      <c r="B217" t="n">
        <v>122</v>
      </c>
      <c r="C217" t="inlineStr">
        <is>
          <t>Arcos</t>
        </is>
      </c>
      <c r="D217" t="inlineStr">
        <is>
          <t>MARIO PEDRO FELICIANO - HORTIFRUTI</t>
        </is>
      </c>
      <c r="E217" t="inlineStr">
        <is>
          <t>479461</t>
        </is>
      </c>
      <c r="F217" s="550" t="n">
        <v>46182</v>
      </c>
      <c r="G217" t="n">
        <v>19658</v>
      </c>
      <c r="H217" t="inlineStr">
        <is>
          <t>ABOBORA JAPONESA / CABOTIAN KG</t>
        </is>
      </c>
      <c r="I217" t="inlineStr">
        <is>
          <t>ALIMENTOS</t>
        </is>
      </c>
      <c r="J217" t="n">
        <v>4.3</v>
      </c>
      <c r="K217" t="inlineStr">
        <is>
          <t>KG</t>
        </is>
      </c>
      <c r="L217" t="n">
        <v>15.91</v>
      </c>
      <c r="M217" t="n">
        <v>3.7</v>
      </c>
      <c r="N217" t="inlineStr">
        <is>
          <t>ALIMENTOS</t>
        </is>
      </c>
      <c r="O217" t="inlineStr">
        <is>
          <t>06/2026</t>
        </is>
      </c>
    </row>
    <row r="218">
      <c r="A218" t="n">
        <v>238439</v>
      </c>
      <c r="B218" t="n">
        <v>122</v>
      </c>
      <c r="C218" t="inlineStr">
        <is>
          <t>Arcos</t>
        </is>
      </c>
      <c r="D218" t="inlineStr">
        <is>
          <t>MARIO PEDRO FELICIANO - HORTIFRUTI</t>
        </is>
      </c>
      <c r="E218" t="inlineStr">
        <is>
          <t>479461</t>
        </is>
      </c>
      <c r="F218" s="550" t="n">
        <v>46182</v>
      </c>
      <c r="G218" t="n">
        <v>19572</v>
      </c>
      <c r="H218" t="inlineStr">
        <is>
          <t>PIMENTA DEDO DE MOCA KG</t>
        </is>
      </c>
      <c r="I218" t="inlineStr">
        <is>
          <t>ALIMENTOS</t>
        </is>
      </c>
      <c r="J218" t="n">
        <v>1.3</v>
      </c>
      <c r="K218" t="inlineStr">
        <is>
          <t>KG</t>
        </is>
      </c>
      <c r="L218" t="n">
        <v>12.91</v>
      </c>
      <c r="M218" t="n">
        <v>9.930769</v>
      </c>
      <c r="N218" t="inlineStr">
        <is>
          <t>ALIMENTOS</t>
        </is>
      </c>
      <c r="O218" t="inlineStr">
        <is>
          <t>06/2026</t>
        </is>
      </c>
    </row>
    <row r="219">
      <c r="A219" t="n">
        <v>238439</v>
      </c>
      <c r="B219" t="n">
        <v>122</v>
      </c>
      <c r="C219" t="inlineStr">
        <is>
          <t>Arcos</t>
        </is>
      </c>
      <c r="D219" t="inlineStr">
        <is>
          <t>MARIO PEDRO FELICIANO - HORTIFRUTI</t>
        </is>
      </c>
      <c r="E219" t="inlineStr">
        <is>
          <t>479461</t>
        </is>
      </c>
      <c r="F219" s="550" t="n">
        <v>46182</v>
      </c>
      <c r="G219" t="n">
        <v>19721</v>
      </c>
      <c r="H219" t="inlineStr">
        <is>
          <t>ROMA KG</t>
        </is>
      </c>
      <c r="I219" t="inlineStr">
        <is>
          <t>ALIMENTOS</t>
        </is>
      </c>
      <c r="J219" t="n">
        <v>1</v>
      </c>
      <c r="K219" t="inlineStr">
        <is>
          <t>KG</t>
        </is>
      </c>
      <c r="L219" t="n">
        <v>44.44</v>
      </c>
      <c r="M219" t="n">
        <v>44.44</v>
      </c>
      <c r="N219" t="inlineStr">
        <is>
          <t>ALIMENTOS</t>
        </is>
      </c>
      <c r="O219" t="inlineStr">
        <is>
          <t>06/2026</t>
        </is>
      </c>
    </row>
    <row r="220">
      <c r="A220" t="n">
        <v>238439</v>
      </c>
      <c r="B220" t="n">
        <v>122</v>
      </c>
      <c r="C220" t="inlineStr">
        <is>
          <t>Arcos</t>
        </is>
      </c>
      <c r="D220" t="inlineStr">
        <is>
          <t>MARIO PEDRO FELICIANO - HORTIFRUTI</t>
        </is>
      </c>
      <c r="E220" t="inlineStr">
        <is>
          <t>479461</t>
        </is>
      </c>
      <c r="F220" s="550" t="n">
        <v>46182</v>
      </c>
      <c r="G220" t="n">
        <v>24083</v>
      </c>
      <c r="H220" t="inlineStr">
        <is>
          <t>BATATA ASTERIX GRAUDA NOIVA KG</t>
        </is>
      </c>
      <c r="I220" t="inlineStr">
        <is>
          <t>ALIMENTOS</t>
        </is>
      </c>
      <c r="J220" t="n">
        <v>50</v>
      </c>
      <c r="K220" t="inlineStr">
        <is>
          <t>KG</t>
        </is>
      </c>
      <c r="L220" t="n">
        <v>470</v>
      </c>
      <c r="M220" t="n">
        <v>9.4</v>
      </c>
      <c r="N220" t="inlineStr">
        <is>
          <t>ALIMENTOS</t>
        </is>
      </c>
      <c r="O220" t="inlineStr">
        <is>
          <t>06/2026</t>
        </is>
      </c>
    </row>
    <row r="221">
      <c r="A221" t="n">
        <v>238438</v>
      </c>
      <c r="B221" t="n">
        <v>122</v>
      </c>
      <c r="C221" t="inlineStr">
        <is>
          <t>Arcos</t>
        </is>
      </c>
      <c r="D221" t="inlineStr">
        <is>
          <t xml:space="preserve">FORTE ALIMENTOS COM. IMPORTAÇÃO LTDA </t>
        </is>
      </c>
      <c r="E221" t="inlineStr">
        <is>
          <t>377923</t>
        </is>
      </c>
      <c r="F221" s="550" t="n">
        <v>46182</v>
      </c>
      <c r="G221" t="n">
        <v>24123</v>
      </c>
      <c r="H221" t="inlineStr">
        <is>
          <t>CASTANHA DO PARA S/ CASCA MEDIA C/1KG</t>
        </is>
      </c>
      <c r="I221" t="inlineStr">
        <is>
          <t>ALIMENTOS</t>
        </is>
      </c>
      <c r="J221" t="n">
        <v>10</v>
      </c>
      <c r="K221" t="inlineStr">
        <is>
          <t>PC</t>
        </is>
      </c>
      <c r="L221" t="n">
        <v>808.9</v>
      </c>
      <c r="M221" t="n">
        <v>80.89</v>
      </c>
      <c r="N221" t="inlineStr">
        <is>
          <t>ALIMENTOS</t>
        </is>
      </c>
      <c r="O221" t="inlineStr">
        <is>
          <t>06/2026</t>
        </is>
      </c>
    </row>
    <row r="222">
      <c r="A222" t="n">
        <v>238438</v>
      </c>
      <c r="B222" t="n">
        <v>122</v>
      </c>
      <c r="C222" t="inlineStr">
        <is>
          <t>Arcos</t>
        </is>
      </c>
      <c r="D222" t="inlineStr">
        <is>
          <t xml:space="preserve">FORTE ALIMENTOS COM. IMPORTAÇÃO LTDA </t>
        </is>
      </c>
      <c r="E222" t="inlineStr">
        <is>
          <t>377923</t>
        </is>
      </c>
      <c r="F222" s="550" t="n">
        <v>46182</v>
      </c>
      <c r="G222" t="n">
        <v>24039</v>
      </c>
      <c r="H222" t="inlineStr">
        <is>
          <t>AMENDOA INTEIRA CRUA SEM CASCA 1KG</t>
        </is>
      </c>
      <c r="I222" t="inlineStr">
        <is>
          <t>ALIMENTOS</t>
        </is>
      </c>
      <c r="J222" t="n">
        <v>15</v>
      </c>
      <c r="K222" t="inlineStr">
        <is>
          <t>Kg</t>
        </is>
      </c>
      <c r="L222" t="n">
        <v>1010.25</v>
      </c>
      <c r="M222" t="n">
        <v>67.34999999999999</v>
      </c>
      <c r="N222" t="inlineStr">
        <is>
          <t>ALIMENTOS</t>
        </is>
      </c>
      <c r="O222" t="inlineStr">
        <is>
          <t>06/2026</t>
        </is>
      </c>
    </row>
    <row r="223">
      <c r="A223" t="n">
        <v>238438</v>
      </c>
      <c r="B223" t="n">
        <v>122</v>
      </c>
      <c r="C223" t="inlineStr">
        <is>
          <t>Arcos</t>
        </is>
      </c>
      <c r="D223" t="inlineStr">
        <is>
          <t xml:space="preserve">FORTE ALIMENTOS COM. IMPORTAÇÃO LTDA </t>
        </is>
      </c>
      <c r="E223" t="inlineStr">
        <is>
          <t>377923</t>
        </is>
      </c>
      <c r="F223" s="550" t="n">
        <v>46182</v>
      </c>
      <c r="G223" t="n">
        <v>19324</v>
      </c>
      <c r="H223" t="inlineStr">
        <is>
          <t>QUEIJO MUSSARELA TRES MARIAS KG</t>
        </is>
      </c>
      <c r="I223" t="inlineStr">
        <is>
          <t>ALIMENTOS</t>
        </is>
      </c>
      <c r="J223" t="n">
        <v>8.16</v>
      </c>
      <c r="K223" t="inlineStr">
        <is>
          <t>KG</t>
        </is>
      </c>
      <c r="L223" t="n">
        <v>317.83</v>
      </c>
      <c r="M223" t="n">
        <v>38.949755</v>
      </c>
      <c r="N223" t="inlineStr">
        <is>
          <t>ALIMENTOS</t>
        </is>
      </c>
      <c r="O223" t="inlineStr">
        <is>
          <t>06/2026</t>
        </is>
      </c>
    </row>
    <row r="224">
      <c r="A224" t="n">
        <v>238438</v>
      </c>
      <c r="B224" t="n">
        <v>122</v>
      </c>
      <c r="C224" t="inlineStr">
        <is>
          <t>Arcos</t>
        </is>
      </c>
      <c r="D224" t="inlineStr">
        <is>
          <t xml:space="preserve">FORTE ALIMENTOS COM. IMPORTAÇÃO LTDA </t>
        </is>
      </c>
      <c r="E224" t="inlineStr">
        <is>
          <t>377923</t>
        </is>
      </c>
      <c r="F224" s="550" t="n">
        <v>46182</v>
      </c>
      <c r="G224" t="n">
        <v>23732</v>
      </c>
      <c r="H224" t="inlineStr">
        <is>
          <t>PRESUNTO COZIDO KG</t>
        </is>
      </c>
      <c r="I224" t="inlineStr">
        <is>
          <t>ALIMENTOS</t>
        </is>
      </c>
      <c r="J224" t="n">
        <v>7</v>
      </c>
      <c r="K224" t="inlineStr">
        <is>
          <t>KG</t>
        </is>
      </c>
      <c r="L224" t="n">
        <v>184.94</v>
      </c>
      <c r="M224" t="n">
        <v>26.42</v>
      </c>
      <c r="N224" t="inlineStr">
        <is>
          <t>ALIMENTOS</t>
        </is>
      </c>
      <c r="O224" t="inlineStr">
        <is>
          <t>06/2026</t>
        </is>
      </c>
    </row>
    <row r="225">
      <c r="A225" t="n">
        <v>238437</v>
      </c>
      <c r="B225" t="n">
        <v>122</v>
      </c>
      <c r="C225" t="inlineStr">
        <is>
          <t>Arcos</t>
        </is>
      </c>
      <c r="D225" t="inlineStr">
        <is>
          <t>MARCOS SILVA DO NASCIMENTO</t>
        </is>
      </c>
      <c r="E225" t="inlineStr">
        <is>
          <t>1063</t>
        </is>
      </c>
      <c r="F225" s="550" t="n">
        <v>46183</v>
      </c>
      <c r="G225" t="n">
        <v>18696</v>
      </c>
      <c r="H225" t="inlineStr">
        <is>
          <t>BISTECA SUINA KG</t>
        </is>
      </c>
      <c r="I225" t="inlineStr">
        <is>
          <t>ALIMENTOS</t>
        </is>
      </c>
      <c r="J225" t="n">
        <v>10</v>
      </c>
      <c r="K225" t="inlineStr">
        <is>
          <t>KG</t>
        </is>
      </c>
      <c r="L225" t="n">
        <v>179.9</v>
      </c>
      <c r="M225" t="n">
        <v>17.99</v>
      </c>
      <c r="N225" t="inlineStr">
        <is>
          <t>ALIMENTOS</t>
        </is>
      </c>
      <c r="O225" t="inlineStr">
        <is>
          <t>06/2026</t>
        </is>
      </c>
    </row>
    <row r="226">
      <c r="A226" t="n">
        <v>238437</v>
      </c>
      <c r="B226" t="n">
        <v>122</v>
      </c>
      <c r="C226" t="inlineStr">
        <is>
          <t>Arcos</t>
        </is>
      </c>
      <c r="D226" t="inlineStr">
        <is>
          <t>MARCOS SILVA DO NASCIMENTO</t>
        </is>
      </c>
      <c r="E226" t="inlineStr">
        <is>
          <t>1063</t>
        </is>
      </c>
      <c r="F226" s="550" t="n">
        <v>46183</v>
      </c>
      <c r="G226" t="n">
        <v>18667</v>
      </c>
      <c r="H226" t="inlineStr">
        <is>
          <t>PERNIL SUINO SEM OSSO EM CUBOS KG</t>
        </is>
      </c>
      <c r="I226" t="inlineStr">
        <is>
          <t>ALIMENTOS</t>
        </is>
      </c>
      <c r="J226" t="n">
        <v>20</v>
      </c>
      <c r="K226" t="inlineStr">
        <is>
          <t>KG</t>
        </is>
      </c>
      <c r="L226" t="n">
        <v>399.8</v>
      </c>
      <c r="M226" t="n">
        <v>19.99</v>
      </c>
      <c r="N226" t="inlineStr">
        <is>
          <t>ALIMENTOS</t>
        </is>
      </c>
      <c r="O226" t="inlineStr">
        <is>
          <t>06/2026</t>
        </is>
      </c>
    </row>
    <row r="227">
      <c r="A227" t="n">
        <v>238436</v>
      </c>
      <c r="B227" t="n">
        <v>122</v>
      </c>
      <c r="C227" t="inlineStr">
        <is>
          <t>Arcos</t>
        </is>
      </c>
      <c r="D227" t="inlineStr">
        <is>
          <t xml:space="preserve"> FAMIGERADA COMERCIO E EXPORTACAO DE BEBIDAS LTDA</t>
        </is>
      </c>
      <c r="E227" t="inlineStr">
        <is>
          <t>2302</t>
        </is>
      </c>
      <c r="F227" s="550" t="n">
        <v>46182</v>
      </c>
      <c r="G227" t="n">
        <v>26560</v>
      </c>
      <c r="H227" t="inlineStr">
        <is>
          <t>CACHACA FAMIGERADA AMENDOIM 750ML</t>
        </is>
      </c>
      <c r="I227" t="inlineStr">
        <is>
          <t>BEBIDAS</t>
        </is>
      </c>
      <c r="J227" t="n">
        <v>24</v>
      </c>
      <c r="K227" t="inlineStr">
        <is>
          <t>GR</t>
        </is>
      </c>
      <c r="L227" t="n">
        <v>660</v>
      </c>
      <c r="M227" t="n">
        <v>27.5</v>
      </c>
      <c r="N227" t="inlineStr">
        <is>
          <t>BEBIDAS</t>
        </is>
      </c>
      <c r="O227" t="inlineStr">
        <is>
          <t>06/2026</t>
        </is>
      </c>
    </row>
    <row r="228">
      <c r="A228" t="n">
        <v>238436</v>
      </c>
      <c r="B228" t="n">
        <v>122</v>
      </c>
      <c r="C228" t="inlineStr">
        <is>
          <t>Arcos</t>
        </is>
      </c>
      <c r="D228" t="inlineStr">
        <is>
          <t xml:space="preserve"> FAMIGERADA COMERCIO E EXPORTACAO DE BEBIDAS LTDA</t>
        </is>
      </c>
      <c r="E228" t="inlineStr">
        <is>
          <t>2302</t>
        </is>
      </c>
      <c r="F228" s="550" t="n">
        <v>46182</v>
      </c>
      <c r="G228" t="n">
        <v>18486</v>
      </c>
      <c r="H228" t="inlineStr">
        <is>
          <t>CACHACA FAMIGERADA BRUTA 750ML</t>
        </is>
      </c>
      <c r="I228" t="inlineStr">
        <is>
          <t>BEBIDAS</t>
        </is>
      </c>
      <c r="J228" t="n">
        <v>6</v>
      </c>
      <c r="K228" t="inlineStr">
        <is>
          <t>GR</t>
        </is>
      </c>
      <c r="L228" t="n">
        <v>165</v>
      </c>
      <c r="M228" t="n">
        <v>27.5</v>
      </c>
      <c r="N228" t="inlineStr">
        <is>
          <t>BEBIDAS</t>
        </is>
      </c>
      <c r="O228" t="inlineStr">
        <is>
          <t>06/2026</t>
        </is>
      </c>
    </row>
    <row r="229">
      <c r="A229" t="n">
        <v>238435</v>
      </c>
      <c r="B229" t="n">
        <v>122</v>
      </c>
      <c r="C229" t="inlineStr">
        <is>
          <t>Arcos</t>
        </is>
      </c>
      <c r="D229" t="inlineStr">
        <is>
          <t xml:space="preserve">NOVA MIX </t>
        </is>
      </c>
      <c r="E229" t="inlineStr">
        <is>
          <t>2649887</t>
        </is>
      </c>
      <c r="F229" s="550" t="n">
        <v>46182</v>
      </c>
      <c r="G229" t="n">
        <v>20689</v>
      </c>
      <c r="H229" t="inlineStr">
        <is>
          <t>CREME DE LEITE FRESCO QUATA C/1,01LT</t>
        </is>
      </c>
      <c r="I229" t="inlineStr">
        <is>
          <t>ALIMENTOS</t>
        </is>
      </c>
      <c r="J229" t="n">
        <v>24</v>
      </c>
      <c r="K229" t="inlineStr">
        <is>
          <t>UN</t>
        </is>
      </c>
      <c r="L229" t="n">
        <v>768</v>
      </c>
      <c r="M229" t="n">
        <v>32</v>
      </c>
      <c r="N229" t="inlineStr">
        <is>
          <t>ALIMENTOS</t>
        </is>
      </c>
      <c r="O229" t="inlineStr">
        <is>
          <t>06/2026</t>
        </is>
      </c>
    </row>
    <row r="230">
      <c r="A230" t="n">
        <v>238434</v>
      </c>
      <c r="B230" t="n">
        <v>122</v>
      </c>
      <c r="C230" t="inlineStr">
        <is>
          <t>Arcos</t>
        </is>
      </c>
      <c r="D230" t="inlineStr">
        <is>
          <t xml:space="preserve">CAROLINA AMANCIO </t>
        </is>
      </c>
      <c r="E230" t="inlineStr">
        <is>
          <t>313</t>
        </is>
      </c>
      <c r="F230" s="550" t="n">
        <v>46183</v>
      </c>
      <c r="G230" t="n">
        <v>26880</v>
      </c>
      <c r="H230" t="inlineStr">
        <is>
          <t xml:space="preserve">ESFERA DE CHOCOLATE BRANCO PINTADA NA COR VERMELHA APROX 5G UN </t>
        </is>
      </c>
      <c r="I230" t="inlineStr">
        <is>
          <t>ALIMENTOS</t>
        </is>
      </c>
      <c r="J230" t="n">
        <v>200</v>
      </c>
      <c r="K230" t="inlineStr">
        <is>
          <t>UN</t>
        </is>
      </c>
      <c r="L230" t="n">
        <v>500</v>
      </c>
      <c r="M230" t="n">
        <v>2.5</v>
      </c>
      <c r="N230" t="inlineStr">
        <is>
          <t>ALIMENTOS</t>
        </is>
      </c>
      <c r="O230" t="inlineStr">
        <is>
          <t>06/2026</t>
        </is>
      </c>
    </row>
    <row r="231">
      <c r="A231" t="n">
        <v>238433</v>
      </c>
      <c r="B231" t="n">
        <v>122</v>
      </c>
      <c r="C231" t="inlineStr">
        <is>
          <t>Arcos</t>
        </is>
      </c>
      <c r="D231" t="inlineStr">
        <is>
          <t>DO CHEF DISTRIBUIDORA DE ALIMENTOS LTDA</t>
        </is>
      </c>
      <c r="E231" t="inlineStr">
        <is>
          <t>2180</t>
        </is>
      </c>
      <c r="F231" s="550" t="n">
        <v>46181</v>
      </c>
      <c r="G231" t="n">
        <v>19678</v>
      </c>
      <c r="H231" t="inlineStr">
        <is>
          <t>TAMARINDO IN MATURA KG</t>
        </is>
      </c>
      <c r="I231" t="inlineStr">
        <is>
          <t>ALIMENTOS</t>
        </is>
      </c>
      <c r="J231" t="n">
        <v>1.5</v>
      </c>
      <c r="K231" t="inlineStr">
        <is>
          <t>KG</t>
        </is>
      </c>
      <c r="L231" t="n">
        <v>108</v>
      </c>
      <c r="M231" t="n">
        <v>72</v>
      </c>
      <c r="N231" t="inlineStr">
        <is>
          <t>ALIMENTOS</t>
        </is>
      </c>
      <c r="O231" t="inlineStr">
        <is>
          <t>06/2026</t>
        </is>
      </c>
    </row>
    <row r="232">
      <c r="A232" t="n">
        <v>238433</v>
      </c>
      <c r="B232" t="n">
        <v>122</v>
      </c>
      <c r="C232" t="inlineStr">
        <is>
          <t>Arcos</t>
        </is>
      </c>
      <c r="D232" t="inlineStr">
        <is>
          <t>DO CHEF DISTRIBUIDORA DE ALIMENTOS LTDA</t>
        </is>
      </c>
      <c r="E232" t="inlineStr">
        <is>
          <t>2180</t>
        </is>
      </c>
      <c r="F232" s="550" t="n">
        <v>46181</v>
      </c>
      <c r="G232" t="n">
        <v>21307</v>
      </c>
      <c r="H232" t="inlineStr">
        <is>
          <t>GRAVIOLA KG</t>
        </is>
      </c>
      <c r="I232" t="inlineStr">
        <is>
          <t>ALIMENTOS</t>
        </is>
      </c>
      <c r="J232" t="n">
        <v>7.5</v>
      </c>
      <c r="K232" t="inlineStr">
        <is>
          <t>KG</t>
        </is>
      </c>
      <c r="L232" t="n">
        <v>146.25</v>
      </c>
      <c r="M232" t="n">
        <v>19.5</v>
      </c>
      <c r="N232" t="inlineStr">
        <is>
          <t>ALIMENTOS</t>
        </is>
      </c>
      <c r="O232" t="inlineStr">
        <is>
          <t>06/2026</t>
        </is>
      </c>
    </row>
    <row r="233">
      <c r="A233" t="n">
        <v>238432</v>
      </c>
      <c r="B233" t="n">
        <v>122</v>
      </c>
      <c r="C233" t="inlineStr">
        <is>
          <t>Arcos</t>
        </is>
      </c>
      <c r="D233" t="inlineStr">
        <is>
          <t>DO CHEF DISTRIBUIDORA DE ALIMENTOS LTDA</t>
        </is>
      </c>
      <c r="E233" t="inlineStr">
        <is>
          <t>2205</t>
        </is>
      </c>
      <c r="F233" s="550" t="n">
        <v>46182</v>
      </c>
      <c r="G233" t="n">
        <v>26425</v>
      </c>
      <c r="H233" t="inlineStr">
        <is>
          <t>POLPA DE CAJA KG</t>
        </is>
      </c>
      <c r="I233" t="inlineStr">
        <is>
          <t>ALIMENTOS</t>
        </is>
      </c>
      <c r="J233" t="n">
        <v>4</v>
      </c>
      <c r="K233" t="inlineStr">
        <is>
          <t>KG</t>
        </is>
      </c>
      <c r="L233" t="n">
        <v>124</v>
      </c>
      <c r="M233" t="n">
        <v>31</v>
      </c>
      <c r="N233" t="inlineStr">
        <is>
          <t>ALIMENTOS</t>
        </is>
      </c>
      <c r="O233" t="inlineStr">
        <is>
          <t>06/2026</t>
        </is>
      </c>
    </row>
    <row r="234">
      <c r="A234" t="n">
        <v>238432</v>
      </c>
      <c r="B234" t="n">
        <v>122</v>
      </c>
      <c r="C234" t="inlineStr">
        <is>
          <t>Arcos</t>
        </is>
      </c>
      <c r="D234" t="inlineStr">
        <is>
          <t>DO CHEF DISTRIBUIDORA DE ALIMENTOS LTDA</t>
        </is>
      </c>
      <c r="E234" t="inlineStr">
        <is>
          <t>2205</t>
        </is>
      </c>
      <c r="F234" s="550" t="n">
        <v>46182</v>
      </c>
      <c r="G234" t="n">
        <v>23108</v>
      </c>
      <c r="H234" t="inlineStr">
        <is>
          <t>TOMILHO KG</t>
        </is>
      </c>
      <c r="I234" t="inlineStr">
        <is>
          <t>ALIMENTOS</t>
        </is>
      </c>
      <c r="J234" t="n">
        <v>0.1</v>
      </c>
      <c r="K234" t="inlineStr">
        <is>
          <t>KG</t>
        </is>
      </c>
      <c r="L234" t="n">
        <v>7.8</v>
      </c>
      <c r="M234" t="n">
        <v>78</v>
      </c>
      <c r="N234" t="inlineStr">
        <is>
          <t>ALIMENTOS</t>
        </is>
      </c>
      <c r="O234" t="inlineStr">
        <is>
          <t>06/2026</t>
        </is>
      </c>
    </row>
    <row r="235">
      <c r="A235" t="n">
        <v>238432</v>
      </c>
      <c r="B235" t="n">
        <v>122</v>
      </c>
      <c r="C235" t="inlineStr">
        <is>
          <t>Arcos</t>
        </is>
      </c>
      <c r="D235" t="inlineStr">
        <is>
          <t>DO CHEF DISTRIBUIDORA DE ALIMENTOS LTDA</t>
        </is>
      </c>
      <c r="E235" t="inlineStr">
        <is>
          <t>2205</t>
        </is>
      </c>
      <c r="F235" s="550" t="n">
        <v>46182</v>
      </c>
      <c r="G235" t="n">
        <v>19846</v>
      </c>
      <c r="H235" t="inlineStr">
        <is>
          <t>BROTO DE MOYASHI GRANEL KG</t>
        </is>
      </c>
      <c r="I235" t="inlineStr">
        <is>
          <t>ALIMENTOS</t>
        </is>
      </c>
      <c r="J235" t="n">
        <v>0.5</v>
      </c>
      <c r="K235" t="inlineStr">
        <is>
          <t>KG</t>
        </is>
      </c>
      <c r="L235" t="n">
        <v>10.4</v>
      </c>
      <c r="M235" t="n">
        <v>20.8</v>
      </c>
      <c r="N235" t="inlineStr">
        <is>
          <t>ALIMENTOS</t>
        </is>
      </c>
      <c r="O235" t="inlineStr">
        <is>
          <t>06/2026</t>
        </is>
      </c>
    </row>
    <row r="236">
      <c r="A236" t="n">
        <v>238432</v>
      </c>
      <c r="B236" t="n">
        <v>122</v>
      </c>
      <c r="C236" t="inlineStr">
        <is>
          <t>Arcos</t>
        </is>
      </c>
      <c r="D236" t="inlineStr">
        <is>
          <t>DO CHEF DISTRIBUIDORA DE ALIMENTOS LTDA</t>
        </is>
      </c>
      <c r="E236" t="inlineStr">
        <is>
          <t>2205</t>
        </is>
      </c>
      <c r="F236" s="550" t="n">
        <v>46182</v>
      </c>
      <c r="G236" t="n">
        <v>25647</v>
      </c>
      <c r="H236" t="inlineStr">
        <is>
          <t>ACELGA BOK CHOY KG</t>
        </is>
      </c>
      <c r="I236" t="inlineStr">
        <is>
          <t>ALIMENTOS</t>
        </is>
      </c>
      <c r="J236" t="n">
        <v>1</v>
      </c>
      <c r="K236" t="inlineStr">
        <is>
          <t>KG</t>
        </is>
      </c>
      <c r="L236" t="n">
        <v>21.66</v>
      </c>
      <c r="M236" t="n">
        <v>21.66</v>
      </c>
      <c r="N236" t="inlineStr">
        <is>
          <t>ALIMENTOS</t>
        </is>
      </c>
      <c r="O236" t="inlineStr">
        <is>
          <t>06/2026</t>
        </is>
      </c>
    </row>
    <row r="237">
      <c r="A237" t="n">
        <v>238432</v>
      </c>
      <c r="B237" t="n">
        <v>122</v>
      </c>
      <c r="C237" t="inlineStr">
        <is>
          <t>Arcos</t>
        </is>
      </c>
      <c r="D237" t="inlineStr">
        <is>
          <t>DO CHEF DISTRIBUIDORA DE ALIMENTOS LTDA</t>
        </is>
      </c>
      <c r="E237" t="inlineStr">
        <is>
          <t>2205</t>
        </is>
      </c>
      <c r="F237" s="550" t="n">
        <v>46182</v>
      </c>
      <c r="G237" t="n">
        <v>23198</v>
      </c>
      <c r="H237" t="inlineStr">
        <is>
          <t>PIMENTAO VERMELHO KG</t>
        </is>
      </c>
      <c r="I237" t="inlineStr">
        <is>
          <t>ALIMENTOS</t>
        </is>
      </c>
      <c r="J237" t="n">
        <v>2</v>
      </c>
      <c r="K237" t="inlineStr">
        <is>
          <t>KG</t>
        </is>
      </c>
      <c r="L237" t="n">
        <v>31.2</v>
      </c>
      <c r="M237" t="n">
        <v>15.6</v>
      </c>
      <c r="N237" t="inlineStr">
        <is>
          <t>ALIMENTOS</t>
        </is>
      </c>
      <c r="O237" t="inlineStr">
        <is>
          <t>06/2026</t>
        </is>
      </c>
    </row>
    <row r="238">
      <c r="A238" t="n">
        <v>238431</v>
      </c>
      <c r="B238" t="n">
        <v>122</v>
      </c>
      <c r="C238" t="inlineStr">
        <is>
          <t>Arcos</t>
        </is>
      </c>
      <c r="D238" t="inlineStr">
        <is>
          <t>AMBEV S. A. - CDD SAO PAULO</t>
        </is>
      </c>
      <c r="E238" t="inlineStr">
        <is>
          <t>211580</t>
        </is>
      </c>
      <c r="F238" s="550" t="n">
        <v>46182</v>
      </c>
      <c r="G238" t="n">
        <v>18589</v>
      </c>
      <c r="H238" t="inlineStr">
        <is>
          <t>STELLA ARTOIS LONG NECK 330ML C/24</t>
        </is>
      </c>
      <c r="I238" t="inlineStr">
        <is>
          <t>BEBIDAS</t>
        </is>
      </c>
      <c r="J238" t="n">
        <v>10</v>
      </c>
      <c r="K238" t="inlineStr">
        <is>
          <t>PC</t>
        </is>
      </c>
      <c r="L238" t="n">
        <v>674.9</v>
      </c>
      <c r="M238" t="n">
        <v>67.48999999999999</v>
      </c>
      <c r="N238" t="inlineStr">
        <is>
          <t>BEBIDAS</t>
        </is>
      </c>
      <c r="O238" t="inlineStr">
        <is>
          <t>06/2026</t>
        </is>
      </c>
    </row>
    <row r="239">
      <c r="A239" t="n">
        <v>238431</v>
      </c>
      <c r="B239" t="n">
        <v>122</v>
      </c>
      <c r="C239" t="inlineStr">
        <is>
          <t>Arcos</t>
        </is>
      </c>
      <c r="D239" t="inlineStr">
        <is>
          <t>AMBEV S. A. - CDD SAO PAULO</t>
        </is>
      </c>
      <c r="E239" t="inlineStr">
        <is>
          <t>211580</t>
        </is>
      </c>
      <c r="F239" s="550" t="n">
        <v>46182</v>
      </c>
      <c r="G239" t="n">
        <v>18586</v>
      </c>
      <c r="H239" t="inlineStr">
        <is>
          <t>STELLA ARTOIS SEM GLUTEN LONG NECK 330ML C/24</t>
        </is>
      </c>
      <c r="I239" t="inlineStr">
        <is>
          <t>BEBIDAS</t>
        </is>
      </c>
      <c r="J239" t="n">
        <v>14</v>
      </c>
      <c r="K239" t="inlineStr">
        <is>
          <t>PC</t>
        </is>
      </c>
      <c r="L239" t="n">
        <v>1505.7</v>
      </c>
      <c r="M239" t="n">
        <v>107.55</v>
      </c>
      <c r="N239" t="inlineStr">
        <is>
          <t>BEBIDAS</t>
        </is>
      </c>
      <c r="O239" t="inlineStr">
        <is>
          <t>06/2026</t>
        </is>
      </c>
    </row>
    <row r="240">
      <c r="A240" t="n">
        <v>238430</v>
      </c>
      <c r="B240" t="n">
        <v>122</v>
      </c>
      <c r="C240" t="inlineStr">
        <is>
          <t>Arcos</t>
        </is>
      </c>
      <c r="D240" t="inlineStr">
        <is>
          <t>PROAUTO INDUSTRIA QUIMICA EIRELI</t>
        </is>
      </c>
      <c r="E240" t="inlineStr">
        <is>
          <t>157992</t>
        </is>
      </c>
      <c r="F240" s="550" t="n">
        <v>46182</v>
      </c>
      <c r="G240" t="n">
        <v>26395</v>
      </c>
      <c r="H240" t="inlineStr">
        <is>
          <t>PROAUTO DETERGENTE CLORADO PRO HA 3000CL 5L</t>
        </is>
      </c>
      <c r="I240" t="inlineStr">
        <is>
          <t>DESCARTAVEIS/HIGIENE E LIMPEZA</t>
        </is>
      </c>
      <c r="J240" t="n">
        <v>2</v>
      </c>
      <c r="K240" t="inlineStr">
        <is>
          <t>GALAO</t>
        </is>
      </c>
      <c r="L240" t="n">
        <v>257.44</v>
      </c>
      <c r="M240" t="n">
        <v>128.72</v>
      </c>
      <c r="N240" t="inlineStr">
        <is>
          <t>HIGIENE E LIMPEZA</t>
        </is>
      </c>
      <c r="O240" t="inlineStr">
        <is>
          <t>06/2026</t>
        </is>
      </c>
    </row>
    <row r="241">
      <c r="A241" t="n">
        <v>238430</v>
      </c>
      <c r="B241" t="n">
        <v>122</v>
      </c>
      <c r="C241" t="inlineStr">
        <is>
          <t>Arcos</t>
        </is>
      </c>
      <c r="D241" t="inlineStr">
        <is>
          <t>PROAUTO INDUSTRIA QUIMICA EIRELI</t>
        </is>
      </c>
      <c r="E241" t="inlineStr">
        <is>
          <t>157992</t>
        </is>
      </c>
      <c r="F241" s="550" t="n">
        <v>46182</v>
      </c>
      <c r="G241" t="n">
        <v>24507</v>
      </c>
      <c r="H241" t="inlineStr">
        <is>
          <t>PROAUTO ALCOOL LIQUIDO 70% KIMI LIQUID 1L UN</t>
        </is>
      </c>
      <c r="I241" t="inlineStr">
        <is>
          <t>DESCARTAVEIS/HIGIENE E LIMPEZA</t>
        </is>
      </c>
      <c r="J241" t="n">
        <v>6</v>
      </c>
      <c r="K241" t="inlineStr">
        <is>
          <t>GALAO</t>
        </is>
      </c>
      <c r="L241" t="n">
        <v>510.96</v>
      </c>
      <c r="M241" t="n">
        <v>85.16</v>
      </c>
      <c r="N241" t="inlineStr">
        <is>
          <t>HIGIENE E LIMPEZA</t>
        </is>
      </c>
      <c r="O241" t="inlineStr">
        <is>
          <t>06/2026</t>
        </is>
      </c>
    </row>
    <row r="242">
      <c r="A242" t="n">
        <v>238430</v>
      </c>
      <c r="B242" t="n">
        <v>122</v>
      </c>
      <c r="C242" t="inlineStr">
        <is>
          <t>Arcos</t>
        </is>
      </c>
      <c r="D242" t="inlineStr">
        <is>
          <t>PROAUTO INDUSTRIA QUIMICA EIRELI</t>
        </is>
      </c>
      <c r="E242" t="inlineStr">
        <is>
          <t>157992</t>
        </is>
      </c>
      <c r="F242" s="550" t="n">
        <v>46182</v>
      </c>
      <c r="G242" t="n">
        <v>24514</v>
      </c>
      <c r="H242" t="inlineStr">
        <is>
          <t>PROAUTO DETERGENTE NEUTRO NEUTER SUPER 5 L</t>
        </is>
      </c>
      <c r="I242" t="inlineStr">
        <is>
          <t>DESCARTAVEIS/HIGIENE E LIMPEZA</t>
        </is>
      </c>
      <c r="J242" t="n">
        <v>6</v>
      </c>
      <c r="K242" t="inlineStr">
        <is>
          <t>GALAO</t>
        </is>
      </c>
      <c r="L242" t="n">
        <v>741.24</v>
      </c>
      <c r="M242" t="n">
        <v>123.54</v>
      </c>
      <c r="N242" t="inlineStr">
        <is>
          <t>HIGIENE E LIMPEZA</t>
        </is>
      </c>
      <c r="O242" t="inlineStr">
        <is>
          <t>06/2026</t>
        </is>
      </c>
    </row>
    <row r="243">
      <c r="A243" t="n">
        <v>238430</v>
      </c>
      <c r="B243" t="n">
        <v>122</v>
      </c>
      <c r="C243" t="inlineStr">
        <is>
          <t>Arcos</t>
        </is>
      </c>
      <c r="D243" t="inlineStr">
        <is>
          <t>PROAUTO INDUSTRIA QUIMICA EIRELI</t>
        </is>
      </c>
      <c r="E243" t="inlineStr">
        <is>
          <t>157992</t>
        </is>
      </c>
      <c r="F243" s="550" t="n">
        <v>46182</v>
      </c>
      <c r="G243" t="n">
        <v>17303</v>
      </c>
      <c r="H243" t="inlineStr">
        <is>
          <t>DESINFETANTE LAVANDA KIMI 5L</t>
        </is>
      </c>
      <c r="I243" t="inlineStr">
        <is>
          <t>DESCARTAVEIS/HIGIENE E LIMPEZA</t>
        </is>
      </c>
      <c r="J243" t="n">
        <v>4</v>
      </c>
      <c r="K243" t="inlineStr">
        <is>
          <t>GALAO</t>
        </is>
      </c>
      <c r="L243" t="n">
        <v>502.12</v>
      </c>
      <c r="M243" t="n">
        <v>125.53</v>
      </c>
      <c r="N243" t="inlineStr">
        <is>
          <t>HIGIENE E LIMPEZA</t>
        </is>
      </c>
      <c r="O243" t="inlineStr">
        <is>
          <t>06/2026</t>
        </is>
      </c>
    </row>
    <row r="244">
      <c r="A244" t="n">
        <v>238429</v>
      </c>
      <c r="B244" t="n">
        <v>122</v>
      </c>
      <c r="C244" t="inlineStr">
        <is>
          <t>Arcos</t>
        </is>
      </c>
      <c r="D244" t="inlineStr">
        <is>
          <t>J.K. COMERCIO DE GENEROS ALIMENICIOS LTDA</t>
        </is>
      </c>
      <c r="E244" t="inlineStr">
        <is>
          <t>1241</t>
        </is>
      </c>
      <c r="F244" s="550" t="n">
        <v>46183</v>
      </c>
      <c r="G244" t="n">
        <v>26882</v>
      </c>
      <c r="H244" t="inlineStr">
        <is>
          <t>RAIZ DE ANGELICA KG</t>
        </is>
      </c>
      <c r="I244" t="inlineStr">
        <is>
          <t>ALIMENTOS</t>
        </is>
      </c>
      <c r="J244" t="n">
        <v>1</v>
      </c>
      <c r="K244" t="inlineStr">
        <is>
          <t>KG</t>
        </is>
      </c>
      <c r="L244" t="n">
        <v>360</v>
      </c>
      <c r="M244" t="n">
        <v>360</v>
      </c>
      <c r="N244" t="inlineStr">
        <is>
          <t>ALIMENTOS</t>
        </is>
      </c>
      <c r="O244" t="inlineStr">
        <is>
          <t>06/2026</t>
        </is>
      </c>
    </row>
    <row r="245">
      <c r="A245" t="n">
        <v>238428</v>
      </c>
      <c r="B245" t="n">
        <v>122</v>
      </c>
      <c r="C245" t="inlineStr">
        <is>
          <t>Arcos</t>
        </is>
      </c>
      <c r="D245" t="inlineStr">
        <is>
          <t>EMPORIO M&amp;L COMERCIO DE ALIM E BEBIDAS LTDA</t>
        </is>
      </c>
      <c r="E245" t="inlineStr">
        <is>
          <t>517588</t>
        </is>
      </c>
      <c r="F245" s="550" t="n">
        <v>46182</v>
      </c>
      <c r="G245" t="n">
        <v>26014</v>
      </c>
      <c r="H245" t="inlineStr">
        <is>
          <t>APERITIVO ANGOSTURA 473ML</t>
        </is>
      </c>
      <c r="I245" t="inlineStr">
        <is>
          <t>BEBIDAS</t>
        </is>
      </c>
      <c r="J245" t="n">
        <v>4</v>
      </c>
      <c r="K245" t="inlineStr">
        <is>
          <t>GR</t>
        </is>
      </c>
      <c r="L245" t="n">
        <v>1503.2</v>
      </c>
      <c r="M245" t="n">
        <v>375.8</v>
      </c>
      <c r="N245" t="inlineStr">
        <is>
          <t>BEBIDAS</t>
        </is>
      </c>
      <c r="O245" t="inlineStr">
        <is>
          <t>06/2026</t>
        </is>
      </c>
    </row>
    <row r="246">
      <c r="A246" t="n">
        <v>238427</v>
      </c>
      <c r="B246" t="n">
        <v>122</v>
      </c>
      <c r="C246" t="inlineStr">
        <is>
          <t>Arcos</t>
        </is>
      </c>
      <c r="D246" t="inlineStr">
        <is>
          <t>QUEIJARIA ATALAIA LTDA</t>
        </is>
      </c>
      <c r="E246" t="inlineStr">
        <is>
          <t>27742</t>
        </is>
      </c>
      <c r="F246" s="550" t="n">
        <v>46183</v>
      </c>
      <c r="G246" t="n">
        <v>26594</v>
      </c>
      <c r="H246" t="inlineStr">
        <is>
          <t>QUEIJO MOGIANA KG</t>
        </is>
      </c>
      <c r="I246" t="inlineStr">
        <is>
          <t>ALIMENTOS</t>
        </is>
      </c>
      <c r="J246" t="n">
        <v>10.5</v>
      </c>
      <c r="K246" t="inlineStr">
        <is>
          <t>KG</t>
        </is>
      </c>
      <c r="L246" t="n">
        <v>912.45</v>
      </c>
      <c r="M246" t="n">
        <v>86.90000000000001</v>
      </c>
      <c r="N246" t="inlineStr">
        <is>
          <t>ALIMENTOS</t>
        </is>
      </c>
      <c r="O246" t="inlineStr">
        <is>
          <t>06/2026</t>
        </is>
      </c>
    </row>
    <row r="247">
      <c r="A247" t="n">
        <v>238426</v>
      </c>
      <c r="B247" t="n">
        <v>122</v>
      </c>
      <c r="C247" t="inlineStr">
        <is>
          <t>Arcos</t>
        </is>
      </c>
      <c r="D247" t="inlineStr">
        <is>
          <t>DTK COMERCIO DE ALIMENTOS LTDA</t>
        </is>
      </c>
      <c r="E247" t="inlineStr">
        <is>
          <t>83982</t>
        </is>
      </c>
      <c r="F247" s="550" t="n">
        <v>46183</v>
      </c>
      <c r="G247" t="n">
        <v>24219</v>
      </c>
      <c r="H247" t="inlineStr">
        <is>
          <t>CURRY EM PO KG</t>
        </is>
      </c>
      <c r="I247" t="inlineStr">
        <is>
          <t>ALIMENTOS</t>
        </is>
      </c>
      <c r="J247" t="n">
        <v>1</v>
      </c>
      <c r="K247" t="inlineStr">
        <is>
          <t>KG</t>
        </is>
      </c>
      <c r="L247" t="n">
        <v>13</v>
      </c>
      <c r="M247" t="n">
        <v>13</v>
      </c>
      <c r="N247" t="inlineStr">
        <is>
          <t>ALIMENTOS</t>
        </is>
      </c>
      <c r="O247" t="inlineStr">
        <is>
          <t>06/2026</t>
        </is>
      </c>
    </row>
    <row r="248">
      <c r="A248" t="n">
        <v>238426</v>
      </c>
      <c r="B248" t="n">
        <v>122</v>
      </c>
      <c r="C248" t="inlineStr">
        <is>
          <t>Arcos</t>
        </is>
      </c>
      <c r="D248" t="inlineStr">
        <is>
          <t>DTK COMERCIO DE ALIMENTOS LTDA</t>
        </is>
      </c>
      <c r="E248" t="inlineStr">
        <is>
          <t>83982</t>
        </is>
      </c>
      <c r="F248" s="550" t="n">
        <v>46183</v>
      </c>
      <c r="G248" t="n">
        <v>20242</v>
      </c>
      <c r="H248" t="inlineStr">
        <is>
          <t>FEIJAO CARIOCA CAMIL C/2KG</t>
        </is>
      </c>
      <c r="I248" t="inlineStr">
        <is>
          <t>ALIMENTOS</t>
        </is>
      </c>
      <c r="J248" t="n">
        <v>5</v>
      </c>
      <c r="K248" t="inlineStr">
        <is>
          <t>PC</t>
        </is>
      </c>
      <c r="L248" t="n">
        <v>103.45</v>
      </c>
      <c r="M248" t="n">
        <v>20.69</v>
      </c>
      <c r="N248" t="inlineStr">
        <is>
          <t>ALIMENTOS</t>
        </is>
      </c>
      <c r="O248" t="inlineStr">
        <is>
          <t>06/2026</t>
        </is>
      </c>
    </row>
    <row r="249">
      <c r="A249" t="n">
        <v>238426</v>
      </c>
      <c r="B249" t="n">
        <v>122</v>
      </c>
      <c r="C249" t="inlineStr">
        <is>
          <t>Arcos</t>
        </is>
      </c>
      <c r="D249" t="inlineStr">
        <is>
          <t>DTK COMERCIO DE ALIMENTOS LTDA</t>
        </is>
      </c>
      <c r="E249" t="inlineStr">
        <is>
          <t>83982</t>
        </is>
      </c>
      <c r="F249" s="550" t="n">
        <v>46183</v>
      </c>
      <c r="G249" t="n">
        <v>20227</v>
      </c>
      <c r="H249" t="inlineStr">
        <is>
          <t>FEIJAO PRETO CAMIL C/2KG</t>
        </is>
      </c>
      <c r="I249" t="inlineStr">
        <is>
          <t>ALIMENTOS</t>
        </is>
      </c>
      <c r="J249" t="n">
        <v>5</v>
      </c>
      <c r="K249" t="inlineStr">
        <is>
          <t>PC</t>
        </is>
      </c>
      <c r="L249" t="n">
        <v>66.45</v>
      </c>
      <c r="M249" t="n">
        <v>13.29</v>
      </c>
      <c r="N249" t="inlineStr">
        <is>
          <t>ALIMENTOS</t>
        </is>
      </c>
      <c r="O249" t="inlineStr">
        <is>
          <t>06/2026</t>
        </is>
      </c>
    </row>
    <row r="250">
      <c r="A250" t="n">
        <v>238426</v>
      </c>
      <c r="B250" t="n">
        <v>122</v>
      </c>
      <c r="C250" t="inlineStr">
        <is>
          <t>Arcos</t>
        </is>
      </c>
      <c r="D250" t="inlineStr">
        <is>
          <t>DTK COMERCIO DE ALIMENTOS LTDA</t>
        </is>
      </c>
      <c r="E250" t="inlineStr">
        <is>
          <t>83982</t>
        </is>
      </c>
      <c r="F250" s="550" t="n">
        <v>46183</v>
      </c>
      <c r="G250" t="n">
        <v>20054</v>
      </c>
      <c r="H250" t="inlineStr">
        <is>
          <t>CATCHUP HEINZ 397G UN</t>
        </is>
      </c>
      <c r="I250" t="inlineStr">
        <is>
          <t>ALIMENTOS</t>
        </is>
      </c>
      <c r="J250" t="n">
        <v>5</v>
      </c>
      <c r="K250" t="inlineStr">
        <is>
          <t>Un</t>
        </is>
      </c>
      <c r="L250" t="n">
        <v>58.9</v>
      </c>
      <c r="M250" t="n">
        <v>11.78</v>
      </c>
      <c r="N250" t="inlineStr">
        <is>
          <t>ALIMENTOS</t>
        </is>
      </c>
      <c r="O250" t="inlineStr">
        <is>
          <t>06/2026</t>
        </is>
      </c>
    </row>
    <row r="251">
      <c r="A251" t="n">
        <v>238426</v>
      </c>
      <c r="B251" t="n">
        <v>122</v>
      </c>
      <c r="C251" t="inlineStr">
        <is>
          <t>Arcos</t>
        </is>
      </c>
      <c r="D251" t="inlineStr">
        <is>
          <t>DTK COMERCIO DE ALIMENTOS LTDA</t>
        </is>
      </c>
      <c r="E251" t="inlineStr">
        <is>
          <t>83982</t>
        </is>
      </c>
      <c r="F251" s="550" t="n">
        <v>46183</v>
      </c>
      <c r="G251" t="n">
        <v>21130</v>
      </c>
      <c r="H251" t="inlineStr">
        <is>
          <t>GOIABADA CREMOSA BISNAGA RALSTON 2,5KG</t>
        </is>
      </c>
      <c r="I251" t="inlineStr">
        <is>
          <t>ALIMENTOS</t>
        </is>
      </c>
      <c r="J251" t="n">
        <v>3</v>
      </c>
      <c r="K251" t="inlineStr">
        <is>
          <t>UN</t>
        </is>
      </c>
      <c r="L251" t="n">
        <v>139.59</v>
      </c>
      <c r="M251" t="n">
        <v>46.53</v>
      </c>
      <c r="N251" t="inlineStr">
        <is>
          <t>ALIMENTOS</t>
        </is>
      </c>
      <c r="O251" t="inlineStr">
        <is>
          <t>06/2026</t>
        </is>
      </c>
    </row>
    <row r="252">
      <c r="A252" t="n">
        <v>238426</v>
      </c>
      <c r="B252" t="n">
        <v>122</v>
      </c>
      <c r="C252" t="inlineStr">
        <is>
          <t>Arcos</t>
        </is>
      </c>
      <c r="D252" t="inlineStr">
        <is>
          <t>DTK COMERCIO DE ALIMENTOS LTDA</t>
        </is>
      </c>
      <c r="E252" t="inlineStr">
        <is>
          <t>83982</t>
        </is>
      </c>
      <c r="F252" s="550" t="n">
        <v>46183</v>
      </c>
      <c r="G252" t="n">
        <v>20738</v>
      </c>
      <c r="H252" t="inlineStr">
        <is>
          <t>AZEITONA PRETA AZAPA S/ CAROCO DI SALERNO C/1,8KG</t>
        </is>
      </c>
      <c r="I252" t="inlineStr">
        <is>
          <t>ALIMENTOS</t>
        </is>
      </c>
      <c r="J252" t="n">
        <v>4</v>
      </c>
      <c r="K252" t="inlineStr">
        <is>
          <t>Bd</t>
        </is>
      </c>
      <c r="L252" t="n">
        <v>445.88</v>
      </c>
      <c r="M252" t="n">
        <v>111.47</v>
      </c>
      <c r="N252" t="inlineStr">
        <is>
          <t>ALIMENTOS</t>
        </is>
      </c>
      <c r="O252" t="inlineStr">
        <is>
          <t>06/2026</t>
        </is>
      </c>
    </row>
    <row r="253">
      <c r="A253" t="n">
        <v>238425</v>
      </c>
      <c r="B253" t="n">
        <v>122</v>
      </c>
      <c r="C253" t="inlineStr">
        <is>
          <t>Arcos</t>
        </is>
      </c>
      <c r="D253" t="inlineStr">
        <is>
          <t xml:space="preserve">LEITERIA DELICARI INDUSTRIA E COMERCIO LTDA </t>
        </is>
      </c>
      <c r="E253" t="inlineStr">
        <is>
          <t>88143</t>
        </is>
      </c>
      <c r="F253" s="550" t="n">
        <v>46182</v>
      </c>
      <c r="G253" t="n">
        <v>25478</v>
      </c>
      <c r="H253" t="inlineStr">
        <is>
          <t xml:space="preserve">LEITE INTEGRAL LEITISSIMO 1L </t>
        </is>
      </c>
      <c r="I253" t="inlineStr">
        <is>
          <t>ALIMENTOS</t>
        </is>
      </c>
      <c r="J253" t="n">
        <v>60</v>
      </c>
      <c r="K253" t="inlineStr">
        <is>
          <t>UN</t>
        </is>
      </c>
      <c r="L253" t="n">
        <v>585</v>
      </c>
      <c r="M253" t="n">
        <v>9.75</v>
      </c>
      <c r="N253" t="inlineStr">
        <is>
          <t>BEBIDAS</t>
        </is>
      </c>
      <c r="O253" t="inlineStr">
        <is>
          <t>06/2026</t>
        </is>
      </c>
    </row>
    <row r="254">
      <c r="A254" t="n">
        <v>238424</v>
      </c>
      <c r="B254" t="n">
        <v>122</v>
      </c>
      <c r="C254" t="inlineStr">
        <is>
          <t>Arcos</t>
        </is>
      </c>
      <c r="D254" t="inlineStr">
        <is>
          <t>CECILIA TSUYACO ARAKI SILVA LTDA</t>
        </is>
      </c>
      <c r="E254" t="inlineStr">
        <is>
          <t>393331</t>
        </is>
      </c>
      <c r="F254" s="550" t="n">
        <v>46182</v>
      </c>
      <c r="G254" t="n">
        <v>19485</v>
      </c>
      <c r="H254" t="inlineStr">
        <is>
          <t>ENDRO DILL KG</t>
        </is>
      </c>
      <c r="I254" t="inlineStr">
        <is>
          <t>ALIMENTOS</t>
        </is>
      </c>
      <c r="J254" t="n">
        <v>0.1</v>
      </c>
      <c r="K254" t="inlineStr">
        <is>
          <t>KG</t>
        </is>
      </c>
      <c r="L254" t="n">
        <v>7.5</v>
      </c>
      <c r="M254" t="n">
        <v>75</v>
      </c>
      <c r="N254" t="inlineStr">
        <is>
          <t>ALIMENTOS</t>
        </is>
      </c>
      <c r="O254" t="inlineStr">
        <is>
          <t>06/2026</t>
        </is>
      </c>
    </row>
    <row r="255">
      <c r="A255" t="n">
        <v>238424</v>
      </c>
      <c r="B255" t="n">
        <v>122</v>
      </c>
      <c r="C255" t="inlineStr">
        <is>
          <t>Arcos</t>
        </is>
      </c>
      <c r="D255" t="inlineStr">
        <is>
          <t>CECILIA TSUYACO ARAKI SILVA LTDA</t>
        </is>
      </c>
      <c r="E255" t="inlineStr">
        <is>
          <t>393331</t>
        </is>
      </c>
      <c r="F255" s="550" t="n">
        <v>46182</v>
      </c>
      <c r="G255" t="n">
        <v>23095</v>
      </c>
      <c r="H255" t="inlineStr">
        <is>
          <t>OVO CAIPIRA UN</t>
        </is>
      </c>
      <c r="I255" t="inlineStr">
        <is>
          <t>ALIMENTOS</t>
        </is>
      </c>
      <c r="J255" t="n">
        <v>150</v>
      </c>
      <c r="K255" t="inlineStr">
        <is>
          <t>UN</t>
        </is>
      </c>
      <c r="L255" t="n">
        <v>145.5</v>
      </c>
      <c r="M255" t="n">
        <v>0.97</v>
      </c>
      <c r="N255" t="inlineStr">
        <is>
          <t>ALIMENTOS</t>
        </is>
      </c>
      <c r="O255" t="inlineStr">
        <is>
          <t>06/2026</t>
        </is>
      </c>
    </row>
    <row r="256">
      <c r="A256" t="n">
        <v>238424</v>
      </c>
      <c r="B256" t="n">
        <v>122</v>
      </c>
      <c r="C256" t="inlineStr">
        <is>
          <t>Arcos</t>
        </is>
      </c>
      <c r="D256" t="inlineStr">
        <is>
          <t>CECILIA TSUYACO ARAKI SILVA LTDA</t>
        </is>
      </c>
      <c r="E256" t="inlineStr">
        <is>
          <t>393331</t>
        </is>
      </c>
      <c r="F256" s="550" t="n">
        <v>46182</v>
      </c>
      <c r="G256" t="n">
        <v>19505</v>
      </c>
      <c r="H256" t="inlineStr">
        <is>
          <t>ALFACE AMERICANA KG</t>
        </is>
      </c>
      <c r="I256" t="inlineStr">
        <is>
          <t>ALIMENTOS</t>
        </is>
      </c>
      <c r="J256" t="n">
        <v>1</v>
      </c>
      <c r="K256" t="inlineStr">
        <is>
          <t>KG</t>
        </is>
      </c>
      <c r="L256" t="n">
        <v>11.5</v>
      </c>
      <c r="M256" t="n">
        <v>11.5</v>
      </c>
      <c r="N256" t="inlineStr">
        <is>
          <t>ALIMENTOS</t>
        </is>
      </c>
      <c r="O256" t="inlineStr">
        <is>
          <t>06/2026</t>
        </is>
      </c>
    </row>
    <row r="257">
      <c r="A257" t="n">
        <v>238424</v>
      </c>
      <c r="B257" t="n">
        <v>122</v>
      </c>
      <c r="C257" t="inlineStr">
        <is>
          <t>Arcos</t>
        </is>
      </c>
      <c r="D257" t="inlineStr">
        <is>
          <t>CECILIA TSUYACO ARAKI SILVA LTDA</t>
        </is>
      </c>
      <c r="E257" t="inlineStr">
        <is>
          <t>393331</t>
        </is>
      </c>
      <c r="F257" s="550" t="n">
        <v>46182</v>
      </c>
      <c r="G257" t="n">
        <v>19623</v>
      </c>
      <c r="H257" t="inlineStr">
        <is>
          <t>CEBOLA ROXA KG</t>
        </is>
      </c>
      <c r="I257" t="inlineStr">
        <is>
          <t>ALIMENTOS</t>
        </is>
      </c>
      <c r="J257" t="n">
        <v>10</v>
      </c>
      <c r="K257" t="inlineStr">
        <is>
          <t>KG</t>
        </is>
      </c>
      <c r="L257" t="n">
        <v>62</v>
      </c>
      <c r="M257" t="n">
        <v>6.2</v>
      </c>
      <c r="N257" t="inlineStr">
        <is>
          <t>ALIMENTOS</t>
        </is>
      </c>
      <c r="O257" t="inlineStr">
        <is>
          <t>06/2026</t>
        </is>
      </c>
    </row>
    <row r="258">
      <c r="A258" t="n">
        <v>238424</v>
      </c>
      <c r="B258" t="n">
        <v>122</v>
      </c>
      <c r="C258" t="inlineStr">
        <is>
          <t>Arcos</t>
        </is>
      </c>
      <c r="D258" t="inlineStr">
        <is>
          <t>CECILIA TSUYACO ARAKI SILVA LTDA</t>
        </is>
      </c>
      <c r="E258" t="inlineStr">
        <is>
          <t>393331</t>
        </is>
      </c>
      <c r="F258" s="550" t="n">
        <v>46182</v>
      </c>
      <c r="G258" t="n">
        <v>19498</v>
      </c>
      <c r="H258" t="inlineStr">
        <is>
          <t>ALFACE ROMANA KG</t>
        </is>
      </c>
      <c r="I258" t="inlineStr">
        <is>
          <t>ALIMENTOS</t>
        </is>
      </c>
      <c r="J258" t="n">
        <v>1</v>
      </c>
      <c r="K258" t="inlineStr">
        <is>
          <t>KG</t>
        </is>
      </c>
      <c r="L258" t="n">
        <v>13.5</v>
      </c>
      <c r="M258" t="n">
        <v>13.5</v>
      </c>
      <c r="N258" t="inlineStr">
        <is>
          <t>ALIMENTOS</t>
        </is>
      </c>
      <c r="O258" t="inlineStr">
        <is>
          <t>06/2026</t>
        </is>
      </c>
    </row>
    <row r="259">
      <c r="A259" t="n">
        <v>238424</v>
      </c>
      <c r="B259" t="n">
        <v>122</v>
      </c>
      <c r="C259" t="inlineStr">
        <is>
          <t>Arcos</t>
        </is>
      </c>
      <c r="D259" t="inlineStr">
        <is>
          <t>CECILIA TSUYACO ARAKI SILVA LTDA</t>
        </is>
      </c>
      <c r="E259" t="inlineStr">
        <is>
          <t>393331</t>
        </is>
      </c>
      <c r="F259" s="550" t="n">
        <v>46182</v>
      </c>
      <c r="G259" t="n">
        <v>23236</v>
      </c>
      <c r="H259" t="inlineStr">
        <is>
          <t>COUVE MANTEIGA KG</t>
        </is>
      </c>
      <c r="I259" t="inlineStr">
        <is>
          <t>ALIMENTOS</t>
        </is>
      </c>
      <c r="J259" t="n">
        <v>2</v>
      </c>
      <c r="K259" t="inlineStr">
        <is>
          <t>KG</t>
        </is>
      </c>
      <c r="L259" t="n">
        <v>24</v>
      </c>
      <c r="M259" t="n">
        <v>12</v>
      </c>
      <c r="N259" t="inlineStr">
        <is>
          <t>ALIMENTOS</t>
        </is>
      </c>
      <c r="O259" t="inlineStr">
        <is>
          <t>06/2026</t>
        </is>
      </c>
    </row>
    <row r="260">
      <c r="A260" t="n">
        <v>238424</v>
      </c>
      <c r="B260" t="n">
        <v>122</v>
      </c>
      <c r="C260" t="inlineStr">
        <is>
          <t>Arcos</t>
        </is>
      </c>
      <c r="D260" t="inlineStr">
        <is>
          <t>CECILIA TSUYACO ARAKI SILVA LTDA</t>
        </is>
      </c>
      <c r="E260" t="inlineStr">
        <is>
          <t>393331</t>
        </is>
      </c>
      <c r="F260" s="550" t="n">
        <v>46182</v>
      </c>
      <c r="G260" t="n">
        <v>19654</v>
      </c>
      <c r="H260" t="inlineStr">
        <is>
          <t>ABOBRINHA ITALIANA GRAUDA KG</t>
        </is>
      </c>
      <c r="I260" t="inlineStr">
        <is>
          <t>ALIMENTOS</t>
        </is>
      </c>
      <c r="J260" t="n">
        <v>2</v>
      </c>
      <c r="K260" t="inlineStr">
        <is>
          <t>KG</t>
        </is>
      </c>
      <c r="L260" t="n">
        <v>13</v>
      </c>
      <c r="M260" t="n">
        <v>6.5</v>
      </c>
      <c r="N260" t="inlineStr">
        <is>
          <t>ALIMENTOS</t>
        </is>
      </c>
      <c r="O260" t="inlineStr">
        <is>
          <t>06/2026</t>
        </is>
      </c>
    </row>
    <row r="261">
      <c r="A261" t="n">
        <v>238424</v>
      </c>
      <c r="B261" t="n">
        <v>122</v>
      </c>
      <c r="C261" t="inlineStr">
        <is>
          <t>Arcos</t>
        </is>
      </c>
      <c r="D261" t="inlineStr">
        <is>
          <t>CECILIA TSUYACO ARAKI SILVA LTDA</t>
        </is>
      </c>
      <c r="E261" t="inlineStr">
        <is>
          <t>393331</t>
        </is>
      </c>
      <c r="F261" s="550" t="n">
        <v>46182</v>
      </c>
      <c r="G261" t="n">
        <v>19589</v>
      </c>
      <c r="H261" t="inlineStr">
        <is>
          <t>PEPINO JAPONES KG</t>
        </is>
      </c>
      <c r="I261" t="inlineStr">
        <is>
          <t>ALIMENTOS</t>
        </is>
      </c>
      <c r="J261" t="n">
        <v>0.5</v>
      </c>
      <c r="K261" t="inlineStr">
        <is>
          <t>KG</t>
        </is>
      </c>
      <c r="L261" t="n">
        <v>5.25</v>
      </c>
      <c r="M261" t="n">
        <v>10.5</v>
      </c>
      <c r="N261" t="inlineStr">
        <is>
          <t>ALIMENTOS</t>
        </is>
      </c>
      <c r="O261" t="inlineStr">
        <is>
          <t>06/2026</t>
        </is>
      </c>
    </row>
    <row r="262">
      <c r="A262" t="n">
        <v>238424</v>
      </c>
      <c r="B262" t="n">
        <v>122</v>
      </c>
      <c r="C262" t="inlineStr">
        <is>
          <t>Arcos</t>
        </is>
      </c>
      <c r="D262" t="inlineStr">
        <is>
          <t>CECILIA TSUYACO ARAKI SILVA LTDA</t>
        </is>
      </c>
      <c r="E262" t="inlineStr">
        <is>
          <t>393331</t>
        </is>
      </c>
      <c r="F262" s="550" t="n">
        <v>46182</v>
      </c>
      <c r="G262" t="n">
        <v>19632</v>
      </c>
      <c r="H262" t="inlineStr">
        <is>
          <t>BETERRABA KG</t>
        </is>
      </c>
      <c r="I262" t="inlineStr">
        <is>
          <t>ALIMENTOS</t>
        </is>
      </c>
      <c r="J262" t="n">
        <v>12</v>
      </c>
      <c r="K262" t="inlineStr">
        <is>
          <t>KG</t>
        </is>
      </c>
      <c r="L262" t="n">
        <v>54</v>
      </c>
      <c r="M262" t="n">
        <v>4.5</v>
      </c>
      <c r="N262" t="inlineStr">
        <is>
          <t>ALIMENTOS</t>
        </is>
      </c>
      <c r="O262" t="inlineStr">
        <is>
          <t>06/2026</t>
        </is>
      </c>
    </row>
    <row r="263">
      <c r="A263" t="n">
        <v>238424</v>
      </c>
      <c r="B263" t="n">
        <v>122</v>
      </c>
      <c r="C263" t="inlineStr">
        <is>
          <t>Arcos</t>
        </is>
      </c>
      <c r="D263" t="inlineStr">
        <is>
          <t>CECILIA TSUYACO ARAKI SILVA LTDA</t>
        </is>
      </c>
      <c r="E263" t="inlineStr">
        <is>
          <t>393331</t>
        </is>
      </c>
      <c r="F263" s="550" t="n">
        <v>46182</v>
      </c>
      <c r="G263" t="n">
        <v>23361</v>
      </c>
      <c r="H263" t="inlineStr">
        <is>
          <t>LARANJA PERA KG</t>
        </is>
      </c>
      <c r="I263" t="inlineStr">
        <is>
          <t>ALIMENTOS</t>
        </is>
      </c>
      <c r="J263" t="n">
        <v>20</v>
      </c>
      <c r="K263" t="inlineStr">
        <is>
          <t>KG</t>
        </is>
      </c>
      <c r="L263" t="n">
        <v>57</v>
      </c>
      <c r="M263" t="n">
        <v>2.85</v>
      </c>
      <c r="N263" t="inlineStr">
        <is>
          <t>ALIMENTOS</t>
        </is>
      </c>
      <c r="O263" t="inlineStr">
        <is>
          <t>06/2026</t>
        </is>
      </c>
    </row>
    <row r="264">
      <c r="A264" t="n">
        <v>238424</v>
      </c>
      <c r="B264" t="n">
        <v>122</v>
      </c>
      <c r="C264" t="inlineStr">
        <is>
          <t>Arcos</t>
        </is>
      </c>
      <c r="D264" t="inlineStr">
        <is>
          <t>CECILIA TSUYACO ARAKI SILVA LTDA</t>
        </is>
      </c>
      <c r="E264" t="inlineStr">
        <is>
          <t>393331</t>
        </is>
      </c>
      <c r="F264" s="550" t="n">
        <v>46182</v>
      </c>
      <c r="G264" t="n">
        <v>19558</v>
      </c>
      <c r="H264" t="inlineStr">
        <is>
          <t>QUIABO KG</t>
        </is>
      </c>
      <c r="I264" t="inlineStr">
        <is>
          <t>ALIMENTOS</t>
        </is>
      </c>
      <c r="J264" t="n">
        <v>1</v>
      </c>
      <c r="K264" t="inlineStr">
        <is>
          <t>KG</t>
        </is>
      </c>
      <c r="L264" t="n">
        <v>23</v>
      </c>
      <c r="M264" t="n">
        <v>23</v>
      </c>
      <c r="N264" t="inlineStr">
        <is>
          <t>ALIMENTOS</t>
        </is>
      </c>
      <c r="O264" t="inlineStr">
        <is>
          <t>06/2026</t>
        </is>
      </c>
    </row>
    <row r="265">
      <c r="A265" t="n">
        <v>238424</v>
      </c>
      <c r="B265" t="n">
        <v>122</v>
      </c>
      <c r="C265" t="inlineStr">
        <is>
          <t>Arcos</t>
        </is>
      </c>
      <c r="D265" t="inlineStr">
        <is>
          <t>CECILIA TSUYACO ARAKI SILVA LTDA</t>
        </is>
      </c>
      <c r="E265" t="inlineStr">
        <is>
          <t>393331</t>
        </is>
      </c>
      <c r="F265" s="550" t="n">
        <v>46182</v>
      </c>
      <c r="G265" t="n">
        <v>19647</v>
      </c>
      <c r="H265" t="inlineStr">
        <is>
          <t>ALHO PORO KG</t>
        </is>
      </c>
      <c r="I265" t="inlineStr">
        <is>
          <t>ALIMENTOS</t>
        </is>
      </c>
      <c r="J265" t="n">
        <v>1</v>
      </c>
      <c r="K265" t="inlineStr">
        <is>
          <t>KG</t>
        </is>
      </c>
      <c r="L265" t="n">
        <v>15</v>
      </c>
      <c r="M265" t="n">
        <v>15</v>
      </c>
      <c r="N265" t="inlineStr">
        <is>
          <t>ALIMENTOS</t>
        </is>
      </c>
      <c r="O265" t="inlineStr">
        <is>
          <t>06/2026</t>
        </is>
      </c>
    </row>
    <row r="266">
      <c r="A266" t="n">
        <v>238424</v>
      </c>
      <c r="B266" t="n">
        <v>122</v>
      </c>
      <c r="C266" t="inlineStr">
        <is>
          <t>Arcos</t>
        </is>
      </c>
      <c r="D266" t="inlineStr">
        <is>
          <t>CECILIA TSUYACO ARAKI SILVA LTDA</t>
        </is>
      </c>
      <c r="E266" t="inlineStr">
        <is>
          <t>393331</t>
        </is>
      </c>
      <c r="F266" s="550" t="n">
        <v>46182</v>
      </c>
      <c r="G266" t="n">
        <v>24037</v>
      </c>
      <c r="H266" t="inlineStr">
        <is>
          <t>ALHO TRITURADO FRITO</t>
        </is>
      </c>
      <c r="I266" t="inlineStr">
        <is>
          <t>ALIMENTOS</t>
        </is>
      </c>
      <c r="J266" t="n">
        <v>4</v>
      </c>
      <c r="K266" t="inlineStr">
        <is>
          <t>KG</t>
        </is>
      </c>
      <c r="L266" t="n">
        <v>70</v>
      </c>
      <c r="M266" t="n">
        <v>17.5</v>
      </c>
      <c r="N266" t="inlineStr">
        <is>
          <t>ALIMENTOS</t>
        </is>
      </c>
      <c r="O266" t="inlineStr">
        <is>
          <t>06/2026</t>
        </is>
      </c>
    </row>
    <row r="267">
      <c r="A267" t="n">
        <v>238424</v>
      </c>
      <c r="B267" t="n">
        <v>122</v>
      </c>
      <c r="C267" t="inlineStr">
        <is>
          <t>Arcos</t>
        </is>
      </c>
      <c r="D267" t="inlineStr">
        <is>
          <t>CECILIA TSUYACO ARAKI SILVA LTDA</t>
        </is>
      </c>
      <c r="E267" t="inlineStr">
        <is>
          <t>393331</t>
        </is>
      </c>
      <c r="F267" s="550" t="n">
        <v>46182</v>
      </c>
      <c r="G267" t="n">
        <v>19472</v>
      </c>
      <c r="H267" t="inlineStr">
        <is>
          <t>RUCULA KG</t>
        </is>
      </c>
      <c r="I267" t="inlineStr">
        <is>
          <t>ALIMENTOS</t>
        </is>
      </c>
      <c r="J267" t="n">
        <v>1.5</v>
      </c>
      <c r="K267" t="inlineStr">
        <is>
          <t>KG</t>
        </is>
      </c>
      <c r="L267" t="n">
        <v>34.5</v>
      </c>
      <c r="M267" t="n">
        <v>23</v>
      </c>
      <c r="N267" t="inlineStr">
        <is>
          <t>ALIMENTOS</t>
        </is>
      </c>
      <c r="O267" t="inlineStr">
        <is>
          <t>06/2026</t>
        </is>
      </c>
    </row>
    <row r="268">
      <c r="A268" t="n">
        <v>238424</v>
      </c>
      <c r="B268" t="n">
        <v>122</v>
      </c>
      <c r="C268" t="inlineStr">
        <is>
          <t>Arcos</t>
        </is>
      </c>
      <c r="D268" t="inlineStr">
        <is>
          <t>CECILIA TSUYACO ARAKI SILVA LTDA</t>
        </is>
      </c>
      <c r="E268" t="inlineStr">
        <is>
          <t>393331</t>
        </is>
      </c>
      <c r="F268" s="550" t="n">
        <v>46182</v>
      </c>
      <c r="G268" t="n">
        <v>19575</v>
      </c>
      <c r="H268" t="inlineStr">
        <is>
          <t>PIMENTA DE CHEIRO VERDE KG</t>
        </is>
      </c>
      <c r="I268" t="inlineStr">
        <is>
          <t>ALIMENTOS</t>
        </is>
      </c>
      <c r="J268" t="n">
        <v>1.2</v>
      </c>
      <c r="K268" t="inlineStr">
        <is>
          <t>KG</t>
        </is>
      </c>
      <c r="L268" t="n">
        <v>42</v>
      </c>
      <c r="M268" t="n">
        <v>35</v>
      </c>
      <c r="N268" t="inlineStr">
        <is>
          <t>ALIMENTOS</t>
        </is>
      </c>
      <c r="O268" t="inlineStr">
        <is>
          <t>06/2026</t>
        </is>
      </c>
    </row>
    <row r="269">
      <c r="A269" t="n">
        <v>238424</v>
      </c>
      <c r="B269" t="n">
        <v>122</v>
      </c>
      <c r="C269" t="inlineStr">
        <is>
          <t>Arcos</t>
        </is>
      </c>
      <c r="D269" t="inlineStr">
        <is>
          <t>CECILIA TSUYACO ARAKI SILVA LTDA</t>
        </is>
      </c>
      <c r="E269" t="inlineStr">
        <is>
          <t>393331</t>
        </is>
      </c>
      <c r="F269" s="550" t="n">
        <v>46182</v>
      </c>
      <c r="G269" t="n">
        <v>19751</v>
      </c>
      <c r="H269" t="inlineStr">
        <is>
          <t>LIMAO SICILIANO KG</t>
        </is>
      </c>
      <c r="I269" t="inlineStr">
        <is>
          <t>ALIMENTOS</t>
        </is>
      </c>
      <c r="J269" t="n">
        <v>7</v>
      </c>
      <c r="K269" t="inlineStr">
        <is>
          <t>KG</t>
        </is>
      </c>
      <c r="L269" t="n">
        <v>61.25</v>
      </c>
      <c r="M269" t="n">
        <v>8.75</v>
      </c>
      <c r="N269" t="inlineStr">
        <is>
          <t>ALIMENTOS</t>
        </is>
      </c>
      <c r="O269" t="inlineStr">
        <is>
          <t>06/2026</t>
        </is>
      </c>
    </row>
    <row r="270">
      <c r="A270" t="n">
        <v>238424</v>
      </c>
      <c r="B270" t="n">
        <v>122</v>
      </c>
      <c r="C270" t="inlineStr">
        <is>
          <t>Arcos</t>
        </is>
      </c>
      <c r="D270" t="inlineStr">
        <is>
          <t>CECILIA TSUYACO ARAKI SILVA LTDA</t>
        </is>
      </c>
      <c r="E270" t="inlineStr">
        <is>
          <t>393331</t>
        </is>
      </c>
      <c r="F270" s="550" t="n">
        <v>46182</v>
      </c>
      <c r="G270" t="n">
        <v>19617</v>
      </c>
      <c r="H270" t="inlineStr">
        <is>
          <t>COENTRO KG</t>
        </is>
      </c>
      <c r="I270" t="inlineStr">
        <is>
          <t>ALIMENTOS</t>
        </is>
      </c>
      <c r="J270" t="n">
        <v>1.3</v>
      </c>
      <c r="K270" t="inlineStr">
        <is>
          <t>KG</t>
        </is>
      </c>
      <c r="L270" t="n">
        <v>50.7</v>
      </c>
      <c r="M270" t="n">
        <v>39</v>
      </c>
      <c r="N270" t="inlineStr">
        <is>
          <t>ALIMENTOS</t>
        </is>
      </c>
      <c r="O270" t="inlineStr">
        <is>
          <t>06/2026</t>
        </is>
      </c>
    </row>
    <row r="271">
      <c r="A271" t="n">
        <v>238424</v>
      </c>
      <c r="B271" t="n">
        <v>122</v>
      </c>
      <c r="C271" t="inlineStr">
        <is>
          <t>Arcos</t>
        </is>
      </c>
      <c r="D271" t="inlineStr">
        <is>
          <t>CECILIA TSUYACO ARAKI SILVA LTDA</t>
        </is>
      </c>
      <c r="E271" t="inlineStr">
        <is>
          <t>393331</t>
        </is>
      </c>
      <c r="F271" s="550" t="n">
        <v>46182</v>
      </c>
      <c r="G271" t="n">
        <v>19621</v>
      </c>
      <c r="H271" t="inlineStr">
        <is>
          <t>CENOURA KG</t>
        </is>
      </c>
      <c r="I271" t="inlineStr">
        <is>
          <t>ALIMENTOS</t>
        </is>
      </c>
      <c r="J271" t="n">
        <v>6</v>
      </c>
      <c r="K271" t="inlineStr">
        <is>
          <t>KG</t>
        </is>
      </c>
      <c r="L271" t="n">
        <v>51</v>
      </c>
      <c r="M271" t="n">
        <v>8.5</v>
      </c>
      <c r="N271" t="inlineStr">
        <is>
          <t>ALIMENTOS</t>
        </is>
      </c>
      <c r="O271" t="inlineStr">
        <is>
          <t>06/2026</t>
        </is>
      </c>
    </row>
    <row r="272">
      <c r="A272" t="n">
        <v>238424</v>
      </c>
      <c r="B272" t="n">
        <v>122</v>
      </c>
      <c r="C272" t="inlineStr">
        <is>
          <t>Arcos</t>
        </is>
      </c>
      <c r="D272" t="inlineStr">
        <is>
          <t>CECILIA TSUYACO ARAKI SILVA LTDA</t>
        </is>
      </c>
      <c r="E272" t="inlineStr">
        <is>
          <t>393331</t>
        </is>
      </c>
      <c r="F272" s="550" t="n">
        <v>46182</v>
      </c>
      <c r="G272" t="n">
        <v>23195</v>
      </c>
      <c r="H272" t="inlineStr">
        <is>
          <t>RABANETE KG</t>
        </is>
      </c>
      <c r="I272" t="inlineStr">
        <is>
          <t>ALIMENTOS</t>
        </is>
      </c>
      <c r="J272" t="n">
        <v>0.2</v>
      </c>
      <c r="K272" t="inlineStr">
        <is>
          <t>KG</t>
        </is>
      </c>
      <c r="L272" t="n">
        <v>2</v>
      </c>
      <c r="M272" t="n">
        <v>10</v>
      </c>
      <c r="N272" t="inlineStr">
        <is>
          <t>ALIMENTOS</t>
        </is>
      </c>
      <c r="O272" t="inlineStr">
        <is>
          <t>06/2026</t>
        </is>
      </c>
    </row>
    <row r="273">
      <c r="A273" t="n">
        <v>238424</v>
      </c>
      <c r="B273" t="n">
        <v>122</v>
      </c>
      <c r="C273" t="inlineStr">
        <is>
          <t>Arcos</t>
        </is>
      </c>
      <c r="D273" t="inlineStr">
        <is>
          <t>CECILIA TSUYACO ARAKI SILVA LTDA</t>
        </is>
      </c>
      <c r="E273" t="inlineStr">
        <is>
          <t>393331</t>
        </is>
      </c>
      <c r="F273" s="550" t="n">
        <v>46182</v>
      </c>
      <c r="G273" t="n">
        <v>23390</v>
      </c>
      <c r="H273" t="inlineStr">
        <is>
          <t>BANANA DA TERRA KG</t>
        </is>
      </c>
      <c r="I273" t="inlineStr">
        <is>
          <t>ALIMENTOS</t>
        </is>
      </c>
      <c r="J273" t="n">
        <v>6</v>
      </c>
      <c r="K273" t="inlineStr">
        <is>
          <t>KG</t>
        </is>
      </c>
      <c r="L273" t="n">
        <v>48</v>
      </c>
      <c r="M273" t="n">
        <v>8</v>
      </c>
      <c r="N273" t="inlineStr">
        <is>
          <t>ALIMENTOS</t>
        </is>
      </c>
      <c r="O273" t="inlineStr">
        <is>
          <t>06/2026</t>
        </is>
      </c>
    </row>
    <row r="274">
      <c r="A274" t="n">
        <v>238424</v>
      </c>
      <c r="B274" t="n">
        <v>122</v>
      </c>
      <c r="C274" t="inlineStr">
        <is>
          <t>Arcos</t>
        </is>
      </c>
      <c r="D274" t="inlineStr">
        <is>
          <t>CECILIA TSUYACO ARAKI SILVA LTDA</t>
        </is>
      </c>
      <c r="E274" t="inlineStr">
        <is>
          <t>393331</t>
        </is>
      </c>
      <c r="F274" s="550" t="n">
        <v>46182</v>
      </c>
      <c r="G274" t="n">
        <v>19465</v>
      </c>
      <c r="H274" t="inlineStr">
        <is>
          <t>SALSAO KG</t>
        </is>
      </c>
      <c r="I274" t="inlineStr">
        <is>
          <t>ALIMENTOS</t>
        </is>
      </c>
      <c r="J274" t="n">
        <v>1</v>
      </c>
      <c r="K274" t="inlineStr">
        <is>
          <t>KG</t>
        </is>
      </c>
      <c r="L274" t="n">
        <v>7.5</v>
      </c>
      <c r="M274" t="n">
        <v>7.5</v>
      </c>
      <c r="N274" t="inlineStr">
        <is>
          <t>ALIMENTOS</t>
        </is>
      </c>
      <c r="O274" t="inlineStr">
        <is>
          <t>06/2026</t>
        </is>
      </c>
    </row>
    <row r="275">
      <c r="A275" t="n">
        <v>238424</v>
      </c>
      <c r="B275" t="n">
        <v>122</v>
      </c>
      <c r="C275" t="inlineStr">
        <is>
          <t>Arcos</t>
        </is>
      </c>
      <c r="D275" t="inlineStr">
        <is>
          <t>CECILIA TSUYACO ARAKI SILVA LTDA</t>
        </is>
      </c>
      <c r="E275" t="inlineStr">
        <is>
          <t>393331</t>
        </is>
      </c>
      <c r="F275" s="550" t="n">
        <v>46182</v>
      </c>
      <c r="G275" t="n">
        <v>19476</v>
      </c>
      <c r="H275" t="inlineStr">
        <is>
          <t>MANJERICAO KG</t>
        </is>
      </c>
      <c r="I275" t="inlineStr">
        <is>
          <t>ALIMENTOS</t>
        </is>
      </c>
      <c r="J275" t="n">
        <v>0.3</v>
      </c>
      <c r="K275" t="inlineStr">
        <is>
          <t>KG</t>
        </is>
      </c>
      <c r="L275" t="n">
        <v>19.5</v>
      </c>
      <c r="M275" t="n">
        <v>65</v>
      </c>
      <c r="N275" t="inlineStr">
        <is>
          <t>ALIMENTOS</t>
        </is>
      </c>
      <c r="O275" t="inlineStr">
        <is>
          <t>06/2026</t>
        </is>
      </c>
    </row>
    <row r="276">
      <c r="A276" t="n">
        <v>238424</v>
      </c>
      <c r="B276" t="n">
        <v>122</v>
      </c>
      <c r="C276" t="inlineStr">
        <is>
          <t>Arcos</t>
        </is>
      </c>
      <c r="D276" t="inlineStr">
        <is>
          <t>CECILIA TSUYACO ARAKI SILVA LTDA</t>
        </is>
      </c>
      <c r="E276" t="inlineStr">
        <is>
          <t>393331</t>
        </is>
      </c>
      <c r="F276" s="550" t="n">
        <v>46182</v>
      </c>
      <c r="G276" t="n">
        <v>19503</v>
      </c>
      <c r="H276" t="inlineStr">
        <is>
          <t>ALFACE CRESPA KG</t>
        </is>
      </c>
      <c r="I276" t="inlineStr">
        <is>
          <t>ALIMENTOS</t>
        </is>
      </c>
      <c r="J276" t="n">
        <v>1</v>
      </c>
      <c r="K276" t="inlineStr">
        <is>
          <t>KG</t>
        </is>
      </c>
      <c r="L276" t="n">
        <v>11.5</v>
      </c>
      <c r="M276" t="n">
        <v>11.5</v>
      </c>
      <c r="N276" t="inlineStr">
        <is>
          <t>ALIMENTOS</t>
        </is>
      </c>
      <c r="O276" t="inlineStr">
        <is>
          <t>06/2026</t>
        </is>
      </c>
    </row>
    <row r="277">
      <c r="A277" t="n">
        <v>238424</v>
      </c>
      <c r="B277" t="n">
        <v>122</v>
      </c>
      <c r="C277" t="inlineStr">
        <is>
          <t>Arcos</t>
        </is>
      </c>
      <c r="D277" t="inlineStr">
        <is>
          <t>CECILIA TSUYACO ARAKI SILVA LTDA</t>
        </is>
      </c>
      <c r="E277" t="inlineStr">
        <is>
          <t>393331</t>
        </is>
      </c>
      <c r="F277" s="550" t="n">
        <v>46182</v>
      </c>
      <c r="G277" t="n">
        <v>19701</v>
      </c>
      <c r="H277" t="inlineStr">
        <is>
          <t>AMEIXA KG</t>
        </is>
      </c>
      <c r="I277" t="inlineStr">
        <is>
          <t>ALIMENTOS</t>
        </is>
      </c>
      <c r="J277" t="n">
        <v>0.6</v>
      </c>
      <c r="K277" t="inlineStr">
        <is>
          <t>KG</t>
        </is>
      </c>
      <c r="L277" t="n">
        <v>13.2</v>
      </c>
      <c r="M277" t="n">
        <v>22</v>
      </c>
      <c r="N277" t="inlineStr">
        <is>
          <t>ALIMENTOS</t>
        </is>
      </c>
      <c r="O277" t="inlineStr">
        <is>
          <t>06/2026</t>
        </is>
      </c>
    </row>
    <row r="278">
      <c r="A278" t="n">
        <v>238423</v>
      </c>
      <c r="B278" t="n">
        <v>122</v>
      </c>
      <c r="C278" t="inlineStr">
        <is>
          <t>Arcos</t>
        </is>
      </c>
      <c r="D278" t="inlineStr">
        <is>
          <t>PSSS LTDA</t>
        </is>
      </c>
      <c r="E278" t="inlineStr">
        <is>
          <t>213</t>
        </is>
      </c>
      <c r="F278" s="550" t="n">
        <v>46185</v>
      </c>
      <c r="G278" t="n">
        <v>17116</v>
      </c>
      <c r="H278" t="inlineStr">
        <is>
          <t>SANITIZANTE EM PO P/ ALIMENTOS PROKITC 1KG UN</t>
        </is>
      </c>
      <c r="I278" t="inlineStr">
        <is>
          <t>DESCARTAVEIS/HIGIENE E LIMPEZA</t>
        </is>
      </c>
      <c r="J278" t="n">
        <v>4</v>
      </c>
      <c r="K278" t="inlineStr">
        <is>
          <t>UN</t>
        </is>
      </c>
      <c r="L278" t="n">
        <v>82.36</v>
      </c>
      <c r="M278" t="n">
        <v>20.59</v>
      </c>
      <c r="N278" t="inlineStr">
        <is>
          <t>DESCARTAVEIS</t>
        </is>
      </c>
      <c r="O278" t="inlineStr">
        <is>
          <t>06/2026</t>
        </is>
      </c>
    </row>
    <row r="279">
      <c r="A279" t="n">
        <v>238423</v>
      </c>
      <c r="B279" t="n">
        <v>122</v>
      </c>
      <c r="C279" t="inlineStr">
        <is>
          <t>Arcos</t>
        </is>
      </c>
      <c r="D279" t="inlineStr">
        <is>
          <t>PSSS LTDA</t>
        </is>
      </c>
      <c r="E279" t="inlineStr">
        <is>
          <t>213</t>
        </is>
      </c>
      <c r="F279" s="550" t="n">
        <v>46185</v>
      </c>
      <c r="G279" t="n">
        <v>17488</v>
      </c>
      <c r="H279" t="inlineStr">
        <is>
          <t>LUVA LATEX SEM TALCO M C/100UN</t>
        </is>
      </c>
      <c r="I279" t="inlineStr">
        <is>
          <t>DESCARTAVEIS/HIGIENE E LIMPEZA</t>
        </is>
      </c>
      <c r="J279" t="n">
        <v>3</v>
      </c>
      <c r="K279" t="inlineStr">
        <is>
          <t>CX</t>
        </is>
      </c>
      <c r="L279" t="n">
        <v>81</v>
      </c>
      <c r="M279" t="n">
        <v>27</v>
      </c>
      <c r="N279" t="inlineStr">
        <is>
          <t>DESCARTAVEIS</t>
        </is>
      </c>
      <c r="O279" t="inlineStr">
        <is>
          <t>06/2026</t>
        </is>
      </c>
    </row>
    <row r="280">
      <c r="A280" t="n">
        <v>238423</v>
      </c>
      <c r="B280" t="n">
        <v>122</v>
      </c>
      <c r="C280" t="inlineStr">
        <is>
          <t>Arcos</t>
        </is>
      </c>
      <c r="D280" t="inlineStr">
        <is>
          <t>PSSS LTDA</t>
        </is>
      </c>
      <c r="E280" t="inlineStr">
        <is>
          <t>213</t>
        </is>
      </c>
      <c r="F280" s="550" t="n">
        <v>46185</v>
      </c>
      <c r="G280" t="n">
        <v>17476</v>
      </c>
      <c r="H280" t="inlineStr">
        <is>
          <t>LUVA LATEX P SEM TALCO C/100</t>
        </is>
      </c>
      <c r="I280" t="inlineStr">
        <is>
          <t>UTENSILIOS</t>
        </is>
      </c>
      <c r="J280" t="n">
        <v>3</v>
      </c>
      <c r="K280" t="inlineStr">
        <is>
          <t>PC</t>
        </is>
      </c>
      <c r="L280" t="n">
        <v>81</v>
      </c>
      <c r="M280" t="n">
        <v>27</v>
      </c>
      <c r="N280" t="inlineStr">
        <is>
          <t>DESCARTAVEIS</t>
        </is>
      </c>
      <c r="O280" t="inlineStr">
        <is>
          <t>06/2026</t>
        </is>
      </c>
    </row>
    <row r="281">
      <c r="A281" t="n">
        <v>238423</v>
      </c>
      <c r="B281" t="n">
        <v>122</v>
      </c>
      <c r="C281" t="inlineStr">
        <is>
          <t>Arcos</t>
        </is>
      </c>
      <c r="D281" t="inlineStr">
        <is>
          <t>PSSS LTDA</t>
        </is>
      </c>
      <c r="E281" t="inlineStr">
        <is>
          <t>213</t>
        </is>
      </c>
      <c r="F281" s="550" t="n">
        <v>46185</v>
      </c>
      <c r="G281" t="n">
        <v>21783</v>
      </c>
      <c r="H281" t="inlineStr">
        <is>
          <t>AVENTAL DE PVC BRANCO 1,20X0,70 UN</t>
        </is>
      </c>
      <c r="I281" t="inlineStr">
        <is>
          <t>UTENSILIOS</t>
        </is>
      </c>
      <c r="J281" t="n">
        <v>5</v>
      </c>
      <c r="K281" t="inlineStr">
        <is>
          <t>UN</t>
        </is>
      </c>
      <c r="L281" t="n">
        <v>80</v>
      </c>
      <c r="M281" t="n">
        <v>16</v>
      </c>
      <c r="N281" t="inlineStr">
        <is>
          <t>DESCARTAVEIS</t>
        </is>
      </c>
      <c r="O281" t="inlineStr">
        <is>
          <t>06/2026</t>
        </is>
      </c>
    </row>
    <row r="282">
      <c r="A282" t="n">
        <v>238423</v>
      </c>
      <c r="B282" t="n">
        <v>122</v>
      </c>
      <c r="C282" t="inlineStr">
        <is>
          <t>Arcos</t>
        </is>
      </c>
      <c r="D282" t="inlineStr">
        <is>
          <t>PSSS LTDA</t>
        </is>
      </c>
      <c r="E282" t="inlineStr">
        <is>
          <t>213</t>
        </is>
      </c>
      <c r="F282" s="550" t="n">
        <v>46185</v>
      </c>
      <c r="G282" t="n">
        <v>17418</v>
      </c>
      <c r="H282" t="inlineStr">
        <is>
          <t>PAPEL TOALHA BOBINA LUXO BIA PAPER C/6X20X200M C/6 ROLOS</t>
        </is>
      </c>
      <c r="I282" t="inlineStr">
        <is>
          <t>DESCARTAVEIS/HIGIENE E LIMPEZA</t>
        </is>
      </c>
      <c r="J282" t="n">
        <v>10</v>
      </c>
      <c r="K282" t="inlineStr">
        <is>
          <t>CX</t>
        </is>
      </c>
      <c r="L282" t="n">
        <v>589</v>
      </c>
      <c r="M282" t="n">
        <v>58.9</v>
      </c>
      <c r="N282" t="inlineStr">
        <is>
          <t>DESCARTAVEIS</t>
        </is>
      </c>
      <c r="O282" t="inlineStr">
        <is>
          <t>06/2026</t>
        </is>
      </c>
    </row>
    <row r="283">
      <c r="A283" t="n">
        <v>238423</v>
      </c>
      <c r="B283" t="n">
        <v>122</v>
      </c>
      <c r="C283" t="inlineStr">
        <is>
          <t>Arcos</t>
        </is>
      </c>
      <c r="D283" t="inlineStr">
        <is>
          <t>PSSS LTDA</t>
        </is>
      </c>
      <c r="E283" t="inlineStr">
        <is>
          <t>213</t>
        </is>
      </c>
      <c r="F283" s="550" t="n">
        <v>46185</v>
      </c>
      <c r="G283" t="n">
        <v>17341</v>
      </c>
      <c r="H283" t="inlineStr">
        <is>
          <t>PAPEL HIGIENICO ROLAO NOBRE 300M C/8</t>
        </is>
      </c>
      <c r="I283" t="inlineStr">
        <is>
          <t>DESCARTAVEIS/HIGIENE E LIMPEZA</t>
        </is>
      </c>
      <c r="J283" t="n">
        <v>4</v>
      </c>
      <c r="K283" t="inlineStr">
        <is>
          <t>FR</t>
        </is>
      </c>
      <c r="L283" t="n">
        <v>299.2</v>
      </c>
      <c r="M283" t="n">
        <v>74.8</v>
      </c>
      <c r="N283" t="inlineStr">
        <is>
          <t>DESCARTAVEIS</t>
        </is>
      </c>
      <c r="O283" t="inlineStr">
        <is>
          <t>06/2026</t>
        </is>
      </c>
    </row>
    <row r="284">
      <c r="A284" t="n">
        <v>238423</v>
      </c>
      <c r="B284" t="n">
        <v>122</v>
      </c>
      <c r="C284" t="inlineStr">
        <is>
          <t>Arcos</t>
        </is>
      </c>
      <c r="D284" t="inlineStr">
        <is>
          <t>PSSS LTDA</t>
        </is>
      </c>
      <c r="E284" t="inlineStr">
        <is>
          <t>213</t>
        </is>
      </c>
      <c r="F284" s="550" t="n">
        <v>46185</v>
      </c>
      <c r="G284" t="n">
        <v>17162</v>
      </c>
      <c r="H284" t="inlineStr">
        <is>
          <t>PANO MULTIUSO 28X240 C/600PANOS UM</t>
        </is>
      </c>
      <c r="I284" t="inlineStr">
        <is>
          <t>DESCARTAVEIS/HIGIENE E LIMPEZA</t>
        </is>
      </c>
      <c r="J284" t="n">
        <v>4</v>
      </c>
      <c r="K284" t="inlineStr">
        <is>
          <t>UN</t>
        </is>
      </c>
      <c r="L284" t="n">
        <v>216</v>
      </c>
      <c r="M284" t="n">
        <v>54</v>
      </c>
      <c r="N284" t="inlineStr">
        <is>
          <t>DESCARTAVEIS</t>
        </is>
      </c>
      <c r="O284" t="inlineStr">
        <is>
          <t>06/2026</t>
        </is>
      </c>
    </row>
    <row r="285">
      <c r="A285" t="n">
        <v>238423</v>
      </c>
      <c r="B285" t="n">
        <v>122</v>
      </c>
      <c r="C285" t="inlineStr">
        <is>
          <t>Arcos</t>
        </is>
      </c>
      <c r="D285" t="inlineStr">
        <is>
          <t>PSSS LTDA</t>
        </is>
      </c>
      <c r="E285" t="inlineStr">
        <is>
          <t>213</t>
        </is>
      </c>
      <c r="F285" s="550" t="n">
        <v>46185</v>
      </c>
      <c r="G285" t="n">
        <v>17504</v>
      </c>
      <c r="H285" t="inlineStr">
        <is>
          <t>LUVA LATEX G SEM TALCO C/100UN</t>
        </is>
      </c>
      <c r="I285" t="inlineStr">
        <is>
          <t>UTENSILIOS</t>
        </is>
      </c>
      <c r="J285" t="n">
        <v>3</v>
      </c>
      <c r="K285" t="inlineStr">
        <is>
          <t>UN</t>
        </is>
      </c>
      <c r="L285" t="n">
        <v>81</v>
      </c>
      <c r="M285" t="n">
        <v>27</v>
      </c>
      <c r="N285" t="inlineStr">
        <is>
          <t>DESCARTAVEIS</t>
        </is>
      </c>
      <c r="O285" t="inlineStr">
        <is>
          <t>06/2026</t>
        </is>
      </c>
    </row>
    <row r="286">
      <c r="A286" t="n">
        <v>238423</v>
      </c>
      <c r="B286" t="n">
        <v>122</v>
      </c>
      <c r="C286" t="inlineStr">
        <is>
          <t>Arcos</t>
        </is>
      </c>
      <c r="D286" t="inlineStr">
        <is>
          <t>PSSS LTDA</t>
        </is>
      </c>
      <c r="E286" t="inlineStr">
        <is>
          <t>213</t>
        </is>
      </c>
      <c r="F286" s="550" t="n">
        <v>46185</v>
      </c>
      <c r="G286" t="n">
        <v>17001</v>
      </c>
      <c r="H286" t="inlineStr">
        <is>
          <t>FILTRO DE PAPEL MELITTA 103 C/30</t>
        </is>
      </c>
      <c r="I286" t="inlineStr">
        <is>
          <t>DESCARTAVEIS/HIGIENE E LIMPEZA</t>
        </is>
      </c>
      <c r="J286" t="n">
        <v>12</v>
      </c>
      <c r="K286" t="inlineStr">
        <is>
          <t>UN</t>
        </is>
      </c>
      <c r="L286" t="n">
        <v>59.04</v>
      </c>
      <c r="M286" t="n">
        <v>4.92</v>
      </c>
      <c r="N286" t="inlineStr">
        <is>
          <t>DESCARTAVEIS</t>
        </is>
      </c>
      <c r="O286" t="inlineStr">
        <is>
          <t>06/2026</t>
        </is>
      </c>
    </row>
    <row r="287">
      <c r="A287" t="n">
        <v>238423</v>
      </c>
      <c r="B287" t="n">
        <v>122</v>
      </c>
      <c r="C287" t="inlineStr">
        <is>
          <t>Arcos</t>
        </is>
      </c>
      <c r="D287" t="inlineStr">
        <is>
          <t>PSSS LTDA</t>
        </is>
      </c>
      <c r="E287" t="inlineStr">
        <is>
          <t>213</t>
        </is>
      </c>
      <c r="F287" s="550" t="n">
        <v>46185</v>
      </c>
      <c r="G287" t="n">
        <v>27393</v>
      </c>
      <c r="H287" t="inlineStr">
        <is>
          <t>MEXEDOR CAFE MADEIRA THEOTO C/1000UN</t>
        </is>
      </c>
      <c r="I287" t="inlineStr">
        <is>
          <t>DESCARTAVEIS/HIGIENE E LIMPEZA</t>
        </is>
      </c>
      <c r="J287" t="n">
        <v>4</v>
      </c>
      <c r="K287" t="inlineStr">
        <is>
          <t>UN</t>
        </is>
      </c>
      <c r="L287" t="n">
        <v>75.92</v>
      </c>
      <c r="M287" t="n">
        <v>18.98</v>
      </c>
      <c r="N287" t="inlineStr">
        <is>
          <t>DESCARTAVEIS</t>
        </is>
      </c>
      <c r="O287" t="inlineStr">
        <is>
          <t>06/2026</t>
        </is>
      </c>
    </row>
    <row r="288">
      <c r="A288" t="n">
        <v>238423</v>
      </c>
      <c r="B288" t="n">
        <v>122</v>
      </c>
      <c r="C288" t="inlineStr">
        <is>
          <t>Arcos</t>
        </is>
      </c>
      <c r="D288" t="inlineStr">
        <is>
          <t>PSSS LTDA</t>
        </is>
      </c>
      <c r="E288" t="inlineStr">
        <is>
          <t>213</t>
        </is>
      </c>
      <c r="F288" s="550" t="n">
        <v>46185</v>
      </c>
      <c r="G288" t="n">
        <v>28880</v>
      </c>
      <c r="H288" t="inlineStr">
        <is>
          <t>PAPEL TOALHA INTERFOLHA NOBRE PAPER FOLHA DUPLA  2000 FOLHAS</t>
        </is>
      </c>
      <c r="J288" t="n">
        <v>6</v>
      </c>
      <c r="K288" t="inlineStr">
        <is>
          <t>CX</t>
        </is>
      </c>
      <c r="L288" t="n">
        <v>510</v>
      </c>
      <c r="M288" t="n">
        <v>85</v>
      </c>
      <c r="N288" t="inlineStr">
        <is>
          <t>DESCARTAVEIS</t>
        </is>
      </c>
      <c r="O288" t="inlineStr">
        <is>
          <t>06/2026</t>
        </is>
      </c>
    </row>
    <row r="289">
      <c r="A289" t="n">
        <v>238423</v>
      </c>
      <c r="B289" t="n">
        <v>122</v>
      </c>
      <c r="C289" t="inlineStr">
        <is>
          <t>Arcos</t>
        </is>
      </c>
      <c r="D289" t="inlineStr">
        <is>
          <t>PSSS LTDA</t>
        </is>
      </c>
      <c r="E289" t="inlineStr">
        <is>
          <t>213</t>
        </is>
      </c>
      <c r="F289" s="550" t="n">
        <v>46185</v>
      </c>
      <c r="G289" t="n">
        <v>17437</v>
      </c>
      <c r="H289" t="inlineStr">
        <is>
          <t>SACO ALVEJADO BRANCO 45X65 UN</t>
        </is>
      </c>
      <c r="I289" t="inlineStr">
        <is>
          <t>DESCARTAVEIS/HIGIENE E LIMPEZA</t>
        </is>
      </c>
      <c r="J289" t="n">
        <v>30</v>
      </c>
      <c r="K289" t="inlineStr">
        <is>
          <t>UN</t>
        </is>
      </c>
      <c r="L289" t="n">
        <v>69</v>
      </c>
      <c r="M289" t="n">
        <v>2.3</v>
      </c>
      <c r="N289" t="inlineStr">
        <is>
          <t>DESCARTAVEIS</t>
        </is>
      </c>
      <c r="O289" t="inlineStr">
        <is>
          <t>06/2026</t>
        </is>
      </c>
    </row>
    <row r="290">
      <c r="A290" t="n">
        <v>238422</v>
      </c>
      <c r="B290" t="n">
        <v>122</v>
      </c>
      <c r="C290" t="inlineStr">
        <is>
          <t>Arcos</t>
        </is>
      </c>
      <c r="D290" t="inlineStr">
        <is>
          <t>GCT COMERCIO DE PRODUTOS ALIMENTICIOS LTDA</t>
        </is>
      </c>
      <c r="E290" t="inlineStr">
        <is>
          <t>12243</t>
        </is>
      </c>
      <c r="F290" s="550" t="n">
        <v>46183</v>
      </c>
      <c r="G290" t="n">
        <v>27340</v>
      </c>
      <c r="H290" t="inlineStr">
        <is>
          <t>GELO RETANGULO 50X65MM C/25 UN YCECODE</t>
        </is>
      </c>
      <c r="I290" t="inlineStr">
        <is>
          <t>BEBIDAS</t>
        </is>
      </c>
      <c r="J290" t="n">
        <v>16</v>
      </c>
      <c r="K290" t="inlineStr">
        <is>
          <t>PC</t>
        </is>
      </c>
      <c r="L290" t="n">
        <v>857.92</v>
      </c>
      <c r="M290" t="n">
        <v>53.62</v>
      </c>
      <c r="N290" t="inlineStr">
        <is>
          <t>BEBIDAS</t>
        </is>
      </c>
      <c r="O290" t="inlineStr">
        <is>
          <t>06/2026</t>
        </is>
      </c>
    </row>
    <row r="291">
      <c r="A291" t="n">
        <v>238422</v>
      </c>
      <c r="B291" t="n">
        <v>122</v>
      </c>
      <c r="C291" t="inlineStr">
        <is>
          <t>Arcos</t>
        </is>
      </c>
      <c r="D291" t="inlineStr">
        <is>
          <t>GCT COMERCIO DE PRODUTOS ALIMENTICIOS LTDA</t>
        </is>
      </c>
      <c r="E291" t="inlineStr">
        <is>
          <t>12243</t>
        </is>
      </c>
      <c r="F291" s="550" t="n">
        <v>46183</v>
      </c>
      <c r="G291" t="n">
        <v>28315</v>
      </c>
      <c r="H291" t="inlineStr">
        <is>
          <t>GELO COLLINS 35X120 C/18 UN YCECODE</t>
        </is>
      </c>
      <c r="I291" t="inlineStr">
        <is>
          <t>BEBIDAS</t>
        </is>
      </c>
      <c r="J291" t="n">
        <v>7</v>
      </c>
      <c r="K291" t="inlineStr">
        <is>
          <t>PC</t>
        </is>
      </c>
      <c r="L291" t="n">
        <v>304.92</v>
      </c>
      <c r="M291" t="n">
        <v>43.56</v>
      </c>
      <c r="N291" t="inlineStr">
        <is>
          <t>BEBIDAS</t>
        </is>
      </c>
      <c r="O291" t="inlineStr">
        <is>
          <t>06/2026</t>
        </is>
      </c>
    </row>
    <row r="292">
      <c r="A292" t="n">
        <v>238421</v>
      </c>
      <c r="B292" t="n">
        <v>122</v>
      </c>
      <c r="C292" t="inlineStr">
        <is>
          <t>Arcos</t>
        </is>
      </c>
      <c r="D292" t="inlineStr">
        <is>
          <t>MONTE ALTO ALIMENTOS LTDA</t>
        </is>
      </c>
      <c r="E292" t="inlineStr">
        <is>
          <t>181657</t>
        </is>
      </c>
      <c r="F292" s="550" t="n">
        <v>46184</v>
      </c>
      <c r="G292" t="n">
        <v>26592</v>
      </c>
      <c r="H292" t="inlineStr">
        <is>
          <t>HAMBURGUER BOVINO FREDDI PORCIONADO EM 50G KG 60% ACEM 40% PEITO BOVINO ARCOS</t>
        </is>
      </c>
      <c r="I292" t="inlineStr">
        <is>
          <t>ALIMENTOS</t>
        </is>
      </c>
      <c r="J292" t="n">
        <v>15.12</v>
      </c>
      <c r="K292" t="inlineStr">
        <is>
          <t>KG</t>
        </is>
      </c>
      <c r="L292" t="n">
        <v>559.4400000000001</v>
      </c>
      <c r="M292" t="n">
        <v>37</v>
      </c>
      <c r="N292" t="inlineStr">
        <is>
          <t>ALIMENTOS</t>
        </is>
      </c>
      <c r="O292" t="inlineStr">
        <is>
          <t>06/2026</t>
        </is>
      </c>
    </row>
    <row r="293">
      <c r="A293" t="n">
        <v>238420</v>
      </c>
      <c r="B293" t="n">
        <v>122</v>
      </c>
      <c r="C293" t="inlineStr">
        <is>
          <t>Arcos</t>
        </is>
      </c>
      <c r="D293" t="inlineStr">
        <is>
          <t>SOUBIO BRASIL LTDA</t>
        </is>
      </c>
      <c r="E293" t="inlineStr">
        <is>
          <t>6607</t>
        </is>
      </c>
      <c r="F293" s="550" t="n">
        <v>46182</v>
      </c>
      <c r="G293" t="n">
        <v>17549</v>
      </c>
      <c r="H293" t="inlineStr">
        <is>
          <t>COLHER DESCARTAVEL BIO C/100UN</t>
        </is>
      </c>
      <c r="I293" t="inlineStr">
        <is>
          <t>UTENSILIOS</t>
        </is>
      </c>
      <c r="J293" t="n">
        <v>20</v>
      </c>
      <c r="K293" t="inlineStr">
        <is>
          <t>PC</t>
        </is>
      </c>
      <c r="L293" t="n">
        <v>630</v>
      </c>
      <c r="M293" t="n">
        <v>31.5</v>
      </c>
      <c r="N293" t="inlineStr">
        <is>
          <t>DESCARTAVEIS</t>
        </is>
      </c>
      <c r="O293" t="inlineStr">
        <is>
          <t>06/2026</t>
        </is>
      </c>
    </row>
    <row r="294">
      <c r="A294" t="n">
        <v>238419</v>
      </c>
      <c r="B294" t="n">
        <v>122</v>
      </c>
      <c r="C294" t="inlineStr">
        <is>
          <t>Arcos</t>
        </is>
      </c>
      <c r="D294" t="inlineStr">
        <is>
          <t>MARIO PEDRO FELICIANO - HORTIFRUTI</t>
        </is>
      </c>
      <c r="E294" t="inlineStr">
        <is>
          <t>479689</t>
        </is>
      </c>
      <c r="F294" s="550" t="n">
        <v>46184</v>
      </c>
      <c r="G294" t="n">
        <v>23359</v>
      </c>
      <c r="H294" t="inlineStr">
        <is>
          <t>LIMAO TAHITI KG</t>
        </is>
      </c>
      <c r="I294" t="inlineStr">
        <is>
          <t>ALIMENTOS</t>
        </is>
      </c>
      <c r="J294" t="n">
        <v>30</v>
      </c>
      <c r="K294" t="inlineStr">
        <is>
          <t>KG</t>
        </is>
      </c>
      <c r="L294" t="n">
        <v>65.7</v>
      </c>
      <c r="M294" t="n">
        <v>2.19</v>
      </c>
      <c r="N294" t="inlineStr">
        <is>
          <t>ALIMENTOS</t>
        </is>
      </c>
      <c r="O294" t="inlineStr">
        <is>
          <t>06/2026</t>
        </is>
      </c>
    </row>
    <row r="295">
      <c r="A295" t="n">
        <v>238419</v>
      </c>
      <c r="B295" t="n">
        <v>122</v>
      </c>
      <c r="C295" t="inlineStr">
        <is>
          <t>Arcos</t>
        </is>
      </c>
      <c r="D295" t="inlineStr">
        <is>
          <t>MARIO PEDRO FELICIANO - HORTIFRUTI</t>
        </is>
      </c>
      <c r="E295" t="inlineStr">
        <is>
          <t>479689</t>
        </is>
      </c>
      <c r="F295" s="550" t="n">
        <v>46184</v>
      </c>
      <c r="G295" t="n">
        <v>24484</v>
      </c>
      <c r="H295" t="inlineStr">
        <is>
          <t>TOMATE SWEET KG</t>
        </is>
      </c>
      <c r="I295" t="inlineStr">
        <is>
          <t>ALIMENTOS</t>
        </is>
      </c>
      <c r="J295" t="n">
        <v>0.2</v>
      </c>
      <c r="K295" t="inlineStr">
        <is>
          <t>KG</t>
        </is>
      </c>
      <c r="L295" t="n">
        <v>3.38</v>
      </c>
      <c r="M295" t="n">
        <v>16.9</v>
      </c>
      <c r="N295" t="inlineStr">
        <is>
          <t>ALIMENTOS</t>
        </is>
      </c>
      <c r="O295" t="inlineStr">
        <is>
          <t>06/2026</t>
        </is>
      </c>
    </row>
    <row r="296">
      <c r="A296" t="n">
        <v>238419</v>
      </c>
      <c r="B296" t="n">
        <v>122</v>
      </c>
      <c r="C296" t="inlineStr">
        <is>
          <t>Arcos</t>
        </is>
      </c>
      <c r="D296" t="inlineStr">
        <is>
          <t>MARIO PEDRO FELICIANO - HORTIFRUTI</t>
        </is>
      </c>
      <c r="E296" t="inlineStr">
        <is>
          <t>479689</t>
        </is>
      </c>
      <c r="F296" s="550" t="n">
        <v>46184</v>
      </c>
      <c r="G296" t="n">
        <v>24044</v>
      </c>
      <c r="H296" t="inlineStr">
        <is>
          <t>AMORA CONGELADA KG</t>
        </is>
      </c>
      <c r="I296" t="inlineStr">
        <is>
          <t>ALIMENTOS</t>
        </is>
      </c>
      <c r="J296" t="n">
        <v>1</v>
      </c>
      <c r="K296" t="inlineStr">
        <is>
          <t>Kg</t>
        </is>
      </c>
      <c r="L296" t="n">
        <v>18.13</v>
      </c>
      <c r="M296" t="n">
        <v>18.13</v>
      </c>
      <c r="N296" t="inlineStr">
        <is>
          <t>ALIMENTOS</t>
        </is>
      </c>
      <c r="O296" t="inlineStr">
        <is>
          <t>06/2026</t>
        </is>
      </c>
    </row>
    <row r="297">
      <c r="A297" t="n">
        <v>238419</v>
      </c>
      <c r="B297" t="n">
        <v>122</v>
      </c>
      <c r="C297" t="inlineStr">
        <is>
          <t>Arcos</t>
        </is>
      </c>
      <c r="D297" t="inlineStr">
        <is>
          <t>MARIO PEDRO FELICIANO - HORTIFRUTI</t>
        </is>
      </c>
      <c r="E297" t="inlineStr">
        <is>
          <t>479689</t>
        </is>
      </c>
      <c r="F297" s="550" t="n">
        <v>46184</v>
      </c>
      <c r="G297" t="n">
        <v>24509</v>
      </c>
      <c r="H297" t="inlineStr">
        <is>
          <t>CEBOLA BRANCA KG</t>
        </is>
      </c>
      <c r="I297" t="inlineStr">
        <is>
          <t>ALIMENTOS</t>
        </is>
      </c>
      <c r="J297" t="n">
        <v>20</v>
      </c>
      <c r="K297" t="inlineStr">
        <is>
          <t>KG</t>
        </is>
      </c>
      <c r="L297" t="n">
        <v>77.40000000000001</v>
      </c>
      <c r="M297" t="n">
        <v>3.87</v>
      </c>
      <c r="N297" t="inlineStr">
        <is>
          <t>ALIMENTOS</t>
        </is>
      </c>
      <c r="O297" t="inlineStr">
        <is>
          <t>06/2026</t>
        </is>
      </c>
    </row>
    <row r="298">
      <c r="A298" t="n">
        <v>238419</v>
      </c>
      <c r="B298" t="n">
        <v>122</v>
      </c>
      <c r="C298" t="inlineStr">
        <is>
          <t>Arcos</t>
        </is>
      </c>
      <c r="D298" t="inlineStr">
        <is>
          <t>MARIO PEDRO FELICIANO - HORTIFRUTI</t>
        </is>
      </c>
      <c r="E298" t="inlineStr">
        <is>
          <t>479689</t>
        </is>
      </c>
      <c r="F298" s="550" t="n">
        <v>46184</v>
      </c>
      <c r="G298" t="n">
        <v>19558</v>
      </c>
      <c r="H298" t="inlineStr">
        <is>
          <t>QUIABO KG</t>
        </is>
      </c>
      <c r="I298" t="inlineStr">
        <is>
          <t>ALIMENTOS</t>
        </is>
      </c>
      <c r="J298" t="n">
        <v>1</v>
      </c>
      <c r="K298" t="inlineStr">
        <is>
          <t>KG</t>
        </is>
      </c>
      <c r="L298" t="n">
        <v>23.17</v>
      </c>
      <c r="M298" t="n">
        <v>23.17</v>
      </c>
      <c r="N298" t="inlineStr">
        <is>
          <t>ALIMENTOS</t>
        </is>
      </c>
      <c r="O298" t="inlineStr">
        <is>
          <t>06/2026</t>
        </is>
      </c>
    </row>
    <row r="299">
      <c r="A299" t="n">
        <v>238419</v>
      </c>
      <c r="B299" t="n">
        <v>122</v>
      </c>
      <c r="C299" t="inlineStr">
        <is>
          <t>Arcos</t>
        </is>
      </c>
      <c r="D299" t="inlineStr">
        <is>
          <t>MARIO PEDRO FELICIANO - HORTIFRUTI</t>
        </is>
      </c>
      <c r="E299" t="inlineStr">
        <is>
          <t>479689</t>
        </is>
      </c>
      <c r="F299" s="550" t="n">
        <v>46184</v>
      </c>
      <c r="G299" t="n">
        <v>24385</v>
      </c>
      <c r="H299" t="inlineStr">
        <is>
          <t>MORANGO CONGELADO KG</t>
        </is>
      </c>
      <c r="I299" t="inlineStr">
        <is>
          <t>ALIMENTOS</t>
        </is>
      </c>
      <c r="J299" t="n">
        <v>2</v>
      </c>
      <c r="K299" t="inlineStr">
        <is>
          <t>KG</t>
        </is>
      </c>
      <c r="L299" t="n">
        <v>30.44</v>
      </c>
      <c r="M299" t="n">
        <v>15.22</v>
      </c>
      <c r="N299" t="inlineStr">
        <is>
          <t>ALIMENTOS</t>
        </is>
      </c>
      <c r="O299" t="inlineStr">
        <is>
          <t>06/2026</t>
        </is>
      </c>
    </row>
    <row r="300">
      <c r="A300" t="n">
        <v>238419</v>
      </c>
      <c r="B300" t="n">
        <v>122</v>
      </c>
      <c r="C300" t="inlineStr">
        <is>
          <t>Arcos</t>
        </is>
      </c>
      <c r="D300" t="inlineStr">
        <is>
          <t>MARIO PEDRO FELICIANO - HORTIFRUTI</t>
        </is>
      </c>
      <c r="E300" t="inlineStr">
        <is>
          <t>479689</t>
        </is>
      </c>
      <c r="F300" s="550" t="n">
        <v>46184</v>
      </c>
      <c r="G300" t="n">
        <v>23389</v>
      </c>
      <c r="H300" t="inlineStr">
        <is>
          <t>BANANA NANICA KG</t>
        </is>
      </c>
      <c r="I300" t="inlineStr">
        <is>
          <t>ALIMENTOS</t>
        </is>
      </c>
      <c r="J300" t="n">
        <v>4</v>
      </c>
      <c r="K300" t="inlineStr">
        <is>
          <t>KG</t>
        </is>
      </c>
      <c r="L300" t="n">
        <v>18.68</v>
      </c>
      <c r="M300" t="n">
        <v>4.67</v>
      </c>
      <c r="N300" t="inlineStr">
        <is>
          <t>ALIMENTOS</t>
        </is>
      </c>
      <c r="O300" t="inlineStr">
        <is>
          <t>06/2026</t>
        </is>
      </c>
    </row>
    <row r="301">
      <c r="A301" t="n">
        <v>238419</v>
      </c>
      <c r="B301" t="n">
        <v>122</v>
      </c>
      <c r="C301" t="inlineStr">
        <is>
          <t>Arcos</t>
        </is>
      </c>
      <c r="D301" t="inlineStr">
        <is>
          <t>MARIO PEDRO FELICIANO - HORTIFRUTI</t>
        </is>
      </c>
      <c r="E301" t="inlineStr">
        <is>
          <t>479689</t>
        </is>
      </c>
      <c r="F301" s="550" t="n">
        <v>46184</v>
      </c>
      <c r="G301" t="n">
        <v>23186</v>
      </c>
      <c r="H301" t="inlineStr">
        <is>
          <t>TOMATE CARMEM SALADA KG</t>
        </is>
      </c>
      <c r="I301" t="inlineStr">
        <is>
          <t>ALIMENTOS</t>
        </is>
      </c>
      <c r="J301" t="n">
        <v>20</v>
      </c>
      <c r="K301" t="inlineStr">
        <is>
          <t>KG</t>
        </is>
      </c>
      <c r="L301" t="n">
        <v>257.8</v>
      </c>
      <c r="M301" t="n">
        <v>12.89</v>
      </c>
      <c r="N301" t="inlineStr">
        <is>
          <t>ALIMENTOS</t>
        </is>
      </c>
      <c r="O301" t="inlineStr">
        <is>
          <t>06/2026</t>
        </is>
      </c>
    </row>
    <row r="302">
      <c r="A302" t="n">
        <v>238419</v>
      </c>
      <c r="B302" t="n">
        <v>122</v>
      </c>
      <c r="C302" t="inlineStr">
        <is>
          <t>Arcos</t>
        </is>
      </c>
      <c r="D302" t="inlineStr">
        <is>
          <t>MARIO PEDRO FELICIANO - HORTIFRUTI</t>
        </is>
      </c>
      <c r="E302" t="inlineStr">
        <is>
          <t>479689</t>
        </is>
      </c>
      <c r="F302" s="550" t="n">
        <v>46184</v>
      </c>
      <c r="G302" t="n">
        <v>24083</v>
      </c>
      <c r="H302" t="inlineStr">
        <is>
          <t>BATATA ASTERIX GRAUDA NOIVA KG</t>
        </is>
      </c>
      <c r="I302" t="inlineStr">
        <is>
          <t>ALIMENTOS</t>
        </is>
      </c>
      <c r="J302" t="n">
        <v>50</v>
      </c>
      <c r="K302" t="inlineStr">
        <is>
          <t>KG</t>
        </is>
      </c>
      <c r="L302" t="n">
        <v>470</v>
      </c>
      <c r="M302" t="n">
        <v>9.4</v>
      </c>
      <c r="N302" t="inlineStr">
        <is>
          <t>ALIMENTOS</t>
        </is>
      </c>
      <c r="O302" t="inlineStr">
        <is>
          <t>06/2026</t>
        </is>
      </c>
    </row>
    <row r="303">
      <c r="A303" t="n">
        <v>238419</v>
      </c>
      <c r="B303" t="n">
        <v>122</v>
      </c>
      <c r="C303" t="inlineStr">
        <is>
          <t>Arcos</t>
        </is>
      </c>
      <c r="D303" t="inlineStr">
        <is>
          <t>MARIO PEDRO FELICIANO - HORTIFRUTI</t>
        </is>
      </c>
      <c r="E303" t="inlineStr">
        <is>
          <t>479689</t>
        </is>
      </c>
      <c r="F303" s="550" t="n">
        <v>46184</v>
      </c>
      <c r="G303" t="n">
        <v>19787</v>
      </c>
      <c r="H303" t="inlineStr">
        <is>
          <t>ABACAXI PEROLA KG</t>
        </is>
      </c>
      <c r="I303" t="inlineStr">
        <is>
          <t>ALIMENTOS</t>
        </is>
      </c>
      <c r="J303" t="n">
        <v>1.7</v>
      </c>
      <c r="K303" t="inlineStr">
        <is>
          <t>KG</t>
        </is>
      </c>
      <c r="L303" t="n">
        <v>9.859999999999999</v>
      </c>
      <c r="M303" t="n">
        <v>5.8</v>
      </c>
      <c r="N303" t="inlineStr">
        <is>
          <t>ALIMENTOS</t>
        </is>
      </c>
      <c r="O303" t="inlineStr">
        <is>
          <t>06/2026</t>
        </is>
      </c>
    </row>
    <row r="304">
      <c r="A304" t="n">
        <v>238419</v>
      </c>
      <c r="B304" t="n">
        <v>122</v>
      </c>
      <c r="C304" t="inlineStr">
        <is>
          <t>Arcos</t>
        </is>
      </c>
      <c r="D304" t="inlineStr">
        <is>
          <t>MARIO PEDRO FELICIANO - HORTIFRUTI</t>
        </is>
      </c>
      <c r="E304" t="inlineStr">
        <is>
          <t>479689</t>
        </is>
      </c>
      <c r="F304" s="550" t="n">
        <v>46184</v>
      </c>
      <c r="G304" t="n">
        <v>19623</v>
      </c>
      <c r="H304" t="inlineStr">
        <is>
          <t>CEBOLA ROXA KG</t>
        </is>
      </c>
      <c r="I304" t="inlineStr">
        <is>
          <t>ALIMENTOS</t>
        </is>
      </c>
      <c r="J304" t="n">
        <v>5</v>
      </c>
      <c r="K304" t="inlineStr">
        <is>
          <t>KG</t>
        </is>
      </c>
      <c r="L304" t="n">
        <v>31.15</v>
      </c>
      <c r="M304" t="n">
        <v>6.23</v>
      </c>
      <c r="N304" t="inlineStr">
        <is>
          <t>ALIMENTOS</t>
        </is>
      </c>
      <c r="O304" t="inlineStr">
        <is>
          <t>06/2026</t>
        </is>
      </c>
    </row>
    <row r="305">
      <c r="A305" t="n">
        <v>238419</v>
      </c>
      <c r="B305" t="n">
        <v>122</v>
      </c>
      <c r="C305" t="inlineStr">
        <is>
          <t>Arcos</t>
        </is>
      </c>
      <c r="D305" t="inlineStr">
        <is>
          <t>MARIO PEDRO FELICIANO - HORTIFRUTI</t>
        </is>
      </c>
      <c r="E305" t="inlineStr">
        <is>
          <t>479689</t>
        </is>
      </c>
      <c r="F305" s="550" t="n">
        <v>46184</v>
      </c>
      <c r="G305" t="n">
        <v>19721</v>
      </c>
      <c r="H305" t="inlineStr">
        <is>
          <t>ROMA KG</t>
        </is>
      </c>
      <c r="I305" t="inlineStr">
        <is>
          <t>ALIMENTOS</t>
        </is>
      </c>
      <c r="J305" t="n">
        <v>1</v>
      </c>
      <c r="K305" t="inlineStr">
        <is>
          <t>KG</t>
        </is>
      </c>
      <c r="L305" t="n">
        <v>44.44</v>
      </c>
      <c r="M305" t="n">
        <v>44.44</v>
      </c>
      <c r="N305" t="inlineStr">
        <is>
          <t>ALIMENTOS</t>
        </is>
      </c>
      <c r="O305" t="inlineStr">
        <is>
          <t>06/2026</t>
        </is>
      </c>
    </row>
    <row r="306">
      <c r="A306" t="n">
        <v>238419</v>
      </c>
      <c r="B306" t="n">
        <v>122</v>
      </c>
      <c r="C306" t="inlineStr">
        <is>
          <t>Arcos</t>
        </is>
      </c>
      <c r="D306" t="inlineStr">
        <is>
          <t>MARIO PEDRO FELICIANO - HORTIFRUTI</t>
        </is>
      </c>
      <c r="E306" t="inlineStr">
        <is>
          <t>479689</t>
        </is>
      </c>
      <c r="F306" s="550" t="n">
        <v>46184</v>
      </c>
      <c r="G306" t="n">
        <v>19759</v>
      </c>
      <c r="H306" t="inlineStr">
        <is>
          <t>LARANJA BAHIA KG</t>
        </is>
      </c>
      <c r="I306" t="inlineStr">
        <is>
          <t>ALIMENTOS</t>
        </is>
      </c>
      <c r="J306" t="n">
        <v>5</v>
      </c>
      <c r="K306" t="inlineStr">
        <is>
          <t>KG</t>
        </is>
      </c>
      <c r="L306" t="n">
        <v>43.35</v>
      </c>
      <c r="M306" t="n">
        <v>8.67</v>
      </c>
      <c r="N306" t="inlineStr">
        <is>
          <t>ALIMENTOS</t>
        </is>
      </c>
      <c r="O306" t="inlineStr">
        <is>
          <t>06/2026</t>
        </is>
      </c>
    </row>
    <row r="307">
      <c r="A307" t="n">
        <v>238419</v>
      </c>
      <c r="B307" t="n">
        <v>122</v>
      </c>
      <c r="C307" t="inlineStr">
        <is>
          <t>Arcos</t>
        </is>
      </c>
      <c r="D307" t="inlineStr">
        <is>
          <t>MARIO PEDRO FELICIANO - HORTIFRUTI</t>
        </is>
      </c>
      <c r="E307" t="inlineStr">
        <is>
          <t>479689</t>
        </is>
      </c>
      <c r="F307" s="550" t="n">
        <v>46184</v>
      </c>
      <c r="G307" t="n">
        <v>23095</v>
      </c>
      <c r="H307" t="inlineStr">
        <is>
          <t>OVO CAIPIRA UN</t>
        </is>
      </c>
      <c r="I307" t="inlineStr">
        <is>
          <t>ALIMENTOS</t>
        </is>
      </c>
      <c r="J307" t="n">
        <v>250</v>
      </c>
      <c r="K307" t="inlineStr">
        <is>
          <t>UN</t>
        </is>
      </c>
      <c r="L307" t="n">
        <v>240</v>
      </c>
      <c r="M307" t="n">
        <v>0.96</v>
      </c>
      <c r="N307" t="inlineStr">
        <is>
          <t>ALIMENTOS</t>
        </is>
      </c>
      <c r="O307" t="inlineStr">
        <is>
          <t>06/2026</t>
        </is>
      </c>
    </row>
    <row r="308">
      <c r="A308" t="n">
        <v>238418</v>
      </c>
      <c r="B308" t="n">
        <v>122</v>
      </c>
      <c r="C308" t="inlineStr">
        <is>
          <t>Arcos</t>
        </is>
      </c>
      <c r="D308" t="inlineStr">
        <is>
          <t>CECILIA TSUYACO ARAKI SILVA LTDA</t>
        </is>
      </c>
      <c r="E308" t="inlineStr">
        <is>
          <t>393477</t>
        </is>
      </c>
      <c r="F308" s="550" t="n">
        <v>46184</v>
      </c>
      <c r="G308" t="n">
        <v>19476</v>
      </c>
      <c r="H308" t="inlineStr">
        <is>
          <t>MANJERICAO KG</t>
        </is>
      </c>
      <c r="I308" t="inlineStr">
        <is>
          <t>ALIMENTOS</t>
        </is>
      </c>
      <c r="J308" t="n">
        <v>0.3</v>
      </c>
      <c r="K308" t="inlineStr">
        <is>
          <t>KG</t>
        </is>
      </c>
      <c r="L308" t="n">
        <v>19.5</v>
      </c>
      <c r="M308" t="n">
        <v>65</v>
      </c>
      <c r="N308" t="inlineStr">
        <is>
          <t>ALIMENTOS</t>
        </is>
      </c>
      <c r="O308" t="inlineStr">
        <is>
          <t>06/2026</t>
        </is>
      </c>
    </row>
    <row r="309">
      <c r="A309" t="n">
        <v>238418</v>
      </c>
      <c r="B309" t="n">
        <v>122</v>
      </c>
      <c r="C309" t="inlineStr">
        <is>
          <t>Arcos</t>
        </is>
      </c>
      <c r="D309" t="inlineStr">
        <is>
          <t>CECILIA TSUYACO ARAKI SILVA LTDA</t>
        </is>
      </c>
      <c r="E309" t="inlineStr">
        <is>
          <t>393477</t>
        </is>
      </c>
      <c r="F309" s="550" t="n">
        <v>46184</v>
      </c>
      <c r="G309" t="n">
        <v>19575</v>
      </c>
      <c r="H309" t="inlineStr">
        <is>
          <t>PIMENTA DE CHEIRO VERDE KG</t>
        </is>
      </c>
      <c r="I309" t="inlineStr">
        <is>
          <t>ALIMENTOS</t>
        </is>
      </c>
      <c r="J309" t="n">
        <v>0.3</v>
      </c>
      <c r="K309" t="inlineStr">
        <is>
          <t>KG</t>
        </is>
      </c>
      <c r="L309" t="n">
        <v>9.6</v>
      </c>
      <c r="M309" t="n">
        <v>32</v>
      </c>
      <c r="N309" t="inlineStr">
        <is>
          <t>ALIMENTOS</t>
        </is>
      </c>
      <c r="O309" t="inlineStr">
        <is>
          <t>06/2026</t>
        </is>
      </c>
    </row>
    <row r="310">
      <c r="A310" t="n">
        <v>238418</v>
      </c>
      <c r="B310" t="n">
        <v>122</v>
      </c>
      <c r="C310" t="inlineStr">
        <is>
          <t>Arcos</t>
        </is>
      </c>
      <c r="D310" t="inlineStr">
        <is>
          <t>CECILIA TSUYACO ARAKI SILVA LTDA</t>
        </is>
      </c>
      <c r="E310" t="inlineStr">
        <is>
          <t>393477</t>
        </is>
      </c>
      <c r="F310" s="550" t="n">
        <v>46184</v>
      </c>
      <c r="G310" t="n">
        <v>19498</v>
      </c>
      <c r="H310" t="inlineStr">
        <is>
          <t>ALFACE ROMANA KG</t>
        </is>
      </c>
      <c r="I310" t="inlineStr">
        <is>
          <t>ALIMENTOS</t>
        </is>
      </c>
      <c r="J310" t="n">
        <v>1</v>
      </c>
      <c r="K310" t="inlineStr">
        <is>
          <t>KG</t>
        </is>
      </c>
      <c r="L310" t="n">
        <v>13.5</v>
      </c>
      <c r="M310" t="n">
        <v>13.5</v>
      </c>
      <c r="N310" t="inlineStr">
        <is>
          <t>ALIMENTOS</t>
        </is>
      </c>
      <c r="O310" t="inlineStr">
        <is>
          <t>06/2026</t>
        </is>
      </c>
    </row>
    <row r="311">
      <c r="A311" t="n">
        <v>238418</v>
      </c>
      <c r="B311" t="n">
        <v>122</v>
      </c>
      <c r="C311" t="inlineStr">
        <is>
          <t>Arcos</t>
        </is>
      </c>
      <c r="D311" t="inlineStr">
        <is>
          <t>CECILIA TSUYACO ARAKI SILVA LTDA</t>
        </is>
      </c>
      <c r="E311" t="inlineStr">
        <is>
          <t>393477</t>
        </is>
      </c>
      <c r="F311" s="550" t="n">
        <v>46184</v>
      </c>
      <c r="G311" t="n">
        <v>19472</v>
      </c>
      <c r="H311" t="inlineStr">
        <is>
          <t>RUCULA KG</t>
        </is>
      </c>
      <c r="I311" t="inlineStr">
        <is>
          <t>ALIMENTOS</t>
        </is>
      </c>
      <c r="J311" t="n">
        <v>1.5</v>
      </c>
      <c r="K311" t="inlineStr">
        <is>
          <t>KG</t>
        </is>
      </c>
      <c r="L311" t="n">
        <v>27</v>
      </c>
      <c r="M311" t="n">
        <v>18</v>
      </c>
      <c r="N311" t="inlineStr">
        <is>
          <t>ALIMENTOS</t>
        </is>
      </c>
      <c r="O311" t="inlineStr">
        <is>
          <t>06/2026</t>
        </is>
      </c>
    </row>
    <row r="312">
      <c r="A312" t="n">
        <v>238418</v>
      </c>
      <c r="B312" t="n">
        <v>122</v>
      </c>
      <c r="C312" t="inlineStr">
        <is>
          <t>Arcos</t>
        </is>
      </c>
      <c r="D312" t="inlineStr">
        <is>
          <t>CECILIA TSUYACO ARAKI SILVA LTDA</t>
        </is>
      </c>
      <c r="E312" t="inlineStr">
        <is>
          <t>393477</t>
        </is>
      </c>
      <c r="F312" s="550" t="n">
        <v>46184</v>
      </c>
      <c r="G312" t="n">
        <v>23195</v>
      </c>
      <c r="H312" t="inlineStr">
        <is>
          <t>RABANETE KG</t>
        </is>
      </c>
      <c r="I312" t="inlineStr">
        <is>
          <t>ALIMENTOS</t>
        </is>
      </c>
      <c r="J312" t="n">
        <v>0.4</v>
      </c>
      <c r="K312" t="inlineStr">
        <is>
          <t>KG</t>
        </is>
      </c>
      <c r="L312" t="n">
        <v>3.8</v>
      </c>
      <c r="M312" t="n">
        <v>9.5</v>
      </c>
      <c r="N312" t="inlineStr">
        <is>
          <t>ALIMENTOS</t>
        </is>
      </c>
      <c r="O312" t="inlineStr">
        <is>
          <t>06/2026</t>
        </is>
      </c>
    </row>
    <row r="313">
      <c r="A313" t="n">
        <v>238418</v>
      </c>
      <c r="B313" t="n">
        <v>122</v>
      </c>
      <c r="C313" t="inlineStr">
        <is>
          <t>Arcos</t>
        </is>
      </c>
      <c r="D313" t="inlineStr">
        <is>
          <t>CECILIA TSUYACO ARAKI SILVA LTDA</t>
        </is>
      </c>
      <c r="E313" t="inlineStr">
        <is>
          <t>393477</t>
        </is>
      </c>
      <c r="F313" s="550" t="n">
        <v>46184</v>
      </c>
      <c r="G313" t="n">
        <v>19480</v>
      </c>
      <c r="H313" t="inlineStr">
        <is>
          <t>HORTELA HIDROPONICA KG</t>
        </is>
      </c>
      <c r="I313" t="inlineStr">
        <is>
          <t>ALIMENTOS</t>
        </is>
      </c>
      <c r="J313" t="n">
        <v>0.4</v>
      </c>
      <c r="K313" t="inlineStr">
        <is>
          <t>KG</t>
        </is>
      </c>
      <c r="L313" t="n">
        <v>9.199999999999999</v>
      </c>
      <c r="M313" t="n">
        <v>23</v>
      </c>
      <c r="N313" t="inlineStr">
        <is>
          <t>ALIMENTOS</t>
        </is>
      </c>
      <c r="O313" t="inlineStr">
        <is>
          <t>06/2026</t>
        </is>
      </c>
    </row>
    <row r="314">
      <c r="A314" t="n">
        <v>238418</v>
      </c>
      <c r="B314" t="n">
        <v>122</v>
      </c>
      <c r="C314" t="inlineStr">
        <is>
          <t>Arcos</t>
        </is>
      </c>
      <c r="D314" t="inlineStr">
        <is>
          <t>CECILIA TSUYACO ARAKI SILVA LTDA</t>
        </is>
      </c>
      <c r="E314" t="inlineStr">
        <is>
          <t>393477</t>
        </is>
      </c>
      <c r="F314" s="550" t="n">
        <v>46184</v>
      </c>
      <c r="G314" t="n">
        <v>19505</v>
      </c>
      <c r="H314" t="inlineStr">
        <is>
          <t>ALFACE AMERICANA KG</t>
        </is>
      </c>
      <c r="I314" t="inlineStr">
        <is>
          <t>ALIMENTOS</t>
        </is>
      </c>
      <c r="J314" t="n">
        <v>1</v>
      </c>
      <c r="K314" t="inlineStr">
        <is>
          <t>KG</t>
        </is>
      </c>
      <c r="L314" t="n">
        <v>11</v>
      </c>
      <c r="M314" t="n">
        <v>11</v>
      </c>
      <c r="N314" t="inlineStr">
        <is>
          <t>ALIMENTOS</t>
        </is>
      </c>
      <c r="O314" t="inlineStr">
        <is>
          <t>06/2026</t>
        </is>
      </c>
    </row>
    <row r="315">
      <c r="A315" t="n">
        <v>238418</v>
      </c>
      <c r="B315" t="n">
        <v>122</v>
      </c>
      <c r="C315" t="inlineStr">
        <is>
          <t>Arcos</t>
        </is>
      </c>
      <c r="D315" t="inlineStr">
        <is>
          <t>CECILIA TSUYACO ARAKI SILVA LTDA</t>
        </is>
      </c>
      <c r="E315" t="inlineStr">
        <is>
          <t>393477</t>
        </is>
      </c>
      <c r="F315" s="550" t="n">
        <v>46184</v>
      </c>
      <c r="G315" t="n">
        <v>19503</v>
      </c>
      <c r="H315" t="inlineStr">
        <is>
          <t>ALFACE CRESPA KG</t>
        </is>
      </c>
      <c r="I315" t="inlineStr">
        <is>
          <t>ALIMENTOS</t>
        </is>
      </c>
      <c r="J315" t="n">
        <v>1</v>
      </c>
      <c r="K315" t="inlineStr">
        <is>
          <t>KG</t>
        </is>
      </c>
      <c r="L315" t="n">
        <v>12</v>
      </c>
      <c r="M315" t="n">
        <v>12</v>
      </c>
      <c r="N315" t="inlineStr">
        <is>
          <t>ALIMENTOS</t>
        </is>
      </c>
      <c r="O315" t="inlineStr">
        <is>
          <t>06/2026</t>
        </is>
      </c>
    </row>
    <row r="316">
      <c r="A316" t="n">
        <v>238418</v>
      </c>
      <c r="B316" t="n">
        <v>122</v>
      </c>
      <c r="C316" t="inlineStr">
        <is>
          <t>Arcos</t>
        </is>
      </c>
      <c r="D316" t="inlineStr">
        <is>
          <t>CECILIA TSUYACO ARAKI SILVA LTDA</t>
        </is>
      </c>
      <c r="E316" t="inlineStr">
        <is>
          <t>393477</t>
        </is>
      </c>
      <c r="F316" s="550" t="n">
        <v>46184</v>
      </c>
      <c r="G316" t="n">
        <v>19626</v>
      </c>
      <c r="H316" t="inlineStr">
        <is>
          <t>CEBOLA ECHALOTAS KG</t>
        </is>
      </c>
      <c r="I316" t="inlineStr">
        <is>
          <t>ALIMENTOS</t>
        </is>
      </c>
      <c r="J316" t="n">
        <v>1</v>
      </c>
      <c r="K316" t="inlineStr">
        <is>
          <t>KG</t>
        </is>
      </c>
      <c r="L316" t="n">
        <v>5.9</v>
      </c>
      <c r="M316" t="n">
        <v>5.9</v>
      </c>
      <c r="N316" t="inlineStr">
        <is>
          <t>ALIMENTOS</t>
        </is>
      </c>
      <c r="O316" t="inlineStr">
        <is>
          <t>06/2026</t>
        </is>
      </c>
    </row>
    <row r="317">
      <c r="A317" t="n">
        <v>238418</v>
      </c>
      <c r="B317" t="n">
        <v>122</v>
      </c>
      <c r="C317" t="inlineStr">
        <is>
          <t>Arcos</t>
        </is>
      </c>
      <c r="D317" t="inlineStr">
        <is>
          <t>CECILIA TSUYACO ARAKI SILVA LTDA</t>
        </is>
      </c>
      <c r="E317" t="inlineStr">
        <is>
          <t>393477</t>
        </is>
      </c>
      <c r="F317" s="550" t="n">
        <v>46184</v>
      </c>
      <c r="G317" t="n">
        <v>19751</v>
      </c>
      <c r="H317" t="inlineStr">
        <is>
          <t>LIMAO SICILIANO KG</t>
        </is>
      </c>
      <c r="I317" t="inlineStr">
        <is>
          <t>ALIMENTOS</t>
        </is>
      </c>
      <c r="J317" t="n">
        <v>7</v>
      </c>
      <c r="K317" t="inlineStr">
        <is>
          <t>KG</t>
        </is>
      </c>
      <c r="L317" t="n">
        <v>59.5</v>
      </c>
      <c r="M317" t="n">
        <v>8.5</v>
      </c>
      <c r="N317" t="inlineStr">
        <is>
          <t>ALIMENTOS</t>
        </is>
      </c>
      <c r="O317" t="inlineStr">
        <is>
          <t>06/2026</t>
        </is>
      </c>
    </row>
    <row r="318">
      <c r="A318" t="n">
        <v>238418</v>
      </c>
      <c r="B318" t="n">
        <v>122</v>
      </c>
      <c r="C318" t="inlineStr">
        <is>
          <t>Arcos</t>
        </is>
      </c>
      <c r="D318" t="inlineStr">
        <is>
          <t>CECILIA TSUYACO ARAKI SILVA LTDA</t>
        </is>
      </c>
      <c r="E318" t="inlineStr">
        <is>
          <t>393477</t>
        </is>
      </c>
      <c r="F318" s="550" t="n">
        <v>46184</v>
      </c>
      <c r="G318" t="n">
        <v>19589</v>
      </c>
      <c r="H318" t="inlineStr">
        <is>
          <t>PEPINO JAPONES KG</t>
        </is>
      </c>
      <c r="I318" t="inlineStr">
        <is>
          <t>ALIMENTOS</t>
        </is>
      </c>
      <c r="J318" t="n">
        <v>1</v>
      </c>
      <c r="K318" t="inlineStr">
        <is>
          <t>KG</t>
        </is>
      </c>
      <c r="L318" t="n">
        <v>9.5</v>
      </c>
      <c r="M318" t="n">
        <v>9.5</v>
      </c>
      <c r="N318" t="inlineStr">
        <is>
          <t>ALIMENTOS</t>
        </is>
      </c>
      <c r="O318" t="inlineStr">
        <is>
          <t>06/2026</t>
        </is>
      </c>
    </row>
    <row r="319">
      <c r="A319" t="n">
        <v>238418</v>
      </c>
      <c r="B319" t="n">
        <v>122</v>
      </c>
      <c r="C319" t="inlineStr">
        <is>
          <t>Arcos</t>
        </is>
      </c>
      <c r="D319" t="inlineStr">
        <is>
          <t>CECILIA TSUYACO ARAKI SILVA LTDA</t>
        </is>
      </c>
      <c r="E319" t="inlineStr">
        <is>
          <t>393477</t>
        </is>
      </c>
      <c r="F319" s="550" t="n">
        <v>46184</v>
      </c>
      <c r="G319" t="n">
        <v>19488</v>
      </c>
      <c r="H319" t="inlineStr">
        <is>
          <t>CEBOLINHA KG</t>
        </is>
      </c>
      <c r="I319" t="inlineStr">
        <is>
          <t>ALIMENTOS</t>
        </is>
      </c>
      <c r="J319" t="n">
        <v>1</v>
      </c>
      <c r="K319" t="inlineStr">
        <is>
          <t>KG</t>
        </is>
      </c>
      <c r="L319" t="n">
        <v>13</v>
      </c>
      <c r="M319" t="n">
        <v>13</v>
      </c>
      <c r="N319" t="inlineStr">
        <is>
          <t>ALIMENTOS</t>
        </is>
      </c>
      <c r="O319" t="inlineStr">
        <is>
          <t>06/2026</t>
        </is>
      </c>
    </row>
    <row r="320">
      <c r="A320" t="n">
        <v>238418</v>
      </c>
      <c r="B320" t="n">
        <v>122</v>
      </c>
      <c r="C320" t="inlineStr">
        <is>
          <t>Arcos</t>
        </is>
      </c>
      <c r="D320" t="inlineStr">
        <is>
          <t>CECILIA TSUYACO ARAKI SILVA LTDA</t>
        </is>
      </c>
      <c r="E320" t="inlineStr">
        <is>
          <t>393477</t>
        </is>
      </c>
      <c r="F320" s="550" t="n">
        <v>46184</v>
      </c>
      <c r="G320" t="n">
        <v>23241</v>
      </c>
      <c r="H320" t="inlineStr">
        <is>
          <t>CHUCHU KG</t>
        </is>
      </c>
      <c r="I320" t="inlineStr">
        <is>
          <t>ALIMENTOS</t>
        </is>
      </c>
      <c r="J320" t="n">
        <v>3</v>
      </c>
      <c r="K320" t="inlineStr">
        <is>
          <t>KG</t>
        </is>
      </c>
      <c r="L320" t="n">
        <v>12</v>
      </c>
      <c r="M320" t="n">
        <v>4</v>
      </c>
      <c r="N320" t="inlineStr">
        <is>
          <t>ALIMENTOS</t>
        </is>
      </c>
      <c r="O320" t="inlineStr">
        <is>
          <t>06/2026</t>
        </is>
      </c>
    </row>
    <row r="321">
      <c r="A321" t="n">
        <v>238418</v>
      </c>
      <c r="B321" t="n">
        <v>122</v>
      </c>
      <c r="C321" t="inlineStr">
        <is>
          <t>Arcos</t>
        </is>
      </c>
      <c r="D321" t="inlineStr">
        <is>
          <t>CECILIA TSUYACO ARAKI SILVA LTDA</t>
        </is>
      </c>
      <c r="E321" t="inlineStr">
        <is>
          <t>393477</t>
        </is>
      </c>
      <c r="F321" s="550" t="n">
        <v>46184</v>
      </c>
      <c r="G321" t="n">
        <v>23113</v>
      </c>
      <c r="H321" t="inlineStr">
        <is>
          <t>SALSA KG</t>
        </is>
      </c>
      <c r="I321" t="inlineStr">
        <is>
          <t>ALIMENTOS</t>
        </is>
      </c>
      <c r="J321" t="n">
        <v>1</v>
      </c>
      <c r="K321" t="inlineStr">
        <is>
          <t>KG</t>
        </is>
      </c>
      <c r="L321" t="n">
        <v>7.5</v>
      </c>
      <c r="M321" t="n">
        <v>7.5</v>
      </c>
      <c r="N321" t="inlineStr">
        <is>
          <t>ALIMENTOS</t>
        </is>
      </c>
      <c r="O321" t="inlineStr">
        <is>
          <t>06/2026</t>
        </is>
      </c>
    </row>
    <row r="322">
      <c r="A322" t="n">
        <v>238418</v>
      </c>
      <c r="B322" t="n">
        <v>122</v>
      </c>
      <c r="C322" t="inlineStr">
        <is>
          <t>Arcos</t>
        </is>
      </c>
      <c r="D322" t="inlineStr">
        <is>
          <t>CECILIA TSUYACO ARAKI SILVA LTDA</t>
        </is>
      </c>
      <c r="E322" t="inlineStr">
        <is>
          <t>393477</t>
        </is>
      </c>
      <c r="F322" s="550" t="n">
        <v>46184</v>
      </c>
      <c r="G322" t="n">
        <v>19502</v>
      </c>
      <c r="H322" t="inlineStr">
        <is>
          <t>ALFACE CRESPA ROXA KG</t>
        </is>
      </c>
      <c r="I322" t="inlineStr">
        <is>
          <t>ALIMENTOS</t>
        </is>
      </c>
      <c r="J322" t="n">
        <v>0.6</v>
      </c>
      <c r="K322" t="inlineStr">
        <is>
          <t>KG</t>
        </is>
      </c>
      <c r="L322" t="n">
        <v>10.2</v>
      </c>
      <c r="M322" t="n">
        <v>17</v>
      </c>
      <c r="N322" t="inlineStr">
        <is>
          <t>ALIMENTOS</t>
        </is>
      </c>
      <c r="O322" t="inlineStr">
        <is>
          <t>06/2026</t>
        </is>
      </c>
    </row>
    <row r="323">
      <c r="A323" t="n">
        <v>238418</v>
      </c>
      <c r="B323" t="n">
        <v>122</v>
      </c>
      <c r="C323" t="inlineStr">
        <is>
          <t>Arcos</t>
        </is>
      </c>
      <c r="D323" t="inlineStr">
        <is>
          <t>CECILIA TSUYACO ARAKI SILVA LTDA</t>
        </is>
      </c>
      <c r="E323" t="inlineStr">
        <is>
          <t>393477</t>
        </is>
      </c>
      <c r="F323" s="550" t="n">
        <v>46184</v>
      </c>
      <c r="G323" t="n">
        <v>23236</v>
      </c>
      <c r="H323" t="inlineStr">
        <is>
          <t>COUVE MANTEIGA KG</t>
        </is>
      </c>
      <c r="I323" t="inlineStr">
        <is>
          <t>ALIMENTOS</t>
        </is>
      </c>
      <c r="J323" t="n">
        <v>1</v>
      </c>
      <c r="K323" t="inlineStr">
        <is>
          <t>KG</t>
        </is>
      </c>
      <c r="L323" t="n">
        <v>11</v>
      </c>
      <c r="M323" t="n">
        <v>11</v>
      </c>
      <c r="N323" t="inlineStr">
        <is>
          <t>ALIMENTOS</t>
        </is>
      </c>
      <c r="O323" t="inlineStr">
        <is>
          <t>06/2026</t>
        </is>
      </c>
    </row>
    <row r="324">
      <c r="A324" t="n">
        <v>238418</v>
      </c>
      <c r="B324" t="n">
        <v>122</v>
      </c>
      <c r="C324" t="inlineStr">
        <is>
          <t>Arcos</t>
        </is>
      </c>
      <c r="D324" t="inlineStr">
        <is>
          <t>CECILIA TSUYACO ARAKI SILVA LTDA</t>
        </is>
      </c>
      <c r="E324" t="inlineStr">
        <is>
          <t>393477</t>
        </is>
      </c>
      <c r="F324" s="550" t="n">
        <v>46184</v>
      </c>
      <c r="G324" t="n">
        <v>25647</v>
      </c>
      <c r="H324" t="inlineStr">
        <is>
          <t>ACELGA BOK CHOY KG</t>
        </is>
      </c>
      <c r="I324" t="inlineStr">
        <is>
          <t>ALIMENTOS</t>
        </is>
      </c>
      <c r="J324" t="n">
        <v>1</v>
      </c>
      <c r="K324" t="inlineStr">
        <is>
          <t>KG</t>
        </is>
      </c>
      <c r="L324" t="n">
        <v>20</v>
      </c>
      <c r="M324" t="n">
        <v>20</v>
      </c>
      <c r="N324" t="inlineStr">
        <is>
          <t>ALIMENTOS</t>
        </is>
      </c>
      <c r="O324" t="inlineStr">
        <is>
          <t>06/2026</t>
        </is>
      </c>
    </row>
    <row r="325">
      <c r="A325" t="n">
        <v>238418</v>
      </c>
      <c r="B325" t="n">
        <v>122</v>
      </c>
      <c r="C325" t="inlineStr">
        <is>
          <t>Arcos</t>
        </is>
      </c>
      <c r="D325" t="inlineStr">
        <is>
          <t>CECILIA TSUYACO ARAKI SILVA LTDA</t>
        </is>
      </c>
      <c r="E325" t="inlineStr">
        <is>
          <t>393477</t>
        </is>
      </c>
      <c r="F325" s="550" t="n">
        <v>46184</v>
      </c>
      <c r="G325" t="n">
        <v>23390</v>
      </c>
      <c r="H325" t="inlineStr">
        <is>
          <t>BANANA DA TERRA KG</t>
        </is>
      </c>
      <c r="I325" t="inlineStr">
        <is>
          <t>ALIMENTOS</t>
        </is>
      </c>
      <c r="J325" t="n">
        <v>6</v>
      </c>
      <c r="K325" t="inlineStr">
        <is>
          <t>KG</t>
        </is>
      </c>
      <c r="L325" t="n">
        <v>48</v>
      </c>
      <c r="M325" t="n">
        <v>8</v>
      </c>
      <c r="N325" t="inlineStr">
        <is>
          <t>ALIMENTOS</t>
        </is>
      </c>
      <c r="O325" t="inlineStr">
        <is>
          <t>06/2026</t>
        </is>
      </c>
    </row>
    <row r="326">
      <c r="A326" t="n">
        <v>238418</v>
      </c>
      <c r="B326" t="n">
        <v>122</v>
      </c>
      <c r="C326" t="inlineStr">
        <is>
          <t>Arcos</t>
        </is>
      </c>
      <c r="D326" t="inlineStr">
        <is>
          <t>CECILIA TSUYACO ARAKI SILVA LTDA</t>
        </is>
      </c>
      <c r="E326" t="inlineStr">
        <is>
          <t>393477</t>
        </is>
      </c>
      <c r="F326" s="550" t="n">
        <v>46184</v>
      </c>
      <c r="G326" t="n">
        <v>24037</v>
      </c>
      <c r="H326" t="inlineStr">
        <is>
          <t>ALHO TRITURADO FRITO</t>
        </is>
      </c>
      <c r="I326" t="inlineStr">
        <is>
          <t>ALIMENTOS</t>
        </is>
      </c>
      <c r="J326" t="n">
        <v>2</v>
      </c>
      <c r="K326" t="inlineStr">
        <is>
          <t>KG</t>
        </is>
      </c>
      <c r="L326" t="n">
        <v>35</v>
      </c>
      <c r="M326" t="n">
        <v>17.5</v>
      </c>
      <c r="N326" t="inlineStr">
        <is>
          <t>ALIMENTOS</t>
        </is>
      </c>
      <c r="O326" t="inlineStr">
        <is>
          <t>06/2026</t>
        </is>
      </c>
    </row>
    <row r="327">
      <c r="A327" t="n">
        <v>238418</v>
      </c>
      <c r="B327" t="n">
        <v>122</v>
      </c>
      <c r="C327" t="inlineStr">
        <is>
          <t>Arcos</t>
        </is>
      </c>
      <c r="D327" t="inlineStr">
        <is>
          <t>CECILIA TSUYACO ARAKI SILVA LTDA</t>
        </is>
      </c>
      <c r="E327" t="inlineStr">
        <is>
          <t>393477</t>
        </is>
      </c>
      <c r="F327" s="550" t="n">
        <v>46184</v>
      </c>
      <c r="G327" t="n">
        <v>19657</v>
      </c>
      <c r="H327" t="inlineStr">
        <is>
          <t>ABOBORA PESCOCO KG</t>
        </is>
      </c>
      <c r="I327" t="inlineStr">
        <is>
          <t>ALIMENTOS</t>
        </is>
      </c>
      <c r="J327" t="n">
        <v>3</v>
      </c>
      <c r="K327" t="inlineStr">
        <is>
          <t>KG</t>
        </is>
      </c>
      <c r="L327" t="n">
        <v>14.7</v>
      </c>
      <c r="M327" t="n">
        <v>4.9</v>
      </c>
      <c r="N327" t="inlineStr">
        <is>
          <t>ALIMENTOS</t>
        </is>
      </c>
      <c r="O327" t="inlineStr">
        <is>
          <t>06/2026</t>
        </is>
      </c>
    </row>
    <row r="328">
      <c r="A328" t="n">
        <v>238417</v>
      </c>
      <c r="B328" t="n">
        <v>122</v>
      </c>
      <c r="C328" t="inlineStr">
        <is>
          <t>Arcos</t>
        </is>
      </c>
      <c r="D328" t="inlineStr">
        <is>
          <t>NA MORADA INDÚSTRIA E COMÉRCIO LTDA</t>
        </is>
      </c>
      <c r="E328" t="inlineStr">
        <is>
          <t>296189</t>
        </is>
      </c>
      <c r="F328" s="550" t="n">
        <v>46184</v>
      </c>
      <c r="G328" t="n">
        <v>19370</v>
      </c>
      <c r="H328" t="inlineStr">
        <is>
          <t>QUEIJO CAMEMBERT SERRA DAS ANTAS CX 1,680KG C/12 DE 140G KG</t>
        </is>
      </c>
      <c r="I328" t="inlineStr">
        <is>
          <t>ALIMENTOS</t>
        </is>
      </c>
      <c r="J328" t="n">
        <v>9.42</v>
      </c>
      <c r="K328" t="inlineStr">
        <is>
          <t>KG</t>
        </is>
      </c>
      <c r="L328" t="n">
        <v>953.3</v>
      </c>
      <c r="M328" t="n">
        <v>101.199575</v>
      </c>
      <c r="N328" t="inlineStr">
        <is>
          <t>ALIMENTOS</t>
        </is>
      </c>
      <c r="O328" t="inlineStr">
        <is>
          <t>06/2026</t>
        </is>
      </c>
    </row>
    <row r="329">
      <c r="A329" t="n">
        <v>238413</v>
      </c>
      <c r="B329" t="n">
        <v>122</v>
      </c>
      <c r="C329" t="inlineStr">
        <is>
          <t>Arcos</t>
        </is>
      </c>
      <c r="D329" t="inlineStr">
        <is>
          <t>TOCAYA TORRADORES DE CAFE LTDA</t>
        </is>
      </c>
      <c r="E329" t="inlineStr">
        <is>
          <t>26163</t>
        </is>
      </c>
      <c r="F329" s="550" t="n">
        <v>46174</v>
      </c>
      <c r="G329" t="n">
        <v>27406</v>
      </c>
      <c r="H329" t="inlineStr">
        <is>
          <t>CAFE JOSELINA C/2KG</t>
        </is>
      </c>
      <c r="I329" t="inlineStr">
        <is>
          <t>BEBIDAS</t>
        </is>
      </c>
      <c r="J329" t="n">
        <v>12</v>
      </c>
      <c r="K329" t="inlineStr">
        <is>
          <t>UN</t>
        </is>
      </c>
      <c r="L329" t="n">
        <v>2628</v>
      </c>
      <c r="M329" t="n">
        <v>219</v>
      </c>
      <c r="N329" t="inlineStr">
        <is>
          <t>BEBIDAS - 05/2026</t>
        </is>
      </c>
      <c r="O329" t="inlineStr">
        <is>
          <t>06/2026</t>
        </is>
      </c>
    </row>
    <row r="330">
      <c r="A330" t="n">
        <v>238412</v>
      </c>
      <c r="B330" t="n">
        <v>122</v>
      </c>
      <c r="C330" t="inlineStr">
        <is>
          <t>Arcos</t>
        </is>
      </c>
      <c r="D330" t="inlineStr">
        <is>
          <t>ERVAS FINAS HORTICULTURA LTDA</t>
        </is>
      </c>
      <c r="E330" t="inlineStr">
        <is>
          <t>419950</t>
        </is>
      </c>
      <c r="F330" s="550" t="n">
        <v>46176</v>
      </c>
      <c r="G330" t="n">
        <v>27529</v>
      </c>
      <c r="H330" t="inlineStr">
        <is>
          <t>ORA PRO NOBIS CX C/150G</t>
        </is>
      </c>
      <c r="I330" t="inlineStr">
        <is>
          <t>ALIMENTOS</t>
        </is>
      </c>
      <c r="J330" t="n">
        <v>2</v>
      </c>
      <c r="K330" t="inlineStr">
        <is>
          <t>UN</t>
        </is>
      </c>
      <c r="L330" t="n">
        <v>99.40000000000001</v>
      </c>
      <c r="M330" t="n">
        <v>49.7</v>
      </c>
      <c r="N330" t="inlineStr">
        <is>
          <t>ALIMENTOS</t>
        </is>
      </c>
      <c r="O330" t="inlineStr">
        <is>
          <t>06/2026</t>
        </is>
      </c>
    </row>
    <row r="331">
      <c r="A331" t="n">
        <v>238410</v>
      </c>
      <c r="B331" t="n">
        <v>122</v>
      </c>
      <c r="C331" t="inlineStr">
        <is>
          <t>Arcos</t>
        </is>
      </c>
      <c r="D331" t="inlineStr">
        <is>
          <t>FG7 COMERCIO E DISTRIBUICAO DE BEBIDAS LTDA</t>
        </is>
      </c>
      <c r="E331" t="inlineStr">
        <is>
          <t>804875</t>
        </is>
      </c>
      <c r="F331" s="550" t="n">
        <v>46176</v>
      </c>
      <c r="G331" t="n">
        <v>18543</v>
      </c>
      <c r="H331" t="inlineStr">
        <is>
          <t>APERITIVO CYNAR 900ML</t>
        </is>
      </c>
      <c r="I331" t="inlineStr">
        <is>
          <t>BEBIDAS</t>
        </is>
      </c>
      <c r="J331" t="n">
        <v>6</v>
      </c>
      <c r="K331" t="inlineStr">
        <is>
          <t>GR</t>
        </is>
      </c>
      <c r="L331" t="n">
        <v>116.4</v>
      </c>
      <c r="M331" t="n">
        <v>19.4</v>
      </c>
      <c r="N331" t="inlineStr">
        <is>
          <t>BEBIDAS</t>
        </is>
      </c>
      <c r="O331" t="inlineStr">
        <is>
          <t>06/2026</t>
        </is>
      </c>
    </row>
    <row r="332">
      <c r="A332" t="n">
        <v>238410</v>
      </c>
      <c r="B332" t="n">
        <v>122</v>
      </c>
      <c r="C332" t="inlineStr">
        <is>
          <t>Arcos</t>
        </is>
      </c>
      <c r="D332" t="inlineStr">
        <is>
          <t>FG7 COMERCIO E DISTRIBUICAO DE BEBIDAS LTDA</t>
        </is>
      </c>
      <c r="E332" t="inlineStr">
        <is>
          <t>804875</t>
        </is>
      </c>
      <c r="F332" s="550" t="n">
        <v>46176</v>
      </c>
      <c r="G332" t="n">
        <v>28071</v>
      </c>
      <c r="H332" t="inlineStr">
        <is>
          <t>WHISKY WOODFORD BOURBON RESERVE 750ML</t>
        </is>
      </c>
      <c r="I332" t="inlineStr">
        <is>
          <t>BEBIDAS</t>
        </is>
      </c>
      <c r="J332" t="n">
        <v>2</v>
      </c>
      <c r="K332" t="inlineStr">
        <is>
          <t>UN</t>
        </is>
      </c>
      <c r="L332" t="n">
        <v>318</v>
      </c>
      <c r="M332" t="n">
        <v>159</v>
      </c>
      <c r="N332" t="inlineStr">
        <is>
          <t>BEBIDAS</t>
        </is>
      </c>
      <c r="O332" t="inlineStr">
        <is>
          <t>06/2026</t>
        </is>
      </c>
    </row>
    <row r="333">
      <c r="A333" t="n">
        <v>238409</v>
      </c>
      <c r="B333" t="n">
        <v>122</v>
      </c>
      <c r="C333" t="inlineStr">
        <is>
          <t>Arcos</t>
        </is>
      </c>
      <c r="D333" t="inlineStr">
        <is>
          <t>CECILIA TSUYACO ARAKI SILVA LTDA</t>
        </is>
      </c>
      <c r="E333" t="inlineStr">
        <is>
          <t>392982</t>
        </is>
      </c>
      <c r="F333" s="550" t="n">
        <v>46176</v>
      </c>
      <c r="G333" t="n">
        <v>25565</v>
      </c>
      <c r="H333" t="inlineStr">
        <is>
          <t>MANGA VERDE KG</t>
        </is>
      </c>
      <c r="I333" t="inlineStr">
        <is>
          <t>ALIMENTOS</t>
        </is>
      </c>
      <c r="J333" t="n">
        <v>1.2</v>
      </c>
      <c r="K333" t="inlineStr">
        <is>
          <t>KG</t>
        </is>
      </c>
      <c r="L333" t="n">
        <v>11.4</v>
      </c>
      <c r="M333" t="n">
        <v>9.5</v>
      </c>
      <c r="N333" t="inlineStr">
        <is>
          <t>ALIMENTOS</t>
        </is>
      </c>
      <c r="O333" t="inlineStr">
        <is>
          <t>06/2026</t>
        </is>
      </c>
    </row>
    <row r="334">
      <c r="A334" t="n">
        <v>238409</v>
      </c>
      <c r="B334" t="n">
        <v>122</v>
      </c>
      <c r="C334" t="inlineStr">
        <is>
          <t>Arcos</t>
        </is>
      </c>
      <c r="D334" t="inlineStr">
        <is>
          <t>CECILIA TSUYACO ARAKI SILVA LTDA</t>
        </is>
      </c>
      <c r="E334" t="inlineStr">
        <is>
          <t>392982</t>
        </is>
      </c>
      <c r="F334" s="550" t="n">
        <v>46176</v>
      </c>
      <c r="G334" t="n">
        <v>25328</v>
      </c>
      <c r="H334" t="inlineStr">
        <is>
          <t>COMINHO EM GRAOS KG</t>
        </is>
      </c>
      <c r="I334" t="inlineStr">
        <is>
          <t>ALIMENTOS</t>
        </is>
      </c>
      <c r="J334" t="n">
        <v>0.2</v>
      </c>
      <c r="K334" t="inlineStr">
        <is>
          <t>KG</t>
        </is>
      </c>
      <c r="L334" t="n">
        <v>13.6</v>
      </c>
      <c r="M334" t="n">
        <v>68</v>
      </c>
      <c r="N334" t="inlineStr">
        <is>
          <t>ALIMENTOS</t>
        </is>
      </c>
      <c r="O334" t="inlineStr">
        <is>
          <t>06/2026</t>
        </is>
      </c>
    </row>
    <row r="335">
      <c r="A335" t="n">
        <v>238409</v>
      </c>
      <c r="B335" t="n">
        <v>122</v>
      </c>
      <c r="C335" t="inlineStr">
        <is>
          <t>Arcos</t>
        </is>
      </c>
      <c r="D335" t="inlineStr">
        <is>
          <t>CECILIA TSUYACO ARAKI SILVA LTDA</t>
        </is>
      </c>
      <c r="E335" t="inlineStr">
        <is>
          <t>392982</t>
        </is>
      </c>
      <c r="F335" s="550" t="n">
        <v>46176</v>
      </c>
      <c r="G335" t="n">
        <v>23390</v>
      </c>
      <c r="H335" t="inlineStr">
        <is>
          <t>BANANA DA TERRA KG</t>
        </is>
      </c>
      <c r="I335" t="inlineStr">
        <is>
          <t>ALIMENTOS</t>
        </is>
      </c>
      <c r="J335" t="n">
        <v>1</v>
      </c>
      <c r="K335" t="inlineStr">
        <is>
          <t>KG</t>
        </is>
      </c>
      <c r="L335" t="n">
        <v>8.5</v>
      </c>
      <c r="M335" t="n">
        <v>8.5</v>
      </c>
      <c r="N335" t="inlineStr">
        <is>
          <t>ALIMENTOS</t>
        </is>
      </c>
      <c r="O335" t="inlineStr">
        <is>
          <t>06/2026</t>
        </is>
      </c>
    </row>
    <row r="336">
      <c r="A336" t="n">
        <v>238409</v>
      </c>
      <c r="B336" t="n">
        <v>122</v>
      </c>
      <c r="C336" t="inlineStr">
        <is>
          <t>Arcos</t>
        </is>
      </c>
      <c r="D336" t="inlineStr">
        <is>
          <t>CECILIA TSUYACO ARAKI SILVA LTDA</t>
        </is>
      </c>
      <c r="E336" t="inlineStr">
        <is>
          <t>392982</t>
        </is>
      </c>
      <c r="F336" s="550" t="n">
        <v>46176</v>
      </c>
      <c r="G336" t="n">
        <v>19570</v>
      </c>
      <c r="H336" t="inlineStr">
        <is>
          <t>PIMENTA JALAPENO KG</t>
        </is>
      </c>
      <c r="I336" t="inlineStr">
        <is>
          <t>ALIMENTOS</t>
        </is>
      </c>
      <c r="J336" t="n">
        <v>0.15</v>
      </c>
      <c r="K336" t="inlineStr">
        <is>
          <t>KG</t>
        </is>
      </c>
      <c r="L336" t="n">
        <v>5.85</v>
      </c>
      <c r="M336" t="n">
        <v>39</v>
      </c>
      <c r="N336" t="inlineStr">
        <is>
          <t>ALIMENTOS</t>
        </is>
      </c>
      <c r="O336" t="inlineStr">
        <is>
          <t>06/2026</t>
        </is>
      </c>
    </row>
    <row r="337">
      <c r="A337" t="n">
        <v>238409</v>
      </c>
      <c r="B337" t="n">
        <v>122</v>
      </c>
      <c r="C337" t="inlineStr">
        <is>
          <t>Arcos</t>
        </is>
      </c>
      <c r="D337" t="inlineStr">
        <is>
          <t>CECILIA TSUYACO ARAKI SILVA LTDA</t>
        </is>
      </c>
      <c r="E337" t="inlineStr">
        <is>
          <t>392982</t>
        </is>
      </c>
      <c r="F337" s="550" t="n">
        <v>46176</v>
      </c>
      <c r="G337" t="n">
        <v>19617</v>
      </c>
      <c r="H337" t="inlineStr">
        <is>
          <t>COENTRO KG</t>
        </is>
      </c>
      <c r="I337" t="inlineStr">
        <is>
          <t>ALIMENTOS</t>
        </is>
      </c>
      <c r="J337" t="n">
        <v>0.3</v>
      </c>
      <c r="K337" t="inlineStr">
        <is>
          <t>KG</t>
        </is>
      </c>
      <c r="L337" t="n">
        <v>9</v>
      </c>
      <c r="M337" t="n">
        <v>30</v>
      </c>
      <c r="N337" t="inlineStr">
        <is>
          <t>ALIMENTOS</t>
        </is>
      </c>
      <c r="O337" t="inlineStr">
        <is>
          <t>06/2026</t>
        </is>
      </c>
    </row>
    <row r="338">
      <c r="A338" t="n">
        <v>238405</v>
      </c>
      <c r="B338" t="n">
        <v>122</v>
      </c>
      <c r="C338" t="inlineStr">
        <is>
          <t>Arcos</t>
        </is>
      </c>
      <c r="D338" t="inlineStr">
        <is>
          <t>PROAUTO INDUSTRIA QUIMICA EIRELI</t>
        </is>
      </c>
      <c r="E338" t="inlineStr">
        <is>
          <t>157671</t>
        </is>
      </c>
      <c r="F338" s="550" t="n">
        <v>46175</v>
      </c>
      <c r="G338" t="n">
        <v>24507</v>
      </c>
      <c r="H338" t="inlineStr">
        <is>
          <t>PROAUTO ALCOOL LIQUIDO 70% KIMI LIQUID 1L UN</t>
        </is>
      </c>
      <c r="I338" t="inlineStr">
        <is>
          <t>DESCARTAVEIS/HIGIENE E LIMPEZA</t>
        </is>
      </c>
      <c r="J338" t="n">
        <v>4</v>
      </c>
      <c r="K338" t="inlineStr">
        <is>
          <t>GALAO</t>
        </is>
      </c>
      <c r="L338" t="n">
        <v>340.68</v>
      </c>
      <c r="M338" t="n">
        <v>85.17</v>
      </c>
      <c r="N338" t="inlineStr">
        <is>
          <t>HIGIENE E LIMPEZA</t>
        </is>
      </c>
      <c r="O338" t="inlineStr">
        <is>
          <t>06/2026</t>
        </is>
      </c>
    </row>
    <row r="339">
      <c r="A339" t="n">
        <v>238405</v>
      </c>
      <c r="B339" t="n">
        <v>122</v>
      </c>
      <c r="C339" t="inlineStr">
        <is>
          <t>Arcos</t>
        </is>
      </c>
      <c r="D339" t="inlineStr">
        <is>
          <t>PROAUTO INDUSTRIA QUIMICA EIRELI</t>
        </is>
      </c>
      <c r="E339" t="inlineStr">
        <is>
          <t>157671</t>
        </is>
      </c>
      <c r="F339" s="550" t="n">
        <v>46175</v>
      </c>
      <c r="G339" t="n">
        <v>17303</v>
      </c>
      <c r="H339" t="inlineStr">
        <is>
          <t>DESINFETANTE LAVANDA KIMI 5L</t>
        </is>
      </c>
      <c r="I339" t="inlineStr">
        <is>
          <t>DESCARTAVEIS/HIGIENE E LIMPEZA</t>
        </is>
      </c>
      <c r="J339" t="n">
        <v>4</v>
      </c>
      <c r="K339" t="inlineStr">
        <is>
          <t>GALAO</t>
        </is>
      </c>
      <c r="L339" t="n">
        <v>502.12</v>
      </c>
      <c r="M339" t="n">
        <v>125.53</v>
      </c>
      <c r="N339" t="inlineStr">
        <is>
          <t>HIGIENE E LIMPEZA</t>
        </is>
      </c>
      <c r="O339" t="inlineStr">
        <is>
          <t>06/2026</t>
        </is>
      </c>
    </row>
    <row r="340">
      <c r="A340" t="n">
        <v>238405</v>
      </c>
      <c r="B340" t="n">
        <v>122</v>
      </c>
      <c r="C340" t="inlineStr">
        <is>
          <t>Arcos</t>
        </is>
      </c>
      <c r="D340" t="inlineStr">
        <is>
          <t>PROAUTO INDUSTRIA QUIMICA EIRELI</t>
        </is>
      </c>
      <c r="E340" t="inlineStr">
        <is>
          <t>157671</t>
        </is>
      </c>
      <c r="F340" s="550" t="n">
        <v>46175</v>
      </c>
      <c r="G340" t="n">
        <v>26395</v>
      </c>
      <c r="H340" t="inlineStr">
        <is>
          <t>PROAUTO DETERGENTE CLORADO PRO HA 3000CL 5L</t>
        </is>
      </c>
      <c r="I340" t="inlineStr">
        <is>
          <t>DESCARTAVEIS/HIGIENE E LIMPEZA</t>
        </is>
      </c>
      <c r="J340" t="n">
        <v>4</v>
      </c>
      <c r="K340" t="inlineStr">
        <is>
          <t>GALAO</t>
        </is>
      </c>
      <c r="L340" t="n">
        <v>514.84</v>
      </c>
      <c r="M340" t="n">
        <v>128.71</v>
      </c>
      <c r="N340" t="inlineStr">
        <is>
          <t>HIGIENE E LIMPEZA</t>
        </is>
      </c>
      <c r="O340" t="inlineStr">
        <is>
          <t>06/2026</t>
        </is>
      </c>
    </row>
    <row r="341">
      <c r="A341" t="n">
        <v>238405</v>
      </c>
      <c r="B341" t="n">
        <v>122</v>
      </c>
      <c r="C341" t="inlineStr">
        <is>
          <t>Arcos</t>
        </is>
      </c>
      <c r="D341" t="inlineStr">
        <is>
          <t>PROAUTO INDUSTRIA QUIMICA EIRELI</t>
        </is>
      </c>
      <c r="E341" t="inlineStr">
        <is>
          <t>157671</t>
        </is>
      </c>
      <c r="F341" s="550" t="n">
        <v>46175</v>
      </c>
      <c r="G341" t="n">
        <v>24514</v>
      </c>
      <c r="H341" t="inlineStr">
        <is>
          <t>PROAUTO DETERGENTE NEUTRO NEUTER SUPER 5 L</t>
        </is>
      </c>
      <c r="I341" t="inlineStr">
        <is>
          <t>DESCARTAVEIS/HIGIENE E LIMPEZA</t>
        </is>
      </c>
      <c r="J341" t="n">
        <v>4</v>
      </c>
      <c r="K341" t="inlineStr">
        <is>
          <t>GALAO</t>
        </is>
      </c>
      <c r="L341" t="n">
        <v>494.16</v>
      </c>
      <c r="M341" t="n">
        <v>123.54</v>
      </c>
      <c r="N341" t="inlineStr">
        <is>
          <t>HIGIENE E LIMPEZA</t>
        </is>
      </c>
      <c r="O341" t="inlineStr">
        <is>
          <t>06/2026</t>
        </is>
      </c>
    </row>
    <row r="342">
      <c r="A342" t="n">
        <v>238404</v>
      </c>
      <c r="B342" t="n">
        <v>122</v>
      </c>
      <c r="C342" t="inlineStr">
        <is>
          <t>Arcos</t>
        </is>
      </c>
      <c r="D342" t="inlineStr">
        <is>
          <t xml:space="preserve">FORTE ALIMENTOS COM. IMPORTAÇÃO LTDA </t>
        </is>
      </c>
      <c r="E342" t="inlineStr">
        <is>
          <t>376738</t>
        </is>
      </c>
      <c r="F342" s="550" t="n">
        <v>46175</v>
      </c>
      <c r="G342" t="n">
        <v>19324</v>
      </c>
      <c r="H342" t="inlineStr">
        <is>
          <t>QUEIJO MUSSARELA TRES MARIAS KG</t>
        </is>
      </c>
      <c r="I342" t="inlineStr">
        <is>
          <t>ALIMENTOS</t>
        </is>
      </c>
      <c r="J342" t="n">
        <v>12.12</v>
      </c>
      <c r="K342" t="inlineStr">
        <is>
          <t>KG</t>
        </is>
      </c>
      <c r="L342" t="n">
        <v>471.47</v>
      </c>
      <c r="M342" t="n">
        <v>38.900165</v>
      </c>
      <c r="N342" t="inlineStr">
        <is>
          <t>ALIMENTOS</t>
        </is>
      </c>
      <c r="O342" t="inlineStr">
        <is>
          <t>06/2026</t>
        </is>
      </c>
    </row>
    <row r="343">
      <c r="A343" t="n">
        <v>238401</v>
      </c>
      <c r="B343" t="n">
        <v>122</v>
      </c>
      <c r="C343" t="inlineStr">
        <is>
          <t>Arcos</t>
        </is>
      </c>
      <c r="D343" t="inlineStr">
        <is>
          <t>EMPORIO M&amp;L COMERCIO DE ALIM E BEBIDAS LTDA</t>
        </is>
      </c>
      <c r="E343" t="inlineStr">
        <is>
          <t>516321</t>
        </is>
      </c>
      <c r="F343" s="550" t="n">
        <v>46175</v>
      </c>
      <c r="G343" t="n">
        <v>18278</v>
      </c>
      <c r="H343" t="inlineStr">
        <is>
          <t>LICOR DE CEREJA CHERRY HEERING 700ML</t>
        </is>
      </c>
      <c r="I343" t="inlineStr">
        <is>
          <t>BEBIDAS</t>
        </is>
      </c>
      <c r="J343" t="n">
        <v>6</v>
      </c>
      <c r="K343" t="inlineStr">
        <is>
          <t>GR</t>
        </is>
      </c>
      <c r="L343" t="n">
        <v>1517.4</v>
      </c>
      <c r="M343" t="n">
        <v>252.9</v>
      </c>
      <c r="N343" t="inlineStr">
        <is>
          <t>BEBIDAS</t>
        </is>
      </c>
      <c r="O343" t="inlineStr">
        <is>
          <t>06/2026</t>
        </is>
      </c>
    </row>
    <row r="344">
      <c r="A344" t="n">
        <v>238399</v>
      </c>
      <c r="B344" t="n">
        <v>122</v>
      </c>
      <c r="C344" t="inlineStr">
        <is>
          <t>Arcos</t>
        </is>
      </c>
      <c r="D344" t="inlineStr">
        <is>
          <t>FRONT BEBIDAS LTDA</t>
        </is>
      </c>
      <c r="E344" t="inlineStr">
        <is>
          <t>806678</t>
        </is>
      </c>
      <c r="F344" s="550" t="n">
        <v>46175</v>
      </c>
      <c r="G344" t="n">
        <v>18261</v>
      </c>
      <c r="H344" t="inlineStr">
        <is>
          <t>RUM ZACAPA 23 ANOS 750ML</t>
        </is>
      </c>
      <c r="I344" t="inlineStr">
        <is>
          <t>BEBIDAS</t>
        </is>
      </c>
      <c r="J344" t="n">
        <v>2</v>
      </c>
      <c r="K344" t="inlineStr">
        <is>
          <t>GR</t>
        </is>
      </c>
      <c r="L344" t="n">
        <v>926.4</v>
      </c>
      <c r="M344" t="n">
        <v>463.2</v>
      </c>
      <c r="N344" t="inlineStr">
        <is>
          <t>BEBIDAS</t>
        </is>
      </c>
      <c r="O344" t="inlineStr">
        <is>
          <t>06/2026</t>
        </is>
      </c>
    </row>
    <row r="345">
      <c r="A345" t="n">
        <v>238396</v>
      </c>
      <c r="B345" t="n">
        <v>122</v>
      </c>
      <c r="C345" t="inlineStr">
        <is>
          <t>Arcos</t>
        </is>
      </c>
      <c r="D345" t="inlineStr">
        <is>
          <t>MARIO PEDRO FELICIANO - HORTIFRUTI</t>
        </is>
      </c>
      <c r="E345" t="inlineStr">
        <is>
          <t>478805</t>
        </is>
      </c>
      <c r="F345" s="550" t="n">
        <v>46175</v>
      </c>
      <c r="G345" t="n">
        <v>19621</v>
      </c>
      <c r="H345" t="inlineStr">
        <is>
          <t>CENOURA KG</t>
        </is>
      </c>
      <c r="I345" t="inlineStr">
        <is>
          <t>ALIMENTOS</t>
        </is>
      </c>
      <c r="J345" t="n">
        <v>4.2</v>
      </c>
      <c r="K345" t="inlineStr">
        <is>
          <t>KG</t>
        </is>
      </c>
      <c r="L345" t="n">
        <v>37.46</v>
      </c>
      <c r="M345" t="n">
        <v>8.919048</v>
      </c>
      <c r="N345" t="inlineStr">
        <is>
          <t>ALIMENTOS</t>
        </is>
      </c>
      <c r="O345" t="inlineStr">
        <is>
          <t>06/2026</t>
        </is>
      </c>
    </row>
    <row r="346">
      <c r="A346" t="n">
        <v>238396</v>
      </c>
      <c r="B346" t="n">
        <v>122</v>
      </c>
      <c r="C346" t="inlineStr">
        <is>
          <t>Arcos</t>
        </is>
      </c>
      <c r="D346" t="inlineStr">
        <is>
          <t>MARIO PEDRO FELICIANO - HORTIFRUTI</t>
        </is>
      </c>
      <c r="E346" t="inlineStr">
        <is>
          <t>478805</t>
        </is>
      </c>
      <c r="F346" s="550" t="n">
        <v>46175</v>
      </c>
      <c r="G346" t="n">
        <v>19634</v>
      </c>
      <c r="H346" t="inlineStr">
        <is>
          <t>BERINJELA KG</t>
        </is>
      </c>
      <c r="I346" t="inlineStr">
        <is>
          <t>ALIMENTOS</t>
        </is>
      </c>
      <c r="J346" t="n">
        <v>2.1</v>
      </c>
      <c r="K346" t="inlineStr">
        <is>
          <t>KG</t>
        </is>
      </c>
      <c r="L346" t="n">
        <v>14.62</v>
      </c>
      <c r="M346" t="n">
        <v>6.961905</v>
      </c>
      <c r="N346" t="inlineStr">
        <is>
          <t>ALIMENTOS</t>
        </is>
      </c>
      <c r="O346" t="inlineStr">
        <is>
          <t>06/2026</t>
        </is>
      </c>
    </row>
    <row r="347">
      <c r="A347" t="n">
        <v>238396</v>
      </c>
      <c r="B347" t="n">
        <v>122</v>
      </c>
      <c r="C347" t="inlineStr">
        <is>
          <t>Arcos</t>
        </is>
      </c>
      <c r="D347" t="inlineStr">
        <is>
          <t>MARIO PEDRO FELICIANO - HORTIFRUTI</t>
        </is>
      </c>
      <c r="E347" t="inlineStr">
        <is>
          <t>478805</t>
        </is>
      </c>
      <c r="F347" s="550" t="n">
        <v>46175</v>
      </c>
      <c r="G347" t="n">
        <v>19658</v>
      </c>
      <c r="H347" t="inlineStr">
        <is>
          <t>ABOBORA JAPONESA / CABOTIAN KG</t>
        </is>
      </c>
      <c r="I347" t="inlineStr">
        <is>
          <t>ALIMENTOS</t>
        </is>
      </c>
      <c r="J347" t="n">
        <v>9</v>
      </c>
      <c r="K347" t="inlineStr">
        <is>
          <t>KG</t>
        </is>
      </c>
      <c r="L347" t="n">
        <v>33.3</v>
      </c>
      <c r="M347" t="n">
        <v>3.7</v>
      </c>
      <c r="N347" t="inlineStr">
        <is>
          <t>ALIMENTOS</t>
        </is>
      </c>
      <c r="O347" t="inlineStr">
        <is>
          <t>06/2026</t>
        </is>
      </c>
    </row>
    <row r="348">
      <c r="A348" t="n">
        <v>238396</v>
      </c>
      <c r="B348" t="n">
        <v>122</v>
      </c>
      <c r="C348" t="inlineStr">
        <is>
          <t>Arcos</t>
        </is>
      </c>
      <c r="D348" t="inlineStr">
        <is>
          <t>MARIO PEDRO FELICIANO - HORTIFRUTI</t>
        </is>
      </c>
      <c r="E348" t="inlineStr">
        <is>
          <t>478805</t>
        </is>
      </c>
      <c r="F348" s="550" t="n">
        <v>46175</v>
      </c>
      <c r="G348" t="n">
        <v>24484</v>
      </c>
      <c r="H348" t="inlineStr">
        <is>
          <t>TOMATE SWEET KG</t>
        </is>
      </c>
      <c r="I348" t="inlineStr">
        <is>
          <t>ALIMENTOS</t>
        </is>
      </c>
      <c r="J348" t="n">
        <v>0.4</v>
      </c>
      <c r="K348" t="inlineStr">
        <is>
          <t>KG</t>
        </is>
      </c>
      <c r="L348" t="n">
        <v>8.26</v>
      </c>
      <c r="M348" t="n">
        <v>20.65</v>
      </c>
      <c r="N348" t="inlineStr">
        <is>
          <t>ALIMENTOS</t>
        </is>
      </c>
      <c r="O348" t="inlineStr">
        <is>
          <t>06/2026</t>
        </is>
      </c>
    </row>
    <row r="349">
      <c r="A349" t="n">
        <v>238396</v>
      </c>
      <c r="B349" t="n">
        <v>122</v>
      </c>
      <c r="C349" t="inlineStr">
        <is>
          <t>Arcos</t>
        </is>
      </c>
      <c r="D349" t="inlineStr">
        <is>
          <t>MARIO PEDRO FELICIANO - HORTIFRUTI</t>
        </is>
      </c>
      <c r="E349" t="inlineStr">
        <is>
          <t>478805</t>
        </is>
      </c>
      <c r="F349" s="550" t="n">
        <v>46175</v>
      </c>
      <c r="G349" t="n">
        <v>19558</v>
      </c>
      <c r="H349" t="inlineStr">
        <is>
          <t>QUIABO KG</t>
        </is>
      </c>
      <c r="I349" t="inlineStr">
        <is>
          <t>ALIMENTOS</t>
        </is>
      </c>
      <c r="J349" t="n">
        <v>1</v>
      </c>
      <c r="K349" t="inlineStr">
        <is>
          <t>KG</t>
        </is>
      </c>
      <c r="L349" t="n">
        <v>20.66</v>
      </c>
      <c r="M349" t="n">
        <v>20.66</v>
      </c>
      <c r="N349" t="inlineStr">
        <is>
          <t>ALIMENTOS</t>
        </is>
      </c>
      <c r="O349" t="inlineStr">
        <is>
          <t>06/2026</t>
        </is>
      </c>
    </row>
    <row r="350">
      <c r="A350" t="n">
        <v>238396</v>
      </c>
      <c r="B350" t="n">
        <v>122</v>
      </c>
      <c r="C350" t="inlineStr">
        <is>
          <t>Arcos</t>
        </is>
      </c>
      <c r="D350" t="inlineStr">
        <is>
          <t>MARIO PEDRO FELICIANO - HORTIFRUTI</t>
        </is>
      </c>
      <c r="E350" t="inlineStr">
        <is>
          <t>478805</t>
        </is>
      </c>
      <c r="F350" s="550" t="n">
        <v>46175</v>
      </c>
      <c r="G350" t="n">
        <v>19572</v>
      </c>
      <c r="H350" t="inlineStr">
        <is>
          <t>PIMENTA DEDO DE MOCA KG</t>
        </is>
      </c>
      <c r="I350" t="inlineStr">
        <is>
          <t>ALIMENTOS</t>
        </is>
      </c>
      <c r="J350" t="n">
        <v>0.34</v>
      </c>
      <c r="K350" t="inlineStr">
        <is>
          <t>KG</t>
        </is>
      </c>
      <c r="L350" t="n">
        <v>2.93</v>
      </c>
      <c r="M350" t="n">
        <v>8.617647</v>
      </c>
      <c r="N350" t="inlineStr">
        <is>
          <t>ALIMENTOS</t>
        </is>
      </c>
      <c r="O350" t="inlineStr">
        <is>
          <t>06/2026</t>
        </is>
      </c>
    </row>
    <row r="351">
      <c r="A351" t="n">
        <v>238396</v>
      </c>
      <c r="B351" t="n">
        <v>122</v>
      </c>
      <c r="C351" t="inlineStr">
        <is>
          <t>Arcos</t>
        </is>
      </c>
      <c r="D351" t="inlineStr">
        <is>
          <t>MARIO PEDRO FELICIANO - HORTIFRUTI</t>
        </is>
      </c>
      <c r="E351" t="inlineStr">
        <is>
          <t>478805</t>
        </is>
      </c>
      <c r="F351" s="550" t="n">
        <v>46175</v>
      </c>
      <c r="G351" t="n">
        <v>19465</v>
      </c>
      <c r="H351" t="inlineStr">
        <is>
          <t>SALSAO KG</t>
        </is>
      </c>
      <c r="I351" t="inlineStr">
        <is>
          <t>ALIMENTOS</t>
        </is>
      </c>
      <c r="J351" t="n">
        <v>1.1</v>
      </c>
      <c r="K351" t="inlineStr">
        <is>
          <t>KG</t>
        </is>
      </c>
      <c r="L351" t="n">
        <v>7.18</v>
      </c>
      <c r="M351" t="n">
        <v>6.527273</v>
      </c>
      <c r="N351" t="inlineStr">
        <is>
          <t>ALIMENTOS</t>
        </is>
      </c>
      <c r="O351" t="inlineStr">
        <is>
          <t>06/2026</t>
        </is>
      </c>
    </row>
    <row r="352">
      <c r="A352" t="n">
        <v>238396</v>
      </c>
      <c r="B352" t="n">
        <v>122</v>
      </c>
      <c r="C352" t="inlineStr">
        <is>
          <t>Arcos</t>
        </is>
      </c>
      <c r="D352" t="inlineStr">
        <is>
          <t>MARIO PEDRO FELICIANO - HORTIFRUTI</t>
        </is>
      </c>
      <c r="E352" t="inlineStr">
        <is>
          <t>478805</t>
        </is>
      </c>
      <c r="F352" s="550" t="n">
        <v>46175</v>
      </c>
      <c r="G352" t="n">
        <v>24385</v>
      </c>
      <c r="H352" t="inlineStr">
        <is>
          <t>MORANGO CONGELADO KG</t>
        </is>
      </c>
      <c r="I352" t="inlineStr">
        <is>
          <t>ALIMENTOS</t>
        </is>
      </c>
      <c r="J352" t="n">
        <v>1</v>
      </c>
      <c r="K352" t="inlineStr">
        <is>
          <t>KG</t>
        </is>
      </c>
      <c r="L352" t="n">
        <v>15.22</v>
      </c>
      <c r="M352" t="n">
        <v>15.22</v>
      </c>
      <c r="N352" t="inlineStr">
        <is>
          <t>ALIMENTOS</t>
        </is>
      </c>
      <c r="O352" t="inlineStr">
        <is>
          <t>06/2026</t>
        </is>
      </c>
    </row>
    <row r="353">
      <c r="A353" t="n">
        <v>238396</v>
      </c>
      <c r="B353" t="n">
        <v>122</v>
      </c>
      <c r="C353" t="inlineStr">
        <is>
          <t>Arcos</t>
        </is>
      </c>
      <c r="D353" t="inlineStr">
        <is>
          <t>MARIO PEDRO FELICIANO - HORTIFRUTI</t>
        </is>
      </c>
      <c r="E353" t="inlineStr">
        <is>
          <t>478805</t>
        </is>
      </c>
      <c r="F353" s="550" t="n">
        <v>46175</v>
      </c>
      <c r="G353" t="n">
        <v>19748</v>
      </c>
      <c r="H353" t="inlineStr">
        <is>
          <t>MACA FUJI KG</t>
        </is>
      </c>
      <c r="I353" t="inlineStr">
        <is>
          <t>ALIMENTOS</t>
        </is>
      </c>
      <c r="J353" t="n">
        <v>4</v>
      </c>
      <c r="K353" t="inlineStr">
        <is>
          <t>KG</t>
        </is>
      </c>
      <c r="L353" t="n">
        <v>22.92</v>
      </c>
      <c r="M353" t="n">
        <v>5.73</v>
      </c>
      <c r="N353" t="inlineStr">
        <is>
          <t>ALIMENTOS</t>
        </is>
      </c>
      <c r="O353" t="inlineStr">
        <is>
          <t>06/2026</t>
        </is>
      </c>
    </row>
    <row r="354">
      <c r="A354" t="n">
        <v>238396</v>
      </c>
      <c r="B354" t="n">
        <v>122</v>
      </c>
      <c r="C354" t="inlineStr">
        <is>
          <t>Arcos</t>
        </is>
      </c>
      <c r="D354" t="inlineStr">
        <is>
          <t>MARIO PEDRO FELICIANO - HORTIFRUTI</t>
        </is>
      </c>
      <c r="E354" t="inlineStr">
        <is>
          <t>478805</t>
        </is>
      </c>
      <c r="F354" s="550" t="n">
        <v>46175</v>
      </c>
      <c r="G354" t="n">
        <v>19472</v>
      </c>
      <c r="H354" t="inlineStr">
        <is>
          <t>RUCULA KG</t>
        </is>
      </c>
      <c r="I354" t="inlineStr">
        <is>
          <t>ALIMENTOS</t>
        </is>
      </c>
      <c r="J354" t="n">
        <v>1.5</v>
      </c>
      <c r="K354" t="inlineStr">
        <is>
          <t>KG</t>
        </is>
      </c>
      <c r="L354" t="n">
        <v>34.8</v>
      </c>
      <c r="M354" t="n">
        <v>23.2</v>
      </c>
      <c r="N354" t="inlineStr">
        <is>
          <t>ALIMENTOS</t>
        </is>
      </c>
      <c r="O354" t="inlineStr">
        <is>
          <t>06/2026</t>
        </is>
      </c>
    </row>
    <row r="355">
      <c r="A355" t="n">
        <v>238396</v>
      </c>
      <c r="B355" t="n">
        <v>122</v>
      </c>
      <c r="C355" t="inlineStr">
        <is>
          <t>Arcos</t>
        </is>
      </c>
      <c r="D355" t="inlineStr">
        <is>
          <t>MARIO PEDRO FELICIANO - HORTIFRUTI</t>
        </is>
      </c>
      <c r="E355" t="inlineStr">
        <is>
          <t>478805</t>
        </is>
      </c>
      <c r="F355" s="550" t="n">
        <v>46175</v>
      </c>
      <c r="G355" t="n">
        <v>23389</v>
      </c>
      <c r="H355" t="inlineStr">
        <is>
          <t>BANANA NANICA KG</t>
        </is>
      </c>
      <c r="I355" t="inlineStr">
        <is>
          <t>ALIMENTOS</t>
        </is>
      </c>
      <c r="J355" t="n">
        <v>2.11</v>
      </c>
      <c r="K355" t="inlineStr">
        <is>
          <t>KG</t>
        </is>
      </c>
      <c r="L355" t="n">
        <v>9.85</v>
      </c>
      <c r="M355" t="n">
        <v>4.668246</v>
      </c>
      <c r="N355" t="inlineStr">
        <is>
          <t>ALIMENTOS</t>
        </is>
      </c>
      <c r="O355" t="inlineStr">
        <is>
          <t>06/2026</t>
        </is>
      </c>
    </row>
    <row r="356">
      <c r="A356" t="n">
        <v>238396</v>
      </c>
      <c r="B356" t="n">
        <v>122</v>
      </c>
      <c r="C356" t="inlineStr">
        <is>
          <t>Arcos</t>
        </is>
      </c>
      <c r="D356" t="inlineStr">
        <is>
          <t>MARIO PEDRO FELICIANO - HORTIFRUTI</t>
        </is>
      </c>
      <c r="E356" t="inlineStr">
        <is>
          <t>478805</t>
        </is>
      </c>
      <c r="F356" s="550" t="n">
        <v>46175</v>
      </c>
      <c r="G356" t="n">
        <v>19623</v>
      </c>
      <c r="H356" t="inlineStr">
        <is>
          <t>CEBOLA ROXA KG</t>
        </is>
      </c>
      <c r="I356" t="inlineStr">
        <is>
          <t>ALIMENTOS</t>
        </is>
      </c>
      <c r="J356" t="n">
        <v>5.3</v>
      </c>
      <c r="K356" t="inlineStr">
        <is>
          <t>KG</t>
        </is>
      </c>
      <c r="L356" t="n">
        <v>29.89</v>
      </c>
      <c r="M356" t="n">
        <v>5.639623</v>
      </c>
      <c r="N356" t="inlineStr">
        <is>
          <t>ALIMENTOS</t>
        </is>
      </c>
      <c r="O356" t="inlineStr">
        <is>
          <t>06/2026</t>
        </is>
      </c>
    </row>
    <row r="357">
      <c r="A357" t="n">
        <v>238396</v>
      </c>
      <c r="B357" t="n">
        <v>122</v>
      </c>
      <c r="C357" t="inlineStr">
        <is>
          <t>Arcos</t>
        </is>
      </c>
      <c r="D357" t="inlineStr">
        <is>
          <t>MARIO PEDRO FELICIANO - HORTIFRUTI</t>
        </is>
      </c>
      <c r="E357" t="inlineStr">
        <is>
          <t>478805</t>
        </is>
      </c>
      <c r="F357" s="550" t="n">
        <v>46175</v>
      </c>
      <c r="G357" t="n">
        <v>19738</v>
      </c>
      <c r="H357" t="inlineStr">
        <is>
          <t>MELANCIA KG</t>
        </is>
      </c>
      <c r="I357" t="inlineStr">
        <is>
          <t>ALIMENTOS</t>
        </is>
      </c>
      <c r="J357" t="n">
        <v>20</v>
      </c>
      <c r="K357" t="inlineStr">
        <is>
          <t>KG</t>
        </is>
      </c>
      <c r="L357" t="n">
        <v>59.4</v>
      </c>
      <c r="M357" t="n">
        <v>2.97</v>
      </c>
      <c r="N357" t="inlineStr">
        <is>
          <t>ALIMENTOS</t>
        </is>
      </c>
      <c r="O357" t="inlineStr">
        <is>
          <t>06/2026</t>
        </is>
      </c>
    </row>
    <row r="358">
      <c r="A358" t="n">
        <v>238396</v>
      </c>
      <c r="B358" t="n">
        <v>122</v>
      </c>
      <c r="C358" t="inlineStr">
        <is>
          <t>Arcos</t>
        </is>
      </c>
      <c r="D358" t="inlineStr">
        <is>
          <t>MARIO PEDRO FELICIANO - HORTIFRUTI</t>
        </is>
      </c>
      <c r="E358" t="inlineStr">
        <is>
          <t>478805</t>
        </is>
      </c>
      <c r="F358" s="550" t="n">
        <v>46175</v>
      </c>
      <c r="G358" t="n">
        <v>27106</v>
      </c>
      <c r="H358" t="inlineStr">
        <is>
          <t>PALMILTO PUPUNHA FRESCO TOLETE KG</t>
        </is>
      </c>
      <c r="I358" t="inlineStr">
        <is>
          <t>ALIMENTOS</t>
        </is>
      </c>
      <c r="J358" t="n">
        <v>4</v>
      </c>
      <c r="K358" t="inlineStr">
        <is>
          <t>KG</t>
        </is>
      </c>
      <c r="L358" t="n">
        <v>121.8</v>
      </c>
      <c r="M358" t="n">
        <v>30.45</v>
      </c>
      <c r="N358" t="inlineStr">
        <is>
          <t>ALIMENTOS</t>
        </is>
      </c>
      <c r="O358" t="inlineStr">
        <is>
          <t>06/2026</t>
        </is>
      </c>
    </row>
    <row r="359">
      <c r="A359" t="n">
        <v>238396</v>
      </c>
      <c r="B359" t="n">
        <v>122</v>
      </c>
      <c r="C359" t="inlineStr">
        <is>
          <t>Arcos</t>
        </is>
      </c>
      <c r="D359" t="inlineStr">
        <is>
          <t>MARIO PEDRO FELICIANO - HORTIFRUTI</t>
        </is>
      </c>
      <c r="E359" t="inlineStr">
        <is>
          <t>478805</t>
        </is>
      </c>
      <c r="F359" s="550" t="n">
        <v>46175</v>
      </c>
      <c r="G359" t="n">
        <v>23113</v>
      </c>
      <c r="H359" t="inlineStr">
        <is>
          <t>SALSA KG</t>
        </is>
      </c>
      <c r="I359" t="inlineStr">
        <is>
          <t>ALIMENTOS</t>
        </is>
      </c>
      <c r="J359" t="n">
        <v>1.1</v>
      </c>
      <c r="K359" t="inlineStr">
        <is>
          <t>KG</t>
        </is>
      </c>
      <c r="L359" t="n">
        <v>11.97</v>
      </c>
      <c r="M359" t="n">
        <v>10.881818</v>
      </c>
      <c r="N359" t="inlineStr">
        <is>
          <t>ALIMENTOS</t>
        </is>
      </c>
      <c r="O359" t="inlineStr">
        <is>
          <t>06/2026</t>
        </is>
      </c>
    </row>
    <row r="360">
      <c r="A360" t="n">
        <v>238396</v>
      </c>
      <c r="B360" t="n">
        <v>122</v>
      </c>
      <c r="C360" t="inlineStr">
        <is>
          <t>Arcos</t>
        </is>
      </c>
      <c r="D360" t="inlineStr">
        <is>
          <t>MARIO PEDRO FELICIANO - HORTIFRUTI</t>
        </is>
      </c>
      <c r="E360" t="inlineStr">
        <is>
          <t>478805</t>
        </is>
      </c>
      <c r="F360" s="550" t="n">
        <v>46175</v>
      </c>
      <c r="G360" t="n">
        <v>23186</v>
      </c>
      <c r="H360" t="inlineStr">
        <is>
          <t>TOMATE CARMEM SALADA KG</t>
        </is>
      </c>
      <c r="I360" t="inlineStr">
        <is>
          <t>ALIMENTOS</t>
        </is>
      </c>
      <c r="J360" t="n">
        <v>20</v>
      </c>
      <c r="K360" t="inlineStr">
        <is>
          <t>KG</t>
        </is>
      </c>
      <c r="L360" t="n">
        <v>259.6</v>
      </c>
      <c r="M360" t="n">
        <v>12.98</v>
      </c>
      <c r="N360" t="inlineStr">
        <is>
          <t>ALIMENTOS</t>
        </is>
      </c>
      <c r="O360" t="inlineStr">
        <is>
          <t>06/2026</t>
        </is>
      </c>
    </row>
    <row r="361">
      <c r="A361" t="n">
        <v>238396</v>
      </c>
      <c r="B361" t="n">
        <v>122</v>
      </c>
      <c r="C361" t="inlineStr">
        <is>
          <t>Arcos</t>
        </is>
      </c>
      <c r="D361" t="inlineStr">
        <is>
          <t>MARIO PEDRO FELICIANO - HORTIFRUTI</t>
        </is>
      </c>
      <c r="E361" t="inlineStr">
        <is>
          <t>478805</t>
        </is>
      </c>
      <c r="F361" s="550" t="n">
        <v>46175</v>
      </c>
      <c r="G361" t="n">
        <v>19721</v>
      </c>
      <c r="H361" t="inlineStr">
        <is>
          <t>ROMA KG</t>
        </is>
      </c>
      <c r="I361" t="inlineStr">
        <is>
          <t>ALIMENTOS</t>
        </is>
      </c>
      <c r="J361" t="n">
        <v>1</v>
      </c>
      <c r="K361" t="inlineStr">
        <is>
          <t>KG</t>
        </is>
      </c>
      <c r="L361" t="n">
        <v>39.66</v>
      </c>
      <c r="M361" t="n">
        <v>39.66</v>
      </c>
      <c r="N361" t="inlineStr">
        <is>
          <t>ALIMENTOS</t>
        </is>
      </c>
      <c r="O361" t="inlineStr">
        <is>
          <t>06/2026</t>
        </is>
      </c>
    </row>
    <row r="362">
      <c r="A362" t="n">
        <v>238396</v>
      </c>
      <c r="B362" t="n">
        <v>122</v>
      </c>
      <c r="C362" t="inlineStr">
        <is>
          <t>Arcos</t>
        </is>
      </c>
      <c r="D362" t="inlineStr">
        <is>
          <t>MARIO PEDRO FELICIANO - HORTIFRUTI</t>
        </is>
      </c>
      <c r="E362" t="inlineStr">
        <is>
          <t>478805</t>
        </is>
      </c>
      <c r="F362" s="550" t="n">
        <v>46175</v>
      </c>
      <c r="G362" t="n">
        <v>24037</v>
      </c>
      <c r="H362" t="inlineStr">
        <is>
          <t>ALHO TRITURADO FRITO</t>
        </is>
      </c>
      <c r="I362" t="inlineStr">
        <is>
          <t>ALIMENTOS</t>
        </is>
      </c>
      <c r="J362" t="n">
        <v>4</v>
      </c>
      <c r="K362" t="inlineStr">
        <is>
          <t>KG</t>
        </is>
      </c>
      <c r="L362" t="n">
        <v>70.76000000000001</v>
      </c>
      <c r="M362" t="n">
        <v>17.69</v>
      </c>
      <c r="N362" t="inlineStr">
        <is>
          <t>ALIMENTOS</t>
        </is>
      </c>
      <c r="O362" t="inlineStr">
        <is>
          <t>06/2026</t>
        </is>
      </c>
    </row>
    <row r="363">
      <c r="A363" t="n">
        <v>238395</v>
      </c>
      <c r="B363" t="n">
        <v>122</v>
      </c>
      <c r="C363" t="inlineStr">
        <is>
          <t>Arcos</t>
        </is>
      </c>
      <c r="D363" t="inlineStr">
        <is>
          <t>DTK COMERCIO DE ALIMENTOS LTDA</t>
        </is>
      </c>
      <c r="E363" t="inlineStr">
        <is>
          <t>82947</t>
        </is>
      </c>
      <c r="F363" s="550" t="n">
        <v>46176</v>
      </c>
      <c r="G363" t="n">
        <v>24272</v>
      </c>
      <c r="H363" t="inlineStr">
        <is>
          <t>FLOR DE SAL KG</t>
        </is>
      </c>
      <c r="I363" t="inlineStr">
        <is>
          <t>ALIMENTOS</t>
        </is>
      </c>
      <c r="J363" t="n">
        <v>1</v>
      </c>
      <c r="K363" t="inlineStr">
        <is>
          <t>KG</t>
        </is>
      </c>
      <c r="L363" t="n">
        <v>26.68</v>
      </c>
      <c r="M363" t="n">
        <v>26.68</v>
      </c>
      <c r="N363" t="inlineStr">
        <is>
          <t>ALIMENTOS</t>
        </is>
      </c>
      <c r="O363" t="inlineStr">
        <is>
          <t>06/2026</t>
        </is>
      </c>
    </row>
    <row r="364">
      <c r="A364" t="n">
        <v>238395</v>
      </c>
      <c r="B364" t="n">
        <v>122</v>
      </c>
      <c r="C364" t="inlineStr">
        <is>
          <t>Arcos</t>
        </is>
      </c>
      <c r="D364" t="inlineStr">
        <is>
          <t>DTK COMERCIO DE ALIMENTOS LTDA</t>
        </is>
      </c>
      <c r="E364" t="inlineStr">
        <is>
          <t>82947</t>
        </is>
      </c>
      <c r="F364" s="550" t="n">
        <v>46176</v>
      </c>
      <c r="G364" t="n">
        <v>20661</v>
      </c>
      <c r="H364" t="inlineStr">
        <is>
          <t>LEITE CONDENSADO MOCA C/395G UN</t>
        </is>
      </c>
      <c r="I364" t="inlineStr">
        <is>
          <t>ALIMENTOS</t>
        </is>
      </c>
      <c r="J364" t="n">
        <v>6</v>
      </c>
      <c r="K364" t="inlineStr">
        <is>
          <t>UN</t>
        </is>
      </c>
      <c r="L364" t="n">
        <v>51.54</v>
      </c>
      <c r="M364" t="n">
        <v>8.59</v>
      </c>
      <c r="N364" t="inlineStr">
        <is>
          <t>ALIMENTOS</t>
        </is>
      </c>
      <c r="O364" t="inlineStr">
        <is>
          <t>06/2026</t>
        </is>
      </c>
    </row>
    <row r="365">
      <c r="A365" t="n">
        <v>238395</v>
      </c>
      <c r="B365" t="n">
        <v>122</v>
      </c>
      <c r="C365" t="inlineStr">
        <is>
          <t>Arcos</t>
        </is>
      </c>
      <c r="D365" t="inlineStr">
        <is>
          <t>DTK COMERCIO DE ALIMENTOS LTDA</t>
        </is>
      </c>
      <c r="E365" t="inlineStr">
        <is>
          <t>82947</t>
        </is>
      </c>
      <c r="F365" s="550" t="n">
        <v>46176</v>
      </c>
      <c r="G365" t="n">
        <v>26020</v>
      </c>
      <c r="H365" t="inlineStr">
        <is>
          <t>CREME DE LEITE PIRACANJUBA TP 1,030 KG  UN</t>
        </is>
      </c>
      <c r="I365" t="inlineStr">
        <is>
          <t>ALIMENTOS</t>
        </is>
      </c>
      <c r="J365" t="n">
        <v>24</v>
      </c>
      <c r="K365" t="inlineStr">
        <is>
          <t>UN</t>
        </is>
      </c>
      <c r="L365" t="n">
        <v>328.56</v>
      </c>
      <c r="M365" t="n">
        <v>13.69</v>
      </c>
      <c r="N365" t="inlineStr">
        <is>
          <t>ALIMENTOS</t>
        </is>
      </c>
      <c r="O365" t="inlineStr">
        <is>
          <t>06/2026</t>
        </is>
      </c>
    </row>
    <row r="366">
      <c r="A366" t="n">
        <v>238395</v>
      </c>
      <c r="B366" t="n">
        <v>122</v>
      </c>
      <c r="C366" t="inlineStr">
        <is>
          <t>Arcos</t>
        </is>
      </c>
      <c r="D366" t="inlineStr">
        <is>
          <t>DTK COMERCIO DE ALIMENTOS LTDA</t>
        </is>
      </c>
      <c r="E366" t="inlineStr">
        <is>
          <t>82947</t>
        </is>
      </c>
      <c r="F366" s="550" t="n">
        <v>46176</v>
      </c>
      <c r="G366" t="n">
        <v>20360</v>
      </c>
      <c r="H366" t="inlineStr">
        <is>
          <t>FARINHA DE TRIGO ANACONDA C/5KG</t>
        </is>
      </c>
      <c r="I366" t="inlineStr">
        <is>
          <t>ALIMENTOS</t>
        </is>
      </c>
      <c r="J366" t="n">
        <v>5</v>
      </c>
      <c r="K366" t="inlineStr">
        <is>
          <t>Kg</t>
        </is>
      </c>
      <c r="L366" t="n">
        <v>104.45</v>
      </c>
      <c r="M366" t="n">
        <v>20.89</v>
      </c>
      <c r="N366" t="inlineStr">
        <is>
          <t>ALIMENTOS</t>
        </is>
      </c>
      <c r="O366" t="inlineStr">
        <is>
          <t>06/2026</t>
        </is>
      </c>
    </row>
    <row r="367">
      <c r="A367" t="n">
        <v>238389</v>
      </c>
      <c r="B367" t="n">
        <v>122</v>
      </c>
      <c r="C367" t="inlineStr">
        <is>
          <t>Arcos</t>
        </is>
      </c>
      <c r="D367" t="inlineStr">
        <is>
          <t>CECILIA TSUYACO ARAKI SILVA LTDA</t>
        </is>
      </c>
      <c r="E367" t="inlineStr">
        <is>
          <t>392946</t>
        </is>
      </c>
      <c r="F367" s="550" t="n">
        <v>46175</v>
      </c>
      <c r="G367" t="n">
        <v>19617</v>
      </c>
      <c r="H367" t="inlineStr">
        <is>
          <t>COENTRO KG</t>
        </is>
      </c>
      <c r="I367" t="inlineStr">
        <is>
          <t>ALIMENTOS</t>
        </is>
      </c>
      <c r="J367" t="n">
        <v>0.3</v>
      </c>
      <c r="K367" t="inlineStr">
        <is>
          <t>KG</t>
        </is>
      </c>
      <c r="L367" t="n">
        <v>9</v>
      </c>
      <c r="M367" t="n">
        <v>30</v>
      </c>
      <c r="N367" t="inlineStr">
        <is>
          <t>ALIMENTOS</t>
        </is>
      </c>
      <c r="O367" t="inlineStr">
        <is>
          <t>06/2026</t>
        </is>
      </c>
    </row>
    <row r="368">
      <c r="A368" t="n">
        <v>238389</v>
      </c>
      <c r="B368" t="n">
        <v>122</v>
      </c>
      <c r="C368" t="inlineStr">
        <is>
          <t>Arcos</t>
        </is>
      </c>
      <c r="D368" t="inlineStr">
        <is>
          <t>CECILIA TSUYACO ARAKI SILVA LTDA</t>
        </is>
      </c>
      <c r="E368" t="inlineStr">
        <is>
          <t>392946</t>
        </is>
      </c>
      <c r="F368" s="550" t="n">
        <v>46175</v>
      </c>
      <c r="G368" t="n">
        <v>25647</v>
      </c>
      <c r="H368" t="inlineStr">
        <is>
          <t>ACELGA BOK CHOY KG</t>
        </is>
      </c>
      <c r="I368" t="inlineStr">
        <is>
          <t>ALIMENTOS</t>
        </is>
      </c>
      <c r="J368" t="n">
        <v>2</v>
      </c>
      <c r="K368" t="inlineStr">
        <is>
          <t>KG</t>
        </is>
      </c>
      <c r="L368" t="n">
        <v>40</v>
      </c>
      <c r="M368" t="n">
        <v>20</v>
      </c>
      <c r="N368" t="inlineStr">
        <is>
          <t>ALIMENTOS</t>
        </is>
      </c>
      <c r="O368" t="inlineStr">
        <is>
          <t>06/2026</t>
        </is>
      </c>
    </row>
    <row r="369">
      <c r="A369" t="n">
        <v>238389</v>
      </c>
      <c r="B369" t="n">
        <v>122</v>
      </c>
      <c r="C369" t="inlineStr">
        <is>
          <t>Arcos</t>
        </is>
      </c>
      <c r="D369" t="inlineStr">
        <is>
          <t>CECILIA TSUYACO ARAKI SILVA LTDA</t>
        </is>
      </c>
      <c r="E369" t="inlineStr">
        <is>
          <t>392946</t>
        </is>
      </c>
      <c r="F369" s="550" t="n">
        <v>46175</v>
      </c>
      <c r="G369" t="n">
        <v>19575</v>
      </c>
      <c r="H369" t="inlineStr">
        <is>
          <t>PIMENTA DE CHEIRO VERDE KG</t>
        </is>
      </c>
      <c r="I369" t="inlineStr">
        <is>
          <t>ALIMENTOS</t>
        </is>
      </c>
      <c r="J369" t="n">
        <v>0.3</v>
      </c>
      <c r="K369" t="inlineStr">
        <is>
          <t>KG</t>
        </is>
      </c>
      <c r="L369" t="n">
        <v>11.4</v>
      </c>
      <c r="M369" t="n">
        <v>38</v>
      </c>
      <c r="N369" t="inlineStr">
        <is>
          <t>ALIMENTOS</t>
        </is>
      </c>
      <c r="O369" t="inlineStr">
        <is>
          <t>06/2026</t>
        </is>
      </c>
    </row>
    <row r="370">
      <c r="A370" t="n">
        <v>238389</v>
      </c>
      <c r="B370" t="n">
        <v>122</v>
      </c>
      <c r="C370" t="inlineStr">
        <is>
          <t>Arcos</t>
        </is>
      </c>
      <c r="D370" t="inlineStr">
        <is>
          <t>CECILIA TSUYACO ARAKI SILVA LTDA</t>
        </is>
      </c>
      <c r="E370" t="inlineStr">
        <is>
          <t>392946</t>
        </is>
      </c>
      <c r="F370" s="550" t="n">
        <v>46175</v>
      </c>
      <c r="G370" t="n">
        <v>19485</v>
      </c>
      <c r="H370" t="inlineStr">
        <is>
          <t>ENDRO DILL KG</t>
        </is>
      </c>
      <c r="I370" t="inlineStr">
        <is>
          <t>ALIMENTOS</t>
        </is>
      </c>
      <c r="J370" t="n">
        <v>0.2</v>
      </c>
      <c r="K370" t="inlineStr">
        <is>
          <t>KG</t>
        </is>
      </c>
      <c r="L370" t="n">
        <v>11</v>
      </c>
      <c r="M370" t="n">
        <v>55</v>
      </c>
      <c r="N370" t="inlineStr">
        <is>
          <t>ALIMENTOS</t>
        </is>
      </c>
      <c r="O370" t="inlineStr">
        <is>
          <t>06/2026</t>
        </is>
      </c>
    </row>
    <row r="371">
      <c r="A371" t="n">
        <v>238389</v>
      </c>
      <c r="B371" t="n">
        <v>122</v>
      </c>
      <c r="C371" t="inlineStr">
        <is>
          <t>Arcos</t>
        </is>
      </c>
      <c r="D371" t="inlineStr">
        <is>
          <t>CECILIA TSUYACO ARAKI SILVA LTDA</t>
        </is>
      </c>
      <c r="E371" t="inlineStr">
        <is>
          <t>392946</t>
        </is>
      </c>
      <c r="F371" s="550" t="n">
        <v>46175</v>
      </c>
      <c r="G371" t="n">
        <v>19476</v>
      </c>
      <c r="H371" t="inlineStr">
        <is>
          <t>MANJERICAO KG</t>
        </is>
      </c>
      <c r="I371" t="inlineStr">
        <is>
          <t>ALIMENTOS</t>
        </is>
      </c>
      <c r="J371" t="n">
        <v>0.3</v>
      </c>
      <c r="K371" t="inlineStr">
        <is>
          <t>KG</t>
        </is>
      </c>
      <c r="L371" t="n">
        <v>19.5</v>
      </c>
      <c r="M371" t="n">
        <v>65</v>
      </c>
      <c r="N371" t="inlineStr">
        <is>
          <t>ALIMENTOS</t>
        </is>
      </c>
      <c r="O371" t="inlineStr">
        <is>
          <t>06/2026</t>
        </is>
      </c>
    </row>
    <row r="372">
      <c r="A372" t="n">
        <v>238389</v>
      </c>
      <c r="B372" t="n">
        <v>122</v>
      </c>
      <c r="C372" t="inlineStr">
        <is>
          <t>Arcos</t>
        </is>
      </c>
      <c r="D372" t="inlineStr">
        <is>
          <t>CECILIA TSUYACO ARAKI SILVA LTDA</t>
        </is>
      </c>
      <c r="E372" t="inlineStr">
        <is>
          <t>392946</t>
        </is>
      </c>
      <c r="F372" s="550" t="n">
        <v>46175</v>
      </c>
      <c r="G372" t="n">
        <v>19505</v>
      </c>
      <c r="H372" t="inlineStr">
        <is>
          <t>ALFACE AMERICANA KG</t>
        </is>
      </c>
      <c r="I372" t="inlineStr">
        <is>
          <t>ALIMENTOS</t>
        </is>
      </c>
      <c r="J372" t="n">
        <v>1</v>
      </c>
      <c r="K372" t="inlineStr">
        <is>
          <t>KG</t>
        </is>
      </c>
      <c r="L372" t="n">
        <v>11.5</v>
      </c>
      <c r="M372" t="n">
        <v>11.5</v>
      </c>
      <c r="N372" t="inlineStr">
        <is>
          <t>ALIMENTOS</t>
        </is>
      </c>
      <c r="O372" t="inlineStr">
        <is>
          <t>06/2026</t>
        </is>
      </c>
    </row>
    <row r="373">
      <c r="A373" t="n">
        <v>238389</v>
      </c>
      <c r="B373" t="n">
        <v>122</v>
      </c>
      <c r="C373" t="inlineStr">
        <is>
          <t>Arcos</t>
        </is>
      </c>
      <c r="D373" t="inlineStr">
        <is>
          <t>CECILIA TSUYACO ARAKI SILVA LTDA</t>
        </is>
      </c>
      <c r="E373" t="inlineStr">
        <is>
          <t>392946</t>
        </is>
      </c>
      <c r="F373" s="550" t="n">
        <v>46175</v>
      </c>
      <c r="G373" t="n">
        <v>19647</v>
      </c>
      <c r="H373" t="inlineStr">
        <is>
          <t>ALHO PORO KG</t>
        </is>
      </c>
      <c r="I373" t="inlineStr">
        <is>
          <t>ALIMENTOS</t>
        </is>
      </c>
      <c r="J373" t="n">
        <v>1</v>
      </c>
      <c r="K373" t="inlineStr">
        <is>
          <t>KG</t>
        </is>
      </c>
      <c r="L373" t="n">
        <v>16</v>
      </c>
      <c r="M373" t="n">
        <v>16</v>
      </c>
      <c r="N373" t="inlineStr">
        <is>
          <t>ALIMENTOS</t>
        </is>
      </c>
      <c r="O373" t="inlineStr">
        <is>
          <t>06/2026</t>
        </is>
      </c>
    </row>
    <row r="374">
      <c r="A374" t="n">
        <v>238389</v>
      </c>
      <c r="B374" t="n">
        <v>122</v>
      </c>
      <c r="C374" t="inlineStr">
        <is>
          <t>Arcos</t>
        </is>
      </c>
      <c r="D374" t="inlineStr">
        <is>
          <t>CECILIA TSUYACO ARAKI SILVA LTDA</t>
        </is>
      </c>
      <c r="E374" t="inlineStr">
        <is>
          <t>392946</t>
        </is>
      </c>
      <c r="F374" s="550" t="n">
        <v>46175</v>
      </c>
      <c r="G374" t="n">
        <v>19657</v>
      </c>
      <c r="H374" t="inlineStr">
        <is>
          <t>ABOBORA PESCOCO KG</t>
        </is>
      </c>
      <c r="I374" t="inlineStr">
        <is>
          <t>ALIMENTOS</t>
        </is>
      </c>
      <c r="J374" t="n">
        <v>3</v>
      </c>
      <c r="K374" t="inlineStr">
        <is>
          <t>KG</t>
        </is>
      </c>
      <c r="L374" t="n">
        <v>14.4</v>
      </c>
      <c r="M374" t="n">
        <v>4.8</v>
      </c>
      <c r="N374" t="inlineStr">
        <is>
          <t>ALIMENTOS</t>
        </is>
      </c>
      <c r="O374" t="inlineStr">
        <is>
          <t>06/2026</t>
        </is>
      </c>
    </row>
    <row r="375">
      <c r="A375" t="n">
        <v>238389</v>
      </c>
      <c r="B375" t="n">
        <v>122</v>
      </c>
      <c r="C375" t="inlineStr">
        <is>
          <t>Arcos</t>
        </is>
      </c>
      <c r="D375" t="inlineStr">
        <is>
          <t>CECILIA TSUYACO ARAKI SILVA LTDA</t>
        </is>
      </c>
      <c r="E375" t="inlineStr">
        <is>
          <t>392946</t>
        </is>
      </c>
      <c r="F375" s="550" t="n">
        <v>46175</v>
      </c>
      <c r="G375" t="n">
        <v>23195</v>
      </c>
      <c r="H375" t="inlineStr">
        <is>
          <t>RABANETE KG</t>
        </is>
      </c>
      <c r="I375" t="inlineStr">
        <is>
          <t>ALIMENTOS</t>
        </is>
      </c>
      <c r="J375" t="n">
        <v>0.3</v>
      </c>
      <c r="K375" t="inlineStr">
        <is>
          <t>KG</t>
        </is>
      </c>
      <c r="L375" t="n">
        <v>3.6</v>
      </c>
      <c r="M375" t="n">
        <v>12</v>
      </c>
      <c r="N375" t="inlineStr">
        <is>
          <t>ALIMENTOS</t>
        </is>
      </c>
      <c r="O375" t="inlineStr">
        <is>
          <t>06/2026</t>
        </is>
      </c>
    </row>
    <row r="376">
      <c r="A376" t="n">
        <v>238389</v>
      </c>
      <c r="B376" t="n">
        <v>122</v>
      </c>
      <c r="C376" t="inlineStr">
        <is>
          <t>Arcos</t>
        </is>
      </c>
      <c r="D376" t="inlineStr">
        <is>
          <t>CECILIA TSUYACO ARAKI SILVA LTDA</t>
        </is>
      </c>
      <c r="E376" t="inlineStr">
        <is>
          <t>392946</t>
        </is>
      </c>
      <c r="F376" s="550" t="n">
        <v>46175</v>
      </c>
      <c r="G376" t="n">
        <v>19502</v>
      </c>
      <c r="H376" t="inlineStr">
        <is>
          <t>ALFACE CRESPA ROXA KG</t>
        </is>
      </c>
      <c r="I376" t="inlineStr">
        <is>
          <t>ALIMENTOS</t>
        </is>
      </c>
      <c r="J376" t="n">
        <v>0.6</v>
      </c>
      <c r="K376" t="inlineStr">
        <is>
          <t>KG</t>
        </is>
      </c>
      <c r="L376" t="n">
        <v>10.2</v>
      </c>
      <c r="M376" t="n">
        <v>17</v>
      </c>
      <c r="N376" t="inlineStr">
        <is>
          <t>ALIMENTOS</t>
        </is>
      </c>
      <c r="O376" t="inlineStr">
        <is>
          <t>06/2026</t>
        </is>
      </c>
    </row>
    <row r="377">
      <c r="A377" t="n">
        <v>238389</v>
      </c>
      <c r="B377" t="n">
        <v>122</v>
      </c>
      <c r="C377" t="inlineStr">
        <is>
          <t>Arcos</t>
        </is>
      </c>
      <c r="D377" t="inlineStr">
        <is>
          <t>CECILIA TSUYACO ARAKI SILVA LTDA</t>
        </is>
      </c>
      <c r="E377" t="inlineStr">
        <is>
          <t>392946</t>
        </is>
      </c>
      <c r="F377" s="550" t="n">
        <v>46175</v>
      </c>
      <c r="G377" t="n">
        <v>19759</v>
      </c>
      <c r="H377" t="inlineStr">
        <is>
          <t>LARANJA BAHIA KG</t>
        </is>
      </c>
      <c r="I377" t="inlineStr">
        <is>
          <t>ALIMENTOS</t>
        </is>
      </c>
      <c r="J377" t="n">
        <v>3</v>
      </c>
      <c r="K377" t="inlineStr">
        <is>
          <t>KG</t>
        </is>
      </c>
      <c r="L377" t="n">
        <v>28.5</v>
      </c>
      <c r="M377" t="n">
        <v>9.5</v>
      </c>
      <c r="N377" t="inlineStr">
        <is>
          <t>ALIMENTOS</t>
        </is>
      </c>
      <c r="O377" t="inlineStr">
        <is>
          <t>06/2026</t>
        </is>
      </c>
    </row>
    <row r="378">
      <c r="A378" t="n">
        <v>238389</v>
      </c>
      <c r="B378" t="n">
        <v>122</v>
      </c>
      <c r="C378" t="inlineStr">
        <is>
          <t>Arcos</t>
        </is>
      </c>
      <c r="D378" t="inlineStr">
        <is>
          <t>CECILIA TSUYACO ARAKI SILVA LTDA</t>
        </is>
      </c>
      <c r="E378" t="inlineStr">
        <is>
          <t>392946</t>
        </is>
      </c>
      <c r="F378" s="550" t="n">
        <v>46175</v>
      </c>
      <c r="G378" t="n">
        <v>23359</v>
      </c>
      <c r="H378" t="inlineStr">
        <is>
          <t>LIMAO TAHITI KG</t>
        </is>
      </c>
      <c r="I378" t="inlineStr">
        <is>
          <t>ALIMENTOS</t>
        </is>
      </c>
      <c r="J378" t="n">
        <v>10</v>
      </c>
      <c r="K378" t="inlineStr">
        <is>
          <t>KG</t>
        </is>
      </c>
      <c r="L378" t="n">
        <v>27</v>
      </c>
      <c r="M378" t="n">
        <v>2.7</v>
      </c>
      <c r="N378" t="inlineStr">
        <is>
          <t>ALIMENTOS</t>
        </is>
      </c>
      <c r="O378" t="inlineStr">
        <is>
          <t>06/2026</t>
        </is>
      </c>
    </row>
    <row r="379">
      <c r="A379" t="n">
        <v>238389</v>
      </c>
      <c r="B379" t="n">
        <v>122</v>
      </c>
      <c r="C379" t="inlineStr">
        <is>
          <t>Arcos</t>
        </is>
      </c>
      <c r="D379" t="inlineStr">
        <is>
          <t>CECILIA TSUYACO ARAKI SILVA LTDA</t>
        </is>
      </c>
      <c r="E379" t="inlineStr">
        <is>
          <t>392946</t>
        </is>
      </c>
      <c r="F379" s="550" t="n">
        <v>46175</v>
      </c>
      <c r="G379" t="n">
        <v>19751</v>
      </c>
      <c r="H379" t="inlineStr">
        <is>
          <t>LIMAO SICILIANO KG</t>
        </is>
      </c>
      <c r="I379" t="inlineStr">
        <is>
          <t>ALIMENTOS</t>
        </is>
      </c>
      <c r="J379" t="n">
        <v>5</v>
      </c>
      <c r="K379" t="inlineStr">
        <is>
          <t>KG</t>
        </is>
      </c>
      <c r="L379" t="n">
        <v>43.5</v>
      </c>
      <c r="M379" t="n">
        <v>8.699999999999999</v>
      </c>
      <c r="N379" t="inlineStr">
        <is>
          <t>ALIMENTOS</t>
        </is>
      </c>
      <c r="O379" t="inlineStr">
        <is>
          <t>06/2026</t>
        </is>
      </c>
    </row>
    <row r="380">
      <c r="A380" t="n">
        <v>238389</v>
      </c>
      <c r="B380" t="n">
        <v>122</v>
      </c>
      <c r="C380" t="inlineStr">
        <is>
          <t>Arcos</t>
        </is>
      </c>
      <c r="D380" t="inlineStr">
        <is>
          <t>CECILIA TSUYACO ARAKI SILVA LTDA</t>
        </is>
      </c>
      <c r="E380" t="inlineStr">
        <is>
          <t>392946</t>
        </is>
      </c>
      <c r="F380" s="550" t="n">
        <v>46175</v>
      </c>
      <c r="G380" t="n">
        <v>19480</v>
      </c>
      <c r="H380" t="inlineStr">
        <is>
          <t>HORTELA HIDROPONICA KG</t>
        </is>
      </c>
      <c r="I380" t="inlineStr">
        <is>
          <t>ALIMENTOS</t>
        </is>
      </c>
      <c r="J380" t="n">
        <v>0.4</v>
      </c>
      <c r="K380" t="inlineStr">
        <is>
          <t>KG</t>
        </is>
      </c>
      <c r="L380" t="n">
        <v>7.2</v>
      </c>
      <c r="M380" t="n">
        <v>18</v>
      </c>
      <c r="N380" t="inlineStr">
        <is>
          <t>ALIMENTOS</t>
        </is>
      </c>
      <c r="O380" t="inlineStr">
        <is>
          <t>06/2026</t>
        </is>
      </c>
    </row>
    <row r="381">
      <c r="A381" t="n">
        <v>238389</v>
      </c>
      <c r="B381" t="n">
        <v>122</v>
      </c>
      <c r="C381" t="inlineStr">
        <is>
          <t>Arcos</t>
        </is>
      </c>
      <c r="D381" t="inlineStr">
        <is>
          <t>CECILIA TSUYACO ARAKI SILVA LTDA</t>
        </is>
      </c>
      <c r="E381" t="inlineStr">
        <is>
          <t>392946</t>
        </is>
      </c>
      <c r="F381" s="550" t="n">
        <v>46175</v>
      </c>
      <c r="G381" t="n">
        <v>19503</v>
      </c>
      <c r="H381" t="inlineStr">
        <is>
          <t>ALFACE CRESPA KG</t>
        </is>
      </c>
      <c r="I381" t="inlineStr">
        <is>
          <t>ALIMENTOS</t>
        </is>
      </c>
      <c r="J381" t="n">
        <v>1</v>
      </c>
      <c r="K381" t="inlineStr">
        <is>
          <t>KG</t>
        </is>
      </c>
      <c r="L381" t="n">
        <v>12</v>
      </c>
      <c r="M381" t="n">
        <v>12</v>
      </c>
      <c r="N381" t="inlineStr">
        <is>
          <t>ALIMENTOS</t>
        </is>
      </c>
      <c r="O381" t="inlineStr">
        <is>
          <t>06/2026</t>
        </is>
      </c>
    </row>
    <row r="382">
      <c r="A382" t="n">
        <v>238389</v>
      </c>
      <c r="B382" t="n">
        <v>122</v>
      </c>
      <c r="C382" t="inlineStr">
        <is>
          <t>Arcos</t>
        </is>
      </c>
      <c r="D382" t="inlineStr">
        <is>
          <t>CECILIA TSUYACO ARAKI SILVA LTDA</t>
        </is>
      </c>
      <c r="E382" t="inlineStr">
        <is>
          <t>392946</t>
        </is>
      </c>
      <c r="F382" s="550" t="n">
        <v>46175</v>
      </c>
      <c r="G382" t="n">
        <v>23236</v>
      </c>
      <c r="H382" t="inlineStr">
        <is>
          <t>COUVE MANTEIGA KG</t>
        </is>
      </c>
      <c r="I382" t="inlineStr">
        <is>
          <t>ALIMENTOS</t>
        </is>
      </c>
      <c r="J382" t="n">
        <v>2</v>
      </c>
      <c r="K382" t="inlineStr">
        <is>
          <t>KG</t>
        </is>
      </c>
      <c r="L382" t="n">
        <v>23</v>
      </c>
      <c r="M382" t="n">
        <v>11.5</v>
      </c>
      <c r="N382" t="inlineStr">
        <is>
          <t>ALIMENTOS</t>
        </is>
      </c>
      <c r="O382" t="inlineStr">
        <is>
          <t>06/2026</t>
        </is>
      </c>
    </row>
    <row r="383">
      <c r="A383" t="n">
        <v>238389</v>
      </c>
      <c r="B383" t="n">
        <v>122</v>
      </c>
      <c r="C383" t="inlineStr">
        <is>
          <t>Arcos</t>
        </is>
      </c>
      <c r="D383" t="inlineStr">
        <is>
          <t>CECILIA TSUYACO ARAKI SILVA LTDA</t>
        </is>
      </c>
      <c r="E383" t="inlineStr">
        <is>
          <t>392946</t>
        </is>
      </c>
      <c r="F383" s="550" t="n">
        <v>46175</v>
      </c>
      <c r="G383" t="n">
        <v>19488</v>
      </c>
      <c r="H383" t="inlineStr">
        <is>
          <t>CEBOLINHA KG</t>
        </is>
      </c>
      <c r="I383" t="inlineStr">
        <is>
          <t>ALIMENTOS</t>
        </is>
      </c>
      <c r="J383" t="n">
        <v>1</v>
      </c>
      <c r="K383" t="inlineStr">
        <is>
          <t>KG</t>
        </is>
      </c>
      <c r="L383" t="n">
        <v>14</v>
      </c>
      <c r="M383" t="n">
        <v>14</v>
      </c>
      <c r="N383" t="inlineStr">
        <is>
          <t>ALIMENTOS</t>
        </is>
      </c>
      <c r="O383" t="inlineStr">
        <is>
          <t>06/2026</t>
        </is>
      </c>
    </row>
    <row r="384">
      <c r="A384" t="n">
        <v>238389</v>
      </c>
      <c r="B384" t="n">
        <v>122</v>
      </c>
      <c r="C384" t="inlineStr">
        <is>
          <t>Arcos</t>
        </is>
      </c>
      <c r="D384" t="inlineStr">
        <is>
          <t>CECILIA TSUYACO ARAKI SILVA LTDA</t>
        </is>
      </c>
      <c r="E384" t="inlineStr">
        <is>
          <t>392946</t>
        </is>
      </c>
      <c r="F384" s="550" t="n">
        <v>46175</v>
      </c>
      <c r="G384" t="n">
        <v>19589</v>
      </c>
      <c r="H384" t="inlineStr">
        <is>
          <t>PEPINO JAPONES KG</t>
        </is>
      </c>
      <c r="I384" t="inlineStr">
        <is>
          <t>ALIMENTOS</t>
        </is>
      </c>
      <c r="J384" t="n">
        <v>1</v>
      </c>
      <c r="K384" t="inlineStr">
        <is>
          <t>KG</t>
        </is>
      </c>
      <c r="L384" t="n">
        <v>9.5</v>
      </c>
      <c r="M384" t="n">
        <v>9.5</v>
      </c>
      <c r="N384" t="inlineStr">
        <is>
          <t>ALIMENTOS</t>
        </is>
      </c>
      <c r="O384" t="inlineStr">
        <is>
          <t>06/2026</t>
        </is>
      </c>
    </row>
    <row r="385">
      <c r="A385" t="n">
        <v>238389</v>
      </c>
      <c r="B385" t="n">
        <v>122</v>
      </c>
      <c r="C385" t="inlineStr">
        <is>
          <t>Arcos</t>
        </is>
      </c>
      <c r="D385" t="inlineStr">
        <is>
          <t>CECILIA TSUYACO ARAKI SILVA LTDA</t>
        </is>
      </c>
      <c r="E385" t="inlineStr">
        <is>
          <t>392946</t>
        </is>
      </c>
      <c r="F385" s="550" t="n">
        <v>46175</v>
      </c>
      <c r="G385" t="n">
        <v>23390</v>
      </c>
      <c r="H385" t="inlineStr">
        <is>
          <t>BANANA DA TERRA KG</t>
        </is>
      </c>
      <c r="I385" t="inlineStr">
        <is>
          <t>ALIMENTOS</t>
        </is>
      </c>
      <c r="J385" t="n">
        <v>6</v>
      </c>
      <c r="K385" t="inlineStr">
        <is>
          <t>KG</t>
        </is>
      </c>
      <c r="L385" t="n">
        <v>51</v>
      </c>
      <c r="M385" t="n">
        <v>8.5</v>
      </c>
      <c r="N385" t="inlineStr">
        <is>
          <t>ALIMENTOS</t>
        </is>
      </c>
      <c r="O385" t="inlineStr">
        <is>
          <t>06/2026</t>
        </is>
      </c>
    </row>
    <row r="386">
      <c r="A386" t="n">
        <v>238389</v>
      </c>
      <c r="B386" t="n">
        <v>122</v>
      </c>
      <c r="C386" t="inlineStr">
        <is>
          <t>Arcos</t>
        </is>
      </c>
      <c r="D386" t="inlineStr">
        <is>
          <t>CECILIA TSUYACO ARAKI SILVA LTDA</t>
        </is>
      </c>
      <c r="E386" t="inlineStr">
        <is>
          <t>392946</t>
        </is>
      </c>
      <c r="F386" s="550" t="n">
        <v>46175</v>
      </c>
      <c r="G386" t="n">
        <v>23095</v>
      </c>
      <c r="H386" t="inlineStr">
        <is>
          <t>OVO CAIPIRA UN</t>
        </is>
      </c>
      <c r="I386" t="inlineStr">
        <is>
          <t>ALIMENTOS</t>
        </is>
      </c>
      <c r="J386" t="n">
        <v>150</v>
      </c>
      <c r="K386" t="inlineStr">
        <is>
          <t>UN</t>
        </is>
      </c>
      <c r="L386" t="n">
        <v>145.5</v>
      </c>
      <c r="M386" t="n">
        <v>0.97</v>
      </c>
      <c r="N386" t="inlineStr">
        <is>
          <t>ALIMENTOS</t>
        </is>
      </c>
      <c r="O386" t="inlineStr">
        <is>
          <t>06/2026</t>
        </is>
      </c>
    </row>
    <row r="387">
      <c r="A387" t="n">
        <v>238389</v>
      </c>
      <c r="B387" t="n">
        <v>122</v>
      </c>
      <c r="C387" t="inlineStr">
        <is>
          <t>Arcos</t>
        </is>
      </c>
      <c r="D387" t="inlineStr">
        <is>
          <t>CECILIA TSUYACO ARAKI SILVA LTDA</t>
        </is>
      </c>
      <c r="E387" t="inlineStr">
        <is>
          <t>392946</t>
        </is>
      </c>
      <c r="F387" s="550" t="n">
        <v>46175</v>
      </c>
      <c r="G387" t="n">
        <v>23198</v>
      </c>
      <c r="H387" t="inlineStr">
        <is>
          <t>PIMENTAO VERMELHO KG</t>
        </is>
      </c>
      <c r="I387" t="inlineStr">
        <is>
          <t>ALIMENTOS</t>
        </is>
      </c>
      <c r="J387" t="n">
        <v>2</v>
      </c>
      <c r="K387" t="inlineStr">
        <is>
          <t>KG</t>
        </is>
      </c>
      <c r="L387" t="n">
        <v>26</v>
      </c>
      <c r="M387" t="n">
        <v>13</v>
      </c>
      <c r="N387" t="inlineStr">
        <is>
          <t>ALIMENTOS</t>
        </is>
      </c>
      <c r="O387" t="inlineStr">
        <is>
          <t>06/2026</t>
        </is>
      </c>
    </row>
    <row r="388">
      <c r="A388" t="n">
        <v>238384</v>
      </c>
      <c r="B388" t="n">
        <v>122</v>
      </c>
      <c r="C388" t="inlineStr">
        <is>
          <t>Arcos</t>
        </is>
      </c>
      <c r="D388" t="inlineStr">
        <is>
          <t>CECILIA TSUYACO ARAKI SILVA LTDA</t>
        </is>
      </c>
      <c r="E388" t="inlineStr">
        <is>
          <t>393154</t>
        </is>
      </c>
      <c r="F388" s="550" t="n">
        <v>46178</v>
      </c>
      <c r="G388" t="n">
        <v>19575</v>
      </c>
      <c r="H388" t="inlineStr">
        <is>
          <t>PIMENTA DE CHEIRO VERDE KG</t>
        </is>
      </c>
      <c r="I388" t="inlineStr">
        <is>
          <t>ALIMENTOS</t>
        </is>
      </c>
      <c r="J388" t="n">
        <v>0.2</v>
      </c>
      <c r="K388" t="inlineStr">
        <is>
          <t>KG</t>
        </is>
      </c>
      <c r="L388" t="n">
        <v>7</v>
      </c>
      <c r="M388" t="n">
        <v>35</v>
      </c>
      <c r="N388" t="inlineStr">
        <is>
          <t>ALIMENTOS</t>
        </is>
      </c>
      <c r="O388" t="inlineStr">
        <is>
          <t>06/2026</t>
        </is>
      </c>
    </row>
    <row r="389">
      <c r="A389" t="n">
        <v>238384</v>
      </c>
      <c r="B389" t="n">
        <v>122</v>
      </c>
      <c r="C389" t="inlineStr">
        <is>
          <t>Arcos</t>
        </is>
      </c>
      <c r="D389" t="inlineStr">
        <is>
          <t>CECILIA TSUYACO ARAKI SILVA LTDA</t>
        </is>
      </c>
      <c r="E389" t="inlineStr">
        <is>
          <t>393154</t>
        </is>
      </c>
      <c r="F389" s="550" t="n">
        <v>46178</v>
      </c>
      <c r="G389" t="n">
        <v>19505</v>
      </c>
      <c r="H389" t="inlineStr">
        <is>
          <t>ALFACE AMERICANA KG</t>
        </is>
      </c>
      <c r="I389" t="inlineStr">
        <is>
          <t>ALIMENTOS</t>
        </is>
      </c>
      <c r="J389" t="n">
        <v>0.6</v>
      </c>
      <c r="K389" t="inlineStr">
        <is>
          <t>KG</t>
        </is>
      </c>
      <c r="L389" t="n">
        <v>6.9</v>
      </c>
      <c r="M389" t="n">
        <v>11.5</v>
      </c>
      <c r="N389" t="inlineStr">
        <is>
          <t>ALIMENTOS</t>
        </is>
      </c>
      <c r="O389" t="inlineStr">
        <is>
          <t>06/2026</t>
        </is>
      </c>
    </row>
    <row r="390">
      <c r="A390" t="n">
        <v>238384</v>
      </c>
      <c r="B390" t="n">
        <v>122</v>
      </c>
      <c r="C390" t="inlineStr">
        <is>
          <t>Arcos</t>
        </is>
      </c>
      <c r="D390" t="inlineStr">
        <is>
          <t>CECILIA TSUYACO ARAKI SILVA LTDA</t>
        </is>
      </c>
      <c r="E390" t="inlineStr">
        <is>
          <t>393154</t>
        </is>
      </c>
      <c r="F390" s="550" t="n">
        <v>46178</v>
      </c>
      <c r="G390" t="n">
        <v>19503</v>
      </c>
      <c r="H390" t="inlineStr">
        <is>
          <t>ALFACE CRESPA KG</t>
        </is>
      </c>
      <c r="I390" t="inlineStr">
        <is>
          <t>ALIMENTOS</t>
        </is>
      </c>
      <c r="J390" t="n">
        <v>0.6</v>
      </c>
      <c r="K390" t="inlineStr">
        <is>
          <t>KG</t>
        </is>
      </c>
      <c r="L390" t="n">
        <v>7.2</v>
      </c>
      <c r="M390" t="n">
        <v>12</v>
      </c>
      <c r="N390" t="inlineStr">
        <is>
          <t>ALIMENTOS</t>
        </is>
      </c>
      <c r="O390" t="inlineStr">
        <is>
          <t>06/2026</t>
        </is>
      </c>
    </row>
    <row r="391">
      <c r="A391" t="n">
        <v>238384</v>
      </c>
      <c r="B391" t="n">
        <v>122</v>
      </c>
      <c r="C391" t="inlineStr">
        <is>
          <t>Arcos</t>
        </is>
      </c>
      <c r="D391" t="inlineStr">
        <is>
          <t>CECILIA TSUYACO ARAKI SILVA LTDA</t>
        </is>
      </c>
      <c r="E391" t="inlineStr">
        <is>
          <t>393154</t>
        </is>
      </c>
      <c r="F391" s="550" t="n">
        <v>46178</v>
      </c>
      <c r="G391" t="n">
        <v>19506</v>
      </c>
      <c r="H391" t="inlineStr">
        <is>
          <t>ALECRIM KG</t>
        </is>
      </c>
      <c r="I391" t="inlineStr">
        <is>
          <t>ALIMENTOS</t>
        </is>
      </c>
      <c r="J391" t="n">
        <v>0.2</v>
      </c>
      <c r="K391" t="inlineStr">
        <is>
          <t>KG</t>
        </is>
      </c>
      <c r="L391" t="n">
        <v>10</v>
      </c>
      <c r="M391" t="n">
        <v>50</v>
      </c>
      <c r="N391" t="inlineStr">
        <is>
          <t>ALIMENTOS</t>
        </is>
      </c>
      <c r="O391" t="inlineStr">
        <is>
          <t>06/2026</t>
        </is>
      </c>
    </row>
    <row r="392">
      <c r="A392" t="n">
        <v>238384</v>
      </c>
      <c r="B392" t="n">
        <v>122</v>
      </c>
      <c r="C392" t="inlineStr">
        <is>
          <t>Arcos</t>
        </is>
      </c>
      <c r="D392" t="inlineStr">
        <is>
          <t>CECILIA TSUYACO ARAKI SILVA LTDA</t>
        </is>
      </c>
      <c r="E392" t="inlineStr">
        <is>
          <t>393154</t>
        </is>
      </c>
      <c r="F392" s="550" t="n">
        <v>46178</v>
      </c>
      <c r="G392" t="n">
        <v>19621</v>
      </c>
      <c r="H392" t="inlineStr">
        <is>
          <t>CENOURA KG</t>
        </is>
      </c>
      <c r="I392" t="inlineStr">
        <is>
          <t>ALIMENTOS</t>
        </is>
      </c>
      <c r="J392" t="n">
        <v>3</v>
      </c>
      <c r="K392" t="inlineStr">
        <is>
          <t>KG</t>
        </is>
      </c>
      <c r="L392" t="n">
        <v>25.5</v>
      </c>
      <c r="M392" t="n">
        <v>8.5</v>
      </c>
      <c r="N392" t="inlineStr">
        <is>
          <t>ALIMENTOS</t>
        </is>
      </c>
      <c r="O392" t="inlineStr">
        <is>
          <t>06/2026</t>
        </is>
      </c>
    </row>
    <row r="393">
      <c r="A393" t="n">
        <v>238384</v>
      </c>
      <c r="B393" t="n">
        <v>122</v>
      </c>
      <c r="C393" t="inlineStr">
        <is>
          <t>Arcos</t>
        </is>
      </c>
      <c r="D393" t="inlineStr">
        <is>
          <t>CECILIA TSUYACO ARAKI SILVA LTDA</t>
        </is>
      </c>
      <c r="E393" t="inlineStr">
        <is>
          <t>393154</t>
        </is>
      </c>
      <c r="F393" s="550" t="n">
        <v>46178</v>
      </c>
      <c r="G393" t="n">
        <v>23236</v>
      </c>
      <c r="H393" t="inlineStr">
        <is>
          <t>COUVE MANTEIGA KG</t>
        </is>
      </c>
      <c r="I393" t="inlineStr">
        <is>
          <t>ALIMENTOS</t>
        </is>
      </c>
      <c r="J393" t="n">
        <v>2</v>
      </c>
      <c r="K393" t="inlineStr">
        <is>
          <t>KG</t>
        </is>
      </c>
      <c r="L393" t="n">
        <v>23</v>
      </c>
      <c r="M393" t="n">
        <v>11.5</v>
      </c>
      <c r="N393" t="inlineStr">
        <is>
          <t>ALIMENTOS</t>
        </is>
      </c>
      <c r="O393" t="inlineStr">
        <is>
          <t>06/2026</t>
        </is>
      </c>
    </row>
    <row r="394">
      <c r="A394" t="n">
        <v>238384</v>
      </c>
      <c r="B394" t="n">
        <v>122</v>
      </c>
      <c r="C394" t="inlineStr">
        <is>
          <t>Arcos</t>
        </is>
      </c>
      <c r="D394" t="inlineStr">
        <is>
          <t>CECILIA TSUYACO ARAKI SILVA LTDA</t>
        </is>
      </c>
      <c r="E394" t="inlineStr">
        <is>
          <t>393154</t>
        </is>
      </c>
      <c r="F394" s="550" t="n">
        <v>46178</v>
      </c>
      <c r="G394" t="n">
        <v>19626</v>
      </c>
      <c r="H394" t="inlineStr">
        <is>
          <t>CEBOLA ECHALOTAS KG</t>
        </is>
      </c>
      <c r="I394" t="inlineStr">
        <is>
          <t>ALIMENTOS</t>
        </is>
      </c>
      <c r="J394" t="n">
        <v>1</v>
      </c>
      <c r="K394" t="inlineStr">
        <is>
          <t>KG</t>
        </is>
      </c>
      <c r="L394" t="n">
        <v>5.5</v>
      </c>
      <c r="M394" t="n">
        <v>5.5</v>
      </c>
      <c r="N394" t="inlineStr">
        <is>
          <t>ALIMENTOS</t>
        </is>
      </c>
      <c r="O394" t="inlineStr">
        <is>
          <t>06/2026</t>
        </is>
      </c>
    </row>
    <row r="395">
      <c r="A395" t="n">
        <v>238384</v>
      </c>
      <c r="B395" t="n">
        <v>122</v>
      </c>
      <c r="C395" t="inlineStr">
        <is>
          <t>Arcos</t>
        </is>
      </c>
      <c r="D395" t="inlineStr">
        <is>
          <t>CECILIA TSUYACO ARAKI SILVA LTDA</t>
        </is>
      </c>
      <c r="E395" t="inlineStr">
        <is>
          <t>393154</t>
        </is>
      </c>
      <c r="F395" s="550" t="n">
        <v>46178</v>
      </c>
      <c r="G395" t="n">
        <v>19787</v>
      </c>
      <c r="H395" t="inlineStr">
        <is>
          <t>ABACAXI PEROLA KG</t>
        </is>
      </c>
      <c r="I395" t="inlineStr">
        <is>
          <t>ALIMENTOS</t>
        </is>
      </c>
      <c r="J395" t="n">
        <v>40</v>
      </c>
      <c r="K395" t="inlineStr">
        <is>
          <t>KG</t>
        </is>
      </c>
      <c r="L395" t="n">
        <v>234</v>
      </c>
      <c r="M395" t="n">
        <v>5.85</v>
      </c>
      <c r="N395" t="inlineStr">
        <is>
          <t>ALIMENTOS</t>
        </is>
      </c>
      <c r="O395" t="inlineStr">
        <is>
          <t>06/2026</t>
        </is>
      </c>
    </row>
    <row r="396">
      <c r="A396" t="n">
        <v>238384</v>
      </c>
      <c r="B396" t="n">
        <v>122</v>
      </c>
      <c r="C396" t="inlineStr">
        <is>
          <t>Arcos</t>
        </is>
      </c>
      <c r="D396" t="inlineStr">
        <is>
          <t>CECILIA TSUYACO ARAKI SILVA LTDA</t>
        </is>
      </c>
      <c r="E396" t="inlineStr">
        <is>
          <t>393154</t>
        </is>
      </c>
      <c r="F396" s="550" t="n">
        <v>46178</v>
      </c>
      <c r="G396" t="n">
        <v>19485</v>
      </c>
      <c r="H396" t="inlineStr">
        <is>
          <t>ENDRO DILL KG</t>
        </is>
      </c>
      <c r="I396" t="inlineStr">
        <is>
          <t>ALIMENTOS</t>
        </is>
      </c>
      <c r="J396" t="n">
        <v>0.1</v>
      </c>
      <c r="K396" t="inlineStr">
        <is>
          <t>KG</t>
        </is>
      </c>
      <c r="L396" t="n">
        <v>7.5</v>
      </c>
      <c r="M396" t="n">
        <v>75</v>
      </c>
      <c r="N396" t="inlineStr">
        <is>
          <t>ALIMENTOS</t>
        </is>
      </c>
      <c r="O396" t="inlineStr">
        <is>
          <t>06/2026</t>
        </is>
      </c>
    </row>
    <row r="397">
      <c r="A397" t="n">
        <v>238384</v>
      </c>
      <c r="B397" t="n">
        <v>122</v>
      </c>
      <c r="C397" t="inlineStr">
        <is>
          <t>Arcos</t>
        </is>
      </c>
      <c r="D397" t="inlineStr">
        <is>
          <t>CECILIA TSUYACO ARAKI SILVA LTDA</t>
        </is>
      </c>
      <c r="E397" t="inlineStr">
        <is>
          <t>393154</t>
        </is>
      </c>
      <c r="F397" s="550" t="n">
        <v>46178</v>
      </c>
      <c r="G397" t="n">
        <v>19751</v>
      </c>
      <c r="H397" t="inlineStr">
        <is>
          <t>LIMAO SICILIANO KG</t>
        </is>
      </c>
      <c r="I397" t="inlineStr">
        <is>
          <t>ALIMENTOS</t>
        </is>
      </c>
      <c r="J397" t="n">
        <v>6</v>
      </c>
      <c r="K397" t="inlineStr">
        <is>
          <t>KG</t>
        </is>
      </c>
      <c r="L397" t="n">
        <v>52.5</v>
      </c>
      <c r="M397" t="n">
        <v>8.75</v>
      </c>
      <c r="N397" t="inlineStr">
        <is>
          <t>ALIMENTOS</t>
        </is>
      </c>
      <c r="O397" t="inlineStr">
        <is>
          <t>06/2026</t>
        </is>
      </c>
    </row>
    <row r="398">
      <c r="A398" t="n">
        <v>238384</v>
      </c>
      <c r="B398" t="n">
        <v>122</v>
      </c>
      <c r="C398" t="inlineStr">
        <is>
          <t>Arcos</t>
        </is>
      </c>
      <c r="D398" t="inlineStr">
        <is>
          <t>CECILIA TSUYACO ARAKI SILVA LTDA</t>
        </is>
      </c>
      <c r="E398" t="inlineStr">
        <is>
          <t>393154</t>
        </is>
      </c>
      <c r="F398" s="550" t="n">
        <v>46178</v>
      </c>
      <c r="G398" t="n">
        <v>19759</v>
      </c>
      <c r="H398" t="inlineStr">
        <is>
          <t>LARANJA BAHIA KG</t>
        </is>
      </c>
      <c r="I398" t="inlineStr">
        <is>
          <t>ALIMENTOS</t>
        </is>
      </c>
      <c r="J398" t="n">
        <v>3</v>
      </c>
      <c r="K398" t="inlineStr">
        <is>
          <t>KG</t>
        </is>
      </c>
      <c r="L398" t="n">
        <v>27.9</v>
      </c>
      <c r="M398" t="n">
        <v>9.300000000000001</v>
      </c>
      <c r="N398" t="inlineStr">
        <is>
          <t>ALIMENTOS</t>
        </is>
      </c>
      <c r="O398" t="inlineStr">
        <is>
          <t>06/2026</t>
        </is>
      </c>
    </row>
    <row r="399">
      <c r="A399" t="n">
        <v>238384</v>
      </c>
      <c r="B399" t="n">
        <v>122</v>
      </c>
      <c r="C399" t="inlineStr">
        <is>
          <t>Arcos</t>
        </is>
      </c>
      <c r="D399" t="inlineStr">
        <is>
          <t>CECILIA TSUYACO ARAKI SILVA LTDA</t>
        </is>
      </c>
      <c r="E399" t="inlineStr">
        <is>
          <t>393154</t>
        </is>
      </c>
      <c r="F399" s="550" t="n">
        <v>46178</v>
      </c>
      <c r="G399" t="n">
        <v>19476</v>
      </c>
      <c r="H399" t="inlineStr">
        <is>
          <t>MANJERICAO KG</t>
        </is>
      </c>
      <c r="I399" t="inlineStr">
        <is>
          <t>ALIMENTOS</t>
        </is>
      </c>
      <c r="J399" t="n">
        <v>0.4</v>
      </c>
      <c r="K399" t="inlineStr">
        <is>
          <t>KG</t>
        </is>
      </c>
      <c r="L399" t="n">
        <v>26</v>
      </c>
      <c r="M399" t="n">
        <v>65</v>
      </c>
      <c r="N399" t="inlineStr">
        <is>
          <t>ALIMENTOS</t>
        </is>
      </c>
      <c r="O399" t="inlineStr">
        <is>
          <t>06/2026</t>
        </is>
      </c>
    </row>
    <row r="400">
      <c r="A400" t="n">
        <v>238384</v>
      </c>
      <c r="B400" t="n">
        <v>122</v>
      </c>
      <c r="C400" t="inlineStr">
        <is>
          <t>Arcos</t>
        </is>
      </c>
      <c r="D400" t="inlineStr">
        <is>
          <t>CECILIA TSUYACO ARAKI SILVA LTDA</t>
        </is>
      </c>
      <c r="E400" t="inlineStr">
        <is>
          <t>393154</t>
        </is>
      </c>
      <c r="F400" s="550" t="n">
        <v>46178</v>
      </c>
      <c r="G400" t="n">
        <v>19472</v>
      </c>
      <c r="H400" t="inlineStr">
        <is>
          <t>RUCULA KG</t>
        </is>
      </c>
      <c r="I400" t="inlineStr">
        <is>
          <t>ALIMENTOS</t>
        </is>
      </c>
      <c r="J400" t="n">
        <v>1</v>
      </c>
      <c r="K400" t="inlineStr">
        <is>
          <t>KG</t>
        </is>
      </c>
      <c r="L400" t="n">
        <v>26</v>
      </c>
      <c r="M400" t="n">
        <v>26</v>
      </c>
      <c r="N400" t="inlineStr">
        <is>
          <t>ALIMENTOS</t>
        </is>
      </c>
      <c r="O400" t="inlineStr">
        <is>
          <t>06/2026</t>
        </is>
      </c>
    </row>
    <row r="401">
      <c r="A401" t="n">
        <v>238384</v>
      </c>
      <c r="B401" t="n">
        <v>122</v>
      </c>
      <c r="C401" t="inlineStr">
        <is>
          <t>Arcos</t>
        </is>
      </c>
      <c r="D401" t="inlineStr">
        <is>
          <t>CECILIA TSUYACO ARAKI SILVA LTDA</t>
        </is>
      </c>
      <c r="E401" t="inlineStr">
        <is>
          <t>393154</t>
        </is>
      </c>
      <c r="F401" s="550" t="n">
        <v>46178</v>
      </c>
      <c r="G401" t="n">
        <v>23095</v>
      </c>
      <c r="H401" t="inlineStr">
        <is>
          <t>OVO CAIPIRA UN</t>
        </is>
      </c>
      <c r="I401" t="inlineStr">
        <is>
          <t>ALIMENTOS</t>
        </is>
      </c>
      <c r="J401" t="n">
        <v>100</v>
      </c>
      <c r="K401" t="inlineStr">
        <is>
          <t>UN</t>
        </is>
      </c>
      <c r="L401" t="n">
        <v>96</v>
      </c>
      <c r="M401" t="n">
        <v>0.96</v>
      </c>
      <c r="N401" t="inlineStr">
        <is>
          <t>ALIMENTOS</t>
        </is>
      </c>
      <c r="O401" t="inlineStr">
        <is>
          <t>06/2026</t>
        </is>
      </c>
    </row>
    <row r="402">
      <c r="A402" t="n">
        <v>238384</v>
      </c>
      <c r="B402" t="n">
        <v>122</v>
      </c>
      <c r="C402" t="inlineStr">
        <is>
          <t>Arcos</t>
        </is>
      </c>
      <c r="D402" t="inlineStr">
        <is>
          <t>CECILIA TSUYACO ARAKI SILVA LTDA</t>
        </is>
      </c>
      <c r="E402" t="inlineStr">
        <is>
          <t>393154</t>
        </is>
      </c>
      <c r="F402" s="550" t="n">
        <v>46178</v>
      </c>
      <c r="G402" t="n">
        <v>19480</v>
      </c>
      <c r="H402" t="inlineStr">
        <is>
          <t>HORTELA HIDROPONICA KG</t>
        </is>
      </c>
      <c r="I402" t="inlineStr">
        <is>
          <t>ALIMENTOS</t>
        </is>
      </c>
      <c r="J402" t="n">
        <v>0.3</v>
      </c>
      <c r="K402" t="inlineStr">
        <is>
          <t>KG</t>
        </is>
      </c>
      <c r="L402" t="n">
        <v>5.1</v>
      </c>
      <c r="M402" t="n">
        <v>17</v>
      </c>
      <c r="N402" t="inlineStr">
        <is>
          <t>ALIMENTOS</t>
        </is>
      </c>
      <c r="O402" t="inlineStr">
        <is>
          <t>06/2026</t>
        </is>
      </c>
    </row>
    <row r="403">
      <c r="A403" t="n">
        <v>238384</v>
      </c>
      <c r="B403" t="n">
        <v>122</v>
      </c>
      <c r="C403" t="inlineStr">
        <is>
          <t>Arcos</t>
        </is>
      </c>
      <c r="D403" t="inlineStr">
        <is>
          <t>CECILIA TSUYACO ARAKI SILVA LTDA</t>
        </is>
      </c>
      <c r="E403" t="inlineStr">
        <is>
          <t>393154</t>
        </is>
      </c>
      <c r="F403" s="550" t="n">
        <v>46178</v>
      </c>
      <c r="G403" t="n">
        <v>19647</v>
      </c>
      <c r="H403" t="inlineStr">
        <is>
          <t>ALHO PORO KG</t>
        </is>
      </c>
      <c r="I403" t="inlineStr">
        <is>
          <t>ALIMENTOS</t>
        </is>
      </c>
      <c r="J403" t="n">
        <v>1</v>
      </c>
      <c r="K403" t="inlineStr">
        <is>
          <t>KG</t>
        </is>
      </c>
      <c r="L403" t="n">
        <v>15</v>
      </c>
      <c r="M403" t="n">
        <v>15</v>
      </c>
      <c r="N403" t="inlineStr">
        <is>
          <t>ALIMENTOS</t>
        </is>
      </c>
      <c r="O403" t="inlineStr">
        <is>
          <t>06/2026</t>
        </is>
      </c>
    </row>
    <row r="404">
      <c r="A404" t="n">
        <v>238384</v>
      </c>
      <c r="B404" t="n">
        <v>122</v>
      </c>
      <c r="C404" t="inlineStr">
        <is>
          <t>Arcos</t>
        </is>
      </c>
      <c r="D404" t="inlineStr">
        <is>
          <t>CECILIA TSUYACO ARAKI SILVA LTDA</t>
        </is>
      </c>
      <c r="E404" t="inlineStr">
        <is>
          <t>393154</t>
        </is>
      </c>
      <c r="F404" s="550" t="n">
        <v>46178</v>
      </c>
      <c r="G404" t="n">
        <v>23390</v>
      </c>
      <c r="H404" t="inlineStr">
        <is>
          <t>BANANA DA TERRA KG</t>
        </is>
      </c>
      <c r="I404" t="inlineStr">
        <is>
          <t>ALIMENTOS</t>
        </is>
      </c>
      <c r="J404" t="n">
        <v>6</v>
      </c>
      <c r="K404" t="inlineStr">
        <is>
          <t>KG</t>
        </is>
      </c>
      <c r="L404" t="n">
        <v>48</v>
      </c>
      <c r="M404" t="n">
        <v>8</v>
      </c>
      <c r="N404" t="inlineStr">
        <is>
          <t>ALIMENTOS</t>
        </is>
      </c>
      <c r="O404" t="inlineStr">
        <is>
          <t>06/2026</t>
        </is>
      </c>
    </row>
    <row r="405">
      <c r="A405" t="n">
        <v>238384</v>
      </c>
      <c r="B405" t="n">
        <v>122</v>
      </c>
      <c r="C405" t="inlineStr">
        <is>
          <t>Arcos</t>
        </is>
      </c>
      <c r="D405" t="inlineStr">
        <is>
          <t>CECILIA TSUYACO ARAKI SILVA LTDA</t>
        </is>
      </c>
      <c r="E405" t="inlineStr">
        <is>
          <t>393154</t>
        </is>
      </c>
      <c r="F405" s="550" t="n">
        <v>46178</v>
      </c>
      <c r="G405" t="n">
        <v>25647</v>
      </c>
      <c r="H405" t="inlineStr">
        <is>
          <t>ACELGA BOK CHOY KG</t>
        </is>
      </c>
      <c r="I405" t="inlineStr">
        <is>
          <t>ALIMENTOS</t>
        </is>
      </c>
      <c r="J405" t="n">
        <v>1.5</v>
      </c>
      <c r="K405" t="inlineStr">
        <is>
          <t>KG</t>
        </is>
      </c>
      <c r="L405" t="n">
        <v>30</v>
      </c>
      <c r="M405" t="n">
        <v>20</v>
      </c>
      <c r="N405" t="inlineStr">
        <is>
          <t>ALIMENTOS</t>
        </is>
      </c>
      <c r="O405" t="inlineStr">
        <is>
          <t>06/2026</t>
        </is>
      </c>
    </row>
    <row r="406">
      <c r="A406" t="n">
        <v>238384</v>
      </c>
      <c r="B406" t="n">
        <v>122</v>
      </c>
      <c r="C406" t="inlineStr">
        <is>
          <t>Arcos</t>
        </is>
      </c>
      <c r="D406" t="inlineStr">
        <is>
          <t>CECILIA TSUYACO ARAKI SILVA LTDA</t>
        </is>
      </c>
      <c r="E406" t="inlineStr">
        <is>
          <t>393154</t>
        </is>
      </c>
      <c r="F406" s="550" t="n">
        <v>46178</v>
      </c>
      <c r="G406" t="n">
        <v>19488</v>
      </c>
      <c r="H406" t="inlineStr">
        <is>
          <t>CEBOLINHA KG</t>
        </is>
      </c>
      <c r="I406" t="inlineStr">
        <is>
          <t>ALIMENTOS</t>
        </is>
      </c>
      <c r="J406" t="n">
        <v>0.5</v>
      </c>
      <c r="K406" t="inlineStr">
        <is>
          <t>KG</t>
        </is>
      </c>
      <c r="L406" t="n">
        <v>7</v>
      </c>
      <c r="M406" t="n">
        <v>14</v>
      </c>
      <c r="N406" t="inlineStr">
        <is>
          <t>ALIMENTOS</t>
        </is>
      </c>
      <c r="O406" t="inlineStr">
        <is>
          <t>06/2026</t>
        </is>
      </c>
    </row>
    <row r="407">
      <c r="A407" t="n">
        <v>238384</v>
      </c>
      <c r="B407" t="n">
        <v>122</v>
      </c>
      <c r="C407" t="inlineStr">
        <is>
          <t>Arcos</t>
        </is>
      </c>
      <c r="D407" t="inlineStr">
        <is>
          <t>CECILIA TSUYACO ARAKI SILVA LTDA</t>
        </is>
      </c>
      <c r="E407" t="inlineStr">
        <is>
          <t>393154</t>
        </is>
      </c>
      <c r="F407" s="550" t="n">
        <v>46178</v>
      </c>
      <c r="G407" t="n">
        <v>23389</v>
      </c>
      <c r="H407" t="inlineStr">
        <is>
          <t>BANANA NANICA KG</t>
        </is>
      </c>
      <c r="I407" t="inlineStr">
        <is>
          <t>ALIMENTOS</t>
        </is>
      </c>
      <c r="J407" t="n">
        <v>4</v>
      </c>
      <c r="K407" t="inlineStr">
        <is>
          <t>KG</t>
        </is>
      </c>
      <c r="L407" t="n">
        <v>18</v>
      </c>
      <c r="M407" t="n">
        <v>4.5</v>
      </c>
      <c r="N407" t="inlineStr">
        <is>
          <t>ALIMENTOS</t>
        </is>
      </c>
      <c r="O407" t="inlineStr">
        <is>
          <t>06/2026</t>
        </is>
      </c>
    </row>
    <row r="408">
      <c r="A408" t="n">
        <v>238384</v>
      </c>
      <c r="B408" t="n">
        <v>122</v>
      </c>
      <c r="C408" t="inlineStr">
        <is>
          <t>Arcos</t>
        </is>
      </c>
      <c r="D408" t="inlineStr">
        <is>
          <t>CECILIA TSUYACO ARAKI SILVA LTDA</t>
        </is>
      </c>
      <c r="E408" t="inlineStr">
        <is>
          <t>393154</t>
        </is>
      </c>
      <c r="F408" s="550" t="n">
        <v>46178</v>
      </c>
      <c r="G408" t="n">
        <v>24509</v>
      </c>
      <c r="H408" t="inlineStr">
        <is>
          <t>CEBOLA BRANCA KG</t>
        </is>
      </c>
      <c r="I408" t="inlineStr">
        <is>
          <t>ALIMENTOS</t>
        </is>
      </c>
      <c r="J408" t="n">
        <v>20</v>
      </c>
      <c r="K408" t="inlineStr">
        <is>
          <t>KG</t>
        </is>
      </c>
      <c r="L408" t="n">
        <v>86</v>
      </c>
      <c r="M408" t="n">
        <v>4.3</v>
      </c>
      <c r="N408" t="inlineStr">
        <is>
          <t>ALIMENTOS</t>
        </is>
      </c>
      <c r="O408" t="inlineStr">
        <is>
          <t>06/2026</t>
        </is>
      </c>
    </row>
    <row r="409">
      <c r="A409" t="n">
        <v>238384</v>
      </c>
      <c r="B409" t="n">
        <v>122</v>
      </c>
      <c r="C409" t="inlineStr">
        <is>
          <t>Arcos</t>
        </is>
      </c>
      <c r="D409" t="inlineStr">
        <is>
          <t>CECILIA TSUYACO ARAKI SILVA LTDA</t>
        </is>
      </c>
      <c r="E409" t="inlineStr">
        <is>
          <t>393154</t>
        </is>
      </c>
      <c r="F409" s="550" t="n">
        <v>46178</v>
      </c>
      <c r="G409" t="n">
        <v>19632</v>
      </c>
      <c r="H409" t="inlineStr">
        <is>
          <t>BETERRABA KG</t>
        </is>
      </c>
      <c r="I409" t="inlineStr">
        <is>
          <t>ALIMENTOS</t>
        </is>
      </c>
      <c r="J409" t="n">
        <v>4</v>
      </c>
      <c r="K409" t="inlineStr">
        <is>
          <t>KG</t>
        </is>
      </c>
      <c r="L409" t="n">
        <v>18</v>
      </c>
      <c r="M409" t="n">
        <v>4.5</v>
      </c>
      <c r="N409" t="inlineStr">
        <is>
          <t>ALIMENTOS</t>
        </is>
      </c>
      <c r="O409" t="inlineStr">
        <is>
          <t>06/2026</t>
        </is>
      </c>
    </row>
    <row r="410">
      <c r="A410" t="n">
        <v>238384</v>
      </c>
      <c r="B410" t="n">
        <v>122</v>
      </c>
      <c r="C410" t="inlineStr">
        <is>
          <t>Arcos</t>
        </is>
      </c>
      <c r="D410" t="inlineStr">
        <is>
          <t>CECILIA TSUYACO ARAKI SILVA LTDA</t>
        </is>
      </c>
      <c r="E410" t="inlineStr">
        <is>
          <t>393154</t>
        </is>
      </c>
      <c r="F410" s="550" t="n">
        <v>46178</v>
      </c>
      <c r="G410" t="n">
        <v>23359</v>
      </c>
      <c r="H410" t="inlineStr">
        <is>
          <t>LIMAO TAHITI KG</t>
        </is>
      </c>
      <c r="I410" t="inlineStr">
        <is>
          <t>ALIMENTOS</t>
        </is>
      </c>
      <c r="J410" t="n">
        <v>10</v>
      </c>
      <c r="K410" t="inlineStr">
        <is>
          <t>KG</t>
        </is>
      </c>
      <c r="L410" t="n">
        <v>23</v>
      </c>
      <c r="M410" t="n">
        <v>2.3</v>
      </c>
      <c r="N410" t="inlineStr">
        <is>
          <t>ALIMENTOS</t>
        </is>
      </c>
      <c r="O410" t="inlineStr">
        <is>
          <t>06/2026</t>
        </is>
      </c>
    </row>
    <row r="411">
      <c r="A411" t="n">
        <v>238384</v>
      </c>
      <c r="B411" t="n">
        <v>122</v>
      </c>
      <c r="C411" t="inlineStr">
        <is>
          <t>Arcos</t>
        </is>
      </c>
      <c r="D411" t="inlineStr">
        <is>
          <t>CECILIA TSUYACO ARAKI SILVA LTDA</t>
        </is>
      </c>
      <c r="E411" t="inlineStr">
        <is>
          <t>393154</t>
        </is>
      </c>
      <c r="F411" s="550" t="n">
        <v>46178</v>
      </c>
      <c r="G411" t="n">
        <v>24037</v>
      </c>
      <c r="H411" t="inlineStr">
        <is>
          <t>ALHO TRITURADO FRITO</t>
        </is>
      </c>
      <c r="I411" t="inlineStr">
        <is>
          <t>ALIMENTOS</t>
        </is>
      </c>
      <c r="J411" t="n">
        <v>4</v>
      </c>
      <c r="K411" t="inlineStr">
        <is>
          <t>KG</t>
        </is>
      </c>
      <c r="L411" t="n">
        <v>70</v>
      </c>
      <c r="M411" t="n">
        <v>17.5</v>
      </c>
      <c r="N411" t="inlineStr">
        <is>
          <t>ALIMENTOS</t>
        </is>
      </c>
      <c r="O411" t="inlineStr">
        <is>
          <t>06/2026</t>
        </is>
      </c>
    </row>
    <row r="412">
      <c r="A412" t="n">
        <v>238381</v>
      </c>
      <c r="B412" t="n">
        <v>122</v>
      </c>
      <c r="C412" t="inlineStr">
        <is>
          <t>Arcos</t>
        </is>
      </c>
      <c r="D412" t="inlineStr">
        <is>
          <t>DO CHEF DISTRIBUIDORA DE ALIMENTOS LTDA</t>
        </is>
      </c>
      <c r="E412" t="inlineStr">
        <is>
          <t>2144</t>
        </is>
      </c>
      <c r="F412" s="550" t="n">
        <v>46178</v>
      </c>
      <c r="G412" t="n">
        <v>19654</v>
      </c>
      <c r="H412" t="inlineStr">
        <is>
          <t>ABOBRINHA ITALIANA GRAUDA KG</t>
        </is>
      </c>
      <c r="I412" t="inlineStr">
        <is>
          <t>ALIMENTOS</t>
        </is>
      </c>
      <c r="J412" t="n">
        <v>4</v>
      </c>
      <c r="K412" t="inlineStr">
        <is>
          <t>KG</t>
        </is>
      </c>
      <c r="L412" t="n">
        <v>20.8</v>
      </c>
      <c r="M412" t="n">
        <v>5.2</v>
      </c>
      <c r="N412" t="inlineStr">
        <is>
          <t>ALIMENTOS</t>
        </is>
      </c>
      <c r="O412" t="inlineStr">
        <is>
          <t>06/2026</t>
        </is>
      </c>
    </row>
    <row r="413">
      <c r="A413" t="n">
        <v>238381</v>
      </c>
      <c r="B413" t="n">
        <v>122</v>
      </c>
      <c r="C413" t="inlineStr">
        <is>
          <t>Arcos</t>
        </is>
      </c>
      <c r="D413" t="inlineStr">
        <is>
          <t>DO CHEF DISTRIBUIDORA DE ALIMENTOS LTDA</t>
        </is>
      </c>
      <c r="E413" t="inlineStr">
        <is>
          <t>2144</t>
        </is>
      </c>
      <c r="F413" s="550" t="n">
        <v>46178</v>
      </c>
      <c r="G413" t="n">
        <v>26425</v>
      </c>
      <c r="H413" t="inlineStr">
        <is>
          <t>POLPA DE CAJA KG</t>
        </is>
      </c>
      <c r="I413" t="inlineStr">
        <is>
          <t>ALIMENTOS</t>
        </is>
      </c>
      <c r="J413" t="n">
        <v>4</v>
      </c>
      <c r="K413" t="inlineStr">
        <is>
          <t>KG</t>
        </is>
      </c>
      <c r="L413" t="n">
        <v>128</v>
      </c>
      <c r="M413" t="n">
        <v>32</v>
      </c>
      <c r="N413" t="inlineStr">
        <is>
          <t>ALIMENTOS</t>
        </is>
      </c>
      <c r="O413" t="inlineStr">
        <is>
          <t>06/2026</t>
        </is>
      </c>
    </row>
    <row r="414">
      <c r="A414" t="n">
        <v>238381</v>
      </c>
      <c r="B414" t="n">
        <v>122</v>
      </c>
      <c r="C414" t="inlineStr">
        <is>
          <t>Arcos</t>
        </is>
      </c>
      <c r="D414" t="inlineStr">
        <is>
          <t>DO CHEF DISTRIBUIDORA DE ALIMENTOS LTDA</t>
        </is>
      </c>
      <c r="E414" t="inlineStr">
        <is>
          <t>2144</t>
        </is>
      </c>
      <c r="F414" s="550" t="n">
        <v>46178</v>
      </c>
      <c r="G414" t="n">
        <v>23377</v>
      </c>
      <c r="H414" t="inlineStr">
        <is>
          <t>CAMBUCI CONGELADO KG</t>
        </is>
      </c>
      <c r="I414" t="inlineStr">
        <is>
          <t>ALIMENTOS</t>
        </is>
      </c>
      <c r="J414" t="n">
        <v>4</v>
      </c>
      <c r="K414" t="inlineStr">
        <is>
          <t>KG</t>
        </is>
      </c>
      <c r="L414" t="n">
        <v>132</v>
      </c>
      <c r="M414" t="n">
        <v>33</v>
      </c>
      <c r="N414" t="inlineStr">
        <is>
          <t>ALIMENTOS</t>
        </is>
      </c>
      <c r="O414" t="inlineStr">
        <is>
          <t>06/2026</t>
        </is>
      </c>
    </row>
    <row r="415">
      <c r="A415" t="n">
        <v>238381</v>
      </c>
      <c r="B415" t="n">
        <v>122</v>
      </c>
      <c r="C415" t="inlineStr">
        <is>
          <t>Arcos</t>
        </is>
      </c>
      <c r="D415" t="inlineStr">
        <is>
          <t>DO CHEF DISTRIBUIDORA DE ALIMENTOS LTDA</t>
        </is>
      </c>
      <c r="E415" t="inlineStr">
        <is>
          <t>2144</t>
        </is>
      </c>
      <c r="F415" s="550" t="n">
        <v>46178</v>
      </c>
      <c r="G415" t="n">
        <v>23096</v>
      </c>
      <c r="H415" t="inlineStr">
        <is>
          <t>OVO BRANCO UN</t>
        </is>
      </c>
      <c r="I415" t="inlineStr">
        <is>
          <t>ALIMENTOS</t>
        </is>
      </c>
      <c r="J415" t="n">
        <v>90</v>
      </c>
      <c r="K415" t="inlineStr">
        <is>
          <t>UN</t>
        </is>
      </c>
      <c r="L415" t="n">
        <v>55.8</v>
      </c>
      <c r="M415" t="n">
        <v>0.62</v>
      </c>
      <c r="N415" t="inlineStr">
        <is>
          <t>ALIMENTOS</t>
        </is>
      </c>
      <c r="O415" t="inlineStr">
        <is>
          <t>06/2026</t>
        </is>
      </c>
    </row>
    <row r="416">
      <c r="A416" t="n">
        <v>238381</v>
      </c>
      <c r="B416" t="n">
        <v>122</v>
      </c>
      <c r="C416" t="inlineStr">
        <is>
          <t>Arcos</t>
        </is>
      </c>
      <c r="D416" t="inlineStr">
        <is>
          <t>DO CHEF DISTRIBUIDORA DE ALIMENTOS LTDA</t>
        </is>
      </c>
      <c r="E416" t="inlineStr">
        <is>
          <t>2144</t>
        </is>
      </c>
      <c r="F416" s="550" t="n">
        <v>46178</v>
      </c>
      <c r="G416" t="n">
        <v>23361</v>
      </c>
      <c r="H416" t="inlineStr">
        <is>
          <t>LARANJA PERA KG</t>
        </is>
      </c>
      <c r="I416" t="inlineStr">
        <is>
          <t>ALIMENTOS</t>
        </is>
      </c>
      <c r="J416" t="n">
        <v>20</v>
      </c>
      <c r="K416" t="inlineStr">
        <is>
          <t>KG</t>
        </is>
      </c>
      <c r="L416" t="n">
        <v>52</v>
      </c>
      <c r="M416" t="n">
        <v>2.6</v>
      </c>
      <c r="N416" t="inlineStr">
        <is>
          <t>ALIMENTOS</t>
        </is>
      </c>
      <c r="O416" t="inlineStr">
        <is>
          <t>06/2026</t>
        </is>
      </c>
    </row>
    <row r="417">
      <c r="A417" t="n">
        <v>238381</v>
      </c>
      <c r="B417" t="n">
        <v>122</v>
      </c>
      <c r="C417" t="inlineStr">
        <is>
          <t>Arcos</t>
        </is>
      </c>
      <c r="D417" t="inlineStr">
        <is>
          <t>DO CHEF DISTRIBUIDORA DE ALIMENTOS LTDA</t>
        </is>
      </c>
      <c r="E417" t="inlineStr">
        <is>
          <t>2144</t>
        </is>
      </c>
      <c r="F417" s="550" t="n">
        <v>46178</v>
      </c>
      <c r="G417" t="n">
        <v>19743</v>
      </c>
      <c r="H417" t="inlineStr">
        <is>
          <t>MACA VERDE KG</t>
        </is>
      </c>
      <c r="I417" t="inlineStr">
        <is>
          <t>ALIMENTOS</t>
        </is>
      </c>
      <c r="J417" t="n">
        <v>5</v>
      </c>
      <c r="K417" t="inlineStr">
        <is>
          <t>KG</t>
        </is>
      </c>
      <c r="L417" t="n">
        <v>74.75</v>
      </c>
      <c r="M417" t="n">
        <v>14.95</v>
      </c>
      <c r="N417" t="inlineStr">
        <is>
          <t>ALIMENTOS</t>
        </is>
      </c>
      <c r="O417" t="inlineStr">
        <is>
          <t>06/2026</t>
        </is>
      </c>
    </row>
    <row r="418">
      <c r="A418" t="n">
        <v>238381</v>
      </c>
      <c r="B418" t="n">
        <v>122</v>
      </c>
      <c r="C418" t="inlineStr">
        <is>
          <t>Arcos</t>
        </is>
      </c>
      <c r="D418" t="inlineStr">
        <is>
          <t>DO CHEF DISTRIBUIDORA DE ALIMENTOS LTDA</t>
        </is>
      </c>
      <c r="E418" t="inlineStr">
        <is>
          <t>2144</t>
        </is>
      </c>
      <c r="F418" s="550" t="n">
        <v>46178</v>
      </c>
      <c r="G418" t="n">
        <v>23215</v>
      </c>
      <c r="H418" t="inlineStr">
        <is>
          <t>PIMENTA CALABRESA KG</t>
        </is>
      </c>
      <c r="I418" t="inlineStr">
        <is>
          <t>ALIMENTOS</t>
        </is>
      </c>
      <c r="J418" t="n">
        <v>0.2</v>
      </c>
      <c r="K418" t="inlineStr">
        <is>
          <t>KG</t>
        </is>
      </c>
      <c r="L418" t="n">
        <v>9</v>
      </c>
      <c r="M418" t="n">
        <v>45</v>
      </c>
      <c r="N418" t="inlineStr">
        <is>
          <t>ALIMENTOS</t>
        </is>
      </c>
      <c r="O418" t="inlineStr">
        <is>
          <t>06/2026</t>
        </is>
      </c>
    </row>
    <row r="419">
      <c r="A419" t="n">
        <v>238381</v>
      </c>
      <c r="B419" t="n">
        <v>122</v>
      </c>
      <c r="C419" t="inlineStr">
        <is>
          <t>Arcos</t>
        </is>
      </c>
      <c r="D419" t="inlineStr">
        <is>
          <t>DO CHEF DISTRIBUIDORA DE ALIMENTOS LTDA</t>
        </is>
      </c>
      <c r="E419" t="inlineStr">
        <is>
          <t>2144</t>
        </is>
      </c>
      <c r="F419" s="550" t="n">
        <v>46178</v>
      </c>
      <c r="G419" t="n">
        <v>19846</v>
      </c>
      <c r="H419" t="inlineStr">
        <is>
          <t>BROTO DE MOYASHI GRANEL KG</t>
        </is>
      </c>
      <c r="I419" t="inlineStr">
        <is>
          <t>ALIMENTOS</t>
        </is>
      </c>
      <c r="J419" t="n">
        <v>0.5</v>
      </c>
      <c r="K419" t="inlineStr">
        <is>
          <t>KG</t>
        </is>
      </c>
      <c r="L419" t="n">
        <v>10.4</v>
      </c>
      <c r="M419" t="n">
        <v>20.8</v>
      </c>
      <c r="N419" t="inlineStr">
        <is>
          <t>ALIMENTOS</t>
        </is>
      </c>
      <c r="O419" t="inlineStr">
        <is>
          <t>06/2026</t>
        </is>
      </c>
    </row>
    <row r="420">
      <c r="A420" t="n">
        <v>238381</v>
      </c>
      <c r="B420" t="n">
        <v>122</v>
      </c>
      <c r="C420" t="inlineStr">
        <is>
          <t>Arcos</t>
        </is>
      </c>
      <c r="D420" t="inlineStr">
        <is>
          <t>DO CHEF DISTRIBUIDORA DE ALIMENTOS LTDA</t>
        </is>
      </c>
      <c r="E420" t="inlineStr">
        <is>
          <t>2144</t>
        </is>
      </c>
      <c r="F420" s="550" t="n">
        <v>46178</v>
      </c>
      <c r="G420" t="n">
        <v>26631</v>
      </c>
      <c r="H420" t="inlineStr">
        <is>
          <t>MANJERICAO BASILICO KG</t>
        </is>
      </c>
      <c r="I420" t="inlineStr">
        <is>
          <t>ALIMENTOS</t>
        </is>
      </c>
      <c r="J420" t="n">
        <v>2.5</v>
      </c>
      <c r="K420" t="inlineStr">
        <is>
          <t>KG</t>
        </is>
      </c>
      <c r="L420" t="n">
        <v>113.75</v>
      </c>
      <c r="M420" t="n">
        <v>45.5</v>
      </c>
      <c r="N420" t="inlineStr">
        <is>
          <t>ALIMENTOS</t>
        </is>
      </c>
      <c r="O420" t="inlineStr">
        <is>
          <t>06/2026</t>
        </is>
      </c>
    </row>
    <row r="421">
      <c r="A421" t="n">
        <v>238379</v>
      </c>
      <c r="B421" t="n">
        <v>122</v>
      </c>
      <c r="C421" t="inlineStr">
        <is>
          <t>Arcos</t>
        </is>
      </c>
      <c r="D421" t="inlineStr">
        <is>
          <t>MARIO PEDRO FELICIANO - HORTIFRUTI</t>
        </is>
      </c>
      <c r="E421" t="inlineStr">
        <is>
          <t>479160</t>
        </is>
      </c>
      <c r="F421" s="550" t="n">
        <v>46179</v>
      </c>
      <c r="G421" t="n">
        <v>19558</v>
      </c>
      <c r="H421" t="inlineStr">
        <is>
          <t>QUIABO KG</t>
        </is>
      </c>
      <c r="I421" t="inlineStr">
        <is>
          <t>ALIMENTOS</t>
        </is>
      </c>
      <c r="J421" t="n">
        <v>1.2</v>
      </c>
      <c r="K421" t="inlineStr">
        <is>
          <t>KG</t>
        </is>
      </c>
      <c r="L421" t="n">
        <v>24.79</v>
      </c>
      <c r="M421" t="n">
        <v>20.658333</v>
      </c>
      <c r="N421" t="inlineStr">
        <is>
          <t>ALIMENTOS</t>
        </is>
      </c>
      <c r="O421" t="inlineStr">
        <is>
          <t>06/2026</t>
        </is>
      </c>
    </row>
    <row r="422">
      <c r="A422" t="n">
        <v>238379</v>
      </c>
      <c r="B422" t="n">
        <v>122</v>
      </c>
      <c r="C422" t="inlineStr">
        <is>
          <t>Arcos</t>
        </is>
      </c>
      <c r="D422" t="inlineStr">
        <is>
          <t>MARIO PEDRO FELICIANO - HORTIFRUTI</t>
        </is>
      </c>
      <c r="E422" t="inlineStr">
        <is>
          <t>479160</t>
        </is>
      </c>
      <c r="F422" s="550" t="n">
        <v>46179</v>
      </c>
      <c r="G422" t="n">
        <v>23241</v>
      </c>
      <c r="H422" t="inlineStr">
        <is>
          <t>CHUCHU KG</t>
        </is>
      </c>
      <c r="I422" t="inlineStr">
        <is>
          <t>ALIMENTOS</t>
        </is>
      </c>
      <c r="J422" t="n">
        <v>4</v>
      </c>
      <c r="K422" t="inlineStr">
        <is>
          <t>KG</t>
        </is>
      </c>
      <c r="L422" t="n">
        <v>15.76</v>
      </c>
      <c r="M422" t="n">
        <v>3.94</v>
      </c>
      <c r="N422" t="inlineStr">
        <is>
          <t>ALIMENTOS</t>
        </is>
      </c>
      <c r="O422" t="inlineStr">
        <is>
          <t>06/2026</t>
        </is>
      </c>
    </row>
    <row r="423">
      <c r="A423" t="n">
        <v>238379</v>
      </c>
      <c r="B423" t="n">
        <v>122</v>
      </c>
      <c r="C423" t="inlineStr">
        <is>
          <t>Arcos</t>
        </is>
      </c>
      <c r="D423" t="inlineStr">
        <is>
          <t>MARIO PEDRO FELICIANO - HORTIFRUTI</t>
        </is>
      </c>
      <c r="E423" t="inlineStr">
        <is>
          <t>479160</t>
        </is>
      </c>
      <c r="F423" s="550" t="n">
        <v>46179</v>
      </c>
      <c r="G423" t="n">
        <v>19721</v>
      </c>
      <c r="H423" t="inlineStr">
        <is>
          <t>ROMA KG</t>
        </is>
      </c>
      <c r="I423" t="inlineStr">
        <is>
          <t>ALIMENTOS</t>
        </is>
      </c>
      <c r="J423" t="n">
        <v>1</v>
      </c>
      <c r="K423" t="inlineStr">
        <is>
          <t>KG</t>
        </is>
      </c>
      <c r="L423" t="n">
        <v>39.66</v>
      </c>
      <c r="M423" t="n">
        <v>39.66</v>
      </c>
      <c r="N423" t="inlineStr">
        <is>
          <t>ALIMENTOS</t>
        </is>
      </c>
      <c r="O423" t="inlineStr">
        <is>
          <t>06/2026</t>
        </is>
      </c>
    </row>
    <row r="424">
      <c r="A424" t="n">
        <v>238379</v>
      </c>
      <c r="B424" t="n">
        <v>122</v>
      </c>
      <c r="C424" t="inlineStr">
        <is>
          <t>Arcos</t>
        </is>
      </c>
      <c r="D424" t="inlineStr">
        <is>
          <t>MARIO PEDRO FELICIANO - HORTIFRUTI</t>
        </is>
      </c>
      <c r="E424" t="inlineStr">
        <is>
          <t>479160</t>
        </is>
      </c>
      <c r="F424" s="550" t="n">
        <v>46179</v>
      </c>
      <c r="G424" t="n">
        <v>19738</v>
      </c>
      <c r="H424" t="inlineStr">
        <is>
          <t>MELANCIA KG</t>
        </is>
      </c>
      <c r="I424" t="inlineStr">
        <is>
          <t>ALIMENTOS</t>
        </is>
      </c>
      <c r="J424" t="n">
        <v>21</v>
      </c>
      <c r="K424" t="inlineStr">
        <is>
          <t>KG</t>
        </is>
      </c>
      <c r="L424" t="n">
        <v>62.37</v>
      </c>
      <c r="M424" t="n">
        <v>2.97</v>
      </c>
      <c r="N424" t="inlineStr">
        <is>
          <t>ALIMENTOS</t>
        </is>
      </c>
      <c r="O424" t="inlineStr">
        <is>
          <t>06/2026</t>
        </is>
      </c>
    </row>
    <row r="425">
      <c r="A425" t="n">
        <v>238379</v>
      </c>
      <c r="B425" t="n">
        <v>122</v>
      </c>
      <c r="C425" t="inlineStr">
        <is>
          <t>Arcos</t>
        </is>
      </c>
      <c r="D425" t="inlineStr">
        <is>
          <t>MARIO PEDRO FELICIANO - HORTIFRUTI</t>
        </is>
      </c>
      <c r="E425" t="inlineStr">
        <is>
          <t>479160</t>
        </is>
      </c>
      <c r="F425" s="550" t="n">
        <v>46179</v>
      </c>
      <c r="G425" t="n">
        <v>23198</v>
      </c>
      <c r="H425" t="inlineStr">
        <is>
          <t>PIMENTAO VERMELHO KG</t>
        </is>
      </c>
      <c r="I425" t="inlineStr">
        <is>
          <t>ALIMENTOS</t>
        </is>
      </c>
      <c r="J425" t="n">
        <v>1.1</v>
      </c>
      <c r="K425" t="inlineStr">
        <is>
          <t>KG</t>
        </is>
      </c>
      <c r="L425" t="n">
        <v>18.35</v>
      </c>
      <c r="M425" t="n">
        <v>16.681818</v>
      </c>
      <c r="N425" t="inlineStr">
        <is>
          <t>ALIMENTOS</t>
        </is>
      </c>
      <c r="O425" t="inlineStr">
        <is>
          <t>06/2026</t>
        </is>
      </c>
    </row>
    <row r="426">
      <c r="A426" t="n">
        <v>238379</v>
      </c>
      <c r="B426" t="n">
        <v>122</v>
      </c>
      <c r="C426" t="inlineStr">
        <is>
          <t>Arcos</t>
        </is>
      </c>
      <c r="D426" t="inlineStr">
        <is>
          <t>MARIO PEDRO FELICIANO - HORTIFRUTI</t>
        </is>
      </c>
      <c r="E426" t="inlineStr">
        <is>
          <t>479160</t>
        </is>
      </c>
      <c r="F426" s="550" t="n">
        <v>46179</v>
      </c>
      <c r="G426" t="n">
        <v>19465</v>
      </c>
      <c r="H426" t="inlineStr">
        <is>
          <t>SALSAO KG</t>
        </is>
      </c>
      <c r="I426" t="inlineStr">
        <is>
          <t>ALIMENTOS</t>
        </is>
      </c>
      <c r="J426" t="n">
        <v>1.3</v>
      </c>
      <c r="K426" t="inlineStr">
        <is>
          <t>KG</t>
        </is>
      </c>
      <c r="L426" t="n">
        <v>8.49</v>
      </c>
      <c r="M426" t="n">
        <v>6.530769</v>
      </c>
      <c r="N426" t="inlineStr">
        <is>
          <t>ALIMENTOS</t>
        </is>
      </c>
      <c r="O426" t="inlineStr">
        <is>
          <t>06/2026</t>
        </is>
      </c>
    </row>
    <row r="427">
      <c r="A427" t="n">
        <v>238379</v>
      </c>
      <c r="B427" t="n">
        <v>122</v>
      </c>
      <c r="C427" t="inlineStr">
        <is>
          <t>Arcos</t>
        </is>
      </c>
      <c r="D427" t="inlineStr">
        <is>
          <t>MARIO PEDRO FELICIANO - HORTIFRUTI</t>
        </is>
      </c>
      <c r="E427" t="inlineStr">
        <is>
          <t>479160</t>
        </is>
      </c>
      <c r="F427" s="550" t="n">
        <v>46179</v>
      </c>
      <c r="G427" t="n">
        <v>24083</v>
      </c>
      <c r="H427" t="inlineStr">
        <is>
          <t>BATATA ASTERIX GRAUDA NOIVA KG</t>
        </is>
      </c>
      <c r="I427" t="inlineStr">
        <is>
          <t>ALIMENTOS</t>
        </is>
      </c>
      <c r="J427" t="n">
        <v>100</v>
      </c>
      <c r="K427" t="inlineStr">
        <is>
          <t>KG</t>
        </is>
      </c>
      <c r="L427" t="n">
        <v>1012</v>
      </c>
      <c r="M427" t="n">
        <v>10.12</v>
      </c>
      <c r="N427" t="inlineStr">
        <is>
          <t>ALIMENTOS</t>
        </is>
      </c>
      <c r="O427" t="inlineStr">
        <is>
          <t>06/2026</t>
        </is>
      </c>
    </row>
    <row r="428">
      <c r="A428" t="n">
        <v>238379</v>
      </c>
      <c r="B428" t="n">
        <v>122</v>
      </c>
      <c r="C428" t="inlineStr">
        <is>
          <t>Arcos</t>
        </is>
      </c>
      <c r="D428" t="inlineStr">
        <is>
          <t>MARIO PEDRO FELICIANO - HORTIFRUTI</t>
        </is>
      </c>
      <c r="E428" t="inlineStr">
        <is>
          <t>479160</t>
        </is>
      </c>
      <c r="F428" s="550" t="n">
        <v>46179</v>
      </c>
      <c r="G428" t="n">
        <v>23186</v>
      </c>
      <c r="H428" t="inlineStr">
        <is>
          <t>TOMATE CARMEM SALADA KG</t>
        </is>
      </c>
      <c r="I428" t="inlineStr">
        <is>
          <t>ALIMENTOS</t>
        </is>
      </c>
      <c r="J428" t="n">
        <v>20</v>
      </c>
      <c r="K428" t="inlineStr">
        <is>
          <t>KG</t>
        </is>
      </c>
      <c r="L428" t="n">
        <v>259.6</v>
      </c>
      <c r="M428" t="n">
        <v>12.98</v>
      </c>
      <c r="N428" t="inlineStr">
        <is>
          <t>ALIMENTOS</t>
        </is>
      </c>
      <c r="O428" t="inlineStr">
        <is>
          <t>06/2026</t>
        </is>
      </c>
    </row>
    <row r="429">
      <c r="A429" t="n">
        <v>238379</v>
      </c>
      <c r="B429" t="n">
        <v>122</v>
      </c>
      <c r="C429" t="inlineStr">
        <is>
          <t>Arcos</t>
        </is>
      </c>
      <c r="D429" t="inlineStr">
        <is>
          <t>MARIO PEDRO FELICIANO - HORTIFRUTI</t>
        </is>
      </c>
      <c r="E429" t="inlineStr">
        <is>
          <t>479160</t>
        </is>
      </c>
      <c r="F429" s="550" t="n">
        <v>46179</v>
      </c>
      <c r="G429" t="n">
        <v>19498</v>
      </c>
      <c r="H429" t="inlineStr">
        <is>
          <t>ALFACE ROMANA KG</t>
        </is>
      </c>
      <c r="I429" t="inlineStr">
        <is>
          <t>ALIMENTOS</t>
        </is>
      </c>
      <c r="J429" t="n">
        <v>0.6</v>
      </c>
      <c r="K429" t="inlineStr">
        <is>
          <t>KG</t>
        </is>
      </c>
      <c r="L429" t="n">
        <v>6.31</v>
      </c>
      <c r="M429" t="n">
        <v>10.516667</v>
      </c>
      <c r="N429" t="inlineStr">
        <is>
          <t>ALIMENTOS</t>
        </is>
      </c>
      <c r="O429" t="inlineStr">
        <is>
          <t>06/2026</t>
        </is>
      </c>
    </row>
    <row r="430">
      <c r="A430" t="n">
        <v>238379</v>
      </c>
      <c r="B430" t="n">
        <v>122</v>
      </c>
      <c r="C430" t="inlineStr">
        <is>
          <t>Arcos</t>
        </is>
      </c>
      <c r="D430" t="inlineStr">
        <is>
          <t>MARIO PEDRO FELICIANO - HORTIFRUTI</t>
        </is>
      </c>
      <c r="E430" t="inlineStr">
        <is>
          <t>479160</t>
        </is>
      </c>
      <c r="F430" s="550" t="n">
        <v>46179</v>
      </c>
      <c r="G430" t="n">
        <v>23113</v>
      </c>
      <c r="H430" t="inlineStr">
        <is>
          <t>SALSA KG</t>
        </is>
      </c>
      <c r="I430" t="inlineStr">
        <is>
          <t>ALIMENTOS</t>
        </is>
      </c>
      <c r="J430" t="n">
        <v>0.6</v>
      </c>
      <c r="K430" t="inlineStr">
        <is>
          <t>KG</t>
        </is>
      </c>
      <c r="L430" t="n">
        <v>6.53</v>
      </c>
      <c r="M430" t="n">
        <v>10.883333</v>
      </c>
      <c r="N430" t="inlineStr">
        <is>
          <t>ALIMENTOS</t>
        </is>
      </c>
      <c r="O430" t="inlineStr">
        <is>
          <t>06/2026</t>
        </is>
      </c>
    </row>
    <row r="431">
      <c r="A431" t="n">
        <v>238379</v>
      </c>
      <c r="B431" t="n">
        <v>122</v>
      </c>
      <c r="C431" t="inlineStr">
        <is>
          <t>Arcos</t>
        </is>
      </c>
      <c r="D431" t="inlineStr">
        <is>
          <t>MARIO PEDRO FELICIANO - HORTIFRUTI</t>
        </is>
      </c>
      <c r="E431" t="inlineStr">
        <is>
          <t>479160</t>
        </is>
      </c>
      <c r="F431" s="550" t="n">
        <v>46179</v>
      </c>
      <c r="G431" t="n">
        <v>19502</v>
      </c>
      <c r="H431" t="inlineStr">
        <is>
          <t>ALFACE CRESPA ROXA KG</t>
        </is>
      </c>
      <c r="I431" t="inlineStr">
        <is>
          <t>ALIMENTOS</t>
        </is>
      </c>
      <c r="J431" t="n">
        <v>0.6</v>
      </c>
      <c r="K431" t="inlineStr">
        <is>
          <t>KG</t>
        </is>
      </c>
      <c r="L431" t="n">
        <v>10.44</v>
      </c>
      <c r="M431" t="n">
        <v>17.4</v>
      </c>
      <c r="N431" t="inlineStr">
        <is>
          <t>ALIMENTOS</t>
        </is>
      </c>
      <c r="O431" t="inlineStr">
        <is>
          <t>06/2026</t>
        </is>
      </c>
    </row>
    <row r="432">
      <c r="A432" t="n">
        <v>238379</v>
      </c>
      <c r="B432" t="n">
        <v>122</v>
      </c>
      <c r="C432" t="inlineStr">
        <is>
          <t>Arcos</t>
        </is>
      </c>
      <c r="D432" t="inlineStr">
        <is>
          <t>MARIO PEDRO FELICIANO - HORTIFRUTI</t>
        </is>
      </c>
      <c r="E432" t="inlineStr">
        <is>
          <t>479160</t>
        </is>
      </c>
      <c r="F432" s="550" t="n">
        <v>46179</v>
      </c>
      <c r="G432" t="n">
        <v>19623</v>
      </c>
      <c r="H432" t="inlineStr">
        <is>
          <t>CEBOLA ROXA KG</t>
        </is>
      </c>
      <c r="I432" t="inlineStr">
        <is>
          <t>ALIMENTOS</t>
        </is>
      </c>
      <c r="J432" t="n">
        <v>10</v>
      </c>
      <c r="K432" t="inlineStr">
        <is>
          <t>KG</t>
        </is>
      </c>
      <c r="L432" t="n">
        <v>56.4</v>
      </c>
      <c r="M432" t="n">
        <v>5.64</v>
      </c>
      <c r="N432" t="inlineStr">
        <is>
          <t>ALIMENTOS</t>
        </is>
      </c>
      <c r="O432" t="inlineStr">
        <is>
          <t>06/2026</t>
        </is>
      </c>
    </row>
    <row r="433">
      <c r="A433" t="n">
        <v>238376</v>
      </c>
      <c r="B433" t="n">
        <v>122</v>
      </c>
      <c r="C433" t="inlineStr">
        <is>
          <t>Arcos</t>
        </is>
      </c>
      <c r="D433" t="inlineStr">
        <is>
          <t>MARIO PEDRO FELICIANO - HORTIFRUTI</t>
        </is>
      </c>
      <c r="E433" t="inlineStr">
        <is>
          <t>479106</t>
        </is>
      </c>
      <c r="F433" s="550" t="n">
        <v>46178</v>
      </c>
      <c r="G433" t="n">
        <v>24083</v>
      </c>
      <c r="H433" t="inlineStr">
        <is>
          <t>BATATA ASTERIX GRAUDA NOIVA KG</t>
        </is>
      </c>
      <c r="I433" t="inlineStr">
        <is>
          <t>ALIMENTOS</t>
        </is>
      </c>
      <c r="J433" t="n">
        <v>50</v>
      </c>
      <c r="K433" t="inlineStr">
        <is>
          <t>KG</t>
        </is>
      </c>
      <c r="L433" t="n">
        <v>506</v>
      </c>
      <c r="M433" t="n">
        <v>10.12</v>
      </c>
      <c r="N433" t="inlineStr">
        <is>
          <t>ALIMENTOS</t>
        </is>
      </c>
      <c r="O433" t="inlineStr">
        <is>
          <t>06/2026</t>
        </is>
      </c>
    </row>
    <row r="434">
      <c r="A434" t="n">
        <v>238372</v>
      </c>
      <c r="B434" t="n">
        <v>122</v>
      </c>
      <c r="C434" t="inlineStr">
        <is>
          <t>Arcos</t>
        </is>
      </c>
      <c r="D434" t="inlineStr">
        <is>
          <t>GCT COMERCIO DE PRODUTOS ALIMENTICIOS LTDA</t>
        </is>
      </c>
      <c r="E434" t="inlineStr">
        <is>
          <t>12142</t>
        </is>
      </c>
      <c r="F434" s="550" t="n">
        <v>46178</v>
      </c>
      <c r="G434" t="n">
        <v>28315</v>
      </c>
      <c r="H434" t="inlineStr">
        <is>
          <t>GELO COLLINS 35X120 C/18 UN YCECODE</t>
        </is>
      </c>
      <c r="I434" t="inlineStr">
        <is>
          <t>BEBIDAS</t>
        </is>
      </c>
      <c r="J434" t="n">
        <v>6</v>
      </c>
      <c r="K434" t="inlineStr">
        <is>
          <t>PC</t>
        </is>
      </c>
      <c r="L434" t="n">
        <v>261.36</v>
      </c>
      <c r="M434" t="n">
        <v>43.56</v>
      </c>
      <c r="N434" t="inlineStr">
        <is>
          <t>BEBIDAS</t>
        </is>
      </c>
      <c r="O434" t="inlineStr">
        <is>
          <t>06/2026</t>
        </is>
      </c>
    </row>
    <row r="435">
      <c r="A435" t="n">
        <v>238372</v>
      </c>
      <c r="B435" t="n">
        <v>122</v>
      </c>
      <c r="C435" t="inlineStr">
        <is>
          <t>Arcos</t>
        </is>
      </c>
      <c r="D435" t="inlineStr">
        <is>
          <t>GCT COMERCIO DE PRODUTOS ALIMENTICIOS LTDA</t>
        </is>
      </c>
      <c r="E435" t="inlineStr">
        <is>
          <t>12142</t>
        </is>
      </c>
      <c r="F435" s="550" t="n">
        <v>46178</v>
      </c>
      <c r="G435" t="n">
        <v>27340</v>
      </c>
      <c r="H435" t="inlineStr">
        <is>
          <t>GELO RETANGULO 50X65MM C/25 UN YCECODE</t>
        </is>
      </c>
      <c r="I435" t="inlineStr">
        <is>
          <t>BEBIDAS</t>
        </is>
      </c>
      <c r="J435" t="n">
        <v>8</v>
      </c>
      <c r="K435" t="inlineStr">
        <is>
          <t>PC</t>
        </is>
      </c>
      <c r="L435" t="n">
        <v>428.96</v>
      </c>
      <c r="M435" t="n">
        <v>53.62</v>
      </c>
      <c r="N435" t="inlineStr">
        <is>
          <t>BEBIDAS</t>
        </is>
      </c>
      <c r="O435" t="inlineStr">
        <is>
          <t>06/2026</t>
        </is>
      </c>
    </row>
    <row r="436">
      <c r="A436" t="n">
        <v>238369</v>
      </c>
      <c r="B436" t="n">
        <v>122</v>
      </c>
      <c r="C436" t="inlineStr">
        <is>
          <t>Arcos</t>
        </is>
      </c>
      <c r="D436" t="inlineStr">
        <is>
          <t>GCT COMERCIO DE PRODUTOS ALIMENTICIOS LTDA</t>
        </is>
      </c>
      <c r="E436" t="inlineStr">
        <is>
          <t>12136</t>
        </is>
      </c>
      <c r="F436" s="550" t="n">
        <v>46178</v>
      </c>
      <c r="G436" t="n">
        <v>28315</v>
      </c>
      <c r="H436" t="inlineStr">
        <is>
          <t>GELO COLLINS 35X120 C/18 UN YCECODE</t>
        </is>
      </c>
      <c r="I436" t="inlineStr">
        <is>
          <t>BEBIDAS</t>
        </is>
      </c>
      <c r="J436" t="n">
        <v>5</v>
      </c>
      <c r="K436" t="inlineStr">
        <is>
          <t>PC</t>
        </is>
      </c>
      <c r="L436" t="n">
        <v>217.8</v>
      </c>
      <c r="M436" t="n">
        <v>43.56</v>
      </c>
      <c r="N436" t="inlineStr">
        <is>
          <t>BEBIDAS</t>
        </is>
      </c>
      <c r="O436" t="inlineStr">
        <is>
          <t>06/2026</t>
        </is>
      </c>
    </row>
    <row r="437">
      <c r="A437" t="n">
        <v>238369</v>
      </c>
      <c r="B437" t="n">
        <v>122</v>
      </c>
      <c r="C437" t="inlineStr">
        <is>
          <t>Arcos</t>
        </is>
      </c>
      <c r="D437" t="inlineStr">
        <is>
          <t>GCT COMERCIO DE PRODUTOS ALIMENTICIOS LTDA</t>
        </is>
      </c>
      <c r="E437" t="inlineStr">
        <is>
          <t>12136</t>
        </is>
      </c>
      <c r="F437" s="550" t="n">
        <v>46178</v>
      </c>
      <c r="G437" t="n">
        <v>28316</v>
      </c>
      <c r="H437" t="inlineStr">
        <is>
          <t>GELO ESFERICO C/9UN YCECODE</t>
        </is>
      </c>
      <c r="I437" t="inlineStr">
        <is>
          <t>BEBIDAS</t>
        </is>
      </c>
      <c r="J437" t="n">
        <v>6</v>
      </c>
      <c r="K437" t="inlineStr">
        <is>
          <t>PC</t>
        </is>
      </c>
      <c r="L437" t="n">
        <v>234.3</v>
      </c>
      <c r="M437" t="n">
        <v>39.05</v>
      </c>
      <c r="N437" t="inlineStr">
        <is>
          <t>BEBIDAS</t>
        </is>
      </c>
      <c r="O437" t="inlineStr">
        <is>
          <t>06/2026</t>
        </is>
      </c>
    </row>
    <row r="438">
      <c r="A438" t="n">
        <v>238369</v>
      </c>
      <c r="B438" t="n">
        <v>122</v>
      </c>
      <c r="C438" t="inlineStr">
        <is>
          <t>Arcos</t>
        </is>
      </c>
      <c r="D438" t="inlineStr">
        <is>
          <t>GCT COMERCIO DE PRODUTOS ALIMENTICIOS LTDA</t>
        </is>
      </c>
      <c r="E438" t="inlineStr">
        <is>
          <t>12136</t>
        </is>
      </c>
      <c r="F438" s="550" t="n">
        <v>46178</v>
      </c>
      <c r="G438" t="n">
        <v>27340</v>
      </c>
      <c r="H438" t="inlineStr">
        <is>
          <t>GELO RETANGULO 50X65MM C/25 UN YCECODE</t>
        </is>
      </c>
      <c r="I438" t="inlineStr">
        <is>
          <t>BEBIDAS</t>
        </is>
      </c>
      <c r="J438" t="n">
        <v>10</v>
      </c>
      <c r="K438" t="inlineStr">
        <is>
          <t>PC</t>
        </is>
      </c>
      <c r="L438" t="n">
        <v>536.2</v>
      </c>
      <c r="M438" t="n">
        <v>53.62</v>
      </c>
      <c r="N438" t="inlineStr">
        <is>
          <t>BEBIDAS</t>
        </is>
      </c>
      <c r="O438" t="inlineStr">
        <is>
          <t>06/2026</t>
        </is>
      </c>
    </row>
    <row r="439">
      <c r="A439" t="n">
        <v>238361</v>
      </c>
      <c r="B439" t="n">
        <v>122</v>
      </c>
      <c r="C439" t="inlineStr">
        <is>
          <t>Arcos</t>
        </is>
      </c>
      <c r="D439" t="inlineStr">
        <is>
          <t>DO CHEF DISTRIBUIDORA DE ALIMENTOS LTDA</t>
        </is>
      </c>
      <c r="E439" t="inlineStr">
        <is>
          <t>2101</t>
        </is>
      </c>
      <c r="F439" s="550" t="n">
        <v>46176</v>
      </c>
      <c r="G439" t="n">
        <v>19740</v>
      </c>
      <c r="H439" t="inlineStr">
        <is>
          <t>MARACUJA AZEDO KG</t>
        </is>
      </c>
      <c r="I439" t="inlineStr">
        <is>
          <t>ALIMENTOS</t>
        </is>
      </c>
      <c r="J439" t="n">
        <v>1</v>
      </c>
      <c r="K439" t="inlineStr">
        <is>
          <t>KG</t>
        </is>
      </c>
      <c r="L439" t="n">
        <v>7.8</v>
      </c>
      <c r="M439" t="n">
        <v>7.8</v>
      </c>
      <c r="N439" t="inlineStr">
        <is>
          <t>ALIMENTOS</t>
        </is>
      </c>
      <c r="O439" t="inlineStr">
        <is>
          <t>06/2026</t>
        </is>
      </c>
    </row>
    <row r="440">
      <c r="A440" t="n">
        <v>238361</v>
      </c>
      <c r="B440" t="n">
        <v>122</v>
      </c>
      <c r="C440" t="inlineStr">
        <is>
          <t>Arcos</t>
        </is>
      </c>
      <c r="D440" t="inlineStr">
        <is>
          <t>DO CHEF DISTRIBUIDORA DE ALIMENTOS LTDA</t>
        </is>
      </c>
      <c r="E440" t="inlineStr">
        <is>
          <t>2101</t>
        </is>
      </c>
      <c r="F440" s="550" t="n">
        <v>46176</v>
      </c>
      <c r="G440" t="n">
        <v>20257</v>
      </c>
      <c r="H440" t="inlineStr">
        <is>
          <t>COCO RALADO FRESCO CONGELADO VITA COCO C/1KG</t>
        </is>
      </c>
      <c r="I440" t="inlineStr">
        <is>
          <t>ALIMENTOS</t>
        </is>
      </c>
      <c r="J440" t="n">
        <v>3</v>
      </c>
      <c r="K440" t="inlineStr">
        <is>
          <t>UN</t>
        </is>
      </c>
      <c r="L440" t="n">
        <v>89.7</v>
      </c>
      <c r="M440" t="n">
        <v>29.9</v>
      </c>
      <c r="N440" t="inlineStr">
        <is>
          <t>ALIMENTOS</t>
        </is>
      </c>
      <c r="O440" t="inlineStr">
        <is>
          <t>06/2026</t>
        </is>
      </c>
    </row>
    <row r="441">
      <c r="A441" t="n">
        <v>238361</v>
      </c>
      <c r="B441" t="n">
        <v>122</v>
      </c>
      <c r="C441" t="inlineStr">
        <is>
          <t>Arcos</t>
        </is>
      </c>
      <c r="D441" t="inlineStr">
        <is>
          <t>DO CHEF DISTRIBUIDORA DE ALIMENTOS LTDA</t>
        </is>
      </c>
      <c r="E441" t="inlineStr">
        <is>
          <t>2101</t>
        </is>
      </c>
      <c r="F441" s="550" t="n">
        <v>46176</v>
      </c>
      <c r="G441" t="n">
        <v>19485</v>
      </c>
      <c r="H441" t="inlineStr">
        <is>
          <t>ENDRO DILL KG</t>
        </is>
      </c>
      <c r="I441" t="inlineStr">
        <is>
          <t>ALIMENTOS</t>
        </is>
      </c>
      <c r="J441" t="n">
        <v>0.1</v>
      </c>
      <c r="K441" t="inlineStr">
        <is>
          <t>KG</t>
        </is>
      </c>
      <c r="L441" t="n">
        <v>7.58</v>
      </c>
      <c r="M441" t="n">
        <v>75.8</v>
      </c>
      <c r="N441" t="inlineStr">
        <is>
          <t>ALIMENTOS</t>
        </is>
      </c>
      <c r="O441" t="inlineStr">
        <is>
          <t>06/2026</t>
        </is>
      </c>
    </row>
    <row r="442">
      <c r="A442" t="n">
        <v>238361</v>
      </c>
      <c r="B442" t="n">
        <v>122</v>
      </c>
      <c r="C442" t="inlineStr">
        <is>
          <t>Arcos</t>
        </is>
      </c>
      <c r="D442" t="inlineStr">
        <is>
          <t>DO CHEF DISTRIBUIDORA DE ALIMENTOS LTDA</t>
        </is>
      </c>
      <c r="E442" t="inlineStr">
        <is>
          <t>2101</t>
        </is>
      </c>
      <c r="F442" s="550" t="n">
        <v>46176</v>
      </c>
      <c r="G442" t="n">
        <v>23361</v>
      </c>
      <c r="H442" t="inlineStr">
        <is>
          <t>LARANJA PERA KG</t>
        </is>
      </c>
      <c r="I442" t="inlineStr">
        <is>
          <t>ALIMENTOS</t>
        </is>
      </c>
      <c r="J442" t="n">
        <v>60</v>
      </c>
      <c r="K442" t="inlineStr">
        <is>
          <t>KG</t>
        </is>
      </c>
      <c r="L442" t="n">
        <v>156</v>
      </c>
      <c r="M442" t="n">
        <v>2.6</v>
      </c>
      <c r="N442" t="inlineStr">
        <is>
          <t>ALIMENTOS</t>
        </is>
      </c>
      <c r="O442" t="inlineStr">
        <is>
          <t>06/2026</t>
        </is>
      </c>
    </row>
    <row r="443">
      <c r="A443" t="n">
        <v>238361</v>
      </c>
      <c r="B443" t="n">
        <v>122</v>
      </c>
      <c r="C443" t="inlineStr">
        <is>
          <t>Arcos</t>
        </is>
      </c>
      <c r="D443" t="inlineStr">
        <is>
          <t>DO CHEF DISTRIBUIDORA DE ALIMENTOS LTDA</t>
        </is>
      </c>
      <c r="E443" t="inlineStr">
        <is>
          <t>2101</t>
        </is>
      </c>
      <c r="F443" s="550" t="n">
        <v>46176</v>
      </c>
      <c r="G443" t="n">
        <v>19846</v>
      </c>
      <c r="H443" t="inlineStr">
        <is>
          <t>BROTO DE MOYASHI GRANEL KG</t>
        </is>
      </c>
      <c r="I443" t="inlineStr">
        <is>
          <t>ALIMENTOS</t>
        </is>
      </c>
      <c r="J443" t="n">
        <v>0.5</v>
      </c>
      <c r="K443" t="inlineStr">
        <is>
          <t>KG</t>
        </is>
      </c>
      <c r="L443" t="n">
        <v>10.4</v>
      </c>
      <c r="M443" t="n">
        <v>20.8</v>
      </c>
      <c r="N443" t="inlineStr">
        <is>
          <t>ALIMENTOS</t>
        </is>
      </c>
      <c r="O443" t="inlineStr">
        <is>
          <t>06/2026</t>
        </is>
      </c>
    </row>
    <row r="444">
      <c r="A444" t="n">
        <v>238361</v>
      </c>
      <c r="B444" t="n">
        <v>122</v>
      </c>
      <c r="C444" t="inlineStr">
        <is>
          <t>Arcos</t>
        </is>
      </c>
      <c r="D444" t="inlineStr">
        <is>
          <t>DO CHEF DISTRIBUIDORA DE ALIMENTOS LTDA</t>
        </is>
      </c>
      <c r="E444" t="inlineStr">
        <is>
          <t>2101</t>
        </is>
      </c>
      <c r="F444" s="550" t="n">
        <v>46176</v>
      </c>
      <c r="G444" t="n">
        <v>23096</v>
      </c>
      <c r="H444" t="inlineStr">
        <is>
          <t>OVO BRANCO UN</t>
        </is>
      </c>
      <c r="I444" t="inlineStr">
        <is>
          <t>ALIMENTOS</t>
        </is>
      </c>
      <c r="J444" t="n">
        <v>30</v>
      </c>
      <c r="K444" t="inlineStr">
        <is>
          <t>UN</t>
        </is>
      </c>
      <c r="L444" t="n">
        <v>18.6</v>
      </c>
      <c r="M444" t="n">
        <v>0.62</v>
      </c>
      <c r="N444" t="inlineStr">
        <is>
          <t>ALIMENTOS</t>
        </is>
      </c>
      <c r="O444" t="inlineStr">
        <is>
          <t>06/2026</t>
        </is>
      </c>
    </row>
    <row r="445">
      <c r="A445" t="n">
        <v>238357</v>
      </c>
      <c r="B445" t="n">
        <v>122</v>
      </c>
      <c r="C445" t="inlineStr">
        <is>
          <t>Arcos</t>
        </is>
      </c>
      <c r="D445" t="inlineStr">
        <is>
          <t>GEOFFROY ALAIN MARIE DE LA CROIX DE CHEVRIERES DE SAYVE LTDA</t>
        </is>
      </c>
      <c r="E445" t="inlineStr">
        <is>
          <t>45881</t>
        </is>
      </c>
      <c r="F445" s="550" t="n">
        <v>46176</v>
      </c>
      <c r="G445" t="n">
        <v>25040</v>
      </c>
      <c r="H445" t="inlineStr">
        <is>
          <t>VINHO TINTO LE LOUP DANS LA BERGERIE 750ML</t>
        </is>
      </c>
      <c r="I445" t="inlineStr">
        <is>
          <t>BEBIDAS</t>
        </is>
      </c>
      <c r="J445" t="n">
        <v>18</v>
      </c>
      <c r="K445" t="inlineStr">
        <is>
          <t>Un</t>
        </is>
      </c>
      <c r="L445" t="n">
        <v>1935.36</v>
      </c>
      <c r="M445" t="n">
        <v>107.52</v>
      </c>
      <c r="N445" t="inlineStr">
        <is>
          <t>BEBIDAS</t>
        </is>
      </c>
      <c r="O445" t="inlineStr">
        <is>
          <t>06/2026</t>
        </is>
      </c>
    </row>
    <row r="446">
      <c r="A446" t="n">
        <v>238355</v>
      </c>
      <c r="B446" t="n">
        <v>122</v>
      </c>
      <c r="C446" t="inlineStr">
        <is>
          <t>Arcos</t>
        </is>
      </c>
      <c r="D446" t="inlineStr">
        <is>
          <t>MARIO PEDRO FELICIANO - HORTIFRUTI</t>
        </is>
      </c>
      <c r="E446" t="inlineStr">
        <is>
          <t>478928</t>
        </is>
      </c>
      <c r="F446" s="550" t="n">
        <v>46177</v>
      </c>
      <c r="G446" t="n">
        <v>19600</v>
      </c>
      <c r="H446" t="inlineStr">
        <is>
          <t>MAXIXE KG</t>
        </is>
      </c>
      <c r="I446" t="inlineStr">
        <is>
          <t>ALIMENTOS</t>
        </is>
      </c>
      <c r="J446" t="n">
        <v>2</v>
      </c>
      <c r="K446" t="inlineStr">
        <is>
          <t>KG</t>
        </is>
      </c>
      <c r="L446" t="n">
        <v>23.2</v>
      </c>
      <c r="M446" t="n">
        <v>11.6</v>
      </c>
      <c r="N446" t="inlineStr">
        <is>
          <t>ALIMENTOS</t>
        </is>
      </c>
      <c r="O446" t="inlineStr">
        <is>
          <t>06/2026</t>
        </is>
      </c>
    </row>
    <row r="447">
      <c r="A447" t="n">
        <v>238355</v>
      </c>
      <c r="B447" t="n">
        <v>122</v>
      </c>
      <c r="C447" t="inlineStr">
        <is>
          <t>Arcos</t>
        </is>
      </c>
      <c r="D447" t="inlineStr">
        <is>
          <t>MARIO PEDRO FELICIANO - HORTIFRUTI</t>
        </is>
      </c>
      <c r="E447" t="inlineStr">
        <is>
          <t>478928</t>
        </is>
      </c>
      <c r="F447" s="550" t="n">
        <v>46177</v>
      </c>
      <c r="G447" t="n">
        <v>19498</v>
      </c>
      <c r="H447" t="inlineStr">
        <is>
          <t>ALFACE ROMANA KG</t>
        </is>
      </c>
      <c r="I447" t="inlineStr">
        <is>
          <t>ALIMENTOS</t>
        </is>
      </c>
      <c r="J447" t="n">
        <v>1.4</v>
      </c>
      <c r="K447" t="inlineStr">
        <is>
          <t>KG</t>
        </is>
      </c>
      <c r="L447" t="n">
        <v>14.71</v>
      </c>
      <c r="M447" t="n">
        <v>10.507143</v>
      </c>
      <c r="N447" t="inlineStr">
        <is>
          <t>ALIMENTOS</t>
        </is>
      </c>
      <c r="O447" t="inlineStr">
        <is>
          <t>06/2026</t>
        </is>
      </c>
    </row>
    <row r="448">
      <c r="A448" t="n">
        <v>238355</v>
      </c>
      <c r="B448" t="n">
        <v>122</v>
      </c>
      <c r="C448" t="inlineStr">
        <is>
          <t>Arcos</t>
        </is>
      </c>
      <c r="D448" t="inlineStr">
        <is>
          <t>MARIO PEDRO FELICIANO - HORTIFRUTI</t>
        </is>
      </c>
      <c r="E448" t="inlineStr">
        <is>
          <t>478928</t>
        </is>
      </c>
      <c r="F448" s="550" t="n">
        <v>46177</v>
      </c>
      <c r="G448" t="n">
        <v>19502</v>
      </c>
      <c r="H448" t="inlineStr">
        <is>
          <t>ALFACE CRESPA ROXA KG</t>
        </is>
      </c>
      <c r="I448" t="inlineStr">
        <is>
          <t>ALIMENTOS</t>
        </is>
      </c>
      <c r="J448" t="n">
        <v>0.7</v>
      </c>
      <c r="K448" t="inlineStr">
        <is>
          <t>KG</t>
        </is>
      </c>
      <c r="L448" t="n">
        <v>12.18</v>
      </c>
      <c r="M448" t="n">
        <v>17.4</v>
      </c>
      <c r="N448" t="inlineStr">
        <is>
          <t>ALIMENTOS</t>
        </is>
      </c>
      <c r="O448" t="inlineStr">
        <is>
          <t>06/2026</t>
        </is>
      </c>
    </row>
    <row r="449">
      <c r="A449" t="n">
        <v>238355</v>
      </c>
      <c r="B449" t="n">
        <v>122</v>
      </c>
      <c r="C449" t="inlineStr">
        <is>
          <t>Arcos</t>
        </is>
      </c>
      <c r="D449" t="inlineStr">
        <is>
          <t>MARIO PEDRO FELICIANO - HORTIFRUTI</t>
        </is>
      </c>
      <c r="E449" t="inlineStr">
        <is>
          <t>478928</t>
        </is>
      </c>
      <c r="F449" s="550" t="n">
        <v>46177</v>
      </c>
      <c r="G449" t="n">
        <v>23186</v>
      </c>
      <c r="H449" t="inlineStr">
        <is>
          <t>TOMATE CARMEM SALADA KG</t>
        </is>
      </c>
      <c r="I449" t="inlineStr">
        <is>
          <t>ALIMENTOS</t>
        </is>
      </c>
      <c r="J449" t="n">
        <v>10</v>
      </c>
      <c r="K449" t="inlineStr">
        <is>
          <t>KG</t>
        </is>
      </c>
      <c r="L449" t="n">
        <v>129.8</v>
      </c>
      <c r="M449" t="n">
        <v>12.98</v>
      </c>
      <c r="N449" t="inlineStr">
        <is>
          <t>ALIMENTOS</t>
        </is>
      </c>
      <c r="O449" t="inlineStr">
        <is>
          <t>06/2026</t>
        </is>
      </c>
    </row>
    <row r="450">
      <c r="A450" t="n">
        <v>238355</v>
      </c>
      <c r="B450" t="n">
        <v>122</v>
      </c>
      <c r="C450" t="inlineStr">
        <is>
          <t>Arcos</t>
        </is>
      </c>
      <c r="D450" t="inlineStr">
        <is>
          <t>MARIO PEDRO FELICIANO - HORTIFRUTI</t>
        </is>
      </c>
      <c r="E450" t="inlineStr">
        <is>
          <t>478928</t>
        </is>
      </c>
      <c r="F450" s="550" t="n">
        <v>46177</v>
      </c>
      <c r="G450" t="n">
        <v>19721</v>
      </c>
      <c r="H450" t="inlineStr">
        <is>
          <t>ROMA KG</t>
        </is>
      </c>
      <c r="I450" t="inlineStr">
        <is>
          <t>ALIMENTOS</t>
        </is>
      </c>
      <c r="J450" t="n">
        <v>1</v>
      </c>
      <c r="K450" t="inlineStr">
        <is>
          <t>KG</t>
        </is>
      </c>
      <c r="L450" t="n">
        <v>39.66</v>
      </c>
      <c r="M450" t="n">
        <v>39.66</v>
      </c>
      <c r="N450" t="inlineStr">
        <is>
          <t>ALIMENTOS</t>
        </is>
      </c>
      <c r="O450" t="inlineStr">
        <is>
          <t>06/2026</t>
        </is>
      </c>
    </row>
    <row r="451">
      <c r="A451" t="n">
        <v>238355</v>
      </c>
      <c r="B451" t="n">
        <v>122</v>
      </c>
      <c r="C451" t="inlineStr">
        <is>
          <t>Arcos</t>
        </is>
      </c>
      <c r="D451" t="inlineStr">
        <is>
          <t>MARIO PEDRO FELICIANO - HORTIFRUTI</t>
        </is>
      </c>
      <c r="E451" t="inlineStr">
        <is>
          <t>478928</t>
        </is>
      </c>
      <c r="F451" s="550" t="n">
        <v>46177</v>
      </c>
      <c r="G451" t="n">
        <v>23389</v>
      </c>
      <c r="H451" t="inlineStr">
        <is>
          <t>BANANA NANICA KG</t>
        </is>
      </c>
      <c r="I451" t="inlineStr">
        <is>
          <t>ALIMENTOS</t>
        </is>
      </c>
      <c r="J451" t="n">
        <v>2.5</v>
      </c>
      <c r="K451" t="inlineStr">
        <is>
          <t>KG</t>
        </is>
      </c>
      <c r="L451" t="n">
        <v>11.68</v>
      </c>
      <c r="M451" t="n">
        <v>4.672</v>
      </c>
      <c r="N451" t="inlineStr">
        <is>
          <t>ALIMENTOS</t>
        </is>
      </c>
      <c r="O451" t="inlineStr">
        <is>
          <t>06/2026</t>
        </is>
      </c>
    </row>
    <row r="452">
      <c r="A452" t="n">
        <v>238355</v>
      </c>
      <c r="B452" t="n">
        <v>122</v>
      </c>
      <c r="C452" t="inlineStr">
        <is>
          <t>Arcos</t>
        </is>
      </c>
      <c r="D452" t="inlineStr">
        <is>
          <t>MARIO PEDRO FELICIANO - HORTIFRUTI</t>
        </is>
      </c>
      <c r="E452" t="inlineStr">
        <is>
          <t>478928</t>
        </is>
      </c>
      <c r="F452" s="550" t="n">
        <v>46177</v>
      </c>
      <c r="G452" t="n">
        <v>19558</v>
      </c>
      <c r="H452" t="inlineStr">
        <is>
          <t>QUIABO KG</t>
        </is>
      </c>
      <c r="I452" t="inlineStr">
        <is>
          <t>ALIMENTOS</t>
        </is>
      </c>
      <c r="J452" t="n">
        <v>1</v>
      </c>
      <c r="K452" t="inlineStr">
        <is>
          <t>KG</t>
        </is>
      </c>
      <c r="L452" t="n">
        <v>20.66</v>
      </c>
      <c r="M452" t="n">
        <v>20.66</v>
      </c>
      <c r="N452" t="inlineStr">
        <is>
          <t>ALIMENTOS</t>
        </is>
      </c>
      <c r="O452" t="inlineStr">
        <is>
          <t>06/2026</t>
        </is>
      </c>
    </row>
    <row r="453">
      <c r="A453" t="n">
        <v>238355</v>
      </c>
      <c r="B453" t="n">
        <v>122</v>
      </c>
      <c r="C453" t="inlineStr">
        <is>
          <t>Arcos</t>
        </is>
      </c>
      <c r="D453" t="inlineStr">
        <is>
          <t>MARIO PEDRO FELICIANO - HORTIFRUTI</t>
        </is>
      </c>
      <c r="E453" t="inlineStr">
        <is>
          <t>478928</t>
        </is>
      </c>
      <c r="F453" s="550" t="n">
        <v>46177</v>
      </c>
      <c r="G453" t="n">
        <v>19488</v>
      </c>
      <c r="H453" t="inlineStr">
        <is>
          <t>CEBOLINHA KG</t>
        </is>
      </c>
      <c r="I453" t="inlineStr">
        <is>
          <t>ALIMENTOS</t>
        </is>
      </c>
      <c r="J453" t="n">
        <v>1.2</v>
      </c>
      <c r="K453" t="inlineStr">
        <is>
          <t>KG</t>
        </is>
      </c>
      <c r="L453" t="n">
        <v>17.4</v>
      </c>
      <c r="M453" t="n">
        <v>14.5</v>
      </c>
      <c r="N453" t="inlineStr">
        <is>
          <t>ALIMENTOS</t>
        </is>
      </c>
      <c r="O453" t="inlineStr">
        <is>
          <t>06/2026</t>
        </is>
      </c>
    </row>
    <row r="454">
      <c r="A454" t="n">
        <v>238355</v>
      </c>
      <c r="B454" t="n">
        <v>122</v>
      </c>
      <c r="C454" t="inlineStr">
        <is>
          <t>Arcos</t>
        </is>
      </c>
      <c r="D454" t="inlineStr">
        <is>
          <t>MARIO PEDRO FELICIANO - HORTIFRUTI</t>
        </is>
      </c>
      <c r="E454" t="inlineStr">
        <is>
          <t>478928</t>
        </is>
      </c>
      <c r="F454" s="550" t="n">
        <v>46177</v>
      </c>
      <c r="G454" t="n">
        <v>24484</v>
      </c>
      <c r="H454" t="inlineStr">
        <is>
          <t>TOMATE SWEET KG</t>
        </is>
      </c>
      <c r="I454" t="inlineStr">
        <is>
          <t>ALIMENTOS</t>
        </is>
      </c>
      <c r="J454" t="n">
        <v>0.5</v>
      </c>
      <c r="K454" t="inlineStr">
        <is>
          <t>KG</t>
        </is>
      </c>
      <c r="L454" t="n">
        <v>10.33</v>
      </c>
      <c r="M454" t="n">
        <v>20.66</v>
      </c>
      <c r="N454" t="inlineStr">
        <is>
          <t>ALIMENTOS</t>
        </is>
      </c>
      <c r="O454" t="inlineStr">
        <is>
          <t>06/2026</t>
        </is>
      </c>
    </row>
    <row r="455">
      <c r="A455" t="n">
        <v>238355</v>
      </c>
      <c r="B455" t="n">
        <v>122</v>
      </c>
      <c r="C455" t="inlineStr">
        <is>
          <t>Arcos</t>
        </is>
      </c>
      <c r="D455" t="inlineStr">
        <is>
          <t>MARIO PEDRO FELICIANO - HORTIFRUTI</t>
        </is>
      </c>
      <c r="E455" t="inlineStr">
        <is>
          <t>478928</t>
        </is>
      </c>
      <c r="F455" s="550" t="n">
        <v>46177</v>
      </c>
      <c r="G455" t="n">
        <v>19652</v>
      </c>
      <c r="H455" t="inlineStr">
        <is>
          <t>ALHO COMUM KG</t>
        </is>
      </c>
      <c r="I455" t="inlineStr">
        <is>
          <t>ALIMENTOS</t>
        </is>
      </c>
      <c r="J455" t="n">
        <v>1</v>
      </c>
      <c r="K455" t="inlineStr">
        <is>
          <t>KG</t>
        </is>
      </c>
      <c r="L455" t="n">
        <v>21.31</v>
      </c>
      <c r="M455" t="n">
        <v>21.31</v>
      </c>
      <c r="N455" t="inlineStr">
        <is>
          <t>ALIMENTOS</t>
        </is>
      </c>
      <c r="O455" t="inlineStr">
        <is>
          <t>06/2026</t>
        </is>
      </c>
    </row>
    <row r="456">
      <c r="A456" t="n">
        <v>238355</v>
      </c>
      <c r="B456" t="n">
        <v>122</v>
      </c>
      <c r="C456" t="inlineStr">
        <is>
          <t>Arcos</t>
        </is>
      </c>
      <c r="D456" t="inlineStr">
        <is>
          <t>MARIO PEDRO FELICIANO - HORTIFRUTI</t>
        </is>
      </c>
      <c r="E456" t="inlineStr">
        <is>
          <t>478928</t>
        </is>
      </c>
      <c r="F456" s="550" t="n">
        <v>46177</v>
      </c>
      <c r="G456" t="n">
        <v>19572</v>
      </c>
      <c r="H456" t="inlineStr">
        <is>
          <t>PIMENTA DEDO DE MOCA KG</t>
        </is>
      </c>
      <c r="I456" t="inlineStr">
        <is>
          <t>ALIMENTOS</t>
        </is>
      </c>
      <c r="J456" t="n">
        <v>0.2</v>
      </c>
      <c r="K456" t="inlineStr">
        <is>
          <t>KG</t>
        </is>
      </c>
      <c r="L456" t="n">
        <v>1.73</v>
      </c>
      <c r="M456" t="n">
        <v>8.65</v>
      </c>
      <c r="N456" t="inlineStr">
        <is>
          <t>ALIMENTOS</t>
        </is>
      </c>
      <c r="O456" t="inlineStr">
        <is>
          <t>06/2026</t>
        </is>
      </c>
    </row>
    <row r="457">
      <c r="A457" t="n">
        <v>238355</v>
      </c>
      <c r="B457" t="n">
        <v>122</v>
      </c>
      <c r="C457" t="inlineStr">
        <is>
          <t>Arcos</t>
        </is>
      </c>
      <c r="D457" t="inlineStr">
        <is>
          <t>MARIO PEDRO FELICIANO - HORTIFRUTI</t>
        </is>
      </c>
      <c r="E457" t="inlineStr">
        <is>
          <t>478928</t>
        </is>
      </c>
      <c r="F457" s="550" t="n">
        <v>46177</v>
      </c>
      <c r="G457" t="n">
        <v>19472</v>
      </c>
      <c r="H457" t="inlineStr">
        <is>
          <t>RUCULA KG</t>
        </is>
      </c>
      <c r="I457" t="inlineStr">
        <is>
          <t>ALIMENTOS</t>
        </is>
      </c>
      <c r="J457" t="n">
        <v>1.5</v>
      </c>
      <c r="K457" t="inlineStr">
        <is>
          <t>KG</t>
        </is>
      </c>
      <c r="L457" t="n">
        <v>34.8</v>
      </c>
      <c r="M457" t="n">
        <v>23.2</v>
      </c>
      <c r="N457" t="inlineStr">
        <is>
          <t>ALIMENTOS</t>
        </is>
      </c>
      <c r="O457" t="inlineStr">
        <is>
          <t>06/2026</t>
        </is>
      </c>
    </row>
    <row r="458">
      <c r="A458" t="n">
        <v>238355</v>
      </c>
      <c r="B458" t="n">
        <v>122</v>
      </c>
      <c r="C458" t="inlineStr">
        <is>
          <t>Arcos</t>
        </is>
      </c>
      <c r="D458" t="inlineStr">
        <is>
          <t>MARIO PEDRO FELICIANO - HORTIFRUTI</t>
        </is>
      </c>
      <c r="E458" t="inlineStr">
        <is>
          <t>478928</t>
        </is>
      </c>
      <c r="F458" s="550" t="n">
        <v>46177</v>
      </c>
      <c r="G458" t="n">
        <v>19539</v>
      </c>
      <c r="H458" t="inlineStr">
        <is>
          <t>TOMATE MOLHO ITALIANO KG</t>
        </is>
      </c>
      <c r="I458" t="inlineStr">
        <is>
          <t>ALIMENTOS</t>
        </is>
      </c>
      <c r="J458" t="n">
        <v>10</v>
      </c>
      <c r="K458" t="inlineStr">
        <is>
          <t>KG</t>
        </is>
      </c>
      <c r="L458" t="n">
        <v>130.5</v>
      </c>
      <c r="M458" t="n">
        <v>13.05</v>
      </c>
      <c r="N458" t="inlineStr">
        <is>
          <t>ALIMENTOS</t>
        </is>
      </c>
      <c r="O458" t="inlineStr">
        <is>
          <t>06/2026</t>
        </is>
      </c>
    </row>
    <row r="459">
      <c r="A459" t="n">
        <v>238355</v>
      </c>
      <c r="B459" t="n">
        <v>122</v>
      </c>
      <c r="C459" t="inlineStr">
        <is>
          <t>Arcos</t>
        </is>
      </c>
      <c r="D459" t="inlineStr">
        <is>
          <t>MARIO PEDRO FELICIANO - HORTIFRUTI</t>
        </is>
      </c>
      <c r="E459" t="inlineStr">
        <is>
          <t>478928</t>
        </is>
      </c>
      <c r="F459" s="550" t="n">
        <v>46177</v>
      </c>
      <c r="G459" t="n">
        <v>23113</v>
      </c>
      <c r="H459" t="inlineStr">
        <is>
          <t>SALSA KG</t>
        </is>
      </c>
      <c r="I459" t="inlineStr">
        <is>
          <t>ALIMENTOS</t>
        </is>
      </c>
      <c r="J459" t="n">
        <v>1</v>
      </c>
      <c r="K459" t="inlineStr">
        <is>
          <t>KG</t>
        </is>
      </c>
      <c r="L459" t="n">
        <v>10.88</v>
      </c>
      <c r="M459" t="n">
        <v>10.88</v>
      </c>
      <c r="N459" t="inlineStr">
        <is>
          <t>ALIMENTOS</t>
        </is>
      </c>
      <c r="O459" t="inlineStr">
        <is>
          <t>06/2026</t>
        </is>
      </c>
    </row>
    <row r="460">
      <c r="A460" t="n">
        <v>238351</v>
      </c>
      <c r="B460" t="n">
        <v>122</v>
      </c>
      <c r="C460" t="inlineStr">
        <is>
          <t>Arcos</t>
        </is>
      </c>
      <c r="D460" t="inlineStr">
        <is>
          <t>CECILIA TSUYACO ARAKI SILVA LTDA</t>
        </is>
      </c>
      <c r="E460" t="inlineStr">
        <is>
          <t>393047</t>
        </is>
      </c>
      <c r="F460" s="550" t="n">
        <v>46177</v>
      </c>
      <c r="G460" t="n">
        <v>19575</v>
      </c>
      <c r="H460" t="inlineStr">
        <is>
          <t>PIMENTA DE CHEIRO VERDE KG</t>
        </is>
      </c>
      <c r="I460" t="inlineStr">
        <is>
          <t>ALIMENTOS</t>
        </is>
      </c>
      <c r="J460" t="n">
        <v>0.5</v>
      </c>
      <c r="K460" t="inlineStr">
        <is>
          <t>KG</t>
        </is>
      </c>
      <c r="L460" t="n">
        <v>19</v>
      </c>
      <c r="M460" t="n">
        <v>38</v>
      </c>
      <c r="N460" t="inlineStr">
        <is>
          <t>ALIMENTOS</t>
        </is>
      </c>
      <c r="O460" t="inlineStr">
        <is>
          <t>06/2026</t>
        </is>
      </c>
    </row>
    <row r="461">
      <c r="A461" t="n">
        <v>238351</v>
      </c>
      <c r="B461" t="n">
        <v>122</v>
      </c>
      <c r="C461" t="inlineStr">
        <is>
          <t>Arcos</t>
        </is>
      </c>
      <c r="D461" t="inlineStr">
        <is>
          <t>CECILIA TSUYACO ARAKI SILVA LTDA</t>
        </is>
      </c>
      <c r="E461" t="inlineStr">
        <is>
          <t>393047</t>
        </is>
      </c>
      <c r="F461" s="550" t="n">
        <v>46177</v>
      </c>
      <c r="G461" t="n">
        <v>24509</v>
      </c>
      <c r="H461" t="inlineStr">
        <is>
          <t>CEBOLA BRANCA KG</t>
        </is>
      </c>
      <c r="I461" t="inlineStr">
        <is>
          <t>ALIMENTOS</t>
        </is>
      </c>
      <c r="J461" t="n">
        <v>10</v>
      </c>
      <c r="K461" t="inlineStr">
        <is>
          <t>KG</t>
        </is>
      </c>
      <c r="L461" t="n">
        <v>45</v>
      </c>
      <c r="M461" t="n">
        <v>4.5</v>
      </c>
      <c r="N461" t="inlineStr">
        <is>
          <t>ALIMENTOS</t>
        </is>
      </c>
      <c r="O461" t="inlineStr">
        <is>
          <t>06/2026</t>
        </is>
      </c>
    </row>
    <row r="462">
      <c r="A462" t="n">
        <v>238351</v>
      </c>
      <c r="B462" t="n">
        <v>122</v>
      </c>
      <c r="C462" t="inlineStr">
        <is>
          <t>Arcos</t>
        </is>
      </c>
      <c r="D462" t="inlineStr">
        <is>
          <t>CECILIA TSUYACO ARAKI SILVA LTDA</t>
        </is>
      </c>
      <c r="E462" t="inlineStr">
        <is>
          <t>393047</t>
        </is>
      </c>
      <c r="F462" s="550" t="n">
        <v>46177</v>
      </c>
      <c r="G462" t="n">
        <v>19505</v>
      </c>
      <c r="H462" t="inlineStr">
        <is>
          <t>ALFACE AMERICANA KG</t>
        </is>
      </c>
      <c r="I462" t="inlineStr">
        <is>
          <t>ALIMENTOS</t>
        </is>
      </c>
      <c r="J462" t="n">
        <v>0.6</v>
      </c>
      <c r="K462" t="inlineStr">
        <is>
          <t>KG</t>
        </is>
      </c>
      <c r="L462" t="n">
        <v>6.9</v>
      </c>
      <c r="M462" t="n">
        <v>11.5</v>
      </c>
      <c r="N462" t="inlineStr">
        <is>
          <t>ALIMENTOS</t>
        </is>
      </c>
      <c r="O462" t="inlineStr">
        <is>
          <t>06/2026</t>
        </is>
      </c>
    </row>
    <row r="463">
      <c r="A463" t="n">
        <v>238351</v>
      </c>
      <c r="B463" t="n">
        <v>122</v>
      </c>
      <c r="C463" t="inlineStr">
        <is>
          <t>Arcos</t>
        </is>
      </c>
      <c r="D463" t="inlineStr">
        <is>
          <t>CECILIA TSUYACO ARAKI SILVA LTDA</t>
        </is>
      </c>
      <c r="E463" t="inlineStr">
        <is>
          <t>393047</t>
        </is>
      </c>
      <c r="F463" s="550" t="n">
        <v>46177</v>
      </c>
      <c r="G463" t="n">
        <v>19476</v>
      </c>
      <c r="H463" t="inlineStr">
        <is>
          <t>MANJERICAO KG</t>
        </is>
      </c>
      <c r="I463" t="inlineStr">
        <is>
          <t>ALIMENTOS</t>
        </is>
      </c>
      <c r="J463" t="n">
        <v>0.3</v>
      </c>
      <c r="K463" t="inlineStr">
        <is>
          <t>KG</t>
        </is>
      </c>
      <c r="L463" t="n">
        <v>19.5</v>
      </c>
      <c r="M463" t="n">
        <v>65</v>
      </c>
      <c r="N463" t="inlineStr">
        <is>
          <t>ALIMENTOS</t>
        </is>
      </c>
      <c r="O463" t="inlineStr">
        <is>
          <t>06/2026</t>
        </is>
      </c>
    </row>
    <row r="464">
      <c r="A464" t="n">
        <v>238351</v>
      </c>
      <c r="B464" t="n">
        <v>122</v>
      </c>
      <c r="C464" t="inlineStr">
        <is>
          <t>Arcos</t>
        </is>
      </c>
      <c r="D464" t="inlineStr">
        <is>
          <t>CECILIA TSUYACO ARAKI SILVA LTDA</t>
        </is>
      </c>
      <c r="E464" t="inlineStr">
        <is>
          <t>393047</t>
        </is>
      </c>
      <c r="F464" s="550" t="n">
        <v>46177</v>
      </c>
      <c r="G464" t="n">
        <v>25647</v>
      </c>
      <c r="H464" t="inlineStr">
        <is>
          <t>ACELGA BOK CHOY KG</t>
        </is>
      </c>
      <c r="I464" t="inlineStr">
        <is>
          <t>ALIMENTOS</t>
        </is>
      </c>
      <c r="J464" t="n">
        <v>2</v>
      </c>
      <c r="K464" t="inlineStr">
        <is>
          <t>KG</t>
        </is>
      </c>
      <c r="L464" t="n">
        <v>36</v>
      </c>
      <c r="M464" t="n">
        <v>18</v>
      </c>
      <c r="N464" t="inlineStr">
        <is>
          <t>ALIMENTOS</t>
        </is>
      </c>
      <c r="O464" t="inlineStr">
        <is>
          <t>06/2026</t>
        </is>
      </c>
    </row>
    <row r="465">
      <c r="A465" t="n">
        <v>238351</v>
      </c>
      <c r="B465" t="n">
        <v>122</v>
      </c>
      <c r="C465" t="inlineStr">
        <is>
          <t>Arcos</t>
        </is>
      </c>
      <c r="D465" t="inlineStr">
        <is>
          <t>CECILIA TSUYACO ARAKI SILVA LTDA</t>
        </is>
      </c>
      <c r="E465" t="inlineStr">
        <is>
          <t>393047</t>
        </is>
      </c>
      <c r="F465" s="550" t="n">
        <v>46177</v>
      </c>
      <c r="G465" t="n">
        <v>23359</v>
      </c>
      <c r="H465" t="inlineStr">
        <is>
          <t>LIMAO TAHITI KG</t>
        </is>
      </c>
      <c r="I465" t="inlineStr">
        <is>
          <t>ALIMENTOS</t>
        </is>
      </c>
      <c r="J465" t="n">
        <v>30</v>
      </c>
      <c r="K465" t="inlineStr">
        <is>
          <t>KG</t>
        </is>
      </c>
      <c r="L465" t="n">
        <v>75</v>
      </c>
      <c r="M465" t="n">
        <v>2.5</v>
      </c>
      <c r="N465" t="inlineStr">
        <is>
          <t>ALIMENTOS</t>
        </is>
      </c>
      <c r="O465" t="inlineStr">
        <is>
          <t>06/2026</t>
        </is>
      </c>
    </row>
    <row r="466">
      <c r="A466" t="n">
        <v>238351</v>
      </c>
      <c r="B466" t="n">
        <v>122</v>
      </c>
      <c r="C466" t="inlineStr">
        <is>
          <t>Arcos</t>
        </is>
      </c>
      <c r="D466" t="inlineStr">
        <is>
          <t>CECILIA TSUYACO ARAKI SILVA LTDA</t>
        </is>
      </c>
      <c r="E466" t="inlineStr">
        <is>
          <t>393047</t>
        </is>
      </c>
      <c r="F466" s="550" t="n">
        <v>46177</v>
      </c>
      <c r="G466" t="n">
        <v>19787</v>
      </c>
      <c r="H466" t="inlineStr">
        <is>
          <t>ABACAXI PEROLA KG</t>
        </is>
      </c>
      <c r="I466" t="inlineStr">
        <is>
          <t>ALIMENTOS</t>
        </is>
      </c>
      <c r="J466" t="n">
        <v>30</v>
      </c>
      <c r="K466" t="inlineStr">
        <is>
          <t>KG</t>
        </is>
      </c>
      <c r="L466" t="n">
        <v>174</v>
      </c>
      <c r="M466" t="n">
        <v>5.8</v>
      </c>
      <c r="N466" t="inlineStr">
        <is>
          <t>ALIMENTOS</t>
        </is>
      </c>
      <c r="O466" t="inlineStr">
        <is>
          <t>06/2026</t>
        </is>
      </c>
    </row>
    <row r="467">
      <c r="A467" t="n">
        <v>238351</v>
      </c>
      <c r="B467" t="n">
        <v>122</v>
      </c>
      <c r="C467" t="inlineStr">
        <is>
          <t>Arcos</t>
        </is>
      </c>
      <c r="D467" t="inlineStr">
        <is>
          <t>CECILIA TSUYACO ARAKI SILVA LTDA</t>
        </is>
      </c>
      <c r="E467" t="inlineStr">
        <is>
          <t>393047</t>
        </is>
      </c>
      <c r="F467" s="550" t="n">
        <v>46177</v>
      </c>
      <c r="G467" t="n">
        <v>23195</v>
      </c>
      <c r="H467" t="inlineStr">
        <is>
          <t>RABANETE KG</t>
        </is>
      </c>
      <c r="I467" t="inlineStr">
        <is>
          <t>ALIMENTOS</t>
        </is>
      </c>
      <c r="J467" t="n">
        <v>0.3</v>
      </c>
      <c r="K467" t="inlineStr">
        <is>
          <t>KG</t>
        </is>
      </c>
      <c r="L467" t="n">
        <v>3</v>
      </c>
      <c r="M467" t="n">
        <v>10</v>
      </c>
      <c r="N467" t="inlineStr">
        <is>
          <t>ALIMENTOS</t>
        </is>
      </c>
      <c r="O467" t="inlineStr">
        <is>
          <t>06/2026</t>
        </is>
      </c>
    </row>
    <row r="468">
      <c r="A468" t="n">
        <v>238351</v>
      </c>
      <c r="B468" t="n">
        <v>122</v>
      </c>
      <c r="C468" t="inlineStr">
        <is>
          <t>Arcos</t>
        </is>
      </c>
      <c r="D468" t="inlineStr">
        <is>
          <t>CECILIA TSUYACO ARAKI SILVA LTDA</t>
        </is>
      </c>
      <c r="E468" t="inlineStr">
        <is>
          <t>393047</t>
        </is>
      </c>
      <c r="F468" s="550" t="n">
        <v>46177</v>
      </c>
      <c r="G468" t="n">
        <v>19480</v>
      </c>
      <c r="H468" t="inlineStr">
        <is>
          <t>HORTELA HIDROPONICA KG</t>
        </is>
      </c>
      <c r="I468" t="inlineStr">
        <is>
          <t>ALIMENTOS</t>
        </is>
      </c>
      <c r="J468" t="n">
        <v>0.3</v>
      </c>
      <c r="K468" t="inlineStr">
        <is>
          <t>KG</t>
        </is>
      </c>
      <c r="L468" t="n">
        <v>5.4</v>
      </c>
      <c r="M468" t="n">
        <v>18</v>
      </c>
      <c r="N468" t="inlineStr">
        <is>
          <t>ALIMENTOS</t>
        </is>
      </c>
      <c r="O468" t="inlineStr">
        <is>
          <t>06/2026</t>
        </is>
      </c>
    </row>
    <row r="469">
      <c r="A469" t="n">
        <v>238351</v>
      </c>
      <c r="B469" t="n">
        <v>122</v>
      </c>
      <c r="C469" t="inlineStr">
        <is>
          <t>Arcos</t>
        </is>
      </c>
      <c r="D469" t="inlineStr">
        <is>
          <t>CECILIA TSUYACO ARAKI SILVA LTDA</t>
        </is>
      </c>
      <c r="E469" t="inlineStr">
        <is>
          <t>393047</t>
        </is>
      </c>
      <c r="F469" s="550" t="n">
        <v>46177</v>
      </c>
      <c r="G469" t="n">
        <v>19503</v>
      </c>
      <c r="H469" t="inlineStr">
        <is>
          <t>ALFACE CRESPA KG</t>
        </is>
      </c>
      <c r="I469" t="inlineStr">
        <is>
          <t>ALIMENTOS</t>
        </is>
      </c>
      <c r="J469" t="n">
        <v>0.6</v>
      </c>
      <c r="K469" t="inlineStr">
        <is>
          <t>KG</t>
        </is>
      </c>
      <c r="L469" t="n">
        <v>7.2</v>
      </c>
      <c r="M469" t="n">
        <v>12</v>
      </c>
      <c r="N469" t="inlineStr">
        <is>
          <t>ALIMENTOS</t>
        </is>
      </c>
      <c r="O469" t="inlineStr">
        <is>
          <t>06/2026</t>
        </is>
      </c>
    </row>
    <row r="470">
      <c r="A470" t="n">
        <v>238351</v>
      </c>
      <c r="B470" t="n">
        <v>122</v>
      </c>
      <c r="C470" t="inlineStr">
        <is>
          <t>Arcos</t>
        </is>
      </c>
      <c r="D470" t="inlineStr">
        <is>
          <t>CECILIA TSUYACO ARAKI SILVA LTDA</t>
        </is>
      </c>
      <c r="E470" t="inlineStr">
        <is>
          <t>393047</t>
        </is>
      </c>
      <c r="F470" s="550" t="n">
        <v>46177</v>
      </c>
      <c r="G470" t="n">
        <v>19590</v>
      </c>
      <c r="H470" t="inlineStr">
        <is>
          <t>PEPINO COMUM KG</t>
        </is>
      </c>
      <c r="I470" t="inlineStr">
        <is>
          <t>ALIMENTOS</t>
        </is>
      </c>
      <c r="J470" t="n">
        <v>2</v>
      </c>
      <c r="K470" t="inlineStr">
        <is>
          <t>KG</t>
        </is>
      </c>
      <c r="L470" t="n">
        <v>15</v>
      </c>
      <c r="M470" t="n">
        <v>7.5</v>
      </c>
      <c r="N470" t="inlineStr">
        <is>
          <t>ALIMENTOS</t>
        </is>
      </c>
      <c r="O470" t="inlineStr">
        <is>
          <t>06/2026</t>
        </is>
      </c>
    </row>
    <row r="471">
      <c r="A471" t="n">
        <v>238351</v>
      </c>
      <c r="B471" t="n">
        <v>122</v>
      </c>
      <c r="C471" t="inlineStr">
        <is>
          <t>Arcos</t>
        </is>
      </c>
      <c r="D471" t="inlineStr">
        <is>
          <t>CECILIA TSUYACO ARAKI SILVA LTDA</t>
        </is>
      </c>
      <c r="E471" t="inlineStr">
        <is>
          <t>393047</t>
        </is>
      </c>
      <c r="F471" s="550" t="n">
        <v>46177</v>
      </c>
      <c r="G471" t="n">
        <v>19759</v>
      </c>
      <c r="H471" t="inlineStr">
        <is>
          <t>LARANJA BAHIA KG</t>
        </is>
      </c>
      <c r="I471" t="inlineStr">
        <is>
          <t>ALIMENTOS</t>
        </is>
      </c>
      <c r="J471" t="n">
        <v>7</v>
      </c>
      <c r="K471" t="inlineStr">
        <is>
          <t>KG</t>
        </is>
      </c>
      <c r="L471" t="n">
        <v>66.5</v>
      </c>
      <c r="M471" t="n">
        <v>9.5</v>
      </c>
      <c r="N471" t="inlineStr">
        <is>
          <t>ALIMENTOS</t>
        </is>
      </c>
      <c r="O471" t="inlineStr">
        <is>
          <t>06/2026</t>
        </is>
      </c>
    </row>
    <row r="472">
      <c r="A472" t="n">
        <v>238351</v>
      </c>
      <c r="B472" t="n">
        <v>122</v>
      </c>
      <c r="C472" t="inlineStr">
        <is>
          <t>Arcos</t>
        </is>
      </c>
      <c r="D472" t="inlineStr">
        <is>
          <t>CECILIA TSUYACO ARAKI SILVA LTDA</t>
        </is>
      </c>
      <c r="E472" t="inlineStr">
        <is>
          <t>393047</t>
        </is>
      </c>
      <c r="F472" s="550" t="n">
        <v>46177</v>
      </c>
      <c r="G472" t="n">
        <v>23390</v>
      </c>
      <c r="H472" t="inlineStr">
        <is>
          <t>BANANA DA TERRA KG</t>
        </is>
      </c>
      <c r="I472" t="inlineStr">
        <is>
          <t>ALIMENTOS</t>
        </is>
      </c>
      <c r="J472" t="n">
        <v>4</v>
      </c>
      <c r="K472" t="inlineStr">
        <is>
          <t>KG</t>
        </is>
      </c>
      <c r="L472" t="n">
        <v>34</v>
      </c>
      <c r="M472" t="n">
        <v>8.5</v>
      </c>
      <c r="N472" t="inlineStr">
        <is>
          <t>ALIMENTOS</t>
        </is>
      </c>
      <c r="O472" t="inlineStr">
        <is>
          <t>06/2026</t>
        </is>
      </c>
    </row>
    <row r="473">
      <c r="A473" t="n">
        <v>238351</v>
      </c>
      <c r="B473" t="n">
        <v>122</v>
      </c>
      <c r="C473" t="inlineStr">
        <is>
          <t>Arcos</t>
        </is>
      </c>
      <c r="D473" t="inlineStr">
        <is>
          <t>CECILIA TSUYACO ARAKI SILVA LTDA</t>
        </is>
      </c>
      <c r="E473" t="inlineStr">
        <is>
          <t>393047</t>
        </is>
      </c>
      <c r="F473" s="550" t="n">
        <v>46177</v>
      </c>
      <c r="G473" t="n">
        <v>19751</v>
      </c>
      <c r="H473" t="inlineStr">
        <is>
          <t>LIMAO SICILIANO KG</t>
        </is>
      </c>
      <c r="I473" t="inlineStr">
        <is>
          <t>ALIMENTOS</t>
        </is>
      </c>
      <c r="J473" t="n">
        <v>7</v>
      </c>
      <c r="K473" t="inlineStr">
        <is>
          <t>KG</t>
        </is>
      </c>
      <c r="L473" t="n">
        <v>62.3</v>
      </c>
      <c r="M473" t="n">
        <v>8.9</v>
      </c>
      <c r="N473" t="inlineStr">
        <is>
          <t>ALIMENTOS</t>
        </is>
      </c>
      <c r="O473" t="inlineStr">
        <is>
          <t>06/2026</t>
        </is>
      </c>
    </row>
    <row r="474">
      <c r="A474" t="n">
        <v>238351</v>
      </c>
      <c r="B474" t="n">
        <v>122</v>
      </c>
      <c r="C474" t="inlineStr">
        <is>
          <t>Arcos</t>
        </is>
      </c>
      <c r="D474" t="inlineStr">
        <is>
          <t>CECILIA TSUYACO ARAKI SILVA LTDA</t>
        </is>
      </c>
      <c r="E474" t="inlineStr">
        <is>
          <t>393047</t>
        </is>
      </c>
      <c r="F474" s="550" t="n">
        <v>46177</v>
      </c>
      <c r="G474" t="n">
        <v>23095</v>
      </c>
      <c r="H474" t="inlineStr">
        <is>
          <t>OVO CAIPIRA UN</t>
        </is>
      </c>
      <c r="I474" t="inlineStr">
        <is>
          <t>ALIMENTOS</t>
        </is>
      </c>
      <c r="J474" t="n">
        <v>200</v>
      </c>
      <c r="K474" t="inlineStr">
        <is>
          <t>UN</t>
        </is>
      </c>
      <c r="L474" t="n">
        <v>194</v>
      </c>
      <c r="M474" t="n">
        <v>0.97</v>
      </c>
      <c r="N474" t="inlineStr">
        <is>
          <t>ALIMENTOS</t>
        </is>
      </c>
      <c r="O474" t="inlineStr">
        <is>
          <t>06/2026</t>
        </is>
      </c>
    </row>
    <row r="475">
      <c r="A475" t="n">
        <v>238163</v>
      </c>
      <c r="B475" t="n">
        <v>122</v>
      </c>
      <c r="C475" t="inlineStr">
        <is>
          <t>Arcos</t>
        </is>
      </c>
      <c r="D475" t="inlineStr">
        <is>
          <t>DEOLINDA DOS SANTOS FREITAS</t>
        </is>
      </c>
      <c r="E475" t="inlineStr">
        <is>
          <t>2718</t>
        </is>
      </c>
      <c r="F475" s="550" t="n">
        <v>46177</v>
      </c>
      <c r="G475" t="n">
        <v>20234</v>
      </c>
      <c r="H475" t="inlineStr">
        <is>
          <t>FEIJAO VERMELHO KG</t>
        </is>
      </c>
      <c r="I475" t="inlineStr">
        <is>
          <t>ALIMENTOS</t>
        </is>
      </c>
      <c r="J475" t="n">
        <v>1</v>
      </c>
      <c r="K475" t="inlineStr">
        <is>
          <t>KG</t>
        </is>
      </c>
      <c r="L475" t="n">
        <v>21.99</v>
      </c>
      <c r="M475" t="n">
        <v>21.99</v>
      </c>
      <c r="N475" t="inlineStr">
        <is>
          <t>ALIMENTOS</t>
        </is>
      </c>
      <c r="O475" t="inlineStr">
        <is>
          <t>06/2026</t>
        </is>
      </c>
    </row>
    <row r="476">
      <c r="A476" t="n">
        <v>238163</v>
      </c>
      <c r="B476" t="n">
        <v>122</v>
      </c>
      <c r="C476" t="inlineStr">
        <is>
          <t>Arcos</t>
        </is>
      </c>
      <c r="D476" t="inlineStr">
        <is>
          <t>DEOLINDA DOS SANTOS FREITAS</t>
        </is>
      </c>
      <c r="E476" t="inlineStr">
        <is>
          <t>2718</t>
        </is>
      </c>
      <c r="F476" s="550" t="n">
        <v>46177</v>
      </c>
      <c r="G476" t="n">
        <v>20253</v>
      </c>
      <c r="H476" t="inlineStr">
        <is>
          <t>COCO EM FLOCOS KG</t>
        </is>
      </c>
      <c r="I476" t="inlineStr">
        <is>
          <t>ALIMENTOS</t>
        </is>
      </c>
      <c r="J476" t="n">
        <v>0.5</v>
      </c>
      <c r="K476" t="inlineStr">
        <is>
          <t>N/A</t>
        </is>
      </c>
      <c r="L476" t="n">
        <v>18</v>
      </c>
      <c r="M476" t="n">
        <v>36</v>
      </c>
      <c r="N476" t="inlineStr">
        <is>
          <t>ALIMENTOS</t>
        </is>
      </c>
      <c r="O476" t="inlineStr">
        <is>
          <t>06/2026</t>
        </is>
      </c>
    </row>
    <row r="477">
      <c r="A477" t="n">
        <v>238163</v>
      </c>
      <c r="B477" t="n">
        <v>122</v>
      </c>
      <c r="C477" t="inlineStr">
        <is>
          <t>Arcos</t>
        </is>
      </c>
      <c r="D477" t="inlineStr">
        <is>
          <t>DEOLINDA DOS SANTOS FREITAS</t>
        </is>
      </c>
      <c r="E477" t="inlineStr">
        <is>
          <t>2718</t>
        </is>
      </c>
      <c r="F477" s="550" t="n">
        <v>46177</v>
      </c>
      <c r="G477" t="n">
        <v>21073</v>
      </c>
      <c r="H477" t="inlineStr">
        <is>
          <t>CALDA DE AGAVE AZUL JASMINE ORGANICO 330ML UN</t>
        </is>
      </c>
      <c r="I477" t="inlineStr">
        <is>
          <t>ALIMENTOS</t>
        </is>
      </c>
      <c r="J477" t="n">
        <v>6</v>
      </c>
      <c r="K477" t="inlineStr">
        <is>
          <t>N/A</t>
        </is>
      </c>
      <c r="L477" t="n">
        <v>292.2</v>
      </c>
      <c r="M477" t="n">
        <v>48.7</v>
      </c>
      <c r="N477" t="inlineStr">
        <is>
          <t>ALIMENTOS</t>
        </is>
      </c>
      <c r="O477" t="inlineStr">
        <is>
          <t>06/2026</t>
        </is>
      </c>
    </row>
    <row r="478">
      <c r="A478" t="n">
        <v>238163</v>
      </c>
      <c r="B478" t="n">
        <v>122</v>
      </c>
      <c r="C478" t="inlineStr">
        <is>
          <t>Arcos</t>
        </is>
      </c>
      <c r="D478" t="inlineStr">
        <is>
          <t>DEOLINDA DOS SANTOS FREITAS</t>
        </is>
      </c>
      <c r="E478" t="inlineStr">
        <is>
          <t>2718</t>
        </is>
      </c>
      <c r="F478" s="550" t="n">
        <v>46177</v>
      </c>
      <c r="G478" t="n">
        <v>21060</v>
      </c>
      <c r="H478" t="inlineStr">
        <is>
          <t>AZEITE DE DENDE CEPERA 900ML UN</t>
        </is>
      </c>
      <c r="I478" t="inlineStr">
        <is>
          <t>ALIMENTOS</t>
        </is>
      </c>
      <c r="J478" t="n">
        <v>1</v>
      </c>
      <c r="K478" t="inlineStr">
        <is>
          <t>UN</t>
        </is>
      </c>
      <c r="L478" t="n">
        <v>21.99</v>
      </c>
      <c r="M478" t="n">
        <v>21.99</v>
      </c>
      <c r="N478" t="inlineStr">
        <is>
          <t>ALIMENTOS</t>
        </is>
      </c>
      <c r="O478" t="inlineStr">
        <is>
          <t>06/2026</t>
        </is>
      </c>
    </row>
    <row r="479">
      <c r="A479" t="n">
        <v>238162</v>
      </c>
      <c r="B479" t="n">
        <v>122</v>
      </c>
      <c r="C479" t="inlineStr">
        <is>
          <t>Arcos</t>
        </is>
      </c>
      <c r="D479" t="inlineStr">
        <is>
          <t>DO CHEF DISTRIBUIDORA DE ALIMENTOS LTDA</t>
        </is>
      </c>
      <c r="E479" t="inlineStr">
        <is>
          <t>2059</t>
        </is>
      </c>
      <c r="F479" s="550" t="n">
        <v>46175</v>
      </c>
      <c r="G479" t="n">
        <v>19743</v>
      </c>
      <c r="H479" t="inlineStr">
        <is>
          <t>MACA VERDE KG</t>
        </is>
      </c>
      <c r="I479" t="inlineStr">
        <is>
          <t>ALIMENTOS</t>
        </is>
      </c>
      <c r="J479" t="n">
        <v>7</v>
      </c>
      <c r="K479" t="inlineStr">
        <is>
          <t>KG</t>
        </is>
      </c>
      <c r="L479" t="n">
        <v>104.65</v>
      </c>
      <c r="M479" t="n">
        <v>14.95</v>
      </c>
      <c r="N479" t="inlineStr">
        <is>
          <t>ALIMENTOS</t>
        </is>
      </c>
      <c r="O479" t="inlineStr">
        <is>
          <t>06/2026</t>
        </is>
      </c>
    </row>
    <row r="480">
      <c r="A480" t="n">
        <v>238162</v>
      </c>
      <c r="B480" t="n">
        <v>122</v>
      </c>
      <c r="C480" t="inlineStr">
        <is>
          <t>Arcos</t>
        </is>
      </c>
      <c r="D480" t="inlineStr">
        <is>
          <t>DO CHEF DISTRIBUIDORA DE ALIMENTOS LTDA</t>
        </is>
      </c>
      <c r="E480" t="inlineStr">
        <is>
          <t>2059</t>
        </is>
      </c>
      <c r="F480" s="550" t="n">
        <v>46175</v>
      </c>
      <c r="G480" t="n">
        <v>19701</v>
      </c>
      <c r="H480" t="inlineStr">
        <is>
          <t>AMEIXA KG</t>
        </is>
      </c>
      <c r="I480" t="inlineStr">
        <is>
          <t>ALIMENTOS</t>
        </is>
      </c>
      <c r="J480" t="n">
        <v>0.5</v>
      </c>
      <c r="K480" t="inlineStr">
        <is>
          <t>KG</t>
        </is>
      </c>
      <c r="L480" t="n">
        <v>9.75</v>
      </c>
      <c r="M480" t="n">
        <v>19.5</v>
      </c>
      <c r="N480" t="inlineStr">
        <is>
          <t>ALIMENTOS</t>
        </is>
      </c>
      <c r="O480" t="inlineStr">
        <is>
          <t>06/2026</t>
        </is>
      </c>
    </row>
    <row r="481">
      <c r="A481" t="n">
        <v>238162</v>
      </c>
      <c r="B481" t="n">
        <v>122</v>
      </c>
      <c r="C481" t="inlineStr">
        <is>
          <t>Arcos</t>
        </is>
      </c>
      <c r="D481" t="inlineStr">
        <is>
          <t>DO CHEF DISTRIBUIDORA DE ALIMENTOS LTDA</t>
        </is>
      </c>
      <c r="E481" t="inlineStr">
        <is>
          <t>2059</t>
        </is>
      </c>
      <c r="F481" s="550" t="n">
        <v>46175</v>
      </c>
      <c r="G481" t="n">
        <v>19846</v>
      </c>
      <c r="H481" t="inlineStr">
        <is>
          <t>BROTO DE MOYASHI GRANEL KG</t>
        </is>
      </c>
      <c r="I481" t="inlineStr">
        <is>
          <t>ALIMENTOS</t>
        </is>
      </c>
      <c r="J481" t="n">
        <v>0.5</v>
      </c>
      <c r="K481" t="inlineStr">
        <is>
          <t>KG</t>
        </is>
      </c>
      <c r="L481" t="n">
        <v>10.4</v>
      </c>
      <c r="M481" t="n">
        <v>20.8</v>
      </c>
      <c r="N481" t="inlineStr">
        <is>
          <t>ALIMENTOS</t>
        </is>
      </c>
      <c r="O481" t="inlineStr">
        <is>
          <t>06/2026</t>
        </is>
      </c>
    </row>
    <row r="482">
      <c r="A482" t="n">
        <v>238162</v>
      </c>
      <c r="B482" t="n">
        <v>122</v>
      </c>
      <c r="C482" t="inlineStr">
        <is>
          <t>Arcos</t>
        </is>
      </c>
      <c r="D482" t="inlineStr">
        <is>
          <t>DO CHEF DISTRIBUIDORA DE ALIMENTOS LTDA</t>
        </is>
      </c>
      <c r="E482" t="inlineStr">
        <is>
          <t>2059</t>
        </is>
      </c>
      <c r="F482" s="550" t="n">
        <v>46175</v>
      </c>
      <c r="G482" t="n">
        <v>20224</v>
      </c>
      <c r="H482" t="inlineStr">
        <is>
          <t>FLOR DE HIBISCO DESIDRATADA KG</t>
        </is>
      </c>
      <c r="I482" t="inlineStr">
        <is>
          <t>ALIMENTOS</t>
        </is>
      </c>
      <c r="J482" t="n">
        <v>0.2</v>
      </c>
      <c r="K482" t="inlineStr">
        <is>
          <t>N/A</t>
        </is>
      </c>
      <c r="L482" t="n">
        <v>14.4</v>
      </c>
      <c r="M482" t="n">
        <v>72</v>
      </c>
      <c r="N482" t="inlineStr">
        <is>
          <t>ALIMENTOS</t>
        </is>
      </c>
      <c r="O482" t="inlineStr">
        <is>
          <t>06/2026</t>
        </is>
      </c>
    </row>
    <row r="483">
      <c r="A483" t="n">
        <v>238162</v>
      </c>
      <c r="B483" t="n">
        <v>122</v>
      </c>
      <c r="C483" t="inlineStr">
        <is>
          <t>Arcos</t>
        </is>
      </c>
      <c r="D483" t="inlineStr">
        <is>
          <t>DO CHEF DISTRIBUIDORA DE ALIMENTOS LTDA</t>
        </is>
      </c>
      <c r="E483" t="inlineStr">
        <is>
          <t>2059</t>
        </is>
      </c>
      <c r="F483" s="550" t="n">
        <v>46175</v>
      </c>
      <c r="G483" t="n">
        <v>23361</v>
      </c>
      <c r="H483" t="inlineStr">
        <is>
          <t>LARANJA PERA KG</t>
        </is>
      </c>
      <c r="I483" t="inlineStr">
        <is>
          <t>ALIMENTOS</t>
        </is>
      </c>
      <c r="J483" t="n">
        <v>20</v>
      </c>
      <c r="K483" t="inlineStr">
        <is>
          <t>KG</t>
        </is>
      </c>
      <c r="L483" t="n">
        <v>52</v>
      </c>
      <c r="M483" t="n">
        <v>2.6</v>
      </c>
      <c r="N483" t="inlineStr">
        <is>
          <t>ALIMENTOS</t>
        </is>
      </c>
      <c r="O483" t="inlineStr">
        <is>
          <t>06/2026</t>
        </is>
      </c>
    </row>
    <row r="484">
      <c r="A484" t="n">
        <v>238162</v>
      </c>
      <c r="B484" t="n">
        <v>122</v>
      </c>
      <c r="C484" t="inlineStr">
        <is>
          <t>Arcos</t>
        </is>
      </c>
      <c r="D484" t="inlineStr">
        <is>
          <t>DO CHEF DISTRIBUIDORA DE ALIMENTOS LTDA</t>
        </is>
      </c>
      <c r="E484" t="inlineStr">
        <is>
          <t>2059</t>
        </is>
      </c>
      <c r="F484" s="550" t="n">
        <v>46175</v>
      </c>
      <c r="G484" t="n">
        <v>19478</v>
      </c>
      <c r="H484" t="inlineStr">
        <is>
          <t>LOURO FRESCO KG</t>
        </is>
      </c>
      <c r="I484" t="inlineStr">
        <is>
          <t>ALIMENTOS</t>
        </is>
      </c>
      <c r="J484" t="n">
        <v>0.1</v>
      </c>
      <c r="K484" t="inlineStr">
        <is>
          <t>KG</t>
        </is>
      </c>
      <c r="L484" t="n">
        <v>5.63</v>
      </c>
      <c r="M484" t="n">
        <v>56.3</v>
      </c>
      <c r="N484" t="inlineStr">
        <is>
          <t>ALIMENTOS</t>
        </is>
      </c>
      <c r="O484" t="inlineStr">
        <is>
          <t>06/2026</t>
        </is>
      </c>
    </row>
    <row r="485">
      <c r="A485" t="n">
        <v>238146</v>
      </c>
      <c r="B485" t="n">
        <v>122</v>
      </c>
      <c r="C485" t="inlineStr">
        <is>
          <t>Arcos</t>
        </is>
      </c>
      <c r="D485" t="inlineStr">
        <is>
          <t>EMPORIO M&amp;L COMERCIO DE ALIM E BEBIDAS LTDA</t>
        </is>
      </c>
      <c r="E485" t="inlineStr">
        <is>
          <t>516588</t>
        </is>
      </c>
      <c r="F485" s="550" t="n">
        <v>46176</v>
      </c>
      <c r="G485" t="n">
        <v>21010</v>
      </c>
      <c r="H485" t="inlineStr">
        <is>
          <t>OLEO DE CANOLA SAUDE C/900ML</t>
        </is>
      </c>
      <c r="I485" t="inlineStr">
        <is>
          <t>ALIMENTOS</t>
        </is>
      </c>
      <c r="J485" t="n">
        <v>20</v>
      </c>
      <c r="K485" t="inlineStr">
        <is>
          <t>N/A</t>
        </is>
      </c>
      <c r="L485" t="n">
        <v>236</v>
      </c>
      <c r="M485" t="n">
        <v>11.8</v>
      </c>
      <c r="N485" t="inlineStr">
        <is>
          <t>ALIMENTOS</t>
        </is>
      </c>
      <c r="O485" t="inlineStr">
        <is>
          <t>06/2026</t>
        </is>
      </c>
    </row>
    <row r="486">
      <c r="A486" t="n">
        <v>238146</v>
      </c>
      <c r="B486" t="n">
        <v>122</v>
      </c>
      <c r="C486" t="inlineStr">
        <is>
          <t>Arcos</t>
        </is>
      </c>
      <c r="D486" t="inlineStr">
        <is>
          <t>EMPORIO M&amp;L COMERCIO DE ALIM E BEBIDAS LTDA</t>
        </is>
      </c>
      <c r="E486" t="inlineStr">
        <is>
          <t>516588</t>
        </is>
      </c>
      <c r="F486" s="550" t="n">
        <v>46176</v>
      </c>
      <c r="G486" t="n">
        <v>20410</v>
      </c>
      <c r="H486" t="inlineStr">
        <is>
          <t>FARINHA DE MANDIOCA FINA YOKI 1KG</t>
        </is>
      </c>
      <c r="I486" t="inlineStr">
        <is>
          <t>ALIMENTOS</t>
        </is>
      </c>
      <c r="J486" t="n">
        <v>4</v>
      </c>
      <c r="K486" t="inlineStr">
        <is>
          <t>N/A</t>
        </is>
      </c>
      <c r="L486" t="n">
        <v>50.6</v>
      </c>
      <c r="M486" t="n">
        <v>12.65</v>
      </c>
      <c r="N486" t="inlineStr">
        <is>
          <t>ALIMENTOS</t>
        </is>
      </c>
      <c r="O486" t="inlineStr">
        <is>
          <t>06/2026</t>
        </is>
      </c>
    </row>
    <row r="487">
      <c r="A487" t="n">
        <v>238146</v>
      </c>
      <c r="B487" t="n">
        <v>122</v>
      </c>
      <c r="C487" t="inlineStr">
        <is>
          <t>Arcos</t>
        </is>
      </c>
      <c r="D487" t="inlineStr">
        <is>
          <t>EMPORIO M&amp;L COMERCIO DE ALIM E BEBIDAS LTDA</t>
        </is>
      </c>
      <c r="E487" t="inlineStr">
        <is>
          <t>516588</t>
        </is>
      </c>
      <c r="F487" s="550" t="n">
        <v>46176</v>
      </c>
      <c r="G487" t="n">
        <v>20117</v>
      </c>
      <c r="H487" t="inlineStr">
        <is>
          <t>MASSA FOLHADA AROSA 1KG UN</t>
        </is>
      </c>
      <c r="I487" t="inlineStr">
        <is>
          <t>ALIMENTOS</t>
        </is>
      </c>
      <c r="J487" t="n">
        <v>10</v>
      </c>
      <c r="K487" t="inlineStr">
        <is>
          <t>N/A</t>
        </is>
      </c>
      <c r="L487" t="n">
        <v>404</v>
      </c>
      <c r="M487" t="n">
        <v>40.4</v>
      </c>
      <c r="N487" t="inlineStr">
        <is>
          <t>ALIMENTOS</t>
        </is>
      </c>
      <c r="O487" t="inlineStr">
        <is>
          <t>06/2026</t>
        </is>
      </c>
    </row>
    <row r="488">
      <c r="A488" t="n">
        <v>238146</v>
      </c>
      <c r="B488" t="n">
        <v>122</v>
      </c>
      <c r="C488" t="inlineStr">
        <is>
          <t>Arcos</t>
        </is>
      </c>
      <c r="D488" t="inlineStr">
        <is>
          <t>EMPORIO M&amp;L COMERCIO DE ALIM E BEBIDAS LTDA</t>
        </is>
      </c>
      <c r="E488" t="inlineStr">
        <is>
          <t>516588</t>
        </is>
      </c>
      <c r="F488" s="550" t="n">
        <v>46176</v>
      </c>
      <c r="G488" t="n">
        <v>20899</v>
      </c>
      <c r="H488" t="inlineStr">
        <is>
          <t>DOCE DE LEITE LA SERENISSIMA C/400G</t>
        </is>
      </c>
      <c r="I488" t="inlineStr">
        <is>
          <t>ALIMENTOS</t>
        </is>
      </c>
      <c r="J488" t="n">
        <v>1</v>
      </c>
      <c r="K488" t="inlineStr">
        <is>
          <t>UN</t>
        </is>
      </c>
      <c r="L488" t="n">
        <v>14.5</v>
      </c>
      <c r="M488" t="n">
        <v>14.5</v>
      </c>
      <c r="N488" t="inlineStr">
        <is>
          <t>ALIMENTOS</t>
        </is>
      </c>
      <c r="O488" t="inlineStr">
        <is>
          <t>06/2026</t>
        </is>
      </c>
    </row>
    <row r="489">
      <c r="A489" t="n">
        <v>238146</v>
      </c>
      <c r="B489" t="n">
        <v>122</v>
      </c>
      <c r="C489" t="inlineStr">
        <is>
          <t>Arcos</t>
        </is>
      </c>
      <c r="D489" t="inlineStr">
        <is>
          <t>EMPORIO M&amp;L COMERCIO DE ALIM E BEBIDAS LTDA</t>
        </is>
      </c>
      <c r="E489" t="inlineStr">
        <is>
          <t>516588</t>
        </is>
      </c>
      <c r="F489" s="550" t="n">
        <v>46176</v>
      </c>
      <c r="G489" t="n">
        <v>20209</v>
      </c>
      <c r="H489" t="inlineStr">
        <is>
          <t>QUINOA VERMELHA EM GRAO KG</t>
        </is>
      </c>
      <c r="I489" t="inlineStr">
        <is>
          <t>ALIMENTOS</t>
        </is>
      </c>
      <c r="J489" t="n">
        <v>1.02</v>
      </c>
      <c r="K489" t="inlineStr">
        <is>
          <t>KG</t>
        </is>
      </c>
      <c r="L489" t="n">
        <v>32.9</v>
      </c>
      <c r="M489" t="n">
        <v>32.254902</v>
      </c>
      <c r="N489" t="inlineStr">
        <is>
          <t>ALIMENTOS</t>
        </is>
      </c>
      <c r="O489" t="inlineStr">
        <is>
          <t>06/2026</t>
        </is>
      </c>
    </row>
    <row r="490">
      <c r="A490" t="n">
        <v>238146</v>
      </c>
      <c r="B490" t="n">
        <v>122</v>
      </c>
      <c r="C490" t="inlineStr">
        <is>
          <t>Arcos</t>
        </is>
      </c>
      <c r="D490" t="inlineStr">
        <is>
          <t>EMPORIO M&amp;L COMERCIO DE ALIM E BEBIDAS LTDA</t>
        </is>
      </c>
      <c r="E490" t="inlineStr">
        <is>
          <t>516588</t>
        </is>
      </c>
      <c r="F490" s="550" t="n">
        <v>46176</v>
      </c>
      <c r="G490" t="n">
        <v>19906</v>
      </c>
      <c r="H490" t="inlineStr">
        <is>
          <t>SAL REFINADO CISNE 10X1KG</t>
        </is>
      </c>
      <c r="I490" t="inlineStr">
        <is>
          <t>ALIMENTOS</t>
        </is>
      </c>
      <c r="J490" t="n">
        <v>1</v>
      </c>
      <c r="K490" t="inlineStr">
        <is>
          <t>N/A</t>
        </is>
      </c>
      <c r="L490" t="n">
        <v>38</v>
      </c>
      <c r="M490" t="n">
        <v>38</v>
      </c>
      <c r="N490" t="inlineStr">
        <is>
          <t>ALIMENTOS</t>
        </is>
      </c>
      <c r="O490" t="inlineStr">
        <is>
          <t>06/2026</t>
        </is>
      </c>
    </row>
    <row r="491">
      <c r="A491" t="n">
        <v>238146</v>
      </c>
      <c r="B491" t="n">
        <v>122</v>
      </c>
      <c r="C491" t="inlineStr">
        <is>
          <t>Arcos</t>
        </is>
      </c>
      <c r="D491" t="inlineStr">
        <is>
          <t>EMPORIO M&amp;L COMERCIO DE ALIM E BEBIDAS LTDA</t>
        </is>
      </c>
      <c r="E491" t="inlineStr">
        <is>
          <t>516588</t>
        </is>
      </c>
      <c r="F491" s="550" t="n">
        <v>46176</v>
      </c>
      <c r="G491" t="n">
        <v>27788</v>
      </c>
      <c r="H491" t="inlineStr">
        <is>
          <t>MACARRAO CABELO DE ANJO 500G UN</t>
        </is>
      </c>
      <c r="I491" t="inlineStr">
        <is>
          <t>ALIMENTOS</t>
        </is>
      </c>
      <c r="J491" t="n">
        <v>3</v>
      </c>
      <c r="K491" t="inlineStr">
        <is>
          <t>UN</t>
        </is>
      </c>
      <c r="L491" t="n">
        <v>41.4</v>
      </c>
      <c r="M491" t="n">
        <v>13.8</v>
      </c>
      <c r="N491" t="inlineStr">
        <is>
          <t>ALIMENTOS</t>
        </is>
      </c>
      <c r="O491" t="inlineStr">
        <is>
          <t>06/2026</t>
        </is>
      </c>
    </row>
    <row r="492">
      <c r="A492" t="n">
        <v>238146</v>
      </c>
      <c r="B492" t="n">
        <v>122</v>
      </c>
      <c r="C492" t="inlineStr">
        <is>
          <t>Arcos</t>
        </is>
      </c>
      <c r="D492" t="inlineStr">
        <is>
          <t>EMPORIO M&amp;L COMERCIO DE ALIM E BEBIDAS LTDA</t>
        </is>
      </c>
      <c r="E492" t="inlineStr">
        <is>
          <t>516588</t>
        </is>
      </c>
      <c r="F492" s="550" t="n">
        <v>46176</v>
      </c>
      <c r="G492" t="n">
        <v>21085</v>
      </c>
      <c r="H492" t="inlineStr">
        <is>
          <t>ACUCAR SACHE UNIAO 5G C/1000</t>
        </is>
      </c>
      <c r="I492" t="inlineStr">
        <is>
          <t>ALIMENTOS</t>
        </is>
      </c>
      <c r="J492" t="n">
        <v>2</v>
      </c>
      <c r="K492" t="inlineStr">
        <is>
          <t>N/A</t>
        </is>
      </c>
      <c r="L492" t="n">
        <v>89.5</v>
      </c>
      <c r="M492" t="n">
        <v>44.75</v>
      </c>
      <c r="N492" t="inlineStr">
        <is>
          <t>ALIMENTOS</t>
        </is>
      </c>
      <c r="O492" t="inlineStr">
        <is>
          <t>06/2026</t>
        </is>
      </c>
    </row>
    <row r="493">
      <c r="A493" t="n">
        <v>238146</v>
      </c>
      <c r="B493" t="n">
        <v>122</v>
      </c>
      <c r="C493" t="inlineStr">
        <is>
          <t>Arcos</t>
        </is>
      </c>
      <c r="D493" t="inlineStr">
        <is>
          <t>EMPORIO M&amp;L COMERCIO DE ALIM E BEBIDAS LTDA</t>
        </is>
      </c>
      <c r="E493" t="inlineStr">
        <is>
          <t>516588</t>
        </is>
      </c>
      <c r="F493" s="550" t="n">
        <v>46176</v>
      </c>
      <c r="G493" t="n">
        <v>19339</v>
      </c>
      <c r="H493" t="inlineStr">
        <is>
          <t>QUEIJO MINAS PADRAO BRINCO OURO C/500G KG</t>
        </is>
      </c>
      <c r="I493" t="inlineStr">
        <is>
          <t>ALIMENTOS</t>
        </is>
      </c>
      <c r="J493" t="n">
        <v>6.98</v>
      </c>
      <c r="K493" t="inlineStr">
        <is>
          <t>N/A</t>
        </is>
      </c>
      <c r="L493" t="n">
        <v>515.8200000000001</v>
      </c>
      <c r="M493" t="n">
        <v>73.89971300000001</v>
      </c>
      <c r="N493" t="inlineStr">
        <is>
          <t>ALIMENTOS</t>
        </is>
      </c>
      <c r="O493" t="inlineStr">
        <is>
          <t>06/2026</t>
        </is>
      </c>
    </row>
    <row r="494">
      <c r="A494" t="n">
        <v>238146</v>
      </c>
      <c r="B494" t="n">
        <v>122</v>
      </c>
      <c r="C494" t="inlineStr">
        <is>
          <t>Arcos</t>
        </is>
      </c>
      <c r="D494" t="inlineStr">
        <is>
          <t>EMPORIO M&amp;L COMERCIO DE ALIM E BEBIDAS LTDA</t>
        </is>
      </c>
      <c r="E494" t="inlineStr">
        <is>
          <t>516588</t>
        </is>
      </c>
      <c r="F494" s="550" t="n">
        <v>46176</v>
      </c>
      <c r="G494" t="n">
        <v>20207</v>
      </c>
      <c r="H494" t="inlineStr">
        <is>
          <t>QUINOA PRETA EM GRAO KG</t>
        </is>
      </c>
      <c r="I494" t="inlineStr">
        <is>
          <t>ALIMENTOS</t>
        </is>
      </c>
      <c r="J494" t="n">
        <v>1</v>
      </c>
      <c r="K494" t="inlineStr">
        <is>
          <t>KG</t>
        </is>
      </c>
      <c r="L494" t="n">
        <v>27.9</v>
      </c>
      <c r="M494" t="n">
        <v>27.9</v>
      </c>
      <c r="N494" t="inlineStr">
        <is>
          <t>ALIMENTOS</t>
        </is>
      </c>
      <c r="O494" t="inlineStr">
        <is>
          <t>06/2026</t>
        </is>
      </c>
    </row>
    <row r="495">
      <c r="A495" t="n">
        <v>238146</v>
      </c>
      <c r="B495" t="n">
        <v>122</v>
      </c>
      <c r="C495" t="inlineStr">
        <is>
          <t>Arcos</t>
        </is>
      </c>
      <c r="D495" t="inlineStr">
        <is>
          <t>EMPORIO M&amp;L COMERCIO DE ALIM E BEBIDAS LTDA</t>
        </is>
      </c>
      <c r="E495" t="inlineStr">
        <is>
          <t>516588</t>
        </is>
      </c>
      <c r="F495" s="550" t="n">
        <v>46176</v>
      </c>
      <c r="G495" t="n">
        <v>20275</v>
      </c>
      <c r="H495" t="inlineStr">
        <is>
          <t>CANJIQUINHA YOKI C/500G</t>
        </is>
      </c>
      <c r="I495" t="inlineStr">
        <is>
          <t>ALIMENTOS</t>
        </is>
      </c>
      <c r="J495" t="n">
        <v>2</v>
      </c>
      <c r="K495" t="inlineStr">
        <is>
          <t>Pc</t>
        </is>
      </c>
      <c r="L495" t="n">
        <v>13</v>
      </c>
      <c r="M495" t="n">
        <v>6.5</v>
      </c>
      <c r="N495" t="inlineStr">
        <is>
          <t>ALIMENTOS</t>
        </is>
      </c>
      <c r="O495" t="inlineStr">
        <is>
          <t>06/2026</t>
        </is>
      </c>
    </row>
    <row r="496">
      <c r="A496" t="n">
        <v>238145</v>
      </c>
      <c r="B496" t="n">
        <v>122</v>
      </c>
      <c r="C496" t="inlineStr">
        <is>
          <t>Arcos</t>
        </is>
      </c>
      <c r="D496" t="inlineStr">
        <is>
          <t>DTK COMERCIO DE ALIMENTOS LTDA</t>
        </is>
      </c>
      <c r="E496" t="inlineStr">
        <is>
          <t>83436</t>
        </is>
      </c>
      <c r="F496" s="550" t="n">
        <v>46182</v>
      </c>
      <c r="G496" t="n">
        <v>20653</v>
      </c>
      <c r="H496" t="inlineStr">
        <is>
          <t>LEITE DE COCO SOCOCO C/1L UN</t>
        </is>
      </c>
      <c r="I496" t="inlineStr">
        <is>
          <t>ALIMENTOS</t>
        </is>
      </c>
      <c r="J496" t="n">
        <v>12</v>
      </c>
      <c r="K496" t="inlineStr">
        <is>
          <t>UN</t>
        </is>
      </c>
      <c r="L496" t="n">
        <v>311.52</v>
      </c>
      <c r="M496" t="n">
        <v>25.96</v>
      </c>
      <c r="N496" t="inlineStr">
        <is>
          <t>ALIMENTOS</t>
        </is>
      </c>
      <c r="O496" t="inlineStr">
        <is>
          <t>06/2026</t>
        </is>
      </c>
    </row>
    <row r="497">
      <c r="A497" t="n">
        <v>238145</v>
      </c>
      <c r="B497" t="n">
        <v>122</v>
      </c>
      <c r="C497" t="inlineStr">
        <is>
          <t>Arcos</t>
        </is>
      </c>
      <c r="D497" t="inlineStr">
        <is>
          <t>DTK COMERCIO DE ALIMENTOS LTDA</t>
        </is>
      </c>
      <c r="E497" t="inlineStr">
        <is>
          <t>83436</t>
        </is>
      </c>
      <c r="F497" s="550" t="n">
        <v>46182</v>
      </c>
      <c r="G497" t="n">
        <v>20349</v>
      </c>
      <c r="H497" t="inlineStr">
        <is>
          <t>POLENTA PRE COZIDA DIVELLA 500G</t>
        </is>
      </c>
      <c r="I497" t="inlineStr">
        <is>
          <t>ALIMENTOS</t>
        </is>
      </c>
      <c r="J497" t="n">
        <v>16</v>
      </c>
      <c r="K497" t="inlineStr">
        <is>
          <t>PC</t>
        </is>
      </c>
      <c r="L497" t="n">
        <v>210.56</v>
      </c>
      <c r="M497" t="n">
        <v>13.16</v>
      </c>
      <c r="N497" t="inlineStr">
        <is>
          <t>ALIMENTOS</t>
        </is>
      </c>
      <c r="O497" t="inlineStr">
        <is>
          <t>06/2026</t>
        </is>
      </c>
    </row>
    <row r="498">
      <c r="A498" t="n">
        <v>238145</v>
      </c>
      <c r="B498" t="n">
        <v>122</v>
      </c>
      <c r="C498" t="inlineStr">
        <is>
          <t>Arcos</t>
        </is>
      </c>
      <c r="D498" t="inlineStr">
        <is>
          <t>DTK COMERCIO DE ALIMENTOS LTDA</t>
        </is>
      </c>
      <c r="E498" t="inlineStr">
        <is>
          <t>83436</t>
        </is>
      </c>
      <c r="F498" s="550" t="n">
        <v>46182</v>
      </c>
      <c r="G498" t="n">
        <v>20358</v>
      </c>
      <c r="H498" t="inlineStr">
        <is>
          <t>FARINHA PANKO ROMARIZ C/1KG</t>
        </is>
      </c>
      <c r="I498" t="inlineStr">
        <is>
          <t>ALIMENTOS</t>
        </is>
      </c>
      <c r="J498" t="n">
        <v>10</v>
      </c>
      <c r="K498" t="inlineStr">
        <is>
          <t>PC</t>
        </is>
      </c>
      <c r="L498" t="n">
        <v>148</v>
      </c>
      <c r="M498" t="n">
        <v>14.8</v>
      </c>
      <c r="N498" t="inlineStr">
        <is>
          <t>ALIMENTOS</t>
        </is>
      </c>
      <c r="O498" t="inlineStr">
        <is>
          <t>06/2026</t>
        </is>
      </c>
    </row>
    <row r="499">
      <c r="A499" t="n">
        <v>238145</v>
      </c>
      <c r="B499" t="n">
        <v>122</v>
      </c>
      <c r="C499" t="inlineStr">
        <is>
          <t>Arcos</t>
        </is>
      </c>
      <c r="D499" t="inlineStr">
        <is>
          <t>DTK COMERCIO DE ALIMENTOS LTDA</t>
        </is>
      </c>
      <c r="E499" t="inlineStr">
        <is>
          <t>83436</t>
        </is>
      </c>
      <c r="F499" s="550" t="n">
        <v>46182</v>
      </c>
      <c r="G499" t="n">
        <v>21098</v>
      </c>
      <c r="H499" t="inlineStr">
        <is>
          <t>ACUCAR MASCAVO UNIAO C/1KG</t>
        </is>
      </c>
      <c r="I499" t="inlineStr">
        <is>
          <t>ALIMENTOS</t>
        </is>
      </c>
      <c r="J499" t="n">
        <v>6</v>
      </c>
      <c r="K499" t="inlineStr">
        <is>
          <t>UN</t>
        </is>
      </c>
      <c r="L499" t="n">
        <v>106.98</v>
      </c>
      <c r="M499" t="n">
        <v>17.83</v>
      </c>
      <c r="N499" t="inlineStr">
        <is>
          <t>ALIMENTOS</t>
        </is>
      </c>
      <c r="O499" t="inlineStr">
        <is>
          <t>06/2026</t>
        </is>
      </c>
    </row>
    <row r="500">
      <c r="A500" t="n">
        <v>238145</v>
      </c>
      <c r="B500" t="n">
        <v>122</v>
      </c>
      <c r="C500" t="inlineStr">
        <is>
          <t>Arcos</t>
        </is>
      </c>
      <c r="D500" t="inlineStr">
        <is>
          <t>DTK COMERCIO DE ALIMENTOS LTDA</t>
        </is>
      </c>
      <c r="E500" t="inlineStr">
        <is>
          <t>83436</t>
        </is>
      </c>
      <c r="F500" s="550" t="n">
        <v>46182</v>
      </c>
      <c r="G500" t="n">
        <v>19421</v>
      </c>
      <c r="H500" t="inlineStr">
        <is>
          <t>LEITE INTEGRAL ITALAC C/12</t>
        </is>
      </c>
      <c r="I500" t="inlineStr">
        <is>
          <t>ALIMENTOS</t>
        </is>
      </c>
      <c r="J500" t="n">
        <v>4</v>
      </c>
      <c r="K500" t="inlineStr">
        <is>
          <t>CX</t>
        </is>
      </c>
      <c r="L500" t="n">
        <v>327.36</v>
      </c>
      <c r="M500" t="n">
        <v>81.84</v>
      </c>
      <c r="N500" t="inlineStr">
        <is>
          <t>ALIMENTOS</t>
        </is>
      </c>
      <c r="O500" t="inlineStr">
        <is>
          <t>06/2026</t>
        </is>
      </c>
    </row>
    <row r="501">
      <c r="A501" t="n">
        <v>238145</v>
      </c>
      <c r="B501" t="n">
        <v>122</v>
      </c>
      <c r="C501" t="inlineStr">
        <is>
          <t>Arcos</t>
        </is>
      </c>
      <c r="D501" t="inlineStr">
        <is>
          <t>DTK COMERCIO DE ALIMENTOS LTDA</t>
        </is>
      </c>
      <c r="E501" t="inlineStr">
        <is>
          <t>83436</t>
        </is>
      </c>
      <c r="F501" s="550" t="n">
        <v>46182</v>
      </c>
      <c r="G501" t="n">
        <v>21093</v>
      </c>
      <c r="H501" t="inlineStr">
        <is>
          <t>ACUCAR REFINADO UNIAO 1KG UN</t>
        </is>
      </c>
      <c r="I501" t="inlineStr">
        <is>
          <t>ALIMENTOS</t>
        </is>
      </c>
      <c r="J501" t="n">
        <v>40</v>
      </c>
      <c r="K501" t="inlineStr">
        <is>
          <t>UN</t>
        </is>
      </c>
      <c r="L501" t="n">
        <v>175.6</v>
      </c>
      <c r="M501" t="n">
        <v>4.39</v>
      </c>
      <c r="N501" t="inlineStr">
        <is>
          <t>ALIMENTOS</t>
        </is>
      </c>
      <c r="O501" t="inlineStr">
        <is>
          <t>06/2026</t>
        </is>
      </c>
    </row>
    <row r="502">
      <c r="A502" t="n">
        <v>238143</v>
      </c>
      <c r="B502" t="n">
        <v>122</v>
      </c>
      <c r="C502" t="inlineStr">
        <is>
          <t>Arcos</t>
        </is>
      </c>
      <c r="D502" t="inlineStr">
        <is>
          <t>AROUMAR DISTRIBUIDORA DE PRODUTOS ALIMENTICIOS LTDA</t>
        </is>
      </c>
      <c r="E502" t="inlineStr">
        <is>
          <t>1064706</t>
        </is>
      </c>
      <c r="F502" s="550" t="n">
        <v>46181</v>
      </c>
      <c r="G502" t="n">
        <v>21017</v>
      </c>
      <c r="H502" t="inlineStr">
        <is>
          <t>OLEO DE ALGODAO SAUDE C/14,5KG</t>
        </is>
      </c>
      <c r="I502" t="inlineStr">
        <is>
          <t>ALIMENTOS</t>
        </is>
      </c>
      <c r="J502" t="n">
        <v>6</v>
      </c>
      <c r="K502" t="inlineStr">
        <is>
          <t>BALDE</t>
        </is>
      </c>
      <c r="L502" t="n">
        <v>953.4</v>
      </c>
      <c r="M502" t="n">
        <v>158.9</v>
      </c>
      <c r="N502" t="inlineStr">
        <is>
          <t>ALIMENTOS</t>
        </is>
      </c>
      <c r="O502" t="inlineStr">
        <is>
          <t>06/2026</t>
        </is>
      </c>
    </row>
    <row r="503">
      <c r="A503" t="n">
        <v>238143</v>
      </c>
      <c r="B503" t="n">
        <v>122</v>
      </c>
      <c r="C503" t="inlineStr">
        <is>
          <t>Arcos</t>
        </is>
      </c>
      <c r="D503" t="inlineStr">
        <is>
          <t>AROUMAR DISTRIBUIDORA DE PRODUTOS ALIMENTICIOS LTDA</t>
        </is>
      </c>
      <c r="E503" t="inlineStr">
        <is>
          <t>1064706</t>
        </is>
      </c>
      <c r="F503" s="550" t="n">
        <v>46181</v>
      </c>
      <c r="G503" t="n">
        <v>20301</v>
      </c>
      <c r="H503" t="inlineStr">
        <is>
          <t>ARROZ BRANCO TIPO 1 CAMIL C/5KG</t>
        </is>
      </c>
      <c r="I503" t="inlineStr">
        <is>
          <t>ALIMENTOS</t>
        </is>
      </c>
      <c r="J503" t="n">
        <v>12</v>
      </c>
      <c r="K503" t="inlineStr">
        <is>
          <t>PC</t>
        </is>
      </c>
      <c r="L503" t="n">
        <v>252</v>
      </c>
      <c r="M503" t="n">
        <v>21</v>
      </c>
      <c r="N503" t="inlineStr">
        <is>
          <t>ALIMENTOS</t>
        </is>
      </c>
      <c r="O503" t="inlineStr">
        <is>
          <t>06/2026</t>
        </is>
      </c>
    </row>
    <row r="504">
      <c r="A504" t="n">
        <v>238142</v>
      </c>
      <c r="B504" t="n">
        <v>122</v>
      </c>
      <c r="C504" t="inlineStr">
        <is>
          <t>Arcos</t>
        </is>
      </c>
      <c r="D504" t="inlineStr">
        <is>
          <t>JKL MAR E PESCADOS LTDA</t>
        </is>
      </c>
      <c r="E504" t="inlineStr">
        <is>
          <t>2655</t>
        </is>
      </c>
      <c r="F504" s="550" t="n">
        <v>46181</v>
      </c>
      <c r="G504" t="n">
        <v>27308</v>
      </c>
      <c r="H504" t="inlineStr">
        <is>
          <t>SIRI CATADO KG</t>
        </is>
      </c>
      <c r="I504" t="inlineStr">
        <is>
          <t>ALIMENTOS</t>
        </is>
      </c>
      <c r="J504" t="n">
        <v>1</v>
      </c>
      <c r="K504" t="inlineStr">
        <is>
          <t>KG</t>
        </is>
      </c>
      <c r="L504" t="n">
        <v>70</v>
      </c>
      <c r="M504" t="n">
        <v>70</v>
      </c>
      <c r="N504" t="inlineStr">
        <is>
          <t>ALIMENTOS</t>
        </is>
      </c>
      <c r="O504" t="inlineStr">
        <is>
          <t>06/2026</t>
        </is>
      </c>
    </row>
    <row r="505">
      <c r="A505" t="n">
        <v>238136</v>
      </c>
      <c r="B505" t="n">
        <v>122</v>
      </c>
      <c r="C505" t="inlineStr">
        <is>
          <t>Arcos</t>
        </is>
      </c>
      <c r="D505" t="inlineStr">
        <is>
          <t xml:space="preserve">COMERCIAL IMPORTADORA E EXPORTADORA METAPUNTO LTDA </t>
        </is>
      </c>
      <c r="E505" t="inlineStr">
        <is>
          <t>45324</t>
        </is>
      </c>
      <c r="F505" s="550" t="n">
        <v>46182</v>
      </c>
      <c r="G505" t="n">
        <v>20941</v>
      </c>
      <c r="H505" t="inlineStr">
        <is>
          <t>CHOCOLATE EM GOTAS MEIO AMARGO SICAO C/2,05KG</t>
        </is>
      </c>
      <c r="I505" t="inlineStr">
        <is>
          <t>ALIMENTOS</t>
        </is>
      </c>
      <c r="J505" t="n">
        <v>5</v>
      </c>
      <c r="K505" t="inlineStr">
        <is>
          <t>PC</t>
        </is>
      </c>
      <c r="L505" t="n">
        <v>911.5</v>
      </c>
      <c r="M505" t="n">
        <v>182.3</v>
      </c>
      <c r="N505" t="inlineStr">
        <is>
          <t>ALIMENTOS</t>
        </is>
      </c>
      <c r="O505" t="inlineStr">
        <is>
          <t>06/2026</t>
        </is>
      </c>
    </row>
    <row r="506">
      <c r="A506" t="n">
        <v>238125</v>
      </c>
      <c r="B506" t="n">
        <v>122</v>
      </c>
      <c r="C506" t="inlineStr">
        <is>
          <t>Arcos</t>
        </is>
      </c>
      <c r="D506" t="inlineStr">
        <is>
          <t>B.B DISTRIBUIDORA DE CARNES LTDA</t>
        </is>
      </c>
      <c r="E506" t="inlineStr">
        <is>
          <t>423396</t>
        </is>
      </c>
      <c r="F506" s="550" t="n">
        <v>46181</v>
      </c>
      <c r="G506" t="n">
        <v>28761</v>
      </c>
      <c r="H506" t="inlineStr">
        <is>
          <t>PICANHA BB GRILL KG</t>
        </is>
      </c>
      <c r="I506" t="inlineStr">
        <is>
          <t>ALIMENTOS</t>
        </is>
      </c>
      <c r="J506" t="n">
        <v>1.2</v>
      </c>
      <c r="K506" t="inlineStr">
        <is>
          <t>KG</t>
        </is>
      </c>
      <c r="L506" t="n">
        <v>121.19</v>
      </c>
      <c r="M506" t="n">
        <v>100.991667</v>
      </c>
      <c r="N506" t="inlineStr">
        <is>
          <t>ALIMENTOS</t>
        </is>
      </c>
      <c r="O506" t="inlineStr">
        <is>
          <t>06/2026</t>
        </is>
      </c>
    </row>
    <row r="507">
      <c r="A507" t="n">
        <v>238120</v>
      </c>
      <c r="B507" t="n">
        <v>122</v>
      </c>
      <c r="C507" t="inlineStr">
        <is>
          <t>Arcos</t>
        </is>
      </c>
      <c r="D507" t="inlineStr">
        <is>
          <t>GEOFFROY ALAIN MARIE DE LA CROIX DE CHEVRIERES DE SAYVE LTDA</t>
        </is>
      </c>
      <c r="E507" t="inlineStr">
        <is>
          <t>45909</t>
        </is>
      </c>
      <c r="F507" s="550" t="n">
        <v>46181</v>
      </c>
      <c r="G507" t="n">
        <v>25040</v>
      </c>
      <c r="H507" t="inlineStr">
        <is>
          <t>VINHO TINTO LE LOUP DANS LA BERGERIE 750ML</t>
        </is>
      </c>
      <c r="I507" t="inlineStr">
        <is>
          <t>BEBIDAS</t>
        </is>
      </c>
      <c r="J507" t="n">
        <v>12</v>
      </c>
      <c r="K507" t="inlineStr">
        <is>
          <t>Un</t>
        </is>
      </c>
      <c r="L507" t="n">
        <v>1290.24</v>
      </c>
      <c r="M507" t="n">
        <v>107.52</v>
      </c>
      <c r="N507" t="inlineStr">
        <is>
          <t>BEBIDAS</t>
        </is>
      </c>
      <c r="O507" t="inlineStr">
        <is>
          <t>06/2026</t>
        </is>
      </c>
    </row>
    <row r="508">
      <c r="A508" t="n">
        <v>237884</v>
      </c>
      <c r="B508" t="n">
        <v>122</v>
      </c>
      <c r="C508" t="inlineStr">
        <is>
          <t>Arcos</t>
        </is>
      </c>
      <c r="D508" t="inlineStr">
        <is>
          <t xml:space="preserve">EDUARDO TAKESHI MURANAKA </t>
        </is>
      </c>
      <c r="E508" t="inlineStr">
        <is>
          <t>260711651</t>
        </is>
      </c>
      <c r="F508" s="550" t="n">
        <v>46179</v>
      </c>
      <c r="G508" t="n">
        <v>28221</v>
      </c>
      <c r="H508" t="inlineStr">
        <is>
          <t>COGUMELO PORTO BELLO MURANAKA KG</t>
        </is>
      </c>
      <c r="I508" t="inlineStr">
        <is>
          <t>ALIMENTOS</t>
        </is>
      </c>
      <c r="J508" t="n">
        <v>10</v>
      </c>
      <c r="K508" t="inlineStr">
        <is>
          <t>KG</t>
        </is>
      </c>
      <c r="L508" t="n">
        <v>380</v>
      </c>
      <c r="M508" t="n">
        <v>38</v>
      </c>
      <c r="N508" t="inlineStr">
        <is>
          <t>ALIMENTOS</t>
        </is>
      </c>
      <c r="O508" t="inlineStr">
        <is>
          <t>06/2026</t>
        </is>
      </c>
    </row>
    <row r="509">
      <c r="A509" t="n">
        <v>237884</v>
      </c>
      <c r="B509" t="n">
        <v>122</v>
      </c>
      <c r="C509" t="inlineStr">
        <is>
          <t>Arcos</t>
        </is>
      </c>
      <c r="D509" t="inlineStr">
        <is>
          <t xml:space="preserve">EDUARDO TAKESHI MURANAKA </t>
        </is>
      </c>
      <c r="E509" t="inlineStr">
        <is>
          <t>260711651</t>
        </is>
      </c>
      <c r="F509" s="550" t="n">
        <v>46179</v>
      </c>
      <c r="G509" t="n">
        <v>28220</v>
      </c>
      <c r="H509" t="inlineStr">
        <is>
          <t>COGUMELO PARIS MURANAKA KG</t>
        </is>
      </c>
      <c r="I509" t="inlineStr">
        <is>
          <t>ALIMENTOS</t>
        </is>
      </c>
      <c r="J509" t="n">
        <v>10</v>
      </c>
      <c r="K509" t="inlineStr">
        <is>
          <t>KG</t>
        </is>
      </c>
      <c r="L509" t="n">
        <v>320</v>
      </c>
      <c r="M509" t="n">
        <v>32</v>
      </c>
      <c r="N509" t="inlineStr">
        <is>
          <t>ALIMENTOS</t>
        </is>
      </c>
      <c r="O509" t="inlineStr">
        <is>
          <t>06/2026</t>
        </is>
      </c>
    </row>
    <row r="510">
      <c r="A510" t="n">
        <v>237884</v>
      </c>
      <c r="B510" t="n">
        <v>122</v>
      </c>
      <c r="C510" t="inlineStr">
        <is>
          <t>Arcos</t>
        </is>
      </c>
      <c r="D510" t="inlineStr">
        <is>
          <t xml:space="preserve">EDUARDO TAKESHI MURANAKA </t>
        </is>
      </c>
      <c r="E510" t="inlineStr">
        <is>
          <t>260711651</t>
        </is>
      </c>
      <c r="F510" s="550" t="n">
        <v>46179</v>
      </c>
      <c r="G510" t="n">
        <v>28222</v>
      </c>
      <c r="H510" t="inlineStr">
        <is>
          <t>COGUMELO SHIITAKE MURANAKA KG</t>
        </is>
      </c>
      <c r="I510" t="inlineStr">
        <is>
          <t>ALIMENTOS</t>
        </is>
      </c>
      <c r="J510" t="n">
        <v>10</v>
      </c>
      <c r="K510" t="inlineStr">
        <is>
          <t>KG</t>
        </is>
      </c>
      <c r="L510" t="n">
        <v>420</v>
      </c>
      <c r="M510" t="n">
        <v>42</v>
      </c>
      <c r="N510" t="inlineStr">
        <is>
          <t>ALIMENTOS</t>
        </is>
      </c>
      <c r="O510" t="inlineStr">
        <is>
          <t>06/2026</t>
        </is>
      </c>
    </row>
    <row r="511">
      <c r="A511" t="n">
        <v>237880</v>
      </c>
      <c r="B511" t="n">
        <v>122</v>
      </c>
      <c r="C511" t="inlineStr">
        <is>
          <t>Arcos</t>
        </is>
      </c>
      <c r="D511" t="inlineStr">
        <is>
          <t xml:space="preserve">HNK BR INDUSTRIA DE BEBIDAS </t>
        </is>
      </c>
      <c r="E511" t="inlineStr">
        <is>
          <t>230876</t>
        </is>
      </c>
      <c r="F511" s="550" t="n">
        <v>46175</v>
      </c>
      <c r="G511" t="n">
        <v>24138</v>
      </c>
      <c r="H511" t="inlineStr">
        <is>
          <t>CERVEJA HEINEKEN LONG NECK 330ML C/24</t>
        </is>
      </c>
      <c r="I511" t="inlineStr">
        <is>
          <t>BEBIDAS</t>
        </is>
      </c>
      <c r="J511" t="n">
        <v>10</v>
      </c>
      <c r="K511" t="inlineStr">
        <is>
          <t>PC</t>
        </is>
      </c>
      <c r="L511" t="n">
        <v>2137.9</v>
      </c>
      <c r="M511" t="n">
        <v>213.79</v>
      </c>
      <c r="N511" t="inlineStr">
        <is>
          <t>BEBIDAS</t>
        </is>
      </c>
      <c r="O511" t="inlineStr">
        <is>
          <t>06/2026</t>
        </is>
      </c>
    </row>
    <row r="512">
      <c r="A512" t="n">
        <v>237880</v>
      </c>
      <c r="B512" t="n">
        <v>122</v>
      </c>
      <c r="C512" t="inlineStr">
        <is>
          <t>Arcos</t>
        </is>
      </c>
      <c r="D512" t="inlineStr">
        <is>
          <t xml:space="preserve">HNK BR INDUSTRIA DE BEBIDAS </t>
        </is>
      </c>
      <c r="E512" t="inlineStr">
        <is>
          <t>230876</t>
        </is>
      </c>
      <c r="F512" s="550" t="n">
        <v>46175</v>
      </c>
      <c r="G512" t="n">
        <v>18554</v>
      </c>
      <c r="H512" t="inlineStr">
        <is>
          <t>CERVEJA LAGUNITAS IPA 355ML C/12</t>
        </is>
      </c>
      <c r="I512" t="inlineStr">
        <is>
          <t>BEBIDAS</t>
        </is>
      </c>
      <c r="J512" t="n">
        <v>2</v>
      </c>
      <c r="K512" t="inlineStr">
        <is>
          <t>PC</t>
        </is>
      </c>
      <c r="L512" t="n">
        <v>306.24</v>
      </c>
      <c r="M512" t="n">
        <v>153.12</v>
      </c>
      <c r="N512" t="inlineStr">
        <is>
          <t>BEBIDAS</t>
        </is>
      </c>
      <c r="O512" t="inlineStr">
        <is>
          <t>06/2026</t>
        </is>
      </c>
    </row>
    <row r="513">
      <c r="A513" t="n">
        <v>237880</v>
      </c>
      <c r="B513" t="n">
        <v>122</v>
      </c>
      <c r="C513" t="inlineStr">
        <is>
          <t>Arcos</t>
        </is>
      </c>
      <c r="D513" t="inlineStr">
        <is>
          <t xml:space="preserve">HNK BR INDUSTRIA DE BEBIDAS </t>
        </is>
      </c>
      <c r="E513" t="inlineStr">
        <is>
          <t>230876</t>
        </is>
      </c>
      <c r="F513" s="550" t="n">
        <v>46175</v>
      </c>
      <c r="G513" t="n">
        <v>28955</v>
      </c>
      <c r="H513" t="inlineStr">
        <is>
          <t>AGUA MINERAL SEM GAS MAMBA 350ML C/12</t>
        </is>
      </c>
      <c r="I513" t="inlineStr">
        <is>
          <t>BEBIDAS</t>
        </is>
      </c>
      <c r="J513" t="n">
        <v>12</v>
      </c>
      <c r="K513" t="inlineStr">
        <is>
          <t>PC</t>
        </is>
      </c>
      <c r="L513" t="n">
        <v>492.48</v>
      </c>
      <c r="M513" t="n">
        <v>41.04</v>
      </c>
      <c r="N513" t="inlineStr">
        <is>
          <t>BEBIDAS</t>
        </is>
      </c>
      <c r="O513" t="inlineStr">
        <is>
          <t>06/2026</t>
        </is>
      </c>
    </row>
    <row r="514">
      <c r="A514" t="n">
        <v>237880</v>
      </c>
      <c r="B514" t="n">
        <v>122</v>
      </c>
      <c r="C514" t="inlineStr">
        <is>
          <t>Arcos</t>
        </is>
      </c>
      <c r="D514" t="inlineStr">
        <is>
          <t xml:space="preserve">HNK BR INDUSTRIA DE BEBIDAS </t>
        </is>
      </c>
      <c r="E514" t="inlineStr">
        <is>
          <t>230876</t>
        </is>
      </c>
      <c r="F514" s="550" t="n">
        <v>46175</v>
      </c>
      <c r="G514" t="n">
        <v>28954</v>
      </c>
      <c r="H514" t="inlineStr">
        <is>
          <t>AGUA MINERAL COM GAS MAMBA 350ML C/12</t>
        </is>
      </c>
      <c r="I514" t="inlineStr">
        <is>
          <t>BEBIDAS</t>
        </is>
      </c>
      <c r="J514" t="n">
        <v>9</v>
      </c>
      <c r="K514" t="inlineStr">
        <is>
          <t>PC</t>
        </is>
      </c>
      <c r="L514" t="n">
        <v>406.35</v>
      </c>
      <c r="M514" t="n">
        <v>45.15</v>
      </c>
      <c r="N514" t="inlineStr">
        <is>
          <t>BEBIDAS</t>
        </is>
      </c>
      <c r="O514" t="inlineStr">
        <is>
          <t>06/2026</t>
        </is>
      </c>
    </row>
    <row r="515">
      <c r="A515" t="n">
        <v>237877</v>
      </c>
      <c r="B515" t="n">
        <v>122</v>
      </c>
      <c r="C515" t="inlineStr">
        <is>
          <t>Arcos</t>
        </is>
      </c>
      <c r="D515" t="inlineStr">
        <is>
          <t>NOVA COMERCIAL PESCADOS LTDA</t>
        </is>
      </c>
      <c r="E515" t="inlineStr">
        <is>
          <t>34089</t>
        </is>
      </c>
      <c r="F515" s="550" t="n">
        <v>46178</v>
      </c>
      <c r="G515" t="n">
        <v>27692</v>
      </c>
      <c r="H515" t="inlineStr">
        <is>
          <t>CAMARAO CINZA 25/30 LIMPO EVISCERADO COM COLA KG</t>
        </is>
      </c>
      <c r="I515" t="inlineStr">
        <is>
          <t>ALIMENTOS</t>
        </is>
      </c>
      <c r="J515" t="n">
        <v>15</v>
      </c>
      <c r="K515" t="inlineStr">
        <is>
          <t>KG</t>
        </is>
      </c>
      <c r="L515" t="n">
        <v>1680</v>
      </c>
      <c r="M515" t="n">
        <v>112</v>
      </c>
      <c r="N515" t="inlineStr">
        <is>
          <t>ALIMENTOS</t>
        </is>
      </c>
      <c r="O515" t="inlineStr">
        <is>
          <t>06/2026</t>
        </is>
      </c>
    </row>
    <row r="516">
      <c r="A516" t="n">
        <v>237827</v>
      </c>
      <c r="B516" t="n">
        <v>122</v>
      </c>
      <c r="C516" t="inlineStr">
        <is>
          <t>Arcos</t>
        </is>
      </c>
      <c r="D516" t="inlineStr">
        <is>
          <t>DISTRIBUIDORA E IMPORTADORA IRMAOS AVELINO LTDA</t>
        </is>
      </c>
      <c r="E516" t="inlineStr">
        <is>
          <t>482724</t>
        </is>
      </c>
      <c r="F516" s="550" t="n">
        <v>46178</v>
      </c>
      <c r="G516" t="n">
        <v>28819</v>
      </c>
      <c r="H516" t="inlineStr">
        <is>
          <t>PAO DE FORMA TRADICIONAL VISCONTI 400G CX C/10UN</t>
        </is>
      </c>
      <c r="I516" t="inlineStr">
        <is>
          <t>ALIMENTOS</t>
        </is>
      </c>
      <c r="J516" t="n">
        <v>7</v>
      </c>
      <c r="K516" t="inlineStr">
        <is>
          <t>CX</t>
        </is>
      </c>
      <c r="L516" t="n">
        <v>496.3</v>
      </c>
      <c r="M516" t="n">
        <v>70.90000000000001</v>
      </c>
      <c r="N516" t="inlineStr">
        <is>
          <t>ALIMENTOS</t>
        </is>
      </c>
      <c r="O516" t="inlineStr">
        <is>
          <t>06/2026</t>
        </is>
      </c>
    </row>
    <row r="517">
      <c r="A517" t="n">
        <v>237827</v>
      </c>
      <c r="B517" t="n">
        <v>122</v>
      </c>
      <c r="C517" t="inlineStr">
        <is>
          <t>Arcos</t>
        </is>
      </c>
      <c r="D517" t="inlineStr">
        <is>
          <t>DISTRIBUIDORA E IMPORTADORA IRMAOS AVELINO LTDA</t>
        </is>
      </c>
      <c r="E517" t="inlineStr">
        <is>
          <t>482724</t>
        </is>
      </c>
      <c r="F517" s="550" t="n">
        <v>46178</v>
      </c>
      <c r="G517" t="n">
        <v>29363</v>
      </c>
      <c r="H517" t="inlineStr">
        <is>
          <t>CHIA GRAO KG</t>
        </is>
      </c>
      <c r="I517" t="inlineStr">
        <is>
          <t>ALIMENTOS</t>
        </is>
      </c>
      <c r="J517" t="n">
        <v>1</v>
      </c>
      <c r="K517" t="inlineStr">
        <is>
          <t>KG</t>
        </is>
      </c>
      <c r="L517" t="n">
        <v>25.47</v>
      </c>
      <c r="M517" t="n">
        <v>25.47</v>
      </c>
      <c r="N517" t="inlineStr">
        <is>
          <t>ALIMENTOS</t>
        </is>
      </c>
      <c r="O517" t="inlineStr">
        <is>
          <t>06/2026</t>
        </is>
      </c>
    </row>
    <row r="518">
      <c r="A518" t="n">
        <v>237826</v>
      </c>
      <c r="B518" t="n">
        <v>122</v>
      </c>
      <c r="C518" t="inlineStr">
        <is>
          <t>Arcos</t>
        </is>
      </c>
      <c r="D518" t="inlineStr">
        <is>
          <t>BATALHA FABRICA DE PAES LTDA</t>
        </is>
      </c>
      <c r="E518" t="inlineStr">
        <is>
          <t>14909</t>
        </is>
      </c>
      <c r="F518" s="550" t="n">
        <v>46175</v>
      </c>
      <c r="G518" t="n">
        <v>19125</v>
      </c>
      <c r="H518" t="inlineStr">
        <is>
          <t>MINI BURGER BRIOCHE PINCEL CAIXA C/180 UN 15 PACOTES X 12 UN COD 142</t>
        </is>
      </c>
      <c r="I518" t="inlineStr">
        <is>
          <t>ALIMENTOS</t>
        </is>
      </c>
      <c r="J518" t="n">
        <v>3</v>
      </c>
      <c r="K518" t="inlineStr">
        <is>
          <t>CX</t>
        </is>
      </c>
      <c r="L518" t="n">
        <v>618.84</v>
      </c>
      <c r="M518" t="n">
        <v>206.28</v>
      </c>
      <c r="N518" t="inlineStr">
        <is>
          <t>ALIMENTOS</t>
        </is>
      </c>
      <c r="O518" t="inlineStr">
        <is>
          <t>06/2026</t>
        </is>
      </c>
    </row>
    <row r="519">
      <c r="A519" t="n">
        <v>237825</v>
      </c>
      <c r="B519" t="n">
        <v>122</v>
      </c>
      <c r="C519" t="inlineStr">
        <is>
          <t>Arcos</t>
        </is>
      </c>
      <c r="D519" t="inlineStr">
        <is>
          <t>PSSS LTDA</t>
        </is>
      </c>
      <c r="E519" t="inlineStr">
        <is>
          <t>141</t>
        </is>
      </c>
      <c r="F519" s="550" t="n">
        <v>46176</v>
      </c>
      <c r="G519" t="n">
        <v>17488</v>
      </c>
      <c r="H519" t="inlineStr">
        <is>
          <t>LUVA LATEX SEM TALCO M C/100UN</t>
        </is>
      </c>
      <c r="I519" t="inlineStr">
        <is>
          <t>DESCARTAVEIS/HIGIENE E LIMPEZA</t>
        </is>
      </c>
      <c r="J519" t="n">
        <v>3</v>
      </c>
      <c r="K519" t="inlineStr">
        <is>
          <t>CX</t>
        </is>
      </c>
      <c r="L519" t="n">
        <v>81</v>
      </c>
      <c r="M519" t="n">
        <v>27</v>
      </c>
      <c r="N519" t="inlineStr">
        <is>
          <t>DESCARTAVEIS</t>
        </is>
      </c>
      <c r="O519" t="inlineStr">
        <is>
          <t>06/2026</t>
        </is>
      </c>
    </row>
    <row r="520">
      <c r="A520" t="n">
        <v>237825</v>
      </c>
      <c r="B520" t="n">
        <v>122</v>
      </c>
      <c r="C520" t="inlineStr">
        <is>
          <t>Arcos</t>
        </is>
      </c>
      <c r="D520" t="inlineStr">
        <is>
          <t>PSSS LTDA</t>
        </is>
      </c>
      <c r="E520" t="inlineStr">
        <is>
          <t>141</t>
        </is>
      </c>
      <c r="F520" s="550" t="n">
        <v>46176</v>
      </c>
      <c r="G520" t="n">
        <v>28880</v>
      </c>
      <c r="H520" t="inlineStr">
        <is>
          <t>PAPEL TOALHA INTERFOLHA NOBRE PAPER FOLHA DUPLA  2000 FOLHAS</t>
        </is>
      </c>
      <c r="J520" t="n">
        <v>3</v>
      </c>
      <c r="K520" t="inlineStr">
        <is>
          <t>CX</t>
        </is>
      </c>
      <c r="L520" t="n">
        <v>255</v>
      </c>
      <c r="M520" t="n">
        <v>85</v>
      </c>
      <c r="N520" t="inlineStr">
        <is>
          <t>DESCARTAVEIS</t>
        </is>
      </c>
      <c r="O520" t="inlineStr">
        <is>
          <t>06/2026</t>
        </is>
      </c>
    </row>
    <row r="521">
      <c r="A521" t="n">
        <v>237825</v>
      </c>
      <c r="B521" t="n">
        <v>122</v>
      </c>
      <c r="C521" t="inlineStr">
        <is>
          <t>Arcos</t>
        </is>
      </c>
      <c r="D521" t="inlineStr">
        <is>
          <t>PSSS LTDA</t>
        </is>
      </c>
      <c r="E521" t="inlineStr">
        <is>
          <t>141</t>
        </is>
      </c>
      <c r="F521" s="550" t="n">
        <v>46176</v>
      </c>
      <c r="G521" t="n">
        <v>17504</v>
      </c>
      <c r="H521" t="inlineStr">
        <is>
          <t>LUVA LATEX G SEM TALCO C/100UN</t>
        </is>
      </c>
      <c r="I521" t="inlineStr">
        <is>
          <t>UTENSILIOS</t>
        </is>
      </c>
      <c r="J521" t="n">
        <v>3</v>
      </c>
      <c r="K521" t="inlineStr">
        <is>
          <t>UN</t>
        </is>
      </c>
      <c r="L521" t="n">
        <v>81</v>
      </c>
      <c r="M521" t="n">
        <v>27</v>
      </c>
      <c r="N521" t="inlineStr">
        <is>
          <t>DESCARTAVEIS</t>
        </is>
      </c>
      <c r="O521" t="inlineStr">
        <is>
          <t>06/2026</t>
        </is>
      </c>
    </row>
    <row r="522">
      <c r="A522" t="n">
        <v>237825</v>
      </c>
      <c r="B522" t="n">
        <v>122</v>
      </c>
      <c r="C522" t="inlineStr">
        <is>
          <t>Arcos</t>
        </is>
      </c>
      <c r="D522" t="inlineStr">
        <is>
          <t>PSSS LTDA</t>
        </is>
      </c>
      <c r="E522" t="inlineStr">
        <is>
          <t>141</t>
        </is>
      </c>
      <c r="F522" s="550" t="n">
        <v>46176</v>
      </c>
      <c r="G522" t="n">
        <v>17190</v>
      </c>
      <c r="H522" t="inlineStr">
        <is>
          <t>ESPONJA FIBRACO TININDO 3M C/5 UN</t>
        </is>
      </c>
      <c r="I522" t="inlineStr">
        <is>
          <t>DESCARTAVEIS/HIGIENE E LIMPEZA</t>
        </is>
      </c>
      <c r="J522" t="n">
        <v>4</v>
      </c>
      <c r="K522" t="inlineStr">
        <is>
          <t>PC</t>
        </is>
      </c>
      <c r="L522" t="n">
        <v>32.4</v>
      </c>
      <c r="M522" t="n">
        <v>8.1</v>
      </c>
      <c r="N522" t="inlineStr">
        <is>
          <t>DESCARTAVEIS</t>
        </is>
      </c>
      <c r="O522" t="inlineStr">
        <is>
          <t>06/2026</t>
        </is>
      </c>
    </row>
    <row r="523">
      <c r="A523" t="n">
        <v>237825</v>
      </c>
      <c r="B523" t="n">
        <v>122</v>
      </c>
      <c r="C523" t="inlineStr">
        <is>
          <t>Arcos</t>
        </is>
      </c>
      <c r="D523" t="inlineStr">
        <is>
          <t>PSSS LTDA</t>
        </is>
      </c>
      <c r="E523" t="inlineStr">
        <is>
          <t>141</t>
        </is>
      </c>
      <c r="F523" s="550" t="n">
        <v>46176</v>
      </c>
      <c r="G523" t="n">
        <v>17405</v>
      </c>
      <c r="H523" t="inlineStr">
        <is>
          <t>SACO PLASTICO BOBINA PICOTADA ROLL 20X30 KG</t>
        </is>
      </c>
      <c r="I523" t="inlineStr">
        <is>
          <t>DESCARTAVEIS/HIGIENE E LIMPEZA</t>
        </is>
      </c>
      <c r="J523" t="n">
        <v>4</v>
      </c>
      <c r="K523" t="inlineStr">
        <is>
          <t>UN</t>
        </is>
      </c>
      <c r="L523" t="n">
        <v>56</v>
      </c>
      <c r="M523" t="n">
        <v>14</v>
      </c>
      <c r="N523" t="inlineStr">
        <is>
          <t>DESCARTAVEIS</t>
        </is>
      </c>
      <c r="O523" t="inlineStr">
        <is>
          <t>06/2026</t>
        </is>
      </c>
    </row>
    <row r="524">
      <c r="A524" t="n">
        <v>237825</v>
      </c>
      <c r="B524" t="n">
        <v>122</v>
      </c>
      <c r="C524" t="inlineStr">
        <is>
          <t>Arcos</t>
        </is>
      </c>
      <c r="D524" t="inlineStr">
        <is>
          <t>PSSS LTDA</t>
        </is>
      </c>
      <c r="E524" t="inlineStr">
        <is>
          <t>141</t>
        </is>
      </c>
      <c r="F524" s="550" t="n">
        <v>46176</v>
      </c>
      <c r="G524" t="n">
        <v>17361</v>
      </c>
      <c r="H524" t="inlineStr">
        <is>
          <t>TOUCA TNT BRANCA C/100UN</t>
        </is>
      </c>
      <c r="I524" t="inlineStr">
        <is>
          <t>DESCARTAVEIS/HIGIENE E LIMPEZA</t>
        </is>
      </c>
      <c r="J524" t="n">
        <v>4</v>
      </c>
      <c r="K524" t="inlineStr">
        <is>
          <t>PC</t>
        </is>
      </c>
      <c r="L524" t="n">
        <v>30.52</v>
      </c>
      <c r="M524" t="n">
        <v>7.63</v>
      </c>
      <c r="N524" t="inlineStr">
        <is>
          <t>DESCARTAVEIS</t>
        </is>
      </c>
      <c r="O524" t="inlineStr">
        <is>
          <t>06/2026</t>
        </is>
      </c>
    </row>
    <row r="525">
      <c r="A525" t="n">
        <v>237825</v>
      </c>
      <c r="B525" t="n">
        <v>122</v>
      </c>
      <c r="C525" t="inlineStr">
        <is>
          <t>Arcos</t>
        </is>
      </c>
      <c r="D525" t="inlineStr">
        <is>
          <t>PSSS LTDA</t>
        </is>
      </c>
      <c r="E525" t="inlineStr">
        <is>
          <t>141</t>
        </is>
      </c>
      <c r="F525" s="550" t="n">
        <v>46176</v>
      </c>
      <c r="G525" t="n">
        <v>17196</v>
      </c>
      <c r="H525" t="inlineStr">
        <is>
          <t xml:space="preserve">ESPONJA DUPLA FACE TININDO 3M C/10 UN </t>
        </is>
      </c>
      <c r="I525" t="inlineStr">
        <is>
          <t>DESCARTAVEIS/HIGIENE E LIMPEZA</t>
        </is>
      </c>
      <c r="J525" t="n">
        <v>6</v>
      </c>
      <c r="K525" t="inlineStr">
        <is>
          <t>PC</t>
        </is>
      </c>
      <c r="L525" t="n">
        <v>38.28</v>
      </c>
      <c r="M525" t="n">
        <v>6.38</v>
      </c>
      <c r="N525" t="inlineStr">
        <is>
          <t>DESCARTAVEIS</t>
        </is>
      </c>
      <c r="O525" t="inlineStr">
        <is>
          <t>06/2026</t>
        </is>
      </c>
    </row>
    <row r="526">
      <c r="A526" t="n">
        <v>237825</v>
      </c>
      <c r="B526" t="n">
        <v>122</v>
      </c>
      <c r="C526" t="inlineStr">
        <is>
          <t>Arcos</t>
        </is>
      </c>
      <c r="D526" t="inlineStr">
        <is>
          <t>PSSS LTDA</t>
        </is>
      </c>
      <c r="E526" t="inlineStr">
        <is>
          <t>141</t>
        </is>
      </c>
      <c r="F526" s="550" t="n">
        <v>46176</v>
      </c>
      <c r="G526" t="n">
        <v>17162</v>
      </c>
      <c r="H526" t="inlineStr">
        <is>
          <t>PANO MULTIUSO 28X240 C/600PANOS UM</t>
        </is>
      </c>
      <c r="I526" t="inlineStr">
        <is>
          <t>DESCARTAVEIS/HIGIENE E LIMPEZA</t>
        </is>
      </c>
      <c r="J526" t="n">
        <v>6</v>
      </c>
      <c r="K526" t="inlineStr">
        <is>
          <t>UN</t>
        </is>
      </c>
      <c r="L526" t="n">
        <v>324</v>
      </c>
      <c r="M526" t="n">
        <v>54</v>
      </c>
      <c r="N526" t="inlineStr">
        <is>
          <t>DESCARTAVEIS</t>
        </is>
      </c>
      <c r="O526" t="inlineStr">
        <is>
          <t>06/2026</t>
        </is>
      </c>
    </row>
    <row r="527">
      <c r="A527" t="n">
        <v>237825</v>
      </c>
      <c r="B527" t="n">
        <v>122</v>
      </c>
      <c r="C527" t="inlineStr">
        <is>
          <t>Arcos</t>
        </is>
      </c>
      <c r="D527" t="inlineStr">
        <is>
          <t>PSSS LTDA</t>
        </is>
      </c>
      <c r="E527" t="inlineStr">
        <is>
          <t>141</t>
        </is>
      </c>
      <c r="F527" s="550" t="n">
        <v>46176</v>
      </c>
      <c r="G527" t="n">
        <v>17409</v>
      </c>
      <c r="H527" t="inlineStr">
        <is>
          <t>SACO CONFEITEIRO G HMVM 47X26CM C/50 UN</t>
        </is>
      </c>
      <c r="I527" t="inlineStr">
        <is>
          <t>DESCARTAVEIS/HIGIENE E LIMPEZA</t>
        </is>
      </c>
      <c r="J527" t="n">
        <v>5</v>
      </c>
      <c r="K527" t="inlineStr">
        <is>
          <t>PC</t>
        </is>
      </c>
      <c r="L527" t="n">
        <v>225</v>
      </c>
      <c r="M527" t="n">
        <v>45</v>
      </c>
      <c r="N527" t="inlineStr">
        <is>
          <t>DESCARTAVEIS</t>
        </is>
      </c>
      <c r="O527" t="inlineStr">
        <is>
          <t>06/2026</t>
        </is>
      </c>
    </row>
    <row r="528">
      <c r="A528" t="n">
        <v>237825</v>
      </c>
      <c r="B528" t="n">
        <v>122</v>
      </c>
      <c r="C528" t="inlineStr">
        <is>
          <t>Arcos</t>
        </is>
      </c>
      <c r="D528" t="inlineStr">
        <is>
          <t>PSSS LTDA</t>
        </is>
      </c>
      <c r="E528" t="inlineStr">
        <is>
          <t>141</t>
        </is>
      </c>
      <c r="F528" s="550" t="n">
        <v>46176</v>
      </c>
      <c r="G528" t="n">
        <v>17001</v>
      </c>
      <c r="H528" t="inlineStr">
        <is>
          <t>FILTRO DE PAPEL MELITTA 103 C/30</t>
        </is>
      </c>
      <c r="I528" t="inlineStr">
        <is>
          <t>DESCARTAVEIS/HIGIENE E LIMPEZA</t>
        </is>
      </c>
      <c r="J528" t="n">
        <v>12</v>
      </c>
      <c r="K528" t="inlineStr">
        <is>
          <t>UN</t>
        </is>
      </c>
      <c r="L528" t="n">
        <v>59.04</v>
      </c>
      <c r="M528" t="n">
        <v>4.92</v>
      </c>
      <c r="N528" t="inlineStr">
        <is>
          <t>DESCARTAVEIS</t>
        </is>
      </c>
      <c r="O528" t="inlineStr">
        <is>
          <t>06/2026</t>
        </is>
      </c>
    </row>
    <row r="529">
      <c r="A529" t="n">
        <v>237825</v>
      </c>
      <c r="B529" t="n">
        <v>122</v>
      </c>
      <c r="C529" t="inlineStr">
        <is>
          <t>Arcos</t>
        </is>
      </c>
      <c r="D529" t="inlineStr">
        <is>
          <t>PSSS LTDA</t>
        </is>
      </c>
      <c r="E529" t="inlineStr">
        <is>
          <t>141</t>
        </is>
      </c>
      <c r="F529" s="550" t="n">
        <v>46176</v>
      </c>
      <c r="G529" t="n">
        <v>17418</v>
      </c>
      <c r="H529" t="inlineStr">
        <is>
          <t>PAPEL TOALHA BOBINA LUXO BIA PAPER C/6X20X200M C/6 ROLOS</t>
        </is>
      </c>
      <c r="I529" t="inlineStr">
        <is>
          <t>DESCARTAVEIS/HIGIENE E LIMPEZA</t>
        </is>
      </c>
      <c r="J529" t="n">
        <v>6</v>
      </c>
      <c r="K529" t="inlineStr">
        <is>
          <t>CX</t>
        </is>
      </c>
      <c r="L529" t="n">
        <v>353.4</v>
      </c>
      <c r="M529" t="n">
        <v>58.9</v>
      </c>
      <c r="N529" t="inlineStr">
        <is>
          <t>DESCARTAVEIS</t>
        </is>
      </c>
      <c r="O529" t="inlineStr">
        <is>
          <t>06/2026</t>
        </is>
      </c>
    </row>
    <row r="530">
      <c r="A530" t="n">
        <v>237824</v>
      </c>
      <c r="B530" t="n">
        <v>122</v>
      </c>
      <c r="C530" t="inlineStr">
        <is>
          <t>Arcos</t>
        </is>
      </c>
      <c r="D530" t="inlineStr">
        <is>
          <t xml:space="preserve">HNK BR INDUSTRIA DE BEBIDAS </t>
        </is>
      </c>
      <c r="E530" t="inlineStr">
        <is>
          <t>230725</t>
        </is>
      </c>
      <c r="F530" s="550" t="n">
        <v>46175</v>
      </c>
      <c r="G530" t="n">
        <v>28954</v>
      </c>
      <c r="H530" t="inlineStr">
        <is>
          <t>AGUA MINERAL COM GAS MAMBA 350ML C/12</t>
        </is>
      </c>
      <c r="I530" t="inlineStr">
        <is>
          <t>BEBIDAS</t>
        </is>
      </c>
      <c r="J530" t="n">
        <v>10</v>
      </c>
      <c r="K530" t="inlineStr">
        <is>
          <t>PC</t>
        </is>
      </c>
      <c r="L530" t="n">
        <v>451.5</v>
      </c>
      <c r="M530" t="n">
        <v>45.15</v>
      </c>
      <c r="N530" t="inlineStr">
        <is>
          <t>BEBIDAS</t>
        </is>
      </c>
      <c r="O530" t="inlineStr">
        <is>
          <t>06/2026</t>
        </is>
      </c>
    </row>
    <row r="531">
      <c r="A531" t="n">
        <v>237824</v>
      </c>
      <c r="B531" t="n">
        <v>122</v>
      </c>
      <c r="C531" t="inlineStr">
        <is>
          <t>Arcos</t>
        </is>
      </c>
      <c r="D531" t="inlineStr">
        <is>
          <t xml:space="preserve">HNK BR INDUSTRIA DE BEBIDAS </t>
        </is>
      </c>
      <c r="E531" t="inlineStr">
        <is>
          <t>230725</t>
        </is>
      </c>
      <c r="F531" s="550" t="n">
        <v>46175</v>
      </c>
      <c r="G531" t="n">
        <v>28955</v>
      </c>
      <c r="H531" t="inlineStr">
        <is>
          <t>AGUA MINERAL SEM GAS MAMBA 350ML C/12</t>
        </is>
      </c>
      <c r="I531" t="inlineStr">
        <is>
          <t>BEBIDAS</t>
        </is>
      </c>
      <c r="J531" t="n">
        <v>20</v>
      </c>
      <c r="K531" t="inlineStr">
        <is>
          <t>PC</t>
        </is>
      </c>
      <c r="L531" t="n">
        <v>820.8</v>
      </c>
      <c r="M531" t="n">
        <v>41.04</v>
      </c>
      <c r="N531" t="inlineStr">
        <is>
          <t>BEBIDAS</t>
        </is>
      </c>
      <c r="O531" t="inlineStr">
        <is>
          <t>06/2026</t>
        </is>
      </c>
    </row>
    <row r="532">
      <c r="A532" t="n">
        <v>237823</v>
      </c>
      <c r="B532" t="n">
        <v>122</v>
      </c>
      <c r="C532" t="inlineStr">
        <is>
          <t>Arcos</t>
        </is>
      </c>
      <c r="D532" t="inlineStr">
        <is>
          <t>BATARD PADARIA ARTESANAL LTDA</t>
        </is>
      </c>
      <c r="E532" t="inlineStr">
        <is>
          <t>14346</t>
        </is>
      </c>
      <c r="F532" s="550" t="n">
        <v>46176</v>
      </c>
      <c r="G532" t="n">
        <v>19166</v>
      </c>
      <c r="H532" t="inlineStr">
        <is>
          <t>BAGUETE DE GRAO LEVIAN FATIADO 590G UN</t>
        </is>
      </c>
      <c r="I532" t="inlineStr">
        <is>
          <t>ALIMENTOS</t>
        </is>
      </c>
      <c r="J532" t="n">
        <v>35</v>
      </c>
      <c r="K532" t="inlineStr">
        <is>
          <t>UN</t>
        </is>
      </c>
      <c r="L532" t="n">
        <v>712.25</v>
      </c>
      <c r="M532" t="n">
        <v>20.35</v>
      </c>
      <c r="N532" t="inlineStr">
        <is>
          <t>ALIMENTOS</t>
        </is>
      </c>
      <c r="O532" t="inlineStr">
        <is>
          <t>06/2026</t>
        </is>
      </c>
    </row>
    <row r="533">
      <c r="A533" t="n">
        <v>237823</v>
      </c>
      <c r="B533" t="n">
        <v>122</v>
      </c>
      <c r="C533" t="inlineStr">
        <is>
          <t>Arcos</t>
        </is>
      </c>
      <c r="D533" t="inlineStr">
        <is>
          <t>BATARD PADARIA ARTESANAL LTDA</t>
        </is>
      </c>
      <c r="E533" t="inlineStr">
        <is>
          <t>14346</t>
        </is>
      </c>
      <c r="F533" s="550" t="n">
        <v>46176</v>
      </c>
      <c r="G533" t="n">
        <v>21372</v>
      </c>
      <c r="H533" t="inlineStr">
        <is>
          <t>PAO BRIOCHE FORME C/ TAMPA UN</t>
        </is>
      </c>
      <c r="I533" t="inlineStr">
        <is>
          <t>ALIMENTOS</t>
        </is>
      </c>
      <c r="J533" t="n">
        <v>21</v>
      </c>
      <c r="K533" t="inlineStr">
        <is>
          <t>UN</t>
        </is>
      </c>
      <c r="L533" t="n">
        <v>651</v>
      </c>
      <c r="M533" t="n">
        <v>31</v>
      </c>
      <c r="N533" t="inlineStr">
        <is>
          <t>ALIMENTOS</t>
        </is>
      </c>
      <c r="O533" t="inlineStr">
        <is>
          <t>06/2026</t>
        </is>
      </c>
    </row>
    <row r="534">
      <c r="A534" t="n">
        <v>237822</v>
      </c>
      <c r="B534" t="n">
        <v>122</v>
      </c>
      <c r="C534" t="inlineStr">
        <is>
          <t>Arcos</t>
        </is>
      </c>
      <c r="D534" t="inlineStr">
        <is>
          <t>PSSS LTDA</t>
        </is>
      </c>
      <c r="E534" t="inlineStr">
        <is>
          <t>158</t>
        </is>
      </c>
      <c r="F534" s="550" t="n">
        <v>46177</v>
      </c>
      <c r="G534" t="n">
        <v>27761</v>
      </c>
      <c r="H534" t="inlineStr">
        <is>
          <t>CLICHE ART PARA PAPEL MANTEIGA  UN</t>
        </is>
      </c>
      <c r="I534" t="inlineStr">
        <is>
          <t>UTENSILIOS</t>
        </is>
      </c>
      <c r="J534" t="n">
        <v>1</v>
      </c>
      <c r="K534" t="inlineStr">
        <is>
          <t>UN</t>
        </is>
      </c>
      <c r="L534" t="n">
        <v>300</v>
      </c>
      <c r="M534" t="n">
        <v>300</v>
      </c>
      <c r="N534" t="inlineStr">
        <is>
          <t>DESCARTAVEIS</t>
        </is>
      </c>
      <c r="O534" t="inlineStr">
        <is>
          <t>06/2026</t>
        </is>
      </c>
    </row>
    <row r="535">
      <c r="A535" t="n">
        <v>237822</v>
      </c>
      <c r="B535" t="n">
        <v>122</v>
      </c>
      <c r="C535" t="inlineStr">
        <is>
          <t>Arcos</t>
        </is>
      </c>
      <c r="D535" t="inlineStr">
        <is>
          <t>PSSS LTDA</t>
        </is>
      </c>
      <c r="E535" t="inlineStr">
        <is>
          <t>158</t>
        </is>
      </c>
      <c r="F535" s="550" t="n">
        <v>46177</v>
      </c>
      <c r="G535" t="n">
        <v>29175</v>
      </c>
      <c r="H535" t="inlineStr">
        <is>
          <t>PAPEL MANTEIGA PERSONALIZADO ARCOS C/600 FOLHAS UN</t>
        </is>
      </c>
      <c r="I535" t="inlineStr">
        <is>
          <t>DESPESAS OPERACIONAIS</t>
        </is>
      </c>
      <c r="J535" t="n">
        <v>6</v>
      </c>
      <c r="K535" t="inlineStr">
        <is>
          <t>UN</t>
        </is>
      </c>
      <c r="L535" t="n">
        <v>1050</v>
      </c>
      <c r="M535" t="n">
        <v>175</v>
      </c>
      <c r="N535" t="inlineStr">
        <is>
          <t>DESCARTAVEIS</t>
        </is>
      </c>
      <c r="O535" t="inlineStr">
        <is>
          <t>06/2026</t>
        </is>
      </c>
    </row>
    <row r="536">
      <c r="A536" t="n">
        <v>237585</v>
      </c>
      <c r="B536" t="n">
        <v>122</v>
      </c>
      <c r="C536" t="inlineStr">
        <is>
          <t>Arcos</t>
        </is>
      </c>
      <c r="D536" t="inlineStr">
        <is>
          <t>MONTE ALTO ALIMENTOS LTDA</t>
        </is>
      </c>
      <c r="E536" t="inlineStr">
        <is>
          <t>181426</t>
        </is>
      </c>
      <c r="F536" s="550" t="n">
        <v>46181</v>
      </c>
      <c r="G536" t="n">
        <v>26582</v>
      </c>
      <c r="H536" t="inlineStr">
        <is>
          <t>BIFE ANCHO FREDDI PORCIONADO EM 200G KG</t>
        </is>
      </c>
      <c r="I536" t="inlineStr">
        <is>
          <t>ALIMENTOS</t>
        </is>
      </c>
      <c r="J536" t="n">
        <v>41.02</v>
      </c>
      <c r="K536" t="inlineStr">
        <is>
          <t>KG</t>
        </is>
      </c>
      <c r="L536" t="n">
        <v>5496.68</v>
      </c>
      <c r="M536" t="n">
        <v>134</v>
      </c>
      <c r="N536" t="inlineStr">
        <is>
          <t>ALIMENTOS</t>
        </is>
      </c>
      <c r="O536" t="inlineStr">
        <is>
          <t>06/2026</t>
        </is>
      </c>
    </row>
    <row r="537">
      <c r="A537" t="n">
        <v>237585</v>
      </c>
      <c r="B537" t="n">
        <v>122</v>
      </c>
      <c r="C537" t="inlineStr">
        <is>
          <t>Arcos</t>
        </is>
      </c>
      <c r="D537" t="inlineStr">
        <is>
          <t>MONTE ALTO ALIMENTOS LTDA</t>
        </is>
      </c>
      <c r="E537" t="inlineStr">
        <is>
          <t>181426</t>
        </is>
      </c>
      <c r="F537" s="550" t="n">
        <v>46181</v>
      </c>
      <c r="G537" t="n">
        <v>26580</v>
      </c>
      <c r="H537" t="inlineStr">
        <is>
          <t>PERNIL CORDEIRO FREDDI KG</t>
        </is>
      </c>
      <c r="I537" t="inlineStr">
        <is>
          <t>ALIMENTOS</t>
        </is>
      </c>
      <c r="J537" t="n">
        <v>10.81</v>
      </c>
      <c r="K537" t="inlineStr">
        <is>
          <t>KG</t>
        </is>
      </c>
      <c r="L537" t="n">
        <v>1210.72</v>
      </c>
      <c r="M537" t="n">
        <v>112</v>
      </c>
      <c r="N537" t="inlineStr">
        <is>
          <t>ALIMENTOS</t>
        </is>
      </c>
      <c r="O537" t="inlineStr">
        <is>
          <t>06/2026</t>
        </is>
      </c>
    </row>
    <row r="538">
      <c r="A538" t="n">
        <v>237584</v>
      </c>
      <c r="B538" t="n">
        <v>122</v>
      </c>
      <c r="C538" t="inlineStr">
        <is>
          <t>Arcos</t>
        </is>
      </c>
      <c r="D538" t="inlineStr">
        <is>
          <t>EMPORIO M&amp;L COMERCIO DE ALIM E BEBIDAS LTDA</t>
        </is>
      </c>
      <c r="E538" t="inlineStr">
        <is>
          <t>517146</t>
        </is>
      </c>
      <c r="F538" s="550" t="n">
        <v>46181</v>
      </c>
      <c r="G538" t="n">
        <v>22721</v>
      </c>
      <c r="H538" t="inlineStr">
        <is>
          <t>BACON MANTA KG</t>
        </is>
      </c>
      <c r="I538" t="inlineStr">
        <is>
          <t>ALIMENTOS</t>
        </is>
      </c>
      <c r="J538" t="n">
        <v>15.82</v>
      </c>
      <c r="K538" t="inlineStr">
        <is>
          <t>KG</t>
        </is>
      </c>
      <c r="L538" t="n">
        <v>466.69</v>
      </c>
      <c r="M538" t="n">
        <v>29.5</v>
      </c>
      <c r="N538" t="inlineStr">
        <is>
          <t>ALIMENTOS</t>
        </is>
      </c>
      <c r="O538" t="inlineStr">
        <is>
          <t>06/2026</t>
        </is>
      </c>
    </row>
    <row r="539">
      <c r="A539" t="n">
        <v>237583</v>
      </c>
      <c r="B539" t="n">
        <v>122</v>
      </c>
      <c r="C539" t="inlineStr">
        <is>
          <t>Arcos</t>
        </is>
      </c>
      <c r="D539" t="inlineStr">
        <is>
          <t>WPP COMERCIO DE CARNES LTDA</t>
        </is>
      </c>
      <c r="E539" t="inlineStr">
        <is>
          <t>79829</t>
        </is>
      </c>
      <c r="F539" s="550" t="n">
        <v>46182</v>
      </c>
      <c r="G539" t="n">
        <v>19017</v>
      </c>
      <c r="H539" t="inlineStr">
        <is>
          <t>FILE DE FRANGO KG</t>
        </is>
      </c>
      <c r="I539" t="inlineStr">
        <is>
          <t>ALIMENTOS</t>
        </is>
      </c>
      <c r="J539" t="n">
        <v>20</v>
      </c>
      <c r="K539" t="inlineStr">
        <is>
          <t>KG</t>
        </is>
      </c>
      <c r="L539" t="n">
        <v>320</v>
      </c>
      <c r="M539" t="n">
        <v>16</v>
      </c>
      <c r="N539" t="inlineStr">
        <is>
          <t>ALIMENTOS</t>
        </is>
      </c>
      <c r="O539" t="inlineStr">
        <is>
          <t>06/2026</t>
        </is>
      </c>
    </row>
    <row r="540">
      <c r="A540" t="n">
        <v>237583</v>
      </c>
      <c r="B540" t="n">
        <v>122</v>
      </c>
      <c r="C540" t="inlineStr">
        <is>
          <t>Arcos</t>
        </is>
      </c>
      <c r="D540" t="inlineStr">
        <is>
          <t>WPP COMERCIO DE CARNES LTDA</t>
        </is>
      </c>
      <c r="E540" t="inlineStr">
        <is>
          <t>79829</t>
        </is>
      </c>
      <c r="F540" s="550" t="n">
        <v>46182</v>
      </c>
      <c r="G540" t="n">
        <v>25128</v>
      </c>
      <c r="H540" t="inlineStr">
        <is>
          <t>COXAO MOLE EM CUBOS KG</t>
        </is>
      </c>
      <c r="I540" t="inlineStr">
        <is>
          <t>ALIMENTOS</t>
        </is>
      </c>
      <c r="J540" t="n">
        <v>16.6</v>
      </c>
      <c r="K540" t="inlineStr">
        <is>
          <t>KG</t>
        </is>
      </c>
      <c r="L540" t="n">
        <v>662.34</v>
      </c>
      <c r="M540" t="n">
        <v>39.9</v>
      </c>
      <c r="N540" t="inlineStr">
        <is>
          <t>ALIMENTOS</t>
        </is>
      </c>
      <c r="O540" t="inlineStr">
        <is>
          <t>06/2026</t>
        </is>
      </c>
    </row>
    <row r="541">
      <c r="A541" t="n">
        <v>237582</v>
      </c>
      <c r="B541" t="n">
        <v>122</v>
      </c>
      <c r="C541" t="inlineStr">
        <is>
          <t>Arcos</t>
        </is>
      </c>
      <c r="D541" t="inlineStr">
        <is>
          <t>GCT COMERCIO DE PRODUTOS ALIMENTICIOS LTDA</t>
        </is>
      </c>
      <c r="E541" t="inlineStr">
        <is>
          <t>12058</t>
        </is>
      </c>
      <c r="F541" s="550" t="n">
        <v>46174</v>
      </c>
      <c r="G541" t="n">
        <v>27340</v>
      </c>
      <c r="H541" t="inlineStr">
        <is>
          <t>GELO RETANGULO 50X65MM C/25 UN YCECODE</t>
        </is>
      </c>
      <c r="I541" t="inlineStr">
        <is>
          <t>BEBIDAS</t>
        </is>
      </c>
      <c r="J541" t="n">
        <v>14</v>
      </c>
      <c r="K541" t="inlineStr">
        <is>
          <t>PC</t>
        </is>
      </c>
      <c r="L541" t="n">
        <v>750.6799999999999</v>
      </c>
      <c r="M541" t="n">
        <v>53.62</v>
      </c>
      <c r="N541" t="inlineStr">
        <is>
          <t>BEBIDAS</t>
        </is>
      </c>
      <c r="O541" t="inlineStr">
        <is>
          <t>06/2026</t>
        </is>
      </c>
    </row>
    <row r="542">
      <c r="A542" t="n">
        <v>237582</v>
      </c>
      <c r="B542" t="n">
        <v>122</v>
      </c>
      <c r="C542" t="inlineStr">
        <is>
          <t>Arcos</t>
        </is>
      </c>
      <c r="D542" t="inlineStr">
        <is>
          <t>GCT COMERCIO DE PRODUTOS ALIMENTICIOS LTDA</t>
        </is>
      </c>
      <c r="E542" t="inlineStr">
        <is>
          <t>12058</t>
        </is>
      </c>
      <c r="F542" s="550" t="n">
        <v>46174</v>
      </c>
      <c r="G542" t="n">
        <v>28316</v>
      </c>
      <c r="H542" t="inlineStr">
        <is>
          <t>GELO ESFERICO C/9UN YCECODE</t>
        </is>
      </c>
      <c r="I542" t="inlineStr">
        <is>
          <t>BEBIDAS</t>
        </is>
      </c>
      <c r="J542" t="n">
        <v>12</v>
      </c>
      <c r="K542" t="inlineStr">
        <is>
          <t>PC</t>
        </is>
      </c>
      <c r="L542" t="n">
        <v>468.6</v>
      </c>
      <c r="M542" t="n">
        <v>39.05</v>
      </c>
      <c r="N542" t="inlineStr">
        <is>
          <t>BEBIDAS</t>
        </is>
      </c>
      <c r="O542" t="inlineStr">
        <is>
          <t>06/2026</t>
        </is>
      </c>
    </row>
    <row r="543">
      <c r="A543" t="n">
        <v>237582</v>
      </c>
      <c r="B543" t="n">
        <v>122</v>
      </c>
      <c r="C543" t="inlineStr">
        <is>
          <t>Arcos</t>
        </is>
      </c>
      <c r="D543" t="inlineStr">
        <is>
          <t>GCT COMERCIO DE PRODUTOS ALIMENTICIOS LTDA</t>
        </is>
      </c>
      <c r="E543" t="inlineStr">
        <is>
          <t>12058</t>
        </is>
      </c>
      <c r="F543" s="550" t="n">
        <v>46174</v>
      </c>
      <c r="G543" t="n">
        <v>28315</v>
      </c>
      <c r="H543" t="inlineStr">
        <is>
          <t>GELO COLLINS 35X120 C/18 UN YCECODE</t>
        </is>
      </c>
      <c r="I543" t="inlineStr">
        <is>
          <t>BEBIDAS</t>
        </is>
      </c>
      <c r="J543" t="n">
        <v>7</v>
      </c>
      <c r="K543" t="inlineStr">
        <is>
          <t>PC</t>
        </is>
      </c>
      <c r="L543" t="n">
        <v>304.92</v>
      </c>
      <c r="M543" t="n">
        <v>43.56</v>
      </c>
      <c r="N543" t="inlineStr">
        <is>
          <t>BEBIDAS</t>
        </is>
      </c>
      <c r="O543" t="inlineStr">
        <is>
          <t>06/2026</t>
        </is>
      </c>
    </row>
    <row r="544">
      <c r="A544" t="n">
        <v>237581</v>
      </c>
      <c r="B544" t="n">
        <v>122</v>
      </c>
      <c r="C544" t="inlineStr">
        <is>
          <t>Arcos</t>
        </is>
      </c>
      <c r="D544" t="inlineStr">
        <is>
          <t>DTK COMERCIO DE ALIMENTOS LTDA</t>
        </is>
      </c>
      <c r="E544" t="inlineStr">
        <is>
          <t>82375</t>
        </is>
      </c>
      <c r="F544" s="550" t="n">
        <v>46175</v>
      </c>
      <c r="G544" t="n">
        <v>20022</v>
      </c>
      <c r="H544" t="inlineStr">
        <is>
          <t>FERMENTO QUIMICO ROYAL 250G</t>
        </is>
      </c>
      <c r="I544" t="inlineStr">
        <is>
          <t>ALIMENTOS</t>
        </is>
      </c>
      <c r="J544" t="n">
        <v>6</v>
      </c>
      <c r="K544" t="inlineStr">
        <is>
          <t>UN</t>
        </is>
      </c>
      <c r="L544" t="n">
        <v>66.95999999999999</v>
      </c>
      <c r="M544" t="n">
        <v>11.16</v>
      </c>
      <c r="N544" t="inlineStr">
        <is>
          <t>ALIMENTOS</t>
        </is>
      </c>
      <c r="O544" t="inlineStr">
        <is>
          <t>06/2026</t>
        </is>
      </c>
    </row>
    <row r="545">
      <c r="A545" t="n">
        <v>237581</v>
      </c>
      <c r="B545" t="n">
        <v>122</v>
      </c>
      <c r="C545" t="inlineStr">
        <is>
          <t>Arcos</t>
        </is>
      </c>
      <c r="D545" t="inlineStr">
        <is>
          <t>DTK COMERCIO DE ALIMENTOS LTDA</t>
        </is>
      </c>
      <c r="E545" t="inlineStr">
        <is>
          <t>82375</t>
        </is>
      </c>
      <c r="F545" s="550" t="n">
        <v>46175</v>
      </c>
      <c r="G545" t="n">
        <v>20809</v>
      </c>
      <c r="H545" t="inlineStr">
        <is>
          <t>CAFE PILAO ALMOFADA 500G</t>
        </is>
      </c>
      <c r="I545" t="inlineStr">
        <is>
          <t>ALIMENTOS</t>
        </is>
      </c>
      <c r="J545" t="n">
        <v>16</v>
      </c>
      <c r="K545" t="inlineStr">
        <is>
          <t>UN</t>
        </is>
      </c>
      <c r="L545" t="n">
        <v>479.84</v>
      </c>
      <c r="M545" t="n">
        <v>29.99</v>
      </c>
      <c r="N545" t="inlineStr">
        <is>
          <t>ALIMENTOS</t>
        </is>
      </c>
      <c r="O545" t="inlineStr">
        <is>
          <t>06/2026</t>
        </is>
      </c>
    </row>
    <row r="546">
      <c r="A546" t="n">
        <v>237581</v>
      </c>
      <c r="B546" t="n">
        <v>122</v>
      </c>
      <c r="C546" t="inlineStr">
        <is>
          <t>Arcos</t>
        </is>
      </c>
      <c r="D546" t="inlineStr">
        <is>
          <t>DTK COMERCIO DE ALIMENTOS LTDA</t>
        </is>
      </c>
      <c r="E546" t="inlineStr">
        <is>
          <t>82375</t>
        </is>
      </c>
      <c r="F546" s="550" t="n">
        <v>46175</v>
      </c>
      <c r="G546" t="n">
        <v>21093</v>
      </c>
      <c r="H546" t="inlineStr">
        <is>
          <t>ACUCAR REFINADO UNIAO 1KG UN</t>
        </is>
      </c>
      <c r="I546" t="inlineStr">
        <is>
          <t>ALIMENTOS</t>
        </is>
      </c>
      <c r="J546" t="n">
        <v>40</v>
      </c>
      <c r="K546" t="inlineStr">
        <is>
          <t>UN</t>
        </is>
      </c>
      <c r="L546" t="n">
        <v>175.6</v>
      </c>
      <c r="M546" t="n">
        <v>4.39</v>
      </c>
      <c r="N546" t="inlineStr">
        <is>
          <t>ALIMENTOS</t>
        </is>
      </c>
      <c r="O546" t="inlineStr">
        <is>
          <t>06/2026</t>
        </is>
      </c>
    </row>
    <row r="547">
      <c r="A547" t="n">
        <v>237581</v>
      </c>
      <c r="B547" t="n">
        <v>122</v>
      </c>
      <c r="C547" t="inlineStr">
        <is>
          <t>Arcos</t>
        </is>
      </c>
      <c r="D547" t="inlineStr">
        <is>
          <t>DTK COMERCIO DE ALIMENTOS LTDA</t>
        </is>
      </c>
      <c r="E547" t="inlineStr">
        <is>
          <t>82375</t>
        </is>
      </c>
      <c r="F547" s="550" t="n">
        <v>46175</v>
      </c>
      <c r="G547" t="n">
        <v>20752</v>
      </c>
      <c r="H547" t="inlineStr">
        <is>
          <t>AZEITONA PTA AZAPA 90/110 DISALERNO 2KG</t>
        </is>
      </c>
      <c r="I547" t="inlineStr">
        <is>
          <t>ALIMENTOS</t>
        </is>
      </c>
      <c r="J547" t="n">
        <v>3</v>
      </c>
      <c r="K547" t="inlineStr">
        <is>
          <t>UN</t>
        </is>
      </c>
      <c r="L547" t="n">
        <v>327.36</v>
      </c>
      <c r="M547" t="n">
        <v>109.12</v>
      </c>
      <c r="N547" t="inlineStr">
        <is>
          <t>ALIMENTOS</t>
        </is>
      </c>
      <c r="O547" t="inlineStr">
        <is>
          <t>06/2026</t>
        </is>
      </c>
    </row>
    <row r="548">
      <c r="A548" t="n">
        <v>237581</v>
      </c>
      <c r="B548" t="n">
        <v>122</v>
      </c>
      <c r="C548" t="inlineStr">
        <is>
          <t>Arcos</t>
        </is>
      </c>
      <c r="D548" t="inlineStr">
        <is>
          <t>DTK COMERCIO DE ALIMENTOS LTDA</t>
        </is>
      </c>
      <c r="E548" t="inlineStr">
        <is>
          <t>82375</t>
        </is>
      </c>
      <c r="F548" s="550" t="n">
        <v>46175</v>
      </c>
      <c r="G548" t="n">
        <v>19421</v>
      </c>
      <c r="H548" t="inlineStr">
        <is>
          <t>LEITE INTEGRAL ITALAC C/12</t>
        </is>
      </c>
      <c r="I548" t="inlineStr">
        <is>
          <t>ALIMENTOS</t>
        </is>
      </c>
      <c r="J548" t="n">
        <v>4</v>
      </c>
      <c r="K548" t="inlineStr">
        <is>
          <t>CX</t>
        </is>
      </c>
      <c r="L548" t="n">
        <v>334.4</v>
      </c>
      <c r="M548" t="n">
        <v>83.59999999999999</v>
      </c>
      <c r="N548" t="inlineStr">
        <is>
          <t>ALIMENTOS</t>
        </is>
      </c>
      <c r="O548" t="inlineStr">
        <is>
          <t>06/2026</t>
        </is>
      </c>
    </row>
    <row r="549">
      <c r="A549" t="n">
        <v>237581</v>
      </c>
      <c r="B549" t="n">
        <v>122</v>
      </c>
      <c r="C549" t="inlineStr">
        <is>
          <t>Arcos</t>
        </is>
      </c>
      <c r="D549" t="inlineStr">
        <is>
          <t>DTK COMERCIO DE ALIMENTOS LTDA</t>
        </is>
      </c>
      <c r="E549" t="inlineStr">
        <is>
          <t>82375</t>
        </is>
      </c>
      <c r="F549" s="550" t="n">
        <v>46175</v>
      </c>
      <c r="G549" t="n">
        <v>20349</v>
      </c>
      <c r="H549" t="inlineStr">
        <is>
          <t>POLENTA PRE COZIDA DIVELLA 500G</t>
        </is>
      </c>
      <c r="I549" t="inlineStr">
        <is>
          <t>ALIMENTOS</t>
        </is>
      </c>
      <c r="J549" t="n">
        <v>16</v>
      </c>
      <c r="K549" t="inlineStr">
        <is>
          <t>PC</t>
        </is>
      </c>
      <c r="L549" t="n">
        <v>210.56</v>
      </c>
      <c r="M549" t="n">
        <v>13.16</v>
      </c>
      <c r="N549" t="inlineStr">
        <is>
          <t>ALIMENTOS</t>
        </is>
      </c>
      <c r="O549" t="inlineStr">
        <is>
          <t>06/2026</t>
        </is>
      </c>
    </row>
    <row r="550">
      <c r="A550" t="n">
        <v>237581</v>
      </c>
      <c r="B550" t="n">
        <v>122</v>
      </c>
      <c r="C550" t="inlineStr">
        <is>
          <t>Arcos</t>
        </is>
      </c>
      <c r="D550" t="inlineStr">
        <is>
          <t>DTK COMERCIO DE ALIMENTOS LTDA</t>
        </is>
      </c>
      <c r="E550" t="inlineStr">
        <is>
          <t>82375</t>
        </is>
      </c>
      <c r="F550" s="550" t="n">
        <v>46175</v>
      </c>
      <c r="G550" t="n">
        <v>20672</v>
      </c>
      <c r="H550" t="inlineStr">
        <is>
          <t>EXTRATO DE TOMATE ELEFANTE C/1,7KG</t>
        </is>
      </c>
      <c r="I550" t="inlineStr">
        <is>
          <t>ALIMENTOS</t>
        </is>
      </c>
      <c r="J550" t="n">
        <v>12</v>
      </c>
      <c r="K550" t="inlineStr">
        <is>
          <t>PC</t>
        </is>
      </c>
      <c r="L550" t="n">
        <v>354.6</v>
      </c>
      <c r="M550" t="n">
        <v>29.55</v>
      </c>
      <c r="N550" t="inlineStr">
        <is>
          <t>ALIMENTOS</t>
        </is>
      </c>
      <c r="O550" t="inlineStr">
        <is>
          <t>06/2026</t>
        </is>
      </c>
    </row>
    <row r="551">
      <c r="A551" t="n">
        <v>237580</v>
      </c>
      <c r="B551" t="n">
        <v>122</v>
      </c>
      <c r="C551" t="inlineStr">
        <is>
          <t>Arcos</t>
        </is>
      </c>
      <c r="D551" t="inlineStr">
        <is>
          <t>KING COMERCIO E IMPORTACAO DE BEBIDAS LTDA</t>
        </is>
      </c>
      <c r="E551" t="inlineStr">
        <is>
          <t>127789</t>
        </is>
      </c>
      <c r="F551" s="550" t="n">
        <v>46174</v>
      </c>
      <c r="G551" t="n">
        <v>18242</v>
      </c>
      <c r="H551" t="inlineStr">
        <is>
          <t>TEQUILA DON JULIO BLANCO 750ML</t>
        </is>
      </c>
      <c r="I551" t="inlineStr">
        <is>
          <t>BEBIDAS</t>
        </is>
      </c>
      <c r="J551" t="n">
        <v>12</v>
      </c>
      <c r="K551" t="inlineStr">
        <is>
          <t>GR</t>
        </is>
      </c>
      <c r="L551" t="n">
        <v>2554.2</v>
      </c>
      <c r="M551" t="n">
        <v>212.85</v>
      </c>
      <c r="N551" t="inlineStr">
        <is>
          <t>BEBIDAS</t>
        </is>
      </c>
      <c r="O551" t="inlineStr">
        <is>
          <t>06/2026</t>
        </is>
      </c>
    </row>
    <row r="552">
      <c r="A552" t="n">
        <v>237580</v>
      </c>
      <c r="B552" t="n">
        <v>122</v>
      </c>
      <c r="C552" t="inlineStr">
        <is>
          <t>Arcos</t>
        </is>
      </c>
      <c r="D552" t="inlineStr">
        <is>
          <t>KING COMERCIO E IMPORTACAO DE BEBIDAS LTDA</t>
        </is>
      </c>
      <c r="E552" t="inlineStr">
        <is>
          <t>127789</t>
        </is>
      </c>
      <c r="F552" s="550" t="n">
        <v>46174</v>
      </c>
      <c r="G552" t="n">
        <v>18382</v>
      </c>
      <c r="H552" t="inlineStr">
        <is>
          <t>CONHAQUE BRANDY OSBORNE 700ML</t>
        </is>
      </c>
      <c r="I552" t="inlineStr">
        <is>
          <t>BEBIDAS</t>
        </is>
      </c>
      <c r="J552" t="n">
        <v>12</v>
      </c>
      <c r="K552" t="inlineStr">
        <is>
          <t>GR</t>
        </is>
      </c>
      <c r="L552" t="n">
        <v>753.72</v>
      </c>
      <c r="M552" t="n">
        <v>62.81</v>
      </c>
      <c r="N552" t="inlineStr">
        <is>
          <t>BEBIDAS</t>
        </is>
      </c>
      <c r="O552" t="inlineStr">
        <is>
          <t>06/2026</t>
        </is>
      </c>
    </row>
    <row r="553">
      <c r="A553" t="n">
        <v>237579</v>
      </c>
      <c r="B553" t="n">
        <v>122</v>
      </c>
      <c r="C553" t="inlineStr">
        <is>
          <t>Arcos</t>
        </is>
      </c>
      <c r="D553" t="inlineStr">
        <is>
          <t>DISTRIBUIDORA ARENA VIP COMERCIO DE BEBIDAS LTDA</t>
        </is>
      </c>
      <c r="E553" t="inlineStr">
        <is>
          <t>9692</t>
        </is>
      </c>
      <c r="F553" s="550" t="n">
        <v>46174</v>
      </c>
      <c r="G553" t="n">
        <v>17974</v>
      </c>
      <c r="H553" t="inlineStr">
        <is>
          <t>AGUA DE COCO KERO COCO 1L</t>
        </is>
      </c>
      <c r="I553" t="inlineStr">
        <is>
          <t>BEBIDAS</t>
        </is>
      </c>
      <c r="J553" t="n">
        <v>12</v>
      </c>
      <c r="K553" t="inlineStr">
        <is>
          <t>UN</t>
        </is>
      </c>
      <c r="L553" t="n">
        <v>126</v>
      </c>
      <c r="M553" t="n">
        <v>10.5</v>
      </c>
      <c r="N553" t="inlineStr">
        <is>
          <t>BEBIDAS</t>
        </is>
      </c>
      <c r="O553" t="inlineStr">
        <is>
          <t>06/2026</t>
        </is>
      </c>
    </row>
    <row r="554">
      <c r="A554" t="n">
        <v>237578</v>
      </c>
      <c r="B554" t="n">
        <v>122</v>
      </c>
      <c r="C554" t="inlineStr">
        <is>
          <t>Arcos</t>
        </is>
      </c>
      <c r="D554" t="inlineStr">
        <is>
          <t>DISTRIBUIDORA ARENA VIP COMERCIO DE BEBIDAS LTDA</t>
        </is>
      </c>
      <c r="E554" t="inlineStr">
        <is>
          <t>9675</t>
        </is>
      </c>
      <c r="F554" s="550" t="n">
        <v>46174</v>
      </c>
      <c r="G554" t="n">
        <v>18545</v>
      </c>
      <c r="H554" t="inlineStr">
        <is>
          <t>APERITIVO CAMPARI 998ML</t>
        </is>
      </c>
      <c r="I554" t="inlineStr">
        <is>
          <t>BEBIDAS</t>
        </is>
      </c>
      <c r="J554" t="n">
        <v>7</v>
      </c>
      <c r="K554" t="inlineStr">
        <is>
          <t>GR</t>
        </is>
      </c>
      <c r="L554" t="n">
        <v>311.5</v>
      </c>
      <c r="M554" t="n">
        <v>44.5</v>
      </c>
      <c r="N554" t="inlineStr">
        <is>
          <t>BEBIDAS</t>
        </is>
      </c>
      <c r="O554" t="inlineStr">
        <is>
          <t>06/2026</t>
        </is>
      </c>
    </row>
    <row r="555">
      <c r="A555" t="n">
        <v>237577</v>
      </c>
      <c r="B555" t="n">
        <v>122</v>
      </c>
      <c r="C555" t="inlineStr">
        <is>
          <t>Arcos</t>
        </is>
      </c>
      <c r="D555" t="inlineStr">
        <is>
          <t>LEITESOL INDUSTRIA E COMERCIO</t>
        </is>
      </c>
      <c r="E555" t="inlineStr">
        <is>
          <t>748318</t>
        </is>
      </c>
      <c r="F555" s="550" t="n">
        <v>46174</v>
      </c>
      <c r="G555" t="n">
        <v>19291</v>
      </c>
      <c r="H555" t="inlineStr">
        <is>
          <t>QUEIJO PARMESAO CAPA PRETA KG</t>
        </is>
      </c>
      <c r="I555" t="inlineStr">
        <is>
          <t>ALIMENTOS</t>
        </is>
      </c>
      <c r="J555" t="n">
        <v>42.24</v>
      </c>
      <c r="K555" t="inlineStr">
        <is>
          <t>KG</t>
        </is>
      </c>
      <c r="L555" t="n">
        <v>2534.1</v>
      </c>
      <c r="M555" t="n">
        <v>59.992898</v>
      </c>
      <c r="N555" t="inlineStr">
        <is>
          <t>ALIMENTOS</t>
        </is>
      </c>
      <c r="O555" t="inlineStr">
        <is>
          <t>06/2026</t>
        </is>
      </c>
    </row>
    <row r="556">
      <c r="A556" t="n">
        <v>237576</v>
      </c>
      <c r="B556" t="n">
        <v>122</v>
      </c>
      <c r="C556" t="inlineStr">
        <is>
          <t>Arcos</t>
        </is>
      </c>
      <c r="D556" t="inlineStr">
        <is>
          <t xml:space="preserve">MS FRANGOS LTDA </t>
        </is>
      </c>
      <c r="E556" t="inlineStr">
        <is>
          <t>6789</t>
        </is>
      </c>
      <c r="F556" s="550" t="n">
        <v>46175</v>
      </c>
      <c r="G556" t="n">
        <v>26679</v>
      </c>
      <c r="H556" t="inlineStr">
        <is>
          <t>COSTELA MINGA COM OSSO KG</t>
        </is>
      </c>
      <c r="I556" t="inlineStr">
        <is>
          <t>ALIMENTOS</t>
        </is>
      </c>
      <c r="J556" t="n">
        <v>5.11</v>
      </c>
      <c r="K556" t="inlineStr">
        <is>
          <t>KG</t>
        </is>
      </c>
      <c r="L556" t="n">
        <v>152.79</v>
      </c>
      <c r="M556" t="n">
        <v>29.900196</v>
      </c>
      <c r="N556" t="inlineStr">
        <is>
          <t>ALIMENTOS</t>
        </is>
      </c>
      <c r="O556" t="inlineStr">
        <is>
          <t>06/2026</t>
        </is>
      </c>
    </row>
    <row r="557">
      <c r="A557" t="n">
        <v>237575</v>
      </c>
      <c r="B557" t="n">
        <v>122</v>
      </c>
      <c r="C557" t="inlineStr">
        <is>
          <t>Arcos</t>
        </is>
      </c>
      <c r="D557" t="inlineStr">
        <is>
          <t>WPP COMERCIO DE CARNES LTDA</t>
        </is>
      </c>
      <c r="E557" t="inlineStr">
        <is>
          <t>79662</t>
        </is>
      </c>
      <c r="F557" s="550" t="n">
        <v>46175</v>
      </c>
      <c r="G557" t="n">
        <v>19034</v>
      </c>
      <c r="H557" t="inlineStr">
        <is>
          <t>COXA E SOBRECOXA COM OSSO E COM PELE KG</t>
        </is>
      </c>
      <c r="I557" t="inlineStr">
        <is>
          <t>ALIMENTOS</t>
        </is>
      </c>
      <c r="J557" t="n">
        <v>20</v>
      </c>
      <c r="K557" t="inlineStr">
        <is>
          <t>KG</t>
        </is>
      </c>
      <c r="L557" t="n">
        <v>180</v>
      </c>
      <c r="M557" t="n">
        <v>9</v>
      </c>
      <c r="N557" t="inlineStr">
        <is>
          <t>ALIMENTOS</t>
        </is>
      </c>
      <c r="O557" t="inlineStr">
        <is>
          <t>06/2026</t>
        </is>
      </c>
    </row>
    <row r="558">
      <c r="A558" t="n">
        <v>237575</v>
      </c>
      <c r="B558" t="n">
        <v>122</v>
      </c>
      <c r="C558" t="inlineStr">
        <is>
          <t>Arcos</t>
        </is>
      </c>
      <c r="D558" t="inlineStr">
        <is>
          <t>WPP COMERCIO DE CARNES LTDA</t>
        </is>
      </c>
      <c r="E558" t="inlineStr">
        <is>
          <t>79662</t>
        </is>
      </c>
      <c r="F558" s="550" t="n">
        <v>46175</v>
      </c>
      <c r="G558" t="n">
        <v>25128</v>
      </c>
      <c r="H558" t="inlineStr">
        <is>
          <t>COXAO MOLE EM CUBOS KG</t>
        </is>
      </c>
      <c r="I558" t="inlineStr">
        <is>
          <t>ALIMENTOS</t>
        </is>
      </c>
      <c r="J558" t="n">
        <v>10.7</v>
      </c>
      <c r="K558" t="inlineStr">
        <is>
          <t>KG</t>
        </is>
      </c>
      <c r="L558" t="n">
        <v>426.93</v>
      </c>
      <c r="M558" t="n">
        <v>39.9</v>
      </c>
      <c r="N558" t="inlineStr">
        <is>
          <t>ALIMENTOS</t>
        </is>
      </c>
      <c r="O558" t="inlineStr">
        <is>
          <t>06/2026</t>
        </is>
      </c>
    </row>
    <row r="559">
      <c r="A559" t="n">
        <v>237575</v>
      </c>
      <c r="B559" t="n">
        <v>122</v>
      </c>
      <c r="C559" t="inlineStr">
        <is>
          <t>Arcos</t>
        </is>
      </c>
      <c r="D559" t="inlineStr">
        <is>
          <t>WPP COMERCIO DE CARNES LTDA</t>
        </is>
      </c>
      <c r="E559" t="inlineStr">
        <is>
          <t>79662</t>
        </is>
      </c>
      <c r="F559" s="550" t="n">
        <v>46175</v>
      </c>
      <c r="G559" t="n">
        <v>25126</v>
      </c>
      <c r="H559" t="inlineStr">
        <is>
          <t>PATINHO EM BIFE KG</t>
        </is>
      </c>
      <c r="I559" t="inlineStr">
        <is>
          <t>ALIMENTOS</t>
        </is>
      </c>
      <c r="J559" t="n">
        <v>15.5</v>
      </c>
      <c r="K559" t="inlineStr">
        <is>
          <t>KG</t>
        </is>
      </c>
      <c r="L559" t="n">
        <v>651</v>
      </c>
      <c r="M559" t="n">
        <v>42</v>
      </c>
      <c r="N559" t="inlineStr">
        <is>
          <t>ALIMENTOS</t>
        </is>
      </c>
      <c r="O559" t="inlineStr">
        <is>
          <t>06/2026</t>
        </is>
      </c>
    </row>
    <row r="560">
      <c r="A560" t="n">
        <v>237575</v>
      </c>
      <c r="B560" t="n">
        <v>122</v>
      </c>
      <c r="C560" t="inlineStr">
        <is>
          <t>Arcos</t>
        </is>
      </c>
      <c r="D560" t="inlineStr">
        <is>
          <t>WPP COMERCIO DE CARNES LTDA</t>
        </is>
      </c>
      <c r="E560" t="inlineStr">
        <is>
          <t>79662</t>
        </is>
      </c>
      <c r="F560" s="550" t="n">
        <v>46175</v>
      </c>
      <c r="G560" t="n">
        <v>18832</v>
      </c>
      <c r="H560" t="inlineStr">
        <is>
          <t>PATINHO MOIDO KG</t>
        </is>
      </c>
      <c r="I560" t="inlineStr">
        <is>
          <t>ALIMENTOS</t>
        </is>
      </c>
      <c r="J560" t="n">
        <v>16.2</v>
      </c>
      <c r="K560" t="inlineStr">
        <is>
          <t>KG</t>
        </is>
      </c>
      <c r="L560" t="n">
        <v>646.38</v>
      </c>
      <c r="M560" t="n">
        <v>39.9</v>
      </c>
      <c r="N560" t="inlineStr">
        <is>
          <t>ALIMENTOS</t>
        </is>
      </c>
      <c r="O560" t="inlineStr">
        <is>
          <t>06/2026</t>
        </is>
      </c>
    </row>
    <row r="561">
      <c r="A561" t="n">
        <v>237575</v>
      </c>
      <c r="B561" t="n">
        <v>122</v>
      </c>
      <c r="C561" t="inlineStr">
        <is>
          <t>Arcos</t>
        </is>
      </c>
      <c r="D561" t="inlineStr">
        <is>
          <t>WPP COMERCIO DE CARNES LTDA</t>
        </is>
      </c>
      <c r="E561" t="inlineStr">
        <is>
          <t>79662</t>
        </is>
      </c>
      <c r="F561" s="550" t="n">
        <v>46175</v>
      </c>
      <c r="G561" t="n">
        <v>19017</v>
      </c>
      <c r="H561" t="inlineStr">
        <is>
          <t>FILE DE FRANGO KG</t>
        </is>
      </c>
      <c r="I561" t="inlineStr">
        <is>
          <t>ALIMENTOS</t>
        </is>
      </c>
      <c r="J561" t="n">
        <v>20</v>
      </c>
      <c r="K561" t="inlineStr">
        <is>
          <t>KG</t>
        </is>
      </c>
      <c r="L561" t="n">
        <v>320</v>
      </c>
      <c r="M561" t="n">
        <v>16</v>
      </c>
      <c r="N561" t="inlineStr">
        <is>
          <t>ALIMENTOS</t>
        </is>
      </c>
      <c r="O561" t="inlineStr">
        <is>
          <t>06/2026</t>
        </is>
      </c>
    </row>
    <row r="562">
      <c r="A562" t="n">
        <v>237574</v>
      </c>
      <c r="B562" t="n">
        <v>122</v>
      </c>
      <c r="C562" t="inlineStr">
        <is>
          <t>Arcos</t>
        </is>
      </c>
      <c r="D562" t="inlineStr">
        <is>
          <t>MARCOS SILVA DO NASCIMENTO</t>
        </is>
      </c>
      <c r="E562" t="inlineStr">
        <is>
          <t>1039</t>
        </is>
      </c>
      <c r="F562" s="550" t="n">
        <v>46175</v>
      </c>
      <c r="G562" t="n">
        <v>18667</v>
      </c>
      <c r="H562" t="inlineStr">
        <is>
          <t>PERNIL SUINO SEM OSSO EM CUBOS KG</t>
        </is>
      </c>
      <c r="I562" t="inlineStr">
        <is>
          <t>ALIMENTOS</t>
        </is>
      </c>
      <c r="J562" t="n">
        <v>16</v>
      </c>
      <c r="K562" t="inlineStr">
        <is>
          <t>KG</t>
        </is>
      </c>
      <c r="L562" t="n">
        <v>319.84</v>
      </c>
      <c r="M562" t="n">
        <v>19.99</v>
      </c>
      <c r="N562" t="inlineStr">
        <is>
          <t>ALIMENTOS</t>
        </is>
      </c>
      <c r="O562" t="inlineStr">
        <is>
          <t>06/2026</t>
        </is>
      </c>
    </row>
    <row r="563">
      <c r="A563" t="n">
        <v>237573</v>
      </c>
      <c r="B563" t="n">
        <v>122</v>
      </c>
      <c r="C563" t="inlineStr">
        <is>
          <t>Arcos</t>
        </is>
      </c>
      <c r="D563" t="inlineStr">
        <is>
          <t>MONTE ALTO ALIMENTOS LTDA</t>
        </is>
      </c>
      <c r="E563" t="inlineStr">
        <is>
          <t>181159</t>
        </is>
      </c>
      <c r="F563" s="550" t="n">
        <v>46174</v>
      </c>
      <c r="G563" t="n">
        <v>26580</v>
      </c>
      <c r="H563" t="inlineStr">
        <is>
          <t>PERNIL CORDEIRO FREDDI KG</t>
        </is>
      </c>
      <c r="I563" t="inlineStr">
        <is>
          <t>ALIMENTOS</t>
        </is>
      </c>
      <c r="J563" t="n">
        <v>7.71</v>
      </c>
      <c r="K563" t="inlineStr">
        <is>
          <t>KG</t>
        </is>
      </c>
      <c r="L563" t="n">
        <v>863.52</v>
      </c>
      <c r="M563" t="n">
        <v>112</v>
      </c>
      <c r="N563" t="inlineStr">
        <is>
          <t>ALIMENTOS</t>
        </is>
      </c>
      <c r="O563" t="inlineStr">
        <is>
          <t>06/2026</t>
        </is>
      </c>
    </row>
    <row r="564">
      <c r="A564" t="n">
        <v>237573</v>
      </c>
      <c r="B564" t="n">
        <v>122</v>
      </c>
      <c r="C564" t="inlineStr">
        <is>
          <t>Arcos</t>
        </is>
      </c>
      <c r="D564" t="inlineStr">
        <is>
          <t>MONTE ALTO ALIMENTOS LTDA</t>
        </is>
      </c>
      <c r="E564" t="inlineStr">
        <is>
          <t>181159</t>
        </is>
      </c>
      <c r="F564" s="550" t="n">
        <v>46174</v>
      </c>
      <c r="G564" t="n">
        <v>28479</v>
      </c>
      <c r="H564" t="inlineStr">
        <is>
          <t>COXAO MOLE ANGUS PICADINHO FREDDI KG</t>
        </is>
      </c>
      <c r="I564" t="inlineStr">
        <is>
          <t>ALIMENTOS</t>
        </is>
      </c>
      <c r="J564" t="n">
        <v>30.67</v>
      </c>
      <c r="K564" t="inlineStr">
        <is>
          <t>KG</t>
        </is>
      </c>
      <c r="L564" t="n">
        <v>2484.27</v>
      </c>
      <c r="M564" t="n">
        <v>81</v>
      </c>
      <c r="N564" t="inlineStr">
        <is>
          <t>ALIMENTOS</t>
        </is>
      </c>
      <c r="O564" t="inlineStr">
        <is>
          <t>06/2026</t>
        </is>
      </c>
    </row>
    <row r="565">
      <c r="A565" t="n">
        <v>237573</v>
      </c>
      <c r="B565" t="n">
        <v>122</v>
      </c>
      <c r="C565" t="inlineStr">
        <is>
          <t>Arcos</t>
        </is>
      </c>
      <c r="D565" t="inlineStr">
        <is>
          <t>MONTE ALTO ALIMENTOS LTDA</t>
        </is>
      </c>
      <c r="E565" t="inlineStr">
        <is>
          <t>181159</t>
        </is>
      </c>
      <c r="F565" s="550" t="n">
        <v>46174</v>
      </c>
      <c r="G565" t="n">
        <v>26592</v>
      </c>
      <c r="H565" t="inlineStr">
        <is>
          <t>HAMBURGUER BOVINO FREDDI PORCIONADO EM 50G KG 60% ACEM 40% PEITO BOVINO ARCOS</t>
        </is>
      </c>
      <c r="I565" t="inlineStr">
        <is>
          <t>ALIMENTOS</t>
        </is>
      </c>
      <c r="J565" t="n">
        <v>22.09</v>
      </c>
      <c r="K565" t="inlineStr">
        <is>
          <t>KG</t>
        </is>
      </c>
      <c r="L565" t="n">
        <v>817.33</v>
      </c>
      <c r="M565" t="n">
        <v>37</v>
      </c>
      <c r="N565" t="inlineStr">
        <is>
          <t>ALIMENTOS</t>
        </is>
      </c>
      <c r="O565" t="inlineStr">
        <is>
          <t>06/2026</t>
        </is>
      </c>
    </row>
    <row r="566">
      <c r="A566" t="n">
        <v>237572</v>
      </c>
      <c r="B566" t="n">
        <v>122</v>
      </c>
      <c r="C566" t="inlineStr">
        <is>
          <t>Arcos</t>
        </is>
      </c>
      <c r="D566" t="inlineStr">
        <is>
          <t xml:space="preserve">CAROLINA AMANCIO </t>
        </is>
      </c>
      <c r="E566" t="inlineStr">
        <is>
          <t>303</t>
        </is>
      </c>
      <c r="F566" s="550" t="n">
        <v>46176</v>
      </c>
      <c r="G566" t="n">
        <v>26880</v>
      </c>
      <c r="H566" t="inlineStr">
        <is>
          <t xml:space="preserve">ESFERA DE CHOCOLATE BRANCO PINTADA NA COR VERMELHA APROX 5G UN </t>
        </is>
      </c>
      <c r="I566" t="inlineStr">
        <is>
          <t>ALIMENTOS</t>
        </is>
      </c>
      <c r="J566" t="n">
        <v>150</v>
      </c>
      <c r="K566" t="inlineStr">
        <is>
          <t>UN</t>
        </is>
      </c>
      <c r="L566" t="n">
        <v>375</v>
      </c>
      <c r="M566" t="n">
        <v>2.5</v>
      </c>
      <c r="N566" t="inlineStr">
        <is>
          <t>ALIMENTOS</t>
        </is>
      </c>
      <c r="O566" t="inlineStr">
        <is>
          <t>06/2026</t>
        </is>
      </c>
    </row>
    <row r="567">
      <c r="A567" t="n">
        <v>237571</v>
      </c>
      <c r="B567" t="n">
        <v>122</v>
      </c>
      <c r="C567" t="inlineStr">
        <is>
          <t>Arcos</t>
        </is>
      </c>
      <c r="D567" t="inlineStr">
        <is>
          <t>ZAHIL IMPORTADORA LTDA</t>
        </is>
      </c>
      <c r="E567" t="inlineStr">
        <is>
          <t>271110</t>
        </is>
      </c>
      <c r="F567" s="550" t="n">
        <v>46174</v>
      </c>
      <c r="G567" t="n">
        <v>27858</v>
      </c>
      <c r="H567" t="inlineStr">
        <is>
          <t>VINHO ROSE CHATEAU DE JAU / LE JAJA DE JAU ROSÉ DE SYRAH PAYS D'OC IGP LANGUEDOC</t>
        </is>
      </c>
      <c r="I567" t="inlineStr">
        <is>
          <t>BEBIDAS</t>
        </is>
      </c>
      <c r="J567" t="n">
        <v>12</v>
      </c>
      <c r="K567" t="inlineStr">
        <is>
          <t>UN</t>
        </is>
      </c>
      <c r="L567" t="n">
        <v>811.2</v>
      </c>
      <c r="M567" t="n">
        <v>67.59999999999999</v>
      </c>
      <c r="N567" t="inlineStr">
        <is>
          <t>BEBIDAS</t>
        </is>
      </c>
      <c r="O567" t="inlineStr">
        <is>
          <t>06/2026</t>
        </is>
      </c>
    </row>
    <row r="568">
      <c r="A568" t="n">
        <v>237571</v>
      </c>
      <c r="B568" t="n">
        <v>122</v>
      </c>
      <c r="C568" t="inlineStr">
        <is>
          <t>Arcos</t>
        </is>
      </c>
      <c r="D568" t="inlineStr">
        <is>
          <t>ZAHIL IMPORTADORA LTDA</t>
        </is>
      </c>
      <c r="E568" t="inlineStr">
        <is>
          <t>271110</t>
        </is>
      </c>
      <c r="F568" s="550" t="n">
        <v>46174</v>
      </c>
      <c r="G568" t="n">
        <v>17594</v>
      </c>
      <c r="H568" t="inlineStr">
        <is>
          <t>VINHO TINTO LE JAJA DE JAU DE SYRAH 750ML FRANCA</t>
        </is>
      </c>
      <c r="I568" t="inlineStr">
        <is>
          <t>BEBIDAS</t>
        </is>
      </c>
      <c r="J568" t="n">
        <v>12</v>
      </c>
      <c r="K568" t="inlineStr">
        <is>
          <t>GR</t>
        </is>
      </c>
      <c r="L568" t="n">
        <v>811.2</v>
      </c>
      <c r="M568" t="n">
        <v>67.59999999999999</v>
      </c>
      <c r="N568" t="inlineStr">
        <is>
          <t>BEBIDAS</t>
        </is>
      </c>
      <c r="O568" t="inlineStr">
        <is>
          <t>06/2026</t>
        </is>
      </c>
    </row>
    <row r="569">
      <c r="A569" t="n">
        <v>237570</v>
      </c>
      <c r="B569" t="n">
        <v>122</v>
      </c>
      <c r="C569" t="inlineStr">
        <is>
          <t>Arcos</t>
        </is>
      </c>
      <c r="D569" t="inlineStr">
        <is>
          <t>CASANDRA DEVOTTO</t>
        </is>
      </c>
      <c r="E569" t="inlineStr">
        <is>
          <t>178</t>
        </is>
      </c>
      <c r="F569" s="550" t="n">
        <v>46176</v>
      </c>
      <c r="G569" t="n">
        <v>25429</v>
      </c>
      <c r="H569" t="inlineStr">
        <is>
          <t>EMPANADA DE SALTENA UN</t>
        </is>
      </c>
      <c r="I569" t="inlineStr">
        <is>
          <t>ALIMENTOS</t>
        </is>
      </c>
      <c r="J569" t="n">
        <v>80</v>
      </c>
      <c r="K569" t="inlineStr">
        <is>
          <t>UN</t>
        </is>
      </c>
      <c r="L569" t="n">
        <v>496</v>
      </c>
      <c r="M569" t="n">
        <v>6.2</v>
      </c>
      <c r="N569" t="inlineStr">
        <is>
          <t>ALIMENTOS</t>
        </is>
      </c>
      <c r="O569" t="inlineStr">
        <is>
          <t>06/2026</t>
        </is>
      </c>
    </row>
    <row r="570">
      <c r="A570" t="n">
        <v>237570</v>
      </c>
      <c r="B570" t="n">
        <v>122</v>
      </c>
      <c r="C570" t="inlineStr">
        <is>
          <t>Arcos</t>
        </is>
      </c>
      <c r="D570" t="inlineStr">
        <is>
          <t>CASANDRA DEVOTTO</t>
        </is>
      </c>
      <c r="E570" t="inlineStr">
        <is>
          <t>178</t>
        </is>
      </c>
      <c r="F570" s="550" t="n">
        <v>46176</v>
      </c>
      <c r="G570" t="n">
        <v>26024</v>
      </c>
      <c r="H570" t="inlineStr">
        <is>
          <t>EMPANADA MARGUERITA UN</t>
        </is>
      </c>
      <c r="I570" t="inlineStr">
        <is>
          <t>ALIMENTOS</t>
        </is>
      </c>
      <c r="J570" t="n">
        <v>40</v>
      </c>
      <c r="K570" t="inlineStr">
        <is>
          <t>UN</t>
        </is>
      </c>
      <c r="L570" t="n">
        <v>248</v>
      </c>
      <c r="M570" t="n">
        <v>6.2</v>
      </c>
      <c r="N570" t="inlineStr">
        <is>
          <t>ALIMENTOS</t>
        </is>
      </c>
      <c r="O570" t="inlineStr">
        <is>
          <t>06/2026</t>
        </is>
      </c>
    </row>
    <row r="571">
      <c r="A571" t="n">
        <v>237570</v>
      </c>
      <c r="B571" t="n">
        <v>122</v>
      </c>
      <c r="C571" t="inlineStr">
        <is>
          <t>Arcos</t>
        </is>
      </c>
      <c r="D571" t="inlineStr">
        <is>
          <t>CASANDRA DEVOTTO</t>
        </is>
      </c>
      <c r="E571" t="inlineStr">
        <is>
          <t>178</t>
        </is>
      </c>
      <c r="F571" s="550" t="n">
        <v>46176</v>
      </c>
      <c r="G571" t="n">
        <v>26336</v>
      </c>
      <c r="H571" t="inlineStr">
        <is>
          <t>⁠EMPANADA CEBOLA E QUEIJO</t>
        </is>
      </c>
      <c r="I571" t="inlineStr">
        <is>
          <t>ALIMENTOS</t>
        </is>
      </c>
      <c r="J571" t="n">
        <v>60</v>
      </c>
      <c r="K571" t="inlineStr">
        <is>
          <t>UN</t>
        </is>
      </c>
      <c r="L571" t="n">
        <v>372</v>
      </c>
      <c r="M571" t="n">
        <v>6.2</v>
      </c>
      <c r="N571" t="inlineStr">
        <is>
          <t>ALIMENTOS</t>
        </is>
      </c>
      <c r="O571" t="inlineStr">
        <is>
          <t>06/2026</t>
        </is>
      </c>
    </row>
    <row r="572">
      <c r="A572" t="n">
        <v>237569</v>
      </c>
      <c r="B572" t="n">
        <v>122</v>
      </c>
      <c r="C572" t="inlineStr">
        <is>
          <t>Arcos</t>
        </is>
      </c>
      <c r="D572" t="inlineStr">
        <is>
          <t>PIRAMIDES COMERCIO DE AGUAS MINEIRAIS E BEBIDAS EM GERAL LTDA</t>
        </is>
      </c>
      <c r="E572" t="inlineStr">
        <is>
          <t>164595</t>
        </is>
      </c>
      <c r="F572" s="550" t="n">
        <v>46175</v>
      </c>
      <c r="G572" t="n">
        <v>28895</v>
      </c>
      <c r="H572" t="inlineStr">
        <is>
          <t>AGUA TONICA PRATA 269ML C/6UN</t>
        </is>
      </c>
      <c r="I572" t="inlineStr">
        <is>
          <t>BEBIDAS</t>
        </is>
      </c>
      <c r="J572" t="n">
        <v>20</v>
      </c>
      <c r="K572" t="inlineStr">
        <is>
          <t>PC</t>
        </is>
      </c>
      <c r="L572" t="n">
        <v>499.8</v>
      </c>
      <c r="M572" t="n">
        <v>24.99</v>
      </c>
      <c r="N572" t="inlineStr">
        <is>
          <t>BEBIDAS</t>
        </is>
      </c>
      <c r="O572" t="inlineStr">
        <is>
          <t>06/2026</t>
        </is>
      </c>
    </row>
    <row r="573">
      <c r="A573" t="n">
        <v>237568</v>
      </c>
      <c r="B573" t="n">
        <v>122</v>
      </c>
      <c r="C573" t="inlineStr">
        <is>
          <t>Arcos</t>
        </is>
      </c>
      <c r="D573" t="inlineStr">
        <is>
          <t>MEXBRA ALIMENTOS LTDA</t>
        </is>
      </c>
      <c r="E573" t="inlineStr">
        <is>
          <t>4426</t>
        </is>
      </c>
      <c r="F573" s="550" t="n">
        <v>46176</v>
      </c>
      <c r="G573" t="n">
        <v>29719</v>
      </c>
      <c r="H573" t="inlineStr">
        <is>
          <t>MASSA DE MILHO NIXTAMALIZADA 2KG</t>
        </is>
      </c>
      <c r="I573" t="inlineStr">
        <is>
          <t>ALIMENTOS</t>
        </is>
      </c>
      <c r="J573" t="n">
        <v>1</v>
      </c>
      <c r="K573" t="inlineStr">
        <is>
          <t>KG</t>
        </is>
      </c>
      <c r="L573" t="n">
        <v>44</v>
      </c>
      <c r="M573" t="n">
        <v>44</v>
      </c>
      <c r="N573" t="inlineStr">
        <is>
          <t>ALIMENTOS</t>
        </is>
      </c>
      <c r="O573" t="inlineStr">
        <is>
          <t>06/2026</t>
        </is>
      </c>
    </row>
    <row r="574">
      <c r="A574" t="n">
        <v>237568</v>
      </c>
      <c r="B574" t="n">
        <v>122</v>
      </c>
      <c r="C574" t="inlineStr">
        <is>
          <t>Arcos</t>
        </is>
      </c>
      <c r="D574" t="inlineStr">
        <is>
          <t>MEXBRA ALIMENTOS LTDA</t>
        </is>
      </c>
      <c r="E574" t="inlineStr">
        <is>
          <t>4426</t>
        </is>
      </c>
      <c r="F574" s="550" t="n">
        <v>46176</v>
      </c>
      <c r="G574" t="n">
        <v>26586</v>
      </c>
      <c r="H574" t="inlineStr">
        <is>
          <t>TORTILHA DE MILHO DE 11CM C/50 UN</t>
        </is>
      </c>
      <c r="I574" t="inlineStr">
        <is>
          <t>ALIMENTOS</t>
        </is>
      </c>
      <c r="J574" t="n">
        <v>1</v>
      </c>
      <c r="K574" t="inlineStr">
        <is>
          <t>CX</t>
        </is>
      </c>
      <c r="L574" t="n">
        <v>345</v>
      </c>
      <c r="M574" t="n">
        <v>345</v>
      </c>
      <c r="N574" t="inlineStr">
        <is>
          <t>ALIMENTOS</t>
        </is>
      </c>
      <c r="O574" t="inlineStr">
        <is>
          <t>06/2026</t>
        </is>
      </c>
    </row>
    <row r="575">
      <c r="A575" t="n">
        <v>237568</v>
      </c>
      <c r="B575" t="n">
        <v>122</v>
      </c>
      <c r="C575" t="inlineStr">
        <is>
          <t>Arcos</t>
        </is>
      </c>
      <c r="D575" t="inlineStr">
        <is>
          <t>MEXBRA ALIMENTOS LTDA</t>
        </is>
      </c>
      <c r="E575" t="inlineStr">
        <is>
          <t>4426</t>
        </is>
      </c>
      <c r="F575" s="550" t="n">
        <v>46176</v>
      </c>
      <c r="G575" t="n">
        <v>29721</v>
      </c>
      <c r="H575" t="inlineStr">
        <is>
          <t>JALPENO EM CONSERVA 1KG</t>
        </is>
      </c>
      <c r="I575" t="inlineStr">
        <is>
          <t>ALIMENTOS</t>
        </is>
      </c>
      <c r="J575" t="n">
        <v>1</v>
      </c>
      <c r="K575" t="inlineStr">
        <is>
          <t>KG</t>
        </is>
      </c>
      <c r="L575" t="n">
        <v>41</v>
      </c>
      <c r="M575" t="n">
        <v>41</v>
      </c>
      <c r="N575" t="inlineStr">
        <is>
          <t>ALIMENTOS</t>
        </is>
      </c>
      <c r="O575" t="inlineStr">
        <is>
          <t>06/2026</t>
        </is>
      </c>
    </row>
    <row r="576">
      <c r="A576" t="n">
        <v>237568</v>
      </c>
      <c r="B576" t="n">
        <v>122</v>
      </c>
      <c r="C576" t="inlineStr">
        <is>
          <t>Arcos</t>
        </is>
      </c>
      <c r="D576" t="inlineStr">
        <is>
          <t>MEXBRA ALIMENTOS LTDA</t>
        </is>
      </c>
      <c r="E576" t="inlineStr">
        <is>
          <t>4426</t>
        </is>
      </c>
      <c r="F576" s="550" t="n">
        <v>46176</v>
      </c>
      <c r="G576" t="n">
        <v>29720</v>
      </c>
      <c r="H576" t="inlineStr">
        <is>
          <t>POLPA DE CHIPLOTE 1KG</t>
        </is>
      </c>
      <c r="I576" t="inlineStr">
        <is>
          <t>ALIMENTOS</t>
        </is>
      </c>
      <c r="J576" t="n">
        <v>1</v>
      </c>
      <c r="K576" t="inlineStr">
        <is>
          <t>KG</t>
        </is>
      </c>
      <c r="L576" t="n">
        <v>105</v>
      </c>
      <c r="M576" t="n">
        <v>105</v>
      </c>
      <c r="N576" t="inlineStr">
        <is>
          <t>ALIMENTOS</t>
        </is>
      </c>
      <c r="O576" t="inlineStr">
        <is>
          <t>06/2026</t>
        </is>
      </c>
    </row>
    <row r="577">
      <c r="A577" t="n">
        <v>237567</v>
      </c>
      <c r="B577" t="n">
        <v>122</v>
      </c>
      <c r="C577" t="inlineStr">
        <is>
          <t>Arcos</t>
        </is>
      </c>
      <c r="D577" t="inlineStr">
        <is>
          <t xml:space="preserve">NOVA MIX </t>
        </is>
      </c>
      <c r="E577" t="inlineStr">
        <is>
          <t>2646188</t>
        </is>
      </c>
      <c r="F577" s="550" t="n">
        <v>46175</v>
      </c>
      <c r="G577" t="n">
        <v>19356</v>
      </c>
      <c r="H577" t="inlineStr">
        <is>
          <t>QUEIJO COALHO QUATA KG</t>
        </is>
      </c>
      <c r="I577" t="inlineStr">
        <is>
          <t>ALIMENTOS</t>
        </is>
      </c>
      <c r="J577" t="n">
        <v>11.28</v>
      </c>
      <c r="K577" t="inlineStr">
        <is>
          <t>KG</t>
        </is>
      </c>
      <c r="L577" t="n">
        <v>622.77</v>
      </c>
      <c r="M577" t="n">
        <v>55.210106</v>
      </c>
      <c r="N577" t="inlineStr">
        <is>
          <t>ALIMENTOS</t>
        </is>
      </c>
      <c r="O577" t="inlineStr">
        <is>
          <t>06/2026</t>
        </is>
      </c>
    </row>
    <row r="578">
      <c r="A578" t="n">
        <v>237566</v>
      </c>
      <c r="B578" t="n">
        <v>122</v>
      </c>
      <c r="C578" t="inlineStr">
        <is>
          <t>Arcos</t>
        </is>
      </c>
      <c r="D578" t="inlineStr">
        <is>
          <t xml:space="preserve">BELLNAY PAES ARTESANAIS LTDA </t>
        </is>
      </c>
      <c r="E578" t="inlineStr">
        <is>
          <t>2888</t>
        </is>
      </c>
      <c r="F578" s="550" t="n">
        <v>46175</v>
      </c>
      <c r="G578" t="n">
        <v>24833</v>
      </c>
      <c r="H578" t="inlineStr">
        <is>
          <t>PAO DE QUEIJO 80G C/25UN</t>
        </is>
      </c>
      <c r="I578" t="inlineStr">
        <is>
          <t>ALIMENTOS</t>
        </is>
      </c>
      <c r="J578" t="n">
        <v>10</v>
      </c>
      <c r="K578" t="inlineStr">
        <is>
          <t>CX</t>
        </is>
      </c>
      <c r="L578" t="n">
        <v>477.5</v>
      </c>
      <c r="M578" t="n">
        <v>47.75</v>
      </c>
      <c r="N578" t="inlineStr">
        <is>
          <t>ALIMENTOS</t>
        </is>
      </c>
      <c r="O578" t="inlineStr">
        <is>
          <t>06/2026</t>
        </is>
      </c>
    </row>
    <row r="579">
      <c r="A579" t="n">
        <v>237565</v>
      </c>
      <c r="B579" t="n">
        <v>122</v>
      </c>
      <c r="C579" t="inlineStr">
        <is>
          <t>Arcos</t>
        </is>
      </c>
      <c r="D579" t="inlineStr">
        <is>
          <t>NA MORADA INDÚSTRIA E COMÉRCIO LTDA</t>
        </is>
      </c>
      <c r="E579" t="inlineStr">
        <is>
          <t>295635</t>
        </is>
      </c>
      <c r="F579" s="550" t="n">
        <v>46175</v>
      </c>
      <c r="G579" t="n">
        <v>19370</v>
      </c>
      <c r="H579" t="inlineStr">
        <is>
          <t>QUEIJO CAMEMBERT SERRA DAS ANTAS CX 1,680KG C/12 DE 140G KG</t>
        </is>
      </c>
      <c r="I579" t="inlineStr">
        <is>
          <t>ALIMENTOS</t>
        </is>
      </c>
      <c r="J579" t="n">
        <v>9.58</v>
      </c>
      <c r="K579" t="inlineStr">
        <is>
          <t>KG</t>
        </is>
      </c>
      <c r="L579" t="n">
        <v>969.5</v>
      </c>
      <c r="M579" t="n">
        <v>101.200418</v>
      </c>
      <c r="N579" t="inlineStr">
        <is>
          <t>ALIMENTOS</t>
        </is>
      </c>
      <c r="O579" t="inlineStr">
        <is>
          <t>06/2026</t>
        </is>
      </c>
    </row>
    <row r="580">
      <c r="A580" t="n">
        <v>236673</v>
      </c>
      <c r="B580" t="n">
        <v>122</v>
      </c>
      <c r="C580" t="inlineStr">
        <is>
          <t>Arcos</t>
        </is>
      </c>
      <c r="D580" t="inlineStr">
        <is>
          <t>MONTE ALTO ALIMENTOS LTDA</t>
        </is>
      </c>
      <c r="E580" t="inlineStr">
        <is>
          <t>180847</t>
        </is>
      </c>
      <c r="F580" s="550" t="n">
        <v>46167</v>
      </c>
      <c r="G580" t="n">
        <v>26592</v>
      </c>
      <c r="H580" t="inlineStr">
        <is>
          <t>HAMBURGUER BOVINO FREDDI PORCIONADO EM 50G KG 60% ACEM 40% PEITO BOVINO ARCOS</t>
        </is>
      </c>
      <c r="I580" t="inlineStr">
        <is>
          <t>ALIMENTOS</t>
        </is>
      </c>
      <c r="J580" t="n">
        <v>21.67</v>
      </c>
      <c r="K580" t="inlineStr">
        <is>
          <t>KG</t>
        </is>
      </c>
      <c r="L580" t="n">
        <v>801.79</v>
      </c>
      <c r="M580" t="n">
        <v>37</v>
      </c>
      <c r="N580" t="inlineStr">
        <is>
          <t>ALIMENTOS</t>
        </is>
      </c>
      <c r="O580" t="inlineStr">
        <is>
          <t>05/2026</t>
        </is>
      </c>
    </row>
    <row r="581">
      <c r="A581" t="n">
        <v>236673</v>
      </c>
      <c r="B581" t="n">
        <v>122</v>
      </c>
      <c r="C581" t="inlineStr">
        <is>
          <t>Arcos</t>
        </is>
      </c>
      <c r="D581" t="inlineStr">
        <is>
          <t>MONTE ALTO ALIMENTOS LTDA</t>
        </is>
      </c>
      <c r="E581" t="inlineStr">
        <is>
          <t>180847</t>
        </is>
      </c>
      <c r="F581" s="550" t="n">
        <v>46167</v>
      </c>
      <c r="G581" t="n">
        <v>26582</v>
      </c>
      <c r="H581" t="inlineStr">
        <is>
          <t>BIFE ANCHO FREDDI PORCIONADO EM 200G KG</t>
        </is>
      </c>
      <c r="I581" t="inlineStr">
        <is>
          <t>ALIMENTOS</t>
        </is>
      </c>
      <c r="J581" t="n">
        <v>20.1</v>
      </c>
      <c r="K581" t="inlineStr">
        <is>
          <t>KG</t>
        </is>
      </c>
      <c r="L581" t="n">
        <v>2693.4</v>
      </c>
      <c r="M581" t="n">
        <v>134</v>
      </c>
      <c r="N581" t="inlineStr">
        <is>
          <t>ALIMENTOS</t>
        </is>
      </c>
      <c r="O581" t="inlineStr">
        <is>
          <t>05/2026</t>
        </is>
      </c>
    </row>
    <row r="582">
      <c r="A582" t="n">
        <v>236673</v>
      </c>
      <c r="B582" t="n">
        <v>122</v>
      </c>
      <c r="C582" t="inlineStr">
        <is>
          <t>Arcos</t>
        </is>
      </c>
      <c r="D582" t="inlineStr">
        <is>
          <t>MONTE ALTO ALIMENTOS LTDA</t>
        </is>
      </c>
      <c r="E582" t="inlineStr">
        <is>
          <t>180847</t>
        </is>
      </c>
      <c r="F582" s="550" t="n">
        <v>46167</v>
      </c>
      <c r="G582" t="n">
        <v>28479</v>
      </c>
      <c r="H582" t="inlineStr">
        <is>
          <t>COXAO MOLE ANGUS PICADINHO FREDDI KG</t>
        </is>
      </c>
      <c r="I582" t="inlineStr">
        <is>
          <t>ALIMENTOS</t>
        </is>
      </c>
      <c r="J582" t="n">
        <v>20.95</v>
      </c>
      <c r="K582" t="inlineStr">
        <is>
          <t>KG</t>
        </is>
      </c>
      <c r="L582" t="n">
        <v>1696.95</v>
      </c>
      <c r="M582" t="n">
        <v>81</v>
      </c>
      <c r="N582" t="inlineStr">
        <is>
          <t>ALIMENTOS</t>
        </is>
      </c>
      <c r="O582" t="inlineStr">
        <is>
          <t>05/2026</t>
        </is>
      </c>
    </row>
    <row r="583">
      <c r="A583" t="n">
        <v>236672</v>
      </c>
      <c r="B583" t="n">
        <v>122</v>
      </c>
      <c r="C583" t="inlineStr">
        <is>
          <t>Arcos</t>
        </is>
      </c>
      <c r="D583" t="inlineStr">
        <is>
          <t xml:space="preserve">EDUARDO TAKESHI MURANAKA </t>
        </is>
      </c>
      <c r="E583" t="inlineStr">
        <is>
          <t>260711618</t>
        </is>
      </c>
      <c r="F583" s="550" t="n">
        <v>46173</v>
      </c>
      <c r="G583" t="n">
        <v>28222</v>
      </c>
      <c r="H583" t="inlineStr">
        <is>
          <t>COGUMELO SHIITAKE MURANAKA KG</t>
        </is>
      </c>
      <c r="I583" t="inlineStr">
        <is>
          <t>ALIMENTOS</t>
        </is>
      </c>
      <c r="J583" t="n">
        <v>10</v>
      </c>
      <c r="K583" t="inlineStr">
        <is>
          <t>KG</t>
        </is>
      </c>
      <c r="L583" t="n">
        <v>420</v>
      </c>
      <c r="M583" t="n">
        <v>42</v>
      </c>
      <c r="N583" t="inlineStr">
        <is>
          <t xml:space="preserve"> ALIMENTOS</t>
        </is>
      </c>
      <c r="O583" t="inlineStr">
        <is>
          <t>05/2026</t>
        </is>
      </c>
    </row>
    <row r="584">
      <c r="A584" t="n">
        <v>236672</v>
      </c>
      <c r="B584" t="n">
        <v>122</v>
      </c>
      <c r="C584" t="inlineStr">
        <is>
          <t>Arcos</t>
        </is>
      </c>
      <c r="D584" t="inlineStr">
        <is>
          <t xml:space="preserve">EDUARDO TAKESHI MURANAKA </t>
        </is>
      </c>
      <c r="E584" t="inlineStr">
        <is>
          <t>260711618</t>
        </is>
      </c>
      <c r="F584" s="550" t="n">
        <v>46173</v>
      </c>
      <c r="G584" t="n">
        <v>28220</v>
      </c>
      <c r="H584" t="inlineStr">
        <is>
          <t>COGUMELO PARIS MURANAKA KG</t>
        </is>
      </c>
      <c r="I584" t="inlineStr">
        <is>
          <t>ALIMENTOS</t>
        </is>
      </c>
      <c r="J584" t="n">
        <v>10</v>
      </c>
      <c r="K584" t="inlineStr">
        <is>
          <t>KG</t>
        </is>
      </c>
      <c r="L584" t="n">
        <v>320</v>
      </c>
      <c r="M584" t="n">
        <v>32</v>
      </c>
      <c r="N584" t="inlineStr">
        <is>
          <t xml:space="preserve"> ALIMENTOS</t>
        </is>
      </c>
      <c r="O584" t="inlineStr">
        <is>
          <t>05/2026</t>
        </is>
      </c>
    </row>
    <row r="585">
      <c r="A585" t="n">
        <v>236672</v>
      </c>
      <c r="B585" t="n">
        <v>122</v>
      </c>
      <c r="C585" t="inlineStr">
        <is>
          <t>Arcos</t>
        </is>
      </c>
      <c r="D585" t="inlineStr">
        <is>
          <t xml:space="preserve">EDUARDO TAKESHI MURANAKA </t>
        </is>
      </c>
      <c r="E585" t="inlineStr">
        <is>
          <t>260711618</t>
        </is>
      </c>
      <c r="F585" s="550" t="n">
        <v>46173</v>
      </c>
      <c r="G585" t="n">
        <v>28221</v>
      </c>
      <c r="H585" t="inlineStr">
        <is>
          <t>COGUMELO PORTO BELLO MURANAKA KG</t>
        </is>
      </c>
      <c r="I585" t="inlineStr">
        <is>
          <t>ALIMENTOS</t>
        </is>
      </c>
      <c r="J585" t="n">
        <v>10</v>
      </c>
      <c r="K585" t="inlineStr">
        <is>
          <t>KG</t>
        </is>
      </c>
      <c r="L585" t="n">
        <v>380</v>
      </c>
      <c r="M585" t="n">
        <v>38</v>
      </c>
      <c r="N585" t="inlineStr">
        <is>
          <t xml:space="preserve"> ALIMENTOS</t>
        </is>
      </c>
      <c r="O585" t="inlineStr">
        <is>
          <t>05/2026</t>
        </is>
      </c>
    </row>
    <row r="586">
      <c r="A586" t="n">
        <v>236671</v>
      </c>
      <c r="B586" t="n">
        <v>122</v>
      </c>
      <c r="C586" t="inlineStr">
        <is>
          <t>Arcos</t>
        </is>
      </c>
      <c r="D586" t="inlineStr">
        <is>
          <t xml:space="preserve">CAROLINA AMANCIO </t>
        </is>
      </c>
      <c r="E586" t="inlineStr">
        <is>
          <t>299</t>
        </is>
      </c>
      <c r="F586" s="550" t="n">
        <v>46168</v>
      </c>
      <c r="G586" t="n">
        <v>26880</v>
      </c>
      <c r="H586" t="inlineStr">
        <is>
          <t xml:space="preserve">ESFERA DE CHOCOLATE BRANCO PINTADA NA COR VERMELHA APROX 5G UN </t>
        </is>
      </c>
      <c r="I586" t="inlineStr">
        <is>
          <t>ALIMENTOS</t>
        </is>
      </c>
      <c r="J586" t="n">
        <v>250</v>
      </c>
      <c r="K586" t="inlineStr">
        <is>
          <t>UN</t>
        </is>
      </c>
      <c r="L586" t="n">
        <v>625</v>
      </c>
      <c r="M586" t="n">
        <v>2.5</v>
      </c>
      <c r="N586" t="inlineStr">
        <is>
          <t>ALIMENTOS</t>
        </is>
      </c>
      <c r="O586" t="inlineStr">
        <is>
          <t>05/2026</t>
        </is>
      </c>
    </row>
    <row r="587">
      <c r="A587" t="n">
        <v>236670</v>
      </c>
      <c r="B587" t="n">
        <v>122</v>
      </c>
      <c r="C587" t="inlineStr">
        <is>
          <t>Arcos</t>
        </is>
      </c>
      <c r="D587" t="inlineStr">
        <is>
          <t>MERCADO PAGO.COM REPRESENTACOES LTDA</t>
        </is>
      </c>
      <c r="E587" t="inlineStr">
        <is>
          <t>964576</t>
        </is>
      </c>
      <c r="F587" s="550" t="n">
        <v>46169</v>
      </c>
      <c r="G587" t="n">
        <v>29739</v>
      </c>
      <c r="H587" t="inlineStr">
        <is>
          <t>BECKER DE PLASTICO 1000ML</t>
        </is>
      </c>
      <c r="I587" t="inlineStr">
        <is>
          <t>UTENSILIOS</t>
        </is>
      </c>
      <c r="J587" t="n">
        <v>2</v>
      </c>
      <c r="K587" t="inlineStr">
        <is>
          <t>UN</t>
        </is>
      </c>
      <c r="L587" t="n">
        <v>57.14</v>
      </c>
      <c r="M587" t="n">
        <v>28.57</v>
      </c>
      <c r="N587" t="inlineStr">
        <is>
          <t>A VISTA</t>
        </is>
      </c>
      <c r="O587" t="inlineStr">
        <is>
          <t>05/2026</t>
        </is>
      </c>
    </row>
    <row r="588">
      <c r="A588" t="n">
        <v>236669</v>
      </c>
      <c r="B588" t="n">
        <v>122</v>
      </c>
      <c r="C588" t="inlineStr">
        <is>
          <t>Arcos</t>
        </is>
      </c>
      <c r="D588" t="inlineStr">
        <is>
          <t>MERCADO PAGO.COM REPRESENTACOES LTDA</t>
        </is>
      </c>
      <c r="E588" t="inlineStr">
        <is>
          <t>41987</t>
        </is>
      </c>
      <c r="F588" s="550" t="n">
        <v>46169</v>
      </c>
      <c r="G588" t="n">
        <v>29740</v>
      </c>
      <c r="H588" t="inlineStr">
        <is>
          <t>BECKER DE PLASTICO 2000ML</t>
        </is>
      </c>
      <c r="I588" t="inlineStr">
        <is>
          <t>UTENSILIOS</t>
        </is>
      </c>
      <c r="J588" t="n">
        <v>2</v>
      </c>
      <c r="K588" t="inlineStr">
        <is>
          <t>UN</t>
        </is>
      </c>
      <c r="L588" t="n">
        <v>64.3</v>
      </c>
      <c r="M588" t="n">
        <v>32.15</v>
      </c>
      <c r="N588" t="inlineStr">
        <is>
          <t>A VISTA</t>
        </is>
      </c>
      <c r="O588" t="inlineStr">
        <is>
          <t>05/2026</t>
        </is>
      </c>
    </row>
    <row r="589">
      <c r="A589" t="n">
        <v>236668</v>
      </c>
      <c r="B589" t="n">
        <v>122</v>
      </c>
      <c r="C589" t="inlineStr">
        <is>
          <t>Arcos</t>
        </is>
      </c>
      <c r="D589" t="inlineStr">
        <is>
          <t>DEOLINDA DOS SANTOS FREITAS</t>
        </is>
      </c>
      <c r="E589" t="inlineStr">
        <is>
          <t>2678</t>
        </is>
      </c>
      <c r="F589" s="550" t="n">
        <v>46169</v>
      </c>
      <c r="G589" t="n">
        <v>17573</v>
      </c>
      <c r="H589" t="inlineStr">
        <is>
          <t>BOBINA TERMICA DE PDV PALHA 80X30 C/30UN</t>
        </is>
      </c>
      <c r="I589" t="inlineStr">
        <is>
          <t>DESCARTAVEIS/HIGIENE E LIMPEZA</t>
        </is>
      </c>
      <c r="J589" t="n">
        <v>4</v>
      </c>
      <c r="K589" t="inlineStr">
        <is>
          <t>CX</t>
        </is>
      </c>
      <c r="L589" t="n">
        <v>218.2</v>
      </c>
      <c r="M589" t="n">
        <v>54.55</v>
      </c>
      <c r="N589" t="inlineStr">
        <is>
          <t>DESCARTAVEIS</t>
        </is>
      </c>
      <c r="O589" t="inlineStr">
        <is>
          <t>05/2026</t>
        </is>
      </c>
    </row>
    <row r="590">
      <c r="A590" t="n">
        <v>236667</v>
      </c>
      <c r="B590" t="n">
        <v>122</v>
      </c>
      <c r="C590" t="inlineStr">
        <is>
          <t>Arcos</t>
        </is>
      </c>
      <c r="D590" t="inlineStr">
        <is>
          <t>DEOLINDA DOS SANTOS FREITAS</t>
        </is>
      </c>
      <c r="E590" t="inlineStr">
        <is>
          <t>2684</t>
        </is>
      </c>
      <c r="F590" s="550" t="n">
        <v>46169</v>
      </c>
      <c r="G590" t="n">
        <v>20861</v>
      </c>
      <c r="H590" t="inlineStr">
        <is>
          <t>GEMA DE OVO PASTEURIZADA NETTO C/1KG UN</t>
        </is>
      </c>
      <c r="I590" t="inlineStr">
        <is>
          <t>ALIMENTOS</t>
        </is>
      </c>
      <c r="J590" t="n">
        <v>8</v>
      </c>
      <c r="K590" t="inlineStr">
        <is>
          <t>UN</t>
        </is>
      </c>
      <c r="L590" t="n">
        <v>373.6</v>
      </c>
      <c r="M590" t="n">
        <v>46.7</v>
      </c>
      <c r="N590" t="inlineStr">
        <is>
          <t>ALIMENTOS</t>
        </is>
      </c>
      <c r="O590" t="inlineStr">
        <is>
          <t>05/2026</t>
        </is>
      </c>
    </row>
    <row r="591">
      <c r="A591" t="n">
        <v>236667</v>
      </c>
      <c r="B591" t="n">
        <v>122</v>
      </c>
      <c r="C591" t="inlineStr">
        <is>
          <t>Arcos</t>
        </is>
      </c>
      <c r="D591" t="inlineStr">
        <is>
          <t>DEOLINDA DOS SANTOS FREITAS</t>
        </is>
      </c>
      <c r="E591" t="inlineStr">
        <is>
          <t>2684</t>
        </is>
      </c>
      <c r="F591" s="550" t="n">
        <v>46169</v>
      </c>
      <c r="G591" t="n">
        <v>24952</v>
      </c>
      <c r="H591" t="inlineStr">
        <is>
          <t>CHIPS DE BANANA KG</t>
        </is>
      </c>
      <c r="I591" t="inlineStr">
        <is>
          <t>ALIMENTOS</t>
        </is>
      </c>
      <c r="J591" t="n">
        <v>3</v>
      </c>
      <c r="K591" t="inlineStr">
        <is>
          <t>KG</t>
        </is>
      </c>
      <c r="L591" t="n">
        <v>216.9</v>
      </c>
      <c r="M591" t="n">
        <v>72.3</v>
      </c>
      <c r="N591" t="inlineStr">
        <is>
          <t>ALIMENTOS</t>
        </is>
      </c>
      <c r="O591" t="inlineStr">
        <is>
          <t>05/2026</t>
        </is>
      </c>
    </row>
    <row r="592">
      <c r="A592" t="n">
        <v>236666</v>
      </c>
      <c r="B592" t="n">
        <v>122</v>
      </c>
      <c r="C592" t="inlineStr">
        <is>
          <t>Arcos</t>
        </is>
      </c>
      <c r="D592" t="inlineStr">
        <is>
          <t>EMPORIO M&amp;L COMERCIO DE ALIM E BEBIDAS LTDA</t>
        </is>
      </c>
      <c r="E592" t="inlineStr">
        <is>
          <t>515398</t>
        </is>
      </c>
      <c r="F592" s="550" t="n">
        <v>46168</v>
      </c>
      <c r="G592" t="n">
        <v>21010</v>
      </c>
      <c r="H592" t="inlineStr">
        <is>
          <t>OLEO DE CANOLA SAUDE C/900ML</t>
        </is>
      </c>
      <c r="I592" t="inlineStr">
        <is>
          <t>ALIMENTOS</t>
        </is>
      </c>
      <c r="J592" t="n">
        <v>40</v>
      </c>
      <c r="K592" t="inlineStr">
        <is>
          <t>UN</t>
        </is>
      </c>
      <c r="L592" t="n">
        <v>472</v>
      </c>
      <c r="M592" t="n">
        <v>11.8</v>
      </c>
      <c r="N592" t="inlineStr">
        <is>
          <t>ALIMENTOS</t>
        </is>
      </c>
      <c r="O592" t="inlineStr">
        <is>
          <t>05/2026</t>
        </is>
      </c>
    </row>
    <row r="593">
      <c r="A593" t="n">
        <v>236666</v>
      </c>
      <c r="B593" t="n">
        <v>122</v>
      </c>
      <c r="C593" t="inlineStr">
        <is>
          <t>Arcos</t>
        </is>
      </c>
      <c r="D593" t="inlineStr">
        <is>
          <t>EMPORIO M&amp;L COMERCIO DE ALIM E BEBIDAS LTDA</t>
        </is>
      </c>
      <c r="E593" t="inlineStr">
        <is>
          <t>515398</t>
        </is>
      </c>
      <c r="F593" s="550" t="n">
        <v>46168</v>
      </c>
      <c r="G593" t="n">
        <v>24039</v>
      </c>
      <c r="H593" t="inlineStr">
        <is>
          <t>AMENDOA INTEIRA CRUA SEM CASCA 1KG</t>
        </is>
      </c>
      <c r="I593" t="inlineStr">
        <is>
          <t>ALIMENTOS</t>
        </is>
      </c>
      <c r="J593" t="n">
        <v>8</v>
      </c>
      <c r="K593" t="inlineStr">
        <is>
          <t>Kg</t>
        </is>
      </c>
      <c r="L593" t="n">
        <v>568.8</v>
      </c>
      <c r="M593" t="n">
        <v>71.09999999999999</v>
      </c>
      <c r="N593" t="inlineStr">
        <is>
          <t>ALIMENTOS</t>
        </is>
      </c>
      <c r="O593" t="inlineStr">
        <is>
          <t>05/2026</t>
        </is>
      </c>
    </row>
    <row r="594">
      <c r="A594" t="n">
        <v>236666</v>
      </c>
      <c r="B594" t="n">
        <v>122</v>
      </c>
      <c r="C594" t="inlineStr">
        <is>
          <t>Arcos</t>
        </is>
      </c>
      <c r="D594" t="inlineStr">
        <is>
          <t>EMPORIO M&amp;L COMERCIO DE ALIM E BEBIDAS LTDA</t>
        </is>
      </c>
      <c r="E594" t="inlineStr">
        <is>
          <t>515398</t>
        </is>
      </c>
      <c r="F594" s="550" t="n">
        <v>46168</v>
      </c>
      <c r="G594" t="n">
        <v>24401</v>
      </c>
      <c r="H594" t="inlineStr">
        <is>
          <t>PAPRICA PICANTE PCT 500G UN</t>
        </is>
      </c>
      <c r="I594" t="inlineStr">
        <is>
          <t>ALIMENTOS</t>
        </is>
      </c>
      <c r="J594" t="n">
        <v>2</v>
      </c>
      <c r="K594" t="inlineStr">
        <is>
          <t>N/A</t>
        </is>
      </c>
      <c r="L594" t="n">
        <v>15</v>
      </c>
      <c r="M594" t="n">
        <v>7.5</v>
      </c>
      <c r="N594" t="inlineStr">
        <is>
          <t>ALIMENTOS</t>
        </is>
      </c>
      <c r="O594" t="inlineStr">
        <is>
          <t>05/2026</t>
        </is>
      </c>
    </row>
    <row r="595">
      <c r="A595" t="n">
        <v>236666</v>
      </c>
      <c r="B595" t="n">
        <v>122</v>
      </c>
      <c r="C595" t="inlineStr">
        <is>
          <t>Arcos</t>
        </is>
      </c>
      <c r="D595" t="inlineStr">
        <is>
          <t>EMPORIO M&amp;L COMERCIO DE ALIM E BEBIDAS LTDA</t>
        </is>
      </c>
      <c r="E595" t="inlineStr">
        <is>
          <t>515398</t>
        </is>
      </c>
      <c r="F595" s="550" t="n">
        <v>46168</v>
      </c>
      <c r="G595" t="n">
        <v>20270</v>
      </c>
      <c r="H595" t="inlineStr">
        <is>
          <t>CASTANHA DE CAJU CRUA W1 C/1KG</t>
        </is>
      </c>
      <c r="I595" t="inlineStr">
        <is>
          <t>ALIMENTOS</t>
        </is>
      </c>
      <c r="J595" t="n">
        <v>5</v>
      </c>
      <c r="K595" t="inlineStr">
        <is>
          <t>PC</t>
        </is>
      </c>
      <c r="L595" t="n">
        <v>423</v>
      </c>
      <c r="M595" t="n">
        <v>84.59999999999999</v>
      </c>
      <c r="N595" t="inlineStr">
        <is>
          <t>ALIMENTOS</t>
        </is>
      </c>
      <c r="O595" t="inlineStr">
        <is>
          <t>05/2026</t>
        </is>
      </c>
    </row>
    <row r="596">
      <c r="A596" t="n">
        <v>236666</v>
      </c>
      <c r="B596" t="n">
        <v>122</v>
      </c>
      <c r="C596" t="inlineStr">
        <is>
          <t>Arcos</t>
        </is>
      </c>
      <c r="D596" t="inlineStr">
        <is>
          <t>EMPORIO M&amp;L COMERCIO DE ALIM E BEBIDAS LTDA</t>
        </is>
      </c>
      <c r="E596" t="inlineStr">
        <is>
          <t>515398</t>
        </is>
      </c>
      <c r="F596" s="550" t="n">
        <v>46168</v>
      </c>
      <c r="G596" t="n">
        <v>24322</v>
      </c>
      <c r="H596" t="inlineStr">
        <is>
          <t>LEMON PEPPER KG</t>
        </is>
      </c>
      <c r="I596" t="inlineStr">
        <is>
          <t>ALIMENTOS</t>
        </is>
      </c>
      <c r="J596" t="n">
        <v>4</v>
      </c>
      <c r="K596" t="inlineStr">
        <is>
          <t>Kg</t>
        </is>
      </c>
      <c r="L596" t="n">
        <v>44</v>
      </c>
      <c r="M596" t="n">
        <v>11</v>
      </c>
      <c r="N596" t="inlineStr">
        <is>
          <t>ALIMENTOS</t>
        </is>
      </c>
      <c r="O596" t="inlineStr">
        <is>
          <t>05/2026</t>
        </is>
      </c>
    </row>
    <row r="597">
      <c r="A597" t="n">
        <v>236666</v>
      </c>
      <c r="B597" t="n">
        <v>122</v>
      </c>
      <c r="C597" t="inlineStr">
        <is>
          <t>Arcos</t>
        </is>
      </c>
      <c r="D597" t="inlineStr">
        <is>
          <t>EMPORIO M&amp;L COMERCIO DE ALIM E BEBIDAS LTDA</t>
        </is>
      </c>
      <c r="E597" t="inlineStr">
        <is>
          <t>515398</t>
        </is>
      </c>
      <c r="F597" s="550" t="n">
        <v>46168</v>
      </c>
      <c r="G597" t="n">
        <v>19932</v>
      </c>
      <c r="H597" t="inlineStr">
        <is>
          <t>PAPRICA DOCE 500GR</t>
        </is>
      </c>
      <c r="I597" t="inlineStr">
        <is>
          <t>ALIMENTOS</t>
        </is>
      </c>
      <c r="J597" t="n">
        <v>4</v>
      </c>
      <c r="K597" t="inlineStr">
        <is>
          <t>N/A</t>
        </is>
      </c>
      <c r="L597" t="n">
        <v>28</v>
      </c>
      <c r="M597" t="n">
        <v>7</v>
      </c>
      <c r="N597" t="inlineStr">
        <is>
          <t>ALIMENTOS</t>
        </is>
      </c>
      <c r="O597" t="inlineStr">
        <is>
          <t>05/2026</t>
        </is>
      </c>
    </row>
    <row r="598">
      <c r="A598" t="n">
        <v>236665</v>
      </c>
      <c r="B598" t="n">
        <v>122</v>
      </c>
      <c r="C598" t="inlineStr">
        <is>
          <t>Arcos</t>
        </is>
      </c>
      <c r="D598" t="inlineStr">
        <is>
          <t>DTK COMERCIO DE ALIMENTOS LTDA</t>
        </is>
      </c>
      <c r="E598" t="inlineStr">
        <is>
          <t>81774</t>
        </is>
      </c>
      <c r="F598" s="550" t="n">
        <v>46169</v>
      </c>
      <c r="G598" t="n">
        <v>20242</v>
      </c>
      <c r="H598" t="inlineStr">
        <is>
          <t>FEIJAO CARIOCA CAMIL C/2KG</t>
        </is>
      </c>
      <c r="I598" t="inlineStr">
        <is>
          <t>ALIMENTOS</t>
        </is>
      </c>
      <c r="J598" t="n">
        <v>5</v>
      </c>
      <c r="K598" t="inlineStr">
        <is>
          <t>PC</t>
        </is>
      </c>
      <c r="L598" t="n">
        <v>98.7</v>
      </c>
      <c r="M598" t="n">
        <v>19.74</v>
      </c>
      <c r="N598" t="inlineStr">
        <is>
          <t>ALIMENTOS</t>
        </is>
      </c>
      <c r="O598" t="inlineStr">
        <is>
          <t>05/2026</t>
        </is>
      </c>
    </row>
    <row r="599">
      <c r="A599" t="n">
        <v>236665</v>
      </c>
      <c r="B599" t="n">
        <v>122</v>
      </c>
      <c r="C599" t="inlineStr">
        <is>
          <t>Arcos</t>
        </is>
      </c>
      <c r="D599" t="inlineStr">
        <is>
          <t>DTK COMERCIO DE ALIMENTOS LTDA</t>
        </is>
      </c>
      <c r="E599" t="inlineStr">
        <is>
          <t>81774</t>
        </is>
      </c>
      <c r="F599" s="550" t="n">
        <v>46169</v>
      </c>
      <c r="G599" t="n">
        <v>20360</v>
      </c>
      <c r="H599" t="inlineStr">
        <is>
          <t>FARINHA DE TRIGO ANACONDA C/5KG</t>
        </is>
      </c>
      <c r="I599" t="inlineStr">
        <is>
          <t>ALIMENTOS</t>
        </is>
      </c>
      <c r="J599" t="n">
        <v>5</v>
      </c>
      <c r="K599" t="inlineStr">
        <is>
          <t>Kg</t>
        </is>
      </c>
      <c r="L599" t="n">
        <v>104.45</v>
      </c>
      <c r="M599" t="n">
        <v>20.89</v>
      </c>
      <c r="N599" t="inlineStr">
        <is>
          <t>ALIMENTOS</t>
        </is>
      </c>
      <c r="O599" t="inlineStr">
        <is>
          <t>05/2026</t>
        </is>
      </c>
    </row>
    <row r="600">
      <c r="A600" t="n">
        <v>236665</v>
      </c>
      <c r="B600" t="n">
        <v>122</v>
      </c>
      <c r="C600" t="inlineStr">
        <is>
          <t>Arcos</t>
        </is>
      </c>
      <c r="D600" t="inlineStr">
        <is>
          <t>DTK COMERCIO DE ALIMENTOS LTDA</t>
        </is>
      </c>
      <c r="E600" t="inlineStr">
        <is>
          <t>81774</t>
        </is>
      </c>
      <c r="F600" s="550" t="n">
        <v>46169</v>
      </c>
      <c r="G600" t="n">
        <v>20202</v>
      </c>
      <c r="H600" t="inlineStr">
        <is>
          <t>VINAGRE DE ARROZ CASTELO 750ML UN</t>
        </is>
      </c>
      <c r="I600" t="inlineStr">
        <is>
          <t>ALIMENTOS</t>
        </is>
      </c>
      <c r="J600" t="n">
        <v>6</v>
      </c>
      <c r="K600" t="inlineStr">
        <is>
          <t>UN</t>
        </is>
      </c>
      <c r="L600" t="n">
        <v>43.08</v>
      </c>
      <c r="M600" t="n">
        <v>7.18</v>
      </c>
      <c r="N600" t="inlineStr">
        <is>
          <t>ALIMENTOS</t>
        </is>
      </c>
      <c r="O600" t="inlineStr">
        <is>
          <t>05/2026</t>
        </is>
      </c>
    </row>
    <row r="601">
      <c r="A601" t="n">
        <v>236665</v>
      </c>
      <c r="B601" t="n">
        <v>122</v>
      </c>
      <c r="C601" t="inlineStr">
        <is>
          <t>Arcos</t>
        </is>
      </c>
      <c r="D601" t="inlineStr">
        <is>
          <t>DTK COMERCIO DE ALIMENTOS LTDA</t>
        </is>
      </c>
      <c r="E601" t="inlineStr">
        <is>
          <t>81774</t>
        </is>
      </c>
      <c r="F601" s="550" t="n">
        <v>46169</v>
      </c>
      <c r="G601" t="n">
        <v>20661</v>
      </c>
      <c r="H601" t="inlineStr">
        <is>
          <t>LEITE CONDENSADO MOCA C/395G UN</t>
        </is>
      </c>
      <c r="I601" t="inlineStr">
        <is>
          <t>ALIMENTOS</t>
        </is>
      </c>
      <c r="J601" t="n">
        <v>10</v>
      </c>
      <c r="K601" t="inlineStr">
        <is>
          <t>UN</t>
        </is>
      </c>
      <c r="L601" t="n">
        <v>85.90000000000001</v>
      </c>
      <c r="M601" t="n">
        <v>8.59</v>
      </c>
      <c r="N601" t="inlineStr">
        <is>
          <t>ALIMENTOS</t>
        </is>
      </c>
      <c r="O601" t="inlineStr">
        <is>
          <t>05/2026</t>
        </is>
      </c>
    </row>
    <row r="602">
      <c r="A602" t="n">
        <v>236665</v>
      </c>
      <c r="B602" t="n">
        <v>122</v>
      </c>
      <c r="C602" t="inlineStr">
        <is>
          <t>Arcos</t>
        </is>
      </c>
      <c r="D602" t="inlineStr">
        <is>
          <t>DTK COMERCIO DE ALIMENTOS LTDA</t>
        </is>
      </c>
      <c r="E602" t="inlineStr">
        <is>
          <t>81774</t>
        </is>
      </c>
      <c r="F602" s="550" t="n">
        <v>46169</v>
      </c>
      <c r="G602" t="n">
        <v>20645</v>
      </c>
      <c r="H602" t="inlineStr">
        <is>
          <t>MILHO VERDE QUERO C/2KG</t>
        </is>
      </c>
      <c r="I602" t="inlineStr">
        <is>
          <t>ALIMENTOS</t>
        </is>
      </c>
      <c r="J602" t="n">
        <v>12</v>
      </c>
      <c r="K602" t="inlineStr">
        <is>
          <t>Lt</t>
        </is>
      </c>
      <c r="L602" t="n">
        <v>272.4</v>
      </c>
      <c r="M602" t="n">
        <v>22.7</v>
      </c>
      <c r="N602" t="inlineStr">
        <is>
          <t>ALIMENTOS</t>
        </is>
      </c>
      <c r="O602" t="inlineStr">
        <is>
          <t>05/2026</t>
        </is>
      </c>
    </row>
    <row r="603">
      <c r="A603" t="n">
        <v>236665</v>
      </c>
      <c r="B603" t="n">
        <v>122</v>
      </c>
      <c r="C603" t="inlineStr">
        <is>
          <t>Arcos</t>
        </is>
      </c>
      <c r="D603" t="inlineStr">
        <is>
          <t>DTK COMERCIO DE ALIMENTOS LTDA</t>
        </is>
      </c>
      <c r="E603" t="inlineStr">
        <is>
          <t>81774</t>
        </is>
      </c>
      <c r="F603" s="550" t="n">
        <v>46169</v>
      </c>
      <c r="G603" t="n">
        <v>24123</v>
      </c>
      <c r="H603" t="inlineStr">
        <is>
          <t>CASTANHA DO PARA S/ CASCA MEDIA C/1KG</t>
        </is>
      </c>
      <c r="I603" t="inlineStr">
        <is>
          <t>ALIMENTOS</t>
        </is>
      </c>
      <c r="J603" t="n">
        <v>5</v>
      </c>
      <c r="K603" t="inlineStr">
        <is>
          <t>PC</t>
        </is>
      </c>
      <c r="L603" t="n">
        <v>530</v>
      </c>
      <c r="M603" t="n">
        <v>106</v>
      </c>
      <c r="N603" t="inlineStr">
        <is>
          <t>ALIMENTOS</t>
        </is>
      </c>
      <c r="O603" t="inlineStr">
        <is>
          <t>05/2026</t>
        </is>
      </c>
    </row>
    <row r="604">
      <c r="A604" t="n">
        <v>236665</v>
      </c>
      <c r="B604" t="n">
        <v>122</v>
      </c>
      <c r="C604" t="inlineStr">
        <is>
          <t>Arcos</t>
        </is>
      </c>
      <c r="D604" t="inlineStr">
        <is>
          <t>DTK COMERCIO DE ALIMENTOS LTDA</t>
        </is>
      </c>
      <c r="E604" t="inlineStr">
        <is>
          <t>81774</t>
        </is>
      </c>
      <c r="F604" s="550" t="n">
        <v>46169</v>
      </c>
      <c r="G604" t="n">
        <v>23502</v>
      </c>
      <c r="H604" t="inlineStr">
        <is>
          <t>PAPRICA DEFUMADA PCT 500G UN</t>
        </is>
      </c>
      <c r="I604" t="inlineStr">
        <is>
          <t>ALIMENTOS</t>
        </is>
      </c>
      <c r="J604" t="n">
        <v>14.9</v>
      </c>
      <c r="K604" t="inlineStr">
        <is>
          <t>N/A</t>
        </is>
      </c>
      <c r="L604" t="n">
        <v>14.9</v>
      </c>
      <c r="M604" t="n">
        <v>1</v>
      </c>
      <c r="N604" t="inlineStr">
        <is>
          <t>ALIMENTOS</t>
        </is>
      </c>
      <c r="O604" t="inlineStr">
        <is>
          <t>05/2026</t>
        </is>
      </c>
    </row>
    <row r="605">
      <c r="A605" t="n">
        <v>236665</v>
      </c>
      <c r="B605" t="n">
        <v>122</v>
      </c>
      <c r="C605" t="inlineStr">
        <is>
          <t>Arcos</t>
        </is>
      </c>
      <c r="D605" t="inlineStr">
        <is>
          <t>DTK COMERCIO DE ALIMENTOS LTDA</t>
        </is>
      </c>
      <c r="E605" t="inlineStr">
        <is>
          <t>81774</t>
        </is>
      </c>
      <c r="F605" s="550" t="n">
        <v>46169</v>
      </c>
      <c r="G605" t="n">
        <v>20227</v>
      </c>
      <c r="H605" t="inlineStr">
        <is>
          <t>FEIJAO PRETO CAMIL C/2KG</t>
        </is>
      </c>
      <c r="I605" t="inlineStr">
        <is>
          <t>ALIMENTOS</t>
        </is>
      </c>
      <c r="J605" t="n">
        <v>5</v>
      </c>
      <c r="K605" t="inlineStr">
        <is>
          <t>PC</t>
        </is>
      </c>
      <c r="L605" t="n">
        <v>66</v>
      </c>
      <c r="M605" t="n">
        <v>13.2</v>
      </c>
      <c r="N605" t="inlineStr">
        <is>
          <t>ALIMENTOS</t>
        </is>
      </c>
      <c r="O605" t="inlineStr">
        <is>
          <t>05/2026</t>
        </is>
      </c>
    </row>
    <row r="606">
      <c r="A606" t="n">
        <v>236665</v>
      </c>
      <c r="B606" t="n">
        <v>122</v>
      </c>
      <c r="C606" t="inlineStr">
        <is>
          <t>Arcos</t>
        </is>
      </c>
      <c r="D606" t="inlineStr">
        <is>
          <t>DTK COMERCIO DE ALIMENTOS LTDA</t>
        </is>
      </c>
      <c r="E606" t="inlineStr">
        <is>
          <t>81774</t>
        </is>
      </c>
      <c r="F606" s="550" t="n">
        <v>46169</v>
      </c>
      <c r="G606" t="n">
        <v>20421</v>
      </c>
      <c r="H606" t="inlineStr">
        <is>
          <t>COUSCOUS MARROQUINO PAGANINI 500G</t>
        </is>
      </c>
      <c r="I606" t="inlineStr">
        <is>
          <t>ALIMENTOS</t>
        </is>
      </c>
      <c r="J606" t="n">
        <v>16</v>
      </c>
      <c r="K606" t="inlineStr">
        <is>
          <t>UN</t>
        </is>
      </c>
      <c r="L606" t="n">
        <v>284.8</v>
      </c>
      <c r="M606" t="n">
        <v>17.8</v>
      </c>
      <c r="N606" t="inlineStr">
        <is>
          <t>ALIMENTOS</t>
        </is>
      </c>
      <c r="O606" t="inlineStr">
        <is>
          <t>05/2026</t>
        </is>
      </c>
    </row>
    <row r="607">
      <c r="A607" t="n">
        <v>236665</v>
      </c>
      <c r="B607" t="n">
        <v>122</v>
      </c>
      <c r="C607" t="inlineStr">
        <is>
          <t>Arcos</t>
        </is>
      </c>
      <c r="D607" t="inlineStr">
        <is>
          <t>DTK COMERCIO DE ALIMENTOS LTDA</t>
        </is>
      </c>
      <c r="E607" t="inlineStr">
        <is>
          <t>81774</t>
        </is>
      </c>
      <c r="F607" s="550" t="n">
        <v>46169</v>
      </c>
      <c r="G607" t="n">
        <v>21100</v>
      </c>
      <c r="H607" t="inlineStr">
        <is>
          <t>ACUCAR CONFEITEIRO GLACUCAR UNIAO 500G</t>
        </is>
      </c>
      <c r="I607" t="inlineStr">
        <is>
          <t>ALIMENTOS</t>
        </is>
      </c>
      <c r="J607" t="n">
        <v>2</v>
      </c>
      <c r="K607" t="inlineStr">
        <is>
          <t>PC</t>
        </is>
      </c>
      <c r="L607" t="n">
        <v>6.2</v>
      </c>
      <c r="M607" t="n">
        <v>3.1</v>
      </c>
      <c r="N607" t="inlineStr">
        <is>
          <t>ALIMENTOS</t>
        </is>
      </c>
      <c r="O607" t="inlineStr">
        <is>
          <t>05/2026</t>
        </is>
      </c>
    </row>
    <row r="608">
      <c r="A608" t="n">
        <v>236664</v>
      </c>
      <c r="B608" t="n">
        <v>122</v>
      </c>
      <c r="C608" t="inlineStr">
        <is>
          <t>Arcos</t>
        </is>
      </c>
      <c r="D608" t="inlineStr">
        <is>
          <t>DO CHEF DISTRIBUIDORA DE ALIMENTOS LTDA</t>
        </is>
      </c>
      <c r="E608" t="inlineStr">
        <is>
          <t>1935</t>
        </is>
      </c>
      <c r="F608" s="550" t="n">
        <v>46169</v>
      </c>
      <c r="G608" t="n">
        <v>23377</v>
      </c>
      <c r="H608" t="inlineStr">
        <is>
          <t>CAMBUCI CONGELADO KG</t>
        </is>
      </c>
      <c r="I608" t="inlineStr">
        <is>
          <t>ALIMENTOS</t>
        </is>
      </c>
      <c r="J608" t="n">
        <v>4</v>
      </c>
      <c r="K608" t="inlineStr">
        <is>
          <t>KG</t>
        </is>
      </c>
      <c r="L608" t="n">
        <v>128</v>
      </c>
      <c r="M608" t="n">
        <v>32</v>
      </c>
      <c r="N608" t="inlineStr">
        <is>
          <t>ALIMENTOS</t>
        </is>
      </c>
      <c r="O608" t="inlineStr">
        <is>
          <t>05/2026</t>
        </is>
      </c>
    </row>
    <row r="609">
      <c r="A609" t="n">
        <v>236664</v>
      </c>
      <c r="B609" t="n">
        <v>122</v>
      </c>
      <c r="C609" t="inlineStr">
        <is>
          <t>Arcos</t>
        </is>
      </c>
      <c r="D609" t="inlineStr">
        <is>
          <t>DO CHEF DISTRIBUIDORA DE ALIMENTOS LTDA</t>
        </is>
      </c>
      <c r="E609" t="inlineStr">
        <is>
          <t>1935</t>
        </is>
      </c>
      <c r="F609" s="550" t="n">
        <v>46169</v>
      </c>
      <c r="G609" t="n">
        <v>26631</v>
      </c>
      <c r="H609" t="inlineStr">
        <is>
          <t>MANJERICAO BASILICO KG</t>
        </is>
      </c>
      <c r="I609" t="inlineStr">
        <is>
          <t>ALIMENTOS</t>
        </is>
      </c>
      <c r="J609" t="n">
        <v>2.5</v>
      </c>
      <c r="K609" t="inlineStr">
        <is>
          <t>N/A</t>
        </is>
      </c>
      <c r="L609" t="n">
        <v>130</v>
      </c>
      <c r="M609" t="n">
        <v>52</v>
      </c>
      <c r="N609" t="inlineStr">
        <is>
          <t>ALIMENTOS</t>
        </is>
      </c>
      <c r="O609" t="inlineStr">
        <is>
          <t>05/2026</t>
        </is>
      </c>
    </row>
    <row r="610">
      <c r="A610" t="n">
        <v>236664</v>
      </c>
      <c r="B610" t="n">
        <v>122</v>
      </c>
      <c r="C610" t="inlineStr">
        <is>
          <t>Arcos</t>
        </is>
      </c>
      <c r="D610" t="inlineStr">
        <is>
          <t>DO CHEF DISTRIBUIDORA DE ALIMENTOS LTDA</t>
        </is>
      </c>
      <c r="E610" t="inlineStr">
        <is>
          <t>1935</t>
        </is>
      </c>
      <c r="F610" s="550" t="n">
        <v>46169</v>
      </c>
      <c r="G610" t="n">
        <v>26425</v>
      </c>
      <c r="H610" t="inlineStr">
        <is>
          <t>POLPA DE CAJA KG</t>
        </is>
      </c>
      <c r="I610" t="inlineStr">
        <is>
          <t>ALIMENTOS</t>
        </is>
      </c>
      <c r="J610" t="n">
        <v>6</v>
      </c>
      <c r="K610" t="inlineStr">
        <is>
          <t>KG</t>
        </is>
      </c>
      <c r="L610" t="n">
        <v>180</v>
      </c>
      <c r="M610" t="n">
        <v>30</v>
      </c>
      <c r="N610" t="inlineStr">
        <is>
          <t>ALIMENTOS</t>
        </is>
      </c>
      <c r="O610" t="inlineStr">
        <is>
          <t>05/2026</t>
        </is>
      </c>
    </row>
    <row r="611">
      <c r="A611" t="n">
        <v>236663</v>
      </c>
      <c r="B611" t="n">
        <v>122</v>
      </c>
      <c r="C611" t="inlineStr">
        <is>
          <t>Arcos</t>
        </is>
      </c>
      <c r="D611" t="inlineStr">
        <is>
          <t>DEOLINDA DOS SANTOS FREITAS</t>
        </is>
      </c>
      <c r="E611" t="inlineStr">
        <is>
          <t>2661</t>
        </is>
      </c>
      <c r="F611" s="550" t="n">
        <v>46168</v>
      </c>
      <c r="G611" t="n">
        <v>17573</v>
      </c>
      <c r="H611" t="inlineStr">
        <is>
          <t>BOBINA TERMICA DE PDV PALHA 80X30 C/30UN</t>
        </is>
      </c>
      <c r="I611" t="inlineStr">
        <is>
          <t>DESCARTAVEIS/HIGIENE E LIMPEZA</t>
        </is>
      </c>
      <c r="J611" t="n">
        <v>4</v>
      </c>
      <c r="K611" t="inlineStr">
        <is>
          <t>CX</t>
        </is>
      </c>
      <c r="L611" t="n">
        <v>299.6</v>
      </c>
      <c r="M611" t="n">
        <v>74.90000000000001</v>
      </c>
      <c r="N611" t="inlineStr">
        <is>
          <t>DESCARTAVEIS</t>
        </is>
      </c>
      <c r="O611" t="inlineStr">
        <is>
          <t>05/2026</t>
        </is>
      </c>
    </row>
    <row r="612">
      <c r="A612" t="n">
        <v>236663</v>
      </c>
      <c r="B612" t="n">
        <v>122</v>
      </c>
      <c r="C612" t="inlineStr">
        <is>
          <t>Arcos</t>
        </is>
      </c>
      <c r="D612" t="inlineStr">
        <is>
          <t>DEOLINDA DOS SANTOS FREITAS</t>
        </is>
      </c>
      <c r="E612" t="inlineStr">
        <is>
          <t>2661</t>
        </is>
      </c>
      <c r="F612" s="550" t="n">
        <v>46168</v>
      </c>
      <c r="G612" t="n">
        <v>17399</v>
      </c>
      <c r="H612" t="inlineStr">
        <is>
          <t>SACO DE LIXO 20L PRETO C/ 100UN</t>
        </is>
      </c>
      <c r="I612" t="inlineStr">
        <is>
          <t>DESCARTAVEIS/HIGIENE E LIMPEZA</t>
        </is>
      </c>
      <c r="J612" t="n">
        <v>4</v>
      </c>
      <c r="K612" t="inlineStr">
        <is>
          <t>N/A</t>
        </is>
      </c>
      <c r="L612" t="n">
        <v>132.4</v>
      </c>
      <c r="M612" t="n">
        <v>33.1</v>
      </c>
      <c r="N612" t="inlineStr">
        <is>
          <t>DESCARTAVEIS</t>
        </is>
      </c>
      <c r="O612" t="inlineStr">
        <is>
          <t>05/2026</t>
        </is>
      </c>
    </row>
    <row r="613">
      <c r="A613" t="n">
        <v>236661</v>
      </c>
      <c r="B613" t="n">
        <v>122</v>
      </c>
      <c r="C613" t="inlineStr">
        <is>
          <t>Arcos</t>
        </is>
      </c>
      <c r="D613" t="inlineStr">
        <is>
          <t>MERCADO PAGO.COM REPRESENTACOES LTDA</t>
        </is>
      </c>
      <c r="E613" t="inlineStr">
        <is>
          <t>352893</t>
        </is>
      </c>
      <c r="F613" s="550" t="n">
        <v>46162</v>
      </c>
      <c r="G613" t="n">
        <v>29241</v>
      </c>
      <c r="H613" t="inlineStr">
        <is>
          <t>CABO 1M TURBO USB TIPO-C COMPATIVEL SAMSUNG IPHONE</t>
        </is>
      </c>
      <c r="I613" t="inlineStr">
        <is>
          <t>UTENSILIOS</t>
        </is>
      </c>
      <c r="J613" t="n">
        <v>20</v>
      </c>
      <c r="K613" t="inlineStr">
        <is>
          <t>UN</t>
        </is>
      </c>
      <c r="L613" t="n">
        <v>419.8</v>
      </c>
      <c r="M613" t="n">
        <v>20.99</v>
      </c>
      <c r="N613" t="inlineStr">
        <is>
          <t>A VISTA</t>
        </is>
      </c>
      <c r="O613" t="inlineStr">
        <is>
          <t>05/2026</t>
        </is>
      </c>
    </row>
    <row r="614">
      <c r="A614" t="n">
        <v>236660</v>
      </c>
      <c r="B614" t="n">
        <v>122</v>
      </c>
      <c r="C614" t="inlineStr">
        <is>
          <t>Arcos</t>
        </is>
      </c>
      <c r="D614" t="inlineStr">
        <is>
          <t>T F CIUFF HORTIFRUTI LTDA</t>
        </is>
      </c>
      <c r="E614" t="inlineStr">
        <is>
          <t>32071</t>
        </is>
      </c>
      <c r="F614" s="550" t="n">
        <v>46172</v>
      </c>
      <c r="G614" t="n">
        <v>24083</v>
      </c>
      <c r="H614" t="inlineStr">
        <is>
          <t>BATATA ASTERIX GRAUDA NOIVA KG</t>
        </is>
      </c>
      <c r="I614" t="inlineStr">
        <is>
          <t>ALIMENTOS</t>
        </is>
      </c>
      <c r="J614" t="n">
        <v>75</v>
      </c>
      <c r="K614" t="inlineStr">
        <is>
          <t>KG</t>
        </is>
      </c>
      <c r="L614" t="n">
        <v>667.5</v>
      </c>
      <c r="M614" t="n">
        <v>8.9</v>
      </c>
      <c r="N614" t="inlineStr">
        <is>
          <t>ALIMENTOS</t>
        </is>
      </c>
      <c r="O614" t="inlineStr">
        <is>
          <t>05/2026</t>
        </is>
      </c>
    </row>
    <row r="615">
      <c r="A615" t="n">
        <v>236659</v>
      </c>
      <c r="B615" t="n">
        <v>122</v>
      </c>
      <c r="C615" t="inlineStr">
        <is>
          <t>Arcos</t>
        </is>
      </c>
      <c r="D615" t="inlineStr">
        <is>
          <t>DTK COMERCIO DE ALIMENTOS LTDA</t>
        </is>
      </c>
      <c r="E615" t="inlineStr">
        <is>
          <t>82236</t>
        </is>
      </c>
      <c r="F615" s="550" t="n">
        <v>46171</v>
      </c>
      <c r="G615" t="n">
        <v>24331</v>
      </c>
      <c r="H615" t="inlineStr">
        <is>
          <t>LINGUICA CALABRESA KG</t>
        </is>
      </c>
      <c r="I615" t="inlineStr">
        <is>
          <t>ALIMENTOS</t>
        </is>
      </c>
      <c r="J615" t="n">
        <v>5</v>
      </c>
      <c r="K615" t="inlineStr">
        <is>
          <t>KG</t>
        </is>
      </c>
      <c r="L615" t="n">
        <v>104.25</v>
      </c>
      <c r="M615" t="n">
        <v>20.85</v>
      </c>
      <c r="N615" t="inlineStr">
        <is>
          <t>ALIMENTOS</t>
        </is>
      </c>
      <c r="O615" t="inlineStr">
        <is>
          <t>05/2026</t>
        </is>
      </c>
    </row>
    <row r="616">
      <c r="A616" t="n">
        <v>236658</v>
      </c>
      <c r="B616" t="n">
        <v>122</v>
      </c>
      <c r="C616" t="inlineStr">
        <is>
          <t>Arcos</t>
        </is>
      </c>
      <c r="D616" t="inlineStr">
        <is>
          <t>KING COMERCIO E IMPORTACAO DE BEBIDAS LTDA</t>
        </is>
      </c>
      <c r="E616" t="inlineStr">
        <is>
          <t>127711</t>
        </is>
      </c>
      <c r="F616" s="550" t="n">
        <v>46171</v>
      </c>
      <c r="G616" t="n">
        <v>18119</v>
      </c>
      <c r="H616" t="inlineStr">
        <is>
          <t>WHISKY JOHNNIE WALKER BLACK LABEL 1L</t>
        </is>
      </c>
      <c r="I616" t="inlineStr">
        <is>
          <t>BEBIDAS</t>
        </is>
      </c>
      <c r="J616" t="n">
        <v>36</v>
      </c>
      <c r="K616" t="inlineStr">
        <is>
          <t>GR</t>
        </is>
      </c>
      <c r="L616" t="n">
        <v>5998.32</v>
      </c>
      <c r="M616" t="n">
        <v>166.62</v>
      </c>
      <c r="N616" t="inlineStr">
        <is>
          <t>BEBIDAS</t>
        </is>
      </c>
      <c r="O616" t="inlineStr">
        <is>
          <t>05/2026</t>
        </is>
      </c>
    </row>
    <row r="617">
      <c r="A617" t="n">
        <v>236658</v>
      </c>
      <c r="B617" t="n">
        <v>122</v>
      </c>
      <c r="C617" t="inlineStr">
        <is>
          <t>Arcos</t>
        </is>
      </c>
      <c r="D617" t="inlineStr">
        <is>
          <t>KING COMERCIO E IMPORTACAO DE BEBIDAS LTDA</t>
        </is>
      </c>
      <c r="E617" t="inlineStr">
        <is>
          <t>127711</t>
        </is>
      </c>
      <c r="F617" s="550" t="n">
        <v>46171</v>
      </c>
      <c r="G617" t="n">
        <v>18179</v>
      </c>
      <c r="H617" t="inlineStr">
        <is>
          <t>VODKA KETEL ONE 1L</t>
        </is>
      </c>
      <c r="I617" t="inlineStr">
        <is>
          <t>BEBIDAS</t>
        </is>
      </c>
      <c r="J617" t="n">
        <v>36</v>
      </c>
      <c r="K617" t="inlineStr">
        <is>
          <t>GR</t>
        </is>
      </c>
      <c r="L617" t="n">
        <v>4190.76</v>
      </c>
      <c r="M617" t="n">
        <v>116.41</v>
      </c>
      <c r="N617" t="inlineStr">
        <is>
          <t>BEBIDAS</t>
        </is>
      </c>
      <c r="O617" t="inlineStr">
        <is>
          <t>05/2026</t>
        </is>
      </c>
    </row>
    <row r="618">
      <c r="A618" t="n">
        <v>236658</v>
      </c>
      <c r="B618" t="n">
        <v>122</v>
      </c>
      <c r="C618" t="inlineStr">
        <is>
          <t>Arcos</t>
        </is>
      </c>
      <c r="D618" t="inlineStr">
        <is>
          <t>KING COMERCIO E IMPORTACAO DE BEBIDAS LTDA</t>
        </is>
      </c>
      <c r="E618" t="inlineStr">
        <is>
          <t>127711</t>
        </is>
      </c>
      <c r="F618" s="550" t="n">
        <v>46171</v>
      </c>
      <c r="G618" t="n">
        <v>18099</v>
      </c>
      <c r="H618" t="inlineStr">
        <is>
          <t>WHISKY SINGLETON 12 ANOS SINGLE MALT 750ML</t>
        </is>
      </c>
      <c r="I618" t="inlineStr">
        <is>
          <t>BEBIDAS</t>
        </is>
      </c>
      <c r="J618" t="n">
        <v>12</v>
      </c>
      <c r="K618" t="inlineStr">
        <is>
          <t>GR</t>
        </is>
      </c>
      <c r="L618" t="n">
        <v>2606.4</v>
      </c>
      <c r="M618" t="n">
        <v>217.2</v>
      </c>
      <c r="N618" t="inlineStr">
        <is>
          <t>BEBIDAS</t>
        </is>
      </c>
      <c r="O618" t="inlineStr">
        <is>
          <t>05/2026</t>
        </is>
      </c>
    </row>
    <row r="619">
      <c r="A619" t="n">
        <v>236658</v>
      </c>
      <c r="B619" t="n">
        <v>122</v>
      </c>
      <c r="C619" t="inlineStr">
        <is>
          <t>Arcos</t>
        </is>
      </c>
      <c r="D619" t="inlineStr">
        <is>
          <t>KING COMERCIO E IMPORTACAO DE BEBIDAS LTDA</t>
        </is>
      </c>
      <c r="E619" t="inlineStr">
        <is>
          <t>127711</t>
        </is>
      </c>
      <c r="F619" s="550" t="n">
        <v>46171</v>
      </c>
      <c r="G619" t="n">
        <v>18359</v>
      </c>
      <c r="H619" t="inlineStr">
        <is>
          <t>GIN TANQUERAY 750ML</t>
        </is>
      </c>
      <c r="I619" t="inlineStr">
        <is>
          <t>BEBIDAS</t>
        </is>
      </c>
      <c r="J619" t="n">
        <v>64</v>
      </c>
      <c r="K619" t="inlineStr">
        <is>
          <t>GR</t>
        </is>
      </c>
      <c r="L619" t="n">
        <v>5689.6</v>
      </c>
      <c r="M619" t="n">
        <v>88.90000000000001</v>
      </c>
      <c r="N619" t="inlineStr">
        <is>
          <t>BEBIDAS</t>
        </is>
      </c>
      <c r="O619" t="inlineStr">
        <is>
          <t>05/2026</t>
        </is>
      </c>
    </row>
    <row r="620">
      <c r="A620" t="n">
        <v>236658</v>
      </c>
      <c r="B620" t="n">
        <v>122</v>
      </c>
      <c r="C620" t="inlineStr">
        <is>
          <t>Arcos</t>
        </is>
      </c>
      <c r="D620" t="inlineStr">
        <is>
          <t>KING COMERCIO E IMPORTACAO DE BEBIDAS LTDA</t>
        </is>
      </c>
      <c r="E620" t="inlineStr">
        <is>
          <t>127711</t>
        </is>
      </c>
      <c r="F620" s="550" t="n">
        <v>46171</v>
      </c>
      <c r="G620" t="n">
        <v>18242</v>
      </c>
      <c r="H620" t="inlineStr">
        <is>
          <t>TEQUILA DON JULIO BLANCO 750ML</t>
        </is>
      </c>
      <c r="I620" t="inlineStr">
        <is>
          <t>BEBIDAS</t>
        </is>
      </c>
      <c r="J620" t="n">
        <v>24</v>
      </c>
      <c r="K620" t="inlineStr">
        <is>
          <t>GR</t>
        </is>
      </c>
      <c r="L620" t="n">
        <v>5114.16</v>
      </c>
      <c r="M620" t="n">
        <v>213.09</v>
      </c>
      <c r="N620" t="inlineStr">
        <is>
          <t>BEBIDAS</t>
        </is>
      </c>
      <c r="O620" t="inlineStr">
        <is>
          <t>05/2026</t>
        </is>
      </c>
    </row>
    <row r="621">
      <c r="A621" t="n">
        <v>236658</v>
      </c>
      <c r="B621" t="n">
        <v>122</v>
      </c>
      <c r="C621" t="inlineStr">
        <is>
          <t>Arcos</t>
        </is>
      </c>
      <c r="D621" t="inlineStr">
        <is>
          <t>KING COMERCIO E IMPORTACAO DE BEBIDAS LTDA</t>
        </is>
      </c>
      <c r="E621" t="inlineStr">
        <is>
          <t>127711</t>
        </is>
      </c>
      <c r="F621" s="550" t="n">
        <v>46171</v>
      </c>
      <c r="G621" t="n">
        <v>25445</v>
      </c>
      <c r="H621" t="inlineStr">
        <is>
          <t>TEQUILA DON JULIO ANEJO 750ML UN</t>
        </is>
      </c>
      <c r="I621" t="inlineStr">
        <is>
          <t>BEBIDAS</t>
        </is>
      </c>
      <c r="J621" t="n">
        <v>4</v>
      </c>
      <c r="K621" t="inlineStr">
        <is>
          <t>GR</t>
        </is>
      </c>
      <c r="L621" t="n">
        <v>1146.24</v>
      </c>
      <c r="M621" t="n">
        <v>286.56</v>
      </c>
      <c r="N621" t="inlineStr">
        <is>
          <t>BEBIDAS</t>
        </is>
      </c>
      <c r="O621" t="inlineStr">
        <is>
          <t>05/2026</t>
        </is>
      </c>
    </row>
    <row r="622">
      <c r="A622" t="n">
        <v>236658</v>
      </c>
      <c r="B622" t="n">
        <v>122</v>
      </c>
      <c r="C622" t="inlineStr">
        <is>
          <t>Arcos</t>
        </is>
      </c>
      <c r="D622" t="inlineStr">
        <is>
          <t>KING COMERCIO E IMPORTACAO DE BEBIDAS LTDA</t>
        </is>
      </c>
      <c r="E622" t="inlineStr">
        <is>
          <t>127711</t>
        </is>
      </c>
      <c r="F622" s="550" t="n">
        <v>46171</v>
      </c>
      <c r="G622" t="n">
        <v>25507</v>
      </c>
      <c r="H622" t="inlineStr">
        <is>
          <t>TEQUILA DON JULIO REPOSADO 750ML</t>
        </is>
      </c>
      <c r="I622" t="inlineStr">
        <is>
          <t>BEBIDAS</t>
        </is>
      </c>
      <c r="J622" t="n">
        <v>4</v>
      </c>
      <c r="K622" t="inlineStr">
        <is>
          <t>GR</t>
        </is>
      </c>
      <c r="L622" t="n">
        <v>967.16</v>
      </c>
      <c r="M622" t="n">
        <v>241.79</v>
      </c>
      <c r="N622" t="inlineStr">
        <is>
          <t>BEBIDAS</t>
        </is>
      </c>
      <c r="O622" t="inlineStr">
        <is>
          <t>05/2026</t>
        </is>
      </c>
    </row>
    <row r="623">
      <c r="A623" t="n">
        <v>236656</v>
      </c>
      <c r="B623" t="n">
        <v>122</v>
      </c>
      <c r="C623" t="inlineStr">
        <is>
          <t>Arcos</t>
        </is>
      </c>
      <c r="D623" t="inlineStr">
        <is>
          <t>MARIO PEDRO FELICIANO - HORTIFRUTI</t>
        </is>
      </c>
      <c r="E623" t="inlineStr">
        <is>
          <t>478515</t>
        </is>
      </c>
      <c r="F623" s="550" t="n">
        <v>46172</v>
      </c>
      <c r="G623" t="n">
        <v>19472</v>
      </c>
      <c r="H623" t="inlineStr">
        <is>
          <t>RUCULA KG</t>
        </is>
      </c>
      <c r="I623" t="inlineStr">
        <is>
          <t>ALIMENTOS</t>
        </is>
      </c>
      <c r="J623" t="n">
        <v>1.2</v>
      </c>
      <c r="K623" t="inlineStr">
        <is>
          <t>KG</t>
        </is>
      </c>
      <c r="L623" t="n">
        <v>27.84</v>
      </c>
      <c r="M623" t="n">
        <v>23.2</v>
      </c>
      <c r="N623" t="inlineStr">
        <is>
          <t>ALIMENTOS</t>
        </is>
      </c>
      <c r="O623" t="inlineStr">
        <is>
          <t>05/2026</t>
        </is>
      </c>
    </row>
    <row r="624">
      <c r="A624" t="n">
        <v>236656</v>
      </c>
      <c r="B624" t="n">
        <v>122</v>
      </c>
      <c r="C624" t="inlineStr">
        <is>
          <t>Arcos</t>
        </is>
      </c>
      <c r="D624" t="inlineStr">
        <is>
          <t>MARIO PEDRO FELICIANO - HORTIFRUTI</t>
        </is>
      </c>
      <c r="E624" t="inlineStr">
        <is>
          <t>478515</t>
        </is>
      </c>
      <c r="F624" s="550" t="n">
        <v>46172</v>
      </c>
      <c r="G624" t="n">
        <v>19558</v>
      </c>
      <c r="H624" t="inlineStr">
        <is>
          <t>QUIABO KG</t>
        </is>
      </c>
      <c r="I624" t="inlineStr">
        <is>
          <t>ALIMENTOS</t>
        </is>
      </c>
      <c r="J624" t="n">
        <v>1.5</v>
      </c>
      <c r="K624" t="inlineStr">
        <is>
          <t>KG</t>
        </is>
      </c>
      <c r="L624" t="n">
        <v>30.45</v>
      </c>
      <c r="M624" t="n">
        <v>20.3</v>
      </c>
      <c r="N624" t="inlineStr">
        <is>
          <t>ALIMENTOS</t>
        </is>
      </c>
      <c r="O624" t="inlineStr">
        <is>
          <t>05/2026</t>
        </is>
      </c>
    </row>
    <row r="625">
      <c r="A625" t="n">
        <v>236656</v>
      </c>
      <c r="B625" t="n">
        <v>122</v>
      </c>
      <c r="C625" t="inlineStr">
        <is>
          <t>Arcos</t>
        </is>
      </c>
      <c r="D625" t="inlineStr">
        <is>
          <t>MARIO PEDRO FELICIANO - HORTIFRUTI</t>
        </is>
      </c>
      <c r="E625" t="inlineStr">
        <is>
          <t>478515</t>
        </is>
      </c>
      <c r="F625" s="550" t="n">
        <v>46172</v>
      </c>
      <c r="G625" t="n">
        <v>19721</v>
      </c>
      <c r="H625" t="inlineStr">
        <is>
          <t>ROMA KG</t>
        </is>
      </c>
      <c r="I625" t="inlineStr">
        <is>
          <t>ALIMENTOS</t>
        </is>
      </c>
      <c r="J625" t="n">
        <v>1.2</v>
      </c>
      <c r="K625" t="inlineStr">
        <is>
          <t>KG</t>
        </is>
      </c>
      <c r="L625" t="n">
        <v>43.5</v>
      </c>
      <c r="M625" t="n">
        <v>36.25</v>
      </c>
      <c r="N625" t="inlineStr">
        <is>
          <t>ALIMENTOS</t>
        </is>
      </c>
      <c r="O625" t="inlineStr">
        <is>
          <t>05/2026</t>
        </is>
      </c>
    </row>
    <row r="626">
      <c r="A626" t="n">
        <v>236656</v>
      </c>
      <c r="B626" t="n">
        <v>122</v>
      </c>
      <c r="C626" t="inlineStr">
        <is>
          <t>Arcos</t>
        </is>
      </c>
      <c r="D626" t="inlineStr">
        <is>
          <t>MARIO PEDRO FELICIANO - HORTIFRUTI</t>
        </is>
      </c>
      <c r="E626" t="inlineStr">
        <is>
          <t>478515</t>
        </is>
      </c>
      <c r="F626" s="550" t="n">
        <v>46172</v>
      </c>
      <c r="G626" t="n">
        <v>19465</v>
      </c>
      <c r="H626" t="inlineStr">
        <is>
          <t>SALSAO KG</t>
        </is>
      </c>
      <c r="I626" t="inlineStr">
        <is>
          <t>ALIMENTOS</t>
        </is>
      </c>
      <c r="J626" t="n">
        <v>1.5</v>
      </c>
      <c r="K626" t="inlineStr">
        <is>
          <t>KG</t>
        </is>
      </c>
      <c r="L626" t="n">
        <v>9.789999999999999</v>
      </c>
      <c r="M626" t="n">
        <v>6.526667</v>
      </c>
      <c r="N626" t="inlineStr">
        <is>
          <t>ALIMENTOS</t>
        </is>
      </c>
      <c r="O626" t="inlineStr">
        <is>
          <t>05/2026</t>
        </is>
      </c>
    </row>
    <row r="627">
      <c r="A627" t="n">
        <v>236656</v>
      </c>
      <c r="B627" t="n">
        <v>122</v>
      </c>
      <c r="C627" t="inlineStr">
        <is>
          <t>Arcos</t>
        </is>
      </c>
      <c r="D627" t="inlineStr">
        <is>
          <t>MARIO PEDRO FELICIANO - HORTIFRUTI</t>
        </is>
      </c>
      <c r="E627" t="inlineStr">
        <is>
          <t>478515</t>
        </is>
      </c>
      <c r="F627" s="550" t="n">
        <v>46172</v>
      </c>
      <c r="G627" t="n">
        <v>23389</v>
      </c>
      <c r="H627" t="inlineStr">
        <is>
          <t>BANANA NANICA KG</t>
        </is>
      </c>
      <c r="I627" t="inlineStr">
        <is>
          <t>ALIMENTOS</t>
        </is>
      </c>
      <c r="J627" t="n">
        <v>2</v>
      </c>
      <c r="K627" t="inlineStr">
        <is>
          <t>KG</t>
        </is>
      </c>
      <c r="L627" t="n">
        <v>9.66</v>
      </c>
      <c r="M627" t="n">
        <v>4.83</v>
      </c>
      <c r="N627" t="inlineStr">
        <is>
          <t>ALIMENTOS</t>
        </is>
      </c>
      <c r="O627" t="inlineStr">
        <is>
          <t>05/2026</t>
        </is>
      </c>
    </row>
    <row r="628">
      <c r="A628" t="n">
        <v>236656</v>
      </c>
      <c r="B628" t="n">
        <v>122</v>
      </c>
      <c r="C628" t="inlineStr">
        <is>
          <t>Arcos</t>
        </is>
      </c>
      <c r="D628" t="inlineStr">
        <is>
          <t>MARIO PEDRO FELICIANO - HORTIFRUTI</t>
        </is>
      </c>
      <c r="E628" t="inlineStr">
        <is>
          <t>478515</t>
        </is>
      </c>
      <c r="F628" s="550" t="n">
        <v>46172</v>
      </c>
      <c r="G628" t="n">
        <v>23241</v>
      </c>
      <c r="H628" t="inlineStr">
        <is>
          <t>CHUCHU KG</t>
        </is>
      </c>
      <c r="I628" t="inlineStr">
        <is>
          <t>ALIMENTOS</t>
        </is>
      </c>
      <c r="J628" t="n">
        <v>2.2</v>
      </c>
      <c r="K628" t="inlineStr">
        <is>
          <t>KG</t>
        </is>
      </c>
      <c r="L628" t="n">
        <v>9.42</v>
      </c>
      <c r="M628" t="n">
        <v>4.281818</v>
      </c>
      <c r="N628" t="inlineStr">
        <is>
          <t>ALIMENTOS</t>
        </is>
      </c>
      <c r="O628" t="inlineStr">
        <is>
          <t>05/2026</t>
        </is>
      </c>
    </row>
    <row r="629">
      <c r="A629" t="n">
        <v>236654</v>
      </c>
      <c r="B629" t="n">
        <v>122</v>
      </c>
      <c r="C629" t="inlineStr">
        <is>
          <t>Arcos</t>
        </is>
      </c>
      <c r="D629" t="inlineStr">
        <is>
          <t>DO CHEF DISTRIBUIDORA DE ALIMENTOS LTDA</t>
        </is>
      </c>
      <c r="E629" t="inlineStr">
        <is>
          <t>1988</t>
        </is>
      </c>
      <c r="F629" s="550" t="n">
        <v>46171</v>
      </c>
      <c r="G629" t="n">
        <v>19654</v>
      </c>
      <c r="H629" t="inlineStr">
        <is>
          <t>ABOBRINHA ITALIANA GRAUDA KG</t>
        </is>
      </c>
      <c r="I629" t="inlineStr">
        <is>
          <t>ALIMENTOS</t>
        </is>
      </c>
      <c r="J629" t="n">
        <v>4</v>
      </c>
      <c r="K629" t="inlineStr">
        <is>
          <t>KG</t>
        </is>
      </c>
      <c r="L629" t="n">
        <v>26</v>
      </c>
      <c r="M629" t="n">
        <v>6.5</v>
      </c>
      <c r="N629" t="inlineStr">
        <is>
          <t>ALIMENTOS</t>
        </is>
      </c>
      <c r="O629" t="inlineStr">
        <is>
          <t>05/2026</t>
        </is>
      </c>
    </row>
    <row r="630">
      <c r="A630" t="n">
        <v>236654</v>
      </c>
      <c r="B630" t="n">
        <v>122</v>
      </c>
      <c r="C630" t="inlineStr">
        <is>
          <t>Arcos</t>
        </is>
      </c>
      <c r="D630" t="inlineStr">
        <is>
          <t>DO CHEF DISTRIBUIDORA DE ALIMENTOS LTDA</t>
        </is>
      </c>
      <c r="E630" t="inlineStr">
        <is>
          <t>1988</t>
        </is>
      </c>
      <c r="F630" s="550" t="n">
        <v>46171</v>
      </c>
      <c r="G630" t="n">
        <v>25647</v>
      </c>
      <c r="H630" t="inlineStr">
        <is>
          <t>ACELGA BOK CHOY KG</t>
        </is>
      </c>
      <c r="I630" t="inlineStr">
        <is>
          <t>ALIMENTOS</t>
        </is>
      </c>
      <c r="J630" t="n">
        <v>1.5</v>
      </c>
      <c r="K630" t="inlineStr">
        <is>
          <t>KG</t>
        </is>
      </c>
      <c r="L630" t="n">
        <v>21.45</v>
      </c>
      <c r="M630" t="n">
        <v>14.3</v>
      </c>
      <c r="N630" t="inlineStr">
        <is>
          <t>ALIMENTOS</t>
        </is>
      </c>
      <c r="O630" t="inlineStr">
        <is>
          <t>05/2026</t>
        </is>
      </c>
    </row>
    <row r="631">
      <c r="A631" t="n">
        <v>236654</v>
      </c>
      <c r="B631" t="n">
        <v>122</v>
      </c>
      <c r="C631" t="inlineStr">
        <is>
          <t>Arcos</t>
        </is>
      </c>
      <c r="D631" t="inlineStr">
        <is>
          <t>DO CHEF DISTRIBUIDORA DE ALIMENTOS LTDA</t>
        </is>
      </c>
      <c r="E631" t="inlineStr">
        <is>
          <t>1988</t>
        </is>
      </c>
      <c r="F631" s="550" t="n">
        <v>46171</v>
      </c>
      <c r="G631" t="n">
        <v>19485</v>
      </c>
      <c r="H631" t="inlineStr">
        <is>
          <t>ENDRO DILL KG</t>
        </is>
      </c>
      <c r="I631" t="inlineStr">
        <is>
          <t>ALIMENTOS</t>
        </is>
      </c>
      <c r="J631" t="n">
        <v>0.1</v>
      </c>
      <c r="K631" t="inlineStr">
        <is>
          <t>KG</t>
        </is>
      </c>
      <c r="L631" t="n">
        <v>4.77</v>
      </c>
      <c r="M631" t="n">
        <v>47.7</v>
      </c>
      <c r="N631" t="inlineStr">
        <is>
          <t>ALIMENTOS</t>
        </is>
      </c>
      <c r="O631" t="inlineStr">
        <is>
          <t>05/2026</t>
        </is>
      </c>
    </row>
    <row r="632">
      <c r="A632" t="n">
        <v>236654</v>
      </c>
      <c r="B632" t="n">
        <v>122</v>
      </c>
      <c r="C632" t="inlineStr">
        <is>
          <t>Arcos</t>
        </is>
      </c>
      <c r="D632" t="inlineStr">
        <is>
          <t>DO CHEF DISTRIBUIDORA DE ALIMENTOS LTDA</t>
        </is>
      </c>
      <c r="E632" t="inlineStr">
        <is>
          <t>1988</t>
        </is>
      </c>
      <c r="F632" s="550" t="n">
        <v>46171</v>
      </c>
      <c r="G632" t="n">
        <v>23361</v>
      </c>
      <c r="H632" t="inlineStr">
        <is>
          <t>LARANJA PERA KG</t>
        </is>
      </c>
      <c r="I632" t="inlineStr">
        <is>
          <t>ALIMENTOS</t>
        </is>
      </c>
      <c r="J632" t="n">
        <v>20</v>
      </c>
      <c r="K632" t="inlineStr">
        <is>
          <t>KG</t>
        </is>
      </c>
      <c r="L632" t="n">
        <v>52</v>
      </c>
      <c r="M632" t="n">
        <v>2.6</v>
      </c>
      <c r="N632" t="inlineStr">
        <is>
          <t>ALIMENTOS</t>
        </is>
      </c>
      <c r="O632" t="inlineStr">
        <is>
          <t>05/2026</t>
        </is>
      </c>
    </row>
    <row r="633">
      <c r="A633" t="n">
        <v>236654</v>
      </c>
      <c r="B633" t="n">
        <v>122</v>
      </c>
      <c r="C633" t="inlineStr">
        <is>
          <t>Arcos</t>
        </is>
      </c>
      <c r="D633" t="inlineStr">
        <is>
          <t>DO CHEF DISTRIBUIDORA DE ALIMENTOS LTDA</t>
        </is>
      </c>
      <c r="E633" t="inlineStr">
        <is>
          <t>1988</t>
        </is>
      </c>
      <c r="F633" s="550" t="n">
        <v>46171</v>
      </c>
      <c r="G633" t="n">
        <v>26631</v>
      </c>
      <c r="H633" t="inlineStr">
        <is>
          <t>MANJERICAO BASILICO KG</t>
        </is>
      </c>
      <c r="I633" t="inlineStr">
        <is>
          <t>ALIMENTOS</t>
        </is>
      </c>
      <c r="J633" t="n">
        <v>2.5</v>
      </c>
      <c r="K633" t="inlineStr">
        <is>
          <t>KG</t>
        </is>
      </c>
      <c r="L633" t="n">
        <v>119.15</v>
      </c>
      <c r="M633" t="n">
        <v>47.66</v>
      </c>
      <c r="N633" t="inlineStr">
        <is>
          <t>ALIMENTOS</t>
        </is>
      </c>
      <c r="O633" t="inlineStr">
        <is>
          <t>05/2026</t>
        </is>
      </c>
    </row>
    <row r="634">
      <c r="A634" t="n">
        <v>236654</v>
      </c>
      <c r="B634" t="n">
        <v>122</v>
      </c>
      <c r="C634" t="inlineStr">
        <is>
          <t>Arcos</t>
        </is>
      </c>
      <c r="D634" t="inlineStr">
        <is>
          <t>DO CHEF DISTRIBUIDORA DE ALIMENTOS LTDA</t>
        </is>
      </c>
      <c r="E634" t="inlineStr">
        <is>
          <t>1988</t>
        </is>
      </c>
      <c r="F634" s="550" t="n">
        <v>46171</v>
      </c>
      <c r="G634" t="n">
        <v>17061</v>
      </c>
      <c r="H634" t="inlineStr">
        <is>
          <t>SALVIA KG</t>
        </is>
      </c>
      <c r="I634" t="inlineStr">
        <is>
          <t>ALIMENTOS</t>
        </is>
      </c>
      <c r="J634" t="n">
        <v>0.1</v>
      </c>
      <c r="K634" t="inlineStr">
        <is>
          <t>KG</t>
        </is>
      </c>
      <c r="L634" t="n">
        <v>9.1</v>
      </c>
      <c r="M634" t="n">
        <v>91</v>
      </c>
      <c r="N634" t="inlineStr">
        <is>
          <t>ALIMENTOS</t>
        </is>
      </c>
      <c r="O634" t="inlineStr">
        <is>
          <t>05/2026</t>
        </is>
      </c>
    </row>
    <row r="635">
      <c r="A635" t="n">
        <v>236654</v>
      </c>
      <c r="B635" t="n">
        <v>122</v>
      </c>
      <c r="C635" t="inlineStr">
        <is>
          <t>Arcos</t>
        </is>
      </c>
      <c r="D635" t="inlineStr">
        <is>
          <t>DO CHEF DISTRIBUIDORA DE ALIMENTOS LTDA</t>
        </is>
      </c>
      <c r="E635" t="inlineStr">
        <is>
          <t>1988</t>
        </is>
      </c>
      <c r="F635" s="550" t="n">
        <v>46171</v>
      </c>
      <c r="G635" t="n">
        <v>19476</v>
      </c>
      <c r="H635" t="inlineStr">
        <is>
          <t>MANJERICAO KG</t>
        </is>
      </c>
      <c r="I635" t="inlineStr">
        <is>
          <t>ALIMENTOS</t>
        </is>
      </c>
      <c r="J635" t="n">
        <v>0.3</v>
      </c>
      <c r="K635" t="inlineStr">
        <is>
          <t>KG</t>
        </is>
      </c>
      <c r="L635" t="n">
        <v>15.15</v>
      </c>
      <c r="M635" t="n">
        <v>50.5</v>
      </c>
      <c r="N635" t="inlineStr">
        <is>
          <t>ALIMENTOS</t>
        </is>
      </c>
      <c r="O635" t="inlineStr">
        <is>
          <t>05/2026</t>
        </is>
      </c>
    </row>
    <row r="636">
      <c r="A636" t="n">
        <v>236652</v>
      </c>
      <c r="B636" t="n">
        <v>122</v>
      </c>
      <c r="C636" t="inlineStr">
        <is>
          <t>Arcos</t>
        </is>
      </c>
      <c r="D636" t="inlineStr">
        <is>
          <t>CECILIA TSUYACO ARAKI SILVA LTDA</t>
        </is>
      </c>
      <c r="E636" t="inlineStr">
        <is>
          <t>392753</t>
        </is>
      </c>
      <c r="F636" s="550" t="n">
        <v>46171</v>
      </c>
      <c r="G636" t="n">
        <v>19488</v>
      </c>
      <c r="H636" t="inlineStr">
        <is>
          <t>CEBOLINHA KG</t>
        </is>
      </c>
      <c r="I636" t="inlineStr">
        <is>
          <t>ALIMENTOS</t>
        </is>
      </c>
      <c r="J636" t="n">
        <v>0.5</v>
      </c>
      <c r="K636" t="inlineStr">
        <is>
          <t>KG</t>
        </is>
      </c>
      <c r="L636" t="n">
        <v>6.5</v>
      </c>
      <c r="M636" t="n">
        <v>13</v>
      </c>
      <c r="N636" t="inlineStr">
        <is>
          <t>ALIMENTOS</t>
        </is>
      </c>
      <c r="O636" t="inlineStr">
        <is>
          <t>05/2026</t>
        </is>
      </c>
    </row>
    <row r="637">
      <c r="A637" t="n">
        <v>236652</v>
      </c>
      <c r="B637" t="n">
        <v>122</v>
      </c>
      <c r="C637" t="inlineStr">
        <is>
          <t>Arcos</t>
        </is>
      </c>
      <c r="D637" t="inlineStr">
        <is>
          <t>CECILIA TSUYACO ARAKI SILVA LTDA</t>
        </is>
      </c>
      <c r="E637" t="inlineStr">
        <is>
          <t>392753</t>
        </is>
      </c>
      <c r="F637" s="550" t="n">
        <v>46171</v>
      </c>
      <c r="G637" t="n">
        <v>23236</v>
      </c>
      <c r="H637" t="inlineStr">
        <is>
          <t>COUVE MANTEIGA KG</t>
        </is>
      </c>
      <c r="I637" t="inlineStr">
        <is>
          <t>ALIMENTOS</t>
        </is>
      </c>
      <c r="J637" t="n">
        <v>2</v>
      </c>
      <c r="K637" t="inlineStr">
        <is>
          <t>KG</t>
        </is>
      </c>
      <c r="L637" t="n">
        <v>22</v>
      </c>
      <c r="M637" t="n">
        <v>11</v>
      </c>
      <c r="N637" t="inlineStr">
        <is>
          <t>ALIMENTOS</t>
        </is>
      </c>
      <c r="O637" t="inlineStr">
        <is>
          <t>05/2026</t>
        </is>
      </c>
    </row>
    <row r="638">
      <c r="A638" t="n">
        <v>236652</v>
      </c>
      <c r="B638" t="n">
        <v>122</v>
      </c>
      <c r="C638" t="inlineStr">
        <is>
          <t>Arcos</t>
        </is>
      </c>
      <c r="D638" t="inlineStr">
        <is>
          <t>CECILIA TSUYACO ARAKI SILVA LTDA</t>
        </is>
      </c>
      <c r="E638" t="inlineStr">
        <is>
          <t>392753</t>
        </is>
      </c>
      <c r="F638" s="550" t="n">
        <v>46171</v>
      </c>
      <c r="G638" t="n">
        <v>19621</v>
      </c>
      <c r="H638" t="inlineStr">
        <is>
          <t>CENOURA KG</t>
        </is>
      </c>
      <c r="I638" t="inlineStr">
        <is>
          <t>ALIMENTOS</t>
        </is>
      </c>
      <c r="J638" t="n">
        <v>4</v>
      </c>
      <c r="K638" t="inlineStr">
        <is>
          <t>KG</t>
        </is>
      </c>
      <c r="L638" t="n">
        <v>30</v>
      </c>
      <c r="M638" t="n">
        <v>7.5</v>
      </c>
      <c r="N638" t="inlineStr">
        <is>
          <t>ALIMENTOS</t>
        </is>
      </c>
      <c r="O638" t="inlineStr">
        <is>
          <t>05/2026</t>
        </is>
      </c>
    </row>
    <row r="639">
      <c r="A639" t="n">
        <v>236652</v>
      </c>
      <c r="B639" t="n">
        <v>122</v>
      </c>
      <c r="C639" t="inlineStr">
        <is>
          <t>Arcos</t>
        </is>
      </c>
      <c r="D639" t="inlineStr">
        <is>
          <t>CECILIA TSUYACO ARAKI SILVA LTDA</t>
        </is>
      </c>
      <c r="E639" t="inlineStr">
        <is>
          <t>392753</t>
        </is>
      </c>
      <c r="F639" s="550" t="n">
        <v>46171</v>
      </c>
      <c r="G639" t="n">
        <v>19759</v>
      </c>
      <c r="H639" t="inlineStr">
        <is>
          <t>LARANJA BAHIA KG</t>
        </is>
      </c>
      <c r="I639" t="inlineStr">
        <is>
          <t>ALIMENTOS</t>
        </is>
      </c>
      <c r="J639" t="n">
        <v>6</v>
      </c>
      <c r="K639" t="inlineStr">
        <is>
          <t>KG</t>
        </is>
      </c>
      <c r="L639" t="n">
        <v>48</v>
      </c>
      <c r="M639" t="n">
        <v>8</v>
      </c>
      <c r="N639" t="inlineStr">
        <is>
          <t>ALIMENTOS</t>
        </is>
      </c>
      <c r="O639" t="inlineStr">
        <is>
          <t>05/2026</t>
        </is>
      </c>
    </row>
    <row r="640">
      <c r="A640" t="n">
        <v>236652</v>
      </c>
      <c r="B640" t="n">
        <v>122</v>
      </c>
      <c r="C640" t="inlineStr">
        <is>
          <t>Arcos</t>
        </is>
      </c>
      <c r="D640" t="inlineStr">
        <is>
          <t>CECILIA TSUYACO ARAKI SILVA LTDA</t>
        </is>
      </c>
      <c r="E640" t="inlineStr">
        <is>
          <t>392753</t>
        </is>
      </c>
      <c r="F640" s="550" t="n">
        <v>46171</v>
      </c>
      <c r="G640" t="n">
        <v>19626</v>
      </c>
      <c r="H640" t="inlineStr">
        <is>
          <t>CEBOLA ECHALOTAS KG</t>
        </is>
      </c>
      <c r="I640" t="inlineStr">
        <is>
          <t>ALIMENTOS</t>
        </is>
      </c>
      <c r="J640" t="n">
        <v>1</v>
      </c>
      <c r="K640" t="inlineStr">
        <is>
          <t>KG</t>
        </is>
      </c>
      <c r="L640" t="n">
        <v>5.5</v>
      </c>
      <c r="M640" t="n">
        <v>5.5</v>
      </c>
      <c r="N640" t="inlineStr">
        <is>
          <t>ALIMENTOS</t>
        </is>
      </c>
      <c r="O640" t="inlineStr">
        <is>
          <t>05/2026</t>
        </is>
      </c>
    </row>
    <row r="641">
      <c r="A641" t="n">
        <v>236652</v>
      </c>
      <c r="B641" t="n">
        <v>122</v>
      </c>
      <c r="C641" t="inlineStr">
        <is>
          <t>Arcos</t>
        </is>
      </c>
      <c r="D641" t="inlineStr">
        <is>
          <t>CECILIA TSUYACO ARAKI SILVA LTDA</t>
        </is>
      </c>
      <c r="E641" t="inlineStr">
        <is>
          <t>392753</t>
        </is>
      </c>
      <c r="F641" s="550" t="n">
        <v>46171</v>
      </c>
      <c r="G641" t="n">
        <v>23359</v>
      </c>
      <c r="H641" t="inlineStr">
        <is>
          <t>LIMAO TAHITI KG</t>
        </is>
      </c>
      <c r="I641" t="inlineStr">
        <is>
          <t>ALIMENTOS</t>
        </is>
      </c>
      <c r="J641" t="n">
        <v>10</v>
      </c>
      <c r="K641" t="inlineStr">
        <is>
          <t>KG</t>
        </is>
      </c>
      <c r="L641" t="n">
        <v>22</v>
      </c>
      <c r="M641" t="n">
        <v>2.2</v>
      </c>
      <c r="N641" t="inlineStr">
        <is>
          <t>ALIMENTOS</t>
        </is>
      </c>
      <c r="O641" t="inlineStr">
        <is>
          <t>05/2026</t>
        </is>
      </c>
    </row>
    <row r="642">
      <c r="A642" t="n">
        <v>236652</v>
      </c>
      <c r="B642" t="n">
        <v>122</v>
      </c>
      <c r="C642" t="inlineStr">
        <is>
          <t>Arcos</t>
        </is>
      </c>
      <c r="D642" t="inlineStr">
        <is>
          <t>CECILIA TSUYACO ARAKI SILVA LTDA</t>
        </is>
      </c>
      <c r="E642" t="inlineStr">
        <is>
          <t>392753</t>
        </is>
      </c>
      <c r="F642" s="550" t="n">
        <v>46171</v>
      </c>
      <c r="G642" t="n">
        <v>19751</v>
      </c>
      <c r="H642" t="inlineStr">
        <is>
          <t>LIMAO SICILIANO KG</t>
        </is>
      </c>
      <c r="I642" t="inlineStr">
        <is>
          <t>ALIMENTOS</t>
        </is>
      </c>
      <c r="J642" t="n">
        <v>7</v>
      </c>
      <c r="K642" t="inlineStr">
        <is>
          <t>KG</t>
        </is>
      </c>
      <c r="L642" t="n">
        <v>60.9</v>
      </c>
      <c r="M642" t="n">
        <v>8.699999999999999</v>
      </c>
      <c r="N642" t="inlineStr">
        <is>
          <t>ALIMENTOS</t>
        </is>
      </c>
      <c r="O642" t="inlineStr">
        <is>
          <t>05/2026</t>
        </is>
      </c>
    </row>
    <row r="643">
      <c r="A643" t="n">
        <v>236652</v>
      </c>
      <c r="B643" t="n">
        <v>122</v>
      </c>
      <c r="C643" t="inlineStr">
        <is>
          <t>Arcos</t>
        </is>
      </c>
      <c r="D643" t="inlineStr">
        <is>
          <t>CECILIA TSUYACO ARAKI SILVA LTDA</t>
        </is>
      </c>
      <c r="E643" t="inlineStr">
        <is>
          <t>392753</t>
        </is>
      </c>
      <c r="F643" s="550" t="n">
        <v>46171</v>
      </c>
      <c r="G643" t="n">
        <v>19787</v>
      </c>
      <c r="H643" t="inlineStr">
        <is>
          <t>ABACAXI PEROLA KG</t>
        </is>
      </c>
      <c r="I643" t="inlineStr">
        <is>
          <t>ALIMENTOS</t>
        </is>
      </c>
      <c r="J643" t="n">
        <v>1.5</v>
      </c>
      <c r="K643" t="inlineStr">
        <is>
          <t>KG</t>
        </is>
      </c>
      <c r="L643" t="n">
        <v>8.25</v>
      </c>
      <c r="M643" t="n">
        <v>5.5</v>
      </c>
      <c r="N643" t="inlineStr">
        <is>
          <t>ALIMENTOS</t>
        </is>
      </c>
      <c r="O643" t="inlineStr">
        <is>
          <t>05/2026</t>
        </is>
      </c>
    </row>
    <row r="644">
      <c r="A644" t="n">
        <v>236652</v>
      </c>
      <c r="B644" t="n">
        <v>122</v>
      </c>
      <c r="C644" t="inlineStr">
        <is>
          <t>Arcos</t>
        </is>
      </c>
      <c r="D644" t="inlineStr">
        <is>
          <t>CECILIA TSUYACO ARAKI SILVA LTDA</t>
        </is>
      </c>
      <c r="E644" t="inlineStr">
        <is>
          <t>392753</t>
        </is>
      </c>
      <c r="F644" s="550" t="n">
        <v>46171</v>
      </c>
      <c r="G644" t="n">
        <v>19632</v>
      </c>
      <c r="H644" t="inlineStr">
        <is>
          <t>BETERRABA KG</t>
        </is>
      </c>
      <c r="I644" t="inlineStr">
        <is>
          <t>ALIMENTOS</t>
        </is>
      </c>
      <c r="J644" t="n">
        <v>4</v>
      </c>
      <c r="K644" t="inlineStr">
        <is>
          <t>KG</t>
        </is>
      </c>
      <c r="L644" t="n">
        <v>18</v>
      </c>
      <c r="M644" t="n">
        <v>4.5</v>
      </c>
      <c r="N644" t="inlineStr">
        <is>
          <t>ALIMENTOS</t>
        </is>
      </c>
      <c r="O644" t="inlineStr">
        <is>
          <t>05/2026</t>
        </is>
      </c>
    </row>
    <row r="645">
      <c r="A645" t="n">
        <v>236652</v>
      </c>
      <c r="B645" t="n">
        <v>122</v>
      </c>
      <c r="C645" t="inlineStr">
        <is>
          <t>Arcos</t>
        </is>
      </c>
      <c r="D645" t="inlineStr">
        <is>
          <t>CECILIA TSUYACO ARAKI SILVA LTDA</t>
        </is>
      </c>
      <c r="E645" t="inlineStr">
        <is>
          <t>392753</t>
        </is>
      </c>
      <c r="F645" s="550" t="n">
        <v>46171</v>
      </c>
      <c r="G645" t="n">
        <v>19846</v>
      </c>
      <c r="H645" t="inlineStr">
        <is>
          <t>BROTO DE MOYASHI GRANEL KG</t>
        </is>
      </c>
      <c r="I645" t="inlineStr">
        <is>
          <t>ALIMENTOS</t>
        </is>
      </c>
      <c r="J645" t="n">
        <v>0.5</v>
      </c>
      <c r="K645" t="inlineStr">
        <is>
          <t>KG</t>
        </is>
      </c>
      <c r="L645" t="n">
        <v>10.5</v>
      </c>
      <c r="M645" t="n">
        <v>21</v>
      </c>
      <c r="N645" t="inlineStr">
        <is>
          <t>ALIMENTOS</t>
        </is>
      </c>
      <c r="O645" t="inlineStr">
        <is>
          <t>05/2026</t>
        </is>
      </c>
    </row>
    <row r="646">
      <c r="A646" t="n">
        <v>236652</v>
      </c>
      <c r="B646" t="n">
        <v>122</v>
      </c>
      <c r="C646" t="inlineStr">
        <is>
          <t>Arcos</t>
        </is>
      </c>
      <c r="D646" t="inlineStr">
        <is>
          <t>CECILIA TSUYACO ARAKI SILVA LTDA</t>
        </is>
      </c>
      <c r="E646" t="inlineStr">
        <is>
          <t>392753</t>
        </is>
      </c>
      <c r="F646" s="550" t="n">
        <v>46171</v>
      </c>
      <c r="G646" t="n">
        <v>19502</v>
      </c>
      <c r="H646" t="inlineStr">
        <is>
          <t>ALFACE CRESPA ROXA KG</t>
        </is>
      </c>
      <c r="I646" t="inlineStr">
        <is>
          <t>ALIMENTOS</t>
        </is>
      </c>
      <c r="J646" t="n">
        <v>0.6</v>
      </c>
      <c r="K646" t="inlineStr">
        <is>
          <t>KG</t>
        </is>
      </c>
      <c r="L646" t="n">
        <v>10.2</v>
      </c>
      <c r="M646" t="n">
        <v>17</v>
      </c>
      <c r="N646" t="inlineStr">
        <is>
          <t>ALIMENTOS</t>
        </is>
      </c>
      <c r="O646" t="inlineStr">
        <is>
          <t>05/2026</t>
        </is>
      </c>
    </row>
    <row r="647">
      <c r="A647" t="n">
        <v>236652</v>
      </c>
      <c r="B647" t="n">
        <v>122</v>
      </c>
      <c r="C647" t="inlineStr">
        <is>
          <t>Arcos</t>
        </is>
      </c>
      <c r="D647" t="inlineStr">
        <is>
          <t>CECILIA TSUYACO ARAKI SILVA LTDA</t>
        </is>
      </c>
      <c r="E647" t="inlineStr">
        <is>
          <t>392753</t>
        </is>
      </c>
      <c r="F647" s="550" t="n">
        <v>46171</v>
      </c>
      <c r="G647" t="n">
        <v>19505</v>
      </c>
      <c r="H647" t="inlineStr">
        <is>
          <t>ALFACE AMERICANA KG</t>
        </is>
      </c>
      <c r="I647" t="inlineStr">
        <is>
          <t>ALIMENTOS</t>
        </is>
      </c>
      <c r="J647" t="n">
        <v>0.6</v>
      </c>
      <c r="K647" t="inlineStr">
        <is>
          <t>KG</t>
        </is>
      </c>
      <c r="L647" t="n">
        <v>6.6</v>
      </c>
      <c r="M647" t="n">
        <v>11</v>
      </c>
      <c r="N647" t="inlineStr">
        <is>
          <t>ALIMENTOS</t>
        </is>
      </c>
      <c r="O647" t="inlineStr">
        <is>
          <t>05/2026</t>
        </is>
      </c>
    </row>
    <row r="648">
      <c r="A648" t="n">
        <v>236652</v>
      </c>
      <c r="B648" t="n">
        <v>122</v>
      </c>
      <c r="C648" t="inlineStr">
        <is>
          <t>Arcos</t>
        </is>
      </c>
      <c r="D648" t="inlineStr">
        <is>
          <t>CECILIA TSUYACO ARAKI SILVA LTDA</t>
        </is>
      </c>
      <c r="E648" t="inlineStr">
        <is>
          <t>392753</t>
        </is>
      </c>
      <c r="F648" s="550" t="n">
        <v>46171</v>
      </c>
      <c r="G648" t="n">
        <v>23095</v>
      </c>
      <c r="H648" t="inlineStr">
        <is>
          <t>OVO CAIPIRA UN</t>
        </is>
      </c>
      <c r="I648" t="inlineStr">
        <is>
          <t>ALIMENTOS</t>
        </is>
      </c>
      <c r="J648" t="n">
        <v>150</v>
      </c>
      <c r="K648" t="inlineStr">
        <is>
          <t>UN</t>
        </is>
      </c>
      <c r="L648" t="n">
        <v>142.5</v>
      </c>
      <c r="M648" t="n">
        <v>0.95</v>
      </c>
      <c r="N648" t="inlineStr">
        <is>
          <t>ALIMENTOS</t>
        </is>
      </c>
      <c r="O648" t="inlineStr">
        <is>
          <t>05/2026</t>
        </is>
      </c>
    </row>
    <row r="649">
      <c r="A649" t="n">
        <v>236652</v>
      </c>
      <c r="B649" t="n">
        <v>122</v>
      </c>
      <c r="C649" t="inlineStr">
        <is>
          <t>Arcos</t>
        </is>
      </c>
      <c r="D649" t="inlineStr">
        <is>
          <t>CECILIA TSUYACO ARAKI SILVA LTDA</t>
        </is>
      </c>
      <c r="E649" t="inlineStr">
        <is>
          <t>392753</t>
        </is>
      </c>
      <c r="F649" s="550" t="n">
        <v>46171</v>
      </c>
      <c r="G649" t="n">
        <v>23390</v>
      </c>
      <c r="H649" t="inlineStr">
        <is>
          <t>BANANA DA TERRA KG</t>
        </is>
      </c>
      <c r="I649" t="inlineStr">
        <is>
          <t>ALIMENTOS</t>
        </is>
      </c>
      <c r="J649" t="n">
        <v>6</v>
      </c>
      <c r="K649" t="inlineStr">
        <is>
          <t>KG</t>
        </is>
      </c>
      <c r="L649" t="n">
        <v>48</v>
      </c>
      <c r="M649" t="n">
        <v>8</v>
      </c>
      <c r="N649" t="inlineStr">
        <is>
          <t>ALIMENTOS</t>
        </is>
      </c>
      <c r="O649" t="inlineStr">
        <is>
          <t>05/2026</t>
        </is>
      </c>
    </row>
    <row r="650">
      <c r="A650" t="n">
        <v>236652</v>
      </c>
      <c r="B650" t="n">
        <v>122</v>
      </c>
      <c r="C650" t="inlineStr">
        <is>
          <t>Arcos</t>
        </is>
      </c>
      <c r="D650" t="inlineStr">
        <is>
          <t>CECILIA TSUYACO ARAKI SILVA LTDA</t>
        </is>
      </c>
      <c r="E650" t="inlineStr">
        <is>
          <t>392753</t>
        </is>
      </c>
      <c r="F650" s="550" t="n">
        <v>46171</v>
      </c>
      <c r="G650" t="n">
        <v>19503</v>
      </c>
      <c r="H650" t="inlineStr">
        <is>
          <t>ALFACE CRESPA KG</t>
        </is>
      </c>
      <c r="I650" t="inlineStr">
        <is>
          <t>ALIMENTOS</t>
        </is>
      </c>
      <c r="J650" t="n">
        <v>0.6</v>
      </c>
      <c r="K650" t="inlineStr">
        <is>
          <t>KG</t>
        </is>
      </c>
      <c r="L650" t="n">
        <v>6</v>
      </c>
      <c r="M650" t="n">
        <v>10</v>
      </c>
      <c r="N650" t="inlineStr">
        <is>
          <t>ALIMENTOS</t>
        </is>
      </c>
      <c r="O650" t="inlineStr">
        <is>
          <t>05/2026</t>
        </is>
      </c>
    </row>
    <row r="651">
      <c r="A651" t="n">
        <v>236652</v>
      </c>
      <c r="B651" t="n">
        <v>122</v>
      </c>
      <c r="C651" t="inlineStr">
        <is>
          <t>Arcos</t>
        </is>
      </c>
      <c r="D651" t="inlineStr">
        <is>
          <t>CECILIA TSUYACO ARAKI SILVA LTDA</t>
        </is>
      </c>
      <c r="E651" t="inlineStr">
        <is>
          <t>392753</t>
        </is>
      </c>
      <c r="F651" s="550" t="n">
        <v>46171</v>
      </c>
      <c r="G651" t="n">
        <v>19480</v>
      </c>
      <c r="H651" t="inlineStr">
        <is>
          <t>HORTELA HIDROPONICA KG</t>
        </is>
      </c>
      <c r="I651" t="inlineStr">
        <is>
          <t>ALIMENTOS</t>
        </is>
      </c>
      <c r="J651" t="n">
        <v>0.3</v>
      </c>
      <c r="K651" t="inlineStr">
        <is>
          <t>KG</t>
        </is>
      </c>
      <c r="L651" t="n">
        <v>4.8</v>
      </c>
      <c r="M651" t="n">
        <v>16</v>
      </c>
      <c r="N651" t="inlineStr">
        <is>
          <t>ALIMENTOS</t>
        </is>
      </c>
      <c r="O651" t="inlineStr">
        <is>
          <t>05/2026</t>
        </is>
      </c>
    </row>
    <row r="652">
      <c r="A652" t="n">
        <v>236650</v>
      </c>
      <c r="B652" t="n">
        <v>122</v>
      </c>
      <c r="C652" t="inlineStr">
        <is>
          <t>Arcos</t>
        </is>
      </c>
      <c r="D652" t="inlineStr">
        <is>
          <t>MEAT HUNTER IMPORT EXPORT AND DISTRIBUTION LTDA</t>
        </is>
      </c>
      <c r="E652" t="inlineStr">
        <is>
          <t>10332</t>
        </is>
      </c>
      <c r="F652" s="550" t="n">
        <v>46171</v>
      </c>
      <c r="G652" t="n">
        <v>24217</v>
      </c>
      <c r="H652" t="inlineStr">
        <is>
          <t>CUPIM KG</t>
        </is>
      </c>
      <c r="I652" t="inlineStr">
        <is>
          <t>ALIMENTOS</t>
        </is>
      </c>
      <c r="J652" t="n">
        <v>15.98</v>
      </c>
      <c r="K652" t="inlineStr">
        <is>
          <t>KG</t>
        </is>
      </c>
      <c r="L652" t="n">
        <v>525.74</v>
      </c>
      <c r="M652" t="n">
        <v>32.899875</v>
      </c>
      <c r="N652" t="inlineStr">
        <is>
          <t>ALIMENTOS</t>
        </is>
      </c>
      <c r="O652" t="inlineStr">
        <is>
          <t>05/2026</t>
        </is>
      </c>
    </row>
    <row r="653">
      <c r="A653" t="n">
        <v>236648</v>
      </c>
      <c r="B653" t="n">
        <v>122</v>
      </c>
      <c r="C653" t="inlineStr">
        <is>
          <t>Arcos</t>
        </is>
      </c>
      <c r="D653" t="inlineStr">
        <is>
          <t>MARIO PEDRO FELICIANO - HORTIFRUTI</t>
        </is>
      </c>
      <c r="E653" t="inlineStr">
        <is>
          <t>478335</t>
        </is>
      </c>
      <c r="F653" s="550" t="n">
        <v>46170</v>
      </c>
      <c r="G653" t="n">
        <v>19498</v>
      </c>
      <c r="H653" t="inlineStr">
        <is>
          <t>ALFACE ROMANA KG</t>
        </is>
      </c>
      <c r="I653" t="inlineStr">
        <is>
          <t>ALIMENTOS</t>
        </is>
      </c>
      <c r="J653" t="n">
        <v>1.2</v>
      </c>
      <c r="K653" t="inlineStr">
        <is>
          <t>KG</t>
        </is>
      </c>
      <c r="L653" t="n">
        <v>12.61</v>
      </c>
      <c r="M653" t="n">
        <v>10.508333</v>
      </c>
      <c r="N653" t="inlineStr">
        <is>
          <t>ALIMENTOS</t>
        </is>
      </c>
      <c r="O653" t="inlineStr">
        <is>
          <t>05/2026</t>
        </is>
      </c>
    </row>
    <row r="654">
      <c r="A654" t="n">
        <v>236648</v>
      </c>
      <c r="B654" t="n">
        <v>122</v>
      </c>
      <c r="C654" t="inlineStr">
        <is>
          <t>Arcos</t>
        </is>
      </c>
      <c r="D654" t="inlineStr">
        <is>
          <t>MARIO PEDRO FELICIANO - HORTIFRUTI</t>
        </is>
      </c>
      <c r="E654" t="inlineStr">
        <is>
          <t>478335</t>
        </is>
      </c>
      <c r="F654" s="550" t="n">
        <v>46170</v>
      </c>
      <c r="G654" t="n">
        <v>24385</v>
      </c>
      <c r="H654" t="inlineStr">
        <is>
          <t>MORANGO CONGELADO KG</t>
        </is>
      </c>
      <c r="I654" t="inlineStr">
        <is>
          <t>ALIMENTOS</t>
        </is>
      </c>
      <c r="J654" t="n">
        <v>1</v>
      </c>
      <c r="K654" t="inlineStr">
        <is>
          <t>KG</t>
        </is>
      </c>
      <c r="L654" t="n">
        <v>15.22</v>
      </c>
      <c r="M654" t="n">
        <v>15.22</v>
      </c>
      <c r="N654" t="inlineStr">
        <is>
          <t>ALIMENTOS</t>
        </is>
      </c>
      <c r="O654" t="inlineStr">
        <is>
          <t>05/2026</t>
        </is>
      </c>
    </row>
    <row r="655">
      <c r="A655" t="n">
        <v>236648</v>
      </c>
      <c r="B655" t="n">
        <v>122</v>
      </c>
      <c r="C655" t="inlineStr">
        <is>
          <t>Arcos</t>
        </is>
      </c>
      <c r="D655" t="inlineStr">
        <is>
          <t>MARIO PEDRO FELICIANO - HORTIFRUTI</t>
        </is>
      </c>
      <c r="E655" t="inlineStr">
        <is>
          <t>478335</t>
        </is>
      </c>
      <c r="F655" s="550" t="n">
        <v>46170</v>
      </c>
      <c r="G655" t="n">
        <v>19721</v>
      </c>
      <c r="H655" t="inlineStr">
        <is>
          <t>ROMA KG</t>
        </is>
      </c>
      <c r="I655" t="inlineStr">
        <is>
          <t>ALIMENTOS</t>
        </is>
      </c>
      <c r="J655" t="n">
        <v>1.32</v>
      </c>
      <c r="K655" t="inlineStr">
        <is>
          <t>KG</t>
        </is>
      </c>
      <c r="L655" t="n">
        <v>47.78</v>
      </c>
      <c r="M655" t="n">
        <v>36.19697</v>
      </c>
      <c r="N655" t="inlineStr">
        <is>
          <t>ALIMENTOS</t>
        </is>
      </c>
      <c r="O655" t="inlineStr">
        <is>
          <t>05/2026</t>
        </is>
      </c>
    </row>
    <row r="656">
      <c r="A656" t="n">
        <v>236648</v>
      </c>
      <c r="B656" t="n">
        <v>122</v>
      </c>
      <c r="C656" t="inlineStr">
        <is>
          <t>Arcos</t>
        </is>
      </c>
      <c r="D656" t="inlineStr">
        <is>
          <t>MARIO PEDRO FELICIANO - HORTIFRUTI</t>
        </is>
      </c>
      <c r="E656" t="inlineStr">
        <is>
          <t>478335</t>
        </is>
      </c>
      <c r="F656" s="550" t="n">
        <v>46170</v>
      </c>
      <c r="G656" t="n">
        <v>23389</v>
      </c>
      <c r="H656" t="inlineStr">
        <is>
          <t>BANANA NANICA KG</t>
        </is>
      </c>
      <c r="I656" t="inlineStr">
        <is>
          <t>ALIMENTOS</t>
        </is>
      </c>
      <c r="J656" t="n">
        <v>3</v>
      </c>
      <c r="K656" t="inlineStr">
        <is>
          <t>KG</t>
        </is>
      </c>
      <c r="L656" t="n">
        <v>14.49</v>
      </c>
      <c r="M656" t="n">
        <v>4.83</v>
      </c>
      <c r="N656" t="inlineStr">
        <is>
          <t>ALIMENTOS</t>
        </is>
      </c>
      <c r="O656" t="inlineStr">
        <is>
          <t>05/2026</t>
        </is>
      </c>
    </row>
    <row r="657">
      <c r="A657" t="n">
        <v>236648</v>
      </c>
      <c r="B657" t="n">
        <v>122</v>
      </c>
      <c r="C657" t="inlineStr">
        <is>
          <t>Arcos</t>
        </is>
      </c>
      <c r="D657" t="inlineStr">
        <is>
          <t>MARIO PEDRO FELICIANO - HORTIFRUTI</t>
        </is>
      </c>
      <c r="E657" t="inlineStr">
        <is>
          <t>478335</t>
        </is>
      </c>
      <c r="F657" s="550" t="n">
        <v>46170</v>
      </c>
      <c r="G657" t="n">
        <v>19583</v>
      </c>
      <c r="H657" t="inlineStr">
        <is>
          <t>PIMENTA BIQUINHO KG</t>
        </is>
      </c>
      <c r="I657" t="inlineStr">
        <is>
          <t>ALIMENTOS</t>
        </is>
      </c>
      <c r="J657" t="n">
        <v>0.2</v>
      </c>
      <c r="K657" t="inlineStr">
        <is>
          <t>KG</t>
        </is>
      </c>
      <c r="L657" t="n">
        <v>10.73</v>
      </c>
      <c r="M657" t="n">
        <v>53.65</v>
      </c>
      <c r="N657" t="inlineStr">
        <is>
          <t>ALIMENTOS</t>
        </is>
      </c>
      <c r="O657" t="inlineStr">
        <is>
          <t>05/2026</t>
        </is>
      </c>
    </row>
    <row r="658">
      <c r="A658" t="n">
        <v>236646</v>
      </c>
      <c r="B658" t="n">
        <v>122</v>
      </c>
      <c r="C658" t="inlineStr">
        <is>
          <t>Arcos</t>
        </is>
      </c>
      <c r="D658" t="inlineStr">
        <is>
          <t>ZAHIL IMPORTADORA LTDA</t>
        </is>
      </c>
      <c r="E658" t="inlineStr">
        <is>
          <t>270601</t>
        </is>
      </c>
      <c r="F658" s="550" t="n">
        <v>46167</v>
      </c>
      <c r="G658" t="n">
        <v>17713</v>
      </c>
      <c r="H658" t="inlineStr">
        <is>
          <t>VINHO TINTO RUTINI ENCUENTRO MALBEC 750ML</t>
        </is>
      </c>
      <c r="I658" t="inlineStr">
        <is>
          <t>BEBIDAS</t>
        </is>
      </c>
      <c r="J658" t="n">
        <v>2</v>
      </c>
      <c r="K658" t="inlineStr">
        <is>
          <t>UN</t>
        </is>
      </c>
      <c r="L658" t="n">
        <v>66</v>
      </c>
      <c r="M658" t="n">
        <v>33</v>
      </c>
      <c r="N658" t="inlineStr">
        <is>
          <t>BONIFICACAO</t>
        </is>
      </c>
      <c r="O658" t="inlineStr">
        <is>
          <t>05/2026</t>
        </is>
      </c>
    </row>
    <row r="659">
      <c r="A659" t="n">
        <v>236641</v>
      </c>
      <c r="B659" t="n">
        <v>122</v>
      </c>
      <c r="C659" t="inlineStr">
        <is>
          <t>Arcos</t>
        </is>
      </c>
      <c r="D659" t="inlineStr">
        <is>
          <t>CECILIA TSUYACO ARAKI SILVA LTDA</t>
        </is>
      </c>
      <c r="E659" t="inlineStr">
        <is>
          <t>392239</t>
        </is>
      </c>
      <c r="F659" s="550" t="n">
        <v>46163</v>
      </c>
      <c r="G659" t="n">
        <v>19617</v>
      </c>
      <c r="H659" t="inlineStr">
        <is>
          <t>COENTRO KG</t>
        </is>
      </c>
      <c r="I659" t="inlineStr">
        <is>
          <t>ALIMENTOS</t>
        </is>
      </c>
      <c r="J659" t="n">
        <v>0.3</v>
      </c>
      <c r="K659" t="inlineStr">
        <is>
          <t>KG</t>
        </is>
      </c>
      <c r="L659" t="n">
        <v>9</v>
      </c>
      <c r="M659" t="n">
        <v>30</v>
      </c>
      <c r="N659" t="inlineStr">
        <is>
          <t>ALIMENTOS</t>
        </is>
      </c>
      <c r="O659" t="inlineStr">
        <is>
          <t>05/2026</t>
        </is>
      </c>
    </row>
    <row r="660">
      <c r="A660" t="n">
        <v>236641</v>
      </c>
      <c r="B660" t="n">
        <v>122</v>
      </c>
      <c r="C660" t="inlineStr">
        <is>
          <t>Arcos</t>
        </is>
      </c>
      <c r="D660" t="inlineStr">
        <is>
          <t>CECILIA TSUYACO ARAKI SILVA LTDA</t>
        </is>
      </c>
      <c r="E660" t="inlineStr">
        <is>
          <t>392239</t>
        </is>
      </c>
      <c r="F660" s="550" t="n">
        <v>46163</v>
      </c>
      <c r="G660" t="n">
        <v>23361</v>
      </c>
      <c r="H660" t="inlineStr">
        <is>
          <t>LARANJA PERA KG</t>
        </is>
      </c>
      <c r="I660" t="inlineStr">
        <is>
          <t>ALIMENTOS</t>
        </is>
      </c>
      <c r="J660" t="n">
        <v>60</v>
      </c>
      <c r="K660" t="inlineStr">
        <is>
          <t>KG</t>
        </is>
      </c>
      <c r="L660" t="n">
        <v>174</v>
      </c>
      <c r="M660" t="n">
        <v>2.9</v>
      </c>
      <c r="N660" t="inlineStr">
        <is>
          <t>ALIMENTOS</t>
        </is>
      </c>
      <c r="O660" t="inlineStr">
        <is>
          <t>05/2026</t>
        </is>
      </c>
    </row>
    <row r="661">
      <c r="A661" t="n">
        <v>236641</v>
      </c>
      <c r="B661" t="n">
        <v>122</v>
      </c>
      <c r="C661" t="inlineStr">
        <is>
          <t>Arcos</t>
        </is>
      </c>
      <c r="D661" t="inlineStr">
        <is>
          <t>CECILIA TSUYACO ARAKI SILVA LTDA</t>
        </is>
      </c>
      <c r="E661" t="inlineStr">
        <is>
          <t>392239</t>
        </is>
      </c>
      <c r="F661" s="550" t="n">
        <v>46163</v>
      </c>
      <c r="G661" t="n">
        <v>19701</v>
      </c>
      <c r="H661" t="inlineStr">
        <is>
          <t>AMEIXA KG</t>
        </is>
      </c>
      <c r="I661" t="inlineStr">
        <is>
          <t>ALIMENTOS</t>
        </is>
      </c>
      <c r="J661" t="n">
        <v>1</v>
      </c>
      <c r="K661" t="inlineStr">
        <is>
          <t>KG</t>
        </is>
      </c>
      <c r="L661" t="n">
        <v>19</v>
      </c>
      <c r="M661" t="n">
        <v>19</v>
      </c>
      <c r="N661" t="inlineStr">
        <is>
          <t>ALIMENTOS</t>
        </is>
      </c>
      <c r="O661" t="inlineStr">
        <is>
          <t>05/2026</t>
        </is>
      </c>
    </row>
    <row r="662">
      <c r="A662" t="n">
        <v>236641</v>
      </c>
      <c r="B662" t="n">
        <v>122</v>
      </c>
      <c r="C662" t="inlineStr">
        <is>
          <t>Arcos</t>
        </is>
      </c>
      <c r="D662" t="inlineStr">
        <is>
          <t>CECILIA TSUYACO ARAKI SILVA LTDA</t>
        </is>
      </c>
      <c r="E662" t="inlineStr">
        <is>
          <t>392239</t>
        </is>
      </c>
      <c r="F662" s="550" t="n">
        <v>46163</v>
      </c>
      <c r="G662" t="n">
        <v>19647</v>
      </c>
      <c r="H662" t="inlineStr">
        <is>
          <t>ALHO PORO KG</t>
        </is>
      </c>
      <c r="I662" t="inlineStr">
        <is>
          <t>ALIMENTOS</t>
        </is>
      </c>
      <c r="J662" t="n">
        <v>1</v>
      </c>
      <c r="K662" t="inlineStr">
        <is>
          <t>KG</t>
        </is>
      </c>
      <c r="L662" t="n">
        <v>16</v>
      </c>
      <c r="M662" t="n">
        <v>16</v>
      </c>
      <c r="N662" t="inlineStr">
        <is>
          <t>ALIMENTOS</t>
        </is>
      </c>
      <c r="O662" t="inlineStr">
        <is>
          <t>05/2026</t>
        </is>
      </c>
    </row>
    <row r="663">
      <c r="A663" t="n">
        <v>236641</v>
      </c>
      <c r="B663" t="n">
        <v>122</v>
      </c>
      <c r="C663" t="inlineStr">
        <is>
          <t>Arcos</t>
        </is>
      </c>
      <c r="D663" t="inlineStr">
        <is>
          <t>CECILIA TSUYACO ARAKI SILVA LTDA</t>
        </is>
      </c>
      <c r="E663" t="inlineStr">
        <is>
          <t>392239</t>
        </is>
      </c>
      <c r="F663" s="550" t="n">
        <v>46163</v>
      </c>
      <c r="G663" t="n">
        <v>23390</v>
      </c>
      <c r="H663" t="inlineStr">
        <is>
          <t>BANANA DA TERRA KG</t>
        </is>
      </c>
      <c r="I663" t="inlineStr">
        <is>
          <t>ALIMENTOS</t>
        </is>
      </c>
      <c r="J663" t="n">
        <v>6</v>
      </c>
      <c r="K663" t="inlineStr">
        <is>
          <t>KG</t>
        </is>
      </c>
      <c r="L663" t="n">
        <v>48</v>
      </c>
      <c r="M663" t="n">
        <v>8</v>
      </c>
      <c r="N663" t="inlineStr">
        <is>
          <t>ALIMENTOS</t>
        </is>
      </c>
      <c r="O663" t="inlineStr">
        <is>
          <t>05/2026</t>
        </is>
      </c>
    </row>
    <row r="664">
      <c r="A664" t="n">
        <v>236641</v>
      </c>
      <c r="B664" t="n">
        <v>122</v>
      </c>
      <c r="C664" t="inlineStr">
        <is>
          <t>Arcos</t>
        </is>
      </c>
      <c r="D664" t="inlineStr">
        <is>
          <t>CECILIA TSUYACO ARAKI SILVA LTDA</t>
        </is>
      </c>
      <c r="E664" t="inlineStr">
        <is>
          <t>392239</t>
        </is>
      </c>
      <c r="F664" s="550" t="n">
        <v>46163</v>
      </c>
      <c r="G664" t="n">
        <v>19751</v>
      </c>
      <c r="H664" t="inlineStr">
        <is>
          <t>LIMAO SICILIANO KG</t>
        </is>
      </c>
      <c r="I664" t="inlineStr">
        <is>
          <t>ALIMENTOS</t>
        </is>
      </c>
      <c r="J664" t="n">
        <v>10</v>
      </c>
      <c r="K664" t="inlineStr">
        <is>
          <t>KG</t>
        </is>
      </c>
      <c r="L664" t="n">
        <v>88</v>
      </c>
      <c r="M664" t="n">
        <v>8.800000000000001</v>
      </c>
      <c r="N664" t="inlineStr">
        <is>
          <t>ALIMENTOS</t>
        </is>
      </c>
      <c r="O664" t="inlineStr">
        <is>
          <t>05/2026</t>
        </is>
      </c>
    </row>
    <row r="665">
      <c r="A665" t="n">
        <v>236641</v>
      </c>
      <c r="B665" t="n">
        <v>122</v>
      </c>
      <c r="C665" t="inlineStr">
        <is>
          <t>Arcos</t>
        </is>
      </c>
      <c r="D665" t="inlineStr">
        <is>
          <t>CECILIA TSUYACO ARAKI SILVA LTDA</t>
        </is>
      </c>
      <c r="E665" t="inlineStr">
        <is>
          <t>392239</t>
        </is>
      </c>
      <c r="F665" s="550" t="n">
        <v>46163</v>
      </c>
      <c r="G665" t="n">
        <v>23359</v>
      </c>
      <c r="H665" t="inlineStr">
        <is>
          <t>LIMAO TAHITI KG</t>
        </is>
      </c>
      <c r="I665" t="inlineStr">
        <is>
          <t>ALIMENTOS</t>
        </is>
      </c>
      <c r="J665" t="n">
        <v>30</v>
      </c>
      <c r="K665" t="inlineStr">
        <is>
          <t>KG</t>
        </is>
      </c>
      <c r="L665" t="n">
        <v>66</v>
      </c>
      <c r="M665" t="n">
        <v>2.2</v>
      </c>
      <c r="N665" t="inlineStr">
        <is>
          <t>ALIMENTOS</t>
        </is>
      </c>
      <c r="O665" t="inlineStr">
        <is>
          <t>05/2026</t>
        </is>
      </c>
    </row>
    <row r="666">
      <c r="A666" t="n">
        <v>236641</v>
      </c>
      <c r="B666" t="n">
        <v>122</v>
      </c>
      <c r="C666" t="inlineStr">
        <is>
          <t>Arcos</t>
        </is>
      </c>
      <c r="D666" t="inlineStr">
        <is>
          <t>CECILIA TSUYACO ARAKI SILVA LTDA</t>
        </is>
      </c>
      <c r="E666" t="inlineStr">
        <is>
          <t>392239</t>
        </is>
      </c>
      <c r="F666" s="550" t="n">
        <v>46163</v>
      </c>
      <c r="G666" t="n">
        <v>19502</v>
      </c>
      <c r="H666" t="inlineStr">
        <is>
          <t>ALFACE CRESPA ROXA KG</t>
        </is>
      </c>
      <c r="I666" t="inlineStr">
        <is>
          <t>ALIMENTOS</t>
        </is>
      </c>
      <c r="J666" t="n">
        <v>2.5</v>
      </c>
      <c r="K666" t="inlineStr">
        <is>
          <t>KG</t>
        </is>
      </c>
      <c r="L666" t="n">
        <v>33.75</v>
      </c>
      <c r="M666" t="n">
        <v>13.5</v>
      </c>
      <c r="N666" t="inlineStr">
        <is>
          <t>ALIMENTOS</t>
        </is>
      </c>
      <c r="O666" t="inlineStr">
        <is>
          <t>05/2026</t>
        </is>
      </c>
    </row>
    <row r="667">
      <c r="A667" t="n">
        <v>236641</v>
      </c>
      <c r="B667" t="n">
        <v>122</v>
      </c>
      <c r="C667" t="inlineStr">
        <is>
          <t>Arcos</t>
        </is>
      </c>
      <c r="D667" t="inlineStr">
        <is>
          <t>CECILIA TSUYACO ARAKI SILVA LTDA</t>
        </is>
      </c>
      <c r="E667" t="inlineStr">
        <is>
          <t>392239</t>
        </is>
      </c>
      <c r="F667" s="550" t="n">
        <v>46163</v>
      </c>
      <c r="G667" t="n">
        <v>19759</v>
      </c>
      <c r="H667" t="inlineStr">
        <is>
          <t>LARANJA BAHIA KG</t>
        </is>
      </c>
      <c r="I667" t="inlineStr">
        <is>
          <t>ALIMENTOS</t>
        </is>
      </c>
      <c r="J667" t="n">
        <v>7</v>
      </c>
      <c r="K667" t="inlineStr">
        <is>
          <t>KG</t>
        </is>
      </c>
      <c r="L667" t="n">
        <v>66.5</v>
      </c>
      <c r="M667" t="n">
        <v>9.5</v>
      </c>
      <c r="N667" t="inlineStr">
        <is>
          <t>ALIMENTOS</t>
        </is>
      </c>
      <c r="O667" t="inlineStr">
        <is>
          <t>05/2026</t>
        </is>
      </c>
    </row>
    <row r="668">
      <c r="A668" t="n">
        <v>236641</v>
      </c>
      <c r="B668" t="n">
        <v>122</v>
      </c>
      <c r="C668" t="inlineStr">
        <is>
          <t>Arcos</t>
        </is>
      </c>
      <c r="D668" t="inlineStr">
        <is>
          <t>CECILIA TSUYACO ARAKI SILVA LTDA</t>
        </is>
      </c>
      <c r="E668" t="inlineStr">
        <is>
          <t>392239</t>
        </is>
      </c>
      <c r="F668" s="550" t="n">
        <v>46163</v>
      </c>
      <c r="G668" t="n">
        <v>19846</v>
      </c>
      <c r="H668" t="inlineStr">
        <is>
          <t>BROTO DE MOYASHI GRANEL KG</t>
        </is>
      </c>
      <c r="I668" t="inlineStr">
        <is>
          <t>ALIMENTOS</t>
        </is>
      </c>
      <c r="J668" t="n">
        <v>0.5</v>
      </c>
      <c r="K668" t="inlineStr">
        <is>
          <t>KG</t>
        </is>
      </c>
      <c r="L668" t="n">
        <v>10.5</v>
      </c>
      <c r="M668" t="n">
        <v>21</v>
      </c>
      <c r="N668" t="inlineStr">
        <is>
          <t>ALIMENTOS</t>
        </is>
      </c>
      <c r="O668" t="inlineStr">
        <is>
          <t>05/2026</t>
        </is>
      </c>
    </row>
    <row r="669">
      <c r="A669" t="n">
        <v>236641</v>
      </c>
      <c r="B669" t="n">
        <v>122</v>
      </c>
      <c r="C669" t="inlineStr">
        <is>
          <t>Arcos</t>
        </is>
      </c>
      <c r="D669" t="inlineStr">
        <is>
          <t>CECILIA TSUYACO ARAKI SILVA LTDA</t>
        </is>
      </c>
      <c r="E669" t="inlineStr">
        <is>
          <t>392239</t>
        </is>
      </c>
      <c r="F669" s="550" t="n">
        <v>46163</v>
      </c>
      <c r="G669" t="n">
        <v>19485</v>
      </c>
      <c r="H669" t="inlineStr">
        <is>
          <t>ENDRO DILL KG</t>
        </is>
      </c>
      <c r="I669" t="inlineStr">
        <is>
          <t>ALIMENTOS</t>
        </is>
      </c>
      <c r="J669" t="n">
        <v>0.1</v>
      </c>
      <c r="K669" t="inlineStr">
        <is>
          <t>KG</t>
        </is>
      </c>
      <c r="L669" t="n">
        <v>7</v>
      </c>
      <c r="M669" t="n">
        <v>70</v>
      </c>
      <c r="N669" t="inlineStr">
        <is>
          <t>ALIMENTOS</t>
        </is>
      </c>
      <c r="O669" t="inlineStr">
        <is>
          <t>05/2026</t>
        </is>
      </c>
    </row>
    <row r="670">
      <c r="A670" t="n">
        <v>236641</v>
      </c>
      <c r="B670" t="n">
        <v>122</v>
      </c>
      <c r="C670" t="inlineStr">
        <is>
          <t>Arcos</t>
        </is>
      </c>
      <c r="D670" t="inlineStr">
        <is>
          <t>CECILIA TSUYACO ARAKI SILVA LTDA</t>
        </is>
      </c>
      <c r="E670" t="inlineStr">
        <is>
          <t>392239</t>
        </is>
      </c>
      <c r="F670" s="550" t="n">
        <v>46163</v>
      </c>
      <c r="G670" t="n">
        <v>23095</v>
      </c>
      <c r="H670" t="inlineStr">
        <is>
          <t>OVO CAIPIRA UN</t>
        </is>
      </c>
      <c r="I670" t="inlineStr">
        <is>
          <t>ALIMENTOS</t>
        </is>
      </c>
      <c r="J670" t="n">
        <v>250</v>
      </c>
      <c r="K670" t="inlineStr">
        <is>
          <t>UN</t>
        </is>
      </c>
      <c r="L670" t="n">
        <v>250</v>
      </c>
      <c r="M670" t="n">
        <v>1</v>
      </c>
      <c r="N670" t="inlineStr">
        <is>
          <t>ALIMENTOS</t>
        </is>
      </c>
      <c r="O670" t="inlineStr">
        <is>
          <t>05/2026</t>
        </is>
      </c>
    </row>
    <row r="671">
      <c r="A671" t="n">
        <v>236641</v>
      </c>
      <c r="B671" t="n">
        <v>122</v>
      </c>
      <c r="C671" t="inlineStr">
        <is>
          <t>Arcos</t>
        </is>
      </c>
      <c r="D671" t="inlineStr">
        <is>
          <t>CECILIA TSUYACO ARAKI SILVA LTDA</t>
        </is>
      </c>
      <c r="E671" t="inlineStr">
        <is>
          <t>392239</t>
        </is>
      </c>
      <c r="F671" s="550" t="n">
        <v>46163</v>
      </c>
      <c r="G671" t="n">
        <v>19476</v>
      </c>
      <c r="H671" t="inlineStr">
        <is>
          <t>MANJERICAO KG</t>
        </is>
      </c>
      <c r="I671" t="inlineStr">
        <is>
          <t>ALIMENTOS</t>
        </is>
      </c>
      <c r="J671" t="n">
        <v>1</v>
      </c>
      <c r="K671" t="inlineStr">
        <is>
          <t>KG</t>
        </is>
      </c>
      <c r="L671" t="n">
        <v>65</v>
      </c>
      <c r="M671" t="n">
        <v>65</v>
      </c>
      <c r="N671" t="inlineStr">
        <is>
          <t>ALIMENTOS</t>
        </is>
      </c>
      <c r="O671" t="inlineStr">
        <is>
          <t>05/2026</t>
        </is>
      </c>
    </row>
    <row r="672">
      <c r="A672" t="n">
        <v>236641</v>
      </c>
      <c r="B672" t="n">
        <v>122</v>
      </c>
      <c r="C672" t="inlineStr">
        <is>
          <t>Arcos</t>
        </is>
      </c>
      <c r="D672" t="inlineStr">
        <is>
          <t>CECILIA TSUYACO ARAKI SILVA LTDA</t>
        </is>
      </c>
      <c r="E672" t="inlineStr">
        <is>
          <t>392239</t>
        </is>
      </c>
      <c r="F672" s="550" t="n">
        <v>46163</v>
      </c>
      <c r="G672" t="n">
        <v>19480</v>
      </c>
      <c r="H672" t="inlineStr">
        <is>
          <t>HORTELA HIDROPONICA KG</t>
        </is>
      </c>
      <c r="I672" t="inlineStr">
        <is>
          <t>ALIMENTOS</t>
        </is>
      </c>
      <c r="J672" t="n">
        <v>0.5</v>
      </c>
      <c r="K672" t="inlineStr">
        <is>
          <t>KG</t>
        </is>
      </c>
      <c r="L672" t="n">
        <v>8.5</v>
      </c>
      <c r="M672" t="n">
        <v>17</v>
      </c>
      <c r="N672" t="inlineStr">
        <is>
          <t>ALIMENTOS</t>
        </is>
      </c>
      <c r="O672" t="inlineStr">
        <is>
          <t>05/2026</t>
        </is>
      </c>
    </row>
    <row r="673">
      <c r="A673" t="n">
        <v>236641</v>
      </c>
      <c r="B673" t="n">
        <v>122</v>
      </c>
      <c r="C673" t="inlineStr">
        <is>
          <t>Arcos</t>
        </is>
      </c>
      <c r="D673" t="inlineStr">
        <is>
          <t>CECILIA TSUYACO ARAKI SILVA LTDA</t>
        </is>
      </c>
      <c r="E673" t="inlineStr">
        <is>
          <t>392239</t>
        </is>
      </c>
      <c r="F673" s="550" t="n">
        <v>46163</v>
      </c>
      <c r="G673" t="n">
        <v>19575</v>
      </c>
      <c r="H673" t="inlineStr">
        <is>
          <t>PIMENTA DE CHEIRO VERDE KG</t>
        </is>
      </c>
      <c r="I673" t="inlineStr">
        <is>
          <t>ALIMENTOS</t>
        </is>
      </c>
      <c r="J673" t="n">
        <v>0.5</v>
      </c>
      <c r="K673" t="inlineStr">
        <is>
          <t>KG</t>
        </is>
      </c>
      <c r="L673" t="n">
        <v>19.5</v>
      </c>
      <c r="M673" t="n">
        <v>39</v>
      </c>
      <c r="N673" t="inlineStr">
        <is>
          <t>ALIMENTOS</t>
        </is>
      </c>
      <c r="O673" t="inlineStr">
        <is>
          <t>05/2026</t>
        </is>
      </c>
    </row>
    <row r="674">
      <c r="A674" t="n">
        <v>236641</v>
      </c>
      <c r="B674" t="n">
        <v>122</v>
      </c>
      <c r="C674" t="inlineStr">
        <is>
          <t>Arcos</t>
        </is>
      </c>
      <c r="D674" t="inlineStr">
        <is>
          <t>CECILIA TSUYACO ARAKI SILVA LTDA</t>
        </is>
      </c>
      <c r="E674" t="inlineStr">
        <is>
          <t>392239</t>
        </is>
      </c>
      <c r="F674" s="550" t="n">
        <v>46163</v>
      </c>
      <c r="G674" t="n">
        <v>19505</v>
      </c>
      <c r="H674" t="inlineStr">
        <is>
          <t>ALFACE AMERICANA KG</t>
        </is>
      </c>
      <c r="I674" t="inlineStr">
        <is>
          <t>ALIMENTOS</t>
        </is>
      </c>
      <c r="J674" t="n">
        <v>2.5</v>
      </c>
      <c r="K674" t="inlineStr">
        <is>
          <t>KG</t>
        </is>
      </c>
      <c r="L674" t="n">
        <v>23.75</v>
      </c>
      <c r="M674" t="n">
        <v>9.5</v>
      </c>
      <c r="N674" t="inlineStr">
        <is>
          <t>ALIMENTOS</t>
        </is>
      </c>
      <c r="O674" t="inlineStr">
        <is>
          <t>05/2026</t>
        </is>
      </c>
    </row>
    <row r="675">
      <c r="A675" t="n">
        <v>236641</v>
      </c>
      <c r="B675" t="n">
        <v>122</v>
      </c>
      <c r="C675" t="inlineStr">
        <is>
          <t>Arcos</t>
        </is>
      </c>
      <c r="D675" t="inlineStr">
        <is>
          <t>CECILIA TSUYACO ARAKI SILVA LTDA</t>
        </is>
      </c>
      <c r="E675" t="inlineStr">
        <is>
          <t>392239</t>
        </is>
      </c>
      <c r="F675" s="550" t="n">
        <v>46163</v>
      </c>
      <c r="G675" t="n">
        <v>23113</v>
      </c>
      <c r="H675" t="inlineStr">
        <is>
          <t>SALSA KG</t>
        </is>
      </c>
      <c r="I675" t="inlineStr">
        <is>
          <t>ALIMENTOS</t>
        </is>
      </c>
      <c r="J675" t="n">
        <v>1</v>
      </c>
      <c r="K675" t="inlineStr">
        <is>
          <t>KG</t>
        </is>
      </c>
      <c r="L675" t="n">
        <v>13</v>
      </c>
      <c r="M675" t="n">
        <v>13</v>
      </c>
      <c r="N675" t="inlineStr">
        <is>
          <t>ALIMENTOS</t>
        </is>
      </c>
      <c r="O675" t="inlineStr">
        <is>
          <t>05/2026</t>
        </is>
      </c>
    </row>
    <row r="676">
      <c r="A676" t="n">
        <v>236641</v>
      </c>
      <c r="B676" t="n">
        <v>122</v>
      </c>
      <c r="C676" t="inlineStr">
        <is>
          <t>Arcos</t>
        </is>
      </c>
      <c r="D676" t="inlineStr">
        <is>
          <t>CECILIA TSUYACO ARAKI SILVA LTDA</t>
        </is>
      </c>
      <c r="E676" t="inlineStr">
        <is>
          <t>392239</t>
        </is>
      </c>
      <c r="F676" s="550" t="n">
        <v>46163</v>
      </c>
      <c r="G676" t="n">
        <v>19472</v>
      </c>
      <c r="H676" t="inlineStr">
        <is>
          <t>RUCULA KG</t>
        </is>
      </c>
      <c r="I676" t="inlineStr">
        <is>
          <t>ALIMENTOS</t>
        </is>
      </c>
      <c r="J676" t="n">
        <v>2</v>
      </c>
      <c r="K676" t="inlineStr">
        <is>
          <t>KG</t>
        </is>
      </c>
      <c r="L676" t="n">
        <v>37</v>
      </c>
      <c r="M676" t="n">
        <v>18.5</v>
      </c>
      <c r="N676" t="inlineStr">
        <is>
          <t>ALIMENTOS</t>
        </is>
      </c>
      <c r="O676" t="inlineStr">
        <is>
          <t>05/2026</t>
        </is>
      </c>
    </row>
    <row r="677">
      <c r="A677" t="n">
        <v>236641</v>
      </c>
      <c r="B677" t="n">
        <v>122</v>
      </c>
      <c r="C677" t="inlineStr">
        <is>
          <t>Arcos</t>
        </is>
      </c>
      <c r="D677" t="inlineStr">
        <is>
          <t>CECILIA TSUYACO ARAKI SILVA LTDA</t>
        </is>
      </c>
      <c r="E677" t="inlineStr">
        <is>
          <t>392239</t>
        </is>
      </c>
      <c r="F677" s="550" t="n">
        <v>46163</v>
      </c>
      <c r="G677" t="n">
        <v>19503</v>
      </c>
      <c r="H677" t="inlineStr">
        <is>
          <t>ALFACE CRESPA KG</t>
        </is>
      </c>
      <c r="I677" t="inlineStr">
        <is>
          <t>ALIMENTOS</t>
        </is>
      </c>
      <c r="J677" t="n">
        <v>2.5</v>
      </c>
      <c r="K677" t="inlineStr">
        <is>
          <t>KG</t>
        </is>
      </c>
      <c r="L677" t="n">
        <v>21.25</v>
      </c>
      <c r="M677" t="n">
        <v>8.5</v>
      </c>
      <c r="N677" t="inlineStr">
        <is>
          <t>ALIMENTOS</t>
        </is>
      </c>
      <c r="O677" t="inlineStr">
        <is>
          <t>05/2026</t>
        </is>
      </c>
    </row>
    <row r="678">
      <c r="A678" t="n">
        <v>236641</v>
      </c>
      <c r="B678" t="n">
        <v>122</v>
      </c>
      <c r="C678" t="inlineStr">
        <is>
          <t>Arcos</t>
        </is>
      </c>
      <c r="D678" t="inlineStr">
        <is>
          <t>CECILIA TSUYACO ARAKI SILVA LTDA</t>
        </is>
      </c>
      <c r="E678" t="inlineStr">
        <is>
          <t>392239</t>
        </is>
      </c>
      <c r="F678" s="550" t="n">
        <v>46163</v>
      </c>
      <c r="G678" t="n">
        <v>19465</v>
      </c>
      <c r="H678" t="inlineStr">
        <is>
          <t>SALSAO KG</t>
        </is>
      </c>
      <c r="I678" t="inlineStr">
        <is>
          <t>ALIMENTOS</t>
        </is>
      </c>
      <c r="J678" t="n">
        <v>1</v>
      </c>
      <c r="K678" t="inlineStr">
        <is>
          <t>KG</t>
        </is>
      </c>
      <c r="L678" t="n">
        <v>6.5</v>
      </c>
      <c r="M678" t="n">
        <v>6.5</v>
      </c>
      <c r="N678" t="inlineStr">
        <is>
          <t>ALIMENTOS</t>
        </is>
      </c>
      <c r="O678" t="inlineStr">
        <is>
          <t>05/2026</t>
        </is>
      </c>
    </row>
    <row r="679">
      <c r="A679" t="n">
        <v>236641</v>
      </c>
      <c r="B679" t="n">
        <v>122</v>
      </c>
      <c r="C679" t="inlineStr">
        <is>
          <t>Arcos</t>
        </is>
      </c>
      <c r="D679" t="inlineStr">
        <is>
          <t>CECILIA TSUYACO ARAKI SILVA LTDA</t>
        </is>
      </c>
      <c r="E679" t="inlineStr">
        <is>
          <t>392239</t>
        </is>
      </c>
      <c r="F679" s="550" t="n">
        <v>46163</v>
      </c>
      <c r="G679" t="n">
        <v>19488</v>
      </c>
      <c r="H679" t="inlineStr">
        <is>
          <t>CEBOLINHA KG</t>
        </is>
      </c>
      <c r="I679" t="inlineStr">
        <is>
          <t>ALIMENTOS</t>
        </is>
      </c>
      <c r="J679" t="n">
        <v>2</v>
      </c>
      <c r="K679" t="inlineStr">
        <is>
          <t>KG</t>
        </is>
      </c>
      <c r="L679" t="n">
        <v>26</v>
      </c>
      <c r="M679" t="n">
        <v>13</v>
      </c>
      <c r="N679" t="inlineStr">
        <is>
          <t>ALIMENTOS</t>
        </is>
      </c>
      <c r="O679" t="inlineStr">
        <is>
          <t>05/2026</t>
        </is>
      </c>
    </row>
    <row r="680">
      <c r="A680" t="n">
        <v>236641</v>
      </c>
      <c r="B680" t="n">
        <v>122</v>
      </c>
      <c r="C680" t="inlineStr">
        <is>
          <t>Arcos</t>
        </is>
      </c>
      <c r="D680" t="inlineStr">
        <is>
          <t>CECILIA TSUYACO ARAKI SILVA LTDA</t>
        </is>
      </c>
      <c r="E680" t="inlineStr">
        <is>
          <t>392239</t>
        </is>
      </c>
      <c r="F680" s="550" t="n">
        <v>46163</v>
      </c>
      <c r="G680" t="n">
        <v>19787</v>
      </c>
      <c r="H680" t="inlineStr">
        <is>
          <t>ABACAXI PEROLA KG</t>
        </is>
      </c>
      <c r="I680" t="inlineStr">
        <is>
          <t>ALIMENTOS</t>
        </is>
      </c>
      <c r="J680" t="n">
        <v>1.5</v>
      </c>
      <c r="K680" t="inlineStr">
        <is>
          <t>KG</t>
        </is>
      </c>
      <c r="L680" t="n">
        <v>8.77</v>
      </c>
      <c r="M680" t="n">
        <v>5.846667</v>
      </c>
      <c r="N680" t="inlineStr">
        <is>
          <t>ALIMENTOS</t>
        </is>
      </c>
      <c r="O680" t="inlineStr">
        <is>
          <t>05/2026</t>
        </is>
      </c>
    </row>
    <row r="681">
      <c r="A681" t="n">
        <v>236640</v>
      </c>
      <c r="B681" t="n">
        <v>122</v>
      </c>
      <c r="C681" t="inlineStr">
        <is>
          <t>Arcos</t>
        </is>
      </c>
      <c r="D681" t="inlineStr">
        <is>
          <t>QUEIJARIA ATALAIA LTDA</t>
        </is>
      </c>
      <c r="E681" t="inlineStr">
        <is>
          <t>26794</t>
        </is>
      </c>
      <c r="F681" s="550" t="n">
        <v>46163</v>
      </c>
      <c r="G681" t="n">
        <v>26594</v>
      </c>
      <c r="H681" t="inlineStr">
        <is>
          <t>QUEIJO MOGIANA KG</t>
        </is>
      </c>
      <c r="I681" t="inlineStr">
        <is>
          <t>ALIMENTOS</t>
        </is>
      </c>
      <c r="J681" t="n">
        <v>10.25</v>
      </c>
      <c r="K681" t="inlineStr">
        <is>
          <t>KG</t>
        </is>
      </c>
      <c r="L681" t="n">
        <v>890.73</v>
      </c>
      <c r="M681" t="n">
        <v>86.900488</v>
      </c>
      <c r="N681" t="inlineStr">
        <is>
          <t>ALIMENTOS</t>
        </is>
      </c>
      <c r="O681" t="inlineStr">
        <is>
          <t>05/2026</t>
        </is>
      </c>
    </row>
    <row r="682">
      <c r="A682" t="n">
        <v>235756</v>
      </c>
      <c r="B682" t="n">
        <v>122</v>
      </c>
      <c r="C682" t="inlineStr">
        <is>
          <t>Arcos</t>
        </is>
      </c>
      <c r="D682" t="inlineStr">
        <is>
          <t>GCT COMERCIO DE PRODUTOS ALIMENTICIOS LTDA</t>
        </is>
      </c>
      <c r="E682" t="inlineStr">
        <is>
          <t>11884</t>
        </is>
      </c>
      <c r="F682" s="550" t="n">
        <v>46166</v>
      </c>
      <c r="G682" t="n">
        <v>27340</v>
      </c>
      <c r="H682" t="inlineStr">
        <is>
          <t>GELO RETANGULO 50X65MM C/25 UN YCECODE</t>
        </is>
      </c>
      <c r="I682" t="inlineStr">
        <is>
          <t>BEBIDAS</t>
        </is>
      </c>
      <c r="J682" t="n">
        <v>14</v>
      </c>
      <c r="K682" t="inlineStr">
        <is>
          <t>PC</t>
        </is>
      </c>
      <c r="L682" t="n">
        <v>750.6799999999999</v>
      </c>
      <c r="M682" t="n">
        <v>53.62</v>
      </c>
      <c r="N682" t="inlineStr">
        <is>
          <t>BEBIDAS</t>
        </is>
      </c>
      <c r="O682" t="inlineStr">
        <is>
          <t>05/2026</t>
        </is>
      </c>
    </row>
    <row r="683">
      <c r="A683" t="n">
        <v>235756</v>
      </c>
      <c r="B683" t="n">
        <v>122</v>
      </c>
      <c r="C683" t="inlineStr">
        <is>
          <t>Arcos</t>
        </is>
      </c>
      <c r="D683" t="inlineStr">
        <is>
          <t>GCT COMERCIO DE PRODUTOS ALIMENTICIOS LTDA</t>
        </is>
      </c>
      <c r="E683" t="inlineStr">
        <is>
          <t>11884</t>
        </is>
      </c>
      <c r="F683" s="550" t="n">
        <v>46166</v>
      </c>
      <c r="G683" t="n">
        <v>28315</v>
      </c>
      <c r="H683" t="inlineStr">
        <is>
          <t>GELO COLLINS 35X120 C/18 UN YCECODE</t>
        </is>
      </c>
      <c r="I683" t="inlineStr">
        <is>
          <t>BEBIDAS</t>
        </is>
      </c>
      <c r="J683" t="n">
        <v>7</v>
      </c>
      <c r="K683" t="inlineStr">
        <is>
          <t>PC</t>
        </is>
      </c>
      <c r="L683" t="n">
        <v>304.92</v>
      </c>
      <c r="M683" t="n">
        <v>43.56</v>
      </c>
      <c r="N683" t="inlineStr">
        <is>
          <t>BEBIDAS</t>
        </is>
      </c>
      <c r="O683" t="inlineStr">
        <is>
          <t>05/2026</t>
        </is>
      </c>
    </row>
    <row r="684">
      <c r="A684" t="n">
        <v>235756</v>
      </c>
      <c r="B684" t="n">
        <v>122</v>
      </c>
      <c r="C684" t="inlineStr">
        <is>
          <t>Arcos</t>
        </is>
      </c>
      <c r="D684" t="inlineStr">
        <is>
          <t>GCT COMERCIO DE PRODUTOS ALIMENTICIOS LTDA</t>
        </is>
      </c>
      <c r="E684" t="inlineStr">
        <is>
          <t>11884</t>
        </is>
      </c>
      <c r="F684" s="550" t="n">
        <v>46166</v>
      </c>
      <c r="G684" t="n">
        <v>28316</v>
      </c>
      <c r="H684" t="inlineStr">
        <is>
          <t>GELO ESFERICO C/9UN YCECODE</t>
        </is>
      </c>
      <c r="I684" t="inlineStr">
        <is>
          <t>BEBIDAS</t>
        </is>
      </c>
      <c r="J684" t="n">
        <v>12</v>
      </c>
      <c r="K684" t="inlineStr">
        <is>
          <t>PC</t>
        </is>
      </c>
      <c r="L684" t="n">
        <v>468.6</v>
      </c>
      <c r="M684" t="n">
        <v>39.05</v>
      </c>
      <c r="N684" t="inlineStr">
        <is>
          <t>BEBIDAS</t>
        </is>
      </c>
      <c r="O684" t="inlineStr">
        <is>
          <t>05/2026</t>
        </is>
      </c>
    </row>
    <row r="685">
      <c r="A685" t="n">
        <v>235753</v>
      </c>
      <c r="B685" t="n">
        <v>122</v>
      </c>
      <c r="C685" t="inlineStr">
        <is>
          <t>Arcos</t>
        </is>
      </c>
      <c r="D685" t="inlineStr">
        <is>
          <t>BATARD PADARIA ARTESANAL LTDA</t>
        </is>
      </c>
      <c r="E685" t="inlineStr">
        <is>
          <t>14284</t>
        </is>
      </c>
      <c r="F685" s="550" t="n">
        <v>46170</v>
      </c>
      <c r="G685" t="n">
        <v>21372</v>
      </c>
      <c r="H685" t="inlineStr">
        <is>
          <t>PAO BRIOCHE FORME C/ TAMPA UN</t>
        </is>
      </c>
      <c r="I685" t="inlineStr">
        <is>
          <t>ALIMENTOS</t>
        </is>
      </c>
      <c r="J685" t="n">
        <v>21</v>
      </c>
      <c r="K685" t="inlineStr">
        <is>
          <t>UN</t>
        </is>
      </c>
      <c r="L685" t="n">
        <v>651</v>
      </c>
      <c r="M685" t="n">
        <v>31</v>
      </c>
      <c r="N685" t="inlineStr">
        <is>
          <t>ALIMENTOS</t>
        </is>
      </c>
      <c r="O685" t="inlineStr">
        <is>
          <t>05/2026</t>
        </is>
      </c>
    </row>
    <row r="686">
      <c r="A686" t="n">
        <v>235753</v>
      </c>
      <c r="B686" t="n">
        <v>122</v>
      </c>
      <c r="C686" t="inlineStr">
        <is>
          <t>Arcos</t>
        </is>
      </c>
      <c r="D686" t="inlineStr">
        <is>
          <t>BATARD PADARIA ARTESANAL LTDA</t>
        </is>
      </c>
      <c r="E686" t="inlineStr">
        <is>
          <t>14284</t>
        </is>
      </c>
      <c r="F686" s="550" t="n">
        <v>46170</v>
      </c>
      <c r="G686" t="n">
        <v>19166</v>
      </c>
      <c r="H686" t="inlineStr">
        <is>
          <t>BAGUETE DE GRAO LEVIAN FATIADO 590G UN</t>
        </is>
      </c>
      <c r="I686" t="inlineStr">
        <is>
          <t>ALIMENTOS</t>
        </is>
      </c>
      <c r="J686" t="n">
        <v>25</v>
      </c>
      <c r="K686" t="inlineStr">
        <is>
          <t>UN</t>
        </is>
      </c>
      <c r="L686" t="n">
        <v>508.75</v>
      </c>
      <c r="M686" t="n">
        <v>20.35</v>
      </c>
      <c r="N686" t="inlineStr">
        <is>
          <t>ALIMENTOS</t>
        </is>
      </c>
      <c r="O686" t="inlineStr">
        <is>
          <t>05/2026</t>
        </is>
      </c>
    </row>
    <row r="687">
      <c r="A687" t="n">
        <v>235752</v>
      </c>
      <c r="B687" t="n">
        <v>122</v>
      </c>
      <c r="C687" t="inlineStr">
        <is>
          <t>Arcos</t>
        </is>
      </c>
      <c r="D687" t="inlineStr">
        <is>
          <t xml:space="preserve">BELLNAY PAES ARTESANAIS LTDA </t>
        </is>
      </c>
      <c r="E687" t="inlineStr">
        <is>
          <t>2881</t>
        </is>
      </c>
      <c r="F687" s="550" t="n">
        <v>46167</v>
      </c>
      <c r="G687" t="n">
        <v>24833</v>
      </c>
      <c r="H687" t="inlineStr">
        <is>
          <t>PAO DE QUEIJO 80G C/25UN</t>
        </is>
      </c>
      <c r="I687" t="inlineStr">
        <is>
          <t>ALIMENTOS</t>
        </is>
      </c>
      <c r="J687" t="n">
        <v>12</v>
      </c>
      <c r="K687" t="inlineStr">
        <is>
          <t>CX</t>
        </is>
      </c>
      <c r="L687" t="n">
        <v>573</v>
      </c>
      <c r="M687" t="n">
        <v>47.75</v>
      </c>
      <c r="N687" t="inlineStr">
        <is>
          <t>ALIMENTOS</t>
        </is>
      </c>
      <c r="O687" t="inlineStr">
        <is>
          <t>05/2026</t>
        </is>
      </c>
    </row>
    <row r="688">
      <c r="A688" t="n">
        <v>235750</v>
      </c>
      <c r="B688" t="n">
        <v>122</v>
      </c>
      <c r="C688" t="inlineStr">
        <is>
          <t>Arcos</t>
        </is>
      </c>
      <c r="D688" t="inlineStr">
        <is>
          <t>CASANDRA DEVOTTO</t>
        </is>
      </c>
      <c r="E688" t="inlineStr">
        <is>
          <t>176</t>
        </is>
      </c>
      <c r="F688" s="550" t="n">
        <v>46170</v>
      </c>
      <c r="G688" t="n">
        <v>26024</v>
      </c>
      <c r="H688" t="inlineStr">
        <is>
          <t>EMPANADA MARGUERITA UN</t>
        </is>
      </c>
      <c r="I688" t="inlineStr">
        <is>
          <t>ALIMENTOS</t>
        </is>
      </c>
      <c r="J688" t="n">
        <v>150</v>
      </c>
      <c r="K688" t="inlineStr">
        <is>
          <t>UN</t>
        </is>
      </c>
      <c r="L688" t="n">
        <v>930</v>
      </c>
      <c r="M688" t="n">
        <v>6.2</v>
      </c>
      <c r="N688" t="inlineStr">
        <is>
          <t>ALIMENTOS</t>
        </is>
      </c>
      <c r="O688" t="inlineStr">
        <is>
          <t>05/2026</t>
        </is>
      </c>
    </row>
    <row r="689">
      <c r="A689" t="n">
        <v>235750</v>
      </c>
      <c r="B689" t="n">
        <v>122</v>
      </c>
      <c r="C689" t="inlineStr">
        <is>
          <t>Arcos</t>
        </is>
      </c>
      <c r="D689" t="inlineStr">
        <is>
          <t>CASANDRA DEVOTTO</t>
        </is>
      </c>
      <c r="E689" t="inlineStr">
        <is>
          <t>176</t>
        </is>
      </c>
      <c r="F689" s="550" t="n">
        <v>46170</v>
      </c>
      <c r="G689" t="n">
        <v>25429</v>
      </c>
      <c r="H689" t="inlineStr">
        <is>
          <t>EMPANADA DE SALTENA UN</t>
        </is>
      </c>
      <c r="I689" t="inlineStr">
        <is>
          <t>ALIMENTOS</t>
        </is>
      </c>
      <c r="J689" t="n">
        <v>200</v>
      </c>
      <c r="K689" t="inlineStr">
        <is>
          <t>UN</t>
        </is>
      </c>
      <c r="L689" t="n">
        <v>1240</v>
      </c>
      <c r="M689" t="n">
        <v>6.2</v>
      </c>
      <c r="N689" t="inlineStr">
        <is>
          <t>ALIMENTOS</t>
        </is>
      </c>
      <c r="O689" t="inlineStr">
        <is>
          <t>05/2026</t>
        </is>
      </c>
    </row>
    <row r="690">
      <c r="A690" t="n">
        <v>235750</v>
      </c>
      <c r="B690" t="n">
        <v>122</v>
      </c>
      <c r="C690" t="inlineStr">
        <is>
          <t>Arcos</t>
        </is>
      </c>
      <c r="D690" t="inlineStr">
        <is>
          <t>CASANDRA DEVOTTO</t>
        </is>
      </c>
      <c r="E690" t="inlineStr">
        <is>
          <t>176</t>
        </is>
      </c>
      <c r="F690" s="550" t="n">
        <v>46170</v>
      </c>
      <c r="G690" t="n">
        <v>26336</v>
      </c>
      <c r="H690" t="inlineStr">
        <is>
          <t>⁠EMPANADA CEBOLA E QUEIJO</t>
        </is>
      </c>
      <c r="I690" t="inlineStr">
        <is>
          <t>ALIMENTOS</t>
        </is>
      </c>
      <c r="J690" t="n">
        <v>150</v>
      </c>
      <c r="K690" t="inlineStr">
        <is>
          <t>UN</t>
        </is>
      </c>
      <c r="L690" t="n">
        <v>930</v>
      </c>
      <c r="M690" t="n">
        <v>6.2</v>
      </c>
      <c r="N690" t="inlineStr">
        <is>
          <t>ALIMENTOS</t>
        </is>
      </c>
      <c r="O690" t="inlineStr">
        <is>
          <t>05/2026</t>
        </is>
      </c>
    </row>
    <row r="691">
      <c r="A691" t="n">
        <v>235539</v>
      </c>
      <c r="B691" t="n">
        <v>122</v>
      </c>
      <c r="C691" t="inlineStr">
        <is>
          <t>Arcos</t>
        </is>
      </c>
      <c r="D691" t="inlineStr">
        <is>
          <t xml:space="preserve">COMERCIAL IMPORTADORA E EXPORTADORA METAPUNTO LTDA </t>
        </is>
      </c>
      <c r="E691" t="inlineStr">
        <is>
          <t>45050</t>
        </is>
      </c>
      <c r="F691" s="550" t="n">
        <v>46170</v>
      </c>
      <c r="G691" t="n">
        <v>20941</v>
      </c>
      <c r="H691" t="inlineStr">
        <is>
          <t>CHOCOLATE EM GOTAS MEIO AMARGO SICAO C/2,05KG</t>
        </is>
      </c>
      <c r="I691" t="inlineStr">
        <is>
          <t>ALIMENTOS</t>
        </is>
      </c>
      <c r="J691" t="n">
        <v>5</v>
      </c>
      <c r="K691" t="inlineStr">
        <is>
          <t>PC</t>
        </is>
      </c>
      <c r="L691" t="n">
        <v>911.5</v>
      </c>
      <c r="M691" t="n">
        <v>182.3</v>
      </c>
      <c r="N691" t="inlineStr">
        <is>
          <t>ALIMENTOS</t>
        </is>
      </c>
      <c r="O691" t="inlineStr">
        <is>
          <t>05/2026</t>
        </is>
      </c>
    </row>
    <row r="692">
      <c r="A692" t="n">
        <v>235534</v>
      </c>
      <c r="B692" t="n">
        <v>122</v>
      </c>
      <c r="C692" t="inlineStr">
        <is>
          <t>Arcos</t>
        </is>
      </c>
      <c r="D692" t="inlineStr">
        <is>
          <t xml:space="preserve"> FAMIGERADA COMERCIO E EXPORTACAO DE BEBIDAS LTDA</t>
        </is>
      </c>
      <c r="E692" t="inlineStr">
        <is>
          <t>2283</t>
        </is>
      </c>
      <c r="F692" s="550" t="n">
        <v>46168</v>
      </c>
      <c r="G692" t="n">
        <v>26560</v>
      </c>
      <c r="H692" t="inlineStr">
        <is>
          <t>CACHACA FAMIGERADA AMENDOIM 750ML</t>
        </is>
      </c>
      <c r="I692" t="inlineStr">
        <is>
          <t>BEBIDAS</t>
        </is>
      </c>
      <c r="J692" t="n">
        <v>24</v>
      </c>
      <c r="K692" t="inlineStr">
        <is>
          <t>GR</t>
        </is>
      </c>
      <c r="L692" t="n">
        <v>660</v>
      </c>
      <c r="M692" t="n">
        <v>27.5</v>
      </c>
      <c r="N692" t="inlineStr">
        <is>
          <t>BEBIDAS</t>
        </is>
      </c>
      <c r="O692" t="inlineStr">
        <is>
          <t>05/2026</t>
        </is>
      </c>
    </row>
    <row r="693">
      <c r="A693" t="n">
        <v>235534</v>
      </c>
      <c r="B693" t="n">
        <v>122</v>
      </c>
      <c r="C693" t="inlineStr">
        <is>
          <t>Arcos</t>
        </is>
      </c>
      <c r="D693" t="inlineStr">
        <is>
          <t xml:space="preserve"> FAMIGERADA COMERCIO E EXPORTACAO DE BEBIDAS LTDA</t>
        </is>
      </c>
      <c r="E693" t="inlineStr">
        <is>
          <t>2283</t>
        </is>
      </c>
      <c r="F693" s="550" t="n">
        <v>46168</v>
      </c>
      <c r="G693" t="n">
        <v>18486</v>
      </c>
      <c r="H693" t="inlineStr">
        <is>
          <t>CACHACA FAMIGERADA BRUTA 750ML</t>
        </is>
      </c>
      <c r="I693" t="inlineStr">
        <is>
          <t>BEBIDAS</t>
        </is>
      </c>
      <c r="J693" t="n">
        <v>6</v>
      </c>
      <c r="K693" t="inlineStr">
        <is>
          <t>GR</t>
        </is>
      </c>
      <c r="L693" t="n">
        <v>165</v>
      </c>
      <c r="M693" t="n">
        <v>27.5</v>
      </c>
      <c r="N693" t="inlineStr">
        <is>
          <t>BEBIDAS</t>
        </is>
      </c>
      <c r="O693" t="inlineStr">
        <is>
          <t>05/2026</t>
        </is>
      </c>
    </row>
    <row r="694">
      <c r="A694" t="n">
        <v>235533</v>
      </c>
      <c r="B694" t="n">
        <v>122</v>
      </c>
      <c r="C694" t="inlineStr">
        <is>
          <t>Arcos</t>
        </is>
      </c>
      <c r="D694" t="inlineStr">
        <is>
          <t>AMBEV S. A. - CDD SAO PAULO</t>
        </is>
      </c>
      <c r="E694" t="inlineStr">
        <is>
          <t>188805</t>
        </is>
      </c>
      <c r="F694" s="550" t="n">
        <v>46168</v>
      </c>
      <c r="G694" t="n">
        <v>18589</v>
      </c>
      <c r="H694" t="inlineStr">
        <is>
          <t>STELLA ARTOIS LONG NECK 330ML C/24</t>
        </is>
      </c>
      <c r="I694" t="inlineStr">
        <is>
          <t>BEBIDAS</t>
        </is>
      </c>
      <c r="J694" t="n">
        <v>40</v>
      </c>
      <c r="K694" t="inlineStr">
        <is>
          <t>PC</t>
        </is>
      </c>
      <c r="L694" t="n">
        <v>2699.2</v>
      </c>
      <c r="M694" t="n">
        <v>67.48</v>
      </c>
      <c r="N694" t="inlineStr">
        <is>
          <t>BEBIDAS</t>
        </is>
      </c>
      <c r="O694" t="inlineStr">
        <is>
          <t>05/2026</t>
        </is>
      </c>
    </row>
    <row r="695">
      <c r="A695" t="n">
        <v>235533</v>
      </c>
      <c r="B695" t="n">
        <v>122</v>
      </c>
      <c r="C695" t="inlineStr">
        <is>
          <t>Arcos</t>
        </is>
      </c>
      <c r="D695" t="inlineStr">
        <is>
          <t>AMBEV S. A. - CDD SAO PAULO</t>
        </is>
      </c>
      <c r="E695" t="inlineStr">
        <is>
          <t>188805</t>
        </is>
      </c>
      <c r="F695" s="550" t="n">
        <v>46168</v>
      </c>
      <c r="G695" t="n">
        <v>17883</v>
      </c>
      <c r="H695" t="inlineStr">
        <is>
          <t>SODA LIMONADA ANTARCTICA DIET LATA 350ML C/12</t>
        </is>
      </c>
      <c r="I695" t="inlineStr">
        <is>
          <t>BEBIDAS</t>
        </is>
      </c>
      <c r="J695" t="n">
        <v>4</v>
      </c>
      <c r="K695" t="inlineStr">
        <is>
          <t>PC</t>
        </is>
      </c>
      <c r="L695" t="n">
        <v>80.44</v>
      </c>
      <c r="M695" t="n">
        <v>20.11</v>
      </c>
      <c r="N695" t="inlineStr">
        <is>
          <t>BEBIDAS</t>
        </is>
      </c>
      <c r="O695" t="inlineStr">
        <is>
          <t>05/2026</t>
        </is>
      </c>
    </row>
    <row r="696">
      <c r="A696" t="n">
        <v>235533</v>
      </c>
      <c r="B696" t="n">
        <v>122</v>
      </c>
      <c r="C696" t="inlineStr">
        <is>
          <t>Arcos</t>
        </is>
      </c>
      <c r="D696" t="inlineStr">
        <is>
          <t>AMBEV S. A. - CDD SAO PAULO</t>
        </is>
      </c>
      <c r="E696" t="inlineStr">
        <is>
          <t>188805</t>
        </is>
      </c>
      <c r="F696" s="550" t="n">
        <v>46168</v>
      </c>
      <c r="G696" t="n">
        <v>17905</v>
      </c>
      <c r="H696" t="inlineStr">
        <is>
          <t>GUARANA ANTARCTICA DIET LATA 350ML C/12</t>
        </is>
      </c>
      <c r="I696" t="inlineStr">
        <is>
          <t>BEBIDAS</t>
        </is>
      </c>
      <c r="J696" t="n">
        <v>8</v>
      </c>
      <c r="K696" t="inlineStr">
        <is>
          <t>PC</t>
        </is>
      </c>
      <c r="L696" t="n">
        <v>159.76</v>
      </c>
      <c r="M696" t="n">
        <v>19.97</v>
      </c>
      <c r="N696" t="inlineStr">
        <is>
          <t>BEBIDAS</t>
        </is>
      </c>
      <c r="O696" t="inlineStr">
        <is>
          <t>05/2026</t>
        </is>
      </c>
    </row>
    <row r="697">
      <c r="A697" t="n">
        <v>235533</v>
      </c>
      <c r="B697" t="n">
        <v>122</v>
      </c>
      <c r="C697" t="inlineStr">
        <is>
          <t>Arcos</t>
        </is>
      </c>
      <c r="D697" t="inlineStr">
        <is>
          <t>AMBEV S. A. - CDD SAO PAULO</t>
        </is>
      </c>
      <c r="E697" t="inlineStr">
        <is>
          <t>188805</t>
        </is>
      </c>
      <c r="F697" s="550" t="n">
        <v>46168</v>
      </c>
      <c r="G697" t="n">
        <v>17886</v>
      </c>
      <c r="H697" t="inlineStr">
        <is>
          <t>PEPSI ZERO LATA 350ML C/12</t>
        </is>
      </c>
      <c r="I697" t="inlineStr">
        <is>
          <t>BEBIDAS</t>
        </is>
      </c>
      <c r="J697" t="n">
        <v>8</v>
      </c>
      <c r="K697" t="inlineStr">
        <is>
          <t>PC</t>
        </is>
      </c>
      <c r="L697" t="n">
        <v>184.48</v>
      </c>
      <c r="M697" t="n">
        <v>23.06</v>
      </c>
      <c r="N697" t="inlineStr">
        <is>
          <t>BEBIDAS</t>
        </is>
      </c>
      <c r="O697" t="inlineStr">
        <is>
          <t>05/2026</t>
        </is>
      </c>
    </row>
    <row r="698">
      <c r="A698" t="n">
        <v>235533</v>
      </c>
      <c r="B698" t="n">
        <v>122</v>
      </c>
      <c r="C698" t="inlineStr">
        <is>
          <t>Arcos</t>
        </is>
      </c>
      <c r="D698" t="inlineStr">
        <is>
          <t>AMBEV S. A. - CDD SAO PAULO</t>
        </is>
      </c>
      <c r="E698" t="inlineStr">
        <is>
          <t>188805</t>
        </is>
      </c>
      <c r="F698" s="550" t="n">
        <v>46168</v>
      </c>
      <c r="G698" t="n">
        <v>18586</v>
      </c>
      <c r="H698" t="inlineStr">
        <is>
          <t>STELLA ARTOIS SEM GLUTEN LONG NECK 330ML C/24</t>
        </is>
      </c>
      <c r="I698" t="inlineStr">
        <is>
          <t>BEBIDAS</t>
        </is>
      </c>
      <c r="J698" t="n">
        <v>10</v>
      </c>
      <c r="K698" t="inlineStr">
        <is>
          <t>PC</t>
        </is>
      </c>
      <c r="L698" t="n">
        <v>1075.5</v>
      </c>
      <c r="M698" t="n">
        <v>107.55</v>
      </c>
      <c r="N698" t="inlineStr">
        <is>
          <t>BEBIDAS</t>
        </is>
      </c>
      <c r="O698" t="inlineStr">
        <is>
          <t>05/2026</t>
        </is>
      </c>
    </row>
    <row r="699">
      <c r="A699" t="n">
        <v>235533</v>
      </c>
      <c r="B699" t="n">
        <v>122</v>
      </c>
      <c r="C699" t="inlineStr">
        <is>
          <t>Arcos</t>
        </is>
      </c>
      <c r="D699" t="inlineStr">
        <is>
          <t>AMBEV S. A. - CDD SAO PAULO</t>
        </is>
      </c>
      <c r="E699" t="inlineStr">
        <is>
          <t>188805</t>
        </is>
      </c>
      <c r="F699" s="550" t="n">
        <v>46168</v>
      </c>
      <c r="G699" t="n">
        <v>17881</v>
      </c>
      <c r="H699" t="inlineStr">
        <is>
          <t>SODA LIMONADA ANTARCTICA LATA 350ML C/12</t>
        </is>
      </c>
      <c r="I699" t="inlineStr">
        <is>
          <t>BEBIDAS</t>
        </is>
      </c>
      <c r="J699" t="n">
        <v>4</v>
      </c>
      <c r="K699" t="inlineStr">
        <is>
          <t>PC</t>
        </is>
      </c>
      <c r="L699" t="n">
        <v>93.8</v>
      </c>
      <c r="M699" t="n">
        <v>23.45</v>
      </c>
      <c r="N699" t="inlineStr">
        <is>
          <t>BEBIDAS</t>
        </is>
      </c>
      <c r="O699" t="inlineStr">
        <is>
          <t>05/2026</t>
        </is>
      </c>
    </row>
    <row r="700">
      <c r="A700" t="n">
        <v>235533</v>
      </c>
      <c r="B700" t="n">
        <v>122</v>
      </c>
      <c r="C700" t="inlineStr">
        <is>
          <t>Arcos</t>
        </is>
      </c>
      <c r="D700" t="inlineStr">
        <is>
          <t>AMBEV S. A. - CDD SAO PAULO</t>
        </is>
      </c>
      <c r="E700" t="inlineStr">
        <is>
          <t>188805</t>
        </is>
      </c>
      <c r="F700" s="550" t="n">
        <v>46168</v>
      </c>
      <c r="G700" t="n">
        <v>17895</v>
      </c>
      <c r="H700" t="inlineStr">
        <is>
          <t>PEPSI COLA LATA 350ML C/12</t>
        </is>
      </c>
      <c r="I700" t="inlineStr">
        <is>
          <t>BEBIDAS</t>
        </is>
      </c>
      <c r="J700" t="n">
        <v>6</v>
      </c>
      <c r="K700" t="inlineStr">
        <is>
          <t>PC</t>
        </is>
      </c>
      <c r="L700" t="n">
        <v>138.36</v>
      </c>
      <c r="M700" t="n">
        <v>23.06</v>
      </c>
      <c r="N700" t="inlineStr">
        <is>
          <t>BEBIDAS</t>
        </is>
      </c>
      <c r="O700" t="inlineStr">
        <is>
          <t>05/2026</t>
        </is>
      </c>
    </row>
    <row r="701">
      <c r="A701" t="n">
        <v>235533</v>
      </c>
      <c r="B701" t="n">
        <v>122</v>
      </c>
      <c r="C701" t="inlineStr">
        <is>
          <t>Arcos</t>
        </is>
      </c>
      <c r="D701" t="inlineStr">
        <is>
          <t>AMBEV S. A. - CDD SAO PAULO</t>
        </is>
      </c>
      <c r="E701" t="inlineStr">
        <is>
          <t>188805</t>
        </is>
      </c>
      <c r="F701" s="550" t="n">
        <v>46168</v>
      </c>
      <c r="G701" t="n">
        <v>17903</v>
      </c>
      <c r="H701" t="inlineStr">
        <is>
          <t>GUARANA ANTARCTICA LATA 350ML C/12 PC</t>
        </is>
      </c>
      <c r="I701" t="inlineStr">
        <is>
          <t>BEBIDAS</t>
        </is>
      </c>
      <c r="J701" t="n">
        <v>6</v>
      </c>
      <c r="K701" t="inlineStr">
        <is>
          <t>PC</t>
        </is>
      </c>
      <c r="L701" t="n">
        <v>119.82</v>
      </c>
      <c r="M701" t="n">
        <v>19.97</v>
      </c>
      <c r="N701" t="inlineStr">
        <is>
          <t>BEBIDAS</t>
        </is>
      </c>
      <c r="O701" t="inlineStr">
        <is>
          <t>05/2026</t>
        </is>
      </c>
    </row>
    <row r="702">
      <c r="A702" t="n">
        <v>235531</v>
      </c>
      <c r="B702" t="n">
        <v>122</v>
      </c>
      <c r="C702" t="inlineStr">
        <is>
          <t>Arcos</t>
        </is>
      </c>
      <c r="D702" t="inlineStr">
        <is>
          <t>DISTRIBUIDORA ARENA VIP COMERCIO DE BEBIDAS LTDA</t>
        </is>
      </c>
      <c r="E702" t="inlineStr">
        <is>
          <t>8980</t>
        </is>
      </c>
      <c r="F702" s="550" t="n">
        <v>46168</v>
      </c>
      <c r="G702" t="n">
        <v>18382</v>
      </c>
      <c r="H702" t="inlineStr">
        <is>
          <t>CONHAQUE BRANDY OSBORNE 700ML</t>
        </is>
      </c>
      <c r="I702" t="inlineStr">
        <is>
          <t>BEBIDAS</t>
        </is>
      </c>
      <c r="J702" t="n">
        <v>8</v>
      </c>
      <c r="K702" t="inlineStr">
        <is>
          <t>GR</t>
        </is>
      </c>
      <c r="L702" t="n">
        <v>440</v>
      </c>
      <c r="M702" t="n">
        <v>55</v>
      </c>
      <c r="N702" t="inlineStr">
        <is>
          <t>BEBIDAS</t>
        </is>
      </c>
      <c r="O702" t="inlineStr">
        <is>
          <t>05/2026</t>
        </is>
      </c>
    </row>
    <row r="703">
      <c r="A703" t="n">
        <v>235529</v>
      </c>
      <c r="B703" t="n">
        <v>122</v>
      </c>
      <c r="C703" t="inlineStr">
        <is>
          <t>Arcos</t>
        </is>
      </c>
      <c r="D703" t="inlineStr">
        <is>
          <t>PROAUTO INDUSTRIA QUIMICA EIRELI</t>
        </is>
      </c>
      <c r="E703" t="inlineStr">
        <is>
          <t>157270</t>
        </is>
      </c>
      <c r="F703" s="550" t="n">
        <v>46168</v>
      </c>
      <c r="G703" t="n">
        <v>24845</v>
      </c>
      <c r="H703" t="inlineStr">
        <is>
          <t>PROAUTO SABONETE LIQUIDO ERVA DOCE KREAM SOAP 5L</t>
        </is>
      </c>
      <c r="I703" t="inlineStr">
        <is>
          <t>DESCARTAVEIS/HIGIENE E LIMPEZA</t>
        </is>
      </c>
      <c r="J703" t="n">
        <v>2</v>
      </c>
      <c r="K703" t="inlineStr">
        <is>
          <t>GALAO</t>
        </is>
      </c>
      <c r="L703" t="n">
        <v>251.26</v>
      </c>
      <c r="M703" t="n">
        <v>125.63</v>
      </c>
      <c r="N703" t="inlineStr">
        <is>
          <t>HIGIENE E LIMPEZA</t>
        </is>
      </c>
      <c r="O703" t="inlineStr">
        <is>
          <t>05/2026</t>
        </is>
      </c>
    </row>
    <row r="704">
      <c r="A704" t="n">
        <v>235529</v>
      </c>
      <c r="B704" t="n">
        <v>122</v>
      </c>
      <c r="C704" t="inlineStr">
        <is>
          <t>Arcos</t>
        </is>
      </c>
      <c r="D704" t="inlineStr">
        <is>
          <t>PROAUTO INDUSTRIA QUIMICA EIRELI</t>
        </is>
      </c>
      <c r="E704" t="inlineStr">
        <is>
          <t>157270</t>
        </is>
      </c>
      <c r="F704" s="550" t="n">
        <v>46168</v>
      </c>
      <c r="G704" t="n">
        <v>24514</v>
      </c>
      <c r="H704" t="inlineStr">
        <is>
          <t>PROAUTO DETERGENTE NEUTRO NEUTER SUPER 5 L</t>
        </is>
      </c>
      <c r="I704" t="inlineStr">
        <is>
          <t>DESCARTAVEIS/HIGIENE E LIMPEZA</t>
        </is>
      </c>
      <c r="J704" t="n">
        <v>6</v>
      </c>
      <c r="K704" t="inlineStr">
        <is>
          <t>GALAO</t>
        </is>
      </c>
      <c r="L704" t="n">
        <v>741.24</v>
      </c>
      <c r="M704" t="n">
        <v>123.54</v>
      </c>
      <c r="N704" t="inlineStr">
        <is>
          <t>HIGIENE E LIMPEZA</t>
        </is>
      </c>
      <c r="O704" t="inlineStr">
        <is>
          <t>05/2026</t>
        </is>
      </c>
    </row>
    <row r="705">
      <c r="A705" t="n">
        <v>235529</v>
      </c>
      <c r="B705" t="n">
        <v>122</v>
      </c>
      <c r="C705" t="inlineStr">
        <is>
          <t>Arcos</t>
        </is>
      </c>
      <c r="D705" t="inlineStr">
        <is>
          <t>PROAUTO INDUSTRIA QUIMICA EIRELI</t>
        </is>
      </c>
      <c r="E705" t="inlineStr">
        <is>
          <t>157270</t>
        </is>
      </c>
      <c r="F705" s="550" t="n">
        <v>46168</v>
      </c>
      <c r="G705" t="n">
        <v>24507</v>
      </c>
      <c r="H705" t="inlineStr">
        <is>
          <t>PROAUTO ALCOOL LIQUIDO 70% KIMI LIQUID 1L UN</t>
        </is>
      </c>
      <c r="I705" t="inlineStr">
        <is>
          <t>DESCARTAVEIS/HIGIENE E LIMPEZA</t>
        </is>
      </c>
      <c r="J705" t="n">
        <v>4</v>
      </c>
      <c r="K705" t="inlineStr">
        <is>
          <t>GALAO</t>
        </is>
      </c>
      <c r="L705" t="n">
        <v>340.68</v>
      </c>
      <c r="M705" t="n">
        <v>85.17</v>
      </c>
      <c r="N705" t="inlineStr">
        <is>
          <t>HIGIENE E LIMPEZA</t>
        </is>
      </c>
      <c r="O705" t="inlineStr">
        <is>
          <t>05/2026</t>
        </is>
      </c>
    </row>
    <row r="706">
      <c r="A706" t="n">
        <v>235529</v>
      </c>
      <c r="B706" t="n">
        <v>122</v>
      </c>
      <c r="C706" t="inlineStr">
        <is>
          <t>Arcos</t>
        </is>
      </c>
      <c r="D706" t="inlineStr">
        <is>
          <t>PROAUTO INDUSTRIA QUIMICA EIRELI</t>
        </is>
      </c>
      <c r="E706" t="inlineStr">
        <is>
          <t>157270</t>
        </is>
      </c>
      <c r="F706" s="550" t="n">
        <v>46168</v>
      </c>
      <c r="G706" t="n">
        <v>26393</v>
      </c>
      <c r="H706" t="inlineStr">
        <is>
          <t>PROAUTO DESINCRUSTANTE KLINBE 5L</t>
        </is>
      </c>
      <c r="I706" t="inlineStr">
        <is>
          <t>DESCARTAVEIS/HIGIENE E LIMPEZA</t>
        </is>
      </c>
      <c r="J706" t="n">
        <v>4</v>
      </c>
      <c r="K706" t="inlineStr">
        <is>
          <t>GALAO</t>
        </is>
      </c>
      <c r="L706" t="n">
        <v>439.16</v>
      </c>
      <c r="M706" t="n">
        <v>109.79</v>
      </c>
      <c r="N706" t="inlineStr">
        <is>
          <t>HIGIENE E LIMPEZA</t>
        </is>
      </c>
      <c r="O706" t="inlineStr">
        <is>
          <t>05/2026</t>
        </is>
      </c>
    </row>
    <row r="707">
      <c r="A707" t="n">
        <v>235528</v>
      </c>
      <c r="B707" t="n">
        <v>122</v>
      </c>
      <c r="C707" t="inlineStr">
        <is>
          <t>Arcos</t>
        </is>
      </c>
      <c r="D707" t="inlineStr">
        <is>
          <t>FG7 COMERCIO E DISTRIBUICAO DE BEBIDAS LTDA</t>
        </is>
      </c>
      <c r="E707" t="inlineStr">
        <is>
          <t>801293</t>
        </is>
      </c>
      <c r="F707" s="550" t="n">
        <v>46169</v>
      </c>
      <c r="G707" t="n">
        <v>18275</v>
      </c>
      <c r="H707" t="inlineStr">
        <is>
          <t>RUM BACARDI 4 ANOS 750ML</t>
        </is>
      </c>
      <c r="I707" t="inlineStr">
        <is>
          <t>BEBIDAS</t>
        </is>
      </c>
      <c r="J707" t="n">
        <v>3</v>
      </c>
      <c r="K707" t="inlineStr">
        <is>
          <t>GR</t>
        </is>
      </c>
      <c r="L707" t="n">
        <v>217.05</v>
      </c>
      <c r="M707" t="n">
        <v>72.34999999999999</v>
      </c>
      <c r="N707" t="inlineStr">
        <is>
          <t>BEBIDAS</t>
        </is>
      </c>
      <c r="O707" t="inlineStr">
        <is>
          <t>05/2026</t>
        </is>
      </c>
    </row>
    <row r="708">
      <c r="A708" t="n">
        <v>235528</v>
      </c>
      <c r="B708" t="n">
        <v>122</v>
      </c>
      <c r="C708" t="inlineStr">
        <is>
          <t>Arcos</t>
        </is>
      </c>
      <c r="D708" t="inlineStr">
        <is>
          <t>FG7 COMERCIO E DISTRIBUICAO DE BEBIDAS LTDA</t>
        </is>
      </c>
      <c r="E708" t="inlineStr">
        <is>
          <t>801293</t>
        </is>
      </c>
      <c r="F708" s="550" t="n">
        <v>46169</v>
      </c>
      <c r="G708" t="n">
        <v>18272</v>
      </c>
      <c r="H708" t="inlineStr">
        <is>
          <t>RUM BACARDI SUPERIOR CARTA BLANCA 980ML</t>
        </is>
      </c>
      <c r="I708" t="inlineStr">
        <is>
          <t>BEBIDAS</t>
        </is>
      </c>
      <c r="J708" t="n">
        <v>6</v>
      </c>
      <c r="K708" t="inlineStr">
        <is>
          <t>GR</t>
        </is>
      </c>
      <c r="L708" t="n">
        <v>218.64</v>
      </c>
      <c r="M708" t="n">
        <v>36.44</v>
      </c>
      <c r="N708" t="inlineStr">
        <is>
          <t>BEBIDAS</t>
        </is>
      </c>
      <c r="O708" t="inlineStr">
        <is>
          <t>05/2026</t>
        </is>
      </c>
    </row>
    <row r="709">
      <c r="A709" t="n">
        <v>235528</v>
      </c>
      <c r="B709" t="n">
        <v>122</v>
      </c>
      <c r="C709" t="inlineStr">
        <is>
          <t>Arcos</t>
        </is>
      </c>
      <c r="D709" t="inlineStr">
        <is>
          <t>FG7 COMERCIO E DISTRIBUICAO DE BEBIDAS LTDA</t>
        </is>
      </c>
      <c r="E709" t="inlineStr">
        <is>
          <t>801293</t>
        </is>
      </c>
      <c r="F709" s="550" t="n">
        <v>46169</v>
      </c>
      <c r="G709" t="n">
        <v>17800</v>
      </c>
      <c r="H709" t="inlineStr">
        <is>
          <t>VINHO BRANCO ALMADEN RIESLING 750ML</t>
        </is>
      </c>
      <c r="I709" t="inlineStr">
        <is>
          <t>BEBIDAS</t>
        </is>
      </c>
      <c r="J709" t="n">
        <v>6</v>
      </c>
      <c r="K709" t="inlineStr">
        <is>
          <t>Gr</t>
        </is>
      </c>
      <c r="L709" t="n">
        <v>155.52</v>
      </c>
      <c r="M709" t="n">
        <v>25.92</v>
      </c>
      <c r="N709" t="inlineStr">
        <is>
          <t>BEBIDAS</t>
        </is>
      </c>
      <c r="O709" t="inlineStr">
        <is>
          <t>05/2026</t>
        </is>
      </c>
    </row>
    <row r="710">
      <c r="A710" t="n">
        <v>235515</v>
      </c>
      <c r="B710" t="n">
        <v>122</v>
      </c>
      <c r="C710" t="inlineStr">
        <is>
          <t>Arcos</t>
        </is>
      </c>
      <c r="D710" t="inlineStr">
        <is>
          <t>AROUMAR DISTRIBUIDORA DE PRODUTOS ALIMENTICIOS LTDA</t>
        </is>
      </c>
      <c r="E710" t="inlineStr">
        <is>
          <t>1061882</t>
        </is>
      </c>
      <c r="F710" s="550" t="n">
        <v>46168</v>
      </c>
      <c r="G710" t="n">
        <v>21017</v>
      </c>
      <c r="H710" t="inlineStr">
        <is>
          <t>OLEO DE ALGODAO SAUDE C/14,5KG</t>
        </is>
      </c>
      <c r="I710" t="inlineStr">
        <is>
          <t>ALIMENTOS</t>
        </is>
      </c>
      <c r="J710" t="n">
        <v>3</v>
      </c>
      <c r="K710" t="inlineStr">
        <is>
          <t>BALDE</t>
        </is>
      </c>
      <c r="L710" t="n">
        <v>476.7</v>
      </c>
      <c r="M710" t="n">
        <v>158.9</v>
      </c>
      <c r="N710" t="inlineStr">
        <is>
          <t>ALIMENTOS</t>
        </is>
      </c>
      <c r="O710" t="inlineStr">
        <is>
          <t>05/2026</t>
        </is>
      </c>
    </row>
    <row r="711">
      <c r="A711" t="n">
        <v>235515</v>
      </c>
      <c r="B711" t="n">
        <v>122</v>
      </c>
      <c r="C711" t="inlineStr">
        <is>
          <t>Arcos</t>
        </is>
      </c>
      <c r="D711" t="inlineStr">
        <is>
          <t>AROUMAR DISTRIBUIDORA DE PRODUTOS ALIMENTICIOS LTDA</t>
        </is>
      </c>
      <c r="E711" t="inlineStr">
        <is>
          <t>1061882</t>
        </is>
      </c>
      <c r="F711" s="550" t="n">
        <v>46168</v>
      </c>
      <c r="G711" t="n">
        <v>20301</v>
      </c>
      <c r="H711" t="inlineStr">
        <is>
          <t>ARROZ BRANCO TIPO 1 CAMIL C/5KG</t>
        </is>
      </c>
      <c r="I711" t="inlineStr">
        <is>
          <t>ALIMENTOS</t>
        </is>
      </c>
      <c r="J711" t="n">
        <v>14</v>
      </c>
      <c r="K711" t="inlineStr">
        <is>
          <t>PC</t>
        </is>
      </c>
      <c r="L711" t="n">
        <v>294</v>
      </c>
      <c r="M711" t="n">
        <v>21</v>
      </c>
      <c r="N711" t="inlineStr">
        <is>
          <t>ALIMENTOS</t>
        </is>
      </c>
      <c r="O711" t="inlineStr">
        <is>
          <t>05/2026</t>
        </is>
      </c>
    </row>
    <row r="712">
      <c r="A712" t="n">
        <v>235514</v>
      </c>
      <c r="B712" t="n">
        <v>122</v>
      </c>
      <c r="C712" t="inlineStr">
        <is>
          <t>Arcos</t>
        </is>
      </c>
      <c r="D712" t="inlineStr">
        <is>
          <t>FRONT BEBIDAS LTDA</t>
        </is>
      </c>
      <c r="E712" t="inlineStr">
        <is>
          <t>805646</t>
        </is>
      </c>
      <c r="F712" s="550" t="n">
        <v>46168</v>
      </c>
      <c r="G712" t="n">
        <v>18114</v>
      </c>
      <c r="H712" t="inlineStr">
        <is>
          <t>WHISKY JOHNNIE WALKER GOLD LABEL RESERVE 750ML</t>
        </is>
      </c>
      <c r="I712" t="inlineStr">
        <is>
          <t>BEBIDAS</t>
        </is>
      </c>
      <c r="J712" t="n">
        <v>1</v>
      </c>
      <c r="K712" t="inlineStr">
        <is>
          <t>GR</t>
        </is>
      </c>
      <c r="L712" t="n">
        <v>279.9</v>
      </c>
      <c r="M712" t="n">
        <v>279.9</v>
      </c>
      <c r="N712" t="inlineStr">
        <is>
          <t>BEBIDAS</t>
        </is>
      </c>
      <c r="O712" t="inlineStr">
        <is>
          <t>05/2026</t>
        </is>
      </c>
    </row>
    <row r="713">
      <c r="A713" t="n">
        <v>235514</v>
      </c>
      <c r="B713" t="n">
        <v>122</v>
      </c>
      <c r="C713" t="inlineStr">
        <is>
          <t>Arcos</t>
        </is>
      </c>
      <c r="D713" t="inlineStr">
        <is>
          <t>FRONT BEBIDAS LTDA</t>
        </is>
      </c>
      <c r="E713" t="inlineStr">
        <is>
          <t>805646</t>
        </is>
      </c>
      <c r="F713" s="550" t="n">
        <v>46168</v>
      </c>
      <c r="G713" t="n">
        <v>18261</v>
      </c>
      <c r="H713" t="inlineStr">
        <is>
          <t>RUM ZACAPA 23 ANOS 750ML</t>
        </is>
      </c>
      <c r="I713" t="inlineStr">
        <is>
          <t>BEBIDAS</t>
        </is>
      </c>
      <c r="J713" t="n">
        <v>2</v>
      </c>
      <c r="K713" t="inlineStr">
        <is>
          <t>GR</t>
        </is>
      </c>
      <c r="L713" t="n">
        <v>926.4</v>
      </c>
      <c r="M713" t="n">
        <v>463.2</v>
      </c>
      <c r="N713" t="inlineStr">
        <is>
          <t>BEBIDAS</t>
        </is>
      </c>
      <c r="O713" t="inlineStr">
        <is>
          <t>05/2026</t>
        </is>
      </c>
    </row>
    <row r="714">
      <c r="A714" t="n">
        <v>235501</v>
      </c>
      <c r="B714" t="n">
        <v>122</v>
      </c>
      <c r="C714" t="inlineStr">
        <is>
          <t>Arcos</t>
        </is>
      </c>
      <c r="D714" t="inlineStr">
        <is>
          <t>MARIO PEDRO FELICIANO - HORTIFRUTI</t>
        </is>
      </c>
      <c r="E714" t="inlineStr">
        <is>
          <t>478052</t>
        </is>
      </c>
      <c r="F714" s="550" t="n">
        <v>46168</v>
      </c>
      <c r="G714" t="n">
        <v>19623</v>
      </c>
      <c r="H714" t="inlineStr">
        <is>
          <t>CEBOLA ROXA KG</t>
        </is>
      </c>
      <c r="I714" t="inlineStr">
        <is>
          <t>ALIMENTOS</t>
        </is>
      </c>
      <c r="J714" t="n">
        <v>10.25</v>
      </c>
      <c r="K714" t="inlineStr">
        <is>
          <t>KG</t>
        </is>
      </c>
      <c r="L714" t="n">
        <v>64.68000000000001</v>
      </c>
      <c r="M714" t="n">
        <v>6.310244</v>
      </c>
      <c r="N714" t="inlineStr">
        <is>
          <t>ALIMENTOS</t>
        </is>
      </c>
      <c r="O714" t="inlineStr">
        <is>
          <t>05/2026</t>
        </is>
      </c>
    </row>
    <row r="715">
      <c r="A715" t="n">
        <v>235501</v>
      </c>
      <c r="B715" t="n">
        <v>122</v>
      </c>
      <c r="C715" t="inlineStr">
        <is>
          <t>Arcos</t>
        </is>
      </c>
      <c r="D715" t="inlineStr">
        <is>
          <t>MARIO PEDRO FELICIANO - HORTIFRUTI</t>
        </is>
      </c>
      <c r="E715" t="inlineStr">
        <is>
          <t>478052</t>
        </is>
      </c>
      <c r="F715" s="550" t="n">
        <v>46168</v>
      </c>
      <c r="G715" t="n">
        <v>23186</v>
      </c>
      <c r="H715" t="inlineStr">
        <is>
          <t>TOMATE CARMEM SALADA KG</t>
        </is>
      </c>
      <c r="I715" t="inlineStr">
        <is>
          <t>ALIMENTOS</t>
        </is>
      </c>
      <c r="J715" t="n">
        <v>20</v>
      </c>
      <c r="K715" t="inlineStr">
        <is>
          <t>KG</t>
        </is>
      </c>
      <c r="L715" t="n">
        <v>257.8</v>
      </c>
      <c r="M715" t="n">
        <v>12.89</v>
      </c>
      <c r="N715" t="inlineStr">
        <is>
          <t>ALIMENTOS</t>
        </is>
      </c>
      <c r="O715" t="inlineStr">
        <is>
          <t>05/2026</t>
        </is>
      </c>
    </row>
    <row r="716">
      <c r="A716" t="n">
        <v>235501</v>
      </c>
      <c r="B716" t="n">
        <v>122</v>
      </c>
      <c r="C716" t="inlineStr">
        <is>
          <t>Arcos</t>
        </is>
      </c>
      <c r="D716" t="inlineStr">
        <is>
          <t>MARIO PEDRO FELICIANO - HORTIFRUTI</t>
        </is>
      </c>
      <c r="E716" t="inlineStr">
        <is>
          <t>478052</t>
        </is>
      </c>
      <c r="F716" s="550" t="n">
        <v>46168</v>
      </c>
      <c r="G716" t="n">
        <v>19621</v>
      </c>
      <c r="H716" t="inlineStr">
        <is>
          <t>CENOURA KG</t>
        </is>
      </c>
      <c r="I716" t="inlineStr">
        <is>
          <t>ALIMENTOS</t>
        </is>
      </c>
      <c r="J716" t="n">
        <v>2.15</v>
      </c>
      <c r="K716" t="inlineStr">
        <is>
          <t>KG</t>
        </is>
      </c>
      <c r="L716" t="n">
        <v>19.48</v>
      </c>
      <c r="M716" t="n">
        <v>9.060465000000001</v>
      </c>
      <c r="N716" t="inlineStr">
        <is>
          <t>ALIMENTOS</t>
        </is>
      </c>
      <c r="O716" t="inlineStr">
        <is>
          <t>05/2026</t>
        </is>
      </c>
    </row>
    <row r="717">
      <c r="A717" t="n">
        <v>235501</v>
      </c>
      <c r="B717" t="n">
        <v>122</v>
      </c>
      <c r="C717" t="inlineStr">
        <is>
          <t>Arcos</t>
        </is>
      </c>
      <c r="D717" t="inlineStr">
        <is>
          <t>MARIO PEDRO FELICIANO - HORTIFRUTI</t>
        </is>
      </c>
      <c r="E717" t="inlineStr">
        <is>
          <t>478052</t>
        </is>
      </c>
      <c r="F717" s="550" t="n">
        <v>46168</v>
      </c>
      <c r="G717" t="n">
        <v>19652</v>
      </c>
      <c r="H717" t="inlineStr">
        <is>
          <t>ALHO COMUM KG</t>
        </is>
      </c>
      <c r="I717" t="inlineStr">
        <is>
          <t>ALIMENTOS</t>
        </is>
      </c>
      <c r="J717" t="n">
        <v>1</v>
      </c>
      <c r="K717" t="inlineStr">
        <is>
          <t>KG</t>
        </is>
      </c>
      <c r="L717" t="n">
        <v>20.16</v>
      </c>
      <c r="M717" t="n">
        <v>20.16</v>
      </c>
      <c r="N717" t="inlineStr">
        <is>
          <t>ALIMENTOS</t>
        </is>
      </c>
      <c r="O717" t="inlineStr">
        <is>
          <t>05/2026</t>
        </is>
      </c>
    </row>
    <row r="718">
      <c r="A718" t="n">
        <v>235501</v>
      </c>
      <c r="B718" t="n">
        <v>122</v>
      </c>
      <c r="C718" t="inlineStr">
        <is>
          <t>Arcos</t>
        </is>
      </c>
      <c r="D718" t="inlineStr">
        <is>
          <t>MARIO PEDRO FELICIANO - HORTIFRUTI</t>
        </is>
      </c>
      <c r="E718" t="inlineStr">
        <is>
          <t>478052</t>
        </is>
      </c>
      <c r="F718" s="550" t="n">
        <v>46168</v>
      </c>
      <c r="G718" t="n">
        <v>19558</v>
      </c>
      <c r="H718" t="inlineStr">
        <is>
          <t>QUIABO KG</t>
        </is>
      </c>
      <c r="I718" t="inlineStr">
        <is>
          <t>ALIMENTOS</t>
        </is>
      </c>
      <c r="J718" t="n">
        <v>1</v>
      </c>
      <c r="K718" t="inlineStr">
        <is>
          <t>KG</t>
        </is>
      </c>
      <c r="L718" t="n">
        <v>20.3</v>
      </c>
      <c r="M718" t="n">
        <v>20.3</v>
      </c>
      <c r="N718" t="inlineStr">
        <is>
          <t>ALIMENTOS</t>
        </is>
      </c>
      <c r="O718" t="inlineStr">
        <is>
          <t>05/2026</t>
        </is>
      </c>
    </row>
    <row r="719">
      <c r="A719" t="n">
        <v>235501</v>
      </c>
      <c r="B719" t="n">
        <v>122</v>
      </c>
      <c r="C719" t="inlineStr">
        <is>
          <t>Arcos</t>
        </is>
      </c>
      <c r="D719" t="inlineStr">
        <is>
          <t>MARIO PEDRO FELICIANO - HORTIFRUTI</t>
        </is>
      </c>
      <c r="E719" t="inlineStr">
        <is>
          <t>478052</t>
        </is>
      </c>
      <c r="F719" s="550" t="n">
        <v>46168</v>
      </c>
      <c r="G719" t="n">
        <v>19465</v>
      </c>
      <c r="H719" t="inlineStr">
        <is>
          <t>SALSAO KG</t>
        </is>
      </c>
      <c r="I719" t="inlineStr">
        <is>
          <t>ALIMENTOS</t>
        </is>
      </c>
      <c r="J719" t="n">
        <v>1.4</v>
      </c>
      <c r="K719" t="inlineStr">
        <is>
          <t>KG</t>
        </is>
      </c>
      <c r="L719" t="n">
        <v>9.140000000000001</v>
      </c>
      <c r="M719" t="n">
        <v>6.528571</v>
      </c>
      <c r="N719" t="inlineStr">
        <is>
          <t>ALIMENTOS</t>
        </is>
      </c>
      <c r="O719" t="inlineStr">
        <is>
          <t>05/2026</t>
        </is>
      </c>
    </row>
    <row r="720">
      <c r="A720" t="n">
        <v>235501</v>
      </c>
      <c r="B720" t="n">
        <v>122</v>
      </c>
      <c r="C720" t="inlineStr">
        <is>
          <t>Arcos</t>
        </is>
      </c>
      <c r="D720" t="inlineStr">
        <is>
          <t>MARIO PEDRO FELICIANO - HORTIFRUTI</t>
        </is>
      </c>
      <c r="E720" t="inlineStr">
        <is>
          <t>478052</t>
        </is>
      </c>
      <c r="F720" s="550" t="n">
        <v>46168</v>
      </c>
      <c r="G720" t="n">
        <v>19572</v>
      </c>
      <c r="H720" t="inlineStr">
        <is>
          <t>PIMENTA DEDO DE MOCA KG</t>
        </is>
      </c>
      <c r="I720" t="inlineStr">
        <is>
          <t>ALIMENTOS</t>
        </is>
      </c>
      <c r="J720" t="n">
        <v>0.2</v>
      </c>
      <c r="K720" t="inlineStr">
        <is>
          <t>KG</t>
        </is>
      </c>
      <c r="L720" t="n">
        <v>1.81</v>
      </c>
      <c r="M720" t="n">
        <v>9.050000000000001</v>
      </c>
      <c r="N720" t="inlineStr">
        <is>
          <t>ALIMENTOS</t>
        </is>
      </c>
      <c r="O720" t="inlineStr">
        <is>
          <t>05/2026</t>
        </is>
      </c>
    </row>
    <row r="721">
      <c r="A721" t="n">
        <v>235501</v>
      </c>
      <c r="B721" t="n">
        <v>122</v>
      </c>
      <c r="C721" t="inlineStr">
        <is>
          <t>Arcos</t>
        </is>
      </c>
      <c r="D721" t="inlineStr">
        <is>
          <t>MARIO PEDRO FELICIANO - HORTIFRUTI</t>
        </is>
      </c>
      <c r="E721" t="inlineStr">
        <is>
          <t>478052</t>
        </is>
      </c>
      <c r="F721" s="550" t="n">
        <v>46168</v>
      </c>
      <c r="G721" t="n">
        <v>19721</v>
      </c>
      <c r="H721" t="inlineStr">
        <is>
          <t>ROMA KG</t>
        </is>
      </c>
      <c r="I721" t="inlineStr">
        <is>
          <t>ALIMENTOS</t>
        </is>
      </c>
      <c r="J721" t="n">
        <v>1.26</v>
      </c>
      <c r="K721" t="inlineStr">
        <is>
          <t>KG</t>
        </is>
      </c>
      <c r="L721" t="n">
        <v>45.67</v>
      </c>
      <c r="M721" t="n">
        <v>36.246032</v>
      </c>
      <c r="N721" t="inlineStr">
        <is>
          <t>ALIMENTOS</t>
        </is>
      </c>
      <c r="O721" t="inlineStr">
        <is>
          <t>05/2026</t>
        </is>
      </c>
    </row>
    <row r="722">
      <c r="A722" t="n">
        <v>235501</v>
      </c>
      <c r="B722" t="n">
        <v>122</v>
      </c>
      <c r="C722" t="inlineStr">
        <is>
          <t>Arcos</t>
        </is>
      </c>
      <c r="D722" t="inlineStr">
        <is>
          <t>MARIO PEDRO FELICIANO - HORTIFRUTI</t>
        </is>
      </c>
      <c r="E722" t="inlineStr">
        <is>
          <t>478052</t>
        </is>
      </c>
      <c r="F722" s="550" t="n">
        <v>46168</v>
      </c>
      <c r="G722" t="n">
        <v>19658</v>
      </c>
      <c r="H722" t="inlineStr">
        <is>
          <t>ABOBORA JAPONESA / CABOTIAN KG</t>
        </is>
      </c>
      <c r="I722" t="inlineStr">
        <is>
          <t>ALIMENTOS</t>
        </is>
      </c>
      <c r="J722" t="n">
        <v>10.85</v>
      </c>
      <c r="K722" t="inlineStr">
        <is>
          <t>KG</t>
        </is>
      </c>
      <c r="L722" t="n">
        <v>40.15</v>
      </c>
      <c r="M722" t="n">
        <v>3.700461</v>
      </c>
      <c r="N722" t="inlineStr">
        <is>
          <t>ALIMENTOS</t>
        </is>
      </c>
      <c r="O722" t="inlineStr">
        <is>
          <t>05/2026</t>
        </is>
      </c>
    </row>
    <row r="723">
      <c r="A723" t="n">
        <v>235501</v>
      </c>
      <c r="B723" t="n">
        <v>122</v>
      </c>
      <c r="C723" t="inlineStr">
        <is>
          <t>Arcos</t>
        </is>
      </c>
      <c r="D723" t="inlineStr">
        <is>
          <t>MARIO PEDRO FELICIANO - HORTIFRUTI</t>
        </is>
      </c>
      <c r="E723" t="inlineStr">
        <is>
          <t>478052</t>
        </is>
      </c>
      <c r="F723" s="550" t="n">
        <v>46168</v>
      </c>
      <c r="G723" t="n">
        <v>19748</v>
      </c>
      <c r="H723" t="inlineStr">
        <is>
          <t>MACA FUJI KG</t>
        </is>
      </c>
      <c r="I723" t="inlineStr">
        <is>
          <t>ALIMENTOS</t>
        </is>
      </c>
      <c r="J723" t="n">
        <v>4</v>
      </c>
      <c r="K723" t="inlineStr">
        <is>
          <t>KG</t>
        </is>
      </c>
      <c r="L723" t="n">
        <v>22.92</v>
      </c>
      <c r="M723" t="n">
        <v>5.73</v>
      </c>
      <c r="N723" t="inlineStr">
        <is>
          <t>ALIMENTOS</t>
        </is>
      </c>
      <c r="O723" t="inlineStr">
        <is>
          <t>05/2026</t>
        </is>
      </c>
    </row>
    <row r="724">
      <c r="A724" t="n">
        <v>235501</v>
      </c>
      <c r="B724" t="n">
        <v>122</v>
      </c>
      <c r="C724" t="inlineStr">
        <is>
          <t>Arcos</t>
        </is>
      </c>
      <c r="D724" t="inlineStr">
        <is>
          <t>MARIO PEDRO FELICIANO - HORTIFRUTI</t>
        </is>
      </c>
      <c r="E724" t="inlineStr">
        <is>
          <t>478052</t>
        </is>
      </c>
      <c r="F724" s="550" t="n">
        <v>46168</v>
      </c>
      <c r="G724" t="n">
        <v>19498</v>
      </c>
      <c r="H724" t="inlineStr">
        <is>
          <t>ALFACE ROMANA KG</t>
        </is>
      </c>
      <c r="I724" t="inlineStr">
        <is>
          <t>ALIMENTOS</t>
        </is>
      </c>
      <c r="J724" t="n">
        <v>0.55</v>
      </c>
      <c r="K724" t="inlineStr">
        <is>
          <t>KG</t>
        </is>
      </c>
      <c r="L724" t="n">
        <v>5.78</v>
      </c>
      <c r="M724" t="n">
        <v>10.509091</v>
      </c>
      <c r="N724" t="inlineStr">
        <is>
          <t>ALIMENTOS</t>
        </is>
      </c>
      <c r="O724" t="inlineStr">
        <is>
          <t>05/2026</t>
        </is>
      </c>
    </row>
    <row r="725">
      <c r="A725" t="n">
        <v>235501</v>
      </c>
      <c r="B725" t="n">
        <v>122</v>
      </c>
      <c r="C725" t="inlineStr">
        <is>
          <t>Arcos</t>
        </is>
      </c>
      <c r="D725" t="inlineStr">
        <is>
          <t>MARIO PEDRO FELICIANO - HORTIFRUTI</t>
        </is>
      </c>
      <c r="E725" t="inlineStr">
        <is>
          <t>478052</t>
        </is>
      </c>
      <c r="F725" s="550" t="n">
        <v>46168</v>
      </c>
      <c r="G725" t="n">
        <v>23095</v>
      </c>
      <c r="H725" t="inlineStr">
        <is>
          <t>OVO CAIPIRA UN</t>
        </is>
      </c>
      <c r="I725" t="inlineStr">
        <is>
          <t>ALIMENTOS</t>
        </is>
      </c>
      <c r="J725" t="n">
        <v>200</v>
      </c>
      <c r="K725" t="inlineStr">
        <is>
          <t>UN</t>
        </is>
      </c>
      <c r="L725" t="n">
        <v>208</v>
      </c>
      <c r="M725" t="n">
        <v>1.04</v>
      </c>
      <c r="N725" t="inlineStr">
        <is>
          <t>ALIMENTOS</t>
        </is>
      </c>
      <c r="O725" t="inlineStr">
        <is>
          <t>05/2026</t>
        </is>
      </c>
    </row>
    <row r="726">
      <c r="A726" t="n">
        <v>235500</v>
      </c>
      <c r="B726" t="n">
        <v>122</v>
      </c>
      <c r="C726" t="inlineStr">
        <is>
          <t>Arcos</t>
        </is>
      </c>
      <c r="D726" t="inlineStr">
        <is>
          <t>HORTIFRUTI CIUFFI LTDA</t>
        </is>
      </c>
      <c r="E726" t="inlineStr">
        <is>
          <t>31980</t>
        </is>
      </c>
      <c r="F726" s="550" t="n">
        <v>46168</v>
      </c>
      <c r="G726" t="n">
        <v>24083</v>
      </c>
      <c r="H726" t="inlineStr">
        <is>
          <t>BATATA ASTERIX GRAUDA NOIVA KG</t>
        </is>
      </c>
      <c r="I726" t="inlineStr">
        <is>
          <t>ALIMENTOS</t>
        </is>
      </c>
      <c r="J726" t="n">
        <v>50</v>
      </c>
      <c r="K726" t="inlineStr">
        <is>
          <t>KG</t>
        </is>
      </c>
      <c r="L726" t="n">
        <v>425</v>
      </c>
      <c r="M726" t="n">
        <v>8.5</v>
      </c>
      <c r="N726" t="inlineStr">
        <is>
          <t>ALIMENTOS</t>
        </is>
      </c>
      <c r="O726" t="inlineStr">
        <is>
          <t>05/2026</t>
        </is>
      </c>
    </row>
    <row r="727">
      <c r="A727" t="n">
        <v>235497</v>
      </c>
      <c r="B727" t="n">
        <v>122</v>
      </c>
      <c r="C727" t="inlineStr">
        <is>
          <t>Arcos</t>
        </is>
      </c>
      <c r="D727" t="inlineStr">
        <is>
          <t>MARCOS SILVA DO NASCIMENTO</t>
        </is>
      </c>
      <c r="E727" t="inlineStr">
        <is>
          <t>1031</t>
        </is>
      </c>
      <c r="F727" s="550" t="n">
        <v>46169</v>
      </c>
      <c r="G727" t="n">
        <v>18667</v>
      </c>
      <c r="H727" t="inlineStr">
        <is>
          <t>PERNIL SUINO SEM OSSO EM CUBOS KG</t>
        </is>
      </c>
      <c r="I727" t="inlineStr">
        <is>
          <t>ALIMENTOS</t>
        </is>
      </c>
      <c r="J727" t="n">
        <v>21</v>
      </c>
      <c r="K727" t="inlineStr">
        <is>
          <t>KG</t>
        </is>
      </c>
      <c r="L727" t="n">
        <v>419.79</v>
      </c>
      <c r="M727" t="n">
        <v>19.99</v>
      </c>
      <c r="N727" t="inlineStr">
        <is>
          <t>ALIMENTOS</t>
        </is>
      </c>
      <c r="O727" t="inlineStr">
        <is>
          <t>05/2026</t>
        </is>
      </c>
    </row>
    <row r="728">
      <c r="A728" t="n">
        <v>235495</v>
      </c>
      <c r="B728" t="n">
        <v>122</v>
      </c>
      <c r="C728" t="inlineStr">
        <is>
          <t>Arcos</t>
        </is>
      </c>
      <c r="D728" t="inlineStr">
        <is>
          <t>DISTRIBUIDORA E IMPORTADORA IRMAOS AVELINO LTDA</t>
        </is>
      </c>
      <c r="E728" t="inlineStr">
        <is>
          <t>479766</t>
        </is>
      </c>
      <c r="F728" s="550" t="n">
        <v>46168</v>
      </c>
      <c r="G728" t="n">
        <v>19973</v>
      </c>
      <c r="H728" t="inlineStr">
        <is>
          <t>MOLHO SHOYO TRADICIONAL SAKURA C/1,010L UN</t>
        </is>
      </c>
      <c r="I728" t="inlineStr">
        <is>
          <t>ALIMENTOS</t>
        </is>
      </c>
      <c r="J728" t="n">
        <v>6</v>
      </c>
      <c r="K728" t="inlineStr">
        <is>
          <t>UN</t>
        </is>
      </c>
      <c r="L728" t="n">
        <v>90.66</v>
      </c>
      <c r="M728" t="n">
        <v>15.11</v>
      </c>
      <c r="N728" t="inlineStr">
        <is>
          <t>ALIMENTOS</t>
        </is>
      </c>
      <c r="O728" t="inlineStr">
        <is>
          <t>05/2026</t>
        </is>
      </c>
    </row>
    <row r="729">
      <c r="A729" t="n">
        <v>235495</v>
      </c>
      <c r="B729" t="n">
        <v>122</v>
      </c>
      <c r="C729" t="inlineStr">
        <is>
          <t>Arcos</t>
        </is>
      </c>
      <c r="D729" t="inlineStr">
        <is>
          <t>DISTRIBUIDORA E IMPORTADORA IRMAOS AVELINO LTDA</t>
        </is>
      </c>
      <c r="E729" t="inlineStr">
        <is>
          <t>479766</t>
        </is>
      </c>
      <c r="F729" s="550" t="n">
        <v>46168</v>
      </c>
      <c r="G729" t="n">
        <v>19401</v>
      </c>
      <c r="H729" t="inlineStr">
        <is>
          <t>MANTEIGA SEM SAL SCALA KG</t>
        </is>
      </c>
      <c r="I729" t="inlineStr">
        <is>
          <t>ALIMENTOS</t>
        </is>
      </c>
      <c r="J729" t="n">
        <v>3</v>
      </c>
      <c r="K729" t="inlineStr">
        <is>
          <t>PT</t>
        </is>
      </c>
      <c r="L729" t="n">
        <v>556.92</v>
      </c>
      <c r="M729" t="n">
        <v>185.64</v>
      </c>
      <c r="N729" t="inlineStr">
        <is>
          <t>ALIMENTOS</t>
        </is>
      </c>
      <c r="O729" t="inlineStr">
        <is>
          <t>05/2026</t>
        </is>
      </c>
    </row>
    <row r="730">
      <c r="A730" t="n">
        <v>235492</v>
      </c>
      <c r="B730" t="n">
        <v>122</v>
      </c>
      <c r="C730" t="inlineStr">
        <is>
          <t>Arcos</t>
        </is>
      </c>
      <c r="D730" t="inlineStr">
        <is>
          <t>DO CHEF DISTRIBUIDORA DE ALIMENTOS LTDA</t>
        </is>
      </c>
      <c r="E730" t="inlineStr">
        <is>
          <t>1906</t>
        </is>
      </c>
      <c r="F730" s="550" t="n">
        <v>46168</v>
      </c>
      <c r="G730" t="n">
        <v>19743</v>
      </c>
      <c r="H730" t="inlineStr">
        <is>
          <t>MACA VERDE KG</t>
        </is>
      </c>
      <c r="I730" t="inlineStr">
        <is>
          <t>ALIMENTOS</t>
        </is>
      </c>
      <c r="J730" t="n">
        <v>7</v>
      </c>
      <c r="K730" t="inlineStr">
        <is>
          <t>KG</t>
        </is>
      </c>
      <c r="L730" t="n">
        <v>100.1</v>
      </c>
      <c r="M730" t="n">
        <v>14.3</v>
      </c>
      <c r="N730" t="inlineStr">
        <is>
          <t>ALIMENTOS</t>
        </is>
      </c>
      <c r="O730" t="inlineStr">
        <is>
          <t>05/2026</t>
        </is>
      </c>
    </row>
    <row r="731">
      <c r="A731" t="n">
        <v>235492</v>
      </c>
      <c r="B731" t="n">
        <v>122</v>
      </c>
      <c r="C731" t="inlineStr">
        <is>
          <t>Arcos</t>
        </is>
      </c>
      <c r="D731" t="inlineStr">
        <is>
          <t>DO CHEF DISTRIBUIDORA DE ALIMENTOS LTDA</t>
        </is>
      </c>
      <c r="E731" t="inlineStr">
        <is>
          <t>1906</t>
        </is>
      </c>
      <c r="F731" s="550" t="n">
        <v>46168</v>
      </c>
      <c r="G731" t="n">
        <v>19701</v>
      </c>
      <c r="H731" t="inlineStr">
        <is>
          <t>AMEIXA KG</t>
        </is>
      </c>
      <c r="I731" t="inlineStr">
        <is>
          <t>ALIMENTOS</t>
        </is>
      </c>
      <c r="J731" t="n">
        <v>0.5</v>
      </c>
      <c r="K731" t="inlineStr">
        <is>
          <t>KG</t>
        </is>
      </c>
      <c r="L731" t="n">
        <v>9.75</v>
      </c>
      <c r="M731" t="n">
        <v>19.5</v>
      </c>
      <c r="N731" t="inlineStr">
        <is>
          <t>ALIMENTOS</t>
        </is>
      </c>
      <c r="O731" t="inlineStr">
        <is>
          <t>05/2026</t>
        </is>
      </c>
    </row>
    <row r="732">
      <c r="A732" t="n">
        <v>235492</v>
      </c>
      <c r="B732" t="n">
        <v>122</v>
      </c>
      <c r="C732" t="inlineStr">
        <is>
          <t>Arcos</t>
        </is>
      </c>
      <c r="D732" t="inlineStr">
        <is>
          <t>DO CHEF DISTRIBUIDORA DE ALIMENTOS LTDA</t>
        </is>
      </c>
      <c r="E732" t="inlineStr">
        <is>
          <t>1906</t>
        </is>
      </c>
      <c r="F732" s="550" t="n">
        <v>46168</v>
      </c>
      <c r="G732" t="n">
        <v>24509</v>
      </c>
      <c r="H732" t="inlineStr">
        <is>
          <t>CEBOLA BRANCA KG</t>
        </is>
      </c>
      <c r="I732" t="inlineStr">
        <is>
          <t>ALIMENTOS</t>
        </is>
      </c>
      <c r="J732" t="n">
        <v>20</v>
      </c>
      <c r="K732" t="inlineStr">
        <is>
          <t>KG</t>
        </is>
      </c>
      <c r="L732" t="n">
        <v>91</v>
      </c>
      <c r="M732" t="n">
        <v>4.55</v>
      </c>
      <c r="N732" t="inlineStr">
        <is>
          <t>ALIMENTOS</t>
        </is>
      </c>
      <c r="O732" t="inlineStr">
        <is>
          <t>05/2026</t>
        </is>
      </c>
    </row>
    <row r="733">
      <c r="A733" t="n">
        <v>235492</v>
      </c>
      <c r="B733" t="n">
        <v>122</v>
      </c>
      <c r="C733" t="inlineStr">
        <is>
          <t>Arcos</t>
        </is>
      </c>
      <c r="D733" t="inlineStr">
        <is>
          <t>DO CHEF DISTRIBUIDORA DE ALIMENTOS LTDA</t>
        </is>
      </c>
      <c r="E733" t="inlineStr">
        <is>
          <t>1906</t>
        </is>
      </c>
      <c r="F733" s="550" t="n">
        <v>46168</v>
      </c>
      <c r="G733" t="n">
        <v>23361</v>
      </c>
      <c r="H733" t="inlineStr">
        <is>
          <t>LARANJA PERA KG</t>
        </is>
      </c>
      <c r="I733" t="inlineStr">
        <is>
          <t>ALIMENTOS</t>
        </is>
      </c>
      <c r="J733" t="n">
        <v>20</v>
      </c>
      <c r="K733" t="inlineStr">
        <is>
          <t>KG</t>
        </is>
      </c>
      <c r="L733" t="n">
        <v>52</v>
      </c>
      <c r="M733" t="n">
        <v>2.6</v>
      </c>
      <c r="N733" t="inlineStr">
        <is>
          <t>ALIMENTOS</t>
        </is>
      </c>
      <c r="O733" t="inlineStr">
        <is>
          <t>05/2026</t>
        </is>
      </c>
    </row>
    <row r="734">
      <c r="A734" t="n">
        <v>235492</v>
      </c>
      <c r="B734" t="n">
        <v>122</v>
      </c>
      <c r="C734" t="inlineStr">
        <is>
          <t>Arcos</t>
        </is>
      </c>
      <c r="D734" t="inlineStr">
        <is>
          <t>DO CHEF DISTRIBUIDORA DE ALIMENTOS LTDA</t>
        </is>
      </c>
      <c r="E734" t="inlineStr">
        <is>
          <t>1906</t>
        </is>
      </c>
      <c r="F734" s="550" t="n">
        <v>46168</v>
      </c>
      <c r="G734" t="n">
        <v>19562</v>
      </c>
      <c r="H734" t="inlineStr">
        <is>
          <t>PIMENTAO AMARELO KG</t>
        </is>
      </c>
      <c r="I734" t="inlineStr">
        <is>
          <t>ALIMENTOS</t>
        </is>
      </c>
      <c r="J734" t="n">
        <v>0.5</v>
      </c>
      <c r="K734" t="inlineStr">
        <is>
          <t>KG</t>
        </is>
      </c>
      <c r="L734" t="n">
        <v>8.449999999999999</v>
      </c>
      <c r="M734" t="n">
        <v>16.9</v>
      </c>
      <c r="N734" t="inlineStr">
        <is>
          <t>ALIMENTOS</t>
        </is>
      </c>
      <c r="O734" t="inlineStr">
        <is>
          <t>05/2026</t>
        </is>
      </c>
    </row>
    <row r="735">
      <c r="A735" t="n">
        <v>235492</v>
      </c>
      <c r="B735" t="n">
        <v>122</v>
      </c>
      <c r="C735" t="inlineStr">
        <is>
          <t>Arcos</t>
        </is>
      </c>
      <c r="D735" t="inlineStr">
        <is>
          <t>DO CHEF DISTRIBUIDORA DE ALIMENTOS LTDA</t>
        </is>
      </c>
      <c r="E735" t="inlineStr">
        <is>
          <t>1906</t>
        </is>
      </c>
      <c r="F735" s="550" t="n">
        <v>46168</v>
      </c>
      <c r="G735" t="n">
        <v>24484</v>
      </c>
      <c r="H735" t="inlineStr">
        <is>
          <t>TOMATE SWEET KG</t>
        </is>
      </c>
      <c r="I735" t="inlineStr">
        <is>
          <t>ALIMENTOS</t>
        </is>
      </c>
      <c r="J735" t="n">
        <v>0.5</v>
      </c>
      <c r="K735" t="inlineStr">
        <is>
          <t>KG</t>
        </is>
      </c>
      <c r="L735" t="n">
        <v>13</v>
      </c>
      <c r="M735" t="n">
        <v>26</v>
      </c>
      <c r="N735" t="inlineStr">
        <is>
          <t>ALIMENTOS</t>
        </is>
      </c>
      <c r="O735" t="inlineStr">
        <is>
          <t>05/2026</t>
        </is>
      </c>
    </row>
    <row r="736">
      <c r="A736" t="n">
        <v>235490</v>
      </c>
      <c r="B736" t="n">
        <v>122</v>
      </c>
      <c r="C736" t="inlineStr">
        <is>
          <t>Arcos</t>
        </is>
      </c>
      <c r="D736" t="inlineStr">
        <is>
          <t>CECILIA TSUYACO ARAKI SILVA LTDA</t>
        </is>
      </c>
      <c r="E736" t="inlineStr">
        <is>
          <t>392528</t>
        </is>
      </c>
      <c r="F736" s="550" t="n">
        <v>46168</v>
      </c>
      <c r="G736" t="n">
        <v>23113</v>
      </c>
      <c r="H736" t="inlineStr">
        <is>
          <t>SALSA KG</t>
        </is>
      </c>
      <c r="I736" t="inlineStr">
        <is>
          <t>ALIMENTOS</t>
        </is>
      </c>
      <c r="J736" t="n">
        <v>1</v>
      </c>
      <c r="K736" t="inlineStr">
        <is>
          <t>KG</t>
        </is>
      </c>
      <c r="L736" t="n">
        <v>14</v>
      </c>
      <c r="M736" t="n">
        <v>14</v>
      </c>
      <c r="N736" t="inlineStr">
        <is>
          <t>ALIMENTOS</t>
        </is>
      </c>
      <c r="O736" t="inlineStr">
        <is>
          <t>05/2026</t>
        </is>
      </c>
    </row>
    <row r="737">
      <c r="A737" t="n">
        <v>235490</v>
      </c>
      <c r="B737" t="n">
        <v>122</v>
      </c>
      <c r="C737" t="inlineStr">
        <is>
          <t>Arcos</t>
        </is>
      </c>
      <c r="D737" t="inlineStr">
        <is>
          <t>CECILIA TSUYACO ARAKI SILVA LTDA</t>
        </is>
      </c>
      <c r="E737" t="inlineStr">
        <is>
          <t>392528</t>
        </is>
      </c>
      <c r="F737" s="550" t="n">
        <v>46168</v>
      </c>
      <c r="G737" t="n">
        <v>19575</v>
      </c>
      <c r="H737" t="inlineStr">
        <is>
          <t>PIMENTA DE CHEIRO VERDE KG</t>
        </is>
      </c>
      <c r="I737" t="inlineStr">
        <is>
          <t>ALIMENTOS</t>
        </is>
      </c>
      <c r="J737" t="n">
        <v>0.6</v>
      </c>
      <c r="K737" t="inlineStr">
        <is>
          <t>KG</t>
        </is>
      </c>
      <c r="L737" t="n">
        <v>22.8</v>
      </c>
      <c r="M737" t="n">
        <v>38</v>
      </c>
      <c r="N737" t="inlineStr">
        <is>
          <t>ALIMENTOS</t>
        </is>
      </c>
      <c r="O737" t="inlineStr">
        <is>
          <t>05/2026</t>
        </is>
      </c>
    </row>
    <row r="738">
      <c r="A738" t="n">
        <v>235490</v>
      </c>
      <c r="B738" t="n">
        <v>122</v>
      </c>
      <c r="C738" t="inlineStr">
        <is>
          <t>Arcos</t>
        </is>
      </c>
      <c r="D738" t="inlineStr">
        <is>
          <t>CECILIA TSUYACO ARAKI SILVA LTDA</t>
        </is>
      </c>
      <c r="E738" t="inlineStr">
        <is>
          <t>392528</t>
        </is>
      </c>
      <c r="F738" s="550" t="n">
        <v>46168</v>
      </c>
      <c r="G738" t="n">
        <v>19472</v>
      </c>
      <c r="H738" t="inlineStr">
        <is>
          <t>RUCULA KG</t>
        </is>
      </c>
      <c r="I738" t="inlineStr">
        <is>
          <t>ALIMENTOS</t>
        </is>
      </c>
      <c r="J738" t="n">
        <v>1.5</v>
      </c>
      <c r="K738" t="inlineStr">
        <is>
          <t>KG</t>
        </is>
      </c>
      <c r="L738" t="n">
        <v>33</v>
      </c>
      <c r="M738" t="n">
        <v>22</v>
      </c>
      <c r="N738" t="inlineStr">
        <is>
          <t>ALIMENTOS</t>
        </is>
      </c>
      <c r="O738" t="inlineStr">
        <is>
          <t>05/2026</t>
        </is>
      </c>
    </row>
    <row r="739">
      <c r="A739" t="n">
        <v>235490</v>
      </c>
      <c r="B739" t="n">
        <v>122</v>
      </c>
      <c r="C739" t="inlineStr">
        <is>
          <t>Arcos</t>
        </is>
      </c>
      <c r="D739" t="inlineStr">
        <is>
          <t>CECILIA TSUYACO ARAKI SILVA LTDA</t>
        </is>
      </c>
      <c r="E739" t="inlineStr">
        <is>
          <t>392528</t>
        </is>
      </c>
      <c r="F739" s="550" t="n">
        <v>46168</v>
      </c>
      <c r="G739" t="n">
        <v>19506</v>
      </c>
      <c r="H739" t="inlineStr">
        <is>
          <t>ALECRIM KG</t>
        </is>
      </c>
      <c r="I739" t="inlineStr">
        <is>
          <t>ALIMENTOS</t>
        </is>
      </c>
      <c r="J739" t="n">
        <v>0.2</v>
      </c>
      <c r="K739" t="inlineStr">
        <is>
          <t>KG</t>
        </is>
      </c>
      <c r="L739" t="n">
        <v>10</v>
      </c>
      <c r="M739" t="n">
        <v>50</v>
      </c>
      <c r="N739" t="inlineStr">
        <is>
          <t>ALIMENTOS</t>
        </is>
      </c>
      <c r="O739" t="inlineStr">
        <is>
          <t>05/2026</t>
        </is>
      </c>
    </row>
    <row r="740">
      <c r="A740" t="n">
        <v>235490</v>
      </c>
      <c r="B740" t="n">
        <v>122</v>
      </c>
      <c r="C740" t="inlineStr">
        <is>
          <t>Arcos</t>
        </is>
      </c>
      <c r="D740" t="inlineStr">
        <is>
          <t>CECILIA TSUYACO ARAKI SILVA LTDA</t>
        </is>
      </c>
      <c r="E740" t="inlineStr">
        <is>
          <t>392528</t>
        </is>
      </c>
      <c r="F740" s="550" t="n">
        <v>46168</v>
      </c>
      <c r="G740" t="n">
        <v>23236</v>
      </c>
      <c r="H740" t="inlineStr">
        <is>
          <t>COUVE MANTEIGA KG</t>
        </is>
      </c>
      <c r="I740" t="inlineStr">
        <is>
          <t>ALIMENTOS</t>
        </is>
      </c>
      <c r="J740" t="n">
        <v>2</v>
      </c>
      <c r="K740" t="inlineStr">
        <is>
          <t>KG</t>
        </is>
      </c>
      <c r="L740" t="n">
        <v>27</v>
      </c>
      <c r="M740" t="n">
        <v>13.5</v>
      </c>
      <c r="N740" t="inlineStr">
        <is>
          <t>ALIMENTOS</t>
        </is>
      </c>
      <c r="O740" t="inlineStr">
        <is>
          <t>05/2026</t>
        </is>
      </c>
    </row>
    <row r="741">
      <c r="A741" t="n">
        <v>235490</v>
      </c>
      <c r="B741" t="n">
        <v>122</v>
      </c>
      <c r="C741" t="inlineStr">
        <is>
          <t>Arcos</t>
        </is>
      </c>
      <c r="D741" t="inlineStr">
        <is>
          <t>CECILIA TSUYACO ARAKI SILVA LTDA</t>
        </is>
      </c>
      <c r="E741" t="inlineStr">
        <is>
          <t>392528</t>
        </is>
      </c>
      <c r="F741" s="550" t="n">
        <v>46168</v>
      </c>
      <c r="G741" t="n">
        <v>19476</v>
      </c>
      <c r="H741" t="inlineStr">
        <is>
          <t>MANJERICAO KG</t>
        </is>
      </c>
      <c r="I741" t="inlineStr">
        <is>
          <t>ALIMENTOS</t>
        </is>
      </c>
      <c r="J741" t="n">
        <v>0.4</v>
      </c>
      <c r="K741" t="inlineStr">
        <is>
          <t>KG</t>
        </is>
      </c>
      <c r="L741" t="n">
        <v>26</v>
      </c>
      <c r="M741" t="n">
        <v>65</v>
      </c>
      <c r="N741" t="inlineStr">
        <is>
          <t>ALIMENTOS</t>
        </is>
      </c>
      <c r="O741" t="inlineStr">
        <is>
          <t>05/2026</t>
        </is>
      </c>
    </row>
    <row r="742">
      <c r="A742" t="n">
        <v>235490</v>
      </c>
      <c r="B742" t="n">
        <v>122</v>
      </c>
      <c r="C742" t="inlineStr">
        <is>
          <t>Arcos</t>
        </is>
      </c>
      <c r="D742" t="inlineStr">
        <is>
          <t>CECILIA TSUYACO ARAKI SILVA LTDA</t>
        </is>
      </c>
      <c r="E742" t="inlineStr">
        <is>
          <t>392528</t>
        </is>
      </c>
      <c r="F742" s="550" t="n">
        <v>46168</v>
      </c>
      <c r="G742" t="n">
        <v>19647</v>
      </c>
      <c r="H742" t="inlineStr">
        <is>
          <t>ALHO PORO KG</t>
        </is>
      </c>
      <c r="I742" t="inlineStr">
        <is>
          <t>ALIMENTOS</t>
        </is>
      </c>
      <c r="J742" t="n">
        <v>1</v>
      </c>
      <c r="K742" t="inlineStr">
        <is>
          <t>KG</t>
        </is>
      </c>
      <c r="L742" t="n">
        <v>17.5</v>
      </c>
      <c r="M742" t="n">
        <v>17.5</v>
      </c>
      <c r="N742" t="inlineStr">
        <is>
          <t>ALIMENTOS</t>
        </is>
      </c>
      <c r="O742" t="inlineStr">
        <is>
          <t>05/2026</t>
        </is>
      </c>
    </row>
    <row r="743">
      <c r="A743" t="n">
        <v>235490</v>
      </c>
      <c r="B743" t="n">
        <v>122</v>
      </c>
      <c r="C743" t="inlineStr">
        <is>
          <t>Arcos</t>
        </is>
      </c>
      <c r="D743" t="inlineStr">
        <is>
          <t>CECILIA TSUYACO ARAKI SILVA LTDA</t>
        </is>
      </c>
      <c r="E743" t="inlineStr">
        <is>
          <t>392528</t>
        </is>
      </c>
      <c r="F743" s="550" t="n">
        <v>46168</v>
      </c>
      <c r="G743" t="n">
        <v>19503</v>
      </c>
      <c r="H743" t="inlineStr">
        <is>
          <t>ALFACE CRESPA KG</t>
        </is>
      </c>
      <c r="I743" t="inlineStr">
        <is>
          <t>ALIMENTOS</t>
        </is>
      </c>
      <c r="J743" t="n">
        <v>1</v>
      </c>
      <c r="K743" t="inlineStr">
        <is>
          <t>KG</t>
        </is>
      </c>
      <c r="L743" t="n">
        <v>9.5</v>
      </c>
      <c r="M743" t="n">
        <v>9.5</v>
      </c>
      <c r="N743" t="inlineStr">
        <is>
          <t>ALIMENTOS</t>
        </is>
      </c>
      <c r="O743" t="inlineStr">
        <is>
          <t>05/2026</t>
        </is>
      </c>
    </row>
    <row r="744">
      <c r="A744" t="n">
        <v>235490</v>
      </c>
      <c r="B744" t="n">
        <v>122</v>
      </c>
      <c r="C744" t="inlineStr">
        <is>
          <t>Arcos</t>
        </is>
      </c>
      <c r="D744" t="inlineStr">
        <is>
          <t>CECILIA TSUYACO ARAKI SILVA LTDA</t>
        </is>
      </c>
      <c r="E744" t="inlineStr">
        <is>
          <t>392528</t>
        </is>
      </c>
      <c r="F744" s="550" t="n">
        <v>46168</v>
      </c>
      <c r="G744" t="n">
        <v>19485</v>
      </c>
      <c r="H744" t="inlineStr">
        <is>
          <t>ENDRO DILL KG</t>
        </is>
      </c>
      <c r="I744" t="inlineStr">
        <is>
          <t>ALIMENTOS</t>
        </is>
      </c>
      <c r="J744" t="n">
        <v>0.2</v>
      </c>
      <c r="K744" t="inlineStr">
        <is>
          <t>KG</t>
        </is>
      </c>
      <c r="L744" t="n">
        <v>15</v>
      </c>
      <c r="M744" t="n">
        <v>75</v>
      </c>
      <c r="N744" t="inlineStr">
        <is>
          <t>ALIMENTOS</t>
        </is>
      </c>
      <c r="O744" t="inlineStr">
        <is>
          <t>05/2026</t>
        </is>
      </c>
    </row>
    <row r="745">
      <c r="A745" t="n">
        <v>235490</v>
      </c>
      <c r="B745" t="n">
        <v>122</v>
      </c>
      <c r="C745" t="inlineStr">
        <is>
          <t>Arcos</t>
        </is>
      </c>
      <c r="D745" t="inlineStr">
        <is>
          <t>CECILIA TSUYACO ARAKI SILVA LTDA</t>
        </is>
      </c>
      <c r="E745" t="inlineStr">
        <is>
          <t>392528</t>
        </is>
      </c>
      <c r="F745" s="550" t="n">
        <v>46168</v>
      </c>
      <c r="G745" t="n">
        <v>23195</v>
      </c>
      <c r="H745" t="inlineStr">
        <is>
          <t>RABANETE KG</t>
        </is>
      </c>
      <c r="I745" t="inlineStr">
        <is>
          <t>ALIMENTOS</t>
        </is>
      </c>
      <c r="J745" t="n">
        <v>0.5</v>
      </c>
      <c r="K745" t="inlineStr">
        <is>
          <t>KG</t>
        </is>
      </c>
      <c r="L745" t="n">
        <v>6</v>
      </c>
      <c r="M745" t="n">
        <v>12</v>
      </c>
      <c r="N745" t="inlineStr">
        <is>
          <t>ALIMENTOS</t>
        </is>
      </c>
      <c r="O745" t="inlineStr">
        <is>
          <t>05/2026</t>
        </is>
      </c>
    </row>
    <row r="746">
      <c r="A746" t="n">
        <v>235490</v>
      </c>
      <c r="B746" t="n">
        <v>122</v>
      </c>
      <c r="C746" t="inlineStr">
        <is>
          <t>Arcos</t>
        </is>
      </c>
      <c r="D746" t="inlineStr">
        <is>
          <t>CECILIA TSUYACO ARAKI SILVA LTDA</t>
        </is>
      </c>
      <c r="E746" t="inlineStr">
        <is>
          <t>392528</t>
        </is>
      </c>
      <c r="F746" s="550" t="n">
        <v>46168</v>
      </c>
      <c r="G746" t="n">
        <v>23390</v>
      </c>
      <c r="H746" t="inlineStr">
        <is>
          <t>BANANA DA TERRA KG</t>
        </is>
      </c>
      <c r="I746" t="inlineStr">
        <is>
          <t>ALIMENTOS</t>
        </is>
      </c>
      <c r="J746" t="n">
        <v>6</v>
      </c>
      <c r="K746" t="inlineStr">
        <is>
          <t>KG</t>
        </is>
      </c>
      <c r="L746" t="n">
        <v>48</v>
      </c>
      <c r="M746" t="n">
        <v>8</v>
      </c>
      <c r="N746" t="inlineStr">
        <is>
          <t>ALIMENTOS</t>
        </is>
      </c>
      <c r="O746" t="inlineStr">
        <is>
          <t>05/2026</t>
        </is>
      </c>
    </row>
    <row r="747">
      <c r="A747" t="n">
        <v>235490</v>
      </c>
      <c r="B747" t="n">
        <v>122</v>
      </c>
      <c r="C747" t="inlineStr">
        <is>
          <t>Arcos</t>
        </is>
      </c>
      <c r="D747" t="inlineStr">
        <is>
          <t>CECILIA TSUYACO ARAKI SILVA LTDA</t>
        </is>
      </c>
      <c r="E747" t="inlineStr">
        <is>
          <t>392528</t>
        </is>
      </c>
      <c r="F747" s="550" t="n">
        <v>46168</v>
      </c>
      <c r="G747" t="n">
        <v>19505</v>
      </c>
      <c r="H747" t="inlineStr">
        <is>
          <t>ALFACE AMERICANA KG</t>
        </is>
      </c>
      <c r="I747" t="inlineStr">
        <is>
          <t>ALIMENTOS</t>
        </is>
      </c>
      <c r="J747" t="n">
        <v>1</v>
      </c>
      <c r="K747" t="inlineStr">
        <is>
          <t>KG</t>
        </is>
      </c>
      <c r="L747" t="n">
        <v>9.800000000000001</v>
      </c>
      <c r="M747" t="n">
        <v>9.800000000000001</v>
      </c>
      <c r="N747" t="inlineStr">
        <is>
          <t>ALIMENTOS</t>
        </is>
      </c>
      <c r="O747" t="inlineStr">
        <is>
          <t>05/2026</t>
        </is>
      </c>
    </row>
    <row r="748">
      <c r="A748" t="n">
        <v>235490</v>
      </c>
      <c r="B748" t="n">
        <v>122</v>
      </c>
      <c r="C748" t="inlineStr">
        <is>
          <t>Arcos</t>
        </is>
      </c>
      <c r="D748" t="inlineStr">
        <is>
          <t>CECILIA TSUYACO ARAKI SILVA LTDA</t>
        </is>
      </c>
      <c r="E748" t="inlineStr">
        <is>
          <t>392528</t>
        </is>
      </c>
      <c r="F748" s="550" t="n">
        <v>46168</v>
      </c>
      <c r="G748" t="n">
        <v>19787</v>
      </c>
      <c r="H748" t="inlineStr">
        <is>
          <t>ABACAXI PEROLA KG</t>
        </is>
      </c>
      <c r="I748" t="inlineStr">
        <is>
          <t>ALIMENTOS</t>
        </is>
      </c>
      <c r="J748" t="n">
        <v>1.5</v>
      </c>
      <c r="K748" t="inlineStr">
        <is>
          <t>KG</t>
        </is>
      </c>
      <c r="L748" t="n">
        <v>8.630000000000001</v>
      </c>
      <c r="M748" t="n">
        <v>5.753333</v>
      </c>
      <c r="N748" t="inlineStr">
        <is>
          <t>ALIMENTOS</t>
        </is>
      </c>
      <c r="O748" t="inlineStr">
        <is>
          <t>05/2026</t>
        </is>
      </c>
    </row>
    <row r="749">
      <c r="A749" t="n">
        <v>235490</v>
      </c>
      <c r="B749" t="n">
        <v>122</v>
      </c>
      <c r="C749" t="inlineStr">
        <is>
          <t>Arcos</t>
        </is>
      </c>
      <c r="D749" t="inlineStr">
        <is>
          <t>CECILIA TSUYACO ARAKI SILVA LTDA</t>
        </is>
      </c>
      <c r="E749" t="inlineStr">
        <is>
          <t>392528</t>
        </is>
      </c>
      <c r="F749" s="550" t="n">
        <v>46168</v>
      </c>
      <c r="G749" t="n">
        <v>23359</v>
      </c>
      <c r="H749" t="inlineStr">
        <is>
          <t>LIMAO TAHITI KG</t>
        </is>
      </c>
      <c r="I749" t="inlineStr">
        <is>
          <t>ALIMENTOS</t>
        </is>
      </c>
      <c r="J749" t="n">
        <v>12</v>
      </c>
      <c r="K749" t="inlineStr">
        <is>
          <t>KG</t>
        </is>
      </c>
      <c r="L749" t="n">
        <v>30</v>
      </c>
      <c r="M749" t="n">
        <v>2.5</v>
      </c>
      <c r="N749" t="inlineStr">
        <is>
          <t>ALIMENTOS</t>
        </is>
      </c>
      <c r="O749" t="inlineStr">
        <is>
          <t>05/2026</t>
        </is>
      </c>
    </row>
    <row r="750">
      <c r="A750" t="n">
        <v>235490</v>
      </c>
      <c r="B750" t="n">
        <v>122</v>
      </c>
      <c r="C750" t="inlineStr">
        <is>
          <t>Arcos</t>
        </is>
      </c>
      <c r="D750" t="inlineStr">
        <is>
          <t>CECILIA TSUYACO ARAKI SILVA LTDA</t>
        </is>
      </c>
      <c r="E750" t="inlineStr">
        <is>
          <t>392528</t>
        </is>
      </c>
      <c r="F750" s="550" t="n">
        <v>46168</v>
      </c>
      <c r="G750" t="n">
        <v>19502</v>
      </c>
      <c r="H750" t="inlineStr">
        <is>
          <t>ALFACE CRESPA ROXA KG</t>
        </is>
      </c>
      <c r="I750" t="inlineStr">
        <is>
          <t>ALIMENTOS</t>
        </is>
      </c>
      <c r="J750" t="n">
        <v>1</v>
      </c>
      <c r="K750" t="inlineStr">
        <is>
          <t>KG</t>
        </is>
      </c>
      <c r="L750" t="n">
        <v>17</v>
      </c>
      <c r="M750" t="n">
        <v>17</v>
      </c>
      <c r="N750" t="inlineStr">
        <is>
          <t>ALIMENTOS</t>
        </is>
      </c>
      <c r="O750" t="inlineStr">
        <is>
          <t>05/2026</t>
        </is>
      </c>
    </row>
    <row r="751">
      <c r="A751" t="n">
        <v>235490</v>
      </c>
      <c r="B751" t="n">
        <v>122</v>
      </c>
      <c r="C751" t="inlineStr">
        <is>
          <t>Arcos</t>
        </is>
      </c>
      <c r="D751" t="inlineStr">
        <is>
          <t>CECILIA TSUYACO ARAKI SILVA LTDA</t>
        </is>
      </c>
      <c r="E751" t="inlineStr">
        <is>
          <t>392528</t>
        </is>
      </c>
      <c r="F751" s="550" t="n">
        <v>46168</v>
      </c>
      <c r="G751" t="n">
        <v>19488</v>
      </c>
      <c r="H751" t="inlineStr">
        <is>
          <t>CEBOLINHA KG</t>
        </is>
      </c>
      <c r="I751" t="inlineStr">
        <is>
          <t>ALIMENTOS</t>
        </is>
      </c>
      <c r="J751" t="n">
        <v>1</v>
      </c>
      <c r="K751" t="inlineStr">
        <is>
          <t>KG</t>
        </is>
      </c>
      <c r="L751" t="n">
        <v>13</v>
      </c>
      <c r="M751" t="n">
        <v>13</v>
      </c>
      <c r="N751" t="inlineStr">
        <is>
          <t>ALIMENTOS</t>
        </is>
      </c>
      <c r="O751" t="inlineStr">
        <is>
          <t>05/2026</t>
        </is>
      </c>
    </row>
    <row r="752">
      <c r="A752" t="n">
        <v>235490</v>
      </c>
      <c r="B752" t="n">
        <v>122</v>
      </c>
      <c r="C752" t="inlineStr">
        <is>
          <t>Arcos</t>
        </is>
      </c>
      <c r="D752" t="inlineStr">
        <is>
          <t>CECILIA TSUYACO ARAKI SILVA LTDA</t>
        </is>
      </c>
      <c r="E752" t="inlineStr">
        <is>
          <t>392528</t>
        </is>
      </c>
      <c r="F752" s="550" t="n">
        <v>46168</v>
      </c>
      <c r="G752" t="n">
        <v>19846</v>
      </c>
      <c r="H752" t="inlineStr">
        <is>
          <t>BROTO DE MOYASHI GRANEL KG</t>
        </is>
      </c>
      <c r="I752" t="inlineStr">
        <is>
          <t>ALIMENTOS</t>
        </is>
      </c>
      <c r="J752" t="n">
        <v>0.5</v>
      </c>
      <c r="K752" t="inlineStr">
        <is>
          <t>KG</t>
        </is>
      </c>
      <c r="L752" t="n">
        <v>10.5</v>
      </c>
      <c r="M752" t="n">
        <v>21</v>
      </c>
      <c r="N752" t="inlineStr">
        <is>
          <t>ALIMENTOS</t>
        </is>
      </c>
      <c r="O752" t="inlineStr">
        <is>
          <t>05/2026</t>
        </is>
      </c>
    </row>
    <row r="753">
      <c r="A753" t="n">
        <v>235490</v>
      </c>
      <c r="B753" t="n">
        <v>122</v>
      </c>
      <c r="C753" t="inlineStr">
        <is>
          <t>Arcos</t>
        </is>
      </c>
      <c r="D753" t="inlineStr">
        <is>
          <t>CECILIA TSUYACO ARAKI SILVA LTDA</t>
        </is>
      </c>
      <c r="E753" t="inlineStr">
        <is>
          <t>392528</t>
        </is>
      </c>
      <c r="F753" s="550" t="n">
        <v>46168</v>
      </c>
      <c r="G753" t="n">
        <v>19480</v>
      </c>
      <c r="H753" t="inlineStr">
        <is>
          <t>HORTELA HIDROPONICA KG</t>
        </is>
      </c>
      <c r="I753" t="inlineStr">
        <is>
          <t>ALIMENTOS</t>
        </is>
      </c>
      <c r="J753" t="n">
        <v>0.4</v>
      </c>
      <c r="K753" t="inlineStr">
        <is>
          <t>KG</t>
        </is>
      </c>
      <c r="L753" t="n">
        <v>7.2</v>
      </c>
      <c r="M753" t="n">
        <v>18</v>
      </c>
      <c r="N753" t="inlineStr">
        <is>
          <t>ALIMENTOS</t>
        </is>
      </c>
      <c r="O753" t="inlineStr">
        <is>
          <t>05/2026</t>
        </is>
      </c>
    </row>
    <row r="754">
      <c r="A754" t="n">
        <v>235490</v>
      </c>
      <c r="B754" t="n">
        <v>122</v>
      </c>
      <c r="C754" t="inlineStr">
        <is>
          <t>Arcos</t>
        </is>
      </c>
      <c r="D754" t="inlineStr">
        <is>
          <t>CECILIA TSUYACO ARAKI SILVA LTDA</t>
        </is>
      </c>
      <c r="E754" t="inlineStr">
        <is>
          <t>392528</t>
        </is>
      </c>
      <c r="F754" s="550" t="n">
        <v>46168</v>
      </c>
      <c r="G754" t="n">
        <v>19617</v>
      </c>
      <c r="H754" t="inlineStr">
        <is>
          <t>COENTRO KG</t>
        </is>
      </c>
      <c r="I754" t="inlineStr">
        <is>
          <t>ALIMENTOS</t>
        </is>
      </c>
      <c r="J754" t="n">
        <v>0.2</v>
      </c>
      <c r="K754" t="inlineStr">
        <is>
          <t>KG</t>
        </is>
      </c>
      <c r="L754" t="n">
        <v>6</v>
      </c>
      <c r="M754" t="n">
        <v>30</v>
      </c>
      <c r="N754" t="inlineStr">
        <is>
          <t>ALIMENTOS</t>
        </is>
      </c>
      <c r="O754" t="inlineStr">
        <is>
          <t>05/2026</t>
        </is>
      </c>
    </row>
    <row r="755">
      <c r="A755" t="n">
        <v>235484</v>
      </c>
      <c r="B755" t="n">
        <v>122</v>
      </c>
      <c r="C755" t="inlineStr">
        <is>
          <t>Arcos</t>
        </is>
      </c>
      <c r="D755" t="inlineStr">
        <is>
          <t>EMPORIO M&amp;L COMERCIO DE ALIM E BEBIDAS LTDA</t>
        </is>
      </c>
      <c r="E755" t="inlineStr">
        <is>
          <t>515362</t>
        </is>
      </c>
      <c r="F755" s="550" t="n">
        <v>46168</v>
      </c>
      <c r="G755" t="n">
        <v>17716</v>
      </c>
      <c r="H755" t="inlineStr">
        <is>
          <t>VINHO TINTO ALMADEN CABERNET SAUVIGNON 750ML</t>
        </is>
      </c>
      <c r="I755" t="inlineStr">
        <is>
          <t>BEBIDAS</t>
        </is>
      </c>
      <c r="J755" t="n">
        <v>6</v>
      </c>
      <c r="K755" t="inlineStr">
        <is>
          <t>Gr</t>
        </is>
      </c>
      <c r="L755" t="n">
        <v>159</v>
      </c>
      <c r="M755" t="n">
        <v>26.5</v>
      </c>
      <c r="N755" t="inlineStr">
        <is>
          <t>BEBIDAS</t>
        </is>
      </c>
      <c r="O755" t="inlineStr">
        <is>
          <t>05/2026</t>
        </is>
      </c>
    </row>
    <row r="756">
      <c r="A756" t="n">
        <v>235484</v>
      </c>
      <c r="B756" t="n">
        <v>122</v>
      </c>
      <c r="C756" t="inlineStr">
        <is>
          <t>Arcos</t>
        </is>
      </c>
      <c r="D756" t="inlineStr">
        <is>
          <t>EMPORIO M&amp;L COMERCIO DE ALIM E BEBIDAS LTDA</t>
        </is>
      </c>
      <c r="E756" t="inlineStr">
        <is>
          <t>515362</t>
        </is>
      </c>
      <c r="F756" s="550" t="n">
        <v>46168</v>
      </c>
      <c r="G756" t="n">
        <v>24552</v>
      </c>
      <c r="H756" t="inlineStr">
        <is>
          <t>ESPUMANTE CASA PERINI BRUT 750ML</t>
        </is>
      </c>
      <c r="I756" t="inlineStr">
        <is>
          <t>BEBIDAS</t>
        </is>
      </c>
      <c r="J756" t="n">
        <v>48</v>
      </c>
      <c r="K756" t="inlineStr">
        <is>
          <t>GR</t>
        </is>
      </c>
      <c r="L756" t="n">
        <v>1867.2</v>
      </c>
      <c r="M756" t="n">
        <v>38.9</v>
      </c>
      <c r="N756" t="inlineStr">
        <is>
          <t>BEBIDAS</t>
        </is>
      </c>
      <c r="O756" t="inlineStr">
        <is>
          <t>05/2026</t>
        </is>
      </c>
    </row>
    <row r="757">
      <c r="A757" t="n">
        <v>235484</v>
      </c>
      <c r="B757" t="n">
        <v>122</v>
      </c>
      <c r="C757" t="inlineStr">
        <is>
          <t>Arcos</t>
        </is>
      </c>
      <c r="D757" t="inlineStr">
        <is>
          <t>EMPORIO M&amp;L COMERCIO DE ALIM E BEBIDAS LTDA</t>
        </is>
      </c>
      <c r="E757" t="inlineStr">
        <is>
          <t>515362</t>
        </is>
      </c>
      <c r="F757" s="550" t="n">
        <v>46168</v>
      </c>
      <c r="G757" t="n">
        <v>18278</v>
      </c>
      <c r="H757" t="inlineStr">
        <is>
          <t>LICOR DE CEREJA CHERRY HEERING 700ML</t>
        </is>
      </c>
      <c r="I757" t="inlineStr">
        <is>
          <t>BEBIDAS</t>
        </is>
      </c>
      <c r="J757" t="n">
        <v>6</v>
      </c>
      <c r="K757" t="inlineStr">
        <is>
          <t>GR</t>
        </is>
      </c>
      <c r="L757" t="n">
        <v>1517.4</v>
      </c>
      <c r="M757" t="n">
        <v>252.9</v>
      </c>
      <c r="N757" t="inlineStr">
        <is>
          <t>BEBIDAS</t>
        </is>
      </c>
      <c r="O757" t="inlineStr">
        <is>
          <t>05/2026</t>
        </is>
      </c>
    </row>
    <row r="758">
      <c r="A758" t="n">
        <v>235482</v>
      </c>
      <c r="B758" t="n">
        <v>122</v>
      </c>
      <c r="C758" t="inlineStr">
        <is>
          <t>Arcos</t>
        </is>
      </c>
      <c r="D758" t="inlineStr">
        <is>
          <t>PSSS LTDA</t>
        </is>
      </c>
      <c r="E758" t="inlineStr">
        <is>
          <t>107</t>
        </is>
      </c>
      <c r="F758" s="550" t="n">
        <v>46171</v>
      </c>
      <c r="G758" t="n">
        <v>17535</v>
      </c>
      <c r="H758" t="inlineStr">
        <is>
          <t>COPO DESCARTAVEL ULTRACOPOS 330ML C/2000UN</t>
        </is>
      </c>
      <c r="I758" t="inlineStr">
        <is>
          <t>DESCARTAVEIS/HIGIENE E LIMPEZA</t>
        </is>
      </c>
      <c r="J758" t="n">
        <v>2</v>
      </c>
      <c r="K758" t="inlineStr">
        <is>
          <t>CX</t>
        </is>
      </c>
      <c r="L758" t="n">
        <v>480</v>
      </c>
      <c r="M758" t="n">
        <v>240</v>
      </c>
      <c r="N758" t="inlineStr">
        <is>
          <t>DESCARTAVEIS</t>
        </is>
      </c>
      <c r="O758" t="inlineStr">
        <is>
          <t>05/2026</t>
        </is>
      </c>
    </row>
    <row r="759">
      <c r="A759" t="n">
        <v>235480</v>
      </c>
      <c r="B759" t="n">
        <v>122</v>
      </c>
      <c r="C759" t="inlineStr">
        <is>
          <t>Arcos</t>
        </is>
      </c>
      <c r="D759" t="inlineStr">
        <is>
          <t>DONA ZELDA LTDA</t>
        </is>
      </c>
      <c r="E759" t="inlineStr">
        <is>
          <t>164</t>
        </is>
      </c>
      <c r="F759" s="550" t="n">
        <v>46171</v>
      </c>
      <c r="G759" t="n">
        <v>27399</v>
      </c>
      <c r="H759" t="inlineStr">
        <is>
          <t>PAO DE QUEIJO TRAD LANCHE DONA ZELDA 25UN C/80GR - 2KG</t>
        </is>
      </c>
      <c r="I759" t="inlineStr">
        <is>
          <t>ALIMENTOS</t>
        </is>
      </c>
      <c r="J759" t="n">
        <v>10</v>
      </c>
      <c r="K759" t="inlineStr">
        <is>
          <t>PC</t>
        </is>
      </c>
      <c r="L759" t="n">
        <v>900</v>
      </c>
      <c r="M759" t="n">
        <v>90</v>
      </c>
      <c r="N759" t="inlineStr">
        <is>
          <t>ALIMENTOS</t>
        </is>
      </c>
      <c r="O759" t="inlineStr">
        <is>
          <t>05/2026</t>
        </is>
      </c>
    </row>
    <row r="760">
      <c r="A760" t="n">
        <v>235475</v>
      </c>
      <c r="B760" t="n">
        <v>122</v>
      </c>
      <c r="C760" t="inlineStr">
        <is>
          <t>Arcos</t>
        </is>
      </c>
      <c r="D760" t="inlineStr">
        <is>
          <t>ZAHIL IMPORTADORA LTDA</t>
        </is>
      </c>
      <c r="E760" t="inlineStr">
        <is>
          <t>270883</t>
        </is>
      </c>
      <c r="F760" s="550" t="n">
        <v>46170</v>
      </c>
      <c r="G760" t="n">
        <v>21945</v>
      </c>
      <c r="H760" t="inlineStr">
        <is>
          <t>VINHO BRANCO MASCARA FUEGO CHARDONNAY 750ML</t>
        </is>
      </c>
      <c r="I760" t="inlineStr">
        <is>
          <t>BEBIDAS</t>
        </is>
      </c>
      <c r="J760" t="n">
        <v>60</v>
      </c>
      <c r="K760" t="inlineStr">
        <is>
          <t>GR</t>
        </is>
      </c>
      <c r="L760" t="n">
        <v>2379</v>
      </c>
      <c r="M760" t="n">
        <v>39.65</v>
      </c>
      <c r="N760" t="inlineStr">
        <is>
          <t>BEBIDAS</t>
        </is>
      </c>
      <c r="O760" t="inlineStr">
        <is>
          <t>05/2026</t>
        </is>
      </c>
    </row>
    <row r="761">
      <c r="A761" t="n">
        <v>235468</v>
      </c>
      <c r="B761" t="n">
        <v>122</v>
      </c>
      <c r="C761" t="inlineStr">
        <is>
          <t>Arcos</t>
        </is>
      </c>
      <c r="D761" t="inlineStr">
        <is>
          <t>HORTIFRUTI CIUFFI LTDA</t>
        </is>
      </c>
      <c r="E761" t="inlineStr">
        <is>
          <t>32033</t>
        </is>
      </c>
      <c r="F761" s="550" t="n">
        <v>46170</v>
      </c>
      <c r="G761" t="n">
        <v>24083</v>
      </c>
      <c r="H761" t="inlineStr">
        <is>
          <t>BATATA ASTERIX GRAUDA NOIVA KG</t>
        </is>
      </c>
      <c r="I761" t="inlineStr">
        <is>
          <t>ALIMENTOS</t>
        </is>
      </c>
      <c r="J761" t="n">
        <v>50</v>
      </c>
      <c r="K761" t="inlineStr">
        <is>
          <t>KG</t>
        </is>
      </c>
      <c r="L761" t="n">
        <v>425</v>
      </c>
      <c r="M761" t="n">
        <v>8.5</v>
      </c>
      <c r="N761" t="inlineStr">
        <is>
          <t>ALIMENTOS</t>
        </is>
      </c>
      <c r="O761" t="inlineStr">
        <is>
          <t>05/2026</t>
        </is>
      </c>
    </row>
    <row r="762">
      <c r="A762" t="n">
        <v>235467</v>
      </c>
      <c r="B762" t="n">
        <v>122</v>
      </c>
      <c r="C762" t="inlineStr">
        <is>
          <t>Arcos</t>
        </is>
      </c>
      <c r="D762" t="inlineStr">
        <is>
          <t>GCT COMERCIO DE PRODUTOS ALIMENTICIOS LTDA</t>
        </is>
      </c>
      <c r="E762" t="inlineStr">
        <is>
          <t>11968</t>
        </is>
      </c>
      <c r="F762" s="550" t="n">
        <v>46169</v>
      </c>
      <c r="G762" t="n">
        <v>28316</v>
      </c>
      <c r="H762" t="inlineStr">
        <is>
          <t>GELO ESFERICO C/9UN YCECODE</t>
        </is>
      </c>
      <c r="I762" t="inlineStr">
        <is>
          <t>BEBIDAS</t>
        </is>
      </c>
      <c r="J762" t="n">
        <v>6</v>
      </c>
      <c r="K762" t="inlineStr">
        <is>
          <t>PC</t>
        </is>
      </c>
      <c r="L762" t="n">
        <v>234.3</v>
      </c>
      <c r="M762" t="n">
        <v>39.05</v>
      </c>
      <c r="N762" t="inlineStr">
        <is>
          <t>BEBIDAS</t>
        </is>
      </c>
      <c r="O762" t="inlineStr">
        <is>
          <t>05/2026</t>
        </is>
      </c>
    </row>
    <row r="763">
      <c r="A763" t="n">
        <v>235467</v>
      </c>
      <c r="B763" t="n">
        <v>122</v>
      </c>
      <c r="C763" t="inlineStr">
        <is>
          <t>Arcos</t>
        </is>
      </c>
      <c r="D763" t="inlineStr">
        <is>
          <t>GCT COMERCIO DE PRODUTOS ALIMENTICIOS LTDA</t>
        </is>
      </c>
      <c r="E763" t="inlineStr">
        <is>
          <t>11968</t>
        </is>
      </c>
      <c r="F763" s="550" t="n">
        <v>46169</v>
      </c>
      <c r="G763" t="n">
        <v>27340</v>
      </c>
      <c r="H763" t="inlineStr">
        <is>
          <t>GELO RETANGULO 50X65MM C/25 UN YCECODE</t>
        </is>
      </c>
      <c r="I763" t="inlineStr">
        <is>
          <t>BEBIDAS</t>
        </is>
      </c>
      <c r="J763" t="n">
        <v>10</v>
      </c>
      <c r="K763" t="inlineStr">
        <is>
          <t>PC</t>
        </is>
      </c>
      <c r="L763" t="n">
        <v>536.2</v>
      </c>
      <c r="M763" t="n">
        <v>53.62</v>
      </c>
      <c r="N763" t="inlineStr">
        <is>
          <t>BEBIDAS</t>
        </is>
      </c>
      <c r="O763" t="inlineStr">
        <is>
          <t>05/2026</t>
        </is>
      </c>
    </row>
    <row r="764">
      <c r="A764" t="n">
        <v>235467</v>
      </c>
      <c r="B764" t="n">
        <v>122</v>
      </c>
      <c r="C764" t="inlineStr">
        <is>
          <t>Arcos</t>
        </is>
      </c>
      <c r="D764" t="inlineStr">
        <is>
          <t>GCT COMERCIO DE PRODUTOS ALIMENTICIOS LTDA</t>
        </is>
      </c>
      <c r="E764" t="inlineStr">
        <is>
          <t>11968</t>
        </is>
      </c>
      <c r="F764" s="550" t="n">
        <v>46169</v>
      </c>
      <c r="G764" t="n">
        <v>28315</v>
      </c>
      <c r="H764" t="inlineStr">
        <is>
          <t>GELO COLLINS 35X120 C/18 UN YCECODE</t>
        </is>
      </c>
      <c r="I764" t="inlineStr">
        <is>
          <t>BEBIDAS</t>
        </is>
      </c>
      <c r="J764" t="n">
        <v>5</v>
      </c>
      <c r="K764" t="inlineStr">
        <is>
          <t>PC</t>
        </is>
      </c>
      <c r="L764" t="n">
        <v>217.8</v>
      </c>
      <c r="M764" t="n">
        <v>43.56</v>
      </c>
      <c r="N764" t="inlineStr">
        <is>
          <t>BEBIDAS</t>
        </is>
      </c>
      <c r="O764" t="inlineStr">
        <is>
          <t>05/2026</t>
        </is>
      </c>
    </row>
    <row r="765">
      <c r="A765" t="n">
        <v>235466</v>
      </c>
      <c r="B765" t="n">
        <v>122</v>
      </c>
      <c r="C765" t="inlineStr">
        <is>
          <t>Arcos</t>
        </is>
      </c>
      <c r="D765" t="inlineStr">
        <is>
          <t xml:space="preserve">LEITERIA CABRIOLA FROMAGES DE CHEVRE LTDA </t>
        </is>
      </c>
      <c r="E765" t="inlineStr">
        <is>
          <t>50729</t>
        </is>
      </c>
      <c r="F765" s="550" t="n">
        <v>46169</v>
      </c>
      <c r="G765" t="n">
        <v>23082</v>
      </c>
      <c r="H765" t="inlineStr">
        <is>
          <t>QUEIJO DE CABRA BOURSIN EM PASTA KG</t>
        </is>
      </c>
      <c r="I765" t="inlineStr">
        <is>
          <t>ALIMENTOS</t>
        </is>
      </c>
      <c r="J765" t="n">
        <v>12</v>
      </c>
      <c r="K765" t="inlineStr">
        <is>
          <t>KG</t>
        </is>
      </c>
      <c r="L765" t="n">
        <v>982.8</v>
      </c>
      <c r="M765" t="n">
        <v>81.90000000000001</v>
      </c>
      <c r="N765" t="inlineStr">
        <is>
          <t>ALIMENTOS</t>
        </is>
      </c>
      <c r="O765" t="inlineStr">
        <is>
          <t>05/2026</t>
        </is>
      </c>
    </row>
    <row r="766">
      <c r="A766" t="n">
        <v>235465</v>
      </c>
      <c r="B766" t="n">
        <v>122</v>
      </c>
      <c r="C766" t="inlineStr">
        <is>
          <t>Arcos</t>
        </is>
      </c>
      <c r="D766" t="inlineStr">
        <is>
          <t>NA MORADA INDÚSTRIA E COMÉRCIO LTDA</t>
        </is>
      </c>
      <c r="E766" t="inlineStr">
        <is>
          <t>295445</t>
        </is>
      </c>
      <c r="F766" s="550" t="n">
        <v>46170</v>
      </c>
      <c r="G766" t="n">
        <v>19370</v>
      </c>
      <c r="H766" t="inlineStr">
        <is>
          <t>QUEIJO CAMEMBERT SERRA DAS ANTAS CX 1,680KG C/12 DE 140G KG</t>
        </is>
      </c>
      <c r="I766" t="inlineStr">
        <is>
          <t>ALIMENTOS</t>
        </is>
      </c>
      <c r="J766" t="n">
        <v>7.78</v>
      </c>
      <c r="K766" t="inlineStr">
        <is>
          <t>KG</t>
        </is>
      </c>
      <c r="L766" t="n">
        <v>787.34</v>
      </c>
      <c r="M766" t="n">
        <v>101.200514</v>
      </c>
      <c r="N766" t="inlineStr">
        <is>
          <t>ALIMENTOS</t>
        </is>
      </c>
      <c r="O766" t="inlineStr">
        <is>
          <t>05/2026</t>
        </is>
      </c>
    </row>
    <row r="767">
      <c r="A767" t="n">
        <v>235463</v>
      </c>
      <c r="B767" t="n">
        <v>122</v>
      </c>
      <c r="C767" t="inlineStr">
        <is>
          <t>Arcos</t>
        </is>
      </c>
      <c r="D767" t="inlineStr">
        <is>
          <t>CECILIA TSUYACO ARAKI SILVA LTDA</t>
        </is>
      </c>
      <c r="E767" t="inlineStr">
        <is>
          <t>392669</t>
        </is>
      </c>
      <c r="F767" s="550" t="n">
        <v>46170</v>
      </c>
      <c r="G767" t="n">
        <v>19505</v>
      </c>
      <c r="H767" t="inlineStr">
        <is>
          <t>ALFACE AMERICANA KG</t>
        </is>
      </c>
      <c r="I767" t="inlineStr">
        <is>
          <t>ALIMENTOS</t>
        </is>
      </c>
      <c r="J767" t="n">
        <v>0.6</v>
      </c>
      <c r="K767" t="inlineStr">
        <is>
          <t>KG</t>
        </is>
      </c>
      <c r="L767" t="n">
        <v>6.6</v>
      </c>
      <c r="M767" t="n">
        <v>11</v>
      </c>
      <c r="N767" t="inlineStr">
        <is>
          <t>ALIMENTOS</t>
        </is>
      </c>
      <c r="O767" t="inlineStr">
        <is>
          <t>05/2026</t>
        </is>
      </c>
    </row>
    <row r="768">
      <c r="A768" t="n">
        <v>235463</v>
      </c>
      <c r="B768" t="n">
        <v>122</v>
      </c>
      <c r="C768" t="inlineStr">
        <is>
          <t>Arcos</t>
        </is>
      </c>
      <c r="D768" t="inlineStr">
        <is>
          <t>CECILIA TSUYACO ARAKI SILVA LTDA</t>
        </is>
      </c>
      <c r="E768" t="inlineStr">
        <is>
          <t>392669</t>
        </is>
      </c>
      <c r="F768" s="550" t="n">
        <v>46170</v>
      </c>
      <c r="G768" t="n">
        <v>19589</v>
      </c>
      <c r="H768" t="inlineStr">
        <is>
          <t>PEPINO JAPONES KG</t>
        </is>
      </c>
      <c r="I768" t="inlineStr">
        <is>
          <t>ALIMENTOS</t>
        </is>
      </c>
      <c r="J768" t="n">
        <v>1</v>
      </c>
      <c r="K768" t="inlineStr">
        <is>
          <t>KG</t>
        </is>
      </c>
      <c r="L768" t="n">
        <v>9.5</v>
      </c>
      <c r="M768" t="n">
        <v>9.5</v>
      </c>
      <c r="N768" t="inlineStr">
        <is>
          <t>ALIMENTOS</t>
        </is>
      </c>
      <c r="O768" t="inlineStr">
        <is>
          <t>05/2026</t>
        </is>
      </c>
    </row>
    <row r="769">
      <c r="A769" t="n">
        <v>235463</v>
      </c>
      <c r="B769" t="n">
        <v>122</v>
      </c>
      <c r="C769" t="inlineStr">
        <is>
          <t>Arcos</t>
        </is>
      </c>
      <c r="D769" t="inlineStr">
        <is>
          <t>CECILIA TSUYACO ARAKI SILVA LTDA</t>
        </is>
      </c>
      <c r="E769" t="inlineStr">
        <is>
          <t>392669</t>
        </is>
      </c>
      <c r="F769" s="550" t="n">
        <v>46170</v>
      </c>
      <c r="G769" t="n">
        <v>19480</v>
      </c>
      <c r="H769" t="inlineStr">
        <is>
          <t>HORTELA HIDROPONICA KG</t>
        </is>
      </c>
      <c r="I769" t="inlineStr">
        <is>
          <t>ALIMENTOS</t>
        </is>
      </c>
      <c r="J769" t="n">
        <v>0.3</v>
      </c>
      <c r="K769" t="inlineStr">
        <is>
          <t>KG</t>
        </is>
      </c>
      <c r="L769" t="n">
        <v>4.8</v>
      </c>
      <c r="M769" t="n">
        <v>16</v>
      </c>
      <c r="N769" t="inlineStr">
        <is>
          <t>ALIMENTOS</t>
        </is>
      </c>
      <c r="O769" t="inlineStr">
        <is>
          <t>05/2026</t>
        </is>
      </c>
    </row>
    <row r="770">
      <c r="A770" t="n">
        <v>235463</v>
      </c>
      <c r="B770" t="n">
        <v>122</v>
      </c>
      <c r="C770" t="inlineStr">
        <is>
          <t>Arcos</t>
        </is>
      </c>
      <c r="D770" t="inlineStr">
        <is>
          <t>CECILIA TSUYACO ARAKI SILVA LTDA</t>
        </is>
      </c>
      <c r="E770" t="inlineStr">
        <is>
          <t>392669</t>
        </is>
      </c>
      <c r="F770" s="550" t="n">
        <v>46170</v>
      </c>
      <c r="G770" t="n">
        <v>24037</v>
      </c>
      <c r="H770" t="inlineStr">
        <is>
          <t>ALHO TRITURADO FRITO</t>
        </is>
      </c>
      <c r="I770" t="inlineStr">
        <is>
          <t>ALIMENTOS</t>
        </is>
      </c>
      <c r="J770" t="n">
        <v>2</v>
      </c>
      <c r="K770" t="inlineStr">
        <is>
          <t>KG</t>
        </is>
      </c>
      <c r="L770" t="n">
        <v>35</v>
      </c>
      <c r="M770" t="n">
        <v>17.5</v>
      </c>
      <c r="N770" t="inlineStr">
        <is>
          <t>ALIMENTOS</t>
        </is>
      </c>
      <c r="O770" t="inlineStr">
        <is>
          <t>05/2026</t>
        </is>
      </c>
    </row>
    <row r="771">
      <c r="A771" t="n">
        <v>235463</v>
      </c>
      <c r="B771" t="n">
        <v>122</v>
      </c>
      <c r="C771" t="inlineStr">
        <is>
          <t>Arcos</t>
        </is>
      </c>
      <c r="D771" t="inlineStr">
        <is>
          <t>CECILIA TSUYACO ARAKI SILVA LTDA</t>
        </is>
      </c>
      <c r="E771" t="inlineStr">
        <is>
          <t>392669</t>
        </is>
      </c>
      <c r="F771" s="550" t="n">
        <v>46170</v>
      </c>
      <c r="G771" t="n">
        <v>19759</v>
      </c>
      <c r="H771" t="inlineStr">
        <is>
          <t>LARANJA BAHIA KG</t>
        </is>
      </c>
      <c r="I771" t="inlineStr">
        <is>
          <t>ALIMENTOS</t>
        </is>
      </c>
      <c r="J771" t="n">
        <v>6</v>
      </c>
      <c r="K771" t="inlineStr">
        <is>
          <t>KG</t>
        </is>
      </c>
      <c r="L771" t="n">
        <v>48</v>
      </c>
      <c r="M771" t="n">
        <v>8</v>
      </c>
      <c r="N771" t="inlineStr">
        <is>
          <t>ALIMENTOS</t>
        </is>
      </c>
      <c r="O771" t="inlineStr">
        <is>
          <t>05/2026</t>
        </is>
      </c>
    </row>
    <row r="772">
      <c r="A772" t="n">
        <v>235463</v>
      </c>
      <c r="B772" t="n">
        <v>122</v>
      </c>
      <c r="C772" t="inlineStr">
        <is>
          <t>Arcos</t>
        </is>
      </c>
      <c r="D772" t="inlineStr">
        <is>
          <t>CECILIA TSUYACO ARAKI SILVA LTDA</t>
        </is>
      </c>
      <c r="E772" t="inlineStr">
        <is>
          <t>392669</t>
        </is>
      </c>
      <c r="F772" s="550" t="n">
        <v>46170</v>
      </c>
      <c r="G772" t="n">
        <v>19787</v>
      </c>
      <c r="H772" t="inlineStr">
        <is>
          <t>ABACAXI PEROLA KG</t>
        </is>
      </c>
      <c r="I772" t="inlineStr">
        <is>
          <t>ALIMENTOS</t>
        </is>
      </c>
      <c r="J772" t="n">
        <v>30</v>
      </c>
      <c r="K772" t="inlineStr">
        <is>
          <t>KG</t>
        </is>
      </c>
      <c r="L772" t="n">
        <v>165</v>
      </c>
      <c r="M772" t="n">
        <v>5.5</v>
      </c>
      <c r="N772" t="inlineStr">
        <is>
          <t>ALIMENTOS</t>
        </is>
      </c>
      <c r="O772" t="inlineStr">
        <is>
          <t>05/2026</t>
        </is>
      </c>
    </row>
    <row r="773">
      <c r="A773" t="n">
        <v>235463</v>
      </c>
      <c r="B773" t="n">
        <v>122</v>
      </c>
      <c r="C773" t="inlineStr">
        <is>
          <t>Arcos</t>
        </is>
      </c>
      <c r="D773" t="inlineStr">
        <is>
          <t>CECILIA TSUYACO ARAKI SILVA LTDA</t>
        </is>
      </c>
      <c r="E773" t="inlineStr">
        <is>
          <t>392669</t>
        </is>
      </c>
      <c r="F773" s="550" t="n">
        <v>46170</v>
      </c>
      <c r="G773" t="n">
        <v>19743</v>
      </c>
      <c r="H773" t="inlineStr">
        <is>
          <t>MACA VERDE KG</t>
        </is>
      </c>
      <c r="I773" t="inlineStr">
        <is>
          <t>ALIMENTOS</t>
        </is>
      </c>
      <c r="J773" t="n">
        <v>1</v>
      </c>
      <c r="K773" t="inlineStr">
        <is>
          <t>KG</t>
        </is>
      </c>
      <c r="L773" t="n">
        <v>14</v>
      </c>
      <c r="M773" t="n">
        <v>14</v>
      </c>
      <c r="N773" t="inlineStr">
        <is>
          <t>ALIMENTOS</t>
        </is>
      </c>
      <c r="O773" t="inlineStr">
        <is>
          <t>05/2026</t>
        </is>
      </c>
    </row>
    <row r="774">
      <c r="A774" t="n">
        <v>235463</v>
      </c>
      <c r="B774" t="n">
        <v>122</v>
      </c>
      <c r="C774" t="inlineStr">
        <is>
          <t>Arcos</t>
        </is>
      </c>
      <c r="D774" t="inlineStr">
        <is>
          <t>CECILIA TSUYACO ARAKI SILVA LTDA</t>
        </is>
      </c>
      <c r="E774" t="inlineStr">
        <is>
          <t>392669</t>
        </is>
      </c>
      <c r="F774" s="550" t="n">
        <v>46170</v>
      </c>
      <c r="G774" t="n">
        <v>23195</v>
      </c>
      <c r="H774" t="inlineStr">
        <is>
          <t>RABANETE KG</t>
        </is>
      </c>
      <c r="I774" t="inlineStr">
        <is>
          <t>ALIMENTOS</t>
        </is>
      </c>
      <c r="J774" t="n">
        <v>0.3</v>
      </c>
      <c r="K774" t="inlineStr">
        <is>
          <t>KG</t>
        </is>
      </c>
      <c r="L774" t="n">
        <v>3</v>
      </c>
      <c r="M774" t="n">
        <v>10</v>
      </c>
      <c r="N774" t="inlineStr">
        <is>
          <t>ALIMENTOS</t>
        </is>
      </c>
      <c r="O774" t="inlineStr">
        <is>
          <t>05/2026</t>
        </is>
      </c>
    </row>
    <row r="775">
      <c r="A775" t="n">
        <v>235463</v>
      </c>
      <c r="B775" t="n">
        <v>122</v>
      </c>
      <c r="C775" t="inlineStr">
        <is>
          <t>Arcos</t>
        </is>
      </c>
      <c r="D775" t="inlineStr">
        <is>
          <t>CECILIA TSUYACO ARAKI SILVA LTDA</t>
        </is>
      </c>
      <c r="E775" t="inlineStr">
        <is>
          <t>392669</t>
        </is>
      </c>
      <c r="F775" s="550" t="n">
        <v>46170</v>
      </c>
      <c r="G775" t="n">
        <v>19751</v>
      </c>
      <c r="H775" t="inlineStr">
        <is>
          <t>LIMAO SICILIANO KG</t>
        </is>
      </c>
      <c r="I775" t="inlineStr">
        <is>
          <t>ALIMENTOS</t>
        </is>
      </c>
      <c r="J775" t="n">
        <v>6</v>
      </c>
      <c r="K775" t="inlineStr">
        <is>
          <t>KG</t>
        </is>
      </c>
      <c r="L775" t="n">
        <v>52.2</v>
      </c>
      <c r="M775" t="n">
        <v>8.699999999999999</v>
      </c>
      <c r="N775" t="inlineStr">
        <is>
          <t>ALIMENTOS</t>
        </is>
      </c>
      <c r="O775" t="inlineStr">
        <is>
          <t>05/2026</t>
        </is>
      </c>
    </row>
    <row r="776">
      <c r="A776" t="n">
        <v>235463</v>
      </c>
      <c r="B776" t="n">
        <v>122</v>
      </c>
      <c r="C776" t="inlineStr">
        <is>
          <t>Arcos</t>
        </is>
      </c>
      <c r="D776" t="inlineStr">
        <is>
          <t>CECILIA TSUYACO ARAKI SILVA LTDA</t>
        </is>
      </c>
      <c r="E776" t="inlineStr">
        <is>
          <t>392669</t>
        </is>
      </c>
      <c r="F776" s="550" t="n">
        <v>46170</v>
      </c>
      <c r="G776" t="n">
        <v>19488</v>
      </c>
      <c r="H776" t="inlineStr">
        <is>
          <t>CEBOLINHA KG</t>
        </is>
      </c>
      <c r="I776" t="inlineStr">
        <is>
          <t>ALIMENTOS</t>
        </is>
      </c>
      <c r="J776" t="n">
        <v>1</v>
      </c>
      <c r="K776" t="inlineStr">
        <is>
          <t>KG</t>
        </is>
      </c>
      <c r="L776" t="n">
        <v>13</v>
      </c>
      <c r="M776" t="n">
        <v>13</v>
      </c>
      <c r="N776" t="inlineStr">
        <is>
          <t>ALIMENTOS</t>
        </is>
      </c>
      <c r="O776" t="inlineStr">
        <is>
          <t>05/2026</t>
        </is>
      </c>
    </row>
    <row r="777">
      <c r="A777" t="n">
        <v>235463</v>
      </c>
      <c r="B777" t="n">
        <v>122</v>
      </c>
      <c r="C777" t="inlineStr">
        <is>
          <t>Arcos</t>
        </is>
      </c>
      <c r="D777" t="inlineStr">
        <is>
          <t>CECILIA TSUYACO ARAKI SILVA LTDA</t>
        </is>
      </c>
      <c r="E777" t="inlineStr">
        <is>
          <t>392669</t>
        </is>
      </c>
      <c r="F777" s="550" t="n">
        <v>46170</v>
      </c>
      <c r="G777" t="n">
        <v>19575</v>
      </c>
      <c r="H777" t="inlineStr">
        <is>
          <t>PIMENTA DE CHEIRO VERDE KG</t>
        </is>
      </c>
      <c r="I777" t="inlineStr">
        <is>
          <t>ALIMENTOS</t>
        </is>
      </c>
      <c r="J777" t="n">
        <v>0.2</v>
      </c>
      <c r="K777" t="inlineStr">
        <is>
          <t>KG</t>
        </is>
      </c>
      <c r="L777" t="n">
        <v>6.8</v>
      </c>
      <c r="M777" t="n">
        <v>34</v>
      </c>
      <c r="N777" t="inlineStr">
        <is>
          <t>ALIMENTOS</t>
        </is>
      </c>
      <c r="O777" t="inlineStr">
        <is>
          <t>05/2026</t>
        </is>
      </c>
    </row>
    <row r="778">
      <c r="A778" t="n">
        <v>235463</v>
      </c>
      <c r="B778" t="n">
        <v>122</v>
      </c>
      <c r="C778" t="inlineStr">
        <is>
          <t>Arcos</t>
        </is>
      </c>
      <c r="D778" t="inlineStr">
        <is>
          <t>CECILIA TSUYACO ARAKI SILVA LTDA</t>
        </is>
      </c>
      <c r="E778" t="inlineStr">
        <is>
          <t>392669</t>
        </is>
      </c>
      <c r="F778" s="550" t="n">
        <v>46170</v>
      </c>
      <c r="G778" t="n">
        <v>19502</v>
      </c>
      <c r="H778" t="inlineStr">
        <is>
          <t>ALFACE CRESPA ROXA KG</t>
        </is>
      </c>
      <c r="I778" t="inlineStr">
        <is>
          <t>ALIMENTOS</t>
        </is>
      </c>
      <c r="J778" t="n">
        <v>0.6</v>
      </c>
      <c r="K778" t="inlineStr">
        <is>
          <t>KG</t>
        </is>
      </c>
      <c r="L778" t="n">
        <v>10.2</v>
      </c>
      <c r="M778" t="n">
        <v>17</v>
      </c>
      <c r="N778" t="inlineStr">
        <is>
          <t>ALIMENTOS</t>
        </is>
      </c>
      <c r="O778" t="inlineStr">
        <is>
          <t>05/2026</t>
        </is>
      </c>
    </row>
    <row r="779">
      <c r="A779" t="n">
        <v>235463</v>
      </c>
      <c r="B779" t="n">
        <v>122</v>
      </c>
      <c r="C779" t="inlineStr">
        <is>
          <t>Arcos</t>
        </is>
      </c>
      <c r="D779" t="inlineStr">
        <is>
          <t>CECILIA TSUYACO ARAKI SILVA LTDA</t>
        </is>
      </c>
      <c r="E779" t="inlineStr">
        <is>
          <t>392669</t>
        </is>
      </c>
      <c r="F779" s="550" t="n">
        <v>46170</v>
      </c>
      <c r="G779" t="n">
        <v>23095</v>
      </c>
      <c r="H779" t="inlineStr">
        <is>
          <t>OVO CAIPIRA UN</t>
        </is>
      </c>
      <c r="I779" t="inlineStr">
        <is>
          <t>ALIMENTOS</t>
        </is>
      </c>
      <c r="J779" t="n">
        <v>250</v>
      </c>
      <c r="K779" t="inlineStr">
        <is>
          <t>UN</t>
        </is>
      </c>
      <c r="L779" t="n">
        <v>237.5</v>
      </c>
      <c r="M779" t="n">
        <v>0.95</v>
      </c>
      <c r="N779" t="inlineStr">
        <is>
          <t>ALIMENTOS</t>
        </is>
      </c>
      <c r="O779" t="inlineStr">
        <is>
          <t>05/2026</t>
        </is>
      </c>
    </row>
    <row r="780">
      <c r="A780" t="n">
        <v>235463</v>
      </c>
      <c r="B780" t="n">
        <v>122</v>
      </c>
      <c r="C780" t="inlineStr">
        <is>
          <t>Arcos</t>
        </is>
      </c>
      <c r="D780" t="inlineStr">
        <is>
          <t>CECILIA TSUYACO ARAKI SILVA LTDA</t>
        </is>
      </c>
      <c r="E780" t="inlineStr">
        <is>
          <t>392669</t>
        </is>
      </c>
      <c r="F780" s="550" t="n">
        <v>46170</v>
      </c>
      <c r="G780" t="n">
        <v>23359</v>
      </c>
      <c r="H780" t="inlineStr">
        <is>
          <t>LIMAO TAHITI KG</t>
        </is>
      </c>
      <c r="I780" t="inlineStr">
        <is>
          <t>ALIMENTOS</t>
        </is>
      </c>
      <c r="J780" t="n">
        <v>30</v>
      </c>
      <c r="K780" t="inlineStr">
        <is>
          <t>KG</t>
        </is>
      </c>
      <c r="L780" t="n">
        <v>67.5</v>
      </c>
      <c r="M780" t="n">
        <v>2.25</v>
      </c>
      <c r="N780" t="inlineStr">
        <is>
          <t>ALIMENTOS</t>
        </is>
      </c>
      <c r="O780" t="inlineStr">
        <is>
          <t>05/2026</t>
        </is>
      </c>
    </row>
    <row r="781">
      <c r="A781" t="n">
        <v>235463</v>
      </c>
      <c r="B781" t="n">
        <v>122</v>
      </c>
      <c r="C781" t="inlineStr">
        <is>
          <t>Arcos</t>
        </is>
      </c>
      <c r="D781" t="inlineStr">
        <is>
          <t>CECILIA TSUYACO ARAKI SILVA LTDA</t>
        </is>
      </c>
      <c r="E781" t="inlineStr">
        <is>
          <t>392669</t>
        </is>
      </c>
      <c r="F781" s="550" t="n">
        <v>46170</v>
      </c>
      <c r="G781" t="n">
        <v>23113</v>
      </c>
      <c r="H781" t="inlineStr">
        <is>
          <t>SALSA KG</t>
        </is>
      </c>
      <c r="I781" t="inlineStr">
        <is>
          <t>ALIMENTOS</t>
        </is>
      </c>
      <c r="J781" t="n">
        <v>1</v>
      </c>
      <c r="K781" t="inlineStr">
        <is>
          <t>KG</t>
        </is>
      </c>
      <c r="L781" t="n">
        <v>13</v>
      </c>
      <c r="M781" t="n">
        <v>13</v>
      </c>
      <c r="N781" t="inlineStr">
        <is>
          <t>ALIMENTOS</t>
        </is>
      </c>
      <c r="O781" t="inlineStr">
        <is>
          <t>05/2026</t>
        </is>
      </c>
    </row>
    <row r="782">
      <c r="A782" t="n">
        <v>235463</v>
      </c>
      <c r="B782" t="n">
        <v>122</v>
      </c>
      <c r="C782" t="inlineStr">
        <is>
          <t>Arcos</t>
        </is>
      </c>
      <c r="D782" t="inlineStr">
        <is>
          <t>CECILIA TSUYACO ARAKI SILVA LTDA</t>
        </is>
      </c>
      <c r="E782" t="inlineStr">
        <is>
          <t>392669</t>
        </is>
      </c>
      <c r="F782" s="550" t="n">
        <v>46170</v>
      </c>
      <c r="G782" t="n">
        <v>19503</v>
      </c>
      <c r="H782" t="inlineStr">
        <is>
          <t>ALFACE CRESPA KG</t>
        </is>
      </c>
      <c r="I782" t="inlineStr">
        <is>
          <t>ALIMENTOS</t>
        </is>
      </c>
      <c r="J782" t="n">
        <v>1</v>
      </c>
      <c r="K782" t="inlineStr">
        <is>
          <t>KG</t>
        </is>
      </c>
      <c r="L782" t="n">
        <v>10</v>
      </c>
      <c r="M782" t="n">
        <v>10</v>
      </c>
      <c r="N782" t="inlineStr">
        <is>
          <t>ALIMENTOS</t>
        </is>
      </c>
      <c r="O782" t="inlineStr">
        <is>
          <t>05/2026</t>
        </is>
      </c>
    </row>
    <row r="783">
      <c r="A783" t="n">
        <v>235463</v>
      </c>
      <c r="B783" t="n">
        <v>122</v>
      </c>
      <c r="C783" t="inlineStr">
        <is>
          <t>Arcos</t>
        </is>
      </c>
      <c r="D783" t="inlineStr">
        <is>
          <t>CECILIA TSUYACO ARAKI SILVA LTDA</t>
        </is>
      </c>
      <c r="E783" t="inlineStr">
        <is>
          <t>392669</t>
        </is>
      </c>
      <c r="F783" s="550" t="n">
        <v>46170</v>
      </c>
      <c r="G783" t="n">
        <v>19632</v>
      </c>
      <c r="H783" t="inlineStr">
        <is>
          <t>BETERRABA KG</t>
        </is>
      </c>
      <c r="I783" t="inlineStr">
        <is>
          <t>ALIMENTOS</t>
        </is>
      </c>
      <c r="J783" t="n">
        <v>5</v>
      </c>
      <c r="K783" t="inlineStr">
        <is>
          <t>KG</t>
        </is>
      </c>
      <c r="L783" t="n">
        <v>22.5</v>
      </c>
      <c r="M783" t="n">
        <v>4.5</v>
      </c>
      <c r="N783" t="inlineStr">
        <is>
          <t>ALIMENTOS</t>
        </is>
      </c>
      <c r="O783" t="inlineStr">
        <is>
          <t>05/2026</t>
        </is>
      </c>
    </row>
    <row r="784">
      <c r="A784" t="n">
        <v>235463</v>
      </c>
      <c r="B784" t="n">
        <v>122</v>
      </c>
      <c r="C784" t="inlineStr">
        <is>
          <t>Arcos</t>
        </is>
      </c>
      <c r="D784" t="inlineStr">
        <is>
          <t>CECILIA TSUYACO ARAKI SILVA LTDA</t>
        </is>
      </c>
      <c r="E784" t="inlineStr">
        <is>
          <t>392669</t>
        </is>
      </c>
      <c r="F784" s="550" t="n">
        <v>46170</v>
      </c>
      <c r="G784" t="n">
        <v>19617</v>
      </c>
      <c r="H784" t="inlineStr">
        <is>
          <t>COENTRO KG</t>
        </is>
      </c>
      <c r="I784" t="inlineStr">
        <is>
          <t>ALIMENTOS</t>
        </is>
      </c>
      <c r="J784" t="n">
        <v>0.2</v>
      </c>
      <c r="K784" t="inlineStr">
        <is>
          <t>KG</t>
        </is>
      </c>
      <c r="L784" t="n">
        <v>6</v>
      </c>
      <c r="M784" t="n">
        <v>30</v>
      </c>
      <c r="N784" t="inlineStr">
        <is>
          <t>ALIMENTOS</t>
        </is>
      </c>
      <c r="O784" t="inlineStr">
        <is>
          <t>05/2026</t>
        </is>
      </c>
    </row>
    <row r="785">
      <c r="A785" t="n">
        <v>235463</v>
      </c>
      <c r="B785" t="n">
        <v>122</v>
      </c>
      <c r="C785" t="inlineStr">
        <is>
          <t>Arcos</t>
        </is>
      </c>
      <c r="D785" t="inlineStr">
        <is>
          <t>CECILIA TSUYACO ARAKI SILVA LTDA</t>
        </is>
      </c>
      <c r="E785" t="inlineStr">
        <is>
          <t>392669</t>
        </is>
      </c>
      <c r="F785" s="550" t="n">
        <v>46170</v>
      </c>
      <c r="G785" t="n">
        <v>23390</v>
      </c>
      <c r="H785" t="inlineStr">
        <is>
          <t>BANANA DA TERRA KG</t>
        </is>
      </c>
      <c r="I785" t="inlineStr">
        <is>
          <t>ALIMENTOS</t>
        </is>
      </c>
      <c r="J785" t="n">
        <v>6</v>
      </c>
      <c r="K785" t="inlineStr">
        <is>
          <t>KG</t>
        </is>
      </c>
      <c r="L785" t="n">
        <v>48</v>
      </c>
      <c r="M785" t="n">
        <v>8</v>
      </c>
      <c r="N785" t="inlineStr">
        <is>
          <t>ALIMENTOS</t>
        </is>
      </c>
      <c r="O785" t="inlineStr">
        <is>
          <t>05/2026</t>
        </is>
      </c>
    </row>
    <row r="786">
      <c r="A786" t="n">
        <v>235462</v>
      </c>
      <c r="B786" t="n">
        <v>122</v>
      </c>
      <c r="C786" t="inlineStr">
        <is>
          <t>Arcos</t>
        </is>
      </c>
      <c r="D786" t="inlineStr">
        <is>
          <t>DO CHEF DISTRIBUIDORA DE ALIMENTOS LTDA</t>
        </is>
      </c>
      <c r="E786" t="inlineStr">
        <is>
          <t>1967</t>
        </is>
      </c>
      <c r="F786" s="550" t="n">
        <v>46170</v>
      </c>
      <c r="G786" t="n">
        <v>19476</v>
      </c>
      <c r="H786" t="inlineStr">
        <is>
          <t>MANJERICAO KG</t>
        </is>
      </c>
      <c r="I786" t="inlineStr">
        <is>
          <t>ALIMENTOS</t>
        </is>
      </c>
      <c r="J786" t="n">
        <v>0.4</v>
      </c>
      <c r="K786" t="inlineStr">
        <is>
          <t>KG</t>
        </is>
      </c>
      <c r="L786" t="n">
        <v>20.02</v>
      </c>
      <c r="M786" t="n">
        <v>50.05</v>
      </c>
      <c r="N786" t="inlineStr">
        <is>
          <t>ALIMENTOS</t>
        </is>
      </c>
      <c r="O786" t="inlineStr">
        <is>
          <t>05/2026</t>
        </is>
      </c>
    </row>
    <row r="787">
      <c r="A787" t="n">
        <v>235462</v>
      </c>
      <c r="B787" t="n">
        <v>122</v>
      </c>
      <c r="C787" t="inlineStr">
        <is>
          <t>Arcos</t>
        </is>
      </c>
      <c r="D787" t="inlineStr">
        <is>
          <t>DO CHEF DISTRIBUIDORA DE ALIMENTOS LTDA</t>
        </is>
      </c>
      <c r="E787" t="inlineStr">
        <is>
          <t>1967</t>
        </is>
      </c>
      <c r="F787" s="550" t="n">
        <v>46170</v>
      </c>
      <c r="G787" t="n">
        <v>23361</v>
      </c>
      <c r="H787" t="inlineStr">
        <is>
          <t>LARANJA PERA KG</t>
        </is>
      </c>
      <c r="I787" t="inlineStr">
        <is>
          <t>ALIMENTOS</t>
        </is>
      </c>
      <c r="J787" t="n">
        <v>60</v>
      </c>
      <c r="K787" t="inlineStr">
        <is>
          <t>KG</t>
        </is>
      </c>
      <c r="L787" t="n">
        <v>156</v>
      </c>
      <c r="M787" t="n">
        <v>2.6</v>
      </c>
      <c r="N787" t="inlineStr">
        <is>
          <t>ALIMENTOS</t>
        </is>
      </c>
      <c r="O787" t="inlineStr">
        <is>
          <t>05/2026</t>
        </is>
      </c>
    </row>
    <row r="788">
      <c r="A788" t="n">
        <v>235462</v>
      </c>
      <c r="B788" t="n">
        <v>122</v>
      </c>
      <c r="C788" t="inlineStr">
        <is>
          <t>Arcos</t>
        </is>
      </c>
      <c r="D788" t="inlineStr">
        <is>
          <t>DO CHEF DISTRIBUIDORA DE ALIMENTOS LTDA</t>
        </is>
      </c>
      <c r="E788" t="inlineStr">
        <is>
          <t>1967</t>
        </is>
      </c>
      <c r="F788" s="550" t="n">
        <v>46170</v>
      </c>
      <c r="G788" t="n">
        <v>19562</v>
      </c>
      <c r="H788" t="inlineStr">
        <is>
          <t>PIMENTAO AMARELO KG</t>
        </is>
      </c>
      <c r="I788" t="inlineStr">
        <is>
          <t>ALIMENTOS</t>
        </is>
      </c>
      <c r="J788" t="n">
        <v>0.8</v>
      </c>
      <c r="K788" t="inlineStr">
        <is>
          <t>KG</t>
        </is>
      </c>
      <c r="L788" t="n">
        <v>10.4</v>
      </c>
      <c r="M788" t="n">
        <v>13</v>
      </c>
      <c r="N788" t="inlineStr">
        <is>
          <t>ALIMENTOS</t>
        </is>
      </c>
      <c r="O788" t="inlineStr">
        <is>
          <t>05/2026</t>
        </is>
      </c>
    </row>
    <row r="789">
      <c r="A789" t="n">
        <v>235462</v>
      </c>
      <c r="B789" t="n">
        <v>122</v>
      </c>
      <c r="C789" t="inlineStr">
        <is>
          <t>Arcos</t>
        </is>
      </c>
      <c r="D789" t="inlineStr">
        <is>
          <t>DO CHEF DISTRIBUIDORA DE ALIMENTOS LTDA</t>
        </is>
      </c>
      <c r="E789" t="inlineStr">
        <is>
          <t>1967</t>
        </is>
      </c>
      <c r="F789" s="550" t="n">
        <v>46170</v>
      </c>
      <c r="G789" t="n">
        <v>23096</v>
      </c>
      <c r="H789" t="inlineStr">
        <is>
          <t>OVO BRANCO UN</t>
        </is>
      </c>
      <c r="I789" t="inlineStr">
        <is>
          <t>ALIMENTOS</t>
        </is>
      </c>
      <c r="J789" t="n">
        <v>60</v>
      </c>
      <c r="K789" t="inlineStr">
        <is>
          <t>UN</t>
        </is>
      </c>
      <c r="L789" t="n">
        <v>36.6</v>
      </c>
      <c r="M789" t="n">
        <v>0.61</v>
      </c>
      <c r="N789" t="inlineStr">
        <is>
          <t>ALIMENTOS</t>
        </is>
      </c>
      <c r="O789" t="inlineStr">
        <is>
          <t>05/2026</t>
        </is>
      </c>
    </row>
    <row r="790">
      <c r="A790" t="n">
        <v>235462</v>
      </c>
      <c r="B790" t="n">
        <v>122</v>
      </c>
      <c r="C790" t="inlineStr">
        <is>
          <t>Arcos</t>
        </is>
      </c>
      <c r="D790" t="inlineStr">
        <is>
          <t>DO CHEF DISTRIBUIDORA DE ALIMENTOS LTDA</t>
        </is>
      </c>
      <c r="E790" t="inlineStr">
        <is>
          <t>1967</t>
        </is>
      </c>
      <c r="F790" s="550" t="n">
        <v>46170</v>
      </c>
      <c r="G790" t="n">
        <v>24484</v>
      </c>
      <c r="H790" t="inlineStr">
        <is>
          <t>TOMATE SWEET KG</t>
        </is>
      </c>
      <c r="I790" t="inlineStr">
        <is>
          <t>ALIMENTOS</t>
        </is>
      </c>
      <c r="J790" t="n">
        <v>0.3</v>
      </c>
      <c r="K790" t="inlineStr">
        <is>
          <t>KG</t>
        </is>
      </c>
      <c r="L790" t="n">
        <v>7.8</v>
      </c>
      <c r="M790" t="n">
        <v>26</v>
      </c>
      <c r="N790" t="inlineStr">
        <is>
          <t>ALIMENTOS</t>
        </is>
      </c>
      <c r="O790" t="inlineStr">
        <is>
          <t>05/2026</t>
        </is>
      </c>
    </row>
    <row r="791">
      <c r="A791" t="n">
        <v>235462</v>
      </c>
      <c r="B791" t="n">
        <v>122</v>
      </c>
      <c r="C791" t="inlineStr">
        <is>
          <t>Arcos</t>
        </is>
      </c>
      <c r="D791" t="inlineStr">
        <is>
          <t>DO CHEF DISTRIBUIDORA DE ALIMENTOS LTDA</t>
        </is>
      </c>
      <c r="E791" t="inlineStr">
        <is>
          <t>1967</t>
        </is>
      </c>
      <c r="F791" s="550" t="n">
        <v>46170</v>
      </c>
      <c r="G791" t="n">
        <v>19472</v>
      </c>
      <c r="H791" t="inlineStr">
        <is>
          <t>RUCULA KG</t>
        </is>
      </c>
      <c r="I791" t="inlineStr">
        <is>
          <t>ALIMENTOS</t>
        </is>
      </c>
      <c r="J791" t="n">
        <v>1.5</v>
      </c>
      <c r="K791" t="inlineStr">
        <is>
          <t>KG</t>
        </is>
      </c>
      <c r="L791" t="n">
        <v>28.59</v>
      </c>
      <c r="M791" t="n">
        <v>19.06</v>
      </c>
      <c r="N791" t="inlineStr">
        <is>
          <t>ALIMENTOS</t>
        </is>
      </c>
      <c r="O791" t="inlineStr">
        <is>
          <t>05/2026</t>
        </is>
      </c>
    </row>
    <row r="792">
      <c r="A792" t="n">
        <v>235462</v>
      </c>
      <c r="B792" t="n">
        <v>122</v>
      </c>
      <c r="C792" t="inlineStr">
        <is>
          <t>Arcos</t>
        </is>
      </c>
      <c r="D792" t="inlineStr">
        <is>
          <t>DO CHEF DISTRIBUIDORA DE ALIMENTOS LTDA</t>
        </is>
      </c>
      <c r="E792" t="inlineStr">
        <is>
          <t>1967</t>
        </is>
      </c>
      <c r="F792" s="550" t="n">
        <v>46170</v>
      </c>
      <c r="G792" t="n">
        <v>19485</v>
      </c>
      <c r="H792" t="inlineStr">
        <is>
          <t>ENDRO DILL KG</t>
        </is>
      </c>
      <c r="I792" t="inlineStr">
        <is>
          <t>ALIMENTOS</t>
        </is>
      </c>
      <c r="J792" t="n">
        <v>0.15</v>
      </c>
      <c r="K792" t="inlineStr">
        <is>
          <t>KG</t>
        </is>
      </c>
      <c r="L792" t="n">
        <v>7.15</v>
      </c>
      <c r="M792" t="n">
        <v>47.666667</v>
      </c>
      <c r="N792" t="inlineStr">
        <is>
          <t>ALIMENTOS</t>
        </is>
      </c>
      <c r="O792" t="inlineStr">
        <is>
          <t>05/2026</t>
        </is>
      </c>
    </row>
    <row r="793">
      <c r="A793" t="n">
        <v>235462</v>
      </c>
      <c r="B793" t="n">
        <v>122</v>
      </c>
      <c r="C793" t="inlineStr">
        <is>
          <t>Arcos</t>
        </is>
      </c>
      <c r="D793" t="inlineStr">
        <is>
          <t>DO CHEF DISTRIBUIDORA DE ALIMENTOS LTDA</t>
        </is>
      </c>
      <c r="E793" t="inlineStr">
        <is>
          <t>1967</t>
        </is>
      </c>
      <c r="F793" s="550" t="n">
        <v>46170</v>
      </c>
      <c r="G793" t="n">
        <v>23198</v>
      </c>
      <c r="H793" t="inlineStr">
        <is>
          <t>PIMENTAO VERMELHO KG</t>
        </is>
      </c>
      <c r="I793" t="inlineStr">
        <is>
          <t>ALIMENTOS</t>
        </is>
      </c>
      <c r="J793" t="n">
        <v>0.8</v>
      </c>
      <c r="K793" t="inlineStr">
        <is>
          <t>KG</t>
        </is>
      </c>
      <c r="L793" t="n">
        <v>10.4</v>
      </c>
      <c r="M793" t="n">
        <v>13</v>
      </c>
      <c r="N793" t="inlineStr">
        <is>
          <t>ALIMENTOS</t>
        </is>
      </c>
      <c r="O793" t="inlineStr">
        <is>
          <t>05/2026</t>
        </is>
      </c>
    </row>
    <row r="794">
      <c r="A794" t="n">
        <v>235462</v>
      </c>
      <c r="B794" t="n">
        <v>122</v>
      </c>
      <c r="C794" t="inlineStr">
        <is>
          <t>Arcos</t>
        </is>
      </c>
      <c r="D794" t="inlineStr">
        <is>
          <t>DO CHEF DISTRIBUIDORA DE ALIMENTOS LTDA</t>
        </is>
      </c>
      <c r="E794" t="inlineStr">
        <is>
          <t>1967</t>
        </is>
      </c>
      <c r="F794" s="550" t="n">
        <v>46170</v>
      </c>
      <c r="G794" t="n">
        <v>25647</v>
      </c>
      <c r="H794" t="inlineStr">
        <is>
          <t>ACELGA BOK CHOY KG</t>
        </is>
      </c>
      <c r="I794" t="inlineStr">
        <is>
          <t>ALIMENTOS</t>
        </is>
      </c>
      <c r="J794" t="n">
        <v>2</v>
      </c>
      <c r="K794" t="inlineStr">
        <is>
          <t>KG</t>
        </is>
      </c>
      <c r="L794" t="n">
        <v>28.6</v>
      </c>
      <c r="M794" t="n">
        <v>14.3</v>
      </c>
      <c r="N794" t="inlineStr">
        <is>
          <t>ALIMENTOS</t>
        </is>
      </c>
      <c r="O794" t="inlineStr">
        <is>
          <t>05/2026</t>
        </is>
      </c>
    </row>
    <row r="795">
      <c r="A795" t="n">
        <v>235462</v>
      </c>
      <c r="B795" t="n">
        <v>122</v>
      </c>
      <c r="C795" t="inlineStr">
        <is>
          <t>Arcos</t>
        </is>
      </c>
      <c r="D795" t="inlineStr">
        <is>
          <t>DO CHEF DISTRIBUIDORA DE ALIMENTOS LTDA</t>
        </is>
      </c>
      <c r="E795" t="inlineStr">
        <is>
          <t>1967</t>
        </is>
      </c>
      <c r="F795" s="550" t="n">
        <v>46170</v>
      </c>
      <c r="G795" t="n">
        <v>23108</v>
      </c>
      <c r="H795" t="inlineStr">
        <is>
          <t>TOMILHO KG</t>
        </is>
      </c>
      <c r="I795" t="inlineStr">
        <is>
          <t>ALIMENTOS</t>
        </is>
      </c>
      <c r="J795" t="n">
        <v>0.1</v>
      </c>
      <c r="K795" t="inlineStr">
        <is>
          <t>KG</t>
        </is>
      </c>
      <c r="L795" t="n">
        <v>7.15</v>
      </c>
      <c r="M795" t="n">
        <v>71.5</v>
      </c>
      <c r="N795" t="inlineStr">
        <is>
          <t>ALIMENTOS</t>
        </is>
      </c>
      <c r="O795" t="inlineStr">
        <is>
          <t>05/2026</t>
        </is>
      </c>
    </row>
    <row r="796">
      <c r="A796" t="n">
        <v>235461</v>
      </c>
      <c r="B796" t="n">
        <v>122</v>
      </c>
      <c r="C796" t="inlineStr">
        <is>
          <t>Arcos</t>
        </is>
      </c>
      <c r="D796" t="inlineStr">
        <is>
          <t>OPA PRODUTOS ALIMENTICIOS LTDA</t>
        </is>
      </c>
      <c r="E796" t="inlineStr">
        <is>
          <t>3289</t>
        </is>
      </c>
      <c r="F796" s="550" t="n">
        <v>46163</v>
      </c>
      <c r="G796" t="n">
        <v>26591</v>
      </c>
      <c r="H796" t="inlineStr">
        <is>
          <t>COPA FATIADO JAIS KG</t>
        </is>
      </c>
      <c r="I796" t="inlineStr">
        <is>
          <t>ALIMENTOS</t>
        </is>
      </c>
      <c r="J796" t="n">
        <v>1</v>
      </c>
      <c r="K796" t="inlineStr">
        <is>
          <t>KG</t>
        </is>
      </c>
      <c r="L796" t="n">
        <v>328.5</v>
      </c>
      <c r="M796" t="n">
        <v>328.5</v>
      </c>
      <c r="N796" t="inlineStr">
        <is>
          <t>ALIMENTOS</t>
        </is>
      </c>
      <c r="O796" t="inlineStr">
        <is>
          <t>05/2026</t>
        </is>
      </c>
    </row>
    <row r="797">
      <c r="A797" t="n">
        <v>235461</v>
      </c>
      <c r="B797" t="n">
        <v>122</v>
      </c>
      <c r="C797" t="inlineStr">
        <is>
          <t>Arcos</t>
        </is>
      </c>
      <c r="D797" t="inlineStr">
        <is>
          <t>OPA PRODUTOS ALIMENTICIOS LTDA</t>
        </is>
      </c>
      <c r="E797" t="inlineStr">
        <is>
          <t>3289</t>
        </is>
      </c>
      <c r="F797" s="550" t="n">
        <v>46163</v>
      </c>
      <c r="G797" t="n">
        <v>26588</v>
      </c>
      <c r="H797" t="inlineStr">
        <is>
          <t>LONZA FATIADO JAIS KG</t>
        </is>
      </c>
      <c r="I797" t="inlineStr">
        <is>
          <t>ALIMENTOS</t>
        </is>
      </c>
      <c r="J797" t="n">
        <v>1</v>
      </c>
      <c r="K797" t="inlineStr">
        <is>
          <t>KG</t>
        </is>
      </c>
      <c r="L797" t="n">
        <v>276.5</v>
      </c>
      <c r="M797" t="n">
        <v>276.5</v>
      </c>
      <c r="N797" t="inlineStr">
        <is>
          <t>ALIMENTOS</t>
        </is>
      </c>
      <c r="O797" t="inlineStr">
        <is>
          <t>05/2026</t>
        </is>
      </c>
    </row>
    <row r="798">
      <c r="A798" t="n">
        <v>235456</v>
      </c>
      <c r="B798" t="n">
        <v>122</v>
      </c>
      <c r="C798" t="inlineStr">
        <is>
          <t>Arcos</t>
        </is>
      </c>
      <c r="D798" t="inlineStr">
        <is>
          <t>MARIO PEDRO FELICIANO - HORTIFRUTI</t>
        </is>
      </c>
      <c r="E798" t="inlineStr">
        <is>
          <t>477640</t>
        </is>
      </c>
      <c r="F798" s="550" t="n">
        <v>46163</v>
      </c>
      <c r="G798" t="n">
        <v>23389</v>
      </c>
      <c r="H798" t="inlineStr">
        <is>
          <t>BANANA NANICA KG</t>
        </is>
      </c>
      <c r="I798" t="inlineStr">
        <is>
          <t>ALIMENTOS</t>
        </is>
      </c>
      <c r="J798" t="n">
        <v>4.1</v>
      </c>
      <c r="K798" t="inlineStr">
        <is>
          <t>KG</t>
        </is>
      </c>
      <c r="L798" t="n">
        <v>19.8</v>
      </c>
      <c r="M798" t="n">
        <v>4.829268</v>
      </c>
      <c r="N798" t="inlineStr">
        <is>
          <t>ALIMENTOS</t>
        </is>
      </c>
      <c r="O798" t="inlineStr">
        <is>
          <t>05/2026</t>
        </is>
      </c>
    </row>
    <row r="799">
      <c r="A799" t="n">
        <v>235456</v>
      </c>
      <c r="B799" t="n">
        <v>122</v>
      </c>
      <c r="C799" t="inlineStr">
        <is>
          <t>Arcos</t>
        </is>
      </c>
      <c r="D799" t="inlineStr">
        <is>
          <t>MARIO PEDRO FELICIANO - HORTIFRUTI</t>
        </is>
      </c>
      <c r="E799" t="inlineStr">
        <is>
          <t>477640</t>
        </is>
      </c>
      <c r="F799" s="550" t="n">
        <v>46163</v>
      </c>
      <c r="G799" t="n">
        <v>19498</v>
      </c>
      <c r="H799" t="inlineStr">
        <is>
          <t>ALFACE ROMANA KG</t>
        </is>
      </c>
      <c r="I799" t="inlineStr">
        <is>
          <t>ALIMENTOS</t>
        </is>
      </c>
      <c r="J799" t="n">
        <v>2.5</v>
      </c>
      <c r="K799" t="inlineStr">
        <is>
          <t>KG</t>
        </is>
      </c>
      <c r="L799" t="n">
        <v>26.27</v>
      </c>
      <c r="M799" t="n">
        <v>10.508</v>
      </c>
      <c r="N799" t="inlineStr">
        <is>
          <t>ALIMENTOS</t>
        </is>
      </c>
      <c r="O799" t="inlineStr">
        <is>
          <t>05/2026</t>
        </is>
      </c>
    </row>
    <row r="800">
      <c r="A800" t="n">
        <v>235456</v>
      </c>
      <c r="B800" t="n">
        <v>122</v>
      </c>
      <c r="C800" t="inlineStr">
        <is>
          <t>Arcos</t>
        </is>
      </c>
      <c r="D800" t="inlineStr">
        <is>
          <t>MARIO PEDRO FELICIANO - HORTIFRUTI</t>
        </is>
      </c>
      <c r="E800" t="inlineStr">
        <is>
          <t>477640</t>
        </is>
      </c>
      <c r="F800" s="550" t="n">
        <v>46163</v>
      </c>
      <c r="G800" t="n">
        <v>19572</v>
      </c>
      <c r="H800" t="inlineStr">
        <is>
          <t>PIMENTA DEDO DE MOCA KG</t>
        </is>
      </c>
      <c r="I800" t="inlineStr">
        <is>
          <t>ALIMENTOS</t>
        </is>
      </c>
      <c r="J800" t="n">
        <v>0.3</v>
      </c>
      <c r="K800" t="inlineStr">
        <is>
          <t>KG</t>
        </is>
      </c>
      <c r="L800" t="n">
        <v>2.72</v>
      </c>
      <c r="M800" t="n">
        <v>9.066667000000001</v>
      </c>
      <c r="N800" t="inlineStr">
        <is>
          <t>ALIMENTOS</t>
        </is>
      </c>
      <c r="O800" t="inlineStr">
        <is>
          <t>05/2026</t>
        </is>
      </c>
    </row>
    <row r="801">
      <c r="A801" t="n">
        <v>235456</v>
      </c>
      <c r="B801" t="n">
        <v>122</v>
      </c>
      <c r="C801" t="inlineStr">
        <is>
          <t>Arcos</t>
        </is>
      </c>
      <c r="D801" t="inlineStr">
        <is>
          <t>MARIO PEDRO FELICIANO - HORTIFRUTI</t>
        </is>
      </c>
      <c r="E801" t="inlineStr">
        <is>
          <t>477640</t>
        </is>
      </c>
      <c r="F801" s="550" t="n">
        <v>46163</v>
      </c>
      <c r="G801" t="n">
        <v>24037</v>
      </c>
      <c r="H801" t="inlineStr">
        <is>
          <t>ALHO TRITURADO FRITO</t>
        </is>
      </c>
      <c r="I801" t="inlineStr">
        <is>
          <t>ALIMENTOS</t>
        </is>
      </c>
      <c r="J801" t="n">
        <v>3</v>
      </c>
      <c r="K801" t="inlineStr">
        <is>
          <t>KG</t>
        </is>
      </c>
      <c r="L801" t="n">
        <v>52.62</v>
      </c>
      <c r="M801" t="n">
        <v>17.54</v>
      </c>
      <c r="N801" t="inlineStr">
        <is>
          <t>ALIMENTOS</t>
        </is>
      </c>
      <c r="O801" t="inlineStr">
        <is>
          <t>05/2026</t>
        </is>
      </c>
    </row>
    <row r="802">
      <c r="A802" t="n">
        <v>235456</v>
      </c>
      <c r="B802" t="n">
        <v>122</v>
      </c>
      <c r="C802" t="inlineStr">
        <is>
          <t>Arcos</t>
        </is>
      </c>
      <c r="D802" t="inlineStr">
        <is>
          <t>MARIO PEDRO FELICIANO - HORTIFRUTI</t>
        </is>
      </c>
      <c r="E802" t="inlineStr">
        <is>
          <t>477640</t>
        </is>
      </c>
      <c r="F802" s="550" t="n">
        <v>46163</v>
      </c>
      <c r="G802" t="n">
        <v>19743</v>
      </c>
      <c r="H802" t="inlineStr">
        <is>
          <t>MACA VERDE KG</t>
        </is>
      </c>
      <c r="I802" t="inlineStr">
        <is>
          <t>ALIMENTOS</t>
        </is>
      </c>
      <c r="J802" t="n">
        <v>1</v>
      </c>
      <c r="K802" t="inlineStr">
        <is>
          <t>KG</t>
        </is>
      </c>
      <c r="L802" t="n">
        <v>15.3</v>
      </c>
      <c r="M802" t="n">
        <v>15.3</v>
      </c>
      <c r="N802" t="inlineStr">
        <is>
          <t>ALIMENTOS</t>
        </is>
      </c>
      <c r="O802" t="inlineStr">
        <is>
          <t>05/2026</t>
        </is>
      </c>
    </row>
    <row r="803">
      <c r="A803" t="n">
        <v>235456</v>
      </c>
      <c r="B803" t="n">
        <v>122</v>
      </c>
      <c r="C803" t="inlineStr">
        <is>
          <t>Arcos</t>
        </is>
      </c>
      <c r="D803" t="inlineStr">
        <is>
          <t>MARIO PEDRO FELICIANO - HORTIFRUTI</t>
        </is>
      </c>
      <c r="E803" t="inlineStr">
        <is>
          <t>477640</t>
        </is>
      </c>
      <c r="F803" s="550" t="n">
        <v>46163</v>
      </c>
      <c r="G803" t="n">
        <v>19721</v>
      </c>
      <c r="H803" t="inlineStr">
        <is>
          <t>ROMA KG</t>
        </is>
      </c>
      <c r="I803" t="inlineStr">
        <is>
          <t>ALIMENTOS</t>
        </is>
      </c>
      <c r="J803" t="n">
        <v>2.1</v>
      </c>
      <c r="K803" t="inlineStr">
        <is>
          <t>KG</t>
        </is>
      </c>
      <c r="L803" t="n">
        <v>76.13</v>
      </c>
      <c r="M803" t="n">
        <v>36.252381</v>
      </c>
      <c r="N803" t="inlineStr">
        <is>
          <t>ALIMENTOS</t>
        </is>
      </c>
      <c r="O803" t="inlineStr">
        <is>
          <t>05/2026</t>
        </is>
      </c>
    </row>
    <row r="804">
      <c r="A804" t="n">
        <v>235456</v>
      </c>
      <c r="B804" t="n">
        <v>122</v>
      </c>
      <c r="C804" t="inlineStr">
        <is>
          <t>Arcos</t>
        </is>
      </c>
      <c r="D804" t="inlineStr">
        <is>
          <t>MARIO PEDRO FELICIANO - HORTIFRUTI</t>
        </is>
      </c>
      <c r="E804" t="inlineStr">
        <is>
          <t>477640</t>
        </is>
      </c>
      <c r="F804" s="550" t="n">
        <v>46163</v>
      </c>
      <c r="G804" t="n">
        <v>19748</v>
      </c>
      <c r="H804" t="inlineStr">
        <is>
          <t>MACA FUJI KG</t>
        </is>
      </c>
      <c r="I804" t="inlineStr">
        <is>
          <t>ALIMENTOS</t>
        </is>
      </c>
      <c r="J804" t="n">
        <v>4.05</v>
      </c>
      <c r="K804" t="inlineStr">
        <is>
          <t>KG</t>
        </is>
      </c>
      <c r="L804" t="n">
        <v>23.21</v>
      </c>
      <c r="M804" t="n">
        <v>5.730864</v>
      </c>
      <c r="N804" t="inlineStr">
        <is>
          <t>ALIMENTOS</t>
        </is>
      </c>
      <c r="O804" t="inlineStr">
        <is>
          <t>05/2026</t>
        </is>
      </c>
    </row>
    <row r="805">
      <c r="A805" t="n">
        <v>235456</v>
      </c>
      <c r="B805" t="n">
        <v>122</v>
      </c>
      <c r="C805" t="inlineStr">
        <is>
          <t>Arcos</t>
        </is>
      </c>
      <c r="D805" t="inlineStr">
        <is>
          <t>MARIO PEDRO FELICIANO - HORTIFRUTI</t>
        </is>
      </c>
      <c r="E805" t="inlineStr">
        <is>
          <t>477640</t>
        </is>
      </c>
      <c r="F805" s="550" t="n">
        <v>46163</v>
      </c>
      <c r="G805" t="n">
        <v>19558</v>
      </c>
      <c r="H805" t="inlineStr">
        <is>
          <t>QUIABO KG</t>
        </is>
      </c>
      <c r="I805" t="inlineStr">
        <is>
          <t>ALIMENTOS</t>
        </is>
      </c>
      <c r="J805" t="n">
        <v>1</v>
      </c>
      <c r="K805" t="inlineStr">
        <is>
          <t>KG</t>
        </is>
      </c>
      <c r="L805" t="n">
        <v>20.3</v>
      </c>
      <c r="M805" t="n">
        <v>20.3</v>
      </c>
      <c r="N805" t="inlineStr">
        <is>
          <t>ALIMENTOS</t>
        </is>
      </c>
      <c r="O805" t="inlineStr">
        <is>
          <t>05/2026</t>
        </is>
      </c>
    </row>
    <row r="806">
      <c r="A806" t="n">
        <v>235456</v>
      </c>
      <c r="B806" t="n">
        <v>122</v>
      </c>
      <c r="C806" t="inlineStr">
        <is>
          <t>Arcos</t>
        </is>
      </c>
      <c r="D806" t="inlineStr">
        <is>
          <t>MARIO PEDRO FELICIANO - HORTIFRUTI</t>
        </is>
      </c>
      <c r="E806" t="inlineStr">
        <is>
          <t>477640</t>
        </is>
      </c>
      <c r="F806" s="550" t="n">
        <v>46163</v>
      </c>
      <c r="G806" t="n">
        <v>19652</v>
      </c>
      <c r="H806" t="inlineStr">
        <is>
          <t>ALHO COMUM KG</t>
        </is>
      </c>
      <c r="I806" t="inlineStr">
        <is>
          <t>ALIMENTOS</t>
        </is>
      </c>
      <c r="J806" t="n">
        <v>1.1</v>
      </c>
      <c r="K806" t="inlineStr">
        <is>
          <t>KG</t>
        </is>
      </c>
      <c r="L806" t="n">
        <v>22.18</v>
      </c>
      <c r="M806" t="n">
        <v>20.163636</v>
      </c>
      <c r="N806" t="inlineStr">
        <is>
          <t>ALIMENTOS</t>
        </is>
      </c>
      <c r="O806" t="inlineStr">
        <is>
          <t>05/2026</t>
        </is>
      </c>
    </row>
    <row r="807">
      <c r="A807" t="n">
        <v>235456</v>
      </c>
      <c r="B807" t="n">
        <v>122</v>
      </c>
      <c r="C807" t="inlineStr">
        <is>
          <t>Arcos</t>
        </is>
      </c>
      <c r="D807" t="inlineStr">
        <is>
          <t>MARIO PEDRO FELICIANO - HORTIFRUTI</t>
        </is>
      </c>
      <c r="E807" t="inlineStr">
        <is>
          <t>477640</t>
        </is>
      </c>
      <c r="F807" s="550" t="n">
        <v>46163</v>
      </c>
      <c r="G807" t="n">
        <v>23186</v>
      </c>
      <c r="H807" t="inlineStr">
        <is>
          <t>TOMATE CARMEM SALADA KG</t>
        </is>
      </c>
      <c r="I807" t="inlineStr">
        <is>
          <t>ALIMENTOS</t>
        </is>
      </c>
      <c r="J807" t="n">
        <v>20.5</v>
      </c>
      <c r="K807" t="inlineStr">
        <is>
          <t>KG</t>
        </is>
      </c>
      <c r="L807" t="n">
        <v>264.25</v>
      </c>
      <c r="M807" t="n">
        <v>12.890244</v>
      </c>
      <c r="N807" t="inlineStr">
        <is>
          <t>ALIMENTOS</t>
        </is>
      </c>
      <c r="O807" t="inlineStr">
        <is>
          <t>05/2026</t>
        </is>
      </c>
    </row>
    <row r="808">
      <c r="A808" t="n">
        <v>235455</v>
      </c>
      <c r="B808" t="n">
        <v>122</v>
      </c>
      <c r="C808" t="inlineStr">
        <is>
          <t>Arcos</t>
        </is>
      </c>
      <c r="D808" t="inlineStr">
        <is>
          <t>GCT COMERCIO DE PRODUTOS ALIMENTICIOS LTDA</t>
        </is>
      </c>
      <c r="E808" t="inlineStr">
        <is>
          <t>11823</t>
        </is>
      </c>
      <c r="F808" s="550" t="n">
        <v>46163</v>
      </c>
      <c r="G808" t="n">
        <v>27340</v>
      </c>
      <c r="H808" t="inlineStr">
        <is>
          <t>GELO RETANGULO 50X65MM C/25 UN YCECODE</t>
        </is>
      </c>
      <c r="I808" t="inlineStr">
        <is>
          <t>BEBIDAS</t>
        </is>
      </c>
      <c r="J808" t="n">
        <v>10</v>
      </c>
      <c r="K808" t="inlineStr">
        <is>
          <t>PC</t>
        </is>
      </c>
      <c r="L808" t="n">
        <v>536.2</v>
      </c>
      <c r="M808" t="n">
        <v>53.62</v>
      </c>
      <c r="N808" t="inlineStr">
        <is>
          <t>BEBIDAS</t>
        </is>
      </c>
      <c r="O808" t="inlineStr">
        <is>
          <t>05/2026</t>
        </is>
      </c>
    </row>
    <row r="809">
      <c r="A809" t="n">
        <v>235454</v>
      </c>
      <c r="B809" t="n">
        <v>122</v>
      </c>
      <c r="C809" t="inlineStr">
        <is>
          <t>Arcos</t>
        </is>
      </c>
      <c r="D809" t="inlineStr">
        <is>
          <t>GCT COMERCIO DE PRODUTOS ALIMENTICIOS LTDA</t>
        </is>
      </c>
      <c r="E809" t="inlineStr">
        <is>
          <t>11801</t>
        </is>
      </c>
      <c r="F809" s="550" t="n">
        <v>46162</v>
      </c>
      <c r="G809" t="n">
        <v>28315</v>
      </c>
      <c r="H809" t="inlineStr">
        <is>
          <t>GELO COLLINS 35X120 C/18 UN YCECODE</t>
        </is>
      </c>
      <c r="I809" t="inlineStr">
        <is>
          <t>BEBIDAS</t>
        </is>
      </c>
      <c r="J809" t="n">
        <v>5</v>
      </c>
      <c r="K809" t="inlineStr">
        <is>
          <t>PC</t>
        </is>
      </c>
      <c r="L809" t="n">
        <v>217.8</v>
      </c>
      <c r="M809" t="n">
        <v>43.56</v>
      </c>
      <c r="N809" t="inlineStr">
        <is>
          <t>BEBIDAS</t>
        </is>
      </c>
      <c r="O809" t="inlineStr">
        <is>
          <t>05/2026</t>
        </is>
      </c>
    </row>
    <row r="810">
      <c r="A810" t="n">
        <v>235454</v>
      </c>
      <c r="B810" t="n">
        <v>122</v>
      </c>
      <c r="C810" t="inlineStr">
        <is>
          <t>Arcos</t>
        </is>
      </c>
      <c r="D810" t="inlineStr">
        <is>
          <t>GCT COMERCIO DE PRODUTOS ALIMENTICIOS LTDA</t>
        </is>
      </c>
      <c r="E810" t="inlineStr">
        <is>
          <t>11801</t>
        </is>
      </c>
      <c r="F810" s="550" t="n">
        <v>46162</v>
      </c>
      <c r="G810" t="n">
        <v>27340</v>
      </c>
      <c r="H810" t="inlineStr">
        <is>
          <t>GELO RETANGULO 50X65MM C/25 UN YCECODE</t>
        </is>
      </c>
      <c r="I810" t="inlineStr">
        <is>
          <t>BEBIDAS</t>
        </is>
      </c>
      <c r="J810" t="n">
        <v>10</v>
      </c>
      <c r="K810" t="inlineStr">
        <is>
          <t>PC</t>
        </is>
      </c>
      <c r="L810" t="n">
        <v>536.2</v>
      </c>
      <c r="M810" t="n">
        <v>53.62</v>
      </c>
      <c r="N810" t="inlineStr">
        <is>
          <t>BEBIDAS</t>
        </is>
      </c>
      <c r="O810" t="inlineStr">
        <is>
          <t>05/2026</t>
        </is>
      </c>
    </row>
    <row r="811">
      <c r="A811" t="n">
        <v>235454</v>
      </c>
      <c r="B811" t="n">
        <v>122</v>
      </c>
      <c r="C811" t="inlineStr">
        <is>
          <t>Arcos</t>
        </is>
      </c>
      <c r="D811" t="inlineStr">
        <is>
          <t>GCT COMERCIO DE PRODUTOS ALIMENTICIOS LTDA</t>
        </is>
      </c>
      <c r="E811" t="inlineStr">
        <is>
          <t>11801</t>
        </is>
      </c>
      <c r="F811" s="550" t="n">
        <v>46162</v>
      </c>
      <c r="G811" t="n">
        <v>28316</v>
      </c>
      <c r="H811" t="inlineStr">
        <is>
          <t>GELO ESFERICO C/9UN YCECODE</t>
        </is>
      </c>
      <c r="I811" t="inlineStr">
        <is>
          <t>BEBIDAS</t>
        </is>
      </c>
      <c r="J811" t="n">
        <v>8</v>
      </c>
      <c r="K811" t="inlineStr">
        <is>
          <t>PC</t>
        </is>
      </c>
      <c r="L811" t="n">
        <v>312.4</v>
      </c>
      <c r="M811" t="n">
        <v>39.05</v>
      </c>
      <c r="N811" t="inlineStr">
        <is>
          <t>BEBIDAS</t>
        </is>
      </c>
      <c r="O811" t="inlineStr">
        <is>
          <t>05/2026</t>
        </is>
      </c>
    </row>
    <row r="812">
      <c r="A812" t="n">
        <v>235452</v>
      </c>
      <c r="B812" t="n">
        <v>122</v>
      </c>
      <c r="C812" t="inlineStr">
        <is>
          <t>Arcos</t>
        </is>
      </c>
      <c r="D812" t="inlineStr">
        <is>
          <t>DO CHEF DISTRIBUIDORA DE ALIMENTOS LTDA</t>
        </is>
      </c>
      <c r="E812" t="inlineStr">
        <is>
          <t>1817</t>
        </is>
      </c>
      <c r="F812" s="550" t="n">
        <v>46163</v>
      </c>
      <c r="G812" t="n">
        <v>26631</v>
      </c>
      <c r="H812" t="inlineStr">
        <is>
          <t>MANJERICAO BASILICO KG</t>
        </is>
      </c>
      <c r="I812" t="inlineStr">
        <is>
          <t>ALIMENTOS</t>
        </is>
      </c>
      <c r="J812" t="n">
        <v>2</v>
      </c>
      <c r="K812" t="inlineStr">
        <is>
          <t>KG</t>
        </is>
      </c>
      <c r="L812" t="n">
        <v>104</v>
      </c>
      <c r="M812" t="n">
        <v>52</v>
      </c>
      <c r="N812" t="inlineStr">
        <is>
          <t>ALIMENTOS</t>
        </is>
      </c>
      <c r="O812" t="inlineStr">
        <is>
          <t>05/2026</t>
        </is>
      </c>
    </row>
    <row r="813">
      <c r="A813" t="n">
        <v>235452</v>
      </c>
      <c r="B813" t="n">
        <v>122</v>
      </c>
      <c r="C813" t="inlineStr">
        <is>
          <t>Arcos</t>
        </is>
      </c>
      <c r="D813" t="inlineStr">
        <is>
          <t>DO CHEF DISTRIBUIDORA DE ALIMENTOS LTDA</t>
        </is>
      </c>
      <c r="E813" t="inlineStr">
        <is>
          <t>1817</t>
        </is>
      </c>
      <c r="F813" s="550" t="n">
        <v>46163</v>
      </c>
      <c r="G813" t="n">
        <v>19478</v>
      </c>
      <c r="H813" t="inlineStr">
        <is>
          <t>LOURO FRESCO KG</t>
        </is>
      </c>
      <c r="I813" t="inlineStr">
        <is>
          <t>ALIMENTOS</t>
        </is>
      </c>
      <c r="J813" t="n">
        <v>0.13</v>
      </c>
      <c r="K813" t="inlineStr">
        <is>
          <t>KG</t>
        </is>
      </c>
      <c r="L813" t="n">
        <v>5.92</v>
      </c>
      <c r="M813" t="n">
        <v>45.538462</v>
      </c>
      <c r="N813" t="inlineStr">
        <is>
          <t>ALIMENTOS</t>
        </is>
      </c>
      <c r="O813" t="inlineStr">
        <is>
          <t>05/2026</t>
        </is>
      </c>
    </row>
    <row r="814">
      <c r="A814" t="n">
        <v>235452</v>
      </c>
      <c r="B814" t="n">
        <v>122</v>
      </c>
      <c r="C814" t="inlineStr">
        <is>
          <t>Arcos</t>
        </is>
      </c>
      <c r="D814" t="inlineStr">
        <is>
          <t>DO CHEF DISTRIBUIDORA DE ALIMENTOS LTDA</t>
        </is>
      </c>
      <c r="E814" t="inlineStr">
        <is>
          <t>1817</t>
        </is>
      </c>
      <c r="F814" s="550" t="n">
        <v>46163</v>
      </c>
      <c r="G814" t="n">
        <v>25647</v>
      </c>
      <c r="H814" t="inlineStr">
        <is>
          <t>ACELGA BOK CHOY KG</t>
        </is>
      </c>
      <c r="I814" t="inlineStr">
        <is>
          <t>ALIMENTOS</t>
        </is>
      </c>
      <c r="J814" t="n">
        <v>1.5</v>
      </c>
      <c r="K814" t="inlineStr">
        <is>
          <t>KG</t>
        </is>
      </c>
      <c r="L814" t="n">
        <v>32.49</v>
      </c>
      <c r="M814" t="n">
        <v>21.66</v>
      </c>
      <c r="N814" t="inlineStr">
        <is>
          <t>ALIMENTOS</t>
        </is>
      </c>
      <c r="O814" t="inlineStr">
        <is>
          <t>05/2026</t>
        </is>
      </c>
    </row>
    <row r="815">
      <c r="A815" t="n">
        <v>235452</v>
      </c>
      <c r="B815" t="n">
        <v>122</v>
      </c>
      <c r="C815" t="inlineStr">
        <is>
          <t>Arcos</t>
        </is>
      </c>
      <c r="D815" t="inlineStr">
        <is>
          <t>DO CHEF DISTRIBUIDORA DE ALIMENTOS LTDA</t>
        </is>
      </c>
      <c r="E815" t="inlineStr">
        <is>
          <t>1817</t>
        </is>
      </c>
      <c r="F815" s="550" t="n">
        <v>46163</v>
      </c>
      <c r="G815" t="n">
        <v>23096</v>
      </c>
      <c r="H815" t="inlineStr">
        <is>
          <t>OVO BRANCO UN</t>
        </is>
      </c>
      <c r="I815" t="inlineStr">
        <is>
          <t>ALIMENTOS</t>
        </is>
      </c>
      <c r="J815" t="n">
        <v>30</v>
      </c>
      <c r="K815" t="inlineStr">
        <is>
          <t>UN</t>
        </is>
      </c>
      <c r="L815" t="n">
        <v>18.6</v>
      </c>
      <c r="M815" t="n">
        <v>0.62</v>
      </c>
      <c r="N815" t="inlineStr">
        <is>
          <t>ALIMENTOS</t>
        </is>
      </c>
      <c r="O815" t="inlineStr">
        <is>
          <t>05/2026</t>
        </is>
      </c>
    </row>
    <row r="816">
      <c r="A816" t="n">
        <v>235452</v>
      </c>
      <c r="B816" t="n">
        <v>122</v>
      </c>
      <c r="C816" t="inlineStr">
        <is>
          <t>Arcos</t>
        </is>
      </c>
      <c r="D816" t="inlineStr">
        <is>
          <t>DO CHEF DISTRIBUIDORA DE ALIMENTOS LTDA</t>
        </is>
      </c>
      <c r="E816" t="inlineStr">
        <is>
          <t>1817</t>
        </is>
      </c>
      <c r="F816" s="550" t="n">
        <v>46163</v>
      </c>
      <c r="G816" t="n">
        <v>20257</v>
      </c>
      <c r="H816" t="inlineStr">
        <is>
          <t>COCO RALADO FRESCO CONGELADO VITA COCO C/1KG</t>
        </is>
      </c>
      <c r="I816" t="inlineStr">
        <is>
          <t>ALIMENTOS</t>
        </is>
      </c>
      <c r="J816" t="n">
        <v>5</v>
      </c>
      <c r="K816" t="inlineStr">
        <is>
          <t>UN</t>
        </is>
      </c>
      <c r="L816" t="n">
        <v>149.5</v>
      </c>
      <c r="M816" t="n">
        <v>29.9</v>
      </c>
      <c r="N816" t="inlineStr">
        <is>
          <t>ALIMENTOS</t>
        </is>
      </c>
      <c r="O816" t="inlineStr">
        <is>
          <t>05/2026</t>
        </is>
      </c>
    </row>
    <row r="817">
      <c r="A817" t="n">
        <v>235452</v>
      </c>
      <c r="B817" t="n">
        <v>122</v>
      </c>
      <c r="C817" t="inlineStr">
        <is>
          <t>Arcos</t>
        </is>
      </c>
      <c r="D817" t="inlineStr">
        <is>
          <t>DO CHEF DISTRIBUIDORA DE ALIMENTOS LTDA</t>
        </is>
      </c>
      <c r="E817" t="inlineStr">
        <is>
          <t>1817</t>
        </is>
      </c>
      <c r="F817" s="550" t="n">
        <v>46163</v>
      </c>
      <c r="G817" t="n">
        <v>24484</v>
      </c>
      <c r="H817" t="inlineStr">
        <is>
          <t>TOMATE SWEET KG</t>
        </is>
      </c>
      <c r="I817" t="inlineStr">
        <is>
          <t>ALIMENTOS</t>
        </is>
      </c>
      <c r="J817" t="n">
        <v>0.5</v>
      </c>
      <c r="K817" t="inlineStr">
        <is>
          <t>KG</t>
        </is>
      </c>
      <c r="L817" t="n">
        <v>13</v>
      </c>
      <c r="M817" t="n">
        <v>26</v>
      </c>
      <c r="N817" t="inlineStr">
        <is>
          <t>ALIMENTOS</t>
        </is>
      </c>
      <c r="O817" t="inlineStr">
        <is>
          <t>05/2026</t>
        </is>
      </c>
    </row>
    <row r="818">
      <c r="A818" t="n">
        <v>235452</v>
      </c>
      <c r="B818" t="n">
        <v>122</v>
      </c>
      <c r="C818" t="inlineStr">
        <is>
          <t>Arcos</t>
        </is>
      </c>
      <c r="D818" t="inlineStr">
        <is>
          <t>DO CHEF DISTRIBUIDORA DE ALIMENTOS LTDA</t>
        </is>
      </c>
      <c r="E818" t="inlineStr">
        <is>
          <t>1817</t>
        </is>
      </c>
      <c r="F818" s="550" t="n">
        <v>46163</v>
      </c>
      <c r="G818" t="n">
        <v>19790</v>
      </c>
      <c r="H818" t="inlineStr">
        <is>
          <t>POLPA DE AVOCADO KG</t>
        </is>
      </c>
      <c r="I818" t="inlineStr">
        <is>
          <t>ALIMENTOS</t>
        </is>
      </c>
      <c r="J818" t="n">
        <v>10</v>
      </c>
      <c r="K818" t="inlineStr">
        <is>
          <t>KG</t>
        </is>
      </c>
      <c r="L818" t="n">
        <v>480</v>
      </c>
      <c r="M818" t="n">
        <v>48</v>
      </c>
      <c r="N818" t="inlineStr">
        <is>
          <t>ALIMENTOS</t>
        </is>
      </c>
      <c r="O818" t="inlineStr">
        <is>
          <t>05/2026</t>
        </is>
      </c>
    </row>
    <row r="819">
      <c r="A819" t="n">
        <v>235452</v>
      </c>
      <c r="B819" t="n">
        <v>122</v>
      </c>
      <c r="C819" t="inlineStr">
        <is>
          <t>Arcos</t>
        </is>
      </c>
      <c r="D819" t="inlineStr">
        <is>
          <t>DO CHEF DISTRIBUIDORA DE ALIMENTOS LTDA</t>
        </is>
      </c>
      <c r="E819" t="inlineStr">
        <is>
          <t>1817</t>
        </is>
      </c>
      <c r="F819" s="550" t="n">
        <v>46163</v>
      </c>
      <c r="G819" t="n">
        <v>23241</v>
      </c>
      <c r="H819" t="inlineStr">
        <is>
          <t>CHUCHU KG</t>
        </is>
      </c>
      <c r="I819" t="inlineStr">
        <is>
          <t>ALIMENTOS</t>
        </is>
      </c>
      <c r="J819" t="n">
        <v>5</v>
      </c>
      <c r="K819" t="inlineStr">
        <is>
          <t>KG</t>
        </is>
      </c>
      <c r="L819" t="n">
        <v>19.5</v>
      </c>
      <c r="M819" t="n">
        <v>3.9</v>
      </c>
      <c r="N819" t="inlineStr">
        <is>
          <t>ALIMENTOS</t>
        </is>
      </c>
      <c r="O819" t="inlineStr">
        <is>
          <t>05/2026</t>
        </is>
      </c>
    </row>
    <row r="820">
      <c r="A820" t="n">
        <v>235452</v>
      </c>
      <c r="B820" t="n">
        <v>122</v>
      </c>
      <c r="C820" t="inlineStr">
        <is>
          <t>Arcos</t>
        </is>
      </c>
      <c r="D820" t="inlineStr">
        <is>
          <t>DO CHEF DISTRIBUIDORA DE ALIMENTOS LTDA</t>
        </is>
      </c>
      <c r="E820" t="inlineStr">
        <is>
          <t>1817</t>
        </is>
      </c>
      <c r="F820" s="550" t="n">
        <v>46163</v>
      </c>
      <c r="G820" t="n">
        <v>19621</v>
      </c>
      <c r="H820" t="inlineStr">
        <is>
          <t>CENOURA KG</t>
        </is>
      </c>
      <c r="I820" t="inlineStr">
        <is>
          <t>ALIMENTOS</t>
        </is>
      </c>
      <c r="J820" t="n">
        <v>2</v>
      </c>
      <c r="K820" t="inlineStr">
        <is>
          <t>KG</t>
        </is>
      </c>
      <c r="L820" t="n">
        <v>16.9</v>
      </c>
      <c r="M820" t="n">
        <v>8.449999999999999</v>
      </c>
      <c r="N820" t="inlineStr">
        <is>
          <t>ALIMENTOS</t>
        </is>
      </c>
      <c r="O820" t="inlineStr">
        <is>
          <t>05/2026</t>
        </is>
      </c>
    </row>
    <row r="821">
      <c r="A821" t="n">
        <v>235449</v>
      </c>
      <c r="B821" t="n">
        <v>122</v>
      </c>
      <c r="C821" t="inlineStr">
        <is>
          <t>Arcos</t>
        </is>
      </c>
      <c r="D821" t="inlineStr">
        <is>
          <t>KING COMERCIO E IMPORTACAO DE BEBIDAS LTDA</t>
        </is>
      </c>
      <c r="E821" t="inlineStr">
        <is>
          <t>127514</t>
        </is>
      </c>
      <c r="F821" s="550" t="n">
        <v>46163</v>
      </c>
      <c r="G821" t="n">
        <v>18119</v>
      </c>
      <c r="H821" t="inlineStr">
        <is>
          <t>WHISKY JOHNNIE WALKER BLACK LABEL 1L</t>
        </is>
      </c>
      <c r="I821" t="inlineStr">
        <is>
          <t>BEBIDAS</t>
        </is>
      </c>
      <c r="J821" t="n">
        <v>12</v>
      </c>
      <c r="K821" t="inlineStr">
        <is>
          <t>GR</t>
        </is>
      </c>
      <c r="L821" t="n">
        <v>1999.44</v>
      </c>
      <c r="M821" t="n">
        <v>166.62</v>
      </c>
      <c r="N821" t="inlineStr">
        <is>
          <t>BEBIDAS</t>
        </is>
      </c>
      <c r="O821" t="inlineStr">
        <is>
          <t>05/2026</t>
        </is>
      </c>
    </row>
    <row r="822">
      <c r="A822" t="n">
        <v>235447</v>
      </c>
      <c r="B822" t="n">
        <v>122</v>
      </c>
      <c r="C822" t="inlineStr">
        <is>
          <t>Arcos</t>
        </is>
      </c>
      <c r="D822" t="inlineStr">
        <is>
          <t>FRONT BEBIDAS LTDA</t>
        </is>
      </c>
      <c r="E822" t="inlineStr">
        <is>
          <t>804966</t>
        </is>
      </c>
      <c r="F822" s="550" t="n">
        <v>46162</v>
      </c>
      <c r="G822" t="n">
        <v>18261</v>
      </c>
      <c r="H822" t="inlineStr">
        <is>
          <t>RUM ZACAPA 23 ANOS 750ML</t>
        </is>
      </c>
      <c r="I822" t="inlineStr">
        <is>
          <t>BEBIDAS</t>
        </is>
      </c>
      <c r="J822" t="n">
        <v>3</v>
      </c>
      <c r="K822" t="inlineStr">
        <is>
          <t>GR</t>
        </is>
      </c>
      <c r="L822" t="n">
        <v>1389.6</v>
      </c>
      <c r="M822" t="n">
        <v>463.2</v>
      </c>
      <c r="N822" t="inlineStr">
        <is>
          <t>BEBIDAS</t>
        </is>
      </c>
      <c r="O822" t="inlineStr">
        <is>
          <t>05/2026</t>
        </is>
      </c>
    </row>
    <row r="823">
      <c r="A823" t="n">
        <v>235443</v>
      </c>
      <c r="B823" t="n">
        <v>122</v>
      </c>
      <c r="C823" t="inlineStr">
        <is>
          <t>Arcos</t>
        </is>
      </c>
      <c r="D823" t="inlineStr">
        <is>
          <t>CG FOOD´S DISTRIBUIDORA DE ALIMENTOS LTDA</t>
        </is>
      </c>
      <c r="E823" t="inlineStr">
        <is>
          <t>189662</t>
        </is>
      </c>
      <c r="F823" s="550" t="n">
        <v>46162</v>
      </c>
      <c r="G823" t="n">
        <v>20745</v>
      </c>
      <c r="H823" t="inlineStr">
        <is>
          <t>AZEITONA PRETA CHILENA GRAUDA KG</t>
        </is>
      </c>
      <c r="I823" t="inlineStr">
        <is>
          <t>ALIMENTOS</t>
        </is>
      </c>
      <c r="J823" t="n">
        <v>3</v>
      </c>
      <c r="K823" t="inlineStr">
        <is>
          <t>KG</t>
        </is>
      </c>
      <c r="L823" t="n">
        <v>321</v>
      </c>
      <c r="M823" t="n">
        <v>107</v>
      </c>
      <c r="N823" t="inlineStr">
        <is>
          <t>ALIMENTOS</t>
        </is>
      </c>
      <c r="O823" t="inlineStr">
        <is>
          <t>05/2026</t>
        </is>
      </c>
    </row>
    <row r="824">
      <c r="A824" t="n">
        <v>235443</v>
      </c>
      <c r="B824" t="n">
        <v>122</v>
      </c>
      <c r="C824" t="inlineStr">
        <is>
          <t>Arcos</t>
        </is>
      </c>
      <c r="D824" t="inlineStr">
        <is>
          <t>CG FOOD´S DISTRIBUIDORA DE ALIMENTOS LTDA</t>
        </is>
      </c>
      <c r="E824" t="inlineStr">
        <is>
          <t>189662</t>
        </is>
      </c>
      <c r="F824" s="550" t="n">
        <v>46162</v>
      </c>
      <c r="G824" t="n">
        <v>20429</v>
      </c>
      <c r="H824" t="inlineStr">
        <is>
          <t>AMIDO DE MILHO MAIZENA 1KG UN</t>
        </is>
      </c>
      <c r="I824" t="inlineStr">
        <is>
          <t>ALIMENTOS</t>
        </is>
      </c>
      <c r="J824" t="n">
        <v>2</v>
      </c>
      <c r="K824" t="inlineStr">
        <is>
          <t>UN</t>
        </is>
      </c>
      <c r="L824" t="n">
        <v>55.6</v>
      </c>
      <c r="M824" t="n">
        <v>27.8</v>
      </c>
      <c r="N824" t="inlineStr">
        <is>
          <t>ALIMENTOS</t>
        </is>
      </c>
      <c r="O824" t="inlineStr">
        <is>
          <t>05/2026</t>
        </is>
      </c>
    </row>
    <row r="825">
      <c r="A825" t="n">
        <v>235439</v>
      </c>
      <c r="B825" t="n">
        <v>122</v>
      </c>
      <c r="C825" t="inlineStr">
        <is>
          <t>Arcos</t>
        </is>
      </c>
      <c r="D825" t="inlineStr">
        <is>
          <t>CG FOOD´S DISTRIBUIDORA DE ALIMENTOS LTDA</t>
        </is>
      </c>
      <c r="E825" t="inlineStr">
        <is>
          <t>189582</t>
        </is>
      </c>
      <c r="F825" s="550" t="n">
        <v>46162</v>
      </c>
      <c r="G825" t="n">
        <v>20751</v>
      </c>
      <c r="H825" t="inlineStr">
        <is>
          <t>AZEITONA PRETA AZAPA ARCOBELLO C/2KG</t>
        </is>
      </c>
      <c r="I825" t="inlineStr">
        <is>
          <t>ALIMENTOS</t>
        </is>
      </c>
      <c r="J825" t="n">
        <v>2</v>
      </c>
      <c r="K825" t="inlineStr">
        <is>
          <t>BD</t>
        </is>
      </c>
      <c r="L825" t="n">
        <v>213.8</v>
      </c>
      <c r="M825" t="n">
        <v>106.9</v>
      </c>
      <c r="N825" t="inlineStr">
        <is>
          <t>ALIMENTOS</t>
        </is>
      </c>
      <c r="O825" t="inlineStr">
        <is>
          <t>05/2026</t>
        </is>
      </c>
    </row>
    <row r="826">
      <c r="A826" t="n">
        <v>235439</v>
      </c>
      <c r="B826" t="n">
        <v>122</v>
      </c>
      <c r="C826" t="inlineStr">
        <is>
          <t>Arcos</t>
        </is>
      </c>
      <c r="D826" t="inlineStr">
        <is>
          <t>CG FOOD´S DISTRIBUIDORA DE ALIMENTOS LTDA</t>
        </is>
      </c>
      <c r="E826" t="inlineStr">
        <is>
          <t>189582</t>
        </is>
      </c>
      <c r="F826" s="550" t="n">
        <v>46162</v>
      </c>
      <c r="G826" t="n">
        <v>19203</v>
      </c>
      <c r="H826" t="inlineStr">
        <is>
          <t>IOGURTE INTEGRAL NESTLE C/170G UN</t>
        </is>
      </c>
      <c r="I826" t="inlineStr">
        <is>
          <t>ALIMENTOS</t>
        </is>
      </c>
      <c r="J826" t="n">
        <v>2</v>
      </c>
      <c r="K826" t="inlineStr">
        <is>
          <t>N/A</t>
        </is>
      </c>
      <c r="L826" t="n">
        <v>208</v>
      </c>
      <c r="M826" t="n">
        <v>104</v>
      </c>
      <c r="N826" t="inlineStr">
        <is>
          <t>ALIMENTOS</t>
        </is>
      </c>
      <c r="O826" t="inlineStr">
        <is>
          <t>05/2026</t>
        </is>
      </c>
    </row>
    <row r="827">
      <c r="A827" t="n">
        <v>235439</v>
      </c>
      <c r="B827" t="n">
        <v>122</v>
      </c>
      <c r="C827" t="inlineStr">
        <is>
          <t>Arcos</t>
        </is>
      </c>
      <c r="D827" t="inlineStr">
        <is>
          <t>CG FOOD´S DISTRIBUIDORA DE ALIMENTOS LTDA</t>
        </is>
      </c>
      <c r="E827" t="inlineStr">
        <is>
          <t>189582</t>
        </is>
      </c>
      <c r="F827" s="550" t="n">
        <v>46162</v>
      </c>
      <c r="G827" t="n">
        <v>21130</v>
      </c>
      <c r="H827" t="inlineStr">
        <is>
          <t>GOIABADA CREMOSA BISNAGA RALSTON 2,5KG</t>
        </is>
      </c>
      <c r="I827" t="inlineStr">
        <is>
          <t>ALIMENTOS</t>
        </is>
      </c>
      <c r="J827" t="n">
        <v>2</v>
      </c>
      <c r="K827" t="inlineStr">
        <is>
          <t>UN</t>
        </is>
      </c>
      <c r="L827" t="n">
        <v>77.8</v>
      </c>
      <c r="M827" t="n">
        <v>38.9</v>
      </c>
      <c r="N827" t="inlineStr">
        <is>
          <t>ALIMENTOS</t>
        </is>
      </c>
      <c r="O827" t="inlineStr">
        <is>
          <t>05/2026</t>
        </is>
      </c>
    </row>
    <row r="828">
      <c r="A828" t="n">
        <v>235434</v>
      </c>
      <c r="B828" t="n">
        <v>122</v>
      </c>
      <c r="C828" t="inlineStr">
        <is>
          <t>Arcos</t>
        </is>
      </c>
      <c r="D828" t="inlineStr">
        <is>
          <t>KING COMERCIO E IMPORTACAO DE BEBIDAS LTDA</t>
        </is>
      </c>
      <c r="E828" t="inlineStr">
        <is>
          <t>127539</t>
        </is>
      </c>
      <c r="F828" s="550" t="n">
        <v>46164</v>
      </c>
      <c r="G828" t="n">
        <v>18119</v>
      </c>
      <c r="H828" t="inlineStr">
        <is>
          <t>WHISKY JOHNNIE WALKER BLACK LABEL 1L</t>
        </is>
      </c>
      <c r="I828" t="inlineStr">
        <is>
          <t>BEBIDAS</t>
        </is>
      </c>
      <c r="J828" t="n">
        <v>36</v>
      </c>
      <c r="K828" t="inlineStr">
        <is>
          <t>GR</t>
        </is>
      </c>
      <c r="L828" t="n">
        <v>5998.32</v>
      </c>
      <c r="M828" t="n">
        <v>166.62</v>
      </c>
      <c r="N828" t="inlineStr">
        <is>
          <t>BEBIDAS</t>
        </is>
      </c>
      <c r="O828" t="inlineStr">
        <is>
          <t>05/2026</t>
        </is>
      </c>
    </row>
    <row r="829">
      <c r="A829" t="n">
        <v>235434</v>
      </c>
      <c r="B829" t="n">
        <v>122</v>
      </c>
      <c r="C829" t="inlineStr">
        <is>
          <t>Arcos</t>
        </is>
      </c>
      <c r="D829" t="inlineStr">
        <is>
          <t>KING COMERCIO E IMPORTACAO DE BEBIDAS LTDA</t>
        </is>
      </c>
      <c r="E829" t="inlineStr">
        <is>
          <t>127539</t>
        </is>
      </c>
      <c r="F829" s="550" t="n">
        <v>46164</v>
      </c>
      <c r="G829" t="n">
        <v>18099</v>
      </c>
      <c r="H829" t="inlineStr">
        <is>
          <t>WHISKY SINGLETON 12 ANOS SINGLE MALT 750ML</t>
        </is>
      </c>
      <c r="I829" t="inlineStr">
        <is>
          <t>BEBIDAS</t>
        </is>
      </c>
      <c r="J829" t="n">
        <v>24</v>
      </c>
      <c r="K829" t="inlineStr">
        <is>
          <t>GR</t>
        </is>
      </c>
      <c r="L829" t="n">
        <v>5212.8</v>
      </c>
      <c r="M829" t="n">
        <v>217.2</v>
      </c>
      <c r="N829" t="inlineStr">
        <is>
          <t>BEBIDAS</t>
        </is>
      </c>
      <c r="O829" t="inlineStr">
        <is>
          <t>05/2026</t>
        </is>
      </c>
    </row>
    <row r="830">
      <c r="A830" t="n">
        <v>235430</v>
      </c>
      <c r="B830" t="n">
        <v>122</v>
      </c>
      <c r="C830" t="inlineStr">
        <is>
          <t>Arcos</t>
        </is>
      </c>
      <c r="D830" t="inlineStr">
        <is>
          <t>FRONT BEBIDAS LTDA</t>
        </is>
      </c>
      <c r="E830" t="inlineStr">
        <is>
          <t>805351</t>
        </is>
      </c>
      <c r="F830" s="550" t="n">
        <v>46164</v>
      </c>
      <c r="G830" t="n">
        <v>18359</v>
      </c>
      <c r="H830" t="inlineStr">
        <is>
          <t>GIN TANQUERAY 750ML</t>
        </is>
      </c>
      <c r="I830" t="inlineStr">
        <is>
          <t>BEBIDAS</t>
        </is>
      </c>
      <c r="J830" t="n">
        <v>84</v>
      </c>
      <c r="K830" t="inlineStr">
        <is>
          <t>GR</t>
        </is>
      </c>
      <c r="L830" t="n">
        <v>7551.6</v>
      </c>
      <c r="M830" t="n">
        <v>89.90000000000001</v>
      </c>
      <c r="N830" t="inlineStr">
        <is>
          <t>BEBIDAS</t>
        </is>
      </c>
      <c r="O830" t="inlineStr">
        <is>
          <t>05/2026</t>
        </is>
      </c>
    </row>
    <row r="831">
      <c r="A831" t="n">
        <v>235430</v>
      </c>
      <c r="B831" t="n">
        <v>122</v>
      </c>
      <c r="C831" t="inlineStr">
        <is>
          <t>Arcos</t>
        </is>
      </c>
      <c r="D831" t="inlineStr">
        <is>
          <t>FRONT BEBIDAS LTDA</t>
        </is>
      </c>
      <c r="E831" t="inlineStr">
        <is>
          <t>805351</t>
        </is>
      </c>
      <c r="F831" s="550" t="n">
        <v>46164</v>
      </c>
      <c r="G831" t="n">
        <v>18179</v>
      </c>
      <c r="H831" t="inlineStr">
        <is>
          <t>VODKA KETEL ONE 1L</t>
        </is>
      </c>
      <c r="I831" t="inlineStr">
        <is>
          <t>BEBIDAS</t>
        </is>
      </c>
      <c r="J831" t="n">
        <v>36</v>
      </c>
      <c r="K831" t="inlineStr">
        <is>
          <t>GR</t>
        </is>
      </c>
      <c r="L831" t="n">
        <v>4316.4</v>
      </c>
      <c r="M831" t="n">
        <v>119.9</v>
      </c>
      <c r="N831" t="inlineStr">
        <is>
          <t>BEBIDAS</t>
        </is>
      </c>
      <c r="O831" t="inlineStr">
        <is>
          <t>05/2026</t>
        </is>
      </c>
    </row>
    <row r="832">
      <c r="A832" t="n">
        <v>235429</v>
      </c>
      <c r="B832" t="n">
        <v>122</v>
      </c>
      <c r="C832" t="inlineStr">
        <is>
          <t>Arcos</t>
        </is>
      </c>
      <c r="D832" t="inlineStr">
        <is>
          <t>MARIO PEDRO FELICIANO - HORTIFRUTI</t>
        </is>
      </c>
      <c r="E832" t="inlineStr">
        <is>
          <t>477796</t>
        </is>
      </c>
      <c r="F832" s="550" t="n">
        <v>46165</v>
      </c>
      <c r="G832" t="n">
        <v>19738</v>
      </c>
      <c r="H832" t="inlineStr">
        <is>
          <t>MELANCIA KG</t>
        </is>
      </c>
      <c r="I832" t="inlineStr">
        <is>
          <t>ALIMENTOS</t>
        </is>
      </c>
      <c r="J832" t="n">
        <v>18</v>
      </c>
      <c r="K832" t="inlineStr">
        <is>
          <t>KG</t>
        </is>
      </c>
      <c r="L832" t="n">
        <v>56.16</v>
      </c>
      <c r="M832" t="n">
        <v>3.12</v>
      </c>
      <c r="N832" t="inlineStr">
        <is>
          <t>ALIMENTOS</t>
        </is>
      </c>
      <c r="O832" t="inlineStr">
        <is>
          <t>05/2026</t>
        </is>
      </c>
    </row>
    <row r="833">
      <c r="A833" t="n">
        <v>235429</v>
      </c>
      <c r="B833" t="n">
        <v>122</v>
      </c>
      <c r="C833" t="inlineStr">
        <is>
          <t>Arcos</t>
        </is>
      </c>
      <c r="D833" t="inlineStr">
        <is>
          <t>MARIO PEDRO FELICIANO - HORTIFRUTI</t>
        </is>
      </c>
      <c r="E833" t="inlineStr">
        <is>
          <t>477796</t>
        </is>
      </c>
      <c r="F833" s="550" t="n">
        <v>46165</v>
      </c>
      <c r="G833" t="n">
        <v>19632</v>
      </c>
      <c r="H833" t="inlineStr">
        <is>
          <t>BETERRABA KG</t>
        </is>
      </c>
      <c r="I833" t="inlineStr">
        <is>
          <t>ALIMENTOS</t>
        </is>
      </c>
      <c r="J833" t="n">
        <v>4.2</v>
      </c>
      <c r="K833" t="inlineStr">
        <is>
          <t>KG</t>
        </is>
      </c>
      <c r="L833" t="n">
        <v>21</v>
      </c>
      <c r="M833" t="n">
        <v>5</v>
      </c>
      <c r="N833" t="inlineStr">
        <is>
          <t>ALIMENTOS</t>
        </is>
      </c>
      <c r="O833" t="inlineStr">
        <is>
          <t>05/2026</t>
        </is>
      </c>
    </row>
    <row r="834">
      <c r="A834" t="n">
        <v>235429</v>
      </c>
      <c r="B834" t="n">
        <v>122</v>
      </c>
      <c r="C834" t="inlineStr">
        <is>
          <t>Arcos</t>
        </is>
      </c>
      <c r="D834" t="inlineStr">
        <is>
          <t>MARIO PEDRO FELICIANO - HORTIFRUTI</t>
        </is>
      </c>
      <c r="E834" t="inlineStr">
        <is>
          <t>477796</t>
        </is>
      </c>
      <c r="F834" s="550" t="n">
        <v>46165</v>
      </c>
      <c r="G834" t="n">
        <v>23389</v>
      </c>
      <c r="H834" t="inlineStr">
        <is>
          <t>BANANA NANICA KG</t>
        </is>
      </c>
      <c r="I834" t="inlineStr">
        <is>
          <t>ALIMENTOS</t>
        </is>
      </c>
      <c r="J834" t="n">
        <v>3</v>
      </c>
      <c r="K834" t="inlineStr">
        <is>
          <t>KG</t>
        </is>
      </c>
      <c r="L834" t="n">
        <v>14.49</v>
      </c>
      <c r="M834" t="n">
        <v>4.83</v>
      </c>
      <c r="N834" t="inlineStr">
        <is>
          <t>ALIMENTOS</t>
        </is>
      </c>
      <c r="O834" t="inlineStr">
        <is>
          <t>05/2026</t>
        </is>
      </c>
    </row>
    <row r="835">
      <c r="A835" t="n">
        <v>235429</v>
      </c>
      <c r="B835" t="n">
        <v>122</v>
      </c>
      <c r="C835" t="inlineStr">
        <is>
          <t>Arcos</t>
        </is>
      </c>
      <c r="D835" t="inlineStr">
        <is>
          <t>MARIO PEDRO FELICIANO - HORTIFRUTI</t>
        </is>
      </c>
      <c r="E835" t="inlineStr">
        <is>
          <t>477796</t>
        </is>
      </c>
      <c r="F835" s="550" t="n">
        <v>46165</v>
      </c>
      <c r="G835" t="n">
        <v>19498</v>
      </c>
      <c r="H835" t="inlineStr">
        <is>
          <t>ALFACE ROMANA KG</t>
        </is>
      </c>
      <c r="I835" t="inlineStr">
        <is>
          <t>ALIMENTOS</t>
        </is>
      </c>
      <c r="J835" t="n">
        <v>0.67</v>
      </c>
      <c r="K835" t="inlineStr">
        <is>
          <t>KG</t>
        </is>
      </c>
      <c r="L835" t="n">
        <v>7.04</v>
      </c>
      <c r="M835" t="n">
        <v>10.507463</v>
      </c>
      <c r="N835" t="inlineStr">
        <is>
          <t>ALIMENTOS</t>
        </is>
      </c>
      <c r="O835" t="inlineStr">
        <is>
          <t>05/2026</t>
        </is>
      </c>
    </row>
    <row r="836">
      <c r="A836" t="n">
        <v>235429</v>
      </c>
      <c r="B836" t="n">
        <v>122</v>
      </c>
      <c r="C836" t="inlineStr">
        <is>
          <t>Arcos</t>
        </is>
      </c>
      <c r="D836" t="inlineStr">
        <is>
          <t>MARIO PEDRO FELICIANO - HORTIFRUTI</t>
        </is>
      </c>
      <c r="E836" t="inlineStr">
        <is>
          <t>477796</t>
        </is>
      </c>
      <c r="F836" s="550" t="n">
        <v>46165</v>
      </c>
      <c r="G836" t="n">
        <v>19589</v>
      </c>
      <c r="H836" t="inlineStr">
        <is>
          <t>PEPINO JAPONES KG</t>
        </is>
      </c>
      <c r="I836" t="inlineStr">
        <is>
          <t>ALIMENTOS</t>
        </is>
      </c>
      <c r="J836" t="n">
        <v>0.59</v>
      </c>
      <c r="K836" t="inlineStr">
        <is>
          <t>KG</t>
        </is>
      </c>
      <c r="L836" t="n">
        <v>6.29</v>
      </c>
      <c r="M836" t="n">
        <v>10.661017</v>
      </c>
      <c r="N836" t="inlineStr">
        <is>
          <t>ALIMENTOS</t>
        </is>
      </c>
      <c r="O836" t="inlineStr">
        <is>
          <t>05/2026</t>
        </is>
      </c>
    </row>
    <row r="837">
      <c r="A837" t="n">
        <v>235429</v>
      </c>
      <c r="B837" t="n">
        <v>122</v>
      </c>
      <c r="C837" t="inlineStr">
        <is>
          <t>Arcos</t>
        </is>
      </c>
      <c r="D837" t="inlineStr">
        <is>
          <t>MARIO PEDRO FELICIANO - HORTIFRUTI</t>
        </is>
      </c>
      <c r="E837" t="inlineStr">
        <is>
          <t>477796</t>
        </is>
      </c>
      <c r="F837" s="550" t="n">
        <v>46165</v>
      </c>
      <c r="G837" t="n">
        <v>19558</v>
      </c>
      <c r="H837" t="inlineStr">
        <is>
          <t>QUIABO KG</t>
        </is>
      </c>
      <c r="I837" t="inlineStr">
        <is>
          <t>ALIMENTOS</t>
        </is>
      </c>
      <c r="J837" t="n">
        <v>1</v>
      </c>
      <c r="K837" t="inlineStr">
        <is>
          <t>KG</t>
        </is>
      </c>
      <c r="L837" t="n">
        <v>20.3</v>
      </c>
      <c r="M837" t="n">
        <v>20.3</v>
      </c>
      <c r="N837" t="inlineStr">
        <is>
          <t>ALIMENTOS</t>
        </is>
      </c>
      <c r="O837" t="inlineStr">
        <is>
          <t>05/2026</t>
        </is>
      </c>
    </row>
    <row r="838">
      <c r="A838" t="n">
        <v>235429</v>
      </c>
      <c r="B838" t="n">
        <v>122</v>
      </c>
      <c r="C838" t="inlineStr">
        <is>
          <t>Arcos</t>
        </is>
      </c>
      <c r="D838" t="inlineStr">
        <is>
          <t>MARIO PEDRO FELICIANO - HORTIFRUTI</t>
        </is>
      </c>
      <c r="E838" t="inlineStr">
        <is>
          <t>477796</t>
        </is>
      </c>
      <c r="F838" s="550" t="n">
        <v>46165</v>
      </c>
      <c r="G838" t="n">
        <v>23186</v>
      </c>
      <c r="H838" t="inlineStr">
        <is>
          <t>TOMATE CARMEM SALADA KG</t>
        </is>
      </c>
      <c r="I838" t="inlineStr">
        <is>
          <t>ALIMENTOS</t>
        </is>
      </c>
      <c r="J838" t="n">
        <v>10</v>
      </c>
      <c r="K838" t="inlineStr">
        <is>
          <t>KG</t>
        </is>
      </c>
      <c r="L838" t="n">
        <v>128.9</v>
      </c>
      <c r="M838" t="n">
        <v>12.89</v>
      </c>
      <c r="N838" t="inlineStr">
        <is>
          <t>ALIMENTOS</t>
        </is>
      </c>
      <c r="O838" t="inlineStr">
        <is>
          <t>05/2026</t>
        </is>
      </c>
    </row>
    <row r="839">
      <c r="A839" t="n">
        <v>235428</v>
      </c>
      <c r="B839" t="n">
        <v>122</v>
      </c>
      <c r="C839" t="inlineStr">
        <is>
          <t>Arcos</t>
        </is>
      </c>
      <c r="D839" t="inlineStr">
        <is>
          <t>DO CHEF DISTRIBUIDORA DE ALIMENTOS LTDA</t>
        </is>
      </c>
      <c r="E839" t="inlineStr">
        <is>
          <t>1844</t>
        </is>
      </c>
      <c r="F839" s="550" t="n">
        <v>46164</v>
      </c>
      <c r="G839" t="n">
        <v>19621</v>
      </c>
      <c r="H839" t="inlineStr">
        <is>
          <t>CENOURA KG</t>
        </is>
      </c>
      <c r="I839" t="inlineStr">
        <is>
          <t>ALIMENTOS</t>
        </is>
      </c>
      <c r="J839" t="n">
        <v>4</v>
      </c>
      <c r="K839" t="inlineStr">
        <is>
          <t>KG</t>
        </is>
      </c>
      <c r="L839" t="n">
        <v>33.8</v>
      </c>
      <c r="M839" t="n">
        <v>8.449999999999999</v>
      </c>
      <c r="N839" t="inlineStr">
        <is>
          <t>ALIMENTOS</t>
        </is>
      </c>
      <c r="O839" t="inlineStr">
        <is>
          <t>05/2026</t>
        </is>
      </c>
    </row>
    <row r="840">
      <c r="A840" t="n">
        <v>235428</v>
      </c>
      <c r="B840" t="n">
        <v>122</v>
      </c>
      <c r="C840" t="inlineStr">
        <is>
          <t>Arcos</t>
        </is>
      </c>
      <c r="D840" t="inlineStr">
        <is>
          <t>DO CHEF DISTRIBUIDORA DE ALIMENTOS LTDA</t>
        </is>
      </c>
      <c r="E840" t="inlineStr">
        <is>
          <t>1844</t>
        </is>
      </c>
      <c r="F840" s="550" t="n">
        <v>46164</v>
      </c>
      <c r="G840" t="n">
        <v>19654</v>
      </c>
      <c r="H840" t="inlineStr">
        <is>
          <t>ABOBRINHA ITALIANA GRAUDA KG</t>
        </is>
      </c>
      <c r="I840" t="inlineStr">
        <is>
          <t>ALIMENTOS</t>
        </is>
      </c>
      <c r="J840" t="n">
        <v>4</v>
      </c>
      <c r="K840" t="inlineStr">
        <is>
          <t>KG</t>
        </is>
      </c>
      <c r="L840" t="n">
        <v>28.6</v>
      </c>
      <c r="M840" t="n">
        <v>7.15</v>
      </c>
      <c r="N840" t="inlineStr">
        <is>
          <t>ALIMENTOS</t>
        </is>
      </c>
      <c r="O840" t="inlineStr">
        <is>
          <t>05/2026</t>
        </is>
      </c>
    </row>
    <row r="841">
      <c r="A841" t="n">
        <v>235428</v>
      </c>
      <c r="B841" t="n">
        <v>122</v>
      </c>
      <c r="C841" t="inlineStr">
        <is>
          <t>Arcos</t>
        </is>
      </c>
      <c r="D841" t="inlineStr">
        <is>
          <t>DO CHEF DISTRIBUIDORA DE ALIMENTOS LTDA</t>
        </is>
      </c>
      <c r="E841" t="inlineStr">
        <is>
          <t>1844</t>
        </is>
      </c>
      <c r="F841" s="550" t="n">
        <v>46164</v>
      </c>
      <c r="G841" t="n">
        <v>23198</v>
      </c>
      <c r="H841" t="inlineStr">
        <is>
          <t>PIMENTAO VERMELHO KG</t>
        </is>
      </c>
      <c r="I841" t="inlineStr">
        <is>
          <t>ALIMENTOS</t>
        </is>
      </c>
      <c r="J841" t="n">
        <v>5</v>
      </c>
      <c r="K841" t="inlineStr">
        <is>
          <t>KG</t>
        </is>
      </c>
      <c r="L841" t="n">
        <v>84.5</v>
      </c>
      <c r="M841" t="n">
        <v>16.9</v>
      </c>
      <c r="N841" t="inlineStr">
        <is>
          <t>ALIMENTOS</t>
        </is>
      </c>
      <c r="O841" t="inlineStr">
        <is>
          <t>05/2026</t>
        </is>
      </c>
    </row>
    <row r="842">
      <c r="A842" t="n">
        <v>235428</v>
      </c>
      <c r="B842" t="n">
        <v>122</v>
      </c>
      <c r="C842" t="inlineStr">
        <is>
          <t>Arcos</t>
        </is>
      </c>
      <c r="D842" t="inlineStr">
        <is>
          <t>DO CHEF DISTRIBUIDORA DE ALIMENTOS LTDA</t>
        </is>
      </c>
      <c r="E842" t="inlineStr">
        <is>
          <t>1844</t>
        </is>
      </c>
      <c r="F842" s="550" t="n">
        <v>46164</v>
      </c>
      <c r="G842" t="n">
        <v>26631</v>
      </c>
      <c r="H842" t="inlineStr">
        <is>
          <t>MANJERICAO BASILICO KG</t>
        </is>
      </c>
      <c r="I842" t="inlineStr">
        <is>
          <t>ALIMENTOS</t>
        </is>
      </c>
      <c r="J842" t="n">
        <v>2.5</v>
      </c>
      <c r="K842" t="inlineStr">
        <is>
          <t>KG</t>
        </is>
      </c>
      <c r="L842" t="n">
        <v>130</v>
      </c>
      <c r="M842" t="n">
        <v>52</v>
      </c>
      <c r="N842" t="inlineStr">
        <is>
          <t>ALIMENTOS</t>
        </is>
      </c>
      <c r="O842" t="inlineStr">
        <is>
          <t>05/2026</t>
        </is>
      </c>
    </row>
    <row r="843">
      <c r="A843" t="n">
        <v>235428</v>
      </c>
      <c r="B843" t="n">
        <v>122</v>
      </c>
      <c r="C843" t="inlineStr">
        <is>
          <t>Arcos</t>
        </is>
      </c>
      <c r="D843" t="inlineStr">
        <is>
          <t>DO CHEF DISTRIBUIDORA DE ALIMENTOS LTDA</t>
        </is>
      </c>
      <c r="E843" t="inlineStr">
        <is>
          <t>1844</t>
        </is>
      </c>
      <c r="F843" s="550" t="n">
        <v>46164</v>
      </c>
      <c r="G843" t="n">
        <v>23096</v>
      </c>
      <c r="H843" t="inlineStr">
        <is>
          <t>OVO BRANCO UN</t>
        </is>
      </c>
      <c r="I843" t="inlineStr">
        <is>
          <t>ALIMENTOS</t>
        </is>
      </c>
      <c r="J843" t="n">
        <v>30</v>
      </c>
      <c r="K843" t="inlineStr">
        <is>
          <t>UN</t>
        </is>
      </c>
      <c r="L843" t="n">
        <v>18.6</v>
      </c>
      <c r="M843" t="n">
        <v>0.62</v>
      </c>
      <c r="N843" t="inlineStr">
        <is>
          <t>ALIMENTOS</t>
        </is>
      </c>
      <c r="O843" t="inlineStr">
        <is>
          <t>05/2026</t>
        </is>
      </c>
    </row>
    <row r="844">
      <c r="A844" t="n">
        <v>235427</v>
      </c>
      <c r="B844" t="n">
        <v>122</v>
      </c>
      <c r="C844" t="inlineStr">
        <is>
          <t>Arcos</t>
        </is>
      </c>
      <c r="D844" t="inlineStr">
        <is>
          <t>CECILIA TSUYACO ARAKI SILVA LTDA</t>
        </is>
      </c>
      <c r="E844" t="inlineStr">
        <is>
          <t>392342</t>
        </is>
      </c>
      <c r="F844" s="550" t="n">
        <v>46164</v>
      </c>
      <c r="G844" t="n">
        <v>23095</v>
      </c>
      <c r="H844" t="inlineStr">
        <is>
          <t>OVO CAIPIRA UN</t>
        </is>
      </c>
      <c r="I844" t="inlineStr">
        <is>
          <t>ALIMENTOS</t>
        </is>
      </c>
      <c r="J844" t="n">
        <v>200</v>
      </c>
      <c r="K844" t="inlineStr">
        <is>
          <t>UN</t>
        </is>
      </c>
      <c r="L844" t="n">
        <v>200</v>
      </c>
      <c r="M844" t="n">
        <v>1</v>
      </c>
      <c r="N844" t="inlineStr">
        <is>
          <t>ALIMENTOS</t>
        </is>
      </c>
      <c r="O844" t="inlineStr">
        <is>
          <t>05/2026</t>
        </is>
      </c>
    </row>
    <row r="845">
      <c r="A845" t="n">
        <v>235427</v>
      </c>
      <c r="B845" t="n">
        <v>122</v>
      </c>
      <c r="C845" t="inlineStr">
        <is>
          <t>Arcos</t>
        </is>
      </c>
      <c r="D845" t="inlineStr">
        <is>
          <t>CECILIA TSUYACO ARAKI SILVA LTDA</t>
        </is>
      </c>
      <c r="E845" t="inlineStr">
        <is>
          <t>392342</t>
        </is>
      </c>
      <c r="F845" s="550" t="n">
        <v>46164</v>
      </c>
      <c r="G845" t="n">
        <v>23113</v>
      </c>
      <c r="H845" t="inlineStr">
        <is>
          <t>SALSA KG</t>
        </is>
      </c>
      <c r="I845" t="inlineStr">
        <is>
          <t>ALIMENTOS</t>
        </is>
      </c>
      <c r="J845" t="n">
        <v>0.6</v>
      </c>
      <c r="K845" t="inlineStr">
        <is>
          <t>KG</t>
        </is>
      </c>
      <c r="L845" t="n">
        <v>7.8</v>
      </c>
      <c r="M845" t="n">
        <v>13</v>
      </c>
      <c r="N845" t="inlineStr">
        <is>
          <t>ALIMENTOS</t>
        </is>
      </c>
      <c r="O845" t="inlineStr">
        <is>
          <t>05/2026</t>
        </is>
      </c>
    </row>
    <row r="846">
      <c r="A846" t="n">
        <v>235427</v>
      </c>
      <c r="B846" t="n">
        <v>122</v>
      </c>
      <c r="C846" t="inlineStr">
        <is>
          <t>Arcos</t>
        </is>
      </c>
      <c r="D846" t="inlineStr">
        <is>
          <t>CECILIA TSUYACO ARAKI SILVA LTDA</t>
        </is>
      </c>
      <c r="E846" t="inlineStr">
        <is>
          <t>392342</t>
        </is>
      </c>
      <c r="F846" s="550" t="n">
        <v>46164</v>
      </c>
      <c r="G846" t="n">
        <v>19480</v>
      </c>
      <c r="H846" t="inlineStr">
        <is>
          <t>HORTELA HIDROPONICA KG</t>
        </is>
      </c>
      <c r="I846" t="inlineStr">
        <is>
          <t>ALIMENTOS</t>
        </is>
      </c>
      <c r="J846" t="n">
        <v>0.3</v>
      </c>
      <c r="K846" t="inlineStr">
        <is>
          <t>KG</t>
        </is>
      </c>
      <c r="L846" t="n">
        <v>4.95</v>
      </c>
      <c r="M846" t="n">
        <v>16.5</v>
      </c>
      <c r="N846" t="inlineStr">
        <is>
          <t>ALIMENTOS</t>
        </is>
      </c>
      <c r="O846" t="inlineStr">
        <is>
          <t>05/2026</t>
        </is>
      </c>
    </row>
    <row r="847">
      <c r="A847" t="n">
        <v>235427</v>
      </c>
      <c r="B847" t="n">
        <v>122</v>
      </c>
      <c r="C847" t="inlineStr">
        <is>
          <t>Arcos</t>
        </is>
      </c>
      <c r="D847" t="inlineStr">
        <is>
          <t>CECILIA TSUYACO ARAKI SILVA LTDA</t>
        </is>
      </c>
      <c r="E847" t="inlineStr">
        <is>
          <t>392342</t>
        </is>
      </c>
      <c r="F847" s="550" t="n">
        <v>46164</v>
      </c>
      <c r="G847" t="n">
        <v>24509</v>
      </c>
      <c r="H847" t="inlineStr">
        <is>
          <t>CEBOLA BRANCA KG</t>
        </is>
      </c>
      <c r="I847" t="inlineStr">
        <is>
          <t>ALIMENTOS</t>
        </is>
      </c>
      <c r="J847" t="n">
        <v>20</v>
      </c>
      <c r="K847" t="inlineStr">
        <is>
          <t>KG</t>
        </is>
      </c>
      <c r="L847" t="n">
        <v>94</v>
      </c>
      <c r="M847" t="n">
        <v>4.7</v>
      </c>
      <c r="N847" t="inlineStr">
        <is>
          <t>ALIMENTOS</t>
        </is>
      </c>
      <c r="O847" t="inlineStr">
        <is>
          <t>05/2026</t>
        </is>
      </c>
    </row>
    <row r="848">
      <c r="A848" t="n">
        <v>235427</v>
      </c>
      <c r="B848" t="n">
        <v>122</v>
      </c>
      <c r="C848" t="inlineStr">
        <is>
          <t>Arcos</t>
        </is>
      </c>
      <c r="D848" t="inlineStr">
        <is>
          <t>CECILIA TSUYACO ARAKI SILVA LTDA</t>
        </is>
      </c>
      <c r="E848" t="inlineStr">
        <is>
          <t>392342</t>
        </is>
      </c>
      <c r="F848" s="550" t="n">
        <v>46164</v>
      </c>
      <c r="G848" t="n">
        <v>23390</v>
      </c>
      <c r="H848" t="inlineStr">
        <is>
          <t>BANANA DA TERRA KG</t>
        </is>
      </c>
      <c r="I848" t="inlineStr">
        <is>
          <t>ALIMENTOS</t>
        </is>
      </c>
      <c r="J848" t="n">
        <v>6</v>
      </c>
      <c r="K848" t="inlineStr">
        <is>
          <t>KG</t>
        </is>
      </c>
      <c r="L848" t="n">
        <v>48</v>
      </c>
      <c r="M848" t="n">
        <v>8</v>
      </c>
      <c r="N848" t="inlineStr">
        <is>
          <t>ALIMENTOS</t>
        </is>
      </c>
      <c r="O848" t="inlineStr">
        <is>
          <t>05/2026</t>
        </is>
      </c>
    </row>
    <row r="849">
      <c r="A849" t="n">
        <v>235427</v>
      </c>
      <c r="B849" t="n">
        <v>122</v>
      </c>
      <c r="C849" t="inlineStr">
        <is>
          <t>Arcos</t>
        </is>
      </c>
      <c r="D849" t="inlineStr">
        <is>
          <t>CECILIA TSUYACO ARAKI SILVA LTDA</t>
        </is>
      </c>
      <c r="E849" t="inlineStr">
        <is>
          <t>392342</t>
        </is>
      </c>
      <c r="F849" s="550" t="n">
        <v>46164</v>
      </c>
      <c r="G849" t="n">
        <v>19502</v>
      </c>
      <c r="H849" t="inlineStr">
        <is>
          <t>ALFACE CRESPA ROXA KG</t>
        </is>
      </c>
      <c r="I849" t="inlineStr">
        <is>
          <t>ALIMENTOS</t>
        </is>
      </c>
      <c r="J849" t="n">
        <v>0.6</v>
      </c>
      <c r="K849" t="inlineStr">
        <is>
          <t>KG</t>
        </is>
      </c>
      <c r="L849" t="n">
        <v>8.4</v>
      </c>
      <c r="M849" t="n">
        <v>14</v>
      </c>
      <c r="N849" t="inlineStr">
        <is>
          <t>ALIMENTOS</t>
        </is>
      </c>
      <c r="O849" t="inlineStr">
        <is>
          <t>05/2026</t>
        </is>
      </c>
    </row>
    <row r="850">
      <c r="A850" t="n">
        <v>235427</v>
      </c>
      <c r="B850" t="n">
        <v>122</v>
      </c>
      <c r="C850" t="inlineStr">
        <is>
          <t>Arcos</t>
        </is>
      </c>
      <c r="D850" t="inlineStr">
        <is>
          <t>CECILIA TSUYACO ARAKI SILVA LTDA</t>
        </is>
      </c>
      <c r="E850" t="inlineStr">
        <is>
          <t>392342</t>
        </is>
      </c>
      <c r="F850" s="550" t="n">
        <v>46164</v>
      </c>
      <c r="G850" t="n">
        <v>19759</v>
      </c>
      <c r="H850" t="inlineStr">
        <is>
          <t>LARANJA BAHIA KG</t>
        </is>
      </c>
      <c r="I850" t="inlineStr">
        <is>
          <t>ALIMENTOS</t>
        </is>
      </c>
      <c r="J850" t="n">
        <v>5</v>
      </c>
      <c r="K850" t="inlineStr">
        <is>
          <t>KG</t>
        </is>
      </c>
      <c r="L850" t="n">
        <v>47.5</v>
      </c>
      <c r="M850" t="n">
        <v>9.5</v>
      </c>
      <c r="N850" t="inlineStr">
        <is>
          <t>ALIMENTOS</t>
        </is>
      </c>
      <c r="O850" t="inlineStr">
        <is>
          <t>05/2026</t>
        </is>
      </c>
    </row>
    <row r="851">
      <c r="A851" t="n">
        <v>235427</v>
      </c>
      <c r="B851" t="n">
        <v>122</v>
      </c>
      <c r="C851" t="inlineStr">
        <is>
          <t>Arcos</t>
        </is>
      </c>
      <c r="D851" t="inlineStr">
        <is>
          <t>CECILIA TSUYACO ARAKI SILVA LTDA</t>
        </is>
      </c>
      <c r="E851" t="inlineStr">
        <is>
          <t>392342</t>
        </is>
      </c>
      <c r="F851" s="550" t="n">
        <v>46164</v>
      </c>
      <c r="G851" t="n">
        <v>23361</v>
      </c>
      <c r="H851" t="inlineStr">
        <is>
          <t>LARANJA PERA KG</t>
        </is>
      </c>
      <c r="I851" t="inlineStr">
        <is>
          <t>ALIMENTOS</t>
        </is>
      </c>
      <c r="J851" t="n">
        <v>20</v>
      </c>
      <c r="K851" t="inlineStr">
        <is>
          <t>KG</t>
        </is>
      </c>
      <c r="L851" t="n">
        <v>56</v>
      </c>
      <c r="M851" t="n">
        <v>2.8</v>
      </c>
      <c r="N851" t="inlineStr">
        <is>
          <t>ALIMENTOS</t>
        </is>
      </c>
      <c r="O851" t="inlineStr">
        <is>
          <t>05/2026</t>
        </is>
      </c>
    </row>
    <row r="852">
      <c r="A852" t="n">
        <v>235427</v>
      </c>
      <c r="B852" t="n">
        <v>122</v>
      </c>
      <c r="C852" t="inlineStr">
        <is>
          <t>Arcos</t>
        </is>
      </c>
      <c r="D852" t="inlineStr">
        <is>
          <t>CECILIA TSUYACO ARAKI SILVA LTDA</t>
        </is>
      </c>
      <c r="E852" t="inlineStr">
        <is>
          <t>392342</t>
        </is>
      </c>
      <c r="F852" s="550" t="n">
        <v>46164</v>
      </c>
      <c r="G852" t="n">
        <v>19503</v>
      </c>
      <c r="H852" t="inlineStr">
        <is>
          <t>ALFACE CRESPA KG</t>
        </is>
      </c>
      <c r="I852" t="inlineStr">
        <is>
          <t>ALIMENTOS</t>
        </is>
      </c>
      <c r="J852" t="n">
        <v>0.6</v>
      </c>
      <c r="K852" t="inlineStr">
        <is>
          <t>KG</t>
        </is>
      </c>
      <c r="L852" t="n">
        <v>4.8</v>
      </c>
      <c r="M852" t="n">
        <v>8</v>
      </c>
      <c r="N852" t="inlineStr">
        <is>
          <t>ALIMENTOS</t>
        </is>
      </c>
      <c r="O852" t="inlineStr">
        <is>
          <t>05/2026</t>
        </is>
      </c>
    </row>
    <row r="853">
      <c r="A853" t="n">
        <v>235427</v>
      </c>
      <c r="B853" t="n">
        <v>122</v>
      </c>
      <c r="C853" t="inlineStr">
        <is>
          <t>Arcos</t>
        </is>
      </c>
      <c r="D853" t="inlineStr">
        <is>
          <t>CECILIA TSUYACO ARAKI SILVA LTDA</t>
        </is>
      </c>
      <c r="E853" t="inlineStr">
        <is>
          <t>392342</t>
        </is>
      </c>
      <c r="F853" s="550" t="n">
        <v>46164</v>
      </c>
      <c r="G853" t="n">
        <v>19472</v>
      </c>
      <c r="H853" t="inlineStr">
        <is>
          <t>RUCULA KG</t>
        </is>
      </c>
      <c r="I853" t="inlineStr">
        <is>
          <t>ALIMENTOS</t>
        </is>
      </c>
      <c r="J853" t="n">
        <v>1</v>
      </c>
      <c r="K853" t="inlineStr">
        <is>
          <t>KG</t>
        </is>
      </c>
      <c r="L853" t="n">
        <v>18.3</v>
      </c>
      <c r="M853" t="n">
        <v>18.3</v>
      </c>
      <c r="N853" t="inlineStr">
        <is>
          <t>ALIMENTOS</t>
        </is>
      </c>
      <c r="O853" t="inlineStr">
        <is>
          <t>05/2026</t>
        </is>
      </c>
    </row>
    <row r="854">
      <c r="A854" t="n">
        <v>235427</v>
      </c>
      <c r="B854" t="n">
        <v>122</v>
      </c>
      <c r="C854" t="inlineStr">
        <is>
          <t>Arcos</t>
        </is>
      </c>
      <c r="D854" t="inlineStr">
        <is>
          <t>CECILIA TSUYACO ARAKI SILVA LTDA</t>
        </is>
      </c>
      <c r="E854" t="inlineStr">
        <is>
          <t>392342</t>
        </is>
      </c>
      <c r="F854" s="550" t="n">
        <v>46164</v>
      </c>
      <c r="G854" t="n">
        <v>19751</v>
      </c>
      <c r="H854" t="inlineStr">
        <is>
          <t>LIMAO SICILIANO KG</t>
        </is>
      </c>
      <c r="I854" t="inlineStr">
        <is>
          <t>ALIMENTOS</t>
        </is>
      </c>
      <c r="J854" t="n">
        <v>7</v>
      </c>
      <c r="K854" t="inlineStr">
        <is>
          <t>KG</t>
        </is>
      </c>
      <c r="L854" t="n">
        <v>59.5</v>
      </c>
      <c r="M854" t="n">
        <v>8.5</v>
      </c>
      <c r="N854" t="inlineStr">
        <is>
          <t>ALIMENTOS</t>
        </is>
      </c>
      <c r="O854" t="inlineStr">
        <is>
          <t>05/2026</t>
        </is>
      </c>
    </row>
    <row r="855">
      <c r="A855" t="n">
        <v>235427</v>
      </c>
      <c r="B855" t="n">
        <v>122</v>
      </c>
      <c r="C855" t="inlineStr">
        <is>
          <t>Arcos</t>
        </is>
      </c>
      <c r="D855" t="inlineStr">
        <is>
          <t>CECILIA TSUYACO ARAKI SILVA LTDA</t>
        </is>
      </c>
      <c r="E855" t="inlineStr">
        <is>
          <t>392342</t>
        </is>
      </c>
      <c r="F855" s="550" t="n">
        <v>46164</v>
      </c>
      <c r="G855" t="n">
        <v>19787</v>
      </c>
      <c r="H855" t="inlineStr">
        <is>
          <t>ABACAXI PEROLA KG</t>
        </is>
      </c>
      <c r="I855" t="inlineStr">
        <is>
          <t>ALIMENTOS</t>
        </is>
      </c>
      <c r="J855" t="n">
        <v>1.5</v>
      </c>
      <c r="K855" t="inlineStr">
        <is>
          <t>KG</t>
        </is>
      </c>
      <c r="L855" t="n">
        <v>8.77</v>
      </c>
      <c r="M855" t="n">
        <v>5.846667</v>
      </c>
      <c r="N855" t="inlineStr">
        <is>
          <t>ALIMENTOS</t>
        </is>
      </c>
      <c r="O855" t="inlineStr">
        <is>
          <t>05/2026</t>
        </is>
      </c>
    </row>
    <row r="856">
      <c r="A856" t="n">
        <v>235427</v>
      </c>
      <c r="B856" t="n">
        <v>122</v>
      </c>
      <c r="C856" t="inlineStr">
        <is>
          <t>Arcos</t>
        </is>
      </c>
      <c r="D856" t="inlineStr">
        <is>
          <t>CECILIA TSUYACO ARAKI SILVA LTDA</t>
        </is>
      </c>
      <c r="E856" t="inlineStr">
        <is>
          <t>392342</t>
        </is>
      </c>
      <c r="F856" s="550" t="n">
        <v>46164</v>
      </c>
      <c r="G856" t="n">
        <v>23359</v>
      </c>
      <c r="H856" t="inlineStr">
        <is>
          <t>LIMAO TAHITI KG</t>
        </is>
      </c>
      <c r="I856" t="inlineStr">
        <is>
          <t>ALIMENTOS</t>
        </is>
      </c>
      <c r="J856" t="n">
        <v>10</v>
      </c>
      <c r="K856" t="inlineStr">
        <is>
          <t>KG</t>
        </is>
      </c>
      <c r="L856" t="n">
        <v>21.5</v>
      </c>
      <c r="M856" t="n">
        <v>2.15</v>
      </c>
      <c r="N856" t="inlineStr">
        <is>
          <t>ALIMENTOS</t>
        </is>
      </c>
      <c r="O856" t="inlineStr">
        <is>
          <t>05/2026</t>
        </is>
      </c>
    </row>
    <row r="857">
      <c r="A857" t="n">
        <v>235427</v>
      </c>
      <c r="B857" t="n">
        <v>122</v>
      </c>
      <c r="C857" t="inlineStr">
        <is>
          <t>Arcos</t>
        </is>
      </c>
      <c r="D857" t="inlineStr">
        <is>
          <t>CECILIA TSUYACO ARAKI SILVA LTDA</t>
        </is>
      </c>
      <c r="E857" t="inlineStr">
        <is>
          <t>392342</t>
        </is>
      </c>
      <c r="F857" s="550" t="n">
        <v>46164</v>
      </c>
      <c r="G857" t="n">
        <v>19476</v>
      </c>
      <c r="H857" t="inlineStr">
        <is>
          <t>MANJERICAO KG</t>
        </is>
      </c>
      <c r="I857" t="inlineStr">
        <is>
          <t>ALIMENTOS</t>
        </is>
      </c>
      <c r="J857" t="n">
        <v>0.4</v>
      </c>
      <c r="K857" t="inlineStr">
        <is>
          <t>KG</t>
        </is>
      </c>
      <c r="L857" t="n">
        <v>26</v>
      </c>
      <c r="M857" t="n">
        <v>65</v>
      </c>
      <c r="N857" t="inlineStr">
        <is>
          <t>ALIMENTOS</t>
        </is>
      </c>
      <c r="O857" t="inlineStr">
        <is>
          <t>05/2026</t>
        </is>
      </c>
    </row>
    <row r="858">
      <c r="A858" t="n">
        <v>235427</v>
      </c>
      <c r="B858" t="n">
        <v>122</v>
      </c>
      <c r="C858" t="inlineStr">
        <is>
          <t>Arcos</t>
        </is>
      </c>
      <c r="D858" t="inlineStr">
        <is>
          <t>CECILIA TSUYACO ARAKI SILVA LTDA</t>
        </is>
      </c>
      <c r="E858" t="inlineStr">
        <is>
          <t>392342</t>
        </is>
      </c>
      <c r="F858" s="550" t="n">
        <v>46164</v>
      </c>
      <c r="G858" t="n">
        <v>19846</v>
      </c>
      <c r="H858" t="inlineStr">
        <is>
          <t>BROTO DE MOYASHI GRANEL KG</t>
        </is>
      </c>
      <c r="I858" t="inlineStr">
        <is>
          <t>ALIMENTOS</t>
        </is>
      </c>
      <c r="J858" t="n">
        <v>0.5</v>
      </c>
      <c r="K858" t="inlineStr">
        <is>
          <t>KG</t>
        </is>
      </c>
      <c r="L858" t="n">
        <v>10.5</v>
      </c>
      <c r="M858" t="n">
        <v>21</v>
      </c>
      <c r="N858" t="inlineStr">
        <is>
          <t>ALIMENTOS</t>
        </is>
      </c>
      <c r="O858" t="inlineStr">
        <is>
          <t>05/2026</t>
        </is>
      </c>
    </row>
    <row r="859">
      <c r="A859" t="n">
        <v>235427</v>
      </c>
      <c r="B859" t="n">
        <v>122</v>
      </c>
      <c r="C859" t="inlineStr">
        <is>
          <t>Arcos</t>
        </is>
      </c>
      <c r="D859" t="inlineStr">
        <is>
          <t>CECILIA TSUYACO ARAKI SILVA LTDA</t>
        </is>
      </c>
      <c r="E859" t="inlineStr">
        <is>
          <t>392342</t>
        </is>
      </c>
      <c r="F859" s="550" t="n">
        <v>46164</v>
      </c>
      <c r="G859" t="n">
        <v>25647</v>
      </c>
      <c r="H859" t="inlineStr">
        <is>
          <t>ACELGA BOK CHOY KG</t>
        </is>
      </c>
      <c r="I859" t="inlineStr">
        <is>
          <t>ALIMENTOS</t>
        </is>
      </c>
      <c r="J859" t="n">
        <v>0.6</v>
      </c>
      <c r="K859" t="inlineStr">
        <is>
          <t>KG</t>
        </is>
      </c>
      <c r="L859" t="n">
        <v>10.8</v>
      </c>
      <c r="M859" t="n">
        <v>18</v>
      </c>
      <c r="N859" t="inlineStr">
        <is>
          <t>ALIMENTOS</t>
        </is>
      </c>
      <c r="O859" t="inlineStr">
        <is>
          <t>05/2026</t>
        </is>
      </c>
    </row>
    <row r="860">
      <c r="A860" t="n">
        <v>235427</v>
      </c>
      <c r="B860" t="n">
        <v>122</v>
      </c>
      <c r="C860" t="inlineStr">
        <is>
          <t>Arcos</t>
        </is>
      </c>
      <c r="D860" t="inlineStr">
        <is>
          <t>CECILIA TSUYACO ARAKI SILVA LTDA</t>
        </is>
      </c>
      <c r="E860" t="inlineStr">
        <is>
          <t>392342</t>
        </is>
      </c>
      <c r="F860" s="550" t="n">
        <v>46164</v>
      </c>
      <c r="G860" t="n">
        <v>23236</v>
      </c>
      <c r="H860" t="inlineStr">
        <is>
          <t>COUVE MANTEIGA KG</t>
        </is>
      </c>
      <c r="I860" t="inlineStr">
        <is>
          <t>ALIMENTOS</t>
        </is>
      </c>
      <c r="J860" t="n">
        <v>2</v>
      </c>
      <c r="K860" t="inlineStr">
        <is>
          <t>KG</t>
        </is>
      </c>
      <c r="L860" t="n">
        <v>24</v>
      </c>
      <c r="M860" t="n">
        <v>12</v>
      </c>
      <c r="N860" t="inlineStr">
        <is>
          <t>ALIMENTOS</t>
        </is>
      </c>
      <c r="O860" t="inlineStr">
        <is>
          <t>05/2026</t>
        </is>
      </c>
    </row>
    <row r="861">
      <c r="A861" t="n">
        <v>235427</v>
      </c>
      <c r="B861" t="n">
        <v>122</v>
      </c>
      <c r="C861" t="inlineStr">
        <is>
          <t>Arcos</t>
        </is>
      </c>
      <c r="D861" t="inlineStr">
        <is>
          <t>CECILIA TSUYACO ARAKI SILVA LTDA</t>
        </is>
      </c>
      <c r="E861" t="inlineStr">
        <is>
          <t>392342</t>
        </is>
      </c>
      <c r="F861" s="550" t="n">
        <v>46164</v>
      </c>
      <c r="G861" t="n">
        <v>19505</v>
      </c>
      <c r="H861" t="inlineStr">
        <is>
          <t>ALFACE AMERICANA KG</t>
        </is>
      </c>
      <c r="I861" t="inlineStr">
        <is>
          <t>ALIMENTOS</t>
        </is>
      </c>
      <c r="J861" t="n">
        <v>0.6</v>
      </c>
      <c r="K861" t="inlineStr">
        <is>
          <t>KG</t>
        </is>
      </c>
      <c r="L861" t="n">
        <v>5.7</v>
      </c>
      <c r="M861" t="n">
        <v>9.5</v>
      </c>
      <c r="N861" t="inlineStr">
        <is>
          <t>ALIMENTOS</t>
        </is>
      </c>
      <c r="O861" t="inlineStr">
        <is>
          <t>05/2026</t>
        </is>
      </c>
    </row>
    <row r="862">
      <c r="A862" t="n">
        <v>235427</v>
      </c>
      <c r="B862" t="n">
        <v>122</v>
      </c>
      <c r="C862" t="inlineStr">
        <is>
          <t>Arcos</t>
        </is>
      </c>
      <c r="D862" t="inlineStr">
        <is>
          <t>CECILIA TSUYACO ARAKI SILVA LTDA</t>
        </is>
      </c>
      <c r="E862" t="inlineStr">
        <is>
          <t>392342</t>
        </is>
      </c>
      <c r="F862" s="550" t="n">
        <v>46164</v>
      </c>
      <c r="G862" t="n">
        <v>24037</v>
      </c>
      <c r="H862" t="inlineStr">
        <is>
          <t>ALHO TRITURADO FRITO</t>
        </is>
      </c>
      <c r="I862" t="inlineStr">
        <is>
          <t>ALIMENTOS</t>
        </is>
      </c>
      <c r="J862" t="n">
        <v>3</v>
      </c>
      <c r="K862" t="inlineStr">
        <is>
          <t>KG</t>
        </is>
      </c>
      <c r="L862" t="n">
        <v>52.5</v>
      </c>
      <c r="M862" t="n">
        <v>17.5</v>
      </c>
      <c r="N862" t="inlineStr">
        <is>
          <t>ALIMENTOS</t>
        </is>
      </c>
      <c r="O862" t="inlineStr">
        <is>
          <t>05/2026</t>
        </is>
      </c>
    </row>
    <row r="863">
      <c r="A863" t="n">
        <v>235426</v>
      </c>
      <c r="B863" t="n">
        <v>122</v>
      </c>
      <c r="C863" t="inlineStr">
        <is>
          <t>Arcos</t>
        </is>
      </c>
      <c r="D863" t="inlineStr">
        <is>
          <t>HORTIFRUTI CIUFFI LTDA</t>
        </is>
      </c>
      <c r="E863" t="inlineStr">
        <is>
          <t>31914</t>
        </is>
      </c>
      <c r="F863" s="550" t="n">
        <v>46165</v>
      </c>
      <c r="G863" t="n">
        <v>24083</v>
      </c>
      <c r="H863" t="inlineStr">
        <is>
          <t>BATATA ASTERIX GRAUDA NOIVA KG</t>
        </is>
      </c>
      <c r="I863" t="inlineStr">
        <is>
          <t>ALIMENTOS</t>
        </is>
      </c>
      <c r="J863" t="n">
        <v>50</v>
      </c>
      <c r="K863" t="inlineStr">
        <is>
          <t>KG</t>
        </is>
      </c>
      <c r="L863" t="n">
        <v>410</v>
      </c>
      <c r="M863" t="n">
        <v>8.199999999999999</v>
      </c>
      <c r="N863" t="inlineStr">
        <is>
          <t>ALIMENTOS</t>
        </is>
      </c>
      <c r="O863" t="inlineStr">
        <is>
          <t>05/2026</t>
        </is>
      </c>
    </row>
    <row r="864">
      <c r="A864" t="n">
        <v>235425</v>
      </c>
      <c r="B864" t="n">
        <v>122</v>
      </c>
      <c r="C864" t="inlineStr">
        <is>
          <t>Arcos</t>
        </is>
      </c>
      <c r="D864" t="inlineStr">
        <is>
          <t>DEOLINDA DOS SANTOS FREITAS</t>
        </is>
      </c>
      <c r="E864" t="inlineStr">
        <is>
          <t>2618</t>
        </is>
      </c>
      <c r="F864" s="550" t="n">
        <v>46161</v>
      </c>
      <c r="G864" t="n">
        <v>21433</v>
      </c>
      <c r="H864" t="inlineStr">
        <is>
          <t xml:space="preserve">SACO CRISTAL 30X40 0,20 (PACOTE C/5KG) </t>
        </is>
      </c>
      <c r="I864" t="inlineStr">
        <is>
          <t>DESCARTAVEIS/HIGIENE E LIMPEZA</t>
        </is>
      </c>
      <c r="J864" t="n">
        <v>1</v>
      </c>
      <c r="K864" t="inlineStr">
        <is>
          <t>PC</t>
        </is>
      </c>
      <c r="L864" t="n">
        <v>162.9</v>
      </c>
      <c r="M864" t="n">
        <v>162.9</v>
      </c>
      <c r="N864" t="inlineStr">
        <is>
          <t>DESCARTAVEIS</t>
        </is>
      </c>
      <c r="O864" t="inlineStr">
        <is>
          <t>05/2026</t>
        </is>
      </c>
    </row>
    <row r="865">
      <c r="A865" t="n">
        <v>235424</v>
      </c>
      <c r="B865" t="n">
        <v>122</v>
      </c>
      <c r="C865" t="inlineStr">
        <is>
          <t>Arcos</t>
        </is>
      </c>
      <c r="D865" t="inlineStr">
        <is>
          <t>DEOLINDA DOS SANTOS FREITAS</t>
        </is>
      </c>
      <c r="E865" t="inlineStr">
        <is>
          <t>2623</t>
        </is>
      </c>
      <c r="F865" s="550" t="n">
        <v>46162</v>
      </c>
      <c r="G865" t="n">
        <v>26713</v>
      </c>
      <c r="H865" t="inlineStr">
        <is>
          <t>CAMOMILA DESIDRATADA KG</t>
        </is>
      </c>
      <c r="I865" t="inlineStr">
        <is>
          <t>ALIMENTOS</t>
        </is>
      </c>
      <c r="J865" t="n">
        <v>2</v>
      </c>
      <c r="K865" t="inlineStr">
        <is>
          <t>N/A</t>
        </is>
      </c>
      <c r="L865" t="n">
        <v>110</v>
      </c>
      <c r="M865" t="n">
        <v>55</v>
      </c>
      <c r="N865" t="inlineStr">
        <is>
          <t>ALIMENTOS</t>
        </is>
      </c>
      <c r="O865" t="inlineStr">
        <is>
          <t>05/2026</t>
        </is>
      </c>
    </row>
    <row r="866">
      <c r="A866" t="n">
        <v>235424</v>
      </c>
      <c r="B866" t="n">
        <v>122</v>
      </c>
      <c r="C866" t="inlineStr">
        <is>
          <t>Arcos</t>
        </is>
      </c>
      <c r="D866" t="inlineStr">
        <is>
          <t>DEOLINDA DOS SANTOS FREITAS</t>
        </is>
      </c>
      <c r="E866" t="inlineStr">
        <is>
          <t>2623</t>
        </is>
      </c>
      <c r="F866" s="550" t="n">
        <v>46162</v>
      </c>
      <c r="G866" t="n">
        <v>20861</v>
      </c>
      <c r="H866" t="inlineStr">
        <is>
          <t>GEMA DE OVO PASTEURIZADA NETTO C/1KG UN</t>
        </is>
      </c>
      <c r="I866" t="inlineStr">
        <is>
          <t>ALIMENTOS</t>
        </is>
      </c>
      <c r="J866" t="n">
        <v>6</v>
      </c>
      <c r="K866" t="inlineStr">
        <is>
          <t>UN</t>
        </is>
      </c>
      <c r="L866" t="n">
        <v>280.2</v>
      </c>
      <c r="M866" t="n">
        <v>46.7</v>
      </c>
      <c r="N866" t="inlineStr">
        <is>
          <t>ALIMENTOS</t>
        </is>
      </c>
      <c r="O866" t="inlineStr">
        <is>
          <t>05/2026</t>
        </is>
      </c>
    </row>
    <row r="867">
      <c r="A867" t="n">
        <v>235424</v>
      </c>
      <c r="B867" t="n">
        <v>122</v>
      </c>
      <c r="C867" t="inlineStr">
        <is>
          <t>Arcos</t>
        </is>
      </c>
      <c r="D867" t="inlineStr">
        <is>
          <t>DEOLINDA DOS SANTOS FREITAS</t>
        </is>
      </c>
      <c r="E867" t="inlineStr">
        <is>
          <t>2623</t>
        </is>
      </c>
      <c r="F867" s="550" t="n">
        <v>46162</v>
      </c>
      <c r="G867" t="n">
        <v>21073</v>
      </c>
      <c r="H867" t="inlineStr">
        <is>
          <t>CALDA DE AGAVE AZUL JASMINE ORGANICO 330ML UN</t>
        </is>
      </c>
      <c r="I867" t="inlineStr">
        <is>
          <t>ALIMENTOS</t>
        </is>
      </c>
      <c r="J867" t="n">
        <v>6</v>
      </c>
      <c r="K867" t="inlineStr">
        <is>
          <t>N/A</t>
        </is>
      </c>
      <c r="L867" t="n">
        <v>293.4</v>
      </c>
      <c r="M867" t="n">
        <v>48.9</v>
      </c>
      <c r="N867" t="inlineStr">
        <is>
          <t>ALIMENTOS</t>
        </is>
      </c>
      <c r="O867" t="inlineStr">
        <is>
          <t>05/2026</t>
        </is>
      </c>
    </row>
    <row r="868">
      <c r="A868" t="n">
        <v>235423</v>
      </c>
      <c r="B868" t="n">
        <v>122</v>
      </c>
      <c r="C868" t="inlineStr">
        <is>
          <t>Arcos</t>
        </is>
      </c>
      <c r="D868" t="inlineStr">
        <is>
          <t>DEOLINDA DOS SANTOS FREITAS</t>
        </is>
      </c>
      <c r="E868" t="inlineStr">
        <is>
          <t>2603</t>
        </is>
      </c>
      <c r="F868" s="550" t="n">
        <v>46160</v>
      </c>
      <c r="G868" t="n">
        <v>21665</v>
      </c>
      <c r="H868" t="inlineStr">
        <is>
          <t>SACO DE LIXO 200L PRETO REFORCADO</t>
        </is>
      </c>
      <c r="I868" t="inlineStr">
        <is>
          <t>DESCARTAVEIS/HIGIENE E LIMPEZA</t>
        </is>
      </c>
      <c r="J868" t="n">
        <v>4</v>
      </c>
      <c r="K868" t="inlineStr">
        <is>
          <t>N/A</t>
        </is>
      </c>
      <c r="L868" t="n">
        <v>132.4</v>
      </c>
      <c r="M868" t="n">
        <v>33.1</v>
      </c>
      <c r="N868" t="inlineStr">
        <is>
          <t>DESCARTAVEIS</t>
        </is>
      </c>
      <c r="O868" t="inlineStr">
        <is>
          <t>05/2026</t>
        </is>
      </c>
    </row>
    <row r="869">
      <c r="A869" t="n">
        <v>235423</v>
      </c>
      <c r="B869" t="n">
        <v>122</v>
      </c>
      <c r="C869" t="inlineStr">
        <is>
          <t>Arcos</t>
        </is>
      </c>
      <c r="D869" t="inlineStr">
        <is>
          <t>DEOLINDA DOS SANTOS FREITAS</t>
        </is>
      </c>
      <c r="E869" t="inlineStr">
        <is>
          <t>2603</t>
        </is>
      </c>
      <c r="F869" s="550" t="n">
        <v>46160</v>
      </c>
      <c r="G869" t="n">
        <v>17399</v>
      </c>
      <c r="H869" t="inlineStr">
        <is>
          <t>SACO DE LIXO 20L PRETO C/ 100UN</t>
        </is>
      </c>
      <c r="I869" t="inlineStr">
        <is>
          <t>DESCARTAVEIS/HIGIENE E LIMPEZA</t>
        </is>
      </c>
      <c r="J869" t="n">
        <v>4</v>
      </c>
      <c r="K869" t="inlineStr">
        <is>
          <t>N/A</t>
        </is>
      </c>
      <c r="L869" t="n">
        <v>78.68000000000001</v>
      </c>
      <c r="M869" t="n">
        <v>19.67</v>
      </c>
      <c r="N869" t="inlineStr">
        <is>
          <t>DESCARTAVEIS</t>
        </is>
      </c>
      <c r="O869" t="inlineStr">
        <is>
          <t>05/2026</t>
        </is>
      </c>
    </row>
    <row r="870">
      <c r="A870" t="n">
        <v>235423</v>
      </c>
      <c r="B870" t="n">
        <v>122</v>
      </c>
      <c r="C870" t="inlineStr">
        <is>
          <t>Arcos</t>
        </is>
      </c>
      <c r="D870" t="inlineStr">
        <is>
          <t>DEOLINDA DOS SANTOS FREITAS</t>
        </is>
      </c>
      <c r="E870" t="inlineStr">
        <is>
          <t>2603</t>
        </is>
      </c>
      <c r="F870" s="550" t="n">
        <v>46160</v>
      </c>
      <c r="G870" t="n">
        <v>21432</v>
      </c>
      <c r="H870" t="inlineStr">
        <is>
          <t>SACO CRISTAL 20X30 (PACOTE C/5KG)</t>
        </is>
      </c>
      <c r="I870" t="inlineStr">
        <is>
          <t>DESCARTAVEIS/HIGIENE E LIMPEZA</t>
        </is>
      </c>
      <c r="J870" t="n">
        <v>2</v>
      </c>
      <c r="K870" t="inlineStr">
        <is>
          <t>N/A</t>
        </is>
      </c>
      <c r="L870" t="n">
        <v>325.8</v>
      </c>
      <c r="M870" t="n">
        <v>162.9</v>
      </c>
      <c r="N870" t="inlineStr">
        <is>
          <t>DESCARTAVEIS</t>
        </is>
      </c>
      <c r="O870" t="inlineStr">
        <is>
          <t>05/2026</t>
        </is>
      </c>
    </row>
    <row r="871">
      <c r="A871" t="n">
        <v>235423</v>
      </c>
      <c r="B871" t="n">
        <v>122</v>
      </c>
      <c r="C871" t="inlineStr">
        <is>
          <t>Arcos</t>
        </is>
      </c>
      <c r="D871" t="inlineStr">
        <is>
          <t>DEOLINDA DOS SANTOS FREITAS</t>
        </is>
      </c>
      <c r="E871" t="inlineStr">
        <is>
          <t>2603</t>
        </is>
      </c>
      <c r="F871" s="550" t="n">
        <v>46160</v>
      </c>
      <c r="G871" t="n">
        <v>21738</v>
      </c>
      <c r="H871" t="inlineStr">
        <is>
          <t>FOLHA DE PAPEL FILTRO 60X60 C/100</t>
        </is>
      </c>
      <c r="I871" t="inlineStr">
        <is>
          <t>DESCARTAVEIS/HIGIENE E LIMPEZA</t>
        </is>
      </c>
      <c r="J871" t="n">
        <v>3</v>
      </c>
      <c r="K871" t="inlineStr">
        <is>
          <t>PC</t>
        </is>
      </c>
      <c r="L871" t="n">
        <v>977.4</v>
      </c>
      <c r="M871" t="n">
        <v>325.8</v>
      </c>
      <c r="N871" t="inlineStr">
        <is>
          <t>DESCARTAVEIS</t>
        </is>
      </c>
      <c r="O871" t="inlineStr">
        <is>
          <t>05/2026</t>
        </is>
      </c>
    </row>
    <row r="872">
      <c r="A872" t="n">
        <v>235423</v>
      </c>
      <c r="B872" t="n">
        <v>122</v>
      </c>
      <c r="C872" t="inlineStr">
        <is>
          <t>Arcos</t>
        </is>
      </c>
      <c r="D872" t="inlineStr">
        <is>
          <t>DEOLINDA DOS SANTOS FREITAS</t>
        </is>
      </c>
      <c r="E872" t="inlineStr">
        <is>
          <t>2603</t>
        </is>
      </c>
      <c r="F872" s="550" t="n">
        <v>46160</v>
      </c>
      <c r="G872" t="n">
        <v>17401</v>
      </c>
      <c r="H872" t="inlineStr">
        <is>
          <t>SACO CRISTAL 60X80 0,20 (PACOTE C/5KG)</t>
        </is>
      </c>
      <c r="I872" t="inlineStr">
        <is>
          <t>DESCARTAVEIS/HIGIENE E LIMPEZA</t>
        </is>
      </c>
      <c r="J872" t="n">
        <v>2</v>
      </c>
      <c r="K872" t="inlineStr">
        <is>
          <t>N/A</t>
        </is>
      </c>
      <c r="L872" t="n">
        <v>325.8</v>
      </c>
      <c r="M872" t="n">
        <v>162.9</v>
      </c>
      <c r="N872" t="inlineStr">
        <is>
          <t>DESCARTAVEIS</t>
        </is>
      </c>
      <c r="O872" t="inlineStr">
        <is>
          <t>05/2026</t>
        </is>
      </c>
    </row>
    <row r="873">
      <c r="A873" t="n">
        <v>235423</v>
      </c>
      <c r="B873" t="n">
        <v>122</v>
      </c>
      <c r="C873" t="inlineStr">
        <is>
          <t>Arcos</t>
        </is>
      </c>
      <c r="D873" t="inlineStr">
        <is>
          <t>DEOLINDA DOS SANTOS FREITAS</t>
        </is>
      </c>
      <c r="E873" t="inlineStr">
        <is>
          <t>2603</t>
        </is>
      </c>
      <c r="F873" s="550" t="n">
        <v>46160</v>
      </c>
      <c r="G873" t="n">
        <v>21433</v>
      </c>
      <c r="H873" t="inlineStr">
        <is>
          <t xml:space="preserve">SACO CRISTAL 30X40 0,20 (PACOTE C/5KG) </t>
        </is>
      </c>
      <c r="I873" t="inlineStr">
        <is>
          <t>DESCARTAVEIS/HIGIENE E LIMPEZA</t>
        </is>
      </c>
      <c r="J873" t="n">
        <v>1</v>
      </c>
      <c r="K873" t="inlineStr">
        <is>
          <t>N/A</t>
        </is>
      </c>
      <c r="L873" t="n">
        <v>162.9</v>
      </c>
      <c r="M873" t="n">
        <v>162.9</v>
      </c>
      <c r="N873" t="inlineStr">
        <is>
          <t>DESCARTAVEIS</t>
        </is>
      </c>
      <c r="O873" t="inlineStr">
        <is>
          <t>05/2026</t>
        </is>
      </c>
    </row>
    <row r="874">
      <c r="A874" t="n">
        <v>235422</v>
      </c>
      <c r="B874" t="n">
        <v>122</v>
      </c>
      <c r="C874" t="inlineStr">
        <is>
          <t>Arcos</t>
        </is>
      </c>
      <c r="D874" t="inlineStr">
        <is>
          <t>ZAHIL IMPORTADORA LTDA</t>
        </is>
      </c>
      <c r="E874" t="inlineStr">
        <is>
          <t>270608</t>
        </is>
      </c>
      <c r="F874" s="550" t="n">
        <v>46167</v>
      </c>
      <c r="G874" t="n">
        <v>17778</v>
      </c>
      <c r="H874" t="inlineStr">
        <is>
          <t>VINHO BRANCO JEREZ FORTIF REAL TESOURO FINO 750ML</t>
        </is>
      </c>
      <c r="I874" t="inlineStr">
        <is>
          <t>BEBIDAS</t>
        </is>
      </c>
      <c r="J874" t="n">
        <v>12</v>
      </c>
      <c r="K874" t="inlineStr">
        <is>
          <t>UN</t>
        </is>
      </c>
      <c r="L874" t="n">
        <v>1380.6</v>
      </c>
      <c r="M874" t="n">
        <v>115.05</v>
      </c>
      <c r="N874" t="inlineStr">
        <is>
          <t>BEBIDAS</t>
        </is>
      </c>
      <c r="O874" t="inlineStr">
        <is>
          <t>05/2026</t>
        </is>
      </c>
    </row>
    <row r="875">
      <c r="A875" t="n">
        <v>235422</v>
      </c>
      <c r="B875" t="n">
        <v>122</v>
      </c>
      <c r="C875" t="inlineStr">
        <is>
          <t>Arcos</t>
        </is>
      </c>
      <c r="D875" t="inlineStr">
        <is>
          <t>ZAHIL IMPORTADORA LTDA</t>
        </is>
      </c>
      <c r="E875" t="inlineStr">
        <is>
          <t>270608</t>
        </is>
      </c>
      <c r="F875" s="550" t="n">
        <v>46167</v>
      </c>
      <c r="G875" t="n">
        <v>21945</v>
      </c>
      <c r="H875" t="inlineStr">
        <is>
          <t>VINHO BRANCO MASCARA FUEGO CHARDONNAY 750ML</t>
        </is>
      </c>
      <c r="I875" t="inlineStr">
        <is>
          <t>BEBIDAS</t>
        </is>
      </c>
      <c r="J875" t="n">
        <v>6</v>
      </c>
      <c r="K875" t="inlineStr">
        <is>
          <t>GR</t>
        </is>
      </c>
      <c r="L875" t="n">
        <v>237.9</v>
      </c>
      <c r="M875" t="n">
        <v>39.65</v>
      </c>
      <c r="N875" t="inlineStr">
        <is>
          <t>BEBIDAS</t>
        </is>
      </c>
      <c r="O875" t="inlineStr">
        <is>
          <t>05/2026</t>
        </is>
      </c>
    </row>
    <row r="876">
      <c r="A876" t="n">
        <v>235422</v>
      </c>
      <c r="B876" t="n">
        <v>122</v>
      </c>
      <c r="C876" t="inlineStr">
        <is>
          <t>Arcos</t>
        </is>
      </c>
      <c r="D876" t="inlineStr">
        <is>
          <t>ZAHIL IMPORTADORA LTDA</t>
        </is>
      </c>
      <c r="E876" t="inlineStr">
        <is>
          <t>270608</t>
        </is>
      </c>
      <c r="F876" s="550" t="n">
        <v>46167</v>
      </c>
      <c r="G876" t="n">
        <v>27858</v>
      </c>
      <c r="H876" t="inlineStr">
        <is>
          <t>VINHO ROSE CHATEAU DE JAU / LE JAJA DE JAU ROSÉ DE SYRAH PAYS D'OC IGP LANGUEDOC</t>
        </is>
      </c>
      <c r="I876" t="inlineStr">
        <is>
          <t>BEBIDAS</t>
        </is>
      </c>
      <c r="J876" t="n">
        <v>6</v>
      </c>
      <c r="K876" t="inlineStr">
        <is>
          <t>UN</t>
        </is>
      </c>
      <c r="L876" t="n">
        <v>405.6</v>
      </c>
      <c r="M876" t="n">
        <v>67.59999999999999</v>
      </c>
      <c r="N876" t="inlineStr">
        <is>
          <t>BEBIDAS</t>
        </is>
      </c>
      <c r="O876" t="inlineStr">
        <is>
          <t>05/2026</t>
        </is>
      </c>
    </row>
    <row r="877">
      <c r="A877" t="n">
        <v>235422</v>
      </c>
      <c r="B877" t="n">
        <v>122</v>
      </c>
      <c r="C877" t="inlineStr">
        <is>
          <t>Arcos</t>
        </is>
      </c>
      <c r="D877" t="inlineStr">
        <is>
          <t>ZAHIL IMPORTADORA LTDA</t>
        </is>
      </c>
      <c r="E877" t="inlineStr">
        <is>
          <t>270608</t>
        </is>
      </c>
      <c r="F877" s="550" t="n">
        <v>46167</v>
      </c>
      <c r="G877" t="n">
        <v>17594</v>
      </c>
      <c r="H877" t="inlineStr">
        <is>
          <t>VINHO TINTO LE JAJA DE JAU DE SYRAH 750ML FRANCA</t>
        </is>
      </c>
      <c r="I877" t="inlineStr">
        <is>
          <t>BEBIDAS</t>
        </is>
      </c>
      <c r="J877" t="n">
        <v>12</v>
      </c>
      <c r="K877" t="inlineStr">
        <is>
          <t>GR</t>
        </is>
      </c>
      <c r="L877" t="n">
        <v>811.2</v>
      </c>
      <c r="M877" t="n">
        <v>67.59999999999999</v>
      </c>
      <c r="N877" t="inlineStr">
        <is>
          <t>BEBIDAS</t>
        </is>
      </c>
      <c r="O877" t="inlineStr">
        <is>
          <t>05/2026</t>
        </is>
      </c>
    </row>
    <row r="878">
      <c r="A878" t="n">
        <v>235421</v>
      </c>
      <c r="B878" t="n">
        <v>122</v>
      </c>
      <c r="C878" t="inlineStr">
        <is>
          <t>Arcos</t>
        </is>
      </c>
      <c r="D878" t="inlineStr">
        <is>
          <t>ZAHIL IMPORTADORA LTDA</t>
        </is>
      </c>
      <c r="E878" t="inlineStr">
        <is>
          <t>270618</t>
        </is>
      </c>
      <c r="F878" s="550" t="n">
        <v>46167</v>
      </c>
      <c r="G878" t="n">
        <v>27858</v>
      </c>
      <c r="H878" t="inlineStr">
        <is>
          <t>VINHO ROSE CHATEAU DE JAU / LE JAJA DE JAU ROSÉ DE SYRAH PAYS D'OC IGP LANGUEDOC</t>
        </is>
      </c>
      <c r="I878" t="inlineStr">
        <is>
          <t>BEBIDAS</t>
        </is>
      </c>
      <c r="J878" t="n">
        <v>6</v>
      </c>
      <c r="K878" t="inlineStr">
        <is>
          <t>UN</t>
        </is>
      </c>
      <c r="L878" t="n">
        <v>405.6</v>
      </c>
      <c r="M878" t="n">
        <v>67.59999999999999</v>
      </c>
      <c r="N878" t="inlineStr">
        <is>
          <t>BEBIDAS</t>
        </is>
      </c>
      <c r="O878" t="inlineStr">
        <is>
          <t>05/2026</t>
        </is>
      </c>
    </row>
    <row r="879">
      <c r="A879" t="n">
        <v>235421</v>
      </c>
      <c r="B879" t="n">
        <v>122</v>
      </c>
      <c r="C879" t="inlineStr">
        <is>
          <t>Arcos</t>
        </is>
      </c>
      <c r="D879" t="inlineStr">
        <is>
          <t>ZAHIL IMPORTADORA LTDA</t>
        </is>
      </c>
      <c r="E879" t="inlineStr">
        <is>
          <t>270618</t>
        </is>
      </c>
      <c r="F879" s="550" t="n">
        <v>46167</v>
      </c>
      <c r="G879" t="n">
        <v>17713</v>
      </c>
      <c r="H879" t="inlineStr">
        <is>
          <t>VINHO TINTO RUTINI ENCUENTRO MALBEC 750ML</t>
        </is>
      </c>
      <c r="I879" t="inlineStr">
        <is>
          <t>BEBIDAS</t>
        </is>
      </c>
      <c r="J879" t="n">
        <v>14</v>
      </c>
      <c r="K879" t="inlineStr">
        <is>
          <t>UN</t>
        </is>
      </c>
      <c r="L879" t="n">
        <v>1501.5</v>
      </c>
      <c r="M879" t="n">
        <v>107.25</v>
      </c>
      <c r="N879" t="inlineStr">
        <is>
          <t>BEBIDAS</t>
        </is>
      </c>
      <c r="O879" t="inlineStr">
        <is>
          <t>05/2026</t>
        </is>
      </c>
    </row>
    <row r="880">
      <c r="A880" t="n">
        <v>235420</v>
      </c>
      <c r="B880" t="n">
        <v>122</v>
      </c>
      <c r="C880" t="inlineStr">
        <is>
          <t>Arcos</t>
        </is>
      </c>
      <c r="D880" t="inlineStr">
        <is>
          <t>WPP COMERCIO DE CARNES LTDA</t>
        </is>
      </c>
      <c r="E880" t="inlineStr">
        <is>
          <t>79499</t>
        </is>
      </c>
      <c r="F880" s="550" t="n">
        <v>46168</v>
      </c>
      <c r="G880" t="n">
        <v>18832</v>
      </c>
      <c r="H880" t="inlineStr">
        <is>
          <t>PATINHO MOIDO KG</t>
        </is>
      </c>
      <c r="I880" t="inlineStr">
        <is>
          <t>ALIMENTOS</t>
        </is>
      </c>
      <c r="J880" t="n">
        <v>15.6</v>
      </c>
      <c r="K880" t="inlineStr">
        <is>
          <t>KG</t>
        </is>
      </c>
      <c r="L880" t="n">
        <v>622.4400000000001</v>
      </c>
      <c r="M880" t="n">
        <v>39.9</v>
      </c>
      <c r="N880" t="inlineStr">
        <is>
          <t>ALIMENTOS</t>
        </is>
      </c>
      <c r="O880" t="inlineStr">
        <is>
          <t>05/2026</t>
        </is>
      </c>
    </row>
    <row r="881">
      <c r="A881" t="n">
        <v>235420</v>
      </c>
      <c r="B881" t="n">
        <v>122</v>
      </c>
      <c r="C881" t="inlineStr">
        <is>
          <t>Arcos</t>
        </is>
      </c>
      <c r="D881" t="inlineStr">
        <is>
          <t>WPP COMERCIO DE CARNES LTDA</t>
        </is>
      </c>
      <c r="E881" t="inlineStr">
        <is>
          <t>79499</t>
        </is>
      </c>
      <c r="F881" s="550" t="n">
        <v>46168</v>
      </c>
      <c r="G881" t="n">
        <v>19034</v>
      </c>
      <c r="H881" t="inlineStr">
        <is>
          <t>COXA E SOBRECOXA COM OSSO E COM PELE KG</t>
        </is>
      </c>
      <c r="I881" t="inlineStr">
        <is>
          <t>ALIMENTOS</t>
        </is>
      </c>
      <c r="J881" t="n">
        <v>20</v>
      </c>
      <c r="K881" t="inlineStr">
        <is>
          <t>KG</t>
        </is>
      </c>
      <c r="L881" t="n">
        <v>180</v>
      </c>
      <c r="M881" t="n">
        <v>9</v>
      </c>
      <c r="N881" t="inlineStr">
        <is>
          <t>ALIMENTOS</t>
        </is>
      </c>
      <c r="O881" t="inlineStr">
        <is>
          <t>05/2026</t>
        </is>
      </c>
    </row>
    <row r="882">
      <c r="A882" t="n">
        <v>235420</v>
      </c>
      <c r="B882" t="n">
        <v>122</v>
      </c>
      <c r="C882" t="inlineStr">
        <is>
          <t>Arcos</t>
        </is>
      </c>
      <c r="D882" t="inlineStr">
        <is>
          <t>WPP COMERCIO DE CARNES LTDA</t>
        </is>
      </c>
      <c r="E882" t="inlineStr">
        <is>
          <t>79499</t>
        </is>
      </c>
      <c r="F882" s="550" t="n">
        <v>46168</v>
      </c>
      <c r="G882" t="n">
        <v>25126</v>
      </c>
      <c r="H882" t="inlineStr">
        <is>
          <t>PATINHO EM BIFE KG</t>
        </is>
      </c>
      <c r="I882" t="inlineStr">
        <is>
          <t>ALIMENTOS</t>
        </is>
      </c>
      <c r="J882" t="n">
        <v>15.2</v>
      </c>
      <c r="K882" t="inlineStr">
        <is>
          <t>KG</t>
        </is>
      </c>
      <c r="L882" t="n">
        <v>652.08</v>
      </c>
      <c r="M882" t="n">
        <v>42.9</v>
      </c>
      <c r="N882" t="inlineStr">
        <is>
          <t>ALIMENTOS</t>
        </is>
      </c>
      <c r="O882" t="inlineStr">
        <is>
          <t>05/2026</t>
        </is>
      </c>
    </row>
    <row r="883">
      <c r="A883" t="n">
        <v>235420</v>
      </c>
      <c r="B883" t="n">
        <v>122</v>
      </c>
      <c r="C883" t="inlineStr">
        <is>
          <t>Arcos</t>
        </is>
      </c>
      <c r="D883" t="inlineStr">
        <is>
          <t>WPP COMERCIO DE CARNES LTDA</t>
        </is>
      </c>
      <c r="E883" t="inlineStr">
        <is>
          <t>79499</t>
        </is>
      </c>
      <c r="F883" s="550" t="n">
        <v>46168</v>
      </c>
      <c r="G883" t="n">
        <v>25128</v>
      </c>
      <c r="H883" t="inlineStr">
        <is>
          <t>COXAO MOLE EM CUBOS KG</t>
        </is>
      </c>
      <c r="I883" t="inlineStr">
        <is>
          <t>ALIMENTOS</t>
        </is>
      </c>
      <c r="J883" t="n">
        <v>15.5</v>
      </c>
      <c r="K883" t="inlineStr">
        <is>
          <t>KG</t>
        </is>
      </c>
      <c r="L883" t="n">
        <v>618.45</v>
      </c>
      <c r="M883" t="n">
        <v>39.9</v>
      </c>
      <c r="N883" t="inlineStr">
        <is>
          <t>ALIMENTOS</t>
        </is>
      </c>
      <c r="O883" t="inlineStr">
        <is>
          <t>05/2026</t>
        </is>
      </c>
    </row>
    <row r="884">
      <c r="A884" t="n">
        <v>235419</v>
      </c>
      <c r="B884" t="n">
        <v>122</v>
      </c>
      <c r="C884" t="inlineStr">
        <is>
          <t>Arcos</t>
        </is>
      </c>
      <c r="D884" t="inlineStr">
        <is>
          <t>EMPORIO M&amp;L COMERCIO DE ALIM E BEBIDAS LTDA</t>
        </is>
      </c>
      <c r="E884" t="inlineStr">
        <is>
          <t>515233</t>
        </is>
      </c>
      <c r="F884" s="550" t="n">
        <v>46167</v>
      </c>
      <c r="G884" t="n">
        <v>21047</v>
      </c>
      <c r="H884" t="inlineStr">
        <is>
          <t>AZEITE EXTRA VIRGEM GALLO 2L</t>
        </is>
      </c>
      <c r="I884" t="inlineStr">
        <is>
          <t>ALIMENTOS</t>
        </is>
      </c>
      <c r="J884" t="n">
        <v>12</v>
      </c>
      <c r="K884" t="inlineStr">
        <is>
          <t>GALAO</t>
        </is>
      </c>
      <c r="L884" t="n">
        <v>1473.6</v>
      </c>
      <c r="M884" t="n">
        <v>122.8</v>
      </c>
      <c r="N884" t="inlineStr">
        <is>
          <t>ALIMENTOS</t>
        </is>
      </c>
      <c r="O884" t="inlineStr">
        <is>
          <t>05/2026</t>
        </is>
      </c>
    </row>
    <row r="885">
      <c r="A885" t="n">
        <v>235419</v>
      </c>
      <c r="B885" t="n">
        <v>122</v>
      </c>
      <c r="C885" t="inlineStr">
        <is>
          <t>Arcos</t>
        </is>
      </c>
      <c r="D885" t="inlineStr">
        <is>
          <t>EMPORIO M&amp;L COMERCIO DE ALIM E BEBIDAS LTDA</t>
        </is>
      </c>
      <c r="E885" t="inlineStr">
        <is>
          <t>515233</t>
        </is>
      </c>
      <c r="F885" s="550" t="n">
        <v>46167</v>
      </c>
      <c r="G885" t="n">
        <v>20887</v>
      </c>
      <c r="H885" t="inlineStr">
        <is>
          <t>MEL PURO FLORA NECTAR C/1KG</t>
        </is>
      </c>
      <c r="I885" t="inlineStr">
        <is>
          <t>ALIMENTOS</t>
        </is>
      </c>
      <c r="J885" t="n">
        <v>11</v>
      </c>
      <c r="K885" t="inlineStr">
        <is>
          <t>PT</t>
        </is>
      </c>
      <c r="L885" t="n">
        <v>405.9</v>
      </c>
      <c r="M885" t="n">
        <v>36.9</v>
      </c>
      <c r="N885" t="inlineStr">
        <is>
          <t>ALIMENTOS</t>
        </is>
      </c>
      <c r="O885" t="inlineStr">
        <is>
          <t>05/2026</t>
        </is>
      </c>
    </row>
    <row r="886">
      <c r="A886" t="n">
        <v>235419</v>
      </c>
      <c r="B886" t="n">
        <v>122</v>
      </c>
      <c r="C886" t="inlineStr">
        <is>
          <t>Arcos</t>
        </is>
      </c>
      <c r="D886" t="inlineStr">
        <is>
          <t>EMPORIO M&amp;L COMERCIO DE ALIM E BEBIDAS LTDA</t>
        </is>
      </c>
      <c r="E886" t="inlineStr">
        <is>
          <t>515233</t>
        </is>
      </c>
      <c r="F886" s="550" t="n">
        <v>46167</v>
      </c>
      <c r="G886" t="n">
        <v>20689</v>
      </c>
      <c r="H886" t="inlineStr">
        <is>
          <t>CREME DE LEITE FRESCO QUATA C/1,01LT</t>
        </is>
      </c>
      <c r="I886" t="inlineStr">
        <is>
          <t>ALIMENTOS</t>
        </is>
      </c>
      <c r="J886" t="n">
        <v>16</v>
      </c>
      <c r="K886" t="inlineStr">
        <is>
          <t>UN</t>
        </is>
      </c>
      <c r="L886" t="n">
        <v>582.4</v>
      </c>
      <c r="M886" t="n">
        <v>36.4</v>
      </c>
      <c r="N886" t="inlineStr">
        <is>
          <t>ALIMENTOS</t>
        </is>
      </c>
      <c r="O886" t="inlineStr">
        <is>
          <t>05/2026</t>
        </is>
      </c>
    </row>
    <row r="887">
      <c r="A887" t="n">
        <v>235414</v>
      </c>
      <c r="B887" t="n">
        <v>122</v>
      </c>
      <c r="C887" t="inlineStr">
        <is>
          <t>Arcos</t>
        </is>
      </c>
      <c r="D887" t="inlineStr">
        <is>
          <t>DTK COMERCIO DE ALIMENTOS LTDA</t>
        </is>
      </c>
      <c r="E887" t="inlineStr">
        <is>
          <t>81379</t>
        </is>
      </c>
      <c r="F887" s="550" t="n">
        <v>46168</v>
      </c>
      <c r="G887" t="n">
        <v>20358</v>
      </c>
      <c r="H887" t="inlineStr">
        <is>
          <t>FARINHA PANKO ROMARIZ C/1KG</t>
        </is>
      </c>
      <c r="I887" t="inlineStr">
        <is>
          <t>ALIMENTOS</t>
        </is>
      </c>
      <c r="J887" t="n">
        <v>20</v>
      </c>
      <c r="K887" t="inlineStr">
        <is>
          <t>PC</t>
        </is>
      </c>
      <c r="L887" t="n">
        <v>299.2</v>
      </c>
      <c r="M887" t="n">
        <v>14.96</v>
      </c>
      <c r="N887" t="inlineStr">
        <is>
          <t>ALIMENTOS</t>
        </is>
      </c>
      <c r="O887" t="inlineStr">
        <is>
          <t>05/2026</t>
        </is>
      </c>
    </row>
    <row r="888">
      <c r="A888" t="n">
        <v>235414</v>
      </c>
      <c r="B888" t="n">
        <v>122</v>
      </c>
      <c r="C888" t="inlineStr">
        <is>
          <t>Arcos</t>
        </is>
      </c>
      <c r="D888" t="inlineStr">
        <is>
          <t>DTK COMERCIO DE ALIMENTOS LTDA</t>
        </is>
      </c>
      <c r="E888" t="inlineStr">
        <is>
          <t>81379</t>
        </is>
      </c>
      <c r="F888" s="550" t="n">
        <v>46168</v>
      </c>
      <c r="G888" t="n">
        <v>20349</v>
      </c>
      <c r="H888" t="inlineStr">
        <is>
          <t>POLENTA PRE COZIDA DIVELLA 500G</t>
        </is>
      </c>
      <c r="I888" t="inlineStr">
        <is>
          <t>ALIMENTOS</t>
        </is>
      </c>
      <c r="J888" t="n">
        <v>16</v>
      </c>
      <c r="K888" t="inlineStr">
        <is>
          <t>PC</t>
        </is>
      </c>
      <c r="L888" t="n">
        <v>210.56</v>
      </c>
      <c r="M888" t="n">
        <v>13.16</v>
      </c>
      <c r="N888" t="inlineStr">
        <is>
          <t>ALIMENTOS</t>
        </is>
      </c>
      <c r="O888" t="inlineStr">
        <is>
          <t>05/2026</t>
        </is>
      </c>
    </row>
    <row r="889">
      <c r="A889" t="n">
        <v>235414</v>
      </c>
      <c r="B889" t="n">
        <v>122</v>
      </c>
      <c r="C889" t="inlineStr">
        <is>
          <t>Arcos</t>
        </is>
      </c>
      <c r="D889" t="inlineStr">
        <is>
          <t>DTK COMERCIO DE ALIMENTOS LTDA</t>
        </is>
      </c>
      <c r="E889" t="inlineStr">
        <is>
          <t>81379</t>
        </is>
      </c>
      <c r="F889" s="550" t="n">
        <v>46168</v>
      </c>
      <c r="G889" t="n">
        <v>21093</v>
      </c>
      <c r="H889" t="inlineStr">
        <is>
          <t>ACUCAR REFINADO UNIAO 1KG UN</t>
        </is>
      </c>
      <c r="I889" t="inlineStr">
        <is>
          <t>ALIMENTOS</t>
        </is>
      </c>
      <c r="J889" t="n">
        <v>60</v>
      </c>
      <c r="K889" t="inlineStr">
        <is>
          <t>UN</t>
        </is>
      </c>
      <c r="L889" t="n">
        <v>263.4</v>
      </c>
      <c r="M889" t="n">
        <v>4.39</v>
      </c>
      <c r="N889" t="inlineStr">
        <is>
          <t>ALIMENTOS</t>
        </is>
      </c>
      <c r="O889" t="inlineStr">
        <is>
          <t>05/2026</t>
        </is>
      </c>
    </row>
    <row r="890">
      <c r="A890" t="n">
        <v>235414</v>
      </c>
      <c r="B890" t="n">
        <v>122</v>
      </c>
      <c r="C890" t="inlineStr">
        <is>
          <t>Arcos</t>
        </is>
      </c>
      <c r="D890" t="inlineStr">
        <is>
          <t>DTK COMERCIO DE ALIMENTOS LTDA</t>
        </is>
      </c>
      <c r="E890" t="inlineStr">
        <is>
          <t>81379</t>
        </is>
      </c>
      <c r="F890" s="550" t="n">
        <v>46168</v>
      </c>
      <c r="G890" t="n">
        <v>19421</v>
      </c>
      <c r="H890" t="inlineStr">
        <is>
          <t>LEITE INTEGRAL ITALAC C/12</t>
        </is>
      </c>
      <c r="I890" t="inlineStr">
        <is>
          <t>ALIMENTOS</t>
        </is>
      </c>
      <c r="J890" t="n">
        <v>4</v>
      </c>
      <c r="K890" t="inlineStr">
        <is>
          <t>CX</t>
        </is>
      </c>
      <c r="L890" t="n">
        <v>310.56</v>
      </c>
      <c r="M890" t="n">
        <v>77.64</v>
      </c>
      <c r="N890" t="inlineStr">
        <is>
          <t>ALIMENTOS</t>
        </is>
      </c>
      <c r="O890" t="inlineStr">
        <is>
          <t>05/2026</t>
        </is>
      </c>
    </row>
    <row r="891">
      <c r="A891" t="n">
        <v>235414</v>
      </c>
      <c r="B891" t="n">
        <v>122</v>
      </c>
      <c r="C891" t="inlineStr">
        <is>
          <t>Arcos</t>
        </is>
      </c>
      <c r="D891" t="inlineStr">
        <is>
          <t>DTK COMERCIO DE ALIMENTOS LTDA</t>
        </is>
      </c>
      <c r="E891" t="inlineStr">
        <is>
          <t>81379</t>
        </is>
      </c>
      <c r="F891" s="550" t="n">
        <v>46168</v>
      </c>
      <c r="G891" t="n">
        <v>20809</v>
      </c>
      <c r="H891" t="inlineStr">
        <is>
          <t>CAFE PILAO ALMOFADA 500G</t>
        </is>
      </c>
      <c r="I891" t="inlineStr">
        <is>
          <t>ALIMENTOS</t>
        </is>
      </c>
      <c r="J891" t="n">
        <v>10</v>
      </c>
      <c r="K891" t="inlineStr">
        <is>
          <t>UN</t>
        </is>
      </c>
      <c r="L891" t="n">
        <v>299.9</v>
      </c>
      <c r="M891" t="n">
        <v>29.99</v>
      </c>
      <c r="N891" t="inlineStr">
        <is>
          <t>ALIMENTOS</t>
        </is>
      </c>
      <c r="O891" t="inlineStr">
        <is>
          <t>05/2026</t>
        </is>
      </c>
    </row>
    <row r="892">
      <c r="A892" t="n">
        <v>235413</v>
      </c>
      <c r="B892" t="n">
        <v>122</v>
      </c>
      <c r="C892" t="inlineStr">
        <is>
          <t>Arcos</t>
        </is>
      </c>
      <c r="D892" t="inlineStr">
        <is>
          <t>GEOFFROY ALAIN MARIE DE LA CROIX DE CHEVRIERES DE SAYVE LTDA</t>
        </is>
      </c>
      <c r="E892" t="inlineStr">
        <is>
          <t>45810</t>
        </is>
      </c>
      <c r="F892" s="550" t="n">
        <v>46167</v>
      </c>
      <c r="G892" t="n">
        <v>25040</v>
      </c>
      <c r="H892" t="inlineStr">
        <is>
          <t>VINHO TINTO LE LOUP DANS LA BERGERIE 750ML</t>
        </is>
      </c>
      <c r="I892" t="inlineStr">
        <is>
          <t>BEBIDAS</t>
        </is>
      </c>
      <c r="J892" t="n">
        <v>6</v>
      </c>
      <c r="K892" t="inlineStr">
        <is>
          <t>Un</t>
        </is>
      </c>
      <c r="L892" t="n">
        <v>645.12</v>
      </c>
      <c r="M892" t="n">
        <v>107.52</v>
      </c>
      <c r="N892" t="inlineStr">
        <is>
          <t>BEBIDAS</t>
        </is>
      </c>
      <c r="O892" t="inlineStr">
        <is>
          <t>05/2026</t>
        </is>
      </c>
    </row>
    <row r="893">
      <c r="A893" t="n">
        <v>235412</v>
      </c>
      <c r="B893" t="n">
        <v>122</v>
      </c>
      <c r="C893" t="inlineStr">
        <is>
          <t>Arcos</t>
        </is>
      </c>
      <c r="D893" t="inlineStr">
        <is>
          <t>NOVA COMERCIAL PESCADOS LTDA</t>
        </is>
      </c>
      <c r="E893" t="inlineStr">
        <is>
          <t>33801</t>
        </is>
      </c>
      <c r="F893" s="550" t="n">
        <v>46167</v>
      </c>
      <c r="G893" t="n">
        <v>27692</v>
      </c>
      <c r="H893" t="inlineStr">
        <is>
          <t>CAMARAO CINZA 25/30 LIMPO EVISCERADO COM COLA KG</t>
        </is>
      </c>
      <c r="I893" t="inlineStr">
        <is>
          <t>ALIMENTOS</t>
        </is>
      </c>
      <c r="J893" t="n">
        <v>15</v>
      </c>
      <c r="K893" t="inlineStr">
        <is>
          <t>KG</t>
        </is>
      </c>
      <c r="L893" t="n">
        <v>1680</v>
      </c>
      <c r="M893" t="n">
        <v>112</v>
      </c>
      <c r="N893" t="inlineStr">
        <is>
          <t>ALIMENTOS</t>
        </is>
      </c>
      <c r="O893" t="inlineStr">
        <is>
          <t>05/2026</t>
        </is>
      </c>
    </row>
    <row r="894">
      <c r="A894" t="n">
        <v>235410</v>
      </c>
      <c r="B894" t="n">
        <v>122</v>
      </c>
      <c r="C894" t="inlineStr">
        <is>
          <t>Arcos</t>
        </is>
      </c>
      <c r="D894" t="inlineStr">
        <is>
          <t>NOVA COMERCIAL PESCADOS LTDA</t>
        </is>
      </c>
      <c r="E894" t="inlineStr">
        <is>
          <t>33829</t>
        </is>
      </c>
      <c r="F894" s="550" t="n">
        <v>46167</v>
      </c>
      <c r="G894" t="n">
        <v>29279</v>
      </c>
      <c r="H894" t="inlineStr">
        <is>
          <t xml:space="preserve">POSTA DE CORVINA S/PELE KG </t>
        </is>
      </c>
      <c r="I894" t="inlineStr">
        <is>
          <t>ALIMENTOS</t>
        </is>
      </c>
      <c r="J894" t="n">
        <v>10</v>
      </c>
      <c r="K894" t="inlineStr">
        <is>
          <t>KG</t>
        </is>
      </c>
      <c r="L894" t="n">
        <v>249</v>
      </c>
      <c r="M894" t="n">
        <v>24.9</v>
      </c>
      <c r="N894" t="inlineStr">
        <is>
          <t>ALIMENTOS</t>
        </is>
      </c>
      <c r="O894" t="inlineStr">
        <is>
          <t>05/2026</t>
        </is>
      </c>
    </row>
    <row r="895">
      <c r="A895" t="n">
        <v>235409</v>
      </c>
      <c r="B895" t="n">
        <v>122</v>
      </c>
      <c r="C895" t="inlineStr">
        <is>
          <t>Arcos</t>
        </is>
      </c>
      <c r="D895" t="inlineStr">
        <is>
          <t>DO CHEF DISTRIBUIDORA DE ALIMENTOS LTDA</t>
        </is>
      </c>
      <c r="E895" t="inlineStr">
        <is>
          <t>1671</t>
        </is>
      </c>
      <c r="F895" s="550" t="n">
        <v>46157</v>
      </c>
      <c r="G895" t="n">
        <v>23096</v>
      </c>
      <c r="H895" t="inlineStr">
        <is>
          <t>OVO BRANCO UN</t>
        </is>
      </c>
      <c r="I895" t="inlineStr">
        <is>
          <t>ALIMENTOS</t>
        </is>
      </c>
      <c r="J895" t="n">
        <v>60</v>
      </c>
      <c r="K895" t="inlineStr">
        <is>
          <t>UN</t>
        </is>
      </c>
      <c r="L895" t="n">
        <v>39</v>
      </c>
      <c r="M895" t="n">
        <v>0.65</v>
      </c>
      <c r="N895" t="inlineStr">
        <is>
          <t>ALIMENTOS</t>
        </is>
      </c>
      <c r="O895" t="inlineStr">
        <is>
          <t>05/2026</t>
        </is>
      </c>
    </row>
    <row r="896">
      <c r="A896" t="n">
        <v>235409</v>
      </c>
      <c r="B896" t="n">
        <v>122</v>
      </c>
      <c r="C896" t="inlineStr">
        <is>
          <t>Arcos</t>
        </is>
      </c>
      <c r="D896" t="inlineStr">
        <is>
          <t>DO CHEF DISTRIBUIDORA DE ALIMENTOS LTDA</t>
        </is>
      </c>
      <c r="E896" t="inlineStr">
        <is>
          <t>1671</t>
        </is>
      </c>
      <c r="F896" s="550" t="n">
        <v>46157</v>
      </c>
      <c r="G896" t="n">
        <v>25647</v>
      </c>
      <c r="H896" t="inlineStr">
        <is>
          <t>ACELGA BOK CHOY KG</t>
        </is>
      </c>
      <c r="I896" t="inlineStr">
        <is>
          <t>ALIMENTOS</t>
        </is>
      </c>
      <c r="J896" t="n">
        <v>1.5</v>
      </c>
      <c r="K896" t="inlineStr">
        <is>
          <t>KG</t>
        </is>
      </c>
      <c r="L896" t="n">
        <v>32.49</v>
      </c>
      <c r="M896" t="n">
        <v>21.66</v>
      </c>
      <c r="N896" t="inlineStr">
        <is>
          <t>ALIMENTOS</t>
        </is>
      </c>
      <c r="O896" t="inlineStr">
        <is>
          <t>05/2026</t>
        </is>
      </c>
    </row>
    <row r="897">
      <c r="A897" t="n">
        <v>235409</v>
      </c>
      <c r="B897" t="n">
        <v>122</v>
      </c>
      <c r="C897" t="inlineStr">
        <is>
          <t>Arcos</t>
        </is>
      </c>
      <c r="D897" t="inlineStr">
        <is>
          <t>DO CHEF DISTRIBUIDORA DE ALIMENTOS LTDA</t>
        </is>
      </c>
      <c r="E897" t="inlineStr">
        <is>
          <t>1671</t>
        </is>
      </c>
      <c r="F897" s="550" t="n">
        <v>46157</v>
      </c>
      <c r="G897" t="n">
        <v>19787</v>
      </c>
      <c r="H897" t="inlineStr">
        <is>
          <t>ABACAXI PEROLA KG</t>
        </is>
      </c>
      <c r="I897" t="inlineStr">
        <is>
          <t>ALIMENTOS</t>
        </is>
      </c>
      <c r="J897" t="n">
        <v>40</v>
      </c>
      <c r="K897" t="inlineStr">
        <is>
          <t>KG</t>
        </is>
      </c>
      <c r="L897" t="n">
        <v>239.2</v>
      </c>
      <c r="M897" t="n">
        <v>5.98</v>
      </c>
      <c r="N897" t="inlineStr">
        <is>
          <t>ALIMENTOS</t>
        </is>
      </c>
      <c r="O897" t="inlineStr">
        <is>
          <t>05/2026</t>
        </is>
      </c>
    </row>
    <row r="898">
      <c r="A898" t="n">
        <v>235409</v>
      </c>
      <c r="B898" t="n">
        <v>122</v>
      </c>
      <c r="C898" t="inlineStr">
        <is>
          <t>Arcos</t>
        </is>
      </c>
      <c r="D898" t="inlineStr">
        <is>
          <t>DO CHEF DISTRIBUIDORA DE ALIMENTOS LTDA</t>
        </is>
      </c>
      <c r="E898" t="inlineStr">
        <is>
          <t>1671</t>
        </is>
      </c>
      <c r="F898" s="550" t="n">
        <v>46157</v>
      </c>
      <c r="G898" t="n">
        <v>23236</v>
      </c>
      <c r="H898" t="inlineStr">
        <is>
          <t>COUVE MANTEIGA KG</t>
        </is>
      </c>
      <c r="I898" t="inlineStr">
        <is>
          <t>ALIMENTOS</t>
        </is>
      </c>
      <c r="J898" t="n">
        <v>2</v>
      </c>
      <c r="K898" t="inlineStr">
        <is>
          <t>KG</t>
        </is>
      </c>
      <c r="L898" t="n">
        <v>18.78</v>
      </c>
      <c r="M898" t="n">
        <v>9.390000000000001</v>
      </c>
      <c r="N898" t="inlineStr">
        <is>
          <t>ALIMENTOS</t>
        </is>
      </c>
      <c r="O898" t="inlineStr">
        <is>
          <t>05/2026</t>
        </is>
      </c>
    </row>
    <row r="899">
      <c r="A899" t="n">
        <v>235409</v>
      </c>
      <c r="B899" t="n">
        <v>122</v>
      </c>
      <c r="C899" t="inlineStr">
        <is>
          <t>Arcos</t>
        </is>
      </c>
      <c r="D899" t="inlineStr">
        <is>
          <t>DO CHEF DISTRIBUIDORA DE ALIMENTOS LTDA</t>
        </is>
      </c>
      <c r="E899" t="inlineStr">
        <is>
          <t>1671</t>
        </is>
      </c>
      <c r="F899" s="550" t="n">
        <v>46157</v>
      </c>
      <c r="G899" t="n">
        <v>23361</v>
      </c>
      <c r="H899" t="inlineStr">
        <is>
          <t>LARANJA PERA KG</t>
        </is>
      </c>
      <c r="I899" t="inlineStr">
        <is>
          <t>ALIMENTOS</t>
        </is>
      </c>
      <c r="J899" t="n">
        <v>20</v>
      </c>
      <c r="K899" t="inlineStr">
        <is>
          <t>KG</t>
        </is>
      </c>
      <c r="L899" t="n">
        <v>58.6</v>
      </c>
      <c r="M899" t="n">
        <v>2.93</v>
      </c>
      <c r="N899" t="inlineStr">
        <is>
          <t>ALIMENTOS</t>
        </is>
      </c>
      <c r="O899" t="inlineStr">
        <is>
          <t>05/2026</t>
        </is>
      </c>
    </row>
    <row r="900">
      <c r="A900" t="n">
        <v>235409</v>
      </c>
      <c r="B900" t="n">
        <v>122</v>
      </c>
      <c r="C900" t="inlineStr">
        <is>
          <t>Arcos</t>
        </is>
      </c>
      <c r="D900" t="inlineStr">
        <is>
          <t>DO CHEF DISTRIBUIDORA DE ALIMENTOS LTDA</t>
        </is>
      </c>
      <c r="E900" t="inlineStr">
        <is>
          <t>1671</t>
        </is>
      </c>
      <c r="F900" s="550" t="n">
        <v>46157</v>
      </c>
      <c r="G900" t="n">
        <v>26631</v>
      </c>
      <c r="H900" t="inlineStr">
        <is>
          <t>MANJERICAO BASILICO KG</t>
        </is>
      </c>
      <c r="I900" t="inlineStr">
        <is>
          <t>ALIMENTOS</t>
        </is>
      </c>
      <c r="J900" t="n">
        <v>2.5</v>
      </c>
      <c r="K900" t="inlineStr">
        <is>
          <t>KG</t>
        </is>
      </c>
      <c r="L900" t="n">
        <v>130</v>
      </c>
      <c r="M900" t="n">
        <v>52</v>
      </c>
      <c r="N900" t="inlineStr">
        <is>
          <t>ALIMENTOS</t>
        </is>
      </c>
      <c r="O900" t="inlineStr">
        <is>
          <t>05/2026</t>
        </is>
      </c>
    </row>
    <row r="901">
      <c r="A901" t="n">
        <v>235370</v>
      </c>
      <c r="B901" t="n">
        <v>122</v>
      </c>
      <c r="C901" t="inlineStr">
        <is>
          <t>Arcos</t>
        </is>
      </c>
      <c r="D901" t="inlineStr">
        <is>
          <t>MARIO PEDRO FELICIANO - HORTIFRUTI</t>
        </is>
      </c>
      <c r="E901" t="inlineStr">
        <is>
          <t>477101</t>
        </is>
      </c>
      <c r="F901" s="550" t="n">
        <v>46158</v>
      </c>
      <c r="G901" t="n">
        <v>19558</v>
      </c>
      <c r="H901" t="inlineStr">
        <is>
          <t>QUIABO KG</t>
        </is>
      </c>
      <c r="I901" t="inlineStr">
        <is>
          <t>ALIMENTOS</t>
        </is>
      </c>
      <c r="J901" t="n">
        <v>1.3</v>
      </c>
      <c r="K901" t="inlineStr">
        <is>
          <t>KG</t>
        </is>
      </c>
      <c r="L901" t="n">
        <v>26.39</v>
      </c>
      <c r="M901" t="n">
        <v>20.3</v>
      </c>
      <c r="N901" t="inlineStr">
        <is>
          <t>ALIMENTOS</t>
        </is>
      </c>
      <c r="O901" t="inlineStr">
        <is>
          <t>05/2026</t>
        </is>
      </c>
    </row>
    <row r="902">
      <c r="A902" t="n">
        <v>235370</v>
      </c>
      <c r="B902" t="n">
        <v>122</v>
      </c>
      <c r="C902" t="inlineStr">
        <is>
          <t>Arcos</t>
        </is>
      </c>
      <c r="D902" t="inlineStr">
        <is>
          <t>MARIO PEDRO FELICIANO - HORTIFRUTI</t>
        </is>
      </c>
      <c r="E902" t="inlineStr">
        <is>
          <t>477101</t>
        </is>
      </c>
      <c r="F902" s="550" t="n">
        <v>46158</v>
      </c>
      <c r="G902" t="n">
        <v>19738</v>
      </c>
      <c r="H902" t="inlineStr">
        <is>
          <t>MELANCIA KG</t>
        </is>
      </c>
      <c r="I902" t="inlineStr">
        <is>
          <t>ALIMENTOS</t>
        </is>
      </c>
      <c r="J902" t="n">
        <v>16</v>
      </c>
      <c r="K902" t="inlineStr">
        <is>
          <t>KG</t>
        </is>
      </c>
      <c r="L902" t="n">
        <v>52.16</v>
      </c>
      <c r="M902" t="n">
        <v>3.26</v>
      </c>
      <c r="N902" t="inlineStr">
        <is>
          <t>ALIMENTOS</t>
        </is>
      </c>
      <c r="O902" t="inlineStr">
        <is>
          <t>05/2026</t>
        </is>
      </c>
    </row>
    <row r="903">
      <c r="A903" t="n">
        <v>235370</v>
      </c>
      <c r="B903" t="n">
        <v>122</v>
      </c>
      <c r="C903" t="inlineStr">
        <is>
          <t>Arcos</t>
        </is>
      </c>
      <c r="D903" t="inlineStr">
        <is>
          <t>MARIO PEDRO FELICIANO - HORTIFRUTI</t>
        </is>
      </c>
      <c r="E903" t="inlineStr">
        <is>
          <t>477101</t>
        </is>
      </c>
      <c r="F903" s="550" t="n">
        <v>46158</v>
      </c>
      <c r="G903" t="n">
        <v>19465</v>
      </c>
      <c r="H903" t="inlineStr">
        <is>
          <t>SALSAO KG</t>
        </is>
      </c>
      <c r="I903" t="inlineStr">
        <is>
          <t>ALIMENTOS</t>
        </is>
      </c>
      <c r="J903" t="n">
        <v>0.6</v>
      </c>
      <c r="K903" t="inlineStr">
        <is>
          <t>KG</t>
        </is>
      </c>
      <c r="L903" t="n">
        <v>3.92</v>
      </c>
      <c r="M903" t="n">
        <v>6.533333</v>
      </c>
      <c r="N903" t="inlineStr">
        <is>
          <t>ALIMENTOS</t>
        </is>
      </c>
      <c r="O903" t="inlineStr">
        <is>
          <t>05/2026</t>
        </is>
      </c>
    </row>
    <row r="904">
      <c r="A904" t="n">
        <v>235370</v>
      </c>
      <c r="B904" t="n">
        <v>122</v>
      </c>
      <c r="C904" t="inlineStr">
        <is>
          <t>Arcos</t>
        </is>
      </c>
      <c r="D904" t="inlineStr">
        <is>
          <t>MARIO PEDRO FELICIANO - HORTIFRUTI</t>
        </is>
      </c>
      <c r="E904" t="inlineStr">
        <is>
          <t>477101</t>
        </is>
      </c>
      <c r="F904" s="550" t="n">
        <v>46158</v>
      </c>
      <c r="G904" t="n">
        <v>19502</v>
      </c>
      <c r="H904" t="inlineStr">
        <is>
          <t>ALFACE CRESPA ROXA KG</t>
        </is>
      </c>
      <c r="I904" t="inlineStr">
        <is>
          <t>ALIMENTOS</t>
        </is>
      </c>
      <c r="J904" t="n">
        <v>0.88</v>
      </c>
      <c r="K904" t="inlineStr">
        <is>
          <t>KG</t>
        </is>
      </c>
      <c r="L904" t="n">
        <v>15.31</v>
      </c>
      <c r="M904" t="n">
        <v>17.397727</v>
      </c>
      <c r="N904" t="inlineStr">
        <is>
          <t>ALIMENTOS</t>
        </is>
      </c>
      <c r="O904" t="inlineStr">
        <is>
          <t>05/2026</t>
        </is>
      </c>
    </row>
    <row r="905">
      <c r="A905" t="n">
        <v>235370</v>
      </c>
      <c r="B905" t="n">
        <v>122</v>
      </c>
      <c r="C905" t="inlineStr">
        <is>
          <t>Arcos</t>
        </is>
      </c>
      <c r="D905" t="inlineStr">
        <is>
          <t>MARIO PEDRO FELICIANO - HORTIFRUTI</t>
        </is>
      </c>
      <c r="E905" t="inlineStr">
        <is>
          <t>477101</t>
        </is>
      </c>
      <c r="F905" s="550" t="n">
        <v>46158</v>
      </c>
      <c r="G905" t="n">
        <v>23095</v>
      </c>
      <c r="H905" t="inlineStr">
        <is>
          <t>OVO CAIPIRA UN</t>
        </is>
      </c>
      <c r="I905" t="inlineStr">
        <is>
          <t>ALIMENTOS</t>
        </is>
      </c>
      <c r="J905" t="n">
        <v>100</v>
      </c>
      <c r="K905" t="inlineStr">
        <is>
          <t>UN</t>
        </is>
      </c>
      <c r="L905" t="n">
        <v>104</v>
      </c>
      <c r="M905" t="n">
        <v>1.04</v>
      </c>
      <c r="N905" t="inlineStr">
        <is>
          <t>ALIMENTOS</t>
        </is>
      </c>
      <c r="O905" t="inlineStr">
        <is>
          <t>05/2026</t>
        </is>
      </c>
    </row>
    <row r="906">
      <c r="A906" t="n">
        <v>235370</v>
      </c>
      <c r="B906" t="n">
        <v>122</v>
      </c>
      <c r="C906" t="inlineStr">
        <is>
          <t>Arcos</t>
        </is>
      </c>
      <c r="D906" t="inlineStr">
        <is>
          <t>MARIO PEDRO FELICIANO - HORTIFRUTI</t>
        </is>
      </c>
      <c r="E906" t="inlineStr">
        <is>
          <t>477101</t>
        </is>
      </c>
      <c r="F906" s="550" t="n">
        <v>46158</v>
      </c>
      <c r="G906" t="n">
        <v>19472</v>
      </c>
      <c r="H906" t="inlineStr">
        <is>
          <t>RUCULA KG</t>
        </is>
      </c>
      <c r="I906" t="inlineStr">
        <is>
          <t>ALIMENTOS</t>
        </is>
      </c>
      <c r="J906" t="n">
        <v>1.1</v>
      </c>
      <c r="K906" t="inlineStr">
        <is>
          <t>KG</t>
        </is>
      </c>
      <c r="L906" t="n">
        <v>22.65</v>
      </c>
      <c r="M906" t="n">
        <v>20.590909</v>
      </c>
      <c r="N906" t="inlineStr">
        <is>
          <t>ALIMENTOS</t>
        </is>
      </c>
      <c r="O906" t="inlineStr">
        <is>
          <t>05/2026</t>
        </is>
      </c>
    </row>
    <row r="907">
      <c r="A907" t="n">
        <v>235369</v>
      </c>
      <c r="B907" t="n">
        <v>122</v>
      </c>
      <c r="C907" t="inlineStr">
        <is>
          <t>Arcos</t>
        </is>
      </c>
      <c r="D907" t="inlineStr">
        <is>
          <t>CECILIA TSUYACO ARAKI SILVA LTDA</t>
        </is>
      </c>
      <c r="E907" t="inlineStr">
        <is>
          <t>391955</t>
        </is>
      </c>
      <c r="F907" s="550" t="n">
        <v>46157</v>
      </c>
      <c r="G907" t="n">
        <v>19621</v>
      </c>
      <c r="H907" t="inlineStr">
        <is>
          <t>CENOURA KG</t>
        </is>
      </c>
      <c r="I907" t="inlineStr">
        <is>
          <t>ALIMENTOS</t>
        </is>
      </c>
      <c r="J907" t="n">
        <v>6</v>
      </c>
      <c r="K907" t="inlineStr">
        <is>
          <t>KG</t>
        </is>
      </c>
      <c r="L907" t="n">
        <v>45</v>
      </c>
      <c r="M907" t="n">
        <v>7.5</v>
      </c>
      <c r="N907" t="inlineStr">
        <is>
          <t>ALIMENTOS</t>
        </is>
      </c>
      <c r="O907" t="inlineStr">
        <is>
          <t>05/2026</t>
        </is>
      </c>
    </row>
    <row r="908">
      <c r="A908" t="n">
        <v>235369</v>
      </c>
      <c r="B908" t="n">
        <v>122</v>
      </c>
      <c r="C908" t="inlineStr">
        <is>
          <t>Arcos</t>
        </is>
      </c>
      <c r="D908" t="inlineStr">
        <is>
          <t>CECILIA TSUYACO ARAKI SILVA LTDA</t>
        </is>
      </c>
      <c r="E908" t="inlineStr">
        <is>
          <t>391955</t>
        </is>
      </c>
      <c r="F908" s="550" t="n">
        <v>46157</v>
      </c>
      <c r="G908" t="n">
        <v>19503</v>
      </c>
      <c r="H908" t="inlineStr">
        <is>
          <t>ALFACE CRESPA KG</t>
        </is>
      </c>
      <c r="I908" t="inlineStr">
        <is>
          <t>ALIMENTOS</t>
        </is>
      </c>
      <c r="J908" t="n">
        <v>0.6</v>
      </c>
      <c r="K908" t="inlineStr">
        <is>
          <t>KG</t>
        </is>
      </c>
      <c r="L908" t="n">
        <v>6</v>
      </c>
      <c r="M908" t="n">
        <v>10</v>
      </c>
      <c r="N908" t="inlineStr">
        <is>
          <t>ALIMENTOS</t>
        </is>
      </c>
      <c r="O908" t="inlineStr">
        <is>
          <t>05/2026</t>
        </is>
      </c>
    </row>
    <row r="909">
      <c r="A909" t="n">
        <v>235369</v>
      </c>
      <c r="B909" t="n">
        <v>122</v>
      </c>
      <c r="C909" t="inlineStr">
        <is>
          <t>Arcos</t>
        </is>
      </c>
      <c r="D909" t="inlineStr">
        <is>
          <t>CECILIA TSUYACO ARAKI SILVA LTDA</t>
        </is>
      </c>
      <c r="E909" t="inlineStr">
        <is>
          <t>391955</t>
        </is>
      </c>
      <c r="F909" s="550" t="n">
        <v>46157</v>
      </c>
      <c r="G909" t="n">
        <v>19626</v>
      </c>
      <c r="H909" t="inlineStr">
        <is>
          <t>CEBOLA ECHALOTAS KG</t>
        </is>
      </c>
      <c r="I909" t="inlineStr">
        <is>
          <t>ALIMENTOS</t>
        </is>
      </c>
      <c r="J909" t="n">
        <v>1</v>
      </c>
      <c r="K909" t="inlineStr">
        <is>
          <t>KG</t>
        </is>
      </c>
      <c r="L909" t="n">
        <v>5.5</v>
      </c>
      <c r="M909" t="n">
        <v>5.5</v>
      </c>
      <c r="N909" t="inlineStr">
        <is>
          <t>ALIMENTOS</t>
        </is>
      </c>
      <c r="O909" t="inlineStr">
        <is>
          <t>05/2026</t>
        </is>
      </c>
    </row>
    <row r="910">
      <c r="A910" t="n">
        <v>235369</v>
      </c>
      <c r="B910" t="n">
        <v>122</v>
      </c>
      <c r="C910" t="inlineStr">
        <is>
          <t>Arcos</t>
        </is>
      </c>
      <c r="D910" t="inlineStr">
        <is>
          <t>CECILIA TSUYACO ARAKI SILVA LTDA</t>
        </is>
      </c>
      <c r="E910" t="inlineStr">
        <is>
          <t>391955</t>
        </is>
      </c>
      <c r="F910" s="550" t="n">
        <v>46157</v>
      </c>
      <c r="G910" t="n">
        <v>19632</v>
      </c>
      <c r="H910" t="inlineStr">
        <is>
          <t>BETERRABA KG</t>
        </is>
      </c>
      <c r="I910" t="inlineStr">
        <is>
          <t>ALIMENTOS</t>
        </is>
      </c>
      <c r="J910" t="n">
        <v>4</v>
      </c>
      <c r="K910" t="inlineStr">
        <is>
          <t>KG</t>
        </is>
      </c>
      <c r="L910" t="n">
        <v>22</v>
      </c>
      <c r="M910" t="n">
        <v>5.5</v>
      </c>
      <c r="N910" t="inlineStr">
        <is>
          <t>ALIMENTOS</t>
        </is>
      </c>
      <c r="O910" t="inlineStr">
        <is>
          <t>05/2026</t>
        </is>
      </c>
    </row>
    <row r="911">
      <c r="A911" t="n">
        <v>235369</v>
      </c>
      <c r="B911" t="n">
        <v>122</v>
      </c>
      <c r="C911" t="inlineStr">
        <is>
          <t>Arcos</t>
        </is>
      </c>
      <c r="D911" t="inlineStr">
        <is>
          <t>CECILIA TSUYACO ARAKI SILVA LTDA</t>
        </is>
      </c>
      <c r="E911" t="inlineStr">
        <is>
          <t>391955</t>
        </is>
      </c>
      <c r="F911" s="550" t="n">
        <v>46157</v>
      </c>
      <c r="G911" t="n">
        <v>23389</v>
      </c>
      <c r="H911" t="inlineStr">
        <is>
          <t>BANANA NANICA KG</t>
        </is>
      </c>
      <c r="I911" t="inlineStr">
        <is>
          <t>ALIMENTOS</t>
        </is>
      </c>
      <c r="J911" t="n">
        <v>2</v>
      </c>
      <c r="K911" t="inlineStr">
        <is>
          <t>KG</t>
        </is>
      </c>
      <c r="L911" t="n">
        <v>9.4</v>
      </c>
      <c r="M911" t="n">
        <v>4.7</v>
      </c>
      <c r="N911" t="inlineStr">
        <is>
          <t>ALIMENTOS</t>
        </is>
      </c>
      <c r="O911" t="inlineStr">
        <is>
          <t>05/2026</t>
        </is>
      </c>
    </row>
    <row r="912">
      <c r="A912" t="n">
        <v>235369</v>
      </c>
      <c r="B912" t="n">
        <v>122</v>
      </c>
      <c r="C912" t="inlineStr">
        <is>
          <t>Arcos</t>
        </is>
      </c>
      <c r="D912" t="inlineStr">
        <is>
          <t>CECILIA TSUYACO ARAKI SILVA LTDA</t>
        </is>
      </c>
      <c r="E912" t="inlineStr">
        <is>
          <t>391955</t>
        </is>
      </c>
      <c r="F912" s="550" t="n">
        <v>46157</v>
      </c>
      <c r="G912" t="n">
        <v>19505</v>
      </c>
      <c r="H912" t="inlineStr">
        <is>
          <t>ALFACE AMERICANA KG</t>
        </is>
      </c>
      <c r="I912" t="inlineStr">
        <is>
          <t>ALIMENTOS</t>
        </is>
      </c>
      <c r="J912" t="n">
        <v>0.6</v>
      </c>
      <c r="K912" t="inlineStr">
        <is>
          <t>KG</t>
        </is>
      </c>
      <c r="L912" t="n">
        <v>6</v>
      </c>
      <c r="M912" t="n">
        <v>10</v>
      </c>
      <c r="N912" t="inlineStr">
        <is>
          <t>ALIMENTOS</t>
        </is>
      </c>
      <c r="O912" t="inlineStr">
        <is>
          <t>05/2026</t>
        </is>
      </c>
    </row>
    <row r="913">
      <c r="A913" t="n">
        <v>235369</v>
      </c>
      <c r="B913" t="n">
        <v>122</v>
      </c>
      <c r="C913" t="inlineStr">
        <is>
          <t>Arcos</t>
        </is>
      </c>
      <c r="D913" t="inlineStr">
        <is>
          <t>CECILIA TSUYACO ARAKI SILVA LTDA</t>
        </is>
      </c>
      <c r="E913" t="inlineStr">
        <is>
          <t>391955</t>
        </is>
      </c>
      <c r="F913" s="550" t="n">
        <v>46157</v>
      </c>
      <c r="G913" t="n">
        <v>24037</v>
      </c>
      <c r="H913" t="inlineStr">
        <is>
          <t>ALHO TRITURADO FRITO</t>
        </is>
      </c>
      <c r="I913" t="inlineStr">
        <is>
          <t>ALIMENTOS</t>
        </is>
      </c>
      <c r="J913" t="n">
        <v>3</v>
      </c>
      <c r="K913" t="inlineStr">
        <is>
          <t>KG</t>
        </is>
      </c>
      <c r="L913" t="n">
        <v>53.4</v>
      </c>
      <c r="M913" t="n">
        <v>17.8</v>
      </c>
      <c r="N913" t="inlineStr">
        <is>
          <t>ALIMENTOS</t>
        </is>
      </c>
      <c r="O913" t="inlineStr">
        <is>
          <t>05/2026</t>
        </is>
      </c>
    </row>
    <row r="914">
      <c r="A914" t="n">
        <v>235369</v>
      </c>
      <c r="B914" t="n">
        <v>122</v>
      </c>
      <c r="C914" t="inlineStr">
        <is>
          <t>Arcos</t>
        </is>
      </c>
      <c r="D914" t="inlineStr">
        <is>
          <t>CECILIA TSUYACO ARAKI SILVA LTDA</t>
        </is>
      </c>
      <c r="E914" t="inlineStr">
        <is>
          <t>391955</t>
        </is>
      </c>
      <c r="F914" s="550" t="n">
        <v>46157</v>
      </c>
      <c r="G914" t="n">
        <v>19567</v>
      </c>
      <c r="H914" t="inlineStr">
        <is>
          <t>PIMENTA JAMAICA EM GRAO KG</t>
        </is>
      </c>
      <c r="I914" t="inlineStr">
        <is>
          <t>ALIMENTOS</t>
        </is>
      </c>
      <c r="J914" t="n">
        <v>1</v>
      </c>
      <c r="K914" t="inlineStr">
        <is>
          <t>KG</t>
        </is>
      </c>
      <c r="L914" t="n">
        <v>195</v>
      </c>
      <c r="M914" t="n">
        <v>195</v>
      </c>
      <c r="N914" t="inlineStr">
        <is>
          <t>ALIMENTOS</t>
        </is>
      </c>
      <c r="O914" t="inlineStr">
        <is>
          <t>05/2026</t>
        </is>
      </c>
    </row>
    <row r="915">
      <c r="A915" t="n">
        <v>235369</v>
      </c>
      <c r="B915" t="n">
        <v>122</v>
      </c>
      <c r="C915" t="inlineStr">
        <is>
          <t>Arcos</t>
        </is>
      </c>
      <c r="D915" t="inlineStr">
        <is>
          <t>CECILIA TSUYACO ARAKI SILVA LTDA</t>
        </is>
      </c>
      <c r="E915" t="inlineStr">
        <is>
          <t>391955</t>
        </is>
      </c>
      <c r="F915" s="550" t="n">
        <v>46157</v>
      </c>
      <c r="G915" t="n">
        <v>19476</v>
      </c>
      <c r="H915" t="inlineStr">
        <is>
          <t>MANJERICAO KG</t>
        </is>
      </c>
      <c r="I915" t="inlineStr">
        <is>
          <t>ALIMENTOS</t>
        </is>
      </c>
      <c r="J915" t="n">
        <v>0.3</v>
      </c>
      <c r="K915" t="inlineStr">
        <is>
          <t>KG</t>
        </is>
      </c>
      <c r="L915" t="n">
        <v>19.5</v>
      </c>
      <c r="M915" t="n">
        <v>65</v>
      </c>
      <c r="N915" t="inlineStr">
        <is>
          <t>ALIMENTOS</t>
        </is>
      </c>
      <c r="O915" t="inlineStr">
        <is>
          <t>05/2026</t>
        </is>
      </c>
    </row>
    <row r="916">
      <c r="A916" t="n">
        <v>235369</v>
      </c>
      <c r="B916" t="n">
        <v>122</v>
      </c>
      <c r="C916" t="inlineStr">
        <is>
          <t>Arcos</t>
        </is>
      </c>
      <c r="D916" t="inlineStr">
        <is>
          <t>CECILIA TSUYACO ARAKI SILVA LTDA</t>
        </is>
      </c>
      <c r="E916" t="inlineStr">
        <is>
          <t>391955</t>
        </is>
      </c>
      <c r="F916" s="550" t="n">
        <v>46157</v>
      </c>
      <c r="G916" t="n">
        <v>19488</v>
      </c>
      <c r="H916" t="inlineStr">
        <is>
          <t>CEBOLINHA KG</t>
        </is>
      </c>
      <c r="I916" t="inlineStr">
        <is>
          <t>ALIMENTOS</t>
        </is>
      </c>
      <c r="J916" t="n">
        <v>1</v>
      </c>
      <c r="K916" t="inlineStr">
        <is>
          <t>KG</t>
        </is>
      </c>
      <c r="L916" t="n">
        <v>13.8</v>
      </c>
      <c r="M916" t="n">
        <v>13.8</v>
      </c>
      <c r="N916" t="inlineStr">
        <is>
          <t>ALIMENTOS</t>
        </is>
      </c>
      <c r="O916" t="inlineStr">
        <is>
          <t>05/2026</t>
        </is>
      </c>
    </row>
    <row r="917">
      <c r="A917" t="n">
        <v>235369</v>
      </c>
      <c r="B917" t="n">
        <v>122</v>
      </c>
      <c r="C917" t="inlineStr">
        <is>
          <t>Arcos</t>
        </is>
      </c>
      <c r="D917" t="inlineStr">
        <is>
          <t>CECILIA TSUYACO ARAKI SILVA LTDA</t>
        </is>
      </c>
      <c r="E917" t="inlineStr">
        <is>
          <t>391955</t>
        </is>
      </c>
      <c r="F917" s="550" t="n">
        <v>46157</v>
      </c>
      <c r="G917" t="n">
        <v>23390</v>
      </c>
      <c r="H917" t="inlineStr">
        <is>
          <t>BANANA DA TERRA KG</t>
        </is>
      </c>
      <c r="I917" t="inlineStr">
        <is>
          <t>ALIMENTOS</t>
        </is>
      </c>
      <c r="J917" t="n">
        <v>6</v>
      </c>
      <c r="K917" t="inlineStr">
        <is>
          <t>KG</t>
        </is>
      </c>
      <c r="L917" t="n">
        <v>48</v>
      </c>
      <c r="M917" t="n">
        <v>8</v>
      </c>
      <c r="N917" t="inlineStr">
        <is>
          <t>ALIMENTOS</t>
        </is>
      </c>
      <c r="O917" t="inlineStr">
        <is>
          <t>05/2026</t>
        </is>
      </c>
    </row>
    <row r="918">
      <c r="A918" t="n">
        <v>235369</v>
      </c>
      <c r="B918" t="n">
        <v>122</v>
      </c>
      <c r="C918" t="inlineStr">
        <is>
          <t>Arcos</t>
        </is>
      </c>
      <c r="D918" t="inlineStr">
        <is>
          <t>CECILIA TSUYACO ARAKI SILVA LTDA</t>
        </is>
      </c>
      <c r="E918" t="inlineStr">
        <is>
          <t>391955</t>
        </is>
      </c>
      <c r="F918" s="550" t="n">
        <v>46157</v>
      </c>
      <c r="G918" t="n">
        <v>24509</v>
      </c>
      <c r="H918" t="inlineStr">
        <is>
          <t>CEBOLA BRANCA KG</t>
        </is>
      </c>
      <c r="I918" t="inlineStr">
        <is>
          <t>ALIMENTOS</t>
        </is>
      </c>
      <c r="J918" t="n">
        <v>10</v>
      </c>
      <c r="K918" t="inlineStr">
        <is>
          <t>KG</t>
        </is>
      </c>
      <c r="L918" t="n">
        <v>48</v>
      </c>
      <c r="M918" t="n">
        <v>4.8</v>
      </c>
      <c r="N918" t="inlineStr">
        <is>
          <t>ALIMENTOS</t>
        </is>
      </c>
      <c r="O918" t="inlineStr">
        <is>
          <t>05/2026</t>
        </is>
      </c>
    </row>
    <row r="919">
      <c r="A919" t="n">
        <v>235369</v>
      </c>
      <c r="B919" t="n">
        <v>122</v>
      </c>
      <c r="C919" t="inlineStr">
        <is>
          <t>Arcos</t>
        </is>
      </c>
      <c r="D919" t="inlineStr">
        <is>
          <t>CECILIA TSUYACO ARAKI SILVA LTDA</t>
        </is>
      </c>
      <c r="E919" t="inlineStr">
        <is>
          <t>391955</t>
        </is>
      </c>
      <c r="F919" s="550" t="n">
        <v>46157</v>
      </c>
      <c r="G919" t="n">
        <v>19751</v>
      </c>
      <c r="H919" t="inlineStr">
        <is>
          <t>LIMAO SICILIANO KG</t>
        </is>
      </c>
      <c r="I919" t="inlineStr">
        <is>
          <t>ALIMENTOS</t>
        </is>
      </c>
      <c r="J919" t="n">
        <v>7</v>
      </c>
      <c r="K919" t="inlineStr">
        <is>
          <t>KG</t>
        </is>
      </c>
      <c r="L919" t="n">
        <v>65.09999999999999</v>
      </c>
      <c r="M919" t="n">
        <v>9.300000000000001</v>
      </c>
      <c r="N919" t="inlineStr">
        <is>
          <t>ALIMENTOS</t>
        </is>
      </c>
      <c r="O919" t="inlineStr">
        <is>
          <t>05/2026</t>
        </is>
      </c>
    </row>
    <row r="920">
      <c r="A920" t="n">
        <v>235369</v>
      </c>
      <c r="B920" t="n">
        <v>122</v>
      </c>
      <c r="C920" t="inlineStr">
        <is>
          <t>Arcos</t>
        </is>
      </c>
      <c r="D920" t="inlineStr">
        <is>
          <t>CECILIA TSUYACO ARAKI SILVA LTDA</t>
        </is>
      </c>
      <c r="E920" t="inlineStr">
        <is>
          <t>391955</t>
        </is>
      </c>
      <c r="F920" s="550" t="n">
        <v>46157</v>
      </c>
      <c r="G920" t="n">
        <v>19759</v>
      </c>
      <c r="H920" t="inlineStr">
        <is>
          <t>LARANJA BAHIA KG</t>
        </is>
      </c>
      <c r="I920" t="inlineStr">
        <is>
          <t>ALIMENTOS</t>
        </is>
      </c>
      <c r="J920" t="n">
        <v>5</v>
      </c>
      <c r="K920" t="inlineStr">
        <is>
          <t>KG</t>
        </is>
      </c>
      <c r="L920" t="n">
        <v>46.5</v>
      </c>
      <c r="M920" t="n">
        <v>9.300000000000001</v>
      </c>
      <c r="N920" t="inlineStr">
        <is>
          <t>ALIMENTOS</t>
        </is>
      </c>
      <c r="O920" t="inlineStr">
        <is>
          <t>05/2026</t>
        </is>
      </c>
    </row>
    <row r="921">
      <c r="A921" t="n">
        <v>235369</v>
      </c>
      <c r="B921" t="n">
        <v>122</v>
      </c>
      <c r="C921" t="inlineStr">
        <is>
          <t>Arcos</t>
        </is>
      </c>
      <c r="D921" t="inlineStr">
        <is>
          <t>CECILIA TSUYACO ARAKI SILVA LTDA</t>
        </is>
      </c>
      <c r="E921" t="inlineStr">
        <is>
          <t>391955</t>
        </is>
      </c>
      <c r="F921" s="550" t="n">
        <v>46157</v>
      </c>
      <c r="G921" t="n">
        <v>23359</v>
      </c>
      <c r="H921" t="inlineStr">
        <is>
          <t>LIMAO TAHITI KG</t>
        </is>
      </c>
      <c r="I921" t="inlineStr">
        <is>
          <t>ALIMENTOS</t>
        </is>
      </c>
      <c r="J921" t="n">
        <v>10</v>
      </c>
      <c r="K921" t="inlineStr">
        <is>
          <t>KG</t>
        </is>
      </c>
      <c r="L921" t="n">
        <v>25</v>
      </c>
      <c r="M921" t="n">
        <v>2.5</v>
      </c>
      <c r="N921" t="inlineStr">
        <is>
          <t>ALIMENTOS</t>
        </is>
      </c>
      <c r="O921" t="inlineStr">
        <is>
          <t>05/2026</t>
        </is>
      </c>
    </row>
    <row r="922">
      <c r="A922" t="n">
        <v>235369</v>
      </c>
      <c r="B922" t="n">
        <v>122</v>
      </c>
      <c r="C922" t="inlineStr">
        <is>
          <t>Arcos</t>
        </is>
      </c>
      <c r="D922" t="inlineStr">
        <is>
          <t>CECILIA TSUYACO ARAKI SILVA LTDA</t>
        </is>
      </c>
      <c r="E922" t="inlineStr">
        <is>
          <t>391955</t>
        </is>
      </c>
      <c r="F922" s="550" t="n">
        <v>46157</v>
      </c>
      <c r="G922" t="n">
        <v>23113</v>
      </c>
      <c r="H922" t="inlineStr">
        <is>
          <t>SALSA KG</t>
        </is>
      </c>
      <c r="I922" t="inlineStr">
        <is>
          <t>ALIMENTOS</t>
        </is>
      </c>
      <c r="J922" t="n">
        <v>1</v>
      </c>
      <c r="K922" t="inlineStr">
        <is>
          <t>KG</t>
        </is>
      </c>
      <c r="L922" t="n">
        <v>15</v>
      </c>
      <c r="M922" t="n">
        <v>15</v>
      </c>
      <c r="N922" t="inlineStr">
        <is>
          <t>ALIMENTOS</t>
        </is>
      </c>
      <c r="O922" t="inlineStr">
        <is>
          <t>05/2026</t>
        </is>
      </c>
    </row>
    <row r="923">
      <c r="A923" t="n">
        <v>235368</v>
      </c>
      <c r="B923" t="n">
        <v>122</v>
      </c>
      <c r="C923" t="inlineStr">
        <is>
          <t>Arcos</t>
        </is>
      </c>
      <c r="D923" t="inlineStr">
        <is>
          <t>MARCOS SILVA DO NASCIMENTO</t>
        </is>
      </c>
      <c r="E923" t="inlineStr">
        <is>
          <t>1011</t>
        </is>
      </c>
      <c r="F923" s="550" t="n">
        <v>46160</v>
      </c>
      <c r="G923" t="n">
        <v>18667</v>
      </c>
      <c r="H923" t="inlineStr">
        <is>
          <t>PERNIL SUINO SEM OSSO EM CUBOS KG</t>
        </is>
      </c>
      <c r="I923" t="inlineStr">
        <is>
          <t>ALIMENTOS</t>
        </is>
      </c>
      <c r="J923" t="n">
        <v>26</v>
      </c>
      <c r="K923" t="inlineStr">
        <is>
          <t>KG</t>
        </is>
      </c>
      <c r="L923" t="n">
        <v>519.74</v>
      </c>
      <c r="M923" t="n">
        <v>19.99</v>
      </c>
      <c r="N923" t="inlineStr">
        <is>
          <t>ALIMENTOS</t>
        </is>
      </c>
      <c r="O923" t="inlineStr">
        <is>
          <t>05/2026</t>
        </is>
      </c>
    </row>
    <row r="924">
      <c r="A924" t="n">
        <v>235367</v>
      </c>
      <c r="B924" t="n">
        <v>122</v>
      </c>
      <c r="C924" t="inlineStr">
        <is>
          <t>Arcos</t>
        </is>
      </c>
      <c r="D924" t="inlineStr">
        <is>
          <t>CECILIA TSUYACO ARAKI SILVA LTDA</t>
        </is>
      </c>
      <c r="E924" t="inlineStr">
        <is>
          <t>391741</t>
        </is>
      </c>
      <c r="F924" s="550" t="n">
        <v>46154</v>
      </c>
      <c r="G924" t="n">
        <v>19498</v>
      </c>
      <c r="H924" t="inlineStr">
        <is>
          <t>ALFACE ROMANA KG</t>
        </is>
      </c>
      <c r="I924" t="inlineStr">
        <is>
          <t>ALIMENTOS</t>
        </is>
      </c>
      <c r="J924" t="n">
        <v>0.5</v>
      </c>
      <c r="K924" t="inlineStr">
        <is>
          <t>KG</t>
        </is>
      </c>
      <c r="L924" t="n">
        <v>7.5</v>
      </c>
      <c r="M924" t="n">
        <v>15</v>
      </c>
      <c r="N924" t="inlineStr">
        <is>
          <t>ALIMENTOS</t>
        </is>
      </c>
      <c r="O924" t="inlineStr">
        <is>
          <t>05/2026</t>
        </is>
      </c>
    </row>
    <row r="925">
      <c r="A925" t="n">
        <v>235367</v>
      </c>
      <c r="B925" t="n">
        <v>122</v>
      </c>
      <c r="C925" t="inlineStr">
        <is>
          <t>Arcos</t>
        </is>
      </c>
      <c r="D925" t="inlineStr">
        <is>
          <t>CECILIA TSUYACO ARAKI SILVA LTDA</t>
        </is>
      </c>
      <c r="E925" t="inlineStr">
        <is>
          <t>391741</t>
        </is>
      </c>
      <c r="F925" s="550" t="n">
        <v>46154</v>
      </c>
      <c r="G925" t="n">
        <v>19647</v>
      </c>
      <c r="H925" t="inlineStr">
        <is>
          <t>ALHO PORO KG</t>
        </is>
      </c>
      <c r="I925" t="inlineStr">
        <is>
          <t>ALIMENTOS</t>
        </is>
      </c>
      <c r="J925" t="n">
        <v>1</v>
      </c>
      <c r="K925" t="inlineStr">
        <is>
          <t>KG</t>
        </is>
      </c>
      <c r="L925" t="n">
        <v>15</v>
      </c>
      <c r="M925" t="n">
        <v>15</v>
      </c>
      <c r="N925" t="inlineStr">
        <is>
          <t>ALIMENTOS</t>
        </is>
      </c>
      <c r="O925" t="inlineStr">
        <is>
          <t>05/2026</t>
        </is>
      </c>
    </row>
    <row r="926">
      <c r="A926" t="n">
        <v>235367</v>
      </c>
      <c r="B926" t="n">
        <v>122</v>
      </c>
      <c r="C926" t="inlineStr">
        <is>
          <t>Arcos</t>
        </is>
      </c>
      <c r="D926" t="inlineStr">
        <is>
          <t>CECILIA TSUYACO ARAKI SILVA LTDA</t>
        </is>
      </c>
      <c r="E926" t="inlineStr">
        <is>
          <t>391741</t>
        </is>
      </c>
      <c r="F926" s="550" t="n">
        <v>46154</v>
      </c>
      <c r="G926" t="n">
        <v>23113</v>
      </c>
      <c r="H926" t="inlineStr">
        <is>
          <t>SALSA KG</t>
        </is>
      </c>
      <c r="I926" t="inlineStr">
        <is>
          <t>ALIMENTOS</t>
        </is>
      </c>
      <c r="J926" t="n">
        <v>0.5</v>
      </c>
      <c r="K926" t="inlineStr">
        <is>
          <t>KG</t>
        </is>
      </c>
      <c r="L926" t="n">
        <v>7.5</v>
      </c>
      <c r="M926" t="n">
        <v>15</v>
      </c>
      <c r="N926" t="inlineStr">
        <is>
          <t>ALIMENTOS</t>
        </is>
      </c>
      <c r="O926" t="inlineStr">
        <is>
          <t>05/2026</t>
        </is>
      </c>
    </row>
    <row r="927">
      <c r="A927" t="n">
        <v>235367</v>
      </c>
      <c r="B927" t="n">
        <v>122</v>
      </c>
      <c r="C927" t="inlineStr">
        <is>
          <t>Arcos</t>
        </is>
      </c>
      <c r="D927" t="inlineStr">
        <is>
          <t>CECILIA TSUYACO ARAKI SILVA LTDA</t>
        </is>
      </c>
      <c r="E927" t="inlineStr">
        <is>
          <t>391741</t>
        </is>
      </c>
      <c r="F927" s="550" t="n">
        <v>46154</v>
      </c>
      <c r="G927" t="n">
        <v>19505</v>
      </c>
      <c r="H927" t="inlineStr">
        <is>
          <t>ALFACE AMERICANA KG</t>
        </is>
      </c>
      <c r="I927" t="inlineStr">
        <is>
          <t>ALIMENTOS</t>
        </is>
      </c>
      <c r="J927" t="n">
        <v>1</v>
      </c>
      <c r="K927" t="inlineStr">
        <is>
          <t>KG</t>
        </is>
      </c>
      <c r="L927" t="n">
        <v>11</v>
      </c>
      <c r="M927" t="n">
        <v>11</v>
      </c>
      <c r="N927" t="inlineStr">
        <is>
          <t>ALIMENTOS</t>
        </is>
      </c>
      <c r="O927" t="inlineStr">
        <is>
          <t>05/2026</t>
        </is>
      </c>
    </row>
    <row r="928">
      <c r="A928" t="n">
        <v>235367</v>
      </c>
      <c r="B928" t="n">
        <v>122</v>
      </c>
      <c r="C928" t="inlineStr">
        <is>
          <t>Arcos</t>
        </is>
      </c>
      <c r="D928" t="inlineStr">
        <is>
          <t>CECILIA TSUYACO ARAKI SILVA LTDA</t>
        </is>
      </c>
      <c r="E928" t="inlineStr">
        <is>
          <t>391741</t>
        </is>
      </c>
      <c r="F928" s="550" t="n">
        <v>46154</v>
      </c>
      <c r="G928" t="n">
        <v>23361</v>
      </c>
      <c r="H928" t="inlineStr">
        <is>
          <t>LARANJA PERA KG</t>
        </is>
      </c>
      <c r="I928" t="inlineStr">
        <is>
          <t>ALIMENTOS</t>
        </is>
      </c>
      <c r="J928" t="n">
        <v>20</v>
      </c>
      <c r="K928" t="inlineStr">
        <is>
          <t>KG</t>
        </is>
      </c>
      <c r="L928" t="n">
        <v>59</v>
      </c>
      <c r="M928" t="n">
        <v>2.95</v>
      </c>
      <c r="N928" t="inlineStr">
        <is>
          <t>ALIMENTOS</t>
        </is>
      </c>
      <c r="O928" t="inlineStr">
        <is>
          <t>05/2026</t>
        </is>
      </c>
    </row>
    <row r="929">
      <c r="A929" t="n">
        <v>235367</v>
      </c>
      <c r="B929" t="n">
        <v>122</v>
      </c>
      <c r="C929" t="inlineStr">
        <is>
          <t>Arcos</t>
        </is>
      </c>
      <c r="D929" t="inlineStr">
        <is>
          <t>CECILIA TSUYACO ARAKI SILVA LTDA</t>
        </is>
      </c>
      <c r="E929" t="inlineStr">
        <is>
          <t>391741</t>
        </is>
      </c>
      <c r="F929" s="550" t="n">
        <v>46154</v>
      </c>
      <c r="G929" t="n">
        <v>19503</v>
      </c>
      <c r="H929" t="inlineStr">
        <is>
          <t>ALFACE CRESPA KG</t>
        </is>
      </c>
      <c r="I929" t="inlineStr">
        <is>
          <t>ALIMENTOS</t>
        </is>
      </c>
      <c r="J929" t="n">
        <v>1</v>
      </c>
      <c r="K929" t="inlineStr">
        <is>
          <t>KG</t>
        </is>
      </c>
      <c r="L929" t="n">
        <v>11</v>
      </c>
      <c r="M929" t="n">
        <v>11</v>
      </c>
      <c r="N929" t="inlineStr">
        <is>
          <t>ALIMENTOS</t>
        </is>
      </c>
      <c r="O929" t="inlineStr">
        <is>
          <t>05/2026</t>
        </is>
      </c>
    </row>
    <row r="930">
      <c r="A930" t="n">
        <v>235367</v>
      </c>
      <c r="B930" t="n">
        <v>122</v>
      </c>
      <c r="C930" t="inlineStr">
        <is>
          <t>Arcos</t>
        </is>
      </c>
      <c r="D930" t="inlineStr">
        <is>
          <t>CECILIA TSUYACO ARAKI SILVA LTDA</t>
        </is>
      </c>
      <c r="E930" t="inlineStr">
        <is>
          <t>391741</t>
        </is>
      </c>
      <c r="F930" s="550" t="n">
        <v>46154</v>
      </c>
      <c r="G930" t="n">
        <v>23390</v>
      </c>
      <c r="H930" t="inlineStr">
        <is>
          <t>BANANA DA TERRA KG</t>
        </is>
      </c>
      <c r="I930" t="inlineStr">
        <is>
          <t>ALIMENTOS</t>
        </is>
      </c>
      <c r="J930" t="n">
        <v>8</v>
      </c>
      <c r="K930" t="inlineStr">
        <is>
          <t>KG</t>
        </is>
      </c>
      <c r="L930" t="n">
        <v>68.8</v>
      </c>
      <c r="M930" t="n">
        <v>8.6</v>
      </c>
      <c r="N930" t="inlineStr">
        <is>
          <t>ALIMENTOS</t>
        </is>
      </c>
      <c r="O930" t="inlineStr">
        <is>
          <t>05/2026</t>
        </is>
      </c>
    </row>
    <row r="931">
      <c r="A931" t="n">
        <v>235367</v>
      </c>
      <c r="B931" t="n">
        <v>122</v>
      </c>
      <c r="C931" t="inlineStr">
        <is>
          <t>Arcos</t>
        </is>
      </c>
      <c r="D931" t="inlineStr">
        <is>
          <t>CECILIA TSUYACO ARAKI SILVA LTDA</t>
        </is>
      </c>
      <c r="E931" t="inlineStr">
        <is>
          <t>391741</t>
        </is>
      </c>
      <c r="F931" s="550" t="n">
        <v>46154</v>
      </c>
      <c r="G931" t="n">
        <v>24037</v>
      </c>
      <c r="H931" t="inlineStr">
        <is>
          <t>ALHO TRITURADO FRITO</t>
        </is>
      </c>
      <c r="I931" t="inlineStr">
        <is>
          <t>ALIMENTOS</t>
        </is>
      </c>
      <c r="J931" t="n">
        <v>3</v>
      </c>
      <c r="K931" t="inlineStr">
        <is>
          <t>KG</t>
        </is>
      </c>
      <c r="L931" t="n">
        <v>53.4</v>
      </c>
      <c r="M931" t="n">
        <v>17.8</v>
      </c>
      <c r="N931" t="inlineStr">
        <is>
          <t>ALIMENTOS</t>
        </is>
      </c>
      <c r="O931" t="inlineStr">
        <is>
          <t>05/2026</t>
        </is>
      </c>
    </row>
    <row r="932">
      <c r="A932" t="n">
        <v>235367</v>
      </c>
      <c r="B932" t="n">
        <v>122</v>
      </c>
      <c r="C932" t="inlineStr">
        <is>
          <t>Arcos</t>
        </is>
      </c>
      <c r="D932" t="inlineStr">
        <is>
          <t>CECILIA TSUYACO ARAKI SILVA LTDA</t>
        </is>
      </c>
      <c r="E932" t="inlineStr">
        <is>
          <t>391741</t>
        </is>
      </c>
      <c r="F932" s="550" t="n">
        <v>46154</v>
      </c>
      <c r="G932" t="n">
        <v>23359</v>
      </c>
      <c r="H932" t="inlineStr">
        <is>
          <t>LIMAO TAHITI KG</t>
        </is>
      </c>
      <c r="I932" t="inlineStr">
        <is>
          <t>ALIMENTOS</t>
        </is>
      </c>
      <c r="J932" t="n">
        <v>10</v>
      </c>
      <c r="K932" t="inlineStr">
        <is>
          <t>KG</t>
        </is>
      </c>
      <c r="L932" t="n">
        <v>22</v>
      </c>
      <c r="M932" t="n">
        <v>2.2</v>
      </c>
      <c r="N932" t="inlineStr">
        <is>
          <t>ALIMENTOS</t>
        </is>
      </c>
      <c r="O932" t="inlineStr">
        <is>
          <t>05/2026</t>
        </is>
      </c>
    </row>
    <row r="933">
      <c r="A933" t="n">
        <v>235367</v>
      </c>
      <c r="B933" t="n">
        <v>122</v>
      </c>
      <c r="C933" t="inlineStr">
        <is>
          <t>Arcos</t>
        </is>
      </c>
      <c r="D933" t="inlineStr">
        <is>
          <t>CECILIA TSUYACO ARAKI SILVA LTDA</t>
        </is>
      </c>
      <c r="E933" t="inlineStr">
        <is>
          <t>391741</t>
        </is>
      </c>
      <c r="F933" s="550" t="n">
        <v>46154</v>
      </c>
      <c r="G933" t="n">
        <v>19751</v>
      </c>
      <c r="H933" t="inlineStr">
        <is>
          <t>LIMAO SICILIANO KG</t>
        </is>
      </c>
      <c r="I933" t="inlineStr">
        <is>
          <t>ALIMENTOS</t>
        </is>
      </c>
      <c r="J933" t="n">
        <v>5</v>
      </c>
      <c r="K933" t="inlineStr">
        <is>
          <t>KG</t>
        </is>
      </c>
      <c r="L933" t="n">
        <v>45</v>
      </c>
      <c r="M933" t="n">
        <v>9</v>
      </c>
      <c r="N933" t="inlineStr">
        <is>
          <t>ALIMENTOS</t>
        </is>
      </c>
      <c r="O933" t="inlineStr">
        <is>
          <t>05/2026</t>
        </is>
      </c>
    </row>
    <row r="934">
      <c r="A934" t="n">
        <v>235367</v>
      </c>
      <c r="B934" t="n">
        <v>122</v>
      </c>
      <c r="C934" t="inlineStr">
        <is>
          <t>Arcos</t>
        </is>
      </c>
      <c r="D934" t="inlineStr">
        <is>
          <t>CECILIA TSUYACO ARAKI SILVA LTDA</t>
        </is>
      </c>
      <c r="E934" t="inlineStr">
        <is>
          <t>391741</t>
        </is>
      </c>
      <c r="F934" s="550" t="n">
        <v>46154</v>
      </c>
      <c r="G934" t="n">
        <v>23389</v>
      </c>
      <c r="H934" t="inlineStr">
        <is>
          <t>BANANA NANICA KG</t>
        </is>
      </c>
      <c r="I934" t="inlineStr">
        <is>
          <t>ALIMENTOS</t>
        </is>
      </c>
      <c r="J934" t="n">
        <v>2</v>
      </c>
      <c r="K934" t="inlineStr">
        <is>
          <t>KG</t>
        </is>
      </c>
      <c r="L934" t="n">
        <v>9.6</v>
      </c>
      <c r="M934" t="n">
        <v>4.8</v>
      </c>
      <c r="N934" t="inlineStr">
        <is>
          <t>ALIMENTOS</t>
        </is>
      </c>
      <c r="O934" t="inlineStr">
        <is>
          <t>05/2026</t>
        </is>
      </c>
    </row>
    <row r="935">
      <c r="A935" t="n">
        <v>235367</v>
      </c>
      <c r="B935" t="n">
        <v>122</v>
      </c>
      <c r="C935" t="inlineStr">
        <is>
          <t>Arcos</t>
        </is>
      </c>
      <c r="D935" t="inlineStr">
        <is>
          <t>CECILIA TSUYACO ARAKI SILVA LTDA</t>
        </is>
      </c>
      <c r="E935" t="inlineStr">
        <is>
          <t>391741</t>
        </is>
      </c>
      <c r="F935" s="550" t="n">
        <v>46154</v>
      </c>
      <c r="G935" t="n">
        <v>19472</v>
      </c>
      <c r="H935" t="inlineStr">
        <is>
          <t>RUCULA KG</t>
        </is>
      </c>
      <c r="I935" t="inlineStr">
        <is>
          <t>ALIMENTOS</t>
        </is>
      </c>
      <c r="J935" t="n">
        <v>1.5</v>
      </c>
      <c r="K935" t="inlineStr">
        <is>
          <t>KG</t>
        </is>
      </c>
      <c r="L935" t="n">
        <v>27</v>
      </c>
      <c r="M935" t="n">
        <v>18</v>
      </c>
      <c r="N935" t="inlineStr">
        <is>
          <t>ALIMENTOS</t>
        </is>
      </c>
      <c r="O935" t="inlineStr">
        <is>
          <t>05/2026</t>
        </is>
      </c>
    </row>
    <row r="936">
      <c r="A936" t="n">
        <v>235367</v>
      </c>
      <c r="B936" t="n">
        <v>122</v>
      </c>
      <c r="C936" t="inlineStr">
        <is>
          <t>Arcos</t>
        </is>
      </c>
      <c r="D936" t="inlineStr">
        <is>
          <t>CECILIA TSUYACO ARAKI SILVA LTDA</t>
        </is>
      </c>
      <c r="E936" t="inlineStr">
        <is>
          <t>391741</t>
        </is>
      </c>
      <c r="F936" s="550" t="n">
        <v>46154</v>
      </c>
      <c r="G936" t="n">
        <v>19480</v>
      </c>
      <c r="H936" t="inlineStr">
        <is>
          <t>HORTELA HIDROPONICA KG</t>
        </is>
      </c>
      <c r="I936" t="inlineStr">
        <is>
          <t>ALIMENTOS</t>
        </is>
      </c>
      <c r="J936" t="n">
        <v>0.4</v>
      </c>
      <c r="K936" t="inlineStr">
        <is>
          <t>KG</t>
        </is>
      </c>
      <c r="L936" t="n">
        <v>6.8</v>
      </c>
      <c r="M936" t="n">
        <v>17</v>
      </c>
      <c r="N936" t="inlineStr">
        <is>
          <t>ALIMENTOS</t>
        </is>
      </c>
      <c r="O936" t="inlineStr">
        <is>
          <t>05/2026</t>
        </is>
      </c>
    </row>
    <row r="937">
      <c r="A937" t="n">
        <v>235367</v>
      </c>
      <c r="B937" t="n">
        <v>122</v>
      </c>
      <c r="C937" t="inlineStr">
        <is>
          <t>Arcos</t>
        </is>
      </c>
      <c r="D937" t="inlineStr">
        <is>
          <t>CECILIA TSUYACO ARAKI SILVA LTDA</t>
        </is>
      </c>
      <c r="E937" t="inlineStr">
        <is>
          <t>391741</t>
        </is>
      </c>
      <c r="F937" s="550" t="n">
        <v>46154</v>
      </c>
      <c r="G937" t="n">
        <v>19701</v>
      </c>
      <c r="H937" t="inlineStr">
        <is>
          <t>AMEIXA KG</t>
        </is>
      </c>
      <c r="I937" t="inlineStr">
        <is>
          <t>ALIMENTOS</t>
        </is>
      </c>
      <c r="J937" t="n">
        <v>0.5</v>
      </c>
      <c r="K937" t="inlineStr">
        <is>
          <t>KG</t>
        </is>
      </c>
      <c r="L937" t="n">
        <v>9</v>
      </c>
      <c r="M937" t="n">
        <v>18</v>
      </c>
      <c r="N937" t="inlineStr">
        <is>
          <t>ALIMENTOS</t>
        </is>
      </c>
      <c r="O937" t="inlineStr">
        <is>
          <t>05/2026</t>
        </is>
      </c>
    </row>
    <row r="938">
      <c r="A938" t="n">
        <v>235367</v>
      </c>
      <c r="B938" t="n">
        <v>122</v>
      </c>
      <c r="C938" t="inlineStr">
        <is>
          <t>Arcos</t>
        </is>
      </c>
      <c r="D938" t="inlineStr">
        <is>
          <t>CECILIA TSUYACO ARAKI SILVA LTDA</t>
        </is>
      </c>
      <c r="E938" t="inlineStr">
        <is>
          <t>391741</t>
        </is>
      </c>
      <c r="F938" s="550" t="n">
        <v>46154</v>
      </c>
      <c r="G938" t="n">
        <v>19617</v>
      </c>
      <c r="H938" t="inlineStr">
        <is>
          <t>COENTRO KG</t>
        </is>
      </c>
      <c r="I938" t="inlineStr">
        <is>
          <t>ALIMENTOS</t>
        </is>
      </c>
      <c r="J938" t="n">
        <v>0.3</v>
      </c>
      <c r="K938" t="inlineStr">
        <is>
          <t>KG</t>
        </is>
      </c>
      <c r="L938" t="n">
        <v>10.2</v>
      </c>
      <c r="M938" t="n">
        <v>34</v>
      </c>
      <c r="N938" t="inlineStr">
        <is>
          <t>ALIMENTOS</t>
        </is>
      </c>
      <c r="O938" t="inlineStr">
        <is>
          <t>05/2026</t>
        </is>
      </c>
    </row>
    <row r="939">
      <c r="A939" t="n">
        <v>235367</v>
      </c>
      <c r="B939" t="n">
        <v>122</v>
      </c>
      <c r="C939" t="inlineStr">
        <is>
          <t>Arcos</t>
        </is>
      </c>
      <c r="D939" t="inlineStr">
        <is>
          <t>CECILIA TSUYACO ARAKI SILVA LTDA</t>
        </is>
      </c>
      <c r="E939" t="inlineStr">
        <is>
          <t>391741</t>
        </is>
      </c>
      <c r="F939" s="550" t="n">
        <v>46154</v>
      </c>
      <c r="G939" t="n">
        <v>19476</v>
      </c>
      <c r="H939" t="inlineStr">
        <is>
          <t>MANJERICAO KG</t>
        </is>
      </c>
      <c r="I939" t="inlineStr">
        <is>
          <t>ALIMENTOS</t>
        </is>
      </c>
      <c r="J939" t="n">
        <v>0.3</v>
      </c>
      <c r="K939" t="inlineStr">
        <is>
          <t>KG</t>
        </is>
      </c>
      <c r="L939" t="n">
        <v>18.6</v>
      </c>
      <c r="M939" t="n">
        <v>62</v>
      </c>
      <c r="N939" t="inlineStr">
        <is>
          <t>ALIMENTOS</t>
        </is>
      </c>
      <c r="O939" t="inlineStr">
        <is>
          <t>05/2026</t>
        </is>
      </c>
    </row>
    <row r="940">
      <c r="A940" t="n">
        <v>235367</v>
      </c>
      <c r="B940" t="n">
        <v>122</v>
      </c>
      <c r="C940" t="inlineStr">
        <is>
          <t>Arcos</t>
        </is>
      </c>
      <c r="D940" t="inlineStr">
        <is>
          <t>CECILIA TSUYACO ARAKI SILVA LTDA</t>
        </is>
      </c>
      <c r="E940" t="inlineStr">
        <is>
          <t>391741</t>
        </is>
      </c>
      <c r="F940" s="550" t="n">
        <v>46154</v>
      </c>
      <c r="G940" t="n">
        <v>23108</v>
      </c>
      <c r="H940" t="inlineStr">
        <is>
          <t>TOMILHO KG</t>
        </is>
      </c>
      <c r="I940" t="inlineStr">
        <is>
          <t>ALIMENTOS</t>
        </is>
      </c>
      <c r="J940" t="n">
        <v>0.2</v>
      </c>
      <c r="K940" t="inlineStr">
        <is>
          <t>KG</t>
        </is>
      </c>
      <c r="L940" t="n">
        <v>16</v>
      </c>
      <c r="M940" t="n">
        <v>80</v>
      </c>
      <c r="N940" t="inlineStr">
        <is>
          <t>ALIMENTOS</t>
        </is>
      </c>
      <c r="O940" t="inlineStr">
        <is>
          <t>05/2026</t>
        </is>
      </c>
    </row>
    <row r="941">
      <c r="A941" t="n">
        <v>235367</v>
      </c>
      <c r="B941" t="n">
        <v>122</v>
      </c>
      <c r="C941" t="inlineStr">
        <is>
          <t>Arcos</t>
        </is>
      </c>
      <c r="D941" t="inlineStr">
        <is>
          <t>CECILIA TSUYACO ARAKI SILVA LTDA</t>
        </is>
      </c>
      <c r="E941" t="inlineStr">
        <is>
          <t>391741</t>
        </is>
      </c>
      <c r="F941" s="550" t="n">
        <v>46154</v>
      </c>
      <c r="G941" t="n">
        <v>19743</v>
      </c>
      <c r="H941" t="inlineStr">
        <is>
          <t>MACA VERDE KG</t>
        </is>
      </c>
      <c r="I941" t="inlineStr">
        <is>
          <t>ALIMENTOS</t>
        </is>
      </c>
      <c r="J941" t="n">
        <v>1</v>
      </c>
      <c r="K941" t="inlineStr">
        <is>
          <t>KG</t>
        </is>
      </c>
      <c r="L941" t="n">
        <v>15</v>
      </c>
      <c r="M941" t="n">
        <v>15</v>
      </c>
      <c r="N941" t="inlineStr">
        <is>
          <t>ALIMENTOS</t>
        </is>
      </c>
      <c r="O941" t="inlineStr">
        <is>
          <t>05/2026</t>
        </is>
      </c>
    </row>
    <row r="942">
      <c r="A942" t="n">
        <v>235367</v>
      </c>
      <c r="B942" t="n">
        <v>122</v>
      </c>
      <c r="C942" t="inlineStr">
        <is>
          <t>Arcos</t>
        </is>
      </c>
      <c r="D942" t="inlineStr">
        <is>
          <t>CECILIA TSUYACO ARAKI SILVA LTDA</t>
        </is>
      </c>
      <c r="E942" t="inlineStr">
        <is>
          <t>391741</t>
        </is>
      </c>
      <c r="F942" s="550" t="n">
        <v>46154</v>
      </c>
      <c r="G942" t="n">
        <v>19502</v>
      </c>
      <c r="H942" t="inlineStr">
        <is>
          <t>ALFACE CRESPA ROXA KG</t>
        </is>
      </c>
      <c r="I942" t="inlineStr">
        <is>
          <t>ALIMENTOS</t>
        </is>
      </c>
      <c r="J942" t="n">
        <v>1</v>
      </c>
      <c r="K942" t="inlineStr">
        <is>
          <t>KG</t>
        </is>
      </c>
      <c r="L942" t="n">
        <v>15</v>
      </c>
      <c r="M942" t="n">
        <v>15</v>
      </c>
      <c r="N942" t="inlineStr">
        <is>
          <t>ALIMENTOS</t>
        </is>
      </c>
      <c r="O942" t="inlineStr">
        <is>
          <t>05/2026</t>
        </is>
      </c>
    </row>
    <row r="943">
      <c r="A943" t="n">
        <v>235367</v>
      </c>
      <c r="B943" t="n">
        <v>122</v>
      </c>
      <c r="C943" t="inlineStr">
        <is>
          <t>Arcos</t>
        </is>
      </c>
      <c r="D943" t="inlineStr">
        <is>
          <t>CECILIA TSUYACO ARAKI SILVA LTDA</t>
        </is>
      </c>
      <c r="E943" t="inlineStr">
        <is>
          <t>391741</t>
        </is>
      </c>
      <c r="F943" s="550" t="n">
        <v>46154</v>
      </c>
      <c r="G943" t="n">
        <v>19575</v>
      </c>
      <c r="H943" t="inlineStr">
        <is>
          <t>PIMENTA DE CHEIRO VERDE KG</t>
        </is>
      </c>
      <c r="I943" t="inlineStr">
        <is>
          <t>ALIMENTOS</t>
        </is>
      </c>
      <c r="J943" t="n">
        <v>0.3</v>
      </c>
      <c r="K943" t="inlineStr">
        <is>
          <t>KG</t>
        </is>
      </c>
      <c r="L943" t="n">
        <v>9</v>
      </c>
      <c r="M943" t="n">
        <v>30</v>
      </c>
      <c r="N943" t="inlineStr">
        <is>
          <t>ALIMENTOS</t>
        </is>
      </c>
      <c r="O943" t="inlineStr">
        <is>
          <t>05/2026</t>
        </is>
      </c>
    </row>
    <row r="944">
      <c r="A944" t="n">
        <v>235367</v>
      </c>
      <c r="B944" t="n">
        <v>122</v>
      </c>
      <c r="C944" t="inlineStr">
        <is>
          <t>Arcos</t>
        </is>
      </c>
      <c r="D944" t="inlineStr">
        <is>
          <t>CECILIA TSUYACO ARAKI SILVA LTDA</t>
        </is>
      </c>
      <c r="E944" t="inlineStr">
        <is>
          <t>391741</t>
        </is>
      </c>
      <c r="F944" s="550" t="n">
        <v>46154</v>
      </c>
      <c r="G944" t="n">
        <v>19485</v>
      </c>
      <c r="H944" t="inlineStr">
        <is>
          <t>ENDRO DILL KG</t>
        </is>
      </c>
      <c r="I944" t="inlineStr">
        <is>
          <t>ALIMENTOS</t>
        </is>
      </c>
      <c r="J944" t="n">
        <v>0.1</v>
      </c>
      <c r="K944" t="inlineStr">
        <is>
          <t>KG</t>
        </is>
      </c>
      <c r="L944" t="n">
        <v>7.5</v>
      </c>
      <c r="M944" t="n">
        <v>75</v>
      </c>
      <c r="N944" t="inlineStr">
        <is>
          <t>ALIMENTOS</t>
        </is>
      </c>
      <c r="O944" t="inlineStr">
        <is>
          <t>05/2026</t>
        </is>
      </c>
    </row>
    <row r="945">
      <c r="A945" t="n">
        <v>235367</v>
      </c>
      <c r="B945" t="n">
        <v>122</v>
      </c>
      <c r="C945" t="inlineStr">
        <is>
          <t>Arcos</t>
        </is>
      </c>
      <c r="D945" t="inlineStr">
        <is>
          <t>CECILIA TSUYACO ARAKI SILVA LTDA</t>
        </is>
      </c>
      <c r="E945" t="inlineStr">
        <is>
          <t>391741</t>
        </is>
      </c>
      <c r="F945" s="550" t="n">
        <v>46154</v>
      </c>
      <c r="G945" t="n">
        <v>19787</v>
      </c>
      <c r="H945" t="inlineStr">
        <is>
          <t>ABACAXI PEROLA KG</t>
        </is>
      </c>
      <c r="I945" t="inlineStr">
        <is>
          <t>ALIMENTOS</t>
        </is>
      </c>
      <c r="J945" t="n">
        <v>1.5</v>
      </c>
      <c r="K945" t="inlineStr">
        <is>
          <t>KG</t>
        </is>
      </c>
      <c r="L945" t="n">
        <v>9.300000000000001</v>
      </c>
      <c r="M945" t="n">
        <v>6.2</v>
      </c>
      <c r="N945" t="inlineStr">
        <is>
          <t>ALIMENTOS</t>
        </is>
      </c>
      <c r="O945" t="inlineStr">
        <is>
          <t>05/2026</t>
        </is>
      </c>
    </row>
    <row r="946">
      <c r="A946" t="n">
        <v>235367</v>
      </c>
      <c r="B946" t="n">
        <v>122</v>
      </c>
      <c r="C946" t="inlineStr">
        <is>
          <t>Arcos</t>
        </is>
      </c>
      <c r="D946" t="inlineStr">
        <is>
          <t>CECILIA TSUYACO ARAKI SILVA LTDA</t>
        </is>
      </c>
      <c r="E946" t="inlineStr">
        <is>
          <t>391741</t>
        </is>
      </c>
      <c r="F946" s="550" t="n">
        <v>46154</v>
      </c>
      <c r="G946" t="n">
        <v>19846</v>
      </c>
      <c r="H946" t="inlineStr">
        <is>
          <t>BROTO DE MOYASHI GRANEL KG</t>
        </is>
      </c>
      <c r="I946" t="inlineStr">
        <is>
          <t>ALIMENTOS</t>
        </is>
      </c>
      <c r="J946" t="n">
        <v>0.5</v>
      </c>
      <c r="K946" t="inlineStr">
        <is>
          <t>KG</t>
        </is>
      </c>
      <c r="L946" t="n">
        <v>10.5</v>
      </c>
      <c r="M946" t="n">
        <v>21</v>
      </c>
      <c r="N946" t="inlineStr">
        <is>
          <t>ALIMENTOS</t>
        </is>
      </c>
      <c r="O946" t="inlineStr">
        <is>
          <t>05/2026</t>
        </is>
      </c>
    </row>
    <row r="947">
      <c r="A947" t="n">
        <v>235367</v>
      </c>
      <c r="B947" t="n">
        <v>122</v>
      </c>
      <c r="C947" t="inlineStr">
        <is>
          <t>Arcos</t>
        </is>
      </c>
      <c r="D947" t="inlineStr">
        <is>
          <t>CECILIA TSUYACO ARAKI SILVA LTDA</t>
        </is>
      </c>
      <c r="E947" t="inlineStr">
        <is>
          <t>391741</t>
        </is>
      </c>
      <c r="F947" s="550" t="n">
        <v>46154</v>
      </c>
      <c r="G947" t="n">
        <v>25647</v>
      </c>
      <c r="H947" t="inlineStr">
        <is>
          <t>ACELGA BOK CHOY KG</t>
        </is>
      </c>
      <c r="I947" t="inlineStr">
        <is>
          <t>ALIMENTOS</t>
        </is>
      </c>
      <c r="J947" t="n">
        <v>1</v>
      </c>
      <c r="K947" t="inlineStr">
        <is>
          <t>KG</t>
        </is>
      </c>
      <c r="L947" t="n">
        <v>20</v>
      </c>
      <c r="M947" t="n">
        <v>20</v>
      </c>
      <c r="N947" t="inlineStr">
        <is>
          <t>ALIMENTOS</t>
        </is>
      </c>
      <c r="O947" t="inlineStr">
        <is>
          <t>05/2026</t>
        </is>
      </c>
    </row>
    <row r="948">
      <c r="A948" t="n">
        <v>235366</v>
      </c>
      <c r="B948" t="n">
        <v>122</v>
      </c>
      <c r="C948" t="inlineStr">
        <is>
          <t>Arcos</t>
        </is>
      </c>
      <c r="D948" t="inlineStr">
        <is>
          <t>MARIO PEDRO FELICIANO - HORTIFRUTI</t>
        </is>
      </c>
      <c r="E948" t="inlineStr">
        <is>
          <t>476664</t>
        </is>
      </c>
      <c r="F948" s="550" t="n">
        <v>46154</v>
      </c>
      <c r="G948" t="n">
        <v>19562</v>
      </c>
      <c r="H948" t="inlineStr">
        <is>
          <t>PIMENTAO AMARELO KG</t>
        </is>
      </c>
      <c r="I948" t="inlineStr">
        <is>
          <t>ALIMENTOS</t>
        </is>
      </c>
      <c r="J948" t="n">
        <v>0.5</v>
      </c>
      <c r="K948" t="inlineStr">
        <is>
          <t>KG</t>
        </is>
      </c>
      <c r="L948" t="n">
        <v>8.699999999999999</v>
      </c>
      <c r="M948" t="n">
        <v>17.4</v>
      </c>
      <c r="N948" t="inlineStr">
        <is>
          <t>ALIMENTOS</t>
        </is>
      </c>
      <c r="O948" t="inlineStr">
        <is>
          <t>05/2026</t>
        </is>
      </c>
    </row>
    <row r="949">
      <c r="A949" t="n">
        <v>235366</v>
      </c>
      <c r="B949" t="n">
        <v>122</v>
      </c>
      <c r="C949" t="inlineStr">
        <is>
          <t>Arcos</t>
        </is>
      </c>
      <c r="D949" t="inlineStr">
        <is>
          <t>MARIO PEDRO FELICIANO - HORTIFRUTI</t>
        </is>
      </c>
      <c r="E949" t="inlineStr">
        <is>
          <t>476664</t>
        </is>
      </c>
      <c r="F949" s="550" t="n">
        <v>46154</v>
      </c>
      <c r="G949" t="n">
        <v>19465</v>
      </c>
      <c r="H949" t="inlineStr">
        <is>
          <t>SALSAO KG</t>
        </is>
      </c>
      <c r="I949" t="inlineStr">
        <is>
          <t>ALIMENTOS</t>
        </is>
      </c>
      <c r="J949" t="n">
        <v>1.25</v>
      </c>
      <c r="K949" t="inlineStr">
        <is>
          <t>KG</t>
        </is>
      </c>
      <c r="L949" t="n">
        <v>8.16</v>
      </c>
      <c r="M949" t="n">
        <v>6.528</v>
      </c>
      <c r="N949" t="inlineStr">
        <is>
          <t>ALIMENTOS</t>
        </is>
      </c>
      <c r="O949" t="inlineStr">
        <is>
          <t>05/2026</t>
        </is>
      </c>
    </row>
    <row r="950">
      <c r="A950" t="n">
        <v>235366</v>
      </c>
      <c r="B950" t="n">
        <v>122</v>
      </c>
      <c r="C950" t="inlineStr">
        <is>
          <t>Arcos</t>
        </is>
      </c>
      <c r="D950" t="inlineStr">
        <is>
          <t>MARIO PEDRO FELICIANO - HORTIFRUTI</t>
        </is>
      </c>
      <c r="E950" t="inlineStr">
        <is>
          <t>476664</t>
        </is>
      </c>
      <c r="F950" s="550" t="n">
        <v>46154</v>
      </c>
      <c r="G950" t="n">
        <v>19748</v>
      </c>
      <c r="H950" t="inlineStr">
        <is>
          <t>MACA FUJI KG</t>
        </is>
      </c>
      <c r="I950" t="inlineStr">
        <is>
          <t>ALIMENTOS</t>
        </is>
      </c>
      <c r="J950" t="n">
        <v>4</v>
      </c>
      <c r="K950" t="inlineStr">
        <is>
          <t>KG</t>
        </is>
      </c>
      <c r="L950" t="n">
        <v>25.76</v>
      </c>
      <c r="M950" t="n">
        <v>6.44</v>
      </c>
      <c r="N950" t="inlineStr">
        <is>
          <t>ALIMENTOS</t>
        </is>
      </c>
      <c r="O950" t="inlineStr">
        <is>
          <t>05/2026</t>
        </is>
      </c>
    </row>
    <row r="951">
      <c r="A951" t="n">
        <v>235366</v>
      </c>
      <c r="B951" t="n">
        <v>122</v>
      </c>
      <c r="C951" t="inlineStr">
        <is>
          <t>Arcos</t>
        </is>
      </c>
      <c r="D951" t="inlineStr">
        <is>
          <t>MARIO PEDRO FELICIANO - HORTIFRUTI</t>
        </is>
      </c>
      <c r="E951" t="inlineStr">
        <is>
          <t>476664</t>
        </is>
      </c>
      <c r="F951" s="550" t="n">
        <v>46154</v>
      </c>
      <c r="G951" t="n">
        <v>19616</v>
      </c>
      <c r="H951" t="inlineStr">
        <is>
          <t>BROTO DE COENTRO KG</t>
        </is>
      </c>
      <c r="I951" t="inlineStr">
        <is>
          <t>ALIMENTOS</t>
        </is>
      </c>
      <c r="J951" t="n">
        <v>1</v>
      </c>
      <c r="K951" t="inlineStr">
        <is>
          <t>KG</t>
        </is>
      </c>
      <c r="L951" t="n">
        <v>18.13</v>
      </c>
      <c r="M951" t="n">
        <v>18.13</v>
      </c>
      <c r="N951" t="inlineStr">
        <is>
          <t>ALIMENTOS</t>
        </is>
      </c>
      <c r="O951" t="inlineStr">
        <is>
          <t>05/2026</t>
        </is>
      </c>
    </row>
    <row r="952">
      <c r="A952" t="n">
        <v>235366</v>
      </c>
      <c r="B952" t="n">
        <v>122</v>
      </c>
      <c r="C952" t="inlineStr">
        <is>
          <t>Arcos</t>
        </is>
      </c>
      <c r="D952" t="inlineStr">
        <is>
          <t>MARIO PEDRO FELICIANO - HORTIFRUTI</t>
        </is>
      </c>
      <c r="E952" t="inlineStr">
        <is>
          <t>476664</t>
        </is>
      </c>
      <c r="F952" s="550" t="n">
        <v>46154</v>
      </c>
      <c r="G952" t="n">
        <v>23241</v>
      </c>
      <c r="H952" t="inlineStr">
        <is>
          <t>CHUCHU KG</t>
        </is>
      </c>
      <c r="I952" t="inlineStr">
        <is>
          <t>ALIMENTOS</t>
        </is>
      </c>
      <c r="J952" t="n">
        <v>2</v>
      </c>
      <c r="K952" t="inlineStr">
        <is>
          <t>KG</t>
        </is>
      </c>
      <c r="L952" t="n">
        <v>7.4</v>
      </c>
      <c r="M952" t="n">
        <v>3.7</v>
      </c>
      <c r="N952" t="inlineStr">
        <is>
          <t>ALIMENTOS</t>
        </is>
      </c>
      <c r="O952" t="inlineStr">
        <is>
          <t>05/2026</t>
        </is>
      </c>
    </row>
    <row r="953">
      <c r="A953" t="n">
        <v>235366</v>
      </c>
      <c r="B953" t="n">
        <v>122</v>
      </c>
      <c r="C953" t="inlineStr">
        <is>
          <t>Arcos</t>
        </is>
      </c>
      <c r="D953" t="inlineStr">
        <is>
          <t>MARIO PEDRO FELICIANO - HORTIFRUTI</t>
        </is>
      </c>
      <c r="E953" t="inlineStr">
        <is>
          <t>476664</t>
        </is>
      </c>
      <c r="F953" s="550" t="n">
        <v>46154</v>
      </c>
      <c r="G953" t="n">
        <v>19558</v>
      </c>
      <c r="H953" t="inlineStr">
        <is>
          <t>QUIABO KG</t>
        </is>
      </c>
      <c r="I953" t="inlineStr">
        <is>
          <t>ALIMENTOS</t>
        </is>
      </c>
      <c r="J953" t="n">
        <v>1</v>
      </c>
      <c r="K953" t="inlineStr">
        <is>
          <t>KG</t>
        </is>
      </c>
      <c r="L953" t="n">
        <v>20.3</v>
      </c>
      <c r="M953" t="n">
        <v>20.3</v>
      </c>
      <c r="N953" t="inlineStr">
        <is>
          <t>ALIMENTOS</t>
        </is>
      </c>
      <c r="O953" t="inlineStr">
        <is>
          <t>05/2026</t>
        </is>
      </c>
    </row>
    <row r="954">
      <c r="A954" t="n">
        <v>235366</v>
      </c>
      <c r="B954" t="n">
        <v>122</v>
      </c>
      <c r="C954" t="inlineStr">
        <is>
          <t>Arcos</t>
        </is>
      </c>
      <c r="D954" t="inlineStr">
        <is>
          <t>MARIO PEDRO FELICIANO - HORTIFRUTI</t>
        </is>
      </c>
      <c r="E954" t="inlineStr">
        <is>
          <t>476664</t>
        </is>
      </c>
      <c r="F954" s="550" t="n">
        <v>46154</v>
      </c>
      <c r="G954" t="n">
        <v>19721</v>
      </c>
      <c r="H954" t="inlineStr">
        <is>
          <t>ROMA KG</t>
        </is>
      </c>
      <c r="I954" t="inlineStr">
        <is>
          <t>ALIMENTOS</t>
        </is>
      </c>
      <c r="J954" t="n">
        <v>1.3</v>
      </c>
      <c r="K954" t="inlineStr">
        <is>
          <t>KG</t>
        </is>
      </c>
      <c r="L954" t="n">
        <v>28.28</v>
      </c>
      <c r="M954" t="n">
        <v>21.753846</v>
      </c>
      <c r="N954" t="inlineStr">
        <is>
          <t>ALIMENTOS</t>
        </is>
      </c>
      <c r="O954" t="inlineStr">
        <is>
          <t>05/2026</t>
        </is>
      </c>
    </row>
    <row r="955">
      <c r="A955" t="n">
        <v>235366</v>
      </c>
      <c r="B955" t="n">
        <v>122</v>
      </c>
      <c r="C955" t="inlineStr">
        <is>
          <t>Arcos</t>
        </is>
      </c>
      <c r="D955" t="inlineStr">
        <is>
          <t>MARIO PEDRO FELICIANO - HORTIFRUTI</t>
        </is>
      </c>
      <c r="E955" t="inlineStr">
        <is>
          <t>476664</t>
        </is>
      </c>
      <c r="F955" s="550" t="n">
        <v>46154</v>
      </c>
      <c r="G955" t="n">
        <v>19488</v>
      </c>
      <c r="H955" t="inlineStr">
        <is>
          <t>CEBOLINHA KG</t>
        </is>
      </c>
      <c r="I955" t="inlineStr">
        <is>
          <t>ALIMENTOS</t>
        </is>
      </c>
      <c r="J955" t="n">
        <v>1.45</v>
      </c>
      <c r="K955" t="inlineStr">
        <is>
          <t>KG</t>
        </is>
      </c>
      <c r="L955" t="n">
        <v>21.02</v>
      </c>
      <c r="M955" t="n">
        <v>14.496552</v>
      </c>
      <c r="N955" t="inlineStr">
        <is>
          <t>ALIMENTOS</t>
        </is>
      </c>
      <c r="O955" t="inlineStr">
        <is>
          <t>05/2026</t>
        </is>
      </c>
    </row>
    <row r="956">
      <c r="A956" t="n">
        <v>235366</v>
      </c>
      <c r="B956" t="n">
        <v>122</v>
      </c>
      <c r="C956" t="inlineStr">
        <is>
          <t>Arcos</t>
        </is>
      </c>
      <c r="D956" t="inlineStr">
        <is>
          <t>MARIO PEDRO FELICIANO - HORTIFRUTI</t>
        </is>
      </c>
      <c r="E956" t="inlineStr">
        <is>
          <t>476664</t>
        </is>
      </c>
      <c r="F956" s="550" t="n">
        <v>46154</v>
      </c>
      <c r="G956" t="n">
        <v>19589</v>
      </c>
      <c r="H956" t="inlineStr">
        <is>
          <t>PEPINO JAPONES KG</t>
        </is>
      </c>
      <c r="I956" t="inlineStr">
        <is>
          <t>ALIMENTOS</t>
        </is>
      </c>
      <c r="J956" t="n">
        <v>1</v>
      </c>
      <c r="K956" t="inlineStr">
        <is>
          <t>KG</t>
        </is>
      </c>
      <c r="L956" t="n">
        <v>8.630000000000001</v>
      </c>
      <c r="M956" t="n">
        <v>8.630000000000001</v>
      </c>
      <c r="N956" t="inlineStr">
        <is>
          <t>ALIMENTOS</t>
        </is>
      </c>
      <c r="O956" t="inlineStr">
        <is>
          <t>05/2026</t>
        </is>
      </c>
    </row>
    <row r="957">
      <c r="A957" t="n">
        <v>235366</v>
      </c>
      <c r="B957" t="n">
        <v>122</v>
      </c>
      <c r="C957" t="inlineStr">
        <is>
          <t>Arcos</t>
        </is>
      </c>
      <c r="D957" t="inlineStr">
        <is>
          <t>MARIO PEDRO FELICIANO - HORTIFRUTI</t>
        </is>
      </c>
      <c r="E957" t="inlineStr">
        <is>
          <t>476664</t>
        </is>
      </c>
      <c r="F957" s="550" t="n">
        <v>46154</v>
      </c>
      <c r="G957" t="n">
        <v>23095</v>
      </c>
      <c r="H957" t="inlineStr">
        <is>
          <t>OVO CAIPIRA UN</t>
        </is>
      </c>
      <c r="I957" t="inlineStr">
        <is>
          <t>ALIMENTOS</t>
        </is>
      </c>
      <c r="J957" t="n">
        <v>200</v>
      </c>
      <c r="K957" t="inlineStr">
        <is>
          <t>UN</t>
        </is>
      </c>
      <c r="L957" t="n">
        <v>208</v>
      </c>
      <c r="M957" t="n">
        <v>1.04</v>
      </c>
      <c r="N957" t="inlineStr">
        <is>
          <t>ALIMENTOS</t>
        </is>
      </c>
      <c r="O957" t="inlineStr">
        <is>
          <t>05/2026</t>
        </is>
      </c>
    </row>
    <row r="958">
      <c r="A958" t="n">
        <v>235366</v>
      </c>
      <c r="B958" t="n">
        <v>122</v>
      </c>
      <c r="C958" t="inlineStr">
        <is>
          <t>Arcos</t>
        </is>
      </c>
      <c r="D958" t="inlineStr">
        <is>
          <t>MARIO PEDRO FELICIANO - HORTIFRUTI</t>
        </is>
      </c>
      <c r="E958" t="inlineStr">
        <is>
          <t>476664</t>
        </is>
      </c>
      <c r="F958" s="550" t="n">
        <v>46154</v>
      </c>
      <c r="G958" t="n">
        <v>23186</v>
      </c>
      <c r="H958" t="inlineStr">
        <is>
          <t>TOMATE CARMEM SALADA KG</t>
        </is>
      </c>
      <c r="I958" t="inlineStr">
        <is>
          <t>ALIMENTOS</t>
        </is>
      </c>
      <c r="J958" t="n">
        <v>10</v>
      </c>
      <c r="K958" t="inlineStr">
        <is>
          <t>KG</t>
        </is>
      </c>
      <c r="L958" t="n">
        <v>119.6</v>
      </c>
      <c r="M958" t="n">
        <v>11.96</v>
      </c>
      <c r="N958" t="inlineStr">
        <is>
          <t>ALIMENTOS</t>
        </is>
      </c>
      <c r="O958" t="inlineStr">
        <is>
          <t>05/2026</t>
        </is>
      </c>
    </row>
    <row r="959">
      <c r="A959" t="n">
        <v>235365</v>
      </c>
      <c r="B959" t="n">
        <v>122</v>
      </c>
      <c r="C959" t="inlineStr">
        <is>
          <t>Arcos</t>
        </is>
      </c>
      <c r="D959" t="inlineStr">
        <is>
          <t>QUEIJARIA ATALAIA LTDA</t>
        </is>
      </c>
      <c r="E959" t="inlineStr">
        <is>
          <t>26209</t>
        </is>
      </c>
      <c r="F959" s="550" t="n">
        <v>46154</v>
      </c>
      <c r="G959" t="n">
        <v>26594</v>
      </c>
      <c r="H959" t="inlineStr">
        <is>
          <t>QUEIJO MOGIANA KG</t>
        </is>
      </c>
      <c r="I959" t="inlineStr">
        <is>
          <t>ALIMENTOS</t>
        </is>
      </c>
      <c r="J959" t="n">
        <v>6.7</v>
      </c>
      <c r="K959" t="inlineStr">
        <is>
          <t>KG</t>
        </is>
      </c>
      <c r="L959" t="n">
        <v>582.23</v>
      </c>
      <c r="M959" t="n">
        <v>86.90000000000001</v>
      </c>
      <c r="N959" t="inlineStr">
        <is>
          <t>ALIMENTOS</t>
        </is>
      </c>
      <c r="O959" t="inlineStr">
        <is>
          <t>05/2026</t>
        </is>
      </c>
    </row>
    <row r="960">
      <c r="A960" t="n">
        <v>235364</v>
      </c>
      <c r="B960" t="n">
        <v>122</v>
      </c>
      <c r="C960" t="inlineStr">
        <is>
          <t>Arcos</t>
        </is>
      </c>
      <c r="D960" t="inlineStr">
        <is>
          <t>AMBEV S. A. - CDD SAO PAULO</t>
        </is>
      </c>
      <c r="E960" t="inlineStr">
        <is>
          <t>162527</t>
        </is>
      </c>
      <c r="F960" s="550" t="n">
        <v>46154</v>
      </c>
      <c r="G960" t="n">
        <v>18589</v>
      </c>
      <c r="H960" t="inlineStr">
        <is>
          <t>STELLA ARTOIS LONG NECK 330ML C/24</t>
        </is>
      </c>
      <c r="I960" t="inlineStr">
        <is>
          <t>BEBIDAS</t>
        </is>
      </c>
      <c r="J960" t="n">
        <v>10</v>
      </c>
      <c r="K960" t="inlineStr">
        <is>
          <t>PC</t>
        </is>
      </c>
      <c r="L960" t="n">
        <v>674.9</v>
      </c>
      <c r="M960" t="n">
        <v>67.48999999999999</v>
      </c>
      <c r="N960" t="inlineStr">
        <is>
          <t>BEBIDAS</t>
        </is>
      </c>
      <c r="O960" t="inlineStr">
        <is>
          <t>05/2026</t>
        </is>
      </c>
    </row>
    <row r="961">
      <c r="A961" t="n">
        <v>235364</v>
      </c>
      <c r="B961" t="n">
        <v>122</v>
      </c>
      <c r="C961" t="inlineStr">
        <is>
          <t>Arcos</t>
        </is>
      </c>
      <c r="D961" t="inlineStr">
        <is>
          <t>AMBEV S. A. - CDD SAO PAULO</t>
        </is>
      </c>
      <c r="E961" t="inlineStr">
        <is>
          <t>162527</t>
        </is>
      </c>
      <c r="F961" s="550" t="n">
        <v>46154</v>
      </c>
      <c r="G961" t="n">
        <v>17886</v>
      </c>
      <c r="H961" t="inlineStr">
        <is>
          <t>PEPSI ZERO LATA 350ML C/12</t>
        </is>
      </c>
      <c r="I961" t="inlineStr">
        <is>
          <t>BEBIDAS</t>
        </is>
      </c>
      <c r="J961" t="n">
        <v>8</v>
      </c>
      <c r="K961" t="inlineStr">
        <is>
          <t>PC</t>
        </is>
      </c>
      <c r="L961" t="n">
        <v>184.48</v>
      </c>
      <c r="M961" t="n">
        <v>23.06</v>
      </c>
      <c r="N961" t="inlineStr">
        <is>
          <t>BEBIDAS</t>
        </is>
      </c>
      <c r="O961" t="inlineStr">
        <is>
          <t>05/2026</t>
        </is>
      </c>
    </row>
    <row r="962">
      <c r="A962" t="n">
        <v>235364</v>
      </c>
      <c r="B962" t="n">
        <v>122</v>
      </c>
      <c r="C962" t="inlineStr">
        <is>
          <t>Arcos</t>
        </is>
      </c>
      <c r="D962" t="inlineStr">
        <is>
          <t>AMBEV S. A. - CDD SAO PAULO</t>
        </is>
      </c>
      <c r="E962" t="inlineStr">
        <is>
          <t>162527</t>
        </is>
      </c>
      <c r="F962" s="550" t="n">
        <v>46154</v>
      </c>
      <c r="G962" t="n">
        <v>18586</v>
      </c>
      <c r="H962" t="inlineStr">
        <is>
          <t>STELLA ARTOIS SEM GLUTEN LONG NECK 330ML C/24</t>
        </is>
      </c>
      <c r="I962" t="inlineStr">
        <is>
          <t>BEBIDAS</t>
        </is>
      </c>
      <c r="J962" t="n">
        <v>5</v>
      </c>
      <c r="K962" t="inlineStr">
        <is>
          <t>PC</t>
        </is>
      </c>
      <c r="L962" t="n">
        <v>537.75</v>
      </c>
      <c r="M962" t="n">
        <v>107.55</v>
      </c>
      <c r="N962" t="inlineStr">
        <is>
          <t>BEBIDAS</t>
        </is>
      </c>
      <c r="O962" t="inlineStr">
        <is>
          <t>05/2026</t>
        </is>
      </c>
    </row>
    <row r="963">
      <c r="A963" t="n">
        <v>235363</v>
      </c>
      <c r="B963" t="n">
        <v>122</v>
      </c>
      <c r="C963" t="inlineStr">
        <is>
          <t>Arcos</t>
        </is>
      </c>
      <c r="D963" t="inlineStr">
        <is>
          <t>GCT COMERCIO DE PRODUTOS ALIMENTICIOS LTDA</t>
        </is>
      </c>
      <c r="E963" t="inlineStr">
        <is>
          <t>11571</t>
        </is>
      </c>
      <c r="F963" s="550" t="n">
        <v>46152</v>
      </c>
      <c r="G963" t="n">
        <v>27340</v>
      </c>
      <c r="H963" t="inlineStr">
        <is>
          <t>GELO RETANGULO 50X65MM C/25 UN YCECODE</t>
        </is>
      </c>
      <c r="I963" t="inlineStr">
        <is>
          <t>BEBIDAS</t>
        </is>
      </c>
      <c r="J963" t="n">
        <v>14</v>
      </c>
      <c r="K963" t="inlineStr">
        <is>
          <t>PC</t>
        </is>
      </c>
      <c r="L963" t="n">
        <v>750.6799999999999</v>
      </c>
      <c r="M963" t="n">
        <v>53.62</v>
      </c>
      <c r="N963" t="inlineStr">
        <is>
          <t>BEBIDAS</t>
        </is>
      </c>
      <c r="O963" t="inlineStr">
        <is>
          <t>05/2026</t>
        </is>
      </c>
    </row>
    <row r="964">
      <c r="A964" t="n">
        <v>235363</v>
      </c>
      <c r="B964" t="n">
        <v>122</v>
      </c>
      <c r="C964" t="inlineStr">
        <is>
          <t>Arcos</t>
        </is>
      </c>
      <c r="D964" t="inlineStr">
        <is>
          <t>GCT COMERCIO DE PRODUTOS ALIMENTICIOS LTDA</t>
        </is>
      </c>
      <c r="E964" t="inlineStr">
        <is>
          <t>11571</t>
        </is>
      </c>
      <c r="F964" s="550" t="n">
        <v>46152</v>
      </c>
      <c r="G964" t="n">
        <v>28316</v>
      </c>
      <c r="H964" t="inlineStr">
        <is>
          <t>GELO ESFERICO C/9UN YCECODE</t>
        </is>
      </c>
      <c r="I964" t="inlineStr">
        <is>
          <t>BEBIDAS</t>
        </is>
      </c>
      <c r="J964" t="n">
        <v>12</v>
      </c>
      <c r="K964" t="inlineStr">
        <is>
          <t>PC</t>
        </is>
      </c>
      <c r="L964" t="n">
        <v>468.6</v>
      </c>
      <c r="M964" t="n">
        <v>39.05</v>
      </c>
      <c r="N964" t="inlineStr">
        <is>
          <t>BEBIDAS</t>
        </is>
      </c>
      <c r="O964" t="inlineStr">
        <is>
          <t>05/2026</t>
        </is>
      </c>
    </row>
    <row r="965">
      <c r="A965" t="n">
        <v>235363</v>
      </c>
      <c r="B965" t="n">
        <v>122</v>
      </c>
      <c r="C965" t="inlineStr">
        <is>
          <t>Arcos</t>
        </is>
      </c>
      <c r="D965" t="inlineStr">
        <is>
          <t>GCT COMERCIO DE PRODUTOS ALIMENTICIOS LTDA</t>
        </is>
      </c>
      <c r="E965" t="inlineStr">
        <is>
          <t>11571</t>
        </is>
      </c>
      <c r="F965" s="550" t="n">
        <v>46152</v>
      </c>
      <c r="G965" t="n">
        <v>28315</v>
      </c>
      <c r="H965" t="inlineStr">
        <is>
          <t>GELO COLLINS 35X120 C/18 UN YCECODE</t>
        </is>
      </c>
      <c r="I965" t="inlineStr">
        <is>
          <t>BEBIDAS</t>
        </is>
      </c>
      <c r="J965" t="n">
        <v>7</v>
      </c>
      <c r="K965" t="inlineStr">
        <is>
          <t>PC</t>
        </is>
      </c>
      <c r="L965" t="n">
        <v>304.92</v>
      </c>
      <c r="M965" t="n">
        <v>43.56</v>
      </c>
      <c r="N965" t="inlineStr">
        <is>
          <t>BEBIDAS</t>
        </is>
      </c>
      <c r="O965" t="inlineStr">
        <is>
          <t>05/2026</t>
        </is>
      </c>
    </row>
    <row r="966">
      <c r="A966" t="n">
        <v>235362</v>
      </c>
      <c r="B966" t="n">
        <v>122</v>
      </c>
      <c r="C966" t="inlineStr">
        <is>
          <t>Arcos</t>
        </is>
      </c>
      <c r="D966" t="inlineStr">
        <is>
          <t>DEOLINDA DOS SANTOS FREITAS</t>
        </is>
      </c>
      <c r="E966" t="inlineStr">
        <is>
          <t>2524</t>
        </is>
      </c>
      <c r="F966" s="550" t="n">
        <v>46146</v>
      </c>
      <c r="G966" t="n">
        <v>21423</v>
      </c>
      <c r="H966" t="inlineStr">
        <is>
          <t>SACO DE LIXO 100L BL PRETO GROSSO 95X120 4K UN</t>
        </is>
      </c>
      <c r="I966" t="inlineStr">
        <is>
          <t>DESCARTAVEIS/HIGIENE E LIMPEZA</t>
        </is>
      </c>
      <c r="J966" t="n">
        <v>4</v>
      </c>
      <c r="K966" t="inlineStr">
        <is>
          <t>PACOTE</t>
        </is>
      </c>
      <c r="L966" t="n">
        <v>132.4</v>
      </c>
      <c r="M966" t="n">
        <v>33.1</v>
      </c>
      <c r="N966" t="inlineStr">
        <is>
          <t>DESCARTAVEIS</t>
        </is>
      </c>
      <c r="O966" t="inlineStr">
        <is>
          <t>05/2026</t>
        </is>
      </c>
    </row>
    <row r="967">
      <c r="A967" t="n">
        <v>235362</v>
      </c>
      <c r="B967" t="n">
        <v>122</v>
      </c>
      <c r="C967" t="inlineStr">
        <is>
          <t>Arcos</t>
        </is>
      </c>
      <c r="D967" t="inlineStr">
        <is>
          <t>DEOLINDA DOS SANTOS FREITAS</t>
        </is>
      </c>
      <c r="E967" t="inlineStr">
        <is>
          <t>2524</t>
        </is>
      </c>
      <c r="F967" s="550" t="n">
        <v>46146</v>
      </c>
      <c r="G967" t="n">
        <v>21665</v>
      </c>
      <c r="H967" t="inlineStr">
        <is>
          <t>SACO DE LIXO 200L PRETO REFORCADO</t>
        </is>
      </c>
      <c r="I967" t="inlineStr">
        <is>
          <t>DESCARTAVEIS/HIGIENE E LIMPEZA</t>
        </is>
      </c>
      <c r="J967" t="n">
        <v>4</v>
      </c>
      <c r="K967" t="inlineStr">
        <is>
          <t>PACOTE</t>
        </is>
      </c>
      <c r="L967" t="n">
        <v>132.4</v>
      </c>
      <c r="M967" t="n">
        <v>33.1</v>
      </c>
      <c r="N967" t="inlineStr">
        <is>
          <t>DESCARTAVEIS</t>
        </is>
      </c>
      <c r="O967" t="inlineStr">
        <is>
          <t>05/2026</t>
        </is>
      </c>
    </row>
    <row r="968">
      <c r="A968" t="n">
        <v>235362</v>
      </c>
      <c r="B968" t="n">
        <v>122</v>
      </c>
      <c r="C968" t="inlineStr">
        <is>
          <t>Arcos</t>
        </is>
      </c>
      <c r="D968" t="inlineStr">
        <is>
          <t>DEOLINDA DOS SANTOS FREITAS</t>
        </is>
      </c>
      <c r="E968" t="inlineStr">
        <is>
          <t>2524</t>
        </is>
      </c>
      <c r="F968" s="550" t="n">
        <v>46146</v>
      </c>
      <c r="G968" t="n">
        <v>17397</v>
      </c>
      <c r="H968" t="inlineStr">
        <is>
          <t>SACO DE LIXO 60L PRETO GROSSO 65X80CM (ENTRE 3KG A 4KG)</t>
        </is>
      </c>
      <c r="I968" t="inlineStr">
        <is>
          <t>DESCARTAVEIS/HIGIENE E LIMPEZA</t>
        </is>
      </c>
      <c r="J968" t="n">
        <v>4</v>
      </c>
      <c r="K968" t="inlineStr">
        <is>
          <t>PACOTE</t>
        </is>
      </c>
      <c r="L968" t="n">
        <v>132.4</v>
      </c>
      <c r="M968" t="n">
        <v>33.1</v>
      </c>
      <c r="N968" t="inlineStr">
        <is>
          <t>DESCARTAVEIS</t>
        </is>
      </c>
      <c r="O968" t="inlineStr">
        <is>
          <t>05/2026</t>
        </is>
      </c>
    </row>
    <row r="969">
      <c r="A969" t="n">
        <v>235361</v>
      </c>
      <c r="B969" t="n">
        <v>122</v>
      </c>
      <c r="C969" t="inlineStr">
        <is>
          <t>Arcos</t>
        </is>
      </c>
      <c r="D969" t="inlineStr">
        <is>
          <t>DEOLINDA DOS SANTOS FREITAS</t>
        </is>
      </c>
      <c r="E969" t="inlineStr">
        <is>
          <t>2538</t>
        </is>
      </c>
      <c r="F969" s="550" t="n">
        <v>46147</v>
      </c>
      <c r="G969" t="n">
        <v>21073</v>
      </c>
      <c r="H969" t="inlineStr">
        <is>
          <t>CALDA DE AGAVE AZUL JASMINE ORGANICO 330ML UN</t>
        </is>
      </c>
      <c r="I969" t="inlineStr">
        <is>
          <t>ALIMENTOS</t>
        </is>
      </c>
      <c r="J969" t="n">
        <v>12</v>
      </c>
      <c r="K969" t="inlineStr">
        <is>
          <t>UN</t>
        </is>
      </c>
      <c r="L969" t="n">
        <v>586.8</v>
      </c>
      <c r="M969" t="n">
        <v>48.9</v>
      </c>
      <c r="N969" t="inlineStr">
        <is>
          <t>ALIMENTOS</t>
        </is>
      </c>
      <c r="O969" t="inlineStr">
        <is>
          <t>05/2026</t>
        </is>
      </c>
    </row>
    <row r="970">
      <c r="A970" t="n">
        <v>235361</v>
      </c>
      <c r="B970" t="n">
        <v>122</v>
      </c>
      <c r="C970" t="inlineStr">
        <is>
          <t>Arcos</t>
        </is>
      </c>
      <c r="D970" t="inlineStr">
        <is>
          <t>DEOLINDA DOS SANTOS FREITAS</t>
        </is>
      </c>
      <c r="E970" t="inlineStr">
        <is>
          <t>2538</t>
        </is>
      </c>
      <c r="F970" s="550" t="n">
        <v>46147</v>
      </c>
      <c r="G970" t="n">
        <v>19984</v>
      </c>
      <c r="H970" t="inlineStr">
        <is>
          <t>MOLHO INGLES KENKO 1L</t>
        </is>
      </c>
      <c r="I970" t="inlineStr">
        <is>
          <t>ALIMENTOS</t>
        </is>
      </c>
      <c r="J970" t="n">
        <v>4</v>
      </c>
      <c r="K970" t="inlineStr">
        <is>
          <t>UN</t>
        </is>
      </c>
      <c r="L970" t="n">
        <v>79.2</v>
      </c>
      <c r="M970" t="n">
        <v>19.8</v>
      </c>
      <c r="N970" t="inlineStr">
        <is>
          <t>ALIMENTOS</t>
        </is>
      </c>
      <c r="O970" t="inlineStr">
        <is>
          <t>05/2026</t>
        </is>
      </c>
    </row>
    <row r="971">
      <c r="A971" t="n">
        <v>235361</v>
      </c>
      <c r="B971" t="n">
        <v>122</v>
      </c>
      <c r="C971" t="inlineStr">
        <is>
          <t>Arcos</t>
        </is>
      </c>
      <c r="D971" t="inlineStr">
        <is>
          <t>DEOLINDA DOS SANTOS FREITAS</t>
        </is>
      </c>
      <c r="E971" t="inlineStr">
        <is>
          <t>2538</t>
        </is>
      </c>
      <c r="F971" s="550" t="n">
        <v>46147</v>
      </c>
      <c r="G971" t="n">
        <v>20861</v>
      </c>
      <c r="H971" t="inlineStr">
        <is>
          <t>GEMA DE OVO PASTEURIZADA NETTO C/1KG UN</t>
        </is>
      </c>
      <c r="I971" t="inlineStr">
        <is>
          <t>ALIMENTOS</t>
        </is>
      </c>
      <c r="J971" t="n">
        <v>5</v>
      </c>
      <c r="K971" t="inlineStr">
        <is>
          <t>N/A</t>
        </is>
      </c>
      <c r="L971" t="n">
        <v>233.5</v>
      </c>
      <c r="M971" t="n">
        <v>46.7</v>
      </c>
      <c r="N971" t="inlineStr">
        <is>
          <t>ALIMENTOS</t>
        </is>
      </c>
      <c r="O971" t="inlineStr">
        <is>
          <t>05/2026</t>
        </is>
      </c>
    </row>
    <row r="972">
      <c r="A972" t="n">
        <v>235361</v>
      </c>
      <c r="B972" t="n">
        <v>122</v>
      </c>
      <c r="C972" t="inlineStr">
        <is>
          <t>Arcos</t>
        </is>
      </c>
      <c r="D972" t="inlineStr">
        <is>
          <t>DEOLINDA DOS SANTOS FREITAS</t>
        </is>
      </c>
      <c r="E972" t="inlineStr">
        <is>
          <t>2538</t>
        </is>
      </c>
      <c r="F972" s="550" t="n">
        <v>46147</v>
      </c>
      <c r="G972" t="n">
        <v>19409</v>
      </c>
      <c r="H972" t="inlineStr">
        <is>
          <t>MANTEIGA DE GARRAFA SERTA NORTE 450G UN</t>
        </is>
      </c>
      <c r="I972" t="inlineStr">
        <is>
          <t>ALIMENTOS</t>
        </is>
      </c>
      <c r="J972" t="n">
        <v>12</v>
      </c>
      <c r="K972" t="inlineStr">
        <is>
          <t>UN</t>
        </is>
      </c>
      <c r="L972" t="n">
        <v>293.76</v>
      </c>
      <c r="M972" t="n">
        <v>24.48</v>
      </c>
      <c r="N972" t="inlineStr">
        <is>
          <t>ALIMENTOS</t>
        </is>
      </c>
      <c r="O972" t="inlineStr">
        <is>
          <t>05/2026</t>
        </is>
      </c>
    </row>
    <row r="973">
      <c r="A973" t="n">
        <v>235360</v>
      </c>
      <c r="B973" t="n">
        <v>122</v>
      </c>
      <c r="C973" t="inlineStr">
        <is>
          <t>Arcos</t>
        </is>
      </c>
      <c r="D973" t="inlineStr">
        <is>
          <t>MARIO PEDRO FELICIANO - HORTIFRUTI</t>
        </is>
      </c>
      <c r="E973" t="inlineStr">
        <is>
          <t>476903</t>
        </is>
      </c>
      <c r="F973" s="550" t="n">
        <v>46156</v>
      </c>
      <c r="G973" t="n">
        <v>23198</v>
      </c>
      <c r="H973" t="inlineStr">
        <is>
          <t>PIMENTAO VERMELHO KG</t>
        </is>
      </c>
      <c r="I973" t="inlineStr">
        <is>
          <t>ALIMENTOS</t>
        </is>
      </c>
      <c r="J973" t="n">
        <v>1.3</v>
      </c>
      <c r="K973" t="inlineStr">
        <is>
          <t>KG</t>
        </is>
      </c>
      <c r="L973" t="n">
        <v>22.62</v>
      </c>
      <c r="M973" t="n">
        <v>17.4</v>
      </c>
      <c r="N973" t="inlineStr">
        <is>
          <t>ALIMENTOS</t>
        </is>
      </c>
      <c r="O973" t="inlineStr">
        <is>
          <t>05/2026</t>
        </is>
      </c>
    </row>
    <row r="974">
      <c r="A974" t="n">
        <v>235360</v>
      </c>
      <c r="B974" t="n">
        <v>122</v>
      </c>
      <c r="C974" t="inlineStr">
        <is>
          <t>Arcos</t>
        </is>
      </c>
      <c r="D974" t="inlineStr">
        <is>
          <t>MARIO PEDRO FELICIANO - HORTIFRUTI</t>
        </is>
      </c>
      <c r="E974" t="inlineStr">
        <is>
          <t>476903</t>
        </is>
      </c>
      <c r="F974" s="550" t="n">
        <v>46156</v>
      </c>
      <c r="G974" t="n">
        <v>19472</v>
      </c>
      <c r="H974" t="inlineStr">
        <is>
          <t>RUCULA KG</t>
        </is>
      </c>
      <c r="I974" t="inlineStr">
        <is>
          <t>ALIMENTOS</t>
        </is>
      </c>
      <c r="J974" t="n">
        <v>2.5</v>
      </c>
      <c r="K974" t="inlineStr">
        <is>
          <t>KG</t>
        </is>
      </c>
      <c r="L974" t="n">
        <v>51.48</v>
      </c>
      <c r="M974" t="n">
        <v>20.592</v>
      </c>
      <c r="N974" t="inlineStr">
        <is>
          <t>ALIMENTOS</t>
        </is>
      </c>
      <c r="O974" t="inlineStr">
        <is>
          <t>05/2026</t>
        </is>
      </c>
    </row>
    <row r="975">
      <c r="A975" t="n">
        <v>235360</v>
      </c>
      <c r="B975" t="n">
        <v>122</v>
      </c>
      <c r="C975" t="inlineStr">
        <is>
          <t>Arcos</t>
        </is>
      </c>
      <c r="D975" t="inlineStr">
        <is>
          <t>MARIO PEDRO FELICIANO - HORTIFRUTI</t>
        </is>
      </c>
      <c r="E975" t="inlineStr">
        <is>
          <t>476903</t>
        </is>
      </c>
      <c r="F975" s="550" t="n">
        <v>46156</v>
      </c>
      <c r="G975" t="n">
        <v>19721</v>
      </c>
      <c r="H975" t="inlineStr">
        <is>
          <t>ROMA KG</t>
        </is>
      </c>
      <c r="I975" t="inlineStr">
        <is>
          <t>ALIMENTOS</t>
        </is>
      </c>
      <c r="J975" t="n">
        <v>1.2</v>
      </c>
      <c r="K975" t="inlineStr">
        <is>
          <t>KG</t>
        </is>
      </c>
      <c r="L975" t="n">
        <v>26.1</v>
      </c>
      <c r="M975" t="n">
        <v>21.75</v>
      </c>
      <c r="N975" t="inlineStr">
        <is>
          <t>ALIMENTOS</t>
        </is>
      </c>
      <c r="O975" t="inlineStr">
        <is>
          <t>05/2026</t>
        </is>
      </c>
    </row>
    <row r="976">
      <c r="A976" t="n">
        <v>235360</v>
      </c>
      <c r="B976" t="n">
        <v>122</v>
      </c>
      <c r="C976" t="inlineStr">
        <is>
          <t>Arcos</t>
        </is>
      </c>
      <c r="D976" t="inlineStr">
        <is>
          <t>MARIO PEDRO FELICIANO - HORTIFRUTI</t>
        </is>
      </c>
      <c r="E976" t="inlineStr">
        <is>
          <t>476903</t>
        </is>
      </c>
      <c r="F976" s="550" t="n">
        <v>46156</v>
      </c>
      <c r="G976" t="n">
        <v>19502</v>
      </c>
      <c r="H976" t="inlineStr">
        <is>
          <t>ALFACE CRESPA ROXA KG</t>
        </is>
      </c>
      <c r="I976" t="inlineStr">
        <is>
          <t>ALIMENTOS</t>
        </is>
      </c>
      <c r="J976" t="n">
        <v>1.2</v>
      </c>
      <c r="K976" t="inlineStr">
        <is>
          <t>KG</t>
        </is>
      </c>
      <c r="L976" t="n">
        <v>20.88</v>
      </c>
      <c r="M976" t="n">
        <v>17.4</v>
      </c>
      <c r="N976" t="inlineStr">
        <is>
          <t>ALIMENTOS</t>
        </is>
      </c>
      <c r="O976" t="inlineStr">
        <is>
          <t>05/2026</t>
        </is>
      </c>
    </row>
    <row r="977">
      <c r="A977" t="n">
        <v>235360</v>
      </c>
      <c r="B977" t="n">
        <v>122</v>
      </c>
      <c r="C977" t="inlineStr">
        <is>
          <t>Arcos</t>
        </is>
      </c>
      <c r="D977" t="inlineStr">
        <is>
          <t>MARIO PEDRO FELICIANO - HORTIFRUTI</t>
        </is>
      </c>
      <c r="E977" t="inlineStr">
        <is>
          <t>476903</t>
        </is>
      </c>
      <c r="F977" s="550" t="n">
        <v>46156</v>
      </c>
      <c r="G977" t="n">
        <v>19589</v>
      </c>
      <c r="H977" t="inlineStr">
        <is>
          <t>PEPINO JAPONES KG</t>
        </is>
      </c>
      <c r="I977" t="inlineStr">
        <is>
          <t>ALIMENTOS</t>
        </is>
      </c>
      <c r="J977" t="n">
        <v>0.78</v>
      </c>
      <c r="K977" t="inlineStr">
        <is>
          <t>KG</t>
        </is>
      </c>
      <c r="L977" t="n">
        <v>6.73</v>
      </c>
      <c r="M977" t="n">
        <v>8.628204999999999</v>
      </c>
      <c r="N977" t="inlineStr">
        <is>
          <t>ALIMENTOS</t>
        </is>
      </c>
      <c r="O977" t="inlineStr">
        <is>
          <t>05/2026</t>
        </is>
      </c>
    </row>
    <row r="978">
      <c r="A978" t="n">
        <v>235360</v>
      </c>
      <c r="B978" t="n">
        <v>122</v>
      </c>
      <c r="C978" t="inlineStr">
        <is>
          <t>Arcos</t>
        </is>
      </c>
      <c r="D978" t="inlineStr">
        <is>
          <t>MARIO PEDRO FELICIANO - HORTIFRUTI</t>
        </is>
      </c>
      <c r="E978" t="inlineStr">
        <is>
          <t>476903</t>
        </is>
      </c>
      <c r="F978" s="550" t="n">
        <v>46156</v>
      </c>
      <c r="G978" t="n">
        <v>23095</v>
      </c>
      <c r="H978" t="inlineStr">
        <is>
          <t>OVO CAIPIRA UN</t>
        </is>
      </c>
      <c r="I978" t="inlineStr">
        <is>
          <t>ALIMENTOS</t>
        </is>
      </c>
      <c r="J978" t="n">
        <v>300</v>
      </c>
      <c r="K978" t="inlineStr">
        <is>
          <t>UN</t>
        </is>
      </c>
      <c r="L978" t="n">
        <v>312</v>
      </c>
      <c r="M978" t="n">
        <v>1.04</v>
      </c>
      <c r="N978" t="inlineStr">
        <is>
          <t>ALIMENTOS</t>
        </is>
      </c>
      <c r="O978" t="inlineStr">
        <is>
          <t>05/2026</t>
        </is>
      </c>
    </row>
    <row r="979">
      <c r="A979" t="n">
        <v>235360</v>
      </c>
      <c r="B979" t="n">
        <v>122</v>
      </c>
      <c r="C979" t="inlineStr">
        <is>
          <t>Arcos</t>
        </is>
      </c>
      <c r="D979" t="inlineStr">
        <is>
          <t>MARIO PEDRO FELICIANO - HORTIFRUTI</t>
        </is>
      </c>
      <c r="E979" t="inlineStr">
        <is>
          <t>476903</t>
        </is>
      </c>
      <c r="F979" s="550" t="n">
        <v>46156</v>
      </c>
      <c r="G979" t="n">
        <v>19748</v>
      </c>
      <c r="H979" t="inlineStr">
        <is>
          <t>MACA FUJI KG</t>
        </is>
      </c>
      <c r="I979" t="inlineStr">
        <is>
          <t>ALIMENTOS</t>
        </is>
      </c>
      <c r="J979" t="n">
        <v>4</v>
      </c>
      <c r="K979" t="inlineStr">
        <is>
          <t>KG</t>
        </is>
      </c>
      <c r="L979" t="n">
        <v>25.76</v>
      </c>
      <c r="M979" t="n">
        <v>6.44</v>
      </c>
      <c r="N979" t="inlineStr">
        <is>
          <t>ALIMENTOS</t>
        </is>
      </c>
      <c r="O979" t="inlineStr">
        <is>
          <t>05/2026</t>
        </is>
      </c>
    </row>
    <row r="980">
      <c r="A980" t="n">
        <v>235359</v>
      </c>
      <c r="B980" t="n">
        <v>122</v>
      </c>
      <c r="C980" t="inlineStr">
        <is>
          <t>Arcos</t>
        </is>
      </c>
      <c r="D980" t="inlineStr">
        <is>
          <t>GCT COMERCIO DE PRODUTOS ALIMENTICIOS LTDA</t>
        </is>
      </c>
      <c r="E980" t="inlineStr">
        <is>
          <t>11638</t>
        </is>
      </c>
      <c r="F980" s="550" t="n">
        <v>46155</v>
      </c>
      <c r="G980" t="n">
        <v>28315</v>
      </c>
      <c r="H980" t="inlineStr">
        <is>
          <t>GELO COLLINS 35X120 C/18 UN YCECODE</t>
        </is>
      </c>
      <c r="I980" t="inlineStr">
        <is>
          <t>BEBIDAS</t>
        </is>
      </c>
      <c r="J980" t="n">
        <v>5</v>
      </c>
      <c r="K980" t="inlineStr">
        <is>
          <t>PC</t>
        </is>
      </c>
      <c r="L980" t="n">
        <v>217.8</v>
      </c>
      <c r="M980" t="n">
        <v>43.56</v>
      </c>
      <c r="N980" t="inlineStr">
        <is>
          <t>BEBIDAS</t>
        </is>
      </c>
      <c r="O980" t="inlineStr">
        <is>
          <t>05/2026</t>
        </is>
      </c>
    </row>
    <row r="981">
      <c r="A981" t="n">
        <v>235359</v>
      </c>
      <c r="B981" t="n">
        <v>122</v>
      </c>
      <c r="C981" t="inlineStr">
        <is>
          <t>Arcos</t>
        </is>
      </c>
      <c r="D981" t="inlineStr">
        <is>
          <t>GCT COMERCIO DE PRODUTOS ALIMENTICIOS LTDA</t>
        </is>
      </c>
      <c r="E981" t="inlineStr">
        <is>
          <t>11638</t>
        </is>
      </c>
      <c r="F981" s="550" t="n">
        <v>46155</v>
      </c>
      <c r="G981" t="n">
        <v>28316</v>
      </c>
      <c r="H981" t="inlineStr">
        <is>
          <t>GELO ESFERICO C/9UN YCECODE</t>
        </is>
      </c>
      <c r="I981" t="inlineStr">
        <is>
          <t>BEBIDAS</t>
        </is>
      </c>
      <c r="J981" t="n">
        <v>8</v>
      </c>
      <c r="K981" t="inlineStr">
        <is>
          <t>PC</t>
        </is>
      </c>
      <c r="L981" t="n">
        <v>312.4</v>
      </c>
      <c r="M981" t="n">
        <v>39.05</v>
      </c>
      <c r="N981" t="inlineStr">
        <is>
          <t>BEBIDAS</t>
        </is>
      </c>
      <c r="O981" t="inlineStr">
        <is>
          <t>05/2026</t>
        </is>
      </c>
    </row>
    <row r="982">
      <c r="A982" t="n">
        <v>235359</v>
      </c>
      <c r="B982" t="n">
        <v>122</v>
      </c>
      <c r="C982" t="inlineStr">
        <is>
          <t>Arcos</t>
        </is>
      </c>
      <c r="D982" t="inlineStr">
        <is>
          <t>GCT COMERCIO DE PRODUTOS ALIMENTICIOS LTDA</t>
        </is>
      </c>
      <c r="E982" t="inlineStr">
        <is>
          <t>11638</t>
        </is>
      </c>
      <c r="F982" s="550" t="n">
        <v>46155</v>
      </c>
      <c r="G982" t="n">
        <v>27340</v>
      </c>
      <c r="H982" t="inlineStr">
        <is>
          <t>GELO RETANGULO 50X65MM C/25 UN YCECODE</t>
        </is>
      </c>
      <c r="I982" t="inlineStr">
        <is>
          <t>BEBIDAS</t>
        </is>
      </c>
      <c r="J982" t="n">
        <v>8</v>
      </c>
      <c r="K982" t="inlineStr">
        <is>
          <t>PC</t>
        </is>
      </c>
      <c r="L982" t="n">
        <v>428.96</v>
      </c>
      <c r="M982" t="n">
        <v>53.62</v>
      </c>
      <c r="N982" t="inlineStr">
        <is>
          <t>BEBIDAS</t>
        </is>
      </c>
      <c r="O982" t="inlineStr">
        <is>
          <t>05/2026</t>
        </is>
      </c>
    </row>
    <row r="983">
      <c r="A983" t="n">
        <v>235358</v>
      </c>
      <c r="B983" t="n">
        <v>122</v>
      </c>
      <c r="C983" t="inlineStr">
        <is>
          <t>Arcos</t>
        </is>
      </c>
      <c r="D983" t="inlineStr">
        <is>
          <t>CECILIA TSUYACO ARAKI SILVA LTDA</t>
        </is>
      </c>
      <c r="E983" t="inlineStr">
        <is>
          <t>391865</t>
        </is>
      </c>
      <c r="F983" s="550" t="n">
        <v>46156</v>
      </c>
      <c r="G983" t="n">
        <v>19617</v>
      </c>
      <c r="H983" t="inlineStr">
        <is>
          <t>COENTRO KG</t>
        </is>
      </c>
      <c r="I983" t="inlineStr">
        <is>
          <t>ALIMENTOS</t>
        </is>
      </c>
      <c r="J983" t="n">
        <v>1.5</v>
      </c>
      <c r="K983" t="inlineStr">
        <is>
          <t>KG</t>
        </is>
      </c>
      <c r="L983" t="n">
        <v>45</v>
      </c>
      <c r="M983" t="n">
        <v>30</v>
      </c>
      <c r="N983" t="inlineStr">
        <is>
          <t>ALIMENTOS</t>
        </is>
      </c>
      <c r="O983" t="inlineStr">
        <is>
          <t>05/2026</t>
        </is>
      </c>
    </row>
    <row r="984">
      <c r="A984" t="n">
        <v>235358</v>
      </c>
      <c r="B984" t="n">
        <v>122</v>
      </c>
      <c r="C984" t="inlineStr">
        <is>
          <t>Arcos</t>
        </is>
      </c>
      <c r="D984" t="inlineStr">
        <is>
          <t>CECILIA TSUYACO ARAKI SILVA LTDA</t>
        </is>
      </c>
      <c r="E984" t="inlineStr">
        <is>
          <t>391865</t>
        </is>
      </c>
      <c r="F984" s="550" t="n">
        <v>46156</v>
      </c>
      <c r="G984" t="n">
        <v>19505</v>
      </c>
      <c r="H984" t="inlineStr">
        <is>
          <t>ALFACE AMERICANA KG</t>
        </is>
      </c>
      <c r="I984" t="inlineStr">
        <is>
          <t>ALIMENTOS</t>
        </is>
      </c>
      <c r="J984" t="n">
        <v>1</v>
      </c>
      <c r="K984" t="inlineStr">
        <is>
          <t>KG</t>
        </is>
      </c>
      <c r="L984" t="n">
        <v>10</v>
      </c>
      <c r="M984" t="n">
        <v>10</v>
      </c>
      <c r="N984" t="inlineStr">
        <is>
          <t>ALIMENTOS</t>
        </is>
      </c>
      <c r="O984" t="inlineStr">
        <is>
          <t>05/2026</t>
        </is>
      </c>
    </row>
    <row r="985">
      <c r="A985" t="n">
        <v>235358</v>
      </c>
      <c r="B985" t="n">
        <v>122</v>
      </c>
      <c r="C985" t="inlineStr">
        <is>
          <t>Arcos</t>
        </is>
      </c>
      <c r="D985" t="inlineStr">
        <is>
          <t>CECILIA TSUYACO ARAKI SILVA LTDA</t>
        </is>
      </c>
      <c r="E985" t="inlineStr">
        <is>
          <t>391865</t>
        </is>
      </c>
      <c r="F985" s="550" t="n">
        <v>46156</v>
      </c>
      <c r="G985" t="n">
        <v>24037</v>
      </c>
      <c r="H985" t="inlineStr">
        <is>
          <t>ALHO TRITURADO FRITO</t>
        </is>
      </c>
      <c r="I985" t="inlineStr">
        <is>
          <t>ALIMENTOS</t>
        </is>
      </c>
      <c r="J985" t="n">
        <v>3</v>
      </c>
      <c r="K985" t="inlineStr">
        <is>
          <t>KG</t>
        </is>
      </c>
      <c r="L985" t="n">
        <v>53.4</v>
      </c>
      <c r="M985" t="n">
        <v>17.8</v>
      </c>
      <c r="N985" t="inlineStr">
        <is>
          <t>ALIMENTOS</t>
        </is>
      </c>
      <c r="O985" t="inlineStr">
        <is>
          <t>05/2026</t>
        </is>
      </c>
    </row>
    <row r="986">
      <c r="A986" t="n">
        <v>235358</v>
      </c>
      <c r="B986" t="n">
        <v>122</v>
      </c>
      <c r="C986" t="inlineStr">
        <is>
          <t>Arcos</t>
        </is>
      </c>
      <c r="D986" t="inlineStr">
        <is>
          <t>CECILIA TSUYACO ARAKI SILVA LTDA</t>
        </is>
      </c>
      <c r="E986" t="inlineStr">
        <is>
          <t>391865</t>
        </is>
      </c>
      <c r="F986" s="550" t="n">
        <v>46156</v>
      </c>
      <c r="G986" t="n">
        <v>19751</v>
      </c>
      <c r="H986" t="inlineStr">
        <is>
          <t>LIMAO SICILIANO KG</t>
        </is>
      </c>
      <c r="I986" t="inlineStr">
        <is>
          <t>ALIMENTOS</t>
        </is>
      </c>
      <c r="J986" t="n">
        <v>6</v>
      </c>
      <c r="K986" t="inlineStr">
        <is>
          <t>KG</t>
        </is>
      </c>
      <c r="L986" t="n">
        <v>57</v>
      </c>
      <c r="M986" t="n">
        <v>9.5</v>
      </c>
      <c r="N986" t="inlineStr">
        <is>
          <t>ALIMENTOS</t>
        </is>
      </c>
      <c r="O986" t="inlineStr">
        <is>
          <t>05/2026</t>
        </is>
      </c>
    </row>
    <row r="987">
      <c r="A987" t="n">
        <v>235358</v>
      </c>
      <c r="B987" t="n">
        <v>122</v>
      </c>
      <c r="C987" t="inlineStr">
        <is>
          <t>Arcos</t>
        </is>
      </c>
      <c r="D987" t="inlineStr">
        <is>
          <t>CECILIA TSUYACO ARAKI SILVA LTDA</t>
        </is>
      </c>
      <c r="E987" t="inlineStr">
        <is>
          <t>391865</t>
        </is>
      </c>
      <c r="F987" s="550" t="n">
        <v>46156</v>
      </c>
      <c r="G987" t="n">
        <v>19503</v>
      </c>
      <c r="H987" t="inlineStr">
        <is>
          <t>ALFACE CRESPA KG</t>
        </is>
      </c>
      <c r="I987" t="inlineStr">
        <is>
          <t>ALIMENTOS</t>
        </is>
      </c>
      <c r="J987" t="n">
        <v>1</v>
      </c>
      <c r="K987" t="inlineStr">
        <is>
          <t>KG</t>
        </is>
      </c>
      <c r="L987" t="n">
        <v>10</v>
      </c>
      <c r="M987" t="n">
        <v>10</v>
      </c>
      <c r="N987" t="inlineStr">
        <is>
          <t>ALIMENTOS</t>
        </is>
      </c>
      <c r="O987" t="inlineStr">
        <is>
          <t>05/2026</t>
        </is>
      </c>
    </row>
    <row r="988">
      <c r="A988" t="n">
        <v>235358</v>
      </c>
      <c r="B988" t="n">
        <v>122</v>
      </c>
      <c r="C988" t="inlineStr">
        <is>
          <t>Arcos</t>
        </is>
      </c>
      <c r="D988" t="inlineStr">
        <is>
          <t>CECILIA TSUYACO ARAKI SILVA LTDA</t>
        </is>
      </c>
      <c r="E988" t="inlineStr">
        <is>
          <t>391865</t>
        </is>
      </c>
      <c r="F988" s="550" t="n">
        <v>46156</v>
      </c>
      <c r="G988" t="n">
        <v>23389</v>
      </c>
      <c r="H988" t="inlineStr">
        <is>
          <t>BANANA NANICA KG</t>
        </is>
      </c>
      <c r="I988" t="inlineStr">
        <is>
          <t>ALIMENTOS</t>
        </is>
      </c>
      <c r="J988" t="n">
        <v>4</v>
      </c>
      <c r="K988" t="inlineStr">
        <is>
          <t>KG</t>
        </is>
      </c>
      <c r="L988" t="n">
        <v>18.8</v>
      </c>
      <c r="M988" t="n">
        <v>4.7</v>
      </c>
      <c r="N988" t="inlineStr">
        <is>
          <t>ALIMENTOS</t>
        </is>
      </c>
      <c r="O988" t="inlineStr">
        <is>
          <t>05/2026</t>
        </is>
      </c>
    </row>
    <row r="989">
      <c r="A989" t="n">
        <v>235358</v>
      </c>
      <c r="B989" t="n">
        <v>122</v>
      </c>
      <c r="C989" t="inlineStr">
        <is>
          <t>Arcos</t>
        </is>
      </c>
      <c r="D989" t="inlineStr">
        <is>
          <t>CECILIA TSUYACO ARAKI SILVA LTDA</t>
        </is>
      </c>
      <c r="E989" t="inlineStr">
        <is>
          <t>391865</t>
        </is>
      </c>
      <c r="F989" s="550" t="n">
        <v>46156</v>
      </c>
      <c r="G989" t="n">
        <v>25647</v>
      </c>
      <c r="H989" t="inlineStr">
        <is>
          <t>ACELGA BOK CHOY KG</t>
        </is>
      </c>
      <c r="I989" t="inlineStr">
        <is>
          <t>ALIMENTOS</t>
        </is>
      </c>
      <c r="J989" t="n">
        <v>2</v>
      </c>
      <c r="K989" t="inlineStr">
        <is>
          <t>KG</t>
        </is>
      </c>
      <c r="L989" t="n">
        <v>36</v>
      </c>
      <c r="M989" t="n">
        <v>18</v>
      </c>
      <c r="N989" t="inlineStr">
        <is>
          <t>ALIMENTOS</t>
        </is>
      </c>
      <c r="O989" t="inlineStr">
        <is>
          <t>05/2026</t>
        </is>
      </c>
    </row>
    <row r="990">
      <c r="A990" t="n">
        <v>235358</v>
      </c>
      <c r="B990" t="n">
        <v>122</v>
      </c>
      <c r="C990" t="inlineStr">
        <is>
          <t>Arcos</t>
        </is>
      </c>
      <c r="D990" t="inlineStr">
        <is>
          <t>CECILIA TSUYACO ARAKI SILVA LTDA</t>
        </is>
      </c>
      <c r="E990" t="inlineStr">
        <is>
          <t>391865</t>
        </is>
      </c>
      <c r="F990" s="550" t="n">
        <v>46156</v>
      </c>
      <c r="G990" t="n">
        <v>19846</v>
      </c>
      <c r="H990" t="inlineStr">
        <is>
          <t>BROTO DE MOYASHI GRANEL KG</t>
        </is>
      </c>
      <c r="I990" t="inlineStr">
        <is>
          <t>ALIMENTOS</t>
        </is>
      </c>
      <c r="J990" t="n">
        <v>0.5</v>
      </c>
      <c r="K990" t="inlineStr">
        <is>
          <t>KG</t>
        </is>
      </c>
      <c r="L990" t="n">
        <v>10.5</v>
      </c>
      <c r="M990" t="n">
        <v>21</v>
      </c>
      <c r="N990" t="inlineStr">
        <is>
          <t>ALIMENTOS</t>
        </is>
      </c>
      <c r="O990" t="inlineStr">
        <is>
          <t>05/2026</t>
        </is>
      </c>
    </row>
    <row r="991">
      <c r="A991" t="n">
        <v>235358</v>
      </c>
      <c r="B991" t="n">
        <v>122</v>
      </c>
      <c r="C991" t="inlineStr">
        <is>
          <t>Arcos</t>
        </is>
      </c>
      <c r="D991" t="inlineStr">
        <is>
          <t>CECILIA TSUYACO ARAKI SILVA LTDA</t>
        </is>
      </c>
      <c r="E991" t="inlineStr">
        <is>
          <t>391865</t>
        </is>
      </c>
      <c r="F991" s="550" t="n">
        <v>46156</v>
      </c>
      <c r="G991" t="n">
        <v>19575</v>
      </c>
      <c r="H991" t="inlineStr">
        <is>
          <t>PIMENTA DE CHEIRO VERDE KG</t>
        </is>
      </c>
      <c r="I991" t="inlineStr">
        <is>
          <t>ALIMENTOS</t>
        </is>
      </c>
      <c r="J991" t="n">
        <v>0.3</v>
      </c>
      <c r="K991" t="inlineStr">
        <is>
          <t>KG</t>
        </is>
      </c>
      <c r="L991" t="n">
        <v>9.6</v>
      </c>
      <c r="M991" t="n">
        <v>32</v>
      </c>
      <c r="N991" t="inlineStr">
        <is>
          <t>ALIMENTOS</t>
        </is>
      </c>
      <c r="O991" t="inlineStr">
        <is>
          <t>05/2026</t>
        </is>
      </c>
    </row>
    <row r="992">
      <c r="A992" t="n">
        <v>235358</v>
      </c>
      <c r="B992" t="n">
        <v>122</v>
      </c>
      <c r="C992" t="inlineStr">
        <is>
          <t>Arcos</t>
        </is>
      </c>
      <c r="D992" t="inlineStr">
        <is>
          <t>CECILIA TSUYACO ARAKI SILVA LTDA</t>
        </is>
      </c>
      <c r="E992" t="inlineStr">
        <is>
          <t>391865</t>
        </is>
      </c>
      <c r="F992" s="550" t="n">
        <v>46156</v>
      </c>
      <c r="G992" t="n">
        <v>19623</v>
      </c>
      <c r="H992" t="inlineStr">
        <is>
          <t>CEBOLA ROXA KG</t>
        </is>
      </c>
      <c r="I992" t="inlineStr">
        <is>
          <t>ALIMENTOS</t>
        </is>
      </c>
      <c r="J992" t="n">
        <v>10</v>
      </c>
      <c r="K992" t="inlineStr">
        <is>
          <t>KG</t>
        </is>
      </c>
      <c r="L992" t="n">
        <v>58</v>
      </c>
      <c r="M992" t="n">
        <v>5.8</v>
      </c>
      <c r="N992" t="inlineStr">
        <is>
          <t>ALIMENTOS</t>
        </is>
      </c>
      <c r="O992" t="inlineStr">
        <is>
          <t>05/2026</t>
        </is>
      </c>
    </row>
    <row r="993">
      <c r="A993" t="n">
        <v>235358</v>
      </c>
      <c r="B993" t="n">
        <v>122</v>
      </c>
      <c r="C993" t="inlineStr">
        <is>
          <t>Arcos</t>
        </is>
      </c>
      <c r="D993" t="inlineStr">
        <is>
          <t>CECILIA TSUYACO ARAKI SILVA LTDA</t>
        </is>
      </c>
      <c r="E993" t="inlineStr">
        <is>
          <t>391865</t>
        </is>
      </c>
      <c r="F993" s="550" t="n">
        <v>46156</v>
      </c>
      <c r="G993" t="n">
        <v>19488</v>
      </c>
      <c r="H993" t="inlineStr">
        <is>
          <t>CEBOLINHA KG</t>
        </is>
      </c>
      <c r="I993" t="inlineStr">
        <is>
          <t>ALIMENTOS</t>
        </is>
      </c>
      <c r="J993" t="n">
        <v>0.5</v>
      </c>
      <c r="K993" t="inlineStr">
        <is>
          <t>KG</t>
        </is>
      </c>
      <c r="L993" t="n">
        <v>6.9</v>
      </c>
      <c r="M993" t="n">
        <v>13.8</v>
      </c>
      <c r="N993" t="inlineStr">
        <is>
          <t>ALIMENTOS</t>
        </is>
      </c>
      <c r="O993" t="inlineStr">
        <is>
          <t>05/2026</t>
        </is>
      </c>
    </row>
    <row r="994">
      <c r="A994" t="n">
        <v>235358</v>
      </c>
      <c r="B994" t="n">
        <v>122</v>
      </c>
      <c r="C994" t="inlineStr">
        <is>
          <t>Arcos</t>
        </is>
      </c>
      <c r="D994" t="inlineStr">
        <is>
          <t>CECILIA TSUYACO ARAKI SILVA LTDA</t>
        </is>
      </c>
      <c r="E994" t="inlineStr">
        <is>
          <t>391865</t>
        </is>
      </c>
      <c r="F994" s="550" t="n">
        <v>46156</v>
      </c>
      <c r="G994" t="n">
        <v>19647</v>
      </c>
      <c r="H994" t="inlineStr">
        <is>
          <t>ALHO PORO KG</t>
        </is>
      </c>
      <c r="I994" t="inlineStr">
        <is>
          <t>ALIMENTOS</t>
        </is>
      </c>
      <c r="J994" t="n">
        <v>1</v>
      </c>
      <c r="K994" t="inlineStr">
        <is>
          <t>KG</t>
        </is>
      </c>
      <c r="L994" t="n">
        <v>15</v>
      </c>
      <c r="M994" t="n">
        <v>15</v>
      </c>
      <c r="N994" t="inlineStr">
        <is>
          <t>ALIMENTOS</t>
        </is>
      </c>
      <c r="O994" t="inlineStr">
        <is>
          <t>05/2026</t>
        </is>
      </c>
    </row>
    <row r="995">
      <c r="A995" t="n">
        <v>235358</v>
      </c>
      <c r="B995" t="n">
        <v>122</v>
      </c>
      <c r="C995" t="inlineStr">
        <is>
          <t>Arcos</t>
        </is>
      </c>
      <c r="D995" t="inlineStr">
        <is>
          <t>CECILIA TSUYACO ARAKI SILVA LTDA</t>
        </is>
      </c>
      <c r="E995" t="inlineStr">
        <is>
          <t>391865</t>
        </is>
      </c>
      <c r="F995" s="550" t="n">
        <v>46156</v>
      </c>
      <c r="G995" t="n">
        <v>19498</v>
      </c>
      <c r="H995" t="inlineStr">
        <is>
          <t>ALFACE ROMANA KG</t>
        </is>
      </c>
      <c r="I995" t="inlineStr">
        <is>
          <t>ALIMENTOS</t>
        </is>
      </c>
      <c r="J995" t="n">
        <v>1</v>
      </c>
      <c r="K995" t="inlineStr">
        <is>
          <t>KG</t>
        </is>
      </c>
      <c r="L995" t="n">
        <v>13</v>
      </c>
      <c r="M995" t="n">
        <v>13</v>
      </c>
      <c r="N995" t="inlineStr">
        <is>
          <t>ALIMENTOS</t>
        </is>
      </c>
      <c r="O995" t="inlineStr">
        <is>
          <t>05/2026</t>
        </is>
      </c>
    </row>
    <row r="996">
      <c r="A996" t="n">
        <v>235358</v>
      </c>
      <c r="B996" t="n">
        <v>122</v>
      </c>
      <c r="C996" t="inlineStr">
        <is>
          <t>Arcos</t>
        </is>
      </c>
      <c r="D996" t="inlineStr">
        <is>
          <t>CECILIA TSUYACO ARAKI SILVA LTDA</t>
        </is>
      </c>
      <c r="E996" t="inlineStr">
        <is>
          <t>391865</t>
        </is>
      </c>
      <c r="F996" s="550" t="n">
        <v>46156</v>
      </c>
      <c r="G996" t="n">
        <v>19480</v>
      </c>
      <c r="H996" t="inlineStr">
        <is>
          <t>HORTELA HIDROPONICA KG</t>
        </is>
      </c>
      <c r="I996" t="inlineStr">
        <is>
          <t>ALIMENTOS</t>
        </is>
      </c>
      <c r="J996" t="n">
        <v>0.5</v>
      </c>
      <c r="K996" t="inlineStr">
        <is>
          <t>KG</t>
        </is>
      </c>
      <c r="L996" t="n">
        <v>8.5</v>
      </c>
      <c r="M996" t="n">
        <v>17</v>
      </c>
      <c r="N996" t="inlineStr">
        <is>
          <t>ALIMENTOS</t>
        </is>
      </c>
      <c r="O996" t="inlineStr">
        <is>
          <t>05/2026</t>
        </is>
      </c>
    </row>
    <row r="997">
      <c r="A997" t="n">
        <v>235358</v>
      </c>
      <c r="B997" t="n">
        <v>122</v>
      </c>
      <c r="C997" t="inlineStr">
        <is>
          <t>Arcos</t>
        </is>
      </c>
      <c r="D997" t="inlineStr">
        <is>
          <t>CECILIA TSUYACO ARAKI SILVA LTDA</t>
        </is>
      </c>
      <c r="E997" t="inlineStr">
        <is>
          <t>391865</t>
        </is>
      </c>
      <c r="F997" s="550" t="n">
        <v>46156</v>
      </c>
      <c r="G997" t="n">
        <v>23359</v>
      </c>
      <c r="H997" t="inlineStr">
        <is>
          <t>LIMAO TAHITI KG</t>
        </is>
      </c>
      <c r="I997" t="inlineStr">
        <is>
          <t>ALIMENTOS</t>
        </is>
      </c>
      <c r="J997" t="n">
        <v>20</v>
      </c>
      <c r="K997" t="inlineStr">
        <is>
          <t>KG</t>
        </is>
      </c>
      <c r="L997" t="n">
        <v>50</v>
      </c>
      <c r="M997" t="n">
        <v>2.5</v>
      </c>
      <c r="N997" t="inlineStr">
        <is>
          <t>ALIMENTOS</t>
        </is>
      </c>
      <c r="O997" t="inlineStr">
        <is>
          <t>05/2026</t>
        </is>
      </c>
    </row>
    <row r="998">
      <c r="A998" t="n">
        <v>235358</v>
      </c>
      <c r="B998" t="n">
        <v>122</v>
      </c>
      <c r="C998" t="inlineStr">
        <is>
          <t>Arcos</t>
        </is>
      </c>
      <c r="D998" t="inlineStr">
        <is>
          <t>CECILIA TSUYACO ARAKI SILVA LTDA</t>
        </is>
      </c>
      <c r="E998" t="inlineStr">
        <is>
          <t>391865</t>
        </is>
      </c>
      <c r="F998" s="550" t="n">
        <v>46156</v>
      </c>
      <c r="G998" t="n">
        <v>23195</v>
      </c>
      <c r="H998" t="inlineStr">
        <is>
          <t>RABANETE KG</t>
        </is>
      </c>
      <c r="I998" t="inlineStr">
        <is>
          <t>ALIMENTOS</t>
        </is>
      </c>
      <c r="J998" t="n">
        <v>0.3</v>
      </c>
      <c r="K998" t="inlineStr">
        <is>
          <t>KG</t>
        </is>
      </c>
      <c r="L998" t="n">
        <v>2.7</v>
      </c>
      <c r="M998" t="n">
        <v>9</v>
      </c>
      <c r="N998" t="inlineStr">
        <is>
          <t>ALIMENTOS</t>
        </is>
      </c>
      <c r="O998" t="inlineStr">
        <is>
          <t>05/2026</t>
        </is>
      </c>
    </row>
    <row r="999">
      <c r="A999" t="n">
        <v>235358</v>
      </c>
      <c r="B999" t="n">
        <v>122</v>
      </c>
      <c r="C999" t="inlineStr">
        <is>
          <t>Arcos</t>
        </is>
      </c>
      <c r="D999" t="inlineStr">
        <is>
          <t>CECILIA TSUYACO ARAKI SILVA LTDA</t>
        </is>
      </c>
      <c r="E999" t="inlineStr">
        <is>
          <t>391865</t>
        </is>
      </c>
      <c r="F999" s="550" t="n">
        <v>46156</v>
      </c>
      <c r="G999" t="n">
        <v>23113</v>
      </c>
      <c r="H999" t="inlineStr">
        <is>
          <t>SALSA KG</t>
        </is>
      </c>
      <c r="I999" t="inlineStr">
        <is>
          <t>ALIMENTOS</t>
        </is>
      </c>
      <c r="J999" t="n">
        <v>1</v>
      </c>
      <c r="K999" t="inlineStr">
        <is>
          <t>KG</t>
        </is>
      </c>
      <c r="L999" t="n">
        <v>15</v>
      </c>
      <c r="M999" t="n">
        <v>15</v>
      </c>
      <c r="N999" t="inlineStr">
        <is>
          <t>ALIMENTOS</t>
        </is>
      </c>
      <c r="O999" t="inlineStr">
        <is>
          <t>05/2026</t>
        </is>
      </c>
    </row>
    <row r="1000">
      <c r="A1000" t="n">
        <v>235358</v>
      </c>
      <c r="B1000" t="n">
        <v>122</v>
      </c>
      <c r="C1000" t="inlineStr">
        <is>
          <t>Arcos</t>
        </is>
      </c>
      <c r="D1000" t="inlineStr">
        <is>
          <t>CECILIA TSUYACO ARAKI SILVA LTDA</t>
        </is>
      </c>
      <c r="E1000" t="inlineStr">
        <is>
          <t>391865</t>
        </is>
      </c>
      <c r="F1000" s="550" t="n">
        <v>46156</v>
      </c>
      <c r="G1000" t="n">
        <v>19476</v>
      </c>
      <c r="H1000" t="inlineStr">
        <is>
          <t>MANJERICAO KG</t>
        </is>
      </c>
      <c r="I1000" t="inlineStr">
        <is>
          <t>ALIMENTOS</t>
        </is>
      </c>
      <c r="J1000" t="n">
        <v>0.4</v>
      </c>
      <c r="K1000" t="inlineStr">
        <is>
          <t>KG</t>
        </is>
      </c>
      <c r="L1000" t="n">
        <v>26</v>
      </c>
      <c r="M1000" t="n">
        <v>65</v>
      </c>
      <c r="N1000" t="inlineStr">
        <is>
          <t>ALIMENTOS</t>
        </is>
      </c>
      <c r="O1000" t="inlineStr">
        <is>
          <t>05/2026</t>
        </is>
      </c>
    </row>
    <row r="1001">
      <c r="A1001" t="n">
        <v>235358</v>
      </c>
      <c r="B1001" t="n">
        <v>122</v>
      </c>
      <c r="C1001" t="inlineStr">
        <is>
          <t>Arcos</t>
        </is>
      </c>
      <c r="D1001" t="inlineStr">
        <is>
          <t>CECILIA TSUYACO ARAKI SILVA LTDA</t>
        </is>
      </c>
      <c r="E1001" t="inlineStr">
        <is>
          <t>391865</t>
        </is>
      </c>
      <c r="F1001" s="550" t="n">
        <v>46156</v>
      </c>
      <c r="G1001" t="n">
        <v>17061</v>
      </c>
      <c r="H1001" t="inlineStr">
        <is>
          <t>SALVIA KG</t>
        </is>
      </c>
      <c r="I1001" t="inlineStr">
        <is>
          <t>ALIMENTOS</t>
        </is>
      </c>
      <c r="J1001" t="n">
        <v>0.2</v>
      </c>
      <c r="K1001" t="inlineStr">
        <is>
          <t>KG</t>
        </is>
      </c>
      <c r="L1001" t="n">
        <v>18</v>
      </c>
      <c r="M1001" t="n">
        <v>90</v>
      </c>
      <c r="N1001" t="inlineStr">
        <is>
          <t>ALIMENTOS</t>
        </is>
      </c>
      <c r="O1001" t="inlineStr">
        <is>
          <t>05/2026</t>
        </is>
      </c>
    </row>
    <row r="1002">
      <c r="A1002" t="n">
        <v>235358</v>
      </c>
      <c r="B1002" t="n">
        <v>122</v>
      </c>
      <c r="C1002" t="inlineStr">
        <is>
          <t>Arcos</t>
        </is>
      </c>
      <c r="D1002" t="inlineStr">
        <is>
          <t>CECILIA TSUYACO ARAKI SILVA LTDA</t>
        </is>
      </c>
      <c r="E1002" t="inlineStr">
        <is>
          <t>391865</t>
        </is>
      </c>
      <c r="F1002" s="550" t="n">
        <v>46156</v>
      </c>
      <c r="G1002" t="n">
        <v>23390</v>
      </c>
      <c r="H1002" t="inlineStr">
        <is>
          <t>BANANA DA TERRA KG</t>
        </is>
      </c>
      <c r="I1002" t="inlineStr">
        <is>
          <t>ALIMENTOS</t>
        </is>
      </c>
      <c r="J1002" t="n">
        <v>6</v>
      </c>
      <c r="K1002" t="inlineStr">
        <is>
          <t>KG</t>
        </is>
      </c>
      <c r="L1002" t="n">
        <v>48</v>
      </c>
      <c r="M1002" t="n">
        <v>8</v>
      </c>
      <c r="N1002" t="inlineStr">
        <is>
          <t>ALIMENTOS</t>
        </is>
      </c>
      <c r="O1002" t="inlineStr">
        <is>
          <t>05/2026</t>
        </is>
      </c>
    </row>
    <row r="1003">
      <c r="A1003" t="n">
        <v>235358</v>
      </c>
      <c r="B1003" t="n">
        <v>122</v>
      </c>
      <c r="C1003" t="inlineStr">
        <is>
          <t>Arcos</t>
        </is>
      </c>
      <c r="D1003" t="inlineStr">
        <is>
          <t>CECILIA TSUYACO ARAKI SILVA LTDA</t>
        </is>
      </c>
      <c r="E1003" t="inlineStr">
        <is>
          <t>391865</t>
        </is>
      </c>
      <c r="F1003" s="550" t="n">
        <v>46156</v>
      </c>
      <c r="G1003" t="n">
        <v>19759</v>
      </c>
      <c r="H1003" t="inlineStr">
        <is>
          <t>LARANJA BAHIA KG</t>
        </is>
      </c>
      <c r="I1003" t="inlineStr">
        <is>
          <t>ALIMENTOS</t>
        </is>
      </c>
      <c r="J1003" t="n">
        <v>5</v>
      </c>
      <c r="K1003" t="inlineStr">
        <is>
          <t>KG</t>
        </is>
      </c>
      <c r="L1003" t="n">
        <v>47.5</v>
      </c>
      <c r="M1003" t="n">
        <v>9.5</v>
      </c>
      <c r="N1003" t="inlineStr">
        <is>
          <t>ALIMENTOS</t>
        </is>
      </c>
      <c r="O1003" t="inlineStr">
        <is>
          <t>05/2026</t>
        </is>
      </c>
    </row>
    <row r="1004">
      <c r="A1004" t="n">
        <v>235357</v>
      </c>
      <c r="B1004" t="n">
        <v>122</v>
      </c>
      <c r="C1004" t="inlineStr">
        <is>
          <t>Arcos</t>
        </is>
      </c>
      <c r="D1004" t="inlineStr">
        <is>
          <t>DO CHEF DISTRIBUIDORA DE ALIMENTOS LTDA</t>
        </is>
      </c>
      <c r="E1004" t="inlineStr">
        <is>
          <t>1664</t>
        </is>
      </c>
      <c r="F1004" s="550" t="n">
        <v>46156</v>
      </c>
      <c r="G1004" t="n">
        <v>24484</v>
      </c>
      <c r="H1004" t="inlineStr">
        <is>
          <t>TOMATE SWEET KG</t>
        </is>
      </c>
      <c r="I1004" t="inlineStr">
        <is>
          <t>ALIMENTOS</t>
        </is>
      </c>
      <c r="J1004" t="n">
        <v>0.5</v>
      </c>
      <c r="K1004" t="inlineStr">
        <is>
          <t>KG</t>
        </is>
      </c>
      <c r="L1004" t="n">
        <v>10.4</v>
      </c>
      <c r="M1004" t="n">
        <v>20.8</v>
      </c>
      <c r="N1004" t="inlineStr">
        <is>
          <t>ALIMENTOS</t>
        </is>
      </c>
      <c r="O1004" t="inlineStr">
        <is>
          <t>05/2026</t>
        </is>
      </c>
    </row>
    <row r="1005">
      <c r="A1005" t="n">
        <v>235357</v>
      </c>
      <c r="B1005" t="n">
        <v>122</v>
      </c>
      <c r="C1005" t="inlineStr">
        <is>
          <t>Arcos</t>
        </is>
      </c>
      <c r="D1005" t="inlineStr">
        <is>
          <t>DO CHEF DISTRIBUIDORA DE ALIMENTOS LTDA</t>
        </is>
      </c>
      <c r="E1005" t="inlineStr">
        <is>
          <t>1664</t>
        </is>
      </c>
      <c r="F1005" s="550" t="n">
        <v>46156</v>
      </c>
      <c r="G1005" t="n">
        <v>23096</v>
      </c>
      <c r="H1005" t="inlineStr">
        <is>
          <t>OVO BRANCO UN</t>
        </is>
      </c>
      <c r="I1005" t="inlineStr">
        <is>
          <t>ALIMENTOS</t>
        </is>
      </c>
      <c r="J1005" t="n">
        <v>60</v>
      </c>
      <c r="K1005" t="inlineStr">
        <is>
          <t>UN</t>
        </is>
      </c>
      <c r="L1005" t="n">
        <v>39</v>
      </c>
      <c r="M1005" t="n">
        <v>0.65</v>
      </c>
      <c r="N1005" t="inlineStr">
        <is>
          <t>ALIMENTOS</t>
        </is>
      </c>
      <c r="O1005" t="inlineStr">
        <is>
          <t>05/2026</t>
        </is>
      </c>
    </row>
    <row r="1006">
      <c r="A1006" t="n">
        <v>235357</v>
      </c>
      <c r="B1006" t="n">
        <v>122</v>
      </c>
      <c r="C1006" t="inlineStr">
        <is>
          <t>Arcos</t>
        </is>
      </c>
      <c r="D1006" t="inlineStr">
        <is>
          <t>DO CHEF DISTRIBUIDORA DE ALIMENTOS LTDA</t>
        </is>
      </c>
      <c r="E1006" t="inlineStr">
        <is>
          <t>1664</t>
        </is>
      </c>
      <c r="F1006" s="550" t="n">
        <v>46156</v>
      </c>
      <c r="G1006" t="n">
        <v>19478</v>
      </c>
      <c r="H1006" t="inlineStr">
        <is>
          <t>LOURO FRESCO KG</t>
        </is>
      </c>
      <c r="I1006" t="inlineStr">
        <is>
          <t>ALIMENTOS</t>
        </is>
      </c>
      <c r="J1006" t="n">
        <v>0.1</v>
      </c>
      <c r="K1006" t="inlineStr">
        <is>
          <t>KG</t>
        </is>
      </c>
      <c r="L1006" t="n">
        <v>4.55</v>
      </c>
      <c r="M1006" t="n">
        <v>45.5</v>
      </c>
      <c r="N1006" t="inlineStr">
        <is>
          <t>ALIMENTOS</t>
        </is>
      </c>
      <c r="O1006" t="inlineStr">
        <is>
          <t>05/2026</t>
        </is>
      </c>
    </row>
    <row r="1007">
      <c r="A1007" t="n">
        <v>235357</v>
      </c>
      <c r="B1007" t="n">
        <v>122</v>
      </c>
      <c r="C1007" t="inlineStr">
        <is>
          <t>Arcos</t>
        </is>
      </c>
      <c r="D1007" t="inlineStr">
        <is>
          <t>DO CHEF DISTRIBUIDORA DE ALIMENTOS LTDA</t>
        </is>
      </c>
      <c r="E1007" t="inlineStr">
        <is>
          <t>1664</t>
        </is>
      </c>
      <c r="F1007" s="550" t="n">
        <v>46156</v>
      </c>
      <c r="G1007" t="n">
        <v>19743</v>
      </c>
      <c r="H1007" t="inlineStr">
        <is>
          <t>MACA VERDE KG</t>
        </is>
      </c>
      <c r="I1007" t="inlineStr">
        <is>
          <t>ALIMENTOS</t>
        </is>
      </c>
      <c r="J1007" t="n">
        <v>7</v>
      </c>
      <c r="K1007" t="inlineStr">
        <is>
          <t>KG</t>
        </is>
      </c>
      <c r="L1007" t="n">
        <v>109.2</v>
      </c>
      <c r="M1007" t="n">
        <v>15.6</v>
      </c>
      <c r="N1007" t="inlineStr">
        <is>
          <t>ALIMENTOS</t>
        </is>
      </c>
      <c r="O1007" t="inlineStr">
        <is>
          <t>05/2026</t>
        </is>
      </c>
    </row>
    <row r="1008">
      <c r="A1008" t="n">
        <v>235357</v>
      </c>
      <c r="B1008" t="n">
        <v>122</v>
      </c>
      <c r="C1008" t="inlineStr">
        <is>
          <t>Arcos</t>
        </is>
      </c>
      <c r="D1008" t="inlineStr">
        <is>
          <t>DO CHEF DISTRIBUIDORA DE ALIMENTOS LTDA</t>
        </is>
      </c>
      <c r="E1008" t="inlineStr">
        <is>
          <t>1664</t>
        </is>
      </c>
      <c r="F1008" s="550" t="n">
        <v>46156</v>
      </c>
      <c r="G1008" t="n">
        <v>23361</v>
      </c>
      <c r="H1008" t="inlineStr">
        <is>
          <t>LARANJA PERA KG</t>
        </is>
      </c>
      <c r="I1008" t="inlineStr">
        <is>
          <t>ALIMENTOS</t>
        </is>
      </c>
      <c r="J1008" t="n">
        <v>60</v>
      </c>
      <c r="K1008" t="inlineStr">
        <is>
          <t>KG</t>
        </is>
      </c>
      <c r="L1008" t="n">
        <v>175.8</v>
      </c>
      <c r="M1008" t="n">
        <v>2.93</v>
      </c>
      <c r="N1008" t="inlineStr">
        <is>
          <t>ALIMENTOS</t>
        </is>
      </c>
      <c r="O1008" t="inlineStr">
        <is>
          <t>05/2026</t>
        </is>
      </c>
    </row>
    <row r="1009">
      <c r="A1009" t="n">
        <v>235357</v>
      </c>
      <c r="B1009" t="n">
        <v>122</v>
      </c>
      <c r="C1009" t="inlineStr">
        <is>
          <t>Arcos</t>
        </is>
      </c>
      <c r="D1009" t="inlineStr">
        <is>
          <t>DO CHEF DISTRIBUIDORA DE ALIMENTOS LTDA</t>
        </is>
      </c>
      <c r="E1009" t="inlineStr">
        <is>
          <t>1664</t>
        </is>
      </c>
      <c r="F1009" s="550" t="n">
        <v>46156</v>
      </c>
      <c r="G1009" t="n">
        <v>23236</v>
      </c>
      <c r="H1009" t="inlineStr">
        <is>
          <t>COUVE MANTEIGA KG</t>
        </is>
      </c>
      <c r="I1009" t="inlineStr">
        <is>
          <t>ALIMENTOS</t>
        </is>
      </c>
      <c r="J1009" t="n">
        <v>1</v>
      </c>
      <c r="K1009" t="inlineStr">
        <is>
          <t>KG</t>
        </is>
      </c>
      <c r="L1009" t="n">
        <v>9.390000000000001</v>
      </c>
      <c r="M1009" t="n">
        <v>9.390000000000001</v>
      </c>
      <c r="N1009" t="inlineStr">
        <is>
          <t>ALIMENTOS</t>
        </is>
      </c>
      <c r="O1009" t="inlineStr">
        <is>
          <t>05/2026</t>
        </is>
      </c>
    </row>
    <row r="1010">
      <c r="A1010" t="n">
        <v>235355</v>
      </c>
      <c r="B1010" t="n">
        <v>122</v>
      </c>
      <c r="C1010" t="inlineStr">
        <is>
          <t>Arcos</t>
        </is>
      </c>
      <c r="D1010" t="inlineStr">
        <is>
          <t>KING COMERCIO E IMPORTACAO DE BEBIDAS LTDA</t>
        </is>
      </c>
      <c r="E1010" t="inlineStr">
        <is>
          <t>127417</t>
        </is>
      </c>
      <c r="F1010" s="550" t="n">
        <v>46161</v>
      </c>
      <c r="G1010" t="n">
        <v>18242</v>
      </c>
      <c r="H1010" t="inlineStr">
        <is>
          <t>TEQUILA DON JULIO BLANCO 750ML</t>
        </is>
      </c>
      <c r="I1010" t="inlineStr">
        <is>
          <t>BEBIDAS</t>
        </is>
      </c>
      <c r="J1010" t="n">
        <v>12</v>
      </c>
      <c r="K1010" t="inlineStr">
        <is>
          <t>GR</t>
        </is>
      </c>
      <c r="L1010" t="n">
        <v>2557.08</v>
      </c>
      <c r="M1010" t="n">
        <v>213.09</v>
      </c>
      <c r="N1010" t="inlineStr">
        <is>
          <t>BEBIDAS</t>
        </is>
      </c>
      <c r="O1010" t="inlineStr">
        <is>
          <t>05/2026</t>
        </is>
      </c>
    </row>
    <row r="1011">
      <c r="A1011" t="n">
        <v>235355</v>
      </c>
      <c r="B1011" t="n">
        <v>122</v>
      </c>
      <c r="C1011" t="inlineStr">
        <is>
          <t>Arcos</t>
        </is>
      </c>
      <c r="D1011" t="inlineStr">
        <is>
          <t>KING COMERCIO E IMPORTACAO DE BEBIDAS LTDA</t>
        </is>
      </c>
      <c r="E1011" t="inlineStr">
        <is>
          <t>127417</t>
        </is>
      </c>
      <c r="F1011" s="550" t="n">
        <v>46161</v>
      </c>
      <c r="G1011" t="n">
        <v>18179</v>
      </c>
      <c r="H1011" t="inlineStr">
        <is>
          <t>VODKA KETEL ONE 1L</t>
        </is>
      </c>
      <c r="I1011" t="inlineStr">
        <is>
          <t>BEBIDAS</t>
        </is>
      </c>
      <c r="J1011" t="n">
        <v>24</v>
      </c>
      <c r="K1011" t="inlineStr">
        <is>
          <t>GR</t>
        </is>
      </c>
      <c r="L1011" t="n">
        <v>2793.84</v>
      </c>
      <c r="M1011" t="n">
        <v>116.41</v>
      </c>
      <c r="N1011" t="inlineStr">
        <is>
          <t>BEBIDAS</t>
        </is>
      </c>
      <c r="O1011" t="inlineStr">
        <is>
          <t>05/2026</t>
        </is>
      </c>
    </row>
    <row r="1012">
      <c r="A1012" t="n">
        <v>235355</v>
      </c>
      <c r="B1012" t="n">
        <v>122</v>
      </c>
      <c r="C1012" t="inlineStr">
        <is>
          <t>Arcos</t>
        </is>
      </c>
      <c r="D1012" t="inlineStr">
        <is>
          <t>KING COMERCIO E IMPORTACAO DE BEBIDAS LTDA</t>
        </is>
      </c>
      <c r="E1012" t="inlineStr">
        <is>
          <t>127417</t>
        </is>
      </c>
      <c r="F1012" s="550" t="n">
        <v>46161</v>
      </c>
      <c r="G1012" t="n">
        <v>18359</v>
      </c>
      <c r="H1012" t="inlineStr">
        <is>
          <t>GIN TANQUERAY 750ML</t>
        </is>
      </c>
      <c r="I1012" t="inlineStr">
        <is>
          <t>BEBIDAS</t>
        </is>
      </c>
      <c r="J1012" t="n">
        <v>24</v>
      </c>
      <c r="K1012" t="inlineStr">
        <is>
          <t>GR</t>
        </is>
      </c>
      <c r="L1012" t="n">
        <v>2277.6</v>
      </c>
      <c r="M1012" t="n">
        <v>94.90000000000001</v>
      </c>
      <c r="N1012" t="inlineStr">
        <is>
          <t>BEBIDAS</t>
        </is>
      </c>
      <c r="O1012" t="inlineStr">
        <is>
          <t>05/2026</t>
        </is>
      </c>
    </row>
    <row r="1013">
      <c r="A1013" t="n">
        <v>235352</v>
      </c>
      <c r="B1013" t="n">
        <v>122</v>
      </c>
      <c r="C1013" t="inlineStr">
        <is>
          <t>Arcos</t>
        </is>
      </c>
      <c r="D1013" t="inlineStr">
        <is>
          <t>ZAHIL IMPORTADORA LTDA</t>
        </is>
      </c>
      <c r="E1013" t="inlineStr">
        <is>
          <t>270067</t>
        </is>
      </c>
      <c r="F1013" s="550" t="n">
        <v>46160</v>
      </c>
      <c r="G1013" t="n">
        <v>18017</v>
      </c>
      <c r="H1013" t="inlineStr">
        <is>
          <t>ESPUMANTE CAVA BRUT STARS TOUCH OF ROSE 750ML</t>
        </is>
      </c>
      <c r="I1013" t="inlineStr">
        <is>
          <t>BEBIDAS</t>
        </is>
      </c>
      <c r="J1013" t="n">
        <v>6</v>
      </c>
      <c r="K1013" t="inlineStr">
        <is>
          <t>GR</t>
        </is>
      </c>
      <c r="L1013" t="n">
        <v>865.8</v>
      </c>
      <c r="M1013" t="n">
        <v>144.3</v>
      </c>
      <c r="N1013" t="inlineStr">
        <is>
          <t>BEBIDAS</t>
        </is>
      </c>
      <c r="O1013" t="inlineStr">
        <is>
          <t>05/2026</t>
        </is>
      </c>
    </row>
    <row r="1014">
      <c r="A1014" t="n">
        <v>235352</v>
      </c>
      <c r="B1014" t="n">
        <v>122</v>
      </c>
      <c r="C1014" t="inlineStr">
        <is>
          <t>Arcos</t>
        </is>
      </c>
      <c r="D1014" t="inlineStr">
        <is>
          <t>ZAHIL IMPORTADORA LTDA</t>
        </is>
      </c>
      <c r="E1014" t="inlineStr">
        <is>
          <t>270067</t>
        </is>
      </c>
      <c r="F1014" s="550" t="n">
        <v>46160</v>
      </c>
      <c r="G1014" t="n">
        <v>18018</v>
      </c>
      <c r="H1014" t="inlineStr">
        <is>
          <t>ESPUMANTE CAVA STARS BRUT RESERVA 750ML</t>
        </is>
      </c>
      <c r="I1014" t="inlineStr">
        <is>
          <t>BEBIDAS</t>
        </is>
      </c>
      <c r="J1014" t="n">
        <v>12</v>
      </c>
      <c r="K1014" t="inlineStr">
        <is>
          <t>GR</t>
        </is>
      </c>
      <c r="L1014" t="n">
        <v>1544.4</v>
      </c>
      <c r="M1014" t="n">
        <v>128.7</v>
      </c>
      <c r="N1014" t="inlineStr">
        <is>
          <t>BEBIDAS</t>
        </is>
      </c>
      <c r="O1014" t="inlineStr">
        <is>
          <t>05/2026</t>
        </is>
      </c>
    </row>
    <row r="1015">
      <c r="A1015" t="n">
        <v>235352</v>
      </c>
      <c r="B1015" t="n">
        <v>122</v>
      </c>
      <c r="C1015" t="inlineStr">
        <is>
          <t>Arcos</t>
        </is>
      </c>
      <c r="D1015" t="inlineStr">
        <is>
          <t>ZAHIL IMPORTADORA LTDA</t>
        </is>
      </c>
      <c r="E1015" t="inlineStr">
        <is>
          <t>270067</t>
        </is>
      </c>
      <c r="F1015" s="550" t="n">
        <v>46160</v>
      </c>
      <c r="G1015" t="n">
        <v>17594</v>
      </c>
      <c r="H1015" t="inlineStr">
        <is>
          <t>VINHO TINTO LE JAJA DE JAU DE SYRAH 750ML FRANCA</t>
        </is>
      </c>
      <c r="I1015" t="inlineStr">
        <is>
          <t>BEBIDAS</t>
        </is>
      </c>
      <c r="J1015" t="n">
        <v>12</v>
      </c>
      <c r="K1015" t="inlineStr">
        <is>
          <t>GR</t>
        </is>
      </c>
      <c r="L1015" t="n">
        <v>811.2</v>
      </c>
      <c r="M1015" t="n">
        <v>67.59999999999999</v>
      </c>
      <c r="N1015" t="inlineStr">
        <is>
          <t>BEBIDAS</t>
        </is>
      </c>
      <c r="O1015" t="inlineStr">
        <is>
          <t>05/2026</t>
        </is>
      </c>
    </row>
    <row r="1016">
      <c r="A1016" t="n">
        <v>235348</v>
      </c>
      <c r="B1016" t="n">
        <v>122</v>
      </c>
      <c r="C1016" t="inlineStr">
        <is>
          <t>Arcos</t>
        </is>
      </c>
      <c r="D1016" t="inlineStr">
        <is>
          <t>DISTRIBUIDORA ARENA VIP COMERCIO DE BEBIDAS LTDA</t>
        </is>
      </c>
      <c r="E1016" t="inlineStr">
        <is>
          <t>8102</t>
        </is>
      </c>
      <c r="F1016" s="550" t="n">
        <v>46160</v>
      </c>
      <c r="G1016" t="n">
        <v>18382</v>
      </c>
      <c r="H1016" t="inlineStr">
        <is>
          <t>CONHAQUE BRANDY OSBORNE 700ML</t>
        </is>
      </c>
      <c r="I1016" t="inlineStr">
        <is>
          <t>BEBIDAS</t>
        </is>
      </c>
      <c r="J1016" t="n">
        <v>12</v>
      </c>
      <c r="K1016" t="inlineStr">
        <is>
          <t>GR</t>
        </is>
      </c>
      <c r="L1016" t="n">
        <v>648</v>
      </c>
      <c r="M1016" t="n">
        <v>54</v>
      </c>
      <c r="N1016" t="inlineStr">
        <is>
          <t>BEBIDAS</t>
        </is>
      </c>
      <c r="O1016" t="inlineStr">
        <is>
          <t>05/2026</t>
        </is>
      </c>
    </row>
    <row r="1017">
      <c r="A1017" t="n">
        <v>235346</v>
      </c>
      <c r="B1017" t="n">
        <v>122</v>
      </c>
      <c r="C1017" t="inlineStr">
        <is>
          <t>Arcos</t>
        </is>
      </c>
      <c r="D1017" t="inlineStr">
        <is>
          <t>DISTRIBUIDORA ARENA VIP COMERCIO DE BEBIDAS LTDA</t>
        </is>
      </c>
      <c r="E1017" t="inlineStr">
        <is>
          <t>7993</t>
        </is>
      </c>
      <c r="F1017" s="550" t="n">
        <v>46160</v>
      </c>
      <c r="G1017" t="n">
        <v>17974</v>
      </c>
      <c r="H1017" t="inlineStr">
        <is>
          <t>AGUA DE COCO KERO COCO 1L</t>
        </is>
      </c>
      <c r="I1017" t="inlineStr">
        <is>
          <t>BEBIDAS</t>
        </is>
      </c>
      <c r="J1017" t="n">
        <v>12</v>
      </c>
      <c r="K1017" t="inlineStr">
        <is>
          <t>UN</t>
        </is>
      </c>
      <c r="L1017" t="n">
        <v>126</v>
      </c>
      <c r="M1017" t="n">
        <v>10.5</v>
      </c>
      <c r="N1017" t="inlineStr">
        <is>
          <t>BEBIDAS</t>
        </is>
      </c>
      <c r="O1017" t="inlineStr">
        <is>
          <t>05/2026</t>
        </is>
      </c>
    </row>
    <row r="1018">
      <c r="A1018" t="n">
        <v>235344</v>
      </c>
      <c r="B1018" t="n">
        <v>122</v>
      </c>
      <c r="C1018" t="inlineStr">
        <is>
          <t>Arcos</t>
        </is>
      </c>
      <c r="D1018" t="inlineStr">
        <is>
          <t>PROAUTO INDUSTRIA QUIMICA EIRELI</t>
        </is>
      </c>
      <c r="E1018" t="inlineStr">
        <is>
          <t>156736</t>
        </is>
      </c>
      <c r="F1018" s="550" t="n">
        <v>46160</v>
      </c>
      <c r="G1018" t="n">
        <v>28140</v>
      </c>
      <c r="H1018" t="inlineStr">
        <is>
          <t>SABONETE ANTISSEPTICO KIMI CREAM PROAUTO 5L UN</t>
        </is>
      </c>
      <c r="I1018" t="inlineStr">
        <is>
          <t>DESCARTAVEIS/HIGIENE E LIMPEZA</t>
        </is>
      </c>
      <c r="J1018" t="n">
        <v>2</v>
      </c>
      <c r="K1018" t="inlineStr">
        <is>
          <t>GALAO</t>
        </is>
      </c>
      <c r="L1018" t="n">
        <v>225.86</v>
      </c>
      <c r="M1018" t="n">
        <v>112.93</v>
      </c>
      <c r="N1018" t="inlineStr">
        <is>
          <t>HIGIENE E LIMPEZA</t>
        </is>
      </c>
      <c r="O1018" t="inlineStr">
        <is>
          <t>05/2026</t>
        </is>
      </c>
    </row>
    <row r="1019">
      <c r="A1019" t="n">
        <v>235344</v>
      </c>
      <c r="B1019" t="n">
        <v>122</v>
      </c>
      <c r="C1019" t="inlineStr">
        <is>
          <t>Arcos</t>
        </is>
      </c>
      <c r="D1019" t="inlineStr">
        <is>
          <t>PROAUTO INDUSTRIA QUIMICA EIRELI</t>
        </is>
      </c>
      <c r="E1019" t="inlineStr">
        <is>
          <t>156736</t>
        </is>
      </c>
      <c r="F1019" s="550" t="n">
        <v>46160</v>
      </c>
      <c r="G1019" t="n">
        <v>24514</v>
      </c>
      <c r="H1019" t="inlineStr">
        <is>
          <t>PROAUTO DETERGENTE NEUTRO NEUTER SUPER 5 L</t>
        </is>
      </c>
      <c r="I1019" t="inlineStr">
        <is>
          <t>DESCARTAVEIS/HIGIENE E LIMPEZA</t>
        </is>
      </c>
      <c r="J1019" t="n">
        <v>6</v>
      </c>
      <c r="K1019" t="inlineStr">
        <is>
          <t>GALAO</t>
        </is>
      </c>
      <c r="L1019" t="n">
        <v>741.24</v>
      </c>
      <c r="M1019" t="n">
        <v>123.54</v>
      </c>
      <c r="N1019" t="inlineStr">
        <is>
          <t>HIGIENE E LIMPEZA</t>
        </is>
      </c>
      <c r="O1019" t="inlineStr">
        <is>
          <t>05/2026</t>
        </is>
      </c>
    </row>
    <row r="1020">
      <c r="A1020" t="n">
        <v>235344</v>
      </c>
      <c r="B1020" t="n">
        <v>122</v>
      </c>
      <c r="C1020" t="inlineStr">
        <is>
          <t>Arcos</t>
        </is>
      </c>
      <c r="D1020" t="inlineStr">
        <is>
          <t>PROAUTO INDUSTRIA QUIMICA EIRELI</t>
        </is>
      </c>
      <c r="E1020" t="inlineStr">
        <is>
          <t>156736</t>
        </is>
      </c>
      <c r="F1020" s="550" t="n">
        <v>46160</v>
      </c>
      <c r="G1020" t="n">
        <v>24507</v>
      </c>
      <c r="H1020" t="inlineStr">
        <is>
          <t>PROAUTO ALCOOL LIQUIDO 70% KIMI LIQUID 1L UN</t>
        </is>
      </c>
      <c r="I1020" t="inlineStr">
        <is>
          <t>DESCARTAVEIS/HIGIENE E LIMPEZA</t>
        </is>
      </c>
      <c r="J1020" t="n">
        <v>4</v>
      </c>
      <c r="K1020" t="inlineStr">
        <is>
          <t>GALAO</t>
        </is>
      </c>
      <c r="L1020" t="n">
        <v>340.68</v>
      </c>
      <c r="M1020" t="n">
        <v>85.17</v>
      </c>
      <c r="N1020" t="inlineStr">
        <is>
          <t>HIGIENE E LIMPEZA</t>
        </is>
      </c>
      <c r="O1020" t="inlineStr">
        <is>
          <t>05/2026</t>
        </is>
      </c>
    </row>
    <row r="1021">
      <c r="A1021" t="n">
        <v>235344</v>
      </c>
      <c r="B1021" t="n">
        <v>122</v>
      </c>
      <c r="C1021" t="inlineStr">
        <is>
          <t>Arcos</t>
        </is>
      </c>
      <c r="D1021" t="inlineStr">
        <is>
          <t>PROAUTO INDUSTRIA QUIMICA EIRELI</t>
        </is>
      </c>
      <c r="E1021" t="inlineStr">
        <is>
          <t>156736</t>
        </is>
      </c>
      <c r="F1021" s="550" t="n">
        <v>46160</v>
      </c>
      <c r="G1021" t="n">
        <v>26393</v>
      </c>
      <c r="H1021" t="inlineStr">
        <is>
          <t>PROAUTO DESINCRUSTANTE KLINBE 5L</t>
        </is>
      </c>
      <c r="I1021" t="inlineStr">
        <is>
          <t>DESCARTAVEIS/HIGIENE E LIMPEZA</t>
        </is>
      </c>
      <c r="J1021" t="n">
        <v>2</v>
      </c>
      <c r="K1021" t="inlineStr">
        <is>
          <t>GALAO</t>
        </is>
      </c>
      <c r="L1021" t="n">
        <v>219.58</v>
      </c>
      <c r="M1021" t="n">
        <v>109.79</v>
      </c>
      <c r="N1021" t="inlineStr">
        <is>
          <t>HIGIENE E LIMPEZA</t>
        </is>
      </c>
      <c r="O1021" t="inlineStr">
        <is>
          <t>05/2026</t>
        </is>
      </c>
    </row>
    <row r="1022">
      <c r="A1022" t="n">
        <v>235344</v>
      </c>
      <c r="B1022" t="n">
        <v>122</v>
      </c>
      <c r="C1022" t="inlineStr">
        <is>
          <t>Arcos</t>
        </is>
      </c>
      <c r="D1022" t="inlineStr">
        <is>
          <t>PROAUTO INDUSTRIA QUIMICA EIRELI</t>
        </is>
      </c>
      <c r="E1022" t="inlineStr">
        <is>
          <t>156736</t>
        </is>
      </c>
      <c r="F1022" s="550" t="n">
        <v>46160</v>
      </c>
      <c r="G1022" t="n">
        <v>17204</v>
      </c>
      <c r="H1022" t="inlineStr">
        <is>
          <t>DETERGENTE LAVA LOUCAS KIMIUM ALKIM CL 5</t>
        </is>
      </c>
      <c r="I1022" t="inlineStr">
        <is>
          <t>DESCARTAVEIS/HIGIENE E LIMPEZA</t>
        </is>
      </c>
      <c r="J1022" t="n">
        <v>2</v>
      </c>
      <c r="K1022" t="inlineStr">
        <is>
          <t>UN</t>
        </is>
      </c>
      <c r="L1022" t="n">
        <v>301.88</v>
      </c>
      <c r="M1022" t="n">
        <v>150.94</v>
      </c>
      <c r="N1022" t="inlineStr">
        <is>
          <t>HIGIENE E LIMPEZA</t>
        </is>
      </c>
      <c r="O1022" t="inlineStr">
        <is>
          <t>05/2026</t>
        </is>
      </c>
    </row>
    <row r="1023">
      <c r="A1023" t="n">
        <v>235344</v>
      </c>
      <c r="B1023" t="n">
        <v>122</v>
      </c>
      <c r="C1023" t="inlineStr">
        <is>
          <t>Arcos</t>
        </is>
      </c>
      <c r="D1023" t="inlineStr">
        <is>
          <t>PROAUTO INDUSTRIA QUIMICA EIRELI</t>
        </is>
      </c>
      <c r="E1023" t="inlineStr">
        <is>
          <t>156736</t>
        </is>
      </c>
      <c r="F1023" s="550" t="n">
        <v>46160</v>
      </c>
      <c r="G1023" t="n">
        <v>26395</v>
      </c>
      <c r="H1023" t="inlineStr">
        <is>
          <t>PROAUTO DETERGENTE CLORADO PRO HA 3000CL 5L</t>
        </is>
      </c>
      <c r="I1023" t="inlineStr">
        <is>
          <t>DESCARTAVEIS/HIGIENE E LIMPEZA</t>
        </is>
      </c>
      <c r="J1023" t="n">
        <v>2</v>
      </c>
      <c r="K1023" t="inlineStr">
        <is>
          <t>GALAO</t>
        </is>
      </c>
      <c r="L1023" t="n">
        <v>257.44</v>
      </c>
      <c r="M1023" t="n">
        <v>128.72</v>
      </c>
      <c r="N1023" t="inlineStr">
        <is>
          <t>HIGIENE E LIMPEZA</t>
        </is>
      </c>
      <c r="O1023" t="inlineStr">
        <is>
          <t>05/2026</t>
        </is>
      </c>
    </row>
    <row r="1024">
      <c r="A1024" t="n">
        <v>235344</v>
      </c>
      <c r="B1024" t="n">
        <v>122</v>
      </c>
      <c r="C1024" t="inlineStr">
        <is>
          <t>Arcos</t>
        </is>
      </c>
      <c r="D1024" t="inlineStr">
        <is>
          <t>PROAUTO INDUSTRIA QUIMICA EIRELI</t>
        </is>
      </c>
      <c r="E1024" t="inlineStr">
        <is>
          <t>156736</t>
        </is>
      </c>
      <c r="F1024" s="550" t="n">
        <v>46160</v>
      </c>
      <c r="G1024" t="n">
        <v>17303</v>
      </c>
      <c r="H1024" t="inlineStr">
        <is>
          <t>DESINFETANTE LAVANDA KIMI 5L</t>
        </is>
      </c>
      <c r="I1024" t="inlineStr">
        <is>
          <t>DESCARTAVEIS/HIGIENE E LIMPEZA</t>
        </is>
      </c>
      <c r="J1024" t="n">
        <v>4</v>
      </c>
      <c r="K1024" t="inlineStr">
        <is>
          <t>GALAO</t>
        </is>
      </c>
      <c r="L1024" t="n">
        <v>502.12</v>
      </c>
      <c r="M1024" t="n">
        <v>125.53</v>
      </c>
      <c r="N1024" t="inlineStr">
        <is>
          <t>HIGIENE E LIMPEZA</t>
        </is>
      </c>
      <c r="O1024" t="inlineStr">
        <is>
          <t>05/2026</t>
        </is>
      </c>
    </row>
    <row r="1025">
      <c r="A1025" t="n">
        <v>235341</v>
      </c>
      <c r="B1025" t="n">
        <v>122</v>
      </c>
      <c r="C1025" t="inlineStr">
        <is>
          <t>Arcos</t>
        </is>
      </c>
      <c r="D1025" t="inlineStr">
        <is>
          <t>EMPORIO M&amp;L COMERCIO DE ALIM E BEBIDAS LTDA</t>
        </is>
      </c>
      <c r="E1025" t="inlineStr">
        <is>
          <t>513978</t>
        </is>
      </c>
      <c r="F1025" s="550" t="n">
        <v>46160</v>
      </c>
      <c r="G1025" t="n">
        <v>20887</v>
      </c>
      <c r="H1025" t="inlineStr">
        <is>
          <t>MEL PURO FLORA NECTAR C/1KG</t>
        </is>
      </c>
      <c r="I1025" t="inlineStr">
        <is>
          <t>ALIMENTOS</t>
        </is>
      </c>
      <c r="J1025" t="n">
        <v>11</v>
      </c>
      <c r="K1025" t="inlineStr">
        <is>
          <t>PT</t>
        </is>
      </c>
      <c r="L1025" t="n">
        <v>405.9</v>
      </c>
      <c r="M1025" t="n">
        <v>36.9</v>
      </c>
      <c r="N1025" t="inlineStr">
        <is>
          <t>ALIMENTOS</t>
        </is>
      </c>
      <c r="O1025" t="inlineStr">
        <is>
          <t>05/2026</t>
        </is>
      </c>
    </row>
    <row r="1026">
      <c r="A1026" t="n">
        <v>235341</v>
      </c>
      <c r="B1026" t="n">
        <v>122</v>
      </c>
      <c r="C1026" t="inlineStr">
        <is>
          <t>Arcos</t>
        </is>
      </c>
      <c r="D1026" t="inlineStr">
        <is>
          <t>EMPORIO M&amp;L COMERCIO DE ALIM E BEBIDAS LTDA</t>
        </is>
      </c>
      <c r="E1026" t="inlineStr">
        <is>
          <t>513978</t>
        </is>
      </c>
      <c r="F1026" s="550" t="n">
        <v>46160</v>
      </c>
      <c r="G1026" t="n">
        <v>20689</v>
      </c>
      <c r="H1026" t="inlineStr">
        <is>
          <t>CREME DE LEITE FRESCO QUATA C/1,01LT</t>
        </is>
      </c>
      <c r="I1026" t="inlineStr">
        <is>
          <t>ALIMENTOS</t>
        </is>
      </c>
      <c r="J1026" t="n">
        <v>12</v>
      </c>
      <c r="K1026" t="inlineStr">
        <is>
          <t>UN</t>
        </is>
      </c>
      <c r="L1026" t="n">
        <v>388.8</v>
      </c>
      <c r="M1026" t="n">
        <v>32.4</v>
      </c>
      <c r="N1026" t="inlineStr">
        <is>
          <t>ALIMENTOS</t>
        </is>
      </c>
      <c r="O1026" t="inlineStr">
        <is>
          <t>05/2026</t>
        </is>
      </c>
    </row>
    <row r="1027">
      <c r="A1027" t="n">
        <v>235338</v>
      </c>
      <c r="B1027" t="n">
        <v>122</v>
      </c>
      <c r="C1027" t="inlineStr">
        <is>
          <t>Arcos</t>
        </is>
      </c>
      <c r="D1027" t="inlineStr">
        <is>
          <t>EMPORIO M&amp;L COMERCIO DE ALIM E BEBIDAS LTDA</t>
        </is>
      </c>
      <c r="E1027" t="inlineStr">
        <is>
          <t>513956</t>
        </is>
      </c>
      <c r="F1027" s="550" t="n">
        <v>46160</v>
      </c>
      <c r="G1027" t="n">
        <v>22721</v>
      </c>
      <c r="H1027" t="inlineStr">
        <is>
          <t>BACON MANTA KG</t>
        </is>
      </c>
      <c r="I1027" t="inlineStr">
        <is>
          <t>ALIMENTOS</t>
        </is>
      </c>
      <c r="J1027" t="n">
        <v>10.66</v>
      </c>
      <c r="K1027" t="inlineStr">
        <is>
          <t>KG</t>
        </is>
      </c>
      <c r="L1027" t="n">
        <v>314.47</v>
      </c>
      <c r="M1027" t="n">
        <v>29.5</v>
      </c>
      <c r="N1027" t="inlineStr">
        <is>
          <t>ALIMENTOS</t>
        </is>
      </c>
      <c r="O1027" t="inlineStr">
        <is>
          <t>05/2026</t>
        </is>
      </c>
    </row>
    <row r="1028">
      <c r="A1028" t="n">
        <v>235335</v>
      </c>
      <c r="B1028" t="n">
        <v>122</v>
      </c>
      <c r="C1028" t="inlineStr">
        <is>
          <t>Arcos</t>
        </is>
      </c>
      <c r="D1028" t="inlineStr">
        <is>
          <t>DTK COMERCIO DE ALIMENTOS LTDA</t>
        </is>
      </c>
      <c r="E1028" t="inlineStr">
        <is>
          <t>80045</t>
        </is>
      </c>
      <c r="F1028" s="550" t="n">
        <v>46160</v>
      </c>
      <c r="G1028" t="n">
        <v>20672</v>
      </c>
      <c r="H1028" t="inlineStr">
        <is>
          <t>EXTRATO DE TOMATE ELEFANTE C/1,7KG</t>
        </is>
      </c>
      <c r="I1028" t="inlineStr">
        <is>
          <t>ALIMENTOS</t>
        </is>
      </c>
      <c r="J1028" t="n">
        <v>10</v>
      </c>
      <c r="K1028" t="inlineStr">
        <is>
          <t>PC</t>
        </is>
      </c>
      <c r="L1028" t="n">
        <v>295.5</v>
      </c>
      <c r="M1028" t="n">
        <v>29.55</v>
      </c>
      <c r="N1028" t="inlineStr">
        <is>
          <t>ALIMENTOS</t>
        </is>
      </c>
      <c r="O1028" t="inlineStr">
        <is>
          <t>05/2026</t>
        </is>
      </c>
    </row>
    <row r="1029">
      <c r="A1029" t="n">
        <v>235335</v>
      </c>
      <c r="B1029" t="n">
        <v>122</v>
      </c>
      <c r="C1029" t="inlineStr">
        <is>
          <t>Arcos</t>
        </is>
      </c>
      <c r="D1029" t="inlineStr">
        <is>
          <t>DTK COMERCIO DE ALIMENTOS LTDA</t>
        </is>
      </c>
      <c r="E1029" t="inlineStr">
        <is>
          <t>80045</t>
        </is>
      </c>
      <c r="F1029" s="550" t="n">
        <v>46160</v>
      </c>
      <c r="G1029" t="n">
        <v>20022</v>
      </c>
      <c r="H1029" t="inlineStr">
        <is>
          <t>FERMENTO QUIMICO ROYAL 250G</t>
        </is>
      </c>
      <c r="I1029" t="inlineStr">
        <is>
          <t>ALIMENTOS</t>
        </is>
      </c>
      <c r="J1029" t="n">
        <v>6</v>
      </c>
      <c r="K1029" t="inlineStr">
        <is>
          <t>UN</t>
        </is>
      </c>
      <c r="L1029" t="n">
        <v>68.09999999999999</v>
      </c>
      <c r="M1029" t="n">
        <v>11.35</v>
      </c>
      <c r="N1029" t="inlineStr">
        <is>
          <t>ALIMENTOS</t>
        </is>
      </c>
      <c r="O1029" t="inlineStr">
        <is>
          <t>05/2026</t>
        </is>
      </c>
    </row>
    <row r="1030">
      <c r="A1030" t="n">
        <v>235335</v>
      </c>
      <c r="B1030" t="n">
        <v>122</v>
      </c>
      <c r="C1030" t="inlineStr">
        <is>
          <t>Arcos</t>
        </is>
      </c>
      <c r="D1030" t="inlineStr">
        <is>
          <t>DTK COMERCIO DE ALIMENTOS LTDA</t>
        </is>
      </c>
      <c r="E1030" t="inlineStr">
        <is>
          <t>80045</t>
        </is>
      </c>
      <c r="F1030" s="550" t="n">
        <v>46160</v>
      </c>
      <c r="G1030" t="n">
        <v>20809</v>
      </c>
      <c r="H1030" t="inlineStr">
        <is>
          <t>CAFE PILAO ALMOFADA 500G</t>
        </is>
      </c>
      <c r="I1030" t="inlineStr">
        <is>
          <t>ALIMENTOS</t>
        </is>
      </c>
      <c r="J1030" t="n">
        <v>10</v>
      </c>
      <c r="K1030" t="inlineStr">
        <is>
          <t>UN</t>
        </is>
      </c>
      <c r="L1030" t="n">
        <v>299.9</v>
      </c>
      <c r="M1030" t="n">
        <v>29.99</v>
      </c>
      <c r="N1030" t="inlineStr">
        <is>
          <t>ALIMENTOS</t>
        </is>
      </c>
      <c r="O1030" t="inlineStr">
        <is>
          <t>05/2026</t>
        </is>
      </c>
    </row>
    <row r="1031">
      <c r="A1031" t="n">
        <v>235335</v>
      </c>
      <c r="B1031" t="n">
        <v>122</v>
      </c>
      <c r="C1031" t="inlineStr">
        <is>
          <t>Arcos</t>
        </is>
      </c>
      <c r="D1031" t="inlineStr">
        <is>
          <t>DTK COMERCIO DE ALIMENTOS LTDA</t>
        </is>
      </c>
      <c r="E1031" t="inlineStr">
        <is>
          <t>80045</t>
        </is>
      </c>
      <c r="F1031" s="550" t="n">
        <v>46160</v>
      </c>
      <c r="G1031" t="n">
        <v>20358</v>
      </c>
      <c r="H1031" t="inlineStr">
        <is>
          <t>FARINHA PANKO ROMARIZ C/1KG</t>
        </is>
      </c>
      <c r="I1031" t="inlineStr">
        <is>
          <t>ALIMENTOS</t>
        </is>
      </c>
      <c r="J1031" t="n">
        <v>10</v>
      </c>
      <c r="K1031" t="inlineStr">
        <is>
          <t>PC</t>
        </is>
      </c>
      <c r="L1031" t="n">
        <v>149.6</v>
      </c>
      <c r="M1031" t="n">
        <v>14.96</v>
      </c>
      <c r="N1031" t="inlineStr">
        <is>
          <t>ALIMENTOS</t>
        </is>
      </c>
      <c r="O1031" t="inlineStr">
        <is>
          <t>05/2026</t>
        </is>
      </c>
    </row>
    <row r="1032">
      <c r="A1032" t="n">
        <v>235335</v>
      </c>
      <c r="B1032" t="n">
        <v>122</v>
      </c>
      <c r="C1032" t="inlineStr">
        <is>
          <t>Arcos</t>
        </is>
      </c>
      <c r="D1032" t="inlineStr">
        <is>
          <t>DTK COMERCIO DE ALIMENTOS LTDA</t>
        </is>
      </c>
      <c r="E1032" t="inlineStr">
        <is>
          <t>80045</t>
        </is>
      </c>
      <c r="F1032" s="550" t="n">
        <v>46160</v>
      </c>
      <c r="G1032" t="n">
        <v>20653</v>
      </c>
      <c r="H1032" t="inlineStr">
        <is>
          <t>LEITE DE COCO SOCOCO C/1L UN</t>
        </is>
      </c>
      <c r="I1032" t="inlineStr">
        <is>
          <t>ALIMENTOS</t>
        </is>
      </c>
      <c r="J1032" t="n">
        <v>12</v>
      </c>
      <c r="K1032" t="inlineStr">
        <is>
          <t>UN</t>
        </is>
      </c>
      <c r="L1032" t="n">
        <v>311.52</v>
      </c>
      <c r="M1032" t="n">
        <v>25.96</v>
      </c>
      <c r="N1032" t="inlineStr">
        <is>
          <t>ALIMENTOS</t>
        </is>
      </c>
      <c r="O1032" t="inlineStr">
        <is>
          <t>05/2026</t>
        </is>
      </c>
    </row>
    <row r="1033">
      <c r="A1033" t="n">
        <v>235335</v>
      </c>
      <c r="B1033" t="n">
        <v>122</v>
      </c>
      <c r="C1033" t="inlineStr">
        <is>
          <t>Arcos</t>
        </is>
      </c>
      <c r="D1033" t="inlineStr">
        <is>
          <t>DTK COMERCIO DE ALIMENTOS LTDA</t>
        </is>
      </c>
      <c r="E1033" t="inlineStr">
        <is>
          <t>80045</t>
        </is>
      </c>
      <c r="F1033" s="550" t="n">
        <v>46160</v>
      </c>
      <c r="G1033" t="n">
        <v>21093</v>
      </c>
      <c r="H1033" t="inlineStr">
        <is>
          <t>ACUCAR REFINADO UNIAO 1KG UN</t>
        </is>
      </c>
      <c r="I1033" t="inlineStr">
        <is>
          <t>ALIMENTOS</t>
        </is>
      </c>
      <c r="J1033" t="n">
        <v>40</v>
      </c>
      <c r="K1033" t="inlineStr">
        <is>
          <t>UN</t>
        </is>
      </c>
      <c r="L1033" t="n">
        <v>175.6</v>
      </c>
      <c r="M1033" t="n">
        <v>4.39</v>
      </c>
      <c r="N1033" t="inlineStr">
        <is>
          <t>ALIMENTOS</t>
        </is>
      </c>
      <c r="O1033" t="inlineStr">
        <is>
          <t>05/2026</t>
        </is>
      </c>
    </row>
    <row r="1034">
      <c r="A1034" t="n">
        <v>235335</v>
      </c>
      <c r="B1034" t="n">
        <v>122</v>
      </c>
      <c r="C1034" t="inlineStr">
        <is>
          <t>Arcos</t>
        </is>
      </c>
      <c r="D1034" t="inlineStr">
        <is>
          <t>DTK COMERCIO DE ALIMENTOS LTDA</t>
        </is>
      </c>
      <c r="E1034" t="inlineStr">
        <is>
          <t>80045</t>
        </is>
      </c>
      <c r="F1034" s="550" t="n">
        <v>46160</v>
      </c>
      <c r="G1034" t="n">
        <v>19421</v>
      </c>
      <c r="H1034" t="inlineStr">
        <is>
          <t>LEITE INTEGRAL ITALAC C/12</t>
        </is>
      </c>
      <c r="I1034" t="inlineStr">
        <is>
          <t>ALIMENTOS</t>
        </is>
      </c>
      <c r="J1034" t="n">
        <v>4</v>
      </c>
      <c r="K1034" t="inlineStr">
        <is>
          <t>CX</t>
        </is>
      </c>
      <c r="L1034" t="n">
        <v>327.36</v>
      </c>
      <c r="M1034" t="n">
        <v>81.84</v>
      </c>
      <c r="N1034" t="inlineStr">
        <is>
          <t>ALIMENTOS</t>
        </is>
      </c>
      <c r="O1034" t="inlineStr">
        <is>
          <t>05/2026</t>
        </is>
      </c>
    </row>
    <row r="1035">
      <c r="A1035" t="n">
        <v>235333</v>
      </c>
      <c r="B1035" t="n">
        <v>122</v>
      </c>
      <c r="C1035" t="inlineStr">
        <is>
          <t>Arcos</t>
        </is>
      </c>
      <c r="D1035" t="inlineStr">
        <is>
          <t>WPP COMERCIO DE CARNES LTDA</t>
        </is>
      </c>
      <c r="E1035" t="inlineStr">
        <is>
          <t>79343</t>
        </is>
      </c>
      <c r="F1035" s="550" t="n">
        <v>46161</v>
      </c>
      <c r="G1035" t="n">
        <v>24217</v>
      </c>
      <c r="H1035" t="inlineStr">
        <is>
          <t>CUPIM KG</t>
        </is>
      </c>
      <c r="I1035" t="inlineStr">
        <is>
          <t>ALIMENTOS</t>
        </is>
      </c>
      <c r="J1035" t="n">
        <v>25</v>
      </c>
      <c r="K1035" t="inlineStr">
        <is>
          <t>KG</t>
        </is>
      </c>
      <c r="L1035" t="n">
        <v>850</v>
      </c>
      <c r="M1035" t="n">
        <v>34</v>
      </c>
      <c r="N1035" t="inlineStr">
        <is>
          <t>ALIMENTOS</t>
        </is>
      </c>
      <c r="O1035" t="inlineStr">
        <is>
          <t>05/2026</t>
        </is>
      </c>
    </row>
    <row r="1036">
      <c r="A1036" t="n">
        <v>235333</v>
      </c>
      <c r="B1036" t="n">
        <v>122</v>
      </c>
      <c r="C1036" t="inlineStr">
        <is>
          <t>Arcos</t>
        </is>
      </c>
      <c r="D1036" t="inlineStr">
        <is>
          <t>WPP COMERCIO DE CARNES LTDA</t>
        </is>
      </c>
      <c r="E1036" t="inlineStr">
        <is>
          <t>79343</t>
        </is>
      </c>
      <c r="F1036" s="550" t="n">
        <v>46161</v>
      </c>
      <c r="G1036" t="n">
        <v>18832</v>
      </c>
      <c r="H1036" t="inlineStr">
        <is>
          <t>PATINHO MOIDO KG</t>
        </is>
      </c>
      <c r="I1036" t="inlineStr">
        <is>
          <t>ALIMENTOS</t>
        </is>
      </c>
      <c r="J1036" t="n">
        <v>15.6</v>
      </c>
      <c r="K1036" t="inlineStr">
        <is>
          <t>KG</t>
        </is>
      </c>
      <c r="L1036" t="n">
        <v>622.4400000000001</v>
      </c>
      <c r="M1036" t="n">
        <v>39.9</v>
      </c>
      <c r="N1036" t="inlineStr">
        <is>
          <t>ALIMENTOS</t>
        </is>
      </c>
      <c r="O1036" t="inlineStr">
        <is>
          <t>05/2026</t>
        </is>
      </c>
    </row>
    <row r="1037">
      <c r="A1037" t="n">
        <v>235333</v>
      </c>
      <c r="B1037" t="n">
        <v>122</v>
      </c>
      <c r="C1037" t="inlineStr">
        <is>
          <t>Arcos</t>
        </is>
      </c>
      <c r="D1037" t="inlineStr">
        <is>
          <t>WPP COMERCIO DE CARNES LTDA</t>
        </is>
      </c>
      <c r="E1037" t="inlineStr">
        <is>
          <t>79343</t>
        </is>
      </c>
      <c r="F1037" s="550" t="n">
        <v>46161</v>
      </c>
      <c r="G1037" t="n">
        <v>25128</v>
      </c>
      <c r="H1037" t="inlineStr">
        <is>
          <t>COXAO MOLE EM CUBOS KG</t>
        </is>
      </c>
      <c r="I1037" t="inlineStr">
        <is>
          <t>ALIMENTOS</t>
        </is>
      </c>
      <c r="J1037" t="n">
        <v>17.8</v>
      </c>
      <c r="K1037" t="inlineStr">
        <is>
          <t>KG</t>
        </is>
      </c>
      <c r="L1037" t="n">
        <v>710.22</v>
      </c>
      <c r="M1037" t="n">
        <v>39.9</v>
      </c>
      <c r="N1037" t="inlineStr">
        <is>
          <t>ALIMENTOS</t>
        </is>
      </c>
      <c r="O1037" t="inlineStr">
        <is>
          <t>05/2026</t>
        </is>
      </c>
    </row>
    <row r="1038">
      <c r="A1038" t="n">
        <v>235330</v>
      </c>
      <c r="B1038" t="n">
        <v>122</v>
      </c>
      <c r="C1038" t="inlineStr">
        <is>
          <t>Arcos</t>
        </is>
      </c>
      <c r="D1038" t="inlineStr">
        <is>
          <t>MERCADO PAGO.COM REPRESENTACOES LTDA</t>
        </is>
      </c>
      <c r="E1038" t="inlineStr">
        <is>
          <t>12227</t>
        </is>
      </c>
      <c r="F1038" s="550" t="n">
        <v>46155</v>
      </c>
      <c r="G1038" t="n">
        <v>29242</v>
      </c>
      <c r="H1038" t="inlineStr">
        <is>
          <t xml:space="preserve"> HUB ESTAÇÃO CARREGAMENTO PROFISSIONAL 30 PORTAS USB PRETO </t>
        </is>
      </c>
      <c r="I1038" t="inlineStr">
        <is>
          <t>UTENSILIOS</t>
        </is>
      </c>
      <c r="J1038" t="n">
        <v>1</v>
      </c>
      <c r="K1038" t="inlineStr">
        <is>
          <t>UN</t>
        </is>
      </c>
      <c r="L1038" t="n">
        <v>159.99</v>
      </c>
      <c r="M1038" t="n">
        <v>159.99</v>
      </c>
      <c r="N1038" t="inlineStr">
        <is>
          <t>A VISTA</t>
        </is>
      </c>
      <c r="O1038" t="inlineStr">
        <is>
          <t>05/2026</t>
        </is>
      </c>
    </row>
    <row r="1039">
      <c r="A1039" t="n">
        <v>235328</v>
      </c>
      <c r="B1039" t="n">
        <v>122</v>
      </c>
      <c r="C1039" t="inlineStr">
        <is>
          <t>Arcos</t>
        </is>
      </c>
      <c r="D1039" t="inlineStr">
        <is>
          <t>MERCADO PAGO.COM REPRESENTACOES LTDA</t>
        </is>
      </c>
      <c r="E1039" t="inlineStr">
        <is>
          <t>47637</t>
        </is>
      </c>
      <c r="F1039" s="550" t="n">
        <v>46155</v>
      </c>
      <c r="G1039" t="n">
        <v>29244</v>
      </c>
      <c r="H1039" t="inlineStr">
        <is>
          <t xml:space="preserve"> KIT FONE DE OUVIDO RADIO COMUNICADOR BAOFENG 777S UV5R C/10</t>
        </is>
      </c>
      <c r="I1039" t="inlineStr">
        <is>
          <t>UTENSILIOS</t>
        </is>
      </c>
      <c r="J1039" t="n">
        <v>5</v>
      </c>
      <c r="K1039" t="inlineStr">
        <is>
          <t>UN</t>
        </is>
      </c>
      <c r="L1039" t="n">
        <v>264.6</v>
      </c>
      <c r="M1039" t="n">
        <v>52.92</v>
      </c>
      <c r="N1039" t="inlineStr">
        <is>
          <t>A VISTA</t>
        </is>
      </c>
      <c r="O1039" t="inlineStr">
        <is>
          <t>05/2026</t>
        </is>
      </c>
    </row>
    <row r="1040">
      <c r="A1040" t="n">
        <v>235325</v>
      </c>
      <c r="B1040" t="n">
        <v>122</v>
      </c>
      <c r="C1040" t="inlineStr">
        <is>
          <t>Arcos</t>
        </is>
      </c>
      <c r="D1040" t="inlineStr">
        <is>
          <t>EMPORIO M&amp;L COMERCIO DE ALIM E BEBIDAS LTDA</t>
        </is>
      </c>
      <c r="E1040" t="inlineStr">
        <is>
          <t>513252</t>
        </is>
      </c>
      <c r="F1040" s="550" t="n">
        <v>46154</v>
      </c>
      <c r="G1040" t="n">
        <v>20136</v>
      </c>
      <c r="H1040" t="inlineStr">
        <is>
          <t>MACARRAO ESPAGUETE C/ OVOS ADRIA C/500G</t>
        </is>
      </c>
      <c r="I1040" t="inlineStr">
        <is>
          <t>ALIMENTOS</t>
        </is>
      </c>
      <c r="J1040" t="n">
        <v>7</v>
      </c>
      <c r="K1040" t="inlineStr">
        <is>
          <t>N/A</t>
        </is>
      </c>
      <c r="L1040" t="n">
        <v>29.4</v>
      </c>
      <c r="M1040" t="n">
        <v>4.2</v>
      </c>
      <c r="N1040" t="inlineStr">
        <is>
          <t>ALIMENTOS</t>
        </is>
      </c>
      <c r="O1040" t="inlineStr">
        <is>
          <t>05/2026</t>
        </is>
      </c>
    </row>
    <row r="1041">
      <c r="A1041" t="n">
        <v>235325</v>
      </c>
      <c r="B1041" t="n">
        <v>122</v>
      </c>
      <c r="C1041" t="inlineStr">
        <is>
          <t>Arcos</t>
        </is>
      </c>
      <c r="D1041" t="inlineStr">
        <is>
          <t>EMPORIO M&amp;L COMERCIO DE ALIM E BEBIDAS LTDA</t>
        </is>
      </c>
      <c r="E1041" t="inlineStr">
        <is>
          <t>513252</t>
        </is>
      </c>
      <c r="F1041" s="550" t="n">
        <v>46154</v>
      </c>
      <c r="G1041" t="n">
        <v>21010</v>
      </c>
      <c r="H1041" t="inlineStr">
        <is>
          <t>OLEO DE CANOLA SAUDE C/900ML</t>
        </is>
      </c>
      <c r="I1041" t="inlineStr">
        <is>
          <t>ALIMENTOS</t>
        </is>
      </c>
      <c r="J1041" t="n">
        <v>20</v>
      </c>
      <c r="K1041" t="inlineStr">
        <is>
          <t>UN</t>
        </is>
      </c>
      <c r="L1041" t="n">
        <v>236</v>
      </c>
      <c r="M1041" t="n">
        <v>11.8</v>
      </c>
      <c r="N1041" t="inlineStr">
        <is>
          <t>ALIMENTOS</t>
        </is>
      </c>
      <c r="O1041" t="inlineStr">
        <is>
          <t>05/2026</t>
        </is>
      </c>
    </row>
    <row r="1042">
      <c r="A1042" t="n">
        <v>235325</v>
      </c>
      <c r="B1042" t="n">
        <v>122</v>
      </c>
      <c r="C1042" t="inlineStr">
        <is>
          <t>Arcos</t>
        </is>
      </c>
      <c r="D1042" t="inlineStr">
        <is>
          <t>EMPORIO M&amp;L COMERCIO DE ALIM E BEBIDAS LTDA</t>
        </is>
      </c>
      <c r="E1042" t="inlineStr">
        <is>
          <t>513252</t>
        </is>
      </c>
      <c r="F1042" s="550" t="n">
        <v>46154</v>
      </c>
      <c r="G1042" t="n">
        <v>19906</v>
      </c>
      <c r="H1042" t="inlineStr">
        <is>
          <t>SAL REFINADO CISNE 10X1KG</t>
        </is>
      </c>
      <c r="I1042" t="inlineStr">
        <is>
          <t>ALIMENTOS</t>
        </is>
      </c>
      <c r="J1042" t="n">
        <v>20</v>
      </c>
      <c r="K1042" t="inlineStr">
        <is>
          <t>PC</t>
        </is>
      </c>
      <c r="L1042" t="n">
        <v>76</v>
      </c>
      <c r="M1042" t="n">
        <v>3.8</v>
      </c>
      <c r="N1042" t="inlineStr">
        <is>
          <t>ALIMENTOS</t>
        </is>
      </c>
      <c r="O1042" t="inlineStr">
        <is>
          <t>05/2026</t>
        </is>
      </c>
    </row>
    <row r="1043">
      <c r="A1043" t="n">
        <v>235323</v>
      </c>
      <c r="B1043" t="n">
        <v>122</v>
      </c>
      <c r="C1043" t="inlineStr">
        <is>
          <t>Arcos</t>
        </is>
      </c>
      <c r="D1043" t="inlineStr">
        <is>
          <t>FG7 COMERCIO E DISTRIBUICAO DE BEBIDAS LTDA</t>
        </is>
      </c>
      <c r="E1043" t="inlineStr">
        <is>
          <t>793788</t>
        </is>
      </c>
      <c r="F1043" s="550" t="n">
        <v>46155</v>
      </c>
      <c r="G1043" t="n">
        <v>24552</v>
      </c>
      <c r="H1043" t="inlineStr">
        <is>
          <t>ESPUMANTE CASA PERINI BRUT 750ML</t>
        </is>
      </c>
      <c r="I1043" t="inlineStr">
        <is>
          <t>BEBIDAS</t>
        </is>
      </c>
      <c r="J1043" t="n">
        <v>60</v>
      </c>
      <c r="K1043" t="inlineStr">
        <is>
          <t>GR</t>
        </is>
      </c>
      <c r="L1043" t="n">
        <v>2229.6</v>
      </c>
      <c r="M1043" t="n">
        <v>37.16</v>
      </c>
      <c r="N1043" t="inlineStr">
        <is>
          <t>BEBIDAS</t>
        </is>
      </c>
      <c r="O1043" t="inlineStr">
        <is>
          <t>05/2026</t>
        </is>
      </c>
    </row>
    <row r="1044">
      <c r="A1044" t="n">
        <v>235320</v>
      </c>
      <c r="B1044" t="n">
        <v>122</v>
      </c>
      <c r="C1044" t="inlineStr">
        <is>
          <t>Arcos</t>
        </is>
      </c>
      <c r="D1044" t="inlineStr">
        <is>
          <t>DEOLINDA DOS SANTOS FREITAS</t>
        </is>
      </c>
      <c r="E1044" t="inlineStr">
        <is>
          <t>2566</t>
        </is>
      </c>
      <c r="F1044" s="550" t="n">
        <v>46153</v>
      </c>
      <c r="G1044" t="n">
        <v>17564</v>
      </c>
      <c r="H1044" t="inlineStr">
        <is>
          <t>BOBINA DE PAPEL FILME PVC 40CMX400M UN</t>
        </is>
      </c>
      <c r="I1044" t="inlineStr">
        <is>
          <t>DESCARTAVEIS/HIGIENE E LIMPEZA</t>
        </is>
      </c>
      <c r="J1044" t="n">
        <v>4</v>
      </c>
      <c r="K1044" t="inlineStr">
        <is>
          <t>UN</t>
        </is>
      </c>
      <c r="L1044" t="n">
        <v>222</v>
      </c>
      <c r="M1044" t="n">
        <v>55.5</v>
      </c>
      <c r="N1044" t="inlineStr">
        <is>
          <t>DESCARTAVEIS</t>
        </is>
      </c>
      <c r="O1044" t="inlineStr">
        <is>
          <t>05/2026</t>
        </is>
      </c>
    </row>
    <row r="1045">
      <c r="A1045" t="n">
        <v>235317</v>
      </c>
      <c r="B1045" t="n">
        <v>122</v>
      </c>
      <c r="C1045" t="inlineStr">
        <is>
          <t>Arcos</t>
        </is>
      </c>
      <c r="D1045" t="inlineStr">
        <is>
          <t>WPP COMERCIO DE CARNES LTDA</t>
        </is>
      </c>
      <c r="E1045" t="inlineStr">
        <is>
          <t>79242</t>
        </is>
      </c>
      <c r="F1045" s="550" t="n">
        <v>46156</v>
      </c>
      <c r="G1045" t="n">
        <v>19034</v>
      </c>
      <c r="H1045" t="inlineStr">
        <is>
          <t>COXA E SOBRECOXA COM OSSO E COM PELE KG</t>
        </is>
      </c>
      <c r="I1045" t="inlineStr">
        <is>
          <t>ALIMENTOS</t>
        </is>
      </c>
      <c r="J1045" t="n">
        <v>20</v>
      </c>
      <c r="K1045" t="inlineStr">
        <is>
          <t>KG</t>
        </is>
      </c>
      <c r="L1045" t="n">
        <v>180</v>
      </c>
      <c r="M1045" t="n">
        <v>9</v>
      </c>
      <c r="N1045" t="inlineStr">
        <is>
          <t>ALIMENTOS</t>
        </is>
      </c>
      <c r="O1045" t="inlineStr">
        <is>
          <t>05/2026</t>
        </is>
      </c>
    </row>
    <row r="1046">
      <c r="A1046" t="n">
        <v>235316</v>
      </c>
      <c r="B1046" t="n">
        <v>122</v>
      </c>
      <c r="C1046" t="inlineStr">
        <is>
          <t>Arcos</t>
        </is>
      </c>
      <c r="D1046" t="inlineStr">
        <is>
          <t xml:space="preserve">FORTE ALIMENTOS COM. IMPORTAÇÃO LTDA </t>
        </is>
      </c>
      <c r="E1046" t="inlineStr">
        <is>
          <t>373071</t>
        </is>
      </c>
      <c r="F1046" s="550" t="n">
        <v>46154</v>
      </c>
      <c r="G1046" t="n">
        <v>28819</v>
      </c>
      <c r="H1046" t="inlineStr">
        <is>
          <t>PAO DE FORMA TRADICIONAL VISCONTI 400G CX C/10UN</t>
        </is>
      </c>
      <c r="I1046" t="inlineStr">
        <is>
          <t>ALIMENTOS</t>
        </is>
      </c>
      <c r="J1046" t="n">
        <v>8</v>
      </c>
      <c r="K1046" t="inlineStr">
        <is>
          <t>CX</t>
        </is>
      </c>
      <c r="L1046" t="n">
        <v>471.2</v>
      </c>
      <c r="M1046" t="n">
        <v>58.9</v>
      </c>
      <c r="N1046" t="inlineStr">
        <is>
          <t>ALIMENTOS</t>
        </is>
      </c>
      <c r="O1046" t="inlineStr">
        <is>
          <t>05/2026</t>
        </is>
      </c>
    </row>
    <row r="1047">
      <c r="A1047" t="n">
        <v>235314</v>
      </c>
      <c r="B1047" t="n">
        <v>122</v>
      </c>
      <c r="C1047" t="inlineStr">
        <is>
          <t>Arcos</t>
        </is>
      </c>
      <c r="D1047" t="inlineStr">
        <is>
          <t>CECILIA TSUYACO ARAKI SILVA LTDA</t>
        </is>
      </c>
      <c r="E1047" t="inlineStr">
        <is>
          <t>391747</t>
        </is>
      </c>
      <c r="F1047" s="550" t="n">
        <v>46154</v>
      </c>
      <c r="G1047" t="n">
        <v>23096</v>
      </c>
      <c r="H1047" t="inlineStr">
        <is>
          <t>OVO BRANCO UN</t>
        </is>
      </c>
      <c r="I1047" t="inlineStr">
        <is>
          <t>ALIMENTOS</t>
        </is>
      </c>
      <c r="J1047" t="n">
        <v>30</v>
      </c>
      <c r="K1047" t="inlineStr">
        <is>
          <t>UN</t>
        </is>
      </c>
      <c r="L1047" t="n">
        <v>21.6</v>
      </c>
      <c r="M1047" t="n">
        <v>0.72</v>
      </c>
      <c r="N1047" t="inlineStr">
        <is>
          <t>ALIMENTOS</t>
        </is>
      </c>
      <c r="O1047" t="inlineStr">
        <is>
          <t>05/2026</t>
        </is>
      </c>
    </row>
    <row r="1048">
      <c r="A1048" t="n">
        <v>235314</v>
      </c>
      <c r="B1048" t="n">
        <v>122</v>
      </c>
      <c r="C1048" t="inlineStr">
        <is>
          <t>Arcos</t>
        </is>
      </c>
      <c r="D1048" t="inlineStr">
        <is>
          <t>CECILIA TSUYACO ARAKI SILVA LTDA</t>
        </is>
      </c>
      <c r="E1048" t="inlineStr">
        <is>
          <t>391747</t>
        </is>
      </c>
      <c r="F1048" s="550" t="n">
        <v>46154</v>
      </c>
      <c r="G1048" t="n">
        <v>23184</v>
      </c>
      <c r="H1048" t="inlineStr">
        <is>
          <t>TOMATE CEREJA KG</t>
        </is>
      </c>
      <c r="I1048" t="inlineStr">
        <is>
          <t>ALIMENTOS</t>
        </is>
      </c>
      <c r="J1048" t="n">
        <v>0.5</v>
      </c>
      <c r="K1048" t="inlineStr">
        <is>
          <t>KG</t>
        </is>
      </c>
      <c r="L1048" t="n">
        <v>17.5</v>
      </c>
      <c r="M1048" t="n">
        <v>35</v>
      </c>
      <c r="N1048" t="inlineStr">
        <is>
          <t>ALIMENTOS</t>
        </is>
      </c>
      <c r="O1048" t="inlineStr">
        <is>
          <t>05/2026</t>
        </is>
      </c>
    </row>
    <row r="1049">
      <c r="A1049" t="n">
        <v>235311</v>
      </c>
      <c r="B1049" t="n">
        <v>122</v>
      </c>
      <c r="C1049" t="inlineStr">
        <is>
          <t>Arcos</t>
        </is>
      </c>
      <c r="D1049" t="inlineStr">
        <is>
          <t>CECILIA TSUYACO ARAKI SILVA LTDA</t>
        </is>
      </c>
      <c r="E1049" t="inlineStr">
        <is>
          <t>392194</t>
        </is>
      </c>
      <c r="F1049" s="550" t="n">
        <v>46163</v>
      </c>
      <c r="G1049" t="n">
        <v>23359</v>
      </c>
      <c r="H1049" t="inlineStr">
        <is>
          <t>LIMAO TAHITI KG</t>
        </is>
      </c>
      <c r="I1049" t="inlineStr">
        <is>
          <t>ALIMENTOS</t>
        </is>
      </c>
      <c r="J1049" t="n">
        <v>10</v>
      </c>
      <c r="K1049" t="inlineStr">
        <is>
          <t>KG</t>
        </is>
      </c>
      <c r="L1049" t="n">
        <v>23</v>
      </c>
      <c r="M1049" t="n">
        <v>2.3</v>
      </c>
      <c r="N1049" t="inlineStr">
        <is>
          <t>ALIMENTOS</t>
        </is>
      </c>
      <c r="O1049" t="inlineStr">
        <is>
          <t>05/2026</t>
        </is>
      </c>
    </row>
    <row r="1050">
      <c r="A1050" t="n">
        <v>235309</v>
      </c>
      <c r="B1050" t="n">
        <v>122</v>
      </c>
      <c r="C1050" t="inlineStr">
        <is>
          <t>Arcos</t>
        </is>
      </c>
      <c r="D1050" t="inlineStr">
        <is>
          <t>PAPELNAP COMERCIO DE ARTIGOSDESCARTAVEIS LTDA</t>
        </is>
      </c>
      <c r="E1050" t="inlineStr">
        <is>
          <t>800</t>
        </is>
      </c>
      <c r="F1050" s="550" t="n">
        <v>46161</v>
      </c>
      <c r="G1050" t="n">
        <v>28658</v>
      </c>
      <c r="H1050" t="inlineStr">
        <is>
          <t>GUARDANAPO QUADRADO FOLHA DUPLA BRANCO E BORDA CALANDRA 24X22 C/5000 UN</t>
        </is>
      </c>
      <c r="I1050" t="inlineStr">
        <is>
          <t>DESCARTAVEIS/HIGIENE E LIMPEZA</t>
        </is>
      </c>
      <c r="J1050" t="n">
        <v>3</v>
      </c>
      <c r="K1050" t="inlineStr">
        <is>
          <t>CX</t>
        </is>
      </c>
      <c r="L1050" t="n">
        <v>741</v>
      </c>
      <c r="M1050" t="n">
        <v>247</v>
      </c>
      <c r="N1050" t="inlineStr">
        <is>
          <t>DESCARTAVEIS</t>
        </is>
      </c>
      <c r="O1050" t="inlineStr">
        <is>
          <t>05/2026</t>
        </is>
      </c>
    </row>
    <row r="1051">
      <c r="A1051" t="n">
        <v>234601</v>
      </c>
      <c r="B1051" t="n">
        <v>122</v>
      </c>
      <c r="C1051" t="inlineStr">
        <is>
          <t>Arcos</t>
        </is>
      </c>
      <c r="D1051" t="inlineStr">
        <is>
          <t>DISTRIBUIDORA E IMPORTADORA IRMAOS AVELINO LTDA</t>
        </is>
      </c>
      <c r="E1051" t="inlineStr">
        <is>
          <t>477424</t>
        </is>
      </c>
      <c r="F1051" s="550" t="n">
        <v>46162</v>
      </c>
      <c r="G1051" t="n">
        <v>20645</v>
      </c>
      <c r="H1051" t="inlineStr">
        <is>
          <t>MILHO VERDE QUERO C/2KG</t>
        </is>
      </c>
      <c r="I1051" t="inlineStr">
        <is>
          <t>ALIMENTOS</t>
        </is>
      </c>
      <c r="J1051" t="n">
        <v>12</v>
      </c>
      <c r="K1051" t="inlineStr">
        <is>
          <t>Lt</t>
        </is>
      </c>
      <c r="L1051" t="n">
        <v>273.24</v>
      </c>
      <c r="M1051" t="n">
        <v>22.77</v>
      </c>
      <c r="N1051" t="inlineStr">
        <is>
          <t>ALIMENTOS</t>
        </is>
      </c>
      <c r="O1051" t="inlineStr">
        <is>
          <t>05/2026</t>
        </is>
      </c>
    </row>
    <row r="1052">
      <c r="A1052" t="n">
        <v>234601</v>
      </c>
      <c r="B1052" t="n">
        <v>122</v>
      </c>
      <c r="C1052" t="inlineStr">
        <is>
          <t>Arcos</t>
        </is>
      </c>
      <c r="D1052" t="inlineStr">
        <is>
          <t>DISTRIBUIDORA E IMPORTADORA IRMAOS AVELINO LTDA</t>
        </is>
      </c>
      <c r="E1052" t="inlineStr">
        <is>
          <t>477424</t>
        </is>
      </c>
      <c r="F1052" s="550" t="n">
        <v>46162</v>
      </c>
      <c r="G1052" t="n">
        <v>19034</v>
      </c>
      <c r="H1052" t="inlineStr">
        <is>
          <t>COXA E SOBRECOXA COM OSSO E COM PELE KG</t>
        </is>
      </c>
      <c r="I1052" t="inlineStr">
        <is>
          <t>ALIMENTOS</t>
        </is>
      </c>
      <c r="J1052" t="n">
        <v>1</v>
      </c>
      <c r="K1052" t="inlineStr">
        <is>
          <t>N/A</t>
        </is>
      </c>
      <c r="L1052" t="n">
        <v>142</v>
      </c>
      <c r="M1052" t="n">
        <v>142</v>
      </c>
      <c r="N1052" t="inlineStr">
        <is>
          <t>ALIMENTOS</t>
        </is>
      </c>
      <c r="O1052" t="inlineStr">
        <is>
          <t>05/2026</t>
        </is>
      </c>
    </row>
    <row r="1053">
      <c r="A1053" t="n">
        <v>234601</v>
      </c>
      <c r="B1053" t="n">
        <v>122</v>
      </c>
      <c r="C1053" t="inlineStr">
        <is>
          <t>Arcos</t>
        </is>
      </c>
      <c r="D1053" t="inlineStr">
        <is>
          <t>DISTRIBUIDORA E IMPORTADORA IRMAOS AVELINO LTDA</t>
        </is>
      </c>
      <c r="E1053" t="inlineStr">
        <is>
          <t>477424</t>
        </is>
      </c>
      <c r="F1053" s="550" t="n">
        <v>46162</v>
      </c>
      <c r="G1053" t="n">
        <v>19401</v>
      </c>
      <c r="H1053" t="inlineStr">
        <is>
          <t>MANTEIGA SEM SAL SCALA KG</t>
        </is>
      </c>
      <c r="I1053" t="inlineStr">
        <is>
          <t>ALIMENTOS</t>
        </is>
      </c>
      <c r="J1053" t="n">
        <v>4</v>
      </c>
      <c r="K1053" t="inlineStr">
        <is>
          <t>PT</t>
        </is>
      </c>
      <c r="L1053" t="n">
        <v>742.6</v>
      </c>
      <c r="M1053" t="n">
        <v>185.65</v>
      </c>
      <c r="N1053" t="inlineStr">
        <is>
          <t>ALIMENTOS</t>
        </is>
      </c>
      <c r="O1053" t="inlineStr">
        <is>
          <t>05/2026</t>
        </is>
      </c>
    </row>
    <row r="1054">
      <c r="A1054" t="n">
        <v>234601</v>
      </c>
      <c r="B1054" t="n">
        <v>122</v>
      </c>
      <c r="C1054" t="inlineStr">
        <is>
          <t>Arcos</t>
        </is>
      </c>
      <c r="D1054" t="inlineStr">
        <is>
          <t>DISTRIBUIDORA E IMPORTADORA IRMAOS AVELINO LTDA</t>
        </is>
      </c>
      <c r="E1054" t="inlineStr">
        <is>
          <t>477424</t>
        </is>
      </c>
      <c r="F1054" s="550" t="n">
        <v>46162</v>
      </c>
      <c r="G1054" t="n">
        <v>19714</v>
      </c>
      <c r="H1054" t="inlineStr">
        <is>
          <t>UVA PASSA BRANCA SEM SEMENTE C/1KG</t>
        </is>
      </c>
      <c r="I1054" t="inlineStr">
        <is>
          <t>ALIMENTOS</t>
        </is>
      </c>
      <c r="J1054" t="n">
        <v>1</v>
      </c>
      <c r="K1054" t="inlineStr">
        <is>
          <t>PC</t>
        </is>
      </c>
      <c r="L1054" t="n">
        <v>37.17</v>
      </c>
      <c r="M1054" t="n">
        <v>37.17</v>
      </c>
      <c r="N1054" t="inlineStr">
        <is>
          <t>ALIMENTOS</t>
        </is>
      </c>
      <c r="O1054" t="inlineStr">
        <is>
          <t>05/2026</t>
        </is>
      </c>
    </row>
    <row r="1055">
      <c r="A1055" t="n">
        <v>234601</v>
      </c>
      <c r="B1055" t="n">
        <v>122</v>
      </c>
      <c r="C1055" t="inlineStr">
        <is>
          <t>Arcos</t>
        </is>
      </c>
      <c r="D1055" t="inlineStr">
        <is>
          <t>DISTRIBUIDORA E IMPORTADORA IRMAOS AVELINO LTDA</t>
        </is>
      </c>
      <c r="E1055" t="inlineStr">
        <is>
          <t>477424</t>
        </is>
      </c>
      <c r="F1055" s="550" t="n">
        <v>46162</v>
      </c>
      <c r="G1055" t="n">
        <v>24331</v>
      </c>
      <c r="H1055" t="inlineStr">
        <is>
          <t>LINGUICA CALABRESA KG</t>
        </is>
      </c>
      <c r="I1055" t="inlineStr">
        <is>
          <t>ALIMENTOS</t>
        </is>
      </c>
      <c r="J1055" t="n">
        <v>4</v>
      </c>
      <c r="K1055" t="inlineStr">
        <is>
          <t>N/A</t>
        </is>
      </c>
      <c r="L1055" t="n">
        <v>200.6</v>
      </c>
      <c r="M1055" t="n">
        <v>50.15</v>
      </c>
      <c r="N1055" t="inlineStr">
        <is>
          <t>ALIMENTOS</t>
        </is>
      </c>
      <c r="O1055" t="inlineStr">
        <is>
          <t>05/2026</t>
        </is>
      </c>
    </row>
    <row r="1056">
      <c r="A1056" t="n">
        <v>234601</v>
      </c>
      <c r="B1056" t="n">
        <v>122</v>
      </c>
      <c r="C1056" t="inlineStr">
        <is>
          <t>Arcos</t>
        </is>
      </c>
      <c r="D1056" t="inlineStr">
        <is>
          <t>DISTRIBUIDORA E IMPORTADORA IRMAOS AVELINO LTDA</t>
        </is>
      </c>
      <c r="E1056" t="inlineStr">
        <is>
          <t>477424</t>
        </is>
      </c>
      <c r="F1056" s="550" t="n">
        <v>46162</v>
      </c>
      <c r="G1056" t="n">
        <v>20488</v>
      </c>
      <c r="H1056" t="inlineStr">
        <is>
          <t>PRESUNTO COZIDO MAGRO SADIA KG</t>
        </is>
      </c>
      <c r="I1056" t="inlineStr">
        <is>
          <t>ALIMENTOS</t>
        </is>
      </c>
      <c r="J1056" t="n">
        <v>6.93</v>
      </c>
      <c r="K1056" t="inlineStr">
        <is>
          <t>KG</t>
        </is>
      </c>
      <c r="L1056" t="n">
        <v>165.97</v>
      </c>
      <c r="M1056" t="n">
        <v>23.949495</v>
      </c>
      <c r="N1056" t="inlineStr">
        <is>
          <t>ALIMENTOS</t>
        </is>
      </c>
      <c r="O1056" t="inlineStr">
        <is>
          <t>05/2026</t>
        </is>
      </c>
    </row>
    <row r="1057">
      <c r="A1057" t="n">
        <v>234600</v>
      </c>
      <c r="B1057" t="n">
        <v>122</v>
      </c>
      <c r="C1057" t="inlineStr">
        <is>
          <t>Arcos</t>
        </is>
      </c>
      <c r="D1057" t="inlineStr">
        <is>
          <t>MONTE ALTO ALIMENTOS LTDA</t>
        </is>
      </c>
      <c r="E1057" t="inlineStr">
        <is>
          <t>180680</t>
        </is>
      </c>
      <c r="F1057" s="550" t="n">
        <v>46163</v>
      </c>
      <c r="G1057" t="n">
        <v>28479</v>
      </c>
      <c r="H1057" t="inlineStr">
        <is>
          <t>COXAO MOLE ANGUS PICADINHO FREDDI KG</t>
        </is>
      </c>
      <c r="I1057" t="inlineStr">
        <is>
          <t>ALIMENTOS</t>
        </is>
      </c>
      <c r="J1057" t="n">
        <v>20.28</v>
      </c>
      <c r="K1057" t="inlineStr">
        <is>
          <t>KG</t>
        </is>
      </c>
      <c r="L1057" t="n">
        <v>1642.68</v>
      </c>
      <c r="M1057" t="n">
        <v>81</v>
      </c>
      <c r="N1057" t="inlineStr">
        <is>
          <t>ALIMENTOS</t>
        </is>
      </c>
      <c r="O1057" t="inlineStr">
        <is>
          <t>05/2026</t>
        </is>
      </c>
    </row>
    <row r="1058">
      <c r="A1058" t="n">
        <v>234599</v>
      </c>
      <c r="B1058" t="n">
        <v>122</v>
      </c>
      <c r="C1058" t="inlineStr">
        <is>
          <t>Arcos</t>
        </is>
      </c>
      <c r="D1058" t="inlineStr">
        <is>
          <t>NA MORADA INDÚSTRIA E COMÉRCIO LTDA</t>
        </is>
      </c>
      <c r="E1058" t="inlineStr">
        <is>
          <t>295069</t>
        </is>
      </c>
      <c r="F1058" s="550" t="n">
        <v>46163</v>
      </c>
      <c r="G1058" t="n">
        <v>26596</v>
      </c>
      <c r="H1058" t="inlineStr">
        <is>
          <t>QUEIJO GORGONZOLA SERRA DAS ANTAS (PECAS DE 660G) KG</t>
        </is>
      </c>
      <c r="I1058" t="inlineStr">
        <is>
          <t>ALIMENTOS</t>
        </is>
      </c>
      <c r="J1058" t="n">
        <v>1.79</v>
      </c>
      <c r="K1058" t="inlineStr">
        <is>
          <t>KG</t>
        </is>
      </c>
      <c r="L1058" t="n">
        <v>187.78</v>
      </c>
      <c r="M1058" t="n">
        <v>104.905028</v>
      </c>
      <c r="N1058" t="inlineStr">
        <is>
          <t>ALIMENTOS</t>
        </is>
      </c>
      <c r="O1058" t="inlineStr">
        <is>
          <t>05/2026</t>
        </is>
      </c>
    </row>
    <row r="1059">
      <c r="A1059" t="n">
        <v>234599</v>
      </c>
      <c r="B1059" t="n">
        <v>122</v>
      </c>
      <c r="C1059" t="inlineStr">
        <is>
          <t>Arcos</t>
        </is>
      </c>
      <c r="D1059" t="inlineStr">
        <is>
          <t>NA MORADA INDÚSTRIA E COMÉRCIO LTDA</t>
        </is>
      </c>
      <c r="E1059" t="inlineStr">
        <is>
          <t>295069</t>
        </is>
      </c>
      <c r="F1059" s="550" t="n">
        <v>46163</v>
      </c>
      <c r="G1059" t="n">
        <v>19370</v>
      </c>
      <c r="H1059" t="inlineStr">
        <is>
          <t>QUEIJO CAMEMBERT SERRA DAS ANTAS CX 1,680KG C/12 DE 140G KG</t>
        </is>
      </c>
      <c r="I1059" t="inlineStr">
        <is>
          <t>ALIMENTOS</t>
        </is>
      </c>
      <c r="J1059" t="n">
        <v>8.26</v>
      </c>
      <c r="K1059" t="inlineStr">
        <is>
          <t>KG</t>
        </is>
      </c>
      <c r="L1059" t="n">
        <v>835.91</v>
      </c>
      <c r="M1059" t="n">
        <v>101.199758</v>
      </c>
      <c r="N1059" t="inlineStr">
        <is>
          <t>ALIMENTOS</t>
        </is>
      </c>
      <c r="O1059" t="inlineStr">
        <is>
          <t>05/2026</t>
        </is>
      </c>
    </row>
    <row r="1060">
      <c r="A1060" t="n">
        <v>234599</v>
      </c>
      <c r="B1060" t="n">
        <v>122</v>
      </c>
      <c r="C1060" t="inlineStr">
        <is>
          <t>Arcos</t>
        </is>
      </c>
      <c r="D1060" t="inlineStr">
        <is>
          <t>NA MORADA INDÚSTRIA E COMÉRCIO LTDA</t>
        </is>
      </c>
      <c r="E1060" t="inlineStr">
        <is>
          <t>295069</t>
        </is>
      </c>
      <c r="F1060" s="550" t="n">
        <v>46163</v>
      </c>
      <c r="G1060" t="n">
        <v>27893</v>
      </c>
      <c r="H1060" t="inlineStr">
        <is>
          <t>QUEIJO GORGONZOLA DOLCE SERRA DAS ANTAS (FRACIONADO EM PECAS DE 500GM)KG</t>
        </is>
      </c>
      <c r="I1060" t="inlineStr">
        <is>
          <t>ALIMENTOS</t>
        </is>
      </c>
      <c r="J1060" t="n">
        <v>0.95</v>
      </c>
      <c r="K1060" t="inlineStr">
        <is>
          <t>KG</t>
        </is>
      </c>
      <c r="L1060" t="n">
        <v>98.13</v>
      </c>
      <c r="M1060" t="n">
        <v>103.294737</v>
      </c>
      <c r="N1060" t="inlineStr">
        <is>
          <t>ALIMENTOS</t>
        </is>
      </c>
      <c r="O1060" t="inlineStr">
        <is>
          <t>05/2026</t>
        </is>
      </c>
    </row>
    <row r="1061">
      <c r="A1061" t="n">
        <v>234598</v>
      </c>
      <c r="B1061" t="n">
        <v>122</v>
      </c>
      <c r="C1061" t="inlineStr">
        <is>
          <t>Arcos</t>
        </is>
      </c>
      <c r="D1061" t="inlineStr">
        <is>
          <t>BATALHA FABRICA DE PAES LTDA</t>
        </is>
      </c>
      <c r="E1061" t="inlineStr">
        <is>
          <t>13151</t>
        </is>
      </c>
      <c r="F1061" s="550" t="n">
        <v>46160</v>
      </c>
      <c r="G1061" t="n">
        <v>19125</v>
      </c>
      <c r="H1061" t="inlineStr">
        <is>
          <t>MINI BURGER BRIOCHE PINCEL CAIXA C/180 UN 15 PACOTES X 12 UN COD 142</t>
        </is>
      </c>
      <c r="I1061" t="inlineStr">
        <is>
          <t>ALIMENTOS</t>
        </is>
      </c>
      <c r="J1061" t="n">
        <v>4</v>
      </c>
      <c r="K1061" t="inlineStr">
        <is>
          <t>CX</t>
        </is>
      </c>
      <c r="L1061" t="n">
        <v>825.12</v>
      </c>
      <c r="M1061" t="n">
        <v>206.28</v>
      </c>
      <c r="N1061" t="inlineStr">
        <is>
          <t>ALIMENTOS</t>
        </is>
      </c>
      <c r="O1061" t="inlineStr">
        <is>
          <t>05/2026</t>
        </is>
      </c>
    </row>
    <row r="1062">
      <c r="A1062" t="n">
        <v>234597</v>
      </c>
      <c r="B1062" t="n">
        <v>122</v>
      </c>
      <c r="C1062" t="inlineStr">
        <is>
          <t>Arcos</t>
        </is>
      </c>
      <c r="D1062" t="inlineStr">
        <is>
          <t>PSSS LTDA</t>
        </is>
      </c>
      <c r="E1062" t="inlineStr">
        <is>
          <t>38</t>
        </is>
      </c>
      <c r="F1062" s="550" t="n">
        <v>46163</v>
      </c>
      <c r="G1062" t="n">
        <v>17437</v>
      </c>
      <c r="H1062" t="inlineStr">
        <is>
          <t>SACO ALVEJADO BRANCO 45X65 UN</t>
        </is>
      </c>
      <c r="I1062" t="inlineStr">
        <is>
          <t>DESCARTAVEIS/HIGIENE E LIMPEZA</t>
        </is>
      </c>
      <c r="J1062" t="n">
        <v>30</v>
      </c>
      <c r="K1062" t="inlineStr">
        <is>
          <t>UN</t>
        </is>
      </c>
      <c r="L1062" t="n">
        <v>69</v>
      </c>
      <c r="M1062" t="n">
        <v>2.3</v>
      </c>
      <c r="N1062" t="inlineStr">
        <is>
          <t>DESCARTAVEIS</t>
        </is>
      </c>
      <c r="O1062" t="inlineStr">
        <is>
          <t>05/2026</t>
        </is>
      </c>
    </row>
    <row r="1063">
      <c r="A1063" t="n">
        <v>234597</v>
      </c>
      <c r="B1063" t="n">
        <v>122</v>
      </c>
      <c r="C1063" t="inlineStr">
        <is>
          <t>Arcos</t>
        </is>
      </c>
      <c r="D1063" t="inlineStr">
        <is>
          <t>PSSS LTDA</t>
        </is>
      </c>
      <c r="E1063" t="inlineStr">
        <is>
          <t>38</t>
        </is>
      </c>
      <c r="F1063" s="550" t="n">
        <v>46163</v>
      </c>
      <c r="G1063" t="n">
        <v>23971</v>
      </c>
      <c r="H1063" t="inlineStr">
        <is>
          <t>GAS DE MACARICO REFIL UN</t>
        </is>
      </c>
      <c r="I1063" t="inlineStr">
        <is>
          <t>GELO / GAS / CARVAO / VELAS</t>
        </is>
      </c>
      <c r="J1063" t="n">
        <v>4</v>
      </c>
      <c r="K1063" t="inlineStr">
        <is>
          <t>UN</t>
        </is>
      </c>
      <c r="L1063" t="n">
        <v>42</v>
      </c>
      <c r="M1063" t="n">
        <v>10.5</v>
      </c>
      <c r="N1063" t="inlineStr">
        <is>
          <t>DESCARTAVEIS</t>
        </is>
      </c>
      <c r="O1063" t="inlineStr">
        <is>
          <t>05/2026</t>
        </is>
      </c>
    </row>
    <row r="1064">
      <c r="A1064" t="n">
        <v>234597</v>
      </c>
      <c r="B1064" t="n">
        <v>122</v>
      </c>
      <c r="C1064" t="inlineStr">
        <is>
          <t>Arcos</t>
        </is>
      </c>
      <c r="D1064" t="inlineStr">
        <is>
          <t>PSSS LTDA</t>
        </is>
      </c>
      <c r="E1064" t="inlineStr">
        <is>
          <t>38</t>
        </is>
      </c>
      <c r="F1064" s="550" t="n">
        <v>46163</v>
      </c>
      <c r="G1064" t="n">
        <v>17455</v>
      </c>
      <c r="H1064" t="inlineStr">
        <is>
          <t>ETIQUETA PRODUCAO 63X50MM C/1000 PLASTIFICADA  UN</t>
        </is>
      </c>
      <c r="I1064" t="inlineStr">
        <is>
          <t>DESCARTAVEIS/HIGIENE E LIMPEZA</t>
        </is>
      </c>
      <c r="J1064" t="n">
        <v>10</v>
      </c>
      <c r="K1064" t="inlineStr">
        <is>
          <t>UN</t>
        </is>
      </c>
      <c r="L1064" t="n">
        <v>353.7</v>
      </c>
      <c r="M1064" t="n">
        <v>35.37</v>
      </c>
      <c r="N1064" t="inlineStr">
        <is>
          <t>DESCARTAVEIS</t>
        </is>
      </c>
      <c r="O1064" t="inlineStr">
        <is>
          <t>05/2026</t>
        </is>
      </c>
    </row>
    <row r="1065">
      <c r="A1065" t="n">
        <v>234597</v>
      </c>
      <c r="B1065" t="n">
        <v>122</v>
      </c>
      <c r="C1065" t="inlineStr">
        <is>
          <t>Arcos</t>
        </is>
      </c>
      <c r="D1065" t="inlineStr">
        <is>
          <t>PSSS LTDA</t>
        </is>
      </c>
      <c r="E1065" t="inlineStr">
        <is>
          <t>38</t>
        </is>
      </c>
      <c r="F1065" s="550" t="n">
        <v>46163</v>
      </c>
      <c r="G1065" t="n">
        <v>17342</v>
      </c>
      <c r="H1065" t="inlineStr">
        <is>
          <t>PAPEL HIGIENICO ROLAO PREMIUM SULLEG 300M C/8UN</t>
        </is>
      </c>
      <c r="I1065" t="inlineStr">
        <is>
          <t>DESCARTAVEIS/HIGIENE E LIMPEZA</t>
        </is>
      </c>
      <c r="J1065" t="n">
        <v>4</v>
      </c>
      <c r="K1065" t="inlineStr">
        <is>
          <t>FR</t>
        </is>
      </c>
      <c r="L1065" t="n">
        <v>136.92</v>
      </c>
      <c r="M1065" t="n">
        <v>34.23</v>
      </c>
      <c r="N1065" t="inlineStr">
        <is>
          <t>DESCARTAVEIS</t>
        </is>
      </c>
      <c r="O1065" t="inlineStr">
        <is>
          <t>05/2026</t>
        </is>
      </c>
    </row>
    <row r="1066">
      <c r="A1066" t="n">
        <v>234597</v>
      </c>
      <c r="B1066" t="n">
        <v>122</v>
      </c>
      <c r="C1066" t="inlineStr">
        <is>
          <t>Arcos</t>
        </is>
      </c>
      <c r="D1066" t="inlineStr">
        <is>
          <t>PSSS LTDA</t>
        </is>
      </c>
      <c r="E1066" t="inlineStr">
        <is>
          <t>38</t>
        </is>
      </c>
      <c r="F1066" s="550" t="n">
        <v>46163</v>
      </c>
      <c r="G1066" t="n">
        <v>17001</v>
      </c>
      <c r="H1066" t="inlineStr">
        <is>
          <t>FILTRO DE PAPEL MELITTA 103 C/30</t>
        </is>
      </c>
      <c r="I1066" t="inlineStr">
        <is>
          <t>DESCARTAVEIS/HIGIENE E LIMPEZA</t>
        </is>
      </c>
      <c r="J1066" t="n">
        <v>12</v>
      </c>
      <c r="K1066" t="inlineStr">
        <is>
          <t>UN</t>
        </is>
      </c>
      <c r="L1066" t="n">
        <v>59.04</v>
      </c>
      <c r="M1066" t="n">
        <v>4.92</v>
      </c>
      <c r="N1066" t="inlineStr">
        <is>
          <t>DESCARTAVEIS</t>
        </is>
      </c>
      <c r="O1066" t="inlineStr">
        <is>
          <t>05/2026</t>
        </is>
      </c>
    </row>
    <row r="1067">
      <c r="A1067" t="n">
        <v>234597</v>
      </c>
      <c r="B1067" t="n">
        <v>122</v>
      </c>
      <c r="C1067" t="inlineStr">
        <is>
          <t>Arcos</t>
        </is>
      </c>
      <c r="D1067" t="inlineStr">
        <is>
          <t>PSSS LTDA</t>
        </is>
      </c>
      <c r="E1067" t="inlineStr">
        <is>
          <t>38</t>
        </is>
      </c>
      <c r="F1067" s="550" t="n">
        <v>46163</v>
      </c>
      <c r="G1067" t="n">
        <v>17504</v>
      </c>
      <c r="H1067" t="inlineStr">
        <is>
          <t>LUVA LATEX G SEM TALCO C/100UN</t>
        </is>
      </c>
      <c r="I1067" t="inlineStr">
        <is>
          <t>UTENSILIOS</t>
        </is>
      </c>
      <c r="J1067" t="n">
        <v>2</v>
      </c>
      <c r="K1067" t="inlineStr">
        <is>
          <t>UN</t>
        </is>
      </c>
      <c r="L1067" t="n">
        <v>54</v>
      </c>
      <c r="M1067" t="n">
        <v>27</v>
      </c>
      <c r="N1067" t="inlineStr">
        <is>
          <t>DESCARTAVEIS</t>
        </is>
      </c>
      <c r="O1067" t="inlineStr">
        <is>
          <t>05/2026</t>
        </is>
      </c>
    </row>
    <row r="1068">
      <c r="A1068" t="n">
        <v>234597</v>
      </c>
      <c r="B1068" t="n">
        <v>122</v>
      </c>
      <c r="C1068" t="inlineStr">
        <is>
          <t>Arcos</t>
        </is>
      </c>
      <c r="D1068" t="inlineStr">
        <is>
          <t>PSSS LTDA</t>
        </is>
      </c>
      <c r="E1068" t="inlineStr">
        <is>
          <t>38</t>
        </is>
      </c>
      <c r="F1068" s="550" t="n">
        <v>46163</v>
      </c>
      <c r="G1068" t="n">
        <v>24505</v>
      </c>
      <c r="H1068" t="inlineStr">
        <is>
          <t>PAPEL TOALHA SNOB 1X2 UN</t>
        </is>
      </c>
      <c r="I1068" t="inlineStr">
        <is>
          <t>DESCARTAVEIS/HIGIENE E LIMPEZA</t>
        </is>
      </c>
      <c r="J1068" t="n">
        <v>10</v>
      </c>
      <c r="K1068" t="inlineStr">
        <is>
          <t>PC</t>
        </is>
      </c>
      <c r="L1068" t="n">
        <v>49.8</v>
      </c>
      <c r="M1068" t="n">
        <v>4.98</v>
      </c>
      <c r="N1068" t="inlineStr">
        <is>
          <t>DESCARTAVEIS</t>
        </is>
      </c>
      <c r="O1068" t="inlineStr">
        <is>
          <t>05/2026</t>
        </is>
      </c>
    </row>
    <row r="1069">
      <c r="A1069" t="n">
        <v>234597</v>
      </c>
      <c r="B1069" t="n">
        <v>122</v>
      </c>
      <c r="C1069" t="inlineStr">
        <is>
          <t>Arcos</t>
        </is>
      </c>
      <c r="D1069" t="inlineStr">
        <is>
          <t>PSSS LTDA</t>
        </is>
      </c>
      <c r="E1069" t="inlineStr">
        <is>
          <t>38</t>
        </is>
      </c>
      <c r="F1069" s="550" t="n">
        <v>46163</v>
      </c>
      <c r="G1069" t="n">
        <v>17196</v>
      </c>
      <c r="H1069" t="inlineStr">
        <is>
          <t xml:space="preserve">ESPONJA DUPLA FACE TININDO 3M C/10 UN </t>
        </is>
      </c>
      <c r="I1069" t="inlineStr">
        <is>
          <t>DESCARTAVEIS/HIGIENE E LIMPEZA</t>
        </is>
      </c>
      <c r="J1069" t="n">
        <v>4</v>
      </c>
      <c r="K1069" t="inlineStr">
        <is>
          <t>PC</t>
        </is>
      </c>
      <c r="L1069" t="n">
        <v>25.52</v>
      </c>
      <c r="M1069" t="n">
        <v>6.38</v>
      </c>
      <c r="N1069" t="inlineStr">
        <is>
          <t>DESCARTAVEIS</t>
        </is>
      </c>
      <c r="O1069" t="inlineStr">
        <is>
          <t>05/2026</t>
        </is>
      </c>
    </row>
    <row r="1070">
      <c r="A1070" t="n">
        <v>234597</v>
      </c>
      <c r="B1070" t="n">
        <v>122</v>
      </c>
      <c r="C1070" t="inlineStr">
        <is>
          <t>Arcos</t>
        </is>
      </c>
      <c r="D1070" t="inlineStr">
        <is>
          <t>PSSS LTDA</t>
        </is>
      </c>
      <c r="E1070" t="inlineStr">
        <is>
          <t>38</t>
        </is>
      </c>
      <c r="F1070" s="550" t="n">
        <v>46163</v>
      </c>
      <c r="G1070" t="n">
        <v>27519</v>
      </c>
      <c r="H1070" t="inlineStr">
        <is>
          <t>ESCOVA SANITARIA ESFREGAO DE LIMPAR VASO PRIVADA</t>
        </is>
      </c>
      <c r="I1070" t="inlineStr">
        <is>
          <t>UTENSILIOS</t>
        </is>
      </c>
      <c r="J1070" t="n">
        <v>3</v>
      </c>
      <c r="K1070" t="inlineStr">
        <is>
          <t>UN</t>
        </is>
      </c>
      <c r="L1070" t="n">
        <v>46.5</v>
      </c>
      <c r="M1070" t="n">
        <v>15.5</v>
      </c>
      <c r="N1070" t="inlineStr">
        <is>
          <t>DESCARTAVEIS</t>
        </is>
      </c>
      <c r="O1070" t="inlineStr">
        <is>
          <t>05/2026</t>
        </is>
      </c>
    </row>
    <row r="1071">
      <c r="A1071" t="n">
        <v>234597</v>
      </c>
      <c r="B1071" t="n">
        <v>122</v>
      </c>
      <c r="C1071" t="inlineStr">
        <is>
          <t>Arcos</t>
        </is>
      </c>
      <c r="D1071" t="inlineStr">
        <is>
          <t>PSSS LTDA</t>
        </is>
      </c>
      <c r="E1071" t="inlineStr">
        <is>
          <t>38</t>
        </is>
      </c>
      <c r="F1071" s="550" t="n">
        <v>46163</v>
      </c>
      <c r="G1071" t="n">
        <v>17162</v>
      </c>
      <c r="H1071" t="inlineStr">
        <is>
          <t>PANO MULTIUSO 28X240 C/600PANOS UM</t>
        </is>
      </c>
      <c r="I1071" t="inlineStr">
        <is>
          <t>DESCARTAVEIS/HIGIENE E LIMPEZA</t>
        </is>
      </c>
      <c r="J1071" t="n">
        <v>6</v>
      </c>
      <c r="K1071" t="inlineStr">
        <is>
          <t>UN</t>
        </is>
      </c>
      <c r="L1071" t="n">
        <v>324</v>
      </c>
      <c r="M1071" t="n">
        <v>54</v>
      </c>
      <c r="N1071" t="inlineStr">
        <is>
          <t>DESCARTAVEIS</t>
        </is>
      </c>
      <c r="O1071" t="inlineStr">
        <is>
          <t>05/2026</t>
        </is>
      </c>
    </row>
    <row r="1072">
      <c r="A1072" t="n">
        <v>234597</v>
      </c>
      <c r="B1072" t="n">
        <v>122</v>
      </c>
      <c r="C1072" t="inlineStr">
        <is>
          <t>Arcos</t>
        </is>
      </c>
      <c r="D1072" t="inlineStr">
        <is>
          <t>PSSS LTDA</t>
        </is>
      </c>
      <c r="E1072" t="inlineStr">
        <is>
          <t>38</t>
        </is>
      </c>
      <c r="F1072" s="550" t="n">
        <v>46163</v>
      </c>
      <c r="G1072" t="n">
        <v>28880</v>
      </c>
      <c r="H1072" t="inlineStr">
        <is>
          <t>PAPEL TOALHA INTERFOLHA NOBRE PAPER FOLHA DUPLA  2000 FOLHAS</t>
        </is>
      </c>
      <c r="J1072" t="n">
        <v>2</v>
      </c>
      <c r="K1072" t="inlineStr">
        <is>
          <t>CX</t>
        </is>
      </c>
      <c r="L1072" t="n">
        <v>170</v>
      </c>
      <c r="M1072" t="n">
        <v>85</v>
      </c>
      <c r="N1072" t="inlineStr">
        <is>
          <t>DESCARTAVEIS</t>
        </is>
      </c>
      <c r="O1072" t="inlineStr">
        <is>
          <t>05/2026</t>
        </is>
      </c>
    </row>
    <row r="1073">
      <c r="A1073" t="n">
        <v>234597</v>
      </c>
      <c r="B1073" t="n">
        <v>122</v>
      </c>
      <c r="C1073" t="inlineStr">
        <is>
          <t>Arcos</t>
        </is>
      </c>
      <c r="D1073" t="inlineStr">
        <is>
          <t>PSSS LTDA</t>
        </is>
      </c>
      <c r="E1073" t="inlineStr">
        <is>
          <t>38</t>
        </is>
      </c>
      <c r="F1073" s="550" t="n">
        <v>46163</v>
      </c>
      <c r="G1073" t="n">
        <v>17476</v>
      </c>
      <c r="H1073" t="inlineStr">
        <is>
          <t>LUVA LATEX P SEM TALCO C/100</t>
        </is>
      </c>
      <c r="I1073" t="inlineStr">
        <is>
          <t>UTENSILIOS</t>
        </is>
      </c>
      <c r="J1073" t="n">
        <v>4</v>
      </c>
      <c r="K1073" t="inlineStr">
        <is>
          <t>PC</t>
        </is>
      </c>
      <c r="L1073" t="n">
        <v>108</v>
      </c>
      <c r="M1073" t="n">
        <v>27</v>
      </c>
      <c r="N1073" t="inlineStr">
        <is>
          <t>DESCARTAVEIS</t>
        </is>
      </c>
      <c r="O1073" t="inlineStr">
        <is>
          <t>05/2026</t>
        </is>
      </c>
    </row>
    <row r="1074">
      <c r="A1074" t="n">
        <v>234597</v>
      </c>
      <c r="B1074" t="n">
        <v>122</v>
      </c>
      <c r="C1074" t="inlineStr">
        <is>
          <t>Arcos</t>
        </is>
      </c>
      <c r="D1074" t="inlineStr">
        <is>
          <t>PSSS LTDA</t>
        </is>
      </c>
      <c r="E1074" t="inlineStr">
        <is>
          <t>38</t>
        </is>
      </c>
      <c r="F1074" s="550" t="n">
        <v>46163</v>
      </c>
      <c r="G1074" t="n">
        <v>17418</v>
      </c>
      <c r="H1074" t="inlineStr">
        <is>
          <t>PAPEL TOALHA BOBINA LUXO BIA PAPER C/6X20X200M C/6 ROLOS</t>
        </is>
      </c>
      <c r="I1074" t="inlineStr">
        <is>
          <t>DESCARTAVEIS/HIGIENE E LIMPEZA</t>
        </is>
      </c>
      <c r="J1074" t="n">
        <v>6</v>
      </c>
      <c r="K1074" t="inlineStr">
        <is>
          <t>CX</t>
        </is>
      </c>
      <c r="L1074" t="n">
        <v>353.4</v>
      </c>
      <c r="M1074" t="n">
        <v>58.9</v>
      </c>
      <c r="N1074" t="inlineStr">
        <is>
          <t>DESCARTAVEIS</t>
        </is>
      </c>
      <c r="O1074" t="inlineStr">
        <is>
          <t>05/2026</t>
        </is>
      </c>
    </row>
    <row r="1075">
      <c r="A1075" t="n">
        <v>234597</v>
      </c>
      <c r="B1075" t="n">
        <v>122</v>
      </c>
      <c r="C1075" t="inlineStr">
        <is>
          <t>Arcos</t>
        </is>
      </c>
      <c r="D1075" t="inlineStr">
        <is>
          <t>PSSS LTDA</t>
        </is>
      </c>
      <c r="E1075" t="inlineStr">
        <is>
          <t>38</t>
        </is>
      </c>
      <c r="F1075" s="550" t="n">
        <v>46163</v>
      </c>
      <c r="G1075" t="n">
        <v>17488</v>
      </c>
      <c r="H1075" t="inlineStr">
        <is>
          <t>LUVA LATEX SEM TALCO M C/100UN</t>
        </is>
      </c>
      <c r="I1075" t="inlineStr">
        <is>
          <t>DESCARTAVEIS/HIGIENE E LIMPEZA</t>
        </is>
      </c>
      <c r="J1075" t="n">
        <v>4</v>
      </c>
      <c r="K1075" t="inlineStr">
        <is>
          <t>CX</t>
        </is>
      </c>
      <c r="L1075" t="n">
        <v>108</v>
      </c>
      <c r="M1075" t="n">
        <v>27</v>
      </c>
      <c r="N1075" t="inlineStr">
        <is>
          <t>DESCARTAVEIS</t>
        </is>
      </c>
      <c r="O1075" t="inlineStr">
        <is>
          <t>05/2026</t>
        </is>
      </c>
    </row>
    <row r="1076">
      <c r="A1076" t="n">
        <v>234597</v>
      </c>
      <c r="B1076" t="n">
        <v>122</v>
      </c>
      <c r="C1076" t="inlineStr">
        <is>
          <t>Arcos</t>
        </is>
      </c>
      <c r="D1076" t="inlineStr">
        <is>
          <t>PSSS LTDA</t>
        </is>
      </c>
      <c r="E1076" t="inlineStr">
        <is>
          <t>38</t>
        </is>
      </c>
      <c r="F1076" s="550" t="n">
        <v>46163</v>
      </c>
      <c r="G1076" t="n">
        <v>21783</v>
      </c>
      <c r="H1076" t="inlineStr">
        <is>
          <t>AVENTAL DE PVC BRANCO 1,20X0,70 UN</t>
        </is>
      </c>
      <c r="I1076" t="inlineStr">
        <is>
          <t>UTENSILIOS</t>
        </is>
      </c>
      <c r="J1076" t="n">
        <v>4</v>
      </c>
      <c r="K1076" t="inlineStr">
        <is>
          <t>UN</t>
        </is>
      </c>
      <c r="L1076" t="n">
        <v>64</v>
      </c>
      <c r="M1076" t="n">
        <v>16</v>
      </c>
      <c r="N1076" t="inlineStr">
        <is>
          <t>DESCARTAVEIS</t>
        </is>
      </c>
      <c r="O1076" t="inlineStr">
        <is>
          <t>05/2026</t>
        </is>
      </c>
    </row>
    <row r="1077">
      <c r="A1077" t="n">
        <v>234597</v>
      </c>
      <c r="B1077" t="n">
        <v>122</v>
      </c>
      <c r="C1077" t="inlineStr">
        <is>
          <t>Arcos</t>
        </is>
      </c>
      <c r="D1077" t="inlineStr">
        <is>
          <t>PSSS LTDA</t>
        </is>
      </c>
      <c r="E1077" t="inlineStr">
        <is>
          <t>38</t>
        </is>
      </c>
      <c r="F1077" s="550" t="n">
        <v>46163</v>
      </c>
      <c r="G1077" t="n">
        <v>17526</v>
      </c>
      <c r="H1077" t="inlineStr">
        <is>
          <t>PROTETOR DE ASSENTO SANITARIO C/ 120UN</t>
        </is>
      </c>
      <c r="I1077" t="inlineStr">
        <is>
          <t>DESCARTAVEIS/HIGIENE E LIMPEZA</t>
        </is>
      </c>
      <c r="J1077" t="n">
        <v>1</v>
      </c>
      <c r="K1077" t="inlineStr">
        <is>
          <t>UN</t>
        </is>
      </c>
      <c r="L1077" t="n">
        <v>17.5</v>
      </c>
      <c r="M1077" t="n">
        <v>17.5</v>
      </c>
      <c r="N1077" t="inlineStr">
        <is>
          <t>DESCARTAVEIS</t>
        </is>
      </c>
      <c r="O1077" t="inlineStr">
        <is>
          <t>05/2026</t>
        </is>
      </c>
    </row>
    <row r="1078">
      <c r="A1078" t="n">
        <v>234597</v>
      </c>
      <c r="B1078" t="n">
        <v>122</v>
      </c>
      <c r="C1078" t="inlineStr">
        <is>
          <t>Arcos</t>
        </is>
      </c>
      <c r="D1078" t="inlineStr">
        <is>
          <t>PSSS LTDA</t>
        </is>
      </c>
      <c r="E1078" t="inlineStr">
        <is>
          <t>38</t>
        </is>
      </c>
      <c r="F1078" s="550" t="n">
        <v>46163</v>
      </c>
      <c r="G1078" t="n">
        <v>17475</v>
      </c>
      <c r="H1078" t="inlineStr">
        <is>
          <t>MARMITEX D2 1000ML COM TAMPA THEMOPRAT C/100</t>
        </is>
      </c>
      <c r="I1078" t="inlineStr">
        <is>
          <t>DESCARTAVEIS/HIGIENE E LIMPEZA</t>
        </is>
      </c>
      <c r="J1078" t="n">
        <v>1</v>
      </c>
      <c r="K1078" t="inlineStr">
        <is>
          <t>CX</t>
        </is>
      </c>
      <c r="L1078" t="n">
        <v>104</v>
      </c>
      <c r="M1078" t="n">
        <v>104</v>
      </c>
      <c r="N1078" t="inlineStr">
        <is>
          <t>DESCARTAVEIS</t>
        </is>
      </c>
      <c r="O1078" t="inlineStr">
        <is>
          <t>05/2026</t>
        </is>
      </c>
    </row>
    <row r="1079">
      <c r="A1079" t="n">
        <v>234596</v>
      </c>
      <c r="B1079" t="n">
        <v>122</v>
      </c>
      <c r="C1079" t="inlineStr">
        <is>
          <t>Arcos</t>
        </is>
      </c>
      <c r="D1079" t="inlineStr">
        <is>
          <t xml:space="preserve">EDUARDO TAKESHI MURANAKA </t>
        </is>
      </c>
      <c r="E1079" t="inlineStr">
        <is>
          <t>260711558</t>
        </is>
      </c>
      <c r="F1079" s="550" t="n">
        <v>46163</v>
      </c>
      <c r="G1079" t="n">
        <v>28220</v>
      </c>
      <c r="H1079" t="inlineStr">
        <is>
          <t>COGUMELO PARIS MURANAKA KG</t>
        </is>
      </c>
      <c r="I1079" t="inlineStr">
        <is>
          <t>ALIMENTOS</t>
        </is>
      </c>
      <c r="J1079" t="n">
        <v>10</v>
      </c>
      <c r="K1079" t="inlineStr">
        <is>
          <t>KG</t>
        </is>
      </c>
      <c r="L1079" t="n">
        <v>300</v>
      </c>
      <c r="M1079" t="n">
        <v>30</v>
      </c>
      <c r="N1079" t="inlineStr">
        <is>
          <t>ALIMENTOS</t>
        </is>
      </c>
      <c r="O1079" t="inlineStr">
        <is>
          <t>05/2026</t>
        </is>
      </c>
    </row>
    <row r="1080">
      <c r="A1080" t="n">
        <v>234596</v>
      </c>
      <c r="B1080" t="n">
        <v>122</v>
      </c>
      <c r="C1080" t="inlineStr">
        <is>
          <t>Arcos</t>
        </is>
      </c>
      <c r="D1080" t="inlineStr">
        <is>
          <t xml:space="preserve">EDUARDO TAKESHI MURANAKA </t>
        </is>
      </c>
      <c r="E1080" t="inlineStr">
        <is>
          <t>260711558</t>
        </is>
      </c>
      <c r="F1080" s="550" t="n">
        <v>46163</v>
      </c>
      <c r="G1080" t="n">
        <v>28221</v>
      </c>
      <c r="H1080" t="inlineStr">
        <is>
          <t>COGUMELO PORTO BELLO MURANAKA KG</t>
        </is>
      </c>
      <c r="I1080" t="inlineStr">
        <is>
          <t>ALIMENTOS</t>
        </is>
      </c>
      <c r="J1080" t="n">
        <v>8</v>
      </c>
      <c r="K1080" t="inlineStr">
        <is>
          <t>KG</t>
        </is>
      </c>
      <c r="L1080" t="n">
        <v>304</v>
      </c>
      <c r="M1080" t="n">
        <v>38</v>
      </c>
      <c r="N1080" t="inlineStr">
        <is>
          <t>ALIMENTOS</t>
        </is>
      </c>
      <c r="O1080" t="inlineStr">
        <is>
          <t>05/2026</t>
        </is>
      </c>
    </row>
    <row r="1081">
      <c r="A1081" t="n">
        <v>234596</v>
      </c>
      <c r="B1081" t="n">
        <v>122</v>
      </c>
      <c r="C1081" t="inlineStr">
        <is>
          <t>Arcos</t>
        </is>
      </c>
      <c r="D1081" t="inlineStr">
        <is>
          <t xml:space="preserve">EDUARDO TAKESHI MURANAKA </t>
        </is>
      </c>
      <c r="E1081" t="inlineStr">
        <is>
          <t>260711558</t>
        </is>
      </c>
      <c r="F1081" s="550" t="n">
        <v>46163</v>
      </c>
      <c r="G1081" t="n">
        <v>28222</v>
      </c>
      <c r="H1081" t="inlineStr">
        <is>
          <t>COGUMELO SHIITAKE MURANAKA KG</t>
        </is>
      </c>
      <c r="I1081" t="inlineStr">
        <is>
          <t>ALIMENTOS</t>
        </is>
      </c>
      <c r="J1081" t="n">
        <v>9</v>
      </c>
      <c r="K1081" t="inlineStr">
        <is>
          <t>KG</t>
        </is>
      </c>
      <c r="L1081" t="n">
        <v>378</v>
      </c>
      <c r="M1081" t="n">
        <v>42</v>
      </c>
      <c r="N1081" t="inlineStr">
        <is>
          <t>ALIMENTOS</t>
        </is>
      </c>
      <c r="O1081" t="inlineStr">
        <is>
          <t>05/2026</t>
        </is>
      </c>
    </row>
    <row r="1082">
      <c r="A1082" t="n">
        <v>234595</v>
      </c>
      <c r="B1082" t="n">
        <v>122</v>
      </c>
      <c r="C1082" t="inlineStr">
        <is>
          <t>Arcos</t>
        </is>
      </c>
      <c r="D1082" t="inlineStr">
        <is>
          <t>MEXBRA ALIMENTOS LTDA</t>
        </is>
      </c>
      <c r="E1082" t="inlineStr">
        <is>
          <t>4352</t>
        </is>
      </c>
      <c r="F1082" s="550" t="n">
        <v>46161</v>
      </c>
      <c r="G1082" t="n">
        <v>26586</v>
      </c>
      <c r="H1082" t="inlineStr">
        <is>
          <t>TORTILHA DE MILHO DE 11CM C/50 UN</t>
        </is>
      </c>
      <c r="I1082" t="inlineStr">
        <is>
          <t>ALIMENTOS</t>
        </is>
      </c>
      <c r="J1082" t="n">
        <v>1</v>
      </c>
      <c r="K1082" t="inlineStr">
        <is>
          <t>CX</t>
        </is>
      </c>
      <c r="L1082" t="n">
        <v>325</v>
      </c>
      <c r="M1082" t="n">
        <v>325</v>
      </c>
      <c r="N1082" t="inlineStr">
        <is>
          <t>ALIMENTOS</t>
        </is>
      </c>
      <c r="O1082" t="inlineStr">
        <is>
          <t>05/2026</t>
        </is>
      </c>
    </row>
    <row r="1083">
      <c r="A1083" t="n">
        <v>234594</v>
      </c>
      <c r="B1083" t="n">
        <v>122</v>
      </c>
      <c r="C1083" t="inlineStr">
        <is>
          <t>Arcos</t>
        </is>
      </c>
      <c r="D1083" t="inlineStr">
        <is>
          <t>MONTE ALTO ALIMENTOS LTDA</t>
        </is>
      </c>
      <c r="E1083" t="inlineStr">
        <is>
          <t>180524</t>
        </is>
      </c>
      <c r="F1083" s="550" t="n">
        <v>46160</v>
      </c>
      <c r="G1083" t="n">
        <v>26584</v>
      </c>
      <c r="H1083" t="inlineStr">
        <is>
          <t>COXAO MOLE ANGUS FREDDI PORCIONADO EM 100G KG</t>
        </is>
      </c>
      <c r="I1083" t="inlineStr">
        <is>
          <t>ALIMENTOS</t>
        </is>
      </c>
      <c r="J1083" t="n">
        <v>40.81</v>
      </c>
      <c r="K1083" t="inlineStr">
        <is>
          <t>KG</t>
        </is>
      </c>
      <c r="L1083" t="n">
        <v>3305.61</v>
      </c>
      <c r="M1083" t="n">
        <v>81</v>
      </c>
      <c r="N1083" t="inlineStr">
        <is>
          <t>ALIMENTOS</t>
        </is>
      </c>
      <c r="O1083" t="inlineStr">
        <is>
          <t>05/2026</t>
        </is>
      </c>
    </row>
    <row r="1084">
      <c r="A1084" t="n">
        <v>234594</v>
      </c>
      <c r="B1084" t="n">
        <v>122</v>
      </c>
      <c r="C1084" t="inlineStr">
        <is>
          <t>Arcos</t>
        </is>
      </c>
      <c r="D1084" t="inlineStr">
        <is>
          <t>MONTE ALTO ALIMENTOS LTDA</t>
        </is>
      </c>
      <c r="E1084" t="inlineStr">
        <is>
          <t>180524</t>
        </is>
      </c>
      <c r="F1084" s="550" t="n">
        <v>46160</v>
      </c>
      <c r="G1084" t="n">
        <v>28479</v>
      </c>
      <c r="H1084" t="inlineStr">
        <is>
          <t>COXAO MOLE ANGUS PICADINHO FREDDI KG</t>
        </is>
      </c>
      <c r="I1084" t="inlineStr">
        <is>
          <t>ALIMENTOS</t>
        </is>
      </c>
      <c r="J1084" t="n">
        <v>6.24</v>
      </c>
      <c r="K1084" t="inlineStr">
        <is>
          <t>KG</t>
        </is>
      </c>
      <c r="L1084" t="n">
        <v>505.44</v>
      </c>
      <c r="M1084" t="n">
        <v>81</v>
      </c>
      <c r="N1084" t="inlineStr">
        <is>
          <t>ALIMENTOS</t>
        </is>
      </c>
      <c r="O1084" t="inlineStr">
        <is>
          <t>05/2026</t>
        </is>
      </c>
    </row>
    <row r="1085">
      <c r="A1085" t="n">
        <v>234594</v>
      </c>
      <c r="B1085" t="n">
        <v>122</v>
      </c>
      <c r="C1085" t="inlineStr">
        <is>
          <t>Arcos</t>
        </is>
      </c>
      <c r="D1085" t="inlineStr">
        <is>
          <t>MONTE ALTO ALIMENTOS LTDA</t>
        </is>
      </c>
      <c r="E1085" t="inlineStr">
        <is>
          <t>180524</t>
        </is>
      </c>
      <c r="F1085" s="550" t="n">
        <v>46160</v>
      </c>
      <c r="G1085" t="n">
        <v>26582</v>
      </c>
      <c r="H1085" t="inlineStr">
        <is>
          <t>BIFE ANCHO FREDDI PORCIONADO EM 200G KG</t>
        </is>
      </c>
      <c r="I1085" t="inlineStr">
        <is>
          <t>ALIMENTOS</t>
        </is>
      </c>
      <c r="J1085" t="n">
        <v>40.66</v>
      </c>
      <c r="K1085" t="inlineStr">
        <is>
          <t>KG</t>
        </is>
      </c>
      <c r="L1085" t="n">
        <v>5448.44</v>
      </c>
      <c r="M1085" t="n">
        <v>134</v>
      </c>
      <c r="N1085" t="inlineStr">
        <is>
          <t>ALIMENTOS</t>
        </is>
      </c>
      <c r="O1085" t="inlineStr">
        <is>
          <t>05/2026</t>
        </is>
      </c>
    </row>
    <row r="1086">
      <c r="A1086" t="n">
        <v>234594</v>
      </c>
      <c r="B1086" t="n">
        <v>122</v>
      </c>
      <c r="C1086" t="inlineStr">
        <is>
          <t>Arcos</t>
        </is>
      </c>
      <c r="D1086" t="inlineStr">
        <is>
          <t>MONTE ALTO ALIMENTOS LTDA</t>
        </is>
      </c>
      <c r="E1086" t="inlineStr">
        <is>
          <t>180524</t>
        </is>
      </c>
      <c r="F1086" s="550" t="n">
        <v>46160</v>
      </c>
      <c r="G1086" t="n">
        <v>26580</v>
      </c>
      <c r="H1086" t="inlineStr">
        <is>
          <t>PERNIL CORDEIRO FREDDI KG</t>
        </is>
      </c>
      <c r="I1086" t="inlineStr">
        <is>
          <t>ALIMENTOS</t>
        </is>
      </c>
      <c r="J1086" t="n">
        <v>11.08</v>
      </c>
      <c r="K1086" t="inlineStr">
        <is>
          <t>KG</t>
        </is>
      </c>
      <c r="L1086" t="n">
        <v>1240.96</v>
      </c>
      <c r="M1086" t="n">
        <v>112</v>
      </c>
      <c r="N1086" t="inlineStr">
        <is>
          <t>ALIMENTOS</t>
        </is>
      </c>
      <c r="O1086" t="inlineStr">
        <is>
          <t>05/2026</t>
        </is>
      </c>
    </row>
    <row r="1087">
      <c r="A1087" t="n">
        <v>234593</v>
      </c>
      <c r="B1087" t="n">
        <v>122</v>
      </c>
      <c r="C1087" t="inlineStr">
        <is>
          <t>Arcos</t>
        </is>
      </c>
      <c r="D1087" t="inlineStr">
        <is>
          <t>ARTE GELATI SORVETES LTDA</t>
        </is>
      </c>
      <c r="E1087" t="inlineStr">
        <is>
          <t>41394</t>
        </is>
      </c>
      <c r="F1087" s="550" t="n">
        <v>46160</v>
      </c>
      <c r="G1087" t="n">
        <v>24986</v>
      </c>
      <c r="H1087" t="inlineStr">
        <is>
          <t>SORVETE DE MARACUJA ARTE GELATE C/3,8KG</t>
        </is>
      </c>
      <c r="I1087" t="inlineStr">
        <is>
          <t>ALIMENTOS</t>
        </is>
      </c>
      <c r="J1087" t="n">
        <v>6</v>
      </c>
      <c r="K1087" t="inlineStr">
        <is>
          <t>Pt</t>
        </is>
      </c>
      <c r="L1087" t="n">
        <v>1005</v>
      </c>
      <c r="M1087" t="n">
        <v>167.5</v>
      </c>
      <c r="N1087" t="inlineStr">
        <is>
          <t>ALIMENTOS</t>
        </is>
      </c>
      <c r="O1087" t="inlineStr">
        <is>
          <t>05/2026</t>
        </is>
      </c>
    </row>
    <row r="1088">
      <c r="A1088" t="n">
        <v>234593</v>
      </c>
      <c r="B1088" t="n">
        <v>122</v>
      </c>
      <c r="C1088" t="inlineStr">
        <is>
          <t>Arcos</t>
        </is>
      </c>
      <c r="D1088" t="inlineStr">
        <is>
          <t>ARTE GELATI SORVETES LTDA</t>
        </is>
      </c>
      <c r="E1088" t="inlineStr">
        <is>
          <t>41394</t>
        </is>
      </c>
      <c r="F1088" s="550" t="n">
        <v>46160</v>
      </c>
      <c r="G1088" t="n">
        <v>21159</v>
      </c>
      <c r="H1088" t="inlineStr">
        <is>
          <t>SORVETE DE NATA ARTE GELATI C/3,8KG</t>
        </is>
      </c>
      <c r="I1088" t="inlineStr">
        <is>
          <t>ALIMENTOS</t>
        </is>
      </c>
      <c r="J1088" t="n">
        <v>4</v>
      </c>
      <c r="K1088" t="inlineStr">
        <is>
          <t>PT</t>
        </is>
      </c>
      <c r="L1088" t="n">
        <v>608</v>
      </c>
      <c r="M1088" t="n">
        <v>152</v>
      </c>
      <c r="N1088" t="inlineStr">
        <is>
          <t>ALIMENTOS</t>
        </is>
      </c>
      <c r="O1088" t="inlineStr">
        <is>
          <t>05/2026</t>
        </is>
      </c>
    </row>
    <row r="1089">
      <c r="A1089" t="n">
        <v>234592</v>
      </c>
      <c r="B1089" t="n">
        <v>122</v>
      </c>
      <c r="C1089" t="inlineStr">
        <is>
          <t>Arcos</t>
        </is>
      </c>
      <c r="D1089" t="inlineStr">
        <is>
          <t>GCT COMERCIO DE PRODUTOS ALIMENTICIOS LTDA</t>
        </is>
      </c>
      <c r="E1089" t="inlineStr">
        <is>
          <t>11526</t>
        </is>
      </c>
      <c r="F1089" s="550" t="n">
        <v>46149</v>
      </c>
      <c r="G1089" t="n">
        <v>28315</v>
      </c>
      <c r="H1089" t="inlineStr">
        <is>
          <t>GELO COLLINS 35X120 C/18 UN YCECODE</t>
        </is>
      </c>
      <c r="I1089" t="inlineStr">
        <is>
          <t>BEBIDAS</t>
        </is>
      </c>
      <c r="J1089" t="n">
        <v>10</v>
      </c>
      <c r="K1089" t="inlineStr">
        <is>
          <t>PC</t>
        </is>
      </c>
      <c r="L1089" t="n">
        <v>435.6</v>
      </c>
      <c r="M1089" t="n">
        <v>43.56</v>
      </c>
      <c r="N1089" t="inlineStr">
        <is>
          <t>BEBIDAS</t>
        </is>
      </c>
      <c r="O1089" t="inlineStr">
        <is>
          <t>05/2026</t>
        </is>
      </c>
    </row>
    <row r="1090">
      <c r="A1090" t="n">
        <v>234591</v>
      </c>
      <c r="B1090" t="n">
        <v>122</v>
      </c>
      <c r="C1090" t="inlineStr">
        <is>
          <t>Arcos</t>
        </is>
      </c>
      <c r="D1090" t="inlineStr">
        <is>
          <t>CECILIA TSUYACO ARAKI SILVA LTDA</t>
        </is>
      </c>
      <c r="E1090" t="inlineStr">
        <is>
          <t>391467</t>
        </is>
      </c>
      <c r="F1090" s="550" t="n">
        <v>46149</v>
      </c>
      <c r="G1090" t="n">
        <v>23361</v>
      </c>
      <c r="H1090" t="inlineStr">
        <is>
          <t>LARANJA PERA KG</t>
        </is>
      </c>
      <c r="I1090" t="inlineStr">
        <is>
          <t>ALIMENTOS</t>
        </is>
      </c>
      <c r="J1090" t="n">
        <v>6</v>
      </c>
      <c r="K1090" t="inlineStr">
        <is>
          <t>KG</t>
        </is>
      </c>
      <c r="L1090" t="n">
        <v>16.8</v>
      </c>
      <c r="M1090" t="n">
        <v>2.8</v>
      </c>
      <c r="N1090" t="inlineStr">
        <is>
          <t>ALIMENTOS</t>
        </is>
      </c>
      <c r="O1090" t="inlineStr">
        <is>
          <t>05/2026</t>
        </is>
      </c>
    </row>
    <row r="1091">
      <c r="A1091" t="n">
        <v>234591</v>
      </c>
      <c r="B1091" t="n">
        <v>122</v>
      </c>
      <c r="C1091" t="inlineStr">
        <is>
          <t>Arcos</t>
        </is>
      </c>
      <c r="D1091" t="inlineStr">
        <is>
          <t>CECILIA TSUYACO ARAKI SILVA LTDA</t>
        </is>
      </c>
      <c r="E1091" t="inlineStr">
        <is>
          <t>391467</t>
        </is>
      </c>
      <c r="F1091" s="550" t="n">
        <v>46149</v>
      </c>
      <c r="G1091" t="n">
        <v>23113</v>
      </c>
      <c r="H1091" t="inlineStr">
        <is>
          <t>SALSA KG</t>
        </is>
      </c>
      <c r="I1091" t="inlineStr">
        <is>
          <t>ALIMENTOS</t>
        </is>
      </c>
      <c r="J1091" t="n">
        <v>1</v>
      </c>
      <c r="K1091" t="inlineStr">
        <is>
          <t>KG</t>
        </is>
      </c>
      <c r="L1091" t="n">
        <v>14</v>
      </c>
      <c r="M1091" t="n">
        <v>14</v>
      </c>
      <c r="N1091" t="inlineStr">
        <is>
          <t>ALIMENTOS</t>
        </is>
      </c>
      <c r="O1091" t="inlineStr">
        <is>
          <t>05/2026</t>
        </is>
      </c>
    </row>
    <row r="1092">
      <c r="A1092" t="n">
        <v>234591</v>
      </c>
      <c r="B1092" t="n">
        <v>122</v>
      </c>
      <c r="C1092" t="inlineStr">
        <is>
          <t>Arcos</t>
        </is>
      </c>
      <c r="D1092" t="inlineStr">
        <is>
          <t>CECILIA TSUYACO ARAKI SILVA LTDA</t>
        </is>
      </c>
      <c r="E1092" t="inlineStr">
        <is>
          <t>391467</t>
        </is>
      </c>
      <c r="F1092" s="550" t="n">
        <v>46149</v>
      </c>
      <c r="G1092" t="n">
        <v>19503</v>
      </c>
      <c r="H1092" t="inlineStr">
        <is>
          <t>ALFACE CRESPA KG</t>
        </is>
      </c>
      <c r="I1092" t="inlineStr">
        <is>
          <t>ALIMENTOS</t>
        </is>
      </c>
      <c r="J1092" t="n">
        <v>1</v>
      </c>
      <c r="K1092" t="inlineStr">
        <is>
          <t>KG</t>
        </is>
      </c>
      <c r="L1092" t="n">
        <v>9.5</v>
      </c>
      <c r="M1092" t="n">
        <v>9.5</v>
      </c>
      <c r="N1092" t="inlineStr">
        <is>
          <t>ALIMENTOS</t>
        </is>
      </c>
      <c r="O1092" t="inlineStr">
        <is>
          <t>05/2026</t>
        </is>
      </c>
    </row>
    <row r="1093">
      <c r="A1093" t="n">
        <v>234591</v>
      </c>
      <c r="B1093" t="n">
        <v>122</v>
      </c>
      <c r="C1093" t="inlineStr">
        <is>
          <t>Arcos</t>
        </is>
      </c>
      <c r="D1093" t="inlineStr">
        <is>
          <t>CECILIA TSUYACO ARAKI SILVA LTDA</t>
        </is>
      </c>
      <c r="E1093" t="inlineStr">
        <is>
          <t>391467</t>
        </is>
      </c>
      <c r="F1093" s="550" t="n">
        <v>46149</v>
      </c>
      <c r="G1093" t="n">
        <v>19498</v>
      </c>
      <c r="H1093" t="inlineStr">
        <is>
          <t>ALFACE ROMANA KG</t>
        </is>
      </c>
      <c r="I1093" t="inlineStr">
        <is>
          <t>ALIMENTOS</t>
        </is>
      </c>
      <c r="J1093" t="n">
        <v>1</v>
      </c>
      <c r="K1093" t="inlineStr">
        <is>
          <t>KG</t>
        </is>
      </c>
      <c r="L1093" t="n">
        <v>12.5</v>
      </c>
      <c r="M1093" t="n">
        <v>12.5</v>
      </c>
      <c r="N1093" t="inlineStr">
        <is>
          <t>ALIMENTOS</t>
        </is>
      </c>
      <c r="O1093" t="inlineStr">
        <is>
          <t>05/2026</t>
        </is>
      </c>
    </row>
    <row r="1094">
      <c r="A1094" t="n">
        <v>234591</v>
      </c>
      <c r="B1094" t="n">
        <v>122</v>
      </c>
      <c r="C1094" t="inlineStr">
        <is>
          <t>Arcos</t>
        </is>
      </c>
      <c r="D1094" t="inlineStr">
        <is>
          <t>CECILIA TSUYACO ARAKI SILVA LTDA</t>
        </is>
      </c>
      <c r="E1094" t="inlineStr">
        <is>
          <t>391467</t>
        </is>
      </c>
      <c r="F1094" s="550" t="n">
        <v>46149</v>
      </c>
      <c r="G1094" t="n">
        <v>19505</v>
      </c>
      <c r="H1094" t="inlineStr">
        <is>
          <t>ALFACE AMERICANA KG</t>
        </is>
      </c>
      <c r="I1094" t="inlineStr">
        <is>
          <t>ALIMENTOS</t>
        </is>
      </c>
      <c r="J1094" t="n">
        <v>1</v>
      </c>
      <c r="K1094" t="inlineStr">
        <is>
          <t>KG</t>
        </is>
      </c>
      <c r="L1094" t="n">
        <v>9.5</v>
      </c>
      <c r="M1094" t="n">
        <v>9.5</v>
      </c>
      <c r="N1094" t="inlineStr">
        <is>
          <t>ALIMENTOS</t>
        </is>
      </c>
      <c r="O1094" t="inlineStr">
        <is>
          <t>05/2026</t>
        </is>
      </c>
    </row>
    <row r="1095">
      <c r="A1095" t="n">
        <v>234591</v>
      </c>
      <c r="B1095" t="n">
        <v>122</v>
      </c>
      <c r="C1095" t="inlineStr">
        <is>
          <t>Arcos</t>
        </is>
      </c>
      <c r="D1095" t="inlineStr">
        <is>
          <t>CECILIA TSUYACO ARAKI SILVA LTDA</t>
        </is>
      </c>
      <c r="E1095" t="inlineStr">
        <is>
          <t>391467</t>
        </is>
      </c>
      <c r="F1095" s="550" t="n">
        <v>46149</v>
      </c>
      <c r="G1095" t="n">
        <v>19647</v>
      </c>
      <c r="H1095" t="inlineStr">
        <is>
          <t>ALHO PORO KG</t>
        </is>
      </c>
      <c r="I1095" t="inlineStr">
        <is>
          <t>ALIMENTOS</t>
        </is>
      </c>
      <c r="J1095" t="n">
        <v>1</v>
      </c>
      <c r="K1095" t="inlineStr">
        <is>
          <t>KG</t>
        </is>
      </c>
      <c r="L1095" t="n">
        <v>15</v>
      </c>
      <c r="M1095" t="n">
        <v>15</v>
      </c>
      <c r="N1095" t="inlineStr">
        <is>
          <t>ALIMENTOS</t>
        </is>
      </c>
      <c r="O1095" t="inlineStr">
        <is>
          <t>05/2026</t>
        </is>
      </c>
    </row>
    <row r="1096">
      <c r="A1096" t="n">
        <v>234591</v>
      </c>
      <c r="B1096" t="n">
        <v>122</v>
      </c>
      <c r="C1096" t="inlineStr">
        <is>
          <t>Arcos</t>
        </is>
      </c>
      <c r="D1096" t="inlineStr">
        <is>
          <t>CECILIA TSUYACO ARAKI SILVA LTDA</t>
        </is>
      </c>
      <c r="E1096" t="inlineStr">
        <is>
          <t>391467</t>
        </is>
      </c>
      <c r="F1096" s="550" t="n">
        <v>46149</v>
      </c>
      <c r="G1096" t="n">
        <v>23096</v>
      </c>
      <c r="H1096" t="inlineStr">
        <is>
          <t>OVO BRANCO UN</t>
        </is>
      </c>
      <c r="I1096" t="inlineStr">
        <is>
          <t>ALIMENTOS</t>
        </is>
      </c>
      <c r="J1096" t="n">
        <v>60</v>
      </c>
      <c r="K1096" t="inlineStr">
        <is>
          <t>UN</t>
        </is>
      </c>
      <c r="L1096" t="n">
        <v>39</v>
      </c>
      <c r="M1096" t="n">
        <v>0.65</v>
      </c>
      <c r="N1096" t="inlineStr">
        <is>
          <t>ALIMENTOS</t>
        </is>
      </c>
      <c r="O1096" t="inlineStr">
        <is>
          <t>05/2026</t>
        </is>
      </c>
    </row>
    <row r="1097">
      <c r="A1097" t="n">
        <v>234591</v>
      </c>
      <c r="B1097" t="n">
        <v>122</v>
      </c>
      <c r="C1097" t="inlineStr">
        <is>
          <t>Arcos</t>
        </is>
      </c>
      <c r="D1097" t="inlineStr">
        <is>
          <t>CECILIA TSUYACO ARAKI SILVA LTDA</t>
        </is>
      </c>
      <c r="E1097" t="inlineStr">
        <is>
          <t>391467</t>
        </is>
      </c>
      <c r="F1097" s="550" t="n">
        <v>46149</v>
      </c>
      <c r="G1097" t="n">
        <v>19480</v>
      </c>
      <c r="H1097" t="inlineStr">
        <is>
          <t>HORTELA HIDROPONICA KG</t>
        </is>
      </c>
      <c r="I1097" t="inlineStr">
        <is>
          <t>ALIMENTOS</t>
        </is>
      </c>
      <c r="J1097" t="n">
        <v>0.4</v>
      </c>
      <c r="K1097" t="inlineStr">
        <is>
          <t>KG</t>
        </is>
      </c>
      <c r="L1097" t="n">
        <v>6.6</v>
      </c>
      <c r="M1097" t="n">
        <v>16.5</v>
      </c>
      <c r="N1097" t="inlineStr">
        <is>
          <t>ALIMENTOS</t>
        </is>
      </c>
      <c r="O1097" t="inlineStr">
        <is>
          <t>05/2026</t>
        </is>
      </c>
    </row>
    <row r="1098">
      <c r="A1098" t="n">
        <v>234591</v>
      </c>
      <c r="B1098" t="n">
        <v>122</v>
      </c>
      <c r="C1098" t="inlineStr">
        <is>
          <t>Arcos</t>
        </is>
      </c>
      <c r="D1098" t="inlineStr">
        <is>
          <t>CECILIA TSUYACO ARAKI SILVA LTDA</t>
        </is>
      </c>
      <c r="E1098" t="inlineStr">
        <is>
          <t>391467</t>
        </is>
      </c>
      <c r="F1098" s="550" t="n">
        <v>46149</v>
      </c>
      <c r="G1098" t="n">
        <v>23359</v>
      </c>
      <c r="H1098" t="inlineStr">
        <is>
          <t>LIMAO TAHITI KG</t>
        </is>
      </c>
      <c r="I1098" t="inlineStr">
        <is>
          <t>ALIMENTOS</t>
        </is>
      </c>
      <c r="J1098" t="n">
        <v>25</v>
      </c>
      <c r="K1098" t="inlineStr">
        <is>
          <t>KG</t>
        </is>
      </c>
      <c r="L1098" t="n">
        <v>52.5</v>
      </c>
      <c r="M1098" t="n">
        <v>2.1</v>
      </c>
      <c r="N1098" t="inlineStr">
        <is>
          <t>ALIMENTOS</t>
        </is>
      </c>
      <c r="O1098" t="inlineStr">
        <is>
          <t>05/2026</t>
        </is>
      </c>
    </row>
    <row r="1099">
      <c r="A1099" t="n">
        <v>234591</v>
      </c>
      <c r="B1099" t="n">
        <v>122</v>
      </c>
      <c r="C1099" t="inlineStr">
        <is>
          <t>Arcos</t>
        </is>
      </c>
      <c r="D1099" t="inlineStr">
        <is>
          <t>CECILIA TSUYACO ARAKI SILVA LTDA</t>
        </is>
      </c>
      <c r="E1099" t="inlineStr">
        <is>
          <t>391467</t>
        </is>
      </c>
      <c r="F1099" s="550" t="n">
        <v>46149</v>
      </c>
      <c r="G1099" t="n">
        <v>19485</v>
      </c>
      <c r="H1099" t="inlineStr">
        <is>
          <t>ENDRO DILL KG</t>
        </is>
      </c>
      <c r="I1099" t="inlineStr">
        <is>
          <t>ALIMENTOS</t>
        </is>
      </c>
      <c r="J1099" t="n">
        <v>0.1</v>
      </c>
      <c r="K1099" t="inlineStr">
        <is>
          <t>KG</t>
        </is>
      </c>
      <c r="L1099" t="n">
        <v>7.5</v>
      </c>
      <c r="M1099" t="n">
        <v>75</v>
      </c>
      <c r="N1099" t="inlineStr">
        <is>
          <t>ALIMENTOS</t>
        </is>
      </c>
      <c r="O1099" t="inlineStr">
        <is>
          <t>05/2026</t>
        </is>
      </c>
    </row>
    <row r="1100">
      <c r="A1100" t="n">
        <v>234591</v>
      </c>
      <c r="B1100" t="n">
        <v>122</v>
      </c>
      <c r="C1100" t="inlineStr">
        <is>
          <t>Arcos</t>
        </is>
      </c>
      <c r="D1100" t="inlineStr">
        <is>
          <t>CECILIA TSUYACO ARAKI SILVA LTDA</t>
        </is>
      </c>
      <c r="E1100" t="inlineStr">
        <is>
          <t>391467</t>
        </is>
      </c>
      <c r="F1100" s="550" t="n">
        <v>46149</v>
      </c>
      <c r="G1100" t="n">
        <v>19558</v>
      </c>
      <c r="H1100" t="inlineStr">
        <is>
          <t>QUIABO KG</t>
        </is>
      </c>
      <c r="I1100" t="inlineStr">
        <is>
          <t>ALIMENTOS</t>
        </is>
      </c>
      <c r="J1100" t="n">
        <v>1</v>
      </c>
      <c r="K1100" t="inlineStr">
        <is>
          <t>KG</t>
        </is>
      </c>
      <c r="L1100" t="n">
        <v>15</v>
      </c>
      <c r="M1100" t="n">
        <v>15</v>
      </c>
      <c r="N1100" t="inlineStr">
        <is>
          <t>ALIMENTOS</t>
        </is>
      </c>
      <c r="O1100" t="inlineStr">
        <is>
          <t>05/2026</t>
        </is>
      </c>
    </row>
    <row r="1101">
      <c r="A1101" t="n">
        <v>234591</v>
      </c>
      <c r="B1101" t="n">
        <v>122</v>
      </c>
      <c r="C1101" t="inlineStr">
        <is>
          <t>Arcos</t>
        </is>
      </c>
      <c r="D1101" t="inlineStr">
        <is>
          <t>CECILIA TSUYACO ARAKI SILVA LTDA</t>
        </is>
      </c>
      <c r="E1101" t="inlineStr">
        <is>
          <t>391467</t>
        </is>
      </c>
      <c r="F1101" s="550" t="n">
        <v>46149</v>
      </c>
      <c r="G1101" t="n">
        <v>23195</v>
      </c>
      <c r="H1101" t="inlineStr">
        <is>
          <t>RABANETE KG</t>
        </is>
      </c>
      <c r="I1101" t="inlineStr">
        <is>
          <t>ALIMENTOS</t>
        </is>
      </c>
      <c r="J1101" t="n">
        <v>0.2</v>
      </c>
      <c r="K1101" t="inlineStr">
        <is>
          <t>KG</t>
        </is>
      </c>
      <c r="L1101" t="n">
        <v>1.7</v>
      </c>
      <c r="M1101" t="n">
        <v>8.5</v>
      </c>
      <c r="N1101" t="inlineStr">
        <is>
          <t>ALIMENTOS</t>
        </is>
      </c>
      <c r="O1101" t="inlineStr">
        <is>
          <t>05/2026</t>
        </is>
      </c>
    </row>
    <row r="1102">
      <c r="A1102" t="n">
        <v>234591</v>
      </c>
      <c r="B1102" t="n">
        <v>122</v>
      </c>
      <c r="C1102" t="inlineStr">
        <is>
          <t>Arcos</t>
        </is>
      </c>
      <c r="D1102" t="inlineStr">
        <is>
          <t>CECILIA TSUYACO ARAKI SILVA LTDA</t>
        </is>
      </c>
      <c r="E1102" t="inlineStr">
        <is>
          <t>391467</t>
        </is>
      </c>
      <c r="F1102" s="550" t="n">
        <v>46149</v>
      </c>
      <c r="G1102" t="n">
        <v>19759</v>
      </c>
      <c r="H1102" t="inlineStr">
        <is>
          <t>LARANJA BAHIA KG</t>
        </is>
      </c>
      <c r="I1102" t="inlineStr">
        <is>
          <t>ALIMENTOS</t>
        </is>
      </c>
      <c r="J1102" t="n">
        <v>7</v>
      </c>
      <c r="K1102" t="inlineStr">
        <is>
          <t>KG</t>
        </is>
      </c>
      <c r="L1102" t="n">
        <v>64.40000000000001</v>
      </c>
      <c r="M1102" t="n">
        <v>9.199999999999999</v>
      </c>
      <c r="N1102" t="inlineStr">
        <is>
          <t>ALIMENTOS</t>
        </is>
      </c>
      <c r="O1102" t="inlineStr">
        <is>
          <t>05/2026</t>
        </is>
      </c>
    </row>
    <row r="1103">
      <c r="A1103" t="n">
        <v>234591</v>
      </c>
      <c r="B1103" t="n">
        <v>122</v>
      </c>
      <c r="C1103" t="inlineStr">
        <is>
          <t>Arcos</t>
        </is>
      </c>
      <c r="D1103" t="inlineStr">
        <is>
          <t>CECILIA TSUYACO ARAKI SILVA LTDA</t>
        </is>
      </c>
      <c r="E1103" t="inlineStr">
        <is>
          <t>391467</t>
        </is>
      </c>
      <c r="F1103" s="550" t="n">
        <v>46149</v>
      </c>
      <c r="G1103" t="n">
        <v>19743</v>
      </c>
      <c r="H1103" t="inlineStr">
        <is>
          <t>MACA VERDE KG</t>
        </is>
      </c>
      <c r="I1103" t="inlineStr">
        <is>
          <t>ALIMENTOS</t>
        </is>
      </c>
      <c r="J1103" t="n">
        <v>1</v>
      </c>
      <c r="K1103" t="inlineStr">
        <is>
          <t>KG</t>
        </is>
      </c>
      <c r="L1103" t="n">
        <v>15</v>
      </c>
      <c r="M1103" t="n">
        <v>15</v>
      </c>
      <c r="N1103" t="inlineStr">
        <is>
          <t>ALIMENTOS</t>
        </is>
      </c>
      <c r="O1103" t="inlineStr">
        <is>
          <t>05/2026</t>
        </is>
      </c>
    </row>
    <row r="1104">
      <c r="A1104" t="n">
        <v>234591</v>
      </c>
      <c r="B1104" t="n">
        <v>122</v>
      </c>
      <c r="C1104" t="inlineStr">
        <is>
          <t>Arcos</t>
        </is>
      </c>
      <c r="D1104" t="inlineStr">
        <is>
          <t>CECILIA TSUYACO ARAKI SILVA LTDA</t>
        </is>
      </c>
      <c r="E1104" t="inlineStr">
        <is>
          <t>391467</t>
        </is>
      </c>
      <c r="F1104" s="550" t="n">
        <v>46149</v>
      </c>
      <c r="G1104" t="n">
        <v>19589</v>
      </c>
      <c r="H1104" t="inlineStr">
        <is>
          <t>PEPINO JAPONES KG</t>
        </is>
      </c>
      <c r="I1104" t="inlineStr">
        <is>
          <t>ALIMENTOS</t>
        </is>
      </c>
      <c r="J1104" t="n">
        <v>0.5</v>
      </c>
      <c r="K1104" t="inlineStr">
        <is>
          <t>KG</t>
        </is>
      </c>
      <c r="L1104" t="n">
        <v>3.25</v>
      </c>
      <c r="M1104" t="n">
        <v>6.5</v>
      </c>
      <c r="N1104" t="inlineStr">
        <is>
          <t>ALIMENTOS</t>
        </is>
      </c>
      <c r="O1104" t="inlineStr">
        <is>
          <t>05/2026</t>
        </is>
      </c>
    </row>
    <row r="1105">
      <c r="A1105" t="n">
        <v>234591</v>
      </c>
      <c r="B1105" t="n">
        <v>122</v>
      </c>
      <c r="C1105" t="inlineStr">
        <is>
          <t>Arcos</t>
        </is>
      </c>
      <c r="D1105" t="inlineStr">
        <is>
          <t>CECILIA TSUYACO ARAKI SILVA LTDA</t>
        </is>
      </c>
      <c r="E1105" t="inlineStr">
        <is>
          <t>391467</t>
        </is>
      </c>
      <c r="F1105" s="550" t="n">
        <v>46149</v>
      </c>
      <c r="G1105" t="n">
        <v>19575</v>
      </c>
      <c r="H1105" t="inlineStr">
        <is>
          <t>PIMENTA DE CHEIRO VERDE KG</t>
        </is>
      </c>
      <c r="I1105" t="inlineStr">
        <is>
          <t>ALIMENTOS</t>
        </is>
      </c>
      <c r="J1105" t="n">
        <v>0.5</v>
      </c>
      <c r="K1105" t="inlineStr">
        <is>
          <t>KG</t>
        </is>
      </c>
      <c r="L1105" t="n">
        <v>12.5</v>
      </c>
      <c r="M1105" t="n">
        <v>25</v>
      </c>
      <c r="N1105" t="inlineStr">
        <is>
          <t>ALIMENTOS</t>
        </is>
      </c>
      <c r="O1105" t="inlineStr">
        <is>
          <t>05/2026</t>
        </is>
      </c>
    </row>
    <row r="1106">
      <c r="A1106" t="n">
        <v>234591</v>
      </c>
      <c r="B1106" t="n">
        <v>122</v>
      </c>
      <c r="C1106" t="inlineStr">
        <is>
          <t>Arcos</t>
        </is>
      </c>
      <c r="D1106" t="inlineStr">
        <is>
          <t>CECILIA TSUYACO ARAKI SILVA LTDA</t>
        </is>
      </c>
      <c r="E1106" t="inlineStr">
        <is>
          <t>391467</t>
        </is>
      </c>
      <c r="F1106" s="550" t="n">
        <v>46149</v>
      </c>
      <c r="G1106" t="n">
        <v>23390</v>
      </c>
      <c r="H1106" t="inlineStr">
        <is>
          <t>BANANA DA TERRA KG</t>
        </is>
      </c>
      <c r="I1106" t="inlineStr">
        <is>
          <t>ALIMENTOS</t>
        </is>
      </c>
      <c r="J1106" t="n">
        <v>6</v>
      </c>
      <c r="K1106" t="inlineStr">
        <is>
          <t>KG</t>
        </is>
      </c>
      <c r="L1106" t="n">
        <v>48</v>
      </c>
      <c r="M1106" t="n">
        <v>8</v>
      </c>
      <c r="N1106" t="inlineStr">
        <is>
          <t>ALIMENTOS</t>
        </is>
      </c>
      <c r="O1106" t="inlineStr">
        <is>
          <t>05/2026</t>
        </is>
      </c>
    </row>
    <row r="1107">
      <c r="A1107" t="n">
        <v>234591</v>
      </c>
      <c r="B1107" t="n">
        <v>122</v>
      </c>
      <c r="C1107" t="inlineStr">
        <is>
          <t>Arcos</t>
        </is>
      </c>
      <c r="D1107" t="inlineStr">
        <is>
          <t>CECILIA TSUYACO ARAKI SILVA LTDA</t>
        </is>
      </c>
      <c r="E1107" t="inlineStr">
        <is>
          <t>391467</t>
        </is>
      </c>
      <c r="F1107" s="550" t="n">
        <v>46149</v>
      </c>
      <c r="G1107" t="n">
        <v>19472</v>
      </c>
      <c r="H1107" t="inlineStr">
        <is>
          <t>RUCULA KG</t>
        </is>
      </c>
      <c r="I1107" t="inlineStr">
        <is>
          <t>ALIMENTOS</t>
        </is>
      </c>
      <c r="J1107" t="n">
        <v>1.5</v>
      </c>
      <c r="K1107" t="inlineStr">
        <is>
          <t>KG</t>
        </is>
      </c>
      <c r="L1107" t="n">
        <v>25.5</v>
      </c>
      <c r="M1107" t="n">
        <v>17</v>
      </c>
      <c r="N1107" t="inlineStr">
        <is>
          <t>ALIMENTOS</t>
        </is>
      </c>
      <c r="O1107" t="inlineStr">
        <is>
          <t>05/2026</t>
        </is>
      </c>
    </row>
    <row r="1108">
      <c r="A1108" t="n">
        <v>234591</v>
      </c>
      <c r="B1108" t="n">
        <v>122</v>
      </c>
      <c r="C1108" t="inlineStr">
        <is>
          <t>Arcos</t>
        </is>
      </c>
      <c r="D1108" t="inlineStr">
        <is>
          <t>CECILIA TSUYACO ARAKI SILVA LTDA</t>
        </is>
      </c>
      <c r="E1108" t="inlineStr">
        <is>
          <t>391467</t>
        </is>
      </c>
      <c r="F1108" s="550" t="n">
        <v>46149</v>
      </c>
      <c r="G1108" t="n">
        <v>19502</v>
      </c>
      <c r="H1108" t="inlineStr">
        <is>
          <t>ALFACE CRESPA ROXA KG</t>
        </is>
      </c>
      <c r="I1108" t="inlineStr">
        <is>
          <t>ALIMENTOS</t>
        </is>
      </c>
      <c r="J1108" t="n">
        <v>1</v>
      </c>
      <c r="K1108" t="inlineStr">
        <is>
          <t>KG</t>
        </is>
      </c>
      <c r="L1108" t="n">
        <v>18</v>
      </c>
      <c r="M1108" t="n">
        <v>18</v>
      </c>
      <c r="N1108" t="inlineStr">
        <is>
          <t>ALIMENTOS</t>
        </is>
      </c>
      <c r="O1108" t="inlineStr">
        <is>
          <t>05/2026</t>
        </is>
      </c>
    </row>
    <row r="1109">
      <c r="A1109" t="n">
        <v>234591</v>
      </c>
      <c r="B1109" t="n">
        <v>122</v>
      </c>
      <c r="C1109" t="inlineStr">
        <is>
          <t>Arcos</t>
        </is>
      </c>
      <c r="D1109" t="inlineStr">
        <is>
          <t>CECILIA TSUYACO ARAKI SILVA LTDA</t>
        </is>
      </c>
      <c r="E1109" t="inlineStr">
        <is>
          <t>391467</t>
        </is>
      </c>
      <c r="F1109" s="550" t="n">
        <v>46149</v>
      </c>
      <c r="G1109" t="n">
        <v>19488</v>
      </c>
      <c r="H1109" t="inlineStr">
        <is>
          <t>CEBOLINHA KG</t>
        </is>
      </c>
      <c r="I1109" t="inlineStr">
        <is>
          <t>ALIMENTOS</t>
        </is>
      </c>
      <c r="J1109" t="n">
        <v>1</v>
      </c>
      <c r="K1109" t="inlineStr">
        <is>
          <t>KG</t>
        </is>
      </c>
      <c r="L1109" t="n">
        <v>12</v>
      </c>
      <c r="M1109" t="n">
        <v>12</v>
      </c>
      <c r="N1109" t="inlineStr">
        <is>
          <t>ALIMENTOS</t>
        </is>
      </c>
      <c r="O1109" t="inlineStr">
        <is>
          <t>05/2026</t>
        </is>
      </c>
    </row>
    <row r="1110">
      <c r="A1110" t="n">
        <v>234591</v>
      </c>
      <c r="B1110" t="n">
        <v>122</v>
      </c>
      <c r="C1110" t="inlineStr">
        <is>
          <t>Arcos</t>
        </is>
      </c>
      <c r="D1110" t="inlineStr">
        <is>
          <t>CECILIA TSUYACO ARAKI SILVA LTDA</t>
        </is>
      </c>
      <c r="E1110" t="inlineStr">
        <is>
          <t>391467</t>
        </is>
      </c>
      <c r="F1110" s="550" t="n">
        <v>46149</v>
      </c>
      <c r="G1110" t="n">
        <v>19787</v>
      </c>
      <c r="H1110" t="inlineStr">
        <is>
          <t>ABACAXI PEROLA KG</t>
        </is>
      </c>
      <c r="I1110" t="inlineStr">
        <is>
          <t>ALIMENTOS</t>
        </is>
      </c>
      <c r="J1110" t="n">
        <v>1.5</v>
      </c>
      <c r="K1110" t="inlineStr">
        <is>
          <t>KG</t>
        </is>
      </c>
      <c r="L1110" t="n">
        <v>9.6</v>
      </c>
      <c r="M1110" t="n">
        <v>6.4</v>
      </c>
      <c r="N1110" t="inlineStr">
        <is>
          <t>ALIMENTOS</t>
        </is>
      </c>
      <c r="O1110" t="inlineStr">
        <is>
          <t>05/2026</t>
        </is>
      </c>
    </row>
    <row r="1111">
      <c r="A1111" t="n">
        <v>234590</v>
      </c>
      <c r="B1111" t="n">
        <v>122</v>
      </c>
      <c r="C1111" t="inlineStr">
        <is>
          <t>Arcos</t>
        </is>
      </c>
      <c r="D1111" t="inlineStr">
        <is>
          <t>MARIO PEDRO FELICIANO - HORTIFRUTI</t>
        </is>
      </c>
      <c r="E1111" t="inlineStr">
        <is>
          <t>476187</t>
        </is>
      </c>
      <c r="F1111" s="550" t="n">
        <v>46149</v>
      </c>
      <c r="G1111" t="n">
        <v>23095</v>
      </c>
      <c r="H1111" t="inlineStr">
        <is>
          <t>OVO CAIPIRA UN</t>
        </is>
      </c>
      <c r="I1111" t="inlineStr">
        <is>
          <t>ALIMENTOS</t>
        </is>
      </c>
      <c r="J1111" t="n">
        <v>30</v>
      </c>
      <c r="K1111" t="inlineStr">
        <is>
          <t>UN</t>
        </is>
      </c>
      <c r="L1111" t="n">
        <v>31.2</v>
      </c>
      <c r="M1111" t="n">
        <v>1.04</v>
      </c>
      <c r="N1111" t="inlineStr">
        <is>
          <t>ALIMENTOS</t>
        </is>
      </c>
      <c r="O1111" t="inlineStr">
        <is>
          <t>05/2026</t>
        </is>
      </c>
    </row>
    <row r="1112">
      <c r="A1112" t="n">
        <v>234590</v>
      </c>
      <c r="B1112" t="n">
        <v>122</v>
      </c>
      <c r="C1112" t="inlineStr">
        <is>
          <t>Arcos</t>
        </is>
      </c>
      <c r="D1112" t="inlineStr">
        <is>
          <t>MARIO PEDRO FELICIANO - HORTIFRUTI</t>
        </is>
      </c>
      <c r="E1112" t="inlineStr">
        <is>
          <t>476187</t>
        </is>
      </c>
      <c r="F1112" s="550" t="n">
        <v>46149</v>
      </c>
      <c r="G1112" t="n">
        <v>19572</v>
      </c>
      <c r="H1112" t="inlineStr">
        <is>
          <t>PIMENTA DEDO DE MOCA KG</t>
        </is>
      </c>
      <c r="I1112" t="inlineStr">
        <is>
          <t>ALIMENTOS</t>
        </is>
      </c>
      <c r="J1112" t="n">
        <v>0.2</v>
      </c>
      <c r="K1112" t="inlineStr">
        <is>
          <t>KG</t>
        </is>
      </c>
      <c r="L1112" t="n">
        <v>1.61</v>
      </c>
      <c r="M1112" t="n">
        <v>8.050000000000001</v>
      </c>
      <c r="N1112" t="inlineStr">
        <is>
          <t>ALIMENTOS</t>
        </is>
      </c>
      <c r="O1112" t="inlineStr">
        <is>
          <t>05/2026</t>
        </is>
      </c>
    </row>
    <row r="1113">
      <c r="A1113" t="n">
        <v>234590</v>
      </c>
      <c r="B1113" t="n">
        <v>122</v>
      </c>
      <c r="C1113" t="inlineStr">
        <is>
          <t>Arcos</t>
        </is>
      </c>
      <c r="D1113" t="inlineStr">
        <is>
          <t>MARIO PEDRO FELICIANO - HORTIFRUTI</t>
        </is>
      </c>
      <c r="E1113" t="inlineStr">
        <is>
          <t>476187</t>
        </is>
      </c>
      <c r="F1113" s="550" t="n">
        <v>46149</v>
      </c>
      <c r="G1113" t="n">
        <v>24083</v>
      </c>
      <c r="H1113" t="inlineStr">
        <is>
          <t>BATATA ASTERIX GRAUDA NOIVA KG</t>
        </is>
      </c>
      <c r="I1113" t="inlineStr">
        <is>
          <t>ALIMENTOS</t>
        </is>
      </c>
      <c r="J1113" t="n">
        <v>50</v>
      </c>
      <c r="K1113" t="inlineStr">
        <is>
          <t>KG</t>
        </is>
      </c>
      <c r="L1113" t="n">
        <v>325</v>
      </c>
      <c r="M1113" t="n">
        <v>6.5</v>
      </c>
      <c r="N1113" t="inlineStr">
        <is>
          <t>ALIMENTOS</t>
        </is>
      </c>
      <c r="O1113" t="inlineStr">
        <is>
          <t>05/2026</t>
        </is>
      </c>
    </row>
    <row r="1114">
      <c r="A1114" t="n">
        <v>234590</v>
      </c>
      <c r="B1114" t="n">
        <v>122</v>
      </c>
      <c r="C1114" t="inlineStr">
        <is>
          <t>Arcos</t>
        </is>
      </c>
      <c r="D1114" t="inlineStr">
        <is>
          <t>MARIO PEDRO FELICIANO - HORTIFRUTI</t>
        </is>
      </c>
      <c r="E1114" t="inlineStr">
        <is>
          <t>476187</t>
        </is>
      </c>
      <c r="F1114" s="550" t="n">
        <v>46149</v>
      </c>
      <c r="G1114" t="n">
        <v>24037</v>
      </c>
      <c r="H1114" t="inlineStr">
        <is>
          <t>ALHO TRITURADO FRITO</t>
        </is>
      </c>
      <c r="I1114" t="inlineStr">
        <is>
          <t>ALIMENTOS</t>
        </is>
      </c>
      <c r="J1114" t="n">
        <v>3</v>
      </c>
      <c r="K1114" t="inlineStr">
        <is>
          <t>KG</t>
        </is>
      </c>
      <c r="L1114" t="n">
        <v>53.52</v>
      </c>
      <c r="M1114" t="n">
        <v>17.84</v>
      </c>
      <c r="N1114" t="inlineStr">
        <is>
          <t>ALIMENTOS</t>
        </is>
      </c>
      <c r="O1114" t="inlineStr">
        <is>
          <t>05/2026</t>
        </is>
      </c>
    </row>
    <row r="1115">
      <c r="A1115" t="n">
        <v>234590</v>
      </c>
      <c r="B1115" t="n">
        <v>122</v>
      </c>
      <c r="C1115" t="inlineStr">
        <is>
          <t>Arcos</t>
        </is>
      </c>
      <c r="D1115" t="inlineStr">
        <is>
          <t>MARIO PEDRO FELICIANO - HORTIFRUTI</t>
        </is>
      </c>
      <c r="E1115" t="inlineStr">
        <is>
          <t>476187</t>
        </is>
      </c>
      <c r="F1115" s="550" t="n">
        <v>46149</v>
      </c>
      <c r="G1115" t="n">
        <v>23389</v>
      </c>
      <c r="H1115" t="inlineStr">
        <is>
          <t>BANANA NANICA KG</t>
        </is>
      </c>
      <c r="I1115" t="inlineStr">
        <is>
          <t>ALIMENTOS</t>
        </is>
      </c>
      <c r="J1115" t="n">
        <v>4</v>
      </c>
      <c r="K1115" t="inlineStr">
        <is>
          <t>KG</t>
        </is>
      </c>
      <c r="L1115" t="n">
        <v>19.32</v>
      </c>
      <c r="M1115" t="n">
        <v>4.83</v>
      </c>
      <c r="N1115" t="inlineStr">
        <is>
          <t>ALIMENTOS</t>
        </is>
      </c>
      <c r="O1115" t="inlineStr">
        <is>
          <t>05/2026</t>
        </is>
      </c>
    </row>
    <row r="1116">
      <c r="A1116" t="n">
        <v>234590</v>
      </c>
      <c r="B1116" t="n">
        <v>122</v>
      </c>
      <c r="C1116" t="inlineStr">
        <is>
          <t>Arcos</t>
        </is>
      </c>
      <c r="D1116" t="inlineStr">
        <is>
          <t>MARIO PEDRO FELICIANO - HORTIFRUTI</t>
        </is>
      </c>
      <c r="E1116" t="inlineStr">
        <is>
          <t>476187</t>
        </is>
      </c>
      <c r="F1116" s="550" t="n">
        <v>46149</v>
      </c>
      <c r="G1116" t="n">
        <v>19721</v>
      </c>
      <c r="H1116" t="inlineStr">
        <is>
          <t>ROMA KG</t>
        </is>
      </c>
      <c r="I1116" t="inlineStr">
        <is>
          <t>ALIMENTOS</t>
        </is>
      </c>
      <c r="J1116" t="n">
        <v>1</v>
      </c>
      <c r="K1116" t="inlineStr">
        <is>
          <t>KG</t>
        </is>
      </c>
      <c r="L1116" t="n">
        <v>36.25</v>
      </c>
      <c r="M1116" t="n">
        <v>36.25</v>
      </c>
      <c r="N1116" t="inlineStr">
        <is>
          <t>ALIMENTOS</t>
        </is>
      </c>
      <c r="O1116" t="inlineStr">
        <is>
          <t>05/2026</t>
        </is>
      </c>
    </row>
    <row r="1117">
      <c r="A1117" t="n">
        <v>234589</v>
      </c>
      <c r="B1117" t="n">
        <v>122</v>
      </c>
      <c r="C1117" t="inlineStr">
        <is>
          <t>Arcos</t>
        </is>
      </c>
      <c r="D1117" t="inlineStr">
        <is>
          <t>DO CHEF DISTRIBUIDORA DE ALIMENTOS LTDA</t>
        </is>
      </c>
      <c r="E1117" t="inlineStr">
        <is>
          <t>1504</t>
        </is>
      </c>
      <c r="F1117" s="550" t="n">
        <v>46149</v>
      </c>
      <c r="G1117" t="n">
        <v>23186</v>
      </c>
      <c r="H1117" t="inlineStr">
        <is>
          <t>TOMATE CARMEM SALADA KG</t>
        </is>
      </c>
      <c r="I1117" t="inlineStr">
        <is>
          <t>ALIMENTOS</t>
        </is>
      </c>
      <c r="J1117" t="n">
        <v>10</v>
      </c>
      <c r="K1117" t="inlineStr">
        <is>
          <t>KG</t>
        </is>
      </c>
      <c r="L1117" t="n">
        <v>115.7</v>
      </c>
      <c r="M1117" t="n">
        <v>11.57</v>
      </c>
      <c r="N1117" t="inlineStr">
        <is>
          <t>ALIMENTOS</t>
        </is>
      </c>
      <c r="O1117" t="inlineStr">
        <is>
          <t>05/2026</t>
        </is>
      </c>
    </row>
    <row r="1118">
      <c r="A1118" t="n">
        <v>234589</v>
      </c>
      <c r="B1118" t="n">
        <v>122</v>
      </c>
      <c r="C1118" t="inlineStr">
        <is>
          <t>Arcos</t>
        </is>
      </c>
      <c r="D1118" t="inlineStr">
        <is>
          <t>DO CHEF DISTRIBUIDORA DE ALIMENTOS LTDA</t>
        </is>
      </c>
      <c r="E1118" t="inlineStr">
        <is>
          <t>1504</t>
        </is>
      </c>
      <c r="F1118" s="550" t="n">
        <v>46149</v>
      </c>
      <c r="G1118" t="n">
        <v>25647</v>
      </c>
      <c r="H1118" t="inlineStr">
        <is>
          <t>ACELGA BOK CHOY KG</t>
        </is>
      </c>
      <c r="I1118" t="inlineStr">
        <is>
          <t>ALIMENTOS</t>
        </is>
      </c>
      <c r="J1118" t="n">
        <v>1.7</v>
      </c>
      <c r="K1118" t="inlineStr">
        <is>
          <t>KG</t>
        </is>
      </c>
      <c r="L1118" t="n">
        <v>36.82</v>
      </c>
      <c r="M1118" t="n">
        <v>21.658824</v>
      </c>
      <c r="N1118" t="inlineStr">
        <is>
          <t>ALIMENTOS</t>
        </is>
      </c>
      <c r="O1118" t="inlineStr">
        <is>
          <t>05/2026</t>
        </is>
      </c>
    </row>
    <row r="1119">
      <c r="A1119" t="n">
        <v>234589</v>
      </c>
      <c r="B1119" t="n">
        <v>122</v>
      </c>
      <c r="C1119" t="inlineStr">
        <is>
          <t>Arcos</t>
        </is>
      </c>
      <c r="D1119" t="inlineStr">
        <is>
          <t>DO CHEF DISTRIBUIDORA DE ALIMENTOS LTDA</t>
        </is>
      </c>
      <c r="E1119" t="inlineStr">
        <is>
          <t>1504</t>
        </is>
      </c>
      <c r="F1119" s="550" t="n">
        <v>46149</v>
      </c>
      <c r="G1119" t="n">
        <v>23241</v>
      </c>
      <c r="H1119" t="inlineStr">
        <is>
          <t>CHUCHU KG</t>
        </is>
      </c>
      <c r="I1119" t="inlineStr">
        <is>
          <t>ALIMENTOS</t>
        </is>
      </c>
      <c r="J1119" t="n">
        <v>2</v>
      </c>
      <c r="K1119" t="inlineStr">
        <is>
          <t>KG</t>
        </is>
      </c>
      <c r="L1119" t="n">
        <v>5.72</v>
      </c>
      <c r="M1119" t="n">
        <v>2.86</v>
      </c>
      <c r="N1119" t="inlineStr">
        <is>
          <t>ALIMENTOS</t>
        </is>
      </c>
      <c r="O1119" t="inlineStr">
        <is>
          <t>05/2026</t>
        </is>
      </c>
    </row>
    <row r="1120">
      <c r="A1120" t="n">
        <v>234589</v>
      </c>
      <c r="B1120" t="n">
        <v>122</v>
      </c>
      <c r="C1120" t="inlineStr">
        <is>
          <t>Arcos</t>
        </is>
      </c>
      <c r="D1120" t="inlineStr">
        <is>
          <t>DO CHEF DISTRIBUIDORA DE ALIMENTOS LTDA</t>
        </is>
      </c>
      <c r="E1120" t="inlineStr">
        <is>
          <t>1504</t>
        </is>
      </c>
      <c r="F1120" s="550" t="n">
        <v>46149</v>
      </c>
      <c r="G1120" t="n">
        <v>26631</v>
      </c>
      <c r="H1120" t="inlineStr">
        <is>
          <t>MANJERICAO BASILICO KG</t>
        </is>
      </c>
      <c r="I1120" t="inlineStr">
        <is>
          <t>ALIMENTOS</t>
        </is>
      </c>
      <c r="J1120" t="n">
        <v>1.2</v>
      </c>
      <c r="K1120" t="inlineStr">
        <is>
          <t>KG</t>
        </is>
      </c>
      <c r="L1120" t="n">
        <v>62.4</v>
      </c>
      <c r="M1120" t="n">
        <v>52</v>
      </c>
      <c r="N1120" t="inlineStr">
        <is>
          <t>ALIMENTOS</t>
        </is>
      </c>
      <c r="O1120" t="inlineStr">
        <is>
          <t>05/2026</t>
        </is>
      </c>
    </row>
    <row r="1121">
      <c r="A1121" t="n">
        <v>234588</v>
      </c>
      <c r="B1121" t="n">
        <v>122</v>
      </c>
      <c r="C1121" t="inlineStr">
        <is>
          <t>Arcos</t>
        </is>
      </c>
      <c r="D1121" t="inlineStr">
        <is>
          <t>GCT COMERCIO DE PRODUTOS ALIMENTICIOS LTDA</t>
        </is>
      </c>
      <c r="E1121" t="inlineStr">
        <is>
          <t>11471</t>
        </is>
      </c>
      <c r="F1121" s="550" t="n">
        <v>46147</v>
      </c>
      <c r="G1121" t="n">
        <v>28316</v>
      </c>
      <c r="H1121" t="inlineStr">
        <is>
          <t>GELO ESFERICO C/9UN YCECODE</t>
        </is>
      </c>
      <c r="I1121" t="inlineStr">
        <is>
          <t>BEBIDAS</t>
        </is>
      </c>
      <c r="J1121" t="n">
        <v>12</v>
      </c>
      <c r="K1121" t="inlineStr">
        <is>
          <t>PC</t>
        </is>
      </c>
      <c r="L1121" t="n">
        <v>468.6</v>
      </c>
      <c r="M1121" t="n">
        <v>39.05</v>
      </c>
      <c r="N1121" t="inlineStr">
        <is>
          <t>BEBIDAS</t>
        </is>
      </c>
      <c r="O1121" t="inlineStr">
        <is>
          <t>05/2026</t>
        </is>
      </c>
    </row>
    <row r="1122">
      <c r="A1122" t="n">
        <v>234588</v>
      </c>
      <c r="B1122" t="n">
        <v>122</v>
      </c>
      <c r="C1122" t="inlineStr">
        <is>
          <t>Arcos</t>
        </is>
      </c>
      <c r="D1122" t="inlineStr">
        <is>
          <t>GCT COMERCIO DE PRODUTOS ALIMENTICIOS LTDA</t>
        </is>
      </c>
      <c r="E1122" t="inlineStr">
        <is>
          <t>11471</t>
        </is>
      </c>
      <c r="F1122" s="550" t="n">
        <v>46147</v>
      </c>
      <c r="G1122" t="n">
        <v>28315</v>
      </c>
      <c r="H1122" t="inlineStr">
        <is>
          <t>GELO COLLINS 35X120 C/18 UN YCECODE</t>
        </is>
      </c>
      <c r="I1122" t="inlineStr">
        <is>
          <t>BEBIDAS</t>
        </is>
      </c>
      <c r="J1122" t="n">
        <v>7</v>
      </c>
      <c r="K1122" t="inlineStr">
        <is>
          <t>PC</t>
        </is>
      </c>
      <c r="L1122" t="n">
        <v>304.92</v>
      </c>
      <c r="M1122" t="n">
        <v>43.56</v>
      </c>
      <c r="N1122" t="inlineStr">
        <is>
          <t>BEBIDAS</t>
        </is>
      </c>
      <c r="O1122" t="inlineStr">
        <is>
          <t>05/2026</t>
        </is>
      </c>
    </row>
    <row r="1123">
      <c r="A1123" t="n">
        <v>234588</v>
      </c>
      <c r="B1123" t="n">
        <v>122</v>
      </c>
      <c r="C1123" t="inlineStr">
        <is>
          <t>Arcos</t>
        </is>
      </c>
      <c r="D1123" t="inlineStr">
        <is>
          <t>GCT COMERCIO DE PRODUTOS ALIMENTICIOS LTDA</t>
        </is>
      </c>
      <c r="E1123" t="inlineStr">
        <is>
          <t>11471</t>
        </is>
      </c>
      <c r="F1123" s="550" t="n">
        <v>46147</v>
      </c>
      <c r="G1123" t="n">
        <v>27340</v>
      </c>
      <c r="H1123" t="inlineStr">
        <is>
          <t>GELO RETANGULO 50X65MM C/25 UN YCECODE</t>
        </is>
      </c>
      <c r="I1123" t="inlineStr">
        <is>
          <t>BEBIDAS</t>
        </is>
      </c>
      <c r="J1123" t="n">
        <v>14</v>
      </c>
      <c r="K1123" t="inlineStr">
        <is>
          <t>PC</t>
        </is>
      </c>
      <c r="L1123" t="n">
        <v>750.6799999999999</v>
      </c>
      <c r="M1123" t="n">
        <v>53.62</v>
      </c>
      <c r="N1123" t="inlineStr">
        <is>
          <t>BEBIDAS</t>
        </is>
      </c>
      <c r="O1123" t="inlineStr">
        <is>
          <t>05/2026</t>
        </is>
      </c>
    </row>
    <row r="1124">
      <c r="A1124" t="n">
        <v>234587</v>
      </c>
      <c r="B1124" t="n">
        <v>122</v>
      </c>
      <c r="C1124" t="inlineStr">
        <is>
          <t>Arcos</t>
        </is>
      </c>
      <c r="D1124" t="inlineStr">
        <is>
          <t>DISTRIBUIDORA ARENA VIP COMERCIO DE BEBIDAS LTDA</t>
        </is>
      </c>
      <c r="E1124" t="inlineStr">
        <is>
          <t>6519</t>
        </is>
      </c>
      <c r="F1124" s="550" t="n">
        <v>46147</v>
      </c>
      <c r="G1124" t="n">
        <v>18547</v>
      </c>
      <c r="H1124" t="inlineStr">
        <is>
          <t>APERITIVO APEROL 750ML</t>
        </is>
      </c>
      <c r="I1124" t="inlineStr">
        <is>
          <t>BEBIDAS</t>
        </is>
      </c>
      <c r="J1124" t="n">
        <v>6</v>
      </c>
      <c r="K1124" t="inlineStr">
        <is>
          <t>GR</t>
        </is>
      </c>
      <c r="L1124" t="n">
        <v>221.94</v>
      </c>
      <c r="M1124" t="n">
        <v>36.99</v>
      </c>
      <c r="N1124" t="inlineStr">
        <is>
          <t>BEBIDAS</t>
        </is>
      </c>
      <c r="O1124" t="inlineStr">
        <is>
          <t>05/2026</t>
        </is>
      </c>
    </row>
    <row r="1125">
      <c r="A1125" t="n">
        <v>234585</v>
      </c>
      <c r="B1125" t="n">
        <v>122</v>
      </c>
      <c r="C1125" t="inlineStr">
        <is>
          <t>Arcos</t>
        </is>
      </c>
      <c r="D1125" t="inlineStr">
        <is>
          <t>AMBEV S. A. - CDD SAO PAULO</t>
        </is>
      </c>
      <c r="E1125" t="inlineStr">
        <is>
          <t>150366</t>
        </is>
      </c>
      <c r="F1125" s="550" t="n">
        <v>46147</v>
      </c>
      <c r="G1125" t="n">
        <v>18589</v>
      </c>
      <c r="H1125" t="inlineStr">
        <is>
          <t>STELLA ARTOIS LONG NECK 330ML C/24</t>
        </is>
      </c>
      <c r="I1125" t="inlineStr">
        <is>
          <t>BEBIDAS</t>
        </is>
      </c>
      <c r="J1125" t="n">
        <v>20</v>
      </c>
      <c r="K1125" t="inlineStr">
        <is>
          <t>PC</t>
        </is>
      </c>
      <c r="L1125" t="n">
        <v>1349.8</v>
      </c>
      <c r="M1125" t="n">
        <v>67.48999999999999</v>
      </c>
      <c r="N1125" t="inlineStr">
        <is>
          <t>BEBIDAS</t>
        </is>
      </c>
      <c r="O1125" t="inlineStr">
        <is>
          <t>05/2026</t>
        </is>
      </c>
    </row>
    <row r="1126">
      <c r="A1126" t="n">
        <v>234582</v>
      </c>
      <c r="B1126" t="n">
        <v>122</v>
      </c>
      <c r="C1126" t="inlineStr">
        <is>
          <t>Arcos</t>
        </is>
      </c>
      <c r="D1126" t="inlineStr">
        <is>
          <t>DO CHEF DISTRIBUIDORA DE ALIMENTOS LTDA</t>
        </is>
      </c>
      <c r="E1126" t="inlineStr">
        <is>
          <t>1535</t>
        </is>
      </c>
      <c r="F1126" s="550" t="n">
        <v>46150</v>
      </c>
      <c r="G1126" t="n">
        <v>26631</v>
      </c>
      <c r="H1126" t="inlineStr">
        <is>
          <t>MANJERICAO BASILICO KG</t>
        </is>
      </c>
      <c r="I1126" t="inlineStr">
        <is>
          <t>ALIMENTOS</t>
        </is>
      </c>
      <c r="J1126" t="n">
        <v>2.5</v>
      </c>
      <c r="K1126" t="inlineStr">
        <is>
          <t>KG</t>
        </is>
      </c>
      <c r="L1126" t="n">
        <v>130</v>
      </c>
      <c r="M1126" t="n">
        <v>52</v>
      </c>
      <c r="N1126" t="inlineStr">
        <is>
          <t>ALIMENTOS</t>
        </is>
      </c>
      <c r="O1126" t="inlineStr">
        <is>
          <t>05/2026</t>
        </is>
      </c>
    </row>
    <row r="1127">
      <c r="A1127" t="n">
        <v>234582</v>
      </c>
      <c r="B1127" t="n">
        <v>122</v>
      </c>
      <c r="C1127" t="inlineStr">
        <is>
          <t>Arcos</t>
        </is>
      </c>
      <c r="D1127" t="inlineStr">
        <is>
          <t>DO CHEF DISTRIBUIDORA DE ALIMENTOS LTDA</t>
        </is>
      </c>
      <c r="E1127" t="inlineStr">
        <is>
          <t>1535</t>
        </is>
      </c>
      <c r="F1127" s="550" t="n">
        <v>46150</v>
      </c>
      <c r="G1127" t="n">
        <v>23186</v>
      </c>
      <c r="H1127" t="inlineStr">
        <is>
          <t>TOMATE CARMEM SALADA KG</t>
        </is>
      </c>
      <c r="I1127" t="inlineStr">
        <is>
          <t>ALIMENTOS</t>
        </is>
      </c>
      <c r="J1127" t="n">
        <v>20</v>
      </c>
      <c r="K1127" t="inlineStr">
        <is>
          <t>KG</t>
        </is>
      </c>
      <c r="L1127" t="n">
        <v>231.4</v>
      </c>
      <c r="M1127" t="n">
        <v>11.57</v>
      </c>
      <c r="N1127" t="inlineStr">
        <is>
          <t>ALIMENTOS</t>
        </is>
      </c>
      <c r="O1127" t="inlineStr">
        <is>
          <t>05/2026</t>
        </is>
      </c>
    </row>
    <row r="1128">
      <c r="A1128" t="n">
        <v>234582</v>
      </c>
      <c r="B1128" t="n">
        <v>122</v>
      </c>
      <c r="C1128" t="inlineStr">
        <is>
          <t>Arcos</t>
        </is>
      </c>
      <c r="D1128" t="inlineStr">
        <is>
          <t>DO CHEF DISTRIBUIDORA DE ALIMENTOS LTDA</t>
        </is>
      </c>
      <c r="E1128" t="inlineStr">
        <is>
          <t>1535</t>
        </is>
      </c>
      <c r="F1128" s="550" t="n">
        <v>46150</v>
      </c>
      <c r="G1128" t="n">
        <v>19654</v>
      </c>
      <c r="H1128" t="inlineStr">
        <is>
          <t>ABOBRINHA ITALIANA GRAUDA KG</t>
        </is>
      </c>
      <c r="I1128" t="inlineStr">
        <is>
          <t>ALIMENTOS</t>
        </is>
      </c>
      <c r="J1128" t="n">
        <v>4</v>
      </c>
      <c r="K1128" t="inlineStr">
        <is>
          <t>KG</t>
        </is>
      </c>
      <c r="L1128" t="n">
        <v>13</v>
      </c>
      <c r="M1128" t="n">
        <v>3.25</v>
      </c>
      <c r="N1128" t="inlineStr">
        <is>
          <t>ALIMENTOS</t>
        </is>
      </c>
      <c r="O1128" t="inlineStr">
        <is>
          <t>05/2026</t>
        </is>
      </c>
    </row>
    <row r="1129">
      <c r="A1129" t="n">
        <v>234582</v>
      </c>
      <c r="B1129" t="n">
        <v>122</v>
      </c>
      <c r="C1129" t="inlineStr">
        <is>
          <t>Arcos</t>
        </is>
      </c>
      <c r="D1129" t="inlineStr">
        <is>
          <t>DO CHEF DISTRIBUIDORA DE ALIMENTOS LTDA</t>
        </is>
      </c>
      <c r="E1129" t="inlineStr">
        <is>
          <t>1535</t>
        </is>
      </c>
      <c r="F1129" s="550" t="n">
        <v>46150</v>
      </c>
      <c r="G1129" t="n">
        <v>23377</v>
      </c>
      <c r="H1129" t="inlineStr">
        <is>
          <t>CAMBUCI CONGELADO KG</t>
        </is>
      </c>
      <c r="I1129" t="inlineStr">
        <is>
          <t>ALIMENTOS</t>
        </is>
      </c>
      <c r="J1129" t="n">
        <v>7</v>
      </c>
      <c r="K1129" t="inlineStr">
        <is>
          <t>KG</t>
        </is>
      </c>
      <c r="L1129" t="n">
        <v>231</v>
      </c>
      <c r="M1129" t="n">
        <v>33</v>
      </c>
      <c r="N1129" t="inlineStr">
        <is>
          <t>ALIMENTOS</t>
        </is>
      </c>
      <c r="O1129" t="inlineStr">
        <is>
          <t>05/2026</t>
        </is>
      </c>
    </row>
    <row r="1130">
      <c r="A1130" t="n">
        <v>234579</v>
      </c>
      <c r="B1130" t="n">
        <v>122</v>
      </c>
      <c r="C1130" t="inlineStr">
        <is>
          <t>Arcos</t>
        </is>
      </c>
      <c r="D1130" t="inlineStr">
        <is>
          <t>MARIO PEDRO FELICIANO - HORTIFRUTI</t>
        </is>
      </c>
      <c r="E1130" t="inlineStr">
        <is>
          <t>476411</t>
        </is>
      </c>
      <c r="F1130" s="550" t="n">
        <v>46151</v>
      </c>
      <c r="G1130" t="n">
        <v>19465</v>
      </c>
      <c r="H1130" t="inlineStr">
        <is>
          <t>SALSAO KG</t>
        </is>
      </c>
      <c r="I1130" t="inlineStr">
        <is>
          <t>ALIMENTOS</t>
        </is>
      </c>
      <c r="J1130" t="n">
        <v>1.8</v>
      </c>
      <c r="K1130" t="inlineStr">
        <is>
          <t>KG</t>
        </is>
      </c>
      <c r="L1130" t="n">
        <v>10.44</v>
      </c>
      <c r="M1130" t="n">
        <v>5.8</v>
      </c>
      <c r="N1130" t="inlineStr">
        <is>
          <t>ALIMENTOS</t>
        </is>
      </c>
      <c r="O1130" t="inlineStr">
        <is>
          <t>05/2026</t>
        </is>
      </c>
    </row>
    <row r="1131">
      <c r="A1131" t="n">
        <v>234579</v>
      </c>
      <c r="B1131" t="n">
        <v>122</v>
      </c>
      <c r="C1131" t="inlineStr">
        <is>
          <t>Arcos</t>
        </is>
      </c>
      <c r="D1131" t="inlineStr">
        <is>
          <t>MARIO PEDRO FELICIANO - HORTIFRUTI</t>
        </is>
      </c>
      <c r="E1131" t="inlineStr">
        <is>
          <t>476411</t>
        </is>
      </c>
      <c r="F1131" s="550" t="n">
        <v>46151</v>
      </c>
      <c r="G1131" t="n">
        <v>19721</v>
      </c>
      <c r="H1131" t="inlineStr">
        <is>
          <t>ROMA KG</t>
        </is>
      </c>
      <c r="I1131" t="inlineStr">
        <is>
          <t>ALIMENTOS</t>
        </is>
      </c>
      <c r="J1131" t="n">
        <v>0.3</v>
      </c>
      <c r="K1131" t="inlineStr">
        <is>
          <t>KG</t>
        </is>
      </c>
      <c r="L1131" t="n">
        <v>10.88</v>
      </c>
      <c r="M1131" t="n">
        <v>36.266667</v>
      </c>
      <c r="N1131" t="inlineStr">
        <is>
          <t>ALIMENTOS</t>
        </is>
      </c>
      <c r="O1131" t="inlineStr">
        <is>
          <t>05/2026</t>
        </is>
      </c>
    </row>
    <row r="1132">
      <c r="A1132" t="n">
        <v>234579</v>
      </c>
      <c r="B1132" t="n">
        <v>122</v>
      </c>
      <c r="C1132" t="inlineStr">
        <is>
          <t>Arcos</t>
        </is>
      </c>
      <c r="D1132" t="inlineStr">
        <is>
          <t>MARIO PEDRO FELICIANO - HORTIFRUTI</t>
        </is>
      </c>
      <c r="E1132" t="inlineStr">
        <is>
          <t>476411</t>
        </is>
      </c>
      <c r="F1132" s="550" t="n">
        <v>46151</v>
      </c>
      <c r="G1132" t="n">
        <v>19738</v>
      </c>
      <c r="H1132" t="inlineStr">
        <is>
          <t>MELANCIA KG</t>
        </is>
      </c>
      <c r="I1132" t="inlineStr">
        <is>
          <t>ALIMENTOS</t>
        </is>
      </c>
      <c r="J1132" t="n">
        <v>22.4</v>
      </c>
      <c r="K1132" t="inlineStr">
        <is>
          <t>KG</t>
        </is>
      </c>
      <c r="L1132" t="n">
        <v>69.89</v>
      </c>
      <c r="M1132" t="n">
        <v>3.120089</v>
      </c>
      <c r="N1132" t="inlineStr">
        <is>
          <t>ALIMENTOS</t>
        </is>
      </c>
      <c r="O1132" t="inlineStr">
        <is>
          <t>05/2026</t>
        </is>
      </c>
    </row>
    <row r="1133">
      <c r="A1133" t="n">
        <v>234579</v>
      </c>
      <c r="B1133" t="n">
        <v>122</v>
      </c>
      <c r="C1133" t="inlineStr">
        <is>
          <t>Arcos</t>
        </is>
      </c>
      <c r="D1133" t="inlineStr">
        <is>
          <t>MARIO PEDRO FELICIANO - HORTIFRUTI</t>
        </is>
      </c>
      <c r="E1133" t="inlineStr">
        <is>
          <t>476411</t>
        </is>
      </c>
      <c r="F1133" s="550" t="n">
        <v>46151</v>
      </c>
      <c r="G1133" t="n">
        <v>19652</v>
      </c>
      <c r="H1133" t="inlineStr">
        <is>
          <t>ALHO COMUM KG</t>
        </is>
      </c>
      <c r="I1133" t="inlineStr">
        <is>
          <t>ALIMENTOS</t>
        </is>
      </c>
      <c r="J1133" t="n">
        <v>0.7</v>
      </c>
      <c r="K1133" t="inlineStr">
        <is>
          <t>KG</t>
        </is>
      </c>
      <c r="L1133" t="n">
        <v>12.97</v>
      </c>
      <c r="M1133" t="n">
        <v>18.528571</v>
      </c>
      <c r="N1133" t="inlineStr">
        <is>
          <t>ALIMENTOS</t>
        </is>
      </c>
      <c r="O1133" t="inlineStr">
        <is>
          <t>05/2026</t>
        </is>
      </c>
    </row>
    <row r="1134">
      <c r="A1134" t="n">
        <v>234579</v>
      </c>
      <c r="B1134" t="n">
        <v>122</v>
      </c>
      <c r="C1134" t="inlineStr">
        <is>
          <t>Arcos</t>
        </is>
      </c>
      <c r="D1134" t="inlineStr">
        <is>
          <t>MARIO PEDRO FELICIANO - HORTIFRUTI</t>
        </is>
      </c>
      <c r="E1134" t="inlineStr">
        <is>
          <t>476411</t>
        </is>
      </c>
      <c r="F1134" s="550" t="n">
        <v>46151</v>
      </c>
      <c r="G1134" t="n">
        <v>19572</v>
      </c>
      <c r="H1134" t="inlineStr">
        <is>
          <t>PIMENTA DEDO DE MOCA KG</t>
        </is>
      </c>
      <c r="I1134" t="inlineStr">
        <is>
          <t>ALIMENTOS</t>
        </is>
      </c>
      <c r="J1134" t="n">
        <v>0.6</v>
      </c>
      <c r="K1134" t="inlineStr">
        <is>
          <t>KG</t>
        </is>
      </c>
      <c r="L1134" t="n">
        <v>4.83</v>
      </c>
      <c r="M1134" t="n">
        <v>8.050000000000001</v>
      </c>
      <c r="N1134" t="inlineStr">
        <is>
          <t>ALIMENTOS</t>
        </is>
      </c>
      <c r="O1134" t="inlineStr">
        <is>
          <t>05/2026</t>
        </is>
      </c>
    </row>
    <row r="1135">
      <c r="A1135" t="n">
        <v>234579</v>
      </c>
      <c r="B1135" t="n">
        <v>122</v>
      </c>
      <c r="C1135" t="inlineStr">
        <is>
          <t>Arcos</t>
        </is>
      </c>
      <c r="D1135" t="inlineStr">
        <is>
          <t>MARIO PEDRO FELICIANO - HORTIFRUTI</t>
        </is>
      </c>
      <c r="E1135" t="inlineStr">
        <is>
          <t>476411</t>
        </is>
      </c>
      <c r="F1135" s="550" t="n">
        <v>46151</v>
      </c>
      <c r="G1135" t="n">
        <v>24083</v>
      </c>
      <c r="H1135" t="inlineStr">
        <is>
          <t>BATATA ASTERIX GRAUDA NOIVA KG</t>
        </is>
      </c>
      <c r="I1135" t="inlineStr">
        <is>
          <t>ALIMENTOS</t>
        </is>
      </c>
      <c r="J1135" t="n">
        <v>75</v>
      </c>
      <c r="K1135" t="inlineStr">
        <is>
          <t>KG</t>
        </is>
      </c>
      <c r="L1135" t="n">
        <v>487.5</v>
      </c>
      <c r="M1135" t="n">
        <v>6.5</v>
      </c>
      <c r="N1135" t="inlineStr">
        <is>
          <t>ALIMENTOS</t>
        </is>
      </c>
      <c r="O1135" t="inlineStr">
        <is>
          <t>05/2026</t>
        </is>
      </c>
    </row>
    <row r="1136">
      <c r="A1136" t="n">
        <v>234579</v>
      </c>
      <c r="B1136" t="n">
        <v>122</v>
      </c>
      <c r="C1136" t="inlineStr">
        <is>
          <t>Arcos</t>
        </is>
      </c>
      <c r="D1136" t="inlineStr">
        <is>
          <t>MARIO PEDRO FELICIANO - HORTIFRUTI</t>
        </is>
      </c>
      <c r="E1136" t="inlineStr">
        <is>
          <t>476411</t>
        </is>
      </c>
      <c r="F1136" s="550" t="n">
        <v>46151</v>
      </c>
      <c r="G1136" t="n">
        <v>23095</v>
      </c>
      <c r="H1136" t="inlineStr">
        <is>
          <t>OVO CAIPIRA UN</t>
        </is>
      </c>
      <c r="I1136" t="inlineStr">
        <is>
          <t>ALIMENTOS</t>
        </is>
      </c>
      <c r="J1136" t="n">
        <v>100</v>
      </c>
      <c r="K1136" t="inlineStr">
        <is>
          <t>UN</t>
        </is>
      </c>
      <c r="L1136" t="n">
        <v>104</v>
      </c>
      <c r="M1136" t="n">
        <v>1.04</v>
      </c>
      <c r="N1136" t="inlineStr">
        <is>
          <t>ALIMENTOS</t>
        </is>
      </c>
      <c r="O1136" t="inlineStr">
        <is>
          <t>05/2026</t>
        </is>
      </c>
    </row>
    <row r="1137">
      <c r="A1137" t="n">
        <v>234577</v>
      </c>
      <c r="B1137" t="n">
        <v>122</v>
      </c>
      <c r="C1137" t="inlineStr">
        <is>
          <t>Arcos</t>
        </is>
      </c>
      <c r="D1137" t="inlineStr">
        <is>
          <t>CECILIA TSUYACO ARAKI SILVA LTDA</t>
        </is>
      </c>
      <c r="E1137" t="inlineStr">
        <is>
          <t>391577</t>
        </is>
      </c>
      <c r="F1137" s="550" t="n">
        <v>46150</v>
      </c>
      <c r="G1137" t="n">
        <v>19505</v>
      </c>
      <c r="H1137" t="inlineStr">
        <is>
          <t>ALFACE AMERICANA KG</t>
        </is>
      </c>
      <c r="I1137" t="inlineStr">
        <is>
          <t>ALIMENTOS</t>
        </is>
      </c>
      <c r="J1137" t="n">
        <v>0.6</v>
      </c>
      <c r="K1137" t="inlineStr">
        <is>
          <t>KG</t>
        </is>
      </c>
      <c r="L1137" t="n">
        <v>5.4</v>
      </c>
      <c r="M1137" t="n">
        <v>9</v>
      </c>
      <c r="N1137" t="inlineStr">
        <is>
          <t>ALIMENTOS</t>
        </is>
      </c>
      <c r="O1137" t="inlineStr">
        <is>
          <t>05/2026</t>
        </is>
      </c>
    </row>
    <row r="1138">
      <c r="A1138" t="n">
        <v>234577</v>
      </c>
      <c r="B1138" t="n">
        <v>122</v>
      </c>
      <c r="C1138" t="inlineStr">
        <is>
          <t>Arcos</t>
        </is>
      </c>
      <c r="D1138" t="inlineStr">
        <is>
          <t>CECILIA TSUYACO ARAKI SILVA LTDA</t>
        </is>
      </c>
      <c r="E1138" t="inlineStr">
        <is>
          <t>391577</t>
        </is>
      </c>
      <c r="F1138" s="550" t="n">
        <v>46150</v>
      </c>
      <c r="G1138" t="n">
        <v>24037</v>
      </c>
      <c r="H1138" t="inlineStr">
        <is>
          <t>ALHO TRITURADO FRITO</t>
        </is>
      </c>
      <c r="I1138" t="inlineStr">
        <is>
          <t>ALIMENTOS</t>
        </is>
      </c>
      <c r="J1138" t="n">
        <v>2</v>
      </c>
      <c r="K1138" t="inlineStr">
        <is>
          <t>KG</t>
        </is>
      </c>
      <c r="L1138" t="n">
        <v>35.6</v>
      </c>
      <c r="M1138" t="n">
        <v>17.8</v>
      </c>
      <c r="N1138" t="inlineStr">
        <is>
          <t>ALIMENTOS</t>
        </is>
      </c>
      <c r="O1138" t="inlineStr">
        <is>
          <t>05/2026</t>
        </is>
      </c>
    </row>
    <row r="1139">
      <c r="A1139" t="n">
        <v>234577</v>
      </c>
      <c r="B1139" t="n">
        <v>122</v>
      </c>
      <c r="C1139" t="inlineStr">
        <is>
          <t>Arcos</t>
        </is>
      </c>
      <c r="D1139" t="inlineStr">
        <is>
          <t>CECILIA TSUYACO ARAKI SILVA LTDA</t>
        </is>
      </c>
      <c r="E1139" t="inlineStr">
        <is>
          <t>391577</t>
        </is>
      </c>
      <c r="F1139" s="550" t="n">
        <v>46150</v>
      </c>
      <c r="G1139" t="n">
        <v>23096</v>
      </c>
      <c r="H1139" t="inlineStr">
        <is>
          <t>OVO BRANCO UN</t>
        </is>
      </c>
      <c r="I1139" t="inlineStr">
        <is>
          <t>ALIMENTOS</t>
        </is>
      </c>
      <c r="J1139" t="n">
        <v>30</v>
      </c>
      <c r="K1139" t="inlineStr">
        <is>
          <t>UN</t>
        </is>
      </c>
      <c r="L1139" t="n">
        <v>19.2</v>
      </c>
      <c r="M1139" t="n">
        <v>0.64</v>
      </c>
      <c r="N1139" t="inlineStr">
        <is>
          <t>ALIMENTOS</t>
        </is>
      </c>
      <c r="O1139" t="inlineStr">
        <is>
          <t>05/2026</t>
        </is>
      </c>
    </row>
    <row r="1140">
      <c r="A1140" t="n">
        <v>234577</v>
      </c>
      <c r="B1140" t="n">
        <v>122</v>
      </c>
      <c r="C1140" t="inlineStr">
        <is>
          <t>Arcos</t>
        </is>
      </c>
      <c r="D1140" t="inlineStr">
        <is>
          <t>CECILIA TSUYACO ARAKI SILVA LTDA</t>
        </is>
      </c>
      <c r="E1140" t="inlineStr">
        <is>
          <t>391577</t>
        </is>
      </c>
      <c r="F1140" s="550" t="n">
        <v>46150</v>
      </c>
      <c r="G1140" t="n">
        <v>19621</v>
      </c>
      <c r="H1140" t="inlineStr">
        <is>
          <t>CENOURA KG</t>
        </is>
      </c>
      <c r="I1140" t="inlineStr">
        <is>
          <t>ALIMENTOS</t>
        </is>
      </c>
      <c r="J1140" t="n">
        <v>6</v>
      </c>
      <c r="K1140" t="inlineStr">
        <is>
          <t>KG</t>
        </is>
      </c>
      <c r="L1140" t="n">
        <v>48</v>
      </c>
      <c r="M1140" t="n">
        <v>8</v>
      </c>
      <c r="N1140" t="inlineStr">
        <is>
          <t>ALIMENTOS</t>
        </is>
      </c>
      <c r="O1140" t="inlineStr">
        <is>
          <t>05/2026</t>
        </is>
      </c>
    </row>
    <row r="1141">
      <c r="A1141" t="n">
        <v>234577</v>
      </c>
      <c r="B1141" t="n">
        <v>122</v>
      </c>
      <c r="C1141" t="inlineStr">
        <is>
          <t>Arcos</t>
        </is>
      </c>
      <c r="D1141" t="inlineStr">
        <is>
          <t>CECILIA TSUYACO ARAKI SILVA LTDA</t>
        </is>
      </c>
      <c r="E1141" t="inlineStr">
        <is>
          <t>391577</t>
        </is>
      </c>
      <c r="F1141" s="550" t="n">
        <v>46150</v>
      </c>
      <c r="G1141" t="n">
        <v>23113</v>
      </c>
      <c r="H1141" t="inlineStr">
        <is>
          <t>SALSA KG</t>
        </is>
      </c>
      <c r="I1141" t="inlineStr">
        <is>
          <t>ALIMENTOS</t>
        </is>
      </c>
      <c r="J1141" t="n">
        <v>0.6</v>
      </c>
      <c r="K1141" t="inlineStr">
        <is>
          <t>KG</t>
        </is>
      </c>
      <c r="L1141" t="n">
        <v>8.1</v>
      </c>
      <c r="M1141" t="n">
        <v>13.5</v>
      </c>
      <c r="N1141" t="inlineStr">
        <is>
          <t>ALIMENTOS</t>
        </is>
      </c>
      <c r="O1141" t="inlineStr">
        <is>
          <t>05/2026</t>
        </is>
      </c>
    </row>
    <row r="1142">
      <c r="A1142" t="n">
        <v>234577</v>
      </c>
      <c r="B1142" t="n">
        <v>122</v>
      </c>
      <c r="C1142" t="inlineStr">
        <is>
          <t>Arcos</t>
        </is>
      </c>
      <c r="D1142" t="inlineStr">
        <is>
          <t>CECILIA TSUYACO ARAKI SILVA LTDA</t>
        </is>
      </c>
      <c r="E1142" t="inlineStr">
        <is>
          <t>391577</t>
        </is>
      </c>
      <c r="F1142" s="550" t="n">
        <v>46150</v>
      </c>
      <c r="G1142" t="n">
        <v>23361</v>
      </c>
      <c r="H1142" t="inlineStr">
        <is>
          <t>LARANJA PERA KG</t>
        </is>
      </c>
      <c r="I1142" t="inlineStr">
        <is>
          <t>ALIMENTOS</t>
        </is>
      </c>
      <c r="J1142" t="n">
        <v>20</v>
      </c>
      <c r="K1142" t="inlineStr">
        <is>
          <t>KG</t>
        </is>
      </c>
      <c r="L1142" t="n">
        <v>55</v>
      </c>
      <c r="M1142" t="n">
        <v>2.75</v>
      </c>
      <c r="N1142" t="inlineStr">
        <is>
          <t>ALIMENTOS</t>
        </is>
      </c>
      <c r="O1142" t="inlineStr">
        <is>
          <t>05/2026</t>
        </is>
      </c>
    </row>
    <row r="1143">
      <c r="A1143" t="n">
        <v>234577</v>
      </c>
      <c r="B1143" t="n">
        <v>122</v>
      </c>
      <c r="C1143" t="inlineStr">
        <is>
          <t>Arcos</t>
        </is>
      </c>
      <c r="D1143" t="inlineStr">
        <is>
          <t>CECILIA TSUYACO ARAKI SILVA LTDA</t>
        </is>
      </c>
      <c r="E1143" t="inlineStr">
        <is>
          <t>391577</t>
        </is>
      </c>
      <c r="F1143" s="550" t="n">
        <v>46150</v>
      </c>
      <c r="G1143" t="n">
        <v>19575</v>
      </c>
      <c r="H1143" t="inlineStr">
        <is>
          <t>PIMENTA DE CHEIRO VERDE KG</t>
        </is>
      </c>
      <c r="I1143" t="inlineStr">
        <is>
          <t>ALIMENTOS</t>
        </is>
      </c>
      <c r="J1143" t="n">
        <v>0.5</v>
      </c>
      <c r="K1143" t="inlineStr">
        <is>
          <t>KG</t>
        </is>
      </c>
      <c r="L1143" t="n">
        <v>12.5</v>
      </c>
      <c r="M1143" t="n">
        <v>25</v>
      </c>
      <c r="N1143" t="inlineStr">
        <is>
          <t>ALIMENTOS</t>
        </is>
      </c>
      <c r="O1143" t="inlineStr">
        <is>
          <t>05/2026</t>
        </is>
      </c>
    </row>
    <row r="1144">
      <c r="A1144" t="n">
        <v>234577</v>
      </c>
      <c r="B1144" t="n">
        <v>122</v>
      </c>
      <c r="C1144" t="inlineStr">
        <is>
          <t>Arcos</t>
        </is>
      </c>
      <c r="D1144" t="inlineStr">
        <is>
          <t>CECILIA TSUYACO ARAKI SILVA LTDA</t>
        </is>
      </c>
      <c r="E1144" t="inlineStr">
        <is>
          <t>391577</t>
        </is>
      </c>
      <c r="F1144" s="550" t="n">
        <v>46150</v>
      </c>
      <c r="G1144" t="n">
        <v>19480</v>
      </c>
      <c r="H1144" t="inlineStr">
        <is>
          <t>HORTELA HIDROPONICA KG</t>
        </is>
      </c>
      <c r="I1144" t="inlineStr">
        <is>
          <t>ALIMENTOS</t>
        </is>
      </c>
      <c r="J1144" t="n">
        <v>0.4</v>
      </c>
      <c r="K1144" t="inlineStr">
        <is>
          <t>KG</t>
        </is>
      </c>
      <c r="L1144" t="n">
        <v>6.6</v>
      </c>
      <c r="M1144" t="n">
        <v>16.5</v>
      </c>
      <c r="N1144" t="inlineStr">
        <is>
          <t>ALIMENTOS</t>
        </is>
      </c>
      <c r="O1144" t="inlineStr">
        <is>
          <t>05/2026</t>
        </is>
      </c>
    </row>
    <row r="1145">
      <c r="A1145" t="n">
        <v>234577</v>
      </c>
      <c r="B1145" t="n">
        <v>122</v>
      </c>
      <c r="C1145" t="inlineStr">
        <is>
          <t>Arcos</t>
        </is>
      </c>
      <c r="D1145" t="inlineStr">
        <is>
          <t>CECILIA TSUYACO ARAKI SILVA LTDA</t>
        </is>
      </c>
      <c r="E1145" t="inlineStr">
        <is>
          <t>391577</t>
        </is>
      </c>
      <c r="F1145" s="550" t="n">
        <v>46150</v>
      </c>
      <c r="G1145" t="n">
        <v>19485</v>
      </c>
      <c r="H1145" t="inlineStr">
        <is>
          <t>ENDRO DILL KG</t>
        </is>
      </c>
      <c r="I1145" t="inlineStr">
        <is>
          <t>ALIMENTOS</t>
        </is>
      </c>
      <c r="J1145" t="n">
        <v>0.1</v>
      </c>
      <c r="K1145" t="inlineStr">
        <is>
          <t>KG</t>
        </is>
      </c>
      <c r="L1145" t="n">
        <v>7</v>
      </c>
      <c r="M1145" t="n">
        <v>70</v>
      </c>
      <c r="N1145" t="inlineStr">
        <is>
          <t>ALIMENTOS</t>
        </is>
      </c>
      <c r="O1145" t="inlineStr">
        <is>
          <t>05/2026</t>
        </is>
      </c>
    </row>
    <row r="1146">
      <c r="A1146" t="n">
        <v>234577</v>
      </c>
      <c r="B1146" t="n">
        <v>122</v>
      </c>
      <c r="C1146" t="inlineStr">
        <is>
          <t>Arcos</t>
        </is>
      </c>
      <c r="D1146" t="inlineStr">
        <is>
          <t>CECILIA TSUYACO ARAKI SILVA LTDA</t>
        </is>
      </c>
      <c r="E1146" t="inlineStr">
        <is>
          <t>391577</t>
        </is>
      </c>
      <c r="F1146" s="550" t="n">
        <v>46150</v>
      </c>
      <c r="G1146" t="n">
        <v>23359</v>
      </c>
      <c r="H1146" t="inlineStr">
        <is>
          <t>LIMAO TAHITI KG</t>
        </is>
      </c>
      <c r="I1146" t="inlineStr">
        <is>
          <t>ALIMENTOS</t>
        </is>
      </c>
      <c r="J1146" t="n">
        <v>10</v>
      </c>
      <c r="K1146" t="inlineStr">
        <is>
          <t>KG</t>
        </is>
      </c>
      <c r="L1146" t="n">
        <v>20.8</v>
      </c>
      <c r="M1146" t="n">
        <v>2.08</v>
      </c>
      <c r="N1146" t="inlineStr">
        <is>
          <t>ALIMENTOS</t>
        </is>
      </c>
      <c r="O1146" t="inlineStr">
        <is>
          <t>05/2026</t>
        </is>
      </c>
    </row>
    <row r="1147">
      <c r="A1147" t="n">
        <v>234577</v>
      </c>
      <c r="B1147" t="n">
        <v>122</v>
      </c>
      <c r="C1147" t="inlineStr">
        <is>
          <t>Arcos</t>
        </is>
      </c>
      <c r="D1147" t="inlineStr">
        <is>
          <t>CECILIA TSUYACO ARAKI SILVA LTDA</t>
        </is>
      </c>
      <c r="E1147" t="inlineStr">
        <is>
          <t>391577</t>
        </is>
      </c>
      <c r="F1147" s="550" t="n">
        <v>46150</v>
      </c>
      <c r="G1147" t="n">
        <v>19558</v>
      </c>
      <c r="H1147" t="inlineStr">
        <is>
          <t>QUIABO KG</t>
        </is>
      </c>
      <c r="I1147" t="inlineStr">
        <is>
          <t>ALIMENTOS</t>
        </is>
      </c>
      <c r="J1147" t="n">
        <v>1</v>
      </c>
      <c r="K1147" t="inlineStr">
        <is>
          <t>KG</t>
        </is>
      </c>
      <c r="L1147" t="n">
        <v>17</v>
      </c>
      <c r="M1147" t="n">
        <v>17</v>
      </c>
      <c r="N1147" t="inlineStr">
        <is>
          <t>ALIMENTOS</t>
        </is>
      </c>
      <c r="O1147" t="inlineStr">
        <is>
          <t>05/2026</t>
        </is>
      </c>
    </row>
    <row r="1148">
      <c r="A1148" t="n">
        <v>234577</v>
      </c>
      <c r="B1148" t="n">
        <v>122</v>
      </c>
      <c r="C1148" t="inlineStr">
        <is>
          <t>Arcos</t>
        </is>
      </c>
      <c r="D1148" t="inlineStr">
        <is>
          <t>CECILIA TSUYACO ARAKI SILVA LTDA</t>
        </is>
      </c>
      <c r="E1148" t="inlineStr">
        <is>
          <t>391577</t>
        </is>
      </c>
      <c r="F1148" s="550" t="n">
        <v>46150</v>
      </c>
      <c r="G1148" t="n">
        <v>23236</v>
      </c>
      <c r="H1148" t="inlineStr">
        <is>
          <t>COUVE MANTEIGA KG</t>
        </is>
      </c>
      <c r="I1148" t="inlineStr">
        <is>
          <t>ALIMENTOS</t>
        </is>
      </c>
      <c r="J1148" t="n">
        <v>2.5</v>
      </c>
      <c r="K1148" t="inlineStr">
        <is>
          <t>KG</t>
        </is>
      </c>
      <c r="L1148" t="n">
        <v>17.5</v>
      </c>
      <c r="M1148" t="n">
        <v>7</v>
      </c>
      <c r="N1148" t="inlineStr">
        <is>
          <t>ALIMENTOS</t>
        </is>
      </c>
      <c r="O1148" t="inlineStr">
        <is>
          <t>05/2026</t>
        </is>
      </c>
    </row>
    <row r="1149">
      <c r="A1149" t="n">
        <v>234577</v>
      </c>
      <c r="B1149" t="n">
        <v>122</v>
      </c>
      <c r="C1149" t="inlineStr">
        <is>
          <t>Arcos</t>
        </is>
      </c>
      <c r="D1149" t="inlineStr">
        <is>
          <t>CECILIA TSUYACO ARAKI SILVA LTDA</t>
        </is>
      </c>
      <c r="E1149" t="inlineStr">
        <is>
          <t>391577</t>
        </is>
      </c>
      <c r="F1149" s="550" t="n">
        <v>46150</v>
      </c>
      <c r="G1149" t="n">
        <v>19787</v>
      </c>
      <c r="H1149" t="inlineStr">
        <is>
          <t>ABACAXI PEROLA KG</t>
        </is>
      </c>
      <c r="I1149" t="inlineStr">
        <is>
          <t>ALIMENTOS</t>
        </is>
      </c>
      <c r="J1149" t="n">
        <v>20</v>
      </c>
      <c r="K1149" t="inlineStr">
        <is>
          <t>KG</t>
        </is>
      </c>
      <c r="L1149" t="n">
        <v>128</v>
      </c>
      <c r="M1149" t="n">
        <v>6.4</v>
      </c>
      <c r="N1149" t="inlineStr">
        <is>
          <t>ALIMENTOS</t>
        </is>
      </c>
      <c r="O1149" t="inlineStr">
        <is>
          <t>05/2026</t>
        </is>
      </c>
    </row>
    <row r="1150">
      <c r="A1150" t="n">
        <v>234577</v>
      </c>
      <c r="B1150" t="n">
        <v>122</v>
      </c>
      <c r="C1150" t="inlineStr">
        <is>
          <t>Arcos</t>
        </is>
      </c>
      <c r="D1150" t="inlineStr">
        <is>
          <t>CECILIA TSUYACO ARAKI SILVA LTDA</t>
        </is>
      </c>
      <c r="E1150" t="inlineStr">
        <is>
          <t>391577</t>
        </is>
      </c>
      <c r="F1150" s="550" t="n">
        <v>46150</v>
      </c>
      <c r="G1150" t="n">
        <v>19472</v>
      </c>
      <c r="H1150" t="inlineStr">
        <is>
          <t>RUCULA KG</t>
        </is>
      </c>
      <c r="I1150" t="inlineStr">
        <is>
          <t>ALIMENTOS</t>
        </is>
      </c>
      <c r="J1150" t="n">
        <v>1.5</v>
      </c>
      <c r="K1150" t="inlineStr">
        <is>
          <t>KG</t>
        </is>
      </c>
      <c r="L1150" t="n">
        <v>24</v>
      </c>
      <c r="M1150" t="n">
        <v>16</v>
      </c>
      <c r="N1150" t="inlineStr">
        <is>
          <t>ALIMENTOS</t>
        </is>
      </c>
      <c r="O1150" t="inlineStr">
        <is>
          <t>05/2026</t>
        </is>
      </c>
    </row>
    <row r="1151">
      <c r="A1151" t="n">
        <v>234577</v>
      </c>
      <c r="B1151" t="n">
        <v>122</v>
      </c>
      <c r="C1151" t="inlineStr">
        <is>
          <t>Arcos</t>
        </is>
      </c>
      <c r="D1151" t="inlineStr">
        <is>
          <t>CECILIA TSUYACO ARAKI SILVA LTDA</t>
        </is>
      </c>
      <c r="E1151" t="inlineStr">
        <is>
          <t>391577</t>
        </is>
      </c>
      <c r="F1151" s="550" t="n">
        <v>46150</v>
      </c>
      <c r="G1151" t="n">
        <v>23389</v>
      </c>
      <c r="H1151" t="inlineStr">
        <is>
          <t>BANANA NANICA KG</t>
        </is>
      </c>
      <c r="I1151" t="inlineStr">
        <is>
          <t>ALIMENTOS</t>
        </is>
      </c>
      <c r="J1151" t="n">
        <v>4</v>
      </c>
      <c r="K1151" t="inlineStr">
        <is>
          <t>KG</t>
        </is>
      </c>
      <c r="L1151" t="n">
        <v>18.4</v>
      </c>
      <c r="M1151" t="n">
        <v>4.6</v>
      </c>
      <c r="N1151" t="inlineStr">
        <is>
          <t>ALIMENTOS</t>
        </is>
      </c>
      <c r="O1151" t="inlineStr">
        <is>
          <t>05/2026</t>
        </is>
      </c>
    </row>
    <row r="1152">
      <c r="A1152" t="n">
        <v>234577</v>
      </c>
      <c r="B1152" t="n">
        <v>122</v>
      </c>
      <c r="C1152" t="inlineStr">
        <is>
          <t>Arcos</t>
        </is>
      </c>
      <c r="D1152" t="inlineStr">
        <is>
          <t>CECILIA TSUYACO ARAKI SILVA LTDA</t>
        </is>
      </c>
      <c r="E1152" t="inlineStr">
        <is>
          <t>391577</t>
        </is>
      </c>
      <c r="F1152" s="550" t="n">
        <v>46150</v>
      </c>
      <c r="G1152" t="n">
        <v>19488</v>
      </c>
      <c r="H1152" t="inlineStr">
        <is>
          <t>CEBOLINHA KG</t>
        </is>
      </c>
      <c r="I1152" t="inlineStr">
        <is>
          <t>ALIMENTOS</t>
        </is>
      </c>
      <c r="J1152" t="n">
        <v>0.6</v>
      </c>
      <c r="K1152" t="inlineStr">
        <is>
          <t>KG</t>
        </is>
      </c>
      <c r="L1152" t="n">
        <v>6.6</v>
      </c>
      <c r="M1152" t="n">
        <v>11</v>
      </c>
      <c r="N1152" t="inlineStr">
        <is>
          <t>ALIMENTOS</t>
        </is>
      </c>
      <c r="O1152" t="inlineStr">
        <is>
          <t>05/2026</t>
        </is>
      </c>
    </row>
    <row r="1153">
      <c r="A1153" t="n">
        <v>234577</v>
      </c>
      <c r="B1153" t="n">
        <v>122</v>
      </c>
      <c r="C1153" t="inlineStr">
        <is>
          <t>Arcos</t>
        </is>
      </c>
      <c r="D1153" t="inlineStr">
        <is>
          <t>CECILIA TSUYACO ARAKI SILVA LTDA</t>
        </is>
      </c>
      <c r="E1153" t="inlineStr">
        <is>
          <t>391577</t>
        </is>
      </c>
      <c r="F1153" s="550" t="n">
        <v>46150</v>
      </c>
      <c r="G1153" t="n">
        <v>19502</v>
      </c>
      <c r="H1153" t="inlineStr">
        <is>
          <t>ALFACE CRESPA ROXA KG</t>
        </is>
      </c>
      <c r="I1153" t="inlineStr">
        <is>
          <t>ALIMENTOS</t>
        </is>
      </c>
      <c r="J1153" t="n">
        <v>0.6</v>
      </c>
      <c r="K1153" t="inlineStr">
        <is>
          <t>KG</t>
        </is>
      </c>
      <c r="L1153" t="n">
        <v>9.9</v>
      </c>
      <c r="M1153" t="n">
        <v>16.5</v>
      </c>
      <c r="N1153" t="inlineStr">
        <is>
          <t>ALIMENTOS</t>
        </is>
      </c>
      <c r="O1153" t="inlineStr">
        <is>
          <t>05/2026</t>
        </is>
      </c>
    </row>
    <row r="1154">
      <c r="A1154" t="n">
        <v>234577</v>
      </c>
      <c r="B1154" t="n">
        <v>122</v>
      </c>
      <c r="C1154" t="inlineStr">
        <is>
          <t>Arcos</t>
        </is>
      </c>
      <c r="D1154" t="inlineStr">
        <is>
          <t>CECILIA TSUYACO ARAKI SILVA LTDA</t>
        </is>
      </c>
      <c r="E1154" t="inlineStr">
        <is>
          <t>391577</t>
        </is>
      </c>
      <c r="F1154" s="550" t="n">
        <v>46150</v>
      </c>
      <c r="G1154" t="n">
        <v>19498</v>
      </c>
      <c r="H1154" t="inlineStr">
        <is>
          <t>ALFACE ROMANA KG</t>
        </is>
      </c>
      <c r="I1154" t="inlineStr">
        <is>
          <t>ALIMENTOS</t>
        </is>
      </c>
      <c r="J1154" t="n">
        <v>0.6</v>
      </c>
      <c r="K1154" t="inlineStr">
        <is>
          <t>KG</t>
        </is>
      </c>
      <c r="L1154" t="n">
        <v>7.2</v>
      </c>
      <c r="M1154" t="n">
        <v>12</v>
      </c>
      <c r="N1154" t="inlineStr">
        <is>
          <t>ALIMENTOS</t>
        </is>
      </c>
      <c r="O1154" t="inlineStr">
        <is>
          <t>05/2026</t>
        </is>
      </c>
    </row>
    <row r="1155">
      <c r="A1155" t="n">
        <v>234577</v>
      </c>
      <c r="B1155" t="n">
        <v>122</v>
      </c>
      <c r="C1155" t="inlineStr">
        <is>
          <t>Arcos</t>
        </is>
      </c>
      <c r="D1155" t="inlineStr">
        <is>
          <t>CECILIA TSUYACO ARAKI SILVA LTDA</t>
        </is>
      </c>
      <c r="E1155" t="inlineStr">
        <is>
          <t>391577</t>
        </is>
      </c>
      <c r="F1155" s="550" t="n">
        <v>46150</v>
      </c>
      <c r="G1155" t="n">
        <v>19759</v>
      </c>
      <c r="H1155" t="inlineStr">
        <is>
          <t>LARANJA BAHIA KG</t>
        </is>
      </c>
      <c r="I1155" t="inlineStr">
        <is>
          <t>ALIMENTOS</t>
        </is>
      </c>
      <c r="J1155" t="n">
        <v>5</v>
      </c>
      <c r="K1155" t="inlineStr">
        <is>
          <t>KG</t>
        </is>
      </c>
      <c r="L1155" t="n">
        <v>45</v>
      </c>
      <c r="M1155" t="n">
        <v>9</v>
      </c>
      <c r="N1155" t="inlineStr">
        <is>
          <t>ALIMENTOS</t>
        </is>
      </c>
      <c r="O1155" t="inlineStr">
        <is>
          <t>05/2026</t>
        </is>
      </c>
    </row>
    <row r="1156">
      <c r="A1156" t="n">
        <v>234577</v>
      </c>
      <c r="B1156" t="n">
        <v>122</v>
      </c>
      <c r="C1156" t="inlineStr">
        <is>
          <t>Arcos</t>
        </is>
      </c>
      <c r="D1156" t="inlineStr">
        <is>
          <t>CECILIA TSUYACO ARAKI SILVA LTDA</t>
        </is>
      </c>
      <c r="E1156" t="inlineStr">
        <is>
          <t>391577</t>
        </is>
      </c>
      <c r="F1156" s="550" t="n">
        <v>46150</v>
      </c>
      <c r="G1156" t="n">
        <v>25647</v>
      </c>
      <c r="H1156" t="inlineStr">
        <is>
          <t>ACELGA BOK CHOY KG</t>
        </is>
      </c>
      <c r="I1156" t="inlineStr">
        <is>
          <t>ALIMENTOS</t>
        </is>
      </c>
      <c r="J1156" t="n">
        <v>1</v>
      </c>
      <c r="K1156" t="inlineStr">
        <is>
          <t>KG</t>
        </is>
      </c>
      <c r="L1156" t="n">
        <v>20</v>
      </c>
      <c r="M1156" t="n">
        <v>20</v>
      </c>
      <c r="N1156" t="inlineStr">
        <is>
          <t>ALIMENTOS</t>
        </is>
      </c>
      <c r="O1156" t="inlineStr">
        <is>
          <t>05/2026</t>
        </is>
      </c>
    </row>
    <row r="1157">
      <c r="A1157" t="n">
        <v>234577</v>
      </c>
      <c r="B1157" t="n">
        <v>122</v>
      </c>
      <c r="C1157" t="inlineStr">
        <is>
          <t>Arcos</t>
        </is>
      </c>
      <c r="D1157" t="inlineStr">
        <is>
          <t>CECILIA TSUYACO ARAKI SILVA LTDA</t>
        </is>
      </c>
      <c r="E1157" t="inlineStr">
        <is>
          <t>391577</t>
        </is>
      </c>
      <c r="F1157" s="550" t="n">
        <v>46150</v>
      </c>
      <c r="G1157" t="n">
        <v>19751</v>
      </c>
      <c r="H1157" t="inlineStr">
        <is>
          <t>LIMAO SICILIANO KG</t>
        </is>
      </c>
      <c r="I1157" t="inlineStr">
        <is>
          <t>ALIMENTOS</t>
        </is>
      </c>
      <c r="J1157" t="n">
        <v>6</v>
      </c>
      <c r="K1157" t="inlineStr">
        <is>
          <t>KG</t>
        </is>
      </c>
      <c r="L1157" t="n">
        <v>51</v>
      </c>
      <c r="M1157" t="n">
        <v>8.5</v>
      </c>
      <c r="N1157" t="inlineStr">
        <is>
          <t>ALIMENTOS</t>
        </is>
      </c>
      <c r="O1157" t="inlineStr">
        <is>
          <t>05/2026</t>
        </is>
      </c>
    </row>
    <row r="1158">
      <c r="A1158" t="n">
        <v>234577</v>
      </c>
      <c r="B1158" t="n">
        <v>122</v>
      </c>
      <c r="C1158" t="inlineStr">
        <is>
          <t>Arcos</t>
        </is>
      </c>
      <c r="D1158" t="inlineStr">
        <is>
          <t>CECILIA TSUYACO ARAKI SILVA LTDA</t>
        </is>
      </c>
      <c r="E1158" t="inlineStr">
        <is>
          <t>391577</t>
        </is>
      </c>
      <c r="F1158" s="550" t="n">
        <v>46150</v>
      </c>
      <c r="G1158" t="n">
        <v>19503</v>
      </c>
      <c r="H1158" t="inlineStr">
        <is>
          <t>ALFACE CRESPA KG</t>
        </is>
      </c>
      <c r="I1158" t="inlineStr">
        <is>
          <t>ALIMENTOS</t>
        </is>
      </c>
      <c r="J1158" t="n">
        <v>0.6</v>
      </c>
      <c r="K1158" t="inlineStr">
        <is>
          <t>KG</t>
        </is>
      </c>
      <c r="L1158" t="n">
        <v>5.4</v>
      </c>
      <c r="M1158" t="n">
        <v>9</v>
      </c>
      <c r="N1158" t="inlineStr">
        <is>
          <t>ALIMENTOS</t>
        </is>
      </c>
      <c r="O1158" t="inlineStr">
        <is>
          <t>05/2026</t>
        </is>
      </c>
    </row>
    <row r="1159">
      <c r="A1159" t="n">
        <v>234577</v>
      </c>
      <c r="B1159" t="n">
        <v>122</v>
      </c>
      <c r="C1159" t="inlineStr">
        <is>
          <t>Arcos</t>
        </is>
      </c>
      <c r="D1159" t="inlineStr">
        <is>
          <t>CECILIA TSUYACO ARAKI SILVA LTDA</t>
        </is>
      </c>
      <c r="E1159" t="inlineStr">
        <is>
          <t>391577</t>
        </is>
      </c>
      <c r="F1159" s="550" t="n">
        <v>46150</v>
      </c>
      <c r="G1159" t="n">
        <v>23390</v>
      </c>
      <c r="H1159" t="inlineStr">
        <is>
          <t>BANANA DA TERRA KG</t>
        </is>
      </c>
      <c r="I1159" t="inlineStr">
        <is>
          <t>ALIMENTOS</t>
        </is>
      </c>
      <c r="J1159" t="n">
        <v>6</v>
      </c>
      <c r="K1159" t="inlineStr">
        <is>
          <t>KG</t>
        </is>
      </c>
      <c r="L1159" t="n">
        <v>46.8</v>
      </c>
      <c r="M1159" t="n">
        <v>7.8</v>
      </c>
      <c r="N1159" t="inlineStr">
        <is>
          <t>ALIMENTOS</t>
        </is>
      </c>
      <c r="O1159" t="inlineStr">
        <is>
          <t>05/2026</t>
        </is>
      </c>
    </row>
    <row r="1160">
      <c r="A1160" t="n">
        <v>234577</v>
      </c>
      <c r="B1160" t="n">
        <v>122</v>
      </c>
      <c r="C1160" t="inlineStr">
        <is>
          <t>Arcos</t>
        </is>
      </c>
      <c r="D1160" t="inlineStr">
        <is>
          <t>CECILIA TSUYACO ARAKI SILVA LTDA</t>
        </is>
      </c>
      <c r="E1160" t="inlineStr">
        <is>
          <t>391577</t>
        </is>
      </c>
      <c r="F1160" s="550" t="n">
        <v>46150</v>
      </c>
      <c r="G1160" t="n">
        <v>24509</v>
      </c>
      <c r="H1160" t="inlineStr">
        <is>
          <t>CEBOLA BRANCA KG</t>
        </is>
      </c>
      <c r="I1160" t="inlineStr">
        <is>
          <t>ALIMENTOS</t>
        </is>
      </c>
      <c r="J1160" t="n">
        <v>20</v>
      </c>
      <c r="K1160" t="inlineStr">
        <is>
          <t>KG</t>
        </is>
      </c>
      <c r="L1160" t="n">
        <v>90</v>
      </c>
      <c r="M1160" t="n">
        <v>4.5</v>
      </c>
      <c r="N1160" t="inlineStr">
        <is>
          <t>ALIMENTOS</t>
        </is>
      </c>
      <c r="O1160" t="inlineStr">
        <is>
          <t>05/2026</t>
        </is>
      </c>
    </row>
    <row r="1161">
      <c r="A1161" t="n">
        <v>234577</v>
      </c>
      <c r="B1161" t="n">
        <v>122</v>
      </c>
      <c r="C1161" t="inlineStr">
        <is>
          <t>Arcos</t>
        </is>
      </c>
      <c r="D1161" t="inlineStr">
        <is>
          <t>CECILIA TSUYACO ARAKI SILVA LTDA</t>
        </is>
      </c>
      <c r="E1161" t="inlineStr">
        <is>
          <t>391577</t>
        </is>
      </c>
      <c r="F1161" s="550" t="n">
        <v>46150</v>
      </c>
      <c r="G1161" t="n">
        <v>19846</v>
      </c>
      <c r="H1161" t="inlineStr">
        <is>
          <t>BROTO DE MOYASHI GRANEL KG</t>
        </is>
      </c>
      <c r="I1161" t="inlineStr">
        <is>
          <t>ALIMENTOS</t>
        </is>
      </c>
      <c r="J1161" t="n">
        <v>0.5</v>
      </c>
      <c r="K1161" t="inlineStr">
        <is>
          <t>KG</t>
        </is>
      </c>
      <c r="L1161" t="n">
        <v>10.5</v>
      </c>
      <c r="M1161" t="n">
        <v>21</v>
      </c>
      <c r="N1161" t="inlineStr">
        <is>
          <t>ALIMENTOS</t>
        </is>
      </c>
      <c r="O1161" t="inlineStr">
        <is>
          <t>05/2026</t>
        </is>
      </c>
    </row>
    <row r="1162">
      <c r="A1162" t="n">
        <v>234577</v>
      </c>
      <c r="B1162" t="n">
        <v>122</v>
      </c>
      <c r="C1162" t="inlineStr">
        <is>
          <t>Arcos</t>
        </is>
      </c>
      <c r="D1162" t="inlineStr">
        <is>
          <t>CECILIA TSUYACO ARAKI SILVA LTDA</t>
        </is>
      </c>
      <c r="E1162" t="inlineStr">
        <is>
          <t>391577</t>
        </is>
      </c>
      <c r="F1162" s="550" t="n">
        <v>46150</v>
      </c>
      <c r="G1162" t="n">
        <v>19476</v>
      </c>
      <c r="H1162" t="inlineStr">
        <is>
          <t>MANJERICAO KG</t>
        </is>
      </c>
      <c r="I1162" t="inlineStr">
        <is>
          <t>ALIMENTOS</t>
        </is>
      </c>
      <c r="J1162" t="n">
        <v>0.4</v>
      </c>
      <c r="K1162" t="inlineStr">
        <is>
          <t>KG</t>
        </is>
      </c>
      <c r="L1162" t="n">
        <v>25.2</v>
      </c>
      <c r="M1162" t="n">
        <v>63</v>
      </c>
      <c r="N1162" t="inlineStr">
        <is>
          <t>ALIMENTOS</t>
        </is>
      </c>
      <c r="O1162" t="inlineStr">
        <is>
          <t>05/2026</t>
        </is>
      </c>
    </row>
    <row r="1163">
      <c r="A1163" t="n">
        <v>234577</v>
      </c>
      <c r="B1163" t="n">
        <v>122</v>
      </c>
      <c r="C1163" t="inlineStr">
        <is>
          <t>Arcos</t>
        </is>
      </c>
      <c r="D1163" t="inlineStr">
        <is>
          <t>CECILIA TSUYACO ARAKI SILVA LTDA</t>
        </is>
      </c>
      <c r="E1163" t="inlineStr">
        <is>
          <t>391577</t>
        </is>
      </c>
      <c r="F1163" s="550" t="n">
        <v>46150</v>
      </c>
      <c r="G1163" t="n">
        <v>19632</v>
      </c>
      <c r="H1163" t="inlineStr">
        <is>
          <t>BETERRABA KG</t>
        </is>
      </c>
      <c r="I1163" t="inlineStr">
        <is>
          <t>ALIMENTOS</t>
        </is>
      </c>
      <c r="J1163" t="n">
        <v>4</v>
      </c>
      <c r="K1163" t="inlineStr">
        <is>
          <t>KG</t>
        </is>
      </c>
      <c r="L1163" t="n">
        <v>22</v>
      </c>
      <c r="M1163" t="n">
        <v>5.5</v>
      </c>
      <c r="N1163" t="inlineStr">
        <is>
          <t>ALIMENTOS</t>
        </is>
      </c>
      <c r="O1163" t="inlineStr">
        <is>
          <t>05/2026</t>
        </is>
      </c>
    </row>
    <row r="1164">
      <c r="A1164" t="n">
        <v>234577</v>
      </c>
      <c r="B1164" t="n">
        <v>122</v>
      </c>
      <c r="C1164" t="inlineStr">
        <is>
          <t>Arcos</t>
        </is>
      </c>
      <c r="D1164" t="inlineStr">
        <is>
          <t>CECILIA TSUYACO ARAKI SILVA LTDA</t>
        </is>
      </c>
      <c r="E1164" t="inlineStr">
        <is>
          <t>391577</t>
        </is>
      </c>
      <c r="F1164" s="550" t="n">
        <v>46150</v>
      </c>
      <c r="G1164" t="n">
        <v>19539</v>
      </c>
      <c r="H1164" t="inlineStr">
        <is>
          <t>TOMATE MOLHO ITALIANO KG</t>
        </is>
      </c>
      <c r="I1164" t="inlineStr">
        <is>
          <t>ALIMENTOS</t>
        </is>
      </c>
      <c r="J1164" t="n">
        <v>10</v>
      </c>
      <c r="K1164" t="inlineStr">
        <is>
          <t>KG</t>
        </is>
      </c>
      <c r="L1164" t="n">
        <v>84</v>
      </c>
      <c r="M1164" t="n">
        <v>8.4</v>
      </c>
      <c r="N1164" t="inlineStr">
        <is>
          <t>ALIMENTOS</t>
        </is>
      </c>
      <c r="O1164" t="inlineStr">
        <is>
          <t>05/2026</t>
        </is>
      </c>
    </row>
    <row r="1165">
      <c r="A1165" t="n">
        <v>234575</v>
      </c>
      <c r="B1165" t="n">
        <v>122</v>
      </c>
      <c r="C1165" t="inlineStr">
        <is>
          <t>Arcos</t>
        </is>
      </c>
      <c r="D1165" t="inlineStr">
        <is>
          <t>CECILIA TSUYACO ARAKI SILVA LTDA</t>
        </is>
      </c>
      <c r="E1165" t="inlineStr">
        <is>
          <t>391536</t>
        </is>
      </c>
      <c r="F1165" s="550" t="n">
        <v>46150</v>
      </c>
      <c r="G1165" t="n">
        <v>23095</v>
      </c>
      <c r="H1165" t="inlineStr">
        <is>
          <t>OVO CAIPIRA UN</t>
        </is>
      </c>
      <c r="I1165" t="inlineStr">
        <is>
          <t>ALIMENTOS</t>
        </is>
      </c>
      <c r="J1165" t="n">
        <v>220</v>
      </c>
      <c r="K1165" t="inlineStr">
        <is>
          <t>UN</t>
        </is>
      </c>
      <c r="L1165" t="n">
        <v>242</v>
      </c>
      <c r="M1165" t="n">
        <v>1.1</v>
      </c>
      <c r="N1165" t="inlineStr">
        <is>
          <t>ALIMENTOS</t>
        </is>
      </c>
      <c r="O1165" t="inlineStr">
        <is>
          <t>05/2026</t>
        </is>
      </c>
    </row>
    <row r="1166">
      <c r="A1166" t="n">
        <v>234575</v>
      </c>
      <c r="B1166" t="n">
        <v>122</v>
      </c>
      <c r="C1166" t="inlineStr">
        <is>
          <t>Arcos</t>
        </is>
      </c>
      <c r="D1166" t="inlineStr">
        <is>
          <t>CECILIA TSUYACO ARAKI SILVA LTDA</t>
        </is>
      </c>
      <c r="E1166" t="inlineStr">
        <is>
          <t>391536</t>
        </is>
      </c>
      <c r="F1166" s="550" t="n">
        <v>46150</v>
      </c>
      <c r="G1166" t="n">
        <v>23361</v>
      </c>
      <c r="H1166" t="inlineStr">
        <is>
          <t>LARANJA PERA KG</t>
        </is>
      </c>
      <c r="I1166" t="inlineStr">
        <is>
          <t>ALIMENTOS</t>
        </is>
      </c>
      <c r="J1166" t="n">
        <v>60</v>
      </c>
      <c r="K1166" t="inlineStr">
        <is>
          <t>KG</t>
        </is>
      </c>
      <c r="L1166" t="n">
        <v>165</v>
      </c>
      <c r="M1166" t="n">
        <v>2.75</v>
      </c>
      <c r="N1166" t="inlineStr">
        <is>
          <t>ALIMENTOS</t>
        </is>
      </c>
      <c r="O1166" t="inlineStr">
        <is>
          <t>05/2026</t>
        </is>
      </c>
    </row>
    <row r="1167">
      <c r="A1167" t="n">
        <v>234572</v>
      </c>
      <c r="B1167" t="n">
        <v>122</v>
      </c>
      <c r="C1167" t="inlineStr">
        <is>
          <t>Arcos</t>
        </is>
      </c>
      <c r="D1167" t="inlineStr">
        <is>
          <t>DTK COMERCIO DE ALIMENTOS LTDA</t>
        </is>
      </c>
      <c r="E1167" t="inlineStr">
        <is>
          <t>79437</t>
        </is>
      </c>
      <c r="F1167" s="550" t="n">
        <v>46155</v>
      </c>
      <c r="G1167" t="n">
        <v>20645</v>
      </c>
      <c r="H1167" t="inlineStr">
        <is>
          <t>MILHO VERDE QUERO C/2KG</t>
        </is>
      </c>
      <c r="I1167" t="inlineStr">
        <is>
          <t>ALIMENTOS</t>
        </is>
      </c>
      <c r="J1167" t="n">
        <v>12</v>
      </c>
      <c r="K1167" t="inlineStr">
        <is>
          <t>Lt</t>
        </is>
      </c>
      <c r="L1167" t="n">
        <v>275.76</v>
      </c>
      <c r="M1167" t="n">
        <v>22.98</v>
      </c>
      <c r="N1167" t="inlineStr">
        <is>
          <t>ALIMENTOS</t>
        </is>
      </c>
      <c r="O1167" t="inlineStr">
        <is>
          <t>05/2026</t>
        </is>
      </c>
    </row>
    <row r="1168">
      <c r="A1168" t="n">
        <v>234572</v>
      </c>
      <c r="B1168" t="n">
        <v>122</v>
      </c>
      <c r="C1168" t="inlineStr">
        <is>
          <t>Arcos</t>
        </is>
      </c>
      <c r="D1168" t="inlineStr">
        <is>
          <t>DTK COMERCIO DE ALIMENTOS LTDA</t>
        </is>
      </c>
      <c r="E1168" t="inlineStr">
        <is>
          <t>79437</t>
        </is>
      </c>
      <c r="F1168" s="550" t="n">
        <v>46155</v>
      </c>
      <c r="G1168" t="n">
        <v>20421</v>
      </c>
      <c r="H1168" t="inlineStr">
        <is>
          <t>COUSCOUS MARROQUINO PAGANINI 500G</t>
        </is>
      </c>
      <c r="I1168" t="inlineStr">
        <is>
          <t>ALIMENTOS</t>
        </is>
      </c>
      <c r="J1168" t="n">
        <v>20</v>
      </c>
      <c r="K1168" t="inlineStr">
        <is>
          <t>UN</t>
        </is>
      </c>
      <c r="L1168" t="n">
        <v>356</v>
      </c>
      <c r="M1168" t="n">
        <v>17.8</v>
      </c>
      <c r="N1168" t="inlineStr">
        <is>
          <t>ALIMENTOS</t>
        </is>
      </c>
      <c r="O1168" t="inlineStr">
        <is>
          <t>05/2026</t>
        </is>
      </c>
    </row>
    <row r="1169">
      <c r="A1169" t="n">
        <v>234570</v>
      </c>
      <c r="B1169" t="n">
        <v>122</v>
      </c>
      <c r="C1169" t="inlineStr">
        <is>
          <t>Arcos</t>
        </is>
      </c>
      <c r="D1169" t="inlineStr">
        <is>
          <t>EMPORIO M&amp;L COMERCIO DE ALIM E BEBIDAS LTDA</t>
        </is>
      </c>
      <c r="E1169" t="inlineStr">
        <is>
          <t>512137</t>
        </is>
      </c>
      <c r="F1169" s="550" t="n">
        <v>46148</v>
      </c>
      <c r="G1169" t="n">
        <v>19339</v>
      </c>
      <c r="H1169" t="inlineStr">
        <is>
          <t>QUEIJO MINAS PADRAO BRINCO OURO C/500G KG</t>
        </is>
      </c>
      <c r="I1169" t="inlineStr">
        <is>
          <t>ALIMENTOS</t>
        </is>
      </c>
      <c r="J1169" t="n">
        <v>4.72</v>
      </c>
      <c r="K1169" t="inlineStr">
        <is>
          <t>Kg</t>
        </is>
      </c>
      <c r="L1169" t="n">
        <v>348.81</v>
      </c>
      <c r="M1169" t="n">
        <v>73.900424</v>
      </c>
      <c r="N1169" t="inlineStr">
        <is>
          <t>ALIMENTOS</t>
        </is>
      </c>
      <c r="O1169" t="inlineStr">
        <is>
          <t>05/2026</t>
        </is>
      </c>
    </row>
    <row r="1170">
      <c r="A1170" t="n">
        <v>234567</v>
      </c>
      <c r="B1170" t="n">
        <v>122</v>
      </c>
      <c r="C1170" t="inlineStr">
        <is>
          <t>Arcos</t>
        </is>
      </c>
      <c r="D1170" t="inlineStr">
        <is>
          <t>EMPORIO M&amp;L COMERCIO DE ALIM E BEBIDAS LTDA</t>
        </is>
      </c>
      <c r="E1170" t="inlineStr">
        <is>
          <t>512076</t>
        </is>
      </c>
      <c r="F1170" s="550" t="n">
        <v>46148</v>
      </c>
      <c r="G1170" t="n">
        <v>21078</v>
      </c>
      <c r="H1170" t="inlineStr">
        <is>
          <t>ADOCANTE SUCRALOSE SACHE LINEA 1000X5GR</t>
        </is>
      </c>
      <c r="I1170" t="inlineStr">
        <is>
          <t>ALIMENTOS</t>
        </is>
      </c>
      <c r="J1170" t="n">
        <v>2</v>
      </c>
      <c r="K1170" t="inlineStr">
        <is>
          <t>N/A</t>
        </is>
      </c>
      <c r="L1170" t="n">
        <v>99.8</v>
      </c>
      <c r="M1170" t="n">
        <v>49.9</v>
      </c>
      <c r="N1170" t="inlineStr">
        <is>
          <t>ALIMENTOS</t>
        </is>
      </c>
      <c r="O1170" t="inlineStr">
        <is>
          <t>05/2026</t>
        </is>
      </c>
    </row>
    <row r="1171">
      <c r="A1171" t="n">
        <v>234567</v>
      </c>
      <c r="B1171" t="n">
        <v>122</v>
      </c>
      <c r="C1171" t="inlineStr">
        <is>
          <t>Arcos</t>
        </is>
      </c>
      <c r="D1171" t="inlineStr">
        <is>
          <t>EMPORIO M&amp;L COMERCIO DE ALIM E BEBIDAS LTDA</t>
        </is>
      </c>
      <c r="E1171" t="inlineStr">
        <is>
          <t>512076</t>
        </is>
      </c>
      <c r="F1171" s="550" t="n">
        <v>46148</v>
      </c>
      <c r="G1171" t="n">
        <v>20117</v>
      </c>
      <c r="H1171" t="inlineStr">
        <is>
          <t>MASSA FOLHADA AROSA 1KG UN</t>
        </is>
      </c>
      <c r="I1171" t="inlineStr">
        <is>
          <t>ALIMENTOS</t>
        </is>
      </c>
      <c r="J1171" t="n">
        <v>20</v>
      </c>
      <c r="K1171" t="inlineStr">
        <is>
          <t>UN</t>
        </is>
      </c>
      <c r="L1171" t="n">
        <v>770</v>
      </c>
      <c r="M1171" t="n">
        <v>38.5</v>
      </c>
      <c r="N1171" t="inlineStr">
        <is>
          <t>ALIMENTOS</t>
        </is>
      </c>
      <c r="O1171" t="inlineStr">
        <is>
          <t>05/2026</t>
        </is>
      </c>
    </row>
    <row r="1172">
      <c r="A1172" t="n">
        <v>234567</v>
      </c>
      <c r="B1172" t="n">
        <v>122</v>
      </c>
      <c r="C1172" t="inlineStr">
        <is>
          <t>Arcos</t>
        </is>
      </c>
      <c r="D1172" t="inlineStr">
        <is>
          <t>EMPORIO M&amp;L COMERCIO DE ALIM E BEBIDAS LTDA</t>
        </is>
      </c>
      <c r="E1172" t="inlineStr">
        <is>
          <t>512076</t>
        </is>
      </c>
      <c r="F1172" s="550" t="n">
        <v>46148</v>
      </c>
      <c r="G1172" t="n">
        <v>19973</v>
      </c>
      <c r="H1172" t="inlineStr">
        <is>
          <t>MOLHO SHOYO TRADICIONAL SAKURA C/1,010L UN</t>
        </is>
      </c>
      <c r="I1172" t="inlineStr">
        <is>
          <t>ALIMENTOS</t>
        </is>
      </c>
      <c r="J1172" t="n">
        <v>6</v>
      </c>
      <c r="K1172" t="inlineStr">
        <is>
          <t>UN</t>
        </is>
      </c>
      <c r="L1172" t="n">
        <v>96</v>
      </c>
      <c r="M1172" t="n">
        <v>16</v>
      </c>
      <c r="N1172" t="inlineStr">
        <is>
          <t>ALIMENTOS</t>
        </is>
      </c>
      <c r="O1172" t="inlineStr">
        <is>
          <t>05/2026</t>
        </is>
      </c>
    </row>
    <row r="1173">
      <c r="A1173" t="n">
        <v>234567</v>
      </c>
      <c r="B1173" t="n">
        <v>122</v>
      </c>
      <c r="C1173" t="inlineStr">
        <is>
          <t>Arcos</t>
        </is>
      </c>
      <c r="D1173" t="inlineStr">
        <is>
          <t>EMPORIO M&amp;L COMERCIO DE ALIM E BEBIDAS LTDA</t>
        </is>
      </c>
      <c r="E1173" t="inlineStr">
        <is>
          <t>512076</t>
        </is>
      </c>
      <c r="F1173" s="550" t="n">
        <v>46148</v>
      </c>
      <c r="G1173" t="n">
        <v>19415</v>
      </c>
      <c r="H1173" t="inlineStr">
        <is>
          <t>MARGARINA COM SAL QUALY 500G UN</t>
        </is>
      </c>
      <c r="I1173" t="inlineStr">
        <is>
          <t>ALIMENTOS</t>
        </is>
      </c>
      <c r="J1173" t="n">
        <v>12</v>
      </c>
      <c r="K1173" t="inlineStr">
        <is>
          <t>UN</t>
        </is>
      </c>
      <c r="L1173" t="n">
        <v>105.6</v>
      </c>
      <c r="M1173" t="n">
        <v>8.800000000000001</v>
      </c>
      <c r="N1173" t="inlineStr">
        <is>
          <t>ALIMENTOS</t>
        </is>
      </c>
      <c r="O1173" t="inlineStr">
        <is>
          <t>05/2026</t>
        </is>
      </c>
    </row>
    <row r="1174">
      <c r="A1174" t="n">
        <v>234567</v>
      </c>
      <c r="B1174" t="n">
        <v>122</v>
      </c>
      <c r="C1174" t="inlineStr">
        <is>
          <t>Arcos</t>
        </is>
      </c>
      <c r="D1174" t="inlineStr">
        <is>
          <t>EMPORIO M&amp;L COMERCIO DE ALIM E BEBIDAS LTDA</t>
        </is>
      </c>
      <c r="E1174" t="inlineStr">
        <is>
          <t>512076</t>
        </is>
      </c>
      <c r="F1174" s="550" t="n">
        <v>46148</v>
      </c>
      <c r="G1174" t="n">
        <v>20136</v>
      </c>
      <c r="H1174" t="inlineStr">
        <is>
          <t>MACARRAO ESPAGUETE C/ OVOS ADRIA C/500G</t>
        </is>
      </c>
      <c r="I1174" t="inlineStr">
        <is>
          <t>ALIMENTOS</t>
        </is>
      </c>
      <c r="J1174" t="n">
        <v>6</v>
      </c>
      <c r="K1174" t="inlineStr">
        <is>
          <t>PC</t>
        </is>
      </c>
      <c r="L1174" t="n">
        <v>25.2</v>
      </c>
      <c r="M1174" t="n">
        <v>4.2</v>
      </c>
      <c r="N1174" t="inlineStr">
        <is>
          <t>ALIMENTOS</t>
        </is>
      </c>
      <c r="O1174" t="inlineStr">
        <is>
          <t>05/2026</t>
        </is>
      </c>
    </row>
    <row r="1175">
      <c r="A1175" t="n">
        <v>234567</v>
      </c>
      <c r="B1175" t="n">
        <v>122</v>
      </c>
      <c r="C1175" t="inlineStr">
        <is>
          <t>Arcos</t>
        </is>
      </c>
      <c r="D1175" t="inlineStr">
        <is>
          <t>EMPORIO M&amp;L COMERCIO DE ALIM E BEBIDAS LTDA</t>
        </is>
      </c>
      <c r="E1175" t="inlineStr">
        <is>
          <t>512076</t>
        </is>
      </c>
      <c r="F1175" s="550" t="n">
        <v>46148</v>
      </c>
      <c r="G1175" t="n">
        <v>20410</v>
      </c>
      <c r="H1175" t="inlineStr">
        <is>
          <t>FARINHA DE MANDIOCA FINA YOKI 1KG</t>
        </is>
      </c>
      <c r="I1175" t="inlineStr">
        <is>
          <t>ALIMENTOS</t>
        </is>
      </c>
      <c r="J1175" t="n">
        <v>4</v>
      </c>
      <c r="K1175" t="inlineStr">
        <is>
          <t>PC</t>
        </is>
      </c>
      <c r="L1175" t="n">
        <v>50.6</v>
      </c>
      <c r="M1175" t="n">
        <v>12.65</v>
      </c>
      <c r="N1175" t="inlineStr">
        <is>
          <t>ALIMENTOS</t>
        </is>
      </c>
      <c r="O1175" t="inlineStr">
        <is>
          <t>05/2026</t>
        </is>
      </c>
    </row>
    <row r="1176">
      <c r="A1176" t="n">
        <v>234567</v>
      </c>
      <c r="B1176" t="n">
        <v>122</v>
      </c>
      <c r="C1176" t="inlineStr">
        <is>
          <t>Arcos</t>
        </is>
      </c>
      <c r="D1176" t="inlineStr">
        <is>
          <t>EMPORIO M&amp;L COMERCIO DE ALIM E BEBIDAS LTDA</t>
        </is>
      </c>
      <c r="E1176" t="inlineStr">
        <is>
          <t>512076</t>
        </is>
      </c>
      <c r="F1176" s="550" t="n">
        <v>46148</v>
      </c>
      <c r="G1176" t="n">
        <v>20385</v>
      </c>
      <c r="H1176" t="inlineStr">
        <is>
          <t>FARINHA DE MILHO FLOCAO YOKI 500GR</t>
        </is>
      </c>
      <c r="I1176" t="inlineStr">
        <is>
          <t>ALIMENTOS</t>
        </is>
      </c>
      <c r="J1176" t="n">
        <v>12</v>
      </c>
      <c r="K1176" t="inlineStr">
        <is>
          <t>UN</t>
        </is>
      </c>
      <c r="L1176" t="n">
        <v>59.4</v>
      </c>
      <c r="M1176" t="n">
        <v>4.95</v>
      </c>
      <c r="N1176" t="inlineStr">
        <is>
          <t>ALIMENTOS</t>
        </is>
      </c>
      <c r="O1176" t="inlineStr">
        <is>
          <t>05/2026</t>
        </is>
      </c>
    </row>
    <row r="1177">
      <c r="A1177" t="n">
        <v>234567</v>
      </c>
      <c r="B1177" t="n">
        <v>122</v>
      </c>
      <c r="C1177" t="inlineStr">
        <is>
          <t>Arcos</t>
        </is>
      </c>
      <c r="D1177" t="inlineStr">
        <is>
          <t>EMPORIO M&amp;L COMERCIO DE ALIM E BEBIDAS LTDA</t>
        </is>
      </c>
      <c r="E1177" t="inlineStr">
        <is>
          <t>512076</t>
        </is>
      </c>
      <c r="F1177" s="550" t="n">
        <v>46148</v>
      </c>
      <c r="G1177" t="n">
        <v>20202</v>
      </c>
      <c r="H1177" t="inlineStr">
        <is>
          <t>VINAGRE DE ARROZ CASTELO 750ML UN</t>
        </is>
      </c>
      <c r="I1177" t="inlineStr">
        <is>
          <t>ALIMENTOS</t>
        </is>
      </c>
      <c r="J1177" t="n">
        <v>6</v>
      </c>
      <c r="K1177" t="inlineStr">
        <is>
          <t>UN</t>
        </is>
      </c>
      <c r="L1177" t="n">
        <v>43.2</v>
      </c>
      <c r="M1177" t="n">
        <v>7.2</v>
      </c>
      <c r="N1177" t="inlineStr">
        <is>
          <t>ALIMENTOS</t>
        </is>
      </c>
      <c r="O1177" t="inlineStr">
        <is>
          <t>05/2026</t>
        </is>
      </c>
    </row>
    <row r="1178">
      <c r="A1178" t="n">
        <v>234567</v>
      </c>
      <c r="B1178" t="n">
        <v>122</v>
      </c>
      <c r="C1178" t="inlineStr">
        <is>
          <t>Arcos</t>
        </is>
      </c>
      <c r="D1178" t="inlineStr">
        <is>
          <t>EMPORIO M&amp;L COMERCIO DE ALIM E BEBIDAS LTDA</t>
        </is>
      </c>
      <c r="E1178" t="inlineStr">
        <is>
          <t>512076</t>
        </is>
      </c>
      <c r="F1178" s="550" t="n">
        <v>46148</v>
      </c>
      <c r="G1178" t="n">
        <v>20270</v>
      </c>
      <c r="H1178" t="inlineStr">
        <is>
          <t>CASTANHA DE CAJU CRUA W1 C/1KG</t>
        </is>
      </c>
      <c r="I1178" t="inlineStr">
        <is>
          <t>ALIMENTOS</t>
        </is>
      </c>
      <c r="J1178" t="n">
        <v>5</v>
      </c>
      <c r="K1178" t="inlineStr">
        <is>
          <t>PC</t>
        </is>
      </c>
      <c r="L1178" t="n">
        <v>423</v>
      </c>
      <c r="M1178" t="n">
        <v>84.59999999999999</v>
      </c>
      <c r="N1178" t="inlineStr">
        <is>
          <t>ALIMENTOS</t>
        </is>
      </c>
      <c r="O1178" t="inlineStr">
        <is>
          <t>05/2026</t>
        </is>
      </c>
    </row>
    <row r="1179">
      <c r="A1179" t="n">
        <v>234567</v>
      </c>
      <c r="B1179" t="n">
        <v>122</v>
      </c>
      <c r="C1179" t="inlineStr">
        <is>
          <t>Arcos</t>
        </is>
      </c>
      <c r="D1179" t="inlineStr">
        <is>
          <t>EMPORIO M&amp;L COMERCIO DE ALIM E BEBIDAS LTDA</t>
        </is>
      </c>
      <c r="E1179" t="inlineStr">
        <is>
          <t>512076</t>
        </is>
      </c>
      <c r="F1179" s="550" t="n">
        <v>46148</v>
      </c>
      <c r="G1179" t="n">
        <v>20488</v>
      </c>
      <c r="H1179" t="inlineStr">
        <is>
          <t>PRESUNTO COZIDO MAGRO SADIA KG</t>
        </is>
      </c>
      <c r="I1179" t="inlineStr">
        <is>
          <t>ALIMENTOS</t>
        </is>
      </c>
      <c r="J1179" t="n">
        <v>7.18</v>
      </c>
      <c r="K1179" t="inlineStr">
        <is>
          <t>KG</t>
        </is>
      </c>
      <c r="L1179" t="n">
        <v>214.97</v>
      </c>
      <c r="M1179" t="n">
        <v>29.940111</v>
      </c>
      <c r="N1179" t="inlineStr">
        <is>
          <t>ALIMENTOS</t>
        </is>
      </c>
      <c r="O1179" t="inlineStr">
        <is>
          <t>05/2026</t>
        </is>
      </c>
    </row>
    <row r="1180">
      <c r="A1180" t="n">
        <v>234567</v>
      </c>
      <c r="B1180" t="n">
        <v>122</v>
      </c>
      <c r="C1180" t="inlineStr">
        <is>
          <t>Arcos</t>
        </is>
      </c>
      <c r="D1180" t="inlineStr">
        <is>
          <t>EMPORIO M&amp;L COMERCIO DE ALIM E BEBIDAS LTDA</t>
        </is>
      </c>
      <c r="E1180" t="inlineStr">
        <is>
          <t>512076</t>
        </is>
      </c>
      <c r="F1180" s="550" t="n">
        <v>46148</v>
      </c>
      <c r="G1180" t="n">
        <v>24039</v>
      </c>
      <c r="H1180" t="inlineStr">
        <is>
          <t>AMENDOA INTEIRA CRUA SEM CASCA 1KG</t>
        </is>
      </c>
      <c r="I1180" t="inlineStr">
        <is>
          <t>ALIMENTOS</t>
        </is>
      </c>
      <c r="J1180" t="n">
        <v>5</v>
      </c>
      <c r="K1180" t="inlineStr">
        <is>
          <t>Kg</t>
        </is>
      </c>
      <c r="L1180" t="n">
        <v>347.75</v>
      </c>
      <c r="M1180" t="n">
        <v>69.55</v>
      </c>
      <c r="N1180" t="inlineStr">
        <is>
          <t>ALIMENTOS</t>
        </is>
      </c>
      <c r="O1180" t="inlineStr">
        <is>
          <t>05/2026</t>
        </is>
      </c>
    </row>
    <row r="1181">
      <c r="A1181" t="n">
        <v>234564</v>
      </c>
      <c r="B1181" t="n">
        <v>122</v>
      </c>
      <c r="C1181" t="inlineStr">
        <is>
          <t>Arcos</t>
        </is>
      </c>
      <c r="D1181" t="inlineStr">
        <is>
          <t>HORTIFRUTI CIUFFI LTDA</t>
        </is>
      </c>
      <c r="E1181" t="inlineStr">
        <is>
          <t>31757</t>
        </is>
      </c>
      <c r="F1181" s="550" t="n">
        <v>46158</v>
      </c>
      <c r="G1181" t="n">
        <v>24083</v>
      </c>
      <c r="H1181" t="inlineStr">
        <is>
          <t>BATATA ASTERIX GRAUDA NOIVA KG</t>
        </is>
      </c>
      <c r="I1181" t="inlineStr">
        <is>
          <t>ALIMENTOS</t>
        </is>
      </c>
      <c r="J1181" t="n">
        <v>50</v>
      </c>
      <c r="K1181" t="inlineStr">
        <is>
          <t>KG</t>
        </is>
      </c>
      <c r="L1181" t="n">
        <v>420</v>
      </c>
      <c r="M1181" t="n">
        <v>8.4</v>
      </c>
      <c r="N1181" t="inlineStr">
        <is>
          <t>ALIMENTOS</t>
        </is>
      </c>
      <c r="O1181" t="inlineStr">
        <is>
          <t>05/2026</t>
        </is>
      </c>
    </row>
    <row r="1182">
      <c r="A1182" t="n">
        <v>234562</v>
      </c>
      <c r="B1182" t="n">
        <v>122</v>
      </c>
      <c r="C1182" t="inlineStr">
        <is>
          <t>Arcos</t>
        </is>
      </c>
      <c r="D1182" t="inlineStr">
        <is>
          <t>DONA ZELDA LTDA</t>
        </is>
      </c>
      <c r="E1182" t="inlineStr">
        <is>
          <t>161</t>
        </is>
      </c>
      <c r="F1182" s="550" t="n">
        <v>46157</v>
      </c>
      <c r="G1182" t="n">
        <v>27399</v>
      </c>
      <c r="H1182" t="inlineStr">
        <is>
          <t>PAO DE QUEIJO TRAD LANCHE DONA ZELDA 25UN C/80GR - 2KG</t>
        </is>
      </c>
      <c r="I1182" t="inlineStr">
        <is>
          <t>ALIMENTOS</t>
        </is>
      </c>
      <c r="J1182" t="n">
        <v>10</v>
      </c>
      <c r="K1182" t="inlineStr">
        <is>
          <t>PC</t>
        </is>
      </c>
      <c r="L1182" t="n">
        <v>900</v>
      </c>
      <c r="M1182" t="n">
        <v>90</v>
      </c>
      <c r="N1182" t="inlineStr">
        <is>
          <t>ALIMENTOS</t>
        </is>
      </c>
      <c r="O1182" t="inlineStr">
        <is>
          <t>05/2026</t>
        </is>
      </c>
    </row>
    <row r="1183">
      <c r="A1183" t="n">
        <v>234560</v>
      </c>
      <c r="B1183" t="n">
        <v>122</v>
      </c>
      <c r="C1183" t="inlineStr">
        <is>
          <t>Arcos</t>
        </is>
      </c>
      <c r="D1183" t="inlineStr">
        <is>
          <t>GCT COMERCIO DE PRODUTOS ALIMENTICIOS LTDA</t>
        </is>
      </c>
      <c r="E1183" t="inlineStr">
        <is>
          <t>11723</t>
        </is>
      </c>
      <c r="F1183" s="550" t="n">
        <v>46160</v>
      </c>
      <c r="G1183" t="n">
        <v>28315</v>
      </c>
      <c r="H1183" t="inlineStr">
        <is>
          <t>GELO COLLINS 35X120 C/18 UN YCECODE</t>
        </is>
      </c>
      <c r="I1183" t="inlineStr">
        <is>
          <t>BEBIDAS</t>
        </is>
      </c>
      <c r="J1183" t="n">
        <v>7</v>
      </c>
      <c r="K1183" t="inlineStr">
        <is>
          <t>PC</t>
        </is>
      </c>
      <c r="L1183" t="n">
        <v>304.92</v>
      </c>
      <c r="M1183" t="n">
        <v>43.56</v>
      </c>
      <c r="N1183" t="inlineStr">
        <is>
          <t>BEBIDAS</t>
        </is>
      </c>
      <c r="O1183" t="inlineStr">
        <is>
          <t>05/2026</t>
        </is>
      </c>
    </row>
    <row r="1184">
      <c r="A1184" t="n">
        <v>234560</v>
      </c>
      <c r="B1184" t="n">
        <v>122</v>
      </c>
      <c r="C1184" t="inlineStr">
        <is>
          <t>Arcos</t>
        </is>
      </c>
      <c r="D1184" t="inlineStr">
        <is>
          <t>GCT COMERCIO DE PRODUTOS ALIMENTICIOS LTDA</t>
        </is>
      </c>
      <c r="E1184" t="inlineStr">
        <is>
          <t>11723</t>
        </is>
      </c>
      <c r="F1184" s="550" t="n">
        <v>46160</v>
      </c>
      <c r="G1184" t="n">
        <v>27340</v>
      </c>
      <c r="H1184" t="inlineStr">
        <is>
          <t>GELO RETANGULO 50X65MM C/25 UN YCECODE</t>
        </is>
      </c>
      <c r="I1184" t="inlineStr">
        <is>
          <t>BEBIDAS</t>
        </is>
      </c>
      <c r="J1184" t="n">
        <v>14</v>
      </c>
      <c r="K1184" t="inlineStr">
        <is>
          <t>PC</t>
        </is>
      </c>
      <c r="L1184" t="n">
        <v>750.6799999999999</v>
      </c>
      <c r="M1184" t="n">
        <v>53.62</v>
      </c>
      <c r="N1184" t="inlineStr">
        <is>
          <t>BEBIDAS</t>
        </is>
      </c>
      <c r="O1184" t="inlineStr">
        <is>
          <t>05/2026</t>
        </is>
      </c>
    </row>
    <row r="1185">
      <c r="A1185" t="n">
        <v>234560</v>
      </c>
      <c r="B1185" t="n">
        <v>122</v>
      </c>
      <c r="C1185" t="inlineStr">
        <is>
          <t>Arcos</t>
        </is>
      </c>
      <c r="D1185" t="inlineStr">
        <is>
          <t>GCT COMERCIO DE PRODUTOS ALIMENTICIOS LTDA</t>
        </is>
      </c>
      <c r="E1185" t="inlineStr">
        <is>
          <t>11723</t>
        </is>
      </c>
      <c r="F1185" s="550" t="n">
        <v>46160</v>
      </c>
      <c r="G1185" t="n">
        <v>28316</v>
      </c>
      <c r="H1185" t="inlineStr">
        <is>
          <t>GELO ESFERICO C/9UN YCECODE</t>
        </is>
      </c>
      <c r="I1185" t="inlineStr">
        <is>
          <t>BEBIDAS</t>
        </is>
      </c>
      <c r="J1185" t="n">
        <v>12</v>
      </c>
      <c r="K1185" t="inlineStr">
        <is>
          <t>PC</t>
        </is>
      </c>
      <c r="L1185" t="n">
        <v>468.6</v>
      </c>
      <c r="M1185" t="n">
        <v>39.05</v>
      </c>
      <c r="N1185" t="inlineStr">
        <is>
          <t>BEBIDAS</t>
        </is>
      </c>
      <c r="O1185" t="inlineStr">
        <is>
          <t>05/2026</t>
        </is>
      </c>
    </row>
    <row r="1186">
      <c r="A1186" t="n">
        <v>233711</v>
      </c>
      <c r="B1186" t="n">
        <v>122</v>
      </c>
      <c r="C1186" t="inlineStr">
        <is>
          <t>Arcos</t>
        </is>
      </c>
      <c r="D1186" t="inlineStr">
        <is>
          <t>DTK COMERCIO DE ALIMENTOS LTDA</t>
        </is>
      </c>
      <c r="E1186" t="inlineStr">
        <is>
          <t>80584</t>
        </is>
      </c>
      <c r="F1186" s="550" t="n">
        <v>46162</v>
      </c>
      <c r="G1186" t="n">
        <v>26020</v>
      </c>
      <c r="H1186" t="inlineStr">
        <is>
          <t>CREME DE LEITE PIRACANJUBA TP 1,030 KG  UN</t>
        </is>
      </c>
      <c r="I1186" t="inlineStr">
        <is>
          <t>ALIMENTOS</t>
        </is>
      </c>
      <c r="J1186" t="n">
        <v>24</v>
      </c>
      <c r="K1186" t="inlineStr">
        <is>
          <t>UN</t>
        </is>
      </c>
      <c r="L1186" t="n">
        <v>334.8</v>
      </c>
      <c r="M1186" t="n">
        <v>13.95</v>
      </c>
      <c r="N1186" t="inlineStr">
        <is>
          <t>ALIMENTOS</t>
        </is>
      </c>
      <c r="O1186" t="inlineStr">
        <is>
          <t>05/2026</t>
        </is>
      </c>
    </row>
    <row r="1187">
      <c r="A1187" t="n">
        <v>233711</v>
      </c>
      <c r="B1187" t="n">
        <v>122</v>
      </c>
      <c r="C1187" t="inlineStr">
        <is>
          <t>Arcos</t>
        </is>
      </c>
      <c r="D1187" t="inlineStr">
        <is>
          <t>DTK COMERCIO DE ALIMENTOS LTDA</t>
        </is>
      </c>
      <c r="E1187" t="inlineStr">
        <is>
          <t>80584</t>
        </is>
      </c>
      <c r="F1187" s="550" t="n">
        <v>46162</v>
      </c>
      <c r="G1187" t="n">
        <v>20242</v>
      </c>
      <c r="H1187" t="inlineStr">
        <is>
          <t>FEIJAO CARIOCA CAMIL C/2KG</t>
        </is>
      </c>
      <c r="I1187" t="inlineStr">
        <is>
          <t>ALIMENTOS</t>
        </is>
      </c>
      <c r="J1187" t="n">
        <v>6</v>
      </c>
      <c r="K1187" t="inlineStr">
        <is>
          <t>PC</t>
        </is>
      </c>
      <c r="L1187" t="n">
        <v>115.14</v>
      </c>
      <c r="M1187" t="n">
        <v>19.19</v>
      </c>
      <c r="N1187" t="inlineStr">
        <is>
          <t>ALIMENTOS</t>
        </is>
      </c>
      <c r="O1187" t="inlineStr">
        <is>
          <t>05/2026</t>
        </is>
      </c>
    </row>
    <row r="1188">
      <c r="A1188" t="n">
        <v>233711</v>
      </c>
      <c r="B1188" t="n">
        <v>122</v>
      </c>
      <c r="C1188" t="inlineStr">
        <is>
          <t>Arcos</t>
        </is>
      </c>
      <c r="D1188" t="inlineStr">
        <is>
          <t>DTK COMERCIO DE ALIMENTOS LTDA</t>
        </is>
      </c>
      <c r="E1188" t="inlineStr">
        <is>
          <t>80584</t>
        </is>
      </c>
      <c r="F1188" s="550" t="n">
        <v>46162</v>
      </c>
      <c r="G1188" t="n">
        <v>20961</v>
      </c>
      <c r="H1188" t="inlineStr">
        <is>
          <t>VINAGRE DE MACA CASTELO 750ML UN</t>
        </is>
      </c>
      <c r="I1188" t="inlineStr">
        <is>
          <t>ALIMENTOS</t>
        </is>
      </c>
      <c r="J1188" t="n">
        <v>4</v>
      </c>
      <c r="K1188" t="inlineStr">
        <is>
          <t>UN</t>
        </is>
      </c>
      <c r="L1188" t="n">
        <v>36.4</v>
      </c>
      <c r="M1188" t="n">
        <v>9.1</v>
      </c>
      <c r="N1188" t="inlineStr">
        <is>
          <t>ALIMENTOS</t>
        </is>
      </c>
      <c r="O1188" t="inlineStr">
        <is>
          <t>05/2026</t>
        </is>
      </c>
    </row>
    <row r="1189">
      <c r="A1189" t="n">
        <v>233711</v>
      </c>
      <c r="B1189" t="n">
        <v>122</v>
      </c>
      <c r="C1189" t="inlineStr">
        <is>
          <t>Arcos</t>
        </is>
      </c>
      <c r="D1189" t="inlineStr">
        <is>
          <t>DTK COMERCIO DE ALIMENTOS LTDA</t>
        </is>
      </c>
      <c r="E1189" t="inlineStr">
        <is>
          <t>80584</t>
        </is>
      </c>
      <c r="F1189" s="550" t="n">
        <v>46162</v>
      </c>
      <c r="G1189" t="n">
        <v>20114</v>
      </c>
      <c r="H1189" t="inlineStr">
        <is>
          <t>MACARRAO LINGUINE GRANO DURO DIVELLA  500GR</t>
        </is>
      </c>
      <c r="I1189" t="inlineStr">
        <is>
          <t>ALIMENTOS</t>
        </is>
      </c>
      <c r="J1189" t="n">
        <v>24</v>
      </c>
      <c r="K1189" t="inlineStr">
        <is>
          <t>UN</t>
        </is>
      </c>
      <c r="L1189" t="n">
        <v>213.12</v>
      </c>
      <c r="M1189" t="n">
        <v>8.880000000000001</v>
      </c>
      <c r="N1189" t="inlineStr">
        <is>
          <t>ALIMENTOS</t>
        </is>
      </c>
      <c r="O1189" t="inlineStr">
        <is>
          <t>05/2026</t>
        </is>
      </c>
    </row>
    <row r="1190">
      <c r="A1190" t="n">
        <v>233711</v>
      </c>
      <c r="B1190" t="n">
        <v>122</v>
      </c>
      <c r="C1190" t="inlineStr">
        <is>
          <t>Arcos</t>
        </is>
      </c>
      <c r="D1190" t="inlineStr">
        <is>
          <t>DTK COMERCIO DE ALIMENTOS LTDA</t>
        </is>
      </c>
      <c r="E1190" t="inlineStr">
        <is>
          <t>80584</t>
        </is>
      </c>
      <c r="F1190" s="550" t="n">
        <v>46162</v>
      </c>
      <c r="G1190" t="n">
        <v>20054</v>
      </c>
      <c r="H1190" t="inlineStr">
        <is>
          <t>CATCHUP HEINZ 397G UN</t>
        </is>
      </c>
      <c r="I1190" t="inlineStr">
        <is>
          <t>ALIMENTOS</t>
        </is>
      </c>
      <c r="J1190" t="n">
        <v>8</v>
      </c>
      <c r="K1190" t="inlineStr">
        <is>
          <t>Un</t>
        </is>
      </c>
      <c r="L1190" t="n">
        <v>91.36</v>
      </c>
      <c r="M1190" t="n">
        <v>11.42</v>
      </c>
      <c r="N1190" t="inlineStr">
        <is>
          <t>ALIMENTOS</t>
        </is>
      </c>
      <c r="O1190" t="inlineStr">
        <is>
          <t>05/2026</t>
        </is>
      </c>
    </row>
    <row r="1191">
      <c r="A1191" t="n">
        <v>233711</v>
      </c>
      <c r="B1191" t="n">
        <v>122</v>
      </c>
      <c r="C1191" t="inlineStr">
        <is>
          <t>Arcos</t>
        </is>
      </c>
      <c r="D1191" t="inlineStr">
        <is>
          <t>DTK COMERCIO DE ALIMENTOS LTDA</t>
        </is>
      </c>
      <c r="E1191" t="inlineStr">
        <is>
          <t>80584</t>
        </is>
      </c>
      <c r="F1191" s="550" t="n">
        <v>46162</v>
      </c>
      <c r="G1191" t="n">
        <v>24272</v>
      </c>
      <c r="H1191" t="inlineStr">
        <is>
          <t>FLOR DE SAL KG</t>
        </is>
      </c>
      <c r="I1191" t="inlineStr">
        <is>
          <t>ALIMENTOS</t>
        </is>
      </c>
      <c r="J1191" t="n">
        <v>1</v>
      </c>
      <c r="K1191" t="inlineStr">
        <is>
          <t>KG</t>
        </is>
      </c>
      <c r="L1191" t="n">
        <v>26.68</v>
      </c>
      <c r="M1191" t="n">
        <v>26.68</v>
      </c>
      <c r="N1191" t="inlineStr">
        <is>
          <t>ALIMENTOS</t>
        </is>
      </c>
      <c r="O1191" t="inlineStr">
        <is>
          <t>05/2026</t>
        </is>
      </c>
    </row>
    <row r="1192">
      <c r="A1192" t="n">
        <v>233711</v>
      </c>
      <c r="B1192" t="n">
        <v>122</v>
      </c>
      <c r="C1192" t="inlineStr">
        <is>
          <t>Arcos</t>
        </is>
      </c>
      <c r="D1192" t="inlineStr">
        <is>
          <t>DTK COMERCIO DE ALIMENTOS LTDA</t>
        </is>
      </c>
      <c r="E1192" t="inlineStr">
        <is>
          <t>80584</t>
        </is>
      </c>
      <c r="F1192" s="550" t="n">
        <v>46162</v>
      </c>
      <c r="G1192" t="n">
        <v>24123</v>
      </c>
      <c r="H1192" t="inlineStr">
        <is>
          <t>CASTANHA DO PARA S/ CASCA MEDIA C/1KG</t>
        </is>
      </c>
      <c r="I1192" t="inlineStr">
        <is>
          <t>ALIMENTOS</t>
        </is>
      </c>
      <c r="J1192" t="n">
        <v>8</v>
      </c>
      <c r="K1192" t="inlineStr">
        <is>
          <t>PC</t>
        </is>
      </c>
      <c r="L1192" t="n">
        <v>848</v>
      </c>
      <c r="M1192" t="n">
        <v>106</v>
      </c>
      <c r="N1192" t="inlineStr">
        <is>
          <t>ALIMENTOS</t>
        </is>
      </c>
      <c r="O1192" t="inlineStr">
        <is>
          <t>05/2026</t>
        </is>
      </c>
    </row>
    <row r="1193">
      <c r="A1193" t="n">
        <v>233711</v>
      </c>
      <c r="B1193" t="n">
        <v>122</v>
      </c>
      <c r="C1193" t="inlineStr">
        <is>
          <t>Arcos</t>
        </is>
      </c>
      <c r="D1193" t="inlineStr">
        <is>
          <t>DTK COMERCIO DE ALIMENTOS LTDA</t>
        </is>
      </c>
      <c r="E1193" t="inlineStr">
        <is>
          <t>80584</t>
        </is>
      </c>
      <c r="F1193" s="550" t="n">
        <v>46162</v>
      </c>
      <c r="G1193" t="n">
        <v>20227</v>
      </c>
      <c r="H1193" t="inlineStr">
        <is>
          <t>FEIJAO PRETO CAMIL C/2KG</t>
        </is>
      </c>
      <c r="I1193" t="inlineStr">
        <is>
          <t>ALIMENTOS</t>
        </is>
      </c>
      <c r="J1193" t="n">
        <v>6</v>
      </c>
      <c r="K1193" t="inlineStr">
        <is>
          <t>PC</t>
        </is>
      </c>
      <c r="L1193" t="n">
        <v>79.2</v>
      </c>
      <c r="M1193" t="n">
        <v>13.2</v>
      </c>
      <c r="N1193" t="inlineStr">
        <is>
          <t>ALIMENTOS</t>
        </is>
      </c>
      <c r="O1193" t="inlineStr">
        <is>
          <t>05/2026</t>
        </is>
      </c>
    </row>
    <row r="1194">
      <c r="A1194" t="n">
        <v>233711</v>
      </c>
      <c r="B1194" t="n">
        <v>122</v>
      </c>
      <c r="C1194" t="inlineStr">
        <is>
          <t>Arcos</t>
        </is>
      </c>
      <c r="D1194" t="inlineStr">
        <is>
          <t>DTK COMERCIO DE ALIMENTOS LTDA</t>
        </is>
      </c>
      <c r="E1194" t="inlineStr">
        <is>
          <t>80584</t>
        </is>
      </c>
      <c r="F1194" s="550" t="n">
        <v>46162</v>
      </c>
      <c r="G1194" t="n">
        <v>25075</v>
      </c>
      <c r="H1194" t="inlineStr">
        <is>
          <t>MASSA PARA LASANHA ADRIA C/500G</t>
        </is>
      </c>
      <c r="I1194" t="inlineStr">
        <is>
          <t>ALIMENTOS</t>
        </is>
      </c>
      <c r="J1194" t="n">
        <v>7</v>
      </c>
      <c r="K1194" t="inlineStr">
        <is>
          <t>Pc</t>
        </is>
      </c>
      <c r="L1194" t="n">
        <v>54.39</v>
      </c>
      <c r="M1194" t="n">
        <v>7.77</v>
      </c>
      <c r="N1194" t="inlineStr">
        <is>
          <t>ALIMENTOS</t>
        </is>
      </c>
      <c r="O1194" t="inlineStr">
        <is>
          <t>05/2026</t>
        </is>
      </c>
    </row>
    <row r="1195">
      <c r="A1195" t="n">
        <v>233711</v>
      </c>
      <c r="B1195" t="n">
        <v>122</v>
      </c>
      <c r="C1195" t="inlineStr">
        <is>
          <t>Arcos</t>
        </is>
      </c>
      <c r="D1195" t="inlineStr">
        <is>
          <t>DTK COMERCIO DE ALIMENTOS LTDA</t>
        </is>
      </c>
      <c r="E1195" t="inlineStr">
        <is>
          <t>80584</t>
        </is>
      </c>
      <c r="F1195" s="550" t="n">
        <v>46162</v>
      </c>
      <c r="G1195" t="n">
        <v>20360</v>
      </c>
      <c r="H1195" t="inlineStr">
        <is>
          <t>FARINHA DE TRIGO ANACONDA C/5KG</t>
        </is>
      </c>
      <c r="I1195" t="inlineStr">
        <is>
          <t>ALIMENTOS</t>
        </is>
      </c>
      <c r="J1195" t="n">
        <v>10</v>
      </c>
      <c r="K1195" t="inlineStr">
        <is>
          <t>Kg</t>
        </is>
      </c>
      <c r="L1195" t="n">
        <v>212.1</v>
      </c>
      <c r="M1195" t="n">
        <v>21.21</v>
      </c>
      <c r="N1195" t="inlineStr">
        <is>
          <t>ALIMENTOS</t>
        </is>
      </c>
      <c r="O1195" t="inlineStr">
        <is>
          <t>05/2026</t>
        </is>
      </c>
    </row>
    <row r="1196">
      <c r="A1196" t="n">
        <v>233710</v>
      </c>
      <c r="B1196" t="n">
        <v>122</v>
      </c>
      <c r="C1196" t="inlineStr">
        <is>
          <t>Arcos</t>
        </is>
      </c>
      <c r="D1196" t="inlineStr">
        <is>
          <t>FRONT BEBIDAS LTDA</t>
        </is>
      </c>
      <c r="E1196" t="inlineStr">
        <is>
          <t>804804</t>
        </is>
      </c>
      <c r="F1196" s="550" t="n">
        <v>46161</v>
      </c>
      <c r="G1196" t="n">
        <v>18261</v>
      </c>
      <c r="H1196" t="inlineStr">
        <is>
          <t>RUM ZACAPA 23 ANOS 750ML</t>
        </is>
      </c>
      <c r="I1196" t="inlineStr">
        <is>
          <t>BEBIDAS</t>
        </is>
      </c>
      <c r="J1196" t="n">
        <v>3</v>
      </c>
      <c r="K1196" t="inlineStr">
        <is>
          <t>GR</t>
        </is>
      </c>
      <c r="L1196" t="n">
        <v>1389.6</v>
      </c>
      <c r="M1196" t="n">
        <v>463.2</v>
      </c>
      <c r="N1196" t="inlineStr">
        <is>
          <t>BEBIDAS</t>
        </is>
      </c>
      <c r="O1196" t="inlineStr">
        <is>
          <t>05/2026</t>
        </is>
      </c>
    </row>
    <row r="1197">
      <c r="A1197" t="n">
        <v>233709</v>
      </c>
      <c r="B1197" t="n">
        <v>122</v>
      </c>
      <c r="C1197" t="inlineStr">
        <is>
          <t>Arcos</t>
        </is>
      </c>
      <c r="D1197" t="inlineStr">
        <is>
          <t>NA MORADA INDÚSTRIA E COMÉRCIO LTDA</t>
        </is>
      </c>
      <c r="E1197" t="inlineStr">
        <is>
          <t>294894</t>
        </is>
      </c>
      <c r="F1197" s="550" t="n">
        <v>46161</v>
      </c>
      <c r="G1197" t="n">
        <v>19370</v>
      </c>
      <c r="H1197" t="inlineStr">
        <is>
          <t>QUEIJO CAMEMBERT SERRA DAS ANTAS CX 1,680KG C/12 DE 140G KG</t>
        </is>
      </c>
      <c r="I1197" t="inlineStr">
        <is>
          <t>ALIMENTOS</t>
        </is>
      </c>
      <c r="J1197" t="n">
        <v>10.7</v>
      </c>
      <c r="K1197" t="inlineStr">
        <is>
          <t>KG</t>
        </is>
      </c>
      <c r="L1197" t="n">
        <v>1082.84</v>
      </c>
      <c r="M1197" t="n">
        <v>101.2</v>
      </c>
      <c r="N1197" t="inlineStr">
        <is>
          <t>ALIMENTOS</t>
        </is>
      </c>
      <c r="O1197" t="inlineStr">
        <is>
          <t>05/2026</t>
        </is>
      </c>
    </row>
    <row r="1198">
      <c r="A1198" t="n">
        <v>233708</v>
      </c>
      <c r="B1198" t="n">
        <v>122</v>
      </c>
      <c r="C1198" t="inlineStr">
        <is>
          <t>Arcos</t>
        </is>
      </c>
      <c r="D1198" t="inlineStr">
        <is>
          <t>DO CHEF DISTRIBUIDORA DE ALIMENTOS LTDA</t>
        </is>
      </c>
      <c r="E1198" t="inlineStr">
        <is>
          <t>1746</t>
        </is>
      </c>
      <c r="F1198" s="550" t="n">
        <v>46161</v>
      </c>
      <c r="G1198" t="n">
        <v>23198</v>
      </c>
      <c r="H1198" t="inlineStr">
        <is>
          <t>PIMENTAO VERMELHO KG</t>
        </is>
      </c>
      <c r="I1198" t="inlineStr">
        <is>
          <t>ALIMENTOS</t>
        </is>
      </c>
      <c r="J1198" t="n">
        <v>0.7</v>
      </c>
      <c r="K1198" t="inlineStr">
        <is>
          <t>KG</t>
        </is>
      </c>
      <c r="L1198" t="n">
        <v>11.83</v>
      </c>
      <c r="M1198" t="n">
        <v>16.9</v>
      </c>
      <c r="N1198" t="inlineStr">
        <is>
          <t>ALIMENTOS</t>
        </is>
      </c>
      <c r="O1198" t="inlineStr">
        <is>
          <t>05/2026</t>
        </is>
      </c>
    </row>
    <row r="1199">
      <c r="A1199" t="n">
        <v>233708</v>
      </c>
      <c r="B1199" t="n">
        <v>122</v>
      </c>
      <c r="C1199" t="inlineStr">
        <is>
          <t>Arcos</t>
        </is>
      </c>
      <c r="D1199" t="inlineStr">
        <is>
          <t>DO CHEF DISTRIBUIDORA DE ALIMENTOS LTDA</t>
        </is>
      </c>
      <c r="E1199" t="inlineStr">
        <is>
          <t>1746</t>
        </is>
      </c>
      <c r="F1199" s="550" t="n">
        <v>46161</v>
      </c>
      <c r="G1199" t="n">
        <v>23377</v>
      </c>
      <c r="H1199" t="inlineStr">
        <is>
          <t>CAMBUCI CONGELADO KG</t>
        </is>
      </c>
      <c r="I1199" t="inlineStr">
        <is>
          <t>ALIMENTOS</t>
        </is>
      </c>
      <c r="J1199" t="n">
        <v>2</v>
      </c>
      <c r="K1199" t="inlineStr">
        <is>
          <t>KG</t>
        </is>
      </c>
      <c r="L1199" t="n">
        <v>64</v>
      </c>
      <c r="M1199" t="n">
        <v>32</v>
      </c>
      <c r="N1199" t="inlineStr">
        <is>
          <t>ALIMENTOS</t>
        </is>
      </c>
      <c r="O1199" t="inlineStr">
        <is>
          <t>05/2026</t>
        </is>
      </c>
    </row>
    <row r="1200">
      <c r="A1200" t="n">
        <v>233708</v>
      </c>
      <c r="B1200" t="n">
        <v>122</v>
      </c>
      <c r="C1200" t="inlineStr">
        <is>
          <t>Arcos</t>
        </is>
      </c>
      <c r="D1200" t="inlineStr">
        <is>
          <t>DO CHEF DISTRIBUIDORA DE ALIMENTOS LTDA</t>
        </is>
      </c>
      <c r="E1200" t="inlineStr">
        <is>
          <t>1746</t>
        </is>
      </c>
      <c r="F1200" s="550" t="n">
        <v>46161</v>
      </c>
      <c r="G1200" t="n">
        <v>24484</v>
      </c>
      <c r="H1200" t="inlineStr">
        <is>
          <t>TOMATE SWEET KG</t>
        </is>
      </c>
      <c r="I1200" t="inlineStr">
        <is>
          <t>ALIMENTOS</t>
        </is>
      </c>
      <c r="J1200" t="n">
        <v>2</v>
      </c>
      <c r="K1200" t="inlineStr">
        <is>
          <t>KG</t>
        </is>
      </c>
      <c r="L1200" t="n">
        <v>46.8</v>
      </c>
      <c r="M1200" t="n">
        <v>23.4</v>
      </c>
      <c r="N1200" t="inlineStr">
        <is>
          <t>ALIMENTOS</t>
        </is>
      </c>
      <c r="O1200" t="inlineStr">
        <is>
          <t>05/2026</t>
        </is>
      </c>
    </row>
    <row r="1201">
      <c r="A1201" t="n">
        <v>233708</v>
      </c>
      <c r="B1201" t="n">
        <v>122</v>
      </c>
      <c r="C1201" t="inlineStr">
        <is>
          <t>Arcos</t>
        </is>
      </c>
      <c r="D1201" t="inlineStr">
        <is>
          <t>DO CHEF DISTRIBUIDORA DE ALIMENTOS LTDA</t>
        </is>
      </c>
      <c r="E1201" t="inlineStr">
        <is>
          <t>1746</t>
        </is>
      </c>
      <c r="F1201" s="550" t="n">
        <v>46161</v>
      </c>
      <c r="G1201" t="n">
        <v>23361</v>
      </c>
      <c r="H1201" t="inlineStr">
        <is>
          <t>LARANJA PERA KG</t>
        </is>
      </c>
      <c r="I1201" t="inlineStr">
        <is>
          <t>ALIMENTOS</t>
        </is>
      </c>
      <c r="J1201" t="n">
        <v>10</v>
      </c>
      <c r="K1201" t="inlineStr">
        <is>
          <t>KG</t>
        </is>
      </c>
      <c r="L1201" t="n">
        <v>29</v>
      </c>
      <c r="M1201" t="n">
        <v>2.9</v>
      </c>
      <c r="N1201" t="inlineStr">
        <is>
          <t>ALIMENTOS</t>
        </is>
      </c>
      <c r="O1201" t="inlineStr">
        <is>
          <t>05/2026</t>
        </is>
      </c>
    </row>
    <row r="1202">
      <c r="A1202" t="n">
        <v>233708</v>
      </c>
      <c r="B1202" t="n">
        <v>122</v>
      </c>
      <c r="C1202" t="inlineStr">
        <is>
          <t>Arcos</t>
        </is>
      </c>
      <c r="D1202" t="inlineStr">
        <is>
          <t>DO CHEF DISTRIBUIDORA DE ALIMENTOS LTDA</t>
        </is>
      </c>
      <c r="E1202" t="inlineStr">
        <is>
          <t>1746</t>
        </is>
      </c>
      <c r="F1202" s="550" t="n">
        <v>46161</v>
      </c>
      <c r="G1202" t="n">
        <v>19743</v>
      </c>
      <c r="H1202" t="inlineStr">
        <is>
          <t>MACA VERDE KG</t>
        </is>
      </c>
      <c r="I1202" t="inlineStr">
        <is>
          <t>ALIMENTOS</t>
        </is>
      </c>
      <c r="J1202" t="n">
        <v>7</v>
      </c>
      <c r="K1202" t="inlineStr">
        <is>
          <t>KG</t>
        </is>
      </c>
      <c r="L1202" t="n">
        <v>109.2</v>
      </c>
      <c r="M1202" t="n">
        <v>15.6</v>
      </c>
      <c r="N1202" t="inlineStr">
        <is>
          <t>ALIMENTOS</t>
        </is>
      </c>
      <c r="O1202" t="inlineStr">
        <is>
          <t>05/2026</t>
        </is>
      </c>
    </row>
    <row r="1203">
      <c r="A1203" t="n">
        <v>233707</v>
      </c>
      <c r="B1203" t="n">
        <v>122</v>
      </c>
      <c r="C1203" t="inlineStr">
        <is>
          <t>Arcos</t>
        </is>
      </c>
      <c r="D1203" t="inlineStr">
        <is>
          <t xml:space="preserve">LEITERIA DELICARI INDUSTRIA E COMERCIO LTDA </t>
        </is>
      </c>
      <c r="E1203" t="inlineStr">
        <is>
          <t>87057</t>
        </is>
      </c>
      <c r="F1203" s="550" t="n">
        <v>46161</v>
      </c>
      <c r="G1203" t="n">
        <v>25478</v>
      </c>
      <c r="H1203" t="inlineStr">
        <is>
          <t xml:space="preserve">LEITE INTEGRAL LEITISSIMO 1L </t>
        </is>
      </c>
      <c r="I1203" t="inlineStr">
        <is>
          <t>ALIMENTOS</t>
        </is>
      </c>
      <c r="J1203" t="n">
        <v>60</v>
      </c>
      <c r="K1203" t="inlineStr">
        <is>
          <t>UN</t>
        </is>
      </c>
      <c r="L1203" t="n">
        <v>585</v>
      </c>
      <c r="M1203" t="n">
        <v>9.75</v>
      </c>
      <c r="N1203" t="inlineStr">
        <is>
          <t>BEBIDAS</t>
        </is>
      </c>
      <c r="O1203" t="inlineStr">
        <is>
          <t>05/2026</t>
        </is>
      </c>
    </row>
    <row r="1204">
      <c r="A1204" t="n">
        <v>233706</v>
      </c>
      <c r="B1204" t="n">
        <v>122</v>
      </c>
      <c r="C1204" t="inlineStr">
        <is>
          <t>Arcos</t>
        </is>
      </c>
      <c r="D1204" t="inlineStr">
        <is>
          <t>AROUMAR DISTRIBUIDORA DE PRODUTOS ALIMENTICIOS LTDA</t>
        </is>
      </c>
      <c r="E1204" t="inlineStr">
        <is>
          <t>1060510</t>
        </is>
      </c>
      <c r="F1204" s="550" t="n">
        <v>46161</v>
      </c>
      <c r="G1204" t="n">
        <v>20301</v>
      </c>
      <c r="H1204" t="inlineStr">
        <is>
          <t>ARROZ BRANCO TIPO 1 CAMIL C/5KG</t>
        </is>
      </c>
      <c r="I1204" t="inlineStr">
        <is>
          <t>ALIMENTOS</t>
        </is>
      </c>
      <c r="J1204" t="n">
        <v>10</v>
      </c>
      <c r="K1204" t="inlineStr">
        <is>
          <t>PC</t>
        </is>
      </c>
      <c r="L1204" t="n">
        <v>210</v>
      </c>
      <c r="M1204" t="n">
        <v>21</v>
      </c>
      <c r="N1204" t="inlineStr">
        <is>
          <t>ALIMENTOS</t>
        </is>
      </c>
      <c r="O1204" t="inlineStr">
        <is>
          <t>05/2026</t>
        </is>
      </c>
    </row>
    <row r="1205">
      <c r="A1205" t="n">
        <v>233706</v>
      </c>
      <c r="B1205" t="n">
        <v>122</v>
      </c>
      <c r="C1205" t="inlineStr">
        <is>
          <t>Arcos</t>
        </is>
      </c>
      <c r="D1205" t="inlineStr">
        <is>
          <t>AROUMAR DISTRIBUIDORA DE PRODUTOS ALIMENTICIOS LTDA</t>
        </is>
      </c>
      <c r="E1205" t="inlineStr">
        <is>
          <t>1060510</t>
        </is>
      </c>
      <c r="F1205" s="550" t="n">
        <v>46161</v>
      </c>
      <c r="G1205" t="n">
        <v>21017</v>
      </c>
      <c r="H1205" t="inlineStr">
        <is>
          <t>OLEO DE ALGODAO SAUDE C/14,5KG</t>
        </is>
      </c>
      <c r="I1205" t="inlineStr">
        <is>
          <t>ALIMENTOS</t>
        </is>
      </c>
      <c r="J1205" t="n">
        <v>6</v>
      </c>
      <c r="K1205" t="inlineStr">
        <is>
          <t>BALDE</t>
        </is>
      </c>
      <c r="L1205" t="n">
        <v>953.4</v>
      </c>
      <c r="M1205" t="n">
        <v>158.9</v>
      </c>
      <c r="N1205" t="inlineStr">
        <is>
          <t>ALIMENTOS</t>
        </is>
      </c>
      <c r="O1205" t="inlineStr">
        <is>
          <t>05/2026</t>
        </is>
      </c>
    </row>
    <row r="1206">
      <c r="A1206" t="n">
        <v>233705</v>
      </c>
      <c r="B1206" t="n">
        <v>122</v>
      </c>
      <c r="C1206" t="inlineStr">
        <is>
          <t>Arcos</t>
        </is>
      </c>
      <c r="D1206" t="inlineStr">
        <is>
          <t>MARIO PEDRO FELICIANO - HORTIFRUTI</t>
        </is>
      </c>
      <c r="E1206" t="inlineStr">
        <is>
          <t>477355</t>
        </is>
      </c>
      <c r="F1206" s="550" t="n">
        <v>46161</v>
      </c>
      <c r="G1206" t="n">
        <v>19549</v>
      </c>
      <c r="H1206" t="inlineStr">
        <is>
          <t>TOMATE CARMEM GRAUDO KG</t>
        </is>
      </c>
      <c r="I1206" t="inlineStr">
        <is>
          <t>ALIMENTOS</t>
        </is>
      </c>
      <c r="J1206" t="n">
        <v>20.1</v>
      </c>
      <c r="K1206" t="inlineStr">
        <is>
          <t>KG</t>
        </is>
      </c>
      <c r="L1206" t="n">
        <v>240.4</v>
      </c>
      <c r="M1206" t="n">
        <v>11.960199</v>
      </c>
      <c r="N1206" t="inlineStr">
        <is>
          <t>ALIMENTOS</t>
        </is>
      </c>
      <c r="O1206" t="inlineStr">
        <is>
          <t>05/2026</t>
        </is>
      </c>
    </row>
    <row r="1207">
      <c r="A1207" t="n">
        <v>233705</v>
      </c>
      <c r="B1207" t="n">
        <v>122</v>
      </c>
      <c r="C1207" t="inlineStr">
        <is>
          <t>Arcos</t>
        </is>
      </c>
      <c r="D1207" t="inlineStr">
        <is>
          <t>MARIO PEDRO FELICIANO - HORTIFRUTI</t>
        </is>
      </c>
      <c r="E1207" t="inlineStr">
        <is>
          <t>477355</t>
        </is>
      </c>
      <c r="F1207" s="550" t="n">
        <v>46161</v>
      </c>
      <c r="G1207" t="n">
        <v>19748</v>
      </c>
      <c r="H1207" t="inlineStr">
        <is>
          <t>MACA FUJI KG</t>
        </is>
      </c>
      <c r="I1207" t="inlineStr">
        <is>
          <t>ALIMENTOS</t>
        </is>
      </c>
      <c r="J1207" t="n">
        <v>3.1</v>
      </c>
      <c r="K1207" t="inlineStr">
        <is>
          <t>KG</t>
        </is>
      </c>
      <c r="L1207" t="n">
        <v>19.96</v>
      </c>
      <c r="M1207" t="n">
        <v>6.43871</v>
      </c>
      <c r="N1207" t="inlineStr">
        <is>
          <t>ALIMENTOS</t>
        </is>
      </c>
      <c r="O1207" t="inlineStr">
        <is>
          <t>05/2026</t>
        </is>
      </c>
    </row>
    <row r="1208">
      <c r="A1208" t="n">
        <v>233705</v>
      </c>
      <c r="B1208" t="n">
        <v>122</v>
      </c>
      <c r="C1208" t="inlineStr">
        <is>
          <t>Arcos</t>
        </is>
      </c>
      <c r="D1208" t="inlineStr">
        <is>
          <t>MARIO PEDRO FELICIANO - HORTIFRUTI</t>
        </is>
      </c>
      <c r="E1208" t="inlineStr">
        <is>
          <t>477355</t>
        </is>
      </c>
      <c r="F1208" s="550" t="n">
        <v>46161</v>
      </c>
      <c r="G1208" t="n">
        <v>19465</v>
      </c>
      <c r="H1208" t="inlineStr">
        <is>
          <t>SALSAO KG</t>
        </is>
      </c>
      <c r="I1208" t="inlineStr">
        <is>
          <t>ALIMENTOS</t>
        </is>
      </c>
      <c r="J1208" t="n">
        <v>1.4</v>
      </c>
      <c r="K1208" t="inlineStr">
        <is>
          <t>KG</t>
        </is>
      </c>
      <c r="L1208" t="n">
        <v>9.140000000000001</v>
      </c>
      <c r="M1208" t="n">
        <v>6.528571</v>
      </c>
      <c r="N1208" t="inlineStr">
        <is>
          <t>ALIMENTOS</t>
        </is>
      </c>
      <c r="O1208" t="inlineStr">
        <is>
          <t>05/2026</t>
        </is>
      </c>
    </row>
    <row r="1209">
      <c r="A1209" t="n">
        <v>233705</v>
      </c>
      <c r="B1209" t="n">
        <v>122</v>
      </c>
      <c r="C1209" t="inlineStr">
        <is>
          <t>Arcos</t>
        </is>
      </c>
      <c r="D1209" t="inlineStr">
        <is>
          <t>MARIO PEDRO FELICIANO - HORTIFRUTI</t>
        </is>
      </c>
      <c r="E1209" t="inlineStr">
        <is>
          <t>477355</t>
        </is>
      </c>
      <c r="F1209" s="550" t="n">
        <v>46161</v>
      </c>
      <c r="G1209" t="n">
        <v>19607</v>
      </c>
      <c r="H1209" t="inlineStr">
        <is>
          <t>GENGIBRE KG</t>
        </is>
      </c>
      <c r="I1209" t="inlineStr">
        <is>
          <t>ALIMENTOS</t>
        </is>
      </c>
      <c r="J1209" t="n">
        <v>20</v>
      </c>
      <c r="K1209" t="inlineStr">
        <is>
          <t>KG</t>
        </is>
      </c>
      <c r="L1209" t="n">
        <v>230.6</v>
      </c>
      <c r="M1209" t="n">
        <v>11.53</v>
      </c>
      <c r="N1209" t="inlineStr">
        <is>
          <t>ALIMENTOS</t>
        </is>
      </c>
      <c r="O1209" t="inlineStr">
        <is>
          <t>05/2026</t>
        </is>
      </c>
    </row>
    <row r="1210">
      <c r="A1210" t="n">
        <v>233705</v>
      </c>
      <c r="B1210" t="n">
        <v>122</v>
      </c>
      <c r="C1210" t="inlineStr">
        <is>
          <t>Arcos</t>
        </is>
      </c>
      <c r="D1210" t="inlineStr">
        <is>
          <t>MARIO PEDRO FELICIANO - HORTIFRUTI</t>
        </is>
      </c>
      <c r="E1210" t="inlineStr">
        <is>
          <t>477355</t>
        </is>
      </c>
      <c r="F1210" s="550" t="n">
        <v>46161</v>
      </c>
      <c r="G1210" t="n">
        <v>19621</v>
      </c>
      <c r="H1210" t="inlineStr">
        <is>
          <t>CENOURA KG</t>
        </is>
      </c>
      <c r="I1210" t="inlineStr">
        <is>
          <t>ALIMENTOS</t>
        </is>
      </c>
      <c r="J1210" t="n">
        <v>4</v>
      </c>
      <c r="K1210" t="inlineStr">
        <is>
          <t>KG</t>
        </is>
      </c>
      <c r="L1210" t="n">
        <v>33.36</v>
      </c>
      <c r="M1210" t="n">
        <v>8.34</v>
      </c>
      <c r="N1210" t="inlineStr">
        <is>
          <t>ALIMENTOS</t>
        </is>
      </c>
      <c r="O1210" t="inlineStr">
        <is>
          <t>05/2026</t>
        </is>
      </c>
    </row>
    <row r="1211">
      <c r="A1211" t="n">
        <v>233705</v>
      </c>
      <c r="B1211" t="n">
        <v>122</v>
      </c>
      <c r="C1211" t="inlineStr">
        <is>
          <t>Arcos</t>
        </is>
      </c>
      <c r="D1211" t="inlineStr">
        <is>
          <t>MARIO PEDRO FELICIANO - HORTIFRUTI</t>
        </is>
      </c>
      <c r="E1211" t="inlineStr">
        <is>
          <t>477355</t>
        </is>
      </c>
      <c r="F1211" s="550" t="n">
        <v>46161</v>
      </c>
      <c r="G1211" t="n">
        <v>23236</v>
      </c>
      <c r="H1211" t="inlineStr">
        <is>
          <t>COUVE MANTEIGA KG</t>
        </is>
      </c>
      <c r="I1211" t="inlineStr">
        <is>
          <t>ALIMENTOS</t>
        </is>
      </c>
      <c r="J1211" t="n">
        <v>2</v>
      </c>
      <c r="K1211" t="inlineStr">
        <is>
          <t>KG</t>
        </is>
      </c>
      <c r="L1211" t="n">
        <v>25.38</v>
      </c>
      <c r="M1211" t="n">
        <v>12.69</v>
      </c>
      <c r="N1211" t="inlineStr">
        <is>
          <t>ALIMENTOS</t>
        </is>
      </c>
      <c r="O1211" t="inlineStr">
        <is>
          <t>05/2026</t>
        </is>
      </c>
    </row>
    <row r="1212">
      <c r="A1212" t="n">
        <v>233705</v>
      </c>
      <c r="B1212" t="n">
        <v>122</v>
      </c>
      <c r="C1212" t="inlineStr">
        <is>
          <t>Arcos</t>
        </is>
      </c>
      <c r="D1212" t="inlineStr">
        <is>
          <t>MARIO PEDRO FELICIANO - HORTIFRUTI</t>
        </is>
      </c>
      <c r="E1212" t="inlineStr">
        <is>
          <t>477355</t>
        </is>
      </c>
      <c r="F1212" s="550" t="n">
        <v>46161</v>
      </c>
      <c r="G1212" t="n">
        <v>19623</v>
      </c>
      <c r="H1212" t="inlineStr">
        <is>
          <t>CEBOLA ROXA KG</t>
        </is>
      </c>
      <c r="I1212" t="inlineStr">
        <is>
          <t>ALIMENTOS</t>
        </is>
      </c>
      <c r="J1212" t="n">
        <v>5</v>
      </c>
      <c r="K1212" t="inlineStr">
        <is>
          <t>KG</t>
        </is>
      </c>
      <c r="L1212" t="n">
        <v>31.05</v>
      </c>
      <c r="M1212" t="n">
        <v>6.21</v>
      </c>
      <c r="N1212" t="inlineStr">
        <is>
          <t>ALIMENTOS</t>
        </is>
      </c>
      <c r="O1212" t="inlineStr">
        <is>
          <t>05/2026</t>
        </is>
      </c>
    </row>
    <row r="1213">
      <c r="A1213" t="n">
        <v>233705</v>
      </c>
      <c r="B1213" t="n">
        <v>122</v>
      </c>
      <c r="C1213" t="inlineStr">
        <is>
          <t>Arcos</t>
        </is>
      </c>
      <c r="D1213" t="inlineStr">
        <is>
          <t>MARIO PEDRO FELICIANO - HORTIFRUTI</t>
        </is>
      </c>
      <c r="E1213" t="inlineStr">
        <is>
          <t>477355</t>
        </is>
      </c>
      <c r="F1213" s="550" t="n">
        <v>46161</v>
      </c>
      <c r="G1213" t="n">
        <v>19721</v>
      </c>
      <c r="H1213" t="inlineStr">
        <is>
          <t>ROMA KG</t>
        </is>
      </c>
      <c r="I1213" t="inlineStr">
        <is>
          <t>ALIMENTOS</t>
        </is>
      </c>
      <c r="J1213" t="n">
        <v>1</v>
      </c>
      <c r="K1213" t="inlineStr">
        <is>
          <t>KG</t>
        </is>
      </c>
      <c r="L1213" t="n">
        <v>21.75</v>
      </c>
      <c r="M1213" t="n">
        <v>21.75</v>
      </c>
      <c r="N1213" t="inlineStr">
        <is>
          <t>ALIMENTOS</t>
        </is>
      </c>
      <c r="O1213" t="inlineStr">
        <is>
          <t>05/2026</t>
        </is>
      </c>
    </row>
    <row r="1214">
      <c r="A1214" t="n">
        <v>233705</v>
      </c>
      <c r="B1214" t="n">
        <v>122</v>
      </c>
      <c r="C1214" t="inlineStr">
        <is>
          <t>Arcos</t>
        </is>
      </c>
      <c r="D1214" t="inlineStr">
        <is>
          <t>MARIO PEDRO FELICIANO - HORTIFRUTI</t>
        </is>
      </c>
      <c r="E1214" t="inlineStr">
        <is>
          <t>477355</t>
        </is>
      </c>
      <c r="F1214" s="550" t="n">
        <v>46161</v>
      </c>
      <c r="G1214" t="n">
        <v>19502</v>
      </c>
      <c r="H1214" t="inlineStr">
        <is>
          <t>ALFACE CRESPA ROXA KG</t>
        </is>
      </c>
      <c r="I1214" t="inlineStr">
        <is>
          <t>ALIMENTOS</t>
        </is>
      </c>
      <c r="J1214" t="n">
        <v>1</v>
      </c>
      <c r="K1214" t="inlineStr">
        <is>
          <t>KG</t>
        </is>
      </c>
      <c r="L1214" t="n">
        <v>17.4</v>
      </c>
      <c r="M1214" t="n">
        <v>17.4</v>
      </c>
      <c r="N1214" t="inlineStr">
        <is>
          <t>ALIMENTOS</t>
        </is>
      </c>
      <c r="O1214" t="inlineStr">
        <is>
          <t>05/2026</t>
        </is>
      </c>
    </row>
    <row r="1215">
      <c r="A1215" t="n">
        <v>233705</v>
      </c>
      <c r="B1215" t="n">
        <v>122</v>
      </c>
      <c r="C1215" t="inlineStr">
        <is>
          <t>Arcos</t>
        </is>
      </c>
      <c r="D1215" t="inlineStr">
        <is>
          <t>MARIO PEDRO FELICIANO - HORTIFRUTI</t>
        </is>
      </c>
      <c r="E1215" t="inlineStr">
        <is>
          <t>477355</t>
        </is>
      </c>
      <c r="F1215" s="550" t="n">
        <v>46161</v>
      </c>
      <c r="G1215" t="n">
        <v>23241</v>
      </c>
      <c r="H1215" t="inlineStr">
        <is>
          <t>CHUCHU KG</t>
        </is>
      </c>
      <c r="I1215" t="inlineStr">
        <is>
          <t>ALIMENTOS</t>
        </is>
      </c>
      <c r="J1215" t="n">
        <v>3</v>
      </c>
      <c r="K1215" t="inlineStr">
        <is>
          <t>KG</t>
        </is>
      </c>
      <c r="L1215" t="n">
        <v>11.1</v>
      </c>
      <c r="M1215" t="n">
        <v>3.7</v>
      </c>
      <c r="N1215" t="inlineStr">
        <is>
          <t>ALIMENTOS</t>
        </is>
      </c>
      <c r="O1215" t="inlineStr">
        <is>
          <t>05/2026</t>
        </is>
      </c>
    </row>
    <row r="1216">
      <c r="A1216" t="n">
        <v>233705</v>
      </c>
      <c r="B1216" t="n">
        <v>122</v>
      </c>
      <c r="C1216" t="inlineStr">
        <is>
          <t>Arcos</t>
        </is>
      </c>
      <c r="D1216" t="inlineStr">
        <is>
          <t>MARIO PEDRO FELICIANO - HORTIFRUTI</t>
        </is>
      </c>
      <c r="E1216" t="inlineStr">
        <is>
          <t>477355</t>
        </is>
      </c>
      <c r="F1216" s="550" t="n">
        <v>46161</v>
      </c>
      <c r="G1216" t="n">
        <v>19654</v>
      </c>
      <c r="H1216" t="inlineStr">
        <is>
          <t>ABOBRINHA ITALIANA GRAUDA KG</t>
        </is>
      </c>
      <c r="I1216" t="inlineStr">
        <is>
          <t>ALIMENTOS</t>
        </is>
      </c>
      <c r="J1216" t="n">
        <v>4.1</v>
      </c>
      <c r="K1216" t="inlineStr">
        <is>
          <t>KG</t>
        </is>
      </c>
      <c r="L1216" t="n">
        <v>19.31</v>
      </c>
      <c r="M1216" t="n">
        <v>4.709756</v>
      </c>
      <c r="N1216" t="inlineStr">
        <is>
          <t>ALIMENTOS</t>
        </is>
      </c>
      <c r="O1216" t="inlineStr">
        <is>
          <t>05/2026</t>
        </is>
      </c>
    </row>
    <row r="1217">
      <c r="A1217" t="n">
        <v>233705</v>
      </c>
      <c r="B1217" t="n">
        <v>122</v>
      </c>
      <c r="C1217" t="inlineStr">
        <is>
          <t>Arcos</t>
        </is>
      </c>
      <c r="D1217" t="inlineStr">
        <is>
          <t>MARIO PEDRO FELICIANO - HORTIFRUTI</t>
        </is>
      </c>
      <c r="E1217" t="inlineStr">
        <is>
          <t>477355</t>
        </is>
      </c>
      <c r="F1217" s="550" t="n">
        <v>46161</v>
      </c>
      <c r="G1217" t="n">
        <v>19572</v>
      </c>
      <c r="H1217" t="inlineStr">
        <is>
          <t>PIMENTA DEDO DE MOCA KG</t>
        </is>
      </c>
      <c r="I1217" t="inlineStr">
        <is>
          <t>ALIMENTOS</t>
        </is>
      </c>
      <c r="J1217" t="n">
        <v>0.2</v>
      </c>
      <c r="K1217" t="inlineStr">
        <is>
          <t>KG</t>
        </is>
      </c>
      <c r="L1217" t="n">
        <v>1.61</v>
      </c>
      <c r="M1217" t="n">
        <v>8.050000000000001</v>
      </c>
      <c r="N1217" t="inlineStr">
        <is>
          <t>ALIMENTOS</t>
        </is>
      </c>
      <c r="O1217" t="inlineStr">
        <is>
          <t>05/2026</t>
        </is>
      </c>
    </row>
    <row r="1218">
      <c r="A1218" t="n">
        <v>233705</v>
      </c>
      <c r="B1218" t="n">
        <v>122</v>
      </c>
      <c r="C1218" t="inlineStr">
        <is>
          <t>Arcos</t>
        </is>
      </c>
      <c r="D1218" t="inlineStr">
        <is>
          <t>MARIO PEDRO FELICIANO - HORTIFRUTI</t>
        </is>
      </c>
      <c r="E1218" t="inlineStr">
        <is>
          <t>477355</t>
        </is>
      </c>
      <c r="F1218" s="550" t="n">
        <v>46161</v>
      </c>
      <c r="G1218" t="n">
        <v>27106</v>
      </c>
      <c r="H1218" t="inlineStr">
        <is>
          <t>PALMILTO PUPUNHA FRESCO TOLETE KG</t>
        </is>
      </c>
      <c r="I1218" t="inlineStr">
        <is>
          <t>ALIMENTOS</t>
        </is>
      </c>
      <c r="J1218" t="n">
        <v>4</v>
      </c>
      <c r="K1218" t="inlineStr">
        <is>
          <t>KG</t>
        </is>
      </c>
      <c r="L1218" t="n">
        <v>121.8</v>
      </c>
      <c r="M1218" t="n">
        <v>30.45</v>
      </c>
      <c r="N1218" t="inlineStr">
        <is>
          <t>ALIMENTOS</t>
        </is>
      </c>
      <c r="O1218" t="inlineStr">
        <is>
          <t>05/2026</t>
        </is>
      </c>
    </row>
    <row r="1219">
      <c r="A1219" t="n">
        <v>233704</v>
      </c>
      <c r="B1219" t="n">
        <v>122</v>
      </c>
      <c r="C1219" t="inlineStr">
        <is>
          <t>Arcos</t>
        </is>
      </c>
      <c r="D1219" t="inlineStr">
        <is>
          <t>HORTIFRUTI CIUFFI LTDA</t>
        </is>
      </c>
      <c r="E1219" t="inlineStr">
        <is>
          <t>31813</t>
        </is>
      </c>
      <c r="F1219" s="550" t="n">
        <v>46161</v>
      </c>
      <c r="G1219" t="n">
        <v>24083</v>
      </c>
      <c r="H1219" t="inlineStr">
        <is>
          <t>BATATA ASTERIX GRAUDA NOIVA KG</t>
        </is>
      </c>
      <c r="I1219" t="inlineStr">
        <is>
          <t>ALIMENTOS</t>
        </is>
      </c>
      <c r="J1219" t="n">
        <v>75</v>
      </c>
      <c r="K1219" t="inlineStr">
        <is>
          <t>KG</t>
        </is>
      </c>
      <c r="L1219" t="n">
        <v>615</v>
      </c>
      <c r="M1219" t="n">
        <v>8.199999999999999</v>
      </c>
      <c r="N1219" t="inlineStr">
        <is>
          <t>ALIMENTOS</t>
        </is>
      </c>
      <c r="O1219" t="inlineStr">
        <is>
          <t>05/2026</t>
        </is>
      </c>
    </row>
    <row r="1220">
      <c r="A1220" t="n">
        <v>233703</v>
      </c>
      <c r="B1220" t="n">
        <v>122</v>
      </c>
      <c r="C1220" t="inlineStr">
        <is>
          <t>Arcos</t>
        </is>
      </c>
      <c r="D1220" t="inlineStr">
        <is>
          <t>J.K. COMERCIO DE GENEROS ALIMENICIOS LTDA</t>
        </is>
      </c>
      <c r="E1220" t="inlineStr">
        <is>
          <t>204</t>
        </is>
      </c>
      <c r="F1220" s="550" t="n">
        <v>46161</v>
      </c>
      <c r="G1220" t="n">
        <v>26711</v>
      </c>
      <c r="H1220" t="inlineStr">
        <is>
          <t>OLEO DE ABACATE EXTRA VIRGEM PAZZE C/250ML UN</t>
        </is>
      </c>
      <c r="I1220" t="inlineStr">
        <is>
          <t>ALIMENTOS</t>
        </is>
      </c>
      <c r="J1220" t="n">
        <v>10</v>
      </c>
      <c r="K1220" t="inlineStr">
        <is>
          <t>UN</t>
        </is>
      </c>
      <c r="L1220" t="n">
        <v>470</v>
      </c>
      <c r="M1220" t="n">
        <v>47</v>
      </c>
      <c r="N1220" t="inlineStr">
        <is>
          <t>ALIMENTOS</t>
        </is>
      </c>
      <c r="O1220" t="inlineStr">
        <is>
          <t>05/2026</t>
        </is>
      </c>
    </row>
    <row r="1221">
      <c r="A1221" t="n">
        <v>233702</v>
      </c>
      <c r="B1221" t="n">
        <v>122</v>
      </c>
      <c r="C1221" t="inlineStr">
        <is>
          <t>Arcos</t>
        </is>
      </c>
      <c r="D1221" t="inlineStr">
        <is>
          <t>CECILIA TSUYACO ARAKI SILVA LTDA</t>
        </is>
      </c>
      <c r="E1221" t="inlineStr">
        <is>
          <t>392125</t>
        </is>
      </c>
      <c r="F1221" s="550" t="n">
        <v>46161</v>
      </c>
      <c r="G1221" t="n">
        <v>19505</v>
      </c>
      <c r="H1221" t="inlineStr">
        <is>
          <t>ALFACE AMERICANA KG</t>
        </is>
      </c>
      <c r="I1221" t="inlineStr">
        <is>
          <t>ALIMENTOS</t>
        </is>
      </c>
      <c r="J1221" t="n">
        <v>1</v>
      </c>
      <c r="K1221" t="inlineStr">
        <is>
          <t>KG</t>
        </is>
      </c>
      <c r="L1221" t="n">
        <v>11</v>
      </c>
      <c r="M1221" t="n">
        <v>11</v>
      </c>
      <c r="N1221" t="inlineStr">
        <is>
          <t>ALIMENTOS</t>
        </is>
      </c>
      <c r="O1221" t="inlineStr">
        <is>
          <t>05/2026</t>
        </is>
      </c>
    </row>
    <row r="1222">
      <c r="A1222" t="n">
        <v>233702</v>
      </c>
      <c r="B1222" t="n">
        <v>122</v>
      </c>
      <c r="C1222" t="inlineStr">
        <is>
          <t>Arcos</t>
        </is>
      </c>
      <c r="D1222" t="inlineStr">
        <is>
          <t>CECILIA TSUYACO ARAKI SILVA LTDA</t>
        </is>
      </c>
      <c r="E1222" t="inlineStr">
        <is>
          <t>392125</t>
        </is>
      </c>
      <c r="F1222" s="550" t="n">
        <v>46161</v>
      </c>
      <c r="G1222" t="n">
        <v>23113</v>
      </c>
      <c r="H1222" t="inlineStr">
        <is>
          <t>SALSA KG</t>
        </is>
      </c>
      <c r="I1222" t="inlineStr">
        <is>
          <t>ALIMENTOS</t>
        </is>
      </c>
      <c r="J1222" t="n">
        <v>0.6</v>
      </c>
      <c r="K1222" t="inlineStr">
        <is>
          <t>KG</t>
        </is>
      </c>
      <c r="L1222" t="n">
        <v>9</v>
      </c>
      <c r="M1222" t="n">
        <v>15</v>
      </c>
      <c r="N1222" t="inlineStr">
        <is>
          <t>ALIMENTOS</t>
        </is>
      </c>
      <c r="O1222" t="inlineStr">
        <is>
          <t>05/2026</t>
        </is>
      </c>
    </row>
    <row r="1223">
      <c r="A1223" t="n">
        <v>233702</v>
      </c>
      <c r="B1223" t="n">
        <v>122</v>
      </c>
      <c r="C1223" t="inlineStr">
        <is>
          <t>Arcos</t>
        </is>
      </c>
      <c r="D1223" t="inlineStr">
        <is>
          <t>CECILIA TSUYACO ARAKI SILVA LTDA</t>
        </is>
      </c>
      <c r="E1223" t="inlineStr">
        <is>
          <t>392125</t>
        </is>
      </c>
      <c r="F1223" s="550" t="n">
        <v>46161</v>
      </c>
      <c r="G1223" t="n">
        <v>19472</v>
      </c>
      <c r="H1223" t="inlineStr">
        <is>
          <t>RUCULA KG</t>
        </is>
      </c>
      <c r="I1223" t="inlineStr">
        <is>
          <t>ALIMENTOS</t>
        </is>
      </c>
      <c r="J1223" t="n">
        <v>2</v>
      </c>
      <c r="K1223" t="inlineStr">
        <is>
          <t>KG</t>
        </is>
      </c>
      <c r="L1223" t="n">
        <v>40</v>
      </c>
      <c r="M1223" t="n">
        <v>20</v>
      </c>
      <c r="N1223" t="inlineStr">
        <is>
          <t>ALIMENTOS</t>
        </is>
      </c>
      <c r="O1223" t="inlineStr">
        <is>
          <t>05/2026</t>
        </is>
      </c>
    </row>
    <row r="1224">
      <c r="A1224" t="n">
        <v>233702</v>
      </c>
      <c r="B1224" t="n">
        <v>122</v>
      </c>
      <c r="C1224" t="inlineStr">
        <is>
          <t>Arcos</t>
        </is>
      </c>
      <c r="D1224" t="inlineStr">
        <is>
          <t>CECILIA TSUYACO ARAKI SILVA LTDA</t>
        </is>
      </c>
      <c r="E1224" t="inlineStr">
        <is>
          <t>392125</t>
        </is>
      </c>
      <c r="F1224" s="550" t="n">
        <v>46161</v>
      </c>
      <c r="G1224" t="n">
        <v>19485</v>
      </c>
      <c r="H1224" t="inlineStr">
        <is>
          <t>ENDRO DILL KG</t>
        </is>
      </c>
      <c r="I1224" t="inlineStr">
        <is>
          <t>ALIMENTOS</t>
        </is>
      </c>
      <c r="J1224" t="n">
        <v>0.1</v>
      </c>
      <c r="K1224" t="inlineStr">
        <is>
          <t>KG</t>
        </is>
      </c>
      <c r="L1224" t="n">
        <v>7.5</v>
      </c>
      <c r="M1224" t="n">
        <v>75</v>
      </c>
      <c r="N1224" t="inlineStr">
        <is>
          <t>ALIMENTOS</t>
        </is>
      </c>
      <c r="O1224" t="inlineStr">
        <is>
          <t>05/2026</t>
        </is>
      </c>
    </row>
    <row r="1225">
      <c r="A1225" t="n">
        <v>233702</v>
      </c>
      <c r="B1225" t="n">
        <v>122</v>
      </c>
      <c r="C1225" t="inlineStr">
        <is>
          <t>Arcos</t>
        </is>
      </c>
      <c r="D1225" t="inlineStr">
        <is>
          <t>CECILIA TSUYACO ARAKI SILVA LTDA</t>
        </is>
      </c>
      <c r="E1225" t="inlineStr">
        <is>
          <t>392125</t>
        </is>
      </c>
      <c r="F1225" s="550" t="n">
        <v>46161</v>
      </c>
      <c r="G1225" t="n">
        <v>19498</v>
      </c>
      <c r="H1225" t="inlineStr">
        <is>
          <t>ALFACE ROMANA KG</t>
        </is>
      </c>
      <c r="I1225" t="inlineStr">
        <is>
          <t>ALIMENTOS</t>
        </is>
      </c>
      <c r="J1225" t="n">
        <v>1</v>
      </c>
      <c r="K1225" t="inlineStr">
        <is>
          <t>KG</t>
        </is>
      </c>
      <c r="L1225" t="n">
        <v>14</v>
      </c>
      <c r="M1225" t="n">
        <v>14</v>
      </c>
      <c r="N1225" t="inlineStr">
        <is>
          <t>ALIMENTOS</t>
        </is>
      </c>
      <c r="O1225" t="inlineStr">
        <is>
          <t>05/2026</t>
        </is>
      </c>
    </row>
    <row r="1226">
      <c r="A1226" t="n">
        <v>233702</v>
      </c>
      <c r="B1226" t="n">
        <v>122</v>
      </c>
      <c r="C1226" t="inlineStr">
        <is>
          <t>Arcos</t>
        </is>
      </c>
      <c r="D1226" t="inlineStr">
        <is>
          <t>CECILIA TSUYACO ARAKI SILVA LTDA</t>
        </is>
      </c>
      <c r="E1226" t="inlineStr">
        <is>
          <t>392125</t>
        </is>
      </c>
      <c r="F1226" s="550" t="n">
        <v>46161</v>
      </c>
      <c r="G1226" t="n">
        <v>19751</v>
      </c>
      <c r="H1226" t="inlineStr">
        <is>
          <t>LIMAO SICILIANO KG</t>
        </is>
      </c>
      <c r="I1226" t="inlineStr">
        <is>
          <t>ALIMENTOS</t>
        </is>
      </c>
      <c r="J1226" t="n">
        <v>4</v>
      </c>
      <c r="K1226" t="inlineStr">
        <is>
          <t>KG</t>
        </is>
      </c>
      <c r="L1226" t="n">
        <v>36</v>
      </c>
      <c r="M1226" t="n">
        <v>9</v>
      </c>
      <c r="N1226" t="inlineStr">
        <is>
          <t>ALIMENTOS</t>
        </is>
      </c>
      <c r="O1226" t="inlineStr">
        <is>
          <t>05/2026</t>
        </is>
      </c>
    </row>
    <row r="1227">
      <c r="A1227" t="n">
        <v>233702</v>
      </c>
      <c r="B1227" t="n">
        <v>122</v>
      </c>
      <c r="C1227" t="inlineStr">
        <is>
          <t>Arcos</t>
        </is>
      </c>
      <c r="D1227" t="inlineStr">
        <is>
          <t>CECILIA TSUYACO ARAKI SILVA LTDA</t>
        </is>
      </c>
      <c r="E1227" t="inlineStr">
        <is>
          <t>392125</t>
        </is>
      </c>
      <c r="F1227" s="550" t="n">
        <v>46161</v>
      </c>
      <c r="G1227" t="n">
        <v>24509</v>
      </c>
      <c r="H1227" t="inlineStr">
        <is>
          <t>CEBOLA BRANCA KG</t>
        </is>
      </c>
      <c r="I1227" t="inlineStr">
        <is>
          <t>ALIMENTOS</t>
        </is>
      </c>
      <c r="J1227" t="n">
        <v>5</v>
      </c>
      <c r="K1227" t="inlineStr">
        <is>
          <t>KG</t>
        </is>
      </c>
      <c r="L1227" t="n">
        <v>24</v>
      </c>
      <c r="M1227" t="n">
        <v>4.8</v>
      </c>
      <c r="N1227" t="inlineStr">
        <is>
          <t>ALIMENTOS</t>
        </is>
      </c>
      <c r="O1227" t="inlineStr">
        <is>
          <t>05/2026</t>
        </is>
      </c>
    </row>
    <row r="1228">
      <c r="A1228" t="n">
        <v>233702</v>
      </c>
      <c r="B1228" t="n">
        <v>122</v>
      </c>
      <c r="C1228" t="inlineStr">
        <is>
          <t>Arcos</t>
        </is>
      </c>
      <c r="D1228" t="inlineStr">
        <is>
          <t>CECILIA TSUYACO ARAKI SILVA LTDA</t>
        </is>
      </c>
      <c r="E1228" t="inlineStr">
        <is>
          <t>392125</t>
        </is>
      </c>
      <c r="F1228" s="550" t="n">
        <v>46161</v>
      </c>
      <c r="G1228" t="n">
        <v>19632</v>
      </c>
      <c r="H1228" t="inlineStr">
        <is>
          <t>BETERRABA KG</t>
        </is>
      </c>
      <c r="I1228" t="inlineStr">
        <is>
          <t>ALIMENTOS</t>
        </is>
      </c>
      <c r="J1228" t="n">
        <v>10</v>
      </c>
      <c r="K1228" t="inlineStr">
        <is>
          <t>KG</t>
        </is>
      </c>
      <c r="L1228" t="n">
        <v>45</v>
      </c>
      <c r="M1228" t="n">
        <v>4.5</v>
      </c>
      <c r="N1228" t="inlineStr">
        <is>
          <t>ALIMENTOS</t>
        </is>
      </c>
      <c r="O1228" t="inlineStr">
        <is>
          <t>05/2026</t>
        </is>
      </c>
    </row>
    <row r="1229">
      <c r="A1229" t="n">
        <v>233702</v>
      </c>
      <c r="B1229" t="n">
        <v>122</v>
      </c>
      <c r="C1229" t="inlineStr">
        <is>
          <t>Arcos</t>
        </is>
      </c>
      <c r="D1229" t="inlineStr">
        <is>
          <t>CECILIA TSUYACO ARAKI SILVA LTDA</t>
        </is>
      </c>
      <c r="E1229" t="inlineStr">
        <is>
          <t>392125</t>
        </is>
      </c>
      <c r="F1229" s="550" t="n">
        <v>46161</v>
      </c>
      <c r="G1229" t="n">
        <v>19787</v>
      </c>
      <c r="H1229" t="inlineStr">
        <is>
          <t>ABACAXI PEROLA KG</t>
        </is>
      </c>
      <c r="I1229" t="inlineStr">
        <is>
          <t>ALIMENTOS</t>
        </is>
      </c>
      <c r="J1229" t="n">
        <v>20</v>
      </c>
      <c r="K1229" t="inlineStr">
        <is>
          <t>KG</t>
        </is>
      </c>
      <c r="L1229" t="n">
        <v>117</v>
      </c>
      <c r="M1229" t="n">
        <v>5.85</v>
      </c>
      <c r="N1229" t="inlineStr">
        <is>
          <t>ALIMENTOS</t>
        </is>
      </c>
      <c r="O1229" t="inlineStr">
        <is>
          <t>05/2026</t>
        </is>
      </c>
    </row>
    <row r="1230">
      <c r="A1230" t="n">
        <v>233702</v>
      </c>
      <c r="B1230" t="n">
        <v>122</v>
      </c>
      <c r="C1230" t="inlineStr">
        <is>
          <t>Arcos</t>
        </is>
      </c>
      <c r="D1230" t="inlineStr">
        <is>
          <t>CECILIA TSUYACO ARAKI SILVA LTDA</t>
        </is>
      </c>
      <c r="E1230" t="inlineStr">
        <is>
          <t>392125</t>
        </is>
      </c>
      <c r="F1230" s="550" t="n">
        <v>46161</v>
      </c>
      <c r="G1230" t="n">
        <v>19846</v>
      </c>
      <c r="H1230" t="inlineStr">
        <is>
          <t>BROTO DE MOYASHI GRANEL KG</t>
        </is>
      </c>
      <c r="I1230" t="inlineStr">
        <is>
          <t>ALIMENTOS</t>
        </is>
      </c>
      <c r="J1230" t="n">
        <v>0.5</v>
      </c>
      <c r="K1230" t="inlineStr">
        <is>
          <t>KG</t>
        </is>
      </c>
      <c r="L1230" t="n">
        <v>10.5</v>
      </c>
      <c r="M1230" t="n">
        <v>21</v>
      </c>
      <c r="N1230" t="inlineStr">
        <is>
          <t>ALIMENTOS</t>
        </is>
      </c>
      <c r="O1230" t="inlineStr">
        <is>
          <t>05/2026</t>
        </is>
      </c>
    </row>
    <row r="1231">
      <c r="A1231" t="n">
        <v>233702</v>
      </c>
      <c r="B1231" t="n">
        <v>122</v>
      </c>
      <c r="C1231" t="inlineStr">
        <is>
          <t>Arcos</t>
        </is>
      </c>
      <c r="D1231" t="inlineStr">
        <is>
          <t>CECILIA TSUYACO ARAKI SILVA LTDA</t>
        </is>
      </c>
      <c r="E1231" t="inlineStr">
        <is>
          <t>392125</t>
        </is>
      </c>
      <c r="F1231" s="550" t="n">
        <v>46161</v>
      </c>
      <c r="G1231" t="n">
        <v>23359</v>
      </c>
      <c r="H1231" t="inlineStr">
        <is>
          <t>LIMAO TAHITI KG</t>
        </is>
      </c>
      <c r="I1231" t="inlineStr">
        <is>
          <t>ALIMENTOS</t>
        </is>
      </c>
      <c r="J1231" t="n">
        <v>6</v>
      </c>
      <c r="K1231" t="inlineStr">
        <is>
          <t>KG</t>
        </is>
      </c>
      <c r="L1231" t="n">
        <v>14.4</v>
      </c>
      <c r="M1231" t="n">
        <v>2.4</v>
      </c>
      <c r="N1231" t="inlineStr">
        <is>
          <t>ALIMENTOS</t>
        </is>
      </c>
      <c r="O1231" t="inlineStr">
        <is>
          <t>05/2026</t>
        </is>
      </c>
    </row>
    <row r="1232">
      <c r="A1232" t="n">
        <v>233702</v>
      </c>
      <c r="B1232" t="n">
        <v>122</v>
      </c>
      <c r="C1232" t="inlineStr">
        <is>
          <t>Arcos</t>
        </is>
      </c>
      <c r="D1232" t="inlineStr">
        <is>
          <t>CECILIA TSUYACO ARAKI SILVA LTDA</t>
        </is>
      </c>
      <c r="E1232" t="inlineStr">
        <is>
          <t>392125</t>
        </is>
      </c>
      <c r="F1232" s="550" t="n">
        <v>46161</v>
      </c>
      <c r="G1232" t="n">
        <v>19657</v>
      </c>
      <c r="H1232" t="inlineStr">
        <is>
          <t>ABOBORA PESCOCO KG</t>
        </is>
      </c>
      <c r="I1232" t="inlineStr">
        <is>
          <t>ALIMENTOS</t>
        </is>
      </c>
      <c r="J1232" t="n">
        <v>3</v>
      </c>
      <c r="K1232" t="inlineStr">
        <is>
          <t>KG</t>
        </is>
      </c>
      <c r="L1232" t="n">
        <v>14.7</v>
      </c>
      <c r="M1232" t="n">
        <v>4.9</v>
      </c>
      <c r="N1232" t="inlineStr">
        <is>
          <t>ALIMENTOS</t>
        </is>
      </c>
      <c r="O1232" t="inlineStr">
        <is>
          <t>05/2026</t>
        </is>
      </c>
    </row>
    <row r="1233">
      <c r="A1233" t="n">
        <v>233702</v>
      </c>
      <c r="B1233" t="n">
        <v>122</v>
      </c>
      <c r="C1233" t="inlineStr">
        <is>
          <t>Arcos</t>
        </is>
      </c>
      <c r="D1233" t="inlineStr">
        <is>
          <t>CECILIA TSUYACO ARAKI SILVA LTDA</t>
        </is>
      </c>
      <c r="E1233" t="inlineStr">
        <is>
          <t>392125</t>
        </is>
      </c>
      <c r="F1233" s="550" t="n">
        <v>46161</v>
      </c>
      <c r="G1233" t="n">
        <v>23390</v>
      </c>
      <c r="H1233" t="inlineStr">
        <is>
          <t>BANANA DA TERRA KG</t>
        </is>
      </c>
      <c r="I1233" t="inlineStr">
        <is>
          <t>ALIMENTOS</t>
        </is>
      </c>
      <c r="J1233" t="n">
        <v>6</v>
      </c>
      <c r="K1233" t="inlineStr">
        <is>
          <t>KG</t>
        </is>
      </c>
      <c r="L1233" t="n">
        <v>48</v>
      </c>
      <c r="M1233" t="n">
        <v>8</v>
      </c>
      <c r="N1233" t="inlineStr">
        <is>
          <t>ALIMENTOS</t>
        </is>
      </c>
      <c r="O1233" t="inlineStr">
        <is>
          <t>05/2026</t>
        </is>
      </c>
    </row>
    <row r="1234">
      <c r="A1234" t="n">
        <v>233702</v>
      </c>
      <c r="B1234" t="n">
        <v>122</v>
      </c>
      <c r="C1234" t="inlineStr">
        <is>
          <t>Arcos</t>
        </is>
      </c>
      <c r="D1234" t="inlineStr">
        <is>
          <t>CECILIA TSUYACO ARAKI SILVA LTDA</t>
        </is>
      </c>
      <c r="E1234" t="inlineStr">
        <is>
          <t>392125</t>
        </is>
      </c>
      <c r="F1234" s="550" t="n">
        <v>46161</v>
      </c>
      <c r="G1234" t="n">
        <v>19503</v>
      </c>
      <c r="H1234" t="inlineStr">
        <is>
          <t>ALFACE CRESPA KG</t>
        </is>
      </c>
      <c r="I1234" t="inlineStr">
        <is>
          <t>ALIMENTOS</t>
        </is>
      </c>
      <c r="J1234" t="n">
        <v>1</v>
      </c>
      <c r="K1234" t="inlineStr">
        <is>
          <t>KG</t>
        </is>
      </c>
      <c r="L1234" t="n">
        <v>9</v>
      </c>
      <c r="M1234" t="n">
        <v>9</v>
      </c>
      <c r="N1234" t="inlineStr">
        <is>
          <t>ALIMENTOS</t>
        </is>
      </c>
      <c r="O1234" t="inlineStr">
        <is>
          <t>05/2026</t>
        </is>
      </c>
    </row>
    <row r="1235">
      <c r="A1235" t="n">
        <v>233702</v>
      </c>
      <c r="B1235" t="n">
        <v>122</v>
      </c>
      <c r="C1235" t="inlineStr">
        <is>
          <t>Arcos</t>
        </is>
      </c>
      <c r="D1235" t="inlineStr">
        <is>
          <t>CECILIA TSUYACO ARAKI SILVA LTDA</t>
        </is>
      </c>
      <c r="E1235" t="inlineStr">
        <is>
          <t>392125</t>
        </is>
      </c>
      <c r="F1235" s="550" t="n">
        <v>46161</v>
      </c>
      <c r="G1235" t="n">
        <v>19480</v>
      </c>
      <c r="H1235" t="inlineStr">
        <is>
          <t>HORTELA HIDROPONICA KG</t>
        </is>
      </c>
      <c r="I1235" t="inlineStr">
        <is>
          <t>ALIMENTOS</t>
        </is>
      </c>
      <c r="J1235" t="n">
        <v>0.6</v>
      </c>
      <c r="K1235" t="inlineStr">
        <is>
          <t>KG</t>
        </is>
      </c>
      <c r="L1235" t="n">
        <v>10.2</v>
      </c>
      <c r="M1235" t="n">
        <v>17</v>
      </c>
      <c r="N1235" t="inlineStr">
        <is>
          <t>ALIMENTOS</t>
        </is>
      </c>
      <c r="O1235" t="inlineStr">
        <is>
          <t>05/2026</t>
        </is>
      </c>
    </row>
    <row r="1236">
      <c r="A1236" t="n">
        <v>233702</v>
      </c>
      <c r="B1236" t="n">
        <v>122</v>
      </c>
      <c r="C1236" t="inlineStr">
        <is>
          <t>Arcos</t>
        </is>
      </c>
      <c r="D1236" t="inlineStr">
        <is>
          <t>CECILIA TSUYACO ARAKI SILVA LTDA</t>
        </is>
      </c>
      <c r="E1236" t="inlineStr">
        <is>
          <t>392125</t>
        </is>
      </c>
      <c r="F1236" s="550" t="n">
        <v>46161</v>
      </c>
      <c r="G1236" t="n">
        <v>19476</v>
      </c>
      <c r="H1236" t="inlineStr">
        <is>
          <t>MANJERICAO KG</t>
        </is>
      </c>
      <c r="I1236" t="inlineStr">
        <is>
          <t>ALIMENTOS</t>
        </is>
      </c>
      <c r="J1236" t="n">
        <v>0.6</v>
      </c>
      <c r="K1236" t="inlineStr">
        <is>
          <t>KG</t>
        </is>
      </c>
      <c r="L1236" t="n">
        <v>39</v>
      </c>
      <c r="M1236" t="n">
        <v>65</v>
      </c>
      <c r="N1236" t="inlineStr">
        <is>
          <t>ALIMENTOS</t>
        </is>
      </c>
      <c r="O1236" t="inlineStr">
        <is>
          <t>05/2026</t>
        </is>
      </c>
    </row>
    <row r="1237">
      <c r="A1237" t="n">
        <v>233701</v>
      </c>
      <c r="B1237" t="n">
        <v>122</v>
      </c>
      <c r="C1237" t="inlineStr">
        <is>
          <t>Arcos</t>
        </is>
      </c>
      <c r="D1237" t="inlineStr">
        <is>
          <t xml:space="preserve">FORTE ALIMENTOS COM. IMPORTAÇÃO LTDA </t>
        </is>
      </c>
      <c r="E1237" t="inlineStr">
        <is>
          <t>374357</t>
        </is>
      </c>
      <c r="F1237" s="550" t="n">
        <v>46161</v>
      </c>
      <c r="G1237" t="n">
        <v>19017</v>
      </c>
      <c r="H1237" t="inlineStr">
        <is>
          <t>FILE DE FRANGO KG</t>
        </is>
      </c>
      <c r="I1237" t="inlineStr">
        <is>
          <t>ALIMENTOS</t>
        </is>
      </c>
      <c r="J1237" t="n">
        <v>18</v>
      </c>
      <c r="K1237" t="inlineStr">
        <is>
          <t>KG</t>
        </is>
      </c>
      <c r="L1237" t="n">
        <v>268.02</v>
      </c>
      <c r="M1237" t="n">
        <v>14.89</v>
      </c>
      <c r="N1237" t="inlineStr">
        <is>
          <t>ALIMENTOS</t>
        </is>
      </c>
      <c r="O1237" t="inlineStr">
        <is>
          <t>05/2026</t>
        </is>
      </c>
    </row>
    <row r="1238">
      <c r="A1238" t="n">
        <v>233700</v>
      </c>
      <c r="B1238" t="n">
        <v>122</v>
      </c>
      <c r="C1238" t="inlineStr">
        <is>
          <t>Arcos</t>
        </is>
      </c>
      <c r="D1238" t="inlineStr">
        <is>
          <t xml:space="preserve">FORTE ALIMENTOS COM. IMPORTAÇÃO LTDA </t>
        </is>
      </c>
      <c r="E1238" t="inlineStr">
        <is>
          <t>374356</t>
        </is>
      </c>
      <c r="F1238" s="550" t="n">
        <v>46161</v>
      </c>
      <c r="G1238" t="n">
        <v>24039</v>
      </c>
      <c r="H1238" t="inlineStr">
        <is>
          <t>AMENDOA INTEIRA CRUA SEM CASCA 1KG</t>
        </is>
      </c>
      <c r="I1238" t="inlineStr">
        <is>
          <t>ALIMENTOS</t>
        </is>
      </c>
      <c r="J1238" t="n">
        <v>2</v>
      </c>
      <c r="K1238" t="inlineStr">
        <is>
          <t>Kg</t>
        </is>
      </c>
      <c r="L1238" t="n">
        <v>133.8</v>
      </c>
      <c r="M1238" t="n">
        <v>66.90000000000001</v>
      </c>
      <c r="N1238" t="inlineStr">
        <is>
          <t>ALIMENTOS</t>
        </is>
      </c>
      <c r="O1238" t="inlineStr">
        <is>
          <t>05/2026</t>
        </is>
      </c>
    </row>
    <row r="1239">
      <c r="A1239" t="n">
        <v>233700</v>
      </c>
      <c r="B1239" t="n">
        <v>122</v>
      </c>
      <c r="C1239" t="inlineStr">
        <is>
          <t>Arcos</t>
        </is>
      </c>
      <c r="D1239" t="inlineStr">
        <is>
          <t xml:space="preserve">FORTE ALIMENTOS COM. IMPORTAÇÃO LTDA </t>
        </is>
      </c>
      <c r="E1239" t="inlineStr">
        <is>
          <t>374356</t>
        </is>
      </c>
      <c r="F1239" s="550" t="n">
        <v>46161</v>
      </c>
      <c r="G1239" t="n">
        <v>19324</v>
      </c>
      <c r="H1239" t="inlineStr">
        <is>
          <t>QUEIJO MUSSARELA TRES MARIAS KG</t>
        </is>
      </c>
      <c r="I1239" t="inlineStr">
        <is>
          <t>ALIMENTOS</t>
        </is>
      </c>
      <c r="J1239" t="n">
        <v>12.22</v>
      </c>
      <c r="K1239" t="inlineStr">
        <is>
          <t>KG</t>
        </is>
      </c>
      <c r="L1239" t="n">
        <v>486.36</v>
      </c>
      <c r="M1239" t="n">
        <v>39.800327</v>
      </c>
      <c r="N1239" t="inlineStr">
        <is>
          <t>ALIMENTOS</t>
        </is>
      </c>
      <c r="O1239" t="inlineStr">
        <is>
          <t>05/2026</t>
        </is>
      </c>
    </row>
    <row r="1240">
      <c r="A1240" t="n">
        <v>233699</v>
      </c>
      <c r="B1240" t="n">
        <v>122</v>
      </c>
      <c r="C1240" t="inlineStr">
        <is>
          <t>Arcos</t>
        </is>
      </c>
      <c r="D1240" t="inlineStr">
        <is>
          <t xml:space="preserve">LEITERIA CABRIOLA FROMAGES DE CHEVRE LTDA </t>
        </is>
      </c>
      <c r="E1240" t="inlineStr">
        <is>
          <t>50585</t>
        </is>
      </c>
      <c r="F1240" s="550" t="n">
        <v>46161</v>
      </c>
      <c r="G1240" t="n">
        <v>23082</v>
      </c>
      <c r="H1240" t="inlineStr">
        <is>
          <t>QUEIJO DE CABRA BOURSIN EM PASTA KG</t>
        </is>
      </c>
      <c r="I1240" t="inlineStr">
        <is>
          <t>ALIMENTOS</t>
        </is>
      </c>
      <c r="J1240" t="n">
        <v>10</v>
      </c>
      <c r="K1240" t="inlineStr">
        <is>
          <t>KG</t>
        </is>
      </c>
      <c r="L1240" t="n">
        <v>819</v>
      </c>
      <c r="M1240" t="n">
        <v>81.90000000000001</v>
      </c>
      <c r="N1240" t="inlineStr">
        <is>
          <t>ALIMENTOS</t>
        </is>
      </c>
      <c r="O1240" t="inlineStr">
        <is>
          <t>05/2026</t>
        </is>
      </c>
    </row>
    <row r="1241">
      <c r="A1241" t="n">
        <v>233698</v>
      </c>
      <c r="B1241" t="n">
        <v>122</v>
      </c>
      <c r="C1241" t="inlineStr">
        <is>
          <t>Arcos</t>
        </is>
      </c>
      <c r="D1241" t="inlineStr">
        <is>
          <t xml:space="preserve">CAROLINA AMANCIO </t>
        </is>
      </c>
      <c r="E1241" t="inlineStr">
        <is>
          <t>295</t>
        </is>
      </c>
      <c r="F1241" s="550" t="n">
        <v>46162</v>
      </c>
      <c r="G1241" t="n">
        <v>26880</v>
      </c>
      <c r="H1241" t="inlineStr">
        <is>
          <t xml:space="preserve">ESFERA DE CHOCOLATE BRANCO PINTADA NA COR VERMELHA APROX 5G UN </t>
        </is>
      </c>
      <c r="I1241" t="inlineStr">
        <is>
          <t>ALIMENTOS</t>
        </is>
      </c>
      <c r="J1241" t="n">
        <v>250</v>
      </c>
      <c r="K1241" t="inlineStr">
        <is>
          <t>UN</t>
        </is>
      </c>
      <c r="L1241" t="n">
        <v>625</v>
      </c>
      <c r="M1241" t="n">
        <v>2.5</v>
      </c>
      <c r="N1241" t="inlineStr">
        <is>
          <t>ALIMENTOS</t>
        </is>
      </c>
      <c r="O1241" t="inlineStr">
        <is>
          <t>05/2026</t>
        </is>
      </c>
    </row>
    <row r="1242">
      <c r="A1242" t="n">
        <v>233697</v>
      </c>
      <c r="B1242" t="n">
        <v>122</v>
      </c>
      <c r="C1242" t="inlineStr">
        <is>
          <t>Arcos</t>
        </is>
      </c>
      <c r="D1242" t="inlineStr">
        <is>
          <t>EMPORIO M&amp;L COMERCIO DE ALIM E BEBIDAS LTDA</t>
        </is>
      </c>
      <c r="E1242" t="inlineStr">
        <is>
          <t>514272</t>
        </is>
      </c>
      <c r="F1242" s="550" t="n">
        <v>46161</v>
      </c>
      <c r="G1242" t="n">
        <v>20422</v>
      </c>
      <c r="H1242" t="inlineStr">
        <is>
          <t>AVEIA EM FLOCOS YOKI 500GR</t>
        </is>
      </c>
      <c r="I1242" t="inlineStr">
        <is>
          <t>ALIMENTOS</t>
        </is>
      </c>
      <c r="J1242" t="n">
        <v>1</v>
      </c>
      <c r="K1242" t="inlineStr">
        <is>
          <t>UN</t>
        </is>
      </c>
      <c r="L1242" t="n">
        <v>10.22</v>
      </c>
      <c r="M1242" t="n">
        <v>10.22</v>
      </c>
      <c r="N1242" t="inlineStr">
        <is>
          <t>ALIMENTOS</t>
        </is>
      </c>
      <c r="O1242" t="inlineStr">
        <is>
          <t>05/2026</t>
        </is>
      </c>
    </row>
    <row r="1243">
      <c r="A1243" t="n">
        <v>233697</v>
      </c>
      <c r="B1243" t="n">
        <v>122</v>
      </c>
      <c r="C1243" t="inlineStr">
        <is>
          <t>Arcos</t>
        </is>
      </c>
      <c r="D1243" t="inlineStr">
        <is>
          <t>EMPORIO M&amp;L COMERCIO DE ALIM E BEBIDAS LTDA</t>
        </is>
      </c>
      <c r="E1243" t="inlineStr">
        <is>
          <t>514272</t>
        </is>
      </c>
      <c r="F1243" s="550" t="n">
        <v>46161</v>
      </c>
      <c r="G1243" t="n">
        <v>20117</v>
      </c>
      <c r="H1243" t="inlineStr">
        <is>
          <t>MASSA FOLHADA AROSA 1KG UN</t>
        </is>
      </c>
      <c r="I1243" t="inlineStr">
        <is>
          <t>ALIMENTOS</t>
        </is>
      </c>
      <c r="J1243" t="n">
        <v>15</v>
      </c>
      <c r="K1243" t="inlineStr">
        <is>
          <t>UN</t>
        </is>
      </c>
      <c r="L1243" t="n">
        <v>583.5</v>
      </c>
      <c r="M1243" t="n">
        <v>38.9</v>
      </c>
      <c r="N1243" t="inlineStr">
        <is>
          <t>ALIMENTOS</t>
        </is>
      </c>
      <c r="O1243" t="inlineStr">
        <is>
          <t>05/2026</t>
        </is>
      </c>
    </row>
    <row r="1244">
      <c r="A1244" t="n">
        <v>233697</v>
      </c>
      <c r="B1244" t="n">
        <v>122</v>
      </c>
      <c r="C1244" t="inlineStr">
        <is>
          <t>Arcos</t>
        </is>
      </c>
      <c r="D1244" t="inlineStr">
        <is>
          <t>EMPORIO M&amp;L COMERCIO DE ALIM E BEBIDAS LTDA</t>
        </is>
      </c>
      <c r="E1244" t="inlineStr">
        <is>
          <t>514272</t>
        </is>
      </c>
      <c r="F1244" s="550" t="n">
        <v>46161</v>
      </c>
      <c r="G1244" t="n">
        <v>20385</v>
      </c>
      <c r="H1244" t="inlineStr">
        <is>
          <t>FARINHA DE MILHO FLOCAO YOKI 500GR</t>
        </is>
      </c>
      <c r="I1244" t="inlineStr">
        <is>
          <t>ALIMENTOS</t>
        </is>
      </c>
      <c r="J1244" t="n">
        <v>24</v>
      </c>
      <c r="K1244" t="inlineStr">
        <is>
          <t>UN</t>
        </is>
      </c>
      <c r="L1244" t="n">
        <v>119.52</v>
      </c>
      <c r="M1244" t="n">
        <v>4.98</v>
      </c>
      <c r="N1244" t="inlineStr">
        <is>
          <t>ALIMENTOS</t>
        </is>
      </c>
      <c r="O1244" t="inlineStr">
        <is>
          <t>05/2026</t>
        </is>
      </c>
    </row>
    <row r="1245">
      <c r="A1245" t="n">
        <v>233697</v>
      </c>
      <c r="B1245" t="n">
        <v>122</v>
      </c>
      <c r="C1245" t="inlineStr">
        <is>
          <t>Arcos</t>
        </is>
      </c>
      <c r="D1245" t="inlineStr">
        <is>
          <t>EMPORIO M&amp;L COMERCIO DE ALIM E BEBIDAS LTDA</t>
        </is>
      </c>
      <c r="E1245" t="inlineStr">
        <is>
          <t>514272</t>
        </is>
      </c>
      <c r="F1245" s="550" t="n">
        <v>46161</v>
      </c>
      <c r="G1245" t="n">
        <v>20007</v>
      </c>
      <c r="H1245" t="inlineStr">
        <is>
          <t>MAIONESE HELLMANNS C/3KG</t>
        </is>
      </c>
      <c r="I1245" t="inlineStr">
        <is>
          <t>ALIMENTOS</t>
        </is>
      </c>
      <c r="J1245" t="n">
        <v>3</v>
      </c>
      <c r="K1245" t="inlineStr">
        <is>
          <t>BD</t>
        </is>
      </c>
      <c r="L1245" t="n">
        <v>160.2</v>
      </c>
      <c r="M1245" t="n">
        <v>53.4</v>
      </c>
      <c r="N1245" t="inlineStr">
        <is>
          <t>ALIMENTOS</t>
        </is>
      </c>
      <c r="O1245" t="inlineStr">
        <is>
          <t>05/2026</t>
        </is>
      </c>
    </row>
    <row r="1246">
      <c r="A1246" t="n">
        <v>233697</v>
      </c>
      <c r="B1246" t="n">
        <v>122</v>
      </c>
      <c r="C1246" t="inlineStr">
        <is>
          <t>Arcos</t>
        </is>
      </c>
      <c r="D1246" t="inlineStr">
        <is>
          <t>EMPORIO M&amp;L COMERCIO DE ALIM E BEBIDAS LTDA</t>
        </is>
      </c>
      <c r="E1246" t="inlineStr">
        <is>
          <t>514272</t>
        </is>
      </c>
      <c r="F1246" s="550" t="n">
        <v>46161</v>
      </c>
      <c r="G1246" t="n">
        <v>21100</v>
      </c>
      <c r="H1246" t="inlineStr">
        <is>
          <t>ACUCAR CONFEITEIRO GLACUCAR UNIAO 500G</t>
        </is>
      </c>
      <c r="I1246" t="inlineStr">
        <is>
          <t>ALIMENTOS</t>
        </is>
      </c>
      <c r="J1246" t="n">
        <v>2</v>
      </c>
      <c r="K1246" t="inlineStr">
        <is>
          <t>PC</t>
        </is>
      </c>
      <c r="L1246" t="n">
        <v>6.2</v>
      </c>
      <c r="M1246" t="n">
        <v>3.1</v>
      </c>
      <c r="N1246" t="inlineStr">
        <is>
          <t>ALIMENTOS</t>
        </is>
      </c>
      <c r="O1246" t="inlineStr">
        <is>
          <t>05/2026</t>
        </is>
      </c>
    </row>
    <row r="1247">
      <c r="A1247" t="n">
        <v>233697</v>
      </c>
      <c r="B1247" t="n">
        <v>122</v>
      </c>
      <c r="C1247" t="inlineStr">
        <is>
          <t>Arcos</t>
        </is>
      </c>
      <c r="D1247" t="inlineStr">
        <is>
          <t>EMPORIO M&amp;L COMERCIO DE ALIM E BEBIDAS LTDA</t>
        </is>
      </c>
      <c r="E1247" t="inlineStr">
        <is>
          <t>514272</t>
        </is>
      </c>
      <c r="F1247" s="550" t="n">
        <v>46161</v>
      </c>
      <c r="G1247" t="n">
        <v>23312</v>
      </c>
      <c r="H1247" t="inlineStr">
        <is>
          <t>AVELA SEM CASCA</t>
        </is>
      </c>
      <c r="I1247" t="inlineStr">
        <is>
          <t>ALIMENTOS</t>
        </is>
      </c>
      <c r="J1247" t="n">
        <v>2</v>
      </c>
      <c r="K1247" t="inlineStr">
        <is>
          <t>KG</t>
        </is>
      </c>
      <c r="L1247" t="n">
        <v>203.8</v>
      </c>
      <c r="M1247" t="n">
        <v>101.9</v>
      </c>
      <c r="N1247" t="inlineStr">
        <is>
          <t>ALIMENTOS</t>
        </is>
      </c>
      <c r="O1247" t="inlineStr">
        <is>
          <t>05/2026</t>
        </is>
      </c>
    </row>
    <row r="1248">
      <c r="A1248" t="n">
        <v>233697</v>
      </c>
      <c r="B1248" t="n">
        <v>122</v>
      </c>
      <c r="C1248" t="inlineStr">
        <is>
          <t>Arcos</t>
        </is>
      </c>
      <c r="D1248" t="inlineStr">
        <is>
          <t>EMPORIO M&amp;L COMERCIO DE ALIM E BEBIDAS LTDA</t>
        </is>
      </c>
      <c r="E1248" t="inlineStr">
        <is>
          <t>514272</t>
        </is>
      </c>
      <c r="F1248" s="550" t="n">
        <v>46161</v>
      </c>
      <c r="G1248" t="n">
        <v>20410</v>
      </c>
      <c r="H1248" t="inlineStr">
        <is>
          <t>FARINHA DE MANDIOCA FINA YOKI 1KG</t>
        </is>
      </c>
      <c r="I1248" t="inlineStr">
        <is>
          <t>ALIMENTOS</t>
        </is>
      </c>
      <c r="J1248" t="n">
        <v>4</v>
      </c>
      <c r="K1248" t="inlineStr">
        <is>
          <t>PC</t>
        </is>
      </c>
      <c r="L1248" t="n">
        <v>50.6</v>
      </c>
      <c r="M1248" t="n">
        <v>12.65</v>
      </c>
      <c r="N1248" t="inlineStr">
        <is>
          <t>ALIMENTOS</t>
        </is>
      </c>
      <c r="O1248" t="inlineStr">
        <is>
          <t>05/2026</t>
        </is>
      </c>
    </row>
    <row r="1249">
      <c r="A1249" t="n">
        <v>233697</v>
      </c>
      <c r="B1249" t="n">
        <v>122</v>
      </c>
      <c r="C1249" t="inlineStr">
        <is>
          <t>Arcos</t>
        </is>
      </c>
      <c r="D1249" t="inlineStr">
        <is>
          <t>EMPORIO M&amp;L COMERCIO DE ALIM E BEBIDAS LTDA</t>
        </is>
      </c>
      <c r="E1249" t="inlineStr">
        <is>
          <t>514272</t>
        </is>
      </c>
      <c r="F1249" s="550" t="n">
        <v>46161</v>
      </c>
      <c r="G1249" t="n">
        <v>20270</v>
      </c>
      <c r="H1249" t="inlineStr">
        <is>
          <t>CASTANHA DE CAJU CRUA W1 C/1KG</t>
        </is>
      </c>
      <c r="I1249" t="inlineStr">
        <is>
          <t>ALIMENTOS</t>
        </is>
      </c>
      <c r="J1249" t="n">
        <v>8</v>
      </c>
      <c r="K1249" t="inlineStr">
        <is>
          <t>PC</t>
        </is>
      </c>
      <c r="L1249" t="n">
        <v>676.8</v>
      </c>
      <c r="M1249" t="n">
        <v>84.59999999999999</v>
      </c>
      <c r="N1249" t="inlineStr">
        <is>
          <t>ALIMENTOS</t>
        </is>
      </c>
      <c r="O1249" t="inlineStr">
        <is>
          <t>05/2026</t>
        </is>
      </c>
    </row>
    <row r="1250">
      <c r="A1250" t="n">
        <v>233697</v>
      </c>
      <c r="B1250" t="n">
        <v>122</v>
      </c>
      <c r="C1250" t="inlineStr">
        <is>
          <t>Arcos</t>
        </is>
      </c>
      <c r="D1250" t="inlineStr">
        <is>
          <t>EMPORIO M&amp;L COMERCIO DE ALIM E BEBIDAS LTDA</t>
        </is>
      </c>
      <c r="E1250" t="inlineStr">
        <is>
          <t>514272</t>
        </is>
      </c>
      <c r="F1250" s="550" t="n">
        <v>46161</v>
      </c>
      <c r="G1250" t="n">
        <v>20715</v>
      </c>
      <c r="H1250" t="inlineStr">
        <is>
          <t>AMARENA FABBRI FRUTO C/3,2KG</t>
        </is>
      </c>
      <c r="I1250" t="inlineStr">
        <is>
          <t>ALIMENTOS</t>
        </is>
      </c>
      <c r="J1250" t="n">
        <v>2</v>
      </c>
      <c r="K1250" t="inlineStr">
        <is>
          <t>UN</t>
        </is>
      </c>
      <c r="L1250" t="n">
        <v>885.8</v>
      </c>
      <c r="M1250" t="n">
        <v>442.9</v>
      </c>
      <c r="N1250" t="inlineStr">
        <is>
          <t>ALIMENTOS</t>
        </is>
      </c>
      <c r="O1250" t="inlineStr">
        <is>
          <t>05/2026</t>
        </is>
      </c>
    </row>
    <row r="1251">
      <c r="A1251" t="n">
        <v>233697</v>
      </c>
      <c r="B1251" t="n">
        <v>122</v>
      </c>
      <c r="C1251" t="inlineStr">
        <is>
          <t>Arcos</t>
        </is>
      </c>
      <c r="D1251" t="inlineStr">
        <is>
          <t>EMPORIO M&amp;L COMERCIO DE ALIM E BEBIDAS LTDA</t>
        </is>
      </c>
      <c r="E1251" t="inlineStr">
        <is>
          <t>514272</t>
        </is>
      </c>
      <c r="F1251" s="550" t="n">
        <v>46161</v>
      </c>
      <c r="G1251" t="n">
        <v>21010</v>
      </c>
      <c r="H1251" t="inlineStr">
        <is>
          <t>OLEO DE CANOLA SAUDE C/900ML</t>
        </is>
      </c>
      <c r="I1251" t="inlineStr">
        <is>
          <t>ALIMENTOS</t>
        </is>
      </c>
      <c r="J1251" t="n">
        <v>40</v>
      </c>
      <c r="K1251" t="inlineStr">
        <is>
          <t>UN</t>
        </is>
      </c>
      <c r="L1251" t="n">
        <v>472</v>
      </c>
      <c r="M1251" t="n">
        <v>11.8</v>
      </c>
      <c r="N1251" t="inlineStr">
        <is>
          <t>ALIMENTOS</t>
        </is>
      </c>
      <c r="O1251" t="inlineStr">
        <is>
          <t>05/2026</t>
        </is>
      </c>
    </row>
    <row r="1252">
      <c r="A1252" t="n">
        <v>233696</v>
      </c>
      <c r="B1252" t="n">
        <v>122</v>
      </c>
      <c r="C1252" t="inlineStr">
        <is>
          <t>Arcos</t>
        </is>
      </c>
      <c r="D1252" t="inlineStr">
        <is>
          <t xml:space="preserve">NOVA MIX </t>
        </is>
      </c>
      <c r="E1252" t="inlineStr">
        <is>
          <t>2638182</t>
        </is>
      </c>
      <c r="F1252" s="550" t="n">
        <v>46161</v>
      </c>
      <c r="G1252" t="n">
        <v>19356</v>
      </c>
      <c r="H1252" t="inlineStr">
        <is>
          <t>QUEIJO COALHO QUATA KG</t>
        </is>
      </c>
      <c r="I1252" t="inlineStr">
        <is>
          <t>ALIMENTOS</t>
        </is>
      </c>
      <c r="J1252" t="n">
        <v>12.11</v>
      </c>
      <c r="K1252" t="inlineStr">
        <is>
          <t>KG</t>
        </is>
      </c>
      <c r="L1252" t="n">
        <v>668.59</v>
      </c>
      <c r="M1252" t="n">
        <v>55.209744</v>
      </c>
      <c r="N1252" t="inlineStr">
        <is>
          <t>ALIMENTOS</t>
        </is>
      </c>
      <c r="O1252" t="inlineStr">
        <is>
          <t>05/2026</t>
        </is>
      </c>
    </row>
    <row r="1253">
      <c r="A1253" t="n">
        <v>233695</v>
      </c>
      <c r="B1253" t="n">
        <v>122</v>
      </c>
      <c r="C1253" t="inlineStr">
        <is>
          <t>Arcos</t>
        </is>
      </c>
      <c r="D1253" t="inlineStr">
        <is>
          <t>BATARD PADARIA ARTESANAL LTDA</t>
        </is>
      </c>
      <c r="E1253" t="inlineStr">
        <is>
          <t>14196</t>
        </is>
      </c>
      <c r="F1253" s="550" t="n">
        <v>46162</v>
      </c>
      <c r="G1253" t="n">
        <v>21372</v>
      </c>
      <c r="H1253" t="inlineStr">
        <is>
          <t>PAO BRIOCHE FORME C/ TAMPA UN</t>
        </is>
      </c>
      <c r="I1253" t="inlineStr">
        <is>
          <t>ALIMENTOS</t>
        </is>
      </c>
      <c r="J1253" t="n">
        <v>18</v>
      </c>
      <c r="K1253" t="inlineStr">
        <is>
          <t>UN</t>
        </is>
      </c>
      <c r="L1253" t="n">
        <v>558</v>
      </c>
      <c r="M1253" t="n">
        <v>31</v>
      </c>
      <c r="N1253" t="inlineStr">
        <is>
          <t>ALIMENTOS</t>
        </is>
      </c>
      <c r="O1253" t="inlineStr">
        <is>
          <t>05/2026</t>
        </is>
      </c>
    </row>
    <row r="1254">
      <c r="A1254" t="n">
        <v>233695</v>
      </c>
      <c r="B1254" t="n">
        <v>122</v>
      </c>
      <c r="C1254" t="inlineStr">
        <is>
          <t>Arcos</t>
        </is>
      </c>
      <c r="D1254" t="inlineStr">
        <is>
          <t>BATARD PADARIA ARTESANAL LTDA</t>
        </is>
      </c>
      <c r="E1254" t="inlineStr">
        <is>
          <t>14196</t>
        </is>
      </c>
      <c r="F1254" s="550" t="n">
        <v>46162</v>
      </c>
      <c r="G1254" t="n">
        <v>28384</v>
      </c>
      <c r="H1254" t="inlineStr">
        <is>
          <t xml:space="preserve">PÃO PDC FORMA LEVAIN 750GR </t>
        </is>
      </c>
      <c r="I1254" t="inlineStr">
        <is>
          <t>ALIMENTOS</t>
        </is>
      </c>
      <c r="J1254" t="n">
        <v>14</v>
      </c>
      <c r="K1254" t="inlineStr">
        <is>
          <t>UN</t>
        </is>
      </c>
      <c r="L1254" t="n">
        <v>364</v>
      </c>
      <c r="M1254" t="n">
        <v>26</v>
      </c>
      <c r="N1254" t="inlineStr">
        <is>
          <t>ALIMENTOS</t>
        </is>
      </c>
      <c r="O1254" t="inlineStr">
        <is>
          <t>05/2026</t>
        </is>
      </c>
    </row>
    <row r="1255">
      <c r="A1255" t="n">
        <v>233694</v>
      </c>
      <c r="B1255" t="n">
        <v>122</v>
      </c>
      <c r="C1255" t="inlineStr">
        <is>
          <t>Arcos</t>
        </is>
      </c>
      <c r="D1255" t="inlineStr">
        <is>
          <t>MONTE ALTO ALIMENTOS LTDA</t>
        </is>
      </c>
      <c r="E1255" t="inlineStr">
        <is>
          <t>180621</t>
        </is>
      </c>
      <c r="F1255" s="550" t="n">
        <v>46162</v>
      </c>
      <c r="G1255" t="n">
        <v>26580</v>
      </c>
      <c r="H1255" t="inlineStr">
        <is>
          <t>PERNIL CORDEIRO FREDDI KG</t>
        </is>
      </c>
      <c r="I1255" t="inlineStr">
        <is>
          <t>ALIMENTOS</t>
        </is>
      </c>
      <c r="J1255" t="n">
        <v>5.28</v>
      </c>
      <c r="K1255" t="inlineStr">
        <is>
          <t>KG</t>
        </is>
      </c>
      <c r="L1255" t="n">
        <v>591.36</v>
      </c>
      <c r="M1255" t="n">
        <v>112</v>
      </c>
      <c r="N1255" t="inlineStr">
        <is>
          <t>ALIMENTOS</t>
        </is>
      </c>
      <c r="O1255" t="inlineStr">
        <is>
          <t>05/2026</t>
        </is>
      </c>
    </row>
    <row r="1256">
      <c r="A1256" t="n">
        <v>233694</v>
      </c>
      <c r="B1256" t="n">
        <v>122</v>
      </c>
      <c r="C1256" t="inlineStr">
        <is>
          <t>Arcos</t>
        </is>
      </c>
      <c r="D1256" t="inlineStr">
        <is>
          <t>MONTE ALTO ALIMENTOS LTDA</t>
        </is>
      </c>
      <c r="E1256" t="inlineStr">
        <is>
          <t>180621</t>
        </is>
      </c>
      <c r="F1256" s="550" t="n">
        <v>46162</v>
      </c>
      <c r="G1256" t="n">
        <v>26592</v>
      </c>
      <c r="H1256" t="inlineStr">
        <is>
          <t>HAMBURGUER BOVINO FREDDI PORCIONADO EM 50G KG 60% ACEM 40% PEITO BOVINO ARCOS</t>
        </is>
      </c>
      <c r="I1256" t="inlineStr">
        <is>
          <t>ALIMENTOS</t>
        </is>
      </c>
      <c r="J1256" t="n">
        <v>20.24</v>
      </c>
      <c r="K1256" t="inlineStr">
        <is>
          <t>KG</t>
        </is>
      </c>
      <c r="L1256" t="n">
        <v>748.88</v>
      </c>
      <c r="M1256" t="n">
        <v>37</v>
      </c>
      <c r="N1256" t="inlineStr">
        <is>
          <t>ALIMENTOS</t>
        </is>
      </c>
      <c r="O1256" t="inlineStr">
        <is>
          <t>05/2026</t>
        </is>
      </c>
    </row>
    <row r="1257">
      <c r="A1257" t="n">
        <v>233155</v>
      </c>
      <c r="B1257" t="n">
        <v>122</v>
      </c>
      <c r="C1257" t="inlineStr">
        <is>
          <t>Arcos</t>
        </is>
      </c>
      <c r="D1257" t="inlineStr">
        <is>
          <t>PSSS LTDA</t>
        </is>
      </c>
      <c r="E1257" t="inlineStr">
        <is>
          <t>04</t>
        </is>
      </c>
      <c r="F1257" s="550" t="n">
        <v>46156</v>
      </c>
      <c r="G1257" t="n">
        <v>17437</v>
      </c>
      <c r="H1257" t="inlineStr">
        <is>
          <t>SACO ALVEJADO BRANCO 45X65 UN</t>
        </is>
      </c>
      <c r="I1257" t="inlineStr">
        <is>
          <t>DESCARTAVEIS/HIGIENE E LIMPEZA</t>
        </is>
      </c>
      <c r="J1257" t="n">
        <v>30</v>
      </c>
      <c r="K1257" t="inlineStr">
        <is>
          <t>UN</t>
        </is>
      </c>
      <c r="L1257" t="n">
        <v>69</v>
      </c>
      <c r="M1257" t="n">
        <v>2.3</v>
      </c>
      <c r="N1257" t="inlineStr">
        <is>
          <t>DESCARTAVEIS</t>
        </is>
      </c>
      <c r="O1257" t="inlineStr">
        <is>
          <t>05/2026</t>
        </is>
      </c>
    </row>
    <row r="1258">
      <c r="A1258" t="n">
        <v>233155</v>
      </c>
      <c r="B1258" t="n">
        <v>122</v>
      </c>
      <c r="C1258" t="inlineStr">
        <is>
          <t>Arcos</t>
        </is>
      </c>
      <c r="D1258" t="inlineStr">
        <is>
          <t>PSSS LTDA</t>
        </is>
      </c>
      <c r="E1258" t="inlineStr">
        <is>
          <t>04</t>
        </is>
      </c>
      <c r="F1258" s="550" t="n">
        <v>46156</v>
      </c>
      <c r="G1258" t="n">
        <v>17488</v>
      </c>
      <c r="H1258" t="inlineStr">
        <is>
          <t>LUVA LATEX SEM TALCO M C/100UN</t>
        </is>
      </c>
      <c r="I1258" t="inlineStr">
        <is>
          <t>DESCARTAVEIS/HIGIENE E LIMPEZA</t>
        </is>
      </c>
      <c r="J1258" t="n">
        <v>4</v>
      </c>
      <c r="K1258" t="inlineStr">
        <is>
          <t>CX</t>
        </is>
      </c>
      <c r="L1258" t="n">
        <v>108</v>
      </c>
      <c r="M1258" t="n">
        <v>27</v>
      </c>
      <c r="N1258" t="inlineStr">
        <is>
          <t>DESCARTAVEIS</t>
        </is>
      </c>
      <c r="O1258" t="inlineStr">
        <is>
          <t>05/2026</t>
        </is>
      </c>
    </row>
    <row r="1259">
      <c r="A1259" t="n">
        <v>233155</v>
      </c>
      <c r="B1259" t="n">
        <v>122</v>
      </c>
      <c r="C1259" t="inlineStr">
        <is>
          <t>Arcos</t>
        </is>
      </c>
      <c r="D1259" t="inlineStr">
        <is>
          <t>PSSS LTDA</t>
        </is>
      </c>
      <c r="E1259" t="inlineStr">
        <is>
          <t>04</t>
        </is>
      </c>
      <c r="F1259" s="550" t="n">
        <v>46156</v>
      </c>
      <c r="G1259" t="n">
        <v>17138</v>
      </c>
      <c r="H1259" t="inlineStr">
        <is>
          <t>RODO DE PLASTICO COM CABO CONDOR 40CM UN</t>
        </is>
      </c>
      <c r="I1259" t="inlineStr">
        <is>
          <t>DESCARTAVEIS/HIGIENE E LIMPEZA</t>
        </is>
      </c>
      <c r="J1259" t="n">
        <v>4</v>
      </c>
      <c r="K1259" t="inlineStr">
        <is>
          <t>UN</t>
        </is>
      </c>
      <c r="L1259" t="n">
        <v>34.4</v>
      </c>
      <c r="M1259" t="n">
        <v>8.6</v>
      </c>
      <c r="N1259" t="inlineStr">
        <is>
          <t>DESCARTAVEIS</t>
        </is>
      </c>
      <c r="O1259" t="inlineStr">
        <is>
          <t>05/2026</t>
        </is>
      </c>
    </row>
    <row r="1260">
      <c r="A1260" t="n">
        <v>233155</v>
      </c>
      <c r="B1260" t="n">
        <v>122</v>
      </c>
      <c r="C1260" t="inlineStr">
        <is>
          <t>Arcos</t>
        </is>
      </c>
      <c r="D1260" t="inlineStr">
        <is>
          <t>PSSS LTDA</t>
        </is>
      </c>
      <c r="E1260" t="inlineStr">
        <is>
          <t>04</t>
        </is>
      </c>
      <c r="F1260" s="550" t="n">
        <v>46156</v>
      </c>
      <c r="G1260" t="n">
        <v>27393</v>
      </c>
      <c r="H1260" t="inlineStr">
        <is>
          <t>MEXEDOR CAFE MADEIRA THEOTO C/1000UN</t>
        </is>
      </c>
      <c r="I1260" t="inlineStr">
        <is>
          <t>DESCARTAVEIS/HIGIENE E LIMPEZA</t>
        </is>
      </c>
      <c r="J1260" t="n">
        <v>4</v>
      </c>
      <c r="K1260" t="inlineStr">
        <is>
          <t>UN</t>
        </is>
      </c>
      <c r="L1260" t="n">
        <v>75.92</v>
      </c>
      <c r="M1260" t="n">
        <v>18.98</v>
      </c>
      <c r="N1260" t="inlineStr">
        <is>
          <t>DESCARTAVEIS</t>
        </is>
      </c>
      <c r="O1260" t="inlineStr">
        <is>
          <t>05/2026</t>
        </is>
      </c>
    </row>
    <row r="1261">
      <c r="A1261" t="n">
        <v>233155</v>
      </c>
      <c r="B1261" t="n">
        <v>122</v>
      </c>
      <c r="C1261" t="inlineStr">
        <is>
          <t>Arcos</t>
        </is>
      </c>
      <c r="D1261" t="inlineStr">
        <is>
          <t>PSSS LTDA</t>
        </is>
      </c>
      <c r="E1261" t="inlineStr">
        <is>
          <t>04</t>
        </is>
      </c>
      <c r="F1261" s="550" t="n">
        <v>46156</v>
      </c>
      <c r="G1261" t="n">
        <v>17476</v>
      </c>
      <c r="H1261" t="inlineStr">
        <is>
          <t>LUVA LATEX P SEM TALCO C/100</t>
        </is>
      </c>
      <c r="I1261" t="inlineStr">
        <is>
          <t>UTENSILIOS</t>
        </is>
      </c>
      <c r="J1261" t="n">
        <v>4</v>
      </c>
      <c r="K1261" t="inlineStr">
        <is>
          <t>PC</t>
        </is>
      </c>
      <c r="L1261" t="n">
        <v>108</v>
      </c>
      <c r="M1261" t="n">
        <v>27</v>
      </c>
      <c r="N1261" t="inlineStr">
        <is>
          <t>DESCARTAVEIS</t>
        </is>
      </c>
      <c r="O1261" t="inlineStr">
        <is>
          <t>05/2026</t>
        </is>
      </c>
    </row>
    <row r="1262">
      <c r="A1262" t="n">
        <v>233155</v>
      </c>
      <c r="B1262" t="n">
        <v>122</v>
      </c>
      <c r="C1262" t="inlineStr">
        <is>
          <t>Arcos</t>
        </is>
      </c>
      <c r="D1262" t="inlineStr">
        <is>
          <t>PSSS LTDA</t>
        </is>
      </c>
      <c r="E1262" t="inlineStr">
        <is>
          <t>04</t>
        </is>
      </c>
      <c r="F1262" s="550" t="n">
        <v>46156</v>
      </c>
      <c r="G1262" t="n">
        <v>17190</v>
      </c>
      <c r="H1262" t="inlineStr">
        <is>
          <t>ESPONJA FIBRACO TININDO 3M C/5 UN</t>
        </is>
      </c>
      <c r="I1262" t="inlineStr">
        <is>
          <t>DESCARTAVEIS/HIGIENE E LIMPEZA</t>
        </is>
      </c>
      <c r="J1262" t="n">
        <v>4</v>
      </c>
      <c r="K1262" t="inlineStr">
        <is>
          <t>PC</t>
        </is>
      </c>
      <c r="L1262" t="n">
        <v>32.4</v>
      </c>
      <c r="M1262" t="n">
        <v>8.1</v>
      </c>
      <c r="N1262" t="inlineStr">
        <is>
          <t>DESCARTAVEIS</t>
        </is>
      </c>
      <c r="O1262" t="inlineStr">
        <is>
          <t>05/2026</t>
        </is>
      </c>
    </row>
    <row r="1263">
      <c r="A1263" t="n">
        <v>233155</v>
      </c>
      <c r="B1263" t="n">
        <v>122</v>
      </c>
      <c r="C1263" t="inlineStr">
        <is>
          <t>Arcos</t>
        </is>
      </c>
      <c r="D1263" t="inlineStr">
        <is>
          <t>PSSS LTDA</t>
        </is>
      </c>
      <c r="E1263" t="inlineStr">
        <is>
          <t>04</t>
        </is>
      </c>
      <c r="F1263" s="550" t="n">
        <v>46156</v>
      </c>
      <c r="G1263" t="n">
        <v>17418</v>
      </c>
      <c r="H1263" t="inlineStr">
        <is>
          <t>PAPEL TOALHA BOBINA LUXO BIA PAPER C/6X20X200M C/6 ROLOS</t>
        </is>
      </c>
      <c r="I1263" t="inlineStr">
        <is>
          <t>DESCARTAVEIS/HIGIENE E LIMPEZA</t>
        </is>
      </c>
      <c r="J1263" t="n">
        <v>6</v>
      </c>
      <c r="K1263" t="inlineStr">
        <is>
          <t>CX</t>
        </is>
      </c>
      <c r="L1263" t="n">
        <v>353.4</v>
      </c>
      <c r="M1263" t="n">
        <v>58.9</v>
      </c>
      <c r="N1263" t="inlineStr">
        <is>
          <t>DESCARTAVEIS</t>
        </is>
      </c>
      <c r="O1263" t="inlineStr">
        <is>
          <t>05/2026</t>
        </is>
      </c>
    </row>
    <row r="1264">
      <c r="A1264" t="n">
        <v>233155</v>
      </c>
      <c r="B1264" t="n">
        <v>122</v>
      </c>
      <c r="C1264" t="inlineStr">
        <is>
          <t>Arcos</t>
        </is>
      </c>
      <c r="D1264" t="inlineStr">
        <is>
          <t>PSSS LTDA</t>
        </is>
      </c>
      <c r="E1264" t="inlineStr">
        <is>
          <t>04</t>
        </is>
      </c>
      <c r="F1264" s="550" t="n">
        <v>46156</v>
      </c>
      <c r="G1264" t="n">
        <v>17020</v>
      </c>
      <c r="H1264" t="inlineStr">
        <is>
          <t>LUVA EMBORRACHADA P AMARELA UN</t>
        </is>
      </c>
      <c r="I1264" t="inlineStr">
        <is>
          <t>UTENSILIOS</t>
        </is>
      </c>
      <c r="J1264" t="n">
        <v>3</v>
      </c>
      <c r="K1264" t="inlineStr">
        <is>
          <t>UN</t>
        </is>
      </c>
      <c r="L1264" t="n">
        <v>9</v>
      </c>
      <c r="M1264" t="n">
        <v>3</v>
      </c>
      <c r="N1264" t="inlineStr">
        <is>
          <t>DESCARTAVEIS</t>
        </is>
      </c>
      <c r="O1264" t="inlineStr">
        <is>
          <t>05/2026</t>
        </is>
      </c>
    </row>
    <row r="1265">
      <c r="A1265" t="n">
        <v>233155</v>
      </c>
      <c r="B1265" t="n">
        <v>122</v>
      </c>
      <c r="C1265" t="inlineStr">
        <is>
          <t>Arcos</t>
        </is>
      </c>
      <c r="D1265" t="inlineStr">
        <is>
          <t>PSSS LTDA</t>
        </is>
      </c>
      <c r="E1265" t="inlineStr">
        <is>
          <t>04</t>
        </is>
      </c>
      <c r="F1265" s="550" t="n">
        <v>46156</v>
      </c>
      <c r="G1265" t="n">
        <v>17019</v>
      </c>
      <c r="H1265" t="inlineStr">
        <is>
          <t>LUVA EMBORRACHADA M AMARELA UN</t>
        </is>
      </c>
      <c r="I1265" t="inlineStr">
        <is>
          <t>DESCARTAVEIS/HIGIENE E LIMPEZA</t>
        </is>
      </c>
      <c r="J1265" t="n">
        <v>3</v>
      </c>
      <c r="K1265" t="inlineStr">
        <is>
          <t>UN</t>
        </is>
      </c>
      <c r="L1265" t="n">
        <v>9</v>
      </c>
      <c r="M1265" t="n">
        <v>3</v>
      </c>
      <c r="N1265" t="inlineStr">
        <is>
          <t>DESCARTAVEIS</t>
        </is>
      </c>
      <c r="O1265" t="inlineStr">
        <is>
          <t>05/2026</t>
        </is>
      </c>
    </row>
    <row r="1266">
      <c r="A1266" t="n">
        <v>233155</v>
      </c>
      <c r="B1266" t="n">
        <v>122</v>
      </c>
      <c r="C1266" t="inlineStr">
        <is>
          <t>Arcos</t>
        </is>
      </c>
      <c r="D1266" t="inlineStr">
        <is>
          <t>PSSS LTDA</t>
        </is>
      </c>
      <c r="E1266" t="inlineStr">
        <is>
          <t>04</t>
        </is>
      </c>
      <c r="F1266" s="550" t="n">
        <v>46156</v>
      </c>
      <c r="G1266" t="n">
        <v>17162</v>
      </c>
      <c r="H1266" t="inlineStr">
        <is>
          <t>PANO MULTIUSO 28X240 C/600PANOS UM</t>
        </is>
      </c>
      <c r="I1266" t="inlineStr">
        <is>
          <t>DESCARTAVEIS/HIGIENE E LIMPEZA</t>
        </is>
      </c>
      <c r="J1266" t="n">
        <v>3</v>
      </c>
      <c r="K1266" t="inlineStr">
        <is>
          <t>UN</t>
        </is>
      </c>
      <c r="L1266" t="n">
        <v>162</v>
      </c>
      <c r="M1266" t="n">
        <v>54</v>
      </c>
      <c r="N1266" t="inlineStr">
        <is>
          <t>DESCARTAVEIS</t>
        </is>
      </c>
      <c r="O1266" t="inlineStr">
        <is>
          <t>05/2026</t>
        </is>
      </c>
    </row>
    <row r="1267">
      <c r="A1267" t="n">
        <v>233155</v>
      </c>
      <c r="B1267" t="n">
        <v>122</v>
      </c>
      <c r="C1267" t="inlineStr">
        <is>
          <t>Arcos</t>
        </is>
      </c>
      <c r="D1267" t="inlineStr">
        <is>
          <t>PSSS LTDA</t>
        </is>
      </c>
      <c r="E1267" t="inlineStr">
        <is>
          <t>04</t>
        </is>
      </c>
      <c r="F1267" s="550" t="n">
        <v>46156</v>
      </c>
      <c r="G1267" t="n">
        <v>17535</v>
      </c>
      <c r="H1267" t="inlineStr">
        <is>
          <t>COPO DESCARTAVEL ULTRACOPOS 330ML C/2000UN</t>
        </is>
      </c>
      <c r="I1267" t="inlineStr">
        <is>
          <t>DESCARTAVEIS/HIGIENE E LIMPEZA</t>
        </is>
      </c>
      <c r="J1267" t="n">
        <v>1</v>
      </c>
      <c r="K1267" t="inlineStr">
        <is>
          <t>CX</t>
        </is>
      </c>
      <c r="L1267" t="n">
        <v>128</v>
      </c>
      <c r="M1267" t="n">
        <v>128</v>
      </c>
      <c r="N1267" t="inlineStr">
        <is>
          <t>DESCARTAVEIS</t>
        </is>
      </c>
      <c r="O1267" t="inlineStr">
        <is>
          <t>05/2026</t>
        </is>
      </c>
    </row>
    <row r="1268">
      <c r="A1268" t="n">
        <v>233155</v>
      </c>
      <c r="B1268" t="n">
        <v>122</v>
      </c>
      <c r="C1268" t="inlineStr">
        <is>
          <t>Arcos</t>
        </is>
      </c>
      <c r="D1268" t="inlineStr">
        <is>
          <t>PSSS LTDA</t>
        </is>
      </c>
      <c r="E1268" t="inlineStr">
        <is>
          <t>04</t>
        </is>
      </c>
      <c r="F1268" s="550" t="n">
        <v>46156</v>
      </c>
      <c r="G1268" t="n">
        <v>28880</v>
      </c>
      <c r="H1268" t="inlineStr">
        <is>
          <t>PAPEL TOALHA INTERFOLHA NOBRE PAPER FOLHA DUPLA  2000 FOLHAS</t>
        </is>
      </c>
      <c r="J1268" t="n">
        <v>4</v>
      </c>
      <c r="K1268" t="inlineStr">
        <is>
          <t>CX</t>
        </is>
      </c>
      <c r="L1268" t="n">
        <v>340</v>
      </c>
      <c r="M1268" t="n">
        <v>85</v>
      </c>
      <c r="N1268" t="inlineStr">
        <is>
          <t>DESCARTAVEIS</t>
        </is>
      </c>
      <c r="O1268" t="inlineStr">
        <is>
          <t>05/2026</t>
        </is>
      </c>
    </row>
    <row r="1269">
      <c r="A1269" t="n">
        <v>233155</v>
      </c>
      <c r="B1269" t="n">
        <v>122</v>
      </c>
      <c r="C1269" t="inlineStr">
        <is>
          <t>Arcos</t>
        </is>
      </c>
      <c r="D1269" t="inlineStr">
        <is>
          <t>PSSS LTDA</t>
        </is>
      </c>
      <c r="E1269" t="inlineStr">
        <is>
          <t>04</t>
        </is>
      </c>
      <c r="F1269" s="550" t="n">
        <v>46156</v>
      </c>
      <c r="G1269" t="n">
        <v>17120</v>
      </c>
      <c r="H1269" t="inlineStr">
        <is>
          <t>VASSOURA NOVICA AZUL BETTANIN COM CABO UN</t>
        </is>
      </c>
      <c r="I1269" t="inlineStr">
        <is>
          <t>DESCARTAVEIS/HIGIENE E LIMPEZA</t>
        </is>
      </c>
      <c r="J1269" t="n">
        <v>4</v>
      </c>
      <c r="K1269" t="inlineStr">
        <is>
          <t>UN</t>
        </is>
      </c>
      <c r="L1269" t="n">
        <v>38.16</v>
      </c>
      <c r="M1269" t="n">
        <v>9.539999999999999</v>
      </c>
      <c r="N1269" t="inlineStr">
        <is>
          <t>DESCARTAVEIS</t>
        </is>
      </c>
      <c r="O1269" t="inlineStr">
        <is>
          <t>05/2026</t>
        </is>
      </c>
    </row>
    <row r="1270">
      <c r="A1270" t="n">
        <v>233155</v>
      </c>
      <c r="B1270" t="n">
        <v>122</v>
      </c>
      <c r="C1270" t="inlineStr">
        <is>
          <t>Arcos</t>
        </is>
      </c>
      <c r="D1270" t="inlineStr">
        <is>
          <t>PSSS LTDA</t>
        </is>
      </c>
      <c r="E1270" t="inlineStr">
        <is>
          <t>04</t>
        </is>
      </c>
      <c r="F1270" s="550" t="n">
        <v>46156</v>
      </c>
      <c r="G1270" t="n">
        <v>24891</v>
      </c>
      <c r="H1270" t="inlineStr">
        <is>
          <t>PEDRA DE AMOLAR FACA UN</t>
        </is>
      </c>
      <c r="I1270" t="inlineStr">
        <is>
          <t>UTENSILIOS</t>
        </is>
      </c>
      <c r="J1270" t="n">
        <v>3</v>
      </c>
      <c r="K1270" t="inlineStr">
        <is>
          <t>Un</t>
        </is>
      </c>
      <c r="L1270" t="n">
        <v>56.7</v>
      </c>
      <c r="M1270" t="n">
        <v>18.9</v>
      </c>
      <c r="N1270" t="inlineStr">
        <is>
          <t>DESCARTAVEIS</t>
        </is>
      </c>
      <c r="O1270" t="inlineStr">
        <is>
          <t>05/2026</t>
        </is>
      </c>
    </row>
    <row r="1271">
      <c r="A1271" t="n">
        <v>233154</v>
      </c>
      <c r="B1271" t="n">
        <v>122</v>
      </c>
      <c r="C1271" t="inlineStr">
        <is>
          <t>Arcos</t>
        </is>
      </c>
      <c r="D1271" t="inlineStr">
        <is>
          <t>NOVA COMERCIAL PESCADOS LTDA</t>
        </is>
      </c>
      <c r="E1271" t="inlineStr">
        <is>
          <t>33570</t>
        </is>
      </c>
      <c r="F1271" s="550" t="n">
        <v>46156</v>
      </c>
      <c r="G1271" t="n">
        <v>27692</v>
      </c>
      <c r="H1271" t="inlineStr">
        <is>
          <t>CAMARAO CINZA 25/30 LIMPO EVISCERADO COM COLA KG</t>
        </is>
      </c>
      <c r="I1271" t="inlineStr">
        <is>
          <t>ALIMENTOS</t>
        </is>
      </c>
      <c r="J1271" t="n">
        <v>15</v>
      </c>
      <c r="K1271" t="inlineStr">
        <is>
          <t>KG</t>
        </is>
      </c>
      <c r="L1271" t="n">
        <v>1680</v>
      </c>
      <c r="M1271" t="n">
        <v>112</v>
      </c>
      <c r="N1271" t="inlineStr">
        <is>
          <t>ALIMENTOS</t>
        </is>
      </c>
      <c r="O1271" t="inlineStr">
        <is>
          <t>05/2026</t>
        </is>
      </c>
    </row>
    <row r="1272">
      <c r="A1272" t="n">
        <v>233153</v>
      </c>
      <c r="B1272" t="n">
        <v>122</v>
      </c>
      <c r="C1272" t="inlineStr">
        <is>
          <t>Arcos</t>
        </is>
      </c>
      <c r="D1272" t="inlineStr">
        <is>
          <t xml:space="preserve">CAROLINA AMANCIO </t>
        </is>
      </c>
      <c r="E1272" t="inlineStr">
        <is>
          <t>292</t>
        </is>
      </c>
      <c r="F1272" s="550" t="n">
        <v>46155</v>
      </c>
      <c r="G1272" t="n">
        <v>26880</v>
      </c>
      <c r="H1272" t="inlineStr">
        <is>
          <t xml:space="preserve">ESFERA DE CHOCOLATE BRANCO PINTADA NA COR VERMELHA APROX 5G UN </t>
        </is>
      </c>
      <c r="I1272" t="inlineStr">
        <is>
          <t>ALIMENTOS</t>
        </is>
      </c>
      <c r="J1272" t="n">
        <v>300</v>
      </c>
      <c r="K1272" t="inlineStr">
        <is>
          <t>UN</t>
        </is>
      </c>
      <c r="L1272" t="n">
        <v>750</v>
      </c>
      <c r="M1272" t="n">
        <v>2.5</v>
      </c>
      <c r="N1272" t="inlineStr">
        <is>
          <t>ALIMENTOS</t>
        </is>
      </c>
      <c r="O1272" t="inlineStr">
        <is>
          <t>05/2026</t>
        </is>
      </c>
    </row>
    <row r="1273">
      <c r="A1273" t="n">
        <v>233152</v>
      </c>
      <c r="B1273" t="n">
        <v>122</v>
      </c>
      <c r="C1273" t="inlineStr">
        <is>
          <t>Arcos</t>
        </is>
      </c>
      <c r="D1273" t="inlineStr">
        <is>
          <t>BATARD PADARIA ARTESANAL LTDA</t>
        </is>
      </c>
      <c r="E1273" t="inlineStr">
        <is>
          <t>14133</t>
        </is>
      </c>
      <c r="F1273" s="550" t="n">
        <v>46154</v>
      </c>
      <c r="G1273" t="n">
        <v>19166</v>
      </c>
      <c r="H1273" t="inlineStr">
        <is>
          <t>BAGUETE DE GRAO LEVIAN FATIADO 590G UN</t>
        </is>
      </c>
      <c r="I1273" t="inlineStr">
        <is>
          <t>ALIMENTOS</t>
        </is>
      </c>
      <c r="J1273" t="n">
        <v>25</v>
      </c>
      <c r="K1273" t="inlineStr">
        <is>
          <t>UN</t>
        </is>
      </c>
      <c r="L1273" t="n">
        <v>508.75</v>
      </c>
      <c r="M1273" t="n">
        <v>20.35</v>
      </c>
      <c r="N1273" t="inlineStr">
        <is>
          <t>ALIMENTOS</t>
        </is>
      </c>
      <c r="O1273" t="inlineStr">
        <is>
          <t>05/2026</t>
        </is>
      </c>
    </row>
    <row r="1274">
      <c r="A1274" t="n">
        <v>233152</v>
      </c>
      <c r="B1274" t="n">
        <v>122</v>
      </c>
      <c r="C1274" t="inlineStr">
        <is>
          <t>Arcos</t>
        </is>
      </c>
      <c r="D1274" t="inlineStr">
        <is>
          <t>BATARD PADARIA ARTESANAL LTDA</t>
        </is>
      </c>
      <c r="E1274" t="inlineStr">
        <is>
          <t>14133</t>
        </is>
      </c>
      <c r="F1274" s="550" t="n">
        <v>46154</v>
      </c>
      <c r="G1274" t="n">
        <v>21372</v>
      </c>
      <c r="H1274" t="inlineStr">
        <is>
          <t>PAO BRIOCHE FORME C/ TAMPA UN</t>
        </is>
      </c>
      <c r="I1274" t="inlineStr">
        <is>
          <t>ALIMENTOS</t>
        </is>
      </c>
      <c r="J1274" t="n">
        <v>30</v>
      </c>
      <c r="K1274" t="inlineStr">
        <is>
          <t>UN</t>
        </is>
      </c>
      <c r="L1274" t="n">
        <v>930</v>
      </c>
      <c r="M1274" t="n">
        <v>31</v>
      </c>
      <c r="N1274" t="inlineStr">
        <is>
          <t>ALIMENTOS</t>
        </is>
      </c>
      <c r="O1274" t="inlineStr">
        <is>
          <t>05/2026</t>
        </is>
      </c>
    </row>
    <row r="1275">
      <c r="A1275" t="n">
        <v>233151</v>
      </c>
      <c r="B1275" t="n">
        <v>122</v>
      </c>
      <c r="C1275" t="inlineStr">
        <is>
          <t>Arcos</t>
        </is>
      </c>
      <c r="D1275" t="inlineStr">
        <is>
          <t>NA MORADA INDÚSTRIA E COMÉRCIO LTDA</t>
        </is>
      </c>
      <c r="E1275" t="inlineStr">
        <is>
          <t>294520</t>
        </is>
      </c>
      <c r="F1275" s="550" t="n">
        <v>46154</v>
      </c>
      <c r="G1275" t="n">
        <v>27893</v>
      </c>
      <c r="H1275" t="inlineStr">
        <is>
          <t>QUEIJO GORGONZOLA DOLCE SERRA DAS ANTAS (FRACIONADO EM PECAS DE 500GM)KG</t>
        </is>
      </c>
      <c r="I1275" t="inlineStr">
        <is>
          <t>ALIMENTOS</t>
        </is>
      </c>
      <c r="J1275" t="n">
        <v>0.93</v>
      </c>
      <c r="K1275" t="inlineStr">
        <is>
          <t>KG</t>
        </is>
      </c>
      <c r="L1275" t="n">
        <v>96.06999999999999</v>
      </c>
      <c r="M1275" t="n">
        <v>103.301075</v>
      </c>
      <c r="N1275" t="inlineStr">
        <is>
          <t>ALIMENTOS</t>
        </is>
      </c>
      <c r="O1275" t="inlineStr">
        <is>
          <t>05/2026</t>
        </is>
      </c>
    </row>
    <row r="1276">
      <c r="A1276" t="n">
        <v>233151</v>
      </c>
      <c r="B1276" t="n">
        <v>122</v>
      </c>
      <c r="C1276" t="inlineStr">
        <is>
          <t>Arcos</t>
        </is>
      </c>
      <c r="D1276" t="inlineStr">
        <is>
          <t>NA MORADA INDÚSTRIA E COMÉRCIO LTDA</t>
        </is>
      </c>
      <c r="E1276" t="inlineStr">
        <is>
          <t>294520</t>
        </is>
      </c>
      <c r="F1276" s="550" t="n">
        <v>46154</v>
      </c>
      <c r="G1276" t="n">
        <v>19370</v>
      </c>
      <c r="H1276" t="inlineStr">
        <is>
          <t>QUEIJO CAMEMBERT SERRA DAS ANTAS CX 1,680KG C/12 DE 140G KG</t>
        </is>
      </c>
      <c r="I1276" t="inlineStr">
        <is>
          <t>ALIMENTOS</t>
        </is>
      </c>
      <c r="J1276" t="n">
        <v>8.300000000000001</v>
      </c>
      <c r="K1276" t="inlineStr">
        <is>
          <t>KG</t>
        </is>
      </c>
      <c r="L1276" t="n">
        <v>839.96</v>
      </c>
      <c r="M1276" t="n">
        <v>101.2</v>
      </c>
      <c r="N1276" t="inlineStr">
        <is>
          <t>ALIMENTOS</t>
        </is>
      </c>
      <c r="O1276" t="inlineStr">
        <is>
          <t>05/2026</t>
        </is>
      </c>
    </row>
    <row r="1277">
      <c r="A1277" t="n">
        <v>233151</v>
      </c>
      <c r="B1277" t="n">
        <v>122</v>
      </c>
      <c r="C1277" t="inlineStr">
        <is>
          <t>Arcos</t>
        </is>
      </c>
      <c r="D1277" t="inlineStr">
        <is>
          <t>NA MORADA INDÚSTRIA E COMÉRCIO LTDA</t>
        </is>
      </c>
      <c r="E1277" t="inlineStr">
        <is>
          <t>294520</t>
        </is>
      </c>
      <c r="F1277" s="550" t="n">
        <v>46154</v>
      </c>
      <c r="G1277" t="n">
        <v>26596</v>
      </c>
      <c r="H1277" t="inlineStr">
        <is>
          <t>QUEIJO GORGONZOLA SERRA DAS ANTAS (PECAS DE 660G) KG</t>
        </is>
      </c>
      <c r="I1277" t="inlineStr">
        <is>
          <t>ALIMENTOS</t>
        </is>
      </c>
      <c r="J1277" t="n">
        <v>2.44</v>
      </c>
      <c r="K1277" t="inlineStr">
        <is>
          <t>KG</t>
        </is>
      </c>
      <c r="L1277" t="n">
        <v>256.69</v>
      </c>
      <c r="M1277" t="n">
        <v>105.20082</v>
      </c>
      <c r="N1277" t="inlineStr">
        <is>
          <t>ALIMENTOS</t>
        </is>
      </c>
      <c r="O1277" t="inlineStr">
        <is>
          <t>05/2026</t>
        </is>
      </c>
    </row>
    <row r="1278">
      <c r="A1278" t="n">
        <v>233150</v>
      </c>
      <c r="B1278" t="n">
        <v>122</v>
      </c>
      <c r="C1278" t="inlineStr">
        <is>
          <t>Arcos</t>
        </is>
      </c>
      <c r="D1278" t="inlineStr">
        <is>
          <t xml:space="preserve">EDUARDO TAKESHI MURANAKA </t>
        </is>
      </c>
      <c r="E1278" t="inlineStr">
        <is>
          <t>260711522</t>
        </is>
      </c>
      <c r="F1278" s="550" t="n">
        <v>46156</v>
      </c>
      <c r="G1278" t="n">
        <v>28222</v>
      </c>
      <c r="H1278" t="inlineStr">
        <is>
          <t>COGUMELO SHIITAKE MURANAKA KG</t>
        </is>
      </c>
      <c r="I1278" t="inlineStr">
        <is>
          <t>ALIMENTOS</t>
        </is>
      </c>
      <c r="J1278" t="n">
        <v>4</v>
      </c>
      <c r="K1278" t="inlineStr">
        <is>
          <t>KG</t>
        </is>
      </c>
      <c r="L1278" t="n">
        <v>152</v>
      </c>
      <c r="M1278" t="n">
        <v>38</v>
      </c>
      <c r="N1278" t="inlineStr">
        <is>
          <t>ALIMENTOS</t>
        </is>
      </c>
      <c r="O1278" t="inlineStr">
        <is>
          <t>05/2026</t>
        </is>
      </c>
    </row>
    <row r="1279">
      <c r="A1279" t="n">
        <v>233150</v>
      </c>
      <c r="B1279" t="n">
        <v>122</v>
      </c>
      <c r="C1279" t="inlineStr">
        <is>
          <t>Arcos</t>
        </is>
      </c>
      <c r="D1279" t="inlineStr">
        <is>
          <t xml:space="preserve">EDUARDO TAKESHI MURANAKA </t>
        </is>
      </c>
      <c r="E1279" t="inlineStr">
        <is>
          <t>260711522</t>
        </is>
      </c>
      <c r="F1279" s="550" t="n">
        <v>46156</v>
      </c>
      <c r="G1279" t="n">
        <v>28221</v>
      </c>
      <c r="H1279" t="inlineStr">
        <is>
          <t>COGUMELO PORTO BELLO MURANAKA KG</t>
        </is>
      </c>
      <c r="I1279" t="inlineStr">
        <is>
          <t>ALIMENTOS</t>
        </is>
      </c>
      <c r="J1279" t="n">
        <v>3</v>
      </c>
      <c r="K1279" t="inlineStr">
        <is>
          <t>KG</t>
        </is>
      </c>
      <c r="L1279" t="n">
        <v>126</v>
      </c>
      <c r="M1279" t="n">
        <v>42</v>
      </c>
      <c r="N1279" t="inlineStr">
        <is>
          <t>ALIMENTOS</t>
        </is>
      </c>
      <c r="O1279" t="inlineStr">
        <is>
          <t>05/2026</t>
        </is>
      </c>
    </row>
    <row r="1280">
      <c r="A1280" t="n">
        <v>233150</v>
      </c>
      <c r="B1280" t="n">
        <v>122</v>
      </c>
      <c r="C1280" t="inlineStr">
        <is>
          <t>Arcos</t>
        </is>
      </c>
      <c r="D1280" t="inlineStr">
        <is>
          <t xml:space="preserve">EDUARDO TAKESHI MURANAKA </t>
        </is>
      </c>
      <c r="E1280" t="inlineStr">
        <is>
          <t>260711522</t>
        </is>
      </c>
      <c r="F1280" s="550" t="n">
        <v>46156</v>
      </c>
      <c r="G1280" t="n">
        <v>28220</v>
      </c>
      <c r="H1280" t="inlineStr">
        <is>
          <t>COGUMELO PARIS MURANAKA KG</t>
        </is>
      </c>
      <c r="I1280" t="inlineStr">
        <is>
          <t>ALIMENTOS</t>
        </is>
      </c>
      <c r="J1280" t="n">
        <v>3</v>
      </c>
      <c r="K1280" t="inlineStr">
        <is>
          <t>KG</t>
        </is>
      </c>
      <c r="L1280" t="n">
        <v>96</v>
      </c>
      <c r="M1280" t="n">
        <v>32</v>
      </c>
      <c r="N1280" t="inlineStr">
        <is>
          <t>ALIMENTOS</t>
        </is>
      </c>
      <c r="O1280" t="inlineStr">
        <is>
          <t>05/2026</t>
        </is>
      </c>
    </row>
    <row r="1281">
      <c r="A1281" t="n">
        <v>233148</v>
      </c>
      <c r="B1281" t="n">
        <v>122</v>
      </c>
      <c r="C1281" t="inlineStr">
        <is>
          <t>Arcos</t>
        </is>
      </c>
      <c r="D1281" t="inlineStr">
        <is>
          <t>NA MORADA INDÚSTRIA E COMÉRCIO LTDA</t>
        </is>
      </c>
      <c r="E1281" t="inlineStr">
        <is>
          <t>294718</t>
        </is>
      </c>
      <c r="F1281" s="550" t="n">
        <v>46156</v>
      </c>
      <c r="G1281" t="n">
        <v>19370</v>
      </c>
      <c r="H1281" t="inlineStr">
        <is>
          <t>QUEIJO CAMEMBERT SERRA DAS ANTAS CX 1,680KG C/12 DE 140G KG</t>
        </is>
      </c>
      <c r="I1281" t="inlineStr">
        <is>
          <t>ALIMENTOS</t>
        </is>
      </c>
      <c r="J1281" t="n">
        <v>8.699999999999999</v>
      </c>
      <c r="K1281" t="inlineStr">
        <is>
          <t>KG</t>
        </is>
      </c>
      <c r="L1281" t="n">
        <v>880.4400000000001</v>
      </c>
      <c r="M1281" t="n">
        <v>101.2</v>
      </c>
      <c r="N1281" t="inlineStr">
        <is>
          <t>ALIMENTOS</t>
        </is>
      </c>
      <c r="O1281" t="inlineStr">
        <is>
          <t>05/2026</t>
        </is>
      </c>
    </row>
    <row r="1282">
      <c r="A1282" t="n">
        <v>233147</v>
      </c>
      <c r="B1282" t="n">
        <v>122</v>
      </c>
      <c r="C1282" t="inlineStr">
        <is>
          <t>Arcos</t>
        </is>
      </c>
      <c r="D1282" t="inlineStr">
        <is>
          <t>HORTIFRUTI CIUFFI LTDA</t>
        </is>
      </c>
      <c r="E1282" t="inlineStr">
        <is>
          <t>31723</t>
        </is>
      </c>
      <c r="F1282" s="550" t="n">
        <v>46156</v>
      </c>
      <c r="G1282" t="n">
        <v>24083</v>
      </c>
      <c r="H1282" t="inlineStr">
        <is>
          <t>BATATA ASTERIX GRAUDA NOIVA KG</t>
        </is>
      </c>
      <c r="I1282" t="inlineStr">
        <is>
          <t>ALIMENTOS</t>
        </is>
      </c>
      <c r="J1282" t="n">
        <v>75</v>
      </c>
      <c r="K1282" t="inlineStr">
        <is>
          <t>KG</t>
        </is>
      </c>
      <c r="L1282" t="n">
        <v>630</v>
      </c>
      <c r="M1282" t="n">
        <v>8.4</v>
      </c>
      <c r="N1282" t="inlineStr">
        <is>
          <t>ALIMENTOS</t>
        </is>
      </c>
      <c r="O1282" t="inlineStr">
        <is>
          <t>05/2026</t>
        </is>
      </c>
    </row>
    <row r="1283">
      <c r="A1283" t="n">
        <v>233056</v>
      </c>
      <c r="B1283" t="n">
        <v>122</v>
      </c>
      <c r="C1283" t="inlineStr">
        <is>
          <t>Arcos</t>
        </is>
      </c>
      <c r="D1283" t="inlineStr">
        <is>
          <t xml:space="preserve">CAROLINA AMANCIO </t>
        </is>
      </c>
      <c r="E1283" t="inlineStr">
        <is>
          <t>284</t>
        </is>
      </c>
      <c r="F1283" s="550" t="n">
        <v>46143</v>
      </c>
      <c r="G1283" t="n">
        <v>26880</v>
      </c>
      <c r="H1283" t="inlineStr">
        <is>
          <t xml:space="preserve">ESFERA DE CHOCOLATE BRANCO PINTADA NA COR VERMELHA APROX 5G UN </t>
        </is>
      </c>
      <c r="I1283" t="inlineStr">
        <is>
          <t>ALIMENTOS</t>
        </is>
      </c>
      <c r="J1283" t="n">
        <v>300</v>
      </c>
      <c r="K1283" t="inlineStr">
        <is>
          <t>UN</t>
        </is>
      </c>
      <c r="L1283" t="n">
        <v>750</v>
      </c>
      <c r="M1283" t="n">
        <v>2.5</v>
      </c>
      <c r="N1283" t="inlineStr">
        <is>
          <t xml:space="preserve">  ALIMENTOS - 04/2026</t>
        </is>
      </c>
      <c r="O1283" t="inlineStr">
        <is>
          <t>05/2026</t>
        </is>
      </c>
    </row>
    <row r="1284">
      <c r="A1284" t="n">
        <v>232430</v>
      </c>
      <c r="B1284" t="n">
        <v>122</v>
      </c>
      <c r="C1284" t="inlineStr">
        <is>
          <t>Arcos</t>
        </is>
      </c>
      <c r="D1284" t="inlineStr">
        <is>
          <t>ZAHIL IMPORTADORA LTDA</t>
        </is>
      </c>
      <c r="E1284" t="inlineStr">
        <is>
          <t>269624</t>
        </is>
      </c>
      <c r="F1284" s="550" t="n">
        <v>46153</v>
      </c>
      <c r="G1284" t="n">
        <v>17778</v>
      </c>
      <c r="H1284" t="inlineStr">
        <is>
          <t>VINHO BRANCO JEREZ FORTIF REAL TESOURO FINO 750ML</t>
        </is>
      </c>
      <c r="I1284" t="inlineStr">
        <is>
          <t>BEBIDAS</t>
        </is>
      </c>
      <c r="J1284" t="n">
        <v>12</v>
      </c>
      <c r="K1284" t="inlineStr">
        <is>
          <t>UN</t>
        </is>
      </c>
      <c r="L1284" t="n">
        <v>1380.6</v>
      </c>
      <c r="M1284" t="n">
        <v>115.05</v>
      </c>
      <c r="N1284" t="inlineStr">
        <is>
          <t>BEBIDAS</t>
        </is>
      </c>
      <c r="O1284" t="inlineStr">
        <is>
          <t>05/2026</t>
        </is>
      </c>
    </row>
    <row r="1285">
      <c r="A1285" t="n">
        <v>232430</v>
      </c>
      <c r="B1285" t="n">
        <v>122</v>
      </c>
      <c r="C1285" t="inlineStr">
        <is>
          <t>Arcos</t>
        </is>
      </c>
      <c r="D1285" t="inlineStr">
        <is>
          <t>ZAHIL IMPORTADORA LTDA</t>
        </is>
      </c>
      <c r="E1285" t="inlineStr">
        <is>
          <t>269624</t>
        </is>
      </c>
      <c r="F1285" s="550" t="n">
        <v>46153</v>
      </c>
      <c r="G1285" t="n">
        <v>21945</v>
      </c>
      <c r="H1285" t="inlineStr">
        <is>
          <t>VINHO BRANCO MASCARA FUEGO CHARDONNAY 750ML</t>
        </is>
      </c>
      <c r="I1285" t="inlineStr">
        <is>
          <t>BEBIDAS</t>
        </is>
      </c>
      <c r="J1285" t="n">
        <v>60</v>
      </c>
      <c r="K1285" t="inlineStr">
        <is>
          <t>GR</t>
        </is>
      </c>
      <c r="L1285" t="n">
        <v>2379</v>
      </c>
      <c r="M1285" t="n">
        <v>39.65</v>
      </c>
      <c r="N1285" t="inlineStr">
        <is>
          <t>BEBIDAS</t>
        </is>
      </c>
      <c r="O1285" t="inlineStr">
        <is>
          <t>05/2026</t>
        </is>
      </c>
    </row>
    <row r="1286">
      <c r="A1286" t="n">
        <v>232430</v>
      </c>
      <c r="B1286" t="n">
        <v>122</v>
      </c>
      <c r="C1286" t="inlineStr">
        <is>
          <t>Arcos</t>
        </is>
      </c>
      <c r="D1286" t="inlineStr">
        <is>
          <t>ZAHIL IMPORTADORA LTDA</t>
        </is>
      </c>
      <c r="E1286" t="inlineStr">
        <is>
          <t>269624</t>
        </is>
      </c>
      <c r="F1286" s="550" t="n">
        <v>46153</v>
      </c>
      <c r="G1286" t="n">
        <v>17594</v>
      </c>
      <c r="H1286" t="inlineStr">
        <is>
          <t>VINHO TINTO LE JAJA DE JAU DE SYRAH 750ML FRANCA</t>
        </is>
      </c>
      <c r="I1286" t="inlineStr">
        <is>
          <t>BEBIDAS</t>
        </is>
      </c>
      <c r="J1286" t="n">
        <v>12</v>
      </c>
      <c r="K1286" t="inlineStr">
        <is>
          <t>GR</t>
        </is>
      </c>
      <c r="L1286" t="n">
        <v>811.2</v>
      </c>
      <c r="M1286" t="n">
        <v>67.59999999999999</v>
      </c>
      <c r="N1286" t="inlineStr">
        <is>
          <t>BEBIDAS</t>
        </is>
      </c>
      <c r="O1286" t="inlineStr">
        <is>
          <t>05/2026</t>
        </is>
      </c>
    </row>
    <row r="1287">
      <c r="A1287" t="n">
        <v>232430</v>
      </c>
      <c r="B1287" t="n">
        <v>122</v>
      </c>
      <c r="C1287" t="inlineStr">
        <is>
          <t>Arcos</t>
        </is>
      </c>
      <c r="D1287" t="inlineStr">
        <is>
          <t>ZAHIL IMPORTADORA LTDA</t>
        </is>
      </c>
      <c r="E1287" t="inlineStr">
        <is>
          <t>269624</t>
        </is>
      </c>
      <c r="F1287" s="550" t="n">
        <v>46153</v>
      </c>
      <c r="G1287" t="n">
        <v>17713</v>
      </c>
      <c r="H1287" t="inlineStr">
        <is>
          <t>VINHO TINTO RUTINI ENCUENTRO MALBEC 750ML</t>
        </is>
      </c>
      <c r="I1287" t="inlineStr">
        <is>
          <t>BEBIDAS</t>
        </is>
      </c>
      <c r="J1287" t="n">
        <v>6</v>
      </c>
      <c r="K1287" t="inlineStr">
        <is>
          <t>UN</t>
        </is>
      </c>
      <c r="L1287" t="n">
        <v>643.5</v>
      </c>
      <c r="M1287" t="n">
        <v>107.25</v>
      </c>
      <c r="N1287" t="inlineStr">
        <is>
          <t>BEBIDAS</t>
        </is>
      </c>
      <c r="O1287" t="inlineStr">
        <is>
          <t>05/2026</t>
        </is>
      </c>
    </row>
    <row r="1288">
      <c r="A1288" t="n">
        <v>232429</v>
      </c>
      <c r="B1288" t="n">
        <v>122</v>
      </c>
      <c r="C1288" t="inlineStr">
        <is>
          <t>Arcos</t>
        </is>
      </c>
      <c r="D1288" t="inlineStr">
        <is>
          <t>WPP COMERCIO DE CARNES LTDA</t>
        </is>
      </c>
      <c r="E1288" t="inlineStr">
        <is>
          <t>79186</t>
        </is>
      </c>
      <c r="F1288" s="550" t="n">
        <v>46154</v>
      </c>
      <c r="G1288" t="n">
        <v>18832</v>
      </c>
      <c r="H1288" t="inlineStr">
        <is>
          <t>PATINHO MOIDO KG</t>
        </is>
      </c>
      <c r="I1288" t="inlineStr">
        <is>
          <t>ALIMENTOS</t>
        </is>
      </c>
      <c r="J1288" t="n">
        <v>15.7</v>
      </c>
      <c r="K1288" t="inlineStr">
        <is>
          <t>KG</t>
        </is>
      </c>
      <c r="L1288" t="n">
        <v>626.4299999999999</v>
      </c>
      <c r="M1288" t="n">
        <v>39.9</v>
      </c>
      <c r="N1288" t="inlineStr">
        <is>
          <t>ALIMENTOS</t>
        </is>
      </c>
      <c r="O1288" t="inlineStr">
        <is>
          <t>05/2026</t>
        </is>
      </c>
    </row>
    <row r="1289">
      <c r="A1289" t="n">
        <v>232429</v>
      </c>
      <c r="B1289" t="n">
        <v>122</v>
      </c>
      <c r="C1289" t="inlineStr">
        <is>
          <t>Arcos</t>
        </is>
      </c>
      <c r="D1289" t="inlineStr">
        <is>
          <t>WPP COMERCIO DE CARNES LTDA</t>
        </is>
      </c>
      <c r="E1289" t="inlineStr">
        <is>
          <t>79186</t>
        </is>
      </c>
      <c r="F1289" s="550" t="n">
        <v>46154</v>
      </c>
      <c r="G1289" t="n">
        <v>25126</v>
      </c>
      <c r="H1289" t="inlineStr">
        <is>
          <t>PATINHO EM BIFE KG</t>
        </is>
      </c>
      <c r="I1289" t="inlineStr">
        <is>
          <t>ALIMENTOS</t>
        </is>
      </c>
      <c r="J1289" t="n">
        <v>16</v>
      </c>
      <c r="K1289" t="inlineStr">
        <is>
          <t>KG</t>
        </is>
      </c>
      <c r="L1289" t="n">
        <v>686.4</v>
      </c>
      <c r="M1289" t="n">
        <v>42.9</v>
      </c>
      <c r="N1289" t="inlineStr">
        <is>
          <t>ALIMENTOS</t>
        </is>
      </c>
      <c r="O1289" t="inlineStr">
        <is>
          <t>05/2026</t>
        </is>
      </c>
    </row>
    <row r="1290">
      <c r="A1290" t="n">
        <v>232429</v>
      </c>
      <c r="B1290" t="n">
        <v>122</v>
      </c>
      <c r="C1290" t="inlineStr">
        <is>
          <t>Arcos</t>
        </is>
      </c>
      <c r="D1290" t="inlineStr">
        <is>
          <t>WPP COMERCIO DE CARNES LTDA</t>
        </is>
      </c>
      <c r="E1290" t="inlineStr">
        <is>
          <t>79186</t>
        </is>
      </c>
      <c r="F1290" s="550" t="n">
        <v>46154</v>
      </c>
      <c r="G1290" t="n">
        <v>25128</v>
      </c>
      <c r="H1290" t="inlineStr">
        <is>
          <t>COXAO MOLE EM CUBOS KG</t>
        </is>
      </c>
      <c r="I1290" t="inlineStr">
        <is>
          <t>ALIMENTOS</t>
        </is>
      </c>
      <c r="J1290" t="n">
        <v>11.1</v>
      </c>
      <c r="K1290" t="inlineStr">
        <is>
          <t>KG</t>
        </is>
      </c>
      <c r="L1290" t="n">
        <v>442.89</v>
      </c>
      <c r="M1290" t="n">
        <v>39.9</v>
      </c>
      <c r="N1290" t="inlineStr">
        <is>
          <t>ALIMENTOS</t>
        </is>
      </c>
      <c r="O1290" t="inlineStr">
        <is>
          <t>05/2026</t>
        </is>
      </c>
    </row>
    <row r="1291">
      <c r="A1291" t="n">
        <v>232429</v>
      </c>
      <c r="B1291" t="n">
        <v>122</v>
      </c>
      <c r="C1291" t="inlineStr">
        <is>
          <t>Arcos</t>
        </is>
      </c>
      <c r="D1291" t="inlineStr">
        <is>
          <t>WPP COMERCIO DE CARNES LTDA</t>
        </is>
      </c>
      <c r="E1291" t="inlineStr">
        <is>
          <t>79186</t>
        </is>
      </c>
      <c r="F1291" s="550" t="n">
        <v>46154</v>
      </c>
      <c r="G1291" t="n">
        <v>20501</v>
      </c>
      <c r="H1291" t="inlineStr">
        <is>
          <t>LINGUICA TOSCANA AURORA KG</t>
        </is>
      </c>
      <c r="I1291" t="inlineStr">
        <is>
          <t>ALIMENTOS</t>
        </is>
      </c>
      <c r="J1291" t="n">
        <v>10</v>
      </c>
      <c r="K1291" t="inlineStr">
        <is>
          <t>KG</t>
        </is>
      </c>
      <c r="L1291" t="n">
        <v>214</v>
      </c>
      <c r="M1291" t="n">
        <v>21.4</v>
      </c>
      <c r="N1291" t="inlineStr">
        <is>
          <t>ALIMENTOS</t>
        </is>
      </c>
      <c r="O1291" t="inlineStr">
        <is>
          <t>05/2026</t>
        </is>
      </c>
    </row>
    <row r="1292">
      <c r="A1292" t="n">
        <v>232429</v>
      </c>
      <c r="B1292" t="n">
        <v>122</v>
      </c>
      <c r="C1292" t="inlineStr">
        <is>
          <t>Arcos</t>
        </is>
      </c>
      <c r="D1292" t="inlineStr">
        <is>
          <t>WPP COMERCIO DE CARNES LTDA</t>
        </is>
      </c>
      <c r="E1292" t="inlineStr">
        <is>
          <t>79186</t>
        </is>
      </c>
      <c r="F1292" s="550" t="n">
        <v>46154</v>
      </c>
      <c r="G1292" t="n">
        <v>19017</v>
      </c>
      <c r="H1292" t="inlineStr">
        <is>
          <t>FILE DE FRANGO KG</t>
        </is>
      </c>
      <c r="I1292" t="inlineStr">
        <is>
          <t>ALIMENTOS</t>
        </is>
      </c>
      <c r="J1292" t="n">
        <v>30.4</v>
      </c>
      <c r="K1292" t="inlineStr">
        <is>
          <t>KG</t>
        </is>
      </c>
      <c r="L1292" t="n">
        <v>456</v>
      </c>
      <c r="M1292" t="n">
        <v>15</v>
      </c>
      <c r="N1292" t="inlineStr">
        <is>
          <t>ALIMENTOS</t>
        </is>
      </c>
      <c r="O1292" t="inlineStr">
        <is>
          <t>05/2026</t>
        </is>
      </c>
    </row>
    <row r="1293">
      <c r="A1293" t="n">
        <v>232428</v>
      </c>
      <c r="B1293" t="n">
        <v>122</v>
      </c>
      <c r="C1293" t="inlineStr">
        <is>
          <t>Arcos</t>
        </is>
      </c>
      <c r="D1293" t="inlineStr">
        <is>
          <t>PROAUTO INDUSTRIA QUIMICA EIRELI</t>
        </is>
      </c>
      <c r="E1293" t="inlineStr">
        <is>
          <t>156359</t>
        </is>
      </c>
      <c r="F1293" s="550" t="n">
        <v>46153</v>
      </c>
      <c r="G1293" t="n">
        <v>26395</v>
      </c>
      <c r="H1293" t="inlineStr">
        <is>
          <t>PROAUTO DETERGENTE CLORADO PRO HA 3000CL 5L</t>
        </is>
      </c>
      <c r="I1293" t="inlineStr">
        <is>
          <t>DESCARTAVEIS/HIGIENE E LIMPEZA</t>
        </is>
      </c>
      <c r="J1293" t="n">
        <v>4</v>
      </c>
      <c r="K1293" t="inlineStr">
        <is>
          <t>GALAO</t>
        </is>
      </c>
      <c r="L1293" t="n">
        <v>514.84</v>
      </c>
      <c r="M1293" t="n">
        <v>128.71</v>
      </c>
      <c r="N1293" t="inlineStr">
        <is>
          <t>HIGIENE E LIMPEZA</t>
        </is>
      </c>
      <c r="O1293" t="inlineStr">
        <is>
          <t>05/2026</t>
        </is>
      </c>
    </row>
    <row r="1294">
      <c r="A1294" t="n">
        <v>232428</v>
      </c>
      <c r="B1294" t="n">
        <v>122</v>
      </c>
      <c r="C1294" t="inlineStr">
        <is>
          <t>Arcos</t>
        </is>
      </c>
      <c r="D1294" t="inlineStr">
        <is>
          <t>PROAUTO INDUSTRIA QUIMICA EIRELI</t>
        </is>
      </c>
      <c r="E1294" t="inlineStr">
        <is>
          <t>156359</t>
        </is>
      </c>
      <c r="F1294" s="550" t="n">
        <v>46153</v>
      </c>
      <c r="G1294" t="n">
        <v>26393</v>
      </c>
      <c r="H1294" t="inlineStr">
        <is>
          <t>PROAUTO DESINCRUSTANTE KLINBE 5L</t>
        </is>
      </c>
      <c r="I1294" t="inlineStr">
        <is>
          <t>DESCARTAVEIS/HIGIENE E LIMPEZA</t>
        </is>
      </c>
      <c r="J1294" t="n">
        <v>2</v>
      </c>
      <c r="K1294" t="inlineStr">
        <is>
          <t>GALAO</t>
        </is>
      </c>
      <c r="L1294" t="n">
        <v>219.58</v>
      </c>
      <c r="M1294" t="n">
        <v>109.79</v>
      </c>
      <c r="N1294" t="inlineStr">
        <is>
          <t>HIGIENE E LIMPEZA</t>
        </is>
      </c>
      <c r="O1294" t="inlineStr">
        <is>
          <t>05/2026</t>
        </is>
      </c>
    </row>
    <row r="1295">
      <c r="A1295" t="n">
        <v>232428</v>
      </c>
      <c r="B1295" t="n">
        <v>122</v>
      </c>
      <c r="C1295" t="inlineStr">
        <is>
          <t>Arcos</t>
        </is>
      </c>
      <c r="D1295" t="inlineStr">
        <is>
          <t>PROAUTO INDUSTRIA QUIMICA EIRELI</t>
        </is>
      </c>
      <c r="E1295" t="inlineStr">
        <is>
          <t>156359</t>
        </is>
      </c>
      <c r="F1295" s="550" t="n">
        <v>46153</v>
      </c>
      <c r="G1295" t="n">
        <v>24514</v>
      </c>
      <c r="H1295" t="inlineStr">
        <is>
          <t>PROAUTO DETERGENTE NEUTRO NEUTER SUPER 5 L</t>
        </is>
      </c>
      <c r="I1295" t="inlineStr">
        <is>
          <t>DESCARTAVEIS/HIGIENE E LIMPEZA</t>
        </is>
      </c>
      <c r="J1295" t="n">
        <v>6</v>
      </c>
      <c r="K1295" t="inlineStr">
        <is>
          <t>GALAO</t>
        </is>
      </c>
      <c r="L1295" t="n">
        <v>741.24</v>
      </c>
      <c r="M1295" t="n">
        <v>123.54</v>
      </c>
      <c r="N1295" t="inlineStr">
        <is>
          <t>HIGIENE E LIMPEZA</t>
        </is>
      </c>
      <c r="O1295" t="inlineStr">
        <is>
          <t>05/2026</t>
        </is>
      </c>
    </row>
    <row r="1296">
      <c r="A1296" t="n">
        <v>232427</v>
      </c>
      <c r="B1296" t="n">
        <v>122</v>
      </c>
      <c r="C1296" t="inlineStr">
        <is>
          <t>Arcos</t>
        </is>
      </c>
      <c r="D1296" t="inlineStr">
        <is>
          <t>KING COMERCIO E IMPORTACAO DE BEBIDAS LTDA</t>
        </is>
      </c>
      <c r="E1296" t="inlineStr">
        <is>
          <t>127215</t>
        </is>
      </c>
      <c r="F1296" s="550" t="n">
        <v>46153</v>
      </c>
      <c r="G1296" t="n">
        <v>18119</v>
      </c>
      <c r="H1296" t="inlineStr">
        <is>
          <t>WHISKY JOHNNIE WALKER BLACK LABEL 1L</t>
        </is>
      </c>
      <c r="I1296" t="inlineStr">
        <is>
          <t>BEBIDAS</t>
        </is>
      </c>
      <c r="J1296" t="n">
        <v>12</v>
      </c>
      <c r="K1296" t="inlineStr">
        <is>
          <t>GR</t>
        </is>
      </c>
      <c r="L1296" t="n">
        <v>1999.44</v>
      </c>
      <c r="M1296" t="n">
        <v>166.62</v>
      </c>
      <c r="N1296" t="inlineStr">
        <is>
          <t>BEBIDAS</t>
        </is>
      </c>
      <c r="O1296" t="inlineStr">
        <is>
          <t>05/2026</t>
        </is>
      </c>
    </row>
    <row r="1297">
      <c r="A1297" t="n">
        <v>232427</v>
      </c>
      <c r="B1297" t="n">
        <v>122</v>
      </c>
      <c r="C1297" t="inlineStr">
        <is>
          <t>Arcos</t>
        </is>
      </c>
      <c r="D1297" t="inlineStr">
        <is>
          <t>KING COMERCIO E IMPORTACAO DE BEBIDAS LTDA</t>
        </is>
      </c>
      <c r="E1297" t="inlineStr">
        <is>
          <t>127215</t>
        </is>
      </c>
      <c r="F1297" s="550" t="n">
        <v>46153</v>
      </c>
      <c r="G1297" t="n">
        <v>18359</v>
      </c>
      <c r="H1297" t="inlineStr">
        <is>
          <t>GIN TANQUERAY 750ML</t>
        </is>
      </c>
      <c r="I1297" t="inlineStr">
        <is>
          <t>BEBIDAS</t>
        </is>
      </c>
      <c r="J1297" t="n">
        <v>24</v>
      </c>
      <c r="K1297" t="inlineStr">
        <is>
          <t>GR</t>
        </is>
      </c>
      <c r="L1297" t="n">
        <v>2277.6</v>
      </c>
      <c r="M1297" t="n">
        <v>94.90000000000001</v>
      </c>
      <c r="N1297" t="inlineStr">
        <is>
          <t>BEBIDAS</t>
        </is>
      </c>
      <c r="O1297" t="inlineStr">
        <is>
          <t>05/2026</t>
        </is>
      </c>
    </row>
    <row r="1298">
      <c r="A1298" t="n">
        <v>232426</v>
      </c>
      <c r="B1298" t="n">
        <v>122</v>
      </c>
      <c r="C1298" t="inlineStr">
        <is>
          <t>Arcos</t>
        </is>
      </c>
      <c r="D1298" t="inlineStr">
        <is>
          <t>MARCOS SILVA DO NASCIMENTO</t>
        </is>
      </c>
      <c r="E1298" t="inlineStr">
        <is>
          <t>992</t>
        </is>
      </c>
      <c r="F1298" s="550" t="n">
        <v>46153</v>
      </c>
      <c r="G1298" t="n">
        <v>18667</v>
      </c>
      <c r="H1298" t="inlineStr">
        <is>
          <t>PERNIL SUINO SEM OSSO EM CUBOS KG</t>
        </is>
      </c>
      <c r="I1298" t="inlineStr">
        <is>
          <t>ALIMENTOS</t>
        </is>
      </c>
      <c r="J1298" t="n">
        <v>11</v>
      </c>
      <c r="K1298" t="inlineStr">
        <is>
          <t>KG</t>
        </is>
      </c>
      <c r="L1298" t="n">
        <v>219.89</v>
      </c>
      <c r="M1298" t="n">
        <v>19.99</v>
      </c>
      <c r="N1298" t="inlineStr">
        <is>
          <t>ALIMENTOS</t>
        </is>
      </c>
      <c r="O1298" t="inlineStr">
        <is>
          <t>05/2026</t>
        </is>
      </c>
    </row>
    <row r="1299">
      <c r="A1299" t="n">
        <v>232425</v>
      </c>
      <c r="B1299" t="n">
        <v>122</v>
      </c>
      <c r="C1299" t="inlineStr">
        <is>
          <t>Arcos</t>
        </is>
      </c>
      <c r="D1299" t="inlineStr">
        <is>
          <t>DISTRIBUIDORA ARENA VIP COMERCIO DE BEBIDAS LTDA</t>
        </is>
      </c>
      <c r="E1299" t="inlineStr">
        <is>
          <t>7360</t>
        </is>
      </c>
      <c r="F1299" s="550" t="n">
        <v>46153</v>
      </c>
      <c r="G1299" t="n">
        <v>18547</v>
      </c>
      <c r="H1299" t="inlineStr">
        <is>
          <t>APERITIVO APEROL 750ML</t>
        </is>
      </c>
      <c r="I1299" t="inlineStr">
        <is>
          <t>BEBIDAS</t>
        </is>
      </c>
      <c r="J1299" t="n">
        <v>6</v>
      </c>
      <c r="K1299" t="inlineStr">
        <is>
          <t>GR</t>
        </is>
      </c>
      <c r="L1299" t="n">
        <v>225</v>
      </c>
      <c r="M1299" t="n">
        <v>37.5</v>
      </c>
      <c r="N1299" t="inlineStr">
        <is>
          <t>BEBIDAS</t>
        </is>
      </c>
      <c r="O1299" t="inlineStr">
        <is>
          <t>05/2026</t>
        </is>
      </c>
    </row>
    <row r="1300">
      <c r="A1300" t="n">
        <v>232424</v>
      </c>
      <c r="B1300" t="n">
        <v>122</v>
      </c>
      <c r="C1300" t="inlineStr">
        <is>
          <t>Arcos</t>
        </is>
      </c>
      <c r="D1300" t="inlineStr">
        <is>
          <t>MONTE ALTO ALIMENTOS LTDA</t>
        </is>
      </c>
      <c r="E1300" t="inlineStr">
        <is>
          <t>180242</t>
        </is>
      </c>
      <c r="F1300" s="550" t="n">
        <v>46153</v>
      </c>
      <c r="G1300" t="n">
        <v>26582</v>
      </c>
      <c r="H1300" t="inlineStr">
        <is>
          <t>BIFE ANCHO FREDDI PORCIONADO EM 200G KG</t>
        </is>
      </c>
      <c r="I1300" t="inlineStr">
        <is>
          <t>ALIMENTOS</t>
        </is>
      </c>
      <c r="J1300" t="n">
        <v>8.35</v>
      </c>
      <c r="K1300" t="inlineStr">
        <is>
          <t>KG</t>
        </is>
      </c>
      <c r="L1300" t="n">
        <v>1118.9</v>
      </c>
      <c r="M1300" t="n">
        <v>134</v>
      </c>
      <c r="N1300" t="inlineStr">
        <is>
          <t>ALIMENTOS</t>
        </is>
      </c>
      <c r="O1300" t="inlineStr">
        <is>
          <t>05/2026</t>
        </is>
      </c>
    </row>
    <row r="1301">
      <c r="A1301" t="n">
        <v>232424</v>
      </c>
      <c r="B1301" t="n">
        <v>122</v>
      </c>
      <c r="C1301" t="inlineStr">
        <is>
          <t>Arcos</t>
        </is>
      </c>
      <c r="D1301" t="inlineStr">
        <is>
          <t>MONTE ALTO ALIMENTOS LTDA</t>
        </is>
      </c>
      <c r="E1301" t="inlineStr">
        <is>
          <t>180242</t>
        </is>
      </c>
      <c r="F1301" s="550" t="n">
        <v>46153</v>
      </c>
      <c r="G1301" t="n">
        <v>26592</v>
      </c>
      <c r="H1301" t="inlineStr">
        <is>
          <t>HAMBURGUER BOVINO FREDDI PORCIONADO EM 50G KG 60% ACEM 40% PEITO BOVINO ARCOS</t>
        </is>
      </c>
      <c r="I1301" t="inlineStr">
        <is>
          <t>ALIMENTOS</t>
        </is>
      </c>
      <c r="J1301" t="n">
        <v>20.4</v>
      </c>
      <c r="K1301" t="inlineStr">
        <is>
          <t>KG</t>
        </is>
      </c>
      <c r="L1301" t="n">
        <v>754.8</v>
      </c>
      <c r="M1301" t="n">
        <v>37</v>
      </c>
      <c r="N1301" t="inlineStr">
        <is>
          <t>ALIMENTOS</t>
        </is>
      </c>
      <c r="O1301" t="inlineStr">
        <is>
          <t>05/2026</t>
        </is>
      </c>
    </row>
    <row r="1302">
      <c r="A1302" t="n">
        <v>232421</v>
      </c>
      <c r="B1302" t="n">
        <v>122</v>
      </c>
      <c r="C1302" t="inlineStr">
        <is>
          <t>Arcos</t>
        </is>
      </c>
      <c r="D1302" t="inlineStr">
        <is>
          <t>GEOFFROY ALAIN MARIE DE LA CROIX DE CHEVRIERES DE SAYVE LTDA</t>
        </is>
      </c>
      <c r="E1302" t="inlineStr">
        <is>
          <t>45700</t>
        </is>
      </c>
      <c r="F1302" s="550" t="n">
        <v>46154</v>
      </c>
      <c r="G1302" t="n">
        <v>25040</v>
      </c>
      <c r="H1302" t="inlineStr">
        <is>
          <t>VINHO TINTO LE LOUP DANS LA BERGERIE 750ML</t>
        </is>
      </c>
      <c r="I1302" t="inlineStr">
        <is>
          <t>BEBIDAS</t>
        </is>
      </c>
      <c r="J1302" t="n">
        <v>12</v>
      </c>
      <c r="K1302" t="inlineStr">
        <is>
          <t>Un</t>
        </is>
      </c>
      <c r="L1302" t="n">
        <v>1290.24</v>
      </c>
      <c r="M1302" t="n">
        <v>107.52</v>
      </c>
      <c r="N1302" t="inlineStr">
        <is>
          <t>BEBIDAS</t>
        </is>
      </c>
      <c r="O1302" t="inlineStr">
        <is>
          <t>05/2026</t>
        </is>
      </c>
    </row>
    <row r="1303">
      <c r="A1303" t="n">
        <v>232418</v>
      </c>
      <c r="B1303" t="n">
        <v>122</v>
      </c>
      <c r="C1303" t="inlineStr">
        <is>
          <t>Arcos</t>
        </is>
      </c>
      <c r="D1303" t="inlineStr">
        <is>
          <t>EMPORIO M&amp;L COMERCIO DE ALIM E BEBIDAS LTDA</t>
        </is>
      </c>
      <c r="E1303" t="inlineStr">
        <is>
          <t>512861</t>
        </is>
      </c>
      <c r="F1303" s="550" t="n">
        <v>46153</v>
      </c>
      <c r="G1303" t="n">
        <v>20887</v>
      </c>
      <c r="H1303" t="inlineStr">
        <is>
          <t>MEL PURO FLORA NECTAR C/1KG</t>
        </is>
      </c>
      <c r="I1303" t="inlineStr">
        <is>
          <t>ALIMENTOS</t>
        </is>
      </c>
      <c r="J1303" t="n">
        <v>11</v>
      </c>
      <c r="K1303" t="inlineStr">
        <is>
          <t>PT</t>
        </is>
      </c>
      <c r="L1303" t="n">
        <v>405.9</v>
      </c>
      <c r="M1303" t="n">
        <v>36.9</v>
      </c>
      <c r="N1303" t="inlineStr">
        <is>
          <t>ALIMENTOS</t>
        </is>
      </c>
      <c r="O1303" t="inlineStr">
        <is>
          <t>05/2026</t>
        </is>
      </c>
    </row>
    <row r="1304">
      <c r="A1304" t="n">
        <v>232417</v>
      </c>
      <c r="B1304" t="n">
        <v>122</v>
      </c>
      <c r="C1304" t="inlineStr">
        <is>
          <t>Arcos</t>
        </is>
      </c>
      <c r="D1304" t="inlineStr">
        <is>
          <t xml:space="preserve">MS FRANGOS LTDA </t>
        </is>
      </c>
      <c r="E1304" t="inlineStr">
        <is>
          <t>6558</t>
        </is>
      </c>
      <c r="F1304" s="550" t="n">
        <v>46153</v>
      </c>
      <c r="G1304" t="n">
        <v>26679</v>
      </c>
      <c r="H1304" t="inlineStr">
        <is>
          <t>COSTELA MINGA COM OSSO KG</t>
        </is>
      </c>
      <c r="I1304" t="inlineStr">
        <is>
          <t>ALIMENTOS</t>
        </is>
      </c>
      <c r="J1304" t="n">
        <v>7.32</v>
      </c>
      <c r="K1304" t="inlineStr">
        <is>
          <t>KG</t>
        </is>
      </c>
      <c r="L1304" t="n">
        <v>218.87</v>
      </c>
      <c r="M1304" t="n">
        <v>29.900273</v>
      </c>
      <c r="N1304" t="inlineStr">
        <is>
          <t>ALIMENTOS</t>
        </is>
      </c>
      <c r="O1304" t="inlineStr">
        <is>
          <t>05/2026</t>
        </is>
      </c>
    </row>
    <row r="1305">
      <c r="A1305" t="n">
        <v>232416</v>
      </c>
      <c r="B1305" t="n">
        <v>122</v>
      </c>
      <c r="C1305" t="inlineStr">
        <is>
          <t>Arcos</t>
        </is>
      </c>
      <c r="D1305" t="inlineStr">
        <is>
          <t>CG FOOD´S DISTRIBUIDORA DE ALIMENTOS LTDA</t>
        </is>
      </c>
      <c r="E1305" t="inlineStr">
        <is>
          <t>188471</t>
        </is>
      </c>
      <c r="F1305" s="550" t="n">
        <v>46153</v>
      </c>
      <c r="G1305" t="n">
        <v>17838</v>
      </c>
      <c r="H1305" t="inlineStr">
        <is>
          <t>CHA MATE LEAO C/250G</t>
        </is>
      </c>
      <c r="I1305" t="inlineStr">
        <is>
          <t>BEBIDAS</t>
        </is>
      </c>
      <c r="J1305" t="n">
        <v>10</v>
      </c>
      <c r="K1305" t="inlineStr">
        <is>
          <t>UN</t>
        </is>
      </c>
      <c r="L1305" t="n">
        <v>89.5</v>
      </c>
      <c r="M1305" t="n">
        <v>8.949999999999999</v>
      </c>
      <c r="N1305" t="inlineStr">
        <is>
          <t>ALIMENTOS</t>
        </is>
      </c>
      <c r="O1305" t="inlineStr">
        <is>
          <t>05/2026</t>
        </is>
      </c>
    </row>
    <row r="1306">
      <c r="A1306" t="n">
        <v>232416</v>
      </c>
      <c r="B1306" t="n">
        <v>122</v>
      </c>
      <c r="C1306" t="inlineStr">
        <is>
          <t>Arcos</t>
        </is>
      </c>
      <c r="D1306" t="inlineStr">
        <is>
          <t>CG FOOD´S DISTRIBUIDORA DE ALIMENTOS LTDA</t>
        </is>
      </c>
      <c r="E1306" t="inlineStr">
        <is>
          <t>188471</t>
        </is>
      </c>
      <c r="F1306" s="550" t="n">
        <v>46153</v>
      </c>
      <c r="G1306" t="n">
        <v>19203</v>
      </c>
      <c r="H1306" t="inlineStr">
        <is>
          <t>IOGURTE INTEGRAL NESTLE C/170G UN</t>
        </is>
      </c>
      <c r="I1306" t="inlineStr">
        <is>
          <t>ALIMENTOS</t>
        </is>
      </c>
      <c r="J1306" t="n">
        <v>28</v>
      </c>
      <c r="K1306" t="inlineStr">
        <is>
          <t>UN</t>
        </is>
      </c>
      <c r="L1306" t="n">
        <v>103.88</v>
      </c>
      <c r="M1306" t="n">
        <v>3.71</v>
      </c>
      <c r="N1306" t="inlineStr">
        <is>
          <t>ALIMENTOS</t>
        </is>
      </c>
      <c r="O1306" t="inlineStr">
        <is>
          <t>05/2026</t>
        </is>
      </c>
    </row>
    <row r="1307">
      <c r="A1307" t="n">
        <v>232402</v>
      </c>
      <c r="B1307" t="n">
        <v>122</v>
      </c>
      <c r="C1307" t="inlineStr">
        <is>
          <t>Arcos</t>
        </is>
      </c>
      <c r="D1307" t="inlineStr">
        <is>
          <t>DTK COMERCIO DE ALIMENTOS LTDA</t>
        </is>
      </c>
      <c r="E1307" t="inlineStr">
        <is>
          <t>79040</t>
        </is>
      </c>
      <c r="F1307" s="550" t="n">
        <v>46154</v>
      </c>
      <c r="G1307" t="n">
        <v>19421</v>
      </c>
      <c r="H1307" t="inlineStr">
        <is>
          <t>LEITE INTEGRAL ITALAC C/12</t>
        </is>
      </c>
      <c r="I1307" t="inlineStr">
        <is>
          <t>ALIMENTOS</t>
        </is>
      </c>
      <c r="J1307" t="n">
        <v>4</v>
      </c>
      <c r="K1307" t="inlineStr">
        <is>
          <t>CX</t>
        </is>
      </c>
      <c r="L1307" t="n">
        <v>327.36</v>
      </c>
      <c r="M1307" t="n">
        <v>81.84</v>
      </c>
      <c r="N1307" t="inlineStr">
        <is>
          <t>ALIMENTOS</t>
        </is>
      </c>
      <c r="O1307" t="inlineStr">
        <is>
          <t>05/2026</t>
        </is>
      </c>
    </row>
    <row r="1308">
      <c r="A1308" t="n">
        <v>232402</v>
      </c>
      <c r="B1308" t="n">
        <v>122</v>
      </c>
      <c r="C1308" t="inlineStr">
        <is>
          <t>Arcos</t>
        </is>
      </c>
      <c r="D1308" t="inlineStr">
        <is>
          <t>DTK COMERCIO DE ALIMENTOS LTDA</t>
        </is>
      </c>
      <c r="E1308" t="inlineStr">
        <is>
          <t>79040</t>
        </is>
      </c>
      <c r="F1308" s="550" t="n">
        <v>46154</v>
      </c>
      <c r="G1308" t="n">
        <v>20614</v>
      </c>
      <c r="H1308" t="inlineStr">
        <is>
          <t>PASTA GERGELIM TAHINE ISTAMBUL 5006 LT</t>
        </is>
      </c>
      <c r="I1308" t="inlineStr">
        <is>
          <t>ALIMENTOS</t>
        </is>
      </c>
      <c r="J1308" t="n">
        <v>4</v>
      </c>
      <c r="K1308" t="inlineStr">
        <is>
          <t>UN</t>
        </is>
      </c>
      <c r="L1308" t="n">
        <v>137.44</v>
      </c>
      <c r="M1308" t="n">
        <v>34.36</v>
      </c>
      <c r="N1308" t="inlineStr">
        <is>
          <t>ALIMENTOS</t>
        </is>
      </c>
      <c r="O1308" t="inlineStr">
        <is>
          <t>05/2026</t>
        </is>
      </c>
    </row>
    <row r="1309">
      <c r="A1309" t="n">
        <v>231391</v>
      </c>
      <c r="B1309" t="n">
        <v>122</v>
      </c>
      <c r="C1309" t="inlineStr">
        <is>
          <t>Arcos</t>
        </is>
      </c>
      <c r="D1309" t="inlineStr">
        <is>
          <t>BATALHA FABRICA DE PAES LTDA</t>
        </is>
      </c>
      <c r="E1309" t="inlineStr">
        <is>
          <t>11787</t>
        </is>
      </c>
      <c r="F1309" s="550" t="n">
        <v>46147</v>
      </c>
      <c r="G1309" t="n">
        <v>19125</v>
      </c>
      <c r="H1309" t="inlineStr">
        <is>
          <t>MINI BURGER BRIOCHE PINCEL CAIXA C/180 UN 15 PACOTES X 12 UN COD 142</t>
        </is>
      </c>
      <c r="I1309" t="inlineStr">
        <is>
          <t>ALIMENTOS</t>
        </is>
      </c>
      <c r="J1309" t="n">
        <v>5</v>
      </c>
      <c r="K1309" t="inlineStr">
        <is>
          <t>CX</t>
        </is>
      </c>
      <c r="L1309" t="n">
        <v>1031.4</v>
      </c>
      <c r="M1309" t="n">
        <v>206.28</v>
      </c>
      <c r="N1309" t="inlineStr">
        <is>
          <t>ALIMENTOS</t>
        </is>
      </c>
      <c r="O1309" t="inlineStr">
        <is>
          <t>05/2026</t>
        </is>
      </c>
    </row>
    <row r="1310">
      <c r="A1310" t="n">
        <v>231390</v>
      </c>
      <c r="B1310" t="n">
        <v>122</v>
      </c>
      <c r="C1310" t="inlineStr">
        <is>
          <t>Arcos</t>
        </is>
      </c>
      <c r="D1310" t="inlineStr">
        <is>
          <t>BATARD PADARIA ARTESANAL LTDA</t>
        </is>
      </c>
      <c r="E1310" t="inlineStr">
        <is>
          <t>14060</t>
        </is>
      </c>
      <c r="F1310" s="550" t="n">
        <v>46149</v>
      </c>
      <c r="G1310" t="n">
        <v>28384</v>
      </c>
      <c r="H1310" t="inlineStr">
        <is>
          <t xml:space="preserve">PÃO PDC FORMA LEVAIN 750GR </t>
        </is>
      </c>
      <c r="I1310" t="inlineStr">
        <is>
          <t>ALIMENTOS</t>
        </is>
      </c>
      <c r="J1310" t="n">
        <v>8</v>
      </c>
      <c r="K1310" t="inlineStr">
        <is>
          <t>UN</t>
        </is>
      </c>
      <c r="L1310" t="n">
        <v>208</v>
      </c>
      <c r="M1310" t="n">
        <v>26</v>
      </c>
      <c r="N1310" t="inlineStr">
        <is>
          <t>ALIMENTOS</t>
        </is>
      </c>
      <c r="O1310" t="inlineStr">
        <is>
          <t>05/2026</t>
        </is>
      </c>
    </row>
    <row r="1311">
      <c r="A1311" t="n">
        <v>231390</v>
      </c>
      <c r="B1311" t="n">
        <v>122</v>
      </c>
      <c r="C1311" t="inlineStr">
        <is>
          <t>Arcos</t>
        </is>
      </c>
      <c r="D1311" t="inlineStr">
        <is>
          <t>BATARD PADARIA ARTESANAL LTDA</t>
        </is>
      </c>
      <c r="E1311" t="inlineStr">
        <is>
          <t>14060</t>
        </is>
      </c>
      <c r="F1311" s="550" t="n">
        <v>46149</v>
      </c>
      <c r="G1311" t="n">
        <v>19166</v>
      </c>
      <c r="H1311" t="inlineStr">
        <is>
          <t>BAGUETE DE GRAO LEVIAN FATIADO 590G UN</t>
        </is>
      </c>
      <c r="I1311" t="inlineStr">
        <is>
          <t>ALIMENTOS</t>
        </is>
      </c>
      <c r="J1311" t="n">
        <v>35</v>
      </c>
      <c r="K1311" t="inlineStr">
        <is>
          <t>UN</t>
        </is>
      </c>
      <c r="L1311" t="n">
        <v>712.25</v>
      </c>
      <c r="M1311" t="n">
        <v>20.35</v>
      </c>
      <c r="N1311" t="inlineStr">
        <is>
          <t>ALIMENTOS</t>
        </is>
      </c>
      <c r="O1311" t="inlineStr">
        <is>
          <t>05/2026</t>
        </is>
      </c>
    </row>
    <row r="1312">
      <c r="A1312" t="n">
        <v>231390</v>
      </c>
      <c r="B1312" t="n">
        <v>122</v>
      </c>
      <c r="C1312" t="inlineStr">
        <is>
          <t>Arcos</t>
        </is>
      </c>
      <c r="D1312" t="inlineStr">
        <is>
          <t>BATARD PADARIA ARTESANAL LTDA</t>
        </is>
      </c>
      <c r="E1312" t="inlineStr">
        <is>
          <t>14060</t>
        </is>
      </c>
      <c r="F1312" s="550" t="n">
        <v>46149</v>
      </c>
      <c r="G1312" t="n">
        <v>21372</v>
      </c>
      <c r="H1312" t="inlineStr">
        <is>
          <t>PAO BRIOCHE FORME C/ TAMPA UN</t>
        </is>
      </c>
      <c r="I1312" t="inlineStr">
        <is>
          <t>ALIMENTOS</t>
        </is>
      </c>
      <c r="J1312" t="n">
        <v>15</v>
      </c>
      <c r="K1312" t="inlineStr">
        <is>
          <t>UN</t>
        </is>
      </c>
      <c r="L1312" t="n">
        <v>465</v>
      </c>
      <c r="M1312" t="n">
        <v>31</v>
      </c>
      <c r="N1312" t="inlineStr">
        <is>
          <t>ALIMENTOS</t>
        </is>
      </c>
      <c r="O1312" t="inlineStr">
        <is>
          <t>05/2026</t>
        </is>
      </c>
    </row>
    <row r="1313">
      <c r="A1313" t="n">
        <v>231389</v>
      </c>
      <c r="B1313" t="n">
        <v>122</v>
      </c>
      <c r="C1313" t="inlineStr">
        <is>
          <t>Arcos</t>
        </is>
      </c>
      <c r="D1313" t="inlineStr">
        <is>
          <t>CASANDRA DEVOTTO</t>
        </is>
      </c>
      <c r="E1313" t="inlineStr">
        <is>
          <t>163</t>
        </is>
      </c>
      <c r="F1313" s="550" t="n">
        <v>46150</v>
      </c>
      <c r="G1313" t="n">
        <v>26336</v>
      </c>
      <c r="H1313" t="inlineStr">
        <is>
          <t>⁠EMPANADA CEBOLA E QUEIJO</t>
        </is>
      </c>
      <c r="I1313" t="inlineStr">
        <is>
          <t>ALIMENTOS</t>
        </is>
      </c>
      <c r="J1313" t="n">
        <v>70</v>
      </c>
      <c r="K1313" t="inlineStr">
        <is>
          <t>UN</t>
        </is>
      </c>
      <c r="L1313" t="n">
        <v>434</v>
      </c>
      <c r="M1313" t="n">
        <v>6.2</v>
      </c>
      <c r="N1313" t="inlineStr">
        <is>
          <t>ALIMENTOS</t>
        </is>
      </c>
      <c r="O1313" t="inlineStr">
        <is>
          <t>05/2026</t>
        </is>
      </c>
    </row>
    <row r="1314">
      <c r="A1314" t="n">
        <v>231389</v>
      </c>
      <c r="B1314" t="n">
        <v>122</v>
      </c>
      <c r="C1314" t="inlineStr">
        <is>
          <t>Arcos</t>
        </is>
      </c>
      <c r="D1314" t="inlineStr">
        <is>
          <t>CASANDRA DEVOTTO</t>
        </is>
      </c>
      <c r="E1314" t="inlineStr">
        <is>
          <t>163</t>
        </is>
      </c>
      <c r="F1314" s="550" t="n">
        <v>46150</v>
      </c>
      <c r="G1314" t="n">
        <v>26024</v>
      </c>
      <c r="H1314" t="inlineStr">
        <is>
          <t>EMPANADA MARGUERITA UN</t>
        </is>
      </c>
      <c r="I1314" t="inlineStr">
        <is>
          <t>ALIMENTOS</t>
        </is>
      </c>
      <c r="J1314" t="n">
        <v>100</v>
      </c>
      <c r="K1314" t="inlineStr">
        <is>
          <t>UN</t>
        </is>
      </c>
      <c r="L1314" t="n">
        <v>620</v>
      </c>
      <c r="M1314" t="n">
        <v>6.2</v>
      </c>
      <c r="N1314" t="inlineStr">
        <is>
          <t>ALIMENTOS</t>
        </is>
      </c>
      <c r="O1314" t="inlineStr">
        <is>
          <t>05/2026</t>
        </is>
      </c>
    </row>
    <row r="1315">
      <c r="A1315" t="n">
        <v>231389</v>
      </c>
      <c r="B1315" t="n">
        <v>122</v>
      </c>
      <c r="C1315" t="inlineStr">
        <is>
          <t>Arcos</t>
        </is>
      </c>
      <c r="D1315" t="inlineStr">
        <is>
          <t>CASANDRA DEVOTTO</t>
        </is>
      </c>
      <c r="E1315" t="inlineStr">
        <is>
          <t>163</t>
        </is>
      </c>
      <c r="F1315" s="550" t="n">
        <v>46150</v>
      </c>
      <c r="G1315" t="n">
        <v>25429</v>
      </c>
      <c r="H1315" t="inlineStr">
        <is>
          <t>EMPANADA DE SALTENA UN</t>
        </is>
      </c>
      <c r="I1315" t="inlineStr">
        <is>
          <t>ALIMENTOS</t>
        </is>
      </c>
      <c r="J1315" t="n">
        <v>70</v>
      </c>
      <c r="K1315" t="inlineStr">
        <is>
          <t>UN</t>
        </is>
      </c>
      <c r="L1315" t="n">
        <v>434</v>
      </c>
      <c r="M1315" t="n">
        <v>6.2</v>
      </c>
      <c r="N1315" t="inlineStr">
        <is>
          <t>ALIMENTOS</t>
        </is>
      </c>
      <c r="O1315" t="inlineStr">
        <is>
          <t>05/2026</t>
        </is>
      </c>
    </row>
    <row r="1316">
      <c r="A1316" t="n">
        <v>230810</v>
      </c>
      <c r="B1316" t="n">
        <v>122</v>
      </c>
      <c r="C1316" t="inlineStr">
        <is>
          <t>Arcos</t>
        </is>
      </c>
      <c r="D1316" t="inlineStr">
        <is>
          <t>AROUMAR DISTRIBUIDORA DE PRODUTOS ALIMENTICIOS LTDA</t>
        </is>
      </c>
      <c r="E1316" t="inlineStr">
        <is>
          <t>1057502</t>
        </is>
      </c>
      <c r="F1316" s="550" t="n">
        <v>46147</v>
      </c>
      <c r="G1316" t="n">
        <v>21017</v>
      </c>
      <c r="H1316" t="inlineStr">
        <is>
          <t>OLEO DE ALGODAO SAUDE C/14,5KG</t>
        </is>
      </c>
      <c r="I1316" t="inlineStr">
        <is>
          <t>ALIMENTOS</t>
        </is>
      </c>
      <c r="J1316" t="n">
        <v>6</v>
      </c>
      <c r="K1316" t="inlineStr">
        <is>
          <t>BALDE</t>
        </is>
      </c>
      <c r="L1316" t="n">
        <v>953.4</v>
      </c>
      <c r="M1316" t="n">
        <v>158.9</v>
      </c>
      <c r="N1316" t="inlineStr">
        <is>
          <t>ALIMENTOS</t>
        </is>
      </c>
      <c r="O1316" t="inlineStr">
        <is>
          <t>05/2026</t>
        </is>
      </c>
    </row>
    <row r="1317">
      <c r="A1317" t="n">
        <v>230808</v>
      </c>
      <c r="B1317" t="n">
        <v>122</v>
      </c>
      <c r="C1317" t="inlineStr">
        <is>
          <t>Arcos</t>
        </is>
      </c>
      <c r="D1317" t="inlineStr">
        <is>
          <t>MARIO PEDRO FELICIANO - HORTIFRUTI</t>
        </is>
      </c>
      <c r="E1317" t="inlineStr">
        <is>
          <t>475916</t>
        </is>
      </c>
      <c r="F1317" s="550" t="n">
        <v>46147</v>
      </c>
      <c r="G1317" t="n">
        <v>23184</v>
      </c>
      <c r="H1317" t="inlineStr">
        <is>
          <t>TOMATE CEREJA KG</t>
        </is>
      </c>
      <c r="I1317" t="inlineStr">
        <is>
          <t>ALIMENTOS</t>
        </is>
      </c>
      <c r="J1317" t="n">
        <v>0.6</v>
      </c>
      <c r="K1317" t="inlineStr">
        <is>
          <t>KG</t>
        </is>
      </c>
      <c r="L1317" t="n">
        <v>16.2</v>
      </c>
      <c r="M1317" t="n">
        <v>27</v>
      </c>
      <c r="N1317" t="inlineStr">
        <is>
          <t>ALIMENTOS</t>
        </is>
      </c>
      <c r="O1317" t="inlineStr">
        <is>
          <t>05/2026</t>
        </is>
      </c>
    </row>
    <row r="1318">
      <c r="A1318" t="n">
        <v>230808</v>
      </c>
      <c r="B1318" t="n">
        <v>122</v>
      </c>
      <c r="C1318" t="inlineStr">
        <is>
          <t>Arcos</t>
        </is>
      </c>
      <c r="D1318" t="inlineStr">
        <is>
          <t>MARIO PEDRO FELICIANO - HORTIFRUTI</t>
        </is>
      </c>
      <c r="E1318" t="inlineStr">
        <is>
          <t>475916</t>
        </is>
      </c>
      <c r="F1318" s="550" t="n">
        <v>46147</v>
      </c>
      <c r="G1318" t="n">
        <v>19621</v>
      </c>
      <c r="H1318" t="inlineStr">
        <is>
          <t>CENOURA KG</t>
        </is>
      </c>
      <c r="I1318" t="inlineStr">
        <is>
          <t>ALIMENTOS</t>
        </is>
      </c>
      <c r="J1318" t="n">
        <v>4.2</v>
      </c>
      <c r="K1318" t="inlineStr">
        <is>
          <t>KG</t>
        </is>
      </c>
      <c r="L1318" t="n">
        <v>33.47</v>
      </c>
      <c r="M1318" t="n">
        <v>7.969048</v>
      </c>
      <c r="N1318" t="inlineStr">
        <is>
          <t>ALIMENTOS</t>
        </is>
      </c>
      <c r="O1318" t="inlineStr">
        <is>
          <t>05/2026</t>
        </is>
      </c>
    </row>
    <row r="1319">
      <c r="A1319" t="n">
        <v>230808</v>
      </c>
      <c r="B1319" t="n">
        <v>122</v>
      </c>
      <c r="C1319" t="inlineStr">
        <is>
          <t>Arcos</t>
        </is>
      </c>
      <c r="D1319" t="inlineStr">
        <is>
          <t>MARIO PEDRO FELICIANO - HORTIFRUTI</t>
        </is>
      </c>
      <c r="E1319" t="inlineStr">
        <is>
          <t>475916</t>
        </is>
      </c>
      <c r="F1319" s="550" t="n">
        <v>46147</v>
      </c>
      <c r="G1319" t="n">
        <v>19748</v>
      </c>
      <c r="H1319" t="inlineStr">
        <is>
          <t>MACA FUJI KG</t>
        </is>
      </c>
      <c r="I1319" t="inlineStr">
        <is>
          <t>ALIMENTOS</t>
        </is>
      </c>
      <c r="J1319" t="n">
        <v>4.1</v>
      </c>
      <c r="K1319" t="inlineStr">
        <is>
          <t>KG</t>
        </is>
      </c>
      <c r="L1319" t="n">
        <v>39.65</v>
      </c>
      <c r="M1319" t="n">
        <v>9.670731999999999</v>
      </c>
      <c r="N1319" t="inlineStr">
        <is>
          <t>ALIMENTOS</t>
        </is>
      </c>
      <c r="O1319" t="inlineStr">
        <is>
          <t>05/2026</t>
        </is>
      </c>
    </row>
    <row r="1320">
      <c r="A1320" t="n">
        <v>230808</v>
      </c>
      <c r="B1320" t="n">
        <v>122</v>
      </c>
      <c r="C1320" t="inlineStr">
        <is>
          <t>Arcos</t>
        </is>
      </c>
      <c r="D1320" t="inlineStr">
        <is>
          <t>MARIO PEDRO FELICIANO - HORTIFRUTI</t>
        </is>
      </c>
      <c r="E1320" t="inlineStr">
        <is>
          <t>475916</t>
        </is>
      </c>
      <c r="F1320" s="550" t="n">
        <v>46147</v>
      </c>
      <c r="G1320" t="n">
        <v>23113</v>
      </c>
      <c r="H1320" t="inlineStr">
        <is>
          <t>SALSA KG</t>
        </is>
      </c>
      <c r="I1320" t="inlineStr">
        <is>
          <t>ALIMENTOS</t>
        </is>
      </c>
      <c r="J1320" t="n">
        <v>1.2</v>
      </c>
      <c r="K1320" t="inlineStr">
        <is>
          <t>KG</t>
        </is>
      </c>
      <c r="L1320" t="n">
        <v>17.4</v>
      </c>
      <c r="M1320" t="n">
        <v>14.5</v>
      </c>
      <c r="N1320" t="inlineStr">
        <is>
          <t>ALIMENTOS</t>
        </is>
      </c>
      <c r="O1320" t="inlineStr">
        <is>
          <t>05/2026</t>
        </is>
      </c>
    </row>
    <row r="1321">
      <c r="A1321" t="n">
        <v>230808</v>
      </c>
      <c r="B1321" t="n">
        <v>122</v>
      </c>
      <c r="C1321" t="inlineStr">
        <is>
          <t>Arcos</t>
        </is>
      </c>
      <c r="D1321" t="inlineStr">
        <is>
          <t>MARIO PEDRO FELICIANO - HORTIFRUTI</t>
        </is>
      </c>
      <c r="E1321" t="inlineStr">
        <is>
          <t>475916</t>
        </is>
      </c>
      <c r="F1321" s="550" t="n">
        <v>46147</v>
      </c>
      <c r="G1321" t="n">
        <v>19600</v>
      </c>
      <c r="H1321" t="inlineStr">
        <is>
          <t>MAXIXE KG</t>
        </is>
      </c>
      <c r="I1321" t="inlineStr">
        <is>
          <t>ALIMENTOS</t>
        </is>
      </c>
      <c r="J1321" t="n">
        <v>2.3</v>
      </c>
      <c r="K1321" t="inlineStr">
        <is>
          <t>KG</t>
        </is>
      </c>
      <c r="L1321" t="n">
        <v>26.68</v>
      </c>
      <c r="M1321" t="n">
        <v>11.6</v>
      </c>
      <c r="N1321" t="inlineStr">
        <is>
          <t>ALIMENTOS</t>
        </is>
      </c>
      <c r="O1321" t="inlineStr">
        <is>
          <t>05/2026</t>
        </is>
      </c>
    </row>
    <row r="1322">
      <c r="A1322" t="n">
        <v>230808</v>
      </c>
      <c r="B1322" t="n">
        <v>122</v>
      </c>
      <c r="C1322" t="inlineStr">
        <is>
          <t>Arcos</t>
        </is>
      </c>
      <c r="D1322" t="inlineStr">
        <is>
          <t>MARIO PEDRO FELICIANO - HORTIFRUTI</t>
        </is>
      </c>
      <c r="E1322" t="inlineStr">
        <is>
          <t>475916</t>
        </is>
      </c>
      <c r="F1322" s="550" t="n">
        <v>46147</v>
      </c>
      <c r="G1322" t="n">
        <v>23186</v>
      </c>
      <c r="H1322" t="inlineStr">
        <is>
          <t>TOMATE CARMEM SALADA KG</t>
        </is>
      </c>
      <c r="I1322" t="inlineStr">
        <is>
          <t>ALIMENTOS</t>
        </is>
      </c>
      <c r="J1322" t="n">
        <v>10</v>
      </c>
      <c r="K1322" t="inlineStr">
        <is>
          <t>KG</t>
        </is>
      </c>
      <c r="L1322" t="n">
        <v>119.6</v>
      </c>
      <c r="M1322" t="n">
        <v>11.96</v>
      </c>
      <c r="N1322" t="inlineStr">
        <is>
          <t>ALIMENTOS</t>
        </is>
      </c>
      <c r="O1322" t="inlineStr">
        <is>
          <t>05/2026</t>
        </is>
      </c>
    </row>
    <row r="1323">
      <c r="A1323" t="n">
        <v>230808</v>
      </c>
      <c r="B1323" t="n">
        <v>122</v>
      </c>
      <c r="C1323" t="inlineStr">
        <is>
          <t>Arcos</t>
        </is>
      </c>
      <c r="D1323" t="inlineStr">
        <is>
          <t>MARIO PEDRO FELICIANO - HORTIFRUTI</t>
        </is>
      </c>
      <c r="E1323" t="inlineStr">
        <is>
          <t>475916</t>
        </is>
      </c>
      <c r="F1323" s="550" t="n">
        <v>46147</v>
      </c>
      <c r="G1323" t="n">
        <v>24083</v>
      </c>
      <c r="H1323" t="inlineStr">
        <is>
          <t>BATATA ASTERIX GRAUDA NOIVA KG</t>
        </is>
      </c>
      <c r="I1323" t="inlineStr">
        <is>
          <t>ALIMENTOS</t>
        </is>
      </c>
      <c r="J1323" t="n">
        <v>50</v>
      </c>
      <c r="K1323" t="inlineStr">
        <is>
          <t>KG</t>
        </is>
      </c>
      <c r="L1323" t="n">
        <v>348</v>
      </c>
      <c r="M1323" t="n">
        <v>6.96</v>
      </c>
      <c r="N1323" t="inlineStr">
        <is>
          <t>ALIMENTOS</t>
        </is>
      </c>
      <c r="O1323" t="inlineStr">
        <is>
          <t>05/2026</t>
        </is>
      </c>
    </row>
    <row r="1324">
      <c r="A1324" t="n">
        <v>230808</v>
      </c>
      <c r="B1324" t="n">
        <v>122</v>
      </c>
      <c r="C1324" t="inlineStr">
        <is>
          <t>Arcos</t>
        </is>
      </c>
      <c r="D1324" t="inlineStr">
        <is>
          <t>MARIO PEDRO FELICIANO - HORTIFRUTI</t>
        </is>
      </c>
      <c r="E1324" t="inlineStr">
        <is>
          <t>475916</t>
        </is>
      </c>
      <c r="F1324" s="550" t="n">
        <v>46147</v>
      </c>
      <c r="G1324" t="n">
        <v>19465</v>
      </c>
      <c r="H1324" t="inlineStr">
        <is>
          <t>SALSAO KG</t>
        </is>
      </c>
      <c r="I1324" t="inlineStr">
        <is>
          <t>ALIMENTOS</t>
        </is>
      </c>
      <c r="J1324" t="n">
        <v>1.4</v>
      </c>
      <c r="K1324" t="inlineStr">
        <is>
          <t>KG</t>
        </is>
      </c>
      <c r="L1324" t="n">
        <v>8.119999999999999</v>
      </c>
      <c r="M1324" t="n">
        <v>5.8</v>
      </c>
      <c r="N1324" t="inlineStr">
        <is>
          <t>ALIMENTOS</t>
        </is>
      </c>
      <c r="O1324" t="inlineStr">
        <is>
          <t>05/2026</t>
        </is>
      </c>
    </row>
    <row r="1325">
      <c r="A1325" t="n">
        <v>230808</v>
      </c>
      <c r="B1325" t="n">
        <v>122</v>
      </c>
      <c r="C1325" t="inlineStr">
        <is>
          <t>Arcos</t>
        </is>
      </c>
      <c r="D1325" t="inlineStr">
        <is>
          <t>MARIO PEDRO FELICIANO - HORTIFRUTI</t>
        </is>
      </c>
      <c r="E1325" t="inlineStr">
        <is>
          <t>475916</t>
        </is>
      </c>
      <c r="F1325" s="550" t="n">
        <v>46147</v>
      </c>
      <c r="G1325" t="n">
        <v>19572</v>
      </c>
      <c r="H1325" t="inlineStr">
        <is>
          <t>PIMENTA DEDO DE MOCA KG</t>
        </is>
      </c>
      <c r="I1325" t="inlineStr">
        <is>
          <t>ALIMENTOS</t>
        </is>
      </c>
      <c r="J1325" t="n">
        <v>0.2</v>
      </c>
      <c r="K1325" t="inlineStr">
        <is>
          <t>KG</t>
        </is>
      </c>
      <c r="L1325" t="n">
        <v>2.19</v>
      </c>
      <c r="M1325" t="n">
        <v>10.95</v>
      </c>
      <c r="N1325" t="inlineStr">
        <is>
          <t>ALIMENTOS</t>
        </is>
      </c>
      <c r="O1325" t="inlineStr">
        <is>
          <t>05/2026</t>
        </is>
      </c>
    </row>
    <row r="1326">
      <c r="A1326" t="n">
        <v>230807</v>
      </c>
      <c r="B1326" t="n">
        <v>122</v>
      </c>
      <c r="C1326" t="inlineStr">
        <is>
          <t>Arcos</t>
        </is>
      </c>
      <c r="D1326" t="inlineStr">
        <is>
          <t>FRONT BEBIDAS LTDA</t>
        </is>
      </c>
      <c r="E1326" t="inlineStr">
        <is>
          <t>802924</t>
        </is>
      </c>
      <c r="F1326" s="550" t="n">
        <v>46147</v>
      </c>
      <c r="G1326" t="n">
        <v>18120</v>
      </c>
      <c r="H1326" t="inlineStr">
        <is>
          <t>WHISKY JOHNNIE WALKER BLACK LABEL 750ML</t>
        </is>
      </c>
      <c r="I1326" t="inlineStr">
        <is>
          <t>BEBIDAS</t>
        </is>
      </c>
      <c r="J1326" t="n">
        <v>12</v>
      </c>
      <c r="K1326" t="inlineStr">
        <is>
          <t>GR</t>
        </is>
      </c>
      <c r="L1326" t="n">
        <v>1678.8</v>
      </c>
      <c r="M1326" t="n">
        <v>139.9</v>
      </c>
      <c r="N1326" t="inlineStr">
        <is>
          <t>BEBIDAS</t>
        </is>
      </c>
      <c r="O1326" t="inlineStr">
        <is>
          <t>05/2026</t>
        </is>
      </c>
    </row>
    <row r="1327">
      <c r="A1327" t="n">
        <v>230806</v>
      </c>
      <c r="B1327" t="n">
        <v>122</v>
      </c>
      <c r="C1327" t="inlineStr">
        <is>
          <t>Arcos</t>
        </is>
      </c>
      <c r="D1327" t="inlineStr">
        <is>
          <t>CECILIA TSUYACO ARAKI SILVA LTDA</t>
        </is>
      </c>
      <c r="E1327" t="inlineStr">
        <is>
          <t>391339</t>
        </is>
      </c>
      <c r="F1327" s="550" t="n">
        <v>46147</v>
      </c>
      <c r="G1327" t="n">
        <v>19575</v>
      </c>
      <c r="H1327" t="inlineStr">
        <is>
          <t>PIMENTA DE CHEIRO VERDE KG</t>
        </is>
      </c>
      <c r="I1327" t="inlineStr">
        <is>
          <t>ALIMENTOS</t>
        </is>
      </c>
      <c r="J1327" t="n">
        <v>0.3</v>
      </c>
      <c r="K1327" t="inlineStr">
        <is>
          <t>KG</t>
        </is>
      </c>
      <c r="L1327" t="n">
        <v>9.9</v>
      </c>
      <c r="M1327" t="n">
        <v>33</v>
      </c>
      <c r="N1327" t="inlineStr">
        <is>
          <t>ALIMENTOS</t>
        </is>
      </c>
      <c r="O1327" t="inlineStr">
        <is>
          <t>05/2026</t>
        </is>
      </c>
    </row>
    <row r="1328">
      <c r="A1328" t="n">
        <v>230806</v>
      </c>
      <c r="B1328" t="n">
        <v>122</v>
      </c>
      <c r="C1328" t="inlineStr">
        <is>
          <t>Arcos</t>
        </is>
      </c>
      <c r="D1328" t="inlineStr">
        <is>
          <t>CECILIA TSUYACO ARAKI SILVA LTDA</t>
        </is>
      </c>
      <c r="E1328" t="inlineStr">
        <is>
          <t>391339</t>
        </is>
      </c>
      <c r="F1328" s="550" t="n">
        <v>46147</v>
      </c>
      <c r="G1328" t="n">
        <v>23359</v>
      </c>
      <c r="H1328" t="inlineStr">
        <is>
          <t>LIMAO TAHITI KG</t>
        </is>
      </c>
      <c r="I1328" t="inlineStr">
        <is>
          <t>ALIMENTOS</t>
        </is>
      </c>
      <c r="J1328" t="n">
        <v>10</v>
      </c>
      <c r="K1328" t="inlineStr">
        <is>
          <t>KG</t>
        </is>
      </c>
      <c r="L1328" t="n">
        <v>22</v>
      </c>
      <c r="M1328" t="n">
        <v>2.2</v>
      </c>
      <c r="N1328" t="inlineStr">
        <is>
          <t>ALIMENTOS</t>
        </is>
      </c>
      <c r="O1328" t="inlineStr">
        <is>
          <t>05/2026</t>
        </is>
      </c>
    </row>
    <row r="1329">
      <c r="A1329" t="n">
        <v>230806</v>
      </c>
      <c r="B1329" t="n">
        <v>122</v>
      </c>
      <c r="C1329" t="inlineStr">
        <is>
          <t>Arcos</t>
        </is>
      </c>
      <c r="D1329" t="inlineStr">
        <is>
          <t>CECILIA TSUYACO ARAKI SILVA LTDA</t>
        </is>
      </c>
      <c r="E1329" t="inlineStr">
        <is>
          <t>391339</t>
        </is>
      </c>
      <c r="F1329" s="550" t="n">
        <v>46147</v>
      </c>
      <c r="G1329" t="n">
        <v>19751</v>
      </c>
      <c r="H1329" t="inlineStr">
        <is>
          <t>LIMAO SICILIANO KG</t>
        </is>
      </c>
      <c r="I1329" t="inlineStr">
        <is>
          <t>ALIMENTOS</t>
        </is>
      </c>
      <c r="J1329" t="n">
        <v>7</v>
      </c>
      <c r="K1329" t="inlineStr">
        <is>
          <t>KG</t>
        </is>
      </c>
      <c r="L1329" t="n">
        <v>63</v>
      </c>
      <c r="M1329" t="n">
        <v>9</v>
      </c>
      <c r="N1329" t="inlineStr">
        <is>
          <t>ALIMENTOS</t>
        </is>
      </c>
      <c r="O1329" t="inlineStr">
        <is>
          <t>05/2026</t>
        </is>
      </c>
    </row>
    <row r="1330">
      <c r="A1330" t="n">
        <v>230806</v>
      </c>
      <c r="B1330" t="n">
        <v>122</v>
      </c>
      <c r="C1330" t="inlineStr">
        <is>
          <t>Arcos</t>
        </is>
      </c>
      <c r="D1330" t="inlineStr">
        <is>
          <t>CECILIA TSUYACO ARAKI SILVA LTDA</t>
        </is>
      </c>
      <c r="E1330" t="inlineStr">
        <is>
          <t>391339</t>
        </is>
      </c>
      <c r="F1330" s="550" t="n">
        <v>46147</v>
      </c>
      <c r="G1330" t="n">
        <v>23095</v>
      </c>
      <c r="H1330" t="inlineStr">
        <is>
          <t>OVO CAIPIRA UN</t>
        </is>
      </c>
      <c r="I1330" t="inlineStr">
        <is>
          <t>ALIMENTOS</t>
        </is>
      </c>
      <c r="J1330" t="n">
        <v>200</v>
      </c>
      <c r="K1330" t="inlineStr">
        <is>
          <t>UN</t>
        </is>
      </c>
      <c r="L1330" t="n">
        <v>234</v>
      </c>
      <c r="M1330" t="n">
        <v>1.17</v>
      </c>
      <c r="N1330" t="inlineStr">
        <is>
          <t>ALIMENTOS</t>
        </is>
      </c>
      <c r="O1330" t="inlineStr">
        <is>
          <t>05/2026</t>
        </is>
      </c>
    </row>
    <row r="1331">
      <c r="A1331" t="n">
        <v>230806</v>
      </c>
      <c r="B1331" t="n">
        <v>122</v>
      </c>
      <c r="C1331" t="inlineStr">
        <is>
          <t>Arcos</t>
        </is>
      </c>
      <c r="D1331" t="inlineStr">
        <is>
          <t>CECILIA TSUYACO ARAKI SILVA LTDA</t>
        </is>
      </c>
      <c r="E1331" t="inlineStr">
        <is>
          <t>391339</t>
        </is>
      </c>
      <c r="F1331" s="550" t="n">
        <v>46147</v>
      </c>
      <c r="G1331" t="n">
        <v>24037</v>
      </c>
      <c r="H1331" t="inlineStr">
        <is>
          <t>ALHO TRITURADO FRITO</t>
        </is>
      </c>
      <c r="I1331" t="inlineStr">
        <is>
          <t>ALIMENTOS</t>
        </is>
      </c>
      <c r="J1331" t="n">
        <v>2</v>
      </c>
      <c r="K1331" t="inlineStr">
        <is>
          <t>KG</t>
        </is>
      </c>
      <c r="L1331" t="n">
        <v>36</v>
      </c>
      <c r="M1331" t="n">
        <v>18</v>
      </c>
      <c r="N1331" t="inlineStr">
        <is>
          <t>ALIMENTOS</t>
        </is>
      </c>
      <c r="O1331" t="inlineStr">
        <is>
          <t>05/2026</t>
        </is>
      </c>
    </row>
    <row r="1332">
      <c r="A1332" t="n">
        <v>230806</v>
      </c>
      <c r="B1332" t="n">
        <v>122</v>
      </c>
      <c r="C1332" t="inlineStr">
        <is>
          <t>Arcos</t>
        </is>
      </c>
      <c r="D1332" t="inlineStr">
        <is>
          <t>CECILIA TSUYACO ARAKI SILVA LTDA</t>
        </is>
      </c>
      <c r="E1332" t="inlineStr">
        <is>
          <t>391339</t>
        </is>
      </c>
      <c r="F1332" s="550" t="n">
        <v>46147</v>
      </c>
      <c r="G1332" t="n">
        <v>19505</v>
      </c>
      <c r="H1332" t="inlineStr">
        <is>
          <t>ALFACE AMERICANA KG</t>
        </is>
      </c>
      <c r="I1332" t="inlineStr">
        <is>
          <t>ALIMENTOS</t>
        </is>
      </c>
      <c r="J1332" t="n">
        <v>1</v>
      </c>
      <c r="K1332" t="inlineStr">
        <is>
          <t>KG</t>
        </is>
      </c>
      <c r="L1332" t="n">
        <v>10</v>
      </c>
      <c r="M1332" t="n">
        <v>10</v>
      </c>
      <c r="N1332" t="inlineStr">
        <is>
          <t>ALIMENTOS</t>
        </is>
      </c>
      <c r="O1332" t="inlineStr">
        <is>
          <t>05/2026</t>
        </is>
      </c>
    </row>
    <row r="1333">
      <c r="A1333" t="n">
        <v>230806</v>
      </c>
      <c r="B1333" t="n">
        <v>122</v>
      </c>
      <c r="C1333" t="inlineStr">
        <is>
          <t>Arcos</t>
        </is>
      </c>
      <c r="D1333" t="inlineStr">
        <is>
          <t>CECILIA TSUYACO ARAKI SILVA LTDA</t>
        </is>
      </c>
      <c r="E1333" t="inlineStr">
        <is>
          <t>391339</t>
        </is>
      </c>
      <c r="F1333" s="550" t="n">
        <v>46147</v>
      </c>
      <c r="G1333" t="n">
        <v>19634</v>
      </c>
      <c r="H1333" t="inlineStr">
        <is>
          <t>BERINJELA KG</t>
        </is>
      </c>
      <c r="I1333" t="inlineStr">
        <is>
          <t>ALIMENTOS</t>
        </is>
      </c>
      <c r="J1333" t="n">
        <v>2</v>
      </c>
      <c r="K1333" t="inlineStr">
        <is>
          <t>KG</t>
        </is>
      </c>
      <c r="L1333" t="n">
        <v>14.4</v>
      </c>
      <c r="M1333" t="n">
        <v>7.2</v>
      </c>
      <c r="N1333" t="inlineStr">
        <is>
          <t>ALIMENTOS</t>
        </is>
      </c>
      <c r="O1333" t="inlineStr">
        <is>
          <t>05/2026</t>
        </is>
      </c>
    </row>
    <row r="1334">
      <c r="A1334" t="n">
        <v>230806</v>
      </c>
      <c r="B1334" t="n">
        <v>122</v>
      </c>
      <c r="C1334" t="inlineStr">
        <is>
          <t>Arcos</t>
        </is>
      </c>
      <c r="D1334" t="inlineStr">
        <is>
          <t>CECILIA TSUYACO ARAKI SILVA LTDA</t>
        </is>
      </c>
      <c r="E1334" t="inlineStr">
        <is>
          <t>391339</t>
        </is>
      </c>
      <c r="F1334" s="550" t="n">
        <v>46147</v>
      </c>
      <c r="G1334" t="n">
        <v>19503</v>
      </c>
      <c r="H1334" t="inlineStr">
        <is>
          <t>ALFACE CRESPA KG</t>
        </is>
      </c>
      <c r="I1334" t="inlineStr">
        <is>
          <t>ALIMENTOS</t>
        </is>
      </c>
      <c r="J1334" t="n">
        <v>1</v>
      </c>
      <c r="K1334" t="inlineStr">
        <is>
          <t>KG</t>
        </is>
      </c>
      <c r="L1334" t="n">
        <v>9</v>
      </c>
      <c r="M1334" t="n">
        <v>9</v>
      </c>
      <c r="N1334" t="inlineStr">
        <is>
          <t>ALIMENTOS</t>
        </is>
      </c>
      <c r="O1334" t="inlineStr">
        <is>
          <t>05/2026</t>
        </is>
      </c>
    </row>
    <row r="1335">
      <c r="A1335" t="n">
        <v>230806</v>
      </c>
      <c r="B1335" t="n">
        <v>122</v>
      </c>
      <c r="C1335" t="inlineStr">
        <is>
          <t>Arcos</t>
        </is>
      </c>
      <c r="D1335" t="inlineStr">
        <is>
          <t>CECILIA TSUYACO ARAKI SILVA LTDA</t>
        </is>
      </c>
      <c r="E1335" t="inlineStr">
        <is>
          <t>391339</t>
        </is>
      </c>
      <c r="F1335" s="550" t="n">
        <v>46147</v>
      </c>
      <c r="G1335" t="n">
        <v>19498</v>
      </c>
      <c r="H1335" t="inlineStr">
        <is>
          <t>ALFACE ROMANA KG</t>
        </is>
      </c>
      <c r="I1335" t="inlineStr">
        <is>
          <t>ALIMENTOS</t>
        </is>
      </c>
      <c r="J1335" t="n">
        <v>1</v>
      </c>
      <c r="K1335" t="inlineStr">
        <is>
          <t>KG</t>
        </is>
      </c>
      <c r="L1335" t="n">
        <v>13</v>
      </c>
      <c r="M1335" t="n">
        <v>13</v>
      </c>
      <c r="N1335" t="inlineStr">
        <is>
          <t>ALIMENTOS</t>
        </is>
      </c>
      <c r="O1335" t="inlineStr">
        <is>
          <t>05/2026</t>
        </is>
      </c>
    </row>
    <row r="1336">
      <c r="A1336" t="n">
        <v>230806</v>
      </c>
      <c r="B1336" t="n">
        <v>122</v>
      </c>
      <c r="C1336" t="inlineStr">
        <is>
          <t>Arcos</t>
        </is>
      </c>
      <c r="D1336" t="inlineStr">
        <is>
          <t>CECILIA TSUYACO ARAKI SILVA LTDA</t>
        </is>
      </c>
      <c r="E1336" t="inlineStr">
        <is>
          <t>391339</t>
        </is>
      </c>
      <c r="F1336" s="550" t="n">
        <v>46147</v>
      </c>
      <c r="G1336" t="n">
        <v>19623</v>
      </c>
      <c r="H1336" t="inlineStr">
        <is>
          <t>CEBOLA ROXA KG</t>
        </is>
      </c>
      <c r="I1336" t="inlineStr">
        <is>
          <t>ALIMENTOS</t>
        </is>
      </c>
      <c r="J1336" t="n">
        <v>5</v>
      </c>
      <c r="K1336" t="inlineStr">
        <is>
          <t>KG</t>
        </is>
      </c>
      <c r="L1336" t="n">
        <v>29</v>
      </c>
      <c r="M1336" t="n">
        <v>5.8</v>
      </c>
      <c r="N1336" t="inlineStr">
        <is>
          <t>ALIMENTOS</t>
        </is>
      </c>
      <c r="O1336" t="inlineStr">
        <is>
          <t>05/2026</t>
        </is>
      </c>
    </row>
    <row r="1337">
      <c r="A1337" t="n">
        <v>230806</v>
      </c>
      <c r="B1337" t="n">
        <v>122</v>
      </c>
      <c r="C1337" t="inlineStr">
        <is>
          <t>Arcos</t>
        </is>
      </c>
      <c r="D1337" t="inlineStr">
        <is>
          <t>CECILIA TSUYACO ARAKI SILVA LTDA</t>
        </is>
      </c>
      <c r="E1337" t="inlineStr">
        <is>
          <t>391339</t>
        </is>
      </c>
      <c r="F1337" s="550" t="n">
        <v>46147</v>
      </c>
      <c r="G1337" t="n">
        <v>23236</v>
      </c>
      <c r="H1337" t="inlineStr">
        <is>
          <t>COUVE MANTEIGA KG</t>
        </is>
      </c>
      <c r="I1337" t="inlineStr">
        <is>
          <t>ALIMENTOS</t>
        </is>
      </c>
      <c r="J1337" t="n">
        <v>2</v>
      </c>
      <c r="K1337" t="inlineStr">
        <is>
          <t>KG</t>
        </is>
      </c>
      <c r="L1337" t="n">
        <v>18</v>
      </c>
      <c r="M1337" t="n">
        <v>9</v>
      </c>
      <c r="N1337" t="inlineStr">
        <is>
          <t>ALIMENTOS</t>
        </is>
      </c>
      <c r="O1337" t="inlineStr">
        <is>
          <t>05/2026</t>
        </is>
      </c>
    </row>
    <row r="1338">
      <c r="A1338" t="n">
        <v>230806</v>
      </c>
      <c r="B1338" t="n">
        <v>122</v>
      </c>
      <c r="C1338" t="inlineStr">
        <is>
          <t>Arcos</t>
        </is>
      </c>
      <c r="D1338" t="inlineStr">
        <is>
          <t>CECILIA TSUYACO ARAKI SILVA LTDA</t>
        </is>
      </c>
      <c r="E1338" t="inlineStr">
        <is>
          <t>391339</t>
        </is>
      </c>
      <c r="F1338" s="550" t="n">
        <v>46147</v>
      </c>
      <c r="G1338" t="n">
        <v>23195</v>
      </c>
      <c r="H1338" t="inlineStr">
        <is>
          <t>RABANETE KG</t>
        </is>
      </c>
      <c r="I1338" t="inlineStr">
        <is>
          <t>ALIMENTOS</t>
        </is>
      </c>
      <c r="J1338" t="n">
        <v>0.5</v>
      </c>
      <c r="K1338" t="inlineStr">
        <is>
          <t>KG</t>
        </is>
      </c>
      <c r="L1338" t="n">
        <v>5</v>
      </c>
      <c r="M1338" t="n">
        <v>10</v>
      </c>
      <c r="N1338" t="inlineStr">
        <is>
          <t>ALIMENTOS</t>
        </is>
      </c>
      <c r="O1338" t="inlineStr">
        <is>
          <t>05/2026</t>
        </is>
      </c>
    </row>
    <row r="1339">
      <c r="A1339" t="n">
        <v>230806</v>
      </c>
      <c r="B1339" t="n">
        <v>122</v>
      </c>
      <c r="C1339" t="inlineStr">
        <is>
          <t>Arcos</t>
        </is>
      </c>
      <c r="D1339" t="inlineStr">
        <is>
          <t>CECILIA TSUYACO ARAKI SILVA LTDA</t>
        </is>
      </c>
      <c r="E1339" t="inlineStr">
        <is>
          <t>391339</t>
        </is>
      </c>
      <c r="F1339" s="550" t="n">
        <v>46147</v>
      </c>
      <c r="G1339" t="n">
        <v>19476</v>
      </c>
      <c r="H1339" t="inlineStr">
        <is>
          <t>MANJERICAO KG</t>
        </is>
      </c>
      <c r="I1339" t="inlineStr">
        <is>
          <t>ALIMENTOS</t>
        </is>
      </c>
      <c r="J1339" t="n">
        <v>0.4</v>
      </c>
      <c r="K1339" t="inlineStr">
        <is>
          <t>KG</t>
        </is>
      </c>
      <c r="L1339" t="n">
        <v>26</v>
      </c>
      <c r="M1339" t="n">
        <v>65</v>
      </c>
      <c r="N1339" t="inlineStr">
        <is>
          <t>ALIMENTOS</t>
        </is>
      </c>
      <c r="O1339" t="inlineStr">
        <is>
          <t>05/2026</t>
        </is>
      </c>
    </row>
    <row r="1340">
      <c r="A1340" t="n">
        <v>230806</v>
      </c>
      <c r="B1340" t="n">
        <v>122</v>
      </c>
      <c r="C1340" t="inlineStr">
        <is>
          <t>Arcos</t>
        </is>
      </c>
      <c r="D1340" t="inlineStr">
        <is>
          <t>CECILIA TSUYACO ARAKI SILVA LTDA</t>
        </is>
      </c>
      <c r="E1340" t="inlineStr">
        <is>
          <t>391339</t>
        </is>
      </c>
      <c r="F1340" s="550" t="n">
        <v>46147</v>
      </c>
      <c r="G1340" t="n">
        <v>19480</v>
      </c>
      <c r="H1340" t="inlineStr">
        <is>
          <t>HORTELA HIDROPONICA KG</t>
        </is>
      </c>
      <c r="I1340" t="inlineStr">
        <is>
          <t>ALIMENTOS</t>
        </is>
      </c>
      <c r="J1340" t="n">
        <v>0.6</v>
      </c>
      <c r="K1340" t="inlineStr">
        <is>
          <t>KG</t>
        </is>
      </c>
      <c r="L1340" t="n">
        <v>10.2</v>
      </c>
      <c r="M1340" t="n">
        <v>17</v>
      </c>
      <c r="N1340" t="inlineStr">
        <is>
          <t>ALIMENTOS</t>
        </is>
      </c>
      <c r="O1340" t="inlineStr">
        <is>
          <t>05/2026</t>
        </is>
      </c>
    </row>
    <row r="1341">
      <c r="A1341" t="n">
        <v>230806</v>
      </c>
      <c r="B1341" t="n">
        <v>122</v>
      </c>
      <c r="C1341" t="inlineStr">
        <is>
          <t>Arcos</t>
        </is>
      </c>
      <c r="D1341" t="inlineStr">
        <is>
          <t>CECILIA TSUYACO ARAKI SILVA LTDA</t>
        </is>
      </c>
      <c r="E1341" t="inlineStr">
        <is>
          <t>391339</t>
        </is>
      </c>
      <c r="F1341" s="550" t="n">
        <v>46147</v>
      </c>
      <c r="G1341" t="n">
        <v>19485</v>
      </c>
      <c r="H1341" t="inlineStr">
        <is>
          <t>ENDRO DILL KG</t>
        </is>
      </c>
      <c r="I1341" t="inlineStr">
        <is>
          <t>ALIMENTOS</t>
        </is>
      </c>
      <c r="J1341" t="n">
        <v>0.2</v>
      </c>
      <c r="K1341" t="inlineStr">
        <is>
          <t>KG</t>
        </is>
      </c>
      <c r="L1341" t="n">
        <v>15</v>
      </c>
      <c r="M1341" t="n">
        <v>75</v>
      </c>
      <c r="N1341" t="inlineStr">
        <is>
          <t>ALIMENTOS</t>
        </is>
      </c>
      <c r="O1341" t="inlineStr">
        <is>
          <t>05/2026</t>
        </is>
      </c>
    </row>
    <row r="1342">
      <c r="A1342" t="n">
        <v>230806</v>
      </c>
      <c r="B1342" t="n">
        <v>122</v>
      </c>
      <c r="C1342" t="inlineStr">
        <is>
          <t>Arcos</t>
        </is>
      </c>
      <c r="D1342" t="inlineStr">
        <is>
          <t>CECILIA TSUYACO ARAKI SILVA LTDA</t>
        </is>
      </c>
      <c r="E1342" t="inlineStr">
        <is>
          <t>391339</t>
        </is>
      </c>
      <c r="F1342" s="550" t="n">
        <v>46147</v>
      </c>
      <c r="G1342" t="n">
        <v>19488</v>
      </c>
      <c r="H1342" t="inlineStr">
        <is>
          <t>CEBOLINHA KG</t>
        </is>
      </c>
      <c r="I1342" t="inlineStr">
        <is>
          <t>ALIMENTOS</t>
        </is>
      </c>
      <c r="J1342" t="n">
        <v>1</v>
      </c>
      <c r="K1342" t="inlineStr">
        <is>
          <t>KG</t>
        </is>
      </c>
      <c r="L1342" t="n">
        <v>13</v>
      </c>
      <c r="M1342" t="n">
        <v>13</v>
      </c>
      <c r="N1342" t="inlineStr">
        <is>
          <t>ALIMENTOS</t>
        </is>
      </c>
      <c r="O1342" t="inlineStr">
        <is>
          <t>05/2026</t>
        </is>
      </c>
    </row>
    <row r="1343">
      <c r="A1343" t="n">
        <v>230806</v>
      </c>
      <c r="B1343" t="n">
        <v>122</v>
      </c>
      <c r="C1343" t="inlineStr">
        <is>
          <t>Arcos</t>
        </is>
      </c>
      <c r="D1343" t="inlineStr">
        <is>
          <t>CECILIA TSUYACO ARAKI SILVA LTDA</t>
        </is>
      </c>
      <c r="E1343" t="inlineStr">
        <is>
          <t>391339</t>
        </is>
      </c>
      <c r="F1343" s="550" t="n">
        <v>46147</v>
      </c>
      <c r="G1343" t="n">
        <v>19846</v>
      </c>
      <c r="H1343" t="inlineStr">
        <is>
          <t>BROTO DE MOYASHI GRANEL KG</t>
        </is>
      </c>
      <c r="I1343" t="inlineStr">
        <is>
          <t>ALIMENTOS</t>
        </is>
      </c>
      <c r="J1343" t="n">
        <v>0.5</v>
      </c>
      <c r="K1343" t="inlineStr">
        <is>
          <t>KG</t>
        </is>
      </c>
      <c r="L1343" t="n">
        <v>10.5</v>
      </c>
      <c r="M1343" t="n">
        <v>21</v>
      </c>
      <c r="N1343" t="inlineStr">
        <is>
          <t>ALIMENTOS</t>
        </is>
      </c>
      <c r="O1343" t="inlineStr">
        <is>
          <t>05/2026</t>
        </is>
      </c>
    </row>
    <row r="1344">
      <c r="A1344" t="n">
        <v>230806</v>
      </c>
      <c r="B1344" t="n">
        <v>122</v>
      </c>
      <c r="C1344" t="inlineStr">
        <is>
          <t>Arcos</t>
        </is>
      </c>
      <c r="D1344" t="inlineStr">
        <is>
          <t>CECILIA TSUYACO ARAKI SILVA LTDA</t>
        </is>
      </c>
      <c r="E1344" t="inlineStr">
        <is>
          <t>391339</t>
        </is>
      </c>
      <c r="F1344" s="550" t="n">
        <v>46147</v>
      </c>
      <c r="G1344" t="n">
        <v>19787</v>
      </c>
      <c r="H1344" t="inlineStr">
        <is>
          <t>ABACAXI PEROLA KG</t>
        </is>
      </c>
      <c r="I1344" t="inlineStr">
        <is>
          <t>ALIMENTOS</t>
        </is>
      </c>
      <c r="J1344" t="n">
        <v>40</v>
      </c>
      <c r="K1344" t="inlineStr">
        <is>
          <t>KG</t>
        </is>
      </c>
      <c r="L1344" t="n">
        <v>260</v>
      </c>
      <c r="M1344" t="n">
        <v>6.5</v>
      </c>
      <c r="N1344" t="inlineStr">
        <is>
          <t>ALIMENTOS</t>
        </is>
      </c>
      <c r="O1344" t="inlineStr">
        <is>
          <t>05/2026</t>
        </is>
      </c>
    </row>
    <row r="1345">
      <c r="A1345" t="n">
        <v>230806</v>
      </c>
      <c r="B1345" t="n">
        <v>122</v>
      </c>
      <c r="C1345" t="inlineStr">
        <is>
          <t>Arcos</t>
        </is>
      </c>
      <c r="D1345" t="inlineStr">
        <is>
          <t>CECILIA TSUYACO ARAKI SILVA LTDA</t>
        </is>
      </c>
      <c r="E1345" t="inlineStr">
        <is>
          <t>391339</t>
        </is>
      </c>
      <c r="F1345" s="550" t="n">
        <v>46147</v>
      </c>
      <c r="G1345" t="n">
        <v>19502</v>
      </c>
      <c r="H1345" t="inlineStr">
        <is>
          <t>ALFACE CRESPA ROXA KG</t>
        </is>
      </c>
      <c r="I1345" t="inlineStr">
        <is>
          <t>ALIMENTOS</t>
        </is>
      </c>
      <c r="J1345" t="n">
        <v>1</v>
      </c>
      <c r="K1345" t="inlineStr">
        <is>
          <t>KG</t>
        </is>
      </c>
      <c r="L1345" t="n">
        <v>17</v>
      </c>
      <c r="M1345" t="n">
        <v>17</v>
      </c>
      <c r="N1345" t="inlineStr">
        <is>
          <t>ALIMENTOS</t>
        </is>
      </c>
      <c r="O1345" t="inlineStr">
        <is>
          <t>05/2026</t>
        </is>
      </c>
    </row>
    <row r="1346">
      <c r="A1346" t="n">
        <v>230806</v>
      </c>
      <c r="B1346" t="n">
        <v>122</v>
      </c>
      <c r="C1346" t="inlineStr">
        <is>
          <t>Arcos</t>
        </is>
      </c>
      <c r="D1346" t="inlineStr">
        <is>
          <t>CECILIA TSUYACO ARAKI SILVA LTDA</t>
        </is>
      </c>
      <c r="E1346" t="inlineStr">
        <is>
          <t>391339</t>
        </is>
      </c>
      <c r="F1346" s="550" t="n">
        <v>46147</v>
      </c>
      <c r="G1346" t="n">
        <v>19626</v>
      </c>
      <c r="H1346" t="inlineStr">
        <is>
          <t>CEBOLA ECHALOTAS KG</t>
        </is>
      </c>
      <c r="I1346" t="inlineStr">
        <is>
          <t>ALIMENTOS</t>
        </is>
      </c>
      <c r="J1346" t="n">
        <v>1</v>
      </c>
      <c r="K1346" t="inlineStr">
        <is>
          <t>KG</t>
        </is>
      </c>
      <c r="L1346" t="n">
        <v>5.5</v>
      </c>
      <c r="M1346" t="n">
        <v>5.5</v>
      </c>
      <c r="N1346" t="inlineStr">
        <is>
          <t>ALIMENTOS</t>
        </is>
      </c>
      <c r="O1346" t="inlineStr">
        <is>
          <t>05/2026</t>
        </is>
      </c>
    </row>
    <row r="1347">
      <c r="A1347" t="n">
        <v>230806</v>
      </c>
      <c r="B1347" t="n">
        <v>122</v>
      </c>
      <c r="C1347" t="inlineStr">
        <is>
          <t>Arcos</t>
        </is>
      </c>
      <c r="D1347" t="inlineStr">
        <is>
          <t>CECILIA TSUYACO ARAKI SILVA LTDA</t>
        </is>
      </c>
      <c r="E1347" t="inlineStr">
        <is>
          <t>391339</t>
        </is>
      </c>
      <c r="F1347" s="550" t="n">
        <v>46147</v>
      </c>
      <c r="G1347" t="n">
        <v>19701</v>
      </c>
      <c r="H1347" t="inlineStr">
        <is>
          <t>AMEIXA KG</t>
        </is>
      </c>
      <c r="I1347" t="inlineStr">
        <is>
          <t>ALIMENTOS</t>
        </is>
      </c>
      <c r="J1347" t="n">
        <v>1</v>
      </c>
      <c r="K1347" t="inlineStr">
        <is>
          <t>KG</t>
        </is>
      </c>
      <c r="L1347" t="n">
        <v>17</v>
      </c>
      <c r="M1347" t="n">
        <v>17</v>
      </c>
      <c r="N1347" t="inlineStr">
        <is>
          <t>ALIMENTOS</t>
        </is>
      </c>
      <c r="O1347" t="inlineStr">
        <is>
          <t>05/2026</t>
        </is>
      </c>
    </row>
    <row r="1348">
      <c r="A1348" t="n">
        <v>230806</v>
      </c>
      <c r="B1348" t="n">
        <v>122</v>
      </c>
      <c r="C1348" t="inlineStr">
        <is>
          <t>Arcos</t>
        </is>
      </c>
      <c r="D1348" t="inlineStr">
        <is>
          <t>CECILIA TSUYACO ARAKI SILVA LTDA</t>
        </is>
      </c>
      <c r="E1348" t="inlineStr">
        <is>
          <t>391339</t>
        </is>
      </c>
      <c r="F1348" s="550" t="n">
        <v>46147</v>
      </c>
      <c r="G1348" t="n">
        <v>19472</v>
      </c>
      <c r="H1348" t="inlineStr">
        <is>
          <t>RUCULA KG</t>
        </is>
      </c>
      <c r="I1348" t="inlineStr">
        <is>
          <t>ALIMENTOS</t>
        </is>
      </c>
      <c r="J1348" t="n">
        <v>2</v>
      </c>
      <c r="K1348" t="inlineStr">
        <is>
          <t>KG</t>
        </is>
      </c>
      <c r="L1348" t="n">
        <v>33</v>
      </c>
      <c r="M1348" t="n">
        <v>16.5</v>
      </c>
      <c r="N1348" t="inlineStr">
        <is>
          <t>ALIMENTOS</t>
        </is>
      </c>
      <c r="O1348" t="inlineStr">
        <is>
          <t>05/2026</t>
        </is>
      </c>
    </row>
    <row r="1349">
      <c r="A1349" t="n">
        <v>230806</v>
      </c>
      <c r="B1349" t="n">
        <v>122</v>
      </c>
      <c r="C1349" t="inlineStr">
        <is>
          <t>Arcos</t>
        </is>
      </c>
      <c r="D1349" t="inlineStr">
        <is>
          <t>CECILIA TSUYACO ARAKI SILVA LTDA</t>
        </is>
      </c>
      <c r="E1349" t="inlineStr">
        <is>
          <t>391339</t>
        </is>
      </c>
      <c r="F1349" s="550" t="n">
        <v>46147</v>
      </c>
      <c r="G1349" t="n">
        <v>19558</v>
      </c>
      <c r="H1349" t="inlineStr">
        <is>
          <t>QUIABO KG</t>
        </is>
      </c>
      <c r="I1349" t="inlineStr">
        <is>
          <t>ALIMENTOS</t>
        </is>
      </c>
      <c r="J1349" t="n">
        <v>1</v>
      </c>
      <c r="K1349" t="inlineStr">
        <is>
          <t>KG</t>
        </is>
      </c>
      <c r="L1349" t="n">
        <v>16</v>
      </c>
      <c r="M1349" t="n">
        <v>16</v>
      </c>
      <c r="N1349" t="inlineStr">
        <is>
          <t>ALIMENTOS</t>
        </is>
      </c>
      <c r="O1349" t="inlineStr">
        <is>
          <t>05/2026</t>
        </is>
      </c>
    </row>
    <row r="1350">
      <c r="A1350" t="n">
        <v>230806</v>
      </c>
      <c r="B1350" t="n">
        <v>122</v>
      </c>
      <c r="C1350" t="inlineStr">
        <is>
          <t>Arcos</t>
        </is>
      </c>
      <c r="D1350" t="inlineStr">
        <is>
          <t>CECILIA TSUYACO ARAKI SILVA LTDA</t>
        </is>
      </c>
      <c r="E1350" t="inlineStr">
        <is>
          <t>391339</t>
        </is>
      </c>
      <c r="F1350" s="550" t="n">
        <v>46147</v>
      </c>
      <c r="G1350" t="n">
        <v>19617</v>
      </c>
      <c r="H1350" t="inlineStr">
        <is>
          <t>COENTRO KG</t>
        </is>
      </c>
      <c r="I1350" t="inlineStr">
        <is>
          <t>ALIMENTOS</t>
        </is>
      </c>
      <c r="J1350" t="n">
        <v>0.2</v>
      </c>
      <c r="K1350" t="inlineStr">
        <is>
          <t>KG</t>
        </is>
      </c>
      <c r="L1350" t="n">
        <v>4.8</v>
      </c>
      <c r="M1350" t="n">
        <v>24</v>
      </c>
      <c r="N1350" t="inlineStr">
        <is>
          <t>ALIMENTOS</t>
        </is>
      </c>
      <c r="O1350" t="inlineStr">
        <is>
          <t>05/2026</t>
        </is>
      </c>
    </row>
    <row r="1351">
      <c r="A1351" t="n">
        <v>230803</v>
      </c>
      <c r="B1351" t="n">
        <v>122</v>
      </c>
      <c r="C1351" t="inlineStr">
        <is>
          <t>Arcos</t>
        </is>
      </c>
      <c r="D1351" t="inlineStr">
        <is>
          <t>DO CHEF DISTRIBUIDORA DE ALIMENTOS LTDA</t>
        </is>
      </c>
      <c r="E1351" t="inlineStr">
        <is>
          <t>1434</t>
        </is>
      </c>
      <c r="F1351" s="550" t="n">
        <v>46147</v>
      </c>
      <c r="G1351" t="n">
        <v>19721</v>
      </c>
      <c r="H1351" t="inlineStr">
        <is>
          <t>ROMA KG</t>
        </is>
      </c>
      <c r="I1351" t="inlineStr">
        <is>
          <t>ALIMENTOS</t>
        </is>
      </c>
      <c r="J1351" t="n">
        <v>1</v>
      </c>
      <c r="K1351" t="inlineStr">
        <is>
          <t>KG</t>
        </is>
      </c>
      <c r="L1351" t="n">
        <v>45.5</v>
      </c>
      <c r="M1351" t="n">
        <v>45.5</v>
      </c>
      <c r="N1351" t="inlineStr">
        <is>
          <t>ALIMENTOS</t>
        </is>
      </c>
      <c r="O1351" t="inlineStr">
        <is>
          <t>05/2026</t>
        </is>
      </c>
    </row>
    <row r="1352">
      <c r="A1352" t="n">
        <v>230803</v>
      </c>
      <c r="B1352" t="n">
        <v>122</v>
      </c>
      <c r="C1352" t="inlineStr">
        <is>
          <t>Arcos</t>
        </is>
      </c>
      <c r="D1352" t="inlineStr">
        <is>
          <t>DO CHEF DISTRIBUIDORA DE ALIMENTOS LTDA</t>
        </is>
      </c>
      <c r="E1352" t="inlineStr">
        <is>
          <t>1434</t>
        </is>
      </c>
      <c r="F1352" s="550" t="n">
        <v>46147</v>
      </c>
      <c r="G1352" t="n">
        <v>23241</v>
      </c>
      <c r="H1352" t="inlineStr">
        <is>
          <t>CHUCHU KG</t>
        </is>
      </c>
      <c r="I1352" t="inlineStr">
        <is>
          <t>ALIMENTOS</t>
        </is>
      </c>
      <c r="J1352" t="n">
        <v>3</v>
      </c>
      <c r="K1352" t="inlineStr">
        <is>
          <t>KG</t>
        </is>
      </c>
      <c r="L1352" t="n">
        <v>8.58</v>
      </c>
      <c r="M1352" t="n">
        <v>2.86</v>
      </c>
      <c r="N1352" t="inlineStr">
        <is>
          <t>ALIMENTOS</t>
        </is>
      </c>
      <c r="O1352" t="inlineStr">
        <is>
          <t>05/2026</t>
        </is>
      </c>
    </row>
    <row r="1353">
      <c r="A1353" t="n">
        <v>230803</v>
      </c>
      <c r="B1353" t="n">
        <v>122</v>
      </c>
      <c r="C1353" t="inlineStr">
        <is>
          <t>Arcos</t>
        </is>
      </c>
      <c r="D1353" t="inlineStr">
        <is>
          <t>DO CHEF DISTRIBUIDORA DE ALIMENTOS LTDA</t>
        </is>
      </c>
      <c r="E1353" t="inlineStr">
        <is>
          <t>1434</t>
        </is>
      </c>
      <c r="F1353" s="550" t="n">
        <v>46147</v>
      </c>
      <c r="G1353" t="n">
        <v>19743</v>
      </c>
      <c r="H1353" t="inlineStr">
        <is>
          <t>MACA VERDE KG</t>
        </is>
      </c>
      <c r="I1353" t="inlineStr">
        <is>
          <t>ALIMENTOS</t>
        </is>
      </c>
      <c r="J1353" t="n">
        <v>8</v>
      </c>
      <c r="K1353" t="inlineStr">
        <is>
          <t>KG</t>
        </is>
      </c>
      <c r="L1353" t="n">
        <v>124.8</v>
      </c>
      <c r="M1353" t="n">
        <v>15.6</v>
      </c>
      <c r="N1353" t="inlineStr">
        <is>
          <t>ALIMENTOS</t>
        </is>
      </c>
      <c r="O1353" t="inlineStr">
        <is>
          <t>05/2026</t>
        </is>
      </c>
    </row>
    <row r="1354">
      <c r="A1354" t="n">
        <v>230803</v>
      </c>
      <c r="B1354" t="n">
        <v>122</v>
      </c>
      <c r="C1354" t="inlineStr">
        <is>
          <t>Arcos</t>
        </is>
      </c>
      <c r="D1354" t="inlineStr">
        <is>
          <t>DO CHEF DISTRIBUIDORA DE ALIMENTOS LTDA</t>
        </is>
      </c>
      <c r="E1354" t="inlineStr">
        <is>
          <t>1434</t>
        </is>
      </c>
      <c r="F1354" s="550" t="n">
        <v>46147</v>
      </c>
      <c r="G1354" t="n">
        <v>23198</v>
      </c>
      <c r="H1354" t="inlineStr">
        <is>
          <t>PIMENTAO VERMELHO KG</t>
        </is>
      </c>
      <c r="I1354" t="inlineStr">
        <is>
          <t>ALIMENTOS</t>
        </is>
      </c>
      <c r="J1354" t="n">
        <v>1</v>
      </c>
      <c r="K1354" t="inlineStr">
        <is>
          <t>KG</t>
        </is>
      </c>
      <c r="L1354" t="n">
        <v>13</v>
      </c>
      <c r="M1354" t="n">
        <v>13</v>
      </c>
      <c r="N1354" t="inlineStr">
        <is>
          <t>ALIMENTOS</t>
        </is>
      </c>
      <c r="O1354" t="inlineStr">
        <is>
          <t>05/2026</t>
        </is>
      </c>
    </row>
    <row r="1355">
      <c r="A1355" t="n">
        <v>230803</v>
      </c>
      <c r="B1355" t="n">
        <v>122</v>
      </c>
      <c r="C1355" t="inlineStr">
        <is>
          <t>Arcos</t>
        </is>
      </c>
      <c r="D1355" t="inlineStr">
        <is>
          <t>DO CHEF DISTRIBUIDORA DE ALIMENTOS LTDA</t>
        </is>
      </c>
      <c r="E1355" t="inlineStr">
        <is>
          <t>1434</t>
        </is>
      </c>
      <c r="F1355" s="550" t="n">
        <v>46147</v>
      </c>
      <c r="G1355" t="n">
        <v>23361</v>
      </c>
      <c r="H1355" t="inlineStr">
        <is>
          <t>LARANJA PERA KG</t>
        </is>
      </c>
      <c r="I1355" t="inlineStr">
        <is>
          <t>ALIMENTOS</t>
        </is>
      </c>
      <c r="J1355" t="n">
        <v>20</v>
      </c>
      <c r="K1355" t="inlineStr">
        <is>
          <t>KG</t>
        </is>
      </c>
      <c r="L1355" t="n">
        <v>54.6</v>
      </c>
      <c r="M1355" t="n">
        <v>2.73</v>
      </c>
      <c r="N1355" t="inlineStr">
        <is>
          <t>ALIMENTOS</t>
        </is>
      </c>
      <c r="O1355" t="inlineStr">
        <is>
          <t>05/2026</t>
        </is>
      </c>
    </row>
    <row r="1356">
      <c r="A1356" t="n">
        <v>230803</v>
      </c>
      <c r="B1356" t="n">
        <v>122</v>
      </c>
      <c r="C1356" t="inlineStr">
        <is>
          <t>Arcos</t>
        </is>
      </c>
      <c r="D1356" t="inlineStr">
        <is>
          <t>DO CHEF DISTRIBUIDORA DE ALIMENTOS LTDA</t>
        </is>
      </c>
      <c r="E1356" t="inlineStr">
        <is>
          <t>1434</t>
        </is>
      </c>
      <c r="F1356" s="550" t="n">
        <v>46147</v>
      </c>
      <c r="G1356" t="n">
        <v>19478</v>
      </c>
      <c r="H1356" t="inlineStr">
        <is>
          <t>LOURO FRESCO KG</t>
        </is>
      </c>
      <c r="I1356" t="inlineStr">
        <is>
          <t>ALIMENTOS</t>
        </is>
      </c>
      <c r="J1356" t="n">
        <v>0.12</v>
      </c>
      <c r="K1356" t="inlineStr">
        <is>
          <t>KG</t>
        </is>
      </c>
      <c r="L1356" t="n">
        <v>5.46</v>
      </c>
      <c r="M1356" t="n">
        <v>45.5</v>
      </c>
      <c r="N1356" t="inlineStr">
        <is>
          <t>ALIMENTOS</t>
        </is>
      </c>
      <c r="O1356" t="inlineStr">
        <is>
          <t>05/2026</t>
        </is>
      </c>
    </row>
    <row r="1357">
      <c r="A1357" t="n">
        <v>230803</v>
      </c>
      <c r="B1357" t="n">
        <v>122</v>
      </c>
      <c r="C1357" t="inlineStr">
        <is>
          <t>Arcos</t>
        </is>
      </c>
      <c r="D1357" t="inlineStr">
        <is>
          <t>DO CHEF DISTRIBUIDORA DE ALIMENTOS LTDA</t>
        </is>
      </c>
      <c r="E1357" t="inlineStr">
        <is>
          <t>1434</t>
        </is>
      </c>
      <c r="F1357" s="550" t="n">
        <v>46147</v>
      </c>
      <c r="G1357" t="n">
        <v>25647</v>
      </c>
      <c r="H1357" t="inlineStr">
        <is>
          <t>ACELGA BOK CHOY KG</t>
        </is>
      </c>
      <c r="I1357" t="inlineStr">
        <is>
          <t>ALIMENTOS</t>
        </is>
      </c>
      <c r="J1357" t="n">
        <v>1.5</v>
      </c>
      <c r="K1357" t="inlineStr">
        <is>
          <t>KG</t>
        </is>
      </c>
      <c r="L1357" t="n">
        <v>32.49</v>
      </c>
      <c r="M1357" t="n">
        <v>21.66</v>
      </c>
      <c r="N1357" t="inlineStr">
        <is>
          <t>ALIMENTOS</t>
        </is>
      </c>
      <c r="O1357" t="inlineStr">
        <is>
          <t>05/2026</t>
        </is>
      </c>
    </row>
    <row r="1358">
      <c r="A1358" t="n">
        <v>230798</v>
      </c>
      <c r="B1358" t="n">
        <v>122</v>
      </c>
      <c r="C1358" t="inlineStr">
        <is>
          <t>Arcos</t>
        </is>
      </c>
      <c r="D1358" t="inlineStr">
        <is>
          <t>DTK COMERCIO DE ALIMENTOS LTDA</t>
        </is>
      </c>
      <c r="E1358" t="inlineStr">
        <is>
          <t>78169</t>
        </is>
      </c>
      <c r="F1358" s="550" t="n">
        <v>46148</v>
      </c>
      <c r="G1358" t="n">
        <v>19906</v>
      </c>
      <c r="H1358" t="inlineStr">
        <is>
          <t>SAL REFINADO CISNE 10X1KG</t>
        </is>
      </c>
      <c r="I1358" t="inlineStr">
        <is>
          <t>ALIMENTOS</t>
        </is>
      </c>
      <c r="J1358" t="n">
        <v>10</v>
      </c>
      <c r="K1358" t="inlineStr">
        <is>
          <t>PC</t>
        </is>
      </c>
      <c r="L1358" t="n">
        <v>35.8</v>
      </c>
      <c r="M1358" t="n">
        <v>3.58</v>
      </c>
      <c r="N1358" t="inlineStr">
        <is>
          <t>ALIMENTOS</t>
        </is>
      </c>
      <c r="O1358" t="inlineStr">
        <is>
          <t>05/2026</t>
        </is>
      </c>
    </row>
    <row r="1359">
      <c r="A1359" t="n">
        <v>230798</v>
      </c>
      <c r="B1359" t="n">
        <v>122</v>
      </c>
      <c r="C1359" t="inlineStr">
        <is>
          <t>Arcos</t>
        </is>
      </c>
      <c r="D1359" t="inlineStr">
        <is>
          <t>DTK COMERCIO DE ALIMENTOS LTDA</t>
        </is>
      </c>
      <c r="E1359" t="inlineStr">
        <is>
          <t>78169</t>
        </is>
      </c>
      <c r="F1359" s="550" t="n">
        <v>46148</v>
      </c>
      <c r="G1359" t="n">
        <v>20645</v>
      </c>
      <c r="H1359" t="inlineStr">
        <is>
          <t>MILHO VERDE QUERO C/2KG</t>
        </is>
      </c>
      <c r="I1359" t="inlineStr">
        <is>
          <t>ALIMENTOS</t>
        </is>
      </c>
      <c r="J1359" t="n">
        <v>6</v>
      </c>
      <c r="K1359" t="inlineStr">
        <is>
          <t>Lt</t>
        </is>
      </c>
      <c r="L1359" t="n">
        <v>137.88</v>
      </c>
      <c r="M1359" t="n">
        <v>22.98</v>
      </c>
      <c r="N1359" t="inlineStr">
        <is>
          <t>ALIMENTOS</t>
        </is>
      </c>
      <c r="O1359" t="inlineStr">
        <is>
          <t>05/2026</t>
        </is>
      </c>
    </row>
    <row r="1360">
      <c r="A1360" t="n">
        <v>230798</v>
      </c>
      <c r="B1360" t="n">
        <v>122</v>
      </c>
      <c r="C1360" t="inlineStr">
        <is>
          <t>Arcos</t>
        </is>
      </c>
      <c r="D1360" t="inlineStr">
        <is>
          <t>DTK COMERCIO DE ALIMENTOS LTDA</t>
        </is>
      </c>
      <c r="E1360" t="inlineStr">
        <is>
          <t>78169</t>
        </is>
      </c>
      <c r="F1360" s="550" t="n">
        <v>46148</v>
      </c>
      <c r="G1360" t="n">
        <v>21010</v>
      </c>
      <c r="H1360" t="inlineStr">
        <is>
          <t>OLEO DE CANOLA SAUDE C/900ML</t>
        </is>
      </c>
      <c r="I1360" t="inlineStr">
        <is>
          <t>ALIMENTOS</t>
        </is>
      </c>
      <c r="J1360" t="n">
        <v>40</v>
      </c>
      <c r="K1360" t="inlineStr">
        <is>
          <t>UN</t>
        </is>
      </c>
      <c r="L1360" t="n">
        <v>470</v>
      </c>
      <c r="M1360" t="n">
        <v>11.75</v>
      </c>
      <c r="N1360" t="inlineStr">
        <is>
          <t>ALIMENTOS</t>
        </is>
      </c>
      <c r="O1360" t="inlineStr">
        <is>
          <t>05/2026</t>
        </is>
      </c>
    </row>
    <row r="1361">
      <c r="A1361" t="n">
        <v>230798</v>
      </c>
      <c r="B1361" t="n">
        <v>122</v>
      </c>
      <c r="C1361" t="inlineStr">
        <is>
          <t>Arcos</t>
        </is>
      </c>
      <c r="D1361" t="inlineStr">
        <is>
          <t>DTK COMERCIO DE ALIMENTOS LTDA</t>
        </is>
      </c>
      <c r="E1361" t="inlineStr">
        <is>
          <t>78169</t>
        </is>
      </c>
      <c r="F1361" s="550" t="n">
        <v>46148</v>
      </c>
      <c r="G1361" t="n">
        <v>20360</v>
      </c>
      <c r="H1361" t="inlineStr">
        <is>
          <t>FARINHA DE TRIGO ANACONDA C/5KG</t>
        </is>
      </c>
      <c r="I1361" t="inlineStr">
        <is>
          <t>ALIMENTOS</t>
        </is>
      </c>
      <c r="J1361" t="n">
        <v>5</v>
      </c>
      <c r="K1361" t="inlineStr">
        <is>
          <t>Kg</t>
        </is>
      </c>
      <c r="L1361" t="n">
        <v>104.45</v>
      </c>
      <c r="M1361" t="n">
        <v>20.89</v>
      </c>
      <c r="N1361" t="inlineStr">
        <is>
          <t>ALIMENTOS</t>
        </is>
      </c>
      <c r="O1361" t="inlineStr">
        <is>
          <t>05/2026</t>
        </is>
      </c>
    </row>
    <row r="1362">
      <c r="A1362" t="n">
        <v>230798</v>
      </c>
      <c r="B1362" t="n">
        <v>122</v>
      </c>
      <c r="C1362" t="inlineStr">
        <is>
          <t>Arcos</t>
        </is>
      </c>
      <c r="D1362" t="inlineStr">
        <is>
          <t>DTK COMERCIO DE ALIMENTOS LTDA</t>
        </is>
      </c>
      <c r="E1362" t="inlineStr">
        <is>
          <t>78169</t>
        </is>
      </c>
      <c r="F1362" s="550" t="n">
        <v>46148</v>
      </c>
      <c r="G1362" t="n">
        <v>20242</v>
      </c>
      <c r="H1362" t="inlineStr">
        <is>
          <t>FEIJAO CARIOCA CAMIL C/2KG</t>
        </is>
      </c>
      <c r="I1362" t="inlineStr">
        <is>
          <t>ALIMENTOS</t>
        </is>
      </c>
      <c r="J1362" t="n">
        <v>5</v>
      </c>
      <c r="K1362" t="inlineStr">
        <is>
          <t>PC</t>
        </is>
      </c>
      <c r="L1362" t="n">
        <v>89.5</v>
      </c>
      <c r="M1362" t="n">
        <v>17.9</v>
      </c>
      <c r="N1362" t="inlineStr">
        <is>
          <t>ALIMENTOS</t>
        </is>
      </c>
      <c r="O1362" t="inlineStr">
        <is>
          <t>05/2026</t>
        </is>
      </c>
    </row>
    <row r="1363">
      <c r="A1363" t="n">
        <v>230798</v>
      </c>
      <c r="B1363" t="n">
        <v>122</v>
      </c>
      <c r="C1363" t="inlineStr">
        <is>
          <t>Arcos</t>
        </is>
      </c>
      <c r="D1363" t="inlineStr">
        <is>
          <t>DTK COMERCIO DE ALIMENTOS LTDA</t>
        </is>
      </c>
      <c r="E1363" t="inlineStr">
        <is>
          <t>78169</t>
        </is>
      </c>
      <c r="F1363" s="550" t="n">
        <v>46148</v>
      </c>
      <c r="G1363" t="n">
        <v>20421</v>
      </c>
      <c r="H1363" t="inlineStr">
        <is>
          <t>COUSCOUS MARROQUINO PAGANINI 500G</t>
        </is>
      </c>
      <c r="I1363" t="inlineStr">
        <is>
          <t>ALIMENTOS</t>
        </is>
      </c>
      <c r="J1363" t="n">
        <v>5</v>
      </c>
      <c r="K1363" t="inlineStr">
        <is>
          <t>UN</t>
        </is>
      </c>
      <c r="L1363" t="n">
        <v>177</v>
      </c>
      <c r="M1363" t="n">
        <v>35.4</v>
      </c>
      <c r="N1363" t="inlineStr">
        <is>
          <t>ALIMENTOS</t>
        </is>
      </c>
      <c r="O1363" t="inlineStr">
        <is>
          <t>05/2026</t>
        </is>
      </c>
    </row>
    <row r="1364">
      <c r="A1364" t="n">
        <v>230798</v>
      </c>
      <c r="B1364" t="n">
        <v>122</v>
      </c>
      <c r="C1364" t="inlineStr">
        <is>
          <t>Arcos</t>
        </is>
      </c>
      <c r="D1364" t="inlineStr">
        <is>
          <t>DTK COMERCIO DE ALIMENTOS LTDA</t>
        </is>
      </c>
      <c r="E1364" t="inlineStr">
        <is>
          <t>78169</t>
        </is>
      </c>
      <c r="F1364" s="550" t="n">
        <v>46148</v>
      </c>
      <c r="G1364" t="n">
        <v>26020</v>
      </c>
      <c r="H1364" t="inlineStr">
        <is>
          <t>CREME DE LEITE PIRACANJUBA TP 1,030 KG  UN</t>
        </is>
      </c>
      <c r="I1364" t="inlineStr">
        <is>
          <t>ALIMENTOS</t>
        </is>
      </c>
      <c r="J1364" t="n">
        <v>36</v>
      </c>
      <c r="K1364" t="inlineStr">
        <is>
          <t>UN</t>
        </is>
      </c>
      <c r="L1364" t="n">
        <v>502.2</v>
      </c>
      <c r="M1364" t="n">
        <v>13.95</v>
      </c>
      <c r="N1364" t="inlineStr">
        <is>
          <t>ALIMENTOS</t>
        </is>
      </c>
      <c r="O1364" t="inlineStr">
        <is>
          <t>05/2026</t>
        </is>
      </c>
    </row>
    <row r="1365">
      <c r="A1365" t="n">
        <v>230798</v>
      </c>
      <c r="B1365" t="n">
        <v>122</v>
      </c>
      <c r="C1365" t="inlineStr">
        <is>
          <t>Arcos</t>
        </is>
      </c>
      <c r="D1365" t="inlineStr">
        <is>
          <t>DTK COMERCIO DE ALIMENTOS LTDA</t>
        </is>
      </c>
      <c r="E1365" t="inlineStr">
        <is>
          <t>78169</t>
        </is>
      </c>
      <c r="F1365" s="550" t="n">
        <v>46148</v>
      </c>
      <c r="G1365" t="n">
        <v>20661</v>
      </c>
      <c r="H1365" t="inlineStr">
        <is>
          <t>LEITE CONDENSADO MOCA C/395G UN</t>
        </is>
      </c>
      <c r="I1365" t="inlineStr">
        <is>
          <t>ALIMENTOS</t>
        </is>
      </c>
      <c r="J1365" t="n">
        <v>12</v>
      </c>
      <c r="K1365" t="inlineStr">
        <is>
          <t>UN</t>
        </is>
      </c>
      <c r="L1365" t="n">
        <v>103.08</v>
      </c>
      <c r="M1365" t="n">
        <v>8.59</v>
      </c>
      <c r="N1365" t="inlineStr">
        <is>
          <t>ALIMENTOS</t>
        </is>
      </c>
      <c r="O1365" t="inlineStr">
        <is>
          <t>05/2026</t>
        </is>
      </c>
    </row>
    <row r="1366">
      <c r="A1366" t="n">
        <v>230782</v>
      </c>
      <c r="B1366" t="n">
        <v>122</v>
      </c>
      <c r="C1366" t="inlineStr">
        <is>
          <t>Arcos</t>
        </is>
      </c>
      <c r="D1366" t="inlineStr">
        <is>
          <t>DTK COMERCIO DE ALIMENTOS LTDA</t>
        </is>
      </c>
      <c r="E1366" t="inlineStr">
        <is>
          <t>78170</t>
        </is>
      </c>
      <c r="F1366" s="550" t="n">
        <v>46148</v>
      </c>
      <c r="G1366" t="n">
        <v>19421</v>
      </c>
      <c r="H1366" t="inlineStr">
        <is>
          <t>LEITE INTEGRAL ITALAC C/12</t>
        </is>
      </c>
      <c r="I1366" t="inlineStr">
        <is>
          <t>ALIMENTOS</t>
        </is>
      </c>
      <c r="J1366" t="n">
        <v>4</v>
      </c>
      <c r="K1366" t="inlineStr">
        <is>
          <t>CX</t>
        </is>
      </c>
      <c r="L1366" t="n">
        <v>327.36</v>
      </c>
      <c r="M1366" t="n">
        <v>81.84</v>
      </c>
      <c r="N1366" t="inlineStr">
        <is>
          <t>ALIMENTOS</t>
        </is>
      </c>
      <c r="O1366" t="inlineStr">
        <is>
          <t>05/2026</t>
        </is>
      </c>
    </row>
    <row r="1367">
      <c r="A1367" t="n">
        <v>230782</v>
      </c>
      <c r="B1367" t="n">
        <v>122</v>
      </c>
      <c r="C1367" t="inlineStr">
        <is>
          <t>Arcos</t>
        </is>
      </c>
      <c r="D1367" t="inlineStr">
        <is>
          <t>DTK COMERCIO DE ALIMENTOS LTDA</t>
        </is>
      </c>
      <c r="E1367" t="inlineStr">
        <is>
          <t>78170</t>
        </is>
      </c>
      <c r="F1367" s="550" t="n">
        <v>46148</v>
      </c>
      <c r="G1367" t="n">
        <v>20358</v>
      </c>
      <c r="H1367" t="inlineStr">
        <is>
          <t>FARINHA PANKO ROMARIZ C/1KG</t>
        </is>
      </c>
      <c r="I1367" t="inlineStr">
        <is>
          <t>ALIMENTOS</t>
        </is>
      </c>
      <c r="J1367" t="n">
        <v>20</v>
      </c>
      <c r="K1367" t="inlineStr">
        <is>
          <t>PC</t>
        </is>
      </c>
      <c r="L1367" t="n">
        <v>285</v>
      </c>
      <c r="M1367" t="n">
        <v>14.25</v>
      </c>
      <c r="N1367" t="inlineStr">
        <is>
          <t>ALIMENTOS</t>
        </is>
      </c>
      <c r="O1367" t="inlineStr">
        <is>
          <t>05/2026</t>
        </is>
      </c>
    </row>
    <row r="1368">
      <c r="A1368" t="n">
        <v>230782</v>
      </c>
      <c r="B1368" t="n">
        <v>122</v>
      </c>
      <c r="C1368" t="inlineStr">
        <is>
          <t>Arcos</t>
        </is>
      </c>
      <c r="D1368" t="inlineStr">
        <is>
          <t>DTK COMERCIO DE ALIMENTOS LTDA</t>
        </is>
      </c>
      <c r="E1368" t="inlineStr">
        <is>
          <t>78170</t>
        </is>
      </c>
      <c r="F1368" s="550" t="n">
        <v>46148</v>
      </c>
      <c r="G1368" t="n">
        <v>20349</v>
      </c>
      <c r="H1368" t="inlineStr">
        <is>
          <t>POLENTA PRE COZIDA DIVELLA 500G</t>
        </is>
      </c>
      <c r="I1368" t="inlineStr">
        <is>
          <t>ALIMENTOS</t>
        </is>
      </c>
      <c r="J1368" t="n">
        <v>16</v>
      </c>
      <c r="K1368" t="inlineStr">
        <is>
          <t>PC</t>
        </is>
      </c>
      <c r="L1368" t="n">
        <v>210.56</v>
      </c>
      <c r="M1368" t="n">
        <v>13.16</v>
      </c>
      <c r="N1368" t="inlineStr">
        <is>
          <t>ALIMENTOS</t>
        </is>
      </c>
      <c r="O1368" t="inlineStr">
        <is>
          <t>05/2026</t>
        </is>
      </c>
    </row>
    <row r="1369">
      <c r="A1369" t="n">
        <v>230782</v>
      </c>
      <c r="B1369" t="n">
        <v>122</v>
      </c>
      <c r="C1369" t="inlineStr">
        <is>
          <t>Arcos</t>
        </is>
      </c>
      <c r="D1369" t="inlineStr">
        <is>
          <t>DTK COMERCIO DE ALIMENTOS LTDA</t>
        </is>
      </c>
      <c r="E1369" t="inlineStr">
        <is>
          <t>78170</t>
        </is>
      </c>
      <c r="F1369" s="550" t="n">
        <v>46148</v>
      </c>
      <c r="G1369" t="n">
        <v>21093</v>
      </c>
      <c r="H1369" t="inlineStr">
        <is>
          <t>ACUCAR REFINADO UNIAO 1KG UN</t>
        </is>
      </c>
      <c r="I1369" t="inlineStr">
        <is>
          <t>ALIMENTOS</t>
        </is>
      </c>
      <c r="J1369" t="n">
        <v>30</v>
      </c>
      <c r="K1369" t="inlineStr">
        <is>
          <t>UN</t>
        </is>
      </c>
      <c r="L1369" t="n">
        <v>131.7</v>
      </c>
      <c r="M1369" t="n">
        <v>4.39</v>
      </c>
      <c r="N1369" t="inlineStr">
        <is>
          <t>ALIMENTOS</t>
        </is>
      </c>
      <c r="O1369" t="inlineStr">
        <is>
          <t>05/2026</t>
        </is>
      </c>
    </row>
    <row r="1370">
      <c r="A1370" t="n">
        <v>230782</v>
      </c>
      <c r="B1370" t="n">
        <v>122</v>
      </c>
      <c r="C1370" t="inlineStr">
        <is>
          <t>Arcos</t>
        </is>
      </c>
      <c r="D1370" t="inlineStr">
        <is>
          <t>DTK COMERCIO DE ALIMENTOS LTDA</t>
        </is>
      </c>
      <c r="E1370" t="inlineStr">
        <is>
          <t>78170</t>
        </is>
      </c>
      <c r="F1370" s="550" t="n">
        <v>46148</v>
      </c>
      <c r="G1370" t="n">
        <v>20672</v>
      </c>
      <c r="H1370" t="inlineStr">
        <is>
          <t>EXTRATO DE TOMATE ELEFANTE C/1,7KG</t>
        </is>
      </c>
      <c r="I1370" t="inlineStr">
        <is>
          <t>ALIMENTOS</t>
        </is>
      </c>
      <c r="J1370" t="n">
        <v>6</v>
      </c>
      <c r="K1370" t="inlineStr">
        <is>
          <t>PC</t>
        </is>
      </c>
      <c r="L1370" t="n">
        <v>177.3</v>
      </c>
      <c r="M1370" t="n">
        <v>29.55</v>
      </c>
      <c r="N1370" t="inlineStr">
        <is>
          <t>ALIMENTOS</t>
        </is>
      </c>
      <c r="O1370" t="inlineStr">
        <is>
          <t>05/2026</t>
        </is>
      </c>
    </row>
    <row r="1371">
      <c r="A1371" t="n">
        <v>230782</v>
      </c>
      <c r="B1371" t="n">
        <v>122</v>
      </c>
      <c r="C1371" t="inlineStr">
        <is>
          <t>Arcos</t>
        </is>
      </c>
      <c r="D1371" t="inlineStr">
        <is>
          <t>DTK COMERCIO DE ALIMENTOS LTDA</t>
        </is>
      </c>
      <c r="E1371" t="inlineStr">
        <is>
          <t>78170</t>
        </is>
      </c>
      <c r="F1371" s="550" t="n">
        <v>46148</v>
      </c>
      <c r="G1371" t="n">
        <v>20809</v>
      </c>
      <c r="H1371" t="inlineStr">
        <is>
          <t>CAFE PILAO ALMOFADA 500G</t>
        </is>
      </c>
      <c r="I1371" t="inlineStr">
        <is>
          <t>ALIMENTOS</t>
        </is>
      </c>
      <c r="J1371" t="n">
        <v>10</v>
      </c>
      <c r="K1371" t="inlineStr">
        <is>
          <t>UN</t>
        </is>
      </c>
      <c r="L1371" t="n">
        <v>299.9</v>
      </c>
      <c r="M1371" t="n">
        <v>29.99</v>
      </c>
      <c r="N1371" t="inlineStr">
        <is>
          <t>ALIMENTOS</t>
        </is>
      </c>
      <c r="O1371" t="inlineStr">
        <is>
          <t>05/2026</t>
        </is>
      </c>
    </row>
    <row r="1372">
      <c r="A1372" t="n">
        <v>230453</v>
      </c>
      <c r="B1372" t="n">
        <v>122</v>
      </c>
      <c r="C1372" t="inlineStr">
        <is>
          <t>Arcos</t>
        </is>
      </c>
      <c r="D1372" t="inlineStr">
        <is>
          <t>EMPORIO M&amp;L COMERCIO DE ALIM E BEBIDAS LTDA</t>
        </is>
      </c>
      <c r="E1372" t="inlineStr">
        <is>
          <t>511775</t>
        </is>
      </c>
      <c r="F1372" s="550" t="n">
        <v>46147</v>
      </c>
      <c r="G1372" t="n">
        <v>18220</v>
      </c>
      <c r="H1372" t="inlineStr">
        <is>
          <t>VERMOUTH CARPANO CLASSICO ROSSO ITALIANO 1L</t>
        </is>
      </c>
      <c r="I1372" t="inlineStr">
        <is>
          <t>BEBIDAS</t>
        </is>
      </c>
      <c r="J1372" t="n">
        <v>6</v>
      </c>
      <c r="K1372" t="inlineStr">
        <is>
          <t>GR</t>
        </is>
      </c>
      <c r="L1372" t="n">
        <v>515.4</v>
      </c>
      <c r="M1372" t="n">
        <v>85.90000000000001</v>
      </c>
      <c r="N1372" t="inlineStr">
        <is>
          <t>BEBIDAS</t>
        </is>
      </c>
      <c r="O1372" t="inlineStr">
        <is>
          <t>05/2026</t>
        </is>
      </c>
    </row>
    <row r="1373">
      <c r="A1373" t="n">
        <v>230453</v>
      </c>
      <c r="B1373" t="n">
        <v>122</v>
      </c>
      <c r="C1373" t="inlineStr">
        <is>
          <t>Arcos</t>
        </is>
      </c>
      <c r="D1373" t="inlineStr">
        <is>
          <t>EMPORIO M&amp;L COMERCIO DE ALIM E BEBIDAS LTDA</t>
        </is>
      </c>
      <c r="E1373" t="inlineStr">
        <is>
          <t>511775</t>
        </is>
      </c>
      <c r="F1373" s="550" t="n">
        <v>46147</v>
      </c>
      <c r="G1373" t="n">
        <v>17716</v>
      </c>
      <c r="H1373" t="inlineStr">
        <is>
          <t>VINHO TINTO ALMADEN CABERNET SAUVIGNON 750ML</t>
        </is>
      </c>
      <c r="I1373" t="inlineStr">
        <is>
          <t>BEBIDAS</t>
        </is>
      </c>
      <c r="J1373" t="n">
        <v>12</v>
      </c>
      <c r="K1373" t="inlineStr">
        <is>
          <t>Gr</t>
        </is>
      </c>
      <c r="L1373" t="n">
        <v>318</v>
      </c>
      <c r="M1373" t="n">
        <v>26.5</v>
      </c>
      <c r="N1373" t="inlineStr">
        <is>
          <t>BEBIDAS</t>
        </is>
      </c>
      <c r="O1373" t="inlineStr">
        <is>
          <t>05/2026</t>
        </is>
      </c>
    </row>
    <row r="1374">
      <c r="A1374" t="n">
        <v>230452</v>
      </c>
      <c r="B1374" t="n">
        <v>122</v>
      </c>
      <c r="C1374" t="inlineStr">
        <is>
          <t>Arcos</t>
        </is>
      </c>
      <c r="D1374" t="inlineStr">
        <is>
          <t>PROAUTO INDUSTRIA QUIMICA EIRELI</t>
        </is>
      </c>
      <c r="E1374" t="inlineStr">
        <is>
          <t>155995</t>
        </is>
      </c>
      <c r="F1374" s="550" t="n">
        <v>46147</v>
      </c>
      <c r="G1374" t="n">
        <v>26391</v>
      </c>
      <c r="H1374" t="inlineStr">
        <is>
          <t>PROAUTO DETERGENTE NEUTRO KIMI DEEP 5 L</t>
        </is>
      </c>
      <c r="I1374" t="inlineStr">
        <is>
          <t>DESCARTAVEIS/HIGIENE E LIMPEZA</t>
        </is>
      </c>
      <c r="J1374" t="n">
        <v>6</v>
      </c>
      <c r="K1374" t="inlineStr">
        <is>
          <t>GALAO</t>
        </is>
      </c>
      <c r="L1374" t="n">
        <v>741.24</v>
      </c>
      <c r="M1374" t="n">
        <v>123.54</v>
      </c>
      <c r="N1374" t="inlineStr">
        <is>
          <t>HIGIENE E LIMPEZA</t>
        </is>
      </c>
      <c r="O1374" t="inlineStr">
        <is>
          <t>05/2026</t>
        </is>
      </c>
    </row>
    <row r="1375">
      <c r="A1375" t="n">
        <v>230452</v>
      </c>
      <c r="B1375" t="n">
        <v>122</v>
      </c>
      <c r="C1375" t="inlineStr">
        <is>
          <t>Arcos</t>
        </is>
      </c>
      <c r="D1375" t="inlineStr">
        <is>
          <t>PROAUTO INDUSTRIA QUIMICA EIRELI</t>
        </is>
      </c>
      <c r="E1375" t="inlineStr">
        <is>
          <t>155995</t>
        </is>
      </c>
      <c r="F1375" s="550" t="n">
        <v>46147</v>
      </c>
      <c r="G1375" t="n">
        <v>26393</v>
      </c>
      <c r="H1375" t="inlineStr">
        <is>
          <t>PROAUTO DESINCRUSTANTE KLINBE 5L</t>
        </is>
      </c>
      <c r="I1375" t="inlineStr">
        <is>
          <t>DESCARTAVEIS/HIGIENE E LIMPEZA</t>
        </is>
      </c>
      <c r="J1375" t="n">
        <v>2</v>
      </c>
      <c r="K1375" t="inlineStr">
        <is>
          <t>GALAO</t>
        </is>
      </c>
      <c r="L1375" t="n">
        <v>219.58</v>
      </c>
      <c r="M1375" t="n">
        <v>109.79</v>
      </c>
      <c r="N1375" t="inlineStr">
        <is>
          <t>HIGIENE E LIMPEZA</t>
        </is>
      </c>
      <c r="O1375" t="inlineStr">
        <is>
          <t>05/2026</t>
        </is>
      </c>
    </row>
    <row r="1376">
      <c r="A1376" t="n">
        <v>230452</v>
      </c>
      <c r="B1376" t="n">
        <v>122</v>
      </c>
      <c r="C1376" t="inlineStr">
        <is>
          <t>Arcos</t>
        </is>
      </c>
      <c r="D1376" t="inlineStr">
        <is>
          <t>PROAUTO INDUSTRIA QUIMICA EIRELI</t>
        </is>
      </c>
      <c r="E1376" t="inlineStr">
        <is>
          <t>155995</t>
        </is>
      </c>
      <c r="F1376" s="550" t="n">
        <v>46147</v>
      </c>
      <c r="G1376" t="n">
        <v>26395</v>
      </c>
      <c r="H1376" t="inlineStr">
        <is>
          <t>PROAUTO DETERGENTE CLORADO PRO HA 3000CL 5L</t>
        </is>
      </c>
      <c r="I1376" t="inlineStr">
        <is>
          <t>DESCARTAVEIS/HIGIENE E LIMPEZA</t>
        </is>
      </c>
      <c r="J1376" t="n">
        <v>2</v>
      </c>
      <c r="K1376" t="inlineStr">
        <is>
          <t>GALAO</t>
        </is>
      </c>
      <c r="L1376" t="n">
        <v>257.44</v>
      </c>
      <c r="M1376" t="n">
        <v>128.72</v>
      </c>
      <c r="N1376" t="inlineStr">
        <is>
          <t>HIGIENE E LIMPEZA</t>
        </is>
      </c>
      <c r="O1376" t="inlineStr">
        <is>
          <t>05/2026</t>
        </is>
      </c>
    </row>
    <row r="1377">
      <c r="A1377" t="n">
        <v>230452</v>
      </c>
      <c r="B1377" t="n">
        <v>122</v>
      </c>
      <c r="C1377" t="inlineStr">
        <is>
          <t>Arcos</t>
        </is>
      </c>
      <c r="D1377" t="inlineStr">
        <is>
          <t>PROAUTO INDUSTRIA QUIMICA EIRELI</t>
        </is>
      </c>
      <c r="E1377" t="inlineStr">
        <is>
          <t>155995</t>
        </is>
      </c>
      <c r="F1377" s="550" t="n">
        <v>46147</v>
      </c>
      <c r="G1377" t="n">
        <v>17303</v>
      </c>
      <c r="H1377" t="inlineStr">
        <is>
          <t>DESINFETANTE LAVANDA KIMI 5L</t>
        </is>
      </c>
      <c r="I1377" t="inlineStr">
        <is>
          <t>DESCARTAVEIS/HIGIENE E LIMPEZA</t>
        </is>
      </c>
      <c r="J1377" t="n">
        <v>4</v>
      </c>
      <c r="K1377" t="inlineStr">
        <is>
          <t>GALAO</t>
        </is>
      </c>
      <c r="L1377" t="n">
        <v>502.12</v>
      </c>
      <c r="M1377" t="n">
        <v>125.53</v>
      </c>
      <c r="N1377" t="inlineStr">
        <is>
          <t>HIGIENE E LIMPEZA</t>
        </is>
      </c>
      <c r="O1377" t="inlineStr">
        <is>
          <t>05/2026</t>
        </is>
      </c>
    </row>
    <row r="1378">
      <c r="A1378" t="n">
        <v>230452</v>
      </c>
      <c r="B1378" t="n">
        <v>122</v>
      </c>
      <c r="C1378" t="inlineStr">
        <is>
          <t>Arcos</t>
        </is>
      </c>
      <c r="D1378" t="inlineStr">
        <is>
          <t>PROAUTO INDUSTRIA QUIMICA EIRELI</t>
        </is>
      </c>
      <c r="E1378" t="inlineStr">
        <is>
          <t>155995</t>
        </is>
      </c>
      <c r="F1378" s="550" t="n">
        <v>46147</v>
      </c>
      <c r="G1378" t="n">
        <v>24507</v>
      </c>
      <c r="H1378" t="inlineStr">
        <is>
          <t>PROAUTO ALCOOL LIQUIDO 70% KIMI LIQUID 1L UN</t>
        </is>
      </c>
      <c r="I1378" t="inlineStr">
        <is>
          <t>DESCARTAVEIS/HIGIENE E LIMPEZA</t>
        </is>
      </c>
      <c r="J1378" t="n">
        <v>6</v>
      </c>
      <c r="K1378" t="inlineStr">
        <is>
          <t>GALAO</t>
        </is>
      </c>
      <c r="L1378" t="n">
        <v>510.96</v>
      </c>
      <c r="M1378" t="n">
        <v>85.16</v>
      </c>
      <c r="N1378" t="inlineStr">
        <is>
          <t>HIGIENE E LIMPEZA</t>
        </is>
      </c>
      <c r="O1378" t="inlineStr">
        <is>
          <t>05/2026</t>
        </is>
      </c>
    </row>
    <row r="1379">
      <c r="A1379" t="n">
        <v>230451</v>
      </c>
      <c r="B1379" t="n">
        <v>122</v>
      </c>
      <c r="C1379" t="inlineStr">
        <is>
          <t>Arcos</t>
        </is>
      </c>
      <c r="D1379" t="inlineStr">
        <is>
          <t>EMPORIO M&amp;L COMERCIO DE ALIM E BEBIDAS LTDA</t>
        </is>
      </c>
      <c r="E1379" t="inlineStr">
        <is>
          <t>511736</t>
        </is>
      </c>
      <c r="F1379" s="550" t="n">
        <v>46147</v>
      </c>
      <c r="G1379" t="n">
        <v>21047</v>
      </c>
      <c r="H1379" t="inlineStr">
        <is>
          <t>AZEITE EXTRA VIRGEM GALLO 2L</t>
        </is>
      </c>
      <c r="I1379" t="inlineStr">
        <is>
          <t>ALIMENTOS</t>
        </is>
      </c>
      <c r="J1379" t="n">
        <v>6</v>
      </c>
      <c r="K1379" t="inlineStr">
        <is>
          <t>GALAO</t>
        </is>
      </c>
      <c r="L1379" t="n">
        <v>736.8</v>
      </c>
      <c r="M1379" t="n">
        <v>122.8</v>
      </c>
      <c r="N1379" t="inlineStr">
        <is>
          <t>ALIMENTOS</t>
        </is>
      </c>
      <c r="O1379" t="inlineStr">
        <is>
          <t>05/2026</t>
        </is>
      </c>
    </row>
    <row r="1380">
      <c r="A1380" t="n">
        <v>230450</v>
      </c>
      <c r="B1380" t="n">
        <v>122</v>
      </c>
      <c r="C1380" t="inlineStr">
        <is>
          <t>Arcos</t>
        </is>
      </c>
      <c r="D1380" t="inlineStr">
        <is>
          <t>LEITESOL INDUSTRIA E COMERCIO</t>
        </is>
      </c>
      <c r="E1380" t="inlineStr">
        <is>
          <t>741796</t>
        </is>
      </c>
      <c r="F1380" s="550" t="n">
        <v>46147</v>
      </c>
      <c r="G1380" t="n">
        <v>19291</v>
      </c>
      <c r="H1380" t="inlineStr">
        <is>
          <t>QUEIJO PARMESAO CAPA PRETA KG</t>
        </is>
      </c>
      <c r="I1380" t="inlineStr">
        <is>
          <t>ALIMENTOS</t>
        </is>
      </c>
      <c r="J1380" t="n">
        <v>30.89</v>
      </c>
      <c r="K1380" t="inlineStr">
        <is>
          <t>KG</t>
        </is>
      </c>
      <c r="L1380" t="n">
        <v>1853.1</v>
      </c>
      <c r="M1380" t="n">
        <v>59.990288</v>
      </c>
      <c r="N1380" t="inlineStr">
        <is>
          <t>ALIMENTOS</t>
        </is>
      </c>
      <c r="O1380" t="inlineStr">
        <is>
          <t>05/2026</t>
        </is>
      </c>
    </row>
    <row r="1381">
      <c r="A1381" t="n">
        <v>230449</v>
      </c>
      <c r="B1381" t="n">
        <v>122</v>
      </c>
      <c r="C1381" t="inlineStr">
        <is>
          <t>Arcos</t>
        </is>
      </c>
      <c r="D1381" t="inlineStr">
        <is>
          <t>FG7 COMERCIO E DISTRIBUICAO DE BEBIDAS LTDA</t>
        </is>
      </c>
      <c r="E1381" t="inlineStr">
        <is>
          <t>789301</t>
        </is>
      </c>
      <c r="F1381" s="550" t="n">
        <v>46147</v>
      </c>
      <c r="G1381" t="n">
        <v>17800</v>
      </c>
      <c r="H1381" t="inlineStr">
        <is>
          <t>VINHO BRANCO ALMADEN RIESLING 750ML</t>
        </is>
      </c>
      <c r="I1381" t="inlineStr">
        <is>
          <t>BEBIDAS</t>
        </is>
      </c>
      <c r="J1381" t="n">
        <v>12</v>
      </c>
      <c r="K1381" t="inlineStr">
        <is>
          <t>Gr</t>
        </is>
      </c>
      <c r="L1381" t="n">
        <v>315</v>
      </c>
      <c r="M1381" t="n">
        <v>26.25</v>
      </c>
      <c r="N1381" t="inlineStr">
        <is>
          <t>BEBIDAS</t>
        </is>
      </c>
      <c r="O1381" t="inlineStr">
        <is>
          <t>05/2026</t>
        </is>
      </c>
    </row>
    <row r="1382">
      <c r="A1382" t="n">
        <v>230449</v>
      </c>
      <c r="B1382" t="n">
        <v>122</v>
      </c>
      <c r="C1382" t="inlineStr">
        <is>
          <t>Arcos</t>
        </is>
      </c>
      <c r="D1382" t="inlineStr">
        <is>
          <t>FG7 COMERCIO E DISTRIBUICAO DE BEBIDAS LTDA</t>
        </is>
      </c>
      <c r="E1382" t="inlineStr">
        <is>
          <t>789301</t>
        </is>
      </c>
      <c r="F1382" s="550" t="n">
        <v>46147</v>
      </c>
      <c r="G1382" t="n">
        <v>18278</v>
      </c>
      <c r="H1382" t="inlineStr">
        <is>
          <t>LICOR DE CEREJA CHERRY HEERING 700ML</t>
        </is>
      </c>
      <c r="I1382" t="inlineStr">
        <is>
          <t>BEBIDAS</t>
        </is>
      </c>
      <c r="J1382" t="n">
        <v>6</v>
      </c>
      <c r="K1382" t="inlineStr">
        <is>
          <t>GR</t>
        </is>
      </c>
      <c r="L1382" t="n">
        <v>1347.66</v>
      </c>
      <c r="M1382" t="n">
        <v>224.61</v>
      </c>
      <c r="N1382" t="inlineStr">
        <is>
          <t>BEBIDAS</t>
        </is>
      </c>
      <c r="O1382" t="inlineStr">
        <is>
          <t>05/2026</t>
        </is>
      </c>
    </row>
    <row r="1383">
      <c r="A1383" t="n">
        <v>230449</v>
      </c>
      <c r="B1383" t="n">
        <v>122</v>
      </c>
      <c r="C1383" t="inlineStr">
        <is>
          <t>Arcos</t>
        </is>
      </c>
      <c r="D1383" t="inlineStr">
        <is>
          <t>FG7 COMERCIO E DISTRIBUICAO DE BEBIDAS LTDA</t>
        </is>
      </c>
      <c r="E1383" t="inlineStr">
        <is>
          <t>789301</t>
        </is>
      </c>
      <c r="F1383" s="550" t="n">
        <v>46147</v>
      </c>
      <c r="G1383" t="n">
        <v>18382</v>
      </c>
      <c r="H1383" t="inlineStr">
        <is>
          <t>CONHAQUE BRANDY OSBORNE 700ML</t>
        </is>
      </c>
      <c r="I1383" t="inlineStr">
        <is>
          <t>BEBIDAS</t>
        </is>
      </c>
      <c r="J1383" t="n">
        <v>6</v>
      </c>
      <c r="K1383" t="inlineStr">
        <is>
          <t>GR</t>
        </is>
      </c>
      <c r="L1383" t="n">
        <v>414</v>
      </c>
      <c r="M1383" t="n">
        <v>69</v>
      </c>
      <c r="N1383" t="inlineStr">
        <is>
          <t>BEBIDAS</t>
        </is>
      </c>
      <c r="O1383" t="inlineStr">
        <is>
          <t>05/2026</t>
        </is>
      </c>
    </row>
    <row r="1384">
      <c r="A1384" t="n">
        <v>230448</v>
      </c>
      <c r="B1384" t="n">
        <v>122</v>
      </c>
      <c r="C1384" t="inlineStr">
        <is>
          <t>Arcos</t>
        </is>
      </c>
      <c r="D1384" t="inlineStr">
        <is>
          <t>KING COMERCIO E IMPORTACAO DE BEBIDAS LTDA</t>
        </is>
      </c>
      <c r="E1384" t="inlineStr">
        <is>
          <t>127043</t>
        </is>
      </c>
      <c r="F1384" s="550" t="n">
        <v>46147</v>
      </c>
      <c r="G1384" t="n">
        <v>18359</v>
      </c>
      <c r="H1384" t="inlineStr">
        <is>
          <t>GIN TANQUERAY 750ML</t>
        </is>
      </c>
      <c r="I1384" t="inlineStr">
        <is>
          <t>BEBIDAS</t>
        </is>
      </c>
      <c r="J1384" t="n">
        <v>24</v>
      </c>
      <c r="K1384" t="inlineStr">
        <is>
          <t>GR</t>
        </is>
      </c>
      <c r="L1384" t="n">
        <v>2277.6</v>
      </c>
      <c r="M1384" t="n">
        <v>94.90000000000001</v>
      </c>
      <c r="N1384" t="inlineStr">
        <is>
          <t>BEBIDAS</t>
        </is>
      </c>
      <c r="O1384" t="inlineStr">
        <is>
          <t>05/2026</t>
        </is>
      </c>
    </row>
    <row r="1385">
      <c r="A1385" t="n">
        <v>230448</v>
      </c>
      <c r="B1385" t="n">
        <v>122</v>
      </c>
      <c r="C1385" t="inlineStr">
        <is>
          <t>Arcos</t>
        </is>
      </c>
      <c r="D1385" t="inlineStr">
        <is>
          <t>KING COMERCIO E IMPORTACAO DE BEBIDAS LTDA</t>
        </is>
      </c>
      <c r="E1385" t="inlineStr">
        <is>
          <t>127043</t>
        </is>
      </c>
      <c r="F1385" s="550" t="n">
        <v>46147</v>
      </c>
      <c r="G1385" t="n">
        <v>18179</v>
      </c>
      <c r="H1385" t="inlineStr">
        <is>
          <t>VODKA KETEL ONE 1L</t>
        </is>
      </c>
      <c r="I1385" t="inlineStr">
        <is>
          <t>BEBIDAS</t>
        </is>
      </c>
      <c r="J1385" t="n">
        <v>24</v>
      </c>
      <c r="K1385" t="inlineStr">
        <is>
          <t>GR</t>
        </is>
      </c>
      <c r="L1385" t="n">
        <v>2793.84</v>
      </c>
      <c r="M1385" t="n">
        <v>116.41</v>
      </c>
      <c r="N1385" t="inlineStr">
        <is>
          <t>BEBIDAS</t>
        </is>
      </c>
      <c r="O1385" t="inlineStr">
        <is>
          <t>05/2026</t>
        </is>
      </c>
    </row>
    <row r="1386">
      <c r="A1386" t="n">
        <v>230448</v>
      </c>
      <c r="B1386" t="n">
        <v>122</v>
      </c>
      <c r="C1386" t="inlineStr">
        <is>
          <t>Arcos</t>
        </is>
      </c>
      <c r="D1386" t="inlineStr">
        <is>
          <t>KING COMERCIO E IMPORTACAO DE BEBIDAS LTDA</t>
        </is>
      </c>
      <c r="E1386" t="inlineStr">
        <is>
          <t>127043</t>
        </is>
      </c>
      <c r="F1386" s="550" t="n">
        <v>46147</v>
      </c>
      <c r="G1386" t="n">
        <v>18261</v>
      </c>
      <c r="H1386" t="inlineStr">
        <is>
          <t>RUM ZACAPA 23 ANOS 750ML</t>
        </is>
      </c>
      <c r="I1386" t="inlineStr">
        <is>
          <t>BEBIDAS</t>
        </is>
      </c>
      <c r="J1386" t="n">
        <v>4</v>
      </c>
      <c r="K1386" t="inlineStr">
        <is>
          <t>GR</t>
        </is>
      </c>
      <c r="L1386" t="n">
        <v>1740.24</v>
      </c>
      <c r="M1386" t="n">
        <v>435.06</v>
      </c>
      <c r="N1386" t="inlineStr">
        <is>
          <t>BEBIDAS</t>
        </is>
      </c>
      <c r="O1386" t="inlineStr">
        <is>
          <t>05/2026</t>
        </is>
      </c>
    </row>
    <row r="1387">
      <c r="A1387" t="n">
        <v>230447</v>
      </c>
      <c r="B1387" t="n">
        <v>122</v>
      </c>
      <c r="C1387" t="inlineStr">
        <is>
          <t>Arcos</t>
        </is>
      </c>
      <c r="D1387" t="inlineStr">
        <is>
          <t>QUEIJARIA ATALAIA LTDA</t>
        </is>
      </c>
      <c r="E1387" t="inlineStr">
        <is>
          <t>25888</t>
        </is>
      </c>
      <c r="F1387" s="550" t="n">
        <v>46148</v>
      </c>
      <c r="G1387" t="n">
        <v>26594</v>
      </c>
      <c r="H1387" t="inlineStr">
        <is>
          <t>QUEIJO MOGIANA KG</t>
        </is>
      </c>
      <c r="I1387" t="inlineStr">
        <is>
          <t>ALIMENTOS</t>
        </is>
      </c>
      <c r="J1387" t="n">
        <v>10.3</v>
      </c>
      <c r="K1387" t="inlineStr">
        <is>
          <t>KG</t>
        </is>
      </c>
      <c r="L1387" t="n">
        <v>895.0700000000001</v>
      </c>
      <c r="M1387" t="n">
        <v>86.90000000000001</v>
      </c>
      <c r="N1387" t="inlineStr">
        <is>
          <t>ALIMENTOS</t>
        </is>
      </c>
      <c r="O1387" t="inlineStr">
        <is>
          <t>05/2026</t>
        </is>
      </c>
    </row>
    <row r="1388">
      <c r="A1388" t="n">
        <v>230446</v>
      </c>
      <c r="B1388" t="n">
        <v>122</v>
      </c>
      <c r="C1388" t="inlineStr">
        <is>
          <t>Arcos</t>
        </is>
      </c>
      <c r="D1388" t="inlineStr">
        <is>
          <t>WPP COMERCIO DE CARNES LTDA</t>
        </is>
      </c>
      <c r="E1388" t="inlineStr">
        <is>
          <t>79052</t>
        </is>
      </c>
      <c r="F1388" s="550" t="n">
        <v>46148</v>
      </c>
      <c r="G1388" t="n">
        <v>18832</v>
      </c>
      <c r="H1388" t="inlineStr">
        <is>
          <t>PATINHO MOIDO KG</t>
        </is>
      </c>
      <c r="I1388" t="inlineStr">
        <is>
          <t>ALIMENTOS</t>
        </is>
      </c>
      <c r="J1388" t="n">
        <v>15.8</v>
      </c>
      <c r="K1388" t="inlineStr">
        <is>
          <t>KG</t>
        </is>
      </c>
      <c r="L1388" t="n">
        <v>630.42</v>
      </c>
      <c r="M1388" t="n">
        <v>39.9</v>
      </c>
      <c r="N1388" t="inlineStr">
        <is>
          <t>ALIMENTOS</t>
        </is>
      </c>
      <c r="O1388" t="inlineStr">
        <is>
          <t>05/2026</t>
        </is>
      </c>
    </row>
    <row r="1389">
      <c r="A1389" t="n">
        <v>230445</v>
      </c>
      <c r="B1389" t="n">
        <v>122</v>
      </c>
      <c r="C1389" t="inlineStr">
        <is>
          <t>Arcos</t>
        </is>
      </c>
      <c r="D1389" t="inlineStr">
        <is>
          <t xml:space="preserve">FORTE ALIMENTOS COM. IMPORTAÇÃO LTDA </t>
        </is>
      </c>
      <c r="E1389" t="inlineStr">
        <is>
          <t>371898</t>
        </is>
      </c>
      <c r="F1389" s="550" t="n">
        <v>46147</v>
      </c>
      <c r="G1389" t="n">
        <v>19034</v>
      </c>
      <c r="H1389" t="inlineStr">
        <is>
          <t>COXA E SOBRECOXA COM OSSO E COM PELE KG</t>
        </is>
      </c>
      <c r="I1389" t="inlineStr">
        <is>
          <t>ALIMENTOS</t>
        </is>
      </c>
      <c r="J1389" t="n">
        <v>20</v>
      </c>
      <c r="K1389" t="inlineStr">
        <is>
          <t>KG</t>
        </is>
      </c>
      <c r="L1389" t="n">
        <v>169.2</v>
      </c>
      <c r="M1389" t="n">
        <v>8.460000000000001</v>
      </c>
      <c r="N1389" t="inlineStr">
        <is>
          <t>ALIMENTOS</t>
        </is>
      </c>
      <c r="O1389" t="inlineStr">
        <is>
          <t>05/2026</t>
        </is>
      </c>
    </row>
    <row r="1390">
      <c r="A1390" t="n">
        <v>230444</v>
      </c>
      <c r="B1390" t="n">
        <v>122</v>
      </c>
      <c r="C1390" t="inlineStr">
        <is>
          <t>Arcos</t>
        </is>
      </c>
      <c r="D1390" t="inlineStr">
        <is>
          <t xml:space="preserve">FORTE ALIMENTOS COM. IMPORTAÇÃO LTDA </t>
        </is>
      </c>
      <c r="E1390" t="inlineStr">
        <is>
          <t>371896</t>
        </is>
      </c>
      <c r="F1390" s="550" t="n">
        <v>46147</v>
      </c>
      <c r="G1390" t="n">
        <v>19324</v>
      </c>
      <c r="H1390" t="inlineStr">
        <is>
          <t>QUEIJO MUSSARELA TRES MARIAS KG</t>
        </is>
      </c>
      <c r="I1390" t="inlineStr">
        <is>
          <t>ALIMENTOS</t>
        </is>
      </c>
      <c r="J1390" t="n">
        <v>12.37</v>
      </c>
      <c r="K1390" t="inlineStr">
        <is>
          <t>KG</t>
        </is>
      </c>
      <c r="L1390" t="n">
        <v>500.98</v>
      </c>
      <c r="M1390" t="n">
        <v>40.499596</v>
      </c>
      <c r="N1390" t="inlineStr">
        <is>
          <t>ALIMENTOS</t>
        </is>
      </c>
      <c r="O1390" t="inlineStr">
        <is>
          <t>05/2026</t>
        </is>
      </c>
    </row>
    <row r="1391">
      <c r="A1391" t="n">
        <v>230443</v>
      </c>
      <c r="B1391" t="n">
        <v>122</v>
      </c>
      <c r="C1391" t="inlineStr">
        <is>
          <t>Arcos</t>
        </is>
      </c>
      <c r="D1391" t="inlineStr">
        <is>
          <t>PSSS LTDA</t>
        </is>
      </c>
      <c r="E1391" t="inlineStr">
        <is>
          <t>3667</t>
        </is>
      </c>
      <c r="F1391" s="550" t="n">
        <v>46149</v>
      </c>
      <c r="G1391" t="n">
        <v>17409</v>
      </c>
      <c r="H1391" t="inlineStr">
        <is>
          <t>SACO CONFEITEIRO G HMVM 47X26CM C/50 UN</t>
        </is>
      </c>
      <c r="I1391" t="inlineStr">
        <is>
          <t>DESCARTAVEIS/HIGIENE E LIMPEZA</t>
        </is>
      </c>
      <c r="J1391" t="n">
        <v>4</v>
      </c>
      <c r="K1391" t="inlineStr">
        <is>
          <t>PC</t>
        </is>
      </c>
      <c r="L1391" t="n">
        <v>180</v>
      </c>
      <c r="M1391" t="n">
        <v>45</v>
      </c>
      <c r="N1391" t="inlineStr">
        <is>
          <t>DESCARTAVEIS</t>
        </is>
      </c>
      <c r="O1391" t="inlineStr">
        <is>
          <t>05/2026</t>
        </is>
      </c>
    </row>
    <row r="1392">
      <c r="A1392" t="n">
        <v>230443</v>
      </c>
      <c r="B1392" t="n">
        <v>122</v>
      </c>
      <c r="C1392" t="inlineStr">
        <is>
          <t>Arcos</t>
        </is>
      </c>
      <c r="D1392" t="inlineStr">
        <is>
          <t>PSSS LTDA</t>
        </is>
      </c>
      <c r="E1392" t="inlineStr">
        <is>
          <t>3667</t>
        </is>
      </c>
      <c r="F1392" s="550" t="n">
        <v>46149</v>
      </c>
      <c r="G1392" t="n">
        <v>17535</v>
      </c>
      <c r="H1392" t="inlineStr">
        <is>
          <t>COPO DESCARTAVEL ULTRACOPOS 330ML C/2000UN</t>
        </is>
      </c>
      <c r="I1392" t="inlineStr">
        <is>
          <t>DESCARTAVEIS/HIGIENE E LIMPEZA</t>
        </is>
      </c>
      <c r="J1392" t="n">
        <v>2</v>
      </c>
      <c r="K1392" t="inlineStr">
        <is>
          <t>CX</t>
        </is>
      </c>
      <c r="L1392" t="n">
        <v>240</v>
      </c>
      <c r="M1392" t="n">
        <v>120</v>
      </c>
      <c r="N1392" t="inlineStr">
        <is>
          <t>DESCARTAVEIS</t>
        </is>
      </c>
      <c r="O1392" t="inlineStr">
        <is>
          <t>05/2026</t>
        </is>
      </c>
    </row>
    <row r="1393">
      <c r="A1393" t="n">
        <v>230443</v>
      </c>
      <c r="B1393" t="n">
        <v>122</v>
      </c>
      <c r="C1393" t="inlineStr">
        <is>
          <t>Arcos</t>
        </is>
      </c>
      <c r="D1393" t="inlineStr">
        <is>
          <t>PSSS LTDA</t>
        </is>
      </c>
      <c r="E1393" t="inlineStr">
        <is>
          <t>3667</t>
        </is>
      </c>
      <c r="F1393" s="550" t="n">
        <v>46149</v>
      </c>
      <c r="G1393" t="n">
        <v>17476</v>
      </c>
      <c r="H1393" t="inlineStr">
        <is>
          <t>LUVA LATEX P SEM TALCO C/100</t>
        </is>
      </c>
      <c r="I1393" t="inlineStr">
        <is>
          <t>UTENSILIOS</t>
        </is>
      </c>
      <c r="J1393" t="n">
        <v>3</v>
      </c>
      <c r="K1393" t="inlineStr">
        <is>
          <t>PC</t>
        </is>
      </c>
      <c r="L1393" t="n">
        <v>81</v>
      </c>
      <c r="M1393" t="n">
        <v>27</v>
      </c>
      <c r="N1393" t="inlineStr">
        <is>
          <t>DESCARTAVEIS</t>
        </is>
      </c>
      <c r="O1393" t="inlineStr">
        <is>
          <t>05/2026</t>
        </is>
      </c>
    </row>
    <row r="1394">
      <c r="A1394" t="n">
        <v>230443</v>
      </c>
      <c r="B1394" t="n">
        <v>122</v>
      </c>
      <c r="C1394" t="inlineStr">
        <is>
          <t>Arcos</t>
        </is>
      </c>
      <c r="D1394" t="inlineStr">
        <is>
          <t>PSSS LTDA</t>
        </is>
      </c>
      <c r="E1394" t="inlineStr">
        <is>
          <t>3667</t>
        </is>
      </c>
      <c r="F1394" s="550" t="n">
        <v>46149</v>
      </c>
      <c r="G1394" t="n">
        <v>17162</v>
      </c>
      <c r="H1394" t="inlineStr">
        <is>
          <t>PANO MULTIUSO 28X240 C/600PANOS UM</t>
        </is>
      </c>
      <c r="I1394" t="inlineStr">
        <is>
          <t>DESCARTAVEIS/HIGIENE E LIMPEZA</t>
        </is>
      </c>
      <c r="J1394" t="n">
        <v>3</v>
      </c>
      <c r="K1394" t="inlineStr">
        <is>
          <t>UN</t>
        </is>
      </c>
      <c r="L1394" t="n">
        <v>162</v>
      </c>
      <c r="M1394" t="n">
        <v>54</v>
      </c>
      <c r="N1394" t="inlineStr">
        <is>
          <t>DESCARTAVEIS</t>
        </is>
      </c>
      <c r="O1394" t="inlineStr">
        <is>
          <t>05/2026</t>
        </is>
      </c>
    </row>
    <row r="1395">
      <c r="A1395" t="n">
        <v>230443</v>
      </c>
      <c r="B1395" t="n">
        <v>122</v>
      </c>
      <c r="C1395" t="inlineStr">
        <is>
          <t>Arcos</t>
        </is>
      </c>
      <c r="D1395" t="inlineStr">
        <is>
          <t>PSSS LTDA</t>
        </is>
      </c>
      <c r="E1395" t="inlineStr">
        <is>
          <t>3667</t>
        </is>
      </c>
      <c r="F1395" s="550" t="n">
        <v>46149</v>
      </c>
      <c r="G1395" t="n">
        <v>17504</v>
      </c>
      <c r="H1395" t="inlineStr">
        <is>
          <t>LUVA LATEX G SEM TALCO C/100UN</t>
        </is>
      </c>
      <c r="I1395" t="inlineStr">
        <is>
          <t>UTENSILIOS</t>
        </is>
      </c>
      <c r="J1395" t="n">
        <v>3</v>
      </c>
      <c r="K1395" t="inlineStr">
        <is>
          <t>UN</t>
        </is>
      </c>
      <c r="L1395" t="n">
        <v>81</v>
      </c>
      <c r="M1395" t="n">
        <v>27</v>
      </c>
      <c r="N1395" t="inlineStr">
        <is>
          <t>DESCARTAVEIS</t>
        </is>
      </c>
      <c r="O1395" t="inlineStr">
        <is>
          <t>05/2026</t>
        </is>
      </c>
    </row>
    <row r="1396">
      <c r="A1396" t="n">
        <v>230443</v>
      </c>
      <c r="B1396" t="n">
        <v>122</v>
      </c>
      <c r="C1396" t="inlineStr">
        <is>
          <t>Arcos</t>
        </is>
      </c>
      <c r="D1396" t="inlineStr">
        <is>
          <t>PSSS LTDA</t>
        </is>
      </c>
      <c r="E1396" t="inlineStr">
        <is>
          <t>3667</t>
        </is>
      </c>
      <c r="F1396" s="550" t="n">
        <v>46149</v>
      </c>
      <c r="G1396" t="n">
        <v>17361</v>
      </c>
      <c r="H1396" t="inlineStr">
        <is>
          <t>TOUCA TNT BRANCA C/100UN</t>
        </is>
      </c>
      <c r="I1396" t="inlineStr">
        <is>
          <t>DESCARTAVEIS/HIGIENE E LIMPEZA</t>
        </is>
      </c>
      <c r="J1396" t="n">
        <v>4</v>
      </c>
      <c r="K1396" t="inlineStr">
        <is>
          <t>PC</t>
        </is>
      </c>
      <c r="L1396" t="n">
        <v>30.52</v>
      </c>
      <c r="M1396" t="n">
        <v>7.63</v>
      </c>
      <c r="N1396" t="inlineStr">
        <is>
          <t>DESCARTAVEIS</t>
        </is>
      </c>
      <c r="O1396" t="inlineStr">
        <is>
          <t>05/2026</t>
        </is>
      </c>
    </row>
    <row r="1397">
      <c r="A1397" t="n">
        <v>230443</v>
      </c>
      <c r="B1397" t="n">
        <v>122</v>
      </c>
      <c r="C1397" t="inlineStr">
        <is>
          <t>Arcos</t>
        </is>
      </c>
      <c r="D1397" t="inlineStr">
        <is>
          <t>PSSS LTDA</t>
        </is>
      </c>
      <c r="E1397" t="inlineStr">
        <is>
          <t>3667</t>
        </is>
      </c>
      <c r="F1397" s="550" t="n">
        <v>46149</v>
      </c>
      <c r="G1397" t="n">
        <v>17488</v>
      </c>
      <c r="H1397" t="inlineStr">
        <is>
          <t>LUVA LATEX SEM TALCO M C/100UN</t>
        </is>
      </c>
      <c r="I1397" t="inlineStr">
        <is>
          <t>DESCARTAVEIS/HIGIENE E LIMPEZA</t>
        </is>
      </c>
      <c r="J1397" t="n">
        <v>4</v>
      </c>
      <c r="K1397" t="inlineStr">
        <is>
          <t>CX</t>
        </is>
      </c>
      <c r="L1397" t="n">
        <v>108</v>
      </c>
      <c r="M1397" t="n">
        <v>27</v>
      </c>
      <c r="N1397" t="inlineStr">
        <is>
          <t>DESCARTAVEIS</t>
        </is>
      </c>
      <c r="O1397" t="inlineStr">
        <is>
          <t>05/2026</t>
        </is>
      </c>
    </row>
    <row r="1398">
      <c r="A1398" t="n">
        <v>230443</v>
      </c>
      <c r="B1398" t="n">
        <v>122</v>
      </c>
      <c r="C1398" t="inlineStr">
        <is>
          <t>Arcos</t>
        </is>
      </c>
      <c r="D1398" t="inlineStr">
        <is>
          <t>PSSS LTDA</t>
        </is>
      </c>
      <c r="E1398" t="inlineStr">
        <is>
          <t>3667</t>
        </is>
      </c>
      <c r="F1398" s="550" t="n">
        <v>46149</v>
      </c>
      <c r="G1398" t="n">
        <v>17125</v>
      </c>
      <c r="H1398" t="inlineStr">
        <is>
          <t>TELA MICTORIO LIMAO PREMISSE UN</t>
        </is>
      </c>
      <c r="I1398" t="inlineStr">
        <is>
          <t>DESCARTAVEIS/HIGIENE E LIMPEZA</t>
        </is>
      </c>
      <c r="J1398" t="n">
        <v>4</v>
      </c>
      <c r="K1398" t="inlineStr">
        <is>
          <t>UN</t>
        </is>
      </c>
      <c r="L1398" t="n">
        <v>16</v>
      </c>
      <c r="M1398" t="n">
        <v>4</v>
      </c>
      <c r="N1398" t="inlineStr">
        <is>
          <t>DESCARTAVEIS</t>
        </is>
      </c>
      <c r="O1398" t="inlineStr">
        <is>
          <t>05/2026</t>
        </is>
      </c>
    </row>
    <row r="1399">
      <c r="A1399" t="n">
        <v>230443</v>
      </c>
      <c r="B1399" t="n">
        <v>122</v>
      </c>
      <c r="C1399" t="inlineStr">
        <is>
          <t>Arcos</t>
        </is>
      </c>
      <c r="D1399" t="inlineStr">
        <is>
          <t>PSSS LTDA</t>
        </is>
      </c>
      <c r="E1399" t="inlineStr">
        <is>
          <t>3667</t>
        </is>
      </c>
      <c r="F1399" s="550" t="n">
        <v>46149</v>
      </c>
      <c r="G1399" t="n">
        <v>17526</v>
      </c>
      <c r="H1399" t="inlineStr">
        <is>
          <t>PROTETOR DE ASSENTO SANITARIO C/ 120UN</t>
        </is>
      </c>
      <c r="I1399" t="inlineStr">
        <is>
          <t>DESCARTAVEIS/HIGIENE E LIMPEZA</t>
        </is>
      </c>
      <c r="J1399" t="n">
        <v>4</v>
      </c>
      <c r="K1399" t="inlineStr">
        <is>
          <t>UN</t>
        </is>
      </c>
      <c r="L1399" t="n">
        <v>70</v>
      </c>
      <c r="M1399" t="n">
        <v>17.5</v>
      </c>
      <c r="N1399" t="inlineStr">
        <is>
          <t>DESCARTAVEIS</t>
        </is>
      </c>
      <c r="O1399" t="inlineStr">
        <is>
          <t>05/2026</t>
        </is>
      </c>
    </row>
    <row r="1400">
      <c r="A1400" t="n">
        <v>230443</v>
      </c>
      <c r="B1400" t="n">
        <v>122</v>
      </c>
      <c r="C1400" t="inlineStr">
        <is>
          <t>Arcos</t>
        </is>
      </c>
      <c r="D1400" t="inlineStr">
        <is>
          <t>PSSS LTDA</t>
        </is>
      </c>
      <c r="E1400" t="inlineStr">
        <is>
          <t>3667</t>
        </is>
      </c>
      <c r="F1400" s="550" t="n">
        <v>46149</v>
      </c>
      <c r="G1400" t="n">
        <v>17418</v>
      </c>
      <c r="H1400" t="inlineStr">
        <is>
          <t>PAPEL TOALHA BOBINA LUXO BIA PAPER C/6X20X200M C/6 ROLOS</t>
        </is>
      </c>
      <c r="I1400" t="inlineStr">
        <is>
          <t>DESCARTAVEIS/HIGIENE E LIMPEZA</t>
        </is>
      </c>
      <c r="J1400" t="n">
        <v>6</v>
      </c>
      <c r="K1400" t="inlineStr">
        <is>
          <t>CX</t>
        </is>
      </c>
      <c r="L1400" t="n">
        <v>353.4</v>
      </c>
      <c r="M1400" t="n">
        <v>58.9</v>
      </c>
      <c r="N1400" t="inlineStr">
        <is>
          <t>DESCARTAVEIS</t>
        </is>
      </c>
      <c r="O1400" t="inlineStr">
        <is>
          <t>05/2026</t>
        </is>
      </c>
    </row>
    <row r="1401">
      <c r="A1401" t="n">
        <v>230443</v>
      </c>
      <c r="B1401" t="n">
        <v>122</v>
      </c>
      <c r="C1401" t="inlineStr">
        <is>
          <t>Arcos</t>
        </is>
      </c>
      <c r="D1401" t="inlineStr">
        <is>
          <t>PSSS LTDA</t>
        </is>
      </c>
      <c r="E1401" t="inlineStr">
        <is>
          <t>3667</t>
        </is>
      </c>
      <c r="F1401" s="550" t="n">
        <v>46149</v>
      </c>
      <c r="G1401" t="n">
        <v>27393</v>
      </c>
      <c r="H1401" t="inlineStr">
        <is>
          <t>MEXEDOR CAFE MADEIRA THEOTO C/1000UN</t>
        </is>
      </c>
      <c r="I1401" t="inlineStr">
        <is>
          <t>DESCARTAVEIS/HIGIENE E LIMPEZA</t>
        </is>
      </c>
      <c r="J1401" t="n">
        <v>4</v>
      </c>
      <c r="K1401" t="inlineStr">
        <is>
          <t>UN</t>
        </is>
      </c>
      <c r="L1401" t="n">
        <v>75.92</v>
      </c>
      <c r="M1401" t="n">
        <v>18.98</v>
      </c>
      <c r="N1401" t="inlineStr">
        <is>
          <t>DESCARTAVEIS</t>
        </is>
      </c>
      <c r="O1401" t="inlineStr">
        <is>
          <t>05/2026</t>
        </is>
      </c>
    </row>
    <row r="1402">
      <c r="A1402" t="n">
        <v>230443</v>
      </c>
      <c r="B1402" t="n">
        <v>122</v>
      </c>
      <c r="C1402" t="inlineStr">
        <is>
          <t>Arcos</t>
        </is>
      </c>
      <c r="D1402" t="inlineStr">
        <is>
          <t>PSSS LTDA</t>
        </is>
      </c>
      <c r="E1402" t="inlineStr">
        <is>
          <t>3667</t>
        </is>
      </c>
      <c r="F1402" s="550" t="n">
        <v>46149</v>
      </c>
      <c r="G1402" t="n">
        <v>28880</v>
      </c>
      <c r="H1402" t="inlineStr">
        <is>
          <t>PAPEL TOALHA INTERFOLHA NOBRE PAPER FOLHA DUPLA  2000 FOLHAS</t>
        </is>
      </c>
      <c r="J1402" t="n">
        <v>4</v>
      </c>
      <c r="K1402" t="inlineStr">
        <is>
          <t>CX</t>
        </is>
      </c>
      <c r="L1402" t="n">
        <v>340</v>
      </c>
      <c r="M1402" t="n">
        <v>85</v>
      </c>
      <c r="N1402" t="inlineStr">
        <is>
          <t>DESCARTAVEIS</t>
        </is>
      </c>
      <c r="O1402" t="inlineStr">
        <is>
          <t>05/2026</t>
        </is>
      </c>
    </row>
    <row r="1403">
      <c r="A1403" t="n">
        <v>230443</v>
      </c>
      <c r="B1403" t="n">
        <v>122</v>
      </c>
      <c r="C1403" t="inlineStr">
        <is>
          <t>Arcos</t>
        </is>
      </c>
      <c r="D1403" t="inlineStr">
        <is>
          <t>PSSS LTDA</t>
        </is>
      </c>
      <c r="E1403" t="inlineStr">
        <is>
          <t>3667</t>
        </is>
      </c>
      <c r="F1403" s="550" t="n">
        <v>46149</v>
      </c>
      <c r="G1403" t="n">
        <v>21783</v>
      </c>
      <c r="H1403" t="inlineStr">
        <is>
          <t>AVENTAL DE PVC BRANCO 1,20X0,70 UN</t>
        </is>
      </c>
      <c r="I1403" t="inlineStr">
        <is>
          <t>UTENSILIOS</t>
        </is>
      </c>
      <c r="J1403" t="n">
        <v>4</v>
      </c>
      <c r="K1403" t="inlineStr">
        <is>
          <t>UN</t>
        </is>
      </c>
      <c r="L1403" t="n">
        <v>64</v>
      </c>
      <c r="M1403" t="n">
        <v>16</v>
      </c>
      <c r="N1403" t="inlineStr">
        <is>
          <t>DESCARTAVEIS</t>
        </is>
      </c>
      <c r="O1403" t="inlineStr">
        <is>
          <t>05/2026</t>
        </is>
      </c>
    </row>
    <row r="1404">
      <c r="A1404" t="n">
        <v>230442</v>
      </c>
      <c r="B1404" t="n">
        <v>122</v>
      </c>
      <c r="C1404" t="inlineStr">
        <is>
          <t>Arcos</t>
        </is>
      </c>
      <c r="D1404" t="inlineStr">
        <is>
          <t xml:space="preserve">COMERCIAL IMPORTADORA E EXPORTADORA METAPUNTO LTDA </t>
        </is>
      </c>
      <c r="E1404" t="inlineStr">
        <is>
          <t>44520</t>
        </is>
      </c>
      <c r="F1404" s="550" t="n">
        <v>46147</v>
      </c>
      <c r="G1404" t="n">
        <v>20941</v>
      </c>
      <c r="H1404" t="inlineStr">
        <is>
          <t>CHOCOLATE EM GOTAS MEIO AMARGO SICAO C/2,05KG</t>
        </is>
      </c>
      <c r="I1404" t="inlineStr">
        <is>
          <t>ALIMENTOS</t>
        </is>
      </c>
      <c r="J1404" t="n">
        <v>3</v>
      </c>
      <c r="K1404" t="inlineStr">
        <is>
          <t>PC</t>
        </is>
      </c>
      <c r="L1404" t="n">
        <v>546.9</v>
      </c>
      <c r="M1404" t="n">
        <v>182.3</v>
      </c>
      <c r="N1404" t="inlineStr">
        <is>
          <t>ALIMENTOS</t>
        </is>
      </c>
      <c r="O1404" t="inlineStr">
        <is>
          <t>05/2026</t>
        </is>
      </c>
    </row>
    <row r="1405">
      <c r="A1405" t="n">
        <v>230441</v>
      </c>
      <c r="B1405" t="n">
        <v>122</v>
      </c>
      <c r="C1405" t="inlineStr">
        <is>
          <t>Arcos</t>
        </is>
      </c>
      <c r="D1405" t="inlineStr">
        <is>
          <t>SOUBIO BRASIL LTDA</t>
        </is>
      </c>
      <c r="E1405" t="inlineStr">
        <is>
          <t>6334</t>
        </is>
      </c>
      <c r="F1405" s="550" t="n">
        <v>46147</v>
      </c>
      <c r="G1405" t="n">
        <v>17549</v>
      </c>
      <c r="H1405" t="inlineStr">
        <is>
          <t>COLHER DESCARTAVEL BIO C/100UN</t>
        </is>
      </c>
      <c r="I1405" t="inlineStr">
        <is>
          <t>UTENSILIOS</t>
        </is>
      </c>
      <c r="J1405" t="n">
        <v>20</v>
      </c>
      <c r="K1405" t="inlineStr">
        <is>
          <t>PC</t>
        </is>
      </c>
      <c r="L1405" t="n">
        <v>630</v>
      </c>
      <c r="M1405" t="n">
        <v>31.5</v>
      </c>
      <c r="N1405" t="inlineStr">
        <is>
          <t>DESCARTAVEIS</t>
        </is>
      </c>
      <c r="O1405" t="inlineStr">
        <is>
          <t>05/2026</t>
        </is>
      </c>
    </row>
    <row r="1406">
      <c r="A1406" t="n">
        <v>230440</v>
      </c>
      <c r="B1406" t="n">
        <v>122</v>
      </c>
      <c r="C1406" t="inlineStr">
        <is>
          <t>Arcos</t>
        </is>
      </c>
      <c r="D1406" t="inlineStr">
        <is>
          <t xml:space="preserve">LEITERIA DELICARI INDUSTRIA E COMERCIO LTDA </t>
        </is>
      </c>
      <c r="E1406" t="inlineStr">
        <is>
          <t>86433</t>
        </is>
      </c>
      <c r="F1406" s="550" t="n">
        <v>46149</v>
      </c>
      <c r="G1406" t="n">
        <v>25478</v>
      </c>
      <c r="H1406" t="inlineStr">
        <is>
          <t xml:space="preserve">LEITE INTEGRAL LEITISSIMO 1L </t>
        </is>
      </c>
      <c r="I1406" t="inlineStr">
        <is>
          <t>ALIMENTOS</t>
        </is>
      </c>
      <c r="J1406" t="n">
        <v>60</v>
      </c>
      <c r="K1406" t="inlineStr">
        <is>
          <t>UN</t>
        </is>
      </c>
      <c r="L1406" t="n">
        <v>585</v>
      </c>
      <c r="M1406" t="n">
        <v>9.75</v>
      </c>
      <c r="N1406" t="inlineStr">
        <is>
          <t>BEBIDAS</t>
        </is>
      </c>
      <c r="O1406" t="inlineStr">
        <is>
          <t>05/2026</t>
        </is>
      </c>
    </row>
    <row r="1407">
      <c r="A1407" t="n">
        <v>230439</v>
      </c>
      <c r="B1407" t="n">
        <v>122</v>
      </c>
      <c r="C1407" t="inlineStr">
        <is>
          <t>Arcos</t>
        </is>
      </c>
      <c r="D1407" t="inlineStr">
        <is>
          <t>GCT COMERCIO DE PRODUTOS ALIMENTICIOS LTDA</t>
        </is>
      </c>
      <c r="E1407" t="inlineStr">
        <is>
          <t>11490</t>
        </is>
      </c>
      <c r="F1407" s="550" t="n">
        <v>46148</v>
      </c>
      <c r="G1407" t="n">
        <v>28316</v>
      </c>
      <c r="H1407" t="inlineStr">
        <is>
          <t>GELO ESFERICO C/9UN YCECODE</t>
        </is>
      </c>
      <c r="I1407" t="inlineStr">
        <is>
          <t>BEBIDAS</t>
        </is>
      </c>
      <c r="J1407" t="n">
        <v>8</v>
      </c>
      <c r="K1407" t="inlineStr">
        <is>
          <t>PC</t>
        </is>
      </c>
      <c r="L1407" t="n">
        <v>312.4</v>
      </c>
      <c r="M1407" t="n">
        <v>39.05</v>
      </c>
      <c r="N1407" t="inlineStr">
        <is>
          <t>BEBIDAS</t>
        </is>
      </c>
      <c r="O1407" t="inlineStr">
        <is>
          <t>05/2026</t>
        </is>
      </c>
    </row>
    <row r="1408">
      <c r="A1408" t="n">
        <v>230439</v>
      </c>
      <c r="B1408" t="n">
        <v>122</v>
      </c>
      <c r="C1408" t="inlineStr">
        <is>
          <t>Arcos</t>
        </is>
      </c>
      <c r="D1408" t="inlineStr">
        <is>
          <t>GCT COMERCIO DE PRODUTOS ALIMENTICIOS LTDA</t>
        </is>
      </c>
      <c r="E1408" t="inlineStr">
        <is>
          <t>11490</t>
        </is>
      </c>
      <c r="F1408" s="550" t="n">
        <v>46148</v>
      </c>
      <c r="G1408" t="n">
        <v>27340</v>
      </c>
      <c r="H1408" t="inlineStr">
        <is>
          <t>GELO RETANGULO 50X65MM C/25 UN YCECODE</t>
        </is>
      </c>
      <c r="I1408" t="inlineStr">
        <is>
          <t>BEBIDAS</t>
        </is>
      </c>
      <c r="J1408" t="n">
        <v>8</v>
      </c>
      <c r="K1408" t="inlineStr">
        <is>
          <t>PC</t>
        </is>
      </c>
      <c r="L1408" t="n">
        <v>428.96</v>
      </c>
      <c r="M1408" t="n">
        <v>53.62</v>
      </c>
      <c r="N1408" t="inlineStr">
        <is>
          <t>BEBIDAS</t>
        </is>
      </c>
      <c r="O1408" t="inlineStr">
        <is>
          <t>05/2026</t>
        </is>
      </c>
    </row>
    <row r="1409">
      <c r="A1409" t="n">
        <v>230438</v>
      </c>
      <c r="B1409" t="n">
        <v>122</v>
      </c>
      <c r="C1409" t="inlineStr">
        <is>
          <t>Arcos</t>
        </is>
      </c>
      <c r="D1409" t="inlineStr">
        <is>
          <t>OPA PRODUTOS ALIMENTICIOS LTDA</t>
        </is>
      </c>
      <c r="E1409" t="inlineStr">
        <is>
          <t>3178</t>
        </is>
      </c>
      <c r="F1409" s="550" t="n">
        <v>46149</v>
      </c>
      <c r="G1409" t="n">
        <v>26591</v>
      </c>
      <c r="H1409" t="inlineStr">
        <is>
          <t>COPA FATIADO JAIS KG</t>
        </is>
      </c>
      <c r="I1409" t="inlineStr">
        <is>
          <t>ALIMENTOS</t>
        </is>
      </c>
      <c r="J1409" t="n">
        <v>1</v>
      </c>
      <c r="K1409" t="inlineStr">
        <is>
          <t>KG</t>
        </is>
      </c>
      <c r="L1409" t="n">
        <v>328.5</v>
      </c>
      <c r="M1409" t="n">
        <v>328.5</v>
      </c>
      <c r="N1409" t="inlineStr">
        <is>
          <t>ALIMENTOS</t>
        </is>
      </c>
      <c r="O1409" t="inlineStr">
        <is>
          <t>05/2026</t>
        </is>
      </c>
    </row>
    <row r="1410">
      <c r="A1410" t="n">
        <v>230438</v>
      </c>
      <c r="B1410" t="n">
        <v>122</v>
      </c>
      <c r="C1410" t="inlineStr">
        <is>
          <t>Arcos</t>
        </is>
      </c>
      <c r="D1410" t="inlineStr">
        <is>
          <t>OPA PRODUTOS ALIMENTICIOS LTDA</t>
        </is>
      </c>
      <c r="E1410" t="inlineStr">
        <is>
          <t>3178</t>
        </is>
      </c>
      <c r="F1410" s="550" t="n">
        <v>46149</v>
      </c>
      <c r="G1410" t="n">
        <v>26588</v>
      </c>
      <c r="H1410" t="inlineStr">
        <is>
          <t>LONZA FATIADO JAIS KG</t>
        </is>
      </c>
      <c r="I1410" t="inlineStr">
        <is>
          <t>ALIMENTOS</t>
        </is>
      </c>
      <c r="J1410" t="n">
        <v>1</v>
      </c>
      <c r="K1410" t="inlineStr">
        <is>
          <t>KG</t>
        </is>
      </c>
      <c r="L1410" t="n">
        <v>276.5</v>
      </c>
      <c r="M1410" t="n">
        <v>276.5</v>
      </c>
      <c r="N1410" t="inlineStr">
        <is>
          <t>ALIMENTOS</t>
        </is>
      </c>
      <c r="O1410" t="inlineStr">
        <is>
          <t>05/2026</t>
        </is>
      </c>
    </row>
    <row r="1411">
      <c r="A1411" t="n">
        <v>230437</v>
      </c>
      <c r="B1411" t="n">
        <v>122</v>
      </c>
      <c r="C1411" t="inlineStr">
        <is>
          <t>Arcos</t>
        </is>
      </c>
      <c r="D1411" t="inlineStr">
        <is>
          <t xml:space="preserve">BELLNAY PAES ARTESANAIS LTDA </t>
        </is>
      </c>
      <c r="E1411" t="inlineStr">
        <is>
          <t>2863</t>
        </is>
      </c>
      <c r="F1411" s="550" t="n">
        <v>46148</v>
      </c>
      <c r="G1411" t="n">
        <v>24833</v>
      </c>
      <c r="H1411" t="inlineStr">
        <is>
          <t>PAO DE QUEIJO 80G C/25UN</t>
        </is>
      </c>
      <c r="I1411" t="inlineStr">
        <is>
          <t>ALIMENTOS</t>
        </is>
      </c>
      <c r="J1411" t="n">
        <v>10</v>
      </c>
      <c r="K1411" t="inlineStr">
        <is>
          <t>CX</t>
        </is>
      </c>
      <c r="L1411" t="n">
        <v>507.5</v>
      </c>
      <c r="M1411" t="n">
        <v>50.75</v>
      </c>
      <c r="N1411" t="inlineStr">
        <is>
          <t>ALIMENTOS</t>
        </is>
      </c>
      <c r="O1411" t="inlineStr">
        <is>
          <t>05/2026</t>
        </is>
      </c>
    </row>
    <row r="1412">
      <c r="A1412" t="n">
        <v>230436</v>
      </c>
      <c r="B1412" t="n">
        <v>122</v>
      </c>
      <c r="C1412" t="inlineStr">
        <is>
          <t>Arcos</t>
        </is>
      </c>
      <c r="D1412" t="inlineStr">
        <is>
          <t xml:space="preserve">NOVA MIX </t>
        </is>
      </c>
      <c r="E1412" t="inlineStr">
        <is>
          <t>2630181</t>
        </is>
      </c>
      <c r="F1412" s="550" t="n">
        <v>46148</v>
      </c>
      <c r="G1412" t="n">
        <v>20689</v>
      </c>
      <c r="H1412" t="inlineStr">
        <is>
          <t>CREME DE LEITE FRESCO QUATA C/1,01LT</t>
        </is>
      </c>
      <c r="I1412" t="inlineStr">
        <is>
          <t>ALIMENTOS</t>
        </is>
      </c>
      <c r="J1412" t="n">
        <v>12</v>
      </c>
      <c r="K1412" t="inlineStr">
        <is>
          <t>UN</t>
        </is>
      </c>
      <c r="L1412" t="n">
        <v>366</v>
      </c>
      <c r="M1412" t="n">
        <v>30.5</v>
      </c>
      <c r="N1412" t="inlineStr">
        <is>
          <t>ALIMENTOS</t>
        </is>
      </c>
      <c r="O1412" t="inlineStr">
        <is>
          <t>05/2026</t>
        </is>
      </c>
    </row>
    <row r="1413">
      <c r="A1413" t="n">
        <v>230435</v>
      </c>
      <c r="B1413" t="n">
        <v>122</v>
      </c>
      <c r="C1413" t="inlineStr">
        <is>
          <t>Arcos</t>
        </is>
      </c>
      <c r="D1413" t="inlineStr">
        <is>
          <t xml:space="preserve">LEITERIA CABRIOLA FROMAGES DE CHEVRE LTDA </t>
        </is>
      </c>
      <c r="E1413" t="inlineStr">
        <is>
          <t>50305</t>
        </is>
      </c>
      <c r="F1413" s="550" t="n">
        <v>46147</v>
      </c>
      <c r="G1413" t="n">
        <v>23082</v>
      </c>
      <c r="H1413" t="inlineStr">
        <is>
          <t>QUEIJO DE CABRA BOURSIN EM PASTA KG</t>
        </is>
      </c>
      <c r="I1413" t="inlineStr">
        <is>
          <t>ALIMENTOS</t>
        </is>
      </c>
      <c r="J1413" t="n">
        <v>10</v>
      </c>
      <c r="K1413" t="inlineStr">
        <is>
          <t>KG</t>
        </is>
      </c>
      <c r="L1413" t="n">
        <v>819</v>
      </c>
      <c r="M1413" t="n">
        <v>81.90000000000001</v>
      </c>
      <c r="N1413" t="inlineStr">
        <is>
          <t>ALIMENTOS</t>
        </is>
      </c>
      <c r="O1413" t="inlineStr">
        <is>
          <t>05/2026</t>
        </is>
      </c>
    </row>
    <row r="1414">
      <c r="A1414" t="n">
        <v>230434</v>
      </c>
      <c r="B1414" t="n">
        <v>122</v>
      </c>
      <c r="C1414" t="inlineStr">
        <is>
          <t>Arcos</t>
        </is>
      </c>
      <c r="D1414" t="inlineStr">
        <is>
          <t>GIGIO COMÉRCIO DE PRODUTO ALIMENTICIOS LTDA</t>
        </is>
      </c>
      <c r="E1414" t="inlineStr">
        <is>
          <t>22526</t>
        </is>
      </c>
      <c r="F1414" s="550" t="n">
        <v>46149</v>
      </c>
      <c r="G1414" t="n">
        <v>25416</v>
      </c>
      <c r="H1414" t="inlineStr">
        <is>
          <t>LEITE DE AVEIA NUDE C/1L UN</t>
        </is>
      </c>
      <c r="I1414" t="inlineStr">
        <is>
          <t>ALIMENTOS</t>
        </is>
      </c>
      <c r="J1414" t="n">
        <v>24</v>
      </c>
      <c r="K1414" t="inlineStr">
        <is>
          <t>UN</t>
        </is>
      </c>
      <c r="L1414" t="n">
        <v>357.6</v>
      </c>
      <c r="M1414" t="n">
        <v>14.9</v>
      </c>
      <c r="N1414" t="inlineStr">
        <is>
          <t>BEBIDAS</t>
        </is>
      </c>
      <c r="O1414" t="inlineStr">
        <is>
          <t>05/2026</t>
        </is>
      </c>
    </row>
    <row r="1415">
      <c r="A1415" t="n">
        <v>230433</v>
      </c>
      <c r="B1415" t="n">
        <v>122</v>
      </c>
      <c r="C1415" t="inlineStr">
        <is>
          <t>Arcos</t>
        </is>
      </c>
      <c r="D1415" t="inlineStr">
        <is>
          <t xml:space="preserve">HNK BR INDUSTRIA DE BEBIDAS </t>
        </is>
      </c>
      <c r="E1415" t="inlineStr">
        <is>
          <t>211292</t>
        </is>
      </c>
      <c r="F1415" s="550" t="n">
        <v>46147</v>
      </c>
      <c r="G1415" t="n">
        <v>28955</v>
      </c>
      <c r="H1415" t="inlineStr">
        <is>
          <t>AGUA MINERAL SEM GAS MAMBA 350ML C/12</t>
        </is>
      </c>
      <c r="I1415" t="inlineStr">
        <is>
          <t>BEBIDAS</t>
        </is>
      </c>
      <c r="J1415" t="n">
        <v>40</v>
      </c>
      <c r="K1415" t="inlineStr">
        <is>
          <t>PC</t>
        </is>
      </c>
      <c r="L1415" t="n">
        <v>1641.6</v>
      </c>
      <c r="M1415" t="n">
        <v>41.04</v>
      </c>
      <c r="N1415" t="inlineStr">
        <is>
          <t>BEBIDAS</t>
        </is>
      </c>
      <c r="O1415" t="inlineStr">
        <is>
          <t>05/2026</t>
        </is>
      </c>
    </row>
    <row r="1416">
      <c r="A1416" t="n">
        <v>230433</v>
      </c>
      <c r="B1416" t="n">
        <v>122</v>
      </c>
      <c r="C1416" t="inlineStr">
        <is>
          <t>Arcos</t>
        </is>
      </c>
      <c r="D1416" t="inlineStr">
        <is>
          <t xml:space="preserve">HNK BR INDUSTRIA DE BEBIDAS </t>
        </is>
      </c>
      <c r="E1416" t="inlineStr">
        <is>
          <t>211292</t>
        </is>
      </c>
      <c r="F1416" s="550" t="n">
        <v>46147</v>
      </c>
      <c r="G1416" t="n">
        <v>28954</v>
      </c>
      <c r="H1416" t="inlineStr">
        <is>
          <t>AGUA MINERAL COM GAS MAMBA 350ML C/12</t>
        </is>
      </c>
      <c r="I1416" t="inlineStr">
        <is>
          <t>BEBIDAS</t>
        </is>
      </c>
      <c r="J1416" t="n">
        <v>20</v>
      </c>
      <c r="K1416" t="inlineStr">
        <is>
          <t>PC</t>
        </is>
      </c>
      <c r="L1416" t="n">
        <v>903</v>
      </c>
      <c r="M1416" t="n">
        <v>45.15</v>
      </c>
      <c r="N1416" t="inlineStr">
        <is>
          <t>BEBIDAS</t>
        </is>
      </c>
      <c r="O1416" t="inlineStr">
        <is>
          <t>05/2026</t>
        </is>
      </c>
    </row>
    <row r="1417">
      <c r="A1417" t="n">
        <v>230432</v>
      </c>
      <c r="B1417" t="n">
        <v>122</v>
      </c>
      <c r="C1417" t="inlineStr">
        <is>
          <t>Arcos</t>
        </is>
      </c>
      <c r="D1417" t="inlineStr">
        <is>
          <t>NA MORADA INDÚSTRIA E COMÉRCIO LTDA</t>
        </is>
      </c>
      <c r="E1417" t="inlineStr">
        <is>
          <t>294158</t>
        </is>
      </c>
      <c r="F1417" s="550" t="n">
        <v>46147</v>
      </c>
      <c r="G1417" t="n">
        <v>19370</v>
      </c>
      <c r="H1417" t="inlineStr">
        <is>
          <t>QUEIJO CAMEMBERT SERRA DAS ANTAS CX 1,680KG C/12 DE 140G KG</t>
        </is>
      </c>
      <c r="I1417" t="inlineStr">
        <is>
          <t>ALIMENTOS</t>
        </is>
      </c>
      <c r="J1417" t="n">
        <v>11.92</v>
      </c>
      <c r="K1417" t="inlineStr">
        <is>
          <t>KG</t>
        </is>
      </c>
      <c r="L1417" t="n">
        <v>1206.3</v>
      </c>
      <c r="M1417" t="n">
        <v>101.199664</v>
      </c>
      <c r="N1417" t="inlineStr">
        <is>
          <t>ALIMENTOS</t>
        </is>
      </c>
      <c r="O1417" t="inlineStr">
        <is>
          <t>05/2026</t>
        </is>
      </c>
    </row>
    <row r="1418">
      <c r="A1418" t="n">
        <v>230431</v>
      </c>
      <c r="B1418" t="n">
        <v>122</v>
      </c>
      <c r="C1418" t="inlineStr">
        <is>
          <t>Arcos</t>
        </is>
      </c>
      <c r="D1418" t="inlineStr">
        <is>
          <t>DISTRIBUIDORA E IMPORTADORA IRMAOS AVELINO LTDA</t>
        </is>
      </c>
      <c r="E1418" t="inlineStr">
        <is>
          <t>472095</t>
        </is>
      </c>
      <c r="F1418" s="550" t="n">
        <v>46148</v>
      </c>
      <c r="G1418" t="n">
        <v>19439</v>
      </c>
      <c r="H1418" t="inlineStr">
        <is>
          <t>CREAM CHEESE DANUBIO C/1KG</t>
        </is>
      </c>
      <c r="I1418" t="inlineStr">
        <is>
          <t>ALIMENTOS</t>
        </is>
      </c>
      <c r="J1418" t="n">
        <v>6</v>
      </c>
      <c r="K1418" t="inlineStr">
        <is>
          <t>PC</t>
        </is>
      </c>
      <c r="L1418" t="n">
        <v>185.46</v>
      </c>
      <c r="M1418" t="n">
        <v>30.91</v>
      </c>
      <c r="N1418" t="inlineStr">
        <is>
          <t>ALIMENTOS</t>
        </is>
      </c>
      <c r="O1418" t="inlineStr">
        <is>
          <t>05/2026</t>
        </is>
      </c>
    </row>
    <row r="1419">
      <c r="A1419" t="n">
        <v>230431</v>
      </c>
      <c r="B1419" t="n">
        <v>122</v>
      </c>
      <c r="C1419" t="inlineStr">
        <is>
          <t>Arcos</t>
        </is>
      </c>
      <c r="D1419" t="inlineStr">
        <is>
          <t>DISTRIBUIDORA E IMPORTADORA IRMAOS AVELINO LTDA</t>
        </is>
      </c>
      <c r="E1419" t="inlineStr">
        <is>
          <t>472095</t>
        </is>
      </c>
      <c r="F1419" s="550" t="n">
        <v>46148</v>
      </c>
      <c r="G1419" t="n">
        <v>19401</v>
      </c>
      <c r="H1419" t="inlineStr">
        <is>
          <t>MANTEIGA SEM SAL SCALA KG</t>
        </is>
      </c>
      <c r="I1419" t="inlineStr">
        <is>
          <t>ALIMENTOS</t>
        </is>
      </c>
      <c r="J1419" t="n">
        <v>2</v>
      </c>
      <c r="K1419" t="inlineStr">
        <is>
          <t>PT</t>
        </is>
      </c>
      <c r="L1419" t="n">
        <v>377.1</v>
      </c>
      <c r="M1419" t="n">
        <v>188.55</v>
      </c>
      <c r="N1419" t="inlineStr">
        <is>
          <t>ALIMENTOS</t>
        </is>
      </c>
      <c r="O1419" t="inlineStr">
        <is>
          <t>05/2026</t>
        </is>
      </c>
    </row>
    <row r="1420">
      <c r="A1420" t="n">
        <v>230430</v>
      </c>
      <c r="B1420" t="n">
        <v>122</v>
      </c>
      <c r="C1420" t="inlineStr">
        <is>
          <t>Arcos</t>
        </is>
      </c>
      <c r="D1420" t="inlineStr">
        <is>
          <t>MONTE ALTO ALIMENTOS LTDA</t>
        </is>
      </c>
      <c r="E1420" t="inlineStr">
        <is>
          <t>179989</t>
        </is>
      </c>
      <c r="F1420" s="550" t="n">
        <v>46147</v>
      </c>
      <c r="G1420" t="n">
        <v>26592</v>
      </c>
      <c r="H1420" t="inlineStr">
        <is>
          <t>HAMBURGUER BOVINO FREDDI PORCIONADO EM 50G KG 60% ACEM 40% PEITO BOVINO ARCOS</t>
        </is>
      </c>
      <c r="I1420" t="inlineStr">
        <is>
          <t>ALIMENTOS</t>
        </is>
      </c>
      <c r="J1420" t="n">
        <v>30.06</v>
      </c>
      <c r="K1420" t="inlineStr">
        <is>
          <t>KG</t>
        </is>
      </c>
      <c r="L1420" t="n">
        <v>1112.22</v>
      </c>
      <c r="M1420" t="n">
        <v>37</v>
      </c>
      <c r="N1420" t="inlineStr">
        <is>
          <t>ALIMENTOS</t>
        </is>
      </c>
      <c r="O1420" t="inlineStr">
        <is>
          <t>05/2026</t>
        </is>
      </c>
    </row>
    <row r="1421">
      <c r="A1421" t="n">
        <v>230429</v>
      </c>
      <c r="B1421" t="n">
        <v>122</v>
      </c>
      <c r="C1421" t="inlineStr">
        <is>
          <t>Arcos</t>
        </is>
      </c>
      <c r="D1421" t="inlineStr">
        <is>
          <t xml:space="preserve">CAROLINA AMANCIO </t>
        </is>
      </c>
      <c r="E1421" t="inlineStr">
        <is>
          <t>287</t>
        </is>
      </c>
      <c r="F1421" s="550" t="n">
        <v>46148</v>
      </c>
      <c r="G1421" t="n">
        <v>26880</v>
      </c>
      <c r="H1421" t="inlineStr">
        <is>
          <t xml:space="preserve">ESFERA DE CHOCOLATE BRANCO PINTADA NA COR VERMELHA APROX 5G UN </t>
        </is>
      </c>
      <c r="I1421" t="inlineStr">
        <is>
          <t>ALIMENTOS</t>
        </is>
      </c>
      <c r="J1421" t="n">
        <v>300</v>
      </c>
      <c r="K1421" t="inlineStr">
        <is>
          <t>UN</t>
        </is>
      </c>
      <c r="L1421" t="n">
        <v>750</v>
      </c>
      <c r="M1421" t="n">
        <v>2.5</v>
      </c>
      <c r="N1421" t="inlineStr">
        <is>
          <t>ALIMENTOS</t>
        </is>
      </c>
      <c r="O1421" t="inlineStr">
        <is>
          <t>05/2026</t>
        </is>
      </c>
    </row>
    <row r="1422">
      <c r="A1422" t="n">
        <v>230428</v>
      </c>
      <c r="B1422" t="n">
        <v>122</v>
      </c>
      <c r="C1422" t="inlineStr">
        <is>
          <t>Arcos</t>
        </is>
      </c>
      <c r="D1422" t="inlineStr">
        <is>
          <t>MARIO PEDRO FELICIANO - HORTIFRUTI</t>
        </is>
      </c>
      <c r="E1422" t="inlineStr">
        <is>
          <t>475688</t>
        </is>
      </c>
      <c r="F1422" s="550" t="n">
        <v>46144</v>
      </c>
      <c r="G1422" t="n">
        <v>19632</v>
      </c>
      <c r="H1422" t="inlineStr">
        <is>
          <t>BETERRABA KG</t>
        </is>
      </c>
      <c r="I1422" t="inlineStr">
        <is>
          <t>ALIMENTOS</t>
        </is>
      </c>
      <c r="J1422" t="n">
        <v>4</v>
      </c>
      <c r="K1422" t="inlineStr">
        <is>
          <t>KG</t>
        </is>
      </c>
      <c r="L1422" t="n">
        <v>22.04</v>
      </c>
      <c r="M1422" t="n">
        <v>5.51</v>
      </c>
      <c r="N1422" t="inlineStr">
        <is>
          <t>ALIMENTOS</t>
        </is>
      </c>
      <c r="O1422" t="inlineStr">
        <is>
          <t>05/2026</t>
        </is>
      </c>
    </row>
    <row r="1423">
      <c r="A1423" t="n">
        <v>230428</v>
      </c>
      <c r="B1423" t="n">
        <v>122</v>
      </c>
      <c r="C1423" t="inlineStr">
        <is>
          <t>Arcos</t>
        </is>
      </c>
      <c r="D1423" t="inlineStr">
        <is>
          <t>MARIO PEDRO FELICIANO - HORTIFRUTI</t>
        </is>
      </c>
      <c r="E1423" t="inlineStr">
        <is>
          <t>475688</t>
        </is>
      </c>
      <c r="F1423" s="550" t="n">
        <v>46144</v>
      </c>
      <c r="G1423" t="n">
        <v>19621</v>
      </c>
      <c r="H1423" t="inlineStr">
        <is>
          <t>CENOURA KG</t>
        </is>
      </c>
      <c r="I1423" t="inlineStr">
        <is>
          <t>ALIMENTOS</t>
        </is>
      </c>
      <c r="J1423" t="n">
        <v>6</v>
      </c>
      <c r="K1423" t="inlineStr">
        <is>
          <t>KG</t>
        </is>
      </c>
      <c r="L1423" t="n">
        <v>47.82</v>
      </c>
      <c r="M1423" t="n">
        <v>7.97</v>
      </c>
      <c r="N1423" t="inlineStr">
        <is>
          <t>ALIMENTOS</t>
        </is>
      </c>
      <c r="O1423" t="inlineStr">
        <is>
          <t>05/2026</t>
        </is>
      </c>
    </row>
    <row r="1424">
      <c r="A1424" t="n">
        <v>230428</v>
      </c>
      <c r="B1424" t="n">
        <v>122</v>
      </c>
      <c r="C1424" t="inlineStr">
        <is>
          <t>Arcos</t>
        </is>
      </c>
      <c r="D1424" t="inlineStr">
        <is>
          <t>MARIO PEDRO FELICIANO - HORTIFRUTI</t>
        </is>
      </c>
      <c r="E1424" t="inlineStr">
        <is>
          <t>475688</t>
        </is>
      </c>
      <c r="F1424" s="550" t="n">
        <v>46144</v>
      </c>
      <c r="G1424" t="n">
        <v>23113</v>
      </c>
      <c r="H1424" t="inlineStr">
        <is>
          <t>SALSA KG</t>
        </is>
      </c>
      <c r="I1424" t="inlineStr">
        <is>
          <t>ALIMENTOS</t>
        </is>
      </c>
      <c r="J1424" t="n">
        <v>4.2</v>
      </c>
      <c r="K1424" t="inlineStr">
        <is>
          <t>KG</t>
        </is>
      </c>
      <c r="L1424" t="n">
        <v>60.9</v>
      </c>
      <c r="M1424" t="n">
        <v>14.5</v>
      </c>
      <c r="N1424" t="inlineStr">
        <is>
          <t>ALIMENTOS</t>
        </is>
      </c>
      <c r="O1424" t="inlineStr">
        <is>
          <t>05/2026</t>
        </is>
      </c>
    </row>
    <row r="1425">
      <c r="A1425" t="n">
        <v>230428</v>
      </c>
      <c r="B1425" t="n">
        <v>122</v>
      </c>
      <c r="C1425" t="inlineStr">
        <is>
          <t>Arcos</t>
        </is>
      </c>
      <c r="D1425" t="inlineStr">
        <is>
          <t>MARIO PEDRO FELICIANO - HORTIFRUTI</t>
        </is>
      </c>
      <c r="E1425" t="inlineStr">
        <is>
          <t>475688</t>
        </is>
      </c>
      <c r="F1425" s="550" t="n">
        <v>46144</v>
      </c>
      <c r="G1425" t="n">
        <v>24083</v>
      </c>
      <c r="H1425" t="inlineStr">
        <is>
          <t>BATATA ASTERIX GRAUDA NOIVA KG</t>
        </is>
      </c>
      <c r="I1425" t="inlineStr">
        <is>
          <t>ALIMENTOS</t>
        </is>
      </c>
      <c r="J1425" t="n">
        <v>50</v>
      </c>
      <c r="K1425" t="inlineStr">
        <is>
          <t>KG</t>
        </is>
      </c>
      <c r="L1425" t="n">
        <v>272</v>
      </c>
      <c r="M1425" t="n">
        <v>5.44</v>
      </c>
      <c r="N1425" t="inlineStr">
        <is>
          <t>ALIMENTOS</t>
        </is>
      </c>
      <c r="O1425" t="inlineStr">
        <is>
          <t>05/2026</t>
        </is>
      </c>
    </row>
    <row r="1426">
      <c r="A1426" t="n">
        <v>230427</v>
      </c>
      <c r="B1426" t="n">
        <v>122</v>
      </c>
      <c r="C1426" t="inlineStr">
        <is>
          <t>Arcos</t>
        </is>
      </c>
      <c r="D1426" t="inlineStr">
        <is>
          <t>CECILIA TSUYACO ARAKI SILVA LTDA</t>
        </is>
      </c>
      <c r="E1426" t="inlineStr">
        <is>
          <t>391143</t>
        </is>
      </c>
      <c r="F1426" s="550" t="n">
        <v>46143</v>
      </c>
      <c r="G1426" t="n">
        <v>19503</v>
      </c>
      <c r="H1426" t="inlineStr">
        <is>
          <t>ALFACE CRESPA KG</t>
        </is>
      </c>
      <c r="I1426" t="inlineStr">
        <is>
          <t>ALIMENTOS</t>
        </is>
      </c>
      <c r="J1426" t="n">
        <v>0.6</v>
      </c>
      <c r="K1426" t="inlineStr">
        <is>
          <t>KG</t>
        </is>
      </c>
      <c r="L1426" t="n">
        <v>5.52</v>
      </c>
      <c r="M1426" t="n">
        <v>9.199999999999999</v>
      </c>
      <c r="N1426" t="inlineStr">
        <is>
          <t>ALIMENTOS</t>
        </is>
      </c>
      <c r="O1426" t="inlineStr">
        <is>
          <t>05/2026</t>
        </is>
      </c>
    </row>
    <row r="1427">
      <c r="A1427" t="n">
        <v>230427</v>
      </c>
      <c r="B1427" t="n">
        <v>122</v>
      </c>
      <c r="C1427" t="inlineStr">
        <is>
          <t>Arcos</t>
        </is>
      </c>
      <c r="D1427" t="inlineStr">
        <is>
          <t>CECILIA TSUYACO ARAKI SILVA LTDA</t>
        </is>
      </c>
      <c r="E1427" t="inlineStr">
        <is>
          <t>391143</t>
        </is>
      </c>
      <c r="F1427" s="550" t="n">
        <v>46143</v>
      </c>
      <c r="G1427" t="n">
        <v>19575</v>
      </c>
      <c r="H1427" t="inlineStr">
        <is>
          <t>PIMENTA DE CHEIRO VERDE KG</t>
        </is>
      </c>
      <c r="I1427" t="inlineStr">
        <is>
          <t>ALIMENTOS</t>
        </is>
      </c>
      <c r="J1427" t="n">
        <v>0.3</v>
      </c>
      <c r="K1427" t="inlineStr">
        <is>
          <t>KG</t>
        </is>
      </c>
      <c r="L1427" t="n">
        <v>9</v>
      </c>
      <c r="M1427" t="n">
        <v>30</v>
      </c>
      <c r="N1427" t="inlineStr">
        <is>
          <t>ALIMENTOS</t>
        </is>
      </c>
      <c r="O1427" t="inlineStr">
        <is>
          <t>05/2026</t>
        </is>
      </c>
    </row>
    <row r="1428">
      <c r="A1428" t="n">
        <v>230427</v>
      </c>
      <c r="B1428" t="n">
        <v>122</v>
      </c>
      <c r="C1428" t="inlineStr">
        <is>
          <t>Arcos</t>
        </is>
      </c>
      <c r="D1428" t="inlineStr">
        <is>
          <t>CECILIA TSUYACO ARAKI SILVA LTDA</t>
        </is>
      </c>
      <c r="E1428" t="inlineStr">
        <is>
          <t>391143</t>
        </is>
      </c>
      <c r="F1428" s="550" t="n">
        <v>46143</v>
      </c>
      <c r="G1428" t="n">
        <v>23361</v>
      </c>
      <c r="H1428" t="inlineStr">
        <is>
          <t>LARANJA PERA KG</t>
        </is>
      </c>
      <c r="I1428" t="inlineStr">
        <is>
          <t>ALIMENTOS</t>
        </is>
      </c>
      <c r="J1428" t="n">
        <v>20</v>
      </c>
      <c r="K1428" t="inlineStr">
        <is>
          <t>KG</t>
        </is>
      </c>
      <c r="L1428" t="n">
        <v>59.4</v>
      </c>
      <c r="M1428" t="n">
        <v>2.97</v>
      </c>
      <c r="N1428" t="inlineStr">
        <is>
          <t>ALIMENTOS</t>
        </is>
      </c>
      <c r="O1428" t="inlineStr">
        <is>
          <t>05/2026</t>
        </is>
      </c>
    </row>
    <row r="1429">
      <c r="A1429" t="n">
        <v>230427</v>
      </c>
      <c r="B1429" t="n">
        <v>122</v>
      </c>
      <c r="C1429" t="inlineStr">
        <is>
          <t>Arcos</t>
        </is>
      </c>
      <c r="D1429" t="inlineStr">
        <is>
          <t>CECILIA TSUYACO ARAKI SILVA LTDA</t>
        </is>
      </c>
      <c r="E1429" t="inlineStr">
        <is>
          <t>391143</t>
        </is>
      </c>
      <c r="F1429" s="550" t="n">
        <v>46143</v>
      </c>
      <c r="G1429" t="n">
        <v>23390</v>
      </c>
      <c r="H1429" t="inlineStr">
        <is>
          <t>BANANA DA TERRA KG</t>
        </is>
      </c>
      <c r="I1429" t="inlineStr">
        <is>
          <t>ALIMENTOS</t>
        </is>
      </c>
      <c r="J1429" t="n">
        <v>6</v>
      </c>
      <c r="K1429" t="inlineStr">
        <is>
          <t>KG</t>
        </is>
      </c>
      <c r="L1429" t="n">
        <v>48</v>
      </c>
      <c r="M1429" t="n">
        <v>8</v>
      </c>
      <c r="N1429" t="inlineStr">
        <is>
          <t>ALIMENTOS</t>
        </is>
      </c>
      <c r="O1429" t="inlineStr">
        <is>
          <t>05/2026</t>
        </is>
      </c>
    </row>
    <row r="1430">
      <c r="A1430" t="n">
        <v>230427</v>
      </c>
      <c r="B1430" t="n">
        <v>122</v>
      </c>
      <c r="C1430" t="inlineStr">
        <is>
          <t>Arcos</t>
        </is>
      </c>
      <c r="D1430" t="inlineStr">
        <is>
          <t>CECILIA TSUYACO ARAKI SILVA LTDA</t>
        </is>
      </c>
      <c r="E1430" t="inlineStr">
        <is>
          <t>391143</t>
        </is>
      </c>
      <c r="F1430" s="550" t="n">
        <v>46143</v>
      </c>
      <c r="G1430" t="n">
        <v>19480</v>
      </c>
      <c r="H1430" t="inlineStr">
        <is>
          <t>HORTELA HIDROPONICA KG</t>
        </is>
      </c>
      <c r="I1430" t="inlineStr">
        <is>
          <t>ALIMENTOS</t>
        </is>
      </c>
      <c r="J1430" t="n">
        <v>2.5</v>
      </c>
      <c r="K1430" t="inlineStr">
        <is>
          <t>KG</t>
        </is>
      </c>
      <c r="L1430" t="n">
        <v>42.5</v>
      </c>
      <c r="M1430" t="n">
        <v>17</v>
      </c>
      <c r="N1430" t="inlineStr">
        <is>
          <t>ALIMENTOS</t>
        </is>
      </c>
      <c r="O1430" t="inlineStr">
        <is>
          <t>05/2026</t>
        </is>
      </c>
    </row>
    <row r="1431">
      <c r="A1431" t="n">
        <v>230427</v>
      </c>
      <c r="B1431" t="n">
        <v>122</v>
      </c>
      <c r="C1431" t="inlineStr">
        <is>
          <t>Arcos</t>
        </is>
      </c>
      <c r="D1431" t="inlineStr">
        <is>
          <t>CECILIA TSUYACO ARAKI SILVA LTDA</t>
        </is>
      </c>
      <c r="E1431" t="inlineStr">
        <is>
          <t>391143</t>
        </is>
      </c>
      <c r="F1431" s="550" t="n">
        <v>46143</v>
      </c>
      <c r="G1431" t="n">
        <v>19552</v>
      </c>
      <c r="H1431" t="inlineStr">
        <is>
          <t>REPOLHO ROXO KG</t>
        </is>
      </c>
      <c r="I1431" t="inlineStr">
        <is>
          <t>ALIMENTOS</t>
        </is>
      </c>
      <c r="J1431" t="n">
        <v>30</v>
      </c>
      <c r="K1431" t="inlineStr">
        <is>
          <t>KG</t>
        </is>
      </c>
      <c r="L1431" t="n">
        <v>225</v>
      </c>
      <c r="M1431" t="n">
        <v>7.5</v>
      </c>
      <c r="N1431" t="inlineStr">
        <is>
          <t>ALIMENTOS</t>
        </is>
      </c>
      <c r="O1431" t="inlineStr">
        <is>
          <t>05/2026</t>
        </is>
      </c>
    </row>
    <row r="1432">
      <c r="A1432" t="n">
        <v>230427</v>
      </c>
      <c r="B1432" t="n">
        <v>122</v>
      </c>
      <c r="C1432" t="inlineStr">
        <is>
          <t>Arcos</t>
        </is>
      </c>
      <c r="D1432" t="inlineStr">
        <is>
          <t>CECILIA TSUYACO ARAKI SILVA LTDA</t>
        </is>
      </c>
      <c r="E1432" t="inlineStr">
        <is>
          <t>391143</t>
        </is>
      </c>
      <c r="F1432" s="550" t="n">
        <v>46143</v>
      </c>
      <c r="G1432" t="n">
        <v>19647</v>
      </c>
      <c r="H1432" t="inlineStr">
        <is>
          <t>ALHO PORO KG</t>
        </is>
      </c>
      <c r="I1432" t="inlineStr">
        <is>
          <t>ALIMENTOS</t>
        </is>
      </c>
      <c r="J1432" t="n">
        <v>1</v>
      </c>
      <c r="K1432" t="inlineStr">
        <is>
          <t>KG</t>
        </is>
      </c>
      <c r="L1432" t="n">
        <v>15</v>
      </c>
      <c r="M1432" t="n">
        <v>15</v>
      </c>
      <c r="N1432" t="inlineStr">
        <is>
          <t>ALIMENTOS</t>
        </is>
      </c>
      <c r="O1432" t="inlineStr">
        <is>
          <t>05/2026</t>
        </is>
      </c>
    </row>
    <row r="1433">
      <c r="A1433" t="n">
        <v>230427</v>
      </c>
      <c r="B1433" t="n">
        <v>122</v>
      </c>
      <c r="C1433" t="inlineStr">
        <is>
          <t>Arcos</t>
        </is>
      </c>
      <c r="D1433" t="inlineStr">
        <is>
          <t>CECILIA TSUYACO ARAKI SILVA LTDA</t>
        </is>
      </c>
      <c r="E1433" t="inlineStr">
        <is>
          <t>391143</t>
        </is>
      </c>
      <c r="F1433" s="550" t="n">
        <v>46143</v>
      </c>
      <c r="G1433" t="n">
        <v>24037</v>
      </c>
      <c r="H1433" t="inlineStr">
        <is>
          <t>ALHO TRITURADO FRITO</t>
        </is>
      </c>
      <c r="I1433" t="inlineStr">
        <is>
          <t>ALIMENTOS</t>
        </is>
      </c>
      <c r="J1433" t="n">
        <v>3</v>
      </c>
      <c r="K1433" t="inlineStr">
        <is>
          <t>KG</t>
        </is>
      </c>
      <c r="L1433" t="n">
        <v>54</v>
      </c>
      <c r="M1433" t="n">
        <v>18</v>
      </c>
      <c r="N1433" t="inlineStr">
        <is>
          <t>ALIMENTOS</t>
        </is>
      </c>
      <c r="O1433" t="inlineStr">
        <is>
          <t>05/2026</t>
        </is>
      </c>
    </row>
    <row r="1434">
      <c r="A1434" t="n">
        <v>230427</v>
      </c>
      <c r="B1434" t="n">
        <v>122</v>
      </c>
      <c r="C1434" t="inlineStr">
        <is>
          <t>Arcos</t>
        </is>
      </c>
      <c r="D1434" t="inlineStr">
        <is>
          <t>CECILIA TSUYACO ARAKI SILVA LTDA</t>
        </is>
      </c>
      <c r="E1434" t="inlineStr">
        <is>
          <t>391143</t>
        </is>
      </c>
      <c r="F1434" s="550" t="n">
        <v>46143</v>
      </c>
      <c r="G1434" t="n">
        <v>19846</v>
      </c>
      <c r="H1434" t="inlineStr">
        <is>
          <t>BROTO DE MOYASHI GRANEL KG</t>
        </is>
      </c>
      <c r="I1434" t="inlineStr">
        <is>
          <t>ALIMENTOS</t>
        </is>
      </c>
      <c r="J1434" t="n">
        <v>0.5</v>
      </c>
      <c r="K1434" t="inlineStr">
        <is>
          <t>KG</t>
        </is>
      </c>
      <c r="L1434" t="n">
        <v>10.5</v>
      </c>
      <c r="M1434" t="n">
        <v>21</v>
      </c>
      <c r="N1434" t="inlineStr">
        <is>
          <t>ALIMENTOS</t>
        </is>
      </c>
      <c r="O1434" t="inlineStr">
        <is>
          <t>05/2026</t>
        </is>
      </c>
    </row>
    <row r="1435">
      <c r="A1435" t="n">
        <v>230427</v>
      </c>
      <c r="B1435" t="n">
        <v>122</v>
      </c>
      <c r="C1435" t="inlineStr">
        <is>
          <t>Arcos</t>
        </is>
      </c>
      <c r="D1435" t="inlineStr">
        <is>
          <t>CECILIA TSUYACO ARAKI SILVA LTDA</t>
        </is>
      </c>
      <c r="E1435" t="inlineStr">
        <is>
          <t>391143</t>
        </is>
      </c>
      <c r="F1435" s="550" t="n">
        <v>46143</v>
      </c>
      <c r="G1435" t="n">
        <v>25647</v>
      </c>
      <c r="H1435" t="inlineStr">
        <is>
          <t>ACELGA BOK CHOY KG</t>
        </is>
      </c>
      <c r="I1435" t="inlineStr">
        <is>
          <t>ALIMENTOS</t>
        </is>
      </c>
      <c r="J1435" t="n">
        <v>1.5</v>
      </c>
      <c r="K1435" t="inlineStr">
        <is>
          <t>KG</t>
        </is>
      </c>
      <c r="L1435" t="n">
        <v>30</v>
      </c>
      <c r="M1435" t="n">
        <v>20</v>
      </c>
      <c r="N1435" t="inlineStr">
        <is>
          <t>ALIMENTOS</t>
        </is>
      </c>
      <c r="O1435" t="inlineStr">
        <is>
          <t>05/2026</t>
        </is>
      </c>
    </row>
    <row r="1436">
      <c r="A1436" t="n">
        <v>230427</v>
      </c>
      <c r="B1436" t="n">
        <v>122</v>
      </c>
      <c r="C1436" t="inlineStr">
        <is>
          <t>Arcos</t>
        </is>
      </c>
      <c r="D1436" t="inlineStr">
        <is>
          <t>CECILIA TSUYACO ARAKI SILVA LTDA</t>
        </is>
      </c>
      <c r="E1436" t="inlineStr">
        <is>
          <t>391143</t>
        </is>
      </c>
      <c r="F1436" s="550" t="n">
        <v>46143</v>
      </c>
      <c r="G1436" t="n">
        <v>19751</v>
      </c>
      <c r="H1436" t="inlineStr">
        <is>
          <t>LIMAO SICILIANO KG</t>
        </is>
      </c>
      <c r="I1436" t="inlineStr">
        <is>
          <t>ALIMENTOS</t>
        </is>
      </c>
      <c r="J1436" t="n">
        <v>7</v>
      </c>
      <c r="K1436" t="inlineStr">
        <is>
          <t>KG</t>
        </is>
      </c>
      <c r="L1436" t="n">
        <v>65.8</v>
      </c>
      <c r="M1436" t="n">
        <v>9.4</v>
      </c>
      <c r="N1436" t="inlineStr">
        <is>
          <t>ALIMENTOS</t>
        </is>
      </c>
      <c r="O1436" t="inlineStr">
        <is>
          <t>05/2026</t>
        </is>
      </c>
    </row>
    <row r="1437">
      <c r="A1437" t="n">
        <v>230427</v>
      </c>
      <c r="B1437" t="n">
        <v>122</v>
      </c>
      <c r="C1437" t="inlineStr">
        <is>
          <t>Arcos</t>
        </is>
      </c>
      <c r="D1437" t="inlineStr">
        <is>
          <t>CECILIA TSUYACO ARAKI SILVA LTDA</t>
        </is>
      </c>
      <c r="E1437" t="inlineStr">
        <is>
          <t>391143</t>
        </is>
      </c>
      <c r="F1437" s="550" t="n">
        <v>46143</v>
      </c>
      <c r="G1437" t="n">
        <v>24509</v>
      </c>
      <c r="H1437" t="inlineStr">
        <is>
          <t>CEBOLA BRANCA KG</t>
        </is>
      </c>
      <c r="I1437" t="inlineStr">
        <is>
          <t>ALIMENTOS</t>
        </is>
      </c>
      <c r="J1437" t="n">
        <v>20</v>
      </c>
      <c r="K1437" t="inlineStr">
        <is>
          <t>KG</t>
        </is>
      </c>
      <c r="L1437" t="n">
        <v>80</v>
      </c>
      <c r="M1437" t="n">
        <v>4</v>
      </c>
      <c r="N1437" t="inlineStr">
        <is>
          <t>ALIMENTOS</t>
        </is>
      </c>
      <c r="O1437" t="inlineStr">
        <is>
          <t>05/2026</t>
        </is>
      </c>
    </row>
    <row r="1438">
      <c r="A1438" t="n">
        <v>230427</v>
      </c>
      <c r="B1438" t="n">
        <v>122</v>
      </c>
      <c r="C1438" t="inlineStr">
        <is>
          <t>Arcos</t>
        </is>
      </c>
      <c r="D1438" t="inlineStr">
        <is>
          <t>CECILIA TSUYACO ARAKI SILVA LTDA</t>
        </is>
      </c>
      <c r="E1438" t="inlineStr">
        <is>
          <t>391143</t>
        </is>
      </c>
      <c r="F1438" s="550" t="n">
        <v>46143</v>
      </c>
      <c r="G1438" t="n">
        <v>23359</v>
      </c>
      <c r="H1438" t="inlineStr">
        <is>
          <t>LIMAO TAHITI KG</t>
        </is>
      </c>
      <c r="I1438" t="inlineStr">
        <is>
          <t>ALIMENTOS</t>
        </is>
      </c>
      <c r="J1438" t="n">
        <v>12</v>
      </c>
      <c r="K1438" t="inlineStr">
        <is>
          <t>KG</t>
        </is>
      </c>
      <c r="L1438" t="n">
        <v>25.2</v>
      </c>
      <c r="M1438" t="n">
        <v>2.1</v>
      </c>
      <c r="N1438" t="inlineStr">
        <is>
          <t>ALIMENTOS</t>
        </is>
      </c>
      <c r="O1438" t="inlineStr">
        <is>
          <t>05/2026</t>
        </is>
      </c>
    </row>
    <row r="1439">
      <c r="A1439" t="n">
        <v>230427</v>
      </c>
      <c r="B1439" t="n">
        <v>122</v>
      </c>
      <c r="C1439" t="inlineStr">
        <is>
          <t>Arcos</t>
        </is>
      </c>
      <c r="D1439" t="inlineStr">
        <is>
          <t>CECILIA TSUYACO ARAKI SILVA LTDA</t>
        </is>
      </c>
      <c r="E1439" t="inlineStr">
        <is>
          <t>391143</t>
        </is>
      </c>
      <c r="F1439" s="550" t="n">
        <v>46143</v>
      </c>
      <c r="G1439" t="n">
        <v>17061</v>
      </c>
      <c r="H1439" t="inlineStr">
        <is>
          <t>SALVIA KG</t>
        </is>
      </c>
      <c r="I1439" t="inlineStr">
        <is>
          <t>ALIMENTOS</t>
        </is>
      </c>
      <c r="J1439" t="n">
        <v>1</v>
      </c>
      <c r="K1439" t="inlineStr">
        <is>
          <t>KG</t>
        </is>
      </c>
      <c r="L1439" t="n">
        <v>95</v>
      </c>
      <c r="M1439" t="n">
        <v>95</v>
      </c>
      <c r="N1439" t="inlineStr">
        <is>
          <t>ALIMENTOS</t>
        </is>
      </c>
      <c r="O1439" t="inlineStr">
        <is>
          <t>05/2026</t>
        </is>
      </c>
    </row>
    <row r="1440">
      <c r="A1440" t="n">
        <v>230427</v>
      </c>
      <c r="B1440" t="n">
        <v>122</v>
      </c>
      <c r="C1440" t="inlineStr">
        <is>
          <t>Arcos</t>
        </is>
      </c>
      <c r="D1440" t="inlineStr">
        <is>
          <t>CECILIA TSUYACO ARAKI SILVA LTDA</t>
        </is>
      </c>
      <c r="E1440" t="inlineStr">
        <is>
          <t>391143</t>
        </is>
      </c>
      <c r="F1440" s="550" t="n">
        <v>46143</v>
      </c>
      <c r="G1440" t="n">
        <v>19505</v>
      </c>
      <c r="H1440" t="inlineStr">
        <is>
          <t>ALFACE AMERICANA KG</t>
        </is>
      </c>
      <c r="I1440" t="inlineStr">
        <is>
          <t>ALIMENTOS</t>
        </is>
      </c>
      <c r="J1440" t="n">
        <v>0.6</v>
      </c>
      <c r="K1440" t="inlineStr">
        <is>
          <t>KG</t>
        </is>
      </c>
      <c r="L1440" t="n">
        <v>5.7</v>
      </c>
      <c r="M1440" t="n">
        <v>9.5</v>
      </c>
      <c r="N1440" t="inlineStr">
        <is>
          <t>ALIMENTOS</t>
        </is>
      </c>
      <c r="O1440" t="inlineStr">
        <is>
          <t>05/2026</t>
        </is>
      </c>
    </row>
    <row r="1441">
      <c r="A1441" t="n">
        <v>230427</v>
      </c>
      <c r="B1441" t="n">
        <v>122</v>
      </c>
      <c r="C1441" t="inlineStr">
        <is>
          <t>Arcos</t>
        </is>
      </c>
      <c r="D1441" t="inlineStr">
        <is>
          <t>CECILIA TSUYACO ARAKI SILVA LTDA</t>
        </is>
      </c>
      <c r="E1441" t="inlineStr">
        <is>
          <t>391143</t>
        </is>
      </c>
      <c r="F1441" s="550" t="n">
        <v>46143</v>
      </c>
      <c r="G1441" t="n">
        <v>19472</v>
      </c>
      <c r="H1441" t="inlineStr">
        <is>
          <t>RUCULA KG</t>
        </is>
      </c>
      <c r="I1441" t="inlineStr">
        <is>
          <t>ALIMENTOS</t>
        </is>
      </c>
      <c r="J1441" t="n">
        <v>1</v>
      </c>
      <c r="K1441" t="inlineStr">
        <is>
          <t>KG</t>
        </is>
      </c>
      <c r="L1441" t="n">
        <v>17</v>
      </c>
      <c r="M1441" t="n">
        <v>17</v>
      </c>
      <c r="N1441" t="inlineStr">
        <is>
          <t>ALIMENTOS</t>
        </is>
      </c>
      <c r="O1441" t="inlineStr">
        <is>
          <t>05/2026</t>
        </is>
      </c>
    </row>
    <row r="1442">
      <c r="A1442" t="n">
        <v>230427</v>
      </c>
      <c r="B1442" t="n">
        <v>122</v>
      </c>
      <c r="C1442" t="inlineStr">
        <is>
          <t>Arcos</t>
        </is>
      </c>
      <c r="D1442" t="inlineStr">
        <is>
          <t>CECILIA TSUYACO ARAKI SILVA LTDA</t>
        </is>
      </c>
      <c r="E1442" t="inlineStr">
        <is>
          <t>391143</t>
        </is>
      </c>
      <c r="F1442" s="550" t="n">
        <v>46143</v>
      </c>
      <c r="G1442" t="n">
        <v>19488</v>
      </c>
      <c r="H1442" t="inlineStr">
        <is>
          <t>CEBOLINHA KG</t>
        </is>
      </c>
      <c r="I1442" t="inlineStr">
        <is>
          <t>ALIMENTOS</t>
        </is>
      </c>
      <c r="J1442" t="n">
        <v>0.5</v>
      </c>
      <c r="K1442" t="inlineStr">
        <is>
          <t>KG</t>
        </is>
      </c>
      <c r="L1442" t="n">
        <v>7</v>
      </c>
      <c r="M1442" t="n">
        <v>14</v>
      </c>
      <c r="N1442" t="inlineStr">
        <is>
          <t>ALIMENTOS</t>
        </is>
      </c>
      <c r="O1442" t="inlineStr">
        <is>
          <t>05/2026</t>
        </is>
      </c>
    </row>
    <row r="1443">
      <c r="A1443" t="n">
        <v>230427</v>
      </c>
      <c r="B1443" t="n">
        <v>122</v>
      </c>
      <c r="C1443" t="inlineStr">
        <is>
          <t>Arcos</t>
        </is>
      </c>
      <c r="D1443" t="inlineStr">
        <is>
          <t>CECILIA TSUYACO ARAKI SILVA LTDA</t>
        </is>
      </c>
      <c r="E1443" t="inlineStr">
        <is>
          <t>391143</t>
        </is>
      </c>
      <c r="F1443" s="550" t="n">
        <v>46143</v>
      </c>
      <c r="G1443" t="n">
        <v>23095</v>
      </c>
      <c r="H1443" t="inlineStr">
        <is>
          <t>OVO CAIPIRA UN</t>
        </is>
      </c>
      <c r="I1443" t="inlineStr">
        <is>
          <t>ALIMENTOS</t>
        </is>
      </c>
      <c r="J1443" t="n">
        <v>150</v>
      </c>
      <c r="K1443" t="inlineStr">
        <is>
          <t>UN</t>
        </is>
      </c>
      <c r="L1443" t="n">
        <v>175.5</v>
      </c>
      <c r="M1443" t="n">
        <v>1.17</v>
      </c>
      <c r="N1443" t="inlineStr">
        <is>
          <t>ALIMENTOS</t>
        </is>
      </c>
      <c r="O1443" t="inlineStr">
        <is>
          <t>05/2026</t>
        </is>
      </c>
    </row>
    <row r="1444">
      <c r="A1444" t="n">
        <v>230427</v>
      </c>
      <c r="B1444" t="n">
        <v>122</v>
      </c>
      <c r="C1444" t="inlineStr">
        <is>
          <t>Arcos</t>
        </is>
      </c>
      <c r="D1444" t="inlineStr">
        <is>
          <t>CECILIA TSUYACO ARAKI SILVA LTDA</t>
        </is>
      </c>
      <c r="E1444" t="inlineStr">
        <is>
          <t>391143</t>
        </is>
      </c>
      <c r="F1444" s="550" t="n">
        <v>46143</v>
      </c>
      <c r="G1444" t="n">
        <v>19502</v>
      </c>
      <c r="H1444" t="inlineStr">
        <is>
          <t>ALFACE CRESPA ROXA KG</t>
        </is>
      </c>
      <c r="I1444" t="inlineStr">
        <is>
          <t>ALIMENTOS</t>
        </is>
      </c>
      <c r="J1444" t="n">
        <v>0.6</v>
      </c>
      <c r="K1444" t="inlineStr">
        <is>
          <t>KG</t>
        </is>
      </c>
      <c r="L1444" t="n">
        <v>10.8</v>
      </c>
      <c r="M1444" t="n">
        <v>18</v>
      </c>
      <c r="N1444" t="inlineStr">
        <is>
          <t>ALIMENTOS</t>
        </is>
      </c>
      <c r="O1444" t="inlineStr">
        <is>
          <t>05/2026</t>
        </is>
      </c>
    </row>
    <row r="1445">
      <c r="A1445" t="n">
        <v>230427</v>
      </c>
      <c r="B1445" t="n">
        <v>122</v>
      </c>
      <c r="C1445" t="inlineStr">
        <is>
          <t>Arcos</t>
        </is>
      </c>
      <c r="D1445" t="inlineStr">
        <is>
          <t>CECILIA TSUYACO ARAKI SILVA LTDA</t>
        </is>
      </c>
      <c r="E1445" t="inlineStr">
        <is>
          <t>391143</t>
        </is>
      </c>
      <c r="F1445" s="550" t="n">
        <v>46143</v>
      </c>
      <c r="G1445" t="n">
        <v>19787</v>
      </c>
      <c r="H1445" t="inlineStr">
        <is>
          <t>ABACAXI PEROLA KG</t>
        </is>
      </c>
      <c r="I1445" t="inlineStr">
        <is>
          <t>ALIMENTOS</t>
        </is>
      </c>
      <c r="J1445" t="n">
        <v>1.5</v>
      </c>
      <c r="K1445" t="inlineStr">
        <is>
          <t>KG</t>
        </is>
      </c>
      <c r="L1445" t="n">
        <v>8.1</v>
      </c>
      <c r="M1445" t="n">
        <v>5.4</v>
      </c>
      <c r="N1445" t="inlineStr">
        <is>
          <t>ALIMENTOS</t>
        </is>
      </c>
      <c r="O1445" t="inlineStr">
        <is>
          <t>05/2026</t>
        </is>
      </c>
    </row>
    <row r="1446">
      <c r="A1446" t="n">
        <v>230427</v>
      </c>
      <c r="B1446" t="n">
        <v>122</v>
      </c>
      <c r="C1446" t="inlineStr">
        <is>
          <t>Arcos</t>
        </is>
      </c>
      <c r="D1446" t="inlineStr">
        <is>
          <t>CECILIA TSUYACO ARAKI SILVA LTDA</t>
        </is>
      </c>
      <c r="E1446" t="inlineStr">
        <is>
          <t>391143</t>
        </is>
      </c>
      <c r="F1446" s="550" t="n">
        <v>46143</v>
      </c>
      <c r="G1446" t="n">
        <v>19476</v>
      </c>
      <c r="H1446" t="inlineStr">
        <is>
          <t>MANJERICAO KG</t>
        </is>
      </c>
      <c r="I1446" t="inlineStr">
        <is>
          <t>ALIMENTOS</t>
        </is>
      </c>
      <c r="J1446" t="n">
        <v>1</v>
      </c>
      <c r="K1446" t="inlineStr">
        <is>
          <t>KG</t>
        </is>
      </c>
      <c r="L1446" t="n">
        <v>65</v>
      </c>
      <c r="M1446" t="n">
        <v>65</v>
      </c>
      <c r="N1446" t="inlineStr">
        <is>
          <t>ALIMENTOS</t>
        </is>
      </c>
      <c r="O1446" t="inlineStr">
        <is>
          <t>05/2026</t>
        </is>
      </c>
    </row>
    <row r="1447">
      <c r="A1447" t="n">
        <v>230426</v>
      </c>
      <c r="B1447" t="n">
        <v>122</v>
      </c>
      <c r="C1447" t="inlineStr">
        <is>
          <t>Arcos</t>
        </is>
      </c>
      <c r="D1447" t="inlineStr">
        <is>
          <t>DONA ZELDA LTDA</t>
        </is>
      </c>
      <c r="E1447" t="inlineStr">
        <is>
          <t>157</t>
        </is>
      </c>
      <c r="F1447" s="550" t="n">
        <v>46146</v>
      </c>
      <c r="G1447" t="n">
        <v>27399</v>
      </c>
      <c r="H1447" t="inlineStr">
        <is>
          <t>PAO DE QUEIJO TRAD LANCHE DONA ZELDA 25UN C/80GR - 2KG</t>
        </is>
      </c>
      <c r="I1447" t="inlineStr">
        <is>
          <t>ALIMENTOS</t>
        </is>
      </c>
      <c r="J1447" t="n">
        <v>10</v>
      </c>
      <c r="K1447" t="inlineStr">
        <is>
          <t>PC</t>
        </is>
      </c>
      <c r="L1447" t="n">
        <v>900</v>
      </c>
      <c r="M1447" t="n">
        <v>90</v>
      </c>
      <c r="N1447" t="inlineStr">
        <is>
          <t>ALIMENTOS</t>
        </is>
      </c>
      <c r="O1447" t="inlineStr">
        <is>
          <t>05/2026</t>
        </is>
      </c>
    </row>
    <row r="1448">
      <c r="A1448" t="n">
        <v>230425</v>
      </c>
      <c r="B1448" t="n">
        <v>122</v>
      </c>
      <c r="C1448" t="inlineStr">
        <is>
          <t>Arcos</t>
        </is>
      </c>
      <c r="D1448" t="inlineStr">
        <is>
          <t>MARCOS SILVA DO NASCIMENTO</t>
        </is>
      </c>
      <c r="E1448" t="inlineStr">
        <is>
          <t>984</t>
        </is>
      </c>
      <c r="F1448" s="550" t="n">
        <v>46147</v>
      </c>
      <c r="G1448" t="n">
        <v>18667</v>
      </c>
      <c r="H1448" t="inlineStr">
        <is>
          <t>PERNIL SUINO SEM OSSO EM CUBOS KG</t>
        </is>
      </c>
      <c r="I1448" t="inlineStr">
        <is>
          <t>ALIMENTOS</t>
        </is>
      </c>
      <c r="J1448" t="n">
        <v>20</v>
      </c>
      <c r="K1448" t="inlineStr">
        <is>
          <t>KG</t>
        </is>
      </c>
      <c r="L1448" t="n">
        <v>399.8</v>
      </c>
      <c r="M1448" t="n">
        <v>19.99</v>
      </c>
      <c r="N1448" t="inlineStr">
        <is>
          <t>ALIMENTOS</t>
        </is>
      </c>
      <c r="O1448" t="inlineStr">
        <is>
          <t>05/2026</t>
        </is>
      </c>
    </row>
    <row r="1449">
      <c r="A1449" t="n">
        <v>230425</v>
      </c>
      <c r="B1449" t="n">
        <v>122</v>
      </c>
      <c r="C1449" t="inlineStr">
        <is>
          <t>Arcos</t>
        </is>
      </c>
      <c r="D1449" t="inlineStr">
        <is>
          <t>MARCOS SILVA DO NASCIMENTO</t>
        </is>
      </c>
      <c r="E1449" t="inlineStr">
        <is>
          <t>984</t>
        </is>
      </c>
      <c r="F1449" s="550" t="n">
        <v>46147</v>
      </c>
      <c r="G1449" t="n">
        <v>18696</v>
      </c>
      <c r="H1449" t="inlineStr">
        <is>
          <t>BISTECA SUINA KG</t>
        </is>
      </c>
      <c r="I1449" t="inlineStr">
        <is>
          <t>ALIMENTOS</t>
        </is>
      </c>
      <c r="J1449" t="n">
        <v>16</v>
      </c>
      <c r="K1449" t="inlineStr">
        <is>
          <t>KG</t>
        </is>
      </c>
      <c r="L1449" t="n">
        <v>287.84</v>
      </c>
      <c r="M1449" t="n">
        <v>17.99</v>
      </c>
      <c r="N1449" t="inlineStr">
        <is>
          <t>ALIMENTOS</t>
        </is>
      </c>
      <c r="O1449" t="inlineStr">
        <is>
          <t>05/2026</t>
        </is>
      </c>
    </row>
    <row r="1450">
      <c r="A1450" t="n">
        <v>230424</v>
      </c>
      <c r="B1450" t="n">
        <v>122</v>
      </c>
      <c r="C1450" t="inlineStr">
        <is>
          <t>Arcos</t>
        </is>
      </c>
      <c r="D1450" t="inlineStr">
        <is>
          <t>WPP COMERCIO DE CARNES LTDA</t>
        </is>
      </c>
      <c r="E1450" t="inlineStr">
        <is>
          <t>78999</t>
        </is>
      </c>
      <c r="F1450" s="550" t="n">
        <v>46147</v>
      </c>
      <c r="G1450" t="n">
        <v>25128</v>
      </c>
      <c r="H1450" t="inlineStr">
        <is>
          <t>COXAO MOLE EM CUBOS KG</t>
        </is>
      </c>
      <c r="I1450" t="inlineStr">
        <is>
          <t>ALIMENTOS</t>
        </is>
      </c>
      <c r="J1450" t="n">
        <v>15.7</v>
      </c>
      <c r="K1450" t="inlineStr">
        <is>
          <t>KG</t>
        </is>
      </c>
      <c r="L1450" t="n">
        <v>626.4299999999999</v>
      </c>
      <c r="M1450" t="n">
        <v>39.9</v>
      </c>
      <c r="N1450" t="inlineStr">
        <is>
          <t>ALIMENTOS</t>
        </is>
      </c>
      <c r="O1450" t="inlineStr">
        <is>
          <t>05/2026</t>
        </is>
      </c>
    </row>
    <row r="1451">
      <c r="A1451" t="n">
        <v>230424</v>
      </c>
      <c r="B1451" t="n">
        <v>122</v>
      </c>
      <c r="C1451" t="inlineStr">
        <is>
          <t>Arcos</t>
        </is>
      </c>
      <c r="D1451" t="inlineStr">
        <is>
          <t>WPP COMERCIO DE CARNES LTDA</t>
        </is>
      </c>
      <c r="E1451" t="inlineStr">
        <is>
          <t>78999</t>
        </is>
      </c>
      <c r="F1451" s="550" t="n">
        <v>46147</v>
      </c>
      <c r="G1451" t="n">
        <v>25126</v>
      </c>
      <c r="H1451" t="inlineStr">
        <is>
          <t>PATINHO EM BIFE KG</t>
        </is>
      </c>
      <c r="I1451" t="inlineStr">
        <is>
          <t>ALIMENTOS</t>
        </is>
      </c>
      <c r="J1451" t="n">
        <v>16</v>
      </c>
      <c r="K1451" t="inlineStr">
        <is>
          <t>KG</t>
        </is>
      </c>
      <c r="L1451" t="n">
        <v>686.4</v>
      </c>
      <c r="M1451" t="n">
        <v>42.9</v>
      </c>
      <c r="N1451" t="inlineStr">
        <is>
          <t>ALIMENTOS</t>
        </is>
      </c>
      <c r="O1451" t="inlineStr">
        <is>
          <t>05/2026</t>
        </is>
      </c>
    </row>
    <row r="1452">
      <c r="A1452" t="n">
        <v>230424</v>
      </c>
      <c r="B1452" t="n">
        <v>122</v>
      </c>
      <c r="C1452" t="inlineStr">
        <is>
          <t>Arcos</t>
        </is>
      </c>
      <c r="D1452" t="inlineStr">
        <is>
          <t>WPP COMERCIO DE CARNES LTDA</t>
        </is>
      </c>
      <c r="E1452" t="inlineStr">
        <is>
          <t>78999</t>
        </is>
      </c>
      <c r="F1452" s="550" t="n">
        <v>46147</v>
      </c>
      <c r="G1452" t="n">
        <v>19017</v>
      </c>
      <c r="H1452" t="inlineStr">
        <is>
          <t>FILE DE FRANGO KG</t>
        </is>
      </c>
      <c r="I1452" t="inlineStr">
        <is>
          <t>ALIMENTOS</t>
        </is>
      </c>
      <c r="J1452" t="n">
        <v>60</v>
      </c>
      <c r="K1452" t="inlineStr">
        <is>
          <t>KG</t>
        </is>
      </c>
      <c r="L1452" t="n">
        <v>900</v>
      </c>
      <c r="M1452" t="n">
        <v>15</v>
      </c>
      <c r="N1452" t="inlineStr">
        <is>
          <t>ALIMENTOS</t>
        </is>
      </c>
      <c r="O1452" t="inlineStr">
        <is>
          <t>05/2026</t>
        </is>
      </c>
    </row>
    <row r="1453">
      <c r="A1453" t="n">
        <v>230423</v>
      </c>
      <c r="B1453" t="n">
        <v>122</v>
      </c>
      <c r="C1453" t="inlineStr">
        <is>
          <t>Arcos</t>
        </is>
      </c>
      <c r="D1453" t="inlineStr">
        <is>
          <t xml:space="preserve">NOVA MIX </t>
        </is>
      </c>
      <c r="E1453" t="inlineStr">
        <is>
          <t>2628450</t>
        </is>
      </c>
      <c r="F1453" s="550" t="n">
        <v>46146</v>
      </c>
      <c r="G1453" t="n">
        <v>20689</v>
      </c>
      <c r="H1453" t="inlineStr">
        <is>
          <t>CREME DE LEITE FRESCO QUATA C/1,01LT</t>
        </is>
      </c>
      <c r="I1453" t="inlineStr">
        <is>
          <t>ALIMENTOS</t>
        </is>
      </c>
      <c r="J1453" t="n">
        <v>12</v>
      </c>
      <c r="K1453" t="inlineStr">
        <is>
          <t>UN</t>
        </is>
      </c>
      <c r="L1453" t="n">
        <v>366</v>
      </c>
      <c r="M1453" t="n">
        <v>30.5</v>
      </c>
      <c r="N1453" t="inlineStr">
        <is>
          <t>ALIMENTOS</t>
        </is>
      </c>
      <c r="O1453" t="inlineStr">
        <is>
          <t>05/2026</t>
        </is>
      </c>
    </row>
    <row r="1454">
      <c r="A1454" t="n">
        <v>230422</v>
      </c>
      <c r="B1454" t="n">
        <v>122</v>
      </c>
      <c r="C1454" t="inlineStr">
        <is>
          <t>Arcos</t>
        </is>
      </c>
      <c r="D1454" t="inlineStr">
        <is>
          <t>MONTE ALTO ALIMENTOS LTDA</t>
        </is>
      </c>
      <c r="E1454" t="inlineStr">
        <is>
          <t>179940</t>
        </is>
      </c>
      <c r="F1454" s="550" t="n">
        <v>46146</v>
      </c>
      <c r="G1454" t="n">
        <v>26592</v>
      </c>
      <c r="H1454" t="inlineStr">
        <is>
          <t>HAMBURGUER BOVINO FREDDI PORCIONADO EM 50G KG 60% ACEM 40% PEITO BOVINO ARCOS</t>
        </is>
      </c>
      <c r="I1454" t="inlineStr">
        <is>
          <t>ALIMENTOS</t>
        </is>
      </c>
      <c r="J1454" t="n">
        <v>29.98</v>
      </c>
      <c r="K1454" t="inlineStr">
        <is>
          <t>KG</t>
        </is>
      </c>
      <c r="L1454" t="n">
        <v>1109.26</v>
      </c>
      <c r="M1454" t="n">
        <v>37</v>
      </c>
      <c r="N1454" t="inlineStr">
        <is>
          <t>ALIMENTOS</t>
        </is>
      </c>
      <c r="O1454" t="inlineStr">
        <is>
          <t>05/2026</t>
        </is>
      </c>
    </row>
    <row r="1455">
      <c r="A1455" t="n">
        <v>230422</v>
      </c>
      <c r="B1455" t="n">
        <v>122</v>
      </c>
      <c r="C1455" t="inlineStr">
        <is>
          <t>Arcos</t>
        </is>
      </c>
      <c r="D1455" t="inlineStr">
        <is>
          <t>MONTE ALTO ALIMENTOS LTDA</t>
        </is>
      </c>
      <c r="E1455" t="inlineStr">
        <is>
          <t>179940</t>
        </is>
      </c>
      <c r="F1455" s="550" t="n">
        <v>46146</v>
      </c>
      <c r="G1455" t="n">
        <v>26584</v>
      </c>
      <c r="H1455" t="inlineStr">
        <is>
          <t>COXAO MOLE ANGUS FREDDI PORCIONADO EM 100G KG</t>
        </is>
      </c>
      <c r="I1455" t="inlineStr">
        <is>
          <t>ALIMENTOS</t>
        </is>
      </c>
      <c r="J1455" t="n">
        <v>10.07</v>
      </c>
      <c r="K1455" t="inlineStr">
        <is>
          <t>KG</t>
        </is>
      </c>
      <c r="L1455" t="n">
        <v>815.67</v>
      </c>
      <c r="M1455" t="n">
        <v>81</v>
      </c>
      <c r="N1455" t="inlineStr">
        <is>
          <t>ALIMENTOS</t>
        </is>
      </c>
      <c r="O1455" t="inlineStr">
        <is>
          <t>05/2026</t>
        </is>
      </c>
    </row>
    <row r="1456">
      <c r="A1456" t="n">
        <v>230395</v>
      </c>
      <c r="B1456" t="n">
        <v>122</v>
      </c>
      <c r="C1456" t="inlineStr">
        <is>
          <t>Arcos</t>
        </is>
      </c>
      <c r="D1456" t="inlineStr">
        <is>
          <t>DISTRIBUIDORA ARENA VIP COMERCIO DE BEBIDAS LTDA</t>
        </is>
      </c>
      <c r="E1456" t="inlineStr">
        <is>
          <t>6497</t>
        </is>
      </c>
      <c r="F1456" s="550" t="n">
        <v>46146</v>
      </c>
      <c r="G1456" t="n">
        <v>18545</v>
      </c>
      <c r="H1456" t="inlineStr">
        <is>
          <t>APERITIVO CAMPARI 998ML</t>
        </is>
      </c>
      <c r="I1456" t="inlineStr">
        <is>
          <t>BEBIDAS</t>
        </is>
      </c>
      <c r="J1456" t="n">
        <v>12</v>
      </c>
      <c r="K1456" t="inlineStr">
        <is>
          <t>GR</t>
        </is>
      </c>
      <c r="L1456" t="n">
        <v>527.88</v>
      </c>
      <c r="M1456" t="n">
        <v>43.99</v>
      </c>
      <c r="N1456" t="inlineStr">
        <is>
          <t>BEBIDAS</t>
        </is>
      </c>
      <c r="O1456" t="inlineStr">
        <is>
          <t>05/2026</t>
        </is>
      </c>
    </row>
    <row r="1457">
      <c r="A1457" t="n">
        <v>230395</v>
      </c>
      <c r="B1457" t="n">
        <v>122</v>
      </c>
      <c r="C1457" t="inlineStr">
        <is>
          <t>Arcos</t>
        </is>
      </c>
      <c r="D1457" t="inlineStr">
        <is>
          <t>DISTRIBUIDORA ARENA VIP COMERCIO DE BEBIDAS LTDA</t>
        </is>
      </c>
      <c r="E1457" t="inlineStr">
        <is>
          <t>6497</t>
        </is>
      </c>
      <c r="F1457" s="550" t="n">
        <v>46146</v>
      </c>
      <c r="G1457" t="n">
        <v>18543</v>
      </c>
      <c r="H1457" t="inlineStr">
        <is>
          <t>APERITIVO CYNAR 900ML</t>
        </is>
      </c>
      <c r="I1457" t="inlineStr">
        <is>
          <t>BEBIDAS</t>
        </is>
      </c>
      <c r="J1457" t="n">
        <v>6</v>
      </c>
      <c r="K1457" t="inlineStr">
        <is>
          <t>GR</t>
        </is>
      </c>
      <c r="L1457" t="n">
        <v>108</v>
      </c>
      <c r="M1457" t="n">
        <v>18</v>
      </c>
      <c r="N1457" t="inlineStr">
        <is>
          <t>BEBIDAS</t>
        </is>
      </c>
      <c r="O1457" t="inlineStr">
        <is>
          <t>05/2026</t>
        </is>
      </c>
    </row>
    <row r="1458">
      <c r="A1458" t="n">
        <v>230345</v>
      </c>
      <c r="B1458" t="n">
        <v>122</v>
      </c>
      <c r="C1458" t="inlineStr">
        <is>
          <t>Arcos</t>
        </is>
      </c>
      <c r="D1458" t="inlineStr">
        <is>
          <t>REAL COMERCIAL LTDA</t>
        </is>
      </c>
      <c r="E1458" t="inlineStr">
        <is>
          <t>706972</t>
        </is>
      </c>
      <c r="F1458" s="550" t="n">
        <v>46146</v>
      </c>
      <c r="G1458" t="n">
        <v>27438</v>
      </c>
      <c r="H1458" t="inlineStr">
        <is>
          <t>AZEITONA GR LA PASTINA VERDE INTEIRA  370GR</t>
        </is>
      </c>
      <c r="I1458" t="inlineStr">
        <is>
          <t>ALIMENTOS</t>
        </is>
      </c>
      <c r="J1458" t="n">
        <v>48</v>
      </c>
      <c r="K1458" t="inlineStr">
        <is>
          <t>UN</t>
        </is>
      </c>
      <c r="L1458" t="n">
        <v>1252.8</v>
      </c>
      <c r="M1458" t="n">
        <v>26.1</v>
      </c>
      <c r="N1458" t="inlineStr">
        <is>
          <t>ALIMENTOS</t>
        </is>
      </c>
      <c r="O1458" t="inlineStr">
        <is>
          <t>05/2026</t>
        </is>
      </c>
    </row>
    <row r="1459">
      <c r="A1459" t="n">
        <v>230344</v>
      </c>
      <c r="B1459" t="n">
        <v>122</v>
      </c>
      <c r="C1459" t="inlineStr">
        <is>
          <t>Arcos</t>
        </is>
      </c>
      <c r="D1459" t="inlineStr">
        <is>
          <t>INTERFOOD IMPORTACAO LTDA</t>
        </is>
      </c>
      <c r="E1459" t="inlineStr">
        <is>
          <t>443953</t>
        </is>
      </c>
      <c r="F1459" s="550" t="n">
        <v>46147</v>
      </c>
      <c r="G1459" t="n">
        <v>18202</v>
      </c>
      <c r="H1459" t="inlineStr">
        <is>
          <t>VERMOUTH DOLIN DRY 750ML</t>
        </is>
      </c>
      <c r="I1459" t="inlineStr">
        <is>
          <t>BEBIDAS</t>
        </is>
      </c>
      <c r="J1459" t="n">
        <v>6</v>
      </c>
      <c r="K1459" t="inlineStr">
        <is>
          <t>GR</t>
        </is>
      </c>
      <c r="L1459" t="n">
        <v>1008.36</v>
      </c>
      <c r="M1459" t="n">
        <v>168.06</v>
      </c>
      <c r="N1459" t="inlineStr">
        <is>
          <t>BEBIDAS</t>
        </is>
      </c>
      <c r="O1459" t="inlineStr">
        <is>
          <t>05/2026</t>
        </is>
      </c>
    </row>
    <row r="1460">
      <c r="A1460" t="n">
        <v>230344</v>
      </c>
      <c r="B1460" t="n">
        <v>122</v>
      </c>
      <c r="C1460" t="inlineStr">
        <is>
          <t>Arcos</t>
        </is>
      </c>
      <c r="D1460" t="inlineStr">
        <is>
          <t>INTERFOOD IMPORTACAO LTDA</t>
        </is>
      </c>
      <c r="E1460" t="inlineStr">
        <is>
          <t>443953</t>
        </is>
      </c>
      <c r="F1460" s="550" t="n">
        <v>46147</v>
      </c>
      <c r="G1460" t="n">
        <v>25630</v>
      </c>
      <c r="H1460" t="inlineStr">
        <is>
          <t xml:space="preserve">LICOR DOLIN GENEPY LE CHAMOIS 750ML </t>
        </is>
      </c>
      <c r="I1460" t="inlineStr">
        <is>
          <t>BEBIDAS</t>
        </is>
      </c>
      <c r="J1460" t="n">
        <v>6</v>
      </c>
      <c r="K1460" t="inlineStr">
        <is>
          <t>GR</t>
        </is>
      </c>
      <c r="L1460" t="n">
        <v>2088.6</v>
      </c>
      <c r="M1460" t="n">
        <v>348.1</v>
      </c>
      <c r="N1460" t="inlineStr">
        <is>
          <t>BEBIDAS</t>
        </is>
      </c>
      <c r="O1460" t="inlineStr">
        <is>
          <t>05/2026</t>
        </is>
      </c>
    </row>
    <row r="1461">
      <c r="A1461" t="n">
        <v>230343</v>
      </c>
      <c r="B1461" t="n">
        <v>122</v>
      </c>
      <c r="C1461" t="inlineStr">
        <is>
          <t>Arcos</t>
        </is>
      </c>
      <c r="D1461" t="inlineStr">
        <is>
          <t>TOCAYA TORRADORES DE CAFE LTDA</t>
        </is>
      </c>
      <c r="E1461" t="inlineStr">
        <is>
          <t>25866</t>
        </is>
      </c>
      <c r="F1461" s="550" t="n">
        <v>46147</v>
      </c>
      <c r="G1461" t="n">
        <v>27406</v>
      </c>
      <c r="H1461" t="inlineStr">
        <is>
          <t>CAFE JOSELINA C/2KG</t>
        </is>
      </c>
      <c r="I1461" t="inlineStr">
        <is>
          <t>BEBIDAS</t>
        </is>
      </c>
      <c r="J1461" t="n">
        <v>10</v>
      </c>
      <c r="K1461" t="inlineStr">
        <is>
          <t>UN</t>
        </is>
      </c>
      <c r="L1461" t="n">
        <v>2190</v>
      </c>
      <c r="M1461" t="n">
        <v>219</v>
      </c>
      <c r="N1461" t="inlineStr">
        <is>
          <t>BEBIDAS</t>
        </is>
      </c>
      <c r="O1461" t="inlineStr">
        <is>
          <t>05/2026</t>
        </is>
      </c>
    </row>
    <row r="1462">
      <c r="A1462" t="n">
        <v>230342</v>
      </c>
      <c r="B1462" t="n">
        <v>122</v>
      </c>
      <c r="C1462" t="inlineStr">
        <is>
          <t>Arcos</t>
        </is>
      </c>
      <c r="D1462" t="inlineStr">
        <is>
          <t>EMPORIO M&amp;L COMERCIO DE ALIM E BEBIDAS LTDA</t>
        </is>
      </c>
      <c r="E1462" t="inlineStr">
        <is>
          <t>511241</t>
        </is>
      </c>
      <c r="F1462" s="550" t="n">
        <v>46146</v>
      </c>
      <c r="G1462" t="n">
        <v>22721</v>
      </c>
      <c r="H1462" t="inlineStr">
        <is>
          <t>BACON MANTA KG</t>
        </is>
      </c>
      <c r="I1462" t="inlineStr">
        <is>
          <t>ALIMENTOS</t>
        </is>
      </c>
      <c r="J1462" t="n">
        <v>13.28</v>
      </c>
      <c r="K1462" t="inlineStr">
        <is>
          <t>KG</t>
        </is>
      </c>
      <c r="L1462" t="n">
        <v>391.76</v>
      </c>
      <c r="M1462" t="n">
        <v>29.5</v>
      </c>
      <c r="N1462" t="inlineStr">
        <is>
          <t>ALIMENTOS</t>
        </is>
      </c>
      <c r="O1462" t="inlineStr">
        <is>
          <t>05/2026</t>
        </is>
      </c>
    </row>
    <row r="1463">
      <c r="A1463" t="n">
        <v>230313</v>
      </c>
      <c r="B1463" t="n">
        <v>122</v>
      </c>
      <c r="C1463" t="inlineStr">
        <is>
          <t>Arcos</t>
        </is>
      </c>
      <c r="D1463" t="inlineStr">
        <is>
          <t>CALEBE EQUIPAMENTOS INDUSTRIAIS EIRELI</t>
        </is>
      </c>
      <c r="E1463" t="inlineStr">
        <is>
          <t>440</t>
        </is>
      </c>
      <c r="F1463" s="550" t="n">
        <v>46143</v>
      </c>
      <c r="G1463" t="n">
        <v>29158</v>
      </c>
      <c r="H1463" t="inlineStr">
        <is>
          <t>JOGO CORTADOR REDONDO LISO INOX PCT C/7 PC - 9179- 9179</t>
        </is>
      </c>
      <c r="I1463" t="inlineStr">
        <is>
          <t>UTENSILIOS</t>
        </is>
      </c>
      <c r="J1463" t="n">
        <v>1</v>
      </c>
      <c r="K1463" t="inlineStr">
        <is>
          <t>UN</t>
        </is>
      </c>
      <c r="L1463" t="n">
        <v>39.19</v>
      </c>
      <c r="M1463" t="n">
        <v>39.19</v>
      </c>
      <c r="N1463" t="inlineStr">
        <is>
          <t>UTENSILIOS - 04/2026</t>
        </is>
      </c>
      <c r="O1463" t="inlineStr">
        <is>
          <t>05/2026</t>
        </is>
      </c>
    </row>
    <row r="1464">
      <c r="A1464" t="n">
        <v>230313</v>
      </c>
      <c r="B1464" t="n">
        <v>122</v>
      </c>
      <c r="C1464" t="inlineStr">
        <is>
          <t>Arcos</t>
        </is>
      </c>
      <c r="D1464" t="inlineStr">
        <is>
          <t>CALEBE EQUIPAMENTOS INDUSTRIAIS EIRELI</t>
        </is>
      </c>
      <c r="E1464" t="inlineStr">
        <is>
          <t>440</t>
        </is>
      </c>
      <c r="F1464" s="550" t="n">
        <v>46143</v>
      </c>
      <c r="G1464" t="n">
        <v>28434</v>
      </c>
      <c r="H1464" t="inlineStr">
        <is>
          <t>RAMEKIN CANELADO PORCELANA 50ML UN</t>
        </is>
      </c>
      <c r="I1464" t="inlineStr">
        <is>
          <t>UTENSILIOS</t>
        </is>
      </c>
      <c r="J1464" t="n">
        <v>120</v>
      </c>
      <c r="K1464" t="inlineStr">
        <is>
          <t>N/A</t>
        </is>
      </c>
      <c r="L1464" t="n">
        <v>660</v>
      </c>
      <c r="M1464" t="n">
        <v>5.5</v>
      </c>
      <c r="N1464" t="inlineStr">
        <is>
          <t>UTENSILIOS - 04/2026</t>
        </is>
      </c>
      <c r="O1464" t="inlineStr">
        <is>
          <t>05/2026</t>
        </is>
      </c>
    </row>
    <row r="1465">
      <c r="A1465" t="n">
        <v>230313</v>
      </c>
      <c r="B1465" t="n">
        <v>122</v>
      </c>
      <c r="C1465" t="inlineStr">
        <is>
          <t>Arcos</t>
        </is>
      </c>
      <c r="D1465" t="inlineStr">
        <is>
          <t>CALEBE EQUIPAMENTOS INDUSTRIAIS EIRELI</t>
        </is>
      </c>
      <c r="E1465" t="inlineStr">
        <is>
          <t>440</t>
        </is>
      </c>
      <c r="F1465" s="550" t="n">
        <v>46143</v>
      </c>
      <c r="G1465" t="n">
        <v>29071</v>
      </c>
      <c r="H1465" t="inlineStr">
        <is>
          <t>ESPREMEDOR DE BATATAS EM ACO INOX UN</t>
        </is>
      </c>
      <c r="I1465" t="inlineStr">
        <is>
          <t>UTENSILIOS</t>
        </is>
      </c>
      <c r="J1465" t="n">
        <v>2</v>
      </c>
      <c r="K1465" t="inlineStr">
        <is>
          <t>UN</t>
        </is>
      </c>
      <c r="L1465" t="n">
        <v>152.66</v>
      </c>
      <c r="M1465" t="n">
        <v>76.33</v>
      </c>
      <c r="N1465" t="inlineStr">
        <is>
          <t>UTENSILIOS - 04/2026</t>
        </is>
      </c>
      <c r="O1465" t="inlineStr">
        <is>
          <t>05/2026</t>
        </is>
      </c>
    </row>
    <row r="1466">
      <c r="A1466" t="n">
        <v>230180</v>
      </c>
      <c r="B1466" t="n">
        <v>122</v>
      </c>
      <c r="C1466" t="inlineStr">
        <is>
          <t>Arcos</t>
        </is>
      </c>
      <c r="D1466" t="inlineStr">
        <is>
          <t>KING COMERCIO E IMPORTACAO DE BEBIDAS LTDA</t>
        </is>
      </c>
      <c r="E1466" t="inlineStr">
        <is>
          <t>126885</t>
        </is>
      </c>
      <c r="F1466" s="550" t="n">
        <v>46143</v>
      </c>
      <c r="G1466" t="n">
        <v>18359</v>
      </c>
      <c r="H1466" t="inlineStr">
        <is>
          <t>GIN TANQUERAY 750ML</t>
        </is>
      </c>
      <c r="I1466" t="inlineStr">
        <is>
          <t>BEBIDAS</t>
        </is>
      </c>
      <c r="J1466" t="n">
        <v>24</v>
      </c>
      <c r="K1466" t="inlineStr">
        <is>
          <t>GR</t>
        </is>
      </c>
      <c r="L1466" t="n">
        <v>2277.6</v>
      </c>
      <c r="M1466" t="n">
        <v>94.90000000000001</v>
      </c>
      <c r="N1466" t="inlineStr">
        <is>
          <t>BEBIDAS - 04/2026</t>
        </is>
      </c>
      <c r="O1466" t="inlineStr">
        <is>
          <t>05/2026</t>
        </is>
      </c>
    </row>
    <row r="1467">
      <c r="A1467" t="n">
        <v>230180</v>
      </c>
      <c r="B1467" t="n">
        <v>122</v>
      </c>
      <c r="C1467" t="inlineStr">
        <is>
          <t>Arcos</t>
        </is>
      </c>
      <c r="D1467" t="inlineStr">
        <is>
          <t>KING COMERCIO E IMPORTACAO DE BEBIDAS LTDA</t>
        </is>
      </c>
      <c r="E1467" t="inlineStr">
        <is>
          <t>126885</t>
        </is>
      </c>
      <c r="F1467" s="550" t="n">
        <v>46143</v>
      </c>
      <c r="G1467" t="n">
        <v>18242</v>
      </c>
      <c r="H1467" t="inlineStr">
        <is>
          <t>TEQUILA DON JULIO BLANCO 750ML</t>
        </is>
      </c>
      <c r="I1467" t="inlineStr">
        <is>
          <t>BEBIDAS</t>
        </is>
      </c>
      <c r="J1467" t="n">
        <v>24</v>
      </c>
      <c r="K1467" t="inlineStr">
        <is>
          <t>GR</t>
        </is>
      </c>
      <c r="L1467" t="n">
        <v>5802.96</v>
      </c>
      <c r="M1467" t="n">
        <v>241.79</v>
      </c>
      <c r="N1467" t="inlineStr">
        <is>
          <t>BEBIDAS - 04/2026</t>
        </is>
      </c>
      <c r="O1467" t="inlineStr">
        <is>
          <t>05/2026</t>
        </is>
      </c>
    </row>
    <row r="1468">
      <c r="A1468" t="n">
        <v>229767</v>
      </c>
      <c r="B1468" t="n">
        <v>122</v>
      </c>
      <c r="C1468" t="inlineStr">
        <is>
          <t>Arcos</t>
        </is>
      </c>
      <c r="D1468" t="inlineStr">
        <is>
          <t>NOVA COMERCIAL PESCADOS LTDA</t>
        </is>
      </c>
      <c r="E1468" t="inlineStr">
        <is>
          <t>33280</t>
        </is>
      </c>
      <c r="F1468" s="550" t="n">
        <v>46146</v>
      </c>
      <c r="G1468" t="n">
        <v>27692</v>
      </c>
      <c r="H1468" t="inlineStr">
        <is>
          <t>CAMARAO CINZA 25/30 LIMPO EVISCERADO COM COLA KG</t>
        </is>
      </c>
      <c r="I1468" t="inlineStr">
        <is>
          <t>ALIMENTOS</t>
        </is>
      </c>
      <c r="J1468" t="n">
        <v>12</v>
      </c>
      <c r="K1468" t="inlineStr">
        <is>
          <t>KG</t>
        </is>
      </c>
      <c r="L1468" t="n">
        <v>1344</v>
      </c>
      <c r="M1468" t="n">
        <v>112</v>
      </c>
      <c r="N1468" t="inlineStr">
        <is>
          <t>ALIMENTOS</t>
        </is>
      </c>
      <c r="O1468" t="inlineStr">
        <is>
          <t>05/2026</t>
        </is>
      </c>
    </row>
    <row r="1469">
      <c r="A1469" t="n">
        <v>229766</v>
      </c>
      <c r="B1469" t="n">
        <v>122</v>
      </c>
      <c r="C1469" t="inlineStr">
        <is>
          <t>Arcos</t>
        </is>
      </c>
      <c r="D1469" t="inlineStr">
        <is>
          <t>CASANDRA DEVOTTO</t>
        </is>
      </c>
      <c r="E1469" t="inlineStr">
        <is>
          <t>158</t>
        </is>
      </c>
      <c r="F1469" s="550" t="n">
        <v>46143</v>
      </c>
      <c r="G1469" t="n">
        <v>25429</v>
      </c>
      <c r="H1469" t="inlineStr">
        <is>
          <t>EMPANADA DE SALTENA UN</t>
        </is>
      </c>
      <c r="I1469" t="inlineStr">
        <is>
          <t>ALIMENTOS</t>
        </is>
      </c>
      <c r="J1469" t="n">
        <v>70</v>
      </c>
      <c r="K1469" t="inlineStr">
        <is>
          <t>UN</t>
        </is>
      </c>
      <c r="L1469" t="n">
        <v>434</v>
      </c>
      <c r="M1469" t="n">
        <v>6.2</v>
      </c>
      <c r="N1469" t="inlineStr">
        <is>
          <t>ALIMENTOS</t>
        </is>
      </c>
      <c r="O1469" t="inlineStr">
        <is>
          <t>05/2026</t>
        </is>
      </c>
    </row>
    <row r="1470">
      <c r="A1470" t="n">
        <v>229766</v>
      </c>
      <c r="B1470" t="n">
        <v>122</v>
      </c>
      <c r="C1470" t="inlineStr">
        <is>
          <t>Arcos</t>
        </is>
      </c>
      <c r="D1470" t="inlineStr">
        <is>
          <t>CASANDRA DEVOTTO</t>
        </is>
      </c>
      <c r="E1470" t="inlineStr">
        <is>
          <t>158</t>
        </is>
      </c>
      <c r="F1470" s="550" t="n">
        <v>46143</v>
      </c>
      <c r="G1470" t="n">
        <v>26024</v>
      </c>
      <c r="H1470" t="inlineStr">
        <is>
          <t>EMPANADA MARGUERITA UN</t>
        </is>
      </c>
      <c r="I1470" t="inlineStr">
        <is>
          <t>ALIMENTOS</t>
        </is>
      </c>
      <c r="J1470" t="n">
        <v>100</v>
      </c>
      <c r="K1470" t="inlineStr">
        <is>
          <t>UN</t>
        </is>
      </c>
      <c r="L1470" t="n">
        <v>620</v>
      </c>
      <c r="M1470" t="n">
        <v>6.2</v>
      </c>
      <c r="N1470" t="inlineStr">
        <is>
          <t>ALIMENTOS</t>
        </is>
      </c>
      <c r="O1470" t="inlineStr">
        <is>
          <t>05/2026</t>
        </is>
      </c>
    </row>
    <row r="1471">
      <c r="A1471" t="n">
        <v>229766</v>
      </c>
      <c r="B1471" t="n">
        <v>122</v>
      </c>
      <c r="C1471" t="inlineStr">
        <is>
          <t>Arcos</t>
        </is>
      </c>
      <c r="D1471" t="inlineStr">
        <is>
          <t>CASANDRA DEVOTTO</t>
        </is>
      </c>
      <c r="E1471" t="inlineStr">
        <is>
          <t>158</t>
        </is>
      </c>
      <c r="F1471" s="550" t="n">
        <v>46143</v>
      </c>
      <c r="G1471" t="n">
        <v>26336</v>
      </c>
      <c r="H1471" t="inlineStr">
        <is>
          <t>⁠EMPANADA CEBOLA E QUEIJO</t>
        </is>
      </c>
      <c r="I1471" t="inlineStr">
        <is>
          <t>ALIMENTOS</t>
        </is>
      </c>
      <c r="J1471" t="n">
        <v>70</v>
      </c>
      <c r="K1471" t="inlineStr">
        <is>
          <t>UN</t>
        </is>
      </c>
      <c r="L1471" t="n">
        <v>434</v>
      </c>
      <c r="M1471" t="n">
        <v>6.2</v>
      </c>
      <c r="N1471" t="inlineStr">
        <is>
          <t>ALIMENTOS</t>
        </is>
      </c>
      <c r="O1471" t="inlineStr">
        <is>
          <t>05/2026</t>
        </is>
      </c>
    </row>
    <row r="1472">
      <c r="A1472" t="n">
        <v>228690</v>
      </c>
      <c r="B1472" t="n">
        <v>122</v>
      </c>
      <c r="C1472" t="inlineStr">
        <is>
          <t>Arcos</t>
        </is>
      </c>
      <c r="D1472" t="inlineStr">
        <is>
          <t>GCT COMERCIO DE PRODUTOS ALIMENTICIOS LTDA</t>
        </is>
      </c>
      <c r="E1472" t="inlineStr">
        <is>
          <t>11287</t>
        </is>
      </c>
      <c r="F1472" s="550" t="n">
        <v>46139</v>
      </c>
      <c r="G1472" t="n">
        <v>28315</v>
      </c>
      <c r="H1472" t="inlineStr">
        <is>
          <t>GELO COLLINS 35X120 C/18 UN YCECODE</t>
        </is>
      </c>
      <c r="I1472" t="inlineStr">
        <is>
          <t>BEBIDAS</t>
        </is>
      </c>
      <c r="J1472" t="n">
        <v>7</v>
      </c>
      <c r="K1472" t="inlineStr">
        <is>
          <t>PC</t>
        </is>
      </c>
      <c r="L1472" t="n">
        <v>304.92</v>
      </c>
      <c r="M1472" t="n">
        <v>43.56</v>
      </c>
      <c r="N1472" t="inlineStr">
        <is>
          <t>BEBIDAS</t>
        </is>
      </c>
      <c r="O1472" t="inlineStr">
        <is>
          <t>04/2026</t>
        </is>
      </c>
    </row>
    <row r="1473">
      <c r="A1473" t="n">
        <v>228690</v>
      </c>
      <c r="B1473" t="n">
        <v>122</v>
      </c>
      <c r="C1473" t="inlineStr">
        <is>
          <t>Arcos</t>
        </is>
      </c>
      <c r="D1473" t="inlineStr">
        <is>
          <t>GCT COMERCIO DE PRODUTOS ALIMENTICIOS LTDA</t>
        </is>
      </c>
      <c r="E1473" t="inlineStr">
        <is>
          <t>11287</t>
        </is>
      </c>
      <c r="F1473" s="550" t="n">
        <v>46139</v>
      </c>
      <c r="G1473" t="n">
        <v>27340</v>
      </c>
      <c r="H1473" t="inlineStr">
        <is>
          <t>GELO RETANGULO 50X65MM C/25 UN YCECODE</t>
        </is>
      </c>
      <c r="I1473" t="inlineStr">
        <is>
          <t>BEBIDAS</t>
        </is>
      </c>
      <c r="J1473" t="n">
        <v>14</v>
      </c>
      <c r="K1473" t="inlineStr">
        <is>
          <t>PC</t>
        </is>
      </c>
      <c r="L1473" t="n">
        <v>750.6799999999999</v>
      </c>
      <c r="M1473" t="n">
        <v>53.62</v>
      </c>
      <c r="N1473" t="inlineStr">
        <is>
          <t>BEBIDAS</t>
        </is>
      </c>
      <c r="O1473" t="inlineStr">
        <is>
          <t>04/2026</t>
        </is>
      </c>
    </row>
    <row r="1474">
      <c r="A1474" t="n">
        <v>228690</v>
      </c>
      <c r="B1474" t="n">
        <v>122</v>
      </c>
      <c r="C1474" t="inlineStr">
        <is>
          <t>Arcos</t>
        </is>
      </c>
      <c r="D1474" t="inlineStr">
        <is>
          <t>GCT COMERCIO DE PRODUTOS ALIMENTICIOS LTDA</t>
        </is>
      </c>
      <c r="E1474" t="inlineStr">
        <is>
          <t>11287</t>
        </is>
      </c>
      <c r="F1474" s="550" t="n">
        <v>46139</v>
      </c>
      <c r="G1474" t="n">
        <v>28316</v>
      </c>
      <c r="H1474" t="inlineStr">
        <is>
          <t>GELO ESFERICO C/9UN YCECODE</t>
        </is>
      </c>
      <c r="I1474" t="inlineStr">
        <is>
          <t>BEBIDAS</t>
        </is>
      </c>
      <c r="J1474" t="n">
        <v>12</v>
      </c>
      <c r="K1474" t="inlineStr">
        <is>
          <t>PC</t>
        </is>
      </c>
      <c r="L1474" t="n">
        <v>468.6</v>
      </c>
      <c r="M1474" t="n">
        <v>39.05</v>
      </c>
      <c r="N1474" t="inlineStr">
        <is>
          <t>BEBIDAS</t>
        </is>
      </c>
      <c r="O1474" t="inlineStr">
        <is>
          <t>04/2026</t>
        </is>
      </c>
    </row>
    <row r="1475">
      <c r="A1475" t="n">
        <v>228689</v>
      </c>
      <c r="B1475" t="n">
        <v>122</v>
      </c>
      <c r="C1475" t="inlineStr">
        <is>
          <t>Arcos</t>
        </is>
      </c>
      <c r="D1475" t="inlineStr">
        <is>
          <t>MARIO PEDRO FELICIANO - HORTIFRUTI</t>
        </is>
      </c>
      <c r="E1475" t="inlineStr">
        <is>
          <t>474939</t>
        </is>
      </c>
      <c r="F1475" s="550" t="n">
        <v>46137</v>
      </c>
      <c r="G1475" t="n">
        <v>19476</v>
      </c>
      <c r="H1475" t="inlineStr">
        <is>
          <t>MANJERICAO KG</t>
        </is>
      </c>
      <c r="I1475" t="inlineStr">
        <is>
          <t>ALIMENTOS</t>
        </is>
      </c>
      <c r="J1475" t="n">
        <v>0.3</v>
      </c>
      <c r="K1475" t="inlineStr">
        <is>
          <t>KG</t>
        </is>
      </c>
      <c r="L1475" t="n">
        <v>20.45</v>
      </c>
      <c r="M1475" t="n">
        <v>68.166667</v>
      </c>
      <c r="N1475" t="inlineStr">
        <is>
          <t>ALIMENTOS (DESCONTO NO BOLETO)</t>
        </is>
      </c>
      <c r="O1475" t="inlineStr">
        <is>
          <t>04/2026</t>
        </is>
      </c>
    </row>
    <row r="1476">
      <c r="A1476" t="n">
        <v>228689</v>
      </c>
      <c r="B1476" t="n">
        <v>122</v>
      </c>
      <c r="C1476" t="inlineStr">
        <is>
          <t>Arcos</t>
        </is>
      </c>
      <c r="D1476" t="inlineStr">
        <is>
          <t>MARIO PEDRO FELICIANO - HORTIFRUTI</t>
        </is>
      </c>
      <c r="E1476" t="inlineStr">
        <is>
          <t>474939</t>
        </is>
      </c>
      <c r="F1476" s="550" t="n">
        <v>46137</v>
      </c>
      <c r="G1476" t="n">
        <v>19621</v>
      </c>
      <c r="H1476" t="inlineStr">
        <is>
          <t>CENOURA KG</t>
        </is>
      </c>
      <c r="I1476" t="inlineStr">
        <is>
          <t>ALIMENTOS</t>
        </is>
      </c>
      <c r="J1476" t="n">
        <v>6</v>
      </c>
      <c r="K1476" t="inlineStr">
        <is>
          <t>KG</t>
        </is>
      </c>
      <c r="L1476" t="n">
        <v>47.82</v>
      </c>
      <c r="M1476" t="n">
        <v>7.97</v>
      </c>
      <c r="N1476" t="inlineStr">
        <is>
          <t>ALIMENTOS (DESCONTO NO BOLETO)</t>
        </is>
      </c>
      <c r="O1476" t="inlineStr">
        <is>
          <t>04/2026</t>
        </is>
      </c>
    </row>
    <row r="1477">
      <c r="A1477" t="n">
        <v>228689</v>
      </c>
      <c r="B1477" t="n">
        <v>122</v>
      </c>
      <c r="C1477" t="inlineStr">
        <is>
          <t>Arcos</t>
        </is>
      </c>
      <c r="D1477" t="inlineStr">
        <is>
          <t>MARIO PEDRO FELICIANO - HORTIFRUTI</t>
        </is>
      </c>
      <c r="E1477" t="inlineStr">
        <is>
          <t>474939</t>
        </is>
      </c>
      <c r="F1477" s="550" t="n">
        <v>46137</v>
      </c>
      <c r="G1477" t="n">
        <v>24083</v>
      </c>
      <c r="H1477" t="inlineStr">
        <is>
          <t>BATATA ASTERIX GRAUDA NOIVA KG</t>
        </is>
      </c>
      <c r="I1477" t="inlineStr">
        <is>
          <t>ALIMENTOS</t>
        </is>
      </c>
      <c r="J1477" t="n">
        <v>50</v>
      </c>
      <c r="K1477" t="inlineStr">
        <is>
          <t>KG</t>
        </is>
      </c>
      <c r="L1477" t="n">
        <v>272</v>
      </c>
      <c r="M1477" t="n">
        <v>5.44</v>
      </c>
      <c r="N1477" t="inlineStr">
        <is>
          <t>ALIMENTOS (DESCONTO NO BOLETO)</t>
        </is>
      </c>
      <c r="O1477" t="inlineStr">
        <is>
          <t>04/2026</t>
        </is>
      </c>
    </row>
    <row r="1478">
      <c r="A1478" t="n">
        <v>228689</v>
      </c>
      <c r="B1478" t="n">
        <v>122</v>
      </c>
      <c r="C1478" t="inlineStr">
        <is>
          <t>Arcos</t>
        </is>
      </c>
      <c r="D1478" t="inlineStr">
        <is>
          <t>MARIO PEDRO FELICIANO - HORTIFRUTI</t>
        </is>
      </c>
      <c r="E1478" t="inlineStr">
        <is>
          <t>474939</t>
        </is>
      </c>
      <c r="F1478" s="550" t="n">
        <v>46137</v>
      </c>
      <c r="G1478" t="n">
        <v>19465</v>
      </c>
      <c r="H1478" t="inlineStr">
        <is>
          <t>SALSAO KG</t>
        </is>
      </c>
      <c r="I1478" t="inlineStr">
        <is>
          <t>ALIMENTOS</t>
        </is>
      </c>
      <c r="J1478" t="n">
        <v>1</v>
      </c>
      <c r="K1478" t="inlineStr">
        <is>
          <t>KG</t>
        </is>
      </c>
      <c r="L1478" t="n">
        <v>5.8</v>
      </c>
      <c r="M1478" t="n">
        <v>5.8</v>
      </c>
      <c r="N1478" t="inlineStr">
        <is>
          <t>ALIMENTOS (DESCONTO NO BOLETO)</t>
        </is>
      </c>
      <c r="O1478" t="inlineStr">
        <is>
          <t>04/2026</t>
        </is>
      </c>
    </row>
    <row r="1479">
      <c r="A1479" t="n">
        <v>228689</v>
      </c>
      <c r="B1479" t="n">
        <v>122</v>
      </c>
      <c r="C1479" t="inlineStr">
        <is>
          <t>Arcos</t>
        </is>
      </c>
      <c r="D1479" t="inlineStr">
        <is>
          <t>MARIO PEDRO FELICIANO - HORTIFRUTI</t>
        </is>
      </c>
      <c r="E1479" t="inlineStr">
        <is>
          <t>474939</t>
        </is>
      </c>
      <c r="F1479" s="550" t="n">
        <v>46137</v>
      </c>
      <c r="G1479" t="n">
        <v>23186</v>
      </c>
      <c r="H1479" t="inlineStr">
        <is>
          <t>TOMATE CARMEM SALADA KG</t>
        </is>
      </c>
      <c r="I1479" t="inlineStr">
        <is>
          <t>ALIMENTOS</t>
        </is>
      </c>
      <c r="J1479" t="n">
        <v>10</v>
      </c>
      <c r="K1479" t="inlineStr">
        <is>
          <t>KG</t>
        </is>
      </c>
      <c r="L1479" t="n">
        <v>119.6</v>
      </c>
      <c r="M1479" t="n">
        <v>11.96</v>
      </c>
      <c r="N1479" t="inlineStr">
        <is>
          <t>ALIMENTOS (DESCONTO NO BOLETO)</t>
        </is>
      </c>
      <c r="O1479" t="inlineStr">
        <is>
          <t>04/2026</t>
        </is>
      </c>
    </row>
    <row r="1480">
      <c r="A1480" t="n">
        <v>228689</v>
      </c>
      <c r="B1480" t="n">
        <v>122</v>
      </c>
      <c r="C1480" t="inlineStr">
        <is>
          <t>Arcos</t>
        </is>
      </c>
      <c r="D1480" t="inlineStr">
        <is>
          <t>MARIO PEDRO FELICIANO - HORTIFRUTI</t>
        </is>
      </c>
      <c r="E1480" t="inlineStr">
        <is>
          <t>474939</t>
        </is>
      </c>
      <c r="F1480" s="550" t="n">
        <v>46137</v>
      </c>
      <c r="G1480" t="n">
        <v>19748</v>
      </c>
      <c r="H1480" t="inlineStr">
        <is>
          <t>MACA FUJI KG</t>
        </is>
      </c>
      <c r="I1480" t="inlineStr">
        <is>
          <t>ALIMENTOS</t>
        </is>
      </c>
      <c r="J1480" t="n">
        <v>4.1</v>
      </c>
      <c r="K1480" t="inlineStr">
        <is>
          <t>KG</t>
        </is>
      </c>
      <c r="L1480" t="n">
        <v>39.65</v>
      </c>
      <c r="M1480" t="n">
        <v>9.670731999999999</v>
      </c>
      <c r="N1480" t="inlineStr">
        <is>
          <t>ALIMENTOS (DESCONTO NO BOLETO)</t>
        </is>
      </c>
      <c r="O1480" t="inlineStr">
        <is>
          <t>04/2026</t>
        </is>
      </c>
    </row>
    <row r="1481">
      <c r="A1481" t="n">
        <v>228688</v>
      </c>
      <c r="B1481" t="n">
        <v>122</v>
      </c>
      <c r="C1481" t="inlineStr">
        <is>
          <t>Arcos</t>
        </is>
      </c>
      <c r="D1481" t="inlineStr">
        <is>
          <t>PSSS LTDA</t>
        </is>
      </c>
      <c r="E1481" t="inlineStr">
        <is>
          <t>3628</t>
        </is>
      </c>
      <c r="F1481" s="550" t="n">
        <v>46142</v>
      </c>
      <c r="G1481" t="n">
        <v>17526</v>
      </c>
      <c r="H1481" t="inlineStr">
        <is>
          <t>PROTETOR DE ASSENTO SANITARIO C/ 120UN</t>
        </is>
      </c>
      <c r="I1481" t="inlineStr">
        <is>
          <t>DESCARTAVEIS/HIGIENE E LIMPEZA</t>
        </is>
      </c>
      <c r="J1481" t="n">
        <v>8</v>
      </c>
      <c r="K1481" t="inlineStr">
        <is>
          <t>UN</t>
        </is>
      </c>
      <c r="L1481" t="n">
        <v>140</v>
      </c>
      <c r="M1481" t="n">
        <v>17.5</v>
      </c>
      <c r="N1481" t="inlineStr">
        <is>
          <t>DESCARTAVEIS</t>
        </is>
      </c>
      <c r="O1481" t="inlineStr">
        <is>
          <t>04/2026</t>
        </is>
      </c>
    </row>
    <row r="1482">
      <c r="A1482" t="n">
        <v>228688</v>
      </c>
      <c r="B1482" t="n">
        <v>122</v>
      </c>
      <c r="C1482" t="inlineStr">
        <is>
          <t>Arcos</t>
        </is>
      </c>
      <c r="D1482" t="inlineStr">
        <is>
          <t>PSSS LTDA</t>
        </is>
      </c>
      <c r="E1482" t="inlineStr">
        <is>
          <t>3628</t>
        </is>
      </c>
      <c r="F1482" s="550" t="n">
        <v>46142</v>
      </c>
      <c r="G1482" t="n">
        <v>17383</v>
      </c>
      <c r="H1482" t="inlineStr">
        <is>
          <t>SACO PLASTICO BOBINA PICOTADA ROLL 40X60 KG</t>
        </is>
      </c>
      <c r="I1482" t="inlineStr">
        <is>
          <t>DESCARTAVEIS/HIGIENE E LIMPEZA</t>
        </is>
      </c>
      <c r="J1482" t="n">
        <v>4</v>
      </c>
      <c r="K1482" t="inlineStr">
        <is>
          <t>UN</t>
        </is>
      </c>
      <c r="L1482" t="n">
        <v>180</v>
      </c>
      <c r="M1482" t="n">
        <v>45</v>
      </c>
      <c r="N1482" t="inlineStr">
        <is>
          <t>DESCARTAVEIS</t>
        </is>
      </c>
      <c r="O1482" t="inlineStr">
        <is>
          <t>04/2026</t>
        </is>
      </c>
    </row>
    <row r="1483">
      <c r="A1483" t="n">
        <v>228688</v>
      </c>
      <c r="B1483" t="n">
        <v>122</v>
      </c>
      <c r="C1483" t="inlineStr">
        <is>
          <t>Arcos</t>
        </is>
      </c>
      <c r="D1483" t="inlineStr">
        <is>
          <t>PSSS LTDA</t>
        </is>
      </c>
      <c r="E1483" t="inlineStr">
        <is>
          <t>3628</t>
        </is>
      </c>
      <c r="F1483" s="550" t="n">
        <v>46142</v>
      </c>
      <c r="G1483" t="n">
        <v>17418</v>
      </c>
      <c r="H1483" t="inlineStr">
        <is>
          <t>PAPEL TOALHA BOBINA LUXO BIA PAPER C/6X20X200M C/6 ROLOS</t>
        </is>
      </c>
      <c r="I1483" t="inlineStr">
        <is>
          <t>DESCARTAVEIS/HIGIENE E LIMPEZA</t>
        </is>
      </c>
      <c r="J1483" t="n">
        <v>8</v>
      </c>
      <c r="K1483" t="inlineStr">
        <is>
          <t>CX</t>
        </is>
      </c>
      <c r="L1483" t="n">
        <v>471.2</v>
      </c>
      <c r="M1483" t="n">
        <v>58.9</v>
      </c>
      <c r="N1483" t="inlineStr">
        <is>
          <t>DESCARTAVEIS</t>
        </is>
      </c>
      <c r="O1483" t="inlineStr">
        <is>
          <t>04/2026</t>
        </is>
      </c>
    </row>
    <row r="1484">
      <c r="A1484" t="n">
        <v>228688</v>
      </c>
      <c r="B1484" t="n">
        <v>122</v>
      </c>
      <c r="C1484" t="inlineStr">
        <is>
          <t>Arcos</t>
        </is>
      </c>
      <c r="D1484" t="inlineStr">
        <is>
          <t>PSSS LTDA</t>
        </is>
      </c>
      <c r="E1484" t="inlineStr">
        <is>
          <t>3628</t>
        </is>
      </c>
      <c r="F1484" s="550" t="n">
        <v>46142</v>
      </c>
      <c r="G1484" t="n">
        <v>28880</v>
      </c>
      <c r="H1484" t="inlineStr">
        <is>
          <t>PAPEL TOALHA INTERFOLHA NOBRE PAPER FOLHA DUPLA  2000 FOLHAS</t>
        </is>
      </c>
      <c r="J1484" t="n">
        <v>2</v>
      </c>
      <c r="K1484" t="inlineStr">
        <is>
          <t>CX</t>
        </is>
      </c>
      <c r="L1484" t="n">
        <v>170</v>
      </c>
      <c r="M1484" t="n">
        <v>85</v>
      </c>
      <c r="N1484" t="inlineStr">
        <is>
          <t>DESCARTAVEIS</t>
        </is>
      </c>
      <c r="O1484" t="inlineStr">
        <is>
          <t>04/2026</t>
        </is>
      </c>
    </row>
    <row r="1485">
      <c r="A1485" t="n">
        <v>228688</v>
      </c>
      <c r="B1485" t="n">
        <v>122</v>
      </c>
      <c r="C1485" t="inlineStr">
        <is>
          <t>Arcos</t>
        </is>
      </c>
      <c r="D1485" t="inlineStr">
        <is>
          <t>PSSS LTDA</t>
        </is>
      </c>
      <c r="E1485" t="inlineStr">
        <is>
          <t>3628</t>
        </is>
      </c>
      <c r="F1485" s="550" t="n">
        <v>46142</v>
      </c>
      <c r="G1485" t="n">
        <v>17553</v>
      </c>
      <c r="H1485" t="inlineStr">
        <is>
          <t>CANUDO BIODEGRADAVEL JUMBO 9MM C/2000 UN</t>
        </is>
      </c>
      <c r="I1485" t="inlineStr">
        <is>
          <t>DESCARTAVEIS/HIGIENE E LIMPEZA</t>
        </is>
      </c>
      <c r="J1485" t="n">
        <v>1</v>
      </c>
      <c r="K1485" t="inlineStr">
        <is>
          <t>PC</t>
        </is>
      </c>
      <c r="L1485" t="n">
        <v>160</v>
      </c>
      <c r="M1485" t="n">
        <v>160</v>
      </c>
      <c r="N1485" t="inlineStr">
        <is>
          <t>DESCARTAVEIS</t>
        </is>
      </c>
      <c r="O1485" t="inlineStr">
        <is>
          <t>04/2026</t>
        </is>
      </c>
    </row>
    <row r="1486">
      <c r="A1486" t="n">
        <v>228688</v>
      </c>
      <c r="B1486" t="n">
        <v>122</v>
      </c>
      <c r="C1486" t="inlineStr">
        <is>
          <t>Arcos</t>
        </is>
      </c>
      <c r="D1486" t="inlineStr">
        <is>
          <t>PSSS LTDA</t>
        </is>
      </c>
      <c r="E1486" t="inlineStr">
        <is>
          <t>3628</t>
        </is>
      </c>
      <c r="F1486" s="550" t="n">
        <v>46142</v>
      </c>
      <c r="G1486" t="n">
        <v>17162</v>
      </c>
      <c r="H1486" t="inlineStr">
        <is>
          <t>PANO MULTIUSO 28X240 C/600PANOS UM</t>
        </is>
      </c>
      <c r="I1486" t="inlineStr">
        <is>
          <t>DESCARTAVEIS/HIGIENE E LIMPEZA</t>
        </is>
      </c>
      <c r="J1486" t="n">
        <v>4</v>
      </c>
      <c r="K1486" t="inlineStr">
        <is>
          <t>UN</t>
        </is>
      </c>
      <c r="L1486" t="n">
        <v>216</v>
      </c>
      <c r="M1486" t="n">
        <v>54</v>
      </c>
      <c r="N1486" t="inlineStr">
        <is>
          <t>DESCARTAVEIS</t>
        </is>
      </c>
      <c r="O1486" t="inlineStr">
        <is>
          <t>04/2026</t>
        </is>
      </c>
    </row>
    <row r="1487">
      <c r="A1487" t="n">
        <v>228688</v>
      </c>
      <c r="B1487" t="n">
        <v>122</v>
      </c>
      <c r="C1487" t="inlineStr">
        <is>
          <t>Arcos</t>
        </is>
      </c>
      <c r="D1487" t="inlineStr">
        <is>
          <t>PSSS LTDA</t>
        </is>
      </c>
      <c r="E1487" t="inlineStr">
        <is>
          <t>3628</t>
        </is>
      </c>
      <c r="F1487" s="550" t="n">
        <v>46142</v>
      </c>
      <c r="G1487" t="n">
        <v>17405</v>
      </c>
      <c r="H1487" t="inlineStr">
        <is>
          <t>SACO PLASTICO BOBINA PICOTADA ROLL 20X30 KG</t>
        </is>
      </c>
      <c r="I1487" t="inlineStr">
        <is>
          <t>DESCARTAVEIS/HIGIENE E LIMPEZA</t>
        </is>
      </c>
      <c r="J1487" t="n">
        <v>3</v>
      </c>
      <c r="K1487" t="inlineStr">
        <is>
          <t>UN</t>
        </is>
      </c>
      <c r="L1487" t="n">
        <v>42</v>
      </c>
      <c r="M1487" t="n">
        <v>14</v>
      </c>
      <c r="N1487" t="inlineStr">
        <is>
          <t>DESCARTAVEIS</t>
        </is>
      </c>
      <c r="O1487" t="inlineStr">
        <is>
          <t>04/2026</t>
        </is>
      </c>
    </row>
    <row r="1488">
      <c r="A1488" t="n">
        <v>228688</v>
      </c>
      <c r="B1488" t="n">
        <v>122</v>
      </c>
      <c r="C1488" t="inlineStr">
        <is>
          <t>Arcos</t>
        </is>
      </c>
      <c r="D1488" t="inlineStr">
        <is>
          <t>PSSS LTDA</t>
        </is>
      </c>
      <c r="E1488" t="inlineStr">
        <is>
          <t>3628</t>
        </is>
      </c>
      <c r="F1488" s="550" t="n">
        <v>46142</v>
      </c>
      <c r="G1488" t="n">
        <v>17196</v>
      </c>
      <c r="H1488" t="inlineStr">
        <is>
          <t xml:space="preserve">ESPONJA DUPLA FACE TININDO 3M C/10 UN </t>
        </is>
      </c>
      <c r="I1488" t="inlineStr">
        <is>
          <t>DESCARTAVEIS/HIGIENE E LIMPEZA</t>
        </is>
      </c>
      <c r="J1488" t="n">
        <v>6</v>
      </c>
      <c r="K1488" t="inlineStr">
        <is>
          <t>PC</t>
        </is>
      </c>
      <c r="L1488" t="n">
        <v>38.28</v>
      </c>
      <c r="M1488" t="n">
        <v>6.38</v>
      </c>
      <c r="N1488" t="inlineStr">
        <is>
          <t>DESCARTAVEIS</t>
        </is>
      </c>
      <c r="O1488" t="inlineStr">
        <is>
          <t>04/2026</t>
        </is>
      </c>
    </row>
    <row r="1489">
      <c r="A1489" t="n">
        <v>228688</v>
      </c>
      <c r="B1489" t="n">
        <v>122</v>
      </c>
      <c r="C1489" t="inlineStr">
        <is>
          <t>Arcos</t>
        </is>
      </c>
      <c r="D1489" t="inlineStr">
        <is>
          <t>PSSS LTDA</t>
        </is>
      </c>
      <c r="E1489" t="inlineStr">
        <is>
          <t>3628</t>
        </is>
      </c>
      <c r="F1489" s="550" t="n">
        <v>46142</v>
      </c>
      <c r="G1489" t="n">
        <v>21783</v>
      </c>
      <c r="H1489" t="inlineStr">
        <is>
          <t>AVENTAL DE PVC BRANCO 1,20X0,70 UN</t>
        </is>
      </c>
      <c r="I1489" t="inlineStr">
        <is>
          <t>UTENSILIOS</t>
        </is>
      </c>
      <c r="J1489" t="n">
        <v>4</v>
      </c>
      <c r="K1489" t="inlineStr">
        <is>
          <t>UN</t>
        </is>
      </c>
      <c r="L1489" t="n">
        <v>64</v>
      </c>
      <c r="M1489" t="n">
        <v>16</v>
      </c>
      <c r="N1489" t="inlineStr">
        <is>
          <t>DESCARTAVEIS</t>
        </is>
      </c>
      <c r="O1489" t="inlineStr">
        <is>
          <t>04/2026</t>
        </is>
      </c>
    </row>
    <row r="1490">
      <c r="A1490" t="n">
        <v>228688</v>
      </c>
      <c r="B1490" t="n">
        <v>122</v>
      </c>
      <c r="C1490" t="inlineStr">
        <is>
          <t>Arcos</t>
        </is>
      </c>
      <c r="D1490" t="inlineStr">
        <is>
          <t>PSSS LTDA</t>
        </is>
      </c>
      <c r="E1490" t="inlineStr">
        <is>
          <t>3628</t>
        </is>
      </c>
      <c r="F1490" s="550" t="n">
        <v>46142</v>
      </c>
      <c r="G1490" t="n">
        <v>17361</v>
      </c>
      <c r="H1490" t="inlineStr">
        <is>
          <t>TOUCA TNT BRANCA C/100UN</t>
        </is>
      </c>
      <c r="I1490" t="inlineStr">
        <is>
          <t>DESCARTAVEIS/HIGIENE E LIMPEZA</t>
        </is>
      </c>
      <c r="J1490" t="n">
        <v>4</v>
      </c>
      <c r="K1490" t="inlineStr">
        <is>
          <t>PC</t>
        </is>
      </c>
      <c r="L1490" t="n">
        <v>30.52</v>
      </c>
      <c r="M1490" t="n">
        <v>7.63</v>
      </c>
      <c r="N1490" t="inlineStr">
        <is>
          <t>DESCARTAVEIS</t>
        </is>
      </c>
      <c r="O1490" t="inlineStr">
        <is>
          <t>04/2026</t>
        </is>
      </c>
    </row>
    <row r="1491">
      <c r="A1491" t="n">
        <v>228688</v>
      </c>
      <c r="B1491" t="n">
        <v>122</v>
      </c>
      <c r="C1491" t="inlineStr">
        <is>
          <t>Arcos</t>
        </is>
      </c>
      <c r="D1491" t="inlineStr">
        <is>
          <t>PSSS LTDA</t>
        </is>
      </c>
      <c r="E1491" t="inlineStr">
        <is>
          <t>3628</t>
        </is>
      </c>
      <c r="F1491" s="550" t="n">
        <v>46142</v>
      </c>
      <c r="G1491" t="n">
        <v>17437</v>
      </c>
      <c r="H1491" t="inlineStr">
        <is>
          <t>SACO ALVEJADO BRANCO 45X65 UN</t>
        </is>
      </c>
      <c r="I1491" t="inlineStr">
        <is>
          <t>DESCARTAVEIS/HIGIENE E LIMPEZA</t>
        </is>
      </c>
      <c r="J1491" t="n">
        <v>40</v>
      </c>
      <c r="K1491" t="inlineStr">
        <is>
          <t>UN</t>
        </is>
      </c>
      <c r="L1491" t="n">
        <v>92</v>
      </c>
      <c r="M1491" t="n">
        <v>2.3</v>
      </c>
      <c r="N1491" t="inlineStr">
        <is>
          <t>DESCARTAVEIS</t>
        </is>
      </c>
      <c r="O1491" t="inlineStr">
        <is>
          <t>04/2026</t>
        </is>
      </c>
    </row>
    <row r="1492">
      <c r="A1492" t="n">
        <v>228687</v>
      </c>
      <c r="B1492" t="n">
        <v>122</v>
      </c>
      <c r="C1492" t="inlineStr">
        <is>
          <t>Arcos</t>
        </is>
      </c>
      <c r="D1492" t="inlineStr">
        <is>
          <t>EMPORIO M&amp;L COMERCIO DE ALIM E BEBIDAS LTDA</t>
        </is>
      </c>
      <c r="E1492" t="inlineStr">
        <is>
          <t>510400</t>
        </is>
      </c>
      <c r="F1492" s="550" t="n">
        <v>46140</v>
      </c>
      <c r="G1492" t="n">
        <v>21010</v>
      </c>
      <c r="H1492" t="inlineStr">
        <is>
          <t>OLEO DE CANOLA SAUDE C/900ML</t>
        </is>
      </c>
      <c r="I1492" t="inlineStr">
        <is>
          <t>ALIMENTOS</t>
        </is>
      </c>
      <c r="J1492" t="n">
        <v>40</v>
      </c>
      <c r="K1492" t="inlineStr">
        <is>
          <t>UN</t>
        </is>
      </c>
      <c r="L1492" t="n">
        <v>472</v>
      </c>
      <c r="M1492" t="n">
        <v>11.8</v>
      </c>
      <c r="N1492" t="inlineStr">
        <is>
          <t>ALIMENTOS</t>
        </is>
      </c>
      <c r="O1492" t="inlineStr">
        <is>
          <t>04/2026</t>
        </is>
      </c>
    </row>
    <row r="1493">
      <c r="A1493" t="n">
        <v>228687</v>
      </c>
      <c r="B1493" t="n">
        <v>122</v>
      </c>
      <c r="C1493" t="inlineStr">
        <is>
          <t>Arcos</t>
        </is>
      </c>
      <c r="D1493" t="inlineStr">
        <is>
          <t>EMPORIO M&amp;L COMERCIO DE ALIM E BEBIDAS LTDA</t>
        </is>
      </c>
      <c r="E1493" t="inlineStr">
        <is>
          <t>510400</t>
        </is>
      </c>
      <c r="F1493" s="550" t="n">
        <v>46140</v>
      </c>
      <c r="G1493" t="n">
        <v>20715</v>
      </c>
      <c r="H1493" t="inlineStr">
        <is>
          <t>AMARENA FABBRI FRUTO C/3,2KG</t>
        </is>
      </c>
      <c r="I1493" t="inlineStr">
        <is>
          <t>ALIMENTOS</t>
        </is>
      </c>
      <c r="J1493" t="n">
        <v>2</v>
      </c>
      <c r="K1493" t="inlineStr">
        <is>
          <t>UN</t>
        </is>
      </c>
      <c r="L1493" t="n">
        <v>879.8</v>
      </c>
      <c r="M1493" t="n">
        <v>439.9</v>
      </c>
      <c r="N1493" t="inlineStr">
        <is>
          <t>ALIMENTOS</t>
        </is>
      </c>
      <c r="O1493" t="inlineStr">
        <is>
          <t>04/2026</t>
        </is>
      </c>
    </row>
    <row r="1494">
      <c r="A1494" t="n">
        <v>228687</v>
      </c>
      <c r="B1494" t="n">
        <v>122</v>
      </c>
      <c r="C1494" t="inlineStr">
        <is>
          <t>Arcos</t>
        </is>
      </c>
      <c r="D1494" t="inlineStr">
        <is>
          <t>EMPORIO M&amp;L COMERCIO DE ALIM E BEBIDAS LTDA</t>
        </is>
      </c>
      <c r="E1494" t="inlineStr">
        <is>
          <t>510400</t>
        </is>
      </c>
      <c r="F1494" s="550" t="n">
        <v>46140</v>
      </c>
      <c r="G1494" t="n">
        <v>20887</v>
      </c>
      <c r="H1494" t="inlineStr">
        <is>
          <t>MEL PURO FLORA NECTAR C/1KG</t>
        </is>
      </c>
      <c r="I1494" t="inlineStr">
        <is>
          <t>ALIMENTOS</t>
        </is>
      </c>
      <c r="J1494" t="n">
        <v>11</v>
      </c>
      <c r="K1494" t="inlineStr">
        <is>
          <t>N/A</t>
        </is>
      </c>
      <c r="L1494" t="n">
        <v>405.9</v>
      </c>
      <c r="M1494" t="n">
        <v>36.9</v>
      </c>
      <c r="N1494" t="inlineStr">
        <is>
          <t>ALIMENTOS</t>
        </is>
      </c>
      <c r="O1494" t="inlineStr">
        <is>
          <t>04/2026</t>
        </is>
      </c>
    </row>
    <row r="1495">
      <c r="A1495" t="n">
        <v>228687</v>
      </c>
      <c r="B1495" t="n">
        <v>122</v>
      </c>
      <c r="C1495" t="inlineStr">
        <is>
          <t>Arcos</t>
        </is>
      </c>
      <c r="D1495" t="inlineStr">
        <is>
          <t>EMPORIO M&amp;L COMERCIO DE ALIM E BEBIDAS LTDA</t>
        </is>
      </c>
      <c r="E1495" t="inlineStr">
        <is>
          <t>510400</t>
        </is>
      </c>
      <c r="F1495" s="550" t="n">
        <v>46140</v>
      </c>
      <c r="G1495" t="n">
        <v>19339</v>
      </c>
      <c r="H1495" t="inlineStr">
        <is>
          <t>QUEIJO MINAS PADRAO BRINCO OURO C/500G KG</t>
        </is>
      </c>
      <c r="I1495" t="inlineStr">
        <is>
          <t>ALIMENTOS</t>
        </is>
      </c>
      <c r="J1495" t="n">
        <v>4.92</v>
      </c>
      <c r="K1495" t="inlineStr">
        <is>
          <t>Kg</t>
        </is>
      </c>
      <c r="L1495" t="n">
        <v>363.59</v>
      </c>
      <c r="M1495" t="n">
        <v>73.900407</v>
      </c>
      <c r="N1495" t="inlineStr">
        <is>
          <t>ALIMENTOS</t>
        </is>
      </c>
      <c r="O1495" t="inlineStr">
        <is>
          <t>04/2026</t>
        </is>
      </c>
    </row>
    <row r="1496">
      <c r="A1496" t="n">
        <v>228687</v>
      </c>
      <c r="B1496" t="n">
        <v>122</v>
      </c>
      <c r="C1496" t="inlineStr">
        <is>
          <t>Arcos</t>
        </is>
      </c>
      <c r="D1496" t="inlineStr">
        <is>
          <t>EMPORIO M&amp;L COMERCIO DE ALIM E BEBIDAS LTDA</t>
        </is>
      </c>
      <c r="E1496" t="inlineStr">
        <is>
          <t>510400</t>
        </is>
      </c>
      <c r="F1496" s="550" t="n">
        <v>46140</v>
      </c>
      <c r="G1496" t="n">
        <v>20332</v>
      </c>
      <c r="H1496" t="inlineStr">
        <is>
          <t>SAGU DE MANDIOCA YOKI C/500G</t>
        </is>
      </c>
      <c r="I1496" t="inlineStr">
        <is>
          <t>ALIMENTOS</t>
        </is>
      </c>
      <c r="J1496" t="n">
        <v>5</v>
      </c>
      <c r="K1496" t="inlineStr">
        <is>
          <t>PC</t>
        </is>
      </c>
      <c r="L1496" t="n">
        <v>68</v>
      </c>
      <c r="M1496" t="n">
        <v>13.6</v>
      </c>
      <c r="N1496" t="inlineStr">
        <is>
          <t>ALIMENTOS</t>
        </is>
      </c>
      <c r="O1496" t="inlineStr">
        <is>
          <t>04/2026</t>
        </is>
      </c>
    </row>
    <row r="1497">
      <c r="A1497" t="n">
        <v>228687</v>
      </c>
      <c r="B1497" t="n">
        <v>122</v>
      </c>
      <c r="C1497" t="inlineStr">
        <is>
          <t>Arcos</t>
        </is>
      </c>
      <c r="D1497" t="inlineStr">
        <is>
          <t>EMPORIO M&amp;L COMERCIO DE ALIM E BEBIDAS LTDA</t>
        </is>
      </c>
      <c r="E1497" t="inlineStr">
        <is>
          <t>510400</t>
        </is>
      </c>
      <c r="F1497" s="550" t="n">
        <v>46140</v>
      </c>
      <c r="G1497" t="n">
        <v>19946</v>
      </c>
      <c r="H1497" t="inlineStr">
        <is>
          <t>MOSTARDA DIJON COM GRAO BEAUFOR C/1,001KG</t>
        </is>
      </c>
      <c r="I1497" t="inlineStr">
        <is>
          <t>ALIMENTOS</t>
        </is>
      </c>
      <c r="J1497" t="n">
        <v>3</v>
      </c>
      <c r="K1497" t="inlineStr">
        <is>
          <t>PT</t>
        </is>
      </c>
      <c r="L1497" t="n">
        <v>172.5</v>
      </c>
      <c r="M1497" t="n">
        <v>57.5</v>
      </c>
      <c r="N1497" t="inlineStr">
        <is>
          <t>ALIMENTOS</t>
        </is>
      </c>
      <c r="O1497" t="inlineStr">
        <is>
          <t>04/2026</t>
        </is>
      </c>
    </row>
    <row r="1498">
      <c r="A1498" t="n">
        <v>228687</v>
      </c>
      <c r="B1498" t="n">
        <v>122</v>
      </c>
      <c r="C1498" t="inlineStr">
        <is>
          <t>Arcos</t>
        </is>
      </c>
      <c r="D1498" t="inlineStr">
        <is>
          <t>EMPORIO M&amp;L COMERCIO DE ALIM E BEBIDAS LTDA</t>
        </is>
      </c>
      <c r="E1498" t="inlineStr">
        <is>
          <t>510400</t>
        </is>
      </c>
      <c r="F1498" s="550" t="n">
        <v>46140</v>
      </c>
      <c r="G1498" t="n">
        <v>20385</v>
      </c>
      <c r="H1498" t="inlineStr">
        <is>
          <t>FARINHA DE MILHO FLOCAO YOKI 500GR</t>
        </is>
      </c>
      <c r="I1498" t="inlineStr">
        <is>
          <t>ALIMENTOS</t>
        </is>
      </c>
      <c r="J1498" t="n">
        <v>6</v>
      </c>
      <c r="K1498" t="inlineStr">
        <is>
          <t>UN</t>
        </is>
      </c>
      <c r="L1498" t="n">
        <v>29.7</v>
      </c>
      <c r="M1498" t="n">
        <v>4.95</v>
      </c>
      <c r="N1498" t="inlineStr">
        <is>
          <t>ALIMENTOS</t>
        </is>
      </c>
      <c r="O1498" t="inlineStr">
        <is>
          <t>04/2026</t>
        </is>
      </c>
    </row>
    <row r="1499">
      <c r="A1499" t="n">
        <v>228687</v>
      </c>
      <c r="B1499" t="n">
        <v>122</v>
      </c>
      <c r="C1499" t="inlineStr">
        <is>
          <t>Arcos</t>
        </is>
      </c>
      <c r="D1499" t="inlineStr">
        <is>
          <t>EMPORIO M&amp;L COMERCIO DE ALIM E BEBIDAS LTDA</t>
        </is>
      </c>
      <c r="E1499" t="inlineStr">
        <is>
          <t>510400</t>
        </is>
      </c>
      <c r="F1499" s="550" t="n">
        <v>46140</v>
      </c>
      <c r="G1499" t="n">
        <v>20488</v>
      </c>
      <c r="H1499" t="inlineStr">
        <is>
          <t>PRESUNTO COZIDO MAGRO SADIA KG</t>
        </is>
      </c>
      <c r="I1499" t="inlineStr">
        <is>
          <t>ALIMENTOS</t>
        </is>
      </c>
      <c r="J1499" t="n">
        <v>7.1</v>
      </c>
      <c r="K1499" t="inlineStr">
        <is>
          <t>KG</t>
        </is>
      </c>
      <c r="L1499" t="n">
        <v>212.64</v>
      </c>
      <c r="M1499" t="n">
        <v>29.949296</v>
      </c>
      <c r="N1499" t="inlineStr">
        <is>
          <t>ALIMENTOS</t>
        </is>
      </c>
      <c r="O1499" t="inlineStr">
        <is>
          <t>04/2026</t>
        </is>
      </c>
    </row>
    <row r="1500">
      <c r="A1500" t="n">
        <v>228686</v>
      </c>
      <c r="B1500" t="n">
        <v>122</v>
      </c>
      <c r="C1500" t="inlineStr">
        <is>
          <t>Arcos</t>
        </is>
      </c>
      <c r="D1500" t="inlineStr">
        <is>
          <t>GCT COMERCIO DE PRODUTOS ALIMENTICIOS LTDA</t>
        </is>
      </c>
      <c r="E1500" t="inlineStr">
        <is>
          <t>11356</t>
        </is>
      </c>
      <c r="F1500" s="550" t="n">
        <v>46141</v>
      </c>
      <c r="G1500" t="n">
        <v>27340</v>
      </c>
      <c r="H1500" t="inlineStr">
        <is>
          <t>GELO RETANGULO 50X65MM C/25 UN YCECODE</t>
        </is>
      </c>
      <c r="I1500" t="inlineStr">
        <is>
          <t>BEBIDAS</t>
        </is>
      </c>
      <c r="J1500" t="n">
        <v>15</v>
      </c>
      <c r="K1500" t="inlineStr">
        <is>
          <t>PC</t>
        </is>
      </c>
      <c r="L1500" t="n">
        <v>804.3</v>
      </c>
      <c r="M1500" t="n">
        <v>53.62</v>
      </c>
      <c r="N1500" t="inlineStr">
        <is>
          <t>BEBIDAS</t>
        </is>
      </c>
      <c r="O1500" t="inlineStr">
        <is>
          <t>04/2026</t>
        </is>
      </c>
    </row>
    <row r="1501">
      <c r="A1501" t="n">
        <v>228686</v>
      </c>
      <c r="B1501" t="n">
        <v>122</v>
      </c>
      <c r="C1501" t="inlineStr">
        <is>
          <t>Arcos</t>
        </is>
      </c>
      <c r="D1501" t="inlineStr">
        <is>
          <t>GCT COMERCIO DE PRODUTOS ALIMENTICIOS LTDA</t>
        </is>
      </c>
      <c r="E1501" t="inlineStr">
        <is>
          <t>11356</t>
        </is>
      </c>
      <c r="F1501" s="550" t="n">
        <v>46141</v>
      </c>
      <c r="G1501" t="n">
        <v>28316</v>
      </c>
      <c r="H1501" t="inlineStr">
        <is>
          <t>GELO ESFERICO C/9UN YCECODE</t>
        </is>
      </c>
      <c r="I1501" t="inlineStr">
        <is>
          <t>BEBIDAS</t>
        </is>
      </c>
      <c r="J1501" t="n">
        <v>10</v>
      </c>
      <c r="K1501" t="inlineStr">
        <is>
          <t>PC</t>
        </is>
      </c>
      <c r="L1501" t="n">
        <v>390.5</v>
      </c>
      <c r="M1501" t="n">
        <v>39.05</v>
      </c>
      <c r="N1501" t="inlineStr">
        <is>
          <t>BEBIDAS</t>
        </is>
      </c>
      <c r="O1501" t="inlineStr">
        <is>
          <t>04/2026</t>
        </is>
      </c>
    </row>
    <row r="1502">
      <c r="A1502" t="n">
        <v>228686</v>
      </c>
      <c r="B1502" t="n">
        <v>122</v>
      </c>
      <c r="C1502" t="inlineStr">
        <is>
          <t>Arcos</t>
        </is>
      </c>
      <c r="D1502" t="inlineStr">
        <is>
          <t>GCT COMERCIO DE PRODUTOS ALIMENTICIOS LTDA</t>
        </is>
      </c>
      <c r="E1502" t="inlineStr">
        <is>
          <t>11356</t>
        </is>
      </c>
      <c r="F1502" s="550" t="n">
        <v>46141</v>
      </c>
      <c r="G1502" t="n">
        <v>28315</v>
      </c>
      <c r="H1502" t="inlineStr">
        <is>
          <t>GELO COLLINS 35X120 C/18 UN YCECODE</t>
        </is>
      </c>
      <c r="I1502" t="inlineStr">
        <is>
          <t>BEBIDAS</t>
        </is>
      </c>
      <c r="J1502" t="n">
        <v>4</v>
      </c>
      <c r="K1502" t="inlineStr">
        <is>
          <t>PC</t>
        </is>
      </c>
      <c r="L1502" t="n">
        <v>174.24</v>
      </c>
      <c r="M1502" t="n">
        <v>43.56</v>
      </c>
      <c r="N1502" t="inlineStr">
        <is>
          <t>BEBIDAS</t>
        </is>
      </c>
      <c r="O1502" t="inlineStr">
        <is>
          <t>04/2026</t>
        </is>
      </c>
    </row>
    <row r="1503">
      <c r="A1503" t="n">
        <v>228685</v>
      </c>
      <c r="B1503" t="n">
        <v>122</v>
      </c>
      <c r="C1503" t="inlineStr">
        <is>
          <t>Arcos</t>
        </is>
      </c>
      <c r="D1503" t="inlineStr">
        <is>
          <t>BATALHA FABRICA DE PAES LTDA</t>
        </is>
      </c>
      <c r="E1503" t="inlineStr">
        <is>
          <t>11066</t>
        </is>
      </c>
      <c r="F1503" s="550" t="n">
        <v>46140</v>
      </c>
      <c r="G1503" t="n">
        <v>19125</v>
      </c>
      <c r="H1503" t="inlineStr">
        <is>
          <t>MINI BURGER BRIOCHE PINCEL CAIXA C/180 UN 15 PACOTES X 12 UN COD 142</t>
        </is>
      </c>
      <c r="I1503" t="inlineStr">
        <is>
          <t>ALIMENTOS</t>
        </is>
      </c>
      <c r="J1503" t="n">
        <v>2</v>
      </c>
      <c r="K1503" t="inlineStr">
        <is>
          <t>CX</t>
        </is>
      </c>
      <c r="L1503" t="n">
        <v>412.56</v>
      </c>
      <c r="M1503" t="n">
        <v>206.28</v>
      </c>
      <c r="N1503" t="inlineStr">
        <is>
          <t>ALIMENTOS</t>
        </is>
      </c>
      <c r="O1503" t="inlineStr">
        <is>
          <t>04/2026</t>
        </is>
      </c>
    </row>
    <row r="1504">
      <c r="A1504" t="n">
        <v>228684</v>
      </c>
      <c r="B1504" t="n">
        <v>122</v>
      </c>
      <c r="C1504" t="inlineStr">
        <is>
          <t>Arcos</t>
        </is>
      </c>
      <c r="D1504" t="inlineStr">
        <is>
          <t>PAPELNAP COMERCIO DE ARTIGOSDESCARTAVEIS LTDA</t>
        </is>
      </c>
      <c r="E1504" t="inlineStr">
        <is>
          <t>439</t>
        </is>
      </c>
      <c r="F1504" s="550" t="n">
        <v>46141</v>
      </c>
      <c r="G1504" t="n">
        <v>28658</v>
      </c>
      <c r="H1504" t="inlineStr">
        <is>
          <t>GUARDANAPO QUADRADO FOLHA DUPLA BRANCO E BORDA CALANDRA 24X22 C/5000 UN</t>
        </is>
      </c>
      <c r="I1504" t="inlineStr">
        <is>
          <t>DESCARTAVEIS/HIGIENE E LIMPEZA</t>
        </is>
      </c>
      <c r="J1504" t="n">
        <v>4</v>
      </c>
      <c r="K1504" t="inlineStr">
        <is>
          <t>CX</t>
        </is>
      </c>
      <c r="L1504" t="n">
        <v>988</v>
      </c>
      <c r="M1504" t="n">
        <v>247</v>
      </c>
      <c r="N1504" t="inlineStr">
        <is>
          <t>DESCARTAVEIS</t>
        </is>
      </c>
      <c r="O1504" t="inlineStr">
        <is>
          <t>04/2026</t>
        </is>
      </c>
    </row>
    <row r="1505">
      <c r="A1505" t="n">
        <v>228683</v>
      </c>
      <c r="B1505" t="n">
        <v>122</v>
      </c>
      <c r="C1505" t="inlineStr">
        <is>
          <t>Arcos</t>
        </is>
      </c>
      <c r="D1505" t="inlineStr">
        <is>
          <t>MARIO PEDRO FELICIANO - HORTIFRUTI</t>
        </is>
      </c>
      <c r="E1505" t="inlineStr">
        <is>
          <t>475384</t>
        </is>
      </c>
      <c r="F1505" s="550" t="n">
        <v>46141</v>
      </c>
      <c r="G1505" t="n">
        <v>24509</v>
      </c>
      <c r="H1505" t="inlineStr">
        <is>
          <t>CEBOLA BRANCA KG</t>
        </is>
      </c>
      <c r="I1505" t="inlineStr">
        <is>
          <t>ALIMENTOS</t>
        </is>
      </c>
      <c r="J1505" t="n">
        <v>15</v>
      </c>
      <c r="K1505" t="inlineStr">
        <is>
          <t>KG</t>
        </is>
      </c>
      <c r="L1505" t="n">
        <v>72.90000000000001</v>
      </c>
      <c r="M1505" t="n">
        <v>4.86</v>
      </c>
      <c r="N1505" t="inlineStr">
        <is>
          <t>ALIMENTOS</t>
        </is>
      </c>
      <c r="O1505" t="inlineStr">
        <is>
          <t>04/2026</t>
        </is>
      </c>
    </row>
    <row r="1506">
      <c r="A1506" t="n">
        <v>228682</v>
      </c>
      <c r="B1506" t="n">
        <v>122</v>
      </c>
      <c r="C1506" t="inlineStr">
        <is>
          <t>Arcos</t>
        </is>
      </c>
      <c r="D1506" t="inlineStr">
        <is>
          <t xml:space="preserve">FORTE ALIMENTOS COM. IMPORTAÇÃO LTDA </t>
        </is>
      </c>
      <c r="E1506" t="inlineStr">
        <is>
          <t>371056</t>
        </is>
      </c>
      <c r="F1506" s="550" t="n">
        <v>46141</v>
      </c>
      <c r="G1506" t="n">
        <v>19324</v>
      </c>
      <c r="H1506" t="inlineStr">
        <is>
          <t>QUEIJO MUSSARELA TRES MARIAS KG</t>
        </is>
      </c>
      <c r="I1506" t="inlineStr">
        <is>
          <t>ALIMENTOS</t>
        </is>
      </c>
      <c r="J1506" t="n">
        <v>16.9</v>
      </c>
      <c r="K1506" t="inlineStr">
        <is>
          <t>KG</t>
        </is>
      </c>
      <c r="L1506" t="n">
        <v>675.66</v>
      </c>
      <c r="M1506" t="n">
        <v>39.979882</v>
      </c>
      <c r="N1506" t="inlineStr">
        <is>
          <t>ALIMENTOS</t>
        </is>
      </c>
      <c r="O1506" t="inlineStr">
        <is>
          <t>04/2026</t>
        </is>
      </c>
    </row>
    <row r="1507">
      <c r="A1507" t="n">
        <v>228681</v>
      </c>
      <c r="B1507" t="n">
        <v>122</v>
      </c>
      <c r="C1507" t="inlineStr">
        <is>
          <t>Arcos</t>
        </is>
      </c>
      <c r="D1507" t="inlineStr">
        <is>
          <t>PIRAMIDES COMERCIO DE AGUAS MINEIRAIS E BEBIDAS EM GERAL LTDA</t>
        </is>
      </c>
      <c r="E1507" t="inlineStr">
        <is>
          <t>158068</t>
        </is>
      </c>
      <c r="F1507" s="550" t="n">
        <v>46139</v>
      </c>
      <c r="G1507" t="n">
        <v>28895</v>
      </c>
      <c r="H1507" t="inlineStr">
        <is>
          <t>AGUA TONICA PRATA 269ML C/6UN</t>
        </is>
      </c>
      <c r="I1507" t="inlineStr">
        <is>
          <t>BEBIDAS</t>
        </is>
      </c>
      <c r="J1507" t="n">
        <v>40</v>
      </c>
      <c r="K1507" t="inlineStr">
        <is>
          <t>PC</t>
        </is>
      </c>
      <c r="L1507" t="n">
        <v>999.6</v>
      </c>
      <c r="M1507" t="n">
        <v>24.99</v>
      </c>
      <c r="N1507" t="inlineStr">
        <is>
          <t>BEBIDAS</t>
        </is>
      </c>
      <c r="O1507" t="inlineStr">
        <is>
          <t>04/2026</t>
        </is>
      </c>
    </row>
    <row r="1508">
      <c r="A1508" t="n">
        <v>228680</v>
      </c>
      <c r="B1508" t="n">
        <v>122</v>
      </c>
      <c r="C1508" t="inlineStr">
        <is>
          <t>Arcos</t>
        </is>
      </c>
      <c r="D1508" t="inlineStr">
        <is>
          <t xml:space="preserve"> FAMIGERADA COMERCIO E EXPORTACAO DE BEBIDAS LTDA</t>
        </is>
      </c>
      <c r="E1508" t="inlineStr">
        <is>
          <t>2229</t>
        </is>
      </c>
      <c r="F1508" s="550" t="n">
        <v>46140</v>
      </c>
      <c r="G1508" t="n">
        <v>18486</v>
      </c>
      <c r="H1508" t="inlineStr">
        <is>
          <t>CACHACA FAMIGERADA BRUTA 750ML</t>
        </is>
      </c>
      <c r="I1508" t="inlineStr">
        <is>
          <t>BEBIDAS</t>
        </is>
      </c>
      <c r="J1508" t="n">
        <v>6</v>
      </c>
      <c r="K1508" t="inlineStr">
        <is>
          <t>GR</t>
        </is>
      </c>
      <c r="L1508" t="n">
        <v>165</v>
      </c>
      <c r="M1508" t="n">
        <v>27.5</v>
      </c>
      <c r="N1508" t="inlineStr">
        <is>
          <t>BEBIDAS</t>
        </is>
      </c>
      <c r="O1508" t="inlineStr">
        <is>
          <t>04/2026</t>
        </is>
      </c>
    </row>
    <row r="1509">
      <c r="A1509" t="n">
        <v>228680</v>
      </c>
      <c r="B1509" t="n">
        <v>122</v>
      </c>
      <c r="C1509" t="inlineStr">
        <is>
          <t>Arcos</t>
        </is>
      </c>
      <c r="D1509" t="inlineStr">
        <is>
          <t xml:space="preserve"> FAMIGERADA COMERCIO E EXPORTACAO DE BEBIDAS LTDA</t>
        </is>
      </c>
      <c r="E1509" t="inlineStr">
        <is>
          <t>2229</t>
        </is>
      </c>
      <c r="F1509" s="550" t="n">
        <v>46140</v>
      </c>
      <c r="G1509" t="n">
        <v>26560</v>
      </c>
      <c r="H1509" t="inlineStr">
        <is>
          <t>CACHACA FAMIGERADA AMENDOIM 750ML</t>
        </is>
      </c>
      <c r="I1509" t="inlineStr">
        <is>
          <t>BEBIDAS</t>
        </is>
      </c>
      <c r="J1509" t="n">
        <v>36</v>
      </c>
      <c r="K1509" t="inlineStr">
        <is>
          <t>GR</t>
        </is>
      </c>
      <c r="L1509" t="n">
        <v>990</v>
      </c>
      <c r="M1509" t="n">
        <v>27.5</v>
      </c>
      <c r="N1509" t="inlineStr">
        <is>
          <t>BEBIDAS</t>
        </is>
      </c>
      <c r="O1509" t="inlineStr">
        <is>
          <t>04/2026</t>
        </is>
      </c>
    </row>
    <row r="1510">
      <c r="A1510" t="n">
        <v>228679</v>
      </c>
      <c r="B1510" t="n">
        <v>122</v>
      </c>
      <c r="C1510" t="inlineStr">
        <is>
          <t>Arcos</t>
        </is>
      </c>
      <c r="D1510" t="inlineStr">
        <is>
          <t>ZAHIL IMPORTADORA LTDA</t>
        </is>
      </c>
      <c r="E1510" t="inlineStr">
        <is>
          <t>268950</t>
        </is>
      </c>
      <c r="F1510" s="550" t="n">
        <v>46140</v>
      </c>
      <c r="G1510" t="n">
        <v>17594</v>
      </c>
      <c r="H1510" t="inlineStr">
        <is>
          <t>VINHO TINTO LE JAJA DE JAU DE SYRAH 750ML FRANCA</t>
        </is>
      </c>
      <c r="I1510" t="inlineStr">
        <is>
          <t>BEBIDAS</t>
        </is>
      </c>
      <c r="J1510" t="n">
        <v>12</v>
      </c>
      <c r="K1510" t="inlineStr">
        <is>
          <t>GR</t>
        </is>
      </c>
      <c r="L1510" t="n">
        <v>811.2</v>
      </c>
      <c r="M1510" t="n">
        <v>67.59999999999999</v>
      </c>
      <c r="N1510" t="inlineStr">
        <is>
          <t>BEBIDAS</t>
        </is>
      </c>
      <c r="O1510" t="inlineStr">
        <is>
          <t>04/2026</t>
        </is>
      </c>
    </row>
    <row r="1511">
      <c r="A1511" t="n">
        <v>228678</v>
      </c>
      <c r="B1511" t="n">
        <v>122</v>
      </c>
      <c r="C1511" t="inlineStr">
        <is>
          <t>Arcos</t>
        </is>
      </c>
      <c r="D1511" t="inlineStr">
        <is>
          <t>AMBEV S. A. - CDD SAO PAULO</t>
        </is>
      </c>
      <c r="E1511" t="inlineStr">
        <is>
          <t>138609</t>
        </is>
      </c>
      <c r="F1511" s="550" t="n">
        <v>46140</v>
      </c>
      <c r="G1511" t="n">
        <v>18589</v>
      </c>
      <c r="H1511" t="inlineStr">
        <is>
          <t>STELLA ARTOIS LONG NECK 330ML C/24</t>
        </is>
      </c>
      <c r="I1511" t="inlineStr">
        <is>
          <t>BEBIDAS</t>
        </is>
      </c>
      <c r="J1511" t="n">
        <v>12</v>
      </c>
      <c r="K1511" t="inlineStr">
        <is>
          <t>PC</t>
        </is>
      </c>
      <c r="L1511" t="n">
        <v>808.6799999999999</v>
      </c>
      <c r="M1511" t="n">
        <v>67.39</v>
      </c>
      <c r="N1511" t="inlineStr">
        <is>
          <t>BEBIDAS</t>
        </is>
      </c>
      <c r="O1511" t="inlineStr">
        <is>
          <t>04/2026</t>
        </is>
      </c>
    </row>
    <row r="1512">
      <c r="A1512" t="n">
        <v>228677</v>
      </c>
      <c r="B1512" t="n">
        <v>122</v>
      </c>
      <c r="C1512" t="inlineStr">
        <is>
          <t>Arcos</t>
        </is>
      </c>
      <c r="D1512" t="inlineStr">
        <is>
          <t>DISTRIBUIDORA ARENA VIP COMERCIO DE BEBIDAS LTDA</t>
        </is>
      </c>
      <c r="E1512" t="inlineStr">
        <is>
          <t>5906</t>
        </is>
      </c>
      <c r="F1512" s="550" t="n">
        <v>46140</v>
      </c>
      <c r="G1512" t="n">
        <v>18382</v>
      </c>
      <c r="H1512" t="inlineStr">
        <is>
          <t>CONHAQUE BRANDY OSBORNE 700ML</t>
        </is>
      </c>
      <c r="I1512" t="inlineStr">
        <is>
          <t>BEBIDAS</t>
        </is>
      </c>
      <c r="J1512" t="n">
        <v>12</v>
      </c>
      <c r="K1512" t="inlineStr">
        <is>
          <t>GR</t>
        </is>
      </c>
      <c r="L1512" t="n">
        <v>828</v>
      </c>
      <c r="M1512" t="n">
        <v>69</v>
      </c>
      <c r="N1512" t="inlineStr">
        <is>
          <t>BEBIDAS</t>
        </is>
      </c>
      <c r="O1512" t="inlineStr">
        <is>
          <t>04/2026</t>
        </is>
      </c>
    </row>
    <row r="1513">
      <c r="A1513" t="n">
        <v>228676</v>
      </c>
      <c r="B1513" t="n">
        <v>122</v>
      </c>
      <c r="C1513" t="inlineStr">
        <is>
          <t>Arcos</t>
        </is>
      </c>
      <c r="D1513" t="inlineStr">
        <is>
          <t>DISTRIBUIDORA E IMPORTADORA IRMAOS AVELINO S.A</t>
        </is>
      </c>
      <c r="E1513" t="inlineStr">
        <is>
          <t>469884</t>
        </is>
      </c>
      <c r="F1513" s="550" t="n">
        <v>46141</v>
      </c>
      <c r="G1513" t="n">
        <v>20645</v>
      </c>
      <c r="H1513" t="inlineStr">
        <is>
          <t>MILHO VERDE QUERO C/2KG</t>
        </is>
      </c>
      <c r="I1513" t="inlineStr">
        <is>
          <t>ALIMENTOS</t>
        </is>
      </c>
      <c r="J1513" t="n">
        <v>18</v>
      </c>
      <c r="K1513" t="inlineStr">
        <is>
          <t>Lt</t>
        </is>
      </c>
      <c r="L1513" t="n">
        <v>376.2</v>
      </c>
      <c r="M1513" t="n">
        <v>20.9</v>
      </c>
      <c r="N1513" t="inlineStr">
        <is>
          <t>ALIMENTOS</t>
        </is>
      </c>
      <c r="O1513" t="inlineStr">
        <is>
          <t>04/2026</t>
        </is>
      </c>
    </row>
    <row r="1514">
      <c r="A1514" t="n">
        <v>228676</v>
      </c>
      <c r="B1514" t="n">
        <v>122</v>
      </c>
      <c r="C1514" t="inlineStr">
        <is>
          <t>Arcos</t>
        </is>
      </c>
      <c r="D1514" t="inlineStr">
        <is>
          <t>DISTRIBUIDORA E IMPORTADORA IRMAOS AVELINO S.A</t>
        </is>
      </c>
      <c r="E1514" t="inlineStr">
        <is>
          <t>469884</t>
        </is>
      </c>
      <c r="F1514" s="550" t="n">
        <v>46141</v>
      </c>
      <c r="G1514" t="n">
        <v>20007</v>
      </c>
      <c r="H1514" t="inlineStr">
        <is>
          <t>MAIONESE HELLMANNS C/3KG</t>
        </is>
      </c>
      <c r="I1514" t="inlineStr">
        <is>
          <t>ALIMENTOS</t>
        </is>
      </c>
      <c r="J1514" t="n">
        <v>2</v>
      </c>
      <c r="K1514" t="inlineStr">
        <is>
          <t>BD</t>
        </is>
      </c>
      <c r="L1514" t="n">
        <v>100.76</v>
      </c>
      <c r="M1514" t="n">
        <v>50.38</v>
      </c>
      <c r="N1514" t="inlineStr">
        <is>
          <t>ALIMENTOS</t>
        </is>
      </c>
      <c r="O1514" t="inlineStr">
        <is>
          <t>04/2026</t>
        </is>
      </c>
    </row>
    <row r="1515">
      <c r="A1515" t="n">
        <v>228676</v>
      </c>
      <c r="B1515" t="n">
        <v>122</v>
      </c>
      <c r="C1515" t="inlineStr">
        <is>
          <t>Arcos</t>
        </is>
      </c>
      <c r="D1515" t="inlineStr">
        <is>
          <t>DISTRIBUIDORA E IMPORTADORA IRMAOS AVELINO S.A</t>
        </is>
      </c>
      <c r="E1515" t="inlineStr">
        <is>
          <t>469884</t>
        </is>
      </c>
      <c r="F1515" s="550" t="n">
        <v>46141</v>
      </c>
      <c r="G1515" t="n">
        <v>19439</v>
      </c>
      <c r="H1515" t="inlineStr">
        <is>
          <t>CREAM CHEESE DANUBIO C/1KG</t>
        </is>
      </c>
      <c r="I1515" t="inlineStr">
        <is>
          <t>ALIMENTOS</t>
        </is>
      </c>
      <c r="J1515" t="n">
        <v>6</v>
      </c>
      <c r="K1515" t="inlineStr">
        <is>
          <t>PC</t>
        </is>
      </c>
      <c r="L1515" t="n">
        <v>185.4</v>
      </c>
      <c r="M1515" t="n">
        <v>30.9</v>
      </c>
      <c r="N1515" t="inlineStr">
        <is>
          <t>ALIMENTOS</t>
        </is>
      </c>
      <c r="O1515" t="inlineStr">
        <is>
          <t>04/2026</t>
        </is>
      </c>
    </row>
    <row r="1516">
      <c r="A1516" t="n">
        <v>228675</v>
      </c>
      <c r="B1516" t="n">
        <v>122</v>
      </c>
      <c r="C1516" t="inlineStr">
        <is>
          <t>Arcos</t>
        </is>
      </c>
      <c r="D1516" t="inlineStr">
        <is>
          <t>EMPORIO M&amp;L COMERCIO DE ALIM E BEBIDAS LTDA</t>
        </is>
      </c>
      <c r="E1516" t="inlineStr">
        <is>
          <t>510357</t>
        </is>
      </c>
      <c r="F1516" s="550" t="n">
        <v>46140</v>
      </c>
      <c r="G1516" t="n">
        <v>25119</v>
      </c>
      <c r="H1516" t="inlineStr">
        <is>
          <t>ESPUMANTE CHANDON EXCELLENCE BRUT  750ML</t>
        </is>
      </c>
      <c r="I1516" t="inlineStr">
        <is>
          <t>BEBIDAS</t>
        </is>
      </c>
      <c r="J1516" t="n">
        <v>12</v>
      </c>
      <c r="K1516" t="inlineStr">
        <is>
          <t>GR</t>
        </is>
      </c>
      <c r="L1516" t="n">
        <v>1918.8</v>
      </c>
      <c r="M1516" t="n">
        <v>159.9</v>
      </c>
      <c r="N1516" t="inlineStr">
        <is>
          <t>BEBIDAS</t>
        </is>
      </c>
      <c r="O1516" t="inlineStr">
        <is>
          <t>04/2026</t>
        </is>
      </c>
    </row>
    <row r="1517">
      <c r="A1517" t="n">
        <v>228674</v>
      </c>
      <c r="B1517" t="n">
        <v>122</v>
      </c>
      <c r="C1517" t="inlineStr">
        <is>
          <t>Arcos</t>
        </is>
      </c>
      <c r="D1517" t="inlineStr">
        <is>
          <t>EMPORIO M&amp;L COMERCIO DE ALIM E BEBIDAS LTDA</t>
        </is>
      </c>
      <c r="E1517" t="inlineStr">
        <is>
          <t>510300</t>
        </is>
      </c>
      <c r="F1517" s="550" t="n">
        <v>46140</v>
      </c>
      <c r="G1517" t="n">
        <v>21047</v>
      </c>
      <c r="H1517" t="inlineStr">
        <is>
          <t>AZEITE EXTRA VIRGEM GALLO 2L</t>
        </is>
      </c>
      <c r="I1517" t="inlineStr">
        <is>
          <t>ALIMENTOS</t>
        </is>
      </c>
      <c r="J1517" t="n">
        <v>12</v>
      </c>
      <c r="K1517" t="inlineStr">
        <is>
          <t>GALAO</t>
        </is>
      </c>
      <c r="L1517" t="n">
        <v>1473.6</v>
      </c>
      <c r="M1517" t="n">
        <v>122.8</v>
      </c>
      <c r="N1517" t="inlineStr">
        <is>
          <t>ALIMENTOS</t>
        </is>
      </c>
      <c r="O1517" t="inlineStr">
        <is>
          <t>04/2026</t>
        </is>
      </c>
    </row>
    <row r="1518">
      <c r="A1518" t="n">
        <v>228673</v>
      </c>
      <c r="B1518" t="n">
        <v>122</v>
      </c>
      <c r="C1518" t="inlineStr">
        <is>
          <t>Arcos</t>
        </is>
      </c>
      <c r="D1518" t="inlineStr">
        <is>
          <t>DEOLINDA DOS SANTOS FREITAS</t>
        </is>
      </c>
      <c r="E1518" t="inlineStr">
        <is>
          <t>2485</t>
        </is>
      </c>
      <c r="F1518" s="550" t="n">
        <v>46138</v>
      </c>
      <c r="G1518" t="n">
        <v>19088</v>
      </c>
      <c r="H1518" t="inlineStr">
        <is>
          <t>PAO SIRIO UN</t>
        </is>
      </c>
      <c r="I1518" t="inlineStr">
        <is>
          <t>ALIMENTOS</t>
        </is>
      </c>
      <c r="J1518" t="n">
        <v>12</v>
      </c>
      <c r="K1518" t="inlineStr">
        <is>
          <t>UN</t>
        </is>
      </c>
      <c r="L1518" t="n">
        <v>178.8</v>
      </c>
      <c r="M1518" t="n">
        <v>14.9</v>
      </c>
      <c r="N1518" t="inlineStr">
        <is>
          <t>ALIMENTOS</t>
        </is>
      </c>
      <c r="O1518" t="inlineStr">
        <is>
          <t>04/2026</t>
        </is>
      </c>
    </row>
    <row r="1519">
      <c r="A1519" t="n">
        <v>228672</v>
      </c>
      <c r="B1519" t="n">
        <v>122</v>
      </c>
      <c r="C1519" t="inlineStr">
        <is>
          <t>Arcos</t>
        </is>
      </c>
      <c r="D1519" t="inlineStr">
        <is>
          <t>DEOLINDA DOS SANTOS FREITAS</t>
        </is>
      </c>
      <c r="E1519" t="inlineStr">
        <is>
          <t>2469</t>
        </is>
      </c>
      <c r="F1519" s="550" t="n">
        <v>46134</v>
      </c>
      <c r="G1519" t="n">
        <v>25075</v>
      </c>
      <c r="H1519" t="inlineStr">
        <is>
          <t>MASSA PARA LASANHA ADRIA C/500G</t>
        </is>
      </c>
      <c r="I1519" t="inlineStr">
        <is>
          <t>ALIMENTOS</t>
        </is>
      </c>
      <c r="J1519" t="n">
        <v>7</v>
      </c>
      <c r="K1519" t="inlineStr">
        <is>
          <t>Pc</t>
        </is>
      </c>
      <c r="L1519" t="n">
        <v>112</v>
      </c>
      <c r="M1519" t="n">
        <v>16</v>
      </c>
      <c r="N1519" t="inlineStr">
        <is>
          <t>ALIMENTOS</t>
        </is>
      </c>
      <c r="O1519" t="inlineStr">
        <is>
          <t>04/2026</t>
        </is>
      </c>
    </row>
    <row r="1520">
      <c r="A1520" t="n">
        <v>228672</v>
      </c>
      <c r="B1520" t="n">
        <v>122</v>
      </c>
      <c r="C1520" t="inlineStr">
        <is>
          <t>Arcos</t>
        </is>
      </c>
      <c r="D1520" t="inlineStr">
        <is>
          <t>DEOLINDA DOS SANTOS FREITAS</t>
        </is>
      </c>
      <c r="E1520" t="inlineStr">
        <is>
          <t>2469</t>
        </is>
      </c>
      <c r="F1520" s="550" t="n">
        <v>46134</v>
      </c>
      <c r="G1520" t="n">
        <v>20871</v>
      </c>
      <c r="H1520" t="inlineStr">
        <is>
          <t>MELADO DE CANA JR C/1,3KG</t>
        </is>
      </c>
      <c r="I1520" t="inlineStr">
        <is>
          <t>ALIMENTOS</t>
        </is>
      </c>
      <c r="J1520" t="n">
        <v>5</v>
      </c>
      <c r="K1520" t="inlineStr">
        <is>
          <t>PT</t>
        </is>
      </c>
      <c r="L1520" t="n">
        <v>99.5</v>
      </c>
      <c r="M1520" t="n">
        <v>19.9</v>
      </c>
      <c r="N1520" t="inlineStr">
        <is>
          <t>ALIMENTOS</t>
        </is>
      </c>
      <c r="O1520" t="inlineStr">
        <is>
          <t>04/2026</t>
        </is>
      </c>
    </row>
    <row r="1521">
      <c r="A1521" t="n">
        <v>228672</v>
      </c>
      <c r="B1521" t="n">
        <v>122</v>
      </c>
      <c r="C1521" t="inlineStr">
        <is>
          <t>Arcos</t>
        </is>
      </c>
      <c r="D1521" t="inlineStr">
        <is>
          <t>DEOLINDA DOS SANTOS FREITAS</t>
        </is>
      </c>
      <c r="E1521" t="inlineStr">
        <is>
          <t>2469</t>
        </is>
      </c>
      <c r="F1521" s="550" t="n">
        <v>46134</v>
      </c>
      <c r="G1521" t="n">
        <v>20861</v>
      </c>
      <c r="H1521" t="inlineStr">
        <is>
          <t>GEMA DE OVO PASTEURIZADA NETTO C/1KG UN</t>
        </is>
      </c>
      <c r="I1521" t="inlineStr">
        <is>
          <t>ALIMENTOS</t>
        </is>
      </c>
      <c r="J1521" t="n">
        <v>4</v>
      </c>
      <c r="K1521" t="inlineStr">
        <is>
          <t>N/A</t>
        </is>
      </c>
      <c r="L1521" t="n">
        <v>186.8</v>
      </c>
      <c r="M1521" t="n">
        <v>46.7</v>
      </c>
      <c r="N1521" t="inlineStr">
        <is>
          <t>ALIMENTOS</t>
        </is>
      </c>
      <c r="O1521" t="inlineStr">
        <is>
          <t>04/2026</t>
        </is>
      </c>
    </row>
    <row r="1522">
      <c r="A1522" t="n">
        <v>228672</v>
      </c>
      <c r="B1522" t="n">
        <v>122</v>
      </c>
      <c r="C1522" t="inlineStr">
        <is>
          <t>Arcos</t>
        </is>
      </c>
      <c r="D1522" t="inlineStr">
        <is>
          <t>DEOLINDA DOS SANTOS FREITAS</t>
        </is>
      </c>
      <c r="E1522" t="inlineStr">
        <is>
          <t>2469</t>
        </is>
      </c>
      <c r="F1522" s="550" t="n">
        <v>46134</v>
      </c>
      <c r="G1522" t="n">
        <v>27635</v>
      </c>
      <c r="H1522" t="inlineStr">
        <is>
          <t>PÃO SÍRIO MINI BEIRUTHE PCT 300G</t>
        </is>
      </c>
      <c r="I1522" t="inlineStr">
        <is>
          <t>ALIMENTOS</t>
        </is>
      </c>
      <c r="J1522" t="n">
        <v>10</v>
      </c>
      <c r="K1522" t="inlineStr">
        <is>
          <t>N/A</t>
        </is>
      </c>
      <c r="L1522" t="n">
        <v>171</v>
      </c>
      <c r="M1522" t="n">
        <v>17.1</v>
      </c>
      <c r="N1522" t="inlineStr">
        <is>
          <t>ALIMENTOS</t>
        </is>
      </c>
      <c r="O1522" t="inlineStr">
        <is>
          <t>04/2026</t>
        </is>
      </c>
    </row>
    <row r="1523">
      <c r="A1523" t="n">
        <v>228671</v>
      </c>
      <c r="B1523" t="n">
        <v>122</v>
      </c>
      <c r="C1523" t="inlineStr">
        <is>
          <t>Arcos</t>
        </is>
      </c>
      <c r="D1523" t="inlineStr">
        <is>
          <t>FG7 COMERCIO E DISTRIBUICAO DE BEBIDAS LTDA</t>
        </is>
      </c>
      <c r="E1523" t="inlineStr">
        <is>
          <t>786236</t>
        </is>
      </c>
      <c r="F1523" s="550" t="n">
        <v>46141</v>
      </c>
      <c r="G1523" t="n">
        <v>29182</v>
      </c>
      <c r="H1523" t="inlineStr">
        <is>
          <t>ESPUMANTE CHANDON EXCELLENCE BRUT ROSE 750ML</t>
        </is>
      </c>
      <c r="I1523" t="inlineStr">
        <is>
          <t>DESCARTAVEIS/HIGIENE E LIMPEZA</t>
        </is>
      </c>
      <c r="J1523" t="n">
        <v>6</v>
      </c>
      <c r="K1523" t="inlineStr">
        <is>
          <t>UN</t>
        </is>
      </c>
      <c r="L1523" t="n">
        <v>891.84</v>
      </c>
      <c r="M1523" t="n">
        <v>148.64</v>
      </c>
      <c r="N1523" t="inlineStr">
        <is>
          <t>BEBIDAS</t>
        </is>
      </c>
      <c r="O1523" t="inlineStr">
        <is>
          <t>04/2026</t>
        </is>
      </c>
    </row>
    <row r="1524">
      <c r="A1524" t="n">
        <v>228670</v>
      </c>
      <c r="B1524" t="n">
        <v>122</v>
      </c>
      <c r="C1524" t="inlineStr">
        <is>
          <t>Arcos</t>
        </is>
      </c>
      <c r="D1524" t="inlineStr">
        <is>
          <t>FG7 COMERCIO E DISTRIBUICAO DE BEBIDAS LTDA</t>
        </is>
      </c>
      <c r="E1524" t="inlineStr">
        <is>
          <t>786305</t>
        </is>
      </c>
      <c r="F1524" s="550" t="n">
        <v>46141</v>
      </c>
      <c r="G1524" t="n">
        <v>26717</v>
      </c>
      <c r="H1524" t="inlineStr">
        <is>
          <t>LICOR SAN BASILE ALKERMES 30% 700ML</t>
        </is>
      </c>
      <c r="I1524" t="inlineStr">
        <is>
          <t>BEBIDAS</t>
        </is>
      </c>
      <c r="J1524" t="n">
        <v>2</v>
      </c>
      <c r="K1524" t="inlineStr">
        <is>
          <t>GR</t>
        </is>
      </c>
      <c r="L1524" t="n">
        <v>120.56</v>
      </c>
      <c r="M1524" t="n">
        <v>60.28</v>
      </c>
      <c r="N1524" t="inlineStr">
        <is>
          <t>BEBIDAS</t>
        </is>
      </c>
      <c r="O1524" t="inlineStr">
        <is>
          <t>04/2026</t>
        </is>
      </c>
    </row>
    <row r="1525">
      <c r="A1525" t="n">
        <v>228669</v>
      </c>
      <c r="B1525" t="n">
        <v>122</v>
      </c>
      <c r="C1525" t="inlineStr">
        <is>
          <t>Arcos</t>
        </is>
      </c>
      <c r="D1525" t="inlineStr">
        <is>
          <t>DEOLINDA DOS SANTOS FREITAS</t>
        </is>
      </c>
      <c r="E1525" t="inlineStr">
        <is>
          <t>2505</t>
        </is>
      </c>
      <c r="F1525" s="550" t="n">
        <v>46140</v>
      </c>
      <c r="G1525" t="n">
        <v>21073</v>
      </c>
      <c r="H1525" t="inlineStr">
        <is>
          <t>CALDA DE AGAVE AZUL JASMINE ORGANICO 330ML UN</t>
        </is>
      </c>
      <c r="I1525" t="inlineStr">
        <is>
          <t>ALIMENTOS</t>
        </is>
      </c>
      <c r="J1525" t="n">
        <v>6</v>
      </c>
      <c r="K1525" t="inlineStr">
        <is>
          <t>UN</t>
        </is>
      </c>
      <c r="L1525" t="n">
        <v>293.4</v>
      </c>
      <c r="M1525" t="n">
        <v>48.9</v>
      </c>
      <c r="N1525" t="inlineStr">
        <is>
          <t>ALIMENTOS</t>
        </is>
      </c>
      <c r="O1525" t="inlineStr">
        <is>
          <t>04/2026</t>
        </is>
      </c>
    </row>
    <row r="1526">
      <c r="A1526" t="n">
        <v>228669</v>
      </c>
      <c r="B1526" t="n">
        <v>122</v>
      </c>
      <c r="C1526" t="inlineStr">
        <is>
          <t>Arcos</t>
        </is>
      </c>
      <c r="D1526" t="inlineStr">
        <is>
          <t>DEOLINDA DOS SANTOS FREITAS</t>
        </is>
      </c>
      <c r="E1526" t="inlineStr">
        <is>
          <t>2505</t>
        </is>
      </c>
      <c r="F1526" s="550" t="n">
        <v>46140</v>
      </c>
      <c r="G1526" t="n">
        <v>20861</v>
      </c>
      <c r="H1526" t="inlineStr">
        <is>
          <t>GEMA DE OVO PASTEURIZADA NETTO C/1KG UN</t>
        </is>
      </c>
      <c r="I1526" t="inlineStr">
        <is>
          <t>ALIMENTOS</t>
        </is>
      </c>
      <c r="J1526" t="n">
        <v>8</v>
      </c>
      <c r="K1526" t="inlineStr">
        <is>
          <t>N/A</t>
        </is>
      </c>
      <c r="L1526" t="n">
        <v>373.6</v>
      </c>
      <c r="M1526" t="n">
        <v>46.7</v>
      </c>
      <c r="N1526" t="inlineStr">
        <is>
          <t>ALIMENTOS</t>
        </is>
      </c>
      <c r="O1526" t="inlineStr">
        <is>
          <t>04/2026</t>
        </is>
      </c>
    </row>
    <row r="1527">
      <c r="A1527" t="n">
        <v>228668</v>
      </c>
      <c r="B1527" t="n">
        <v>122</v>
      </c>
      <c r="C1527" t="inlineStr">
        <is>
          <t>Arcos</t>
        </is>
      </c>
      <c r="D1527" t="inlineStr">
        <is>
          <t xml:space="preserve">HNK BR INDUSTRIA DE BEBIDAS </t>
        </is>
      </c>
      <c r="E1527" t="inlineStr">
        <is>
          <t>207147</t>
        </is>
      </c>
      <c r="F1527" s="550" t="n">
        <v>46140</v>
      </c>
      <c r="G1527" t="n">
        <v>28955</v>
      </c>
      <c r="H1527" t="inlineStr">
        <is>
          <t>AGUA MINERAL SEM GAS MAMBA 350ML C/12</t>
        </is>
      </c>
      <c r="I1527" t="inlineStr">
        <is>
          <t>BEBIDAS</t>
        </is>
      </c>
      <c r="J1527" t="n">
        <v>25</v>
      </c>
      <c r="K1527" t="inlineStr">
        <is>
          <t>PC</t>
        </is>
      </c>
      <c r="L1527" t="n">
        <v>922.75</v>
      </c>
      <c r="M1527" t="n">
        <v>36.91</v>
      </c>
      <c r="N1527" t="inlineStr">
        <is>
          <t>BEBIDAS</t>
        </is>
      </c>
      <c r="O1527" t="inlineStr">
        <is>
          <t>04/2026</t>
        </is>
      </c>
    </row>
    <row r="1528">
      <c r="A1528" t="n">
        <v>228668</v>
      </c>
      <c r="B1528" t="n">
        <v>122</v>
      </c>
      <c r="C1528" t="inlineStr">
        <is>
          <t>Arcos</t>
        </is>
      </c>
      <c r="D1528" t="inlineStr">
        <is>
          <t xml:space="preserve">HNK BR INDUSTRIA DE BEBIDAS </t>
        </is>
      </c>
      <c r="E1528" t="inlineStr">
        <is>
          <t>207147</t>
        </is>
      </c>
      <c r="F1528" s="550" t="n">
        <v>46140</v>
      </c>
      <c r="G1528" t="n">
        <v>28954</v>
      </c>
      <c r="H1528" t="inlineStr">
        <is>
          <t>AGUA MINERAL COM GAS MAMBA 350ML C/12</t>
        </is>
      </c>
      <c r="I1528" t="inlineStr">
        <is>
          <t>BEBIDAS</t>
        </is>
      </c>
      <c r="J1528" t="n">
        <v>12</v>
      </c>
      <c r="K1528" t="inlineStr">
        <is>
          <t>PC</t>
        </is>
      </c>
      <c r="L1528" t="n">
        <v>443.04</v>
      </c>
      <c r="M1528" t="n">
        <v>36.92</v>
      </c>
      <c r="N1528" t="inlineStr">
        <is>
          <t>BEBIDAS</t>
        </is>
      </c>
      <c r="O1528" t="inlineStr">
        <is>
          <t>04/2026</t>
        </is>
      </c>
    </row>
    <row r="1529">
      <c r="A1529" t="n">
        <v>228667</v>
      </c>
      <c r="B1529" t="n">
        <v>122</v>
      </c>
      <c r="C1529" t="inlineStr">
        <is>
          <t>Arcos</t>
        </is>
      </c>
      <c r="D1529" t="inlineStr">
        <is>
          <t xml:space="preserve">HNK BR INDUSTRIA DE BEBIDAS </t>
        </is>
      </c>
      <c r="E1529" t="inlineStr">
        <is>
          <t>207149</t>
        </is>
      </c>
      <c r="F1529" s="550" t="n">
        <v>46140</v>
      </c>
      <c r="G1529" t="n">
        <v>28955</v>
      </c>
      <c r="H1529" t="inlineStr">
        <is>
          <t>AGUA MINERAL SEM GAS MAMBA 350ML C/12</t>
        </is>
      </c>
      <c r="I1529" t="inlineStr">
        <is>
          <t>BEBIDAS</t>
        </is>
      </c>
      <c r="J1529" t="n">
        <v>15</v>
      </c>
      <c r="K1529" t="inlineStr">
        <is>
          <t>PC</t>
        </is>
      </c>
      <c r="L1529" t="n">
        <v>553.65</v>
      </c>
      <c r="M1529" t="n">
        <v>36.91</v>
      </c>
      <c r="N1529" t="inlineStr">
        <is>
          <t>BEBIDAS</t>
        </is>
      </c>
      <c r="O1529" t="inlineStr">
        <is>
          <t>04/2026</t>
        </is>
      </c>
    </row>
    <row r="1530">
      <c r="A1530" t="n">
        <v>228667</v>
      </c>
      <c r="B1530" t="n">
        <v>122</v>
      </c>
      <c r="C1530" t="inlineStr">
        <is>
          <t>Arcos</t>
        </is>
      </c>
      <c r="D1530" t="inlineStr">
        <is>
          <t xml:space="preserve">HNK BR INDUSTRIA DE BEBIDAS </t>
        </is>
      </c>
      <c r="E1530" t="inlineStr">
        <is>
          <t>207149</t>
        </is>
      </c>
      <c r="F1530" s="550" t="n">
        <v>46140</v>
      </c>
      <c r="G1530" t="n">
        <v>28954</v>
      </c>
      <c r="H1530" t="inlineStr">
        <is>
          <t>AGUA MINERAL COM GAS MAMBA 350ML C/12</t>
        </is>
      </c>
      <c r="I1530" t="inlineStr">
        <is>
          <t>BEBIDAS</t>
        </is>
      </c>
      <c r="J1530" t="n">
        <v>13</v>
      </c>
      <c r="K1530" t="inlineStr">
        <is>
          <t>PC</t>
        </is>
      </c>
      <c r="L1530" t="n">
        <v>479.83</v>
      </c>
      <c r="M1530" t="n">
        <v>36.91</v>
      </c>
      <c r="N1530" t="inlineStr">
        <is>
          <t>BEBIDAS</t>
        </is>
      </c>
      <c r="O1530" t="inlineStr">
        <is>
          <t>04/2026</t>
        </is>
      </c>
    </row>
    <row r="1531">
      <c r="A1531" t="n">
        <v>228666</v>
      </c>
      <c r="B1531" t="n">
        <v>122</v>
      </c>
      <c r="C1531" t="inlineStr">
        <is>
          <t>Arcos</t>
        </is>
      </c>
      <c r="D1531" t="inlineStr">
        <is>
          <t>MARIO PEDRO FELICIANO - HORTIFRUTI</t>
        </is>
      </c>
      <c r="E1531" t="inlineStr">
        <is>
          <t>475458</t>
        </is>
      </c>
      <c r="F1531" s="550" t="n">
        <v>46142</v>
      </c>
      <c r="G1531" t="n">
        <v>19621</v>
      </c>
      <c r="H1531" t="inlineStr">
        <is>
          <t>CENOURA KG</t>
        </is>
      </c>
      <c r="I1531" t="inlineStr">
        <is>
          <t>ALIMENTOS</t>
        </is>
      </c>
      <c r="J1531" t="n">
        <v>4</v>
      </c>
      <c r="K1531" t="inlineStr">
        <is>
          <t>KG</t>
        </is>
      </c>
      <c r="L1531" t="n">
        <v>31.88</v>
      </c>
      <c r="M1531" t="n">
        <v>7.97</v>
      </c>
      <c r="N1531" t="inlineStr">
        <is>
          <t>ALIMENTOS</t>
        </is>
      </c>
      <c r="O1531" t="inlineStr">
        <is>
          <t>04/2026</t>
        </is>
      </c>
    </row>
    <row r="1532">
      <c r="A1532" t="n">
        <v>228666</v>
      </c>
      <c r="B1532" t="n">
        <v>122</v>
      </c>
      <c r="C1532" t="inlineStr">
        <is>
          <t>Arcos</t>
        </is>
      </c>
      <c r="D1532" t="inlineStr">
        <is>
          <t>MARIO PEDRO FELICIANO - HORTIFRUTI</t>
        </is>
      </c>
      <c r="E1532" t="inlineStr">
        <is>
          <t>475458</t>
        </is>
      </c>
      <c r="F1532" s="550" t="n">
        <v>46142</v>
      </c>
      <c r="G1532" t="n">
        <v>19632</v>
      </c>
      <c r="H1532" t="inlineStr">
        <is>
          <t>BETERRABA KG</t>
        </is>
      </c>
      <c r="I1532" t="inlineStr">
        <is>
          <t>ALIMENTOS</t>
        </is>
      </c>
      <c r="J1532" t="n">
        <v>2</v>
      </c>
      <c r="K1532" t="inlineStr">
        <is>
          <t>KG</t>
        </is>
      </c>
      <c r="L1532" t="n">
        <v>11.02</v>
      </c>
      <c r="M1532" t="n">
        <v>5.51</v>
      </c>
      <c r="N1532" t="inlineStr">
        <is>
          <t>ALIMENTOS</t>
        </is>
      </c>
      <c r="O1532" t="inlineStr">
        <is>
          <t>04/2026</t>
        </is>
      </c>
    </row>
    <row r="1533">
      <c r="A1533" t="n">
        <v>228666</v>
      </c>
      <c r="B1533" t="n">
        <v>122</v>
      </c>
      <c r="C1533" t="inlineStr">
        <is>
          <t>Arcos</t>
        </is>
      </c>
      <c r="D1533" t="inlineStr">
        <is>
          <t>MARIO PEDRO FELICIANO - HORTIFRUTI</t>
        </is>
      </c>
      <c r="E1533" t="inlineStr">
        <is>
          <t>475458</t>
        </is>
      </c>
      <c r="F1533" s="550" t="n">
        <v>46142</v>
      </c>
      <c r="G1533" t="n">
        <v>23113</v>
      </c>
      <c r="H1533" t="inlineStr">
        <is>
          <t>SALSA KG</t>
        </is>
      </c>
      <c r="I1533" t="inlineStr">
        <is>
          <t>ALIMENTOS</t>
        </is>
      </c>
      <c r="J1533" t="n">
        <v>1.1</v>
      </c>
      <c r="K1533" t="inlineStr">
        <is>
          <t>KG</t>
        </is>
      </c>
      <c r="L1533" t="n">
        <v>15.95</v>
      </c>
      <c r="M1533" t="n">
        <v>14.5</v>
      </c>
      <c r="N1533" t="inlineStr">
        <is>
          <t>ALIMENTOS</t>
        </is>
      </c>
      <c r="O1533" t="inlineStr">
        <is>
          <t>04/2026</t>
        </is>
      </c>
    </row>
    <row r="1534">
      <c r="A1534" t="n">
        <v>228666</v>
      </c>
      <c r="B1534" t="n">
        <v>122</v>
      </c>
      <c r="C1534" t="inlineStr">
        <is>
          <t>Arcos</t>
        </is>
      </c>
      <c r="D1534" t="inlineStr">
        <is>
          <t>MARIO PEDRO FELICIANO - HORTIFRUTI</t>
        </is>
      </c>
      <c r="E1534" t="inlineStr">
        <is>
          <t>475458</t>
        </is>
      </c>
      <c r="F1534" s="550" t="n">
        <v>46142</v>
      </c>
      <c r="G1534" t="n">
        <v>19790</v>
      </c>
      <c r="H1534" t="inlineStr">
        <is>
          <t>POLPA DE AVOCADO KG</t>
        </is>
      </c>
      <c r="I1534" t="inlineStr">
        <is>
          <t>ALIMENTOS</t>
        </is>
      </c>
      <c r="J1534" t="n">
        <v>10</v>
      </c>
      <c r="K1534" t="inlineStr">
        <is>
          <t>KG</t>
        </is>
      </c>
      <c r="L1534" t="n">
        <v>464</v>
      </c>
      <c r="M1534" t="n">
        <v>46.4</v>
      </c>
      <c r="N1534" t="inlineStr">
        <is>
          <t>ALIMENTOS</t>
        </is>
      </c>
      <c r="O1534" t="inlineStr">
        <is>
          <t>04/2026</t>
        </is>
      </c>
    </row>
    <row r="1535">
      <c r="A1535" t="n">
        <v>228666</v>
      </c>
      <c r="B1535" t="n">
        <v>122</v>
      </c>
      <c r="C1535" t="inlineStr">
        <is>
          <t>Arcos</t>
        </is>
      </c>
      <c r="D1535" t="inlineStr">
        <is>
          <t>MARIO PEDRO FELICIANO - HORTIFRUTI</t>
        </is>
      </c>
      <c r="E1535" t="inlineStr">
        <is>
          <t>475458</t>
        </is>
      </c>
      <c r="F1535" s="550" t="n">
        <v>46142</v>
      </c>
      <c r="G1535" t="n">
        <v>19465</v>
      </c>
      <c r="H1535" t="inlineStr">
        <is>
          <t>SALSAO KG</t>
        </is>
      </c>
      <c r="I1535" t="inlineStr">
        <is>
          <t>ALIMENTOS</t>
        </is>
      </c>
      <c r="J1535" t="n">
        <v>1.2</v>
      </c>
      <c r="K1535" t="inlineStr">
        <is>
          <t>KG</t>
        </is>
      </c>
      <c r="L1535" t="n">
        <v>6.96</v>
      </c>
      <c r="M1535" t="n">
        <v>5.8</v>
      </c>
      <c r="N1535" t="inlineStr">
        <is>
          <t>ALIMENTOS</t>
        </is>
      </c>
      <c r="O1535" t="inlineStr">
        <is>
          <t>04/2026</t>
        </is>
      </c>
    </row>
    <row r="1536">
      <c r="A1536" t="n">
        <v>228666</v>
      </c>
      <c r="B1536" t="n">
        <v>122</v>
      </c>
      <c r="C1536" t="inlineStr">
        <is>
          <t>Arcos</t>
        </is>
      </c>
      <c r="D1536" t="inlineStr">
        <is>
          <t>MARIO PEDRO FELICIANO - HORTIFRUTI</t>
        </is>
      </c>
      <c r="E1536" t="inlineStr">
        <is>
          <t>475458</t>
        </is>
      </c>
      <c r="F1536" s="550" t="n">
        <v>46142</v>
      </c>
      <c r="G1536" t="n">
        <v>23228</v>
      </c>
      <c r="H1536" t="inlineStr">
        <is>
          <t>MANDIOCA A VACUO KG</t>
        </is>
      </c>
      <c r="I1536" t="inlineStr">
        <is>
          <t>ALIMENTOS</t>
        </is>
      </c>
      <c r="J1536" t="n">
        <v>8</v>
      </c>
      <c r="K1536" t="inlineStr">
        <is>
          <t>KG</t>
        </is>
      </c>
      <c r="L1536" t="n">
        <v>52.24</v>
      </c>
      <c r="M1536" t="n">
        <v>6.53</v>
      </c>
      <c r="N1536" t="inlineStr">
        <is>
          <t>ALIMENTOS</t>
        </is>
      </c>
      <c r="O1536" t="inlineStr">
        <is>
          <t>04/2026</t>
        </is>
      </c>
    </row>
    <row r="1537">
      <c r="A1537" t="n">
        <v>228666</v>
      </c>
      <c r="B1537" t="n">
        <v>122</v>
      </c>
      <c r="C1537" t="inlineStr">
        <is>
          <t>Arcos</t>
        </is>
      </c>
      <c r="D1537" t="inlineStr">
        <is>
          <t>MARIO PEDRO FELICIANO - HORTIFRUTI</t>
        </is>
      </c>
      <c r="E1537" t="inlineStr">
        <is>
          <t>475458</t>
        </is>
      </c>
      <c r="F1537" s="550" t="n">
        <v>46142</v>
      </c>
      <c r="G1537" t="n">
        <v>24083</v>
      </c>
      <c r="H1537" t="inlineStr">
        <is>
          <t>BATATA ASTERIX GRAUDA NOIVA KG</t>
        </is>
      </c>
      <c r="I1537" t="inlineStr">
        <is>
          <t>ALIMENTOS</t>
        </is>
      </c>
      <c r="J1537" t="n">
        <v>100</v>
      </c>
      <c r="K1537" t="inlineStr">
        <is>
          <t>KG</t>
        </is>
      </c>
      <c r="L1537" t="n">
        <v>544</v>
      </c>
      <c r="M1537" t="n">
        <v>5.44</v>
      </c>
      <c r="N1537" t="inlineStr">
        <is>
          <t>ALIMENTOS</t>
        </is>
      </c>
      <c r="O1537" t="inlineStr">
        <is>
          <t>04/2026</t>
        </is>
      </c>
    </row>
    <row r="1538">
      <c r="A1538" t="n">
        <v>228665</v>
      </c>
      <c r="B1538" t="n">
        <v>122</v>
      </c>
      <c r="C1538" t="inlineStr">
        <is>
          <t>Arcos</t>
        </is>
      </c>
      <c r="D1538" t="inlineStr">
        <is>
          <t>DO CHEF DISTRIBUIDORA DE ALIMENTOS LTDA</t>
        </is>
      </c>
      <c r="E1538" t="inlineStr">
        <is>
          <t>1345</t>
        </is>
      </c>
      <c r="F1538" s="550" t="n">
        <v>46142</v>
      </c>
      <c r="G1538" t="n">
        <v>23241</v>
      </c>
      <c r="H1538" t="inlineStr">
        <is>
          <t>CHUCHU KG</t>
        </is>
      </c>
      <c r="I1538" t="inlineStr">
        <is>
          <t>ALIMENTOS</t>
        </is>
      </c>
      <c r="J1538" t="n">
        <v>3</v>
      </c>
      <c r="K1538" t="inlineStr">
        <is>
          <t>KG</t>
        </is>
      </c>
      <c r="L1538" t="n">
        <v>7.8</v>
      </c>
      <c r="M1538" t="n">
        <v>2.6</v>
      </c>
      <c r="N1538" t="inlineStr">
        <is>
          <t>ALIMENTOS</t>
        </is>
      </c>
      <c r="O1538" t="inlineStr">
        <is>
          <t>04/2026</t>
        </is>
      </c>
    </row>
    <row r="1539">
      <c r="A1539" t="n">
        <v>228665</v>
      </c>
      <c r="B1539" t="n">
        <v>122</v>
      </c>
      <c r="C1539" t="inlineStr">
        <is>
          <t>Arcos</t>
        </is>
      </c>
      <c r="D1539" t="inlineStr">
        <is>
          <t>DO CHEF DISTRIBUIDORA DE ALIMENTOS LTDA</t>
        </is>
      </c>
      <c r="E1539" t="inlineStr">
        <is>
          <t>1345</t>
        </is>
      </c>
      <c r="F1539" s="550" t="n">
        <v>46142</v>
      </c>
      <c r="G1539" t="n">
        <v>23096</v>
      </c>
      <c r="H1539" t="inlineStr">
        <is>
          <t>OVO BRANCO UN</t>
        </is>
      </c>
      <c r="I1539" t="inlineStr">
        <is>
          <t>ALIMENTOS</t>
        </is>
      </c>
      <c r="J1539" t="n">
        <v>60</v>
      </c>
      <c r="K1539" t="inlineStr">
        <is>
          <t>UN</t>
        </is>
      </c>
      <c r="L1539" t="n">
        <v>39</v>
      </c>
      <c r="M1539" t="n">
        <v>0.65</v>
      </c>
      <c r="N1539" t="inlineStr">
        <is>
          <t>ALIMENTOS</t>
        </is>
      </c>
      <c r="O1539" t="inlineStr">
        <is>
          <t>04/2026</t>
        </is>
      </c>
    </row>
    <row r="1540">
      <c r="A1540" t="n">
        <v>228665</v>
      </c>
      <c r="B1540" t="n">
        <v>122</v>
      </c>
      <c r="C1540" t="inlineStr">
        <is>
          <t>Arcos</t>
        </is>
      </c>
      <c r="D1540" t="inlineStr">
        <is>
          <t>DO CHEF DISTRIBUIDORA DE ALIMENTOS LTDA</t>
        </is>
      </c>
      <c r="E1540" t="inlineStr">
        <is>
          <t>1345</t>
        </is>
      </c>
      <c r="F1540" s="550" t="n">
        <v>46142</v>
      </c>
      <c r="G1540" t="n">
        <v>23389</v>
      </c>
      <c r="H1540" t="inlineStr">
        <is>
          <t>BANANA NANICA KG</t>
        </is>
      </c>
      <c r="I1540" t="inlineStr">
        <is>
          <t>ALIMENTOS</t>
        </is>
      </c>
      <c r="J1540" t="n">
        <v>2</v>
      </c>
      <c r="K1540" t="inlineStr">
        <is>
          <t>KG</t>
        </is>
      </c>
      <c r="L1540" t="n">
        <v>9.1</v>
      </c>
      <c r="M1540" t="n">
        <v>4.55</v>
      </c>
      <c r="N1540" t="inlineStr">
        <is>
          <t>ALIMENTOS</t>
        </is>
      </c>
      <c r="O1540" t="inlineStr">
        <is>
          <t>04/2026</t>
        </is>
      </c>
    </row>
    <row r="1541">
      <c r="A1541" t="n">
        <v>228665</v>
      </c>
      <c r="B1541" t="n">
        <v>122</v>
      </c>
      <c r="C1541" t="inlineStr">
        <is>
          <t>Arcos</t>
        </is>
      </c>
      <c r="D1541" t="inlineStr">
        <is>
          <t>DO CHEF DISTRIBUIDORA DE ALIMENTOS LTDA</t>
        </is>
      </c>
      <c r="E1541" t="inlineStr">
        <is>
          <t>1345</t>
        </is>
      </c>
      <c r="F1541" s="550" t="n">
        <v>46142</v>
      </c>
      <c r="G1541" t="n">
        <v>19654</v>
      </c>
      <c r="H1541" t="inlineStr">
        <is>
          <t>ABOBRINHA ITALIANA GRAUDA KG</t>
        </is>
      </c>
      <c r="I1541" t="inlineStr">
        <is>
          <t>ALIMENTOS</t>
        </is>
      </c>
      <c r="J1541" t="n">
        <v>2</v>
      </c>
      <c r="K1541" t="inlineStr">
        <is>
          <t>KG</t>
        </is>
      </c>
      <c r="L1541" t="n">
        <v>7.02</v>
      </c>
      <c r="M1541" t="n">
        <v>3.51</v>
      </c>
      <c r="N1541" t="inlineStr">
        <is>
          <t>ALIMENTOS</t>
        </is>
      </c>
      <c r="O1541" t="inlineStr">
        <is>
          <t>04/2026</t>
        </is>
      </c>
    </row>
    <row r="1542">
      <c r="A1542" t="n">
        <v>228665</v>
      </c>
      <c r="B1542" t="n">
        <v>122</v>
      </c>
      <c r="C1542" t="inlineStr">
        <is>
          <t>Arcos</t>
        </is>
      </c>
      <c r="D1542" t="inlineStr">
        <is>
          <t>DO CHEF DISTRIBUIDORA DE ALIMENTOS LTDA</t>
        </is>
      </c>
      <c r="E1542" t="inlineStr">
        <is>
          <t>1345</t>
        </is>
      </c>
      <c r="F1542" s="550" t="n">
        <v>46142</v>
      </c>
      <c r="G1542" t="n">
        <v>19721</v>
      </c>
      <c r="H1542" t="inlineStr">
        <is>
          <t>ROMA KG</t>
        </is>
      </c>
      <c r="I1542" t="inlineStr">
        <is>
          <t>ALIMENTOS</t>
        </is>
      </c>
      <c r="J1542" t="n">
        <v>1.5</v>
      </c>
      <c r="K1542" t="inlineStr">
        <is>
          <t>KG</t>
        </is>
      </c>
      <c r="L1542" t="n">
        <v>62.4</v>
      </c>
      <c r="M1542" t="n">
        <v>41.6</v>
      </c>
      <c r="N1542" t="inlineStr">
        <is>
          <t>ALIMENTOS</t>
        </is>
      </c>
      <c r="O1542" t="inlineStr">
        <is>
          <t>04/2026</t>
        </is>
      </c>
    </row>
    <row r="1543">
      <c r="A1543" t="n">
        <v>228665</v>
      </c>
      <c r="B1543" t="n">
        <v>122</v>
      </c>
      <c r="C1543" t="inlineStr">
        <is>
          <t>Arcos</t>
        </is>
      </c>
      <c r="D1543" t="inlineStr">
        <is>
          <t>DO CHEF DISTRIBUIDORA DE ALIMENTOS LTDA</t>
        </is>
      </c>
      <c r="E1543" t="inlineStr">
        <is>
          <t>1345</t>
        </is>
      </c>
      <c r="F1543" s="550" t="n">
        <v>46142</v>
      </c>
      <c r="G1543" t="n">
        <v>20257</v>
      </c>
      <c r="H1543" t="inlineStr">
        <is>
          <t>COCO RALADO FRESCO CONGELADO VITA COCO C/1KG</t>
        </is>
      </c>
      <c r="I1543" t="inlineStr">
        <is>
          <t>ALIMENTOS</t>
        </is>
      </c>
      <c r="J1543" t="n">
        <v>6</v>
      </c>
      <c r="K1543" t="inlineStr">
        <is>
          <t>UN</t>
        </is>
      </c>
      <c r="L1543" t="n">
        <v>179.4</v>
      </c>
      <c r="M1543" t="n">
        <v>29.9</v>
      </c>
      <c r="N1543" t="inlineStr">
        <is>
          <t>ALIMENTOS</t>
        </is>
      </c>
      <c r="O1543" t="inlineStr">
        <is>
          <t>04/2026</t>
        </is>
      </c>
    </row>
    <row r="1544">
      <c r="A1544" t="n">
        <v>228665</v>
      </c>
      <c r="B1544" t="n">
        <v>122</v>
      </c>
      <c r="C1544" t="inlineStr">
        <is>
          <t>Arcos</t>
        </is>
      </c>
      <c r="D1544" t="inlineStr">
        <is>
          <t>DO CHEF DISTRIBUIDORA DE ALIMENTOS LTDA</t>
        </is>
      </c>
      <c r="E1544" t="inlineStr">
        <is>
          <t>1345</t>
        </is>
      </c>
      <c r="F1544" s="550" t="n">
        <v>46142</v>
      </c>
      <c r="G1544" t="n">
        <v>23186</v>
      </c>
      <c r="H1544" t="inlineStr">
        <is>
          <t>TOMATE CARMEM SALADA KG</t>
        </is>
      </c>
      <c r="I1544" t="inlineStr">
        <is>
          <t>ALIMENTOS</t>
        </is>
      </c>
      <c r="J1544" t="n">
        <v>20</v>
      </c>
      <c r="K1544" t="inlineStr">
        <is>
          <t>KG</t>
        </is>
      </c>
      <c r="L1544" t="n">
        <v>234</v>
      </c>
      <c r="M1544" t="n">
        <v>11.7</v>
      </c>
      <c r="N1544" t="inlineStr">
        <is>
          <t>ALIMENTOS</t>
        </is>
      </c>
      <c r="O1544" t="inlineStr">
        <is>
          <t>04/2026</t>
        </is>
      </c>
    </row>
    <row r="1545">
      <c r="A1545" t="n">
        <v>228665</v>
      </c>
      <c r="B1545" t="n">
        <v>122</v>
      </c>
      <c r="C1545" t="inlineStr">
        <is>
          <t>Arcos</t>
        </is>
      </c>
      <c r="D1545" t="inlineStr">
        <is>
          <t>DO CHEF DISTRIBUIDORA DE ALIMENTOS LTDA</t>
        </is>
      </c>
      <c r="E1545" t="inlineStr">
        <is>
          <t>1345</t>
        </is>
      </c>
      <c r="F1545" s="550" t="n">
        <v>46142</v>
      </c>
      <c r="G1545" t="n">
        <v>19743</v>
      </c>
      <c r="H1545" t="inlineStr">
        <is>
          <t>MACA VERDE KG</t>
        </is>
      </c>
      <c r="I1545" t="inlineStr">
        <is>
          <t>ALIMENTOS</t>
        </is>
      </c>
      <c r="J1545" t="n">
        <v>7</v>
      </c>
      <c r="K1545" t="inlineStr">
        <is>
          <t>KG</t>
        </is>
      </c>
      <c r="L1545" t="n">
        <v>109.2</v>
      </c>
      <c r="M1545" t="n">
        <v>15.6</v>
      </c>
      <c r="N1545" t="inlineStr">
        <is>
          <t>ALIMENTOS</t>
        </is>
      </c>
      <c r="O1545" t="inlineStr">
        <is>
          <t>04/2026</t>
        </is>
      </c>
    </row>
    <row r="1546">
      <c r="A1546" t="n">
        <v>228664</v>
      </c>
      <c r="B1546" t="n">
        <v>122</v>
      </c>
      <c r="C1546" t="inlineStr">
        <is>
          <t>Arcos</t>
        </is>
      </c>
      <c r="D1546" t="inlineStr">
        <is>
          <t>CECILIA TSUYACO ARAKI SILVA LTDA</t>
        </is>
      </c>
      <c r="E1546" t="inlineStr">
        <is>
          <t>391091</t>
        </is>
      </c>
      <c r="F1546" s="550" t="n">
        <v>46142</v>
      </c>
      <c r="G1546" t="n">
        <v>19558</v>
      </c>
      <c r="H1546" t="inlineStr">
        <is>
          <t>QUIABO KG</t>
        </is>
      </c>
      <c r="I1546" t="inlineStr">
        <is>
          <t>ALIMENTOS</t>
        </is>
      </c>
      <c r="J1546" t="n">
        <v>1</v>
      </c>
      <c r="K1546" t="inlineStr">
        <is>
          <t>KG</t>
        </is>
      </c>
      <c r="L1546" t="n">
        <v>13.8</v>
      </c>
      <c r="M1546" t="n">
        <v>13.8</v>
      </c>
      <c r="N1546" t="inlineStr">
        <is>
          <t>ALIMENTOS</t>
        </is>
      </c>
      <c r="O1546" t="inlineStr">
        <is>
          <t>04/2026</t>
        </is>
      </c>
    </row>
    <row r="1547">
      <c r="A1547" t="n">
        <v>228664</v>
      </c>
      <c r="B1547" t="n">
        <v>122</v>
      </c>
      <c r="C1547" t="inlineStr">
        <is>
          <t>Arcos</t>
        </is>
      </c>
      <c r="D1547" t="inlineStr">
        <is>
          <t>CECILIA TSUYACO ARAKI SILVA LTDA</t>
        </is>
      </c>
      <c r="E1547" t="inlineStr">
        <is>
          <t>391091</t>
        </is>
      </c>
      <c r="F1547" s="550" t="n">
        <v>46142</v>
      </c>
      <c r="G1547" t="n">
        <v>24037</v>
      </c>
      <c r="H1547" t="inlineStr">
        <is>
          <t>ALHO TRITURADO FRITO</t>
        </is>
      </c>
      <c r="I1547" t="inlineStr">
        <is>
          <t>ALIMENTOS</t>
        </is>
      </c>
      <c r="J1547" t="n">
        <v>2</v>
      </c>
      <c r="K1547" t="inlineStr">
        <is>
          <t>KG</t>
        </is>
      </c>
      <c r="L1547" t="n">
        <v>36</v>
      </c>
      <c r="M1547" t="n">
        <v>18</v>
      </c>
      <c r="N1547" t="inlineStr">
        <is>
          <t>ALIMENTOS</t>
        </is>
      </c>
      <c r="O1547" t="inlineStr">
        <is>
          <t>04/2026</t>
        </is>
      </c>
    </row>
    <row r="1548">
      <c r="A1548" t="n">
        <v>228664</v>
      </c>
      <c r="B1548" t="n">
        <v>122</v>
      </c>
      <c r="C1548" t="inlineStr">
        <is>
          <t>Arcos</t>
        </is>
      </c>
      <c r="D1548" t="inlineStr">
        <is>
          <t>CECILIA TSUYACO ARAKI SILVA LTDA</t>
        </is>
      </c>
      <c r="E1548" t="inlineStr">
        <is>
          <t>391091</t>
        </is>
      </c>
      <c r="F1548" s="550" t="n">
        <v>46142</v>
      </c>
      <c r="G1548" t="n">
        <v>23095</v>
      </c>
      <c r="H1548" t="inlineStr">
        <is>
          <t>OVO CAIPIRA UN</t>
        </is>
      </c>
      <c r="I1548" t="inlineStr">
        <is>
          <t>ALIMENTOS</t>
        </is>
      </c>
      <c r="J1548" t="n">
        <v>300</v>
      </c>
      <c r="K1548" t="inlineStr">
        <is>
          <t>UN</t>
        </is>
      </c>
      <c r="L1548" t="n">
        <v>351</v>
      </c>
      <c r="M1548" t="n">
        <v>1.17</v>
      </c>
      <c r="N1548" t="inlineStr">
        <is>
          <t>ALIMENTOS</t>
        </is>
      </c>
      <c r="O1548" t="inlineStr">
        <is>
          <t>04/2026</t>
        </is>
      </c>
    </row>
    <row r="1549">
      <c r="A1549" t="n">
        <v>228664</v>
      </c>
      <c r="B1549" t="n">
        <v>122</v>
      </c>
      <c r="C1549" t="inlineStr">
        <is>
          <t>Arcos</t>
        </is>
      </c>
      <c r="D1549" t="inlineStr">
        <is>
          <t>CECILIA TSUYACO ARAKI SILVA LTDA</t>
        </is>
      </c>
      <c r="E1549" t="inlineStr">
        <is>
          <t>391091</t>
        </is>
      </c>
      <c r="F1549" s="550" t="n">
        <v>46142</v>
      </c>
      <c r="G1549" t="n">
        <v>19505</v>
      </c>
      <c r="H1549" t="inlineStr">
        <is>
          <t>ALFACE AMERICANA KG</t>
        </is>
      </c>
      <c r="I1549" t="inlineStr">
        <is>
          <t>ALIMENTOS</t>
        </is>
      </c>
      <c r="J1549" t="n">
        <v>1</v>
      </c>
      <c r="K1549" t="inlineStr">
        <is>
          <t>KG</t>
        </is>
      </c>
      <c r="L1549" t="n">
        <v>9.5</v>
      </c>
      <c r="M1549" t="n">
        <v>9.5</v>
      </c>
      <c r="N1549" t="inlineStr">
        <is>
          <t>ALIMENTOS</t>
        </is>
      </c>
      <c r="O1549" t="inlineStr">
        <is>
          <t>04/2026</t>
        </is>
      </c>
    </row>
    <row r="1550">
      <c r="A1550" t="n">
        <v>228664</v>
      </c>
      <c r="B1550" t="n">
        <v>122</v>
      </c>
      <c r="C1550" t="inlineStr">
        <is>
          <t>Arcos</t>
        </is>
      </c>
      <c r="D1550" t="inlineStr">
        <is>
          <t>CECILIA TSUYACO ARAKI SILVA LTDA</t>
        </is>
      </c>
      <c r="E1550" t="inlineStr">
        <is>
          <t>391091</t>
        </is>
      </c>
      <c r="F1550" s="550" t="n">
        <v>46142</v>
      </c>
      <c r="G1550" t="n">
        <v>19617</v>
      </c>
      <c r="H1550" t="inlineStr">
        <is>
          <t>COENTRO KG</t>
        </is>
      </c>
      <c r="I1550" t="inlineStr">
        <is>
          <t>ALIMENTOS</t>
        </is>
      </c>
      <c r="J1550" t="n">
        <v>0.3</v>
      </c>
      <c r="K1550" t="inlineStr">
        <is>
          <t>KG</t>
        </is>
      </c>
      <c r="L1550" t="n">
        <v>8.1</v>
      </c>
      <c r="M1550" t="n">
        <v>27</v>
      </c>
      <c r="N1550" t="inlineStr">
        <is>
          <t>ALIMENTOS</t>
        </is>
      </c>
      <c r="O1550" t="inlineStr">
        <is>
          <t>04/2026</t>
        </is>
      </c>
    </row>
    <row r="1551">
      <c r="A1551" t="n">
        <v>228664</v>
      </c>
      <c r="B1551" t="n">
        <v>122</v>
      </c>
      <c r="C1551" t="inlineStr">
        <is>
          <t>Arcos</t>
        </is>
      </c>
      <c r="D1551" t="inlineStr">
        <is>
          <t>CECILIA TSUYACO ARAKI SILVA LTDA</t>
        </is>
      </c>
      <c r="E1551" t="inlineStr">
        <is>
          <t>391091</t>
        </is>
      </c>
      <c r="F1551" s="550" t="n">
        <v>46142</v>
      </c>
      <c r="G1551" t="n">
        <v>19623</v>
      </c>
      <c r="H1551" t="inlineStr">
        <is>
          <t>CEBOLA ROXA KG</t>
        </is>
      </c>
      <c r="I1551" t="inlineStr">
        <is>
          <t>ALIMENTOS</t>
        </is>
      </c>
      <c r="J1551" t="n">
        <v>10</v>
      </c>
      <c r="K1551" t="inlineStr">
        <is>
          <t>KG</t>
        </is>
      </c>
      <c r="L1551" t="n">
        <v>55</v>
      </c>
      <c r="M1551" t="n">
        <v>5.5</v>
      </c>
      <c r="N1551" t="inlineStr">
        <is>
          <t>ALIMENTOS</t>
        </is>
      </c>
      <c r="O1551" t="inlineStr">
        <is>
          <t>04/2026</t>
        </is>
      </c>
    </row>
    <row r="1552">
      <c r="A1552" t="n">
        <v>228664</v>
      </c>
      <c r="B1552" t="n">
        <v>122</v>
      </c>
      <c r="C1552" t="inlineStr">
        <is>
          <t>Arcos</t>
        </is>
      </c>
      <c r="D1552" t="inlineStr">
        <is>
          <t>CECILIA TSUYACO ARAKI SILVA LTDA</t>
        </is>
      </c>
      <c r="E1552" t="inlineStr">
        <is>
          <t>391091</t>
        </is>
      </c>
      <c r="F1552" s="550" t="n">
        <v>46142</v>
      </c>
      <c r="G1552" t="n">
        <v>19498</v>
      </c>
      <c r="H1552" t="inlineStr">
        <is>
          <t>ALFACE ROMANA KG</t>
        </is>
      </c>
      <c r="I1552" t="inlineStr">
        <is>
          <t>ALIMENTOS</t>
        </is>
      </c>
      <c r="J1552" t="n">
        <v>1</v>
      </c>
      <c r="K1552" t="inlineStr">
        <is>
          <t>KG</t>
        </is>
      </c>
      <c r="L1552" t="n">
        <v>15</v>
      </c>
      <c r="M1552" t="n">
        <v>15</v>
      </c>
      <c r="N1552" t="inlineStr">
        <is>
          <t>ALIMENTOS</t>
        </is>
      </c>
      <c r="O1552" t="inlineStr">
        <is>
          <t>04/2026</t>
        </is>
      </c>
    </row>
    <row r="1553">
      <c r="A1553" t="n">
        <v>228664</v>
      </c>
      <c r="B1553" t="n">
        <v>122</v>
      </c>
      <c r="C1553" t="inlineStr">
        <is>
          <t>Arcos</t>
        </is>
      </c>
      <c r="D1553" t="inlineStr">
        <is>
          <t>CECILIA TSUYACO ARAKI SILVA LTDA</t>
        </is>
      </c>
      <c r="E1553" t="inlineStr">
        <is>
          <t>391091</t>
        </is>
      </c>
      <c r="F1553" s="550" t="n">
        <v>46142</v>
      </c>
      <c r="G1553" t="n">
        <v>19503</v>
      </c>
      <c r="H1553" t="inlineStr">
        <is>
          <t>ALFACE CRESPA KG</t>
        </is>
      </c>
      <c r="I1553" t="inlineStr">
        <is>
          <t>ALIMENTOS</t>
        </is>
      </c>
      <c r="J1553" t="n">
        <v>1</v>
      </c>
      <c r="K1553" t="inlineStr">
        <is>
          <t>KG</t>
        </is>
      </c>
      <c r="L1553" t="n">
        <v>9.199999999999999</v>
      </c>
      <c r="M1553" t="n">
        <v>9.199999999999999</v>
      </c>
      <c r="N1553" t="inlineStr">
        <is>
          <t>ALIMENTOS</t>
        </is>
      </c>
      <c r="O1553" t="inlineStr">
        <is>
          <t>04/2026</t>
        </is>
      </c>
    </row>
    <row r="1554">
      <c r="A1554" t="n">
        <v>228664</v>
      </c>
      <c r="B1554" t="n">
        <v>122</v>
      </c>
      <c r="C1554" t="inlineStr">
        <is>
          <t>Arcos</t>
        </is>
      </c>
      <c r="D1554" t="inlineStr">
        <is>
          <t>CECILIA TSUYACO ARAKI SILVA LTDA</t>
        </is>
      </c>
      <c r="E1554" t="inlineStr">
        <is>
          <t>391091</t>
        </is>
      </c>
      <c r="F1554" s="550" t="n">
        <v>46142</v>
      </c>
      <c r="G1554" t="n">
        <v>19751</v>
      </c>
      <c r="H1554" t="inlineStr">
        <is>
          <t>LIMAO SICILIANO KG</t>
        </is>
      </c>
      <c r="I1554" t="inlineStr">
        <is>
          <t>ALIMENTOS</t>
        </is>
      </c>
      <c r="J1554" t="n">
        <v>5</v>
      </c>
      <c r="K1554" t="inlineStr">
        <is>
          <t>KG</t>
        </is>
      </c>
      <c r="L1554" t="n">
        <v>47</v>
      </c>
      <c r="M1554" t="n">
        <v>9.4</v>
      </c>
      <c r="N1554" t="inlineStr">
        <is>
          <t>ALIMENTOS</t>
        </is>
      </c>
      <c r="O1554" t="inlineStr">
        <is>
          <t>04/2026</t>
        </is>
      </c>
    </row>
    <row r="1555">
      <c r="A1555" t="n">
        <v>228664</v>
      </c>
      <c r="B1555" t="n">
        <v>122</v>
      </c>
      <c r="C1555" t="inlineStr">
        <is>
          <t>Arcos</t>
        </is>
      </c>
      <c r="D1555" t="inlineStr">
        <is>
          <t>CECILIA TSUYACO ARAKI SILVA LTDA</t>
        </is>
      </c>
      <c r="E1555" t="inlineStr">
        <is>
          <t>391091</t>
        </is>
      </c>
      <c r="F1555" s="550" t="n">
        <v>46142</v>
      </c>
      <c r="G1555" t="n">
        <v>19480</v>
      </c>
      <c r="H1555" t="inlineStr">
        <is>
          <t>HORTELA HIDROPONICA KG</t>
        </is>
      </c>
      <c r="I1555" t="inlineStr">
        <is>
          <t>ALIMENTOS</t>
        </is>
      </c>
      <c r="J1555" t="n">
        <v>0.6</v>
      </c>
      <c r="K1555" t="inlineStr">
        <is>
          <t>KG</t>
        </is>
      </c>
      <c r="L1555" t="n">
        <v>10.2</v>
      </c>
      <c r="M1555" t="n">
        <v>17</v>
      </c>
      <c r="N1555" t="inlineStr">
        <is>
          <t>ALIMENTOS</t>
        </is>
      </c>
      <c r="O1555" t="inlineStr">
        <is>
          <t>04/2026</t>
        </is>
      </c>
    </row>
    <row r="1556">
      <c r="A1556" t="n">
        <v>228664</v>
      </c>
      <c r="B1556" t="n">
        <v>122</v>
      </c>
      <c r="C1556" t="inlineStr">
        <is>
          <t>Arcos</t>
        </is>
      </c>
      <c r="D1556" t="inlineStr">
        <is>
          <t>CECILIA TSUYACO ARAKI SILVA LTDA</t>
        </is>
      </c>
      <c r="E1556" t="inlineStr">
        <is>
          <t>391091</t>
        </is>
      </c>
      <c r="F1556" s="550" t="n">
        <v>46142</v>
      </c>
      <c r="G1556" t="n">
        <v>19502</v>
      </c>
      <c r="H1556" t="inlineStr">
        <is>
          <t>ALFACE CRESPA ROXA KG</t>
        </is>
      </c>
      <c r="I1556" t="inlineStr">
        <is>
          <t>ALIMENTOS</t>
        </is>
      </c>
      <c r="J1556" t="n">
        <v>1</v>
      </c>
      <c r="K1556" t="inlineStr">
        <is>
          <t>KG</t>
        </is>
      </c>
      <c r="L1556" t="n">
        <v>18</v>
      </c>
      <c r="M1556" t="n">
        <v>18</v>
      </c>
      <c r="N1556" t="inlineStr">
        <is>
          <t>ALIMENTOS</t>
        </is>
      </c>
      <c r="O1556" t="inlineStr">
        <is>
          <t>04/2026</t>
        </is>
      </c>
    </row>
    <row r="1557">
      <c r="A1557" t="n">
        <v>228664</v>
      </c>
      <c r="B1557" t="n">
        <v>122</v>
      </c>
      <c r="C1557" t="inlineStr">
        <is>
          <t>Arcos</t>
        </is>
      </c>
      <c r="D1557" t="inlineStr">
        <is>
          <t>CECILIA TSUYACO ARAKI SILVA LTDA</t>
        </is>
      </c>
      <c r="E1557" t="inlineStr">
        <is>
          <t>391091</t>
        </is>
      </c>
      <c r="F1557" s="550" t="n">
        <v>46142</v>
      </c>
      <c r="G1557" t="n">
        <v>19575</v>
      </c>
      <c r="H1557" t="inlineStr">
        <is>
          <t>PIMENTA DE CHEIRO VERDE KG</t>
        </is>
      </c>
      <c r="I1557" t="inlineStr">
        <is>
          <t>ALIMENTOS</t>
        </is>
      </c>
      <c r="J1557" t="n">
        <v>0.5</v>
      </c>
      <c r="K1557" t="inlineStr">
        <is>
          <t>KG</t>
        </is>
      </c>
      <c r="L1557" t="n">
        <v>15</v>
      </c>
      <c r="M1557" t="n">
        <v>30</v>
      </c>
      <c r="N1557" t="inlineStr">
        <is>
          <t>ALIMENTOS</t>
        </is>
      </c>
      <c r="O1557" t="inlineStr">
        <is>
          <t>04/2026</t>
        </is>
      </c>
    </row>
    <row r="1558">
      <c r="A1558" t="n">
        <v>228664</v>
      </c>
      <c r="B1558" t="n">
        <v>122</v>
      </c>
      <c r="C1558" t="inlineStr">
        <is>
          <t>Arcos</t>
        </is>
      </c>
      <c r="D1558" t="inlineStr">
        <is>
          <t>CECILIA TSUYACO ARAKI SILVA LTDA</t>
        </is>
      </c>
      <c r="E1558" t="inlineStr">
        <is>
          <t>391091</t>
        </is>
      </c>
      <c r="F1558" s="550" t="n">
        <v>46142</v>
      </c>
      <c r="G1558" t="n">
        <v>24509</v>
      </c>
      <c r="H1558" t="inlineStr">
        <is>
          <t>CEBOLA BRANCA KG</t>
        </is>
      </c>
      <c r="I1558" t="inlineStr">
        <is>
          <t>ALIMENTOS</t>
        </is>
      </c>
      <c r="J1558" t="n">
        <v>40</v>
      </c>
      <c r="K1558" t="inlineStr">
        <is>
          <t>KG</t>
        </is>
      </c>
      <c r="L1558" t="n">
        <v>160</v>
      </c>
      <c r="M1558" t="n">
        <v>4</v>
      </c>
      <c r="N1558" t="inlineStr">
        <is>
          <t>ALIMENTOS</t>
        </is>
      </c>
      <c r="O1558" t="inlineStr">
        <is>
          <t>04/2026</t>
        </is>
      </c>
    </row>
    <row r="1559">
      <c r="A1559" t="n">
        <v>228664</v>
      </c>
      <c r="B1559" t="n">
        <v>122</v>
      </c>
      <c r="C1559" t="inlineStr">
        <is>
          <t>Arcos</t>
        </is>
      </c>
      <c r="D1559" t="inlineStr">
        <is>
          <t>CECILIA TSUYACO ARAKI SILVA LTDA</t>
        </is>
      </c>
      <c r="E1559" t="inlineStr">
        <is>
          <t>391091</t>
        </is>
      </c>
      <c r="F1559" s="550" t="n">
        <v>46142</v>
      </c>
      <c r="G1559" t="n">
        <v>23361</v>
      </c>
      <c r="H1559" t="inlineStr">
        <is>
          <t>LARANJA PERA KG</t>
        </is>
      </c>
      <c r="I1559" t="inlineStr">
        <is>
          <t>ALIMENTOS</t>
        </is>
      </c>
      <c r="J1559" t="n">
        <v>60</v>
      </c>
      <c r="K1559" t="inlineStr">
        <is>
          <t>KG</t>
        </is>
      </c>
      <c r="L1559" t="n">
        <v>178.2</v>
      </c>
      <c r="M1559" t="n">
        <v>2.97</v>
      </c>
      <c r="N1559" t="inlineStr">
        <is>
          <t>ALIMENTOS</t>
        </is>
      </c>
      <c r="O1559" t="inlineStr">
        <is>
          <t>04/2026</t>
        </is>
      </c>
    </row>
    <row r="1560">
      <c r="A1560" t="n">
        <v>228664</v>
      </c>
      <c r="B1560" t="n">
        <v>122</v>
      </c>
      <c r="C1560" t="inlineStr">
        <is>
          <t>Arcos</t>
        </is>
      </c>
      <c r="D1560" t="inlineStr">
        <is>
          <t>CECILIA TSUYACO ARAKI SILVA LTDA</t>
        </is>
      </c>
      <c r="E1560" t="inlineStr">
        <is>
          <t>391091</t>
        </is>
      </c>
      <c r="F1560" s="550" t="n">
        <v>46142</v>
      </c>
      <c r="G1560" t="n">
        <v>23359</v>
      </c>
      <c r="H1560" t="inlineStr">
        <is>
          <t>LIMAO TAHITI KG</t>
        </is>
      </c>
      <c r="I1560" t="inlineStr">
        <is>
          <t>ALIMENTOS</t>
        </is>
      </c>
      <c r="J1560" t="n">
        <v>30</v>
      </c>
      <c r="K1560" t="inlineStr">
        <is>
          <t>KG</t>
        </is>
      </c>
      <c r="L1560" t="n">
        <v>63</v>
      </c>
      <c r="M1560" t="n">
        <v>2.1</v>
      </c>
      <c r="N1560" t="inlineStr">
        <is>
          <t>ALIMENTOS</t>
        </is>
      </c>
      <c r="O1560" t="inlineStr">
        <is>
          <t>04/2026</t>
        </is>
      </c>
    </row>
    <row r="1561">
      <c r="A1561" t="n">
        <v>228664</v>
      </c>
      <c r="B1561" t="n">
        <v>122</v>
      </c>
      <c r="C1561" t="inlineStr">
        <is>
          <t>Arcos</t>
        </is>
      </c>
      <c r="D1561" t="inlineStr">
        <is>
          <t>CECILIA TSUYACO ARAKI SILVA LTDA</t>
        </is>
      </c>
      <c r="E1561" t="inlineStr">
        <is>
          <t>391091</t>
        </is>
      </c>
      <c r="F1561" s="550" t="n">
        <v>46142</v>
      </c>
      <c r="G1561" t="n">
        <v>19476</v>
      </c>
      <c r="H1561" t="inlineStr">
        <is>
          <t>MANJERICAO KG</t>
        </is>
      </c>
      <c r="I1561" t="inlineStr">
        <is>
          <t>ALIMENTOS</t>
        </is>
      </c>
      <c r="J1561" t="n">
        <v>0.4</v>
      </c>
      <c r="K1561" t="inlineStr">
        <is>
          <t>KG</t>
        </is>
      </c>
      <c r="L1561" t="n">
        <v>26</v>
      </c>
      <c r="M1561" t="n">
        <v>65</v>
      </c>
      <c r="N1561" t="inlineStr">
        <is>
          <t>ALIMENTOS</t>
        </is>
      </c>
      <c r="O1561" t="inlineStr">
        <is>
          <t>04/2026</t>
        </is>
      </c>
    </row>
    <row r="1562">
      <c r="A1562" t="n">
        <v>228664</v>
      </c>
      <c r="B1562" t="n">
        <v>122</v>
      </c>
      <c r="C1562" t="inlineStr">
        <is>
          <t>Arcos</t>
        </is>
      </c>
      <c r="D1562" t="inlineStr">
        <is>
          <t>CECILIA TSUYACO ARAKI SILVA LTDA</t>
        </is>
      </c>
      <c r="E1562" t="inlineStr">
        <is>
          <t>391091</t>
        </is>
      </c>
      <c r="F1562" s="550" t="n">
        <v>46142</v>
      </c>
      <c r="G1562" t="n">
        <v>19485</v>
      </c>
      <c r="H1562" t="inlineStr">
        <is>
          <t>ENDRO DILL KG</t>
        </is>
      </c>
      <c r="I1562" t="inlineStr">
        <is>
          <t>ALIMENTOS</t>
        </is>
      </c>
      <c r="J1562" t="n">
        <v>0.1</v>
      </c>
      <c r="K1562" t="inlineStr">
        <is>
          <t>KG</t>
        </is>
      </c>
      <c r="L1562" t="n">
        <v>8.5</v>
      </c>
      <c r="M1562" t="n">
        <v>85</v>
      </c>
      <c r="N1562" t="inlineStr">
        <is>
          <t>ALIMENTOS</t>
        </is>
      </c>
      <c r="O1562" t="inlineStr">
        <is>
          <t>04/2026</t>
        </is>
      </c>
    </row>
    <row r="1563">
      <c r="A1563" t="n">
        <v>228664</v>
      </c>
      <c r="B1563" t="n">
        <v>122</v>
      </c>
      <c r="C1563" t="inlineStr">
        <is>
          <t>Arcos</t>
        </is>
      </c>
      <c r="D1563" t="inlineStr">
        <is>
          <t>CECILIA TSUYACO ARAKI SILVA LTDA</t>
        </is>
      </c>
      <c r="E1563" t="inlineStr">
        <is>
          <t>391091</t>
        </is>
      </c>
      <c r="F1563" s="550" t="n">
        <v>46142</v>
      </c>
      <c r="G1563" t="n">
        <v>19589</v>
      </c>
      <c r="H1563" t="inlineStr">
        <is>
          <t>PEPINO JAPONES KG</t>
        </is>
      </c>
      <c r="I1563" t="inlineStr">
        <is>
          <t>ALIMENTOS</t>
        </is>
      </c>
      <c r="J1563" t="n">
        <v>1</v>
      </c>
      <c r="K1563" t="inlineStr">
        <is>
          <t>KG</t>
        </is>
      </c>
      <c r="L1563" t="n">
        <v>7</v>
      </c>
      <c r="M1563" t="n">
        <v>7</v>
      </c>
      <c r="N1563" t="inlineStr">
        <is>
          <t>ALIMENTOS</t>
        </is>
      </c>
      <c r="O1563" t="inlineStr">
        <is>
          <t>04/2026</t>
        </is>
      </c>
    </row>
    <row r="1564">
      <c r="A1564" t="n">
        <v>228664</v>
      </c>
      <c r="B1564" t="n">
        <v>122</v>
      </c>
      <c r="C1564" t="inlineStr">
        <is>
          <t>Arcos</t>
        </is>
      </c>
      <c r="D1564" t="inlineStr">
        <is>
          <t>CECILIA TSUYACO ARAKI SILVA LTDA</t>
        </is>
      </c>
      <c r="E1564" t="inlineStr">
        <is>
          <t>391091</t>
        </is>
      </c>
      <c r="F1564" s="550" t="n">
        <v>46142</v>
      </c>
      <c r="G1564" t="n">
        <v>25647</v>
      </c>
      <c r="H1564" t="inlineStr">
        <is>
          <t>ACELGA BOK CHOY KG</t>
        </is>
      </c>
      <c r="I1564" t="inlineStr">
        <is>
          <t>ALIMENTOS</t>
        </is>
      </c>
      <c r="J1564" t="n">
        <v>1.5</v>
      </c>
      <c r="K1564" t="inlineStr">
        <is>
          <t>KG</t>
        </is>
      </c>
      <c r="L1564" t="n">
        <v>30</v>
      </c>
      <c r="M1564" t="n">
        <v>20</v>
      </c>
      <c r="N1564" t="inlineStr">
        <is>
          <t>ALIMENTOS</t>
        </is>
      </c>
      <c r="O1564" t="inlineStr">
        <is>
          <t>04/2026</t>
        </is>
      </c>
    </row>
    <row r="1565">
      <c r="A1565" t="n">
        <v>228664</v>
      </c>
      <c r="B1565" t="n">
        <v>122</v>
      </c>
      <c r="C1565" t="inlineStr">
        <is>
          <t>Arcos</t>
        </is>
      </c>
      <c r="D1565" t="inlineStr">
        <is>
          <t>CECILIA TSUYACO ARAKI SILVA LTDA</t>
        </is>
      </c>
      <c r="E1565" t="inlineStr">
        <is>
          <t>391091</t>
        </is>
      </c>
      <c r="F1565" s="550" t="n">
        <v>46142</v>
      </c>
      <c r="G1565" t="n">
        <v>19472</v>
      </c>
      <c r="H1565" t="inlineStr">
        <is>
          <t>RUCULA KG</t>
        </is>
      </c>
      <c r="I1565" t="inlineStr">
        <is>
          <t>ALIMENTOS</t>
        </is>
      </c>
      <c r="J1565" t="n">
        <v>2</v>
      </c>
      <c r="K1565" t="inlineStr">
        <is>
          <t>KG</t>
        </is>
      </c>
      <c r="L1565" t="n">
        <v>34</v>
      </c>
      <c r="M1565" t="n">
        <v>17</v>
      </c>
      <c r="N1565" t="inlineStr">
        <is>
          <t>ALIMENTOS</t>
        </is>
      </c>
      <c r="O1565" t="inlineStr">
        <is>
          <t>04/2026</t>
        </is>
      </c>
    </row>
    <row r="1566">
      <c r="A1566" t="n">
        <v>228664</v>
      </c>
      <c r="B1566" t="n">
        <v>122</v>
      </c>
      <c r="C1566" t="inlineStr">
        <is>
          <t>Arcos</t>
        </is>
      </c>
      <c r="D1566" t="inlineStr">
        <is>
          <t>CECILIA TSUYACO ARAKI SILVA LTDA</t>
        </is>
      </c>
      <c r="E1566" t="inlineStr">
        <is>
          <t>391091</t>
        </is>
      </c>
      <c r="F1566" s="550" t="n">
        <v>46142</v>
      </c>
      <c r="G1566" t="n">
        <v>19846</v>
      </c>
      <c r="H1566" t="inlineStr">
        <is>
          <t>BROTO DE MOYASHI GRANEL KG</t>
        </is>
      </c>
      <c r="I1566" t="inlineStr">
        <is>
          <t>ALIMENTOS</t>
        </is>
      </c>
      <c r="J1566" t="n">
        <v>0.5</v>
      </c>
      <c r="K1566" t="inlineStr">
        <is>
          <t>KG</t>
        </is>
      </c>
      <c r="L1566" t="n">
        <v>10.5</v>
      </c>
      <c r="M1566" t="n">
        <v>21</v>
      </c>
      <c r="N1566" t="inlineStr">
        <is>
          <t>ALIMENTOS</t>
        </is>
      </c>
      <c r="O1566" t="inlineStr">
        <is>
          <t>04/2026</t>
        </is>
      </c>
    </row>
    <row r="1567">
      <c r="A1567" t="n">
        <v>228664</v>
      </c>
      <c r="B1567" t="n">
        <v>122</v>
      </c>
      <c r="C1567" t="inlineStr">
        <is>
          <t>Arcos</t>
        </is>
      </c>
      <c r="D1567" t="inlineStr">
        <is>
          <t>CECILIA TSUYACO ARAKI SILVA LTDA</t>
        </is>
      </c>
      <c r="E1567" t="inlineStr">
        <is>
          <t>391091</t>
        </is>
      </c>
      <c r="F1567" s="550" t="n">
        <v>46142</v>
      </c>
      <c r="G1567" t="n">
        <v>19506</v>
      </c>
      <c r="H1567" t="inlineStr">
        <is>
          <t>ALECRIM KG</t>
        </is>
      </c>
      <c r="I1567" t="inlineStr">
        <is>
          <t>ALIMENTOS</t>
        </is>
      </c>
      <c r="J1567" t="n">
        <v>0.2</v>
      </c>
      <c r="K1567" t="inlineStr">
        <is>
          <t>KG</t>
        </is>
      </c>
      <c r="L1567" t="n">
        <v>12</v>
      </c>
      <c r="M1567" t="n">
        <v>60</v>
      </c>
      <c r="N1567" t="inlineStr">
        <is>
          <t>ALIMENTOS</t>
        </is>
      </c>
      <c r="O1567" t="inlineStr">
        <is>
          <t>04/2026</t>
        </is>
      </c>
    </row>
    <row r="1568">
      <c r="A1568" t="n">
        <v>228664</v>
      </c>
      <c r="B1568" t="n">
        <v>122</v>
      </c>
      <c r="C1568" t="inlineStr">
        <is>
          <t>Arcos</t>
        </is>
      </c>
      <c r="D1568" t="inlineStr">
        <is>
          <t>CECILIA TSUYACO ARAKI SILVA LTDA</t>
        </is>
      </c>
      <c r="E1568" t="inlineStr">
        <is>
          <t>391091</t>
        </is>
      </c>
      <c r="F1568" s="550" t="n">
        <v>46142</v>
      </c>
      <c r="G1568" t="n">
        <v>19787</v>
      </c>
      <c r="H1568" t="inlineStr">
        <is>
          <t>ABACAXI PEROLA KG</t>
        </is>
      </c>
      <c r="I1568" t="inlineStr">
        <is>
          <t>ALIMENTOS</t>
        </is>
      </c>
      <c r="J1568" t="n">
        <v>41</v>
      </c>
      <c r="K1568" t="inlineStr">
        <is>
          <t>KG</t>
        </is>
      </c>
      <c r="L1568" t="n">
        <v>221.4</v>
      </c>
      <c r="M1568" t="n">
        <v>5.4</v>
      </c>
      <c r="N1568" t="inlineStr">
        <is>
          <t>ALIMENTOS</t>
        </is>
      </c>
      <c r="O1568" t="inlineStr">
        <is>
          <t>04/2026</t>
        </is>
      </c>
    </row>
    <row r="1569">
      <c r="A1569" t="n">
        <v>228664</v>
      </c>
      <c r="B1569" t="n">
        <v>122</v>
      </c>
      <c r="C1569" t="inlineStr">
        <is>
          <t>Arcos</t>
        </is>
      </c>
      <c r="D1569" t="inlineStr">
        <is>
          <t>CECILIA TSUYACO ARAKI SILVA LTDA</t>
        </is>
      </c>
      <c r="E1569" t="inlineStr">
        <is>
          <t>391091</t>
        </is>
      </c>
      <c r="F1569" s="550" t="n">
        <v>46142</v>
      </c>
      <c r="G1569" t="n">
        <v>19488</v>
      </c>
      <c r="H1569" t="inlineStr">
        <is>
          <t>CEBOLINHA KG</t>
        </is>
      </c>
      <c r="I1569" t="inlineStr">
        <is>
          <t>ALIMENTOS</t>
        </is>
      </c>
      <c r="J1569" t="n">
        <v>1</v>
      </c>
      <c r="K1569" t="inlineStr">
        <is>
          <t>KG</t>
        </is>
      </c>
      <c r="L1569" t="n">
        <v>14</v>
      </c>
      <c r="M1569" t="n">
        <v>14</v>
      </c>
      <c r="N1569" t="inlineStr">
        <is>
          <t>ALIMENTOS</t>
        </is>
      </c>
      <c r="O1569" t="inlineStr">
        <is>
          <t>04/2026</t>
        </is>
      </c>
    </row>
    <row r="1570">
      <c r="A1570" t="n">
        <v>228664</v>
      </c>
      <c r="B1570" t="n">
        <v>122</v>
      </c>
      <c r="C1570" t="inlineStr">
        <is>
          <t>Arcos</t>
        </is>
      </c>
      <c r="D1570" t="inlineStr">
        <is>
          <t>CECILIA TSUYACO ARAKI SILVA LTDA</t>
        </is>
      </c>
      <c r="E1570" t="inlineStr">
        <is>
          <t>391091</t>
        </is>
      </c>
      <c r="F1570" s="550" t="n">
        <v>46142</v>
      </c>
      <c r="G1570" t="n">
        <v>23390</v>
      </c>
      <c r="H1570" t="inlineStr">
        <is>
          <t>BANANA DA TERRA KG</t>
        </is>
      </c>
      <c r="I1570" t="inlineStr">
        <is>
          <t>ALIMENTOS</t>
        </is>
      </c>
      <c r="J1570" t="n">
        <v>4</v>
      </c>
      <c r="K1570" t="inlineStr">
        <is>
          <t>KG</t>
        </is>
      </c>
      <c r="L1570" t="n">
        <v>32</v>
      </c>
      <c r="M1570" t="n">
        <v>8</v>
      </c>
      <c r="N1570" t="inlineStr">
        <is>
          <t>ALIMENTOS</t>
        </is>
      </c>
      <c r="O1570" t="inlineStr">
        <is>
          <t>04/2026</t>
        </is>
      </c>
    </row>
    <row r="1571">
      <c r="A1571" t="n">
        <v>228663</v>
      </c>
      <c r="B1571" t="n">
        <v>122</v>
      </c>
      <c r="C1571" t="inlineStr">
        <is>
          <t>Arcos</t>
        </is>
      </c>
      <c r="D1571" t="inlineStr">
        <is>
          <t>BATARD PADARIA ARTESANAL LTDA</t>
        </is>
      </c>
      <c r="E1571" t="inlineStr">
        <is>
          <t>14018</t>
        </is>
      </c>
      <c r="F1571" s="550" t="n">
        <v>46142</v>
      </c>
      <c r="G1571" t="n">
        <v>28384</v>
      </c>
      <c r="H1571" t="inlineStr">
        <is>
          <t xml:space="preserve">PÃO PDC FORMA LEVAIN 750GR </t>
        </is>
      </c>
      <c r="I1571" t="inlineStr">
        <is>
          <t>ALIMENTOS</t>
        </is>
      </c>
      <c r="J1571" t="n">
        <v>16</v>
      </c>
      <c r="K1571" t="inlineStr">
        <is>
          <t>UN</t>
        </is>
      </c>
      <c r="L1571" t="n">
        <v>416</v>
      </c>
      <c r="M1571" t="n">
        <v>26</v>
      </c>
      <c r="N1571" t="inlineStr">
        <is>
          <t>ALIMENTOS</t>
        </is>
      </c>
      <c r="O1571" t="inlineStr">
        <is>
          <t>04/2026</t>
        </is>
      </c>
    </row>
    <row r="1572">
      <c r="A1572" t="n">
        <v>228663</v>
      </c>
      <c r="B1572" t="n">
        <v>122</v>
      </c>
      <c r="C1572" t="inlineStr">
        <is>
          <t>Arcos</t>
        </is>
      </c>
      <c r="D1572" t="inlineStr">
        <is>
          <t>BATARD PADARIA ARTESANAL LTDA</t>
        </is>
      </c>
      <c r="E1572" t="inlineStr">
        <is>
          <t>14018</t>
        </is>
      </c>
      <c r="F1572" s="550" t="n">
        <v>46142</v>
      </c>
      <c r="G1572" t="n">
        <v>21372</v>
      </c>
      <c r="H1572" t="inlineStr">
        <is>
          <t>PAO BRIOCHE FORME C/ TAMPA UN</t>
        </is>
      </c>
      <c r="I1572" t="inlineStr">
        <is>
          <t>ALIMENTOS</t>
        </is>
      </c>
      <c r="J1572" t="n">
        <v>36</v>
      </c>
      <c r="K1572" t="inlineStr">
        <is>
          <t>UN</t>
        </is>
      </c>
      <c r="L1572" t="n">
        <v>1116</v>
      </c>
      <c r="M1572" t="n">
        <v>31</v>
      </c>
      <c r="N1572" t="inlineStr">
        <is>
          <t>ALIMENTOS</t>
        </is>
      </c>
      <c r="O1572" t="inlineStr">
        <is>
          <t>04/2026</t>
        </is>
      </c>
    </row>
    <row r="1573">
      <c r="A1573" t="n">
        <v>228663</v>
      </c>
      <c r="B1573" t="n">
        <v>122</v>
      </c>
      <c r="C1573" t="inlineStr">
        <is>
          <t>Arcos</t>
        </is>
      </c>
      <c r="D1573" t="inlineStr">
        <is>
          <t>BATARD PADARIA ARTESANAL LTDA</t>
        </is>
      </c>
      <c r="E1573" t="inlineStr">
        <is>
          <t>14018</t>
        </is>
      </c>
      <c r="F1573" s="550" t="n">
        <v>46142</v>
      </c>
      <c r="G1573" t="n">
        <v>19166</v>
      </c>
      <c r="H1573" t="inlineStr">
        <is>
          <t>BAGUETE DE GRAO LEVIAN FATIADO 590G UN</t>
        </is>
      </c>
      <c r="I1573" t="inlineStr">
        <is>
          <t>ALIMENTOS</t>
        </is>
      </c>
      <c r="J1573" t="n">
        <v>50</v>
      </c>
      <c r="K1573" t="inlineStr">
        <is>
          <t>UN</t>
        </is>
      </c>
      <c r="L1573" t="n">
        <v>1017.5</v>
      </c>
      <c r="M1573" t="n">
        <v>20.35</v>
      </c>
      <c r="N1573" t="inlineStr">
        <is>
          <t>ALIMENTOS</t>
        </is>
      </c>
      <c r="O1573" t="inlineStr">
        <is>
          <t>04/2026</t>
        </is>
      </c>
    </row>
    <row r="1574">
      <c r="A1574" t="n">
        <v>228662</v>
      </c>
      <c r="B1574" t="n">
        <v>122</v>
      </c>
      <c r="C1574" t="inlineStr">
        <is>
          <t>Arcos</t>
        </is>
      </c>
      <c r="D1574" t="inlineStr">
        <is>
          <t xml:space="preserve">EDUARDO TAKESHI MURANAKA </t>
        </is>
      </c>
      <c r="E1574" t="inlineStr">
        <is>
          <t>260711433</t>
        </is>
      </c>
      <c r="F1574" s="550" t="n">
        <v>46142</v>
      </c>
      <c r="G1574" t="n">
        <v>28221</v>
      </c>
      <c r="H1574" t="inlineStr">
        <is>
          <t>COGUMELO PORTO BELLO MURANAKA KG</t>
        </is>
      </c>
      <c r="I1574" t="inlineStr">
        <is>
          <t>ALIMENTOS</t>
        </is>
      </c>
      <c r="J1574" t="n">
        <v>7</v>
      </c>
      <c r="K1574" t="inlineStr">
        <is>
          <t>KG</t>
        </is>
      </c>
      <c r="L1574" t="n">
        <v>280</v>
      </c>
      <c r="M1574" t="n">
        <v>40</v>
      </c>
      <c r="N1574" t="inlineStr">
        <is>
          <t>ALIMENTOS</t>
        </is>
      </c>
      <c r="O1574" t="inlineStr">
        <is>
          <t>04/2026</t>
        </is>
      </c>
    </row>
    <row r="1575">
      <c r="A1575" t="n">
        <v>228662</v>
      </c>
      <c r="B1575" t="n">
        <v>122</v>
      </c>
      <c r="C1575" t="inlineStr">
        <is>
          <t>Arcos</t>
        </is>
      </c>
      <c r="D1575" t="inlineStr">
        <is>
          <t xml:space="preserve">EDUARDO TAKESHI MURANAKA </t>
        </is>
      </c>
      <c r="E1575" t="inlineStr">
        <is>
          <t>260711433</t>
        </is>
      </c>
      <c r="F1575" s="550" t="n">
        <v>46142</v>
      </c>
      <c r="G1575" t="n">
        <v>28222</v>
      </c>
      <c r="H1575" t="inlineStr">
        <is>
          <t>COGUMELO SHIITAKE MURANAKA KG</t>
        </is>
      </c>
      <c r="I1575" t="inlineStr">
        <is>
          <t>ALIMENTOS</t>
        </is>
      </c>
      <c r="J1575" t="n">
        <v>4</v>
      </c>
      <c r="K1575" t="inlineStr">
        <is>
          <t>KG</t>
        </is>
      </c>
      <c r="L1575" t="n">
        <v>168</v>
      </c>
      <c r="M1575" t="n">
        <v>42</v>
      </c>
      <c r="N1575" t="inlineStr">
        <is>
          <t>ALIMENTOS</t>
        </is>
      </c>
      <c r="O1575" t="inlineStr">
        <is>
          <t>04/2026</t>
        </is>
      </c>
    </row>
    <row r="1576">
      <c r="A1576" t="n">
        <v>228662</v>
      </c>
      <c r="B1576" t="n">
        <v>122</v>
      </c>
      <c r="C1576" t="inlineStr">
        <is>
          <t>Arcos</t>
        </is>
      </c>
      <c r="D1576" t="inlineStr">
        <is>
          <t xml:space="preserve">EDUARDO TAKESHI MURANAKA </t>
        </is>
      </c>
      <c r="E1576" t="inlineStr">
        <is>
          <t>260711433</t>
        </is>
      </c>
      <c r="F1576" s="550" t="n">
        <v>46142</v>
      </c>
      <c r="G1576" t="n">
        <v>28220</v>
      </c>
      <c r="H1576" t="inlineStr">
        <is>
          <t>COGUMELO PARIS MURANAKA KG</t>
        </is>
      </c>
      <c r="I1576" t="inlineStr">
        <is>
          <t>ALIMENTOS</t>
        </is>
      </c>
      <c r="J1576" t="n">
        <v>7</v>
      </c>
      <c r="K1576" t="inlineStr">
        <is>
          <t>KG</t>
        </is>
      </c>
      <c r="L1576" t="n">
        <v>224</v>
      </c>
      <c r="M1576" t="n">
        <v>32</v>
      </c>
      <c r="N1576" t="inlineStr">
        <is>
          <t>ALIMENTOS</t>
        </is>
      </c>
      <c r="O1576" t="inlineStr">
        <is>
          <t>04/2026</t>
        </is>
      </c>
    </row>
    <row r="1577">
      <c r="A1577" t="n">
        <v>228661</v>
      </c>
      <c r="B1577" t="n">
        <v>122</v>
      </c>
      <c r="C1577" t="inlineStr">
        <is>
          <t>Arcos</t>
        </is>
      </c>
      <c r="D1577" t="inlineStr">
        <is>
          <t xml:space="preserve">EDUARDO TAKESHI MURANAKA </t>
        </is>
      </c>
      <c r="E1577" t="inlineStr">
        <is>
          <t>260711450</t>
        </is>
      </c>
      <c r="F1577" s="550" t="n">
        <v>46144</v>
      </c>
      <c r="G1577" t="n">
        <v>28221</v>
      </c>
      <c r="H1577" t="inlineStr">
        <is>
          <t>COGUMELO PORTO BELLO MURANAKA KG</t>
        </is>
      </c>
      <c r="I1577" t="inlineStr">
        <is>
          <t>ALIMENTOS</t>
        </is>
      </c>
      <c r="J1577" t="n">
        <v>3</v>
      </c>
      <c r="K1577" t="inlineStr">
        <is>
          <t>KG</t>
        </is>
      </c>
      <c r="L1577" t="n">
        <v>114</v>
      </c>
      <c r="M1577" t="n">
        <v>38</v>
      </c>
      <c r="N1577" t="inlineStr">
        <is>
          <t>ALIMENTOS</t>
        </is>
      </c>
      <c r="O1577" t="inlineStr">
        <is>
          <t>05/2026</t>
        </is>
      </c>
    </row>
    <row r="1578">
      <c r="A1578" t="n">
        <v>228661</v>
      </c>
      <c r="B1578" t="n">
        <v>122</v>
      </c>
      <c r="C1578" t="inlineStr">
        <is>
          <t>Arcos</t>
        </is>
      </c>
      <c r="D1578" t="inlineStr">
        <is>
          <t xml:space="preserve">EDUARDO TAKESHI MURANAKA </t>
        </is>
      </c>
      <c r="E1578" t="inlineStr">
        <is>
          <t>260711450</t>
        </is>
      </c>
      <c r="F1578" s="550" t="n">
        <v>46144</v>
      </c>
      <c r="G1578" t="n">
        <v>28220</v>
      </c>
      <c r="H1578" t="inlineStr">
        <is>
          <t>COGUMELO PARIS MURANAKA KG</t>
        </is>
      </c>
      <c r="I1578" t="inlineStr">
        <is>
          <t>ALIMENTOS</t>
        </is>
      </c>
      <c r="J1578" t="n">
        <v>5</v>
      </c>
      <c r="K1578" t="inlineStr">
        <is>
          <t>KG</t>
        </is>
      </c>
      <c r="L1578" t="n">
        <v>150</v>
      </c>
      <c r="M1578" t="n">
        <v>30</v>
      </c>
      <c r="N1578" t="inlineStr">
        <is>
          <t>ALIMENTOS</t>
        </is>
      </c>
      <c r="O1578" t="inlineStr">
        <is>
          <t>05/2026</t>
        </is>
      </c>
    </row>
    <row r="1579">
      <c r="A1579" t="n">
        <v>228661</v>
      </c>
      <c r="B1579" t="n">
        <v>122</v>
      </c>
      <c r="C1579" t="inlineStr">
        <is>
          <t>Arcos</t>
        </is>
      </c>
      <c r="D1579" t="inlineStr">
        <is>
          <t xml:space="preserve">EDUARDO TAKESHI MURANAKA </t>
        </is>
      </c>
      <c r="E1579" t="inlineStr">
        <is>
          <t>260711450</t>
        </is>
      </c>
      <c r="F1579" s="550" t="n">
        <v>46144</v>
      </c>
      <c r="G1579" t="n">
        <v>28222</v>
      </c>
      <c r="H1579" t="inlineStr">
        <is>
          <t>COGUMELO SHIITAKE MURANAKA KG</t>
        </is>
      </c>
      <c r="I1579" t="inlineStr">
        <is>
          <t>ALIMENTOS</t>
        </is>
      </c>
      <c r="J1579" t="n">
        <v>7</v>
      </c>
      <c r="K1579" t="inlineStr">
        <is>
          <t>KG</t>
        </is>
      </c>
      <c r="L1579" t="n">
        <v>294</v>
      </c>
      <c r="M1579" t="n">
        <v>42</v>
      </c>
      <c r="N1579" t="inlineStr">
        <is>
          <t>ALIMENTOS</t>
        </is>
      </c>
      <c r="O1579" t="inlineStr">
        <is>
          <t>05/2026</t>
        </is>
      </c>
    </row>
    <row r="1580">
      <c r="A1580" t="n">
        <v>228660</v>
      </c>
      <c r="B1580" t="n">
        <v>122</v>
      </c>
      <c r="C1580" t="inlineStr">
        <is>
          <t>Arcos</t>
        </is>
      </c>
      <c r="D1580" t="inlineStr">
        <is>
          <t>DO CHEF DISTRIBUIDORA DE ALIMENTOS LTDA</t>
        </is>
      </c>
      <c r="E1580" t="inlineStr">
        <is>
          <t>1364</t>
        </is>
      </c>
      <c r="F1580" s="550" t="n">
        <v>46142</v>
      </c>
      <c r="G1580" t="n">
        <v>23198</v>
      </c>
      <c r="H1580" t="inlineStr">
        <is>
          <t>PIMENTAO VERMELHO KG</t>
        </is>
      </c>
      <c r="I1580" t="inlineStr">
        <is>
          <t>ALIMENTOS</t>
        </is>
      </c>
      <c r="J1580" t="n">
        <v>2</v>
      </c>
      <c r="K1580" t="inlineStr">
        <is>
          <t>KG</t>
        </is>
      </c>
      <c r="L1580" t="n">
        <v>23.4</v>
      </c>
      <c r="M1580" t="n">
        <v>11.7</v>
      </c>
      <c r="N1580" t="inlineStr">
        <is>
          <t>ALIMENTOS</t>
        </is>
      </c>
      <c r="O1580" t="inlineStr">
        <is>
          <t>04/2026</t>
        </is>
      </c>
    </row>
    <row r="1581">
      <c r="A1581" t="n">
        <v>228660</v>
      </c>
      <c r="B1581" t="n">
        <v>122</v>
      </c>
      <c r="C1581" t="inlineStr">
        <is>
          <t>Arcos</t>
        </is>
      </c>
      <c r="D1581" t="inlineStr">
        <is>
          <t>DO CHEF DISTRIBUIDORA DE ALIMENTOS LTDA</t>
        </is>
      </c>
      <c r="E1581" t="inlineStr">
        <is>
          <t>1364</t>
        </is>
      </c>
      <c r="F1581" s="550" t="n">
        <v>46142</v>
      </c>
      <c r="G1581" t="n">
        <v>19721</v>
      </c>
      <c r="H1581" t="inlineStr">
        <is>
          <t>ROMA KG</t>
        </is>
      </c>
      <c r="I1581" t="inlineStr">
        <is>
          <t>ALIMENTOS</t>
        </is>
      </c>
      <c r="J1581" t="n">
        <v>1</v>
      </c>
      <c r="K1581" t="inlineStr">
        <is>
          <t>KG</t>
        </is>
      </c>
      <c r="L1581" t="n">
        <v>41.6</v>
      </c>
      <c r="M1581" t="n">
        <v>41.6</v>
      </c>
      <c r="N1581" t="inlineStr">
        <is>
          <t>ALIMENTOS</t>
        </is>
      </c>
      <c r="O1581" t="inlineStr">
        <is>
          <t>04/2026</t>
        </is>
      </c>
    </row>
    <row r="1582">
      <c r="A1582" t="n">
        <v>228660</v>
      </c>
      <c r="B1582" t="n">
        <v>122</v>
      </c>
      <c r="C1582" t="inlineStr">
        <is>
          <t>Arcos</t>
        </is>
      </c>
      <c r="D1582" t="inlineStr">
        <is>
          <t>DO CHEF DISTRIBUIDORA DE ALIMENTOS LTDA</t>
        </is>
      </c>
      <c r="E1582" t="inlineStr">
        <is>
          <t>1364</t>
        </is>
      </c>
      <c r="F1582" s="550" t="n">
        <v>46142</v>
      </c>
      <c r="G1582" t="n">
        <v>23186</v>
      </c>
      <c r="H1582" t="inlineStr">
        <is>
          <t>TOMATE CARMEM SALADA KG</t>
        </is>
      </c>
      <c r="I1582" t="inlineStr">
        <is>
          <t>ALIMENTOS</t>
        </is>
      </c>
      <c r="J1582" t="n">
        <v>30</v>
      </c>
      <c r="K1582" t="inlineStr">
        <is>
          <t>KG</t>
        </is>
      </c>
      <c r="L1582" t="n">
        <v>351</v>
      </c>
      <c r="M1582" t="n">
        <v>11.7</v>
      </c>
      <c r="N1582" t="inlineStr">
        <is>
          <t>ALIMENTOS</t>
        </is>
      </c>
      <c r="O1582" t="inlineStr">
        <is>
          <t>04/2026</t>
        </is>
      </c>
    </row>
    <row r="1583">
      <c r="A1583" t="n">
        <v>228660</v>
      </c>
      <c r="B1583" t="n">
        <v>122</v>
      </c>
      <c r="C1583" t="inlineStr">
        <is>
          <t>Arcos</t>
        </is>
      </c>
      <c r="D1583" t="inlineStr">
        <is>
          <t>DO CHEF DISTRIBUIDORA DE ALIMENTOS LTDA</t>
        </is>
      </c>
      <c r="E1583" t="inlineStr">
        <is>
          <t>1364</t>
        </is>
      </c>
      <c r="F1583" s="550" t="n">
        <v>46142</v>
      </c>
      <c r="G1583" t="n">
        <v>23184</v>
      </c>
      <c r="H1583" t="inlineStr">
        <is>
          <t>TOMATE CEREJA KG</t>
        </is>
      </c>
      <c r="I1583" t="inlineStr">
        <is>
          <t>ALIMENTOS</t>
        </is>
      </c>
      <c r="J1583" t="n">
        <v>0.3</v>
      </c>
      <c r="K1583" t="inlineStr">
        <is>
          <t>KG</t>
        </is>
      </c>
      <c r="L1583" t="n">
        <v>6.24</v>
      </c>
      <c r="M1583" t="n">
        <v>20.8</v>
      </c>
      <c r="N1583" t="inlineStr">
        <is>
          <t>ALIMENTOS</t>
        </is>
      </c>
      <c r="O1583" t="inlineStr">
        <is>
          <t>04/2026</t>
        </is>
      </c>
    </row>
    <row r="1584">
      <c r="A1584" t="n">
        <v>228660</v>
      </c>
      <c r="B1584" t="n">
        <v>122</v>
      </c>
      <c r="C1584" t="inlineStr">
        <is>
          <t>Arcos</t>
        </is>
      </c>
      <c r="D1584" t="inlineStr">
        <is>
          <t>DO CHEF DISTRIBUIDORA DE ALIMENTOS LTDA</t>
        </is>
      </c>
      <c r="E1584" t="inlineStr">
        <is>
          <t>1364</t>
        </is>
      </c>
      <c r="F1584" s="550" t="n">
        <v>46142</v>
      </c>
      <c r="G1584" t="n">
        <v>19738</v>
      </c>
      <c r="H1584" t="inlineStr">
        <is>
          <t>MELANCIA KG</t>
        </is>
      </c>
      <c r="I1584" t="inlineStr">
        <is>
          <t>ALIMENTOS</t>
        </is>
      </c>
      <c r="J1584" t="n">
        <v>20</v>
      </c>
      <c r="K1584" t="inlineStr">
        <is>
          <t>KG</t>
        </is>
      </c>
      <c r="L1584" t="n">
        <v>59.8</v>
      </c>
      <c r="M1584" t="n">
        <v>2.99</v>
      </c>
      <c r="N1584" t="inlineStr">
        <is>
          <t>ALIMENTOS</t>
        </is>
      </c>
      <c r="O1584" t="inlineStr">
        <is>
          <t>04/2026</t>
        </is>
      </c>
    </row>
    <row r="1585">
      <c r="A1585" t="n">
        <v>228660</v>
      </c>
      <c r="B1585" t="n">
        <v>122</v>
      </c>
      <c r="C1585" t="inlineStr">
        <is>
          <t>Arcos</t>
        </is>
      </c>
      <c r="D1585" t="inlineStr">
        <is>
          <t>DO CHEF DISTRIBUIDORA DE ALIMENTOS LTDA</t>
        </is>
      </c>
      <c r="E1585" t="inlineStr">
        <is>
          <t>1364</t>
        </is>
      </c>
      <c r="F1585" s="550" t="n">
        <v>46142</v>
      </c>
      <c r="G1585" t="n">
        <v>23389</v>
      </c>
      <c r="H1585" t="inlineStr">
        <is>
          <t>BANANA NANICA KG</t>
        </is>
      </c>
      <c r="I1585" t="inlineStr">
        <is>
          <t>ALIMENTOS</t>
        </is>
      </c>
      <c r="J1585" t="n">
        <v>4</v>
      </c>
      <c r="K1585" t="inlineStr">
        <is>
          <t>KG</t>
        </is>
      </c>
      <c r="L1585" t="n">
        <v>18.2</v>
      </c>
      <c r="M1585" t="n">
        <v>4.55</v>
      </c>
      <c r="N1585" t="inlineStr">
        <is>
          <t>ALIMENTOS</t>
        </is>
      </c>
      <c r="O1585" t="inlineStr">
        <is>
          <t>04/2026</t>
        </is>
      </c>
    </row>
    <row r="1586">
      <c r="A1586" t="n">
        <v>228660</v>
      </c>
      <c r="B1586" t="n">
        <v>122</v>
      </c>
      <c r="C1586" t="inlineStr">
        <is>
          <t>Arcos</t>
        </is>
      </c>
      <c r="D1586" t="inlineStr">
        <is>
          <t>DO CHEF DISTRIBUIDORA DE ALIMENTOS LTDA</t>
        </is>
      </c>
      <c r="E1586" t="inlineStr">
        <is>
          <t>1364</t>
        </is>
      </c>
      <c r="F1586" s="550" t="n">
        <v>46142</v>
      </c>
      <c r="G1586" t="n">
        <v>23236</v>
      </c>
      <c r="H1586" t="inlineStr">
        <is>
          <t>COUVE MANTEIGA KG</t>
        </is>
      </c>
      <c r="I1586" t="inlineStr">
        <is>
          <t>ALIMENTOS</t>
        </is>
      </c>
      <c r="J1586" t="n">
        <v>2</v>
      </c>
      <c r="K1586" t="inlineStr">
        <is>
          <t>KG</t>
        </is>
      </c>
      <c r="L1586" t="n">
        <v>18.78</v>
      </c>
      <c r="M1586" t="n">
        <v>9.390000000000001</v>
      </c>
      <c r="N1586" t="inlineStr">
        <is>
          <t>ALIMENTOS</t>
        </is>
      </c>
      <c r="O1586" t="inlineStr">
        <is>
          <t>04/2026</t>
        </is>
      </c>
    </row>
    <row r="1587">
      <c r="A1587" t="n">
        <v>228660</v>
      </c>
      <c r="B1587" t="n">
        <v>122</v>
      </c>
      <c r="C1587" t="inlineStr">
        <is>
          <t>Arcos</t>
        </is>
      </c>
      <c r="D1587" t="inlineStr">
        <is>
          <t>DO CHEF DISTRIBUIDORA DE ALIMENTOS LTDA</t>
        </is>
      </c>
      <c r="E1587" t="inlineStr">
        <is>
          <t>1364</t>
        </is>
      </c>
      <c r="F1587" s="550" t="n">
        <v>46142</v>
      </c>
      <c r="G1587" t="n">
        <v>26425</v>
      </c>
      <c r="H1587" t="inlineStr">
        <is>
          <t>POLPA DE CAJA KG</t>
        </is>
      </c>
      <c r="I1587" t="inlineStr">
        <is>
          <t>ALIMENTOS</t>
        </is>
      </c>
      <c r="J1587" t="n">
        <v>5</v>
      </c>
      <c r="K1587" t="inlineStr">
        <is>
          <t>KG</t>
        </is>
      </c>
      <c r="L1587" t="n">
        <v>150</v>
      </c>
      <c r="M1587" t="n">
        <v>30</v>
      </c>
      <c r="N1587" t="inlineStr">
        <is>
          <t>ALIMENTOS</t>
        </is>
      </c>
      <c r="O1587" t="inlineStr">
        <is>
          <t>04/2026</t>
        </is>
      </c>
    </row>
    <row r="1588">
      <c r="A1588" t="n">
        <v>228660</v>
      </c>
      <c r="B1588" t="n">
        <v>122</v>
      </c>
      <c r="C1588" t="inlineStr">
        <is>
          <t>Arcos</t>
        </is>
      </c>
      <c r="D1588" t="inlineStr">
        <is>
          <t>DO CHEF DISTRIBUIDORA DE ALIMENTOS LTDA</t>
        </is>
      </c>
      <c r="E1588" t="inlineStr">
        <is>
          <t>1364</t>
        </is>
      </c>
      <c r="F1588" s="550" t="n">
        <v>46142</v>
      </c>
      <c r="G1588" t="n">
        <v>19654</v>
      </c>
      <c r="H1588" t="inlineStr">
        <is>
          <t>ABOBRINHA ITALIANA GRAUDA KG</t>
        </is>
      </c>
      <c r="I1588" t="inlineStr">
        <is>
          <t>ALIMENTOS</t>
        </is>
      </c>
      <c r="J1588" t="n">
        <v>4</v>
      </c>
      <c r="K1588" t="inlineStr">
        <is>
          <t>KG</t>
        </is>
      </c>
      <c r="L1588" t="n">
        <v>14.04</v>
      </c>
      <c r="M1588" t="n">
        <v>3.51</v>
      </c>
      <c r="N1588" t="inlineStr">
        <is>
          <t>ALIMENTOS</t>
        </is>
      </c>
      <c r="O1588" t="inlineStr">
        <is>
          <t>04/2026</t>
        </is>
      </c>
    </row>
    <row r="1589">
      <c r="A1589" t="n">
        <v>228660</v>
      </c>
      <c r="B1589" t="n">
        <v>122</v>
      </c>
      <c r="C1589" t="inlineStr">
        <is>
          <t>Arcos</t>
        </is>
      </c>
      <c r="D1589" t="inlineStr">
        <is>
          <t>DO CHEF DISTRIBUIDORA DE ALIMENTOS LTDA</t>
        </is>
      </c>
      <c r="E1589" t="inlineStr">
        <is>
          <t>1364</t>
        </is>
      </c>
      <c r="F1589" s="550" t="n">
        <v>46142</v>
      </c>
      <c r="G1589" t="n">
        <v>26631</v>
      </c>
      <c r="H1589" t="inlineStr">
        <is>
          <t>MANJERICAO BASILICO KG</t>
        </is>
      </c>
      <c r="I1589" t="inlineStr">
        <is>
          <t>ALIMENTOS</t>
        </is>
      </c>
      <c r="J1589" t="n">
        <v>2.5</v>
      </c>
      <c r="K1589" t="inlineStr">
        <is>
          <t>KG</t>
        </is>
      </c>
      <c r="L1589" t="n">
        <v>135</v>
      </c>
      <c r="M1589" t="n">
        <v>54</v>
      </c>
      <c r="N1589" t="inlineStr">
        <is>
          <t>ALIMENTOS</t>
        </is>
      </c>
      <c r="O1589" t="inlineStr">
        <is>
          <t>04/2026</t>
        </is>
      </c>
    </row>
    <row r="1590">
      <c r="A1590" t="n">
        <v>228464</v>
      </c>
      <c r="B1590" t="n">
        <v>122</v>
      </c>
      <c r="C1590" t="inlineStr">
        <is>
          <t>Arcos</t>
        </is>
      </c>
      <c r="D1590" t="inlineStr">
        <is>
          <t>CECILIA TSUYACO ARAKI SILVA LTDA</t>
        </is>
      </c>
      <c r="E1590" t="inlineStr">
        <is>
          <t>390745</t>
        </is>
      </c>
      <c r="F1590" s="550" t="n">
        <v>46136</v>
      </c>
      <c r="G1590" t="n">
        <v>19472</v>
      </c>
      <c r="H1590" t="inlineStr">
        <is>
          <t>RUCULA KG</t>
        </is>
      </c>
      <c r="I1590" t="inlineStr">
        <is>
          <t>ALIMENTOS</t>
        </is>
      </c>
      <c r="J1590" t="n">
        <v>1</v>
      </c>
      <c r="K1590" t="inlineStr">
        <is>
          <t>KG</t>
        </is>
      </c>
      <c r="L1590" t="n">
        <v>17</v>
      </c>
      <c r="M1590" t="n">
        <v>17</v>
      </c>
      <c r="N1590" t="inlineStr">
        <is>
          <t>ALIMENTOS</t>
        </is>
      </c>
      <c r="O1590" t="inlineStr">
        <is>
          <t>04/2026</t>
        </is>
      </c>
    </row>
    <row r="1591">
      <c r="A1591" t="n">
        <v>228463</v>
      </c>
      <c r="B1591" t="n">
        <v>122</v>
      </c>
      <c r="C1591" t="inlineStr">
        <is>
          <t>Arcos</t>
        </is>
      </c>
      <c r="D1591" t="inlineStr">
        <is>
          <t>EMPORIO M&amp;L COMERCIO DE ALIM E BEBIDAS LTDA</t>
        </is>
      </c>
      <c r="E1591" t="inlineStr">
        <is>
          <t>509889</t>
        </is>
      </c>
      <c r="F1591" s="550" t="n">
        <v>46139</v>
      </c>
      <c r="G1591" t="n">
        <v>22721</v>
      </c>
      <c r="H1591" t="inlineStr">
        <is>
          <t>BACON MANTA KG</t>
        </is>
      </c>
      <c r="I1591" t="inlineStr">
        <is>
          <t>ALIMENTOS</t>
        </is>
      </c>
      <c r="J1591" t="n">
        <v>13.36</v>
      </c>
      <c r="K1591" t="inlineStr">
        <is>
          <t>KG</t>
        </is>
      </c>
      <c r="L1591" t="n">
        <v>394.12</v>
      </c>
      <c r="M1591" t="n">
        <v>29.5</v>
      </c>
      <c r="N1591" t="inlineStr">
        <is>
          <t>ALIMENTOS</t>
        </is>
      </c>
      <c r="O1591" t="inlineStr">
        <is>
          <t>04/2026</t>
        </is>
      </c>
    </row>
    <row r="1592">
      <c r="A1592" t="n">
        <v>228462</v>
      </c>
      <c r="B1592" t="n">
        <v>122</v>
      </c>
      <c r="C1592" t="inlineStr">
        <is>
          <t>Arcos</t>
        </is>
      </c>
      <c r="D1592" t="inlineStr">
        <is>
          <t>CECILIA TSUYACO ARAKI SILVA LTDA</t>
        </is>
      </c>
      <c r="E1592" t="inlineStr">
        <is>
          <t>390357</t>
        </is>
      </c>
      <c r="F1592" s="550" t="n">
        <v>46128</v>
      </c>
      <c r="G1592" t="n">
        <v>19502</v>
      </c>
      <c r="H1592" t="inlineStr">
        <is>
          <t>ALFACE CRESPA ROXA KG</t>
        </is>
      </c>
      <c r="I1592" t="inlineStr">
        <is>
          <t>ALIMENTOS</t>
        </is>
      </c>
      <c r="J1592" t="n">
        <v>0.6</v>
      </c>
      <c r="K1592" t="inlineStr">
        <is>
          <t>KG</t>
        </is>
      </c>
      <c r="L1592" t="n">
        <v>10.8</v>
      </c>
      <c r="M1592" t="n">
        <v>18</v>
      </c>
      <c r="N1592" t="inlineStr">
        <is>
          <t>ALIMENTOS</t>
        </is>
      </c>
      <c r="O1592" t="inlineStr">
        <is>
          <t>04/2026</t>
        </is>
      </c>
    </row>
    <row r="1593">
      <c r="A1593" t="n">
        <v>228462</v>
      </c>
      <c r="B1593" t="n">
        <v>122</v>
      </c>
      <c r="C1593" t="inlineStr">
        <is>
          <t>Arcos</t>
        </is>
      </c>
      <c r="D1593" t="inlineStr">
        <is>
          <t>CECILIA TSUYACO ARAKI SILVA LTDA</t>
        </is>
      </c>
      <c r="E1593" t="inlineStr">
        <is>
          <t>390357</t>
        </is>
      </c>
      <c r="F1593" s="550" t="n">
        <v>46128</v>
      </c>
      <c r="G1593" t="n">
        <v>19505</v>
      </c>
      <c r="H1593" t="inlineStr">
        <is>
          <t>ALFACE AMERICANA KG</t>
        </is>
      </c>
      <c r="I1593" t="inlineStr">
        <is>
          <t>ALIMENTOS</t>
        </is>
      </c>
      <c r="J1593" t="n">
        <v>1</v>
      </c>
      <c r="K1593" t="inlineStr">
        <is>
          <t>KG</t>
        </is>
      </c>
      <c r="L1593" t="n">
        <v>9.5</v>
      </c>
      <c r="M1593" t="n">
        <v>9.5</v>
      </c>
      <c r="N1593" t="inlineStr">
        <is>
          <t>ALIMENTOS</t>
        </is>
      </c>
      <c r="O1593" t="inlineStr">
        <is>
          <t>04/2026</t>
        </is>
      </c>
    </row>
    <row r="1594">
      <c r="A1594" t="n">
        <v>228462</v>
      </c>
      <c r="B1594" t="n">
        <v>122</v>
      </c>
      <c r="C1594" t="inlineStr">
        <is>
          <t>Arcos</t>
        </is>
      </c>
      <c r="D1594" t="inlineStr">
        <is>
          <t>CECILIA TSUYACO ARAKI SILVA LTDA</t>
        </is>
      </c>
      <c r="E1594" t="inlineStr">
        <is>
          <t>390357</t>
        </is>
      </c>
      <c r="F1594" s="550" t="n">
        <v>46128</v>
      </c>
      <c r="G1594" t="n">
        <v>24037</v>
      </c>
      <c r="H1594" t="inlineStr">
        <is>
          <t>ALHO TRITURADO FRITO</t>
        </is>
      </c>
      <c r="I1594" t="inlineStr">
        <is>
          <t>ALIMENTOS</t>
        </is>
      </c>
      <c r="J1594" t="n">
        <v>2</v>
      </c>
      <c r="K1594" t="inlineStr">
        <is>
          <t>KG</t>
        </is>
      </c>
      <c r="L1594" t="n">
        <v>36</v>
      </c>
      <c r="M1594" t="n">
        <v>18</v>
      </c>
      <c r="N1594" t="inlineStr">
        <is>
          <t>ALIMENTOS</t>
        </is>
      </c>
      <c r="O1594" t="inlineStr">
        <is>
          <t>04/2026</t>
        </is>
      </c>
    </row>
    <row r="1595">
      <c r="A1595" t="n">
        <v>228462</v>
      </c>
      <c r="B1595" t="n">
        <v>122</v>
      </c>
      <c r="C1595" t="inlineStr">
        <is>
          <t>Arcos</t>
        </is>
      </c>
      <c r="D1595" t="inlineStr">
        <is>
          <t>CECILIA TSUYACO ARAKI SILVA LTDA</t>
        </is>
      </c>
      <c r="E1595" t="inlineStr">
        <is>
          <t>390357</t>
        </is>
      </c>
      <c r="F1595" s="550" t="n">
        <v>46128</v>
      </c>
      <c r="G1595" t="n">
        <v>19498</v>
      </c>
      <c r="H1595" t="inlineStr">
        <is>
          <t>ALFACE ROMANA KG</t>
        </is>
      </c>
      <c r="I1595" t="inlineStr">
        <is>
          <t>ALIMENTOS</t>
        </is>
      </c>
      <c r="J1595" t="n">
        <v>1</v>
      </c>
      <c r="K1595" t="inlineStr">
        <is>
          <t>KG</t>
        </is>
      </c>
      <c r="L1595" t="n">
        <v>13.5</v>
      </c>
      <c r="M1595" t="n">
        <v>13.5</v>
      </c>
      <c r="N1595" t="inlineStr">
        <is>
          <t>ALIMENTOS</t>
        </is>
      </c>
      <c r="O1595" t="inlineStr">
        <is>
          <t>04/2026</t>
        </is>
      </c>
    </row>
    <row r="1596">
      <c r="A1596" t="n">
        <v>228462</v>
      </c>
      <c r="B1596" t="n">
        <v>122</v>
      </c>
      <c r="C1596" t="inlineStr">
        <is>
          <t>Arcos</t>
        </is>
      </c>
      <c r="D1596" t="inlineStr">
        <is>
          <t>CECILIA TSUYACO ARAKI SILVA LTDA</t>
        </is>
      </c>
      <c r="E1596" t="inlineStr">
        <is>
          <t>390357</t>
        </is>
      </c>
      <c r="F1596" s="550" t="n">
        <v>46128</v>
      </c>
      <c r="G1596" t="n">
        <v>25647</v>
      </c>
      <c r="H1596" t="inlineStr">
        <is>
          <t>ACELGA BOK CHOY KG</t>
        </is>
      </c>
      <c r="I1596" t="inlineStr">
        <is>
          <t>ALIMENTOS</t>
        </is>
      </c>
      <c r="J1596" t="n">
        <v>1.5</v>
      </c>
      <c r="K1596" t="inlineStr">
        <is>
          <t>KG</t>
        </is>
      </c>
      <c r="L1596" t="n">
        <v>25.5</v>
      </c>
      <c r="M1596" t="n">
        <v>17</v>
      </c>
      <c r="N1596" t="inlineStr">
        <is>
          <t>ALIMENTOS</t>
        </is>
      </c>
      <c r="O1596" t="inlineStr">
        <is>
          <t>04/2026</t>
        </is>
      </c>
    </row>
    <row r="1597">
      <c r="A1597" t="n">
        <v>228462</v>
      </c>
      <c r="B1597" t="n">
        <v>122</v>
      </c>
      <c r="C1597" t="inlineStr">
        <is>
          <t>Arcos</t>
        </is>
      </c>
      <c r="D1597" t="inlineStr">
        <is>
          <t>CECILIA TSUYACO ARAKI SILVA LTDA</t>
        </is>
      </c>
      <c r="E1597" t="inlineStr">
        <is>
          <t>390357</t>
        </is>
      </c>
      <c r="F1597" s="550" t="n">
        <v>46128</v>
      </c>
      <c r="G1597" t="n">
        <v>24509</v>
      </c>
      <c r="H1597" t="inlineStr">
        <is>
          <t>CEBOLA BRANCA KG</t>
        </is>
      </c>
      <c r="I1597" t="inlineStr">
        <is>
          <t>ALIMENTOS</t>
        </is>
      </c>
      <c r="J1597" t="n">
        <v>20</v>
      </c>
      <c r="K1597" t="inlineStr">
        <is>
          <t>KG</t>
        </is>
      </c>
      <c r="L1597" t="n">
        <v>84</v>
      </c>
      <c r="M1597" t="n">
        <v>4.2</v>
      </c>
      <c r="N1597" t="inlineStr">
        <is>
          <t>ALIMENTOS</t>
        </is>
      </c>
      <c r="O1597" t="inlineStr">
        <is>
          <t>04/2026</t>
        </is>
      </c>
    </row>
    <row r="1598">
      <c r="A1598" t="n">
        <v>228462</v>
      </c>
      <c r="B1598" t="n">
        <v>122</v>
      </c>
      <c r="C1598" t="inlineStr">
        <is>
          <t>Arcos</t>
        </is>
      </c>
      <c r="D1598" t="inlineStr">
        <is>
          <t>CECILIA TSUYACO ARAKI SILVA LTDA</t>
        </is>
      </c>
      <c r="E1598" t="inlineStr">
        <is>
          <t>390357</t>
        </is>
      </c>
      <c r="F1598" s="550" t="n">
        <v>46128</v>
      </c>
      <c r="G1598" t="n">
        <v>19488</v>
      </c>
      <c r="H1598" t="inlineStr">
        <is>
          <t>CEBOLINHA KG</t>
        </is>
      </c>
      <c r="I1598" t="inlineStr">
        <is>
          <t>ALIMENTOS</t>
        </is>
      </c>
      <c r="J1598" t="n">
        <v>1</v>
      </c>
      <c r="K1598" t="inlineStr">
        <is>
          <t>KG</t>
        </is>
      </c>
      <c r="L1598" t="n">
        <v>11</v>
      </c>
      <c r="M1598" t="n">
        <v>11</v>
      </c>
      <c r="N1598" t="inlineStr">
        <is>
          <t>ALIMENTOS</t>
        </is>
      </c>
      <c r="O1598" t="inlineStr">
        <is>
          <t>04/2026</t>
        </is>
      </c>
    </row>
    <row r="1599">
      <c r="A1599" t="n">
        <v>228462</v>
      </c>
      <c r="B1599" t="n">
        <v>122</v>
      </c>
      <c r="C1599" t="inlineStr">
        <is>
          <t>Arcos</t>
        </is>
      </c>
      <c r="D1599" t="inlineStr">
        <is>
          <t>CECILIA TSUYACO ARAKI SILVA LTDA</t>
        </is>
      </c>
      <c r="E1599" t="inlineStr">
        <is>
          <t>390357</t>
        </is>
      </c>
      <c r="F1599" s="550" t="n">
        <v>46128</v>
      </c>
      <c r="G1599" t="n">
        <v>19647</v>
      </c>
      <c r="H1599" t="inlineStr">
        <is>
          <t>ALHO PORO KG</t>
        </is>
      </c>
      <c r="I1599" t="inlineStr">
        <is>
          <t>ALIMENTOS</t>
        </is>
      </c>
      <c r="J1599" t="n">
        <v>1</v>
      </c>
      <c r="K1599" t="inlineStr">
        <is>
          <t>KG</t>
        </is>
      </c>
      <c r="L1599" t="n">
        <v>12.8</v>
      </c>
      <c r="M1599" t="n">
        <v>12.8</v>
      </c>
      <c r="N1599" t="inlineStr">
        <is>
          <t>ALIMENTOS</t>
        </is>
      </c>
      <c r="O1599" t="inlineStr">
        <is>
          <t>04/2026</t>
        </is>
      </c>
    </row>
    <row r="1600">
      <c r="A1600" t="n">
        <v>228462</v>
      </c>
      <c r="B1600" t="n">
        <v>122</v>
      </c>
      <c r="C1600" t="inlineStr">
        <is>
          <t>Arcos</t>
        </is>
      </c>
      <c r="D1600" t="inlineStr">
        <is>
          <t>CECILIA TSUYACO ARAKI SILVA LTDA</t>
        </is>
      </c>
      <c r="E1600" t="inlineStr">
        <is>
          <t>390357</t>
        </is>
      </c>
      <c r="F1600" s="550" t="n">
        <v>46128</v>
      </c>
      <c r="G1600" t="n">
        <v>23096</v>
      </c>
      <c r="H1600" t="inlineStr">
        <is>
          <t>OVO BRANCO UN</t>
        </is>
      </c>
      <c r="I1600" t="inlineStr">
        <is>
          <t>ALIMENTOS</t>
        </is>
      </c>
      <c r="J1600" t="n">
        <v>60</v>
      </c>
      <c r="K1600" t="inlineStr">
        <is>
          <t>UN</t>
        </is>
      </c>
      <c r="L1600" t="n">
        <v>42</v>
      </c>
      <c r="M1600" t="n">
        <v>0.7</v>
      </c>
      <c r="N1600" t="inlineStr">
        <is>
          <t>ALIMENTOS</t>
        </is>
      </c>
      <c r="O1600" t="inlineStr">
        <is>
          <t>04/2026</t>
        </is>
      </c>
    </row>
    <row r="1601">
      <c r="A1601" t="n">
        <v>228462</v>
      </c>
      <c r="B1601" t="n">
        <v>122</v>
      </c>
      <c r="C1601" t="inlineStr">
        <is>
          <t>Arcos</t>
        </is>
      </c>
      <c r="D1601" t="inlineStr">
        <is>
          <t>CECILIA TSUYACO ARAKI SILVA LTDA</t>
        </is>
      </c>
      <c r="E1601" t="inlineStr">
        <is>
          <t>390357</t>
        </is>
      </c>
      <c r="F1601" s="550" t="n">
        <v>46128</v>
      </c>
      <c r="G1601" t="n">
        <v>19503</v>
      </c>
      <c r="H1601" t="inlineStr">
        <is>
          <t>ALFACE CRESPA KG</t>
        </is>
      </c>
      <c r="I1601" t="inlineStr">
        <is>
          <t>ALIMENTOS</t>
        </is>
      </c>
      <c r="J1601" t="n">
        <v>1</v>
      </c>
      <c r="K1601" t="inlineStr">
        <is>
          <t>KG</t>
        </is>
      </c>
      <c r="L1601" t="n">
        <v>9</v>
      </c>
      <c r="M1601" t="n">
        <v>9</v>
      </c>
      <c r="N1601" t="inlineStr">
        <is>
          <t>ALIMENTOS</t>
        </is>
      </c>
      <c r="O1601" t="inlineStr">
        <is>
          <t>04/2026</t>
        </is>
      </c>
    </row>
    <row r="1602">
      <c r="A1602" t="n">
        <v>228462</v>
      </c>
      <c r="B1602" t="n">
        <v>122</v>
      </c>
      <c r="C1602" t="inlineStr">
        <is>
          <t>Arcos</t>
        </is>
      </c>
      <c r="D1602" t="inlineStr">
        <is>
          <t>CECILIA TSUYACO ARAKI SILVA LTDA</t>
        </is>
      </c>
      <c r="E1602" t="inlineStr">
        <is>
          <t>390357</t>
        </is>
      </c>
      <c r="F1602" s="550" t="n">
        <v>46128</v>
      </c>
      <c r="G1602" t="n">
        <v>19623</v>
      </c>
      <c r="H1602" t="inlineStr">
        <is>
          <t>CEBOLA ROXA KG</t>
        </is>
      </c>
      <c r="I1602" t="inlineStr">
        <is>
          <t>ALIMENTOS</t>
        </is>
      </c>
      <c r="J1602" t="n">
        <v>5</v>
      </c>
      <c r="K1602" t="inlineStr">
        <is>
          <t>KG</t>
        </is>
      </c>
      <c r="L1602" t="n">
        <v>25</v>
      </c>
      <c r="M1602" t="n">
        <v>5</v>
      </c>
      <c r="N1602" t="inlineStr">
        <is>
          <t>ALIMENTOS</t>
        </is>
      </c>
      <c r="O1602" t="inlineStr">
        <is>
          <t>04/2026</t>
        </is>
      </c>
    </row>
    <row r="1603">
      <c r="A1603" t="n">
        <v>228462</v>
      </c>
      <c r="B1603" t="n">
        <v>122</v>
      </c>
      <c r="C1603" t="inlineStr">
        <is>
          <t>Arcos</t>
        </is>
      </c>
      <c r="D1603" t="inlineStr">
        <is>
          <t>CECILIA TSUYACO ARAKI SILVA LTDA</t>
        </is>
      </c>
      <c r="E1603" t="inlineStr">
        <is>
          <t>390357</t>
        </is>
      </c>
      <c r="F1603" s="550" t="n">
        <v>46128</v>
      </c>
      <c r="G1603" t="n">
        <v>23389</v>
      </c>
      <c r="H1603" t="inlineStr">
        <is>
          <t>BANANA NANICA KG</t>
        </is>
      </c>
      <c r="I1603" t="inlineStr">
        <is>
          <t>ALIMENTOS</t>
        </is>
      </c>
      <c r="J1603" t="n">
        <v>3</v>
      </c>
      <c r="K1603" t="inlineStr">
        <is>
          <t>KG</t>
        </is>
      </c>
      <c r="L1603" t="n">
        <v>15</v>
      </c>
      <c r="M1603" t="n">
        <v>5</v>
      </c>
      <c r="N1603" t="inlineStr">
        <is>
          <t>ALIMENTOS</t>
        </is>
      </c>
      <c r="O1603" t="inlineStr">
        <is>
          <t>04/2026</t>
        </is>
      </c>
    </row>
    <row r="1604">
      <c r="A1604" t="n">
        <v>228462</v>
      </c>
      <c r="B1604" t="n">
        <v>122</v>
      </c>
      <c r="C1604" t="inlineStr">
        <is>
          <t>Arcos</t>
        </is>
      </c>
      <c r="D1604" t="inlineStr">
        <is>
          <t>CECILIA TSUYACO ARAKI SILVA LTDA</t>
        </is>
      </c>
      <c r="E1604" t="inlineStr">
        <is>
          <t>390357</t>
        </is>
      </c>
      <c r="F1604" s="550" t="n">
        <v>46128</v>
      </c>
      <c r="G1604" t="n">
        <v>19476</v>
      </c>
      <c r="H1604" t="inlineStr">
        <is>
          <t>MANJERICAO KG</t>
        </is>
      </c>
      <c r="I1604" t="inlineStr">
        <is>
          <t>ALIMENTOS</t>
        </is>
      </c>
      <c r="J1604" t="n">
        <v>0.4</v>
      </c>
      <c r="K1604" t="inlineStr">
        <is>
          <t>KG</t>
        </is>
      </c>
      <c r="L1604" t="n">
        <v>24.8</v>
      </c>
      <c r="M1604" t="n">
        <v>62</v>
      </c>
      <c r="N1604" t="inlineStr">
        <is>
          <t>ALIMENTOS</t>
        </is>
      </c>
      <c r="O1604" t="inlineStr">
        <is>
          <t>04/2026</t>
        </is>
      </c>
    </row>
    <row r="1605">
      <c r="A1605" t="n">
        <v>228462</v>
      </c>
      <c r="B1605" t="n">
        <v>122</v>
      </c>
      <c r="C1605" t="inlineStr">
        <is>
          <t>Arcos</t>
        </is>
      </c>
      <c r="D1605" t="inlineStr">
        <is>
          <t>CECILIA TSUYACO ARAKI SILVA LTDA</t>
        </is>
      </c>
      <c r="E1605" t="inlineStr">
        <is>
          <t>390357</t>
        </is>
      </c>
      <c r="F1605" s="550" t="n">
        <v>46128</v>
      </c>
      <c r="G1605" t="n">
        <v>19701</v>
      </c>
      <c r="H1605" t="inlineStr">
        <is>
          <t>AMEIXA KG</t>
        </is>
      </c>
      <c r="I1605" t="inlineStr">
        <is>
          <t>ALIMENTOS</t>
        </is>
      </c>
      <c r="J1605" t="n">
        <v>1</v>
      </c>
      <c r="K1605" t="inlineStr">
        <is>
          <t>KG</t>
        </is>
      </c>
      <c r="L1605" t="n">
        <v>18</v>
      </c>
      <c r="M1605" t="n">
        <v>18</v>
      </c>
      <c r="N1605" t="inlineStr">
        <is>
          <t>ALIMENTOS</t>
        </is>
      </c>
      <c r="O1605" t="inlineStr">
        <is>
          <t>04/2026</t>
        </is>
      </c>
    </row>
    <row r="1606">
      <c r="A1606" t="n">
        <v>228462</v>
      </c>
      <c r="B1606" t="n">
        <v>122</v>
      </c>
      <c r="C1606" t="inlineStr">
        <is>
          <t>Arcos</t>
        </is>
      </c>
      <c r="D1606" t="inlineStr">
        <is>
          <t>CECILIA TSUYACO ARAKI SILVA LTDA</t>
        </is>
      </c>
      <c r="E1606" t="inlineStr">
        <is>
          <t>390357</t>
        </is>
      </c>
      <c r="F1606" s="550" t="n">
        <v>46128</v>
      </c>
      <c r="G1606" t="n">
        <v>19617</v>
      </c>
      <c r="H1606" t="inlineStr">
        <is>
          <t>COENTRO KG</t>
        </is>
      </c>
      <c r="I1606" t="inlineStr">
        <is>
          <t>ALIMENTOS</t>
        </is>
      </c>
      <c r="J1606" t="n">
        <v>0.3</v>
      </c>
      <c r="K1606" t="inlineStr">
        <is>
          <t>KG</t>
        </is>
      </c>
      <c r="L1606" t="n">
        <v>3.6</v>
      </c>
      <c r="M1606" t="n">
        <v>12</v>
      </c>
      <c r="N1606" t="inlineStr">
        <is>
          <t>ALIMENTOS</t>
        </is>
      </c>
      <c r="O1606" t="inlineStr">
        <is>
          <t>04/2026</t>
        </is>
      </c>
    </row>
    <row r="1607">
      <c r="A1607" t="n">
        <v>228462</v>
      </c>
      <c r="B1607" t="n">
        <v>122</v>
      </c>
      <c r="C1607" t="inlineStr">
        <is>
          <t>Arcos</t>
        </is>
      </c>
      <c r="D1607" t="inlineStr">
        <is>
          <t>CECILIA TSUYACO ARAKI SILVA LTDA</t>
        </is>
      </c>
      <c r="E1607" t="inlineStr">
        <is>
          <t>390357</t>
        </is>
      </c>
      <c r="F1607" s="550" t="n">
        <v>46128</v>
      </c>
      <c r="G1607" t="n">
        <v>23390</v>
      </c>
      <c r="H1607" t="inlineStr">
        <is>
          <t>BANANA DA TERRA KG</t>
        </is>
      </c>
      <c r="I1607" t="inlineStr">
        <is>
          <t>ALIMENTOS</t>
        </is>
      </c>
      <c r="J1607" t="n">
        <v>6</v>
      </c>
      <c r="K1607" t="inlineStr">
        <is>
          <t>KG</t>
        </is>
      </c>
      <c r="L1607" t="n">
        <v>54</v>
      </c>
      <c r="M1607" t="n">
        <v>9</v>
      </c>
      <c r="N1607" t="inlineStr">
        <is>
          <t>ALIMENTOS</t>
        </is>
      </c>
      <c r="O1607" t="inlineStr">
        <is>
          <t>04/2026</t>
        </is>
      </c>
    </row>
    <row r="1608">
      <c r="A1608" t="n">
        <v>228462</v>
      </c>
      <c r="B1608" t="n">
        <v>122</v>
      </c>
      <c r="C1608" t="inlineStr">
        <is>
          <t>Arcos</t>
        </is>
      </c>
      <c r="D1608" t="inlineStr">
        <is>
          <t>CECILIA TSUYACO ARAKI SILVA LTDA</t>
        </is>
      </c>
      <c r="E1608" t="inlineStr">
        <is>
          <t>390357</t>
        </is>
      </c>
      <c r="F1608" s="550" t="n">
        <v>46128</v>
      </c>
      <c r="G1608" t="n">
        <v>19575</v>
      </c>
      <c r="H1608" t="inlineStr">
        <is>
          <t>PIMENTA DE CHEIRO VERDE KG</t>
        </is>
      </c>
      <c r="I1608" t="inlineStr">
        <is>
          <t>ALIMENTOS</t>
        </is>
      </c>
      <c r="J1608" t="n">
        <v>0.4</v>
      </c>
      <c r="K1608" t="inlineStr">
        <is>
          <t>KG</t>
        </is>
      </c>
      <c r="L1608" t="n">
        <v>12</v>
      </c>
      <c r="M1608" t="n">
        <v>30</v>
      </c>
      <c r="N1608" t="inlineStr">
        <is>
          <t>ALIMENTOS</t>
        </is>
      </c>
      <c r="O1608" t="inlineStr">
        <is>
          <t>04/2026</t>
        </is>
      </c>
    </row>
    <row r="1609">
      <c r="A1609" t="n">
        <v>228462</v>
      </c>
      <c r="B1609" t="n">
        <v>122</v>
      </c>
      <c r="C1609" t="inlineStr">
        <is>
          <t>Arcos</t>
        </is>
      </c>
      <c r="D1609" t="inlineStr">
        <is>
          <t>CECILIA TSUYACO ARAKI SILVA LTDA</t>
        </is>
      </c>
      <c r="E1609" t="inlineStr">
        <is>
          <t>390357</t>
        </is>
      </c>
      <c r="F1609" s="550" t="n">
        <v>46128</v>
      </c>
      <c r="G1609" t="n">
        <v>19787</v>
      </c>
      <c r="H1609" t="inlineStr">
        <is>
          <t>ABACAXI PEROLA KG</t>
        </is>
      </c>
      <c r="I1609" t="inlineStr">
        <is>
          <t>ALIMENTOS</t>
        </is>
      </c>
      <c r="J1609" t="n">
        <v>1.5</v>
      </c>
      <c r="K1609" t="inlineStr">
        <is>
          <t>KG</t>
        </is>
      </c>
      <c r="L1609" t="n">
        <v>9.6</v>
      </c>
      <c r="M1609" t="n">
        <v>6.4</v>
      </c>
      <c r="N1609" t="inlineStr">
        <is>
          <t>ALIMENTOS</t>
        </is>
      </c>
      <c r="O1609" t="inlineStr">
        <is>
          <t>04/2026</t>
        </is>
      </c>
    </row>
    <row r="1610">
      <c r="A1610" t="n">
        <v>228462</v>
      </c>
      <c r="B1610" t="n">
        <v>122</v>
      </c>
      <c r="C1610" t="inlineStr">
        <is>
          <t>Arcos</t>
        </is>
      </c>
      <c r="D1610" t="inlineStr">
        <is>
          <t>CECILIA TSUYACO ARAKI SILVA LTDA</t>
        </is>
      </c>
      <c r="E1610" t="inlineStr">
        <is>
          <t>390357</t>
        </is>
      </c>
      <c r="F1610" s="550" t="n">
        <v>46128</v>
      </c>
      <c r="G1610" t="n">
        <v>19743</v>
      </c>
      <c r="H1610" t="inlineStr">
        <is>
          <t>MACA VERDE KG</t>
        </is>
      </c>
      <c r="I1610" t="inlineStr">
        <is>
          <t>ALIMENTOS</t>
        </is>
      </c>
      <c r="J1610" t="n">
        <v>0.5</v>
      </c>
      <c r="K1610" t="inlineStr">
        <is>
          <t>KG</t>
        </is>
      </c>
      <c r="L1610" t="n">
        <v>7.5</v>
      </c>
      <c r="M1610" t="n">
        <v>15</v>
      </c>
      <c r="N1610" t="inlineStr">
        <is>
          <t>ALIMENTOS</t>
        </is>
      </c>
      <c r="O1610" t="inlineStr">
        <is>
          <t>04/2026</t>
        </is>
      </c>
    </row>
    <row r="1611">
      <c r="A1611" t="n">
        <v>228462</v>
      </c>
      <c r="B1611" t="n">
        <v>122</v>
      </c>
      <c r="C1611" t="inlineStr">
        <is>
          <t>Arcos</t>
        </is>
      </c>
      <c r="D1611" t="inlineStr">
        <is>
          <t>CECILIA TSUYACO ARAKI SILVA LTDA</t>
        </is>
      </c>
      <c r="E1611" t="inlineStr">
        <is>
          <t>390357</t>
        </is>
      </c>
      <c r="F1611" s="550" t="n">
        <v>46128</v>
      </c>
      <c r="G1611" t="n">
        <v>23359</v>
      </c>
      <c r="H1611" t="inlineStr">
        <is>
          <t>LIMAO TAHITI KG</t>
        </is>
      </c>
      <c r="I1611" t="inlineStr">
        <is>
          <t>ALIMENTOS</t>
        </is>
      </c>
      <c r="J1611" t="n">
        <v>40</v>
      </c>
      <c r="K1611" t="inlineStr">
        <is>
          <t>KG</t>
        </is>
      </c>
      <c r="L1611" t="n">
        <v>84</v>
      </c>
      <c r="M1611" t="n">
        <v>2.1</v>
      </c>
      <c r="N1611" t="inlineStr">
        <is>
          <t>ALIMENTOS</t>
        </is>
      </c>
      <c r="O1611" t="inlineStr">
        <is>
          <t>04/2026</t>
        </is>
      </c>
    </row>
    <row r="1612">
      <c r="A1612" t="n">
        <v>228462</v>
      </c>
      <c r="B1612" t="n">
        <v>122</v>
      </c>
      <c r="C1612" t="inlineStr">
        <is>
          <t>Arcos</t>
        </is>
      </c>
      <c r="D1612" t="inlineStr">
        <is>
          <t>CECILIA TSUYACO ARAKI SILVA LTDA</t>
        </is>
      </c>
      <c r="E1612" t="inlineStr">
        <is>
          <t>390357</t>
        </is>
      </c>
      <c r="F1612" s="550" t="n">
        <v>46128</v>
      </c>
      <c r="G1612" t="n">
        <v>19751</v>
      </c>
      <c r="H1612" t="inlineStr">
        <is>
          <t>LIMAO SICILIANO KG</t>
        </is>
      </c>
      <c r="I1612" t="inlineStr">
        <is>
          <t>ALIMENTOS</t>
        </is>
      </c>
      <c r="J1612" t="n">
        <v>12</v>
      </c>
      <c r="K1612" t="inlineStr">
        <is>
          <t>KG</t>
        </is>
      </c>
      <c r="L1612" t="n">
        <v>114</v>
      </c>
      <c r="M1612" t="n">
        <v>9.5</v>
      </c>
      <c r="N1612" t="inlineStr">
        <is>
          <t>ALIMENTOS</t>
        </is>
      </c>
      <c r="O1612" t="inlineStr">
        <is>
          <t>04/2026</t>
        </is>
      </c>
    </row>
    <row r="1613">
      <c r="A1613" t="n">
        <v>228462</v>
      </c>
      <c r="B1613" t="n">
        <v>122</v>
      </c>
      <c r="C1613" t="inlineStr">
        <is>
          <t>Arcos</t>
        </is>
      </c>
      <c r="D1613" t="inlineStr">
        <is>
          <t>CECILIA TSUYACO ARAKI SILVA LTDA</t>
        </is>
      </c>
      <c r="E1613" t="inlineStr">
        <is>
          <t>390357</t>
        </is>
      </c>
      <c r="F1613" s="550" t="n">
        <v>46128</v>
      </c>
      <c r="G1613" t="n">
        <v>19480</v>
      </c>
      <c r="H1613" t="inlineStr">
        <is>
          <t>HORTELA HIDROPONICA KG</t>
        </is>
      </c>
      <c r="I1613" t="inlineStr">
        <is>
          <t>ALIMENTOS</t>
        </is>
      </c>
      <c r="J1613" t="n">
        <v>0.2</v>
      </c>
      <c r="K1613" t="inlineStr">
        <is>
          <t>KG</t>
        </is>
      </c>
      <c r="L1613" t="n">
        <v>3.2</v>
      </c>
      <c r="M1613" t="n">
        <v>16</v>
      </c>
      <c r="N1613" t="inlineStr">
        <is>
          <t>ALIMENTOS</t>
        </is>
      </c>
      <c r="O1613" t="inlineStr">
        <is>
          <t>04/2026</t>
        </is>
      </c>
    </row>
    <row r="1614">
      <c r="A1614" t="n">
        <v>228462</v>
      </c>
      <c r="B1614" t="n">
        <v>122</v>
      </c>
      <c r="C1614" t="inlineStr">
        <is>
          <t>Arcos</t>
        </is>
      </c>
      <c r="D1614" t="inlineStr">
        <is>
          <t>CECILIA TSUYACO ARAKI SILVA LTDA</t>
        </is>
      </c>
      <c r="E1614" t="inlineStr">
        <is>
          <t>390357</t>
        </is>
      </c>
      <c r="F1614" s="550" t="n">
        <v>46128</v>
      </c>
      <c r="G1614" t="n">
        <v>19472</v>
      </c>
      <c r="H1614" t="inlineStr">
        <is>
          <t>RUCULA KG</t>
        </is>
      </c>
      <c r="I1614" t="inlineStr">
        <is>
          <t>ALIMENTOS</t>
        </is>
      </c>
      <c r="J1614" t="n">
        <v>1.5</v>
      </c>
      <c r="K1614" t="inlineStr">
        <is>
          <t>KG</t>
        </is>
      </c>
      <c r="L1614" t="n">
        <v>25.8</v>
      </c>
      <c r="M1614" t="n">
        <v>17.2</v>
      </c>
      <c r="N1614" t="inlineStr">
        <is>
          <t>ALIMENTOS</t>
        </is>
      </c>
      <c r="O1614" t="inlineStr">
        <is>
          <t>04/2026</t>
        </is>
      </c>
    </row>
    <row r="1615">
      <c r="A1615" t="n">
        <v>228462</v>
      </c>
      <c r="B1615" t="n">
        <v>122</v>
      </c>
      <c r="C1615" t="inlineStr">
        <is>
          <t>Arcos</t>
        </is>
      </c>
      <c r="D1615" t="inlineStr">
        <is>
          <t>CECILIA TSUYACO ARAKI SILVA LTDA</t>
        </is>
      </c>
      <c r="E1615" t="inlineStr">
        <is>
          <t>390357</t>
        </is>
      </c>
      <c r="F1615" s="550" t="n">
        <v>46128</v>
      </c>
      <c r="G1615" t="n">
        <v>19759</v>
      </c>
      <c r="H1615" t="inlineStr">
        <is>
          <t>LARANJA BAHIA KG</t>
        </is>
      </c>
      <c r="I1615" t="inlineStr">
        <is>
          <t>ALIMENTOS</t>
        </is>
      </c>
      <c r="J1615" t="n">
        <v>10</v>
      </c>
      <c r="K1615" t="inlineStr">
        <is>
          <t>KG</t>
        </is>
      </c>
      <c r="L1615" t="n">
        <v>98</v>
      </c>
      <c r="M1615" t="n">
        <v>9.800000000000001</v>
      </c>
      <c r="N1615" t="inlineStr">
        <is>
          <t>ALIMENTOS</t>
        </is>
      </c>
      <c r="O1615" t="inlineStr">
        <is>
          <t>04/2026</t>
        </is>
      </c>
    </row>
    <row r="1616">
      <c r="A1616" t="n">
        <v>228461</v>
      </c>
      <c r="B1616" t="n">
        <v>122</v>
      </c>
      <c r="C1616" t="inlineStr">
        <is>
          <t>Arcos</t>
        </is>
      </c>
      <c r="D1616" t="inlineStr">
        <is>
          <t>DISTRIBUIDORA FLD DE HORTIFRUTIGRANJEIROS LTDA</t>
        </is>
      </c>
      <c r="E1616" t="inlineStr">
        <is>
          <t>406135</t>
        </is>
      </c>
      <c r="F1616" s="550" t="n">
        <v>46133</v>
      </c>
      <c r="G1616" t="n">
        <v>19701</v>
      </c>
      <c r="H1616" t="inlineStr">
        <is>
          <t>AMEIXA KG</t>
        </is>
      </c>
      <c r="I1616" t="inlineStr">
        <is>
          <t>ALIMENTOS</t>
        </is>
      </c>
      <c r="J1616" t="n">
        <v>0.5</v>
      </c>
      <c r="K1616" t="inlineStr">
        <is>
          <t>KG</t>
        </is>
      </c>
      <c r="L1616" t="n">
        <v>8.52</v>
      </c>
      <c r="M1616" t="n">
        <v>17.04</v>
      </c>
      <c r="N1616" t="inlineStr">
        <is>
          <t>ALIMENTOS</t>
        </is>
      </c>
      <c r="O1616" t="inlineStr">
        <is>
          <t>04/2026</t>
        </is>
      </c>
    </row>
    <row r="1617">
      <c r="A1617" t="n">
        <v>228461</v>
      </c>
      <c r="B1617" t="n">
        <v>122</v>
      </c>
      <c r="C1617" t="inlineStr">
        <is>
          <t>Arcos</t>
        </is>
      </c>
      <c r="D1617" t="inlineStr">
        <is>
          <t>DISTRIBUIDORA FLD DE HORTIFRUTIGRANJEIROS LTDA</t>
        </is>
      </c>
      <c r="E1617" t="inlineStr">
        <is>
          <t>406135</t>
        </is>
      </c>
      <c r="F1617" s="550" t="n">
        <v>46133</v>
      </c>
      <c r="G1617" t="n">
        <v>19647</v>
      </c>
      <c r="H1617" t="inlineStr">
        <is>
          <t>ALHO PORO KG</t>
        </is>
      </c>
      <c r="I1617" t="inlineStr">
        <is>
          <t>ALIMENTOS</t>
        </is>
      </c>
      <c r="J1617" t="n">
        <v>1</v>
      </c>
      <c r="K1617" t="inlineStr">
        <is>
          <t>KG</t>
        </is>
      </c>
      <c r="L1617" t="n">
        <v>7.3</v>
      </c>
      <c r="M1617" t="n">
        <v>7.3</v>
      </c>
      <c r="N1617" t="inlineStr">
        <is>
          <t>ALIMENTOS</t>
        </is>
      </c>
      <c r="O1617" t="inlineStr">
        <is>
          <t>04/2026</t>
        </is>
      </c>
    </row>
    <row r="1618">
      <c r="A1618" t="n">
        <v>228461</v>
      </c>
      <c r="B1618" t="n">
        <v>122</v>
      </c>
      <c r="C1618" t="inlineStr">
        <is>
          <t>Arcos</t>
        </is>
      </c>
      <c r="D1618" t="inlineStr">
        <is>
          <t>DISTRIBUIDORA FLD DE HORTIFRUTIGRANJEIROS LTDA</t>
        </is>
      </c>
      <c r="E1618" t="inlineStr">
        <is>
          <t>406135</t>
        </is>
      </c>
      <c r="F1618" s="550" t="n">
        <v>46133</v>
      </c>
      <c r="G1618" t="n">
        <v>23113</v>
      </c>
      <c r="H1618" t="inlineStr">
        <is>
          <t>SALSA KG</t>
        </is>
      </c>
      <c r="I1618" t="inlineStr">
        <is>
          <t>ALIMENTOS</t>
        </is>
      </c>
      <c r="J1618" t="n">
        <v>2</v>
      </c>
      <c r="K1618" t="inlineStr">
        <is>
          <t>KG</t>
        </is>
      </c>
      <c r="L1618" t="n">
        <v>19.46</v>
      </c>
      <c r="M1618" t="n">
        <v>9.73</v>
      </c>
      <c r="N1618" t="inlineStr">
        <is>
          <t>ALIMENTOS</t>
        </is>
      </c>
      <c r="O1618" t="inlineStr">
        <is>
          <t>04/2026</t>
        </is>
      </c>
    </row>
    <row r="1619">
      <c r="A1619" t="n">
        <v>228461</v>
      </c>
      <c r="B1619" t="n">
        <v>122</v>
      </c>
      <c r="C1619" t="inlineStr">
        <is>
          <t>Arcos</t>
        </is>
      </c>
      <c r="D1619" t="inlineStr">
        <is>
          <t>DISTRIBUIDORA FLD DE HORTIFRUTIGRANJEIROS LTDA</t>
        </is>
      </c>
      <c r="E1619" t="inlineStr">
        <is>
          <t>406135</t>
        </is>
      </c>
      <c r="F1619" s="550" t="n">
        <v>46133</v>
      </c>
      <c r="G1619" t="n">
        <v>25647</v>
      </c>
      <c r="H1619" t="inlineStr">
        <is>
          <t>ACELGA BOK CHOY KG</t>
        </is>
      </c>
      <c r="I1619" t="inlineStr">
        <is>
          <t>ALIMENTOS</t>
        </is>
      </c>
      <c r="J1619" t="n">
        <v>1.5</v>
      </c>
      <c r="K1619" t="inlineStr">
        <is>
          <t>KG</t>
        </is>
      </c>
      <c r="L1619" t="n">
        <v>24.64</v>
      </c>
      <c r="M1619" t="n">
        <v>16.426667</v>
      </c>
      <c r="N1619" t="inlineStr">
        <is>
          <t>ALIMENTOS</t>
        </is>
      </c>
      <c r="O1619" t="inlineStr">
        <is>
          <t>04/2026</t>
        </is>
      </c>
    </row>
    <row r="1620">
      <c r="A1620" t="n">
        <v>228460</v>
      </c>
      <c r="B1620" t="n">
        <v>122</v>
      </c>
      <c r="C1620" t="inlineStr">
        <is>
          <t>Arcos</t>
        </is>
      </c>
      <c r="D1620" t="inlineStr">
        <is>
          <t>CECILIA TSUYACO ARAKI SILVA LTDA</t>
        </is>
      </c>
      <c r="E1620" t="inlineStr">
        <is>
          <t>390809</t>
        </is>
      </c>
      <c r="F1620" s="550" t="n">
        <v>46136</v>
      </c>
      <c r="G1620" t="n">
        <v>19480</v>
      </c>
      <c r="H1620" t="inlineStr">
        <is>
          <t>HORTELA HIDROPONICA KG</t>
        </is>
      </c>
      <c r="I1620" t="inlineStr">
        <is>
          <t>ALIMENTOS</t>
        </is>
      </c>
      <c r="J1620" t="n">
        <v>0.2</v>
      </c>
      <c r="K1620" t="inlineStr">
        <is>
          <t>KG</t>
        </is>
      </c>
      <c r="L1620" t="n">
        <v>3.6</v>
      </c>
      <c r="M1620" t="n">
        <v>18</v>
      </c>
      <c r="N1620" t="inlineStr">
        <is>
          <t>ALIMENTOS</t>
        </is>
      </c>
      <c r="O1620" t="inlineStr">
        <is>
          <t>04/2026</t>
        </is>
      </c>
    </row>
    <row r="1621">
      <c r="A1621" t="n">
        <v>228460</v>
      </c>
      <c r="B1621" t="n">
        <v>122</v>
      </c>
      <c r="C1621" t="inlineStr">
        <is>
          <t>Arcos</t>
        </is>
      </c>
      <c r="D1621" t="inlineStr">
        <is>
          <t>CECILIA TSUYACO ARAKI SILVA LTDA</t>
        </is>
      </c>
      <c r="E1621" t="inlineStr">
        <is>
          <t>390809</t>
        </is>
      </c>
      <c r="F1621" s="550" t="n">
        <v>46136</v>
      </c>
      <c r="G1621" t="n">
        <v>19654</v>
      </c>
      <c r="H1621" t="inlineStr">
        <is>
          <t>ABOBRINHA ITALIANA GRAUDA KG</t>
        </is>
      </c>
      <c r="I1621" t="inlineStr">
        <is>
          <t>ALIMENTOS</t>
        </is>
      </c>
      <c r="J1621" t="n">
        <v>4</v>
      </c>
      <c r="K1621" t="inlineStr">
        <is>
          <t>KG</t>
        </is>
      </c>
      <c r="L1621" t="n">
        <v>18.8</v>
      </c>
      <c r="M1621" t="n">
        <v>4.7</v>
      </c>
      <c r="N1621" t="inlineStr">
        <is>
          <t>ALIMENTOS</t>
        </is>
      </c>
      <c r="O1621" t="inlineStr">
        <is>
          <t>04/2026</t>
        </is>
      </c>
    </row>
    <row r="1622">
      <c r="A1622" t="n">
        <v>228460</v>
      </c>
      <c r="B1622" t="n">
        <v>122</v>
      </c>
      <c r="C1622" t="inlineStr">
        <is>
          <t>Arcos</t>
        </is>
      </c>
      <c r="D1622" t="inlineStr">
        <is>
          <t>CECILIA TSUYACO ARAKI SILVA LTDA</t>
        </is>
      </c>
      <c r="E1622" t="inlineStr">
        <is>
          <t>390809</t>
        </is>
      </c>
      <c r="F1622" s="550" t="n">
        <v>46136</v>
      </c>
      <c r="G1622" t="n">
        <v>23113</v>
      </c>
      <c r="H1622" t="inlineStr">
        <is>
          <t>SALSA KG</t>
        </is>
      </c>
      <c r="I1622" t="inlineStr">
        <is>
          <t>ALIMENTOS</t>
        </is>
      </c>
      <c r="J1622" t="n">
        <v>1</v>
      </c>
      <c r="K1622" t="inlineStr">
        <is>
          <t>KG</t>
        </is>
      </c>
      <c r="L1622" t="n">
        <v>12</v>
      </c>
      <c r="M1622" t="n">
        <v>12</v>
      </c>
      <c r="N1622" t="inlineStr">
        <is>
          <t>ALIMENTOS</t>
        </is>
      </c>
      <c r="O1622" t="inlineStr">
        <is>
          <t>04/2026</t>
        </is>
      </c>
    </row>
    <row r="1623">
      <c r="A1623" t="n">
        <v>228460</v>
      </c>
      <c r="B1623" t="n">
        <v>122</v>
      </c>
      <c r="C1623" t="inlineStr">
        <is>
          <t>Arcos</t>
        </is>
      </c>
      <c r="D1623" t="inlineStr">
        <is>
          <t>CECILIA TSUYACO ARAKI SILVA LTDA</t>
        </is>
      </c>
      <c r="E1623" t="inlineStr">
        <is>
          <t>390809</t>
        </is>
      </c>
      <c r="F1623" s="550" t="n">
        <v>46136</v>
      </c>
      <c r="G1623" t="n">
        <v>23389</v>
      </c>
      <c r="H1623" t="inlineStr">
        <is>
          <t>BANANA NANICA KG</t>
        </is>
      </c>
      <c r="I1623" t="inlineStr">
        <is>
          <t>ALIMENTOS</t>
        </is>
      </c>
      <c r="J1623" t="n">
        <v>4</v>
      </c>
      <c r="K1623" t="inlineStr">
        <is>
          <t>KG</t>
        </is>
      </c>
      <c r="L1623" t="n">
        <v>20</v>
      </c>
      <c r="M1623" t="n">
        <v>5</v>
      </c>
      <c r="N1623" t="inlineStr">
        <is>
          <t>ALIMENTOS</t>
        </is>
      </c>
      <c r="O1623" t="inlineStr">
        <is>
          <t>04/2026</t>
        </is>
      </c>
    </row>
    <row r="1624">
      <c r="A1624" t="n">
        <v>228460</v>
      </c>
      <c r="B1624" t="n">
        <v>122</v>
      </c>
      <c r="C1624" t="inlineStr">
        <is>
          <t>Arcos</t>
        </is>
      </c>
      <c r="D1624" t="inlineStr">
        <is>
          <t>CECILIA TSUYACO ARAKI SILVA LTDA</t>
        </is>
      </c>
      <c r="E1624" t="inlineStr">
        <is>
          <t>390809</t>
        </is>
      </c>
      <c r="F1624" s="550" t="n">
        <v>46136</v>
      </c>
      <c r="G1624" t="n">
        <v>24037</v>
      </c>
      <c r="H1624" t="inlineStr">
        <is>
          <t>ALHO TRITURADO FRITO</t>
        </is>
      </c>
      <c r="I1624" t="inlineStr">
        <is>
          <t>ALIMENTOS</t>
        </is>
      </c>
      <c r="J1624" t="n">
        <v>3</v>
      </c>
      <c r="K1624" t="inlineStr">
        <is>
          <t>KG</t>
        </is>
      </c>
      <c r="L1624" t="n">
        <v>53.4</v>
      </c>
      <c r="M1624" t="n">
        <v>17.8</v>
      </c>
      <c r="N1624" t="inlineStr">
        <is>
          <t>ALIMENTOS</t>
        </is>
      </c>
      <c r="O1624" t="inlineStr">
        <is>
          <t>04/2026</t>
        </is>
      </c>
    </row>
    <row r="1625">
      <c r="A1625" t="n">
        <v>228460</v>
      </c>
      <c r="B1625" t="n">
        <v>122</v>
      </c>
      <c r="C1625" t="inlineStr">
        <is>
          <t>Arcos</t>
        </is>
      </c>
      <c r="D1625" t="inlineStr">
        <is>
          <t>CECILIA TSUYACO ARAKI SILVA LTDA</t>
        </is>
      </c>
      <c r="E1625" t="inlineStr">
        <is>
          <t>390809</t>
        </is>
      </c>
      <c r="F1625" s="550" t="n">
        <v>46136</v>
      </c>
      <c r="G1625" t="n">
        <v>23359</v>
      </c>
      <c r="H1625" t="inlineStr">
        <is>
          <t>LIMAO TAHITI KG</t>
        </is>
      </c>
      <c r="I1625" t="inlineStr">
        <is>
          <t>ALIMENTOS</t>
        </is>
      </c>
      <c r="J1625" t="n">
        <v>10</v>
      </c>
      <c r="K1625" t="inlineStr">
        <is>
          <t>KG</t>
        </is>
      </c>
      <c r="L1625" t="n">
        <v>21.5</v>
      </c>
      <c r="M1625" t="n">
        <v>2.15</v>
      </c>
      <c r="N1625" t="inlineStr">
        <is>
          <t>ALIMENTOS</t>
        </is>
      </c>
      <c r="O1625" t="inlineStr">
        <is>
          <t>04/2026</t>
        </is>
      </c>
    </row>
    <row r="1626">
      <c r="A1626" t="n">
        <v>228460</v>
      </c>
      <c r="B1626" t="n">
        <v>122</v>
      </c>
      <c r="C1626" t="inlineStr">
        <is>
          <t>Arcos</t>
        </is>
      </c>
      <c r="D1626" t="inlineStr">
        <is>
          <t>CECILIA TSUYACO ARAKI SILVA LTDA</t>
        </is>
      </c>
      <c r="E1626" t="inlineStr">
        <is>
          <t>390809</t>
        </is>
      </c>
      <c r="F1626" s="550" t="n">
        <v>46136</v>
      </c>
      <c r="G1626" t="n">
        <v>23236</v>
      </c>
      <c r="H1626" t="inlineStr">
        <is>
          <t>COUVE MANTEIGA KG</t>
        </is>
      </c>
      <c r="I1626" t="inlineStr">
        <is>
          <t>ALIMENTOS</t>
        </is>
      </c>
      <c r="J1626" t="n">
        <v>2</v>
      </c>
      <c r="K1626" t="inlineStr">
        <is>
          <t>KG</t>
        </is>
      </c>
      <c r="L1626" t="n">
        <v>17</v>
      </c>
      <c r="M1626" t="n">
        <v>8.5</v>
      </c>
      <c r="N1626" t="inlineStr">
        <is>
          <t>ALIMENTOS</t>
        </is>
      </c>
      <c r="O1626" t="inlineStr">
        <is>
          <t>04/2026</t>
        </is>
      </c>
    </row>
    <row r="1627">
      <c r="A1627" t="n">
        <v>228460</v>
      </c>
      <c r="B1627" t="n">
        <v>122</v>
      </c>
      <c r="C1627" t="inlineStr">
        <is>
          <t>Arcos</t>
        </is>
      </c>
      <c r="D1627" t="inlineStr">
        <is>
          <t>CECILIA TSUYACO ARAKI SILVA LTDA</t>
        </is>
      </c>
      <c r="E1627" t="inlineStr">
        <is>
          <t>390809</t>
        </is>
      </c>
      <c r="F1627" s="550" t="n">
        <v>46136</v>
      </c>
      <c r="G1627" t="n">
        <v>23241</v>
      </c>
      <c r="H1627" t="inlineStr">
        <is>
          <t>CHUCHU KG</t>
        </is>
      </c>
      <c r="I1627" t="inlineStr">
        <is>
          <t>ALIMENTOS</t>
        </is>
      </c>
      <c r="J1627" t="n">
        <v>2</v>
      </c>
      <c r="K1627" t="inlineStr">
        <is>
          <t>KG</t>
        </is>
      </c>
      <c r="L1627" t="n">
        <v>7</v>
      </c>
      <c r="M1627" t="n">
        <v>3.5</v>
      </c>
      <c r="N1627" t="inlineStr">
        <is>
          <t>ALIMENTOS</t>
        </is>
      </c>
      <c r="O1627" t="inlineStr">
        <is>
          <t>04/2026</t>
        </is>
      </c>
    </row>
    <row r="1628">
      <c r="A1628" t="n">
        <v>228460</v>
      </c>
      <c r="B1628" t="n">
        <v>122</v>
      </c>
      <c r="C1628" t="inlineStr">
        <is>
          <t>Arcos</t>
        </is>
      </c>
      <c r="D1628" t="inlineStr">
        <is>
          <t>CECILIA TSUYACO ARAKI SILVA LTDA</t>
        </is>
      </c>
      <c r="E1628" t="inlineStr">
        <is>
          <t>390809</t>
        </is>
      </c>
      <c r="F1628" s="550" t="n">
        <v>46136</v>
      </c>
      <c r="G1628" t="n">
        <v>25647</v>
      </c>
      <c r="H1628" t="inlineStr">
        <is>
          <t>ACELGA BOK CHOY KG</t>
        </is>
      </c>
      <c r="I1628" t="inlineStr">
        <is>
          <t>ALIMENTOS</t>
        </is>
      </c>
      <c r="J1628" t="n">
        <v>1</v>
      </c>
      <c r="K1628" t="inlineStr">
        <is>
          <t>KG</t>
        </is>
      </c>
      <c r="L1628" t="n">
        <v>22</v>
      </c>
      <c r="M1628" t="n">
        <v>22</v>
      </c>
      <c r="N1628" t="inlineStr">
        <is>
          <t>ALIMENTOS</t>
        </is>
      </c>
      <c r="O1628" t="inlineStr">
        <is>
          <t>04/2026</t>
        </is>
      </c>
    </row>
    <row r="1629">
      <c r="A1629" t="n">
        <v>228460</v>
      </c>
      <c r="B1629" t="n">
        <v>122</v>
      </c>
      <c r="C1629" t="inlineStr">
        <is>
          <t>Arcos</t>
        </is>
      </c>
      <c r="D1629" t="inlineStr">
        <is>
          <t>CECILIA TSUYACO ARAKI SILVA LTDA</t>
        </is>
      </c>
      <c r="E1629" t="inlineStr">
        <is>
          <t>390809</t>
        </is>
      </c>
      <c r="F1629" s="550" t="n">
        <v>46136</v>
      </c>
      <c r="G1629" t="n">
        <v>19751</v>
      </c>
      <c r="H1629" t="inlineStr">
        <is>
          <t>LIMAO SICILIANO KG</t>
        </is>
      </c>
      <c r="I1629" t="inlineStr">
        <is>
          <t>ALIMENTOS</t>
        </is>
      </c>
      <c r="J1629" t="n">
        <v>7</v>
      </c>
      <c r="K1629" t="inlineStr">
        <is>
          <t>KG</t>
        </is>
      </c>
      <c r="L1629" t="n">
        <v>67.90000000000001</v>
      </c>
      <c r="M1629" t="n">
        <v>9.699999999999999</v>
      </c>
      <c r="N1629" t="inlineStr">
        <is>
          <t>ALIMENTOS</t>
        </is>
      </c>
      <c r="O1629" t="inlineStr">
        <is>
          <t>04/2026</t>
        </is>
      </c>
    </row>
    <row r="1630">
      <c r="A1630" t="n">
        <v>228460</v>
      </c>
      <c r="B1630" t="n">
        <v>122</v>
      </c>
      <c r="C1630" t="inlineStr">
        <is>
          <t>Arcos</t>
        </is>
      </c>
      <c r="D1630" t="inlineStr">
        <is>
          <t>CECILIA TSUYACO ARAKI SILVA LTDA</t>
        </is>
      </c>
      <c r="E1630" t="inlineStr">
        <is>
          <t>390809</t>
        </is>
      </c>
      <c r="F1630" s="550" t="n">
        <v>46136</v>
      </c>
      <c r="G1630" t="n">
        <v>19787</v>
      </c>
      <c r="H1630" t="inlineStr">
        <is>
          <t>ABACAXI PEROLA KG</t>
        </is>
      </c>
      <c r="I1630" t="inlineStr">
        <is>
          <t>ALIMENTOS</t>
        </is>
      </c>
      <c r="J1630" t="n">
        <v>60</v>
      </c>
      <c r="K1630" t="inlineStr">
        <is>
          <t>KG</t>
        </is>
      </c>
      <c r="L1630" t="n">
        <v>330</v>
      </c>
      <c r="M1630" t="n">
        <v>5.5</v>
      </c>
      <c r="N1630" t="inlineStr">
        <is>
          <t>ALIMENTOS</t>
        </is>
      </c>
      <c r="O1630" t="inlineStr">
        <is>
          <t>04/2026</t>
        </is>
      </c>
    </row>
    <row r="1631">
      <c r="A1631" t="n">
        <v>228460</v>
      </c>
      <c r="B1631" t="n">
        <v>122</v>
      </c>
      <c r="C1631" t="inlineStr">
        <is>
          <t>Arcos</t>
        </is>
      </c>
      <c r="D1631" t="inlineStr">
        <is>
          <t>CECILIA TSUYACO ARAKI SILVA LTDA</t>
        </is>
      </c>
      <c r="E1631" t="inlineStr">
        <is>
          <t>390809</t>
        </is>
      </c>
      <c r="F1631" s="550" t="n">
        <v>46136</v>
      </c>
      <c r="G1631" t="n">
        <v>19553</v>
      </c>
      <c r="H1631" t="inlineStr">
        <is>
          <t>REPOLHO BRANCO KG</t>
        </is>
      </c>
      <c r="I1631" t="inlineStr">
        <is>
          <t>ALIMENTOS</t>
        </is>
      </c>
      <c r="J1631" t="n">
        <v>2</v>
      </c>
      <c r="K1631" t="inlineStr">
        <is>
          <t>KG</t>
        </is>
      </c>
      <c r="L1631" t="n">
        <v>10</v>
      </c>
      <c r="M1631" t="n">
        <v>5</v>
      </c>
      <c r="N1631" t="inlineStr">
        <is>
          <t>ALIMENTOS</t>
        </is>
      </c>
      <c r="O1631" t="inlineStr">
        <is>
          <t>04/2026</t>
        </is>
      </c>
    </row>
    <row r="1632">
      <c r="A1632" t="n">
        <v>228460</v>
      </c>
      <c r="B1632" t="n">
        <v>122</v>
      </c>
      <c r="C1632" t="inlineStr">
        <is>
          <t>Arcos</t>
        </is>
      </c>
      <c r="D1632" t="inlineStr">
        <is>
          <t>CECILIA TSUYACO ARAKI SILVA LTDA</t>
        </is>
      </c>
      <c r="E1632" t="inlineStr">
        <is>
          <t>390809</t>
        </is>
      </c>
      <c r="F1632" s="550" t="n">
        <v>46136</v>
      </c>
      <c r="G1632" t="n">
        <v>19503</v>
      </c>
      <c r="H1632" t="inlineStr">
        <is>
          <t>ALFACE CRESPA KG</t>
        </is>
      </c>
      <c r="I1632" t="inlineStr">
        <is>
          <t>ALIMENTOS</t>
        </is>
      </c>
      <c r="J1632" t="n">
        <v>0.6</v>
      </c>
      <c r="K1632" t="inlineStr">
        <is>
          <t>KG</t>
        </is>
      </c>
      <c r="L1632" t="n">
        <v>6</v>
      </c>
      <c r="M1632" t="n">
        <v>10</v>
      </c>
      <c r="N1632" t="inlineStr">
        <is>
          <t>ALIMENTOS</t>
        </is>
      </c>
      <c r="O1632" t="inlineStr">
        <is>
          <t>04/2026</t>
        </is>
      </c>
    </row>
    <row r="1633">
      <c r="A1633" t="n">
        <v>228460</v>
      </c>
      <c r="B1633" t="n">
        <v>122</v>
      </c>
      <c r="C1633" t="inlineStr">
        <is>
          <t>Arcos</t>
        </is>
      </c>
      <c r="D1633" t="inlineStr">
        <is>
          <t>CECILIA TSUYACO ARAKI SILVA LTDA</t>
        </is>
      </c>
      <c r="E1633" t="inlineStr">
        <is>
          <t>390809</t>
        </is>
      </c>
      <c r="F1633" s="550" t="n">
        <v>46136</v>
      </c>
      <c r="G1633" t="n">
        <v>19505</v>
      </c>
      <c r="H1633" t="inlineStr">
        <is>
          <t>ALFACE AMERICANA KG</t>
        </is>
      </c>
      <c r="I1633" t="inlineStr">
        <is>
          <t>ALIMENTOS</t>
        </is>
      </c>
      <c r="J1633" t="n">
        <v>0.6</v>
      </c>
      <c r="K1633" t="inlineStr">
        <is>
          <t>KG</t>
        </is>
      </c>
      <c r="L1633" t="n">
        <v>5.4</v>
      </c>
      <c r="M1633" t="n">
        <v>9</v>
      </c>
      <c r="N1633" t="inlineStr">
        <is>
          <t>ALIMENTOS</t>
        </is>
      </c>
      <c r="O1633" t="inlineStr">
        <is>
          <t>04/2026</t>
        </is>
      </c>
    </row>
    <row r="1634">
      <c r="A1634" t="n">
        <v>228460</v>
      </c>
      <c r="B1634" t="n">
        <v>122</v>
      </c>
      <c r="C1634" t="inlineStr">
        <is>
          <t>Arcos</t>
        </is>
      </c>
      <c r="D1634" t="inlineStr">
        <is>
          <t>CECILIA TSUYACO ARAKI SILVA LTDA</t>
        </is>
      </c>
      <c r="E1634" t="inlineStr">
        <is>
          <t>390809</t>
        </is>
      </c>
      <c r="F1634" s="550" t="n">
        <v>46136</v>
      </c>
      <c r="G1634" t="n">
        <v>19488</v>
      </c>
      <c r="H1634" t="inlineStr">
        <is>
          <t>CEBOLINHA KG</t>
        </is>
      </c>
      <c r="I1634" t="inlineStr">
        <is>
          <t>ALIMENTOS</t>
        </is>
      </c>
      <c r="J1634" t="n">
        <v>1</v>
      </c>
      <c r="K1634" t="inlineStr">
        <is>
          <t>KG</t>
        </is>
      </c>
      <c r="L1634" t="n">
        <v>13</v>
      </c>
      <c r="M1634" t="n">
        <v>13</v>
      </c>
      <c r="N1634" t="inlineStr">
        <is>
          <t>ALIMENTOS</t>
        </is>
      </c>
      <c r="O1634" t="inlineStr">
        <is>
          <t>04/2026</t>
        </is>
      </c>
    </row>
    <row r="1635">
      <c r="A1635" t="n">
        <v>228460</v>
      </c>
      <c r="B1635" t="n">
        <v>122</v>
      </c>
      <c r="C1635" t="inlineStr">
        <is>
          <t>Arcos</t>
        </is>
      </c>
      <c r="D1635" t="inlineStr">
        <is>
          <t>CECILIA TSUYACO ARAKI SILVA LTDA</t>
        </is>
      </c>
      <c r="E1635" t="inlineStr">
        <is>
          <t>390809</t>
        </is>
      </c>
      <c r="F1635" s="550" t="n">
        <v>46136</v>
      </c>
      <c r="G1635" t="n">
        <v>24509</v>
      </c>
      <c r="H1635" t="inlineStr">
        <is>
          <t>CEBOLA BRANCA KG</t>
        </is>
      </c>
      <c r="I1635" t="inlineStr">
        <is>
          <t>ALIMENTOS</t>
        </is>
      </c>
      <c r="J1635" t="n">
        <v>10</v>
      </c>
      <c r="K1635" t="inlineStr">
        <is>
          <t>KG</t>
        </is>
      </c>
      <c r="L1635" t="n">
        <v>40</v>
      </c>
      <c r="M1635" t="n">
        <v>4</v>
      </c>
      <c r="N1635" t="inlineStr">
        <is>
          <t>ALIMENTOS</t>
        </is>
      </c>
      <c r="O1635" t="inlineStr">
        <is>
          <t>04/2026</t>
        </is>
      </c>
    </row>
    <row r="1636">
      <c r="A1636" t="n">
        <v>228460</v>
      </c>
      <c r="B1636" t="n">
        <v>122</v>
      </c>
      <c r="C1636" t="inlineStr">
        <is>
          <t>Arcos</t>
        </is>
      </c>
      <c r="D1636" t="inlineStr">
        <is>
          <t>CECILIA TSUYACO ARAKI SILVA LTDA</t>
        </is>
      </c>
      <c r="E1636" t="inlineStr">
        <is>
          <t>390809</t>
        </is>
      </c>
      <c r="F1636" s="550" t="n">
        <v>46136</v>
      </c>
      <c r="G1636" t="n">
        <v>19558</v>
      </c>
      <c r="H1636" t="inlineStr">
        <is>
          <t>QUIABO KG</t>
        </is>
      </c>
      <c r="I1636" t="inlineStr">
        <is>
          <t>ALIMENTOS</t>
        </is>
      </c>
      <c r="J1636" t="n">
        <v>1</v>
      </c>
      <c r="K1636" t="inlineStr">
        <is>
          <t>KG</t>
        </is>
      </c>
      <c r="L1636" t="n">
        <v>14</v>
      </c>
      <c r="M1636" t="n">
        <v>14</v>
      </c>
      <c r="N1636" t="inlineStr">
        <is>
          <t>ALIMENTOS</t>
        </is>
      </c>
      <c r="O1636" t="inlineStr">
        <is>
          <t>04/2026</t>
        </is>
      </c>
    </row>
    <row r="1637">
      <c r="A1637" t="n">
        <v>228460</v>
      </c>
      <c r="B1637" t="n">
        <v>122</v>
      </c>
      <c r="C1637" t="inlineStr">
        <is>
          <t>Arcos</t>
        </is>
      </c>
      <c r="D1637" t="inlineStr">
        <is>
          <t>CECILIA TSUYACO ARAKI SILVA LTDA</t>
        </is>
      </c>
      <c r="E1637" t="inlineStr">
        <is>
          <t>390809</t>
        </is>
      </c>
      <c r="F1637" s="550" t="n">
        <v>46136</v>
      </c>
      <c r="G1637" t="n">
        <v>23390</v>
      </c>
      <c r="H1637" t="inlineStr">
        <is>
          <t>BANANA DA TERRA KG</t>
        </is>
      </c>
      <c r="I1637" t="inlineStr">
        <is>
          <t>ALIMENTOS</t>
        </is>
      </c>
      <c r="J1637" t="n">
        <v>6</v>
      </c>
      <c r="K1637" t="inlineStr">
        <is>
          <t>KG</t>
        </is>
      </c>
      <c r="L1637" t="n">
        <v>51</v>
      </c>
      <c r="M1637" t="n">
        <v>8.5</v>
      </c>
      <c r="N1637" t="inlineStr">
        <is>
          <t>ALIMENTOS</t>
        </is>
      </c>
      <c r="O1637" t="inlineStr">
        <is>
          <t>04/2026</t>
        </is>
      </c>
    </row>
    <row r="1638">
      <c r="A1638" t="n">
        <v>228460</v>
      </c>
      <c r="B1638" t="n">
        <v>122</v>
      </c>
      <c r="C1638" t="inlineStr">
        <is>
          <t>Arcos</t>
        </is>
      </c>
      <c r="D1638" t="inlineStr">
        <is>
          <t>CECILIA TSUYACO ARAKI SILVA LTDA</t>
        </is>
      </c>
      <c r="E1638" t="inlineStr">
        <is>
          <t>390809</t>
        </is>
      </c>
      <c r="F1638" s="550" t="n">
        <v>46136</v>
      </c>
      <c r="G1638" t="n">
        <v>19759</v>
      </c>
      <c r="H1638" t="inlineStr">
        <is>
          <t>LARANJA BAHIA KG</t>
        </is>
      </c>
      <c r="I1638" t="inlineStr">
        <is>
          <t>ALIMENTOS</t>
        </is>
      </c>
      <c r="J1638" t="n">
        <v>5</v>
      </c>
      <c r="K1638" t="inlineStr">
        <is>
          <t>KG</t>
        </is>
      </c>
      <c r="L1638" t="n">
        <v>45</v>
      </c>
      <c r="M1638" t="n">
        <v>9</v>
      </c>
      <c r="N1638" t="inlineStr">
        <is>
          <t>ALIMENTOS</t>
        </is>
      </c>
      <c r="O1638" t="inlineStr">
        <is>
          <t>04/2026</t>
        </is>
      </c>
    </row>
    <row r="1639">
      <c r="A1639" t="n">
        <v>228460</v>
      </c>
      <c r="B1639" t="n">
        <v>122</v>
      </c>
      <c r="C1639" t="inlineStr">
        <is>
          <t>Arcos</t>
        </is>
      </c>
      <c r="D1639" t="inlineStr">
        <is>
          <t>CECILIA TSUYACO ARAKI SILVA LTDA</t>
        </is>
      </c>
      <c r="E1639" t="inlineStr">
        <is>
          <t>390809</t>
        </is>
      </c>
      <c r="F1639" s="550" t="n">
        <v>46136</v>
      </c>
      <c r="G1639" t="n">
        <v>19502</v>
      </c>
      <c r="H1639" t="inlineStr">
        <is>
          <t>ALFACE CRESPA ROXA KG</t>
        </is>
      </c>
      <c r="I1639" t="inlineStr">
        <is>
          <t>ALIMENTOS</t>
        </is>
      </c>
      <c r="J1639" t="n">
        <v>0.6</v>
      </c>
      <c r="K1639" t="inlineStr">
        <is>
          <t>KG</t>
        </is>
      </c>
      <c r="L1639" t="n">
        <v>10.2</v>
      </c>
      <c r="M1639" t="n">
        <v>17</v>
      </c>
      <c r="N1639" t="inlineStr">
        <is>
          <t>ALIMENTOS</t>
        </is>
      </c>
      <c r="O1639" t="inlineStr">
        <is>
          <t>04/2026</t>
        </is>
      </c>
    </row>
    <row r="1640">
      <c r="A1640" t="n">
        <v>228460</v>
      </c>
      <c r="B1640" t="n">
        <v>122</v>
      </c>
      <c r="C1640" t="inlineStr">
        <is>
          <t>Arcos</t>
        </is>
      </c>
      <c r="D1640" t="inlineStr">
        <is>
          <t>CECILIA TSUYACO ARAKI SILVA LTDA</t>
        </is>
      </c>
      <c r="E1640" t="inlineStr">
        <is>
          <t>390809</t>
        </is>
      </c>
      <c r="F1640" s="550" t="n">
        <v>46136</v>
      </c>
      <c r="G1640" t="n">
        <v>19632</v>
      </c>
      <c r="H1640" t="inlineStr">
        <is>
          <t>BETERRABA KG</t>
        </is>
      </c>
      <c r="I1640" t="inlineStr">
        <is>
          <t>ALIMENTOS</t>
        </is>
      </c>
      <c r="J1640" t="n">
        <v>4</v>
      </c>
      <c r="K1640" t="inlineStr">
        <is>
          <t>KG</t>
        </is>
      </c>
      <c r="L1640" t="n">
        <v>22</v>
      </c>
      <c r="M1640" t="n">
        <v>5.5</v>
      </c>
      <c r="N1640" t="inlineStr">
        <is>
          <t>ALIMENTOS</t>
        </is>
      </c>
      <c r="O1640" t="inlineStr">
        <is>
          <t>04/2026</t>
        </is>
      </c>
    </row>
    <row r="1641">
      <c r="A1641" t="n">
        <v>228460</v>
      </c>
      <c r="B1641" t="n">
        <v>122</v>
      </c>
      <c r="C1641" t="inlineStr">
        <is>
          <t>Arcos</t>
        </is>
      </c>
      <c r="D1641" t="inlineStr">
        <is>
          <t>CECILIA TSUYACO ARAKI SILVA LTDA</t>
        </is>
      </c>
      <c r="E1641" t="inlineStr">
        <is>
          <t>390809</t>
        </is>
      </c>
      <c r="F1641" s="550" t="n">
        <v>46136</v>
      </c>
      <c r="G1641" t="n">
        <v>19472</v>
      </c>
      <c r="H1641" t="inlineStr">
        <is>
          <t>RUCULA KG</t>
        </is>
      </c>
      <c r="I1641" t="inlineStr">
        <is>
          <t>ALIMENTOS</t>
        </is>
      </c>
      <c r="J1641" t="n">
        <v>0.7</v>
      </c>
      <c r="K1641" t="inlineStr">
        <is>
          <t>KG</t>
        </is>
      </c>
      <c r="L1641" t="n">
        <v>11.9</v>
      </c>
      <c r="M1641" t="n">
        <v>17</v>
      </c>
      <c r="N1641" t="inlineStr">
        <is>
          <t>ALIMENTOS</t>
        </is>
      </c>
      <c r="O1641" t="inlineStr">
        <is>
          <t>04/2026</t>
        </is>
      </c>
    </row>
    <row r="1642">
      <c r="A1642" t="n">
        <v>228459</v>
      </c>
      <c r="B1642" t="n">
        <v>122</v>
      </c>
      <c r="C1642" t="inlineStr">
        <is>
          <t>Arcos</t>
        </is>
      </c>
      <c r="D1642" t="inlineStr">
        <is>
          <t>FG7 COMERCIO E DISTRIBUICAO DE BEBIDAS LTDA</t>
        </is>
      </c>
      <c r="E1642" t="inlineStr">
        <is>
          <t>784082</t>
        </is>
      </c>
      <c r="F1642" s="550" t="n">
        <v>46136</v>
      </c>
      <c r="G1642" t="n">
        <v>17974</v>
      </c>
      <c r="H1642" t="inlineStr">
        <is>
          <t>AGUA DE COCO KERO COCO 1L</t>
        </is>
      </c>
      <c r="I1642" t="inlineStr">
        <is>
          <t>BEBIDAS</t>
        </is>
      </c>
      <c r="J1642" t="n">
        <v>12</v>
      </c>
      <c r="K1642" t="inlineStr">
        <is>
          <t>UN</t>
        </is>
      </c>
      <c r="L1642" t="n">
        <v>147.96</v>
      </c>
      <c r="M1642" t="n">
        <v>12.33</v>
      </c>
      <c r="N1642" t="inlineStr">
        <is>
          <t>BEBIDAS</t>
        </is>
      </c>
      <c r="O1642" t="inlineStr">
        <is>
          <t>04/2026</t>
        </is>
      </c>
    </row>
    <row r="1643">
      <c r="A1643" t="n">
        <v>228458</v>
      </c>
      <c r="B1643" t="n">
        <v>122</v>
      </c>
      <c r="C1643" t="inlineStr">
        <is>
          <t>Arcos</t>
        </is>
      </c>
      <c r="D1643" t="inlineStr">
        <is>
          <t>DO CHEF DISTRIBUIDORA DE ALIMENTOS LTDA</t>
        </is>
      </c>
      <c r="E1643" t="inlineStr">
        <is>
          <t>1234</t>
        </is>
      </c>
      <c r="F1643" s="550" t="n">
        <v>46136</v>
      </c>
      <c r="G1643" t="n">
        <v>26631</v>
      </c>
      <c r="H1643" t="inlineStr">
        <is>
          <t>MANJERICAO BASILICO KG</t>
        </is>
      </c>
      <c r="I1643" t="inlineStr">
        <is>
          <t>ALIMENTOS</t>
        </is>
      </c>
      <c r="J1643" t="n">
        <v>2.5</v>
      </c>
      <c r="K1643" t="inlineStr">
        <is>
          <t>KG</t>
        </is>
      </c>
      <c r="L1643" t="n">
        <v>173.35</v>
      </c>
      <c r="M1643" t="n">
        <v>69.34</v>
      </c>
      <c r="N1643" t="inlineStr">
        <is>
          <t>ALIMENTOS</t>
        </is>
      </c>
      <c r="O1643" t="inlineStr">
        <is>
          <t>04/2026</t>
        </is>
      </c>
    </row>
    <row r="1644">
      <c r="A1644" t="n">
        <v>228458</v>
      </c>
      <c r="B1644" t="n">
        <v>122</v>
      </c>
      <c r="C1644" t="inlineStr">
        <is>
          <t>Arcos</t>
        </is>
      </c>
      <c r="D1644" t="inlineStr">
        <is>
          <t>DO CHEF DISTRIBUIDORA DE ALIMENTOS LTDA</t>
        </is>
      </c>
      <c r="E1644" t="inlineStr">
        <is>
          <t>1234</t>
        </is>
      </c>
      <c r="F1644" s="550" t="n">
        <v>46136</v>
      </c>
      <c r="G1644" t="n">
        <v>23361</v>
      </c>
      <c r="H1644" t="inlineStr">
        <is>
          <t>LARANJA PERA KG</t>
        </is>
      </c>
      <c r="I1644" t="inlineStr">
        <is>
          <t>ALIMENTOS</t>
        </is>
      </c>
      <c r="J1644" t="n">
        <v>20</v>
      </c>
      <c r="K1644" t="inlineStr">
        <is>
          <t>KG</t>
        </is>
      </c>
      <c r="L1644" t="n">
        <v>59.8</v>
      </c>
      <c r="M1644" t="n">
        <v>2.99</v>
      </c>
      <c r="N1644" t="inlineStr">
        <is>
          <t>ALIMENTOS</t>
        </is>
      </c>
      <c r="O1644" t="inlineStr">
        <is>
          <t>04/2026</t>
        </is>
      </c>
    </row>
    <row r="1645">
      <c r="A1645" t="n">
        <v>228458</v>
      </c>
      <c r="B1645" t="n">
        <v>122</v>
      </c>
      <c r="C1645" t="inlineStr">
        <is>
          <t>Arcos</t>
        </is>
      </c>
      <c r="D1645" t="inlineStr">
        <is>
          <t>DO CHEF DISTRIBUIDORA DE ALIMENTOS LTDA</t>
        </is>
      </c>
      <c r="E1645" t="inlineStr">
        <is>
          <t>1234</t>
        </is>
      </c>
      <c r="F1645" s="550" t="n">
        <v>46136</v>
      </c>
      <c r="G1645" t="n">
        <v>19846</v>
      </c>
      <c r="H1645" t="inlineStr">
        <is>
          <t>BROTO DE MOYASHI GRANEL KG</t>
        </is>
      </c>
      <c r="I1645" t="inlineStr">
        <is>
          <t>ALIMENTOS</t>
        </is>
      </c>
      <c r="J1645" t="n">
        <v>0.5</v>
      </c>
      <c r="K1645" t="inlineStr">
        <is>
          <t>KG</t>
        </is>
      </c>
      <c r="L1645" t="n">
        <v>10.4</v>
      </c>
      <c r="M1645" t="n">
        <v>20.8</v>
      </c>
      <c r="N1645" t="inlineStr">
        <is>
          <t>ALIMENTOS</t>
        </is>
      </c>
      <c r="O1645" t="inlineStr">
        <is>
          <t>04/2026</t>
        </is>
      </c>
    </row>
    <row r="1646">
      <c r="A1646" t="n">
        <v>228458</v>
      </c>
      <c r="B1646" t="n">
        <v>122</v>
      </c>
      <c r="C1646" t="inlineStr">
        <is>
          <t>Arcos</t>
        </is>
      </c>
      <c r="D1646" t="inlineStr">
        <is>
          <t>DO CHEF DISTRIBUIDORA DE ALIMENTOS LTDA</t>
        </is>
      </c>
      <c r="E1646" t="inlineStr">
        <is>
          <t>1234</t>
        </is>
      </c>
      <c r="F1646" s="550" t="n">
        <v>46136</v>
      </c>
      <c r="G1646" t="n">
        <v>19634</v>
      </c>
      <c r="H1646" t="inlineStr">
        <is>
          <t>BERINJELA KG</t>
        </is>
      </c>
      <c r="I1646" t="inlineStr">
        <is>
          <t>ALIMENTOS</t>
        </is>
      </c>
      <c r="J1646" t="n">
        <v>3</v>
      </c>
      <c r="K1646" t="inlineStr">
        <is>
          <t>KG</t>
        </is>
      </c>
      <c r="L1646" t="n">
        <v>23.4</v>
      </c>
      <c r="M1646" t="n">
        <v>7.8</v>
      </c>
      <c r="N1646" t="inlineStr">
        <is>
          <t>ALIMENTOS</t>
        </is>
      </c>
      <c r="O1646" t="inlineStr">
        <is>
          <t>04/2026</t>
        </is>
      </c>
    </row>
    <row r="1647">
      <c r="A1647" t="n">
        <v>228456</v>
      </c>
      <c r="B1647" t="n">
        <v>122</v>
      </c>
      <c r="C1647" t="inlineStr">
        <is>
          <t>Arcos</t>
        </is>
      </c>
      <c r="D1647" t="inlineStr">
        <is>
          <t>MARCOS SILVA DO NASCIMENTO</t>
        </is>
      </c>
      <c r="E1647" t="inlineStr">
        <is>
          <t>965</t>
        </is>
      </c>
      <c r="F1647" s="550" t="n">
        <v>46139</v>
      </c>
      <c r="G1647" t="n">
        <v>18696</v>
      </c>
      <c r="H1647" t="inlineStr">
        <is>
          <t>BISTECA SUINA KG</t>
        </is>
      </c>
      <c r="I1647" t="inlineStr">
        <is>
          <t>ALIMENTOS</t>
        </is>
      </c>
      <c r="J1647" t="n">
        <v>15</v>
      </c>
      <c r="K1647" t="inlineStr">
        <is>
          <t>KG</t>
        </is>
      </c>
      <c r="L1647" t="n">
        <v>269.85</v>
      </c>
      <c r="M1647" t="n">
        <v>17.99</v>
      </c>
      <c r="N1647" t="inlineStr">
        <is>
          <t>ALIMENTOS</t>
        </is>
      </c>
      <c r="O1647" t="inlineStr">
        <is>
          <t>04/2026</t>
        </is>
      </c>
    </row>
    <row r="1648">
      <c r="A1648" t="n">
        <v>228456</v>
      </c>
      <c r="B1648" t="n">
        <v>122</v>
      </c>
      <c r="C1648" t="inlineStr">
        <is>
          <t>Arcos</t>
        </is>
      </c>
      <c r="D1648" t="inlineStr">
        <is>
          <t>MARCOS SILVA DO NASCIMENTO</t>
        </is>
      </c>
      <c r="E1648" t="inlineStr">
        <is>
          <t>965</t>
        </is>
      </c>
      <c r="F1648" s="550" t="n">
        <v>46139</v>
      </c>
      <c r="G1648" t="n">
        <v>18667</v>
      </c>
      <c r="H1648" t="inlineStr">
        <is>
          <t>PERNIL SUINO SEM OSSO EM CUBOS KG</t>
        </is>
      </c>
      <c r="I1648" t="inlineStr">
        <is>
          <t>ALIMENTOS</t>
        </is>
      </c>
      <c r="J1648" t="n">
        <v>20</v>
      </c>
      <c r="K1648" t="inlineStr">
        <is>
          <t>KG</t>
        </is>
      </c>
      <c r="L1648" t="n">
        <v>399.8</v>
      </c>
      <c r="M1648" t="n">
        <v>19.99</v>
      </c>
      <c r="N1648" t="inlineStr">
        <is>
          <t>ALIMENTOS</t>
        </is>
      </c>
      <c r="O1648" t="inlineStr">
        <is>
          <t>04/2026</t>
        </is>
      </c>
    </row>
    <row r="1649">
      <c r="A1649" t="n">
        <v>228455</v>
      </c>
      <c r="B1649" t="n">
        <v>122</v>
      </c>
      <c r="C1649" t="inlineStr">
        <is>
          <t>Arcos</t>
        </is>
      </c>
      <c r="D1649" t="inlineStr">
        <is>
          <t>PROAUTO INDUSTRIA QUIMICA EIRELI</t>
        </is>
      </c>
      <c r="E1649" t="inlineStr">
        <is>
          <t>155589</t>
        </is>
      </c>
      <c r="F1649" s="550" t="n">
        <v>46139</v>
      </c>
      <c r="G1649" t="n">
        <v>26395</v>
      </c>
      <c r="H1649" t="inlineStr">
        <is>
          <t>PROAUTO DETERGENTE CLORADO PRO HA 3000CL 5L</t>
        </is>
      </c>
      <c r="I1649" t="inlineStr">
        <is>
          <t>DESCARTAVEIS/HIGIENE E LIMPEZA</t>
        </is>
      </c>
      <c r="J1649" t="n">
        <v>4</v>
      </c>
      <c r="K1649" t="inlineStr">
        <is>
          <t>GALAO</t>
        </is>
      </c>
      <c r="L1649" t="n">
        <v>514.84</v>
      </c>
      <c r="M1649" t="n">
        <v>128.71</v>
      </c>
      <c r="N1649" t="inlineStr">
        <is>
          <t>HIGIENE E LIMPEZA</t>
        </is>
      </c>
      <c r="O1649" t="inlineStr">
        <is>
          <t>04/2026</t>
        </is>
      </c>
    </row>
    <row r="1650">
      <c r="A1650" t="n">
        <v>228455</v>
      </c>
      <c r="B1650" t="n">
        <v>122</v>
      </c>
      <c r="C1650" t="inlineStr">
        <is>
          <t>Arcos</t>
        </is>
      </c>
      <c r="D1650" t="inlineStr">
        <is>
          <t>PROAUTO INDUSTRIA QUIMICA EIRELI</t>
        </is>
      </c>
      <c r="E1650" t="inlineStr">
        <is>
          <t>155589</t>
        </is>
      </c>
      <c r="F1650" s="550" t="n">
        <v>46139</v>
      </c>
      <c r="G1650" t="n">
        <v>24507</v>
      </c>
      <c r="H1650" t="inlineStr">
        <is>
          <t>PROAUTO ALCOOL LIQUIDO 70% KIMI LIQUID 1L UN</t>
        </is>
      </c>
      <c r="I1650" t="inlineStr">
        <is>
          <t>DESCARTAVEIS/HIGIENE E LIMPEZA</t>
        </is>
      </c>
      <c r="J1650" t="n">
        <v>6</v>
      </c>
      <c r="K1650" t="inlineStr">
        <is>
          <t>GALAO</t>
        </is>
      </c>
      <c r="L1650" t="n">
        <v>510.96</v>
      </c>
      <c r="M1650" t="n">
        <v>85.16</v>
      </c>
      <c r="N1650" t="inlineStr">
        <is>
          <t>HIGIENE E LIMPEZA</t>
        </is>
      </c>
      <c r="O1650" t="inlineStr">
        <is>
          <t>04/2026</t>
        </is>
      </c>
    </row>
    <row r="1651">
      <c r="A1651" t="n">
        <v>228455</v>
      </c>
      <c r="B1651" t="n">
        <v>122</v>
      </c>
      <c r="C1651" t="inlineStr">
        <is>
          <t>Arcos</t>
        </is>
      </c>
      <c r="D1651" t="inlineStr">
        <is>
          <t>PROAUTO INDUSTRIA QUIMICA EIRELI</t>
        </is>
      </c>
      <c r="E1651" t="inlineStr">
        <is>
          <t>155589</t>
        </is>
      </c>
      <c r="F1651" s="550" t="n">
        <v>46139</v>
      </c>
      <c r="G1651" t="n">
        <v>24514</v>
      </c>
      <c r="H1651" t="inlineStr">
        <is>
          <t>PROAUTO DETERGENTE NEUTRO NEUTER SUPER 5 L</t>
        </is>
      </c>
      <c r="I1651" t="inlineStr">
        <is>
          <t>DESCARTAVEIS/HIGIENE E LIMPEZA</t>
        </is>
      </c>
      <c r="J1651" t="n">
        <v>6</v>
      </c>
      <c r="K1651" t="inlineStr">
        <is>
          <t>GALAO</t>
        </is>
      </c>
      <c r="L1651" t="n">
        <v>741.24</v>
      </c>
      <c r="M1651" t="n">
        <v>123.54</v>
      </c>
      <c r="N1651" t="inlineStr">
        <is>
          <t>HIGIENE E LIMPEZA</t>
        </is>
      </c>
      <c r="O1651" t="inlineStr">
        <is>
          <t>04/2026</t>
        </is>
      </c>
    </row>
    <row r="1652">
      <c r="A1652" t="n">
        <v>228453</v>
      </c>
      <c r="B1652" t="n">
        <v>122</v>
      </c>
      <c r="C1652" t="inlineStr">
        <is>
          <t>Arcos</t>
        </is>
      </c>
      <c r="D1652" t="inlineStr">
        <is>
          <t>WPP COMERCIO DE CARNES LTDA</t>
        </is>
      </c>
      <c r="E1652" t="inlineStr">
        <is>
          <t>78875</t>
        </is>
      </c>
      <c r="F1652" s="550" t="n">
        <v>46140</v>
      </c>
      <c r="G1652" t="n">
        <v>24217</v>
      </c>
      <c r="H1652" t="inlineStr">
        <is>
          <t>CUPIM KG</t>
        </is>
      </c>
      <c r="I1652" t="inlineStr">
        <is>
          <t>ALIMENTOS</t>
        </is>
      </c>
      <c r="J1652" t="n">
        <v>21.5</v>
      </c>
      <c r="K1652" t="inlineStr">
        <is>
          <t>KG</t>
        </is>
      </c>
      <c r="L1652" t="n">
        <v>707.35</v>
      </c>
      <c r="M1652" t="n">
        <v>32.9</v>
      </c>
      <c r="N1652" t="inlineStr">
        <is>
          <t>ALIMENTOS</t>
        </is>
      </c>
      <c r="O1652" t="inlineStr">
        <is>
          <t>04/2026</t>
        </is>
      </c>
    </row>
    <row r="1653">
      <c r="A1653" t="n">
        <v>228453</v>
      </c>
      <c r="B1653" t="n">
        <v>122</v>
      </c>
      <c r="C1653" t="inlineStr">
        <is>
          <t>Arcos</t>
        </is>
      </c>
      <c r="D1653" t="inlineStr">
        <is>
          <t>WPP COMERCIO DE CARNES LTDA</t>
        </is>
      </c>
      <c r="E1653" t="inlineStr">
        <is>
          <t>78875</t>
        </is>
      </c>
      <c r="F1653" s="550" t="n">
        <v>46140</v>
      </c>
      <c r="G1653" t="n">
        <v>19017</v>
      </c>
      <c r="H1653" t="inlineStr">
        <is>
          <t>FILE DE FRANGO KG</t>
        </is>
      </c>
      <c r="I1653" t="inlineStr">
        <is>
          <t>ALIMENTOS</t>
        </is>
      </c>
      <c r="J1653" t="n">
        <v>20</v>
      </c>
      <c r="K1653" t="inlineStr">
        <is>
          <t>KG</t>
        </is>
      </c>
      <c r="L1653" t="n">
        <v>318</v>
      </c>
      <c r="M1653" t="n">
        <v>15.9</v>
      </c>
      <c r="N1653" t="inlineStr">
        <is>
          <t>ALIMENTOS</t>
        </is>
      </c>
      <c r="O1653" t="inlineStr">
        <is>
          <t>04/2026</t>
        </is>
      </c>
    </row>
    <row r="1654">
      <c r="A1654" t="n">
        <v>228453</v>
      </c>
      <c r="B1654" t="n">
        <v>122</v>
      </c>
      <c r="C1654" t="inlineStr">
        <is>
          <t>Arcos</t>
        </is>
      </c>
      <c r="D1654" t="inlineStr">
        <is>
          <t>WPP COMERCIO DE CARNES LTDA</t>
        </is>
      </c>
      <c r="E1654" t="inlineStr">
        <is>
          <t>78875</t>
        </is>
      </c>
      <c r="F1654" s="550" t="n">
        <v>46140</v>
      </c>
      <c r="G1654" t="n">
        <v>25128</v>
      </c>
      <c r="H1654" t="inlineStr">
        <is>
          <t>COXAO MOLE EM CUBOS KG</t>
        </is>
      </c>
      <c r="I1654" t="inlineStr">
        <is>
          <t>ALIMENTOS</t>
        </is>
      </c>
      <c r="J1654" t="n">
        <v>15.7</v>
      </c>
      <c r="K1654" t="inlineStr">
        <is>
          <t>KG</t>
        </is>
      </c>
      <c r="L1654" t="n">
        <v>626.4299999999999</v>
      </c>
      <c r="M1654" t="n">
        <v>39.9</v>
      </c>
      <c r="N1654" t="inlineStr">
        <is>
          <t>ALIMENTOS</t>
        </is>
      </c>
      <c r="O1654" t="inlineStr">
        <is>
          <t>04/2026</t>
        </is>
      </c>
    </row>
    <row r="1655">
      <c r="A1655" t="n">
        <v>228453</v>
      </c>
      <c r="B1655" t="n">
        <v>122</v>
      </c>
      <c r="C1655" t="inlineStr">
        <is>
          <t>Arcos</t>
        </is>
      </c>
      <c r="D1655" t="inlineStr">
        <is>
          <t>WPP COMERCIO DE CARNES LTDA</t>
        </is>
      </c>
      <c r="E1655" t="inlineStr">
        <is>
          <t>78875</t>
        </is>
      </c>
      <c r="F1655" s="550" t="n">
        <v>46140</v>
      </c>
      <c r="G1655" t="n">
        <v>19034</v>
      </c>
      <c r="H1655" t="inlineStr">
        <is>
          <t>COXA E SOBRECOXA COM OSSO E COM PELE KG</t>
        </is>
      </c>
      <c r="I1655" t="inlineStr">
        <is>
          <t>ALIMENTOS</t>
        </is>
      </c>
      <c r="J1655" t="n">
        <v>20</v>
      </c>
      <c r="K1655" t="inlineStr">
        <is>
          <t>KG</t>
        </is>
      </c>
      <c r="L1655" t="n">
        <v>179.8</v>
      </c>
      <c r="M1655" t="n">
        <v>8.99</v>
      </c>
      <c r="N1655" t="inlineStr">
        <is>
          <t>ALIMENTOS</t>
        </is>
      </c>
      <c r="O1655" t="inlineStr">
        <is>
          <t>04/2026</t>
        </is>
      </c>
    </row>
    <row r="1656">
      <c r="A1656" t="n">
        <v>228452</v>
      </c>
      <c r="B1656" t="n">
        <v>122</v>
      </c>
      <c r="C1656" t="inlineStr">
        <is>
          <t>Arcos</t>
        </is>
      </c>
      <c r="D1656" t="inlineStr">
        <is>
          <t>QUEIJARIA ATALAIA LTDA</t>
        </is>
      </c>
      <c r="E1656" t="inlineStr">
        <is>
          <t>25466</t>
        </is>
      </c>
      <c r="F1656" s="550" t="n">
        <v>46139</v>
      </c>
      <c r="G1656" t="n">
        <v>26594</v>
      </c>
      <c r="H1656" t="inlineStr">
        <is>
          <t>QUEIJO MOGIANA KG</t>
        </is>
      </c>
      <c r="I1656" t="inlineStr">
        <is>
          <t>ALIMENTOS</t>
        </is>
      </c>
      <c r="J1656" t="n">
        <v>10.25</v>
      </c>
      <c r="K1656" t="inlineStr">
        <is>
          <t>KG</t>
        </is>
      </c>
      <c r="L1656" t="n">
        <v>890.73</v>
      </c>
      <c r="M1656" t="n">
        <v>86.900488</v>
      </c>
      <c r="N1656" t="inlineStr">
        <is>
          <t>ALIMENTOS</t>
        </is>
      </c>
      <c r="O1656" t="inlineStr">
        <is>
          <t>04/2026</t>
        </is>
      </c>
    </row>
    <row r="1657">
      <c r="A1657" t="n">
        <v>228451</v>
      </c>
      <c r="B1657" t="n">
        <v>122</v>
      </c>
      <c r="C1657" t="inlineStr">
        <is>
          <t>Arcos</t>
        </is>
      </c>
      <c r="D1657" t="inlineStr">
        <is>
          <t>DTK COMERCIO DE ALIMENTOS LTDA</t>
        </is>
      </c>
      <c r="E1657" t="inlineStr">
        <is>
          <t>76636</t>
        </is>
      </c>
      <c r="F1657" s="550" t="n">
        <v>46140</v>
      </c>
      <c r="G1657" t="n">
        <v>20809</v>
      </c>
      <c r="H1657" t="inlineStr">
        <is>
          <t>CAFE PILAO ALMOFADA 500G</t>
        </is>
      </c>
      <c r="I1657" t="inlineStr">
        <is>
          <t>ALIMENTOS</t>
        </is>
      </c>
      <c r="J1657" t="n">
        <v>12</v>
      </c>
      <c r="K1657" t="inlineStr">
        <is>
          <t>UN</t>
        </is>
      </c>
      <c r="L1657" t="n">
        <v>358.8</v>
      </c>
      <c r="M1657" t="n">
        <v>29.9</v>
      </c>
      <c r="N1657" t="inlineStr">
        <is>
          <t>ALIMENTOS</t>
        </is>
      </c>
      <c r="O1657" t="inlineStr">
        <is>
          <t>04/2026</t>
        </is>
      </c>
    </row>
    <row r="1658">
      <c r="A1658" t="n">
        <v>228451</v>
      </c>
      <c r="B1658" t="n">
        <v>122</v>
      </c>
      <c r="C1658" t="inlineStr">
        <is>
          <t>Arcos</t>
        </is>
      </c>
      <c r="D1658" t="inlineStr">
        <is>
          <t>DTK COMERCIO DE ALIMENTOS LTDA</t>
        </is>
      </c>
      <c r="E1658" t="inlineStr">
        <is>
          <t>76636</t>
        </is>
      </c>
      <c r="F1658" s="550" t="n">
        <v>46140</v>
      </c>
      <c r="G1658" t="n">
        <v>20653</v>
      </c>
      <c r="H1658" t="inlineStr">
        <is>
          <t>LEITE DE COCO SOCOCO C/1L UN</t>
        </is>
      </c>
      <c r="I1658" t="inlineStr">
        <is>
          <t>ALIMENTOS</t>
        </is>
      </c>
      <c r="J1658" t="n">
        <v>12</v>
      </c>
      <c r="K1658" t="inlineStr">
        <is>
          <t>UN</t>
        </is>
      </c>
      <c r="L1658" t="n">
        <v>311.52</v>
      </c>
      <c r="M1658" t="n">
        <v>25.96</v>
      </c>
      <c r="N1658" t="inlineStr">
        <is>
          <t>ALIMENTOS</t>
        </is>
      </c>
      <c r="O1658" t="inlineStr">
        <is>
          <t>04/2026</t>
        </is>
      </c>
    </row>
    <row r="1659">
      <c r="A1659" t="n">
        <v>228451</v>
      </c>
      <c r="B1659" t="n">
        <v>122</v>
      </c>
      <c r="C1659" t="inlineStr">
        <is>
          <t>Arcos</t>
        </is>
      </c>
      <c r="D1659" t="inlineStr">
        <is>
          <t>DTK COMERCIO DE ALIMENTOS LTDA</t>
        </is>
      </c>
      <c r="E1659" t="inlineStr">
        <is>
          <t>76636</t>
        </is>
      </c>
      <c r="F1659" s="550" t="n">
        <v>46140</v>
      </c>
      <c r="G1659" t="n">
        <v>19421</v>
      </c>
      <c r="H1659" t="inlineStr">
        <is>
          <t>LEITE INTEGRAL ITALAC C/12</t>
        </is>
      </c>
      <c r="I1659" t="inlineStr">
        <is>
          <t>ALIMENTOS</t>
        </is>
      </c>
      <c r="J1659" t="n">
        <v>5</v>
      </c>
      <c r="K1659" t="inlineStr">
        <is>
          <t>CX</t>
        </is>
      </c>
      <c r="L1659" t="n">
        <v>409.2</v>
      </c>
      <c r="M1659" t="n">
        <v>81.84</v>
      </c>
      <c r="N1659" t="inlineStr">
        <is>
          <t>ALIMENTOS</t>
        </is>
      </c>
      <c r="O1659" t="inlineStr">
        <is>
          <t>04/2026</t>
        </is>
      </c>
    </row>
    <row r="1660">
      <c r="A1660" t="n">
        <v>228451</v>
      </c>
      <c r="B1660" t="n">
        <v>122</v>
      </c>
      <c r="C1660" t="inlineStr">
        <is>
          <t>Arcos</t>
        </is>
      </c>
      <c r="D1660" t="inlineStr">
        <is>
          <t>DTK COMERCIO DE ALIMENTOS LTDA</t>
        </is>
      </c>
      <c r="E1660" t="inlineStr">
        <is>
          <t>76636</t>
        </is>
      </c>
      <c r="F1660" s="550" t="n">
        <v>46140</v>
      </c>
      <c r="G1660" t="n">
        <v>21093</v>
      </c>
      <c r="H1660" t="inlineStr">
        <is>
          <t>ACUCAR REFINADO UNIAO 1KG UN</t>
        </is>
      </c>
      <c r="I1660" t="inlineStr">
        <is>
          <t>ALIMENTOS</t>
        </is>
      </c>
      <c r="J1660" t="n">
        <v>70</v>
      </c>
      <c r="K1660" t="inlineStr">
        <is>
          <t>UN</t>
        </is>
      </c>
      <c r="L1660" t="n">
        <v>307.3</v>
      </c>
      <c r="M1660" t="n">
        <v>4.39</v>
      </c>
      <c r="N1660" t="inlineStr">
        <is>
          <t>ALIMENTOS</t>
        </is>
      </c>
      <c r="O1660" t="inlineStr">
        <is>
          <t>04/2026</t>
        </is>
      </c>
    </row>
    <row r="1661">
      <c r="A1661" t="n">
        <v>228451</v>
      </c>
      <c r="B1661" t="n">
        <v>122</v>
      </c>
      <c r="C1661" t="inlineStr">
        <is>
          <t>Arcos</t>
        </is>
      </c>
      <c r="D1661" t="inlineStr">
        <is>
          <t>DTK COMERCIO DE ALIMENTOS LTDA</t>
        </is>
      </c>
      <c r="E1661" t="inlineStr">
        <is>
          <t>76636</t>
        </is>
      </c>
      <c r="F1661" s="550" t="n">
        <v>46140</v>
      </c>
      <c r="G1661" t="n">
        <v>20022</v>
      </c>
      <c r="H1661" t="inlineStr">
        <is>
          <t>FERMENTO QUIMICO ROYAL 250G</t>
        </is>
      </c>
      <c r="I1661" t="inlineStr">
        <is>
          <t>ALIMENTOS</t>
        </is>
      </c>
      <c r="J1661" t="n">
        <v>4</v>
      </c>
      <c r="K1661" t="inlineStr">
        <is>
          <t>UN</t>
        </is>
      </c>
      <c r="L1661" t="n">
        <v>42</v>
      </c>
      <c r="M1661" t="n">
        <v>10.5</v>
      </c>
      <c r="N1661" t="inlineStr">
        <is>
          <t>ALIMENTOS</t>
        </is>
      </c>
      <c r="O1661" t="inlineStr">
        <is>
          <t>04/2026</t>
        </is>
      </c>
    </row>
    <row r="1662">
      <c r="A1662" t="n">
        <v>228451</v>
      </c>
      <c r="B1662" t="n">
        <v>122</v>
      </c>
      <c r="C1662" t="inlineStr">
        <is>
          <t>Arcos</t>
        </is>
      </c>
      <c r="D1662" t="inlineStr">
        <is>
          <t>DTK COMERCIO DE ALIMENTOS LTDA</t>
        </is>
      </c>
      <c r="E1662" t="inlineStr">
        <is>
          <t>76636</t>
        </is>
      </c>
      <c r="F1662" s="550" t="n">
        <v>46140</v>
      </c>
      <c r="G1662" t="n">
        <v>20349</v>
      </c>
      <c r="H1662" t="inlineStr">
        <is>
          <t>POLENTA PRE COZIDA DIVELLA 500G</t>
        </is>
      </c>
      <c r="I1662" t="inlineStr">
        <is>
          <t>ALIMENTOS</t>
        </is>
      </c>
      <c r="J1662" t="n">
        <v>16</v>
      </c>
      <c r="K1662" t="inlineStr">
        <is>
          <t>PC</t>
        </is>
      </c>
      <c r="L1662" t="n">
        <v>210.56</v>
      </c>
      <c r="M1662" t="n">
        <v>13.16</v>
      </c>
      <c r="N1662" t="inlineStr">
        <is>
          <t>ALIMENTOS</t>
        </is>
      </c>
      <c r="O1662" t="inlineStr">
        <is>
          <t>04/2026</t>
        </is>
      </c>
    </row>
    <row r="1663">
      <c r="A1663" t="n">
        <v>228450</v>
      </c>
      <c r="B1663" t="n">
        <v>122</v>
      </c>
      <c r="C1663" t="inlineStr">
        <is>
          <t>Arcos</t>
        </is>
      </c>
      <c r="D1663" t="inlineStr">
        <is>
          <t>MONTE ALTO ALIMENTOS LTDA</t>
        </is>
      </c>
      <c r="E1663" t="inlineStr">
        <is>
          <t>179637</t>
        </is>
      </c>
      <c r="F1663" s="550" t="n">
        <v>46139</v>
      </c>
      <c r="G1663" t="n">
        <v>26582</v>
      </c>
      <c r="H1663" t="inlineStr">
        <is>
          <t>BIFE ANCHO FREDDI PORCIONADO EM 200G KG</t>
        </is>
      </c>
      <c r="I1663" t="inlineStr">
        <is>
          <t>ALIMENTOS</t>
        </is>
      </c>
      <c r="J1663" t="n">
        <v>29.67</v>
      </c>
      <c r="K1663" t="inlineStr">
        <is>
          <t>KG</t>
        </is>
      </c>
      <c r="L1663" t="n">
        <v>3975.78</v>
      </c>
      <c r="M1663" t="n">
        <v>134</v>
      </c>
      <c r="N1663" t="inlineStr">
        <is>
          <t>ALIMENTOS</t>
        </is>
      </c>
      <c r="O1663" t="inlineStr">
        <is>
          <t>04/2026</t>
        </is>
      </c>
    </row>
    <row r="1664">
      <c r="A1664" t="n">
        <v>228450</v>
      </c>
      <c r="B1664" t="n">
        <v>122</v>
      </c>
      <c r="C1664" t="inlineStr">
        <is>
          <t>Arcos</t>
        </is>
      </c>
      <c r="D1664" t="inlineStr">
        <is>
          <t>MONTE ALTO ALIMENTOS LTDA</t>
        </is>
      </c>
      <c r="E1664" t="inlineStr">
        <is>
          <t>179637</t>
        </is>
      </c>
      <c r="F1664" s="550" t="n">
        <v>46139</v>
      </c>
      <c r="G1664" t="n">
        <v>28479</v>
      </c>
      <c r="H1664" t="inlineStr">
        <is>
          <t>COXAO MOLE ANGUS PICADINHO FREDDI KG</t>
        </is>
      </c>
      <c r="I1664" t="inlineStr">
        <is>
          <t>ALIMENTOS</t>
        </is>
      </c>
      <c r="J1664" t="n">
        <v>31.12</v>
      </c>
      <c r="K1664" t="inlineStr">
        <is>
          <t>KG</t>
        </is>
      </c>
      <c r="L1664" t="n">
        <v>2520.72</v>
      </c>
      <c r="M1664" t="n">
        <v>81</v>
      </c>
      <c r="N1664" t="inlineStr">
        <is>
          <t>ALIMENTOS</t>
        </is>
      </c>
      <c r="O1664" t="inlineStr">
        <is>
          <t>04/2026</t>
        </is>
      </c>
    </row>
    <row r="1665">
      <c r="A1665" t="n">
        <v>228450</v>
      </c>
      <c r="B1665" t="n">
        <v>122</v>
      </c>
      <c r="C1665" t="inlineStr">
        <is>
          <t>Arcos</t>
        </is>
      </c>
      <c r="D1665" t="inlineStr">
        <is>
          <t>MONTE ALTO ALIMENTOS LTDA</t>
        </is>
      </c>
      <c r="E1665" t="inlineStr">
        <is>
          <t>179637</t>
        </is>
      </c>
      <c r="F1665" s="550" t="n">
        <v>46139</v>
      </c>
      <c r="G1665" t="n">
        <v>26580</v>
      </c>
      <c r="H1665" t="inlineStr">
        <is>
          <t>PERNIL CORDEIRO FREDDI KG</t>
        </is>
      </c>
      <c r="I1665" t="inlineStr">
        <is>
          <t>ALIMENTOS</t>
        </is>
      </c>
      <c r="J1665" t="n">
        <v>10.08</v>
      </c>
      <c r="K1665" t="inlineStr">
        <is>
          <t>KG</t>
        </is>
      </c>
      <c r="L1665" t="n">
        <v>1128.96</v>
      </c>
      <c r="M1665" t="n">
        <v>112</v>
      </c>
      <c r="N1665" t="inlineStr">
        <is>
          <t>ALIMENTOS</t>
        </is>
      </c>
      <c r="O1665" t="inlineStr">
        <is>
          <t>04/2026</t>
        </is>
      </c>
    </row>
    <row r="1666">
      <c r="A1666" t="n">
        <v>228449</v>
      </c>
      <c r="B1666" t="n">
        <v>122</v>
      </c>
      <c r="C1666" t="inlineStr">
        <is>
          <t>Arcos</t>
        </is>
      </c>
      <c r="D1666" t="inlineStr">
        <is>
          <t>DISTRIBUIDORA ARENA VIP COMERCIO DE BEBIDAS LTDA</t>
        </is>
      </c>
      <c r="E1666" t="inlineStr">
        <is>
          <t>5625</t>
        </is>
      </c>
      <c r="F1666" s="550" t="n">
        <v>46139</v>
      </c>
      <c r="G1666" t="n">
        <v>17974</v>
      </c>
      <c r="H1666" t="inlineStr">
        <is>
          <t>AGUA DE COCO KERO COCO 1L</t>
        </is>
      </c>
      <c r="I1666" t="inlineStr">
        <is>
          <t>BEBIDAS</t>
        </is>
      </c>
      <c r="J1666" t="n">
        <v>24</v>
      </c>
      <c r="K1666" t="inlineStr">
        <is>
          <t>UN</t>
        </is>
      </c>
      <c r="L1666" t="n">
        <v>252</v>
      </c>
      <c r="M1666" t="n">
        <v>10.5</v>
      </c>
      <c r="N1666" t="inlineStr">
        <is>
          <t>BEBIDAS</t>
        </is>
      </c>
      <c r="O1666" t="inlineStr">
        <is>
          <t>04/2026</t>
        </is>
      </c>
    </row>
    <row r="1667">
      <c r="A1667" t="n">
        <v>228448</v>
      </c>
      <c r="B1667" t="n">
        <v>122</v>
      </c>
      <c r="C1667" t="inlineStr">
        <is>
          <t>Arcos</t>
        </is>
      </c>
      <c r="D1667" t="inlineStr">
        <is>
          <t>DO CHEF DISTRIBUIDORA DE ALIMENTOS LTDA</t>
        </is>
      </c>
      <c r="E1667" t="inlineStr">
        <is>
          <t>1304</t>
        </is>
      </c>
      <c r="F1667" s="550" t="n">
        <v>46140</v>
      </c>
      <c r="G1667" t="n">
        <v>26425</v>
      </c>
      <c r="H1667" t="inlineStr">
        <is>
          <t>POLPA DE CAJA KG</t>
        </is>
      </c>
      <c r="I1667" t="inlineStr">
        <is>
          <t>ALIMENTOS</t>
        </is>
      </c>
      <c r="J1667" t="n">
        <v>4</v>
      </c>
      <c r="K1667" t="inlineStr">
        <is>
          <t>KG</t>
        </is>
      </c>
      <c r="L1667" t="n">
        <v>120</v>
      </c>
      <c r="M1667" t="n">
        <v>30</v>
      </c>
      <c r="N1667" t="inlineStr">
        <is>
          <t>ALIMENTOS</t>
        </is>
      </c>
      <c r="O1667" t="inlineStr">
        <is>
          <t>04/2026</t>
        </is>
      </c>
    </row>
    <row r="1668">
      <c r="A1668" t="n">
        <v>228448</v>
      </c>
      <c r="B1668" t="n">
        <v>122</v>
      </c>
      <c r="C1668" t="inlineStr">
        <is>
          <t>Arcos</t>
        </is>
      </c>
      <c r="D1668" t="inlineStr">
        <is>
          <t>DO CHEF DISTRIBUIDORA DE ALIMENTOS LTDA</t>
        </is>
      </c>
      <c r="E1668" t="inlineStr">
        <is>
          <t>1304</t>
        </is>
      </c>
      <c r="F1668" s="550" t="n">
        <v>46140</v>
      </c>
      <c r="G1668" t="n">
        <v>23389</v>
      </c>
      <c r="H1668" t="inlineStr">
        <is>
          <t>BANANA NANICA KG</t>
        </is>
      </c>
      <c r="I1668" t="inlineStr">
        <is>
          <t>ALIMENTOS</t>
        </is>
      </c>
      <c r="J1668" t="n">
        <v>4</v>
      </c>
      <c r="K1668" t="inlineStr">
        <is>
          <t>KG</t>
        </is>
      </c>
      <c r="L1668" t="n">
        <v>18.2</v>
      </c>
      <c r="M1668" t="n">
        <v>4.55</v>
      </c>
      <c r="N1668" t="inlineStr">
        <is>
          <t>ALIMENTOS</t>
        </is>
      </c>
      <c r="O1668" t="inlineStr">
        <is>
          <t>04/2026</t>
        </is>
      </c>
    </row>
    <row r="1669">
      <c r="A1669" t="n">
        <v>228448</v>
      </c>
      <c r="B1669" t="n">
        <v>122</v>
      </c>
      <c r="C1669" t="inlineStr">
        <is>
          <t>Arcos</t>
        </is>
      </c>
      <c r="D1669" t="inlineStr">
        <is>
          <t>DO CHEF DISTRIBUIDORA DE ALIMENTOS LTDA</t>
        </is>
      </c>
      <c r="E1669" t="inlineStr">
        <is>
          <t>1304</t>
        </is>
      </c>
      <c r="F1669" s="550" t="n">
        <v>46140</v>
      </c>
      <c r="G1669" t="n">
        <v>19654</v>
      </c>
      <c r="H1669" t="inlineStr">
        <is>
          <t>ABOBRINHA ITALIANA GRAUDA KG</t>
        </is>
      </c>
      <c r="I1669" t="inlineStr">
        <is>
          <t>ALIMENTOS</t>
        </is>
      </c>
      <c r="J1669" t="n">
        <v>2</v>
      </c>
      <c r="K1669" t="inlineStr">
        <is>
          <t>KG</t>
        </is>
      </c>
      <c r="L1669" t="n">
        <v>7.02</v>
      </c>
      <c r="M1669" t="n">
        <v>3.51</v>
      </c>
      <c r="N1669" t="inlineStr">
        <is>
          <t>ALIMENTOS</t>
        </is>
      </c>
      <c r="O1669" t="inlineStr">
        <is>
          <t>04/2026</t>
        </is>
      </c>
    </row>
    <row r="1670">
      <c r="A1670" t="n">
        <v>228448</v>
      </c>
      <c r="B1670" t="n">
        <v>122</v>
      </c>
      <c r="C1670" t="inlineStr">
        <is>
          <t>Arcos</t>
        </is>
      </c>
      <c r="D1670" t="inlineStr">
        <is>
          <t>DO CHEF DISTRIBUIDORA DE ALIMENTOS LTDA</t>
        </is>
      </c>
      <c r="E1670" t="inlineStr">
        <is>
          <t>1304</t>
        </is>
      </c>
      <c r="F1670" s="550" t="n">
        <v>46140</v>
      </c>
      <c r="G1670" t="n">
        <v>23198</v>
      </c>
      <c r="H1670" t="inlineStr">
        <is>
          <t>PIMENTAO VERMELHO KG</t>
        </is>
      </c>
      <c r="I1670" t="inlineStr">
        <is>
          <t>ALIMENTOS</t>
        </is>
      </c>
      <c r="J1670" t="n">
        <v>1</v>
      </c>
      <c r="K1670" t="inlineStr">
        <is>
          <t>KG</t>
        </is>
      </c>
      <c r="L1670" t="n">
        <v>11.7</v>
      </c>
      <c r="M1670" t="n">
        <v>11.7</v>
      </c>
      <c r="N1670" t="inlineStr">
        <is>
          <t>ALIMENTOS</t>
        </is>
      </c>
      <c r="O1670" t="inlineStr">
        <is>
          <t>04/2026</t>
        </is>
      </c>
    </row>
    <row r="1671">
      <c r="A1671" t="n">
        <v>228448</v>
      </c>
      <c r="B1671" t="n">
        <v>122</v>
      </c>
      <c r="C1671" t="inlineStr">
        <is>
          <t>Arcos</t>
        </is>
      </c>
      <c r="D1671" t="inlineStr">
        <is>
          <t>DO CHEF DISTRIBUIDORA DE ALIMENTOS LTDA</t>
        </is>
      </c>
      <c r="E1671" t="inlineStr">
        <is>
          <t>1304</t>
        </is>
      </c>
      <c r="F1671" s="550" t="n">
        <v>46140</v>
      </c>
      <c r="G1671" t="n">
        <v>23236</v>
      </c>
      <c r="H1671" t="inlineStr">
        <is>
          <t>COUVE MANTEIGA KG</t>
        </is>
      </c>
      <c r="I1671" t="inlineStr">
        <is>
          <t>ALIMENTOS</t>
        </is>
      </c>
      <c r="J1671" t="n">
        <v>2</v>
      </c>
      <c r="K1671" t="inlineStr">
        <is>
          <t>KG</t>
        </is>
      </c>
      <c r="L1671" t="n">
        <v>18.78</v>
      </c>
      <c r="M1671" t="n">
        <v>9.390000000000001</v>
      </c>
      <c r="N1671" t="inlineStr">
        <is>
          <t>ALIMENTOS</t>
        </is>
      </c>
      <c r="O1671" t="inlineStr">
        <is>
          <t>04/2026</t>
        </is>
      </c>
    </row>
    <row r="1672">
      <c r="A1672" t="n">
        <v>228448</v>
      </c>
      <c r="B1672" t="n">
        <v>122</v>
      </c>
      <c r="C1672" t="inlineStr">
        <is>
          <t>Arcos</t>
        </is>
      </c>
      <c r="D1672" t="inlineStr">
        <is>
          <t>DO CHEF DISTRIBUIDORA DE ALIMENTOS LTDA</t>
        </is>
      </c>
      <c r="E1672" t="inlineStr">
        <is>
          <t>1304</t>
        </is>
      </c>
      <c r="F1672" s="550" t="n">
        <v>46140</v>
      </c>
      <c r="G1672" t="n">
        <v>19743</v>
      </c>
      <c r="H1672" t="inlineStr">
        <is>
          <t>MACA VERDE KG</t>
        </is>
      </c>
      <c r="I1672" t="inlineStr">
        <is>
          <t>ALIMENTOS</t>
        </is>
      </c>
      <c r="J1672" t="n">
        <v>1</v>
      </c>
      <c r="K1672" t="inlineStr">
        <is>
          <t>KG</t>
        </is>
      </c>
      <c r="L1672" t="n">
        <v>15.6</v>
      </c>
      <c r="M1672" t="n">
        <v>15.6</v>
      </c>
      <c r="N1672" t="inlineStr">
        <is>
          <t>ALIMENTOS</t>
        </is>
      </c>
      <c r="O1672" t="inlineStr">
        <is>
          <t>04/2026</t>
        </is>
      </c>
    </row>
    <row r="1673">
      <c r="A1673" t="n">
        <v>228448</v>
      </c>
      <c r="B1673" t="n">
        <v>122</v>
      </c>
      <c r="C1673" t="inlineStr">
        <is>
          <t>Arcos</t>
        </is>
      </c>
      <c r="D1673" t="inlineStr">
        <is>
          <t>DO CHEF DISTRIBUIDORA DE ALIMENTOS LTDA</t>
        </is>
      </c>
      <c r="E1673" t="inlineStr">
        <is>
          <t>1304</t>
        </is>
      </c>
      <c r="F1673" s="550" t="n">
        <v>46140</v>
      </c>
      <c r="G1673" t="n">
        <v>23184</v>
      </c>
      <c r="H1673" t="inlineStr">
        <is>
          <t>TOMATE CEREJA KG</t>
        </is>
      </c>
      <c r="I1673" t="inlineStr">
        <is>
          <t>ALIMENTOS</t>
        </is>
      </c>
      <c r="J1673" t="n">
        <v>0.5</v>
      </c>
      <c r="K1673" t="inlineStr">
        <is>
          <t>KG</t>
        </is>
      </c>
      <c r="L1673" t="n">
        <v>6.5</v>
      </c>
      <c r="M1673" t="n">
        <v>13</v>
      </c>
      <c r="N1673" t="inlineStr">
        <is>
          <t>ALIMENTOS</t>
        </is>
      </c>
      <c r="O1673" t="inlineStr">
        <is>
          <t>04/2026</t>
        </is>
      </c>
    </row>
    <row r="1674">
      <c r="A1674" t="n">
        <v>228448</v>
      </c>
      <c r="B1674" t="n">
        <v>122</v>
      </c>
      <c r="C1674" t="inlineStr">
        <is>
          <t>Arcos</t>
        </is>
      </c>
      <c r="D1674" t="inlineStr">
        <is>
          <t>DO CHEF DISTRIBUIDORA DE ALIMENTOS LTDA</t>
        </is>
      </c>
      <c r="E1674" t="inlineStr">
        <is>
          <t>1304</t>
        </is>
      </c>
      <c r="F1674" s="550" t="n">
        <v>46140</v>
      </c>
      <c r="G1674" t="n">
        <v>23108</v>
      </c>
      <c r="H1674" t="inlineStr">
        <is>
          <t>TOMILHO KG</t>
        </is>
      </c>
      <c r="I1674" t="inlineStr">
        <is>
          <t>ALIMENTOS</t>
        </is>
      </c>
      <c r="J1674" t="n">
        <v>0.1</v>
      </c>
      <c r="K1674" t="inlineStr">
        <is>
          <t>KG</t>
        </is>
      </c>
      <c r="L1674" t="n">
        <v>9.1</v>
      </c>
      <c r="M1674" t="n">
        <v>91</v>
      </c>
      <c r="N1674" t="inlineStr">
        <is>
          <t>ALIMENTOS</t>
        </is>
      </c>
      <c r="O1674" t="inlineStr">
        <is>
          <t>04/2026</t>
        </is>
      </c>
    </row>
    <row r="1675">
      <c r="A1675" t="n">
        <v>228448</v>
      </c>
      <c r="B1675" t="n">
        <v>122</v>
      </c>
      <c r="C1675" t="inlineStr">
        <is>
          <t>Arcos</t>
        </is>
      </c>
      <c r="D1675" t="inlineStr">
        <is>
          <t>DO CHEF DISTRIBUIDORA DE ALIMENTOS LTDA</t>
        </is>
      </c>
      <c r="E1675" t="inlineStr">
        <is>
          <t>1304</t>
        </is>
      </c>
      <c r="F1675" s="550" t="n">
        <v>46140</v>
      </c>
      <c r="G1675" t="n">
        <v>23361</v>
      </c>
      <c r="H1675" t="inlineStr">
        <is>
          <t>LARANJA PERA KG</t>
        </is>
      </c>
      <c r="I1675" t="inlineStr">
        <is>
          <t>ALIMENTOS</t>
        </is>
      </c>
      <c r="J1675" t="n">
        <v>20</v>
      </c>
      <c r="K1675" t="inlineStr">
        <is>
          <t>KG</t>
        </is>
      </c>
      <c r="L1675" t="n">
        <v>59.8</v>
      </c>
      <c r="M1675" t="n">
        <v>2.99</v>
      </c>
      <c r="N1675" t="inlineStr">
        <is>
          <t>ALIMENTOS</t>
        </is>
      </c>
      <c r="O1675" t="inlineStr">
        <is>
          <t>04/2026</t>
        </is>
      </c>
    </row>
    <row r="1676">
      <c r="A1676" t="n">
        <v>228448</v>
      </c>
      <c r="B1676" t="n">
        <v>122</v>
      </c>
      <c r="C1676" t="inlineStr">
        <is>
          <t>Arcos</t>
        </is>
      </c>
      <c r="D1676" t="inlineStr">
        <is>
          <t>DO CHEF DISTRIBUIDORA DE ALIMENTOS LTDA</t>
        </is>
      </c>
      <c r="E1676" t="inlineStr">
        <is>
          <t>1304</t>
        </is>
      </c>
      <c r="F1676" s="550" t="n">
        <v>46140</v>
      </c>
      <c r="G1676" t="n">
        <v>23186</v>
      </c>
      <c r="H1676" t="inlineStr">
        <is>
          <t>TOMATE CARMEM SALADA KG</t>
        </is>
      </c>
      <c r="I1676" t="inlineStr">
        <is>
          <t>ALIMENTOS</t>
        </is>
      </c>
      <c r="J1676" t="n">
        <v>10</v>
      </c>
      <c r="K1676" t="inlineStr">
        <is>
          <t>KG</t>
        </is>
      </c>
      <c r="L1676" t="n">
        <v>117</v>
      </c>
      <c r="M1676" t="n">
        <v>11.7</v>
      </c>
      <c r="N1676" t="inlineStr">
        <is>
          <t>ALIMENTOS</t>
        </is>
      </c>
      <c r="O1676" t="inlineStr">
        <is>
          <t>04/2026</t>
        </is>
      </c>
    </row>
    <row r="1677">
      <c r="A1677" t="n">
        <v>228448</v>
      </c>
      <c r="B1677" t="n">
        <v>122</v>
      </c>
      <c r="C1677" t="inlineStr">
        <is>
          <t>Arcos</t>
        </is>
      </c>
      <c r="D1677" t="inlineStr">
        <is>
          <t>DO CHEF DISTRIBUIDORA DE ALIMENTOS LTDA</t>
        </is>
      </c>
      <c r="E1677" t="inlineStr">
        <is>
          <t>1304</t>
        </is>
      </c>
      <c r="F1677" s="550" t="n">
        <v>46140</v>
      </c>
      <c r="G1677" t="n">
        <v>19738</v>
      </c>
      <c r="H1677" t="inlineStr">
        <is>
          <t>MELANCIA KG</t>
        </is>
      </c>
      <c r="I1677" t="inlineStr">
        <is>
          <t>ALIMENTOS</t>
        </is>
      </c>
      <c r="J1677" t="n">
        <v>21.3</v>
      </c>
      <c r="K1677" t="inlineStr">
        <is>
          <t>KG</t>
        </is>
      </c>
      <c r="L1677" t="n">
        <v>63.69</v>
      </c>
      <c r="M1677" t="n">
        <v>2.990141</v>
      </c>
      <c r="N1677" t="inlineStr">
        <is>
          <t>ALIMENTOS</t>
        </is>
      </c>
      <c r="O1677" t="inlineStr">
        <is>
          <t>04/2026</t>
        </is>
      </c>
    </row>
    <row r="1678">
      <c r="A1678" t="n">
        <v>228448</v>
      </c>
      <c r="B1678" t="n">
        <v>122</v>
      </c>
      <c r="C1678" t="inlineStr">
        <is>
          <t>Arcos</t>
        </is>
      </c>
      <c r="D1678" t="inlineStr">
        <is>
          <t>DO CHEF DISTRIBUIDORA DE ALIMENTOS LTDA</t>
        </is>
      </c>
      <c r="E1678" t="inlineStr">
        <is>
          <t>1304</t>
        </is>
      </c>
      <c r="F1678" s="550" t="n">
        <v>46140</v>
      </c>
      <c r="G1678" t="n">
        <v>19589</v>
      </c>
      <c r="H1678" t="inlineStr">
        <is>
          <t>PEPINO JAPONES KG</t>
        </is>
      </c>
      <c r="I1678" t="inlineStr">
        <is>
          <t>ALIMENTOS</t>
        </is>
      </c>
      <c r="J1678" t="n">
        <v>1.1</v>
      </c>
      <c r="K1678" t="inlineStr">
        <is>
          <t>KG</t>
        </is>
      </c>
      <c r="L1678" t="n">
        <v>8.01</v>
      </c>
      <c r="M1678" t="n">
        <v>7.281818</v>
      </c>
      <c r="N1678" t="inlineStr">
        <is>
          <t>ALIMENTOS</t>
        </is>
      </c>
      <c r="O1678" t="inlineStr">
        <is>
          <t>04/2026</t>
        </is>
      </c>
    </row>
    <row r="1679">
      <c r="A1679" t="n">
        <v>228448</v>
      </c>
      <c r="B1679" t="n">
        <v>122</v>
      </c>
      <c r="C1679" t="inlineStr">
        <is>
          <t>Arcos</t>
        </is>
      </c>
      <c r="D1679" t="inlineStr">
        <is>
          <t>DO CHEF DISTRIBUIDORA DE ALIMENTOS LTDA</t>
        </is>
      </c>
      <c r="E1679" t="inlineStr">
        <is>
          <t>1304</t>
        </is>
      </c>
      <c r="F1679" s="550" t="n">
        <v>46140</v>
      </c>
      <c r="G1679" t="n">
        <v>23241</v>
      </c>
      <c r="H1679" t="inlineStr">
        <is>
          <t>CHUCHU KG</t>
        </is>
      </c>
      <c r="I1679" t="inlineStr">
        <is>
          <t>ALIMENTOS</t>
        </is>
      </c>
      <c r="J1679" t="n">
        <v>3</v>
      </c>
      <c r="K1679" t="inlineStr">
        <is>
          <t>KG</t>
        </is>
      </c>
      <c r="L1679" t="n">
        <v>8.1</v>
      </c>
      <c r="M1679" t="n">
        <v>2.7</v>
      </c>
      <c r="N1679" t="inlineStr">
        <is>
          <t>ALIMENTOS</t>
        </is>
      </c>
      <c r="O1679" t="inlineStr">
        <is>
          <t>04/2026</t>
        </is>
      </c>
    </row>
    <row r="1680">
      <c r="A1680" t="n">
        <v>228448</v>
      </c>
      <c r="B1680" t="n">
        <v>122</v>
      </c>
      <c r="C1680" t="inlineStr">
        <is>
          <t>Arcos</t>
        </is>
      </c>
      <c r="D1680" t="inlineStr">
        <is>
          <t>DO CHEF DISTRIBUIDORA DE ALIMENTOS LTDA</t>
        </is>
      </c>
      <c r="E1680" t="inlineStr">
        <is>
          <t>1304</t>
        </is>
      </c>
      <c r="F1680" s="550" t="n">
        <v>46140</v>
      </c>
      <c r="G1680" t="n">
        <v>19721</v>
      </c>
      <c r="H1680" t="inlineStr">
        <is>
          <t>ROMA KG</t>
        </is>
      </c>
      <c r="I1680" t="inlineStr">
        <is>
          <t>ALIMENTOS</t>
        </is>
      </c>
      <c r="J1680" t="n">
        <v>1</v>
      </c>
      <c r="K1680" t="inlineStr">
        <is>
          <t>KG</t>
        </is>
      </c>
      <c r="L1680" t="n">
        <v>41.6</v>
      </c>
      <c r="M1680" t="n">
        <v>41.6</v>
      </c>
      <c r="N1680" t="inlineStr">
        <is>
          <t>ALIMENTOS</t>
        </is>
      </c>
      <c r="O1680" t="inlineStr">
        <is>
          <t>04/2026</t>
        </is>
      </c>
    </row>
    <row r="1681">
      <c r="A1681" t="n">
        <v>228448</v>
      </c>
      <c r="B1681" t="n">
        <v>122</v>
      </c>
      <c r="C1681" t="inlineStr">
        <is>
          <t>Arcos</t>
        </is>
      </c>
      <c r="D1681" t="inlineStr">
        <is>
          <t>DO CHEF DISTRIBUIDORA DE ALIMENTOS LTDA</t>
        </is>
      </c>
      <c r="E1681" t="inlineStr">
        <is>
          <t>1304</t>
        </is>
      </c>
      <c r="F1681" s="550" t="n">
        <v>46140</v>
      </c>
      <c r="G1681" t="n">
        <v>23377</v>
      </c>
      <c r="H1681" t="inlineStr">
        <is>
          <t>CAMBUCI CONGELADO KG</t>
        </is>
      </c>
      <c r="I1681" t="inlineStr">
        <is>
          <t>ALIMENTOS</t>
        </is>
      </c>
      <c r="J1681" t="n">
        <v>4</v>
      </c>
      <c r="K1681" t="inlineStr">
        <is>
          <t>KG</t>
        </is>
      </c>
      <c r="L1681" t="n">
        <v>128</v>
      </c>
      <c r="M1681" t="n">
        <v>32</v>
      </c>
      <c r="N1681" t="inlineStr">
        <is>
          <t>ALIMENTOS</t>
        </is>
      </c>
      <c r="O1681" t="inlineStr">
        <is>
          <t>04/2026</t>
        </is>
      </c>
    </row>
    <row r="1682">
      <c r="A1682" t="n">
        <v>228447</v>
      </c>
      <c r="B1682" t="n">
        <v>122</v>
      </c>
      <c r="C1682" t="inlineStr">
        <is>
          <t>Arcos</t>
        </is>
      </c>
      <c r="D1682" t="inlineStr">
        <is>
          <t xml:space="preserve">LEITERIA CABRIOLA FROMAGES DE CHEVRE LTDA </t>
        </is>
      </c>
      <c r="E1682" t="inlineStr">
        <is>
          <t>50154</t>
        </is>
      </c>
      <c r="F1682" s="550" t="n">
        <v>46140</v>
      </c>
      <c r="G1682" t="n">
        <v>23082</v>
      </c>
      <c r="H1682" t="inlineStr">
        <is>
          <t>QUEIJO DE CABRA BOURSIN EM PASTA KG</t>
        </is>
      </c>
      <c r="I1682" t="inlineStr">
        <is>
          <t>ALIMENTOS</t>
        </is>
      </c>
      <c r="J1682" t="n">
        <v>10</v>
      </c>
      <c r="K1682" t="inlineStr">
        <is>
          <t>KG</t>
        </is>
      </c>
      <c r="L1682" t="n">
        <v>819</v>
      </c>
      <c r="M1682" t="n">
        <v>81.90000000000001</v>
      </c>
      <c r="N1682" t="inlineStr">
        <is>
          <t>ALIMENTOS</t>
        </is>
      </c>
      <c r="O1682" t="inlineStr">
        <is>
          <t>04/2026</t>
        </is>
      </c>
    </row>
    <row r="1683">
      <c r="A1683" t="n">
        <v>228446</v>
      </c>
      <c r="B1683" t="n">
        <v>122</v>
      </c>
      <c r="C1683" t="inlineStr">
        <is>
          <t>Arcos</t>
        </is>
      </c>
      <c r="D1683" t="inlineStr">
        <is>
          <t xml:space="preserve">COMERCIAL IMPORTADORA E EXPORTADORA METAPUNTO LTDA </t>
        </is>
      </c>
      <c r="E1683" t="inlineStr">
        <is>
          <t>44297</t>
        </is>
      </c>
      <c r="F1683" s="550" t="n">
        <v>46140</v>
      </c>
      <c r="G1683" t="n">
        <v>20941</v>
      </c>
      <c r="H1683" t="inlineStr">
        <is>
          <t>CHOCOLATE EM GOTAS MEIO AMARGO SICAO C/2,05KG</t>
        </is>
      </c>
      <c r="I1683" t="inlineStr">
        <is>
          <t>ALIMENTOS</t>
        </is>
      </c>
      <c r="J1683" t="n">
        <v>4</v>
      </c>
      <c r="K1683" t="inlineStr">
        <is>
          <t>PC</t>
        </is>
      </c>
      <c r="L1683" t="n">
        <v>729.2</v>
      </c>
      <c r="M1683" t="n">
        <v>182.3</v>
      </c>
      <c r="N1683" t="inlineStr">
        <is>
          <t>ALIMENTOS</t>
        </is>
      </c>
      <c r="O1683" t="inlineStr">
        <is>
          <t>04/2026</t>
        </is>
      </c>
    </row>
    <row r="1684">
      <c r="A1684" t="n">
        <v>228445</v>
      </c>
      <c r="B1684" t="n">
        <v>122</v>
      </c>
      <c r="C1684" t="inlineStr">
        <is>
          <t>Arcos</t>
        </is>
      </c>
      <c r="D1684" t="inlineStr">
        <is>
          <t xml:space="preserve">BELLNAY PAES ARTESANAIS LTDA </t>
        </is>
      </c>
      <c r="E1684" t="inlineStr">
        <is>
          <t>2853</t>
        </is>
      </c>
      <c r="F1684" s="550" t="n">
        <v>46140</v>
      </c>
      <c r="G1684" t="n">
        <v>24833</v>
      </c>
      <c r="H1684" t="inlineStr">
        <is>
          <t>PAO DE QUEIJO 80G C/25UN</t>
        </is>
      </c>
      <c r="I1684" t="inlineStr">
        <is>
          <t>ALIMENTOS</t>
        </is>
      </c>
      <c r="J1684" t="n">
        <v>10</v>
      </c>
      <c r="K1684" t="inlineStr">
        <is>
          <t>CX</t>
        </is>
      </c>
      <c r="L1684" t="n">
        <v>507.5</v>
      </c>
      <c r="M1684" t="n">
        <v>50.75</v>
      </c>
      <c r="N1684" t="inlineStr">
        <is>
          <t>ALIMENTOS</t>
        </is>
      </c>
      <c r="O1684" t="inlineStr">
        <is>
          <t>04/2026</t>
        </is>
      </c>
    </row>
    <row r="1685">
      <c r="A1685" t="n">
        <v>228444</v>
      </c>
      <c r="B1685" t="n">
        <v>122</v>
      </c>
      <c r="C1685" t="inlineStr">
        <is>
          <t>Arcos</t>
        </is>
      </c>
      <c r="D1685" t="inlineStr">
        <is>
          <t>WPP COMERCIO DE CARNES LTDA</t>
        </is>
      </c>
      <c r="E1685" t="inlineStr">
        <is>
          <t>78916</t>
        </is>
      </c>
      <c r="F1685" s="550" t="n">
        <v>46141</v>
      </c>
      <c r="G1685" t="n">
        <v>18832</v>
      </c>
      <c r="H1685" t="inlineStr">
        <is>
          <t>PATINHO MOIDO KG</t>
        </is>
      </c>
      <c r="I1685" t="inlineStr">
        <is>
          <t>ALIMENTOS</t>
        </is>
      </c>
      <c r="J1685" t="n">
        <v>15.6</v>
      </c>
      <c r="K1685" t="inlineStr">
        <is>
          <t>KG</t>
        </is>
      </c>
      <c r="L1685" t="n">
        <v>622.4400000000001</v>
      </c>
      <c r="M1685" t="n">
        <v>39.9</v>
      </c>
      <c r="N1685" t="inlineStr">
        <is>
          <t>ALIMENTOS</t>
        </is>
      </c>
      <c r="O1685" t="inlineStr">
        <is>
          <t>04/2026</t>
        </is>
      </c>
    </row>
    <row r="1686">
      <c r="A1686" t="n">
        <v>228442</v>
      </c>
      <c r="B1686" t="n">
        <v>122</v>
      </c>
      <c r="C1686" t="inlineStr">
        <is>
          <t>Arcos</t>
        </is>
      </c>
      <c r="D1686" t="inlineStr">
        <is>
          <t xml:space="preserve">FORTE ALIMENTOS COM. IMPORTAÇÃO LTDA </t>
        </is>
      </c>
      <c r="E1686" t="inlineStr">
        <is>
          <t>370770</t>
        </is>
      </c>
      <c r="F1686" s="550" t="n">
        <v>46140</v>
      </c>
      <c r="G1686" t="n">
        <v>28819</v>
      </c>
      <c r="H1686" t="inlineStr">
        <is>
          <t>PAO DE FORMA TRADICIONAL VISCONTI 400G CX C/10UN</t>
        </is>
      </c>
      <c r="I1686" t="inlineStr">
        <is>
          <t>ALIMENTOS</t>
        </is>
      </c>
      <c r="J1686" t="n">
        <v>4</v>
      </c>
      <c r="K1686" t="inlineStr">
        <is>
          <t>CX</t>
        </is>
      </c>
      <c r="L1686" t="n">
        <v>227.6</v>
      </c>
      <c r="M1686" t="n">
        <v>56.9</v>
      </c>
      <c r="N1686" t="inlineStr">
        <is>
          <t>ALIMENTOS</t>
        </is>
      </c>
      <c r="O1686" t="inlineStr">
        <is>
          <t>04/2026</t>
        </is>
      </c>
    </row>
    <row r="1687">
      <c r="A1687" t="n">
        <v>228442</v>
      </c>
      <c r="B1687" t="n">
        <v>122</v>
      </c>
      <c r="C1687" t="inlineStr">
        <is>
          <t>Arcos</t>
        </is>
      </c>
      <c r="D1687" t="inlineStr">
        <is>
          <t xml:space="preserve">FORTE ALIMENTOS COM. IMPORTAÇÃO LTDA </t>
        </is>
      </c>
      <c r="E1687" t="inlineStr">
        <is>
          <t>370770</t>
        </is>
      </c>
      <c r="F1687" s="550" t="n">
        <v>46140</v>
      </c>
      <c r="G1687" t="n">
        <v>20242</v>
      </c>
      <c r="H1687" t="inlineStr">
        <is>
          <t>FEIJAO CARIOCA CAMIL C/2KG</t>
        </is>
      </c>
      <c r="I1687" t="inlineStr">
        <is>
          <t>ALIMENTOS</t>
        </is>
      </c>
      <c r="J1687" t="n">
        <v>12</v>
      </c>
      <c r="K1687" t="inlineStr">
        <is>
          <t>PC</t>
        </is>
      </c>
      <c r="L1687" t="n">
        <v>115.32</v>
      </c>
      <c r="M1687" t="n">
        <v>9.609999999999999</v>
      </c>
      <c r="N1687" t="inlineStr">
        <is>
          <t>ALIMENTOS</t>
        </is>
      </c>
      <c r="O1687" t="inlineStr">
        <is>
          <t>04/2026</t>
        </is>
      </c>
    </row>
    <row r="1688">
      <c r="A1688" t="n">
        <v>228442</v>
      </c>
      <c r="B1688" t="n">
        <v>122</v>
      </c>
      <c r="C1688" t="inlineStr">
        <is>
          <t>Arcos</t>
        </is>
      </c>
      <c r="D1688" t="inlineStr">
        <is>
          <t xml:space="preserve">FORTE ALIMENTOS COM. IMPORTAÇÃO LTDA </t>
        </is>
      </c>
      <c r="E1688" t="inlineStr">
        <is>
          <t>370770</t>
        </is>
      </c>
      <c r="F1688" s="550" t="n">
        <v>46140</v>
      </c>
      <c r="G1688" t="n">
        <v>19401</v>
      </c>
      <c r="H1688" t="inlineStr">
        <is>
          <t>MANTEIGA SEM SAL SCALA KG</t>
        </is>
      </c>
      <c r="I1688" t="inlineStr">
        <is>
          <t>ALIMENTOS</t>
        </is>
      </c>
      <c r="J1688" t="n">
        <v>6</v>
      </c>
      <c r="K1688" t="inlineStr">
        <is>
          <t>PT</t>
        </is>
      </c>
      <c r="L1688" t="n">
        <v>1277.4</v>
      </c>
      <c r="M1688" t="n">
        <v>212.9</v>
      </c>
      <c r="N1688" t="inlineStr">
        <is>
          <t>ALIMENTOS</t>
        </is>
      </c>
      <c r="O1688" t="inlineStr">
        <is>
          <t>04/2026</t>
        </is>
      </c>
    </row>
    <row r="1689">
      <c r="A1689" t="n">
        <v>228441</v>
      </c>
      <c r="B1689" t="n">
        <v>122</v>
      </c>
      <c r="C1689" t="inlineStr">
        <is>
          <t>Arcos</t>
        </is>
      </c>
      <c r="D1689" t="inlineStr">
        <is>
          <t>CG FOOD´S DISTRIBUIDORA DE ALIMENTOS LTDA</t>
        </is>
      </c>
      <c r="E1689" t="inlineStr">
        <is>
          <t>187196</t>
        </is>
      </c>
      <c r="F1689" s="550" t="n">
        <v>46141</v>
      </c>
      <c r="G1689" t="n">
        <v>19203</v>
      </c>
      <c r="H1689" t="inlineStr">
        <is>
          <t>IOGURTE INTEGRAL NESTLE C/170G UN</t>
        </is>
      </c>
      <c r="I1689" t="inlineStr">
        <is>
          <t>ALIMENTOS</t>
        </is>
      </c>
      <c r="J1689" t="n">
        <v>48</v>
      </c>
      <c r="K1689" t="inlineStr">
        <is>
          <t>UN</t>
        </is>
      </c>
      <c r="L1689" t="n">
        <v>178.56</v>
      </c>
      <c r="M1689" t="n">
        <v>3.72</v>
      </c>
      <c r="N1689" t="inlineStr">
        <is>
          <t>ALIMENTOS</t>
        </is>
      </c>
      <c r="O1689" t="inlineStr">
        <is>
          <t>04/2026</t>
        </is>
      </c>
    </row>
    <row r="1690">
      <c r="A1690" t="n">
        <v>228440</v>
      </c>
      <c r="B1690" t="n">
        <v>122</v>
      </c>
      <c r="C1690" t="inlineStr">
        <is>
          <t>Arcos</t>
        </is>
      </c>
      <c r="D1690" t="inlineStr">
        <is>
          <t>DTK COMERCIO DE ALIMENTOS LTDA</t>
        </is>
      </c>
      <c r="E1690" t="inlineStr">
        <is>
          <t>77015</t>
        </is>
      </c>
      <c r="F1690" s="550" t="n">
        <v>46141</v>
      </c>
      <c r="G1690" t="n">
        <v>20227</v>
      </c>
      <c r="H1690" t="inlineStr">
        <is>
          <t>FEIJAO PRETO CAMIL C/2KG</t>
        </is>
      </c>
      <c r="I1690" t="inlineStr">
        <is>
          <t>ALIMENTOS</t>
        </is>
      </c>
      <c r="J1690" t="n">
        <v>6</v>
      </c>
      <c r="K1690" t="inlineStr">
        <is>
          <t>PC</t>
        </is>
      </c>
      <c r="L1690" t="n">
        <v>76.2</v>
      </c>
      <c r="M1690" t="n">
        <v>12.7</v>
      </c>
      <c r="N1690" t="inlineStr">
        <is>
          <t>ALIMENTOS</t>
        </is>
      </c>
      <c r="O1690" t="inlineStr">
        <is>
          <t>04/2026</t>
        </is>
      </c>
    </row>
    <row r="1691">
      <c r="A1691" t="n">
        <v>228440</v>
      </c>
      <c r="B1691" t="n">
        <v>122</v>
      </c>
      <c r="C1691" t="inlineStr">
        <is>
          <t>Arcos</t>
        </is>
      </c>
      <c r="D1691" t="inlineStr">
        <is>
          <t>DTK COMERCIO DE ALIMENTOS LTDA</t>
        </is>
      </c>
      <c r="E1691" t="inlineStr">
        <is>
          <t>77015</t>
        </is>
      </c>
      <c r="F1691" s="550" t="n">
        <v>46141</v>
      </c>
      <c r="G1691" t="n">
        <v>26020</v>
      </c>
      <c r="H1691" t="inlineStr">
        <is>
          <t>CREME DE LEITE PIRACANJUBA TP 1,030 KG  UN</t>
        </is>
      </c>
      <c r="I1691" t="inlineStr">
        <is>
          <t>ALIMENTOS</t>
        </is>
      </c>
      <c r="J1691" t="n">
        <v>24</v>
      </c>
      <c r="K1691" t="inlineStr">
        <is>
          <t>UN</t>
        </is>
      </c>
      <c r="L1691" t="n">
        <v>366.24</v>
      </c>
      <c r="M1691" t="n">
        <v>15.26</v>
      </c>
      <c r="N1691" t="inlineStr">
        <is>
          <t>ALIMENTOS</t>
        </is>
      </c>
      <c r="O1691" t="inlineStr">
        <is>
          <t>04/2026</t>
        </is>
      </c>
    </row>
    <row r="1692">
      <c r="A1692" t="n">
        <v>228440</v>
      </c>
      <c r="B1692" t="n">
        <v>122</v>
      </c>
      <c r="C1692" t="inlineStr">
        <is>
          <t>Arcos</t>
        </is>
      </c>
      <c r="D1692" t="inlineStr">
        <is>
          <t>DTK COMERCIO DE ALIMENTOS LTDA</t>
        </is>
      </c>
      <c r="E1692" t="inlineStr">
        <is>
          <t>77015</t>
        </is>
      </c>
      <c r="F1692" s="550" t="n">
        <v>46141</v>
      </c>
      <c r="G1692" t="n">
        <v>20421</v>
      </c>
      <c r="H1692" t="inlineStr">
        <is>
          <t>COUSCOUS MARROQUINO PAGANINI 500G</t>
        </is>
      </c>
      <c r="I1692" t="inlineStr">
        <is>
          <t>ALIMENTOS</t>
        </is>
      </c>
      <c r="J1692" t="n">
        <v>10</v>
      </c>
      <c r="K1692" t="inlineStr">
        <is>
          <t>UN</t>
        </is>
      </c>
      <c r="L1692" t="n">
        <v>178</v>
      </c>
      <c r="M1692" t="n">
        <v>17.8</v>
      </c>
      <c r="N1692" t="inlineStr">
        <is>
          <t>ALIMENTOS</t>
        </is>
      </c>
      <c r="O1692" t="inlineStr">
        <is>
          <t>04/2026</t>
        </is>
      </c>
    </row>
    <row r="1693">
      <c r="A1693" t="n">
        <v>228438</v>
      </c>
      <c r="B1693" t="n">
        <v>122</v>
      </c>
      <c r="C1693" t="inlineStr">
        <is>
          <t>Arcos</t>
        </is>
      </c>
      <c r="D1693" t="inlineStr">
        <is>
          <t>AROUMAR DISTRIBUIDORA DE PRODUTOS ALIMENTICIOS LTDA</t>
        </is>
      </c>
      <c r="E1693" t="inlineStr">
        <is>
          <t>1056386</t>
        </is>
      </c>
      <c r="F1693" s="550" t="n">
        <v>46140</v>
      </c>
      <c r="G1693" t="n">
        <v>21017</v>
      </c>
      <c r="H1693" t="inlineStr">
        <is>
          <t>OLEO DE ALGODAO SAUDE C/14,5KG</t>
        </is>
      </c>
      <c r="I1693" t="inlineStr">
        <is>
          <t>ALIMENTOS</t>
        </is>
      </c>
      <c r="J1693" t="n">
        <v>3</v>
      </c>
      <c r="K1693" t="inlineStr">
        <is>
          <t>BALDE</t>
        </is>
      </c>
      <c r="L1693" t="n">
        <v>476.7</v>
      </c>
      <c r="M1693" t="n">
        <v>158.9</v>
      </c>
      <c r="N1693" t="inlineStr">
        <is>
          <t>ALIMENTOS</t>
        </is>
      </c>
      <c r="O1693" t="inlineStr">
        <is>
          <t>04/2026</t>
        </is>
      </c>
    </row>
    <row r="1694">
      <c r="A1694" t="n">
        <v>228438</v>
      </c>
      <c r="B1694" t="n">
        <v>122</v>
      </c>
      <c r="C1694" t="inlineStr">
        <is>
          <t>Arcos</t>
        </is>
      </c>
      <c r="D1694" t="inlineStr">
        <is>
          <t>AROUMAR DISTRIBUIDORA DE PRODUTOS ALIMENTICIOS LTDA</t>
        </is>
      </c>
      <c r="E1694" t="inlineStr">
        <is>
          <t>1056386</t>
        </is>
      </c>
      <c r="F1694" s="550" t="n">
        <v>46140</v>
      </c>
      <c r="G1694" t="n">
        <v>20301</v>
      </c>
      <c r="H1694" t="inlineStr">
        <is>
          <t>ARROZ BRANCO TIPO 1 CAMIL C/5KG</t>
        </is>
      </c>
      <c r="I1694" t="inlineStr">
        <is>
          <t>ALIMENTOS</t>
        </is>
      </c>
      <c r="J1694" t="n">
        <v>8</v>
      </c>
      <c r="K1694" t="inlineStr">
        <is>
          <t>PC</t>
        </is>
      </c>
      <c r="L1694" t="n">
        <v>168</v>
      </c>
      <c r="M1694" t="n">
        <v>21</v>
      </c>
      <c r="N1694" t="inlineStr">
        <is>
          <t>ALIMENTOS</t>
        </is>
      </c>
      <c r="O1694" t="inlineStr">
        <is>
          <t>04/2026</t>
        </is>
      </c>
    </row>
    <row r="1695">
      <c r="A1695" t="n">
        <v>228436</v>
      </c>
      <c r="B1695" t="n">
        <v>122</v>
      </c>
      <c r="C1695" t="inlineStr">
        <is>
          <t>Arcos</t>
        </is>
      </c>
      <c r="D1695" t="inlineStr">
        <is>
          <t>CECILIA TSUYACO ARAKI SILVA LTDA</t>
        </is>
      </c>
      <c r="E1695" t="inlineStr">
        <is>
          <t>390974</t>
        </is>
      </c>
      <c r="F1695" s="550" t="n">
        <v>46140</v>
      </c>
      <c r="G1695" t="n">
        <v>19632</v>
      </c>
      <c r="H1695" t="inlineStr">
        <is>
          <t>BETERRABA KG</t>
        </is>
      </c>
      <c r="I1695" t="inlineStr">
        <is>
          <t>ALIMENTOS</t>
        </is>
      </c>
      <c r="J1695" t="n">
        <v>3</v>
      </c>
      <c r="K1695" t="inlineStr">
        <is>
          <t>KG</t>
        </is>
      </c>
      <c r="L1695" t="n">
        <v>15.6</v>
      </c>
      <c r="M1695" t="n">
        <v>5.2</v>
      </c>
      <c r="N1695" t="inlineStr">
        <is>
          <t>ALIMENTOS</t>
        </is>
      </c>
      <c r="O1695" t="inlineStr">
        <is>
          <t>04/2026</t>
        </is>
      </c>
    </row>
    <row r="1696">
      <c r="A1696" t="n">
        <v>228436</v>
      </c>
      <c r="B1696" t="n">
        <v>122</v>
      </c>
      <c r="C1696" t="inlineStr">
        <is>
          <t>Arcos</t>
        </is>
      </c>
      <c r="D1696" t="inlineStr">
        <is>
          <t>CECILIA TSUYACO ARAKI SILVA LTDA</t>
        </is>
      </c>
      <c r="E1696" t="inlineStr">
        <is>
          <t>390974</t>
        </is>
      </c>
      <c r="F1696" s="550" t="n">
        <v>46140</v>
      </c>
      <c r="G1696" t="n">
        <v>19846</v>
      </c>
      <c r="H1696" t="inlineStr">
        <is>
          <t>BROTO DE MOYASHI GRANEL KG</t>
        </is>
      </c>
      <c r="I1696" t="inlineStr">
        <is>
          <t>ALIMENTOS</t>
        </is>
      </c>
      <c r="J1696" t="n">
        <v>0.5</v>
      </c>
      <c r="K1696" t="inlineStr">
        <is>
          <t>KG</t>
        </is>
      </c>
      <c r="L1696" t="n">
        <v>11</v>
      </c>
      <c r="M1696" t="n">
        <v>22</v>
      </c>
      <c r="N1696" t="inlineStr">
        <is>
          <t>ALIMENTOS</t>
        </is>
      </c>
      <c r="O1696" t="inlineStr">
        <is>
          <t>04/2026</t>
        </is>
      </c>
    </row>
    <row r="1697">
      <c r="A1697" t="n">
        <v>228436</v>
      </c>
      <c r="B1697" t="n">
        <v>122</v>
      </c>
      <c r="C1697" t="inlineStr">
        <is>
          <t>Arcos</t>
        </is>
      </c>
      <c r="D1697" t="inlineStr">
        <is>
          <t>CECILIA TSUYACO ARAKI SILVA LTDA</t>
        </is>
      </c>
      <c r="E1697" t="inlineStr">
        <is>
          <t>390974</t>
        </is>
      </c>
      <c r="F1697" s="550" t="n">
        <v>46140</v>
      </c>
      <c r="G1697" t="n">
        <v>19472</v>
      </c>
      <c r="H1697" t="inlineStr">
        <is>
          <t>RUCULA KG</t>
        </is>
      </c>
      <c r="I1697" t="inlineStr">
        <is>
          <t>ALIMENTOS</t>
        </is>
      </c>
      <c r="J1697" t="n">
        <v>1.5</v>
      </c>
      <c r="K1697" t="inlineStr">
        <is>
          <t>KG</t>
        </is>
      </c>
      <c r="L1697" t="n">
        <v>27</v>
      </c>
      <c r="M1697" t="n">
        <v>18</v>
      </c>
      <c r="N1697" t="inlineStr">
        <is>
          <t>ALIMENTOS</t>
        </is>
      </c>
      <c r="O1697" t="inlineStr">
        <is>
          <t>04/2026</t>
        </is>
      </c>
    </row>
    <row r="1698">
      <c r="A1698" t="n">
        <v>228436</v>
      </c>
      <c r="B1698" t="n">
        <v>122</v>
      </c>
      <c r="C1698" t="inlineStr">
        <is>
          <t>Arcos</t>
        </is>
      </c>
      <c r="D1698" t="inlineStr">
        <is>
          <t>CECILIA TSUYACO ARAKI SILVA LTDA</t>
        </is>
      </c>
      <c r="E1698" t="inlineStr">
        <is>
          <t>390974</t>
        </is>
      </c>
      <c r="F1698" s="550" t="n">
        <v>46140</v>
      </c>
      <c r="G1698" t="n">
        <v>19498</v>
      </c>
      <c r="H1698" t="inlineStr">
        <is>
          <t>ALFACE ROMANA KG</t>
        </is>
      </c>
      <c r="I1698" t="inlineStr">
        <is>
          <t>ALIMENTOS</t>
        </is>
      </c>
      <c r="J1698" t="n">
        <v>0.6</v>
      </c>
      <c r="K1698" t="inlineStr">
        <is>
          <t>KG</t>
        </is>
      </c>
      <c r="L1698" t="n">
        <v>7.8</v>
      </c>
      <c r="M1698" t="n">
        <v>13</v>
      </c>
      <c r="N1698" t="inlineStr">
        <is>
          <t>ALIMENTOS</t>
        </is>
      </c>
      <c r="O1698" t="inlineStr">
        <is>
          <t>04/2026</t>
        </is>
      </c>
    </row>
    <row r="1699">
      <c r="A1699" t="n">
        <v>228436</v>
      </c>
      <c r="B1699" t="n">
        <v>122</v>
      </c>
      <c r="C1699" t="inlineStr">
        <is>
          <t>Arcos</t>
        </is>
      </c>
      <c r="D1699" t="inlineStr">
        <is>
          <t>CECILIA TSUYACO ARAKI SILVA LTDA</t>
        </is>
      </c>
      <c r="E1699" t="inlineStr">
        <is>
          <t>390974</t>
        </is>
      </c>
      <c r="F1699" s="550" t="n">
        <v>46140</v>
      </c>
      <c r="G1699" t="n">
        <v>23195</v>
      </c>
      <c r="H1699" t="inlineStr">
        <is>
          <t>RABANETE KG</t>
        </is>
      </c>
      <c r="I1699" t="inlineStr">
        <is>
          <t>ALIMENTOS</t>
        </is>
      </c>
      <c r="J1699" t="n">
        <v>0.5</v>
      </c>
      <c r="K1699" t="inlineStr">
        <is>
          <t>KG</t>
        </is>
      </c>
      <c r="L1699" t="n">
        <v>6</v>
      </c>
      <c r="M1699" t="n">
        <v>12</v>
      </c>
      <c r="N1699" t="inlineStr">
        <is>
          <t>ALIMENTOS</t>
        </is>
      </c>
      <c r="O1699" t="inlineStr">
        <is>
          <t>04/2026</t>
        </is>
      </c>
    </row>
    <row r="1700">
      <c r="A1700" t="n">
        <v>228436</v>
      </c>
      <c r="B1700" t="n">
        <v>122</v>
      </c>
      <c r="C1700" t="inlineStr">
        <is>
          <t>Arcos</t>
        </is>
      </c>
      <c r="D1700" t="inlineStr">
        <is>
          <t>CECILIA TSUYACO ARAKI SILVA LTDA</t>
        </is>
      </c>
      <c r="E1700" t="inlineStr">
        <is>
          <t>390974</t>
        </is>
      </c>
      <c r="F1700" s="550" t="n">
        <v>46140</v>
      </c>
      <c r="G1700" t="n">
        <v>19751</v>
      </c>
      <c r="H1700" t="inlineStr">
        <is>
          <t>LIMAO SICILIANO KG</t>
        </is>
      </c>
      <c r="I1700" t="inlineStr">
        <is>
          <t>ALIMENTOS</t>
        </is>
      </c>
      <c r="J1700" t="n">
        <v>7</v>
      </c>
      <c r="K1700" t="inlineStr">
        <is>
          <t>KG</t>
        </is>
      </c>
      <c r="L1700" t="n">
        <v>65.8</v>
      </c>
      <c r="M1700" t="n">
        <v>9.4</v>
      </c>
      <c r="N1700" t="inlineStr">
        <is>
          <t>ALIMENTOS</t>
        </is>
      </c>
      <c r="O1700" t="inlineStr">
        <is>
          <t>04/2026</t>
        </is>
      </c>
    </row>
    <row r="1701">
      <c r="A1701" t="n">
        <v>228436</v>
      </c>
      <c r="B1701" t="n">
        <v>122</v>
      </c>
      <c r="C1701" t="inlineStr">
        <is>
          <t>Arcos</t>
        </is>
      </c>
      <c r="D1701" t="inlineStr">
        <is>
          <t>CECILIA TSUYACO ARAKI SILVA LTDA</t>
        </is>
      </c>
      <c r="E1701" t="inlineStr">
        <is>
          <t>390974</t>
        </is>
      </c>
      <c r="F1701" s="550" t="n">
        <v>46140</v>
      </c>
      <c r="G1701" t="n">
        <v>24037</v>
      </c>
      <c r="H1701" t="inlineStr">
        <is>
          <t>ALHO TRITURADO FRITO</t>
        </is>
      </c>
      <c r="I1701" t="inlineStr">
        <is>
          <t>ALIMENTOS</t>
        </is>
      </c>
      <c r="J1701" t="n">
        <v>1</v>
      </c>
      <c r="K1701" t="inlineStr">
        <is>
          <t>KG</t>
        </is>
      </c>
      <c r="L1701" t="n">
        <v>18</v>
      </c>
      <c r="M1701" t="n">
        <v>18</v>
      </c>
      <c r="N1701" t="inlineStr">
        <is>
          <t>ALIMENTOS</t>
        </is>
      </c>
      <c r="O1701" t="inlineStr">
        <is>
          <t>04/2026</t>
        </is>
      </c>
    </row>
    <row r="1702">
      <c r="A1702" t="n">
        <v>228436</v>
      </c>
      <c r="B1702" t="n">
        <v>122</v>
      </c>
      <c r="C1702" t="inlineStr">
        <is>
          <t>Arcos</t>
        </is>
      </c>
      <c r="D1702" t="inlineStr">
        <is>
          <t>CECILIA TSUYACO ARAKI SILVA LTDA</t>
        </is>
      </c>
      <c r="E1702" t="inlineStr">
        <is>
          <t>390974</t>
        </is>
      </c>
      <c r="F1702" s="550" t="n">
        <v>46140</v>
      </c>
      <c r="G1702" t="n">
        <v>19558</v>
      </c>
      <c r="H1702" t="inlineStr">
        <is>
          <t>QUIABO KG</t>
        </is>
      </c>
      <c r="I1702" t="inlineStr">
        <is>
          <t>ALIMENTOS</t>
        </is>
      </c>
      <c r="J1702" t="n">
        <v>1</v>
      </c>
      <c r="K1702" t="inlineStr">
        <is>
          <t>KG</t>
        </is>
      </c>
      <c r="L1702" t="n">
        <v>13.8</v>
      </c>
      <c r="M1702" t="n">
        <v>13.8</v>
      </c>
      <c r="N1702" t="inlineStr">
        <is>
          <t>ALIMENTOS</t>
        </is>
      </c>
      <c r="O1702" t="inlineStr">
        <is>
          <t>04/2026</t>
        </is>
      </c>
    </row>
    <row r="1703">
      <c r="A1703" t="n">
        <v>228436</v>
      </c>
      <c r="B1703" t="n">
        <v>122</v>
      </c>
      <c r="C1703" t="inlineStr">
        <is>
          <t>Arcos</t>
        </is>
      </c>
      <c r="D1703" t="inlineStr">
        <is>
          <t>CECILIA TSUYACO ARAKI SILVA LTDA</t>
        </is>
      </c>
      <c r="E1703" t="inlineStr">
        <is>
          <t>390974</t>
        </is>
      </c>
      <c r="F1703" s="550" t="n">
        <v>46140</v>
      </c>
      <c r="G1703" t="n">
        <v>19505</v>
      </c>
      <c r="H1703" t="inlineStr">
        <is>
          <t>ALFACE AMERICANA KG</t>
        </is>
      </c>
      <c r="I1703" t="inlineStr">
        <is>
          <t>ALIMENTOS</t>
        </is>
      </c>
      <c r="J1703" t="n">
        <v>0.6</v>
      </c>
      <c r="K1703" t="inlineStr">
        <is>
          <t>KG</t>
        </is>
      </c>
      <c r="L1703" t="n">
        <v>6.6</v>
      </c>
      <c r="M1703" t="n">
        <v>11</v>
      </c>
      <c r="N1703" t="inlineStr">
        <is>
          <t>ALIMENTOS</t>
        </is>
      </c>
      <c r="O1703" t="inlineStr">
        <is>
          <t>04/2026</t>
        </is>
      </c>
    </row>
    <row r="1704">
      <c r="A1704" t="n">
        <v>228436</v>
      </c>
      <c r="B1704" t="n">
        <v>122</v>
      </c>
      <c r="C1704" t="inlineStr">
        <is>
          <t>Arcos</t>
        </is>
      </c>
      <c r="D1704" t="inlineStr">
        <is>
          <t>CECILIA TSUYACO ARAKI SILVA LTDA</t>
        </is>
      </c>
      <c r="E1704" t="inlineStr">
        <is>
          <t>390974</t>
        </is>
      </c>
      <c r="F1704" s="550" t="n">
        <v>46140</v>
      </c>
      <c r="G1704" t="n">
        <v>19480</v>
      </c>
      <c r="H1704" t="inlineStr">
        <is>
          <t>HORTELA HIDROPONICA KG</t>
        </is>
      </c>
      <c r="I1704" t="inlineStr">
        <is>
          <t>ALIMENTOS</t>
        </is>
      </c>
      <c r="J1704" t="n">
        <v>0.4</v>
      </c>
      <c r="K1704" t="inlineStr">
        <is>
          <t>KG</t>
        </is>
      </c>
      <c r="L1704" t="n">
        <v>7.2</v>
      </c>
      <c r="M1704" t="n">
        <v>18</v>
      </c>
      <c r="N1704" t="inlineStr">
        <is>
          <t>ALIMENTOS</t>
        </is>
      </c>
      <c r="O1704" t="inlineStr">
        <is>
          <t>04/2026</t>
        </is>
      </c>
    </row>
    <row r="1705">
      <c r="A1705" t="n">
        <v>228436</v>
      </c>
      <c r="B1705" t="n">
        <v>122</v>
      </c>
      <c r="C1705" t="inlineStr">
        <is>
          <t>Arcos</t>
        </is>
      </c>
      <c r="D1705" t="inlineStr">
        <is>
          <t>CECILIA TSUYACO ARAKI SILVA LTDA</t>
        </is>
      </c>
      <c r="E1705" t="inlineStr">
        <is>
          <t>390974</t>
        </is>
      </c>
      <c r="F1705" s="550" t="n">
        <v>46140</v>
      </c>
      <c r="G1705" t="n">
        <v>23390</v>
      </c>
      <c r="H1705" t="inlineStr">
        <is>
          <t>BANANA DA TERRA KG</t>
        </is>
      </c>
      <c r="I1705" t="inlineStr">
        <is>
          <t>ALIMENTOS</t>
        </is>
      </c>
      <c r="J1705" t="n">
        <v>6</v>
      </c>
      <c r="K1705" t="inlineStr">
        <is>
          <t>KG</t>
        </is>
      </c>
      <c r="L1705" t="n">
        <v>51</v>
      </c>
      <c r="M1705" t="n">
        <v>8.5</v>
      </c>
      <c r="N1705" t="inlineStr">
        <is>
          <t>ALIMENTOS</t>
        </is>
      </c>
      <c r="O1705" t="inlineStr">
        <is>
          <t>04/2026</t>
        </is>
      </c>
    </row>
    <row r="1706">
      <c r="A1706" t="n">
        <v>228436</v>
      </c>
      <c r="B1706" t="n">
        <v>122</v>
      </c>
      <c r="C1706" t="inlineStr">
        <is>
          <t>Arcos</t>
        </is>
      </c>
      <c r="D1706" t="inlineStr">
        <is>
          <t>CECILIA TSUYACO ARAKI SILVA LTDA</t>
        </is>
      </c>
      <c r="E1706" t="inlineStr">
        <is>
          <t>390974</t>
        </is>
      </c>
      <c r="F1706" s="550" t="n">
        <v>46140</v>
      </c>
      <c r="G1706" t="n">
        <v>19506</v>
      </c>
      <c r="H1706" t="inlineStr">
        <is>
          <t>ALECRIM KG</t>
        </is>
      </c>
      <c r="I1706" t="inlineStr">
        <is>
          <t>ALIMENTOS</t>
        </is>
      </c>
      <c r="J1706" t="n">
        <v>0.2</v>
      </c>
      <c r="K1706" t="inlineStr">
        <is>
          <t>KG</t>
        </is>
      </c>
      <c r="L1706" t="n">
        <v>14</v>
      </c>
      <c r="M1706" t="n">
        <v>70</v>
      </c>
      <c r="N1706" t="inlineStr">
        <is>
          <t>ALIMENTOS</t>
        </is>
      </c>
      <c r="O1706" t="inlineStr">
        <is>
          <t>04/2026</t>
        </is>
      </c>
    </row>
    <row r="1707">
      <c r="A1707" t="n">
        <v>228436</v>
      </c>
      <c r="B1707" t="n">
        <v>122</v>
      </c>
      <c r="C1707" t="inlineStr">
        <is>
          <t>Arcos</t>
        </is>
      </c>
      <c r="D1707" t="inlineStr">
        <is>
          <t>CECILIA TSUYACO ARAKI SILVA LTDA</t>
        </is>
      </c>
      <c r="E1707" t="inlineStr">
        <is>
          <t>390974</t>
        </is>
      </c>
      <c r="F1707" s="550" t="n">
        <v>46140</v>
      </c>
      <c r="G1707" t="n">
        <v>19488</v>
      </c>
      <c r="H1707" t="inlineStr">
        <is>
          <t>CEBOLINHA KG</t>
        </is>
      </c>
      <c r="I1707" t="inlineStr">
        <is>
          <t>ALIMENTOS</t>
        </is>
      </c>
      <c r="J1707" t="n">
        <v>1</v>
      </c>
      <c r="K1707" t="inlineStr">
        <is>
          <t>KG</t>
        </is>
      </c>
      <c r="L1707" t="n">
        <v>14</v>
      </c>
      <c r="M1707" t="n">
        <v>14</v>
      </c>
      <c r="N1707" t="inlineStr">
        <is>
          <t>ALIMENTOS</t>
        </is>
      </c>
      <c r="O1707" t="inlineStr">
        <is>
          <t>04/2026</t>
        </is>
      </c>
    </row>
    <row r="1708">
      <c r="A1708" t="n">
        <v>228436</v>
      </c>
      <c r="B1708" t="n">
        <v>122</v>
      </c>
      <c r="C1708" t="inlineStr">
        <is>
          <t>Arcos</t>
        </is>
      </c>
      <c r="D1708" t="inlineStr">
        <is>
          <t>CECILIA TSUYACO ARAKI SILVA LTDA</t>
        </is>
      </c>
      <c r="E1708" t="inlineStr">
        <is>
          <t>390974</t>
        </is>
      </c>
      <c r="F1708" s="550" t="n">
        <v>46140</v>
      </c>
      <c r="G1708" t="n">
        <v>19503</v>
      </c>
      <c r="H1708" t="inlineStr">
        <is>
          <t>ALFACE CRESPA KG</t>
        </is>
      </c>
      <c r="I1708" t="inlineStr">
        <is>
          <t>ALIMENTOS</t>
        </is>
      </c>
      <c r="J1708" t="n">
        <v>0.8</v>
      </c>
      <c r="K1708" t="inlineStr">
        <is>
          <t>KG</t>
        </is>
      </c>
      <c r="L1708" t="n">
        <v>8.4</v>
      </c>
      <c r="M1708" t="n">
        <v>10.5</v>
      </c>
      <c r="N1708" t="inlineStr">
        <is>
          <t>ALIMENTOS</t>
        </is>
      </c>
      <c r="O1708" t="inlineStr">
        <is>
          <t>04/2026</t>
        </is>
      </c>
    </row>
    <row r="1709">
      <c r="A1709" t="n">
        <v>228436</v>
      </c>
      <c r="B1709" t="n">
        <v>122</v>
      </c>
      <c r="C1709" t="inlineStr">
        <is>
          <t>Arcos</t>
        </is>
      </c>
      <c r="D1709" t="inlineStr">
        <is>
          <t>CECILIA TSUYACO ARAKI SILVA LTDA</t>
        </is>
      </c>
      <c r="E1709" t="inlineStr">
        <is>
          <t>390974</t>
        </is>
      </c>
      <c r="F1709" s="550" t="n">
        <v>46140</v>
      </c>
      <c r="G1709" t="n">
        <v>19787</v>
      </c>
      <c r="H1709" t="inlineStr">
        <is>
          <t>ABACAXI PEROLA KG</t>
        </is>
      </c>
      <c r="I1709" t="inlineStr">
        <is>
          <t>ALIMENTOS</t>
        </is>
      </c>
      <c r="J1709" t="n">
        <v>1.5</v>
      </c>
      <c r="K1709" t="inlineStr">
        <is>
          <t>KG</t>
        </is>
      </c>
      <c r="L1709" t="n">
        <v>8.1</v>
      </c>
      <c r="M1709" t="n">
        <v>5.4</v>
      </c>
      <c r="N1709" t="inlineStr">
        <is>
          <t>ALIMENTOS</t>
        </is>
      </c>
      <c r="O1709" t="inlineStr">
        <is>
          <t>04/2026</t>
        </is>
      </c>
    </row>
    <row r="1710">
      <c r="A1710" t="n">
        <v>228436</v>
      </c>
      <c r="B1710" t="n">
        <v>122</v>
      </c>
      <c r="C1710" t="inlineStr">
        <is>
          <t>Arcos</t>
        </is>
      </c>
      <c r="D1710" t="inlineStr">
        <is>
          <t>CECILIA TSUYACO ARAKI SILVA LTDA</t>
        </is>
      </c>
      <c r="E1710" t="inlineStr">
        <is>
          <t>390974</t>
        </is>
      </c>
      <c r="F1710" s="550" t="n">
        <v>46140</v>
      </c>
      <c r="G1710" t="n">
        <v>19502</v>
      </c>
      <c r="H1710" t="inlineStr">
        <is>
          <t>ALFACE CRESPA ROXA KG</t>
        </is>
      </c>
      <c r="I1710" t="inlineStr">
        <is>
          <t>ALIMENTOS</t>
        </is>
      </c>
      <c r="J1710" t="n">
        <v>0.6</v>
      </c>
      <c r="K1710" t="inlineStr">
        <is>
          <t>KG</t>
        </is>
      </c>
      <c r="L1710" t="n">
        <v>12</v>
      </c>
      <c r="M1710" t="n">
        <v>20</v>
      </c>
      <c r="N1710" t="inlineStr">
        <is>
          <t>ALIMENTOS</t>
        </is>
      </c>
      <c r="O1710" t="inlineStr">
        <is>
          <t>04/2026</t>
        </is>
      </c>
    </row>
    <row r="1711">
      <c r="A1711" t="n">
        <v>228434</v>
      </c>
      <c r="B1711" t="n">
        <v>122</v>
      </c>
      <c r="C1711" t="inlineStr">
        <is>
          <t>Arcos</t>
        </is>
      </c>
      <c r="D1711" t="inlineStr">
        <is>
          <t>NA MORADA INDÚSTRIA E COMÉRCIO LTDA</t>
        </is>
      </c>
      <c r="E1711" t="inlineStr">
        <is>
          <t>293844</t>
        </is>
      </c>
      <c r="F1711" s="550" t="n">
        <v>46140</v>
      </c>
      <c r="G1711" t="n">
        <v>19370</v>
      </c>
      <c r="H1711" t="inlineStr">
        <is>
          <t>QUEIJO CAMEMBERT SERRA DAS ANTAS CX 1,680KG C/12 DE 140G KG</t>
        </is>
      </c>
      <c r="I1711" t="inlineStr">
        <is>
          <t>ALIMENTOS</t>
        </is>
      </c>
      <c r="J1711" t="n">
        <v>11.32</v>
      </c>
      <c r="K1711" t="inlineStr">
        <is>
          <t>KG</t>
        </is>
      </c>
      <c r="L1711" t="n">
        <v>1073.14</v>
      </c>
      <c r="M1711" t="n">
        <v>94.800353</v>
      </c>
      <c r="N1711" t="inlineStr">
        <is>
          <t>ALIMENTOS</t>
        </is>
      </c>
      <c r="O1711" t="inlineStr">
        <is>
          <t>04/2026</t>
        </is>
      </c>
    </row>
    <row r="1712">
      <c r="A1712" t="n">
        <v>228433</v>
      </c>
      <c r="B1712" t="n">
        <v>122</v>
      </c>
      <c r="C1712" t="inlineStr">
        <is>
          <t>Arcos</t>
        </is>
      </c>
      <c r="D1712" t="inlineStr">
        <is>
          <t>MARIO PEDRO FELICIANO - HORTIFRUTI</t>
        </is>
      </c>
      <c r="E1712" t="inlineStr">
        <is>
          <t>475242</t>
        </is>
      </c>
      <c r="F1712" s="550" t="n">
        <v>46140</v>
      </c>
      <c r="G1712" t="n">
        <v>19476</v>
      </c>
      <c r="H1712" t="inlineStr">
        <is>
          <t>MANJERICAO KG</t>
        </is>
      </c>
      <c r="I1712" t="inlineStr">
        <is>
          <t>ALIMENTOS</t>
        </is>
      </c>
      <c r="J1712" t="n">
        <v>0.6</v>
      </c>
      <c r="K1712" t="inlineStr">
        <is>
          <t>KG</t>
        </is>
      </c>
      <c r="L1712" t="n">
        <v>40.89</v>
      </c>
      <c r="M1712" t="n">
        <v>68.15000000000001</v>
      </c>
      <c r="N1712" t="inlineStr">
        <is>
          <t>ALIMENTOS</t>
        </is>
      </c>
      <c r="O1712" t="inlineStr">
        <is>
          <t>04/2026</t>
        </is>
      </c>
    </row>
    <row r="1713">
      <c r="A1713" t="n">
        <v>228433</v>
      </c>
      <c r="B1713" t="n">
        <v>122</v>
      </c>
      <c r="C1713" t="inlineStr">
        <is>
          <t>Arcos</t>
        </is>
      </c>
      <c r="D1713" t="inlineStr">
        <is>
          <t>MARIO PEDRO FELICIANO - HORTIFRUTI</t>
        </is>
      </c>
      <c r="E1713" t="inlineStr">
        <is>
          <t>475242</t>
        </is>
      </c>
      <c r="F1713" s="550" t="n">
        <v>46140</v>
      </c>
      <c r="G1713" t="n">
        <v>19465</v>
      </c>
      <c r="H1713" t="inlineStr">
        <is>
          <t>SALSAO KG</t>
        </is>
      </c>
      <c r="I1713" t="inlineStr">
        <is>
          <t>ALIMENTOS</t>
        </is>
      </c>
      <c r="J1713" t="n">
        <v>1.6</v>
      </c>
      <c r="K1713" t="inlineStr">
        <is>
          <t>KG</t>
        </is>
      </c>
      <c r="L1713" t="n">
        <v>9.279999999999999</v>
      </c>
      <c r="M1713" t="n">
        <v>5.8</v>
      </c>
      <c r="N1713" t="inlineStr">
        <is>
          <t>ALIMENTOS</t>
        </is>
      </c>
      <c r="O1713" t="inlineStr">
        <is>
          <t>04/2026</t>
        </is>
      </c>
    </row>
    <row r="1714">
      <c r="A1714" t="n">
        <v>228433</v>
      </c>
      <c r="B1714" t="n">
        <v>122</v>
      </c>
      <c r="C1714" t="inlineStr">
        <is>
          <t>Arcos</t>
        </is>
      </c>
      <c r="D1714" t="inlineStr">
        <is>
          <t>MARIO PEDRO FELICIANO - HORTIFRUTI</t>
        </is>
      </c>
      <c r="E1714" t="inlineStr">
        <is>
          <t>475242</t>
        </is>
      </c>
      <c r="F1714" s="550" t="n">
        <v>46140</v>
      </c>
      <c r="G1714" t="n">
        <v>24083</v>
      </c>
      <c r="H1714" t="inlineStr">
        <is>
          <t>BATATA ASTERIX GRAUDA NOIVA KG</t>
        </is>
      </c>
      <c r="I1714" t="inlineStr">
        <is>
          <t>ALIMENTOS</t>
        </is>
      </c>
      <c r="J1714" t="n">
        <v>75</v>
      </c>
      <c r="K1714" t="inlineStr">
        <is>
          <t>KG</t>
        </is>
      </c>
      <c r="L1714" t="n">
        <v>408</v>
      </c>
      <c r="M1714" t="n">
        <v>5.44</v>
      </c>
      <c r="N1714" t="inlineStr">
        <is>
          <t>ALIMENTOS</t>
        </is>
      </c>
      <c r="O1714" t="inlineStr">
        <is>
          <t>04/2026</t>
        </is>
      </c>
    </row>
    <row r="1715">
      <c r="A1715" t="n">
        <v>228433</v>
      </c>
      <c r="B1715" t="n">
        <v>122</v>
      </c>
      <c r="C1715" t="inlineStr">
        <is>
          <t>Arcos</t>
        </is>
      </c>
      <c r="D1715" t="inlineStr">
        <is>
          <t>MARIO PEDRO FELICIANO - HORTIFRUTI</t>
        </is>
      </c>
      <c r="E1715" t="inlineStr">
        <is>
          <t>475242</t>
        </is>
      </c>
      <c r="F1715" s="550" t="n">
        <v>46140</v>
      </c>
      <c r="G1715" t="n">
        <v>27106</v>
      </c>
      <c r="H1715" t="inlineStr">
        <is>
          <t>PALMILTO PUPUNHA FRESCO TOLETE KG</t>
        </is>
      </c>
      <c r="I1715" t="inlineStr">
        <is>
          <t>ALIMENTOS</t>
        </is>
      </c>
      <c r="J1715" t="n">
        <v>3.2</v>
      </c>
      <c r="K1715" t="inlineStr">
        <is>
          <t>KG</t>
        </is>
      </c>
      <c r="L1715" t="n">
        <v>97.44</v>
      </c>
      <c r="M1715" t="n">
        <v>30.45</v>
      </c>
      <c r="N1715" t="inlineStr">
        <is>
          <t>ALIMENTOS</t>
        </is>
      </c>
      <c r="O1715" t="inlineStr">
        <is>
          <t>04/2026</t>
        </is>
      </c>
    </row>
    <row r="1716">
      <c r="A1716" t="n">
        <v>228433</v>
      </c>
      <c r="B1716" t="n">
        <v>122</v>
      </c>
      <c r="C1716" t="inlineStr">
        <is>
          <t>Arcos</t>
        </is>
      </c>
      <c r="D1716" t="inlineStr">
        <is>
          <t>MARIO PEDRO FELICIANO - HORTIFRUTI</t>
        </is>
      </c>
      <c r="E1716" t="inlineStr">
        <is>
          <t>475242</t>
        </is>
      </c>
      <c r="F1716" s="550" t="n">
        <v>46140</v>
      </c>
      <c r="G1716" t="n">
        <v>19621</v>
      </c>
      <c r="H1716" t="inlineStr">
        <is>
          <t>CENOURA KG</t>
        </is>
      </c>
      <c r="I1716" t="inlineStr">
        <is>
          <t>ALIMENTOS</t>
        </is>
      </c>
      <c r="J1716" t="n">
        <v>3.4</v>
      </c>
      <c r="K1716" t="inlineStr">
        <is>
          <t>KG</t>
        </is>
      </c>
      <c r="L1716" t="n">
        <v>27.1</v>
      </c>
      <c r="M1716" t="n">
        <v>7.970588</v>
      </c>
      <c r="N1716" t="inlineStr">
        <is>
          <t>ALIMENTOS</t>
        </is>
      </c>
      <c r="O1716" t="inlineStr">
        <is>
          <t>04/2026</t>
        </is>
      </c>
    </row>
    <row r="1717">
      <c r="A1717" t="n">
        <v>228433</v>
      </c>
      <c r="B1717" t="n">
        <v>122</v>
      </c>
      <c r="C1717" t="inlineStr">
        <is>
          <t>Arcos</t>
        </is>
      </c>
      <c r="D1717" t="inlineStr">
        <is>
          <t>MARIO PEDRO FELICIANO - HORTIFRUTI</t>
        </is>
      </c>
      <c r="E1717" t="inlineStr">
        <is>
          <t>475242</t>
        </is>
      </c>
      <c r="F1717" s="550" t="n">
        <v>46140</v>
      </c>
      <c r="G1717" t="n">
        <v>19652</v>
      </c>
      <c r="H1717" t="inlineStr">
        <is>
          <t>ALHO COMUM KG</t>
        </is>
      </c>
      <c r="I1717" t="inlineStr">
        <is>
          <t>ALIMENTOS</t>
        </is>
      </c>
      <c r="J1717" t="n">
        <v>1.2</v>
      </c>
      <c r="K1717" t="inlineStr">
        <is>
          <t>KG</t>
        </is>
      </c>
      <c r="L1717" t="n">
        <v>21.07</v>
      </c>
      <c r="M1717" t="n">
        <v>17.558333</v>
      </c>
      <c r="N1717" t="inlineStr">
        <is>
          <t>ALIMENTOS</t>
        </is>
      </c>
      <c r="O1717" t="inlineStr">
        <is>
          <t>04/2026</t>
        </is>
      </c>
    </row>
    <row r="1718">
      <c r="A1718" t="n">
        <v>228433</v>
      </c>
      <c r="B1718" t="n">
        <v>122</v>
      </c>
      <c r="C1718" t="inlineStr">
        <is>
          <t>Arcos</t>
        </is>
      </c>
      <c r="D1718" t="inlineStr">
        <is>
          <t>MARIO PEDRO FELICIANO - HORTIFRUTI</t>
        </is>
      </c>
      <c r="E1718" t="inlineStr">
        <is>
          <t>475242</t>
        </is>
      </c>
      <c r="F1718" s="550" t="n">
        <v>46140</v>
      </c>
      <c r="G1718" t="n">
        <v>23095</v>
      </c>
      <c r="H1718" t="inlineStr">
        <is>
          <t>OVO CAIPIRA UN</t>
        </is>
      </c>
      <c r="I1718" t="inlineStr">
        <is>
          <t>ALIMENTOS</t>
        </is>
      </c>
      <c r="J1718" t="n">
        <v>200</v>
      </c>
      <c r="K1718" t="inlineStr">
        <is>
          <t>UN</t>
        </is>
      </c>
      <c r="L1718" t="n">
        <v>250</v>
      </c>
      <c r="M1718" t="n">
        <v>1.25</v>
      </c>
      <c r="N1718" t="inlineStr">
        <is>
          <t>ALIMENTOS</t>
        </is>
      </c>
      <c r="O1718" t="inlineStr">
        <is>
          <t>04/2026</t>
        </is>
      </c>
    </row>
    <row r="1719">
      <c r="A1719" t="n">
        <v>228432</v>
      </c>
      <c r="B1719" t="n">
        <v>122</v>
      </c>
      <c r="C1719" t="inlineStr">
        <is>
          <t>Arcos</t>
        </is>
      </c>
      <c r="D1719" t="inlineStr">
        <is>
          <t>DISTRIBUIDORA FLD DE HORTIFRUTIGRANJEIROS LTDA</t>
        </is>
      </c>
      <c r="E1719" t="inlineStr">
        <is>
          <t>408430</t>
        </is>
      </c>
      <c r="F1719" s="550" t="n">
        <v>46140</v>
      </c>
      <c r="G1719" t="n">
        <v>19701</v>
      </c>
      <c r="H1719" t="inlineStr">
        <is>
          <t>AMEIXA KG</t>
        </is>
      </c>
      <c r="I1719" t="inlineStr">
        <is>
          <t>ALIMENTOS</t>
        </is>
      </c>
      <c r="J1719" t="n">
        <v>0.6</v>
      </c>
      <c r="K1719" t="inlineStr">
        <is>
          <t>KG</t>
        </is>
      </c>
      <c r="L1719" t="n">
        <v>10.42</v>
      </c>
      <c r="M1719" t="n">
        <v>17.366667</v>
      </c>
      <c r="N1719" t="inlineStr">
        <is>
          <t>ALIMENTOS</t>
        </is>
      </c>
      <c r="O1719" t="inlineStr">
        <is>
          <t>04/2026</t>
        </is>
      </c>
    </row>
    <row r="1720">
      <c r="A1720" t="n">
        <v>228432</v>
      </c>
      <c r="B1720" t="n">
        <v>122</v>
      </c>
      <c r="C1720" t="inlineStr">
        <is>
          <t>Arcos</t>
        </is>
      </c>
      <c r="D1720" t="inlineStr">
        <is>
          <t>DISTRIBUIDORA FLD DE HORTIFRUTIGRANJEIROS LTDA</t>
        </is>
      </c>
      <c r="E1720" t="inlineStr">
        <is>
          <t>408430</t>
        </is>
      </c>
      <c r="F1720" s="550" t="n">
        <v>46140</v>
      </c>
      <c r="G1720" t="n">
        <v>25647</v>
      </c>
      <c r="H1720" t="inlineStr">
        <is>
          <t>ACELGA BOK CHOY KG</t>
        </is>
      </c>
      <c r="I1720" t="inlineStr">
        <is>
          <t>ALIMENTOS</t>
        </is>
      </c>
      <c r="J1720" t="n">
        <v>1.5</v>
      </c>
      <c r="K1720" t="inlineStr">
        <is>
          <t>KG</t>
        </is>
      </c>
      <c r="L1720" t="n">
        <v>24.64</v>
      </c>
      <c r="M1720" t="n">
        <v>16.426667</v>
      </c>
      <c r="N1720" t="inlineStr">
        <is>
          <t>ALIMENTOS</t>
        </is>
      </c>
      <c r="O1720" t="inlineStr">
        <is>
          <t>04/2026</t>
        </is>
      </c>
    </row>
    <row r="1721">
      <c r="A1721" t="n">
        <v>228432</v>
      </c>
      <c r="B1721" t="n">
        <v>122</v>
      </c>
      <c r="C1721" t="inlineStr">
        <is>
          <t>Arcos</t>
        </is>
      </c>
      <c r="D1721" t="inlineStr">
        <is>
          <t>DISTRIBUIDORA FLD DE HORTIFRUTIGRANJEIROS LTDA</t>
        </is>
      </c>
      <c r="E1721" t="inlineStr">
        <is>
          <t>408430</t>
        </is>
      </c>
      <c r="F1721" s="550" t="n">
        <v>46140</v>
      </c>
      <c r="G1721" t="n">
        <v>23113</v>
      </c>
      <c r="H1721" t="inlineStr">
        <is>
          <t>SALSA KG</t>
        </is>
      </c>
      <c r="I1721" t="inlineStr">
        <is>
          <t>ALIMENTOS</t>
        </is>
      </c>
      <c r="J1721" t="n">
        <v>0.5</v>
      </c>
      <c r="K1721" t="inlineStr">
        <is>
          <t>KG</t>
        </is>
      </c>
      <c r="L1721" t="n">
        <v>4.87</v>
      </c>
      <c r="M1721" t="n">
        <v>9.74</v>
      </c>
      <c r="N1721" t="inlineStr">
        <is>
          <t>ALIMENTOS</t>
        </is>
      </c>
      <c r="O1721" t="inlineStr">
        <is>
          <t>04/2026</t>
        </is>
      </c>
    </row>
    <row r="1722">
      <c r="A1722" t="n">
        <v>228432</v>
      </c>
      <c r="B1722" t="n">
        <v>122</v>
      </c>
      <c r="C1722" t="inlineStr">
        <is>
          <t>Arcos</t>
        </is>
      </c>
      <c r="D1722" t="inlineStr">
        <is>
          <t>DISTRIBUIDORA FLD DE HORTIFRUTIGRANJEIROS LTDA</t>
        </is>
      </c>
      <c r="E1722" t="inlineStr">
        <is>
          <t>408430</t>
        </is>
      </c>
      <c r="F1722" s="550" t="n">
        <v>46140</v>
      </c>
      <c r="G1722" t="n">
        <v>19647</v>
      </c>
      <c r="H1722" t="inlineStr">
        <is>
          <t>ALHO PORO KG</t>
        </is>
      </c>
      <c r="I1722" t="inlineStr">
        <is>
          <t>ALIMENTOS</t>
        </is>
      </c>
      <c r="J1722" t="n">
        <v>1</v>
      </c>
      <c r="K1722" t="inlineStr">
        <is>
          <t>KG</t>
        </is>
      </c>
      <c r="L1722" t="n">
        <v>7.3</v>
      </c>
      <c r="M1722" t="n">
        <v>7.3</v>
      </c>
      <c r="N1722" t="inlineStr">
        <is>
          <t>ALIMENTOS</t>
        </is>
      </c>
      <c r="O1722" t="inlineStr">
        <is>
          <t>04/2026</t>
        </is>
      </c>
    </row>
    <row r="1723">
      <c r="A1723" t="n">
        <v>228431</v>
      </c>
      <c r="B1723" t="n">
        <v>122</v>
      </c>
      <c r="C1723" t="inlineStr">
        <is>
          <t>Arcos</t>
        </is>
      </c>
      <c r="D1723" t="inlineStr">
        <is>
          <t>TOCAYA TORRADORES DE CAFE LTDA</t>
        </is>
      </c>
      <c r="E1723" t="inlineStr">
        <is>
          <t>25686</t>
        </is>
      </c>
      <c r="F1723" s="550" t="n">
        <v>46135</v>
      </c>
      <c r="G1723" t="n">
        <v>27406</v>
      </c>
      <c r="H1723" t="inlineStr">
        <is>
          <t>CAFE JOSELINA C/2KG</t>
        </is>
      </c>
      <c r="I1723" t="inlineStr">
        <is>
          <t>BEBIDAS</t>
        </is>
      </c>
      <c r="J1723" t="n">
        <v>12</v>
      </c>
      <c r="K1723" t="inlineStr">
        <is>
          <t>UN</t>
        </is>
      </c>
      <c r="L1723" t="n">
        <v>2628</v>
      </c>
      <c r="M1723" t="n">
        <v>219</v>
      </c>
      <c r="N1723" t="inlineStr">
        <is>
          <t>BEBIDAS</t>
        </is>
      </c>
      <c r="O1723" t="inlineStr">
        <is>
          <t>04/2026</t>
        </is>
      </c>
    </row>
    <row r="1724">
      <c r="A1724" t="n">
        <v>228430</v>
      </c>
      <c r="B1724" t="n">
        <v>122</v>
      </c>
      <c r="C1724" t="inlineStr">
        <is>
          <t>Arcos</t>
        </is>
      </c>
      <c r="D1724" t="inlineStr">
        <is>
          <t>DOMO - PRODUTOS ORIENTAIS LTDA.</t>
        </is>
      </c>
      <c r="E1724" t="inlineStr">
        <is>
          <t>9118</t>
        </is>
      </c>
      <c r="F1724" s="550" t="n">
        <v>46136</v>
      </c>
      <c r="G1724" t="n">
        <v>21005</v>
      </c>
      <c r="H1724" t="inlineStr">
        <is>
          <t>OLEO DE GERGELIM TORRADO HONG KONG C/1L</t>
        </is>
      </c>
      <c r="I1724" t="inlineStr">
        <is>
          <t>ALIMENTOS</t>
        </is>
      </c>
      <c r="J1724" t="n">
        <v>2</v>
      </c>
      <c r="K1724" t="inlineStr">
        <is>
          <t>FR</t>
        </is>
      </c>
      <c r="L1724" t="n">
        <v>191.4</v>
      </c>
      <c r="M1724" t="n">
        <v>95.7</v>
      </c>
      <c r="N1724" t="inlineStr">
        <is>
          <t>ALIMENTOS</t>
        </is>
      </c>
      <c r="O1724" t="inlineStr">
        <is>
          <t>04/2026</t>
        </is>
      </c>
    </row>
    <row r="1725">
      <c r="A1725" t="n">
        <v>228428</v>
      </c>
      <c r="B1725" t="n">
        <v>122</v>
      </c>
      <c r="C1725" t="inlineStr">
        <is>
          <t>Arcos</t>
        </is>
      </c>
      <c r="D1725" t="inlineStr">
        <is>
          <t>EMPORIO M&amp;L COMERCIO DE ALIM E BEBIDAS LTDA</t>
        </is>
      </c>
      <c r="E1725" t="inlineStr">
        <is>
          <t>508624</t>
        </is>
      </c>
      <c r="F1725" s="550" t="n">
        <v>46132</v>
      </c>
      <c r="G1725" t="n">
        <v>26014</v>
      </c>
      <c r="H1725" t="inlineStr">
        <is>
          <t>APERITIVO ANGOSTURA 473ML</t>
        </is>
      </c>
      <c r="I1725" t="inlineStr">
        <is>
          <t>BEBIDAS</t>
        </is>
      </c>
      <c r="J1725" t="n">
        <v>6</v>
      </c>
      <c r="K1725" t="inlineStr">
        <is>
          <t>GR</t>
        </is>
      </c>
      <c r="L1725" t="n">
        <v>2254.8</v>
      </c>
      <c r="M1725" t="n">
        <v>375.8</v>
      </c>
      <c r="N1725" t="inlineStr">
        <is>
          <t>BEBIDAS</t>
        </is>
      </c>
      <c r="O1725" t="inlineStr">
        <is>
          <t>04/2026</t>
        </is>
      </c>
    </row>
    <row r="1726">
      <c r="A1726" t="n">
        <v>228426</v>
      </c>
      <c r="B1726" t="n">
        <v>122</v>
      </c>
      <c r="C1726" t="inlineStr">
        <is>
          <t>Arcos</t>
        </is>
      </c>
      <c r="D1726" t="inlineStr">
        <is>
          <t>EMPORIO M&amp;L COMERCIO DE ALIM E BEBIDAS LTDA</t>
        </is>
      </c>
      <c r="E1726" t="inlineStr">
        <is>
          <t>508966</t>
        </is>
      </c>
      <c r="F1726" s="550" t="n">
        <v>46134</v>
      </c>
      <c r="G1726" t="n">
        <v>23503</v>
      </c>
      <c r="H1726" t="inlineStr">
        <is>
          <t>OREGANO KG</t>
        </is>
      </c>
      <c r="I1726" t="inlineStr">
        <is>
          <t>ALIMENTOS</t>
        </is>
      </c>
      <c r="J1726" t="n">
        <v>1</v>
      </c>
      <c r="K1726" t="inlineStr">
        <is>
          <t>KG</t>
        </is>
      </c>
      <c r="L1726" t="n">
        <v>23.3</v>
      </c>
      <c r="M1726" t="n">
        <v>23.3</v>
      </c>
      <c r="N1726" t="inlineStr">
        <is>
          <t>ALIMENTOS</t>
        </is>
      </c>
      <c r="O1726" t="inlineStr">
        <is>
          <t>04/2026</t>
        </is>
      </c>
    </row>
    <row r="1727">
      <c r="A1727" t="n">
        <v>228426</v>
      </c>
      <c r="B1727" t="n">
        <v>122</v>
      </c>
      <c r="C1727" t="inlineStr">
        <is>
          <t>Arcos</t>
        </is>
      </c>
      <c r="D1727" t="inlineStr">
        <is>
          <t>EMPORIO M&amp;L COMERCIO DE ALIM E BEBIDAS LTDA</t>
        </is>
      </c>
      <c r="E1727" t="inlineStr">
        <is>
          <t>508966</t>
        </is>
      </c>
      <c r="F1727" s="550" t="n">
        <v>46134</v>
      </c>
      <c r="G1727" t="n">
        <v>21085</v>
      </c>
      <c r="H1727" t="inlineStr">
        <is>
          <t>ACUCAR SACHE UNIAO 5G C/1000</t>
        </is>
      </c>
      <c r="I1727" t="inlineStr">
        <is>
          <t>ALIMENTOS</t>
        </is>
      </c>
      <c r="J1727" t="n">
        <v>3</v>
      </c>
      <c r="K1727" t="inlineStr">
        <is>
          <t>N/A</t>
        </is>
      </c>
      <c r="L1727" t="n">
        <v>134.25</v>
      </c>
      <c r="M1727" t="n">
        <v>44.75</v>
      </c>
      <c r="N1727" t="inlineStr">
        <is>
          <t>ALIMENTOS</t>
        </is>
      </c>
      <c r="O1727" t="inlineStr">
        <is>
          <t>04/2026</t>
        </is>
      </c>
    </row>
    <row r="1728">
      <c r="A1728" t="n">
        <v>228426</v>
      </c>
      <c r="B1728" t="n">
        <v>122</v>
      </c>
      <c r="C1728" t="inlineStr">
        <is>
          <t>Arcos</t>
        </is>
      </c>
      <c r="D1728" t="inlineStr">
        <is>
          <t>EMPORIO M&amp;L COMERCIO DE ALIM E BEBIDAS LTDA</t>
        </is>
      </c>
      <c r="E1728" t="inlineStr">
        <is>
          <t>508966</t>
        </is>
      </c>
      <c r="F1728" s="550" t="n">
        <v>46134</v>
      </c>
      <c r="G1728" t="n">
        <v>20715</v>
      </c>
      <c r="H1728" t="inlineStr">
        <is>
          <t>AMARENA FABBRI FRUTO C/3,2KG</t>
        </is>
      </c>
      <c r="I1728" t="inlineStr">
        <is>
          <t>ALIMENTOS</t>
        </is>
      </c>
      <c r="J1728" t="n">
        <v>1</v>
      </c>
      <c r="K1728" t="inlineStr">
        <is>
          <t>UN</t>
        </is>
      </c>
      <c r="L1728" t="n">
        <v>439.9</v>
      </c>
      <c r="M1728" t="n">
        <v>439.9</v>
      </c>
      <c r="N1728" t="inlineStr">
        <is>
          <t>ALIMENTOS</t>
        </is>
      </c>
      <c r="O1728" t="inlineStr">
        <is>
          <t>04/2026</t>
        </is>
      </c>
    </row>
    <row r="1729">
      <c r="A1729" t="n">
        <v>228426</v>
      </c>
      <c r="B1729" t="n">
        <v>122</v>
      </c>
      <c r="C1729" t="inlineStr">
        <is>
          <t>Arcos</t>
        </is>
      </c>
      <c r="D1729" t="inlineStr">
        <is>
          <t>EMPORIO M&amp;L COMERCIO DE ALIM E BEBIDAS LTDA</t>
        </is>
      </c>
      <c r="E1729" t="inlineStr">
        <is>
          <t>508966</t>
        </is>
      </c>
      <c r="F1729" s="550" t="n">
        <v>46134</v>
      </c>
      <c r="G1729" t="n">
        <v>20385</v>
      </c>
      <c r="H1729" t="inlineStr">
        <is>
          <t>FARINHA DE MILHO FLOCAO YOKI 500GR</t>
        </is>
      </c>
      <c r="I1729" t="inlineStr">
        <is>
          <t>ALIMENTOS</t>
        </is>
      </c>
      <c r="J1729" t="n">
        <v>12</v>
      </c>
      <c r="K1729" t="inlineStr">
        <is>
          <t>UN</t>
        </is>
      </c>
      <c r="L1729" t="n">
        <v>59.4</v>
      </c>
      <c r="M1729" t="n">
        <v>4.95</v>
      </c>
      <c r="N1729" t="inlineStr">
        <is>
          <t>ALIMENTOS</t>
        </is>
      </c>
      <c r="O1729" t="inlineStr">
        <is>
          <t>04/2026</t>
        </is>
      </c>
    </row>
    <row r="1730">
      <c r="A1730" t="n">
        <v>228426</v>
      </c>
      <c r="B1730" t="n">
        <v>122</v>
      </c>
      <c r="C1730" t="inlineStr">
        <is>
          <t>Arcos</t>
        </is>
      </c>
      <c r="D1730" t="inlineStr">
        <is>
          <t>EMPORIO M&amp;L COMERCIO DE ALIM E BEBIDAS LTDA</t>
        </is>
      </c>
      <c r="E1730" t="inlineStr">
        <is>
          <t>508966</t>
        </is>
      </c>
      <c r="F1730" s="550" t="n">
        <v>46134</v>
      </c>
      <c r="G1730" t="n">
        <v>20751</v>
      </c>
      <c r="H1730" t="inlineStr">
        <is>
          <t>AZEITONA PRETA AZAPA ARCOBELLO C/2KG</t>
        </is>
      </c>
      <c r="I1730" t="inlineStr">
        <is>
          <t>ALIMENTOS</t>
        </is>
      </c>
      <c r="J1730" t="n">
        <v>2</v>
      </c>
      <c r="K1730" t="inlineStr">
        <is>
          <t>BD</t>
        </is>
      </c>
      <c r="L1730" t="n">
        <v>217.8</v>
      </c>
      <c r="M1730" t="n">
        <v>108.9</v>
      </c>
      <c r="N1730" t="inlineStr">
        <is>
          <t>ALIMENTOS</t>
        </is>
      </c>
      <c r="O1730" t="inlineStr">
        <is>
          <t>04/2026</t>
        </is>
      </c>
    </row>
    <row r="1731">
      <c r="A1731" t="n">
        <v>228426</v>
      </c>
      <c r="B1731" t="n">
        <v>122</v>
      </c>
      <c r="C1731" t="inlineStr">
        <is>
          <t>Arcos</t>
        </is>
      </c>
      <c r="D1731" t="inlineStr">
        <is>
          <t>EMPORIO M&amp;L COMERCIO DE ALIM E BEBIDAS LTDA</t>
        </is>
      </c>
      <c r="E1731" t="inlineStr">
        <is>
          <t>508966</t>
        </is>
      </c>
      <c r="F1731" s="550" t="n">
        <v>46134</v>
      </c>
      <c r="G1731" t="n">
        <v>20360</v>
      </c>
      <c r="H1731" t="inlineStr">
        <is>
          <t>FARINHA DE TRIGO ANACONDA C/5KG</t>
        </is>
      </c>
      <c r="I1731" t="inlineStr">
        <is>
          <t>ALIMENTOS</t>
        </is>
      </c>
      <c r="J1731" t="n">
        <v>6</v>
      </c>
      <c r="K1731" t="inlineStr">
        <is>
          <t>Kg</t>
        </is>
      </c>
      <c r="L1731" t="n">
        <v>125.4</v>
      </c>
      <c r="M1731" t="n">
        <v>20.9</v>
      </c>
      <c r="N1731" t="inlineStr">
        <is>
          <t>ALIMENTOS</t>
        </is>
      </c>
      <c r="O1731" t="inlineStr">
        <is>
          <t>04/2026</t>
        </is>
      </c>
    </row>
    <row r="1732">
      <c r="A1732" t="n">
        <v>228426</v>
      </c>
      <c r="B1732" t="n">
        <v>122</v>
      </c>
      <c r="C1732" t="inlineStr">
        <is>
          <t>Arcos</t>
        </is>
      </c>
      <c r="D1732" t="inlineStr">
        <is>
          <t>EMPORIO M&amp;L COMERCIO DE ALIM E BEBIDAS LTDA</t>
        </is>
      </c>
      <c r="E1732" t="inlineStr">
        <is>
          <t>508966</t>
        </is>
      </c>
      <c r="F1732" s="550" t="n">
        <v>46134</v>
      </c>
      <c r="G1732" t="n">
        <v>19973</v>
      </c>
      <c r="H1732" t="inlineStr">
        <is>
          <t>MOLHO SHOYO TRADICIONAL SAKURA C/1,010L UN</t>
        </is>
      </c>
      <c r="I1732" t="inlineStr">
        <is>
          <t>ALIMENTOS</t>
        </is>
      </c>
      <c r="J1732" t="n">
        <v>6</v>
      </c>
      <c r="K1732" t="inlineStr">
        <is>
          <t>UN</t>
        </is>
      </c>
      <c r="L1732" t="n">
        <v>91.8</v>
      </c>
      <c r="M1732" t="n">
        <v>15.3</v>
      </c>
      <c r="N1732" t="inlineStr">
        <is>
          <t>ALIMENTOS</t>
        </is>
      </c>
      <c r="O1732" t="inlineStr">
        <is>
          <t>04/2026</t>
        </is>
      </c>
    </row>
    <row r="1733">
      <c r="A1733" t="n">
        <v>228426</v>
      </c>
      <c r="B1733" t="n">
        <v>122</v>
      </c>
      <c r="C1733" t="inlineStr">
        <is>
          <t>Arcos</t>
        </is>
      </c>
      <c r="D1733" t="inlineStr">
        <is>
          <t>EMPORIO M&amp;L COMERCIO DE ALIM E BEBIDAS LTDA</t>
        </is>
      </c>
      <c r="E1733" t="inlineStr">
        <is>
          <t>508966</t>
        </is>
      </c>
      <c r="F1733" s="550" t="n">
        <v>46134</v>
      </c>
      <c r="G1733" t="n">
        <v>24039</v>
      </c>
      <c r="H1733" t="inlineStr">
        <is>
          <t>AMENDOA INTEIRA CRUA SEM CASCA 1KG</t>
        </is>
      </c>
      <c r="I1733" t="inlineStr">
        <is>
          <t>ALIMENTOS</t>
        </is>
      </c>
      <c r="J1733" t="n">
        <v>12</v>
      </c>
      <c r="K1733" t="inlineStr">
        <is>
          <t>Kg</t>
        </is>
      </c>
      <c r="L1733" t="n">
        <v>834.6</v>
      </c>
      <c r="M1733" t="n">
        <v>69.55</v>
      </c>
      <c r="N1733" t="inlineStr">
        <is>
          <t>ALIMENTOS</t>
        </is>
      </c>
      <c r="O1733" t="inlineStr">
        <is>
          <t>04/2026</t>
        </is>
      </c>
    </row>
    <row r="1734">
      <c r="A1734" t="n">
        <v>228426</v>
      </c>
      <c r="B1734" t="n">
        <v>122</v>
      </c>
      <c r="C1734" t="inlineStr">
        <is>
          <t>Arcos</t>
        </is>
      </c>
      <c r="D1734" t="inlineStr">
        <is>
          <t>EMPORIO M&amp;L COMERCIO DE ALIM E BEBIDAS LTDA</t>
        </is>
      </c>
      <c r="E1734" t="inlineStr">
        <is>
          <t>508966</t>
        </is>
      </c>
      <c r="F1734" s="550" t="n">
        <v>46134</v>
      </c>
      <c r="G1734" t="n">
        <v>24296</v>
      </c>
      <c r="H1734" t="inlineStr">
        <is>
          <t>GERGELIM BRANCO KG</t>
        </is>
      </c>
      <c r="I1734" t="inlineStr">
        <is>
          <t>ALIMENTOS</t>
        </is>
      </c>
      <c r="J1734" t="n">
        <v>1</v>
      </c>
      <c r="K1734" t="inlineStr">
        <is>
          <t>N/A</t>
        </is>
      </c>
      <c r="L1734" t="n">
        <v>19.98</v>
      </c>
      <c r="M1734" t="n">
        <v>19.98</v>
      </c>
      <c r="N1734" t="inlineStr">
        <is>
          <t>ALIMENTOS</t>
        </is>
      </c>
      <c r="O1734" t="inlineStr">
        <is>
          <t>04/2026</t>
        </is>
      </c>
    </row>
    <row r="1735">
      <c r="A1735" t="n">
        <v>228426</v>
      </c>
      <c r="B1735" t="n">
        <v>122</v>
      </c>
      <c r="C1735" t="inlineStr">
        <is>
          <t>Arcos</t>
        </is>
      </c>
      <c r="D1735" t="inlineStr">
        <is>
          <t>EMPORIO M&amp;L COMERCIO DE ALIM E BEBIDAS LTDA</t>
        </is>
      </c>
      <c r="E1735" t="inlineStr">
        <is>
          <t>508966</t>
        </is>
      </c>
      <c r="F1735" s="550" t="n">
        <v>46134</v>
      </c>
      <c r="G1735" t="n">
        <v>19339</v>
      </c>
      <c r="H1735" t="inlineStr">
        <is>
          <t>QUEIJO MINAS PADRAO BRINCO OURO C/500G KG</t>
        </is>
      </c>
      <c r="I1735" t="inlineStr">
        <is>
          <t>ALIMENTOS</t>
        </is>
      </c>
      <c r="J1735" t="n">
        <v>6</v>
      </c>
      <c r="K1735" t="inlineStr">
        <is>
          <t>Kg</t>
        </is>
      </c>
      <c r="L1735" t="n">
        <v>419.4</v>
      </c>
      <c r="M1735" t="n">
        <v>69.90000000000001</v>
      </c>
      <c r="N1735" t="inlineStr">
        <is>
          <t>ALIMENTOS</t>
        </is>
      </c>
      <c r="O1735" t="inlineStr">
        <is>
          <t>04/2026</t>
        </is>
      </c>
    </row>
    <row r="1736">
      <c r="A1736" t="n">
        <v>228426</v>
      </c>
      <c r="B1736" t="n">
        <v>122</v>
      </c>
      <c r="C1736" t="inlineStr">
        <is>
          <t>Arcos</t>
        </is>
      </c>
      <c r="D1736" t="inlineStr">
        <is>
          <t>EMPORIO M&amp;L COMERCIO DE ALIM E BEBIDAS LTDA</t>
        </is>
      </c>
      <c r="E1736" t="inlineStr">
        <is>
          <t>508966</t>
        </is>
      </c>
      <c r="F1736" s="550" t="n">
        <v>46134</v>
      </c>
      <c r="G1736" t="n">
        <v>26020</v>
      </c>
      <c r="H1736" t="inlineStr">
        <is>
          <t>CREME DE LEITE PIRACANJUBA TP 1,030 KG  UN</t>
        </is>
      </c>
      <c r="I1736" t="inlineStr">
        <is>
          <t>ALIMENTOS</t>
        </is>
      </c>
      <c r="J1736" t="n">
        <v>36</v>
      </c>
      <c r="K1736" t="inlineStr">
        <is>
          <t>UN</t>
        </is>
      </c>
      <c r="L1736" t="n">
        <v>502.2</v>
      </c>
      <c r="M1736" t="n">
        <v>13.95</v>
      </c>
      <c r="N1736" t="inlineStr">
        <is>
          <t>ALIMENTOS</t>
        </is>
      </c>
      <c r="O1736" t="inlineStr">
        <is>
          <t>04/2026</t>
        </is>
      </c>
    </row>
    <row r="1737">
      <c r="A1737" t="n">
        <v>228426</v>
      </c>
      <c r="B1737" t="n">
        <v>122</v>
      </c>
      <c r="C1737" t="inlineStr">
        <is>
          <t>Arcos</t>
        </is>
      </c>
      <c r="D1737" t="inlineStr">
        <is>
          <t>EMPORIO M&amp;L COMERCIO DE ALIM E BEBIDAS LTDA</t>
        </is>
      </c>
      <c r="E1737" t="inlineStr">
        <is>
          <t>508966</t>
        </is>
      </c>
      <c r="F1737" s="550" t="n">
        <v>46134</v>
      </c>
      <c r="G1737" t="n">
        <v>20136</v>
      </c>
      <c r="H1737" t="inlineStr">
        <is>
          <t>MACARRAO ESPAGUETE C/ OVOS ADRIA C/500G</t>
        </is>
      </c>
      <c r="I1737" t="inlineStr">
        <is>
          <t>ALIMENTOS</t>
        </is>
      </c>
      <c r="J1737" t="n">
        <v>6</v>
      </c>
      <c r="K1737" t="inlineStr">
        <is>
          <t>PC</t>
        </is>
      </c>
      <c r="L1737" t="n">
        <v>25.2</v>
      </c>
      <c r="M1737" t="n">
        <v>4.2</v>
      </c>
      <c r="N1737" t="inlineStr">
        <is>
          <t>ALIMENTOS</t>
        </is>
      </c>
      <c r="O1737" t="inlineStr">
        <is>
          <t>04/2026</t>
        </is>
      </c>
    </row>
    <row r="1738">
      <c r="A1738" t="n">
        <v>228426</v>
      </c>
      <c r="B1738" t="n">
        <v>122</v>
      </c>
      <c r="C1738" t="inlineStr">
        <is>
          <t>Arcos</t>
        </is>
      </c>
      <c r="D1738" t="inlineStr">
        <is>
          <t>EMPORIO M&amp;L COMERCIO DE ALIM E BEBIDAS LTDA</t>
        </is>
      </c>
      <c r="E1738" t="inlineStr">
        <is>
          <t>508966</t>
        </is>
      </c>
      <c r="F1738" s="550" t="n">
        <v>46134</v>
      </c>
      <c r="G1738" t="n">
        <v>19291</v>
      </c>
      <c r="H1738" t="inlineStr">
        <is>
          <t>QUEIJO PARMESAO CAPA PRETA KG</t>
        </is>
      </c>
      <c r="I1738" t="inlineStr">
        <is>
          <t>ALIMENTOS</t>
        </is>
      </c>
      <c r="J1738" t="n">
        <v>14</v>
      </c>
      <c r="K1738" t="inlineStr">
        <is>
          <t>N/A</t>
        </is>
      </c>
      <c r="L1738" t="n">
        <v>1048.6</v>
      </c>
      <c r="M1738" t="n">
        <v>74.90000000000001</v>
      </c>
      <c r="N1738" t="inlineStr">
        <is>
          <t>ALIMENTOS</t>
        </is>
      </c>
      <c r="O1738" t="inlineStr">
        <is>
          <t>04/2026</t>
        </is>
      </c>
    </row>
    <row r="1739">
      <c r="A1739" t="n">
        <v>228426</v>
      </c>
      <c r="B1739" t="n">
        <v>122</v>
      </c>
      <c r="C1739" t="inlineStr">
        <is>
          <t>Arcos</t>
        </is>
      </c>
      <c r="D1739" t="inlineStr">
        <is>
          <t>EMPORIO M&amp;L COMERCIO DE ALIM E BEBIDAS LTDA</t>
        </is>
      </c>
      <c r="E1739" t="inlineStr">
        <is>
          <t>508966</t>
        </is>
      </c>
      <c r="F1739" s="550" t="n">
        <v>46134</v>
      </c>
      <c r="G1739" t="n">
        <v>19906</v>
      </c>
      <c r="H1739" t="inlineStr">
        <is>
          <t>SAL REFINADO CISNE 10X1KG</t>
        </is>
      </c>
      <c r="I1739" t="inlineStr">
        <is>
          <t>ALIMENTOS</t>
        </is>
      </c>
      <c r="J1739" t="n">
        <v>10</v>
      </c>
      <c r="K1739" t="inlineStr">
        <is>
          <t>PC</t>
        </is>
      </c>
      <c r="L1739" t="n">
        <v>38.9</v>
      </c>
      <c r="M1739" t="n">
        <v>3.89</v>
      </c>
      <c r="N1739" t="inlineStr">
        <is>
          <t>ALIMENTOS</t>
        </is>
      </c>
      <c r="O1739" t="inlineStr">
        <is>
          <t>04/2026</t>
        </is>
      </c>
    </row>
    <row r="1740">
      <c r="A1740" t="n">
        <v>228426</v>
      </c>
      <c r="B1740" t="n">
        <v>122</v>
      </c>
      <c r="C1740" t="inlineStr">
        <is>
          <t>Arcos</t>
        </is>
      </c>
      <c r="D1740" t="inlineStr">
        <is>
          <t>EMPORIO M&amp;L COMERCIO DE ALIM E BEBIDAS LTDA</t>
        </is>
      </c>
      <c r="E1740" t="inlineStr">
        <is>
          <t>508966</t>
        </is>
      </c>
      <c r="F1740" s="550" t="n">
        <v>46134</v>
      </c>
      <c r="G1740" t="n">
        <v>20199</v>
      </c>
      <c r="H1740" t="inlineStr">
        <is>
          <t>PISTACHE CRU S/ CASCA KG</t>
        </is>
      </c>
      <c r="I1740" t="inlineStr">
        <is>
          <t>ALIMENTOS</t>
        </is>
      </c>
      <c r="J1740" t="n">
        <v>1</v>
      </c>
      <c r="K1740" t="inlineStr">
        <is>
          <t>KG</t>
        </is>
      </c>
      <c r="L1740" t="n">
        <v>172.9</v>
      </c>
      <c r="M1740" t="n">
        <v>172.9</v>
      </c>
      <c r="N1740" t="inlineStr">
        <is>
          <t>ALIMENTOS</t>
        </is>
      </c>
      <c r="O1740" t="inlineStr">
        <is>
          <t>04/2026</t>
        </is>
      </c>
    </row>
    <row r="1741">
      <c r="A1741" t="n">
        <v>228426</v>
      </c>
      <c r="B1741" t="n">
        <v>122</v>
      </c>
      <c r="C1741" t="inlineStr">
        <is>
          <t>Arcos</t>
        </is>
      </c>
      <c r="D1741" t="inlineStr">
        <is>
          <t>EMPORIO M&amp;L COMERCIO DE ALIM E BEBIDAS LTDA</t>
        </is>
      </c>
      <c r="E1741" t="inlineStr">
        <is>
          <t>508966</t>
        </is>
      </c>
      <c r="F1741" s="550" t="n">
        <v>46134</v>
      </c>
      <c r="G1741" t="n">
        <v>21047</v>
      </c>
      <c r="H1741" t="inlineStr">
        <is>
          <t>AZEITE EXTRA VIRGEM GALLO 2L</t>
        </is>
      </c>
      <c r="I1741" t="inlineStr">
        <is>
          <t>ALIMENTOS</t>
        </is>
      </c>
      <c r="J1741" t="n">
        <v>6</v>
      </c>
      <c r="K1741" t="inlineStr">
        <is>
          <t>N/A</t>
        </is>
      </c>
      <c r="L1741" t="n">
        <v>736.8</v>
      </c>
      <c r="M1741" t="n">
        <v>122.8</v>
      </c>
      <c r="N1741" t="inlineStr">
        <is>
          <t>ALIMENTOS</t>
        </is>
      </c>
      <c r="O1741" t="inlineStr">
        <is>
          <t>04/2026</t>
        </is>
      </c>
    </row>
    <row r="1742">
      <c r="A1742" t="n">
        <v>228426</v>
      </c>
      <c r="B1742" t="n">
        <v>122</v>
      </c>
      <c r="C1742" t="inlineStr">
        <is>
          <t>Arcos</t>
        </is>
      </c>
      <c r="D1742" t="inlineStr">
        <is>
          <t>EMPORIO M&amp;L COMERCIO DE ALIM E BEBIDAS LTDA</t>
        </is>
      </c>
      <c r="E1742" t="inlineStr">
        <is>
          <t>508966</t>
        </is>
      </c>
      <c r="F1742" s="550" t="n">
        <v>46134</v>
      </c>
      <c r="G1742" t="n">
        <v>20887</v>
      </c>
      <c r="H1742" t="inlineStr">
        <is>
          <t>MEL PURO FLORA NECTAR C/1KG</t>
        </is>
      </c>
      <c r="I1742" t="inlineStr">
        <is>
          <t>ALIMENTOS</t>
        </is>
      </c>
      <c r="J1742" t="n">
        <v>11</v>
      </c>
      <c r="K1742" t="inlineStr">
        <is>
          <t>PT</t>
        </is>
      </c>
      <c r="L1742" t="n">
        <v>405.9</v>
      </c>
      <c r="M1742" t="n">
        <v>36.9</v>
      </c>
      <c r="N1742" t="inlineStr">
        <is>
          <t>ALIMENTOS</t>
        </is>
      </c>
      <c r="O1742" t="inlineStr">
        <is>
          <t>04/2026</t>
        </is>
      </c>
    </row>
    <row r="1743">
      <c r="A1743" t="n">
        <v>228426</v>
      </c>
      <c r="B1743" t="n">
        <v>122</v>
      </c>
      <c r="C1743" t="inlineStr">
        <is>
          <t>Arcos</t>
        </is>
      </c>
      <c r="D1743" t="inlineStr">
        <is>
          <t>EMPORIO M&amp;L COMERCIO DE ALIM E BEBIDAS LTDA</t>
        </is>
      </c>
      <c r="E1743" t="inlineStr">
        <is>
          <t>508966</t>
        </is>
      </c>
      <c r="F1743" s="550" t="n">
        <v>46134</v>
      </c>
      <c r="G1743" t="n">
        <v>23312</v>
      </c>
      <c r="H1743" t="inlineStr">
        <is>
          <t>AVELA SEM CASCA</t>
        </is>
      </c>
      <c r="I1743" t="inlineStr">
        <is>
          <t>ALIMENTOS</t>
        </is>
      </c>
      <c r="J1743" t="n">
        <v>2</v>
      </c>
      <c r="K1743" t="inlineStr">
        <is>
          <t>KG</t>
        </is>
      </c>
      <c r="L1743" t="n">
        <v>203.8</v>
      </c>
      <c r="M1743" t="n">
        <v>101.9</v>
      </c>
      <c r="N1743" t="inlineStr">
        <is>
          <t>ALIMENTOS</t>
        </is>
      </c>
      <c r="O1743" t="inlineStr">
        <is>
          <t>04/2026</t>
        </is>
      </c>
    </row>
    <row r="1744">
      <c r="A1744" t="n">
        <v>228426</v>
      </c>
      <c r="B1744" t="n">
        <v>122</v>
      </c>
      <c r="C1744" t="inlineStr">
        <is>
          <t>Arcos</t>
        </is>
      </c>
      <c r="D1744" t="inlineStr">
        <is>
          <t>EMPORIO M&amp;L COMERCIO DE ALIM E BEBIDAS LTDA</t>
        </is>
      </c>
      <c r="E1744" t="inlineStr">
        <is>
          <t>508966</t>
        </is>
      </c>
      <c r="F1744" s="550" t="n">
        <v>46134</v>
      </c>
      <c r="G1744" t="n">
        <v>20117</v>
      </c>
      <c r="H1744" t="inlineStr">
        <is>
          <t>MASSA FOLHADA AROSA 1KG UN</t>
        </is>
      </c>
      <c r="I1744" t="inlineStr">
        <is>
          <t>ALIMENTOS</t>
        </is>
      </c>
      <c r="J1744" t="n">
        <v>15</v>
      </c>
      <c r="K1744" t="inlineStr">
        <is>
          <t>UN</t>
        </is>
      </c>
      <c r="L1744" t="n">
        <v>568.5</v>
      </c>
      <c r="M1744" t="n">
        <v>37.9</v>
      </c>
      <c r="N1744" t="inlineStr">
        <is>
          <t>ALIMENTOS</t>
        </is>
      </c>
      <c r="O1744" t="inlineStr">
        <is>
          <t>04/2026</t>
        </is>
      </c>
    </row>
    <row r="1745">
      <c r="A1745" t="n">
        <v>228426</v>
      </c>
      <c r="B1745" t="n">
        <v>122</v>
      </c>
      <c r="C1745" t="inlineStr">
        <is>
          <t>Arcos</t>
        </is>
      </c>
      <c r="D1745" t="inlineStr">
        <is>
          <t>EMPORIO M&amp;L COMERCIO DE ALIM E BEBIDAS LTDA</t>
        </is>
      </c>
      <c r="E1745" t="inlineStr">
        <is>
          <t>508966</t>
        </is>
      </c>
      <c r="F1745" s="550" t="n">
        <v>46134</v>
      </c>
      <c r="G1745" t="n">
        <v>20202</v>
      </c>
      <c r="H1745" t="inlineStr">
        <is>
          <t>VINAGRE DE ARROZ CASTELO 750ML UN</t>
        </is>
      </c>
      <c r="I1745" t="inlineStr">
        <is>
          <t>ALIMENTOS</t>
        </is>
      </c>
      <c r="J1745" t="n">
        <v>6</v>
      </c>
      <c r="K1745" t="inlineStr">
        <is>
          <t>UN</t>
        </is>
      </c>
      <c r="L1745" t="n">
        <v>43.2</v>
      </c>
      <c r="M1745" t="n">
        <v>7.2</v>
      </c>
      <c r="N1745" t="inlineStr">
        <is>
          <t>ALIMENTOS</t>
        </is>
      </c>
      <c r="O1745" t="inlineStr">
        <is>
          <t>04/2026</t>
        </is>
      </c>
    </row>
    <row r="1746">
      <c r="A1746" t="n">
        <v>228425</v>
      </c>
      <c r="B1746" t="n">
        <v>122</v>
      </c>
      <c r="C1746" t="inlineStr">
        <is>
          <t>Arcos</t>
        </is>
      </c>
      <c r="D1746" t="inlineStr">
        <is>
          <t>ALLIMENTARI COMERCIO DE PRODUTOS ALIMENTICIOS E SERVICOS LTDA</t>
        </is>
      </c>
      <c r="E1746" t="inlineStr">
        <is>
          <t>40274</t>
        </is>
      </c>
      <c r="F1746" s="550" t="n">
        <v>46136</v>
      </c>
      <c r="G1746" t="n">
        <v>25282</v>
      </c>
      <c r="H1746" t="inlineStr">
        <is>
          <t>FRUTOSE CRISTAL KG</t>
        </is>
      </c>
      <c r="I1746" t="inlineStr">
        <is>
          <t>ALIMENTOS</t>
        </is>
      </c>
      <c r="J1746" t="n">
        <v>20</v>
      </c>
      <c r="K1746" t="inlineStr">
        <is>
          <t>PC</t>
        </is>
      </c>
      <c r="L1746" t="n">
        <v>780</v>
      </c>
      <c r="M1746" t="n">
        <v>39</v>
      </c>
      <c r="N1746" t="inlineStr">
        <is>
          <t>ALIMENTOS</t>
        </is>
      </c>
      <c r="O1746" t="inlineStr">
        <is>
          <t>04/2026</t>
        </is>
      </c>
    </row>
    <row r="1747">
      <c r="A1747" t="n">
        <v>228425</v>
      </c>
      <c r="B1747" t="n">
        <v>122</v>
      </c>
      <c r="C1747" t="inlineStr">
        <is>
          <t>Arcos</t>
        </is>
      </c>
      <c r="D1747" t="inlineStr">
        <is>
          <t>ALLIMENTARI COMERCIO DE PRODUTOS ALIMENTICIOS E SERVICOS LTDA</t>
        </is>
      </c>
      <c r="E1747" t="inlineStr">
        <is>
          <t>40274</t>
        </is>
      </c>
      <c r="F1747" s="550" t="n">
        <v>46136</v>
      </c>
      <c r="G1747" t="n">
        <v>24831</v>
      </c>
      <c r="H1747" t="inlineStr">
        <is>
          <t>ACIDO TARTARICO KG</t>
        </is>
      </c>
      <c r="I1747" t="inlineStr">
        <is>
          <t>ALIMENTOS</t>
        </is>
      </c>
      <c r="J1747" t="n">
        <v>3</v>
      </c>
      <c r="K1747" t="inlineStr">
        <is>
          <t>KG</t>
        </is>
      </c>
      <c r="L1747" t="n">
        <v>378</v>
      </c>
      <c r="M1747" t="n">
        <v>126</v>
      </c>
      <c r="N1747" t="inlineStr">
        <is>
          <t>ALIMENTOS</t>
        </is>
      </c>
      <c r="O1747" t="inlineStr">
        <is>
          <t>04/2026</t>
        </is>
      </c>
    </row>
    <row r="1748">
      <c r="A1748" t="n">
        <v>228425</v>
      </c>
      <c r="B1748" t="n">
        <v>122</v>
      </c>
      <c r="C1748" t="inlineStr">
        <is>
          <t>Arcos</t>
        </is>
      </c>
      <c r="D1748" t="inlineStr">
        <is>
          <t>ALLIMENTARI COMERCIO DE PRODUTOS ALIMENTICIOS E SERVICOS LTDA</t>
        </is>
      </c>
      <c r="E1748" t="inlineStr">
        <is>
          <t>40274</t>
        </is>
      </c>
      <c r="F1748" s="550" t="n">
        <v>46136</v>
      </c>
      <c r="G1748" t="n">
        <v>19857</v>
      </c>
      <c r="H1748" t="inlineStr">
        <is>
          <t>ACIDO CITRICO KG</t>
        </is>
      </c>
      <c r="I1748" t="inlineStr">
        <is>
          <t>ALIMENTOS</t>
        </is>
      </c>
      <c r="J1748" t="n">
        <v>8</v>
      </c>
      <c r="K1748" t="inlineStr">
        <is>
          <t>KG</t>
        </is>
      </c>
      <c r="L1748" t="n">
        <v>392</v>
      </c>
      <c r="M1748" t="n">
        <v>49</v>
      </c>
      <c r="N1748" t="inlineStr">
        <is>
          <t>ALIMENTOS</t>
        </is>
      </c>
      <c r="O1748" t="inlineStr">
        <is>
          <t>04/2026</t>
        </is>
      </c>
    </row>
    <row r="1749">
      <c r="A1749" t="n">
        <v>228425</v>
      </c>
      <c r="B1749" t="n">
        <v>122</v>
      </c>
      <c r="C1749" t="inlineStr">
        <is>
          <t>Arcos</t>
        </is>
      </c>
      <c r="D1749" t="inlineStr">
        <is>
          <t>ALLIMENTARI COMERCIO DE PRODUTOS ALIMENTICIOS E SERVICOS LTDA</t>
        </is>
      </c>
      <c r="E1749" t="inlineStr">
        <is>
          <t>40274</t>
        </is>
      </c>
      <c r="F1749" s="550" t="n">
        <v>46136</v>
      </c>
      <c r="G1749" t="n">
        <v>23992</v>
      </c>
      <c r="H1749" t="inlineStr">
        <is>
          <t>ACIDO MALICO KG</t>
        </is>
      </c>
      <c r="I1749" t="inlineStr">
        <is>
          <t>ALIMENTOS</t>
        </is>
      </c>
      <c r="J1749" t="n">
        <v>3</v>
      </c>
      <c r="K1749" t="inlineStr">
        <is>
          <t>PC</t>
        </is>
      </c>
      <c r="L1749" t="n">
        <v>179.34</v>
      </c>
      <c r="M1749" t="n">
        <v>59.78</v>
      </c>
      <c r="N1749" t="inlineStr">
        <is>
          <t>ALIMENTOS</t>
        </is>
      </c>
      <c r="O1749" t="inlineStr">
        <is>
          <t>04/2026</t>
        </is>
      </c>
    </row>
    <row r="1750">
      <c r="A1750" t="n">
        <v>228424</v>
      </c>
      <c r="B1750" t="n">
        <v>122</v>
      </c>
      <c r="C1750" t="inlineStr">
        <is>
          <t>Arcos</t>
        </is>
      </c>
      <c r="D1750" t="inlineStr">
        <is>
          <t>PROAUTO INDUSTRIA QUIMICA EIRELI</t>
        </is>
      </c>
      <c r="E1750" t="inlineStr">
        <is>
          <t>155431</t>
        </is>
      </c>
      <c r="F1750" s="550" t="n">
        <v>46136</v>
      </c>
      <c r="G1750" t="n">
        <v>26395</v>
      </c>
      <c r="H1750" t="inlineStr">
        <is>
          <t>PROAUTO DETERGENTE CLORADO PRO HA 3000CL 5L</t>
        </is>
      </c>
      <c r="I1750" t="inlineStr">
        <is>
          <t>DESCARTAVEIS/HIGIENE E LIMPEZA</t>
        </is>
      </c>
      <c r="J1750" t="n">
        <v>2</v>
      </c>
      <c r="K1750" t="inlineStr">
        <is>
          <t>GALAO</t>
        </is>
      </c>
      <c r="L1750" t="n">
        <v>257.44</v>
      </c>
      <c r="M1750" t="n">
        <v>128.72</v>
      </c>
      <c r="N1750" t="inlineStr">
        <is>
          <t>HIGIENE E LIMPEZA</t>
        </is>
      </c>
      <c r="O1750" t="inlineStr">
        <is>
          <t>04/2026</t>
        </is>
      </c>
    </row>
    <row r="1751">
      <c r="A1751" t="n">
        <v>228424</v>
      </c>
      <c r="B1751" t="n">
        <v>122</v>
      </c>
      <c r="C1751" t="inlineStr">
        <is>
          <t>Arcos</t>
        </is>
      </c>
      <c r="D1751" t="inlineStr">
        <is>
          <t>PROAUTO INDUSTRIA QUIMICA EIRELI</t>
        </is>
      </c>
      <c r="E1751" t="inlineStr">
        <is>
          <t>155431</t>
        </is>
      </c>
      <c r="F1751" s="550" t="n">
        <v>46136</v>
      </c>
      <c r="G1751" t="n">
        <v>24514</v>
      </c>
      <c r="H1751" t="inlineStr">
        <is>
          <t>PROAUTO DETERGENTE NEUTRO NEUTER SUPER 5 L</t>
        </is>
      </c>
      <c r="I1751" t="inlineStr">
        <is>
          <t>DESCARTAVEIS/HIGIENE E LIMPEZA</t>
        </is>
      </c>
      <c r="J1751" t="n">
        <v>6</v>
      </c>
      <c r="K1751" t="inlineStr">
        <is>
          <t>GALAO</t>
        </is>
      </c>
      <c r="L1751" t="n">
        <v>741.24</v>
      </c>
      <c r="M1751" t="n">
        <v>123.54</v>
      </c>
      <c r="N1751" t="inlineStr">
        <is>
          <t>HIGIENE E LIMPEZA</t>
        </is>
      </c>
      <c r="O1751" t="inlineStr">
        <is>
          <t>04/2026</t>
        </is>
      </c>
    </row>
    <row r="1752">
      <c r="A1752" t="n">
        <v>228424</v>
      </c>
      <c r="B1752" t="n">
        <v>122</v>
      </c>
      <c r="C1752" t="inlineStr">
        <is>
          <t>Arcos</t>
        </is>
      </c>
      <c r="D1752" t="inlineStr">
        <is>
          <t>PROAUTO INDUSTRIA QUIMICA EIRELI</t>
        </is>
      </c>
      <c r="E1752" t="inlineStr">
        <is>
          <t>155431</t>
        </is>
      </c>
      <c r="F1752" s="550" t="n">
        <v>46136</v>
      </c>
      <c r="G1752" t="n">
        <v>24507</v>
      </c>
      <c r="H1752" t="inlineStr">
        <is>
          <t>PROAUTO ALCOOL LIQUIDO 70% KIMI LIQUID 1L UN</t>
        </is>
      </c>
      <c r="I1752" t="inlineStr">
        <is>
          <t>DESCARTAVEIS/HIGIENE E LIMPEZA</t>
        </is>
      </c>
      <c r="J1752" t="n">
        <v>4</v>
      </c>
      <c r="K1752" t="inlineStr">
        <is>
          <t>GALAO</t>
        </is>
      </c>
      <c r="L1752" t="n">
        <v>340.68</v>
      </c>
      <c r="M1752" t="n">
        <v>85.17</v>
      </c>
      <c r="N1752" t="inlineStr">
        <is>
          <t>HIGIENE E LIMPEZA</t>
        </is>
      </c>
      <c r="O1752" t="inlineStr">
        <is>
          <t>04/2026</t>
        </is>
      </c>
    </row>
    <row r="1753">
      <c r="A1753" t="n">
        <v>228422</v>
      </c>
      <c r="B1753" t="n">
        <v>122</v>
      </c>
      <c r="C1753" t="inlineStr">
        <is>
          <t>Arcos</t>
        </is>
      </c>
      <c r="D1753" t="inlineStr">
        <is>
          <t>CECILIA TSUYACO ARAKI SILVA LTDA</t>
        </is>
      </c>
      <c r="E1753" t="inlineStr">
        <is>
          <t>390720</t>
        </is>
      </c>
      <c r="F1753" s="550" t="n">
        <v>46135</v>
      </c>
      <c r="G1753" t="n">
        <v>19539</v>
      </c>
      <c r="H1753" t="inlineStr">
        <is>
          <t>TOMATE MOLHO ITALIANO KG</t>
        </is>
      </c>
      <c r="I1753" t="inlineStr">
        <is>
          <t>ALIMENTOS</t>
        </is>
      </c>
      <c r="J1753" t="n">
        <v>10</v>
      </c>
      <c r="K1753" t="inlineStr">
        <is>
          <t>KG</t>
        </is>
      </c>
      <c r="L1753" t="n">
        <v>69.90000000000001</v>
      </c>
      <c r="M1753" t="n">
        <v>6.99</v>
      </c>
      <c r="N1753" t="inlineStr">
        <is>
          <t>ALIMENTOS</t>
        </is>
      </c>
      <c r="O1753" t="inlineStr">
        <is>
          <t>04/2026</t>
        </is>
      </c>
    </row>
    <row r="1754">
      <c r="A1754" t="n">
        <v>228422</v>
      </c>
      <c r="B1754" t="n">
        <v>122</v>
      </c>
      <c r="C1754" t="inlineStr">
        <is>
          <t>Arcos</t>
        </is>
      </c>
      <c r="D1754" t="inlineStr">
        <is>
          <t>CECILIA TSUYACO ARAKI SILVA LTDA</t>
        </is>
      </c>
      <c r="E1754" t="inlineStr">
        <is>
          <t>390720</t>
        </is>
      </c>
      <c r="F1754" s="550" t="n">
        <v>46135</v>
      </c>
      <c r="G1754" t="n">
        <v>24037</v>
      </c>
      <c r="H1754" t="inlineStr">
        <is>
          <t>ALHO TRITURADO FRITO</t>
        </is>
      </c>
      <c r="I1754" t="inlineStr">
        <is>
          <t>ALIMENTOS</t>
        </is>
      </c>
      <c r="J1754" t="n">
        <v>2</v>
      </c>
      <c r="K1754" t="inlineStr">
        <is>
          <t>KG</t>
        </is>
      </c>
      <c r="L1754" t="n">
        <v>35.6</v>
      </c>
      <c r="M1754" t="n">
        <v>17.8</v>
      </c>
      <c r="N1754" t="inlineStr">
        <is>
          <t>ALIMENTOS</t>
        </is>
      </c>
      <c r="O1754" t="inlineStr">
        <is>
          <t>04/2026</t>
        </is>
      </c>
    </row>
    <row r="1755">
      <c r="A1755" t="n">
        <v>228422</v>
      </c>
      <c r="B1755" t="n">
        <v>122</v>
      </c>
      <c r="C1755" t="inlineStr">
        <is>
          <t>Arcos</t>
        </is>
      </c>
      <c r="D1755" t="inlineStr">
        <is>
          <t>CECILIA TSUYACO ARAKI SILVA LTDA</t>
        </is>
      </c>
      <c r="E1755" t="inlineStr">
        <is>
          <t>390720</t>
        </is>
      </c>
      <c r="F1755" s="550" t="n">
        <v>46135</v>
      </c>
      <c r="G1755" t="n">
        <v>24509</v>
      </c>
      <c r="H1755" t="inlineStr">
        <is>
          <t>CEBOLA BRANCA KG</t>
        </is>
      </c>
      <c r="I1755" t="inlineStr">
        <is>
          <t>ALIMENTOS</t>
        </is>
      </c>
      <c r="J1755" t="n">
        <v>20</v>
      </c>
      <c r="K1755" t="inlineStr">
        <is>
          <t>KG</t>
        </is>
      </c>
      <c r="L1755" t="n">
        <v>76</v>
      </c>
      <c r="M1755" t="n">
        <v>3.8</v>
      </c>
      <c r="N1755" t="inlineStr">
        <is>
          <t>ALIMENTOS</t>
        </is>
      </c>
      <c r="O1755" t="inlineStr">
        <is>
          <t>04/2026</t>
        </is>
      </c>
    </row>
    <row r="1756">
      <c r="A1756" t="n">
        <v>228422</v>
      </c>
      <c r="B1756" t="n">
        <v>122</v>
      </c>
      <c r="C1756" t="inlineStr">
        <is>
          <t>Arcos</t>
        </is>
      </c>
      <c r="D1756" t="inlineStr">
        <is>
          <t>CECILIA TSUYACO ARAKI SILVA LTDA</t>
        </is>
      </c>
      <c r="E1756" t="inlineStr">
        <is>
          <t>390720</t>
        </is>
      </c>
      <c r="F1756" s="550" t="n">
        <v>46135</v>
      </c>
      <c r="G1756" t="n">
        <v>23389</v>
      </c>
      <c r="H1756" t="inlineStr">
        <is>
          <t>BANANA NANICA KG</t>
        </is>
      </c>
      <c r="I1756" t="inlineStr">
        <is>
          <t>ALIMENTOS</t>
        </is>
      </c>
      <c r="J1756" t="n">
        <v>4</v>
      </c>
      <c r="K1756" t="inlineStr">
        <is>
          <t>KG</t>
        </is>
      </c>
      <c r="L1756" t="n">
        <v>20</v>
      </c>
      <c r="M1756" t="n">
        <v>5</v>
      </c>
      <c r="N1756" t="inlineStr">
        <is>
          <t>ALIMENTOS</t>
        </is>
      </c>
      <c r="O1756" t="inlineStr">
        <is>
          <t>04/2026</t>
        </is>
      </c>
    </row>
    <row r="1757">
      <c r="A1757" t="n">
        <v>228422</v>
      </c>
      <c r="B1757" t="n">
        <v>122</v>
      </c>
      <c r="C1757" t="inlineStr">
        <is>
          <t>Arcos</t>
        </is>
      </c>
      <c r="D1757" t="inlineStr">
        <is>
          <t>CECILIA TSUYACO ARAKI SILVA LTDA</t>
        </is>
      </c>
      <c r="E1757" t="inlineStr">
        <is>
          <t>390720</t>
        </is>
      </c>
      <c r="F1757" s="550" t="n">
        <v>46135</v>
      </c>
      <c r="G1757" t="n">
        <v>19505</v>
      </c>
      <c r="H1757" t="inlineStr">
        <is>
          <t>ALFACE AMERICANA KG</t>
        </is>
      </c>
      <c r="I1757" t="inlineStr">
        <is>
          <t>ALIMENTOS</t>
        </is>
      </c>
      <c r="J1757" t="n">
        <v>1</v>
      </c>
      <c r="K1757" t="inlineStr">
        <is>
          <t>KG</t>
        </is>
      </c>
      <c r="L1757" t="n">
        <v>10</v>
      </c>
      <c r="M1757" t="n">
        <v>10</v>
      </c>
      <c r="N1757" t="inlineStr">
        <is>
          <t>ALIMENTOS</t>
        </is>
      </c>
      <c r="O1757" t="inlineStr">
        <is>
          <t>04/2026</t>
        </is>
      </c>
    </row>
    <row r="1758">
      <c r="A1758" t="n">
        <v>228422</v>
      </c>
      <c r="B1758" t="n">
        <v>122</v>
      </c>
      <c r="C1758" t="inlineStr">
        <is>
          <t>Arcos</t>
        </is>
      </c>
      <c r="D1758" t="inlineStr">
        <is>
          <t>CECILIA TSUYACO ARAKI SILVA LTDA</t>
        </is>
      </c>
      <c r="E1758" t="inlineStr">
        <is>
          <t>390720</t>
        </is>
      </c>
      <c r="F1758" s="550" t="n">
        <v>46135</v>
      </c>
      <c r="G1758" t="n">
        <v>19485</v>
      </c>
      <c r="H1758" t="inlineStr">
        <is>
          <t>ENDRO DILL KG</t>
        </is>
      </c>
      <c r="I1758" t="inlineStr">
        <is>
          <t>ALIMENTOS</t>
        </is>
      </c>
      <c r="J1758" t="n">
        <v>0.1</v>
      </c>
      <c r="K1758" t="inlineStr">
        <is>
          <t>KG</t>
        </is>
      </c>
      <c r="L1758" t="n">
        <v>8.5</v>
      </c>
      <c r="M1758" t="n">
        <v>85</v>
      </c>
      <c r="N1758" t="inlineStr">
        <is>
          <t>ALIMENTOS</t>
        </is>
      </c>
      <c r="O1758" t="inlineStr">
        <is>
          <t>04/2026</t>
        </is>
      </c>
    </row>
    <row r="1759">
      <c r="A1759" t="n">
        <v>228422</v>
      </c>
      <c r="B1759" t="n">
        <v>122</v>
      </c>
      <c r="C1759" t="inlineStr">
        <is>
          <t>Arcos</t>
        </is>
      </c>
      <c r="D1759" t="inlineStr">
        <is>
          <t>CECILIA TSUYACO ARAKI SILVA LTDA</t>
        </is>
      </c>
      <c r="E1759" t="inlineStr">
        <is>
          <t>390720</t>
        </is>
      </c>
      <c r="F1759" s="550" t="n">
        <v>46135</v>
      </c>
      <c r="G1759" t="n">
        <v>19654</v>
      </c>
      <c r="H1759" t="inlineStr">
        <is>
          <t>ABOBRINHA ITALIANA GRAUDA KG</t>
        </is>
      </c>
      <c r="I1759" t="inlineStr">
        <is>
          <t>ALIMENTOS</t>
        </is>
      </c>
      <c r="J1759" t="n">
        <v>2</v>
      </c>
      <c r="K1759" t="inlineStr">
        <is>
          <t>KG</t>
        </is>
      </c>
      <c r="L1759" t="n">
        <v>11.6</v>
      </c>
      <c r="M1759" t="n">
        <v>5.8</v>
      </c>
      <c r="N1759" t="inlineStr">
        <is>
          <t>ALIMENTOS</t>
        </is>
      </c>
      <c r="O1759" t="inlineStr">
        <is>
          <t>04/2026</t>
        </is>
      </c>
    </row>
    <row r="1760">
      <c r="A1760" t="n">
        <v>228422</v>
      </c>
      <c r="B1760" t="n">
        <v>122</v>
      </c>
      <c r="C1760" t="inlineStr">
        <is>
          <t>Arcos</t>
        </is>
      </c>
      <c r="D1760" t="inlineStr">
        <is>
          <t>CECILIA TSUYACO ARAKI SILVA LTDA</t>
        </is>
      </c>
      <c r="E1760" t="inlineStr">
        <is>
          <t>390720</t>
        </is>
      </c>
      <c r="F1760" s="550" t="n">
        <v>46135</v>
      </c>
      <c r="G1760" t="n">
        <v>19575</v>
      </c>
      <c r="H1760" t="inlineStr">
        <is>
          <t>PIMENTA DE CHEIRO VERDE KG</t>
        </is>
      </c>
      <c r="I1760" t="inlineStr">
        <is>
          <t>ALIMENTOS</t>
        </is>
      </c>
      <c r="J1760" t="n">
        <v>0.7</v>
      </c>
      <c r="K1760" t="inlineStr">
        <is>
          <t>KG</t>
        </is>
      </c>
      <c r="L1760" t="n">
        <v>23.1</v>
      </c>
      <c r="M1760" t="n">
        <v>33</v>
      </c>
      <c r="N1760" t="inlineStr">
        <is>
          <t>ALIMENTOS</t>
        </is>
      </c>
      <c r="O1760" t="inlineStr">
        <is>
          <t>04/2026</t>
        </is>
      </c>
    </row>
    <row r="1761">
      <c r="A1761" t="n">
        <v>228422</v>
      </c>
      <c r="B1761" t="n">
        <v>122</v>
      </c>
      <c r="C1761" t="inlineStr">
        <is>
          <t>Arcos</t>
        </is>
      </c>
      <c r="D1761" t="inlineStr">
        <is>
          <t>CECILIA TSUYACO ARAKI SILVA LTDA</t>
        </is>
      </c>
      <c r="E1761" t="inlineStr">
        <is>
          <t>390720</t>
        </is>
      </c>
      <c r="F1761" s="550" t="n">
        <v>46135</v>
      </c>
      <c r="G1761" t="n">
        <v>19502</v>
      </c>
      <c r="H1761" t="inlineStr">
        <is>
          <t>ALFACE CRESPA ROXA KG</t>
        </is>
      </c>
      <c r="I1761" t="inlineStr">
        <is>
          <t>ALIMENTOS</t>
        </is>
      </c>
      <c r="J1761" t="n">
        <v>1</v>
      </c>
      <c r="K1761" t="inlineStr">
        <is>
          <t>KG</t>
        </is>
      </c>
      <c r="L1761" t="n">
        <v>17</v>
      </c>
      <c r="M1761" t="n">
        <v>17</v>
      </c>
      <c r="N1761" t="inlineStr">
        <is>
          <t>ALIMENTOS</t>
        </is>
      </c>
      <c r="O1761" t="inlineStr">
        <is>
          <t>04/2026</t>
        </is>
      </c>
    </row>
    <row r="1762">
      <c r="A1762" t="n">
        <v>228422</v>
      </c>
      <c r="B1762" t="n">
        <v>122</v>
      </c>
      <c r="C1762" t="inlineStr">
        <is>
          <t>Arcos</t>
        </is>
      </c>
      <c r="D1762" t="inlineStr">
        <is>
          <t>CECILIA TSUYACO ARAKI SILVA LTDA</t>
        </is>
      </c>
      <c r="E1762" t="inlineStr">
        <is>
          <t>390720</t>
        </is>
      </c>
      <c r="F1762" s="550" t="n">
        <v>46135</v>
      </c>
      <c r="G1762" t="n">
        <v>23359</v>
      </c>
      <c r="H1762" t="inlineStr">
        <is>
          <t>LIMAO TAHITI KG</t>
        </is>
      </c>
      <c r="I1762" t="inlineStr">
        <is>
          <t>ALIMENTOS</t>
        </is>
      </c>
      <c r="J1762" t="n">
        <v>30</v>
      </c>
      <c r="K1762" t="inlineStr">
        <is>
          <t>KG</t>
        </is>
      </c>
      <c r="L1762" t="n">
        <v>66</v>
      </c>
      <c r="M1762" t="n">
        <v>2.2</v>
      </c>
      <c r="N1762" t="inlineStr">
        <is>
          <t>ALIMENTOS</t>
        </is>
      </c>
      <c r="O1762" t="inlineStr">
        <is>
          <t>04/2026</t>
        </is>
      </c>
    </row>
    <row r="1763">
      <c r="A1763" t="n">
        <v>228422</v>
      </c>
      <c r="B1763" t="n">
        <v>122</v>
      </c>
      <c r="C1763" t="inlineStr">
        <is>
          <t>Arcos</t>
        </is>
      </c>
      <c r="D1763" t="inlineStr">
        <is>
          <t>CECILIA TSUYACO ARAKI SILVA LTDA</t>
        </is>
      </c>
      <c r="E1763" t="inlineStr">
        <is>
          <t>390720</t>
        </is>
      </c>
      <c r="F1763" s="550" t="n">
        <v>46135</v>
      </c>
      <c r="G1763" t="n">
        <v>19558</v>
      </c>
      <c r="H1763" t="inlineStr">
        <is>
          <t>QUIABO KG</t>
        </is>
      </c>
      <c r="I1763" t="inlineStr">
        <is>
          <t>ALIMENTOS</t>
        </is>
      </c>
      <c r="J1763" t="n">
        <v>1</v>
      </c>
      <c r="K1763" t="inlineStr">
        <is>
          <t>KG</t>
        </is>
      </c>
      <c r="L1763" t="n">
        <v>14</v>
      </c>
      <c r="M1763" t="n">
        <v>14</v>
      </c>
      <c r="N1763" t="inlineStr">
        <is>
          <t>ALIMENTOS</t>
        </is>
      </c>
      <c r="O1763" t="inlineStr">
        <is>
          <t>04/2026</t>
        </is>
      </c>
    </row>
    <row r="1764">
      <c r="A1764" t="n">
        <v>228422</v>
      </c>
      <c r="B1764" t="n">
        <v>122</v>
      </c>
      <c r="C1764" t="inlineStr">
        <is>
          <t>Arcos</t>
        </is>
      </c>
      <c r="D1764" t="inlineStr">
        <is>
          <t>CECILIA TSUYACO ARAKI SILVA LTDA</t>
        </is>
      </c>
      <c r="E1764" t="inlineStr">
        <is>
          <t>390720</t>
        </is>
      </c>
      <c r="F1764" s="550" t="n">
        <v>46135</v>
      </c>
      <c r="G1764" t="n">
        <v>19751</v>
      </c>
      <c r="H1764" t="inlineStr">
        <is>
          <t>LIMAO SICILIANO KG</t>
        </is>
      </c>
      <c r="I1764" t="inlineStr">
        <is>
          <t>ALIMENTOS</t>
        </is>
      </c>
      <c r="J1764" t="n">
        <v>12</v>
      </c>
      <c r="K1764" t="inlineStr">
        <is>
          <t>KG</t>
        </is>
      </c>
      <c r="L1764" t="n">
        <v>116.4</v>
      </c>
      <c r="M1764" t="n">
        <v>9.699999999999999</v>
      </c>
      <c r="N1764" t="inlineStr">
        <is>
          <t>ALIMENTOS</t>
        </is>
      </c>
      <c r="O1764" t="inlineStr">
        <is>
          <t>04/2026</t>
        </is>
      </c>
    </row>
    <row r="1765">
      <c r="A1765" t="n">
        <v>228422</v>
      </c>
      <c r="B1765" t="n">
        <v>122</v>
      </c>
      <c r="C1765" t="inlineStr">
        <is>
          <t>Arcos</t>
        </is>
      </c>
      <c r="D1765" t="inlineStr">
        <is>
          <t>CECILIA TSUYACO ARAKI SILVA LTDA</t>
        </is>
      </c>
      <c r="E1765" t="inlineStr">
        <is>
          <t>390720</t>
        </is>
      </c>
      <c r="F1765" s="550" t="n">
        <v>46135</v>
      </c>
      <c r="G1765" t="n">
        <v>19488</v>
      </c>
      <c r="H1765" t="inlineStr">
        <is>
          <t>CEBOLINHA KG</t>
        </is>
      </c>
      <c r="I1765" t="inlineStr">
        <is>
          <t>ALIMENTOS</t>
        </is>
      </c>
      <c r="J1765" t="n">
        <v>1</v>
      </c>
      <c r="K1765" t="inlineStr">
        <is>
          <t>KG</t>
        </is>
      </c>
      <c r="L1765" t="n">
        <v>13.8</v>
      </c>
      <c r="M1765" t="n">
        <v>13.8</v>
      </c>
      <c r="N1765" t="inlineStr">
        <is>
          <t>ALIMENTOS</t>
        </is>
      </c>
      <c r="O1765" t="inlineStr">
        <is>
          <t>04/2026</t>
        </is>
      </c>
    </row>
    <row r="1766">
      <c r="A1766" t="n">
        <v>228422</v>
      </c>
      <c r="B1766" t="n">
        <v>122</v>
      </c>
      <c r="C1766" t="inlineStr">
        <is>
          <t>Arcos</t>
        </is>
      </c>
      <c r="D1766" t="inlineStr">
        <is>
          <t>CECILIA TSUYACO ARAKI SILVA LTDA</t>
        </is>
      </c>
      <c r="E1766" t="inlineStr">
        <is>
          <t>390720</t>
        </is>
      </c>
      <c r="F1766" s="550" t="n">
        <v>46135</v>
      </c>
      <c r="G1766" t="n">
        <v>19787</v>
      </c>
      <c r="H1766" t="inlineStr">
        <is>
          <t>ABACAXI PEROLA KG</t>
        </is>
      </c>
      <c r="I1766" t="inlineStr">
        <is>
          <t>ALIMENTOS</t>
        </is>
      </c>
      <c r="J1766" t="n">
        <v>1.5</v>
      </c>
      <c r="K1766" t="inlineStr">
        <is>
          <t>KG</t>
        </is>
      </c>
      <c r="L1766" t="n">
        <v>9.6</v>
      </c>
      <c r="M1766" t="n">
        <v>6.4</v>
      </c>
      <c r="N1766" t="inlineStr">
        <is>
          <t>ALIMENTOS</t>
        </is>
      </c>
      <c r="O1766" t="inlineStr">
        <is>
          <t>04/2026</t>
        </is>
      </c>
    </row>
    <row r="1767">
      <c r="A1767" t="n">
        <v>228422</v>
      </c>
      <c r="B1767" t="n">
        <v>122</v>
      </c>
      <c r="C1767" t="inlineStr">
        <is>
          <t>Arcos</t>
        </is>
      </c>
      <c r="D1767" t="inlineStr">
        <is>
          <t>CECILIA TSUYACO ARAKI SILVA LTDA</t>
        </is>
      </c>
      <c r="E1767" t="inlineStr">
        <is>
          <t>390720</t>
        </is>
      </c>
      <c r="F1767" s="550" t="n">
        <v>46135</v>
      </c>
      <c r="G1767" t="n">
        <v>19572</v>
      </c>
      <c r="H1767" t="inlineStr">
        <is>
          <t>PIMENTA DEDO DE MOCA KG</t>
        </is>
      </c>
      <c r="I1767" t="inlineStr">
        <is>
          <t>ALIMENTOS</t>
        </is>
      </c>
      <c r="J1767" t="n">
        <v>0.5</v>
      </c>
      <c r="K1767" t="inlineStr">
        <is>
          <t>KG</t>
        </is>
      </c>
      <c r="L1767" t="n">
        <v>5</v>
      </c>
      <c r="M1767" t="n">
        <v>10</v>
      </c>
      <c r="N1767" t="inlineStr">
        <is>
          <t>ALIMENTOS</t>
        </is>
      </c>
      <c r="O1767" t="inlineStr">
        <is>
          <t>04/2026</t>
        </is>
      </c>
    </row>
    <row r="1768">
      <c r="A1768" t="n">
        <v>228422</v>
      </c>
      <c r="B1768" t="n">
        <v>122</v>
      </c>
      <c r="C1768" t="inlineStr">
        <is>
          <t>Arcos</t>
        </is>
      </c>
      <c r="D1768" t="inlineStr">
        <is>
          <t>CECILIA TSUYACO ARAKI SILVA LTDA</t>
        </is>
      </c>
      <c r="E1768" t="inlineStr">
        <is>
          <t>390720</t>
        </is>
      </c>
      <c r="F1768" s="550" t="n">
        <v>46135</v>
      </c>
      <c r="G1768" t="n">
        <v>19617</v>
      </c>
      <c r="H1768" t="inlineStr">
        <is>
          <t>COENTRO KG</t>
        </is>
      </c>
      <c r="I1768" t="inlineStr">
        <is>
          <t>ALIMENTOS</t>
        </is>
      </c>
      <c r="J1768" t="n">
        <v>1.3</v>
      </c>
      <c r="K1768" t="inlineStr">
        <is>
          <t>KG</t>
        </is>
      </c>
      <c r="L1768" t="n">
        <v>35.1</v>
      </c>
      <c r="M1768" t="n">
        <v>27</v>
      </c>
      <c r="N1768" t="inlineStr">
        <is>
          <t>ALIMENTOS</t>
        </is>
      </c>
      <c r="O1768" t="inlineStr">
        <is>
          <t>04/2026</t>
        </is>
      </c>
    </row>
    <row r="1769">
      <c r="A1769" t="n">
        <v>228422</v>
      </c>
      <c r="B1769" t="n">
        <v>122</v>
      </c>
      <c r="C1769" t="inlineStr">
        <is>
          <t>Arcos</t>
        </is>
      </c>
      <c r="D1769" t="inlineStr">
        <is>
          <t>CECILIA TSUYACO ARAKI SILVA LTDA</t>
        </is>
      </c>
      <c r="E1769" t="inlineStr">
        <is>
          <t>390720</t>
        </is>
      </c>
      <c r="F1769" s="550" t="n">
        <v>46135</v>
      </c>
      <c r="G1769" t="n">
        <v>19658</v>
      </c>
      <c r="H1769" t="inlineStr">
        <is>
          <t>ABOBORA JAPONESA / CABOTIAN KG</t>
        </is>
      </c>
      <c r="I1769" t="inlineStr">
        <is>
          <t>ALIMENTOS</t>
        </is>
      </c>
      <c r="J1769" t="n">
        <v>18</v>
      </c>
      <c r="K1769" t="inlineStr">
        <is>
          <t>KG</t>
        </is>
      </c>
      <c r="L1769" t="n">
        <v>63</v>
      </c>
      <c r="M1769" t="n">
        <v>3.5</v>
      </c>
      <c r="N1769" t="inlineStr">
        <is>
          <t>ALIMENTOS</t>
        </is>
      </c>
      <c r="O1769" t="inlineStr">
        <is>
          <t>04/2026</t>
        </is>
      </c>
    </row>
    <row r="1770">
      <c r="A1770" t="n">
        <v>228422</v>
      </c>
      <c r="B1770" t="n">
        <v>122</v>
      </c>
      <c r="C1770" t="inlineStr">
        <is>
          <t>Arcos</t>
        </is>
      </c>
      <c r="D1770" t="inlineStr">
        <is>
          <t>CECILIA TSUYACO ARAKI SILVA LTDA</t>
        </is>
      </c>
      <c r="E1770" t="inlineStr">
        <is>
          <t>390720</t>
        </is>
      </c>
      <c r="F1770" s="550" t="n">
        <v>46135</v>
      </c>
      <c r="G1770" t="n">
        <v>19506</v>
      </c>
      <c r="H1770" t="inlineStr">
        <is>
          <t>ALECRIM KG</t>
        </is>
      </c>
      <c r="I1770" t="inlineStr">
        <is>
          <t>ALIMENTOS</t>
        </is>
      </c>
      <c r="J1770" t="n">
        <v>0.2</v>
      </c>
      <c r="K1770" t="inlineStr">
        <is>
          <t>KG</t>
        </is>
      </c>
      <c r="L1770" t="n">
        <v>13</v>
      </c>
      <c r="M1770" t="n">
        <v>65</v>
      </c>
      <c r="N1770" t="inlineStr">
        <is>
          <t>ALIMENTOS</t>
        </is>
      </c>
      <c r="O1770" t="inlineStr">
        <is>
          <t>04/2026</t>
        </is>
      </c>
    </row>
    <row r="1771">
      <c r="A1771" t="n">
        <v>228422</v>
      </c>
      <c r="B1771" t="n">
        <v>122</v>
      </c>
      <c r="C1771" t="inlineStr">
        <is>
          <t>Arcos</t>
        </is>
      </c>
      <c r="D1771" t="inlineStr">
        <is>
          <t>CECILIA TSUYACO ARAKI SILVA LTDA</t>
        </is>
      </c>
      <c r="E1771" t="inlineStr">
        <is>
          <t>390720</t>
        </is>
      </c>
      <c r="F1771" s="550" t="n">
        <v>46135</v>
      </c>
      <c r="G1771" t="n">
        <v>19503</v>
      </c>
      <c r="H1771" t="inlineStr">
        <is>
          <t>ALFACE CRESPA KG</t>
        </is>
      </c>
      <c r="I1771" t="inlineStr">
        <is>
          <t>ALIMENTOS</t>
        </is>
      </c>
      <c r="J1771" t="n">
        <v>1.5</v>
      </c>
      <c r="K1771" t="inlineStr">
        <is>
          <t>KG</t>
        </is>
      </c>
      <c r="L1771" t="n">
        <v>15</v>
      </c>
      <c r="M1771" t="n">
        <v>10</v>
      </c>
      <c r="N1771" t="inlineStr">
        <is>
          <t>ALIMENTOS</t>
        </is>
      </c>
      <c r="O1771" t="inlineStr">
        <is>
          <t>04/2026</t>
        </is>
      </c>
    </row>
    <row r="1772">
      <c r="A1772" t="n">
        <v>228422</v>
      </c>
      <c r="B1772" t="n">
        <v>122</v>
      </c>
      <c r="C1772" t="inlineStr">
        <is>
          <t>Arcos</t>
        </is>
      </c>
      <c r="D1772" t="inlineStr">
        <is>
          <t>CECILIA TSUYACO ARAKI SILVA LTDA</t>
        </is>
      </c>
      <c r="E1772" t="inlineStr">
        <is>
          <t>390720</t>
        </is>
      </c>
      <c r="F1772" s="550" t="n">
        <v>46135</v>
      </c>
      <c r="G1772" t="n">
        <v>23198</v>
      </c>
      <c r="H1772" t="inlineStr">
        <is>
          <t>PIMENTAO VERMELHO KG</t>
        </is>
      </c>
      <c r="I1772" t="inlineStr">
        <is>
          <t>ALIMENTOS</t>
        </is>
      </c>
      <c r="J1772" t="n">
        <v>2.5</v>
      </c>
      <c r="K1772" t="inlineStr">
        <is>
          <t>KG</t>
        </is>
      </c>
      <c r="L1772" t="n">
        <v>32.5</v>
      </c>
      <c r="M1772" t="n">
        <v>13</v>
      </c>
      <c r="N1772" t="inlineStr">
        <is>
          <t>ALIMENTOS</t>
        </is>
      </c>
      <c r="O1772" t="inlineStr">
        <is>
          <t>04/2026</t>
        </is>
      </c>
    </row>
    <row r="1773">
      <c r="A1773" t="n">
        <v>228422</v>
      </c>
      <c r="B1773" t="n">
        <v>122</v>
      </c>
      <c r="C1773" t="inlineStr">
        <is>
          <t>Arcos</t>
        </is>
      </c>
      <c r="D1773" t="inlineStr">
        <is>
          <t>CECILIA TSUYACO ARAKI SILVA LTDA</t>
        </is>
      </c>
      <c r="E1773" t="inlineStr">
        <is>
          <t>390720</t>
        </is>
      </c>
      <c r="F1773" s="550" t="n">
        <v>46135</v>
      </c>
      <c r="G1773" t="n">
        <v>19589</v>
      </c>
      <c r="H1773" t="inlineStr">
        <is>
          <t>PEPINO JAPONES KG</t>
        </is>
      </c>
      <c r="I1773" t="inlineStr">
        <is>
          <t>ALIMENTOS</t>
        </is>
      </c>
      <c r="J1773" t="n">
        <v>3</v>
      </c>
      <c r="K1773" t="inlineStr">
        <is>
          <t>KG</t>
        </is>
      </c>
      <c r="L1773" t="n">
        <v>23.7</v>
      </c>
      <c r="M1773" t="n">
        <v>7.9</v>
      </c>
      <c r="N1773" t="inlineStr">
        <is>
          <t>ALIMENTOS</t>
        </is>
      </c>
      <c r="O1773" t="inlineStr">
        <is>
          <t>04/2026</t>
        </is>
      </c>
    </row>
    <row r="1774">
      <c r="A1774" t="n">
        <v>228422</v>
      </c>
      <c r="B1774" t="n">
        <v>122</v>
      </c>
      <c r="C1774" t="inlineStr">
        <is>
          <t>Arcos</t>
        </is>
      </c>
      <c r="D1774" t="inlineStr">
        <is>
          <t>CECILIA TSUYACO ARAKI SILVA LTDA</t>
        </is>
      </c>
      <c r="E1774" t="inlineStr">
        <is>
          <t>390720</t>
        </is>
      </c>
      <c r="F1774" s="550" t="n">
        <v>46135</v>
      </c>
      <c r="G1774" t="n">
        <v>19480</v>
      </c>
      <c r="H1774" t="inlineStr">
        <is>
          <t>HORTELA HIDROPONICA KG</t>
        </is>
      </c>
      <c r="I1774" t="inlineStr">
        <is>
          <t>ALIMENTOS</t>
        </is>
      </c>
      <c r="J1774" t="n">
        <v>0.4</v>
      </c>
      <c r="K1774" t="inlineStr">
        <is>
          <t>KG</t>
        </is>
      </c>
      <c r="L1774" t="n">
        <v>7.2</v>
      </c>
      <c r="M1774" t="n">
        <v>18</v>
      </c>
      <c r="N1774" t="inlineStr">
        <is>
          <t>ALIMENTOS</t>
        </is>
      </c>
      <c r="O1774" t="inlineStr">
        <is>
          <t>04/2026</t>
        </is>
      </c>
    </row>
    <row r="1775">
      <c r="A1775" t="n">
        <v>228422</v>
      </c>
      <c r="B1775" t="n">
        <v>122</v>
      </c>
      <c r="C1775" t="inlineStr">
        <is>
          <t>Arcos</t>
        </is>
      </c>
      <c r="D1775" t="inlineStr">
        <is>
          <t>CECILIA TSUYACO ARAKI SILVA LTDA</t>
        </is>
      </c>
      <c r="E1775" t="inlineStr">
        <is>
          <t>390720</t>
        </is>
      </c>
      <c r="F1775" s="550" t="n">
        <v>46135</v>
      </c>
      <c r="G1775" t="n">
        <v>23390</v>
      </c>
      <c r="H1775" t="inlineStr">
        <is>
          <t>BANANA DA TERRA KG</t>
        </is>
      </c>
      <c r="I1775" t="inlineStr">
        <is>
          <t>ALIMENTOS</t>
        </is>
      </c>
      <c r="J1775" t="n">
        <v>4</v>
      </c>
      <c r="K1775" t="inlineStr">
        <is>
          <t>KG</t>
        </is>
      </c>
      <c r="L1775" t="n">
        <v>34</v>
      </c>
      <c r="M1775" t="n">
        <v>8.5</v>
      </c>
      <c r="N1775" t="inlineStr">
        <is>
          <t>ALIMENTOS</t>
        </is>
      </c>
      <c r="O1775" t="inlineStr">
        <is>
          <t>04/2026</t>
        </is>
      </c>
    </row>
    <row r="1776">
      <c r="A1776" t="n">
        <v>228422</v>
      </c>
      <c r="B1776" t="n">
        <v>122</v>
      </c>
      <c r="C1776" t="inlineStr">
        <is>
          <t>Arcos</t>
        </is>
      </c>
      <c r="D1776" t="inlineStr">
        <is>
          <t>CECILIA TSUYACO ARAKI SILVA LTDA</t>
        </is>
      </c>
      <c r="E1776" t="inlineStr">
        <is>
          <t>390720</t>
        </is>
      </c>
      <c r="F1776" s="550" t="n">
        <v>46135</v>
      </c>
      <c r="G1776" t="n">
        <v>23195</v>
      </c>
      <c r="H1776" t="inlineStr">
        <is>
          <t>RABANETE KG</t>
        </is>
      </c>
      <c r="I1776" t="inlineStr">
        <is>
          <t>ALIMENTOS</t>
        </is>
      </c>
      <c r="J1776" t="n">
        <v>0.2</v>
      </c>
      <c r="K1776" t="inlineStr">
        <is>
          <t>KG</t>
        </is>
      </c>
      <c r="L1776" t="n">
        <v>2</v>
      </c>
      <c r="M1776" t="n">
        <v>10</v>
      </c>
      <c r="N1776" t="inlineStr">
        <is>
          <t>ALIMENTOS</t>
        </is>
      </c>
      <c r="O1776" t="inlineStr">
        <is>
          <t>04/2026</t>
        </is>
      </c>
    </row>
    <row r="1777">
      <c r="A1777" t="n">
        <v>228422</v>
      </c>
      <c r="B1777" t="n">
        <v>122</v>
      </c>
      <c r="C1777" t="inlineStr">
        <is>
          <t>Arcos</t>
        </is>
      </c>
      <c r="D1777" t="inlineStr">
        <is>
          <t>CECILIA TSUYACO ARAKI SILVA LTDA</t>
        </is>
      </c>
      <c r="E1777" t="inlineStr">
        <is>
          <t>390720</t>
        </is>
      </c>
      <c r="F1777" s="550" t="n">
        <v>46135</v>
      </c>
      <c r="G1777" t="n">
        <v>25647</v>
      </c>
      <c r="H1777" t="inlineStr">
        <is>
          <t>ACELGA BOK CHOY KG</t>
        </is>
      </c>
      <c r="I1777" t="inlineStr">
        <is>
          <t>ALIMENTOS</t>
        </is>
      </c>
      <c r="J1777" t="n">
        <v>1.5</v>
      </c>
      <c r="K1777" t="inlineStr">
        <is>
          <t>KG</t>
        </is>
      </c>
      <c r="L1777" t="n">
        <v>27</v>
      </c>
      <c r="M1777" t="n">
        <v>18</v>
      </c>
      <c r="N1777" t="inlineStr">
        <is>
          <t>ALIMENTOS</t>
        </is>
      </c>
      <c r="O1777" t="inlineStr">
        <is>
          <t>04/2026</t>
        </is>
      </c>
    </row>
    <row r="1778">
      <c r="A1778" t="n">
        <v>228422</v>
      </c>
      <c r="B1778" t="n">
        <v>122</v>
      </c>
      <c r="C1778" t="inlineStr">
        <is>
          <t>Arcos</t>
        </is>
      </c>
      <c r="D1778" t="inlineStr">
        <is>
          <t>CECILIA TSUYACO ARAKI SILVA LTDA</t>
        </is>
      </c>
      <c r="E1778" t="inlineStr">
        <is>
          <t>390720</t>
        </is>
      </c>
      <c r="F1778" s="550" t="n">
        <v>46135</v>
      </c>
      <c r="G1778" t="n">
        <v>23113</v>
      </c>
      <c r="H1778" t="inlineStr">
        <is>
          <t>SALSA KG</t>
        </is>
      </c>
      <c r="I1778" t="inlineStr">
        <is>
          <t>ALIMENTOS</t>
        </is>
      </c>
      <c r="J1778" t="n">
        <v>0.5</v>
      </c>
      <c r="K1778" t="inlineStr">
        <is>
          <t>KG</t>
        </is>
      </c>
      <c r="L1778" t="n">
        <v>6</v>
      </c>
      <c r="M1778" t="n">
        <v>12</v>
      </c>
      <c r="N1778" t="inlineStr">
        <is>
          <t>ALIMENTOS</t>
        </is>
      </c>
      <c r="O1778" t="inlineStr">
        <is>
          <t>04/2026</t>
        </is>
      </c>
    </row>
    <row r="1779">
      <c r="A1779" t="n">
        <v>228422</v>
      </c>
      <c r="B1779" t="n">
        <v>122</v>
      </c>
      <c r="C1779" t="inlineStr">
        <is>
          <t>Arcos</t>
        </is>
      </c>
      <c r="D1779" t="inlineStr">
        <is>
          <t>CECILIA TSUYACO ARAKI SILVA LTDA</t>
        </is>
      </c>
      <c r="E1779" t="inlineStr">
        <is>
          <t>390720</t>
        </is>
      </c>
      <c r="F1779" s="550" t="n">
        <v>46135</v>
      </c>
      <c r="G1779" t="n">
        <v>19498</v>
      </c>
      <c r="H1779" t="inlineStr">
        <is>
          <t>ALFACE ROMANA KG</t>
        </is>
      </c>
      <c r="I1779" t="inlineStr">
        <is>
          <t>ALIMENTOS</t>
        </is>
      </c>
      <c r="J1779" t="n">
        <v>1</v>
      </c>
      <c r="K1779" t="inlineStr">
        <is>
          <t>KG</t>
        </is>
      </c>
      <c r="L1779" t="n">
        <v>15</v>
      </c>
      <c r="M1779" t="n">
        <v>15</v>
      </c>
      <c r="N1779" t="inlineStr">
        <is>
          <t>ALIMENTOS</t>
        </is>
      </c>
      <c r="O1779" t="inlineStr">
        <is>
          <t>04/2026</t>
        </is>
      </c>
    </row>
    <row r="1780">
      <c r="A1780" t="n">
        <v>228422</v>
      </c>
      <c r="B1780" t="n">
        <v>122</v>
      </c>
      <c r="C1780" t="inlineStr">
        <is>
          <t>Arcos</t>
        </is>
      </c>
      <c r="D1780" t="inlineStr">
        <is>
          <t>CECILIA TSUYACO ARAKI SILVA LTDA</t>
        </is>
      </c>
      <c r="E1780" t="inlineStr">
        <is>
          <t>390720</t>
        </is>
      </c>
      <c r="F1780" s="550" t="n">
        <v>46135</v>
      </c>
      <c r="G1780" t="n">
        <v>19562</v>
      </c>
      <c r="H1780" t="inlineStr">
        <is>
          <t>PIMENTAO AMARELO KG</t>
        </is>
      </c>
      <c r="I1780" t="inlineStr">
        <is>
          <t>ALIMENTOS</t>
        </is>
      </c>
      <c r="J1780" t="n">
        <v>0.5</v>
      </c>
      <c r="K1780" t="inlineStr">
        <is>
          <t>KG</t>
        </is>
      </c>
      <c r="L1780" t="n">
        <v>6.5</v>
      </c>
      <c r="M1780" t="n">
        <v>13</v>
      </c>
      <c r="N1780" t="inlineStr">
        <is>
          <t>ALIMENTOS</t>
        </is>
      </c>
      <c r="O1780" t="inlineStr">
        <is>
          <t>04/2026</t>
        </is>
      </c>
    </row>
    <row r="1781">
      <c r="A1781" t="n">
        <v>228421</v>
      </c>
      <c r="B1781" t="n">
        <v>122</v>
      </c>
      <c r="C1781" t="inlineStr">
        <is>
          <t>Arcos</t>
        </is>
      </c>
      <c r="D1781" t="inlineStr">
        <is>
          <t>MARIO PEDRO FELICIANO - HORTIFRUTI</t>
        </is>
      </c>
      <c r="E1781" t="inlineStr">
        <is>
          <t>474778</t>
        </is>
      </c>
      <c r="F1781" s="550" t="n">
        <v>46135</v>
      </c>
      <c r="G1781" t="n">
        <v>23095</v>
      </c>
      <c r="H1781" t="inlineStr">
        <is>
          <t>OVO CAIPIRA UN</t>
        </is>
      </c>
      <c r="I1781" t="inlineStr">
        <is>
          <t>ALIMENTOS</t>
        </is>
      </c>
      <c r="J1781" t="n">
        <v>300</v>
      </c>
      <c r="K1781" t="inlineStr">
        <is>
          <t>UN</t>
        </is>
      </c>
      <c r="L1781" t="n">
        <v>375</v>
      </c>
      <c r="M1781" t="n">
        <v>1.25</v>
      </c>
      <c r="N1781" t="inlineStr">
        <is>
          <t>ALIMENTOS</t>
        </is>
      </c>
      <c r="O1781" t="inlineStr">
        <is>
          <t>04/2026</t>
        </is>
      </c>
    </row>
    <row r="1782">
      <c r="A1782" t="n">
        <v>228421</v>
      </c>
      <c r="B1782" t="n">
        <v>122</v>
      </c>
      <c r="C1782" t="inlineStr">
        <is>
          <t>Arcos</t>
        </is>
      </c>
      <c r="D1782" t="inlineStr">
        <is>
          <t>MARIO PEDRO FELICIANO - HORTIFRUTI</t>
        </is>
      </c>
      <c r="E1782" t="inlineStr">
        <is>
          <t>474778</t>
        </is>
      </c>
      <c r="F1782" s="550" t="n">
        <v>46135</v>
      </c>
      <c r="G1782" t="n">
        <v>19583</v>
      </c>
      <c r="H1782" t="inlineStr">
        <is>
          <t>PIMENTA BIQUINHO KG</t>
        </is>
      </c>
      <c r="I1782" t="inlineStr">
        <is>
          <t>ALIMENTOS</t>
        </is>
      </c>
      <c r="J1782" t="n">
        <v>0.2</v>
      </c>
      <c r="K1782" t="inlineStr">
        <is>
          <t>KG</t>
        </is>
      </c>
      <c r="L1782" t="n">
        <v>10.73</v>
      </c>
      <c r="M1782" t="n">
        <v>53.65</v>
      </c>
      <c r="N1782" t="inlineStr">
        <is>
          <t>ALIMENTOS</t>
        </is>
      </c>
      <c r="O1782" t="inlineStr">
        <is>
          <t>04/2026</t>
        </is>
      </c>
    </row>
    <row r="1783">
      <c r="A1783" t="n">
        <v>228421</v>
      </c>
      <c r="B1783" t="n">
        <v>122</v>
      </c>
      <c r="C1783" t="inlineStr">
        <is>
          <t>Arcos</t>
        </is>
      </c>
      <c r="D1783" t="inlineStr">
        <is>
          <t>MARIO PEDRO FELICIANO - HORTIFRUTI</t>
        </is>
      </c>
      <c r="E1783" t="inlineStr">
        <is>
          <t>474778</t>
        </is>
      </c>
      <c r="F1783" s="550" t="n">
        <v>46135</v>
      </c>
      <c r="G1783" t="n">
        <v>19476</v>
      </c>
      <c r="H1783" t="inlineStr">
        <is>
          <t>MANJERICAO KG</t>
        </is>
      </c>
      <c r="I1783" t="inlineStr">
        <is>
          <t>ALIMENTOS</t>
        </is>
      </c>
      <c r="J1783" t="n">
        <v>0.4</v>
      </c>
      <c r="K1783" t="inlineStr">
        <is>
          <t>KG</t>
        </is>
      </c>
      <c r="L1783" t="n">
        <v>27.26</v>
      </c>
      <c r="M1783" t="n">
        <v>68.15000000000001</v>
      </c>
      <c r="N1783" t="inlineStr">
        <is>
          <t>ALIMENTOS</t>
        </is>
      </c>
      <c r="O1783" t="inlineStr">
        <is>
          <t>04/2026</t>
        </is>
      </c>
    </row>
    <row r="1784">
      <c r="A1784" t="n">
        <v>228421</v>
      </c>
      <c r="B1784" t="n">
        <v>122</v>
      </c>
      <c r="C1784" t="inlineStr">
        <is>
          <t>Arcos</t>
        </is>
      </c>
      <c r="D1784" t="inlineStr">
        <is>
          <t>MARIO PEDRO FELICIANO - HORTIFRUTI</t>
        </is>
      </c>
      <c r="E1784" t="inlineStr">
        <is>
          <t>474778</t>
        </is>
      </c>
      <c r="F1784" s="550" t="n">
        <v>46135</v>
      </c>
      <c r="G1784" t="n">
        <v>23186</v>
      </c>
      <c r="H1784" t="inlineStr">
        <is>
          <t>TOMATE CARMEM SALADA KG</t>
        </is>
      </c>
      <c r="I1784" t="inlineStr">
        <is>
          <t>ALIMENTOS</t>
        </is>
      </c>
      <c r="J1784" t="n">
        <v>20</v>
      </c>
      <c r="K1784" t="inlineStr">
        <is>
          <t>KG</t>
        </is>
      </c>
      <c r="L1784" t="n">
        <v>239.2</v>
      </c>
      <c r="M1784" t="n">
        <v>11.96</v>
      </c>
      <c r="N1784" t="inlineStr">
        <is>
          <t>ALIMENTOS</t>
        </is>
      </c>
      <c r="O1784" t="inlineStr">
        <is>
          <t>04/2026</t>
        </is>
      </c>
    </row>
    <row r="1785">
      <c r="A1785" t="n">
        <v>228421</v>
      </c>
      <c r="B1785" t="n">
        <v>122</v>
      </c>
      <c r="C1785" t="inlineStr">
        <is>
          <t>Arcos</t>
        </is>
      </c>
      <c r="D1785" t="inlineStr">
        <is>
          <t>MARIO PEDRO FELICIANO - HORTIFRUTI</t>
        </is>
      </c>
      <c r="E1785" t="inlineStr">
        <is>
          <t>474778</t>
        </is>
      </c>
      <c r="F1785" s="550" t="n">
        <v>46135</v>
      </c>
      <c r="G1785" t="n">
        <v>19621</v>
      </c>
      <c r="H1785" t="inlineStr">
        <is>
          <t>CENOURA KG</t>
        </is>
      </c>
      <c r="I1785" t="inlineStr">
        <is>
          <t>ALIMENTOS</t>
        </is>
      </c>
      <c r="J1785" t="n">
        <v>2</v>
      </c>
      <c r="K1785" t="inlineStr">
        <is>
          <t>KG</t>
        </is>
      </c>
      <c r="L1785" t="n">
        <v>15.94</v>
      </c>
      <c r="M1785" t="n">
        <v>7.97</v>
      </c>
      <c r="N1785" t="inlineStr">
        <is>
          <t>ALIMENTOS</t>
        </is>
      </c>
      <c r="O1785" t="inlineStr">
        <is>
          <t>04/2026</t>
        </is>
      </c>
    </row>
    <row r="1786">
      <c r="A1786" t="n">
        <v>228421</v>
      </c>
      <c r="B1786" t="n">
        <v>122</v>
      </c>
      <c r="C1786" t="inlineStr">
        <is>
          <t>Arcos</t>
        </is>
      </c>
      <c r="D1786" t="inlineStr">
        <is>
          <t>MARIO PEDRO FELICIANO - HORTIFRUTI</t>
        </is>
      </c>
      <c r="E1786" t="inlineStr">
        <is>
          <t>474778</t>
        </is>
      </c>
      <c r="F1786" s="550" t="n">
        <v>46135</v>
      </c>
      <c r="G1786" t="n">
        <v>19738</v>
      </c>
      <c r="H1786" t="inlineStr">
        <is>
          <t>MELANCIA KG</t>
        </is>
      </c>
      <c r="I1786" t="inlineStr">
        <is>
          <t>ALIMENTOS</t>
        </is>
      </c>
      <c r="J1786" t="n">
        <v>16</v>
      </c>
      <c r="K1786" t="inlineStr">
        <is>
          <t>KG</t>
        </is>
      </c>
      <c r="L1786" t="n">
        <v>48.64</v>
      </c>
      <c r="M1786" t="n">
        <v>3.04</v>
      </c>
      <c r="N1786" t="inlineStr">
        <is>
          <t>ALIMENTOS</t>
        </is>
      </c>
      <c r="O1786" t="inlineStr">
        <is>
          <t>04/2026</t>
        </is>
      </c>
    </row>
    <row r="1787">
      <c r="A1787" t="n">
        <v>228421</v>
      </c>
      <c r="B1787" t="n">
        <v>122</v>
      </c>
      <c r="C1787" t="inlineStr">
        <is>
          <t>Arcos</t>
        </is>
      </c>
      <c r="D1787" t="inlineStr">
        <is>
          <t>MARIO PEDRO FELICIANO - HORTIFRUTI</t>
        </is>
      </c>
      <c r="E1787" t="inlineStr">
        <is>
          <t>474778</t>
        </is>
      </c>
      <c r="F1787" s="550" t="n">
        <v>46135</v>
      </c>
      <c r="G1787" t="n">
        <v>24083</v>
      </c>
      <c r="H1787" t="inlineStr">
        <is>
          <t>BATATA ASTERIX GRAUDA NOIVA KG</t>
        </is>
      </c>
      <c r="I1787" t="inlineStr">
        <is>
          <t>ALIMENTOS</t>
        </is>
      </c>
      <c r="J1787" t="n">
        <v>75</v>
      </c>
      <c r="K1787" t="inlineStr">
        <is>
          <t>KG</t>
        </is>
      </c>
      <c r="L1787" t="n">
        <v>408</v>
      </c>
      <c r="M1787" t="n">
        <v>5.44</v>
      </c>
      <c r="N1787" t="inlineStr">
        <is>
          <t>ALIMENTOS</t>
        </is>
      </c>
      <c r="O1787" t="inlineStr">
        <is>
          <t>04/2026</t>
        </is>
      </c>
    </row>
    <row r="1788">
      <c r="A1788" t="n">
        <v>228420</v>
      </c>
      <c r="B1788" t="n">
        <v>122</v>
      </c>
      <c r="C1788" t="inlineStr">
        <is>
          <t>Arcos</t>
        </is>
      </c>
      <c r="D1788" t="inlineStr">
        <is>
          <t>DO CHEF DISTRIBUIDORA DE ALIMENTOS LTDA</t>
        </is>
      </c>
      <c r="E1788" t="inlineStr">
        <is>
          <t>1178</t>
        </is>
      </c>
      <c r="F1788" s="550" t="n">
        <v>46135</v>
      </c>
      <c r="G1788" t="n">
        <v>19759</v>
      </c>
      <c r="H1788" t="inlineStr">
        <is>
          <t>LARANJA BAHIA KG</t>
        </is>
      </c>
      <c r="I1788" t="inlineStr">
        <is>
          <t>ALIMENTOS</t>
        </is>
      </c>
      <c r="J1788" t="n">
        <v>7</v>
      </c>
      <c r="K1788" t="inlineStr">
        <is>
          <t>KG</t>
        </is>
      </c>
      <c r="L1788" t="n">
        <v>63.7</v>
      </c>
      <c r="M1788" t="n">
        <v>9.1</v>
      </c>
      <c r="N1788" t="inlineStr">
        <is>
          <t>ALIMENTOS</t>
        </is>
      </c>
      <c r="O1788" t="inlineStr">
        <is>
          <t>04/2026</t>
        </is>
      </c>
    </row>
    <row r="1789">
      <c r="A1789" t="n">
        <v>228420</v>
      </c>
      <c r="B1789" t="n">
        <v>122</v>
      </c>
      <c r="C1789" t="inlineStr">
        <is>
          <t>Arcos</t>
        </is>
      </c>
      <c r="D1789" t="inlineStr">
        <is>
          <t>DO CHEF DISTRIBUIDORA DE ALIMENTOS LTDA</t>
        </is>
      </c>
      <c r="E1789" t="inlineStr">
        <is>
          <t>1178</t>
        </is>
      </c>
      <c r="F1789" s="550" t="n">
        <v>46135</v>
      </c>
      <c r="G1789" t="n">
        <v>19721</v>
      </c>
      <c r="H1789" t="inlineStr">
        <is>
          <t>ROMA KG</t>
        </is>
      </c>
      <c r="I1789" t="inlineStr">
        <is>
          <t>ALIMENTOS</t>
        </is>
      </c>
      <c r="J1789" t="n">
        <v>1.7</v>
      </c>
      <c r="K1789" t="inlineStr">
        <is>
          <t>KG</t>
        </is>
      </c>
      <c r="L1789" t="n">
        <v>70.72</v>
      </c>
      <c r="M1789" t="n">
        <v>41.6</v>
      </c>
      <c r="N1789" t="inlineStr">
        <is>
          <t>ALIMENTOS</t>
        </is>
      </c>
      <c r="O1789" t="inlineStr">
        <is>
          <t>04/2026</t>
        </is>
      </c>
    </row>
    <row r="1790">
      <c r="A1790" t="n">
        <v>228420</v>
      </c>
      <c r="B1790" t="n">
        <v>122</v>
      </c>
      <c r="C1790" t="inlineStr">
        <is>
          <t>Arcos</t>
        </is>
      </c>
      <c r="D1790" t="inlineStr">
        <is>
          <t>DO CHEF DISTRIBUIDORA DE ALIMENTOS LTDA</t>
        </is>
      </c>
      <c r="E1790" t="inlineStr">
        <is>
          <t>1178</t>
        </is>
      </c>
      <c r="F1790" s="550" t="n">
        <v>46135</v>
      </c>
      <c r="G1790" t="n">
        <v>19846</v>
      </c>
      <c r="H1790" t="inlineStr">
        <is>
          <t>BROTO DE MOYASHI GRANEL KG</t>
        </is>
      </c>
      <c r="I1790" t="inlineStr">
        <is>
          <t>ALIMENTOS</t>
        </is>
      </c>
      <c r="J1790" t="n">
        <v>0.5</v>
      </c>
      <c r="K1790" t="inlineStr">
        <is>
          <t>KG</t>
        </is>
      </c>
      <c r="L1790" t="n">
        <v>10.4</v>
      </c>
      <c r="M1790" t="n">
        <v>20.8</v>
      </c>
      <c r="N1790" t="inlineStr">
        <is>
          <t>ALIMENTOS</t>
        </is>
      </c>
      <c r="O1790" t="inlineStr">
        <is>
          <t>04/2026</t>
        </is>
      </c>
    </row>
    <row r="1791">
      <c r="A1791" t="n">
        <v>228420</v>
      </c>
      <c r="B1791" t="n">
        <v>122</v>
      </c>
      <c r="C1791" t="inlineStr">
        <is>
          <t>Arcos</t>
        </is>
      </c>
      <c r="D1791" t="inlineStr">
        <is>
          <t>DO CHEF DISTRIBUIDORA DE ALIMENTOS LTDA</t>
        </is>
      </c>
      <c r="E1791" t="inlineStr">
        <is>
          <t>1178</t>
        </is>
      </c>
      <c r="F1791" s="550" t="n">
        <v>46135</v>
      </c>
      <c r="G1791" t="n">
        <v>23361</v>
      </c>
      <c r="H1791" t="inlineStr">
        <is>
          <t>LARANJA PERA KG</t>
        </is>
      </c>
      <c r="I1791" t="inlineStr">
        <is>
          <t>ALIMENTOS</t>
        </is>
      </c>
      <c r="J1791" t="n">
        <v>60</v>
      </c>
      <c r="K1791" t="inlineStr">
        <is>
          <t>KG</t>
        </is>
      </c>
      <c r="L1791" t="n">
        <v>179.4</v>
      </c>
      <c r="M1791" t="n">
        <v>2.99</v>
      </c>
      <c r="N1791" t="inlineStr">
        <is>
          <t>ALIMENTOS</t>
        </is>
      </c>
      <c r="O1791" t="inlineStr">
        <is>
          <t>04/2026</t>
        </is>
      </c>
    </row>
    <row r="1792">
      <c r="A1792" t="n">
        <v>228420</v>
      </c>
      <c r="B1792" t="n">
        <v>122</v>
      </c>
      <c r="C1792" t="inlineStr">
        <is>
          <t>Arcos</t>
        </is>
      </c>
      <c r="D1792" t="inlineStr">
        <is>
          <t>DO CHEF DISTRIBUIDORA DE ALIMENTOS LTDA</t>
        </is>
      </c>
      <c r="E1792" t="inlineStr">
        <is>
          <t>1178</t>
        </is>
      </c>
      <c r="F1792" s="550" t="n">
        <v>46135</v>
      </c>
      <c r="G1792" t="n">
        <v>23108</v>
      </c>
      <c r="H1792" t="inlineStr">
        <is>
          <t>TOMILHO KG</t>
        </is>
      </c>
      <c r="I1792" t="inlineStr">
        <is>
          <t>ALIMENTOS</t>
        </is>
      </c>
      <c r="J1792" t="n">
        <v>0.1</v>
      </c>
      <c r="K1792" t="inlineStr">
        <is>
          <t>KG</t>
        </is>
      </c>
      <c r="L1792" t="n">
        <v>9.449999999999999</v>
      </c>
      <c r="M1792" t="n">
        <v>94.5</v>
      </c>
      <c r="N1792" t="inlineStr">
        <is>
          <t>ALIMENTOS</t>
        </is>
      </c>
      <c r="O1792" t="inlineStr">
        <is>
          <t>04/2026</t>
        </is>
      </c>
    </row>
    <row r="1793">
      <c r="A1793" t="n">
        <v>228420</v>
      </c>
      <c r="B1793" t="n">
        <v>122</v>
      </c>
      <c r="C1793" t="inlineStr">
        <is>
          <t>Arcos</t>
        </is>
      </c>
      <c r="D1793" t="inlineStr">
        <is>
          <t>DO CHEF DISTRIBUIDORA DE ALIMENTOS LTDA</t>
        </is>
      </c>
      <c r="E1793" t="inlineStr">
        <is>
          <t>1178</t>
        </is>
      </c>
      <c r="F1793" s="550" t="n">
        <v>46135</v>
      </c>
      <c r="G1793" t="n">
        <v>23184</v>
      </c>
      <c r="H1793" t="inlineStr">
        <is>
          <t>TOMATE CEREJA KG</t>
        </is>
      </c>
      <c r="I1793" t="inlineStr">
        <is>
          <t>ALIMENTOS</t>
        </is>
      </c>
      <c r="J1793" t="n">
        <v>0.5</v>
      </c>
      <c r="K1793" t="inlineStr">
        <is>
          <t>KG</t>
        </is>
      </c>
      <c r="L1793" t="n">
        <v>6.5</v>
      </c>
      <c r="M1793" t="n">
        <v>13</v>
      </c>
      <c r="N1793" t="inlineStr">
        <is>
          <t>ALIMENTOS</t>
        </is>
      </c>
      <c r="O1793" t="inlineStr">
        <is>
          <t>04/2026</t>
        </is>
      </c>
    </row>
    <row r="1794">
      <c r="A1794" t="n">
        <v>228419</v>
      </c>
      <c r="B1794" t="n">
        <v>122</v>
      </c>
      <c r="C1794" t="inlineStr">
        <is>
          <t>Arcos</t>
        </is>
      </c>
      <c r="D1794" t="inlineStr">
        <is>
          <t>DEOLINDA DOS SANTOS FREITAS</t>
        </is>
      </c>
      <c r="E1794" t="inlineStr">
        <is>
          <t>2475</t>
        </is>
      </c>
      <c r="F1794" s="550" t="n">
        <v>46134</v>
      </c>
      <c r="G1794" t="n">
        <v>17564</v>
      </c>
      <c r="H1794" t="inlineStr">
        <is>
          <t>BOBINA DE PAPEL FILME PVC 40CMX400M UN</t>
        </is>
      </c>
      <c r="I1794" t="inlineStr">
        <is>
          <t>DESCARTAVEIS/HIGIENE E LIMPEZA</t>
        </is>
      </c>
      <c r="J1794" t="n">
        <v>2</v>
      </c>
      <c r="K1794" t="inlineStr">
        <is>
          <t>UN</t>
        </is>
      </c>
      <c r="L1794" t="n">
        <v>111</v>
      </c>
      <c r="M1794" t="n">
        <v>55.5</v>
      </c>
      <c r="N1794" t="inlineStr">
        <is>
          <t>DESCARTAVEIS</t>
        </is>
      </c>
      <c r="O1794" t="inlineStr">
        <is>
          <t>04/2026</t>
        </is>
      </c>
    </row>
    <row r="1795">
      <c r="A1795" t="n">
        <v>228419</v>
      </c>
      <c r="B1795" t="n">
        <v>122</v>
      </c>
      <c r="C1795" t="inlineStr">
        <is>
          <t>Arcos</t>
        </is>
      </c>
      <c r="D1795" t="inlineStr">
        <is>
          <t>DEOLINDA DOS SANTOS FREITAS</t>
        </is>
      </c>
      <c r="E1795" t="inlineStr">
        <is>
          <t>2475</t>
        </is>
      </c>
      <c r="F1795" s="550" t="n">
        <v>46134</v>
      </c>
      <c r="G1795" t="n">
        <v>17399</v>
      </c>
      <c r="H1795" t="inlineStr">
        <is>
          <t>SACO DE LIXO 20L PRETO C/ 100UN</t>
        </is>
      </c>
      <c r="I1795" t="inlineStr">
        <is>
          <t>DESCARTAVEIS/HIGIENE E LIMPEZA</t>
        </is>
      </c>
      <c r="J1795" t="n">
        <v>4</v>
      </c>
      <c r="K1795" t="inlineStr">
        <is>
          <t>PACOTE</t>
        </is>
      </c>
      <c r="L1795" t="n">
        <v>75.59999999999999</v>
      </c>
      <c r="M1795" t="n">
        <v>18.9</v>
      </c>
      <c r="N1795" t="inlineStr">
        <is>
          <t>DESCARTAVEIS</t>
        </is>
      </c>
      <c r="O1795" t="inlineStr">
        <is>
          <t>04/2026</t>
        </is>
      </c>
    </row>
    <row r="1796">
      <c r="A1796" t="n">
        <v>228419</v>
      </c>
      <c r="B1796" t="n">
        <v>122</v>
      </c>
      <c r="C1796" t="inlineStr">
        <is>
          <t>Arcos</t>
        </is>
      </c>
      <c r="D1796" t="inlineStr">
        <is>
          <t>DEOLINDA DOS SANTOS FREITAS</t>
        </is>
      </c>
      <c r="E1796" t="inlineStr">
        <is>
          <t>2475</t>
        </is>
      </c>
      <c r="F1796" s="550" t="n">
        <v>46134</v>
      </c>
      <c r="G1796" t="n">
        <v>17397</v>
      </c>
      <c r="H1796" t="inlineStr">
        <is>
          <t>SACO DE LIXO 60L PRETO GROSSO 65X80CM (ENTRE 3KG A 4KG)</t>
        </is>
      </c>
      <c r="I1796" t="inlineStr">
        <is>
          <t>DESCARTAVEIS/HIGIENE E LIMPEZA</t>
        </is>
      </c>
      <c r="J1796" t="n">
        <v>4</v>
      </c>
      <c r="K1796" t="inlineStr">
        <is>
          <t>PACOTE</t>
        </is>
      </c>
      <c r="L1796" t="n">
        <v>127.28</v>
      </c>
      <c r="M1796" t="n">
        <v>31.82</v>
      </c>
      <c r="N1796" t="inlineStr">
        <is>
          <t>DESCARTAVEIS</t>
        </is>
      </c>
      <c r="O1796" t="inlineStr">
        <is>
          <t>04/2026</t>
        </is>
      </c>
    </row>
    <row r="1797">
      <c r="A1797" t="n">
        <v>228419</v>
      </c>
      <c r="B1797" t="n">
        <v>122</v>
      </c>
      <c r="C1797" t="inlineStr">
        <is>
          <t>Arcos</t>
        </is>
      </c>
      <c r="D1797" t="inlineStr">
        <is>
          <t>DEOLINDA DOS SANTOS FREITAS</t>
        </is>
      </c>
      <c r="E1797" t="inlineStr">
        <is>
          <t>2475</t>
        </is>
      </c>
      <c r="F1797" s="550" t="n">
        <v>46134</v>
      </c>
      <c r="G1797" t="n">
        <v>17373</v>
      </c>
      <c r="H1797" t="inlineStr">
        <is>
          <t>SACO DE LIXO 40L PRETO C/100</t>
        </is>
      </c>
      <c r="I1797" t="inlineStr">
        <is>
          <t>DESCARTAVEIS/HIGIENE E LIMPEZA</t>
        </is>
      </c>
      <c r="J1797" t="n">
        <v>4</v>
      </c>
      <c r="K1797" t="inlineStr">
        <is>
          <t>PACOTE</t>
        </is>
      </c>
      <c r="L1797" t="n">
        <v>83.2</v>
      </c>
      <c r="M1797" t="n">
        <v>20.8</v>
      </c>
      <c r="N1797" t="inlineStr">
        <is>
          <t>DESCARTAVEIS</t>
        </is>
      </c>
      <c r="O1797" t="inlineStr">
        <is>
          <t>04/2026</t>
        </is>
      </c>
    </row>
    <row r="1798">
      <c r="A1798" t="n">
        <v>228419</v>
      </c>
      <c r="B1798" t="n">
        <v>122</v>
      </c>
      <c r="C1798" t="inlineStr">
        <is>
          <t>Arcos</t>
        </is>
      </c>
      <c r="D1798" t="inlineStr">
        <is>
          <t>DEOLINDA DOS SANTOS FREITAS</t>
        </is>
      </c>
      <c r="E1798" t="inlineStr">
        <is>
          <t>2475</t>
        </is>
      </c>
      <c r="F1798" s="550" t="n">
        <v>46134</v>
      </c>
      <c r="G1798" t="n">
        <v>17565</v>
      </c>
      <c r="H1798" t="inlineStr">
        <is>
          <t>BOBINA DE PAPEL FILME PVC CITRATO 60CMX340M UN</t>
        </is>
      </c>
      <c r="I1798" t="inlineStr">
        <is>
          <t>DESCARTAVEIS/HIGIENE E LIMPEZA</t>
        </is>
      </c>
      <c r="J1798" t="n">
        <v>2</v>
      </c>
      <c r="K1798" t="inlineStr">
        <is>
          <t>UN</t>
        </is>
      </c>
      <c r="L1798" t="n">
        <v>218.2</v>
      </c>
      <c r="M1798" t="n">
        <v>109.1</v>
      </c>
      <c r="N1798" t="inlineStr">
        <is>
          <t>DESCARTAVEIS</t>
        </is>
      </c>
      <c r="O1798" t="inlineStr">
        <is>
          <t>04/2026</t>
        </is>
      </c>
    </row>
    <row r="1799">
      <c r="A1799" t="n">
        <v>228418</v>
      </c>
      <c r="B1799" t="n">
        <v>122</v>
      </c>
      <c r="C1799" t="inlineStr">
        <is>
          <t>Arcos</t>
        </is>
      </c>
      <c r="D1799" t="inlineStr">
        <is>
          <t>MONTE ALTO ALIMENTOS LTDA</t>
        </is>
      </c>
      <c r="E1799" t="inlineStr">
        <is>
          <t>179369</t>
        </is>
      </c>
      <c r="F1799" s="550" t="n">
        <v>46132</v>
      </c>
      <c r="G1799" t="n">
        <v>26580</v>
      </c>
      <c r="H1799" t="inlineStr">
        <is>
          <t>PERNIL CORDEIRO FREDDI KG</t>
        </is>
      </c>
      <c r="I1799" t="inlineStr">
        <is>
          <t>ALIMENTOS</t>
        </is>
      </c>
      <c r="J1799" t="n">
        <v>10.98</v>
      </c>
      <c r="K1799" t="inlineStr">
        <is>
          <t>KG</t>
        </is>
      </c>
      <c r="L1799" t="n">
        <v>1229.76</v>
      </c>
      <c r="M1799" t="n">
        <v>112</v>
      </c>
      <c r="N1799" t="inlineStr">
        <is>
          <t>ALIMENTOS</t>
        </is>
      </c>
      <c r="O1799" t="inlineStr">
        <is>
          <t>04/2026</t>
        </is>
      </c>
    </row>
    <row r="1800">
      <c r="A1800" t="n">
        <v>228417</v>
      </c>
      <c r="B1800" t="n">
        <v>122</v>
      </c>
      <c r="C1800" t="inlineStr">
        <is>
          <t>Arcos</t>
        </is>
      </c>
      <c r="D1800" t="inlineStr">
        <is>
          <t>SOUBIO BRASIL LTDA</t>
        </is>
      </c>
      <c r="E1800" t="inlineStr">
        <is>
          <t>6221</t>
        </is>
      </c>
      <c r="F1800" s="550" t="n">
        <v>46132</v>
      </c>
      <c r="G1800" t="n">
        <v>17549</v>
      </c>
      <c r="H1800" t="inlineStr">
        <is>
          <t>COLHER DESCARTAVEL BIO C/100UN</t>
        </is>
      </c>
      <c r="I1800" t="inlineStr">
        <is>
          <t>UTENSILIOS</t>
        </is>
      </c>
      <c r="J1800" t="n">
        <v>20</v>
      </c>
      <c r="K1800" t="inlineStr">
        <is>
          <t>PC</t>
        </is>
      </c>
      <c r="L1800" t="n">
        <v>630</v>
      </c>
      <c r="M1800" t="n">
        <v>31.5</v>
      </c>
      <c r="N1800" t="inlineStr">
        <is>
          <t>DESCARTAVEIS</t>
        </is>
      </c>
      <c r="O1800" t="inlineStr">
        <is>
          <t>04/2026</t>
        </is>
      </c>
    </row>
    <row r="1801">
      <c r="A1801" t="n">
        <v>228416</v>
      </c>
      <c r="B1801" t="n">
        <v>122</v>
      </c>
      <c r="C1801" t="inlineStr">
        <is>
          <t>Arcos</t>
        </is>
      </c>
      <c r="D1801" t="inlineStr">
        <is>
          <t>J.K. COMERCIO DE GENEROS ALIMENICIOS LTDA</t>
        </is>
      </c>
      <c r="E1801" t="inlineStr">
        <is>
          <t>14142</t>
        </is>
      </c>
      <c r="F1801" s="550" t="n">
        <v>46134</v>
      </c>
      <c r="G1801" t="n">
        <v>19892</v>
      </c>
      <c r="H1801" t="inlineStr">
        <is>
          <t>PIMENTA SIRIA KG</t>
        </is>
      </c>
      <c r="I1801" t="inlineStr">
        <is>
          <t>ALIMENTOS</t>
        </is>
      </c>
      <c r="J1801" t="n">
        <v>0.5</v>
      </c>
      <c r="K1801" t="inlineStr">
        <is>
          <t>KG</t>
        </is>
      </c>
      <c r="L1801" t="n">
        <v>72.5</v>
      </c>
      <c r="M1801" t="n">
        <v>145</v>
      </c>
      <c r="N1801" t="inlineStr">
        <is>
          <t>ALIMENTOS</t>
        </is>
      </c>
      <c r="O1801" t="inlineStr">
        <is>
          <t>04/2026</t>
        </is>
      </c>
    </row>
    <row r="1802">
      <c r="A1802" t="n">
        <v>228416</v>
      </c>
      <c r="B1802" t="n">
        <v>122</v>
      </c>
      <c r="C1802" t="inlineStr">
        <is>
          <t>Arcos</t>
        </is>
      </c>
      <c r="D1802" t="inlineStr">
        <is>
          <t>J.K. COMERCIO DE GENEROS ALIMENICIOS LTDA</t>
        </is>
      </c>
      <c r="E1802" t="inlineStr">
        <is>
          <t>14142</t>
        </is>
      </c>
      <c r="F1802" s="550" t="n">
        <v>46134</v>
      </c>
      <c r="G1802" t="n">
        <v>25258</v>
      </c>
      <c r="H1802" t="inlineStr">
        <is>
          <t>ZATAR KG</t>
        </is>
      </c>
      <c r="I1802" t="inlineStr">
        <is>
          <t>ALIMENTOS</t>
        </is>
      </c>
      <c r="J1802" t="n">
        <v>0.1</v>
      </c>
      <c r="K1802" t="inlineStr">
        <is>
          <t>N/A</t>
        </is>
      </c>
      <c r="L1802" t="n">
        <v>4.9</v>
      </c>
      <c r="M1802" t="n">
        <v>49</v>
      </c>
      <c r="N1802" t="inlineStr">
        <is>
          <t>ALIMENTOS</t>
        </is>
      </c>
      <c r="O1802" t="inlineStr">
        <is>
          <t>04/2026</t>
        </is>
      </c>
    </row>
    <row r="1803">
      <c r="A1803" t="n">
        <v>228416</v>
      </c>
      <c r="B1803" t="n">
        <v>122</v>
      </c>
      <c r="C1803" t="inlineStr">
        <is>
          <t>Arcos</t>
        </is>
      </c>
      <c r="D1803" t="inlineStr">
        <is>
          <t>J.K. COMERCIO DE GENEROS ALIMENICIOS LTDA</t>
        </is>
      </c>
      <c r="E1803" t="inlineStr">
        <is>
          <t>14142</t>
        </is>
      </c>
      <c r="F1803" s="550" t="n">
        <v>46134</v>
      </c>
      <c r="G1803" t="n">
        <v>29172</v>
      </c>
      <c r="H1803" t="inlineStr">
        <is>
          <t>ÁGUA DE FLOR DE LARANJEIRA AL WADI 300ML</t>
        </is>
      </c>
      <c r="I1803" t="inlineStr">
        <is>
          <t>ALIMENTOS</t>
        </is>
      </c>
      <c r="J1803" t="n">
        <v>1</v>
      </c>
      <c r="K1803" t="inlineStr">
        <is>
          <t>N/A</t>
        </is>
      </c>
      <c r="L1803" t="n">
        <v>29.9</v>
      </c>
      <c r="M1803" t="n">
        <v>29.9</v>
      </c>
      <c r="N1803" t="inlineStr">
        <is>
          <t>ALIMENTOS</t>
        </is>
      </c>
      <c r="O1803" t="inlineStr">
        <is>
          <t>04/2026</t>
        </is>
      </c>
    </row>
    <row r="1804">
      <c r="A1804" t="n">
        <v>228416</v>
      </c>
      <c r="B1804" t="n">
        <v>122</v>
      </c>
      <c r="C1804" t="inlineStr">
        <is>
          <t>Arcos</t>
        </is>
      </c>
      <c r="D1804" t="inlineStr">
        <is>
          <t>J.K. COMERCIO DE GENEROS ALIMENICIOS LTDA</t>
        </is>
      </c>
      <c r="E1804" t="inlineStr">
        <is>
          <t>14142</t>
        </is>
      </c>
      <c r="F1804" s="550" t="n">
        <v>46134</v>
      </c>
      <c r="G1804" t="n">
        <v>26711</v>
      </c>
      <c r="H1804" t="inlineStr">
        <is>
          <t>OLEO DE ABACATE EXTRA VIRGEM PAZZE C/250ML UN</t>
        </is>
      </c>
      <c r="I1804" t="inlineStr">
        <is>
          <t>ALIMENTOS</t>
        </is>
      </c>
      <c r="J1804" t="n">
        <v>12</v>
      </c>
      <c r="K1804" t="inlineStr">
        <is>
          <t>UN</t>
        </is>
      </c>
      <c r="L1804" t="n">
        <v>564</v>
      </c>
      <c r="M1804" t="n">
        <v>47</v>
      </c>
      <c r="N1804" t="inlineStr">
        <is>
          <t>ALIMENTOS</t>
        </is>
      </c>
      <c r="O1804" t="inlineStr">
        <is>
          <t>04/2026</t>
        </is>
      </c>
    </row>
    <row r="1805">
      <c r="A1805" t="n">
        <v>228415</v>
      </c>
      <c r="B1805" t="n">
        <v>122</v>
      </c>
      <c r="C1805" t="inlineStr">
        <is>
          <t>Arcos</t>
        </is>
      </c>
      <c r="D1805" t="inlineStr">
        <is>
          <t>DISTRIBUIDORA ARENA VIP COMERCIO DE BEBIDAS LTDA</t>
        </is>
      </c>
      <c r="E1805" t="inlineStr">
        <is>
          <t>5017</t>
        </is>
      </c>
      <c r="F1805" s="550" t="n">
        <v>46132</v>
      </c>
      <c r="G1805" t="n">
        <v>18543</v>
      </c>
      <c r="H1805" t="inlineStr">
        <is>
          <t>APERITIVO CYNAR 900ML</t>
        </is>
      </c>
      <c r="I1805" t="inlineStr">
        <is>
          <t>BEBIDAS</t>
        </is>
      </c>
      <c r="J1805" t="n">
        <v>12</v>
      </c>
      <c r="K1805" t="inlineStr">
        <is>
          <t>GR</t>
        </is>
      </c>
      <c r="L1805" t="n">
        <v>222</v>
      </c>
      <c r="M1805" t="n">
        <v>18.5</v>
      </c>
      <c r="N1805" t="inlineStr">
        <is>
          <t>BEBIDAS</t>
        </is>
      </c>
      <c r="O1805" t="inlineStr">
        <is>
          <t>04/2026</t>
        </is>
      </c>
    </row>
    <row r="1806">
      <c r="A1806" t="n">
        <v>228415</v>
      </c>
      <c r="B1806" t="n">
        <v>122</v>
      </c>
      <c r="C1806" t="inlineStr">
        <is>
          <t>Arcos</t>
        </is>
      </c>
      <c r="D1806" t="inlineStr">
        <is>
          <t>DISTRIBUIDORA ARENA VIP COMERCIO DE BEBIDAS LTDA</t>
        </is>
      </c>
      <c r="E1806" t="inlineStr">
        <is>
          <t>5017</t>
        </is>
      </c>
      <c r="F1806" s="550" t="n">
        <v>46132</v>
      </c>
      <c r="G1806" t="n">
        <v>18220</v>
      </c>
      <c r="H1806" t="inlineStr">
        <is>
          <t>VERMOUTH CARPANO CLASSICO ROSSO ITALIANO 1L</t>
        </is>
      </c>
      <c r="I1806" t="inlineStr">
        <is>
          <t>BEBIDAS</t>
        </is>
      </c>
      <c r="J1806" t="n">
        <v>6</v>
      </c>
      <c r="K1806" t="inlineStr">
        <is>
          <t>GR</t>
        </is>
      </c>
      <c r="L1806" t="n">
        <v>450</v>
      </c>
      <c r="M1806" t="n">
        <v>75</v>
      </c>
      <c r="N1806" t="inlineStr">
        <is>
          <t>BEBIDAS</t>
        </is>
      </c>
      <c r="O1806" t="inlineStr">
        <is>
          <t>04/2026</t>
        </is>
      </c>
    </row>
    <row r="1807">
      <c r="A1807" t="n">
        <v>228415</v>
      </c>
      <c r="B1807" t="n">
        <v>122</v>
      </c>
      <c r="C1807" t="inlineStr">
        <is>
          <t>Arcos</t>
        </is>
      </c>
      <c r="D1807" t="inlineStr">
        <is>
          <t>DISTRIBUIDORA ARENA VIP COMERCIO DE BEBIDAS LTDA</t>
        </is>
      </c>
      <c r="E1807" t="inlineStr">
        <is>
          <t>5017</t>
        </is>
      </c>
      <c r="F1807" s="550" t="n">
        <v>46132</v>
      </c>
      <c r="G1807" t="n">
        <v>18219</v>
      </c>
      <c r="H1807" t="inlineStr">
        <is>
          <t>VERMOUTH CARPANO PUNT E MES 1L</t>
        </is>
      </c>
      <c r="I1807" t="inlineStr">
        <is>
          <t>BEBIDAS</t>
        </is>
      </c>
      <c r="J1807" t="n">
        <v>6</v>
      </c>
      <c r="K1807" t="inlineStr">
        <is>
          <t>GR</t>
        </is>
      </c>
      <c r="L1807" t="n">
        <v>480</v>
      </c>
      <c r="M1807" t="n">
        <v>80</v>
      </c>
      <c r="N1807" t="inlineStr">
        <is>
          <t>BEBIDAS</t>
        </is>
      </c>
      <c r="O1807" t="inlineStr">
        <is>
          <t>04/2026</t>
        </is>
      </c>
    </row>
    <row r="1808">
      <c r="A1808" t="n">
        <v>228415</v>
      </c>
      <c r="B1808" t="n">
        <v>122</v>
      </c>
      <c r="C1808" t="inlineStr">
        <is>
          <t>Arcos</t>
        </is>
      </c>
      <c r="D1808" t="inlineStr">
        <is>
          <t>DISTRIBUIDORA ARENA VIP COMERCIO DE BEBIDAS LTDA</t>
        </is>
      </c>
      <c r="E1808" t="inlineStr">
        <is>
          <t>5017</t>
        </is>
      </c>
      <c r="F1808" s="550" t="n">
        <v>46132</v>
      </c>
      <c r="G1808" t="n">
        <v>18218</v>
      </c>
      <c r="H1808" t="inlineStr">
        <is>
          <t>VERMOUTH CINZANO ROSSO ARGENTINO 1L</t>
        </is>
      </c>
      <c r="I1808" t="inlineStr">
        <is>
          <t>BEBIDAS</t>
        </is>
      </c>
      <c r="J1808" t="n">
        <v>6</v>
      </c>
      <c r="K1808" t="inlineStr">
        <is>
          <t>GR</t>
        </is>
      </c>
      <c r="L1808" t="n">
        <v>156</v>
      </c>
      <c r="M1808" t="n">
        <v>26</v>
      </c>
      <c r="N1808" t="inlineStr">
        <is>
          <t>BEBIDAS</t>
        </is>
      </c>
      <c r="O1808" t="inlineStr">
        <is>
          <t>04/2026</t>
        </is>
      </c>
    </row>
    <row r="1809">
      <c r="A1809" t="n">
        <v>228414</v>
      </c>
      <c r="B1809" t="n">
        <v>122</v>
      </c>
      <c r="C1809" t="inlineStr">
        <is>
          <t>Arcos</t>
        </is>
      </c>
      <c r="D1809" t="inlineStr">
        <is>
          <t>FG7 COMERCIO E DISTRIBUICAO DE BEBIDAS LTDA</t>
        </is>
      </c>
      <c r="E1809" t="inlineStr">
        <is>
          <t>782100</t>
        </is>
      </c>
      <c r="F1809" s="550" t="n">
        <v>46132</v>
      </c>
      <c r="G1809" t="n">
        <v>18129</v>
      </c>
      <c r="H1809" t="inlineStr">
        <is>
          <t>WHISKY JACK DANIELS 1L</t>
        </is>
      </c>
      <c r="I1809" t="inlineStr">
        <is>
          <t>BEBIDAS</t>
        </is>
      </c>
      <c r="J1809" t="n">
        <v>2</v>
      </c>
      <c r="K1809" t="inlineStr">
        <is>
          <t>GR</t>
        </is>
      </c>
      <c r="L1809" t="n">
        <v>229.32</v>
      </c>
      <c r="M1809" t="n">
        <v>114.66</v>
      </c>
      <c r="N1809" t="inlineStr">
        <is>
          <t>BEBIDAS</t>
        </is>
      </c>
      <c r="O1809" t="inlineStr">
        <is>
          <t>04/2026</t>
        </is>
      </c>
    </row>
    <row r="1810">
      <c r="A1810" t="n">
        <v>228414</v>
      </c>
      <c r="B1810" t="n">
        <v>122</v>
      </c>
      <c r="C1810" t="inlineStr">
        <is>
          <t>Arcos</t>
        </is>
      </c>
      <c r="D1810" t="inlineStr">
        <is>
          <t>FG7 COMERCIO E DISTRIBUICAO DE BEBIDAS LTDA</t>
        </is>
      </c>
      <c r="E1810" t="inlineStr">
        <is>
          <t>782100</t>
        </is>
      </c>
      <c r="F1810" s="550" t="n">
        <v>46132</v>
      </c>
      <c r="G1810" t="n">
        <v>18275</v>
      </c>
      <c r="H1810" t="inlineStr">
        <is>
          <t>RUM BACARDI 4 ANOS 750ML</t>
        </is>
      </c>
      <c r="I1810" t="inlineStr">
        <is>
          <t>BEBIDAS</t>
        </is>
      </c>
      <c r="J1810" t="n">
        <v>4</v>
      </c>
      <c r="K1810" t="inlineStr">
        <is>
          <t>GR</t>
        </is>
      </c>
      <c r="L1810" t="n">
        <v>289.4</v>
      </c>
      <c r="M1810" t="n">
        <v>72.34999999999999</v>
      </c>
      <c r="N1810" t="inlineStr">
        <is>
          <t>BEBIDAS</t>
        </is>
      </c>
      <c r="O1810" t="inlineStr">
        <is>
          <t>04/2026</t>
        </is>
      </c>
    </row>
    <row r="1811">
      <c r="A1811" t="n">
        <v>228414</v>
      </c>
      <c r="B1811" t="n">
        <v>122</v>
      </c>
      <c r="C1811" t="inlineStr">
        <is>
          <t>Arcos</t>
        </is>
      </c>
      <c r="D1811" t="inlineStr">
        <is>
          <t>FG7 COMERCIO E DISTRIBUICAO DE BEBIDAS LTDA</t>
        </is>
      </c>
      <c r="E1811" t="inlineStr">
        <is>
          <t>782100</t>
        </is>
      </c>
      <c r="F1811" s="550" t="n">
        <v>46132</v>
      </c>
      <c r="G1811" t="n">
        <v>18278</v>
      </c>
      <c r="H1811" t="inlineStr">
        <is>
          <t>LICOR DE CEREJA CHERRY HEERING 700ML</t>
        </is>
      </c>
      <c r="I1811" t="inlineStr">
        <is>
          <t>BEBIDAS</t>
        </is>
      </c>
      <c r="J1811" t="n">
        <v>6</v>
      </c>
      <c r="K1811" t="inlineStr">
        <is>
          <t>GR</t>
        </is>
      </c>
      <c r="L1811" t="n">
        <v>1347.66</v>
      </c>
      <c r="M1811" t="n">
        <v>224.61</v>
      </c>
      <c r="N1811" t="inlineStr">
        <is>
          <t>BEBIDAS</t>
        </is>
      </c>
      <c r="O1811" t="inlineStr">
        <is>
          <t>04/2026</t>
        </is>
      </c>
    </row>
    <row r="1812">
      <c r="A1812" t="n">
        <v>228414</v>
      </c>
      <c r="B1812" t="n">
        <v>122</v>
      </c>
      <c r="C1812" t="inlineStr">
        <is>
          <t>Arcos</t>
        </is>
      </c>
      <c r="D1812" t="inlineStr">
        <is>
          <t>FG7 COMERCIO E DISTRIBUICAO DE BEBIDAS LTDA</t>
        </is>
      </c>
      <c r="E1812" t="inlineStr">
        <is>
          <t>782100</t>
        </is>
      </c>
      <c r="F1812" s="550" t="n">
        <v>46132</v>
      </c>
      <c r="G1812" t="n">
        <v>26717</v>
      </c>
      <c r="H1812" t="inlineStr">
        <is>
          <t>LICOR SAN BASILE ALKERMES 30% 700ML</t>
        </is>
      </c>
      <c r="I1812" t="inlineStr">
        <is>
          <t>BEBIDAS</t>
        </is>
      </c>
      <c r="J1812" t="n">
        <v>6</v>
      </c>
      <c r="K1812" t="inlineStr">
        <is>
          <t>GR</t>
        </is>
      </c>
      <c r="L1812" t="n">
        <v>361.68</v>
      </c>
      <c r="M1812" t="n">
        <v>60.28</v>
      </c>
      <c r="N1812" t="inlineStr">
        <is>
          <t>BEBIDAS</t>
        </is>
      </c>
      <c r="O1812" t="inlineStr">
        <is>
          <t>04/2026</t>
        </is>
      </c>
    </row>
    <row r="1813">
      <c r="A1813" t="n">
        <v>228414</v>
      </c>
      <c r="B1813" t="n">
        <v>122</v>
      </c>
      <c r="C1813" t="inlineStr">
        <is>
          <t>Arcos</t>
        </is>
      </c>
      <c r="D1813" t="inlineStr">
        <is>
          <t>FG7 COMERCIO E DISTRIBUICAO DE BEBIDAS LTDA</t>
        </is>
      </c>
      <c r="E1813" t="inlineStr">
        <is>
          <t>782100</t>
        </is>
      </c>
      <c r="F1813" s="550" t="n">
        <v>46132</v>
      </c>
      <c r="G1813" t="n">
        <v>18382</v>
      </c>
      <c r="H1813" t="inlineStr">
        <is>
          <t>CONHAQUE BRANDY OSBORNE 700ML</t>
        </is>
      </c>
      <c r="I1813" t="inlineStr">
        <is>
          <t>BEBIDAS</t>
        </is>
      </c>
      <c r="J1813" t="n">
        <v>12</v>
      </c>
      <c r="K1813" t="inlineStr">
        <is>
          <t>GR</t>
        </is>
      </c>
      <c r="L1813" t="n">
        <v>828</v>
      </c>
      <c r="M1813" t="n">
        <v>69</v>
      </c>
      <c r="N1813" t="inlineStr">
        <is>
          <t>BEBIDAS</t>
        </is>
      </c>
      <c r="O1813" t="inlineStr">
        <is>
          <t>04/2026</t>
        </is>
      </c>
    </row>
    <row r="1814">
      <c r="A1814" t="n">
        <v>228414</v>
      </c>
      <c r="B1814" t="n">
        <v>122</v>
      </c>
      <c r="C1814" t="inlineStr">
        <is>
          <t>Arcos</t>
        </is>
      </c>
      <c r="D1814" t="inlineStr">
        <is>
          <t>FG7 COMERCIO E DISTRIBUICAO DE BEBIDAS LTDA</t>
        </is>
      </c>
      <c r="E1814" t="inlineStr">
        <is>
          <t>782100</t>
        </is>
      </c>
      <c r="F1814" s="550" t="n">
        <v>46132</v>
      </c>
      <c r="G1814" t="n">
        <v>18272</v>
      </c>
      <c r="H1814" t="inlineStr">
        <is>
          <t>RUM BACARDI SUPERIOR CARTA BLANCA 980ML</t>
        </is>
      </c>
      <c r="I1814" t="inlineStr">
        <is>
          <t>BEBIDAS</t>
        </is>
      </c>
      <c r="J1814" t="n">
        <v>12</v>
      </c>
      <c r="K1814" t="inlineStr">
        <is>
          <t>GR</t>
        </is>
      </c>
      <c r="L1814" t="n">
        <v>430.8</v>
      </c>
      <c r="M1814" t="n">
        <v>35.9</v>
      </c>
      <c r="N1814" t="inlineStr">
        <is>
          <t>BEBIDAS</t>
        </is>
      </c>
      <c r="O1814" t="inlineStr">
        <is>
          <t>04/2026</t>
        </is>
      </c>
    </row>
    <row r="1815">
      <c r="A1815" t="n">
        <v>228414</v>
      </c>
      <c r="B1815" t="n">
        <v>122</v>
      </c>
      <c r="C1815" t="inlineStr">
        <is>
          <t>Arcos</t>
        </is>
      </c>
      <c r="D1815" t="inlineStr">
        <is>
          <t>FG7 COMERCIO E DISTRIBUICAO DE BEBIDAS LTDA</t>
        </is>
      </c>
      <c r="E1815" t="inlineStr">
        <is>
          <t>782100</t>
        </is>
      </c>
      <c r="F1815" s="550" t="n">
        <v>46132</v>
      </c>
      <c r="G1815" t="n">
        <v>18313</v>
      </c>
      <c r="H1815" t="inlineStr">
        <is>
          <t>LICOR DRAMBUIE 750ML</t>
        </is>
      </c>
      <c r="I1815" t="inlineStr">
        <is>
          <t>BEBIDAS</t>
        </is>
      </c>
      <c r="J1815" t="n">
        <v>2</v>
      </c>
      <c r="K1815" t="inlineStr">
        <is>
          <t>GR</t>
        </is>
      </c>
      <c r="L1815" t="n">
        <v>249.34</v>
      </c>
      <c r="M1815" t="n">
        <v>124.67</v>
      </c>
      <c r="N1815" t="inlineStr">
        <is>
          <t>BEBIDAS</t>
        </is>
      </c>
      <c r="O1815" t="inlineStr">
        <is>
          <t>04/2026</t>
        </is>
      </c>
    </row>
    <row r="1816">
      <c r="A1816" t="n">
        <v>228414</v>
      </c>
      <c r="B1816" t="n">
        <v>122</v>
      </c>
      <c r="C1816" t="inlineStr">
        <is>
          <t>Arcos</t>
        </is>
      </c>
      <c r="D1816" t="inlineStr">
        <is>
          <t>FG7 COMERCIO E DISTRIBUICAO DE BEBIDAS LTDA</t>
        </is>
      </c>
      <c r="E1816" t="inlineStr">
        <is>
          <t>782100</t>
        </is>
      </c>
      <c r="F1816" s="550" t="n">
        <v>46132</v>
      </c>
      <c r="G1816" t="n">
        <v>18146</v>
      </c>
      <c r="H1816" t="inlineStr">
        <is>
          <t>WHISKY CHIVAS REGAL 12 ANOS 1L</t>
        </is>
      </c>
      <c r="I1816" t="inlineStr">
        <is>
          <t>BEBIDAS</t>
        </is>
      </c>
      <c r="J1816" t="n">
        <v>2</v>
      </c>
      <c r="K1816" t="inlineStr">
        <is>
          <t>GR</t>
        </is>
      </c>
      <c r="L1816" t="n">
        <v>199.8</v>
      </c>
      <c r="M1816" t="n">
        <v>99.90000000000001</v>
      </c>
      <c r="N1816" t="inlineStr">
        <is>
          <t>BEBIDAS</t>
        </is>
      </c>
      <c r="O1816" t="inlineStr">
        <is>
          <t>04/2026</t>
        </is>
      </c>
    </row>
    <row r="1817">
      <c r="A1817" t="n">
        <v>228413</v>
      </c>
      <c r="B1817" t="n">
        <v>122</v>
      </c>
      <c r="C1817" t="inlineStr">
        <is>
          <t>Arcos</t>
        </is>
      </c>
      <c r="D1817" t="inlineStr">
        <is>
          <t>DO CHEF DISTRIBUIDORA DE ALIMENTOS LTDA</t>
        </is>
      </c>
      <c r="E1817" t="inlineStr">
        <is>
          <t>1113</t>
        </is>
      </c>
      <c r="F1817" s="550" t="n">
        <v>46132</v>
      </c>
      <c r="G1817" t="n">
        <v>19759</v>
      </c>
      <c r="H1817" t="inlineStr">
        <is>
          <t>LARANJA BAHIA KG</t>
        </is>
      </c>
      <c r="I1817" t="inlineStr">
        <is>
          <t>ALIMENTOS</t>
        </is>
      </c>
      <c r="J1817" t="n">
        <v>5</v>
      </c>
      <c r="K1817" t="inlineStr">
        <is>
          <t>KG</t>
        </is>
      </c>
      <c r="L1817" t="n">
        <v>45.5</v>
      </c>
      <c r="M1817" t="n">
        <v>9.1</v>
      </c>
      <c r="N1817" t="inlineStr">
        <is>
          <t>ALIMENTOS</t>
        </is>
      </c>
      <c r="O1817" t="inlineStr">
        <is>
          <t>04/2026</t>
        </is>
      </c>
    </row>
    <row r="1818">
      <c r="A1818" t="n">
        <v>228413</v>
      </c>
      <c r="B1818" t="n">
        <v>122</v>
      </c>
      <c r="C1818" t="inlineStr">
        <is>
          <t>Arcos</t>
        </is>
      </c>
      <c r="D1818" t="inlineStr">
        <is>
          <t>DO CHEF DISTRIBUIDORA DE ALIMENTOS LTDA</t>
        </is>
      </c>
      <c r="E1818" t="inlineStr">
        <is>
          <t>1113</t>
        </is>
      </c>
      <c r="F1818" s="550" t="n">
        <v>46132</v>
      </c>
      <c r="G1818" t="n">
        <v>19721</v>
      </c>
      <c r="H1818" t="inlineStr">
        <is>
          <t>ROMA KG</t>
        </is>
      </c>
      <c r="I1818" t="inlineStr">
        <is>
          <t>ALIMENTOS</t>
        </is>
      </c>
      <c r="J1818" t="n">
        <v>1</v>
      </c>
      <c r="K1818" t="inlineStr">
        <is>
          <t>KG</t>
        </is>
      </c>
      <c r="L1818" t="n">
        <v>41.6</v>
      </c>
      <c r="M1818" t="n">
        <v>41.6</v>
      </c>
      <c r="N1818" t="inlineStr">
        <is>
          <t>ALIMENTOS</t>
        </is>
      </c>
      <c r="O1818" t="inlineStr">
        <is>
          <t>04/2026</t>
        </is>
      </c>
    </row>
    <row r="1819">
      <c r="A1819" t="n">
        <v>228413</v>
      </c>
      <c r="B1819" t="n">
        <v>122</v>
      </c>
      <c r="C1819" t="inlineStr">
        <is>
          <t>Arcos</t>
        </is>
      </c>
      <c r="D1819" t="inlineStr">
        <is>
          <t>DO CHEF DISTRIBUIDORA DE ALIMENTOS LTDA</t>
        </is>
      </c>
      <c r="E1819" t="inlineStr">
        <is>
          <t>1113</t>
        </is>
      </c>
      <c r="F1819" s="550" t="n">
        <v>46132</v>
      </c>
      <c r="G1819" t="n">
        <v>23096</v>
      </c>
      <c r="H1819" t="inlineStr">
        <is>
          <t>OVO BRANCO UN</t>
        </is>
      </c>
      <c r="I1819" t="inlineStr">
        <is>
          <t>ALIMENTOS</t>
        </is>
      </c>
      <c r="J1819" t="n">
        <v>60</v>
      </c>
      <c r="K1819" t="inlineStr">
        <is>
          <t>UN</t>
        </is>
      </c>
      <c r="L1819" t="n">
        <v>44.4</v>
      </c>
      <c r="M1819" t="n">
        <v>0.74</v>
      </c>
      <c r="N1819" t="inlineStr">
        <is>
          <t>ALIMENTOS</t>
        </is>
      </c>
      <c r="O1819" t="inlineStr">
        <is>
          <t>04/2026</t>
        </is>
      </c>
    </row>
    <row r="1820">
      <c r="A1820" t="n">
        <v>228413</v>
      </c>
      <c r="B1820" t="n">
        <v>122</v>
      </c>
      <c r="C1820" t="inlineStr">
        <is>
          <t>Arcos</t>
        </is>
      </c>
      <c r="D1820" t="inlineStr">
        <is>
          <t>DO CHEF DISTRIBUIDORA DE ALIMENTOS LTDA</t>
        </is>
      </c>
      <c r="E1820" t="inlineStr">
        <is>
          <t>1113</t>
        </is>
      </c>
      <c r="F1820" s="550" t="n">
        <v>46132</v>
      </c>
      <c r="G1820" t="n">
        <v>19846</v>
      </c>
      <c r="H1820" t="inlineStr">
        <is>
          <t>BROTO DE MOYASHI GRANEL KG</t>
        </is>
      </c>
      <c r="I1820" t="inlineStr">
        <is>
          <t>ALIMENTOS</t>
        </is>
      </c>
      <c r="J1820" t="n">
        <v>0.5</v>
      </c>
      <c r="K1820" t="inlineStr">
        <is>
          <t>KG</t>
        </is>
      </c>
      <c r="L1820" t="n">
        <v>10.4</v>
      </c>
      <c r="M1820" t="n">
        <v>20.8</v>
      </c>
      <c r="N1820" t="inlineStr">
        <is>
          <t>ALIMENTOS</t>
        </is>
      </c>
      <c r="O1820" t="inlineStr">
        <is>
          <t>04/2026</t>
        </is>
      </c>
    </row>
    <row r="1821">
      <c r="A1821" t="n">
        <v>228413</v>
      </c>
      <c r="B1821" t="n">
        <v>122</v>
      </c>
      <c r="C1821" t="inlineStr">
        <is>
          <t>Arcos</t>
        </is>
      </c>
      <c r="D1821" t="inlineStr">
        <is>
          <t>DO CHEF DISTRIBUIDORA DE ALIMENTOS LTDA</t>
        </is>
      </c>
      <c r="E1821" t="inlineStr">
        <is>
          <t>1113</t>
        </is>
      </c>
      <c r="F1821" s="550" t="n">
        <v>46132</v>
      </c>
      <c r="G1821" t="n">
        <v>23361</v>
      </c>
      <c r="H1821" t="inlineStr">
        <is>
          <t>LARANJA PERA KG</t>
        </is>
      </c>
      <c r="I1821" t="inlineStr">
        <is>
          <t>ALIMENTOS</t>
        </is>
      </c>
      <c r="J1821" t="n">
        <v>20</v>
      </c>
      <c r="K1821" t="inlineStr">
        <is>
          <t>KG</t>
        </is>
      </c>
      <c r="L1821" t="n">
        <v>59.8</v>
      </c>
      <c r="M1821" t="n">
        <v>2.99</v>
      </c>
      <c r="N1821" t="inlineStr">
        <is>
          <t>ALIMENTOS</t>
        </is>
      </c>
      <c r="O1821" t="inlineStr">
        <is>
          <t>04/2026</t>
        </is>
      </c>
    </row>
    <row r="1822">
      <c r="A1822" t="n">
        <v>228413</v>
      </c>
      <c r="B1822" t="n">
        <v>122</v>
      </c>
      <c r="C1822" t="inlineStr">
        <is>
          <t>Arcos</t>
        </is>
      </c>
      <c r="D1822" t="inlineStr">
        <is>
          <t>DO CHEF DISTRIBUIDORA DE ALIMENTOS LTDA</t>
        </is>
      </c>
      <c r="E1822" t="inlineStr">
        <is>
          <t>1113</t>
        </is>
      </c>
      <c r="F1822" s="550" t="n">
        <v>46132</v>
      </c>
      <c r="G1822" t="n">
        <v>23184</v>
      </c>
      <c r="H1822" t="inlineStr">
        <is>
          <t>TOMATE CEREJA KG</t>
        </is>
      </c>
      <c r="I1822" t="inlineStr">
        <is>
          <t>ALIMENTOS</t>
        </is>
      </c>
      <c r="J1822" t="n">
        <v>0.3</v>
      </c>
      <c r="K1822" t="inlineStr">
        <is>
          <t>KG</t>
        </is>
      </c>
      <c r="L1822" t="n">
        <v>3.9</v>
      </c>
      <c r="M1822" t="n">
        <v>13</v>
      </c>
      <c r="N1822" t="inlineStr">
        <is>
          <t>ALIMENTOS</t>
        </is>
      </c>
      <c r="O1822" t="inlineStr">
        <is>
          <t>04/2026</t>
        </is>
      </c>
    </row>
    <row r="1823">
      <c r="A1823" t="n">
        <v>228413</v>
      </c>
      <c r="B1823" t="n">
        <v>122</v>
      </c>
      <c r="C1823" t="inlineStr">
        <is>
          <t>Arcos</t>
        </is>
      </c>
      <c r="D1823" t="inlineStr">
        <is>
          <t>DO CHEF DISTRIBUIDORA DE ALIMENTOS LTDA</t>
        </is>
      </c>
      <c r="E1823" t="inlineStr">
        <is>
          <t>1113</t>
        </is>
      </c>
      <c r="F1823" s="550" t="n">
        <v>46132</v>
      </c>
      <c r="G1823" t="n">
        <v>19743</v>
      </c>
      <c r="H1823" t="inlineStr">
        <is>
          <t>MACA VERDE KG</t>
        </is>
      </c>
      <c r="I1823" t="inlineStr">
        <is>
          <t>ALIMENTOS</t>
        </is>
      </c>
      <c r="J1823" t="n">
        <v>1</v>
      </c>
      <c r="K1823" t="inlineStr">
        <is>
          <t>KG</t>
        </is>
      </c>
      <c r="L1823" t="n">
        <v>15.6</v>
      </c>
      <c r="M1823" t="n">
        <v>15.6</v>
      </c>
      <c r="N1823" t="inlineStr">
        <is>
          <t>ALIMENTOS</t>
        </is>
      </c>
      <c r="O1823" t="inlineStr">
        <is>
          <t>04/2026</t>
        </is>
      </c>
    </row>
    <row r="1824">
      <c r="A1824" t="n">
        <v>228412</v>
      </c>
      <c r="B1824" t="n">
        <v>122</v>
      </c>
      <c r="C1824" t="inlineStr">
        <is>
          <t>Arcos</t>
        </is>
      </c>
      <c r="D1824" t="inlineStr">
        <is>
          <t>WPP COMERCIO DE CARNES LTDA</t>
        </is>
      </c>
      <c r="E1824" t="inlineStr">
        <is>
          <t>78766</t>
        </is>
      </c>
      <c r="F1824" s="550" t="n">
        <v>46134</v>
      </c>
      <c r="G1824" t="n">
        <v>18832</v>
      </c>
      <c r="H1824" t="inlineStr">
        <is>
          <t>PATINHO MOIDO KG</t>
        </is>
      </c>
      <c r="I1824" t="inlineStr">
        <is>
          <t>ALIMENTOS</t>
        </is>
      </c>
      <c r="J1824" t="n">
        <v>15.7</v>
      </c>
      <c r="K1824" t="inlineStr">
        <is>
          <t>KG</t>
        </is>
      </c>
      <c r="L1824" t="n">
        <v>626.4299999999999</v>
      </c>
      <c r="M1824" t="n">
        <v>39.9</v>
      </c>
      <c r="N1824" t="inlineStr">
        <is>
          <t>ALIMENTOS</t>
        </is>
      </c>
      <c r="O1824" t="inlineStr">
        <is>
          <t>04/2026</t>
        </is>
      </c>
    </row>
    <row r="1825">
      <c r="A1825" t="n">
        <v>228411</v>
      </c>
      <c r="B1825" t="n">
        <v>122</v>
      </c>
      <c r="C1825" t="inlineStr">
        <is>
          <t>Arcos</t>
        </is>
      </c>
      <c r="D1825" t="inlineStr">
        <is>
          <t>WPP COMERCIO DE CARNES LTDA</t>
        </is>
      </c>
      <c r="E1825" t="inlineStr">
        <is>
          <t>78760</t>
        </is>
      </c>
      <c r="F1825" s="550" t="n">
        <v>46134</v>
      </c>
      <c r="G1825" t="n">
        <v>19017</v>
      </c>
      <c r="H1825" t="inlineStr">
        <is>
          <t>FILE DE FRANGO KG</t>
        </is>
      </c>
      <c r="I1825" t="inlineStr">
        <is>
          <t>ALIMENTOS</t>
        </is>
      </c>
      <c r="J1825" t="n">
        <v>40</v>
      </c>
      <c r="K1825" t="inlineStr">
        <is>
          <t>KG</t>
        </is>
      </c>
      <c r="L1825" t="n">
        <v>600</v>
      </c>
      <c r="M1825" t="n">
        <v>15</v>
      </c>
      <c r="N1825" t="inlineStr">
        <is>
          <t>ALIMENTOS</t>
        </is>
      </c>
      <c r="O1825" t="inlineStr">
        <is>
          <t>04/2026</t>
        </is>
      </c>
    </row>
    <row r="1826">
      <c r="A1826" t="n">
        <v>228411</v>
      </c>
      <c r="B1826" t="n">
        <v>122</v>
      </c>
      <c r="C1826" t="inlineStr">
        <is>
          <t>Arcos</t>
        </is>
      </c>
      <c r="D1826" t="inlineStr">
        <is>
          <t>WPP COMERCIO DE CARNES LTDA</t>
        </is>
      </c>
      <c r="E1826" t="inlineStr">
        <is>
          <t>78760</t>
        </is>
      </c>
      <c r="F1826" s="550" t="n">
        <v>46134</v>
      </c>
      <c r="G1826" t="n">
        <v>18832</v>
      </c>
      <c r="H1826" t="inlineStr">
        <is>
          <t>PATINHO MOIDO KG</t>
        </is>
      </c>
      <c r="I1826" t="inlineStr">
        <is>
          <t>ALIMENTOS</t>
        </is>
      </c>
      <c r="J1826" t="n">
        <v>15.8</v>
      </c>
      <c r="K1826" t="inlineStr">
        <is>
          <t>KG</t>
        </is>
      </c>
      <c r="L1826" t="n">
        <v>630.42</v>
      </c>
      <c r="M1826" t="n">
        <v>39.9</v>
      </c>
      <c r="N1826" t="inlineStr">
        <is>
          <t>ALIMENTOS</t>
        </is>
      </c>
      <c r="O1826" t="inlineStr">
        <is>
          <t>04/2026</t>
        </is>
      </c>
    </row>
    <row r="1827">
      <c r="A1827" t="n">
        <v>228411</v>
      </c>
      <c r="B1827" t="n">
        <v>122</v>
      </c>
      <c r="C1827" t="inlineStr">
        <is>
          <t>Arcos</t>
        </is>
      </c>
      <c r="D1827" t="inlineStr">
        <is>
          <t>WPP COMERCIO DE CARNES LTDA</t>
        </is>
      </c>
      <c r="E1827" t="inlineStr">
        <is>
          <t>78760</t>
        </is>
      </c>
      <c r="F1827" s="550" t="n">
        <v>46134</v>
      </c>
      <c r="G1827" t="n">
        <v>19034</v>
      </c>
      <c r="H1827" t="inlineStr">
        <is>
          <t>COXA E SOBRECOXA COM OSSO E COM PELE KG</t>
        </is>
      </c>
      <c r="I1827" t="inlineStr">
        <is>
          <t>ALIMENTOS</t>
        </is>
      </c>
      <c r="J1827" t="n">
        <v>20</v>
      </c>
      <c r="K1827" t="inlineStr">
        <is>
          <t>KG</t>
        </is>
      </c>
      <c r="L1827" t="n">
        <v>179.8</v>
      </c>
      <c r="M1827" t="n">
        <v>8.99</v>
      </c>
      <c r="N1827" t="inlineStr">
        <is>
          <t>ALIMENTOS</t>
        </is>
      </c>
      <c r="O1827" t="inlineStr">
        <is>
          <t>04/2026</t>
        </is>
      </c>
    </row>
    <row r="1828">
      <c r="A1828" t="n">
        <v>228410</v>
      </c>
      <c r="B1828" t="n">
        <v>122</v>
      </c>
      <c r="C1828" t="inlineStr">
        <is>
          <t>Arcos</t>
        </is>
      </c>
      <c r="D1828" t="inlineStr">
        <is>
          <t>KING COMERCIO E IMPORTACAO DE BEBIDAS LTDA</t>
        </is>
      </c>
      <c r="E1828" t="inlineStr">
        <is>
          <t>126698</t>
        </is>
      </c>
      <c r="F1828" s="550" t="n">
        <v>46132</v>
      </c>
      <c r="G1828" t="n">
        <v>18099</v>
      </c>
      <c r="H1828" t="inlineStr">
        <is>
          <t>WHISKY SINGLETON 12 ANOS SINGLE MALT 750ML</t>
        </is>
      </c>
      <c r="I1828" t="inlineStr">
        <is>
          <t>BEBIDAS</t>
        </is>
      </c>
      <c r="J1828" t="n">
        <v>12</v>
      </c>
      <c r="K1828" t="inlineStr">
        <is>
          <t>GR</t>
        </is>
      </c>
      <c r="L1828" t="n">
        <v>2536.68</v>
      </c>
      <c r="M1828" t="n">
        <v>211.39</v>
      </c>
      <c r="N1828" t="inlineStr">
        <is>
          <t>BEBIDAS</t>
        </is>
      </c>
      <c r="O1828" t="inlineStr">
        <is>
          <t>04/2026</t>
        </is>
      </c>
    </row>
    <row r="1829">
      <c r="A1829" t="n">
        <v>228410</v>
      </c>
      <c r="B1829" t="n">
        <v>122</v>
      </c>
      <c r="C1829" t="inlineStr">
        <is>
          <t>Arcos</t>
        </is>
      </c>
      <c r="D1829" t="inlineStr">
        <is>
          <t>KING COMERCIO E IMPORTACAO DE BEBIDAS LTDA</t>
        </is>
      </c>
      <c r="E1829" t="inlineStr">
        <is>
          <t>126698</t>
        </is>
      </c>
      <c r="F1829" s="550" t="n">
        <v>46132</v>
      </c>
      <c r="G1829" t="n">
        <v>18119</v>
      </c>
      <c r="H1829" t="inlineStr">
        <is>
          <t>WHISKY JOHNNIE WALKER BLACK LABEL 1L</t>
        </is>
      </c>
      <c r="I1829" t="inlineStr">
        <is>
          <t>BEBIDAS</t>
        </is>
      </c>
      <c r="J1829" t="n">
        <v>24</v>
      </c>
      <c r="K1829" t="inlineStr">
        <is>
          <t>GR</t>
        </is>
      </c>
      <c r="L1829" t="n">
        <v>3998.64</v>
      </c>
      <c r="M1829" t="n">
        <v>166.61</v>
      </c>
      <c r="N1829" t="inlineStr">
        <is>
          <t>BEBIDAS</t>
        </is>
      </c>
      <c r="O1829" t="inlineStr">
        <is>
          <t>04/2026</t>
        </is>
      </c>
    </row>
    <row r="1830">
      <c r="A1830" t="n">
        <v>228410</v>
      </c>
      <c r="B1830" t="n">
        <v>122</v>
      </c>
      <c r="C1830" t="inlineStr">
        <is>
          <t>Arcos</t>
        </is>
      </c>
      <c r="D1830" t="inlineStr">
        <is>
          <t>KING COMERCIO E IMPORTACAO DE BEBIDAS LTDA</t>
        </is>
      </c>
      <c r="E1830" t="inlineStr">
        <is>
          <t>126698</t>
        </is>
      </c>
      <c r="F1830" s="550" t="n">
        <v>46132</v>
      </c>
      <c r="G1830" t="n">
        <v>18261</v>
      </c>
      <c r="H1830" t="inlineStr">
        <is>
          <t>RUM ZACAPA 23 ANOS 750ML</t>
        </is>
      </c>
      <c r="I1830" t="inlineStr">
        <is>
          <t>BEBIDAS</t>
        </is>
      </c>
      <c r="J1830" t="n">
        <v>4</v>
      </c>
      <c r="K1830" t="inlineStr">
        <is>
          <t>GR</t>
        </is>
      </c>
      <c r="L1830" t="n">
        <v>1729.68</v>
      </c>
      <c r="M1830" t="n">
        <v>432.42</v>
      </c>
      <c r="N1830" t="inlineStr">
        <is>
          <t>BEBIDAS</t>
        </is>
      </c>
      <c r="O1830" t="inlineStr">
        <is>
          <t>04/2026</t>
        </is>
      </c>
    </row>
    <row r="1831">
      <c r="A1831" t="n">
        <v>228410</v>
      </c>
      <c r="B1831" t="n">
        <v>122</v>
      </c>
      <c r="C1831" t="inlineStr">
        <is>
          <t>Arcos</t>
        </is>
      </c>
      <c r="D1831" t="inlineStr">
        <is>
          <t>KING COMERCIO E IMPORTACAO DE BEBIDAS LTDA</t>
        </is>
      </c>
      <c r="E1831" t="inlineStr">
        <is>
          <t>126698</t>
        </is>
      </c>
      <c r="F1831" s="550" t="n">
        <v>46132</v>
      </c>
      <c r="G1831" t="n">
        <v>22598</v>
      </c>
      <c r="H1831" t="inlineStr">
        <is>
          <t>APERITIVO ANGOSTURA ORANGE 100ML</t>
        </is>
      </c>
      <c r="I1831" t="inlineStr">
        <is>
          <t>BEBIDAS</t>
        </is>
      </c>
      <c r="J1831" t="n">
        <v>2</v>
      </c>
      <c r="K1831" t="inlineStr">
        <is>
          <t>GR</t>
        </is>
      </c>
      <c r="L1831" t="n">
        <v>207.28</v>
      </c>
      <c r="M1831" t="n">
        <v>103.64</v>
      </c>
      <c r="N1831" t="inlineStr">
        <is>
          <t>BEBIDAS</t>
        </is>
      </c>
      <c r="O1831" t="inlineStr">
        <is>
          <t>04/2026</t>
        </is>
      </c>
    </row>
    <row r="1832">
      <c r="A1832" t="n">
        <v>228409</v>
      </c>
      <c r="B1832" t="n">
        <v>122</v>
      </c>
      <c r="C1832" t="inlineStr">
        <is>
          <t>Arcos</t>
        </is>
      </c>
      <c r="D1832" t="inlineStr">
        <is>
          <t>CECILIA TSUYACO ARAKI SILVA LTDA</t>
        </is>
      </c>
      <c r="E1832" t="inlineStr">
        <is>
          <t>390550</t>
        </is>
      </c>
      <c r="F1832" s="550" t="n">
        <v>46133</v>
      </c>
      <c r="G1832" t="n">
        <v>24037</v>
      </c>
      <c r="H1832" t="inlineStr">
        <is>
          <t>ALHO TRITURADO FRITO</t>
        </is>
      </c>
      <c r="I1832" t="inlineStr">
        <is>
          <t>ALIMENTOS</t>
        </is>
      </c>
      <c r="J1832" t="n">
        <v>4</v>
      </c>
      <c r="K1832" t="inlineStr">
        <is>
          <t>KG</t>
        </is>
      </c>
      <c r="L1832" t="n">
        <v>72</v>
      </c>
      <c r="M1832" t="n">
        <v>18</v>
      </c>
      <c r="N1832" t="inlineStr">
        <is>
          <t>ALIMENTOS</t>
        </is>
      </c>
      <c r="O1832" t="inlineStr">
        <is>
          <t>04/2026</t>
        </is>
      </c>
    </row>
    <row r="1833">
      <c r="A1833" t="n">
        <v>228409</v>
      </c>
      <c r="B1833" t="n">
        <v>122</v>
      </c>
      <c r="C1833" t="inlineStr">
        <is>
          <t>Arcos</t>
        </is>
      </c>
      <c r="D1833" t="inlineStr">
        <is>
          <t>CECILIA TSUYACO ARAKI SILVA LTDA</t>
        </is>
      </c>
      <c r="E1833" t="inlineStr">
        <is>
          <t>390550</t>
        </is>
      </c>
      <c r="F1833" s="550" t="n">
        <v>46133</v>
      </c>
      <c r="G1833" t="n">
        <v>23359</v>
      </c>
      <c r="H1833" t="inlineStr">
        <is>
          <t>LIMAO TAHITI KG</t>
        </is>
      </c>
      <c r="I1833" t="inlineStr">
        <is>
          <t>ALIMENTOS</t>
        </is>
      </c>
      <c r="J1833" t="n">
        <v>15</v>
      </c>
      <c r="K1833" t="inlineStr">
        <is>
          <t>KG</t>
        </is>
      </c>
      <c r="L1833" t="n">
        <v>31.5</v>
      </c>
      <c r="M1833" t="n">
        <v>2.1</v>
      </c>
      <c r="N1833" t="inlineStr">
        <is>
          <t>ALIMENTOS</t>
        </is>
      </c>
      <c r="O1833" t="inlineStr">
        <is>
          <t>04/2026</t>
        </is>
      </c>
    </row>
    <row r="1834">
      <c r="A1834" t="n">
        <v>228409</v>
      </c>
      <c r="B1834" t="n">
        <v>122</v>
      </c>
      <c r="C1834" t="inlineStr">
        <is>
          <t>Arcos</t>
        </is>
      </c>
      <c r="D1834" t="inlineStr">
        <is>
          <t>CECILIA TSUYACO ARAKI SILVA LTDA</t>
        </is>
      </c>
      <c r="E1834" t="inlineStr">
        <is>
          <t>390550</t>
        </is>
      </c>
      <c r="F1834" s="550" t="n">
        <v>46133</v>
      </c>
      <c r="G1834" t="n">
        <v>19488</v>
      </c>
      <c r="H1834" t="inlineStr">
        <is>
          <t>CEBOLINHA KG</t>
        </is>
      </c>
      <c r="I1834" t="inlineStr">
        <is>
          <t>ALIMENTOS</t>
        </is>
      </c>
      <c r="J1834" t="n">
        <v>1</v>
      </c>
      <c r="K1834" t="inlineStr">
        <is>
          <t>KG</t>
        </is>
      </c>
      <c r="L1834" t="n">
        <v>13</v>
      </c>
      <c r="M1834" t="n">
        <v>13</v>
      </c>
      <c r="N1834" t="inlineStr">
        <is>
          <t>ALIMENTOS</t>
        </is>
      </c>
      <c r="O1834" t="inlineStr">
        <is>
          <t>04/2026</t>
        </is>
      </c>
    </row>
    <row r="1835">
      <c r="A1835" t="n">
        <v>228409</v>
      </c>
      <c r="B1835" t="n">
        <v>122</v>
      </c>
      <c r="C1835" t="inlineStr">
        <is>
          <t>Arcos</t>
        </is>
      </c>
      <c r="D1835" t="inlineStr">
        <is>
          <t>CECILIA TSUYACO ARAKI SILVA LTDA</t>
        </is>
      </c>
      <c r="E1835" t="inlineStr">
        <is>
          <t>390550</t>
        </is>
      </c>
      <c r="F1835" s="550" t="n">
        <v>46133</v>
      </c>
      <c r="G1835" t="n">
        <v>19626</v>
      </c>
      <c r="H1835" t="inlineStr">
        <is>
          <t>CEBOLA ECHALOTAS KG</t>
        </is>
      </c>
      <c r="I1835" t="inlineStr">
        <is>
          <t>ALIMENTOS</t>
        </is>
      </c>
      <c r="J1835" t="n">
        <v>1</v>
      </c>
      <c r="K1835" t="inlineStr">
        <is>
          <t>KG</t>
        </is>
      </c>
      <c r="L1835" t="n">
        <v>4.95</v>
      </c>
      <c r="M1835" t="n">
        <v>4.95</v>
      </c>
      <c r="N1835" t="inlineStr">
        <is>
          <t>ALIMENTOS</t>
        </is>
      </c>
      <c r="O1835" t="inlineStr">
        <is>
          <t>04/2026</t>
        </is>
      </c>
    </row>
    <row r="1836">
      <c r="A1836" t="n">
        <v>228409</v>
      </c>
      <c r="B1836" t="n">
        <v>122</v>
      </c>
      <c r="C1836" t="inlineStr">
        <is>
          <t>Arcos</t>
        </is>
      </c>
      <c r="D1836" t="inlineStr">
        <is>
          <t>CECILIA TSUYACO ARAKI SILVA LTDA</t>
        </is>
      </c>
      <c r="E1836" t="inlineStr">
        <is>
          <t>390550</t>
        </is>
      </c>
      <c r="F1836" s="550" t="n">
        <v>46133</v>
      </c>
      <c r="G1836" t="n">
        <v>19503</v>
      </c>
      <c r="H1836" t="inlineStr">
        <is>
          <t>ALFACE CRESPA KG</t>
        </is>
      </c>
      <c r="I1836" t="inlineStr">
        <is>
          <t>ALIMENTOS</t>
        </is>
      </c>
      <c r="J1836" t="n">
        <v>1</v>
      </c>
      <c r="K1836" t="inlineStr">
        <is>
          <t>KG</t>
        </is>
      </c>
      <c r="L1836" t="n">
        <v>11.5</v>
      </c>
      <c r="M1836" t="n">
        <v>11.5</v>
      </c>
      <c r="N1836" t="inlineStr">
        <is>
          <t>ALIMENTOS</t>
        </is>
      </c>
      <c r="O1836" t="inlineStr">
        <is>
          <t>04/2026</t>
        </is>
      </c>
    </row>
    <row r="1837">
      <c r="A1837" t="n">
        <v>228409</v>
      </c>
      <c r="B1837" t="n">
        <v>122</v>
      </c>
      <c r="C1837" t="inlineStr">
        <is>
          <t>Arcos</t>
        </is>
      </c>
      <c r="D1837" t="inlineStr">
        <is>
          <t>CECILIA TSUYACO ARAKI SILVA LTDA</t>
        </is>
      </c>
      <c r="E1837" t="inlineStr">
        <is>
          <t>390550</t>
        </is>
      </c>
      <c r="F1837" s="550" t="n">
        <v>46133</v>
      </c>
      <c r="G1837" t="n">
        <v>24509</v>
      </c>
      <c r="H1837" t="inlineStr">
        <is>
          <t>CEBOLA BRANCA KG</t>
        </is>
      </c>
      <c r="I1837" t="inlineStr">
        <is>
          <t>ALIMENTOS</t>
        </is>
      </c>
      <c r="J1837" t="n">
        <v>20</v>
      </c>
      <c r="K1837" t="inlineStr">
        <is>
          <t>KG</t>
        </is>
      </c>
      <c r="L1837" t="n">
        <v>80</v>
      </c>
      <c r="M1837" t="n">
        <v>4</v>
      </c>
      <c r="N1837" t="inlineStr">
        <is>
          <t>ALIMENTOS</t>
        </is>
      </c>
      <c r="O1837" t="inlineStr">
        <is>
          <t>04/2026</t>
        </is>
      </c>
    </row>
    <row r="1838">
      <c r="A1838" t="n">
        <v>228409</v>
      </c>
      <c r="B1838" t="n">
        <v>122</v>
      </c>
      <c r="C1838" t="inlineStr">
        <is>
          <t>Arcos</t>
        </is>
      </c>
      <c r="D1838" t="inlineStr">
        <is>
          <t>CECILIA TSUYACO ARAKI SILVA LTDA</t>
        </is>
      </c>
      <c r="E1838" t="inlineStr">
        <is>
          <t>390550</t>
        </is>
      </c>
      <c r="F1838" s="550" t="n">
        <v>46133</v>
      </c>
      <c r="G1838" t="n">
        <v>19480</v>
      </c>
      <c r="H1838" t="inlineStr">
        <is>
          <t>HORTELA HIDROPONICA KG</t>
        </is>
      </c>
      <c r="I1838" t="inlineStr">
        <is>
          <t>ALIMENTOS</t>
        </is>
      </c>
      <c r="J1838" t="n">
        <v>0.9</v>
      </c>
      <c r="K1838" t="inlineStr">
        <is>
          <t>KG</t>
        </is>
      </c>
      <c r="L1838" t="n">
        <v>17.1</v>
      </c>
      <c r="M1838" t="n">
        <v>19</v>
      </c>
      <c r="N1838" t="inlineStr">
        <is>
          <t>ALIMENTOS</t>
        </is>
      </c>
      <c r="O1838" t="inlineStr">
        <is>
          <t>04/2026</t>
        </is>
      </c>
    </row>
    <row r="1839">
      <c r="A1839" t="n">
        <v>228409</v>
      </c>
      <c r="B1839" t="n">
        <v>122</v>
      </c>
      <c r="C1839" t="inlineStr">
        <is>
          <t>Arcos</t>
        </is>
      </c>
      <c r="D1839" t="inlineStr">
        <is>
          <t>CECILIA TSUYACO ARAKI SILVA LTDA</t>
        </is>
      </c>
      <c r="E1839" t="inlineStr">
        <is>
          <t>390550</t>
        </is>
      </c>
      <c r="F1839" s="550" t="n">
        <v>46133</v>
      </c>
      <c r="G1839" t="n">
        <v>19623</v>
      </c>
      <c r="H1839" t="inlineStr">
        <is>
          <t>CEBOLA ROXA KG</t>
        </is>
      </c>
      <c r="I1839" t="inlineStr">
        <is>
          <t>ALIMENTOS</t>
        </is>
      </c>
      <c r="J1839" t="n">
        <v>5</v>
      </c>
      <c r="K1839" t="inlineStr">
        <is>
          <t>KG</t>
        </is>
      </c>
      <c r="L1839" t="n">
        <v>24.5</v>
      </c>
      <c r="M1839" t="n">
        <v>4.9</v>
      </c>
      <c r="N1839" t="inlineStr">
        <is>
          <t>ALIMENTOS</t>
        </is>
      </c>
      <c r="O1839" t="inlineStr">
        <is>
          <t>04/2026</t>
        </is>
      </c>
    </row>
    <row r="1840">
      <c r="A1840" t="n">
        <v>228409</v>
      </c>
      <c r="B1840" t="n">
        <v>122</v>
      </c>
      <c r="C1840" t="inlineStr">
        <is>
          <t>Arcos</t>
        </is>
      </c>
      <c r="D1840" t="inlineStr">
        <is>
          <t>CECILIA TSUYACO ARAKI SILVA LTDA</t>
        </is>
      </c>
      <c r="E1840" t="inlineStr">
        <is>
          <t>390550</t>
        </is>
      </c>
      <c r="F1840" s="550" t="n">
        <v>46133</v>
      </c>
      <c r="G1840" t="n">
        <v>19558</v>
      </c>
      <c r="H1840" t="inlineStr">
        <is>
          <t>QUIABO KG</t>
        </is>
      </c>
      <c r="I1840" t="inlineStr">
        <is>
          <t>ALIMENTOS</t>
        </is>
      </c>
      <c r="J1840" t="n">
        <v>1</v>
      </c>
      <c r="K1840" t="inlineStr">
        <is>
          <t>KG</t>
        </is>
      </c>
      <c r="L1840" t="n">
        <v>17</v>
      </c>
      <c r="M1840" t="n">
        <v>17</v>
      </c>
      <c r="N1840" t="inlineStr">
        <is>
          <t>ALIMENTOS</t>
        </is>
      </c>
      <c r="O1840" t="inlineStr">
        <is>
          <t>04/2026</t>
        </is>
      </c>
    </row>
    <row r="1841">
      <c r="A1841" t="n">
        <v>228409</v>
      </c>
      <c r="B1841" t="n">
        <v>122</v>
      </c>
      <c r="C1841" t="inlineStr">
        <is>
          <t>Arcos</t>
        </is>
      </c>
      <c r="D1841" t="inlineStr">
        <is>
          <t>CECILIA TSUYACO ARAKI SILVA LTDA</t>
        </is>
      </c>
      <c r="E1841" t="inlineStr">
        <is>
          <t>390550</t>
        </is>
      </c>
      <c r="F1841" s="550" t="n">
        <v>46133</v>
      </c>
      <c r="G1841" t="n">
        <v>19657</v>
      </c>
      <c r="H1841" t="inlineStr">
        <is>
          <t>ABOBORA PESCOCO KG</t>
        </is>
      </c>
      <c r="I1841" t="inlineStr">
        <is>
          <t>ALIMENTOS</t>
        </is>
      </c>
      <c r="J1841" t="n">
        <v>3</v>
      </c>
      <c r="K1841" t="inlineStr">
        <is>
          <t>KG</t>
        </is>
      </c>
      <c r="L1841" t="n">
        <v>14.7</v>
      </c>
      <c r="M1841" t="n">
        <v>4.9</v>
      </c>
      <c r="N1841" t="inlineStr">
        <is>
          <t>ALIMENTOS</t>
        </is>
      </c>
      <c r="O1841" t="inlineStr">
        <is>
          <t>04/2026</t>
        </is>
      </c>
    </row>
    <row r="1842">
      <c r="A1842" t="n">
        <v>228409</v>
      </c>
      <c r="B1842" t="n">
        <v>122</v>
      </c>
      <c r="C1842" t="inlineStr">
        <is>
          <t>Arcos</t>
        </is>
      </c>
      <c r="D1842" t="inlineStr">
        <is>
          <t>CECILIA TSUYACO ARAKI SILVA LTDA</t>
        </is>
      </c>
      <c r="E1842" t="inlineStr">
        <is>
          <t>390550</t>
        </is>
      </c>
      <c r="F1842" s="550" t="n">
        <v>46133</v>
      </c>
      <c r="G1842" t="n">
        <v>19751</v>
      </c>
      <c r="H1842" t="inlineStr">
        <is>
          <t>LIMAO SICILIANO KG</t>
        </is>
      </c>
      <c r="I1842" t="inlineStr">
        <is>
          <t>ALIMENTOS</t>
        </is>
      </c>
      <c r="J1842" t="n">
        <v>6</v>
      </c>
      <c r="K1842" t="inlineStr">
        <is>
          <t>KG</t>
        </is>
      </c>
      <c r="L1842" t="n">
        <v>58.8</v>
      </c>
      <c r="M1842" t="n">
        <v>9.800000000000001</v>
      </c>
      <c r="N1842" t="inlineStr">
        <is>
          <t>ALIMENTOS</t>
        </is>
      </c>
      <c r="O1842" t="inlineStr">
        <is>
          <t>04/2026</t>
        </is>
      </c>
    </row>
    <row r="1843">
      <c r="A1843" t="n">
        <v>228409</v>
      </c>
      <c r="B1843" t="n">
        <v>122</v>
      </c>
      <c r="C1843" t="inlineStr">
        <is>
          <t>Arcos</t>
        </is>
      </c>
      <c r="D1843" t="inlineStr">
        <is>
          <t>CECILIA TSUYACO ARAKI SILVA LTDA</t>
        </is>
      </c>
      <c r="E1843" t="inlineStr">
        <is>
          <t>390550</t>
        </is>
      </c>
      <c r="F1843" s="550" t="n">
        <v>46133</v>
      </c>
      <c r="G1843" t="n">
        <v>23390</v>
      </c>
      <c r="H1843" t="inlineStr">
        <is>
          <t>BANANA DA TERRA KG</t>
        </is>
      </c>
      <c r="I1843" t="inlineStr">
        <is>
          <t>ALIMENTOS</t>
        </is>
      </c>
      <c r="J1843" t="n">
        <v>6</v>
      </c>
      <c r="K1843" t="inlineStr">
        <is>
          <t>KG</t>
        </is>
      </c>
      <c r="L1843" t="n">
        <v>54</v>
      </c>
      <c r="M1843" t="n">
        <v>9</v>
      </c>
      <c r="N1843" t="inlineStr">
        <is>
          <t>ALIMENTOS</t>
        </is>
      </c>
      <c r="O1843" t="inlineStr">
        <is>
          <t>04/2026</t>
        </is>
      </c>
    </row>
    <row r="1844">
      <c r="A1844" t="n">
        <v>228409</v>
      </c>
      <c r="B1844" t="n">
        <v>122</v>
      </c>
      <c r="C1844" t="inlineStr">
        <is>
          <t>Arcos</t>
        </is>
      </c>
      <c r="D1844" t="inlineStr">
        <is>
          <t>CECILIA TSUYACO ARAKI SILVA LTDA</t>
        </is>
      </c>
      <c r="E1844" t="inlineStr">
        <is>
          <t>390550</t>
        </is>
      </c>
      <c r="F1844" s="550" t="n">
        <v>46133</v>
      </c>
      <c r="G1844" t="n">
        <v>19485</v>
      </c>
      <c r="H1844" t="inlineStr">
        <is>
          <t>ENDRO DILL KG</t>
        </is>
      </c>
      <c r="I1844" t="inlineStr">
        <is>
          <t>ALIMENTOS</t>
        </is>
      </c>
      <c r="J1844" t="n">
        <v>0.1</v>
      </c>
      <c r="K1844" t="inlineStr">
        <is>
          <t>KG</t>
        </is>
      </c>
      <c r="L1844" t="n">
        <v>9.5</v>
      </c>
      <c r="M1844" t="n">
        <v>95</v>
      </c>
      <c r="N1844" t="inlineStr">
        <is>
          <t>ALIMENTOS</t>
        </is>
      </c>
      <c r="O1844" t="inlineStr">
        <is>
          <t>04/2026</t>
        </is>
      </c>
    </row>
    <row r="1845">
      <c r="A1845" t="n">
        <v>228409</v>
      </c>
      <c r="B1845" t="n">
        <v>122</v>
      </c>
      <c r="C1845" t="inlineStr">
        <is>
          <t>Arcos</t>
        </is>
      </c>
      <c r="D1845" t="inlineStr">
        <is>
          <t>CECILIA TSUYACO ARAKI SILVA LTDA</t>
        </is>
      </c>
      <c r="E1845" t="inlineStr">
        <is>
          <t>390550</t>
        </is>
      </c>
      <c r="F1845" s="550" t="n">
        <v>46133</v>
      </c>
      <c r="G1845" t="n">
        <v>19476</v>
      </c>
      <c r="H1845" t="inlineStr">
        <is>
          <t>MANJERICAO KG</t>
        </is>
      </c>
      <c r="I1845" t="inlineStr">
        <is>
          <t>ALIMENTOS</t>
        </is>
      </c>
      <c r="J1845" t="n">
        <v>0.4</v>
      </c>
      <c r="K1845" t="inlineStr">
        <is>
          <t>KG</t>
        </is>
      </c>
      <c r="L1845" t="n">
        <v>26</v>
      </c>
      <c r="M1845" t="n">
        <v>65</v>
      </c>
      <c r="N1845" t="inlineStr">
        <is>
          <t>ALIMENTOS</t>
        </is>
      </c>
      <c r="O1845" t="inlineStr">
        <is>
          <t>04/2026</t>
        </is>
      </c>
    </row>
    <row r="1846">
      <c r="A1846" t="n">
        <v>228409</v>
      </c>
      <c r="B1846" t="n">
        <v>122</v>
      </c>
      <c r="C1846" t="inlineStr">
        <is>
          <t>Arcos</t>
        </is>
      </c>
      <c r="D1846" t="inlineStr">
        <is>
          <t>CECILIA TSUYACO ARAKI SILVA LTDA</t>
        </is>
      </c>
      <c r="E1846" t="inlineStr">
        <is>
          <t>390550</t>
        </is>
      </c>
      <c r="F1846" s="550" t="n">
        <v>46133</v>
      </c>
      <c r="G1846" t="n">
        <v>19472</v>
      </c>
      <c r="H1846" t="inlineStr">
        <is>
          <t>RUCULA KG</t>
        </is>
      </c>
      <c r="I1846" t="inlineStr">
        <is>
          <t>ALIMENTOS</t>
        </is>
      </c>
      <c r="J1846" t="n">
        <v>1.5</v>
      </c>
      <c r="K1846" t="inlineStr">
        <is>
          <t>KG</t>
        </is>
      </c>
      <c r="L1846" t="n">
        <v>33</v>
      </c>
      <c r="M1846" t="n">
        <v>22</v>
      </c>
      <c r="N1846" t="inlineStr">
        <is>
          <t>ALIMENTOS</t>
        </is>
      </c>
      <c r="O1846" t="inlineStr">
        <is>
          <t>04/2026</t>
        </is>
      </c>
    </row>
    <row r="1847">
      <c r="A1847" t="n">
        <v>228409</v>
      </c>
      <c r="B1847" t="n">
        <v>122</v>
      </c>
      <c r="C1847" t="inlineStr">
        <is>
          <t>Arcos</t>
        </is>
      </c>
      <c r="D1847" t="inlineStr">
        <is>
          <t>CECILIA TSUYACO ARAKI SILVA LTDA</t>
        </is>
      </c>
      <c r="E1847" t="inlineStr">
        <is>
          <t>390550</t>
        </is>
      </c>
      <c r="F1847" s="550" t="n">
        <v>46133</v>
      </c>
      <c r="G1847" t="n">
        <v>23095</v>
      </c>
      <c r="H1847" t="inlineStr">
        <is>
          <t>OVO CAIPIRA UN</t>
        </is>
      </c>
      <c r="I1847" t="inlineStr">
        <is>
          <t>ALIMENTOS</t>
        </is>
      </c>
      <c r="J1847" t="n">
        <v>100</v>
      </c>
      <c r="K1847" t="inlineStr">
        <is>
          <t>UN</t>
        </is>
      </c>
      <c r="L1847" t="n">
        <v>125</v>
      </c>
      <c r="M1847" t="n">
        <v>1.25</v>
      </c>
      <c r="N1847" t="inlineStr">
        <is>
          <t>ALIMENTOS</t>
        </is>
      </c>
      <c r="O1847" t="inlineStr">
        <is>
          <t>04/2026</t>
        </is>
      </c>
    </row>
    <row r="1848">
      <c r="A1848" t="n">
        <v>228409</v>
      </c>
      <c r="B1848" t="n">
        <v>122</v>
      </c>
      <c r="C1848" t="inlineStr">
        <is>
          <t>Arcos</t>
        </is>
      </c>
      <c r="D1848" t="inlineStr">
        <is>
          <t>CECILIA TSUYACO ARAKI SILVA LTDA</t>
        </is>
      </c>
      <c r="E1848" t="inlineStr">
        <is>
          <t>390550</t>
        </is>
      </c>
      <c r="F1848" s="550" t="n">
        <v>46133</v>
      </c>
      <c r="G1848" t="n">
        <v>19498</v>
      </c>
      <c r="H1848" t="inlineStr">
        <is>
          <t>ALFACE ROMANA KG</t>
        </is>
      </c>
      <c r="I1848" t="inlineStr">
        <is>
          <t>ALIMENTOS</t>
        </is>
      </c>
      <c r="J1848" t="n">
        <v>0.6</v>
      </c>
      <c r="K1848" t="inlineStr">
        <is>
          <t>KG</t>
        </is>
      </c>
      <c r="L1848" t="n">
        <v>8.1</v>
      </c>
      <c r="M1848" t="n">
        <v>13.5</v>
      </c>
      <c r="N1848" t="inlineStr">
        <is>
          <t>ALIMENTOS</t>
        </is>
      </c>
      <c r="O1848" t="inlineStr">
        <is>
          <t>04/2026</t>
        </is>
      </c>
    </row>
    <row r="1849">
      <c r="A1849" t="n">
        <v>228409</v>
      </c>
      <c r="B1849" t="n">
        <v>122</v>
      </c>
      <c r="C1849" t="inlineStr">
        <is>
          <t>Arcos</t>
        </is>
      </c>
      <c r="D1849" t="inlineStr">
        <is>
          <t>CECILIA TSUYACO ARAKI SILVA LTDA</t>
        </is>
      </c>
      <c r="E1849" t="inlineStr">
        <is>
          <t>390550</t>
        </is>
      </c>
      <c r="F1849" s="550" t="n">
        <v>46133</v>
      </c>
      <c r="G1849" t="n">
        <v>23389</v>
      </c>
      <c r="H1849" t="inlineStr">
        <is>
          <t>BANANA NANICA KG</t>
        </is>
      </c>
      <c r="I1849" t="inlineStr">
        <is>
          <t>ALIMENTOS</t>
        </is>
      </c>
      <c r="J1849" t="n">
        <v>4</v>
      </c>
      <c r="K1849" t="inlineStr">
        <is>
          <t>KG</t>
        </is>
      </c>
      <c r="L1849" t="n">
        <v>20</v>
      </c>
      <c r="M1849" t="n">
        <v>5</v>
      </c>
      <c r="N1849" t="inlineStr">
        <is>
          <t>ALIMENTOS</t>
        </is>
      </c>
      <c r="O1849" t="inlineStr">
        <is>
          <t>04/2026</t>
        </is>
      </c>
    </row>
    <row r="1850">
      <c r="A1850" t="n">
        <v>228409</v>
      </c>
      <c r="B1850" t="n">
        <v>122</v>
      </c>
      <c r="C1850" t="inlineStr">
        <is>
          <t>Arcos</t>
        </is>
      </c>
      <c r="D1850" t="inlineStr">
        <is>
          <t>CECILIA TSUYACO ARAKI SILVA LTDA</t>
        </is>
      </c>
      <c r="E1850" t="inlineStr">
        <is>
          <t>390550</t>
        </is>
      </c>
      <c r="F1850" s="550" t="n">
        <v>46133</v>
      </c>
      <c r="G1850" t="n">
        <v>19575</v>
      </c>
      <c r="H1850" t="inlineStr">
        <is>
          <t>PIMENTA DE CHEIRO VERDE KG</t>
        </is>
      </c>
      <c r="I1850" t="inlineStr">
        <is>
          <t>ALIMENTOS</t>
        </is>
      </c>
      <c r="J1850" t="n">
        <v>0.5</v>
      </c>
      <c r="K1850" t="inlineStr">
        <is>
          <t>KG</t>
        </is>
      </c>
      <c r="L1850" t="n">
        <v>17.5</v>
      </c>
      <c r="M1850" t="n">
        <v>35</v>
      </c>
      <c r="N1850" t="inlineStr">
        <is>
          <t>ALIMENTOS</t>
        </is>
      </c>
      <c r="O1850" t="inlineStr">
        <is>
          <t>04/2026</t>
        </is>
      </c>
    </row>
    <row r="1851">
      <c r="A1851" t="n">
        <v>228409</v>
      </c>
      <c r="B1851" t="n">
        <v>122</v>
      </c>
      <c r="C1851" t="inlineStr">
        <is>
          <t>Arcos</t>
        </is>
      </c>
      <c r="D1851" t="inlineStr">
        <is>
          <t>CECILIA TSUYACO ARAKI SILVA LTDA</t>
        </is>
      </c>
      <c r="E1851" t="inlineStr">
        <is>
          <t>390550</t>
        </is>
      </c>
      <c r="F1851" s="550" t="n">
        <v>46133</v>
      </c>
      <c r="G1851" t="n">
        <v>23236</v>
      </c>
      <c r="H1851" t="inlineStr">
        <is>
          <t>COUVE MANTEIGA KG</t>
        </is>
      </c>
      <c r="I1851" t="inlineStr">
        <is>
          <t>ALIMENTOS</t>
        </is>
      </c>
      <c r="J1851" t="n">
        <v>2</v>
      </c>
      <c r="K1851" t="inlineStr">
        <is>
          <t>KG</t>
        </is>
      </c>
      <c r="L1851" t="n">
        <v>17</v>
      </c>
      <c r="M1851" t="n">
        <v>8.5</v>
      </c>
      <c r="N1851" t="inlineStr">
        <is>
          <t>ALIMENTOS</t>
        </is>
      </c>
      <c r="O1851" t="inlineStr">
        <is>
          <t>04/2026</t>
        </is>
      </c>
    </row>
    <row r="1852">
      <c r="A1852" t="n">
        <v>228409</v>
      </c>
      <c r="B1852" t="n">
        <v>122</v>
      </c>
      <c r="C1852" t="inlineStr">
        <is>
          <t>Arcos</t>
        </is>
      </c>
      <c r="D1852" t="inlineStr">
        <is>
          <t>CECILIA TSUYACO ARAKI SILVA LTDA</t>
        </is>
      </c>
      <c r="E1852" t="inlineStr">
        <is>
          <t>390550</t>
        </is>
      </c>
      <c r="F1852" s="550" t="n">
        <v>46133</v>
      </c>
      <c r="G1852" t="n">
        <v>19505</v>
      </c>
      <c r="H1852" t="inlineStr">
        <is>
          <t>ALFACE AMERICANA KG</t>
        </is>
      </c>
      <c r="I1852" t="inlineStr">
        <is>
          <t>ALIMENTOS</t>
        </is>
      </c>
      <c r="J1852" t="n">
        <v>1</v>
      </c>
      <c r="K1852" t="inlineStr">
        <is>
          <t>KG</t>
        </is>
      </c>
      <c r="L1852" t="n">
        <v>9.5</v>
      </c>
      <c r="M1852" t="n">
        <v>9.5</v>
      </c>
      <c r="N1852" t="inlineStr">
        <is>
          <t>ALIMENTOS</t>
        </is>
      </c>
      <c r="O1852" t="inlineStr">
        <is>
          <t>04/2026</t>
        </is>
      </c>
    </row>
    <row r="1853">
      <c r="A1853" t="n">
        <v>228409</v>
      </c>
      <c r="B1853" t="n">
        <v>122</v>
      </c>
      <c r="C1853" t="inlineStr">
        <is>
          <t>Arcos</t>
        </is>
      </c>
      <c r="D1853" t="inlineStr">
        <is>
          <t>CECILIA TSUYACO ARAKI SILVA LTDA</t>
        </is>
      </c>
      <c r="E1853" t="inlineStr">
        <is>
          <t>390550</t>
        </is>
      </c>
      <c r="F1853" s="550" t="n">
        <v>46133</v>
      </c>
      <c r="G1853" t="n">
        <v>19617</v>
      </c>
      <c r="H1853" t="inlineStr">
        <is>
          <t>COENTRO KG</t>
        </is>
      </c>
      <c r="I1853" t="inlineStr">
        <is>
          <t>ALIMENTOS</t>
        </is>
      </c>
      <c r="J1853" t="n">
        <v>0.2</v>
      </c>
      <c r="K1853" t="inlineStr">
        <is>
          <t>KG</t>
        </is>
      </c>
      <c r="L1853" t="n">
        <v>3.2</v>
      </c>
      <c r="M1853" t="n">
        <v>16</v>
      </c>
      <c r="N1853" t="inlineStr">
        <is>
          <t>ALIMENTOS</t>
        </is>
      </c>
      <c r="O1853" t="inlineStr">
        <is>
          <t>04/2026</t>
        </is>
      </c>
    </row>
    <row r="1854">
      <c r="A1854" t="n">
        <v>228409</v>
      </c>
      <c r="B1854" t="n">
        <v>122</v>
      </c>
      <c r="C1854" t="inlineStr">
        <is>
          <t>Arcos</t>
        </is>
      </c>
      <c r="D1854" t="inlineStr">
        <is>
          <t>CECILIA TSUYACO ARAKI SILVA LTDA</t>
        </is>
      </c>
      <c r="E1854" t="inlineStr">
        <is>
          <t>390550</t>
        </is>
      </c>
      <c r="F1854" s="550" t="n">
        <v>46133</v>
      </c>
      <c r="G1854" t="n">
        <v>23195</v>
      </c>
      <c r="H1854" t="inlineStr">
        <is>
          <t>RABANETE KG</t>
        </is>
      </c>
      <c r="I1854" t="inlineStr">
        <is>
          <t>ALIMENTOS</t>
        </is>
      </c>
      <c r="J1854" t="n">
        <v>0.3</v>
      </c>
      <c r="K1854" t="inlineStr">
        <is>
          <t>KG</t>
        </is>
      </c>
      <c r="L1854" t="n">
        <v>3.6</v>
      </c>
      <c r="M1854" t="n">
        <v>12</v>
      </c>
      <c r="N1854" t="inlineStr">
        <is>
          <t>ALIMENTOS</t>
        </is>
      </c>
      <c r="O1854" t="inlineStr">
        <is>
          <t>04/2026</t>
        </is>
      </c>
    </row>
    <row r="1855">
      <c r="A1855" t="n">
        <v>228408</v>
      </c>
      <c r="B1855" t="n">
        <v>122</v>
      </c>
      <c r="C1855" t="inlineStr">
        <is>
          <t>Arcos</t>
        </is>
      </c>
      <c r="D1855" t="inlineStr">
        <is>
          <t>MARIO PEDRO FELICIANO - HORTIFRUTI</t>
        </is>
      </c>
      <c r="E1855" t="inlineStr">
        <is>
          <t>474519</t>
        </is>
      </c>
      <c r="F1855" s="550" t="n">
        <v>46133</v>
      </c>
      <c r="G1855" t="n">
        <v>19632</v>
      </c>
      <c r="H1855" t="inlineStr">
        <is>
          <t>BETERRABA KG</t>
        </is>
      </c>
      <c r="I1855" t="inlineStr">
        <is>
          <t>ALIMENTOS</t>
        </is>
      </c>
      <c r="J1855" t="n">
        <v>2</v>
      </c>
      <c r="K1855" t="inlineStr">
        <is>
          <t>KG</t>
        </is>
      </c>
      <c r="L1855" t="n">
        <v>11.02</v>
      </c>
      <c r="M1855" t="n">
        <v>5.51</v>
      </c>
      <c r="N1855" t="inlineStr">
        <is>
          <t>ALIMENTOS</t>
        </is>
      </c>
      <c r="O1855" t="inlineStr">
        <is>
          <t>04/2026</t>
        </is>
      </c>
    </row>
    <row r="1856">
      <c r="A1856" t="n">
        <v>228408</v>
      </c>
      <c r="B1856" t="n">
        <v>122</v>
      </c>
      <c r="C1856" t="inlineStr">
        <is>
          <t>Arcos</t>
        </is>
      </c>
      <c r="D1856" t="inlineStr">
        <is>
          <t>MARIO PEDRO FELICIANO - HORTIFRUTI</t>
        </is>
      </c>
      <c r="E1856" t="inlineStr">
        <is>
          <t>474519</t>
        </is>
      </c>
      <c r="F1856" s="550" t="n">
        <v>46133</v>
      </c>
      <c r="G1856" t="n">
        <v>19748</v>
      </c>
      <c r="H1856" t="inlineStr">
        <is>
          <t>MACA FUJI KG</t>
        </is>
      </c>
      <c r="I1856" t="inlineStr">
        <is>
          <t>ALIMENTOS</t>
        </is>
      </c>
      <c r="J1856" t="n">
        <v>4</v>
      </c>
      <c r="K1856" t="inlineStr">
        <is>
          <t>KG</t>
        </is>
      </c>
      <c r="L1856" t="n">
        <v>38.68</v>
      </c>
      <c r="M1856" t="n">
        <v>9.67</v>
      </c>
      <c r="N1856" t="inlineStr">
        <is>
          <t>ALIMENTOS</t>
        </is>
      </c>
      <c r="O1856" t="inlineStr">
        <is>
          <t>04/2026</t>
        </is>
      </c>
    </row>
    <row r="1857">
      <c r="A1857" t="n">
        <v>228408</v>
      </c>
      <c r="B1857" t="n">
        <v>122</v>
      </c>
      <c r="C1857" t="inlineStr">
        <is>
          <t>Arcos</t>
        </is>
      </c>
      <c r="D1857" t="inlineStr">
        <is>
          <t>MARIO PEDRO FELICIANO - HORTIFRUTI</t>
        </is>
      </c>
      <c r="E1857" t="inlineStr">
        <is>
          <t>474519</t>
        </is>
      </c>
      <c r="F1857" s="550" t="n">
        <v>46133</v>
      </c>
      <c r="G1857" t="n">
        <v>24083</v>
      </c>
      <c r="H1857" t="inlineStr">
        <is>
          <t>BATATA ASTERIX GRAUDA NOIVA KG</t>
        </is>
      </c>
      <c r="I1857" t="inlineStr">
        <is>
          <t>ALIMENTOS</t>
        </is>
      </c>
      <c r="J1857" t="n">
        <v>50</v>
      </c>
      <c r="K1857" t="inlineStr">
        <is>
          <t>KG</t>
        </is>
      </c>
      <c r="L1857" t="n">
        <v>272</v>
      </c>
      <c r="M1857" t="n">
        <v>5.44</v>
      </c>
      <c r="N1857" t="inlineStr">
        <is>
          <t>ALIMENTOS</t>
        </is>
      </c>
      <c r="O1857" t="inlineStr">
        <is>
          <t>04/2026</t>
        </is>
      </c>
    </row>
    <row r="1858">
      <c r="A1858" t="n">
        <v>228408</v>
      </c>
      <c r="B1858" t="n">
        <v>122</v>
      </c>
      <c r="C1858" t="inlineStr">
        <is>
          <t>Arcos</t>
        </is>
      </c>
      <c r="D1858" t="inlineStr">
        <is>
          <t>MARIO PEDRO FELICIANO - HORTIFRUTI</t>
        </is>
      </c>
      <c r="E1858" t="inlineStr">
        <is>
          <t>474519</t>
        </is>
      </c>
      <c r="F1858" s="550" t="n">
        <v>46133</v>
      </c>
      <c r="G1858" t="n">
        <v>19572</v>
      </c>
      <c r="H1858" t="inlineStr">
        <is>
          <t>PIMENTA DEDO DE MOCA KG</t>
        </is>
      </c>
      <c r="I1858" t="inlineStr">
        <is>
          <t>ALIMENTOS</t>
        </is>
      </c>
      <c r="J1858" t="n">
        <v>0.3</v>
      </c>
      <c r="K1858" t="inlineStr">
        <is>
          <t>KG</t>
        </is>
      </c>
      <c r="L1858" t="n">
        <v>3.28</v>
      </c>
      <c r="M1858" t="n">
        <v>10.933333</v>
      </c>
      <c r="N1858" t="inlineStr">
        <is>
          <t>ALIMENTOS</t>
        </is>
      </c>
      <c r="O1858" t="inlineStr">
        <is>
          <t>04/2026</t>
        </is>
      </c>
    </row>
    <row r="1859">
      <c r="A1859" t="n">
        <v>228408</v>
      </c>
      <c r="B1859" t="n">
        <v>122</v>
      </c>
      <c r="C1859" t="inlineStr">
        <is>
          <t>Arcos</t>
        </is>
      </c>
      <c r="D1859" t="inlineStr">
        <is>
          <t>MARIO PEDRO FELICIANO - HORTIFRUTI</t>
        </is>
      </c>
      <c r="E1859" t="inlineStr">
        <is>
          <t>474519</t>
        </is>
      </c>
      <c r="F1859" s="550" t="n">
        <v>46133</v>
      </c>
      <c r="G1859" t="n">
        <v>23186</v>
      </c>
      <c r="H1859" t="inlineStr">
        <is>
          <t>TOMATE CARMEM SALADA KG</t>
        </is>
      </c>
      <c r="I1859" t="inlineStr">
        <is>
          <t>ALIMENTOS</t>
        </is>
      </c>
      <c r="J1859" t="n">
        <v>20</v>
      </c>
      <c r="K1859" t="inlineStr">
        <is>
          <t>KG</t>
        </is>
      </c>
      <c r="L1859" t="n">
        <v>239.2</v>
      </c>
      <c r="M1859" t="n">
        <v>11.96</v>
      </c>
      <c r="N1859" t="inlineStr">
        <is>
          <t>ALIMENTOS</t>
        </is>
      </c>
      <c r="O1859" t="inlineStr">
        <is>
          <t>04/2026</t>
        </is>
      </c>
    </row>
    <row r="1860">
      <c r="A1860" t="n">
        <v>228408</v>
      </c>
      <c r="B1860" t="n">
        <v>122</v>
      </c>
      <c r="C1860" t="inlineStr">
        <is>
          <t>Arcos</t>
        </is>
      </c>
      <c r="D1860" t="inlineStr">
        <is>
          <t>MARIO PEDRO FELICIANO - HORTIFRUTI</t>
        </is>
      </c>
      <c r="E1860" t="inlineStr">
        <is>
          <t>474519</t>
        </is>
      </c>
      <c r="F1860" s="550" t="n">
        <v>46133</v>
      </c>
      <c r="G1860" t="n">
        <v>19465</v>
      </c>
      <c r="H1860" t="inlineStr">
        <is>
          <t>SALSAO KG</t>
        </is>
      </c>
      <c r="I1860" t="inlineStr">
        <is>
          <t>ALIMENTOS</t>
        </is>
      </c>
      <c r="J1860" t="n">
        <v>1.2</v>
      </c>
      <c r="K1860" t="inlineStr">
        <is>
          <t>KG</t>
        </is>
      </c>
      <c r="L1860" t="n">
        <v>6.96</v>
      </c>
      <c r="M1860" t="n">
        <v>5.8</v>
      </c>
      <c r="N1860" t="inlineStr">
        <is>
          <t>ALIMENTOS</t>
        </is>
      </c>
      <c r="O1860" t="inlineStr">
        <is>
          <t>04/2026</t>
        </is>
      </c>
    </row>
    <row r="1861">
      <c r="A1861" t="n">
        <v>228408</v>
      </c>
      <c r="B1861" t="n">
        <v>122</v>
      </c>
      <c r="C1861" t="inlineStr">
        <is>
          <t>Arcos</t>
        </is>
      </c>
      <c r="D1861" t="inlineStr">
        <is>
          <t>MARIO PEDRO FELICIANO - HORTIFRUTI</t>
        </is>
      </c>
      <c r="E1861" t="inlineStr">
        <is>
          <t>474519</t>
        </is>
      </c>
      <c r="F1861" s="550" t="n">
        <v>46133</v>
      </c>
      <c r="G1861" t="n">
        <v>19621</v>
      </c>
      <c r="H1861" t="inlineStr">
        <is>
          <t>CENOURA KG</t>
        </is>
      </c>
      <c r="I1861" t="inlineStr">
        <is>
          <t>ALIMENTOS</t>
        </is>
      </c>
      <c r="J1861" t="n">
        <v>2</v>
      </c>
      <c r="K1861" t="inlineStr">
        <is>
          <t>KG</t>
        </is>
      </c>
      <c r="L1861" t="n">
        <v>15.94</v>
      </c>
      <c r="M1861" t="n">
        <v>7.97</v>
      </c>
      <c r="N1861" t="inlineStr">
        <is>
          <t>ALIMENTOS</t>
        </is>
      </c>
      <c r="O1861" t="inlineStr">
        <is>
          <t>04/2026</t>
        </is>
      </c>
    </row>
    <row r="1862">
      <c r="A1862" t="n">
        <v>228408</v>
      </c>
      <c r="B1862" t="n">
        <v>122</v>
      </c>
      <c r="C1862" t="inlineStr">
        <is>
          <t>Arcos</t>
        </is>
      </c>
      <c r="D1862" t="inlineStr">
        <is>
          <t>MARIO PEDRO FELICIANO - HORTIFRUTI</t>
        </is>
      </c>
      <c r="E1862" t="inlineStr">
        <is>
          <t>474519</t>
        </is>
      </c>
      <c r="F1862" s="550" t="n">
        <v>46133</v>
      </c>
      <c r="G1862" t="n">
        <v>19502</v>
      </c>
      <c r="H1862" t="inlineStr">
        <is>
          <t>ALFACE CRESPA ROXA KG</t>
        </is>
      </c>
      <c r="I1862" t="inlineStr">
        <is>
          <t>ALIMENTOS</t>
        </is>
      </c>
      <c r="J1862" t="n">
        <v>1.1</v>
      </c>
      <c r="K1862" t="inlineStr">
        <is>
          <t>KG</t>
        </is>
      </c>
      <c r="L1862" t="n">
        <v>23.68</v>
      </c>
      <c r="M1862" t="n">
        <v>21.527273</v>
      </c>
      <c r="N1862" t="inlineStr">
        <is>
          <t>ALIMENTOS</t>
        </is>
      </c>
      <c r="O1862" t="inlineStr">
        <is>
          <t>04/2026</t>
        </is>
      </c>
    </row>
    <row r="1863">
      <c r="A1863" t="n">
        <v>228407</v>
      </c>
      <c r="B1863" t="n">
        <v>122</v>
      </c>
      <c r="C1863" t="inlineStr">
        <is>
          <t>Arcos</t>
        </is>
      </c>
      <c r="D1863" t="inlineStr">
        <is>
          <t xml:space="preserve">FORTE ALIMENTOS COM. IMPORTAÇÃO LTDA </t>
        </is>
      </c>
      <c r="E1863" t="inlineStr">
        <is>
          <t>369580</t>
        </is>
      </c>
      <c r="F1863" s="550" t="n">
        <v>46133</v>
      </c>
      <c r="G1863" t="n">
        <v>19439</v>
      </c>
      <c r="H1863" t="inlineStr">
        <is>
          <t>CREAM CHEESE DANUBIO C/1KG</t>
        </is>
      </c>
      <c r="I1863" t="inlineStr">
        <is>
          <t>ALIMENTOS</t>
        </is>
      </c>
      <c r="J1863" t="n">
        <v>4</v>
      </c>
      <c r="K1863" t="inlineStr">
        <is>
          <t>PC</t>
        </is>
      </c>
      <c r="L1863" t="n">
        <v>131.4</v>
      </c>
      <c r="M1863" t="n">
        <v>32.85</v>
      </c>
      <c r="N1863" t="inlineStr">
        <is>
          <t>ALIMENTOS</t>
        </is>
      </c>
      <c r="O1863" t="inlineStr">
        <is>
          <t>04/2026</t>
        </is>
      </c>
    </row>
    <row r="1864">
      <c r="A1864" t="n">
        <v>228407</v>
      </c>
      <c r="B1864" t="n">
        <v>122</v>
      </c>
      <c r="C1864" t="inlineStr">
        <is>
          <t>Arcos</t>
        </is>
      </c>
      <c r="D1864" t="inlineStr">
        <is>
          <t xml:space="preserve">FORTE ALIMENTOS COM. IMPORTAÇÃO LTDA </t>
        </is>
      </c>
      <c r="E1864" t="inlineStr">
        <is>
          <t>369580</t>
        </is>
      </c>
      <c r="F1864" s="550" t="n">
        <v>46133</v>
      </c>
      <c r="G1864" t="n">
        <v>19324</v>
      </c>
      <c r="H1864" t="inlineStr">
        <is>
          <t>QUEIJO MUSSARELA TRES MARIAS KG</t>
        </is>
      </c>
      <c r="I1864" t="inlineStr">
        <is>
          <t>ALIMENTOS</t>
        </is>
      </c>
      <c r="J1864" t="n">
        <v>12.7</v>
      </c>
      <c r="K1864" t="inlineStr">
        <is>
          <t>KG</t>
        </is>
      </c>
      <c r="L1864" t="n">
        <v>514.35</v>
      </c>
      <c r="M1864" t="n">
        <v>40.5</v>
      </c>
      <c r="N1864" t="inlineStr">
        <is>
          <t>ALIMENTOS</t>
        </is>
      </c>
      <c r="O1864" t="inlineStr">
        <is>
          <t>04/2026</t>
        </is>
      </c>
    </row>
    <row r="1865">
      <c r="A1865" t="n">
        <v>228405</v>
      </c>
      <c r="B1865" t="n">
        <v>122</v>
      </c>
      <c r="C1865" t="inlineStr">
        <is>
          <t>Arcos</t>
        </is>
      </c>
      <c r="D1865" t="inlineStr">
        <is>
          <t>CG FOOD´S DISTRIBUIDORA DE ALIMENTOS LTDA</t>
        </is>
      </c>
      <c r="E1865" t="inlineStr">
        <is>
          <t>186407</t>
        </is>
      </c>
      <c r="F1865" s="550" t="n">
        <v>46134</v>
      </c>
      <c r="G1865" t="n">
        <v>19203</v>
      </c>
      <c r="H1865" t="inlineStr">
        <is>
          <t>IOGURTE INTEGRAL NESTLE C/170G UN</t>
        </is>
      </c>
      <c r="I1865" t="inlineStr">
        <is>
          <t>ALIMENTOS</t>
        </is>
      </c>
      <c r="J1865" t="n">
        <v>56</v>
      </c>
      <c r="K1865" t="inlineStr">
        <is>
          <t>UN</t>
        </is>
      </c>
      <c r="L1865" t="n">
        <v>178.64</v>
      </c>
      <c r="M1865" t="n">
        <v>3.19</v>
      </c>
      <c r="N1865" t="inlineStr">
        <is>
          <t>ALIMENTOS</t>
        </is>
      </c>
      <c r="O1865" t="inlineStr">
        <is>
          <t>04/2026</t>
        </is>
      </c>
    </row>
    <row r="1866">
      <c r="A1866" t="n">
        <v>228405</v>
      </c>
      <c r="B1866" t="n">
        <v>122</v>
      </c>
      <c r="C1866" t="inlineStr">
        <is>
          <t>Arcos</t>
        </is>
      </c>
      <c r="D1866" t="inlineStr">
        <is>
          <t>CG FOOD´S DISTRIBUIDORA DE ALIMENTOS LTDA</t>
        </is>
      </c>
      <c r="E1866" t="inlineStr">
        <is>
          <t>186407</t>
        </is>
      </c>
      <c r="F1866" s="550" t="n">
        <v>46134</v>
      </c>
      <c r="G1866" t="n">
        <v>20301</v>
      </c>
      <c r="H1866" t="inlineStr">
        <is>
          <t>ARROZ BRANCO TIPO 1 CAMIL C/5KG</t>
        </is>
      </c>
      <c r="I1866" t="inlineStr">
        <is>
          <t>ALIMENTOS</t>
        </is>
      </c>
      <c r="J1866" t="n">
        <v>10</v>
      </c>
      <c r="K1866" t="inlineStr">
        <is>
          <t>N/A</t>
        </is>
      </c>
      <c r="L1866" t="n">
        <v>232.5</v>
      </c>
      <c r="M1866" t="n">
        <v>23.25</v>
      </c>
      <c r="N1866" t="inlineStr">
        <is>
          <t>ALIMENTOS</t>
        </is>
      </c>
      <c r="O1866" t="inlineStr">
        <is>
          <t>04/2026</t>
        </is>
      </c>
    </row>
    <row r="1867">
      <c r="A1867" t="n">
        <v>228395</v>
      </c>
      <c r="B1867" t="n">
        <v>122</v>
      </c>
      <c r="C1867" t="inlineStr">
        <is>
          <t>Arcos</t>
        </is>
      </c>
      <c r="D1867" t="inlineStr">
        <is>
          <t>DTK COMERCIO DE ALIMENTOS LTDA</t>
        </is>
      </c>
      <c r="E1867" t="inlineStr">
        <is>
          <t>75516</t>
        </is>
      </c>
      <c r="F1867" s="550" t="n">
        <v>46132</v>
      </c>
      <c r="G1867" t="n">
        <v>19585</v>
      </c>
      <c r="H1867" t="inlineStr">
        <is>
          <t>PIMENTA BIQUINHO VERMELHA YGUARA C/2KG</t>
        </is>
      </c>
      <c r="I1867" t="inlineStr">
        <is>
          <t>ALIMENTOS</t>
        </is>
      </c>
      <c r="J1867" t="n">
        <v>1</v>
      </c>
      <c r="K1867" t="inlineStr">
        <is>
          <t>N/A</t>
        </is>
      </c>
      <c r="L1867" t="n">
        <v>44.4</v>
      </c>
      <c r="M1867" t="n">
        <v>44.4</v>
      </c>
      <c r="N1867" t="inlineStr">
        <is>
          <t>ALIMENTOS</t>
        </is>
      </c>
      <c r="O1867" t="inlineStr">
        <is>
          <t>04/2026</t>
        </is>
      </c>
    </row>
    <row r="1868">
      <c r="A1868" t="n">
        <v>228395</v>
      </c>
      <c r="B1868" t="n">
        <v>122</v>
      </c>
      <c r="C1868" t="inlineStr">
        <is>
          <t>Arcos</t>
        </is>
      </c>
      <c r="D1868" t="inlineStr">
        <is>
          <t>DTK COMERCIO DE ALIMENTOS LTDA</t>
        </is>
      </c>
      <c r="E1868" t="inlineStr">
        <is>
          <t>75516</t>
        </is>
      </c>
      <c r="F1868" s="550" t="n">
        <v>46132</v>
      </c>
      <c r="G1868" t="n">
        <v>20358</v>
      </c>
      <c r="H1868" t="inlineStr">
        <is>
          <t>FARINHA PANKO ROMARIZ C/1KG</t>
        </is>
      </c>
      <c r="I1868" t="inlineStr">
        <is>
          <t>ALIMENTOS</t>
        </is>
      </c>
      <c r="J1868" t="n">
        <v>10</v>
      </c>
      <c r="K1868" t="inlineStr">
        <is>
          <t>N/A</t>
        </is>
      </c>
      <c r="L1868" t="n">
        <v>142.5</v>
      </c>
      <c r="M1868" t="n">
        <v>14.25</v>
      </c>
      <c r="N1868" t="inlineStr">
        <is>
          <t>ALIMENTOS</t>
        </is>
      </c>
      <c r="O1868" t="inlineStr">
        <is>
          <t>04/2026</t>
        </is>
      </c>
    </row>
    <row r="1869">
      <c r="A1869" t="n">
        <v>228395</v>
      </c>
      <c r="B1869" t="n">
        <v>122</v>
      </c>
      <c r="C1869" t="inlineStr">
        <is>
          <t>Arcos</t>
        </is>
      </c>
      <c r="D1869" t="inlineStr">
        <is>
          <t>DTK COMERCIO DE ALIMENTOS LTDA</t>
        </is>
      </c>
      <c r="E1869" t="inlineStr">
        <is>
          <t>75516</t>
        </is>
      </c>
      <c r="F1869" s="550" t="n">
        <v>46132</v>
      </c>
      <c r="G1869" t="n">
        <v>20672</v>
      </c>
      <c r="H1869" t="inlineStr">
        <is>
          <t>EXTRATO DE TOMATE ELEFANTE C/1,7KG</t>
        </is>
      </c>
      <c r="I1869" t="inlineStr">
        <is>
          <t>ALIMENTOS</t>
        </is>
      </c>
      <c r="J1869" t="n">
        <v>6</v>
      </c>
      <c r="K1869" t="inlineStr">
        <is>
          <t>N/A</t>
        </is>
      </c>
      <c r="L1869" t="n">
        <v>177.3</v>
      </c>
      <c r="M1869" t="n">
        <v>29.55</v>
      </c>
      <c r="N1869" t="inlineStr">
        <is>
          <t>ALIMENTOS</t>
        </is>
      </c>
      <c r="O1869" t="inlineStr">
        <is>
          <t>04/2026</t>
        </is>
      </c>
    </row>
    <row r="1870">
      <c r="A1870" t="n">
        <v>228395</v>
      </c>
      <c r="B1870" t="n">
        <v>122</v>
      </c>
      <c r="C1870" t="inlineStr">
        <is>
          <t>Arcos</t>
        </is>
      </c>
      <c r="D1870" t="inlineStr">
        <is>
          <t>DTK COMERCIO DE ALIMENTOS LTDA</t>
        </is>
      </c>
      <c r="E1870" t="inlineStr">
        <is>
          <t>75516</t>
        </is>
      </c>
      <c r="F1870" s="550" t="n">
        <v>46132</v>
      </c>
      <c r="G1870" t="n">
        <v>20114</v>
      </c>
      <c r="H1870" t="inlineStr">
        <is>
          <t>MACARRAO LINGUINE GRANO DURO DIVELLA  500GR</t>
        </is>
      </c>
      <c r="I1870" t="inlineStr">
        <is>
          <t>ALIMENTOS</t>
        </is>
      </c>
      <c r="J1870" t="n">
        <v>24</v>
      </c>
      <c r="K1870" t="inlineStr">
        <is>
          <t>UN</t>
        </is>
      </c>
      <c r="L1870" t="n">
        <v>208.8</v>
      </c>
      <c r="M1870" t="n">
        <v>8.699999999999999</v>
      </c>
      <c r="N1870" t="inlineStr">
        <is>
          <t>ALIMENTOS</t>
        </is>
      </c>
      <c r="O1870" t="inlineStr">
        <is>
          <t>04/2026</t>
        </is>
      </c>
    </row>
    <row r="1871">
      <c r="A1871" t="n">
        <v>228395</v>
      </c>
      <c r="B1871" t="n">
        <v>122</v>
      </c>
      <c r="C1871" t="inlineStr">
        <is>
          <t>Arcos</t>
        </is>
      </c>
      <c r="D1871" t="inlineStr">
        <is>
          <t>DTK COMERCIO DE ALIMENTOS LTDA</t>
        </is>
      </c>
      <c r="E1871" t="inlineStr">
        <is>
          <t>75516</t>
        </is>
      </c>
      <c r="F1871" s="550" t="n">
        <v>46132</v>
      </c>
      <c r="G1871" t="n">
        <v>21010</v>
      </c>
      <c r="H1871" t="inlineStr">
        <is>
          <t>OLEO DE CANOLA SAUDE C/900ML</t>
        </is>
      </c>
      <c r="I1871" t="inlineStr">
        <is>
          <t>ALIMENTOS</t>
        </is>
      </c>
      <c r="J1871" t="n">
        <v>40</v>
      </c>
      <c r="K1871" t="inlineStr">
        <is>
          <t>UN</t>
        </is>
      </c>
      <c r="L1871" t="n">
        <v>492</v>
      </c>
      <c r="M1871" t="n">
        <v>12.3</v>
      </c>
      <c r="N1871" t="inlineStr">
        <is>
          <t>ALIMENTOS</t>
        </is>
      </c>
      <c r="O1871" t="inlineStr">
        <is>
          <t>04/2026</t>
        </is>
      </c>
    </row>
    <row r="1872">
      <c r="A1872" t="n">
        <v>228395</v>
      </c>
      <c r="B1872" t="n">
        <v>122</v>
      </c>
      <c r="C1872" t="inlineStr">
        <is>
          <t>Arcos</t>
        </is>
      </c>
      <c r="D1872" t="inlineStr">
        <is>
          <t>DTK COMERCIO DE ALIMENTOS LTDA</t>
        </is>
      </c>
      <c r="E1872" t="inlineStr">
        <is>
          <t>75516</t>
        </is>
      </c>
      <c r="F1872" s="550" t="n">
        <v>46132</v>
      </c>
      <c r="G1872" t="n">
        <v>21093</v>
      </c>
      <c r="H1872" t="inlineStr">
        <is>
          <t>ACUCAR REFINADO UNIAO 1KG UN</t>
        </is>
      </c>
      <c r="I1872" t="inlineStr">
        <is>
          <t>ALIMENTOS</t>
        </is>
      </c>
      <c r="J1872" t="n">
        <v>70</v>
      </c>
      <c r="K1872" t="inlineStr">
        <is>
          <t>N/A</t>
        </is>
      </c>
      <c r="L1872" t="n">
        <v>307.3</v>
      </c>
      <c r="M1872" t="n">
        <v>4.39</v>
      </c>
      <c r="N1872" t="inlineStr">
        <is>
          <t>ALIMENTOS</t>
        </is>
      </c>
      <c r="O1872" t="inlineStr">
        <is>
          <t>04/2026</t>
        </is>
      </c>
    </row>
    <row r="1873">
      <c r="A1873" t="n">
        <v>228395</v>
      </c>
      <c r="B1873" t="n">
        <v>122</v>
      </c>
      <c r="C1873" t="inlineStr">
        <is>
          <t>Arcos</t>
        </is>
      </c>
      <c r="D1873" t="inlineStr">
        <is>
          <t>DTK COMERCIO DE ALIMENTOS LTDA</t>
        </is>
      </c>
      <c r="E1873" t="inlineStr">
        <is>
          <t>75516</t>
        </is>
      </c>
      <c r="F1873" s="550" t="n">
        <v>46132</v>
      </c>
      <c r="G1873" t="n">
        <v>20322</v>
      </c>
      <c r="H1873" t="inlineStr">
        <is>
          <t>FARINHA DE TRIGO PARA KIBE C/1KG</t>
        </is>
      </c>
      <c r="I1873" t="inlineStr">
        <is>
          <t>ALIMENTOS</t>
        </is>
      </c>
      <c r="J1873" t="n">
        <v>4</v>
      </c>
      <c r="K1873" t="inlineStr">
        <is>
          <t>Kg</t>
        </is>
      </c>
      <c r="L1873" t="n">
        <v>43.2</v>
      </c>
      <c r="M1873" t="n">
        <v>10.8</v>
      </c>
      <c r="N1873" t="inlineStr">
        <is>
          <t>ALIMENTOS</t>
        </is>
      </c>
      <c r="O1873" t="inlineStr">
        <is>
          <t>04/2026</t>
        </is>
      </c>
    </row>
    <row r="1874">
      <c r="A1874" t="n">
        <v>228395</v>
      </c>
      <c r="B1874" t="n">
        <v>122</v>
      </c>
      <c r="C1874" t="inlineStr">
        <is>
          <t>Arcos</t>
        </is>
      </c>
      <c r="D1874" t="inlineStr">
        <is>
          <t>DTK COMERCIO DE ALIMENTOS LTDA</t>
        </is>
      </c>
      <c r="E1874" t="inlineStr">
        <is>
          <t>75516</t>
        </is>
      </c>
      <c r="F1874" s="550" t="n">
        <v>46132</v>
      </c>
      <c r="G1874" t="n">
        <v>19421</v>
      </c>
      <c r="H1874" t="inlineStr">
        <is>
          <t>LEITE INTEGRAL ITALAC C/12</t>
        </is>
      </c>
      <c r="I1874" t="inlineStr">
        <is>
          <t>ALIMENTOS</t>
        </is>
      </c>
      <c r="J1874" t="n">
        <v>4</v>
      </c>
      <c r="K1874" t="inlineStr">
        <is>
          <t>N/A</t>
        </is>
      </c>
      <c r="L1874" t="n">
        <v>327.36</v>
      </c>
      <c r="M1874" t="n">
        <v>81.84</v>
      </c>
      <c r="N1874" t="inlineStr">
        <is>
          <t>ALIMENTOS</t>
        </is>
      </c>
      <c r="O1874" t="inlineStr">
        <is>
          <t>04/2026</t>
        </is>
      </c>
    </row>
    <row r="1875">
      <c r="A1875" t="n">
        <v>228395</v>
      </c>
      <c r="B1875" t="n">
        <v>122</v>
      </c>
      <c r="C1875" t="inlineStr">
        <is>
          <t>Arcos</t>
        </is>
      </c>
      <c r="D1875" t="inlineStr">
        <is>
          <t>DTK COMERCIO DE ALIMENTOS LTDA</t>
        </is>
      </c>
      <c r="E1875" t="inlineStr">
        <is>
          <t>75516</t>
        </is>
      </c>
      <c r="F1875" s="550" t="n">
        <v>46132</v>
      </c>
      <c r="G1875" t="n">
        <v>20614</v>
      </c>
      <c r="H1875" t="inlineStr">
        <is>
          <t>PASTA GERGELIM TAHINE ISTAMBUL 5006 LT</t>
        </is>
      </c>
      <c r="I1875" t="inlineStr">
        <is>
          <t>ALIMENTOS</t>
        </is>
      </c>
      <c r="J1875" t="n">
        <v>6</v>
      </c>
      <c r="K1875" t="inlineStr">
        <is>
          <t>N/A</t>
        </is>
      </c>
      <c r="L1875" t="n">
        <v>194.58</v>
      </c>
      <c r="M1875" t="n">
        <v>32.43</v>
      </c>
      <c r="N1875" t="inlineStr">
        <is>
          <t>ALIMENTOS</t>
        </is>
      </c>
      <c r="O1875" t="inlineStr">
        <is>
          <t>04/2026</t>
        </is>
      </c>
    </row>
    <row r="1876">
      <c r="A1876" t="n">
        <v>228389</v>
      </c>
      <c r="B1876" t="n">
        <v>122</v>
      </c>
      <c r="C1876" t="inlineStr">
        <is>
          <t>Arcos</t>
        </is>
      </c>
      <c r="D1876" t="inlineStr">
        <is>
          <t>ZAHIL IMPORTADORA LTDA</t>
        </is>
      </c>
      <c r="E1876" t="inlineStr">
        <is>
          <t>268471</t>
        </is>
      </c>
      <c r="F1876" s="550" t="n">
        <v>46132</v>
      </c>
      <c r="G1876" t="n">
        <v>17778</v>
      </c>
      <c r="H1876" t="inlineStr">
        <is>
          <t>VINHO BRANCO JEREZ FORTIF REAL TESOURO FINO 750ML</t>
        </is>
      </c>
      <c r="I1876" t="inlineStr">
        <is>
          <t>BEBIDAS</t>
        </is>
      </c>
      <c r="J1876" t="n">
        <v>12</v>
      </c>
      <c r="K1876" t="inlineStr">
        <is>
          <t>UN</t>
        </is>
      </c>
      <c r="L1876" t="n">
        <v>1380.6</v>
      </c>
      <c r="M1876" t="n">
        <v>115.05</v>
      </c>
      <c r="N1876" t="inlineStr">
        <is>
          <t>BEBIDAS</t>
        </is>
      </c>
      <c r="O1876" t="inlineStr">
        <is>
          <t>04/2026</t>
        </is>
      </c>
    </row>
    <row r="1877">
      <c r="A1877" t="n">
        <v>228389</v>
      </c>
      <c r="B1877" t="n">
        <v>122</v>
      </c>
      <c r="C1877" t="inlineStr">
        <is>
          <t>Arcos</t>
        </is>
      </c>
      <c r="D1877" t="inlineStr">
        <is>
          <t>ZAHIL IMPORTADORA LTDA</t>
        </is>
      </c>
      <c r="E1877" t="inlineStr">
        <is>
          <t>268471</t>
        </is>
      </c>
      <c r="F1877" s="550" t="n">
        <v>46132</v>
      </c>
      <c r="G1877" t="n">
        <v>17594</v>
      </c>
      <c r="H1877" t="inlineStr">
        <is>
          <t>VINHO TINTO LE JAJA DE JAU DE SYRAH 750ML FRANCA</t>
        </is>
      </c>
      <c r="I1877" t="inlineStr">
        <is>
          <t>BEBIDAS</t>
        </is>
      </c>
      <c r="J1877" t="n">
        <v>12</v>
      </c>
      <c r="K1877" t="inlineStr">
        <is>
          <t>GR</t>
        </is>
      </c>
      <c r="L1877" t="n">
        <v>811.2</v>
      </c>
      <c r="M1877" t="n">
        <v>67.59999999999999</v>
      </c>
      <c r="N1877" t="inlineStr">
        <is>
          <t>BEBIDAS</t>
        </is>
      </c>
      <c r="O1877" t="inlineStr">
        <is>
          <t>04/2026</t>
        </is>
      </c>
    </row>
    <row r="1878">
      <c r="A1878" t="n">
        <v>228388</v>
      </c>
      <c r="B1878" t="n">
        <v>122</v>
      </c>
      <c r="C1878" t="inlineStr">
        <is>
          <t>Arcos</t>
        </is>
      </c>
      <c r="D1878" t="inlineStr">
        <is>
          <t>CG FOOD´S DISTRIBUIDORA DE ALIMENTOS LTDA</t>
        </is>
      </c>
      <c r="E1878" t="inlineStr">
        <is>
          <t>186509</t>
        </is>
      </c>
      <c r="F1878" s="550" t="n">
        <v>46134</v>
      </c>
      <c r="G1878" t="n">
        <v>20270</v>
      </c>
      <c r="H1878" t="inlineStr">
        <is>
          <t>CASTANHA DE CAJU CRUA W1 C/1KG</t>
        </is>
      </c>
      <c r="I1878" t="inlineStr">
        <is>
          <t>ALIMENTOS</t>
        </is>
      </c>
      <c r="J1878" t="n">
        <v>8</v>
      </c>
      <c r="K1878" t="inlineStr">
        <is>
          <t>PC</t>
        </is>
      </c>
      <c r="L1878" t="n">
        <v>624</v>
      </c>
      <c r="M1878" t="n">
        <v>78</v>
      </c>
      <c r="N1878" t="inlineStr">
        <is>
          <t>ALIMENTOS</t>
        </is>
      </c>
      <c r="O1878" t="inlineStr">
        <is>
          <t>04/2026</t>
        </is>
      </c>
    </row>
    <row r="1879">
      <c r="A1879" t="n">
        <v>228388</v>
      </c>
      <c r="B1879" t="n">
        <v>122</v>
      </c>
      <c r="C1879" t="inlineStr">
        <is>
          <t>Arcos</t>
        </is>
      </c>
      <c r="D1879" t="inlineStr">
        <is>
          <t>CG FOOD´S DISTRIBUIDORA DE ALIMENTOS LTDA</t>
        </is>
      </c>
      <c r="E1879" t="inlineStr">
        <is>
          <t>186509</t>
        </is>
      </c>
      <c r="F1879" s="550" t="n">
        <v>46134</v>
      </c>
      <c r="G1879" t="n">
        <v>20645</v>
      </c>
      <c r="H1879" t="inlineStr">
        <is>
          <t>MILHO VERDE QUERO C/2KG</t>
        </is>
      </c>
      <c r="I1879" t="inlineStr">
        <is>
          <t>ALIMENTOS</t>
        </is>
      </c>
      <c r="J1879" t="n">
        <v>6</v>
      </c>
      <c r="K1879" t="inlineStr">
        <is>
          <t>Lt</t>
        </is>
      </c>
      <c r="L1879" t="n">
        <v>143.4</v>
      </c>
      <c r="M1879" t="n">
        <v>23.9</v>
      </c>
      <c r="N1879" t="inlineStr">
        <is>
          <t>ALIMENTOS</t>
        </is>
      </c>
      <c r="O1879" t="inlineStr">
        <is>
          <t>04/2026</t>
        </is>
      </c>
    </row>
    <row r="1880">
      <c r="A1880" t="n">
        <v>228387</v>
      </c>
      <c r="B1880" t="n">
        <v>122</v>
      </c>
      <c r="C1880" t="inlineStr">
        <is>
          <t>Arcos</t>
        </is>
      </c>
      <c r="D1880" t="inlineStr">
        <is>
          <t xml:space="preserve">LEITERIA CABRIOLA FROMAGES DE CHEVRE LTDA </t>
        </is>
      </c>
      <c r="E1880" t="inlineStr">
        <is>
          <t>50011</t>
        </is>
      </c>
      <c r="F1880" s="550" t="n">
        <v>46134</v>
      </c>
      <c r="G1880" t="n">
        <v>23082</v>
      </c>
      <c r="H1880" t="inlineStr">
        <is>
          <t>QUEIJO DE CABRA BOURSIN EM PASTA KG</t>
        </is>
      </c>
      <c r="I1880" t="inlineStr">
        <is>
          <t>ALIMENTOS</t>
        </is>
      </c>
      <c r="J1880" t="n">
        <v>12</v>
      </c>
      <c r="K1880" t="inlineStr">
        <is>
          <t>KG</t>
        </is>
      </c>
      <c r="L1880" t="n">
        <v>982.8</v>
      </c>
      <c r="M1880" t="n">
        <v>81.90000000000001</v>
      </c>
      <c r="N1880" t="inlineStr">
        <is>
          <t>ALIMENTOS</t>
        </is>
      </c>
      <c r="O1880" t="inlineStr">
        <is>
          <t>04/2026</t>
        </is>
      </c>
    </row>
    <row r="1881">
      <c r="A1881" t="n">
        <v>228386</v>
      </c>
      <c r="B1881" t="n">
        <v>122</v>
      </c>
      <c r="C1881" t="inlineStr">
        <is>
          <t>Arcos</t>
        </is>
      </c>
      <c r="D1881" t="inlineStr">
        <is>
          <t>OPA PRODUTOS ALIMENTICIOS LTDA</t>
        </is>
      </c>
      <c r="E1881" t="inlineStr">
        <is>
          <t>3090</t>
        </is>
      </c>
      <c r="F1881" s="550" t="n">
        <v>46135</v>
      </c>
      <c r="G1881" t="n">
        <v>26588</v>
      </c>
      <c r="H1881" t="inlineStr">
        <is>
          <t>LONZA FATIADO JAIS KG</t>
        </is>
      </c>
      <c r="I1881" t="inlineStr">
        <is>
          <t>ALIMENTOS</t>
        </is>
      </c>
      <c r="J1881" t="n">
        <v>1</v>
      </c>
      <c r="K1881" t="inlineStr">
        <is>
          <t>KG</t>
        </is>
      </c>
      <c r="L1881" t="n">
        <v>276.5</v>
      </c>
      <c r="M1881" t="n">
        <v>276.5</v>
      </c>
      <c r="N1881" t="inlineStr">
        <is>
          <t>ALIMENTOS</t>
        </is>
      </c>
      <c r="O1881" t="inlineStr">
        <is>
          <t>04/2026</t>
        </is>
      </c>
    </row>
    <row r="1882">
      <c r="A1882" t="n">
        <v>228386</v>
      </c>
      <c r="B1882" t="n">
        <v>122</v>
      </c>
      <c r="C1882" t="inlineStr">
        <is>
          <t>Arcos</t>
        </is>
      </c>
      <c r="D1882" t="inlineStr">
        <is>
          <t>OPA PRODUTOS ALIMENTICIOS LTDA</t>
        </is>
      </c>
      <c r="E1882" t="inlineStr">
        <is>
          <t>3090</t>
        </is>
      </c>
      <c r="F1882" s="550" t="n">
        <v>46135</v>
      </c>
      <c r="G1882" t="n">
        <v>26591</v>
      </c>
      <c r="H1882" t="inlineStr">
        <is>
          <t>COPA FATIADO JAIS KG</t>
        </is>
      </c>
      <c r="I1882" t="inlineStr">
        <is>
          <t>ALIMENTOS</t>
        </is>
      </c>
      <c r="J1882" t="n">
        <v>1</v>
      </c>
      <c r="K1882" t="inlineStr">
        <is>
          <t>KG</t>
        </is>
      </c>
      <c r="L1882" t="n">
        <v>328.5</v>
      </c>
      <c r="M1882" t="n">
        <v>328.5</v>
      </c>
      <c r="N1882" t="inlineStr">
        <is>
          <t>ALIMENTOS</t>
        </is>
      </c>
      <c r="O1882" t="inlineStr">
        <is>
          <t>04/2026</t>
        </is>
      </c>
    </row>
    <row r="1883">
      <c r="A1883" t="n">
        <v>228385</v>
      </c>
      <c r="B1883" t="n">
        <v>122</v>
      </c>
      <c r="C1883" t="inlineStr">
        <is>
          <t>Arcos</t>
        </is>
      </c>
      <c r="D1883" t="inlineStr">
        <is>
          <t>GEOFFROY ALAIN MARIE DE LA CROIX DE CHEVRIERES DE SAYVE LTDA</t>
        </is>
      </c>
      <c r="E1883" t="inlineStr">
        <is>
          <t>45580</t>
        </is>
      </c>
      <c r="F1883" s="550" t="n">
        <v>46135</v>
      </c>
      <c r="G1883" t="n">
        <v>25040</v>
      </c>
      <c r="H1883" t="inlineStr">
        <is>
          <t>VINHO TINTO LE LOUP DANS LA BERGERIE 750ML</t>
        </is>
      </c>
      <c r="I1883" t="inlineStr">
        <is>
          <t>BEBIDAS</t>
        </is>
      </c>
      <c r="J1883" t="n">
        <v>6</v>
      </c>
      <c r="K1883" t="inlineStr">
        <is>
          <t>Un</t>
        </is>
      </c>
      <c r="L1883" t="n">
        <v>645.12</v>
      </c>
      <c r="M1883" t="n">
        <v>107.52</v>
      </c>
      <c r="N1883" t="inlineStr">
        <is>
          <t>BEBIDAS</t>
        </is>
      </c>
      <c r="O1883" t="inlineStr">
        <is>
          <t>04/2026</t>
        </is>
      </c>
    </row>
    <row r="1884">
      <c r="A1884" t="n">
        <v>228374</v>
      </c>
      <c r="B1884" t="n">
        <v>122</v>
      </c>
      <c r="C1884" t="inlineStr">
        <is>
          <t>Arcos</t>
        </is>
      </c>
      <c r="D1884" t="inlineStr">
        <is>
          <t>MARIO PEDRO FELICIANO - HORTIFRUTI</t>
        </is>
      </c>
      <c r="E1884" t="inlineStr">
        <is>
          <t>474266</t>
        </is>
      </c>
      <c r="F1884" s="550" t="n">
        <v>46130</v>
      </c>
      <c r="G1884" t="n">
        <v>23241</v>
      </c>
      <c r="H1884" t="inlineStr">
        <is>
          <t>CHUCHU KG</t>
        </is>
      </c>
      <c r="I1884" t="inlineStr">
        <is>
          <t>ALIMENTOS</t>
        </is>
      </c>
      <c r="J1884" t="n">
        <v>4.2</v>
      </c>
      <c r="K1884" t="inlineStr">
        <is>
          <t>KG</t>
        </is>
      </c>
      <c r="L1884" t="n">
        <v>13.99</v>
      </c>
      <c r="M1884" t="n">
        <v>3.330952</v>
      </c>
      <c r="N1884" t="inlineStr">
        <is>
          <t>ALIMENTOS</t>
        </is>
      </c>
      <c r="O1884" t="inlineStr">
        <is>
          <t>04/2026</t>
        </is>
      </c>
    </row>
    <row r="1885">
      <c r="A1885" t="n">
        <v>228374</v>
      </c>
      <c r="B1885" t="n">
        <v>122</v>
      </c>
      <c r="C1885" t="inlineStr">
        <is>
          <t>Arcos</t>
        </is>
      </c>
      <c r="D1885" t="inlineStr">
        <is>
          <t>MARIO PEDRO FELICIANO - HORTIFRUTI</t>
        </is>
      </c>
      <c r="E1885" t="inlineStr">
        <is>
          <t>474266</t>
        </is>
      </c>
      <c r="F1885" s="550" t="n">
        <v>46130</v>
      </c>
      <c r="G1885" t="n">
        <v>26631</v>
      </c>
      <c r="H1885" t="inlineStr">
        <is>
          <t>MANJERICAO BASILICO KG</t>
        </is>
      </c>
      <c r="I1885" t="inlineStr">
        <is>
          <t>ALIMENTOS</t>
        </is>
      </c>
      <c r="J1885" t="n">
        <v>2.7</v>
      </c>
      <c r="K1885" t="inlineStr">
        <is>
          <t>KG</t>
        </is>
      </c>
      <c r="L1885" t="n">
        <v>195.75</v>
      </c>
      <c r="M1885" t="n">
        <v>72.5</v>
      </c>
      <c r="N1885" t="inlineStr">
        <is>
          <t>ALIMENTOS</t>
        </is>
      </c>
      <c r="O1885" t="inlineStr">
        <is>
          <t>04/2026</t>
        </is>
      </c>
    </row>
    <row r="1886">
      <c r="A1886" t="n">
        <v>228374</v>
      </c>
      <c r="B1886" t="n">
        <v>122</v>
      </c>
      <c r="C1886" t="inlineStr">
        <is>
          <t>Arcos</t>
        </is>
      </c>
      <c r="D1886" t="inlineStr">
        <is>
          <t>MARIO PEDRO FELICIANO - HORTIFRUTI</t>
        </is>
      </c>
      <c r="E1886" t="inlineStr">
        <is>
          <t>474266</t>
        </is>
      </c>
      <c r="F1886" s="550" t="n">
        <v>46130</v>
      </c>
      <c r="G1886" t="n">
        <v>19572</v>
      </c>
      <c r="H1886" t="inlineStr">
        <is>
          <t>PIMENTA DEDO DE MOCA KG</t>
        </is>
      </c>
      <c r="I1886" t="inlineStr">
        <is>
          <t>ALIMENTOS</t>
        </is>
      </c>
      <c r="J1886" t="n">
        <v>0.6</v>
      </c>
      <c r="K1886" t="inlineStr">
        <is>
          <t>KG</t>
        </is>
      </c>
      <c r="L1886" t="n">
        <v>6.57</v>
      </c>
      <c r="M1886" t="n">
        <v>10.95</v>
      </c>
      <c r="N1886" t="inlineStr">
        <is>
          <t>ALIMENTOS</t>
        </is>
      </c>
      <c r="O1886" t="inlineStr">
        <is>
          <t>04/2026</t>
        </is>
      </c>
    </row>
    <row r="1887">
      <c r="A1887" t="n">
        <v>228374</v>
      </c>
      <c r="B1887" t="n">
        <v>122</v>
      </c>
      <c r="C1887" t="inlineStr">
        <is>
          <t>Arcos</t>
        </is>
      </c>
      <c r="D1887" t="inlineStr">
        <is>
          <t>MARIO PEDRO FELICIANO - HORTIFRUTI</t>
        </is>
      </c>
      <c r="E1887" t="inlineStr">
        <is>
          <t>474266</t>
        </is>
      </c>
      <c r="F1887" s="550" t="n">
        <v>46130</v>
      </c>
      <c r="G1887" t="n">
        <v>27106</v>
      </c>
      <c r="H1887" t="inlineStr">
        <is>
          <t>PALMILTO PUPUNHA FRESCO TOLETE KG</t>
        </is>
      </c>
      <c r="I1887" t="inlineStr">
        <is>
          <t>ALIMENTOS</t>
        </is>
      </c>
      <c r="J1887" t="n">
        <v>5</v>
      </c>
      <c r="K1887" t="inlineStr">
        <is>
          <t>KG</t>
        </is>
      </c>
      <c r="L1887" t="n">
        <v>152.25</v>
      </c>
      <c r="M1887" t="n">
        <v>30.45</v>
      </c>
      <c r="N1887" t="inlineStr">
        <is>
          <t>ALIMENTOS</t>
        </is>
      </c>
      <c r="O1887" t="inlineStr">
        <is>
          <t>04/2026</t>
        </is>
      </c>
    </row>
    <row r="1888">
      <c r="A1888" t="n">
        <v>228374</v>
      </c>
      <c r="B1888" t="n">
        <v>122</v>
      </c>
      <c r="C1888" t="inlineStr">
        <is>
          <t>Arcos</t>
        </is>
      </c>
      <c r="D1888" t="inlineStr">
        <is>
          <t>MARIO PEDRO FELICIANO - HORTIFRUTI</t>
        </is>
      </c>
      <c r="E1888" t="inlineStr">
        <is>
          <t>474266</t>
        </is>
      </c>
      <c r="F1888" s="550" t="n">
        <v>46130</v>
      </c>
      <c r="G1888" t="n">
        <v>19634</v>
      </c>
      <c r="H1888" t="inlineStr">
        <is>
          <t>BERINJELA KG</t>
        </is>
      </c>
      <c r="I1888" t="inlineStr">
        <is>
          <t>ALIMENTOS</t>
        </is>
      </c>
      <c r="J1888" t="n">
        <v>2.25</v>
      </c>
      <c r="K1888" t="inlineStr">
        <is>
          <t>KG</t>
        </is>
      </c>
      <c r="L1888" t="n">
        <v>16.63</v>
      </c>
      <c r="M1888" t="n">
        <v>7.391111</v>
      </c>
      <c r="N1888" t="inlineStr">
        <is>
          <t>ALIMENTOS</t>
        </is>
      </c>
      <c r="O1888" t="inlineStr">
        <is>
          <t>04/2026</t>
        </is>
      </c>
    </row>
    <row r="1889">
      <c r="A1889" t="n">
        <v>228374</v>
      </c>
      <c r="B1889" t="n">
        <v>122</v>
      </c>
      <c r="C1889" t="inlineStr">
        <is>
          <t>Arcos</t>
        </is>
      </c>
      <c r="D1889" t="inlineStr">
        <is>
          <t>MARIO PEDRO FELICIANO - HORTIFRUTI</t>
        </is>
      </c>
      <c r="E1889" t="inlineStr">
        <is>
          <t>474266</t>
        </is>
      </c>
      <c r="F1889" s="550" t="n">
        <v>46130</v>
      </c>
      <c r="G1889" t="n">
        <v>19632</v>
      </c>
      <c r="H1889" t="inlineStr">
        <is>
          <t>BETERRABA KG</t>
        </is>
      </c>
      <c r="I1889" t="inlineStr">
        <is>
          <t>ALIMENTOS</t>
        </is>
      </c>
      <c r="J1889" t="n">
        <v>4.3</v>
      </c>
      <c r="K1889" t="inlineStr">
        <is>
          <t>KG</t>
        </is>
      </c>
      <c r="L1889" t="n">
        <v>23.69</v>
      </c>
      <c r="M1889" t="n">
        <v>5.509302</v>
      </c>
      <c r="N1889" t="inlineStr">
        <is>
          <t>ALIMENTOS</t>
        </is>
      </c>
      <c r="O1889" t="inlineStr">
        <is>
          <t>04/2026</t>
        </is>
      </c>
    </row>
    <row r="1890">
      <c r="A1890" t="n">
        <v>228374</v>
      </c>
      <c r="B1890" t="n">
        <v>122</v>
      </c>
      <c r="C1890" t="inlineStr">
        <is>
          <t>Arcos</t>
        </is>
      </c>
      <c r="D1890" t="inlineStr">
        <is>
          <t>MARIO PEDRO FELICIANO - HORTIFRUTI</t>
        </is>
      </c>
      <c r="E1890" t="inlineStr">
        <is>
          <t>474266</t>
        </is>
      </c>
      <c r="F1890" s="550" t="n">
        <v>46130</v>
      </c>
      <c r="G1890" t="n">
        <v>23095</v>
      </c>
      <c r="H1890" t="inlineStr">
        <is>
          <t>OVO CAIPIRA UN</t>
        </is>
      </c>
      <c r="I1890" t="inlineStr">
        <is>
          <t>ALIMENTOS</t>
        </is>
      </c>
      <c r="J1890" t="n">
        <v>200</v>
      </c>
      <c r="K1890" t="inlineStr">
        <is>
          <t>UN</t>
        </is>
      </c>
      <c r="L1890" t="n">
        <v>220</v>
      </c>
      <c r="M1890" t="n">
        <v>1.1</v>
      </c>
      <c r="N1890" t="inlineStr">
        <is>
          <t>ALIMENTOS</t>
        </is>
      </c>
      <c r="O1890" t="inlineStr">
        <is>
          <t>04/2026</t>
        </is>
      </c>
    </row>
    <row r="1891">
      <c r="A1891" t="n">
        <v>228374</v>
      </c>
      <c r="B1891" t="n">
        <v>122</v>
      </c>
      <c r="C1891" t="inlineStr">
        <is>
          <t>Arcos</t>
        </is>
      </c>
      <c r="D1891" t="inlineStr">
        <is>
          <t>MARIO PEDRO FELICIANO - HORTIFRUTI</t>
        </is>
      </c>
      <c r="E1891" t="inlineStr">
        <is>
          <t>474266</t>
        </is>
      </c>
      <c r="F1891" s="550" t="n">
        <v>46130</v>
      </c>
      <c r="G1891" t="n">
        <v>19621</v>
      </c>
      <c r="H1891" t="inlineStr">
        <is>
          <t>CENOURA KG</t>
        </is>
      </c>
      <c r="I1891" t="inlineStr">
        <is>
          <t>ALIMENTOS</t>
        </is>
      </c>
      <c r="J1891" t="n">
        <v>6.3</v>
      </c>
      <c r="K1891" t="inlineStr">
        <is>
          <t>KG</t>
        </is>
      </c>
      <c r="L1891" t="n">
        <v>50.21</v>
      </c>
      <c r="M1891" t="n">
        <v>7.969841</v>
      </c>
      <c r="N1891" t="inlineStr">
        <is>
          <t>ALIMENTOS</t>
        </is>
      </c>
      <c r="O1891" t="inlineStr">
        <is>
          <t>04/2026</t>
        </is>
      </c>
    </row>
    <row r="1892">
      <c r="A1892" t="n">
        <v>228374</v>
      </c>
      <c r="B1892" t="n">
        <v>122</v>
      </c>
      <c r="C1892" t="inlineStr">
        <is>
          <t>Arcos</t>
        </is>
      </c>
      <c r="D1892" t="inlineStr">
        <is>
          <t>MARIO PEDRO FELICIANO - HORTIFRUTI</t>
        </is>
      </c>
      <c r="E1892" t="inlineStr">
        <is>
          <t>474266</t>
        </is>
      </c>
      <c r="F1892" s="550" t="n">
        <v>46130</v>
      </c>
      <c r="G1892" t="n">
        <v>23171</v>
      </c>
      <c r="H1892" t="inlineStr">
        <is>
          <t>TOMATE SALADA DEBORA GRAUDO KG</t>
        </is>
      </c>
      <c r="I1892" t="inlineStr">
        <is>
          <t>ALIMENTOS</t>
        </is>
      </c>
      <c r="J1892" t="n">
        <v>10</v>
      </c>
      <c r="K1892" t="inlineStr">
        <is>
          <t>KG</t>
        </is>
      </c>
      <c r="L1892" t="n">
        <v>96.40000000000001</v>
      </c>
      <c r="M1892" t="n">
        <v>9.640000000000001</v>
      </c>
      <c r="N1892" t="inlineStr">
        <is>
          <t>ALIMENTOS</t>
        </is>
      </c>
      <c r="O1892" t="inlineStr">
        <is>
          <t>04/2026</t>
        </is>
      </c>
    </row>
    <row r="1893">
      <c r="A1893" t="n">
        <v>228374</v>
      </c>
      <c r="B1893" t="n">
        <v>122</v>
      </c>
      <c r="C1893" t="inlineStr">
        <is>
          <t>Arcos</t>
        </is>
      </c>
      <c r="D1893" t="inlineStr">
        <is>
          <t>MARIO PEDRO FELICIANO - HORTIFRUTI</t>
        </is>
      </c>
      <c r="E1893" t="inlineStr">
        <is>
          <t>474266</t>
        </is>
      </c>
      <c r="F1893" s="550" t="n">
        <v>46130</v>
      </c>
      <c r="G1893" t="n">
        <v>19465</v>
      </c>
      <c r="H1893" t="inlineStr">
        <is>
          <t>SALSAO KG</t>
        </is>
      </c>
      <c r="I1893" t="inlineStr">
        <is>
          <t>ALIMENTOS</t>
        </is>
      </c>
      <c r="J1893" t="n">
        <v>1.1</v>
      </c>
      <c r="K1893" t="inlineStr">
        <is>
          <t>KG</t>
        </is>
      </c>
      <c r="L1893" t="n">
        <v>6.38</v>
      </c>
      <c r="M1893" t="n">
        <v>5.8</v>
      </c>
      <c r="N1893" t="inlineStr">
        <is>
          <t>ALIMENTOS</t>
        </is>
      </c>
      <c r="O1893" t="inlineStr">
        <is>
          <t>04/2026</t>
        </is>
      </c>
    </row>
    <row r="1894">
      <c r="A1894" t="n">
        <v>228373</v>
      </c>
      <c r="B1894" t="n">
        <v>122</v>
      </c>
      <c r="C1894" t="inlineStr">
        <is>
          <t>Arcos</t>
        </is>
      </c>
      <c r="D1894" t="inlineStr">
        <is>
          <t>DO CHEF DISTRIBUIDORA DE ALIMENTOS LTDA</t>
        </is>
      </c>
      <c r="E1894" t="inlineStr">
        <is>
          <t>1089</t>
        </is>
      </c>
      <c r="F1894" s="550" t="n">
        <v>46129</v>
      </c>
      <c r="G1894" t="n">
        <v>19654</v>
      </c>
      <c r="H1894" t="inlineStr">
        <is>
          <t>ABOBRINHA ITALIANA GRAUDA KG</t>
        </is>
      </c>
      <c r="I1894" t="inlineStr">
        <is>
          <t>ALIMENTOS</t>
        </is>
      </c>
      <c r="J1894" t="n">
        <v>4</v>
      </c>
      <c r="K1894" t="inlineStr">
        <is>
          <t>KG</t>
        </is>
      </c>
      <c r="L1894" t="n">
        <v>37.44</v>
      </c>
      <c r="M1894" t="n">
        <v>9.359999999999999</v>
      </c>
      <c r="N1894" t="inlineStr">
        <is>
          <t>ALIMENTOS</t>
        </is>
      </c>
      <c r="O1894" t="inlineStr">
        <is>
          <t>04/2026</t>
        </is>
      </c>
    </row>
    <row r="1895">
      <c r="A1895" t="n">
        <v>228373</v>
      </c>
      <c r="B1895" t="n">
        <v>122</v>
      </c>
      <c r="C1895" t="inlineStr">
        <is>
          <t>Arcos</t>
        </is>
      </c>
      <c r="D1895" t="inlineStr">
        <is>
          <t>DO CHEF DISTRIBUIDORA DE ALIMENTOS LTDA</t>
        </is>
      </c>
      <c r="E1895" t="inlineStr">
        <is>
          <t>1089</t>
        </is>
      </c>
      <c r="F1895" s="550" t="n">
        <v>46129</v>
      </c>
      <c r="G1895" t="n">
        <v>19721</v>
      </c>
      <c r="H1895" t="inlineStr">
        <is>
          <t>ROMA KG</t>
        </is>
      </c>
      <c r="I1895" t="inlineStr">
        <is>
          <t>ALIMENTOS</t>
        </is>
      </c>
      <c r="J1895" t="n">
        <v>1</v>
      </c>
      <c r="K1895" t="inlineStr">
        <is>
          <t>KG</t>
        </is>
      </c>
      <c r="L1895" t="n">
        <v>41.6</v>
      </c>
      <c r="M1895" t="n">
        <v>41.6</v>
      </c>
      <c r="N1895" t="inlineStr">
        <is>
          <t>ALIMENTOS</t>
        </is>
      </c>
      <c r="O1895" t="inlineStr">
        <is>
          <t>04/2026</t>
        </is>
      </c>
    </row>
    <row r="1896">
      <c r="A1896" t="n">
        <v>228373</v>
      </c>
      <c r="B1896" t="n">
        <v>122</v>
      </c>
      <c r="C1896" t="inlineStr">
        <is>
          <t>Arcos</t>
        </is>
      </c>
      <c r="D1896" t="inlineStr">
        <is>
          <t>DO CHEF DISTRIBUIDORA DE ALIMENTOS LTDA</t>
        </is>
      </c>
      <c r="E1896" t="inlineStr">
        <is>
          <t>1089</t>
        </is>
      </c>
      <c r="F1896" s="550" t="n">
        <v>46129</v>
      </c>
      <c r="G1896" t="n">
        <v>19846</v>
      </c>
      <c r="H1896" t="inlineStr">
        <is>
          <t>BROTO DE MOYASHI GRANEL KG</t>
        </is>
      </c>
      <c r="I1896" t="inlineStr">
        <is>
          <t>ALIMENTOS</t>
        </is>
      </c>
      <c r="J1896" t="n">
        <v>0.5</v>
      </c>
      <c r="K1896" t="inlineStr">
        <is>
          <t>KG</t>
        </is>
      </c>
      <c r="L1896" t="n">
        <v>10.4</v>
      </c>
      <c r="M1896" t="n">
        <v>20.8</v>
      </c>
      <c r="N1896" t="inlineStr">
        <is>
          <t>ALIMENTOS</t>
        </is>
      </c>
      <c r="O1896" t="inlineStr">
        <is>
          <t>04/2026</t>
        </is>
      </c>
    </row>
    <row r="1897">
      <c r="A1897" t="n">
        <v>228373</v>
      </c>
      <c r="B1897" t="n">
        <v>122</v>
      </c>
      <c r="C1897" t="inlineStr">
        <is>
          <t>Arcos</t>
        </is>
      </c>
      <c r="D1897" t="inlineStr">
        <is>
          <t>DO CHEF DISTRIBUIDORA DE ALIMENTOS LTDA</t>
        </is>
      </c>
      <c r="E1897" t="inlineStr">
        <is>
          <t>1089</t>
        </is>
      </c>
      <c r="F1897" s="550" t="n">
        <v>46129</v>
      </c>
      <c r="G1897" t="n">
        <v>23361</v>
      </c>
      <c r="H1897" t="inlineStr">
        <is>
          <t>LARANJA PERA KG</t>
        </is>
      </c>
      <c r="I1897" t="inlineStr">
        <is>
          <t>ALIMENTOS</t>
        </is>
      </c>
      <c r="J1897" t="n">
        <v>40</v>
      </c>
      <c r="K1897" t="inlineStr">
        <is>
          <t>KG</t>
        </is>
      </c>
      <c r="L1897" t="n">
        <v>119.6</v>
      </c>
      <c r="M1897" t="n">
        <v>2.99</v>
      </c>
      <c r="N1897" t="inlineStr">
        <is>
          <t>ALIMENTOS</t>
        </is>
      </c>
      <c r="O1897" t="inlineStr">
        <is>
          <t>04/2026</t>
        </is>
      </c>
    </row>
    <row r="1898">
      <c r="A1898" t="n">
        <v>228373</v>
      </c>
      <c r="B1898" t="n">
        <v>122</v>
      </c>
      <c r="C1898" t="inlineStr">
        <is>
          <t>Arcos</t>
        </is>
      </c>
      <c r="D1898" t="inlineStr">
        <is>
          <t>DO CHEF DISTRIBUIDORA DE ALIMENTOS LTDA</t>
        </is>
      </c>
      <c r="E1898" t="inlineStr">
        <is>
          <t>1089</t>
        </is>
      </c>
      <c r="F1898" s="550" t="n">
        <v>46129</v>
      </c>
      <c r="G1898" t="n">
        <v>23108</v>
      </c>
      <c r="H1898" t="inlineStr">
        <is>
          <t>TOMILHO KG</t>
        </is>
      </c>
      <c r="I1898" t="inlineStr">
        <is>
          <t>ALIMENTOS</t>
        </is>
      </c>
      <c r="J1898" t="n">
        <v>0.1</v>
      </c>
      <c r="K1898" t="inlineStr">
        <is>
          <t>KG</t>
        </is>
      </c>
      <c r="L1898" t="n">
        <v>9.449999999999999</v>
      </c>
      <c r="M1898" t="n">
        <v>94.5</v>
      </c>
      <c r="N1898" t="inlineStr">
        <is>
          <t>ALIMENTOS</t>
        </is>
      </c>
      <c r="O1898" t="inlineStr">
        <is>
          <t>04/2026</t>
        </is>
      </c>
    </row>
    <row r="1899">
      <c r="A1899" t="n">
        <v>228372</v>
      </c>
      <c r="B1899" t="n">
        <v>122</v>
      </c>
      <c r="C1899" t="inlineStr">
        <is>
          <t>Arcos</t>
        </is>
      </c>
      <c r="D1899" t="inlineStr">
        <is>
          <t>EMPORIO M&amp;L COMERCIO DE ALIM E BEBIDAS LTDA</t>
        </is>
      </c>
      <c r="E1899" t="inlineStr">
        <is>
          <t>508200</t>
        </is>
      </c>
      <c r="F1899" s="550" t="n">
        <v>46129</v>
      </c>
      <c r="G1899" t="n">
        <v>22721</v>
      </c>
      <c r="H1899" t="inlineStr">
        <is>
          <t>BACON MANTA KG</t>
        </is>
      </c>
      <c r="I1899" t="inlineStr">
        <is>
          <t>ALIMENTOS</t>
        </is>
      </c>
      <c r="J1899" t="n">
        <v>15.76</v>
      </c>
      <c r="K1899" t="inlineStr">
        <is>
          <t>KG</t>
        </is>
      </c>
      <c r="L1899" t="n">
        <v>464.92</v>
      </c>
      <c r="M1899" t="n">
        <v>29.5</v>
      </c>
      <c r="N1899" t="inlineStr">
        <is>
          <t>ALIMENTOS</t>
        </is>
      </c>
      <c r="O1899" t="inlineStr">
        <is>
          <t>04/2026</t>
        </is>
      </c>
    </row>
    <row r="1900">
      <c r="A1900" t="n">
        <v>228371</v>
      </c>
      <c r="B1900" t="n">
        <v>122</v>
      </c>
      <c r="C1900" t="inlineStr">
        <is>
          <t>Arcos</t>
        </is>
      </c>
      <c r="D1900" t="inlineStr">
        <is>
          <t>CECILIA TSUYACO ARAKI SILVA LTDA</t>
        </is>
      </c>
      <c r="E1900" t="inlineStr">
        <is>
          <t>390441</t>
        </is>
      </c>
      <c r="F1900" s="550" t="n">
        <v>46129</v>
      </c>
      <c r="G1900" t="n">
        <v>24037</v>
      </c>
      <c r="H1900" t="inlineStr">
        <is>
          <t>ALHO TRITURADO FRITO</t>
        </is>
      </c>
      <c r="I1900" t="inlineStr">
        <is>
          <t>ALIMENTOS</t>
        </is>
      </c>
      <c r="J1900" t="n">
        <v>3</v>
      </c>
      <c r="K1900" t="inlineStr">
        <is>
          <t>KG</t>
        </is>
      </c>
      <c r="L1900" t="n">
        <v>54</v>
      </c>
      <c r="M1900" t="n">
        <v>18</v>
      </c>
      <c r="N1900" t="inlineStr">
        <is>
          <t>ALIMENTOS</t>
        </is>
      </c>
      <c r="O1900" t="inlineStr">
        <is>
          <t>04/2026</t>
        </is>
      </c>
    </row>
    <row r="1901">
      <c r="A1901" t="n">
        <v>228371</v>
      </c>
      <c r="B1901" t="n">
        <v>122</v>
      </c>
      <c r="C1901" t="inlineStr">
        <is>
          <t>Arcos</t>
        </is>
      </c>
      <c r="D1901" t="inlineStr">
        <is>
          <t>CECILIA TSUYACO ARAKI SILVA LTDA</t>
        </is>
      </c>
      <c r="E1901" t="inlineStr">
        <is>
          <t>390441</t>
        </is>
      </c>
      <c r="F1901" s="550" t="n">
        <v>46129</v>
      </c>
      <c r="G1901" t="n">
        <v>19505</v>
      </c>
      <c r="H1901" t="inlineStr">
        <is>
          <t>ALFACE AMERICANA KG</t>
        </is>
      </c>
      <c r="I1901" t="inlineStr">
        <is>
          <t>ALIMENTOS</t>
        </is>
      </c>
      <c r="J1901" t="n">
        <v>0.6</v>
      </c>
      <c r="K1901" t="inlineStr">
        <is>
          <t>KG</t>
        </is>
      </c>
      <c r="L1901" t="n">
        <v>5.7</v>
      </c>
      <c r="M1901" t="n">
        <v>9.5</v>
      </c>
      <c r="N1901" t="inlineStr">
        <is>
          <t>ALIMENTOS</t>
        </is>
      </c>
      <c r="O1901" t="inlineStr">
        <is>
          <t>04/2026</t>
        </is>
      </c>
    </row>
    <row r="1902">
      <c r="A1902" t="n">
        <v>228371</v>
      </c>
      <c r="B1902" t="n">
        <v>122</v>
      </c>
      <c r="C1902" t="inlineStr">
        <is>
          <t>Arcos</t>
        </is>
      </c>
      <c r="D1902" t="inlineStr">
        <is>
          <t>CECILIA TSUYACO ARAKI SILVA LTDA</t>
        </is>
      </c>
      <c r="E1902" t="inlineStr">
        <is>
          <t>390441</t>
        </is>
      </c>
      <c r="F1902" s="550" t="n">
        <v>46129</v>
      </c>
      <c r="G1902" t="n">
        <v>19485</v>
      </c>
      <c r="H1902" t="inlineStr">
        <is>
          <t>ENDRO DILL KG</t>
        </is>
      </c>
      <c r="I1902" t="inlineStr">
        <is>
          <t>ALIMENTOS</t>
        </is>
      </c>
      <c r="J1902" t="n">
        <v>0.1</v>
      </c>
      <c r="K1902" t="inlineStr">
        <is>
          <t>KG</t>
        </is>
      </c>
      <c r="L1902" t="n">
        <v>8</v>
      </c>
      <c r="M1902" t="n">
        <v>80</v>
      </c>
      <c r="N1902" t="inlineStr">
        <is>
          <t>ALIMENTOS</t>
        </is>
      </c>
      <c r="O1902" t="inlineStr">
        <is>
          <t>04/2026</t>
        </is>
      </c>
    </row>
    <row r="1903">
      <c r="A1903" t="n">
        <v>228371</v>
      </c>
      <c r="B1903" t="n">
        <v>122</v>
      </c>
      <c r="C1903" t="inlineStr">
        <is>
          <t>Arcos</t>
        </is>
      </c>
      <c r="D1903" t="inlineStr">
        <is>
          <t>CECILIA TSUYACO ARAKI SILVA LTDA</t>
        </is>
      </c>
      <c r="E1903" t="inlineStr">
        <is>
          <t>390441</t>
        </is>
      </c>
      <c r="F1903" s="550" t="n">
        <v>46129</v>
      </c>
      <c r="G1903" t="n">
        <v>19503</v>
      </c>
      <c r="H1903" t="inlineStr">
        <is>
          <t>ALFACE CRESPA KG</t>
        </is>
      </c>
      <c r="I1903" t="inlineStr">
        <is>
          <t>ALIMENTOS</t>
        </is>
      </c>
      <c r="J1903" t="n">
        <v>1</v>
      </c>
      <c r="K1903" t="inlineStr">
        <is>
          <t>KG</t>
        </is>
      </c>
      <c r="L1903" t="n">
        <v>9</v>
      </c>
      <c r="M1903" t="n">
        <v>9</v>
      </c>
      <c r="N1903" t="inlineStr">
        <is>
          <t>ALIMENTOS</t>
        </is>
      </c>
      <c r="O1903" t="inlineStr">
        <is>
          <t>04/2026</t>
        </is>
      </c>
    </row>
    <row r="1904">
      <c r="A1904" t="n">
        <v>228371</v>
      </c>
      <c r="B1904" t="n">
        <v>122</v>
      </c>
      <c r="C1904" t="inlineStr">
        <is>
          <t>Arcos</t>
        </is>
      </c>
      <c r="D1904" t="inlineStr">
        <is>
          <t>CECILIA TSUYACO ARAKI SILVA LTDA</t>
        </is>
      </c>
      <c r="E1904" t="inlineStr">
        <is>
          <t>390441</t>
        </is>
      </c>
      <c r="F1904" s="550" t="n">
        <v>46129</v>
      </c>
      <c r="G1904" t="n">
        <v>19498</v>
      </c>
      <c r="H1904" t="inlineStr">
        <is>
          <t>ALFACE ROMANA KG</t>
        </is>
      </c>
      <c r="I1904" t="inlineStr">
        <is>
          <t>ALIMENTOS</t>
        </is>
      </c>
      <c r="J1904" t="n">
        <v>0.6</v>
      </c>
      <c r="K1904" t="inlineStr">
        <is>
          <t>KG</t>
        </is>
      </c>
      <c r="L1904" t="n">
        <v>8.1</v>
      </c>
      <c r="M1904" t="n">
        <v>13.5</v>
      </c>
      <c r="N1904" t="inlineStr">
        <is>
          <t>ALIMENTOS</t>
        </is>
      </c>
      <c r="O1904" t="inlineStr">
        <is>
          <t>04/2026</t>
        </is>
      </c>
    </row>
    <row r="1905">
      <c r="A1905" t="n">
        <v>228371</v>
      </c>
      <c r="B1905" t="n">
        <v>122</v>
      </c>
      <c r="C1905" t="inlineStr">
        <is>
          <t>Arcos</t>
        </is>
      </c>
      <c r="D1905" t="inlineStr">
        <is>
          <t>CECILIA TSUYACO ARAKI SILVA LTDA</t>
        </is>
      </c>
      <c r="E1905" t="inlineStr">
        <is>
          <t>390441</t>
        </is>
      </c>
      <c r="F1905" s="550" t="n">
        <v>46129</v>
      </c>
      <c r="G1905" t="n">
        <v>19759</v>
      </c>
      <c r="H1905" t="inlineStr">
        <is>
          <t>LARANJA BAHIA KG</t>
        </is>
      </c>
      <c r="I1905" t="inlineStr">
        <is>
          <t>ALIMENTOS</t>
        </is>
      </c>
      <c r="J1905" t="n">
        <v>5</v>
      </c>
      <c r="K1905" t="inlineStr">
        <is>
          <t>KG</t>
        </is>
      </c>
      <c r="L1905" t="n">
        <v>49</v>
      </c>
      <c r="M1905" t="n">
        <v>9.800000000000001</v>
      </c>
      <c r="N1905" t="inlineStr">
        <is>
          <t>ALIMENTOS</t>
        </is>
      </c>
      <c r="O1905" t="inlineStr">
        <is>
          <t>04/2026</t>
        </is>
      </c>
    </row>
    <row r="1906">
      <c r="A1906" t="n">
        <v>228371</v>
      </c>
      <c r="B1906" t="n">
        <v>122</v>
      </c>
      <c r="C1906" t="inlineStr">
        <is>
          <t>Arcos</t>
        </is>
      </c>
      <c r="D1906" t="inlineStr">
        <is>
          <t>CECILIA TSUYACO ARAKI SILVA LTDA</t>
        </is>
      </c>
      <c r="E1906" t="inlineStr">
        <is>
          <t>390441</t>
        </is>
      </c>
      <c r="F1906" s="550" t="n">
        <v>46129</v>
      </c>
      <c r="G1906" t="n">
        <v>19480</v>
      </c>
      <c r="H1906" t="inlineStr">
        <is>
          <t>HORTELA HIDROPONICA KG</t>
        </is>
      </c>
      <c r="I1906" t="inlineStr">
        <is>
          <t>ALIMENTOS</t>
        </is>
      </c>
      <c r="J1906" t="n">
        <v>0.4</v>
      </c>
      <c r="K1906" t="inlineStr">
        <is>
          <t>KG</t>
        </is>
      </c>
      <c r="L1906" t="n">
        <v>6.4</v>
      </c>
      <c r="M1906" t="n">
        <v>16</v>
      </c>
      <c r="N1906" t="inlineStr">
        <is>
          <t>ALIMENTOS</t>
        </is>
      </c>
      <c r="O1906" t="inlineStr">
        <is>
          <t>04/2026</t>
        </is>
      </c>
    </row>
    <row r="1907">
      <c r="A1907" t="n">
        <v>228371</v>
      </c>
      <c r="B1907" t="n">
        <v>122</v>
      </c>
      <c r="C1907" t="inlineStr">
        <is>
          <t>Arcos</t>
        </is>
      </c>
      <c r="D1907" t="inlineStr">
        <is>
          <t>CECILIA TSUYACO ARAKI SILVA LTDA</t>
        </is>
      </c>
      <c r="E1907" t="inlineStr">
        <is>
          <t>390441</t>
        </is>
      </c>
      <c r="F1907" s="550" t="n">
        <v>46129</v>
      </c>
      <c r="G1907" t="n">
        <v>19623</v>
      </c>
      <c r="H1907" t="inlineStr">
        <is>
          <t>CEBOLA ROXA KG</t>
        </is>
      </c>
      <c r="I1907" t="inlineStr">
        <is>
          <t>ALIMENTOS</t>
        </is>
      </c>
      <c r="J1907" t="n">
        <v>10</v>
      </c>
      <c r="K1907" t="inlineStr">
        <is>
          <t>KG</t>
        </is>
      </c>
      <c r="L1907" t="n">
        <v>50</v>
      </c>
      <c r="M1907" t="n">
        <v>5</v>
      </c>
      <c r="N1907" t="inlineStr">
        <is>
          <t>ALIMENTOS</t>
        </is>
      </c>
      <c r="O1907" t="inlineStr">
        <is>
          <t>04/2026</t>
        </is>
      </c>
    </row>
    <row r="1908">
      <c r="A1908" t="n">
        <v>228371</v>
      </c>
      <c r="B1908" t="n">
        <v>122</v>
      </c>
      <c r="C1908" t="inlineStr">
        <is>
          <t>Arcos</t>
        </is>
      </c>
      <c r="D1908" t="inlineStr">
        <is>
          <t>CECILIA TSUYACO ARAKI SILVA LTDA</t>
        </is>
      </c>
      <c r="E1908" t="inlineStr">
        <is>
          <t>390441</t>
        </is>
      </c>
      <c r="F1908" s="550" t="n">
        <v>46129</v>
      </c>
      <c r="G1908" t="n">
        <v>19575</v>
      </c>
      <c r="H1908" t="inlineStr">
        <is>
          <t>PIMENTA DE CHEIRO VERDE KG</t>
        </is>
      </c>
      <c r="I1908" t="inlineStr">
        <is>
          <t>ALIMENTOS</t>
        </is>
      </c>
      <c r="J1908" t="n">
        <v>0.5</v>
      </c>
      <c r="K1908" t="inlineStr">
        <is>
          <t>KG</t>
        </is>
      </c>
      <c r="L1908" t="n">
        <v>15</v>
      </c>
      <c r="M1908" t="n">
        <v>30</v>
      </c>
      <c r="N1908" t="inlineStr">
        <is>
          <t>ALIMENTOS</t>
        </is>
      </c>
      <c r="O1908" t="inlineStr">
        <is>
          <t>04/2026</t>
        </is>
      </c>
    </row>
    <row r="1909">
      <c r="A1909" t="n">
        <v>228371</v>
      </c>
      <c r="B1909" t="n">
        <v>122</v>
      </c>
      <c r="C1909" t="inlineStr">
        <is>
          <t>Arcos</t>
        </is>
      </c>
      <c r="D1909" t="inlineStr">
        <is>
          <t>CECILIA TSUYACO ARAKI SILVA LTDA</t>
        </is>
      </c>
      <c r="E1909" t="inlineStr">
        <is>
          <t>390441</t>
        </is>
      </c>
      <c r="F1909" s="550" t="n">
        <v>46129</v>
      </c>
      <c r="G1909" t="n">
        <v>19488</v>
      </c>
      <c r="H1909" t="inlineStr">
        <is>
          <t>CEBOLINHA KG</t>
        </is>
      </c>
      <c r="I1909" t="inlineStr">
        <is>
          <t>ALIMENTOS</t>
        </is>
      </c>
      <c r="J1909" t="n">
        <v>1</v>
      </c>
      <c r="K1909" t="inlineStr">
        <is>
          <t>KG</t>
        </is>
      </c>
      <c r="L1909" t="n">
        <v>12</v>
      </c>
      <c r="M1909" t="n">
        <v>12</v>
      </c>
      <c r="N1909" t="inlineStr">
        <is>
          <t>ALIMENTOS</t>
        </is>
      </c>
      <c r="O1909" t="inlineStr">
        <is>
          <t>04/2026</t>
        </is>
      </c>
    </row>
    <row r="1910">
      <c r="A1910" t="n">
        <v>228371</v>
      </c>
      <c r="B1910" t="n">
        <v>122</v>
      </c>
      <c r="C1910" t="inlineStr">
        <is>
          <t>Arcos</t>
        </is>
      </c>
      <c r="D1910" t="inlineStr">
        <is>
          <t>CECILIA TSUYACO ARAKI SILVA LTDA</t>
        </is>
      </c>
      <c r="E1910" t="inlineStr">
        <is>
          <t>390441</t>
        </is>
      </c>
      <c r="F1910" s="550" t="n">
        <v>46129</v>
      </c>
      <c r="G1910" t="n">
        <v>19626</v>
      </c>
      <c r="H1910" t="inlineStr">
        <is>
          <t>CEBOLA ECHALOTAS KG</t>
        </is>
      </c>
      <c r="I1910" t="inlineStr">
        <is>
          <t>ALIMENTOS</t>
        </is>
      </c>
      <c r="J1910" t="n">
        <v>1</v>
      </c>
      <c r="K1910" t="inlineStr">
        <is>
          <t>KG</t>
        </is>
      </c>
      <c r="L1910" t="n">
        <v>5</v>
      </c>
      <c r="M1910" t="n">
        <v>5</v>
      </c>
      <c r="N1910" t="inlineStr">
        <is>
          <t>ALIMENTOS</t>
        </is>
      </c>
      <c r="O1910" t="inlineStr">
        <is>
          <t>04/2026</t>
        </is>
      </c>
    </row>
    <row r="1911">
      <c r="A1911" t="n">
        <v>228371</v>
      </c>
      <c r="B1911" t="n">
        <v>122</v>
      </c>
      <c r="C1911" t="inlineStr">
        <is>
          <t>Arcos</t>
        </is>
      </c>
      <c r="D1911" t="inlineStr">
        <is>
          <t>CECILIA TSUYACO ARAKI SILVA LTDA</t>
        </is>
      </c>
      <c r="E1911" t="inlineStr">
        <is>
          <t>390441</t>
        </is>
      </c>
      <c r="F1911" s="550" t="n">
        <v>46129</v>
      </c>
      <c r="G1911" t="n">
        <v>19472</v>
      </c>
      <c r="H1911" t="inlineStr">
        <is>
          <t>RUCULA KG</t>
        </is>
      </c>
      <c r="I1911" t="inlineStr">
        <is>
          <t>ALIMENTOS</t>
        </is>
      </c>
      <c r="J1911" t="n">
        <v>1</v>
      </c>
      <c r="K1911" t="inlineStr">
        <is>
          <t>KG</t>
        </is>
      </c>
      <c r="L1911" t="n">
        <v>17</v>
      </c>
      <c r="M1911" t="n">
        <v>17</v>
      </c>
      <c r="N1911" t="inlineStr">
        <is>
          <t>ALIMENTOS</t>
        </is>
      </c>
      <c r="O1911" t="inlineStr">
        <is>
          <t>04/2026</t>
        </is>
      </c>
    </row>
    <row r="1912">
      <c r="A1912" t="n">
        <v>228371</v>
      </c>
      <c r="B1912" t="n">
        <v>122</v>
      </c>
      <c r="C1912" t="inlineStr">
        <is>
          <t>Arcos</t>
        </is>
      </c>
      <c r="D1912" t="inlineStr">
        <is>
          <t>CECILIA TSUYACO ARAKI SILVA LTDA</t>
        </is>
      </c>
      <c r="E1912" t="inlineStr">
        <is>
          <t>390441</t>
        </is>
      </c>
      <c r="F1912" s="550" t="n">
        <v>46129</v>
      </c>
      <c r="G1912" t="n">
        <v>23359</v>
      </c>
      <c r="H1912" t="inlineStr">
        <is>
          <t>LIMAO TAHITI KG</t>
        </is>
      </c>
      <c r="I1912" t="inlineStr">
        <is>
          <t>ALIMENTOS</t>
        </is>
      </c>
      <c r="J1912" t="n">
        <v>15</v>
      </c>
      <c r="K1912" t="inlineStr">
        <is>
          <t>KG</t>
        </is>
      </c>
      <c r="L1912" t="n">
        <v>31.5</v>
      </c>
      <c r="M1912" t="n">
        <v>2.1</v>
      </c>
      <c r="N1912" t="inlineStr">
        <is>
          <t>ALIMENTOS</t>
        </is>
      </c>
      <c r="O1912" t="inlineStr">
        <is>
          <t>04/2026</t>
        </is>
      </c>
    </row>
    <row r="1913">
      <c r="A1913" t="n">
        <v>228371</v>
      </c>
      <c r="B1913" t="n">
        <v>122</v>
      </c>
      <c r="C1913" t="inlineStr">
        <is>
          <t>Arcos</t>
        </is>
      </c>
      <c r="D1913" t="inlineStr">
        <is>
          <t>CECILIA TSUYACO ARAKI SILVA LTDA</t>
        </is>
      </c>
      <c r="E1913" t="inlineStr">
        <is>
          <t>390441</t>
        </is>
      </c>
      <c r="F1913" s="550" t="n">
        <v>46129</v>
      </c>
      <c r="G1913" t="n">
        <v>23389</v>
      </c>
      <c r="H1913" t="inlineStr">
        <is>
          <t>BANANA NANICA KG</t>
        </is>
      </c>
      <c r="I1913" t="inlineStr">
        <is>
          <t>ALIMENTOS</t>
        </is>
      </c>
      <c r="J1913" t="n">
        <v>2</v>
      </c>
      <c r="K1913" t="inlineStr">
        <is>
          <t>KG</t>
        </is>
      </c>
      <c r="L1913" t="n">
        <v>10</v>
      </c>
      <c r="M1913" t="n">
        <v>5</v>
      </c>
      <c r="N1913" t="inlineStr">
        <is>
          <t>ALIMENTOS</t>
        </is>
      </c>
      <c r="O1913" t="inlineStr">
        <is>
          <t>04/2026</t>
        </is>
      </c>
    </row>
    <row r="1914">
      <c r="A1914" t="n">
        <v>228371</v>
      </c>
      <c r="B1914" t="n">
        <v>122</v>
      </c>
      <c r="C1914" t="inlineStr">
        <is>
          <t>Arcos</t>
        </is>
      </c>
      <c r="D1914" t="inlineStr">
        <is>
          <t>CECILIA TSUYACO ARAKI SILVA LTDA</t>
        </is>
      </c>
      <c r="E1914" t="inlineStr">
        <is>
          <t>390441</t>
        </is>
      </c>
      <c r="F1914" s="550" t="n">
        <v>46129</v>
      </c>
      <c r="G1914" t="n">
        <v>19476</v>
      </c>
      <c r="H1914" t="inlineStr">
        <is>
          <t>MANJERICAO KG</t>
        </is>
      </c>
      <c r="I1914" t="inlineStr">
        <is>
          <t>ALIMENTOS</t>
        </is>
      </c>
      <c r="J1914" t="n">
        <v>0.3</v>
      </c>
      <c r="K1914" t="inlineStr">
        <is>
          <t>KG</t>
        </is>
      </c>
      <c r="L1914" t="n">
        <v>18.6</v>
      </c>
      <c r="M1914" t="n">
        <v>62</v>
      </c>
      <c r="N1914" t="inlineStr">
        <is>
          <t>ALIMENTOS</t>
        </is>
      </c>
      <c r="O1914" t="inlineStr">
        <is>
          <t>04/2026</t>
        </is>
      </c>
    </row>
    <row r="1915">
      <c r="A1915" t="n">
        <v>228371</v>
      </c>
      <c r="B1915" t="n">
        <v>122</v>
      </c>
      <c r="C1915" t="inlineStr">
        <is>
          <t>Arcos</t>
        </is>
      </c>
      <c r="D1915" t="inlineStr">
        <is>
          <t>CECILIA TSUYACO ARAKI SILVA LTDA</t>
        </is>
      </c>
      <c r="E1915" t="inlineStr">
        <is>
          <t>390441</t>
        </is>
      </c>
      <c r="F1915" s="550" t="n">
        <v>46129</v>
      </c>
      <c r="G1915" t="n">
        <v>19751</v>
      </c>
      <c r="H1915" t="inlineStr">
        <is>
          <t>LIMAO SICILIANO KG</t>
        </is>
      </c>
      <c r="I1915" t="inlineStr">
        <is>
          <t>ALIMENTOS</t>
        </is>
      </c>
      <c r="J1915" t="n">
        <v>6</v>
      </c>
      <c r="K1915" t="inlineStr">
        <is>
          <t>KG</t>
        </is>
      </c>
      <c r="L1915" t="n">
        <v>57</v>
      </c>
      <c r="M1915" t="n">
        <v>9.5</v>
      </c>
      <c r="N1915" t="inlineStr">
        <is>
          <t>ALIMENTOS</t>
        </is>
      </c>
      <c r="O1915" t="inlineStr">
        <is>
          <t>04/2026</t>
        </is>
      </c>
    </row>
    <row r="1916">
      <c r="A1916" t="n">
        <v>228371</v>
      </c>
      <c r="B1916" t="n">
        <v>122</v>
      </c>
      <c r="C1916" t="inlineStr">
        <is>
          <t>Arcos</t>
        </is>
      </c>
      <c r="D1916" t="inlineStr">
        <is>
          <t>CECILIA TSUYACO ARAKI SILVA LTDA</t>
        </is>
      </c>
      <c r="E1916" t="inlineStr">
        <is>
          <t>390441</t>
        </is>
      </c>
      <c r="F1916" s="550" t="n">
        <v>46129</v>
      </c>
      <c r="G1916" t="n">
        <v>19502</v>
      </c>
      <c r="H1916" t="inlineStr">
        <is>
          <t>ALFACE CRESPA ROXA KG</t>
        </is>
      </c>
      <c r="I1916" t="inlineStr">
        <is>
          <t>ALIMENTOS</t>
        </is>
      </c>
      <c r="J1916" t="n">
        <v>0.6</v>
      </c>
      <c r="K1916" t="inlineStr">
        <is>
          <t>KG</t>
        </is>
      </c>
      <c r="L1916" t="n">
        <v>10.8</v>
      </c>
      <c r="M1916" t="n">
        <v>18</v>
      </c>
      <c r="N1916" t="inlineStr">
        <is>
          <t>ALIMENTOS</t>
        </is>
      </c>
      <c r="O1916" t="inlineStr">
        <is>
          <t>04/2026</t>
        </is>
      </c>
    </row>
    <row r="1917">
      <c r="A1917" t="n">
        <v>228371</v>
      </c>
      <c r="B1917" t="n">
        <v>122</v>
      </c>
      <c r="C1917" t="inlineStr">
        <is>
          <t>Arcos</t>
        </is>
      </c>
      <c r="D1917" t="inlineStr">
        <is>
          <t>CECILIA TSUYACO ARAKI SILVA LTDA</t>
        </is>
      </c>
      <c r="E1917" t="inlineStr">
        <is>
          <t>390441</t>
        </is>
      </c>
      <c r="F1917" s="550" t="n">
        <v>46129</v>
      </c>
      <c r="G1917" t="n">
        <v>23390</v>
      </c>
      <c r="H1917" t="inlineStr">
        <is>
          <t>BANANA DA TERRA KG</t>
        </is>
      </c>
      <c r="I1917" t="inlineStr">
        <is>
          <t>ALIMENTOS</t>
        </is>
      </c>
      <c r="J1917" t="n">
        <v>8</v>
      </c>
      <c r="K1917" t="inlineStr">
        <is>
          <t>KG</t>
        </is>
      </c>
      <c r="L1917" t="n">
        <v>72</v>
      </c>
      <c r="M1917" t="n">
        <v>9</v>
      </c>
      <c r="N1917" t="inlineStr">
        <is>
          <t>ALIMENTOS</t>
        </is>
      </c>
      <c r="O1917" t="inlineStr">
        <is>
          <t>04/2026</t>
        </is>
      </c>
    </row>
    <row r="1918">
      <c r="A1918" t="n">
        <v>228371</v>
      </c>
      <c r="B1918" t="n">
        <v>122</v>
      </c>
      <c r="C1918" t="inlineStr">
        <is>
          <t>Arcos</t>
        </is>
      </c>
      <c r="D1918" t="inlineStr">
        <is>
          <t>CECILIA TSUYACO ARAKI SILVA LTDA</t>
        </is>
      </c>
      <c r="E1918" t="inlineStr">
        <is>
          <t>390441</t>
        </is>
      </c>
      <c r="F1918" s="550" t="n">
        <v>46129</v>
      </c>
      <c r="G1918" t="n">
        <v>19787</v>
      </c>
      <c r="H1918" t="inlineStr">
        <is>
          <t>ABACAXI PEROLA KG</t>
        </is>
      </c>
      <c r="I1918" t="inlineStr">
        <is>
          <t>ALIMENTOS</t>
        </is>
      </c>
      <c r="J1918" t="n">
        <v>40</v>
      </c>
      <c r="K1918" t="inlineStr">
        <is>
          <t>KG</t>
        </is>
      </c>
      <c r="L1918" t="n">
        <v>256</v>
      </c>
      <c r="M1918" t="n">
        <v>6.4</v>
      </c>
      <c r="N1918" t="inlineStr">
        <is>
          <t>ALIMENTOS</t>
        </is>
      </c>
      <c r="O1918" t="inlineStr">
        <is>
          <t>04/2026</t>
        </is>
      </c>
    </row>
    <row r="1919">
      <c r="A1919" t="n">
        <v>228371</v>
      </c>
      <c r="B1919" t="n">
        <v>122</v>
      </c>
      <c r="C1919" t="inlineStr">
        <is>
          <t>Arcos</t>
        </is>
      </c>
      <c r="D1919" t="inlineStr">
        <is>
          <t>CECILIA TSUYACO ARAKI SILVA LTDA</t>
        </is>
      </c>
      <c r="E1919" t="inlineStr">
        <is>
          <t>390441</t>
        </is>
      </c>
      <c r="F1919" s="550" t="n">
        <v>46129</v>
      </c>
      <c r="G1919" t="n">
        <v>19657</v>
      </c>
      <c r="H1919" t="inlineStr">
        <is>
          <t>ABOBORA PESCOCO KG</t>
        </is>
      </c>
      <c r="I1919" t="inlineStr">
        <is>
          <t>ALIMENTOS</t>
        </is>
      </c>
      <c r="J1919" t="n">
        <v>3</v>
      </c>
      <c r="K1919" t="inlineStr">
        <is>
          <t>KG</t>
        </is>
      </c>
      <c r="L1919" t="n">
        <v>14.25</v>
      </c>
      <c r="M1919" t="n">
        <v>4.75</v>
      </c>
      <c r="N1919" t="inlineStr">
        <is>
          <t>ALIMENTOS</t>
        </is>
      </c>
      <c r="O1919" t="inlineStr">
        <is>
          <t>04/2026</t>
        </is>
      </c>
    </row>
    <row r="1920">
      <c r="A1920" t="n">
        <v>228371</v>
      </c>
      <c r="B1920" t="n">
        <v>122</v>
      </c>
      <c r="C1920" t="inlineStr">
        <is>
          <t>Arcos</t>
        </is>
      </c>
      <c r="D1920" t="inlineStr">
        <is>
          <t>CECILIA TSUYACO ARAKI SILVA LTDA</t>
        </is>
      </c>
      <c r="E1920" t="inlineStr">
        <is>
          <t>390441</t>
        </is>
      </c>
      <c r="F1920" s="550" t="n">
        <v>46129</v>
      </c>
      <c r="G1920" t="n">
        <v>19607</v>
      </c>
      <c r="H1920" t="inlineStr">
        <is>
          <t>GENGIBRE KG</t>
        </is>
      </c>
      <c r="I1920" t="inlineStr">
        <is>
          <t>ALIMENTOS</t>
        </is>
      </c>
      <c r="J1920" t="n">
        <v>20</v>
      </c>
      <c r="K1920" t="inlineStr">
        <is>
          <t>KG</t>
        </is>
      </c>
      <c r="L1920" t="n">
        <v>210</v>
      </c>
      <c r="M1920" t="n">
        <v>10.5</v>
      </c>
      <c r="N1920" t="inlineStr">
        <is>
          <t>ALIMENTOS</t>
        </is>
      </c>
      <c r="O1920" t="inlineStr">
        <is>
          <t>04/2026</t>
        </is>
      </c>
    </row>
    <row r="1921">
      <c r="A1921" t="n">
        <v>228371</v>
      </c>
      <c r="B1921" t="n">
        <v>122</v>
      </c>
      <c r="C1921" t="inlineStr">
        <is>
          <t>Arcos</t>
        </is>
      </c>
      <c r="D1921" t="inlineStr">
        <is>
          <t>CECILIA TSUYACO ARAKI SILVA LTDA</t>
        </is>
      </c>
      <c r="E1921" t="inlineStr">
        <is>
          <t>390441</t>
        </is>
      </c>
      <c r="F1921" s="550" t="n">
        <v>46129</v>
      </c>
      <c r="G1921" t="n">
        <v>25647</v>
      </c>
      <c r="H1921" t="inlineStr">
        <is>
          <t>ACELGA BOK CHOY KG</t>
        </is>
      </c>
      <c r="I1921" t="inlineStr">
        <is>
          <t>ALIMENTOS</t>
        </is>
      </c>
      <c r="J1921" t="n">
        <v>1</v>
      </c>
      <c r="K1921" t="inlineStr">
        <is>
          <t>KG</t>
        </is>
      </c>
      <c r="L1921" t="n">
        <v>17</v>
      </c>
      <c r="M1921" t="n">
        <v>17</v>
      </c>
      <c r="N1921" t="inlineStr">
        <is>
          <t>ALIMENTOS</t>
        </is>
      </c>
      <c r="O1921" t="inlineStr">
        <is>
          <t>04/2026</t>
        </is>
      </c>
    </row>
    <row r="1922">
      <c r="A1922" t="n">
        <v>228371</v>
      </c>
      <c r="B1922" t="n">
        <v>122</v>
      </c>
      <c r="C1922" t="inlineStr">
        <is>
          <t>Arcos</t>
        </is>
      </c>
      <c r="D1922" t="inlineStr">
        <is>
          <t>CECILIA TSUYACO ARAKI SILVA LTDA</t>
        </is>
      </c>
      <c r="E1922" t="inlineStr">
        <is>
          <t>390441</t>
        </is>
      </c>
      <c r="F1922" s="550" t="n">
        <v>46129</v>
      </c>
      <c r="G1922" t="n">
        <v>23096</v>
      </c>
      <c r="H1922" t="inlineStr">
        <is>
          <t>OVO BRANCO UN</t>
        </is>
      </c>
      <c r="I1922" t="inlineStr">
        <is>
          <t>ALIMENTOS</t>
        </is>
      </c>
      <c r="J1922" t="n">
        <v>60</v>
      </c>
      <c r="K1922" t="inlineStr">
        <is>
          <t>UN</t>
        </is>
      </c>
      <c r="L1922" t="n">
        <v>42</v>
      </c>
      <c r="M1922" t="n">
        <v>0.7</v>
      </c>
      <c r="N1922" t="inlineStr">
        <is>
          <t>ALIMENTOS</t>
        </is>
      </c>
      <c r="O1922" t="inlineStr">
        <is>
          <t>04/2026</t>
        </is>
      </c>
    </row>
    <row r="1923">
      <c r="A1923" t="n">
        <v>228371</v>
      </c>
      <c r="B1923" t="n">
        <v>122</v>
      </c>
      <c r="C1923" t="inlineStr">
        <is>
          <t>Arcos</t>
        </is>
      </c>
      <c r="D1923" t="inlineStr">
        <is>
          <t>CECILIA TSUYACO ARAKI SILVA LTDA</t>
        </is>
      </c>
      <c r="E1923" t="inlineStr">
        <is>
          <t>390441</t>
        </is>
      </c>
      <c r="F1923" s="550" t="n">
        <v>46129</v>
      </c>
      <c r="G1923" t="n">
        <v>23113</v>
      </c>
      <c r="H1923" t="inlineStr">
        <is>
          <t>SALSA KG</t>
        </is>
      </c>
      <c r="I1923" t="inlineStr">
        <is>
          <t>ALIMENTOS</t>
        </is>
      </c>
      <c r="J1923" t="n">
        <v>0.5</v>
      </c>
      <c r="K1923" t="inlineStr">
        <is>
          <t>KG</t>
        </is>
      </c>
      <c r="L1923" t="n">
        <v>6.25</v>
      </c>
      <c r="M1923" t="n">
        <v>12.5</v>
      </c>
      <c r="N1923" t="inlineStr">
        <is>
          <t>ALIMENTOS</t>
        </is>
      </c>
      <c r="O1923" t="inlineStr">
        <is>
          <t>04/2026</t>
        </is>
      </c>
    </row>
    <row r="1924">
      <c r="A1924" t="n">
        <v>228371</v>
      </c>
      <c r="B1924" t="n">
        <v>122</v>
      </c>
      <c r="C1924" t="inlineStr">
        <is>
          <t>Arcos</t>
        </is>
      </c>
      <c r="D1924" t="inlineStr">
        <is>
          <t>CECILIA TSUYACO ARAKI SILVA LTDA</t>
        </is>
      </c>
      <c r="E1924" t="inlineStr">
        <is>
          <t>390441</t>
        </is>
      </c>
      <c r="F1924" s="550" t="n">
        <v>46129</v>
      </c>
      <c r="G1924" t="n">
        <v>19558</v>
      </c>
      <c r="H1924" t="inlineStr">
        <is>
          <t>QUIABO KG</t>
        </is>
      </c>
      <c r="I1924" t="inlineStr">
        <is>
          <t>ALIMENTOS</t>
        </is>
      </c>
      <c r="J1924" t="n">
        <v>1</v>
      </c>
      <c r="K1924" t="inlineStr">
        <is>
          <t>KG</t>
        </is>
      </c>
      <c r="L1924" t="n">
        <v>15</v>
      </c>
      <c r="M1924" t="n">
        <v>15</v>
      </c>
      <c r="N1924" t="inlineStr">
        <is>
          <t>ALIMENTOS</t>
        </is>
      </c>
      <c r="O1924" t="inlineStr">
        <is>
          <t>04/2026</t>
        </is>
      </c>
    </row>
    <row r="1925">
      <c r="A1925" t="n">
        <v>228371</v>
      </c>
      <c r="B1925" t="n">
        <v>122</v>
      </c>
      <c r="C1925" t="inlineStr">
        <is>
          <t>Arcos</t>
        </is>
      </c>
      <c r="D1925" t="inlineStr">
        <is>
          <t>CECILIA TSUYACO ARAKI SILVA LTDA</t>
        </is>
      </c>
      <c r="E1925" t="inlineStr">
        <is>
          <t>390441</t>
        </is>
      </c>
      <c r="F1925" s="550" t="n">
        <v>46129</v>
      </c>
      <c r="G1925" t="n">
        <v>19478</v>
      </c>
      <c r="H1925" t="inlineStr">
        <is>
          <t>LOURO FRESCO KG</t>
        </is>
      </c>
      <c r="I1925" t="inlineStr">
        <is>
          <t>ALIMENTOS</t>
        </is>
      </c>
      <c r="J1925" t="n">
        <v>0.1</v>
      </c>
      <c r="K1925" t="inlineStr">
        <is>
          <t>KG</t>
        </is>
      </c>
      <c r="L1925" t="n">
        <v>7.5</v>
      </c>
      <c r="M1925" t="n">
        <v>75</v>
      </c>
      <c r="N1925" t="inlineStr">
        <is>
          <t>ALIMENTOS</t>
        </is>
      </c>
      <c r="O1925" t="inlineStr">
        <is>
          <t>04/2026</t>
        </is>
      </c>
    </row>
    <row r="1926">
      <c r="A1926" t="n">
        <v>228371</v>
      </c>
      <c r="B1926" t="n">
        <v>122</v>
      </c>
      <c r="C1926" t="inlineStr">
        <is>
          <t>Arcos</t>
        </is>
      </c>
      <c r="D1926" t="inlineStr">
        <is>
          <t>CECILIA TSUYACO ARAKI SILVA LTDA</t>
        </is>
      </c>
      <c r="E1926" t="inlineStr">
        <is>
          <t>390441</t>
        </is>
      </c>
      <c r="F1926" s="550" t="n">
        <v>46129</v>
      </c>
      <c r="G1926" t="n">
        <v>19762</v>
      </c>
      <c r="H1926" t="inlineStr">
        <is>
          <t>GRAPE FRUIT KG</t>
        </is>
      </c>
      <c r="I1926" t="inlineStr">
        <is>
          <t>ALIMENTOS</t>
        </is>
      </c>
      <c r="J1926" t="n">
        <v>20</v>
      </c>
      <c r="K1926" t="inlineStr">
        <is>
          <t>KG</t>
        </is>
      </c>
      <c r="L1926" t="n">
        <v>280</v>
      </c>
      <c r="M1926" t="n">
        <v>14</v>
      </c>
      <c r="N1926" t="inlineStr">
        <is>
          <t>ALIMENTOS</t>
        </is>
      </c>
      <c r="O1926" t="inlineStr">
        <is>
          <t>04/2026</t>
        </is>
      </c>
    </row>
    <row r="1927">
      <c r="A1927" t="n">
        <v>228371</v>
      </c>
      <c r="B1927" t="n">
        <v>122</v>
      </c>
      <c r="C1927" t="inlineStr">
        <is>
          <t>Arcos</t>
        </is>
      </c>
      <c r="D1927" t="inlineStr">
        <is>
          <t>CECILIA TSUYACO ARAKI SILVA LTDA</t>
        </is>
      </c>
      <c r="E1927" t="inlineStr">
        <is>
          <t>390441</t>
        </is>
      </c>
      <c r="F1927" s="550" t="n">
        <v>46129</v>
      </c>
      <c r="G1927" t="n">
        <v>23236</v>
      </c>
      <c r="H1927" t="inlineStr">
        <is>
          <t>COUVE MANTEIGA KG</t>
        </is>
      </c>
      <c r="I1927" t="inlineStr">
        <is>
          <t>ALIMENTOS</t>
        </is>
      </c>
      <c r="J1927" t="n">
        <v>2</v>
      </c>
      <c r="K1927" t="inlineStr">
        <is>
          <t>KG</t>
        </is>
      </c>
      <c r="L1927" t="n">
        <v>17</v>
      </c>
      <c r="M1927" t="n">
        <v>8.5</v>
      </c>
      <c r="N1927" t="inlineStr">
        <is>
          <t>ALIMENTOS</t>
        </is>
      </c>
      <c r="O1927" t="inlineStr">
        <is>
          <t>04/2026</t>
        </is>
      </c>
    </row>
    <row r="1928">
      <c r="A1928" t="n">
        <v>228371</v>
      </c>
      <c r="B1928" t="n">
        <v>122</v>
      </c>
      <c r="C1928" t="inlineStr">
        <is>
          <t>Arcos</t>
        </is>
      </c>
      <c r="D1928" t="inlineStr">
        <is>
          <t>CECILIA TSUYACO ARAKI SILVA LTDA</t>
        </is>
      </c>
      <c r="E1928" t="inlineStr">
        <is>
          <t>390441</t>
        </is>
      </c>
      <c r="F1928" s="550" t="n">
        <v>46129</v>
      </c>
      <c r="G1928" t="n">
        <v>19743</v>
      </c>
      <c r="H1928" t="inlineStr">
        <is>
          <t>MACA VERDE KG</t>
        </is>
      </c>
      <c r="I1928" t="inlineStr">
        <is>
          <t>ALIMENTOS</t>
        </is>
      </c>
      <c r="J1928" t="n">
        <v>7</v>
      </c>
      <c r="K1928" t="inlineStr">
        <is>
          <t>KG</t>
        </is>
      </c>
      <c r="L1928" t="n">
        <v>105</v>
      </c>
      <c r="M1928" t="n">
        <v>15</v>
      </c>
      <c r="N1928" t="inlineStr">
        <is>
          <t>ALIMENTOS</t>
        </is>
      </c>
      <c r="O1928" t="inlineStr">
        <is>
          <t>04/2026</t>
        </is>
      </c>
    </row>
    <row r="1929">
      <c r="A1929" t="n">
        <v>228370</v>
      </c>
      <c r="B1929" t="n">
        <v>122</v>
      </c>
      <c r="C1929" t="inlineStr">
        <is>
          <t>Arcos</t>
        </is>
      </c>
      <c r="D1929" t="inlineStr">
        <is>
          <t>MARCOS SILVA DO NASCIMENTO</t>
        </is>
      </c>
      <c r="E1929" t="inlineStr">
        <is>
          <t>953</t>
        </is>
      </c>
      <c r="F1929" s="550" t="n">
        <v>46132</v>
      </c>
      <c r="G1929" t="n">
        <v>18667</v>
      </c>
      <c r="H1929" t="inlineStr">
        <is>
          <t>PERNIL SUINO SEM OSSO EM CUBOS KG</t>
        </is>
      </c>
      <c r="I1929" t="inlineStr">
        <is>
          <t>ALIMENTOS</t>
        </is>
      </c>
      <c r="J1929" t="n">
        <v>22</v>
      </c>
      <c r="K1929" t="inlineStr">
        <is>
          <t>KG</t>
        </is>
      </c>
      <c r="L1929" t="n">
        <v>439.78</v>
      </c>
      <c r="M1929" t="n">
        <v>19.99</v>
      </c>
      <c r="N1929" t="inlineStr">
        <is>
          <t>ALIMENTOS</t>
        </is>
      </c>
      <c r="O1929" t="inlineStr">
        <is>
          <t>04/2026</t>
        </is>
      </c>
    </row>
    <row r="1930">
      <c r="A1930" t="n">
        <v>228369</v>
      </c>
      <c r="B1930" t="n">
        <v>122</v>
      </c>
      <c r="C1930" t="inlineStr">
        <is>
          <t>Arcos</t>
        </is>
      </c>
      <c r="D1930" t="inlineStr">
        <is>
          <t>DEOLINDA DOS SANTOS FREITAS</t>
        </is>
      </c>
      <c r="E1930" t="inlineStr">
        <is>
          <t>2369</t>
        </is>
      </c>
      <c r="F1930" s="550" t="n">
        <v>46119</v>
      </c>
      <c r="G1930" t="n">
        <v>20861</v>
      </c>
      <c r="H1930" t="inlineStr">
        <is>
          <t>GEMA DE OVO PASTEURIZADA NETTO C/1KG UN</t>
        </is>
      </c>
      <c r="I1930" t="inlineStr">
        <is>
          <t>ALIMENTOS</t>
        </is>
      </c>
      <c r="J1930" t="n">
        <v>6</v>
      </c>
      <c r="K1930" t="inlineStr">
        <is>
          <t>UN</t>
        </is>
      </c>
      <c r="L1930" t="n">
        <v>280.2</v>
      </c>
      <c r="M1930" t="n">
        <v>46.7</v>
      </c>
      <c r="N1930" t="inlineStr">
        <is>
          <t>ALIMENTOS</t>
        </is>
      </c>
      <c r="O1930" t="inlineStr">
        <is>
          <t>04/2026</t>
        </is>
      </c>
    </row>
    <row r="1931">
      <c r="A1931" t="n">
        <v>228369</v>
      </c>
      <c r="B1931" t="n">
        <v>122</v>
      </c>
      <c r="C1931" t="inlineStr">
        <is>
          <t>Arcos</t>
        </is>
      </c>
      <c r="D1931" t="inlineStr">
        <is>
          <t>DEOLINDA DOS SANTOS FREITAS</t>
        </is>
      </c>
      <c r="E1931" t="inlineStr">
        <is>
          <t>2369</t>
        </is>
      </c>
      <c r="F1931" s="550" t="n">
        <v>46119</v>
      </c>
      <c r="G1931" t="n">
        <v>20908</v>
      </c>
      <c r="H1931" t="inlineStr">
        <is>
          <t>CHOCOLATE GOTAS MEIO AMARGO COBERTURA SICAO C/2,05KG</t>
        </is>
      </c>
      <c r="I1931" t="inlineStr">
        <is>
          <t>ALIMENTOS</t>
        </is>
      </c>
      <c r="J1931" t="n">
        <v>2</v>
      </c>
      <c r="K1931" t="inlineStr">
        <is>
          <t>N/A</t>
        </is>
      </c>
      <c r="L1931" t="n">
        <v>431.98</v>
      </c>
      <c r="M1931" t="n">
        <v>215.99</v>
      </c>
      <c r="N1931" t="inlineStr">
        <is>
          <t>ALIMENTOS</t>
        </is>
      </c>
      <c r="O1931" t="inlineStr">
        <is>
          <t>04/2026</t>
        </is>
      </c>
    </row>
    <row r="1932">
      <c r="A1932" t="n">
        <v>228369</v>
      </c>
      <c r="B1932" t="n">
        <v>122</v>
      </c>
      <c r="C1932" t="inlineStr">
        <is>
          <t>Arcos</t>
        </is>
      </c>
      <c r="D1932" t="inlineStr">
        <is>
          <t>DEOLINDA DOS SANTOS FREITAS</t>
        </is>
      </c>
      <c r="E1932" t="inlineStr">
        <is>
          <t>2369</t>
        </is>
      </c>
      <c r="F1932" s="550" t="n">
        <v>46119</v>
      </c>
      <c r="G1932" t="n">
        <v>21073</v>
      </c>
      <c r="H1932" t="inlineStr">
        <is>
          <t>CALDA DE AGAVE AZUL JASMINE ORGANICO 330ML UN</t>
        </is>
      </c>
      <c r="I1932" t="inlineStr">
        <is>
          <t>ALIMENTOS</t>
        </is>
      </c>
      <c r="J1932" t="n">
        <v>4</v>
      </c>
      <c r="K1932" t="inlineStr">
        <is>
          <t>N/A</t>
        </is>
      </c>
      <c r="L1932" t="n">
        <v>195.6</v>
      </c>
      <c r="M1932" t="n">
        <v>48.9</v>
      </c>
      <c r="N1932" t="inlineStr">
        <is>
          <t>ALIMENTOS</t>
        </is>
      </c>
      <c r="O1932" t="inlineStr">
        <is>
          <t>04/2026</t>
        </is>
      </c>
    </row>
    <row r="1933">
      <c r="A1933" t="n">
        <v>228369</v>
      </c>
      <c r="B1933" t="n">
        <v>122</v>
      </c>
      <c r="C1933" t="inlineStr">
        <is>
          <t>Arcos</t>
        </is>
      </c>
      <c r="D1933" t="inlineStr">
        <is>
          <t>DEOLINDA DOS SANTOS FREITAS</t>
        </is>
      </c>
      <c r="E1933" t="inlineStr">
        <is>
          <t>2369</t>
        </is>
      </c>
      <c r="F1933" s="550" t="n">
        <v>46119</v>
      </c>
      <c r="G1933" t="n">
        <v>20871</v>
      </c>
      <c r="H1933" t="inlineStr">
        <is>
          <t>MELADO DE CANA JR C/1,3KG</t>
        </is>
      </c>
      <c r="I1933" t="inlineStr">
        <is>
          <t>ALIMENTOS</t>
        </is>
      </c>
      <c r="J1933" t="n">
        <v>4</v>
      </c>
      <c r="K1933" t="inlineStr">
        <is>
          <t>N/A</t>
        </is>
      </c>
      <c r="L1933" t="n">
        <v>79.59999999999999</v>
      </c>
      <c r="M1933" t="n">
        <v>19.9</v>
      </c>
      <c r="N1933" t="inlineStr">
        <is>
          <t>ALIMENTOS</t>
        </is>
      </c>
      <c r="O1933" t="inlineStr">
        <is>
          <t>04/2026</t>
        </is>
      </c>
    </row>
    <row r="1934">
      <c r="A1934" t="n">
        <v>228368</v>
      </c>
      <c r="B1934" t="n">
        <v>122</v>
      </c>
      <c r="C1934" t="inlineStr">
        <is>
          <t>Arcos</t>
        </is>
      </c>
      <c r="D1934" t="inlineStr">
        <is>
          <t>WPP COMERCIO DE CARNES LTDA</t>
        </is>
      </c>
      <c r="E1934" t="inlineStr">
        <is>
          <t>78588</t>
        </is>
      </c>
      <c r="F1934" s="550" t="n">
        <v>46125</v>
      </c>
      <c r="G1934" t="n">
        <v>25126</v>
      </c>
      <c r="H1934" t="inlineStr">
        <is>
          <t>PATINHO EM BIFE KG</t>
        </is>
      </c>
      <c r="I1934" t="inlineStr">
        <is>
          <t>ALIMENTOS</t>
        </is>
      </c>
      <c r="J1934" t="n">
        <v>15.7</v>
      </c>
      <c r="K1934" t="inlineStr">
        <is>
          <t>KG</t>
        </is>
      </c>
      <c r="L1934" t="n">
        <v>657.83</v>
      </c>
      <c r="M1934" t="n">
        <v>41.9</v>
      </c>
      <c r="N1934" t="inlineStr">
        <is>
          <t>ALIMENTOS</t>
        </is>
      </c>
      <c r="O1934" t="inlineStr">
        <is>
          <t>04/2026</t>
        </is>
      </c>
    </row>
    <row r="1935">
      <c r="A1935" t="n">
        <v>228368</v>
      </c>
      <c r="B1935" t="n">
        <v>122</v>
      </c>
      <c r="C1935" t="inlineStr">
        <is>
          <t>Arcos</t>
        </is>
      </c>
      <c r="D1935" t="inlineStr">
        <is>
          <t>WPP COMERCIO DE CARNES LTDA</t>
        </is>
      </c>
      <c r="E1935" t="inlineStr">
        <is>
          <t>78588</t>
        </is>
      </c>
      <c r="F1935" s="550" t="n">
        <v>46125</v>
      </c>
      <c r="G1935" t="n">
        <v>25128</v>
      </c>
      <c r="H1935" t="inlineStr">
        <is>
          <t>COXAO MOLE EM CUBOS KG</t>
        </is>
      </c>
      <c r="I1935" t="inlineStr">
        <is>
          <t>ALIMENTOS</t>
        </is>
      </c>
      <c r="J1935" t="n">
        <v>10.8</v>
      </c>
      <c r="K1935" t="inlineStr">
        <is>
          <t>KG</t>
        </is>
      </c>
      <c r="L1935" t="n">
        <v>463.32</v>
      </c>
      <c r="M1935" t="n">
        <v>42.9</v>
      </c>
      <c r="N1935" t="inlineStr">
        <is>
          <t>ALIMENTOS</t>
        </is>
      </c>
      <c r="O1935" t="inlineStr">
        <is>
          <t>04/2026</t>
        </is>
      </c>
    </row>
    <row r="1936">
      <c r="A1936" t="n">
        <v>228368</v>
      </c>
      <c r="B1936" t="n">
        <v>122</v>
      </c>
      <c r="C1936" t="inlineStr">
        <is>
          <t>Arcos</t>
        </is>
      </c>
      <c r="D1936" t="inlineStr">
        <is>
          <t>WPP COMERCIO DE CARNES LTDA</t>
        </is>
      </c>
      <c r="E1936" t="inlineStr">
        <is>
          <t>78588</t>
        </is>
      </c>
      <c r="F1936" s="550" t="n">
        <v>46125</v>
      </c>
      <c r="G1936" t="n">
        <v>19017</v>
      </c>
      <c r="H1936" t="inlineStr">
        <is>
          <t>FILE DE FRANGO KG</t>
        </is>
      </c>
      <c r="I1936" t="inlineStr">
        <is>
          <t>ALIMENTOS</t>
        </is>
      </c>
      <c r="J1936" t="n">
        <v>40</v>
      </c>
      <c r="K1936" t="inlineStr">
        <is>
          <t>KG</t>
        </is>
      </c>
      <c r="L1936" t="n">
        <v>636</v>
      </c>
      <c r="M1936" t="n">
        <v>15.9</v>
      </c>
      <c r="N1936" t="inlineStr">
        <is>
          <t>ALIMENTOS</t>
        </is>
      </c>
      <c r="O1936" t="inlineStr">
        <is>
          <t>04/2026</t>
        </is>
      </c>
    </row>
    <row r="1937">
      <c r="A1937" t="n">
        <v>228368</v>
      </c>
      <c r="B1937" t="n">
        <v>122</v>
      </c>
      <c r="C1937" t="inlineStr">
        <is>
          <t>Arcos</t>
        </is>
      </c>
      <c r="D1937" t="inlineStr">
        <is>
          <t>WPP COMERCIO DE CARNES LTDA</t>
        </is>
      </c>
      <c r="E1937" t="inlineStr">
        <is>
          <t>78588</t>
        </is>
      </c>
      <c r="F1937" s="550" t="n">
        <v>46125</v>
      </c>
      <c r="G1937" t="n">
        <v>25541</v>
      </c>
      <c r="H1937" t="inlineStr">
        <is>
          <t>RABADA BOVINA KG</t>
        </is>
      </c>
      <c r="I1937" t="inlineStr">
        <is>
          <t>ALIMENTOS</t>
        </is>
      </c>
      <c r="J1937" t="n">
        <v>6.3</v>
      </c>
      <c r="K1937" t="inlineStr">
        <is>
          <t>KG</t>
        </is>
      </c>
      <c r="L1937" t="n">
        <v>201.6</v>
      </c>
      <c r="M1937" t="n">
        <v>32</v>
      </c>
      <c r="N1937" t="inlineStr">
        <is>
          <t>ALIMENTOS</t>
        </is>
      </c>
      <c r="O1937" t="inlineStr">
        <is>
          <t>04/2026</t>
        </is>
      </c>
    </row>
    <row r="1938">
      <c r="A1938" t="n">
        <v>228367</v>
      </c>
      <c r="B1938" t="n">
        <v>122</v>
      </c>
      <c r="C1938" t="inlineStr">
        <is>
          <t>Arcos</t>
        </is>
      </c>
      <c r="D1938" t="inlineStr">
        <is>
          <t>MARCOS SILVA DO NASCIMENTO</t>
        </is>
      </c>
      <c r="E1938" t="inlineStr">
        <is>
          <t>939</t>
        </is>
      </c>
      <c r="F1938" s="550" t="n">
        <v>46126</v>
      </c>
      <c r="G1938" t="n">
        <v>24199</v>
      </c>
      <c r="H1938" t="inlineStr">
        <is>
          <t>COSTELINHA SUINA</t>
        </is>
      </c>
      <c r="I1938" t="inlineStr">
        <is>
          <t>ALIMENTOS</t>
        </is>
      </c>
      <c r="J1938" t="n">
        <v>18</v>
      </c>
      <c r="K1938" t="inlineStr">
        <is>
          <t>KG</t>
        </is>
      </c>
      <c r="L1938" t="n">
        <v>359.82</v>
      </c>
      <c r="M1938" t="n">
        <v>19.99</v>
      </c>
      <c r="N1938" t="inlineStr">
        <is>
          <t>ALIMENTOS</t>
        </is>
      </c>
      <c r="O1938" t="inlineStr">
        <is>
          <t>04/2026</t>
        </is>
      </c>
    </row>
    <row r="1939">
      <c r="A1939" t="n">
        <v>228367</v>
      </c>
      <c r="B1939" t="n">
        <v>122</v>
      </c>
      <c r="C1939" t="inlineStr">
        <is>
          <t>Arcos</t>
        </is>
      </c>
      <c r="D1939" t="inlineStr">
        <is>
          <t>MARCOS SILVA DO NASCIMENTO</t>
        </is>
      </c>
      <c r="E1939" t="inlineStr">
        <is>
          <t>939</t>
        </is>
      </c>
      <c r="F1939" s="550" t="n">
        <v>46126</v>
      </c>
      <c r="G1939" t="n">
        <v>18667</v>
      </c>
      <c r="H1939" t="inlineStr">
        <is>
          <t>PERNIL SUINO SEM OSSO EM CUBOS KG</t>
        </is>
      </c>
      <c r="I1939" t="inlineStr">
        <is>
          <t>ALIMENTOS</t>
        </is>
      </c>
      <c r="J1939" t="n">
        <v>20</v>
      </c>
      <c r="K1939" t="inlineStr">
        <is>
          <t>KG</t>
        </is>
      </c>
      <c r="L1939" t="n">
        <v>399.8</v>
      </c>
      <c r="M1939" t="n">
        <v>19.99</v>
      </c>
      <c r="N1939" t="inlineStr">
        <is>
          <t>ALIMENTOS</t>
        </is>
      </c>
      <c r="O1939" t="inlineStr">
        <is>
          <t>04/2026</t>
        </is>
      </c>
    </row>
    <row r="1940">
      <c r="A1940" t="n">
        <v>228366</v>
      </c>
      <c r="B1940" t="n">
        <v>122</v>
      </c>
      <c r="C1940" t="inlineStr">
        <is>
          <t>Arcos</t>
        </is>
      </c>
      <c r="D1940" t="inlineStr">
        <is>
          <t>ZAHIL IMPORTADORA LTDA</t>
        </is>
      </c>
      <c r="E1940" t="inlineStr">
        <is>
          <t>268083</t>
        </is>
      </c>
      <c r="F1940" s="550" t="n">
        <v>46125</v>
      </c>
      <c r="G1940" t="n">
        <v>21945</v>
      </c>
      <c r="H1940" t="inlineStr">
        <is>
          <t>VINHO BRANCO MASCARA FUEGO CHARDONNAY 750ML</t>
        </is>
      </c>
      <c r="I1940" t="inlineStr">
        <is>
          <t>BEBIDAS</t>
        </is>
      </c>
      <c r="J1940" t="n">
        <v>48</v>
      </c>
      <c r="K1940" t="inlineStr">
        <is>
          <t>GR</t>
        </is>
      </c>
      <c r="L1940" t="n">
        <v>1903.2</v>
      </c>
      <c r="M1940" t="n">
        <v>39.65</v>
      </c>
      <c r="N1940" t="inlineStr">
        <is>
          <t>BEBIDAS</t>
        </is>
      </c>
      <c r="O1940" t="inlineStr">
        <is>
          <t>04/2026</t>
        </is>
      </c>
    </row>
    <row r="1941">
      <c r="A1941" t="n">
        <v>228364</v>
      </c>
      <c r="B1941" t="n">
        <v>122</v>
      </c>
      <c r="C1941" t="inlineStr">
        <is>
          <t>Arcos</t>
        </is>
      </c>
      <c r="D1941" t="inlineStr">
        <is>
          <t>GEOFFROY ALAIN MARIE DE LA CROIX DE CHEVRIERES DE SAYVE LTDA</t>
        </is>
      </c>
      <c r="E1941" t="inlineStr">
        <is>
          <t>45509</t>
        </is>
      </c>
      <c r="F1941" s="550" t="n">
        <v>46126</v>
      </c>
      <c r="G1941" t="n">
        <v>25040</v>
      </c>
      <c r="H1941" t="inlineStr">
        <is>
          <t>VINHO TINTO LE LOUP DANS LA BERGERIE 750ML</t>
        </is>
      </c>
      <c r="I1941" t="inlineStr">
        <is>
          <t>BEBIDAS</t>
        </is>
      </c>
      <c r="J1941" t="n">
        <v>12</v>
      </c>
      <c r="K1941" t="inlineStr">
        <is>
          <t>Un</t>
        </is>
      </c>
      <c r="L1941" t="n">
        <v>1290.24</v>
      </c>
      <c r="M1941" t="n">
        <v>107.52</v>
      </c>
      <c r="N1941" t="inlineStr">
        <is>
          <t>BEBIDAS</t>
        </is>
      </c>
      <c r="O1941" t="inlineStr">
        <is>
          <t>04/2026</t>
        </is>
      </c>
    </row>
    <row r="1942">
      <c r="A1942" t="n">
        <v>228363</v>
      </c>
      <c r="B1942" t="n">
        <v>122</v>
      </c>
      <c r="C1942" t="inlineStr">
        <is>
          <t>Arcos</t>
        </is>
      </c>
      <c r="D1942" t="inlineStr">
        <is>
          <t>EMPORIO M&amp;L COMERCIO DE ALIM E BEBIDAS LTDA</t>
        </is>
      </c>
      <c r="E1942" t="inlineStr">
        <is>
          <t>506809</t>
        </is>
      </c>
      <c r="F1942" s="550" t="n">
        <v>46125</v>
      </c>
      <c r="G1942" t="n">
        <v>22721</v>
      </c>
      <c r="H1942" t="inlineStr">
        <is>
          <t>BACON MANTA KG</t>
        </is>
      </c>
      <c r="I1942" t="inlineStr">
        <is>
          <t>ALIMENTOS</t>
        </is>
      </c>
      <c r="J1942" t="n">
        <v>14.42</v>
      </c>
      <c r="K1942" t="inlineStr">
        <is>
          <t>KG</t>
        </is>
      </c>
      <c r="L1942" t="n">
        <v>425.39</v>
      </c>
      <c r="M1942" t="n">
        <v>29.5</v>
      </c>
      <c r="N1942" t="inlineStr">
        <is>
          <t>ALIMENTOS</t>
        </is>
      </c>
      <c r="O1942" t="inlineStr">
        <is>
          <t>04/2026</t>
        </is>
      </c>
    </row>
    <row r="1943">
      <c r="A1943" t="n">
        <v>228362</v>
      </c>
      <c r="B1943" t="n">
        <v>122</v>
      </c>
      <c r="C1943" t="inlineStr">
        <is>
          <t>Arcos</t>
        </is>
      </c>
      <c r="D1943" t="inlineStr">
        <is>
          <t>COLD CENTER BALCOES BALANÇAS E MIUDEZAS LTDA</t>
        </is>
      </c>
      <c r="E1943" t="inlineStr">
        <is>
          <t>114766</t>
        </is>
      </c>
      <c r="F1943" s="550" t="n">
        <v>46123</v>
      </c>
      <c r="G1943" t="n">
        <v>24966</v>
      </c>
      <c r="H1943" t="inlineStr">
        <is>
          <t>RALADOR CULINARIO ZESTER PROFISSIONAL INOX QUEIJOS CITRICOS</t>
        </is>
      </c>
      <c r="J1943" t="n">
        <v>4</v>
      </c>
      <c r="K1943" t="inlineStr">
        <is>
          <t>UN</t>
        </is>
      </c>
      <c r="L1943" t="n">
        <v>214.16</v>
      </c>
      <c r="M1943" t="n">
        <v>53.54</v>
      </c>
      <c r="N1943" t="inlineStr">
        <is>
          <t>UTENSILIOS</t>
        </is>
      </c>
      <c r="O1943" t="inlineStr">
        <is>
          <t>04/2026</t>
        </is>
      </c>
    </row>
    <row r="1944">
      <c r="A1944" t="n">
        <v>227853</v>
      </c>
      <c r="B1944" t="n">
        <v>122</v>
      </c>
      <c r="C1944" t="inlineStr">
        <is>
          <t>Arcos</t>
        </is>
      </c>
      <c r="D1944" t="inlineStr">
        <is>
          <t>GCT COMERCIO DE PRODUTOS ALIMENTICIOS LTDA</t>
        </is>
      </c>
      <c r="E1944" t="inlineStr">
        <is>
          <t>11222</t>
        </is>
      </c>
      <c r="F1944" s="550" t="n">
        <v>46135</v>
      </c>
      <c r="G1944" t="n">
        <v>28315</v>
      </c>
      <c r="H1944" t="inlineStr">
        <is>
          <t>GELO COLLINS 35X120 C/18 UN YCECODE</t>
        </is>
      </c>
      <c r="I1944" t="inlineStr">
        <is>
          <t>BEBIDAS</t>
        </is>
      </c>
      <c r="J1944" t="n">
        <v>4</v>
      </c>
      <c r="K1944" t="inlineStr">
        <is>
          <t>PC</t>
        </is>
      </c>
      <c r="L1944" t="n">
        <v>174.24</v>
      </c>
      <c r="M1944" t="n">
        <v>43.56</v>
      </c>
      <c r="N1944" t="inlineStr">
        <is>
          <t>BEBIDAS</t>
        </is>
      </c>
      <c r="O1944" t="inlineStr">
        <is>
          <t>04/2026</t>
        </is>
      </c>
    </row>
    <row r="1945">
      <c r="A1945" t="n">
        <v>227853</v>
      </c>
      <c r="B1945" t="n">
        <v>122</v>
      </c>
      <c r="C1945" t="inlineStr">
        <is>
          <t>Arcos</t>
        </is>
      </c>
      <c r="D1945" t="inlineStr">
        <is>
          <t>GCT COMERCIO DE PRODUTOS ALIMENTICIOS LTDA</t>
        </is>
      </c>
      <c r="E1945" t="inlineStr">
        <is>
          <t>11222</t>
        </is>
      </c>
      <c r="F1945" s="550" t="n">
        <v>46135</v>
      </c>
      <c r="G1945" t="n">
        <v>28316</v>
      </c>
      <c r="H1945" t="inlineStr">
        <is>
          <t>GELO ESFERICO C/9UN YCECODE</t>
        </is>
      </c>
      <c r="I1945" t="inlineStr">
        <is>
          <t>BEBIDAS</t>
        </is>
      </c>
      <c r="J1945" t="n">
        <v>18</v>
      </c>
      <c r="K1945" t="inlineStr">
        <is>
          <t>PC</t>
        </is>
      </c>
      <c r="L1945" t="n">
        <v>702.9</v>
      </c>
      <c r="M1945" t="n">
        <v>39.05</v>
      </c>
      <c r="N1945" t="inlineStr">
        <is>
          <t>BEBIDAS</t>
        </is>
      </c>
      <c r="O1945" t="inlineStr">
        <is>
          <t>04/2026</t>
        </is>
      </c>
    </row>
    <row r="1946">
      <c r="A1946" t="n">
        <v>227853</v>
      </c>
      <c r="B1946" t="n">
        <v>122</v>
      </c>
      <c r="C1946" t="inlineStr">
        <is>
          <t>Arcos</t>
        </is>
      </c>
      <c r="D1946" t="inlineStr">
        <is>
          <t>GCT COMERCIO DE PRODUTOS ALIMENTICIOS LTDA</t>
        </is>
      </c>
      <c r="E1946" t="inlineStr">
        <is>
          <t>11222</t>
        </is>
      </c>
      <c r="F1946" s="550" t="n">
        <v>46135</v>
      </c>
      <c r="G1946" t="n">
        <v>27340</v>
      </c>
      <c r="H1946" t="inlineStr">
        <is>
          <t>GELO RETANGULO 50X65MM C/25 UN YCECODE</t>
        </is>
      </c>
      <c r="I1946" t="inlineStr">
        <is>
          <t>BEBIDAS</t>
        </is>
      </c>
      <c r="J1946" t="n">
        <v>18</v>
      </c>
      <c r="K1946" t="inlineStr">
        <is>
          <t>PC</t>
        </is>
      </c>
      <c r="L1946" t="n">
        <v>965.16</v>
      </c>
      <c r="M1946" t="n">
        <v>53.62</v>
      </c>
      <c r="N1946" t="inlineStr">
        <is>
          <t>BEBIDAS</t>
        </is>
      </c>
      <c r="O1946" t="inlineStr">
        <is>
          <t>04/2026</t>
        </is>
      </c>
    </row>
    <row r="1947">
      <c r="A1947" t="n">
        <v>227852</v>
      </c>
      <c r="B1947" t="n">
        <v>122</v>
      </c>
      <c r="C1947" t="inlineStr">
        <is>
          <t>Arcos</t>
        </is>
      </c>
      <c r="D1947" t="inlineStr">
        <is>
          <t>MEXBRA ALIMENTOS LTDA</t>
        </is>
      </c>
      <c r="E1947" t="inlineStr">
        <is>
          <t>4257</t>
        </is>
      </c>
      <c r="F1947" s="550" t="n">
        <v>46140</v>
      </c>
      <c r="G1947" t="n">
        <v>26586</v>
      </c>
      <c r="H1947" t="inlineStr">
        <is>
          <t>TORTILHA DE MILHO DE 11CM C/50 UN</t>
        </is>
      </c>
      <c r="I1947" t="inlineStr">
        <is>
          <t>ALIMENTOS</t>
        </is>
      </c>
      <c r="J1947" t="n">
        <v>1</v>
      </c>
      <c r="K1947" t="inlineStr">
        <is>
          <t>CX</t>
        </is>
      </c>
      <c r="L1947" t="n">
        <v>325</v>
      </c>
      <c r="M1947" t="n">
        <v>325</v>
      </c>
      <c r="N1947" t="inlineStr">
        <is>
          <t>ALIMENTOS</t>
        </is>
      </c>
      <c r="O1947" t="inlineStr">
        <is>
          <t>04/2026</t>
        </is>
      </c>
    </row>
    <row r="1948">
      <c r="A1948" t="n">
        <v>227851</v>
      </c>
      <c r="B1948" t="n">
        <v>122</v>
      </c>
      <c r="C1948" t="inlineStr">
        <is>
          <t>Arcos</t>
        </is>
      </c>
      <c r="D1948" t="inlineStr">
        <is>
          <t>NOVA COMERCIAL PESCADOS LTDA</t>
        </is>
      </c>
      <c r="E1948" t="inlineStr">
        <is>
          <t>33096</t>
        </is>
      </c>
      <c r="F1948" s="550" t="n">
        <v>46136</v>
      </c>
      <c r="G1948" t="n">
        <v>27692</v>
      </c>
      <c r="H1948" t="inlineStr">
        <is>
          <t>CAMARAO CINZA 25/30 LIMPO EVISCERADO COM COLA KG</t>
        </is>
      </c>
      <c r="I1948" t="inlineStr">
        <is>
          <t>ALIMENTOS</t>
        </is>
      </c>
      <c r="J1948" t="n">
        <v>12</v>
      </c>
      <c r="K1948" t="inlineStr">
        <is>
          <t>KG</t>
        </is>
      </c>
      <c r="L1948" t="n">
        <v>1344</v>
      </c>
      <c r="M1948" t="n">
        <v>112</v>
      </c>
      <c r="N1948" t="inlineStr">
        <is>
          <t>ALIMENTOS</t>
        </is>
      </c>
      <c r="O1948" t="inlineStr">
        <is>
          <t>04/2026</t>
        </is>
      </c>
    </row>
    <row r="1949">
      <c r="A1949" t="n">
        <v>227849</v>
      </c>
      <c r="B1949" t="n">
        <v>122</v>
      </c>
      <c r="C1949" t="inlineStr">
        <is>
          <t>Arcos</t>
        </is>
      </c>
      <c r="D1949" t="inlineStr">
        <is>
          <t xml:space="preserve">EDUARDO TAKESHI MURANAKA </t>
        </is>
      </c>
      <c r="E1949" t="inlineStr">
        <is>
          <t>260711409</t>
        </is>
      </c>
      <c r="F1949" s="550" t="n">
        <v>46137</v>
      </c>
      <c r="G1949" t="n">
        <v>28222</v>
      </c>
      <c r="H1949" t="inlineStr">
        <is>
          <t>COGUMELO SHIITAKE MURANAKA KG</t>
        </is>
      </c>
      <c r="I1949" t="inlineStr">
        <is>
          <t>ALIMENTOS</t>
        </is>
      </c>
      <c r="J1949" t="n">
        <v>10</v>
      </c>
      <c r="K1949" t="inlineStr">
        <is>
          <t>KG</t>
        </is>
      </c>
      <c r="L1949" t="n">
        <v>420</v>
      </c>
      <c r="M1949" t="n">
        <v>42</v>
      </c>
      <c r="N1949" t="inlineStr">
        <is>
          <t>ALIMENTOS</t>
        </is>
      </c>
      <c r="O1949" t="inlineStr">
        <is>
          <t>04/2026</t>
        </is>
      </c>
    </row>
    <row r="1950">
      <c r="A1950" t="n">
        <v>227849</v>
      </c>
      <c r="B1950" t="n">
        <v>122</v>
      </c>
      <c r="C1950" t="inlineStr">
        <is>
          <t>Arcos</t>
        </is>
      </c>
      <c r="D1950" t="inlineStr">
        <is>
          <t xml:space="preserve">EDUARDO TAKESHI MURANAKA </t>
        </is>
      </c>
      <c r="E1950" t="inlineStr">
        <is>
          <t>260711409</t>
        </is>
      </c>
      <c r="F1950" s="550" t="n">
        <v>46137</v>
      </c>
      <c r="G1950" t="n">
        <v>28220</v>
      </c>
      <c r="H1950" t="inlineStr">
        <is>
          <t>COGUMELO PARIS MURANAKA KG</t>
        </is>
      </c>
      <c r="I1950" t="inlineStr">
        <is>
          <t>ALIMENTOS</t>
        </is>
      </c>
      <c r="J1950" t="n">
        <v>10</v>
      </c>
      <c r="K1950" t="inlineStr">
        <is>
          <t>KG</t>
        </is>
      </c>
      <c r="L1950" t="n">
        <v>320</v>
      </c>
      <c r="M1950" t="n">
        <v>32</v>
      </c>
      <c r="N1950" t="inlineStr">
        <is>
          <t>ALIMENTOS</t>
        </is>
      </c>
      <c r="O1950" t="inlineStr">
        <is>
          <t>04/2026</t>
        </is>
      </c>
    </row>
    <row r="1951">
      <c r="A1951" t="n">
        <v>227849</v>
      </c>
      <c r="B1951" t="n">
        <v>122</v>
      </c>
      <c r="C1951" t="inlineStr">
        <is>
          <t>Arcos</t>
        </is>
      </c>
      <c r="D1951" t="inlineStr">
        <is>
          <t xml:space="preserve">EDUARDO TAKESHI MURANAKA </t>
        </is>
      </c>
      <c r="E1951" t="inlineStr">
        <is>
          <t>260711409</t>
        </is>
      </c>
      <c r="F1951" s="550" t="n">
        <v>46137</v>
      </c>
      <c r="G1951" t="n">
        <v>28221</v>
      </c>
      <c r="H1951" t="inlineStr">
        <is>
          <t>COGUMELO PORTO BELLO MURANAKA KG</t>
        </is>
      </c>
      <c r="I1951" t="inlineStr">
        <is>
          <t>ALIMENTOS</t>
        </is>
      </c>
      <c r="J1951" t="n">
        <v>10</v>
      </c>
      <c r="K1951" t="inlineStr">
        <is>
          <t>KG</t>
        </is>
      </c>
      <c r="L1951" t="n">
        <v>380</v>
      </c>
      <c r="M1951" t="n">
        <v>38</v>
      </c>
      <c r="N1951" t="inlineStr">
        <is>
          <t>ALIMENTOS</t>
        </is>
      </c>
      <c r="O1951" t="inlineStr">
        <is>
          <t>04/2026</t>
        </is>
      </c>
    </row>
    <row r="1952">
      <c r="A1952" t="n">
        <v>227824</v>
      </c>
      <c r="B1952" t="n">
        <v>122</v>
      </c>
      <c r="C1952" t="inlineStr">
        <is>
          <t>Arcos</t>
        </is>
      </c>
      <c r="D1952" t="inlineStr">
        <is>
          <t>LEITESOL INDUSTRIA E COMERCIO</t>
        </is>
      </c>
      <c r="E1952" t="inlineStr">
        <is>
          <t>730873</t>
        </is>
      </c>
      <c r="F1952" s="550" t="n">
        <v>46113</v>
      </c>
      <c r="G1952" t="n">
        <v>19291</v>
      </c>
      <c r="H1952" t="inlineStr">
        <is>
          <t>QUEIJO PARMESAO CAPA PRETA KG</t>
        </is>
      </c>
      <c r="I1952" t="inlineStr">
        <is>
          <t>ALIMENTOS</t>
        </is>
      </c>
      <c r="J1952" t="n">
        <v>72.34</v>
      </c>
      <c r="K1952" t="inlineStr">
        <is>
          <t>KG</t>
        </is>
      </c>
      <c r="L1952" t="n">
        <v>4340.4</v>
      </c>
      <c r="M1952" t="n">
        <v>60</v>
      </c>
      <c r="N1952" t="inlineStr">
        <is>
          <t>ALIMENTOS - 03/2026 - PIX: 65.979.973.0001-60</t>
        </is>
      </c>
      <c r="O1952" t="inlineStr">
        <is>
          <t>04/2026</t>
        </is>
      </c>
    </row>
    <row r="1953">
      <c r="A1953" t="n">
        <v>227822</v>
      </c>
      <c r="B1953" t="n">
        <v>122</v>
      </c>
      <c r="C1953" t="inlineStr">
        <is>
          <t>Arcos</t>
        </is>
      </c>
      <c r="D1953" t="inlineStr">
        <is>
          <t xml:space="preserve">NOVA MIX </t>
        </is>
      </c>
      <c r="E1953" t="inlineStr">
        <is>
          <t>2623043</t>
        </is>
      </c>
      <c r="F1953" s="550" t="n">
        <v>46135</v>
      </c>
      <c r="G1953" t="n">
        <v>20689</v>
      </c>
      <c r="H1953" t="inlineStr">
        <is>
          <t>CREME DE LEITE FRESCO QUATA C/1,01LT</t>
        </is>
      </c>
      <c r="I1953" t="inlineStr">
        <is>
          <t>ALIMENTOS</t>
        </is>
      </c>
      <c r="J1953" t="n">
        <v>12</v>
      </c>
      <c r="K1953" t="inlineStr">
        <is>
          <t>UN</t>
        </is>
      </c>
      <c r="L1953" t="n">
        <v>366</v>
      </c>
      <c r="M1953" t="n">
        <v>30.5</v>
      </c>
      <c r="N1953" t="inlineStr">
        <is>
          <t>ALIMENTOS</t>
        </is>
      </c>
      <c r="O1953" t="inlineStr">
        <is>
          <t>04/2026</t>
        </is>
      </c>
    </row>
    <row r="1954">
      <c r="A1954" t="n">
        <v>227821</v>
      </c>
      <c r="B1954" t="n">
        <v>122</v>
      </c>
      <c r="C1954" t="inlineStr">
        <is>
          <t>Arcos</t>
        </is>
      </c>
      <c r="D1954" t="inlineStr">
        <is>
          <t xml:space="preserve">CAROLINA AMANCIO </t>
        </is>
      </c>
      <c r="E1954" t="inlineStr">
        <is>
          <t>279</t>
        </is>
      </c>
      <c r="F1954" s="550" t="n">
        <v>46136</v>
      </c>
      <c r="G1954" t="n">
        <v>26880</v>
      </c>
      <c r="H1954" t="inlineStr">
        <is>
          <t xml:space="preserve">ESFERA DE CHOCOLATE BRANCO PINTADA NA COR VERMELHA APROX 5G UN </t>
        </is>
      </c>
      <c r="I1954" t="inlineStr">
        <is>
          <t>ALIMENTOS</t>
        </is>
      </c>
      <c r="J1954" t="n">
        <v>300</v>
      </c>
      <c r="K1954" t="inlineStr">
        <is>
          <t>UN</t>
        </is>
      </c>
      <c r="L1954" t="n">
        <v>750</v>
      </c>
      <c r="M1954" t="n">
        <v>2.5</v>
      </c>
      <c r="N1954" t="inlineStr">
        <is>
          <t>ALIMENTOS</t>
        </is>
      </c>
      <c r="O1954" t="inlineStr">
        <is>
          <t>04/2026</t>
        </is>
      </c>
    </row>
    <row r="1955">
      <c r="A1955" t="n">
        <v>227819</v>
      </c>
      <c r="B1955" t="n">
        <v>122</v>
      </c>
      <c r="C1955" t="inlineStr">
        <is>
          <t>Arcos</t>
        </is>
      </c>
      <c r="D1955" t="inlineStr">
        <is>
          <t>PSSS LTDA</t>
        </is>
      </c>
      <c r="E1955" t="inlineStr">
        <is>
          <t>3581</t>
        </is>
      </c>
      <c r="F1955" s="550" t="n">
        <v>46136</v>
      </c>
      <c r="G1955" t="n">
        <v>17046</v>
      </c>
      <c r="H1955" t="inlineStr">
        <is>
          <t>PAPEL ALUMINIO ROLO  45X65M UN</t>
        </is>
      </c>
      <c r="I1955" t="inlineStr">
        <is>
          <t>DESCARTAVEIS/HIGIENE E LIMPEZA</t>
        </is>
      </c>
      <c r="J1955" t="n">
        <v>6</v>
      </c>
      <c r="K1955" t="inlineStr">
        <is>
          <t>UN</t>
        </is>
      </c>
      <c r="L1955" t="n">
        <v>270</v>
      </c>
      <c r="M1955" t="n">
        <v>45</v>
      </c>
      <c r="N1955" t="inlineStr">
        <is>
          <t>DESCARTAVEIS</t>
        </is>
      </c>
      <c r="O1955" t="inlineStr">
        <is>
          <t>04/2026</t>
        </is>
      </c>
    </row>
    <row r="1956">
      <c r="A1956" t="n">
        <v>227819</v>
      </c>
      <c r="B1956" t="n">
        <v>122</v>
      </c>
      <c r="C1956" t="inlineStr">
        <is>
          <t>Arcos</t>
        </is>
      </c>
      <c r="D1956" t="inlineStr">
        <is>
          <t>PSSS LTDA</t>
        </is>
      </c>
      <c r="E1956" t="inlineStr">
        <is>
          <t>3581</t>
        </is>
      </c>
      <c r="F1956" s="550" t="n">
        <v>46136</v>
      </c>
      <c r="G1956" t="n">
        <v>17437</v>
      </c>
      <c r="H1956" t="inlineStr">
        <is>
          <t>SACO ALVEJADO BRANCO 45X65 UN</t>
        </is>
      </c>
      <c r="I1956" t="inlineStr">
        <is>
          <t>DESCARTAVEIS/HIGIENE E LIMPEZA</t>
        </is>
      </c>
      <c r="J1956" t="n">
        <v>40</v>
      </c>
      <c r="K1956" t="inlineStr">
        <is>
          <t>UN</t>
        </is>
      </c>
      <c r="L1956" t="n">
        <v>92</v>
      </c>
      <c r="M1956" t="n">
        <v>2.3</v>
      </c>
      <c r="N1956" t="inlineStr">
        <is>
          <t>DESCARTAVEIS</t>
        </is>
      </c>
      <c r="O1956" t="inlineStr">
        <is>
          <t>04/2026</t>
        </is>
      </c>
    </row>
    <row r="1957">
      <c r="A1957" t="n">
        <v>227819</v>
      </c>
      <c r="B1957" t="n">
        <v>122</v>
      </c>
      <c r="C1957" t="inlineStr">
        <is>
          <t>Arcos</t>
        </is>
      </c>
      <c r="D1957" t="inlineStr">
        <is>
          <t>PSSS LTDA</t>
        </is>
      </c>
      <c r="E1957" t="inlineStr">
        <is>
          <t>3581</t>
        </is>
      </c>
      <c r="F1957" s="550" t="n">
        <v>46136</v>
      </c>
      <c r="G1957" t="n">
        <v>17001</v>
      </c>
      <c r="H1957" t="inlineStr">
        <is>
          <t>FILTRO DE PAPEL MELITTA 103 C/30</t>
        </is>
      </c>
      <c r="I1957" t="inlineStr">
        <is>
          <t>DESCARTAVEIS/HIGIENE E LIMPEZA</t>
        </is>
      </c>
      <c r="J1957" t="n">
        <v>10</v>
      </c>
      <c r="K1957" t="inlineStr">
        <is>
          <t>UN</t>
        </is>
      </c>
      <c r="L1957" t="n">
        <v>49.2</v>
      </c>
      <c r="M1957" t="n">
        <v>4.92</v>
      </c>
      <c r="N1957" t="inlineStr">
        <is>
          <t>DESCARTAVEIS</t>
        </is>
      </c>
      <c r="O1957" t="inlineStr">
        <is>
          <t>04/2026</t>
        </is>
      </c>
    </row>
    <row r="1958">
      <c r="A1958" t="n">
        <v>227819</v>
      </c>
      <c r="B1958" t="n">
        <v>122</v>
      </c>
      <c r="C1958" t="inlineStr">
        <is>
          <t>Arcos</t>
        </is>
      </c>
      <c r="D1958" t="inlineStr">
        <is>
          <t>PSSS LTDA</t>
        </is>
      </c>
      <c r="E1958" t="inlineStr">
        <is>
          <t>3581</t>
        </is>
      </c>
      <c r="F1958" s="550" t="n">
        <v>46136</v>
      </c>
      <c r="G1958" t="n">
        <v>17401</v>
      </c>
      <c r="H1958" t="inlineStr">
        <is>
          <t>SACO CRISTAL 60X80 0,20 (PACOTE C/5KG)</t>
        </is>
      </c>
      <c r="I1958" t="inlineStr">
        <is>
          <t>DESCARTAVEIS/HIGIENE E LIMPEZA</t>
        </is>
      </c>
      <c r="J1958" t="n">
        <v>1</v>
      </c>
      <c r="K1958" t="inlineStr">
        <is>
          <t>PC</t>
        </is>
      </c>
      <c r="L1958" t="n">
        <v>115</v>
      </c>
      <c r="M1958" t="n">
        <v>115</v>
      </c>
      <c r="N1958" t="inlineStr">
        <is>
          <t>DESCARTAVEIS</t>
        </is>
      </c>
      <c r="O1958" t="inlineStr">
        <is>
          <t>04/2026</t>
        </is>
      </c>
    </row>
    <row r="1959">
      <c r="A1959" t="n">
        <v>227819</v>
      </c>
      <c r="B1959" t="n">
        <v>122</v>
      </c>
      <c r="C1959" t="inlineStr">
        <is>
          <t>Arcos</t>
        </is>
      </c>
      <c r="D1959" t="inlineStr">
        <is>
          <t>PSSS LTDA</t>
        </is>
      </c>
      <c r="E1959" t="inlineStr">
        <is>
          <t>3581</t>
        </is>
      </c>
      <c r="F1959" s="550" t="n">
        <v>46136</v>
      </c>
      <c r="G1959" t="n">
        <v>28880</v>
      </c>
      <c r="H1959" t="inlineStr">
        <is>
          <t>PAPEL TOALHA INTERFOLHA NOBRE PAPER FOLHA DUPLA  2000 FOLHAS</t>
        </is>
      </c>
      <c r="J1959" t="n">
        <v>4</v>
      </c>
      <c r="K1959" t="inlineStr">
        <is>
          <t>CX</t>
        </is>
      </c>
      <c r="L1959" t="n">
        <v>340</v>
      </c>
      <c r="M1959" t="n">
        <v>85</v>
      </c>
      <c r="N1959" t="inlineStr">
        <is>
          <t>DESCARTAVEIS</t>
        </is>
      </c>
      <c r="O1959" t="inlineStr">
        <is>
          <t>04/2026</t>
        </is>
      </c>
    </row>
    <row r="1960">
      <c r="A1960" t="n">
        <v>227819</v>
      </c>
      <c r="B1960" t="n">
        <v>122</v>
      </c>
      <c r="C1960" t="inlineStr">
        <is>
          <t>Arcos</t>
        </is>
      </c>
      <c r="D1960" t="inlineStr">
        <is>
          <t>PSSS LTDA</t>
        </is>
      </c>
      <c r="E1960" t="inlineStr">
        <is>
          <t>3581</t>
        </is>
      </c>
      <c r="F1960" s="550" t="n">
        <v>46136</v>
      </c>
      <c r="G1960" t="n">
        <v>21432</v>
      </c>
      <c r="H1960" t="inlineStr">
        <is>
          <t>SACO CRISTAL 20X30 (PACOTE C/5KG)</t>
        </is>
      </c>
      <c r="I1960" t="inlineStr">
        <is>
          <t>DESCARTAVEIS/HIGIENE E LIMPEZA</t>
        </is>
      </c>
      <c r="J1960" t="n">
        <v>1</v>
      </c>
      <c r="K1960" t="inlineStr">
        <is>
          <t>PC</t>
        </is>
      </c>
      <c r="L1960" t="n">
        <v>115</v>
      </c>
      <c r="M1960" t="n">
        <v>115</v>
      </c>
      <c r="N1960" t="inlineStr">
        <is>
          <t>DESCARTAVEIS</t>
        </is>
      </c>
      <c r="O1960" t="inlineStr">
        <is>
          <t>04/2026</t>
        </is>
      </c>
    </row>
    <row r="1961">
      <c r="A1961" t="n">
        <v>227819</v>
      </c>
      <c r="B1961" t="n">
        <v>122</v>
      </c>
      <c r="C1961" t="inlineStr">
        <is>
          <t>Arcos</t>
        </is>
      </c>
      <c r="D1961" t="inlineStr">
        <is>
          <t>PSSS LTDA</t>
        </is>
      </c>
      <c r="E1961" t="inlineStr">
        <is>
          <t>3581</t>
        </is>
      </c>
      <c r="F1961" s="550" t="n">
        <v>46136</v>
      </c>
      <c r="G1961" t="n">
        <v>17418</v>
      </c>
      <c r="H1961" t="inlineStr">
        <is>
          <t>PAPEL TOALHA BOBINA LUXO BIA PAPER C/6X20X200M C/6 ROLOS</t>
        </is>
      </c>
      <c r="I1961" t="inlineStr">
        <is>
          <t>DESCARTAVEIS/HIGIENE E LIMPEZA</t>
        </is>
      </c>
      <c r="J1961" t="n">
        <v>8</v>
      </c>
      <c r="K1961" t="inlineStr">
        <is>
          <t>CX</t>
        </is>
      </c>
      <c r="L1961" t="n">
        <v>471.2</v>
      </c>
      <c r="M1961" t="n">
        <v>58.9</v>
      </c>
      <c r="N1961" t="inlineStr">
        <is>
          <t>DESCARTAVEIS</t>
        </is>
      </c>
      <c r="O1961" t="inlineStr">
        <is>
          <t>04/2026</t>
        </is>
      </c>
    </row>
    <row r="1962">
      <c r="A1962" t="n">
        <v>227819</v>
      </c>
      <c r="B1962" t="n">
        <v>122</v>
      </c>
      <c r="C1962" t="inlineStr">
        <is>
          <t>Arcos</t>
        </is>
      </c>
      <c r="D1962" t="inlineStr">
        <is>
          <t>PSSS LTDA</t>
        </is>
      </c>
      <c r="E1962" t="inlineStr">
        <is>
          <t>3581</t>
        </is>
      </c>
      <c r="F1962" s="550" t="n">
        <v>46136</v>
      </c>
      <c r="G1962" t="n">
        <v>21433</v>
      </c>
      <c r="H1962" t="inlineStr">
        <is>
          <t xml:space="preserve">SACO CRISTAL 30X40 0,20 (PACOTE C/5KG) </t>
        </is>
      </c>
      <c r="I1962" t="inlineStr">
        <is>
          <t>DESCARTAVEIS/HIGIENE E LIMPEZA</t>
        </is>
      </c>
      <c r="J1962" t="n">
        <v>1</v>
      </c>
      <c r="K1962" t="inlineStr">
        <is>
          <t>PC</t>
        </is>
      </c>
      <c r="L1962" t="n">
        <v>115</v>
      </c>
      <c r="M1962" t="n">
        <v>115</v>
      </c>
      <c r="N1962" t="inlineStr">
        <is>
          <t>DESCARTAVEIS</t>
        </is>
      </c>
      <c r="O1962" t="inlineStr">
        <is>
          <t>04/2026</t>
        </is>
      </c>
    </row>
    <row r="1963">
      <c r="A1963" t="n">
        <v>227819</v>
      </c>
      <c r="B1963" t="n">
        <v>122</v>
      </c>
      <c r="C1963" t="inlineStr">
        <is>
          <t>Arcos</t>
        </is>
      </c>
      <c r="D1963" t="inlineStr">
        <is>
          <t>PSSS LTDA</t>
        </is>
      </c>
      <c r="E1963" t="inlineStr">
        <is>
          <t>3581</t>
        </is>
      </c>
      <c r="F1963" s="550" t="n">
        <v>46136</v>
      </c>
      <c r="G1963" t="n">
        <v>17504</v>
      </c>
      <c r="H1963" t="inlineStr">
        <is>
          <t>LUVA LATEX G SEM TALCO C/100UN</t>
        </is>
      </c>
      <c r="I1963" t="inlineStr">
        <is>
          <t>UTENSILIOS</t>
        </is>
      </c>
      <c r="J1963" t="n">
        <v>3</v>
      </c>
      <c r="K1963" t="inlineStr">
        <is>
          <t>UN</t>
        </is>
      </c>
      <c r="L1963" t="n">
        <v>81</v>
      </c>
      <c r="M1963" t="n">
        <v>27</v>
      </c>
      <c r="N1963" t="inlineStr">
        <is>
          <t>DESCARTAVEIS</t>
        </is>
      </c>
      <c r="O1963" t="inlineStr">
        <is>
          <t>04/2026</t>
        </is>
      </c>
    </row>
    <row r="1964">
      <c r="A1964" t="n">
        <v>227819</v>
      </c>
      <c r="B1964" t="n">
        <v>122</v>
      </c>
      <c r="C1964" t="inlineStr">
        <is>
          <t>Arcos</t>
        </is>
      </c>
      <c r="D1964" t="inlineStr">
        <is>
          <t>PSSS LTDA</t>
        </is>
      </c>
      <c r="E1964" t="inlineStr">
        <is>
          <t>3581</t>
        </is>
      </c>
      <c r="F1964" s="550" t="n">
        <v>46136</v>
      </c>
      <c r="G1964" t="n">
        <v>17488</v>
      </c>
      <c r="H1964" t="inlineStr">
        <is>
          <t>LUVA LATEX SEM TALCO M C/100UN</t>
        </is>
      </c>
      <c r="I1964" t="inlineStr">
        <is>
          <t>DESCARTAVEIS/HIGIENE E LIMPEZA</t>
        </is>
      </c>
      <c r="J1964" t="n">
        <v>3</v>
      </c>
      <c r="K1964" t="inlineStr">
        <is>
          <t>CX</t>
        </is>
      </c>
      <c r="L1964" t="n">
        <v>81</v>
      </c>
      <c r="M1964" t="n">
        <v>27</v>
      </c>
      <c r="N1964" t="inlineStr">
        <is>
          <t>DESCARTAVEIS</t>
        </is>
      </c>
      <c r="O1964" t="inlineStr">
        <is>
          <t>04/2026</t>
        </is>
      </c>
    </row>
    <row r="1965">
      <c r="A1965" t="n">
        <v>227819</v>
      </c>
      <c r="B1965" t="n">
        <v>122</v>
      </c>
      <c r="C1965" t="inlineStr">
        <is>
          <t>Arcos</t>
        </is>
      </c>
      <c r="D1965" t="inlineStr">
        <is>
          <t>PSSS LTDA</t>
        </is>
      </c>
      <c r="E1965" t="inlineStr">
        <is>
          <t>3581</t>
        </is>
      </c>
      <c r="F1965" s="550" t="n">
        <v>46136</v>
      </c>
      <c r="G1965" t="n">
        <v>17162</v>
      </c>
      <c r="H1965" t="inlineStr">
        <is>
          <t>PANO MULTIUSO 28X240 C/600PANOS UM</t>
        </is>
      </c>
      <c r="I1965" t="inlineStr">
        <is>
          <t>DESCARTAVEIS/HIGIENE E LIMPEZA</t>
        </is>
      </c>
      <c r="J1965" t="n">
        <v>4</v>
      </c>
      <c r="K1965" t="inlineStr">
        <is>
          <t>UN</t>
        </is>
      </c>
      <c r="L1965" t="n">
        <v>216</v>
      </c>
      <c r="M1965" t="n">
        <v>54</v>
      </c>
      <c r="N1965" t="inlineStr">
        <is>
          <t>DESCARTAVEIS</t>
        </is>
      </c>
      <c r="O1965" t="inlineStr">
        <is>
          <t>04/2026</t>
        </is>
      </c>
    </row>
    <row r="1966">
      <c r="A1966" t="n">
        <v>227819</v>
      </c>
      <c r="B1966" t="n">
        <v>122</v>
      </c>
      <c r="C1966" t="inlineStr">
        <is>
          <t>Arcos</t>
        </is>
      </c>
      <c r="D1966" t="inlineStr">
        <is>
          <t>PSSS LTDA</t>
        </is>
      </c>
      <c r="E1966" t="inlineStr">
        <is>
          <t>3581</t>
        </is>
      </c>
      <c r="F1966" s="550" t="n">
        <v>46136</v>
      </c>
      <c r="G1966" t="n">
        <v>17475</v>
      </c>
      <c r="H1966" t="inlineStr">
        <is>
          <t>MARMITEX D2 1000ML COM TAMPA THEMOPRAT C/100</t>
        </is>
      </c>
      <c r="I1966" t="inlineStr">
        <is>
          <t>DESCARTAVEIS/HIGIENE E LIMPEZA</t>
        </is>
      </c>
      <c r="J1966" t="n">
        <v>1</v>
      </c>
      <c r="K1966" t="inlineStr">
        <is>
          <t>CX</t>
        </is>
      </c>
      <c r="L1966" t="n">
        <v>122</v>
      </c>
      <c r="M1966" t="n">
        <v>122</v>
      </c>
      <c r="N1966" t="inlineStr">
        <is>
          <t>DESCARTAVEIS</t>
        </is>
      </c>
      <c r="O1966" t="inlineStr">
        <is>
          <t>04/2026</t>
        </is>
      </c>
    </row>
    <row r="1967">
      <c r="A1967" t="n">
        <v>227819</v>
      </c>
      <c r="B1967" t="n">
        <v>122</v>
      </c>
      <c r="C1967" t="inlineStr">
        <is>
          <t>Arcos</t>
        </is>
      </c>
      <c r="D1967" t="inlineStr">
        <is>
          <t>PSSS LTDA</t>
        </is>
      </c>
      <c r="E1967" t="inlineStr">
        <is>
          <t>3581</t>
        </is>
      </c>
      <c r="F1967" s="550" t="n">
        <v>46136</v>
      </c>
      <c r="G1967" t="n">
        <v>17535</v>
      </c>
      <c r="H1967" t="inlineStr">
        <is>
          <t>COPO DESCARTAVEL ULTRACOPOS 330ML C/2000UN</t>
        </is>
      </c>
      <c r="I1967" t="inlineStr">
        <is>
          <t>DESCARTAVEIS/HIGIENE E LIMPEZA</t>
        </is>
      </c>
      <c r="J1967" t="n">
        <v>2</v>
      </c>
      <c r="K1967" t="inlineStr">
        <is>
          <t>CX</t>
        </is>
      </c>
      <c r="L1967" t="n">
        <v>260</v>
      </c>
      <c r="M1967" t="n">
        <v>130</v>
      </c>
      <c r="N1967" t="inlineStr">
        <is>
          <t>DESCARTAVEIS</t>
        </is>
      </c>
      <c r="O1967" t="inlineStr">
        <is>
          <t>04/2026</t>
        </is>
      </c>
    </row>
    <row r="1968">
      <c r="A1968" t="n">
        <v>227819</v>
      </c>
      <c r="B1968" t="n">
        <v>122</v>
      </c>
      <c r="C1968" t="inlineStr">
        <is>
          <t>Arcos</t>
        </is>
      </c>
      <c r="D1968" t="inlineStr">
        <is>
          <t>PSSS LTDA</t>
        </is>
      </c>
      <c r="E1968" t="inlineStr">
        <is>
          <t>3581</t>
        </is>
      </c>
      <c r="F1968" s="550" t="n">
        <v>46136</v>
      </c>
      <c r="G1968" t="n">
        <v>17405</v>
      </c>
      <c r="H1968" t="inlineStr">
        <is>
          <t>SACO PLASTICO BOBINA PICOTADA ROLL 20X30 KG</t>
        </is>
      </c>
      <c r="I1968" t="inlineStr">
        <is>
          <t>DESCARTAVEIS/HIGIENE E LIMPEZA</t>
        </is>
      </c>
      <c r="J1968" t="n">
        <v>4</v>
      </c>
      <c r="K1968" t="inlineStr">
        <is>
          <t>UN</t>
        </is>
      </c>
      <c r="L1968" t="n">
        <v>56</v>
      </c>
      <c r="M1968" t="n">
        <v>14</v>
      </c>
      <c r="N1968" t="inlineStr">
        <is>
          <t>DESCARTAVEIS</t>
        </is>
      </c>
      <c r="O1968" t="inlineStr">
        <is>
          <t>04/2026</t>
        </is>
      </c>
    </row>
    <row r="1969">
      <c r="A1969" t="n">
        <v>227819</v>
      </c>
      <c r="B1969" t="n">
        <v>122</v>
      </c>
      <c r="C1969" t="inlineStr">
        <is>
          <t>Arcos</t>
        </is>
      </c>
      <c r="D1969" t="inlineStr">
        <is>
          <t>PSSS LTDA</t>
        </is>
      </c>
      <c r="E1969" t="inlineStr">
        <is>
          <t>3581</t>
        </is>
      </c>
      <c r="F1969" s="550" t="n">
        <v>46136</v>
      </c>
      <c r="G1969" t="n">
        <v>24586</v>
      </c>
      <c r="H1969" t="inlineStr">
        <is>
          <t>SACO CRISTAL 40X60 0,20 C/5KG</t>
        </is>
      </c>
      <c r="I1969" t="inlineStr">
        <is>
          <t>DESCARTAVEIS/HIGIENE E LIMPEZA</t>
        </is>
      </c>
      <c r="J1969" t="n">
        <v>1</v>
      </c>
      <c r="K1969" t="inlineStr">
        <is>
          <t>PC</t>
        </is>
      </c>
      <c r="L1969" t="n">
        <v>115</v>
      </c>
      <c r="M1969" t="n">
        <v>115</v>
      </c>
      <c r="N1969" t="inlineStr">
        <is>
          <t>DESCARTAVEIS</t>
        </is>
      </c>
      <c r="O1969" t="inlineStr">
        <is>
          <t>04/2026</t>
        </is>
      </c>
    </row>
    <row r="1970">
      <c r="A1970" t="n">
        <v>227817</v>
      </c>
      <c r="B1970" t="n">
        <v>122</v>
      </c>
      <c r="C1970" t="inlineStr">
        <is>
          <t>Arcos</t>
        </is>
      </c>
      <c r="D1970" t="inlineStr">
        <is>
          <t>BATARD PADARIA ARTESANAL LTDA</t>
        </is>
      </c>
      <c r="E1970" t="inlineStr">
        <is>
          <t>13939</t>
        </is>
      </c>
      <c r="F1970" s="550" t="n">
        <v>46134</v>
      </c>
      <c r="G1970" t="n">
        <v>28384</v>
      </c>
      <c r="H1970" t="inlineStr">
        <is>
          <t xml:space="preserve">PÃO PDC FORMA LEVAIN 750GR </t>
        </is>
      </c>
      <c r="I1970" t="inlineStr">
        <is>
          <t>ALIMENTOS</t>
        </is>
      </c>
      <c r="J1970" t="n">
        <v>12</v>
      </c>
      <c r="K1970" t="inlineStr">
        <is>
          <t>UN</t>
        </is>
      </c>
      <c r="L1970" t="n">
        <v>312</v>
      </c>
      <c r="M1970" t="n">
        <v>26</v>
      </c>
      <c r="N1970" t="inlineStr">
        <is>
          <t>ALIMENTOS</t>
        </is>
      </c>
      <c r="O1970" t="inlineStr">
        <is>
          <t>04/2026</t>
        </is>
      </c>
    </row>
    <row r="1971">
      <c r="A1971" t="n">
        <v>227817</v>
      </c>
      <c r="B1971" t="n">
        <v>122</v>
      </c>
      <c r="C1971" t="inlineStr">
        <is>
          <t>Arcos</t>
        </is>
      </c>
      <c r="D1971" t="inlineStr">
        <is>
          <t>BATARD PADARIA ARTESANAL LTDA</t>
        </is>
      </c>
      <c r="E1971" t="inlineStr">
        <is>
          <t>13939</t>
        </is>
      </c>
      <c r="F1971" s="550" t="n">
        <v>46134</v>
      </c>
      <c r="G1971" t="n">
        <v>21372</v>
      </c>
      <c r="H1971" t="inlineStr">
        <is>
          <t>PAO BRIOCHE FORME C/ TAMPA UN</t>
        </is>
      </c>
      <c r="I1971" t="inlineStr">
        <is>
          <t>ALIMENTOS</t>
        </is>
      </c>
      <c r="J1971" t="n">
        <v>36</v>
      </c>
      <c r="K1971" t="inlineStr">
        <is>
          <t>UN</t>
        </is>
      </c>
      <c r="L1971" t="n">
        <v>1116</v>
      </c>
      <c r="M1971" t="n">
        <v>31</v>
      </c>
      <c r="N1971" t="inlineStr">
        <is>
          <t>ALIMENTOS</t>
        </is>
      </c>
      <c r="O1971" t="inlineStr">
        <is>
          <t>04/2026</t>
        </is>
      </c>
    </row>
    <row r="1972">
      <c r="A1972" t="n">
        <v>227813</v>
      </c>
      <c r="B1972" t="n">
        <v>122</v>
      </c>
      <c r="C1972" t="inlineStr">
        <is>
          <t>Arcos</t>
        </is>
      </c>
      <c r="D1972" t="inlineStr">
        <is>
          <t>NA MORADA INDÚSTRIA E COMÉRCIO LTDA</t>
        </is>
      </c>
      <c r="E1972" t="inlineStr">
        <is>
          <t>293470</t>
        </is>
      </c>
      <c r="F1972" s="550" t="n">
        <v>46134</v>
      </c>
      <c r="G1972" t="n">
        <v>19370</v>
      </c>
      <c r="H1972" t="inlineStr">
        <is>
          <t>QUEIJO CAMEMBERT SERRA DAS ANTAS CX 1,680KG C/12 DE 140G KG</t>
        </is>
      </c>
      <c r="I1972" t="inlineStr">
        <is>
          <t>ALIMENTOS</t>
        </is>
      </c>
      <c r="J1972" t="n">
        <v>17.12</v>
      </c>
      <c r="K1972" t="inlineStr">
        <is>
          <t>KG</t>
        </is>
      </c>
      <c r="L1972" t="n">
        <v>1622.98</v>
      </c>
      <c r="M1972" t="n">
        <v>94.800234</v>
      </c>
      <c r="N1972" t="inlineStr">
        <is>
          <t>ALIMENTOS</t>
        </is>
      </c>
      <c r="O1972" t="inlineStr">
        <is>
          <t>04/2026</t>
        </is>
      </c>
    </row>
    <row r="1973">
      <c r="A1973" t="n">
        <v>227811</v>
      </c>
      <c r="B1973" t="n">
        <v>122</v>
      </c>
      <c r="C1973" t="inlineStr">
        <is>
          <t>Arcos</t>
        </is>
      </c>
      <c r="D1973" t="inlineStr">
        <is>
          <t xml:space="preserve">NOVA MIX </t>
        </is>
      </c>
      <c r="E1973" t="inlineStr">
        <is>
          <t>2622296</t>
        </is>
      </c>
      <c r="F1973" s="550" t="n">
        <v>46134</v>
      </c>
      <c r="G1973" t="n">
        <v>19356</v>
      </c>
      <c r="H1973" t="inlineStr">
        <is>
          <t>QUEIJO COALHO QUATA KG</t>
        </is>
      </c>
      <c r="I1973" t="inlineStr">
        <is>
          <t>ALIMENTOS</t>
        </is>
      </c>
      <c r="J1973" t="n">
        <v>24.63</v>
      </c>
      <c r="K1973" t="inlineStr">
        <is>
          <t>KG</t>
        </is>
      </c>
      <c r="L1973" t="n">
        <v>1270.91</v>
      </c>
      <c r="M1973" t="n">
        <v>51.600081</v>
      </c>
      <c r="N1973" t="inlineStr">
        <is>
          <t>ALIMENTOS</t>
        </is>
      </c>
      <c r="O1973" t="inlineStr">
        <is>
          <t>04/2026</t>
        </is>
      </c>
    </row>
    <row r="1974">
      <c r="A1974" t="n">
        <v>227802</v>
      </c>
      <c r="B1974" t="n">
        <v>122</v>
      </c>
      <c r="C1974" t="inlineStr">
        <is>
          <t>Arcos</t>
        </is>
      </c>
      <c r="D1974" t="inlineStr">
        <is>
          <t>BATALHA FABRICA DE PAES LTDA</t>
        </is>
      </c>
      <c r="E1974" t="inlineStr">
        <is>
          <t>10179</t>
        </is>
      </c>
      <c r="F1974" s="550" t="n">
        <v>46132</v>
      </c>
      <c r="G1974" t="n">
        <v>19125</v>
      </c>
      <c r="H1974" t="inlineStr">
        <is>
          <t>MINI BURGER BRIOCHE PINCEL CAIXA C/180 UN 15 PACOTES X 12 UN COD 142</t>
        </is>
      </c>
      <c r="I1974" t="inlineStr">
        <is>
          <t>ALIMENTOS</t>
        </is>
      </c>
      <c r="J1974" t="n">
        <v>2</v>
      </c>
      <c r="K1974" t="inlineStr">
        <is>
          <t>CX</t>
        </is>
      </c>
      <c r="L1974" t="n">
        <v>412.56</v>
      </c>
      <c r="M1974" t="n">
        <v>206.28</v>
      </c>
      <c r="N1974" t="inlineStr">
        <is>
          <t>ALIMENTOS</t>
        </is>
      </c>
      <c r="O1974" t="inlineStr">
        <is>
          <t>04/2026</t>
        </is>
      </c>
    </row>
    <row r="1975">
      <c r="A1975" t="n">
        <v>227801</v>
      </c>
      <c r="B1975" t="n">
        <v>122</v>
      </c>
      <c r="C1975" t="inlineStr">
        <is>
          <t>Arcos</t>
        </is>
      </c>
      <c r="D1975" t="inlineStr">
        <is>
          <t>ARTE GELATI SORVETES LTDA</t>
        </is>
      </c>
      <c r="E1975" t="inlineStr">
        <is>
          <t>41077</t>
        </is>
      </c>
      <c r="F1975" s="550" t="n">
        <v>46134</v>
      </c>
      <c r="G1975" t="n">
        <v>21159</v>
      </c>
      <c r="H1975" t="inlineStr">
        <is>
          <t>SORVETE DE NATA ARTE GELATI C/3,8KG</t>
        </is>
      </c>
      <c r="I1975" t="inlineStr">
        <is>
          <t>ALIMENTOS</t>
        </is>
      </c>
      <c r="J1975" t="n">
        <v>3</v>
      </c>
      <c r="K1975" t="inlineStr">
        <is>
          <t>PT</t>
        </is>
      </c>
      <c r="L1975" t="n">
        <v>456</v>
      </c>
      <c r="M1975" t="n">
        <v>152</v>
      </c>
      <c r="N1975" t="inlineStr">
        <is>
          <t>ALIMENTOS</t>
        </is>
      </c>
      <c r="O1975" t="inlineStr">
        <is>
          <t>04/2026</t>
        </is>
      </c>
    </row>
    <row r="1976">
      <c r="A1976" t="n">
        <v>227801</v>
      </c>
      <c r="B1976" t="n">
        <v>122</v>
      </c>
      <c r="C1976" t="inlineStr">
        <is>
          <t>Arcos</t>
        </is>
      </c>
      <c r="D1976" t="inlineStr">
        <is>
          <t>ARTE GELATI SORVETES LTDA</t>
        </is>
      </c>
      <c r="E1976" t="inlineStr">
        <is>
          <t>41077</t>
        </is>
      </c>
      <c r="F1976" s="550" t="n">
        <v>46134</v>
      </c>
      <c r="G1976" t="n">
        <v>24986</v>
      </c>
      <c r="H1976" t="inlineStr">
        <is>
          <t>SORVETE DE MARACUJA ARTE GELATE C/3,8KG</t>
        </is>
      </c>
      <c r="I1976" t="inlineStr">
        <is>
          <t>ALIMENTOS</t>
        </is>
      </c>
      <c r="J1976" t="n">
        <v>2</v>
      </c>
      <c r="K1976" t="inlineStr">
        <is>
          <t>Pt</t>
        </is>
      </c>
      <c r="L1976" t="n">
        <v>358.8</v>
      </c>
      <c r="M1976" t="n">
        <v>179.4</v>
      </c>
      <c r="N1976" t="inlineStr">
        <is>
          <t>ALIMENTOS</t>
        </is>
      </c>
      <c r="O1976" t="inlineStr">
        <is>
          <t>04/2026</t>
        </is>
      </c>
    </row>
    <row r="1977">
      <c r="A1977" t="n">
        <v>227797</v>
      </c>
      <c r="B1977" t="n">
        <v>122</v>
      </c>
      <c r="C1977" t="inlineStr">
        <is>
          <t>Arcos</t>
        </is>
      </c>
      <c r="D1977" t="inlineStr">
        <is>
          <t>REBAL COMERCIAL LTDA</t>
        </is>
      </c>
      <c r="E1977" t="inlineStr">
        <is>
          <t>297612</t>
        </is>
      </c>
      <c r="F1977" s="550" t="n">
        <v>46121</v>
      </c>
      <c r="G1977" t="n">
        <v>26892</v>
      </c>
      <c r="H1977" t="inlineStr">
        <is>
          <t>DESCASCADOR E BOLEADOR KEITA PLASTICO UN</t>
        </is>
      </c>
      <c r="I1977" t="inlineStr">
        <is>
          <t>UTENSILIOS</t>
        </is>
      </c>
      <c r="J1977" t="n">
        <v>2</v>
      </c>
      <c r="K1977" t="inlineStr">
        <is>
          <t>UN</t>
        </is>
      </c>
      <c r="L1977" t="n">
        <v>7.46</v>
      </c>
      <c r="M1977" t="n">
        <v>3.73</v>
      </c>
      <c r="N1977" t="inlineStr">
        <is>
          <t>UTENSILIOS</t>
        </is>
      </c>
      <c r="O1977" t="inlineStr">
        <is>
          <t>04/2026</t>
        </is>
      </c>
    </row>
    <row r="1978">
      <c r="A1978" t="n">
        <v>227797</v>
      </c>
      <c r="B1978" t="n">
        <v>122</v>
      </c>
      <c r="C1978" t="inlineStr">
        <is>
          <t>Arcos</t>
        </is>
      </c>
      <c r="D1978" t="inlineStr">
        <is>
          <t>REBAL COMERCIAL LTDA</t>
        </is>
      </c>
      <c r="E1978" t="inlineStr">
        <is>
          <t>297612</t>
        </is>
      </c>
      <c r="F1978" s="550" t="n">
        <v>46121</v>
      </c>
      <c r="G1978" t="n">
        <v>28980</v>
      </c>
      <c r="H1978" t="inlineStr">
        <is>
          <t>CACAROLA INDUSTRIAL VIGOR SUPER 14,5L</t>
        </is>
      </c>
      <c r="J1978" t="n">
        <v>2</v>
      </c>
      <c r="K1978" t="inlineStr">
        <is>
          <t>UN</t>
        </is>
      </c>
      <c r="L1978" t="n">
        <v>318.54</v>
      </c>
      <c r="M1978" t="n">
        <v>159.27</v>
      </c>
      <c r="N1978" t="inlineStr">
        <is>
          <t>UTENSILIOS</t>
        </is>
      </c>
      <c r="O1978" t="inlineStr">
        <is>
          <t>04/2026</t>
        </is>
      </c>
    </row>
    <row r="1979">
      <c r="A1979" t="n">
        <v>227797</v>
      </c>
      <c r="B1979" t="n">
        <v>122</v>
      </c>
      <c r="C1979" t="inlineStr">
        <is>
          <t>Arcos</t>
        </is>
      </c>
      <c r="D1979" t="inlineStr">
        <is>
          <t>REBAL COMERCIAL LTDA</t>
        </is>
      </c>
      <c r="E1979" t="inlineStr">
        <is>
          <t>297612</t>
        </is>
      </c>
      <c r="F1979" s="550" t="n">
        <v>46121</v>
      </c>
      <c r="G1979" t="n">
        <v>27604</v>
      </c>
      <c r="H1979" t="inlineStr">
        <is>
          <t>BATEDOR MANUAL 30CM PROFISSIONAL</t>
        </is>
      </c>
      <c r="I1979" t="inlineStr">
        <is>
          <t>UTENSILIOS</t>
        </is>
      </c>
      <c r="J1979" t="n">
        <v>3</v>
      </c>
      <c r="K1979" t="inlineStr">
        <is>
          <t>UN</t>
        </is>
      </c>
      <c r="L1979" t="n">
        <v>77.13</v>
      </c>
      <c r="M1979" t="n">
        <v>25.71</v>
      </c>
      <c r="N1979" t="inlineStr">
        <is>
          <t>UTENSILIOS</t>
        </is>
      </c>
      <c r="O1979" t="inlineStr">
        <is>
          <t>04/2026</t>
        </is>
      </c>
    </row>
    <row r="1980">
      <c r="A1980" t="n">
        <v>227797</v>
      </c>
      <c r="B1980" t="n">
        <v>122</v>
      </c>
      <c r="C1980" t="inlineStr">
        <is>
          <t>Arcos</t>
        </is>
      </c>
      <c r="D1980" t="inlineStr">
        <is>
          <t>REBAL COMERCIAL LTDA</t>
        </is>
      </c>
      <c r="E1980" t="inlineStr">
        <is>
          <t>297612</t>
        </is>
      </c>
      <c r="F1980" s="550" t="n">
        <v>46121</v>
      </c>
      <c r="G1980" t="n">
        <v>28292</v>
      </c>
      <c r="H1980" t="inlineStr">
        <is>
          <t>ABRIDOR DE LATA UN</t>
        </is>
      </c>
      <c r="I1980" t="inlineStr">
        <is>
          <t>UTENSILIOS</t>
        </is>
      </c>
      <c r="J1980" t="n">
        <v>6</v>
      </c>
      <c r="K1980" t="inlineStr">
        <is>
          <t>UN</t>
        </is>
      </c>
      <c r="L1980" t="n">
        <v>42.72</v>
      </c>
      <c r="M1980" t="n">
        <v>7.12</v>
      </c>
      <c r="N1980" t="inlineStr">
        <is>
          <t>UTENSILIOS</t>
        </is>
      </c>
      <c r="O1980" t="inlineStr">
        <is>
          <t>04/2026</t>
        </is>
      </c>
    </row>
    <row r="1981">
      <c r="A1981" t="n">
        <v>227797</v>
      </c>
      <c r="B1981" t="n">
        <v>122</v>
      </c>
      <c r="C1981" t="inlineStr">
        <is>
          <t>Arcos</t>
        </is>
      </c>
      <c r="D1981" t="inlineStr">
        <is>
          <t>REBAL COMERCIAL LTDA</t>
        </is>
      </c>
      <c r="E1981" t="inlineStr">
        <is>
          <t>297612</t>
        </is>
      </c>
      <c r="F1981" s="550" t="n">
        <v>46121</v>
      </c>
      <c r="G1981" t="n">
        <v>28985</v>
      </c>
      <c r="H1981" t="inlineStr">
        <is>
          <t xml:space="preserve">CAIXA ORGANIZADORA COM TAMPA 5L </t>
        </is>
      </c>
      <c r="J1981" t="n">
        <v>3</v>
      </c>
      <c r="K1981" t="inlineStr">
        <is>
          <t>UN</t>
        </is>
      </c>
      <c r="L1981" t="n">
        <v>69.45</v>
      </c>
      <c r="M1981" t="n">
        <v>23.15</v>
      </c>
      <c r="N1981" t="inlineStr">
        <is>
          <t>UTENSILIOS</t>
        </is>
      </c>
      <c r="O1981" t="inlineStr">
        <is>
          <t>04/2026</t>
        </is>
      </c>
    </row>
    <row r="1982">
      <c r="A1982" t="n">
        <v>227797</v>
      </c>
      <c r="B1982" t="n">
        <v>122</v>
      </c>
      <c r="C1982" t="inlineStr">
        <is>
          <t>Arcos</t>
        </is>
      </c>
      <c r="D1982" t="inlineStr">
        <is>
          <t>REBAL COMERCIAL LTDA</t>
        </is>
      </c>
      <c r="E1982" t="inlineStr">
        <is>
          <t>297612</t>
        </is>
      </c>
      <c r="F1982" s="550" t="n">
        <v>46121</v>
      </c>
      <c r="G1982" t="n">
        <v>27466</v>
      </c>
      <c r="H1982" t="inlineStr">
        <is>
          <t>FOUET 40CM</t>
        </is>
      </c>
      <c r="I1982" t="inlineStr">
        <is>
          <t>UTENSILIOS</t>
        </is>
      </c>
      <c r="J1982" t="n">
        <v>2</v>
      </c>
      <c r="K1982" t="inlineStr">
        <is>
          <t>UN</t>
        </is>
      </c>
      <c r="L1982" t="n">
        <v>71.68000000000001</v>
      </c>
      <c r="M1982" t="n">
        <v>35.84</v>
      </c>
      <c r="N1982" t="inlineStr">
        <is>
          <t>UTENSILIOS</t>
        </is>
      </c>
      <c r="O1982" t="inlineStr">
        <is>
          <t>04/2026</t>
        </is>
      </c>
    </row>
    <row r="1983">
      <c r="A1983" t="n">
        <v>227793</v>
      </c>
      <c r="B1983" t="n">
        <v>122</v>
      </c>
      <c r="C1983" t="inlineStr">
        <is>
          <t>Arcos</t>
        </is>
      </c>
      <c r="D1983" t="inlineStr">
        <is>
          <t>MONTE ALTO ALIMENTOS LTDA</t>
        </is>
      </c>
      <c r="E1983" t="inlineStr">
        <is>
          <t>179329</t>
        </is>
      </c>
      <c r="F1983" s="550" t="n">
        <v>46129</v>
      </c>
      <c r="G1983" t="n">
        <v>26592</v>
      </c>
      <c r="H1983" t="inlineStr">
        <is>
          <t>HAMBURGUER BOVINO FREDDI PORCIONADO EM 50G KG 60% ACEM 40% PEITO BOVINO ARCOS</t>
        </is>
      </c>
      <c r="I1983" t="inlineStr">
        <is>
          <t>ALIMENTOS</t>
        </is>
      </c>
      <c r="J1983" t="n">
        <v>15.3</v>
      </c>
      <c r="K1983" t="inlineStr">
        <is>
          <t>KG</t>
        </is>
      </c>
      <c r="L1983" t="n">
        <v>566.1</v>
      </c>
      <c r="M1983" t="n">
        <v>37</v>
      </c>
      <c r="N1983" t="inlineStr">
        <is>
          <t>ALIMENTOS</t>
        </is>
      </c>
      <c r="O1983" t="inlineStr">
        <is>
          <t>04/2026</t>
        </is>
      </c>
    </row>
    <row r="1984">
      <c r="A1984" t="n">
        <v>227793</v>
      </c>
      <c r="B1984" t="n">
        <v>122</v>
      </c>
      <c r="C1984" t="inlineStr">
        <is>
          <t>Arcos</t>
        </is>
      </c>
      <c r="D1984" t="inlineStr">
        <is>
          <t>MONTE ALTO ALIMENTOS LTDA</t>
        </is>
      </c>
      <c r="E1984" t="inlineStr">
        <is>
          <t>179329</t>
        </is>
      </c>
      <c r="F1984" s="550" t="n">
        <v>46129</v>
      </c>
      <c r="G1984" t="n">
        <v>26584</v>
      </c>
      <c r="H1984" t="inlineStr">
        <is>
          <t>COXAO MOLE ANGUS FREDDI PORCIONADO EM 100G KG</t>
        </is>
      </c>
      <c r="I1984" t="inlineStr">
        <is>
          <t>ALIMENTOS</t>
        </is>
      </c>
      <c r="J1984" t="n">
        <v>5.04</v>
      </c>
      <c r="K1984" t="inlineStr">
        <is>
          <t>KG</t>
        </is>
      </c>
      <c r="L1984" t="n">
        <v>408.24</v>
      </c>
      <c r="M1984" t="n">
        <v>81</v>
      </c>
      <c r="N1984" t="inlineStr">
        <is>
          <t>ALIMENTOS</t>
        </is>
      </c>
      <c r="O1984" t="inlineStr">
        <is>
          <t>04/2026</t>
        </is>
      </c>
    </row>
    <row r="1985">
      <c r="A1985" t="n">
        <v>227793</v>
      </c>
      <c r="B1985" t="n">
        <v>122</v>
      </c>
      <c r="C1985" t="inlineStr">
        <is>
          <t>Arcos</t>
        </is>
      </c>
      <c r="D1985" t="inlineStr">
        <is>
          <t>MONTE ALTO ALIMENTOS LTDA</t>
        </is>
      </c>
      <c r="E1985" t="inlineStr">
        <is>
          <t>179329</t>
        </is>
      </c>
      <c r="F1985" s="550" t="n">
        <v>46129</v>
      </c>
      <c r="G1985" t="n">
        <v>28479</v>
      </c>
      <c r="H1985" t="inlineStr">
        <is>
          <t>COXAO MOLE ANGUS PICADINHO FREDDI KG</t>
        </is>
      </c>
      <c r="I1985" t="inlineStr">
        <is>
          <t>ALIMENTOS</t>
        </is>
      </c>
      <c r="J1985" t="n">
        <v>25.45</v>
      </c>
      <c r="K1985" t="inlineStr">
        <is>
          <t>KG</t>
        </is>
      </c>
      <c r="L1985" t="n">
        <v>2061.45</v>
      </c>
      <c r="M1985" t="n">
        <v>81</v>
      </c>
      <c r="N1985" t="inlineStr">
        <is>
          <t>ALIMENTOS</t>
        </is>
      </c>
      <c r="O1985" t="inlineStr">
        <is>
          <t>04/2026</t>
        </is>
      </c>
    </row>
    <row r="1986">
      <c r="A1986" t="n">
        <v>227793</v>
      </c>
      <c r="B1986" t="n">
        <v>122</v>
      </c>
      <c r="C1986" t="inlineStr">
        <is>
          <t>Arcos</t>
        </is>
      </c>
      <c r="D1986" t="inlineStr">
        <is>
          <t>MONTE ALTO ALIMENTOS LTDA</t>
        </is>
      </c>
      <c r="E1986" t="inlineStr">
        <is>
          <t>179329</t>
        </is>
      </c>
      <c r="F1986" s="550" t="n">
        <v>46129</v>
      </c>
      <c r="G1986" t="n">
        <v>26582</v>
      </c>
      <c r="H1986" t="inlineStr">
        <is>
          <t>BIFE ANCHO FREDDI PORCIONADO EM 200G KG</t>
        </is>
      </c>
      <c r="I1986" t="inlineStr">
        <is>
          <t>ALIMENTOS</t>
        </is>
      </c>
      <c r="J1986" t="n">
        <v>40.45</v>
      </c>
      <c r="K1986" t="inlineStr">
        <is>
          <t>KG</t>
        </is>
      </c>
      <c r="L1986" t="n">
        <v>5420.3</v>
      </c>
      <c r="M1986" t="n">
        <v>134</v>
      </c>
      <c r="N1986" t="inlineStr">
        <is>
          <t>ALIMENTOS</t>
        </is>
      </c>
      <c r="O1986" t="inlineStr">
        <is>
          <t>04/2026</t>
        </is>
      </c>
    </row>
    <row r="1987">
      <c r="A1987" t="n">
        <v>227792</v>
      </c>
      <c r="B1987" t="n">
        <v>122</v>
      </c>
      <c r="C1987" t="inlineStr">
        <is>
          <t>Arcos</t>
        </is>
      </c>
      <c r="D1987" t="inlineStr">
        <is>
          <t>DISTRIBUIDORA DPRO LTDA</t>
        </is>
      </c>
      <c r="E1987" t="inlineStr">
        <is>
          <t>386131</t>
        </is>
      </c>
      <c r="F1987" s="550" t="n">
        <v>46129</v>
      </c>
      <c r="G1987" t="n">
        <v>17377</v>
      </c>
      <c r="H1987" t="inlineStr">
        <is>
          <t>SACOLA KRAFT 27X18X30 C/100</t>
        </is>
      </c>
      <c r="I1987" t="inlineStr">
        <is>
          <t>DESCARTAVEIS/HIGIENE E LIMPEZA</t>
        </is>
      </c>
      <c r="J1987" t="n">
        <v>2</v>
      </c>
      <c r="K1987" t="inlineStr">
        <is>
          <t>UN</t>
        </is>
      </c>
      <c r="L1987" t="n">
        <v>237.9</v>
      </c>
      <c r="M1987" t="n">
        <v>118.95</v>
      </c>
      <c r="N1987" t="inlineStr">
        <is>
          <t>DESCARTAVEIS</t>
        </is>
      </c>
      <c r="O1987" t="inlineStr">
        <is>
          <t>04/2026</t>
        </is>
      </c>
    </row>
    <row r="1988">
      <c r="A1988" t="n">
        <v>227792</v>
      </c>
      <c r="B1988" t="n">
        <v>122</v>
      </c>
      <c r="C1988" t="inlineStr">
        <is>
          <t>Arcos</t>
        </is>
      </c>
      <c r="D1988" t="inlineStr">
        <is>
          <t>DISTRIBUIDORA DPRO LTDA</t>
        </is>
      </c>
      <c r="E1988" t="inlineStr">
        <is>
          <t>386131</t>
        </is>
      </c>
      <c r="F1988" s="550" t="n">
        <v>46129</v>
      </c>
      <c r="G1988" t="n">
        <v>28419</v>
      </c>
      <c r="H1988" t="inlineStr">
        <is>
          <t>ESPANADOR 40CM UN</t>
        </is>
      </c>
      <c r="I1988" t="inlineStr">
        <is>
          <t>UTENSILIOS</t>
        </is>
      </c>
      <c r="J1988" t="n">
        <v>1</v>
      </c>
      <c r="K1988" t="inlineStr">
        <is>
          <t>UN</t>
        </is>
      </c>
      <c r="L1988" t="n">
        <v>41.46</v>
      </c>
      <c r="M1988" t="n">
        <v>41.46</v>
      </c>
      <c r="N1988" t="inlineStr">
        <is>
          <t>DESCARTAVEIS</t>
        </is>
      </c>
      <c r="O1988" t="inlineStr">
        <is>
          <t>04/2026</t>
        </is>
      </c>
    </row>
    <row r="1989">
      <c r="A1989" t="n">
        <v>227791</v>
      </c>
      <c r="B1989" t="n">
        <v>122</v>
      </c>
      <c r="C1989" t="inlineStr">
        <is>
          <t>Arcos</t>
        </is>
      </c>
      <c r="D1989" t="inlineStr">
        <is>
          <t>PROAUTO INDUSTRIA QUIMICA EIRELI</t>
        </is>
      </c>
      <c r="E1989" t="inlineStr">
        <is>
          <t>155084</t>
        </is>
      </c>
      <c r="F1989" s="550" t="n">
        <v>46129</v>
      </c>
      <c r="G1989" t="n">
        <v>17303</v>
      </c>
      <c r="H1989" t="inlineStr">
        <is>
          <t>DESINFETANTE LAVANDA KIMI 5L</t>
        </is>
      </c>
      <c r="I1989" t="inlineStr">
        <is>
          <t>DESCARTAVEIS/HIGIENE E LIMPEZA</t>
        </is>
      </c>
      <c r="J1989" t="n">
        <v>4</v>
      </c>
      <c r="K1989" t="inlineStr">
        <is>
          <t>GALAO</t>
        </is>
      </c>
      <c r="L1989" t="n">
        <v>502.12</v>
      </c>
      <c r="M1989" t="n">
        <v>125.53</v>
      </c>
      <c r="N1989" t="inlineStr">
        <is>
          <t xml:space="preserve">HIGIENE E LIMPEZA </t>
        </is>
      </c>
      <c r="O1989" t="inlineStr">
        <is>
          <t>04/2026</t>
        </is>
      </c>
    </row>
    <row r="1990">
      <c r="A1990" t="n">
        <v>227791</v>
      </c>
      <c r="B1990" t="n">
        <v>122</v>
      </c>
      <c r="C1990" t="inlineStr">
        <is>
          <t>Arcos</t>
        </is>
      </c>
      <c r="D1990" t="inlineStr">
        <is>
          <t>PROAUTO INDUSTRIA QUIMICA EIRELI</t>
        </is>
      </c>
      <c r="E1990" t="inlineStr">
        <is>
          <t>155084</t>
        </is>
      </c>
      <c r="F1990" s="550" t="n">
        <v>46129</v>
      </c>
      <c r="G1990" t="n">
        <v>24514</v>
      </c>
      <c r="H1990" t="inlineStr">
        <is>
          <t>PROAUTO DETERGENTE NEUTRO NEUTER SUPER 5 L</t>
        </is>
      </c>
      <c r="I1990" t="inlineStr">
        <is>
          <t>DESCARTAVEIS/HIGIENE E LIMPEZA</t>
        </is>
      </c>
      <c r="J1990" t="n">
        <v>6</v>
      </c>
      <c r="K1990" t="inlineStr">
        <is>
          <t>GALAO</t>
        </is>
      </c>
      <c r="L1990" t="n">
        <v>741.24</v>
      </c>
      <c r="M1990" t="n">
        <v>123.54</v>
      </c>
      <c r="N1990" t="inlineStr">
        <is>
          <t xml:space="preserve">HIGIENE E LIMPEZA </t>
        </is>
      </c>
      <c r="O1990" t="inlineStr">
        <is>
          <t>04/2026</t>
        </is>
      </c>
    </row>
    <row r="1991">
      <c r="A1991" t="n">
        <v>227791</v>
      </c>
      <c r="B1991" t="n">
        <v>122</v>
      </c>
      <c r="C1991" t="inlineStr">
        <is>
          <t>Arcos</t>
        </is>
      </c>
      <c r="D1991" t="inlineStr">
        <is>
          <t>PROAUTO INDUSTRIA QUIMICA EIRELI</t>
        </is>
      </c>
      <c r="E1991" t="inlineStr">
        <is>
          <t>155084</t>
        </is>
      </c>
      <c r="F1991" s="550" t="n">
        <v>46129</v>
      </c>
      <c r="G1991" t="n">
        <v>24507</v>
      </c>
      <c r="H1991" t="inlineStr">
        <is>
          <t>PROAUTO ALCOOL LIQUIDO 70% KIMI LIQUID 1L UN</t>
        </is>
      </c>
      <c r="I1991" t="inlineStr">
        <is>
          <t>DESCARTAVEIS/HIGIENE E LIMPEZA</t>
        </is>
      </c>
      <c r="J1991" t="n">
        <v>2</v>
      </c>
      <c r="K1991" t="inlineStr">
        <is>
          <t>GALAO</t>
        </is>
      </c>
      <c r="L1991" t="n">
        <v>170.34</v>
      </c>
      <c r="M1991" t="n">
        <v>85.17</v>
      </c>
      <c r="N1991" t="inlineStr">
        <is>
          <t xml:space="preserve">HIGIENE E LIMPEZA </t>
        </is>
      </c>
      <c r="O1991" t="inlineStr">
        <is>
          <t>04/2026</t>
        </is>
      </c>
    </row>
    <row r="1992">
      <c r="A1992" t="n">
        <v>227791</v>
      </c>
      <c r="B1992" t="n">
        <v>122</v>
      </c>
      <c r="C1992" t="inlineStr">
        <is>
          <t>Arcos</t>
        </is>
      </c>
      <c r="D1992" t="inlineStr">
        <is>
          <t>PROAUTO INDUSTRIA QUIMICA EIRELI</t>
        </is>
      </c>
      <c r="E1992" t="inlineStr">
        <is>
          <t>155084</t>
        </is>
      </c>
      <c r="F1992" s="550" t="n">
        <v>46129</v>
      </c>
      <c r="G1992" t="n">
        <v>17204</v>
      </c>
      <c r="H1992" t="inlineStr">
        <is>
          <t>DETERGENTE LAVA LOUCAS KIMIUM ALKIM CL 5</t>
        </is>
      </c>
      <c r="I1992" t="inlineStr">
        <is>
          <t>DESCARTAVEIS/HIGIENE E LIMPEZA</t>
        </is>
      </c>
      <c r="J1992" t="n">
        <v>4</v>
      </c>
      <c r="K1992" t="inlineStr">
        <is>
          <t>UN</t>
        </is>
      </c>
      <c r="L1992" t="n">
        <v>603.72</v>
      </c>
      <c r="M1992" t="n">
        <v>150.93</v>
      </c>
      <c r="N1992" t="inlineStr">
        <is>
          <t xml:space="preserve">HIGIENE E LIMPEZA </t>
        </is>
      </c>
      <c r="O1992" t="inlineStr">
        <is>
          <t>04/2026</t>
        </is>
      </c>
    </row>
    <row r="1993">
      <c r="A1993" t="n">
        <v>227791</v>
      </c>
      <c r="B1993" t="n">
        <v>122</v>
      </c>
      <c r="C1993" t="inlineStr">
        <is>
          <t>Arcos</t>
        </is>
      </c>
      <c r="D1993" t="inlineStr">
        <is>
          <t>PROAUTO INDUSTRIA QUIMICA EIRELI</t>
        </is>
      </c>
      <c r="E1993" t="inlineStr">
        <is>
          <t>155084</t>
        </is>
      </c>
      <c r="F1993" s="550" t="n">
        <v>46129</v>
      </c>
      <c r="G1993" t="n">
        <v>28140</v>
      </c>
      <c r="H1993" t="inlineStr">
        <is>
          <t>SABONETE ANTISSEPTICO KIMI CREAM PROAUTO 5L UN</t>
        </is>
      </c>
      <c r="I1993" t="inlineStr">
        <is>
          <t>DESCARTAVEIS/HIGIENE E LIMPEZA</t>
        </is>
      </c>
      <c r="J1993" t="n">
        <v>4</v>
      </c>
      <c r="K1993" t="inlineStr">
        <is>
          <t>GALAO</t>
        </is>
      </c>
      <c r="L1993" t="n">
        <v>451.72</v>
      </c>
      <c r="M1993" t="n">
        <v>112.93</v>
      </c>
      <c r="N1993" t="inlineStr">
        <is>
          <t xml:space="preserve">HIGIENE E LIMPEZA </t>
        </is>
      </c>
      <c r="O1993" t="inlineStr">
        <is>
          <t>04/2026</t>
        </is>
      </c>
    </row>
    <row r="1994">
      <c r="A1994" t="n">
        <v>227791</v>
      </c>
      <c r="B1994" t="n">
        <v>122</v>
      </c>
      <c r="C1994" t="inlineStr">
        <is>
          <t>Arcos</t>
        </is>
      </c>
      <c r="D1994" t="inlineStr">
        <is>
          <t>PROAUTO INDUSTRIA QUIMICA EIRELI</t>
        </is>
      </c>
      <c r="E1994" t="inlineStr">
        <is>
          <t>155084</t>
        </is>
      </c>
      <c r="F1994" s="550" t="n">
        <v>46129</v>
      </c>
      <c r="G1994" t="n">
        <v>26393</v>
      </c>
      <c r="H1994" t="inlineStr">
        <is>
          <t>PROAUTO DESINCRUSTANTE KLINBE 5L</t>
        </is>
      </c>
      <c r="I1994" t="inlineStr">
        <is>
          <t>DESCARTAVEIS/HIGIENE E LIMPEZA</t>
        </is>
      </c>
      <c r="J1994" t="n">
        <v>4</v>
      </c>
      <c r="K1994" t="inlineStr">
        <is>
          <t>GALAO</t>
        </is>
      </c>
      <c r="L1994" t="n">
        <v>439.16</v>
      </c>
      <c r="M1994" t="n">
        <v>109.79</v>
      </c>
      <c r="N1994" t="inlineStr">
        <is>
          <t xml:space="preserve">HIGIENE E LIMPEZA </t>
        </is>
      </c>
      <c r="O1994" t="inlineStr">
        <is>
          <t>04/2026</t>
        </is>
      </c>
    </row>
    <row r="1995">
      <c r="A1995" t="n">
        <v>227791</v>
      </c>
      <c r="B1995" t="n">
        <v>122</v>
      </c>
      <c r="C1995" t="inlineStr">
        <is>
          <t>Arcos</t>
        </is>
      </c>
      <c r="D1995" t="inlineStr">
        <is>
          <t>PROAUTO INDUSTRIA QUIMICA EIRELI</t>
        </is>
      </c>
      <c r="E1995" t="inlineStr">
        <is>
          <t>155084</t>
        </is>
      </c>
      <c r="F1995" s="550" t="n">
        <v>46129</v>
      </c>
      <c r="G1995" t="n">
        <v>26395</v>
      </c>
      <c r="H1995" t="inlineStr">
        <is>
          <t>PROAUTO DETERGENTE CLORADO PRO HA 3000CL 5L</t>
        </is>
      </c>
      <c r="I1995" t="inlineStr">
        <is>
          <t>DESCARTAVEIS/HIGIENE E LIMPEZA</t>
        </is>
      </c>
      <c r="J1995" t="n">
        <v>4</v>
      </c>
      <c r="K1995" t="inlineStr">
        <is>
          <t>GALAO</t>
        </is>
      </c>
      <c r="L1995" t="n">
        <v>514.84</v>
      </c>
      <c r="M1995" t="n">
        <v>128.71</v>
      </c>
      <c r="N1995" t="inlineStr">
        <is>
          <t xml:space="preserve">HIGIENE E LIMPEZA </t>
        </is>
      </c>
      <c r="O1995" t="inlineStr">
        <is>
          <t>04/2026</t>
        </is>
      </c>
    </row>
    <row r="1996">
      <c r="A1996" t="n">
        <v>227790</v>
      </c>
      <c r="B1996" t="n">
        <v>122</v>
      </c>
      <c r="C1996" t="inlineStr">
        <is>
          <t>Arcos</t>
        </is>
      </c>
      <c r="D1996" t="inlineStr">
        <is>
          <t>FG7 COMERCIO E DISTRIBUICAO DE BEBIDAS LTDA</t>
        </is>
      </c>
      <c r="E1996" t="inlineStr">
        <is>
          <t>775822</t>
        </is>
      </c>
      <c r="F1996" s="550" t="n">
        <v>46120</v>
      </c>
      <c r="G1996" t="n">
        <v>17974</v>
      </c>
      <c r="H1996" t="inlineStr">
        <is>
          <t>AGUA DE COCO KERO COCO 1L</t>
        </is>
      </c>
      <c r="I1996" t="inlineStr">
        <is>
          <t>BEBIDAS</t>
        </is>
      </c>
      <c r="J1996" t="n">
        <v>12</v>
      </c>
      <c r="K1996" t="inlineStr">
        <is>
          <t>UN</t>
        </is>
      </c>
      <c r="L1996" t="n">
        <v>153.96</v>
      </c>
      <c r="M1996" t="n">
        <v>12.83</v>
      </c>
      <c r="N1996" t="inlineStr">
        <is>
          <t>BEBIDAS</t>
        </is>
      </c>
      <c r="O1996" t="inlineStr">
        <is>
          <t>04/2026</t>
        </is>
      </c>
    </row>
    <row r="1997">
      <c r="A1997" t="n">
        <v>227789</v>
      </c>
      <c r="B1997" t="n">
        <v>122</v>
      </c>
      <c r="C1997" t="inlineStr">
        <is>
          <t>Arcos</t>
        </is>
      </c>
      <c r="D1997" t="inlineStr">
        <is>
          <t>DTK COMERCIO DE ALIMENTOS LTDA</t>
        </is>
      </c>
      <c r="E1997" t="inlineStr">
        <is>
          <t>74248</t>
        </is>
      </c>
      <c r="F1997" s="550" t="n">
        <v>46122</v>
      </c>
      <c r="G1997" t="n">
        <v>21093</v>
      </c>
      <c r="H1997" t="inlineStr">
        <is>
          <t>ACUCAR REFINADO UNIAO 1KG UN</t>
        </is>
      </c>
      <c r="I1997" t="inlineStr">
        <is>
          <t>ALIMENTOS</t>
        </is>
      </c>
      <c r="J1997" t="n">
        <v>10</v>
      </c>
      <c r="K1997" t="inlineStr">
        <is>
          <t>UN</t>
        </is>
      </c>
      <c r="L1997" t="n">
        <v>43.9</v>
      </c>
      <c r="M1997" t="n">
        <v>4.39</v>
      </c>
      <c r="N1997" t="inlineStr">
        <is>
          <t>ALIMENTOS</t>
        </is>
      </c>
      <c r="O1997" t="inlineStr">
        <is>
          <t>04/2026</t>
        </is>
      </c>
    </row>
    <row r="1998">
      <c r="A1998" t="n">
        <v>227789</v>
      </c>
      <c r="B1998" t="n">
        <v>122</v>
      </c>
      <c r="C1998" t="inlineStr">
        <is>
          <t>Arcos</t>
        </is>
      </c>
      <c r="D1998" t="inlineStr">
        <is>
          <t>DTK COMERCIO DE ALIMENTOS LTDA</t>
        </is>
      </c>
      <c r="E1998" t="inlineStr">
        <is>
          <t>74248</t>
        </is>
      </c>
      <c r="F1998" s="550" t="n">
        <v>46122</v>
      </c>
      <c r="G1998" t="n">
        <v>20672</v>
      </c>
      <c r="H1998" t="inlineStr">
        <is>
          <t>EXTRATO DE TOMATE ELEFANTE C/1,7KG</t>
        </is>
      </c>
      <c r="I1998" t="inlineStr">
        <is>
          <t>ALIMENTOS</t>
        </is>
      </c>
      <c r="J1998" t="n">
        <v>6</v>
      </c>
      <c r="K1998" t="inlineStr">
        <is>
          <t>PC</t>
        </is>
      </c>
      <c r="L1998" t="n">
        <v>177.3</v>
      </c>
      <c r="M1998" t="n">
        <v>29.55</v>
      </c>
      <c r="N1998" t="inlineStr">
        <is>
          <t>ALIMENTOS</t>
        </is>
      </c>
      <c r="O1998" t="inlineStr">
        <is>
          <t>04/2026</t>
        </is>
      </c>
    </row>
    <row r="1999">
      <c r="A1999" t="n">
        <v>227788</v>
      </c>
      <c r="B1999" t="n">
        <v>122</v>
      </c>
      <c r="C1999" t="inlineStr">
        <is>
          <t>Arcos</t>
        </is>
      </c>
      <c r="D1999" t="inlineStr">
        <is>
          <t>MARIO PEDRO FELICIANO - HORTIFRUTI</t>
        </is>
      </c>
      <c r="E1999" t="inlineStr">
        <is>
          <t>473437</t>
        </is>
      </c>
      <c r="F1999" s="550" t="n">
        <v>46122</v>
      </c>
      <c r="G1999" t="n">
        <v>24083</v>
      </c>
      <c r="H1999" t="inlineStr">
        <is>
          <t>BATATA ASTERIX GRAUDA NOIVA KG</t>
        </is>
      </c>
      <c r="I1999" t="inlineStr">
        <is>
          <t>ALIMENTOS</t>
        </is>
      </c>
      <c r="J1999" t="n">
        <v>50</v>
      </c>
      <c r="K1999" t="inlineStr">
        <is>
          <t>KG</t>
        </is>
      </c>
      <c r="L1999" t="n">
        <v>272</v>
      </c>
      <c r="M1999" t="n">
        <v>5.44</v>
      </c>
      <c r="N1999" t="inlineStr">
        <is>
          <t>ALIMENTOS</t>
        </is>
      </c>
      <c r="O1999" t="inlineStr">
        <is>
          <t>04/2026</t>
        </is>
      </c>
    </row>
    <row r="2000">
      <c r="A2000" t="n">
        <v>227786</v>
      </c>
      <c r="B2000" t="n">
        <v>122</v>
      </c>
      <c r="C2000" t="inlineStr">
        <is>
          <t>Arcos</t>
        </is>
      </c>
      <c r="D2000" t="inlineStr">
        <is>
          <t>DTK COMERCIO DE ALIMENTOS LTDA</t>
        </is>
      </c>
      <c r="E2000" t="inlineStr">
        <is>
          <t>74231</t>
        </is>
      </c>
      <c r="F2000" s="550" t="n">
        <v>46122</v>
      </c>
      <c r="G2000" t="n">
        <v>24331</v>
      </c>
      <c r="H2000" t="inlineStr">
        <is>
          <t>LINGUICA CALABRESA KG</t>
        </is>
      </c>
      <c r="I2000" t="inlineStr">
        <is>
          <t>ALIMENTOS</t>
        </is>
      </c>
      <c r="J2000" t="n">
        <v>5</v>
      </c>
      <c r="K2000" t="inlineStr">
        <is>
          <t>KG</t>
        </is>
      </c>
      <c r="L2000" t="n">
        <v>104.45</v>
      </c>
      <c r="M2000" t="n">
        <v>20.89</v>
      </c>
      <c r="N2000" t="inlineStr">
        <is>
          <t>ALIMENTOS</t>
        </is>
      </c>
      <c r="O2000" t="inlineStr">
        <is>
          <t>04/2026</t>
        </is>
      </c>
    </row>
    <row r="2001">
      <c r="A2001" t="n">
        <v>227784</v>
      </c>
      <c r="B2001" t="n">
        <v>122</v>
      </c>
      <c r="C2001" t="inlineStr">
        <is>
          <t>Arcos</t>
        </is>
      </c>
      <c r="D2001" t="inlineStr">
        <is>
          <t>CECILIA TSUYACO ARAKI SILVA LTDA</t>
        </is>
      </c>
      <c r="E2001" t="inlineStr">
        <is>
          <t>390051</t>
        </is>
      </c>
      <c r="F2001" s="550" t="n">
        <v>46122</v>
      </c>
      <c r="G2001" t="n">
        <v>19505</v>
      </c>
      <c r="H2001" t="inlineStr">
        <is>
          <t>ALFACE AMERICANA KG</t>
        </is>
      </c>
      <c r="I2001" t="inlineStr">
        <is>
          <t>ALIMENTOS</t>
        </is>
      </c>
      <c r="J2001" t="n">
        <v>1</v>
      </c>
      <c r="K2001" t="inlineStr">
        <is>
          <t>KG</t>
        </is>
      </c>
      <c r="L2001" t="n">
        <v>10.3</v>
      </c>
      <c r="M2001" t="n">
        <v>10.3</v>
      </c>
      <c r="N2001" t="inlineStr">
        <is>
          <t>ALIMENTOS</t>
        </is>
      </c>
      <c r="O2001" t="inlineStr">
        <is>
          <t>04/2026</t>
        </is>
      </c>
    </row>
    <row r="2002">
      <c r="A2002" t="n">
        <v>227784</v>
      </c>
      <c r="B2002" t="n">
        <v>122</v>
      </c>
      <c r="C2002" t="inlineStr">
        <is>
          <t>Arcos</t>
        </is>
      </c>
      <c r="D2002" t="inlineStr">
        <is>
          <t>CECILIA TSUYACO ARAKI SILVA LTDA</t>
        </is>
      </c>
      <c r="E2002" t="inlineStr">
        <is>
          <t>390051</t>
        </is>
      </c>
      <c r="F2002" s="550" t="n">
        <v>46122</v>
      </c>
      <c r="G2002" t="n">
        <v>23095</v>
      </c>
      <c r="H2002" t="inlineStr">
        <is>
          <t>OVO CAIPIRA UN</t>
        </is>
      </c>
      <c r="I2002" t="inlineStr">
        <is>
          <t>ALIMENTOS</t>
        </is>
      </c>
      <c r="J2002" t="n">
        <v>150</v>
      </c>
      <c r="K2002" t="inlineStr">
        <is>
          <t>UN</t>
        </is>
      </c>
      <c r="L2002" t="n">
        <v>184.5</v>
      </c>
      <c r="M2002" t="n">
        <v>1.23</v>
      </c>
      <c r="N2002" t="inlineStr">
        <is>
          <t>ALIMENTOS</t>
        </is>
      </c>
      <c r="O2002" t="inlineStr">
        <is>
          <t>04/2026</t>
        </is>
      </c>
    </row>
    <row r="2003">
      <c r="A2003" t="n">
        <v>227784</v>
      </c>
      <c r="B2003" t="n">
        <v>122</v>
      </c>
      <c r="C2003" t="inlineStr">
        <is>
          <t>Arcos</t>
        </is>
      </c>
      <c r="D2003" t="inlineStr">
        <is>
          <t>CECILIA TSUYACO ARAKI SILVA LTDA</t>
        </is>
      </c>
      <c r="E2003" t="inlineStr">
        <is>
          <t>390051</t>
        </is>
      </c>
      <c r="F2003" s="550" t="n">
        <v>46122</v>
      </c>
      <c r="G2003" t="n">
        <v>19617</v>
      </c>
      <c r="H2003" t="inlineStr">
        <is>
          <t>COENTRO KG</t>
        </is>
      </c>
      <c r="I2003" t="inlineStr">
        <is>
          <t>ALIMENTOS</t>
        </is>
      </c>
      <c r="J2003" t="n">
        <v>0.2</v>
      </c>
      <c r="K2003" t="inlineStr">
        <is>
          <t>KG</t>
        </is>
      </c>
      <c r="L2003" t="n">
        <v>3.1</v>
      </c>
      <c r="M2003" t="n">
        <v>15.5</v>
      </c>
      <c r="N2003" t="inlineStr">
        <is>
          <t>ALIMENTOS</t>
        </is>
      </c>
      <c r="O2003" t="inlineStr">
        <is>
          <t>04/2026</t>
        </is>
      </c>
    </row>
    <row r="2004">
      <c r="A2004" t="n">
        <v>227784</v>
      </c>
      <c r="B2004" t="n">
        <v>122</v>
      </c>
      <c r="C2004" t="inlineStr">
        <is>
          <t>Arcos</t>
        </is>
      </c>
      <c r="D2004" t="inlineStr">
        <is>
          <t>CECILIA TSUYACO ARAKI SILVA LTDA</t>
        </is>
      </c>
      <c r="E2004" t="inlineStr">
        <is>
          <t>390051</t>
        </is>
      </c>
      <c r="F2004" s="550" t="n">
        <v>46122</v>
      </c>
      <c r="G2004" t="n">
        <v>19647</v>
      </c>
      <c r="H2004" t="inlineStr">
        <is>
          <t>ALHO PORO KG</t>
        </is>
      </c>
      <c r="I2004" t="inlineStr">
        <is>
          <t>ALIMENTOS</t>
        </is>
      </c>
      <c r="J2004" t="n">
        <v>1.5</v>
      </c>
      <c r="K2004" t="inlineStr">
        <is>
          <t>KG</t>
        </is>
      </c>
      <c r="L2004" t="n">
        <v>18</v>
      </c>
      <c r="M2004" t="n">
        <v>12</v>
      </c>
      <c r="N2004" t="inlineStr">
        <is>
          <t>ALIMENTOS</t>
        </is>
      </c>
      <c r="O2004" t="inlineStr">
        <is>
          <t>04/2026</t>
        </is>
      </c>
    </row>
    <row r="2005">
      <c r="A2005" t="n">
        <v>227784</v>
      </c>
      <c r="B2005" t="n">
        <v>122</v>
      </c>
      <c r="C2005" t="inlineStr">
        <is>
          <t>Arcos</t>
        </is>
      </c>
      <c r="D2005" t="inlineStr">
        <is>
          <t>CECILIA TSUYACO ARAKI SILVA LTDA</t>
        </is>
      </c>
      <c r="E2005" t="inlineStr">
        <is>
          <t>390051</t>
        </is>
      </c>
      <c r="F2005" s="550" t="n">
        <v>46122</v>
      </c>
      <c r="G2005" t="n">
        <v>23236</v>
      </c>
      <c r="H2005" t="inlineStr">
        <is>
          <t>COUVE MANTEIGA KG</t>
        </is>
      </c>
      <c r="I2005" t="inlineStr">
        <is>
          <t>ALIMENTOS</t>
        </is>
      </c>
      <c r="J2005" t="n">
        <v>2</v>
      </c>
      <c r="K2005" t="inlineStr">
        <is>
          <t>KG</t>
        </is>
      </c>
      <c r="L2005" t="n">
        <v>20</v>
      </c>
      <c r="M2005" t="n">
        <v>10</v>
      </c>
      <c r="N2005" t="inlineStr">
        <is>
          <t>ALIMENTOS</t>
        </is>
      </c>
      <c r="O2005" t="inlineStr">
        <is>
          <t>04/2026</t>
        </is>
      </c>
    </row>
    <row r="2006">
      <c r="A2006" t="n">
        <v>227784</v>
      </c>
      <c r="B2006" t="n">
        <v>122</v>
      </c>
      <c r="C2006" t="inlineStr">
        <is>
          <t>Arcos</t>
        </is>
      </c>
      <c r="D2006" t="inlineStr">
        <is>
          <t>CECILIA TSUYACO ARAKI SILVA LTDA</t>
        </is>
      </c>
      <c r="E2006" t="inlineStr">
        <is>
          <t>390051</t>
        </is>
      </c>
      <c r="F2006" s="550" t="n">
        <v>46122</v>
      </c>
      <c r="G2006" t="n">
        <v>24037</v>
      </c>
      <c r="H2006" t="inlineStr">
        <is>
          <t>ALHO TRITURADO FRITO</t>
        </is>
      </c>
      <c r="I2006" t="inlineStr">
        <is>
          <t>ALIMENTOS</t>
        </is>
      </c>
      <c r="J2006" t="n">
        <v>2</v>
      </c>
      <c r="K2006" t="inlineStr">
        <is>
          <t>KG</t>
        </is>
      </c>
      <c r="L2006" t="n">
        <v>36</v>
      </c>
      <c r="M2006" t="n">
        <v>18</v>
      </c>
      <c r="N2006" t="inlineStr">
        <is>
          <t>ALIMENTOS</t>
        </is>
      </c>
      <c r="O2006" t="inlineStr">
        <is>
          <t>04/2026</t>
        </is>
      </c>
    </row>
    <row r="2007">
      <c r="A2007" t="n">
        <v>227784</v>
      </c>
      <c r="B2007" t="n">
        <v>122</v>
      </c>
      <c r="C2007" t="inlineStr">
        <is>
          <t>Arcos</t>
        </is>
      </c>
      <c r="D2007" t="inlineStr">
        <is>
          <t>CECILIA TSUYACO ARAKI SILVA LTDA</t>
        </is>
      </c>
      <c r="E2007" t="inlineStr">
        <is>
          <t>390051</t>
        </is>
      </c>
      <c r="F2007" s="550" t="n">
        <v>46122</v>
      </c>
      <c r="G2007" t="n">
        <v>19743</v>
      </c>
      <c r="H2007" t="inlineStr">
        <is>
          <t>MACA VERDE KG</t>
        </is>
      </c>
      <c r="I2007" t="inlineStr">
        <is>
          <t>ALIMENTOS</t>
        </is>
      </c>
      <c r="J2007" t="n">
        <v>7</v>
      </c>
      <c r="K2007" t="inlineStr">
        <is>
          <t>KG</t>
        </is>
      </c>
      <c r="L2007" t="n">
        <v>105</v>
      </c>
      <c r="M2007" t="n">
        <v>15</v>
      </c>
      <c r="N2007" t="inlineStr">
        <is>
          <t>ALIMENTOS</t>
        </is>
      </c>
      <c r="O2007" t="inlineStr">
        <is>
          <t>04/2026</t>
        </is>
      </c>
    </row>
    <row r="2008">
      <c r="A2008" t="n">
        <v>227784</v>
      </c>
      <c r="B2008" t="n">
        <v>122</v>
      </c>
      <c r="C2008" t="inlineStr">
        <is>
          <t>Arcos</t>
        </is>
      </c>
      <c r="D2008" t="inlineStr">
        <is>
          <t>CECILIA TSUYACO ARAKI SILVA LTDA</t>
        </is>
      </c>
      <c r="E2008" t="inlineStr">
        <is>
          <t>390051</t>
        </is>
      </c>
      <c r="F2008" s="550" t="n">
        <v>46122</v>
      </c>
      <c r="G2008" t="n">
        <v>19751</v>
      </c>
      <c r="H2008" t="inlineStr">
        <is>
          <t>LIMAO SICILIANO KG</t>
        </is>
      </c>
      <c r="I2008" t="inlineStr">
        <is>
          <t>ALIMENTOS</t>
        </is>
      </c>
      <c r="J2008" t="n">
        <v>5</v>
      </c>
      <c r="K2008" t="inlineStr">
        <is>
          <t>KG</t>
        </is>
      </c>
      <c r="L2008" t="n">
        <v>55</v>
      </c>
      <c r="M2008" t="n">
        <v>11</v>
      </c>
      <c r="N2008" t="inlineStr">
        <is>
          <t>ALIMENTOS</t>
        </is>
      </c>
      <c r="O2008" t="inlineStr">
        <is>
          <t>04/2026</t>
        </is>
      </c>
    </row>
    <row r="2009">
      <c r="A2009" t="n">
        <v>227784</v>
      </c>
      <c r="B2009" t="n">
        <v>122</v>
      </c>
      <c r="C2009" t="inlineStr">
        <is>
          <t>Arcos</t>
        </is>
      </c>
      <c r="D2009" t="inlineStr">
        <is>
          <t>CECILIA TSUYACO ARAKI SILVA LTDA</t>
        </is>
      </c>
      <c r="E2009" t="inlineStr">
        <is>
          <t>390051</t>
        </is>
      </c>
      <c r="F2009" s="550" t="n">
        <v>46122</v>
      </c>
      <c r="G2009" t="n">
        <v>19558</v>
      </c>
      <c r="H2009" t="inlineStr">
        <is>
          <t>QUIABO KG</t>
        </is>
      </c>
      <c r="I2009" t="inlineStr">
        <is>
          <t>ALIMENTOS</t>
        </is>
      </c>
      <c r="J2009" t="n">
        <v>1</v>
      </c>
      <c r="K2009" t="inlineStr">
        <is>
          <t>KG</t>
        </is>
      </c>
      <c r="L2009" t="n">
        <v>15</v>
      </c>
      <c r="M2009" t="n">
        <v>15</v>
      </c>
      <c r="N2009" t="inlineStr">
        <is>
          <t>ALIMENTOS</t>
        </is>
      </c>
      <c r="O2009" t="inlineStr">
        <is>
          <t>04/2026</t>
        </is>
      </c>
    </row>
    <row r="2010">
      <c r="A2010" t="n">
        <v>227784</v>
      </c>
      <c r="B2010" t="n">
        <v>122</v>
      </c>
      <c r="C2010" t="inlineStr">
        <is>
          <t>Arcos</t>
        </is>
      </c>
      <c r="D2010" t="inlineStr">
        <is>
          <t>CECILIA TSUYACO ARAKI SILVA LTDA</t>
        </is>
      </c>
      <c r="E2010" t="inlineStr">
        <is>
          <t>390051</t>
        </is>
      </c>
      <c r="F2010" s="550" t="n">
        <v>46122</v>
      </c>
      <c r="G2010" t="n">
        <v>19472</v>
      </c>
      <c r="H2010" t="inlineStr">
        <is>
          <t>RUCULA KG</t>
        </is>
      </c>
      <c r="I2010" t="inlineStr">
        <is>
          <t>ALIMENTOS</t>
        </is>
      </c>
      <c r="J2010" t="n">
        <v>1</v>
      </c>
      <c r="K2010" t="inlineStr">
        <is>
          <t>KG</t>
        </is>
      </c>
      <c r="L2010" t="n">
        <v>20</v>
      </c>
      <c r="M2010" t="n">
        <v>20</v>
      </c>
      <c r="N2010" t="inlineStr">
        <is>
          <t>ALIMENTOS</t>
        </is>
      </c>
      <c r="O2010" t="inlineStr">
        <is>
          <t>04/2026</t>
        </is>
      </c>
    </row>
    <row r="2011">
      <c r="A2011" t="n">
        <v>227784</v>
      </c>
      <c r="B2011" t="n">
        <v>122</v>
      </c>
      <c r="C2011" t="inlineStr">
        <is>
          <t>Arcos</t>
        </is>
      </c>
      <c r="D2011" t="inlineStr">
        <is>
          <t>CECILIA TSUYACO ARAKI SILVA LTDA</t>
        </is>
      </c>
      <c r="E2011" t="inlineStr">
        <is>
          <t>390051</t>
        </is>
      </c>
      <c r="F2011" s="550" t="n">
        <v>46122</v>
      </c>
      <c r="G2011" t="n">
        <v>19480</v>
      </c>
      <c r="H2011" t="inlineStr">
        <is>
          <t>HORTELA HIDROPONICA KG</t>
        </is>
      </c>
      <c r="I2011" t="inlineStr">
        <is>
          <t>ALIMENTOS</t>
        </is>
      </c>
      <c r="J2011" t="n">
        <v>0.3</v>
      </c>
      <c r="K2011" t="inlineStr">
        <is>
          <t>KG</t>
        </is>
      </c>
      <c r="L2011" t="n">
        <v>4.8</v>
      </c>
      <c r="M2011" t="n">
        <v>16</v>
      </c>
      <c r="N2011" t="inlineStr">
        <is>
          <t>ALIMENTOS</t>
        </is>
      </c>
      <c r="O2011" t="inlineStr">
        <is>
          <t>04/2026</t>
        </is>
      </c>
    </row>
    <row r="2012">
      <c r="A2012" t="n">
        <v>227784</v>
      </c>
      <c r="B2012" t="n">
        <v>122</v>
      </c>
      <c r="C2012" t="inlineStr">
        <is>
          <t>Arcos</t>
        </is>
      </c>
      <c r="D2012" t="inlineStr">
        <is>
          <t>CECILIA TSUYACO ARAKI SILVA LTDA</t>
        </is>
      </c>
      <c r="E2012" t="inlineStr">
        <is>
          <t>390051</t>
        </is>
      </c>
      <c r="F2012" s="550" t="n">
        <v>46122</v>
      </c>
      <c r="G2012" t="n">
        <v>19485</v>
      </c>
      <c r="H2012" t="inlineStr">
        <is>
          <t>ENDRO DILL KG</t>
        </is>
      </c>
      <c r="I2012" t="inlineStr">
        <is>
          <t>ALIMENTOS</t>
        </is>
      </c>
      <c r="J2012" t="n">
        <v>0.1</v>
      </c>
      <c r="K2012" t="inlineStr">
        <is>
          <t>KG</t>
        </is>
      </c>
      <c r="L2012" t="n">
        <v>11</v>
      </c>
      <c r="M2012" t="n">
        <v>110</v>
      </c>
      <c r="N2012" t="inlineStr">
        <is>
          <t>ALIMENTOS</t>
        </is>
      </c>
      <c r="O2012" t="inlineStr">
        <is>
          <t>04/2026</t>
        </is>
      </c>
    </row>
    <row r="2013">
      <c r="A2013" t="n">
        <v>227784</v>
      </c>
      <c r="B2013" t="n">
        <v>122</v>
      </c>
      <c r="C2013" t="inlineStr">
        <is>
          <t>Arcos</t>
        </is>
      </c>
      <c r="D2013" t="inlineStr">
        <is>
          <t>CECILIA TSUYACO ARAKI SILVA LTDA</t>
        </is>
      </c>
      <c r="E2013" t="inlineStr">
        <is>
          <t>390051</t>
        </is>
      </c>
      <c r="F2013" s="550" t="n">
        <v>46122</v>
      </c>
      <c r="G2013" t="n">
        <v>23359</v>
      </c>
      <c r="H2013" t="inlineStr">
        <is>
          <t>LIMAO TAHITI KG</t>
        </is>
      </c>
      <c r="I2013" t="inlineStr">
        <is>
          <t>ALIMENTOS</t>
        </is>
      </c>
      <c r="J2013" t="n">
        <v>10</v>
      </c>
      <c r="K2013" t="inlineStr">
        <is>
          <t>KG</t>
        </is>
      </c>
      <c r="L2013" t="n">
        <v>22</v>
      </c>
      <c r="M2013" t="n">
        <v>2.2</v>
      </c>
      <c r="N2013" t="inlineStr">
        <is>
          <t>ALIMENTOS</t>
        </is>
      </c>
      <c r="O2013" t="inlineStr">
        <is>
          <t>04/2026</t>
        </is>
      </c>
    </row>
    <row r="2014">
      <c r="A2014" t="n">
        <v>227784</v>
      </c>
      <c r="B2014" t="n">
        <v>122</v>
      </c>
      <c r="C2014" t="inlineStr">
        <is>
          <t>Arcos</t>
        </is>
      </c>
      <c r="D2014" t="inlineStr">
        <is>
          <t>CECILIA TSUYACO ARAKI SILVA LTDA</t>
        </is>
      </c>
      <c r="E2014" t="inlineStr">
        <is>
          <t>390051</t>
        </is>
      </c>
      <c r="F2014" s="550" t="n">
        <v>46122</v>
      </c>
      <c r="G2014" t="n">
        <v>25647</v>
      </c>
      <c r="H2014" t="inlineStr">
        <is>
          <t>ACELGA BOK CHOY KG</t>
        </is>
      </c>
      <c r="I2014" t="inlineStr">
        <is>
          <t>ALIMENTOS</t>
        </is>
      </c>
      <c r="J2014" t="n">
        <v>1.5</v>
      </c>
      <c r="K2014" t="inlineStr">
        <is>
          <t>KG</t>
        </is>
      </c>
      <c r="L2014" t="n">
        <v>30</v>
      </c>
      <c r="M2014" t="n">
        <v>20</v>
      </c>
      <c r="N2014" t="inlineStr">
        <is>
          <t>ALIMENTOS</t>
        </is>
      </c>
      <c r="O2014" t="inlineStr">
        <is>
          <t>04/2026</t>
        </is>
      </c>
    </row>
    <row r="2015">
      <c r="A2015" t="n">
        <v>227784</v>
      </c>
      <c r="B2015" t="n">
        <v>122</v>
      </c>
      <c r="C2015" t="inlineStr">
        <is>
          <t>Arcos</t>
        </is>
      </c>
      <c r="D2015" t="inlineStr">
        <is>
          <t>CECILIA TSUYACO ARAKI SILVA LTDA</t>
        </is>
      </c>
      <c r="E2015" t="inlineStr">
        <is>
          <t>390051</t>
        </is>
      </c>
      <c r="F2015" s="550" t="n">
        <v>46122</v>
      </c>
      <c r="G2015" t="n">
        <v>19654</v>
      </c>
      <c r="H2015" t="inlineStr">
        <is>
          <t>ABOBRINHA ITALIANA GRAUDA KG</t>
        </is>
      </c>
      <c r="I2015" t="inlineStr">
        <is>
          <t>ALIMENTOS</t>
        </is>
      </c>
      <c r="J2015" t="n">
        <v>4</v>
      </c>
      <c r="K2015" t="inlineStr">
        <is>
          <t>KG</t>
        </is>
      </c>
      <c r="L2015" t="n">
        <v>18.8</v>
      </c>
      <c r="M2015" t="n">
        <v>4.7</v>
      </c>
      <c r="N2015" t="inlineStr">
        <is>
          <t>ALIMENTOS</t>
        </is>
      </c>
      <c r="O2015" t="inlineStr">
        <is>
          <t>04/2026</t>
        </is>
      </c>
    </row>
    <row r="2016">
      <c r="A2016" t="n">
        <v>227784</v>
      </c>
      <c r="B2016" t="n">
        <v>122</v>
      </c>
      <c r="C2016" t="inlineStr">
        <is>
          <t>Arcos</t>
        </is>
      </c>
      <c r="D2016" t="inlineStr">
        <is>
          <t>CECILIA TSUYACO ARAKI SILVA LTDA</t>
        </is>
      </c>
      <c r="E2016" t="inlineStr">
        <is>
          <t>390051</t>
        </is>
      </c>
      <c r="F2016" s="550" t="n">
        <v>46122</v>
      </c>
      <c r="G2016" t="n">
        <v>19657</v>
      </c>
      <c r="H2016" t="inlineStr">
        <is>
          <t>ABOBORA PESCOCO KG</t>
        </is>
      </c>
      <c r="I2016" t="inlineStr">
        <is>
          <t>ALIMENTOS</t>
        </is>
      </c>
      <c r="J2016" t="n">
        <v>3</v>
      </c>
      <c r="K2016" t="inlineStr">
        <is>
          <t>KG</t>
        </is>
      </c>
      <c r="L2016" t="n">
        <v>14.25</v>
      </c>
      <c r="M2016" t="n">
        <v>4.75</v>
      </c>
      <c r="N2016" t="inlineStr">
        <is>
          <t>ALIMENTOS</t>
        </is>
      </c>
      <c r="O2016" t="inlineStr">
        <is>
          <t>04/2026</t>
        </is>
      </c>
    </row>
    <row r="2017">
      <c r="A2017" t="n">
        <v>227784</v>
      </c>
      <c r="B2017" t="n">
        <v>122</v>
      </c>
      <c r="C2017" t="inlineStr">
        <is>
          <t>Arcos</t>
        </is>
      </c>
      <c r="D2017" t="inlineStr">
        <is>
          <t>CECILIA TSUYACO ARAKI SILVA LTDA</t>
        </is>
      </c>
      <c r="E2017" t="inlineStr">
        <is>
          <t>390051</t>
        </is>
      </c>
      <c r="F2017" s="550" t="n">
        <v>46122</v>
      </c>
      <c r="G2017" t="n">
        <v>19787</v>
      </c>
      <c r="H2017" t="inlineStr">
        <is>
          <t>ABACAXI PEROLA KG</t>
        </is>
      </c>
      <c r="I2017" t="inlineStr">
        <is>
          <t>ALIMENTOS</t>
        </is>
      </c>
      <c r="J2017" t="n">
        <v>1.5</v>
      </c>
      <c r="K2017" t="inlineStr">
        <is>
          <t>KG</t>
        </is>
      </c>
      <c r="L2017" t="n">
        <v>7.88</v>
      </c>
      <c r="M2017" t="n">
        <v>5.253333</v>
      </c>
      <c r="N2017" t="inlineStr">
        <is>
          <t>ALIMENTOS</t>
        </is>
      </c>
      <c r="O2017" t="inlineStr">
        <is>
          <t>04/2026</t>
        </is>
      </c>
    </row>
    <row r="2018">
      <c r="A2018" t="n">
        <v>227784</v>
      </c>
      <c r="B2018" t="n">
        <v>122</v>
      </c>
      <c r="C2018" t="inlineStr">
        <is>
          <t>Arcos</t>
        </is>
      </c>
      <c r="D2018" t="inlineStr">
        <is>
          <t>CECILIA TSUYACO ARAKI SILVA LTDA</t>
        </is>
      </c>
      <c r="E2018" t="inlineStr">
        <is>
          <t>390051</t>
        </is>
      </c>
      <c r="F2018" s="550" t="n">
        <v>46122</v>
      </c>
      <c r="G2018" t="n">
        <v>19488</v>
      </c>
      <c r="H2018" t="inlineStr">
        <is>
          <t>CEBOLINHA KG</t>
        </is>
      </c>
      <c r="I2018" t="inlineStr">
        <is>
          <t>ALIMENTOS</t>
        </is>
      </c>
      <c r="J2018" t="n">
        <v>1</v>
      </c>
      <c r="K2018" t="inlineStr">
        <is>
          <t>KG</t>
        </is>
      </c>
      <c r="L2018" t="n">
        <v>14</v>
      </c>
      <c r="M2018" t="n">
        <v>14</v>
      </c>
      <c r="N2018" t="inlineStr">
        <is>
          <t>ALIMENTOS</t>
        </is>
      </c>
      <c r="O2018" t="inlineStr">
        <is>
          <t>04/2026</t>
        </is>
      </c>
    </row>
    <row r="2019">
      <c r="A2019" t="n">
        <v>227784</v>
      </c>
      <c r="B2019" t="n">
        <v>122</v>
      </c>
      <c r="C2019" t="inlineStr">
        <is>
          <t>Arcos</t>
        </is>
      </c>
      <c r="D2019" t="inlineStr">
        <is>
          <t>CECILIA TSUYACO ARAKI SILVA LTDA</t>
        </is>
      </c>
      <c r="E2019" t="inlineStr">
        <is>
          <t>390051</t>
        </is>
      </c>
      <c r="F2019" s="550" t="n">
        <v>46122</v>
      </c>
      <c r="G2019" t="n">
        <v>19503</v>
      </c>
      <c r="H2019" t="inlineStr">
        <is>
          <t>ALFACE CRESPA KG</t>
        </is>
      </c>
      <c r="I2019" t="inlineStr">
        <is>
          <t>ALIMENTOS</t>
        </is>
      </c>
      <c r="J2019" t="n">
        <v>1</v>
      </c>
      <c r="K2019" t="inlineStr">
        <is>
          <t>KG</t>
        </is>
      </c>
      <c r="L2019" t="n">
        <v>9</v>
      </c>
      <c r="M2019" t="n">
        <v>9</v>
      </c>
      <c r="N2019" t="inlineStr">
        <is>
          <t>ALIMENTOS</t>
        </is>
      </c>
      <c r="O2019" t="inlineStr">
        <is>
          <t>04/2026</t>
        </is>
      </c>
    </row>
    <row r="2020">
      <c r="A2020" t="n">
        <v>227784</v>
      </c>
      <c r="B2020" t="n">
        <v>122</v>
      </c>
      <c r="C2020" t="inlineStr">
        <is>
          <t>Arcos</t>
        </is>
      </c>
      <c r="D2020" t="inlineStr">
        <is>
          <t>CECILIA TSUYACO ARAKI SILVA LTDA</t>
        </is>
      </c>
      <c r="E2020" t="inlineStr">
        <is>
          <t>390051</t>
        </is>
      </c>
      <c r="F2020" s="550" t="n">
        <v>46122</v>
      </c>
      <c r="G2020" t="n">
        <v>23390</v>
      </c>
      <c r="H2020" t="inlineStr">
        <is>
          <t>BANANA DA TERRA KG</t>
        </is>
      </c>
      <c r="I2020" t="inlineStr">
        <is>
          <t>ALIMENTOS</t>
        </is>
      </c>
      <c r="J2020" t="n">
        <v>6</v>
      </c>
      <c r="K2020" t="inlineStr">
        <is>
          <t>KG</t>
        </is>
      </c>
      <c r="L2020" t="n">
        <v>51</v>
      </c>
      <c r="M2020" t="n">
        <v>8.5</v>
      </c>
      <c r="N2020" t="inlineStr">
        <is>
          <t>ALIMENTOS</t>
        </is>
      </c>
      <c r="O2020" t="inlineStr">
        <is>
          <t>04/2026</t>
        </is>
      </c>
    </row>
    <row r="2021">
      <c r="A2021" t="n">
        <v>227784</v>
      </c>
      <c r="B2021" t="n">
        <v>122</v>
      </c>
      <c r="C2021" t="inlineStr">
        <is>
          <t>Arcos</t>
        </is>
      </c>
      <c r="D2021" t="inlineStr">
        <is>
          <t>CECILIA TSUYACO ARAKI SILVA LTDA</t>
        </is>
      </c>
      <c r="E2021" t="inlineStr">
        <is>
          <t>390051</t>
        </is>
      </c>
      <c r="F2021" s="550" t="n">
        <v>46122</v>
      </c>
      <c r="G2021" t="n">
        <v>19502</v>
      </c>
      <c r="H2021" t="inlineStr">
        <is>
          <t>ALFACE CRESPA ROXA KG</t>
        </is>
      </c>
      <c r="I2021" t="inlineStr">
        <is>
          <t>ALIMENTOS</t>
        </is>
      </c>
      <c r="J2021" t="n">
        <v>0.6</v>
      </c>
      <c r="K2021" t="inlineStr">
        <is>
          <t>KG</t>
        </is>
      </c>
      <c r="L2021" t="n">
        <v>11.4</v>
      </c>
      <c r="M2021" t="n">
        <v>19</v>
      </c>
      <c r="N2021" t="inlineStr">
        <is>
          <t>ALIMENTOS</t>
        </is>
      </c>
      <c r="O2021" t="inlineStr">
        <is>
          <t>04/2026</t>
        </is>
      </c>
    </row>
    <row r="2022">
      <c r="A2022" t="n">
        <v>227781</v>
      </c>
      <c r="B2022" t="n">
        <v>122</v>
      </c>
      <c r="C2022" t="inlineStr">
        <is>
          <t>Arcos</t>
        </is>
      </c>
      <c r="D2022" t="inlineStr">
        <is>
          <t>DO CHEF DISTRIBUIDORA DE ALIMENTOS LTDA</t>
        </is>
      </c>
      <c r="E2022" t="inlineStr">
        <is>
          <t>944</t>
        </is>
      </c>
      <c r="F2022" s="550" t="n">
        <v>46122</v>
      </c>
      <c r="G2022" t="n">
        <v>26631</v>
      </c>
      <c r="H2022" t="inlineStr">
        <is>
          <t>MANJERICAO BASILICO KG</t>
        </is>
      </c>
      <c r="I2022" t="inlineStr">
        <is>
          <t>ALIMENTOS</t>
        </is>
      </c>
      <c r="J2022" t="n">
        <v>2.5</v>
      </c>
      <c r="K2022" t="inlineStr">
        <is>
          <t>KG</t>
        </is>
      </c>
      <c r="L2022" t="n">
        <v>180.03</v>
      </c>
      <c r="M2022" t="n">
        <v>72.012</v>
      </c>
      <c r="N2022" t="inlineStr">
        <is>
          <t>ALIMENTOS</t>
        </is>
      </c>
      <c r="O2022" t="inlineStr">
        <is>
          <t>04/2026</t>
        </is>
      </c>
    </row>
    <row r="2023">
      <c r="A2023" t="n">
        <v>227406</v>
      </c>
      <c r="B2023" t="n">
        <v>122</v>
      </c>
      <c r="C2023" t="inlineStr">
        <is>
          <t>Arcos</t>
        </is>
      </c>
      <c r="D2023" t="inlineStr">
        <is>
          <t>DO CHEF DISTRIBUIDORA DE ALIMENTOS LTDA</t>
        </is>
      </c>
      <c r="E2023" t="inlineStr">
        <is>
          <t>919</t>
        </is>
      </c>
      <c r="F2023" s="550" t="n">
        <v>46122</v>
      </c>
      <c r="G2023" t="n">
        <v>19846</v>
      </c>
      <c r="H2023" t="inlineStr">
        <is>
          <t>BROTO DE MOYASHI GRANEL KG</t>
        </is>
      </c>
      <c r="I2023" t="inlineStr">
        <is>
          <t>ALIMENTOS</t>
        </is>
      </c>
      <c r="J2023" t="n">
        <v>0.5</v>
      </c>
      <c r="K2023" t="inlineStr">
        <is>
          <t>KG</t>
        </is>
      </c>
      <c r="L2023" t="n">
        <v>10.8</v>
      </c>
      <c r="M2023" t="n">
        <v>21.6</v>
      </c>
      <c r="N2023" t="inlineStr">
        <is>
          <t>ALIMENTOS</t>
        </is>
      </c>
      <c r="O2023" t="inlineStr">
        <is>
          <t>04/2026</t>
        </is>
      </c>
    </row>
    <row r="2024">
      <c r="A2024" t="n">
        <v>227406</v>
      </c>
      <c r="B2024" t="n">
        <v>122</v>
      </c>
      <c r="C2024" t="inlineStr">
        <is>
          <t>Arcos</t>
        </is>
      </c>
      <c r="D2024" t="inlineStr">
        <is>
          <t>DO CHEF DISTRIBUIDORA DE ALIMENTOS LTDA</t>
        </is>
      </c>
      <c r="E2024" t="inlineStr">
        <is>
          <t>919</t>
        </is>
      </c>
      <c r="F2024" s="550" t="n">
        <v>46122</v>
      </c>
      <c r="G2024" t="n">
        <v>23389</v>
      </c>
      <c r="H2024" t="inlineStr">
        <is>
          <t>BANANA NANICA KG</t>
        </is>
      </c>
      <c r="I2024" t="inlineStr">
        <is>
          <t>ALIMENTOS</t>
        </is>
      </c>
      <c r="J2024" t="n">
        <v>2</v>
      </c>
      <c r="K2024" t="inlineStr">
        <is>
          <t>KG</t>
        </is>
      </c>
      <c r="L2024" t="n">
        <v>10.4</v>
      </c>
      <c r="M2024" t="n">
        <v>5.2</v>
      </c>
      <c r="N2024" t="inlineStr">
        <is>
          <t>ALIMENTOS</t>
        </is>
      </c>
      <c r="O2024" t="inlineStr">
        <is>
          <t>04/2026</t>
        </is>
      </c>
    </row>
    <row r="2025">
      <c r="A2025" t="n">
        <v>227406</v>
      </c>
      <c r="B2025" t="n">
        <v>122</v>
      </c>
      <c r="C2025" t="inlineStr">
        <is>
          <t>Arcos</t>
        </is>
      </c>
      <c r="D2025" t="inlineStr">
        <is>
          <t>DO CHEF DISTRIBUIDORA DE ALIMENTOS LTDA</t>
        </is>
      </c>
      <c r="E2025" t="inlineStr">
        <is>
          <t>919</t>
        </is>
      </c>
      <c r="F2025" s="550" t="n">
        <v>46122</v>
      </c>
      <c r="G2025" t="n">
        <v>19748</v>
      </c>
      <c r="H2025" t="inlineStr">
        <is>
          <t>MACA FUJI KG</t>
        </is>
      </c>
      <c r="I2025" t="inlineStr">
        <is>
          <t>ALIMENTOS</t>
        </is>
      </c>
      <c r="J2025" t="n">
        <v>4</v>
      </c>
      <c r="K2025" t="inlineStr">
        <is>
          <t>KG</t>
        </is>
      </c>
      <c r="L2025" t="n">
        <v>37.8</v>
      </c>
      <c r="M2025" t="n">
        <v>9.449999999999999</v>
      </c>
      <c r="N2025" t="inlineStr">
        <is>
          <t>ALIMENTOS</t>
        </is>
      </c>
      <c r="O2025" t="inlineStr">
        <is>
          <t>04/2026</t>
        </is>
      </c>
    </row>
    <row r="2026">
      <c r="A2026" t="n">
        <v>227406</v>
      </c>
      <c r="B2026" t="n">
        <v>122</v>
      </c>
      <c r="C2026" t="inlineStr">
        <is>
          <t>Arcos</t>
        </is>
      </c>
      <c r="D2026" t="inlineStr">
        <is>
          <t>DO CHEF DISTRIBUIDORA DE ALIMENTOS LTDA</t>
        </is>
      </c>
      <c r="E2026" t="inlineStr">
        <is>
          <t>919</t>
        </is>
      </c>
      <c r="F2026" s="550" t="n">
        <v>46122</v>
      </c>
      <c r="G2026" t="n">
        <v>23361</v>
      </c>
      <c r="H2026" t="inlineStr">
        <is>
          <t>LARANJA PERA KG</t>
        </is>
      </c>
      <c r="I2026" t="inlineStr">
        <is>
          <t>ALIMENTOS</t>
        </is>
      </c>
      <c r="J2026" t="n">
        <v>20</v>
      </c>
      <c r="K2026" t="inlineStr">
        <is>
          <t>KG</t>
        </is>
      </c>
      <c r="L2026" t="n">
        <v>59.4</v>
      </c>
      <c r="M2026" t="n">
        <v>2.97</v>
      </c>
      <c r="N2026" t="inlineStr">
        <is>
          <t>ALIMENTOS</t>
        </is>
      </c>
      <c r="O2026" t="inlineStr">
        <is>
          <t>04/2026</t>
        </is>
      </c>
    </row>
    <row r="2027">
      <c r="A2027" t="n">
        <v>227406</v>
      </c>
      <c r="B2027" t="n">
        <v>122</v>
      </c>
      <c r="C2027" t="inlineStr">
        <is>
          <t>Arcos</t>
        </is>
      </c>
      <c r="D2027" t="inlineStr">
        <is>
          <t>DO CHEF DISTRIBUIDORA DE ALIMENTOS LTDA</t>
        </is>
      </c>
      <c r="E2027" t="inlineStr">
        <is>
          <t>919</t>
        </is>
      </c>
      <c r="F2027" s="550" t="n">
        <v>46122</v>
      </c>
      <c r="G2027" t="n">
        <v>19759</v>
      </c>
      <c r="H2027" t="inlineStr">
        <is>
          <t>LARANJA BAHIA KG</t>
        </is>
      </c>
      <c r="I2027" t="inlineStr">
        <is>
          <t>ALIMENTOS</t>
        </is>
      </c>
      <c r="J2027" t="n">
        <v>5</v>
      </c>
      <c r="K2027" t="inlineStr">
        <is>
          <t>KG</t>
        </is>
      </c>
      <c r="L2027" t="n">
        <v>54</v>
      </c>
      <c r="M2027" t="n">
        <v>10.8</v>
      </c>
      <c r="N2027" t="inlineStr">
        <is>
          <t>ALIMENTOS</t>
        </is>
      </c>
      <c r="O2027" t="inlineStr">
        <is>
          <t>04/2026</t>
        </is>
      </c>
    </row>
    <row r="2028">
      <c r="A2028" t="n">
        <v>227406</v>
      </c>
      <c r="B2028" t="n">
        <v>122</v>
      </c>
      <c r="C2028" t="inlineStr">
        <is>
          <t>Arcos</t>
        </is>
      </c>
      <c r="D2028" t="inlineStr">
        <is>
          <t>DO CHEF DISTRIBUIDORA DE ALIMENTOS LTDA</t>
        </is>
      </c>
      <c r="E2028" t="inlineStr">
        <is>
          <t>919</t>
        </is>
      </c>
      <c r="F2028" s="550" t="n">
        <v>46122</v>
      </c>
      <c r="G2028" t="n">
        <v>23186</v>
      </c>
      <c r="H2028" t="inlineStr">
        <is>
          <t>TOMATE CARMEM SALADA KG</t>
        </is>
      </c>
      <c r="I2028" t="inlineStr">
        <is>
          <t>ALIMENTOS</t>
        </is>
      </c>
      <c r="J2028" t="n">
        <v>20</v>
      </c>
      <c r="K2028" t="inlineStr">
        <is>
          <t>KG</t>
        </is>
      </c>
      <c r="L2028" t="n">
        <v>247</v>
      </c>
      <c r="M2028" t="n">
        <v>12.35</v>
      </c>
      <c r="N2028" t="inlineStr">
        <is>
          <t>ALIMENTOS</t>
        </is>
      </c>
      <c r="O2028" t="inlineStr">
        <is>
          <t>04/2026</t>
        </is>
      </c>
    </row>
    <row r="2029">
      <c r="A2029" t="n">
        <v>227400</v>
      </c>
      <c r="B2029" t="n">
        <v>122</v>
      </c>
      <c r="C2029" t="inlineStr">
        <is>
          <t>Arcos</t>
        </is>
      </c>
      <c r="D2029" t="inlineStr">
        <is>
          <t>MARIO PEDRO FELICIANO - HORTIFRUTI</t>
        </is>
      </c>
      <c r="E2029" t="inlineStr">
        <is>
          <t>473593</t>
        </is>
      </c>
      <c r="F2029" s="550" t="n">
        <v>46123</v>
      </c>
      <c r="G2029" t="n">
        <v>24083</v>
      </c>
      <c r="H2029" t="inlineStr">
        <is>
          <t>BATATA ASTERIX GRAUDA NOIVA KG</t>
        </is>
      </c>
      <c r="I2029" t="inlineStr">
        <is>
          <t>ALIMENTOS</t>
        </is>
      </c>
      <c r="J2029" t="n">
        <v>50</v>
      </c>
      <c r="K2029" t="inlineStr">
        <is>
          <t>N/A</t>
        </is>
      </c>
      <c r="L2029" t="n">
        <v>272</v>
      </c>
      <c r="M2029" t="n">
        <v>5.44</v>
      </c>
      <c r="N2029" t="inlineStr">
        <is>
          <t>ALIMENTOS</t>
        </is>
      </c>
      <c r="O2029" t="inlineStr">
        <is>
          <t>04/2026</t>
        </is>
      </c>
    </row>
    <row r="2030">
      <c r="A2030" t="n">
        <v>227400</v>
      </c>
      <c r="B2030" t="n">
        <v>122</v>
      </c>
      <c r="C2030" t="inlineStr">
        <is>
          <t>Arcos</t>
        </is>
      </c>
      <c r="D2030" t="inlineStr">
        <is>
          <t>MARIO PEDRO FELICIANO - HORTIFRUTI</t>
        </is>
      </c>
      <c r="E2030" t="inlineStr">
        <is>
          <t>473593</t>
        </is>
      </c>
      <c r="F2030" s="550" t="n">
        <v>46123</v>
      </c>
      <c r="G2030" t="n">
        <v>19476</v>
      </c>
      <c r="H2030" t="inlineStr">
        <is>
          <t>MANJERICAO KG</t>
        </is>
      </c>
      <c r="I2030" t="inlineStr">
        <is>
          <t>ALIMENTOS</t>
        </is>
      </c>
      <c r="J2030" t="n">
        <v>0.26</v>
      </c>
      <c r="K2030" t="inlineStr">
        <is>
          <t>KG</t>
        </is>
      </c>
      <c r="L2030" t="n">
        <v>17.72</v>
      </c>
      <c r="M2030" t="n">
        <v>68.153846</v>
      </c>
      <c r="N2030" t="inlineStr">
        <is>
          <t>ALIMENTOS</t>
        </is>
      </c>
      <c r="O2030" t="inlineStr">
        <is>
          <t>04/2026</t>
        </is>
      </c>
    </row>
    <row r="2031">
      <c r="A2031" t="n">
        <v>227400</v>
      </c>
      <c r="B2031" t="n">
        <v>122</v>
      </c>
      <c r="C2031" t="inlineStr">
        <is>
          <t>Arcos</t>
        </is>
      </c>
      <c r="D2031" t="inlineStr">
        <is>
          <t>MARIO PEDRO FELICIANO - HORTIFRUTI</t>
        </is>
      </c>
      <c r="E2031" t="inlineStr">
        <is>
          <t>473593</t>
        </is>
      </c>
      <c r="F2031" s="550" t="n">
        <v>46123</v>
      </c>
      <c r="G2031" t="n">
        <v>19465</v>
      </c>
      <c r="H2031" t="inlineStr">
        <is>
          <t>SALSAO KG</t>
        </is>
      </c>
      <c r="I2031" t="inlineStr">
        <is>
          <t>ALIMENTOS</t>
        </is>
      </c>
      <c r="J2031" t="n">
        <v>1.6</v>
      </c>
      <c r="K2031" t="inlineStr">
        <is>
          <t>KG</t>
        </is>
      </c>
      <c r="L2031" t="n">
        <v>9.279999999999999</v>
      </c>
      <c r="M2031" t="n">
        <v>5.8</v>
      </c>
      <c r="N2031" t="inlineStr">
        <is>
          <t>ALIMENTOS</t>
        </is>
      </c>
      <c r="O2031" t="inlineStr">
        <is>
          <t>04/2026</t>
        </is>
      </c>
    </row>
    <row r="2032">
      <c r="A2032" t="n">
        <v>227400</v>
      </c>
      <c r="B2032" t="n">
        <v>122</v>
      </c>
      <c r="C2032" t="inlineStr">
        <is>
          <t>Arcos</t>
        </is>
      </c>
      <c r="D2032" t="inlineStr">
        <is>
          <t>MARIO PEDRO FELICIANO - HORTIFRUTI</t>
        </is>
      </c>
      <c r="E2032" t="inlineStr">
        <is>
          <t>473593</t>
        </is>
      </c>
      <c r="F2032" s="550" t="n">
        <v>46123</v>
      </c>
      <c r="G2032" t="n">
        <v>23113</v>
      </c>
      <c r="H2032" t="inlineStr">
        <is>
          <t>SALSA KG</t>
        </is>
      </c>
      <c r="I2032" t="inlineStr">
        <is>
          <t>ALIMENTOS</t>
        </is>
      </c>
      <c r="J2032" t="n">
        <v>0.65</v>
      </c>
      <c r="K2032" t="inlineStr">
        <is>
          <t>KG</t>
        </is>
      </c>
      <c r="L2032" t="n">
        <v>8.390000000000001</v>
      </c>
      <c r="M2032" t="n">
        <v>12.907692</v>
      </c>
      <c r="N2032" t="inlineStr">
        <is>
          <t>ALIMENTOS</t>
        </is>
      </c>
      <c r="O2032" t="inlineStr">
        <is>
          <t>04/2026</t>
        </is>
      </c>
    </row>
    <row r="2033">
      <c r="A2033" t="n">
        <v>227400</v>
      </c>
      <c r="B2033" t="n">
        <v>122</v>
      </c>
      <c r="C2033" t="inlineStr">
        <is>
          <t>Arcos</t>
        </is>
      </c>
      <c r="D2033" t="inlineStr">
        <is>
          <t>MARIO PEDRO FELICIANO - HORTIFRUTI</t>
        </is>
      </c>
      <c r="E2033" t="inlineStr">
        <is>
          <t>473593</t>
        </is>
      </c>
      <c r="F2033" s="550" t="n">
        <v>46123</v>
      </c>
      <c r="G2033" t="n">
        <v>19623</v>
      </c>
      <c r="H2033" t="inlineStr">
        <is>
          <t>CEBOLA ROXA KG</t>
        </is>
      </c>
      <c r="I2033" t="inlineStr">
        <is>
          <t>ALIMENTOS</t>
        </is>
      </c>
      <c r="J2033" t="n">
        <v>5.2</v>
      </c>
      <c r="K2033" t="inlineStr">
        <is>
          <t>KG</t>
        </is>
      </c>
      <c r="L2033" t="n">
        <v>23.4</v>
      </c>
      <c r="M2033" t="n">
        <v>4.5</v>
      </c>
      <c r="N2033" t="inlineStr">
        <is>
          <t>ALIMENTOS</t>
        </is>
      </c>
      <c r="O2033" t="inlineStr">
        <is>
          <t>04/2026</t>
        </is>
      </c>
    </row>
    <row r="2034">
      <c r="A2034" t="n">
        <v>227400</v>
      </c>
      <c r="B2034" t="n">
        <v>122</v>
      </c>
      <c r="C2034" t="inlineStr">
        <is>
          <t>Arcos</t>
        </is>
      </c>
      <c r="D2034" t="inlineStr">
        <is>
          <t>MARIO PEDRO FELICIANO - HORTIFRUTI</t>
        </is>
      </c>
      <c r="E2034" t="inlineStr">
        <is>
          <t>473593</t>
        </is>
      </c>
      <c r="F2034" s="550" t="n">
        <v>46123</v>
      </c>
      <c r="G2034" t="n">
        <v>23241</v>
      </c>
      <c r="H2034" t="inlineStr">
        <is>
          <t>CHUCHU KG</t>
        </is>
      </c>
      <c r="I2034" t="inlineStr">
        <is>
          <t>ALIMENTOS</t>
        </is>
      </c>
      <c r="J2034" t="n">
        <v>2.1</v>
      </c>
      <c r="K2034" t="inlineStr">
        <is>
          <t>KG</t>
        </is>
      </c>
      <c r="L2034" t="n">
        <v>7.16</v>
      </c>
      <c r="M2034" t="n">
        <v>3.409524</v>
      </c>
      <c r="N2034" t="inlineStr">
        <is>
          <t>ALIMENTOS</t>
        </is>
      </c>
      <c r="O2034" t="inlineStr">
        <is>
          <t>04/2026</t>
        </is>
      </c>
    </row>
    <row r="2035">
      <c r="A2035" t="n">
        <v>227400</v>
      </c>
      <c r="B2035" t="n">
        <v>122</v>
      </c>
      <c r="C2035" t="inlineStr">
        <is>
          <t>Arcos</t>
        </is>
      </c>
      <c r="D2035" t="inlineStr">
        <is>
          <t>MARIO PEDRO FELICIANO - HORTIFRUTI</t>
        </is>
      </c>
      <c r="E2035" t="inlineStr">
        <is>
          <t>473593</t>
        </is>
      </c>
      <c r="F2035" s="550" t="n">
        <v>46123</v>
      </c>
      <c r="G2035" t="n">
        <v>19632</v>
      </c>
      <c r="H2035" t="inlineStr">
        <is>
          <t>BETERRABA KG</t>
        </is>
      </c>
      <c r="I2035" t="inlineStr">
        <is>
          <t>ALIMENTOS</t>
        </is>
      </c>
      <c r="J2035" t="n">
        <v>4.1</v>
      </c>
      <c r="K2035" t="inlineStr">
        <is>
          <t>KG</t>
        </is>
      </c>
      <c r="L2035" t="n">
        <v>21.69</v>
      </c>
      <c r="M2035" t="n">
        <v>5.290244</v>
      </c>
      <c r="N2035" t="inlineStr">
        <is>
          <t>ALIMENTOS</t>
        </is>
      </c>
      <c r="O2035" t="inlineStr">
        <is>
          <t>04/2026</t>
        </is>
      </c>
    </row>
    <row r="2036">
      <c r="A2036" t="n">
        <v>227400</v>
      </c>
      <c r="B2036" t="n">
        <v>122</v>
      </c>
      <c r="C2036" t="inlineStr">
        <is>
          <t>Arcos</t>
        </is>
      </c>
      <c r="D2036" t="inlineStr">
        <is>
          <t>MARIO PEDRO FELICIANO - HORTIFRUTI</t>
        </is>
      </c>
      <c r="E2036" t="inlineStr">
        <is>
          <t>473593</t>
        </is>
      </c>
      <c r="F2036" s="550" t="n">
        <v>46123</v>
      </c>
      <c r="G2036" t="n">
        <v>23198</v>
      </c>
      <c r="H2036" t="inlineStr">
        <is>
          <t>PIMENTAO VERMELHO KG</t>
        </is>
      </c>
      <c r="I2036" t="inlineStr">
        <is>
          <t>ALIMENTOS</t>
        </is>
      </c>
      <c r="J2036" t="n">
        <v>2.05</v>
      </c>
      <c r="K2036" t="inlineStr">
        <is>
          <t>KG</t>
        </is>
      </c>
      <c r="L2036" t="n">
        <v>49.06</v>
      </c>
      <c r="M2036" t="n">
        <v>23.931707</v>
      </c>
      <c r="N2036" t="inlineStr">
        <is>
          <t>ALIMENTOS</t>
        </is>
      </c>
      <c r="O2036" t="inlineStr">
        <is>
          <t>04/2026</t>
        </is>
      </c>
    </row>
    <row r="2037">
      <c r="A2037" t="n">
        <v>227400</v>
      </c>
      <c r="B2037" t="n">
        <v>122</v>
      </c>
      <c r="C2037" t="inlineStr">
        <is>
          <t>Arcos</t>
        </is>
      </c>
      <c r="D2037" t="inlineStr">
        <is>
          <t>MARIO PEDRO FELICIANO - HORTIFRUTI</t>
        </is>
      </c>
      <c r="E2037" t="inlineStr">
        <is>
          <t>473593</t>
        </is>
      </c>
      <c r="F2037" s="550" t="n">
        <v>46123</v>
      </c>
      <c r="G2037" t="n">
        <v>19589</v>
      </c>
      <c r="H2037" t="inlineStr">
        <is>
          <t>PEPINO JAPONES KG</t>
        </is>
      </c>
      <c r="I2037" t="inlineStr">
        <is>
          <t>ALIMENTOS</t>
        </is>
      </c>
      <c r="J2037" t="n">
        <v>1.1</v>
      </c>
      <c r="K2037" t="inlineStr">
        <is>
          <t>KG</t>
        </is>
      </c>
      <c r="L2037" t="n">
        <v>7.26</v>
      </c>
      <c r="M2037" t="n">
        <v>6.6</v>
      </c>
      <c r="N2037" t="inlineStr">
        <is>
          <t>ALIMENTOS</t>
        </is>
      </c>
      <c r="O2037" t="inlineStr">
        <is>
          <t>04/2026</t>
        </is>
      </c>
    </row>
    <row r="2038">
      <c r="A2038" t="n">
        <v>227392</v>
      </c>
      <c r="B2038" t="n">
        <v>122</v>
      </c>
      <c r="C2038" t="inlineStr">
        <is>
          <t>Arcos</t>
        </is>
      </c>
      <c r="D2038" t="inlineStr">
        <is>
          <t>KING COMERCIO E IMPORTACAO DE BEBIDAS LTDA</t>
        </is>
      </c>
      <c r="E2038" t="inlineStr">
        <is>
          <t>126539</t>
        </is>
      </c>
      <c r="F2038" s="550" t="n">
        <v>46126</v>
      </c>
      <c r="G2038" t="n">
        <v>18261</v>
      </c>
      <c r="H2038" t="inlineStr">
        <is>
          <t>RUM ZACAPA 23 ANOS 750ML</t>
        </is>
      </c>
      <c r="I2038" t="inlineStr">
        <is>
          <t>BEBIDAS</t>
        </is>
      </c>
      <c r="J2038" t="n">
        <v>4</v>
      </c>
      <c r="K2038" t="inlineStr">
        <is>
          <t>GR</t>
        </is>
      </c>
      <c r="L2038" t="n">
        <v>1693.28</v>
      </c>
      <c r="M2038" t="n">
        <v>423.32</v>
      </c>
      <c r="N2038" t="inlineStr">
        <is>
          <t>BEBIDAS</t>
        </is>
      </c>
      <c r="O2038" t="inlineStr">
        <is>
          <t>04/2026</t>
        </is>
      </c>
    </row>
    <row r="2039">
      <c r="A2039" t="n">
        <v>227392</v>
      </c>
      <c r="B2039" t="n">
        <v>122</v>
      </c>
      <c r="C2039" t="inlineStr">
        <is>
          <t>Arcos</t>
        </is>
      </c>
      <c r="D2039" t="inlineStr">
        <is>
          <t>KING COMERCIO E IMPORTACAO DE BEBIDAS LTDA</t>
        </is>
      </c>
      <c r="E2039" t="inlineStr">
        <is>
          <t>126539</t>
        </is>
      </c>
      <c r="F2039" s="550" t="n">
        <v>46126</v>
      </c>
      <c r="G2039" t="n">
        <v>18382</v>
      </c>
      <c r="H2039" t="inlineStr">
        <is>
          <t>CONHAQUE BRANDY OSBORNE 700ML</t>
        </is>
      </c>
      <c r="I2039" t="inlineStr">
        <is>
          <t>BEBIDAS</t>
        </is>
      </c>
      <c r="J2039" t="n">
        <v>3</v>
      </c>
      <c r="K2039" t="inlineStr">
        <is>
          <t>GR</t>
        </is>
      </c>
      <c r="L2039" t="n">
        <v>199.17</v>
      </c>
      <c r="M2039" t="n">
        <v>66.39</v>
      </c>
      <c r="N2039" t="inlineStr">
        <is>
          <t>BEBIDAS</t>
        </is>
      </c>
      <c r="O2039" t="inlineStr">
        <is>
          <t>04/2026</t>
        </is>
      </c>
    </row>
    <row r="2040">
      <c r="A2040" t="n">
        <v>227392</v>
      </c>
      <c r="B2040" t="n">
        <v>122</v>
      </c>
      <c r="C2040" t="inlineStr">
        <is>
          <t>Arcos</t>
        </is>
      </c>
      <c r="D2040" t="inlineStr">
        <is>
          <t>KING COMERCIO E IMPORTACAO DE BEBIDAS LTDA</t>
        </is>
      </c>
      <c r="E2040" t="inlineStr">
        <is>
          <t>126539</t>
        </is>
      </c>
      <c r="F2040" s="550" t="n">
        <v>46126</v>
      </c>
      <c r="G2040" t="n">
        <v>18157</v>
      </c>
      <c r="H2040" t="inlineStr">
        <is>
          <t>WHISKY BOURBON BULLEIT 750ML</t>
        </is>
      </c>
      <c r="I2040" t="inlineStr">
        <is>
          <t>BEBIDAS</t>
        </is>
      </c>
      <c r="J2040" t="n">
        <v>6</v>
      </c>
      <c r="K2040" t="inlineStr">
        <is>
          <t>GR</t>
        </is>
      </c>
      <c r="L2040" t="n">
        <v>1184.52</v>
      </c>
      <c r="M2040" t="n">
        <v>197.42</v>
      </c>
      <c r="N2040" t="inlineStr">
        <is>
          <t>BEBIDAS</t>
        </is>
      </c>
      <c r="O2040" t="inlineStr">
        <is>
          <t>04/2026</t>
        </is>
      </c>
    </row>
    <row r="2041">
      <c r="A2041" t="n">
        <v>227392</v>
      </c>
      <c r="B2041" t="n">
        <v>122</v>
      </c>
      <c r="C2041" t="inlineStr">
        <is>
          <t>Arcos</t>
        </is>
      </c>
      <c r="D2041" t="inlineStr">
        <is>
          <t>KING COMERCIO E IMPORTACAO DE BEBIDAS LTDA</t>
        </is>
      </c>
      <c r="E2041" t="inlineStr">
        <is>
          <t>126539</t>
        </is>
      </c>
      <c r="F2041" s="550" t="n">
        <v>46126</v>
      </c>
      <c r="G2041" t="n">
        <v>18099</v>
      </c>
      <c r="H2041" t="inlineStr">
        <is>
          <t>WHISKY SINGLETON 12 ANOS SINGLE MALT 750ML</t>
        </is>
      </c>
      <c r="I2041" t="inlineStr">
        <is>
          <t>BEBIDAS</t>
        </is>
      </c>
      <c r="J2041" t="n">
        <v>6</v>
      </c>
      <c r="K2041" t="inlineStr">
        <is>
          <t>GR</t>
        </is>
      </c>
      <c r="L2041" t="n">
        <v>1328.34</v>
      </c>
      <c r="M2041" t="n">
        <v>221.39</v>
      </c>
      <c r="N2041" t="inlineStr">
        <is>
          <t>BEBIDAS</t>
        </is>
      </c>
      <c r="O2041" t="inlineStr">
        <is>
          <t>04/2026</t>
        </is>
      </c>
    </row>
    <row r="2042">
      <c r="A2042" t="n">
        <v>227392</v>
      </c>
      <c r="B2042" t="n">
        <v>122</v>
      </c>
      <c r="C2042" t="inlineStr">
        <is>
          <t>Arcos</t>
        </is>
      </c>
      <c r="D2042" t="inlineStr">
        <is>
          <t>KING COMERCIO E IMPORTACAO DE BEBIDAS LTDA</t>
        </is>
      </c>
      <c r="E2042" t="inlineStr">
        <is>
          <t>126539</t>
        </is>
      </c>
      <c r="F2042" s="550" t="n">
        <v>46126</v>
      </c>
      <c r="G2042" t="n">
        <v>25445</v>
      </c>
      <c r="H2042" t="inlineStr">
        <is>
          <t>TEQUILA DON JULIO ANEJO 750ML UN</t>
        </is>
      </c>
      <c r="I2042" t="inlineStr">
        <is>
          <t>BEBIDAS</t>
        </is>
      </c>
      <c r="J2042" t="n">
        <v>2</v>
      </c>
      <c r="K2042" t="inlineStr">
        <is>
          <t>GR</t>
        </is>
      </c>
      <c r="L2042" t="n">
        <v>573.12</v>
      </c>
      <c r="M2042" t="n">
        <v>286.56</v>
      </c>
      <c r="N2042" t="inlineStr">
        <is>
          <t>BEBIDAS</t>
        </is>
      </c>
      <c r="O2042" t="inlineStr">
        <is>
          <t>04/2026</t>
        </is>
      </c>
    </row>
    <row r="2043">
      <c r="A2043" t="n">
        <v>227389</v>
      </c>
      <c r="B2043" t="n">
        <v>122</v>
      </c>
      <c r="C2043" t="inlineStr">
        <is>
          <t>Arcos</t>
        </is>
      </c>
      <c r="D2043" t="inlineStr">
        <is>
          <t>CG FOOD´S DISTRIBUIDORA DE ALIMENTOS LTDA</t>
        </is>
      </c>
      <c r="E2043" t="inlineStr">
        <is>
          <t>185724</t>
        </is>
      </c>
      <c r="F2043" s="550" t="n">
        <v>46126</v>
      </c>
      <c r="G2043" t="n">
        <v>29131</v>
      </c>
      <c r="H2043" t="inlineStr">
        <is>
          <t>PAO DE FORMA KIM TRADICIONAL 400G</t>
        </is>
      </c>
      <c r="I2043" t="inlineStr">
        <is>
          <t>ALIMENTOS</t>
        </is>
      </c>
      <c r="J2043" t="n">
        <v>40</v>
      </c>
      <c r="K2043" t="inlineStr">
        <is>
          <t>UN</t>
        </is>
      </c>
      <c r="L2043" t="n">
        <v>260</v>
      </c>
      <c r="M2043" t="n">
        <v>6.5</v>
      </c>
      <c r="N2043" t="inlineStr">
        <is>
          <t>ALIMENTOS</t>
        </is>
      </c>
      <c r="O2043" t="inlineStr">
        <is>
          <t>04/2026</t>
        </is>
      </c>
    </row>
    <row r="2044">
      <c r="A2044" t="n">
        <v>227387</v>
      </c>
      <c r="B2044" t="n">
        <v>122</v>
      </c>
      <c r="C2044" t="inlineStr">
        <is>
          <t>Arcos</t>
        </is>
      </c>
      <c r="D2044" t="inlineStr">
        <is>
          <t>MONTE ALTO ALIMENTOS LTDA</t>
        </is>
      </c>
      <c r="E2044" t="inlineStr">
        <is>
          <t>179078</t>
        </is>
      </c>
      <c r="F2044" s="550" t="n">
        <v>46125</v>
      </c>
      <c r="G2044" t="n">
        <v>26592</v>
      </c>
      <c r="H2044" t="inlineStr">
        <is>
          <t>HAMBURGUER BOVINO FREDDI PORCIONADO EM 50G KG 60% ACEM 40% PEITO BOVINO ARCOS</t>
        </is>
      </c>
      <c r="I2044" t="inlineStr">
        <is>
          <t>ALIMENTOS</t>
        </is>
      </c>
      <c r="J2044" t="n">
        <v>20.61</v>
      </c>
      <c r="K2044" t="inlineStr">
        <is>
          <t>KG</t>
        </is>
      </c>
      <c r="L2044" t="n">
        <v>762.5700000000001</v>
      </c>
      <c r="M2044" t="n">
        <v>37</v>
      </c>
      <c r="N2044" t="inlineStr">
        <is>
          <t>ALIMENTOS</t>
        </is>
      </c>
      <c r="O2044" t="inlineStr">
        <is>
          <t>04/2026</t>
        </is>
      </c>
    </row>
    <row r="2045">
      <c r="A2045" t="n">
        <v>227387</v>
      </c>
      <c r="B2045" t="n">
        <v>122</v>
      </c>
      <c r="C2045" t="inlineStr">
        <is>
          <t>Arcos</t>
        </is>
      </c>
      <c r="D2045" t="inlineStr">
        <is>
          <t>MONTE ALTO ALIMENTOS LTDA</t>
        </is>
      </c>
      <c r="E2045" t="inlineStr">
        <is>
          <t>179078</t>
        </is>
      </c>
      <c r="F2045" s="550" t="n">
        <v>46125</v>
      </c>
      <c r="G2045" t="n">
        <v>28479</v>
      </c>
      <c r="H2045" t="inlineStr">
        <is>
          <t>COXAO MOLE ANGUS PICADINHO FREDDI KG</t>
        </is>
      </c>
      <c r="I2045" t="inlineStr">
        <is>
          <t>ALIMENTOS</t>
        </is>
      </c>
      <c r="J2045" t="n">
        <v>40.84</v>
      </c>
      <c r="K2045" t="inlineStr">
        <is>
          <t>KG</t>
        </is>
      </c>
      <c r="L2045" t="n">
        <v>3308.04</v>
      </c>
      <c r="M2045" t="n">
        <v>81</v>
      </c>
      <c r="N2045" t="inlineStr">
        <is>
          <t>ALIMENTOS</t>
        </is>
      </c>
      <c r="O2045" t="inlineStr">
        <is>
          <t>04/2026</t>
        </is>
      </c>
    </row>
    <row r="2046">
      <c r="A2046" t="n">
        <v>227387</v>
      </c>
      <c r="B2046" t="n">
        <v>122</v>
      </c>
      <c r="C2046" t="inlineStr">
        <is>
          <t>Arcos</t>
        </is>
      </c>
      <c r="D2046" t="inlineStr">
        <is>
          <t>MONTE ALTO ALIMENTOS LTDA</t>
        </is>
      </c>
      <c r="E2046" t="inlineStr">
        <is>
          <t>179078</t>
        </is>
      </c>
      <c r="F2046" s="550" t="n">
        <v>46125</v>
      </c>
      <c r="G2046" t="n">
        <v>26584</v>
      </c>
      <c r="H2046" t="inlineStr">
        <is>
          <t>COXAO MOLE ANGUS FREDDI PORCIONADO EM 100G KG</t>
        </is>
      </c>
      <c r="I2046" t="inlineStr">
        <is>
          <t>ALIMENTOS</t>
        </is>
      </c>
      <c r="J2046" t="n">
        <v>10.11</v>
      </c>
      <c r="K2046" t="inlineStr">
        <is>
          <t>KG</t>
        </is>
      </c>
      <c r="L2046" t="n">
        <v>818.91</v>
      </c>
      <c r="M2046" t="n">
        <v>81</v>
      </c>
      <c r="N2046" t="inlineStr">
        <is>
          <t>ALIMENTOS</t>
        </is>
      </c>
      <c r="O2046" t="inlineStr">
        <is>
          <t>04/2026</t>
        </is>
      </c>
    </row>
    <row r="2047">
      <c r="A2047" t="n">
        <v>227382</v>
      </c>
      <c r="B2047" t="n">
        <v>122</v>
      </c>
      <c r="C2047" t="inlineStr">
        <is>
          <t>Arcos</t>
        </is>
      </c>
      <c r="D2047" t="inlineStr">
        <is>
          <t>AKASHIA FLORA COMÉRCIO IMPORTAÇÃO E EXPORTAÇÃO DE PROTUDOS NATURAIS</t>
        </is>
      </c>
      <c r="E2047" t="inlineStr">
        <is>
          <t>6495</t>
        </is>
      </c>
      <c r="F2047" s="550" t="n">
        <v>46113</v>
      </c>
      <c r="G2047" t="n">
        <v>26881</v>
      </c>
      <c r="H2047" t="inlineStr">
        <is>
          <t>CASCA DE CARVALHO KG</t>
        </is>
      </c>
      <c r="I2047" t="inlineStr">
        <is>
          <t>ALIMENTOS</t>
        </is>
      </c>
      <c r="J2047" t="n">
        <v>5</v>
      </c>
      <c r="K2047" t="inlineStr">
        <is>
          <t>KG</t>
        </is>
      </c>
      <c r="L2047" t="n">
        <v>325</v>
      </c>
      <c r="M2047" t="n">
        <v>65</v>
      </c>
      <c r="N2047" t="inlineStr">
        <is>
          <t>ALIMENTOS - A VISTA 03/2026</t>
        </is>
      </c>
      <c r="O2047" t="inlineStr">
        <is>
          <t>04/2026</t>
        </is>
      </c>
    </row>
    <row r="2048">
      <c r="A2048" t="n">
        <v>227378</v>
      </c>
      <c r="B2048" t="n">
        <v>122</v>
      </c>
      <c r="C2048" t="inlineStr">
        <is>
          <t>Arcos</t>
        </is>
      </c>
      <c r="D2048" t="inlineStr">
        <is>
          <t>AKASHIA FLORA COMÉRCIO IMPORTAÇÃO E EXPORTAÇÃO DE PROTUDOS NATURAIS</t>
        </is>
      </c>
      <c r="E2048" t="inlineStr">
        <is>
          <t>6508</t>
        </is>
      </c>
      <c r="F2048" s="550" t="n">
        <v>46122</v>
      </c>
      <c r="G2048" t="n">
        <v>26713</v>
      </c>
      <c r="H2048" t="inlineStr">
        <is>
          <t>CAMOMILA DESIDRATADA KG</t>
        </is>
      </c>
      <c r="I2048" t="inlineStr">
        <is>
          <t>ALIMENTOS</t>
        </is>
      </c>
      <c r="J2048" t="n">
        <v>3</v>
      </c>
      <c r="K2048" t="inlineStr">
        <is>
          <t>KG</t>
        </is>
      </c>
      <c r="L2048" t="n">
        <v>165</v>
      </c>
      <c r="M2048" t="n">
        <v>55</v>
      </c>
      <c r="N2048" t="inlineStr">
        <is>
          <t>ALIMENTOS - A VISTA</t>
        </is>
      </c>
      <c r="O2048" t="inlineStr">
        <is>
          <t>04/2026</t>
        </is>
      </c>
    </row>
    <row r="2049">
      <c r="A2049" t="n">
        <v>227374</v>
      </c>
      <c r="B2049" t="n">
        <v>122</v>
      </c>
      <c r="C2049" t="inlineStr">
        <is>
          <t>Arcos</t>
        </is>
      </c>
      <c r="D2049" t="inlineStr">
        <is>
          <t>DTK COMERCIO DE ALIMENTOS LTDA</t>
        </is>
      </c>
      <c r="E2049" t="inlineStr">
        <is>
          <t>74713</t>
        </is>
      </c>
      <c r="F2049" s="550" t="n">
        <v>46126</v>
      </c>
      <c r="G2049" t="n">
        <v>21093</v>
      </c>
      <c r="H2049" t="inlineStr">
        <is>
          <t>ACUCAR REFINADO UNIAO 1KG UN</t>
        </is>
      </c>
      <c r="I2049" t="inlineStr">
        <is>
          <t>ALIMENTOS</t>
        </is>
      </c>
      <c r="J2049" t="n">
        <v>40</v>
      </c>
      <c r="K2049" t="inlineStr">
        <is>
          <t>N/A</t>
        </is>
      </c>
      <c r="L2049" t="n">
        <v>175.6</v>
      </c>
      <c r="M2049" t="n">
        <v>4.39</v>
      </c>
      <c r="N2049" t="inlineStr">
        <is>
          <t>ALIMENTOS</t>
        </is>
      </c>
      <c r="O2049" t="inlineStr">
        <is>
          <t>04/2026</t>
        </is>
      </c>
    </row>
    <row r="2050">
      <c r="A2050" t="n">
        <v>227374</v>
      </c>
      <c r="B2050" t="n">
        <v>122</v>
      </c>
      <c r="C2050" t="inlineStr">
        <is>
          <t>Arcos</t>
        </is>
      </c>
      <c r="D2050" t="inlineStr">
        <is>
          <t>DTK COMERCIO DE ALIMENTOS LTDA</t>
        </is>
      </c>
      <c r="E2050" t="inlineStr">
        <is>
          <t>74713</t>
        </is>
      </c>
      <c r="F2050" s="550" t="n">
        <v>46126</v>
      </c>
      <c r="G2050" t="n">
        <v>20358</v>
      </c>
      <c r="H2050" t="inlineStr">
        <is>
          <t>FARINHA PANKO ROMARIZ C/1KG</t>
        </is>
      </c>
      <c r="I2050" t="inlineStr">
        <is>
          <t>ALIMENTOS</t>
        </is>
      </c>
      <c r="J2050" t="n">
        <v>10</v>
      </c>
      <c r="K2050" t="inlineStr">
        <is>
          <t>N/A</t>
        </is>
      </c>
      <c r="L2050" t="n">
        <v>142.5</v>
      </c>
      <c r="M2050" t="n">
        <v>14.25</v>
      </c>
      <c r="N2050" t="inlineStr">
        <is>
          <t>ALIMENTOS</t>
        </is>
      </c>
      <c r="O2050" t="inlineStr">
        <is>
          <t>04/2026</t>
        </is>
      </c>
    </row>
    <row r="2051">
      <c r="A2051" t="n">
        <v>227374</v>
      </c>
      <c r="B2051" t="n">
        <v>122</v>
      </c>
      <c r="C2051" t="inlineStr">
        <is>
          <t>Arcos</t>
        </is>
      </c>
      <c r="D2051" t="inlineStr">
        <is>
          <t>DTK COMERCIO DE ALIMENTOS LTDA</t>
        </is>
      </c>
      <c r="E2051" t="inlineStr">
        <is>
          <t>74713</t>
        </is>
      </c>
      <c r="F2051" s="550" t="n">
        <v>46126</v>
      </c>
      <c r="G2051" t="n">
        <v>19421</v>
      </c>
      <c r="H2051" t="inlineStr">
        <is>
          <t>LEITE INTEGRAL ITALAC C/12</t>
        </is>
      </c>
      <c r="I2051" t="inlineStr">
        <is>
          <t>ALIMENTOS</t>
        </is>
      </c>
      <c r="J2051" t="n">
        <v>48</v>
      </c>
      <c r="K2051" t="inlineStr">
        <is>
          <t>N/A</t>
        </is>
      </c>
      <c r="L2051" t="n">
        <v>327.36</v>
      </c>
      <c r="M2051" t="n">
        <v>6.82</v>
      </c>
      <c r="N2051" t="inlineStr">
        <is>
          <t>ALIMENTOS</t>
        </is>
      </c>
      <c r="O2051" t="inlineStr">
        <is>
          <t>04/2026</t>
        </is>
      </c>
    </row>
    <row r="2052">
      <c r="A2052" t="n">
        <v>227374</v>
      </c>
      <c r="B2052" t="n">
        <v>122</v>
      </c>
      <c r="C2052" t="inlineStr">
        <is>
          <t>Arcos</t>
        </is>
      </c>
      <c r="D2052" t="inlineStr">
        <is>
          <t>DTK COMERCIO DE ALIMENTOS LTDA</t>
        </is>
      </c>
      <c r="E2052" t="inlineStr">
        <is>
          <t>74713</t>
        </is>
      </c>
      <c r="F2052" s="550" t="n">
        <v>46126</v>
      </c>
      <c r="G2052" t="n">
        <v>20672</v>
      </c>
      <c r="H2052" t="inlineStr">
        <is>
          <t>EXTRATO DE TOMATE ELEFANTE C/1,7KG</t>
        </is>
      </c>
      <c r="I2052" t="inlineStr">
        <is>
          <t>ALIMENTOS</t>
        </is>
      </c>
      <c r="J2052" t="n">
        <v>8</v>
      </c>
      <c r="K2052" t="inlineStr">
        <is>
          <t>N/A</t>
        </is>
      </c>
      <c r="L2052" t="n">
        <v>236.4</v>
      </c>
      <c r="M2052" t="n">
        <v>29.55</v>
      </c>
      <c r="N2052" t="inlineStr">
        <is>
          <t>ALIMENTOS</t>
        </is>
      </c>
      <c r="O2052" t="inlineStr">
        <is>
          <t>04/2026</t>
        </is>
      </c>
    </row>
    <row r="2053">
      <c r="A2053" t="n">
        <v>227374</v>
      </c>
      <c r="B2053" t="n">
        <v>122</v>
      </c>
      <c r="C2053" t="inlineStr">
        <is>
          <t>Arcos</t>
        </is>
      </c>
      <c r="D2053" t="inlineStr">
        <is>
          <t>DTK COMERCIO DE ALIMENTOS LTDA</t>
        </is>
      </c>
      <c r="E2053" t="inlineStr">
        <is>
          <t>74713</t>
        </is>
      </c>
      <c r="F2053" s="550" t="n">
        <v>46126</v>
      </c>
      <c r="G2053" t="n">
        <v>20242</v>
      </c>
      <c r="H2053" t="inlineStr">
        <is>
          <t>FEIJAO CARIOCA CAMIL C/2KG</t>
        </is>
      </c>
      <c r="I2053" t="inlineStr">
        <is>
          <t>ALIMENTOS</t>
        </is>
      </c>
      <c r="J2053" t="n">
        <v>2</v>
      </c>
      <c r="K2053" t="inlineStr">
        <is>
          <t>PC</t>
        </is>
      </c>
      <c r="L2053" t="n">
        <v>35.6</v>
      </c>
      <c r="M2053" t="n">
        <v>17.8</v>
      </c>
      <c r="N2053" t="inlineStr">
        <is>
          <t>ALIMENTOS</t>
        </is>
      </c>
      <c r="O2053" t="inlineStr">
        <is>
          <t>04/2026</t>
        </is>
      </c>
    </row>
    <row r="2054">
      <c r="A2054" t="n">
        <v>227374</v>
      </c>
      <c r="B2054" t="n">
        <v>122</v>
      </c>
      <c r="C2054" t="inlineStr">
        <is>
          <t>Arcos</t>
        </is>
      </c>
      <c r="D2054" t="inlineStr">
        <is>
          <t>DTK COMERCIO DE ALIMENTOS LTDA</t>
        </is>
      </c>
      <c r="E2054" t="inlineStr">
        <is>
          <t>74713</t>
        </is>
      </c>
      <c r="F2054" s="550" t="n">
        <v>46126</v>
      </c>
      <c r="G2054" t="n">
        <v>20961</v>
      </c>
      <c r="H2054" t="inlineStr">
        <is>
          <t>VINAGRE DE MACA CASTELO 750ML UN</t>
        </is>
      </c>
      <c r="I2054" t="inlineStr">
        <is>
          <t>ALIMENTOS</t>
        </is>
      </c>
      <c r="J2054" t="n">
        <v>6</v>
      </c>
      <c r="K2054" t="inlineStr">
        <is>
          <t>UN</t>
        </is>
      </c>
      <c r="L2054" t="n">
        <v>53.4</v>
      </c>
      <c r="M2054" t="n">
        <v>8.9</v>
      </c>
      <c r="N2054" t="inlineStr">
        <is>
          <t>ALIMENTOS</t>
        </is>
      </c>
      <c r="O2054" t="inlineStr">
        <is>
          <t>04/2026</t>
        </is>
      </c>
    </row>
    <row r="2055">
      <c r="A2055" t="n">
        <v>227374</v>
      </c>
      <c r="B2055" t="n">
        <v>122</v>
      </c>
      <c r="C2055" t="inlineStr">
        <is>
          <t>Arcos</t>
        </is>
      </c>
      <c r="D2055" t="inlineStr">
        <is>
          <t>DTK COMERCIO DE ALIMENTOS LTDA</t>
        </is>
      </c>
      <c r="E2055" t="inlineStr">
        <is>
          <t>74713</t>
        </is>
      </c>
      <c r="F2055" s="550" t="n">
        <v>46126</v>
      </c>
      <c r="G2055" t="n">
        <v>21010</v>
      </c>
      <c r="H2055" t="inlineStr">
        <is>
          <t>OLEO DE CANOLA SAUDE C/900ML</t>
        </is>
      </c>
      <c r="I2055" t="inlineStr">
        <is>
          <t>ALIMENTOS</t>
        </is>
      </c>
      <c r="J2055" t="n">
        <v>40</v>
      </c>
      <c r="K2055" t="inlineStr">
        <is>
          <t>UN</t>
        </is>
      </c>
      <c r="L2055" t="n">
        <v>492</v>
      </c>
      <c r="M2055" t="n">
        <v>12.3</v>
      </c>
      <c r="N2055" t="inlineStr">
        <is>
          <t>ALIMENTOS</t>
        </is>
      </c>
      <c r="O2055" t="inlineStr">
        <is>
          <t>04/2026</t>
        </is>
      </c>
    </row>
    <row r="2056">
      <c r="A2056" t="n">
        <v>227374</v>
      </c>
      <c r="B2056" t="n">
        <v>122</v>
      </c>
      <c r="C2056" t="inlineStr">
        <is>
          <t>Arcos</t>
        </is>
      </c>
      <c r="D2056" t="inlineStr">
        <is>
          <t>DTK COMERCIO DE ALIMENTOS LTDA</t>
        </is>
      </c>
      <c r="E2056" t="inlineStr">
        <is>
          <t>74713</t>
        </is>
      </c>
      <c r="F2056" s="550" t="n">
        <v>46126</v>
      </c>
      <c r="G2056" t="n">
        <v>20227</v>
      </c>
      <c r="H2056" t="inlineStr">
        <is>
          <t>FEIJAO PRETO CAMIL C/2KG</t>
        </is>
      </c>
      <c r="I2056" t="inlineStr">
        <is>
          <t>ALIMENTOS</t>
        </is>
      </c>
      <c r="J2056" t="n">
        <v>6</v>
      </c>
      <c r="K2056" t="inlineStr">
        <is>
          <t>PC</t>
        </is>
      </c>
      <c r="L2056" t="n">
        <v>76.2</v>
      </c>
      <c r="M2056" t="n">
        <v>12.7</v>
      </c>
      <c r="N2056" t="inlineStr">
        <is>
          <t>ALIMENTOS</t>
        </is>
      </c>
      <c r="O2056" t="inlineStr">
        <is>
          <t>04/2026</t>
        </is>
      </c>
    </row>
    <row r="2057">
      <c r="A2057" t="n">
        <v>227374</v>
      </c>
      <c r="B2057" t="n">
        <v>122</v>
      </c>
      <c r="C2057" t="inlineStr">
        <is>
          <t>Arcos</t>
        </is>
      </c>
      <c r="D2057" t="inlineStr">
        <is>
          <t>DTK COMERCIO DE ALIMENTOS LTDA</t>
        </is>
      </c>
      <c r="E2057" t="inlineStr">
        <is>
          <t>74713</t>
        </is>
      </c>
      <c r="F2057" s="550" t="n">
        <v>46126</v>
      </c>
      <c r="G2057" t="n">
        <v>25209</v>
      </c>
      <c r="H2057" t="inlineStr">
        <is>
          <t>ARROZ REI ARTHUR GRAO CURTO PCT C/5KG</t>
        </is>
      </c>
      <c r="I2057" t="inlineStr">
        <is>
          <t>ALIMENTOS</t>
        </is>
      </c>
      <c r="J2057" t="n">
        <v>2</v>
      </c>
      <c r="K2057" t="inlineStr">
        <is>
          <t>UN</t>
        </is>
      </c>
      <c r="L2057" t="n">
        <v>128.4</v>
      </c>
      <c r="M2057" t="n">
        <v>64.2</v>
      </c>
      <c r="N2057" t="inlineStr">
        <is>
          <t>ALIMENTOS</t>
        </is>
      </c>
      <c r="O2057" t="inlineStr">
        <is>
          <t>04/2026</t>
        </is>
      </c>
    </row>
    <row r="2058">
      <c r="A2058" t="n">
        <v>227374</v>
      </c>
      <c r="B2058" t="n">
        <v>122</v>
      </c>
      <c r="C2058" t="inlineStr">
        <is>
          <t>Arcos</t>
        </is>
      </c>
      <c r="D2058" t="inlineStr">
        <is>
          <t>DTK COMERCIO DE ALIMENTOS LTDA</t>
        </is>
      </c>
      <c r="E2058" t="inlineStr">
        <is>
          <t>74713</t>
        </is>
      </c>
      <c r="F2058" s="550" t="n">
        <v>46126</v>
      </c>
      <c r="G2058" t="n">
        <v>20349</v>
      </c>
      <c r="H2058" t="inlineStr">
        <is>
          <t>POLENTA PRE COZIDA DIVELLA 500G</t>
        </is>
      </c>
      <c r="I2058" t="inlineStr">
        <is>
          <t>ALIMENTOS</t>
        </is>
      </c>
      <c r="J2058" t="n">
        <v>32</v>
      </c>
      <c r="K2058" t="inlineStr">
        <is>
          <t>N/A</t>
        </is>
      </c>
      <c r="L2058" t="n">
        <v>421.12</v>
      </c>
      <c r="M2058" t="n">
        <v>13.16</v>
      </c>
      <c r="N2058" t="inlineStr">
        <is>
          <t>ALIMENTOS</t>
        </is>
      </c>
      <c r="O2058" t="inlineStr">
        <is>
          <t>04/2026</t>
        </is>
      </c>
    </row>
    <row r="2059">
      <c r="A2059" t="n">
        <v>227374</v>
      </c>
      <c r="B2059" t="n">
        <v>122</v>
      </c>
      <c r="C2059" t="inlineStr">
        <is>
          <t>Arcos</t>
        </is>
      </c>
      <c r="D2059" t="inlineStr">
        <is>
          <t>DTK COMERCIO DE ALIMENTOS LTDA</t>
        </is>
      </c>
      <c r="E2059" t="inlineStr">
        <is>
          <t>74713</t>
        </is>
      </c>
      <c r="F2059" s="550" t="n">
        <v>46126</v>
      </c>
      <c r="G2059" t="n">
        <v>27148</v>
      </c>
      <c r="H2059" t="inlineStr">
        <is>
          <t>AZEITE EXTRA VIRGEM ANDORINHA 2L</t>
        </is>
      </c>
      <c r="I2059" t="inlineStr">
        <is>
          <t>ALIMENTOS</t>
        </is>
      </c>
      <c r="J2059" t="n">
        <v>6</v>
      </c>
      <c r="K2059" t="inlineStr">
        <is>
          <t>UN</t>
        </is>
      </c>
      <c r="L2059" t="n">
        <v>175.38</v>
      </c>
      <c r="M2059" t="n">
        <v>29.23</v>
      </c>
      <c r="N2059" t="inlineStr">
        <is>
          <t>ALIMENTOS</t>
        </is>
      </c>
      <c r="O2059" t="inlineStr">
        <is>
          <t>04/2026</t>
        </is>
      </c>
    </row>
    <row r="2060">
      <c r="A2060" t="n">
        <v>227374</v>
      </c>
      <c r="B2060" t="n">
        <v>122</v>
      </c>
      <c r="C2060" t="inlineStr">
        <is>
          <t>Arcos</t>
        </is>
      </c>
      <c r="D2060" t="inlineStr">
        <is>
          <t>DTK COMERCIO DE ALIMENTOS LTDA</t>
        </is>
      </c>
      <c r="E2060" t="inlineStr">
        <is>
          <t>74713</t>
        </is>
      </c>
      <c r="F2060" s="550" t="n">
        <v>46126</v>
      </c>
      <c r="G2060" t="n">
        <v>20809</v>
      </c>
      <c r="H2060" t="inlineStr">
        <is>
          <t>CAFE PILAO ALMOFADA 500G</t>
        </is>
      </c>
      <c r="I2060" t="inlineStr">
        <is>
          <t>ALIMENTOS</t>
        </is>
      </c>
      <c r="J2060" t="n">
        <v>10</v>
      </c>
      <c r="K2060" t="inlineStr">
        <is>
          <t>N/A</t>
        </is>
      </c>
      <c r="L2060" t="n">
        <v>299</v>
      </c>
      <c r="M2060" t="n">
        <v>29.9</v>
      </c>
      <c r="N2060" t="inlineStr">
        <is>
          <t>ALIMENTOS</t>
        </is>
      </c>
      <c r="O2060" t="inlineStr">
        <is>
          <t>04/2026</t>
        </is>
      </c>
    </row>
    <row r="2061">
      <c r="A2061" t="n">
        <v>227374</v>
      </c>
      <c r="B2061" t="n">
        <v>122</v>
      </c>
      <c r="C2061" t="inlineStr">
        <is>
          <t>Arcos</t>
        </is>
      </c>
      <c r="D2061" t="inlineStr">
        <is>
          <t>DTK COMERCIO DE ALIMENTOS LTDA</t>
        </is>
      </c>
      <c r="E2061" t="inlineStr">
        <is>
          <t>74713</t>
        </is>
      </c>
      <c r="F2061" s="550" t="n">
        <v>46126</v>
      </c>
      <c r="G2061" t="n">
        <v>20114</v>
      </c>
      <c r="H2061" t="inlineStr">
        <is>
          <t>MACARRAO LINGUINE GRANO DURO DIVELLA  500GR</t>
        </is>
      </c>
      <c r="I2061" t="inlineStr">
        <is>
          <t>ALIMENTOS</t>
        </is>
      </c>
      <c r="J2061" t="n">
        <v>24</v>
      </c>
      <c r="K2061" t="inlineStr">
        <is>
          <t>UN</t>
        </is>
      </c>
      <c r="L2061" t="n">
        <v>208.8</v>
      </c>
      <c r="M2061" t="n">
        <v>8.699999999999999</v>
      </c>
      <c r="N2061" t="inlineStr">
        <is>
          <t>ALIMENTOS</t>
        </is>
      </c>
      <c r="O2061" t="inlineStr">
        <is>
          <t>04/2026</t>
        </is>
      </c>
    </row>
    <row r="2062">
      <c r="A2062" t="n">
        <v>227371</v>
      </c>
      <c r="B2062" t="n">
        <v>122</v>
      </c>
      <c r="C2062" t="inlineStr">
        <is>
          <t>Arcos</t>
        </is>
      </c>
      <c r="D2062" t="inlineStr">
        <is>
          <t>GCT COMERCIO DE PRODUTOS ALIMENTICIOS LTDA</t>
        </is>
      </c>
      <c r="E2062" t="inlineStr">
        <is>
          <t>11145</t>
        </is>
      </c>
      <c r="F2062" s="550" t="n">
        <v>46132</v>
      </c>
      <c r="G2062" t="n">
        <v>28316</v>
      </c>
      <c r="H2062" t="inlineStr">
        <is>
          <t>GELO ESFERICO C/9UN YCECODE</t>
        </is>
      </c>
      <c r="I2062" t="inlineStr">
        <is>
          <t>BEBIDAS</t>
        </is>
      </c>
      <c r="J2062" t="n">
        <v>12</v>
      </c>
      <c r="K2062" t="inlineStr">
        <is>
          <t>PC</t>
        </is>
      </c>
      <c r="L2062" t="n">
        <v>468.6</v>
      </c>
      <c r="M2062" t="n">
        <v>39.05</v>
      </c>
      <c r="N2062" t="inlineStr">
        <is>
          <t>BEBIDAS</t>
        </is>
      </c>
      <c r="O2062" t="inlineStr">
        <is>
          <t>04/2026</t>
        </is>
      </c>
    </row>
    <row r="2063">
      <c r="A2063" t="n">
        <v>227371</v>
      </c>
      <c r="B2063" t="n">
        <v>122</v>
      </c>
      <c r="C2063" t="inlineStr">
        <is>
          <t>Arcos</t>
        </is>
      </c>
      <c r="D2063" t="inlineStr">
        <is>
          <t>GCT COMERCIO DE PRODUTOS ALIMENTICIOS LTDA</t>
        </is>
      </c>
      <c r="E2063" t="inlineStr">
        <is>
          <t>11145</t>
        </is>
      </c>
      <c r="F2063" s="550" t="n">
        <v>46132</v>
      </c>
      <c r="G2063" t="n">
        <v>28315</v>
      </c>
      <c r="H2063" t="inlineStr">
        <is>
          <t>GELO COLLINS 35X120 C/18 UN YCECODE</t>
        </is>
      </c>
      <c r="I2063" t="inlineStr">
        <is>
          <t>BEBIDAS</t>
        </is>
      </c>
      <c r="J2063" t="n">
        <v>7</v>
      </c>
      <c r="K2063" t="inlineStr">
        <is>
          <t>PC</t>
        </is>
      </c>
      <c r="L2063" t="n">
        <v>304.92</v>
      </c>
      <c r="M2063" t="n">
        <v>43.56</v>
      </c>
      <c r="N2063" t="inlineStr">
        <is>
          <t>BEBIDAS</t>
        </is>
      </c>
      <c r="O2063" t="inlineStr">
        <is>
          <t>04/2026</t>
        </is>
      </c>
    </row>
    <row r="2064">
      <c r="A2064" t="n">
        <v>227371</v>
      </c>
      <c r="B2064" t="n">
        <v>122</v>
      </c>
      <c r="C2064" t="inlineStr">
        <is>
          <t>Arcos</t>
        </is>
      </c>
      <c r="D2064" t="inlineStr">
        <is>
          <t>GCT COMERCIO DE PRODUTOS ALIMENTICIOS LTDA</t>
        </is>
      </c>
      <c r="E2064" t="inlineStr">
        <is>
          <t>11145</t>
        </is>
      </c>
      <c r="F2064" s="550" t="n">
        <v>46132</v>
      </c>
      <c r="G2064" t="n">
        <v>27340</v>
      </c>
      <c r="H2064" t="inlineStr">
        <is>
          <t>GELO RETANGULO 50X65MM C/25 UN YCECODE</t>
        </is>
      </c>
      <c r="I2064" t="inlineStr">
        <is>
          <t>BEBIDAS</t>
        </is>
      </c>
      <c r="J2064" t="n">
        <v>14</v>
      </c>
      <c r="K2064" t="inlineStr">
        <is>
          <t>PC</t>
        </is>
      </c>
      <c r="L2064" t="n">
        <v>750.6799999999999</v>
      </c>
      <c r="M2064" t="n">
        <v>53.62</v>
      </c>
      <c r="N2064" t="inlineStr">
        <is>
          <t>BEBIDAS</t>
        </is>
      </c>
      <c r="O2064" t="inlineStr">
        <is>
          <t>04/2026</t>
        </is>
      </c>
    </row>
    <row r="2065">
      <c r="A2065" t="n">
        <v>227368</v>
      </c>
      <c r="B2065" t="n">
        <v>122</v>
      </c>
      <c r="C2065" t="inlineStr">
        <is>
          <t>Arcos</t>
        </is>
      </c>
      <c r="D2065" t="inlineStr">
        <is>
          <t>DONA ZELDA LTDA</t>
        </is>
      </c>
      <c r="E2065" t="inlineStr">
        <is>
          <t>153</t>
        </is>
      </c>
      <c r="F2065" s="550" t="n">
        <v>46129</v>
      </c>
      <c r="G2065" t="n">
        <v>27399</v>
      </c>
      <c r="H2065" t="inlineStr">
        <is>
          <t>PAO DE QUEIJO TRAD LANCHE DONA ZELDA 25UN C/80GR - 2KG</t>
        </is>
      </c>
      <c r="I2065" t="inlineStr">
        <is>
          <t>ALIMENTOS</t>
        </is>
      </c>
      <c r="J2065" t="n">
        <v>10</v>
      </c>
      <c r="K2065" t="inlineStr">
        <is>
          <t>PC</t>
        </is>
      </c>
      <c r="L2065" t="n">
        <v>900</v>
      </c>
      <c r="M2065" t="n">
        <v>90</v>
      </c>
      <c r="N2065" t="inlineStr">
        <is>
          <t>ALIMENTOS</t>
        </is>
      </c>
      <c r="O2065" t="inlineStr">
        <is>
          <t>04/2026</t>
        </is>
      </c>
    </row>
    <row r="2066">
      <c r="A2066" t="n">
        <v>227367</v>
      </c>
      <c r="B2066" t="n">
        <v>122</v>
      </c>
      <c r="C2066" t="inlineStr">
        <is>
          <t>Arcos</t>
        </is>
      </c>
      <c r="D2066" t="inlineStr">
        <is>
          <t>DONA ZELDA LTDA</t>
        </is>
      </c>
      <c r="E2066" t="inlineStr">
        <is>
          <t>153</t>
        </is>
      </c>
      <c r="F2066" s="550" t="n">
        <v>46129</v>
      </c>
      <c r="G2066" t="n">
        <v>27399</v>
      </c>
      <c r="H2066" t="inlineStr">
        <is>
          <t>PAO DE QUEIJO TRAD LANCHE DONA ZELDA 25UN C/80GR - 2KG</t>
        </is>
      </c>
      <c r="I2066" t="inlineStr">
        <is>
          <t>ALIMENTOS</t>
        </is>
      </c>
      <c r="J2066" t="n">
        <v>10</v>
      </c>
      <c r="K2066" t="inlineStr">
        <is>
          <t>PC</t>
        </is>
      </c>
      <c r="L2066" t="n">
        <v>900</v>
      </c>
      <c r="M2066" t="n">
        <v>90</v>
      </c>
      <c r="N2066" t="inlineStr">
        <is>
          <t>ALIMENTOS</t>
        </is>
      </c>
      <c r="O2066" t="inlineStr">
        <is>
          <t>04/2026</t>
        </is>
      </c>
    </row>
    <row r="2067">
      <c r="A2067" t="n">
        <v>227282</v>
      </c>
      <c r="B2067" t="n">
        <v>122</v>
      </c>
      <c r="C2067" t="inlineStr">
        <is>
          <t>Arcos</t>
        </is>
      </c>
      <c r="D2067" t="inlineStr">
        <is>
          <t>BATALHA FABRICA DE PAES LTDA</t>
        </is>
      </c>
      <c r="E2067" t="inlineStr">
        <is>
          <t>9691</t>
        </is>
      </c>
      <c r="F2067" s="550" t="n">
        <v>46127</v>
      </c>
      <c r="G2067" t="n">
        <v>19125</v>
      </c>
      <c r="H2067" t="inlineStr">
        <is>
          <t>MINI BURGER BRIOCHE PINCEL CAIXA C/180 UN 15 PACOTES X 12 UN COD 142</t>
        </is>
      </c>
      <c r="I2067" t="inlineStr">
        <is>
          <t>ALIMENTOS</t>
        </is>
      </c>
      <c r="J2067" t="n">
        <v>3</v>
      </c>
      <c r="K2067" t="inlineStr">
        <is>
          <t>CX</t>
        </is>
      </c>
      <c r="L2067" t="n">
        <v>618.84</v>
      </c>
      <c r="M2067" t="n">
        <v>206.28</v>
      </c>
      <c r="N2067" t="inlineStr">
        <is>
          <t>ALIMENTOS</t>
        </is>
      </c>
      <c r="O2067" t="inlineStr">
        <is>
          <t>04/2026</t>
        </is>
      </c>
    </row>
    <row r="2068">
      <c r="A2068" t="n">
        <v>227280</v>
      </c>
      <c r="B2068" t="n">
        <v>122</v>
      </c>
      <c r="C2068" t="inlineStr">
        <is>
          <t>Arcos</t>
        </is>
      </c>
      <c r="D2068" t="inlineStr">
        <is>
          <t>NOVA COMERCIAL PESCADOS LTDA</t>
        </is>
      </c>
      <c r="E2068" t="inlineStr">
        <is>
          <t>32955</t>
        </is>
      </c>
      <c r="F2068" s="550" t="n">
        <v>46129</v>
      </c>
      <c r="G2068" t="n">
        <v>27692</v>
      </c>
      <c r="H2068" t="inlineStr">
        <is>
          <t>CAMARAO CINZA 25/30 LIMPO EVISCERADO COM COLA KG</t>
        </is>
      </c>
      <c r="I2068" t="inlineStr">
        <is>
          <t>ALIMENTOS</t>
        </is>
      </c>
      <c r="J2068" t="n">
        <v>12</v>
      </c>
      <c r="K2068" t="inlineStr">
        <is>
          <t>KG</t>
        </is>
      </c>
      <c r="L2068" t="n">
        <v>1344</v>
      </c>
      <c r="M2068" t="n">
        <v>112</v>
      </c>
      <c r="N2068" t="inlineStr">
        <is>
          <t>ALIMENTOS</t>
        </is>
      </c>
      <c r="O2068" t="inlineStr">
        <is>
          <t>04/2026</t>
        </is>
      </c>
    </row>
    <row r="2069">
      <c r="A2069" t="n">
        <v>227278</v>
      </c>
      <c r="B2069" t="n">
        <v>122</v>
      </c>
      <c r="C2069" t="inlineStr">
        <is>
          <t>Arcos</t>
        </is>
      </c>
      <c r="D2069" t="inlineStr">
        <is>
          <t xml:space="preserve">EDUARDO TAKESHI MURANAKA </t>
        </is>
      </c>
      <c r="E2069" t="inlineStr">
        <is>
          <t>260711381</t>
        </is>
      </c>
      <c r="F2069" s="550" t="n">
        <v>46131</v>
      </c>
      <c r="G2069" t="n">
        <v>28220</v>
      </c>
      <c r="H2069" t="inlineStr">
        <is>
          <t>COGUMELO PARIS MURANAKA KG</t>
        </is>
      </c>
      <c r="I2069" t="inlineStr">
        <is>
          <t>ALIMENTOS</t>
        </is>
      </c>
      <c r="J2069" t="n">
        <v>10</v>
      </c>
      <c r="K2069" t="inlineStr">
        <is>
          <t>KG</t>
        </is>
      </c>
      <c r="L2069" t="n">
        <v>320</v>
      </c>
      <c r="M2069" t="n">
        <v>32</v>
      </c>
      <c r="N2069" t="inlineStr">
        <is>
          <t>ALIMENTOS</t>
        </is>
      </c>
      <c r="O2069" t="inlineStr">
        <is>
          <t>04/2026</t>
        </is>
      </c>
    </row>
    <row r="2070">
      <c r="A2070" t="n">
        <v>227278</v>
      </c>
      <c r="B2070" t="n">
        <v>122</v>
      </c>
      <c r="C2070" t="inlineStr">
        <is>
          <t>Arcos</t>
        </is>
      </c>
      <c r="D2070" t="inlineStr">
        <is>
          <t xml:space="preserve">EDUARDO TAKESHI MURANAKA </t>
        </is>
      </c>
      <c r="E2070" t="inlineStr">
        <is>
          <t>260711381</t>
        </is>
      </c>
      <c r="F2070" s="550" t="n">
        <v>46131</v>
      </c>
      <c r="G2070" t="n">
        <v>28221</v>
      </c>
      <c r="H2070" t="inlineStr">
        <is>
          <t>COGUMELO PORTO BELLO MURANAKA KG</t>
        </is>
      </c>
      <c r="I2070" t="inlineStr">
        <is>
          <t>ALIMENTOS</t>
        </is>
      </c>
      <c r="J2070" t="n">
        <v>10</v>
      </c>
      <c r="K2070" t="inlineStr">
        <is>
          <t>KG</t>
        </is>
      </c>
      <c r="L2070" t="n">
        <v>380</v>
      </c>
      <c r="M2070" t="n">
        <v>38</v>
      </c>
      <c r="N2070" t="inlineStr">
        <is>
          <t>ALIMENTOS</t>
        </is>
      </c>
      <c r="O2070" t="inlineStr">
        <is>
          <t>04/2026</t>
        </is>
      </c>
    </row>
    <row r="2071">
      <c r="A2071" t="n">
        <v>227278</v>
      </c>
      <c r="B2071" t="n">
        <v>122</v>
      </c>
      <c r="C2071" t="inlineStr">
        <is>
          <t>Arcos</t>
        </is>
      </c>
      <c r="D2071" t="inlineStr">
        <is>
          <t xml:space="preserve">EDUARDO TAKESHI MURANAKA </t>
        </is>
      </c>
      <c r="E2071" t="inlineStr">
        <is>
          <t>260711381</t>
        </is>
      </c>
      <c r="F2071" s="550" t="n">
        <v>46131</v>
      </c>
      <c r="G2071" t="n">
        <v>28222</v>
      </c>
      <c r="H2071" t="inlineStr">
        <is>
          <t>COGUMELO SHIITAKE MURANAKA KG</t>
        </is>
      </c>
      <c r="I2071" t="inlineStr">
        <is>
          <t>ALIMENTOS</t>
        </is>
      </c>
      <c r="J2071" t="n">
        <v>10</v>
      </c>
      <c r="K2071" t="inlineStr">
        <is>
          <t>KG</t>
        </is>
      </c>
      <c r="L2071" t="n">
        <v>420</v>
      </c>
      <c r="M2071" t="n">
        <v>42</v>
      </c>
      <c r="N2071" t="inlineStr">
        <is>
          <t>ALIMENTOS</t>
        </is>
      </c>
      <c r="O2071" t="inlineStr">
        <is>
          <t>04/2026</t>
        </is>
      </c>
    </row>
    <row r="2072">
      <c r="A2072" t="n">
        <v>227276</v>
      </c>
      <c r="B2072" t="n">
        <v>122</v>
      </c>
      <c r="C2072" t="inlineStr">
        <is>
          <t>Arcos</t>
        </is>
      </c>
      <c r="D2072" t="inlineStr">
        <is>
          <t>PSSS LTDA</t>
        </is>
      </c>
      <c r="E2072" t="inlineStr">
        <is>
          <t>3541</t>
        </is>
      </c>
      <c r="F2072" s="550" t="n">
        <v>46128</v>
      </c>
      <c r="G2072" t="n">
        <v>17162</v>
      </c>
      <c r="H2072" t="inlineStr">
        <is>
          <t>PANO MULTIUSO 28X240 C/600PANOS UM</t>
        </is>
      </c>
      <c r="I2072" t="inlineStr">
        <is>
          <t>DESCARTAVEIS/HIGIENE E LIMPEZA</t>
        </is>
      </c>
      <c r="J2072" t="n">
        <v>4</v>
      </c>
      <c r="K2072" t="inlineStr">
        <is>
          <t>UN</t>
        </is>
      </c>
      <c r="L2072" t="n">
        <v>235.6</v>
      </c>
      <c r="M2072" t="n">
        <v>58.9</v>
      </c>
      <c r="N2072" t="inlineStr">
        <is>
          <t>DESCARTAVEIS</t>
        </is>
      </c>
      <c r="O2072" t="inlineStr">
        <is>
          <t>04/2026</t>
        </is>
      </c>
    </row>
    <row r="2073">
      <c r="A2073" t="n">
        <v>227276</v>
      </c>
      <c r="B2073" t="n">
        <v>122</v>
      </c>
      <c r="C2073" t="inlineStr">
        <is>
          <t>Arcos</t>
        </is>
      </c>
      <c r="D2073" t="inlineStr">
        <is>
          <t>PSSS LTDA</t>
        </is>
      </c>
      <c r="E2073" t="inlineStr">
        <is>
          <t>3541</t>
        </is>
      </c>
      <c r="F2073" s="550" t="n">
        <v>46128</v>
      </c>
      <c r="G2073" t="n">
        <v>17285</v>
      </c>
      <c r="H2073" t="inlineStr">
        <is>
          <t>ALCOOL GEL 70 LIMPGEL 5L</t>
        </is>
      </c>
      <c r="I2073" t="inlineStr">
        <is>
          <t>DESCARTAVEIS/HIGIENE E LIMPEZA</t>
        </is>
      </c>
      <c r="J2073" t="n">
        <v>3</v>
      </c>
      <c r="K2073" t="inlineStr">
        <is>
          <t>GALAO</t>
        </is>
      </c>
      <c r="L2073" t="n">
        <v>92.19</v>
      </c>
      <c r="M2073" t="n">
        <v>30.73</v>
      </c>
      <c r="N2073" t="inlineStr">
        <is>
          <t>DESCARTAVEIS</t>
        </is>
      </c>
      <c r="O2073" t="inlineStr">
        <is>
          <t>04/2026</t>
        </is>
      </c>
    </row>
    <row r="2074">
      <c r="A2074" t="n">
        <v>227276</v>
      </c>
      <c r="B2074" t="n">
        <v>122</v>
      </c>
      <c r="C2074" t="inlineStr">
        <is>
          <t>Arcos</t>
        </is>
      </c>
      <c r="D2074" t="inlineStr">
        <is>
          <t>PSSS LTDA</t>
        </is>
      </c>
      <c r="E2074" t="inlineStr">
        <is>
          <t>3541</t>
        </is>
      </c>
      <c r="F2074" s="550" t="n">
        <v>46128</v>
      </c>
      <c r="G2074" t="n">
        <v>17535</v>
      </c>
      <c r="H2074" t="inlineStr">
        <is>
          <t>COPO DESCARTAVEL ULTRACOPOS 330ML C/2000UN</t>
        </is>
      </c>
      <c r="I2074" t="inlineStr">
        <is>
          <t>DESCARTAVEIS/HIGIENE E LIMPEZA</t>
        </is>
      </c>
      <c r="J2074" t="n">
        <v>1</v>
      </c>
      <c r="K2074" t="inlineStr">
        <is>
          <t>CX</t>
        </is>
      </c>
      <c r="L2074" t="n">
        <v>138</v>
      </c>
      <c r="M2074" t="n">
        <v>138</v>
      </c>
      <c r="N2074" t="inlineStr">
        <is>
          <t>DESCARTAVEIS</t>
        </is>
      </c>
      <c r="O2074" t="inlineStr">
        <is>
          <t>04/2026</t>
        </is>
      </c>
    </row>
    <row r="2075">
      <c r="A2075" t="n">
        <v>227276</v>
      </c>
      <c r="B2075" t="n">
        <v>122</v>
      </c>
      <c r="C2075" t="inlineStr">
        <is>
          <t>Arcos</t>
        </is>
      </c>
      <c r="D2075" t="inlineStr">
        <is>
          <t>PSSS LTDA</t>
        </is>
      </c>
      <c r="E2075" t="inlineStr">
        <is>
          <t>3541</t>
        </is>
      </c>
      <c r="F2075" s="550" t="n">
        <v>46128</v>
      </c>
      <c r="G2075" t="n">
        <v>17409</v>
      </c>
      <c r="H2075" t="inlineStr">
        <is>
          <t>SACO CONFEITEIRO G HMVM 47X26CM C/50 UN</t>
        </is>
      </c>
      <c r="I2075" t="inlineStr">
        <is>
          <t>DESCARTAVEIS/HIGIENE E LIMPEZA</t>
        </is>
      </c>
      <c r="J2075" t="n">
        <v>5</v>
      </c>
      <c r="K2075" t="inlineStr">
        <is>
          <t>PC</t>
        </is>
      </c>
      <c r="L2075" t="n">
        <v>215</v>
      </c>
      <c r="M2075" t="n">
        <v>43</v>
      </c>
      <c r="N2075" t="inlineStr">
        <is>
          <t>DESCARTAVEIS</t>
        </is>
      </c>
      <c r="O2075" t="inlineStr">
        <is>
          <t>04/2026</t>
        </is>
      </c>
    </row>
    <row r="2076">
      <c r="A2076" t="n">
        <v>227276</v>
      </c>
      <c r="B2076" t="n">
        <v>122</v>
      </c>
      <c r="C2076" t="inlineStr">
        <is>
          <t>Arcos</t>
        </is>
      </c>
      <c r="D2076" t="inlineStr">
        <is>
          <t>PSSS LTDA</t>
        </is>
      </c>
      <c r="E2076" t="inlineStr">
        <is>
          <t>3541</t>
        </is>
      </c>
      <c r="F2076" s="550" t="n">
        <v>46128</v>
      </c>
      <c r="G2076" t="n">
        <v>17488</v>
      </c>
      <c r="H2076" t="inlineStr">
        <is>
          <t>LUVA LATEX SEM TALCO M C/100UN</t>
        </is>
      </c>
      <c r="I2076" t="inlineStr">
        <is>
          <t>DESCARTAVEIS/HIGIENE E LIMPEZA</t>
        </is>
      </c>
      <c r="J2076" t="n">
        <v>5</v>
      </c>
      <c r="K2076" t="inlineStr">
        <is>
          <t>CX</t>
        </is>
      </c>
      <c r="L2076" t="n">
        <v>135</v>
      </c>
      <c r="M2076" t="n">
        <v>27</v>
      </c>
      <c r="N2076" t="inlineStr">
        <is>
          <t>DESCARTAVEIS</t>
        </is>
      </c>
      <c r="O2076" t="inlineStr">
        <is>
          <t>04/2026</t>
        </is>
      </c>
    </row>
    <row r="2077">
      <c r="A2077" t="n">
        <v>227276</v>
      </c>
      <c r="B2077" t="n">
        <v>122</v>
      </c>
      <c r="C2077" t="inlineStr">
        <is>
          <t>Arcos</t>
        </is>
      </c>
      <c r="D2077" t="inlineStr">
        <is>
          <t>PSSS LTDA</t>
        </is>
      </c>
      <c r="E2077" t="inlineStr">
        <is>
          <t>3541</t>
        </is>
      </c>
      <c r="F2077" s="550" t="n">
        <v>46128</v>
      </c>
      <c r="G2077" t="n">
        <v>17413</v>
      </c>
      <c r="H2077" t="inlineStr">
        <is>
          <t>PAPEL HIGIENICO INTER/ FOLHA DUPLA INOVATTA C/2400 FOLHAS</t>
        </is>
      </c>
      <c r="I2077" t="inlineStr">
        <is>
          <t>DESCARTAVEIS/HIGIENE E LIMPEZA</t>
        </is>
      </c>
      <c r="J2077" t="n">
        <v>4</v>
      </c>
      <c r="K2077" t="inlineStr">
        <is>
          <t>CX</t>
        </is>
      </c>
      <c r="L2077" t="n">
        <v>300</v>
      </c>
      <c r="M2077" t="n">
        <v>75</v>
      </c>
      <c r="N2077" t="inlineStr">
        <is>
          <t>DESCARTAVEIS</t>
        </is>
      </c>
      <c r="O2077" t="inlineStr">
        <is>
          <t>04/2026</t>
        </is>
      </c>
    </row>
    <row r="2078">
      <c r="A2078" t="n">
        <v>227276</v>
      </c>
      <c r="B2078" t="n">
        <v>122</v>
      </c>
      <c r="C2078" t="inlineStr">
        <is>
          <t>Arcos</t>
        </is>
      </c>
      <c r="D2078" t="inlineStr">
        <is>
          <t>PSSS LTDA</t>
        </is>
      </c>
      <c r="E2078" t="inlineStr">
        <is>
          <t>3541</t>
        </is>
      </c>
      <c r="F2078" s="550" t="n">
        <v>46128</v>
      </c>
      <c r="G2078" t="n">
        <v>17418</v>
      </c>
      <c r="H2078" t="inlineStr">
        <is>
          <t>PAPEL TOALHA BOBINA LUXO BIA PAPER C/6X20X200M C/6 ROLOS</t>
        </is>
      </c>
      <c r="I2078" t="inlineStr">
        <is>
          <t>DESCARTAVEIS/HIGIENE E LIMPEZA</t>
        </is>
      </c>
      <c r="J2078" t="n">
        <v>8</v>
      </c>
      <c r="K2078" t="inlineStr">
        <is>
          <t>CX</t>
        </is>
      </c>
      <c r="L2078" t="n">
        <v>471.2</v>
      </c>
      <c r="M2078" t="n">
        <v>58.9</v>
      </c>
      <c r="N2078" t="inlineStr">
        <is>
          <t>DESCARTAVEIS</t>
        </is>
      </c>
      <c r="O2078" t="inlineStr">
        <is>
          <t>04/2026</t>
        </is>
      </c>
    </row>
    <row r="2079">
      <c r="A2079" t="n">
        <v>227276</v>
      </c>
      <c r="B2079" t="n">
        <v>122</v>
      </c>
      <c r="C2079" t="inlineStr">
        <is>
          <t>Arcos</t>
        </is>
      </c>
      <c r="D2079" t="inlineStr">
        <is>
          <t>PSSS LTDA</t>
        </is>
      </c>
      <c r="E2079" t="inlineStr">
        <is>
          <t>3541</t>
        </is>
      </c>
      <c r="F2079" s="550" t="n">
        <v>46128</v>
      </c>
      <c r="G2079" t="n">
        <v>28880</v>
      </c>
      <c r="H2079" t="inlineStr">
        <is>
          <t>PAPEL TOALHA INTERFOLHA NOBRE PAPER FOLHA DUPLA  2000 FOLHAS</t>
        </is>
      </c>
      <c r="J2079" t="n">
        <v>8</v>
      </c>
      <c r="K2079" t="inlineStr">
        <is>
          <t>CX</t>
        </is>
      </c>
      <c r="L2079" t="n">
        <v>680</v>
      </c>
      <c r="M2079" t="n">
        <v>85</v>
      </c>
      <c r="N2079" t="inlineStr">
        <is>
          <t>DESCARTAVEIS</t>
        </is>
      </c>
      <c r="O2079" t="inlineStr">
        <is>
          <t>04/2026</t>
        </is>
      </c>
    </row>
    <row r="2080">
      <c r="A2080" t="n">
        <v>227276</v>
      </c>
      <c r="B2080" t="n">
        <v>122</v>
      </c>
      <c r="C2080" t="inlineStr">
        <is>
          <t>Arcos</t>
        </is>
      </c>
      <c r="D2080" t="inlineStr">
        <is>
          <t>PSSS LTDA</t>
        </is>
      </c>
      <c r="E2080" t="inlineStr">
        <is>
          <t>3541</t>
        </is>
      </c>
      <c r="F2080" s="550" t="n">
        <v>46128</v>
      </c>
      <c r="G2080" t="n">
        <v>17504</v>
      </c>
      <c r="H2080" t="inlineStr">
        <is>
          <t>LUVA LATEX G SEM TALCO C/100UN</t>
        </is>
      </c>
      <c r="I2080" t="inlineStr">
        <is>
          <t>UTENSILIOS</t>
        </is>
      </c>
      <c r="J2080" t="n">
        <v>6</v>
      </c>
      <c r="K2080" t="inlineStr">
        <is>
          <t>UN</t>
        </is>
      </c>
      <c r="L2080" t="n">
        <v>162</v>
      </c>
      <c r="M2080" t="n">
        <v>27</v>
      </c>
      <c r="N2080" t="inlineStr">
        <is>
          <t>DESCARTAVEIS</t>
        </is>
      </c>
      <c r="O2080" t="inlineStr">
        <is>
          <t>04/2026</t>
        </is>
      </c>
    </row>
    <row r="2081">
      <c r="A2081" t="n">
        <v>226099</v>
      </c>
      <c r="B2081" t="n">
        <v>122</v>
      </c>
      <c r="C2081" t="inlineStr">
        <is>
          <t>Arcos</t>
        </is>
      </c>
      <c r="D2081" t="inlineStr">
        <is>
          <t>NOVA COMERCIAL PESCADOS LTDA</t>
        </is>
      </c>
      <c r="E2081" t="inlineStr">
        <is>
          <t>32810</t>
        </is>
      </c>
      <c r="F2081" s="550" t="n">
        <v>46125</v>
      </c>
      <c r="G2081" t="n">
        <v>27692</v>
      </c>
      <c r="H2081" t="inlineStr">
        <is>
          <t>CAMARAO CINZA 25/30 LIMPO EVISCERADO COM COLA KG</t>
        </is>
      </c>
      <c r="I2081" t="inlineStr">
        <is>
          <t>ALIMENTOS</t>
        </is>
      </c>
      <c r="J2081" t="n">
        <v>18</v>
      </c>
      <c r="K2081" t="inlineStr">
        <is>
          <t>KG</t>
        </is>
      </c>
      <c r="L2081" t="n">
        <v>2016</v>
      </c>
      <c r="M2081" t="n">
        <v>112</v>
      </c>
      <c r="N2081" t="inlineStr">
        <is>
          <t>ALIMENTOS</t>
        </is>
      </c>
      <c r="O2081" t="inlineStr">
        <is>
          <t>04/2026</t>
        </is>
      </c>
    </row>
    <row r="2082">
      <c r="A2082" t="n">
        <v>226098</v>
      </c>
      <c r="B2082" t="n">
        <v>122</v>
      </c>
      <c r="C2082" t="inlineStr">
        <is>
          <t>Arcos</t>
        </is>
      </c>
      <c r="D2082" t="inlineStr">
        <is>
          <t xml:space="preserve">NOVA MIX </t>
        </is>
      </c>
      <c r="E2082" t="inlineStr">
        <is>
          <t>2617177</t>
        </is>
      </c>
      <c r="F2082" s="550" t="n">
        <v>46125</v>
      </c>
      <c r="G2082" t="n">
        <v>20689</v>
      </c>
      <c r="H2082" t="inlineStr">
        <is>
          <t>CREME DE LEITE FRESCO QUATA C/1,01LT</t>
        </is>
      </c>
      <c r="I2082" t="inlineStr">
        <is>
          <t>ALIMENTOS</t>
        </is>
      </c>
      <c r="J2082" t="n">
        <v>12</v>
      </c>
      <c r="K2082" t="inlineStr">
        <is>
          <t>UN</t>
        </is>
      </c>
      <c r="L2082" t="n">
        <v>366</v>
      </c>
      <c r="M2082" t="n">
        <v>30.5</v>
      </c>
      <c r="N2082" t="inlineStr">
        <is>
          <t>ALIMENTOS</t>
        </is>
      </c>
      <c r="O2082" t="inlineStr">
        <is>
          <t>04/2026</t>
        </is>
      </c>
    </row>
    <row r="2083">
      <c r="A2083" t="n">
        <v>226097</v>
      </c>
      <c r="B2083" t="n">
        <v>122</v>
      </c>
      <c r="C2083" t="inlineStr">
        <is>
          <t>Arcos</t>
        </is>
      </c>
      <c r="D2083" t="inlineStr">
        <is>
          <t>GCT COMERCIO DE PRODUTOS ALIMENTICIOS LTDA</t>
        </is>
      </c>
      <c r="E2083" t="inlineStr">
        <is>
          <t>10981</t>
        </is>
      </c>
      <c r="F2083" s="550" t="n">
        <v>46125</v>
      </c>
      <c r="G2083" t="n">
        <v>27340</v>
      </c>
      <c r="H2083" t="inlineStr">
        <is>
          <t>GELO RETANGULO 50X65MM C/25 UN YCECODE</t>
        </is>
      </c>
      <c r="I2083" t="inlineStr">
        <is>
          <t>BEBIDAS</t>
        </is>
      </c>
      <c r="J2083" t="n">
        <v>10</v>
      </c>
      <c r="K2083" t="inlineStr">
        <is>
          <t>PC</t>
        </is>
      </c>
      <c r="L2083" t="n">
        <v>536.2</v>
      </c>
      <c r="M2083" t="n">
        <v>53.62</v>
      </c>
      <c r="N2083" t="inlineStr">
        <is>
          <t>BEBIDAS</t>
        </is>
      </c>
      <c r="O2083" t="inlineStr">
        <is>
          <t>04/2026</t>
        </is>
      </c>
    </row>
    <row r="2084">
      <c r="A2084" t="n">
        <v>226097</v>
      </c>
      <c r="B2084" t="n">
        <v>122</v>
      </c>
      <c r="C2084" t="inlineStr">
        <is>
          <t>Arcos</t>
        </is>
      </c>
      <c r="D2084" t="inlineStr">
        <is>
          <t>GCT COMERCIO DE PRODUTOS ALIMENTICIOS LTDA</t>
        </is>
      </c>
      <c r="E2084" t="inlineStr">
        <is>
          <t>10981</t>
        </is>
      </c>
      <c r="F2084" s="550" t="n">
        <v>46125</v>
      </c>
      <c r="G2084" t="n">
        <v>28315</v>
      </c>
      <c r="H2084" t="inlineStr">
        <is>
          <t>GELO COLLINS 35X120 C/18 UN YCECODE</t>
        </is>
      </c>
      <c r="I2084" t="inlineStr">
        <is>
          <t>BEBIDAS</t>
        </is>
      </c>
      <c r="J2084" t="n">
        <v>12</v>
      </c>
      <c r="K2084" t="inlineStr">
        <is>
          <t>PC</t>
        </is>
      </c>
      <c r="L2084" t="n">
        <v>522.72</v>
      </c>
      <c r="M2084" t="n">
        <v>43.56</v>
      </c>
      <c r="N2084" t="inlineStr">
        <is>
          <t>BEBIDAS</t>
        </is>
      </c>
      <c r="O2084" t="inlineStr">
        <is>
          <t>04/2026</t>
        </is>
      </c>
    </row>
    <row r="2085">
      <c r="A2085" t="n">
        <v>226097</v>
      </c>
      <c r="B2085" t="n">
        <v>122</v>
      </c>
      <c r="C2085" t="inlineStr">
        <is>
          <t>Arcos</t>
        </is>
      </c>
      <c r="D2085" t="inlineStr">
        <is>
          <t>GCT COMERCIO DE PRODUTOS ALIMENTICIOS LTDA</t>
        </is>
      </c>
      <c r="E2085" t="inlineStr">
        <is>
          <t>10981</t>
        </is>
      </c>
      <c r="F2085" s="550" t="n">
        <v>46125</v>
      </c>
      <c r="G2085" t="n">
        <v>28316</v>
      </c>
      <c r="H2085" t="inlineStr">
        <is>
          <t>GELO ESFERICO C/9UN YCECODE</t>
        </is>
      </c>
      <c r="I2085" t="inlineStr">
        <is>
          <t>BEBIDAS</t>
        </is>
      </c>
      <c r="J2085" t="n">
        <v>6</v>
      </c>
      <c r="K2085" t="inlineStr">
        <is>
          <t>PC</t>
        </is>
      </c>
      <c r="L2085" t="n">
        <v>234.3</v>
      </c>
      <c r="M2085" t="n">
        <v>39.05</v>
      </c>
      <c r="N2085" t="inlineStr">
        <is>
          <t>BEBIDAS</t>
        </is>
      </c>
      <c r="O2085" t="inlineStr">
        <is>
          <t>04/2026</t>
        </is>
      </c>
    </row>
    <row r="2086">
      <c r="A2086" t="n">
        <v>226096</v>
      </c>
      <c r="B2086" t="n">
        <v>122</v>
      </c>
      <c r="C2086" t="inlineStr">
        <is>
          <t>Arcos</t>
        </is>
      </c>
      <c r="D2086" t="inlineStr">
        <is>
          <t>DTK COMERCIO DE ALIMENTOS LTDA</t>
        </is>
      </c>
      <c r="E2086" t="inlineStr">
        <is>
          <t>73984</t>
        </is>
      </c>
      <c r="F2086" s="550" t="n">
        <v>46121</v>
      </c>
      <c r="G2086" t="n">
        <v>19421</v>
      </c>
      <c r="H2086" t="inlineStr">
        <is>
          <t>LEITE INTEGRAL ITALAC C/12</t>
        </is>
      </c>
      <c r="I2086" t="inlineStr">
        <is>
          <t>ALIMENTOS</t>
        </is>
      </c>
      <c r="J2086" t="n">
        <v>24</v>
      </c>
      <c r="K2086" t="inlineStr">
        <is>
          <t>CX</t>
        </is>
      </c>
      <c r="L2086" t="n">
        <v>163.68</v>
      </c>
      <c r="M2086" t="n">
        <v>6.82</v>
      </c>
      <c r="N2086" t="inlineStr">
        <is>
          <t>ALIMENTOS</t>
        </is>
      </c>
      <c r="O2086" t="inlineStr">
        <is>
          <t>04/2026</t>
        </is>
      </c>
    </row>
    <row r="2087">
      <c r="A2087" t="n">
        <v>226096</v>
      </c>
      <c r="B2087" t="n">
        <v>122</v>
      </c>
      <c r="C2087" t="inlineStr">
        <is>
          <t>Arcos</t>
        </is>
      </c>
      <c r="D2087" t="inlineStr">
        <is>
          <t>DTK COMERCIO DE ALIMENTOS LTDA</t>
        </is>
      </c>
      <c r="E2087" t="inlineStr">
        <is>
          <t>73984</t>
        </is>
      </c>
      <c r="F2087" s="550" t="n">
        <v>46121</v>
      </c>
      <c r="G2087" t="n">
        <v>20358</v>
      </c>
      <c r="H2087" t="inlineStr">
        <is>
          <t>FARINHA PANKO ROMARIZ C/1KG</t>
        </is>
      </c>
      <c r="I2087" t="inlineStr">
        <is>
          <t>ALIMENTOS</t>
        </is>
      </c>
      <c r="J2087" t="n">
        <v>10</v>
      </c>
      <c r="K2087" t="inlineStr">
        <is>
          <t>PC</t>
        </is>
      </c>
      <c r="L2087" t="n">
        <v>142.5</v>
      </c>
      <c r="M2087" t="n">
        <v>14.25</v>
      </c>
      <c r="N2087" t="inlineStr">
        <is>
          <t>ALIMENTOS</t>
        </is>
      </c>
      <c r="O2087" t="inlineStr">
        <is>
          <t>04/2026</t>
        </is>
      </c>
    </row>
    <row r="2088">
      <c r="A2088" t="n">
        <v>226096</v>
      </c>
      <c r="B2088" t="n">
        <v>122</v>
      </c>
      <c r="C2088" t="inlineStr">
        <is>
          <t>Arcos</t>
        </is>
      </c>
      <c r="D2088" t="inlineStr">
        <is>
          <t>DTK COMERCIO DE ALIMENTOS LTDA</t>
        </is>
      </c>
      <c r="E2088" t="inlineStr">
        <is>
          <t>73984</t>
        </is>
      </c>
      <c r="F2088" s="550" t="n">
        <v>46121</v>
      </c>
      <c r="G2088" t="n">
        <v>21010</v>
      </c>
      <c r="H2088" t="inlineStr">
        <is>
          <t>OLEO DE CANOLA SAUDE C/900ML</t>
        </is>
      </c>
      <c r="I2088" t="inlineStr">
        <is>
          <t>ALIMENTOS</t>
        </is>
      </c>
      <c r="J2088" t="n">
        <v>40</v>
      </c>
      <c r="K2088" t="inlineStr">
        <is>
          <t>N/A</t>
        </is>
      </c>
      <c r="L2088" t="n">
        <v>474.8</v>
      </c>
      <c r="M2088" t="n">
        <v>11.87</v>
      </c>
      <c r="N2088" t="inlineStr">
        <is>
          <t>ALIMENTOS</t>
        </is>
      </c>
      <c r="O2088" t="inlineStr">
        <is>
          <t>04/2026</t>
        </is>
      </c>
    </row>
    <row r="2089">
      <c r="A2089" t="n">
        <v>226096</v>
      </c>
      <c r="B2089" t="n">
        <v>122</v>
      </c>
      <c r="C2089" t="inlineStr">
        <is>
          <t>Arcos</t>
        </is>
      </c>
      <c r="D2089" t="inlineStr">
        <is>
          <t>DTK COMERCIO DE ALIMENTOS LTDA</t>
        </is>
      </c>
      <c r="E2089" t="inlineStr">
        <is>
          <t>73984</t>
        </is>
      </c>
      <c r="F2089" s="550" t="n">
        <v>46121</v>
      </c>
      <c r="G2089" t="n">
        <v>20614</v>
      </c>
      <c r="H2089" t="inlineStr">
        <is>
          <t>PASTA GERGELIM TAHINE ISTAMBUL 5006 LT</t>
        </is>
      </c>
      <c r="I2089" t="inlineStr">
        <is>
          <t>ALIMENTOS</t>
        </is>
      </c>
      <c r="J2089" t="n">
        <v>2</v>
      </c>
      <c r="K2089" t="inlineStr">
        <is>
          <t>UN</t>
        </is>
      </c>
      <c r="L2089" t="n">
        <v>64.86</v>
      </c>
      <c r="M2089" t="n">
        <v>32.43</v>
      </c>
      <c r="N2089" t="inlineStr">
        <is>
          <t>ALIMENTOS</t>
        </is>
      </c>
      <c r="O2089" t="inlineStr">
        <is>
          <t>04/2026</t>
        </is>
      </c>
    </row>
    <row r="2090">
      <c r="A2090" t="n">
        <v>226096</v>
      </c>
      <c r="B2090" t="n">
        <v>122</v>
      </c>
      <c r="C2090" t="inlineStr">
        <is>
          <t>Arcos</t>
        </is>
      </c>
      <c r="D2090" t="inlineStr">
        <is>
          <t>DTK COMERCIO DE ALIMENTOS LTDA</t>
        </is>
      </c>
      <c r="E2090" t="inlineStr">
        <is>
          <t>73984</t>
        </is>
      </c>
      <c r="F2090" s="550" t="n">
        <v>46121</v>
      </c>
      <c r="G2090" t="n">
        <v>20054</v>
      </c>
      <c r="H2090" t="inlineStr">
        <is>
          <t>CATCHUP HEINZ 397G UN</t>
        </is>
      </c>
      <c r="I2090" t="inlineStr">
        <is>
          <t>ALIMENTOS</t>
        </is>
      </c>
      <c r="J2090" t="n">
        <v>4</v>
      </c>
      <c r="K2090" t="inlineStr">
        <is>
          <t>N/A</t>
        </is>
      </c>
      <c r="L2090" t="n">
        <v>45.8</v>
      </c>
      <c r="M2090" t="n">
        <v>11.45</v>
      </c>
      <c r="N2090" t="inlineStr">
        <is>
          <t>ALIMENTOS</t>
        </is>
      </c>
      <c r="O2090" t="inlineStr">
        <is>
          <t>04/2026</t>
        </is>
      </c>
    </row>
    <row r="2091">
      <c r="A2091" t="n">
        <v>226096</v>
      </c>
      <c r="B2091" t="n">
        <v>122</v>
      </c>
      <c r="C2091" t="inlineStr">
        <is>
          <t>Arcos</t>
        </is>
      </c>
      <c r="D2091" t="inlineStr">
        <is>
          <t>DTK COMERCIO DE ALIMENTOS LTDA</t>
        </is>
      </c>
      <c r="E2091" t="inlineStr">
        <is>
          <t>73984</t>
        </is>
      </c>
      <c r="F2091" s="550" t="n">
        <v>46121</v>
      </c>
      <c r="G2091" t="n">
        <v>20242</v>
      </c>
      <c r="H2091" t="inlineStr">
        <is>
          <t>FEIJAO CARIOCA CAMIL C/2KG</t>
        </is>
      </c>
      <c r="I2091" t="inlineStr">
        <is>
          <t>ALIMENTOS</t>
        </is>
      </c>
      <c r="J2091" t="n">
        <v>5</v>
      </c>
      <c r="K2091" t="inlineStr">
        <is>
          <t>N/A</t>
        </is>
      </c>
      <c r="L2091" t="n">
        <v>89.05</v>
      </c>
      <c r="M2091" t="n">
        <v>17.81</v>
      </c>
      <c r="N2091" t="inlineStr">
        <is>
          <t>ALIMENTOS</t>
        </is>
      </c>
      <c r="O2091" t="inlineStr">
        <is>
          <t>04/2026</t>
        </is>
      </c>
    </row>
    <row r="2092">
      <c r="A2092" t="n">
        <v>226096</v>
      </c>
      <c r="B2092" t="n">
        <v>122</v>
      </c>
      <c r="C2092" t="inlineStr">
        <is>
          <t>Arcos</t>
        </is>
      </c>
      <c r="D2092" t="inlineStr">
        <is>
          <t>DTK COMERCIO DE ALIMENTOS LTDA</t>
        </is>
      </c>
      <c r="E2092" t="inlineStr">
        <is>
          <t>73984</t>
        </is>
      </c>
      <c r="F2092" s="550" t="n">
        <v>46121</v>
      </c>
      <c r="G2092" t="n">
        <v>20672</v>
      </c>
      <c r="H2092" t="inlineStr">
        <is>
          <t>EXTRATO DE TOMATE ELEFANTE C/1,7KG</t>
        </is>
      </c>
      <c r="I2092" t="inlineStr">
        <is>
          <t>ALIMENTOS</t>
        </is>
      </c>
      <c r="J2092" t="n">
        <v>2</v>
      </c>
      <c r="K2092" t="inlineStr">
        <is>
          <t>PC</t>
        </is>
      </c>
      <c r="L2092" t="n">
        <v>59.1</v>
      </c>
      <c r="M2092" t="n">
        <v>29.55</v>
      </c>
      <c r="N2092" t="inlineStr">
        <is>
          <t>ALIMENTOS</t>
        </is>
      </c>
      <c r="O2092" t="inlineStr">
        <is>
          <t>04/2026</t>
        </is>
      </c>
    </row>
    <row r="2093">
      <c r="A2093" t="n">
        <v>226096</v>
      </c>
      <c r="B2093" t="n">
        <v>122</v>
      </c>
      <c r="C2093" t="inlineStr">
        <is>
          <t>Arcos</t>
        </is>
      </c>
      <c r="D2093" t="inlineStr">
        <is>
          <t>DTK COMERCIO DE ALIMENTOS LTDA</t>
        </is>
      </c>
      <c r="E2093" t="inlineStr">
        <is>
          <t>73984</t>
        </is>
      </c>
      <c r="F2093" s="550" t="n">
        <v>46121</v>
      </c>
      <c r="G2093" t="n">
        <v>20022</v>
      </c>
      <c r="H2093" t="inlineStr">
        <is>
          <t>FERMENTO QUIMICO ROYAL 250G</t>
        </is>
      </c>
      <c r="I2093" t="inlineStr">
        <is>
          <t>ALIMENTOS</t>
        </is>
      </c>
      <c r="J2093" t="n">
        <v>6</v>
      </c>
      <c r="K2093" t="inlineStr">
        <is>
          <t>UN</t>
        </is>
      </c>
      <c r="L2093" t="n">
        <v>63</v>
      </c>
      <c r="M2093" t="n">
        <v>10.5</v>
      </c>
      <c r="N2093" t="inlineStr">
        <is>
          <t>ALIMENTOS</t>
        </is>
      </c>
      <c r="O2093" t="inlineStr">
        <is>
          <t>04/2026</t>
        </is>
      </c>
    </row>
    <row r="2094">
      <c r="A2094" t="n">
        <v>226096</v>
      </c>
      <c r="B2094" t="n">
        <v>122</v>
      </c>
      <c r="C2094" t="inlineStr">
        <is>
          <t>Arcos</t>
        </is>
      </c>
      <c r="D2094" t="inlineStr">
        <is>
          <t>DTK COMERCIO DE ALIMENTOS LTDA</t>
        </is>
      </c>
      <c r="E2094" t="inlineStr">
        <is>
          <t>73984</t>
        </is>
      </c>
      <c r="F2094" s="550" t="n">
        <v>46121</v>
      </c>
      <c r="G2094" t="n">
        <v>21093</v>
      </c>
      <c r="H2094" t="inlineStr">
        <is>
          <t>ACUCAR REFINADO UNIAO 1KG UN</t>
        </is>
      </c>
      <c r="I2094" t="inlineStr">
        <is>
          <t>ALIMENTOS</t>
        </is>
      </c>
      <c r="J2094" t="n">
        <v>30</v>
      </c>
      <c r="K2094" t="inlineStr">
        <is>
          <t>UN</t>
        </is>
      </c>
      <c r="L2094" t="n">
        <v>131.7</v>
      </c>
      <c r="M2094" t="n">
        <v>4.39</v>
      </c>
      <c r="N2094" t="inlineStr">
        <is>
          <t>ALIMENTOS</t>
        </is>
      </c>
      <c r="O2094" t="inlineStr">
        <is>
          <t>04/2026</t>
        </is>
      </c>
    </row>
    <row r="2095">
      <c r="A2095" t="n">
        <v>225919</v>
      </c>
      <c r="B2095" t="n">
        <v>122</v>
      </c>
      <c r="C2095" t="inlineStr">
        <is>
          <t>Arcos</t>
        </is>
      </c>
      <c r="D2095" t="inlineStr">
        <is>
          <t>CASANDRA DEVOTTO</t>
        </is>
      </c>
      <c r="E2095" t="inlineStr">
        <is>
          <t>149</t>
        </is>
      </c>
      <c r="F2095" s="550" t="n">
        <v>46127</v>
      </c>
      <c r="G2095" t="n">
        <v>26336</v>
      </c>
      <c r="H2095" t="inlineStr">
        <is>
          <t>⁠EMPANADA CEBOLA E QUEIJO</t>
        </is>
      </c>
      <c r="I2095" t="inlineStr">
        <is>
          <t>ALIMENTOS</t>
        </is>
      </c>
      <c r="J2095" t="n">
        <v>100</v>
      </c>
      <c r="K2095" t="inlineStr">
        <is>
          <t>UN</t>
        </is>
      </c>
      <c r="L2095" t="n">
        <v>620</v>
      </c>
      <c r="M2095" t="n">
        <v>6.2</v>
      </c>
      <c r="N2095" t="inlineStr">
        <is>
          <t>ALIMENTOS</t>
        </is>
      </c>
      <c r="O2095" t="inlineStr">
        <is>
          <t>04/2026</t>
        </is>
      </c>
    </row>
    <row r="2096">
      <c r="A2096" t="n">
        <v>225919</v>
      </c>
      <c r="B2096" t="n">
        <v>122</v>
      </c>
      <c r="C2096" t="inlineStr">
        <is>
          <t>Arcos</t>
        </is>
      </c>
      <c r="D2096" t="inlineStr">
        <is>
          <t>CASANDRA DEVOTTO</t>
        </is>
      </c>
      <c r="E2096" t="inlineStr">
        <is>
          <t>149</t>
        </is>
      </c>
      <c r="F2096" s="550" t="n">
        <v>46127</v>
      </c>
      <c r="G2096" t="n">
        <v>25429</v>
      </c>
      <c r="H2096" t="inlineStr">
        <is>
          <t>EMPANADA DE SALTENA UN</t>
        </is>
      </c>
      <c r="I2096" t="inlineStr">
        <is>
          <t>ALIMENTOS</t>
        </is>
      </c>
      <c r="J2096" t="n">
        <v>150</v>
      </c>
      <c r="K2096" t="inlineStr">
        <is>
          <t>UN</t>
        </is>
      </c>
      <c r="L2096" t="n">
        <v>930</v>
      </c>
      <c r="M2096" t="n">
        <v>6.2</v>
      </c>
      <c r="N2096" t="inlineStr">
        <is>
          <t>ALIMENTOS</t>
        </is>
      </c>
      <c r="O2096" t="inlineStr">
        <is>
          <t>04/2026</t>
        </is>
      </c>
    </row>
    <row r="2097">
      <c r="A2097" t="n">
        <v>225919</v>
      </c>
      <c r="B2097" t="n">
        <v>122</v>
      </c>
      <c r="C2097" t="inlineStr">
        <is>
          <t>Arcos</t>
        </is>
      </c>
      <c r="D2097" t="inlineStr">
        <is>
          <t>CASANDRA DEVOTTO</t>
        </is>
      </c>
      <c r="E2097" t="inlineStr">
        <is>
          <t>149</t>
        </is>
      </c>
      <c r="F2097" s="550" t="n">
        <v>46127</v>
      </c>
      <c r="G2097" t="n">
        <v>26024</v>
      </c>
      <c r="H2097" t="inlineStr">
        <is>
          <t>EMPANADA MARGUERITA UN</t>
        </is>
      </c>
      <c r="I2097" t="inlineStr">
        <is>
          <t>ALIMENTOS</t>
        </is>
      </c>
      <c r="J2097" t="n">
        <v>100</v>
      </c>
      <c r="K2097" t="inlineStr">
        <is>
          <t>UN</t>
        </is>
      </c>
      <c r="L2097" t="n">
        <v>620</v>
      </c>
      <c r="M2097" t="n">
        <v>6.2</v>
      </c>
      <c r="N2097" t="inlineStr">
        <is>
          <t>ALIMENTOS</t>
        </is>
      </c>
      <c r="O2097" t="inlineStr">
        <is>
          <t>04/2026</t>
        </is>
      </c>
    </row>
    <row r="2098">
      <c r="A2098" t="n">
        <v>225918</v>
      </c>
      <c r="B2098" t="n">
        <v>122</v>
      </c>
      <c r="C2098" t="inlineStr">
        <is>
          <t>Arcos</t>
        </is>
      </c>
      <c r="D2098" t="inlineStr">
        <is>
          <t>DO CHEF DISTRIBUIDORA DE ALIMENTOS LTDA</t>
        </is>
      </c>
      <c r="E2098" t="inlineStr">
        <is>
          <t>1062</t>
        </is>
      </c>
      <c r="F2098" s="550" t="n">
        <v>46128</v>
      </c>
      <c r="G2098" t="n">
        <v>19562</v>
      </c>
      <c r="H2098" t="inlineStr">
        <is>
          <t>PIMENTAO AMARELO KG</t>
        </is>
      </c>
      <c r="I2098" t="inlineStr">
        <is>
          <t>ALIMENTOS</t>
        </is>
      </c>
      <c r="J2098" t="n">
        <v>0.5</v>
      </c>
      <c r="K2098" t="inlineStr">
        <is>
          <t>KG</t>
        </is>
      </c>
      <c r="L2098" t="n">
        <v>7.15</v>
      </c>
      <c r="M2098" t="n">
        <v>14.3</v>
      </c>
      <c r="N2098" t="inlineStr">
        <is>
          <t>ALIMENTOS</t>
        </is>
      </c>
      <c r="O2098" t="inlineStr">
        <is>
          <t>04/2026</t>
        </is>
      </c>
    </row>
    <row r="2099">
      <c r="A2099" t="n">
        <v>225918</v>
      </c>
      <c r="B2099" t="n">
        <v>122</v>
      </c>
      <c r="C2099" t="inlineStr">
        <is>
          <t>Arcos</t>
        </is>
      </c>
      <c r="D2099" t="inlineStr">
        <is>
          <t>DO CHEF DISTRIBUIDORA DE ALIMENTOS LTDA</t>
        </is>
      </c>
      <c r="E2099" t="inlineStr">
        <is>
          <t>1062</t>
        </is>
      </c>
      <c r="F2099" s="550" t="n">
        <v>46128</v>
      </c>
      <c r="G2099" t="n">
        <v>19846</v>
      </c>
      <c r="H2099" t="inlineStr">
        <is>
          <t>BROTO DE MOYASHI GRANEL KG</t>
        </is>
      </c>
      <c r="I2099" t="inlineStr">
        <is>
          <t>ALIMENTOS</t>
        </is>
      </c>
      <c r="J2099" t="n">
        <v>0.5</v>
      </c>
      <c r="K2099" t="inlineStr">
        <is>
          <t>KG</t>
        </is>
      </c>
      <c r="L2099" t="n">
        <v>10.4</v>
      </c>
      <c r="M2099" t="n">
        <v>20.8</v>
      </c>
      <c r="N2099" t="inlineStr">
        <is>
          <t>ALIMENTOS</t>
        </is>
      </c>
      <c r="O2099" t="inlineStr">
        <is>
          <t>04/2026</t>
        </is>
      </c>
    </row>
    <row r="2100">
      <c r="A2100" t="n">
        <v>225918</v>
      </c>
      <c r="B2100" t="n">
        <v>122</v>
      </c>
      <c r="C2100" t="inlineStr">
        <is>
          <t>Arcos</t>
        </is>
      </c>
      <c r="D2100" t="inlineStr">
        <is>
          <t>DO CHEF DISTRIBUIDORA DE ALIMENTOS LTDA</t>
        </is>
      </c>
      <c r="E2100" t="inlineStr">
        <is>
          <t>1062</t>
        </is>
      </c>
      <c r="F2100" s="550" t="n">
        <v>46128</v>
      </c>
      <c r="G2100" t="n">
        <v>23361</v>
      </c>
      <c r="H2100" t="inlineStr">
        <is>
          <t>LARANJA PERA KG</t>
        </is>
      </c>
      <c r="I2100" t="inlineStr">
        <is>
          <t>ALIMENTOS</t>
        </is>
      </c>
      <c r="J2100" t="n">
        <v>80</v>
      </c>
      <c r="K2100" t="inlineStr">
        <is>
          <t>KG</t>
        </is>
      </c>
      <c r="L2100" t="n">
        <v>239.2</v>
      </c>
      <c r="M2100" t="n">
        <v>2.99</v>
      </c>
      <c r="N2100" t="inlineStr">
        <is>
          <t>ALIMENTOS</t>
        </is>
      </c>
      <c r="O2100" t="inlineStr">
        <is>
          <t>04/2026</t>
        </is>
      </c>
    </row>
    <row r="2101">
      <c r="A2101" t="n">
        <v>225918</v>
      </c>
      <c r="B2101" t="n">
        <v>122</v>
      </c>
      <c r="C2101" t="inlineStr">
        <is>
          <t>Arcos</t>
        </is>
      </c>
      <c r="D2101" t="inlineStr">
        <is>
          <t>DO CHEF DISTRIBUIDORA DE ALIMENTOS LTDA</t>
        </is>
      </c>
      <c r="E2101" t="inlineStr">
        <is>
          <t>1062</t>
        </is>
      </c>
      <c r="F2101" s="550" t="n">
        <v>46128</v>
      </c>
      <c r="G2101" t="n">
        <v>23184</v>
      </c>
      <c r="H2101" t="inlineStr">
        <is>
          <t>TOMATE CEREJA KG</t>
        </is>
      </c>
      <c r="I2101" t="inlineStr">
        <is>
          <t>ALIMENTOS</t>
        </is>
      </c>
      <c r="J2101" t="n">
        <v>0.5</v>
      </c>
      <c r="K2101" t="inlineStr">
        <is>
          <t>KG</t>
        </is>
      </c>
      <c r="L2101" t="n">
        <v>6.5</v>
      </c>
      <c r="M2101" t="n">
        <v>13</v>
      </c>
      <c r="N2101" t="inlineStr">
        <is>
          <t>ALIMENTOS</t>
        </is>
      </c>
      <c r="O2101" t="inlineStr">
        <is>
          <t>04/2026</t>
        </is>
      </c>
    </row>
    <row r="2102">
      <c r="A2102" t="n">
        <v>225918</v>
      </c>
      <c r="B2102" t="n">
        <v>122</v>
      </c>
      <c r="C2102" t="inlineStr">
        <is>
          <t>Arcos</t>
        </is>
      </c>
      <c r="D2102" t="inlineStr">
        <is>
          <t>DO CHEF DISTRIBUIDORA DE ALIMENTOS LTDA</t>
        </is>
      </c>
      <c r="E2102" t="inlineStr">
        <is>
          <t>1062</t>
        </is>
      </c>
      <c r="F2102" s="550" t="n">
        <v>46128</v>
      </c>
      <c r="G2102" t="n">
        <v>19721</v>
      </c>
      <c r="H2102" t="inlineStr">
        <is>
          <t>ROMA KG</t>
        </is>
      </c>
      <c r="I2102" t="inlineStr">
        <is>
          <t>ALIMENTOS</t>
        </is>
      </c>
      <c r="J2102" t="n">
        <v>0.7</v>
      </c>
      <c r="K2102" t="inlineStr">
        <is>
          <t>KG</t>
        </is>
      </c>
      <c r="L2102" t="n">
        <v>29.12</v>
      </c>
      <c r="M2102" t="n">
        <v>41.6</v>
      </c>
      <c r="N2102" t="inlineStr">
        <is>
          <t>ALIMENTOS</t>
        </is>
      </c>
      <c r="O2102" t="inlineStr">
        <is>
          <t>04/2026</t>
        </is>
      </c>
    </row>
    <row r="2103">
      <c r="A2103" t="n">
        <v>225918</v>
      </c>
      <c r="B2103" t="n">
        <v>122</v>
      </c>
      <c r="C2103" t="inlineStr">
        <is>
          <t>Arcos</t>
        </is>
      </c>
      <c r="D2103" t="inlineStr">
        <is>
          <t>DO CHEF DISTRIBUIDORA DE ALIMENTOS LTDA</t>
        </is>
      </c>
      <c r="E2103" t="inlineStr">
        <is>
          <t>1062</t>
        </is>
      </c>
      <c r="F2103" s="550" t="n">
        <v>46128</v>
      </c>
      <c r="G2103" t="n">
        <v>19567</v>
      </c>
      <c r="H2103" t="inlineStr">
        <is>
          <t>PIMENTA JAMAICA EM GRAO KG</t>
        </is>
      </c>
      <c r="I2103" t="inlineStr">
        <is>
          <t>ALIMENTOS</t>
        </is>
      </c>
      <c r="J2103" t="n">
        <v>1</v>
      </c>
      <c r="K2103" t="inlineStr">
        <is>
          <t>KG</t>
        </is>
      </c>
      <c r="L2103" t="n">
        <v>190</v>
      </c>
      <c r="M2103" t="n">
        <v>190</v>
      </c>
      <c r="N2103" t="inlineStr">
        <is>
          <t>ALIMENTOS</t>
        </is>
      </c>
      <c r="O2103" t="inlineStr">
        <is>
          <t>04/2026</t>
        </is>
      </c>
    </row>
    <row r="2104">
      <c r="A2104" t="n">
        <v>225918</v>
      </c>
      <c r="B2104" t="n">
        <v>122</v>
      </c>
      <c r="C2104" t="inlineStr">
        <is>
          <t>Arcos</t>
        </is>
      </c>
      <c r="D2104" t="inlineStr">
        <is>
          <t>DO CHEF DISTRIBUIDORA DE ALIMENTOS LTDA</t>
        </is>
      </c>
      <c r="E2104" t="inlineStr">
        <is>
          <t>1062</t>
        </is>
      </c>
      <c r="F2104" s="550" t="n">
        <v>46128</v>
      </c>
      <c r="G2104" t="n">
        <v>23105</v>
      </c>
      <c r="H2104" t="inlineStr">
        <is>
          <t>ESTRAGAO KG</t>
        </is>
      </c>
      <c r="I2104" t="inlineStr">
        <is>
          <t>ALIMENTOS</t>
        </is>
      </c>
      <c r="J2104" t="n">
        <v>0.1</v>
      </c>
      <c r="K2104" t="inlineStr">
        <is>
          <t>KG</t>
        </is>
      </c>
      <c r="L2104" t="n">
        <v>10.4</v>
      </c>
      <c r="M2104" t="n">
        <v>104</v>
      </c>
      <c r="N2104" t="inlineStr">
        <is>
          <t>ALIMENTOS</t>
        </is>
      </c>
      <c r="O2104" t="inlineStr">
        <is>
          <t>04/2026</t>
        </is>
      </c>
    </row>
    <row r="2105">
      <c r="A2105" t="n">
        <v>225917</v>
      </c>
      <c r="B2105" t="n">
        <v>122</v>
      </c>
      <c r="C2105" t="inlineStr">
        <is>
          <t>Arcos</t>
        </is>
      </c>
      <c r="D2105" t="inlineStr">
        <is>
          <t>GCT COMERCIO DE PRODUTOS ALIMENTICIOS LTDA</t>
        </is>
      </c>
      <c r="E2105" t="inlineStr">
        <is>
          <t>11085</t>
        </is>
      </c>
      <c r="F2105" s="550" t="n">
        <v>46128</v>
      </c>
      <c r="G2105" t="n">
        <v>27340</v>
      </c>
      <c r="H2105" t="inlineStr">
        <is>
          <t>GELO RETANGULO 50X65MM C/25 UN YCECODE</t>
        </is>
      </c>
      <c r="I2105" t="inlineStr">
        <is>
          <t>BEBIDAS</t>
        </is>
      </c>
      <c r="J2105" t="n">
        <v>8</v>
      </c>
      <c r="K2105" t="inlineStr">
        <is>
          <t>PC</t>
        </is>
      </c>
      <c r="L2105" t="n">
        <v>428.8</v>
      </c>
      <c r="M2105" t="n">
        <v>53.6</v>
      </c>
      <c r="N2105" t="inlineStr">
        <is>
          <t>BEBIDAS</t>
        </is>
      </c>
      <c r="O2105" t="inlineStr">
        <is>
          <t>04/2026</t>
        </is>
      </c>
    </row>
    <row r="2106">
      <c r="A2106" t="n">
        <v>225917</v>
      </c>
      <c r="B2106" t="n">
        <v>122</v>
      </c>
      <c r="C2106" t="inlineStr">
        <is>
          <t>Arcos</t>
        </is>
      </c>
      <c r="D2106" t="inlineStr">
        <is>
          <t>GCT COMERCIO DE PRODUTOS ALIMENTICIOS LTDA</t>
        </is>
      </c>
      <c r="E2106" t="inlineStr">
        <is>
          <t>11085</t>
        </is>
      </c>
      <c r="F2106" s="550" t="n">
        <v>46128</v>
      </c>
      <c r="G2106" t="n">
        <v>28316</v>
      </c>
      <c r="H2106" t="inlineStr">
        <is>
          <t>GELO ESFERICO C/9UN YCECODE</t>
        </is>
      </c>
      <c r="I2106" t="inlineStr">
        <is>
          <t>BEBIDAS</t>
        </is>
      </c>
      <c r="J2106" t="n">
        <v>4</v>
      </c>
      <c r="K2106" t="inlineStr">
        <is>
          <t>PC</t>
        </is>
      </c>
      <c r="L2106" t="n">
        <v>156.2</v>
      </c>
      <c r="M2106" t="n">
        <v>39.05</v>
      </c>
      <c r="N2106" t="inlineStr">
        <is>
          <t>BEBIDAS</t>
        </is>
      </c>
      <c r="O2106" t="inlineStr">
        <is>
          <t>04/2026</t>
        </is>
      </c>
    </row>
    <row r="2107">
      <c r="A2107" t="n">
        <v>225916</v>
      </c>
      <c r="B2107" t="n">
        <v>122</v>
      </c>
      <c r="C2107" t="inlineStr">
        <is>
          <t>Arcos</t>
        </is>
      </c>
      <c r="D2107" t="inlineStr">
        <is>
          <t>JUNDIA FOODS DISTRIBUIDORA DE PRODUTOA ALIMENTICIOS LTDA</t>
        </is>
      </c>
      <c r="E2107" t="inlineStr">
        <is>
          <t>618076</t>
        </is>
      </c>
      <c r="F2107" s="550" t="n">
        <v>46128</v>
      </c>
      <c r="G2107" t="n">
        <v>27704</v>
      </c>
      <c r="H2107" t="inlineStr">
        <is>
          <t>MINI PAO DE HAMBURGUER BRIOCHE 30G C/40 CX</t>
        </is>
      </c>
      <c r="I2107" t="inlineStr">
        <is>
          <t>ALIMENTOS</t>
        </is>
      </c>
      <c r="J2107" t="n">
        <v>6</v>
      </c>
      <c r="K2107" t="inlineStr">
        <is>
          <t>CX</t>
        </is>
      </c>
      <c r="L2107" t="n">
        <v>303.36</v>
      </c>
      <c r="M2107" t="n">
        <v>50.56</v>
      </c>
      <c r="N2107" t="inlineStr">
        <is>
          <t>ALIMENTOS</t>
        </is>
      </c>
      <c r="O2107" t="inlineStr">
        <is>
          <t>04/2026</t>
        </is>
      </c>
    </row>
    <row r="2108">
      <c r="A2108" t="n">
        <v>225915</v>
      </c>
      <c r="B2108" t="n">
        <v>122</v>
      </c>
      <c r="C2108" t="inlineStr">
        <is>
          <t>Arcos</t>
        </is>
      </c>
      <c r="D2108" t="inlineStr">
        <is>
          <t>MARIO PEDRO FELICIANO - HORTIFRUTI</t>
        </is>
      </c>
      <c r="E2108" t="inlineStr">
        <is>
          <t>474046</t>
        </is>
      </c>
      <c r="F2108" s="550" t="n">
        <v>46128</v>
      </c>
      <c r="G2108" t="n">
        <v>19465</v>
      </c>
      <c r="H2108" t="inlineStr">
        <is>
          <t>SALSAO KG</t>
        </is>
      </c>
      <c r="I2108" t="inlineStr">
        <is>
          <t>ALIMENTOS</t>
        </is>
      </c>
      <c r="J2108" t="n">
        <v>1</v>
      </c>
      <c r="K2108" t="inlineStr">
        <is>
          <t>KG</t>
        </is>
      </c>
      <c r="L2108" t="n">
        <v>5.8</v>
      </c>
      <c r="M2108" t="n">
        <v>5.8</v>
      </c>
      <c r="N2108" t="inlineStr">
        <is>
          <t>ALIMENTOS</t>
        </is>
      </c>
      <c r="O2108" t="inlineStr">
        <is>
          <t>04/2026</t>
        </is>
      </c>
    </row>
    <row r="2109">
      <c r="A2109" t="n">
        <v>225915</v>
      </c>
      <c r="B2109" t="n">
        <v>122</v>
      </c>
      <c r="C2109" t="inlineStr">
        <is>
          <t>Arcos</t>
        </is>
      </c>
      <c r="D2109" t="inlineStr">
        <is>
          <t>MARIO PEDRO FELICIANO - HORTIFRUTI</t>
        </is>
      </c>
      <c r="E2109" t="inlineStr">
        <is>
          <t>474046</t>
        </is>
      </c>
      <c r="F2109" s="550" t="n">
        <v>46128</v>
      </c>
      <c r="G2109" t="n">
        <v>19572</v>
      </c>
      <c r="H2109" t="inlineStr">
        <is>
          <t>PIMENTA DEDO DE MOCA KG</t>
        </is>
      </c>
      <c r="I2109" t="inlineStr">
        <is>
          <t>ALIMENTOS</t>
        </is>
      </c>
      <c r="J2109" t="n">
        <v>0.2</v>
      </c>
      <c r="K2109" t="inlineStr">
        <is>
          <t>KG</t>
        </is>
      </c>
      <c r="L2109" t="n">
        <v>2.19</v>
      </c>
      <c r="M2109" t="n">
        <v>10.95</v>
      </c>
      <c r="N2109" t="inlineStr">
        <is>
          <t>ALIMENTOS</t>
        </is>
      </c>
      <c r="O2109" t="inlineStr">
        <is>
          <t>04/2026</t>
        </is>
      </c>
    </row>
    <row r="2110">
      <c r="A2110" t="n">
        <v>225915</v>
      </c>
      <c r="B2110" t="n">
        <v>122</v>
      </c>
      <c r="C2110" t="inlineStr">
        <is>
          <t>Arcos</t>
        </is>
      </c>
      <c r="D2110" t="inlineStr">
        <is>
          <t>MARIO PEDRO FELICIANO - HORTIFRUTI</t>
        </is>
      </c>
      <c r="E2110" t="inlineStr">
        <is>
          <t>474046</t>
        </is>
      </c>
      <c r="F2110" s="550" t="n">
        <v>46128</v>
      </c>
      <c r="G2110" t="n">
        <v>23241</v>
      </c>
      <c r="H2110" t="inlineStr">
        <is>
          <t>CHUCHU KG</t>
        </is>
      </c>
      <c r="I2110" t="inlineStr">
        <is>
          <t>ALIMENTOS</t>
        </is>
      </c>
      <c r="J2110" t="n">
        <v>2.2</v>
      </c>
      <c r="K2110" t="inlineStr">
        <is>
          <t>KG</t>
        </is>
      </c>
      <c r="L2110" t="n">
        <v>7.33</v>
      </c>
      <c r="M2110" t="n">
        <v>3.331818</v>
      </c>
      <c r="N2110" t="inlineStr">
        <is>
          <t>ALIMENTOS</t>
        </is>
      </c>
      <c r="O2110" t="inlineStr">
        <is>
          <t>04/2026</t>
        </is>
      </c>
    </row>
    <row r="2111">
      <c r="A2111" t="n">
        <v>225915</v>
      </c>
      <c r="B2111" t="n">
        <v>122</v>
      </c>
      <c r="C2111" t="inlineStr">
        <is>
          <t>Arcos</t>
        </is>
      </c>
      <c r="D2111" t="inlineStr">
        <is>
          <t>MARIO PEDRO FELICIANO - HORTIFRUTI</t>
        </is>
      </c>
      <c r="E2111" t="inlineStr">
        <is>
          <t>474046</t>
        </is>
      </c>
      <c r="F2111" s="550" t="n">
        <v>46128</v>
      </c>
      <c r="G2111" t="n">
        <v>19748</v>
      </c>
      <c r="H2111" t="inlineStr">
        <is>
          <t>MACA FUJI KG</t>
        </is>
      </c>
      <c r="I2111" t="inlineStr">
        <is>
          <t>ALIMENTOS</t>
        </is>
      </c>
      <c r="J2111" t="n">
        <v>4</v>
      </c>
      <c r="K2111" t="inlineStr">
        <is>
          <t>KG</t>
        </is>
      </c>
      <c r="L2111" t="n">
        <v>38.68</v>
      </c>
      <c r="M2111" t="n">
        <v>9.67</v>
      </c>
      <c r="N2111" t="inlineStr">
        <is>
          <t>ALIMENTOS</t>
        </is>
      </c>
      <c r="O2111" t="inlineStr">
        <is>
          <t>04/2026</t>
        </is>
      </c>
    </row>
    <row r="2112">
      <c r="A2112" t="n">
        <v>225915</v>
      </c>
      <c r="B2112" t="n">
        <v>122</v>
      </c>
      <c r="C2112" t="inlineStr">
        <is>
          <t>Arcos</t>
        </is>
      </c>
      <c r="D2112" t="inlineStr">
        <is>
          <t>MARIO PEDRO FELICIANO - HORTIFRUTI</t>
        </is>
      </c>
      <c r="E2112" t="inlineStr">
        <is>
          <t>474046</t>
        </is>
      </c>
      <c r="F2112" s="550" t="n">
        <v>46128</v>
      </c>
      <c r="G2112" t="n">
        <v>23113</v>
      </c>
      <c r="H2112" t="inlineStr">
        <is>
          <t>SALSA KG</t>
        </is>
      </c>
      <c r="I2112" t="inlineStr">
        <is>
          <t>ALIMENTOS</t>
        </is>
      </c>
      <c r="J2112" t="n">
        <v>1.2</v>
      </c>
      <c r="K2112" t="inlineStr">
        <is>
          <t>KG</t>
        </is>
      </c>
      <c r="L2112" t="n">
        <v>17.4</v>
      </c>
      <c r="M2112" t="n">
        <v>14.5</v>
      </c>
      <c r="N2112" t="inlineStr">
        <is>
          <t>ALIMENTOS</t>
        </is>
      </c>
      <c r="O2112" t="inlineStr">
        <is>
          <t>04/2026</t>
        </is>
      </c>
    </row>
    <row r="2113">
      <c r="A2113" t="n">
        <v>225915</v>
      </c>
      <c r="B2113" t="n">
        <v>122</v>
      </c>
      <c r="C2113" t="inlineStr">
        <is>
          <t>Arcos</t>
        </is>
      </c>
      <c r="D2113" t="inlineStr">
        <is>
          <t>MARIO PEDRO FELICIANO - HORTIFRUTI</t>
        </is>
      </c>
      <c r="E2113" t="inlineStr">
        <is>
          <t>474046</t>
        </is>
      </c>
      <c r="F2113" s="550" t="n">
        <v>46128</v>
      </c>
      <c r="G2113" t="n">
        <v>24083</v>
      </c>
      <c r="H2113" t="inlineStr">
        <is>
          <t>BATATA ASTERIX GRAUDA NOIVA KG</t>
        </is>
      </c>
      <c r="I2113" t="inlineStr">
        <is>
          <t>ALIMENTOS</t>
        </is>
      </c>
      <c r="J2113" t="n">
        <v>100</v>
      </c>
      <c r="K2113" t="inlineStr">
        <is>
          <t>KG</t>
        </is>
      </c>
      <c r="L2113" t="n">
        <v>522</v>
      </c>
      <c r="M2113" t="n">
        <v>5.22</v>
      </c>
      <c r="N2113" t="inlineStr">
        <is>
          <t>ALIMENTOS</t>
        </is>
      </c>
      <c r="O2113" t="inlineStr">
        <is>
          <t>04/2026</t>
        </is>
      </c>
    </row>
    <row r="2114">
      <c r="A2114" t="n">
        <v>225915</v>
      </c>
      <c r="B2114" t="n">
        <v>122</v>
      </c>
      <c r="C2114" t="inlineStr">
        <is>
          <t>Arcos</t>
        </is>
      </c>
      <c r="D2114" t="inlineStr">
        <is>
          <t>MARIO PEDRO FELICIANO - HORTIFRUTI</t>
        </is>
      </c>
      <c r="E2114" t="inlineStr">
        <is>
          <t>474046</t>
        </is>
      </c>
      <c r="F2114" s="550" t="n">
        <v>46128</v>
      </c>
      <c r="G2114" t="n">
        <v>23095</v>
      </c>
      <c r="H2114" t="inlineStr">
        <is>
          <t>OVO CAIPIRA UN</t>
        </is>
      </c>
      <c r="I2114" t="inlineStr">
        <is>
          <t>ALIMENTOS</t>
        </is>
      </c>
      <c r="J2114" t="n">
        <v>200</v>
      </c>
      <c r="K2114" t="inlineStr">
        <is>
          <t>UN</t>
        </is>
      </c>
      <c r="L2114" t="n">
        <v>220</v>
      </c>
      <c r="M2114" t="n">
        <v>1.1</v>
      </c>
      <c r="N2114" t="inlineStr">
        <is>
          <t>ALIMENTOS</t>
        </is>
      </c>
      <c r="O2114" t="inlineStr">
        <is>
          <t>04/2026</t>
        </is>
      </c>
    </row>
    <row r="2115">
      <c r="A2115" t="n">
        <v>225914</v>
      </c>
      <c r="B2115" t="n">
        <v>122</v>
      </c>
      <c r="C2115" t="inlineStr">
        <is>
          <t>Arcos</t>
        </is>
      </c>
      <c r="D2115" t="inlineStr">
        <is>
          <t xml:space="preserve">CAROLINA AMANCIO </t>
        </is>
      </c>
      <c r="E2115" t="inlineStr">
        <is>
          <t>271</t>
        </is>
      </c>
      <c r="F2115" s="550" t="n">
        <v>46128</v>
      </c>
      <c r="G2115" t="n">
        <v>26880</v>
      </c>
      <c r="H2115" t="inlineStr">
        <is>
          <t xml:space="preserve">ESFERA DE CHOCOLATE BRANCO PINTADA NA COR VERMELHA APROX 5G UN </t>
        </is>
      </c>
      <c r="I2115" t="inlineStr">
        <is>
          <t>ALIMENTOS</t>
        </is>
      </c>
      <c r="J2115" t="n">
        <v>300</v>
      </c>
      <c r="K2115" t="inlineStr">
        <is>
          <t>UN</t>
        </is>
      </c>
      <c r="L2115" t="n">
        <v>750</v>
      </c>
      <c r="M2115" t="n">
        <v>2.5</v>
      </c>
      <c r="N2115" t="inlineStr">
        <is>
          <t>ALIMENTOS</t>
        </is>
      </c>
      <c r="O2115" t="inlineStr">
        <is>
          <t>04/2026</t>
        </is>
      </c>
    </row>
    <row r="2116">
      <c r="A2116" t="n">
        <v>225913</v>
      </c>
      <c r="B2116" t="n">
        <v>122</v>
      </c>
      <c r="C2116" t="inlineStr">
        <is>
          <t>Arcos</t>
        </is>
      </c>
      <c r="D2116" t="inlineStr">
        <is>
          <t>FRONT BEBIDAS LTDA</t>
        </is>
      </c>
      <c r="E2116" t="inlineStr">
        <is>
          <t>800370</t>
        </is>
      </c>
      <c r="F2116" s="550" t="n">
        <v>46126</v>
      </c>
      <c r="G2116" t="n">
        <v>25507</v>
      </c>
      <c r="H2116" t="inlineStr">
        <is>
          <t>TEQUILA DON JULIO REPOSADO 750ML</t>
        </is>
      </c>
      <c r="I2116" t="inlineStr">
        <is>
          <t>BEBIDAS</t>
        </is>
      </c>
      <c r="J2116" t="n">
        <v>2</v>
      </c>
      <c r="K2116" t="inlineStr">
        <is>
          <t>GR</t>
        </is>
      </c>
      <c r="L2116" t="n">
        <v>542</v>
      </c>
      <c r="M2116" t="n">
        <v>271</v>
      </c>
      <c r="N2116" t="inlineStr">
        <is>
          <t>BEBIDAS</t>
        </is>
      </c>
      <c r="O2116" t="inlineStr">
        <is>
          <t>04/2026</t>
        </is>
      </c>
    </row>
    <row r="2117">
      <c r="A2117" t="n">
        <v>225912</v>
      </c>
      <c r="B2117" t="n">
        <v>122</v>
      </c>
      <c r="C2117" t="inlineStr">
        <is>
          <t>Arcos</t>
        </is>
      </c>
      <c r="D2117" t="inlineStr">
        <is>
          <t>AMBEV S. A. - CDD SAO PAULO</t>
        </is>
      </c>
      <c r="E2117" t="inlineStr">
        <is>
          <t>112583</t>
        </is>
      </c>
      <c r="F2117" s="550" t="n">
        <v>46126</v>
      </c>
      <c r="G2117" t="n">
        <v>18589</v>
      </c>
      <c r="H2117" t="inlineStr">
        <is>
          <t>STELLA ARTOIS LONG NECK 330ML C/24</t>
        </is>
      </c>
      <c r="I2117" t="inlineStr">
        <is>
          <t>BEBIDAS</t>
        </is>
      </c>
      <c r="J2117" t="n">
        <v>30</v>
      </c>
      <c r="K2117" t="inlineStr">
        <is>
          <t>PC</t>
        </is>
      </c>
      <c r="L2117" t="n">
        <v>2021.7</v>
      </c>
      <c r="M2117" t="n">
        <v>67.39</v>
      </c>
      <c r="N2117" t="inlineStr">
        <is>
          <t>BEBIDAS</t>
        </is>
      </c>
      <c r="O2117" t="inlineStr">
        <is>
          <t>04/2026</t>
        </is>
      </c>
    </row>
    <row r="2118">
      <c r="A2118" t="n">
        <v>225912</v>
      </c>
      <c r="B2118" t="n">
        <v>122</v>
      </c>
      <c r="C2118" t="inlineStr">
        <is>
          <t>Arcos</t>
        </is>
      </c>
      <c r="D2118" t="inlineStr">
        <is>
          <t>AMBEV S. A. - CDD SAO PAULO</t>
        </is>
      </c>
      <c r="E2118" t="inlineStr">
        <is>
          <t>112583</t>
        </is>
      </c>
      <c r="F2118" s="550" t="n">
        <v>46126</v>
      </c>
      <c r="G2118" t="n">
        <v>17883</v>
      </c>
      <c r="H2118" t="inlineStr">
        <is>
          <t>SODA LIMONADA ANTARCTICA DIET LATA 350ML C/12</t>
        </is>
      </c>
      <c r="I2118" t="inlineStr">
        <is>
          <t>BEBIDAS</t>
        </is>
      </c>
      <c r="J2118" t="n">
        <v>12</v>
      </c>
      <c r="K2118" t="inlineStr">
        <is>
          <t>PC</t>
        </is>
      </c>
      <c r="L2118" t="n">
        <v>281.4</v>
      </c>
      <c r="M2118" t="n">
        <v>23.45</v>
      </c>
      <c r="N2118" t="inlineStr">
        <is>
          <t>BEBIDAS</t>
        </is>
      </c>
      <c r="O2118" t="inlineStr">
        <is>
          <t>04/2026</t>
        </is>
      </c>
    </row>
    <row r="2119">
      <c r="A2119" t="n">
        <v>225912</v>
      </c>
      <c r="B2119" t="n">
        <v>122</v>
      </c>
      <c r="C2119" t="inlineStr">
        <is>
          <t>Arcos</t>
        </is>
      </c>
      <c r="D2119" t="inlineStr">
        <is>
          <t>AMBEV S. A. - CDD SAO PAULO</t>
        </is>
      </c>
      <c r="E2119" t="inlineStr">
        <is>
          <t>112583</t>
        </is>
      </c>
      <c r="F2119" s="550" t="n">
        <v>46126</v>
      </c>
      <c r="G2119" t="n">
        <v>17895</v>
      </c>
      <c r="H2119" t="inlineStr">
        <is>
          <t>PEPSI COLA LATA 350ML C/12</t>
        </is>
      </c>
      <c r="I2119" t="inlineStr">
        <is>
          <t>BEBIDAS</t>
        </is>
      </c>
      <c r="J2119" t="n">
        <v>12</v>
      </c>
      <c r="K2119" t="inlineStr">
        <is>
          <t>PC</t>
        </is>
      </c>
      <c r="L2119" t="n">
        <v>276.72</v>
      </c>
      <c r="M2119" t="n">
        <v>23.06</v>
      </c>
      <c r="N2119" t="inlineStr">
        <is>
          <t>BEBIDAS</t>
        </is>
      </c>
      <c r="O2119" t="inlineStr">
        <is>
          <t>04/2026</t>
        </is>
      </c>
    </row>
    <row r="2120">
      <c r="A2120" t="n">
        <v>225912</v>
      </c>
      <c r="B2120" t="n">
        <v>122</v>
      </c>
      <c r="C2120" t="inlineStr">
        <is>
          <t>Arcos</t>
        </is>
      </c>
      <c r="D2120" t="inlineStr">
        <is>
          <t>AMBEV S. A. - CDD SAO PAULO</t>
        </is>
      </c>
      <c r="E2120" t="inlineStr">
        <is>
          <t>112583</t>
        </is>
      </c>
      <c r="F2120" s="550" t="n">
        <v>46126</v>
      </c>
      <c r="G2120" t="n">
        <v>17881</v>
      </c>
      <c r="H2120" t="inlineStr">
        <is>
          <t>SODA LIMONADA ANTARCTICA LATA 350ML C/12</t>
        </is>
      </c>
      <c r="I2120" t="inlineStr">
        <is>
          <t>BEBIDAS</t>
        </is>
      </c>
      <c r="J2120" t="n">
        <v>8</v>
      </c>
      <c r="K2120" t="inlineStr">
        <is>
          <t>PC</t>
        </is>
      </c>
      <c r="L2120" t="n">
        <v>160.88</v>
      </c>
      <c r="M2120" t="n">
        <v>20.11</v>
      </c>
      <c r="N2120" t="inlineStr">
        <is>
          <t>BEBIDAS</t>
        </is>
      </c>
      <c r="O2120" t="inlineStr">
        <is>
          <t>04/2026</t>
        </is>
      </c>
    </row>
    <row r="2121">
      <c r="A2121" t="n">
        <v>225912</v>
      </c>
      <c r="B2121" t="n">
        <v>122</v>
      </c>
      <c r="C2121" t="inlineStr">
        <is>
          <t>Arcos</t>
        </is>
      </c>
      <c r="D2121" t="inlineStr">
        <is>
          <t>AMBEV S. A. - CDD SAO PAULO</t>
        </is>
      </c>
      <c r="E2121" t="inlineStr">
        <is>
          <t>112583</t>
        </is>
      </c>
      <c r="F2121" s="550" t="n">
        <v>46126</v>
      </c>
      <c r="G2121" t="n">
        <v>18586</v>
      </c>
      <c r="H2121" t="inlineStr">
        <is>
          <t>STELLA ARTOIS SEM GLUTEN LONG NECK 330ML C/24</t>
        </is>
      </c>
      <c r="I2121" t="inlineStr">
        <is>
          <t>BEBIDAS</t>
        </is>
      </c>
      <c r="J2121" t="n">
        <v>8</v>
      </c>
      <c r="K2121" t="inlineStr">
        <is>
          <t>PC</t>
        </is>
      </c>
      <c r="L2121" t="n">
        <v>861.04</v>
      </c>
      <c r="M2121" t="n">
        <v>107.63</v>
      </c>
      <c r="N2121" t="inlineStr">
        <is>
          <t>BEBIDAS</t>
        </is>
      </c>
      <c r="O2121" t="inlineStr">
        <is>
          <t>04/2026</t>
        </is>
      </c>
    </row>
    <row r="2122">
      <c r="A2122" t="n">
        <v>225911</v>
      </c>
      <c r="B2122" t="n">
        <v>122</v>
      </c>
      <c r="C2122" t="inlineStr">
        <is>
          <t>Arcos</t>
        </is>
      </c>
      <c r="D2122" t="inlineStr">
        <is>
          <t>DISTRIBUIDORA E IMPORTADORA IRMAOS AVELINO LTDA</t>
        </is>
      </c>
      <c r="E2122" t="inlineStr">
        <is>
          <t>465226</t>
        </is>
      </c>
      <c r="F2122" s="550" t="n">
        <v>46127</v>
      </c>
      <c r="G2122" t="n">
        <v>20645</v>
      </c>
      <c r="H2122" t="inlineStr">
        <is>
          <t>MILHO VERDE QUERO C/2KG</t>
        </is>
      </c>
      <c r="I2122" t="inlineStr">
        <is>
          <t>ALIMENTOS</t>
        </is>
      </c>
      <c r="J2122" t="n">
        <v>12</v>
      </c>
      <c r="K2122" t="inlineStr">
        <is>
          <t>Lt</t>
        </is>
      </c>
      <c r="L2122" t="n">
        <v>277.56</v>
      </c>
      <c r="M2122" t="n">
        <v>23.13</v>
      </c>
      <c r="N2122" t="inlineStr">
        <is>
          <t>ALIMENTOS</t>
        </is>
      </c>
      <c r="O2122" t="inlineStr">
        <is>
          <t>04/2026</t>
        </is>
      </c>
    </row>
    <row r="2123">
      <c r="A2123" t="n">
        <v>225911</v>
      </c>
      <c r="B2123" t="n">
        <v>122</v>
      </c>
      <c r="C2123" t="inlineStr">
        <is>
          <t>Arcos</t>
        </is>
      </c>
      <c r="D2123" t="inlineStr">
        <is>
          <t>DISTRIBUIDORA E IMPORTADORA IRMAOS AVELINO LTDA</t>
        </is>
      </c>
      <c r="E2123" t="inlineStr">
        <is>
          <t>465226</t>
        </is>
      </c>
      <c r="F2123" s="550" t="n">
        <v>46127</v>
      </c>
      <c r="G2123" t="n">
        <v>20007</v>
      </c>
      <c r="H2123" t="inlineStr">
        <is>
          <t>MAIONESE HELLMANNS C/3KG</t>
        </is>
      </c>
      <c r="I2123" t="inlineStr">
        <is>
          <t>ALIMENTOS</t>
        </is>
      </c>
      <c r="J2123" t="n">
        <v>2</v>
      </c>
      <c r="K2123" t="inlineStr">
        <is>
          <t>BD</t>
        </is>
      </c>
      <c r="L2123" t="n">
        <v>100.76</v>
      </c>
      <c r="M2123" t="n">
        <v>50.38</v>
      </c>
      <c r="N2123" t="inlineStr">
        <is>
          <t>ALIMENTOS</t>
        </is>
      </c>
      <c r="O2123" t="inlineStr">
        <is>
          <t>04/2026</t>
        </is>
      </c>
    </row>
    <row r="2124">
      <c r="A2124" t="n">
        <v>225911</v>
      </c>
      <c r="B2124" t="n">
        <v>122</v>
      </c>
      <c r="C2124" t="inlineStr">
        <is>
          <t>Arcos</t>
        </is>
      </c>
      <c r="D2124" t="inlineStr">
        <is>
          <t>DISTRIBUIDORA E IMPORTADORA IRMAOS AVELINO LTDA</t>
        </is>
      </c>
      <c r="E2124" t="inlineStr">
        <is>
          <t>465226</t>
        </is>
      </c>
      <c r="F2124" s="550" t="n">
        <v>46127</v>
      </c>
      <c r="G2124" t="n">
        <v>19401</v>
      </c>
      <c r="H2124" t="inlineStr">
        <is>
          <t>MANTEIGA SEM SAL SCALA KG</t>
        </is>
      </c>
      <c r="I2124" t="inlineStr">
        <is>
          <t>ALIMENTOS</t>
        </is>
      </c>
      <c r="J2124" t="n">
        <v>4</v>
      </c>
      <c r="K2124" t="inlineStr">
        <is>
          <t>PT</t>
        </is>
      </c>
      <c r="L2124" t="n">
        <v>836.36</v>
      </c>
      <c r="M2124" t="n">
        <v>209.09</v>
      </c>
      <c r="N2124" t="inlineStr">
        <is>
          <t>ALIMENTOS</t>
        </is>
      </c>
      <c r="O2124" t="inlineStr">
        <is>
          <t>04/2026</t>
        </is>
      </c>
    </row>
    <row r="2125">
      <c r="A2125" t="n">
        <v>225911</v>
      </c>
      <c r="B2125" t="n">
        <v>122</v>
      </c>
      <c r="C2125" t="inlineStr">
        <is>
          <t>Arcos</t>
        </is>
      </c>
      <c r="D2125" t="inlineStr">
        <is>
          <t>DISTRIBUIDORA E IMPORTADORA IRMAOS AVELINO LTDA</t>
        </is>
      </c>
      <c r="E2125" t="inlineStr">
        <is>
          <t>465226</t>
        </is>
      </c>
      <c r="F2125" s="550" t="n">
        <v>46127</v>
      </c>
      <c r="G2125" t="n">
        <v>21130</v>
      </c>
      <c r="H2125" t="inlineStr">
        <is>
          <t>GOIABADA CREMOSA BISNAGA RALSTON 2,5KG</t>
        </is>
      </c>
      <c r="I2125" t="inlineStr">
        <is>
          <t>ALIMENTOS</t>
        </is>
      </c>
      <c r="J2125" t="n">
        <v>2</v>
      </c>
      <c r="K2125" t="inlineStr">
        <is>
          <t>N/A</t>
        </is>
      </c>
      <c r="L2125" t="n">
        <v>92.34</v>
      </c>
      <c r="M2125" t="n">
        <v>46.17</v>
      </c>
      <c r="N2125" t="inlineStr">
        <is>
          <t>ALIMENTOS</t>
        </is>
      </c>
      <c r="O2125" t="inlineStr">
        <is>
          <t>04/2026</t>
        </is>
      </c>
    </row>
    <row r="2126">
      <c r="A2126" t="n">
        <v>225910</v>
      </c>
      <c r="B2126" t="n">
        <v>122</v>
      </c>
      <c r="C2126" t="inlineStr">
        <is>
          <t>Arcos</t>
        </is>
      </c>
      <c r="D2126" t="inlineStr">
        <is>
          <t>NA MORADA INDÚSTRIA E COMÉRCIO LTDA</t>
        </is>
      </c>
      <c r="E2126" t="inlineStr">
        <is>
          <t>293028</t>
        </is>
      </c>
      <c r="F2126" s="550" t="n">
        <v>46125</v>
      </c>
      <c r="G2126" t="n">
        <v>19370</v>
      </c>
      <c r="H2126" t="inlineStr">
        <is>
          <t>QUEIJO CAMEMBERT SERRA DAS ANTAS CX 1,680KG C/12 DE 140G KG</t>
        </is>
      </c>
      <c r="I2126" t="inlineStr">
        <is>
          <t>ALIMENTOS</t>
        </is>
      </c>
      <c r="J2126" t="n">
        <v>14.76</v>
      </c>
      <c r="K2126" t="inlineStr">
        <is>
          <t>KG</t>
        </is>
      </c>
      <c r="L2126" t="n">
        <v>1399.25</v>
      </c>
      <c r="M2126" t="n">
        <v>94.80013599999999</v>
      </c>
      <c r="N2126" t="inlineStr">
        <is>
          <t>ALIMENTOS</t>
        </is>
      </c>
      <c r="O2126" t="inlineStr">
        <is>
          <t>04/2026</t>
        </is>
      </c>
    </row>
    <row r="2127">
      <c r="A2127" t="n">
        <v>225910</v>
      </c>
      <c r="B2127" t="n">
        <v>122</v>
      </c>
      <c r="C2127" t="inlineStr">
        <is>
          <t>Arcos</t>
        </is>
      </c>
      <c r="D2127" t="inlineStr">
        <is>
          <t>NA MORADA INDÚSTRIA E COMÉRCIO LTDA</t>
        </is>
      </c>
      <c r="E2127" t="inlineStr">
        <is>
          <t>293028</t>
        </is>
      </c>
      <c r="F2127" s="550" t="n">
        <v>46125</v>
      </c>
      <c r="G2127" t="n">
        <v>25868</v>
      </c>
      <c r="H2127" t="inlineStr">
        <is>
          <t>QUEIJO GORGONZOLA DOLCE SERRA DAS ANTAS KG</t>
        </is>
      </c>
      <c r="I2127" t="inlineStr">
        <is>
          <t>ALIMENTOS</t>
        </is>
      </c>
      <c r="J2127" t="n">
        <v>0.89</v>
      </c>
      <c r="K2127" t="inlineStr">
        <is>
          <t>KG</t>
        </is>
      </c>
      <c r="L2127" t="n">
        <v>87.58</v>
      </c>
      <c r="M2127" t="n">
        <v>98.404494</v>
      </c>
      <c r="N2127" t="inlineStr">
        <is>
          <t>ALIMENTOS</t>
        </is>
      </c>
      <c r="O2127" t="inlineStr">
        <is>
          <t>04/2026</t>
        </is>
      </c>
    </row>
    <row r="2128">
      <c r="A2128" t="n">
        <v>225910</v>
      </c>
      <c r="B2128" t="n">
        <v>122</v>
      </c>
      <c r="C2128" t="inlineStr">
        <is>
          <t>Arcos</t>
        </is>
      </c>
      <c r="D2128" t="inlineStr">
        <is>
          <t>NA MORADA INDÚSTRIA E COMÉRCIO LTDA</t>
        </is>
      </c>
      <c r="E2128" t="inlineStr">
        <is>
          <t>293028</t>
        </is>
      </c>
      <c r="F2128" s="550" t="n">
        <v>46125</v>
      </c>
      <c r="G2128" t="n">
        <v>26596</v>
      </c>
      <c r="H2128" t="inlineStr">
        <is>
          <t>QUEIJO GORGONZOLA SERRA DAS ANTAS (PECAS DE 660G) KG</t>
        </is>
      </c>
      <c r="I2128" t="inlineStr">
        <is>
          <t>ALIMENTOS</t>
        </is>
      </c>
      <c r="J2128" t="n">
        <v>2.5</v>
      </c>
      <c r="K2128" t="inlineStr">
        <is>
          <t>KG</t>
        </is>
      </c>
      <c r="L2128" t="n">
        <v>250.5</v>
      </c>
      <c r="M2128" t="n">
        <v>100.2</v>
      </c>
      <c r="N2128" t="inlineStr">
        <is>
          <t>ALIMENTOS</t>
        </is>
      </c>
      <c r="O2128" t="inlineStr">
        <is>
          <t>04/2026</t>
        </is>
      </c>
    </row>
    <row r="2129">
      <c r="A2129" t="n">
        <v>225909</v>
      </c>
      <c r="B2129" t="n">
        <v>122</v>
      </c>
      <c r="C2129" t="inlineStr">
        <is>
          <t>Arcos</t>
        </is>
      </c>
      <c r="D2129" t="inlineStr">
        <is>
          <t>B.B DISTRIBUIDORA DE CARNES LTDA</t>
        </is>
      </c>
      <c r="E2129" t="inlineStr">
        <is>
          <t>418888</t>
        </is>
      </c>
      <c r="F2129" s="550" t="n">
        <v>46126</v>
      </c>
      <c r="G2129" t="n">
        <v>18832</v>
      </c>
      <c r="H2129" t="inlineStr">
        <is>
          <t>PATINHO MOIDO KG</t>
        </is>
      </c>
      <c r="I2129" t="inlineStr">
        <is>
          <t>ALIMENTOS</t>
        </is>
      </c>
      <c r="J2129" t="n">
        <v>15</v>
      </c>
      <c r="K2129" t="inlineStr">
        <is>
          <t>KG</t>
        </is>
      </c>
      <c r="L2129" t="n">
        <v>598.5</v>
      </c>
      <c r="M2129" t="n">
        <v>39.9</v>
      </c>
      <c r="N2129" t="inlineStr">
        <is>
          <t>ALIMENTOS</t>
        </is>
      </c>
      <c r="O2129" t="inlineStr">
        <is>
          <t>04/2026</t>
        </is>
      </c>
    </row>
    <row r="2130">
      <c r="A2130" t="n">
        <v>225908</v>
      </c>
      <c r="B2130" t="n">
        <v>122</v>
      </c>
      <c r="C2130" t="inlineStr">
        <is>
          <t>Arcos</t>
        </is>
      </c>
      <c r="D2130" t="inlineStr">
        <is>
          <t xml:space="preserve">FORTE ALIMENTOS COM. IMPORTAÇÃO LTDA </t>
        </is>
      </c>
      <c r="E2130" t="inlineStr">
        <is>
          <t>368511</t>
        </is>
      </c>
      <c r="F2130" s="550" t="n">
        <v>46126</v>
      </c>
      <c r="G2130" t="n">
        <v>19034</v>
      </c>
      <c r="H2130" t="inlineStr">
        <is>
          <t>COXA E SOBRECOXA COM OSSO E COM PELE KG</t>
        </is>
      </c>
      <c r="I2130" t="inlineStr">
        <is>
          <t>ALIMENTOS</t>
        </is>
      </c>
      <c r="J2130" t="n">
        <v>20</v>
      </c>
      <c r="K2130" t="inlineStr">
        <is>
          <t>KG</t>
        </is>
      </c>
      <c r="L2130" t="n">
        <v>167</v>
      </c>
      <c r="M2130" t="n">
        <v>8.35</v>
      </c>
      <c r="N2130" t="inlineStr">
        <is>
          <t>ALIMENTOS</t>
        </is>
      </c>
      <c r="O2130" t="inlineStr">
        <is>
          <t>04/2026</t>
        </is>
      </c>
    </row>
    <row r="2131">
      <c r="A2131" t="n">
        <v>225908</v>
      </c>
      <c r="B2131" t="n">
        <v>122</v>
      </c>
      <c r="C2131" t="inlineStr">
        <is>
          <t>Arcos</t>
        </is>
      </c>
      <c r="D2131" t="inlineStr">
        <is>
          <t xml:space="preserve">FORTE ALIMENTOS COM. IMPORTAÇÃO LTDA </t>
        </is>
      </c>
      <c r="E2131" t="inlineStr">
        <is>
          <t>368511</t>
        </is>
      </c>
      <c r="F2131" s="550" t="n">
        <v>46126</v>
      </c>
      <c r="G2131" t="n">
        <v>20501</v>
      </c>
      <c r="H2131" t="inlineStr">
        <is>
          <t>LINGUICA TOSCANA AURORA KG</t>
        </is>
      </c>
      <c r="I2131" t="inlineStr">
        <is>
          <t>ALIMENTOS</t>
        </is>
      </c>
      <c r="J2131" t="n">
        <v>5</v>
      </c>
      <c r="K2131" t="inlineStr">
        <is>
          <t>KG</t>
        </is>
      </c>
      <c r="L2131" t="n">
        <v>110.6</v>
      </c>
      <c r="M2131" t="n">
        <v>22.12</v>
      </c>
      <c r="N2131" t="inlineStr">
        <is>
          <t>ALIMENTOS</t>
        </is>
      </c>
      <c r="O2131" t="inlineStr">
        <is>
          <t>04/2026</t>
        </is>
      </c>
    </row>
    <row r="2132">
      <c r="A2132" t="n">
        <v>225907</v>
      </c>
      <c r="B2132" t="n">
        <v>122</v>
      </c>
      <c r="C2132" t="inlineStr">
        <is>
          <t>Arcos</t>
        </is>
      </c>
      <c r="D2132" t="inlineStr">
        <is>
          <t>BATARD PADARIA ARTESANAL LTDA</t>
        </is>
      </c>
      <c r="E2132" t="inlineStr">
        <is>
          <t>13864</t>
        </is>
      </c>
      <c r="F2132" s="550" t="n">
        <v>46126</v>
      </c>
      <c r="G2132" t="n">
        <v>19166</v>
      </c>
      <c r="H2132" t="inlineStr">
        <is>
          <t>BAGUETE DE GRAO LEVIAN FATIADO 590G UN</t>
        </is>
      </c>
      <c r="I2132" t="inlineStr">
        <is>
          <t>ALIMENTOS</t>
        </is>
      </c>
      <c r="J2132" t="n">
        <v>35</v>
      </c>
      <c r="K2132" t="inlineStr">
        <is>
          <t>UN</t>
        </is>
      </c>
      <c r="L2132" t="n">
        <v>712.25</v>
      </c>
      <c r="M2132" t="n">
        <v>20.35</v>
      </c>
      <c r="N2132" t="inlineStr">
        <is>
          <t>ALIMENTOS</t>
        </is>
      </c>
      <c r="O2132" t="inlineStr">
        <is>
          <t>04/2026</t>
        </is>
      </c>
    </row>
    <row r="2133">
      <c r="A2133" t="n">
        <v>225907</v>
      </c>
      <c r="B2133" t="n">
        <v>122</v>
      </c>
      <c r="C2133" t="inlineStr">
        <is>
          <t>Arcos</t>
        </is>
      </c>
      <c r="D2133" t="inlineStr">
        <is>
          <t>BATARD PADARIA ARTESANAL LTDA</t>
        </is>
      </c>
      <c r="E2133" t="inlineStr">
        <is>
          <t>13864</t>
        </is>
      </c>
      <c r="F2133" s="550" t="n">
        <v>46126</v>
      </c>
      <c r="G2133" t="n">
        <v>21372</v>
      </c>
      <c r="H2133" t="inlineStr">
        <is>
          <t>PAO BRIOCHE FORME C/ TAMPA UN</t>
        </is>
      </c>
      <c r="I2133" t="inlineStr">
        <is>
          <t>ALIMENTOS</t>
        </is>
      </c>
      <c r="J2133" t="n">
        <v>21</v>
      </c>
      <c r="K2133" t="inlineStr">
        <is>
          <t>UN</t>
        </is>
      </c>
      <c r="L2133" t="n">
        <v>651</v>
      </c>
      <c r="M2133" t="n">
        <v>31</v>
      </c>
      <c r="N2133" t="inlineStr">
        <is>
          <t>ALIMENTOS</t>
        </is>
      </c>
      <c r="O2133" t="inlineStr">
        <is>
          <t>04/2026</t>
        </is>
      </c>
    </row>
    <row r="2134">
      <c r="A2134" t="n">
        <v>225907</v>
      </c>
      <c r="B2134" t="n">
        <v>122</v>
      </c>
      <c r="C2134" t="inlineStr">
        <is>
          <t>Arcos</t>
        </is>
      </c>
      <c r="D2134" t="inlineStr">
        <is>
          <t>BATARD PADARIA ARTESANAL LTDA</t>
        </is>
      </c>
      <c r="E2134" t="inlineStr">
        <is>
          <t>13864</t>
        </is>
      </c>
      <c r="F2134" s="550" t="n">
        <v>46126</v>
      </c>
      <c r="G2134" t="n">
        <v>28384</v>
      </c>
      <c r="H2134" t="inlineStr">
        <is>
          <t xml:space="preserve">PÃO PDC FORMA LEVAIN 750GR </t>
        </is>
      </c>
      <c r="I2134" t="inlineStr">
        <is>
          <t>ALIMENTOS</t>
        </is>
      </c>
      <c r="J2134" t="n">
        <v>10</v>
      </c>
      <c r="K2134" t="inlineStr">
        <is>
          <t>UN</t>
        </is>
      </c>
      <c r="L2134" t="n">
        <v>260</v>
      </c>
      <c r="M2134" t="n">
        <v>26</v>
      </c>
      <c r="N2134" t="inlineStr">
        <is>
          <t>ALIMENTOS</t>
        </is>
      </c>
      <c r="O2134" t="inlineStr">
        <is>
          <t>04/2026</t>
        </is>
      </c>
    </row>
    <row r="2135">
      <c r="A2135" t="n">
        <v>225906</v>
      </c>
      <c r="B2135" t="n">
        <v>122</v>
      </c>
      <c r="C2135" t="inlineStr">
        <is>
          <t>Arcos</t>
        </is>
      </c>
      <c r="D2135" t="inlineStr">
        <is>
          <t xml:space="preserve">FORTE ALIMENTOS COM. IMPORTAÇÃO LTDA </t>
        </is>
      </c>
      <c r="E2135" t="inlineStr">
        <is>
          <t>368498</t>
        </is>
      </c>
      <c r="F2135" s="550" t="n">
        <v>46126</v>
      </c>
      <c r="G2135" t="n">
        <v>24039</v>
      </c>
      <c r="H2135" t="inlineStr">
        <is>
          <t>AMENDOA INTEIRA CRUA SEM CASCA 1KG</t>
        </is>
      </c>
      <c r="I2135" t="inlineStr">
        <is>
          <t>ALIMENTOS</t>
        </is>
      </c>
      <c r="J2135" t="n">
        <v>8</v>
      </c>
      <c r="K2135" t="inlineStr">
        <is>
          <t>Kg</t>
        </is>
      </c>
      <c r="L2135" t="n">
        <v>535.2</v>
      </c>
      <c r="M2135" t="n">
        <v>66.90000000000001</v>
      </c>
      <c r="N2135" t="inlineStr">
        <is>
          <t>ALIMENTOS</t>
        </is>
      </c>
      <c r="O2135" t="inlineStr">
        <is>
          <t>04/2026</t>
        </is>
      </c>
    </row>
    <row r="2136">
      <c r="A2136" t="n">
        <v>225905</v>
      </c>
      <c r="B2136" t="n">
        <v>122</v>
      </c>
      <c r="C2136" t="inlineStr">
        <is>
          <t>Arcos</t>
        </is>
      </c>
      <c r="D2136" t="inlineStr">
        <is>
          <t>MARIO PEDRO FELICIANO - HORTIFRUTI</t>
        </is>
      </c>
      <c r="E2136" t="inlineStr">
        <is>
          <t>473834</t>
        </is>
      </c>
      <c r="F2136" s="550" t="n">
        <v>46126</v>
      </c>
      <c r="G2136" t="n">
        <v>19621</v>
      </c>
      <c r="H2136" t="inlineStr">
        <is>
          <t>CENOURA KG</t>
        </is>
      </c>
      <c r="I2136" t="inlineStr">
        <is>
          <t>ALIMENTOS</t>
        </is>
      </c>
      <c r="J2136" t="n">
        <v>10</v>
      </c>
      <c r="K2136" t="inlineStr">
        <is>
          <t>KG</t>
        </is>
      </c>
      <c r="L2136" t="n">
        <v>58</v>
      </c>
      <c r="M2136" t="n">
        <v>5.8</v>
      </c>
      <c r="N2136" t="inlineStr">
        <is>
          <t>ALIMENTOS</t>
        </is>
      </c>
      <c r="O2136" t="inlineStr">
        <is>
          <t>04/2026</t>
        </is>
      </c>
    </row>
    <row r="2137">
      <c r="A2137" t="n">
        <v>225905</v>
      </c>
      <c r="B2137" t="n">
        <v>122</v>
      </c>
      <c r="C2137" t="inlineStr">
        <is>
          <t>Arcos</t>
        </is>
      </c>
      <c r="D2137" t="inlineStr">
        <is>
          <t>MARIO PEDRO FELICIANO - HORTIFRUTI</t>
        </is>
      </c>
      <c r="E2137" t="inlineStr">
        <is>
          <t>473834</t>
        </is>
      </c>
      <c r="F2137" s="550" t="n">
        <v>46126</v>
      </c>
      <c r="G2137" t="n">
        <v>19465</v>
      </c>
      <c r="H2137" t="inlineStr">
        <is>
          <t>SALSAO KG</t>
        </is>
      </c>
      <c r="I2137" t="inlineStr">
        <is>
          <t>ALIMENTOS</t>
        </is>
      </c>
      <c r="J2137" t="n">
        <v>1</v>
      </c>
      <c r="K2137" t="inlineStr">
        <is>
          <t>KG</t>
        </is>
      </c>
      <c r="L2137" t="n">
        <v>5.8</v>
      </c>
      <c r="M2137" t="n">
        <v>5.8</v>
      </c>
      <c r="N2137" t="inlineStr">
        <is>
          <t>ALIMENTOS</t>
        </is>
      </c>
      <c r="O2137" t="inlineStr">
        <is>
          <t>04/2026</t>
        </is>
      </c>
    </row>
    <row r="2138">
      <c r="A2138" t="n">
        <v>225905</v>
      </c>
      <c r="B2138" t="n">
        <v>122</v>
      </c>
      <c r="C2138" t="inlineStr">
        <is>
          <t>Arcos</t>
        </is>
      </c>
      <c r="D2138" t="inlineStr">
        <is>
          <t>MARIO PEDRO FELICIANO - HORTIFRUTI</t>
        </is>
      </c>
      <c r="E2138" t="inlineStr">
        <is>
          <t>473834</t>
        </is>
      </c>
      <c r="F2138" s="550" t="n">
        <v>46126</v>
      </c>
      <c r="G2138" t="n">
        <v>19572</v>
      </c>
      <c r="H2138" t="inlineStr">
        <is>
          <t>PIMENTA DEDO DE MOCA KG</t>
        </is>
      </c>
      <c r="I2138" t="inlineStr">
        <is>
          <t>ALIMENTOS</t>
        </is>
      </c>
      <c r="J2138" t="n">
        <v>0.7</v>
      </c>
      <c r="K2138" t="inlineStr">
        <is>
          <t>KG</t>
        </is>
      </c>
      <c r="L2138" t="n">
        <v>8.619999999999999</v>
      </c>
      <c r="M2138" t="n">
        <v>12.314286</v>
      </c>
      <c r="N2138" t="inlineStr">
        <is>
          <t>ALIMENTOS</t>
        </is>
      </c>
      <c r="O2138" t="inlineStr">
        <is>
          <t>04/2026</t>
        </is>
      </c>
    </row>
    <row r="2139">
      <c r="A2139" t="n">
        <v>225905</v>
      </c>
      <c r="B2139" t="n">
        <v>122</v>
      </c>
      <c r="C2139" t="inlineStr">
        <is>
          <t>Arcos</t>
        </is>
      </c>
      <c r="D2139" t="inlineStr">
        <is>
          <t>MARIO PEDRO FELICIANO - HORTIFRUTI</t>
        </is>
      </c>
      <c r="E2139" t="inlineStr">
        <is>
          <t>473834</t>
        </is>
      </c>
      <c r="F2139" s="550" t="n">
        <v>46126</v>
      </c>
      <c r="G2139" t="n">
        <v>19632</v>
      </c>
      <c r="H2139" t="inlineStr">
        <is>
          <t>BETERRABA KG</t>
        </is>
      </c>
      <c r="I2139" t="inlineStr">
        <is>
          <t>ALIMENTOS</t>
        </is>
      </c>
      <c r="J2139" t="n">
        <v>12.4</v>
      </c>
      <c r="K2139" t="inlineStr">
        <is>
          <t>KG</t>
        </is>
      </c>
      <c r="L2139" t="n">
        <v>65.59999999999999</v>
      </c>
      <c r="M2139" t="n">
        <v>5.290323</v>
      </c>
      <c r="N2139" t="inlineStr">
        <is>
          <t>ALIMENTOS</t>
        </is>
      </c>
      <c r="O2139" t="inlineStr">
        <is>
          <t>04/2026</t>
        </is>
      </c>
    </row>
    <row r="2140">
      <c r="A2140" t="n">
        <v>225905</v>
      </c>
      <c r="B2140" t="n">
        <v>122</v>
      </c>
      <c r="C2140" t="inlineStr">
        <is>
          <t>Arcos</t>
        </is>
      </c>
      <c r="D2140" t="inlineStr">
        <is>
          <t>MARIO PEDRO FELICIANO - HORTIFRUTI</t>
        </is>
      </c>
      <c r="E2140" t="inlineStr">
        <is>
          <t>473834</t>
        </is>
      </c>
      <c r="F2140" s="550" t="n">
        <v>46126</v>
      </c>
      <c r="G2140" t="n">
        <v>19738</v>
      </c>
      <c r="H2140" t="inlineStr">
        <is>
          <t>MELANCIA KG</t>
        </is>
      </c>
      <c r="I2140" t="inlineStr">
        <is>
          <t>ALIMENTOS</t>
        </is>
      </c>
      <c r="J2140" t="n">
        <v>22.3</v>
      </c>
      <c r="K2140" t="inlineStr">
        <is>
          <t>KG</t>
        </is>
      </c>
      <c r="L2140" t="n">
        <v>60.88</v>
      </c>
      <c r="M2140" t="n">
        <v>2.730045</v>
      </c>
      <c r="N2140" t="inlineStr">
        <is>
          <t>ALIMENTOS</t>
        </is>
      </c>
      <c r="O2140" t="inlineStr">
        <is>
          <t>04/2026</t>
        </is>
      </c>
    </row>
    <row r="2141">
      <c r="A2141" t="n">
        <v>225905</v>
      </c>
      <c r="B2141" t="n">
        <v>122</v>
      </c>
      <c r="C2141" t="inlineStr">
        <is>
          <t>Arcos</t>
        </is>
      </c>
      <c r="D2141" t="inlineStr">
        <is>
          <t>MARIO PEDRO FELICIANO - HORTIFRUTI</t>
        </is>
      </c>
      <c r="E2141" t="inlineStr">
        <is>
          <t>473834</t>
        </is>
      </c>
      <c r="F2141" s="550" t="n">
        <v>46126</v>
      </c>
      <c r="G2141" t="n">
        <v>19654</v>
      </c>
      <c r="H2141" t="inlineStr">
        <is>
          <t>ABOBRINHA ITALIANA GRAUDA KG</t>
        </is>
      </c>
      <c r="I2141" t="inlineStr">
        <is>
          <t>ALIMENTOS</t>
        </is>
      </c>
      <c r="J2141" t="n">
        <v>8</v>
      </c>
      <c r="K2141" t="inlineStr">
        <is>
          <t>KG</t>
        </is>
      </c>
      <c r="L2141" t="n">
        <v>41.2</v>
      </c>
      <c r="M2141" t="n">
        <v>5.15</v>
      </c>
      <c r="N2141" t="inlineStr">
        <is>
          <t>ALIMENTOS</t>
        </is>
      </c>
      <c r="O2141" t="inlineStr">
        <is>
          <t>04/2026</t>
        </is>
      </c>
    </row>
    <row r="2142">
      <c r="A2142" t="n">
        <v>225905</v>
      </c>
      <c r="B2142" t="n">
        <v>122</v>
      </c>
      <c r="C2142" t="inlineStr">
        <is>
          <t>Arcos</t>
        </is>
      </c>
      <c r="D2142" t="inlineStr">
        <is>
          <t>MARIO PEDRO FELICIANO - HORTIFRUTI</t>
        </is>
      </c>
      <c r="E2142" t="inlineStr">
        <is>
          <t>473834</t>
        </is>
      </c>
      <c r="F2142" s="550" t="n">
        <v>46126</v>
      </c>
      <c r="G2142" t="n">
        <v>24509</v>
      </c>
      <c r="H2142" t="inlineStr">
        <is>
          <t>CEBOLA BRANCA KG</t>
        </is>
      </c>
      <c r="I2142" t="inlineStr">
        <is>
          <t>ALIMENTOS</t>
        </is>
      </c>
      <c r="J2142" t="n">
        <v>10</v>
      </c>
      <c r="K2142" t="inlineStr">
        <is>
          <t>KG</t>
        </is>
      </c>
      <c r="L2142" t="n">
        <v>33.3</v>
      </c>
      <c r="M2142" t="n">
        <v>3.33</v>
      </c>
      <c r="N2142" t="inlineStr">
        <is>
          <t>ALIMENTOS</t>
        </is>
      </c>
      <c r="O2142" t="inlineStr">
        <is>
          <t>04/2026</t>
        </is>
      </c>
    </row>
    <row r="2143">
      <c r="A2143" t="n">
        <v>225905</v>
      </c>
      <c r="B2143" t="n">
        <v>122</v>
      </c>
      <c r="C2143" t="inlineStr">
        <is>
          <t>Arcos</t>
        </is>
      </c>
      <c r="D2143" t="inlineStr">
        <is>
          <t>MARIO PEDRO FELICIANO - HORTIFRUTI</t>
        </is>
      </c>
      <c r="E2143" t="inlineStr">
        <is>
          <t>473834</t>
        </is>
      </c>
      <c r="F2143" s="550" t="n">
        <v>46126</v>
      </c>
      <c r="G2143" t="n">
        <v>23113</v>
      </c>
      <c r="H2143" t="inlineStr">
        <is>
          <t>SALSA KG</t>
        </is>
      </c>
      <c r="I2143" t="inlineStr">
        <is>
          <t>ALIMENTOS</t>
        </is>
      </c>
      <c r="J2143" t="n">
        <v>1.05</v>
      </c>
      <c r="K2143" t="inlineStr">
        <is>
          <t>KG</t>
        </is>
      </c>
      <c r="L2143" t="n">
        <v>13.56</v>
      </c>
      <c r="M2143" t="n">
        <v>12.914286</v>
      </c>
      <c r="N2143" t="inlineStr">
        <is>
          <t>ALIMENTOS</t>
        </is>
      </c>
      <c r="O2143" t="inlineStr">
        <is>
          <t>04/2026</t>
        </is>
      </c>
    </row>
    <row r="2144">
      <c r="A2144" t="n">
        <v>225905</v>
      </c>
      <c r="B2144" t="n">
        <v>122</v>
      </c>
      <c r="C2144" t="inlineStr">
        <is>
          <t>Arcos</t>
        </is>
      </c>
      <c r="D2144" t="inlineStr">
        <is>
          <t>MARIO PEDRO FELICIANO - HORTIFRUTI</t>
        </is>
      </c>
      <c r="E2144" t="inlineStr">
        <is>
          <t>473834</t>
        </is>
      </c>
      <c r="F2144" s="550" t="n">
        <v>46126</v>
      </c>
      <c r="G2144" t="n">
        <v>27106</v>
      </c>
      <c r="H2144" t="inlineStr">
        <is>
          <t>PALMILTO PUPUNHA FRESCO TOLETE KG</t>
        </is>
      </c>
      <c r="I2144" t="inlineStr">
        <is>
          <t>ALIMENTOS</t>
        </is>
      </c>
      <c r="J2144" t="n">
        <v>3</v>
      </c>
      <c r="K2144" t="inlineStr">
        <is>
          <t>KG</t>
        </is>
      </c>
      <c r="L2144" t="n">
        <v>91.34999999999999</v>
      </c>
      <c r="M2144" t="n">
        <v>30.45</v>
      </c>
      <c r="N2144" t="inlineStr">
        <is>
          <t>ALIMENTOS</t>
        </is>
      </c>
      <c r="O2144" t="inlineStr">
        <is>
          <t>04/2026</t>
        </is>
      </c>
    </row>
    <row r="2145">
      <c r="A2145" t="n">
        <v>225905</v>
      </c>
      <c r="B2145" t="n">
        <v>122</v>
      </c>
      <c r="C2145" t="inlineStr">
        <is>
          <t>Arcos</t>
        </is>
      </c>
      <c r="D2145" t="inlineStr">
        <is>
          <t>MARIO PEDRO FELICIANO - HORTIFRUTI</t>
        </is>
      </c>
      <c r="E2145" t="inlineStr">
        <is>
          <t>473834</t>
        </is>
      </c>
      <c r="F2145" s="550" t="n">
        <v>46126</v>
      </c>
      <c r="G2145" t="n">
        <v>19485</v>
      </c>
      <c r="H2145" t="inlineStr">
        <is>
          <t>ENDRO DILL KG</t>
        </is>
      </c>
      <c r="I2145" t="inlineStr">
        <is>
          <t>ALIMENTOS</t>
        </is>
      </c>
      <c r="J2145" t="n">
        <v>0.26</v>
      </c>
      <c r="K2145" t="inlineStr">
        <is>
          <t>KG</t>
        </is>
      </c>
      <c r="L2145" t="n">
        <v>56.55</v>
      </c>
      <c r="M2145" t="n">
        <v>217.5</v>
      </c>
      <c r="N2145" t="inlineStr">
        <is>
          <t>ALIMENTOS</t>
        </is>
      </c>
      <c r="O2145" t="inlineStr">
        <is>
          <t>04/2026</t>
        </is>
      </c>
    </row>
    <row r="2146">
      <c r="A2146" t="n">
        <v>225905</v>
      </c>
      <c r="B2146" t="n">
        <v>122</v>
      </c>
      <c r="C2146" t="inlineStr">
        <is>
          <t>Arcos</t>
        </is>
      </c>
      <c r="D2146" t="inlineStr">
        <is>
          <t>MARIO PEDRO FELICIANO - HORTIFRUTI</t>
        </is>
      </c>
      <c r="E2146" t="inlineStr">
        <is>
          <t>473834</t>
        </is>
      </c>
      <c r="F2146" s="550" t="n">
        <v>46126</v>
      </c>
      <c r="G2146" t="n">
        <v>23186</v>
      </c>
      <c r="H2146" t="inlineStr">
        <is>
          <t>TOMATE CARMEM SALADA KG</t>
        </is>
      </c>
      <c r="I2146" t="inlineStr">
        <is>
          <t>ALIMENTOS</t>
        </is>
      </c>
      <c r="J2146" t="n">
        <v>10</v>
      </c>
      <c r="K2146" t="inlineStr">
        <is>
          <t>KG</t>
        </is>
      </c>
      <c r="L2146" t="n">
        <v>109.5</v>
      </c>
      <c r="M2146" t="n">
        <v>10.95</v>
      </c>
      <c r="N2146" t="inlineStr">
        <is>
          <t>ALIMENTOS</t>
        </is>
      </c>
      <c r="O2146" t="inlineStr">
        <is>
          <t>04/2026</t>
        </is>
      </c>
    </row>
    <row r="2147">
      <c r="A2147" t="n">
        <v>225905</v>
      </c>
      <c r="B2147" t="n">
        <v>122</v>
      </c>
      <c r="C2147" t="inlineStr">
        <is>
          <t>Arcos</t>
        </is>
      </c>
      <c r="D2147" t="inlineStr">
        <is>
          <t>MARIO PEDRO FELICIANO - HORTIFRUTI</t>
        </is>
      </c>
      <c r="E2147" t="inlineStr">
        <is>
          <t>473834</t>
        </is>
      </c>
      <c r="F2147" s="550" t="n">
        <v>46126</v>
      </c>
      <c r="G2147" t="n">
        <v>19787</v>
      </c>
      <c r="H2147" t="inlineStr">
        <is>
          <t>ABACAXI PEROLA KG</t>
        </is>
      </c>
      <c r="I2147" t="inlineStr">
        <is>
          <t>ALIMENTOS</t>
        </is>
      </c>
      <c r="J2147" t="n">
        <v>44</v>
      </c>
      <c r="K2147" t="inlineStr">
        <is>
          <t>KG</t>
        </is>
      </c>
      <c r="L2147" t="n">
        <v>264.88</v>
      </c>
      <c r="M2147" t="n">
        <v>6.02</v>
      </c>
      <c r="N2147" t="inlineStr">
        <is>
          <t>ALIMENTOS</t>
        </is>
      </c>
      <c r="O2147" t="inlineStr">
        <is>
          <t>04/2026</t>
        </is>
      </c>
    </row>
    <row r="2148">
      <c r="A2148" t="n">
        <v>225904</v>
      </c>
      <c r="B2148" t="n">
        <v>122</v>
      </c>
      <c r="C2148" t="inlineStr">
        <is>
          <t>Arcos</t>
        </is>
      </c>
      <c r="D2148" t="inlineStr">
        <is>
          <t xml:space="preserve">LEITERIA DELICARI INDUSTRIA E COMERCIO LTDA </t>
        </is>
      </c>
      <c r="E2148" t="inlineStr">
        <is>
          <t>85208</t>
        </is>
      </c>
      <c r="F2148" s="550" t="n">
        <v>46126</v>
      </c>
      <c r="G2148" t="n">
        <v>25478</v>
      </c>
      <c r="H2148" t="inlineStr">
        <is>
          <t xml:space="preserve">LEITE INTEGRAL LEITISSIMO 1L </t>
        </is>
      </c>
      <c r="I2148" t="inlineStr">
        <is>
          <t>ALIMENTOS</t>
        </is>
      </c>
      <c r="J2148" t="n">
        <v>60</v>
      </c>
      <c r="K2148" t="inlineStr">
        <is>
          <t>UN</t>
        </is>
      </c>
      <c r="L2148" t="n">
        <v>585</v>
      </c>
      <c r="M2148" t="n">
        <v>9.75</v>
      </c>
      <c r="N2148" t="inlineStr">
        <is>
          <t>BEBIDAS</t>
        </is>
      </c>
      <c r="O2148" t="inlineStr">
        <is>
          <t>04/2026</t>
        </is>
      </c>
    </row>
    <row r="2149">
      <c r="A2149" t="n">
        <v>225903</v>
      </c>
      <c r="B2149" t="n">
        <v>122</v>
      </c>
      <c r="C2149" t="inlineStr">
        <is>
          <t>Arcos</t>
        </is>
      </c>
      <c r="D2149" t="inlineStr">
        <is>
          <t>QUEIJARIA ATALAIA LTDA</t>
        </is>
      </c>
      <c r="E2149" t="inlineStr">
        <is>
          <t>24918</t>
        </is>
      </c>
      <c r="F2149" s="550" t="n">
        <v>46126</v>
      </c>
      <c r="G2149" t="n">
        <v>26594</v>
      </c>
      <c r="H2149" t="inlineStr">
        <is>
          <t>QUEIJO MOGIANA KG</t>
        </is>
      </c>
      <c r="I2149" t="inlineStr">
        <is>
          <t>ALIMENTOS</t>
        </is>
      </c>
      <c r="J2149" t="n">
        <v>8.050000000000001</v>
      </c>
      <c r="K2149" t="inlineStr">
        <is>
          <t>KG</t>
        </is>
      </c>
      <c r="L2149" t="n">
        <v>699.55</v>
      </c>
      <c r="M2149" t="n">
        <v>86.900621</v>
      </c>
      <c r="N2149" t="inlineStr">
        <is>
          <t>ALIMENTOS</t>
        </is>
      </c>
      <c r="O2149" t="inlineStr">
        <is>
          <t>04/2026</t>
        </is>
      </c>
    </row>
    <row r="2150">
      <c r="A2150" t="n">
        <v>225902</v>
      </c>
      <c r="B2150" t="n">
        <v>122</v>
      </c>
      <c r="C2150" t="inlineStr">
        <is>
          <t>Arcos</t>
        </is>
      </c>
      <c r="D2150" t="inlineStr">
        <is>
          <t>DO CHEF DISTRIBUIDORA DE ALIMENTOS LTDA</t>
        </is>
      </c>
      <c r="E2150" t="inlineStr">
        <is>
          <t>1007</t>
        </is>
      </c>
      <c r="F2150" s="550" t="n">
        <v>46126</v>
      </c>
      <c r="G2150" t="n">
        <v>19846</v>
      </c>
      <c r="H2150" t="inlineStr">
        <is>
          <t>BROTO DE MOYASHI GRANEL KG</t>
        </is>
      </c>
      <c r="I2150" t="inlineStr">
        <is>
          <t>ALIMENTOS</t>
        </is>
      </c>
      <c r="J2150" t="n">
        <v>0.5</v>
      </c>
      <c r="K2150" t="inlineStr">
        <is>
          <t>KG</t>
        </is>
      </c>
      <c r="L2150" t="n">
        <v>10.4</v>
      </c>
      <c r="M2150" t="n">
        <v>20.8</v>
      </c>
      <c r="N2150" t="inlineStr">
        <is>
          <t>ALIMENTOS</t>
        </is>
      </c>
      <c r="O2150" t="inlineStr">
        <is>
          <t>04/2026</t>
        </is>
      </c>
    </row>
    <row r="2151">
      <c r="A2151" t="n">
        <v>225902</v>
      </c>
      <c r="B2151" t="n">
        <v>122</v>
      </c>
      <c r="C2151" t="inlineStr">
        <is>
          <t>Arcos</t>
        </is>
      </c>
      <c r="D2151" t="inlineStr">
        <is>
          <t>DO CHEF DISTRIBUIDORA DE ALIMENTOS LTDA</t>
        </is>
      </c>
      <c r="E2151" t="inlineStr">
        <is>
          <t>1007</t>
        </is>
      </c>
      <c r="F2151" s="550" t="n">
        <v>46126</v>
      </c>
      <c r="G2151" t="n">
        <v>23096</v>
      </c>
      <c r="H2151" t="inlineStr">
        <is>
          <t>OVO BRANCO UN</t>
        </is>
      </c>
      <c r="I2151" t="inlineStr">
        <is>
          <t>ALIMENTOS</t>
        </is>
      </c>
      <c r="J2151" t="n">
        <v>30</v>
      </c>
      <c r="K2151" t="inlineStr">
        <is>
          <t>UN</t>
        </is>
      </c>
      <c r="L2151" t="n">
        <v>23.1</v>
      </c>
      <c r="M2151" t="n">
        <v>0.77</v>
      </c>
      <c r="N2151" t="inlineStr">
        <is>
          <t>ALIMENTOS</t>
        </is>
      </c>
      <c r="O2151" t="inlineStr">
        <is>
          <t>04/2026</t>
        </is>
      </c>
    </row>
    <row r="2152">
      <c r="A2152" t="n">
        <v>225902</v>
      </c>
      <c r="B2152" t="n">
        <v>122</v>
      </c>
      <c r="C2152" t="inlineStr">
        <is>
          <t>Arcos</t>
        </is>
      </c>
      <c r="D2152" t="inlineStr">
        <is>
          <t>DO CHEF DISTRIBUIDORA DE ALIMENTOS LTDA</t>
        </is>
      </c>
      <c r="E2152" t="inlineStr">
        <is>
          <t>1007</t>
        </is>
      </c>
      <c r="F2152" s="550" t="n">
        <v>46126</v>
      </c>
      <c r="G2152" t="n">
        <v>23361</v>
      </c>
      <c r="H2152" t="inlineStr">
        <is>
          <t>LARANJA PERA KG</t>
        </is>
      </c>
      <c r="I2152" t="inlineStr">
        <is>
          <t>ALIMENTOS</t>
        </is>
      </c>
      <c r="J2152" t="n">
        <v>20</v>
      </c>
      <c r="K2152" t="inlineStr">
        <is>
          <t>KG</t>
        </is>
      </c>
      <c r="L2152" t="n">
        <v>59.8</v>
      </c>
      <c r="M2152" t="n">
        <v>2.99</v>
      </c>
      <c r="N2152" t="inlineStr">
        <is>
          <t>ALIMENTOS</t>
        </is>
      </c>
      <c r="O2152" t="inlineStr">
        <is>
          <t>04/2026</t>
        </is>
      </c>
    </row>
    <row r="2153">
      <c r="A2153" t="n">
        <v>225902</v>
      </c>
      <c r="B2153" t="n">
        <v>122</v>
      </c>
      <c r="C2153" t="inlineStr">
        <is>
          <t>Arcos</t>
        </is>
      </c>
      <c r="D2153" t="inlineStr">
        <is>
          <t>DO CHEF DISTRIBUIDORA DE ALIMENTOS LTDA</t>
        </is>
      </c>
      <c r="E2153" t="inlineStr">
        <is>
          <t>1007</t>
        </is>
      </c>
      <c r="F2153" s="550" t="n">
        <v>46126</v>
      </c>
      <c r="G2153" t="n">
        <v>23184</v>
      </c>
      <c r="H2153" t="inlineStr">
        <is>
          <t>TOMATE CEREJA KG</t>
        </is>
      </c>
      <c r="I2153" t="inlineStr">
        <is>
          <t>ALIMENTOS</t>
        </is>
      </c>
      <c r="J2153" t="n">
        <v>0.2</v>
      </c>
      <c r="K2153" t="inlineStr">
        <is>
          <t>KG</t>
        </is>
      </c>
      <c r="L2153" t="n">
        <v>2.6</v>
      </c>
      <c r="M2153" t="n">
        <v>13</v>
      </c>
      <c r="N2153" t="inlineStr">
        <is>
          <t>ALIMENTOS</t>
        </is>
      </c>
      <c r="O2153" t="inlineStr">
        <is>
          <t>04/2026</t>
        </is>
      </c>
    </row>
    <row r="2154">
      <c r="A2154" t="n">
        <v>225902</v>
      </c>
      <c r="B2154" t="n">
        <v>122</v>
      </c>
      <c r="C2154" t="inlineStr">
        <is>
          <t>Arcos</t>
        </is>
      </c>
      <c r="D2154" t="inlineStr">
        <is>
          <t>DO CHEF DISTRIBUIDORA DE ALIMENTOS LTDA</t>
        </is>
      </c>
      <c r="E2154" t="inlineStr">
        <is>
          <t>1007</t>
        </is>
      </c>
      <c r="F2154" s="550" t="n">
        <v>46126</v>
      </c>
      <c r="G2154" t="n">
        <v>19721</v>
      </c>
      <c r="H2154" t="inlineStr">
        <is>
          <t>ROMA KG</t>
        </is>
      </c>
      <c r="I2154" t="inlineStr">
        <is>
          <t>ALIMENTOS</t>
        </is>
      </c>
      <c r="J2154" t="n">
        <v>1</v>
      </c>
      <c r="K2154" t="inlineStr">
        <is>
          <t>KG</t>
        </is>
      </c>
      <c r="L2154" t="n">
        <v>41.6</v>
      </c>
      <c r="M2154" t="n">
        <v>41.6</v>
      </c>
      <c r="N2154" t="inlineStr">
        <is>
          <t>ALIMENTOS</t>
        </is>
      </c>
      <c r="O2154" t="inlineStr">
        <is>
          <t>04/2026</t>
        </is>
      </c>
    </row>
    <row r="2155">
      <c r="A2155" t="n">
        <v>225902</v>
      </c>
      <c r="B2155" t="n">
        <v>122</v>
      </c>
      <c r="C2155" t="inlineStr">
        <is>
          <t>Arcos</t>
        </is>
      </c>
      <c r="D2155" t="inlineStr">
        <is>
          <t>DO CHEF DISTRIBUIDORA DE ALIMENTOS LTDA</t>
        </is>
      </c>
      <c r="E2155" t="inlineStr">
        <is>
          <t>1007</t>
        </is>
      </c>
      <c r="F2155" s="550" t="n">
        <v>46126</v>
      </c>
      <c r="G2155" t="n">
        <v>23377</v>
      </c>
      <c r="H2155" t="inlineStr">
        <is>
          <t>CAMBUCI CONGELADO KG</t>
        </is>
      </c>
      <c r="I2155" t="inlineStr">
        <is>
          <t>ALIMENTOS</t>
        </is>
      </c>
      <c r="J2155" t="n">
        <v>4</v>
      </c>
      <c r="K2155" t="inlineStr">
        <is>
          <t>KG</t>
        </is>
      </c>
      <c r="L2155" t="n">
        <v>124</v>
      </c>
      <c r="M2155" t="n">
        <v>31</v>
      </c>
      <c r="N2155" t="inlineStr">
        <is>
          <t>ALIMENTOS</t>
        </is>
      </c>
      <c r="O2155" t="inlineStr">
        <is>
          <t>04/2026</t>
        </is>
      </c>
    </row>
    <row r="2156">
      <c r="A2156" t="n">
        <v>225902</v>
      </c>
      <c r="B2156" t="n">
        <v>122</v>
      </c>
      <c r="C2156" t="inlineStr">
        <is>
          <t>Arcos</t>
        </is>
      </c>
      <c r="D2156" t="inlineStr">
        <is>
          <t>DO CHEF DISTRIBUIDORA DE ALIMENTOS LTDA</t>
        </is>
      </c>
      <c r="E2156" t="inlineStr">
        <is>
          <t>1007</t>
        </is>
      </c>
      <c r="F2156" s="550" t="n">
        <v>46126</v>
      </c>
      <c r="G2156" t="n">
        <v>23389</v>
      </c>
      <c r="H2156" t="inlineStr">
        <is>
          <t>BANANA NANICA KG</t>
        </is>
      </c>
      <c r="I2156" t="inlineStr">
        <is>
          <t>ALIMENTOS</t>
        </is>
      </c>
      <c r="J2156" t="n">
        <v>4</v>
      </c>
      <c r="K2156" t="inlineStr">
        <is>
          <t>KG</t>
        </is>
      </c>
      <c r="L2156" t="n">
        <v>21.32</v>
      </c>
      <c r="M2156" t="n">
        <v>5.33</v>
      </c>
      <c r="N2156" t="inlineStr">
        <is>
          <t>ALIMENTOS</t>
        </is>
      </c>
      <c r="O2156" t="inlineStr">
        <is>
          <t>04/2026</t>
        </is>
      </c>
    </row>
    <row r="2157">
      <c r="A2157" t="n">
        <v>225901</v>
      </c>
      <c r="B2157" t="n">
        <v>122</v>
      </c>
      <c r="C2157" t="inlineStr">
        <is>
          <t>Arcos</t>
        </is>
      </c>
      <c r="D2157" t="inlineStr">
        <is>
          <t>EMPORIO M&amp;L COMERCIO DE ALIM E BEBIDAS LTDA</t>
        </is>
      </c>
      <c r="E2157" t="inlineStr">
        <is>
          <t>507230</t>
        </is>
      </c>
      <c r="F2157" s="550" t="n">
        <v>46126</v>
      </c>
      <c r="G2157" t="n">
        <v>19979</v>
      </c>
      <c r="H2157" t="inlineStr">
        <is>
          <t>MOLHO DE PIMENTA TABASCO RED C/60ML</t>
        </is>
      </c>
      <c r="I2157" t="inlineStr">
        <is>
          <t>ALIMENTOS</t>
        </is>
      </c>
      <c r="J2157" t="n">
        <v>12</v>
      </c>
      <c r="K2157" t="inlineStr">
        <is>
          <t>N/A</t>
        </is>
      </c>
      <c r="L2157" t="n">
        <v>257.4</v>
      </c>
      <c r="M2157" t="n">
        <v>21.45</v>
      </c>
      <c r="N2157" t="inlineStr">
        <is>
          <t>ALIMENTOS</t>
        </is>
      </c>
      <c r="O2157" t="inlineStr">
        <is>
          <t>04/2026</t>
        </is>
      </c>
    </row>
    <row r="2158">
      <c r="A2158" t="n">
        <v>225901</v>
      </c>
      <c r="B2158" t="n">
        <v>122</v>
      </c>
      <c r="C2158" t="inlineStr">
        <is>
          <t>Arcos</t>
        </is>
      </c>
      <c r="D2158" t="inlineStr">
        <is>
          <t>EMPORIO M&amp;L COMERCIO DE ALIM E BEBIDAS LTDA</t>
        </is>
      </c>
      <c r="E2158" t="inlineStr">
        <is>
          <t>507230</t>
        </is>
      </c>
      <c r="F2158" s="550" t="n">
        <v>46126</v>
      </c>
      <c r="G2158" t="n">
        <v>20751</v>
      </c>
      <c r="H2158" t="inlineStr">
        <is>
          <t>AZEITONA PRETA AZAPA ARCOBELLO C/2KG</t>
        </is>
      </c>
      <c r="I2158" t="inlineStr">
        <is>
          <t>ALIMENTOS</t>
        </is>
      </c>
      <c r="J2158" t="n">
        <v>2</v>
      </c>
      <c r="K2158" t="inlineStr">
        <is>
          <t>BD</t>
        </is>
      </c>
      <c r="L2158" t="n">
        <v>217.8</v>
      </c>
      <c r="M2158" t="n">
        <v>108.9</v>
      </c>
      <c r="N2158" t="inlineStr">
        <is>
          <t>ALIMENTOS</t>
        </is>
      </c>
      <c r="O2158" t="inlineStr">
        <is>
          <t>04/2026</t>
        </is>
      </c>
    </row>
    <row r="2159">
      <c r="A2159" t="n">
        <v>225901</v>
      </c>
      <c r="B2159" t="n">
        <v>122</v>
      </c>
      <c r="C2159" t="inlineStr">
        <is>
          <t>Arcos</t>
        </is>
      </c>
      <c r="D2159" t="inlineStr">
        <is>
          <t>EMPORIO M&amp;L COMERCIO DE ALIM E BEBIDAS LTDA</t>
        </is>
      </c>
      <c r="E2159" t="inlineStr">
        <is>
          <t>507230</t>
        </is>
      </c>
      <c r="F2159" s="550" t="n">
        <v>46126</v>
      </c>
      <c r="G2159" t="n">
        <v>20360</v>
      </c>
      <c r="H2159" t="inlineStr">
        <is>
          <t>FARINHA DE TRIGO ANACONDA C/5KG</t>
        </is>
      </c>
      <c r="I2159" t="inlineStr">
        <is>
          <t>ALIMENTOS</t>
        </is>
      </c>
      <c r="J2159" t="n">
        <v>6</v>
      </c>
      <c r="K2159" t="inlineStr">
        <is>
          <t>Kg</t>
        </is>
      </c>
      <c r="L2159" t="n">
        <v>125.4</v>
      </c>
      <c r="M2159" t="n">
        <v>20.9</v>
      </c>
      <c r="N2159" t="inlineStr">
        <is>
          <t>ALIMENTOS</t>
        </is>
      </c>
      <c r="O2159" t="inlineStr">
        <is>
          <t>04/2026</t>
        </is>
      </c>
    </row>
    <row r="2160">
      <c r="A2160" t="n">
        <v>225901</v>
      </c>
      <c r="B2160" t="n">
        <v>122</v>
      </c>
      <c r="C2160" t="inlineStr">
        <is>
          <t>Arcos</t>
        </is>
      </c>
      <c r="D2160" t="inlineStr">
        <is>
          <t>EMPORIO M&amp;L COMERCIO DE ALIM E BEBIDAS LTDA</t>
        </is>
      </c>
      <c r="E2160" t="inlineStr">
        <is>
          <t>507230</t>
        </is>
      </c>
      <c r="F2160" s="550" t="n">
        <v>46126</v>
      </c>
      <c r="G2160" t="n">
        <v>20385</v>
      </c>
      <c r="H2160" t="inlineStr">
        <is>
          <t>FARINHA DE MILHO FLOCAO YOKI 500GR</t>
        </is>
      </c>
      <c r="I2160" t="inlineStr">
        <is>
          <t>ALIMENTOS</t>
        </is>
      </c>
      <c r="J2160" t="n">
        <v>12</v>
      </c>
      <c r="K2160" t="inlineStr">
        <is>
          <t>UN</t>
        </is>
      </c>
      <c r="L2160" t="n">
        <v>59.4</v>
      </c>
      <c r="M2160" t="n">
        <v>4.95</v>
      </c>
      <c r="N2160" t="inlineStr">
        <is>
          <t>ALIMENTOS</t>
        </is>
      </c>
      <c r="O2160" t="inlineStr">
        <is>
          <t>04/2026</t>
        </is>
      </c>
    </row>
    <row r="2161">
      <c r="A2161" t="n">
        <v>225901</v>
      </c>
      <c r="B2161" t="n">
        <v>122</v>
      </c>
      <c r="C2161" t="inlineStr">
        <is>
          <t>Arcos</t>
        </is>
      </c>
      <c r="D2161" t="inlineStr">
        <is>
          <t>EMPORIO M&amp;L COMERCIO DE ALIM E BEBIDAS LTDA</t>
        </is>
      </c>
      <c r="E2161" t="inlineStr">
        <is>
          <t>507230</t>
        </is>
      </c>
      <c r="F2161" s="550" t="n">
        <v>46126</v>
      </c>
      <c r="G2161" t="n">
        <v>20270</v>
      </c>
      <c r="H2161" t="inlineStr">
        <is>
          <t>CASTANHA DE CAJU CRUA W1 C/1KG</t>
        </is>
      </c>
      <c r="I2161" t="inlineStr">
        <is>
          <t>ALIMENTOS</t>
        </is>
      </c>
      <c r="J2161" t="n">
        <v>5</v>
      </c>
      <c r="K2161" t="inlineStr">
        <is>
          <t>PC</t>
        </is>
      </c>
      <c r="L2161" t="n">
        <v>408</v>
      </c>
      <c r="M2161" t="n">
        <v>81.59999999999999</v>
      </c>
      <c r="N2161" t="inlineStr">
        <is>
          <t>ALIMENTOS</t>
        </is>
      </c>
      <c r="O2161" t="inlineStr">
        <is>
          <t>04/2026</t>
        </is>
      </c>
    </row>
    <row r="2162">
      <c r="A2162" t="n">
        <v>225901</v>
      </c>
      <c r="B2162" t="n">
        <v>122</v>
      </c>
      <c r="C2162" t="inlineStr">
        <is>
          <t>Arcos</t>
        </is>
      </c>
      <c r="D2162" t="inlineStr">
        <is>
          <t>EMPORIO M&amp;L COMERCIO DE ALIM E BEBIDAS LTDA</t>
        </is>
      </c>
      <c r="E2162" t="inlineStr">
        <is>
          <t>507230</t>
        </is>
      </c>
      <c r="F2162" s="550" t="n">
        <v>46126</v>
      </c>
      <c r="G2162" t="n">
        <v>20136</v>
      </c>
      <c r="H2162" t="inlineStr">
        <is>
          <t>MACARRAO ESPAGUETE C/ OVOS ADRIA C/500G</t>
        </is>
      </c>
      <c r="I2162" t="inlineStr">
        <is>
          <t>ALIMENTOS</t>
        </is>
      </c>
      <c r="J2162" t="n">
        <v>7</v>
      </c>
      <c r="K2162" t="inlineStr">
        <is>
          <t>PC</t>
        </is>
      </c>
      <c r="L2162" t="n">
        <v>29.4</v>
      </c>
      <c r="M2162" t="n">
        <v>4.2</v>
      </c>
      <c r="N2162" t="inlineStr">
        <is>
          <t>ALIMENTOS</t>
        </is>
      </c>
      <c r="O2162" t="inlineStr">
        <is>
          <t>04/2026</t>
        </is>
      </c>
    </row>
    <row r="2163">
      <c r="A2163" t="n">
        <v>225901</v>
      </c>
      <c r="B2163" t="n">
        <v>122</v>
      </c>
      <c r="C2163" t="inlineStr">
        <is>
          <t>Arcos</t>
        </is>
      </c>
      <c r="D2163" t="inlineStr">
        <is>
          <t>EMPORIO M&amp;L COMERCIO DE ALIM E BEBIDAS LTDA</t>
        </is>
      </c>
      <c r="E2163" t="inlineStr">
        <is>
          <t>507230</t>
        </is>
      </c>
      <c r="F2163" s="550" t="n">
        <v>46126</v>
      </c>
      <c r="G2163" t="n">
        <v>20887</v>
      </c>
      <c r="H2163" t="inlineStr">
        <is>
          <t>MEL PURO FLORA NECTAR C/1KG</t>
        </is>
      </c>
      <c r="I2163" t="inlineStr">
        <is>
          <t>ALIMENTOS</t>
        </is>
      </c>
      <c r="J2163" t="n">
        <v>20</v>
      </c>
      <c r="K2163" t="inlineStr">
        <is>
          <t>PT</t>
        </is>
      </c>
      <c r="L2163" t="n">
        <v>738</v>
      </c>
      <c r="M2163" t="n">
        <v>36.9</v>
      </c>
      <c r="N2163" t="inlineStr">
        <is>
          <t>ALIMENTOS</t>
        </is>
      </c>
      <c r="O2163" t="inlineStr">
        <is>
          <t>04/2026</t>
        </is>
      </c>
    </row>
    <row r="2164">
      <c r="A2164" t="n">
        <v>225900</v>
      </c>
      <c r="B2164" t="n">
        <v>122</v>
      </c>
      <c r="C2164" t="inlineStr">
        <is>
          <t>Arcos</t>
        </is>
      </c>
      <c r="D2164" t="inlineStr">
        <is>
          <t>CECILIA TSUYACO ARAKI SILVA LTDA</t>
        </is>
      </c>
      <c r="E2164" t="inlineStr">
        <is>
          <t>390214</t>
        </is>
      </c>
      <c r="F2164" s="550" t="n">
        <v>46126</v>
      </c>
      <c r="G2164" t="n">
        <v>19505</v>
      </c>
      <c r="H2164" t="inlineStr">
        <is>
          <t>ALFACE AMERICANA KG</t>
        </is>
      </c>
      <c r="I2164" t="inlineStr">
        <is>
          <t>ALIMENTOS</t>
        </is>
      </c>
      <c r="J2164" t="n">
        <v>0.6</v>
      </c>
      <c r="K2164" t="inlineStr">
        <is>
          <t>KG</t>
        </is>
      </c>
      <c r="L2164" t="n">
        <v>6</v>
      </c>
      <c r="M2164" t="n">
        <v>10</v>
      </c>
      <c r="N2164" t="inlineStr">
        <is>
          <t>ALIMENTOS</t>
        </is>
      </c>
      <c r="O2164" t="inlineStr">
        <is>
          <t>04/2026</t>
        </is>
      </c>
    </row>
    <row r="2165">
      <c r="A2165" t="n">
        <v>225900</v>
      </c>
      <c r="B2165" t="n">
        <v>122</v>
      </c>
      <c r="C2165" t="inlineStr">
        <is>
          <t>Arcos</t>
        </is>
      </c>
      <c r="D2165" t="inlineStr">
        <is>
          <t>CECILIA TSUYACO ARAKI SILVA LTDA</t>
        </is>
      </c>
      <c r="E2165" t="inlineStr">
        <is>
          <t>390214</t>
        </is>
      </c>
      <c r="F2165" s="550" t="n">
        <v>46126</v>
      </c>
      <c r="G2165" t="n">
        <v>19498</v>
      </c>
      <c r="H2165" t="inlineStr">
        <is>
          <t>ALFACE ROMANA KG</t>
        </is>
      </c>
      <c r="I2165" t="inlineStr">
        <is>
          <t>ALIMENTOS</t>
        </is>
      </c>
      <c r="J2165" t="n">
        <v>0.6</v>
      </c>
      <c r="K2165" t="inlineStr">
        <is>
          <t>KG</t>
        </is>
      </c>
      <c r="L2165" t="n">
        <v>8.4</v>
      </c>
      <c r="M2165" t="n">
        <v>14</v>
      </c>
      <c r="N2165" t="inlineStr">
        <is>
          <t>ALIMENTOS</t>
        </is>
      </c>
      <c r="O2165" t="inlineStr">
        <is>
          <t>04/2026</t>
        </is>
      </c>
    </row>
    <row r="2166">
      <c r="A2166" t="n">
        <v>225900</v>
      </c>
      <c r="B2166" t="n">
        <v>122</v>
      </c>
      <c r="C2166" t="inlineStr">
        <is>
          <t>Arcos</t>
        </is>
      </c>
      <c r="D2166" t="inlineStr">
        <is>
          <t>CECILIA TSUYACO ARAKI SILVA LTDA</t>
        </is>
      </c>
      <c r="E2166" t="inlineStr">
        <is>
          <t>390214</t>
        </is>
      </c>
      <c r="F2166" s="550" t="n">
        <v>46126</v>
      </c>
      <c r="G2166" t="n">
        <v>23095</v>
      </c>
      <c r="H2166" t="inlineStr">
        <is>
          <t>OVO CAIPIRA UN</t>
        </is>
      </c>
      <c r="I2166" t="inlineStr">
        <is>
          <t>ALIMENTOS</t>
        </is>
      </c>
      <c r="J2166" t="n">
        <v>200</v>
      </c>
      <c r="K2166" t="inlineStr">
        <is>
          <t>UN</t>
        </is>
      </c>
      <c r="L2166" t="n">
        <v>248</v>
      </c>
      <c r="M2166" t="n">
        <v>1.24</v>
      </c>
      <c r="N2166" t="inlineStr">
        <is>
          <t>ALIMENTOS</t>
        </is>
      </c>
      <c r="O2166" t="inlineStr">
        <is>
          <t>04/2026</t>
        </is>
      </c>
    </row>
    <row r="2167">
      <c r="A2167" t="n">
        <v>225900</v>
      </c>
      <c r="B2167" t="n">
        <v>122</v>
      </c>
      <c r="C2167" t="inlineStr">
        <is>
          <t>Arcos</t>
        </is>
      </c>
      <c r="D2167" t="inlineStr">
        <is>
          <t>CECILIA TSUYACO ARAKI SILVA LTDA</t>
        </is>
      </c>
      <c r="E2167" t="inlineStr">
        <is>
          <t>390214</t>
        </is>
      </c>
      <c r="F2167" s="550" t="n">
        <v>46126</v>
      </c>
      <c r="G2167" t="n">
        <v>24037</v>
      </c>
      <c r="H2167" t="inlineStr">
        <is>
          <t>ALHO TRITURADO FRITO</t>
        </is>
      </c>
      <c r="I2167" t="inlineStr">
        <is>
          <t>ALIMENTOS</t>
        </is>
      </c>
      <c r="J2167" t="n">
        <v>2</v>
      </c>
      <c r="K2167" t="inlineStr">
        <is>
          <t>KG</t>
        </is>
      </c>
      <c r="L2167" t="n">
        <v>36</v>
      </c>
      <c r="M2167" t="n">
        <v>18</v>
      </c>
      <c r="N2167" t="inlineStr">
        <is>
          <t>ALIMENTOS</t>
        </is>
      </c>
      <c r="O2167" t="inlineStr">
        <is>
          <t>04/2026</t>
        </is>
      </c>
    </row>
    <row r="2168">
      <c r="A2168" t="n">
        <v>225900</v>
      </c>
      <c r="B2168" t="n">
        <v>122</v>
      </c>
      <c r="C2168" t="inlineStr">
        <is>
          <t>Arcos</t>
        </is>
      </c>
      <c r="D2168" t="inlineStr">
        <is>
          <t>CECILIA TSUYACO ARAKI SILVA LTDA</t>
        </is>
      </c>
      <c r="E2168" t="inlineStr">
        <is>
          <t>390214</t>
        </is>
      </c>
      <c r="F2168" s="550" t="n">
        <v>46126</v>
      </c>
      <c r="G2168" t="n">
        <v>23236</v>
      </c>
      <c r="H2168" t="inlineStr">
        <is>
          <t>COUVE MANTEIGA KG</t>
        </is>
      </c>
      <c r="I2168" t="inlineStr">
        <is>
          <t>ALIMENTOS</t>
        </is>
      </c>
      <c r="J2168" t="n">
        <v>2</v>
      </c>
      <c r="K2168" t="inlineStr">
        <is>
          <t>KG</t>
        </is>
      </c>
      <c r="L2168" t="n">
        <v>20</v>
      </c>
      <c r="M2168" t="n">
        <v>10</v>
      </c>
      <c r="N2168" t="inlineStr">
        <is>
          <t>ALIMENTOS</t>
        </is>
      </c>
      <c r="O2168" t="inlineStr">
        <is>
          <t>04/2026</t>
        </is>
      </c>
    </row>
    <row r="2169">
      <c r="A2169" t="n">
        <v>225900</v>
      </c>
      <c r="B2169" t="n">
        <v>122</v>
      </c>
      <c r="C2169" t="inlineStr">
        <is>
          <t>Arcos</t>
        </is>
      </c>
      <c r="D2169" t="inlineStr">
        <is>
          <t>CECILIA TSUYACO ARAKI SILVA LTDA</t>
        </is>
      </c>
      <c r="E2169" t="inlineStr">
        <is>
          <t>390214</t>
        </is>
      </c>
      <c r="F2169" s="550" t="n">
        <v>46126</v>
      </c>
      <c r="G2169" t="n">
        <v>19480</v>
      </c>
      <c r="H2169" t="inlineStr">
        <is>
          <t>HORTELA HIDROPONICA KG</t>
        </is>
      </c>
      <c r="I2169" t="inlineStr">
        <is>
          <t>ALIMENTOS</t>
        </is>
      </c>
      <c r="J2169" t="n">
        <v>0.4</v>
      </c>
      <c r="K2169" t="inlineStr">
        <is>
          <t>KG</t>
        </is>
      </c>
      <c r="L2169" t="n">
        <v>6.8</v>
      </c>
      <c r="M2169" t="n">
        <v>17</v>
      </c>
      <c r="N2169" t="inlineStr">
        <is>
          <t>ALIMENTOS</t>
        </is>
      </c>
      <c r="O2169" t="inlineStr">
        <is>
          <t>04/2026</t>
        </is>
      </c>
    </row>
    <row r="2170">
      <c r="A2170" t="n">
        <v>225900</v>
      </c>
      <c r="B2170" t="n">
        <v>122</v>
      </c>
      <c r="C2170" t="inlineStr">
        <is>
          <t>Arcos</t>
        </is>
      </c>
      <c r="D2170" t="inlineStr">
        <is>
          <t>CECILIA TSUYACO ARAKI SILVA LTDA</t>
        </is>
      </c>
      <c r="E2170" t="inlineStr">
        <is>
          <t>390214</t>
        </is>
      </c>
      <c r="F2170" s="550" t="n">
        <v>46126</v>
      </c>
      <c r="G2170" t="n">
        <v>19575</v>
      </c>
      <c r="H2170" t="inlineStr">
        <is>
          <t>PIMENTA DE CHEIRO VERDE KG</t>
        </is>
      </c>
      <c r="I2170" t="inlineStr">
        <is>
          <t>ALIMENTOS</t>
        </is>
      </c>
      <c r="J2170" t="n">
        <v>1</v>
      </c>
      <c r="K2170" t="inlineStr">
        <is>
          <t>KG</t>
        </is>
      </c>
      <c r="L2170" t="n">
        <v>29</v>
      </c>
      <c r="M2170" t="n">
        <v>29</v>
      </c>
      <c r="N2170" t="inlineStr">
        <is>
          <t>ALIMENTOS</t>
        </is>
      </c>
      <c r="O2170" t="inlineStr">
        <is>
          <t>04/2026</t>
        </is>
      </c>
    </row>
    <row r="2171">
      <c r="A2171" t="n">
        <v>225900</v>
      </c>
      <c r="B2171" t="n">
        <v>122</v>
      </c>
      <c r="C2171" t="inlineStr">
        <is>
          <t>Arcos</t>
        </is>
      </c>
      <c r="D2171" t="inlineStr">
        <is>
          <t>CECILIA TSUYACO ARAKI SILVA LTDA</t>
        </is>
      </c>
      <c r="E2171" t="inlineStr">
        <is>
          <t>390214</t>
        </is>
      </c>
      <c r="F2171" s="550" t="n">
        <v>46126</v>
      </c>
      <c r="G2171" t="n">
        <v>19503</v>
      </c>
      <c r="H2171" t="inlineStr">
        <is>
          <t>ALFACE CRESPA KG</t>
        </is>
      </c>
      <c r="I2171" t="inlineStr">
        <is>
          <t>ALIMENTOS</t>
        </is>
      </c>
      <c r="J2171" t="n">
        <v>1</v>
      </c>
      <c r="K2171" t="inlineStr">
        <is>
          <t>KG</t>
        </is>
      </c>
      <c r="L2171" t="n">
        <v>9</v>
      </c>
      <c r="M2171" t="n">
        <v>9</v>
      </c>
      <c r="N2171" t="inlineStr">
        <is>
          <t>ALIMENTOS</t>
        </is>
      </c>
      <c r="O2171" t="inlineStr">
        <is>
          <t>04/2026</t>
        </is>
      </c>
    </row>
    <row r="2172">
      <c r="A2172" t="n">
        <v>225900</v>
      </c>
      <c r="B2172" t="n">
        <v>122</v>
      </c>
      <c r="C2172" t="inlineStr">
        <is>
          <t>Arcos</t>
        </is>
      </c>
      <c r="D2172" t="inlineStr">
        <is>
          <t>CECILIA TSUYACO ARAKI SILVA LTDA</t>
        </is>
      </c>
      <c r="E2172" t="inlineStr">
        <is>
          <t>390214</t>
        </is>
      </c>
      <c r="F2172" s="550" t="n">
        <v>46126</v>
      </c>
      <c r="G2172" t="n">
        <v>19502</v>
      </c>
      <c r="H2172" t="inlineStr">
        <is>
          <t>ALFACE CRESPA ROXA KG</t>
        </is>
      </c>
      <c r="I2172" t="inlineStr">
        <is>
          <t>ALIMENTOS</t>
        </is>
      </c>
      <c r="J2172" t="n">
        <v>0.6</v>
      </c>
      <c r="K2172" t="inlineStr">
        <is>
          <t>KG</t>
        </is>
      </c>
      <c r="L2172" t="n">
        <v>12.6</v>
      </c>
      <c r="M2172" t="n">
        <v>21</v>
      </c>
      <c r="N2172" t="inlineStr">
        <is>
          <t>ALIMENTOS</t>
        </is>
      </c>
      <c r="O2172" t="inlineStr">
        <is>
          <t>04/2026</t>
        </is>
      </c>
    </row>
    <row r="2173">
      <c r="A2173" t="n">
        <v>225900</v>
      </c>
      <c r="B2173" t="n">
        <v>122</v>
      </c>
      <c r="C2173" t="inlineStr">
        <is>
          <t>Arcos</t>
        </is>
      </c>
      <c r="D2173" t="inlineStr">
        <is>
          <t>CECILIA TSUYACO ARAKI SILVA LTDA</t>
        </is>
      </c>
      <c r="E2173" t="inlineStr">
        <is>
          <t>390214</t>
        </is>
      </c>
      <c r="F2173" s="550" t="n">
        <v>46126</v>
      </c>
      <c r="G2173" t="n">
        <v>23390</v>
      </c>
      <c r="H2173" t="inlineStr">
        <is>
          <t>BANANA DA TERRA KG</t>
        </is>
      </c>
      <c r="I2173" t="inlineStr">
        <is>
          <t>ALIMENTOS</t>
        </is>
      </c>
      <c r="J2173" t="n">
        <v>8</v>
      </c>
      <c r="K2173" t="inlineStr">
        <is>
          <t>KG</t>
        </is>
      </c>
      <c r="L2173" t="n">
        <v>72</v>
      </c>
      <c r="M2173" t="n">
        <v>9</v>
      </c>
      <c r="N2173" t="inlineStr">
        <is>
          <t>ALIMENTOS</t>
        </is>
      </c>
      <c r="O2173" t="inlineStr">
        <is>
          <t>04/2026</t>
        </is>
      </c>
    </row>
    <row r="2174">
      <c r="A2174" t="n">
        <v>225900</v>
      </c>
      <c r="B2174" t="n">
        <v>122</v>
      </c>
      <c r="C2174" t="inlineStr">
        <is>
          <t>Arcos</t>
        </is>
      </c>
      <c r="D2174" t="inlineStr">
        <is>
          <t>CECILIA TSUYACO ARAKI SILVA LTDA</t>
        </is>
      </c>
      <c r="E2174" t="inlineStr">
        <is>
          <t>390214</t>
        </is>
      </c>
      <c r="F2174" s="550" t="n">
        <v>46126</v>
      </c>
      <c r="G2174" t="n">
        <v>23195</v>
      </c>
      <c r="H2174" t="inlineStr">
        <is>
          <t>RABANETE KG</t>
        </is>
      </c>
      <c r="I2174" t="inlineStr">
        <is>
          <t>ALIMENTOS</t>
        </is>
      </c>
      <c r="J2174" t="n">
        <v>0.3</v>
      </c>
      <c r="K2174" t="inlineStr">
        <is>
          <t>KG</t>
        </is>
      </c>
      <c r="L2174" t="n">
        <v>3.6</v>
      </c>
      <c r="M2174" t="n">
        <v>12</v>
      </c>
      <c r="N2174" t="inlineStr">
        <is>
          <t>ALIMENTOS</t>
        </is>
      </c>
      <c r="O2174" t="inlineStr">
        <is>
          <t>04/2026</t>
        </is>
      </c>
    </row>
    <row r="2175">
      <c r="A2175" t="n">
        <v>225900</v>
      </c>
      <c r="B2175" t="n">
        <v>122</v>
      </c>
      <c r="C2175" t="inlineStr">
        <is>
          <t>Arcos</t>
        </is>
      </c>
      <c r="D2175" t="inlineStr">
        <is>
          <t>CECILIA TSUYACO ARAKI SILVA LTDA</t>
        </is>
      </c>
      <c r="E2175" t="inlineStr">
        <is>
          <t>390214</t>
        </is>
      </c>
      <c r="F2175" s="550" t="n">
        <v>46126</v>
      </c>
      <c r="G2175" t="n">
        <v>19472</v>
      </c>
      <c r="H2175" t="inlineStr">
        <is>
          <t>RUCULA KG</t>
        </is>
      </c>
      <c r="I2175" t="inlineStr">
        <is>
          <t>ALIMENTOS</t>
        </is>
      </c>
      <c r="J2175" t="n">
        <v>1.5</v>
      </c>
      <c r="K2175" t="inlineStr">
        <is>
          <t>KG</t>
        </is>
      </c>
      <c r="L2175" t="n">
        <v>27</v>
      </c>
      <c r="M2175" t="n">
        <v>18</v>
      </c>
      <c r="N2175" t="inlineStr">
        <is>
          <t>ALIMENTOS</t>
        </is>
      </c>
      <c r="O2175" t="inlineStr">
        <is>
          <t>04/2026</t>
        </is>
      </c>
    </row>
    <row r="2176">
      <c r="A2176" t="n">
        <v>225900</v>
      </c>
      <c r="B2176" t="n">
        <v>122</v>
      </c>
      <c r="C2176" t="inlineStr">
        <is>
          <t>Arcos</t>
        </is>
      </c>
      <c r="D2176" t="inlineStr">
        <is>
          <t>CECILIA TSUYACO ARAKI SILVA LTDA</t>
        </is>
      </c>
      <c r="E2176" t="inlineStr">
        <is>
          <t>390214</t>
        </is>
      </c>
      <c r="F2176" s="550" t="n">
        <v>46126</v>
      </c>
      <c r="G2176" t="n">
        <v>23359</v>
      </c>
      <c r="H2176" t="inlineStr">
        <is>
          <t>LIMAO TAHITI KG</t>
        </is>
      </c>
      <c r="I2176" t="inlineStr">
        <is>
          <t>ALIMENTOS</t>
        </is>
      </c>
      <c r="J2176" t="n">
        <v>10</v>
      </c>
      <c r="K2176" t="inlineStr">
        <is>
          <t>KG</t>
        </is>
      </c>
      <c r="L2176" t="n">
        <v>22</v>
      </c>
      <c r="M2176" t="n">
        <v>2.2</v>
      </c>
      <c r="N2176" t="inlineStr">
        <is>
          <t>ALIMENTOS</t>
        </is>
      </c>
      <c r="O2176" t="inlineStr">
        <is>
          <t>04/2026</t>
        </is>
      </c>
    </row>
    <row r="2177">
      <c r="A2177" t="n">
        <v>225900</v>
      </c>
      <c r="B2177" t="n">
        <v>122</v>
      </c>
      <c r="C2177" t="inlineStr">
        <is>
          <t>Arcos</t>
        </is>
      </c>
      <c r="D2177" t="inlineStr">
        <is>
          <t>CECILIA TSUYACO ARAKI SILVA LTDA</t>
        </is>
      </c>
      <c r="E2177" t="inlineStr">
        <is>
          <t>390214</t>
        </is>
      </c>
      <c r="F2177" s="550" t="n">
        <v>46126</v>
      </c>
      <c r="G2177" t="n">
        <v>19476</v>
      </c>
      <c r="H2177" t="inlineStr">
        <is>
          <t>MANJERICAO KG</t>
        </is>
      </c>
      <c r="I2177" t="inlineStr">
        <is>
          <t>ALIMENTOS</t>
        </is>
      </c>
      <c r="J2177" t="n">
        <v>0.3</v>
      </c>
      <c r="K2177" t="inlineStr">
        <is>
          <t>KG</t>
        </is>
      </c>
      <c r="L2177" t="n">
        <v>18.6</v>
      </c>
      <c r="M2177" t="n">
        <v>62</v>
      </c>
      <c r="N2177" t="inlineStr">
        <is>
          <t>ALIMENTOS</t>
        </is>
      </c>
      <c r="O2177" t="inlineStr">
        <is>
          <t>04/2026</t>
        </is>
      </c>
    </row>
    <row r="2178">
      <c r="A2178" t="n">
        <v>225900</v>
      </c>
      <c r="B2178" t="n">
        <v>122</v>
      </c>
      <c r="C2178" t="inlineStr">
        <is>
          <t>Arcos</t>
        </is>
      </c>
      <c r="D2178" t="inlineStr">
        <is>
          <t>CECILIA TSUYACO ARAKI SILVA LTDA</t>
        </is>
      </c>
      <c r="E2178" t="inlineStr">
        <is>
          <t>390214</t>
        </is>
      </c>
      <c r="F2178" s="550" t="n">
        <v>46126</v>
      </c>
      <c r="G2178" t="n">
        <v>19751</v>
      </c>
      <c r="H2178" t="inlineStr">
        <is>
          <t>LIMAO SICILIANO KG</t>
        </is>
      </c>
      <c r="I2178" t="inlineStr">
        <is>
          <t>ALIMENTOS</t>
        </is>
      </c>
      <c r="J2178" t="n">
        <v>6</v>
      </c>
      <c r="K2178" t="inlineStr">
        <is>
          <t>KG</t>
        </is>
      </c>
      <c r="L2178" t="n">
        <v>57</v>
      </c>
      <c r="M2178" t="n">
        <v>9.5</v>
      </c>
      <c r="N2178" t="inlineStr">
        <is>
          <t>ALIMENTOS</t>
        </is>
      </c>
      <c r="O2178" t="inlineStr">
        <is>
          <t>04/2026</t>
        </is>
      </c>
    </row>
    <row r="2179">
      <c r="A2179" t="n">
        <v>225900</v>
      </c>
      <c r="B2179" t="n">
        <v>122</v>
      </c>
      <c r="C2179" t="inlineStr">
        <is>
          <t>Arcos</t>
        </is>
      </c>
      <c r="D2179" t="inlineStr">
        <is>
          <t>CECILIA TSUYACO ARAKI SILVA LTDA</t>
        </is>
      </c>
      <c r="E2179" t="inlineStr">
        <is>
          <t>390214</t>
        </is>
      </c>
      <c r="F2179" s="550" t="n">
        <v>46126</v>
      </c>
      <c r="G2179" t="n">
        <v>25647</v>
      </c>
      <c r="H2179" t="inlineStr">
        <is>
          <t>ACELGA BOK CHOY KG</t>
        </is>
      </c>
      <c r="I2179" t="inlineStr">
        <is>
          <t>ALIMENTOS</t>
        </is>
      </c>
      <c r="J2179" t="n">
        <v>1</v>
      </c>
      <c r="K2179" t="inlineStr">
        <is>
          <t>KG</t>
        </is>
      </c>
      <c r="L2179" t="n">
        <v>18</v>
      </c>
      <c r="M2179" t="n">
        <v>18</v>
      </c>
      <c r="N2179" t="inlineStr">
        <is>
          <t>ALIMENTOS</t>
        </is>
      </c>
      <c r="O2179" t="inlineStr">
        <is>
          <t>04/2026</t>
        </is>
      </c>
    </row>
    <row r="2180">
      <c r="A2180" t="n">
        <v>225900</v>
      </c>
      <c r="B2180" t="n">
        <v>122</v>
      </c>
      <c r="C2180" t="inlineStr">
        <is>
          <t>Arcos</t>
        </is>
      </c>
      <c r="D2180" t="inlineStr">
        <is>
          <t>CECILIA TSUYACO ARAKI SILVA LTDA</t>
        </is>
      </c>
      <c r="E2180" t="inlineStr">
        <is>
          <t>390214</t>
        </is>
      </c>
      <c r="F2180" s="550" t="n">
        <v>46126</v>
      </c>
      <c r="G2180" t="n">
        <v>19759</v>
      </c>
      <c r="H2180" t="inlineStr">
        <is>
          <t>LARANJA BAHIA KG</t>
        </is>
      </c>
      <c r="I2180" t="inlineStr">
        <is>
          <t>ALIMENTOS</t>
        </is>
      </c>
      <c r="J2180" t="n">
        <v>5</v>
      </c>
      <c r="K2180" t="inlineStr">
        <is>
          <t>KG</t>
        </is>
      </c>
      <c r="L2180" t="n">
        <v>49</v>
      </c>
      <c r="M2180" t="n">
        <v>9.800000000000001</v>
      </c>
      <c r="N2180" t="inlineStr">
        <is>
          <t>ALIMENTOS</t>
        </is>
      </c>
      <c r="O2180" t="inlineStr">
        <is>
          <t>04/2026</t>
        </is>
      </c>
    </row>
    <row r="2181">
      <c r="A2181" t="n">
        <v>225899</v>
      </c>
      <c r="B2181" t="n">
        <v>122</v>
      </c>
      <c r="C2181" t="inlineStr">
        <is>
          <t>Arcos</t>
        </is>
      </c>
      <c r="D2181" t="inlineStr">
        <is>
          <t>DEOLINDA DOS SANTOS FREITAS</t>
        </is>
      </c>
      <c r="E2181" t="inlineStr">
        <is>
          <t>2428</t>
        </is>
      </c>
      <c r="F2181" s="550" t="n">
        <v>46127</v>
      </c>
      <c r="G2181" t="n">
        <v>21073</v>
      </c>
      <c r="H2181" t="inlineStr">
        <is>
          <t>CALDA DE AGAVE AZUL JASMINE ORGANICO 330ML UN</t>
        </is>
      </c>
      <c r="I2181" t="inlineStr">
        <is>
          <t>ALIMENTOS</t>
        </is>
      </c>
      <c r="J2181" t="n">
        <v>12</v>
      </c>
      <c r="K2181" t="inlineStr">
        <is>
          <t>UN</t>
        </is>
      </c>
      <c r="L2181" t="n">
        <v>584.4</v>
      </c>
      <c r="M2181" t="n">
        <v>48.7</v>
      </c>
      <c r="N2181" t="inlineStr">
        <is>
          <t>ALIMENTOS</t>
        </is>
      </c>
      <c r="O2181" t="inlineStr">
        <is>
          <t>04/2026</t>
        </is>
      </c>
    </row>
    <row r="2182">
      <c r="A2182" t="n">
        <v>225899</v>
      </c>
      <c r="B2182" t="n">
        <v>122</v>
      </c>
      <c r="C2182" t="inlineStr">
        <is>
          <t>Arcos</t>
        </is>
      </c>
      <c r="D2182" t="inlineStr">
        <is>
          <t>DEOLINDA DOS SANTOS FREITAS</t>
        </is>
      </c>
      <c r="E2182" t="inlineStr">
        <is>
          <t>2428</t>
        </is>
      </c>
      <c r="F2182" s="550" t="n">
        <v>46127</v>
      </c>
      <c r="G2182" t="n">
        <v>23456</v>
      </c>
      <c r="H2182" t="inlineStr">
        <is>
          <t>FLOR DE JASMIN KG</t>
        </is>
      </c>
      <c r="I2182" t="inlineStr">
        <is>
          <t>ALIMENTOS</t>
        </is>
      </c>
      <c r="J2182" t="n">
        <v>1</v>
      </c>
      <c r="K2182" t="inlineStr">
        <is>
          <t>KG</t>
        </is>
      </c>
      <c r="L2182" t="n">
        <v>299</v>
      </c>
      <c r="M2182" t="n">
        <v>299</v>
      </c>
      <c r="N2182" t="inlineStr">
        <is>
          <t>ALIMENTOS</t>
        </is>
      </c>
      <c r="O2182" t="inlineStr">
        <is>
          <t>04/2026</t>
        </is>
      </c>
    </row>
    <row r="2183">
      <c r="A2183" t="n">
        <v>225898</v>
      </c>
      <c r="B2183" t="n">
        <v>122</v>
      </c>
      <c r="C2183" t="inlineStr">
        <is>
          <t>Arcos</t>
        </is>
      </c>
      <c r="D2183" t="inlineStr">
        <is>
          <t>MARIO PEDRO FELICIANO - HORTIFRUTI</t>
        </is>
      </c>
      <c r="E2183" t="inlineStr">
        <is>
          <t>473895</t>
        </is>
      </c>
      <c r="F2183" s="550" t="n">
        <v>46127</v>
      </c>
      <c r="G2183" t="n">
        <v>19632</v>
      </c>
      <c r="H2183" t="inlineStr">
        <is>
          <t>BETERRABA KG</t>
        </is>
      </c>
      <c r="I2183" t="inlineStr">
        <is>
          <t>ALIMENTOS</t>
        </is>
      </c>
      <c r="J2183" t="n">
        <v>5.9</v>
      </c>
      <c r="K2183" t="inlineStr">
        <is>
          <t>KG</t>
        </is>
      </c>
      <c r="L2183" t="n">
        <v>31.21</v>
      </c>
      <c r="M2183" t="n">
        <v>5.289831</v>
      </c>
      <c r="N2183" t="inlineStr">
        <is>
          <t>ALIMENTOS</t>
        </is>
      </c>
      <c r="O2183" t="inlineStr">
        <is>
          <t>04/2026</t>
        </is>
      </c>
    </row>
    <row r="2184">
      <c r="A2184" t="n">
        <v>225897</v>
      </c>
      <c r="B2184" t="n">
        <v>122</v>
      </c>
      <c r="C2184" t="inlineStr">
        <is>
          <t>Arcos</t>
        </is>
      </c>
      <c r="D2184" t="inlineStr">
        <is>
          <t>FG7 COMERCIO E DISTRIBUICAO DE BEBIDAS LTDA</t>
        </is>
      </c>
      <c r="E2184" t="inlineStr">
        <is>
          <t>779878</t>
        </is>
      </c>
      <c r="F2184" s="550" t="n">
        <v>46127</v>
      </c>
      <c r="G2184" t="n">
        <v>24552</v>
      </c>
      <c r="H2184" t="inlineStr">
        <is>
          <t>ESPUMANTE CASA PERINI BRUT 750ML</t>
        </is>
      </c>
      <c r="I2184" t="inlineStr">
        <is>
          <t>BEBIDAS</t>
        </is>
      </c>
      <c r="J2184" t="n">
        <v>48</v>
      </c>
      <c r="K2184" t="inlineStr">
        <is>
          <t>GR</t>
        </is>
      </c>
      <c r="L2184" t="n">
        <v>1650.24</v>
      </c>
      <c r="M2184" t="n">
        <v>34.38</v>
      </c>
      <c r="N2184" t="inlineStr">
        <is>
          <t>BEBIDAS</t>
        </is>
      </c>
      <c r="O2184" t="inlineStr">
        <is>
          <t>04/2026</t>
        </is>
      </c>
    </row>
    <row r="2185">
      <c r="A2185" t="n">
        <v>225897</v>
      </c>
      <c r="B2185" t="n">
        <v>122</v>
      </c>
      <c r="C2185" t="inlineStr">
        <is>
          <t>Arcos</t>
        </is>
      </c>
      <c r="D2185" t="inlineStr">
        <is>
          <t>FG7 COMERCIO E DISTRIBUICAO DE BEBIDAS LTDA</t>
        </is>
      </c>
      <c r="E2185" t="inlineStr">
        <is>
          <t>779878</t>
        </is>
      </c>
      <c r="F2185" s="550" t="n">
        <v>46127</v>
      </c>
      <c r="G2185" t="n">
        <v>18272</v>
      </c>
      <c r="H2185" t="inlineStr">
        <is>
          <t>RUM BACARDI SUPERIOR CARTA BLANCA 980ML</t>
        </is>
      </c>
      <c r="I2185" t="inlineStr">
        <is>
          <t>BEBIDAS</t>
        </is>
      </c>
      <c r="J2185" t="n">
        <v>6</v>
      </c>
      <c r="K2185" t="inlineStr">
        <is>
          <t>GR</t>
        </is>
      </c>
      <c r="L2185" t="n">
        <v>216</v>
      </c>
      <c r="M2185" t="n">
        <v>36</v>
      </c>
      <c r="N2185" t="inlineStr">
        <is>
          <t>BEBIDAS</t>
        </is>
      </c>
      <c r="O2185" t="inlineStr">
        <is>
          <t>04/2026</t>
        </is>
      </c>
    </row>
    <row r="2186">
      <c r="A2186" t="n">
        <v>225897</v>
      </c>
      <c r="B2186" t="n">
        <v>122</v>
      </c>
      <c r="C2186" t="inlineStr">
        <is>
          <t>Arcos</t>
        </is>
      </c>
      <c r="D2186" t="inlineStr">
        <is>
          <t>FG7 COMERCIO E DISTRIBUICAO DE BEBIDAS LTDA</t>
        </is>
      </c>
      <c r="E2186" t="inlineStr">
        <is>
          <t>779878</t>
        </is>
      </c>
      <c r="F2186" s="550" t="n">
        <v>46127</v>
      </c>
      <c r="G2186" t="n">
        <v>18552</v>
      </c>
      <c r="H2186" t="inlineStr">
        <is>
          <t>APERITIVO ABSINTO HABITUE 720ML</t>
        </is>
      </c>
      <c r="I2186" t="inlineStr">
        <is>
          <t>BEBIDAS</t>
        </is>
      </c>
      <c r="J2186" t="n">
        <v>2</v>
      </c>
      <c r="K2186" t="inlineStr">
        <is>
          <t>GR</t>
        </is>
      </c>
      <c r="L2186" t="n">
        <v>67.2</v>
      </c>
      <c r="M2186" t="n">
        <v>33.6</v>
      </c>
      <c r="N2186" t="inlineStr">
        <is>
          <t>BEBIDAS</t>
        </is>
      </c>
      <c r="O2186" t="inlineStr">
        <is>
          <t>04/2026</t>
        </is>
      </c>
    </row>
    <row r="2187">
      <c r="A2187" t="n">
        <v>225897</v>
      </c>
      <c r="B2187" t="n">
        <v>122</v>
      </c>
      <c r="C2187" t="inlineStr">
        <is>
          <t>Arcos</t>
        </is>
      </c>
      <c r="D2187" t="inlineStr">
        <is>
          <t>FG7 COMERCIO E DISTRIBUICAO DE BEBIDAS LTDA</t>
        </is>
      </c>
      <c r="E2187" t="inlineStr">
        <is>
          <t>779878</t>
        </is>
      </c>
      <c r="F2187" s="550" t="n">
        <v>46127</v>
      </c>
      <c r="G2187" t="n">
        <v>18266</v>
      </c>
      <c r="H2187" t="inlineStr">
        <is>
          <t>RUM HAVANA RESERVA 7 ANOS 700ML</t>
        </is>
      </c>
      <c r="I2187" t="inlineStr">
        <is>
          <t>BEBIDAS</t>
        </is>
      </c>
      <c r="J2187" t="n">
        <v>3</v>
      </c>
      <c r="K2187" t="inlineStr">
        <is>
          <t>UN</t>
        </is>
      </c>
      <c r="L2187" t="n">
        <v>411.06</v>
      </c>
      <c r="M2187" t="n">
        <v>137.02</v>
      </c>
      <c r="N2187" t="inlineStr">
        <is>
          <t>BEBIDAS</t>
        </is>
      </c>
      <c r="O2187" t="inlineStr">
        <is>
          <t>04/2026</t>
        </is>
      </c>
    </row>
    <row r="2188">
      <c r="A2188" t="n">
        <v>225896</v>
      </c>
      <c r="B2188" t="n">
        <v>122</v>
      </c>
      <c r="C2188" t="inlineStr">
        <is>
          <t>Arcos</t>
        </is>
      </c>
      <c r="D2188" t="inlineStr">
        <is>
          <t>DEOLINDA DOS SANTOS FREITAS</t>
        </is>
      </c>
      <c r="E2188" t="inlineStr">
        <is>
          <t>2416</t>
        </is>
      </c>
      <c r="F2188" s="550" t="n">
        <v>46126</v>
      </c>
      <c r="G2188" t="n">
        <v>21423</v>
      </c>
      <c r="H2188" t="inlineStr">
        <is>
          <t>SACO DE LIXO 100L BL PRETO GROSSO 95X120 4K UN</t>
        </is>
      </c>
      <c r="I2188" t="inlineStr">
        <is>
          <t>DESCARTAVEIS/HIGIENE E LIMPEZA</t>
        </is>
      </c>
      <c r="J2188" t="n">
        <v>4</v>
      </c>
      <c r="K2188" t="inlineStr">
        <is>
          <t>PACOTE</t>
        </is>
      </c>
      <c r="L2188" t="n">
        <v>127.28</v>
      </c>
      <c r="M2188" t="n">
        <v>31.82</v>
      </c>
      <c r="N2188" t="inlineStr">
        <is>
          <t>DESCARTAVEIS</t>
        </is>
      </c>
      <c r="O2188" t="inlineStr">
        <is>
          <t>04/2026</t>
        </is>
      </c>
    </row>
    <row r="2189">
      <c r="A2189" t="n">
        <v>225896</v>
      </c>
      <c r="B2189" t="n">
        <v>122</v>
      </c>
      <c r="C2189" t="inlineStr">
        <is>
          <t>Arcos</t>
        </is>
      </c>
      <c r="D2189" t="inlineStr">
        <is>
          <t>DEOLINDA DOS SANTOS FREITAS</t>
        </is>
      </c>
      <c r="E2189" t="inlineStr">
        <is>
          <t>2416</t>
        </is>
      </c>
      <c r="F2189" s="550" t="n">
        <v>46126</v>
      </c>
      <c r="G2189" t="n">
        <v>21665</v>
      </c>
      <c r="H2189" t="inlineStr">
        <is>
          <t>SACO DE LIXO 200L PRETO REFORCADO</t>
        </is>
      </c>
      <c r="I2189" t="inlineStr">
        <is>
          <t>DESCARTAVEIS/HIGIENE E LIMPEZA</t>
        </is>
      </c>
      <c r="J2189" t="n">
        <v>6</v>
      </c>
      <c r="K2189" t="inlineStr">
        <is>
          <t>PACOTE</t>
        </is>
      </c>
      <c r="L2189" t="n">
        <v>190.92</v>
      </c>
      <c r="M2189" t="n">
        <v>31.82</v>
      </c>
      <c r="N2189" t="inlineStr">
        <is>
          <t>DESCARTAVEIS</t>
        </is>
      </c>
      <c r="O2189" t="inlineStr">
        <is>
          <t>04/2026</t>
        </is>
      </c>
    </row>
    <row r="2190">
      <c r="A2190" t="n">
        <v>225895</v>
      </c>
      <c r="B2190" t="n">
        <v>122</v>
      </c>
      <c r="C2190" t="inlineStr">
        <is>
          <t>Arcos</t>
        </is>
      </c>
      <c r="D2190" t="inlineStr">
        <is>
          <t xml:space="preserve">BELLNAY PAES ARTESANAIS LTDA </t>
        </is>
      </c>
      <c r="E2190" t="inlineStr">
        <is>
          <t>2844</t>
        </is>
      </c>
      <c r="F2190" s="550" t="n">
        <v>46126</v>
      </c>
      <c r="G2190" t="n">
        <v>24833</v>
      </c>
      <c r="H2190" t="inlineStr">
        <is>
          <t>PAO DE QUEIJO 80G C/25UN</t>
        </is>
      </c>
      <c r="I2190" t="inlineStr">
        <is>
          <t>ALIMENTOS</t>
        </is>
      </c>
      <c r="J2190" t="n">
        <v>10</v>
      </c>
      <c r="K2190" t="inlineStr">
        <is>
          <t>CX</t>
        </is>
      </c>
      <c r="L2190" t="n">
        <v>507.5</v>
      </c>
      <c r="M2190" t="n">
        <v>50.75</v>
      </c>
      <c r="N2190" t="inlineStr">
        <is>
          <t>ALIMENTOS</t>
        </is>
      </c>
      <c r="O2190" t="inlineStr">
        <is>
          <t>04/2026</t>
        </is>
      </c>
    </row>
    <row r="2191">
      <c r="A2191" t="n">
        <v>225894</v>
      </c>
      <c r="B2191" t="n">
        <v>122</v>
      </c>
      <c r="C2191" t="inlineStr">
        <is>
          <t>Arcos</t>
        </is>
      </c>
      <c r="D2191" t="inlineStr">
        <is>
          <t>GCT COMERCIO DE PRODUTOS ALIMENTICIOS LTDA</t>
        </is>
      </c>
      <c r="E2191" t="inlineStr">
        <is>
          <t>11067</t>
        </is>
      </c>
      <c r="F2191" s="550" t="n">
        <v>46127</v>
      </c>
      <c r="G2191" t="n">
        <v>27340</v>
      </c>
      <c r="H2191" t="inlineStr">
        <is>
          <t>GELO RETANGULO 50X65MM C/25 UN YCECODE</t>
        </is>
      </c>
      <c r="I2191" t="inlineStr">
        <is>
          <t>BEBIDAS</t>
        </is>
      </c>
      <c r="J2191" t="n">
        <v>18</v>
      </c>
      <c r="K2191" t="inlineStr">
        <is>
          <t>PC</t>
        </is>
      </c>
      <c r="L2191" t="n">
        <v>965.16</v>
      </c>
      <c r="M2191" t="n">
        <v>53.62</v>
      </c>
      <c r="N2191" t="inlineStr">
        <is>
          <t>BEBIDAS</t>
        </is>
      </c>
      <c r="O2191" t="inlineStr">
        <is>
          <t>04/2026</t>
        </is>
      </c>
    </row>
    <row r="2192">
      <c r="A2192" t="n">
        <v>225894</v>
      </c>
      <c r="B2192" t="n">
        <v>122</v>
      </c>
      <c r="C2192" t="inlineStr">
        <is>
          <t>Arcos</t>
        </is>
      </c>
      <c r="D2192" t="inlineStr">
        <is>
          <t>GCT COMERCIO DE PRODUTOS ALIMENTICIOS LTDA</t>
        </is>
      </c>
      <c r="E2192" t="inlineStr">
        <is>
          <t>11067</t>
        </is>
      </c>
      <c r="F2192" s="550" t="n">
        <v>46127</v>
      </c>
      <c r="G2192" t="n">
        <v>28315</v>
      </c>
      <c r="H2192" t="inlineStr">
        <is>
          <t>GELO COLLINS 35X120 C/18 UN YCECODE</t>
        </is>
      </c>
      <c r="I2192" t="inlineStr">
        <is>
          <t>BEBIDAS</t>
        </is>
      </c>
      <c r="J2192" t="n">
        <v>4</v>
      </c>
      <c r="K2192" t="inlineStr">
        <is>
          <t>PC</t>
        </is>
      </c>
      <c r="L2192" t="n">
        <v>174.24</v>
      </c>
      <c r="M2192" t="n">
        <v>43.56</v>
      </c>
      <c r="N2192" t="inlineStr">
        <is>
          <t>BEBIDAS</t>
        </is>
      </c>
      <c r="O2192" t="inlineStr">
        <is>
          <t>04/2026</t>
        </is>
      </c>
    </row>
    <row r="2193">
      <c r="A2193" t="n">
        <v>225894</v>
      </c>
      <c r="B2193" t="n">
        <v>122</v>
      </c>
      <c r="C2193" t="inlineStr">
        <is>
          <t>Arcos</t>
        </is>
      </c>
      <c r="D2193" t="inlineStr">
        <is>
          <t>GCT COMERCIO DE PRODUTOS ALIMENTICIOS LTDA</t>
        </is>
      </c>
      <c r="E2193" t="inlineStr">
        <is>
          <t>11067</t>
        </is>
      </c>
      <c r="F2193" s="550" t="n">
        <v>46127</v>
      </c>
      <c r="G2193" t="n">
        <v>28316</v>
      </c>
      <c r="H2193" t="inlineStr">
        <is>
          <t>GELO ESFERICO C/9UN YCECODE</t>
        </is>
      </c>
      <c r="I2193" t="inlineStr">
        <is>
          <t>BEBIDAS</t>
        </is>
      </c>
      <c r="J2193" t="n">
        <v>20</v>
      </c>
      <c r="K2193" t="inlineStr">
        <is>
          <t>PC</t>
        </is>
      </c>
      <c r="L2193" t="n">
        <v>781</v>
      </c>
      <c r="M2193" t="n">
        <v>39.05</v>
      </c>
      <c r="N2193" t="inlineStr">
        <is>
          <t>BEBIDAS</t>
        </is>
      </c>
      <c r="O2193" t="inlineStr">
        <is>
          <t>04/2026</t>
        </is>
      </c>
    </row>
    <row r="2194">
      <c r="A2194" t="n">
        <v>225893</v>
      </c>
      <c r="B2194" t="n">
        <v>122</v>
      </c>
      <c r="C2194" t="inlineStr">
        <is>
          <t>Arcos</t>
        </is>
      </c>
      <c r="D2194" t="inlineStr">
        <is>
          <t>PSSS LTDA</t>
        </is>
      </c>
      <c r="E2194" t="inlineStr">
        <is>
          <t>3545</t>
        </is>
      </c>
      <c r="F2194" s="550" t="n">
        <v>46128</v>
      </c>
      <c r="G2194" t="n">
        <v>17190</v>
      </c>
      <c r="H2194" t="inlineStr">
        <is>
          <t>ESPONJA FIBRACO TININDO 3M C/5 UN</t>
        </is>
      </c>
      <c r="I2194" t="inlineStr">
        <is>
          <t>DESCARTAVEIS/HIGIENE E LIMPEZA</t>
        </is>
      </c>
      <c r="J2194" t="n">
        <v>6</v>
      </c>
      <c r="K2194" t="inlineStr">
        <is>
          <t>PC</t>
        </is>
      </c>
      <c r="L2194" t="n">
        <v>48.6</v>
      </c>
      <c r="M2194" t="n">
        <v>8.1</v>
      </c>
      <c r="N2194" t="inlineStr">
        <is>
          <t>DESCARTAVEIS</t>
        </is>
      </c>
      <c r="O2194" t="inlineStr">
        <is>
          <t>04/2026</t>
        </is>
      </c>
    </row>
    <row r="2195">
      <c r="A2195" t="n">
        <v>225893</v>
      </c>
      <c r="B2195" t="n">
        <v>122</v>
      </c>
      <c r="C2195" t="inlineStr">
        <is>
          <t>Arcos</t>
        </is>
      </c>
      <c r="D2195" t="inlineStr">
        <is>
          <t>PSSS LTDA</t>
        </is>
      </c>
      <c r="E2195" t="inlineStr">
        <is>
          <t>3545</t>
        </is>
      </c>
      <c r="F2195" s="550" t="n">
        <v>46128</v>
      </c>
      <c r="G2195" t="n">
        <v>17196</v>
      </c>
      <c r="H2195" t="inlineStr">
        <is>
          <t xml:space="preserve">ESPONJA DUPLA FACE TININDO 3M C/10 UN </t>
        </is>
      </c>
      <c r="I2195" t="inlineStr">
        <is>
          <t>DESCARTAVEIS/HIGIENE E LIMPEZA</t>
        </is>
      </c>
      <c r="J2195" t="n">
        <v>6</v>
      </c>
      <c r="K2195" t="inlineStr">
        <is>
          <t>PC</t>
        </is>
      </c>
      <c r="L2195" t="n">
        <v>38.28</v>
      </c>
      <c r="M2195" t="n">
        <v>6.38</v>
      </c>
      <c r="N2195" t="inlineStr">
        <is>
          <t>DESCARTAVEIS</t>
        </is>
      </c>
      <c r="O2195" t="inlineStr">
        <is>
          <t>04/2026</t>
        </is>
      </c>
    </row>
    <row r="2196">
      <c r="A2196" t="n">
        <v>225893</v>
      </c>
      <c r="B2196" t="n">
        <v>122</v>
      </c>
      <c r="C2196" t="inlineStr">
        <is>
          <t>Arcos</t>
        </is>
      </c>
      <c r="D2196" t="inlineStr">
        <is>
          <t>PSSS LTDA</t>
        </is>
      </c>
      <c r="E2196" t="inlineStr">
        <is>
          <t>3545</t>
        </is>
      </c>
      <c r="F2196" s="550" t="n">
        <v>46128</v>
      </c>
      <c r="G2196" t="n">
        <v>17001</v>
      </c>
      <c r="H2196" t="inlineStr">
        <is>
          <t>FILTRO DE PAPEL MELITTA 103 C/30</t>
        </is>
      </c>
      <c r="I2196" t="inlineStr">
        <is>
          <t>DESCARTAVEIS/HIGIENE E LIMPEZA</t>
        </is>
      </c>
      <c r="J2196" t="n">
        <v>25</v>
      </c>
      <c r="K2196" t="inlineStr">
        <is>
          <t>UN</t>
        </is>
      </c>
      <c r="L2196" t="n">
        <v>123</v>
      </c>
      <c r="M2196" t="n">
        <v>4.92</v>
      </c>
      <c r="N2196" t="inlineStr">
        <is>
          <t>DESCARTAVEIS</t>
        </is>
      </c>
      <c r="O2196" t="inlineStr">
        <is>
          <t>04/2026</t>
        </is>
      </c>
    </row>
    <row r="2197">
      <c r="A2197" t="n">
        <v>224678</v>
      </c>
      <c r="B2197" t="n">
        <v>122</v>
      </c>
      <c r="C2197" t="inlineStr">
        <is>
          <t>Arcos</t>
        </is>
      </c>
      <c r="D2197" t="inlineStr">
        <is>
          <t xml:space="preserve">EDUARDO TAKESHI MURANAKA </t>
        </is>
      </c>
      <c r="E2197" t="inlineStr">
        <is>
          <t>260711341</t>
        </is>
      </c>
      <c r="F2197" s="550" t="n">
        <v>46124</v>
      </c>
      <c r="G2197" t="n">
        <v>28220</v>
      </c>
      <c r="H2197" t="inlineStr">
        <is>
          <t>COGUMELO PARIS MURANAKA KG</t>
        </is>
      </c>
      <c r="I2197" t="inlineStr">
        <is>
          <t>ALIMENTOS</t>
        </is>
      </c>
      <c r="J2197" t="n">
        <v>3</v>
      </c>
      <c r="K2197" t="inlineStr">
        <is>
          <t>KG</t>
        </is>
      </c>
      <c r="L2197" t="n">
        <v>39.99</v>
      </c>
      <c r="M2197" t="n">
        <v>13.33</v>
      </c>
      <c r="N2197" t="inlineStr">
        <is>
          <t>ALIMENTOS</t>
        </is>
      </c>
      <c r="O2197" t="inlineStr">
        <is>
          <t>04/2026</t>
        </is>
      </c>
    </row>
    <row r="2198">
      <c r="A2198" t="n">
        <v>224678</v>
      </c>
      <c r="B2198" t="n">
        <v>122</v>
      </c>
      <c r="C2198" t="inlineStr">
        <is>
          <t>Arcos</t>
        </is>
      </c>
      <c r="D2198" t="inlineStr">
        <is>
          <t xml:space="preserve">EDUARDO TAKESHI MURANAKA </t>
        </is>
      </c>
      <c r="E2198" t="inlineStr">
        <is>
          <t>260711341</t>
        </is>
      </c>
      <c r="F2198" s="550" t="n">
        <v>46124</v>
      </c>
      <c r="G2198" t="n">
        <v>28221</v>
      </c>
      <c r="H2198" t="inlineStr">
        <is>
          <t>COGUMELO PORTO BELLO MURANAKA KG</t>
        </is>
      </c>
      <c r="I2198" t="inlineStr">
        <is>
          <t>ALIMENTOS</t>
        </is>
      </c>
      <c r="J2198" t="n">
        <v>3</v>
      </c>
      <c r="K2198" t="inlineStr">
        <is>
          <t>KG</t>
        </is>
      </c>
      <c r="L2198" t="n">
        <v>39.99</v>
      </c>
      <c r="M2198" t="n">
        <v>13.33</v>
      </c>
      <c r="N2198" t="inlineStr">
        <is>
          <t>ALIMENTOS</t>
        </is>
      </c>
      <c r="O2198" t="inlineStr">
        <is>
          <t>04/2026</t>
        </is>
      </c>
    </row>
    <row r="2199">
      <c r="A2199" t="n">
        <v>224678</v>
      </c>
      <c r="B2199" t="n">
        <v>122</v>
      </c>
      <c r="C2199" t="inlineStr">
        <is>
          <t>Arcos</t>
        </is>
      </c>
      <c r="D2199" t="inlineStr">
        <is>
          <t xml:space="preserve">EDUARDO TAKESHI MURANAKA </t>
        </is>
      </c>
      <c r="E2199" t="inlineStr">
        <is>
          <t>260711341</t>
        </is>
      </c>
      <c r="F2199" s="550" t="n">
        <v>46124</v>
      </c>
      <c r="G2199" t="n">
        <v>28222</v>
      </c>
      <c r="H2199" t="inlineStr">
        <is>
          <t>COGUMELO SHIITAKE MURANAKA KG</t>
        </is>
      </c>
      <c r="I2199" t="inlineStr">
        <is>
          <t>ALIMENTOS</t>
        </is>
      </c>
      <c r="J2199" t="n">
        <v>3</v>
      </c>
      <c r="K2199" t="inlineStr">
        <is>
          <t>KG</t>
        </is>
      </c>
      <c r="L2199" t="n">
        <v>126</v>
      </c>
      <c r="M2199" t="n">
        <v>42</v>
      </c>
      <c r="N2199" t="inlineStr">
        <is>
          <t>ALIMENTOS</t>
        </is>
      </c>
      <c r="O2199" t="inlineStr">
        <is>
          <t>04/2026</t>
        </is>
      </c>
    </row>
    <row r="2200">
      <c r="A2200" t="n">
        <v>224153</v>
      </c>
      <c r="B2200" t="n">
        <v>122</v>
      </c>
      <c r="C2200" t="inlineStr">
        <is>
          <t>Arcos</t>
        </is>
      </c>
      <c r="D2200" t="inlineStr">
        <is>
          <t>CECILIA TSUYACO ARAKI SILVA LTDA</t>
        </is>
      </c>
      <c r="E2200" t="inlineStr">
        <is>
          <t>389960</t>
        </is>
      </c>
      <c r="F2200" s="550" t="n">
        <v>46121</v>
      </c>
      <c r="G2200" t="n">
        <v>19505</v>
      </c>
      <c r="H2200" t="inlineStr">
        <is>
          <t>ALFACE AMERICANA KG</t>
        </is>
      </c>
      <c r="I2200" t="inlineStr">
        <is>
          <t>ALIMENTOS</t>
        </is>
      </c>
      <c r="J2200" t="n">
        <v>1</v>
      </c>
      <c r="K2200" t="inlineStr">
        <is>
          <t>KG</t>
        </is>
      </c>
      <c r="L2200" t="n">
        <v>10.5</v>
      </c>
      <c r="M2200" t="n">
        <v>10.5</v>
      </c>
      <c r="N2200" t="inlineStr">
        <is>
          <t>ALIMENTOS</t>
        </is>
      </c>
      <c r="O2200" t="inlineStr">
        <is>
          <t>04/2026</t>
        </is>
      </c>
    </row>
    <row r="2201">
      <c r="A2201" t="n">
        <v>224153</v>
      </c>
      <c r="B2201" t="n">
        <v>122</v>
      </c>
      <c r="C2201" t="inlineStr">
        <is>
          <t>Arcos</t>
        </is>
      </c>
      <c r="D2201" t="inlineStr">
        <is>
          <t>CECILIA TSUYACO ARAKI SILVA LTDA</t>
        </is>
      </c>
      <c r="E2201" t="inlineStr">
        <is>
          <t>389960</t>
        </is>
      </c>
      <c r="F2201" s="550" t="n">
        <v>46121</v>
      </c>
      <c r="G2201" t="n">
        <v>19617</v>
      </c>
      <c r="H2201" t="inlineStr">
        <is>
          <t>COENTRO KG</t>
        </is>
      </c>
      <c r="I2201" t="inlineStr">
        <is>
          <t>ALIMENTOS</t>
        </is>
      </c>
      <c r="J2201" t="n">
        <v>2.3</v>
      </c>
      <c r="K2201" t="inlineStr">
        <is>
          <t>KG</t>
        </is>
      </c>
      <c r="L2201" t="n">
        <v>39.1</v>
      </c>
      <c r="M2201" t="n">
        <v>17</v>
      </c>
      <c r="N2201" t="inlineStr">
        <is>
          <t>ALIMENTOS</t>
        </is>
      </c>
      <c r="O2201" t="inlineStr">
        <is>
          <t>04/2026</t>
        </is>
      </c>
    </row>
    <row r="2202">
      <c r="A2202" t="n">
        <v>224153</v>
      </c>
      <c r="B2202" t="n">
        <v>122</v>
      </c>
      <c r="C2202" t="inlineStr">
        <is>
          <t>Arcos</t>
        </is>
      </c>
      <c r="D2202" t="inlineStr">
        <is>
          <t>CECILIA TSUYACO ARAKI SILVA LTDA</t>
        </is>
      </c>
      <c r="E2202" t="inlineStr">
        <is>
          <t>389960</t>
        </is>
      </c>
      <c r="F2202" s="550" t="n">
        <v>46121</v>
      </c>
      <c r="G2202" t="n">
        <v>19498</v>
      </c>
      <c r="H2202" t="inlineStr">
        <is>
          <t>ALFACE ROMANA KG</t>
        </is>
      </c>
      <c r="I2202" t="inlineStr">
        <is>
          <t>ALIMENTOS</t>
        </is>
      </c>
      <c r="J2202" t="n">
        <v>1</v>
      </c>
      <c r="K2202" t="inlineStr">
        <is>
          <t>KG</t>
        </is>
      </c>
      <c r="L2202" t="n">
        <v>16</v>
      </c>
      <c r="M2202" t="n">
        <v>16</v>
      </c>
      <c r="N2202" t="inlineStr">
        <is>
          <t>ALIMENTOS</t>
        </is>
      </c>
      <c r="O2202" t="inlineStr">
        <is>
          <t>04/2026</t>
        </is>
      </c>
    </row>
    <row r="2203">
      <c r="A2203" t="n">
        <v>224153</v>
      </c>
      <c r="B2203" t="n">
        <v>122</v>
      </c>
      <c r="C2203" t="inlineStr">
        <is>
          <t>Arcos</t>
        </is>
      </c>
      <c r="D2203" t="inlineStr">
        <is>
          <t>CECILIA TSUYACO ARAKI SILVA LTDA</t>
        </is>
      </c>
      <c r="E2203" t="inlineStr">
        <is>
          <t>389960</t>
        </is>
      </c>
      <c r="F2203" s="550" t="n">
        <v>46121</v>
      </c>
      <c r="G2203" t="n">
        <v>23095</v>
      </c>
      <c r="H2203" t="inlineStr">
        <is>
          <t>OVO CAIPIRA UN</t>
        </is>
      </c>
      <c r="I2203" t="inlineStr">
        <is>
          <t>ALIMENTOS</t>
        </is>
      </c>
      <c r="J2203" t="n">
        <v>200</v>
      </c>
      <c r="K2203" t="inlineStr">
        <is>
          <t>UN</t>
        </is>
      </c>
      <c r="L2203" t="n">
        <v>250</v>
      </c>
      <c r="M2203" t="n">
        <v>1.25</v>
      </c>
      <c r="N2203" t="inlineStr">
        <is>
          <t>ALIMENTOS</t>
        </is>
      </c>
      <c r="O2203" t="inlineStr">
        <is>
          <t>04/2026</t>
        </is>
      </c>
    </row>
    <row r="2204">
      <c r="A2204" t="n">
        <v>224153</v>
      </c>
      <c r="B2204" t="n">
        <v>122</v>
      </c>
      <c r="C2204" t="inlineStr">
        <is>
          <t>Arcos</t>
        </is>
      </c>
      <c r="D2204" t="inlineStr">
        <is>
          <t>CECILIA TSUYACO ARAKI SILVA LTDA</t>
        </is>
      </c>
      <c r="E2204" t="inlineStr">
        <is>
          <t>389960</t>
        </is>
      </c>
      <c r="F2204" s="550" t="n">
        <v>46121</v>
      </c>
      <c r="G2204" t="n">
        <v>24037</v>
      </c>
      <c r="H2204" t="inlineStr">
        <is>
          <t>ALHO TRITURADO FRITO</t>
        </is>
      </c>
      <c r="I2204" t="inlineStr">
        <is>
          <t>ALIMENTOS</t>
        </is>
      </c>
      <c r="J2204" t="n">
        <v>3</v>
      </c>
      <c r="K2204" t="inlineStr">
        <is>
          <t>KG</t>
        </is>
      </c>
      <c r="L2204" t="n">
        <v>54</v>
      </c>
      <c r="M2204" t="n">
        <v>18</v>
      </c>
      <c r="N2204" t="inlineStr">
        <is>
          <t>ALIMENTOS</t>
        </is>
      </c>
      <c r="O2204" t="inlineStr">
        <is>
          <t>04/2026</t>
        </is>
      </c>
    </row>
    <row r="2205">
      <c r="A2205" t="n">
        <v>224153</v>
      </c>
      <c r="B2205" t="n">
        <v>122</v>
      </c>
      <c r="C2205" t="inlineStr">
        <is>
          <t>Arcos</t>
        </is>
      </c>
      <c r="D2205" t="inlineStr">
        <is>
          <t>CECILIA TSUYACO ARAKI SILVA LTDA</t>
        </is>
      </c>
      <c r="E2205" t="inlineStr">
        <is>
          <t>389960</t>
        </is>
      </c>
      <c r="F2205" s="550" t="n">
        <v>46121</v>
      </c>
      <c r="G2205" t="n">
        <v>19575</v>
      </c>
      <c r="H2205" t="inlineStr">
        <is>
          <t>PIMENTA DE CHEIRO VERDE KG</t>
        </is>
      </c>
      <c r="I2205" t="inlineStr">
        <is>
          <t>ALIMENTOS</t>
        </is>
      </c>
      <c r="J2205" t="n">
        <v>0.7</v>
      </c>
      <c r="K2205" t="inlineStr">
        <is>
          <t>KG</t>
        </is>
      </c>
      <c r="L2205" t="n">
        <v>22.4</v>
      </c>
      <c r="M2205" t="n">
        <v>32</v>
      </c>
      <c r="N2205" t="inlineStr">
        <is>
          <t>ALIMENTOS</t>
        </is>
      </c>
      <c r="O2205" t="inlineStr">
        <is>
          <t>04/2026</t>
        </is>
      </c>
    </row>
    <row r="2206">
      <c r="A2206" t="n">
        <v>224153</v>
      </c>
      <c r="B2206" t="n">
        <v>122</v>
      </c>
      <c r="C2206" t="inlineStr">
        <is>
          <t>Arcos</t>
        </is>
      </c>
      <c r="D2206" t="inlineStr">
        <is>
          <t>CECILIA TSUYACO ARAKI SILVA LTDA</t>
        </is>
      </c>
      <c r="E2206" t="inlineStr">
        <is>
          <t>389960</t>
        </is>
      </c>
      <c r="F2206" s="550" t="n">
        <v>46121</v>
      </c>
      <c r="G2206" t="n">
        <v>19558</v>
      </c>
      <c r="H2206" t="inlineStr">
        <is>
          <t>QUIABO KG</t>
        </is>
      </c>
      <c r="I2206" t="inlineStr">
        <is>
          <t>ALIMENTOS</t>
        </is>
      </c>
      <c r="J2206" t="n">
        <v>1</v>
      </c>
      <c r="K2206" t="inlineStr">
        <is>
          <t>KG</t>
        </is>
      </c>
      <c r="L2206" t="n">
        <v>15</v>
      </c>
      <c r="M2206" t="n">
        <v>15</v>
      </c>
      <c r="N2206" t="inlineStr">
        <is>
          <t>ALIMENTOS</t>
        </is>
      </c>
      <c r="O2206" t="inlineStr">
        <is>
          <t>04/2026</t>
        </is>
      </c>
    </row>
    <row r="2207">
      <c r="A2207" t="n">
        <v>224153</v>
      </c>
      <c r="B2207" t="n">
        <v>122</v>
      </c>
      <c r="C2207" t="inlineStr">
        <is>
          <t>Arcos</t>
        </is>
      </c>
      <c r="D2207" t="inlineStr">
        <is>
          <t>CECILIA TSUYACO ARAKI SILVA LTDA</t>
        </is>
      </c>
      <c r="E2207" t="inlineStr">
        <is>
          <t>389960</t>
        </is>
      </c>
      <c r="F2207" s="550" t="n">
        <v>46121</v>
      </c>
      <c r="G2207" t="n">
        <v>19503</v>
      </c>
      <c r="H2207" t="inlineStr">
        <is>
          <t>ALFACE CRESPA KG</t>
        </is>
      </c>
      <c r="I2207" t="inlineStr">
        <is>
          <t>ALIMENTOS</t>
        </is>
      </c>
      <c r="J2207" t="n">
        <v>1</v>
      </c>
      <c r="K2207" t="inlineStr">
        <is>
          <t>KG</t>
        </is>
      </c>
      <c r="L2207" t="n">
        <v>10</v>
      </c>
      <c r="M2207" t="n">
        <v>10</v>
      </c>
      <c r="N2207" t="inlineStr">
        <is>
          <t>ALIMENTOS</t>
        </is>
      </c>
      <c r="O2207" t="inlineStr">
        <is>
          <t>04/2026</t>
        </is>
      </c>
    </row>
    <row r="2208">
      <c r="A2208" t="n">
        <v>224153</v>
      </c>
      <c r="B2208" t="n">
        <v>122</v>
      </c>
      <c r="C2208" t="inlineStr">
        <is>
          <t>Arcos</t>
        </is>
      </c>
      <c r="D2208" t="inlineStr">
        <is>
          <t>CECILIA TSUYACO ARAKI SILVA LTDA</t>
        </is>
      </c>
      <c r="E2208" t="inlineStr">
        <is>
          <t>389960</t>
        </is>
      </c>
      <c r="F2208" s="550" t="n">
        <v>46121</v>
      </c>
      <c r="G2208" t="n">
        <v>19502</v>
      </c>
      <c r="H2208" t="inlineStr">
        <is>
          <t>ALFACE CRESPA ROXA KG</t>
        </is>
      </c>
      <c r="I2208" t="inlineStr">
        <is>
          <t>ALIMENTOS</t>
        </is>
      </c>
      <c r="J2208" t="n">
        <v>1</v>
      </c>
      <c r="K2208" t="inlineStr">
        <is>
          <t>KG</t>
        </is>
      </c>
      <c r="L2208" t="n">
        <v>19</v>
      </c>
      <c r="M2208" t="n">
        <v>19</v>
      </c>
      <c r="N2208" t="inlineStr">
        <is>
          <t>ALIMENTOS</t>
        </is>
      </c>
      <c r="O2208" t="inlineStr">
        <is>
          <t>04/2026</t>
        </is>
      </c>
    </row>
    <row r="2209">
      <c r="A2209" t="n">
        <v>224153</v>
      </c>
      <c r="B2209" t="n">
        <v>122</v>
      </c>
      <c r="C2209" t="inlineStr">
        <is>
          <t>Arcos</t>
        </is>
      </c>
      <c r="D2209" t="inlineStr">
        <is>
          <t>CECILIA TSUYACO ARAKI SILVA LTDA</t>
        </is>
      </c>
      <c r="E2209" t="inlineStr">
        <is>
          <t>389960</t>
        </is>
      </c>
      <c r="F2209" s="550" t="n">
        <v>46121</v>
      </c>
      <c r="G2209" t="n">
        <v>23390</v>
      </c>
      <c r="H2209" t="inlineStr">
        <is>
          <t>BANANA DA TERRA KG</t>
        </is>
      </c>
      <c r="I2209" t="inlineStr">
        <is>
          <t>ALIMENTOS</t>
        </is>
      </c>
      <c r="J2209" t="n">
        <v>4</v>
      </c>
      <c r="K2209" t="inlineStr">
        <is>
          <t>KG</t>
        </is>
      </c>
      <c r="L2209" t="n">
        <v>34</v>
      </c>
      <c r="M2209" t="n">
        <v>8.5</v>
      </c>
      <c r="N2209" t="inlineStr">
        <is>
          <t>ALIMENTOS</t>
        </is>
      </c>
      <c r="O2209" t="inlineStr">
        <is>
          <t>04/2026</t>
        </is>
      </c>
    </row>
    <row r="2210">
      <c r="A2210" t="n">
        <v>224153</v>
      </c>
      <c r="B2210" t="n">
        <v>122</v>
      </c>
      <c r="C2210" t="inlineStr">
        <is>
          <t>Arcos</t>
        </is>
      </c>
      <c r="D2210" t="inlineStr">
        <is>
          <t>CECILIA TSUYACO ARAKI SILVA LTDA</t>
        </is>
      </c>
      <c r="E2210" t="inlineStr">
        <is>
          <t>389960</t>
        </is>
      </c>
      <c r="F2210" s="550" t="n">
        <v>46121</v>
      </c>
      <c r="G2210" t="n">
        <v>23195</v>
      </c>
      <c r="H2210" t="inlineStr">
        <is>
          <t>RABANETE KG</t>
        </is>
      </c>
      <c r="I2210" t="inlineStr">
        <is>
          <t>ALIMENTOS</t>
        </is>
      </c>
      <c r="J2210" t="n">
        <v>0.2</v>
      </c>
      <c r="K2210" t="inlineStr">
        <is>
          <t>KG</t>
        </is>
      </c>
      <c r="L2210" t="n">
        <v>2.6</v>
      </c>
      <c r="M2210" t="n">
        <v>13</v>
      </c>
      <c r="N2210" t="inlineStr">
        <is>
          <t>ALIMENTOS</t>
        </is>
      </c>
      <c r="O2210" t="inlineStr">
        <is>
          <t>04/2026</t>
        </is>
      </c>
    </row>
    <row r="2211">
      <c r="A2211" t="n">
        <v>224153</v>
      </c>
      <c r="B2211" t="n">
        <v>122</v>
      </c>
      <c r="C2211" t="inlineStr">
        <is>
          <t>Arcos</t>
        </is>
      </c>
      <c r="D2211" t="inlineStr">
        <is>
          <t>CECILIA TSUYACO ARAKI SILVA LTDA</t>
        </is>
      </c>
      <c r="E2211" t="inlineStr">
        <is>
          <t>389960</t>
        </is>
      </c>
      <c r="F2211" s="550" t="n">
        <v>46121</v>
      </c>
      <c r="G2211" t="n">
        <v>23389</v>
      </c>
      <c r="H2211" t="inlineStr">
        <is>
          <t>BANANA NANICA KG</t>
        </is>
      </c>
      <c r="I2211" t="inlineStr">
        <is>
          <t>ALIMENTOS</t>
        </is>
      </c>
      <c r="J2211" t="n">
        <v>4</v>
      </c>
      <c r="K2211" t="inlineStr">
        <is>
          <t>KG</t>
        </is>
      </c>
      <c r="L2211" t="n">
        <v>22</v>
      </c>
      <c r="M2211" t="n">
        <v>5.5</v>
      </c>
      <c r="N2211" t="inlineStr">
        <is>
          <t>ALIMENTOS</t>
        </is>
      </c>
      <c r="O2211" t="inlineStr">
        <is>
          <t>04/2026</t>
        </is>
      </c>
    </row>
    <row r="2212">
      <c r="A2212" t="n">
        <v>224153</v>
      </c>
      <c r="B2212" t="n">
        <v>122</v>
      </c>
      <c r="C2212" t="inlineStr">
        <is>
          <t>Arcos</t>
        </is>
      </c>
      <c r="D2212" t="inlineStr">
        <is>
          <t>CECILIA TSUYACO ARAKI SILVA LTDA</t>
        </is>
      </c>
      <c r="E2212" t="inlineStr">
        <is>
          <t>389960</t>
        </is>
      </c>
      <c r="F2212" s="550" t="n">
        <v>46121</v>
      </c>
      <c r="G2212" t="n">
        <v>19472</v>
      </c>
      <c r="H2212" t="inlineStr">
        <is>
          <t>RUCULA KG</t>
        </is>
      </c>
      <c r="I2212" t="inlineStr">
        <is>
          <t>ALIMENTOS</t>
        </is>
      </c>
      <c r="J2212" t="n">
        <v>1.5</v>
      </c>
      <c r="K2212" t="inlineStr">
        <is>
          <t>KG</t>
        </is>
      </c>
      <c r="L2212" t="n">
        <v>30</v>
      </c>
      <c r="M2212" t="n">
        <v>20</v>
      </c>
      <c r="N2212" t="inlineStr">
        <is>
          <t>ALIMENTOS</t>
        </is>
      </c>
      <c r="O2212" t="inlineStr">
        <is>
          <t>04/2026</t>
        </is>
      </c>
    </row>
    <row r="2213">
      <c r="A2213" t="n">
        <v>224153</v>
      </c>
      <c r="B2213" t="n">
        <v>122</v>
      </c>
      <c r="C2213" t="inlineStr">
        <is>
          <t>Arcos</t>
        </is>
      </c>
      <c r="D2213" t="inlineStr">
        <is>
          <t>CECILIA TSUYACO ARAKI SILVA LTDA</t>
        </is>
      </c>
      <c r="E2213" t="inlineStr">
        <is>
          <t>389960</t>
        </is>
      </c>
      <c r="F2213" s="550" t="n">
        <v>46121</v>
      </c>
      <c r="G2213" t="n">
        <v>19506</v>
      </c>
      <c r="H2213" t="inlineStr">
        <is>
          <t>ALECRIM KG</t>
        </is>
      </c>
      <c r="I2213" t="inlineStr">
        <is>
          <t>ALIMENTOS</t>
        </is>
      </c>
      <c r="J2213" t="n">
        <v>0.2</v>
      </c>
      <c r="K2213" t="inlineStr">
        <is>
          <t>KG</t>
        </is>
      </c>
      <c r="L2213" t="n">
        <v>15</v>
      </c>
      <c r="M2213" t="n">
        <v>75</v>
      </c>
      <c r="N2213" t="inlineStr">
        <is>
          <t>ALIMENTOS</t>
        </is>
      </c>
      <c r="O2213" t="inlineStr">
        <is>
          <t>04/2026</t>
        </is>
      </c>
    </row>
    <row r="2214">
      <c r="A2214" t="n">
        <v>224153</v>
      </c>
      <c r="B2214" t="n">
        <v>122</v>
      </c>
      <c r="C2214" t="inlineStr">
        <is>
          <t>Arcos</t>
        </is>
      </c>
      <c r="D2214" t="inlineStr">
        <is>
          <t>CECILIA TSUYACO ARAKI SILVA LTDA</t>
        </is>
      </c>
      <c r="E2214" t="inlineStr">
        <is>
          <t>389960</t>
        </is>
      </c>
      <c r="F2214" s="550" t="n">
        <v>46121</v>
      </c>
      <c r="G2214" t="n">
        <v>23359</v>
      </c>
      <c r="H2214" t="inlineStr">
        <is>
          <t>LIMAO TAHITI KG</t>
        </is>
      </c>
      <c r="I2214" t="inlineStr">
        <is>
          <t>ALIMENTOS</t>
        </is>
      </c>
      <c r="J2214" t="n">
        <v>25</v>
      </c>
      <c r="K2214" t="inlineStr">
        <is>
          <t>KG</t>
        </is>
      </c>
      <c r="L2214" t="n">
        <v>60</v>
      </c>
      <c r="M2214" t="n">
        <v>2.4</v>
      </c>
      <c r="N2214" t="inlineStr">
        <is>
          <t>ALIMENTOS</t>
        </is>
      </c>
      <c r="O2214" t="inlineStr">
        <is>
          <t>04/2026</t>
        </is>
      </c>
    </row>
    <row r="2215">
      <c r="A2215" t="n">
        <v>224153</v>
      </c>
      <c r="B2215" t="n">
        <v>122</v>
      </c>
      <c r="C2215" t="inlineStr">
        <is>
          <t>Arcos</t>
        </is>
      </c>
      <c r="D2215" t="inlineStr">
        <is>
          <t>CECILIA TSUYACO ARAKI SILVA LTDA</t>
        </is>
      </c>
      <c r="E2215" t="inlineStr">
        <is>
          <t>389960</t>
        </is>
      </c>
      <c r="F2215" s="550" t="n">
        <v>46121</v>
      </c>
      <c r="G2215" t="n">
        <v>25647</v>
      </c>
      <c r="H2215" t="inlineStr">
        <is>
          <t>ACELGA BOK CHOY KG</t>
        </is>
      </c>
      <c r="I2215" t="inlineStr">
        <is>
          <t>ALIMENTOS</t>
        </is>
      </c>
      <c r="J2215" t="n">
        <v>2.5</v>
      </c>
      <c r="K2215" t="inlineStr">
        <is>
          <t>KG</t>
        </is>
      </c>
      <c r="L2215" t="n">
        <v>50</v>
      </c>
      <c r="M2215" t="n">
        <v>20</v>
      </c>
      <c r="N2215" t="inlineStr">
        <is>
          <t>ALIMENTOS</t>
        </is>
      </c>
      <c r="O2215" t="inlineStr">
        <is>
          <t>04/2026</t>
        </is>
      </c>
    </row>
    <row r="2216">
      <c r="A2216" t="n">
        <v>224153</v>
      </c>
      <c r="B2216" t="n">
        <v>122</v>
      </c>
      <c r="C2216" t="inlineStr">
        <is>
          <t>Arcos</t>
        </is>
      </c>
      <c r="D2216" t="inlineStr">
        <is>
          <t>CECILIA TSUYACO ARAKI SILVA LTDA</t>
        </is>
      </c>
      <c r="E2216" t="inlineStr">
        <is>
          <t>389960</t>
        </is>
      </c>
      <c r="F2216" s="550" t="n">
        <v>46121</v>
      </c>
      <c r="G2216" t="n">
        <v>19743</v>
      </c>
      <c r="H2216" t="inlineStr">
        <is>
          <t>MACA VERDE KG</t>
        </is>
      </c>
      <c r="I2216" t="inlineStr">
        <is>
          <t>ALIMENTOS</t>
        </is>
      </c>
      <c r="J2216" t="n">
        <v>1</v>
      </c>
      <c r="K2216" t="inlineStr">
        <is>
          <t>KG</t>
        </is>
      </c>
      <c r="L2216" t="n">
        <v>15</v>
      </c>
      <c r="M2216" t="n">
        <v>15</v>
      </c>
      <c r="N2216" t="inlineStr">
        <is>
          <t>ALIMENTOS</t>
        </is>
      </c>
      <c r="O2216" t="inlineStr">
        <is>
          <t>04/2026</t>
        </is>
      </c>
    </row>
    <row r="2217">
      <c r="A2217" t="n">
        <v>224153</v>
      </c>
      <c r="B2217" t="n">
        <v>122</v>
      </c>
      <c r="C2217" t="inlineStr">
        <is>
          <t>Arcos</t>
        </is>
      </c>
      <c r="D2217" t="inlineStr">
        <is>
          <t>CECILIA TSUYACO ARAKI SILVA LTDA</t>
        </is>
      </c>
      <c r="E2217" t="inlineStr">
        <is>
          <t>389960</t>
        </is>
      </c>
      <c r="F2217" s="550" t="n">
        <v>46121</v>
      </c>
      <c r="G2217" t="n">
        <v>19787</v>
      </c>
      <c r="H2217" t="inlineStr">
        <is>
          <t>ABACAXI PEROLA KG</t>
        </is>
      </c>
      <c r="I2217" t="inlineStr">
        <is>
          <t>ALIMENTOS</t>
        </is>
      </c>
      <c r="J2217" t="n">
        <v>40</v>
      </c>
      <c r="K2217" t="inlineStr">
        <is>
          <t>KG</t>
        </is>
      </c>
      <c r="L2217" t="n">
        <v>210</v>
      </c>
      <c r="M2217" t="n">
        <v>5.25</v>
      </c>
      <c r="N2217" t="inlineStr">
        <is>
          <t>ALIMENTOS</t>
        </is>
      </c>
      <c r="O2217" t="inlineStr">
        <is>
          <t>04/2026</t>
        </is>
      </c>
    </row>
    <row r="2218">
      <c r="A2218" t="n">
        <v>224152</v>
      </c>
      <c r="B2218" t="n">
        <v>122</v>
      </c>
      <c r="C2218" t="inlineStr">
        <is>
          <t>Arcos</t>
        </is>
      </c>
      <c r="D2218" t="inlineStr">
        <is>
          <t>DO CHEF DISTRIBUIDORA DE ALIMENTOS LTDA</t>
        </is>
      </c>
      <c r="E2218" t="inlineStr">
        <is>
          <t>887</t>
        </is>
      </c>
      <c r="F2218" s="550" t="n">
        <v>46121</v>
      </c>
      <c r="G2218" t="n">
        <v>19751</v>
      </c>
      <c r="H2218" t="inlineStr">
        <is>
          <t>LIMAO SICILIANO KG</t>
        </is>
      </c>
      <c r="I2218" t="inlineStr">
        <is>
          <t>ALIMENTOS</t>
        </is>
      </c>
      <c r="J2218" t="n">
        <v>10</v>
      </c>
      <c r="K2218" t="inlineStr">
        <is>
          <t>KG</t>
        </is>
      </c>
      <c r="L2218" t="n">
        <v>114.8</v>
      </c>
      <c r="M2218" t="n">
        <v>11.48</v>
      </c>
      <c r="N2218" t="inlineStr">
        <is>
          <t>ALIMENTOS</t>
        </is>
      </c>
      <c r="O2218" t="inlineStr">
        <is>
          <t>04/2026</t>
        </is>
      </c>
    </row>
    <row r="2219">
      <c r="A2219" t="n">
        <v>224152</v>
      </c>
      <c r="B2219" t="n">
        <v>122</v>
      </c>
      <c r="C2219" t="inlineStr">
        <is>
          <t>Arcos</t>
        </is>
      </c>
      <c r="D2219" t="inlineStr">
        <is>
          <t>DO CHEF DISTRIBUIDORA DE ALIMENTOS LTDA</t>
        </is>
      </c>
      <c r="E2219" t="inlineStr">
        <is>
          <t>887</t>
        </is>
      </c>
      <c r="F2219" s="550" t="n">
        <v>46121</v>
      </c>
      <c r="G2219" t="n">
        <v>19759</v>
      </c>
      <c r="H2219" t="inlineStr">
        <is>
          <t>LARANJA BAHIA KG</t>
        </is>
      </c>
      <c r="I2219" t="inlineStr">
        <is>
          <t>ALIMENTOS</t>
        </is>
      </c>
      <c r="J2219" t="n">
        <v>7</v>
      </c>
      <c r="K2219" t="inlineStr">
        <is>
          <t>KG</t>
        </is>
      </c>
      <c r="L2219" t="n">
        <v>75.59999999999999</v>
      </c>
      <c r="M2219" t="n">
        <v>10.8</v>
      </c>
      <c r="N2219" t="inlineStr">
        <is>
          <t>ALIMENTOS</t>
        </is>
      </c>
      <c r="O2219" t="inlineStr">
        <is>
          <t>04/2026</t>
        </is>
      </c>
    </row>
    <row r="2220">
      <c r="A2220" t="n">
        <v>224152</v>
      </c>
      <c r="B2220" t="n">
        <v>122</v>
      </c>
      <c r="C2220" t="inlineStr">
        <is>
          <t>Arcos</t>
        </is>
      </c>
      <c r="D2220" t="inlineStr">
        <is>
          <t>DO CHEF DISTRIBUIDORA DE ALIMENTOS LTDA</t>
        </is>
      </c>
      <c r="E2220" t="inlineStr">
        <is>
          <t>887</t>
        </is>
      </c>
      <c r="F2220" s="550" t="n">
        <v>46121</v>
      </c>
      <c r="G2220" t="n">
        <v>19846</v>
      </c>
      <c r="H2220" t="inlineStr">
        <is>
          <t>BROTO DE MOYASHI GRANEL KG</t>
        </is>
      </c>
      <c r="I2220" t="inlineStr">
        <is>
          <t>ALIMENTOS</t>
        </is>
      </c>
      <c r="J2220" t="n">
        <v>0.5</v>
      </c>
      <c r="K2220" t="inlineStr">
        <is>
          <t>KG</t>
        </is>
      </c>
      <c r="L2220" t="n">
        <v>10.8</v>
      </c>
      <c r="M2220" t="n">
        <v>21.6</v>
      </c>
      <c r="N2220" t="inlineStr">
        <is>
          <t>ALIMENTOS</t>
        </is>
      </c>
      <c r="O2220" t="inlineStr">
        <is>
          <t>04/2026</t>
        </is>
      </c>
    </row>
    <row r="2221">
      <c r="A2221" t="n">
        <v>224152</v>
      </c>
      <c r="B2221" t="n">
        <v>122</v>
      </c>
      <c r="C2221" t="inlineStr">
        <is>
          <t>Arcos</t>
        </is>
      </c>
      <c r="D2221" t="inlineStr">
        <is>
          <t>DO CHEF DISTRIBUIDORA DE ALIMENTOS LTDA</t>
        </is>
      </c>
      <c r="E2221" t="inlineStr">
        <is>
          <t>887</t>
        </is>
      </c>
      <c r="F2221" s="550" t="n">
        <v>46121</v>
      </c>
      <c r="G2221" t="n">
        <v>23096</v>
      </c>
      <c r="H2221" t="inlineStr">
        <is>
          <t>OVO BRANCO UN</t>
        </is>
      </c>
      <c r="I2221" t="inlineStr">
        <is>
          <t>ALIMENTOS</t>
        </is>
      </c>
      <c r="J2221" t="n">
        <v>60</v>
      </c>
      <c r="K2221" t="inlineStr">
        <is>
          <t>UN</t>
        </is>
      </c>
      <c r="L2221" t="n">
        <v>46.2</v>
      </c>
      <c r="M2221" t="n">
        <v>0.77</v>
      </c>
      <c r="N2221" t="inlineStr">
        <is>
          <t>ALIMENTOS</t>
        </is>
      </c>
      <c r="O2221" t="inlineStr">
        <is>
          <t>04/2026</t>
        </is>
      </c>
    </row>
    <row r="2222">
      <c r="A2222" t="n">
        <v>224152</v>
      </c>
      <c r="B2222" t="n">
        <v>122</v>
      </c>
      <c r="C2222" t="inlineStr">
        <is>
          <t>Arcos</t>
        </is>
      </c>
      <c r="D2222" t="inlineStr">
        <is>
          <t>DO CHEF DISTRIBUIDORA DE ALIMENTOS LTDA</t>
        </is>
      </c>
      <c r="E2222" t="inlineStr">
        <is>
          <t>887</t>
        </is>
      </c>
      <c r="F2222" s="550" t="n">
        <v>46121</v>
      </c>
      <c r="G2222" t="n">
        <v>23361</v>
      </c>
      <c r="H2222" t="inlineStr">
        <is>
          <t>LARANJA PERA KG</t>
        </is>
      </c>
      <c r="I2222" t="inlineStr">
        <is>
          <t>ALIMENTOS</t>
        </is>
      </c>
      <c r="J2222" t="n">
        <v>60</v>
      </c>
      <c r="K2222" t="inlineStr">
        <is>
          <t>KG</t>
        </is>
      </c>
      <c r="L2222" t="n">
        <v>178.2</v>
      </c>
      <c r="M2222" t="n">
        <v>2.97</v>
      </c>
      <c r="N2222" t="inlineStr">
        <is>
          <t>ALIMENTOS</t>
        </is>
      </c>
      <c r="O2222" t="inlineStr">
        <is>
          <t>04/2026</t>
        </is>
      </c>
    </row>
    <row r="2223">
      <c r="A2223" t="n">
        <v>224152</v>
      </c>
      <c r="B2223" t="n">
        <v>122</v>
      </c>
      <c r="C2223" t="inlineStr">
        <is>
          <t>Arcos</t>
        </is>
      </c>
      <c r="D2223" t="inlineStr">
        <is>
          <t>DO CHEF DISTRIBUIDORA DE ALIMENTOS LTDA</t>
        </is>
      </c>
      <c r="E2223" t="inlineStr">
        <is>
          <t>887</t>
        </is>
      </c>
      <c r="F2223" s="550" t="n">
        <v>46121</v>
      </c>
      <c r="G2223" t="n">
        <v>19721</v>
      </c>
      <c r="H2223" t="inlineStr">
        <is>
          <t>ROMA KG</t>
        </is>
      </c>
      <c r="I2223" t="inlineStr">
        <is>
          <t>ALIMENTOS</t>
        </is>
      </c>
      <c r="J2223" t="n">
        <v>1.2</v>
      </c>
      <c r="K2223" t="inlineStr">
        <is>
          <t>KG</t>
        </is>
      </c>
      <c r="L2223" t="n">
        <v>56.7</v>
      </c>
      <c r="M2223" t="n">
        <v>47.25</v>
      </c>
      <c r="N2223" t="inlineStr">
        <is>
          <t>ALIMENTOS</t>
        </is>
      </c>
      <c r="O2223" t="inlineStr">
        <is>
          <t>04/2026</t>
        </is>
      </c>
    </row>
    <row r="2224">
      <c r="A2224" t="n">
        <v>224152</v>
      </c>
      <c r="B2224" t="n">
        <v>122</v>
      </c>
      <c r="C2224" t="inlineStr">
        <is>
          <t>Arcos</t>
        </is>
      </c>
      <c r="D2224" t="inlineStr">
        <is>
          <t>DO CHEF DISTRIBUIDORA DE ALIMENTOS LTDA</t>
        </is>
      </c>
      <c r="E2224" t="inlineStr">
        <is>
          <t>887</t>
        </is>
      </c>
      <c r="F2224" s="550" t="n">
        <v>46121</v>
      </c>
      <c r="G2224" t="n">
        <v>23186</v>
      </c>
      <c r="H2224" t="inlineStr">
        <is>
          <t>TOMATE CARMEM SALADA KG</t>
        </is>
      </c>
      <c r="I2224" t="inlineStr">
        <is>
          <t>ALIMENTOS</t>
        </is>
      </c>
      <c r="J2224" t="n">
        <v>5</v>
      </c>
      <c r="K2224" t="inlineStr">
        <is>
          <t>KG</t>
        </is>
      </c>
      <c r="L2224" t="n">
        <v>67.5</v>
      </c>
      <c r="M2224" t="n">
        <v>13.5</v>
      </c>
      <c r="N2224" t="inlineStr">
        <is>
          <t>ALIMENTOS</t>
        </is>
      </c>
      <c r="O2224" t="inlineStr">
        <is>
          <t>04/2026</t>
        </is>
      </c>
    </row>
    <row r="2225">
      <c r="A2225" t="n">
        <v>224152</v>
      </c>
      <c r="B2225" t="n">
        <v>122</v>
      </c>
      <c r="C2225" t="inlineStr">
        <is>
          <t>Arcos</t>
        </is>
      </c>
      <c r="D2225" t="inlineStr">
        <is>
          <t>DO CHEF DISTRIBUIDORA DE ALIMENTOS LTDA</t>
        </is>
      </c>
      <c r="E2225" t="inlineStr">
        <is>
          <t>887</t>
        </is>
      </c>
      <c r="F2225" s="550" t="n">
        <v>46121</v>
      </c>
      <c r="G2225" t="n">
        <v>19748</v>
      </c>
      <c r="H2225" t="inlineStr">
        <is>
          <t>MACA FUJI KG</t>
        </is>
      </c>
      <c r="I2225" t="inlineStr">
        <is>
          <t>ALIMENTOS</t>
        </is>
      </c>
      <c r="J2225" t="n">
        <v>4.2</v>
      </c>
      <c r="K2225" t="inlineStr">
        <is>
          <t>KG</t>
        </is>
      </c>
      <c r="L2225" t="n">
        <v>39.69</v>
      </c>
      <c r="M2225" t="n">
        <v>9.449999999999999</v>
      </c>
      <c r="N2225" t="inlineStr">
        <is>
          <t>ALIMENTOS</t>
        </is>
      </c>
      <c r="O2225" t="inlineStr">
        <is>
          <t>04/2026</t>
        </is>
      </c>
    </row>
    <row r="2226">
      <c r="A2226" t="n">
        <v>224152</v>
      </c>
      <c r="B2226" t="n">
        <v>122</v>
      </c>
      <c r="C2226" t="inlineStr">
        <is>
          <t>Arcos</t>
        </is>
      </c>
      <c r="D2226" t="inlineStr">
        <is>
          <t>DO CHEF DISTRIBUIDORA DE ALIMENTOS LTDA</t>
        </is>
      </c>
      <c r="E2226" t="inlineStr">
        <is>
          <t>887</t>
        </is>
      </c>
      <c r="F2226" s="550" t="n">
        <v>46121</v>
      </c>
      <c r="G2226" t="n">
        <v>19701</v>
      </c>
      <c r="H2226" t="inlineStr">
        <is>
          <t>AMEIXA KG</t>
        </is>
      </c>
      <c r="I2226" t="inlineStr">
        <is>
          <t>ALIMENTOS</t>
        </is>
      </c>
      <c r="J2226" t="n">
        <v>1.2</v>
      </c>
      <c r="K2226" t="inlineStr">
        <is>
          <t>KG</t>
        </is>
      </c>
      <c r="L2226" t="n">
        <v>21.06</v>
      </c>
      <c r="M2226" t="n">
        <v>17.55</v>
      </c>
      <c r="N2226" t="inlineStr">
        <is>
          <t>ALIMENTOS</t>
        </is>
      </c>
      <c r="O2226" t="inlineStr">
        <is>
          <t>04/2026</t>
        </is>
      </c>
    </row>
    <row r="2227">
      <c r="A2227" t="n">
        <v>224151</v>
      </c>
      <c r="B2227" t="n">
        <v>122</v>
      </c>
      <c r="C2227" t="inlineStr">
        <is>
          <t>Arcos</t>
        </is>
      </c>
      <c r="D2227" t="inlineStr">
        <is>
          <t xml:space="preserve"> FAMIGERADA COMERCIO E EXPORTACAO DE BEBIDAS LTDA</t>
        </is>
      </c>
      <c r="E2227" t="inlineStr">
        <is>
          <t>2182</t>
        </is>
      </c>
      <c r="F2227" s="550" t="n">
        <v>46119</v>
      </c>
      <c r="G2227" t="n">
        <v>26560</v>
      </c>
      <c r="H2227" t="inlineStr">
        <is>
          <t>CACHACA FAMIGERADA AMENDOIM 750ML</t>
        </is>
      </c>
      <c r="I2227" t="inlineStr">
        <is>
          <t>BEBIDAS</t>
        </is>
      </c>
      <c r="J2227" t="n">
        <v>24</v>
      </c>
      <c r="K2227" t="inlineStr">
        <is>
          <t>GR</t>
        </is>
      </c>
      <c r="L2227" t="n">
        <v>660</v>
      </c>
      <c r="M2227" t="n">
        <v>27.5</v>
      </c>
      <c r="N2227" t="inlineStr">
        <is>
          <t>BEBIDAS</t>
        </is>
      </c>
      <c r="O2227" t="inlineStr">
        <is>
          <t>04/2026</t>
        </is>
      </c>
    </row>
    <row r="2228">
      <c r="A2228" t="n">
        <v>224150</v>
      </c>
      <c r="B2228" t="n">
        <v>122</v>
      </c>
      <c r="C2228" t="inlineStr">
        <is>
          <t>Arcos</t>
        </is>
      </c>
      <c r="D2228" t="inlineStr">
        <is>
          <t>MARIO PEDRO FELICIANO - HORTIFRUTI</t>
        </is>
      </c>
      <c r="E2228" t="inlineStr">
        <is>
          <t>473315</t>
        </is>
      </c>
      <c r="F2228" s="550" t="n">
        <v>46121</v>
      </c>
      <c r="G2228" t="n">
        <v>19634</v>
      </c>
      <c r="H2228" t="inlineStr">
        <is>
          <t>BERINJELA KG</t>
        </is>
      </c>
      <c r="I2228" t="inlineStr">
        <is>
          <t>ALIMENTOS</t>
        </is>
      </c>
      <c r="J2228" t="n">
        <v>2.2</v>
      </c>
      <c r="K2228" t="inlineStr">
        <is>
          <t>KG</t>
        </is>
      </c>
      <c r="L2228" t="n">
        <v>16.26</v>
      </c>
      <c r="M2228" t="n">
        <v>7.390909</v>
      </c>
      <c r="N2228" t="inlineStr">
        <is>
          <t>ALIMENTOS</t>
        </is>
      </c>
      <c r="O2228" t="inlineStr">
        <is>
          <t>04/2026</t>
        </is>
      </c>
    </row>
    <row r="2229">
      <c r="A2229" t="n">
        <v>224150</v>
      </c>
      <c r="B2229" t="n">
        <v>122</v>
      </c>
      <c r="C2229" t="inlineStr">
        <is>
          <t>Arcos</t>
        </is>
      </c>
      <c r="D2229" t="inlineStr">
        <is>
          <t>MARIO PEDRO FELICIANO - HORTIFRUTI</t>
        </is>
      </c>
      <c r="E2229" t="inlineStr">
        <is>
          <t>473315</t>
        </is>
      </c>
      <c r="F2229" s="550" t="n">
        <v>46121</v>
      </c>
      <c r="G2229" t="n">
        <v>19572</v>
      </c>
      <c r="H2229" t="inlineStr">
        <is>
          <t>PIMENTA DEDO DE MOCA KG</t>
        </is>
      </c>
      <c r="I2229" t="inlineStr">
        <is>
          <t>ALIMENTOS</t>
        </is>
      </c>
      <c r="J2229" t="n">
        <v>0.5</v>
      </c>
      <c r="K2229" t="inlineStr">
        <is>
          <t>KG</t>
        </is>
      </c>
      <c r="L2229" t="n">
        <v>6.16</v>
      </c>
      <c r="M2229" t="n">
        <v>12.32</v>
      </c>
      <c r="N2229" t="inlineStr">
        <is>
          <t>ALIMENTOS</t>
        </is>
      </c>
      <c r="O2229" t="inlineStr">
        <is>
          <t>04/2026</t>
        </is>
      </c>
    </row>
    <row r="2230">
      <c r="A2230" t="n">
        <v>224150</v>
      </c>
      <c r="B2230" t="n">
        <v>122</v>
      </c>
      <c r="C2230" t="inlineStr">
        <is>
          <t>Arcos</t>
        </is>
      </c>
      <c r="D2230" t="inlineStr">
        <is>
          <t>MARIO PEDRO FELICIANO - HORTIFRUTI</t>
        </is>
      </c>
      <c r="E2230" t="inlineStr">
        <is>
          <t>473315</t>
        </is>
      </c>
      <c r="F2230" s="550" t="n">
        <v>46121</v>
      </c>
      <c r="G2230" t="n">
        <v>19476</v>
      </c>
      <c r="H2230" t="inlineStr">
        <is>
          <t>MANJERICAO KG</t>
        </is>
      </c>
      <c r="I2230" t="inlineStr">
        <is>
          <t>ALIMENTOS</t>
        </is>
      </c>
      <c r="J2230" t="n">
        <v>0.2</v>
      </c>
      <c r="K2230" t="inlineStr">
        <is>
          <t>KG</t>
        </is>
      </c>
      <c r="L2230" t="n">
        <v>13.63</v>
      </c>
      <c r="M2230" t="n">
        <v>68.15000000000001</v>
      </c>
      <c r="N2230" t="inlineStr">
        <is>
          <t>ALIMENTOS</t>
        </is>
      </c>
      <c r="O2230" t="inlineStr">
        <is>
          <t>04/2026</t>
        </is>
      </c>
    </row>
    <row r="2231">
      <c r="A2231" t="n">
        <v>224150</v>
      </c>
      <c r="B2231" t="n">
        <v>122</v>
      </c>
      <c r="C2231" t="inlineStr">
        <is>
          <t>Arcos</t>
        </is>
      </c>
      <c r="D2231" t="inlineStr">
        <is>
          <t>MARIO PEDRO FELICIANO - HORTIFRUTI</t>
        </is>
      </c>
      <c r="E2231" t="inlineStr">
        <is>
          <t>473315</t>
        </is>
      </c>
      <c r="F2231" s="550" t="n">
        <v>46121</v>
      </c>
      <c r="G2231" t="n">
        <v>24509</v>
      </c>
      <c r="H2231" t="inlineStr">
        <is>
          <t>CEBOLA BRANCA KG</t>
        </is>
      </c>
      <c r="I2231" t="inlineStr">
        <is>
          <t>ALIMENTOS</t>
        </is>
      </c>
      <c r="J2231" t="n">
        <v>10</v>
      </c>
      <c r="K2231" t="inlineStr">
        <is>
          <t>KG</t>
        </is>
      </c>
      <c r="L2231" t="n">
        <v>33.3</v>
      </c>
      <c r="M2231" t="n">
        <v>3.33</v>
      </c>
      <c r="N2231" t="inlineStr">
        <is>
          <t>ALIMENTOS</t>
        </is>
      </c>
      <c r="O2231" t="inlineStr">
        <is>
          <t>04/2026</t>
        </is>
      </c>
    </row>
    <row r="2232">
      <c r="A2232" t="n">
        <v>224150</v>
      </c>
      <c r="B2232" t="n">
        <v>122</v>
      </c>
      <c r="C2232" t="inlineStr">
        <is>
          <t>Arcos</t>
        </is>
      </c>
      <c r="D2232" t="inlineStr">
        <is>
          <t>MARIO PEDRO FELICIANO - HORTIFRUTI</t>
        </is>
      </c>
      <c r="E2232" t="inlineStr">
        <is>
          <t>473315</t>
        </is>
      </c>
      <c r="F2232" s="550" t="n">
        <v>46121</v>
      </c>
      <c r="G2232" t="n">
        <v>23113</v>
      </c>
      <c r="H2232" t="inlineStr">
        <is>
          <t>SALSA KG</t>
        </is>
      </c>
      <c r="I2232" t="inlineStr">
        <is>
          <t>ALIMENTOS</t>
        </is>
      </c>
      <c r="J2232" t="n">
        <v>0.6</v>
      </c>
      <c r="K2232" t="inlineStr">
        <is>
          <t>KG</t>
        </is>
      </c>
      <c r="L2232" t="n">
        <v>7.75</v>
      </c>
      <c r="M2232" t="n">
        <v>12.916667</v>
      </c>
      <c r="N2232" t="inlineStr">
        <is>
          <t>ALIMENTOS</t>
        </is>
      </c>
      <c r="O2232" t="inlineStr">
        <is>
          <t>04/2026</t>
        </is>
      </c>
    </row>
    <row r="2233">
      <c r="A2233" t="n">
        <v>224150</v>
      </c>
      <c r="B2233" t="n">
        <v>122</v>
      </c>
      <c r="C2233" t="inlineStr">
        <is>
          <t>Arcos</t>
        </is>
      </c>
      <c r="D2233" t="inlineStr">
        <is>
          <t>MARIO PEDRO FELICIANO - HORTIFRUTI</t>
        </is>
      </c>
      <c r="E2233" t="inlineStr">
        <is>
          <t>473315</t>
        </is>
      </c>
      <c r="F2233" s="550" t="n">
        <v>46121</v>
      </c>
      <c r="G2233" t="n">
        <v>19626</v>
      </c>
      <c r="H2233" t="inlineStr">
        <is>
          <t>CEBOLA ECHALOTAS KG</t>
        </is>
      </c>
      <c r="I2233" t="inlineStr">
        <is>
          <t>ALIMENTOS</t>
        </is>
      </c>
      <c r="J2233" t="n">
        <v>1</v>
      </c>
      <c r="K2233" t="inlineStr">
        <is>
          <t>KG</t>
        </is>
      </c>
      <c r="L2233" t="n">
        <v>4.35</v>
      </c>
      <c r="M2233" t="n">
        <v>4.35</v>
      </c>
      <c r="N2233" t="inlineStr">
        <is>
          <t>ALIMENTOS</t>
        </is>
      </c>
      <c r="O2233" t="inlineStr">
        <is>
          <t>04/2026</t>
        </is>
      </c>
    </row>
    <row r="2234">
      <c r="A2234" t="n">
        <v>224150</v>
      </c>
      <c r="B2234" t="n">
        <v>122</v>
      </c>
      <c r="C2234" t="inlineStr">
        <is>
          <t>Arcos</t>
        </is>
      </c>
      <c r="D2234" t="inlineStr">
        <is>
          <t>MARIO PEDRO FELICIANO - HORTIFRUTI</t>
        </is>
      </c>
      <c r="E2234" t="inlineStr">
        <is>
          <t>473315</t>
        </is>
      </c>
      <c r="F2234" s="550" t="n">
        <v>46121</v>
      </c>
      <c r="G2234" t="n">
        <v>24083</v>
      </c>
      <c r="H2234" t="inlineStr">
        <is>
          <t>BATATA ASTERIX GRAUDA NOIVA KG</t>
        </is>
      </c>
      <c r="I2234" t="inlineStr">
        <is>
          <t>ALIMENTOS</t>
        </is>
      </c>
      <c r="J2234" t="n">
        <v>7</v>
      </c>
      <c r="K2234" t="inlineStr">
        <is>
          <t>KG</t>
        </is>
      </c>
      <c r="L2234" t="n">
        <v>38.08</v>
      </c>
      <c r="M2234" t="n">
        <v>5.44</v>
      </c>
      <c r="N2234" t="inlineStr">
        <is>
          <t>ALIMENTOS</t>
        </is>
      </c>
      <c r="O2234" t="inlineStr">
        <is>
          <t>04/2026</t>
        </is>
      </c>
    </row>
    <row r="2235">
      <c r="A2235" t="n">
        <v>224150</v>
      </c>
      <c r="B2235" t="n">
        <v>122</v>
      </c>
      <c r="C2235" t="inlineStr">
        <is>
          <t>Arcos</t>
        </is>
      </c>
      <c r="D2235" t="inlineStr">
        <is>
          <t>MARIO PEDRO FELICIANO - HORTIFRUTI</t>
        </is>
      </c>
      <c r="E2235" t="inlineStr">
        <is>
          <t>473315</t>
        </is>
      </c>
      <c r="F2235" s="550" t="n">
        <v>46121</v>
      </c>
      <c r="G2235" t="n">
        <v>19539</v>
      </c>
      <c r="H2235" t="inlineStr">
        <is>
          <t>TOMATE MOLHO ITALIANO KG</t>
        </is>
      </c>
      <c r="I2235" t="inlineStr">
        <is>
          <t>ALIMENTOS</t>
        </is>
      </c>
      <c r="J2235" t="n">
        <v>10</v>
      </c>
      <c r="K2235" t="inlineStr">
        <is>
          <t>KG</t>
        </is>
      </c>
      <c r="L2235" t="n">
        <v>96.90000000000001</v>
      </c>
      <c r="M2235" t="n">
        <v>9.69</v>
      </c>
      <c r="N2235" t="inlineStr">
        <is>
          <t>ALIMENTOS</t>
        </is>
      </c>
      <c r="O2235" t="inlineStr">
        <is>
          <t>04/2026</t>
        </is>
      </c>
    </row>
    <row r="2236">
      <c r="A2236" t="n">
        <v>224150</v>
      </c>
      <c r="B2236" t="n">
        <v>122</v>
      </c>
      <c r="C2236" t="inlineStr">
        <is>
          <t>Arcos</t>
        </is>
      </c>
      <c r="D2236" t="inlineStr">
        <is>
          <t>MARIO PEDRO FELICIANO - HORTIFRUTI</t>
        </is>
      </c>
      <c r="E2236" t="inlineStr">
        <is>
          <t>473315</t>
        </is>
      </c>
      <c r="F2236" s="550" t="n">
        <v>46121</v>
      </c>
      <c r="G2236" t="n">
        <v>19488</v>
      </c>
      <c r="H2236" t="inlineStr">
        <is>
          <t>CEBOLINHA KG</t>
        </is>
      </c>
      <c r="I2236" t="inlineStr">
        <is>
          <t>ALIMENTOS</t>
        </is>
      </c>
      <c r="J2236" t="n">
        <v>1.3</v>
      </c>
      <c r="K2236" t="inlineStr">
        <is>
          <t>KG</t>
        </is>
      </c>
      <c r="L2236" t="n">
        <v>18.85</v>
      </c>
      <c r="M2236" t="n">
        <v>14.5</v>
      </c>
      <c r="N2236" t="inlineStr">
        <is>
          <t>ALIMENTOS</t>
        </is>
      </c>
      <c r="O2236" t="inlineStr">
        <is>
          <t>04/2026</t>
        </is>
      </c>
    </row>
    <row r="2237">
      <c r="A2237" t="n">
        <v>224149</v>
      </c>
      <c r="B2237" t="n">
        <v>122</v>
      </c>
      <c r="C2237" t="inlineStr">
        <is>
          <t>Arcos</t>
        </is>
      </c>
      <c r="D2237" t="inlineStr">
        <is>
          <t>PSSS LTDA</t>
        </is>
      </c>
      <c r="E2237" t="inlineStr">
        <is>
          <t>3501</t>
        </is>
      </c>
      <c r="F2237" s="550" t="n">
        <v>46121</v>
      </c>
      <c r="G2237" t="n">
        <v>26222</v>
      </c>
      <c r="H2237" t="inlineStr">
        <is>
          <t>CANETA ESFEROGRAFICA BIC ESCRITA MEDIA CRISTAL DURA MAIS AZUL C/50 UN</t>
        </is>
      </c>
      <c r="I2237" t="inlineStr">
        <is>
          <t>DESPESAS OPERACIONAIS</t>
        </is>
      </c>
      <c r="J2237" t="n">
        <v>2</v>
      </c>
      <c r="K2237" t="inlineStr">
        <is>
          <t>CX</t>
        </is>
      </c>
      <c r="L2237" t="n">
        <v>99.8</v>
      </c>
      <c r="M2237" t="n">
        <v>49.9</v>
      </c>
      <c r="N2237" t="inlineStr">
        <is>
          <t>MATERIAL DE ESCRITORIO</t>
        </is>
      </c>
      <c r="O2237" t="inlineStr">
        <is>
          <t>04/2026</t>
        </is>
      </c>
    </row>
    <row r="2238">
      <c r="A2238" t="n">
        <v>224149</v>
      </c>
      <c r="B2238" t="n">
        <v>122</v>
      </c>
      <c r="C2238" t="inlineStr">
        <is>
          <t>Arcos</t>
        </is>
      </c>
      <c r="D2238" t="inlineStr">
        <is>
          <t>PSSS LTDA</t>
        </is>
      </c>
      <c r="E2238" t="inlineStr">
        <is>
          <t>3501</t>
        </is>
      </c>
      <c r="F2238" s="550" t="n">
        <v>46121</v>
      </c>
      <c r="G2238" t="n">
        <v>24744</v>
      </c>
      <c r="H2238" t="inlineStr">
        <is>
          <t>CLIPS 0/8 C/25</t>
        </is>
      </c>
      <c r="I2238" t="inlineStr">
        <is>
          <t>UTENSILIOS</t>
        </is>
      </c>
      <c r="J2238" t="n">
        <v>2</v>
      </c>
      <c r="K2238" t="inlineStr">
        <is>
          <t>Cx</t>
        </is>
      </c>
      <c r="L2238" t="n">
        <v>17.8</v>
      </c>
      <c r="M2238" t="n">
        <v>8.9</v>
      </c>
      <c r="N2238" t="inlineStr">
        <is>
          <t>MATERIAL DE ESCRITORIO</t>
        </is>
      </c>
      <c r="O2238" t="inlineStr">
        <is>
          <t>04/2026</t>
        </is>
      </c>
    </row>
    <row r="2239">
      <c r="A2239" t="n">
        <v>224149</v>
      </c>
      <c r="B2239" t="n">
        <v>122</v>
      </c>
      <c r="C2239" t="inlineStr">
        <is>
          <t>Arcos</t>
        </is>
      </c>
      <c r="D2239" t="inlineStr">
        <is>
          <t>PSSS LTDA</t>
        </is>
      </c>
      <c r="E2239" t="inlineStr">
        <is>
          <t>3501</t>
        </is>
      </c>
      <c r="F2239" s="550" t="n">
        <v>46121</v>
      </c>
      <c r="G2239" t="n">
        <v>25087</v>
      </c>
      <c r="H2239" t="inlineStr">
        <is>
          <t>GRAMPOS SIMPLES 26/6 C/5000</t>
        </is>
      </c>
      <c r="J2239" t="n">
        <v>3</v>
      </c>
      <c r="K2239" t="inlineStr">
        <is>
          <t>UN</t>
        </is>
      </c>
      <c r="L2239" t="n">
        <v>37.5</v>
      </c>
      <c r="M2239" t="n">
        <v>12.5</v>
      </c>
      <c r="N2239" t="inlineStr">
        <is>
          <t>MATERIAL DE ESCRITORIO</t>
        </is>
      </c>
      <c r="O2239" t="inlineStr">
        <is>
          <t>04/2026</t>
        </is>
      </c>
    </row>
    <row r="2240">
      <c r="A2240" t="n">
        <v>224149</v>
      </c>
      <c r="B2240" t="n">
        <v>122</v>
      </c>
      <c r="C2240" t="inlineStr">
        <is>
          <t>Arcos</t>
        </is>
      </c>
      <c r="D2240" t="inlineStr">
        <is>
          <t>PSSS LTDA</t>
        </is>
      </c>
      <c r="E2240" t="inlineStr">
        <is>
          <t>3501</t>
        </is>
      </c>
      <c r="F2240" s="550" t="n">
        <v>46121</v>
      </c>
      <c r="G2240" t="n">
        <v>26224</v>
      </c>
      <c r="H2240" t="inlineStr">
        <is>
          <t>ARQUIVO MORTO PAPELAO RECICLADO 350MM X 135MM X 240MM UN</t>
        </is>
      </c>
      <c r="I2240" t="inlineStr">
        <is>
          <t>DESPESAS OPERACIONAIS</t>
        </is>
      </c>
      <c r="J2240" t="n">
        <v>10</v>
      </c>
      <c r="K2240" t="inlineStr">
        <is>
          <t>UN</t>
        </is>
      </c>
      <c r="L2240" t="n">
        <v>79</v>
      </c>
      <c r="M2240" t="n">
        <v>7.9</v>
      </c>
      <c r="N2240" t="inlineStr">
        <is>
          <t>MATERIAL DE ESCRITORIO</t>
        </is>
      </c>
      <c r="O2240" t="inlineStr">
        <is>
          <t>04/2026</t>
        </is>
      </c>
    </row>
    <row r="2241">
      <c r="A2241" t="n">
        <v>224149</v>
      </c>
      <c r="B2241" t="n">
        <v>122</v>
      </c>
      <c r="C2241" t="inlineStr">
        <is>
          <t>Arcos</t>
        </is>
      </c>
      <c r="D2241" t="inlineStr">
        <is>
          <t>PSSS LTDA</t>
        </is>
      </c>
      <c r="E2241" t="inlineStr">
        <is>
          <t>3501</t>
        </is>
      </c>
      <c r="F2241" s="550" t="n">
        <v>46121</v>
      </c>
      <c r="G2241" t="n">
        <v>24927</v>
      </c>
      <c r="H2241" t="inlineStr">
        <is>
          <t>PILHA ALCALINA PEQUENA AA C/8</t>
        </is>
      </c>
      <c r="I2241" t="inlineStr">
        <is>
          <t>UTENSILIOS</t>
        </is>
      </c>
      <c r="J2241" t="n">
        <v>4</v>
      </c>
      <c r="K2241" t="inlineStr">
        <is>
          <t>Pc</t>
        </is>
      </c>
      <c r="L2241" t="n">
        <v>75.59999999999999</v>
      </c>
      <c r="M2241" t="n">
        <v>18.9</v>
      </c>
      <c r="N2241" t="inlineStr">
        <is>
          <t>MATERIAL DE ESCRITORIO</t>
        </is>
      </c>
      <c r="O2241" t="inlineStr">
        <is>
          <t>04/2026</t>
        </is>
      </c>
    </row>
    <row r="2242">
      <c r="A2242" t="n">
        <v>224149</v>
      </c>
      <c r="B2242" t="n">
        <v>122</v>
      </c>
      <c r="C2242" t="inlineStr">
        <is>
          <t>Arcos</t>
        </is>
      </c>
      <c r="D2242" t="inlineStr">
        <is>
          <t>PSSS LTDA</t>
        </is>
      </c>
      <c r="E2242" t="inlineStr">
        <is>
          <t>3501</t>
        </is>
      </c>
      <c r="F2242" s="550" t="n">
        <v>46121</v>
      </c>
      <c r="G2242" t="n">
        <v>24928</v>
      </c>
      <c r="H2242" t="inlineStr">
        <is>
          <t>PILHA ALCALINA PEQUENA AAA C/4</t>
        </is>
      </c>
      <c r="I2242" t="inlineStr">
        <is>
          <t>UTENSILIOS</t>
        </is>
      </c>
      <c r="J2242" t="n">
        <v>4</v>
      </c>
      <c r="K2242" t="inlineStr">
        <is>
          <t>PC</t>
        </is>
      </c>
      <c r="L2242" t="n">
        <v>37.8</v>
      </c>
      <c r="M2242" t="n">
        <v>9.449999999999999</v>
      </c>
      <c r="N2242" t="inlineStr">
        <is>
          <t>MATERIAL DE ESCRITORIO</t>
        </is>
      </c>
      <c r="O2242" t="inlineStr">
        <is>
          <t>04/2026</t>
        </is>
      </c>
    </row>
    <row r="2243">
      <c r="A2243" t="n">
        <v>224149</v>
      </c>
      <c r="B2243" t="n">
        <v>122</v>
      </c>
      <c r="C2243" t="inlineStr">
        <is>
          <t>Arcos</t>
        </is>
      </c>
      <c r="D2243" t="inlineStr">
        <is>
          <t>PSSS LTDA</t>
        </is>
      </c>
      <c r="E2243" t="inlineStr">
        <is>
          <t>3501</t>
        </is>
      </c>
      <c r="F2243" s="550" t="n">
        <v>46121</v>
      </c>
      <c r="G2243" t="n">
        <v>28667</v>
      </c>
      <c r="H2243" t="inlineStr">
        <is>
          <t>CLIPS 2/0 C/100UN</t>
        </is>
      </c>
      <c r="I2243" t="inlineStr">
        <is>
          <t>DESPESAS OPERACIONAIS</t>
        </is>
      </c>
      <c r="J2243" t="n">
        <v>2</v>
      </c>
      <c r="K2243" t="inlineStr">
        <is>
          <t>CX</t>
        </is>
      </c>
      <c r="L2243" t="n">
        <v>17.8</v>
      </c>
      <c r="M2243" t="n">
        <v>8.9</v>
      </c>
      <c r="N2243" t="inlineStr">
        <is>
          <t>MATERIAL DE ESCRITORIO</t>
        </is>
      </c>
      <c r="O2243" t="inlineStr">
        <is>
          <t>04/2026</t>
        </is>
      </c>
    </row>
    <row r="2244">
      <c r="A2244" t="n">
        <v>224148</v>
      </c>
      <c r="B2244" t="n">
        <v>122</v>
      </c>
      <c r="C2244" t="inlineStr">
        <is>
          <t>Arcos</t>
        </is>
      </c>
      <c r="D2244" t="inlineStr">
        <is>
          <t>PSSS LTDA</t>
        </is>
      </c>
      <c r="E2244" t="inlineStr">
        <is>
          <t>3496</t>
        </is>
      </c>
      <c r="F2244" s="550" t="n">
        <v>46121</v>
      </c>
      <c r="G2244" t="n">
        <v>21783</v>
      </c>
      <c r="H2244" t="inlineStr">
        <is>
          <t>AVENTAL DE PVC BRANCO 1,20X0,70 UN</t>
        </is>
      </c>
      <c r="I2244" t="inlineStr">
        <is>
          <t>UTENSILIOS</t>
        </is>
      </c>
      <c r="J2244" t="n">
        <v>4</v>
      </c>
      <c r="K2244" t="inlineStr">
        <is>
          <t>UN</t>
        </is>
      </c>
      <c r="L2244" t="n">
        <v>64</v>
      </c>
      <c r="M2244" t="n">
        <v>16</v>
      </c>
      <c r="N2244" t="inlineStr">
        <is>
          <t>DESCARTAVEIS</t>
        </is>
      </c>
      <c r="O2244" t="inlineStr">
        <is>
          <t>04/2026</t>
        </is>
      </c>
    </row>
    <row r="2245">
      <c r="A2245" t="n">
        <v>224148</v>
      </c>
      <c r="B2245" t="n">
        <v>122</v>
      </c>
      <c r="C2245" t="inlineStr">
        <is>
          <t>Arcos</t>
        </is>
      </c>
      <c r="D2245" t="inlineStr">
        <is>
          <t>PSSS LTDA</t>
        </is>
      </c>
      <c r="E2245" t="inlineStr">
        <is>
          <t>3496</t>
        </is>
      </c>
      <c r="F2245" s="550" t="n">
        <v>46121</v>
      </c>
      <c r="G2245" t="n">
        <v>17341</v>
      </c>
      <c r="H2245" t="inlineStr">
        <is>
          <t>PAPEL HIGIENICO ROLAO NOBRE 300M C/8</t>
        </is>
      </c>
      <c r="I2245" t="inlineStr">
        <is>
          <t>DESCARTAVEIS/HIGIENE E LIMPEZA</t>
        </is>
      </c>
      <c r="J2245" t="n">
        <v>4</v>
      </c>
      <c r="K2245" t="inlineStr">
        <is>
          <t>FR</t>
        </is>
      </c>
      <c r="L2245" t="n">
        <v>299.2</v>
      </c>
      <c r="M2245" t="n">
        <v>74.8</v>
      </c>
      <c r="N2245" t="inlineStr">
        <is>
          <t>DESCARTAVEIS</t>
        </is>
      </c>
      <c r="O2245" t="inlineStr">
        <is>
          <t>04/2026</t>
        </is>
      </c>
    </row>
    <row r="2246">
      <c r="A2246" t="n">
        <v>224148</v>
      </c>
      <c r="B2246" t="n">
        <v>122</v>
      </c>
      <c r="C2246" t="inlineStr">
        <is>
          <t>Arcos</t>
        </is>
      </c>
      <c r="D2246" t="inlineStr">
        <is>
          <t>PSSS LTDA</t>
        </is>
      </c>
      <c r="E2246" t="inlineStr">
        <is>
          <t>3496</t>
        </is>
      </c>
      <c r="F2246" s="550" t="n">
        <v>46121</v>
      </c>
      <c r="G2246" t="n">
        <v>17488</v>
      </c>
      <c r="H2246" t="inlineStr">
        <is>
          <t>LUVA LATEX SEM TALCO M C/100UN</t>
        </is>
      </c>
      <c r="I2246" t="inlineStr">
        <is>
          <t>DESCARTAVEIS/HIGIENE E LIMPEZA</t>
        </is>
      </c>
      <c r="J2246" t="n">
        <v>4</v>
      </c>
      <c r="K2246" t="inlineStr">
        <is>
          <t>CX</t>
        </is>
      </c>
      <c r="L2246" t="n">
        <v>84</v>
      </c>
      <c r="M2246" t="n">
        <v>21</v>
      </c>
      <c r="N2246" t="inlineStr">
        <is>
          <t>DESCARTAVEIS</t>
        </is>
      </c>
      <c r="O2246" t="inlineStr">
        <is>
          <t>04/2026</t>
        </is>
      </c>
    </row>
    <row r="2247">
      <c r="A2247" t="n">
        <v>224148</v>
      </c>
      <c r="B2247" t="n">
        <v>122</v>
      </c>
      <c r="C2247" t="inlineStr">
        <is>
          <t>Arcos</t>
        </is>
      </c>
      <c r="D2247" t="inlineStr">
        <is>
          <t>PSSS LTDA</t>
        </is>
      </c>
      <c r="E2247" t="inlineStr">
        <is>
          <t>3496</t>
        </is>
      </c>
      <c r="F2247" s="550" t="n">
        <v>46121</v>
      </c>
      <c r="G2247" t="n">
        <v>17167</v>
      </c>
      <c r="H2247" t="inlineStr">
        <is>
          <t>PA COLETORA DE LIXO AMARELA BRALIMPIA UN</t>
        </is>
      </c>
      <c r="I2247" t="inlineStr">
        <is>
          <t>DESCARTAVEIS/HIGIENE E LIMPEZA</t>
        </is>
      </c>
      <c r="J2247" t="n">
        <v>1</v>
      </c>
      <c r="K2247" t="inlineStr">
        <is>
          <t>UN</t>
        </is>
      </c>
      <c r="L2247" t="n">
        <v>58.8</v>
      </c>
      <c r="M2247" t="n">
        <v>58.8</v>
      </c>
      <c r="N2247" t="inlineStr">
        <is>
          <t>DESCARTAVEIS</t>
        </is>
      </c>
      <c r="O2247" t="inlineStr">
        <is>
          <t>04/2026</t>
        </is>
      </c>
    </row>
    <row r="2248">
      <c r="A2248" t="n">
        <v>224148</v>
      </c>
      <c r="B2248" t="n">
        <v>122</v>
      </c>
      <c r="C2248" t="inlineStr">
        <is>
          <t>Arcos</t>
        </is>
      </c>
      <c r="D2248" t="inlineStr">
        <is>
          <t>PSSS LTDA</t>
        </is>
      </c>
      <c r="E2248" t="inlineStr">
        <is>
          <t>3496</t>
        </is>
      </c>
      <c r="F2248" s="550" t="n">
        <v>46121</v>
      </c>
      <c r="G2248" t="n">
        <v>17535</v>
      </c>
      <c r="H2248" t="inlineStr">
        <is>
          <t>COPO DESCARTAVEL ULTRACOPOS 330ML C/2000UN</t>
        </is>
      </c>
      <c r="I2248" t="inlineStr">
        <is>
          <t>DESCARTAVEIS/HIGIENE E LIMPEZA</t>
        </is>
      </c>
      <c r="J2248" t="n">
        <v>2</v>
      </c>
      <c r="K2248" t="inlineStr">
        <is>
          <t>CX</t>
        </is>
      </c>
      <c r="L2248" t="n">
        <v>240</v>
      </c>
      <c r="M2248" t="n">
        <v>120</v>
      </c>
      <c r="N2248" t="inlineStr">
        <is>
          <t>DESCARTAVEIS</t>
        </is>
      </c>
      <c r="O2248" t="inlineStr">
        <is>
          <t>04/2026</t>
        </is>
      </c>
    </row>
    <row r="2249">
      <c r="A2249" t="n">
        <v>224148</v>
      </c>
      <c r="B2249" t="n">
        <v>122</v>
      </c>
      <c r="C2249" t="inlineStr">
        <is>
          <t>Arcos</t>
        </is>
      </c>
      <c r="D2249" t="inlineStr">
        <is>
          <t>PSSS LTDA</t>
        </is>
      </c>
      <c r="E2249" t="inlineStr">
        <is>
          <t>3496</t>
        </is>
      </c>
      <c r="F2249" s="550" t="n">
        <v>46121</v>
      </c>
      <c r="G2249" t="n">
        <v>24586</v>
      </c>
      <c r="H2249" t="inlineStr">
        <is>
          <t>SACO CRISTAL 40X60 0,20 C/5KG</t>
        </is>
      </c>
      <c r="I2249" t="inlineStr">
        <is>
          <t>DESCARTAVEIS/HIGIENE E LIMPEZA</t>
        </is>
      </c>
      <c r="J2249" t="n">
        <v>1</v>
      </c>
      <c r="K2249" t="inlineStr">
        <is>
          <t>PC</t>
        </is>
      </c>
      <c r="L2249" t="n">
        <v>95</v>
      </c>
      <c r="M2249" t="n">
        <v>95</v>
      </c>
      <c r="N2249" t="inlineStr">
        <is>
          <t>DESCARTAVEIS</t>
        </is>
      </c>
      <c r="O2249" t="inlineStr">
        <is>
          <t>04/2026</t>
        </is>
      </c>
    </row>
    <row r="2250">
      <c r="A2250" t="n">
        <v>224148</v>
      </c>
      <c r="B2250" t="n">
        <v>122</v>
      </c>
      <c r="C2250" t="inlineStr">
        <is>
          <t>Arcos</t>
        </is>
      </c>
      <c r="D2250" t="inlineStr">
        <is>
          <t>PSSS LTDA</t>
        </is>
      </c>
      <c r="E2250" t="inlineStr">
        <is>
          <t>3496</t>
        </is>
      </c>
      <c r="F2250" s="550" t="n">
        <v>46121</v>
      </c>
      <c r="G2250" t="n">
        <v>17401</v>
      </c>
      <c r="H2250" t="inlineStr">
        <is>
          <t>SACO CRISTAL 60X80 0,20 (PACOTE C/5KG)</t>
        </is>
      </c>
      <c r="I2250" t="inlineStr">
        <is>
          <t>DESCARTAVEIS/HIGIENE E LIMPEZA</t>
        </is>
      </c>
      <c r="J2250" t="n">
        <v>1</v>
      </c>
      <c r="K2250" t="inlineStr">
        <is>
          <t>PC</t>
        </is>
      </c>
      <c r="L2250" t="n">
        <v>95</v>
      </c>
      <c r="M2250" t="n">
        <v>95</v>
      </c>
      <c r="N2250" t="inlineStr">
        <is>
          <t>DESCARTAVEIS</t>
        </is>
      </c>
      <c r="O2250" t="inlineStr">
        <is>
          <t>04/2026</t>
        </is>
      </c>
    </row>
    <row r="2251">
      <c r="A2251" t="n">
        <v>224148</v>
      </c>
      <c r="B2251" t="n">
        <v>122</v>
      </c>
      <c r="C2251" t="inlineStr">
        <is>
          <t>Arcos</t>
        </is>
      </c>
      <c r="D2251" t="inlineStr">
        <is>
          <t>PSSS LTDA</t>
        </is>
      </c>
      <c r="E2251" t="inlineStr">
        <is>
          <t>3496</t>
        </is>
      </c>
      <c r="F2251" s="550" t="n">
        <v>46121</v>
      </c>
      <c r="G2251" t="n">
        <v>17476</v>
      </c>
      <c r="H2251" t="inlineStr">
        <is>
          <t>LUVA LATEX P SEM TALCO C/100</t>
        </is>
      </c>
      <c r="I2251" t="inlineStr">
        <is>
          <t>UTENSILIOS</t>
        </is>
      </c>
      <c r="J2251" t="n">
        <v>2</v>
      </c>
      <c r="K2251" t="inlineStr">
        <is>
          <t>PC</t>
        </is>
      </c>
      <c r="L2251" t="n">
        <v>42</v>
      </c>
      <c r="M2251" t="n">
        <v>21</v>
      </c>
      <c r="N2251" t="inlineStr">
        <is>
          <t>DESCARTAVEIS</t>
        </is>
      </c>
      <c r="O2251" t="inlineStr">
        <is>
          <t>04/2026</t>
        </is>
      </c>
    </row>
    <row r="2252">
      <c r="A2252" t="n">
        <v>224148</v>
      </c>
      <c r="B2252" t="n">
        <v>122</v>
      </c>
      <c r="C2252" t="inlineStr">
        <is>
          <t>Arcos</t>
        </is>
      </c>
      <c r="D2252" t="inlineStr">
        <is>
          <t>PSSS LTDA</t>
        </is>
      </c>
      <c r="E2252" t="inlineStr">
        <is>
          <t>3496</t>
        </is>
      </c>
      <c r="F2252" s="550" t="n">
        <v>46121</v>
      </c>
      <c r="G2252" t="n">
        <v>17504</v>
      </c>
      <c r="H2252" t="inlineStr">
        <is>
          <t>LUVA LATEX G SEM TALCO C/100UN</t>
        </is>
      </c>
      <c r="I2252" t="inlineStr">
        <is>
          <t>UTENSILIOS</t>
        </is>
      </c>
      <c r="J2252" t="n">
        <v>4</v>
      </c>
      <c r="K2252" t="inlineStr">
        <is>
          <t>UN</t>
        </is>
      </c>
      <c r="L2252" t="n">
        <v>84</v>
      </c>
      <c r="M2252" t="n">
        <v>21</v>
      </c>
      <c r="N2252" t="inlineStr">
        <is>
          <t>DESCARTAVEIS</t>
        </is>
      </c>
      <c r="O2252" t="inlineStr">
        <is>
          <t>04/2026</t>
        </is>
      </c>
    </row>
    <row r="2253">
      <c r="A2253" t="n">
        <v>224148</v>
      </c>
      <c r="B2253" t="n">
        <v>122</v>
      </c>
      <c r="C2253" t="inlineStr">
        <is>
          <t>Arcos</t>
        </is>
      </c>
      <c r="D2253" t="inlineStr">
        <is>
          <t>PSSS LTDA</t>
        </is>
      </c>
      <c r="E2253" t="inlineStr">
        <is>
          <t>3496</t>
        </is>
      </c>
      <c r="F2253" s="550" t="n">
        <v>46121</v>
      </c>
      <c r="G2253" t="n">
        <v>17361</v>
      </c>
      <c r="H2253" t="inlineStr">
        <is>
          <t>TOUCA TNT BRANCA C/100UN</t>
        </is>
      </c>
      <c r="I2253" t="inlineStr">
        <is>
          <t>DESCARTAVEIS/HIGIENE E LIMPEZA</t>
        </is>
      </c>
      <c r="J2253" t="n">
        <v>4</v>
      </c>
      <c r="K2253" t="inlineStr">
        <is>
          <t>PC</t>
        </is>
      </c>
      <c r="L2253" t="n">
        <v>30.52</v>
      </c>
      <c r="M2253" t="n">
        <v>7.63</v>
      </c>
      <c r="N2253" t="inlineStr">
        <is>
          <t>DESCARTAVEIS</t>
        </is>
      </c>
      <c r="O2253" t="inlineStr">
        <is>
          <t>04/2026</t>
        </is>
      </c>
    </row>
    <row r="2254">
      <c r="A2254" t="n">
        <v>224148</v>
      </c>
      <c r="B2254" t="n">
        <v>122</v>
      </c>
      <c r="C2254" t="inlineStr">
        <is>
          <t>Arcos</t>
        </is>
      </c>
      <c r="D2254" t="inlineStr">
        <is>
          <t>PSSS LTDA</t>
        </is>
      </c>
      <c r="E2254" t="inlineStr">
        <is>
          <t>3496</t>
        </is>
      </c>
      <c r="F2254" s="550" t="n">
        <v>46121</v>
      </c>
      <c r="G2254" t="n">
        <v>17418</v>
      </c>
      <c r="H2254" t="inlineStr">
        <is>
          <t>PAPEL TOALHA BOBINA LUXO BIA PAPER C/6X20X200M C/6 ROLOS</t>
        </is>
      </c>
      <c r="I2254" t="inlineStr">
        <is>
          <t>DESCARTAVEIS/HIGIENE E LIMPEZA</t>
        </is>
      </c>
      <c r="J2254" t="n">
        <v>12</v>
      </c>
      <c r="K2254" t="inlineStr">
        <is>
          <t>CX</t>
        </is>
      </c>
      <c r="L2254" t="n">
        <v>706.8</v>
      </c>
      <c r="M2254" t="n">
        <v>58.9</v>
      </c>
      <c r="N2254" t="inlineStr">
        <is>
          <t>DESCARTAVEIS</t>
        </is>
      </c>
      <c r="O2254" t="inlineStr">
        <is>
          <t>04/2026</t>
        </is>
      </c>
    </row>
    <row r="2255">
      <c r="A2255" t="n">
        <v>224148</v>
      </c>
      <c r="B2255" t="n">
        <v>122</v>
      </c>
      <c r="C2255" t="inlineStr">
        <is>
          <t>Arcos</t>
        </is>
      </c>
      <c r="D2255" t="inlineStr">
        <is>
          <t>PSSS LTDA</t>
        </is>
      </c>
      <c r="E2255" t="inlineStr">
        <is>
          <t>3496</t>
        </is>
      </c>
      <c r="F2255" s="550" t="n">
        <v>46121</v>
      </c>
      <c r="G2255" t="n">
        <v>21433</v>
      </c>
      <c r="H2255" t="inlineStr">
        <is>
          <t xml:space="preserve">SACO CRISTAL 30X40 0,20 (PACOTE C/5KG) </t>
        </is>
      </c>
      <c r="I2255" t="inlineStr">
        <is>
          <t>DESCARTAVEIS/HIGIENE E LIMPEZA</t>
        </is>
      </c>
      <c r="J2255" t="n">
        <v>1</v>
      </c>
      <c r="K2255" t="inlineStr">
        <is>
          <t>PC</t>
        </is>
      </c>
      <c r="L2255" t="n">
        <v>95</v>
      </c>
      <c r="M2255" t="n">
        <v>95</v>
      </c>
      <c r="N2255" t="inlineStr">
        <is>
          <t>DESCARTAVEIS</t>
        </is>
      </c>
      <c r="O2255" t="inlineStr">
        <is>
          <t>04/2026</t>
        </is>
      </c>
    </row>
    <row r="2256">
      <c r="A2256" t="n">
        <v>224148</v>
      </c>
      <c r="B2256" t="n">
        <v>122</v>
      </c>
      <c r="C2256" t="inlineStr">
        <is>
          <t>Arcos</t>
        </is>
      </c>
      <c r="D2256" t="inlineStr">
        <is>
          <t>PSSS LTDA</t>
        </is>
      </c>
      <c r="E2256" t="inlineStr">
        <is>
          <t>3496</t>
        </is>
      </c>
      <c r="F2256" s="550" t="n">
        <v>46121</v>
      </c>
      <c r="G2256" t="n">
        <v>21432</v>
      </c>
      <c r="H2256" t="inlineStr">
        <is>
          <t>SACO CRISTAL 20X30 (PACOTE C/5KG)</t>
        </is>
      </c>
      <c r="I2256" t="inlineStr">
        <is>
          <t>DESCARTAVEIS/HIGIENE E LIMPEZA</t>
        </is>
      </c>
      <c r="J2256" t="n">
        <v>1</v>
      </c>
      <c r="K2256" t="inlineStr">
        <is>
          <t>PC</t>
        </is>
      </c>
      <c r="L2256" t="n">
        <v>92</v>
      </c>
      <c r="M2256" t="n">
        <v>92</v>
      </c>
      <c r="N2256" t="inlineStr">
        <is>
          <t>DESCARTAVEIS</t>
        </is>
      </c>
      <c r="O2256" t="inlineStr">
        <is>
          <t>04/2026</t>
        </is>
      </c>
    </row>
    <row r="2257">
      <c r="A2257" t="n">
        <v>224148</v>
      </c>
      <c r="B2257" t="n">
        <v>122</v>
      </c>
      <c r="C2257" t="inlineStr">
        <is>
          <t>Arcos</t>
        </is>
      </c>
      <c r="D2257" t="inlineStr">
        <is>
          <t>PSSS LTDA</t>
        </is>
      </c>
      <c r="E2257" t="inlineStr">
        <is>
          <t>3496</t>
        </is>
      </c>
      <c r="F2257" s="550" t="n">
        <v>46121</v>
      </c>
      <c r="G2257" t="n">
        <v>28171</v>
      </c>
      <c r="H2257" t="inlineStr">
        <is>
          <t>RODO DE ALUMINIO 60CM COM CABO UN</t>
        </is>
      </c>
      <c r="I2257" t="inlineStr">
        <is>
          <t>DESCARTAVEIS/HIGIENE E LIMPEZA</t>
        </is>
      </c>
      <c r="J2257" t="n">
        <v>2</v>
      </c>
      <c r="K2257" t="inlineStr">
        <is>
          <t>UNIDADE</t>
        </is>
      </c>
      <c r="L2257" t="n">
        <v>94.40000000000001</v>
      </c>
      <c r="M2257" t="n">
        <v>47.2</v>
      </c>
      <c r="N2257" t="inlineStr">
        <is>
          <t>DESCARTAVEIS</t>
        </is>
      </c>
      <c r="O2257" t="inlineStr">
        <is>
          <t>04/2026</t>
        </is>
      </c>
    </row>
    <row r="2258">
      <c r="A2258" t="n">
        <v>224148</v>
      </c>
      <c r="B2258" t="n">
        <v>122</v>
      </c>
      <c r="C2258" t="inlineStr">
        <is>
          <t>Arcos</t>
        </is>
      </c>
      <c r="D2258" t="inlineStr">
        <is>
          <t>PSSS LTDA</t>
        </is>
      </c>
      <c r="E2258" t="inlineStr">
        <is>
          <t>3496</t>
        </is>
      </c>
      <c r="F2258" s="550" t="n">
        <v>46121</v>
      </c>
      <c r="G2258" t="n">
        <v>28603</v>
      </c>
      <c r="H2258" t="inlineStr">
        <is>
          <t>PAPEL TOALHA INTERF. FOLHA DUPLA NOBRE C/2000FLS UN</t>
        </is>
      </c>
      <c r="I2258" t="inlineStr">
        <is>
          <t>DESCARTAVEIS/HIGIENE E LIMPEZA</t>
        </is>
      </c>
      <c r="J2258" t="n">
        <v>4</v>
      </c>
      <c r="K2258" t="inlineStr">
        <is>
          <t>CX</t>
        </is>
      </c>
      <c r="L2258" t="n">
        <v>194.32</v>
      </c>
      <c r="M2258" t="n">
        <v>48.58</v>
      </c>
      <c r="N2258" t="inlineStr">
        <is>
          <t>DESCARTAVEIS</t>
        </is>
      </c>
      <c r="O2258" t="inlineStr">
        <is>
          <t>04/2026</t>
        </is>
      </c>
    </row>
    <row r="2259">
      <c r="A2259" t="n">
        <v>224148</v>
      </c>
      <c r="B2259" t="n">
        <v>122</v>
      </c>
      <c r="C2259" t="inlineStr">
        <is>
          <t>Arcos</t>
        </is>
      </c>
      <c r="D2259" t="inlineStr">
        <is>
          <t>PSSS LTDA</t>
        </is>
      </c>
      <c r="E2259" t="inlineStr">
        <is>
          <t>3496</t>
        </is>
      </c>
      <c r="F2259" s="550" t="n">
        <v>46121</v>
      </c>
      <c r="G2259" t="n">
        <v>17162</v>
      </c>
      <c r="H2259" t="inlineStr">
        <is>
          <t>PANO MULTIUSO 28X240 C/600PANOS UM</t>
        </is>
      </c>
      <c r="I2259" t="inlineStr">
        <is>
          <t>DESCARTAVEIS/HIGIENE E LIMPEZA</t>
        </is>
      </c>
      <c r="J2259" t="n">
        <v>3</v>
      </c>
      <c r="K2259" t="inlineStr">
        <is>
          <t>UN</t>
        </is>
      </c>
      <c r="L2259" t="n">
        <v>162</v>
      </c>
      <c r="M2259" t="n">
        <v>54</v>
      </c>
      <c r="N2259" t="inlineStr">
        <is>
          <t>DESCARTAVEIS</t>
        </is>
      </c>
      <c r="O2259" t="inlineStr">
        <is>
          <t>04/2026</t>
        </is>
      </c>
    </row>
    <row r="2260">
      <c r="A2260" t="n">
        <v>224147</v>
      </c>
      <c r="B2260" t="n">
        <v>122</v>
      </c>
      <c r="C2260" t="inlineStr">
        <is>
          <t>Arcos</t>
        </is>
      </c>
      <c r="D2260" t="inlineStr">
        <is>
          <t>MARCOS SILVA DO NASCIMENTO</t>
        </is>
      </c>
      <c r="E2260" t="inlineStr">
        <is>
          <t>928</t>
        </is>
      </c>
      <c r="F2260" s="550" t="n">
        <v>46120</v>
      </c>
      <c r="G2260" t="n">
        <v>18667</v>
      </c>
      <c r="H2260" t="inlineStr">
        <is>
          <t>PERNIL SUINO SEM OSSO EM CUBOS KG</t>
        </is>
      </c>
      <c r="I2260" t="inlineStr">
        <is>
          <t>ALIMENTOS</t>
        </is>
      </c>
      <c r="J2260" t="n">
        <v>21</v>
      </c>
      <c r="K2260" t="inlineStr">
        <is>
          <t>KG</t>
        </is>
      </c>
      <c r="L2260" t="n">
        <v>419.79</v>
      </c>
      <c r="M2260" t="n">
        <v>19.99</v>
      </c>
      <c r="N2260" t="inlineStr">
        <is>
          <t>ALIMENTOS</t>
        </is>
      </c>
      <c r="O2260" t="inlineStr">
        <is>
          <t>04/2026</t>
        </is>
      </c>
    </row>
    <row r="2261">
      <c r="A2261" t="n">
        <v>224147</v>
      </c>
      <c r="B2261" t="n">
        <v>122</v>
      </c>
      <c r="C2261" t="inlineStr">
        <is>
          <t>Arcos</t>
        </is>
      </c>
      <c r="D2261" t="inlineStr">
        <is>
          <t>MARCOS SILVA DO NASCIMENTO</t>
        </is>
      </c>
      <c r="E2261" t="inlineStr">
        <is>
          <t>928</t>
        </is>
      </c>
      <c r="F2261" s="550" t="n">
        <v>46120</v>
      </c>
      <c r="G2261" t="n">
        <v>18696</v>
      </c>
      <c r="H2261" t="inlineStr">
        <is>
          <t>BISTECA SUINA KG</t>
        </is>
      </c>
      <c r="I2261" t="inlineStr">
        <is>
          <t>ALIMENTOS</t>
        </is>
      </c>
      <c r="J2261" t="n">
        <v>16.58</v>
      </c>
      <c r="K2261" t="inlineStr">
        <is>
          <t>KG</t>
        </is>
      </c>
      <c r="L2261" t="n">
        <v>298.27</v>
      </c>
      <c r="M2261" t="n">
        <v>17.989747</v>
      </c>
      <c r="N2261" t="inlineStr">
        <is>
          <t>ALIMENTOS</t>
        </is>
      </c>
      <c r="O2261" t="inlineStr">
        <is>
          <t>04/2026</t>
        </is>
      </c>
    </row>
    <row r="2262">
      <c r="A2262" t="n">
        <v>224146</v>
      </c>
      <c r="B2262" t="n">
        <v>122</v>
      </c>
      <c r="C2262" t="inlineStr">
        <is>
          <t>Arcos</t>
        </is>
      </c>
      <c r="D2262" t="inlineStr">
        <is>
          <t>KING COMERCIO E IMPORTACAO DE BEBIDAS LTDA</t>
        </is>
      </c>
      <c r="E2262" t="inlineStr">
        <is>
          <t>126389</t>
        </is>
      </c>
      <c r="F2262" s="550" t="n">
        <v>46119</v>
      </c>
      <c r="G2262" t="n">
        <v>18179</v>
      </c>
      <c r="H2262" t="inlineStr">
        <is>
          <t>VODKA KETEL ONE 1L</t>
        </is>
      </c>
      <c r="I2262" t="inlineStr">
        <is>
          <t>BEBIDAS</t>
        </is>
      </c>
      <c r="J2262" t="n">
        <v>24</v>
      </c>
      <c r="K2262" t="inlineStr">
        <is>
          <t>GR</t>
        </is>
      </c>
      <c r="L2262" t="n">
        <v>2719.2</v>
      </c>
      <c r="M2262" t="n">
        <v>113.3</v>
      </c>
      <c r="N2262" t="inlineStr">
        <is>
          <t>BEBIDAS</t>
        </is>
      </c>
      <c r="O2262" t="inlineStr">
        <is>
          <t>04/2026</t>
        </is>
      </c>
    </row>
    <row r="2263">
      <c r="A2263" t="n">
        <v>224144</v>
      </c>
      <c r="B2263" t="n">
        <v>122</v>
      </c>
      <c r="C2263" t="inlineStr">
        <is>
          <t>Arcos</t>
        </is>
      </c>
      <c r="D2263" t="inlineStr">
        <is>
          <t>OPA PRODUTOS ALIMENTICIOS LTDA</t>
        </is>
      </c>
      <c r="E2263" t="inlineStr">
        <is>
          <t>3001</t>
        </is>
      </c>
      <c r="F2263" s="550" t="n">
        <v>46120</v>
      </c>
      <c r="G2263" t="n">
        <v>26591</v>
      </c>
      <c r="H2263" t="inlineStr">
        <is>
          <t>COPA FATIADO JAIS KG</t>
        </is>
      </c>
      <c r="I2263" t="inlineStr">
        <is>
          <t>ALIMENTOS</t>
        </is>
      </c>
      <c r="J2263" t="n">
        <v>1</v>
      </c>
      <c r="K2263" t="inlineStr">
        <is>
          <t>KG</t>
        </is>
      </c>
      <c r="L2263" t="n">
        <v>328.5</v>
      </c>
      <c r="M2263" t="n">
        <v>328.5</v>
      </c>
      <c r="N2263" t="inlineStr">
        <is>
          <t>ALIMENTOS</t>
        </is>
      </c>
      <c r="O2263" t="inlineStr">
        <is>
          <t>04/2026</t>
        </is>
      </c>
    </row>
    <row r="2264">
      <c r="A2264" t="n">
        <v>224144</v>
      </c>
      <c r="B2264" t="n">
        <v>122</v>
      </c>
      <c r="C2264" t="inlineStr">
        <is>
          <t>Arcos</t>
        </is>
      </c>
      <c r="D2264" t="inlineStr">
        <is>
          <t>OPA PRODUTOS ALIMENTICIOS LTDA</t>
        </is>
      </c>
      <c r="E2264" t="inlineStr">
        <is>
          <t>3001</t>
        </is>
      </c>
      <c r="F2264" s="550" t="n">
        <v>46120</v>
      </c>
      <c r="G2264" t="n">
        <v>26588</v>
      </c>
      <c r="H2264" t="inlineStr">
        <is>
          <t>LONZA FATIADO JAIS KG</t>
        </is>
      </c>
      <c r="I2264" t="inlineStr">
        <is>
          <t>ALIMENTOS</t>
        </is>
      </c>
      <c r="J2264" t="n">
        <v>0.5</v>
      </c>
      <c r="K2264" t="inlineStr">
        <is>
          <t>KG</t>
        </is>
      </c>
      <c r="L2264" t="n">
        <v>138.25</v>
      </c>
      <c r="M2264" t="n">
        <v>276.5</v>
      </c>
      <c r="N2264" t="inlineStr">
        <is>
          <t>ALIMENTOS</t>
        </is>
      </c>
      <c r="O2264" t="inlineStr">
        <is>
          <t>04/2026</t>
        </is>
      </c>
    </row>
    <row r="2265">
      <c r="A2265" t="n">
        <v>224141</v>
      </c>
      <c r="B2265" t="n">
        <v>122</v>
      </c>
      <c r="C2265" t="inlineStr">
        <is>
          <t>Arcos</t>
        </is>
      </c>
      <c r="D2265" t="inlineStr">
        <is>
          <t>EMPORIO M&amp;L COMERCIO DE ALIM E BEBIDAS LTDA</t>
        </is>
      </c>
      <c r="E2265" t="inlineStr">
        <is>
          <t>505888</t>
        </is>
      </c>
      <c r="F2265" s="550" t="n">
        <v>46120</v>
      </c>
      <c r="G2265" t="n">
        <v>19979</v>
      </c>
      <c r="H2265" t="inlineStr">
        <is>
          <t>MOLHO DE PIMENTA TABASCO RED C/60ML</t>
        </is>
      </c>
      <c r="I2265" t="inlineStr">
        <is>
          <t>ALIMENTOS</t>
        </is>
      </c>
      <c r="J2265" t="n">
        <v>5</v>
      </c>
      <c r="K2265" t="inlineStr">
        <is>
          <t>N/A</t>
        </is>
      </c>
      <c r="L2265" t="n">
        <v>107.25</v>
      </c>
      <c r="M2265" t="n">
        <v>21.45</v>
      </c>
      <c r="N2265" t="inlineStr">
        <is>
          <t>ALIMENTOS</t>
        </is>
      </c>
      <c r="O2265" t="inlineStr">
        <is>
          <t>04/2026</t>
        </is>
      </c>
    </row>
    <row r="2266">
      <c r="A2266" t="n">
        <v>224141</v>
      </c>
      <c r="B2266" t="n">
        <v>122</v>
      </c>
      <c r="C2266" t="inlineStr">
        <is>
          <t>Arcos</t>
        </is>
      </c>
      <c r="D2266" t="inlineStr">
        <is>
          <t>EMPORIO M&amp;L COMERCIO DE ALIM E BEBIDAS LTDA</t>
        </is>
      </c>
      <c r="E2266" t="inlineStr">
        <is>
          <t>505888</t>
        </is>
      </c>
      <c r="F2266" s="550" t="n">
        <v>46120</v>
      </c>
      <c r="G2266" t="n">
        <v>20117</v>
      </c>
      <c r="H2266" t="inlineStr">
        <is>
          <t>MASSA FOLHADA AROSA 1KG UN</t>
        </is>
      </c>
      <c r="I2266" t="inlineStr">
        <is>
          <t>ALIMENTOS</t>
        </is>
      </c>
      <c r="J2266" t="n">
        <v>10</v>
      </c>
      <c r="K2266" t="inlineStr">
        <is>
          <t>UN</t>
        </is>
      </c>
      <c r="L2266" t="n">
        <v>379</v>
      </c>
      <c r="M2266" t="n">
        <v>37.9</v>
      </c>
      <c r="N2266" t="inlineStr">
        <is>
          <t>ALIMENTOS</t>
        </is>
      </c>
      <c r="O2266" t="inlineStr">
        <is>
          <t>04/2026</t>
        </is>
      </c>
    </row>
    <row r="2267">
      <c r="A2267" t="n">
        <v>224141</v>
      </c>
      <c r="B2267" t="n">
        <v>122</v>
      </c>
      <c r="C2267" t="inlineStr">
        <is>
          <t>Arcos</t>
        </is>
      </c>
      <c r="D2267" t="inlineStr">
        <is>
          <t>EMPORIO M&amp;L COMERCIO DE ALIM E BEBIDAS LTDA</t>
        </is>
      </c>
      <c r="E2267" t="inlineStr">
        <is>
          <t>505888</t>
        </is>
      </c>
      <c r="F2267" s="550" t="n">
        <v>46120</v>
      </c>
      <c r="G2267" t="n">
        <v>20270</v>
      </c>
      <c r="H2267" t="inlineStr">
        <is>
          <t>CASTANHA DE CAJU CRUA W1 C/1KG</t>
        </is>
      </c>
      <c r="I2267" t="inlineStr">
        <is>
          <t>ALIMENTOS</t>
        </is>
      </c>
      <c r="J2267" t="n">
        <v>5</v>
      </c>
      <c r="K2267" t="inlineStr">
        <is>
          <t>PC</t>
        </is>
      </c>
      <c r="L2267" t="n">
        <v>408</v>
      </c>
      <c r="M2267" t="n">
        <v>81.59999999999999</v>
      </c>
      <c r="N2267" t="inlineStr">
        <is>
          <t>ALIMENTOS</t>
        </is>
      </c>
      <c r="O2267" t="inlineStr">
        <is>
          <t>04/2026</t>
        </is>
      </c>
    </row>
    <row r="2268">
      <c r="A2268" t="n">
        <v>224141</v>
      </c>
      <c r="B2268" t="n">
        <v>122</v>
      </c>
      <c r="C2268" t="inlineStr">
        <is>
          <t>Arcos</t>
        </is>
      </c>
      <c r="D2268" t="inlineStr">
        <is>
          <t>EMPORIO M&amp;L COMERCIO DE ALIM E BEBIDAS LTDA</t>
        </is>
      </c>
      <c r="E2268" t="inlineStr">
        <is>
          <t>505888</t>
        </is>
      </c>
      <c r="F2268" s="550" t="n">
        <v>46120</v>
      </c>
      <c r="G2268" t="n">
        <v>20332</v>
      </c>
      <c r="H2268" t="inlineStr">
        <is>
          <t>SAGU DE MANDIOCA YOKI C/500G</t>
        </is>
      </c>
      <c r="I2268" t="inlineStr">
        <is>
          <t>ALIMENTOS</t>
        </is>
      </c>
      <c r="J2268" t="n">
        <v>10</v>
      </c>
      <c r="K2268" t="inlineStr">
        <is>
          <t>PC</t>
        </is>
      </c>
      <c r="L2268" t="n">
        <v>136.5</v>
      </c>
      <c r="M2268" t="n">
        <v>13.65</v>
      </c>
      <c r="N2268" t="inlineStr">
        <is>
          <t>ALIMENTOS</t>
        </is>
      </c>
      <c r="O2268" t="inlineStr">
        <is>
          <t>04/2026</t>
        </is>
      </c>
    </row>
    <row r="2269">
      <c r="A2269" t="n">
        <v>224141</v>
      </c>
      <c r="B2269" t="n">
        <v>122</v>
      </c>
      <c r="C2269" t="inlineStr">
        <is>
          <t>Arcos</t>
        </is>
      </c>
      <c r="D2269" t="inlineStr">
        <is>
          <t>EMPORIO M&amp;L COMERCIO DE ALIM E BEBIDAS LTDA</t>
        </is>
      </c>
      <c r="E2269" t="inlineStr">
        <is>
          <t>505888</t>
        </is>
      </c>
      <c r="F2269" s="550" t="n">
        <v>46120</v>
      </c>
      <c r="G2269" t="n">
        <v>19409</v>
      </c>
      <c r="H2269" t="inlineStr">
        <is>
          <t>MANTEIGA DE GARRAFA SERTA NORTE 450G UN</t>
        </is>
      </c>
      <c r="I2269" t="inlineStr">
        <is>
          <t>ALIMENTOS</t>
        </is>
      </c>
      <c r="J2269" t="n">
        <v>6</v>
      </c>
      <c r="K2269" t="inlineStr">
        <is>
          <t>UN</t>
        </is>
      </c>
      <c r="L2269" t="n">
        <v>147</v>
      </c>
      <c r="M2269" t="n">
        <v>24.5</v>
      </c>
      <c r="N2269" t="inlineStr">
        <is>
          <t>ALIMENTOS</t>
        </is>
      </c>
      <c r="O2269" t="inlineStr">
        <is>
          <t>04/2026</t>
        </is>
      </c>
    </row>
    <row r="2270">
      <c r="A2270" t="n">
        <v>224141</v>
      </c>
      <c r="B2270" t="n">
        <v>122</v>
      </c>
      <c r="C2270" t="inlineStr">
        <is>
          <t>Arcos</t>
        </is>
      </c>
      <c r="D2270" t="inlineStr">
        <is>
          <t>EMPORIO M&amp;L COMERCIO DE ALIM E BEBIDAS LTDA</t>
        </is>
      </c>
      <c r="E2270" t="inlineStr">
        <is>
          <t>505888</t>
        </is>
      </c>
      <c r="F2270" s="550" t="n">
        <v>46120</v>
      </c>
      <c r="G2270" t="n">
        <v>20488</v>
      </c>
      <c r="H2270" t="inlineStr">
        <is>
          <t>PRESUNTO COZIDO MAGRO SADIA KG</t>
        </is>
      </c>
      <c r="I2270" t="inlineStr">
        <is>
          <t>ALIMENTOS</t>
        </is>
      </c>
      <c r="J2270" t="n">
        <v>7.1</v>
      </c>
      <c r="K2270" t="inlineStr">
        <is>
          <t>KG</t>
        </is>
      </c>
      <c r="L2270" t="n">
        <v>205.54</v>
      </c>
      <c r="M2270" t="n">
        <v>28.949296</v>
      </c>
      <c r="N2270" t="inlineStr">
        <is>
          <t>ALIMENTOS</t>
        </is>
      </c>
      <c r="O2270" t="inlineStr">
        <is>
          <t>04/2026</t>
        </is>
      </c>
    </row>
    <row r="2271">
      <c r="A2271" t="n">
        <v>224141</v>
      </c>
      <c r="B2271" t="n">
        <v>122</v>
      </c>
      <c r="C2271" t="inlineStr">
        <is>
          <t>Arcos</t>
        </is>
      </c>
      <c r="D2271" t="inlineStr">
        <is>
          <t>EMPORIO M&amp;L COMERCIO DE ALIM E BEBIDAS LTDA</t>
        </is>
      </c>
      <c r="E2271" t="inlineStr">
        <is>
          <t>505888</t>
        </is>
      </c>
      <c r="F2271" s="550" t="n">
        <v>46120</v>
      </c>
      <c r="G2271" t="n">
        <v>23312</v>
      </c>
      <c r="H2271" t="inlineStr">
        <is>
          <t>AVELA SEM CASCA</t>
        </is>
      </c>
      <c r="I2271" t="inlineStr">
        <is>
          <t>ALIMENTOS</t>
        </is>
      </c>
      <c r="J2271" t="n">
        <v>2</v>
      </c>
      <c r="K2271" t="inlineStr">
        <is>
          <t>KG</t>
        </is>
      </c>
      <c r="L2271" t="n">
        <v>202.4</v>
      </c>
      <c r="M2271" t="n">
        <v>101.2</v>
      </c>
      <c r="N2271" t="inlineStr">
        <is>
          <t>ALIMENTOS</t>
        </is>
      </c>
      <c r="O2271" t="inlineStr">
        <is>
          <t>04/2026</t>
        </is>
      </c>
    </row>
    <row r="2272">
      <c r="A2272" t="n">
        <v>224141</v>
      </c>
      <c r="B2272" t="n">
        <v>122</v>
      </c>
      <c r="C2272" t="inlineStr">
        <is>
          <t>Arcos</t>
        </is>
      </c>
      <c r="D2272" t="inlineStr">
        <is>
          <t>EMPORIO M&amp;L COMERCIO DE ALIM E BEBIDAS LTDA</t>
        </is>
      </c>
      <c r="E2272" t="inlineStr">
        <is>
          <t>505888</t>
        </is>
      </c>
      <c r="F2272" s="550" t="n">
        <v>46120</v>
      </c>
      <c r="G2272" t="n">
        <v>20887</v>
      </c>
      <c r="H2272" t="inlineStr">
        <is>
          <t>MEL PURO FLORA NECTAR C/1KG</t>
        </is>
      </c>
      <c r="I2272" t="inlineStr">
        <is>
          <t>ALIMENTOS</t>
        </is>
      </c>
      <c r="J2272" t="n">
        <v>11</v>
      </c>
      <c r="K2272" t="inlineStr">
        <is>
          <t>PT</t>
        </is>
      </c>
      <c r="L2272" t="n">
        <v>404.8</v>
      </c>
      <c r="M2272" t="n">
        <v>36.8</v>
      </c>
      <c r="N2272" t="inlineStr">
        <is>
          <t>ALIMENTOS</t>
        </is>
      </c>
      <c r="O2272" t="inlineStr">
        <is>
          <t>04/2026</t>
        </is>
      </c>
    </row>
    <row r="2273">
      <c r="A2273" t="n">
        <v>224141</v>
      </c>
      <c r="B2273" t="n">
        <v>122</v>
      </c>
      <c r="C2273" t="inlineStr">
        <is>
          <t>Arcos</t>
        </is>
      </c>
      <c r="D2273" t="inlineStr">
        <is>
          <t>EMPORIO M&amp;L COMERCIO DE ALIM E BEBIDAS LTDA</t>
        </is>
      </c>
      <c r="E2273" t="inlineStr">
        <is>
          <t>505888</t>
        </is>
      </c>
      <c r="F2273" s="550" t="n">
        <v>46120</v>
      </c>
      <c r="G2273" t="n">
        <v>19339</v>
      </c>
      <c r="H2273" t="inlineStr">
        <is>
          <t>QUEIJO MINAS PADRAO BRINCO OURO C/500G KG</t>
        </is>
      </c>
      <c r="I2273" t="inlineStr">
        <is>
          <t>ALIMENTOS</t>
        </is>
      </c>
      <c r="J2273" t="n">
        <v>4.64</v>
      </c>
      <c r="K2273" t="inlineStr">
        <is>
          <t>Kg</t>
        </is>
      </c>
      <c r="L2273" t="n">
        <v>342.9</v>
      </c>
      <c r="M2273" t="n">
        <v>73.900862</v>
      </c>
      <c r="N2273" t="inlineStr">
        <is>
          <t>ALIMENTOS</t>
        </is>
      </c>
      <c r="O2273" t="inlineStr">
        <is>
          <t>04/2026</t>
        </is>
      </c>
    </row>
    <row r="2274">
      <c r="A2274" t="n">
        <v>224141</v>
      </c>
      <c r="B2274" t="n">
        <v>122</v>
      </c>
      <c r="C2274" t="inlineStr">
        <is>
          <t>Arcos</t>
        </is>
      </c>
      <c r="D2274" t="inlineStr">
        <is>
          <t>EMPORIO M&amp;L COMERCIO DE ALIM E BEBIDAS LTDA</t>
        </is>
      </c>
      <c r="E2274" t="inlineStr">
        <is>
          <t>505888</t>
        </is>
      </c>
      <c r="F2274" s="550" t="n">
        <v>46120</v>
      </c>
      <c r="G2274" t="n">
        <v>19965</v>
      </c>
      <c r="H2274" t="inlineStr">
        <is>
          <t>MOSTARDA AMARELA HEINZ C/255G UN</t>
        </is>
      </c>
      <c r="I2274" t="inlineStr">
        <is>
          <t>ALIMENTOS</t>
        </is>
      </c>
      <c r="J2274" t="n">
        <v>6</v>
      </c>
      <c r="K2274" t="inlineStr">
        <is>
          <t>UN</t>
        </is>
      </c>
      <c r="L2274" t="n">
        <v>79.2</v>
      </c>
      <c r="M2274" t="n">
        <v>13.2</v>
      </c>
      <c r="N2274" t="inlineStr">
        <is>
          <t>ALIMENTOS</t>
        </is>
      </c>
      <c r="O2274" t="inlineStr">
        <is>
          <t>04/2026</t>
        </is>
      </c>
    </row>
    <row r="2275">
      <c r="A2275" t="n">
        <v>224141</v>
      </c>
      <c r="B2275" t="n">
        <v>122</v>
      </c>
      <c r="C2275" t="inlineStr">
        <is>
          <t>Arcos</t>
        </is>
      </c>
      <c r="D2275" t="inlineStr">
        <is>
          <t>EMPORIO M&amp;L COMERCIO DE ALIM E BEBIDAS LTDA</t>
        </is>
      </c>
      <c r="E2275" t="inlineStr">
        <is>
          <t>505888</t>
        </is>
      </c>
      <c r="F2275" s="550" t="n">
        <v>46120</v>
      </c>
      <c r="G2275" t="n">
        <v>19291</v>
      </c>
      <c r="H2275" t="inlineStr">
        <is>
          <t>QUEIJO PARMESAO CAPA PRETA KG</t>
        </is>
      </c>
      <c r="I2275" t="inlineStr">
        <is>
          <t>ALIMENTOS</t>
        </is>
      </c>
      <c r="J2275" t="n">
        <v>14.92</v>
      </c>
      <c r="K2275" t="inlineStr">
        <is>
          <t>N/A</t>
        </is>
      </c>
      <c r="L2275" t="n">
        <v>1117.51</v>
      </c>
      <c r="M2275" t="n">
        <v>74.90013399999999</v>
      </c>
      <c r="N2275" t="inlineStr">
        <is>
          <t>ALIMENTOS</t>
        </is>
      </c>
      <c r="O2275" t="inlineStr">
        <is>
          <t>04/2026</t>
        </is>
      </c>
    </row>
    <row r="2276">
      <c r="A2276" t="n">
        <v>224139</v>
      </c>
      <c r="B2276" t="n">
        <v>122</v>
      </c>
      <c r="C2276" t="inlineStr">
        <is>
          <t>Arcos</t>
        </is>
      </c>
      <c r="D2276" t="inlineStr">
        <is>
          <t>CG FOOD´S DISTRIBUIDORA DE ALIMENTOS LTDA</t>
        </is>
      </c>
      <c r="E2276" t="inlineStr">
        <is>
          <t>185260</t>
        </is>
      </c>
      <c r="F2276" s="550" t="n">
        <v>46121</v>
      </c>
      <c r="G2276" t="n">
        <v>20645</v>
      </c>
      <c r="H2276" t="inlineStr">
        <is>
          <t>MILHO VERDE QUERO C/2KG</t>
        </is>
      </c>
      <c r="I2276" t="inlineStr">
        <is>
          <t>ALIMENTOS</t>
        </is>
      </c>
      <c r="J2276" t="n">
        <v>12</v>
      </c>
      <c r="K2276" t="inlineStr">
        <is>
          <t>Lt</t>
        </is>
      </c>
      <c r="L2276" t="n">
        <v>274.8</v>
      </c>
      <c r="M2276" t="n">
        <v>22.9</v>
      </c>
      <c r="N2276" t="inlineStr">
        <is>
          <t>ALIMENTOS</t>
        </is>
      </c>
      <c r="O2276" t="inlineStr">
        <is>
          <t>04/2026</t>
        </is>
      </c>
    </row>
    <row r="2277">
      <c r="A2277" t="n">
        <v>224139</v>
      </c>
      <c r="B2277" t="n">
        <v>122</v>
      </c>
      <c r="C2277" t="inlineStr">
        <is>
          <t>Arcos</t>
        </is>
      </c>
      <c r="D2277" t="inlineStr">
        <is>
          <t>CG FOOD´S DISTRIBUIDORA DE ALIMENTOS LTDA</t>
        </is>
      </c>
      <c r="E2277" t="inlineStr">
        <is>
          <t>185260</t>
        </is>
      </c>
      <c r="F2277" s="550" t="n">
        <v>46121</v>
      </c>
      <c r="G2277" t="n">
        <v>19906</v>
      </c>
      <c r="H2277" t="inlineStr">
        <is>
          <t>SAL REFINADO CISNE 10X1KG</t>
        </is>
      </c>
      <c r="I2277" t="inlineStr">
        <is>
          <t>ALIMENTOS</t>
        </is>
      </c>
      <c r="J2277" t="n">
        <v>1</v>
      </c>
      <c r="K2277" t="inlineStr">
        <is>
          <t>PC</t>
        </is>
      </c>
      <c r="L2277" t="n">
        <v>38</v>
      </c>
      <c r="M2277" t="n">
        <v>38</v>
      </c>
      <c r="N2277" t="inlineStr">
        <is>
          <t>ALIMENTOS</t>
        </is>
      </c>
      <c r="O2277" t="inlineStr">
        <is>
          <t>04/2026</t>
        </is>
      </c>
    </row>
    <row r="2278">
      <c r="A2278" t="n">
        <v>224139</v>
      </c>
      <c r="B2278" t="n">
        <v>122</v>
      </c>
      <c r="C2278" t="inlineStr">
        <is>
          <t>Arcos</t>
        </is>
      </c>
      <c r="D2278" t="inlineStr">
        <is>
          <t>CG FOOD´S DISTRIBUIDORA DE ALIMENTOS LTDA</t>
        </is>
      </c>
      <c r="E2278" t="inlineStr">
        <is>
          <t>185260</t>
        </is>
      </c>
      <c r="F2278" s="550" t="n">
        <v>46121</v>
      </c>
      <c r="G2278" t="n">
        <v>19415</v>
      </c>
      <c r="H2278" t="inlineStr">
        <is>
          <t>MARGARINA COM SAL QUALY 500G UN</t>
        </is>
      </c>
      <c r="I2278" t="inlineStr">
        <is>
          <t>ALIMENTOS</t>
        </is>
      </c>
      <c r="J2278" t="n">
        <v>12</v>
      </c>
      <c r="K2278" t="inlineStr">
        <is>
          <t>UN</t>
        </is>
      </c>
      <c r="L2278" t="n">
        <v>103.8</v>
      </c>
      <c r="M2278" t="n">
        <v>8.65</v>
      </c>
      <c r="N2278" t="inlineStr">
        <is>
          <t>ALIMENTOS</t>
        </is>
      </c>
      <c r="O2278" t="inlineStr">
        <is>
          <t>04/2026</t>
        </is>
      </c>
    </row>
    <row r="2279">
      <c r="A2279" t="n">
        <v>224139</v>
      </c>
      <c r="B2279" t="n">
        <v>122</v>
      </c>
      <c r="C2279" t="inlineStr">
        <is>
          <t>Arcos</t>
        </is>
      </c>
      <c r="D2279" t="inlineStr">
        <is>
          <t>CG FOOD´S DISTRIBUIDORA DE ALIMENTOS LTDA</t>
        </is>
      </c>
      <c r="E2279" t="inlineStr">
        <is>
          <t>185260</t>
        </is>
      </c>
      <c r="F2279" s="550" t="n">
        <v>46121</v>
      </c>
      <c r="G2279" t="n">
        <v>19203</v>
      </c>
      <c r="H2279" t="inlineStr">
        <is>
          <t>IOGURTE INTEGRAL NESTLE C/170G UN</t>
        </is>
      </c>
      <c r="I2279" t="inlineStr">
        <is>
          <t>ALIMENTOS</t>
        </is>
      </c>
      <c r="J2279" t="n">
        <v>28</v>
      </c>
      <c r="K2279" t="inlineStr">
        <is>
          <t>N/A</t>
        </is>
      </c>
      <c r="L2279" t="n">
        <v>89.88</v>
      </c>
      <c r="M2279" t="n">
        <v>3.21</v>
      </c>
      <c r="N2279" t="inlineStr">
        <is>
          <t>ALIMENTOS</t>
        </is>
      </c>
      <c r="O2279" t="inlineStr">
        <is>
          <t>04/2026</t>
        </is>
      </c>
    </row>
    <row r="2280">
      <c r="A2280" t="n">
        <v>224134</v>
      </c>
      <c r="B2280" t="n">
        <v>122</v>
      </c>
      <c r="C2280" t="inlineStr">
        <is>
          <t>Arcos</t>
        </is>
      </c>
      <c r="D2280" t="inlineStr">
        <is>
          <t xml:space="preserve">BELLNAY PAES ARTESANAIS LTDA </t>
        </is>
      </c>
      <c r="E2280" t="inlineStr">
        <is>
          <t>2840</t>
        </is>
      </c>
      <c r="F2280" s="550" t="n">
        <v>46119</v>
      </c>
      <c r="G2280" t="n">
        <v>24833</v>
      </c>
      <c r="H2280" t="inlineStr">
        <is>
          <t>PAO DE QUEIJO 80G C/25UN</t>
        </is>
      </c>
      <c r="I2280" t="inlineStr">
        <is>
          <t>ALIMENTOS</t>
        </is>
      </c>
      <c r="J2280" t="n">
        <v>15</v>
      </c>
      <c r="K2280" t="inlineStr">
        <is>
          <t>CX</t>
        </is>
      </c>
      <c r="L2280" t="n">
        <v>746.25</v>
      </c>
      <c r="M2280" t="n">
        <v>49.75</v>
      </c>
      <c r="N2280" t="inlineStr">
        <is>
          <t>ALIMENTOS</t>
        </is>
      </c>
      <c r="O2280" t="inlineStr">
        <is>
          <t>04/2026</t>
        </is>
      </c>
    </row>
    <row r="2281">
      <c r="A2281" t="n">
        <v>224123</v>
      </c>
      <c r="B2281" t="n">
        <v>122</v>
      </c>
      <c r="C2281" t="inlineStr">
        <is>
          <t>Arcos</t>
        </is>
      </c>
      <c r="D2281" t="inlineStr">
        <is>
          <t>AROUMAR DISTRIBUIDORA DE PRODUTOS ALIMENTICIOS LTDA</t>
        </is>
      </c>
      <c r="E2281" t="inlineStr">
        <is>
          <t>1052215</t>
        </is>
      </c>
      <c r="F2281" s="550" t="n">
        <v>46120</v>
      </c>
      <c r="G2281" t="n">
        <v>20301</v>
      </c>
      <c r="H2281" t="inlineStr">
        <is>
          <t>ARROZ BRANCO TIPO 1 CAMIL C/5KG</t>
        </is>
      </c>
      <c r="I2281" t="inlineStr">
        <is>
          <t>ALIMENTOS</t>
        </is>
      </c>
      <c r="J2281" t="n">
        <v>10</v>
      </c>
      <c r="K2281" t="inlineStr">
        <is>
          <t>PC</t>
        </is>
      </c>
      <c r="L2281" t="n">
        <v>210</v>
      </c>
      <c r="M2281" t="n">
        <v>21</v>
      </c>
      <c r="N2281" t="inlineStr">
        <is>
          <t>ALIMENTOS</t>
        </is>
      </c>
      <c r="O2281" t="inlineStr">
        <is>
          <t>04/2026</t>
        </is>
      </c>
    </row>
    <row r="2282">
      <c r="A2282" t="n">
        <v>224123</v>
      </c>
      <c r="B2282" t="n">
        <v>122</v>
      </c>
      <c r="C2282" t="inlineStr">
        <is>
          <t>Arcos</t>
        </is>
      </c>
      <c r="D2282" t="inlineStr">
        <is>
          <t>AROUMAR DISTRIBUIDORA DE PRODUTOS ALIMENTICIOS LTDA</t>
        </is>
      </c>
      <c r="E2282" t="inlineStr">
        <is>
          <t>1052215</t>
        </is>
      </c>
      <c r="F2282" s="550" t="n">
        <v>46120</v>
      </c>
      <c r="G2282" t="n">
        <v>21017</v>
      </c>
      <c r="H2282" t="inlineStr">
        <is>
          <t>OLEO DE ALGODAO SAUDE C/14,5KG</t>
        </is>
      </c>
      <c r="I2282" t="inlineStr">
        <is>
          <t>ALIMENTOS</t>
        </is>
      </c>
      <c r="J2282" t="n">
        <v>3</v>
      </c>
      <c r="K2282" t="inlineStr">
        <is>
          <t>BALDE</t>
        </is>
      </c>
      <c r="L2282" t="n">
        <v>476.7</v>
      </c>
      <c r="M2282" t="n">
        <v>158.9</v>
      </c>
      <c r="N2282" t="inlineStr">
        <is>
          <t>ALIMENTOS</t>
        </is>
      </c>
      <c r="O2282" t="inlineStr">
        <is>
          <t>04/2026</t>
        </is>
      </c>
    </row>
    <row r="2283">
      <c r="A2283" t="n">
        <v>224119</v>
      </c>
      <c r="B2283" t="n">
        <v>122</v>
      </c>
      <c r="C2283" t="inlineStr">
        <is>
          <t>Arcos</t>
        </is>
      </c>
      <c r="D2283" t="inlineStr">
        <is>
          <t>DISTRIBUIDORA E IMPORTADORA IRMAOS AVELINO LTDA</t>
        </is>
      </c>
      <c r="E2283" t="inlineStr">
        <is>
          <t>463160</t>
        </is>
      </c>
      <c r="F2283" s="550" t="n">
        <v>46120</v>
      </c>
      <c r="G2283" t="n">
        <v>19439</v>
      </c>
      <c r="H2283" t="inlineStr">
        <is>
          <t>CREAM CHEESE DANUBIO C/1KG</t>
        </is>
      </c>
      <c r="I2283" t="inlineStr">
        <is>
          <t>ALIMENTOS</t>
        </is>
      </c>
      <c r="J2283" t="n">
        <v>10</v>
      </c>
      <c r="K2283" t="inlineStr">
        <is>
          <t>PC</t>
        </is>
      </c>
      <c r="L2283" t="n">
        <v>272.6</v>
      </c>
      <c r="M2283" t="n">
        <v>27.26</v>
      </c>
      <c r="N2283" t="inlineStr">
        <is>
          <t>ALIMENTOS</t>
        </is>
      </c>
      <c r="O2283" t="inlineStr">
        <is>
          <t>04/2026</t>
        </is>
      </c>
    </row>
    <row r="2284">
      <c r="A2284" t="n">
        <v>224119</v>
      </c>
      <c r="B2284" t="n">
        <v>122</v>
      </c>
      <c r="C2284" t="inlineStr">
        <is>
          <t>Arcos</t>
        </is>
      </c>
      <c r="D2284" t="inlineStr">
        <is>
          <t>DISTRIBUIDORA E IMPORTADORA IRMAOS AVELINO LTDA</t>
        </is>
      </c>
      <c r="E2284" t="inlineStr">
        <is>
          <t>463160</t>
        </is>
      </c>
      <c r="F2284" s="550" t="n">
        <v>46120</v>
      </c>
      <c r="G2284" t="n">
        <v>23732</v>
      </c>
      <c r="H2284" t="inlineStr">
        <is>
          <t>PRESUNTO COZIDO KG</t>
        </is>
      </c>
      <c r="I2284" t="inlineStr">
        <is>
          <t>ALIMENTOS</t>
        </is>
      </c>
      <c r="J2284" t="n">
        <v>3.54</v>
      </c>
      <c r="K2284" t="inlineStr">
        <is>
          <t>KG</t>
        </is>
      </c>
      <c r="L2284" t="n">
        <v>83.51000000000001</v>
      </c>
      <c r="M2284" t="n">
        <v>23.590395</v>
      </c>
      <c r="N2284" t="inlineStr">
        <is>
          <t>ALIMENTOS</t>
        </is>
      </c>
      <c r="O2284" t="inlineStr">
        <is>
          <t>04/2026</t>
        </is>
      </c>
    </row>
    <row r="2285">
      <c r="A2285" t="n">
        <v>224116</v>
      </c>
      <c r="B2285" t="n">
        <v>122</v>
      </c>
      <c r="C2285" t="inlineStr">
        <is>
          <t>Arcos</t>
        </is>
      </c>
      <c r="D2285" t="inlineStr">
        <is>
          <t xml:space="preserve">FORTE ALIMENTOS COM. IMPORTAÇÃO LTDA </t>
        </is>
      </c>
      <c r="E2285" t="inlineStr">
        <is>
          <t>367651</t>
        </is>
      </c>
      <c r="F2285" s="550" t="n">
        <v>46120</v>
      </c>
      <c r="G2285" t="n">
        <v>19324</v>
      </c>
      <c r="H2285" t="inlineStr">
        <is>
          <t>QUEIJO MUSSARELA TRES MARIAS KG</t>
        </is>
      </c>
      <c r="I2285" t="inlineStr">
        <is>
          <t>ALIMENTOS</t>
        </is>
      </c>
      <c r="J2285" t="n">
        <v>12.48</v>
      </c>
      <c r="K2285" t="inlineStr">
        <is>
          <t>KG</t>
        </is>
      </c>
      <c r="L2285" t="n">
        <v>501.32</v>
      </c>
      <c r="M2285" t="n">
        <v>40.169872</v>
      </c>
      <c r="N2285" t="inlineStr">
        <is>
          <t>ALIMENTOS</t>
        </is>
      </c>
      <c r="O2285" t="inlineStr">
        <is>
          <t>04/2026</t>
        </is>
      </c>
    </row>
    <row r="2286">
      <c r="A2286" t="n">
        <v>224113</v>
      </c>
      <c r="B2286" t="n">
        <v>122</v>
      </c>
      <c r="C2286" t="inlineStr">
        <is>
          <t>Arcos</t>
        </is>
      </c>
      <c r="D2286" t="inlineStr">
        <is>
          <t>PROAUTO INDUSTRIA QUIMICA EIRELI</t>
        </is>
      </c>
      <c r="E2286" t="inlineStr">
        <is>
          <t>154511</t>
        </is>
      </c>
      <c r="F2286" s="550" t="n">
        <v>46119</v>
      </c>
      <c r="G2286" t="n">
        <v>24507</v>
      </c>
      <c r="H2286" t="inlineStr">
        <is>
          <t>PROAUTO ALCOOL LIQUIDO 70% KIMI LIQUID 1L UN</t>
        </is>
      </c>
      <c r="I2286" t="inlineStr">
        <is>
          <t>DESCARTAVEIS/HIGIENE E LIMPEZA</t>
        </is>
      </c>
      <c r="J2286" t="n">
        <v>4</v>
      </c>
      <c r="K2286" t="inlineStr">
        <is>
          <t>GALAO</t>
        </is>
      </c>
      <c r="L2286" t="n">
        <v>340.68</v>
      </c>
      <c r="M2286" t="n">
        <v>85.17</v>
      </c>
      <c r="N2286" t="inlineStr">
        <is>
          <t>HIGIENE E LIMPEZA</t>
        </is>
      </c>
      <c r="O2286" t="inlineStr">
        <is>
          <t>04/2026</t>
        </is>
      </c>
    </row>
    <row r="2287">
      <c r="A2287" t="n">
        <v>224113</v>
      </c>
      <c r="B2287" t="n">
        <v>122</v>
      </c>
      <c r="C2287" t="inlineStr">
        <is>
          <t>Arcos</t>
        </is>
      </c>
      <c r="D2287" t="inlineStr">
        <is>
          <t>PROAUTO INDUSTRIA QUIMICA EIRELI</t>
        </is>
      </c>
      <c r="E2287" t="inlineStr">
        <is>
          <t>154511</t>
        </is>
      </c>
      <c r="F2287" s="550" t="n">
        <v>46119</v>
      </c>
      <c r="G2287" t="n">
        <v>17303</v>
      </c>
      <c r="H2287" t="inlineStr">
        <is>
          <t>DESINFETANTE LAVANDA KIMI 5L</t>
        </is>
      </c>
      <c r="I2287" t="inlineStr">
        <is>
          <t>DESCARTAVEIS/HIGIENE E LIMPEZA</t>
        </is>
      </c>
      <c r="J2287" t="n">
        <v>4</v>
      </c>
      <c r="K2287" t="inlineStr">
        <is>
          <t>GALAO</t>
        </is>
      </c>
      <c r="L2287" t="n">
        <v>502.12</v>
      </c>
      <c r="M2287" t="n">
        <v>125.53</v>
      </c>
      <c r="N2287" t="inlineStr">
        <is>
          <t>HIGIENE E LIMPEZA</t>
        </is>
      </c>
      <c r="O2287" t="inlineStr">
        <is>
          <t>04/2026</t>
        </is>
      </c>
    </row>
    <row r="2288">
      <c r="A2288" t="n">
        <v>224113</v>
      </c>
      <c r="B2288" t="n">
        <v>122</v>
      </c>
      <c r="C2288" t="inlineStr">
        <is>
          <t>Arcos</t>
        </is>
      </c>
      <c r="D2288" t="inlineStr">
        <is>
          <t>PROAUTO INDUSTRIA QUIMICA EIRELI</t>
        </is>
      </c>
      <c r="E2288" t="inlineStr">
        <is>
          <t>154511</t>
        </is>
      </c>
      <c r="F2288" s="550" t="n">
        <v>46119</v>
      </c>
      <c r="G2288" t="n">
        <v>26395</v>
      </c>
      <c r="H2288" t="inlineStr">
        <is>
          <t>PROAUTO DETERGENTE CLORADO PRO HA 3000CL 5L</t>
        </is>
      </c>
      <c r="I2288" t="inlineStr">
        <is>
          <t>DESCARTAVEIS/HIGIENE E LIMPEZA</t>
        </is>
      </c>
      <c r="J2288" t="n">
        <v>2</v>
      </c>
      <c r="K2288" t="inlineStr">
        <is>
          <t>GALAO</t>
        </is>
      </c>
      <c r="L2288" t="n">
        <v>257.44</v>
      </c>
      <c r="M2288" t="n">
        <v>128.72</v>
      </c>
      <c r="N2288" t="inlineStr">
        <is>
          <t>HIGIENE E LIMPEZA</t>
        </is>
      </c>
      <c r="O2288" t="inlineStr">
        <is>
          <t>04/2026</t>
        </is>
      </c>
    </row>
    <row r="2289">
      <c r="A2289" t="n">
        <v>224113</v>
      </c>
      <c r="B2289" t="n">
        <v>122</v>
      </c>
      <c r="C2289" t="inlineStr">
        <is>
          <t>Arcos</t>
        </is>
      </c>
      <c r="D2289" t="inlineStr">
        <is>
          <t>PROAUTO INDUSTRIA QUIMICA EIRELI</t>
        </is>
      </c>
      <c r="E2289" t="inlineStr">
        <is>
          <t>154511</t>
        </is>
      </c>
      <c r="F2289" s="550" t="n">
        <v>46119</v>
      </c>
      <c r="G2289" t="n">
        <v>24514</v>
      </c>
      <c r="H2289" t="inlineStr">
        <is>
          <t>PROAUTO DETERGENTE NEUTRO NEUTER SUPER 5 L</t>
        </is>
      </c>
      <c r="I2289" t="inlineStr">
        <is>
          <t>DESCARTAVEIS/HIGIENE E LIMPEZA</t>
        </is>
      </c>
      <c r="J2289" t="n">
        <v>4</v>
      </c>
      <c r="K2289" t="inlineStr">
        <is>
          <t>GALAO</t>
        </is>
      </c>
      <c r="L2289" t="n">
        <v>494.16</v>
      </c>
      <c r="M2289" t="n">
        <v>123.54</v>
      </c>
      <c r="N2289" t="inlineStr">
        <is>
          <t>HIGIENE E LIMPEZA</t>
        </is>
      </c>
      <c r="O2289" t="inlineStr">
        <is>
          <t>04/2026</t>
        </is>
      </c>
    </row>
    <row r="2290">
      <c r="A2290" t="n">
        <v>224099</v>
      </c>
      <c r="B2290" t="n">
        <v>122</v>
      </c>
      <c r="C2290" t="inlineStr">
        <is>
          <t>Arcos</t>
        </is>
      </c>
      <c r="D2290" t="inlineStr">
        <is>
          <t>PAPELNAP COMERCIO DE ARTIGOSDESCARTAVEIS LTDA</t>
        </is>
      </c>
      <c r="E2290" t="inlineStr">
        <is>
          <t>37</t>
        </is>
      </c>
      <c r="F2290" s="550" t="n">
        <v>46119</v>
      </c>
      <c r="G2290" t="n">
        <v>28658</v>
      </c>
      <c r="H2290" t="inlineStr">
        <is>
          <t>GUARDANAPO QUADRADO FOLHA DUPLA BRANCO E BORDA CALANDRA 24X22 C/5000 UN</t>
        </is>
      </c>
      <c r="I2290" t="inlineStr">
        <is>
          <t>DESCARTAVEIS/HIGIENE E LIMPEZA</t>
        </is>
      </c>
      <c r="J2290" t="n">
        <v>4</v>
      </c>
      <c r="K2290" t="inlineStr">
        <is>
          <t>CX</t>
        </is>
      </c>
      <c r="L2290" t="n">
        <v>988</v>
      </c>
      <c r="M2290" t="n">
        <v>247</v>
      </c>
      <c r="N2290" t="inlineStr">
        <is>
          <t>DESCARTAVEIS</t>
        </is>
      </c>
      <c r="O2290" t="inlineStr">
        <is>
          <t>04/2026</t>
        </is>
      </c>
    </row>
    <row r="2291">
      <c r="A2291" t="n">
        <v>224093</v>
      </c>
      <c r="B2291" t="n">
        <v>122</v>
      </c>
      <c r="C2291" t="inlineStr">
        <is>
          <t>Arcos</t>
        </is>
      </c>
      <c r="D2291" t="inlineStr">
        <is>
          <t>BATARD PADARIA ARTESANAL LTDA</t>
        </is>
      </c>
      <c r="E2291" t="inlineStr">
        <is>
          <t>13815</t>
        </is>
      </c>
      <c r="F2291" s="550" t="n">
        <v>46120</v>
      </c>
      <c r="G2291" t="n">
        <v>19166</v>
      </c>
      <c r="H2291" t="inlineStr">
        <is>
          <t>BAGUETE DE GRAO LEVIAN FATIADO 590G UN</t>
        </is>
      </c>
      <c r="I2291" t="inlineStr">
        <is>
          <t>ALIMENTOS</t>
        </is>
      </c>
      <c r="J2291" t="n">
        <v>20</v>
      </c>
      <c r="K2291" t="inlineStr">
        <is>
          <t>UN</t>
        </is>
      </c>
      <c r="L2291" t="n">
        <v>407</v>
      </c>
      <c r="M2291" t="n">
        <v>20.35</v>
      </c>
      <c r="N2291" t="inlineStr">
        <is>
          <t>ALIMENTOS</t>
        </is>
      </c>
      <c r="O2291" t="inlineStr">
        <is>
          <t>04/2026</t>
        </is>
      </c>
    </row>
    <row r="2292">
      <c r="A2292" t="n">
        <v>224093</v>
      </c>
      <c r="B2292" t="n">
        <v>122</v>
      </c>
      <c r="C2292" t="inlineStr">
        <is>
          <t>Arcos</t>
        </is>
      </c>
      <c r="D2292" t="inlineStr">
        <is>
          <t>BATARD PADARIA ARTESANAL LTDA</t>
        </is>
      </c>
      <c r="E2292" t="inlineStr">
        <is>
          <t>13815</t>
        </is>
      </c>
      <c r="F2292" s="550" t="n">
        <v>46120</v>
      </c>
      <c r="G2292" t="n">
        <v>21372</v>
      </c>
      <c r="H2292" t="inlineStr">
        <is>
          <t>PAO BRIOCHE FORME C/ TAMPA UN</t>
        </is>
      </c>
      <c r="I2292" t="inlineStr">
        <is>
          <t>ALIMENTOS</t>
        </is>
      </c>
      <c r="J2292" t="n">
        <v>21</v>
      </c>
      <c r="K2292" t="inlineStr">
        <is>
          <t>UN</t>
        </is>
      </c>
      <c r="L2292" t="n">
        <v>651</v>
      </c>
      <c r="M2292" t="n">
        <v>31</v>
      </c>
      <c r="N2292" t="inlineStr">
        <is>
          <t>ALIMENTOS</t>
        </is>
      </c>
      <c r="O2292" t="inlineStr">
        <is>
          <t>04/2026</t>
        </is>
      </c>
    </row>
    <row r="2293">
      <c r="A2293" t="n">
        <v>224093</v>
      </c>
      <c r="B2293" t="n">
        <v>122</v>
      </c>
      <c r="C2293" t="inlineStr">
        <is>
          <t>Arcos</t>
        </is>
      </c>
      <c r="D2293" t="inlineStr">
        <is>
          <t>BATARD PADARIA ARTESANAL LTDA</t>
        </is>
      </c>
      <c r="E2293" t="inlineStr">
        <is>
          <t>13815</t>
        </is>
      </c>
      <c r="F2293" s="550" t="n">
        <v>46120</v>
      </c>
      <c r="G2293" t="n">
        <v>28384</v>
      </c>
      <c r="H2293" t="inlineStr">
        <is>
          <t xml:space="preserve">PÃO PDC FORMA LEVAIN 750GR </t>
        </is>
      </c>
      <c r="I2293" t="inlineStr">
        <is>
          <t>ALIMENTOS</t>
        </is>
      </c>
      <c r="J2293" t="n">
        <v>12</v>
      </c>
      <c r="K2293" t="inlineStr">
        <is>
          <t>UN</t>
        </is>
      </c>
      <c r="L2293" t="n">
        <v>312</v>
      </c>
      <c r="M2293" t="n">
        <v>26</v>
      </c>
      <c r="N2293" t="inlineStr">
        <is>
          <t>ALIMENTOS</t>
        </is>
      </c>
      <c r="O2293" t="inlineStr">
        <is>
          <t>04/2026</t>
        </is>
      </c>
    </row>
    <row r="2294">
      <c r="A2294" t="n">
        <v>224091</v>
      </c>
      <c r="B2294" t="n">
        <v>122</v>
      </c>
      <c r="C2294" t="inlineStr">
        <is>
          <t>Arcos</t>
        </is>
      </c>
      <c r="D2294" t="inlineStr">
        <is>
          <t>GCT COMERCIO DE PRODUTOS ALIMENTICIOS LTDA</t>
        </is>
      </c>
      <c r="E2294" t="inlineStr">
        <is>
          <t>10899</t>
        </is>
      </c>
      <c r="F2294" s="550" t="n">
        <v>46121</v>
      </c>
      <c r="G2294" t="n">
        <v>27340</v>
      </c>
      <c r="H2294" t="inlineStr">
        <is>
          <t>GELO RETANGULO 50X65MM C/25 UN YCECODE</t>
        </is>
      </c>
      <c r="I2294" t="inlineStr">
        <is>
          <t>BEBIDAS</t>
        </is>
      </c>
      <c r="J2294" t="n">
        <v>16</v>
      </c>
      <c r="K2294" t="inlineStr">
        <is>
          <t>PC</t>
        </is>
      </c>
      <c r="L2294" t="n">
        <v>857.92</v>
      </c>
      <c r="M2294" t="n">
        <v>53.62</v>
      </c>
      <c r="N2294" t="inlineStr">
        <is>
          <t>BEBIDAS</t>
        </is>
      </c>
      <c r="O2294" t="inlineStr">
        <is>
          <t>04/2026</t>
        </is>
      </c>
    </row>
    <row r="2295">
      <c r="A2295" t="n">
        <v>224091</v>
      </c>
      <c r="B2295" t="n">
        <v>122</v>
      </c>
      <c r="C2295" t="inlineStr">
        <is>
          <t>Arcos</t>
        </is>
      </c>
      <c r="D2295" t="inlineStr">
        <is>
          <t>GCT COMERCIO DE PRODUTOS ALIMENTICIOS LTDA</t>
        </is>
      </c>
      <c r="E2295" t="inlineStr">
        <is>
          <t>10899</t>
        </is>
      </c>
      <c r="F2295" s="550" t="n">
        <v>46121</v>
      </c>
      <c r="G2295" t="n">
        <v>28315</v>
      </c>
      <c r="H2295" t="inlineStr">
        <is>
          <t>GELO COLLINS 35X120 C/18 UN YCECODE</t>
        </is>
      </c>
      <c r="I2295" t="inlineStr">
        <is>
          <t>BEBIDAS</t>
        </is>
      </c>
      <c r="J2295" t="n">
        <v>7</v>
      </c>
      <c r="K2295" t="inlineStr">
        <is>
          <t>PC</t>
        </is>
      </c>
      <c r="L2295" t="n">
        <v>304.92</v>
      </c>
      <c r="M2295" t="n">
        <v>43.56</v>
      </c>
      <c r="N2295" t="inlineStr">
        <is>
          <t>BEBIDAS</t>
        </is>
      </c>
      <c r="O2295" t="inlineStr">
        <is>
          <t>04/2026</t>
        </is>
      </c>
    </row>
    <row r="2296">
      <c r="A2296" t="n">
        <v>224091</v>
      </c>
      <c r="B2296" t="n">
        <v>122</v>
      </c>
      <c r="C2296" t="inlineStr">
        <is>
          <t>Arcos</t>
        </is>
      </c>
      <c r="D2296" t="inlineStr">
        <is>
          <t>GCT COMERCIO DE PRODUTOS ALIMENTICIOS LTDA</t>
        </is>
      </c>
      <c r="E2296" t="inlineStr">
        <is>
          <t>10899</t>
        </is>
      </c>
      <c r="F2296" s="550" t="n">
        <v>46121</v>
      </c>
      <c r="G2296" t="n">
        <v>28316</v>
      </c>
      <c r="H2296" t="inlineStr">
        <is>
          <t>GELO ESFERICO C/9UN YCECODE</t>
        </is>
      </c>
      <c r="I2296" t="inlineStr">
        <is>
          <t>BEBIDAS</t>
        </is>
      </c>
      <c r="J2296" t="n">
        <v>25</v>
      </c>
      <c r="K2296" t="inlineStr">
        <is>
          <t>PC</t>
        </is>
      </c>
      <c r="L2296" t="n">
        <v>976.25</v>
      </c>
      <c r="M2296" t="n">
        <v>39.05</v>
      </c>
      <c r="N2296" t="inlineStr">
        <is>
          <t>BEBIDAS</t>
        </is>
      </c>
      <c r="O2296" t="inlineStr">
        <is>
          <t>04/2026</t>
        </is>
      </c>
    </row>
    <row r="2297">
      <c r="A2297" t="n">
        <v>224088</v>
      </c>
      <c r="B2297" t="n">
        <v>122</v>
      </c>
      <c r="C2297" t="inlineStr">
        <is>
          <t>Arcos</t>
        </is>
      </c>
      <c r="D2297" t="inlineStr">
        <is>
          <t>DEOLINDA DOS SANTOS FREITAS</t>
        </is>
      </c>
      <c r="E2297" t="inlineStr">
        <is>
          <t>2360</t>
        </is>
      </c>
      <c r="F2297" s="550" t="n">
        <v>46118</v>
      </c>
      <c r="G2297" t="n">
        <v>17373</v>
      </c>
      <c r="H2297" t="inlineStr">
        <is>
          <t>SACO DE LIXO 40L PRETO C/100</t>
        </is>
      </c>
      <c r="I2297" t="inlineStr">
        <is>
          <t>DESCARTAVEIS/HIGIENE E LIMPEZA</t>
        </is>
      </c>
      <c r="J2297" t="n">
        <v>2</v>
      </c>
      <c r="K2297" t="inlineStr">
        <is>
          <t>PACOTE</t>
        </is>
      </c>
      <c r="L2297" t="n">
        <v>41.6</v>
      </c>
      <c r="M2297" t="n">
        <v>20.8</v>
      </c>
      <c r="N2297" t="inlineStr">
        <is>
          <t>DESCARTAVEIS</t>
        </is>
      </c>
      <c r="O2297" t="inlineStr">
        <is>
          <t>04/2026</t>
        </is>
      </c>
    </row>
    <row r="2298">
      <c r="A2298" t="n">
        <v>224088</v>
      </c>
      <c r="B2298" t="n">
        <v>122</v>
      </c>
      <c r="C2298" t="inlineStr">
        <is>
          <t>Arcos</t>
        </is>
      </c>
      <c r="D2298" t="inlineStr">
        <is>
          <t>DEOLINDA DOS SANTOS FREITAS</t>
        </is>
      </c>
      <c r="E2298" t="inlineStr">
        <is>
          <t>2360</t>
        </is>
      </c>
      <c r="F2298" s="550" t="n">
        <v>46118</v>
      </c>
      <c r="G2298" t="n">
        <v>17397</v>
      </c>
      <c r="H2298" t="inlineStr">
        <is>
          <t>SACO DE LIXO 60L PRETO GROSSO 65X80CM (ENTRE 3KG A 4KG)</t>
        </is>
      </c>
      <c r="I2298" t="inlineStr">
        <is>
          <t>DESCARTAVEIS/HIGIENE E LIMPEZA</t>
        </is>
      </c>
      <c r="J2298" t="n">
        <v>4</v>
      </c>
      <c r="K2298" t="inlineStr">
        <is>
          <t>PACOTE</t>
        </is>
      </c>
      <c r="L2298" t="n">
        <v>127.28</v>
      </c>
      <c r="M2298" t="n">
        <v>31.82</v>
      </c>
      <c r="N2298" t="inlineStr">
        <is>
          <t>DESCARTAVEIS</t>
        </is>
      </c>
      <c r="O2298" t="inlineStr">
        <is>
          <t>04/2026</t>
        </is>
      </c>
    </row>
    <row r="2299">
      <c r="A2299" t="n">
        <v>224088</v>
      </c>
      <c r="B2299" t="n">
        <v>122</v>
      </c>
      <c r="C2299" t="inlineStr">
        <is>
          <t>Arcos</t>
        </is>
      </c>
      <c r="D2299" t="inlineStr">
        <is>
          <t>DEOLINDA DOS SANTOS FREITAS</t>
        </is>
      </c>
      <c r="E2299" t="inlineStr">
        <is>
          <t>2360</t>
        </is>
      </c>
      <c r="F2299" s="550" t="n">
        <v>46118</v>
      </c>
      <c r="G2299" t="n">
        <v>21423</v>
      </c>
      <c r="H2299" t="inlineStr">
        <is>
          <t>SACO DE LIXO 100L BL PRETO GROSSO 95X120 4K UN</t>
        </is>
      </c>
      <c r="I2299" t="inlineStr">
        <is>
          <t>DESCARTAVEIS/HIGIENE E LIMPEZA</t>
        </is>
      </c>
      <c r="J2299" t="n">
        <v>4</v>
      </c>
      <c r="K2299" t="inlineStr">
        <is>
          <t>PACOTE</t>
        </is>
      </c>
      <c r="L2299" t="n">
        <v>127.28</v>
      </c>
      <c r="M2299" t="n">
        <v>31.82</v>
      </c>
      <c r="N2299" t="inlineStr">
        <is>
          <t>DESCARTAVEIS</t>
        </is>
      </c>
      <c r="O2299" t="inlineStr">
        <is>
          <t>04/2026</t>
        </is>
      </c>
    </row>
    <row r="2300">
      <c r="A2300" t="n">
        <v>224088</v>
      </c>
      <c r="B2300" t="n">
        <v>122</v>
      </c>
      <c r="C2300" t="inlineStr">
        <is>
          <t>Arcos</t>
        </is>
      </c>
      <c r="D2300" t="inlineStr">
        <is>
          <t>DEOLINDA DOS SANTOS FREITAS</t>
        </is>
      </c>
      <c r="E2300" t="inlineStr">
        <is>
          <t>2360</t>
        </is>
      </c>
      <c r="F2300" s="550" t="n">
        <v>46118</v>
      </c>
      <c r="G2300" t="n">
        <v>21665</v>
      </c>
      <c r="H2300" t="inlineStr">
        <is>
          <t>SACO DE LIXO 200L PRETO REFORCADO</t>
        </is>
      </c>
      <c r="I2300" t="inlineStr">
        <is>
          <t>DESCARTAVEIS/HIGIENE E LIMPEZA</t>
        </is>
      </c>
      <c r="J2300" t="n">
        <v>6</v>
      </c>
      <c r="K2300" t="inlineStr">
        <is>
          <t>PACOTE</t>
        </is>
      </c>
      <c r="L2300" t="n">
        <v>190.92</v>
      </c>
      <c r="M2300" t="n">
        <v>31.82</v>
      </c>
      <c r="N2300" t="inlineStr">
        <is>
          <t>DESCARTAVEIS</t>
        </is>
      </c>
      <c r="O2300" t="inlineStr">
        <is>
          <t>04/2026</t>
        </is>
      </c>
    </row>
    <row r="2301">
      <c r="A2301" t="n">
        <v>224075</v>
      </c>
      <c r="B2301" t="n">
        <v>122</v>
      </c>
      <c r="C2301" t="inlineStr">
        <is>
          <t>Arcos</t>
        </is>
      </c>
      <c r="D2301" t="inlineStr">
        <is>
          <t xml:space="preserve"> FAMIGERADA COMERCIO E EXPORTACAO DE BEBIDAS LTDA</t>
        </is>
      </c>
      <c r="E2301" t="inlineStr">
        <is>
          <t>2191</t>
        </is>
      </c>
      <c r="F2301" s="550" t="n">
        <v>46119</v>
      </c>
      <c r="G2301" t="n">
        <v>18486</v>
      </c>
      <c r="H2301" t="inlineStr">
        <is>
          <t>CACHACA FAMIGERADA BRUTA 750ML</t>
        </is>
      </c>
      <c r="I2301" t="inlineStr">
        <is>
          <t>BEBIDAS</t>
        </is>
      </c>
      <c r="J2301" t="n">
        <v>6</v>
      </c>
      <c r="K2301" t="inlineStr">
        <is>
          <t>GR</t>
        </is>
      </c>
      <c r="L2301" t="n">
        <v>165</v>
      </c>
      <c r="M2301" t="n">
        <v>27.5</v>
      </c>
      <c r="N2301" t="inlineStr">
        <is>
          <t>BEBIDAS</t>
        </is>
      </c>
      <c r="O2301" t="inlineStr">
        <is>
          <t>04/2026</t>
        </is>
      </c>
    </row>
    <row r="2302">
      <c r="A2302" t="n">
        <v>224072</v>
      </c>
      <c r="B2302" t="n">
        <v>122</v>
      </c>
      <c r="C2302" t="inlineStr">
        <is>
          <t>Arcos</t>
        </is>
      </c>
      <c r="D2302" t="inlineStr">
        <is>
          <t>TRAMONTINA SUDESTE S.A</t>
        </is>
      </c>
      <c r="E2302" t="inlineStr">
        <is>
          <t>2458594</t>
        </is>
      </c>
      <c r="F2302" s="550" t="n">
        <v>46114</v>
      </c>
      <c r="G2302" t="n">
        <v>28920</v>
      </c>
      <c r="H2302" t="inlineStr">
        <is>
          <t>GARFO PARA TORTA TRAMONTINA HAVANA UN</t>
        </is>
      </c>
      <c r="I2302" t="inlineStr">
        <is>
          <t>UTENSILIOS</t>
        </is>
      </c>
      <c r="J2302" t="n">
        <v>48</v>
      </c>
      <c r="K2302" t="inlineStr">
        <is>
          <t>UNIDADE</t>
        </is>
      </c>
      <c r="L2302" t="n">
        <v>125.28</v>
      </c>
      <c r="M2302" t="n">
        <v>2.61</v>
      </c>
      <c r="N2302" t="inlineStr">
        <is>
          <t>UTENSILIOS</t>
        </is>
      </c>
      <c r="O2302" t="inlineStr">
        <is>
          <t>04/2026</t>
        </is>
      </c>
    </row>
    <row r="2303">
      <c r="A2303" t="n">
        <v>223774</v>
      </c>
      <c r="B2303" t="n">
        <v>122</v>
      </c>
      <c r="C2303" t="inlineStr">
        <is>
          <t>Arcos</t>
        </is>
      </c>
      <c r="D2303" t="inlineStr">
        <is>
          <t>MONTE ALTO ALIMENTOS LTDA</t>
        </is>
      </c>
      <c r="E2303" t="inlineStr">
        <is>
          <t>178867</t>
        </is>
      </c>
      <c r="F2303" s="550" t="n">
        <v>46119</v>
      </c>
      <c r="G2303" t="n">
        <v>26592</v>
      </c>
      <c r="H2303" t="inlineStr">
        <is>
          <t>HAMBURGUER BOVINO FREDDI PORCIONADO EM 50G KG 60% ACEM 40% PEITO BOVINO ARCOS</t>
        </is>
      </c>
      <c r="I2303" t="inlineStr">
        <is>
          <t>ALIMENTOS</t>
        </is>
      </c>
      <c r="J2303" t="n">
        <v>30.03</v>
      </c>
      <c r="K2303" t="inlineStr">
        <is>
          <t>KG</t>
        </is>
      </c>
      <c r="L2303" t="n">
        <v>1111.11</v>
      </c>
      <c r="M2303" t="n">
        <v>37</v>
      </c>
      <c r="N2303" t="inlineStr">
        <is>
          <t>ALIMENTOS</t>
        </is>
      </c>
      <c r="O2303" t="inlineStr">
        <is>
          <t>04/2026</t>
        </is>
      </c>
    </row>
    <row r="2304">
      <c r="A2304" t="n">
        <v>223774</v>
      </c>
      <c r="B2304" t="n">
        <v>122</v>
      </c>
      <c r="C2304" t="inlineStr">
        <is>
          <t>Arcos</t>
        </is>
      </c>
      <c r="D2304" t="inlineStr">
        <is>
          <t>MONTE ALTO ALIMENTOS LTDA</t>
        </is>
      </c>
      <c r="E2304" t="inlineStr">
        <is>
          <t>178867</t>
        </is>
      </c>
      <c r="F2304" s="550" t="n">
        <v>46119</v>
      </c>
      <c r="G2304" t="n">
        <v>26582</v>
      </c>
      <c r="H2304" t="inlineStr">
        <is>
          <t>BIFE ANCHO FREDDI PORCIONADO EM 200G KG</t>
        </is>
      </c>
      <c r="I2304" t="inlineStr">
        <is>
          <t>ALIMENTOS</t>
        </is>
      </c>
      <c r="J2304" t="n">
        <v>20.53</v>
      </c>
      <c r="K2304" t="inlineStr">
        <is>
          <t>KG</t>
        </is>
      </c>
      <c r="L2304" t="n">
        <v>2751.02</v>
      </c>
      <c r="M2304" t="n">
        <v>134</v>
      </c>
      <c r="N2304" t="inlineStr">
        <is>
          <t>ALIMENTOS</t>
        </is>
      </c>
      <c r="O2304" t="inlineStr">
        <is>
          <t>04/2026</t>
        </is>
      </c>
    </row>
    <row r="2305">
      <c r="A2305" t="n">
        <v>223774</v>
      </c>
      <c r="B2305" t="n">
        <v>122</v>
      </c>
      <c r="C2305" t="inlineStr">
        <is>
          <t>Arcos</t>
        </is>
      </c>
      <c r="D2305" t="inlineStr">
        <is>
          <t>MONTE ALTO ALIMENTOS LTDA</t>
        </is>
      </c>
      <c r="E2305" t="inlineStr">
        <is>
          <t>178867</t>
        </is>
      </c>
      <c r="F2305" s="550" t="n">
        <v>46119</v>
      </c>
      <c r="G2305" t="n">
        <v>26584</v>
      </c>
      <c r="H2305" t="inlineStr">
        <is>
          <t>COXAO MOLE ANGUS FREDDI PORCIONADO EM 100G KG</t>
        </is>
      </c>
      <c r="I2305" t="inlineStr">
        <is>
          <t>ALIMENTOS</t>
        </is>
      </c>
      <c r="J2305" t="n">
        <v>10.22</v>
      </c>
      <c r="K2305" t="inlineStr">
        <is>
          <t>KG</t>
        </is>
      </c>
      <c r="L2305" t="n">
        <v>827.8200000000001</v>
      </c>
      <c r="M2305" t="n">
        <v>81</v>
      </c>
      <c r="N2305" t="inlineStr">
        <is>
          <t>ALIMENTOS</t>
        </is>
      </c>
      <c r="O2305" t="inlineStr">
        <is>
          <t>04/2026</t>
        </is>
      </c>
    </row>
    <row r="2306">
      <c r="A2306" t="n">
        <v>223774</v>
      </c>
      <c r="B2306" t="n">
        <v>122</v>
      </c>
      <c r="C2306" t="inlineStr">
        <is>
          <t>Arcos</t>
        </is>
      </c>
      <c r="D2306" t="inlineStr">
        <is>
          <t>MONTE ALTO ALIMENTOS LTDA</t>
        </is>
      </c>
      <c r="E2306" t="inlineStr">
        <is>
          <t>178867</t>
        </is>
      </c>
      <c r="F2306" s="550" t="n">
        <v>46119</v>
      </c>
      <c r="G2306" t="n">
        <v>28479</v>
      </c>
      <c r="H2306" t="inlineStr">
        <is>
          <t>COXAO MOLE ANGUS PICADINHO FREDDI KG</t>
        </is>
      </c>
      <c r="I2306" t="inlineStr">
        <is>
          <t>ALIMENTOS</t>
        </is>
      </c>
      <c r="J2306" t="n">
        <v>41.12</v>
      </c>
      <c r="K2306" t="inlineStr">
        <is>
          <t>KG</t>
        </is>
      </c>
      <c r="L2306" t="n">
        <v>3330.72</v>
      </c>
      <c r="M2306" t="n">
        <v>81</v>
      </c>
      <c r="N2306" t="inlineStr">
        <is>
          <t>ALIMENTOS</t>
        </is>
      </c>
      <c r="O2306" t="inlineStr">
        <is>
          <t>04/2026</t>
        </is>
      </c>
    </row>
    <row r="2307">
      <c r="A2307" t="n">
        <v>223773</v>
      </c>
      <c r="B2307" t="n">
        <v>122</v>
      </c>
      <c r="C2307" t="inlineStr">
        <is>
          <t>Arcos</t>
        </is>
      </c>
      <c r="D2307" t="inlineStr">
        <is>
          <t>AROUMAR DISTRIBUIDORA DE PRODUTOS ALIMENTICIOS LTDA</t>
        </is>
      </c>
      <c r="E2307" t="inlineStr">
        <is>
          <t>1051776</t>
        </is>
      </c>
      <c r="F2307" s="550" t="n">
        <v>46119</v>
      </c>
      <c r="G2307" t="n">
        <v>20301</v>
      </c>
      <c r="H2307" t="inlineStr">
        <is>
          <t>ARROZ BRANCO TIPO 1 CAMIL C/5KG</t>
        </is>
      </c>
      <c r="I2307" t="inlineStr">
        <is>
          <t>ALIMENTOS</t>
        </is>
      </c>
      <c r="J2307" t="n">
        <v>5</v>
      </c>
      <c r="K2307" t="inlineStr">
        <is>
          <t>PC</t>
        </is>
      </c>
      <c r="L2307" t="n">
        <v>105</v>
      </c>
      <c r="M2307" t="n">
        <v>21</v>
      </c>
      <c r="N2307" t="inlineStr">
        <is>
          <t>ALIMENTOS</t>
        </is>
      </c>
      <c r="O2307" t="inlineStr">
        <is>
          <t>04/2026</t>
        </is>
      </c>
    </row>
    <row r="2308">
      <c r="A2308" t="n">
        <v>223773</v>
      </c>
      <c r="B2308" t="n">
        <v>122</v>
      </c>
      <c r="C2308" t="inlineStr">
        <is>
          <t>Arcos</t>
        </is>
      </c>
      <c r="D2308" t="inlineStr">
        <is>
          <t>AROUMAR DISTRIBUIDORA DE PRODUTOS ALIMENTICIOS LTDA</t>
        </is>
      </c>
      <c r="E2308" t="inlineStr">
        <is>
          <t>1051776</t>
        </is>
      </c>
      <c r="F2308" s="550" t="n">
        <v>46119</v>
      </c>
      <c r="G2308" t="n">
        <v>21017</v>
      </c>
      <c r="H2308" t="inlineStr">
        <is>
          <t>OLEO DE ALGODAO SAUDE C/14,5KG</t>
        </is>
      </c>
      <c r="I2308" t="inlineStr">
        <is>
          <t>ALIMENTOS</t>
        </is>
      </c>
      <c r="J2308" t="n">
        <v>3</v>
      </c>
      <c r="K2308" t="inlineStr">
        <is>
          <t>BALDE</t>
        </is>
      </c>
      <c r="L2308" t="n">
        <v>476.7</v>
      </c>
      <c r="M2308" t="n">
        <v>158.9</v>
      </c>
      <c r="N2308" t="inlineStr">
        <is>
          <t>ALIMENTOS</t>
        </is>
      </c>
      <c r="O2308" t="inlineStr">
        <is>
          <t>04/2026</t>
        </is>
      </c>
    </row>
    <row r="2309">
      <c r="A2309" t="n">
        <v>223772</v>
      </c>
      <c r="B2309" t="n">
        <v>122</v>
      </c>
      <c r="C2309" t="inlineStr">
        <is>
          <t>Arcos</t>
        </is>
      </c>
      <c r="D2309" t="inlineStr">
        <is>
          <t>NA MORADA INDÚSTRIA E COMÉRCIO LTDA</t>
        </is>
      </c>
      <c r="E2309" t="inlineStr">
        <is>
          <t>292662</t>
        </is>
      </c>
      <c r="F2309" s="550" t="n">
        <v>46119</v>
      </c>
      <c r="G2309" t="n">
        <v>19370</v>
      </c>
      <c r="H2309" t="inlineStr">
        <is>
          <t>QUEIJO CAMEMBERT SERRA DAS ANTAS CX 1,680KG C/12 DE 140G KG</t>
        </is>
      </c>
      <c r="I2309" t="inlineStr">
        <is>
          <t>ALIMENTOS</t>
        </is>
      </c>
      <c r="J2309" t="n">
        <v>19.7</v>
      </c>
      <c r="K2309" t="inlineStr">
        <is>
          <t>KG</t>
        </is>
      </c>
      <c r="L2309" t="n">
        <v>1867.56</v>
      </c>
      <c r="M2309" t="n">
        <v>94.8</v>
      </c>
      <c r="N2309" t="inlineStr">
        <is>
          <t>ALIMENTOS</t>
        </is>
      </c>
      <c r="O2309" t="inlineStr">
        <is>
          <t>04/2026</t>
        </is>
      </c>
    </row>
    <row r="2310">
      <c r="A2310" t="n">
        <v>223771</v>
      </c>
      <c r="B2310" t="n">
        <v>122</v>
      </c>
      <c r="C2310" t="inlineStr">
        <is>
          <t>Arcos</t>
        </is>
      </c>
      <c r="D2310" t="inlineStr">
        <is>
          <t>DO CHEF DISTRIBUIDORA DE ALIMENTOS LTDA</t>
        </is>
      </c>
      <c r="E2310" t="inlineStr">
        <is>
          <t>822</t>
        </is>
      </c>
      <c r="F2310" s="550" t="n">
        <v>46119</v>
      </c>
      <c r="G2310" t="n">
        <v>19743</v>
      </c>
      <c r="H2310" t="inlineStr">
        <is>
          <t>MACA VERDE KG</t>
        </is>
      </c>
      <c r="I2310" t="inlineStr">
        <is>
          <t>ALIMENTOS</t>
        </is>
      </c>
      <c r="J2310" t="n">
        <v>5</v>
      </c>
      <c r="K2310" t="inlineStr">
        <is>
          <t>KG</t>
        </is>
      </c>
      <c r="L2310" t="n">
        <v>77.65000000000001</v>
      </c>
      <c r="M2310" t="n">
        <v>15.53</v>
      </c>
      <c r="N2310" t="inlineStr">
        <is>
          <t>ALIMENTOS</t>
        </is>
      </c>
      <c r="O2310" t="inlineStr">
        <is>
          <t>04/2026</t>
        </is>
      </c>
    </row>
    <row r="2311">
      <c r="A2311" t="n">
        <v>223771</v>
      </c>
      <c r="B2311" t="n">
        <v>122</v>
      </c>
      <c r="C2311" t="inlineStr">
        <is>
          <t>Arcos</t>
        </is>
      </c>
      <c r="D2311" t="inlineStr">
        <is>
          <t>DO CHEF DISTRIBUIDORA DE ALIMENTOS LTDA</t>
        </is>
      </c>
      <c r="E2311" t="inlineStr">
        <is>
          <t>822</t>
        </is>
      </c>
      <c r="F2311" s="550" t="n">
        <v>46119</v>
      </c>
      <c r="G2311" t="n">
        <v>19748</v>
      </c>
      <c r="H2311" t="inlineStr">
        <is>
          <t>MACA FUJI KG</t>
        </is>
      </c>
      <c r="I2311" t="inlineStr">
        <is>
          <t>ALIMENTOS</t>
        </is>
      </c>
      <c r="J2311" t="n">
        <v>4</v>
      </c>
      <c r="K2311" t="inlineStr">
        <is>
          <t>KG</t>
        </is>
      </c>
      <c r="L2311" t="n">
        <v>37.8</v>
      </c>
      <c r="M2311" t="n">
        <v>9.449999999999999</v>
      </c>
      <c r="N2311" t="inlineStr">
        <is>
          <t>ALIMENTOS</t>
        </is>
      </c>
      <c r="O2311" t="inlineStr">
        <is>
          <t>04/2026</t>
        </is>
      </c>
    </row>
    <row r="2312">
      <c r="A2312" t="n">
        <v>223771</v>
      </c>
      <c r="B2312" t="n">
        <v>122</v>
      </c>
      <c r="C2312" t="inlineStr">
        <is>
          <t>Arcos</t>
        </is>
      </c>
      <c r="D2312" t="inlineStr">
        <is>
          <t>DO CHEF DISTRIBUIDORA DE ALIMENTOS LTDA</t>
        </is>
      </c>
      <c r="E2312" t="inlineStr">
        <is>
          <t>822</t>
        </is>
      </c>
      <c r="F2312" s="550" t="n">
        <v>46119</v>
      </c>
      <c r="G2312" t="n">
        <v>19846</v>
      </c>
      <c r="H2312" t="inlineStr">
        <is>
          <t>BROTO DE MOYASHI GRANEL KG</t>
        </is>
      </c>
      <c r="I2312" t="inlineStr">
        <is>
          <t>ALIMENTOS</t>
        </is>
      </c>
      <c r="J2312" t="n">
        <v>0.5</v>
      </c>
      <c r="K2312" t="inlineStr">
        <is>
          <t>KG</t>
        </is>
      </c>
      <c r="L2312" t="n">
        <v>10.8</v>
      </c>
      <c r="M2312" t="n">
        <v>21.6</v>
      </c>
      <c r="N2312" t="inlineStr">
        <is>
          <t>ALIMENTOS</t>
        </is>
      </c>
      <c r="O2312" t="inlineStr">
        <is>
          <t>04/2026</t>
        </is>
      </c>
    </row>
    <row r="2313">
      <c r="A2313" t="n">
        <v>223771</v>
      </c>
      <c r="B2313" t="n">
        <v>122</v>
      </c>
      <c r="C2313" t="inlineStr">
        <is>
          <t>Arcos</t>
        </is>
      </c>
      <c r="D2313" t="inlineStr">
        <is>
          <t>DO CHEF DISTRIBUIDORA DE ALIMENTOS LTDA</t>
        </is>
      </c>
      <c r="E2313" t="inlineStr">
        <is>
          <t>822</t>
        </is>
      </c>
      <c r="F2313" s="550" t="n">
        <v>46119</v>
      </c>
      <c r="G2313" t="n">
        <v>23096</v>
      </c>
      <c r="H2313" t="inlineStr">
        <is>
          <t>OVO BRANCO UN</t>
        </is>
      </c>
      <c r="I2313" t="inlineStr">
        <is>
          <t>ALIMENTOS</t>
        </is>
      </c>
      <c r="J2313" t="n">
        <v>30</v>
      </c>
      <c r="K2313" t="inlineStr">
        <is>
          <t>UN</t>
        </is>
      </c>
      <c r="L2313" t="n">
        <v>23.1</v>
      </c>
      <c r="M2313" t="n">
        <v>0.77</v>
      </c>
      <c r="N2313" t="inlineStr">
        <is>
          <t>ALIMENTOS</t>
        </is>
      </c>
      <c r="O2313" t="inlineStr">
        <is>
          <t>04/2026</t>
        </is>
      </c>
    </row>
    <row r="2314">
      <c r="A2314" t="n">
        <v>223771</v>
      </c>
      <c r="B2314" t="n">
        <v>122</v>
      </c>
      <c r="C2314" t="inlineStr">
        <is>
          <t>Arcos</t>
        </is>
      </c>
      <c r="D2314" t="inlineStr">
        <is>
          <t>DO CHEF DISTRIBUIDORA DE ALIMENTOS LTDA</t>
        </is>
      </c>
      <c r="E2314" t="inlineStr">
        <is>
          <t>822</t>
        </is>
      </c>
      <c r="F2314" s="550" t="n">
        <v>46119</v>
      </c>
      <c r="G2314" t="n">
        <v>23361</v>
      </c>
      <c r="H2314" t="inlineStr">
        <is>
          <t>LARANJA PERA KG</t>
        </is>
      </c>
      <c r="I2314" t="inlineStr">
        <is>
          <t>ALIMENTOS</t>
        </is>
      </c>
      <c r="J2314" t="n">
        <v>20</v>
      </c>
      <c r="K2314" t="inlineStr">
        <is>
          <t>KG</t>
        </is>
      </c>
      <c r="L2314" t="n">
        <v>59.4</v>
      </c>
      <c r="M2314" t="n">
        <v>2.97</v>
      </c>
      <c r="N2314" t="inlineStr">
        <is>
          <t>ALIMENTOS</t>
        </is>
      </c>
      <c r="O2314" t="inlineStr">
        <is>
          <t>04/2026</t>
        </is>
      </c>
    </row>
    <row r="2315">
      <c r="A2315" t="n">
        <v>223771</v>
      </c>
      <c r="B2315" t="n">
        <v>122</v>
      </c>
      <c r="C2315" t="inlineStr">
        <is>
          <t>Arcos</t>
        </is>
      </c>
      <c r="D2315" t="inlineStr">
        <is>
          <t>DO CHEF DISTRIBUIDORA DE ALIMENTOS LTDA</t>
        </is>
      </c>
      <c r="E2315" t="inlineStr">
        <is>
          <t>822</t>
        </is>
      </c>
      <c r="F2315" s="550" t="n">
        <v>46119</v>
      </c>
      <c r="G2315" t="n">
        <v>23377</v>
      </c>
      <c r="H2315" t="inlineStr">
        <is>
          <t>CAMBUCI CONGELADO KG</t>
        </is>
      </c>
      <c r="I2315" t="inlineStr">
        <is>
          <t>ALIMENTOS</t>
        </is>
      </c>
      <c r="J2315" t="n">
        <v>5</v>
      </c>
      <c r="K2315" t="inlineStr">
        <is>
          <t>KG</t>
        </is>
      </c>
      <c r="L2315" t="n">
        <v>155</v>
      </c>
      <c r="M2315" t="n">
        <v>31</v>
      </c>
      <c r="N2315" t="inlineStr">
        <is>
          <t>ALIMENTOS</t>
        </is>
      </c>
      <c r="O2315" t="inlineStr">
        <is>
          <t>04/2026</t>
        </is>
      </c>
    </row>
    <row r="2316">
      <c r="A2316" t="n">
        <v>223770</v>
      </c>
      <c r="B2316" t="n">
        <v>122</v>
      </c>
      <c r="C2316" t="inlineStr">
        <is>
          <t>Arcos</t>
        </is>
      </c>
      <c r="D2316" t="inlineStr">
        <is>
          <t>CECILIA TSUYACO ARAKI SILVA LTDA</t>
        </is>
      </c>
      <c r="E2316" t="inlineStr">
        <is>
          <t>389822</t>
        </is>
      </c>
      <c r="F2316" s="550" t="n">
        <v>46119</v>
      </c>
      <c r="G2316" t="n">
        <v>19505</v>
      </c>
      <c r="H2316" t="inlineStr">
        <is>
          <t>ALFACE AMERICANA KG</t>
        </is>
      </c>
      <c r="I2316" t="inlineStr">
        <is>
          <t>ALIMENTOS</t>
        </is>
      </c>
      <c r="J2316" t="n">
        <v>1</v>
      </c>
      <c r="K2316" t="inlineStr">
        <is>
          <t>KG</t>
        </is>
      </c>
      <c r="L2316" t="n">
        <v>13</v>
      </c>
      <c r="M2316" t="n">
        <v>13</v>
      </c>
      <c r="N2316" t="inlineStr">
        <is>
          <t>ALIMENTOS</t>
        </is>
      </c>
      <c r="O2316" t="inlineStr">
        <is>
          <t>04/2026</t>
        </is>
      </c>
    </row>
    <row r="2317">
      <c r="A2317" t="n">
        <v>223770</v>
      </c>
      <c r="B2317" t="n">
        <v>122</v>
      </c>
      <c r="C2317" t="inlineStr">
        <is>
          <t>Arcos</t>
        </is>
      </c>
      <c r="D2317" t="inlineStr">
        <is>
          <t>CECILIA TSUYACO ARAKI SILVA LTDA</t>
        </is>
      </c>
      <c r="E2317" t="inlineStr">
        <is>
          <t>389822</t>
        </is>
      </c>
      <c r="F2317" s="550" t="n">
        <v>46119</v>
      </c>
      <c r="G2317" t="n">
        <v>19498</v>
      </c>
      <c r="H2317" t="inlineStr">
        <is>
          <t>ALFACE ROMANA KG</t>
        </is>
      </c>
      <c r="I2317" t="inlineStr">
        <is>
          <t>ALIMENTOS</t>
        </is>
      </c>
      <c r="J2317" t="n">
        <v>0.6</v>
      </c>
      <c r="K2317" t="inlineStr">
        <is>
          <t>KG</t>
        </is>
      </c>
      <c r="L2317" t="n">
        <v>9</v>
      </c>
      <c r="M2317" t="n">
        <v>15</v>
      </c>
      <c r="N2317" t="inlineStr">
        <is>
          <t>ALIMENTOS</t>
        </is>
      </c>
      <c r="O2317" t="inlineStr">
        <is>
          <t>04/2026</t>
        </is>
      </c>
    </row>
    <row r="2318">
      <c r="A2318" t="n">
        <v>223770</v>
      </c>
      <c r="B2318" t="n">
        <v>122</v>
      </c>
      <c r="C2318" t="inlineStr">
        <is>
          <t>Arcos</t>
        </is>
      </c>
      <c r="D2318" t="inlineStr">
        <is>
          <t>CECILIA TSUYACO ARAKI SILVA LTDA</t>
        </is>
      </c>
      <c r="E2318" t="inlineStr">
        <is>
          <t>389822</t>
        </is>
      </c>
      <c r="F2318" s="550" t="n">
        <v>46119</v>
      </c>
      <c r="G2318" t="n">
        <v>23095</v>
      </c>
      <c r="H2318" t="inlineStr">
        <is>
          <t>OVO CAIPIRA UN</t>
        </is>
      </c>
      <c r="I2318" t="inlineStr">
        <is>
          <t>ALIMENTOS</t>
        </is>
      </c>
      <c r="J2318" t="n">
        <v>150</v>
      </c>
      <c r="K2318" t="inlineStr">
        <is>
          <t>UN</t>
        </is>
      </c>
      <c r="L2318" t="n">
        <v>198</v>
      </c>
      <c r="M2318" t="n">
        <v>1.32</v>
      </c>
      <c r="N2318" t="inlineStr">
        <is>
          <t>ALIMENTOS</t>
        </is>
      </c>
      <c r="O2318" t="inlineStr">
        <is>
          <t>04/2026</t>
        </is>
      </c>
    </row>
    <row r="2319">
      <c r="A2319" t="n">
        <v>223770</v>
      </c>
      <c r="B2319" t="n">
        <v>122</v>
      </c>
      <c r="C2319" t="inlineStr">
        <is>
          <t>Arcos</t>
        </is>
      </c>
      <c r="D2319" t="inlineStr">
        <is>
          <t>CECILIA TSUYACO ARAKI SILVA LTDA</t>
        </is>
      </c>
      <c r="E2319" t="inlineStr">
        <is>
          <t>389822</t>
        </is>
      </c>
      <c r="F2319" s="550" t="n">
        <v>46119</v>
      </c>
      <c r="G2319" t="n">
        <v>23236</v>
      </c>
      <c r="H2319" t="inlineStr">
        <is>
          <t>COUVE MANTEIGA KG</t>
        </is>
      </c>
      <c r="I2319" t="inlineStr">
        <is>
          <t>ALIMENTOS</t>
        </is>
      </c>
      <c r="J2319" t="n">
        <v>2</v>
      </c>
      <c r="K2319" t="inlineStr">
        <is>
          <t>KG</t>
        </is>
      </c>
      <c r="L2319" t="n">
        <v>22</v>
      </c>
      <c r="M2319" t="n">
        <v>11</v>
      </c>
      <c r="N2319" t="inlineStr">
        <is>
          <t>ALIMENTOS</t>
        </is>
      </c>
      <c r="O2319" t="inlineStr">
        <is>
          <t>04/2026</t>
        </is>
      </c>
    </row>
    <row r="2320">
      <c r="A2320" t="n">
        <v>223770</v>
      </c>
      <c r="B2320" t="n">
        <v>122</v>
      </c>
      <c r="C2320" t="inlineStr">
        <is>
          <t>Arcos</t>
        </is>
      </c>
      <c r="D2320" t="inlineStr">
        <is>
          <t>CECILIA TSUYACO ARAKI SILVA LTDA</t>
        </is>
      </c>
      <c r="E2320" t="inlineStr">
        <is>
          <t>389822</t>
        </is>
      </c>
      <c r="F2320" s="550" t="n">
        <v>46119</v>
      </c>
      <c r="G2320" t="n">
        <v>19480</v>
      </c>
      <c r="H2320" t="inlineStr">
        <is>
          <t>HORTELA HIDROPONICA KG</t>
        </is>
      </c>
      <c r="I2320" t="inlineStr">
        <is>
          <t>ALIMENTOS</t>
        </is>
      </c>
      <c r="J2320" t="n">
        <v>0.5</v>
      </c>
      <c r="K2320" t="inlineStr">
        <is>
          <t>KG</t>
        </is>
      </c>
      <c r="L2320" t="n">
        <v>8.5</v>
      </c>
      <c r="M2320" t="n">
        <v>17</v>
      </c>
      <c r="N2320" t="inlineStr">
        <is>
          <t>ALIMENTOS</t>
        </is>
      </c>
      <c r="O2320" t="inlineStr">
        <is>
          <t>04/2026</t>
        </is>
      </c>
    </row>
    <row r="2321">
      <c r="A2321" t="n">
        <v>223770</v>
      </c>
      <c r="B2321" t="n">
        <v>122</v>
      </c>
      <c r="C2321" t="inlineStr">
        <is>
          <t>Arcos</t>
        </is>
      </c>
      <c r="D2321" t="inlineStr">
        <is>
          <t>CECILIA TSUYACO ARAKI SILVA LTDA</t>
        </is>
      </c>
      <c r="E2321" t="inlineStr">
        <is>
          <t>389822</t>
        </is>
      </c>
      <c r="F2321" s="550" t="n">
        <v>46119</v>
      </c>
      <c r="G2321" t="n">
        <v>19575</v>
      </c>
      <c r="H2321" t="inlineStr">
        <is>
          <t>PIMENTA DE CHEIRO VERDE KG</t>
        </is>
      </c>
      <c r="I2321" t="inlineStr">
        <is>
          <t>ALIMENTOS</t>
        </is>
      </c>
      <c r="J2321" t="n">
        <v>0.5</v>
      </c>
      <c r="K2321" t="inlineStr">
        <is>
          <t>KG</t>
        </is>
      </c>
      <c r="L2321" t="n">
        <v>15</v>
      </c>
      <c r="M2321" t="n">
        <v>30</v>
      </c>
      <c r="N2321" t="inlineStr">
        <is>
          <t>ALIMENTOS</t>
        </is>
      </c>
      <c r="O2321" t="inlineStr">
        <is>
          <t>04/2026</t>
        </is>
      </c>
    </row>
    <row r="2322">
      <c r="A2322" t="n">
        <v>223770</v>
      </c>
      <c r="B2322" t="n">
        <v>122</v>
      </c>
      <c r="C2322" t="inlineStr">
        <is>
          <t>Arcos</t>
        </is>
      </c>
      <c r="D2322" t="inlineStr">
        <is>
          <t>CECILIA TSUYACO ARAKI SILVA LTDA</t>
        </is>
      </c>
      <c r="E2322" t="inlineStr">
        <is>
          <t>389822</t>
        </is>
      </c>
      <c r="F2322" s="550" t="n">
        <v>46119</v>
      </c>
      <c r="G2322" t="n">
        <v>19485</v>
      </c>
      <c r="H2322" t="inlineStr">
        <is>
          <t>ENDRO DILL KG</t>
        </is>
      </c>
      <c r="I2322" t="inlineStr">
        <is>
          <t>ALIMENTOS</t>
        </is>
      </c>
      <c r="J2322" t="n">
        <v>0.1</v>
      </c>
      <c r="K2322" t="inlineStr">
        <is>
          <t>KG</t>
        </is>
      </c>
      <c r="L2322" t="n">
        <v>13</v>
      </c>
      <c r="M2322" t="n">
        <v>130</v>
      </c>
      <c r="N2322" t="inlineStr">
        <is>
          <t>ALIMENTOS</t>
        </is>
      </c>
      <c r="O2322" t="inlineStr">
        <is>
          <t>04/2026</t>
        </is>
      </c>
    </row>
    <row r="2323">
      <c r="A2323" t="n">
        <v>223770</v>
      </c>
      <c r="B2323" t="n">
        <v>122</v>
      </c>
      <c r="C2323" t="inlineStr">
        <is>
          <t>Arcos</t>
        </is>
      </c>
      <c r="D2323" t="inlineStr">
        <is>
          <t>CECILIA TSUYACO ARAKI SILVA LTDA</t>
        </is>
      </c>
      <c r="E2323" t="inlineStr">
        <is>
          <t>389822</t>
        </is>
      </c>
      <c r="F2323" s="550" t="n">
        <v>46119</v>
      </c>
      <c r="G2323" t="n">
        <v>19558</v>
      </c>
      <c r="H2323" t="inlineStr">
        <is>
          <t>QUIABO KG</t>
        </is>
      </c>
      <c r="I2323" t="inlineStr">
        <is>
          <t>ALIMENTOS</t>
        </is>
      </c>
      <c r="J2323" t="n">
        <v>1</v>
      </c>
      <c r="K2323" t="inlineStr">
        <is>
          <t>KG</t>
        </is>
      </c>
      <c r="L2323" t="n">
        <v>17</v>
      </c>
      <c r="M2323" t="n">
        <v>17</v>
      </c>
      <c r="N2323" t="inlineStr">
        <is>
          <t>ALIMENTOS</t>
        </is>
      </c>
      <c r="O2323" t="inlineStr">
        <is>
          <t>04/2026</t>
        </is>
      </c>
    </row>
    <row r="2324">
      <c r="A2324" t="n">
        <v>223770</v>
      </c>
      <c r="B2324" t="n">
        <v>122</v>
      </c>
      <c r="C2324" t="inlineStr">
        <is>
          <t>Arcos</t>
        </is>
      </c>
      <c r="D2324" t="inlineStr">
        <is>
          <t>CECILIA TSUYACO ARAKI SILVA LTDA</t>
        </is>
      </c>
      <c r="E2324" t="inlineStr">
        <is>
          <t>389822</t>
        </is>
      </c>
      <c r="F2324" s="550" t="n">
        <v>46119</v>
      </c>
      <c r="G2324" t="n">
        <v>19503</v>
      </c>
      <c r="H2324" t="inlineStr">
        <is>
          <t>ALFACE CRESPA KG</t>
        </is>
      </c>
      <c r="I2324" t="inlineStr">
        <is>
          <t>ALIMENTOS</t>
        </is>
      </c>
      <c r="J2324" t="n">
        <v>1</v>
      </c>
      <c r="K2324" t="inlineStr">
        <is>
          <t>KG</t>
        </is>
      </c>
      <c r="L2324" t="n">
        <v>11</v>
      </c>
      <c r="M2324" t="n">
        <v>11</v>
      </c>
      <c r="N2324" t="inlineStr">
        <is>
          <t>ALIMENTOS</t>
        </is>
      </c>
      <c r="O2324" t="inlineStr">
        <is>
          <t>04/2026</t>
        </is>
      </c>
    </row>
    <row r="2325">
      <c r="A2325" t="n">
        <v>223770</v>
      </c>
      <c r="B2325" t="n">
        <v>122</v>
      </c>
      <c r="C2325" t="inlineStr">
        <is>
          <t>Arcos</t>
        </is>
      </c>
      <c r="D2325" t="inlineStr">
        <is>
          <t>CECILIA TSUYACO ARAKI SILVA LTDA</t>
        </is>
      </c>
      <c r="E2325" t="inlineStr">
        <is>
          <t>389822</t>
        </is>
      </c>
      <c r="F2325" s="550" t="n">
        <v>46119</v>
      </c>
      <c r="G2325" t="n">
        <v>19502</v>
      </c>
      <c r="H2325" t="inlineStr">
        <is>
          <t>ALFACE CRESPA ROXA KG</t>
        </is>
      </c>
      <c r="I2325" t="inlineStr">
        <is>
          <t>ALIMENTOS</t>
        </is>
      </c>
      <c r="J2325" t="n">
        <v>0.6</v>
      </c>
      <c r="K2325" t="inlineStr">
        <is>
          <t>KG</t>
        </is>
      </c>
      <c r="L2325" t="n">
        <v>12</v>
      </c>
      <c r="M2325" t="n">
        <v>20</v>
      </c>
      <c r="N2325" t="inlineStr">
        <is>
          <t>ALIMENTOS</t>
        </is>
      </c>
      <c r="O2325" t="inlineStr">
        <is>
          <t>04/2026</t>
        </is>
      </c>
    </row>
    <row r="2326">
      <c r="A2326" t="n">
        <v>223770</v>
      </c>
      <c r="B2326" t="n">
        <v>122</v>
      </c>
      <c r="C2326" t="inlineStr">
        <is>
          <t>Arcos</t>
        </is>
      </c>
      <c r="D2326" t="inlineStr">
        <is>
          <t>CECILIA TSUYACO ARAKI SILVA LTDA</t>
        </is>
      </c>
      <c r="E2326" t="inlineStr">
        <is>
          <t>389822</t>
        </is>
      </c>
      <c r="F2326" s="550" t="n">
        <v>46119</v>
      </c>
      <c r="G2326" t="n">
        <v>23390</v>
      </c>
      <c r="H2326" t="inlineStr">
        <is>
          <t>BANANA DA TERRA KG</t>
        </is>
      </c>
      <c r="I2326" t="inlineStr">
        <is>
          <t>ALIMENTOS</t>
        </is>
      </c>
      <c r="J2326" t="n">
        <v>8</v>
      </c>
      <c r="K2326" t="inlineStr">
        <is>
          <t>KG</t>
        </is>
      </c>
      <c r="L2326" t="n">
        <v>64</v>
      </c>
      <c r="M2326" t="n">
        <v>8</v>
      </c>
      <c r="N2326" t="inlineStr">
        <is>
          <t>ALIMENTOS</t>
        </is>
      </c>
      <c r="O2326" t="inlineStr">
        <is>
          <t>04/2026</t>
        </is>
      </c>
    </row>
    <row r="2327">
      <c r="A2327" t="n">
        <v>223770</v>
      </c>
      <c r="B2327" t="n">
        <v>122</v>
      </c>
      <c r="C2327" t="inlineStr">
        <is>
          <t>Arcos</t>
        </is>
      </c>
      <c r="D2327" t="inlineStr">
        <is>
          <t>CECILIA TSUYACO ARAKI SILVA LTDA</t>
        </is>
      </c>
      <c r="E2327" t="inlineStr">
        <is>
          <t>389822</t>
        </is>
      </c>
      <c r="F2327" s="550" t="n">
        <v>46119</v>
      </c>
      <c r="G2327" t="n">
        <v>19472</v>
      </c>
      <c r="H2327" t="inlineStr">
        <is>
          <t>RUCULA KG</t>
        </is>
      </c>
      <c r="I2327" t="inlineStr">
        <is>
          <t>ALIMENTOS</t>
        </is>
      </c>
      <c r="J2327" t="n">
        <v>1.5</v>
      </c>
      <c r="K2327" t="inlineStr">
        <is>
          <t>KG</t>
        </is>
      </c>
      <c r="L2327" t="n">
        <v>34.5</v>
      </c>
      <c r="M2327" t="n">
        <v>23</v>
      </c>
      <c r="N2327" t="inlineStr">
        <is>
          <t>ALIMENTOS</t>
        </is>
      </c>
      <c r="O2327" t="inlineStr">
        <is>
          <t>04/2026</t>
        </is>
      </c>
    </row>
    <row r="2328">
      <c r="A2328" t="n">
        <v>223770</v>
      </c>
      <c r="B2328" t="n">
        <v>122</v>
      </c>
      <c r="C2328" t="inlineStr">
        <is>
          <t>Arcos</t>
        </is>
      </c>
      <c r="D2328" t="inlineStr">
        <is>
          <t>CECILIA TSUYACO ARAKI SILVA LTDA</t>
        </is>
      </c>
      <c r="E2328" t="inlineStr">
        <is>
          <t>389822</t>
        </is>
      </c>
      <c r="F2328" s="550" t="n">
        <v>46119</v>
      </c>
      <c r="G2328" t="n">
        <v>19553</v>
      </c>
      <c r="H2328" t="inlineStr">
        <is>
          <t>REPOLHO BRANCO KG</t>
        </is>
      </c>
      <c r="I2328" t="inlineStr">
        <is>
          <t>ALIMENTOS</t>
        </is>
      </c>
      <c r="J2328" t="n">
        <v>2</v>
      </c>
      <c r="K2328" t="inlineStr">
        <is>
          <t>KG</t>
        </is>
      </c>
      <c r="L2328" t="n">
        <v>9.800000000000001</v>
      </c>
      <c r="M2328" t="n">
        <v>4.9</v>
      </c>
      <c r="N2328" t="inlineStr">
        <is>
          <t>ALIMENTOS</t>
        </is>
      </c>
      <c r="O2328" t="inlineStr">
        <is>
          <t>04/2026</t>
        </is>
      </c>
    </row>
    <row r="2329">
      <c r="A2329" t="n">
        <v>223770</v>
      </c>
      <c r="B2329" t="n">
        <v>122</v>
      </c>
      <c r="C2329" t="inlineStr">
        <is>
          <t>Arcos</t>
        </is>
      </c>
      <c r="D2329" t="inlineStr">
        <is>
          <t>CECILIA TSUYACO ARAKI SILVA LTDA</t>
        </is>
      </c>
      <c r="E2329" t="inlineStr">
        <is>
          <t>389822</t>
        </is>
      </c>
      <c r="F2329" s="550" t="n">
        <v>46119</v>
      </c>
      <c r="G2329" t="n">
        <v>23359</v>
      </c>
      <c r="H2329" t="inlineStr">
        <is>
          <t>LIMAO TAHITI KG</t>
        </is>
      </c>
      <c r="I2329" t="inlineStr">
        <is>
          <t>ALIMENTOS</t>
        </is>
      </c>
      <c r="J2329" t="n">
        <v>5</v>
      </c>
      <c r="K2329" t="inlineStr">
        <is>
          <t>KG</t>
        </is>
      </c>
      <c r="L2329" t="n">
        <v>12</v>
      </c>
      <c r="M2329" t="n">
        <v>2.4</v>
      </c>
      <c r="N2329" t="inlineStr">
        <is>
          <t>ALIMENTOS</t>
        </is>
      </c>
      <c r="O2329" t="inlineStr">
        <is>
          <t>04/2026</t>
        </is>
      </c>
    </row>
    <row r="2330">
      <c r="A2330" t="n">
        <v>223770</v>
      </c>
      <c r="B2330" t="n">
        <v>122</v>
      </c>
      <c r="C2330" t="inlineStr">
        <is>
          <t>Arcos</t>
        </is>
      </c>
      <c r="D2330" t="inlineStr">
        <is>
          <t>CECILIA TSUYACO ARAKI SILVA LTDA</t>
        </is>
      </c>
      <c r="E2330" t="inlineStr">
        <is>
          <t>389822</t>
        </is>
      </c>
      <c r="F2330" s="550" t="n">
        <v>46119</v>
      </c>
      <c r="G2330" t="n">
        <v>19476</v>
      </c>
      <c r="H2330" t="inlineStr">
        <is>
          <t>MANJERICAO KG</t>
        </is>
      </c>
      <c r="I2330" t="inlineStr">
        <is>
          <t>ALIMENTOS</t>
        </is>
      </c>
      <c r="J2330" t="n">
        <v>0.3</v>
      </c>
      <c r="K2330" t="inlineStr">
        <is>
          <t>KG</t>
        </is>
      </c>
      <c r="L2330" t="n">
        <v>19.5</v>
      </c>
      <c r="M2330" t="n">
        <v>65</v>
      </c>
      <c r="N2330" t="inlineStr">
        <is>
          <t>ALIMENTOS</t>
        </is>
      </c>
      <c r="O2330" t="inlineStr">
        <is>
          <t>04/2026</t>
        </is>
      </c>
    </row>
    <row r="2331">
      <c r="A2331" t="n">
        <v>223770</v>
      </c>
      <c r="B2331" t="n">
        <v>122</v>
      </c>
      <c r="C2331" t="inlineStr">
        <is>
          <t>Arcos</t>
        </is>
      </c>
      <c r="D2331" t="inlineStr">
        <is>
          <t>CECILIA TSUYACO ARAKI SILVA LTDA</t>
        </is>
      </c>
      <c r="E2331" t="inlineStr">
        <is>
          <t>389822</t>
        </is>
      </c>
      <c r="F2331" s="550" t="n">
        <v>46119</v>
      </c>
      <c r="G2331" t="n">
        <v>19751</v>
      </c>
      <c r="H2331" t="inlineStr">
        <is>
          <t>LIMAO SICILIANO KG</t>
        </is>
      </c>
      <c r="I2331" t="inlineStr">
        <is>
          <t>ALIMENTOS</t>
        </is>
      </c>
      <c r="J2331" t="n">
        <v>7</v>
      </c>
      <c r="K2331" t="inlineStr">
        <is>
          <t>KG</t>
        </is>
      </c>
      <c r="L2331" t="n">
        <v>77</v>
      </c>
      <c r="M2331" t="n">
        <v>11</v>
      </c>
      <c r="N2331" t="inlineStr">
        <is>
          <t>ALIMENTOS</t>
        </is>
      </c>
      <c r="O2331" t="inlineStr">
        <is>
          <t>04/2026</t>
        </is>
      </c>
    </row>
    <row r="2332">
      <c r="A2332" t="n">
        <v>223770</v>
      </c>
      <c r="B2332" t="n">
        <v>122</v>
      </c>
      <c r="C2332" t="inlineStr">
        <is>
          <t>Arcos</t>
        </is>
      </c>
      <c r="D2332" t="inlineStr">
        <is>
          <t>CECILIA TSUYACO ARAKI SILVA LTDA</t>
        </is>
      </c>
      <c r="E2332" t="inlineStr">
        <is>
          <t>389822</t>
        </is>
      </c>
      <c r="F2332" s="550" t="n">
        <v>46119</v>
      </c>
      <c r="G2332" t="n">
        <v>25647</v>
      </c>
      <c r="H2332" t="inlineStr">
        <is>
          <t>ACELGA BOK CHOY KG</t>
        </is>
      </c>
      <c r="I2332" t="inlineStr">
        <is>
          <t>ALIMENTOS</t>
        </is>
      </c>
      <c r="J2332" t="n">
        <v>1.5</v>
      </c>
      <c r="K2332" t="inlineStr">
        <is>
          <t>KG</t>
        </is>
      </c>
      <c r="L2332" t="n">
        <v>30</v>
      </c>
      <c r="M2332" t="n">
        <v>20</v>
      </c>
      <c r="N2332" t="inlineStr">
        <is>
          <t>ALIMENTOS</t>
        </is>
      </c>
      <c r="O2332" t="inlineStr">
        <is>
          <t>04/2026</t>
        </is>
      </c>
    </row>
    <row r="2333">
      <c r="A2333" t="n">
        <v>223769</v>
      </c>
      <c r="B2333" t="n">
        <v>122</v>
      </c>
      <c r="C2333" t="inlineStr">
        <is>
          <t>Arcos</t>
        </is>
      </c>
      <c r="D2333" t="inlineStr">
        <is>
          <t>MARIO PEDRO FELICIANO - HORTIFRUTI</t>
        </is>
      </c>
      <c r="E2333" t="inlineStr">
        <is>
          <t>473039</t>
        </is>
      </c>
      <c r="F2333" s="550" t="n">
        <v>46119</v>
      </c>
      <c r="G2333" t="n">
        <v>19647</v>
      </c>
      <c r="H2333" t="inlineStr">
        <is>
          <t>ALHO PORO KG</t>
        </is>
      </c>
      <c r="I2333" t="inlineStr">
        <is>
          <t>ALIMENTOS</t>
        </is>
      </c>
      <c r="J2333" t="n">
        <v>1</v>
      </c>
      <c r="K2333" t="inlineStr">
        <is>
          <t>KG</t>
        </is>
      </c>
      <c r="L2333" t="n">
        <v>15.3</v>
      </c>
      <c r="M2333" t="n">
        <v>15.3</v>
      </c>
      <c r="N2333" t="inlineStr">
        <is>
          <t>ALIMENTOS</t>
        </is>
      </c>
      <c r="O2333" t="inlineStr">
        <is>
          <t>04/2026</t>
        </is>
      </c>
    </row>
    <row r="2334">
      <c r="A2334" t="n">
        <v>223769</v>
      </c>
      <c r="B2334" t="n">
        <v>122</v>
      </c>
      <c r="C2334" t="inlineStr">
        <is>
          <t>Arcos</t>
        </is>
      </c>
      <c r="D2334" t="inlineStr">
        <is>
          <t>MARIO PEDRO FELICIANO - HORTIFRUTI</t>
        </is>
      </c>
      <c r="E2334" t="inlineStr">
        <is>
          <t>473039</t>
        </is>
      </c>
      <c r="F2334" s="550" t="n">
        <v>46119</v>
      </c>
      <c r="G2334" t="n">
        <v>19465</v>
      </c>
      <c r="H2334" t="inlineStr">
        <is>
          <t>SALSAO KG</t>
        </is>
      </c>
      <c r="I2334" t="inlineStr">
        <is>
          <t>ALIMENTOS</t>
        </is>
      </c>
      <c r="J2334" t="n">
        <v>1.1</v>
      </c>
      <c r="K2334" t="inlineStr">
        <is>
          <t>KG</t>
        </is>
      </c>
      <c r="L2334" t="n">
        <v>6.38</v>
      </c>
      <c r="M2334" t="n">
        <v>5.8</v>
      </c>
      <c r="N2334" t="inlineStr">
        <is>
          <t>ALIMENTOS</t>
        </is>
      </c>
      <c r="O2334" t="inlineStr">
        <is>
          <t>04/2026</t>
        </is>
      </c>
    </row>
    <row r="2335">
      <c r="A2335" t="n">
        <v>223769</v>
      </c>
      <c r="B2335" t="n">
        <v>122</v>
      </c>
      <c r="C2335" t="inlineStr">
        <is>
          <t>Arcos</t>
        </is>
      </c>
      <c r="D2335" t="inlineStr">
        <is>
          <t>MARIO PEDRO FELICIANO - HORTIFRUTI</t>
        </is>
      </c>
      <c r="E2335" t="inlineStr">
        <is>
          <t>473039</t>
        </is>
      </c>
      <c r="F2335" s="550" t="n">
        <v>46119</v>
      </c>
      <c r="G2335" t="n">
        <v>24037</v>
      </c>
      <c r="H2335" t="inlineStr">
        <is>
          <t>ALHO TRITURADO FRITO</t>
        </is>
      </c>
      <c r="I2335" t="inlineStr">
        <is>
          <t>ALIMENTOS</t>
        </is>
      </c>
      <c r="J2335" t="n">
        <v>2</v>
      </c>
      <c r="K2335" t="inlineStr">
        <is>
          <t>KG</t>
        </is>
      </c>
      <c r="L2335" t="n">
        <v>37.7</v>
      </c>
      <c r="M2335" t="n">
        <v>18.85</v>
      </c>
      <c r="N2335" t="inlineStr">
        <is>
          <t>ALIMENTOS</t>
        </is>
      </c>
      <c r="O2335" t="inlineStr">
        <is>
          <t>04/2026</t>
        </is>
      </c>
    </row>
    <row r="2336">
      <c r="A2336" t="n">
        <v>223768</v>
      </c>
      <c r="B2336" t="n">
        <v>122</v>
      </c>
      <c r="C2336" t="inlineStr">
        <is>
          <t>Arcos</t>
        </is>
      </c>
      <c r="D2336" t="inlineStr">
        <is>
          <t>MARIO PEDRO FELICIANO - HORTIFRUTI</t>
        </is>
      </c>
      <c r="E2336" t="inlineStr">
        <is>
          <t>473047</t>
        </is>
      </c>
      <c r="F2336" s="550" t="n">
        <v>46119</v>
      </c>
      <c r="G2336" t="n">
        <v>19621</v>
      </c>
      <c r="H2336" t="inlineStr">
        <is>
          <t>CENOURA KG</t>
        </is>
      </c>
      <c r="I2336" t="inlineStr">
        <is>
          <t>ALIMENTOS</t>
        </is>
      </c>
      <c r="J2336" t="n">
        <v>2</v>
      </c>
      <c r="K2336" t="inlineStr">
        <is>
          <t>KG</t>
        </is>
      </c>
      <c r="L2336" t="n">
        <v>11.6</v>
      </c>
      <c r="M2336" t="n">
        <v>5.8</v>
      </c>
      <c r="N2336" t="inlineStr">
        <is>
          <t>ALIMENTOS</t>
        </is>
      </c>
      <c r="O2336" t="inlineStr">
        <is>
          <t>04/2026</t>
        </is>
      </c>
    </row>
    <row r="2337">
      <c r="A2337" t="n">
        <v>223768</v>
      </c>
      <c r="B2337" t="n">
        <v>122</v>
      </c>
      <c r="C2337" t="inlineStr">
        <is>
          <t>Arcos</t>
        </is>
      </c>
      <c r="D2337" t="inlineStr">
        <is>
          <t>MARIO PEDRO FELICIANO - HORTIFRUTI</t>
        </is>
      </c>
      <c r="E2337" t="inlineStr">
        <is>
          <t>473047</t>
        </is>
      </c>
      <c r="F2337" s="550" t="n">
        <v>46119</v>
      </c>
      <c r="G2337" t="n">
        <v>19562</v>
      </c>
      <c r="H2337" t="inlineStr">
        <is>
          <t>PIMENTAO AMARELO KG</t>
        </is>
      </c>
      <c r="I2337" t="inlineStr">
        <is>
          <t>ALIMENTOS</t>
        </is>
      </c>
      <c r="J2337" t="n">
        <v>0.36</v>
      </c>
      <c r="K2337" t="inlineStr">
        <is>
          <t>KG</t>
        </is>
      </c>
      <c r="L2337" t="n">
        <v>9.289999999999999</v>
      </c>
      <c r="M2337" t="n">
        <v>25.805556</v>
      </c>
      <c r="N2337" t="inlineStr">
        <is>
          <t>ALIMENTOS</t>
        </is>
      </c>
      <c r="O2337" t="inlineStr">
        <is>
          <t>04/2026</t>
        </is>
      </c>
    </row>
    <row r="2338">
      <c r="A2338" t="n">
        <v>223768</v>
      </c>
      <c r="B2338" t="n">
        <v>122</v>
      </c>
      <c r="C2338" t="inlineStr">
        <is>
          <t>Arcos</t>
        </is>
      </c>
      <c r="D2338" t="inlineStr">
        <is>
          <t>MARIO PEDRO FELICIANO - HORTIFRUTI</t>
        </is>
      </c>
      <c r="E2338" t="inlineStr">
        <is>
          <t>473047</t>
        </is>
      </c>
      <c r="F2338" s="550" t="n">
        <v>46119</v>
      </c>
      <c r="G2338" t="n">
        <v>19572</v>
      </c>
      <c r="H2338" t="inlineStr">
        <is>
          <t>PIMENTA DEDO DE MOCA KG</t>
        </is>
      </c>
      <c r="I2338" t="inlineStr">
        <is>
          <t>ALIMENTOS</t>
        </is>
      </c>
      <c r="J2338" t="n">
        <v>0.3</v>
      </c>
      <c r="K2338" t="inlineStr">
        <is>
          <t>KG</t>
        </is>
      </c>
      <c r="L2338" t="n">
        <v>3.7</v>
      </c>
      <c r="M2338" t="n">
        <v>12.333333</v>
      </c>
      <c r="N2338" t="inlineStr">
        <is>
          <t>ALIMENTOS</t>
        </is>
      </c>
      <c r="O2338" t="inlineStr">
        <is>
          <t>04/2026</t>
        </is>
      </c>
    </row>
    <row r="2339">
      <c r="A2339" t="n">
        <v>223768</v>
      </c>
      <c r="B2339" t="n">
        <v>122</v>
      </c>
      <c r="C2339" t="inlineStr">
        <is>
          <t>Arcos</t>
        </is>
      </c>
      <c r="D2339" t="inlineStr">
        <is>
          <t>MARIO PEDRO FELICIANO - HORTIFRUTI</t>
        </is>
      </c>
      <c r="E2339" t="inlineStr">
        <is>
          <t>473047</t>
        </is>
      </c>
      <c r="F2339" s="550" t="n">
        <v>46119</v>
      </c>
      <c r="G2339" t="n">
        <v>23389</v>
      </c>
      <c r="H2339" t="inlineStr">
        <is>
          <t>BANANA NANICA KG</t>
        </is>
      </c>
      <c r="I2339" t="inlineStr">
        <is>
          <t>ALIMENTOS</t>
        </is>
      </c>
      <c r="J2339" t="n">
        <v>4</v>
      </c>
      <c r="K2339" t="inlineStr">
        <is>
          <t>KG</t>
        </is>
      </c>
      <c r="L2339" t="n">
        <v>21.56</v>
      </c>
      <c r="M2339" t="n">
        <v>5.39</v>
      </c>
      <c r="N2339" t="inlineStr">
        <is>
          <t>ALIMENTOS</t>
        </is>
      </c>
      <c r="O2339" t="inlineStr">
        <is>
          <t>04/2026</t>
        </is>
      </c>
    </row>
    <row r="2340">
      <c r="A2340" t="n">
        <v>223768</v>
      </c>
      <c r="B2340" t="n">
        <v>122</v>
      </c>
      <c r="C2340" t="inlineStr">
        <is>
          <t>Arcos</t>
        </is>
      </c>
      <c r="D2340" t="inlineStr">
        <is>
          <t>MARIO PEDRO FELICIANO - HORTIFRUTI</t>
        </is>
      </c>
      <c r="E2340" t="inlineStr">
        <is>
          <t>473047</t>
        </is>
      </c>
      <c r="F2340" s="550" t="n">
        <v>46119</v>
      </c>
      <c r="G2340" t="n">
        <v>19738</v>
      </c>
      <c r="H2340" t="inlineStr">
        <is>
          <t>MELANCIA KG</t>
        </is>
      </c>
      <c r="I2340" t="inlineStr">
        <is>
          <t>ALIMENTOS</t>
        </is>
      </c>
      <c r="J2340" t="n">
        <v>18.5</v>
      </c>
      <c r="K2340" t="inlineStr">
        <is>
          <t>KG</t>
        </is>
      </c>
      <c r="L2340" t="n">
        <v>50.51</v>
      </c>
      <c r="M2340" t="n">
        <v>2.73027</v>
      </c>
      <c r="N2340" t="inlineStr">
        <is>
          <t>ALIMENTOS</t>
        </is>
      </c>
      <c r="O2340" t="inlineStr">
        <is>
          <t>04/2026</t>
        </is>
      </c>
    </row>
    <row r="2341">
      <c r="A2341" t="n">
        <v>223768</v>
      </c>
      <c r="B2341" t="n">
        <v>122</v>
      </c>
      <c r="C2341" t="inlineStr">
        <is>
          <t>Arcos</t>
        </is>
      </c>
      <c r="D2341" t="inlineStr">
        <is>
          <t>MARIO PEDRO FELICIANO - HORTIFRUTI</t>
        </is>
      </c>
      <c r="E2341" t="inlineStr">
        <is>
          <t>473047</t>
        </is>
      </c>
      <c r="F2341" s="550" t="n">
        <v>46119</v>
      </c>
      <c r="G2341" t="n">
        <v>24509</v>
      </c>
      <c r="H2341" t="inlineStr">
        <is>
          <t>CEBOLA BRANCA KG</t>
        </is>
      </c>
      <c r="I2341" t="inlineStr">
        <is>
          <t>ALIMENTOS</t>
        </is>
      </c>
      <c r="J2341" t="n">
        <v>10</v>
      </c>
      <c r="K2341" t="inlineStr">
        <is>
          <t>KG</t>
        </is>
      </c>
      <c r="L2341" t="n">
        <v>33.3</v>
      </c>
      <c r="M2341" t="n">
        <v>3.33</v>
      </c>
      <c r="N2341" t="inlineStr">
        <is>
          <t>ALIMENTOS</t>
        </is>
      </c>
      <c r="O2341" t="inlineStr">
        <is>
          <t>04/2026</t>
        </is>
      </c>
    </row>
    <row r="2342">
      <c r="A2342" t="n">
        <v>223768</v>
      </c>
      <c r="B2342" t="n">
        <v>122</v>
      </c>
      <c r="C2342" t="inlineStr">
        <is>
          <t>Arcos</t>
        </is>
      </c>
      <c r="D2342" t="inlineStr">
        <is>
          <t>MARIO PEDRO FELICIANO - HORTIFRUTI</t>
        </is>
      </c>
      <c r="E2342" t="inlineStr">
        <is>
          <t>473047</t>
        </is>
      </c>
      <c r="F2342" s="550" t="n">
        <v>46119</v>
      </c>
      <c r="G2342" t="n">
        <v>23198</v>
      </c>
      <c r="H2342" t="inlineStr">
        <is>
          <t>PIMENTAO VERMELHO KG</t>
        </is>
      </c>
      <c r="I2342" t="inlineStr">
        <is>
          <t>ALIMENTOS</t>
        </is>
      </c>
      <c r="J2342" t="n">
        <v>0.5</v>
      </c>
      <c r="K2342" t="inlineStr">
        <is>
          <t>KG</t>
        </is>
      </c>
      <c r="L2342" t="n">
        <v>11.96</v>
      </c>
      <c r="M2342" t="n">
        <v>23.92</v>
      </c>
      <c r="N2342" t="inlineStr">
        <is>
          <t>ALIMENTOS</t>
        </is>
      </c>
      <c r="O2342" t="inlineStr">
        <is>
          <t>04/2026</t>
        </is>
      </c>
    </row>
    <row r="2343">
      <c r="A2343" t="n">
        <v>223768</v>
      </c>
      <c r="B2343" t="n">
        <v>122</v>
      </c>
      <c r="C2343" t="inlineStr">
        <is>
          <t>Arcos</t>
        </is>
      </c>
      <c r="D2343" t="inlineStr">
        <is>
          <t>MARIO PEDRO FELICIANO - HORTIFRUTI</t>
        </is>
      </c>
      <c r="E2343" t="inlineStr">
        <is>
          <t>473047</t>
        </is>
      </c>
      <c r="F2343" s="550" t="n">
        <v>46119</v>
      </c>
      <c r="G2343" t="n">
        <v>19623</v>
      </c>
      <c r="H2343" t="inlineStr">
        <is>
          <t>CEBOLA ROXA KG</t>
        </is>
      </c>
      <c r="I2343" t="inlineStr">
        <is>
          <t>ALIMENTOS</t>
        </is>
      </c>
      <c r="J2343" t="n">
        <v>10</v>
      </c>
      <c r="K2343" t="inlineStr">
        <is>
          <t>KG</t>
        </is>
      </c>
      <c r="L2343" t="n">
        <v>45</v>
      </c>
      <c r="M2343" t="n">
        <v>4.5</v>
      </c>
      <c r="N2343" t="inlineStr">
        <is>
          <t>ALIMENTOS</t>
        </is>
      </c>
      <c r="O2343" t="inlineStr">
        <is>
          <t>04/2026</t>
        </is>
      </c>
    </row>
    <row r="2344">
      <c r="A2344" t="n">
        <v>223768</v>
      </c>
      <c r="B2344" t="n">
        <v>122</v>
      </c>
      <c r="C2344" t="inlineStr">
        <is>
          <t>Arcos</t>
        </is>
      </c>
      <c r="D2344" t="inlineStr">
        <is>
          <t>MARIO PEDRO FELICIANO - HORTIFRUTI</t>
        </is>
      </c>
      <c r="E2344" t="inlineStr">
        <is>
          <t>473047</t>
        </is>
      </c>
      <c r="F2344" s="550" t="n">
        <v>46119</v>
      </c>
      <c r="G2344" t="n">
        <v>23113</v>
      </c>
      <c r="H2344" t="inlineStr">
        <is>
          <t>SALSA KG</t>
        </is>
      </c>
      <c r="I2344" t="inlineStr">
        <is>
          <t>ALIMENTOS</t>
        </is>
      </c>
      <c r="J2344" t="n">
        <v>1</v>
      </c>
      <c r="K2344" t="inlineStr">
        <is>
          <t>KG</t>
        </is>
      </c>
      <c r="L2344" t="n">
        <v>12.91</v>
      </c>
      <c r="M2344" t="n">
        <v>12.91</v>
      </c>
      <c r="N2344" t="inlineStr">
        <is>
          <t>ALIMENTOS</t>
        </is>
      </c>
      <c r="O2344" t="inlineStr">
        <is>
          <t>04/2026</t>
        </is>
      </c>
    </row>
    <row r="2345">
      <c r="A2345" t="n">
        <v>223768</v>
      </c>
      <c r="B2345" t="n">
        <v>122</v>
      </c>
      <c r="C2345" t="inlineStr">
        <is>
          <t>Arcos</t>
        </is>
      </c>
      <c r="D2345" t="inlineStr">
        <is>
          <t>MARIO PEDRO FELICIANO - HORTIFRUTI</t>
        </is>
      </c>
      <c r="E2345" t="inlineStr">
        <is>
          <t>473047</t>
        </is>
      </c>
      <c r="F2345" s="550" t="n">
        <v>46119</v>
      </c>
      <c r="G2345" t="n">
        <v>23228</v>
      </c>
      <c r="H2345" t="inlineStr">
        <is>
          <t>MANDIOCA A VACUO KG</t>
        </is>
      </c>
      <c r="I2345" t="inlineStr">
        <is>
          <t>ALIMENTOS</t>
        </is>
      </c>
      <c r="J2345" t="n">
        <v>8</v>
      </c>
      <c r="K2345" t="inlineStr">
        <is>
          <t>KG</t>
        </is>
      </c>
      <c r="L2345" t="n">
        <v>52.24</v>
      </c>
      <c r="M2345" t="n">
        <v>6.53</v>
      </c>
      <c r="N2345" t="inlineStr">
        <is>
          <t>ALIMENTOS</t>
        </is>
      </c>
      <c r="O2345" t="inlineStr">
        <is>
          <t>04/2026</t>
        </is>
      </c>
    </row>
    <row r="2346">
      <c r="A2346" t="n">
        <v>223768</v>
      </c>
      <c r="B2346" t="n">
        <v>122</v>
      </c>
      <c r="C2346" t="inlineStr">
        <is>
          <t>Arcos</t>
        </is>
      </c>
      <c r="D2346" t="inlineStr">
        <is>
          <t>MARIO PEDRO FELICIANO - HORTIFRUTI</t>
        </is>
      </c>
      <c r="E2346" t="inlineStr">
        <is>
          <t>473047</t>
        </is>
      </c>
      <c r="F2346" s="550" t="n">
        <v>46119</v>
      </c>
      <c r="G2346" t="n">
        <v>27106</v>
      </c>
      <c r="H2346" t="inlineStr">
        <is>
          <t>PALMILTO PUPUNHA FRESCO TOLETE KG</t>
        </is>
      </c>
      <c r="I2346" t="inlineStr">
        <is>
          <t>ALIMENTOS</t>
        </is>
      </c>
      <c r="J2346" t="n">
        <v>3</v>
      </c>
      <c r="K2346" t="inlineStr">
        <is>
          <t>KG</t>
        </is>
      </c>
      <c r="L2346" t="n">
        <v>91.34999999999999</v>
      </c>
      <c r="M2346" t="n">
        <v>30.45</v>
      </c>
      <c r="N2346" t="inlineStr">
        <is>
          <t>ALIMENTOS</t>
        </is>
      </c>
      <c r="O2346" t="inlineStr">
        <is>
          <t>04/2026</t>
        </is>
      </c>
    </row>
    <row r="2347">
      <c r="A2347" t="n">
        <v>223768</v>
      </c>
      <c r="B2347" t="n">
        <v>122</v>
      </c>
      <c r="C2347" t="inlineStr">
        <is>
          <t>Arcos</t>
        </is>
      </c>
      <c r="D2347" t="inlineStr">
        <is>
          <t>MARIO PEDRO FELICIANO - HORTIFRUTI</t>
        </is>
      </c>
      <c r="E2347" t="inlineStr">
        <is>
          <t>473047</t>
        </is>
      </c>
      <c r="F2347" s="550" t="n">
        <v>46119</v>
      </c>
      <c r="G2347" t="n">
        <v>24083</v>
      </c>
      <c r="H2347" t="inlineStr">
        <is>
          <t>BATATA ASTERIX GRAUDA NOIVA KG</t>
        </is>
      </c>
      <c r="I2347" t="inlineStr">
        <is>
          <t>ALIMENTOS</t>
        </is>
      </c>
      <c r="J2347" t="n">
        <v>50</v>
      </c>
      <c r="K2347" t="inlineStr">
        <is>
          <t>KG</t>
        </is>
      </c>
      <c r="L2347" t="n">
        <v>272</v>
      </c>
      <c r="M2347" t="n">
        <v>5.44</v>
      </c>
      <c r="N2347" t="inlineStr">
        <is>
          <t>ALIMENTOS</t>
        </is>
      </c>
      <c r="O2347" t="inlineStr">
        <is>
          <t>04/2026</t>
        </is>
      </c>
    </row>
    <row r="2348">
      <c r="A2348" t="n">
        <v>223768</v>
      </c>
      <c r="B2348" t="n">
        <v>122</v>
      </c>
      <c r="C2348" t="inlineStr">
        <is>
          <t>Arcos</t>
        </is>
      </c>
      <c r="D2348" t="inlineStr">
        <is>
          <t>MARIO PEDRO FELICIANO - HORTIFRUTI</t>
        </is>
      </c>
      <c r="E2348" t="inlineStr">
        <is>
          <t>473047</t>
        </is>
      </c>
      <c r="F2348" s="550" t="n">
        <v>46119</v>
      </c>
      <c r="G2348" t="n">
        <v>19488</v>
      </c>
      <c r="H2348" t="inlineStr">
        <is>
          <t>CEBOLINHA KG</t>
        </is>
      </c>
      <c r="I2348" t="inlineStr">
        <is>
          <t>ALIMENTOS</t>
        </is>
      </c>
      <c r="J2348" t="n">
        <v>1</v>
      </c>
      <c r="K2348" t="inlineStr">
        <is>
          <t>KG</t>
        </is>
      </c>
      <c r="L2348" t="n">
        <v>14.5</v>
      </c>
      <c r="M2348" t="n">
        <v>14.5</v>
      </c>
      <c r="N2348" t="inlineStr">
        <is>
          <t>ALIMENTOS</t>
        </is>
      </c>
      <c r="O2348" t="inlineStr">
        <is>
          <t>04/2026</t>
        </is>
      </c>
    </row>
    <row r="2349">
      <c r="A2349" t="n">
        <v>223767</v>
      </c>
      <c r="B2349" t="n">
        <v>122</v>
      </c>
      <c r="C2349" t="inlineStr">
        <is>
          <t>Arcos</t>
        </is>
      </c>
      <c r="D2349" t="inlineStr">
        <is>
          <t>EMPORIO M&amp;L COMERCIO DE ALIM E BEBIDAS LTDA</t>
        </is>
      </c>
      <c r="E2349" t="inlineStr">
        <is>
          <t>505618</t>
        </is>
      </c>
      <c r="F2349" s="550" t="n">
        <v>46119</v>
      </c>
      <c r="G2349" t="n">
        <v>17716</v>
      </c>
      <c r="H2349" t="inlineStr">
        <is>
          <t>VINHO TINTO ALMADEN CABERNET SAUVIGNON 750ML</t>
        </is>
      </c>
      <c r="I2349" t="inlineStr">
        <is>
          <t>BEBIDAS</t>
        </is>
      </c>
      <c r="J2349" t="n">
        <v>12</v>
      </c>
      <c r="K2349" t="inlineStr">
        <is>
          <t>Gr</t>
        </is>
      </c>
      <c r="L2349" t="n">
        <v>318</v>
      </c>
      <c r="M2349" t="n">
        <v>26.5</v>
      </c>
      <c r="N2349" t="inlineStr">
        <is>
          <t>BEBIDAS</t>
        </is>
      </c>
      <c r="O2349" t="inlineStr">
        <is>
          <t>04/2026</t>
        </is>
      </c>
    </row>
    <row r="2350">
      <c r="A2350" t="n">
        <v>223767</v>
      </c>
      <c r="B2350" t="n">
        <v>122</v>
      </c>
      <c r="C2350" t="inlineStr">
        <is>
          <t>Arcos</t>
        </is>
      </c>
      <c r="D2350" t="inlineStr">
        <is>
          <t>EMPORIO M&amp;L COMERCIO DE ALIM E BEBIDAS LTDA</t>
        </is>
      </c>
      <c r="E2350" t="inlineStr">
        <is>
          <t>505618</t>
        </is>
      </c>
      <c r="F2350" s="550" t="n">
        <v>46119</v>
      </c>
      <c r="G2350" t="n">
        <v>28071</v>
      </c>
      <c r="H2350" t="inlineStr">
        <is>
          <t>WHISKY WOODFORD BOURBON RESERVE 750ML</t>
        </is>
      </c>
      <c r="I2350" t="inlineStr">
        <is>
          <t>BEBIDAS</t>
        </is>
      </c>
      <c r="J2350" t="n">
        <v>2</v>
      </c>
      <c r="K2350" t="inlineStr">
        <is>
          <t>UN</t>
        </is>
      </c>
      <c r="L2350" t="n">
        <v>327.8</v>
      </c>
      <c r="M2350" t="n">
        <v>163.9</v>
      </c>
      <c r="N2350" t="inlineStr">
        <is>
          <t>BEBIDAS</t>
        </is>
      </c>
      <c r="O2350" t="inlineStr">
        <is>
          <t>04/2026</t>
        </is>
      </c>
    </row>
    <row r="2351">
      <c r="A2351" t="n">
        <v>223754</v>
      </c>
      <c r="B2351" t="n">
        <v>122</v>
      </c>
      <c r="C2351" t="inlineStr">
        <is>
          <t>Arcos</t>
        </is>
      </c>
      <c r="D2351" t="inlineStr">
        <is>
          <t>GOMES D ELIA EQUIP. HIGIENE LTDA - WESCO</t>
        </is>
      </c>
      <c r="E2351" t="inlineStr">
        <is>
          <t>240252</t>
        </is>
      </c>
      <c r="F2351" s="550" t="n">
        <v>46118</v>
      </c>
      <c r="G2351" t="n">
        <v>28057</v>
      </c>
      <c r="H2351" t="inlineStr">
        <is>
          <t>EXAGUANTE BUCAL LISTERINE 1,5L C/6 UN</t>
        </is>
      </c>
      <c r="I2351" t="inlineStr">
        <is>
          <t>DESCARTAVEIS/HIGIENE E LIMPEZA</t>
        </is>
      </c>
      <c r="J2351" t="n">
        <v>2</v>
      </c>
      <c r="K2351" t="inlineStr">
        <is>
          <t>CX</t>
        </is>
      </c>
      <c r="L2351" t="n">
        <v>684</v>
      </c>
      <c r="M2351" t="n">
        <v>342</v>
      </c>
      <c r="N2351" t="inlineStr">
        <is>
          <t>HIGIENE E LIMPEZA</t>
        </is>
      </c>
      <c r="O2351" t="inlineStr">
        <is>
          <t>04/2026</t>
        </is>
      </c>
    </row>
    <row r="2352">
      <c r="A2352" t="n">
        <v>223753</v>
      </c>
      <c r="B2352" t="n">
        <v>122</v>
      </c>
      <c r="C2352" t="inlineStr">
        <is>
          <t>Arcos</t>
        </is>
      </c>
      <c r="D2352" t="inlineStr">
        <is>
          <t>GCT COMERCIO DE PRODUTOS ALIMENTICIOS LTDA</t>
        </is>
      </c>
      <c r="E2352" t="inlineStr">
        <is>
          <t>10816</t>
        </is>
      </c>
      <c r="F2352" s="550" t="n">
        <v>46118</v>
      </c>
      <c r="G2352" t="n">
        <v>27340</v>
      </c>
      <c r="H2352" t="inlineStr">
        <is>
          <t>GELO RETANGULO 50X65MM C/25 UN YCECODE</t>
        </is>
      </c>
      <c r="I2352" t="inlineStr">
        <is>
          <t>BEBIDAS</t>
        </is>
      </c>
      <c r="J2352" t="n">
        <v>10</v>
      </c>
      <c r="K2352" t="inlineStr">
        <is>
          <t>PC</t>
        </is>
      </c>
      <c r="L2352" t="n">
        <v>536.2</v>
      </c>
      <c r="M2352" t="n">
        <v>53.62</v>
      </c>
      <c r="N2352" t="inlineStr">
        <is>
          <t>BEBIDAS</t>
        </is>
      </c>
      <c r="O2352" t="inlineStr">
        <is>
          <t>04/2026</t>
        </is>
      </c>
    </row>
    <row r="2353">
      <c r="A2353" t="n">
        <v>223753</v>
      </c>
      <c r="B2353" t="n">
        <v>122</v>
      </c>
      <c r="C2353" t="inlineStr">
        <is>
          <t>Arcos</t>
        </is>
      </c>
      <c r="D2353" t="inlineStr">
        <is>
          <t>GCT COMERCIO DE PRODUTOS ALIMENTICIOS LTDA</t>
        </is>
      </c>
      <c r="E2353" t="inlineStr">
        <is>
          <t>10816</t>
        </is>
      </c>
      <c r="F2353" s="550" t="n">
        <v>46118</v>
      </c>
      <c r="G2353" t="n">
        <v>28315</v>
      </c>
      <c r="H2353" t="inlineStr">
        <is>
          <t>GELO COLLINS 35X120 C/18 UN YCECODE</t>
        </is>
      </c>
      <c r="I2353" t="inlineStr">
        <is>
          <t>BEBIDAS</t>
        </is>
      </c>
      <c r="J2353" t="n">
        <v>12</v>
      </c>
      <c r="K2353" t="inlineStr">
        <is>
          <t>PC</t>
        </is>
      </c>
      <c r="L2353" t="n">
        <v>522.72</v>
      </c>
      <c r="M2353" t="n">
        <v>43.56</v>
      </c>
      <c r="N2353" t="inlineStr">
        <is>
          <t>BEBIDAS</t>
        </is>
      </c>
      <c r="O2353" t="inlineStr">
        <is>
          <t>04/2026</t>
        </is>
      </c>
    </row>
    <row r="2354">
      <c r="A2354" t="n">
        <v>223753</v>
      </c>
      <c r="B2354" t="n">
        <v>122</v>
      </c>
      <c r="C2354" t="inlineStr">
        <is>
          <t>Arcos</t>
        </is>
      </c>
      <c r="D2354" t="inlineStr">
        <is>
          <t>GCT COMERCIO DE PRODUTOS ALIMENTICIOS LTDA</t>
        </is>
      </c>
      <c r="E2354" t="inlineStr">
        <is>
          <t>10816</t>
        </is>
      </c>
      <c r="F2354" s="550" t="n">
        <v>46118</v>
      </c>
      <c r="G2354" t="n">
        <v>28316</v>
      </c>
      <c r="H2354" t="inlineStr">
        <is>
          <t>GELO ESFERICO C/9UN YCECODE</t>
        </is>
      </c>
      <c r="I2354" t="inlineStr">
        <is>
          <t>BEBIDAS</t>
        </is>
      </c>
      <c r="J2354" t="n">
        <v>6</v>
      </c>
      <c r="K2354" t="inlineStr">
        <is>
          <t>PC</t>
        </is>
      </c>
      <c r="L2354" t="n">
        <v>234.3</v>
      </c>
      <c r="M2354" t="n">
        <v>39.05</v>
      </c>
      <c r="N2354" t="inlineStr">
        <is>
          <t>BEBIDAS</t>
        </is>
      </c>
      <c r="O2354" t="inlineStr">
        <is>
          <t>04/2026</t>
        </is>
      </c>
    </row>
    <row r="2355">
      <c r="A2355" t="n">
        <v>223751</v>
      </c>
      <c r="B2355" t="n">
        <v>122</v>
      </c>
      <c r="C2355" t="inlineStr">
        <is>
          <t>Arcos</t>
        </is>
      </c>
      <c r="D2355" t="inlineStr">
        <is>
          <t>FG7 COMERCIO E DISTRIBUICAO DE BEBIDAS LTDA</t>
        </is>
      </c>
      <c r="E2355" t="inlineStr">
        <is>
          <t>774855</t>
        </is>
      </c>
      <c r="F2355" s="550" t="n">
        <v>46119</v>
      </c>
      <c r="G2355" t="n">
        <v>18275</v>
      </c>
      <c r="H2355" t="inlineStr">
        <is>
          <t>RUM BACARDI 4 ANOS 750ML</t>
        </is>
      </c>
      <c r="I2355" t="inlineStr">
        <is>
          <t>BEBIDAS</t>
        </is>
      </c>
      <c r="J2355" t="n">
        <v>4</v>
      </c>
      <c r="K2355" t="inlineStr">
        <is>
          <t>GR</t>
        </is>
      </c>
      <c r="L2355" t="n">
        <v>289.4</v>
      </c>
      <c r="M2355" t="n">
        <v>72.34999999999999</v>
      </c>
      <c r="N2355" t="inlineStr">
        <is>
          <t>BEBIDAS</t>
        </is>
      </c>
      <c r="O2355" t="inlineStr">
        <is>
          <t>04/2026</t>
        </is>
      </c>
    </row>
    <row r="2356">
      <c r="A2356" t="n">
        <v>223751</v>
      </c>
      <c r="B2356" t="n">
        <v>122</v>
      </c>
      <c r="C2356" t="inlineStr">
        <is>
          <t>Arcos</t>
        </is>
      </c>
      <c r="D2356" t="inlineStr">
        <is>
          <t>FG7 COMERCIO E DISTRIBUICAO DE BEBIDAS LTDA</t>
        </is>
      </c>
      <c r="E2356" t="inlineStr">
        <is>
          <t>774855</t>
        </is>
      </c>
      <c r="F2356" s="550" t="n">
        <v>46119</v>
      </c>
      <c r="G2356" t="n">
        <v>18382</v>
      </c>
      <c r="H2356" t="inlineStr">
        <is>
          <t>CONHAQUE BRANDY OSBORNE 700ML</t>
        </is>
      </c>
      <c r="I2356" t="inlineStr">
        <is>
          <t>BEBIDAS</t>
        </is>
      </c>
      <c r="J2356" t="n">
        <v>12</v>
      </c>
      <c r="K2356" t="inlineStr">
        <is>
          <t>GR</t>
        </is>
      </c>
      <c r="L2356" t="n">
        <v>828</v>
      </c>
      <c r="M2356" t="n">
        <v>69</v>
      </c>
      <c r="N2356" t="inlineStr">
        <is>
          <t>BEBIDAS</t>
        </is>
      </c>
      <c r="O2356" t="inlineStr">
        <is>
          <t>04/2026</t>
        </is>
      </c>
    </row>
    <row r="2357">
      <c r="A2357" t="n">
        <v>223751</v>
      </c>
      <c r="B2357" t="n">
        <v>122</v>
      </c>
      <c r="C2357" t="inlineStr">
        <is>
          <t>Arcos</t>
        </is>
      </c>
      <c r="D2357" t="inlineStr">
        <is>
          <t>FG7 COMERCIO E DISTRIBUICAO DE BEBIDAS LTDA</t>
        </is>
      </c>
      <c r="E2357" t="inlineStr">
        <is>
          <t>774855</t>
        </is>
      </c>
      <c r="F2357" s="550" t="n">
        <v>46119</v>
      </c>
      <c r="G2357" t="n">
        <v>24552</v>
      </c>
      <c r="H2357" t="inlineStr">
        <is>
          <t>ESPUMANTE CASA PERINI BRUT 750ML</t>
        </is>
      </c>
      <c r="I2357" t="inlineStr">
        <is>
          <t>BEBIDAS</t>
        </is>
      </c>
      <c r="J2357" t="n">
        <v>60</v>
      </c>
      <c r="K2357" t="inlineStr">
        <is>
          <t>GR</t>
        </is>
      </c>
      <c r="L2357" t="n">
        <v>2062.8</v>
      </c>
      <c r="M2357" t="n">
        <v>34.38</v>
      </c>
      <c r="N2357" t="inlineStr">
        <is>
          <t>BEBIDAS</t>
        </is>
      </c>
      <c r="O2357" t="inlineStr">
        <is>
          <t>04/2026</t>
        </is>
      </c>
    </row>
    <row r="2358">
      <c r="A2358" t="n">
        <v>223751</v>
      </c>
      <c r="B2358" t="n">
        <v>122</v>
      </c>
      <c r="C2358" t="inlineStr">
        <is>
          <t>Arcos</t>
        </is>
      </c>
      <c r="D2358" t="inlineStr">
        <is>
          <t>FG7 COMERCIO E DISTRIBUICAO DE BEBIDAS LTDA</t>
        </is>
      </c>
      <c r="E2358" t="inlineStr">
        <is>
          <t>774855</t>
        </is>
      </c>
      <c r="F2358" s="550" t="n">
        <v>46119</v>
      </c>
      <c r="G2358" t="n">
        <v>18272</v>
      </c>
      <c r="H2358" t="inlineStr">
        <is>
          <t>RUM BACARDI SUPERIOR CARTA BLANCA 980ML</t>
        </is>
      </c>
      <c r="I2358" t="inlineStr">
        <is>
          <t>BEBIDAS</t>
        </is>
      </c>
      <c r="J2358" t="n">
        <v>6</v>
      </c>
      <c r="K2358" t="inlineStr">
        <is>
          <t>GR</t>
        </is>
      </c>
      <c r="L2358" t="n">
        <v>218.76</v>
      </c>
      <c r="M2358" t="n">
        <v>36.46</v>
      </c>
      <c r="N2358" t="inlineStr">
        <is>
          <t>BEBIDAS</t>
        </is>
      </c>
      <c r="O2358" t="inlineStr">
        <is>
          <t>04/2026</t>
        </is>
      </c>
    </row>
    <row r="2359">
      <c r="A2359" t="n">
        <v>223751</v>
      </c>
      <c r="B2359" t="n">
        <v>122</v>
      </c>
      <c r="C2359" t="inlineStr">
        <is>
          <t>Arcos</t>
        </is>
      </c>
      <c r="D2359" t="inlineStr">
        <is>
          <t>FG7 COMERCIO E DISTRIBUICAO DE BEBIDAS LTDA</t>
        </is>
      </c>
      <c r="E2359" t="inlineStr">
        <is>
          <t>774855</t>
        </is>
      </c>
      <c r="F2359" s="550" t="n">
        <v>46119</v>
      </c>
      <c r="G2359" t="n">
        <v>17800</v>
      </c>
      <c r="H2359" t="inlineStr">
        <is>
          <t>VINHO BRANCO ALMADEN RIESLING 750ML</t>
        </is>
      </c>
      <c r="I2359" t="inlineStr">
        <is>
          <t>BEBIDAS</t>
        </is>
      </c>
      <c r="J2359" t="n">
        <v>12</v>
      </c>
      <c r="K2359" t="inlineStr">
        <is>
          <t>Gr</t>
        </is>
      </c>
      <c r="L2359" t="n">
        <v>315</v>
      </c>
      <c r="M2359" t="n">
        <v>26.25</v>
      </c>
      <c r="N2359" t="inlineStr">
        <is>
          <t>BEBIDAS</t>
        </is>
      </c>
      <c r="O2359" t="inlineStr">
        <is>
          <t>04/2026</t>
        </is>
      </c>
    </row>
    <row r="2360">
      <c r="A2360" t="n">
        <v>223751</v>
      </c>
      <c r="B2360" t="n">
        <v>122</v>
      </c>
      <c r="C2360" t="inlineStr">
        <is>
          <t>Arcos</t>
        </is>
      </c>
      <c r="D2360" t="inlineStr">
        <is>
          <t>FG7 COMERCIO E DISTRIBUICAO DE BEBIDAS LTDA</t>
        </is>
      </c>
      <c r="E2360" t="inlineStr">
        <is>
          <t>774855</t>
        </is>
      </c>
      <c r="F2360" s="550" t="n">
        <v>46119</v>
      </c>
      <c r="G2360" t="n">
        <v>18278</v>
      </c>
      <c r="H2360" t="inlineStr">
        <is>
          <t>LICOR DE CEREJA CHERRY HEERING 700ML</t>
        </is>
      </c>
      <c r="I2360" t="inlineStr">
        <is>
          <t>BEBIDAS</t>
        </is>
      </c>
      <c r="J2360" t="n">
        <v>6</v>
      </c>
      <c r="K2360" t="inlineStr">
        <is>
          <t>GR</t>
        </is>
      </c>
      <c r="L2360" t="n">
        <v>1354.32</v>
      </c>
      <c r="M2360" t="n">
        <v>225.72</v>
      </c>
      <c r="N2360" t="inlineStr">
        <is>
          <t>BEBIDAS</t>
        </is>
      </c>
      <c r="O2360" t="inlineStr">
        <is>
          <t>04/2026</t>
        </is>
      </c>
    </row>
    <row r="2361">
      <c r="A2361" t="n">
        <v>223748</v>
      </c>
      <c r="B2361" t="n">
        <v>122</v>
      </c>
      <c r="C2361" t="inlineStr">
        <is>
          <t>Arcos</t>
        </is>
      </c>
      <c r="D2361" t="inlineStr">
        <is>
          <t>FRONT BEBIDAS LTDA</t>
        </is>
      </c>
      <c r="E2361" t="inlineStr">
        <is>
          <t>799185</t>
        </is>
      </c>
      <c r="F2361" s="550" t="n">
        <v>46118</v>
      </c>
      <c r="G2361" t="n">
        <v>18242</v>
      </c>
      <c r="H2361" t="inlineStr">
        <is>
          <t>TEQUILA DON JULIO BLANCO 750ML</t>
        </is>
      </c>
      <c r="I2361" t="inlineStr">
        <is>
          <t>BEBIDAS</t>
        </is>
      </c>
      <c r="J2361" t="n">
        <v>18</v>
      </c>
      <c r="K2361" t="inlineStr">
        <is>
          <t>GR</t>
        </is>
      </c>
      <c r="L2361" t="n">
        <v>4213.8</v>
      </c>
      <c r="M2361" t="n">
        <v>234.1</v>
      </c>
      <c r="N2361" t="inlineStr">
        <is>
          <t>BEBIDAS</t>
        </is>
      </c>
      <c r="O2361" t="inlineStr">
        <is>
          <t>04/2026</t>
        </is>
      </c>
    </row>
    <row r="2362">
      <c r="A2362" t="n">
        <v>223743</v>
      </c>
      <c r="B2362" t="n">
        <v>122</v>
      </c>
      <c r="C2362" t="inlineStr">
        <is>
          <t>Arcos</t>
        </is>
      </c>
      <c r="D2362" t="inlineStr">
        <is>
          <t>CECILIA TSUYACO ARAKI SILVA LTDA</t>
        </is>
      </c>
      <c r="E2362" t="inlineStr">
        <is>
          <t>389733</t>
        </is>
      </c>
      <c r="F2362" s="550" t="n">
        <v>46118</v>
      </c>
      <c r="G2362" t="n">
        <v>19607</v>
      </c>
      <c r="H2362" t="inlineStr">
        <is>
          <t>GENGIBRE KG</t>
        </is>
      </c>
      <c r="I2362" t="inlineStr">
        <is>
          <t>ALIMENTOS</t>
        </is>
      </c>
      <c r="J2362" t="n">
        <v>10</v>
      </c>
      <c r="K2362" t="inlineStr">
        <is>
          <t>KG</t>
        </is>
      </c>
      <c r="L2362" t="n">
        <v>130</v>
      </c>
      <c r="M2362" t="n">
        <v>13</v>
      </c>
      <c r="N2362" t="inlineStr">
        <is>
          <t>ALIMENTOS</t>
        </is>
      </c>
      <c r="O2362" t="inlineStr">
        <is>
          <t>04/2026</t>
        </is>
      </c>
    </row>
    <row r="2363">
      <c r="A2363" t="n">
        <v>223741</v>
      </c>
      <c r="B2363" t="n">
        <v>122</v>
      </c>
      <c r="C2363" t="inlineStr">
        <is>
          <t>Arcos</t>
        </is>
      </c>
      <c r="D2363" t="inlineStr">
        <is>
          <t>DISTRIBUIDORA DPRO LTDA</t>
        </is>
      </c>
      <c r="E2363" t="inlineStr">
        <is>
          <t>383601</t>
        </is>
      </c>
      <c r="F2363" s="550" t="n">
        <v>46118</v>
      </c>
      <c r="G2363" t="n">
        <v>29060</v>
      </c>
      <c r="H2363" t="inlineStr">
        <is>
          <t>PROTETOR BARBA TNT 20G NEWDE 100UN</t>
        </is>
      </c>
      <c r="I2363" t="inlineStr">
        <is>
          <t>UTENSILIOS</t>
        </is>
      </c>
      <c r="J2363" t="n">
        <v>2</v>
      </c>
      <c r="K2363" t="inlineStr">
        <is>
          <t>UN</t>
        </is>
      </c>
      <c r="L2363" t="n">
        <v>104</v>
      </c>
      <c r="M2363" t="n">
        <v>52</v>
      </c>
      <c r="O2363" t="inlineStr">
        <is>
          <t>04/2026</t>
        </is>
      </c>
    </row>
    <row r="2364">
      <c r="A2364" t="n">
        <v>223741</v>
      </c>
      <c r="B2364" t="n">
        <v>122</v>
      </c>
      <c r="C2364" t="inlineStr">
        <is>
          <t>Arcos</t>
        </is>
      </c>
      <c r="D2364" t="inlineStr">
        <is>
          <t>DISTRIBUIDORA DPRO LTDA</t>
        </is>
      </c>
      <c r="E2364" t="inlineStr">
        <is>
          <t>383601</t>
        </is>
      </c>
      <c r="F2364" s="550" t="n">
        <v>46118</v>
      </c>
      <c r="G2364" t="n">
        <v>29061</v>
      </c>
      <c r="H2364" t="inlineStr">
        <is>
          <t>OCULOS DE PROTECAO UV400 MEDIX UN</t>
        </is>
      </c>
      <c r="I2364" t="inlineStr">
        <is>
          <t>UTENSILIOS</t>
        </is>
      </c>
      <c r="J2364" t="n">
        <v>1</v>
      </c>
      <c r="K2364" t="inlineStr">
        <is>
          <t>UN</t>
        </is>
      </c>
      <c r="L2364" t="n">
        <v>6</v>
      </c>
      <c r="M2364" t="n">
        <v>6</v>
      </c>
      <c r="O2364" t="inlineStr">
        <is>
          <t>04/2026</t>
        </is>
      </c>
    </row>
    <row r="2365">
      <c r="A2365" t="n">
        <v>223738</v>
      </c>
      <c r="B2365" t="n">
        <v>122</v>
      </c>
      <c r="C2365" t="inlineStr">
        <is>
          <t>Arcos</t>
        </is>
      </c>
      <c r="D2365" t="inlineStr">
        <is>
          <t>EMPORIO M&amp;L COMERCIO DE ALIM E BEBIDAS LTDA</t>
        </is>
      </c>
      <c r="E2365" t="inlineStr">
        <is>
          <t>505285</t>
        </is>
      </c>
      <c r="F2365" s="550" t="n">
        <v>46118</v>
      </c>
      <c r="G2365" t="n">
        <v>22721</v>
      </c>
      <c r="H2365" t="inlineStr">
        <is>
          <t>BACON MANTA KG</t>
        </is>
      </c>
      <c r="I2365" t="inlineStr">
        <is>
          <t>ALIMENTOS</t>
        </is>
      </c>
      <c r="J2365" t="n">
        <v>20</v>
      </c>
      <c r="K2365" t="inlineStr">
        <is>
          <t>KG</t>
        </is>
      </c>
      <c r="L2365" t="n">
        <v>590</v>
      </c>
      <c r="M2365" t="n">
        <v>29.5</v>
      </c>
      <c r="N2365" t="inlineStr">
        <is>
          <t>ALIMENTOS</t>
        </is>
      </c>
      <c r="O2365" t="inlineStr">
        <is>
          <t>04/2026</t>
        </is>
      </c>
    </row>
    <row r="2366">
      <c r="A2366" t="n">
        <v>223737</v>
      </c>
      <c r="B2366" t="n">
        <v>122</v>
      </c>
      <c r="C2366" t="inlineStr">
        <is>
          <t>Arcos</t>
        </is>
      </c>
      <c r="D2366" t="inlineStr">
        <is>
          <t>NOVA COMERCIAL PESCADOS LTDA</t>
        </is>
      </c>
      <c r="E2366" t="inlineStr">
        <is>
          <t>32665</t>
        </is>
      </c>
      <c r="F2366" s="550" t="n">
        <v>46118</v>
      </c>
      <c r="G2366" t="n">
        <v>27692</v>
      </c>
      <c r="H2366" t="inlineStr">
        <is>
          <t>CAMARAO CINZA 25/30 LIMPO EVISCERADO COM COLA KG</t>
        </is>
      </c>
      <c r="I2366" t="inlineStr">
        <is>
          <t>ALIMENTOS</t>
        </is>
      </c>
      <c r="J2366" t="n">
        <v>12</v>
      </c>
      <c r="K2366" t="inlineStr">
        <is>
          <t>KG</t>
        </is>
      </c>
      <c r="L2366" t="n">
        <v>1344</v>
      </c>
      <c r="M2366" t="n">
        <v>112</v>
      </c>
      <c r="N2366" t="inlineStr">
        <is>
          <t>ALIMENTOS</t>
        </is>
      </c>
      <c r="O2366" t="inlineStr">
        <is>
          <t>04/2026</t>
        </is>
      </c>
    </row>
    <row r="2367">
      <c r="A2367" t="n">
        <v>223736</v>
      </c>
      <c r="B2367" t="n">
        <v>122</v>
      </c>
      <c r="C2367" t="inlineStr">
        <is>
          <t>Arcos</t>
        </is>
      </c>
      <c r="D2367" t="inlineStr">
        <is>
          <t>WPP COMERCIO DE CARNES LTDA</t>
        </is>
      </c>
      <c r="E2367" t="inlineStr">
        <is>
          <t>78457</t>
        </is>
      </c>
      <c r="F2367" s="550" t="n">
        <v>46119</v>
      </c>
      <c r="G2367" t="n">
        <v>19034</v>
      </c>
      <c r="H2367" t="inlineStr">
        <is>
          <t>COXA E SOBRECOXA COM OSSO E COM PELE KG</t>
        </is>
      </c>
      <c r="I2367" t="inlineStr">
        <is>
          <t>ALIMENTOS</t>
        </is>
      </c>
      <c r="J2367" t="n">
        <v>20</v>
      </c>
      <c r="K2367" t="inlineStr">
        <is>
          <t>KG</t>
        </is>
      </c>
      <c r="L2367" t="n">
        <v>179.8</v>
      </c>
      <c r="M2367" t="n">
        <v>8.99</v>
      </c>
      <c r="N2367" t="inlineStr">
        <is>
          <t>ALIMENTOS</t>
        </is>
      </c>
      <c r="O2367" t="inlineStr">
        <is>
          <t>04/2026</t>
        </is>
      </c>
    </row>
    <row r="2368">
      <c r="A2368" t="n">
        <v>223736</v>
      </c>
      <c r="B2368" t="n">
        <v>122</v>
      </c>
      <c r="C2368" t="inlineStr">
        <is>
          <t>Arcos</t>
        </is>
      </c>
      <c r="D2368" t="inlineStr">
        <is>
          <t>WPP COMERCIO DE CARNES LTDA</t>
        </is>
      </c>
      <c r="E2368" t="inlineStr">
        <is>
          <t>78457</t>
        </is>
      </c>
      <c r="F2368" s="550" t="n">
        <v>46119</v>
      </c>
      <c r="G2368" t="n">
        <v>25128</v>
      </c>
      <c r="H2368" t="inlineStr">
        <is>
          <t>COXAO MOLE EM CUBOS KG</t>
        </is>
      </c>
      <c r="I2368" t="inlineStr">
        <is>
          <t>ALIMENTOS</t>
        </is>
      </c>
      <c r="J2368" t="n">
        <v>16.1</v>
      </c>
      <c r="K2368" t="inlineStr">
        <is>
          <t>KG</t>
        </is>
      </c>
      <c r="L2368" t="n">
        <v>626.29</v>
      </c>
      <c r="M2368" t="n">
        <v>38.9</v>
      </c>
      <c r="N2368" t="inlineStr">
        <is>
          <t>ALIMENTOS</t>
        </is>
      </c>
      <c r="O2368" t="inlineStr">
        <is>
          <t>04/2026</t>
        </is>
      </c>
    </row>
    <row r="2369">
      <c r="A2369" t="n">
        <v>223736</v>
      </c>
      <c r="B2369" t="n">
        <v>122</v>
      </c>
      <c r="C2369" t="inlineStr">
        <is>
          <t>Arcos</t>
        </is>
      </c>
      <c r="D2369" t="inlineStr">
        <is>
          <t>WPP COMERCIO DE CARNES LTDA</t>
        </is>
      </c>
      <c r="E2369" t="inlineStr">
        <is>
          <t>78457</t>
        </is>
      </c>
      <c r="F2369" s="550" t="n">
        <v>46119</v>
      </c>
      <c r="G2369" t="n">
        <v>25126</v>
      </c>
      <c r="H2369" t="inlineStr">
        <is>
          <t>PATINHO EM BIFE KG</t>
        </is>
      </c>
      <c r="I2369" t="inlineStr">
        <is>
          <t>ALIMENTOS</t>
        </is>
      </c>
      <c r="J2369" t="n">
        <v>16.3</v>
      </c>
      <c r="K2369" t="inlineStr">
        <is>
          <t>KG</t>
        </is>
      </c>
      <c r="L2369" t="n">
        <v>682.97</v>
      </c>
      <c r="M2369" t="n">
        <v>41.9</v>
      </c>
      <c r="N2369" t="inlineStr">
        <is>
          <t>ALIMENTOS</t>
        </is>
      </c>
      <c r="O2369" t="inlineStr">
        <is>
          <t>04/2026</t>
        </is>
      </c>
    </row>
    <row r="2370">
      <c r="A2370" t="n">
        <v>223736</v>
      </c>
      <c r="B2370" t="n">
        <v>122</v>
      </c>
      <c r="C2370" t="inlineStr">
        <is>
          <t>Arcos</t>
        </is>
      </c>
      <c r="D2370" t="inlineStr">
        <is>
          <t>WPP COMERCIO DE CARNES LTDA</t>
        </is>
      </c>
      <c r="E2370" t="inlineStr">
        <is>
          <t>78457</t>
        </is>
      </c>
      <c r="F2370" s="550" t="n">
        <v>46119</v>
      </c>
      <c r="G2370" t="n">
        <v>19017</v>
      </c>
      <c r="H2370" t="inlineStr">
        <is>
          <t>FILE DE FRANGO KG</t>
        </is>
      </c>
      <c r="I2370" t="inlineStr">
        <is>
          <t>ALIMENTOS</t>
        </is>
      </c>
      <c r="J2370" t="n">
        <v>40</v>
      </c>
      <c r="K2370" t="inlineStr">
        <is>
          <t>KG</t>
        </is>
      </c>
      <c r="L2370" t="n">
        <v>620</v>
      </c>
      <c r="M2370" t="n">
        <v>15.5</v>
      </c>
      <c r="N2370" t="inlineStr">
        <is>
          <t>ALIMENTOS</t>
        </is>
      </c>
      <c r="O2370" t="inlineStr">
        <is>
          <t>04/2026</t>
        </is>
      </c>
    </row>
    <row r="2371">
      <c r="A2371" t="n">
        <v>223736</v>
      </c>
      <c r="B2371" t="n">
        <v>122</v>
      </c>
      <c r="C2371" t="inlineStr">
        <is>
          <t>Arcos</t>
        </is>
      </c>
      <c r="D2371" t="inlineStr">
        <is>
          <t>WPP COMERCIO DE CARNES LTDA</t>
        </is>
      </c>
      <c r="E2371" t="inlineStr">
        <is>
          <t>78457</t>
        </is>
      </c>
      <c r="F2371" s="550" t="n">
        <v>46119</v>
      </c>
      <c r="G2371" t="n">
        <v>20501</v>
      </c>
      <c r="H2371" t="inlineStr">
        <is>
          <t>LINGUICA TOSCANA AURORA KG</t>
        </is>
      </c>
      <c r="I2371" t="inlineStr">
        <is>
          <t>ALIMENTOS</t>
        </is>
      </c>
      <c r="J2371" t="n">
        <v>5</v>
      </c>
      <c r="K2371" t="inlineStr">
        <is>
          <t>KG</t>
        </is>
      </c>
      <c r="L2371" t="n">
        <v>109.5</v>
      </c>
      <c r="M2371" t="n">
        <v>21.9</v>
      </c>
      <c r="N2371" t="inlineStr">
        <is>
          <t>ALIMENTOS</t>
        </is>
      </c>
      <c r="O2371" t="inlineStr">
        <is>
          <t>04/2026</t>
        </is>
      </c>
    </row>
    <row r="2372">
      <c r="A2372" t="n">
        <v>223736</v>
      </c>
      <c r="B2372" t="n">
        <v>122</v>
      </c>
      <c r="C2372" t="inlineStr">
        <is>
          <t>Arcos</t>
        </is>
      </c>
      <c r="D2372" t="inlineStr">
        <is>
          <t>WPP COMERCIO DE CARNES LTDA</t>
        </is>
      </c>
      <c r="E2372" t="inlineStr">
        <is>
          <t>78457</t>
        </is>
      </c>
      <c r="F2372" s="550" t="n">
        <v>46119</v>
      </c>
      <c r="G2372" t="n">
        <v>24331</v>
      </c>
      <c r="H2372" t="inlineStr">
        <is>
          <t>LINGUICA CALABRESA KG</t>
        </is>
      </c>
      <c r="I2372" t="inlineStr">
        <is>
          <t>ALIMENTOS</t>
        </is>
      </c>
      <c r="J2372" t="n">
        <v>5</v>
      </c>
      <c r="K2372" t="inlineStr">
        <is>
          <t>KG</t>
        </is>
      </c>
      <c r="L2372" t="n">
        <v>109.5</v>
      </c>
      <c r="M2372" t="n">
        <v>21.9</v>
      </c>
      <c r="N2372" t="inlineStr">
        <is>
          <t>ALIMENTOS</t>
        </is>
      </c>
      <c r="O2372" t="inlineStr">
        <is>
          <t>04/2026</t>
        </is>
      </c>
    </row>
    <row r="2373">
      <c r="A2373" t="n">
        <v>223735</v>
      </c>
      <c r="B2373" t="n">
        <v>122</v>
      </c>
      <c r="C2373" t="inlineStr">
        <is>
          <t>Arcos</t>
        </is>
      </c>
      <c r="D2373" t="inlineStr">
        <is>
          <t>MARIO PEDRO FELICIANO - HORTIFRUTI</t>
        </is>
      </c>
      <c r="E2373" t="inlineStr">
        <is>
          <t>472890</t>
        </is>
      </c>
      <c r="F2373" s="550" t="n">
        <v>46118</v>
      </c>
      <c r="G2373" t="n">
        <v>19476</v>
      </c>
      <c r="H2373" t="inlineStr">
        <is>
          <t>MANJERICAO KG</t>
        </is>
      </c>
      <c r="I2373" t="inlineStr">
        <is>
          <t>ALIMENTOS</t>
        </is>
      </c>
      <c r="J2373" t="n">
        <v>0.31</v>
      </c>
      <c r="K2373" t="inlineStr">
        <is>
          <t>KG</t>
        </is>
      </c>
      <c r="L2373" t="n">
        <v>21.26</v>
      </c>
      <c r="M2373" t="n">
        <v>68.580645</v>
      </c>
      <c r="N2373" t="inlineStr">
        <is>
          <t>ALIMENTOS</t>
        </is>
      </c>
      <c r="O2373" t="inlineStr">
        <is>
          <t>04/2026</t>
        </is>
      </c>
    </row>
    <row r="2374">
      <c r="A2374" t="n">
        <v>223735</v>
      </c>
      <c r="B2374" t="n">
        <v>122</v>
      </c>
      <c r="C2374" t="inlineStr">
        <is>
          <t>Arcos</t>
        </is>
      </c>
      <c r="D2374" t="inlineStr">
        <is>
          <t>MARIO PEDRO FELICIANO - HORTIFRUTI</t>
        </is>
      </c>
      <c r="E2374" t="inlineStr">
        <is>
          <t>472890</t>
        </is>
      </c>
      <c r="F2374" s="550" t="n">
        <v>46118</v>
      </c>
      <c r="G2374" t="n">
        <v>19632</v>
      </c>
      <c r="H2374" t="inlineStr">
        <is>
          <t>BETERRABA KG</t>
        </is>
      </c>
      <c r="I2374" t="inlineStr">
        <is>
          <t>ALIMENTOS</t>
        </is>
      </c>
      <c r="J2374" t="n">
        <v>5</v>
      </c>
      <c r="K2374" t="inlineStr">
        <is>
          <t>KG</t>
        </is>
      </c>
      <c r="L2374" t="n">
        <v>26.45</v>
      </c>
      <c r="M2374" t="n">
        <v>5.29</v>
      </c>
      <c r="N2374" t="inlineStr">
        <is>
          <t>ALIMENTOS</t>
        </is>
      </c>
      <c r="O2374" t="inlineStr">
        <is>
          <t>04/2026</t>
        </is>
      </c>
    </row>
    <row r="2375">
      <c r="A2375" t="n">
        <v>223733</v>
      </c>
      <c r="B2375" t="n">
        <v>122</v>
      </c>
      <c r="C2375" t="inlineStr">
        <is>
          <t>Arcos</t>
        </is>
      </c>
      <c r="D2375" t="inlineStr">
        <is>
          <t>ZAHIL IMPORTADORA LTDA</t>
        </is>
      </c>
      <c r="E2375" t="inlineStr">
        <is>
          <t>267687</t>
        </is>
      </c>
      <c r="F2375" s="550" t="n">
        <v>46118</v>
      </c>
      <c r="G2375" t="n">
        <v>17778</v>
      </c>
      <c r="H2375" t="inlineStr">
        <is>
          <t>VINHO BRANCO JEREZ FORTIF REAL TESOURO FINO 750ML</t>
        </is>
      </c>
      <c r="I2375" t="inlineStr">
        <is>
          <t>BEBIDAS</t>
        </is>
      </c>
      <c r="J2375" t="n">
        <v>6</v>
      </c>
      <c r="K2375" t="inlineStr">
        <is>
          <t>UN</t>
        </is>
      </c>
      <c r="L2375" t="n">
        <v>690.3</v>
      </c>
      <c r="M2375" t="n">
        <v>115.05</v>
      </c>
      <c r="N2375" t="inlineStr">
        <is>
          <t>BEBIDAS</t>
        </is>
      </c>
      <c r="O2375" t="inlineStr">
        <is>
          <t>04/2026</t>
        </is>
      </c>
    </row>
    <row r="2376">
      <c r="A2376" t="n">
        <v>223733</v>
      </c>
      <c r="B2376" t="n">
        <v>122</v>
      </c>
      <c r="C2376" t="inlineStr">
        <is>
          <t>Arcos</t>
        </is>
      </c>
      <c r="D2376" t="inlineStr">
        <is>
          <t>ZAHIL IMPORTADORA LTDA</t>
        </is>
      </c>
      <c r="E2376" t="inlineStr">
        <is>
          <t>267687</t>
        </is>
      </c>
      <c r="F2376" s="550" t="n">
        <v>46118</v>
      </c>
      <c r="G2376" t="n">
        <v>18016</v>
      </c>
      <c r="H2376" t="inlineStr">
        <is>
          <t>ESPUMANTE PERELADA CAVA STARS TOUCH ROSE 750ML</t>
        </is>
      </c>
      <c r="I2376" t="inlineStr">
        <is>
          <t>BEBIDAS</t>
        </is>
      </c>
      <c r="J2376" t="n">
        <v>12</v>
      </c>
      <c r="K2376" t="inlineStr">
        <is>
          <t>GR</t>
        </is>
      </c>
      <c r="L2376" t="n">
        <v>1731.6</v>
      </c>
      <c r="M2376" t="n">
        <v>144.3</v>
      </c>
      <c r="N2376" t="inlineStr">
        <is>
          <t>BEBIDAS</t>
        </is>
      </c>
      <c r="O2376" t="inlineStr">
        <is>
          <t>04/2026</t>
        </is>
      </c>
    </row>
    <row r="2377">
      <c r="A2377" t="n">
        <v>223733</v>
      </c>
      <c r="B2377" t="n">
        <v>122</v>
      </c>
      <c r="C2377" t="inlineStr">
        <is>
          <t>Arcos</t>
        </is>
      </c>
      <c r="D2377" t="inlineStr">
        <is>
          <t>ZAHIL IMPORTADORA LTDA</t>
        </is>
      </c>
      <c r="E2377" t="inlineStr">
        <is>
          <t>267687</t>
        </is>
      </c>
      <c r="F2377" s="550" t="n">
        <v>46118</v>
      </c>
      <c r="G2377" t="n">
        <v>21945</v>
      </c>
      <c r="H2377" t="inlineStr">
        <is>
          <t>VINHO BRANCO MASCARA FUEGO CHARDONNAY 750ML</t>
        </is>
      </c>
      <c r="I2377" t="inlineStr">
        <is>
          <t>BEBIDAS</t>
        </is>
      </c>
      <c r="J2377" t="n">
        <v>72</v>
      </c>
      <c r="K2377" t="inlineStr">
        <is>
          <t>GR</t>
        </is>
      </c>
      <c r="L2377" t="n">
        <v>2854.8</v>
      </c>
      <c r="M2377" t="n">
        <v>39.65</v>
      </c>
      <c r="N2377" t="inlineStr">
        <is>
          <t>BEBIDAS</t>
        </is>
      </c>
      <c r="O2377" t="inlineStr">
        <is>
          <t>04/2026</t>
        </is>
      </c>
    </row>
    <row r="2378">
      <c r="A2378" t="n">
        <v>223733</v>
      </c>
      <c r="B2378" t="n">
        <v>122</v>
      </c>
      <c r="C2378" t="inlineStr">
        <is>
          <t>Arcos</t>
        </is>
      </c>
      <c r="D2378" t="inlineStr">
        <is>
          <t>ZAHIL IMPORTADORA LTDA</t>
        </is>
      </c>
      <c r="E2378" t="inlineStr">
        <is>
          <t>267687</t>
        </is>
      </c>
      <c r="F2378" s="550" t="n">
        <v>46118</v>
      </c>
      <c r="G2378" t="n">
        <v>18015</v>
      </c>
      <c r="H2378" t="inlineStr">
        <is>
          <t>ESPUMANTE PERELADA CAVA STARS BRUT RESERVA 750ML</t>
        </is>
      </c>
      <c r="I2378" t="inlineStr">
        <is>
          <t>BEBIDAS</t>
        </is>
      </c>
      <c r="J2378" t="n">
        <v>6</v>
      </c>
      <c r="K2378" t="inlineStr">
        <is>
          <t>GR</t>
        </is>
      </c>
      <c r="L2378" t="n">
        <v>772.2</v>
      </c>
      <c r="M2378" t="n">
        <v>128.7</v>
      </c>
      <c r="N2378" t="inlineStr">
        <is>
          <t>BEBIDAS</t>
        </is>
      </c>
      <c r="O2378" t="inlineStr">
        <is>
          <t>04/2026</t>
        </is>
      </c>
    </row>
    <row r="2379">
      <c r="A2379" t="n">
        <v>223733</v>
      </c>
      <c r="B2379" t="n">
        <v>122</v>
      </c>
      <c r="C2379" t="inlineStr">
        <is>
          <t>Arcos</t>
        </is>
      </c>
      <c r="D2379" t="inlineStr">
        <is>
          <t>ZAHIL IMPORTADORA LTDA</t>
        </is>
      </c>
      <c r="E2379" t="inlineStr">
        <is>
          <t>267687</t>
        </is>
      </c>
      <c r="F2379" s="550" t="n">
        <v>46118</v>
      </c>
      <c r="G2379" t="n">
        <v>17594</v>
      </c>
      <c r="H2379" t="inlineStr">
        <is>
          <t>VINHO TINTO LE JAJA DE JAU DE SYRAH 750ML FRANCA</t>
        </is>
      </c>
      <c r="I2379" t="inlineStr">
        <is>
          <t>BEBIDAS</t>
        </is>
      </c>
      <c r="J2379" t="n">
        <v>6</v>
      </c>
      <c r="K2379" t="inlineStr">
        <is>
          <t>GR</t>
        </is>
      </c>
      <c r="L2379" t="n">
        <v>405.6</v>
      </c>
      <c r="M2379" t="n">
        <v>67.59999999999999</v>
      </c>
      <c r="N2379" t="inlineStr">
        <is>
          <t>BEBIDAS</t>
        </is>
      </c>
      <c r="O2379" t="inlineStr">
        <is>
          <t>04/2026</t>
        </is>
      </c>
    </row>
    <row r="2380">
      <c r="A2380" t="n">
        <v>223732</v>
      </c>
      <c r="B2380" t="n">
        <v>122</v>
      </c>
      <c r="C2380" t="inlineStr">
        <is>
          <t>Arcos</t>
        </is>
      </c>
      <c r="D2380" t="inlineStr">
        <is>
          <t xml:space="preserve">BGC COMERCIO DE UTENSILIOS </t>
        </is>
      </c>
      <c r="E2380" t="inlineStr">
        <is>
          <t>2228</t>
        </is>
      </c>
      <c r="F2380" s="550" t="n">
        <v>46113</v>
      </c>
      <c r="G2380" t="n">
        <v>26673</v>
      </c>
      <c r="H2380" t="inlineStr">
        <is>
          <t>LUVA DE MALHA DE ACO ANTI CORTE UN</t>
        </is>
      </c>
      <c r="I2380" t="inlineStr">
        <is>
          <t>UTENSILIOS</t>
        </is>
      </c>
      <c r="J2380" t="n">
        <v>3</v>
      </c>
      <c r="K2380" t="inlineStr">
        <is>
          <t>UN</t>
        </is>
      </c>
      <c r="L2380" t="n">
        <v>207</v>
      </c>
      <c r="M2380" t="n">
        <v>69</v>
      </c>
      <c r="O2380" t="inlineStr">
        <is>
          <t>04/2026</t>
        </is>
      </c>
    </row>
    <row r="2381">
      <c r="A2381" t="n">
        <v>223731</v>
      </c>
      <c r="B2381" t="n">
        <v>122</v>
      </c>
      <c r="C2381" t="inlineStr">
        <is>
          <t>Arcos</t>
        </is>
      </c>
      <c r="D2381" t="inlineStr">
        <is>
          <t>MARIO PEDRO FELICIANO - HORTIFRUTI</t>
        </is>
      </c>
      <c r="E2381" t="inlineStr">
        <is>
          <t>472558</t>
        </is>
      </c>
      <c r="F2381" s="550" t="n">
        <v>46114</v>
      </c>
      <c r="G2381" t="n">
        <v>24083</v>
      </c>
      <c r="H2381" t="inlineStr">
        <is>
          <t>BATATA ASTERIX GRAUDA NOIVA KG</t>
        </is>
      </c>
      <c r="I2381" t="inlineStr">
        <is>
          <t>ALIMENTOS</t>
        </is>
      </c>
      <c r="J2381" t="n">
        <v>25.18</v>
      </c>
      <c r="K2381" t="inlineStr">
        <is>
          <t>KG</t>
        </is>
      </c>
      <c r="L2381" t="n">
        <v>136.98</v>
      </c>
      <c r="M2381" t="n">
        <v>5.440032</v>
      </c>
      <c r="N2381" t="inlineStr">
        <is>
          <t>ALIMENTOS</t>
        </is>
      </c>
      <c r="O2381" t="inlineStr">
        <is>
          <t>04/2026</t>
        </is>
      </c>
    </row>
    <row r="2382">
      <c r="A2382" t="n">
        <v>223731</v>
      </c>
      <c r="B2382" t="n">
        <v>122</v>
      </c>
      <c r="C2382" t="inlineStr">
        <is>
          <t>Arcos</t>
        </is>
      </c>
      <c r="D2382" t="inlineStr">
        <is>
          <t>MARIO PEDRO FELICIANO - HORTIFRUTI</t>
        </is>
      </c>
      <c r="E2382" t="inlineStr">
        <is>
          <t>472558</t>
        </is>
      </c>
      <c r="F2382" s="550" t="n">
        <v>46114</v>
      </c>
      <c r="G2382" t="n">
        <v>24509</v>
      </c>
      <c r="H2382" t="inlineStr">
        <is>
          <t>CEBOLA BRANCA KG</t>
        </is>
      </c>
      <c r="I2382" t="inlineStr">
        <is>
          <t>ALIMENTOS</t>
        </is>
      </c>
      <c r="J2382" t="n">
        <v>10.3</v>
      </c>
      <c r="K2382" t="inlineStr">
        <is>
          <t>KG</t>
        </is>
      </c>
      <c r="L2382" t="n">
        <v>34.3</v>
      </c>
      <c r="M2382" t="n">
        <v>3.330097</v>
      </c>
      <c r="N2382" t="inlineStr">
        <is>
          <t>ALIMENTOS</t>
        </is>
      </c>
      <c r="O2382" t="inlineStr">
        <is>
          <t>04/2026</t>
        </is>
      </c>
    </row>
    <row r="2383">
      <c r="A2383" t="n">
        <v>223731</v>
      </c>
      <c r="B2383" t="n">
        <v>122</v>
      </c>
      <c r="C2383" t="inlineStr">
        <is>
          <t>Arcos</t>
        </is>
      </c>
      <c r="D2383" t="inlineStr">
        <is>
          <t>MARIO PEDRO FELICIANO - HORTIFRUTI</t>
        </is>
      </c>
      <c r="E2383" t="inlineStr">
        <is>
          <t>472558</t>
        </is>
      </c>
      <c r="F2383" s="550" t="n">
        <v>46114</v>
      </c>
      <c r="G2383" t="n">
        <v>19502</v>
      </c>
      <c r="H2383" t="inlineStr">
        <is>
          <t>ALFACE CRESPA ROXA KG</t>
        </is>
      </c>
      <c r="I2383" t="inlineStr">
        <is>
          <t>ALIMENTOS</t>
        </is>
      </c>
      <c r="J2383" t="n">
        <v>0.8</v>
      </c>
      <c r="K2383" t="inlineStr">
        <is>
          <t>KG</t>
        </is>
      </c>
      <c r="L2383" t="n">
        <v>19.14</v>
      </c>
      <c r="M2383" t="n">
        <v>23.925</v>
      </c>
      <c r="N2383" t="inlineStr">
        <is>
          <t>ALIMENTOS</t>
        </is>
      </c>
      <c r="O2383" t="inlineStr">
        <is>
          <t>04/2026</t>
        </is>
      </c>
    </row>
    <row r="2384">
      <c r="A2384" t="n">
        <v>223731</v>
      </c>
      <c r="B2384" t="n">
        <v>122</v>
      </c>
      <c r="C2384" t="inlineStr">
        <is>
          <t>Arcos</t>
        </is>
      </c>
      <c r="D2384" t="inlineStr">
        <is>
          <t>MARIO PEDRO FELICIANO - HORTIFRUTI</t>
        </is>
      </c>
      <c r="E2384" t="inlineStr">
        <is>
          <t>472558</t>
        </is>
      </c>
      <c r="F2384" s="550" t="n">
        <v>46114</v>
      </c>
      <c r="G2384" t="n">
        <v>19759</v>
      </c>
      <c r="H2384" t="inlineStr">
        <is>
          <t>LARANJA BAHIA KG</t>
        </is>
      </c>
      <c r="I2384" t="inlineStr">
        <is>
          <t>ALIMENTOS</t>
        </is>
      </c>
      <c r="J2384" t="n">
        <v>7</v>
      </c>
      <c r="K2384" t="inlineStr">
        <is>
          <t>KG</t>
        </is>
      </c>
      <c r="L2384" t="n">
        <v>72.03</v>
      </c>
      <c r="M2384" t="n">
        <v>10.29</v>
      </c>
      <c r="N2384" t="inlineStr">
        <is>
          <t>ALIMENTOS</t>
        </is>
      </c>
      <c r="O2384" t="inlineStr">
        <is>
          <t>04/2026</t>
        </is>
      </c>
    </row>
    <row r="2385">
      <c r="A2385" t="n">
        <v>223731</v>
      </c>
      <c r="B2385" t="n">
        <v>122</v>
      </c>
      <c r="C2385" t="inlineStr">
        <is>
          <t>Arcos</t>
        </is>
      </c>
      <c r="D2385" t="inlineStr">
        <is>
          <t>MARIO PEDRO FELICIANO - HORTIFRUTI</t>
        </is>
      </c>
      <c r="E2385" t="inlineStr">
        <is>
          <t>472558</t>
        </is>
      </c>
      <c r="F2385" s="550" t="n">
        <v>46114</v>
      </c>
      <c r="G2385" t="n">
        <v>19790</v>
      </c>
      <c r="H2385" t="inlineStr">
        <is>
          <t>POLPA DE AVOCADO KG</t>
        </is>
      </c>
      <c r="I2385" t="inlineStr">
        <is>
          <t>ALIMENTOS</t>
        </is>
      </c>
      <c r="J2385" t="n">
        <v>3</v>
      </c>
      <c r="K2385" t="inlineStr">
        <is>
          <t>KG</t>
        </is>
      </c>
      <c r="L2385" t="n">
        <v>139.2</v>
      </c>
      <c r="M2385" t="n">
        <v>46.4</v>
      </c>
      <c r="N2385" t="inlineStr">
        <is>
          <t>ALIMENTOS</t>
        </is>
      </c>
      <c r="O2385" t="inlineStr">
        <is>
          <t>04/2026</t>
        </is>
      </c>
    </row>
    <row r="2386">
      <c r="A2386" t="n">
        <v>223731</v>
      </c>
      <c r="B2386" t="n">
        <v>122</v>
      </c>
      <c r="C2386" t="inlineStr">
        <is>
          <t>Arcos</t>
        </is>
      </c>
      <c r="D2386" t="inlineStr">
        <is>
          <t>MARIO PEDRO FELICIANO - HORTIFRUTI</t>
        </is>
      </c>
      <c r="E2386" t="inlineStr">
        <is>
          <t>472558</t>
        </is>
      </c>
      <c r="F2386" s="550" t="n">
        <v>46114</v>
      </c>
      <c r="G2386" t="n">
        <v>19738</v>
      </c>
      <c r="H2386" t="inlineStr">
        <is>
          <t>MELANCIA KG</t>
        </is>
      </c>
      <c r="I2386" t="inlineStr">
        <is>
          <t>ALIMENTOS</t>
        </is>
      </c>
      <c r="J2386" t="n">
        <v>18</v>
      </c>
      <c r="K2386" t="inlineStr">
        <is>
          <t>KG</t>
        </is>
      </c>
      <c r="L2386" t="n">
        <v>49.14</v>
      </c>
      <c r="M2386" t="n">
        <v>2.73</v>
      </c>
      <c r="N2386" t="inlineStr">
        <is>
          <t>ALIMENTOS</t>
        </is>
      </c>
      <c r="O2386" t="inlineStr">
        <is>
          <t>04/2026</t>
        </is>
      </c>
    </row>
    <row r="2387">
      <c r="A2387" t="n">
        <v>223729</v>
      </c>
      <c r="B2387" t="n">
        <v>122</v>
      </c>
      <c r="C2387" t="inlineStr">
        <is>
          <t>Arcos</t>
        </is>
      </c>
      <c r="D2387" t="inlineStr">
        <is>
          <t>DO CHEF DISTRIBUIDORA DE ALIMENTOS LTDA</t>
        </is>
      </c>
      <c r="E2387" t="inlineStr">
        <is>
          <t>762</t>
        </is>
      </c>
      <c r="F2387" s="550" t="n">
        <v>46114</v>
      </c>
      <c r="G2387" t="n">
        <v>19721</v>
      </c>
      <c r="H2387" t="inlineStr">
        <is>
          <t>ROMA KG</t>
        </is>
      </c>
      <c r="I2387" t="inlineStr">
        <is>
          <t>ALIMENTOS</t>
        </is>
      </c>
      <c r="J2387" t="n">
        <v>1</v>
      </c>
      <c r="K2387" t="inlineStr">
        <is>
          <t>KG</t>
        </is>
      </c>
      <c r="L2387" t="n">
        <v>47.25</v>
      </c>
      <c r="M2387" t="n">
        <v>47.25</v>
      </c>
      <c r="N2387" t="inlineStr">
        <is>
          <t>ALIMENTOS</t>
        </is>
      </c>
      <c r="O2387" t="inlineStr">
        <is>
          <t>04/2026</t>
        </is>
      </c>
    </row>
    <row r="2388">
      <c r="A2388" t="n">
        <v>223729</v>
      </c>
      <c r="B2388" t="n">
        <v>122</v>
      </c>
      <c r="C2388" t="inlineStr">
        <is>
          <t>Arcos</t>
        </is>
      </c>
      <c r="D2388" t="inlineStr">
        <is>
          <t>DO CHEF DISTRIBUIDORA DE ALIMENTOS LTDA</t>
        </is>
      </c>
      <c r="E2388" t="inlineStr">
        <is>
          <t>762</t>
        </is>
      </c>
      <c r="F2388" s="550" t="n">
        <v>46114</v>
      </c>
      <c r="G2388" t="n">
        <v>19743</v>
      </c>
      <c r="H2388" t="inlineStr">
        <is>
          <t>MACA VERDE KG</t>
        </is>
      </c>
      <c r="I2388" t="inlineStr">
        <is>
          <t>ALIMENTOS</t>
        </is>
      </c>
      <c r="J2388" t="n">
        <v>2</v>
      </c>
      <c r="K2388" t="inlineStr">
        <is>
          <t>KG</t>
        </is>
      </c>
      <c r="L2388" t="n">
        <v>32.4</v>
      </c>
      <c r="M2388" t="n">
        <v>16.2</v>
      </c>
      <c r="N2388" t="inlineStr">
        <is>
          <t>ALIMENTOS</t>
        </is>
      </c>
      <c r="O2388" t="inlineStr">
        <is>
          <t>04/2026</t>
        </is>
      </c>
    </row>
    <row r="2389">
      <c r="A2389" t="n">
        <v>223729</v>
      </c>
      <c r="B2389" t="n">
        <v>122</v>
      </c>
      <c r="C2389" t="inlineStr">
        <is>
          <t>Arcos</t>
        </is>
      </c>
      <c r="D2389" t="inlineStr">
        <is>
          <t>DO CHEF DISTRIBUIDORA DE ALIMENTOS LTDA</t>
        </is>
      </c>
      <c r="E2389" t="inlineStr">
        <is>
          <t>762</t>
        </is>
      </c>
      <c r="F2389" s="550" t="n">
        <v>46114</v>
      </c>
      <c r="G2389" t="n">
        <v>19751</v>
      </c>
      <c r="H2389" t="inlineStr">
        <is>
          <t>LIMAO SICILIANO KG</t>
        </is>
      </c>
      <c r="I2389" t="inlineStr">
        <is>
          <t>ALIMENTOS</t>
        </is>
      </c>
      <c r="J2389" t="n">
        <v>10</v>
      </c>
      <c r="K2389" t="inlineStr">
        <is>
          <t>KG</t>
        </is>
      </c>
      <c r="L2389" t="n">
        <v>114.8</v>
      </c>
      <c r="M2389" t="n">
        <v>11.48</v>
      </c>
      <c r="N2389" t="inlineStr">
        <is>
          <t>ALIMENTOS</t>
        </is>
      </c>
      <c r="O2389" t="inlineStr">
        <is>
          <t>04/2026</t>
        </is>
      </c>
    </row>
    <row r="2390">
      <c r="A2390" t="n">
        <v>223729</v>
      </c>
      <c r="B2390" t="n">
        <v>122</v>
      </c>
      <c r="C2390" t="inlineStr">
        <is>
          <t>Arcos</t>
        </is>
      </c>
      <c r="D2390" t="inlineStr">
        <is>
          <t>DO CHEF DISTRIBUIDORA DE ALIMENTOS LTDA</t>
        </is>
      </c>
      <c r="E2390" t="inlineStr">
        <is>
          <t>762</t>
        </is>
      </c>
      <c r="F2390" s="550" t="n">
        <v>46114</v>
      </c>
      <c r="G2390" t="n">
        <v>19846</v>
      </c>
      <c r="H2390" t="inlineStr">
        <is>
          <t>BROTO DE MOYASHI GRANEL KG</t>
        </is>
      </c>
      <c r="I2390" t="inlineStr">
        <is>
          <t>ALIMENTOS</t>
        </is>
      </c>
      <c r="J2390" t="n">
        <v>0.5</v>
      </c>
      <c r="K2390" t="inlineStr">
        <is>
          <t>KG</t>
        </is>
      </c>
      <c r="L2390" t="n">
        <v>10.8</v>
      </c>
      <c r="M2390" t="n">
        <v>21.6</v>
      </c>
      <c r="N2390" t="inlineStr">
        <is>
          <t>ALIMENTOS</t>
        </is>
      </c>
      <c r="O2390" t="inlineStr">
        <is>
          <t>04/2026</t>
        </is>
      </c>
    </row>
    <row r="2391">
      <c r="A2391" t="n">
        <v>223729</v>
      </c>
      <c r="B2391" t="n">
        <v>122</v>
      </c>
      <c r="C2391" t="inlineStr">
        <is>
          <t>Arcos</t>
        </is>
      </c>
      <c r="D2391" t="inlineStr">
        <is>
          <t>DO CHEF DISTRIBUIDORA DE ALIMENTOS LTDA</t>
        </is>
      </c>
      <c r="E2391" t="inlineStr">
        <is>
          <t>762</t>
        </is>
      </c>
      <c r="F2391" s="550" t="n">
        <v>46114</v>
      </c>
      <c r="G2391" t="n">
        <v>23361</v>
      </c>
      <c r="H2391" t="inlineStr">
        <is>
          <t>LARANJA PERA KG</t>
        </is>
      </c>
      <c r="I2391" t="inlineStr">
        <is>
          <t>ALIMENTOS</t>
        </is>
      </c>
      <c r="J2391" t="n">
        <v>60</v>
      </c>
      <c r="K2391" t="inlineStr">
        <is>
          <t>KG</t>
        </is>
      </c>
      <c r="L2391" t="n">
        <v>170.4</v>
      </c>
      <c r="M2391" t="n">
        <v>2.84</v>
      </c>
      <c r="N2391" t="inlineStr">
        <is>
          <t>ALIMENTOS</t>
        </is>
      </c>
      <c r="O2391" t="inlineStr">
        <is>
          <t>04/2026</t>
        </is>
      </c>
    </row>
    <row r="2392">
      <c r="A2392" t="n">
        <v>223728</v>
      </c>
      <c r="B2392" t="n">
        <v>122</v>
      </c>
      <c r="C2392" t="inlineStr">
        <is>
          <t>Arcos</t>
        </is>
      </c>
      <c r="D2392" t="inlineStr">
        <is>
          <t>CECILIA TSUYACO ARAKI SILVA LTDA</t>
        </is>
      </c>
      <c r="E2392" t="inlineStr">
        <is>
          <t>389604</t>
        </is>
      </c>
      <c r="F2392" s="550" t="n">
        <v>46114</v>
      </c>
      <c r="G2392" t="n">
        <v>19505</v>
      </c>
      <c r="H2392" t="inlineStr">
        <is>
          <t>ALFACE AMERICANA KG</t>
        </is>
      </c>
      <c r="I2392" t="inlineStr">
        <is>
          <t>ALIMENTOS</t>
        </is>
      </c>
      <c r="J2392" t="n">
        <v>1</v>
      </c>
      <c r="K2392" t="inlineStr">
        <is>
          <t>KG</t>
        </is>
      </c>
      <c r="L2392" t="n">
        <v>11.3</v>
      </c>
      <c r="M2392" t="n">
        <v>11.3</v>
      </c>
      <c r="N2392" t="inlineStr">
        <is>
          <t>ALIMENTOS</t>
        </is>
      </c>
      <c r="O2392" t="inlineStr">
        <is>
          <t>04/2026</t>
        </is>
      </c>
    </row>
    <row r="2393">
      <c r="A2393" t="n">
        <v>223728</v>
      </c>
      <c r="B2393" t="n">
        <v>122</v>
      </c>
      <c r="C2393" t="inlineStr">
        <is>
          <t>Arcos</t>
        </is>
      </c>
      <c r="D2393" t="inlineStr">
        <is>
          <t>CECILIA TSUYACO ARAKI SILVA LTDA</t>
        </is>
      </c>
      <c r="E2393" t="inlineStr">
        <is>
          <t>389604</t>
        </is>
      </c>
      <c r="F2393" s="550" t="n">
        <v>46114</v>
      </c>
      <c r="G2393" t="n">
        <v>19647</v>
      </c>
      <c r="H2393" t="inlineStr">
        <is>
          <t>ALHO PORO KG</t>
        </is>
      </c>
      <c r="I2393" t="inlineStr">
        <is>
          <t>ALIMENTOS</t>
        </is>
      </c>
      <c r="J2393" t="n">
        <v>1</v>
      </c>
      <c r="K2393" t="inlineStr">
        <is>
          <t>KG</t>
        </is>
      </c>
      <c r="L2393" t="n">
        <v>15</v>
      </c>
      <c r="M2393" t="n">
        <v>15</v>
      </c>
      <c r="N2393" t="inlineStr">
        <is>
          <t>ALIMENTOS</t>
        </is>
      </c>
      <c r="O2393" t="inlineStr">
        <is>
          <t>04/2026</t>
        </is>
      </c>
    </row>
    <row r="2394">
      <c r="A2394" t="n">
        <v>223728</v>
      </c>
      <c r="B2394" t="n">
        <v>122</v>
      </c>
      <c r="C2394" t="inlineStr">
        <is>
          <t>Arcos</t>
        </is>
      </c>
      <c r="D2394" t="inlineStr">
        <is>
          <t>CECILIA TSUYACO ARAKI SILVA LTDA</t>
        </is>
      </c>
      <c r="E2394" t="inlineStr">
        <is>
          <t>389604</t>
        </is>
      </c>
      <c r="F2394" s="550" t="n">
        <v>46114</v>
      </c>
      <c r="G2394" t="n">
        <v>19617</v>
      </c>
      <c r="H2394" t="inlineStr">
        <is>
          <t>COENTRO KG</t>
        </is>
      </c>
      <c r="I2394" t="inlineStr">
        <is>
          <t>ALIMENTOS</t>
        </is>
      </c>
      <c r="J2394" t="n">
        <v>0.3</v>
      </c>
      <c r="K2394" t="inlineStr">
        <is>
          <t>KG</t>
        </is>
      </c>
      <c r="L2394" t="n">
        <v>4.5</v>
      </c>
      <c r="M2394" t="n">
        <v>15</v>
      </c>
      <c r="N2394" t="inlineStr">
        <is>
          <t>ALIMENTOS</t>
        </is>
      </c>
      <c r="O2394" t="inlineStr">
        <is>
          <t>04/2026</t>
        </is>
      </c>
    </row>
    <row r="2395">
      <c r="A2395" t="n">
        <v>223728</v>
      </c>
      <c r="B2395" t="n">
        <v>122</v>
      </c>
      <c r="C2395" t="inlineStr">
        <is>
          <t>Arcos</t>
        </is>
      </c>
      <c r="D2395" t="inlineStr">
        <is>
          <t>CECILIA TSUYACO ARAKI SILVA LTDA</t>
        </is>
      </c>
      <c r="E2395" t="inlineStr">
        <is>
          <t>389604</t>
        </is>
      </c>
      <c r="F2395" s="550" t="n">
        <v>46114</v>
      </c>
      <c r="G2395" t="n">
        <v>23113</v>
      </c>
      <c r="H2395" t="inlineStr">
        <is>
          <t>SALSA KG</t>
        </is>
      </c>
      <c r="I2395" t="inlineStr">
        <is>
          <t>ALIMENTOS</t>
        </is>
      </c>
      <c r="J2395" t="n">
        <v>1</v>
      </c>
      <c r="K2395" t="inlineStr">
        <is>
          <t>KG</t>
        </is>
      </c>
      <c r="L2395" t="n">
        <v>12</v>
      </c>
      <c r="M2395" t="n">
        <v>12</v>
      </c>
      <c r="N2395" t="inlineStr">
        <is>
          <t>ALIMENTOS</t>
        </is>
      </c>
      <c r="O2395" t="inlineStr">
        <is>
          <t>04/2026</t>
        </is>
      </c>
    </row>
    <row r="2396">
      <c r="A2396" t="n">
        <v>223728</v>
      </c>
      <c r="B2396" t="n">
        <v>122</v>
      </c>
      <c r="C2396" t="inlineStr">
        <is>
          <t>Arcos</t>
        </is>
      </c>
      <c r="D2396" t="inlineStr">
        <is>
          <t>CECILIA TSUYACO ARAKI SILVA LTDA</t>
        </is>
      </c>
      <c r="E2396" t="inlineStr">
        <is>
          <t>389604</t>
        </is>
      </c>
      <c r="F2396" s="550" t="n">
        <v>46114</v>
      </c>
      <c r="G2396" t="n">
        <v>19498</v>
      </c>
      <c r="H2396" t="inlineStr">
        <is>
          <t>ALFACE ROMANA KG</t>
        </is>
      </c>
      <c r="I2396" t="inlineStr">
        <is>
          <t>ALIMENTOS</t>
        </is>
      </c>
      <c r="J2396" t="n">
        <v>1</v>
      </c>
      <c r="K2396" t="inlineStr">
        <is>
          <t>KG</t>
        </is>
      </c>
      <c r="L2396" t="n">
        <v>12</v>
      </c>
      <c r="M2396" t="n">
        <v>12</v>
      </c>
      <c r="N2396" t="inlineStr">
        <is>
          <t>ALIMENTOS</t>
        </is>
      </c>
      <c r="O2396" t="inlineStr">
        <is>
          <t>04/2026</t>
        </is>
      </c>
    </row>
    <row r="2397">
      <c r="A2397" t="n">
        <v>223728</v>
      </c>
      <c r="B2397" t="n">
        <v>122</v>
      </c>
      <c r="C2397" t="inlineStr">
        <is>
          <t>Arcos</t>
        </is>
      </c>
      <c r="D2397" t="inlineStr">
        <is>
          <t>CECILIA TSUYACO ARAKI SILVA LTDA</t>
        </is>
      </c>
      <c r="E2397" t="inlineStr">
        <is>
          <t>389604</t>
        </is>
      </c>
      <c r="F2397" s="550" t="n">
        <v>46114</v>
      </c>
      <c r="G2397" t="n">
        <v>23095</v>
      </c>
      <c r="H2397" t="inlineStr">
        <is>
          <t>OVO CAIPIRA UN</t>
        </is>
      </c>
      <c r="I2397" t="inlineStr">
        <is>
          <t>ALIMENTOS</t>
        </is>
      </c>
      <c r="J2397" t="n">
        <v>300</v>
      </c>
      <c r="K2397" t="inlineStr">
        <is>
          <t>UN</t>
        </is>
      </c>
      <c r="L2397" t="n">
        <v>405</v>
      </c>
      <c r="M2397" t="n">
        <v>1.35</v>
      </c>
      <c r="N2397" t="inlineStr">
        <is>
          <t>ALIMENTOS</t>
        </is>
      </c>
      <c r="O2397" t="inlineStr">
        <is>
          <t>04/2026</t>
        </is>
      </c>
    </row>
    <row r="2398">
      <c r="A2398" t="n">
        <v>223728</v>
      </c>
      <c r="B2398" t="n">
        <v>122</v>
      </c>
      <c r="C2398" t="inlineStr">
        <is>
          <t>Arcos</t>
        </is>
      </c>
      <c r="D2398" t="inlineStr">
        <is>
          <t>CECILIA TSUYACO ARAKI SILVA LTDA</t>
        </is>
      </c>
      <c r="E2398" t="inlineStr">
        <is>
          <t>389604</t>
        </is>
      </c>
      <c r="F2398" s="550" t="n">
        <v>46114</v>
      </c>
      <c r="G2398" t="n">
        <v>24037</v>
      </c>
      <c r="H2398" t="inlineStr">
        <is>
          <t>ALHO TRITURADO FRITO</t>
        </is>
      </c>
      <c r="I2398" t="inlineStr">
        <is>
          <t>ALIMENTOS</t>
        </is>
      </c>
      <c r="J2398" t="n">
        <v>2</v>
      </c>
      <c r="K2398" t="inlineStr">
        <is>
          <t>KG</t>
        </is>
      </c>
      <c r="L2398" t="n">
        <v>37</v>
      </c>
      <c r="M2398" t="n">
        <v>18.5</v>
      </c>
      <c r="N2398" t="inlineStr">
        <is>
          <t>ALIMENTOS</t>
        </is>
      </c>
      <c r="O2398" t="inlineStr">
        <is>
          <t>04/2026</t>
        </is>
      </c>
    </row>
    <row r="2399">
      <c r="A2399" t="n">
        <v>223728</v>
      </c>
      <c r="B2399" t="n">
        <v>122</v>
      </c>
      <c r="C2399" t="inlineStr">
        <is>
          <t>Arcos</t>
        </is>
      </c>
      <c r="D2399" t="inlineStr">
        <is>
          <t>CECILIA TSUYACO ARAKI SILVA LTDA</t>
        </is>
      </c>
      <c r="E2399" t="inlineStr">
        <is>
          <t>389604</t>
        </is>
      </c>
      <c r="F2399" s="550" t="n">
        <v>46114</v>
      </c>
      <c r="G2399" t="n">
        <v>23236</v>
      </c>
      <c r="H2399" t="inlineStr">
        <is>
          <t>COUVE MANTEIGA KG</t>
        </is>
      </c>
      <c r="I2399" t="inlineStr">
        <is>
          <t>ALIMENTOS</t>
        </is>
      </c>
      <c r="J2399" t="n">
        <v>1</v>
      </c>
      <c r="K2399" t="inlineStr">
        <is>
          <t>KG</t>
        </is>
      </c>
      <c r="L2399" t="n">
        <v>12</v>
      </c>
      <c r="M2399" t="n">
        <v>12</v>
      </c>
      <c r="N2399" t="inlineStr">
        <is>
          <t>ALIMENTOS</t>
        </is>
      </c>
      <c r="O2399" t="inlineStr">
        <is>
          <t>04/2026</t>
        </is>
      </c>
    </row>
    <row r="2400">
      <c r="A2400" t="n">
        <v>223728</v>
      </c>
      <c r="B2400" t="n">
        <v>122</v>
      </c>
      <c r="C2400" t="inlineStr">
        <is>
          <t>Arcos</t>
        </is>
      </c>
      <c r="D2400" t="inlineStr">
        <is>
          <t>CECILIA TSUYACO ARAKI SILVA LTDA</t>
        </is>
      </c>
      <c r="E2400" t="inlineStr">
        <is>
          <t>389604</t>
        </is>
      </c>
      <c r="F2400" s="550" t="n">
        <v>46114</v>
      </c>
      <c r="G2400" t="n">
        <v>19480</v>
      </c>
      <c r="H2400" t="inlineStr">
        <is>
          <t>HORTELA HIDROPONICA KG</t>
        </is>
      </c>
      <c r="I2400" t="inlineStr">
        <is>
          <t>ALIMENTOS</t>
        </is>
      </c>
      <c r="J2400" t="n">
        <v>0.3</v>
      </c>
      <c r="K2400" t="inlineStr">
        <is>
          <t>KG</t>
        </is>
      </c>
      <c r="L2400" t="n">
        <v>5.1</v>
      </c>
      <c r="M2400" t="n">
        <v>17</v>
      </c>
      <c r="N2400" t="inlineStr">
        <is>
          <t>ALIMENTOS</t>
        </is>
      </c>
      <c r="O2400" t="inlineStr">
        <is>
          <t>04/2026</t>
        </is>
      </c>
    </row>
    <row r="2401">
      <c r="A2401" t="n">
        <v>223728</v>
      </c>
      <c r="B2401" t="n">
        <v>122</v>
      </c>
      <c r="C2401" t="inlineStr">
        <is>
          <t>Arcos</t>
        </is>
      </c>
      <c r="D2401" t="inlineStr">
        <is>
          <t>CECILIA TSUYACO ARAKI SILVA LTDA</t>
        </is>
      </c>
      <c r="E2401" t="inlineStr">
        <is>
          <t>389604</t>
        </is>
      </c>
      <c r="F2401" s="550" t="n">
        <v>46114</v>
      </c>
      <c r="G2401" t="n">
        <v>19575</v>
      </c>
      <c r="H2401" t="inlineStr">
        <is>
          <t>PIMENTA DE CHEIRO VERDE KG</t>
        </is>
      </c>
      <c r="I2401" t="inlineStr">
        <is>
          <t>ALIMENTOS</t>
        </is>
      </c>
      <c r="J2401" t="n">
        <v>0.3</v>
      </c>
      <c r="K2401" t="inlineStr">
        <is>
          <t>KG</t>
        </is>
      </c>
      <c r="L2401" t="n">
        <v>8.699999999999999</v>
      </c>
      <c r="M2401" t="n">
        <v>29</v>
      </c>
      <c r="N2401" t="inlineStr">
        <is>
          <t>ALIMENTOS</t>
        </is>
      </c>
      <c r="O2401" t="inlineStr">
        <is>
          <t>04/2026</t>
        </is>
      </c>
    </row>
    <row r="2402">
      <c r="A2402" t="n">
        <v>223728</v>
      </c>
      <c r="B2402" t="n">
        <v>122</v>
      </c>
      <c r="C2402" t="inlineStr">
        <is>
          <t>Arcos</t>
        </is>
      </c>
      <c r="D2402" t="inlineStr">
        <is>
          <t>CECILIA TSUYACO ARAKI SILVA LTDA</t>
        </is>
      </c>
      <c r="E2402" t="inlineStr">
        <is>
          <t>389604</t>
        </is>
      </c>
      <c r="F2402" s="550" t="n">
        <v>46114</v>
      </c>
      <c r="G2402" t="n">
        <v>19558</v>
      </c>
      <c r="H2402" t="inlineStr">
        <is>
          <t>QUIABO KG</t>
        </is>
      </c>
      <c r="I2402" t="inlineStr">
        <is>
          <t>ALIMENTOS</t>
        </is>
      </c>
      <c r="J2402" t="n">
        <v>1.5</v>
      </c>
      <c r="K2402" t="inlineStr">
        <is>
          <t>KG</t>
        </is>
      </c>
      <c r="L2402" t="n">
        <v>22.5</v>
      </c>
      <c r="M2402" t="n">
        <v>15</v>
      </c>
      <c r="N2402" t="inlineStr">
        <is>
          <t>ALIMENTOS</t>
        </is>
      </c>
      <c r="O2402" t="inlineStr">
        <is>
          <t>04/2026</t>
        </is>
      </c>
    </row>
    <row r="2403">
      <c r="A2403" t="n">
        <v>223728</v>
      </c>
      <c r="B2403" t="n">
        <v>122</v>
      </c>
      <c r="C2403" t="inlineStr">
        <is>
          <t>Arcos</t>
        </is>
      </c>
      <c r="D2403" t="inlineStr">
        <is>
          <t>CECILIA TSUYACO ARAKI SILVA LTDA</t>
        </is>
      </c>
      <c r="E2403" t="inlineStr">
        <is>
          <t>389604</t>
        </is>
      </c>
      <c r="F2403" s="550" t="n">
        <v>46114</v>
      </c>
      <c r="G2403" t="n">
        <v>19503</v>
      </c>
      <c r="H2403" t="inlineStr">
        <is>
          <t>ALFACE CRESPA KG</t>
        </is>
      </c>
      <c r="I2403" t="inlineStr">
        <is>
          <t>ALIMENTOS</t>
        </is>
      </c>
      <c r="J2403" t="n">
        <v>1</v>
      </c>
      <c r="K2403" t="inlineStr">
        <is>
          <t>KG</t>
        </is>
      </c>
      <c r="L2403" t="n">
        <v>11</v>
      </c>
      <c r="M2403" t="n">
        <v>11</v>
      </c>
      <c r="N2403" t="inlineStr">
        <is>
          <t>ALIMENTOS</t>
        </is>
      </c>
      <c r="O2403" t="inlineStr">
        <is>
          <t>04/2026</t>
        </is>
      </c>
    </row>
    <row r="2404">
      <c r="A2404" t="n">
        <v>223728</v>
      </c>
      <c r="B2404" t="n">
        <v>122</v>
      </c>
      <c r="C2404" t="inlineStr">
        <is>
          <t>Arcos</t>
        </is>
      </c>
      <c r="D2404" t="inlineStr">
        <is>
          <t>CECILIA TSUYACO ARAKI SILVA LTDA</t>
        </is>
      </c>
      <c r="E2404" t="inlineStr">
        <is>
          <t>389604</t>
        </is>
      </c>
      <c r="F2404" s="550" t="n">
        <v>46114</v>
      </c>
      <c r="G2404" t="n">
        <v>23390</v>
      </c>
      <c r="H2404" t="inlineStr">
        <is>
          <t>BANANA DA TERRA KG</t>
        </is>
      </c>
      <c r="I2404" t="inlineStr">
        <is>
          <t>ALIMENTOS</t>
        </is>
      </c>
      <c r="J2404" t="n">
        <v>6</v>
      </c>
      <c r="K2404" t="inlineStr">
        <is>
          <t>KG</t>
        </is>
      </c>
      <c r="L2404" t="n">
        <v>51</v>
      </c>
      <c r="M2404" t="n">
        <v>8.5</v>
      </c>
      <c r="N2404" t="inlineStr">
        <is>
          <t>ALIMENTOS</t>
        </is>
      </c>
      <c r="O2404" t="inlineStr">
        <is>
          <t>04/2026</t>
        </is>
      </c>
    </row>
    <row r="2405">
      <c r="A2405" t="n">
        <v>223728</v>
      </c>
      <c r="B2405" t="n">
        <v>122</v>
      </c>
      <c r="C2405" t="inlineStr">
        <is>
          <t>Arcos</t>
        </is>
      </c>
      <c r="D2405" t="inlineStr">
        <is>
          <t>CECILIA TSUYACO ARAKI SILVA LTDA</t>
        </is>
      </c>
      <c r="E2405" t="inlineStr">
        <is>
          <t>389604</t>
        </is>
      </c>
      <c r="F2405" s="550" t="n">
        <v>46114</v>
      </c>
      <c r="G2405" t="n">
        <v>19589</v>
      </c>
      <c r="H2405" t="inlineStr">
        <is>
          <t>PEPINO JAPONES KG</t>
        </is>
      </c>
      <c r="I2405" t="inlineStr">
        <is>
          <t>ALIMENTOS</t>
        </is>
      </c>
      <c r="J2405" t="n">
        <v>1</v>
      </c>
      <c r="K2405" t="inlineStr">
        <is>
          <t>KG</t>
        </is>
      </c>
      <c r="L2405" t="n">
        <v>6</v>
      </c>
      <c r="M2405" t="n">
        <v>6</v>
      </c>
      <c r="N2405" t="inlineStr">
        <is>
          <t>ALIMENTOS</t>
        </is>
      </c>
      <c r="O2405" t="inlineStr">
        <is>
          <t>04/2026</t>
        </is>
      </c>
    </row>
    <row r="2406">
      <c r="A2406" t="n">
        <v>223728</v>
      </c>
      <c r="B2406" t="n">
        <v>122</v>
      </c>
      <c r="C2406" t="inlineStr">
        <is>
          <t>Arcos</t>
        </is>
      </c>
      <c r="D2406" t="inlineStr">
        <is>
          <t>CECILIA TSUYACO ARAKI SILVA LTDA</t>
        </is>
      </c>
      <c r="E2406" t="inlineStr">
        <is>
          <t>389604</t>
        </is>
      </c>
      <c r="F2406" s="550" t="n">
        <v>46114</v>
      </c>
      <c r="G2406" t="n">
        <v>23389</v>
      </c>
      <c r="H2406" t="inlineStr">
        <is>
          <t>BANANA NANICA KG</t>
        </is>
      </c>
      <c r="I2406" t="inlineStr">
        <is>
          <t>ALIMENTOS</t>
        </is>
      </c>
      <c r="J2406" t="n">
        <v>4</v>
      </c>
      <c r="K2406" t="inlineStr">
        <is>
          <t>KG</t>
        </is>
      </c>
      <c r="L2406" t="n">
        <v>20</v>
      </c>
      <c r="M2406" t="n">
        <v>5</v>
      </c>
      <c r="N2406" t="inlineStr">
        <is>
          <t>ALIMENTOS</t>
        </is>
      </c>
      <c r="O2406" t="inlineStr">
        <is>
          <t>04/2026</t>
        </is>
      </c>
    </row>
    <row r="2407">
      <c r="A2407" t="n">
        <v>223728</v>
      </c>
      <c r="B2407" t="n">
        <v>122</v>
      </c>
      <c r="C2407" t="inlineStr">
        <is>
          <t>Arcos</t>
        </is>
      </c>
      <c r="D2407" t="inlineStr">
        <is>
          <t>CECILIA TSUYACO ARAKI SILVA LTDA</t>
        </is>
      </c>
      <c r="E2407" t="inlineStr">
        <is>
          <t>389604</t>
        </is>
      </c>
      <c r="F2407" s="550" t="n">
        <v>46114</v>
      </c>
      <c r="G2407" t="n">
        <v>19472</v>
      </c>
      <c r="H2407" t="inlineStr">
        <is>
          <t>RUCULA KG</t>
        </is>
      </c>
      <c r="I2407" t="inlineStr">
        <is>
          <t>ALIMENTOS</t>
        </is>
      </c>
      <c r="J2407" t="n">
        <v>1</v>
      </c>
      <c r="K2407" t="inlineStr">
        <is>
          <t>KG</t>
        </is>
      </c>
      <c r="L2407" t="n">
        <v>26</v>
      </c>
      <c r="M2407" t="n">
        <v>26</v>
      </c>
      <c r="N2407" t="inlineStr">
        <is>
          <t>ALIMENTOS</t>
        </is>
      </c>
      <c r="O2407" t="inlineStr">
        <is>
          <t>04/2026</t>
        </is>
      </c>
    </row>
    <row r="2408">
      <c r="A2408" t="n">
        <v>223728</v>
      </c>
      <c r="B2408" t="n">
        <v>122</v>
      </c>
      <c r="C2408" t="inlineStr">
        <is>
          <t>Arcos</t>
        </is>
      </c>
      <c r="D2408" t="inlineStr">
        <is>
          <t>CECILIA TSUYACO ARAKI SILVA LTDA</t>
        </is>
      </c>
      <c r="E2408" t="inlineStr">
        <is>
          <t>389604</t>
        </is>
      </c>
      <c r="F2408" s="550" t="n">
        <v>46114</v>
      </c>
      <c r="G2408" t="n">
        <v>23359</v>
      </c>
      <c r="H2408" t="inlineStr">
        <is>
          <t>LIMAO TAHITI KG</t>
        </is>
      </c>
      <c r="I2408" t="inlineStr">
        <is>
          <t>ALIMENTOS</t>
        </is>
      </c>
      <c r="J2408" t="n">
        <v>30</v>
      </c>
      <c r="K2408" t="inlineStr">
        <is>
          <t>KG</t>
        </is>
      </c>
      <c r="L2408" t="n">
        <v>67.5</v>
      </c>
      <c r="M2408" t="n">
        <v>2.25</v>
      </c>
      <c r="N2408" t="inlineStr">
        <is>
          <t>ALIMENTOS</t>
        </is>
      </c>
      <c r="O2408" t="inlineStr">
        <is>
          <t>04/2026</t>
        </is>
      </c>
    </row>
    <row r="2409">
      <c r="A2409" t="n">
        <v>223728</v>
      </c>
      <c r="B2409" t="n">
        <v>122</v>
      </c>
      <c r="C2409" t="inlineStr">
        <is>
          <t>Arcos</t>
        </is>
      </c>
      <c r="D2409" t="inlineStr">
        <is>
          <t>CECILIA TSUYACO ARAKI SILVA LTDA</t>
        </is>
      </c>
      <c r="E2409" t="inlineStr">
        <is>
          <t>389604</t>
        </is>
      </c>
      <c r="F2409" s="550" t="n">
        <v>46114</v>
      </c>
      <c r="G2409" t="n">
        <v>19476</v>
      </c>
      <c r="H2409" t="inlineStr">
        <is>
          <t>MANJERICAO KG</t>
        </is>
      </c>
      <c r="I2409" t="inlineStr">
        <is>
          <t>ALIMENTOS</t>
        </is>
      </c>
      <c r="J2409" t="n">
        <v>0.3</v>
      </c>
      <c r="K2409" t="inlineStr">
        <is>
          <t>KG</t>
        </is>
      </c>
      <c r="L2409" t="n">
        <v>19.5</v>
      </c>
      <c r="M2409" t="n">
        <v>65</v>
      </c>
      <c r="N2409" t="inlineStr">
        <is>
          <t>ALIMENTOS</t>
        </is>
      </c>
      <c r="O2409" t="inlineStr">
        <is>
          <t>04/2026</t>
        </is>
      </c>
    </row>
    <row r="2410">
      <c r="A2410" t="n">
        <v>223728</v>
      </c>
      <c r="B2410" t="n">
        <v>122</v>
      </c>
      <c r="C2410" t="inlineStr">
        <is>
          <t>Arcos</t>
        </is>
      </c>
      <c r="D2410" t="inlineStr">
        <is>
          <t>CECILIA TSUYACO ARAKI SILVA LTDA</t>
        </is>
      </c>
      <c r="E2410" t="inlineStr">
        <is>
          <t>389604</t>
        </is>
      </c>
      <c r="F2410" s="550" t="n">
        <v>46114</v>
      </c>
      <c r="G2410" t="n">
        <v>19572</v>
      </c>
      <c r="H2410" t="inlineStr">
        <is>
          <t>PIMENTA DEDO DE MOCA KG</t>
        </is>
      </c>
      <c r="I2410" t="inlineStr">
        <is>
          <t>ALIMENTOS</t>
        </is>
      </c>
      <c r="J2410" t="n">
        <v>0.3</v>
      </c>
      <c r="K2410" t="inlineStr">
        <is>
          <t>KG</t>
        </is>
      </c>
      <c r="L2410" t="n">
        <v>4.5</v>
      </c>
      <c r="M2410" t="n">
        <v>15</v>
      </c>
      <c r="N2410" t="inlineStr">
        <is>
          <t>ALIMENTOS</t>
        </is>
      </c>
      <c r="O2410" t="inlineStr">
        <is>
          <t>04/2026</t>
        </is>
      </c>
    </row>
    <row r="2411">
      <c r="A2411" t="n">
        <v>223728</v>
      </c>
      <c r="B2411" t="n">
        <v>122</v>
      </c>
      <c r="C2411" t="inlineStr">
        <is>
          <t>Arcos</t>
        </is>
      </c>
      <c r="D2411" t="inlineStr">
        <is>
          <t>CECILIA TSUYACO ARAKI SILVA LTDA</t>
        </is>
      </c>
      <c r="E2411" t="inlineStr">
        <is>
          <t>389604</t>
        </is>
      </c>
      <c r="F2411" s="550" t="n">
        <v>46114</v>
      </c>
      <c r="G2411" t="n">
        <v>25647</v>
      </c>
      <c r="H2411" t="inlineStr">
        <is>
          <t>ACELGA BOK CHOY KG</t>
        </is>
      </c>
      <c r="I2411" t="inlineStr">
        <is>
          <t>ALIMENTOS</t>
        </is>
      </c>
      <c r="J2411" t="n">
        <v>1</v>
      </c>
      <c r="K2411" t="inlineStr">
        <is>
          <t>KG</t>
        </is>
      </c>
      <c r="L2411" t="n">
        <v>19</v>
      </c>
      <c r="M2411" t="n">
        <v>19</v>
      </c>
      <c r="N2411" t="inlineStr">
        <is>
          <t>ALIMENTOS</t>
        </is>
      </c>
      <c r="O2411" t="inlineStr">
        <is>
          <t>04/2026</t>
        </is>
      </c>
    </row>
    <row r="2412">
      <c r="A2412" t="n">
        <v>223728</v>
      </c>
      <c r="B2412" t="n">
        <v>122</v>
      </c>
      <c r="C2412" t="inlineStr">
        <is>
          <t>Arcos</t>
        </is>
      </c>
      <c r="D2412" t="inlineStr">
        <is>
          <t>CECILIA TSUYACO ARAKI SILVA LTDA</t>
        </is>
      </c>
      <c r="E2412" t="inlineStr">
        <is>
          <t>389604</t>
        </is>
      </c>
      <c r="F2412" s="550" t="n">
        <v>46114</v>
      </c>
      <c r="G2412" t="n">
        <v>23186</v>
      </c>
      <c r="H2412" t="inlineStr">
        <is>
          <t>TOMATE CARMEM SALADA KG</t>
        </is>
      </c>
      <c r="I2412" t="inlineStr">
        <is>
          <t>ALIMENTOS</t>
        </is>
      </c>
      <c r="J2412" t="n">
        <v>10</v>
      </c>
      <c r="K2412" t="inlineStr">
        <is>
          <t>KG</t>
        </is>
      </c>
      <c r="L2412" t="n">
        <v>99</v>
      </c>
      <c r="M2412" t="n">
        <v>9.9</v>
      </c>
      <c r="N2412" t="inlineStr">
        <is>
          <t>ALIMENTOS</t>
        </is>
      </c>
      <c r="O2412" t="inlineStr">
        <is>
          <t>04/2026</t>
        </is>
      </c>
    </row>
    <row r="2413">
      <c r="A2413" t="n">
        <v>223728</v>
      </c>
      <c r="B2413" t="n">
        <v>122</v>
      </c>
      <c r="C2413" t="inlineStr">
        <is>
          <t>Arcos</t>
        </is>
      </c>
      <c r="D2413" t="inlineStr">
        <is>
          <t>CECILIA TSUYACO ARAKI SILVA LTDA</t>
        </is>
      </c>
      <c r="E2413" t="inlineStr">
        <is>
          <t>389604</t>
        </is>
      </c>
      <c r="F2413" s="550" t="n">
        <v>46114</v>
      </c>
      <c r="G2413" t="n">
        <v>19488</v>
      </c>
      <c r="H2413" t="inlineStr">
        <is>
          <t>CEBOLINHA KG</t>
        </is>
      </c>
      <c r="I2413" t="inlineStr">
        <is>
          <t>ALIMENTOS</t>
        </is>
      </c>
      <c r="J2413" t="n">
        <v>0.5</v>
      </c>
      <c r="K2413" t="inlineStr">
        <is>
          <t>KG</t>
        </is>
      </c>
      <c r="L2413" t="n">
        <v>7</v>
      </c>
      <c r="M2413" t="n">
        <v>14</v>
      </c>
      <c r="N2413" t="inlineStr">
        <is>
          <t>ALIMENTOS</t>
        </is>
      </c>
      <c r="O2413" t="inlineStr">
        <is>
          <t>04/2026</t>
        </is>
      </c>
    </row>
    <row r="2414">
      <c r="A2414" t="n">
        <v>223728</v>
      </c>
      <c r="B2414" t="n">
        <v>122</v>
      </c>
      <c r="C2414" t="inlineStr">
        <is>
          <t>Arcos</t>
        </is>
      </c>
      <c r="D2414" t="inlineStr">
        <is>
          <t>CECILIA TSUYACO ARAKI SILVA LTDA</t>
        </is>
      </c>
      <c r="E2414" t="inlineStr">
        <is>
          <t>389604</t>
        </is>
      </c>
      <c r="F2414" s="550" t="n">
        <v>46114</v>
      </c>
      <c r="G2414" t="n">
        <v>19787</v>
      </c>
      <c r="H2414" t="inlineStr">
        <is>
          <t>ABACAXI PEROLA KG</t>
        </is>
      </c>
      <c r="I2414" t="inlineStr">
        <is>
          <t>ALIMENTOS</t>
        </is>
      </c>
      <c r="J2414" t="n">
        <v>42</v>
      </c>
      <c r="K2414" t="inlineStr">
        <is>
          <t>KG</t>
        </is>
      </c>
      <c r="L2414" t="n">
        <v>228.9</v>
      </c>
      <c r="M2414" t="n">
        <v>5.45</v>
      </c>
      <c r="N2414" t="inlineStr">
        <is>
          <t>ALIMENTOS</t>
        </is>
      </c>
      <c r="O2414" t="inlineStr">
        <is>
          <t>04/2026</t>
        </is>
      </c>
    </row>
    <row r="2415">
      <c r="A2415" t="n">
        <v>223728</v>
      </c>
      <c r="B2415" t="n">
        <v>122</v>
      </c>
      <c r="C2415" t="inlineStr">
        <is>
          <t>Arcos</t>
        </is>
      </c>
      <c r="D2415" t="inlineStr">
        <is>
          <t>CECILIA TSUYACO ARAKI SILVA LTDA</t>
        </is>
      </c>
      <c r="E2415" t="inlineStr">
        <is>
          <t>389604</t>
        </is>
      </c>
      <c r="F2415" s="550" t="n">
        <v>46114</v>
      </c>
      <c r="G2415" t="n">
        <v>19701</v>
      </c>
      <c r="H2415" t="inlineStr">
        <is>
          <t>AMEIXA KG</t>
        </is>
      </c>
      <c r="I2415" t="inlineStr">
        <is>
          <t>ALIMENTOS</t>
        </is>
      </c>
      <c r="J2415" t="n">
        <v>1</v>
      </c>
      <c r="K2415" t="inlineStr">
        <is>
          <t>KG</t>
        </is>
      </c>
      <c r="L2415" t="n">
        <v>15</v>
      </c>
      <c r="M2415" t="n">
        <v>15</v>
      </c>
      <c r="N2415" t="inlineStr">
        <is>
          <t>ALIMENTOS</t>
        </is>
      </c>
      <c r="O2415" t="inlineStr">
        <is>
          <t>04/2026</t>
        </is>
      </c>
    </row>
    <row r="2416">
      <c r="A2416" t="n">
        <v>223727</v>
      </c>
      <c r="B2416" t="n">
        <v>122</v>
      </c>
      <c r="C2416" t="inlineStr">
        <is>
          <t>Arcos</t>
        </is>
      </c>
      <c r="D2416" t="inlineStr">
        <is>
          <t>FG7 COMERCIO E DISTRIBUICAO DE BEBIDAS LTDA</t>
        </is>
      </c>
      <c r="E2416" t="inlineStr">
        <is>
          <t>772655</t>
        </is>
      </c>
      <c r="F2416" s="550" t="n">
        <v>46113</v>
      </c>
      <c r="G2416" t="n">
        <v>26717</v>
      </c>
      <c r="H2416" t="inlineStr">
        <is>
          <t>LICOR SAN BASILE ALKERMES 30% 700ML</t>
        </is>
      </c>
      <c r="I2416" t="inlineStr">
        <is>
          <t>BEBIDAS</t>
        </is>
      </c>
      <c r="J2416" t="n">
        <v>6</v>
      </c>
      <c r="K2416" t="inlineStr">
        <is>
          <t>GR</t>
        </is>
      </c>
      <c r="L2416" t="n">
        <v>361.68</v>
      </c>
      <c r="M2416" t="n">
        <v>60.28</v>
      </c>
      <c r="N2416" t="inlineStr">
        <is>
          <t>BEBIDAS</t>
        </is>
      </c>
      <c r="O2416" t="inlineStr">
        <is>
          <t>04/2026</t>
        </is>
      </c>
    </row>
    <row r="2417">
      <c r="A2417" t="n">
        <v>223726</v>
      </c>
      <c r="B2417" t="n">
        <v>122</v>
      </c>
      <c r="C2417" t="inlineStr">
        <is>
          <t>Arcos</t>
        </is>
      </c>
      <c r="D2417" t="inlineStr">
        <is>
          <t>PROAUTO INDUSTRIA QUIMICA EIRELI</t>
        </is>
      </c>
      <c r="E2417" t="inlineStr">
        <is>
          <t>154186</t>
        </is>
      </c>
      <c r="F2417" s="550" t="n">
        <v>46113</v>
      </c>
      <c r="G2417" t="n">
        <v>24507</v>
      </c>
      <c r="H2417" t="inlineStr">
        <is>
          <t>PROAUTO ALCOOL LIQUIDO 70% KIMI LIQUID 1L UN</t>
        </is>
      </c>
      <c r="I2417" t="inlineStr">
        <is>
          <t>DESCARTAVEIS/HIGIENE E LIMPEZA</t>
        </is>
      </c>
      <c r="J2417" t="n">
        <v>6</v>
      </c>
      <c r="K2417" t="inlineStr">
        <is>
          <t>GALAO</t>
        </is>
      </c>
      <c r="L2417" t="n">
        <v>510.96</v>
      </c>
      <c r="M2417" t="n">
        <v>85.16</v>
      </c>
      <c r="N2417" t="inlineStr">
        <is>
          <t>HIGIENE E LIMPEZA</t>
        </is>
      </c>
      <c r="O2417" t="inlineStr">
        <is>
          <t>04/2026</t>
        </is>
      </c>
    </row>
    <row r="2418">
      <c r="A2418" t="n">
        <v>223726</v>
      </c>
      <c r="B2418" t="n">
        <v>122</v>
      </c>
      <c r="C2418" t="inlineStr">
        <is>
          <t>Arcos</t>
        </is>
      </c>
      <c r="D2418" t="inlineStr">
        <is>
          <t>PROAUTO INDUSTRIA QUIMICA EIRELI</t>
        </is>
      </c>
      <c r="E2418" t="inlineStr">
        <is>
          <t>154186</t>
        </is>
      </c>
      <c r="F2418" s="550" t="n">
        <v>46113</v>
      </c>
      <c r="G2418" t="n">
        <v>17303</v>
      </c>
      <c r="H2418" t="inlineStr">
        <is>
          <t>DESINFETANTE LAVANDA KIMI 5L</t>
        </is>
      </c>
      <c r="I2418" t="inlineStr">
        <is>
          <t>DESCARTAVEIS/HIGIENE E LIMPEZA</t>
        </is>
      </c>
      <c r="J2418" t="n">
        <v>4</v>
      </c>
      <c r="K2418" t="inlineStr">
        <is>
          <t>GALAO</t>
        </is>
      </c>
      <c r="L2418" t="n">
        <v>502.12</v>
      </c>
      <c r="M2418" t="n">
        <v>125.53</v>
      </c>
      <c r="N2418" t="inlineStr">
        <is>
          <t>HIGIENE E LIMPEZA</t>
        </is>
      </c>
      <c r="O2418" t="inlineStr">
        <is>
          <t>04/2026</t>
        </is>
      </c>
    </row>
    <row r="2419">
      <c r="A2419" t="n">
        <v>223726</v>
      </c>
      <c r="B2419" t="n">
        <v>122</v>
      </c>
      <c r="C2419" t="inlineStr">
        <is>
          <t>Arcos</t>
        </is>
      </c>
      <c r="D2419" t="inlineStr">
        <is>
          <t>PROAUTO INDUSTRIA QUIMICA EIRELI</t>
        </is>
      </c>
      <c r="E2419" t="inlineStr">
        <is>
          <t>154186</t>
        </is>
      </c>
      <c r="F2419" s="550" t="n">
        <v>46113</v>
      </c>
      <c r="G2419" t="n">
        <v>26393</v>
      </c>
      <c r="H2419" t="inlineStr">
        <is>
          <t>PROAUTO DESINCRUSTANTE KLINBE 5L</t>
        </is>
      </c>
      <c r="I2419" t="inlineStr">
        <is>
          <t>DESCARTAVEIS/HIGIENE E LIMPEZA</t>
        </is>
      </c>
      <c r="J2419" t="n">
        <v>2</v>
      </c>
      <c r="K2419" t="inlineStr">
        <is>
          <t>GALAO</t>
        </is>
      </c>
      <c r="L2419" t="n">
        <v>219.58</v>
      </c>
      <c r="M2419" t="n">
        <v>109.79</v>
      </c>
      <c r="N2419" t="inlineStr">
        <is>
          <t>HIGIENE E LIMPEZA</t>
        </is>
      </c>
      <c r="O2419" t="inlineStr">
        <is>
          <t>04/2026</t>
        </is>
      </c>
    </row>
    <row r="2420">
      <c r="A2420" t="n">
        <v>223726</v>
      </c>
      <c r="B2420" t="n">
        <v>122</v>
      </c>
      <c r="C2420" t="inlineStr">
        <is>
          <t>Arcos</t>
        </is>
      </c>
      <c r="D2420" t="inlineStr">
        <is>
          <t>PROAUTO INDUSTRIA QUIMICA EIRELI</t>
        </is>
      </c>
      <c r="E2420" t="inlineStr">
        <is>
          <t>154186</t>
        </is>
      </c>
      <c r="F2420" s="550" t="n">
        <v>46113</v>
      </c>
      <c r="G2420" t="n">
        <v>26395</v>
      </c>
      <c r="H2420" t="inlineStr">
        <is>
          <t>PROAUTO DETERGENTE CLORADO PRO HA 3000CL 5L</t>
        </is>
      </c>
      <c r="I2420" t="inlineStr">
        <is>
          <t>DESCARTAVEIS/HIGIENE E LIMPEZA</t>
        </is>
      </c>
      <c r="J2420" t="n">
        <v>2</v>
      </c>
      <c r="K2420" t="inlineStr">
        <is>
          <t>GALAO</t>
        </is>
      </c>
      <c r="L2420" t="n">
        <v>257.44</v>
      </c>
      <c r="M2420" t="n">
        <v>128.72</v>
      </c>
      <c r="N2420" t="inlineStr">
        <is>
          <t>HIGIENE E LIMPEZA</t>
        </is>
      </c>
      <c r="O2420" t="inlineStr">
        <is>
          <t>04/2026</t>
        </is>
      </c>
    </row>
    <row r="2421">
      <c r="A2421" t="n">
        <v>223726</v>
      </c>
      <c r="B2421" t="n">
        <v>122</v>
      </c>
      <c r="C2421" t="inlineStr">
        <is>
          <t>Arcos</t>
        </is>
      </c>
      <c r="D2421" t="inlineStr">
        <is>
          <t>PROAUTO INDUSTRIA QUIMICA EIRELI</t>
        </is>
      </c>
      <c r="E2421" t="inlineStr">
        <is>
          <t>154186</t>
        </is>
      </c>
      <c r="F2421" s="550" t="n">
        <v>46113</v>
      </c>
      <c r="G2421" t="n">
        <v>24514</v>
      </c>
      <c r="H2421" t="inlineStr">
        <is>
          <t>PROAUTO DETERGENTE NEUTRO NEUTER SUPER 5 L</t>
        </is>
      </c>
      <c r="I2421" t="inlineStr">
        <is>
          <t>DESCARTAVEIS/HIGIENE E LIMPEZA</t>
        </is>
      </c>
      <c r="J2421" t="n">
        <v>6</v>
      </c>
      <c r="K2421" t="inlineStr">
        <is>
          <t>GALAO</t>
        </is>
      </c>
      <c r="L2421" t="n">
        <v>741.24</v>
      </c>
      <c r="M2421" t="n">
        <v>123.54</v>
      </c>
      <c r="N2421" t="inlineStr">
        <is>
          <t>HIGIENE E LIMPEZA</t>
        </is>
      </c>
      <c r="O2421" t="inlineStr">
        <is>
          <t>04/2026</t>
        </is>
      </c>
    </row>
    <row r="2422">
      <c r="A2422" t="n">
        <v>223723</v>
      </c>
      <c r="B2422" t="n">
        <v>122</v>
      </c>
      <c r="C2422" t="inlineStr">
        <is>
          <t>Arcos</t>
        </is>
      </c>
      <c r="D2422" t="inlineStr">
        <is>
          <t>OPA PRODUTOS ALIMENTICIOS LTDA</t>
        </is>
      </c>
      <c r="E2422" t="inlineStr">
        <is>
          <t>2967</t>
        </is>
      </c>
      <c r="F2422" s="550" t="n">
        <v>46114</v>
      </c>
      <c r="G2422" t="n">
        <v>26591</v>
      </c>
      <c r="H2422" t="inlineStr">
        <is>
          <t>COPA FATIADO JAIS KG</t>
        </is>
      </c>
      <c r="I2422" t="inlineStr">
        <is>
          <t>ALIMENTOS</t>
        </is>
      </c>
      <c r="J2422" t="n">
        <v>1</v>
      </c>
      <c r="K2422" t="inlineStr">
        <is>
          <t>KG</t>
        </is>
      </c>
      <c r="L2422" t="n">
        <v>252</v>
      </c>
      <c r="M2422" t="n">
        <v>252</v>
      </c>
      <c r="N2422" t="inlineStr">
        <is>
          <t>ALIMENTOS</t>
        </is>
      </c>
      <c r="O2422" t="inlineStr">
        <is>
          <t>04/2026</t>
        </is>
      </c>
    </row>
    <row r="2423">
      <c r="A2423" t="n">
        <v>223723</v>
      </c>
      <c r="B2423" t="n">
        <v>122</v>
      </c>
      <c r="C2423" t="inlineStr">
        <is>
          <t>Arcos</t>
        </is>
      </c>
      <c r="D2423" t="inlineStr">
        <is>
          <t>OPA PRODUTOS ALIMENTICIOS LTDA</t>
        </is>
      </c>
      <c r="E2423" t="inlineStr">
        <is>
          <t>2967</t>
        </is>
      </c>
      <c r="F2423" s="550" t="n">
        <v>46114</v>
      </c>
      <c r="G2423" t="n">
        <v>26588</v>
      </c>
      <c r="H2423" t="inlineStr">
        <is>
          <t>LONZA FATIADO JAIS KG</t>
        </is>
      </c>
      <c r="I2423" t="inlineStr">
        <is>
          <t>ALIMENTOS</t>
        </is>
      </c>
      <c r="J2423" t="n">
        <v>1</v>
      </c>
      <c r="K2423" t="inlineStr">
        <is>
          <t>KG</t>
        </is>
      </c>
      <c r="L2423" t="n">
        <v>228</v>
      </c>
      <c r="M2423" t="n">
        <v>228</v>
      </c>
      <c r="N2423" t="inlineStr">
        <is>
          <t>ALIMENTOS</t>
        </is>
      </c>
      <c r="O2423" t="inlineStr">
        <is>
          <t>04/2026</t>
        </is>
      </c>
    </row>
    <row r="2424">
      <c r="A2424" t="n">
        <v>223722</v>
      </c>
      <c r="B2424" t="n">
        <v>122</v>
      </c>
      <c r="C2424" t="inlineStr">
        <is>
          <t>Arcos</t>
        </is>
      </c>
      <c r="D2424" t="inlineStr">
        <is>
          <t>CECILIA TSUYACO ARAKI SILVA LTDA</t>
        </is>
      </c>
      <c r="E2424" t="inlineStr">
        <is>
          <t>389656</t>
        </is>
      </c>
      <c r="F2424" s="550" t="n">
        <v>46115</v>
      </c>
      <c r="G2424" t="n">
        <v>19505</v>
      </c>
      <c r="H2424" t="inlineStr">
        <is>
          <t>ALFACE AMERICANA KG</t>
        </is>
      </c>
      <c r="I2424" t="inlineStr">
        <is>
          <t>ALIMENTOS</t>
        </is>
      </c>
      <c r="J2424" t="n">
        <v>1</v>
      </c>
      <c r="K2424" t="inlineStr">
        <is>
          <t>KG</t>
        </is>
      </c>
      <c r="L2424" t="n">
        <v>11.3</v>
      </c>
      <c r="M2424" t="n">
        <v>11.3</v>
      </c>
      <c r="N2424" t="inlineStr">
        <is>
          <t>ALIMENTOS</t>
        </is>
      </c>
      <c r="O2424" t="inlineStr">
        <is>
          <t>04/2026</t>
        </is>
      </c>
    </row>
    <row r="2425">
      <c r="A2425" t="n">
        <v>223722</v>
      </c>
      <c r="B2425" t="n">
        <v>122</v>
      </c>
      <c r="C2425" t="inlineStr">
        <is>
          <t>Arcos</t>
        </is>
      </c>
      <c r="D2425" t="inlineStr">
        <is>
          <t>CECILIA TSUYACO ARAKI SILVA LTDA</t>
        </is>
      </c>
      <c r="E2425" t="inlineStr">
        <is>
          <t>389656</t>
        </is>
      </c>
      <c r="F2425" s="550" t="n">
        <v>46115</v>
      </c>
      <c r="G2425" t="n">
        <v>23096</v>
      </c>
      <c r="H2425" t="inlineStr">
        <is>
          <t>OVO BRANCO UN</t>
        </is>
      </c>
      <c r="I2425" t="inlineStr">
        <is>
          <t>ALIMENTOS</t>
        </is>
      </c>
      <c r="J2425" t="n">
        <v>60</v>
      </c>
      <c r="K2425" t="inlineStr">
        <is>
          <t>UN</t>
        </is>
      </c>
      <c r="L2425" t="n">
        <v>51</v>
      </c>
      <c r="M2425" t="n">
        <v>0.85</v>
      </c>
      <c r="N2425" t="inlineStr">
        <is>
          <t>ALIMENTOS</t>
        </is>
      </c>
      <c r="O2425" t="inlineStr">
        <is>
          <t>04/2026</t>
        </is>
      </c>
    </row>
    <row r="2426">
      <c r="A2426" t="n">
        <v>223722</v>
      </c>
      <c r="B2426" t="n">
        <v>122</v>
      </c>
      <c r="C2426" t="inlineStr">
        <is>
          <t>Arcos</t>
        </is>
      </c>
      <c r="D2426" t="inlineStr">
        <is>
          <t>CECILIA TSUYACO ARAKI SILVA LTDA</t>
        </is>
      </c>
      <c r="E2426" t="inlineStr">
        <is>
          <t>389656</t>
        </is>
      </c>
      <c r="F2426" s="550" t="n">
        <v>46115</v>
      </c>
      <c r="G2426" t="n">
        <v>23113</v>
      </c>
      <c r="H2426" t="inlineStr">
        <is>
          <t>SALSA KG</t>
        </is>
      </c>
      <c r="I2426" t="inlineStr">
        <is>
          <t>ALIMENTOS</t>
        </is>
      </c>
      <c r="J2426" t="n">
        <v>1</v>
      </c>
      <c r="K2426" t="inlineStr">
        <is>
          <t>KG</t>
        </is>
      </c>
      <c r="L2426" t="n">
        <v>12</v>
      </c>
      <c r="M2426" t="n">
        <v>12</v>
      </c>
      <c r="N2426" t="inlineStr">
        <is>
          <t>ALIMENTOS</t>
        </is>
      </c>
      <c r="O2426" t="inlineStr">
        <is>
          <t>04/2026</t>
        </is>
      </c>
    </row>
    <row r="2427">
      <c r="A2427" t="n">
        <v>223722</v>
      </c>
      <c r="B2427" t="n">
        <v>122</v>
      </c>
      <c r="C2427" t="inlineStr">
        <is>
          <t>Arcos</t>
        </is>
      </c>
      <c r="D2427" t="inlineStr">
        <is>
          <t>CECILIA TSUYACO ARAKI SILVA LTDA</t>
        </is>
      </c>
      <c r="E2427" t="inlineStr">
        <is>
          <t>389656</t>
        </is>
      </c>
      <c r="F2427" s="550" t="n">
        <v>46115</v>
      </c>
      <c r="G2427" t="n">
        <v>23198</v>
      </c>
      <c r="H2427" t="inlineStr">
        <is>
          <t>PIMENTAO VERMELHO KG</t>
        </is>
      </c>
      <c r="I2427" t="inlineStr">
        <is>
          <t>ALIMENTOS</t>
        </is>
      </c>
      <c r="J2427" t="n">
        <v>2</v>
      </c>
      <c r="K2427" t="inlineStr">
        <is>
          <t>KG</t>
        </is>
      </c>
      <c r="L2427" t="n">
        <v>52</v>
      </c>
      <c r="M2427" t="n">
        <v>26</v>
      </c>
      <c r="N2427" t="inlineStr">
        <is>
          <t>ALIMENTOS</t>
        </is>
      </c>
      <c r="O2427" t="inlineStr">
        <is>
          <t>04/2026</t>
        </is>
      </c>
    </row>
    <row r="2428">
      <c r="A2428" t="n">
        <v>223722</v>
      </c>
      <c r="B2428" t="n">
        <v>122</v>
      </c>
      <c r="C2428" t="inlineStr">
        <is>
          <t>Arcos</t>
        </is>
      </c>
      <c r="D2428" t="inlineStr">
        <is>
          <t>CECILIA TSUYACO ARAKI SILVA LTDA</t>
        </is>
      </c>
      <c r="E2428" t="inlineStr">
        <is>
          <t>389656</t>
        </is>
      </c>
      <c r="F2428" s="550" t="n">
        <v>46115</v>
      </c>
      <c r="G2428" t="n">
        <v>23095</v>
      </c>
      <c r="H2428" t="inlineStr">
        <is>
          <t>OVO CAIPIRA UN</t>
        </is>
      </c>
      <c r="I2428" t="inlineStr">
        <is>
          <t>ALIMENTOS</t>
        </is>
      </c>
      <c r="J2428" t="n">
        <v>100</v>
      </c>
      <c r="K2428" t="inlineStr">
        <is>
          <t>UN</t>
        </is>
      </c>
      <c r="L2428" t="n">
        <v>135</v>
      </c>
      <c r="M2428" t="n">
        <v>1.35</v>
      </c>
      <c r="N2428" t="inlineStr">
        <is>
          <t>ALIMENTOS</t>
        </is>
      </c>
      <c r="O2428" t="inlineStr">
        <is>
          <t>04/2026</t>
        </is>
      </c>
    </row>
    <row r="2429">
      <c r="A2429" t="n">
        <v>223722</v>
      </c>
      <c r="B2429" t="n">
        <v>122</v>
      </c>
      <c r="C2429" t="inlineStr">
        <is>
          <t>Arcos</t>
        </is>
      </c>
      <c r="D2429" t="inlineStr">
        <is>
          <t>CECILIA TSUYACO ARAKI SILVA LTDA</t>
        </is>
      </c>
      <c r="E2429" t="inlineStr">
        <is>
          <t>389656</t>
        </is>
      </c>
      <c r="F2429" s="550" t="n">
        <v>46115</v>
      </c>
      <c r="G2429" t="n">
        <v>24037</v>
      </c>
      <c r="H2429" t="inlineStr">
        <is>
          <t>ALHO TRITURADO FRITO</t>
        </is>
      </c>
      <c r="I2429" t="inlineStr">
        <is>
          <t>ALIMENTOS</t>
        </is>
      </c>
      <c r="J2429" t="n">
        <v>2</v>
      </c>
      <c r="K2429" t="inlineStr">
        <is>
          <t>KG</t>
        </is>
      </c>
      <c r="L2429" t="n">
        <v>37</v>
      </c>
      <c r="M2429" t="n">
        <v>18.5</v>
      </c>
      <c r="N2429" t="inlineStr">
        <is>
          <t>ALIMENTOS</t>
        </is>
      </c>
      <c r="O2429" t="inlineStr">
        <is>
          <t>04/2026</t>
        </is>
      </c>
    </row>
    <row r="2430">
      <c r="A2430" t="n">
        <v>223722</v>
      </c>
      <c r="B2430" t="n">
        <v>122</v>
      </c>
      <c r="C2430" t="inlineStr">
        <is>
          <t>Arcos</t>
        </is>
      </c>
      <c r="D2430" t="inlineStr">
        <is>
          <t>CECILIA TSUYACO ARAKI SILVA LTDA</t>
        </is>
      </c>
      <c r="E2430" t="inlineStr">
        <is>
          <t>389656</t>
        </is>
      </c>
      <c r="F2430" s="550" t="n">
        <v>46115</v>
      </c>
      <c r="G2430" t="n">
        <v>23236</v>
      </c>
      <c r="H2430" t="inlineStr">
        <is>
          <t>COUVE MANTEIGA KG</t>
        </is>
      </c>
      <c r="I2430" t="inlineStr">
        <is>
          <t>ALIMENTOS</t>
        </is>
      </c>
      <c r="J2430" t="n">
        <v>2</v>
      </c>
      <c r="K2430" t="inlineStr">
        <is>
          <t>KG</t>
        </is>
      </c>
      <c r="L2430" t="n">
        <v>24</v>
      </c>
      <c r="M2430" t="n">
        <v>12</v>
      </c>
      <c r="N2430" t="inlineStr">
        <is>
          <t>ALIMENTOS</t>
        </is>
      </c>
      <c r="O2430" t="inlineStr">
        <is>
          <t>04/2026</t>
        </is>
      </c>
    </row>
    <row r="2431">
      <c r="A2431" t="n">
        <v>223722</v>
      </c>
      <c r="B2431" t="n">
        <v>122</v>
      </c>
      <c r="C2431" t="inlineStr">
        <is>
          <t>Arcos</t>
        </is>
      </c>
      <c r="D2431" t="inlineStr">
        <is>
          <t>CECILIA TSUYACO ARAKI SILVA LTDA</t>
        </is>
      </c>
      <c r="E2431" t="inlineStr">
        <is>
          <t>389656</t>
        </is>
      </c>
      <c r="F2431" s="550" t="n">
        <v>46115</v>
      </c>
      <c r="G2431" t="n">
        <v>19480</v>
      </c>
      <c r="H2431" t="inlineStr">
        <is>
          <t>HORTELA HIDROPONICA KG</t>
        </is>
      </c>
      <c r="I2431" t="inlineStr">
        <is>
          <t>ALIMENTOS</t>
        </is>
      </c>
      <c r="J2431" t="n">
        <v>0.3</v>
      </c>
      <c r="K2431" t="inlineStr">
        <is>
          <t>KG</t>
        </is>
      </c>
      <c r="L2431" t="n">
        <v>5.1</v>
      </c>
      <c r="M2431" t="n">
        <v>17</v>
      </c>
      <c r="N2431" t="inlineStr">
        <is>
          <t>ALIMENTOS</t>
        </is>
      </c>
      <c r="O2431" t="inlineStr">
        <is>
          <t>04/2026</t>
        </is>
      </c>
    </row>
    <row r="2432">
      <c r="A2432" t="n">
        <v>223722</v>
      </c>
      <c r="B2432" t="n">
        <v>122</v>
      </c>
      <c r="C2432" t="inlineStr">
        <is>
          <t>Arcos</t>
        </is>
      </c>
      <c r="D2432" t="inlineStr">
        <is>
          <t>CECILIA TSUYACO ARAKI SILVA LTDA</t>
        </is>
      </c>
      <c r="E2432" t="inlineStr">
        <is>
          <t>389656</t>
        </is>
      </c>
      <c r="F2432" s="550" t="n">
        <v>46115</v>
      </c>
      <c r="G2432" t="n">
        <v>19654</v>
      </c>
      <c r="H2432" t="inlineStr">
        <is>
          <t>ABOBRINHA ITALIANA GRAUDA KG</t>
        </is>
      </c>
      <c r="I2432" t="inlineStr">
        <is>
          <t>ALIMENTOS</t>
        </is>
      </c>
      <c r="J2432" t="n">
        <v>4</v>
      </c>
      <c r="K2432" t="inlineStr">
        <is>
          <t>KG</t>
        </is>
      </c>
      <c r="L2432" t="n">
        <v>22.8</v>
      </c>
      <c r="M2432" t="n">
        <v>5.7</v>
      </c>
      <c r="N2432" t="inlineStr">
        <is>
          <t>ALIMENTOS</t>
        </is>
      </c>
      <c r="O2432" t="inlineStr">
        <is>
          <t>04/2026</t>
        </is>
      </c>
    </row>
    <row r="2433">
      <c r="A2433" t="n">
        <v>223722</v>
      </c>
      <c r="B2433" t="n">
        <v>122</v>
      </c>
      <c r="C2433" t="inlineStr">
        <is>
          <t>Arcos</t>
        </is>
      </c>
      <c r="D2433" t="inlineStr">
        <is>
          <t>CECILIA TSUYACO ARAKI SILVA LTDA</t>
        </is>
      </c>
      <c r="E2433" t="inlineStr">
        <is>
          <t>389656</t>
        </is>
      </c>
      <c r="F2433" s="550" t="n">
        <v>46115</v>
      </c>
      <c r="G2433" t="n">
        <v>19621</v>
      </c>
      <c r="H2433" t="inlineStr">
        <is>
          <t>CENOURA KG</t>
        </is>
      </c>
      <c r="I2433" t="inlineStr">
        <is>
          <t>ALIMENTOS</t>
        </is>
      </c>
      <c r="J2433" t="n">
        <v>4</v>
      </c>
      <c r="K2433" t="inlineStr">
        <is>
          <t>KG</t>
        </is>
      </c>
      <c r="L2433" t="n">
        <v>27.6</v>
      </c>
      <c r="M2433" t="n">
        <v>6.9</v>
      </c>
      <c r="N2433" t="inlineStr">
        <is>
          <t>ALIMENTOS</t>
        </is>
      </c>
      <c r="O2433" t="inlineStr">
        <is>
          <t>04/2026</t>
        </is>
      </c>
    </row>
    <row r="2434">
      <c r="A2434" t="n">
        <v>223722</v>
      </c>
      <c r="B2434" t="n">
        <v>122</v>
      </c>
      <c r="C2434" t="inlineStr">
        <is>
          <t>Arcos</t>
        </is>
      </c>
      <c r="D2434" t="inlineStr">
        <is>
          <t>CECILIA TSUYACO ARAKI SILVA LTDA</t>
        </is>
      </c>
      <c r="E2434" t="inlineStr">
        <is>
          <t>389656</t>
        </is>
      </c>
      <c r="F2434" s="550" t="n">
        <v>46115</v>
      </c>
      <c r="G2434" t="n">
        <v>19558</v>
      </c>
      <c r="H2434" t="inlineStr">
        <is>
          <t>QUIABO KG</t>
        </is>
      </c>
      <c r="I2434" t="inlineStr">
        <is>
          <t>ALIMENTOS</t>
        </is>
      </c>
      <c r="J2434" t="n">
        <v>1</v>
      </c>
      <c r="K2434" t="inlineStr">
        <is>
          <t>KG</t>
        </is>
      </c>
      <c r="L2434" t="n">
        <v>15</v>
      </c>
      <c r="M2434" t="n">
        <v>15</v>
      </c>
      <c r="N2434" t="inlineStr">
        <is>
          <t>ALIMENTOS</t>
        </is>
      </c>
      <c r="O2434" t="inlineStr">
        <is>
          <t>04/2026</t>
        </is>
      </c>
    </row>
    <row r="2435">
      <c r="A2435" t="n">
        <v>223722</v>
      </c>
      <c r="B2435" t="n">
        <v>122</v>
      </c>
      <c r="C2435" t="inlineStr">
        <is>
          <t>Arcos</t>
        </is>
      </c>
      <c r="D2435" t="inlineStr">
        <is>
          <t>CECILIA TSUYACO ARAKI SILVA LTDA</t>
        </is>
      </c>
      <c r="E2435" t="inlineStr">
        <is>
          <t>389656</t>
        </is>
      </c>
      <c r="F2435" s="550" t="n">
        <v>46115</v>
      </c>
      <c r="G2435" t="n">
        <v>19503</v>
      </c>
      <c r="H2435" t="inlineStr">
        <is>
          <t>ALFACE CRESPA KG</t>
        </is>
      </c>
      <c r="I2435" t="inlineStr">
        <is>
          <t>ALIMENTOS</t>
        </is>
      </c>
      <c r="J2435" t="n">
        <v>1</v>
      </c>
      <c r="K2435" t="inlineStr">
        <is>
          <t>KG</t>
        </is>
      </c>
      <c r="L2435" t="n">
        <v>11</v>
      </c>
      <c r="M2435" t="n">
        <v>11</v>
      </c>
      <c r="N2435" t="inlineStr">
        <is>
          <t>ALIMENTOS</t>
        </is>
      </c>
      <c r="O2435" t="inlineStr">
        <is>
          <t>04/2026</t>
        </is>
      </c>
    </row>
    <row r="2436">
      <c r="A2436" t="n">
        <v>223722</v>
      </c>
      <c r="B2436" t="n">
        <v>122</v>
      </c>
      <c r="C2436" t="inlineStr">
        <is>
          <t>Arcos</t>
        </is>
      </c>
      <c r="D2436" t="inlineStr">
        <is>
          <t>CECILIA TSUYACO ARAKI SILVA LTDA</t>
        </is>
      </c>
      <c r="E2436" t="inlineStr">
        <is>
          <t>389656</t>
        </is>
      </c>
      <c r="F2436" s="550" t="n">
        <v>46115</v>
      </c>
      <c r="G2436" t="n">
        <v>19502</v>
      </c>
      <c r="H2436" t="inlineStr">
        <is>
          <t>ALFACE CRESPA ROXA KG</t>
        </is>
      </c>
      <c r="I2436" t="inlineStr">
        <is>
          <t>ALIMENTOS</t>
        </is>
      </c>
      <c r="J2436" t="n">
        <v>0.8</v>
      </c>
      <c r="K2436" t="inlineStr">
        <is>
          <t>KG</t>
        </is>
      </c>
      <c r="L2436" t="n">
        <v>20</v>
      </c>
      <c r="M2436" t="n">
        <v>25</v>
      </c>
      <c r="N2436" t="inlineStr">
        <is>
          <t>ALIMENTOS</t>
        </is>
      </c>
      <c r="O2436" t="inlineStr">
        <is>
          <t>04/2026</t>
        </is>
      </c>
    </row>
    <row r="2437">
      <c r="A2437" t="n">
        <v>223722</v>
      </c>
      <c r="B2437" t="n">
        <v>122</v>
      </c>
      <c r="C2437" t="inlineStr">
        <is>
          <t>Arcos</t>
        </is>
      </c>
      <c r="D2437" t="inlineStr">
        <is>
          <t>CECILIA TSUYACO ARAKI SILVA LTDA</t>
        </is>
      </c>
      <c r="E2437" t="inlineStr">
        <is>
          <t>389656</t>
        </is>
      </c>
      <c r="F2437" s="550" t="n">
        <v>46115</v>
      </c>
      <c r="G2437" t="n">
        <v>23390</v>
      </c>
      <c r="H2437" t="inlineStr">
        <is>
          <t>BANANA DA TERRA KG</t>
        </is>
      </c>
      <c r="I2437" t="inlineStr">
        <is>
          <t>ALIMENTOS</t>
        </is>
      </c>
      <c r="J2437" t="n">
        <v>8</v>
      </c>
      <c r="K2437" t="inlineStr">
        <is>
          <t>KG</t>
        </is>
      </c>
      <c r="L2437" t="n">
        <v>68</v>
      </c>
      <c r="M2437" t="n">
        <v>8.5</v>
      </c>
      <c r="N2437" t="inlineStr">
        <is>
          <t>ALIMENTOS</t>
        </is>
      </c>
      <c r="O2437" t="inlineStr">
        <is>
          <t>04/2026</t>
        </is>
      </c>
    </row>
    <row r="2438">
      <c r="A2438" t="n">
        <v>223722</v>
      </c>
      <c r="B2438" t="n">
        <v>122</v>
      </c>
      <c r="C2438" t="inlineStr">
        <is>
          <t>Arcos</t>
        </is>
      </c>
      <c r="D2438" t="inlineStr">
        <is>
          <t>CECILIA TSUYACO ARAKI SILVA LTDA</t>
        </is>
      </c>
      <c r="E2438" t="inlineStr">
        <is>
          <t>389656</t>
        </is>
      </c>
      <c r="F2438" s="550" t="n">
        <v>46115</v>
      </c>
      <c r="G2438" t="n">
        <v>19465</v>
      </c>
      <c r="H2438" t="inlineStr">
        <is>
          <t>SALSAO KG</t>
        </is>
      </c>
      <c r="I2438" t="inlineStr">
        <is>
          <t>ALIMENTOS</t>
        </is>
      </c>
      <c r="J2438" t="n">
        <v>1</v>
      </c>
      <c r="K2438" t="inlineStr">
        <is>
          <t>KG</t>
        </is>
      </c>
      <c r="L2438" t="n">
        <v>7.5</v>
      </c>
      <c r="M2438" t="n">
        <v>7.5</v>
      </c>
      <c r="N2438" t="inlineStr">
        <is>
          <t>ALIMENTOS</t>
        </is>
      </c>
      <c r="O2438" t="inlineStr">
        <is>
          <t>04/2026</t>
        </is>
      </c>
    </row>
    <row r="2439">
      <c r="A2439" t="n">
        <v>223722</v>
      </c>
      <c r="B2439" t="n">
        <v>122</v>
      </c>
      <c r="C2439" t="inlineStr">
        <is>
          <t>Arcos</t>
        </is>
      </c>
      <c r="D2439" t="inlineStr">
        <is>
          <t>CECILIA TSUYACO ARAKI SILVA LTDA</t>
        </is>
      </c>
      <c r="E2439" t="inlineStr">
        <is>
          <t>389656</t>
        </is>
      </c>
      <c r="F2439" s="550" t="n">
        <v>46115</v>
      </c>
      <c r="G2439" t="n">
        <v>23195</v>
      </c>
      <c r="H2439" t="inlineStr">
        <is>
          <t>RABANETE KG</t>
        </is>
      </c>
      <c r="I2439" t="inlineStr">
        <is>
          <t>ALIMENTOS</t>
        </is>
      </c>
      <c r="J2439" t="n">
        <v>1</v>
      </c>
      <c r="K2439" t="inlineStr">
        <is>
          <t>KG</t>
        </is>
      </c>
      <c r="L2439" t="n">
        <v>17</v>
      </c>
      <c r="M2439" t="n">
        <v>17</v>
      </c>
      <c r="N2439" t="inlineStr">
        <is>
          <t>ALIMENTOS</t>
        </is>
      </c>
      <c r="O2439" t="inlineStr">
        <is>
          <t>04/2026</t>
        </is>
      </c>
    </row>
    <row r="2440">
      <c r="A2440" t="n">
        <v>223722</v>
      </c>
      <c r="B2440" t="n">
        <v>122</v>
      </c>
      <c r="C2440" t="inlineStr">
        <is>
          <t>Arcos</t>
        </is>
      </c>
      <c r="D2440" t="inlineStr">
        <is>
          <t>CECILIA TSUYACO ARAKI SILVA LTDA</t>
        </is>
      </c>
      <c r="E2440" t="inlineStr">
        <is>
          <t>389656</t>
        </is>
      </c>
      <c r="F2440" s="550" t="n">
        <v>46115</v>
      </c>
      <c r="G2440" t="n">
        <v>23389</v>
      </c>
      <c r="H2440" t="inlineStr">
        <is>
          <t>BANANA NANICA KG</t>
        </is>
      </c>
      <c r="I2440" t="inlineStr">
        <is>
          <t>ALIMENTOS</t>
        </is>
      </c>
      <c r="J2440" t="n">
        <v>4</v>
      </c>
      <c r="K2440" t="inlineStr">
        <is>
          <t>KG</t>
        </is>
      </c>
      <c r="L2440" t="n">
        <v>20</v>
      </c>
      <c r="M2440" t="n">
        <v>5</v>
      </c>
      <c r="N2440" t="inlineStr">
        <is>
          <t>ALIMENTOS</t>
        </is>
      </c>
      <c r="O2440" t="inlineStr">
        <is>
          <t>04/2026</t>
        </is>
      </c>
    </row>
    <row r="2441">
      <c r="A2441" t="n">
        <v>223722</v>
      </c>
      <c r="B2441" t="n">
        <v>122</v>
      </c>
      <c r="C2441" t="inlineStr">
        <is>
          <t>Arcos</t>
        </is>
      </c>
      <c r="D2441" t="inlineStr">
        <is>
          <t>CECILIA TSUYACO ARAKI SILVA LTDA</t>
        </is>
      </c>
      <c r="E2441" t="inlineStr">
        <is>
          <t>389656</t>
        </is>
      </c>
      <c r="F2441" s="550" t="n">
        <v>46115</v>
      </c>
      <c r="G2441" t="n">
        <v>19472</v>
      </c>
      <c r="H2441" t="inlineStr">
        <is>
          <t>RUCULA KG</t>
        </is>
      </c>
      <c r="I2441" t="inlineStr">
        <is>
          <t>ALIMENTOS</t>
        </is>
      </c>
      <c r="J2441" t="n">
        <v>1</v>
      </c>
      <c r="K2441" t="inlineStr">
        <is>
          <t>KG</t>
        </is>
      </c>
      <c r="L2441" t="n">
        <v>26</v>
      </c>
      <c r="M2441" t="n">
        <v>26</v>
      </c>
      <c r="N2441" t="inlineStr">
        <is>
          <t>ALIMENTOS</t>
        </is>
      </c>
      <c r="O2441" t="inlineStr">
        <is>
          <t>04/2026</t>
        </is>
      </c>
    </row>
    <row r="2442">
      <c r="A2442" t="n">
        <v>223722</v>
      </c>
      <c r="B2442" t="n">
        <v>122</v>
      </c>
      <c r="C2442" t="inlineStr">
        <is>
          <t>Arcos</t>
        </is>
      </c>
      <c r="D2442" t="inlineStr">
        <is>
          <t>CECILIA TSUYACO ARAKI SILVA LTDA</t>
        </is>
      </c>
      <c r="E2442" t="inlineStr">
        <is>
          <t>389656</t>
        </is>
      </c>
      <c r="F2442" s="550" t="n">
        <v>46115</v>
      </c>
      <c r="G2442" t="n">
        <v>23359</v>
      </c>
      <c r="H2442" t="inlineStr">
        <is>
          <t>LIMAO TAHITI KG</t>
        </is>
      </c>
      <c r="I2442" t="inlineStr">
        <is>
          <t>ALIMENTOS</t>
        </is>
      </c>
      <c r="J2442" t="n">
        <v>10</v>
      </c>
      <c r="K2442" t="inlineStr">
        <is>
          <t>KG</t>
        </is>
      </c>
      <c r="L2442" t="n">
        <v>22.5</v>
      </c>
      <c r="M2442" t="n">
        <v>2.25</v>
      </c>
      <c r="N2442" t="inlineStr">
        <is>
          <t>ALIMENTOS</t>
        </is>
      </c>
      <c r="O2442" t="inlineStr">
        <is>
          <t>04/2026</t>
        </is>
      </c>
    </row>
    <row r="2443">
      <c r="A2443" t="n">
        <v>223722</v>
      </c>
      <c r="B2443" t="n">
        <v>122</v>
      </c>
      <c r="C2443" t="inlineStr">
        <is>
          <t>Arcos</t>
        </is>
      </c>
      <c r="D2443" t="inlineStr">
        <is>
          <t>CECILIA TSUYACO ARAKI SILVA LTDA</t>
        </is>
      </c>
      <c r="E2443" t="inlineStr">
        <is>
          <t>389656</t>
        </is>
      </c>
      <c r="F2443" s="550" t="n">
        <v>46115</v>
      </c>
      <c r="G2443" t="n">
        <v>25647</v>
      </c>
      <c r="H2443" t="inlineStr">
        <is>
          <t>ACELGA BOK CHOY KG</t>
        </is>
      </c>
      <c r="I2443" t="inlineStr">
        <is>
          <t>ALIMENTOS</t>
        </is>
      </c>
      <c r="J2443" t="n">
        <v>0.6</v>
      </c>
      <c r="K2443" t="inlineStr">
        <is>
          <t>KG</t>
        </is>
      </c>
      <c r="L2443" t="n">
        <v>11.4</v>
      </c>
      <c r="M2443" t="n">
        <v>19</v>
      </c>
      <c r="N2443" t="inlineStr">
        <is>
          <t>ALIMENTOS</t>
        </is>
      </c>
      <c r="O2443" t="inlineStr">
        <is>
          <t>04/2026</t>
        </is>
      </c>
    </row>
    <row r="2444">
      <c r="A2444" t="n">
        <v>223722</v>
      </c>
      <c r="B2444" t="n">
        <v>122</v>
      </c>
      <c r="C2444" t="inlineStr">
        <is>
          <t>Arcos</t>
        </is>
      </c>
      <c r="D2444" t="inlineStr">
        <is>
          <t>CECILIA TSUYACO ARAKI SILVA LTDA</t>
        </is>
      </c>
      <c r="E2444" t="inlineStr">
        <is>
          <t>389656</t>
        </is>
      </c>
      <c r="F2444" s="550" t="n">
        <v>46115</v>
      </c>
      <c r="G2444" t="n">
        <v>19632</v>
      </c>
      <c r="H2444" t="inlineStr">
        <is>
          <t>BETERRABA KG</t>
        </is>
      </c>
      <c r="I2444" t="inlineStr">
        <is>
          <t>ALIMENTOS</t>
        </is>
      </c>
      <c r="J2444" t="n">
        <v>4</v>
      </c>
      <c r="K2444" t="inlineStr">
        <is>
          <t>KG</t>
        </is>
      </c>
      <c r="L2444" t="n">
        <v>24</v>
      </c>
      <c r="M2444" t="n">
        <v>6</v>
      </c>
      <c r="N2444" t="inlineStr">
        <is>
          <t>ALIMENTOS</t>
        </is>
      </c>
      <c r="O2444" t="inlineStr">
        <is>
          <t>04/2026</t>
        </is>
      </c>
    </row>
    <row r="2445">
      <c r="A2445" t="n">
        <v>223722</v>
      </c>
      <c r="B2445" t="n">
        <v>122</v>
      </c>
      <c r="C2445" t="inlineStr">
        <is>
          <t>Arcos</t>
        </is>
      </c>
      <c r="D2445" t="inlineStr">
        <is>
          <t>CECILIA TSUYACO ARAKI SILVA LTDA</t>
        </is>
      </c>
      <c r="E2445" t="inlineStr">
        <is>
          <t>389656</t>
        </is>
      </c>
      <c r="F2445" s="550" t="n">
        <v>46115</v>
      </c>
      <c r="G2445" t="n">
        <v>19657</v>
      </c>
      <c r="H2445" t="inlineStr">
        <is>
          <t>ABOBORA PESCOCO KG</t>
        </is>
      </c>
      <c r="I2445" t="inlineStr">
        <is>
          <t>ALIMENTOS</t>
        </is>
      </c>
      <c r="J2445" t="n">
        <v>2</v>
      </c>
      <c r="K2445" t="inlineStr">
        <is>
          <t>KG</t>
        </is>
      </c>
      <c r="L2445" t="n">
        <v>9.800000000000001</v>
      </c>
      <c r="M2445" t="n">
        <v>4.9</v>
      </c>
      <c r="N2445" t="inlineStr">
        <is>
          <t>ALIMENTOS</t>
        </is>
      </c>
      <c r="O2445" t="inlineStr">
        <is>
          <t>04/2026</t>
        </is>
      </c>
    </row>
    <row r="2446">
      <c r="A2446" t="n">
        <v>223722</v>
      </c>
      <c r="B2446" t="n">
        <v>122</v>
      </c>
      <c r="C2446" t="inlineStr">
        <is>
          <t>Arcos</t>
        </is>
      </c>
      <c r="D2446" t="inlineStr">
        <is>
          <t>CECILIA TSUYACO ARAKI SILVA LTDA</t>
        </is>
      </c>
      <c r="E2446" t="inlineStr">
        <is>
          <t>389656</t>
        </is>
      </c>
      <c r="F2446" s="550" t="n">
        <v>46115</v>
      </c>
      <c r="G2446" t="n">
        <v>23186</v>
      </c>
      <c r="H2446" t="inlineStr">
        <is>
          <t>TOMATE CARMEM SALADA KG</t>
        </is>
      </c>
      <c r="I2446" t="inlineStr">
        <is>
          <t>ALIMENTOS</t>
        </is>
      </c>
      <c r="J2446" t="n">
        <v>20</v>
      </c>
      <c r="K2446" t="inlineStr">
        <is>
          <t>KG</t>
        </is>
      </c>
      <c r="L2446" t="n">
        <v>198</v>
      </c>
      <c r="M2446" t="n">
        <v>9.9</v>
      </c>
      <c r="N2446" t="inlineStr">
        <is>
          <t>ALIMENTOS</t>
        </is>
      </c>
      <c r="O2446" t="inlineStr">
        <is>
          <t>04/2026</t>
        </is>
      </c>
    </row>
    <row r="2447">
      <c r="A2447" t="n">
        <v>223722</v>
      </c>
      <c r="B2447" t="n">
        <v>122</v>
      </c>
      <c r="C2447" t="inlineStr">
        <is>
          <t>Arcos</t>
        </is>
      </c>
      <c r="D2447" t="inlineStr">
        <is>
          <t>CECILIA TSUYACO ARAKI SILVA LTDA</t>
        </is>
      </c>
      <c r="E2447" t="inlineStr">
        <is>
          <t>389656</t>
        </is>
      </c>
      <c r="F2447" s="550" t="n">
        <v>46115</v>
      </c>
      <c r="G2447" t="n">
        <v>19488</v>
      </c>
      <c r="H2447" t="inlineStr">
        <is>
          <t>CEBOLINHA KG</t>
        </is>
      </c>
      <c r="I2447" t="inlineStr">
        <is>
          <t>ALIMENTOS</t>
        </is>
      </c>
      <c r="J2447" t="n">
        <v>0.5</v>
      </c>
      <c r="K2447" t="inlineStr">
        <is>
          <t>KG</t>
        </is>
      </c>
      <c r="L2447" t="n">
        <v>7</v>
      </c>
      <c r="M2447" t="n">
        <v>14</v>
      </c>
      <c r="N2447" t="inlineStr">
        <is>
          <t>ALIMENTOS</t>
        </is>
      </c>
      <c r="O2447" t="inlineStr">
        <is>
          <t>04/2026</t>
        </is>
      </c>
    </row>
    <row r="2448">
      <c r="A2448" t="n">
        <v>223722</v>
      </c>
      <c r="B2448" t="n">
        <v>122</v>
      </c>
      <c r="C2448" t="inlineStr">
        <is>
          <t>Arcos</t>
        </is>
      </c>
      <c r="D2448" t="inlineStr">
        <is>
          <t>CECILIA TSUYACO ARAKI SILVA LTDA</t>
        </is>
      </c>
      <c r="E2448" t="inlineStr">
        <is>
          <t>389656</t>
        </is>
      </c>
      <c r="F2448" s="550" t="n">
        <v>46115</v>
      </c>
      <c r="G2448" t="n">
        <v>19787</v>
      </c>
      <c r="H2448" t="inlineStr">
        <is>
          <t>ABACAXI PEROLA KG</t>
        </is>
      </c>
      <c r="I2448" t="inlineStr">
        <is>
          <t>ALIMENTOS</t>
        </is>
      </c>
      <c r="J2448" t="n">
        <v>2</v>
      </c>
      <c r="K2448" t="inlineStr">
        <is>
          <t>KG</t>
        </is>
      </c>
      <c r="L2448" t="n">
        <v>10.9</v>
      </c>
      <c r="M2448" t="n">
        <v>5.45</v>
      </c>
      <c r="N2448" t="inlineStr">
        <is>
          <t>ALIMENTOS</t>
        </is>
      </c>
      <c r="O2448" t="inlineStr">
        <is>
          <t>04/2026</t>
        </is>
      </c>
    </row>
    <row r="2449">
      <c r="A2449" t="n">
        <v>223722</v>
      </c>
      <c r="B2449" t="n">
        <v>122</v>
      </c>
      <c r="C2449" t="inlineStr">
        <is>
          <t>Arcos</t>
        </is>
      </c>
      <c r="D2449" t="inlineStr">
        <is>
          <t>CECILIA TSUYACO ARAKI SILVA LTDA</t>
        </is>
      </c>
      <c r="E2449" t="inlineStr">
        <is>
          <t>389656</t>
        </is>
      </c>
      <c r="F2449" s="550" t="n">
        <v>46115</v>
      </c>
      <c r="G2449" t="n">
        <v>19478</v>
      </c>
      <c r="H2449" t="inlineStr">
        <is>
          <t>LOURO FRESCO KG</t>
        </is>
      </c>
      <c r="I2449" t="inlineStr">
        <is>
          <t>ALIMENTOS</t>
        </is>
      </c>
      <c r="J2449" t="n">
        <v>0.05</v>
      </c>
      <c r="K2449" t="inlineStr">
        <is>
          <t>KG</t>
        </is>
      </c>
      <c r="L2449" t="n">
        <v>3.75</v>
      </c>
      <c r="M2449" t="n">
        <v>75</v>
      </c>
      <c r="N2449" t="inlineStr">
        <is>
          <t>ALIMENTOS</t>
        </is>
      </c>
      <c r="O2449" t="inlineStr">
        <is>
          <t>04/2026</t>
        </is>
      </c>
    </row>
    <row r="2450">
      <c r="A2450" t="n">
        <v>223722</v>
      </c>
      <c r="B2450" t="n">
        <v>122</v>
      </c>
      <c r="C2450" t="inlineStr">
        <is>
          <t>Arcos</t>
        </is>
      </c>
      <c r="D2450" t="inlineStr">
        <is>
          <t>CECILIA TSUYACO ARAKI SILVA LTDA</t>
        </is>
      </c>
      <c r="E2450" t="inlineStr">
        <is>
          <t>389656</t>
        </is>
      </c>
      <c r="F2450" s="550" t="n">
        <v>46115</v>
      </c>
      <c r="G2450" t="n">
        <v>19748</v>
      </c>
      <c r="H2450" t="inlineStr">
        <is>
          <t>MACA FUJI KG</t>
        </is>
      </c>
      <c r="I2450" t="inlineStr">
        <is>
          <t>ALIMENTOS</t>
        </is>
      </c>
      <c r="J2450" t="n">
        <v>2</v>
      </c>
      <c r="K2450" t="inlineStr">
        <is>
          <t>KG</t>
        </is>
      </c>
      <c r="L2450" t="n">
        <v>25</v>
      </c>
      <c r="M2450" t="n">
        <v>12.5</v>
      </c>
      <c r="N2450" t="inlineStr">
        <is>
          <t>ALIMENTOS</t>
        </is>
      </c>
      <c r="O2450" t="inlineStr">
        <is>
          <t>04/2026</t>
        </is>
      </c>
    </row>
    <row r="2451">
      <c r="A2451" t="n">
        <v>223721</v>
      </c>
      <c r="B2451" t="n">
        <v>122</v>
      </c>
      <c r="C2451" t="inlineStr">
        <is>
          <t>Arcos</t>
        </is>
      </c>
      <c r="D2451" t="inlineStr">
        <is>
          <t>MARIO PEDRO FELICIANO - HORTIFRUTI</t>
        </is>
      </c>
      <c r="E2451" t="inlineStr">
        <is>
          <t>472794</t>
        </is>
      </c>
      <c r="F2451" s="550" t="n">
        <v>46116</v>
      </c>
      <c r="G2451" t="n">
        <v>24083</v>
      </c>
      <c r="H2451" t="inlineStr">
        <is>
          <t>BATATA ASTERIX GRAUDA NOIVA KG</t>
        </is>
      </c>
      <c r="I2451" t="inlineStr">
        <is>
          <t>ALIMENTOS</t>
        </is>
      </c>
      <c r="J2451" t="n">
        <v>75</v>
      </c>
      <c r="K2451" t="inlineStr">
        <is>
          <t>KG</t>
        </is>
      </c>
      <c r="L2451" t="n">
        <v>386.25</v>
      </c>
      <c r="M2451" t="n">
        <v>5.15</v>
      </c>
      <c r="N2451" t="inlineStr">
        <is>
          <t>ALIMENTOS</t>
        </is>
      </c>
      <c r="O2451" t="inlineStr">
        <is>
          <t>04/2026</t>
        </is>
      </c>
    </row>
    <row r="2452">
      <c r="A2452" t="n">
        <v>223721</v>
      </c>
      <c r="B2452" t="n">
        <v>122</v>
      </c>
      <c r="C2452" t="inlineStr">
        <is>
          <t>Arcos</t>
        </is>
      </c>
      <c r="D2452" t="inlineStr">
        <is>
          <t>MARIO PEDRO FELICIANO - HORTIFRUTI</t>
        </is>
      </c>
      <c r="E2452" t="inlineStr">
        <is>
          <t>472794</t>
        </is>
      </c>
      <c r="F2452" s="550" t="n">
        <v>46116</v>
      </c>
      <c r="G2452" t="n">
        <v>24509</v>
      </c>
      <c r="H2452" t="inlineStr">
        <is>
          <t>CEBOLA BRANCA KG</t>
        </is>
      </c>
      <c r="I2452" t="inlineStr">
        <is>
          <t>ALIMENTOS</t>
        </is>
      </c>
      <c r="J2452" t="n">
        <v>5</v>
      </c>
      <c r="K2452" t="inlineStr">
        <is>
          <t>KG</t>
        </is>
      </c>
      <c r="L2452" t="n">
        <v>16.9</v>
      </c>
      <c r="M2452" t="n">
        <v>3.38</v>
      </c>
      <c r="N2452" t="inlineStr">
        <is>
          <t>ALIMENTOS</t>
        </is>
      </c>
      <c r="O2452" t="inlineStr">
        <is>
          <t>04/2026</t>
        </is>
      </c>
    </row>
    <row r="2453">
      <c r="A2453" t="n">
        <v>223721</v>
      </c>
      <c r="B2453" t="n">
        <v>122</v>
      </c>
      <c r="C2453" t="inlineStr">
        <is>
          <t>Arcos</t>
        </is>
      </c>
      <c r="D2453" t="inlineStr">
        <is>
          <t>MARIO PEDRO FELICIANO - HORTIFRUTI</t>
        </is>
      </c>
      <c r="E2453" t="inlineStr">
        <is>
          <t>472794</t>
        </is>
      </c>
      <c r="F2453" s="550" t="n">
        <v>46116</v>
      </c>
      <c r="G2453" t="n">
        <v>19652</v>
      </c>
      <c r="H2453" t="inlineStr">
        <is>
          <t>ALHO COMUM KG</t>
        </is>
      </c>
      <c r="I2453" t="inlineStr">
        <is>
          <t>ALIMENTOS</t>
        </is>
      </c>
      <c r="J2453" t="n">
        <v>1.2</v>
      </c>
      <c r="K2453" t="inlineStr">
        <is>
          <t>KG</t>
        </is>
      </c>
      <c r="L2453" t="n">
        <v>23.81</v>
      </c>
      <c r="M2453" t="n">
        <v>19.841667</v>
      </c>
      <c r="N2453" t="inlineStr">
        <is>
          <t>ALIMENTOS</t>
        </is>
      </c>
      <c r="O2453" t="inlineStr">
        <is>
          <t>04/2026</t>
        </is>
      </c>
    </row>
    <row r="2454">
      <c r="A2454" t="n">
        <v>223721</v>
      </c>
      <c r="B2454" t="n">
        <v>122</v>
      </c>
      <c r="C2454" t="inlineStr">
        <is>
          <t>Arcos</t>
        </is>
      </c>
      <c r="D2454" t="inlineStr">
        <is>
          <t>MARIO PEDRO FELICIANO - HORTIFRUTI</t>
        </is>
      </c>
      <c r="E2454" t="inlineStr">
        <is>
          <t>472794</t>
        </is>
      </c>
      <c r="F2454" s="550" t="n">
        <v>46116</v>
      </c>
      <c r="G2454" t="n">
        <v>23241</v>
      </c>
      <c r="H2454" t="inlineStr">
        <is>
          <t>CHUCHU KG</t>
        </is>
      </c>
      <c r="I2454" t="inlineStr">
        <is>
          <t>ALIMENTOS</t>
        </is>
      </c>
      <c r="J2454" t="n">
        <v>2.2</v>
      </c>
      <c r="K2454" t="inlineStr">
        <is>
          <t>KG</t>
        </is>
      </c>
      <c r="L2454" t="n">
        <v>8.140000000000001</v>
      </c>
      <c r="M2454" t="n">
        <v>3.7</v>
      </c>
      <c r="N2454" t="inlineStr">
        <is>
          <t>ALIMENTOS</t>
        </is>
      </c>
      <c r="O2454" t="inlineStr">
        <is>
          <t>04/2026</t>
        </is>
      </c>
    </row>
    <row r="2455">
      <c r="A2455" t="n">
        <v>223719</v>
      </c>
      <c r="B2455" t="n">
        <v>122</v>
      </c>
      <c r="C2455" t="inlineStr">
        <is>
          <t>Arcos</t>
        </is>
      </c>
      <c r="D2455" t="inlineStr">
        <is>
          <t>DO CHEF DISTRIBUIDORA DE ALIMENTOS LTDA</t>
        </is>
      </c>
      <c r="E2455" t="inlineStr">
        <is>
          <t>753</t>
        </is>
      </c>
      <c r="F2455" s="550" t="n">
        <v>46114</v>
      </c>
      <c r="G2455" t="n">
        <v>19751</v>
      </c>
      <c r="H2455" t="inlineStr">
        <is>
          <t>LIMAO SICILIANO KG</t>
        </is>
      </c>
      <c r="I2455" t="inlineStr">
        <is>
          <t>ALIMENTOS</t>
        </is>
      </c>
      <c r="J2455" t="n">
        <v>7</v>
      </c>
      <c r="K2455" t="inlineStr">
        <is>
          <t>KG</t>
        </is>
      </c>
      <c r="L2455" t="n">
        <v>80.36</v>
      </c>
      <c r="M2455" t="n">
        <v>11.48</v>
      </c>
      <c r="N2455" t="inlineStr">
        <is>
          <t>ALIMENTOS</t>
        </is>
      </c>
      <c r="O2455" t="inlineStr">
        <is>
          <t>04/2026</t>
        </is>
      </c>
    </row>
    <row r="2456">
      <c r="A2456" t="n">
        <v>223719</v>
      </c>
      <c r="B2456" t="n">
        <v>122</v>
      </c>
      <c r="C2456" t="inlineStr">
        <is>
          <t>Arcos</t>
        </is>
      </c>
      <c r="D2456" t="inlineStr">
        <is>
          <t>DO CHEF DISTRIBUIDORA DE ALIMENTOS LTDA</t>
        </is>
      </c>
      <c r="E2456" t="inlineStr">
        <is>
          <t>753</t>
        </is>
      </c>
      <c r="F2456" s="550" t="n">
        <v>46114</v>
      </c>
      <c r="G2456" t="n">
        <v>19759</v>
      </c>
      <c r="H2456" t="inlineStr">
        <is>
          <t>LARANJA BAHIA KG</t>
        </is>
      </c>
      <c r="I2456" t="inlineStr">
        <is>
          <t>ALIMENTOS</t>
        </is>
      </c>
      <c r="J2456" t="n">
        <v>5</v>
      </c>
      <c r="K2456" t="inlineStr">
        <is>
          <t>KG</t>
        </is>
      </c>
      <c r="L2456" t="n">
        <v>54</v>
      </c>
      <c r="M2456" t="n">
        <v>10.8</v>
      </c>
      <c r="N2456" t="inlineStr">
        <is>
          <t>ALIMENTOS</t>
        </is>
      </c>
      <c r="O2456" t="inlineStr">
        <is>
          <t>04/2026</t>
        </is>
      </c>
    </row>
    <row r="2457">
      <c r="A2457" t="n">
        <v>223719</v>
      </c>
      <c r="B2457" t="n">
        <v>122</v>
      </c>
      <c r="C2457" t="inlineStr">
        <is>
          <t>Arcos</t>
        </is>
      </c>
      <c r="D2457" t="inlineStr">
        <is>
          <t>DO CHEF DISTRIBUIDORA DE ALIMENTOS LTDA</t>
        </is>
      </c>
      <c r="E2457" t="inlineStr">
        <is>
          <t>753</t>
        </is>
      </c>
      <c r="F2457" s="550" t="n">
        <v>46114</v>
      </c>
      <c r="G2457" t="n">
        <v>19846</v>
      </c>
      <c r="H2457" t="inlineStr">
        <is>
          <t>BROTO DE MOYASHI GRANEL KG</t>
        </is>
      </c>
      <c r="I2457" t="inlineStr">
        <is>
          <t>ALIMENTOS</t>
        </is>
      </c>
      <c r="J2457" t="n">
        <v>0.5</v>
      </c>
      <c r="K2457" t="inlineStr">
        <is>
          <t>KG</t>
        </is>
      </c>
      <c r="L2457" t="n">
        <v>10.8</v>
      </c>
      <c r="M2457" t="n">
        <v>21.6</v>
      </c>
      <c r="N2457" t="inlineStr">
        <is>
          <t>ALIMENTOS</t>
        </is>
      </c>
      <c r="O2457" t="inlineStr">
        <is>
          <t>04/2026</t>
        </is>
      </c>
    </row>
    <row r="2458">
      <c r="A2458" t="n">
        <v>223719</v>
      </c>
      <c r="B2458" t="n">
        <v>122</v>
      </c>
      <c r="C2458" t="inlineStr">
        <is>
          <t>Arcos</t>
        </is>
      </c>
      <c r="D2458" t="inlineStr">
        <is>
          <t>DO CHEF DISTRIBUIDORA DE ALIMENTOS LTDA</t>
        </is>
      </c>
      <c r="E2458" t="inlineStr">
        <is>
          <t>753</t>
        </is>
      </c>
      <c r="F2458" s="550" t="n">
        <v>46114</v>
      </c>
      <c r="G2458" t="n">
        <v>23361</v>
      </c>
      <c r="H2458" t="inlineStr">
        <is>
          <t>LARANJA PERA KG</t>
        </is>
      </c>
      <c r="I2458" t="inlineStr">
        <is>
          <t>ALIMENTOS</t>
        </is>
      </c>
      <c r="J2458" t="n">
        <v>20</v>
      </c>
      <c r="K2458" t="inlineStr">
        <is>
          <t>KG</t>
        </is>
      </c>
      <c r="L2458" t="n">
        <v>56.8</v>
      </c>
      <c r="M2458" t="n">
        <v>2.84</v>
      </c>
      <c r="N2458" t="inlineStr">
        <is>
          <t>ALIMENTOS</t>
        </is>
      </c>
      <c r="O2458" t="inlineStr">
        <is>
          <t>04/2026</t>
        </is>
      </c>
    </row>
    <row r="2459">
      <c r="A2459" t="n">
        <v>223719</v>
      </c>
      <c r="B2459" t="n">
        <v>122</v>
      </c>
      <c r="C2459" t="inlineStr">
        <is>
          <t>Arcos</t>
        </is>
      </c>
      <c r="D2459" t="inlineStr">
        <is>
          <t>DO CHEF DISTRIBUIDORA DE ALIMENTOS LTDA</t>
        </is>
      </c>
      <c r="E2459" t="inlineStr">
        <is>
          <t>753</t>
        </is>
      </c>
      <c r="F2459" s="550" t="n">
        <v>46114</v>
      </c>
      <c r="G2459" t="n">
        <v>19721</v>
      </c>
      <c r="H2459" t="inlineStr">
        <is>
          <t>ROMA KG</t>
        </is>
      </c>
      <c r="I2459" t="inlineStr">
        <is>
          <t>ALIMENTOS</t>
        </is>
      </c>
      <c r="J2459" t="n">
        <v>1</v>
      </c>
      <c r="K2459" t="inlineStr">
        <is>
          <t>KG</t>
        </is>
      </c>
      <c r="L2459" t="n">
        <v>47.25</v>
      </c>
      <c r="M2459" t="n">
        <v>47.25</v>
      </c>
      <c r="N2459" t="inlineStr">
        <is>
          <t>ALIMENTOS</t>
        </is>
      </c>
      <c r="O2459" t="inlineStr">
        <is>
          <t>04/2026</t>
        </is>
      </c>
    </row>
    <row r="2460">
      <c r="A2460" t="n">
        <v>223719</v>
      </c>
      <c r="B2460" t="n">
        <v>122</v>
      </c>
      <c r="C2460" t="inlineStr">
        <is>
          <t>Arcos</t>
        </is>
      </c>
      <c r="D2460" t="inlineStr">
        <is>
          <t>DO CHEF DISTRIBUIDORA DE ALIMENTOS LTDA</t>
        </is>
      </c>
      <c r="E2460" t="inlineStr">
        <is>
          <t>753</t>
        </is>
      </c>
      <c r="F2460" s="550" t="n">
        <v>46114</v>
      </c>
      <c r="G2460" t="n">
        <v>26631</v>
      </c>
      <c r="H2460" t="inlineStr">
        <is>
          <t>MANJERICAO BASILICO KG</t>
        </is>
      </c>
      <c r="I2460" t="inlineStr">
        <is>
          <t>ALIMENTOS</t>
        </is>
      </c>
      <c r="J2460" t="n">
        <v>2.5</v>
      </c>
      <c r="K2460" t="inlineStr">
        <is>
          <t>KG</t>
        </is>
      </c>
      <c r="L2460" t="n">
        <v>180.03</v>
      </c>
      <c r="M2460" t="n">
        <v>72.012</v>
      </c>
      <c r="N2460" t="inlineStr">
        <is>
          <t>ALIMENTOS</t>
        </is>
      </c>
      <c r="O2460" t="inlineStr">
        <is>
          <t>04/2026</t>
        </is>
      </c>
    </row>
    <row r="2461">
      <c r="A2461" t="n">
        <v>223719</v>
      </c>
      <c r="B2461" t="n">
        <v>122</v>
      </c>
      <c r="C2461" t="inlineStr">
        <is>
          <t>Arcos</t>
        </is>
      </c>
      <c r="D2461" t="inlineStr">
        <is>
          <t>DO CHEF DISTRIBUIDORA DE ALIMENTOS LTDA</t>
        </is>
      </c>
      <c r="E2461" t="inlineStr">
        <is>
          <t>753</t>
        </is>
      </c>
      <c r="F2461" s="550" t="n">
        <v>46114</v>
      </c>
      <c r="G2461" t="n">
        <v>19743</v>
      </c>
      <c r="H2461" t="inlineStr">
        <is>
          <t>MACA VERDE KG</t>
        </is>
      </c>
      <c r="I2461" t="inlineStr">
        <is>
          <t>ALIMENTOS</t>
        </is>
      </c>
      <c r="J2461" t="n">
        <v>7</v>
      </c>
      <c r="K2461" t="inlineStr">
        <is>
          <t>KG</t>
        </is>
      </c>
      <c r="L2461" t="n">
        <v>113.4</v>
      </c>
      <c r="M2461" t="n">
        <v>16.2</v>
      </c>
      <c r="N2461" t="inlineStr">
        <is>
          <t>ALIMENTOS</t>
        </is>
      </c>
      <c r="O2461" t="inlineStr">
        <is>
          <t>04/2026</t>
        </is>
      </c>
    </row>
    <row r="2462">
      <c r="A2462" t="n">
        <v>223509</v>
      </c>
      <c r="B2462" t="n">
        <v>122</v>
      </c>
      <c r="C2462" t="inlineStr">
        <is>
          <t>Arcos</t>
        </is>
      </c>
      <c r="D2462" t="inlineStr">
        <is>
          <t>MERCADO PAGO.COM REPRESENTACOES LTDA</t>
        </is>
      </c>
      <c r="E2462" t="inlineStr">
        <is>
          <t>3343</t>
        </is>
      </c>
      <c r="F2462" s="550" t="n">
        <v>46120</v>
      </c>
      <c r="G2462" t="n">
        <v>28830</v>
      </c>
      <c r="H2462" t="inlineStr">
        <is>
          <t>SACOLA PAPEL PRETO TAM P C/ 105UN</t>
        </is>
      </c>
      <c r="I2462" t="inlineStr">
        <is>
          <t>DESPESAS OPERACIONAIS</t>
        </is>
      </c>
      <c r="J2462" t="n">
        <v>1</v>
      </c>
      <c r="K2462" t="inlineStr">
        <is>
          <t>PC</t>
        </is>
      </c>
      <c r="L2462" t="n">
        <v>579.5</v>
      </c>
      <c r="M2462" t="n">
        <v>579.5</v>
      </c>
      <c r="N2462" t="inlineStr">
        <is>
          <t>DESCARTAVEIS - A VISTA</t>
        </is>
      </c>
      <c r="O2462" t="inlineStr">
        <is>
          <t>04/2026</t>
        </is>
      </c>
    </row>
    <row r="2463">
      <c r="A2463" t="n">
        <v>223508</v>
      </c>
      <c r="B2463" t="n">
        <v>122</v>
      </c>
      <c r="C2463" t="inlineStr">
        <is>
          <t>Arcos</t>
        </is>
      </c>
      <c r="D2463" t="inlineStr">
        <is>
          <t xml:space="preserve">CAROLINA AMANCIO </t>
        </is>
      </c>
      <c r="E2463" t="inlineStr">
        <is>
          <t>251</t>
        </is>
      </c>
      <c r="F2463" s="550" t="n">
        <v>46113</v>
      </c>
      <c r="G2463" t="n">
        <v>26880</v>
      </c>
      <c r="H2463" t="inlineStr">
        <is>
          <t xml:space="preserve">ESFERA DE CHOCOLATE BRANCO PINTADA NA COR VERMELHA APROX 5G UN </t>
        </is>
      </c>
      <c r="I2463" t="inlineStr">
        <is>
          <t>ALIMENTOS</t>
        </is>
      </c>
      <c r="J2463" t="n">
        <v>200</v>
      </c>
      <c r="K2463" t="inlineStr">
        <is>
          <t>UN</t>
        </is>
      </c>
      <c r="L2463" t="n">
        <v>500</v>
      </c>
      <c r="M2463" t="n">
        <v>2.5</v>
      </c>
      <c r="N2463" t="inlineStr">
        <is>
          <t>ALIMENTOS</t>
        </is>
      </c>
      <c r="O2463" t="inlineStr">
        <is>
          <t>04/2026</t>
        </is>
      </c>
    </row>
    <row r="2464">
      <c r="A2464" t="n">
        <v>223507</v>
      </c>
      <c r="B2464" t="n">
        <v>122</v>
      </c>
      <c r="C2464" t="inlineStr">
        <is>
          <t>Arcos</t>
        </is>
      </c>
      <c r="D2464" t="inlineStr">
        <is>
          <t xml:space="preserve">CAROLINA AMANCIO </t>
        </is>
      </c>
      <c r="E2464" t="inlineStr">
        <is>
          <t>254</t>
        </is>
      </c>
      <c r="F2464" s="550" t="n">
        <v>46114</v>
      </c>
      <c r="G2464" t="n">
        <v>26880</v>
      </c>
      <c r="H2464" t="inlineStr">
        <is>
          <t xml:space="preserve">ESFERA DE CHOCOLATE BRANCO PINTADA NA COR VERMELHA APROX 5G UN </t>
        </is>
      </c>
      <c r="I2464" t="inlineStr">
        <is>
          <t>ALIMENTOS</t>
        </is>
      </c>
      <c r="J2464" t="n">
        <v>500</v>
      </c>
      <c r="K2464" t="inlineStr">
        <is>
          <t>UN</t>
        </is>
      </c>
      <c r="L2464" t="n">
        <v>1250</v>
      </c>
      <c r="M2464" t="n">
        <v>2.5</v>
      </c>
      <c r="N2464" t="inlineStr">
        <is>
          <t>ALIMENTOS</t>
        </is>
      </c>
      <c r="O2464" t="inlineStr">
        <is>
          <t>04/2026</t>
        </is>
      </c>
    </row>
    <row r="2465">
      <c r="A2465" t="n">
        <v>223506</v>
      </c>
      <c r="B2465" t="n">
        <v>122</v>
      </c>
      <c r="C2465" t="inlineStr">
        <is>
          <t>Arcos</t>
        </is>
      </c>
      <c r="D2465" t="inlineStr">
        <is>
          <t>GELOS RAY ATACADO E VAREJO</t>
        </is>
      </c>
      <c r="E2465" t="inlineStr">
        <is>
          <t>1289</t>
        </is>
      </c>
      <c r="F2465" s="550" t="n">
        <v>46113</v>
      </c>
      <c r="G2465" t="n">
        <v>17093</v>
      </c>
      <c r="H2465" t="inlineStr">
        <is>
          <t>GELO EM CUBO C/5KG</t>
        </is>
      </c>
      <c r="I2465" t="inlineStr">
        <is>
          <t>BEBIDAS</t>
        </is>
      </c>
      <c r="J2465" t="n">
        <v>40</v>
      </c>
      <c r="K2465" t="inlineStr">
        <is>
          <t>PC</t>
        </is>
      </c>
      <c r="L2465" t="n">
        <v>400</v>
      </c>
      <c r="M2465" t="n">
        <v>10</v>
      </c>
      <c r="N2465" t="inlineStr">
        <is>
          <t>BEBIDAS</t>
        </is>
      </c>
      <c r="O2465" t="inlineStr">
        <is>
          <t>04/2026</t>
        </is>
      </c>
    </row>
    <row r="2466">
      <c r="A2466" t="n">
        <v>223504</v>
      </c>
      <c r="B2466" t="n">
        <v>122</v>
      </c>
      <c r="C2466" t="inlineStr">
        <is>
          <t>Arcos</t>
        </is>
      </c>
      <c r="D2466" t="inlineStr">
        <is>
          <t>PSSS LTDA</t>
        </is>
      </c>
      <c r="E2466" t="inlineStr">
        <is>
          <t>3466</t>
        </is>
      </c>
      <c r="F2466" s="550" t="n">
        <v>46114</v>
      </c>
      <c r="G2466" t="n">
        <v>17437</v>
      </c>
      <c r="H2466" t="inlineStr">
        <is>
          <t>SACO ALVEJADO BRANCO 45X65 UN</t>
        </is>
      </c>
      <c r="I2466" t="inlineStr">
        <is>
          <t>DESCARTAVEIS/HIGIENE E LIMPEZA</t>
        </is>
      </c>
      <c r="J2466" t="n">
        <v>20</v>
      </c>
      <c r="K2466" t="inlineStr">
        <is>
          <t>UN</t>
        </is>
      </c>
      <c r="L2466" t="n">
        <v>46</v>
      </c>
      <c r="M2466" t="n">
        <v>2.3</v>
      </c>
      <c r="N2466" t="inlineStr">
        <is>
          <t>DESCARTAVEIS</t>
        </is>
      </c>
      <c r="O2466" t="inlineStr">
        <is>
          <t>04/2026</t>
        </is>
      </c>
    </row>
    <row r="2467">
      <c r="A2467" t="n">
        <v>223504</v>
      </c>
      <c r="B2467" t="n">
        <v>122</v>
      </c>
      <c r="C2467" t="inlineStr">
        <is>
          <t>Arcos</t>
        </is>
      </c>
      <c r="D2467" t="inlineStr">
        <is>
          <t>PSSS LTDA</t>
        </is>
      </c>
      <c r="E2467" t="inlineStr">
        <is>
          <t>3466</t>
        </is>
      </c>
      <c r="F2467" s="550" t="n">
        <v>46114</v>
      </c>
      <c r="G2467" t="n">
        <v>17190</v>
      </c>
      <c r="H2467" t="inlineStr">
        <is>
          <t>ESPONJA FIBRACO TININDO 3M C/5 UN</t>
        </is>
      </c>
      <c r="I2467" t="inlineStr">
        <is>
          <t>DESCARTAVEIS/HIGIENE E LIMPEZA</t>
        </is>
      </c>
      <c r="J2467" t="n">
        <v>5</v>
      </c>
      <c r="K2467" t="inlineStr">
        <is>
          <t>PC</t>
        </is>
      </c>
      <c r="L2467" t="n">
        <v>40.5</v>
      </c>
      <c r="M2467" t="n">
        <v>8.1</v>
      </c>
      <c r="N2467" t="inlineStr">
        <is>
          <t>DESCARTAVEIS</t>
        </is>
      </c>
      <c r="O2467" t="inlineStr">
        <is>
          <t>04/2026</t>
        </is>
      </c>
    </row>
    <row r="2468">
      <c r="A2468" t="n">
        <v>223504</v>
      </c>
      <c r="B2468" t="n">
        <v>122</v>
      </c>
      <c r="C2468" t="inlineStr">
        <is>
          <t>Arcos</t>
        </is>
      </c>
      <c r="D2468" t="inlineStr">
        <is>
          <t>PSSS LTDA</t>
        </is>
      </c>
      <c r="E2468" t="inlineStr">
        <is>
          <t>3466</t>
        </is>
      </c>
      <c r="F2468" s="550" t="n">
        <v>46114</v>
      </c>
      <c r="G2468" t="n">
        <v>17196</v>
      </c>
      <c r="H2468" t="inlineStr">
        <is>
          <t xml:space="preserve">ESPONJA DUPLA FACE TININDO 3M C/10 UN </t>
        </is>
      </c>
      <c r="I2468" t="inlineStr">
        <is>
          <t>DESCARTAVEIS/HIGIENE E LIMPEZA</t>
        </is>
      </c>
      <c r="J2468" t="n">
        <v>5</v>
      </c>
      <c r="K2468" t="inlineStr">
        <is>
          <t>PC</t>
        </is>
      </c>
      <c r="L2468" t="n">
        <v>31.9</v>
      </c>
      <c r="M2468" t="n">
        <v>6.38</v>
      </c>
      <c r="N2468" t="inlineStr">
        <is>
          <t>DESCARTAVEIS</t>
        </is>
      </c>
      <c r="O2468" t="inlineStr">
        <is>
          <t>04/2026</t>
        </is>
      </c>
    </row>
    <row r="2469">
      <c r="A2469" t="n">
        <v>223504</v>
      </c>
      <c r="B2469" t="n">
        <v>122</v>
      </c>
      <c r="C2469" t="inlineStr">
        <is>
          <t>Arcos</t>
        </is>
      </c>
      <c r="D2469" t="inlineStr">
        <is>
          <t>PSSS LTDA</t>
        </is>
      </c>
      <c r="E2469" t="inlineStr">
        <is>
          <t>3466</t>
        </is>
      </c>
      <c r="F2469" s="550" t="n">
        <v>46114</v>
      </c>
      <c r="G2469" t="n">
        <v>21783</v>
      </c>
      <c r="H2469" t="inlineStr">
        <is>
          <t>AVENTAL DE PVC BRANCO 1,20X0,70 UN</t>
        </is>
      </c>
      <c r="I2469" t="inlineStr">
        <is>
          <t>UTENSILIOS</t>
        </is>
      </c>
      <c r="J2469" t="n">
        <v>5</v>
      </c>
      <c r="K2469" t="inlineStr">
        <is>
          <t>UN</t>
        </is>
      </c>
      <c r="L2469" t="n">
        <v>80</v>
      </c>
      <c r="M2469" t="n">
        <v>16</v>
      </c>
      <c r="N2469" t="inlineStr">
        <is>
          <t>DESCARTAVEIS</t>
        </is>
      </c>
      <c r="O2469" t="inlineStr">
        <is>
          <t>04/2026</t>
        </is>
      </c>
    </row>
    <row r="2470">
      <c r="A2470" t="n">
        <v>223504</v>
      </c>
      <c r="B2470" t="n">
        <v>122</v>
      </c>
      <c r="C2470" t="inlineStr">
        <is>
          <t>Arcos</t>
        </is>
      </c>
      <c r="D2470" t="inlineStr">
        <is>
          <t>PSSS LTDA</t>
        </is>
      </c>
      <c r="E2470" t="inlineStr">
        <is>
          <t>3466</t>
        </is>
      </c>
      <c r="F2470" s="550" t="n">
        <v>46114</v>
      </c>
      <c r="G2470" t="n">
        <v>17409</v>
      </c>
      <c r="H2470" t="inlineStr">
        <is>
          <t>SACO CONFEITEIRO G HMVM 47X26CM C/50 UN</t>
        </is>
      </c>
      <c r="I2470" t="inlineStr">
        <is>
          <t>DESCARTAVEIS/HIGIENE E LIMPEZA</t>
        </is>
      </c>
      <c r="J2470" t="n">
        <v>5</v>
      </c>
      <c r="K2470" t="inlineStr">
        <is>
          <t>PC</t>
        </is>
      </c>
      <c r="L2470" t="n">
        <v>192.6</v>
      </c>
      <c r="M2470" t="n">
        <v>38.52</v>
      </c>
      <c r="N2470" t="inlineStr">
        <is>
          <t>DESCARTAVEIS</t>
        </is>
      </c>
      <c r="O2470" t="inlineStr">
        <is>
          <t>04/2026</t>
        </is>
      </c>
    </row>
    <row r="2471">
      <c r="A2471" t="n">
        <v>223504</v>
      </c>
      <c r="B2471" t="n">
        <v>122</v>
      </c>
      <c r="C2471" t="inlineStr">
        <is>
          <t>Arcos</t>
        </is>
      </c>
      <c r="D2471" t="inlineStr">
        <is>
          <t>PSSS LTDA</t>
        </is>
      </c>
      <c r="E2471" t="inlineStr">
        <is>
          <t>3466</t>
        </is>
      </c>
      <c r="F2471" s="550" t="n">
        <v>46114</v>
      </c>
      <c r="G2471" t="n">
        <v>17167</v>
      </c>
      <c r="H2471" t="inlineStr">
        <is>
          <t>PA COLETORA DE LIXO AMARELA BRALIMPIA UN</t>
        </is>
      </c>
      <c r="I2471" t="inlineStr">
        <is>
          <t>DESCARTAVEIS/HIGIENE E LIMPEZA</t>
        </is>
      </c>
      <c r="J2471" t="n">
        <v>1</v>
      </c>
      <c r="K2471" t="inlineStr">
        <is>
          <t>UN</t>
        </is>
      </c>
      <c r="L2471" t="n">
        <v>68.8</v>
      </c>
      <c r="M2471" t="n">
        <v>68.8</v>
      </c>
      <c r="N2471" t="inlineStr">
        <is>
          <t>DESCARTAVEIS</t>
        </is>
      </c>
      <c r="O2471" t="inlineStr">
        <is>
          <t>04/2026</t>
        </is>
      </c>
    </row>
    <row r="2472">
      <c r="A2472" t="n">
        <v>223504</v>
      </c>
      <c r="B2472" t="n">
        <v>122</v>
      </c>
      <c r="C2472" t="inlineStr">
        <is>
          <t>Arcos</t>
        </is>
      </c>
      <c r="D2472" t="inlineStr">
        <is>
          <t>PSSS LTDA</t>
        </is>
      </c>
      <c r="E2472" t="inlineStr">
        <is>
          <t>3466</t>
        </is>
      </c>
      <c r="F2472" s="550" t="n">
        <v>46114</v>
      </c>
      <c r="G2472" t="n">
        <v>17496</v>
      </c>
      <c r="H2472" t="inlineStr">
        <is>
          <t>LUVA NITR M SEM TALCO C/100</t>
        </is>
      </c>
      <c r="I2472" t="inlineStr">
        <is>
          <t>UTENSILIOS</t>
        </is>
      </c>
      <c r="J2472" t="n">
        <v>2</v>
      </c>
      <c r="K2472" t="inlineStr">
        <is>
          <t>CX</t>
        </is>
      </c>
      <c r="L2472" t="n">
        <v>42</v>
      </c>
      <c r="M2472" t="n">
        <v>21</v>
      </c>
      <c r="N2472" t="inlineStr">
        <is>
          <t>DESCARTAVEIS</t>
        </is>
      </c>
      <c r="O2472" t="inlineStr">
        <is>
          <t>04/2026</t>
        </is>
      </c>
    </row>
    <row r="2473">
      <c r="A2473" t="n">
        <v>223504</v>
      </c>
      <c r="B2473" t="n">
        <v>122</v>
      </c>
      <c r="C2473" t="inlineStr">
        <is>
          <t>Arcos</t>
        </is>
      </c>
      <c r="D2473" t="inlineStr">
        <is>
          <t>PSSS LTDA</t>
        </is>
      </c>
      <c r="E2473" t="inlineStr">
        <is>
          <t>3466</t>
        </is>
      </c>
      <c r="F2473" s="550" t="n">
        <v>46114</v>
      </c>
      <c r="G2473" t="n">
        <v>24505</v>
      </c>
      <c r="H2473" t="inlineStr">
        <is>
          <t>PAPEL TOALHA SNOB 1X2 UN</t>
        </is>
      </c>
      <c r="I2473" t="inlineStr">
        <is>
          <t>DESCARTAVEIS/HIGIENE E LIMPEZA</t>
        </is>
      </c>
      <c r="J2473" t="n">
        <v>6</v>
      </c>
      <c r="K2473" t="inlineStr">
        <is>
          <t>PC</t>
        </is>
      </c>
      <c r="L2473" t="n">
        <v>29.88</v>
      </c>
      <c r="M2473" t="n">
        <v>4.98</v>
      </c>
      <c r="N2473" t="inlineStr">
        <is>
          <t>DESCARTAVEIS</t>
        </is>
      </c>
      <c r="O2473" t="inlineStr">
        <is>
          <t>04/2026</t>
        </is>
      </c>
    </row>
    <row r="2474">
      <c r="A2474" t="n">
        <v>223504</v>
      </c>
      <c r="B2474" t="n">
        <v>122</v>
      </c>
      <c r="C2474" t="inlineStr">
        <is>
          <t>Arcos</t>
        </is>
      </c>
      <c r="D2474" t="inlineStr">
        <is>
          <t>PSSS LTDA</t>
        </is>
      </c>
      <c r="E2474" t="inlineStr">
        <is>
          <t>3466</t>
        </is>
      </c>
      <c r="F2474" s="550" t="n">
        <v>46114</v>
      </c>
      <c r="G2474" t="n">
        <v>17418</v>
      </c>
      <c r="H2474" t="inlineStr">
        <is>
          <t>PAPEL TOALHA BOBINA LUXO BIA PAPER C/6X20X200M C/6 ROLOS</t>
        </is>
      </c>
      <c r="I2474" t="inlineStr">
        <is>
          <t>DESCARTAVEIS/HIGIENE E LIMPEZA</t>
        </is>
      </c>
      <c r="J2474" t="n">
        <v>6</v>
      </c>
      <c r="K2474" t="inlineStr">
        <is>
          <t>CX</t>
        </is>
      </c>
      <c r="L2474" t="n">
        <v>353.4</v>
      </c>
      <c r="M2474" t="n">
        <v>58.9</v>
      </c>
      <c r="N2474" t="inlineStr">
        <is>
          <t>DESCARTAVEIS</t>
        </is>
      </c>
      <c r="O2474" t="inlineStr">
        <is>
          <t>04/2026</t>
        </is>
      </c>
    </row>
    <row r="2475">
      <c r="A2475" t="n">
        <v>223504</v>
      </c>
      <c r="B2475" t="n">
        <v>122</v>
      </c>
      <c r="C2475" t="inlineStr">
        <is>
          <t>Arcos</t>
        </is>
      </c>
      <c r="D2475" t="inlineStr">
        <is>
          <t>PSSS LTDA</t>
        </is>
      </c>
      <c r="E2475" t="inlineStr">
        <is>
          <t>3466</t>
        </is>
      </c>
      <c r="F2475" s="550" t="n">
        <v>46114</v>
      </c>
      <c r="G2475" t="n">
        <v>28880</v>
      </c>
      <c r="H2475" t="inlineStr">
        <is>
          <t>PAPEL TOALHA INTERFOLHA NOBRE PAPER FOLHA DUPLA  2000 FOLHAS</t>
        </is>
      </c>
      <c r="J2475" t="n">
        <v>4</v>
      </c>
      <c r="K2475" t="inlineStr">
        <is>
          <t>CX</t>
        </is>
      </c>
      <c r="L2475" t="n">
        <v>340</v>
      </c>
      <c r="M2475" t="n">
        <v>85</v>
      </c>
      <c r="N2475" t="inlineStr">
        <is>
          <t>DESCARTAVEIS</t>
        </is>
      </c>
      <c r="O2475" t="inlineStr">
        <is>
          <t>04/2026</t>
        </is>
      </c>
    </row>
    <row r="2476">
      <c r="A2476" t="n">
        <v>223503</v>
      </c>
      <c r="B2476" t="n">
        <v>122</v>
      </c>
      <c r="C2476" t="inlineStr">
        <is>
          <t>Arcos</t>
        </is>
      </c>
      <c r="D2476" t="inlineStr">
        <is>
          <t>GCT COMERCIO DE PRODUTOS ALIMENTICIOS LTDA</t>
        </is>
      </c>
      <c r="E2476" t="inlineStr">
        <is>
          <t>10742</t>
        </is>
      </c>
      <c r="F2476" s="550" t="n">
        <v>46113</v>
      </c>
      <c r="G2476" t="n">
        <v>27340</v>
      </c>
      <c r="H2476" t="inlineStr">
        <is>
          <t>GELO RETANGULO 50X65MM C/25 UN YCECODE</t>
        </is>
      </c>
      <c r="I2476" t="inlineStr">
        <is>
          <t>BEBIDAS</t>
        </is>
      </c>
      <c r="J2476" t="n">
        <v>18</v>
      </c>
      <c r="K2476" t="inlineStr">
        <is>
          <t>PC</t>
        </is>
      </c>
      <c r="L2476" t="n">
        <v>965.16</v>
      </c>
      <c r="M2476" t="n">
        <v>53.62</v>
      </c>
      <c r="N2476" t="inlineStr">
        <is>
          <t>BEBIDAS</t>
        </is>
      </c>
      <c r="O2476" t="inlineStr">
        <is>
          <t>04/2026</t>
        </is>
      </c>
    </row>
    <row r="2477">
      <c r="A2477" t="n">
        <v>223503</v>
      </c>
      <c r="B2477" t="n">
        <v>122</v>
      </c>
      <c r="C2477" t="inlineStr">
        <is>
          <t>Arcos</t>
        </is>
      </c>
      <c r="D2477" t="inlineStr">
        <is>
          <t>GCT COMERCIO DE PRODUTOS ALIMENTICIOS LTDA</t>
        </is>
      </c>
      <c r="E2477" t="inlineStr">
        <is>
          <t>10742</t>
        </is>
      </c>
      <c r="F2477" s="550" t="n">
        <v>46113</v>
      </c>
      <c r="G2477" t="n">
        <v>28315</v>
      </c>
      <c r="H2477" t="inlineStr">
        <is>
          <t>GELO COLLINS 35X120 C/18 UN YCECODE</t>
        </is>
      </c>
      <c r="I2477" t="inlineStr">
        <is>
          <t>BEBIDAS</t>
        </is>
      </c>
      <c r="J2477" t="n">
        <v>7</v>
      </c>
      <c r="K2477" t="inlineStr">
        <is>
          <t>PC</t>
        </is>
      </c>
      <c r="L2477" t="n">
        <v>304.92</v>
      </c>
      <c r="M2477" t="n">
        <v>43.56</v>
      </c>
      <c r="N2477" t="inlineStr">
        <is>
          <t>BEBIDAS</t>
        </is>
      </c>
      <c r="O2477" t="inlineStr">
        <is>
          <t>04/2026</t>
        </is>
      </c>
    </row>
    <row r="2478">
      <c r="A2478" t="n">
        <v>223503</v>
      </c>
      <c r="B2478" t="n">
        <v>122</v>
      </c>
      <c r="C2478" t="inlineStr">
        <is>
          <t>Arcos</t>
        </is>
      </c>
      <c r="D2478" t="inlineStr">
        <is>
          <t>GCT COMERCIO DE PRODUTOS ALIMENTICIOS LTDA</t>
        </is>
      </c>
      <c r="E2478" t="inlineStr">
        <is>
          <t>10742</t>
        </is>
      </c>
      <c r="F2478" s="550" t="n">
        <v>46113</v>
      </c>
      <c r="G2478" t="n">
        <v>28316</v>
      </c>
      <c r="H2478" t="inlineStr">
        <is>
          <t>GELO ESFERICO C/9UN YCECODE</t>
        </is>
      </c>
      <c r="I2478" t="inlineStr">
        <is>
          <t>BEBIDAS</t>
        </is>
      </c>
      <c r="J2478" t="n">
        <v>12</v>
      </c>
      <c r="K2478" t="inlineStr">
        <is>
          <t>PC</t>
        </is>
      </c>
      <c r="L2478" t="n">
        <v>468.6</v>
      </c>
      <c r="M2478" t="n">
        <v>39.05</v>
      </c>
      <c r="N2478" t="inlineStr">
        <is>
          <t>BEBIDAS</t>
        </is>
      </c>
      <c r="O2478" t="inlineStr">
        <is>
          <t>04/2026</t>
        </is>
      </c>
    </row>
    <row r="2479">
      <c r="A2479" t="n">
        <v>223501</v>
      </c>
      <c r="B2479" t="n">
        <v>122</v>
      </c>
      <c r="C2479" t="inlineStr">
        <is>
          <t>Arcos</t>
        </is>
      </c>
      <c r="D2479" t="inlineStr">
        <is>
          <t xml:space="preserve">EDUARDO TAKESHI MURANAKA </t>
        </is>
      </c>
      <c r="E2479" t="inlineStr">
        <is>
          <t>260711303</t>
        </is>
      </c>
      <c r="F2479" s="550" t="n">
        <v>46116</v>
      </c>
      <c r="G2479" t="n">
        <v>28220</v>
      </c>
      <c r="H2479" t="inlineStr">
        <is>
          <t>COGUMELO PARIS MURANAKA KG</t>
        </is>
      </c>
      <c r="I2479" t="inlineStr">
        <is>
          <t>ALIMENTOS</t>
        </is>
      </c>
      <c r="J2479" t="n">
        <v>10</v>
      </c>
      <c r="K2479" t="inlineStr">
        <is>
          <t>KG</t>
        </is>
      </c>
      <c r="L2479" t="n">
        <v>320</v>
      </c>
      <c r="M2479" t="n">
        <v>32</v>
      </c>
      <c r="N2479" t="inlineStr">
        <is>
          <t>ALIMENTOS</t>
        </is>
      </c>
      <c r="O2479" t="inlineStr">
        <is>
          <t>04/2026</t>
        </is>
      </c>
    </row>
    <row r="2480">
      <c r="A2480" t="n">
        <v>223501</v>
      </c>
      <c r="B2480" t="n">
        <v>122</v>
      </c>
      <c r="C2480" t="inlineStr">
        <is>
          <t>Arcos</t>
        </is>
      </c>
      <c r="D2480" t="inlineStr">
        <is>
          <t xml:space="preserve">EDUARDO TAKESHI MURANAKA </t>
        </is>
      </c>
      <c r="E2480" t="inlineStr">
        <is>
          <t>260711303</t>
        </is>
      </c>
      <c r="F2480" s="550" t="n">
        <v>46116</v>
      </c>
      <c r="G2480" t="n">
        <v>28221</v>
      </c>
      <c r="H2480" t="inlineStr">
        <is>
          <t>COGUMELO PORTO BELLO MURANAKA KG</t>
        </is>
      </c>
      <c r="I2480" t="inlineStr">
        <is>
          <t>ALIMENTOS</t>
        </is>
      </c>
      <c r="J2480" t="n">
        <v>10</v>
      </c>
      <c r="K2480" t="inlineStr">
        <is>
          <t>KG</t>
        </is>
      </c>
      <c r="L2480" t="n">
        <v>380</v>
      </c>
      <c r="M2480" t="n">
        <v>38</v>
      </c>
      <c r="N2480" t="inlineStr">
        <is>
          <t>ALIMENTOS</t>
        </is>
      </c>
      <c r="O2480" t="inlineStr">
        <is>
          <t>04/2026</t>
        </is>
      </c>
    </row>
    <row r="2481">
      <c r="A2481" t="n">
        <v>223501</v>
      </c>
      <c r="B2481" t="n">
        <v>122</v>
      </c>
      <c r="C2481" t="inlineStr">
        <is>
          <t>Arcos</t>
        </is>
      </c>
      <c r="D2481" t="inlineStr">
        <is>
          <t xml:space="preserve">EDUARDO TAKESHI MURANAKA </t>
        </is>
      </c>
      <c r="E2481" t="inlineStr">
        <is>
          <t>260711303</t>
        </is>
      </c>
      <c r="F2481" s="550" t="n">
        <v>46116</v>
      </c>
      <c r="G2481" t="n">
        <v>28222</v>
      </c>
      <c r="H2481" t="inlineStr">
        <is>
          <t>COGUMELO SHIITAKE MURANAKA KG</t>
        </is>
      </c>
      <c r="I2481" t="inlineStr">
        <is>
          <t>ALIMENTOS</t>
        </is>
      </c>
      <c r="J2481" t="n">
        <v>10</v>
      </c>
      <c r="K2481" t="inlineStr">
        <is>
          <t>KG</t>
        </is>
      </c>
      <c r="L2481" t="n">
        <v>420</v>
      </c>
      <c r="M2481" t="n">
        <v>42</v>
      </c>
      <c r="N2481" t="inlineStr">
        <is>
          <t>ALIMENTOS</t>
        </is>
      </c>
      <c r="O2481" t="inlineStr">
        <is>
          <t>04/2026</t>
        </is>
      </c>
    </row>
    <row r="2482">
      <c r="A2482" t="n">
        <v>223500</v>
      </c>
      <c r="B2482" t="n">
        <v>122</v>
      </c>
      <c r="C2482" t="inlineStr">
        <is>
          <t>Arcos</t>
        </is>
      </c>
      <c r="D2482" t="inlineStr">
        <is>
          <t>TOCAYA TORRADORES DE CAFE LTDA</t>
        </is>
      </c>
      <c r="E2482" t="inlineStr">
        <is>
          <t>25388</t>
        </is>
      </c>
      <c r="F2482" s="550" t="n">
        <v>46113</v>
      </c>
      <c r="G2482" t="n">
        <v>27406</v>
      </c>
      <c r="H2482" t="inlineStr">
        <is>
          <t>CAFE JOSELINA C/2KG</t>
        </is>
      </c>
      <c r="I2482" t="inlineStr">
        <is>
          <t>BEBIDAS</t>
        </is>
      </c>
      <c r="J2482" t="n">
        <v>8</v>
      </c>
      <c r="K2482" t="inlineStr">
        <is>
          <t>UN</t>
        </is>
      </c>
      <c r="L2482" t="n">
        <v>1752</v>
      </c>
      <c r="M2482" t="n">
        <v>219</v>
      </c>
      <c r="N2482" t="inlineStr">
        <is>
          <t>BEBIDAS</t>
        </is>
      </c>
      <c r="O2482" t="inlineStr">
        <is>
          <t>04/2026</t>
        </is>
      </c>
    </row>
    <row r="2483">
      <c r="A2483" t="n">
        <v>222965</v>
      </c>
      <c r="B2483" t="n">
        <v>122</v>
      </c>
      <c r="C2483" t="inlineStr">
        <is>
          <t>Arcos</t>
        </is>
      </c>
      <c r="D2483" t="inlineStr">
        <is>
          <t xml:space="preserve">CAROLINA AMANCIO </t>
        </is>
      </c>
      <c r="E2483" t="inlineStr">
        <is>
          <t>246</t>
        </is>
      </c>
      <c r="F2483" s="550" t="n">
        <v>46100</v>
      </c>
      <c r="G2483" t="n">
        <v>26880</v>
      </c>
      <c r="H2483" t="inlineStr">
        <is>
          <t xml:space="preserve">ESFERA DE CHOCOLATE BRANCO PINTADA NA COR VERMELHA APROX 5G UN </t>
        </is>
      </c>
      <c r="I2483" t="inlineStr">
        <is>
          <t>ALIMENTOS</t>
        </is>
      </c>
      <c r="J2483" t="n">
        <v>200</v>
      </c>
      <c r="K2483" t="inlineStr">
        <is>
          <t>UN</t>
        </is>
      </c>
      <c r="L2483" t="n">
        <v>500</v>
      </c>
      <c r="M2483" t="n">
        <v>2.5</v>
      </c>
      <c r="N2483" t="inlineStr">
        <is>
          <t>ALIMENTOS - (PAGAMENTO PRORROGADO) PIX: cazachocolates@gmail.com - NUBANK - CC: 438231728-5 - AG: 0001</t>
        </is>
      </c>
      <c r="O2483" t="inlineStr">
        <is>
          <t>03/2026</t>
        </is>
      </c>
    </row>
    <row r="2484">
      <c r="A2484" t="n">
        <v>222938</v>
      </c>
      <c r="B2484" t="n">
        <v>122</v>
      </c>
      <c r="C2484" t="inlineStr">
        <is>
          <t>Arcos</t>
        </is>
      </c>
      <c r="D2484" t="inlineStr">
        <is>
          <t>MARIO PEDRO FELICIANO - HORTIFRUTI</t>
        </is>
      </c>
      <c r="E2484" t="inlineStr">
        <is>
          <t>472092</t>
        </is>
      </c>
      <c r="F2484" s="550" t="n">
        <v>46109</v>
      </c>
      <c r="G2484" t="n">
        <v>19465</v>
      </c>
      <c r="H2484" t="inlineStr">
        <is>
          <t>SALSAO KG</t>
        </is>
      </c>
      <c r="I2484" t="inlineStr">
        <is>
          <t>ALIMENTOS</t>
        </is>
      </c>
      <c r="J2484" t="n">
        <v>0.9</v>
      </c>
      <c r="K2484" t="inlineStr">
        <is>
          <t>KG</t>
        </is>
      </c>
      <c r="L2484" t="n">
        <v>5.22</v>
      </c>
      <c r="M2484" t="n">
        <v>5.8</v>
      </c>
      <c r="N2484" t="inlineStr">
        <is>
          <t xml:space="preserve">  ALIMENTOS (BOLETO COM DESCONTO DE 3KG DE TOMATE CEREJA)</t>
        </is>
      </c>
      <c r="O2484" t="inlineStr">
        <is>
          <t>03/2026</t>
        </is>
      </c>
    </row>
    <row r="2485">
      <c r="A2485" t="n">
        <v>222938</v>
      </c>
      <c r="B2485" t="n">
        <v>122</v>
      </c>
      <c r="C2485" t="inlineStr">
        <is>
          <t>Arcos</t>
        </is>
      </c>
      <c r="D2485" t="inlineStr">
        <is>
          <t>MARIO PEDRO FELICIANO - HORTIFRUTI</t>
        </is>
      </c>
      <c r="E2485" t="inlineStr">
        <is>
          <t>472092</t>
        </is>
      </c>
      <c r="F2485" s="550" t="n">
        <v>46109</v>
      </c>
      <c r="G2485" t="n">
        <v>19632</v>
      </c>
      <c r="H2485" t="inlineStr">
        <is>
          <t>BETERRABA KG</t>
        </is>
      </c>
      <c r="I2485" t="inlineStr">
        <is>
          <t>ALIMENTOS</t>
        </is>
      </c>
      <c r="J2485" t="n">
        <v>6</v>
      </c>
      <c r="K2485" t="inlineStr">
        <is>
          <t>KG</t>
        </is>
      </c>
      <c r="L2485" t="n">
        <v>32.64</v>
      </c>
      <c r="M2485" t="n">
        <v>5.44</v>
      </c>
      <c r="N2485" t="inlineStr">
        <is>
          <t xml:space="preserve">  ALIMENTOS (BOLETO COM DESCONTO DE 3KG DE TOMATE CEREJA)</t>
        </is>
      </c>
      <c r="O2485" t="inlineStr">
        <is>
          <t>03/2026</t>
        </is>
      </c>
    </row>
    <row r="2486">
      <c r="A2486" t="n">
        <v>222938</v>
      </c>
      <c r="B2486" t="n">
        <v>122</v>
      </c>
      <c r="C2486" t="inlineStr">
        <is>
          <t>Arcos</t>
        </is>
      </c>
      <c r="D2486" t="inlineStr">
        <is>
          <t>MARIO PEDRO FELICIANO - HORTIFRUTI</t>
        </is>
      </c>
      <c r="E2486" t="inlineStr">
        <is>
          <t>472092</t>
        </is>
      </c>
      <c r="F2486" s="550" t="n">
        <v>46109</v>
      </c>
      <c r="G2486" t="n">
        <v>23184</v>
      </c>
      <c r="H2486" t="inlineStr">
        <is>
          <t>TOMATE CEREJA KG</t>
        </is>
      </c>
      <c r="I2486" t="inlineStr">
        <is>
          <t>ALIMENTOS</t>
        </is>
      </c>
      <c r="J2486" t="n">
        <v>0.3</v>
      </c>
      <c r="K2486" t="inlineStr">
        <is>
          <t>KG</t>
        </is>
      </c>
      <c r="L2486" t="n">
        <v>4.78</v>
      </c>
      <c r="M2486" t="n">
        <v>15.933333</v>
      </c>
      <c r="N2486" t="inlineStr">
        <is>
          <t xml:space="preserve">  ALIMENTOS (BOLETO COM DESCONTO DE 3KG DE TOMATE CEREJA)</t>
        </is>
      </c>
      <c r="O2486" t="inlineStr">
        <is>
          <t>03/2026</t>
        </is>
      </c>
    </row>
    <row r="2487">
      <c r="A2487" t="n">
        <v>222937</v>
      </c>
      <c r="B2487" t="n">
        <v>122</v>
      </c>
      <c r="C2487" t="inlineStr">
        <is>
          <t>Arcos</t>
        </is>
      </c>
      <c r="D2487" t="inlineStr">
        <is>
          <t>TOCAYA TORRADORES DE CAFE LTDA</t>
        </is>
      </c>
      <c r="E2487" t="inlineStr">
        <is>
          <t>25186</t>
        </is>
      </c>
      <c r="F2487" s="550" t="n">
        <v>46097</v>
      </c>
      <c r="G2487" t="n">
        <v>27406</v>
      </c>
      <c r="H2487" t="inlineStr">
        <is>
          <t>CAFE JOSELINA C/2KG</t>
        </is>
      </c>
      <c r="I2487" t="inlineStr">
        <is>
          <t>BEBIDAS</t>
        </is>
      </c>
      <c r="J2487" t="n">
        <v>6</v>
      </c>
      <c r="K2487" t="inlineStr">
        <is>
          <t>UN</t>
        </is>
      </c>
      <c r="L2487" t="n">
        <v>1314</v>
      </c>
      <c r="M2487" t="n">
        <v>219</v>
      </c>
      <c r="N2487" t="inlineStr">
        <is>
          <t>BEBIDAS</t>
        </is>
      </c>
      <c r="O2487" t="inlineStr">
        <is>
          <t>03/2026</t>
        </is>
      </c>
    </row>
    <row r="2488">
      <c r="A2488" t="n">
        <v>222936</v>
      </c>
      <c r="B2488" t="n">
        <v>122</v>
      </c>
      <c r="C2488" t="inlineStr">
        <is>
          <t>Arcos</t>
        </is>
      </c>
      <c r="D2488" t="inlineStr">
        <is>
          <t>BATALHA FABRICA DE PAES LTDA</t>
        </is>
      </c>
      <c r="E2488" t="inlineStr">
        <is>
          <t>7955</t>
        </is>
      </c>
      <c r="F2488" s="550" t="n">
        <v>46111</v>
      </c>
      <c r="G2488" t="n">
        <v>19125</v>
      </c>
      <c r="H2488" t="inlineStr">
        <is>
          <t>MINI BURGER BRIOCHE PINCEL CAIXA C/180 UN 15 PACOTES X 12 UN COD 142</t>
        </is>
      </c>
      <c r="I2488" t="inlineStr">
        <is>
          <t>ALIMENTOS</t>
        </is>
      </c>
      <c r="J2488" t="n">
        <v>3</v>
      </c>
      <c r="K2488" t="inlineStr">
        <is>
          <t>CX</t>
        </is>
      </c>
      <c r="L2488" t="n">
        <v>618.84</v>
      </c>
      <c r="M2488" t="n">
        <v>206.28</v>
      </c>
      <c r="N2488" t="inlineStr">
        <is>
          <t>ALIMENTOS</t>
        </is>
      </c>
      <c r="O2488" t="inlineStr">
        <is>
          <t>03/2026</t>
        </is>
      </c>
    </row>
    <row r="2489">
      <c r="A2489" t="n">
        <v>222935</v>
      </c>
      <c r="B2489" t="n">
        <v>122</v>
      </c>
      <c r="C2489" t="inlineStr">
        <is>
          <t>Arcos</t>
        </is>
      </c>
      <c r="D2489" t="inlineStr">
        <is>
          <t>MURILLO S DUARTE COMERCIAL LTDA</t>
        </is>
      </c>
      <c r="E2489" t="inlineStr">
        <is>
          <t>2591</t>
        </is>
      </c>
      <c r="F2489" s="550" t="n">
        <v>46112</v>
      </c>
      <c r="G2489" t="n">
        <v>19984</v>
      </c>
      <c r="H2489" t="inlineStr">
        <is>
          <t>MOLHO INGLES KENKO 1L</t>
        </is>
      </c>
      <c r="I2489" t="inlineStr">
        <is>
          <t>ALIMENTOS</t>
        </is>
      </c>
      <c r="J2489" t="n">
        <v>2</v>
      </c>
      <c r="K2489" t="inlineStr">
        <is>
          <t>UN</t>
        </is>
      </c>
      <c r="L2489" t="n">
        <v>39.6</v>
      </c>
      <c r="M2489" t="n">
        <v>19.8</v>
      </c>
      <c r="N2489" t="inlineStr">
        <is>
          <t>ALIMENTOS</t>
        </is>
      </c>
      <c r="O2489" t="inlineStr">
        <is>
          <t>03/2026</t>
        </is>
      </c>
    </row>
    <row r="2490">
      <c r="A2490" t="n">
        <v>222935</v>
      </c>
      <c r="B2490" t="n">
        <v>122</v>
      </c>
      <c r="C2490" t="inlineStr">
        <is>
          <t>Arcos</t>
        </is>
      </c>
      <c r="D2490" t="inlineStr">
        <is>
          <t>MURILLO S DUARTE COMERCIAL LTDA</t>
        </is>
      </c>
      <c r="E2490" t="inlineStr">
        <is>
          <t>2591</t>
        </is>
      </c>
      <c r="F2490" s="550" t="n">
        <v>46112</v>
      </c>
      <c r="G2490" t="n">
        <v>20117</v>
      </c>
      <c r="H2490" t="inlineStr">
        <is>
          <t>MASSA FOLHADA AROSA 1KG UN</t>
        </is>
      </c>
      <c r="I2490" t="inlineStr">
        <is>
          <t>ALIMENTOS</t>
        </is>
      </c>
      <c r="J2490" t="n">
        <v>10</v>
      </c>
      <c r="K2490" t="inlineStr">
        <is>
          <t>UN</t>
        </is>
      </c>
      <c r="L2490" t="n">
        <v>389</v>
      </c>
      <c r="M2490" t="n">
        <v>38.9</v>
      </c>
      <c r="N2490" t="inlineStr">
        <is>
          <t>ALIMENTOS</t>
        </is>
      </c>
      <c r="O2490" t="inlineStr">
        <is>
          <t>03/2026</t>
        </is>
      </c>
    </row>
    <row r="2491">
      <c r="A2491" t="n">
        <v>222877</v>
      </c>
      <c r="B2491" t="n">
        <v>122</v>
      </c>
      <c r="C2491" t="inlineStr">
        <is>
          <t>Arcos</t>
        </is>
      </c>
      <c r="D2491" t="inlineStr">
        <is>
          <t>MURILLO S DUARTE COMERCIAL LTDA</t>
        </is>
      </c>
      <c r="E2491" t="inlineStr">
        <is>
          <t>2577</t>
        </is>
      </c>
      <c r="F2491" s="550" t="n">
        <v>46112</v>
      </c>
      <c r="G2491" t="n">
        <v>17476</v>
      </c>
      <c r="H2491" t="inlineStr">
        <is>
          <t>LUVA LATEX P SEM TALCO C/100</t>
        </is>
      </c>
      <c r="I2491" t="inlineStr">
        <is>
          <t>UTENSILIOS</t>
        </is>
      </c>
      <c r="J2491" t="n">
        <v>3</v>
      </c>
      <c r="K2491" t="inlineStr">
        <is>
          <t>PC</t>
        </is>
      </c>
      <c r="L2491" t="n">
        <v>63</v>
      </c>
      <c r="M2491" t="n">
        <v>21</v>
      </c>
      <c r="N2491" t="inlineStr">
        <is>
          <t>DESCARTAVEIS</t>
        </is>
      </c>
      <c r="O2491" t="inlineStr">
        <is>
          <t>03/2026</t>
        </is>
      </c>
    </row>
    <row r="2492">
      <c r="A2492" t="n">
        <v>222877</v>
      </c>
      <c r="B2492" t="n">
        <v>122</v>
      </c>
      <c r="C2492" t="inlineStr">
        <is>
          <t>Arcos</t>
        </is>
      </c>
      <c r="D2492" t="inlineStr">
        <is>
          <t>MURILLO S DUARTE COMERCIAL LTDA</t>
        </is>
      </c>
      <c r="E2492" t="inlineStr">
        <is>
          <t>2577</t>
        </is>
      </c>
      <c r="F2492" s="550" t="n">
        <v>46112</v>
      </c>
      <c r="G2492" t="n">
        <v>17488</v>
      </c>
      <c r="H2492" t="inlineStr">
        <is>
          <t>LUVA LATEX SEM TALCO M C/100UN</t>
        </is>
      </c>
      <c r="I2492" t="inlineStr">
        <is>
          <t>DESCARTAVEIS/HIGIENE E LIMPEZA</t>
        </is>
      </c>
      <c r="J2492" t="n">
        <v>4</v>
      </c>
      <c r="K2492" t="inlineStr">
        <is>
          <t>CX</t>
        </is>
      </c>
      <c r="L2492" t="n">
        <v>84</v>
      </c>
      <c r="M2492" t="n">
        <v>21</v>
      </c>
      <c r="N2492" t="inlineStr">
        <is>
          <t>DESCARTAVEIS</t>
        </is>
      </c>
      <c r="O2492" t="inlineStr">
        <is>
          <t>03/2026</t>
        </is>
      </c>
    </row>
    <row r="2493">
      <c r="A2493" t="n">
        <v>222877</v>
      </c>
      <c r="B2493" t="n">
        <v>122</v>
      </c>
      <c r="C2493" t="inlineStr">
        <is>
          <t>Arcos</t>
        </is>
      </c>
      <c r="D2493" t="inlineStr">
        <is>
          <t>MURILLO S DUARTE COMERCIAL LTDA</t>
        </is>
      </c>
      <c r="E2493" t="inlineStr">
        <is>
          <t>2577</t>
        </is>
      </c>
      <c r="F2493" s="550" t="n">
        <v>46112</v>
      </c>
      <c r="G2493" t="n">
        <v>17504</v>
      </c>
      <c r="H2493" t="inlineStr">
        <is>
          <t>LUVA LATEX G SEM TALCO C/100UN</t>
        </is>
      </c>
      <c r="I2493" t="inlineStr">
        <is>
          <t>UTENSILIOS</t>
        </is>
      </c>
      <c r="J2493" t="n">
        <v>3</v>
      </c>
      <c r="K2493" t="inlineStr">
        <is>
          <t>UN</t>
        </is>
      </c>
      <c r="L2493" t="n">
        <v>63</v>
      </c>
      <c r="M2493" t="n">
        <v>21</v>
      </c>
      <c r="N2493" t="inlineStr">
        <is>
          <t>DESCARTAVEIS</t>
        </is>
      </c>
      <c r="O2493" t="inlineStr">
        <is>
          <t>03/2026</t>
        </is>
      </c>
    </row>
    <row r="2494">
      <c r="A2494" t="n">
        <v>222877</v>
      </c>
      <c r="B2494" t="n">
        <v>122</v>
      </c>
      <c r="C2494" t="inlineStr">
        <is>
          <t>Arcos</t>
        </is>
      </c>
      <c r="D2494" t="inlineStr">
        <is>
          <t>MURILLO S DUARTE COMERCIAL LTDA</t>
        </is>
      </c>
      <c r="E2494" t="inlineStr">
        <is>
          <t>2577</t>
        </is>
      </c>
      <c r="F2494" s="550" t="n">
        <v>46112</v>
      </c>
      <c r="G2494" t="n">
        <v>17361</v>
      </c>
      <c r="H2494" t="inlineStr">
        <is>
          <t>TOUCA TNT BRANCA C/100UN</t>
        </is>
      </c>
      <c r="I2494" t="inlineStr">
        <is>
          <t>DESCARTAVEIS/HIGIENE E LIMPEZA</t>
        </is>
      </c>
      <c r="J2494" t="n">
        <v>4</v>
      </c>
      <c r="K2494" t="inlineStr">
        <is>
          <t>PC</t>
        </is>
      </c>
      <c r="L2494" t="n">
        <v>29.8</v>
      </c>
      <c r="M2494" t="n">
        <v>7.45</v>
      </c>
      <c r="N2494" t="inlineStr">
        <is>
          <t>DESCARTAVEIS</t>
        </is>
      </c>
      <c r="O2494" t="inlineStr">
        <is>
          <t>03/2026</t>
        </is>
      </c>
    </row>
    <row r="2495">
      <c r="A2495" t="n">
        <v>222877</v>
      </c>
      <c r="B2495" t="n">
        <v>122</v>
      </c>
      <c r="C2495" t="inlineStr">
        <is>
          <t>Arcos</t>
        </is>
      </c>
      <c r="D2495" t="inlineStr">
        <is>
          <t>MURILLO S DUARTE COMERCIAL LTDA</t>
        </is>
      </c>
      <c r="E2495" t="inlineStr">
        <is>
          <t>2577</t>
        </is>
      </c>
      <c r="F2495" s="550" t="n">
        <v>46112</v>
      </c>
      <c r="G2495" t="n">
        <v>17162</v>
      </c>
      <c r="H2495" t="inlineStr">
        <is>
          <t>PANO MULTIUSO 28X240 C/600PANOS UM</t>
        </is>
      </c>
      <c r="I2495" t="inlineStr">
        <is>
          <t>DESCARTAVEIS/HIGIENE E LIMPEZA</t>
        </is>
      </c>
      <c r="J2495" t="n">
        <v>6</v>
      </c>
      <c r="K2495" t="inlineStr">
        <is>
          <t>UN</t>
        </is>
      </c>
      <c r="L2495" t="n">
        <v>324</v>
      </c>
      <c r="M2495" t="n">
        <v>54</v>
      </c>
      <c r="N2495" t="inlineStr">
        <is>
          <t>DESCARTAVEIS</t>
        </is>
      </c>
      <c r="O2495" t="inlineStr">
        <is>
          <t>03/2026</t>
        </is>
      </c>
    </row>
    <row r="2496">
      <c r="A2496" t="n">
        <v>222876</v>
      </c>
      <c r="B2496" t="n">
        <v>122</v>
      </c>
      <c r="C2496" t="inlineStr">
        <is>
          <t>Arcos</t>
        </is>
      </c>
      <c r="D2496" t="inlineStr">
        <is>
          <t xml:space="preserve">COMERCIAL IMPORTADORA E EXPORTADORA METAPUNTO LTDA </t>
        </is>
      </c>
      <c r="E2496" t="inlineStr">
        <is>
          <t>43303</t>
        </is>
      </c>
      <c r="F2496" s="550" t="n">
        <v>46097</v>
      </c>
      <c r="G2496" t="n">
        <v>20941</v>
      </c>
      <c r="H2496" t="inlineStr">
        <is>
          <t>CHOCOLATE EM GOTAS MEIO AMARGO SICAO C/2,05KG</t>
        </is>
      </c>
      <c r="I2496" t="inlineStr">
        <is>
          <t>ALIMENTOS</t>
        </is>
      </c>
      <c r="J2496" t="n">
        <v>2</v>
      </c>
      <c r="K2496" t="inlineStr">
        <is>
          <t>PC</t>
        </is>
      </c>
      <c r="L2496" t="n">
        <v>364.6</v>
      </c>
      <c r="M2496" t="n">
        <v>182.3</v>
      </c>
      <c r="N2496" t="inlineStr">
        <is>
          <t xml:space="preserve"> ALIMENTOS (FORNECEDOR NAO ACEITOU PRORROGACAO)</t>
        </is>
      </c>
      <c r="O2496" t="inlineStr">
        <is>
          <t>03/2026</t>
        </is>
      </c>
    </row>
    <row r="2497">
      <c r="A2497" t="n">
        <v>221921</v>
      </c>
      <c r="B2497" t="n">
        <v>122</v>
      </c>
      <c r="C2497" t="inlineStr">
        <is>
          <t>Arcos</t>
        </is>
      </c>
      <c r="D2497" t="inlineStr">
        <is>
          <t>NA MORADA INDÚSTRIA E COMÉRCIO LTDA</t>
        </is>
      </c>
      <c r="E2497" t="inlineStr">
        <is>
          <t>292103</t>
        </is>
      </c>
      <c r="F2497" s="550" t="n">
        <v>46107</v>
      </c>
      <c r="G2497" t="n">
        <v>19370</v>
      </c>
      <c r="H2497" t="inlineStr">
        <is>
          <t>QUEIJO CAMEMBERT SERRA DAS ANTAS CX 1,680KG C/12 DE 140G KG</t>
        </is>
      </c>
      <c r="I2497" t="inlineStr">
        <is>
          <t>ALIMENTOS</t>
        </is>
      </c>
      <c r="J2497" t="n">
        <v>8.52</v>
      </c>
      <c r="K2497" t="inlineStr">
        <is>
          <t>KG</t>
        </is>
      </c>
      <c r="L2497" t="n">
        <v>807.7</v>
      </c>
      <c r="M2497" t="n">
        <v>94.80046900000001</v>
      </c>
      <c r="N2497" t="inlineStr">
        <is>
          <t xml:space="preserve"> ALIMENTOS</t>
        </is>
      </c>
      <c r="O2497" t="inlineStr">
        <is>
          <t>03/2026</t>
        </is>
      </c>
    </row>
    <row r="2498">
      <c r="A2498" t="n">
        <v>221919</v>
      </c>
      <c r="B2498" t="n">
        <v>122</v>
      </c>
      <c r="C2498" t="inlineStr">
        <is>
          <t>Arcos</t>
        </is>
      </c>
      <c r="D2498" t="inlineStr">
        <is>
          <t>DO CHEF DISTRIBUIDORA DE ALIMENTOS LTDA</t>
        </is>
      </c>
      <c r="E2498" t="inlineStr">
        <is>
          <t>449</t>
        </is>
      </c>
      <c r="F2498" s="550" t="n">
        <v>46101</v>
      </c>
      <c r="G2498" t="n">
        <v>23335</v>
      </c>
      <c r="H2498" t="inlineStr">
        <is>
          <t>MORANGO KG</t>
        </is>
      </c>
      <c r="I2498" t="inlineStr">
        <is>
          <t>ALIMENTOS</t>
        </is>
      </c>
      <c r="J2498" t="n">
        <v>3</v>
      </c>
      <c r="K2498" t="inlineStr">
        <is>
          <t>KG</t>
        </is>
      </c>
      <c r="L2498" t="n">
        <v>112.5</v>
      </c>
      <c r="M2498" t="n">
        <v>37.5</v>
      </c>
      <c r="N2498" t="inlineStr">
        <is>
          <t xml:space="preserve"> ALIMENTOS</t>
        </is>
      </c>
      <c r="O2498" t="inlineStr">
        <is>
          <t>03/2026</t>
        </is>
      </c>
    </row>
    <row r="2499">
      <c r="A2499" t="n">
        <v>221919</v>
      </c>
      <c r="B2499" t="n">
        <v>122</v>
      </c>
      <c r="C2499" t="inlineStr">
        <is>
          <t>Arcos</t>
        </is>
      </c>
      <c r="D2499" t="inlineStr">
        <is>
          <t>DO CHEF DISTRIBUIDORA DE ALIMENTOS LTDA</t>
        </is>
      </c>
      <c r="E2499" t="inlineStr">
        <is>
          <t>449</t>
        </is>
      </c>
      <c r="F2499" s="550" t="n">
        <v>46101</v>
      </c>
      <c r="G2499" t="n">
        <v>19490</v>
      </c>
      <c r="H2499" t="inlineStr">
        <is>
          <t>CAPIM SANTO KG</t>
        </is>
      </c>
      <c r="I2499" t="inlineStr">
        <is>
          <t>ALIMENTOS</t>
        </is>
      </c>
      <c r="J2499" t="n">
        <v>0.5</v>
      </c>
      <c r="K2499" t="inlineStr">
        <is>
          <t>KG</t>
        </is>
      </c>
      <c r="L2499" t="n">
        <v>28.13</v>
      </c>
      <c r="M2499" t="n">
        <v>56.26</v>
      </c>
      <c r="N2499" t="inlineStr">
        <is>
          <t xml:space="preserve"> ALIMENTOS</t>
        </is>
      </c>
      <c r="O2499" t="inlineStr">
        <is>
          <t>03/2026</t>
        </is>
      </c>
    </row>
    <row r="2500">
      <c r="A2500" t="n">
        <v>221919</v>
      </c>
      <c r="B2500" t="n">
        <v>122</v>
      </c>
      <c r="C2500" t="inlineStr">
        <is>
          <t>Arcos</t>
        </is>
      </c>
      <c r="D2500" t="inlineStr">
        <is>
          <t>DO CHEF DISTRIBUIDORA DE ALIMENTOS LTDA</t>
        </is>
      </c>
      <c r="E2500" t="inlineStr">
        <is>
          <t>449</t>
        </is>
      </c>
      <c r="F2500" s="550" t="n">
        <v>46101</v>
      </c>
      <c r="G2500" t="n">
        <v>23184</v>
      </c>
      <c r="H2500" t="inlineStr">
        <is>
          <t>TOMATE CEREJA KG</t>
        </is>
      </c>
      <c r="I2500" t="inlineStr">
        <is>
          <t>ALIMENTOS</t>
        </is>
      </c>
      <c r="J2500" t="n">
        <v>1</v>
      </c>
      <c r="K2500" t="inlineStr">
        <is>
          <t>KG</t>
        </is>
      </c>
      <c r="L2500" t="n">
        <v>18.75</v>
      </c>
      <c r="M2500" t="n">
        <v>18.75</v>
      </c>
      <c r="N2500" t="inlineStr">
        <is>
          <t xml:space="preserve"> ALIMENTOS</t>
        </is>
      </c>
      <c r="O2500" t="inlineStr">
        <is>
          <t>03/2026</t>
        </is>
      </c>
    </row>
    <row r="2501">
      <c r="A2501" t="n">
        <v>221919</v>
      </c>
      <c r="B2501" t="n">
        <v>122</v>
      </c>
      <c r="C2501" t="inlineStr">
        <is>
          <t>Arcos</t>
        </is>
      </c>
      <c r="D2501" t="inlineStr">
        <is>
          <t>DO CHEF DISTRIBUIDORA DE ALIMENTOS LTDA</t>
        </is>
      </c>
      <c r="E2501" t="inlineStr">
        <is>
          <t>449</t>
        </is>
      </c>
      <c r="F2501" s="550" t="n">
        <v>46101</v>
      </c>
      <c r="G2501" t="n">
        <v>26631</v>
      </c>
      <c r="H2501" t="inlineStr">
        <is>
          <t>MANJERICAO BASILICO KG</t>
        </is>
      </c>
      <c r="I2501" t="inlineStr">
        <is>
          <t>ALIMENTOS</t>
        </is>
      </c>
      <c r="J2501" t="n">
        <v>2.5</v>
      </c>
      <c r="K2501" t="inlineStr">
        <is>
          <t>KG</t>
        </is>
      </c>
      <c r="L2501" t="n">
        <v>117.2</v>
      </c>
      <c r="M2501" t="n">
        <v>46.88</v>
      </c>
      <c r="N2501" t="inlineStr">
        <is>
          <t xml:space="preserve"> ALIMENTOS</t>
        </is>
      </c>
      <c r="O2501" t="inlineStr">
        <is>
          <t>03/2026</t>
        </is>
      </c>
    </row>
    <row r="2502">
      <c r="A2502" t="n">
        <v>221918</v>
      </c>
      <c r="B2502" t="n">
        <v>122</v>
      </c>
      <c r="C2502" t="inlineStr">
        <is>
          <t>Arcos</t>
        </is>
      </c>
      <c r="D2502" t="inlineStr">
        <is>
          <t>BATARD PADARIA ARTESANAL LTDA</t>
        </is>
      </c>
      <c r="E2502" t="inlineStr">
        <is>
          <t>13740</t>
        </is>
      </c>
      <c r="F2502" s="550" t="n">
        <v>46113</v>
      </c>
      <c r="G2502" t="n">
        <v>21372</v>
      </c>
      <c r="H2502" t="inlineStr">
        <is>
          <t>PAO BRIOCHE FORME C/ TAMPA UN</t>
        </is>
      </c>
      <c r="I2502" t="inlineStr">
        <is>
          <t>ALIMENTOS</t>
        </is>
      </c>
      <c r="J2502" t="n">
        <v>25</v>
      </c>
      <c r="K2502" t="inlineStr">
        <is>
          <t>UN</t>
        </is>
      </c>
      <c r="L2502" t="n">
        <v>775</v>
      </c>
      <c r="M2502" t="n">
        <v>31</v>
      </c>
      <c r="N2502" t="inlineStr">
        <is>
          <t>ALIMENTOS</t>
        </is>
      </c>
      <c r="O2502" t="inlineStr">
        <is>
          <t>04/2026</t>
        </is>
      </c>
    </row>
    <row r="2503">
      <c r="A2503" t="n">
        <v>221917</v>
      </c>
      <c r="B2503" t="n">
        <v>122</v>
      </c>
      <c r="C2503" t="inlineStr">
        <is>
          <t>Arcos</t>
        </is>
      </c>
      <c r="D2503" t="inlineStr">
        <is>
          <t>CECILIA TSUYACO ARAKI SILVA LTDA</t>
        </is>
      </c>
      <c r="E2503" t="inlineStr">
        <is>
          <t>389474</t>
        </is>
      </c>
      <c r="F2503" s="550" t="n">
        <v>46111</v>
      </c>
      <c r="G2503" t="n">
        <v>19787</v>
      </c>
      <c r="H2503" t="inlineStr">
        <is>
          <t>ABACAXI PEROLA KG</t>
        </is>
      </c>
      <c r="I2503" t="inlineStr">
        <is>
          <t>ALIMENTOS</t>
        </is>
      </c>
      <c r="J2503" t="n">
        <v>1.5</v>
      </c>
      <c r="K2503" t="inlineStr">
        <is>
          <t>KG</t>
        </is>
      </c>
      <c r="L2503" t="n">
        <v>8.25</v>
      </c>
      <c r="M2503" t="n">
        <v>5.5</v>
      </c>
      <c r="N2503" t="inlineStr">
        <is>
          <t xml:space="preserve"> ALIMENTOS</t>
        </is>
      </c>
      <c r="O2503" t="inlineStr">
        <is>
          <t>03/2026</t>
        </is>
      </c>
    </row>
    <row r="2504">
      <c r="A2504" t="n">
        <v>221917</v>
      </c>
      <c r="B2504" t="n">
        <v>122</v>
      </c>
      <c r="C2504" t="inlineStr">
        <is>
          <t>Arcos</t>
        </is>
      </c>
      <c r="D2504" t="inlineStr">
        <is>
          <t>CECILIA TSUYACO ARAKI SILVA LTDA</t>
        </is>
      </c>
      <c r="E2504" t="inlineStr">
        <is>
          <t>389474</t>
        </is>
      </c>
      <c r="F2504" s="550" t="n">
        <v>46111</v>
      </c>
      <c r="G2504" t="n">
        <v>19505</v>
      </c>
      <c r="H2504" t="inlineStr">
        <is>
          <t>ALFACE AMERICANA KG</t>
        </is>
      </c>
      <c r="I2504" t="inlineStr">
        <is>
          <t>ALIMENTOS</t>
        </is>
      </c>
      <c r="J2504" t="n">
        <v>1.5</v>
      </c>
      <c r="K2504" t="inlineStr">
        <is>
          <t>KG</t>
        </is>
      </c>
      <c r="L2504" t="n">
        <v>17.25</v>
      </c>
      <c r="M2504" t="n">
        <v>11.5</v>
      </c>
      <c r="N2504" t="inlineStr">
        <is>
          <t xml:space="preserve"> ALIMENTOS</t>
        </is>
      </c>
      <c r="O2504" t="inlineStr">
        <is>
          <t>03/2026</t>
        </is>
      </c>
    </row>
    <row r="2505">
      <c r="A2505" t="n">
        <v>221917</v>
      </c>
      <c r="B2505" t="n">
        <v>122</v>
      </c>
      <c r="C2505" t="inlineStr">
        <is>
          <t>Arcos</t>
        </is>
      </c>
      <c r="D2505" t="inlineStr">
        <is>
          <t>CECILIA TSUYACO ARAKI SILVA LTDA</t>
        </is>
      </c>
      <c r="E2505" t="inlineStr">
        <is>
          <t>389474</t>
        </is>
      </c>
      <c r="F2505" s="550" t="n">
        <v>46111</v>
      </c>
      <c r="G2505" t="n">
        <v>19654</v>
      </c>
      <c r="H2505" t="inlineStr">
        <is>
          <t>ABOBRINHA ITALIANA GRAUDA KG</t>
        </is>
      </c>
      <c r="I2505" t="inlineStr">
        <is>
          <t>ALIMENTOS</t>
        </is>
      </c>
      <c r="J2505" t="n">
        <v>4</v>
      </c>
      <c r="K2505" t="inlineStr">
        <is>
          <t>KG</t>
        </is>
      </c>
      <c r="L2505" t="n">
        <v>26</v>
      </c>
      <c r="M2505" t="n">
        <v>6.5</v>
      </c>
      <c r="N2505" t="inlineStr">
        <is>
          <t xml:space="preserve"> ALIMENTOS</t>
        </is>
      </c>
      <c r="O2505" t="inlineStr">
        <is>
          <t>03/2026</t>
        </is>
      </c>
    </row>
    <row r="2506">
      <c r="A2506" t="n">
        <v>221917</v>
      </c>
      <c r="B2506" t="n">
        <v>122</v>
      </c>
      <c r="C2506" t="inlineStr">
        <is>
          <t>Arcos</t>
        </is>
      </c>
      <c r="D2506" t="inlineStr">
        <is>
          <t>CECILIA TSUYACO ARAKI SILVA LTDA</t>
        </is>
      </c>
      <c r="E2506" t="inlineStr">
        <is>
          <t>389474</t>
        </is>
      </c>
      <c r="F2506" s="550" t="n">
        <v>46111</v>
      </c>
      <c r="G2506" t="n">
        <v>19575</v>
      </c>
      <c r="H2506" t="inlineStr">
        <is>
          <t>PIMENTA DE CHEIRO VERDE KG</t>
        </is>
      </c>
      <c r="I2506" t="inlineStr">
        <is>
          <t>ALIMENTOS</t>
        </is>
      </c>
      <c r="J2506" t="n">
        <v>0.3</v>
      </c>
      <c r="K2506" t="inlineStr">
        <is>
          <t>KG</t>
        </is>
      </c>
      <c r="L2506" t="n">
        <v>9</v>
      </c>
      <c r="M2506" t="n">
        <v>30</v>
      </c>
      <c r="N2506" t="inlineStr">
        <is>
          <t xml:space="preserve"> ALIMENTOS</t>
        </is>
      </c>
      <c r="O2506" t="inlineStr">
        <is>
          <t>03/2026</t>
        </is>
      </c>
    </row>
    <row r="2507">
      <c r="A2507" t="n">
        <v>221917</v>
      </c>
      <c r="B2507" t="n">
        <v>122</v>
      </c>
      <c r="C2507" t="inlineStr">
        <is>
          <t>Arcos</t>
        </is>
      </c>
      <c r="D2507" t="inlineStr">
        <is>
          <t>CECILIA TSUYACO ARAKI SILVA LTDA</t>
        </is>
      </c>
      <c r="E2507" t="inlineStr">
        <is>
          <t>389474</t>
        </is>
      </c>
      <c r="F2507" s="550" t="n">
        <v>46111</v>
      </c>
      <c r="G2507" t="n">
        <v>19485</v>
      </c>
      <c r="H2507" t="inlineStr">
        <is>
          <t>ENDRO DILL KG</t>
        </is>
      </c>
      <c r="I2507" t="inlineStr">
        <is>
          <t>ALIMENTOS</t>
        </is>
      </c>
      <c r="J2507" t="n">
        <v>0.2</v>
      </c>
      <c r="K2507" t="inlineStr">
        <is>
          <t>KG</t>
        </is>
      </c>
      <c r="L2507" t="n">
        <v>29</v>
      </c>
      <c r="M2507" t="n">
        <v>145</v>
      </c>
      <c r="N2507" t="inlineStr">
        <is>
          <t xml:space="preserve"> ALIMENTOS</t>
        </is>
      </c>
      <c r="O2507" t="inlineStr">
        <is>
          <t>03/2026</t>
        </is>
      </c>
    </row>
    <row r="2508">
      <c r="A2508" t="n">
        <v>221917</v>
      </c>
      <c r="B2508" t="n">
        <v>122</v>
      </c>
      <c r="C2508" t="inlineStr">
        <is>
          <t>Arcos</t>
        </is>
      </c>
      <c r="D2508" t="inlineStr">
        <is>
          <t>CECILIA TSUYACO ARAKI SILVA LTDA</t>
        </is>
      </c>
      <c r="E2508" t="inlineStr">
        <is>
          <t>389474</t>
        </is>
      </c>
      <c r="F2508" s="550" t="n">
        <v>46111</v>
      </c>
      <c r="G2508" t="n">
        <v>19488</v>
      </c>
      <c r="H2508" t="inlineStr">
        <is>
          <t>CEBOLINHA KG</t>
        </is>
      </c>
      <c r="I2508" t="inlineStr">
        <is>
          <t>ALIMENTOS</t>
        </is>
      </c>
      <c r="J2508" t="n">
        <v>0.5</v>
      </c>
      <c r="K2508" t="inlineStr">
        <is>
          <t>KG</t>
        </is>
      </c>
      <c r="L2508" t="n">
        <v>7</v>
      </c>
      <c r="M2508" t="n">
        <v>14</v>
      </c>
      <c r="N2508" t="inlineStr">
        <is>
          <t xml:space="preserve"> ALIMENTOS</t>
        </is>
      </c>
      <c r="O2508" t="inlineStr">
        <is>
          <t>03/2026</t>
        </is>
      </c>
    </row>
    <row r="2509">
      <c r="A2509" t="n">
        <v>221917</v>
      </c>
      <c r="B2509" t="n">
        <v>122</v>
      </c>
      <c r="C2509" t="inlineStr">
        <is>
          <t>Arcos</t>
        </is>
      </c>
      <c r="D2509" t="inlineStr">
        <is>
          <t>CECILIA TSUYACO ARAKI SILVA LTDA</t>
        </is>
      </c>
      <c r="E2509" t="inlineStr">
        <is>
          <t>389474</t>
        </is>
      </c>
      <c r="F2509" s="550" t="n">
        <v>46111</v>
      </c>
      <c r="G2509" t="n">
        <v>19476</v>
      </c>
      <c r="H2509" t="inlineStr">
        <is>
          <t>MANJERICAO KG</t>
        </is>
      </c>
      <c r="I2509" t="inlineStr">
        <is>
          <t>ALIMENTOS</t>
        </is>
      </c>
      <c r="J2509" t="n">
        <v>0.3</v>
      </c>
      <c r="K2509" t="inlineStr">
        <is>
          <t>KG</t>
        </is>
      </c>
      <c r="L2509" t="n">
        <v>19.5</v>
      </c>
      <c r="M2509" t="n">
        <v>65</v>
      </c>
      <c r="N2509" t="inlineStr">
        <is>
          <t xml:space="preserve"> ALIMENTOS</t>
        </is>
      </c>
      <c r="O2509" t="inlineStr">
        <is>
          <t>03/2026</t>
        </is>
      </c>
    </row>
    <row r="2510">
      <c r="A2510" t="n">
        <v>221917</v>
      </c>
      <c r="B2510" t="n">
        <v>122</v>
      </c>
      <c r="C2510" t="inlineStr">
        <is>
          <t>Arcos</t>
        </is>
      </c>
      <c r="D2510" t="inlineStr">
        <is>
          <t>CECILIA TSUYACO ARAKI SILVA LTDA</t>
        </is>
      </c>
      <c r="E2510" t="inlineStr">
        <is>
          <t>389474</t>
        </is>
      </c>
      <c r="F2510" s="550" t="n">
        <v>46111</v>
      </c>
      <c r="G2510" t="n">
        <v>19480</v>
      </c>
      <c r="H2510" t="inlineStr">
        <is>
          <t>HORTELA HIDROPONICA KG</t>
        </is>
      </c>
      <c r="I2510" t="inlineStr">
        <is>
          <t>ALIMENTOS</t>
        </is>
      </c>
      <c r="J2510" t="n">
        <v>0.4</v>
      </c>
      <c r="K2510" t="inlineStr">
        <is>
          <t>KG</t>
        </is>
      </c>
      <c r="L2510" t="n">
        <v>6.8</v>
      </c>
      <c r="M2510" t="n">
        <v>17</v>
      </c>
      <c r="N2510" t="inlineStr">
        <is>
          <t xml:space="preserve"> ALIMENTOS</t>
        </is>
      </c>
      <c r="O2510" t="inlineStr">
        <is>
          <t>03/2026</t>
        </is>
      </c>
    </row>
    <row r="2511">
      <c r="A2511" t="n">
        <v>221917</v>
      </c>
      <c r="B2511" t="n">
        <v>122</v>
      </c>
      <c r="C2511" t="inlineStr">
        <is>
          <t>Arcos</t>
        </is>
      </c>
      <c r="D2511" t="inlineStr">
        <is>
          <t>CECILIA TSUYACO ARAKI SILVA LTDA</t>
        </is>
      </c>
      <c r="E2511" t="inlineStr">
        <is>
          <t>389474</t>
        </is>
      </c>
      <c r="F2511" s="550" t="n">
        <v>46111</v>
      </c>
      <c r="G2511" t="n">
        <v>19503</v>
      </c>
      <c r="H2511" t="inlineStr">
        <is>
          <t>ALFACE CRESPA KG</t>
        </is>
      </c>
      <c r="I2511" t="inlineStr">
        <is>
          <t>ALIMENTOS</t>
        </is>
      </c>
      <c r="J2511" t="n">
        <v>1</v>
      </c>
      <c r="K2511" t="inlineStr">
        <is>
          <t>KG</t>
        </is>
      </c>
      <c r="L2511" t="n">
        <v>11.8</v>
      </c>
      <c r="M2511" t="n">
        <v>11.8</v>
      </c>
      <c r="N2511" t="inlineStr">
        <is>
          <t xml:space="preserve"> ALIMENTOS</t>
        </is>
      </c>
      <c r="O2511" t="inlineStr">
        <is>
          <t>03/2026</t>
        </is>
      </c>
    </row>
    <row r="2512">
      <c r="A2512" t="n">
        <v>221917</v>
      </c>
      <c r="B2512" t="n">
        <v>122</v>
      </c>
      <c r="C2512" t="inlineStr">
        <is>
          <t>Arcos</t>
        </is>
      </c>
      <c r="D2512" t="inlineStr">
        <is>
          <t>CECILIA TSUYACO ARAKI SILVA LTDA</t>
        </is>
      </c>
      <c r="E2512" t="inlineStr">
        <is>
          <t>389474</t>
        </is>
      </c>
      <c r="F2512" s="550" t="n">
        <v>46111</v>
      </c>
      <c r="G2512" t="n">
        <v>19558</v>
      </c>
      <c r="H2512" t="inlineStr">
        <is>
          <t>QUIABO KG</t>
        </is>
      </c>
      <c r="I2512" t="inlineStr">
        <is>
          <t>ALIMENTOS</t>
        </is>
      </c>
      <c r="J2512" t="n">
        <v>1</v>
      </c>
      <c r="K2512" t="inlineStr">
        <is>
          <t>KG</t>
        </is>
      </c>
      <c r="L2512" t="n">
        <v>15</v>
      </c>
      <c r="M2512" t="n">
        <v>15</v>
      </c>
      <c r="N2512" t="inlineStr">
        <is>
          <t xml:space="preserve"> ALIMENTOS</t>
        </is>
      </c>
      <c r="O2512" t="inlineStr">
        <is>
          <t>03/2026</t>
        </is>
      </c>
    </row>
    <row r="2513">
      <c r="A2513" t="n">
        <v>221917</v>
      </c>
      <c r="B2513" t="n">
        <v>122</v>
      </c>
      <c r="C2513" t="inlineStr">
        <is>
          <t>Arcos</t>
        </is>
      </c>
      <c r="D2513" t="inlineStr">
        <is>
          <t>CECILIA TSUYACO ARAKI SILVA LTDA</t>
        </is>
      </c>
      <c r="E2513" t="inlineStr">
        <is>
          <t>389474</t>
        </is>
      </c>
      <c r="F2513" s="550" t="n">
        <v>46111</v>
      </c>
      <c r="G2513" t="n">
        <v>19572</v>
      </c>
      <c r="H2513" t="inlineStr">
        <is>
          <t>PIMENTA DEDO DE MOCA KG</t>
        </is>
      </c>
      <c r="I2513" t="inlineStr">
        <is>
          <t>ALIMENTOS</t>
        </is>
      </c>
      <c r="J2513" t="n">
        <v>0.3</v>
      </c>
      <c r="K2513" t="inlineStr">
        <is>
          <t>KG</t>
        </is>
      </c>
      <c r="L2513" t="n">
        <v>4.2</v>
      </c>
      <c r="M2513" t="n">
        <v>14</v>
      </c>
      <c r="N2513" t="inlineStr">
        <is>
          <t xml:space="preserve"> ALIMENTOS</t>
        </is>
      </c>
      <c r="O2513" t="inlineStr">
        <is>
          <t>03/2026</t>
        </is>
      </c>
    </row>
    <row r="2514">
      <c r="A2514" t="n">
        <v>221917</v>
      </c>
      <c r="B2514" t="n">
        <v>122</v>
      </c>
      <c r="C2514" t="inlineStr">
        <is>
          <t>Arcos</t>
        </is>
      </c>
      <c r="D2514" t="inlineStr">
        <is>
          <t>CECILIA TSUYACO ARAKI SILVA LTDA</t>
        </is>
      </c>
      <c r="E2514" t="inlineStr">
        <is>
          <t>389474</t>
        </is>
      </c>
      <c r="F2514" s="550" t="n">
        <v>46111</v>
      </c>
      <c r="G2514" t="n">
        <v>19647</v>
      </c>
      <c r="H2514" t="inlineStr">
        <is>
          <t>ALHO PORO KG</t>
        </is>
      </c>
      <c r="I2514" t="inlineStr">
        <is>
          <t>ALIMENTOS</t>
        </is>
      </c>
      <c r="J2514" t="n">
        <v>0.7</v>
      </c>
      <c r="K2514" t="inlineStr">
        <is>
          <t>KG</t>
        </is>
      </c>
      <c r="L2514" t="n">
        <v>10.85</v>
      </c>
      <c r="M2514" t="n">
        <v>15.5</v>
      </c>
      <c r="N2514" t="inlineStr">
        <is>
          <t xml:space="preserve"> ALIMENTOS</t>
        </is>
      </c>
      <c r="O2514" t="inlineStr">
        <is>
          <t>03/2026</t>
        </is>
      </c>
    </row>
    <row r="2515">
      <c r="A2515" t="n">
        <v>221917</v>
      </c>
      <c r="B2515" t="n">
        <v>122</v>
      </c>
      <c r="C2515" t="inlineStr">
        <is>
          <t>Arcos</t>
        </is>
      </c>
      <c r="D2515" t="inlineStr">
        <is>
          <t>CECILIA TSUYACO ARAKI SILVA LTDA</t>
        </is>
      </c>
      <c r="E2515" t="inlineStr">
        <is>
          <t>389474</t>
        </is>
      </c>
      <c r="F2515" s="550" t="n">
        <v>46111</v>
      </c>
      <c r="G2515" t="n">
        <v>19502</v>
      </c>
      <c r="H2515" t="inlineStr">
        <is>
          <t>ALFACE CRESPA ROXA KG</t>
        </is>
      </c>
      <c r="I2515" t="inlineStr">
        <is>
          <t>ALIMENTOS</t>
        </is>
      </c>
      <c r="J2515" t="n">
        <v>0.8</v>
      </c>
      <c r="K2515" t="inlineStr">
        <is>
          <t>KG</t>
        </is>
      </c>
      <c r="L2515" t="n">
        <v>16</v>
      </c>
      <c r="M2515" t="n">
        <v>20</v>
      </c>
      <c r="N2515" t="inlineStr">
        <is>
          <t xml:space="preserve"> ALIMENTOS</t>
        </is>
      </c>
      <c r="O2515" t="inlineStr">
        <is>
          <t>03/2026</t>
        </is>
      </c>
    </row>
    <row r="2516">
      <c r="A2516" t="n">
        <v>221917</v>
      </c>
      <c r="B2516" t="n">
        <v>122</v>
      </c>
      <c r="C2516" t="inlineStr">
        <is>
          <t>Arcos</t>
        </is>
      </c>
      <c r="D2516" t="inlineStr">
        <is>
          <t>CECILIA TSUYACO ARAKI SILVA LTDA</t>
        </is>
      </c>
      <c r="E2516" t="inlineStr">
        <is>
          <t>389474</t>
        </is>
      </c>
      <c r="F2516" s="550" t="n">
        <v>46111</v>
      </c>
      <c r="G2516" t="n">
        <v>19743</v>
      </c>
      <c r="H2516" t="inlineStr">
        <is>
          <t>MACA VERDE KG</t>
        </is>
      </c>
      <c r="I2516" t="inlineStr">
        <is>
          <t>ALIMENTOS</t>
        </is>
      </c>
      <c r="J2516" t="n">
        <v>7</v>
      </c>
      <c r="K2516" t="inlineStr">
        <is>
          <t>KG</t>
        </is>
      </c>
      <c r="L2516" t="n">
        <v>105</v>
      </c>
      <c r="M2516" t="n">
        <v>15</v>
      </c>
      <c r="N2516" t="inlineStr">
        <is>
          <t xml:space="preserve"> ALIMENTOS</t>
        </is>
      </c>
      <c r="O2516" t="inlineStr">
        <is>
          <t>03/2026</t>
        </is>
      </c>
    </row>
    <row r="2517">
      <c r="A2517" t="n">
        <v>221917</v>
      </c>
      <c r="B2517" t="n">
        <v>122</v>
      </c>
      <c r="C2517" t="inlineStr">
        <is>
          <t>Arcos</t>
        </is>
      </c>
      <c r="D2517" t="inlineStr">
        <is>
          <t>CECILIA TSUYACO ARAKI SILVA LTDA</t>
        </is>
      </c>
      <c r="E2517" t="inlineStr">
        <is>
          <t>389474</t>
        </is>
      </c>
      <c r="F2517" s="550" t="n">
        <v>46111</v>
      </c>
      <c r="G2517" t="n">
        <v>19759</v>
      </c>
      <c r="H2517" t="inlineStr">
        <is>
          <t>LARANJA BAHIA KG</t>
        </is>
      </c>
      <c r="I2517" t="inlineStr">
        <is>
          <t>ALIMENTOS</t>
        </is>
      </c>
      <c r="J2517" t="n">
        <v>5</v>
      </c>
      <c r="K2517" t="inlineStr">
        <is>
          <t>KG</t>
        </is>
      </c>
      <c r="L2517" t="n">
        <v>51</v>
      </c>
      <c r="M2517" t="n">
        <v>10.2</v>
      </c>
      <c r="N2517" t="inlineStr">
        <is>
          <t xml:space="preserve"> ALIMENTOS</t>
        </is>
      </c>
      <c r="O2517" t="inlineStr">
        <is>
          <t>03/2026</t>
        </is>
      </c>
    </row>
    <row r="2518">
      <c r="A2518" t="n">
        <v>221917</v>
      </c>
      <c r="B2518" t="n">
        <v>122</v>
      </c>
      <c r="C2518" t="inlineStr">
        <is>
          <t>Arcos</t>
        </is>
      </c>
      <c r="D2518" t="inlineStr">
        <is>
          <t>CECILIA TSUYACO ARAKI SILVA LTDA</t>
        </is>
      </c>
      <c r="E2518" t="inlineStr">
        <is>
          <t>389474</t>
        </is>
      </c>
      <c r="F2518" s="550" t="n">
        <v>46111</v>
      </c>
      <c r="G2518" t="n">
        <v>19762</v>
      </c>
      <c r="H2518" t="inlineStr">
        <is>
          <t>GRAPE FRUIT KG</t>
        </is>
      </c>
      <c r="I2518" t="inlineStr">
        <is>
          <t>ALIMENTOS</t>
        </is>
      </c>
      <c r="J2518" t="n">
        <v>10</v>
      </c>
      <c r="K2518" t="inlineStr">
        <is>
          <t>KG</t>
        </is>
      </c>
      <c r="L2518" t="n">
        <v>120</v>
      </c>
      <c r="M2518" t="n">
        <v>12</v>
      </c>
      <c r="N2518" t="inlineStr">
        <is>
          <t xml:space="preserve"> ALIMENTOS</t>
        </is>
      </c>
      <c r="O2518" t="inlineStr">
        <is>
          <t>03/2026</t>
        </is>
      </c>
    </row>
    <row r="2519">
      <c r="A2519" t="n">
        <v>221917</v>
      </c>
      <c r="B2519" t="n">
        <v>122</v>
      </c>
      <c r="C2519" t="inlineStr">
        <is>
          <t>Arcos</t>
        </is>
      </c>
      <c r="D2519" t="inlineStr">
        <is>
          <t>CECILIA TSUYACO ARAKI SILVA LTDA</t>
        </is>
      </c>
      <c r="E2519" t="inlineStr">
        <is>
          <t>389474</t>
        </is>
      </c>
      <c r="F2519" s="550" t="n">
        <v>46111</v>
      </c>
      <c r="G2519" t="n">
        <v>23236</v>
      </c>
      <c r="H2519" t="inlineStr">
        <is>
          <t>COUVE MANTEIGA KG</t>
        </is>
      </c>
      <c r="I2519" t="inlineStr">
        <is>
          <t>ALIMENTOS</t>
        </is>
      </c>
      <c r="J2519" t="n">
        <v>2</v>
      </c>
      <c r="K2519" t="inlineStr">
        <is>
          <t>KG</t>
        </is>
      </c>
      <c r="L2519" t="n">
        <v>25</v>
      </c>
      <c r="M2519" t="n">
        <v>12.5</v>
      </c>
      <c r="N2519" t="inlineStr">
        <is>
          <t xml:space="preserve"> ALIMENTOS</t>
        </is>
      </c>
      <c r="O2519" t="inlineStr">
        <is>
          <t>03/2026</t>
        </is>
      </c>
    </row>
    <row r="2520">
      <c r="A2520" t="n">
        <v>221917</v>
      </c>
      <c r="B2520" t="n">
        <v>122</v>
      </c>
      <c r="C2520" t="inlineStr">
        <is>
          <t>Arcos</t>
        </is>
      </c>
      <c r="D2520" t="inlineStr">
        <is>
          <t>CECILIA TSUYACO ARAKI SILVA LTDA</t>
        </is>
      </c>
      <c r="E2520" t="inlineStr">
        <is>
          <t>389474</t>
        </is>
      </c>
      <c r="F2520" s="550" t="n">
        <v>46111</v>
      </c>
      <c r="G2520" t="n">
        <v>23195</v>
      </c>
      <c r="H2520" t="inlineStr">
        <is>
          <t>RABANETE KG</t>
        </is>
      </c>
      <c r="I2520" t="inlineStr">
        <is>
          <t>ALIMENTOS</t>
        </is>
      </c>
      <c r="J2520" t="n">
        <v>0.5</v>
      </c>
      <c r="K2520" t="inlineStr">
        <is>
          <t>KG</t>
        </is>
      </c>
      <c r="L2520" t="n">
        <v>8</v>
      </c>
      <c r="M2520" t="n">
        <v>16</v>
      </c>
      <c r="N2520" t="inlineStr">
        <is>
          <t xml:space="preserve"> ALIMENTOS</t>
        </is>
      </c>
      <c r="O2520" t="inlineStr">
        <is>
          <t>03/2026</t>
        </is>
      </c>
    </row>
    <row r="2521">
      <c r="A2521" t="n">
        <v>221917</v>
      </c>
      <c r="B2521" t="n">
        <v>122</v>
      </c>
      <c r="C2521" t="inlineStr">
        <is>
          <t>Arcos</t>
        </is>
      </c>
      <c r="D2521" t="inlineStr">
        <is>
          <t>CECILIA TSUYACO ARAKI SILVA LTDA</t>
        </is>
      </c>
      <c r="E2521" t="inlineStr">
        <is>
          <t>389474</t>
        </is>
      </c>
      <c r="F2521" s="550" t="n">
        <v>46111</v>
      </c>
      <c r="G2521" t="n">
        <v>25647</v>
      </c>
      <c r="H2521" t="inlineStr">
        <is>
          <t>ACELGA BOK CHOY KG</t>
        </is>
      </c>
      <c r="I2521" t="inlineStr">
        <is>
          <t>ALIMENTOS</t>
        </is>
      </c>
      <c r="J2521" t="n">
        <v>0.6</v>
      </c>
      <c r="K2521" t="inlineStr">
        <is>
          <t>KG</t>
        </is>
      </c>
      <c r="L2521" t="n">
        <v>11.4</v>
      </c>
      <c r="M2521" t="n">
        <v>19</v>
      </c>
      <c r="N2521" t="inlineStr">
        <is>
          <t xml:space="preserve"> ALIMENTOS</t>
        </is>
      </c>
      <c r="O2521" t="inlineStr">
        <is>
          <t>03/2026</t>
        </is>
      </c>
    </row>
    <row r="2522">
      <c r="A2522" t="n">
        <v>221917</v>
      </c>
      <c r="B2522" t="n">
        <v>122</v>
      </c>
      <c r="C2522" t="inlineStr">
        <is>
          <t>Arcos</t>
        </is>
      </c>
      <c r="D2522" t="inlineStr">
        <is>
          <t>CECILIA TSUYACO ARAKI SILVA LTDA</t>
        </is>
      </c>
      <c r="E2522" t="inlineStr">
        <is>
          <t>389474</t>
        </is>
      </c>
      <c r="F2522" s="550" t="n">
        <v>46111</v>
      </c>
      <c r="G2522" t="n">
        <v>23389</v>
      </c>
      <c r="H2522" t="inlineStr">
        <is>
          <t>BANANA NANICA KG</t>
        </is>
      </c>
      <c r="I2522" t="inlineStr">
        <is>
          <t>ALIMENTOS</t>
        </is>
      </c>
      <c r="J2522" t="n">
        <v>5</v>
      </c>
      <c r="K2522" t="inlineStr">
        <is>
          <t>KG</t>
        </is>
      </c>
      <c r="L2522" t="n">
        <v>25</v>
      </c>
      <c r="M2522" t="n">
        <v>5</v>
      </c>
      <c r="N2522" t="inlineStr">
        <is>
          <t xml:space="preserve"> ALIMENTOS</t>
        </is>
      </c>
      <c r="O2522" t="inlineStr">
        <is>
          <t>03/2026</t>
        </is>
      </c>
    </row>
    <row r="2523">
      <c r="A2523" t="n">
        <v>221917</v>
      </c>
      <c r="B2523" t="n">
        <v>122</v>
      </c>
      <c r="C2523" t="inlineStr">
        <is>
          <t>Arcos</t>
        </is>
      </c>
      <c r="D2523" t="inlineStr">
        <is>
          <t>CECILIA TSUYACO ARAKI SILVA LTDA</t>
        </is>
      </c>
      <c r="E2523" t="inlineStr">
        <is>
          <t>389474</t>
        </is>
      </c>
      <c r="F2523" s="550" t="n">
        <v>46111</v>
      </c>
      <c r="G2523" t="n">
        <v>23095</v>
      </c>
      <c r="H2523" t="inlineStr">
        <is>
          <t>OVO CAIPIRA UN</t>
        </is>
      </c>
      <c r="I2523" t="inlineStr">
        <is>
          <t>ALIMENTOS</t>
        </is>
      </c>
      <c r="J2523" t="n">
        <v>200</v>
      </c>
      <c r="K2523" t="inlineStr">
        <is>
          <t>UN</t>
        </is>
      </c>
      <c r="L2523" t="n">
        <v>270</v>
      </c>
      <c r="M2523" t="n">
        <v>1.35</v>
      </c>
      <c r="N2523" t="inlineStr">
        <is>
          <t xml:space="preserve"> ALIMENTOS</t>
        </is>
      </c>
      <c r="O2523" t="inlineStr">
        <is>
          <t>03/2026</t>
        </is>
      </c>
    </row>
    <row r="2524">
      <c r="A2524" t="n">
        <v>221917</v>
      </c>
      <c r="B2524" t="n">
        <v>122</v>
      </c>
      <c r="C2524" t="inlineStr">
        <is>
          <t>Arcos</t>
        </is>
      </c>
      <c r="D2524" t="inlineStr">
        <is>
          <t>CECILIA TSUYACO ARAKI SILVA LTDA</t>
        </is>
      </c>
      <c r="E2524" t="inlineStr">
        <is>
          <t>389474</t>
        </is>
      </c>
      <c r="F2524" s="550" t="n">
        <v>46111</v>
      </c>
      <c r="G2524" t="n">
        <v>23390</v>
      </c>
      <c r="H2524" t="inlineStr">
        <is>
          <t>BANANA DA TERRA KG</t>
        </is>
      </c>
      <c r="I2524" t="inlineStr">
        <is>
          <t>ALIMENTOS</t>
        </is>
      </c>
      <c r="J2524" t="n">
        <v>6</v>
      </c>
      <c r="K2524" t="inlineStr">
        <is>
          <t>KG</t>
        </is>
      </c>
      <c r="L2524" t="n">
        <v>51</v>
      </c>
      <c r="M2524" t="n">
        <v>8.5</v>
      </c>
      <c r="N2524" t="inlineStr">
        <is>
          <t xml:space="preserve"> ALIMENTOS</t>
        </is>
      </c>
      <c r="O2524" t="inlineStr">
        <is>
          <t>03/2026</t>
        </is>
      </c>
    </row>
    <row r="2525">
      <c r="A2525" t="n">
        <v>221917</v>
      </c>
      <c r="B2525" t="n">
        <v>122</v>
      </c>
      <c r="C2525" t="inlineStr">
        <is>
          <t>Arcos</t>
        </is>
      </c>
      <c r="D2525" t="inlineStr">
        <is>
          <t>CECILIA TSUYACO ARAKI SILVA LTDA</t>
        </is>
      </c>
      <c r="E2525" t="inlineStr">
        <is>
          <t>389474</t>
        </is>
      </c>
      <c r="F2525" s="550" t="n">
        <v>46111</v>
      </c>
      <c r="G2525" t="n">
        <v>19472</v>
      </c>
      <c r="H2525" t="inlineStr">
        <is>
          <t>RUCULA KG</t>
        </is>
      </c>
      <c r="I2525" t="inlineStr">
        <is>
          <t>ALIMENTOS</t>
        </is>
      </c>
      <c r="J2525" t="n">
        <v>1.5</v>
      </c>
      <c r="K2525" t="inlineStr">
        <is>
          <t>KG</t>
        </is>
      </c>
      <c r="L2525" t="n">
        <v>42</v>
      </c>
      <c r="M2525" t="n">
        <v>28</v>
      </c>
      <c r="N2525" t="inlineStr">
        <is>
          <t xml:space="preserve"> ALIMENTOS</t>
        </is>
      </c>
      <c r="O2525" t="inlineStr">
        <is>
          <t>03/2026</t>
        </is>
      </c>
    </row>
    <row r="2526">
      <c r="A2526" t="n">
        <v>221917</v>
      </c>
      <c r="B2526" t="n">
        <v>122</v>
      </c>
      <c r="C2526" t="inlineStr">
        <is>
          <t>Arcos</t>
        </is>
      </c>
      <c r="D2526" t="inlineStr">
        <is>
          <t>CECILIA TSUYACO ARAKI SILVA LTDA</t>
        </is>
      </c>
      <c r="E2526" t="inlineStr">
        <is>
          <t>389474</t>
        </is>
      </c>
      <c r="F2526" s="550" t="n">
        <v>46111</v>
      </c>
      <c r="G2526" t="n">
        <v>24037</v>
      </c>
      <c r="H2526" t="inlineStr">
        <is>
          <t>ALHO TRITURADO FRITO</t>
        </is>
      </c>
      <c r="I2526" t="inlineStr">
        <is>
          <t>ALIMENTOS</t>
        </is>
      </c>
      <c r="J2526" t="n">
        <v>2</v>
      </c>
      <c r="K2526" t="inlineStr">
        <is>
          <t>KG</t>
        </is>
      </c>
      <c r="L2526" t="n">
        <v>36</v>
      </c>
      <c r="M2526" t="n">
        <v>18</v>
      </c>
      <c r="N2526" t="inlineStr">
        <is>
          <t xml:space="preserve"> ALIMENTOS</t>
        </is>
      </c>
      <c r="O2526" t="inlineStr">
        <is>
          <t>03/2026</t>
        </is>
      </c>
    </row>
    <row r="2527">
      <c r="A2527" t="n">
        <v>221916</v>
      </c>
      <c r="B2527" t="n">
        <v>122</v>
      </c>
      <c r="C2527" t="inlineStr">
        <is>
          <t>Arcos</t>
        </is>
      </c>
      <c r="D2527" t="inlineStr">
        <is>
          <t>FRONT BEBIDAS LTDA</t>
        </is>
      </c>
      <c r="E2527" t="inlineStr">
        <is>
          <t>798552</t>
        </is>
      </c>
      <c r="F2527" s="550" t="n">
        <v>46111</v>
      </c>
      <c r="G2527" t="n">
        <v>18242</v>
      </c>
      <c r="H2527" t="inlineStr">
        <is>
          <t>TEQUILA DON JULIO BLANCO 750ML</t>
        </is>
      </c>
      <c r="I2527" t="inlineStr">
        <is>
          <t>BEBIDAS</t>
        </is>
      </c>
      <c r="J2527" t="n">
        <v>12</v>
      </c>
      <c r="K2527" t="inlineStr">
        <is>
          <t>GR</t>
        </is>
      </c>
      <c r="L2527" t="n">
        <v>2809.2</v>
      </c>
      <c r="M2527" t="n">
        <v>234.1</v>
      </c>
      <c r="N2527" t="inlineStr">
        <is>
          <t xml:space="preserve"> BEBIDAS</t>
        </is>
      </c>
      <c r="O2527" t="inlineStr">
        <is>
          <t>03/2026</t>
        </is>
      </c>
    </row>
    <row r="2528">
      <c r="A2528" t="n">
        <v>221915</v>
      </c>
      <c r="B2528" t="n">
        <v>122</v>
      </c>
      <c r="C2528" t="inlineStr">
        <is>
          <t>Arcos</t>
        </is>
      </c>
      <c r="D2528" t="inlineStr">
        <is>
          <t>DO CHEF DISTRIBUIDORA DE ALIMENTOS LTDA</t>
        </is>
      </c>
      <c r="E2528" t="inlineStr">
        <is>
          <t>686</t>
        </is>
      </c>
      <c r="F2528" s="550" t="n">
        <v>46111</v>
      </c>
      <c r="G2528" t="n">
        <v>20257</v>
      </c>
      <c r="H2528" t="inlineStr">
        <is>
          <t>COCO RALADO FRESCO CONGELADO VITA COCO C/1KG</t>
        </is>
      </c>
      <c r="I2528" t="inlineStr">
        <is>
          <t>ALIMENTOS</t>
        </is>
      </c>
      <c r="J2528" t="n">
        <v>4</v>
      </c>
      <c r="K2528" t="inlineStr">
        <is>
          <t>UN</t>
        </is>
      </c>
      <c r="L2528" t="n">
        <v>119.6</v>
      </c>
      <c r="M2528" t="n">
        <v>29.9</v>
      </c>
      <c r="N2528" t="inlineStr">
        <is>
          <t xml:space="preserve"> ALIMENTOS</t>
        </is>
      </c>
      <c r="O2528" t="inlineStr">
        <is>
          <t>03/2026</t>
        </is>
      </c>
    </row>
    <row r="2529">
      <c r="A2529" t="n">
        <v>221915</v>
      </c>
      <c r="B2529" t="n">
        <v>122</v>
      </c>
      <c r="C2529" t="inlineStr">
        <is>
          <t>Arcos</t>
        </is>
      </c>
      <c r="D2529" t="inlineStr">
        <is>
          <t>DO CHEF DISTRIBUIDORA DE ALIMENTOS LTDA</t>
        </is>
      </c>
      <c r="E2529" t="inlineStr">
        <is>
          <t>686</t>
        </is>
      </c>
      <c r="F2529" s="550" t="n">
        <v>46111</v>
      </c>
      <c r="G2529" t="n">
        <v>19506</v>
      </c>
      <c r="H2529" t="inlineStr">
        <is>
          <t>ALECRIM KG</t>
        </is>
      </c>
      <c r="I2529" t="inlineStr">
        <is>
          <t>ALIMENTOS</t>
        </is>
      </c>
      <c r="J2529" t="n">
        <v>0.2</v>
      </c>
      <c r="K2529" t="inlineStr">
        <is>
          <t>KG</t>
        </is>
      </c>
      <c r="L2529" t="n">
        <v>13</v>
      </c>
      <c r="M2529" t="n">
        <v>65</v>
      </c>
      <c r="N2529" t="inlineStr">
        <is>
          <t xml:space="preserve"> ALIMENTOS</t>
        </is>
      </c>
      <c r="O2529" t="inlineStr">
        <is>
          <t>03/2026</t>
        </is>
      </c>
    </row>
    <row r="2530">
      <c r="A2530" t="n">
        <v>221915</v>
      </c>
      <c r="B2530" t="n">
        <v>122</v>
      </c>
      <c r="C2530" t="inlineStr">
        <is>
          <t>Arcos</t>
        </is>
      </c>
      <c r="D2530" t="inlineStr">
        <is>
          <t>DO CHEF DISTRIBUIDORA DE ALIMENTOS LTDA</t>
        </is>
      </c>
      <c r="E2530" t="inlineStr">
        <is>
          <t>686</t>
        </is>
      </c>
      <c r="F2530" s="550" t="n">
        <v>46111</v>
      </c>
      <c r="G2530" t="n">
        <v>19846</v>
      </c>
      <c r="H2530" t="inlineStr">
        <is>
          <t>BROTO DE MOYASHI GRANEL KG</t>
        </is>
      </c>
      <c r="I2530" t="inlineStr">
        <is>
          <t>ALIMENTOS</t>
        </is>
      </c>
      <c r="J2530" t="n">
        <v>0.5</v>
      </c>
      <c r="K2530" t="inlineStr">
        <is>
          <t>KG</t>
        </is>
      </c>
      <c r="L2530" t="n">
        <v>10.4</v>
      </c>
      <c r="M2530" t="n">
        <v>20.8</v>
      </c>
      <c r="N2530" t="inlineStr">
        <is>
          <t xml:space="preserve"> ALIMENTOS</t>
        </is>
      </c>
      <c r="O2530" t="inlineStr">
        <is>
          <t>03/2026</t>
        </is>
      </c>
    </row>
    <row r="2531">
      <c r="A2531" t="n">
        <v>221914</v>
      </c>
      <c r="B2531" t="n">
        <v>122</v>
      </c>
      <c r="C2531" t="inlineStr">
        <is>
          <t>Arcos</t>
        </is>
      </c>
      <c r="D2531" t="inlineStr">
        <is>
          <t>QUEIJARIA ATALAIA LTDA</t>
        </is>
      </c>
      <c r="E2531" t="inlineStr">
        <is>
          <t>24149</t>
        </is>
      </c>
      <c r="F2531" s="550" t="n">
        <v>46111</v>
      </c>
      <c r="G2531" t="n">
        <v>26594</v>
      </c>
      <c r="H2531" t="inlineStr">
        <is>
          <t>QUEIJO MOGIANA KG</t>
        </is>
      </c>
      <c r="I2531" t="inlineStr">
        <is>
          <t>ALIMENTOS</t>
        </is>
      </c>
      <c r="J2531" t="n">
        <v>9.1</v>
      </c>
      <c r="K2531" t="inlineStr">
        <is>
          <t>KG</t>
        </is>
      </c>
      <c r="L2531" t="n">
        <v>790.79</v>
      </c>
      <c r="M2531" t="n">
        <v>86.90000000000001</v>
      </c>
      <c r="N2531" t="inlineStr">
        <is>
          <t xml:space="preserve"> ALIMENTOS</t>
        </is>
      </c>
      <c r="O2531" t="inlineStr">
        <is>
          <t>03/2026</t>
        </is>
      </c>
    </row>
    <row r="2532">
      <c r="A2532" t="n">
        <v>221913</v>
      </c>
      <c r="B2532" t="n">
        <v>122</v>
      </c>
      <c r="C2532" t="inlineStr">
        <is>
          <t>Arcos</t>
        </is>
      </c>
      <c r="D2532" t="inlineStr">
        <is>
          <t>EMPORIO M&amp;L COMERCIO DE ALIM E BEBIDAS LTDA</t>
        </is>
      </c>
      <c r="E2532" t="inlineStr">
        <is>
          <t>504580</t>
        </is>
      </c>
      <c r="F2532" s="550" t="n">
        <v>46111</v>
      </c>
      <c r="G2532" t="n">
        <v>24552</v>
      </c>
      <c r="H2532" t="inlineStr">
        <is>
          <t>ESPUMANTE CASA PERINI BRUT 750ML</t>
        </is>
      </c>
      <c r="I2532" t="inlineStr">
        <is>
          <t>BEBIDAS</t>
        </is>
      </c>
      <c r="J2532" t="n">
        <v>36</v>
      </c>
      <c r="K2532" t="inlineStr">
        <is>
          <t>GR</t>
        </is>
      </c>
      <c r="L2532" t="n">
        <v>1353.6</v>
      </c>
      <c r="M2532" t="n">
        <v>37.6</v>
      </c>
      <c r="N2532" t="inlineStr">
        <is>
          <t xml:space="preserve"> BEBIDAS</t>
        </is>
      </c>
      <c r="O2532" t="inlineStr">
        <is>
          <t>03/2026</t>
        </is>
      </c>
    </row>
    <row r="2533">
      <c r="A2533" t="n">
        <v>221912</v>
      </c>
      <c r="B2533" t="n">
        <v>122</v>
      </c>
      <c r="C2533" t="inlineStr">
        <is>
          <t>Arcos</t>
        </is>
      </c>
      <c r="D2533" t="inlineStr">
        <is>
          <t>ARTE GELATI SORVETES LTDA</t>
        </is>
      </c>
      <c r="E2533" t="inlineStr">
        <is>
          <t>40814</t>
        </is>
      </c>
      <c r="F2533" s="550" t="n">
        <v>46111</v>
      </c>
      <c r="G2533" t="n">
        <v>24986</v>
      </c>
      <c r="H2533" t="inlineStr">
        <is>
          <t>SORVETE DE MARACUJA ARTE GELATE C/3,8KG</t>
        </is>
      </c>
      <c r="I2533" t="inlineStr">
        <is>
          <t>ALIMENTOS</t>
        </is>
      </c>
      <c r="J2533" t="n">
        <v>2</v>
      </c>
      <c r="K2533" t="inlineStr">
        <is>
          <t>Pt</t>
        </is>
      </c>
      <c r="L2533" t="n">
        <v>358.8</v>
      </c>
      <c r="M2533" t="n">
        <v>179.4</v>
      </c>
      <c r="N2533" t="inlineStr">
        <is>
          <t xml:space="preserve"> ALIMENTOS</t>
        </is>
      </c>
      <c r="O2533" t="inlineStr">
        <is>
          <t>03/2026</t>
        </is>
      </c>
    </row>
    <row r="2534">
      <c r="A2534" t="n">
        <v>221911</v>
      </c>
      <c r="B2534" t="n">
        <v>122</v>
      </c>
      <c r="C2534" t="inlineStr">
        <is>
          <t>Arcos</t>
        </is>
      </c>
      <c r="D2534" t="inlineStr">
        <is>
          <t>CEPEL COMERCIO DE PAPEIS E EMBALAGENS LTDA</t>
        </is>
      </c>
      <c r="E2534" t="inlineStr">
        <is>
          <t>261574</t>
        </is>
      </c>
      <c r="F2534" s="550" t="n">
        <v>46111</v>
      </c>
      <c r="G2534" t="n">
        <v>29018</v>
      </c>
      <c r="H2534" t="inlineStr">
        <is>
          <t>PALITO DE DENTE SEKI C/500 UM</t>
        </is>
      </c>
      <c r="I2534" t="inlineStr">
        <is>
          <t>UTENSILIOS</t>
        </is>
      </c>
      <c r="J2534" t="n">
        <v>20</v>
      </c>
      <c r="K2534" t="inlineStr">
        <is>
          <t>UN</t>
        </is>
      </c>
      <c r="L2534" t="n">
        <v>260</v>
      </c>
      <c r="M2534" t="n">
        <v>13</v>
      </c>
      <c r="N2534" t="inlineStr">
        <is>
          <t xml:space="preserve"> DESCARTAVEIS</t>
        </is>
      </c>
      <c r="O2534" t="inlineStr">
        <is>
          <t>03/2026</t>
        </is>
      </c>
    </row>
    <row r="2535">
      <c r="A2535" t="n">
        <v>221910</v>
      </c>
      <c r="B2535" t="n">
        <v>122</v>
      </c>
      <c r="C2535" t="inlineStr">
        <is>
          <t>Arcos</t>
        </is>
      </c>
      <c r="D2535" t="inlineStr">
        <is>
          <t>GCT COMERCIO DE PRODUTOS ALIMENTICIOS LTDA</t>
        </is>
      </c>
      <c r="E2535" t="inlineStr">
        <is>
          <t>10704</t>
        </is>
      </c>
      <c r="F2535" s="550" t="n">
        <v>46111</v>
      </c>
      <c r="G2535" t="n">
        <v>27340</v>
      </c>
      <c r="H2535" t="inlineStr">
        <is>
          <t>GELO RETANGULO 50X65MM C/25 UN YCECODE</t>
        </is>
      </c>
      <c r="I2535" t="inlineStr">
        <is>
          <t>BEBIDAS</t>
        </is>
      </c>
      <c r="J2535" t="n">
        <v>10</v>
      </c>
      <c r="K2535" t="inlineStr">
        <is>
          <t>PC</t>
        </is>
      </c>
      <c r="L2535" t="n">
        <v>536.2</v>
      </c>
      <c r="M2535" t="n">
        <v>53.62</v>
      </c>
      <c r="N2535" t="inlineStr">
        <is>
          <t xml:space="preserve"> BEBIDAS</t>
        </is>
      </c>
      <c r="O2535" t="inlineStr">
        <is>
          <t>03/2026</t>
        </is>
      </c>
    </row>
    <row r="2536">
      <c r="A2536" t="n">
        <v>221910</v>
      </c>
      <c r="B2536" t="n">
        <v>122</v>
      </c>
      <c r="C2536" t="inlineStr">
        <is>
          <t>Arcos</t>
        </is>
      </c>
      <c r="D2536" t="inlineStr">
        <is>
          <t>GCT COMERCIO DE PRODUTOS ALIMENTICIOS LTDA</t>
        </is>
      </c>
      <c r="E2536" t="inlineStr">
        <is>
          <t>10704</t>
        </is>
      </c>
      <c r="F2536" s="550" t="n">
        <v>46111</v>
      </c>
      <c r="G2536" t="n">
        <v>28315</v>
      </c>
      <c r="H2536" t="inlineStr">
        <is>
          <t>GELO COLLINS 35X120 C/18 UN YCECODE</t>
        </is>
      </c>
      <c r="I2536" t="inlineStr">
        <is>
          <t>BEBIDAS</t>
        </is>
      </c>
      <c r="J2536" t="n">
        <v>12</v>
      </c>
      <c r="K2536" t="inlineStr">
        <is>
          <t>PC</t>
        </is>
      </c>
      <c r="L2536" t="n">
        <v>522.72</v>
      </c>
      <c r="M2536" t="n">
        <v>43.56</v>
      </c>
      <c r="N2536" t="inlineStr">
        <is>
          <t xml:space="preserve"> BEBIDAS</t>
        </is>
      </c>
      <c r="O2536" t="inlineStr">
        <is>
          <t>03/2026</t>
        </is>
      </c>
    </row>
    <row r="2537">
      <c r="A2537" t="n">
        <v>221910</v>
      </c>
      <c r="B2537" t="n">
        <v>122</v>
      </c>
      <c r="C2537" t="inlineStr">
        <is>
          <t>Arcos</t>
        </is>
      </c>
      <c r="D2537" t="inlineStr">
        <is>
          <t>GCT COMERCIO DE PRODUTOS ALIMENTICIOS LTDA</t>
        </is>
      </c>
      <c r="E2537" t="inlineStr">
        <is>
          <t>10704</t>
        </is>
      </c>
      <c r="F2537" s="550" t="n">
        <v>46111</v>
      </c>
      <c r="G2537" t="n">
        <v>28316</v>
      </c>
      <c r="H2537" t="inlineStr">
        <is>
          <t>GELO ESFERICO C/9UN YCECODE</t>
        </is>
      </c>
      <c r="I2537" t="inlineStr">
        <is>
          <t>BEBIDAS</t>
        </is>
      </c>
      <c r="J2537" t="n">
        <v>6</v>
      </c>
      <c r="K2537" t="inlineStr">
        <is>
          <t>PC</t>
        </is>
      </c>
      <c r="L2537" t="n">
        <v>234.3</v>
      </c>
      <c r="M2537" t="n">
        <v>39.05</v>
      </c>
      <c r="N2537" t="inlineStr">
        <is>
          <t xml:space="preserve"> BEBIDAS</t>
        </is>
      </c>
      <c r="O2537" t="inlineStr">
        <is>
          <t>03/2026</t>
        </is>
      </c>
    </row>
    <row r="2538">
      <c r="A2538" t="n">
        <v>221909</v>
      </c>
      <c r="B2538" t="n">
        <v>122</v>
      </c>
      <c r="C2538" t="inlineStr">
        <is>
          <t>Arcos</t>
        </is>
      </c>
      <c r="D2538" t="inlineStr">
        <is>
          <t>MARIO PEDRO FELICIANO - HORTIFRUTI</t>
        </is>
      </c>
      <c r="E2538" t="inlineStr">
        <is>
          <t>472365</t>
        </is>
      </c>
      <c r="F2538" s="550" t="n">
        <v>46111</v>
      </c>
      <c r="G2538" t="n">
        <v>19621</v>
      </c>
      <c r="H2538" t="inlineStr">
        <is>
          <t>CENOURA KG</t>
        </is>
      </c>
      <c r="I2538" t="inlineStr">
        <is>
          <t>ALIMENTOS</t>
        </is>
      </c>
      <c r="J2538" t="n">
        <v>5</v>
      </c>
      <c r="K2538" t="inlineStr">
        <is>
          <t>KG</t>
        </is>
      </c>
      <c r="L2538" t="n">
        <v>29</v>
      </c>
      <c r="M2538" t="n">
        <v>5.8</v>
      </c>
      <c r="N2538" t="inlineStr">
        <is>
          <t xml:space="preserve"> ALIMENTOS</t>
        </is>
      </c>
      <c r="O2538" t="inlineStr">
        <is>
          <t>03/2026</t>
        </is>
      </c>
    </row>
    <row r="2539">
      <c r="A2539" t="n">
        <v>221909</v>
      </c>
      <c r="B2539" t="n">
        <v>122</v>
      </c>
      <c r="C2539" t="inlineStr">
        <is>
          <t>Arcos</t>
        </is>
      </c>
      <c r="D2539" t="inlineStr">
        <is>
          <t>MARIO PEDRO FELICIANO - HORTIFRUTI</t>
        </is>
      </c>
      <c r="E2539" t="inlineStr">
        <is>
          <t>472365</t>
        </is>
      </c>
      <c r="F2539" s="550" t="n">
        <v>46111</v>
      </c>
      <c r="G2539" t="n">
        <v>24083</v>
      </c>
      <c r="H2539" t="inlineStr">
        <is>
          <t>BATATA ASTERIX GRAUDA NOIVA KG</t>
        </is>
      </c>
      <c r="I2539" t="inlineStr">
        <is>
          <t>ALIMENTOS</t>
        </is>
      </c>
      <c r="J2539" t="n">
        <v>125</v>
      </c>
      <c r="K2539" t="inlineStr">
        <is>
          <t>KG</t>
        </is>
      </c>
      <c r="L2539" t="n">
        <v>643.75</v>
      </c>
      <c r="M2539" t="n">
        <v>5.15</v>
      </c>
      <c r="N2539" t="inlineStr">
        <is>
          <t xml:space="preserve"> ALIMENTOS</t>
        </is>
      </c>
      <c r="O2539" t="inlineStr">
        <is>
          <t>03/2026</t>
        </is>
      </c>
    </row>
    <row r="2540">
      <c r="A2540" t="n">
        <v>221909</v>
      </c>
      <c r="B2540" t="n">
        <v>122</v>
      </c>
      <c r="C2540" t="inlineStr">
        <is>
          <t>Arcos</t>
        </is>
      </c>
      <c r="D2540" t="inlineStr">
        <is>
          <t>MARIO PEDRO FELICIANO - HORTIFRUTI</t>
        </is>
      </c>
      <c r="E2540" t="inlineStr">
        <is>
          <t>472365</t>
        </is>
      </c>
      <c r="F2540" s="550" t="n">
        <v>46111</v>
      </c>
      <c r="G2540" t="n">
        <v>19465</v>
      </c>
      <c r="H2540" t="inlineStr">
        <is>
          <t>SALSAO KG</t>
        </is>
      </c>
      <c r="I2540" t="inlineStr">
        <is>
          <t>ALIMENTOS</t>
        </is>
      </c>
      <c r="J2540" t="n">
        <v>1.4</v>
      </c>
      <c r="K2540" t="inlineStr">
        <is>
          <t>KG</t>
        </is>
      </c>
      <c r="L2540" t="n">
        <v>8.119999999999999</v>
      </c>
      <c r="M2540" t="n">
        <v>5.8</v>
      </c>
      <c r="N2540" t="inlineStr">
        <is>
          <t xml:space="preserve"> ALIMENTOS</t>
        </is>
      </c>
      <c r="O2540" t="inlineStr">
        <is>
          <t>03/2026</t>
        </is>
      </c>
    </row>
    <row r="2541">
      <c r="A2541" t="n">
        <v>221909</v>
      </c>
      <c r="B2541" t="n">
        <v>122</v>
      </c>
      <c r="C2541" t="inlineStr">
        <is>
          <t>Arcos</t>
        </is>
      </c>
      <c r="D2541" t="inlineStr">
        <is>
          <t>MARIO PEDRO FELICIANO - HORTIFRUTI</t>
        </is>
      </c>
      <c r="E2541" t="inlineStr">
        <is>
          <t>472365</t>
        </is>
      </c>
      <c r="F2541" s="550" t="n">
        <v>46111</v>
      </c>
      <c r="G2541" t="n">
        <v>19748</v>
      </c>
      <c r="H2541" t="inlineStr">
        <is>
          <t>MACA FUJI KG</t>
        </is>
      </c>
      <c r="I2541" t="inlineStr">
        <is>
          <t>ALIMENTOS</t>
        </is>
      </c>
      <c r="J2541" t="n">
        <v>2</v>
      </c>
      <c r="K2541" t="inlineStr">
        <is>
          <t>KG</t>
        </is>
      </c>
      <c r="L2541" t="n">
        <v>21.76</v>
      </c>
      <c r="M2541" t="n">
        <v>10.88</v>
      </c>
      <c r="N2541" t="inlineStr">
        <is>
          <t xml:space="preserve"> ALIMENTOS</t>
        </is>
      </c>
      <c r="O2541" t="inlineStr">
        <is>
          <t>03/2026</t>
        </is>
      </c>
    </row>
    <row r="2542">
      <c r="A2542" t="n">
        <v>221909</v>
      </c>
      <c r="B2542" t="n">
        <v>122</v>
      </c>
      <c r="C2542" t="inlineStr">
        <is>
          <t>Arcos</t>
        </is>
      </c>
      <c r="D2542" t="inlineStr">
        <is>
          <t>MARIO PEDRO FELICIANO - HORTIFRUTI</t>
        </is>
      </c>
      <c r="E2542" t="inlineStr">
        <is>
          <t>472365</t>
        </is>
      </c>
      <c r="F2542" s="550" t="n">
        <v>46111</v>
      </c>
      <c r="G2542" t="n">
        <v>23113</v>
      </c>
      <c r="H2542" t="inlineStr">
        <is>
          <t>SALSA KG</t>
        </is>
      </c>
      <c r="I2542" t="inlineStr">
        <is>
          <t>ALIMENTOS</t>
        </is>
      </c>
      <c r="J2542" t="n">
        <v>1.3</v>
      </c>
      <c r="K2542" t="inlineStr">
        <is>
          <t>KG</t>
        </is>
      </c>
      <c r="L2542" t="n">
        <v>16.78</v>
      </c>
      <c r="M2542" t="n">
        <v>12.907692</v>
      </c>
      <c r="N2542" t="inlineStr">
        <is>
          <t xml:space="preserve"> ALIMENTOS</t>
        </is>
      </c>
      <c r="O2542" t="inlineStr">
        <is>
          <t>03/2026</t>
        </is>
      </c>
    </row>
    <row r="2543">
      <c r="A2543" t="n">
        <v>221909</v>
      </c>
      <c r="B2543" t="n">
        <v>122</v>
      </c>
      <c r="C2543" t="inlineStr">
        <is>
          <t>Arcos</t>
        </is>
      </c>
      <c r="D2543" t="inlineStr">
        <is>
          <t>MARIO PEDRO FELICIANO - HORTIFRUTI</t>
        </is>
      </c>
      <c r="E2543" t="inlineStr">
        <is>
          <t>472365</t>
        </is>
      </c>
      <c r="F2543" s="550" t="n">
        <v>46111</v>
      </c>
      <c r="G2543" t="n">
        <v>23186</v>
      </c>
      <c r="H2543" t="inlineStr">
        <is>
          <t>TOMATE CARMEM SALADA KG</t>
        </is>
      </c>
      <c r="I2543" t="inlineStr">
        <is>
          <t>ALIMENTOS</t>
        </is>
      </c>
      <c r="J2543" t="n">
        <v>20</v>
      </c>
      <c r="K2543" t="inlineStr">
        <is>
          <t>KG</t>
        </is>
      </c>
      <c r="L2543" t="n">
        <v>171</v>
      </c>
      <c r="M2543" t="n">
        <v>8.550000000000001</v>
      </c>
      <c r="N2543" t="inlineStr">
        <is>
          <t xml:space="preserve"> ALIMENTOS</t>
        </is>
      </c>
      <c r="O2543" t="inlineStr">
        <is>
          <t>03/2026</t>
        </is>
      </c>
    </row>
    <row r="2544">
      <c r="A2544" t="n">
        <v>221909</v>
      </c>
      <c r="B2544" t="n">
        <v>122</v>
      </c>
      <c r="C2544" t="inlineStr">
        <is>
          <t>Arcos</t>
        </is>
      </c>
      <c r="D2544" t="inlineStr">
        <is>
          <t>MARIO PEDRO FELICIANO - HORTIFRUTI</t>
        </is>
      </c>
      <c r="E2544" t="inlineStr">
        <is>
          <t>472365</t>
        </is>
      </c>
      <c r="F2544" s="550" t="n">
        <v>46111</v>
      </c>
      <c r="G2544" t="n">
        <v>23198</v>
      </c>
      <c r="H2544" t="inlineStr">
        <is>
          <t>PIMENTAO VERMELHO KG</t>
        </is>
      </c>
      <c r="I2544" t="inlineStr">
        <is>
          <t>ALIMENTOS</t>
        </is>
      </c>
      <c r="J2544" t="n">
        <v>0.7</v>
      </c>
      <c r="K2544" t="inlineStr">
        <is>
          <t>KG</t>
        </is>
      </c>
      <c r="L2544" t="n">
        <v>11.68</v>
      </c>
      <c r="M2544" t="n">
        <v>16.685714</v>
      </c>
      <c r="N2544" t="inlineStr">
        <is>
          <t xml:space="preserve"> ALIMENTOS</t>
        </is>
      </c>
      <c r="O2544" t="inlineStr">
        <is>
          <t>03/2026</t>
        </is>
      </c>
    </row>
    <row r="2545">
      <c r="A2545" t="n">
        <v>221909</v>
      </c>
      <c r="B2545" t="n">
        <v>122</v>
      </c>
      <c r="C2545" t="inlineStr">
        <is>
          <t>Arcos</t>
        </is>
      </c>
      <c r="D2545" t="inlineStr">
        <is>
          <t>MARIO PEDRO FELICIANO - HORTIFRUTI</t>
        </is>
      </c>
      <c r="E2545" t="inlineStr">
        <is>
          <t>472365</t>
        </is>
      </c>
      <c r="F2545" s="550" t="n">
        <v>46111</v>
      </c>
      <c r="G2545" t="n">
        <v>23241</v>
      </c>
      <c r="H2545" t="inlineStr">
        <is>
          <t>CHUCHU KG</t>
        </is>
      </c>
      <c r="I2545" t="inlineStr">
        <is>
          <t>ALIMENTOS</t>
        </is>
      </c>
      <c r="J2545" t="n">
        <v>2.15</v>
      </c>
      <c r="K2545" t="inlineStr">
        <is>
          <t>KG</t>
        </is>
      </c>
      <c r="L2545" t="n">
        <v>7.96</v>
      </c>
      <c r="M2545" t="n">
        <v>3.702326</v>
      </c>
      <c r="N2545" t="inlineStr">
        <is>
          <t xml:space="preserve"> ALIMENTOS</t>
        </is>
      </c>
      <c r="O2545" t="inlineStr">
        <is>
          <t>03/2026</t>
        </is>
      </c>
    </row>
    <row r="2546">
      <c r="A2546" t="n">
        <v>221909</v>
      </c>
      <c r="B2546" t="n">
        <v>122</v>
      </c>
      <c r="C2546" t="inlineStr">
        <is>
          <t>Arcos</t>
        </is>
      </c>
      <c r="D2546" t="inlineStr">
        <is>
          <t>MARIO PEDRO FELICIANO - HORTIFRUTI</t>
        </is>
      </c>
      <c r="E2546" t="inlineStr">
        <is>
          <t>472365</t>
        </is>
      </c>
      <c r="F2546" s="550" t="n">
        <v>46111</v>
      </c>
      <c r="G2546" t="n">
        <v>23361</v>
      </c>
      <c r="H2546" t="inlineStr">
        <is>
          <t>LARANJA PERA KG</t>
        </is>
      </c>
      <c r="I2546" t="inlineStr">
        <is>
          <t>ALIMENTOS</t>
        </is>
      </c>
      <c r="J2546" t="n">
        <v>15.2</v>
      </c>
      <c r="K2546" t="inlineStr">
        <is>
          <t>KG</t>
        </is>
      </c>
      <c r="L2546" t="n">
        <v>52.44</v>
      </c>
      <c r="M2546" t="n">
        <v>3.45</v>
      </c>
      <c r="N2546" t="inlineStr">
        <is>
          <t xml:space="preserve"> ALIMENTOS</t>
        </is>
      </c>
      <c r="O2546" t="inlineStr">
        <is>
          <t>03/2026</t>
        </is>
      </c>
    </row>
    <row r="2547">
      <c r="A2547" t="n">
        <v>221909</v>
      </c>
      <c r="B2547" t="n">
        <v>122</v>
      </c>
      <c r="C2547" t="inlineStr">
        <is>
          <t>Arcos</t>
        </is>
      </c>
      <c r="D2547" t="inlineStr">
        <is>
          <t>MARIO PEDRO FELICIANO - HORTIFRUTI</t>
        </is>
      </c>
      <c r="E2547" t="inlineStr">
        <is>
          <t>472365</t>
        </is>
      </c>
      <c r="F2547" s="550" t="n">
        <v>46111</v>
      </c>
      <c r="G2547" t="n">
        <v>19632</v>
      </c>
      <c r="H2547" t="inlineStr">
        <is>
          <t>BETERRABA KG</t>
        </is>
      </c>
      <c r="I2547" t="inlineStr">
        <is>
          <t>ALIMENTOS</t>
        </is>
      </c>
      <c r="J2547" t="n">
        <v>10</v>
      </c>
      <c r="K2547" t="inlineStr">
        <is>
          <t>KG</t>
        </is>
      </c>
      <c r="L2547" t="n">
        <v>54.4</v>
      </c>
      <c r="M2547" t="n">
        <v>5.44</v>
      </c>
      <c r="N2547" t="inlineStr">
        <is>
          <t xml:space="preserve"> ALIMENTOS</t>
        </is>
      </c>
      <c r="O2547" t="inlineStr">
        <is>
          <t>03/2026</t>
        </is>
      </c>
    </row>
    <row r="2548">
      <c r="A2548" t="n">
        <v>221908</v>
      </c>
      <c r="B2548" t="n">
        <v>122</v>
      </c>
      <c r="C2548" t="inlineStr">
        <is>
          <t>Arcos</t>
        </is>
      </c>
      <c r="D2548" t="inlineStr">
        <is>
          <t>KING COMERCIO E IMPORTACAO DE BEBIDAS LTDA</t>
        </is>
      </c>
      <c r="E2548" t="inlineStr">
        <is>
          <t>126298</t>
        </is>
      </c>
      <c r="F2548" s="550" t="n">
        <v>46113</v>
      </c>
      <c r="G2548" t="n">
        <v>18179</v>
      </c>
      <c r="H2548" t="inlineStr">
        <is>
          <t>VODKA KETEL ONE 1L</t>
        </is>
      </c>
      <c r="I2548" t="inlineStr">
        <is>
          <t>BEBIDAS</t>
        </is>
      </c>
      <c r="J2548" t="n">
        <v>24</v>
      </c>
      <c r="K2548" t="inlineStr">
        <is>
          <t>GR</t>
        </is>
      </c>
      <c r="L2548" t="n">
        <v>2689.2</v>
      </c>
      <c r="M2548" t="n">
        <v>112.05</v>
      </c>
      <c r="N2548" t="inlineStr">
        <is>
          <t>BEBIDAS</t>
        </is>
      </c>
      <c r="O2548" t="inlineStr">
        <is>
          <t>04/2026</t>
        </is>
      </c>
    </row>
    <row r="2549">
      <c r="A2549" t="n">
        <v>221907</v>
      </c>
      <c r="B2549" t="n">
        <v>122</v>
      </c>
      <c r="C2549" t="inlineStr">
        <is>
          <t>Arcos</t>
        </is>
      </c>
      <c r="D2549" t="inlineStr">
        <is>
          <t>ZAHIL IMPORTADORA LTDA</t>
        </is>
      </c>
      <c r="E2549" t="inlineStr">
        <is>
          <t>267335</t>
        </is>
      </c>
      <c r="F2549" s="550" t="n">
        <v>46111</v>
      </c>
      <c r="G2549" t="n">
        <v>21945</v>
      </c>
      <c r="H2549" t="inlineStr">
        <is>
          <t>VINHO BRANCO MASCARA FUEGO CHARDONNAY 750ML</t>
        </is>
      </c>
      <c r="I2549" t="inlineStr">
        <is>
          <t>BEBIDAS</t>
        </is>
      </c>
      <c r="J2549" t="n">
        <v>36</v>
      </c>
      <c r="K2549" t="inlineStr">
        <is>
          <t>GR</t>
        </is>
      </c>
      <c r="L2549" t="n">
        <v>1427.4</v>
      </c>
      <c r="M2549" t="n">
        <v>39.65</v>
      </c>
      <c r="N2549" t="inlineStr">
        <is>
          <t xml:space="preserve"> BEBIDAS</t>
        </is>
      </c>
      <c r="O2549" t="inlineStr">
        <is>
          <t>03/2026</t>
        </is>
      </c>
    </row>
    <row r="2550">
      <c r="A2550" t="n">
        <v>221907</v>
      </c>
      <c r="B2550" t="n">
        <v>122</v>
      </c>
      <c r="C2550" t="inlineStr">
        <is>
          <t>Arcos</t>
        </is>
      </c>
      <c r="D2550" t="inlineStr">
        <is>
          <t>ZAHIL IMPORTADORA LTDA</t>
        </is>
      </c>
      <c r="E2550" t="inlineStr">
        <is>
          <t>267335</t>
        </is>
      </c>
      <c r="F2550" s="550" t="n">
        <v>46111</v>
      </c>
      <c r="G2550" t="n">
        <v>17594</v>
      </c>
      <c r="H2550" t="inlineStr">
        <is>
          <t>VINHO TINTO LE JAJA DE JAU DE SYRAH 750ML FRANCA</t>
        </is>
      </c>
      <c r="I2550" t="inlineStr">
        <is>
          <t>BEBIDAS</t>
        </is>
      </c>
      <c r="J2550" t="n">
        <v>12</v>
      </c>
      <c r="K2550" t="inlineStr">
        <is>
          <t>GR</t>
        </is>
      </c>
      <c r="L2550" t="n">
        <v>811.2</v>
      </c>
      <c r="M2550" t="n">
        <v>67.59999999999999</v>
      </c>
      <c r="N2550" t="inlineStr">
        <is>
          <t xml:space="preserve"> BEBIDAS</t>
        </is>
      </c>
      <c r="O2550" t="inlineStr">
        <is>
          <t>03/2026</t>
        </is>
      </c>
    </row>
    <row r="2551">
      <c r="A2551" t="n">
        <v>221906</v>
      </c>
      <c r="B2551" t="n">
        <v>122</v>
      </c>
      <c r="C2551" t="inlineStr">
        <is>
          <t>Arcos</t>
        </is>
      </c>
      <c r="D2551" t="inlineStr">
        <is>
          <t xml:space="preserve">NOVA MIX </t>
        </is>
      </c>
      <c r="E2551" t="inlineStr">
        <is>
          <t>2610144</t>
        </is>
      </c>
      <c r="F2551" s="550" t="n">
        <v>46111</v>
      </c>
      <c r="G2551" t="n">
        <v>20689</v>
      </c>
      <c r="H2551" t="inlineStr">
        <is>
          <t>CREME DE LEITE FRESCO QUATA C/1,01LT</t>
        </is>
      </c>
      <c r="I2551" t="inlineStr">
        <is>
          <t>ALIMENTOS</t>
        </is>
      </c>
      <c r="J2551" t="n">
        <v>12</v>
      </c>
      <c r="K2551" t="inlineStr">
        <is>
          <t>UN</t>
        </is>
      </c>
      <c r="L2551" t="n">
        <v>384</v>
      </c>
      <c r="M2551" t="n">
        <v>32</v>
      </c>
      <c r="N2551" t="inlineStr">
        <is>
          <t xml:space="preserve"> ALIMENTOS</t>
        </is>
      </c>
      <c r="O2551" t="inlineStr">
        <is>
          <t>03/2026</t>
        </is>
      </c>
    </row>
    <row r="2552">
      <c r="A2552" t="n">
        <v>221906</v>
      </c>
      <c r="B2552" t="n">
        <v>122</v>
      </c>
      <c r="C2552" t="inlineStr">
        <is>
          <t>Arcos</t>
        </is>
      </c>
      <c r="D2552" t="inlineStr">
        <is>
          <t xml:space="preserve">NOVA MIX </t>
        </is>
      </c>
      <c r="E2552" t="inlineStr">
        <is>
          <t>2610144</t>
        </is>
      </c>
      <c r="F2552" s="550" t="n">
        <v>46111</v>
      </c>
      <c r="G2552" t="n">
        <v>19356</v>
      </c>
      <c r="H2552" t="inlineStr">
        <is>
          <t>QUEIJO COALHO QUATA KG</t>
        </is>
      </c>
      <c r="I2552" t="inlineStr">
        <is>
          <t>ALIMENTOS</t>
        </is>
      </c>
      <c r="J2552" t="n">
        <v>11.59</v>
      </c>
      <c r="K2552" t="inlineStr">
        <is>
          <t>KG</t>
        </is>
      </c>
      <c r="L2552" t="n">
        <v>598.04</v>
      </c>
      <c r="M2552" t="n">
        <v>51.599655</v>
      </c>
      <c r="N2552" t="inlineStr">
        <is>
          <t xml:space="preserve"> ALIMENTOS</t>
        </is>
      </c>
      <c r="O2552" t="inlineStr">
        <is>
          <t>03/2026</t>
        </is>
      </c>
    </row>
    <row r="2553">
      <c r="A2553" t="n">
        <v>221905</v>
      </c>
      <c r="B2553" t="n">
        <v>122</v>
      </c>
      <c r="C2553" t="inlineStr">
        <is>
          <t>Arcos</t>
        </is>
      </c>
      <c r="D2553" t="inlineStr">
        <is>
          <t>DTK COMERCIO DE ALIMENTOS LTDA</t>
        </is>
      </c>
      <c r="E2553" t="inlineStr">
        <is>
          <t>72144</t>
        </is>
      </c>
      <c r="F2553" s="550" t="n">
        <v>46111</v>
      </c>
      <c r="G2553" t="n">
        <v>20054</v>
      </c>
      <c r="H2553" t="inlineStr">
        <is>
          <t>CATCHUP HEINZ 397G UN</t>
        </is>
      </c>
      <c r="I2553" t="inlineStr">
        <is>
          <t>ALIMENTOS</t>
        </is>
      </c>
      <c r="J2553" t="n">
        <v>10</v>
      </c>
      <c r="K2553" t="inlineStr">
        <is>
          <t>Un</t>
        </is>
      </c>
      <c r="L2553" t="n">
        <v>114.5</v>
      </c>
      <c r="M2553" t="n">
        <v>11.45</v>
      </c>
      <c r="N2553" t="inlineStr">
        <is>
          <t xml:space="preserve"> ALIMENTOS</t>
        </is>
      </c>
      <c r="O2553" t="inlineStr">
        <is>
          <t>03/2026</t>
        </is>
      </c>
    </row>
    <row r="2554">
      <c r="A2554" t="n">
        <v>221905</v>
      </c>
      <c r="B2554" t="n">
        <v>122</v>
      </c>
      <c r="C2554" t="inlineStr">
        <is>
          <t>Arcos</t>
        </is>
      </c>
      <c r="D2554" t="inlineStr">
        <is>
          <t>DTK COMERCIO DE ALIMENTOS LTDA</t>
        </is>
      </c>
      <c r="E2554" t="inlineStr">
        <is>
          <t>72144</t>
        </is>
      </c>
      <c r="F2554" s="550" t="n">
        <v>46111</v>
      </c>
      <c r="G2554" t="n">
        <v>20421</v>
      </c>
      <c r="H2554" t="inlineStr">
        <is>
          <t>COUSCOUS MARROQUINO PAGANINI 500G</t>
        </is>
      </c>
      <c r="I2554" t="inlineStr">
        <is>
          <t>ALIMENTOS</t>
        </is>
      </c>
      <c r="J2554" t="n">
        <v>10</v>
      </c>
      <c r="K2554" t="inlineStr">
        <is>
          <t>UN</t>
        </is>
      </c>
      <c r="L2554" t="n">
        <v>178</v>
      </c>
      <c r="M2554" t="n">
        <v>17.8</v>
      </c>
      <c r="N2554" t="inlineStr">
        <is>
          <t xml:space="preserve"> ALIMENTOS</t>
        </is>
      </c>
      <c r="O2554" t="inlineStr">
        <is>
          <t>03/2026</t>
        </is>
      </c>
    </row>
    <row r="2555">
      <c r="A2555" t="n">
        <v>221905</v>
      </c>
      <c r="B2555" t="n">
        <v>122</v>
      </c>
      <c r="C2555" t="inlineStr">
        <is>
          <t>Arcos</t>
        </is>
      </c>
      <c r="D2555" t="inlineStr">
        <is>
          <t>DTK COMERCIO DE ALIMENTOS LTDA</t>
        </is>
      </c>
      <c r="E2555" t="inlineStr">
        <is>
          <t>72144</t>
        </is>
      </c>
      <c r="F2555" s="550" t="n">
        <v>46111</v>
      </c>
      <c r="G2555" t="n">
        <v>26342</v>
      </c>
      <c r="H2555" t="inlineStr">
        <is>
          <t>ACUCAR CONFEITEIRO HARALD C/1KG</t>
        </is>
      </c>
      <c r="I2555" t="inlineStr">
        <is>
          <t>ALIMENTOS</t>
        </is>
      </c>
      <c r="J2555" t="n">
        <v>1</v>
      </c>
      <c r="K2555" t="inlineStr">
        <is>
          <t>UN</t>
        </is>
      </c>
      <c r="L2555" t="n">
        <v>6.28</v>
      </c>
      <c r="M2555" t="n">
        <v>6.28</v>
      </c>
      <c r="N2555" t="inlineStr">
        <is>
          <t xml:space="preserve"> ALIMENTOS</t>
        </is>
      </c>
      <c r="O2555" t="inlineStr">
        <is>
          <t>03/2026</t>
        </is>
      </c>
    </row>
    <row r="2556">
      <c r="A2556" t="n">
        <v>221905</v>
      </c>
      <c r="B2556" t="n">
        <v>122</v>
      </c>
      <c r="C2556" t="inlineStr">
        <is>
          <t>Arcos</t>
        </is>
      </c>
      <c r="D2556" t="inlineStr">
        <is>
          <t>DTK COMERCIO DE ALIMENTOS LTDA</t>
        </is>
      </c>
      <c r="E2556" t="inlineStr">
        <is>
          <t>72144</t>
        </is>
      </c>
      <c r="F2556" s="550" t="n">
        <v>46111</v>
      </c>
      <c r="G2556" t="n">
        <v>20358</v>
      </c>
      <c r="H2556" t="inlineStr">
        <is>
          <t>FARINHA PANKO ROMARIZ C/1KG</t>
        </is>
      </c>
      <c r="I2556" t="inlineStr">
        <is>
          <t>ALIMENTOS</t>
        </is>
      </c>
      <c r="J2556" t="n">
        <v>10</v>
      </c>
      <c r="K2556" t="inlineStr">
        <is>
          <t>N/A</t>
        </is>
      </c>
      <c r="L2556" t="n">
        <v>142.5</v>
      </c>
      <c r="M2556" t="n">
        <v>14.25</v>
      </c>
      <c r="N2556" t="inlineStr">
        <is>
          <t xml:space="preserve"> ALIMENTOS</t>
        </is>
      </c>
      <c r="O2556" t="inlineStr">
        <is>
          <t>03/2026</t>
        </is>
      </c>
    </row>
    <row r="2557">
      <c r="A2557" t="n">
        <v>221905</v>
      </c>
      <c r="B2557" t="n">
        <v>122</v>
      </c>
      <c r="C2557" t="inlineStr">
        <is>
          <t>Arcos</t>
        </is>
      </c>
      <c r="D2557" t="inlineStr">
        <is>
          <t>DTK COMERCIO DE ALIMENTOS LTDA</t>
        </is>
      </c>
      <c r="E2557" t="inlineStr">
        <is>
          <t>72144</t>
        </is>
      </c>
      <c r="F2557" s="550" t="n">
        <v>46111</v>
      </c>
      <c r="G2557" t="n">
        <v>21093</v>
      </c>
      <c r="H2557" t="inlineStr">
        <is>
          <t>ACUCAR REFINADO UNIAO 1KG UN</t>
        </is>
      </c>
      <c r="I2557" t="inlineStr">
        <is>
          <t>ALIMENTOS</t>
        </is>
      </c>
      <c r="J2557" t="n">
        <v>20</v>
      </c>
      <c r="K2557" t="inlineStr">
        <is>
          <t>N/A</t>
        </is>
      </c>
      <c r="L2557" t="n">
        <v>87.8</v>
      </c>
      <c r="M2557" t="n">
        <v>4.39</v>
      </c>
      <c r="N2557" t="inlineStr">
        <is>
          <t xml:space="preserve"> ALIMENTOS</t>
        </is>
      </c>
      <c r="O2557" t="inlineStr">
        <is>
          <t>03/2026</t>
        </is>
      </c>
    </row>
    <row r="2558">
      <c r="A2558" t="n">
        <v>221905</v>
      </c>
      <c r="B2558" t="n">
        <v>122</v>
      </c>
      <c r="C2558" t="inlineStr">
        <is>
          <t>Arcos</t>
        </is>
      </c>
      <c r="D2558" t="inlineStr">
        <is>
          <t>DTK COMERCIO DE ALIMENTOS LTDA</t>
        </is>
      </c>
      <c r="E2558" t="inlineStr">
        <is>
          <t>72144</t>
        </is>
      </c>
      <c r="F2558" s="550" t="n">
        <v>46111</v>
      </c>
      <c r="G2558" t="n">
        <v>20752</v>
      </c>
      <c r="H2558" t="inlineStr">
        <is>
          <t>AZEITONA PTA AZAPA 90/110 DISALERNO 2KG</t>
        </is>
      </c>
      <c r="I2558" t="inlineStr">
        <is>
          <t>ALIMENTOS</t>
        </is>
      </c>
      <c r="J2558" t="n">
        <v>2</v>
      </c>
      <c r="K2558" t="inlineStr">
        <is>
          <t>N/A</t>
        </is>
      </c>
      <c r="L2558" t="n">
        <v>205.6</v>
      </c>
      <c r="M2558" t="n">
        <v>102.8</v>
      </c>
      <c r="N2558" t="inlineStr">
        <is>
          <t xml:space="preserve"> ALIMENTOS</t>
        </is>
      </c>
      <c r="O2558" t="inlineStr">
        <is>
          <t>03/2026</t>
        </is>
      </c>
    </row>
    <row r="2559">
      <c r="A2559" t="n">
        <v>221905</v>
      </c>
      <c r="B2559" t="n">
        <v>122</v>
      </c>
      <c r="C2559" t="inlineStr">
        <is>
          <t>Arcos</t>
        </is>
      </c>
      <c r="D2559" t="inlineStr">
        <is>
          <t>DTK COMERCIO DE ALIMENTOS LTDA</t>
        </is>
      </c>
      <c r="E2559" t="inlineStr">
        <is>
          <t>72144</t>
        </is>
      </c>
      <c r="F2559" s="550" t="n">
        <v>46111</v>
      </c>
      <c r="G2559" t="n">
        <v>19421</v>
      </c>
      <c r="H2559" t="inlineStr">
        <is>
          <t>LEITE INTEGRAL ITALAC C/12</t>
        </is>
      </c>
      <c r="I2559" t="inlineStr">
        <is>
          <t>ALIMENTOS</t>
        </is>
      </c>
      <c r="J2559" t="n">
        <v>4</v>
      </c>
      <c r="K2559" t="inlineStr">
        <is>
          <t>N/A</t>
        </is>
      </c>
      <c r="L2559" t="n">
        <v>293.76</v>
      </c>
      <c r="M2559" t="n">
        <v>73.44</v>
      </c>
      <c r="N2559" t="inlineStr">
        <is>
          <t xml:space="preserve"> ALIMENTOS</t>
        </is>
      </c>
      <c r="O2559" t="inlineStr">
        <is>
          <t>03/2026</t>
        </is>
      </c>
    </row>
    <row r="2560">
      <c r="A2560" t="n">
        <v>221905</v>
      </c>
      <c r="B2560" t="n">
        <v>122</v>
      </c>
      <c r="C2560" t="inlineStr">
        <is>
          <t>Arcos</t>
        </is>
      </c>
      <c r="D2560" t="inlineStr">
        <is>
          <t>DTK COMERCIO DE ALIMENTOS LTDA</t>
        </is>
      </c>
      <c r="E2560" t="inlineStr">
        <is>
          <t>72144</t>
        </is>
      </c>
      <c r="F2560" s="550" t="n">
        <v>46111</v>
      </c>
      <c r="G2560" t="n">
        <v>20809</v>
      </c>
      <c r="H2560" t="inlineStr">
        <is>
          <t>CAFE PILAO ALMOFADA 500G</t>
        </is>
      </c>
      <c r="I2560" t="inlineStr">
        <is>
          <t>ALIMENTOS</t>
        </is>
      </c>
      <c r="J2560" t="n">
        <v>10</v>
      </c>
      <c r="K2560" t="inlineStr">
        <is>
          <t>N/A</t>
        </is>
      </c>
      <c r="L2560" t="n">
        <v>299</v>
      </c>
      <c r="M2560" t="n">
        <v>29.9</v>
      </c>
      <c r="N2560" t="inlineStr">
        <is>
          <t xml:space="preserve"> ALIMENTOS</t>
        </is>
      </c>
      <c r="O2560" t="inlineStr">
        <is>
          <t>03/2026</t>
        </is>
      </c>
    </row>
    <row r="2561">
      <c r="A2561" t="n">
        <v>221905</v>
      </c>
      <c r="B2561" t="n">
        <v>122</v>
      </c>
      <c r="C2561" t="inlineStr">
        <is>
          <t>Arcos</t>
        </is>
      </c>
      <c r="D2561" t="inlineStr">
        <is>
          <t>DTK COMERCIO DE ALIMENTOS LTDA</t>
        </is>
      </c>
      <c r="E2561" t="inlineStr">
        <is>
          <t>72144</t>
        </is>
      </c>
      <c r="F2561" s="550" t="n">
        <v>46111</v>
      </c>
      <c r="G2561" t="n">
        <v>20349</v>
      </c>
      <c r="H2561" t="inlineStr">
        <is>
          <t>POLENTA PRE COZIDA DIVELLA 500G</t>
        </is>
      </c>
      <c r="I2561" t="inlineStr">
        <is>
          <t>ALIMENTOS</t>
        </is>
      </c>
      <c r="J2561" t="n">
        <v>32</v>
      </c>
      <c r="K2561" t="inlineStr">
        <is>
          <t>N/A</t>
        </is>
      </c>
      <c r="L2561" t="n">
        <v>421.12</v>
      </c>
      <c r="M2561" t="n">
        <v>13.16</v>
      </c>
      <c r="N2561" t="inlineStr">
        <is>
          <t xml:space="preserve"> ALIMENTOS</t>
        </is>
      </c>
      <c r="O2561" t="inlineStr">
        <is>
          <t>03/2026</t>
        </is>
      </c>
    </row>
    <row r="2562">
      <c r="A2562" t="n">
        <v>221904</v>
      </c>
      <c r="B2562" t="n">
        <v>122</v>
      </c>
      <c r="C2562" t="inlineStr">
        <is>
          <t>Arcos</t>
        </is>
      </c>
      <c r="D2562" t="inlineStr">
        <is>
          <t>EMPORIO M&amp;L COMERCIO DE ALIM E BEBIDAS LTDA</t>
        </is>
      </c>
      <c r="E2562" t="inlineStr">
        <is>
          <t>504298</t>
        </is>
      </c>
      <c r="F2562" s="550" t="n">
        <v>46111</v>
      </c>
      <c r="G2562" t="n">
        <v>20227</v>
      </c>
      <c r="H2562" t="inlineStr">
        <is>
          <t>FEIJAO PRETO CAMIL C/2KG</t>
        </is>
      </c>
      <c r="I2562" t="inlineStr">
        <is>
          <t>ALIMENTOS</t>
        </is>
      </c>
      <c r="J2562" t="n">
        <v>6</v>
      </c>
      <c r="K2562" t="inlineStr">
        <is>
          <t>PC</t>
        </is>
      </c>
      <c r="L2562" t="n">
        <v>76.31999999999999</v>
      </c>
      <c r="M2562" t="n">
        <v>12.72</v>
      </c>
      <c r="N2562" t="inlineStr">
        <is>
          <t xml:space="preserve"> ALIMENTOS</t>
        </is>
      </c>
      <c r="O2562" t="inlineStr">
        <is>
          <t>03/2026</t>
        </is>
      </c>
    </row>
    <row r="2563">
      <c r="A2563" t="n">
        <v>221904</v>
      </c>
      <c r="B2563" t="n">
        <v>122</v>
      </c>
      <c r="C2563" t="inlineStr">
        <is>
          <t>Arcos</t>
        </is>
      </c>
      <c r="D2563" t="inlineStr">
        <is>
          <t>EMPORIO M&amp;L COMERCIO DE ALIM E BEBIDAS LTDA</t>
        </is>
      </c>
      <c r="E2563" t="inlineStr">
        <is>
          <t>504298</t>
        </is>
      </c>
      <c r="F2563" s="550" t="n">
        <v>46111</v>
      </c>
      <c r="G2563" t="n">
        <v>20715</v>
      </c>
      <c r="H2563" t="inlineStr">
        <is>
          <t>AMARENA FABBRI FRUTO C/3,2KG</t>
        </is>
      </c>
      <c r="I2563" t="inlineStr">
        <is>
          <t>ALIMENTOS</t>
        </is>
      </c>
      <c r="J2563" t="n">
        <v>2</v>
      </c>
      <c r="K2563" t="inlineStr">
        <is>
          <t>UN</t>
        </is>
      </c>
      <c r="L2563" t="n">
        <v>885.8</v>
      </c>
      <c r="M2563" t="n">
        <v>442.9</v>
      </c>
      <c r="N2563" t="inlineStr">
        <is>
          <t xml:space="preserve"> ALIMENTOS</t>
        </is>
      </c>
      <c r="O2563" t="inlineStr">
        <is>
          <t>03/2026</t>
        </is>
      </c>
    </row>
    <row r="2564">
      <c r="A2564" t="n">
        <v>221904</v>
      </c>
      <c r="B2564" t="n">
        <v>122</v>
      </c>
      <c r="C2564" t="inlineStr">
        <is>
          <t>Arcos</t>
        </is>
      </c>
      <c r="D2564" t="inlineStr">
        <is>
          <t>EMPORIO M&amp;L COMERCIO DE ALIM E BEBIDAS LTDA</t>
        </is>
      </c>
      <c r="E2564" t="inlineStr">
        <is>
          <t>504298</t>
        </is>
      </c>
      <c r="F2564" s="550" t="n">
        <v>46111</v>
      </c>
      <c r="G2564" t="n">
        <v>20136</v>
      </c>
      <c r="H2564" t="inlineStr">
        <is>
          <t>MACARRAO ESPAGUETE C/ OVOS ADRIA C/500G</t>
        </is>
      </c>
      <c r="I2564" t="inlineStr">
        <is>
          <t>ALIMENTOS</t>
        </is>
      </c>
      <c r="J2564" t="n">
        <v>6</v>
      </c>
      <c r="K2564" t="inlineStr">
        <is>
          <t>PC</t>
        </is>
      </c>
      <c r="L2564" t="n">
        <v>25.2</v>
      </c>
      <c r="M2564" t="n">
        <v>4.2</v>
      </c>
      <c r="N2564" t="inlineStr">
        <is>
          <t xml:space="preserve"> ALIMENTOS</t>
        </is>
      </c>
      <c r="O2564" t="inlineStr">
        <is>
          <t>03/2026</t>
        </is>
      </c>
    </row>
    <row r="2565">
      <c r="A2565" t="n">
        <v>221904</v>
      </c>
      <c r="B2565" t="n">
        <v>122</v>
      </c>
      <c r="C2565" t="inlineStr">
        <is>
          <t>Arcos</t>
        </is>
      </c>
      <c r="D2565" t="inlineStr">
        <is>
          <t>EMPORIO M&amp;L COMERCIO DE ALIM E BEBIDAS LTDA</t>
        </is>
      </c>
      <c r="E2565" t="inlineStr">
        <is>
          <t>504298</t>
        </is>
      </c>
      <c r="F2565" s="550" t="n">
        <v>46111</v>
      </c>
      <c r="G2565" t="n">
        <v>20887</v>
      </c>
      <c r="H2565" t="inlineStr">
        <is>
          <t>MEL PURO FLORA NECTAR C/1KG</t>
        </is>
      </c>
      <c r="I2565" t="inlineStr">
        <is>
          <t>ALIMENTOS</t>
        </is>
      </c>
      <c r="J2565" t="n">
        <v>20</v>
      </c>
      <c r="K2565" t="inlineStr">
        <is>
          <t>PT</t>
        </is>
      </c>
      <c r="L2565" t="n">
        <v>730</v>
      </c>
      <c r="M2565" t="n">
        <v>36.5</v>
      </c>
      <c r="N2565" t="inlineStr">
        <is>
          <t xml:space="preserve"> ALIMENTOS</t>
        </is>
      </c>
      <c r="O2565" t="inlineStr">
        <is>
          <t>03/2026</t>
        </is>
      </c>
    </row>
    <row r="2566">
      <c r="A2566" t="n">
        <v>221904</v>
      </c>
      <c r="B2566" t="n">
        <v>122</v>
      </c>
      <c r="C2566" t="inlineStr">
        <is>
          <t>Arcos</t>
        </is>
      </c>
      <c r="D2566" t="inlineStr">
        <is>
          <t>EMPORIO M&amp;L COMERCIO DE ALIM E BEBIDAS LTDA</t>
        </is>
      </c>
      <c r="E2566" t="inlineStr">
        <is>
          <t>504298</t>
        </is>
      </c>
      <c r="F2566" s="550" t="n">
        <v>46111</v>
      </c>
      <c r="G2566" t="n">
        <v>20429</v>
      </c>
      <c r="H2566" t="inlineStr">
        <is>
          <t>AMIDO DE MILHO MAIZENA 1KG UN</t>
        </is>
      </c>
      <c r="I2566" t="inlineStr">
        <is>
          <t>ALIMENTOS</t>
        </is>
      </c>
      <c r="J2566" t="n">
        <v>2</v>
      </c>
      <c r="K2566" t="inlineStr">
        <is>
          <t>UN</t>
        </is>
      </c>
      <c r="L2566" t="n">
        <v>40.4</v>
      </c>
      <c r="M2566" t="n">
        <v>20.2</v>
      </c>
      <c r="N2566" t="inlineStr">
        <is>
          <t xml:space="preserve"> ALIMENTOS</t>
        </is>
      </c>
      <c r="O2566" t="inlineStr">
        <is>
          <t>03/2026</t>
        </is>
      </c>
    </row>
    <row r="2567">
      <c r="A2567" t="n">
        <v>221904</v>
      </c>
      <c r="B2567" t="n">
        <v>122</v>
      </c>
      <c r="C2567" t="inlineStr">
        <is>
          <t>Arcos</t>
        </is>
      </c>
      <c r="D2567" t="inlineStr">
        <is>
          <t>EMPORIO M&amp;L COMERCIO DE ALIM E BEBIDAS LTDA</t>
        </is>
      </c>
      <c r="E2567" t="inlineStr">
        <is>
          <t>504298</t>
        </is>
      </c>
      <c r="F2567" s="550" t="n">
        <v>46111</v>
      </c>
      <c r="G2567" t="n">
        <v>20360</v>
      </c>
      <c r="H2567" t="inlineStr">
        <is>
          <t>FARINHA DE TRIGO ANACONDA C/5KG</t>
        </is>
      </c>
      <c r="I2567" t="inlineStr">
        <is>
          <t>ALIMENTOS</t>
        </is>
      </c>
      <c r="J2567" t="n">
        <v>4</v>
      </c>
      <c r="K2567" t="inlineStr">
        <is>
          <t>Kg</t>
        </is>
      </c>
      <c r="L2567" t="n">
        <v>84.40000000000001</v>
      </c>
      <c r="M2567" t="n">
        <v>21.1</v>
      </c>
      <c r="N2567" t="inlineStr">
        <is>
          <t xml:space="preserve"> ALIMENTOS</t>
        </is>
      </c>
      <c r="O2567" t="inlineStr">
        <is>
          <t>03/2026</t>
        </is>
      </c>
    </row>
    <row r="2568">
      <c r="A2568" t="n">
        <v>221904</v>
      </c>
      <c r="B2568" t="n">
        <v>122</v>
      </c>
      <c r="C2568" t="inlineStr">
        <is>
          <t>Arcos</t>
        </is>
      </c>
      <c r="D2568" t="inlineStr">
        <is>
          <t>EMPORIO M&amp;L COMERCIO DE ALIM E BEBIDAS LTDA</t>
        </is>
      </c>
      <c r="E2568" t="inlineStr">
        <is>
          <t>504298</t>
        </is>
      </c>
      <c r="F2568" s="550" t="n">
        <v>46111</v>
      </c>
      <c r="G2568" t="n">
        <v>19973</v>
      </c>
      <c r="H2568" t="inlineStr">
        <is>
          <t>MOLHO SHOYO TRADICIONAL SAKURA C/1,010L UN</t>
        </is>
      </c>
      <c r="I2568" t="inlineStr">
        <is>
          <t>ALIMENTOS</t>
        </is>
      </c>
      <c r="J2568" t="n">
        <v>5</v>
      </c>
      <c r="K2568" t="inlineStr">
        <is>
          <t>UN</t>
        </is>
      </c>
      <c r="L2568" t="n">
        <v>76</v>
      </c>
      <c r="M2568" t="n">
        <v>15.2</v>
      </c>
      <c r="N2568" t="inlineStr">
        <is>
          <t xml:space="preserve"> ALIMENTOS</t>
        </is>
      </c>
      <c r="O2568" t="inlineStr">
        <is>
          <t>03/2026</t>
        </is>
      </c>
    </row>
    <row r="2569">
      <c r="A2569" t="n">
        <v>221904</v>
      </c>
      <c r="B2569" t="n">
        <v>122</v>
      </c>
      <c r="C2569" t="inlineStr">
        <is>
          <t>Arcos</t>
        </is>
      </c>
      <c r="D2569" t="inlineStr">
        <is>
          <t>EMPORIO M&amp;L COMERCIO DE ALIM E BEBIDAS LTDA</t>
        </is>
      </c>
      <c r="E2569" t="inlineStr">
        <is>
          <t>504298</t>
        </is>
      </c>
      <c r="F2569" s="550" t="n">
        <v>46111</v>
      </c>
      <c r="G2569" t="n">
        <v>19339</v>
      </c>
      <c r="H2569" t="inlineStr">
        <is>
          <t>QUEIJO MINAS PADRAO BRINCO OURO C/500G KG</t>
        </is>
      </c>
      <c r="I2569" t="inlineStr">
        <is>
          <t>ALIMENTOS</t>
        </is>
      </c>
      <c r="J2569" t="n">
        <v>2.6</v>
      </c>
      <c r="K2569" t="inlineStr">
        <is>
          <t>Kg</t>
        </is>
      </c>
      <c r="L2569" t="n">
        <v>181.74</v>
      </c>
      <c r="M2569" t="n">
        <v>69.90000000000001</v>
      </c>
      <c r="N2569" t="inlineStr">
        <is>
          <t xml:space="preserve"> ALIMENTOS</t>
        </is>
      </c>
      <c r="O2569" t="inlineStr">
        <is>
          <t>03/2026</t>
        </is>
      </c>
    </row>
    <row r="2570">
      <c r="A2570" t="n">
        <v>221904</v>
      </c>
      <c r="B2570" t="n">
        <v>122</v>
      </c>
      <c r="C2570" t="inlineStr">
        <is>
          <t>Arcos</t>
        </is>
      </c>
      <c r="D2570" t="inlineStr">
        <is>
          <t>EMPORIO M&amp;L COMERCIO DE ALIM E BEBIDAS LTDA</t>
        </is>
      </c>
      <c r="E2570" t="inlineStr">
        <is>
          <t>504298</t>
        </is>
      </c>
      <c r="F2570" s="550" t="n">
        <v>46111</v>
      </c>
      <c r="G2570" t="n">
        <v>21010</v>
      </c>
      <c r="H2570" t="inlineStr">
        <is>
          <t>OLEO DE CANOLA SAUDE C/900ML</t>
        </is>
      </c>
      <c r="I2570" t="inlineStr">
        <is>
          <t>ALIMENTOS</t>
        </is>
      </c>
      <c r="J2570" t="n">
        <v>40</v>
      </c>
      <c r="K2570" t="inlineStr">
        <is>
          <t>UN</t>
        </is>
      </c>
      <c r="L2570" t="n">
        <v>476</v>
      </c>
      <c r="M2570" t="n">
        <v>11.9</v>
      </c>
      <c r="N2570" t="inlineStr">
        <is>
          <t xml:space="preserve"> ALIMENTOS</t>
        </is>
      </c>
      <c r="O2570" t="inlineStr">
        <is>
          <t>03/2026</t>
        </is>
      </c>
    </row>
    <row r="2571">
      <c r="A2571" t="n">
        <v>221904</v>
      </c>
      <c r="B2571" t="n">
        <v>122</v>
      </c>
      <c r="C2571" t="inlineStr">
        <is>
          <t>Arcos</t>
        </is>
      </c>
      <c r="D2571" t="inlineStr">
        <is>
          <t>EMPORIO M&amp;L COMERCIO DE ALIM E BEBIDAS LTDA</t>
        </is>
      </c>
      <c r="E2571" t="inlineStr">
        <is>
          <t>504298</t>
        </is>
      </c>
      <c r="F2571" s="550" t="n">
        <v>46111</v>
      </c>
      <c r="G2571" t="n">
        <v>24233</v>
      </c>
      <c r="H2571" t="inlineStr">
        <is>
          <t>FARINHA DE MANDIOCA CRUA GROSSA YOKI C/1KG</t>
        </is>
      </c>
      <c r="I2571" t="inlineStr">
        <is>
          <t>ALIMENTOS</t>
        </is>
      </c>
      <c r="J2571" t="n">
        <v>2</v>
      </c>
      <c r="K2571" t="inlineStr">
        <is>
          <t>PC</t>
        </is>
      </c>
      <c r="L2571" t="n">
        <v>27</v>
      </c>
      <c r="M2571" t="n">
        <v>13.5</v>
      </c>
      <c r="N2571" t="inlineStr">
        <is>
          <t xml:space="preserve"> ALIMENTOS</t>
        </is>
      </c>
      <c r="O2571" t="inlineStr">
        <is>
          <t>03/2026</t>
        </is>
      </c>
    </row>
    <row r="2572">
      <c r="A2572" t="n">
        <v>221904</v>
      </c>
      <c r="B2572" t="n">
        <v>122</v>
      </c>
      <c r="C2572" t="inlineStr">
        <is>
          <t>Arcos</t>
        </is>
      </c>
      <c r="D2572" t="inlineStr">
        <is>
          <t>EMPORIO M&amp;L COMERCIO DE ALIM E BEBIDAS LTDA</t>
        </is>
      </c>
      <c r="E2572" t="inlineStr">
        <is>
          <t>504298</t>
        </is>
      </c>
      <c r="F2572" s="550" t="n">
        <v>46111</v>
      </c>
      <c r="G2572" t="n">
        <v>20385</v>
      </c>
      <c r="H2572" t="inlineStr">
        <is>
          <t>FARINHA DE MILHO FLOCAO YOKI 500GR</t>
        </is>
      </c>
      <c r="I2572" t="inlineStr">
        <is>
          <t>ALIMENTOS</t>
        </is>
      </c>
      <c r="J2572" t="n">
        <v>6</v>
      </c>
      <c r="K2572" t="inlineStr">
        <is>
          <t>UN</t>
        </is>
      </c>
      <c r="L2572" t="n">
        <v>29.7</v>
      </c>
      <c r="M2572" t="n">
        <v>4.95</v>
      </c>
      <c r="N2572" t="inlineStr">
        <is>
          <t xml:space="preserve"> ALIMENTOS</t>
        </is>
      </c>
      <c r="O2572" t="inlineStr">
        <is>
          <t>03/2026</t>
        </is>
      </c>
    </row>
    <row r="2573">
      <c r="A2573" t="n">
        <v>221904</v>
      </c>
      <c r="B2573" t="n">
        <v>122</v>
      </c>
      <c r="C2573" t="inlineStr">
        <is>
          <t>Arcos</t>
        </is>
      </c>
      <c r="D2573" t="inlineStr">
        <is>
          <t>EMPORIO M&amp;L COMERCIO DE ALIM E BEBIDAS LTDA</t>
        </is>
      </c>
      <c r="E2573" t="inlineStr">
        <is>
          <t>504298</t>
        </is>
      </c>
      <c r="F2573" s="550" t="n">
        <v>46111</v>
      </c>
      <c r="G2573" t="n">
        <v>20014</v>
      </c>
      <c r="H2573" t="inlineStr">
        <is>
          <t>LEMON PEPPER 500GR</t>
        </is>
      </c>
      <c r="I2573" t="inlineStr">
        <is>
          <t>ALIMENTOS</t>
        </is>
      </c>
      <c r="J2573" t="n">
        <v>6</v>
      </c>
      <c r="K2573" t="inlineStr">
        <is>
          <t>UN</t>
        </is>
      </c>
      <c r="L2573" t="n">
        <v>66</v>
      </c>
      <c r="M2573" t="n">
        <v>11</v>
      </c>
      <c r="N2573" t="inlineStr">
        <is>
          <t xml:space="preserve"> ALIMENTOS</t>
        </is>
      </c>
      <c r="O2573" t="inlineStr">
        <is>
          <t>03/2026</t>
        </is>
      </c>
    </row>
    <row r="2574">
      <c r="A2574" t="n">
        <v>221904</v>
      </c>
      <c r="B2574" t="n">
        <v>122</v>
      </c>
      <c r="C2574" t="inlineStr">
        <is>
          <t>Arcos</t>
        </is>
      </c>
      <c r="D2574" t="inlineStr">
        <is>
          <t>EMPORIO M&amp;L COMERCIO DE ALIM E BEBIDAS LTDA</t>
        </is>
      </c>
      <c r="E2574" t="inlineStr">
        <is>
          <t>504298</t>
        </is>
      </c>
      <c r="F2574" s="550" t="n">
        <v>46111</v>
      </c>
      <c r="G2574" t="n">
        <v>19416</v>
      </c>
      <c r="H2574" t="inlineStr">
        <is>
          <t>MARGARINA QUALY C/ SAL 500G C/ 12UN</t>
        </is>
      </c>
      <c r="I2574" t="inlineStr">
        <is>
          <t>ALIMENTOS</t>
        </is>
      </c>
      <c r="J2574" t="n">
        <v>1</v>
      </c>
      <c r="K2574" t="inlineStr">
        <is>
          <t>UN</t>
        </is>
      </c>
      <c r="L2574" t="n">
        <v>8.800000000000001</v>
      </c>
      <c r="M2574" t="n">
        <v>8.800000000000001</v>
      </c>
      <c r="N2574" t="inlineStr">
        <is>
          <t xml:space="preserve"> ALIMENTOS</t>
        </is>
      </c>
      <c r="O2574" t="inlineStr">
        <is>
          <t>03/2026</t>
        </is>
      </c>
    </row>
    <row r="2575">
      <c r="A2575" t="n">
        <v>221904</v>
      </c>
      <c r="B2575" t="n">
        <v>122</v>
      </c>
      <c r="C2575" t="inlineStr">
        <is>
          <t>Arcos</t>
        </is>
      </c>
      <c r="D2575" t="inlineStr">
        <is>
          <t>EMPORIO M&amp;L COMERCIO DE ALIM E BEBIDAS LTDA</t>
        </is>
      </c>
      <c r="E2575" t="inlineStr">
        <is>
          <t>504298</t>
        </is>
      </c>
      <c r="F2575" s="550" t="n">
        <v>46111</v>
      </c>
      <c r="G2575" t="n">
        <v>24400</v>
      </c>
      <c r="H2575" t="inlineStr">
        <is>
          <t>PAPRICA DOCE PCT/500G UN</t>
        </is>
      </c>
      <c r="I2575" t="inlineStr">
        <is>
          <t>ALIMENTOS</t>
        </is>
      </c>
      <c r="J2575" t="n">
        <v>4</v>
      </c>
      <c r="K2575" t="inlineStr">
        <is>
          <t>KG</t>
        </is>
      </c>
      <c r="L2575" t="n">
        <v>56</v>
      </c>
      <c r="M2575" t="n">
        <v>14</v>
      </c>
      <c r="N2575" t="inlineStr">
        <is>
          <t xml:space="preserve"> ALIMENTOS</t>
        </is>
      </c>
      <c r="O2575" t="inlineStr">
        <is>
          <t>03/2026</t>
        </is>
      </c>
    </row>
    <row r="2576">
      <c r="A2576" t="n">
        <v>221903</v>
      </c>
      <c r="B2576" t="n">
        <v>122</v>
      </c>
      <c r="C2576" t="inlineStr">
        <is>
          <t>Arcos</t>
        </is>
      </c>
      <c r="D2576" t="inlineStr">
        <is>
          <t>GEOFFROY ALAIN MARIE DE LA CROIX DE CHEVRIERES DE SAYVE LTDA</t>
        </is>
      </c>
      <c r="E2576" t="inlineStr">
        <is>
          <t>45436</t>
        </is>
      </c>
      <c r="F2576" s="550" t="n">
        <v>46111</v>
      </c>
      <c r="G2576" t="n">
        <v>25040</v>
      </c>
      <c r="H2576" t="inlineStr">
        <is>
          <t>VINHO TINTO LE LOUP DANS LA BERGERIE 750ML</t>
        </is>
      </c>
      <c r="I2576" t="inlineStr">
        <is>
          <t>BEBIDAS</t>
        </is>
      </c>
      <c r="J2576" t="n">
        <v>12</v>
      </c>
      <c r="K2576" t="inlineStr">
        <is>
          <t>Un</t>
        </is>
      </c>
      <c r="L2576" t="n">
        <v>1290.24</v>
      </c>
      <c r="M2576" t="n">
        <v>107.52</v>
      </c>
      <c r="N2576" t="inlineStr">
        <is>
          <t xml:space="preserve"> BEBIDAS</t>
        </is>
      </c>
      <c r="O2576" t="inlineStr">
        <is>
          <t>03/2026</t>
        </is>
      </c>
    </row>
    <row r="2577">
      <c r="A2577" t="n">
        <v>221903</v>
      </c>
      <c r="B2577" t="n">
        <v>122</v>
      </c>
      <c r="C2577" t="inlineStr">
        <is>
          <t>Arcos</t>
        </is>
      </c>
      <c r="D2577" t="inlineStr">
        <is>
          <t>GEOFFROY ALAIN MARIE DE LA CROIX DE CHEVRIERES DE SAYVE LTDA</t>
        </is>
      </c>
      <c r="E2577" t="inlineStr">
        <is>
          <t>45436</t>
        </is>
      </c>
      <c r="F2577" s="550" t="n">
        <v>46111</v>
      </c>
      <c r="G2577" t="n">
        <v>25535</v>
      </c>
      <c r="H2577" t="inlineStr">
        <is>
          <t>VINHO BRANCO LOUP Y ES-TU 750ML</t>
        </is>
      </c>
      <c r="I2577" t="inlineStr">
        <is>
          <t>BEBIDAS</t>
        </is>
      </c>
      <c r="J2577" t="n">
        <v>6</v>
      </c>
      <c r="K2577" t="inlineStr">
        <is>
          <t>GR</t>
        </is>
      </c>
      <c r="L2577" t="n">
        <v>700.5599999999999</v>
      </c>
      <c r="M2577" t="n">
        <v>116.76</v>
      </c>
      <c r="N2577" t="inlineStr">
        <is>
          <t xml:space="preserve"> BEBIDAS</t>
        </is>
      </c>
      <c r="O2577" t="inlineStr">
        <is>
          <t>03/2026</t>
        </is>
      </c>
    </row>
    <row r="2578">
      <c r="A2578" t="n">
        <v>221902</v>
      </c>
      <c r="B2578" t="n">
        <v>122</v>
      </c>
      <c r="C2578" t="inlineStr">
        <is>
          <t>Arcos</t>
        </is>
      </c>
      <c r="D2578" t="inlineStr">
        <is>
          <t>NA MORADA INDÚSTRIA E COMÉRCIO LTDA</t>
        </is>
      </c>
      <c r="E2578" t="inlineStr">
        <is>
          <t>292164</t>
        </is>
      </c>
      <c r="F2578" s="550" t="n">
        <v>46111</v>
      </c>
      <c r="G2578" t="n">
        <v>19370</v>
      </c>
      <c r="H2578" t="inlineStr">
        <is>
          <t>QUEIJO CAMEMBERT SERRA DAS ANTAS CX 1,680KG C/12 DE 140G KG</t>
        </is>
      </c>
      <c r="I2578" t="inlineStr">
        <is>
          <t>ALIMENTOS</t>
        </is>
      </c>
      <c r="J2578" t="n">
        <v>20.48</v>
      </c>
      <c r="K2578" t="inlineStr">
        <is>
          <t>KG</t>
        </is>
      </c>
      <c r="L2578" t="n">
        <v>1941.5</v>
      </c>
      <c r="M2578" t="n">
        <v>94.79980500000001</v>
      </c>
      <c r="N2578" t="inlineStr">
        <is>
          <t xml:space="preserve"> ALIMENTOS</t>
        </is>
      </c>
      <c r="O2578" t="inlineStr">
        <is>
          <t>03/2026</t>
        </is>
      </c>
    </row>
    <row r="2579">
      <c r="A2579" t="n">
        <v>221901</v>
      </c>
      <c r="B2579" t="n">
        <v>122</v>
      </c>
      <c r="C2579" t="inlineStr">
        <is>
          <t>Arcos</t>
        </is>
      </c>
      <c r="D2579" t="inlineStr">
        <is>
          <t>NOVA COMERCIAL PESCADOS LTDA</t>
        </is>
      </c>
      <c r="E2579" t="inlineStr">
        <is>
          <t>32434</t>
        </is>
      </c>
      <c r="F2579" s="550" t="n">
        <v>46111</v>
      </c>
      <c r="G2579" t="n">
        <v>27692</v>
      </c>
      <c r="H2579" t="inlineStr">
        <is>
          <t>CAMARAO CINZA 25/30 LIMPO EVISCERADO COM COLA KG</t>
        </is>
      </c>
      <c r="I2579" t="inlineStr">
        <is>
          <t>ALIMENTOS</t>
        </is>
      </c>
      <c r="J2579" t="n">
        <v>12</v>
      </c>
      <c r="K2579" t="inlineStr">
        <is>
          <t>KG</t>
        </is>
      </c>
      <c r="L2579" t="n">
        <v>1344</v>
      </c>
      <c r="M2579" t="n">
        <v>112</v>
      </c>
      <c r="N2579" t="inlineStr">
        <is>
          <t xml:space="preserve"> ALIMENTOS</t>
        </is>
      </c>
      <c r="O2579" t="inlineStr">
        <is>
          <t>03/2026</t>
        </is>
      </c>
    </row>
    <row r="2580">
      <c r="A2580" t="n">
        <v>221900</v>
      </c>
      <c r="B2580" t="n">
        <v>122</v>
      </c>
      <c r="C2580" t="inlineStr">
        <is>
          <t>Arcos</t>
        </is>
      </c>
      <c r="D2580" t="inlineStr">
        <is>
          <t>MONTE ALTO ALIMENTOS LTDA</t>
        </is>
      </c>
      <c r="E2580" t="inlineStr">
        <is>
          <t>178573</t>
        </is>
      </c>
      <c r="F2580" s="550" t="n">
        <v>46111</v>
      </c>
      <c r="G2580" t="n">
        <v>26592</v>
      </c>
      <c r="H2580" t="inlineStr">
        <is>
          <t>HAMBURGUER BOVINO FREDDI PORCIONADO EM 50G KG 60% ACEM 40% PEITO BOVINO ARCOS</t>
        </is>
      </c>
      <c r="I2580" t="inlineStr">
        <is>
          <t>ALIMENTOS</t>
        </is>
      </c>
      <c r="J2580" t="n">
        <v>31.92</v>
      </c>
      <c r="K2580" t="inlineStr">
        <is>
          <t>KG</t>
        </is>
      </c>
      <c r="L2580" t="n">
        <v>1181.04</v>
      </c>
      <c r="M2580" t="n">
        <v>37</v>
      </c>
      <c r="N2580" t="inlineStr">
        <is>
          <t xml:space="preserve"> ALIMENTOS</t>
        </is>
      </c>
      <c r="O2580" t="inlineStr">
        <is>
          <t>03/2026</t>
        </is>
      </c>
    </row>
    <row r="2581">
      <c r="A2581" t="n">
        <v>221900</v>
      </c>
      <c r="B2581" t="n">
        <v>122</v>
      </c>
      <c r="C2581" t="inlineStr">
        <is>
          <t>Arcos</t>
        </is>
      </c>
      <c r="D2581" t="inlineStr">
        <is>
          <t>MONTE ALTO ALIMENTOS LTDA</t>
        </is>
      </c>
      <c r="E2581" t="inlineStr">
        <is>
          <t>178573</t>
        </is>
      </c>
      <c r="F2581" s="550" t="n">
        <v>46111</v>
      </c>
      <c r="G2581" t="n">
        <v>26582</v>
      </c>
      <c r="H2581" t="inlineStr">
        <is>
          <t>BIFE ANCHO FREDDI PORCIONADO EM 200G KG</t>
        </is>
      </c>
      <c r="I2581" t="inlineStr">
        <is>
          <t>ALIMENTOS</t>
        </is>
      </c>
      <c r="J2581" t="n">
        <v>41.7</v>
      </c>
      <c r="K2581" t="inlineStr">
        <is>
          <t>KG</t>
        </is>
      </c>
      <c r="L2581" t="n">
        <v>5587.8</v>
      </c>
      <c r="M2581" t="n">
        <v>134</v>
      </c>
      <c r="N2581" t="inlineStr">
        <is>
          <t xml:space="preserve"> ALIMENTOS</t>
        </is>
      </c>
      <c r="O2581" t="inlineStr">
        <is>
          <t>03/2026</t>
        </is>
      </c>
    </row>
    <row r="2582">
      <c r="A2582" t="n">
        <v>221900</v>
      </c>
      <c r="B2582" t="n">
        <v>122</v>
      </c>
      <c r="C2582" t="inlineStr">
        <is>
          <t>Arcos</t>
        </is>
      </c>
      <c r="D2582" t="inlineStr">
        <is>
          <t>MONTE ALTO ALIMENTOS LTDA</t>
        </is>
      </c>
      <c r="E2582" t="inlineStr">
        <is>
          <t>178573</t>
        </is>
      </c>
      <c r="F2582" s="550" t="n">
        <v>46111</v>
      </c>
      <c r="G2582" t="n">
        <v>26580</v>
      </c>
      <c r="H2582" t="inlineStr">
        <is>
          <t>PERNIL CORDEIRO FREDDI KG</t>
        </is>
      </c>
      <c r="I2582" t="inlineStr">
        <is>
          <t>ALIMENTOS</t>
        </is>
      </c>
      <c r="J2582" t="n">
        <v>20.5</v>
      </c>
      <c r="K2582" t="inlineStr">
        <is>
          <t>KG</t>
        </is>
      </c>
      <c r="L2582" t="n">
        <v>2296</v>
      </c>
      <c r="M2582" t="n">
        <v>112</v>
      </c>
      <c r="N2582" t="inlineStr">
        <is>
          <t xml:space="preserve"> ALIMENTOS</t>
        </is>
      </c>
      <c r="O2582" t="inlineStr">
        <is>
          <t>03/2026</t>
        </is>
      </c>
    </row>
    <row r="2583">
      <c r="A2583" t="n">
        <v>221899</v>
      </c>
      <c r="B2583" t="n">
        <v>122</v>
      </c>
      <c r="C2583" t="inlineStr">
        <is>
          <t>Arcos</t>
        </is>
      </c>
      <c r="D2583" t="inlineStr">
        <is>
          <t>MARCOS SILVA DO NASCIMENTO</t>
        </is>
      </c>
      <c r="E2583" t="inlineStr">
        <is>
          <t>902</t>
        </is>
      </c>
      <c r="F2583" s="550" t="n">
        <v>46111</v>
      </c>
      <c r="G2583" t="n">
        <v>18667</v>
      </c>
      <c r="H2583" t="inlineStr">
        <is>
          <t>PERNIL SUINO SEM OSSO EM CUBOS KG</t>
        </is>
      </c>
      <c r="I2583" t="inlineStr">
        <is>
          <t>ALIMENTOS</t>
        </is>
      </c>
      <c r="J2583" t="n">
        <v>22</v>
      </c>
      <c r="K2583" t="inlineStr">
        <is>
          <t>KG</t>
        </is>
      </c>
      <c r="L2583" t="n">
        <v>439.78</v>
      </c>
      <c r="M2583" t="n">
        <v>19.99</v>
      </c>
      <c r="N2583" t="inlineStr">
        <is>
          <t xml:space="preserve"> ALIMENTOS</t>
        </is>
      </c>
      <c r="O2583" t="inlineStr">
        <is>
          <t>03/2026</t>
        </is>
      </c>
    </row>
    <row r="2584">
      <c r="A2584" t="n">
        <v>221899</v>
      </c>
      <c r="B2584" t="n">
        <v>122</v>
      </c>
      <c r="C2584" t="inlineStr">
        <is>
          <t>Arcos</t>
        </is>
      </c>
      <c r="D2584" t="inlineStr">
        <is>
          <t>MARCOS SILVA DO NASCIMENTO</t>
        </is>
      </c>
      <c r="E2584" t="inlineStr">
        <is>
          <t>902</t>
        </is>
      </c>
      <c r="F2584" s="550" t="n">
        <v>46111</v>
      </c>
      <c r="G2584" t="n">
        <v>24199</v>
      </c>
      <c r="H2584" t="inlineStr">
        <is>
          <t>COSTELINHA SUINA</t>
        </is>
      </c>
      <c r="I2584" t="inlineStr">
        <is>
          <t>ALIMENTOS</t>
        </is>
      </c>
      <c r="J2584" t="n">
        <v>20</v>
      </c>
      <c r="K2584" t="inlineStr">
        <is>
          <t>KG</t>
        </is>
      </c>
      <c r="L2584" t="n">
        <v>399.8</v>
      </c>
      <c r="M2584" t="n">
        <v>19.99</v>
      </c>
      <c r="N2584" t="inlineStr">
        <is>
          <t xml:space="preserve"> ALIMENTOS</t>
        </is>
      </c>
      <c r="O2584" t="inlineStr">
        <is>
          <t>03/2026</t>
        </is>
      </c>
    </row>
    <row r="2585">
      <c r="A2585" t="n">
        <v>221898</v>
      </c>
      <c r="B2585" t="n">
        <v>122</v>
      </c>
      <c r="C2585" t="inlineStr">
        <is>
          <t>Arcos</t>
        </is>
      </c>
      <c r="D2585" t="inlineStr">
        <is>
          <t>AROUMAR DISTRIBUIDORA DE PRODUTOS ALIMENTICIOS LTDA</t>
        </is>
      </c>
      <c r="E2585" t="inlineStr">
        <is>
          <t>1050033</t>
        </is>
      </c>
      <c r="F2585" s="550" t="n">
        <v>46111</v>
      </c>
      <c r="G2585" t="n">
        <v>20301</v>
      </c>
      <c r="H2585" t="inlineStr">
        <is>
          <t>ARROZ BRANCO TIPO 1 CAMIL C/5KG</t>
        </is>
      </c>
      <c r="I2585" t="inlineStr">
        <is>
          <t>ALIMENTOS</t>
        </is>
      </c>
      <c r="J2585" t="n">
        <v>5</v>
      </c>
      <c r="K2585" t="inlineStr">
        <is>
          <t>PC</t>
        </is>
      </c>
      <c r="L2585" t="n">
        <v>94.5</v>
      </c>
      <c r="M2585" t="n">
        <v>18.9</v>
      </c>
      <c r="N2585" t="inlineStr">
        <is>
          <t xml:space="preserve"> ALIMENTOS</t>
        </is>
      </c>
      <c r="O2585" t="inlineStr">
        <is>
          <t>03/2026</t>
        </is>
      </c>
    </row>
    <row r="2586">
      <c r="A2586" t="n">
        <v>221898</v>
      </c>
      <c r="B2586" t="n">
        <v>122</v>
      </c>
      <c r="C2586" t="inlineStr">
        <is>
          <t>Arcos</t>
        </is>
      </c>
      <c r="D2586" t="inlineStr">
        <is>
          <t>AROUMAR DISTRIBUIDORA DE PRODUTOS ALIMENTICIOS LTDA</t>
        </is>
      </c>
      <c r="E2586" t="inlineStr">
        <is>
          <t>1050033</t>
        </is>
      </c>
      <c r="F2586" s="550" t="n">
        <v>46111</v>
      </c>
      <c r="G2586" t="n">
        <v>21017</v>
      </c>
      <c r="H2586" t="inlineStr">
        <is>
          <t>OLEO DE ALGODAO SAUDE C/14,5KG</t>
        </is>
      </c>
      <c r="I2586" t="inlineStr">
        <is>
          <t>ALIMENTOS</t>
        </is>
      </c>
      <c r="J2586" t="n">
        <v>6</v>
      </c>
      <c r="K2586" t="inlineStr">
        <is>
          <t>BALDE</t>
        </is>
      </c>
      <c r="L2586" t="n">
        <v>935.4</v>
      </c>
      <c r="M2586" t="n">
        <v>155.9</v>
      </c>
      <c r="N2586" t="inlineStr">
        <is>
          <t xml:space="preserve"> ALIMENTOS</t>
        </is>
      </c>
      <c r="O2586" t="inlineStr">
        <is>
          <t>03/2026</t>
        </is>
      </c>
    </row>
    <row r="2587">
      <c r="A2587" t="n">
        <v>221897</v>
      </c>
      <c r="B2587" t="n">
        <v>122</v>
      </c>
      <c r="C2587" t="inlineStr">
        <is>
          <t>Arcos</t>
        </is>
      </c>
      <c r="D2587" t="inlineStr">
        <is>
          <t>WPP COMERCIO DE CARNES LTDA</t>
        </is>
      </c>
      <c r="E2587" t="inlineStr">
        <is>
          <t>78302</t>
        </is>
      </c>
      <c r="F2587" s="550" t="n">
        <v>46111</v>
      </c>
      <c r="G2587" t="n">
        <v>18832</v>
      </c>
      <c r="H2587" t="inlineStr">
        <is>
          <t>PATINHO MOIDO KG</t>
        </is>
      </c>
      <c r="I2587" t="inlineStr">
        <is>
          <t>ALIMENTOS</t>
        </is>
      </c>
      <c r="J2587" t="n">
        <v>15.7</v>
      </c>
      <c r="K2587" t="inlineStr">
        <is>
          <t>KG</t>
        </is>
      </c>
      <c r="L2587" t="n">
        <v>626.4299999999999</v>
      </c>
      <c r="M2587" t="n">
        <v>39.9</v>
      </c>
      <c r="N2587" t="inlineStr">
        <is>
          <t xml:space="preserve"> ALIMENTOS</t>
        </is>
      </c>
      <c r="O2587" t="inlineStr">
        <is>
          <t>03/2026</t>
        </is>
      </c>
    </row>
    <row r="2588">
      <c r="A2588" t="n">
        <v>221897</v>
      </c>
      <c r="B2588" t="n">
        <v>122</v>
      </c>
      <c r="C2588" t="inlineStr">
        <is>
          <t>Arcos</t>
        </is>
      </c>
      <c r="D2588" t="inlineStr">
        <is>
          <t>WPP COMERCIO DE CARNES LTDA</t>
        </is>
      </c>
      <c r="E2588" t="inlineStr">
        <is>
          <t>78302</t>
        </is>
      </c>
      <c r="F2588" s="550" t="n">
        <v>46111</v>
      </c>
      <c r="G2588" t="n">
        <v>19034</v>
      </c>
      <c r="H2588" t="inlineStr">
        <is>
          <t>COXA E SOBRECOXA COM OSSO E COM PELE KG</t>
        </is>
      </c>
      <c r="I2588" t="inlineStr">
        <is>
          <t>ALIMENTOS</t>
        </is>
      </c>
      <c r="J2588" t="n">
        <v>20</v>
      </c>
      <c r="K2588" t="inlineStr">
        <is>
          <t>KG</t>
        </is>
      </c>
      <c r="L2588" t="n">
        <v>179.8</v>
      </c>
      <c r="M2588" t="n">
        <v>8.99</v>
      </c>
      <c r="N2588" t="inlineStr">
        <is>
          <t xml:space="preserve"> ALIMENTOS</t>
        </is>
      </c>
      <c r="O2588" t="inlineStr">
        <is>
          <t>03/2026</t>
        </is>
      </c>
    </row>
    <row r="2589">
      <c r="A2589" t="n">
        <v>221897</v>
      </c>
      <c r="B2589" t="n">
        <v>122</v>
      </c>
      <c r="C2589" t="inlineStr">
        <is>
          <t>Arcos</t>
        </is>
      </c>
      <c r="D2589" t="inlineStr">
        <is>
          <t>WPP COMERCIO DE CARNES LTDA</t>
        </is>
      </c>
      <c r="E2589" t="inlineStr">
        <is>
          <t>78302</t>
        </is>
      </c>
      <c r="F2589" s="550" t="n">
        <v>46111</v>
      </c>
      <c r="G2589" t="n">
        <v>25128</v>
      </c>
      <c r="H2589" t="inlineStr">
        <is>
          <t>COXAO MOLE EM CUBOS KG</t>
        </is>
      </c>
      <c r="I2589" t="inlineStr">
        <is>
          <t>ALIMENTOS</t>
        </is>
      </c>
      <c r="J2589" t="n">
        <v>16.2</v>
      </c>
      <c r="K2589" t="inlineStr">
        <is>
          <t>KG</t>
        </is>
      </c>
      <c r="L2589" t="n">
        <v>630.1799999999999</v>
      </c>
      <c r="M2589" t="n">
        <v>38.9</v>
      </c>
      <c r="N2589" t="inlineStr">
        <is>
          <t xml:space="preserve"> ALIMENTOS</t>
        </is>
      </c>
      <c r="O2589" t="inlineStr">
        <is>
          <t>03/2026</t>
        </is>
      </c>
    </row>
    <row r="2590">
      <c r="A2590" t="n">
        <v>221897</v>
      </c>
      <c r="B2590" t="n">
        <v>122</v>
      </c>
      <c r="C2590" t="inlineStr">
        <is>
          <t>Arcos</t>
        </is>
      </c>
      <c r="D2590" t="inlineStr">
        <is>
          <t>WPP COMERCIO DE CARNES LTDA</t>
        </is>
      </c>
      <c r="E2590" t="inlineStr">
        <is>
          <t>78302</t>
        </is>
      </c>
      <c r="F2590" s="550" t="n">
        <v>46111</v>
      </c>
      <c r="G2590" t="n">
        <v>25126</v>
      </c>
      <c r="H2590" t="inlineStr">
        <is>
          <t>PATINHO EM BIFE KG</t>
        </is>
      </c>
      <c r="I2590" t="inlineStr">
        <is>
          <t>ALIMENTOS</t>
        </is>
      </c>
      <c r="J2590" t="n">
        <v>17.1</v>
      </c>
      <c r="K2590" t="inlineStr">
        <is>
          <t>KG</t>
        </is>
      </c>
      <c r="L2590" t="n">
        <v>716.49</v>
      </c>
      <c r="M2590" t="n">
        <v>41.9</v>
      </c>
      <c r="N2590" t="inlineStr">
        <is>
          <t xml:space="preserve"> ALIMENTOS</t>
        </is>
      </c>
      <c r="O2590" t="inlineStr">
        <is>
          <t>03/2026</t>
        </is>
      </c>
    </row>
    <row r="2591">
      <c r="A2591" t="n">
        <v>221897</v>
      </c>
      <c r="B2591" t="n">
        <v>122</v>
      </c>
      <c r="C2591" t="inlineStr">
        <is>
          <t>Arcos</t>
        </is>
      </c>
      <c r="D2591" t="inlineStr">
        <is>
          <t>WPP COMERCIO DE CARNES LTDA</t>
        </is>
      </c>
      <c r="E2591" t="inlineStr">
        <is>
          <t>78302</t>
        </is>
      </c>
      <c r="F2591" s="550" t="n">
        <v>46111</v>
      </c>
      <c r="G2591" t="n">
        <v>20501</v>
      </c>
      <c r="H2591" t="inlineStr">
        <is>
          <t>LINGUICA TOSCANA AURORA KG</t>
        </is>
      </c>
      <c r="I2591" t="inlineStr">
        <is>
          <t>ALIMENTOS</t>
        </is>
      </c>
      <c r="J2591" t="n">
        <v>5</v>
      </c>
      <c r="K2591" t="inlineStr">
        <is>
          <t>KG</t>
        </is>
      </c>
      <c r="L2591" t="n">
        <v>109.5</v>
      </c>
      <c r="M2591" t="n">
        <v>21.9</v>
      </c>
      <c r="N2591" t="inlineStr">
        <is>
          <t xml:space="preserve"> ALIMENTOS</t>
        </is>
      </c>
      <c r="O2591" t="inlineStr">
        <is>
          <t>03/2026</t>
        </is>
      </c>
    </row>
    <row r="2592">
      <c r="A2592" t="n">
        <v>221896</v>
      </c>
      <c r="B2592" t="n">
        <v>122</v>
      </c>
      <c r="C2592" t="inlineStr">
        <is>
          <t>Arcos</t>
        </is>
      </c>
      <c r="D2592" t="inlineStr">
        <is>
          <t>DISTRIBUIDORA DPRO LTDA</t>
        </is>
      </c>
      <c r="E2592" t="inlineStr">
        <is>
          <t>382511</t>
        </is>
      </c>
      <c r="F2592" s="550" t="n">
        <v>46111</v>
      </c>
      <c r="G2592" t="n">
        <v>27120</v>
      </c>
      <c r="H2592" t="inlineStr">
        <is>
          <t>MANGOTE TERMICO ALTA TEMPERATURA CA 50077</t>
        </is>
      </c>
      <c r="I2592" t="inlineStr">
        <is>
          <t>UTENSILIOS</t>
        </is>
      </c>
      <c r="J2592" t="n">
        <v>1</v>
      </c>
      <c r="K2592" t="inlineStr">
        <is>
          <t>UN</t>
        </is>
      </c>
      <c r="L2592" t="n">
        <v>173.76</v>
      </c>
      <c r="M2592" t="n">
        <v>173.76</v>
      </c>
      <c r="N2592" t="inlineStr">
        <is>
          <t xml:space="preserve"> UTENSILIOS</t>
        </is>
      </c>
      <c r="O2592" t="inlineStr">
        <is>
          <t>03/2026</t>
        </is>
      </c>
    </row>
    <row r="2593">
      <c r="A2593" t="n">
        <v>221895</v>
      </c>
      <c r="B2593" t="n">
        <v>122</v>
      </c>
      <c r="C2593" t="inlineStr">
        <is>
          <t>Arcos</t>
        </is>
      </c>
      <c r="D2593" t="inlineStr">
        <is>
          <t xml:space="preserve">LEITERIA CABRIOLA FROMAGES DE CHEVRE LTDA </t>
        </is>
      </c>
      <c r="E2593" t="inlineStr">
        <is>
          <t>49552</t>
        </is>
      </c>
      <c r="F2593" s="550" t="n">
        <v>46111</v>
      </c>
      <c r="G2593" t="n">
        <v>23082</v>
      </c>
      <c r="H2593" t="inlineStr">
        <is>
          <t>QUEIJO DE CABRA BOURSIN EM PASTA KG</t>
        </is>
      </c>
      <c r="I2593" t="inlineStr">
        <is>
          <t>ALIMENTOS</t>
        </is>
      </c>
      <c r="J2593" t="n">
        <v>10</v>
      </c>
      <c r="K2593" t="inlineStr">
        <is>
          <t>KG</t>
        </is>
      </c>
      <c r="L2593" t="n">
        <v>819</v>
      </c>
      <c r="M2593" t="n">
        <v>81.90000000000001</v>
      </c>
      <c r="N2593" t="inlineStr">
        <is>
          <t xml:space="preserve"> ALIMENTOS</t>
        </is>
      </c>
      <c r="O2593" t="inlineStr">
        <is>
          <t>03/2026</t>
        </is>
      </c>
    </row>
    <row r="2594">
      <c r="A2594" t="n">
        <v>221894</v>
      </c>
      <c r="B2594" t="n">
        <v>122</v>
      </c>
      <c r="C2594" t="inlineStr">
        <is>
          <t>Arcos</t>
        </is>
      </c>
      <c r="D2594" t="inlineStr">
        <is>
          <t>QUEIJARIA ATALAIA LTDA</t>
        </is>
      </c>
      <c r="E2594" t="inlineStr">
        <is>
          <t>24055</t>
        </is>
      </c>
      <c r="F2594" s="550" t="n">
        <v>46111</v>
      </c>
      <c r="G2594" t="n">
        <v>26594</v>
      </c>
      <c r="H2594" t="inlineStr">
        <is>
          <t>QUEIJO MOGIANA KG</t>
        </is>
      </c>
      <c r="I2594" t="inlineStr">
        <is>
          <t>ALIMENTOS</t>
        </is>
      </c>
      <c r="J2594" t="n">
        <v>13.5</v>
      </c>
      <c r="K2594" t="inlineStr">
        <is>
          <t>KG</t>
        </is>
      </c>
      <c r="L2594" t="n">
        <v>1173.15</v>
      </c>
      <c r="M2594" t="n">
        <v>86.90000000000001</v>
      </c>
      <c r="N2594" t="inlineStr">
        <is>
          <t xml:space="preserve"> ALIMENTOS</t>
        </is>
      </c>
      <c r="O2594" t="inlineStr">
        <is>
          <t>03/2026</t>
        </is>
      </c>
    </row>
    <row r="2595">
      <c r="A2595" t="n">
        <v>221893</v>
      </c>
      <c r="B2595" t="n">
        <v>122</v>
      </c>
      <c r="C2595" t="inlineStr">
        <is>
          <t>Arcos</t>
        </is>
      </c>
      <c r="D2595" t="inlineStr">
        <is>
          <t xml:space="preserve">FORTE ALIMENTOS COM. IMPORTAÇÃO LTDA </t>
        </is>
      </c>
      <c r="E2595" t="inlineStr">
        <is>
          <t>365801</t>
        </is>
      </c>
      <c r="F2595" s="550" t="n">
        <v>46111</v>
      </c>
      <c r="G2595" t="n">
        <v>19017</v>
      </c>
      <c r="H2595" t="inlineStr">
        <is>
          <t>FILE DE FRANGO KG</t>
        </is>
      </c>
      <c r="I2595" t="inlineStr">
        <is>
          <t>ALIMENTOS</t>
        </is>
      </c>
      <c r="J2595" t="n">
        <v>40</v>
      </c>
      <c r="K2595" t="inlineStr">
        <is>
          <t>KG</t>
        </is>
      </c>
      <c r="L2595" t="n">
        <v>544</v>
      </c>
      <c r="M2595" t="n">
        <v>13.6</v>
      </c>
      <c r="N2595" t="inlineStr">
        <is>
          <t xml:space="preserve"> BEBIDAS</t>
        </is>
      </c>
      <c r="O2595" t="inlineStr">
        <is>
          <t>03/2026</t>
        </is>
      </c>
    </row>
    <row r="2596">
      <c r="A2596" t="n">
        <v>221892</v>
      </c>
      <c r="B2596" t="n">
        <v>122</v>
      </c>
      <c r="C2596" t="inlineStr">
        <is>
          <t>Arcos</t>
        </is>
      </c>
      <c r="D2596" t="inlineStr">
        <is>
          <t>DISTRIBUIDORA E IMPORTADORA IRMAOS AVELINO LTDA</t>
        </is>
      </c>
      <c r="E2596" t="inlineStr">
        <is>
          <t>459574</t>
        </is>
      </c>
      <c r="F2596" s="550" t="n">
        <v>46111</v>
      </c>
      <c r="G2596" t="n">
        <v>28819</v>
      </c>
      <c r="H2596" t="inlineStr">
        <is>
          <t>PAO DE FORMA TRADICIONAL VISCONTI 400G CX C/10UN</t>
        </is>
      </c>
      <c r="I2596" t="inlineStr">
        <is>
          <t>ALIMENTOS</t>
        </is>
      </c>
      <c r="J2596" t="n">
        <v>6</v>
      </c>
      <c r="K2596" t="inlineStr">
        <is>
          <t>CX</t>
        </is>
      </c>
      <c r="L2596" t="n">
        <v>410.7</v>
      </c>
      <c r="M2596" t="n">
        <v>68.45</v>
      </c>
      <c r="N2596" t="inlineStr">
        <is>
          <t xml:space="preserve"> ALIMENTOS</t>
        </is>
      </c>
      <c r="O2596" t="inlineStr">
        <is>
          <t>03/2026</t>
        </is>
      </c>
    </row>
    <row r="2597">
      <c r="A2597" t="n">
        <v>221891</v>
      </c>
      <c r="B2597" t="n">
        <v>122</v>
      </c>
      <c r="C2597" t="inlineStr">
        <is>
          <t>Arcos</t>
        </is>
      </c>
      <c r="D2597" t="inlineStr">
        <is>
          <t>CECILIA TSUYACO ARAKI SILVA LTDA</t>
        </is>
      </c>
      <c r="E2597" t="inlineStr">
        <is>
          <t>389261</t>
        </is>
      </c>
      <c r="F2597" s="550" t="n">
        <v>46108</v>
      </c>
      <c r="G2597" t="n">
        <v>23389</v>
      </c>
      <c r="H2597" t="inlineStr">
        <is>
          <t>BANANA NANICA KG</t>
        </is>
      </c>
      <c r="I2597" t="inlineStr">
        <is>
          <t>ALIMENTOS</t>
        </is>
      </c>
      <c r="J2597" t="n">
        <v>4</v>
      </c>
      <c r="K2597" t="inlineStr">
        <is>
          <t>KG</t>
        </is>
      </c>
      <c r="L2597" t="n">
        <v>20</v>
      </c>
      <c r="M2597" t="n">
        <v>5</v>
      </c>
      <c r="N2597" t="inlineStr">
        <is>
          <t xml:space="preserve"> ALIMENTOS</t>
        </is>
      </c>
      <c r="O2597" t="inlineStr">
        <is>
          <t>03/2026</t>
        </is>
      </c>
    </row>
    <row r="2598">
      <c r="A2598" t="n">
        <v>221890</v>
      </c>
      <c r="B2598" t="n">
        <v>122</v>
      </c>
      <c r="C2598" t="inlineStr">
        <is>
          <t>Arcos</t>
        </is>
      </c>
      <c r="D2598" t="inlineStr">
        <is>
          <t>CG FOOD´S DISTRIBUIDORA DE ALIMENTOS LTDA</t>
        </is>
      </c>
      <c r="E2598" t="inlineStr">
        <is>
          <t>184268</t>
        </is>
      </c>
      <c r="F2598" s="550" t="n">
        <v>46111</v>
      </c>
      <c r="G2598" t="n">
        <v>19203</v>
      </c>
      <c r="H2598" t="inlineStr">
        <is>
          <t>IOGURTE INTEGRAL NESTLE C/170G UN</t>
        </is>
      </c>
      <c r="I2598" t="inlineStr">
        <is>
          <t>ALIMENTOS</t>
        </is>
      </c>
      <c r="J2598" t="n">
        <v>56</v>
      </c>
      <c r="K2598" t="inlineStr">
        <is>
          <t>UN</t>
        </is>
      </c>
      <c r="L2598" t="n">
        <v>178.64</v>
      </c>
      <c r="M2598" t="n">
        <v>3.19</v>
      </c>
      <c r="N2598" t="inlineStr">
        <is>
          <t xml:space="preserve"> ALIMENTOS</t>
        </is>
      </c>
      <c r="O2598" t="inlineStr">
        <is>
          <t>03/2026</t>
        </is>
      </c>
    </row>
    <row r="2599">
      <c r="A2599" t="n">
        <v>221890</v>
      </c>
      <c r="B2599" t="n">
        <v>122</v>
      </c>
      <c r="C2599" t="inlineStr">
        <is>
          <t>Arcos</t>
        </is>
      </c>
      <c r="D2599" t="inlineStr">
        <is>
          <t>CG FOOD´S DISTRIBUIDORA DE ALIMENTOS LTDA</t>
        </is>
      </c>
      <c r="E2599" t="inlineStr">
        <is>
          <t>184268</t>
        </is>
      </c>
      <c r="F2599" s="550" t="n">
        <v>46111</v>
      </c>
      <c r="G2599" t="n">
        <v>20645</v>
      </c>
      <c r="H2599" t="inlineStr">
        <is>
          <t>MILHO VERDE QUERO C/2KG</t>
        </is>
      </c>
      <c r="I2599" t="inlineStr">
        <is>
          <t>ALIMENTOS</t>
        </is>
      </c>
      <c r="J2599" t="n">
        <v>6</v>
      </c>
      <c r="K2599" t="inlineStr">
        <is>
          <t>N/A</t>
        </is>
      </c>
      <c r="L2599" t="n">
        <v>137.4</v>
      </c>
      <c r="M2599" t="n">
        <v>22.9</v>
      </c>
      <c r="N2599" t="inlineStr">
        <is>
          <t xml:space="preserve"> ALIMENTOS</t>
        </is>
      </c>
      <c r="O2599" t="inlineStr">
        <is>
          <t>03/2026</t>
        </is>
      </c>
    </row>
    <row r="2600">
      <c r="A2600" t="n">
        <v>221889</v>
      </c>
      <c r="B2600" t="n">
        <v>122</v>
      </c>
      <c r="C2600" t="inlineStr">
        <is>
          <t>Arcos</t>
        </is>
      </c>
      <c r="D2600" t="inlineStr">
        <is>
          <t>DO CHEF DISTRIBUIDORA DE ALIMENTOS LTDA</t>
        </is>
      </c>
      <c r="E2600" t="inlineStr">
        <is>
          <t>610</t>
        </is>
      </c>
      <c r="F2600" s="550" t="n">
        <v>46108</v>
      </c>
      <c r="G2600" t="n">
        <v>19589</v>
      </c>
      <c r="H2600" t="inlineStr">
        <is>
          <t>PEPINO JAPONES KG</t>
        </is>
      </c>
      <c r="I2600" t="inlineStr">
        <is>
          <t>ALIMENTOS</t>
        </is>
      </c>
      <c r="J2600" t="n">
        <v>2</v>
      </c>
      <c r="K2600" t="inlineStr">
        <is>
          <t>KG</t>
        </is>
      </c>
      <c r="L2600" t="n">
        <v>10.76</v>
      </c>
      <c r="M2600" t="n">
        <v>5.38</v>
      </c>
      <c r="N2600" t="inlineStr">
        <is>
          <t xml:space="preserve"> ALIMENTOS</t>
        </is>
      </c>
      <c r="O2600" t="inlineStr">
        <is>
          <t>03/2026</t>
        </is>
      </c>
    </row>
    <row r="2601">
      <c r="A2601" t="n">
        <v>221889</v>
      </c>
      <c r="B2601" t="n">
        <v>122</v>
      </c>
      <c r="C2601" t="inlineStr">
        <is>
          <t>Arcos</t>
        </is>
      </c>
      <c r="D2601" t="inlineStr">
        <is>
          <t>DO CHEF DISTRIBUIDORA DE ALIMENTOS LTDA</t>
        </is>
      </c>
      <c r="E2601" t="inlineStr">
        <is>
          <t>610</t>
        </is>
      </c>
      <c r="F2601" s="550" t="n">
        <v>46108</v>
      </c>
      <c r="G2601" t="n">
        <v>19721</v>
      </c>
      <c r="H2601" t="inlineStr">
        <is>
          <t>ROMA KG</t>
        </is>
      </c>
      <c r="I2601" t="inlineStr">
        <is>
          <t>ALIMENTOS</t>
        </is>
      </c>
      <c r="J2601" t="n">
        <v>1</v>
      </c>
      <c r="K2601" t="inlineStr">
        <is>
          <t>KG</t>
        </is>
      </c>
      <c r="L2601" t="n">
        <v>42.24</v>
      </c>
      <c r="M2601" t="n">
        <v>42.24</v>
      </c>
      <c r="N2601" t="inlineStr">
        <is>
          <t xml:space="preserve"> ALIMENTOS</t>
        </is>
      </c>
      <c r="O2601" t="inlineStr">
        <is>
          <t>03/2026</t>
        </is>
      </c>
    </row>
    <row r="2602">
      <c r="A2602" t="n">
        <v>221889</v>
      </c>
      <c r="B2602" t="n">
        <v>122</v>
      </c>
      <c r="C2602" t="inlineStr">
        <is>
          <t>Arcos</t>
        </is>
      </c>
      <c r="D2602" t="inlineStr">
        <is>
          <t>DO CHEF DISTRIBUIDORA DE ALIMENTOS LTDA</t>
        </is>
      </c>
      <c r="E2602" t="inlineStr">
        <is>
          <t>610</t>
        </is>
      </c>
      <c r="F2602" s="550" t="n">
        <v>46108</v>
      </c>
      <c r="G2602" t="n">
        <v>23096</v>
      </c>
      <c r="H2602" t="inlineStr">
        <is>
          <t>OVO BRANCO UN</t>
        </is>
      </c>
      <c r="I2602" t="inlineStr">
        <is>
          <t>ALIMENTOS</t>
        </is>
      </c>
      <c r="J2602" t="n">
        <v>60</v>
      </c>
      <c r="K2602" t="inlineStr">
        <is>
          <t>UN</t>
        </is>
      </c>
      <c r="L2602" t="n">
        <v>45</v>
      </c>
      <c r="M2602" t="n">
        <v>0.75</v>
      </c>
      <c r="N2602" t="inlineStr">
        <is>
          <t xml:space="preserve"> ALIMENTOS</t>
        </is>
      </c>
      <c r="O2602" t="inlineStr">
        <is>
          <t>03/2026</t>
        </is>
      </c>
    </row>
    <row r="2603">
      <c r="A2603" t="n">
        <v>221889</v>
      </c>
      <c r="B2603" t="n">
        <v>122</v>
      </c>
      <c r="C2603" t="inlineStr">
        <is>
          <t>Arcos</t>
        </is>
      </c>
      <c r="D2603" t="inlineStr">
        <is>
          <t>DO CHEF DISTRIBUIDORA DE ALIMENTOS LTDA</t>
        </is>
      </c>
      <c r="E2603" t="inlineStr">
        <is>
          <t>610</t>
        </is>
      </c>
      <c r="F2603" s="550" t="n">
        <v>46108</v>
      </c>
      <c r="G2603" t="n">
        <v>23198</v>
      </c>
      <c r="H2603" t="inlineStr">
        <is>
          <t>PIMENTAO VERMELHO KG</t>
        </is>
      </c>
      <c r="I2603" t="inlineStr">
        <is>
          <t>ALIMENTOS</t>
        </is>
      </c>
      <c r="J2603" t="n">
        <v>2.5</v>
      </c>
      <c r="K2603" t="inlineStr">
        <is>
          <t>KG</t>
        </is>
      </c>
      <c r="L2603" t="n">
        <v>38.4</v>
      </c>
      <c r="M2603" t="n">
        <v>15.36</v>
      </c>
      <c r="N2603" t="inlineStr">
        <is>
          <t xml:space="preserve"> ALIMENTOS</t>
        </is>
      </c>
      <c r="O2603" t="inlineStr">
        <is>
          <t>03/2026</t>
        </is>
      </c>
    </row>
    <row r="2604">
      <c r="A2604" t="n">
        <v>221889</v>
      </c>
      <c r="B2604" t="n">
        <v>122</v>
      </c>
      <c r="C2604" t="inlineStr">
        <is>
          <t>Arcos</t>
        </is>
      </c>
      <c r="D2604" t="inlineStr">
        <is>
          <t>DO CHEF DISTRIBUIDORA DE ALIMENTOS LTDA</t>
        </is>
      </c>
      <c r="E2604" t="inlineStr">
        <is>
          <t>610</t>
        </is>
      </c>
      <c r="F2604" s="550" t="n">
        <v>46108</v>
      </c>
      <c r="G2604" t="n">
        <v>23241</v>
      </c>
      <c r="H2604" t="inlineStr">
        <is>
          <t>CHUCHU KG</t>
        </is>
      </c>
      <c r="I2604" t="inlineStr">
        <is>
          <t>ALIMENTOS</t>
        </is>
      </c>
      <c r="J2604" t="n">
        <v>2</v>
      </c>
      <c r="K2604" t="inlineStr">
        <is>
          <t>KG</t>
        </is>
      </c>
      <c r="L2604" t="n">
        <v>6.4</v>
      </c>
      <c r="M2604" t="n">
        <v>3.2</v>
      </c>
      <c r="N2604" t="inlineStr">
        <is>
          <t xml:space="preserve"> ALIMENTOS</t>
        </is>
      </c>
      <c r="O2604" t="inlineStr">
        <is>
          <t>03/2026</t>
        </is>
      </c>
    </row>
    <row r="2605">
      <c r="A2605" t="n">
        <v>221889</v>
      </c>
      <c r="B2605" t="n">
        <v>122</v>
      </c>
      <c r="C2605" t="inlineStr">
        <is>
          <t>Arcos</t>
        </is>
      </c>
      <c r="D2605" t="inlineStr">
        <is>
          <t>DO CHEF DISTRIBUIDORA DE ALIMENTOS LTDA</t>
        </is>
      </c>
      <c r="E2605" t="inlineStr">
        <is>
          <t>610</t>
        </is>
      </c>
      <c r="F2605" s="550" t="n">
        <v>46108</v>
      </c>
      <c r="G2605" t="n">
        <v>26631</v>
      </c>
      <c r="H2605" t="inlineStr">
        <is>
          <t>MANJERICAO BASILICO KG</t>
        </is>
      </c>
      <c r="I2605" t="inlineStr">
        <is>
          <t>ALIMENTOS</t>
        </is>
      </c>
      <c r="J2605" t="n">
        <v>1</v>
      </c>
      <c r="K2605" t="inlineStr">
        <is>
          <t>KG</t>
        </is>
      </c>
      <c r="L2605" t="n">
        <v>68.28</v>
      </c>
      <c r="M2605" t="n">
        <v>68.28</v>
      </c>
      <c r="N2605" t="inlineStr">
        <is>
          <t xml:space="preserve"> ALIMENTOS</t>
        </is>
      </c>
      <c r="O2605" t="inlineStr">
        <is>
          <t>03/2026</t>
        </is>
      </c>
    </row>
    <row r="2606">
      <c r="A2606" t="n">
        <v>221888</v>
      </c>
      <c r="B2606" t="n">
        <v>122</v>
      </c>
      <c r="C2606" t="inlineStr">
        <is>
          <t>Arcos</t>
        </is>
      </c>
      <c r="D2606" t="inlineStr">
        <is>
          <t>CECILIA TSUYACO ARAKI SILVA LTDA</t>
        </is>
      </c>
      <c r="E2606" t="inlineStr">
        <is>
          <t>389299</t>
        </is>
      </c>
      <c r="F2606" s="550" t="n">
        <v>46108</v>
      </c>
      <c r="G2606" t="n">
        <v>19787</v>
      </c>
      <c r="H2606" t="inlineStr">
        <is>
          <t>ABACAXI PEROLA KG</t>
        </is>
      </c>
      <c r="I2606" t="inlineStr">
        <is>
          <t>ALIMENTOS</t>
        </is>
      </c>
      <c r="J2606" t="n">
        <v>1.5</v>
      </c>
      <c r="K2606" t="inlineStr">
        <is>
          <t>KG</t>
        </is>
      </c>
      <c r="L2606" t="n">
        <v>8.02</v>
      </c>
      <c r="M2606" t="n">
        <v>5.346667</v>
      </c>
      <c r="N2606" t="inlineStr">
        <is>
          <t xml:space="preserve"> ALIMENTOS</t>
        </is>
      </c>
      <c r="O2606" t="inlineStr">
        <is>
          <t>03/2026</t>
        </is>
      </c>
    </row>
    <row r="2607">
      <c r="A2607" t="n">
        <v>221888</v>
      </c>
      <c r="B2607" t="n">
        <v>122</v>
      </c>
      <c r="C2607" t="inlineStr">
        <is>
          <t>Arcos</t>
        </is>
      </c>
      <c r="D2607" t="inlineStr">
        <is>
          <t>CECILIA TSUYACO ARAKI SILVA LTDA</t>
        </is>
      </c>
      <c r="E2607" t="inlineStr">
        <is>
          <t>389299</t>
        </is>
      </c>
      <c r="F2607" s="550" t="n">
        <v>46108</v>
      </c>
      <c r="G2607" t="n">
        <v>19621</v>
      </c>
      <c r="H2607" t="inlineStr">
        <is>
          <t>CENOURA KG</t>
        </is>
      </c>
      <c r="I2607" t="inlineStr">
        <is>
          <t>ALIMENTOS</t>
        </is>
      </c>
      <c r="J2607" t="n">
        <v>4</v>
      </c>
      <c r="K2607" t="inlineStr">
        <is>
          <t>KG</t>
        </is>
      </c>
      <c r="L2607" t="n">
        <v>20</v>
      </c>
      <c r="M2607" t="n">
        <v>5</v>
      </c>
      <c r="N2607" t="inlineStr">
        <is>
          <t xml:space="preserve"> ALIMENTOS</t>
        </is>
      </c>
      <c r="O2607" t="inlineStr">
        <is>
          <t>03/2026</t>
        </is>
      </c>
    </row>
    <row r="2608">
      <c r="A2608" t="n">
        <v>221888</v>
      </c>
      <c r="B2608" t="n">
        <v>122</v>
      </c>
      <c r="C2608" t="inlineStr">
        <is>
          <t>Arcos</t>
        </is>
      </c>
      <c r="D2608" t="inlineStr">
        <is>
          <t>CECILIA TSUYACO ARAKI SILVA LTDA</t>
        </is>
      </c>
      <c r="E2608" t="inlineStr">
        <is>
          <t>389299</t>
        </is>
      </c>
      <c r="F2608" s="550" t="n">
        <v>46108</v>
      </c>
      <c r="G2608" t="n">
        <v>19505</v>
      </c>
      <c r="H2608" t="inlineStr">
        <is>
          <t>ALFACE AMERICANA KG</t>
        </is>
      </c>
      <c r="I2608" t="inlineStr">
        <is>
          <t>ALIMENTOS</t>
        </is>
      </c>
      <c r="J2608" t="n">
        <v>0.6</v>
      </c>
      <c r="K2608" t="inlineStr">
        <is>
          <t>KG</t>
        </is>
      </c>
      <c r="L2608" t="n">
        <v>6.6</v>
      </c>
      <c r="M2608" t="n">
        <v>11</v>
      </c>
      <c r="N2608" t="inlineStr">
        <is>
          <t xml:space="preserve"> ALIMENTOS</t>
        </is>
      </c>
      <c r="O2608" t="inlineStr">
        <is>
          <t>03/2026</t>
        </is>
      </c>
    </row>
    <row r="2609">
      <c r="A2609" t="n">
        <v>221888</v>
      </c>
      <c r="B2609" t="n">
        <v>122</v>
      </c>
      <c r="C2609" t="inlineStr">
        <is>
          <t>Arcos</t>
        </is>
      </c>
      <c r="D2609" t="inlineStr">
        <is>
          <t>CECILIA TSUYACO ARAKI SILVA LTDA</t>
        </is>
      </c>
      <c r="E2609" t="inlineStr">
        <is>
          <t>389299</t>
        </is>
      </c>
      <c r="F2609" s="550" t="n">
        <v>46108</v>
      </c>
      <c r="G2609" t="n">
        <v>19623</v>
      </c>
      <c r="H2609" t="inlineStr">
        <is>
          <t>CEBOLA ROXA KG</t>
        </is>
      </c>
      <c r="I2609" t="inlineStr">
        <is>
          <t>ALIMENTOS</t>
        </is>
      </c>
      <c r="J2609" t="n">
        <v>8</v>
      </c>
      <c r="K2609" t="inlineStr">
        <is>
          <t>KG</t>
        </is>
      </c>
      <c r="L2609" t="n">
        <v>30</v>
      </c>
      <c r="M2609" t="n">
        <v>3.75</v>
      </c>
      <c r="N2609" t="inlineStr">
        <is>
          <t xml:space="preserve"> ALIMENTOS</t>
        </is>
      </c>
      <c r="O2609" t="inlineStr">
        <is>
          <t>03/2026</t>
        </is>
      </c>
    </row>
    <row r="2610">
      <c r="A2610" t="n">
        <v>221888</v>
      </c>
      <c r="B2610" t="n">
        <v>122</v>
      </c>
      <c r="C2610" t="inlineStr">
        <is>
          <t>Arcos</t>
        </is>
      </c>
      <c r="D2610" t="inlineStr">
        <is>
          <t>CECILIA TSUYACO ARAKI SILVA LTDA</t>
        </is>
      </c>
      <c r="E2610" t="inlineStr">
        <is>
          <t>389299</t>
        </is>
      </c>
      <c r="F2610" s="550" t="n">
        <v>46108</v>
      </c>
      <c r="G2610" t="n">
        <v>19476</v>
      </c>
      <c r="H2610" t="inlineStr">
        <is>
          <t>MANJERICAO KG</t>
        </is>
      </c>
      <c r="I2610" t="inlineStr">
        <is>
          <t>ALIMENTOS</t>
        </is>
      </c>
      <c r="J2610" t="n">
        <v>0.3</v>
      </c>
      <c r="K2610" t="inlineStr">
        <is>
          <t>KG</t>
        </is>
      </c>
      <c r="L2610" t="n">
        <v>19.5</v>
      </c>
      <c r="M2610" t="n">
        <v>65</v>
      </c>
      <c r="N2610" t="inlineStr">
        <is>
          <t xml:space="preserve"> ALIMENTOS</t>
        </is>
      </c>
      <c r="O2610" t="inlineStr">
        <is>
          <t>03/2026</t>
        </is>
      </c>
    </row>
    <row r="2611">
      <c r="A2611" t="n">
        <v>221888</v>
      </c>
      <c r="B2611" t="n">
        <v>122</v>
      </c>
      <c r="C2611" t="inlineStr">
        <is>
          <t>Arcos</t>
        </is>
      </c>
      <c r="D2611" t="inlineStr">
        <is>
          <t>CECILIA TSUYACO ARAKI SILVA LTDA</t>
        </is>
      </c>
      <c r="E2611" t="inlineStr">
        <is>
          <t>389299</t>
        </is>
      </c>
      <c r="F2611" s="550" t="n">
        <v>46108</v>
      </c>
      <c r="G2611" t="n">
        <v>24509</v>
      </c>
      <c r="H2611" t="inlineStr">
        <is>
          <t>CEBOLA BRANCA KG</t>
        </is>
      </c>
      <c r="I2611" t="inlineStr">
        <is>
          <t>ALIMENTOS</t>
        </is>
      </c>
      <c r="J2611" t="n">
        <v>20</v>
      </c>
      <c r="K2611" t="inlineStr">
        <is>
          <t>KG</t>
        </is>
      </c>
      <c r="L2611" t="n">
        <v>60</v>
      </c>
      <c r="M2611" t="n">
        <v>3</v>
      </c>
      <c r="N2611" t="inlineStr">
        <is>
          <t xml:space="preserve"> ALIMENTOS</t>
        </is>
      </c>
      <c r="O2611" t="inlineStr">
        <is>
          <t>03/2026</t>
        </is>
      </c>
    </row>
    <row r="2612">
      <c r="A2612" t="n">
        <v>221888</v>
      </c>
      <c r="B2612" t="n">
        <v>122</v>
      </c>
      <c r="C2612" t="inlineStr">
        <is>
          <t>Arcos</t>
        </is>
      </c>
      <c r="D2612" t="inlineStr">
        <is>
          <t>CECILIA TSUYACO ARAKI SILVA LTDA</t>
        </is>
      </c>
      <c r="E2612" t="inlineStr">
        <is>
          <t>389299</t>
        </is>
      </c>
      <c r="F2612" s="550" t="n">
        <v>46108</v>
      </c>
      <c r="G2612" t="n">
        <v>19498</v>
      </c>
      <c r="H2612" t="inlineStr">
        <is>
          <t>ALFACE ROMANA KG</t>
        </is>
      </c>
      <c r="I2612" t="inlineStr">
        <is>
          <t>ALIMENTOS</t>
        </is>
      </c>
      <c r="J2612" t="n">
        <v>0.6</v>
      </c>
      <c r="K2612" t="inlineStr">
        <is>
          <t>KG</t>
        </is>
      </c>
      <c r="L2612" t="n">
        <v>7.8</v>
      </c>
      <c r="M2612" t="n">
        <v>13</v>
      </c>
      <c r="N2612" t="inlineStr">
        <is>
          <t xml:space="preserve"> ALIMENTOS</t>
        </is>
      </c>
      <c r="O2612" t="inlineStr">
        <is>
          <t>03/2026</t>
        </is>
      </c>
    </row>
    <row r="2613">
      <c r="A2613" t="n">
        <v>221888</v>
      </c>
      <c r="B2613" t="n">
        <v>122</v>
      </c>
      <c r="C2613" t="inlineStr">
        <is>
          <t>Arcos</t>
        </is>
      </c>
      <c r="D2613" t="inlineStr">
        <is>
          <t>CECILIA TSUYACO ARAKI SILVA LTDA</t>
        </is>
      </c>
      <c r="E2613" t="inlineStr">
        <is>
          <t>389299</t>
        </is>
      </c>
      <c r="F2613" s="550" t="n">
        <v>46108</v>
      </c>
      <c r="G2613" t="n">
        <v>19502</v>
      </c>
      <c r="H2613" t="inlineStr">
        <is>
          <t>ALFACE CRESPA ROXA KG</t>
        </is>
      </c>
      <c r="I2613" t="inlineStr">
        <is>
          <t>ALIMENTOS</t>
        </is>
      </c>
      <c r="J2613" t="n">
        <v>0.6</v>
      </c>
      <c r="K2613" t="inlineStr">
        <is>
          <t>KG</t>
        </is>
      </c>
      <c r="L2613" t="n">
        <v>11.7</v>
      </c>
      <c r="M2613" t="n">
        <v>19.5</v>
      </c>
      <c r="N2613" t="inlineStr">
        <is>
          <t xml:space="preserve"> ALIMENTOS</t>
        </is>
      </c>
      <c r="O2613" t="inlineStr">
        <is>
          <t>03/2026</t>
        </is>
      </c>
    </row>
    <row r="2614">
      <c r="A2614" t="n">
        <v>221888</v>
      </c>
      <c r="B2614" t="n">
        <v>122</v>
      </c>
      <c r="C2614" t="inlineStr">
        <is>
          <t>Arcos</t>
        </is>
      </c>
      <c r="D2614" t="inlineStr">
        <is>
          <t>CECILIA TSUYACO ARAKI SILVA LTDA</t>
        </is>
      </c>
      <c r="E2614" t="inlineStr">
        <is>
          <t>389299</t>
        </is>
      </c>
      <c r="F2614" s="550" t="n">
        <v>46108</v>
      </c>
      <c r="G2614" t="n">
        <v>19503</v>
      </c>
      <c r="H2614" t="inlineStr">
        <is>
          <t>ALFACE CRESPA KG</t>
        </is>
      </c>
      <c r="I2614" t="inlineStr">
        <is>
          <t>ALIMENTOS</t>
        </is>
      </c>
      <c r="J2614" t="n">
        <v>0.6</v>
      </c>
      <c r="K2614" t="inlineStr">
        <is>
          <t>KG</t>
        </is>
      </c>
      <c r="L2614" t="n">
        <v>6.9</v>
      </c>
      <c r="M2614" t="n">
        <v>11.5</v>
      </c>
      <c r="N2614" t="inlineStr">
        <is>
          <t xml:space="preserve"> ALIMENTOS</t>
        </is>
      </c>
      <c r="O2614" t="inlineStr">
        <is>
          <t>03/2026</t>
        </is>
      </c>
    </row>
    <row r="2615">
      <c r="A2615" t="n">
        <v>221888</v>
      </c>
      <c r="B2615" t="n">
        <v>122</v>
      </c>
      <c r="C2615" t="inlineStr">
        <is>
          <t>Arcos</t>
        </is>
      </c>
      <c r="D2615" t="inlineStr">
        <is>
          <t>CECILIA TSUYACO ARAKI SILVA LTDA</t>
        </is>
      </c>
      <c r="E2615" t="inlineStr">
        <is>
          <t>389299</t>
        </is>
      </c>
      <c r="F2615" s="550" t="n">
        <v>46108</v>
      </c>
      <c r="G2615" t="n">
        <v>19480</v>
      </c>
      <c r="H2615" t="inlineStr">
        <is>
          <t>HORTELA HIDROPONICA KG</t>
        </is>
      </c>
      <c r="I2615" t="inlineStr">
        <is>
          <t>ALIMENTOS</t>
        </is>
      </c>
      <c r="J2615" t="n">
        <v>0.3</v>
      </c>
      <c r="K2615" t="inlineStr">
        <is>
          <t>KG</t>
        </is>
      </c>
      <c r="L2615" t="n">
        <v>5.1</v>
      </c>
      <c r="M2615" t="n">
        <v>17</v>
      </c>
      <c r="N2615" t="inlineStr">
        <is>
          <t xml:space="preserve"> ALIMENTOS</t>
        </is>
      </c>
      <c r="O2615" t="inlineStr">
        <is>
          <t>03/2026</t>
        </is>
      </c>
    </row>
    <row r="2616">
      <c r="A2616" t="n">
        <v>221888</v>
      </c>
      <c r="B2616" t="n">
        <v>122</v>
      </c>
      <c r="C2616" t="inlineStr">
        <is>
          <t>Arcos</t>
        </is>
      </c>
      <c r="D2616" t="inlineStr">
        <is>
          <t>CECILIA TSUYACO ARAKI SILVA LTDA</t>
        </is>
      </c>
      <c r="E2616" t="inlineStr">
        <is>
          <t>389299</t>
        </is>
      </c>
      <c r="F2616" s="550" t="n">
        <v>46108</v>
      </c>
      <c r="G2616" t="n">
        <v>19488</v>
      </c>
      <c r="H2616" t="inlineStr">
        <is>
          <t>CEBOLINHA KG</t>
        </is>
      </c>
      <c r="I2616" t="inlineStr">
        <is>
          <t>ALIMENTOS</t>
        </is>
      </c>
      <c r="J2616" t="n">
        <v>1</v>
      </c>
      <c r="K2616" t="inlineStr">
        <is>
          <t>KG</t>
        </is>
      </c>
      <c r="L2616" t="n">
        <v>13</v>
      </c>
      <c r="M2616" t="n">
        <v>13</v>
      </c>
      <c r="N2616" t="inlineStr">
        <is>
          <t xml:space="preserve"> ALIMENTOS</t>
        </is>
      </c>
      <c r="O2616" t="inlineStr">
        <is>
          <t>03/2026</t>
        </is>
      </c>
    </row>
    <row r="2617">
      <c r="A2617" t="n">
        <v>221888</v>
      </c>
      <c r="B2617" t="n">
        <v>122</v>
      </c>
      <c r="C2617" t="inlineStr">
        <is>
          <t>Arcos</t>
        </is>
      </c>
      <c r="D2617" t="inlineStr">
        <is>
          <t>CECILIA TSUYACO ARAKI SILVA LTDA</t>
        </is>
      </c>
      <c r="E2617" t="inlineStr">
        <is>
          <t>389299</t>
        </is>
      </c>
      <c r="F2617" s="550" t="n">
        <v>46108</v>
      </c>
      <c r="G2617" t="n">
        <v>19558</v>
      </c>
      <c r="H2617" t="inlineStr">
        <is>
          <t>QUIABO KG</t>
        </is>
      </c>
      <c r="I2617" t="inlineStr">
        <is>
          <t>ALIMENTOS</t>
        </is>
      </c>
      <c r="J2617" t="n">
        <v>1</v>
      </c>
      <c r="K2617" t="inlineStr">
        <is>
          <t>KG</t>
        </is>
      </c>
      <c r="L2617" t="n">
        <v>13.5</v>
      </c>
      <c r="M2617" t="n">
        <v>13.5</v>
      </c>
      <c r="N2617" t="inlineStr">
        <is>
          <t xml:space="preserve"> ALIMENTOS</t>
        </is>
      </c>
      <c r="O2617" t="inlineStr">
        <is>
          <t>03/2026</t>
        </is>
      </c>
    </row>
    <row r="2618">
      <c r="A2618" t="n">
        <v>221888</v>
      </c>
      <c r="B2618" t="n">
        <v>122</v>
      </c>
      <c r="C2618" t="inlineStr">
        <is>
          <t>Arcos</t>
        </is>
      </c>
      <c r="D2618" t="inlineStr">
        <is>
          <t>CECILIA TSUYACO ARAKI SILVA LTDA</t>
        </is>
      </c>
      <c r="E2618" t="inlineStr">
        <is>
          <t>389299</t>
        </is>
      </c>
      <c r="F2618" s="550" t="n">
        <v>46108</v>
      </c>
      <c r="G2618" t="n">
        <v>19751</v>
      </c>
      <c r="H2618" t="inlineStr">
        <is>
          <t>LIMAO SICILIANO KG</t>
        </is>
      </c>
      <c r="I2618" t="inlineStr">
        <is>
          <t>ALIMENTOS</t>
        </is>
      </c>
      <c r="J2618" t="n">
        <v>6</v>
      </c>
      <c r="K2618" t="inlineStr">
        <is>
          <t>KG</t>
        </is>
      </c>
      <c r="L2618" t="n">
        <v>66</v>
      </c>
      <c r="M2618" t="n">
        <v>11</v>
      </c>
      <c r="N2618" t="inlineStr">
        <is>
          <t xml:space="preserve"> ALIMENTOS</t>
        </is>
      </c>
      <c r="O2618" t="inlineStr">
        <is>
          <t>03/2026</t>
        </is>
      </c>
    </row>
    <row r="2619">
      <c r="A2619" t="n">
        <v>221888</v>
      </c>
      <c r="B2619" t="n">
        <v>122</v>
      </c>
      <c r="C2619" t="inlineStr">
        <is>
          <t>Arcos</t>
        </is>
      </c>
      <c r="D2619" t="inlineStr">
        <is>
          <t>CECILIA TSUYACO ARAKI SILVA LTDA</t>
        </is>
      </c>
      <c r="E2619" t="inlineStr">
        <is>
          <t>389299</t>
        </is>
      </c>
      <c r="F2619" s="550" t="n">
        <v>46108</v>
      </c>
      <c r="G2619" t="n">
        <v>19759</v>
      </c>
      <c r="H2619" t="inlineStr">
        <is>
          <t>LARANJA BAHIA KG</t>
        </is>
      </c>
      <c r="I2619" t="inlineStr">
        <is>
          <t>ALIMENTOS</t>
        </is>
      </c>
      <c r="J2619" t="n">
        <v>5</v>
      </c>
      <c r="K2619" t="inlineStr">
        <is>
          <t>KG</t>
        </is>
      </c>
      <c r="L2619" t="n">
        <v>50</v>
      </c>
      <c r="M2619" t="n">
        <v>10</v>
      </c>
      <c r="N2619" t="inlineStr">
        <is>
          <t xml:space="preserve"> ALIMENTOS</t>
        </is>
      </c>
      <c r="O2619" t="inlineStr">
        <is>
          <t>03/2026</t>
        </is>
      </c>
    </row>
    <row r="2620">
      <c r="A2620" t="n">
        <v>221888</v>
      </c>
      <c r="B2620" t="n">
        <v>122</v>
      </c>
      <c r="C2620" t="inlineStr">
        <is>
          <t>Arcos</t>
        </is>
      </c>
      <c r="D2620" t="inlineStr">
        <is>
          <t>CECILIA TSUYACO ARAKI SILVA LTDA</t>
        </is>
      </c>
      <c r="E2620" t="inlineStr">
        <is>
          <t>389299</t>
        </is>
      </c>
      <c r="F2620" s="550" t="n">
        <v>46108</v>
      </c>
      <c r="G2620" t="n">
        <v>23113</v>
      </c>
      <c r="H2620" t="inlineStr">
        <is>
          <t>SALSA KG</t>
        </is>
      </c>
      <c r="I2620" t="inlineStr">
        <is>
          <t>ALIMENTOS</t>
        </is>
      </c>
      <c r="J2620" t="n">
        <v>0.6</v>
      </c>
      <c r="K2620" t="inlineStr">
        <is>
          <t>KG</t>
        </is>
      </c>
      <c r="L2620" t="n">
        <v>6.3</v>
      </c>
      <c r="M2620" t="n">
        <v>10.5</v>
      </c>
      <c r="N2620" t="inlineStr">
        <is>
          <t xml:space="preserve"> ALIMENTOS</t>
        </is>
      </c>
      <c r="O2620" t="inlineStr">
        <is>
          <t>03/2026</t>
        </is>
      </c>
    </row>
    <row r="2621">
      <c r="A2621" t="n">
        <v>221888</v>
      </c>
      <c r="B2621" t="n">
        <v>122</v>
      </c>
      <c r="C2621" t="inlineStr">
        <is>
          <t>Arcos</t>
        </is>
      </c>
      <c r="D2621" t="inlineStr">
        <is>
          <t>CECILIA TSUYACO ARAKI SILVA LTDA</t>
        </is>
      </c>
      <c r="E2621" t="inlineStr">
        <is>
          <t>389299</t>
        </is>
      </c>
      <c r="F2621" s="550" t="n">
        <v>46108</v>
      </c>
      <c r="G2621" t="n">
        <v>23359</v>
      </c>
      <c r="H2621" t="inlineStr">
        <is>
          <t>LIMAO TAHITI KG</t>
        </is>
      </c>
      <c r="I2621" t="inlineStr">
        <is>
          <t>ALIMENTOS</t>
        </is>
      </c>
      <c r="J2621" t="n">
        <v>10</v>
      </c>
      <c r="K2621" t="inlineStr">
        <is>
          <t>KG</t>
        </is>
      </c>
      <c r="L2621" t="n">
        <v>21.5</v>
      </c>
      <c r="M2621" t="n">
        <v>2.15</v>
      </c>
      <c r="N2621" t="inlineStr">
        <is>
          <t xml:space="preserve"> ALIMENTOS</t>
        </is>
      </c>
      <c r="O2621" t="inlineStr">
        <is>
          <t>03/2026</t>
        </is>
      </c>
    </row>
    <row r="2622">
      <c r="A2622" t="n">
        <v>221888</v>
      </c>
      <c r="B2622" t="n">
        <v>122</v>
      </c>
      <c r="C2622" t="inlineStr">
        <is>
          <t>Arcos</t>
        </is>
      </c>
      <c r="D2622" t="inlineStr">
        <is>
          <t>CECILIA TSUYACO ARAKI SILVA LTDA</t>
        </is>
      </c>
      <c r="E2622" t="inlineStr">
        <is>
          <t>389299</t>
        </is>
      </c>
      <c r="F2622" s="550" t="n">
        <v>46108</v>
      </c>
      <c r="G2622" t="n">
        <v>23236</v>
      </c>
      <c r="H2622" t="inlineStr">
        <is>
          <t>COUVE MANTEIGA KG</t>
        </is>
      </c>
      <c r="I2622" t="inlineStr">
        <is>
          <t>ALIMENTOS</t>
        </is>
      </c>
      <c r="J2622" t="n">
        <v>2</v>
      </c>
      <c r="K2622" t="inlineStr">
        <is>
          <t>KG</t>
        </is>
      </c>
      <c r="L2622" t="n">
        <v>24</v>
      </c>
      <c r="M2622" t="n">
        <v>12</v>
      </c>
      <c r="N2622" t="inlineStr">
        <is>
          <t xml:space="preserve"> ALIMENTOS</t>
        </is>
      </c>
      <c r="O2622" t="inlineStr">
        <is>
          <t>03/2026</t>
        </is>
      </c>
    </row>
    <row r="2623">
      <c r="A2623" t="n">
        <v>221888</v>
      </c>
      <c r="B2623" t="n">
        <v>122</v>
      </c>
      <c r="C2623" t="inlineStr">
        <is>
          <t>Arcos</t>
        </is>
      </c>
      <c r="D2623" t="inlineStr">
        <is>
          <t>CECILIA TSUYACO ARAKI SILVA LTDA</t>
        </is>
      </c>
      <c r="E2623" t="inlineStr">
        <is>
          <t>389299</t>
        </is>
      </c>
      <c r="F2623" s="550" t="n">
        <v>46108</v>
      </c>
      <c r="G2623" t="n">
        <v>23389</v>
      </c>
      <c r="H2623" t="inlineStr">
        <is>
          <t>BANANA NANICA KG</t>
        </is>
      </c>
      <c r="I2623" t="inlineStr">
        <is>
          <t>ALIMENTOS</t>
        </is>
      </c>
      <c r="J2623" t="n">
        <v>2</v>
      </c>
      <c r="K2623" t="inlineStr">
        <is>
          <t>KG</t>
        </is>
      </c>
      <c r="L2623" t="n">
        <v>10</v>
      </c>
      <c r="M2623" t="n">
        <v>5</v>
      </c>
      <c r="N2623" t="inlineStr">
        <is>
          <t xml:space="preserve"> ALIMENTOS</t>
        </is>
      </c>
      <c r="O2623" t="inlineStr">
        <is>
          <t>03/2026</t>
        </is>
      </c>
    </row>
    <row r="2624">
      <c r="A2624" t="n">
        <v>221888</v>
      </c>
      <c r="B2624" t="n">
        <v>122</v>
      </c>
      <c r="C2624" t="inlineStr">
        <is>
          <t>Arcos</t>
        </is>
      </c>
      <c r="D2624" t="inlineStr">
        <is>
          <t>CECILIA TSUYACO ARAKI SILVA LTDA</t>
        </is>
      </c>
      <c r="E2624" t="inlineStr">
        <is>
          <t>389299</t>
        </is>
      </c>
      <c r="F2624" s="550" t="n">
        <v>46108</v>
      </c>
      <c r="G2624" t="n">
        <v>23390</v>
      </c>
      <c r="H2624" t="inlineStr">
        <is>
          <t>BANANA DA TERRA KG</t>
        </is>
      </c>
      <c r="I2624" t="inlineStr">
        <is>
          <t>ALIMENTOS</t>
        </is>
      </c>
      <c r="J2624" t="n">
        <v>4</v>
      </c>
      <c r="K2624" t="inlineStr">
        <is>
          <t>KG</t>
        </is>
      </c>
      <c r="L2624" t="n">
        <v>34</v>
      </c>
      <c r="M2624" t="n">
        <v>8.5</v>
      </c>
      <c r="N2624" t="inlineStr">
        <is>
          <t xml:space="preserve"> ALIMENTOS</t>
        </is>
      </c>
      <c r="O2624" t="inlineStr">
        <is>
          <t>03/2026</t>
        </is>
      </c>
    </row>
    <row r="2625">
      <c r="A2625" t="n">
        <v>221888</v>
      </c>
      <c r="B2625" t="n">
        <v>122</v>
      </c>
      <c r="C2625" t="inlineStr">
        <is>
          <t>Arcos</t>
        </is>
      </c>
      <c r="D2625" t="inlineStr">
        <is>
          <t>CECILIA TSUYACO ARAKI SILVA LTDA</t>
        </is>
      </c>
      <c r="E2625" t="inlineStr">
        <is>
          <t>389299</t>
        </is>
      </c>
      <c r="F2625" s="550" t="n">
        <v>46108</v>
      </c>
      <c r="G2625" t="n">
        <v>23095</v>
      </c>
      <c r="H2625" t="inlineStr">
        <is>
          <t>OVO CAIPIRA UN</t>
        </is>
      </c>
      <c r="I2625" t="inlineStr">
        <is>
          <t>ALIMENTOS</t>
        </is>
      </c>
      <c r="J2625" t="n">
        <v>100</v>
      </c>
      <c r="K2625" t="inlineStr">
        <is>
          <t>UN</t>
        </is>
      </c>
      <c r="L2625" t="n">
        <v>135</v>
      </c>
      <c r="M2625" t="n">
        <v>1.35</v>
      </c>
      <c r="N2625" t="inlineStr">
        <is>
          <t xml:space="preserve"> ALIMENTOS</t>
        </is>
      </c>
      <c r="O2625" t="inlineStr">
        <is>
          <t>03/2026</t>
        </is>
      </c>
    </row>
    <row r="2626">
      <c r="A2626" t="n">
        <v>221888</v>
      </c>
      <c r="B2626" t="n">
        <v>122</v>
      </c>
      <c r="C2626" t="inlineStr">
        <is>
          <t>Arcos</t>
        </is>
      </c>
      <c r="D2626" t="inlineStr">
        <is>
          <t>CECILIA TSUYACO ARAKI SILVA LTDA</t>
        </is>
      </c>
      <c r="E2626" t="inlineStr">
        <is>
          <t>389299</t>
        </is>
      </c>
      <c r="F2626" s="550" t="n">
        <v>46108</v>
      </c>
      <c r="G2626" t="n">
        <v>23361</v>
      </c>
      <c r="H2626" t="inlineStr">
        <is>
          <t>LARANJA PERA KG</t>
        </is>
      </c>
      <c r="I2626" t="inlineStr">
        <is>
          <t>ALIMENTOS</t>
        </is>
      </c>
      <c r="J2626" t="n">
        <v>20</v>
      </c>
      <c r="K2626" t="inlineStr">
        <is>
          <t>KG</t>
        </is>
      </c>
      <c r="L2626" t="n">
        <v>66</v>
      </c>
      <c r="M2626" t="n">
        <v>3.3</v>
      </c>
      <c r="N2626" t="inlineStr">
        <is>
          <t xml:space="preserve"> ALIMENTOS</t>
        </is>
      </c>
      <c r="O2626" t="inlineStr">
        <is>
          <t>03/2026</t>
        </is>
      </c>
    </row>
    <row r="2627">
      <c r="A2627" t="n">
        <v>221888</v>
      </c>
      <c r="B2627" t="n">
        <v>122</v>
      </c>
      <c r="C2627" t="inlineStr">
        <is>
          <t>Arcos</t>
        </is>
      </c>
      <c r="D2627" t="inlineStr">
        <is>
          <t>CECILIA TSUYACO ARAKI SILVA LTDA</t>
        </is>
      </c>
      <c r="E2627" t="inlineStr">
        <is>
          <t>389299</t>
        </is>
      </c>
      <c r="F2627" s="550" t="n">
        <v>46108</v>
      </c>
      <c r="G2627" t="n">
        <v>25647</v>
      </c>
      <c r="H2627" t="inlineStr">
        <is>
          <t>ACELGA BOK CHOY KG</t>
        </is>
      </c>
      <c r="I2627" t="inlineStr">
        <is>
          <t>ALIMENTOS</t>
        </is>
      </c>
      <c r="J2627" t="n">
        <v>1</v>
      </c>
      <c r="K2627" t="inlineStr">
        <is>
          <t>KG</t>
        </is>
      </c>
      <c r="L2627" t="n">
        <v>17</v>
      </c>
      <c r="M2627" t="n">
        <v>17</v>
      </c>
      <c r="N2627" t="inlineStr">
        <is>
          <t xml:space="preserve"> ALIMENTOS</t>
        </is>
      </c>
      <c r="O2627" t="inlineStr">
        <is>
          <t>03/2026</t>
        </is>
      </c>
    </row>
    <row r="2628">
      <c r="A2628" t="n">
        <v>221888</v>
      </c>
      <c r="B2628" t="n">
        <v>122</v>
      </c>
      <c r="C2628" t="inlineStr">
        <is>
          <t>Arcos</t>
        </is>
      </c>
      <c r="D2628" t="inlineStr">
        <is>
          <t>CECILIA TSUYACO ARAKI SILVA LTDA</t>
        </is>
      </c>
      <c r="E2628" t="inlineStr">
        <is>
          <t>389299</t>
        </is>
      </c>
      <c r="F2628" s="550" t="n">
        <v>46108</v>
      </c>
      <c r="G2628" t="n">
        <v>24037</v>
      </c>
      <c r="H2628" t="inlineStr">
        <is>
          <t>ALHO TRITURADO FRITO</t>
        </is>
      </c>
      <c r="I2628" t="inlineStr">
        <is>
          <t>ALIMENTOS</t>
        </is>
      </c>
      <c r="J2628" t="n">
        <v>3</v>
      </c>
      <c r="K2628" t="inlineStr">
        <is>
          <t>KG</t>
        </is>
      </c>
      <c r="L2628" t="n">
        <v>54.6</v>
      </c>
      <c r="M2628" t="n">
        <v>18.2</v>
      </c>
      <c r="N2628" t="inlineStr">
        <is>
          <t xml:space="preserve"> ALIMENTOS</t>
        </is>
      </c>
      <c r="O2628" t="inlineStr">
        <is>
          <t>03/2026</t>
        </is>
      </c>
    </row>
    <row r="2629">
      <c r="A2629" t="n">
        <v>221888</v>
      </c>
      <c r="B2629" t="n">
        <v>122</v>
      </c>
      <c r="C2629" t="inlineStr">
        <is>
          <t>Arcos</t>
        </is>
      </c>
      <c r="D2629" t="inlineStr">
        <is>
          <t>CECILIA TSUYACO ARAKI SILVA LTDA</t>
        </is>
      </c>
      <c r="E2629" t="inlineStr">
        <is>
          <t>389299</t>
        </is>
      </c>
      <c r="F2629" s="550" t="n">
        <v>46108</v>
      </c>
      <c r="G2629" t="n">
        <v>19472</v>
      </c>
      <c r="H2629" t="inlineStr">
        <is>
          <t>RUCULA KG</t>
        </is>
      </c>
      <c r="I2629" t="inlineStr">
        <is>
          <t>ALIMENTOS</t>
        </is>
      </c>
      <c r="J2629" t="n">
        <v>0.6</v>
      </c>
      <c r="K2629" t="inlineStr">
        <is>
          <t>KG</t>
        </is>
      </c>
      <c r="L2629" t="n">
        <v>16.8</v>
      </c>
      <c r="M2629" t="n">
        <v>28</v>
      </c>
      <c r="N2629" t="inlineStr">
        <is>
          <t xml:space="preserve"> ALIMENTOS</t>
        </is>
      </c>
      <c r="O2629" t="inlineStr">
        <is>
          <t>03/2026</t>
        </is>
      </c>
    </row>
    <row r="2630">
      <c r="A2630" t="n">
        <v>221887</v>
      </c>
      <c r="B2630" t="n">
        <v>122</v>
      </c>
      <c r="C2630" t="inlineStr">
        <is>
          <t>Arcos</t>
        </is>
      </c>
      <c r="D2630" t="inlineStr">
        <is>
          <t>EMPORIO M&amp;L COMERCIO DE ALIM E BEBIDAS LTDA</t>
        </is>
      </c>
      <c r="E2630" t="inlineStr">
        <is>
          <t>503341</t>
        </is>
      </c>
      <c r="F2630" s="550" t="n">
        <v>46105</v>
      </c>
      <c r="G2630" t="n">
        <v>20242</v>
      </c>
      <c r="H2630" t="inlineStr">
        <is>
          <t>FEIJAO CARIOCA CAMIL C/2KG</t>
        </is>
      </c>
      <c r="I2630" t="inlineStr">
        <is>
          <t>ALIMENTOS</t>
        </is>
      </c>
      <c r="J2630" t="n">
        <v>6</v>
      </c>
      <c r="K2630" t="inlineStr">
        <is>
          <t>PC</t>
        </is>
      </c>
      <c r="L2630" t="n">
        <v>107.28</v>
      </c>
      <c r="M2630" t="n">
        <v>17.88</v>
      </c>
      <c r="N2630" t="inlineStr">
        <is>
          <t xml:space="preserve"> ALIMENTOS</t>
        </is>
      </c>
      <c r="O2630" t="inlineStr">
        <is>
          <t>03/2026</t>
        </is>
      </c>
    </row>
    <row r="2631">
      <c r="A2631" t="n">
        <v>221887</v>
      </c>
      <c r="B2631" t="n">
        <v>122</v>
      </c>
      <c r="C2631" t="inlineStr">
        <is>
          <t>Arcos</t>
        </is>
      </c>
      <c r="D2631" t="inlineStr">
        <is>
          <t>EMPORIO M&amp;L COMERCIO DE ALIM E BEBIDAS LTDA</t>
        </is>
      </c>
      <c r="E2631" t="inlineStr">
        <is>
          <t>503341</t>
        </is>
      </c>
      <c r="F2631" s="550" t="n">
        <v>46105</v>
      </c>
      <c r="G2631" t="n">
        <v>19434</v>
      </c>
      <c r="H2631" t="inlineStr">
        <is>
          <t>LEITE EM PO INTEGRAL NINHO C/400G</t>
        </is>
      </c>
      <c r="I2631" t="inlineStr">
        <is>
          <t>ALIMENTOS</t>
        </is>
      </c>
      <c r="J2631" t="n">
        <v>4</v>
      </c>
      <c r="K2631" t="inlineStr">
        <is>
          <t>LATA</t>
        </is>
      </c>
      <c r="L2631" t="n">
        <v>89.2</v>
      </c>
      <c r="M2631" t="n">
        <v>22.3</v>
      </c>
      <c r="N2631" t="inlineStr">
        <is>
          <t xml:space="preserve"> ALIMENTOS</t>
        </is>
      </c>
      <c r="O2631" t="inlineStr">
        <is>
          <t>03/2026</t>
        </is>
      </c>
    </row>
    <row r="2632">
      <c r="A2632" t="n">
        <v>221887</v>
      </c>
      <c r="B2632" t="n">
        <v>122</v>
      </c>
      <c r="C2632" t="inlineStr">
        <is>
          <t>Arcos</t>
        </is>
      </c>
      <c r="D2632" t="inlineStr">
        <is>
          <t>EMPORIO M&amp;L COMERCIO DE ALIM E BEBIDAS LTDA</t>
        </is>
      </c>
      <c r="E2632" t="inlineStr">
        <is>
          <t>503341</t>
        </is>
      </c>
      <c r="F2632" s="550" t="n">
        <v>46105</v>
      </c>
      <c r="G2632" t="n">
        <v>20887</v>
      </c>
      <c r="H2632" t="inlineStr">
        <is>
          <t>MEL PURO FLORA NECTAR C/1KG</t>
        </is>
      </c>
      <c r="I2632" t="inlineStr">
        <is>
          <t>ALIMENTOS</t>
        </is>
      </c>
      <c r="J2632" t="n">
        <v>10</v>
      </c>
      <c r="K2632" t="inlineStr">
        <is>
          <t>PT</t>
        </is>
      </c>
      <c r="L2632" t="n">
        <v>365</v>
      </c>
      <c r="M2632" t="n">
        <v>36.5</v>
      </c>
      <c r="N2632" t="inlineStr">
        <is>
          <t xml:space="preserve"> ALIMENTOS</t>
        </is>
      </c>
      <c r="O2632" t="inlineStr">
        <is>
          <t>03/2026</t>
        </is>
      </c>
    </row>
    <row r="2633">
      <c r="A2633" t="n">
        <v>221887</v>
      </c>
      <c r="B2633" t="n">
        <v>122</v>
      </c>
      <c r="C2633" t="inlineStr">
        <is>
          <t>Arcos</t>
        </is>
      </c>
      <c r="D2633" t="inlineStr">
        <is>
          <t>EMPORIO M&amp;L COMERCIO DE ALIM E BEBIDAS LTDA</t>
        </is>
      </c>
      <c r="E2633" t="inlineStr">
        <is>
          <t>503341</t>
        </is>
      </c>
      <c r="F2633" s="550" t="n">
        <v>46105</v>
      </c>
      <c r="G2633" t="n">
        <v>19324</v>
      </c>
      <c r="H2633" t="inlineStr">
        <is>
          <t>QUEIJO MUSSARELA TRES MARIAS KG</t>
        </is>
      </c>
      <c r="I2633" t="inlineStr">
        <is>
          <t>ALIMENTOS</t>
        </is>
      </c>
      <c r="J2633" t="n">
        <v>8.34</v>
      </c>
      <c r="K2633" t="inlineStr">
        <is>
          <t>KG</t>
        </is>
      </c>
      <c r="L2633" t="n">
        <v>343.77</v>
      </c>
      <c r="M2633" t="n">
        <v>41.219424</v>
      </c>
      <c r="N2633" t="inlineStr">
        <is>
          <t xml:space="preserve"> ALIMENTOS</t>
        </is>
      </c>
      <c r="O2633" t="inlineStr">
        <is>
          <t>03/2026</t>
        </is>
      </c>
    </row>
    <row r="2634">
      <c r="A2634" t="n">
        <v>221887</v>
      </c>
      <c r="B2634" t="n">
        <v>122</v>
      </c>
      <c r="C2634" t="inlineStr">
        <is>
          <t>Arcos</t>
        </is>
      </c>
      <c r="D2634" t="inlineStr">
        <is>
          <t>EMPORIO M&amp;L COMERCIO DE ALIM E BEBIDAS LTDA</t>
        </is>
      </c>
      <c r="E2634" t="inlineStr">
        <is>
          <t>503341</t>
        </is>
      </c>
      <c r="F2634" s="550" t="n">
        <v>46105</v>
      </c>
      <c r="G2634" t="n">
        <v>19339</v>
      </c>
      <c r="H2634" t="inlineStr">
        <is>
          <t>QUEIJO MINAS PADRAO BRINCO OURO C/500G KG</t>
        </is>
      </c>
      <c r="I2634" t="inlineStr">
        <is>
          <t>ALIMENTOS</t>
        </is>
      </c>
      <c r="J2634" t="n">
        <v>4.76</v>
      </c>
      <c r="K2634" t="inlineStr">
        <is>
          <t>Kg</t>
        </is>
      </c>
      <c r="L2634" t="n">
        <v>332.72</v>
      </c>
      <c r="M2634" t="n">
        <v>69.89915999999999</v>
      </c>
      <c r="N2634" t="inlineStr">
        <is>
          <t xml:space="preserve"> ALIMENTOS</t>
        </is>
      </c>
      <c r="O2634" t="inlineStr">
        <is>
          <t>03/2026</t>
        </is>
      </c>
    </row>
    <row r="2635">
      <c r="A2635" t="n">
        <v>221887</v>
      </c>
      <c r="B2635" t="n">
        <v>122</v>
      </c>
      <c r="C2635" t="inlineStr">
        <is>
          <t>Arcos</t>
        </is>
      </c>
      <c r="D2635" t="inlineStr">
        <is>
          <t>EMPORIO M&amp;L COMERCIO DE ALIM E BEBIDAS LTDA</t>
        </is>
      </c>
      <c r="E2635" t="inlineStr">
        <is>
          <t>503341</t>
        </is>
      </c>
      <c r="F2635" s="550" t="n">
        <v>46105</v>
      </c>
      <c r="G2635" t="n">
        <v>20117</v>
      </c>
      <c r="H2635" t="inlineStr">
        <is>
          <t>MASSA FOLHADA AROSA 1KG UN</t>
        </is>
      </c>
      <c r="I2635" t="inlineStr">
        <is>
          <t>ALIMENTOS</t>
        </is>
      </c>
      <c r="J2635" t="n">
        <v>20</v>
      </c>
      <c r="K2635" t="inlineStr">
        <is>
          <t>UN</t>
        </is>
      </c>
      <c r="L2635" t="n">
        <v>758</v>
      </c>
      <c r="M2635" t="n">
        <v>37.9</v>
      </c>
      <c r="N2635" t="inlineStr">
        <is>
          <t xml:space="preserve"> ALIMENTOS</t>
        </is>
      </c>
      <c r="O2635" t="inlineStr">
        <is>
          <t>03/2026</t>
        </is>
      </c>
    </row>
    <row r="2636">
      <c r="A2636" t="n">
        <v>221887</v>
      </c>
      <c r="B2636" t="n">
        <v>122</v>
      </c>
      <c r="C2636" t="inlineStr">
        <is>
          <t>Arcos</t>
        </is>
      </c>
      <c r="D2636" t="inlineStr">
        <is>
          <t>EMPORIO M&amp;L COMERCIO DE ALIM E BEBIDAS LTDA</t>
        </is>
      </c>
      <c r="E2636" t="inlineStr">
        <is>
          <t>503341</t>
        </is>
      </c>
      <c r="F2636" s="550" t="n">
        <v>46105</v>
      </c>
      <c r="G2636" t="n">
        <v>24039</v>
      </c>
      <c r="H2636" t="inlineStr">
        <is>
          <t>AMENDOA INTEIRA CRUA SEM CASCA 1KG</t>
        </is>
      </c>
      <c r="I2636" t="inlineStr">
        <is>
          <t>ALIMENTOS</t>
        </is>
      </c>
      <c r="J2636" t="n">
        <v>10</v>
      </c>
      <c r="K2636" t="inlineStr">
        <is>
          <t>Kg</t>
        </is>
      </c>
      <c r="L2636" t="n">
        <v>699</v>
      </c>
      <c r="M2636" t="n">
        <v>69.90000000000001</v>
      </c>
      <c r="N2636" t="inlineStr">
        <is>
          <t xml:space="preserve"> ALIMENTOS</t>
        </is>
      </c>
      <c r="O2636" t="inlineStr">
        <is>
          <t>03/2026</t>
        </is>
      </c>
    </row>
    <row r="2637">
      <c r="A2637" t="n">
        <v>221887</v>
      </c>
      <c r="B2637" t="n">
        <v>122</v>
      </c>
      <c r="C2637" t="inlineStr">
        <is>
          <t>Arcos</t>
        </is>
      </c>
      <c r="D2637" t="inlineStr">
        <is>
          <t>EMPORIO M&amp;L COMERCIO DE ALIM E BEBIDAS LTDA</t>
        </is>
      </c>
      <c r="E2637" t="inlineStr">
        <is>
          <t>503341</t>
        </is>
      </c>
      <c r="F2637" s="550" t="n">
        <v>46105</v>
      </c>
      <c r="G2637" t="n">
        <v>20751</v>
      </c>
      <c r="H2637" t="inlineStr">
        <is>
          <t>AZEITONA PRETA AZAPA ARCOBELLO C/2KG</t>
        </is>
      </c>
      <c r="I2637" t="inlineStr">
        <is>
          <t>ALIMENTOS</t>
        </is>
      </c>
      <c r="J2637" t="n">
        <v>2</v>
      </c>
      <c r="K2637" t="inlineStr">
        <is>
          <t>BD</t>
        </is>
      </c>
      <c r="L2637" t="n">
        <v>197.8</v>
      </c>
      <c r="M2637" t="n">
        <v>98.90000000000001</v>
      </c>
      <c r="N2637" t="inlineStr">
        <is>
          <t xml:space="preserve"> ALIMENTOS</t>
        </is>
      </c>
      <c r="O2637" t="inlineStr">
        <is>
          <t>03/2026</t>
        </is>
      </c>
    </row>
    <row r="2638">
      <c r="A2638" t="n">
        <v>221887</v>
      </c>
      <c r="B2638" t="n">
        <v>122</v>
      </c>
      <c r="C2638" t="inlineStr">
        <is>
          <t>Arcos</t>
        </is>
      </c>
      <c r="D2638" t="inlineStr">
        <is>
          <t>EMPORIO M&amp;L COMERCIO DE ALIM E BEBIDAS LTDA</t>
        </is>
      </c>
      <c r="E2638" t="inlineStr">
        <is>
          <t>503341</t>
        </is>
      </c>
      <c r="F2638" s="550" t="n">
        <v>46105</v>
      </c>
      <c r="G2638" t="n">
        <v>21010</v>
      </c>
      <c r="H2638" t="inlineStr">
        <is>
          <t>OLEO DE CANOLA SAUDE C/900ML</t>
        </is>
      </c>
      <c r="I2638" t="inlineStr">
        <is>
          <t>ALIMENTOS</t>
        </is>
      </c>
      <c r="J2638" t="n">
        <v>60</v>
      </c>
      <c r="K2638" t="inlineStr">
        <is>
          <t>UN</t>
        </is>
      </c>
      <c r="L2638" t="n">
        <v>714</v>
      </c>
      <c r="M2638" t="n">
        <v>11.9</v>
      </c>
      <c r="N2638" t="inlineStr">
        <is>
          <t xml:space="preserve"> ALIMENTOS</t>
        </is>
      </c>
      <c r="O2638" t="inlineStr">
        <is>
          <t>03/2026</t>
        </is>
      </c>
    </row>
    <row r="2639">
      <c r="A2639" t="n">
        <v>221887</v>
      </c>
      <c r="B2639" t="n">
        <v>122</v>
      </c>
      <c r="C2639" t="inlineStr">
        <is>
          <t>Arcos</t>
        </is>
      </c>
      <c r="D2639" t="inlineStr">
        <is>
          <t>EMPORIO M&amp;L COMERCIO DE ALIM E BEBIDAS LTDA</t>
        </is>
      </c>
      <c r="E2639" t="inlineStr">
        <is>
          <t>503341</t>
        </is>
      </c>
      <c r="F2639" s="550" t="n">
        <v>46105</v>
      </c>
      <c r="G2639" t="n">
        <v>20270</v>
      </c>
      <c r="H2639" t="inlineStr">
        <is>
          <t>CASTANHA DE CAJU CRUA W1 C/1KG</t>
        </is>
      </c>
      <c r="I2639" t="inlineStr">
        <is>
          <t>ALIMENTOS</t>
        </is>
      </c>
      <c r="J2639" t="n">
        <v>5</v>
      </c>
      <c r="K2639" t="inlineStr">
        <is>
          <t>PC</t>
        </is>
      </c>
      <c r="L2639" t="n">
        <v>408</v>
      </c>
      <c r="M2639" t="n">
        <v>81.59999999999999</v>
      </c>
      <c r="N2639" t="inlineStr">
        <is>
          <t xml:space="preserve"> ALIMENTOS</t>
        </is>
      </c>
      <c r="O2639" t="inlineStr">
        <is>
          <t>03/2026</t>
        </is>
      </c>
    </row>
    <row r="2640">
      <c r="A2640" t="n">
        <v>221887</v>
      </c>
      <c r="B2640" t="n">
        <v>122</v>
      </c>
      <c r="C2640" t="inlineStr">
        <is>
          <t>Arcos</t>
        </is>
      </c>
      <c r="D2640" t="inlineStr">
        <is>
          <t>EMPORIO M&amp;L COMERCIO DE ALIM E BEBIDAS LTDA</t>
        </is>
      </c>
      <c r="E2640" t="inlineStr">
        <is>
          <t>503341</t>
        </is>
      </c>
      <c r="F2640" s="550" t="n">
        <v>46105</v>
      </c>
      <c r="G2640" t="n">
        <v>19973</v>
      </c>
      <c r="H2640" t="inlineStr">
        <is>
          <t>MOLHO SHOYO TRADICIONAL SAKURA C/1,010L UN</t>
        </is>
      </c>
      <c r="I2640" t="inlineStr">
        <is>
          <t>ALIMENTOS</t>
        </is>
      </c>
      <c r="J2640" t="n">
        <v>6</v>
      </c>
      <c r="K2640" t="inlineStr">
        <is>
          <t>UN</t>
        </is>
      </c>
      <c r="L2640" t="n">
        <v>91.2</v>
      </c>
      <c r="M2640" t="n">
        <v>15.2</v>
      </c>
      <c r="N2640" t="inlineStr">
        <is>
          <t xml:space="preserve"> ALIMENTOS</t>
        </is>
      </c>
      <c r="O2640" t="inlineStr">
        <is>
          <t>03/2026</t>
        </is>
      </c>
    </row>
    <row r="2641">
      <c r="A2641" t="n">
        <v>221887</v>
      </c>
      <c r="B2641" t="n">
        <v>122</v>
      </c>
      <c r="C2641" t="inlineStr">
        <is>
          <t>Arcos</t>
        </is>
      </c>
      <c r="D2641" t="inlineStr">
        <is>
          <t>EMPORIO M&amp;L COMERCIO DE ALIM E BEBIDAS LTDA</t>
        </is>
      </c>
      <c r="E2641" t="inlineStr">
        <is>
          <t>503341</t>
        </is>
      </c>
      <c r="F2641" s="550" t="n">
        <v>46105</v>
      </c>
      <c r="G2641" t="n">
        <v>19401</v>
      </c>
      <c r="H2641" t="inlineStr">
        <is>
          <t>MANTEIGA SEM SAL SCALA KG</t>
        </is>
      </c>
      <c r="I2641" t="inlineStr">
        <is>
          <t>ALIMENTOS</t>
        </is>
      </c>
      <c r="J2641" t="n">
        <v>4</v>
      </c>
      <c r="K2641" t="inlineStr">
        <is>
          <t>PT</t>
        </is>
      </c>
      <c r="L2641" t="n">
        <v>943.6</v>
      </c>
      <c r="M2641" t="n">
        <v>235.9</v>
      </c>
      <c r="N2641" t="inlineStr">
        <is>
          <t xml:space="preserve"> ALIMENTOS</t>
        </is>
      </c>
      <c r="O2641" t="inlineStr">
        <is>
          <t>03/2026</t>
        </is>
      </c>
    </row>
    <row r="2642">
      <c r="A2642" t="n">
        <v>221887</v>
      </c>
      <c r="B2642" t="n">
        <v>122</v>
      </c>
      <c r="C2642" t="inlineStr">
        <is>
          <t>Arcos</t>
        </is>
      </c>
      <c r="D2642" t="inlineStr">
        <is>
          <t>EMPORIO M&amp;L COMERCIO DE ALIM E BEBIDAS LTDA</t>
        </is>
      </c>
      <c r="E2642" t="inlineStr">
        <is>
          <t>503341</t>
        </is>
      </c>
      <c r="F2642" s="550" t="n">
        <v>46105</v>
      </c>
      <c r="G2642" t="n">
        <v>19439</v>
      </c>
      <c r="H2642" t="inlineStr">
        <is>
          <t>CREAM CHEESE DANUBIO C/1KG</t>
        </is>
      </c>
      <c r="I2642" t="inlineStr">
        <is>
          <t>ALIMENTOS</t>
        </is>
      </c>
      <c r="J2642" t="n">
        <v>15</v>
      </c>
      <c r="K2642" t="inlineStr">
        <is>
          <t>PC</t>
        </is>
      </c>
      <c r="L2642" t="n">
        <v>499.5</v>
      </c>
      <c r="M2642" t="n">
        <v>33.3</v>
      </c>
      <c r="N2642" t="inlineStr">
        <is>
          <t xml:space="preserve"> ALIMENTOS</t>
        </is>
      </c>
      <c r="O2642" t="inlineStr">
        <is>
          <t>03/2026</t>
        </is>
      </c>
    </row>
    <row r="2643">
      <c r="A2643" t="n">
        <v>221887</v>
      </c>
      <c r="B2643" t="n">
        <v>122</v>
      </c>
      <c r="C2643" t="inlineStr">
        <is>
          <t>Arcos</t>
        </is>
      </c>
      <c r="D2643" t="inlineStr">
        <is>
          <t>EMPORIO M&amp;L COMERCIO DE ALIM E BEBIDAS LTDA</t>
        </is>
      </c>
      <c r="E2643" t="inlineStr">
        <is>
          <t>503341</t>
        </is>
      </c>
      <c r="F2643" s="550" t="n">
        <v>46105</v>
      </c>
      <c r="G2643" t="n">
        <v>20385</v>
      </c>
      <c r="H2643" t="inlineStr">
        <is>
          <t>FARINHA DE MILHO FLOCAO YOKI 500GR</t>
        </is>
      </c>
      <c r="I2643" t="inlineStr">
        <is>
          <t>ALIMENTOS</t>
        </is>
      </c>
      <c r="J2643" t="n">
        <v>10</v>
      </c>
      <c r="K2643" t="inlineStr">
        <is>
          <t>UN</t>
        </is>
      </c>
      <c r="L2643" t="n">
        <v>49.5</v>
      </c>
      <c r="M2643" t="n">
        <v>4.95</v>
      </c>
      <c r="N2643" t="inlineStr">
        <is>
          <t xml:space="preserve"> ALIMENTOS</t>
        </is>
      </c>
      <c r="O2643" t="inlineStr">
        <is>
          <t>03/2026</t>
        </is>
      </c>
    </row>
    <row r="2644">
      <c r="A2644" t="n">
        <v>221887</v>
      </c>
      <c r="B2644" t="n">
        <v>122</v>
      </c>
      <c r="C2644" t="inlineStr">
        <is>
          <t>Arcos</t>
        </is>
      </c>
      <c r="D2644" t="inlineStr">
        <is>
          <t>EMPORIO M&amp;L COMERCIO DE ALIM E BEBIDAS LTDA</t>
        </is>
      </c>
      <c r="E2644" t="inlineStr">
        <is>
          <t>503341</t>
        </is>
      </c>
      <c r="F2644" s="550" t="n">
        <v>46105</v>
      </c>
      <c r="G2644" t="n">
        <v>20488</v>
      </c>
      <c r="H2644" t="inlineStr">
        <is>
          <t>PRESUNTO COZIDO MAGRO SADIA KG</t>
        </is>
      </c>
      <c r="I2644" t="inlineStr">
        <is>
          <t>ALIMENTOS</t>
        </is>
      </c>
      <c r="J2644" t="n">
        <v>3.78</v>
      </c>
      <c r="K2644" t="inlineStr">
        <is>
          <t>KG</t>
        </is>
      </c>
      <c r="L2644" t="n">
        <v>109.43</v>
      </c>
      <c r="M2644" t="n">
        <v>28.949735</v>
      </c>
      <c r="N2644" t="inlineStr">
        <is>
          <t xml:space="preserve"> ALIMENTOS</t>
        </is>
      </c>
      <c r="O2644" t="inlineStr">
        <is>
          <t>03/2026</t>
        </is>
      </c>
    </row>
    <row r="2645">
      <c r="A2645" t="n">
        <v>221887</v>
      </c>
      <c r="B2645" t="n">
        <v>122</v>
      </c>
      <c r="C2645" t="inlineStr">
        <is>
          <t>Arcos</t>
        </is>
      </c>
      <c r="D2645" t="inlineStr">
        <is>
          <t>EMPORIO M&amp;L COMERCIO DE ALIM E BEBIDAS LTDA</t>
        </is>
      </c>
      <c r="E2645" t="inlineStr">
        <is>
          <t>503341</t>
        </is>
      </c>
      <c r="F2645" s="550" t="n">
        <v>46105</v>
      </c>
      <c r="G2645" t="n">
        <v>20923</v>
      </c>
      <c r="H2645" t="inlineStr">
        <is>
          <t>CHOCOLATE EM PO NESTLE 50% 1,01KG</t>
        </is>
      </c>
      <c r="I2645" t="inlineStr">
        <is>
          <t>ALIMENTOS</t>
        </is>
      </c>
      <c r="J2645" t="n">
        <v>2</v>
      </c>
      <c r="K2645" t="inlineStr">
        <is>
          <t>PC</t>
        </is>
      </c>
      <c r="L2645" t="n">
        <v>142.4</v>
      </c>
      <c r="M2645" t="n">
        <v>71.2</v>
      </c>
      <c r="N2645" t="inlineStr">
        <is>
          <t xml:space="preserve"> ALIMENTOS</t>
        </is>
      </c>
      <c r="O2645" t="inlineStr">
        <is>
          <t>03/2026</t>
        </is>
      </c>
    </row>
    <row r="2646">
      <c r="A2646" t="n">
        <v>221887</v>
      </c>
      <c r="B2646" t="n">
        <v>122</v>
      </c>
      <c r="C2646" t="inlineStr">
        <is>
          <t>Arcos</t>
        </is>
      </c>
      <c r="D2646" t="inlineStr">
        <is>
          <t>EMPORIO M&amp;L COMERCIO DE ALIM E BEBIDAS LTDA</t>
        </is>
      </c>
      <c r="E2646" t="inlineStr">
        <is>
          <t>503341</t>
        </is>
      </c>
      <c r="F2646" s="550" t="n">
        <v>46105</v>
      </c>
      <c r="G2646" t="n">
        <v>23312</v>
      </c>
      <c r="H2646" t="inlineStr">
        <is>
          <t>AVELA SEM CASCA</t>
        </is>
      </c>
      <c r="I2646" t="inlineStr">
        <is>
          <t>ALIMENTOS</t>
        </is>
      </c>
      <c r="J2646" t="n">
        <v>2</v>
      </c>
      <c r="K2646" t="inlineStr">
        <is>
          <t>KG</t>
        </is>
      </c>
      <c r="L2646" t="n">
        <v>202.4</v>
      </c>
      <c r="M2646" t="n">
        <v>101.2</v>
      </c>
      <c r="N2646" t="inlineStr">
        <is>
          <t xml:space="preserve"> ALIMENTOS</t>
        </is>
      </c>
      <c r="O2646" t="inlineStr">
        <is>
          <t>03/2026</t>
        </is>
      </c>
    </row>
    <row r="2647">
      <c r="A2647" t="n">
        <v>221887</v>
      </c>
      <c r="B2647" t="n">
        <v>122</v>
      </c>
      <c r="C2647" t="inlineStr">
        <is>
          <t>Arcos</t>
        </is>
      </c>
      <c r="D2647" t="inlineStr">
        <is>
          <t>EMPORIO M&amp;L COMERCIO DE ALIM E BEBIDAS LTDA</t>
        </is>
      </c>
      <c r="E2647" t="inlineStr">
        <is>
          <t>503341</t>
        </is>
      </c>
      <c r="F2647" s="550" t="n">
        <v>46105</v>
      </c>
      <c r="G2647" t="n">
        <v>21047</v>
      </c>
      <c r="H2647" t="inlineStr">
        <is>
          <t>AZEITE EXTRA VIRGEM GALLO 2L</t>
        </is>
      </c>
      <c r="I2647" t="inlineStr">
        <is>
          <t>ALIMENTOS</t>
        </is>
      </c>
      <c r="J2647" t="n">
        <v>6</v>
      </c>
      <c r="K2647" t="inlineStr">
        <is>
          <t>N/A</t>
        </is>
      </c>
      <c r="L2647" t="n">
        <v>687</v>
      </c>
      <c r="M2647" t="n">
        <v>114.5</v>
      </c>
      <c r="N2647" t="inlineStr">
        <is>
          <t xml:space="preserve"> ALIMENTOS</t>
        </is>
      </c>
      <c r="O2647" t="inlineStr">
        <is>
          <t>03/2026</t>
        </is>
      </c>
    </row>
    <row r="2648">
      <c r="A2648" t="n">
        <v>221887</v>
      </c>
      <c r="B2648" t="n">
        <v>122</v>
      </c>
      <c r="C2648" t="inlineStr">
        <is>
          <t>Arcos</t>
        </is>
      </c>
      <c r="D2648" t="inlineStr">
        <is>
          <t>EMPORIO M&amp;L COMERCIO DE ALIM E BEBIDAS LTDA</t>
        </is>
      </c>
      <c r="E2648" t="inlineStr">
        <is>
          <t>503341</t>
        </is>
      </c>
      <c r="F2648" s="550" t="n">
        <v>46105</v>
      </c>
      <c r="G2648" t="n">
        <v>19356</v>
      </c>
      <c r="H2648" t="inlineStr">
        <is>
          <t>QUEIJO COALHO QUATA KG</t>
        </is>
      </c>
      <c r="I2648" t="inlineStr">
        <is>
          <t>ALIMENTOS</t>
        </is>
      </c>
      <c r="J2648" t="n">
        <v>5.94</v>
      </c>
      <c r="K2648" t="inlineStr">
        <is>
          <t>N/A</t>
        </is>
      </c>
      <c r="L2648" t="n">
        <v>343.93</v>
      </c>
      <c r="M2648" t="n">
        <v>57.900673</v>
      </c>
      <c r="N2648" t="inlineStr">
        <is>
          <t xml:space="preserve"> ALIMENTOS</t>
        </is>
      </c>
      <c r="O2648" t="inlineStr">
        <is>
          <t>03/2026</t>
        </is>
      </c>
    </row>
    <row r="2649">
      <c r="A2649" t="n">
        <v>221886</v>
      </c>
      <c r="B2649" t="n">
        <v>122</v>
      </c>
      <c r="C2649" t="inlineStr">
        <is>
          <t>Arcos</t>
        </is>
      </c>
      <c r="D2649" t="inlineStr">
        <is>
          <t>MARIO PEDRO FELICIANO - HORTIFRUTI</t>
        </is>
      </c>
      <c r="E2649" t="inlineStr">
        <is>
          <t>471318</t>
        </is>
      </c>
      <c r="F2649" s="550" t="n">
        <v>46102</v>
      </c>
      <c r="G2649" t="n">
        <v>19634</v>
      </c>
      <c r="H2649" t="inlineStr">
        <is>
          <t>BERINJELA KG</t>
        </is>
      </c>
      <c r="I2649" t="inlineStr">
        <is>
          <t>ALIMENTOS</t>
        </is>
      </c>
      <c r="J2649" t="n">
        <v>1.38</v>
      </c>
      <c r="K2649" t="inlineStr">
        <is>
          <t>KG</t>
        </is>
      </c>
      <c r="L2649" t="n">
        <v>13.3</v>
      </c>
      <c r="M2649" t="n">
        <v>9.637681000000001</v>
      </c>
      <c r="N2649" t="inlineStr">
        <is>
          <t xml:space="preserve"> ALIMENTOS</t>
        </is>
      </c>
      <c r="O2649" t="inlineStr">
        <is>
          <t>03/2026</t>
        </is>
      </c>
    </row>
    <row r="2650">
      <c r="A2650" t="n">
        <v>221886</v>
      </c>
      <c r="B2650" t="n">
        <v>122</v>
      </c>
      <c r="C2650" t="inlineStr">
        <is>
          <t>Arcos</t>
        </is>
      </c>
      <c r="D2650" t="inlineStr">
        <is>
          <t>MARIO PEDRO FELICIANO - HORTIFRUTI</t>
        </is>
      </c>
      <c r="E2650" t="inlineStr">
        <is>
          <t>471318</t>
        </is>
      </c>
      <c r="F2650" s="550" t="n">
        <v>46102</v>
      </c>
      <c r="G2650" t="n">
        <v>24083</v>
      </c>
      <c r="H2650" t="inlineStr">
        <is>
          <t>BATATA ASTERIX GRAUDA NOIVA KG</t>
        </is>
      </c>
      <c r="I2650" t="inlineStr">
        <is>
          <t>ALIMENTOS</t>
        </is>
      </c>
      <c r="J2650" t="n">
        <v>50</v>
      </c>
      <c r="K2650" t="inlineStr">
        <is>
          <t>KG</t>
        </is>
      </c>
      <c r="L2650" t="n">
        <v>257.5</v>
      </c>
      <c r="M2650" t="n">
        <v>5.15</v>
      </c>
      <c r="N2650" t="inlineStr">
        <is>
          <t xml:space="preserve"> ALIMENTOS</t>
        </is>
      </c>
      <c r="O2650" t="inlineStr">
        <is>
          <t>03/2026</t>
        </is>
      </c>
    </row>
    <row r="2651">
      <c r="A2651" t="n">
        <v>221886</v>
      </c>
      <c r="B2651" t="n">
        <v>122</v>
      </c>
      <c r="C2651" t="inlineStr">
        <is>
          <t>Arcos</t>
        </is>
      </c>
      <c r="D2651" t="inlineStr">
        <is>
          <t>MARIO PEDRO FELICIANO - HORTIFRUTI</t>
        </is>
      </c>
      <c r="E2651" t="inlineStr">
        <is>
          <t>471318</t>
        </is>
      </c>
      <c r="F2651" s="550" t="n">
        <v>46102</v>
      </c>
      <c r="G2651" t="n">
        <v>19621</v>
      </c>
      <c r="H2651" t="inlineStr">
        <is>
          <t>CENOURA KG</t>
        </is>
      </c>
      <c r="I2651" t="inlineStr">
        <is>
          <t>ALIMENTOS</t>
        </is>
      </c>
      <c r="J2651" t="n">
        <v>4</v>
      </c>
      <c r="K2651" t="inlineStr">
        <is>
          <t>KG</t>
        </is>
      </c>
      <c r="L2651" t="n">
        <v>23.2</v>
      </c>
      <c r="M2651" t="n">
        <v>5.8</v>
      </c>
      <c r="N2651" t="inlineStr">
        <is>
          <t xml:space="preserve"> ALIMENTOS</t>
        </is>
      </c>
      <c r="O2651" t="inlineStr">
        <is>
          <t>03/2026</t>
        </is>
      </c>
    </row>
    <row r="2652">
      <c r="A2652" t="n">
        <v>221886</v>
      </c>
      <c r="B2652" t="n">
        <v>122</v>
      </c>
      <c r="C2652" t="inlineStr">
        <is>
          <t>Arcos</t>
        </is>
      </c>
      <c r="D2652" t="inlineStr">
        <is>
          <t>MARIO PEDRO FELICIANO - HORTIFRUTI</t>
        </is>
      </c>
      <c r="E2652" t="inlineStr">
        <is>
          <t>471318</t>
        </is>
      </c>
      <c r="F2652" s="550" t="n">
        <v>46102</v>
      </c>
      <c r="G2652" t="n">
        <v>23361</v>
      </c>
      <c r="H2652" t="inlineStr">
        <is>
          <t>LARANJA PERA KG</t>
        </is>
      </c>
      <c r="I2652" t="inlineStr">
        <is>
          <t>ALIMENTOS</t>
        </is>
      </c>
      <c r="J2652" t="n">
        <v>20</v>
      </c>
      <c r="K2652" t="inlineStr">
        <is>
          <t>KG</t>
        </is>
      </c>
      <c r="L2652" t="n">
        <v>69</v>
      </c>
      <c r="M2652" t="n">
        <v>3.45</v>
      </c>
      <c r="N2652" t="inlineStr">
        <is>
          <t xml:space="preserve"> ALIMENTOS</t>
        </is>
      </c>
      <c r="O2652" t="inlineStr">
        <is>
          <t>03/2026</t>
        </is>
      </c>
    </row>
    <row r="2653">
      <c r="A2653" t="n">
        <v>221886</v>
      </c>
      <c r="B2653" t="n">
        <v>122</v>
      </c>
      <c r="C2653" t="inlineStr">
        <is>
          <t>Arcos</t>
        </is>
      </c>
      <c r="D2653" t="inlineStr">
        <is>
          <t>MARIO PEDRO FELICIANO - HORTIFRUTI</t>
        </is>
      </c>
      <c r="E2653" t="inlineStr">
        <is>
          <t>471318</t>
        </is>
      </c>
      <c r="F2653" s="550" t="n">
        <v>46102</v>
      </c>
      <c r="G2653" t="n">
        <v>23346</v>
      </c>
      <c r="H2653" t="inlineStr">
        <is>
          <t>MANGA PALMER KG</t>
        </is>
      </c>
      <c r="I2653" t="inlineStr">
        <is>
          <t>ALIMENTOS</t>
        </is>
      </c>
      <c r="J2653" t="n">
        <v>4</v>
      </c>
      <c r="K2653" t="inlineStr">
        <is>
          <t>N/A</t>
        </is>
      </c>
      <c r="L2653" t="n">
        <v>33.92</v>
      </c>
      <c r="M2653" t="n">
        <v>8.48</v>
      </c>
      <c r="N2653" t="inlineStr">
        <is>
          <t xml:space="preserve"> ALIMENTOS</t>
        </is>
      </c>
      <c r="O2653" t="inlineStr">
        <is>
          <t>03/2026</t>
        </is>
      </c>
    </row>
    <row r="2654">
      <c r="A2654" t="n">
        <v>221885</v>
      </c>
      <c r="B2654" t="n">
        <v>122</v>
      </c>
      <c r="C2654" t="inlineStr">
        <is>
          <t>Arcos</t>
        </is>
      </c>
      <c r="D2654" t="inlineStr">
        <is>
          <t>PROAUTO INDUSTRIA QUIMICA EIRELI</t>
        </is>
      </c>
      <c r="E2654" t="inlineStr">
        <is>
          <t>153736</t>
        </is>
      </c>
      <c r="F2654" s="550" t="n">
        <v>46106</v>
      </c>
      <c r="G2654" t="n">
        <v>24507</v>
      </c>
      <c r="H2654" t="inlineStr">
        <is>
          <t>PROAUTO ALCOOL LIQUIDO 70% KIMI LIQUID 1L UN</t>
        </is>
      </c>
      <c r="I2654" t="inlineStr">
        <is>
          <t>DESCARTAVEIS/HIGIENE E LIMPEZA</t>
        </is>
      </c>
      <c r="J2654" t="n">
        <v>6</v>
      </c>
      <c r="K2654" t="inlineStr">
        <is>
          <t>GALAO</t>
        </is>
      </c>
      <c r="L2654" t="n">
        <v>510.96</v>
      </c>
      <c r="M2654" t="n">
        <v>85.16</v>
      </c>
      <c r="N2654" t="inlineStr">
        <is>
          <t xml:space="preserve">  HIGIENE E LIMPEZA</t>
        </is>
      </c>
      <c r="O2654" t="inlineStr">
        <is>
          <t>03/2026</t>
        </is>
      </c>
    </row>
    <row r="2655">
      <c r="A2655" t="n">
        <v>221885</v>
      </c>
      <c r="B2655" t="n">
        <v>122</v>
      </c>
      <c r="C2655" t="inlineStr">
        <is>
          <t>Arcos</t>
        </is>
      </c>
      <c r="D2655" t="inlineStr">
        <is>
          <t>PROAUTO INDUSTRIA QUIMICA EIRELI</t>
        </is>
      </c>
      <c r="E2655" t="inlineStr">
        <is>
          <t>153736</t>
        </is>
      </c>
      <c r="F2655" s="550" t="n">
        <v>46106</v>
      </c>
      <c r="G2655" t="n">
        <v>17303</v>
      </c>
      <c r="H2655" t="inlineStr">
        <is>
          <t>DESINFETANTE LAVANDA KIMI 5L</t>
        </is>
      </c>
      <c r="I2655" t="inlineStr">
        <is>
          <t>DESCARTAVEIS/HIGIENE E LIMPEZA</t>
        </is>
      </c>
      <c r="J2655" t="n">
        <v>6</v>
      </c>
      <c r="K2655" t="inlineStr">
        <is>
          <t>GALAO</t>
        </is>
      </c>
      <c r="L2655" t="n">
        <v>753.1799999999999</v>
      </c>
      <c r="M2655" t="n">
        <v>125.53</v>
      </c>
      <c r="N2655" t="inlineStr">
        <is>
          <t xml:space="preserve">  HIGIENE E LIMPEZA</t>
        </is>
      </c>
      <c r="O2655" t="inlineStr">
        <is>
          <t>03/2026</t>
        </is>
      </c>
    </row>
    <row r="2656">
      <c r="A2656" t="n">
        <v>221885</v>
      </c>
      <c r="B2656" t="n">
        <v>122</v>
      </c>
      <c r="C2656" t="inlineStr">
        <is>
          <t>Arcos</t>
        </is>
      </c>
      <c r="D2656" t="inlineStr">
        <is>
          <t>PROAUTO INDUSTRIA QUIMICA EIRELI</t>
        </is>
      </c>
      <c r="E2656" t="inlineStr">
        <is>
          <t>153736</t>
        </is>
      </c>
      <c r="F2656" s="550" t="n">
        <v>46106</v>
      </c>
      <c r="G2656" t="n">
        <v>24514</v>
      </c>
      <c r="H2656" t="inlineStr">
        <is>
          <t>PROAUTO DETERGENTE NEUTRO NEUTER SUPER 5 L</t>
        </is>
      </c>
      <c r="I2656" t="inlineStr">
        <is>
          <t>DESCARTAVEIS/HIGIENE E LIMPEZA</t>
        </is>
      </c>
      <c r="J2656" t="n">
        <v>6</v>
      </c>
      <c r="K2656" t="inlineStr">
        <is>
          <t>GALAO</t>
        </is>
      </c>
      <c r="L2656" t="n">
        <v>741.24</v>
      </c>
      <c r="M2656" t="n">
        <v>123.54</v>
      </c>
      <c r="N2656" t="inlineStr">
        <is>
          <t xml:space="preserve">  HIGIENE E LIMPEZA</t>
        </is>
      </c>
      <c r="O2656" t="inlineStr">
        <is>
          <t>03/2026</t>
        </is>
      </c>
    </row>
    <row r="2657">
      <c r="A2657" t="n">
        <v>221837</v>
      </c>
      <c r="B2657" t="n">
        <v>122</v>
      </c>
      <c r="C2657" t="inlineStr">
        <is>
          <t>Arcos</t>
        </is>
      </c>
      <c r="D2657" t="inlineStr">
        <is>
          <t>OPA PRODUTOS ALIMENTICIOS LTDA</t>
        </is>
      </c>
      <c r="E2657" t="inlineStr">
        <is>
          <t>2930</t>
        </is>
      </c>
      <c r="F2657" s="550" t="n">
        <v>46106</v>
      </c>
      <c r="G2657" t="n">
        <v>26591</v>
      </c>
      <c r="H2657" t="inlineStr">
        <is>
          <t>COPA FATIADO JAIS KG</t>
        </is>
      </c>
      <c r="I2657" t="inlineStr">
        <is>
          <t>ALIMENTOS</t>
        </is>
      </c>
      <c r="J2657" t="n">
        <v>1</v>
      </c>
      <c r="K2657" t="inlineStr">
        <is>
          <t>KG</t>
        </is>
      </c>
      <c r="L2657" t="n">
        <v>252</v>
      </c>
      <c r="M2657" t="n">
        <v>252</v>
      </c>
      <c r="N2657" t="inlineStr">
        <is>
          <t>ALIMENTOS</t>
        </is>
      </c>
      <c r="O2657" t="inlineStr">
        <is>
          <t>03/2026</t>
        </is>
      </c>
    </row>
    <row r="2658">
      <c r="A2658" t="n">
        <v>221837</v>
      </c>
      <c r="B2658" t="n">
        <v>122</v>
      </c>
      <c r="C2658" t="inlineStr">
        <is>
          <t>Arcos</t>
        </is>
      </c>
      <c r="D2658" t="inlineStr">
        <is>
          <t>OPA PRODUTOS ALIMENTICIOS LTDA</t>
        </is>
      </c>
      <c r="E2658" t="inlineStr">
        <is>
          <t>2930</t>
        </is>
      </c>
      <c r="F2658" s="550" t="n">
        <v>46106</v>
      </c>
      <c r="G2658" t="n">
        <v>26588</v>
      </c>
      <c r="H2658" t="inlineStr">
        <is>
          <t>LONZA FATIADO JAIS KG</t>
        </is>
      </c>
      <c r="I2658" t="inlineStr">
        <is>
          <t>ALIMENTOS</t>
        </is>
      </c>
      <c r="J2658" t="n">
        <v>1</v>
      </c>
      <c r="K2658" t="inlineStr">
        <is>
          <t>KG</t>
        </is>
      </c>
      <c r="L2658" t="n">
        <v>228</v>
      </c>
      <c r="M2658" t="n">
        <v>228</v>
      </c>
      <c r="N2658" t="inlineStr">
        <is>
          <t>ALIMENTOS</t>
        </is>
      </c>
      <c r="O2658" t="inlineStr">
        <is>
          <t>03/2026</t>
        </is>
      </c>
    </row>
    <row r="2659">
      <c r="A2659" t="n">
        <v>221836</v>
      </c>
      <c r="B2659" t="n">
        <v>122</v>
      </c>
      <c r="C2659" t="inlineStr">
        <is>
          <t>Arcos</t>
        </is>
      </c>
      <c r="D2659" t="inlineStr">
        <is>
          <t>DONA ZELDA LTDA</t>
        </is>
      </c>
      <c r="E2659" t="inlineStr">
        <is>
          <t>151</t>
        </is>
      </c>
      <c r="F2659" s="550" t="n">
        <v>46108</v>
      </c>
      <c r="G2659" t="n">
        <v>27399</v>
      </c>
      <c r="H2659" t="inlineStr">
        <is>
          <t>PAO DE QUEIJO TRAD LANCHE DONA ZELDA 25UN C/80GR - 2KG</t>
        </is>
      </c>
      <c r="I2659" t="inlineStr">
        <is>
          <t>ALIMENTOS</t>
        </is>
      </c>
      <c r="J2659" t="n">
        <v>10</v>
      </c>
      <c r="K2659" t="inlineStr">
        <is>
          <t>PC</t>
        </is>
      </c>
      <c r="L2659" t="n">
        <v>900</v>
      </c>
      <c r="M2659" t="n">
        <v>90</v>
      </c>
      <c r="N2659" t="inlineStr">
        <is>
          <t>ALIMENTOS</t>
        </is>
      </c>
      <c r="O2659" t="inlineStr">
        <is>
          <t>03/2026</t>
        </is>
      </c>
    </row>
    <row r="2660">
      <c r="A2660" t="n">
        <v>221835</v>
      </c>
      <c r="B2660" t="n">
        <v>122</v>
      </c>
      <c r="C2660" t="inlineStr">
        <is>
          <t>Arcos</t>
        </is>
      </c>
      <c r="D2660" t="inlineStr">
        <is>
          <t>CECILIA TSUYACO ARAKI SILVA LTDA</t>
        </is>
      </c>
      <c r="E2660" t="inlineStr">
        <is>
          <t>389209</t>
        </is>
      </c>
      <c r="F2660" s="550" t="n">
        <v>46107</v>
      </c>
      <c r="G2660" t="n">
        <v>19787</v>
      </c>
      <c r="H2660" t="inlineStr">
        <is>
          <t>ABACAXI PEROLA KG</t>
        </is>
      </c>
      <c r="I2660" t="inlineStr">
        <is>
          <t>ALIMENTOS</t>
        </is>
      </c>
      <c r="J2660" t="n">
        <v>20</v>
      </c>
      <c r="K2660" t="inlineStr">
        <is>
          <t>KG</t>
        </is>
      </c>
      <c r="L2660" t="n">
        <v>107</v>
      </c>
      <c r="M2660" t="n">
        <v>5.35</v>
      </c>
      <c r="N2660" t="inlineStr">
        <is>
          <t>ALIMENTOS</t>
        </is>
      </c>
      <c r="O2660" t="inlineStr">
        <is>
          <t>03/2026</t>
        </is>
      </c>
    </row>
    <row r="2661">
      <c r="A2661" t="n">
        <v>221835</v>
      </c>
      <c r="B2661" t="n">
        <v>122</v>
      </c>
      <c r="C2661" t="inlineStr">
        <is>
          <t>Arcos</t>
        </is>
      </c>
      <c r="D2661" t="inlineStr">
        <is>
          <t>CECILIA TSUYACO ARAKI SILVA LTDA</t>
        </is>
      </c>
      <c r="E2661" t="inlineStr">
        <is>
          <t>389209</t>
        </is>
      </c>
      <c r="F2661" s="550" t="n">
        <v>46107</v>
      </c>
      <c r="G2661" t="n">
        <v>19505</v>
      </c>
      <c r="H2661" t="inlineStr">
        <is>
          <t>ALFACE AMERICANA KG</t>
        </is>
      </c>
      <c r="I2661" t="inlineStr">
        <is>
          <t>ALIMENTOS</t>
        </is>
      </c>
      <c r="J2661" t="n">
        <v>0.2</v>
      </c>
      <c r="K2661" t="inlineStr">
        <is>
          <t>KG</t>
        </is>
      </c>
      <c r="L2661" t="n">
        <v>2.2</v>
      </c>
      <c r="M2661" t="n">
        <v>11</v>
      </c>
      <c r="N2661" t="inlineStr">
        <is>
          <t>ALIMENTOS</t>
        </is>
      </c>
      <c r="O2661" t="inlineStr">
        <is>
          <t>03/2026</t>
        </is>
      </c>
    </row>
    <row r="2662">
      <c r="A2662" t="n">
        <v>221835</v>
      </c>
      <c r="B2662" t="n">
        <v>122</v>
      </c>
      <c r="C2662" t="inlineStr">
        <is>
          <t>Arcos</t>
        </is>
      </c>
      <c r="D2662" t="inlineStr">
        <is>
          <t>CECILIA TSUYACO ARAKI SILVA LTDA</t>
        </is>
      </c>
      <c r="E2662" t="inlineStr">
        <is>
          <t>389209</t>
        </is>
      </c>
      <c r="F2662" s="550" t="n">
        <v>46107</v>
      </c>
      <c r="G2662" t="n">
        <v>24509</v>
      </c>
      <c r="H2662" t="inlineStr">
        <is>
          <t>CEBOLA BRANCA KG</t>
        </is>
      </c>
      <c r="I2662" t="inlineStr">
        <is>
          <t>ALIMENTOS</t>
        </is>
      </c>
      <c r="J2662" t="n">
        <v>20</v>
      </c>
      <c r="K2662" t="inlineStr">
        <is>
          <t>KG</t>
        </is>
      </c>
      <c r="L2662" t="n">
        <v>60</v>
      </c>
      <c r="M2662" t="n">
        <v>3</v>
      </c>
      <c r="N2662" t="inlineStr">
        <is>
          <t>ALIMENTOS</t>
        </is>
      </c>
      <c r="O2662" t="inlineStr">
        <is>
          <t>03/2026</t>
        </is>
      </c>
    </row>
    <row r="2663">
      <c r="A2663" t="n">
        <v>221835</v>
      </c>
      <c r="B2663" t="n">
        <v>122</v>
      </c>
      <c r="C2663" t="inlineStr">
        <is>
          <t>Arcos</t>
        </is>
      </c>
      <c r="D2663" t="inlineStr">
        <is>
          <t>CECILIA TSUYACO ARAKI SILVA LTDA</t>
        </is>
      </c>
      <c r="E2663" t="inlineStr">
        <is>
          <t>389209</t>
        </is>
      </c>
      <c r="F2663" s="550" t="n">
        <v>46107</v>
      </c>
      <c r="G2663" t="n">
        <v>19575</v>
      </c>
      <c r="H2663" t="inlineStr">
        <is>
          <t>PIMENTA DE CHEIRO VERDE KG</t>
        </is>
      </c>
      <c r="I2663" t="inlineStr">
        <is>
          <t>ALIMENTOS</t>
        </is>
      </c>
      <c r="J2663" t="n">
        <v>1</v>
      </c>
      <c r="K2663" t="inlineStr">
        <is>
          <t>KG</t>
        </is>
      </c>
      <c r="L2663" t="n">
        <v>30</v>
      </c>
      <c r="M2663" t="n">
        <v>30</v>
      </c>
      <c r="N2663" t="inlineStr">
        <is>
          <t>ALIMENTOS</t>
        </is>
      </c>
      <c r="O2663" t="inlineStr">
        <is>
          <t>03/2026</t>
        </is>
      </c>
    </row>
    <row r="2664">
      <c r="A2664" t="n">
        <v>221835</v>
      </c>
      <c r="B2664" t="n">
        <v>122</v>
      </c>
      <c r="C2664" t="inlineStr">
        <is>
          <t>Arcos</t>
        </is>
      </c>
      <c r="D2664" t="inlineStr">
        <is>
          <t>CECILIA TSUYACO ARAKI SILVA LTDA</t>
        </is>
      </c>
      <c r="E2664" t="inlineStr">
        <is>
          <t>389209</t>
        </is>
      </c>
      <c r="F2664" s="550" t="n">
        <v>46107</v>
      </c>
      <c r="G2664" t="n">
        <v>19485</v>
      </c>
      <c r="H2664" t="inlineStr">
        <is>
          <t>ENDRO DILL KG</t>
        </is>
      </c>
      <c r="I2664" t="inlineStr">
        <is>
          <t>ALIMENTOS</t>
        </is>
      </c>
      <c r="J2664" t="n">
        <v>0.2</v>
      </c>
      <c r="K2664" t="inlineStr">
        <is>
          <t>KG</t>
        </is>
      </c>
      <c r="L2664" t="n">
        <v>24</v>
      </c>
      <c r="M2664" t="n">
        <v>120</v>
      </c>
      <c r="N2664" t="inlineStr">
        <is>
          <t>ALIMENTOS</t>
        </is>
      </c>
      <c r="O2664" t="inlineStr">
        <is>
          <t>03/2026</t>
        </is>
      </c>
    </row>
    <row r="2665">
      <c r="A2665" t="n">
        <v>221835</v>
      </c>
      <c r="B2665" t="n">
        <v>122</v>
      </c>
      <c r="C2665" t="inlineStr">
        <is>
          <t>Arcos</t>
        </is>
      </c>
      <c r="D2665" t="inlineStr">
        <is>
          <t>CECILIA TSUYACO ARAKI SILVA LTDA</t>
        </is>
      </c>
      <c r="E2665" t="inlineStr">
        <is>
          <t>389209</t>
        </is>
      </c>
      <c r="F2665" s="550" t="n">
        <v>46107</v>
      </c>
      <c r="G2665" t="n">
        <v>19488</v>
      </c>
      <c r="H2665" t="inlineStr">
        <is>
          <t>CEBOLINHA KG</t>
        </is>
      </c>
      <c r="I2665" t="inlineStr">
        <is>
          <t>ALIMENTOS</t>
        </is>
      </c>
      <c r="J2665" t="n">
        <v>0.5</v>
      </c>
      <c r="K2665" t="inlineStr">
        <is>
          <t>KG</t>
        </is>
      </c>
      <c r="L2665" t="n">
        <v>6.5</v>
      </c>
      <c r="M2665" t="n">
        <v>13</v>
      </c>
      <c r="N2665" t="inlineStr">
        <is>
          <t>ALIMENTOS</t>
        </is>
      </c>
      <c r="O2665" t="inlineStr">
        <is>
          <t>03/2026</t>
        </is>
      </c>
    </row>
    <row r="2666">
      <c r="A2666" t="n">
        <v>221835</v>
      </c>
      <c r="B2666" t="n">
        <v>122</v>
      </c>
      <c r="C2666" t="inlineStr">
        <is>
          <t>Arcos</t>
        </is>
      </c>
      <c r="D2666" t="inlineStr">
        <is>
          <t>CECILIA TSUYACO ARAKI SILVA LTDA</t>
        </is>
      </c>
      <c r="E2666" t="inlineStr">
        <is>
          <t>389209</t>
        </is>
      </c>
      <c r="F2666" s="550" t="n">
        <v>46107</v>
      </c>
      <c r="G2666" t="n">
        <v>19498</v>
      </c>
      <c r="H2666" t="inlineStr">
        <is>
          <t>ALFACE ROMANA KG</t>
        </is>
      </c>
      <c r="I2666" t="inlineStr">
        <is>
          <t>ALIMENTOS</t>
        </is>
      </c>
      <c r="J2666" t="n">
        <v>1</v>
      </c>
      <c r="K2666" t="inlineStr">
        <is>
          <t>KG</t>
        </is>
      </c>
      <c r="L2666" t="n">
        <v>13.5</v>
      </c>
      <c r="M2666" t="n">
        <v>13.5</v>
      </c>
      <c r="N2666" t="inlineStr">
        <is>
          <t>ALIMENTOS</t>
        </is>
      </c>
      <c r="O2666" t="inlineStr">
        <is>
          <t>03/2026</t>
        </is>
      </c>
    </row>
    <row r="2667">
      <c r="A2667" t="n">
        <v>221835</v>
      </c>
      <c r="B2667" t="n">
        <v>122</v>
      </c>
      <c r="C2667" t="inlineStr">
        <is>
          <t>Arcos</t>
        </is>
      </c>
      <c r="D2667" t="inlineStr">
        <is>
          <t>CECILIA TSUYACO ARAKI SILVA LTDA</t>
        </is>
      </c>
      <c r="E2667" t="inlineStr">
        <is>
          <t>389209</t>
        </is>
      </c>
      <c r="F2667" s="550" t="n">
        <v>46107</v>
      </c>
      <c r="G2667" t="n">
        <v>19502</v>
      </c>
      <c r="H2667" t="inlineStr">
        <is>
          <t>ALFACE CRESPA ROXA KG</t>
        </is>
      </c>
      <c r="I2667" t="inlineStr">
        <is>
          <t>ALIMENTOS</t>
        </is>
      </c>
      <c r="J2667" t="n">
        <v>1</v>
      </c>
      <c r="K2667" t="inlineStr">
        <is>
          <t>KG</t>
        </is>
      </c>
      <c r="L2667" t="n">
        <v>19.5</v>
      </c>
      <c r="M2667" t="n">
        <v>19.5</v>
      </c>
      <c r="N2667" t="inlineStr">
        <is>
          <t>ALIMENTOS</t>
        </is>
      </c>
      <c r="O2667" t="inlineStr">
        <is>
          <t>03/2026</t>
        </is>
      </c>
    </row>
    <row r="2668">
      <c r="A2668" t="n">
        <v>221835</v>
      </c>
      <c r="B2668" t="n">
        <v>122</v>
      </c>
      <c r="C2668" t="inlineStr">
        <is>
          <t>Arcos</t>
        </is>
      </c>
      <c r="D2668" t="inlineStr">
        <is>
          <t>CECILIA TSUYACO ARAKI SILVA LTDA</t>
        </is>
      </c>
      <c r="E2668" t="inlineStr">
        <is>
          <t>389209</t>
        </is>
      </c>
      <c r="F2668" s="550" t="n">
        <v>46107</v>
      </c>
      <c r="G2668" t="n">
        <v>19476</v>
      </c>
      <c r="H2668" t="inlineStr">
        <is>
          <t>MANJERICAO KG</t>
        </is>
      </c>
      <c r="I2668" t="inlineStr">
        <is>
          <t>ALIMENTOS</t>
        </is>
      </c>
      <c r="J2668" t="n">
        <v>0.3</v>
      </c>
      <c r="K2668" t="inlineStr">
        <is>
          <t>KG</t>
        </is>
      </c>
      <c r="L2668" t="n">
        <v>19.5</v>
      </c>
      <c r="M2668" t="n">
        <v>65</v>
      </c>
      <c r="N2668" t="inlineStr">
        <is>
          <t>ALIMENTOS</t>
        </is>
      </c>
      <c r="O2668" t="inlineStr">
        <is>
          <t>03/2026</t>
        </is>
      </c>
    </row>
    <row r="2669">
      <c r="A2669" t="n">
        <v>221835</v>
      </c>
      <c r="B2669" t="n">
        <v>122</v>
      </c>
      <c r="C2669" t="inlineStr">
        <is>
          <t>Arcos</t>
        </is>
      </c>
      <c r="D2669" t="inlineStr">
        <is>
          <t>CECILIA TSUYACO ARAKI SILVA LTDA</t>
        </is>
      </c>
      <c r="E2669" t="inlineStr">
        <is>
          <t>389209</t>
        </is>
      </c>
      <c r="F2669" s="550" t="n">
        <v>46107</v>
      </c>
      <c r="G2669" t="n">
        <v>19558</v>
      </c>
      <c r="H2669" t="inlineStr">
        <is>
          <t>QUIABO KG</t>
        </is>
      </c>
      <c r="I2669" t="inlineStr">
        <is>
          <t>ALIMENTOS</t>
        </is>
      </c>
      <c r="J2669" t="n">
        <v>1.5</v>
      </c>
      <c r="K2669" t="inlineStr">
        <is>
          <t>KG</t>
        </is>
      </c>
      <c r="L2669" t="n">
        <v>20.25</v>
      </c>
      <c r="M2669" t="n">
        <v>13.5</v>
      </c>
      <c r="N2669" t="inlineStr">
        <is>
          <t>ALIMENTOS</t>
        </is>
      </c>
      <c r="O2669" t="inlineStr">
        <is>
          <t>03/2026</t>
        </is>
      </c>
    </row>
    <row r="2670">
      <c r="A2670" t="n">
        <v>221835</v>
      </c>
      <c r="B2670" t="n">
        <v>122</v>
      </c>
      <c r="C2670" t="inlineStr">
        <is>
          <t>Arcos</t>
        </is>
      </c>
      <c r="D2670" t="inlineStr">
        <is>
          <t>CECILIA TSUYACO ARAKI SILVA LTDA</t>
        </is>
      </c>
      <c r="E2670" t="inlineStr">
        <is>
          <t>389209</t>
        </is>
      </c>
      <c r="F2670" s="550" t="n">
        <v>46107</v>
      </c>
      <c r="G2670" t="n">
        <v>19503</v>
      </c>
      <c r="H2670" t="inlineStr">
        <is>
          <t>ALFACE CRESPA KG</t>
        </is>
      </c>
      <c r="I2670" t="inlineStr">
        <is>
          <t>ALIMENTOS</t>
        </is>
      </c>
      <c r="J2670" t="n">
        <v>1</v>
      </c>
      <c r="K2670" t="inlineStr">
        <is>
          <t>KG</t>
        </is>
      </c>
      <c r="L2670" t="n">
        <v>11.5</v>
      </c>
      <c r="M2670" t="n">
        <v>11.5</v>
      </c>
      <c r="N2670" t="inlineStr">
        <is>
          <t>ALIMENTOS</t>
        </is>
      </c>
      <c r="O2670" t="inlineStr">
        <is>
          <t>03/2026</t>
        </is>
      </c>
    </row>
    <row r="2671">
      <c r="A2671" t="n">
        <v>221835</v>
      </c>
      <c r="B2671" t="n">
        <v>122</v>
      </c>
      <c r="C2671" t="inlineStr">
        <is>
          <t>Arcos</t>
        </is>
      </c>
      <c r="D2671" t="inlineStr">
        <is>
          <t>CECILIA TSUYACO ARAKI SILVA LTDA</t>
        </is>
      </c>
      <c r="E2671" t="inlineStr">
        <is>
          <t>389209</t>
        </is>
      </c>
      <c r="F2671" s="550" t="n">
        <v>46107</v>
      </c>
      <c r="G2671" t="n">
        <v>19647</v>
      </c>
      <c r="H2671" t="inlineStr">
        <is>
          <t>ALHO PORO KG</t>
        </is>
      </c>
      <c r="I2671" t="inlineStr">
        <is>
          <t>ALIMENTOS</t>
        </is>
      </c>
      <c r="J2671" t="n">
        <v>1</v>
      </c>
      <c r="K2671" t="inlineStr">
        <is>
          <t>KG</t>
        </is>
      </c>
      <c r="L2671" t="n">
        <v>12.5</v>
      </c>
      <c r="M2671" t="n">
        <v>12.5</v>
      </c>
      <c r="N2671" t="inlineStr">
        <is>
          <t>ALIMENTOS</t>
        </is>
      </c>
      <c r="O2671" t="inlineStr">
        <is>
          <t>03/2026</t>
        </is>
      </c>
    </row>
    <row r="2672">
      <c r="A2672" t="n">
        <v>221835</v>
      </c>
      <c r="B2672" t="n">
        <v>122</v>
      </c>
      <c r="C2672" t="inlineStr">
        <is>
          <t>Arcos</t>
        </is>
      </c>
      <c r="D2672" t="inlineStr">
        <is>
          <t>CECILIA TSUYACO ARAKI SILVA LTDA</t>
        </is>
      </c>
      <c r="E2672" t="inlineStr">
        <is>
          <t>389209</t>
        </is>
      </c>
      <c r="F2672" s="550" t="n">
        <v>46107</v>
      </c>
      <c r="G2672" t="n">
        <v>19743</v>
      </c>
      <c r="H2672" t="inlineStr">
        <is>
          <t>MACA VERDE KG</t>
        </is>
      </c>
      <c r="I2672" t="inlineStr">
        <is>
          <t>ALIMENTOS</t>
        </is>
      </c>
      <c r="J2672" t="n">
        <v>11</v>
      </c>
      <c r="K2672" t="inlineStr">
        <is>
          <t>KG</t>
        </is>
      </c>
      <c r="L2672" t="n">
        <v>165</v>
      </c>
      <c r="M2672" t="n">
        <v>15</v>
      </c>
      <c r="N2672" t="inlineStr">
        <is>
          <t>ALIMENTOS</t>
        </is>
      </c>
      <c r="O2672" t="inlineStr">
        <is>
          <t>03/2026</t>
        </is>
      </c>
    </row>
    <row r="2673">
      <c r="A2673" t="n">
        <v>221835</v>
      </c>
      <c r="B2673" t="n">
        <v>122</v>
      </c>
      <c r="C2673" t="inlineStr">
        <is>
          <t>Arcos</t>
        </is>
      </c>
      <c r="D2673" t="inlineStr">
        <is>
          <t>CECILIA TSUYACO ARAKI SILVA LTDA</t>
        </is>
      </c>
      <c r="E2673" t="inlineStr">
        <is>
          <t>389209</t>
        </is>
      </c>
      <c r="F2673" s="550" t="n">
        <v>46107</v>
      </c>
      <c r="G2673" t="n">
        <v>19617</v>
      </c>
      <c r="H2673" t="inlineStr">
        <is>
          <t>COENTRO KG</t>
        </is>
      </c>
      <c r="I2673" t="inlineStr">
        <is>
          <t>ALIMENTOS</t>
        </is>
      </c>
      <c r="J2673" t="n">
        <v>0.3</v>
      </c>
      <c r="K2673" t="inlineStr">
        <is>
          <t>KG</t>
        </is>
      </c>
      <c r="L2673" t="n">
        <v>4.2</v>
      </c>
      <c r="M2673" t="n">
        <v>14</v>
      </c>
      <c r="N2673" t="inlineStr">
        <is>
          <t>ALIMENTOS</t>
        </is>
      </c>
      <c r="O2673" t="inlineStr">
        <is>
          <t>03/2026</t>
        </is>
      </c>
    </row>
    <row r="2674">
      <c r="A2674" t="n">
        <v>221835</v>
      </c>
      <c r="B2674" t="n">
        <v>122</v>
      </c>
      <c r="C2674" t="inlineStr">
        <is>
          <t>Arcos</t>
        </is>
      </c>
      <c r="D2674" t="inlineStr">
        <is>
          <t>CECILIA TSUYACO ARAKI SILVA LTDA</t>
        </is>
      </c>
      <c r="E2674" t="inlineStr">
        <is>
          <t>389209</t>
        </is>
      </c>
      <c r="F2674" s="550" t="n">
        <v>46107</v>
      </c>
      <c r="G2674" t="n">
        <v>19600</v>
      </c>
      <c r="H2674" t="inlineStr">
        <is>
          <t>MAXIXE KG</t>
        </is>
      </c>
      <c r="I2674" t="inlineStr">
        <is>
          <t>ALIMENTOS</t>
        </is>
      </c>
      <c r="J2674" t="n">
        <v>2</v>
      </c>
      <c r="K2674" t="inlineStr">
        <is>
          <t>KG</t>
        </is>
      </c>
      <c r="L2674" t="n">
        <v>19</v>
      </c>
      <c r="M2674" t="n">
        <v>9.5</v>
      </c>
      <c r="N2674" t="inlineStr">
        <is>
          <t>ALIMENTOS</t>
        </is>
      </c>
      <c r="O2674" t="inlineStr">
        <is>
          <t>03/2026</t>
        </is>
      </c>
    </row>
    <row r="2675">
      <c r="A2675" t="n">
        <v>221835</v>
      </c>
      <c r="B2675" t="n">
        <v>122</v>
      </c>
      <c r="C2675" t="inlineStr">
        <is>
          <t>Arcos</t>
        </is>
      </c>
      <c r="D2675" t="inlineStr">
        <is>
          <t>CECILIA TSUYACO ARAKI SILVA LTDA</t>
        </is>
      </c>
      <c r="E2675" t="inlineStr">
        <is>
          <t>389209</t>
        </is>
      </c>
      <c r="F2675" s="550" t="n">
        <v>46107</v>
      </c>
      <c r="G2675" t="n">
        <v>19846</v>
      </c>
      <c r="H2675" t="inlineStr">
        <is>
          <t>BROTO DE MOYASHI GRANEL KG</t>
        </is>
      </c>
      <c r="I2675" t="inlineStr">
        <is>
          <t>ALIMENTOS</t>
        </is>
      </c>
      <c r="J2675" t="n">
        <v>0.5</v>
      </c>
      <c r="K2675" t="inlineStr">
        <is>
          <t>KG</t>
        </is>
      </c>
      <c r="L2675" t="n">
        <v>10</v>
      </c>
      <c r="M2675" t="n">
        <v>20</v>
      </c>
      <c r="N2675" t="inlineStr">
        <is>
          <t>ALIMENTOS</t>
        </is>
      </c>
      <c r="O2675" t="inlineStr">
        <is>
          <t>03/2026</t>
        </is>
      </c>
    </row>
    <row r="2676">
      <c r="A2676" t="n">
        <v>221835</v>
      </c>
      <c r="B2676" t="n">
        <v>122</v>
      </c>
      <c r="C2676" t="inlineStr">
        <is>
          <t>Arcos</t>
        </is>
      </c>
      <c r="D2676" t="inlineStr">
        <is>
          <t>CECILIA TSUYACO ARAKI SILVA LTDA</t>
        </is>
      </c>
      <c r="E2676" t="inlineStr">
        <is>
          <t>389209</t>
        </is>
      </c>
      <c r="F2676" s="550" t="n">
        <v>46107</v>
      </c>
      <c r="G2676" t="n">
        <v>19626</v>
      </c>
      <c r="H2676" t="inlineStr">
        <is>
          <t>CEBOLA ECHALOTAS KG</t>
        </is>
      </c>
      <c r="I2676" t="inlineStr">
        <is>
          <t>ALIMENTOS</t>
        </is>
      </c>
      <c r="J2676" t="n">
        <v>1</v>
      </c>
      <c r="K2676" t="inlineStr">
        <is>
          <t>KG</t>
        </is>
      </c>
      <c r="L2676" t="n">
        <v>3.8</v>
      </c>
      <c r="M2676" t="n">
        <v>3.8</v>
      </c>
      <c r="N2676" t="inlineStr">
        <is>
          <t>ALIMENTOS</t>
        </is>
      </c>
      <c r="O2676" t="inlineStr">
        <is>
          <t>03/2026</t>
        </is>
      </c>
    </row>
    <row r="2677">
      <c r="A2677" t="n">
        <v>221835</v>
      </c>
      <c r="B2677" t="n">
        <v>122</v>
      </c>
      <c r="C2677" t="inlineStr">
        <is>
          <t>Arcos</t>
        </is>
      </c>
      <c r="D2677" t="inlineStr">
        <is>
          <t>CECILIA TSUYACO ARAKI SILVA LTDA</t>
        </is>
      </c>
      <c r="E2677" t="inlineStr">
        <is>
          <t>389209</t>
        </is>
      </c>
      <c r="F2677" s="550" t="n">
        <v>46107</v>
      </c>
      <c r="G2677" t="n">
        <v>23113</v>
      </c>
      <c r="H2677" t="inlineStr">
        <is>
          <t>SALSA KG</t>
        </is>
      </c>
      <c r="I2677" t="inlineStr">
        <is>
          <t>ALIMENTOS</t>
        </is>
      </c>
      <c r="J2677" t="n">
        <v>1</v>
      </c>
      <c r="K2677" t="inlineStr">
        <is>
          <t>KG</t>
        </is>
      </c>
      <c r="L2677" t="n">
        <v>10.5</v>
      </c>
      <c r="M2677" t="n">
        <v>10.5</v>
      </c>
      <c r="N2677" t="inlineStr">
        <is>
          <t>ALIMENTOS</t>
        </is>
      </c>
      <c r="O2677" t="inlineStr">
        <is>
          <t>03/2026</t>
        </is>
      </c>
    </row>
    <row r="2678">
      <c r="A2678" t="n">
        <v>221835</v>
      </c>
      <c r="B2678" t="n">
        <v>122</v>
      </c>
      <c r="C2678" t="inlineStr">
        <is>
          <t>Arcos</t>
        </is>
      </c>
      <c r="D2678" t="inlineStr">
        <is>
          <t>CECILIA TSUYACO ARAKI SILVA LTDA</t>
        </is>
      </c>
      <c r="E2678" t="inlineStr">
        <is>
          <t>389209</t>
        </is>
      </c>
      <c r="F2678" s="550" t="n">
        <v>46107</v>
      </c>
      <c r="G2678" t="n">
        <v>23195</v>
      </c>
      <c r="H2678" t="inlineStr">
        <is>
          <t>RABANETE KG</t>
        </is>
      </c>
      <c r="I2678" t="inlineStr">
        <is>
          <t>ALIMENTOS</t>
        </is>
      </c>
      <c r="J2678" t="n">
        <v>0.5</v>
      </c>
      <c r="K2678" t="inlineStr">
        <is>
          <t>KG</t>
        </is>
      </c>
      <c r="L2678" t="n">
        <v>7.5</v>
      </c>
      <c r="M2678" t="n">
        <v>15</v>
      </c>
      <c r="N2678" t="inlineStr">
        <is>
          <t>ALIMENTOS</t>
        </is>
      </c>
      <c r="O2678" t="inlineStr">
        <is>
          <t>03/2026</t>
        </is>
      </c>
    </row>
    <row r="2679">
      <c r="A2679" t="n">
        <v>221835</v>
      </c>
      <c r="B2679" t="n">
        <v>122</v>
      </c>
      <c r="C2679" t="inlineStr">
        <is>
          <t>Arcos</t>
        </is>
      </c>
      <c r="D2679" t="inlineStr">
        <is>
          <t>CECILIA TSUYACO ARAKI SILVA LTDA</t>
        </is>
      </c>
      <c r="E2679" t="inlineStr">
        <is>
          <t>389209</t>
        </is>
      </c>
      <c r="F2679" s="550" t="n">
        <v>46107</v>
      </c>
      <c r="G2679" t="n">
        <v>23096</v>
      </c>
      <c r="H2679" t="inlineStr">
        <is>
          <t>OVO BRANCO UN</t>
        </is>
      </c>
      <c r="I2679" t="inlineStr">
        <is>
          <t>ALIMENTOS</t>
        </is>
      </c>
      <c r="J2679" t="n">
        <v>90</v>
      </c>
      <c r="K2679" t="inlineStr">
        <is>
          <t>UN</t>
        </is>
      </c>
      <c r="L2679" t="n">
        <v>76.5</v>
      </c>
      <c r="M2679" t="n">
        <v>0.85</v>
      </c>
      <c r="N2679" t="inlineStr">
        <is>
          <t>ALIMENTOS</t>
        </is>
      </c>
      <c r="O2679" t="inlineStr">
        <is>
          <t>03/2026</t>
        </is>
      </c>
    </row>
    <row r="2680">
      <c r="A2680" t="n">
        <v>221835</v>
      </c>
      <c r="B2680" t="n">
        <v>122</v>
      </c>
      <c r="C2680" t="inlineStr">
        <is>
          <t>Arcos</t>
        </is>
      </c>
      <c r="D2680" t="inlineStr">
        <is>
          <t>CECILIA TSUYACO ARAKI SILVA LTDA</t>
        </is>
      </c>
      <c r="E2680" t="inlineStr">
        <is>
          <t>389209</t>
        </is>
      </c>
      <c r="F2680" s="550" t="n">
        <v>46107</v>
      </c>
      <c r="G2680" t="n">
        <v>23361</v>
      </c>
      <c r="H2680" t="inlineStr">
        <is>
          <t>LARANJA PERA KG</t>
        </is>
      </c>
      <c r="I2680" t="inlineStr">
        <is>
          <t>ALIMENTOS</t>
        </is>
      </c>
      <c r="J2680" t="n">
        <v>60</v>
      </c>
      <c r="K2680" t="inlineStr">
        <is>
          <t>KG</t>
        </is>
      </c>
      <c r="L2680" t="n">
        <v>207</v>
      </c>
      <c r="M2680" t="n">
        <v>3.45</v>
      </c>
      <c r="N2680" t="inlineStr">
        <is>
          <t>ALIMENTOS</t>
        </is>
      </c>
      <c r="O2680" t="inlineStr">
        <is>
          <t>03/2026</t>
        </is>
      </c>
    </row>
    <row r="2681">
      <c r="A2681" t="n">
        <v>221835</v>
      </c>
      <c r="B2681" t="n">
        <v>122</v>
      </c>
      <c r="C2681" t="inlineStr">
        <is>
          <t>Arcos</t>
        </is>
      </c>
      <c r="D2681" t="inlineStr">
        <is>
          <t>CECILIA TSUYACO ARAKI SILVA LTDA</t>
        </is>
      </c>
      <c r="E2681" t="inlineStr">
        <is>
          <t>389209</t>
        </is>
      </c>
      <c r="F2681" s="550" t="n">
        <v>46107</v>
      </c>
      <c r="G2681" t="n">
        <v>23377</v>
      </c>
      <c r="H2681" t="inlineStr">
        <is>
          <t>CAMBUCI CONGELADO KG</t>
        </is>
      </c>
      <c r="I2681" t="inlineStr">
        <is>
          <t>ALIMENTOS</t>
        </is>
      </c>
      <c r="J2681" t="n">
        <v>2</v>
      </c>
      <c r="K2681" t="inlineStr">
        <is>
          <t>KG</t>
        </is>
      </c>
      <c r="L2681" t="n">
        <v>68</v>
      </c>
      <c r="M2681" t="n">
        <v>34</v>
      </c>
      <c r="N2681" t="inlineStr">
        <is>
          <t>ALIMENTOS</t>
        </is>
      </c>
      <c r="O2681" t="inlineStr">
        <is>
          <t>03/2026</t>
        </is>
      </c>
    </row>
    <row r="2682">
      <c r="A2682" t="n">
        <v>221835</v>
      </c>
      <c r="B2682" t="n">
        <v>122</v>
      </c>
      <c r="C2682" t="inlineStr">
        <is>
          <t>Arcos</t>
        </is>
      </c>
      <c r="D2682" t="inlineStr">
        <is>
          <t>CECILIA TSUYACO ARAKI SILVA LTDA</t>
        </is>
      </c>
      <c r="E2682" t="inlineStr">
        <is>
          <t>389209</t>
        </is>
      </c>
      <c r="F2682" s="550" t="n">
        <v>46107</v>
      </c>
      <c r="G2682" t="n">
        <v>25647</v>
      </c>
      <c r="H2682" t="inlineStr">
        <is>
          <t>ACELGA BOK CHOY KG</t>
        </is>
      </c>
      <c r="I2682" t="inlineStr">
        <is>
          <t>ALIMENTOS</t>
        </is>
      </c>
      <c r="J2682" t="n">
        <v>1</v>
      </c>
      <c r="K2682" t="inlineStr">
        <is>
          <t>KG</t>
        </is>
      </c>
      <c r="L2682" t="n">
        <v>17</v>
      </c>
      <c r="M2682" t="n">
        <v>17</v>
      </c>
      <c r="N2682" t="inlineStr">
        <is>
          <t>ALIMENTOS</t>
        </is>
      </c>
      <c r="O2682" t="inlineStr">
        <is>
          <t>03/2026</t>
        </is>
      </c>
    </row>
    <row r="2683">
      <c r="A2683" t="n">
        <v>221835</v>
      </c>
      <c r="B2683" t="n">
        <v>122</v>
      </c>
      <c r="C2683" t="inlineStr">
        <is>
          <t>Arcos</t>
        </is>
      </c>
      <c r="D2683" t="inlineStr">
        <is>
          <t>CECILIA TSUYACO ARAKI SILVA LTDA</t>
        </is>
      </c>
      <c r="E2683" t="inlineStr">
        <is>
          <t>389209</t>
        </is>
      </c>
      <c r="F2683" s="550" t="n">
        <v>46107</v>
      </c>
      <c r="G2683" t="n">
        <v>23359</v>
      </c>
      <c r="H2683" t="inlineStr">
        <is>
          <t>LIMAO TAHITI KG</t>
        </is>
      </c>
      <c r="I2683" t="inlineStr">
        <is>
          <t>ALIMENTOS</t>
        </is>
      </c>
      <c r="J2683" t="n">
        <v>30</v>
      </c>
      <c r="K2683" t="inlineStr">
        <is>
          <t>KG</t>
        </is>
      </c>
      <c r="L2683" t="n">
        <v>66</v>
      </c>
      <c r="M2683" t="n">
        <v>2.2</v>
      </c>
      <c r="N2683" t="inlineStr">
        <is>
          <t>ALIMENTOS</t>
        </is>
      </c>
      <c r="O2683" t="inlineStr">
        <is>
          <t>03/2026</t>
        </is>
      </c>
    </row>
    <row r="2684">
      <c r="A2684" t="n">
        <v>221835</v>
      </c>
      <c r="B2684" t="n">
        <v>122</v>
      </c>
      <c r="C2684" t="inlineStr">
        <is>
          <t>Arcos</t>
        </is>
      </c>
      <c r="D2684" t="inlineStr">
        <is>
          <t>CECILIA TSUYACO ARAKI SILVA LTDA</t>
        </is>
      </c>
      <c r="E2684" t="inlineStr">
        <is>
          <t>389209</t>
        </is>
      </c>
      <c r="F2684" s="550" t="n">
        <v>46107</v>
      </c>
      <c r="G2684" t="n">
        <v>23390</v>
      </c>
      <c r="H2684" t="inlineStr">
        <is>
          <t>BANANA DA TERRA KG</t>
        </is>
      </c>
      <c r="I2684" t="inlineStr">
        <is>
          <t>ALIMENTOS</t>
        </is>
      </c>
      <c r="J2684" t="n">
        <v>6</v>
      </c>
      <c r="K2684" t="inlineStr">
        <is>
          <t>KG</t>
        </is>
      </c>
      <c r="L2684" t="n">
        <v>54</v>
      </c>
      <c r="M2684" t="n">
        <v>9</v>
      </c>
      <c r="N2684" t="inlineStr">
        <is>
          <t>ALIMENTOS</t>
        </is>
      </c>
      <c r="O2684" t="inlineStr">
        <is>
          <t>03/2026</t>
        </is>
      </c>
    </row>
    <row r="2685">
      <c r="A2685" t="n">
        <v>221835</v>
      </c>
      <c r="B2685" t="n">
        <v>122</v>
      </c>
      <c r="C2685" t="inlineStr">
        <is>
          <t>Arcos</t>
        </is>
      </c>
      <c r="D2685" t="inlineStr">
        <is>
          <t>CECILIA TSUYACO ARAKI SILVA LTDA</t>
        </is>
      </c>
      <c r="E2685" t="inlineStr">
        <is>
          <t>389209</t>
        </is>
      </c>
      <c r="F2685" s="550" t="n">
        <v>46107</v>
      </c>
      <c r="G2685" t="n">
        <v>23095</v>
      </c>
      <c r="H2685" t="inlineStr">
        <is>
          <t>OVO CAIPIRA UN</t>
        </is>
      </c>
      <c r="I2685" t="inlineStr">
        <is>
          <t>ALIMENTOS</t>
        </is>
      </c>
      <c r="J2685" t="n">
        <v>450</v>
      </c>
      <c r="K2685" t="inlineStr">
        <is>
          <t>UN</t>
        </is>
      </c>
      <c r="L2685" t="n">
        <v>607.5</v>
      </c>
      <c r="M2685" t="n">
        <v>1.35</v>
      </c>
      <c r="N2685" t="inlineStr">
        <is>
          <t>ALIMENTOS</t>
        </is>
      </c>
      <c r="O2685" t="inlineStr">
        <is>
          <t>03/2026</t>
        </is>
      </c>
    </row>
    <row r="2686">
      <c r="A2686" t="n">
        <v>221835</v>
      </c>
      <c r="B2686" t="n">
        <v>122</v>
      </c>
      <c r="C2686" t="inlineStr">
        <is>
          <t>Arcos</t>
        </is>
      </c>
      <c r="D2686" t="inlineStr">
        <is>
          <t>CECILIA TSUYACO ARAKI SILVA LTDA</t>
        </is>
      </c>
      <c r="E2686" t="inlineStr">
        <is>
          <t>389209</t>
        </is>
      </c>
      <c r="F2686" s="550" t="n">
        <v>46107</v>
      </c>
      <c r="G2686" t="n">
        <v>24037</v>
      </c>
      <c r="H2686" t="inlineStr">
        <is>
          <t>ALHO TRITURADO FRITO</t>
        </is>
      </c>
      <c r="I2686" t="inlineStr">
        <is>
          <t>ALIMENTOS</t>
        </is>
      </c>
      <c r="J2686" t="n">
        <v>2</v>
      </c>
      <c r="K2686" t="inlineStr">
        <is>
          <t>KG</t>
        </is>
      </c>
      <c r="L2686" t="n">
        <v>36.6</v>
      </c>
      <c r="M2686" t="n">
        <v>18.3</v>
      </c>
      <c r="N2686" t="inlineStr">
        <is>
          <t>ALIMENTOS</t>
        </is>
      </c>
      <c r="O2686" t="inlineStr">
        <is>
          <t>03/2026</t>
        </is>
      </c>
    </row>
    <row r="2687">
      <c r="A2687" t="n">
        <v>221835</v>
      </c>
      <c r="B2687" t="n">
        <v>122</v>
      </c>
      <c r="C2687" t="inlineStr">
        <is>
          <t>Arcos</t>
        </is>
      </c>
      <c r="D2687" t="inlineStr">
        <is>
          <t>CECILIA TSUYACO ARAKI SILVA LTDA</t>
        </is>
      </c>
      <c r="E2687" t="inlineStr">
        <is>
          <t>389209</t>
        </is>
      </c>
      <c r="F2687" s="550" t="n">
        <v>46107</v>
      </c>
      <c r="G2687" t="n">
        <v>19472</v>
      </c>
      <c r="H2687" t="inlineStr">
        <is>
          <t>RUCULA KG</t>
        </is>
      </c>
      <c r="I2687" t="inlineStr">
        <is>
          <t>ALIMENTOS</t>
        </is>
      </c>
      <c r="J2687" t="n">
        <v>1</v>
      </c>
      <c r="K2687" t="inlineStr">
        <is>
          <t>KG</t>
        </is>
      </c>
      <c r="L2687" t="n">
        <v>28</v>
      </c>
      <c r="M2687" t="n">
        <v>28</v>
      </c>
      <c r="N2687" t="inlineStr">
        <is>
          <t>ALIMENTOS</t>
        </is>
      </c>
      <c r="O2687" t="inlineStr">
        <is>
          <t>03/2026</t>
        </is>
      </c>
    </row>
    <row r="2688">
      <c r="A2688" t="n">
        <v>221834</v>
      </c>
      <c r="B2688" t="n">
        <v>122</v>
      </c>
      <c r="C2688" t="inlineStr">
        <is>
          <t>Arcos</t>
        </is>
      </c>
      <c r="D2688" t="inlineStr">
        <is>
          <t>MARIO PEDRO FELICIANO - HORTIFRUTI</t>
        </is>
      </c>
      <c r="E2688" t="inlineStr">
        <is>
          <t>471864</t>
        </is>
      </c>
      <c r="F2688" s="550" t="n">
        <v>46107</v>
      </c>
      <c r="G2688" t="n">
        <v>24083</v>
      </c>
      <c r="H2688" t="inlineStr">
        <is>
          <t>BATATA ASTERIX GRAUDA NOIVA KG</t>
        </is>
      </c>
      <c r="I2688" t="inlineStr">
        <is>
          <t>ALIMENTOS</t>
        </is>
      </c>
      <c r="J2688" t="n">
        <v>50</v>
      </c>
      <c r="K2688" t="inlineStr">
        <is>
          <t>KG</t>
        </is>
      </c>
      <c r="L2688" t="n">
        <v>257.5</v>
      </c>
      <c r="M2688" t="n">
        <v>5.15</v>
      </c>
      <c r="N2688" t="inlineStr">
        <is>
          <t>ALIMENTOS</t>
        </is>
      </c>
      <c r="O2688" t="inlineStr">
        <is>
          <t>03/2026</t>
        </is>
      </c>
    </row>
    <row r="2689">
      <c r="A2689" t="n">
        <v>221834</v>
      </c>
      <c r="B2689" t="n">
        <v>122</v>
      </c>
      <c r="C2689" t="inlineStr">
        <is>
          <t>Arcos</t>
        </is>
      </c>
      <c r="D2689" t="inlineStr">
        <is>
          <t>MARIO PEDRO FELICIANO - HORTIFRUTI</t>
        </is>
      </c>
      <c r="E2689" t="inlineStr">
        <is>
          <t>471864</t>
        </is>
      </c>
      <c r="F2689" s="550" t="n">
        <v>46107</v>
      </c>
      <c r="G2689" t="n">
        <v>19621</v>
      </c>
      <c r="H2689" t="inlineStr">
        <is>
          <t>CENOURA KG</t>
        </is>
      </c>
      <c r="I2689" t="inlineStr">
        <is>
          <t>ALIMENTOS</t>
        </is>
      </c>
      <c r="J2689" t="n">
        <v>4.1</v>
      </c>
      <c r="K2689" t="inlineStr">
        <is>
          <t>KG</t>
        </is>
      </c>
      <c r="L2689" t="n">
        <v>23.78</v>
      </c>
      <c r="M2689" t="n">
        <v>5.8</v>
      </c>
      <c r="N2689" t="inlineStr">
        <is>
          <t>ALIMENTOS</t>
        </is>
      </c>
      <c r="O2689" t="inlineStr">
        <is>
          <t>03/2026</t>
        </is>
      </c>
    </row>
    <row r="2690">
      <c r="A2690" t="n">
        <v>221834</v>
      </c>
      <c r="B2690" t="n">
        <v>122</v>
      </c>
      <c r="C2690" t="inlineStr">
        <is>
          <t>Arcos</t>
        </is>
      </c>
      <c r="D2690" t="inlineStr">
        <is>
          <t>MARIO PEDRO FELICIANO - HORTIFRUTI</t>
        </is>
      </c>
      <c r="E2690" t="inlineStr">
        <is>
          <t>471864</t>
        </is>
      </c>
      <c r="F2690" s="550" t="n">
        <v>46107</v>
      </c>
      <c r="G2690" t="n">
        <v>19465</v>
      </c>
      <c r="H2690" t="inlineStr">
        <is>
          <t>SALSAO KG</t>
        </is>
      </c>
      <c r="I2690" t="inlineStr">
        <is>
          <t>ALIMENTOS</t>
        </is>
      </c>
      <c r="J2690" t="n">
        <v>1.7</v>
      </c>
      <c r="K2690" t="inlineStr">
        <is>
          <t>KG</t>
        </is>
      </c>
      <c r="L2690" t="n">
        <v>9.859999999999999</v>
      </c>
      <c r="M2690" t="n">
        <v>5.8</v>
      </c>
      <c r="N2690" t="inlineStr">
        <is>
          <t>ALIMENTOS</t>
        </is>
      </c>
      <c r="O2690" t="inlineStr">
        <is>
          <t>03/2026</t>
        </is>
      </c>
    </row>
    <row r="2691">
      <c r="A2691" t="n">
        <v>221834</v>
      </c>
      <c r="B2691" t="n">
        <v>122</v>
      </c>
      <c r="C2691" t="inlineStr">
        <is>
          <t>Arcos</t>
        </is>
      </c>
      <c r="D2691" t="inlineStr">
        <is>
          <t>MARIO PEDRO FELICIANO - HORTIFRUTI</t>
        </is>
      </c>
      <c r="E2691" t="inlineStr">
        <is>
          <t>471864</t>
        </is>
      </c>
      <c r="F2691" s="550" t="n">
        <v>46107</v>
      </c>
      <c r="G2691" t="n">
        <v>19701</v>
      </c>
      <c r="H2691" t="inlineStr">
        <is>
          <t>AMEIXA KG</t>
        </is>
      </c>
      <c r="I2691" t="inlineStr">
        <is>
          <t>ALIMENTOS</t>
        </is>
      </c>
      <c r="J2691" t="n">
        <v>1.2</v>
      </c>
      <c r="K2691" t="inlineStr">
        <is>
          <t>KG</t>
        </is>
      </c>
      <c r="L2691" t="n">
        <v>14.78</v>
      </c>
      <c r="M2691" t="n">
        <v>12.316667</v>
      </c>
      <c r="N2691" t="inlineStr">
        <is>
          <t>ALIMENTOS</t>
        </is>
      </c>
      <c r="O2691" t="inlineStr">
        <is>
          <t>03/2026</t>
        </is>
      </c>
    </row>
    <row r="2692">
      <c r="A2692" t="n">
        <v>221834</v>
      </c>
      <c r="B2692" t="n">
        <v>122</v>
      </c>
      <c r="C2692" t="inlineStr">
        <is>
          <t>Arcos</t>
        </is>
      </c>
      <c r="D2692" t="inlineStr">
        <is>
          <t>MARIO PEDRO FELICIANO - HORTIFRUTI</t>
        </is>
      </c>
      <c r="E2692" t="inlineStr">
        <is>
          <t>471864</t>
        </is>
      </c>
      <c r="F2692" s="550" t="n">
        <v>46107</v>
      </c>
      <c r="G2692" t="n">
        <v>19738</v>
      </c>
      <c r="H2692" t="inlineStr">
        <is>
          <t>MELANCIA KG</t>
        </is>
      </c>
      <c r="I2692" t="inlineStr">
        <is>
          <t>ALIMENTOS</t>
        </is>
      </c>
      <c r="J2692" t="n">
        <v>17</v>
      </c>
      <c r="K2692" t="inlineStr">
        <is>
          <t>KG</t>
        </is>
      </c>
      <c r="L2692" t="n">
        <v>46.41</v>
      </c>
      <c r="M2692" t="n">
        <v>2.73</v>
      </c>
      <c r="N2692" t="inlineStr">
        <is>
          <t>ALIMENTOS</t>
        </is>
      </c>
      <c r="O2692" t="inlineStr">
        <is>
          <t>03/2026</t>
        </is>
      </c>
    </row>
    <row r="2693">
      <c r="A2693" t="n">
        <v>221834</v>
      </c>
      <c r="B2693" t="n">
        <v>122</v>
      </c>
      <c r="C2693" t="inlineStr">
        <is>
          <t>Arcos</t>
        </is>
      </c>
      <c r="D2693" t="inlineStr">
        <is>
          <t>MARIO PEDRO FELICIANO - HORTIFRUTI</t>
        </is>
      </c>
      <c r="E2693" t="inlineStr">
        <is>
          <t>471864</t>
        </is>
      </c>
      <c r="F2693" s="550" t="n">
        <v>46107</v>
      </c>
      <c r="G2693" t="n">
        <v>19748</v>
      </c>
      <c r="H2693" t="inlineStr">
        <is>
          <t>MACA FUJI KG</t>
        </is>
      </c>
      <c r="I2693" t="inlineStr">
        <is>
          <t>ALIMENTOS</t>
        </is>
      </c>
      <c r="J2693" t="n">
        <v>2</v>
      </c>
      <c r="K2693" t="inlineStr">
        <is>
          <t>KG</t>
        </is>
      </c>
      <c r="L2693" t="n">
        <v>21.76</v>
      </c>
      <c r="M2693" t="n">
        <v>10.88</v>
      </c>
      <c r="N2693" t="inlineStr">
        <is>
          <t>ALIMENTOS</t>
        </is>
      </c>
      <c r="O2693" t="inlineStr">
        <is>
          <t>03/2026</t>
        </is>
      </c>
    </row>
    <row r="2694">
      <c r="A2694" t="n">
        <v>221834</v>
      </c>
      <c r="B2694" t="n">
        <v>122</v>
      </c>
      <c r="C2694" t="inlineStr">
        <is>
          <t>Arcos</t>
        </is>
      </c>
      <c r="D2694" t="inlineStr">
        <is>
          <t>MARIO PEDRO FELICIANO - HORTIFRUTI</t>
        </is>
      </c>
      <c r="E2694" t="inlineStr">
        <is>
          <t>471864</t>
        </is>
      </c>
      <c r="F2694" s="550" t="n">
        <v>46107</v>
      </c>
      <c r="G2694" t="n">
        <v>23186</v>
      </c>
      <c r="H2694" t="inlineStr">
        <is>
          <t>TOMATE CARMEM SALADA KG</t>
        </is>
      </c>
      <c r="I2694" t="inlineStr">
        <is>
          <t>ALIMENTOS</t>
        </is>
      </c>
      <c r="J2694" t="n">
        <v>20</v>
      </c>
      <c r="K2694" t="inlineStr">
        <is>
          <t>KG</t>
        </is>
      </c>
      <c r="L2694" t="n">
        <v>171</v>
      </c>
      <c r="M2694" t="n">
        <v>8.550000000000001</v>
      </c>
      <c r="N2694" t="inlineStr">
        <is>
          <t>ALIMENTOS</t>
        </is>
      </c>
      <c r="O2694" t="inlineStr">
        <is>
          <t>03/2026</t>
        </is>
      </c>
    </row>
    <row r="2695">
      <c r="A2695" t="n">
        <v>221834</v>
      </c>
      <c r="B2695" t="n">
        <v>122</v>
      </c>
      <c r="C2695" t="inlineStr">
        <is>
          <t>Arcos</t>
        </is>
      </c>
      <c r="D2695" t="inlineStr">
        <is>
          <t>MARIO PEDRO FELICIANO - HORTIFRUTI</t>
        </is>
      </c>
      <c r="E2695" t="inlineStr">
        <is>
          <t>471864</t>
        </is>
      </c>
      <c r="F2695" s="550" t="n">
        <v>46107</v>
      </c>
      <c r="G2695" t="n">
        <v>23228</v>
      </c>
      <c r="H2695" t="inlineStr">
        <is>
          <t>MANDIOCA A VACUO KG</t>
        </is>
      </c>
      <c r="I2695" t="inlineStr">
        <is>
          <t>ALIMENTOS</t>
        </is>
      </c>
      <c r="J2695" t="n">
        <v>8</v>
      </c>
      <c r="K2695" t="inlineStr">
        <is>
          <t>KG</t>
        </is>
      </c>
      <c r="L2695" t="n">
        <v>52.24</v>
      </c>
      <c r="M2695" t="n">
        <v>6.53</v>
      </c>
      <c r="N2695" t="inlineStr">
        <is>
          <t>ALIMENTOS</t>
        </is>
      </c>
      <c r="O2695" t="inlineStr">
        <is>
          <t>03/2026</t>
        </is>
      </c>
    </row>
    <row r="2696">
      <c r="A2696" t="n">
        <v>221833</v>
      </c>
      <c r="B2696" t="n">
        <v>122</v>
      </c>
      <c r="C2696" t="inlineStr">
        <is>
          <t>Arcos</t>
        </is>
      </c>
      <c r="D2696" t="inlineStr">
        <is>
          <t>DO CHEF DISTRIBUIDORA DE ALIMENTOS LTDA</t>
        </is>
      </c>
      <c r="E2696" t="inlineStr">
        <is>
          <t>564</t>
        </is>
      </c>
      <c r="F2696" s="550" t="n">
        <v>46107</v>
      </c>
      <c r="G2696" t="n">
        <v>19589</v>
      </c>
      <c r="H2696" t="inlineStr">
        <is>
          <t>PEPINO JAPONES KG</t>
        </is>
      </c>
      <c r="I2696" t="inlineStr">
        <is>
          <t>ALIMENTOS</t>
        </is>
      </c>
      <c r="J2696" t="n">
        <v>2</v>
      </c>
      <c r="K2696" t="inlineStr">
        <is>
          <t>KG</t>
        </is>
      </c>
      <c r="L2696" t="n">
        <v>10.76</v>
      </c>
      <c r="M2696" t="n">
        <v>5.38</v>
      </c>
      <c r="N2696" t="inlineStr">
        <is>
          <t>ALIMENTOS</t>
        </is>
      </c>
      <c r="O2696" t="inlineStr">
        <is>
          <t>03/2026</t>
        </is>
      </c>
    </row>
    <row r="2697">
      <c r="A2697" t="n">
        <v>221833</v>
      </c>
      <c r="B2697" t="n">
        <v>122</v>
      </c>
      <c r="C2697" t="inlineStr">
        <is>
          <t>Arcos</t>
        </is>
      </c>
      <c r="D2697" t="inlineStr">
        <is>
          <t>DO CHEF DISTRIBUIDORA DE ALIMENTOS LTDA</t>
        </is>
      </c>
      <c r="E2697" t="inlineStr">
        <is>
          <t>564</t>
        </is>
      </c>
      <c r="F2697" s="550" t="n">
        <v>46107</v>
      </c>
      <c r="G2697" t="n">
        <v>19721</v>
      </c>
      <c r="H2697" t="inlineStr">
        <is>
          <t>ROMA KG</t>
        </is>
      </c>
      <c r="I2697" t="inlineStr">
        <is>
          <t>ALIMENTOS</t>
        </is>
      </c>
      <c r="J2697" t="n">
        <v>1.6</v>
      </c>
      <c r="K2697" t="inlineStr">
        <is>
          <t>KG</t>
        </is>
      </c>
      <c r="L2697" t="n">
        <v>67.58</v>
      </c>
      <c r="M2697" t="n">
        <v>42.2375</v>
      </c>
      <c r="N2697" t="inlineStr">
        <is>
          <t>ALIMENTOS</t>
        </is>
      </c>
      <c r="O2697" t="inlineStr">
        <is>
          <t>03/2026</t>
        </is>
      </c>
    </row>
    <row r="2698">
      <c r="A2698" t="n">
        <v>221833</v>
      </c>
      <c r="B2698" t="n">
        <v>122</v>
      </c>
      <c r="C2698" t="inlineStr">
        <is>
          <t>Arcos</t>
        </is>
      </c>
      <c r="D2698" t="inlineStr">
        <is>
          <t>DO CHEF DISTRIBUIDORA DE ALIMENTOS LTDA</t>
        </is>
      </c>
      <c r="E2698" t="inlineStr">
        <is>
          <t>564</t>
        </is>
      </c>
      <c r="F2698" s="550" t="n">
        <v>46107</v>
      </c>
      <c r="G2698" t="n">
        <v>19751</v>
      </c>
      <c r="H2698" t="inlineStr">
        <is>
          <t>LIMAO SICILIANO KG</t>
        </is>
      </c>
      <c r="I2698" t="inlineStr">
        <is>
          <t>ALIMENTOS</t>
        </is>
      </c>
      <c r="J2698" t="n">
        <v>12</v>
      </c>
      <c r="K2698" t="inlineStr">
        <is>
          <t>KG</t>
        </is>
      </c>
      <c r="L2698" t="n">
        <v>135</v>
      </c>
      <c r="M2698" t="n">
        <v>11.25</v>
      </c>
      <c r="N2698" t="inlineStr">
        <is>
          <t>ALIMENTOS</t>
        </is>
      </c>
      <c r="O2698" t="inlineStr">
        <is>
          <t>03/2026</t>
        </is>
      </c>
    </row>
    <row r="2699">
      <c r="A2699" t="n">
        <v>221833</v>
      </c>
      <c r="B2699" t="n">
        <v>122</v>
      </c>
      <c r="C2699" t="inlineStr">
        <is>
          <t>Arcos</t>
        </is>
      </c>
      <c r="D2699" t="inlineStr">
        <is>
          <t>DO CHEF DISTRIBUIDORA DE ALIMENTOS LTDA</t>
        </is>
      </c>
      <c r="E2699" t="inlineStr">
        <is>
          <t>564</t>
        </is>
      </c>
      <c r="F2699" s="550" t="n">
        <v>46107</v>
      </c>
      <c r="G2699" t="n">
        <v>19759</v>
      </c>
      <c r="H2699" t="inlineStr">
        <is>
          <t>LARANJA BAHIA KG</t>
        </is>
      </c>
      <c r="I2699" t="inlineStr">
        <is>
          <t>ALIMENTOS</t>
        </is>
      </c>
      <c r="J2699" t="n">
        <v>10</v>
      </c>
      <c r="K2699" t="inlineStr">
        <is>
          <t>KG</t>
        </is>
      </c>
      <c r="L2699" t="n">
        <v>102.4</v>
      </c>
      <c r="M2699" t="n">
        <v>10.24</v>
      </c>
      <c r="N2699" t="inlineStr">
        <is>
          <t>ALIMENTOS</t>
        </is>
      </c>
      <c r="O2699" t="inlineStr">
        <is>
          <t>03/2026</t>
        </is>
      </c>
    </row>
    <row r="2700">
      <c r="A2700" t="n">
        <v>221833</v>
      </c>
      <c r="B2700" t="n">
        <v>122</v>
      </c>
      <c r="C2700" t="inlineStr">
        <is>
          <t>Arcos</t>
        </is>
      </c>
      <c r="D2700" t="inlineStr">
        <is>
          <t>DO CHEF DISTRIBUIDORA DE ALIMENTOS LTDA</t>
        </is>
      </c>
      <c r="E2700" t="inlineStr">
        <is>
          <t>564</t>
        </is>
      </c>
      <c r="F2700" s="550" t="n">
        <v>46107</v>
      </c>
      <c r="G2700" t="n">
        <v>26631</v>
      </c>
      <c r="H2700" t="inlineStr">
        <is>
          <t>MANJERICAO BASILICO KG</t>
        </is>
      </c>
      <c r="I2700" t="inlineStr">
        <is>
          <t>ALIMENTOS</t>
        </is>
      </c>
      <c r="J2700" t="n">
        <v>1</v>
      </c>
      <c r="K2700" t="inlineStr">
        <is>
          <t>KG</t>
        </is>
      </c>
      <c r="L2700" t="n">
        <v>68.28</v>
      </c>
      <c r="M2700" t="n">
        <v>68.28</v>
      </c>
      <c r="N2700" t="inlineStr">
        <is>
          <t>ALIMENTOS</t>
        </is>
      </c>
      <c r="O2700" t="inlineStr">
        <is>
          <t>03/2026</t>
        </is>
      </c>
    </row>
    <row r="2701">
      <c r="A2701" t="n">
        <v>221832</v>
      </c>
      <c r="B2701" t="n">
        <v>122</v>
      </c>
      <c r="C2701" t="inlineStr">
        <is>
          <t>Arcos</t>
        </is>
      </c>
      <c r="D2701" t="inlineStr">
        <is>
          <t>PIRAMIDES COMERCIO DE AGUAS MINEIRAIS E BEBIDAS EM GERAL LTDA</t>
        </is>
      </c>
      <c r="E2701" t="inlineStr">
        <is>
          <t>152877</t>
        </is>
      </c>
      <c r="F2701" s="550" t="n">
        <v>46111</v>
      </c>
      <c r="G2701" t="n">
        <v>28895</v>
      </c>
      <c r="H2701" t="inlineStr">
        <is>
          <t>AGUA TONICA PRATA 269ML C/6UN</t>
        </is>
      </c>
      <c r="I2701" t="inlineStr">
        <is>
          <t>BEBIDAS</t>
        </is>
      </c>
      <c r="J2701" t="n">
        <v>20</v>
      </c>
      <c r="K2701" t="inlineStr">
        <is>
          <t>PC</t>
        </is>
      </c>
      <c r="L2701" t="n">
        <v>485.8</v>
      </c>
      <c r="M2701" t="n">
        <v>24.29</v>
      </c>
      <c r="N2701" t="inlineStr">
        <is>
          <t>BEBIDAS</t>
        </is>
      </c>
      <c r="O2701" t="inlineStr">
        <is>
          <t>03/2026</t>
        </is>
      </c>
    </row>
    <row r="2702">
      <c r="A2702" t="n">
        <v>221831</v>
      </c>
      <c r="B2702" t="n">
        <v>122</v>
      </c>
      <c r="C2702" t="inlineStr">
        <is>
          <t>Arcos</t>
        </is>
      </c>
      <c r="D2702" t="inlineStr">
        <is>
          <t>FG7 COMERCIO E DISTRIBUICAO DE BEBIDAS LTDA</t>
        </is>
      </c>
      <c r="E2702" t="inlineStr">
        <is>
          <t>769145</t>
        </is>
      </c>
      <c r="F2702" s="550" t="n">
        <v>46106</v>
      </c>
      <c r="G2702" t="n">
        <v>18218</v>
      </c>
      <c r="H2702" t="inlineStr">
        <is>
          <t>VERMOUTH CINZANO ROSSO ARGENTINO 1L</t>
        </is>
      </c>
      <c r="I2702" t="inlineStr">
        <is>
          <t>BEBIDAS</t>
        </is>
      </c>
      <c r="J2702" t="n">
        <v>6</v>
      </c>
      <c r="K2702" t="inlineStr">
        <is>
          <t>GR</t>
        </is>
      </c>
      <c r="L2702" t="n">
        <v>158.4</v>
      </c>
      <c r="M2702" t="n">
        <v>26.4</v>
      </c>
      <c r="N2702" t="inlineStr">
        <is>
          <t>BEBIDAS</t>
        </is>
      </c>
      <c r="O2702" t="inlineStr">
        <is>
          <t>03/2026</t>
        </is>
      </c>
    </row>
    <row r="2703">
      <c r="A2703" t="n">
        <v>221830</v>
      </c>
      <c r="B2703" t="n">
        <v>122</v>
      </c>
      <c r="C2703" t="inlineStr">
        <is>
          <t>Arcos</t>
        </is>
      </c>
      <c r="D2703" t="inlineStr">
        <is>
          <t>KING COMERCIO E IMPORTACAO DE BEBIDAS LTDA</t>
        </is>
      </c>
      <c r="E2703" t="inlineStr">
        <is>
          <t>126164</t>
        </is>
      </c>
      <c r="F2703" s="550" t="n">
        <v>46106</v>
      </c>
      <c r="G2703" t="n">
        <v>18242</v>
      </c>
      <c r="H2703" t="inlineStr">
        <is>
          <t>TEQUILA DON JULIO BLANCO 750ML</t>
        </is>
      </c>
      <c r="I2703" t="inlineStr">
        <is>
          <t>BEBIDAS</t>
        </is>
      </c>
      <c r="J2703" t="n">
        <v>16</v>
      </c>
      <c r="K2703" t="inlineStr">
        <is>
          <t>GR</t>
        </is>
      </c>
      <c r="L2703" t="n">
        <v>3559.84</v>
      </c>
      <c r="M2703" t="n">
        <v>222.49</v>
      </c>
      <c r="N2703" t="inlineStr">
        <is>
          <t>BEBIDAS</t>
        </is>
      </c>
      <c r="O2703" t="inlineStr">
        <is>
          <t>03/2026</t>
        </is>
      </c>
    </row>
    <row r="2704">
      <c r="A2704" t="n">
        <v>221829</v>
      </c>
      <c r="B2704" t="n">
        <v>122</v>
      </c>
      <c r="C2704" t="inlineStr">
        <is>
          <t>Arcos</t>
        </is>
      </c>
      <c r="D2704" t="inlineStr">
        <is>
          <t xml:space="preserve">LEITERIA CABRIOLA FROMAGES DE CHEVRE LTDA </t>
        </is>
      </c>
      <c r="E2704" t="inlineStr">
        <is>
          <t>49460</t>
        </is>
      </c>
      <c r="F2704" s="550" t="n">
        <v>46105</v>
      </c>
      <c r="G2704" t="n">
        <v>23082</v>
      </c>
      <c r="H2704" t="inlineStr">
        <is>
          <t>QUEIJO DE CABRA BOURSIN EM PASTA KG</t>
        </is>
      </c>
      <c r="I2704" t="inlineStr">
        <is>
          <t>ALIMENTOS</t>
        </is>
      </c>
      <c r="J2704" t="n">
        <v>15</v>
      </c>
      <c r="K2704" t="inlineStr">
        <is>
          <t>KG</t>
        </is>
      </c>
      <c r="L2704" t="n">
        <v>1228.5</v>
      </c>
      <c r="M2704" t="n">
        <v>81.90000000000001</v>
      </c>
      <c r="N2704" t="inlineStr">
        <is>
          <t>ALIMENTOS</t>
        </is>
      </c>
      <c r="O2704" t="inlineStr">
        <is>
          <t>03/2026</t>
        </is>
      </c>
    </row>
    <row r="2705">
      <c r="A2705" t="n">
        <v>221828</v>
      </c>
      <c r="B2705" t="n">
        <v>122</v>
      </c>
      <c r="C2705" t="inlineStr">
        <is>
          <t>Arcos</t>
        </is>
      </c>
      <c r="D2705" t="inlineStr">
        <is>
          <t xml:space="preserve">LEITERIA DELICARI INDUSTRIA E COMERCIO LTDA </t>
        </is>
      </c>
      <c r="E2705" t="inlineStr">
        <is>
          <t>84181</t>
        </is>
      </c>
      <c r="F2705" s="550" t="n">
        <v>46105</v>
      </c>
      <c r="G2705" t="n">
        <v>25478</v>
      </c>
      <c r="H2705" t="inlineStr">
        <is>
          <t xml:space="preserve">LEITE INTEGRAL LEITISSIMO 1L </t>
        </is>
      </c>
      <c r="I2705" t="inlineStr">
        <is>
          <t>ALIMENTOS</t>
        </is>
      </c>
      <c r="J2705" t="n">
        <v>60</v>
      </c>
      <c r="K2705" t="inlineStr">
        <is>
          <t>UN</t>
        </is>
      </c>
      <c r="L2705" t="n">
        <v>537</v>
      </c>
      <c r="M2705" t="n">
        <v>8.949999999999999</v>
      </c>
      <c r="N2705" t="inlineStr">
        <is>
          <t>BEBIDAS</t>
        </is>
      </c>
      <c r="O2705" t="inlineStr">
        <is>
          <t>03/2026</t>
        </is>
      </c>
    </row>
    <row r="2706">
      <c r="A2706" t="n">
        <v>221827</v>
      </c>
      <c r="B2706" t="n">
        <v>122</v>
      </c>
      <c r="C2706" t="inlineStr">
        <is>
          <t>Arcos</t>
        </is>
      </c>
      <c r="D2706" t="inlineStr">
        <is>
          <t>DO CHEF DISTRIBUIDORA DE ALIMENTOS LTDA</t>
        </is>
      </c>
      <c r="E2706" t="inlineStr">
        <is>
          <t>517</t>
        </is>
      </c>
      <c r="F2706" s="550" t="n">
        <v>46105</v>
      </c>
      <c r="G2706" t="n">
        <v>19721</v>
      </c>
      <c r="H2706" t="inlineStr">
        <is>
          <t>ROMA KG</t>
        </is>
      </c>
      <c r="I2706" t="inlineStr">
        <is>
          <t>ALIMENTOS</t>
        </is>
      </c>
      <c r="J2706" t="n">
        <v>1</v>
      </c>
      <c r="K2706" t="inlineStr">
        <is>
          <t>KG</t>
        </is>
      </c>
      <c r="L2706" t="n">
        <v>42.9</v>
      </c>
      <c r="M2706" t="n">
        <v>42.9</v>
      </c>
      <c r="N2706" t="inlineStr">
        <is>
          <t>ALIMENTOS</t>
        </is>
      </c>
      <c r="O2706" t="inlineStr">
        <is>
          <t>03/2026</t>
        </is>
      </c>
    </row>
    <row r="2707">
      <c r="A2707" t="n">
        <v>221827</v>
      </c>
      <c r="B2707" t="n">
        <v>122</v>
      </c>
      <c r="C2707" t="inlineStr">
        <is>
          <t>Arcos</t>
        </is>
      </c>
      <c r="D2707" t="inlineStr">
        <is>
          <t>DO CHEF DISTRIBUIDORA DE ALIMENTOS LTDA</t>
        </is>
      </c>
      <c r="E2707" t="inlineStr">
        <is>
          <t>517</t>
        </is>
      </c>
      <c r="F2707" s="550" t="n">
        <v>46105</v>
      </c>
      <c r="G2707" t="n">
        <v>19751</v>
      </c>
      <c r="H2707" t="inlineStr">
        <is>
          <t>LIMAO SICILIANO KG</t>
        </is>
      </c>
      <c r="I2707" t="inlineStr">
        <is>
          <t>ALIMENTOS</t>
        </is>
      </c>
      <c r="J2707" t="n">
        <v>5</v>
      </c>
      <c r="K2707" t="inlineStr">
        <is>
          <t>KG</t>
        </is>
      </c>
      <c r="L2707" t="n">
        <v>56.25</v>
      </c>
      <c r="M2707" t="n">
        <v>11.25</v>
      </c>
      <c r="N2707" t="inlineStr">
        <is>
          <t>ALIMENTOS</t>
        </is>
      </c>
      <c r="O2707" t="inlineStr">
        <is>
          <t>03/2026</t>
        </is>
      </c>
    </row>
    <row r="2708">
      <c r="A2708" t="n">
        <v>221827</v>
      </c>
      <c r="B2708" t="n">
        <v>122</v>
      </c>
      <c r="C2708" t="inlineStr">
        <is>
          <t>Arcos</t>
        </is>
      </c>
      <c r="D2708" t="inlineStr">
        <is>
          <t>DO CHEF DISTRIBUIDORA DE ALIMENTOS LTDA</t>
        </is>
      </c>
      <c r="E2708" t="inlineStr">
        <is>
          <t>517</t>
        </is>
      </c>
      <c r="F2708" s="550" t="n">
        <v>46105</v>
      </c>
      <c r="G2708" t="n">
        <v>19846</v>
      </c>
      <c r="H2708" t="inlineStr">
        <is>
          <t>BROTO DE MOYASHI GRANEL KG</t>
        </is>
      </c>
      <c r="I2708" t="inlineStr">
        <is>
          <t>ALIMENTOS</t>
        </is>
      </c>
      <c r="J2708" t="n">
        <v>0.5</v>
      </c>
      <c r="K2708" t="inlineStr">
        <is>
          <t>KG</t>
        </is>
      </c>
      <c r="L2708" t="n">
        <v>9.380000000000001</v>
      </c>
      <c r="M2708" t="n">
        <v>18.76</v>
      </c>
      <c r="N2708" t="inlineStr">
        <is>
          <t>ALIMENTOS</t>
        </is>
      </c>
      <c r="O2708" t="inlineStr">
        <is>
          <t>03/2026</t>
        </is>
      </c>
    </row>
    <row r="2709">
      <c r="A2709" t="n">
        <v>221827</v>
      </c>
      <c r="B2709" t="n">
        <v>122</v>
      </c>
      <c r="C2709" t="inlineStr">
        <is>
          <t>Arcos</t>
        </is>
      </c>
      <c r="D2709" t="inlineStr">
        <is>
          <t>DO CHEF DISTRIBUIDORA DE ALIMENTOS LTDA</t>
        </is>
      </c>
      <c r="E2709" t="inlineStr">
        <is>
          <t>517</t>
        </is>
      </c>
      <c r="F2709" s="550" t="n">
        <v>46105</v>
      </c>
      <c r="G2709" t="n">
        <v>23241</v>
      </c>
      <c r="H2709" t="inlineStr">
        <is>
          <t>CHUCHU KG</t>
        </is>
      </c>
      <c r="I2709" t="inlineStr">
        <is>
          <t>ALIMENTOS</t>
        </is>
      </c>
      <c r="J2709" t="n">
        <v>2</v>
      </c>
      <c r="K2709" t="inlineStr">
        <is>
          <t>KG</t>
        </is>
      </c>
      <c r="L2709" t="n">
        <v>6.5</v>
      </c>
      <c r="M2709" t="n">
        <v>3.25</v>
      </c>
      <c r="N2709" t="inlineStr">
        <is>
          <t>ALIMENTOS</t>
        </is>
      </c>
      <c r="O2709" t="inlineStr">
        <is>
          <t>03/2026</t>
        </is>
      </c>
    </row>
    <row r="2710">
      <c r="A2710" t="n">
        <v>221827</v>
      </c>
      <c r="B2710" t="n">
        <v>122</v>
      </c>
      <c r="C2710" t="inlineStr">
        <is>
          <t>Arcos</t>
        </is>
      </c>
      <c r="D2710" t="inlineStr">
        <is>
          <t>DO CHEF DISTRIBUIDORA DE ALIMENTOS LTDA</t>
        </is>
      </c>
      <c r="E2710" t="inlineStr">
        <is>
          <t>517</t>
        </is>
      </c>
      <c r="F2710" s="550" t="n">
        <v>46105</v>
      </c>
      <c r="G2710" t="n">
        <v>23389</v>
      </c>
      <c r="H2710" t="inlineStr">
        <is>
          <t>BANANA NANICA KG</t>
        </is>
      </c>
      <c r="I2710" t="inlineStr">
        <is>
          <t>ALIMENTOS</t>
        </is>
      </c>
      <c r="J2710" t="n">
        <v>4</v>
      </c>
      <c r="K2710" t="inlineStr">
        <is>
          <t>KG</t>
        </is>
      </c>
      <c r="L2710" t="n">
        <v>20</v>
      </c>
      <c r="M2710" t="n">
        <v>5</v>
      </c>
      <c r="N2710" t="inlineStr">
        <is>
          <t>ALIMENTOS</t>
        </is>
      </c>
      <c r="O2710" t="inlineStr">
        <is>
          <t>03/2026</t>
        </is>
      </c>
    </row>
    <row r="2711">
      <c r="A2711" t="n">
        <v>221826</v>
      </c>
      <c r="B2711" t="n">
        <v>122</v>
      </c>
      <c r="C2711" t="inlineStr">
        <is>
          <t>Arcos</t>
        </is>
      </c>
      <c r="D2711" t="inlineStr">
        <is>
          <t>AROUMAR DISTRIBUIDORA DE PRODUTOS ALIMENTICIOS LTDA</t>
        </is>
      </c>
      <c r="E2711" t="inlineStr">
        <is>
          <t>1049024</t>
        </is>
      </c>
      <c r="F2711" s="550" t="n">
        <v>46105</v>
      </c>
      <c r="G2711" t="n">
        <v>20301</v>
      </c>
      <c r="H2711" t="inlineStr">
        <is>
          <t>ARROZ BRANCO TIPO 1 CAMIL C/5KG</t>
        </is>
      </c>
      <c r="I2711" t="inlineStr">
        <is>
          <t>ALIMENTOS</t>
        </is>
      </c>
      <c r="J2711" t="n">
        <v>5</v>
      </c>
      <c r="K2711" t="inlineStr">
        <is>
          <t>PC</t>
        </is>
      </c>
      <c r="L2711" t="n">
        <v>94.5</v>
      </c>
      <c r="M2711" t="n">
        <v>18.9</v>
      </c>
      <c r="N2711" t="inlineStr">
        <is>
          <t>ALIMENTOS</t>
        </is>
      </c>
      <c r="O2711" t="inlineStr">
        <is>
          <t>03/2026</t>
        </is>
      </c>
    </row>
    <row r="2712">
      <c r="A2712" t="n">
        <v>221826</v>
      </c>
      <c r="B2712" t="n">
        <v>122</v>
      </c>
      <c r="C2712" t="inlineStr">
        <is>
          <t>Arcos</t>
        </is>
      </c>
      <c r="D2712" t="inlineStr">
        <is>
          <t>AROUMAR DISTRIBUIDORA DE PRODUTOS ALIMENTICIOS LTDA</t>
        </is>
      </c>
      <c r="E2712" t="inlineStr">
        <is>
          <t>1049024</t>
        </is>
      </c>
      <c r="F2712" s="550" t="n">
        <v>46105</v>
      </c>
      <c r="G2712" t="n">
        <v>21017</v>
      </c>
      <c r="H2712" t="inlineStr">
        <is>
          <t>OLEO DE ALGODAO SAUDE C/14,5KG</t>
        </is>
      </c>
      <c r="I2712" t="inlineStr">
        <is>
          <t>ALIMENTOS</t>
        </is>
      </c>
      <c r="J2712" t="n">
        <v>6</v>
      </c>
      <c r="K2712" t="inlineStr">
        <is>
          <t>BALDE</t>
        </is>
      </c>
      <c r="L2712" t="n">
        <v>935.9400000000001</v>
      </c>
      <c r="M2712" t="n">
        <v>155.99</v>
      </c>
      <c r="N2712" t="inlineStr">
        <is>
          <t>ALIMENTOS</t>
        </is>
      </c>
      <c r="O2712" t="inlineStr">
        <is>
          <t>03/2026</t>
        </is>
      </c>
    </row>
    <row r="2713">
      <c r="A2713" t="n">
        <v>221825</v>
      </c>
      <c r="B2713" t="n">
        <v>122</v>
      </c>
      <c r="C2713" t="inlineStr">
        <is>
          <t>Arcos</t>
        </is>
      </c>
      <c r="D2713" t="inlineStr">
        <is>
          <t>CECILIA TSUYACO ARAKI SILVA LTDA</t>
        </is>
      </c>
      <c r="E2713" t="inlineStr">
        <is>
          <t>389069</t>
        </is>
      </c>
      <c r="F2713" s="550" t="n">
        <v>46105</v>
      </c>
      <c r="G2713" t="n">
        <v>19505</v>
      </c>
      <c r="H2713" t="inlineStr">
        <is>
          <t>ALFACE AMERICANA KG</t>
        </is>
      </c>
      <c r="I2713" t="inlineStr">
        <is>
          <t>ALIMENTOS</t>
        </is>
      </c>
      <c r="J2713" t="n">
        <v>0.8</v>
      </c>
      <c r="K2713" t="inlineStr">
        <is>
          <t>KG</t>
        </is>
      </c>
      <c r="L2713" t="n">
        <v>9.6</v>
      </c>
      <c r="M2713" t="n">
        <v>12</v>
      </c>
      <c r="N2713" t="inlineStr">
        <is>
          <t>ALIMENTOS</t>
        </is>
      </c>
      <c r="O2713" t="inlineStr">
        <is>
          <t>03/2026</t>
        </is>
      </c>
    </row>
    <row r="2714">
      <c r="A2714" t="n">
        <v>221825</v>
      </c>
      <c r="B2714" t="n">
        <v>122</v>
      </c>
      <c r="C2714" t="inlineStr">
        <is>
          <t>Arcos</t>
        </is>
      </c>
      <c r="D2714" t="inlineStr">
        <is>
          <t>CECILIA TSUYACO ARAKI SILVA LTDA</t>
        </is>
      </c>
      <c r="E2714" t="inlineStr">
        <is>
          <t>389069</t>
        </is>
      </c>
      <c r="F2714" s="550" t="n">
        <v>46105</v>
      </c>
      <c r="G2714" t="n">
        <v>19476</v>
      </c>
      <c r="H2714" t="inlineStr">
        <is>
          <t>MANJERICAO KG</t>
        </is>
      </c>
      <c r="I2714" t="inlineStr">
        <is>
          <t>ALIMENTOS</t>
        </is>
      </c>
      <c r="J2714" t="n">
        <v>0.3</v>
      </c>
      <c r="K2714" t="inlineStr">
        <is>
          <t>KG</t>
        </is>
      </c>
      <c r="L2714" t="n">
        <v>19.5</v>
      </c>
      <c r="M2714" t="n">
        <v>65</v>
      </c>
      <c r="N2714" t="inlineStr">
        <is>
          <t>ALIMENTOS</t>
        </is>
      </c>
      <c r="O2714" t="inlineStr">
        <is>
          <t>03/2026</t>
        </is>
      </c>
    </row>
    <row r="2715">
      <c r="A2715" t="n">
        <v>221825</v>
      </c>
      <c r="B2715" t="n">
        <v>122</v>
      </c>
      <c r="C2715" t="inlineStr">
        <is>
          <t>Arcos</t>
        </is>
      </c>
      <c r="D2715" t="inlineStr">
        <is>
          <t>CECILIA TSUYACO ARAKI SILVA LTDA</t>
        </is>
      </c>
      <c r="E2715" t="inlineStr">
        <is>
          <t>389069</t>
        </is>
      </c>
      <c r="F2715" s="550" t="n">
        <v>46105</v>
      </c>
      <c r="G2715" t="n">
        <v>19480</v>
      </c>
      <c r="H2715" t="inlineStr">
        <is>
          <t>HORTELA HIDROPONICA KG</t>
        </is>
      </c>
      <c r="I2715" t="inlineStr">
        <is>
          <t>ALIMENTOS</t>
        </is>
      </c>
      <c r="J2715" t="n">
        <v>0.5</v>
      </c>
      <c r="K2715" t="inlineStr">
        <is>
          <t>KG</t>
        </is>
      </c>
      <c r="L2715" t="n">
        <v>8.5</v>
      </c>
      <c r="M2715" t="n">
        <v>17</v>
      </c>
      <c r="N2715" t="inlineStr">
        <is>
          <t>ALIMENTOS</t>
        </is>
      </c>
      <c r="O2715" t="inlineStr">
        <is>
          <t>03/2026</t>
        </is>
      </c>
    </row>
    <row r="2716">
      <c r="A2716" t="n">
        <v>221825</v>
      </c>
      <c r="B2716" t="n">
        <v>122</v>
      </c>
      <c r="C2716" t="inlineStr">
        <is>
          <t>Arcos</t>
        </is>
      </c>
      <c r="D2716" t="inlineStr">
        <is>
          <t>CECILIA TSUYACO ARAKI SILVA LTDA</t>
        </is>
      </c>
      <c r="E2716" t="inlineStr">
        <is>
          <t>389069</t>
        </is>
      </c>
      <c r="F2716" s="550" t="n">
        <v>46105</v>
      </c>
      <c r="G2716" t="n">
        <v>19485</v>
      </c>
      <c r="H2716" t="inlineStr">
        <is>
          <t>ENDRO DILL KG</t>
        </is>
      </c>
      <c r="I2716" t="inlineStr">
        <is>
          <t>ALIMENTOS</t>
        </is>
      </c>
      <c r="J2716" t="n">
        <v>0.2</v>
      </c>
      <c r="K2716" t="inlineStr">
        <is>
          <t>KG</t>
        </is>
      </c>
      <c r="L2716" t="n">
        <v>25</v>
      </c>
      <c r="M2716" t="n">
        <v>125</v>
      </c>
      <c r="N2716" t="inlineStr">
        <is>
          <t>ALIMENTOS</t>
        </is>
      </c>
      <c r="O2716" t="inlineStr">
        <is>
          <t>03/2026</t>
        </is>
      </c>
    </row>
    <row r="2717">
      <c r="A2717" t="n">
        <v>221825</v>
      </c>
      <c r="B2717" t="n">
        <v>122</v>
      </c>
      <c r="C2717" t="inlineStr">
        <is>
          <t>Arcos</t>
        </is>
      </c>
      <c r="D2717" t="inlineStr">
        <is>
          <t>CECILIA TSUYACO ARAKI SILVA LTDA</t>
        </is>
      </c>
      <c r="E2717" t="inlineStr">
        <is>
          <t>389069</t>
        </is>
      </c>
      <c r="F2717" s="550" t="n">
        <v>46105</v>
      </c>
      <c r="G2717" t="n">
        <v>19498</v>
      </c>
      <c r="H2717" t="inlineStr">
        <is>
          <t>ALFACE ROMANA KG</t>
        </is>
      </c>
      <c r="I2717" t="inlineStr">
        <is>
          <t>ALIMENTOS</t>
        </is>
      </c>
      <c r="J2717" t="n">
        <v>1</v>
      </c>
      <c r="K2717" t="inlineStr">
        <is>
          <t>KG</t>
        </is>
      </c>
      <c r="L2717" t="n">
        <v>16.5</v>
      </c>
      <c r="M2717" t="n">
        <v>16.5</v>
      </c>
      <c r="N2717" t="inlineStr">
        <is>
          <t>ALIMENTOS</t>
        </is>
      </c>
      <c r="O2717" t="inlineStr">
        <is>
          <t>03/2026</t>
        </is>
      </c>
    </row>
    <row r="2718">
      <c r="A2718" t="n">
        <v>221825</v>
      </c>
      <c r="B2718" t="n">
        <v>122</v>
      </c>
      <c r="C2718" t="inlineStr">
        <is>
          <t>Arcos</t>
        </is>
      </c>
      <c r="D2718" t="inlineStr">
        <is>
          <t>CECILIA TSUYACO ARAKI SILVA LTDA</t>
        </is>
      </c>
      <c r="E2718" t="inlineStr">
        <is>
          <t>389069</t>
        </is>
      </c>
      <c r="F2718" s="550" t="n">
        <v>46105</v>
      </c>
      <c r="G2718" t="n">
        <v>19502</v>
      </c>
      <c r="H2718" t="inlineStr">
        <is>
          <t>ALFACE CRESPA ROXA KG</t>
        </is>
      </c>
      <c r="I2718" t="inlineStr">
        <is>
          <t>ALIMENTOS</t>
        </is>
      </c>
      <c r="J2718" t="n">
        <v>0.8</v>
      </c>
      <c r="K2718" t="inlineStr">
        <is>
          <t>KG</t>
        </is>
      </c>
      <c r="L2718" t="n">
        <v>16</v>
      </c>
      <c r="M2718" t="n">
        <v>20</v>
      </c>
      <c r="N2718" t="inlineStr">
        <is>
          <t>ALIMENTOS</t>
        </is>
      </c>
      <c r="O2718" t="inlineStr">
        <is>
          <t>03/2026</t>
        </is>
      </c>
    </row>
    <row r="2719">
      <c r="A2719" t="n">
        <v>221825</v>
      </c>
      <c r="B2719" t="n">
        <v>122</v>
      </c>
      <c r="C2719" t="inlineStr">
        <is>
          <t>Arcos</t>
        </is>
      </c>
      <c r="D2719" t="inlineStr">
        <is>
          <t>CECILIA TSUYACO ARAKI SILVA LTDA</t>
        </is>
      </c>
      <c r="E2719" t="inlineStr">
        <is>
          <t>389069</t>
        </is>
      </c>
      <c r="F2719" s="550" t="n">
        <v>46105</v>
      </c>
      <c r="G2719" t="n">
        <v>19503</v>
      </c>
      <c r="H2719" t="inlineStr">
        <is>
          <t>ALFACE CRESPA KG</t>
        </is>
      </c>
      <c r="I2719" t="inlineStr">
        <is>
          <t>ALIMENTOS</t>
        </is>
      </c>
      <c r="J2719" t="n">
        <v>1</v>
      </c>
      <c r="K2719" t="inlineStr">
        <is>
          <t>KG</t>
        </is>
      </c>
      <c r="L2719" t="n">
        <v>12</v>
      </c>
      <c r="M2719" t="n">
        <v>12</v>
      </c>
      <c r="N2719" t="inlineStr">
        <is>
          <t>ALIMENTOS</t>
        </is>
      </c>
      <c r="O2719" t="inlineStr">
        <is>
          <t>03/2026</t>
        </is>
      </c>
    </row>
    <row r="2720">
      <c r="A2720" t="n">
        <v>221825</v>
      </c>
      <c r="B2720" t="n">
        <v>122</v>
      </c>
      <c r="C2720" t="inlineStr">
        <is>
          <t>Arcos</t>
        </is>
      </c>
      <c r="D2720" t="inlineStr">
        <is>
          <t>CECILIA TSUYACO ARAKI SILVA LTDA</t>
        </is>
      </c>
      <c r="E2720" t="inlineStr">
        <is>
          <t>389069</t>
        </is>
      </c>
      <c r="F2720" s="550" t="n">
        <v>46105</v>
      </c>
      <c r="G2720" t="n">
        <v>19553</v>
      </c>
      <c r="H2720" t="inlineStr">
        <is>
          <t>REPOLHO BRANCO KG</t>
        </is>
      </c>
      <c r="I2720" t="inlineStr">
        <is>
          <t>ALIMENTOS</t>
        </is>
      </c>
      <c r="J2720" t="n">
        <v>4</v>
      </c>
      <c r="K2720" t="inlineStr">
        <is>
          <t>KG</t>
        </is>
      </c>
      <c r="L2720" t="n">
        <v>19.2</v>
      </c>
      <c r="M2720" t="n">
        <v>4.8</v>
      </c>
      <c r="N2720" t="inlineStr">
        <is>
          <t>ALIMENTOS</t>
        </is>
      </c>
      <c r="O2720" t="inlineStr">
        <is>
          <t>03/2026</t>
        </is>
      </c>
    </row>
    <row r="2721">
      <c r="A2721" t="n">
        <v>221825</v>
      </c>
      <c r="B2721" t="n">
        <v>122</v>
      </c>
      <c r="C2721" t="inlineStr">
        <is>
          <t>Arcos</t>
        </is>
      </c>
      <c r="D2721" t="inlineStr">
        <is>
          <t>CECILIA TSUYACO ARAKI SILVA LTDA</t>
        </is>
      </c>
      <c r="E2721" t="inlineStr">
        <is>
          <t>389069</t>
        </is>
      </c>
      <c r="F2721" s="550" t="n">
        <v>46105</v>
      </c>
      <c r="G2721" t="n">
        <v>19488</v>
      </c>
      <c r="H2721" t="inlineStr">
        <is>
          <t>CEBOLINHA KG</t>
        </is>
      </c>
      <c r="I2721" t="inlineStr">
        <is>
          <t>ALIMENTOS</t>
        </is>
      </c>
      <c r="J2721" t="n">
        <v>1</v>
      </c>
      <c r="K2721" t="inlineStr">
        <is>
          <t>KG</t>
        </is>
      </c>
      <c r="L2721" t="n">
        <v>13</v>
      </c>
      <c r="M2721" t="n">
        <v>13</v>
      </c>
      <c r="N2721" t="inlineStr">
        <is>
          <t>ALIMENTOS</t>
        </is>
      </c>
      <c r="O2721" t="inlineStr">
        <is>
          <t>03/2026</t>
        </is>
      </c>
    </row>
    <row r="2722">
      <c r="A2722" t="n">
        <v>221825</v>
      </c>
      <c r="B2722" t="n">
        <v>122</v>
      </c>
      <c r="C2722" t="inlineStr">
        <is>
          <t>Arcos</t>
        </is>
      </c>
      <c r="D2722" t="inlineStr">
        <is>
          <t>CECILIA TSUYACO ARAKI SILVA LTDA</t>
        </is>
      </c>
      <c r="E2722" t="inlineStr">
        <is>
          <t>389069</t>
        </is>
      </c>
      <c r="F2722" s="550" t="n">
        <v>46105</v>
      </c>
      <c r="G2722" t="n">
        <v>23113</v>
      </c>
      <c r="H2722" t="inlineStr">
        <is>
          <t>SALSA KG</t>
        </is>
      </c>
      <c r="I2722" t="inlineStr">
        <is>
          <t>ALIMENTOS</t>
        </is>
      </c>
      <c r="J2722" t="n">
        <v>1</v>
      </c>
      <c r="K2722" t="inlineStr">
        <is>
          <t>KG</t>
        </is>
      </c>
      <c r="L2722" t="n">
        <v>12</v>
      </c>
      <c r="M2722" t="n">
        <v>12</v>
      </c>
      <c r="N2722" t="inlineStr">
        <is>
          <t>ALIMENTOS</t>
        </is>
      </c>
      <c r="O2722" t="inlineStr">
        <is>
          <t>03/2026</t>
        </is>
      </c>
    </row>
    <row r="2723">
      <c r="A2723" t="n">
        <v>221825</v>
      </c>
      <c r="B2723" t="n">
        <v>122</v>
      </c>
      <c r="C2723" t="inlineStr">
        <is>
          <t>Arcos</t>
        </is>
      </c>
      <c r="D2723" t="inlineStr">
        <is>
          <t>CECILIA TSUYACO ARAKI SILVA LTDA</t>
        </is>
      </c>
      <c r="E2723" t="inlineStr">
        <is>
          <t>389069</t>
        </is>
      </c>
      <c r="F2723" s="550" t="n">
        <v>46105</v>
      </c>
      <c r="G2723" t="n">
        <v>23108</v>
      </c>
      <c r="H2723" t="inlineStr">
        <is>
          <t>TOMILHO KG</t>
        </is>
      </c>
      <c r="I2723" t="inlineStr">
        <is>
          <t>ALIMENTOS</t>
        </is>
      </c>
      <c r="J2723" t="n">
        <v>0.2</v>
      </c>
      <c r="K2723" t="inlineStr">
        <is>
          <t>KG</t>
        </is>
      </c>
      <c r="L2723" t="n">
        <v>13.2</v>
      </c>
      <c r="M2723" t="n">
        <v>66</v>
      </c>
      <c r="N2723" t="inlineStr">
        <is>
          <t>ALIMENTOS</t>
        </is>
      </c>
      <c r="O2723" t="inlineStr">
        <is>
          <t>03/2026</t>
        </is>
      </c>
    </row>
    <row r="2724">
      <c r="A2724" t="n">
        <v>221825</v>
      </c>
      <c r="B2724" t="n">
        <v>122</v>
      </c>
      <c r="C2724" t="inlineStr">
        <is>
          <t>Arcos</t>
        </is>
      </c>
      <c r="D2724" t="inlineStr">
        <is>
          <t>CECILIA TSUYACO ARAKI SILVA LTDA</t>
        </is>
      </c>
      <c r="E2724" t="inlineStr">
        <is>
          <t>389069</t>
        </is>
      </c>
      <c r="F2724" s="550" t="n">
        <v>46105</v>
      </c>
      <c r="G2724" t="n">
        <v>23359</v>
      </c>
      <c r="H2724" t="inlineStr">
        <is>
          <t>LIMAO TAHITI KG</t>
        </is>
      </c>
      <c r="I2724" t="inlineStr">
        <is>
          <t>ALIMENTOS</t>
        </is>
      </c>
      <c r="J2724" t="n">
        <v>15</v>
      </c>
      <c r="K2724" t="inlineStr">
        <is>
          <t>KG</t>
        </is>
      </c>
      <c r="L2724" t="n">
        <v>45</v>
      </c>
      <c r="M2724" t="n">
        <v>3</v>
      </c>
      <c r="N2724" t="inlineStr">
        <is>
          <t>ALIMENTOS</t>
        </is>
      </c>
      <c r="O2724" t="inlineStr">
        <is>
          <t>03/2026</t>
        </is>
      </c>
    </row>
    <row r="2725">
      <c r="A2725" t="n">
        <v>221825</v>
      </c>
      <c r="B2725" t="n">
        <v>122</v>
      </c>
      <c r="C2725" t="inlineStr">
        <is>
          <t>Arcos</t>
        </is>
      </c>
      <c r="D2725" t="inlineStr">
        <is>
          <t>CECILIA TSUYACO ARAKI SILVA LTDA</t>
        </is>
      </c>
      <c r="E2725" t="inlineStr">
        <is>
          <t>389069</t>
        </is>
      </c>
      <c r="F2725" s="550" t="n">
        <v>46105</v>
      </c>
      <c r="G2725" t="n">
        <v>23361</v>
      </c>
      <c r="H2725" t="inlineStr">
        <is>
          <t>LARANJA PERA KG</t>
        </is>
      </c>
      <c r="I2725" t="inlineStr">
        <is>
          <t>ALIMENTOS</t>
        </is>
      </c>
      <c r="J2725" t="n">
        <v>20</v>
      </c>
      <c r="K2725" t="inlineStr">
        <is>
          <t>KG</t>
        </is>
      </c>
      <c r="L2725" t="n">
        <v>69</v>
      </c>
      <c r="M2725" t="n">
        <v>3.45</v>
      </c>
      <c r="N2725" t="inlineStr">
        <is>
          <t>ALIMENTOS</t>
        </is>
      </c>
      <c r="O2725" t="inlineStr">
        <is>
          <t>03/2026</t>
        </is>
      </c>
    </row>
    <row r="2726">
      <c r="A2726" t="n">
        <v>221825</v>
      </c>
      <c r="B2726" t="n">
        <v>122</v>
      </c>
      <c r="C2726" t="inlineStr">
        <is>
          <t>Arcos</t>
        </is>
      </c>
      <c r="D2726" t="inlineStr">
        <is>
          <t>CECILIA TSUYACO ARAKI SILVA LTDA</t>
        </is>
      </c>
      <c r="E2726" t="inlineStr">
        <is>
          <t>389069</t>
        </is>
      </c>
      <c r="F2726" s="550" t="n">
        <v>46105</v>
      </c>
      <c r="G2726" t="n">
        <v>25647</v>
      </c>
      <c r="H2726" t="inlineStr">
        <is>
          <t>ACELGA BOK CHOY KG</t>
        </is>
      </c>
      <c r="I2726" t="inlineStr">
        <is>
          <t>ALIMENTOS</t>
        </is>
      </c>
      <c r="J2726" t="n">
        <v>0.6</v>
      </c>
      <c r="K2726" t="inlineStr">
        <is>
          <t>KG</t>
        </is>
      </c>
      <c r="L2726" t="n">
        <v>12</v>
      </c>
      <c r="M2726" t="n">
        <v>20</v>
      </c>
      <c r="N2726" t="inlineStr">
        <is>
          <t>ALIMENTOS</t>
        </is>
      </c>
      <c r="O2726" t="inlineStr">
        <is>
          <t>03/2026</t>
        </is>
      </c>
    </row>
    <row r="2727">
      <c r="A2727" t="n">
        <v>221825</v>
      </c>
      <c r="B2727" t="n">
        <v>122</v>
      </c>
      <c r="C2727" t="inlineStr">
        <is>
          <t>Arcos</t>
        </is>
      </c>
      <c r="D2727" t="inlineStr">
        <is>
          <t>CECILIA TSUYACO ARAKI SILVA LTDA</t>
        </is>
      </c>
      <c r="E2727" t="inlineStr">
        <is>
          <t>389069</t>
        </is>
      </c>
      <c r="F2727" s="550" t="n">
        <v>46105</v>
      </c>
      <c r="G2727" t="n">
        <v>23390</v>
      </c>
      <c r="H2727" t="inlineStr">
        <is>
          <t>BANANA DA TERRA KG</t>
        </is>
      </c>
      <c r="I2727" t="inlineStr">
        <is>
          <t>ALIMENTOS</t>
        </is>
      </c>
      <c r="J2727" t="n">
        <v>4</v>
      </c>
      <c r="K2727" t="inlineStr">
        <is>
          <t>KG</t>
        </is>
      </c>
      <c r="L2727" t="n">
        <v>36</v>
      </c>
      <c r="M2727" t="n">
        <v>9</v>
      </c>
      <c r="N2727" t="inlineStr">
        <is>
          <t>ALIMENTOS</t>
        </is>
      </c>
      <c r="O2727" t="inlineStr">
        <is>
          <t>03/2026</t>
        </is>
      </c>
    </row>
    <row r="2728">
      <c r="A2728" t="n">
        <v>221825</v>
      </c>
      <c r="B2728" t="n">
        <v>122</v>
      </c>
      <c r="C2728" t="inlineStr">
        <is>
          <t>Arcos</t>
        </is>
      </c>
      <c r="D2728" t="inlineStr">
        <is>
          <t>CECILIA TSUYACO ARAKI SILVA LTDA</t>
        </is>
      </c>
      <c r="E2728" t="inlineStr">
        <is>
          <t>389069</t>
        </is>
      </c>
      <c r="F2728" s="550" t="n">
        <v>46105</v>
      </c>
      <c r="G2728" t="n">
        <v>24037</v>
      </c>
      <c r="H2728" t="inlineStr">
        <is>
          <t>ALHO TRITURADO FRITO</t>
        </is>
      </c>
      <c r="I2728" t="inlineStr">
        <is>
          <t>ALIMENTOS</t>
        </is>
      </c>
      <c r="J2728" t="n">
        <v>4</v>
      </c>
      <c r="K2728" t="inlineStr">
        <is>
          <t>KG</t>
        </is>
      </c>
      <c r="L2728" t="n">
        <v>74</v>
      </c>
      <c r="M2728" t="n">
        <v>18.5</v>
      </c>
      <c r="N2728" t="inlineStr">
        <is>
          <t>ALIMENTOS</t>
        </is>
      </c>
      <c r="O2728" t="inlineStr">
        <is>
          <t>03/2026</t>
        </is>
      </c>
    </row>
    <row r="2729">
      <c r="A2729" t="n">
        <v>221824</v>
      </c>
      <c r="B2729" t="n">
        <v>122</v>
      </c>
      <c r="C2729" t="inlineStr">
        <is>
          <t>Arcos</t>
        </is>
      </c>
      <c r="D2729" t="inlineStr">
        <is>
          <t>CG FOOD´S DISTRIBUIDORA DE ALIMENTOS LTDA</t>
        </is>
      </c>
      <c r="E2729" t="inlineStr">
        <is>
          <t>183694</t>
        </is>
      </c>
      <c r="F2729" s="550" t="n">
        <v>46106</v>
      </c>
      <c r="G2729" t="n">
        <v>20360</v>
      </c>
      <c r="H2729" t="inlineStr">
        <is>
          <t>FARINHA DE TRIGO ANACONDA C/5KG</t>
        </is>
      </c>
      <c r="I2729" t="inlineStr">
        <is>
          <t>ALIMENTOS</t>
        </is>
      </c>
      <c r="J2729" t="n">
        <v>12</v>
      </c>
      <c r="K2729" t="inlineStr">
        <is>
          <t>Kg</t>
        </is>
      </c>
      <c r="L2729" t="n">
        <v>271.2</v>
      </c>
      <c r="M2729" t="n">
        <v>22.6</v>
      </c>
      <c r="N2729" t="inlineStr">
        <is>
          <t>ALIMENTOS</t>
        </is>
      </c>
      <c r="O2729" t="inlineStr">
        <is>
          <t>03/2026</t>
        </is>
      </c>
    </row>
    <row r="2730">
      <c r="A2730" t="n">
        <v>221824</v>
      </c>
      <c r="B2730" t="n">
        <v>122</v>
      </c>
      <c r="C2730" t="inlineStr">
        <is>
          <t>Arcos</t>
        </is>
      </c>
      <c r="D2730" t="inlineStr">
        <is>
          <t>CG FOOD´S DISTRIBUIDORA DE ALIMENTOS LTDA</t>
        </is>
      </c>
      <c r="E2730" t="inlineStr">
        <is>
          <t>183694</t>
        </is>
      </c>
      <c r="F2730" s="550" t="n">
        <v>46106</v>
      </c>
      <c r="G2730" t="n">
        <v>19203</v>
      </c>
      <c r="H2730" t="inlineStr">
        <is>
          <t>IOGURTE INTEGRAL NESTLE C/170G UN</t>
        </is>
      </c>
      <c r="I2730" t="inlineStr">
        <is>
          <t>ALIMENTOS</t>
        </is>
      </c>
      <c r="J2730" t="n">
        <v>56</v>
      </c>
      <c r="K2730" t="inlineStr">
        <is>
          <t>UN</t>
        </is>
      </c>
      <c r="L2730" t="n">
        <v>178.64</v>
      </c>
      <c r="M2730" t="n">
        <v>3.19</v>
      </c>
      <c r="N2730" t="inlineStr">
        <is>
          <t>ALIMENTOS</t>
        </is>
      </c>
      <c r="O2730" t="inlineStr">
        <is>
          <t>03/2026</t>
        </is>
      </c>
    </row>
    <row r="2731">
      <c r="A2731" t="n">
        <v>221823</v>
      </c>
      <c r="B2731" t="n">
        <v>122</v>
      </c>
      <c r="C2731" t="inlineStr">
        <is>
          <t>Arcos</t>
        </is>
      </c>
      <c r="D2731" t="inlineStr">
        <is>
          <t>MARIO PEDRO FELICIANO - HORTIFRUTI</t>
        </is>
      </c>
      <c r="E2731" t="inlineStr">
        <is>
          <t>471568</t>
        </is>
      </c>
      <c r="F2731" s="550" t="n">
        <v>46105</v>
      </c>
      <c r="G2731" t="n">
        <v>19621</v>
      </c>
      <c r="H2731" t="inlineStr">
        <is>
          <t>CENOURA KG</t>
        </is>
      </c>
      <c r="I2731" t="inlineStr">
        <is>
          <t>ALIMENTOS</t>
        </is>
      </c>
      <c r="J2731" t="n">
        <v>4</v>
      </c>
      <c r="K2731" t="inlineStr">
        <is>
          <t>KG</t>
        </is>
      </c>
      <c r="L2731" t="n">
        <v>23.2</v>
      </c>
      <c r="M2731" t="n">
        <v>5.8</v>
      </c>
      <c r="N2731" t="inlineStr">
        <is>
          <t>ALIMENTOS</t>
        </is>
      </c>
      <c r="O2731" t="inlineStr">
        <is>
          <t>03/2026</t>
        </is>
      </c>
    </row>
    <row r="2732">
      <c r="A2732" t="n">
        <v>221823</v>
      </c>
      <c r="B2732" t="n">
        <v>122</v>
      </c>
      <c r="C2732" t="inlineStr">
        <is>
          <t>Arcos</t>
        </is>
      </c>
      <c r="D2732" t="inlineStr">
        <is>
          <t>MARIO PEDRO FELICIANO - HORTIFRUTI</t>
        </is>
      </c>
      <c r="E2732" t="inlineStr">
        <is>
          <t>471568</t>
        </is>
      </c>
      <c r="F2732" s="550" t="n">
        <v>46105</v>
      </c>
      <c r="G2732" t="n">
        <v>24083</v>
      </c>
      <c r="H2732" t="inlineStr">
        <is>
          <t>BATATA ASTERIX GRAUDA NOIVA KG</t>
        </is>
      </c>
      <c r="I2732" t="inlineStr">
        <is>
          <t>ALIMENTOS</t>
        </is>
      </c>
      <c r="J2732" t="n">
        <v>50</v>
      </c>
      <c r="K2732" t="inlineStr">
        <is>
          <t>KG</t>
        </is>
      </c>
      <c r="L2732" t="n">
        <v>257.5</v>
      </c>
      <c r="M2732" t="n">
        <v>5.15</v>
      </c>
      <c r="N2732" t="inlineStr">
        <is>
          <t>ALIMENTOS</t>
        </is>
      </c>
      <c r="O2732" t="inlineStr">
        <is>
          <t>03/2026</t>
        </is>
      </c>
    </row>
    <row r="2733">
      <c r="A2733" t="n">
        <v>221823</v>
      </c>
      <c r="B2733" t="n">
        <v>122</v>
      </c>
      <c r="C2733" t="inlineStr">
        <is>
          <t>Arcos</t>
        </is>
      </c>
      <c r="D2733" t="inlineStr">
        <is>
          <t>MARIO PEDRO FELICIANO - HORTIFRUTI</t>
        </is>
      </c>
      <c r="E2733" t="inlineStr">
        <is>
          <t>471568</t>
        </is>
      </c>
      <c r="F2733" s="550" t="n">
        <v>46105</v>
      </c>
      <c r="G2733" t="n">
        <v>19465</v>
      </c>
      <c r="H2733" t="inlineStr">
        <is>
          <t>SALSAO KG</t>
        </is>
      </c>
      <c r="I2733" t="inlineStr">
        <is>
          <t>ALIMENTOS</t>
        </is>
      </c>
      <c r="J2733" t="n">
        <v>1.2</v>
      </c>
      <c r="K2733" t="inlineStr">
        <is>
          <t>KG</t>
        </is>
      </c>
      <c r="L2733" t="n">
        <v>6.96</v>
      </c>
      <c r="M2733" t="n">
        <v>5.8</v>
      </c>
      <c r="N2733" t="inlineStr">
        <is>
          <t>ALIMENTOS</t>
        </is>
      </c>
      <c r="O2733" t="inlineStr">
        <is>
          <t>03/2026</t>
        </is>
      </c>
    </row>
    <row r="2734">
      <c r="A2734" t="n">
        <v>221823</v>
      </c>
      <c r="B2734" t="n">
        <v>122</v>
      </c>
      <c r="C2734" t="inlineStr">
        <is>
          <t>Arcos</t>
        </is>
      </c>
      <c r="D2734" t="inlineStr">
        <is>
          <t>MARIO PEDRO FELICIANO - HORTIFRUTI</t>
        </is>
      </c>
      <c r="E2734" t="inlineStr">
        <is>
          <t>471568</t>
        </is>
      </c>
      <c r="F2734" s="550" t="n">
        <v>46105</v>
      </c>
      <c r="G2734" t="n">
        <v>19658</v>
      </c>
      <c r="H2734" t="inlineStr">
        <is>
          <t>ABOBORA JAPONESA / CABOTIAN KG</t>
        </is>
      </c>
      <c r="I2734" t="inlineStr">
        <is>
          <t>ALIMENTOS</t>
        </is>
      </c>
      <c r="J2734" t="n">
        <v>10</v>
      </c>
      <c r="K2734" t="inlineStr">
        <is>
          <t>KG</t>
        </is>
      </c>
      <c r="L2734" t="n">
        <v>37</v>
      </c>
      <c r="M2734" t="n">
        <v>3.7</v>
      </c>
      <c r="N2734" t="inlineStr">
        <is>
          <t>ALIMENTOS</t>
        </is>
      </c>
      <c r="O2734" t="inlineStr">
        <is>
          <t>03/2026</t>
        </is>
      </c>
    </row>
    <row r="2735">
      <c r="A2735" t="n">
        <v>221823</v>
      </c>
      <c r="B2735" t="n">
        <v>122</v>
      </c>
      <c r="C2735" t="inlineStr">
        <is>
          <t>Arcos</t>
        </is>
      </c>
      <c r="D2735" t="inlineStr">
        <is>
          <t>MARIO PEDRO FELICIANO - HORTIFRUTI</t>
        </is>
      </c>
      <c r="E2735" t="inlineStr">
        <is>
          <t>471568</t>
        </is>
      </c>
      <c r="F2735" s="550" t="n">
        <v>46105</v>
      </c>
      <c r="G2735" t="n">
        <v>19790</v>
      </c>
      <c r="H2735" t="inlineStr">
        <is>
          <t>POLPA DE AVOCADO KG</t>
        </is>
      </c>
      <c r="I2735" t="inlineStr">
        <is>
          <t>ALIMENTOS</t>
        </is>
      </c>
      <c r="J2735" t="n">
        <v>4</v>
      </c>
      <c r="K2735" t="inlineStr">
        <is>
          <t>KG</t>
        </is>
      </c>
      <c r="L2735" t="n">
        <v>185.6</v>
      </c>
      <c r="M2735" t="n">
        <v>46.4</v>
      </c>
      <c r="N2735" t="inlineStr">
        <is>
          <t>ALIMENTOS</t>
        </is>
      </c>
      <c r="O2735" t="inlineStr">
        <is>
          <t>03/2026</t>
        </is>
      </c>
    </row>
    <row r="2736">
      <c r="A2736" t="n">
        <v>221823</v>
      </c>
      <c r="B2736" t="n">
        <v>122</v>
      </c>
      <c r="C2736" t="inlineStr">
        <is>
          <t>Arcos</t>
        </is>
      </c>
      <c r="D2736" t="inlineStr">
        <is>
          <t>MARIO PEDRO FELICIANO - HORTIFRUTI</t>
        </is>
      </c>
      <c r="E2736" t="inlineStr">
        <is>
          <t>471568</t>
        </is>
      </c>
      <c r="F2736" s="550" t="n">
        <v>46105</v>
      </c>
      <c r="G2736" t="n">
        <v>19600</v>
      </c>
      <c r="H2736" t="inlineStr">
        <is>
          <t>MAXIXE KG</t>
        </is>
      </c>
      <c r="I2736" t="inlineStr">
        <is>
          <t>ALIMENTOS</t>
        </is>
      </c>
      <c r="J2736" t="n">
        <v>1.5</v>
      </c>
      <c r="K2736" t="inlineStr">
        <is>
          <t>KG</t>
        </is>
      </c>
      <c r="L2736" t="n">
        <v>17.4</v>
      </c>
      <c r="M2736" t="n">
        <v>11.6</v>
      </c>
      <c r="N2736" t="inlineStr">
        <is>
          <t>ALIMENTOS</t>
        </is>
      </c>
      <c r="O2736" t="inlineStr">
        <is>
          <t>03/2026</t>
        </is>
      </c>
    </row>
    <row r="2737">
      <c r="A2737" t="n">
        <v>221823</v>
      </c>
      <c r="B2737" t="n">
        <v>122</v>
      </c>
      <c r="C2737" t="inlineStr">
        <is>
          <t>Arcos</t>
        </is>
      </c>
      <c r="D2737" t="inlineStr">
        <is>
          <t>MARIO PEDRO FELICIANO - HORTIFRUTI</t>
        </is>
      </c>
      <c r="E2737" t="inlineStr">
        <is>
          <t>471568</t>
        </is>
      </c>
      <c r="F2737" s="550" t="n">
        <v>46105</v>
      </c>
      <c r="G2737" t="n">
        <v>23236</v>
      </c>
      <c r="H2737" t="inlineStr">
        <is>
          <t>COUVE MANTEIGA KG</t>
        </is>
      </c>
      <c r="I2737" t="inlineStr">
        <is>
          <t>ALIMENTOS</t>
        </is>
      </c>
      <c r="J2737" t="n">
        <v>2</v>
      </c>
      <c r="K2737" t="inlineStr">
        <is>
          <t>KG</t>
        </is>
      </c>
      <c r="L2737" t="n">
        <v>24.64</v>
      </c>
      <c r="M2737" t="n">
        <v>12.32</v>
      </c>
      <c r="N2737" t="inlineStr">
        <is>
          <t>ALIMENTOS</t>
        </is>
      </c>
      <c r="O2737" t="inlineStr">
        <is>
          <t>03/2026</t>
        </is>
      </c>
    </row>
    <row r="2738">
      <c r="A2738" t="n">
        <v>221823</v>
      </c>
      <c r="B2738" t="n">
        <v>122</v>
      </c>
      <c r="C2738" t="inlineStr">
        <is>
          <t>Arcos</t>
        </is>
      </c>
      <c r="D2738" t="inlineStr">
        <is>
          <t>MARIO PEDRO FELICIANO - HORTIFRUTI</t>
        </is>
      </c>
      <c r="E2738" t="inlineStr">
        <is>
          <t>471568</t>
        </is>
      </c>
      <c r="F2738" s="550" t="n">
        <v>46105</v>
      </c>
      <c r="G2738" t="n">
        <v>19472</v>
      </c>
      <c r="H2738" t="inlineStr">
        <is>
          <t>RUCULA KG</t>
        </is>
      </c>
      <c r="I2738" t="inlineStr">
        <is>
          <t>ALIMENTOS</t>
        </is>
      </c>
      <c r="J2738" t="n">
        <v>1</v>
      </c>
      <c r="K2738" t="inlineStr">
        <is>
          <t>KG</t>
        </is>
      </c>
      <c r="L2738" t="n">
        <v>28.35</v>
      </c>
      <c r="M2738" t="n">
        <v>28.35</v>
      </c>
      <c r="N2738" t="inlineStr">
        <is>
          <t>ALIMENTOS</t>
        </is>
      </c>
      <c r="O2738" t="inlineStr">
        <is>
          <t>03/2026</t>
        </is>
      </c>
    </row>
    <row r="2739">
      <c r="A2739" t="n">
        <v>221822</v>
      </c>
      <c r="B2739" t="n">
        <v>122</v>
      </c>
      <c r="C2739" t="inlineStr">
        <is>
          <t>Arcos</t>
        </is>
      </c>
      <c r="D2739" t="inlineStr">
        <is>
          <t>MURILLO S DUARTE COMERCIAL LTDA</t>
        </is>
      </c>
      <c r="E2739" t="inlineStr">
        <is>
          <t>2540</t>
        </is>
      </c>
      <c r="F2739" s="550" t="n">
        <v>46105</v>
      </c>
      <c r="G2739" t="n">
        <v>21073</v>
      </c>
      <c r="H2739" t="inlineStr">
        <is>
          <t>CALDA DE AGAVE AZUL JASMINE ORGANICO 330ML UN</t>
        </is>
      </c>
      <c r="I2739" t="inlineStr">
        <is>
          <t>ALIMENTOS</t>
        </is>
      </c>
      <c r="J2739" t="n">
        <v>20</v>
      </c>
      <c r="K2739" t="inlineStr">
        <is>
          <t>UN</t>
        </is>
      </c>
      <c r="L2739" t="n">
        <v>978</v>
      </c>
      <c r="M2739" t="n">
        <v>48.9</v>
      </c>
      <c r="N2739" t="inlineStr">
        <is>
          <t>ALIMENTOS</t>
        </is>
      </c>
      <c r="O2739" t="inlineStr">
        <is>
          <t>03/2026</t>
        </is>
      </c>
    </row>
    <row r="2740">
      <c r="A2740" t="n">
        <v>221822</v>
      </c>
      <c r="B2740" t="n">
        <v>122</v>
      </c>
      <c r="C2740" t="inlineStr">
        <is>
          <t>Arcos</t>
        </is>
      </c>
      <c r="D2740" t="inlineStr">
        <is>
          <t>MURILLO S DUARTE COMERCIAL LTDA</t>
        </is>
      </c>
      <c r="E2740" t="inlineStr">
        <is>
          <t>2540</t>
        </is>
      </c>
      <c r="F2740" s="550" t="n">
        <v>46105</v>
      </c>
      <c r="G2740" t="n">
        <v>19984</v>
      </c>
      <c r="H2740" t="inlineStr">
        <is>
          <t>MOLHO INGLES KENKO 1L</t>
        </is>
      </c>
      <c r="I2740" t="inlineStr">
        <is>
          <t>ALIMENTOS</t>
        </is>
      </c>
      <c r="J2740" t="n">
        <v>2</v>
      </c>
      <c r="K2740" t="inlineStr">
        <is>
          <t>UN</t>
        </is>
      </c>
      <c r="L2740" t="n">
        <v>39.6</v>
      </c>
      <c r="M2740" t="n">
        <v>19.8</v>
      </c>
      <c r="N2740" t="inlineStr">
        <is>
          <t>ALIMENTOS</t>
        </is>
      </c>
      <c r="O2740" t="inlineStr">
        <is>
          <t>03/2026</t>
        </is>
      </c>
    </row>
    <row r="2741">
      <c r="A2741" t="n">
        <v>221822</v>
      </c>
      <c r="B2741" t="n">
        <v>122</v>
      </c>
      <c r="C2741" t="inlineStr">
        <is>
          <t>Arcos</t>
        </is>
      </c>
      <c r="D2741" t="inlineStr">
        <is>
          <t>MURILLO S DUARTE COMERCIAL LTDA</t>
        </is>
      </c>
      <c r="E2741" t="inlineStr">
        <is>
          <t>2540</t>
        </is>
      </c>
      <c r="F2741" s="550" t="n">
        <v>46105</v>
      </c>
      <c r="G2741" t="n">
        <v>20861</v>
      </c>
      <c r="H2741" t="inlineStr">
        <is>
          <t>GEMA DE OVO PASTEURIZADA NETTO C/1KG UN</t>
        </is>
      </c>
      <c r="I2741" t="inlineStr">
        <is>
          <t>ALIMENTOS</t>
        </is>
      </c>
      <c r="J2741" t="n">
        <v>5</v>
      </c>
      <c r="K2741" t="inlineStr">
        <is>
          <t>N/A</t>
        </is>
      </c>
      <c r="L2741" t="n">
        <v>233.5</v>
      </c>
      <c r="M2741" t="n">
        <v>46.7</v>
      </c>
      <c r="N2741" t="inlineStr">
        <is>
          <t>ALIMENTOS</t>
        </is>
      </c>
      <c r="O2741" t="inlineStr">
        <is>
          <t>03/2026</t>
        </is>
      </c>
    </row>
    <row r="2742">
      <c r="A2742" t="n">
        <v>220887</v>
      </c>
      <c r="B2742" t="n">
        <v>122</v>
      </c>
      <c r="C2742" t="inlineStr">
        <is>
          <t>Arcos</t>
        </is>
      </c>
      <c r="D2742" t="inlineStr">
        <is>
          <t>BATARD PADARIA ARTESANAL LTDA</t>
        </is>
      </c>
      <c r="E2742" t="inlineStr">
        <is>
          <t>13685</t>
        </is>
      </c>
      <c r="F2742" s="550" t="n">
        <v>46107</v>
      </c>
      <c r="G2742" t="n">
        <v>19166</v>
      </c>
      <c r="H2742" t="inlineStr">
        <is>
          <t>BAGUETE DE GRAO LEVIAN FATIADO 590G UN</t>
        </is>
      </c>
      <c r="I2742" t="inlineStr">
        <is>
          <t>ALIMENTOS</t>
        </is>
      </c>
      <c r="J2742" t="n">
        <v>50</v>
      </c>
      <c r="K2742" t="inlineStr">
        <is>
          <t>UN</t>
        </is>
      </c>
      <c r="L2742" t="n">
        <v>1017.5</v>
      </c>
      <c r="M2742" t="n">
        <v>20.35</v>
      </c>
      <c r="N2742" t="inlineStr">
        <is>
          <t>ALIMENTOS</t>
        </is>
      </c>
      <c r="O2742" t="inlineStr">
        <is>
          <t>03/2026</t>
        </is>
      </c>
    </row>
    <row r="2743">
      <c r="A2743" t="n">
        <v>220887</v>
      </c>
      <c r="B2743" t="n">
        <v>122</v>
      </c>
      <c r="C2743" t="inlineStr">
        <is>
          <t>Arcos</t>
        </is>
      </c>
      <c r="D2743" t="inlineStr">
        <is>
          <t>BATARD PADARIA ARTESANAL LTDA</t>
        </is>
      </c>
      <c r="E2743" t="inlineStr">
        <is>
          <t>13685</t>
        </is>
      </c>
      <c r="F2743" s="550" t="n">
        <v>46107</v>
      </c>
      <c r="G2743" t="n">
        <v>21372</v>
      </c>
      <c r="H2743" t="inlineStr">
        <is>
          <t>PAO BRIOCHE FORME C/ TAMPA UN</t>
        </is>
      </c>
      <c r="I2743" t="inlineStr">
        <is>
          <t>ALIMENTOS</t>
        </is>
      </c>
      <c r="J2743" t="n">
        <v>20</v>
      </c>
      <c r="K2743" t="inlineStr">
        <is>
          <t>UN</t>
        </is>
      </c>
      <c r="L2743" t="n">
        <v>620</v>
      </c>
      <c r="M2743" t="n">
        <v>31</v>
      </c>
      <c r="N2743" t="inlineStr">
        <is>
          <t>ALIMENTOS</t>
        </is>
      </c>
      <c r="O2743" t="inlineStr">
        <is>
          <t>03/2026</t>
        </is>
      </c>
    </row>
    <row r="2744">
      <c r="A2744" t="n">
        <v>220887</v>
      </c>
      <c r="B2744" t="n">
        <v>122</v>
      </c>
      <c r="C2744" t="inlineStr">
        <is>
          <t>Arcos</t>
        </is>
      </c>
      <c r="D2744" t="inlineStr">
        <is>
          <t>BATARD PADARIA ARTESANAL LTDA</t>
        </is>
      </c>
      <c r="E2744" t="inlineStr">
        <is>
          <t>13685</t>
        </is>
      </c>
      <c r="F2744" s="550" t="n">
        <v>46107</v>
      </c>
      <c r="G2744" t="n">
        <v>28384</v>
      </c>
      <c r="H2744" t="inlineStr">
        <is>
          <t xml:space="preserve">PÃO PDC FORMA LEVAIN 750GR </t>
        </is>
      </c>
      <c r="I2744" t="inlineStr">
        <is>
          <t>ALIMENTOS</t>
        </is>
      </c>
      <c r="J2744" t="n">
        <v>16</v>
      </c>
      <c r="K2744" t="inlineStr">
        <is>
          <t>UN</t>
        </is>
      </c>
      <c r="L2744" t="n">
        <v>416</v>
      </c>
      <c r="M2744" t="n">
        <v>26</v>
      </c>
      <c r="N2744" t="inlineStr">
        <is>
          <t>ALIMENTOS</t>
        </is>
      </c>
      <c r="O2744" t="inlineStr">
        <is>
          <t>03/2026</t>
        </is>
      </c>
    </row>
    <row r="2745">
      <c r="A2745" t="n">
        <v>220886</v>
      </c>
      <c r="B2745" t="n">
        <v>122</v>
      </c>
      <c r="C2745" t="inlineStr">
        <is>
          <t>Arcos</t>
        </is>
      </c>
      <c r="D2745" t="inlineStr">
        <is>
          <t>PSSS LTDA</t>
        </is>
      </c>
      <c r="E2745" t="inlineStr">
        <is>
          <t>3413</t>
        </is>
      </c>
      <c r="F2745" s="550" t="n">
        <v>46107</v>
      </c>
      <c r="G2745" t="n">
        <v>17437</v>
      </c>
      <c r="H2745" t="inlineStr">
        <is>
          <t>SACO ALVEJADO BRANCO 45X65 UN</t>
        </is>
      </c>
      <c r="I2745" t="inlineStr">
        <is>
          <t>DESCARTAVEIS/HIGIENE E LIMPEZA</t>
        </is>
      </c>
      <c r="J2745" t="n">
        <v>40</v>
      </c>
      <c r="K2745" t="inlineStr">
        <is>
          <t>UN</t>
        </is>
      </c>
      <c r="L2745" t="n">
        <v>92</v>
      </c>
      <c r="M2745" t="n">
        <v>2.3</v>
      </c>
      <c r="N2745" t="inlineStr">
        <is>
          <t>DESCARTAVEIS</t>
        </is>
      </c>
      <c r="O2745" t="inlineStr">
        <is>
          <t>03/2026</t>
        </is>
      </c>
    </row>
    <row r="2746">
      <c r="A2746" t="n">
        <v>220886</v>
      </c>
      <c r="B2746" t="n">
        <v>122</v>
      </c>
      <c r="C2746" t="inlineStr">
        <is>
          <t>Arcos</t>
        </is>
      </c>
      <c r="D2746" t="inlineStr">
        <is>
          <t>PSSS LTDA</t>
        </is>
      </c>
      <c r="E2746" t="inlineStr">
        <is>
          <t>3413</t>
        </is>
      </c>
      <c r="F2746" s="550" t="n">
        <v>46107</v>
      </c>
      <c r="G2746" t="n">
        <v>17553</v>
      </c>
      <c r="H2746" t="inlineStr">
        <is>
          <t>CANUDO BIODEGRADAVEL JUMBO 9MM C/2000 UN</t>
        </is>
      </c>
      <c r="I2746" t="inlineStr">
        <is>
          <t>DESCARTAVEIS/HIGIENE E LIMPEZA</t>
        </is>
      </c>
      <c r="J2746" t="n">
        <v>1</v>
      </c>
      <c r="K2746" t="inlineStr">
        <is>
          <t>PC</t>
        </is>
      </c>
      <c r="L2746" t="n">
        <v>160</v>
      </c>
      <c r="M2746" t="n">
        <v>160</v>
      </c>
      <c r="N2746" t="inlineStr">
        <is>
          <t>DESCARTAVEIS</t>
        </is>
      </c>
      <c r="O2746" t="inlineStr">
        <is>
          <t>03/2026</t>
        </is>
      </c>
    </row>
    <row r="2747">
      <c r="A2747" t="n">
        <v>220886</v>
      </c>
      <c r="B2747" t="n">
        <v>122</v>
      </c>
      <c r="C2747" t="inlineStr">
        <is>
          <t>Arcos</t>
        </is>
      </c>
      <c r="D2747" t="inlineStr">
        <is>
          <t>PSSS LTDA</t>
        </is>
      </c>
      <c r="E2747" t="inlineStr">
        <is>
          <t>3413</t>
        </is>
      </c>
      <c r="F2747" s="550" t="n">
        <v>46107</v>
      </c>
      <c r="G2747" t="n">
        <v>17475</v>
      </c>
      <c r="H2747" t="inlineStr">
        <is>
          <t>MARMITEX D2 1000ML COM TAMPA THEMOPRAT C/100</t>
        </is>
      </c>
      <c r="I2747" t="inlineStr">
        <is>
          <t>DESCARTAVEIS/HIGIENE E LIMPEZA</t>
        </is>
      </c>
      <c r="J2747" t="n">
        <v>2</v>
      </c>
      <c r="K2747" t="inlineStr">
        <is>
          <t>CX</t>
        </is>
      </c>
      <c r="L2747" t="n">
        <v>208</v>
      </c>
      <c r="M2747" t="n">
        <v>104</v>
      </c>
      <c r="N2747" t="inlineStr">
        <is>
          <t>DESCARTAVEIS</t>
        </is>
      </c>
      <c r="O2747" t="inlineStr">
        <is>
          <t>03/2026</t>
        </is>
      </c>
    </row>
    <row r="2748">
      <c r="A2748" t="n">
        <v>220886</v>
      </c>
      <c r="B2748" t="n">
        <v>122</v>
      </c>
      <c r="C2748" t="inlineStr">
        <is>
          <t>Arcos</t>
        </is>
      </c>
      <c r="D2748" t="inlineStr">
        <is>
          <t>PSSS LTDA</t>
        </is>
      </c>
      <c r="E2748" t="inlineStr">
        <is>
          <t>3413</t>
        </is>
      </c>
      <c r="F2748" s="550" t="n">
        <v>46107</v>
      </c>
      <c r="G2748" t="n">
        <v>17125</v>
      </c>
      <c r="H2748" t="inlineStr">
        <is>
          <t>TELA MICTORIO LIMAO PREMISSE UN</t>
        </is>
      </c>
      <c r="I2748" t="inlineStr">
        <is>
          <t>DESCARTAVEIS/HIGIENE E LIMPEZA</t>
        </is>
      </c>
      <c r="J2748" t="n">
        <v>6</v>
      </c>
      <c r="K2748" t="inlineStr">
        <is>
          <t>UN</t>
        </is>
      </c>
      <c r="L2748" t="n">
        <v>24</v>
      </c>
      <c r="M2748" t="n">
        <v>4</v>
      </c>
      <c r="N2748" t="inlineStr">
        <is>
          <t>DESCARTAVEIS</t>
        </is>
      </c>
      <c r="O2748" t="inlineStr">
        <is>
          <t>03/2026</t>
        </is>
      </c>
    </row>
    <row r="2749">
      <c r="A2749" t="n">
        <v>220886</v>
      </c>
      <c r="B2749" t="n">
        <v>122</v>
      </c>
      <c r="C2749" t="inlineStr">
        <is>
          <t>Arcos</t>
        </is>
      </c>
      <c r="D2749" t="inlineStr">
        <is>
          <t>PSSS LTDA</t>
        </is>
      </c>
      <c r="E2749" t="inlineStr">
        <is>
          <t>3413</t>
        </is>
      </c>
      <c r="F2749" s="550" t="n">
        <v>46107</v>
      </c>
      <c r="G2749" t="n">
        <v>17001</v>
      </c>
      <c r="H2749" t="inlineStr">
        <is>
          <t>FILTRO DE PAPEL MELITTA 103 C/30</t>
        </is>
      </c>
      <c r="I2749" t="inlineStr">
        <is>
          <t>DESCARTAVEIS/HIGIENE E LIMPEZA</t>
        </is>
      </c>
      <c r="J2749" t="n">
        <v>20</v>
      </c>
      <c r="K2749" t="inlineStr">
        <is>
          <t>UN</t>
        </is>
      </c>
      <c r="L2749" t="n">
        <v>98.40000000000001</v>
      </c>
      <c r="M2749" t="n">
        <v>4.92</v>
      </c>
      <c r="N2749" t="inlineStr">
        <is>
          <t>DESCARTAVEIS</t>
        </is>
      </c>
      <c r="O2749" t="inlineStr">
        <is>
          <t>03/2026</t>
        </is>
      </c>
    </row>
    <row r="2750">
      <c r="A2750" t="n">
        <v>220886</v>
      </c>
      <c r="B2750" t="n">
        <v>122</v>
      </c>
      <c r="C2750" t="inlineStr">
        <is>
          <t>Arcos</t>
        </is>
      </c>
      <c r="D2750" t="inlineStr">
        <is>
          <t>PSSS LTDA</t>
        </is>
      </c>
      <c r="E2750" t="inlineStr">
        <is>
          <t>3413</t>
        </is>
      </c>
      <c r="F2750" s="550" t="n">
        <v>46107</v>
      </c>
      <c r="G2750" t="n">
        <v>17418</v>
      </c>
      <c r="H2750" t="inlineStr">
        <is>
          <t>PAPEL TOALHA BOBINA LUXO BIA PAPER C/6X20X200M C/6 ROLOS</t>
        </is>
      </c>
      <c r="I2750" t="inlineStr">
        <is>
          <t>DESCARTAVEIS/HIGIENE E LIMPEZA</t>
        </is>
      </c>
      <c r="J2750" t="n">
        <v>6</v>
      </c>
      <c r="K2750" t="inlineStr">
        <is>
          <t>CX</t>
        </is>
      </c>
      <c r="L2750" t="n">
        <v>353.4</v>
      </c>
      <c r="M2750" t="n">
        <v>58.9</v>
      </c>
      <c r="N2750" t="inlineStr">
        <is>
          <t>DESCARTAVEIS</t>
        </is>
      </c>
      <c r="O2750" t="inlineStr">
        <is>
          <t>03/2026</t>
        </is>
      </c>
    </row>
    <row r="2751">
      <c r="A2751" t="n">
        <v>220886</v>
      </c>
      <c r="B2751" t="n">
        <v>122</v>
      </c>
      <c r="C2751" t="inlineStr">
        <is>
          <t>Arcos</t>
        </is>
      </c>
      <c r="D2751" t="inlineStr">
        <is>
          <t>PSSS LTDA</t>
        </is>
      </c>
      <c r="E2751" t="inlineStr">
        <is>
          <t>3413</t>
        </is>
      </c>
      <c r="F2751" s="550" t="n">
        <v>46107</v>
      </c>
      <c r="G2751" t="n">
        <v>28880</v>
      </c>
      <c r="H2751" t="inlineStr">
        <is>
          <t>PAPEL TOALHA INTERFOLHA NOBRE PAPER FOLHA DUPLA  2000 FOLHAS</t>
        </is>
      </c>
      <c r="J2751" t="n">
        <v>4</v>
      </c>
      <c r="K2751" t="inlineStr">
        <is>
          <t>CX</t>
        </is>
      </c>
      <c r="L2751" t="n">
        <v>340</v>
      </c>
      <c r="M2751" t="n">
        <v>85</v>
      </c>
      <c r="N2751" t="inlineStr">
        <is>
          <t>DESCARTAVEIS</t>
        </is>
      </c>
      <c r="O2751" t="inlineStr">
        <is>
          <t>03/2026</t>
        </is>
      </c>
    </row>
    <row r="2752">
      <c r="A2752" t="n">
        <v>220885</v>
      </c>
      <c r="B2752" t="n">
        <v>122</v>
      </c>
      <c r="C2752" t="inlineStr">
        <is>
          <t>Arcos</t>
        </is>
      </c>
      <c r="D2752" t="inlineStr">
        <is>
          <t>NA MORADA INDÚSTRIA E COMÉRCIO LTDA</t>
        </is>
      </c>
      <c r="E2752" t="inlineStr">
        <is>
          <t>292008</t>
        </is>
      </c>
      <c r="F2752" s="550" t="n">
        <v>46106</v>
      </c>
      <c r="G2752" t="n">
        <v>25868</v>
      </c>
      <c r="H2752" t="inlineStr">
        <is>
          <t>QUEIJO GORGONZOLA DOLCE SERRA DAS ANTAS KG</t>
        </is>
      </c>
      <c r="I2752" t="inlineStr">
        <is>
          <t>ALIMENTOS</t>
        </is>
      </c>
      <c r="J2752" t="n">
        <v>1.88</v>
      </c>
      <c r="K2752" t="inlineStr">
        <is>
          <t>KG</t>
        </is>
      </c>
      <c r="L2752" t="n">
        <v>184.99</v>
      </c>
      <c r="M2752" t="n">
        <v>98.39893600000001</v>
      </c>
      <c r="N2752" t="inlineStr">
        <is>
          <t>ALIMENTOS</t>
        </is>
      </c>
      <c r="O2752" t="inlineStr">
        <is>
          <t>03/2026</t>
        </is>
      </c>
    </row>
    <row r="2753">
      <c r="A2753" t="n">
        <v>220885</v>
      </c>
      <c r="B2753" t="n">
        <v>122</v>
      </c>
      <c r="C2753" t="inlineStr">
        <is>
          <t>Arcos</t>
        </is>
      </c>
      <c r="D2753" t="inlineStr">
        <is>
          <t>NA MORADA INDÚSTRIA E COMÉRCIO LTDA</t>
        </is>
      </c>
      <c r="E2753" t="inlineStr">
        <is>
          <t>292008</t>
        </is>
      </c>
      <c r="F2753" s="550" t="n">
        <v>46106</v>
      </c>
      <c r="G2753" t="n">
        <v>26596</v>
      </c>
      <c r="H2753" t="inlineStr">
        <is>
          <t>QUEIJO GORGONZOLA SERRA DAS ANTAS (PECAS DE 660G) KG</t>
        </is>
      </c>
      <c r="I2753" t="inlineStr">
        <is>
          <t>ALIMENTOS</t>
        </is>
      </c>
      <c r="J2753" t="n">
        <v>3.75</v>
      </c>
      <c r="K2753" t="inlineStr">
        <is>
          <t>KG</t>
        </is>
      </c>
      <c r="L2753" t="n">
        <v>375.75</v>
      </c>
      <c r="M2753" t="n">
        <v>100.2</v>
      </c>
      <c r="N2753" t="inlineStr">
        <is>
          <t>ALIMENTOS</t>
        </is>
      </c>
      <c r="O2753" t="inlineStr">
        <is>
          <t>03/2026</t>
        </is>
      </c>
    </row>
    <row r="2754">
      <c r="A2754" t="n">
        <v>220884</v>
      </c>
      <c r="B2754" t="n">
        <v>122</v>
      </c>
      <c r="C2754" t="inlineStr">
        <is>
          <t>Arcos</t>
        </is>
      </c>
      <c r="D2754" t="inlineStr">
        <is>
          <t>GCT COMERCIO DE PRODUTOS ALIMENTICIOS LTDA</t>
        </is>
      </c>
      <c r="E2754" t="inlineStr">
        <is>
          <t>10628</t>
        </is>
      </c>
      <c r="F2754" s="550" t="n">
        <v>46106</v>
      </c>
      <c r="G2754" t="n">
        <v>27340</v>
      </c>
      <c r="H2754" t="inlineStr">
        <is>
          <t>GELO RETANGULO 50X65MM C/25 UN YCECODE</t>
        </is>
      </c>
      <c r="I2754" t="inlineStr">
        <is>
          <t>BEBIDAS</t>
        </is>
      </c>
      <c r="J2754" t="n">
        <v>14</v>
      </c>
      <c r="K2754" t="inlineStr">
        <is>
          <t>PC</t>
        </is>
      </c>
      <c r="L2754" t="n">
        <v>750.6799999999999</v>
      </c>
      <c r="M2754" t="n">
        <v>53.62</v>
      </c>
      <c r="N2754" t="inlineStr">
        <is>
          <t>BEBIDAS</t>
        </is>
      </c>
      <c r="O2754" t="inlineStr">
        <is>
          <t>03/2026</t>
        </is>
      </c>
    </row>
    <row r="2755">
      <c r="A2755" t="n">
        <v>220884</v>
      </c>
      <c r="B2755" t="n">
        <v>122</v>
      </c>
      <c r="C2755" t="inlineStr">
        <is>
          <t>Arcos</t>
        </is>
      </c>
      <c r="D2755" t="inlineStr">
        <is>
          <t>GCT COMERCIO DE PRODUTOS ALIMENTICIOS LTDA</t>
        </is>
      </c>
      <c r="E2755" t="inlineStr">
        <is>
          <t>10628</t>
        </is>
      </c>
      <c r="F2755" s="550" t="n">
        <v>46106</v>
      </c>
      <c r="G2755" t="n">
        <v>28315</v>
      </c>
      <c r="H2755" t="inlineStr">
        <is>
          <t>GELO COLLINS 35X120 C/18 UN YCECODE</t>
        </is>
      </c>
      <c r="I2755" t="inlineStr">
        <is>
          <t>BEBIDAS</t>
        </is>
      </c>
      <c r="J2755" t="n">
        <v>7</v>
      </c>
      <c r="K2755" t="inlineStr">
        <is>
          <t>PC</t>
        </is>
      </c>
      <c r="L2755" t="n">
        <v>304.92</v>
      </c>
      <c r="M2755" t="n">
        <v>43.56</v>
      </c>
      <c r="N2755" t="inlineStr">
        <is>
          <t>BEBIDAS</t>
        </is>
      </c>
      <c r="O2755" t="inlineStr">
        <is>
          <t>03/2026</t>
        </is>
      </c>
    </row>
    <row r="2756">
      <c r="A2756" t="n">
        <v>220884</v>
      </c>
      <c r="B2756" t="n">
        <v>122</v>
      </c>
      <c r="C2756" t="inlineStr">
        <is>
          <t>Arcos</t>
        </is>
      </c>
      <c r="D2756" t="inlineStr">
        <is>
          <t>GCT COMERCIO DE PRODUTOS ALIMENTICIOS LTDA</t>
        </is>
      </c>
      <c r="E2756" t="inlineStr">
        <is>
          <t>10628</t>
        </is>
      </c>
      <c r="F2756" s="550" t="n">
        <v>46106</v>
      </c>
      <c r="G2756" t="n">
        <v>28316</v>
      </c>
      <c r="H2756" t="inlineStr">
        <is>
          <t>GELO ESFERICO C/9UN YCECODE</t>
        </is>
      </c>
      <c r="I2756" t="inlineStr">
        <is>
          <t>BEBIDAS</t>
        </is>
      </c>
      <c r="J2756" t="n">
        <v>8</v>
      </c>
      <c r="K2756" t="inlineStr">
        <is>
          <t>PC</t>
        </is>
      </c>
      <c r="L2756" t="n">
        <v>312.4</v>
      </c>
      <c r="M2756" t="n">
        <v>39.05</v>
      </c>
      <c r="N2756" t="inlineStr">
        <is>
          <t>BEBIDAS</t>
        </is>
      </c>
      <c r="O2756" t="inlineStr">
        <is>
          <t>03/2026</t>
        </is>
      </c>
    </row>
    <row r="2757">
      <c r="A2757" t="n">
        <v>220883</v>
      </c>
      <c r="B2757" t="n">
        <v>122</v>
      </c>
      <c r="C2757" t="inlineStr">
        <is>
          <t>Arcos</t>
        </is>
      </c>
      <c r="D2757" t="inlineStr">
        <is>
          <t>PSSS LTDA</t>
        </is>
      </c>
      <c r="E2757" t="inlineStr">
        <is>
          <t>3430</t>
        </is>
      </c>
      <c r="F2757" s="550" t="n">
        <v>46108</v>
      </c>
      <c r="G2757" t="n">
        <v>17449</v>
      </c>
      <c r="H2757" t="inlineStr">
        <is>
          <t>MASCARA TNT TRIPLA BRANCA C/50</t>
        </is>
      </c>
      <c r="I2757" t="inlineStr">
        <is>
          <t>DESCARTAVEIS/HIGIENE E LIMPEZA</t>
        </is>
      </c>
      <c r="J2757" t="n">
        <v>4</v>
      </c>
      <c r="K2757" t="inlineStr">
        <is>
          <t>PC</t>
        </is>
      </c>
      <c r="L2757" t="n">
        <v>35.6</v>
      </c>
      <c r="M2757" t="n">
        <v>8.9</v>
      </c>
      <c r="N2757" t="inlineStr">
        <is>
          <t>DESCARTAVEIS</t>
        </is>
      </c>
      <c r="O2757" t="inlineStr">
        <is>
          <t>03/2026</t>
        </is>
      </c>
    </row>
    <row r="2758">
      <c r="A2758" t="n">
        <v>220883</v>
      </c>
      <c r="B2758" t="n">
        <v>122</v>
      </c>
      <c r="C2758" t="inlineStr">
        <is>
          <t>Arcos</t>
        </is>
      </c>
      <c r="D2758" t="inlineStr">
        <is>
          <t>PSSS LTDA</t>
        </is>
      </c>
      <c r="E2758" t="inlineStr">
        <is>
          <t>3430</t>
        </is>
      </c>
      <c r="F2758" s="550" t="n">
        <v>46108</v>
      </c>
      <c r="G2758" t="n">
        <v>26942</v>
      </c>
      <c r="H2758" t="inlineStr">
        <is>
          <t>LUVA CANO LONGO PVC UN</t>
        </is>
      </c>
      <c r="I2758" t="inlineStr">
        <is>
          <t>UTENSILIOS</t>
        </is>
      </c>
      <c r="J2758" t="n">
        <v>2</v>
      </c>
      <c r="K2758" t="inlineStr">
        <is>
          <t>UN</t>
        </is>
      </c>
      <c r="L2758" t="n">
        <v>31.8</v>
      </c>
      <c r="M2758" t="n">
        <v>15.9</v>
      </c>
      <c r="N2758" t="inlineStr">
        <is>
          <t>DESCARTAVEIS</t>
        </is>
      </c>
      <c r="O2758" t="inlineStr">
        <is>
          <t>03/2026</t>
        </is>
      </c>
    </row>
    <row r="2759">
      <c r="A2759" t="n">
        <v>220882</v>
      </c>
      <c r="B2759" t="n">
        <v>122</v>
      </c>
      <c r="C2759" t="inlineStr">
        <is>
          <t>Arcos</t>
        </is>
      </c>
      <c r="D2759" t="inlineStr">
        <is>
          <t>PIRAMIDES COMERCIO DE AGUAS MINEIRAIS E BEBIDAS EM GERAL LTDA</t>
        </is>
      </c>
      <c r="E2759" t="inlineStr">
        <is>
          <t>151199</t>
        </is>
      </c>
      <c r="F2759" s="550" t="n">
        <v>46104</v>
      </c>
      <c r="G2759" t="n">
        <v>24004</v>
      </c>
      <c r="H2759" t="inlineStr">
        <is>
          <t>AGUA MINERAL SEM GAS ACQUISSIMA 350ML C/12</t>
        </is>
      </c>
      <c r="I2759" t="inlineStr">
        <is>
          <t>BEBIDAS</t>
        </is>
      </c>
      <c r="J2759" t="n">
        <v>40</v>
      </c>
      <c r="K2759" t="inlineStr">
        <is>
          <t>PC</t>
        </is>
      </c>
      <c r="L2759" t="n">
        <v>1079.6</v>
      </c>
      <c r="M2759" t="n">
        <v>26.99</v>
      </c>
      <c r="N2759" t="inlineStr">
        <is>
          <t>BEBIDAS</t>
        </is>
      </c>
      <c r="O2759" t="inlineStr">
        <is>
          <t>03/2026</t>
        </is>
      </c>
    </row>
    <row r="2760">
      <c r="A2760" t="n">
        <v>220881</v>
      </c>
      <c r="B2760" t="n">
        <v>122</v>
      </c>
      <c r="C2760" t="inlineStr">
        <is>
          <t>Arcos</t>
        </is>
      </c>
      <c r="D2760" t="inlineStr">
        <is>
          <t>PIRAMIDES COMERCIO DE AGUAS MINEIRAIS E BEBIDAS EM GERAL LTDA</t>
        </is>
      </c>
      <c r="E2760" t="inlineStr">
        <is>
          <t>152358</t>
        </is>
      </c>
      <c r="F2760" s="550" t="n">
        <v>46102</v>
      </c>
      <c r="G2760" t="n">
        <v>24004</v>
      </c>
      <c r="H2760" t="inlineStr">
        <is>
          <t>AGUA MINERAL SEM GAS ACQUISSIMA 350ML C/12</t>
        </is>
      </c>
      <c r="I2760" t="inlineStr">
        <is>
          <t>BEBIDAS</t>
        </is>
      </c>
      <c r="J2760" t="n">
        <v>40</v>
      </c>
      <c r="K2760" t="inlineStr">
        <is>
          <t>PC</t>
        </is>
      </c>
      <c r="L2760" t="n">
        <v>1251.6</v>
      </c>
      <c r="M2760" t="n">
        <v>31.29</v>
      </c>
      <c r="N2760" t="inlineStr">
        <is>
          <t>BEBIDAS</t>
        </is>
      </c>
      <c r="O2760" t="inlineStr">
        <is>
          <t>03/2026</t>
        </is>
      </c>
    </row>
    <row r="2761">
      <c r="A2761" t="n">
        <v>220881</v>
      </c>
      <c r="B2761" t="n">
        <v>122</v>
      </c>
      <c r="C2761" t="inlineStr">
        <is>
          <t>Arcos</t>
        </is>
      </c>
      <c r="D2761" t="inlineStr">
        <is>
          <t>PIRAMIDES COMERCIO DE AGUAS MINEIRAIS E BEBIDAS EM GERAL LTDA</t>
        </is>
      </c>
      <c r="E2761" t="inlineStr">
        <is>
          <t>152358</t>
        </is>
      </c>
      <c r="F2761" s="550" t="n">
        <v>46102</v>
      </c>
      <c r="G2761" t="n">
        <v>17925</v>
      </c>
      <c r="H2761" t="inlineStr">
        <is>
          <t>AGUA MINERAL C/ GAS ACQUISSIMA 350ML C/12</t>
        </is>
      </c>
      <c r="I2761" t="inlineStr">
        <is>
          <t>BEBIDAS</t>
        </is>
      </c>
      <c r="J2761" t="n">
        <v>20</v>
      </c>
      <c r="K2761" t="inlineStr">
        <is>
          <t>PC</t>
        </is>
      </c>
      <c r="L2761" t="n">
        <v>663.6</v>
      </c>
      <c r="M2761" t="n">
        <v>33.18</v>
      </c>
      <c r="N2761" t="inlineStr">
        <is>
          <t>BEBIDAS</t>
        </is>
      </c>
      <c r="O2761" t="inlineStr">
        <is>
          <t>03/2026</t>
        </is>
      </c>
    </row>
    <row r="2762">
      <c r="A2762" t="n">
        <v>220880</v>
      </c>
      <c r="B2762" t="n">
        <v>122</v>
      </c>
      <c r="C2762" t="inlineStr">
        <is>
          <t>Arcos</t>
        </is>
      </c>
      <c r="D2762" t="inlineStr">
        <is>
          <t xml:space="preserve">BETEL SOLUCOES EM HIGIENIZACAO LTDA </t>
        </is>
      </c>
      <c r="E2762" t="inlineStr">
        <is>
          <t>782</t>
        </is>
      </c>
      <c r="F2762" s="550" t="n">
        <v>46107</v>
      </c>
      <c r="G2762" t="n">
        <v>26366</v>
      </c>
      <c r="H2762" t="inlineStr">
        <is>
          <t>ETIQUETA ROLO BOPP 60X40MM C/1000UN</t>
        </is>
      </c>
      <c r="I2762" t="inlineStr">
        <is>
          <t>DESPESAS OPERACIONAIS</t>
        </is>
      </c>
      <c r="J2762" t="n">
        <v>10</v>
      </c>
      <c r="K2762" t="inlineStr">
        <is>
          <t>UN</t>
        </is>
      </c>
      <c r="L2762" t="n">
        <v>690</v>
      </c>
      <c r="M2762" t="n">
        <v>69</v>
      </c>
      <c r="O2762" t="inlineStr">
        <is>
          <t>03/2026</t>
        </is>
      </c>
    </row>
    <row r="2763">
      <c r="A2763" t="n">
        <v>220879</v>
      </c>
      <c r="B2763" t="n">
        <v>122</v>
      </c>
      <c r="C2763" t="inlineStr">
        <is>
          <t>Arcos</t>
        </is>
      </c>
      <c r="D2763" t="inlineStr">
        <is>
          <t xml:space="preserve">EDUARDO TAKESHI MURANAKA </t>
        </is>
      </c>
      <c r="E2763" t="inlineStr">
        <is>
          <t>260711259</t>
        </is>
      </c>
      <c r="F2763" s="550" t="n">
        <v>46109</v>
      </c>
      <c r="G2763" t="n">
        <v>28220</v>
      </c>
      <c r="H2763" t="inlineStr">
        <is>
          <t>COGUMELO PARIS MURANAKA KG</t>
        </is>
      </c>
      <c r="I2763" t="inlineStr">
        <is>
          <t>ALIMENTOS</t>
        </is>
      </c>
      <c r="J2763" t="n">
        <v>5</v>
      </c>
      <c r="K2763" t="inlineStr">
        <is>
          <t>KG</t>
        </is>
      </c>
      <c r="L2763" t="n">
        <v>160</v>
      </c>
      <c r="M2763" t="n">
        <v>32</v>
      </c>
      <c r="N2763" t="inlineStr">
        <is>
          <t>ALIMENTOS</t>
        </is>
      </c>
      <c r="O2763" t="inlineStr">
        <is>
          <t>03/2026</t>
        </is>
      </c>
    </row>
    <row r="2764">
      <c r="A2764" t="n">
        <v>220879</v>
      </c>
      <c r="B2764" t="n">
        <v>122</v>
      </c>
      <c r="C2764" t="inlineStr">
        <is>
          <t>Arcos</t>
        </is>
      </c>
      <c r="D2764" t="inlineStr">
        <is>
          <t xml:space="preserve">EDUARDO TAKESHI MURANAKA </t>
        </is>
      </c>
      <c r="E2764" t="inlineStr">
        <is>
          <t>260711259</t>
        </is>
      </c>
      <c r="F2764" s="550" t="n">
        <v>46109</v>
      </c>
      <c r="G2764" t="n">
        <v>28221</v>
      </c>
      <c r="H2764" t="inlineStr">
        <is>
          <t>COGUMELO PORTO BELLO MURANAKA KG</t>
        </is>
      </c>
      <c r="I2764" t="inlineStr">
        <is>
          <t>ALIMENTOS</t>
        </is>
      </c>
      <c r="J2764" t="n">
        <v>5</v>
      </c>
      <c r="K2764" t="inlineStr">
        <is>
          <t>KG</t>
        </is>
      </c>
      <c r="L2764" t="n">
        <v>190</v>
      </c>
      <c r="M2764" t="n">
        <v>38</v>
      </c>
      <c r="N2764" t="inlineStr">
        <is>
          <t>ALIMENTOS</t>
        </is>
      </c>
      <c r="O2764" t="inlineStr">
        <is>
          <t>03/2026</t>
        </is>
      </c>
    </row>
    <row r="2765">
      <c r="A2765" t="n">
        <v>220879</v>
      </c>
      <c r="B2765" t="n">
        <v>122</v>
      </c>
      <c r="C2765" t="inlineStr">
        <is>
          <t>Arcos</t>
        </is>
      </c>
      <c r="D2765" t="inlineStr">
        <is>
          <t xml:space="preserve">EDUARDO TAKESHI MURANAKA </t>
        </is>
      </c>
      <c r="E2765" t="inlineStr">
        <is>
          <t>260711259</t>
        </is>
      </c>
      <c r="F2765" s="550" t="n">
        <v>46109</v>
      </c>
      <c r="G2765" t="n">
        <v>28222</v>
      </c>
      <c r="H2765" t="inlineStr">
        <is>
          <t>COGUMELO SHIITAKE MURANAKA KG</t>
        </is>
      </c>
      <c r="I2765" t="inlineStr">
        <is>
          <t>ALIMENTOS</t>
        </is>
      </c>
      <c r="J2765" t="n">
        <v>5</v>
      </c>
      <c r="K2765" t="inlineStr">
        <is>
          <t>KG</t>
        </is>
      </c>
      <c r="L2765" t="n">
        <v>210</v>
      </c>
      <c r="M2765" t="n">
        <v>42</v>
      </c>
      <c r="N2765" t="inlineStr">
        <is>
          <t>ALIMENTOS</t>
        </is>
      </c>
      <c r="O2765" t="inlineStr">
        <is>
          <t>03/2026</t>
        </is>
      </c>
    </row>
    <row r="2766">
      <c r="A2766" t="n">
        <v>220478</v>
      </c>
      <c r="B2766" t="n">
        <v>122</v>
      </c>
      <c r="C2766" t="inlineStr">
        <is>
          <t>Arcos</t>
        </is>
      </c>
      <c r="D2766" t="inlineStr">
        <is>
          <t>MURILLO S DUARTE COMERCIAL LTDA</t>
        </is>
      </c>
      <c r="E2766" t="inlineStr">
        <is>
          <t>2536</t>
        </is>
      </c>
      <c r="F2766" s="550" t="n">
        <v>46105</v>
      </c>
      <c r="G2766" t="n">
        <v>17476</v>
      </c>
      <c r="H2766" t="inlineStr">
        <is>
          <t>LUVA LATEX P SEM TALCO C/100</t>
        </is>
      </c>
      <c r="I2766" t="inlineStr">
        <is>
          <t>UTENSILIOS</t>
        </is>
      </c>
      <c r="J2766" t="n">
        <v>4</v>
      </c>
      <c r="K2766" t="inlineStr">
        <is>
          <t>PC</t>
        </is>
      </c>
      <c r="L2766" t="n">
        <v>84</v>
      </c>
      <c r="M2766" t="n">
        <v>21</v>
      </c>
      <c r="N2766" t="inlineStr">
        <is>
          <t>DESCARTAVEIS</t>
        </is>
      </c>
      <c r="O2766" t="inlineStr">
        <is>
          <t>03/2026</t>
        </is>
      </c>
    </row>
    <row r="2767">
      <c r="A2767" t="n">
        <v>220478</v>
      </c>
      <c r="B2767" t="n">
        <v>122</v>
      </c>
      <c r="C2767" t="inlineStr">
        <is>
          <t>Arcos</t>
        </is>
      </c>
      <c r="D2767" t="inlineStr">
        <is>
          <t>MURILLO S DUARTE COMERCIAL LTDA</t>
        </is>
      </c>
      <c r="E2767" t="inlineStr">
        <is>
          <t>2536</t>
        </is>
      </c>
      <c r="F2767" s="550" t="n">
        <v>46105</v>
      </c>
      <c r="G2767" t="n">
        <v>17488</v>
      </c>
      <c r="H2767" t="inlineStr">
        <is>
          <t>LUVA LATEX SEM TALCO M C/100UN</t>
        </is>
      </c>
      <c r="I2767" t="inlineStr">
        <is>
          <t>DESCARTAVEIS/HIGIENE E LIMPEZA</t>
        </is>
      </c>
      <c r="J2767" t="n">
        <v>4</v>
      </c>
      <c r="K2767" t="inlineStr">
        <is>
          <t>CX</t>
        </is>
      </c>
      <c r="L2767" t="n">
        <v>84</v>
      </c>
      <c r="M2767" t="n">
        <v>21</v>
      </c>
      <c r="N2767" t="inlineStr">
        <is>
          <t>DESCARTAVEIS</t>
        </is>
      </c>
      <c r="O2767" t="inlineStr">
        <is>
          <t>03/2026</t>
        </is>
      </c>
    </row>
    <row r="2768">
      <c r="A2768" t="n">
        <v>220478</v>
      </c>
      <c r="B2768" t="n">
        <v>122</v>
      </c>
      <c r="C2768" t="inlineStr">
        <is>
          <t>Arcos</t>
        </is>
      </c>
      <c r="D2768" t="inlineStr">
        <is>
          <t>MURILLO S DUARTE COMERCIAL LTDA</t>
        </is>
      </c>
      <c r="E2768" t="inlineStr">
        <is>
          <t>2536</t>
        </is>
      </c>
      <c r="F2768" s="550" t="n">
        <v>46105</v>
      </c>
      <c r="G2768" t="n">
        <v>17504</v>
      </c>
      <c r="H2768" t="inlineStr">
        <is>
          <t>LUVA LATEX G SEM TALCO C/100UN</t>
        </is>
      </c>
      <c r="I2768" t="inlineStr">
        <is>
          <t>UTENSILIOS</t>
        </is>
      </c>
      <c r="J2768" t="n">
        <v>4</v>
      </c>
      <c r="K2768" t="inlineStr">
        <is>
          <t>UN</t>
        </is>
      </c>
      <c r="L2768" t="n">
        <v>84</v>
      </c>
      <c r="M2768" t="n">
        <v>21</v>
      </c>
      <c r="N2768" t="inlineStr">
        <is>
          <t>DESCARTAVEIS</t>
        </is>
      </c>
      <c r="O2768" t="inlineStr">
        <is>
          <t>03/2026</t>
        </is>
      </c>
    </row>
    <row r="2769">
      <c r="A2769" t="n">
        <v>220478</v>
      </c>
      <c r="B2769" t="n">
        <v>122</v>
      </c>
      <c r="C2769" t="inlineStr">
        <is>
          <t>Arcos</t>
        </is>
      </c>
      <c r="D2769" t="inlineStr">
        <is>
          <t>MURILLO S DUARTE COMERCIAL LTDA</t>
        </is>
      </c>
      <c r="E2769" t="inlineStr">
        <is>
          <t>2536</t>
        </is>
      </c>
      <c r="F2769" s="550" t="n">
        <v>46105</v>
      </c>
      <c r="G2769" t="n">
        <v>17361</v>
      </c>
      <c r="H2769" t="inlineStr">
        <is>
          <t>TOUCA TNT BRANCA C/100UN</t>
        </is>
      </c>
      <c r="I2769" t="inlineStr">
        <is>
          <t>DESCARTAVEIS/HIGIENE E LIMPEZA</t>
        </is>
      </c>
      <c r="J2769" t="n">
        <v>4</v>
      </c>
      <c r="K2769" t="inlineStr">
        <is>
          <t>PC</t>
        </is>
      </c>
      <c r="L2769" t="n">
        <v>29.8</v>
      </c>
      <c r="M2769" t="n">
        <v>7.45</v>
      </c>
      <c r="N2769" t="inlineStr">
        <is>
          <t>DESCARTAVEIS</t>
        </is>
      </c>
      <c r="O2769" t="inlineStr">
        <is>
          <t>03/2026</t>
        </is>
      </c>
    </row>
    <row r="2770">
      <c r="A2770" t="n">
        <v>220478</v>
      </c>
      <c r="B2770" t="n">
        <v>122</v>
      </c>
      <c r="C2770" t="inlineStr">
        <is>
          <t>Arcos</t>
        </is>
      </c>
      <c r="D2770" t="inlineStr">
        <is>
          <t>MURILLO S DUARTE COMERCIAL LTDA</t>
        </is>
      </c>
      <c r="E2770" t="inlineStr">
        <is>
          <t>2536</t>
        </is>
      </c>
      <c r="F2770" s="550" t="n">
        <v>46105</v>
      </c>
      <c r="G2770" t="n">
        <v>17397</v>
      </c>
      <c r="H2770" t="inlineStr">
        <is>
          <t>SACO DE LIXO 60L PRETO GROSSO 65X80CM (ENTRE 3KG A 4KG)</t>
        </is>
      </c>
      <c r="I2770" t="inlineStr">
        <is>
          <t>DESCARTAVEIS/HIGIENE E LIMPEZA</t>
        </is>
      </c>
      <c r="J2770" t="n">
        <v>6</v>
      </c>
      <c r="K2770" t="inlineStr">
        <is>
          <t>PACOTE</t>
        </is>
      </c>
      <c r="L2770" t="n">
        <v>190.92</v>
      </c>
      <c r="M2770" t="n">
        <v>31.82</v>
      </c>
      <c r="N2770" t="inlineStr">
        <is>
          <t>DESCARTAVEIS</t>
        </is>
      </c>
      <c r="O2770" t="inlineStr">
        <is>
          <t>03/2026</t>
        </is>
      </c>
    </row>
    <row r="2771">
      <c r="A2771" t="n">
        <v>220478</v>
      </c>
      <c r="B2771" t="n">
        <v>122</v>
      </c>
      <c r="C2771" t="inlineStr">
        <is>
          <t>Arcos</t>
        </is>
      </c>
      <c r="D2771" t="inlineStr">
        <is>
          <t>MURILLO S DUARTE COMERCIAL LTDA</t>
        </is>
      </c>
      <c r="E2771" t="inlineStr">
        <is>
          <t>2536</t>
        </is>
      </c>
      <c r="F2771" s="550" t="n">
        <v>46105</v>
      </c>
      <c r="G2771" t="n">
        <v>21423</v>
      </c>
      <c r="H2771" t="inlineStr">
        <is>
          <t>SACO DE LIXO 100L BL PRETO GROSSO 95X120 4K UN</t>
        </is>
      </c>
      <c r="I2771" t="inlineStr">
        <is>
          <t>DESCARTAVEIS/HIGIENE E LIMPEZA</t>
        </is>
      </c>
      <c r="J2771" t="n">
        <v>4</v>
      </c>
      <c r="K2771" t="inlineStr">
        <is>
          <t>PACOTE</t>
        </is>
      </c>
      <c r="L2771" t="n">
        <v>127.28</v>
      </c>
      <c r="M2771" t="n">
        <v>31.82</v>
      </c>
      <c r="N2771" t="inlineStr">
        <is>
          <t>DESCARTAVEIS</t>
        </is>
      </c>
      <c r="O2771" t="inlineStr">
        <is>
          <t>03/2026</t>
        </is>
      </c>
    </row>
    <row r="2772">
      <c r="A2772" t="n">
        <v>220478</v>
      </c>
      <c r="B2772" t="n">
        <v>122</v>
      </c>
      <c r="C2772" t="inlineStr">
        <is>
          <t>Arcos</t>
        </is>
      </c>
      <c r="D2772" t="inlineStr">
        <is>
          <t>MURILLO S DUARTE COMERCIAL LTDA</t>
        </is>
      </c>
      <c r="E2772" t="inlineStr">
        <is>
          <t>2536</t>
        </is>
      </c>
      <c r="F2772" s="550" t="n">
        <v>46105</v>
      </c>
      <c r="G2772" t="n">
        <v>21665</v>
      </c>
      <c r="H2772" t="inlineStr">
        <is>
          <t>SACO DE LIXO 200L PRETO REFORCADO</t>
        </is>
      </c>
      <c r="I2772" t="inlineStr">
        <is>
          <t>DESCARTAVEIS/HIGIENE E LIMPEZA</t>
        </is>
      </c>
      <c r="J2772" t="n">
        <v>8</v>
      </c>
      <c r="K2772" t="inlineStr">
        <is>
          <t>PACOTE</t>
        </is>
      </c>
      <c r="L2772" t="n">
        <v>254.56</v>
      </c>
      <c r="M2772" t="n">
        <v>31.82</v>
      </c>
      <c r="N2772" t="inlineStr">
        <is>
          <t>DESCARTAVEIS</t>
        </is>
      </c>
      <c r="O2772" t="inlineStr">
        <is>
          <t>03/2026</t>
        </is>
      </c>
    </row>
    <row r="2773">
      <c r="A2773" t="n">
        <v>220478</v>
      </c>
      <c r="B2773" t="n">
        <v>122</v>
      </c>
      <c r="C2773" t="inlineStr">
        <is>
          <t>Arcos</t>
        </is>
      </c>
      <c r="D2773" t="inlineStr">
        <is>
          <t>MURILLO S DUARTE COMERCIAL LTDA</t>
        </is>
      </c>
      <c r="E2773" t="inlineStr">
        <is>
          <t>2536</t>
        </is>
      </c>
      <c r="F2773" s="550" t="n">
        <v>46105</v>
      </c>
      <c r="G2773" t="n">
        <v>17162</v>
      </c>
      <c r="H2773" t="inlineStr">
        <is>
          <t>PANO MULTIUSO 28X240 C/600PANOS UM</t>
        </is>
      </c>
      <c r="I2773" t="inlineStr">
        <is>
          <t>DESCARTAVEIS/HIGIENE E LIMPEZA</t>
        </is>
      </c>
      <c r="J2773" t="n">
        <v>6</v>
      </c>
      <c r="K2773" t="inlineStr">
        <is>
          <t>UN</t>
        </is>
      </c>
      <c r="L2773" t="n">
        <v>324</v>
      </c>
      <c r="M2773" t="n">
        <v>54</v>
      </c>
      <c r="N2773" t="inlineStr">
        <is>
          <t>DESCARTAVEIS</t>
        </is>
      </c>
      <c r="O2773" t="inlineStr">
        <is>
          <t>03/2026</t>
        </is>
      </c>
    </row>
    <row r="2774">
      <c r="A2774" t="n">
        <v>220477</v>
      </c>
      <c r="B2774" t="n">
        <v>122</v>
      </c>
      <c r="C2774" t="inlineStr">
        <is>
          <t>Arcos</t>
        </is>
      </c>
      <c r="D2774" t="inlineStr">
        <is>
          <t>WINES4U COMÉRCIO, IMPORTAÇÃO E EXPORTAÇÃO DE VINHOS LTDA</t>
        </is>
      </c>
      <c r="E2774" t="inlineStr">
        <is>
          <t>15110</t>
        </is>
      </c>
      <c r="F2774" s="550" t="n">
        <v>46105</v>
      </c>
      <c r="G2774" t="n">
        <v>25093</v>
      </c>
      <c r="H2774" t="inlineStr">
        <is>
          <t>FORCE CELESTE SEMILLION 750ML VINHO BRANCO</t>
        </is>
      </c>
      <c r="I2774" t="inlineStr">
        <is>
          <t>BEBIDAS</t>
        </is>
      </c>
      <c r="J2774" t="n">
        <v>9</v>
      </c>
      <c r="K2774" t="inlineStr">
        <is>
          <t>UN</t>
        </is>
      </c>
      <c r="L2774" t="n">
        <v>1282.5</v>
      </c>
      <c r="M2774" t="n">
        <v>142.5</v>
      </c>
      <c r="N2774" t="inlineStr">
        <is>
          <t>BEBIDAS</t>
        </is>
      </c>
      <c r="O2774" t="inlineStr">
        <is>
          <t>03/2026</t>
        </is>
      </c>
    </row>
    <row r="2775">
      <c r="A2775" t="n">
        <v>220476</v>
      </c>
      <c r="B2775" t="n">
        <v>122</v>
      </c>
      <c r="C2775" t="inlineStr">
        <is>
          <t>Arcos</t>
        </is>
      </c>
      <c r="D2775" t="inlineStr">
        <is>
          <t>ZAHIL IMPORTADORA LTDA</t>
        </is>
      </c>
      <c r="E2775" t="inlineStr">
        <is>
          <t>266957</t>
        </is>
      </c>
      <c r="F2775" s="550" t="n">
        <v>46105</v>
      </c>
      <c r="G2775" t="n">
        <v>17778</v>
      </c>
      <c r="H2775" t="inlineStr">
        <is>
          <t>VINHO BRANCO JEREZ FORTIF REAL TESOURO FINO 750ML</t>
        </is>
      </c>
      <c r="I2775" t="inlineStr">
        <is>
          <t>BEBIDAS</t>
        </is>
      </c>
      <c r="J2775" t="n">
        <v>18</v>
      </c>
      <c r="K2775" t="inlineStr">
        <is>
          <t>UN</t>
        </is>
      </c>
      <c r="L2775" t="n">
        <v>2070.9</v>
      </c>
      <c r="M2775" t="n">
        <v>115.05</v>
      </c>
      <c r="N2775" t="inlineStr">
        <is>
          <t>BEBIDAS</t>
        </is>
      </c>
      <c r="O2775" t="inlineStr">
        <is>
          <t>03/2026</t>
        </is>
      </c>
    </row>
    <row r="2776">
      <c r="A2776" t="n">
        <v>220476</v>
      </c>
      <c r="B2776" t="n">
        <v>122</v>
      </c>
      <c r="C2776" t="inlineStr">
        <is>
          <t>Arcos</t>
        </is>
      </c>
      <c r="D2776" t="inlineStr">
        <is>
          <t>ZAHIL IMPORTADORA LTDA</t>
        </is>
      </c>
      <c r="E2776" t="inlineStr">
        <is>
          <t>266957</t>
        </is>
      </c>
      <c r="F2776" s="550" t="n">
        <v>46105</v>
      </c>
      <c r="G2776" t="n">
        <v>21945</v>
      </c>
      <c r="H2776" t="inlineStr">
        <is>
          <t>VINHO BRANCO MASCARA FUEGO CHARDONNAY 750ML</t>
        </is>
      </c>
      <c r="I2776" t="inlineStr">
        <is>
          <t>BEBIDAS</t>
        </is>
      </c>
      <c r="J2776" t="n">
        <v>72</v>
      </c>
      <c r="K2776" t="inlineStr">
        <is>
          <t>GR</t>
        </is>
      </c>
      <c r="L2776" t="n">
        <v>2854.8</v>
      </c>
      <c r="M2776" t="n">
        <v>39.65</v>
      </c>
      <c r="N2776" t="inlineStr">
        <is>
          <t>BEBIDAS</t>
        </is>
      </c>
      <c r="O2776" t="inlineStr">
        <is>
          <t>03/2026</t>
        </is>
      </c>
    </row>
    <row r="2777">
      <c r="A2777" t="n">
        <v>220476</v>
      </c>
      <c r="B2777" t="n">
        <v>122</v>
      </c>
      <c r="C2777" t="inlineStr">
        <is>
          <t>Arcos</t>
        </is>
      </c>
      <c r="D2777" t="inlineStr">
        <is>
          <t>ZAHIL IMPORTADORA LTDA</t>
        </is>
      </c>
      <c r="E2777" t="inlineStr">
        <is>
          <t>266957</t>
        </is>
      </c>
      <c r="F2777" s="550" t="n">
        <v>46105</v>
      </c>
      <c r="G2777" t="n">
        <v>17594</v>
      </c>
      <c r="H2777" t="inlineStr">
        <is>
          <t>VINHO TINTO LE JAJA DE JAU DE SYRAH 750ML FRANCA</t>
        </is>
      </c>
      <c r="I2777" t="inlineStr">
        <is>
          <t>BEBIDAS</t>
        </is>
      </c>
      <c r="J2777" t="n">
        <v>12</v>
      </c>
      <c r="K2777" t="inlineStr">
        <is>
          <t>GR</t>
        </is>
      </c>
      <c r="L2777" t="n">
        <v>811.2</v>
      </c>
      <c r="M2777" t="n">
        <v>67.59999999999999</v>
      </c>
      <c r="N2777" t="inlineStr">
        <is>
          <t>BEBIDAS</t>
        </is>
      </c>
      <c r="O2777" t="inlineStr">
        <is>
          <t>03/2026</t>
        </is>
      </c>
    </row>
    <row r="2778">
      <c r="A2778" t="n">
        <v>220475</v>
      </c>
      <c r="B2778" t="n">
        <v>122</v>
      </c>
      <c r="C2778" t="inlineStr">
        <is>
          <t>Arcos</t>
        </is>
      </c>
      <c r="D2778" t="inlineStr">
        <is>
          <t>DTK COMERCIO DE ALIMENTOS LTDA</t>
        </is>
      </c>
      <c r="E2778" t="inlineStr">
        <is>
          <t>71351</t>
        </is>
      </c>
      <c r="F2778" s="550" t="n">
        <v>46106</v>
      </c>
      <c r="G2778" t="n">
        <v>20202</v>
      </c>
      <c r="H2778" t="inlineStr">
        <is>
          <t>VINAGRE DE ARROZ CASTELO 750ML UN</t>
        </is>
      </c>
      <c r="I2778" t="inlineStr">
        <is>
          <t>ALIMENTOS</t>
        </is>
      </c>
      <c r="J2778" t="n">
        <v>20</v>
      </c>
      <c r="K2778" t="inlineStr">
        <is>
          <t>UN</t>
        </is>
      </c>
      <c r="L2778" t="n">
        <v>145.8</v>
      </c>
      <c r="M2778" t="n">
        <v>7.29</v>
      </c>
      <c r="N2778" t="inlineStr">
        <is>
          <t>ALIMENTOS</t>
        </is>
      </c>
      <c r="O2778" t="inlineStr">
        <is>
          <t>03/2026</t>
        </is>
      </c>
    </row>
    <row r="2779">
      <c r="A2779" t="n">
        <v>220475</v>
      </c>
      <c r="B2779" t="n">
        <v>122</v>
      </c>
      <c r="C2779" t="inlineStr">
        <is>
          <t>Arcos</t>
        </is>
      </c>
      <c r="D2779" t="inlineStr">
        <is>
          <t>DTK COMERCIO DE ALIMENTOS LTDA</t>
        </is>
      </c>
      <c r="E2779" t="inlineStr">
        <is>
          <t>71351</t>
        </is>
      </c>
      <c r="F2779" s="550" t="n">
        <v>46106</v>
      </c>
      <c r="G2779" t="n">
        <v>19946</v>
      </c>
      <c r="H2779" t="inlineStr">
        <is>
          <t>MOSTARDA DIJON COM GRAO BEAUFOR C/1,001KG</t>
        </is>
      </c>
      <c r="I2779" t="inlineStr">
        <is>
          <t>ALIMENTOS</t>
        </is>
      </c>
      <c r="J2779" t="n">
        <v>2</v>
      </c>
      <c r="K2779" t="inlineStr">
        <is>
          <t>PT</t>
        </is>
      </c>
      <c r="L2779" t="n">
        <v>113.6</v>
      </c>
      <c r="M2779" t="n">
        <v>56.8</v>
      </c>
      <c r="N2779" t="inlineStr">
        <is>
          <t>ALIMENTOS</t>
        </is>
      </c>
      <c r="O2779" t="inlineStr">
        <is>
          <t>03/2026</t>
        </is>
      </c>
    </row>
    <row r="2780">
      <c r="A2780" t="n">
        <v>220475</v>
      </c>
      <c r="B2780" t="n">
        <v>122</v>
      </c>
      <c r="C2780" t="inlineStr">
        <is>
          <t>Arcos</t>
        </is>
      </c>
      <c r="D2780" t="inlineStr">
        <is>
          <t>DTK COMERCIO DE ALIMENTOS LTDA</t>
        </is>
      </c>
      <c r="E2780" t="inlineStr">
        <is>
          <t>71351</t>
        </is>
      </c>
      <c r="F2780" s="550" t="n">
        <v>46106</v>
      </c>
      <c r="G2780" t="n">
        <v>20661</v>
      </c>
      <c r="H2780" t="inlineStr">
        <is>
          <t>LEITE CONDENSADO MOCA C/395G UN</t>
        </is>
      </c>
      <c r="I2780" t="inlineStr">
        <is>
          <t>ALIMENTOS</t>
        </is>
      </c>
      <c r="J2780" t="n">
        <v>10</v>
      </c>
      <c r="K2780" t="inlineStr">
        <is>
          <t>UN</t>
        </is>
      </c>
      <c r="L2780" t="n">
        <v>82.90000000000001</v>
      </c>
      <c r="M2780" t="n">
        <v>8.289999999999999</v>
      </c>
      <c r="N2780" t="inlineStr">
        <is>
          <t>ALIMENTOS</t>
        </is>
      </c>
      <c r="O2780" t="inlineStr">
        <is>
          <t>03/2026</t>
        </is>
      </c>
    </row>
    <row r="2781">
      <c r="A2781" t="n">
        <v>220475</v>
      </c>
      <c r="B2781" t="n">
        <v>122</v>
      </c>
      <c r="C2781" t="inlineStr">
        <is>
          <t>Arcos</t>
        </is>
      </c>
      <c r="D2781" t="inlineStr">
        <is>
          <t>DTK COMERCIO DE ALIMENTOS LTDA</t>
        </is>
      </c>
      <c r="E2781" t="inlineStr">
        <is>
          <t>71351</t>
        </is>
      </c>
      <c r="F2781" s="550" t="n">
        <v>46106</v>
      </c>
      <c r="G2781" t="n">
        <v>24123</v>
      </c>
      <c r="H2781" t="inlineStr">
        <is>
          <t>CASTANHA DO PARA S/ CASCA MEDIA C/1KG</t>
        </is>
      </c>
      <c r="I2781" t="inlineStr">
        <is>
          <t>ALIMENTOS</t>
        </is>
      </c>
      <c r="J2781" t="n">
        <v>5</v>
      </c>
      <c r="K2781" t="inlineStr">
        <is>
          <t>PC</t>
        </is>
      </c>
      <c r="L2781" t="n">
        <v>614</v>
      </c>
      <c r="M2781" t="n">
        <v>122.8</v>
      </c>
      <c r="N2781" t="inlineStr">
        <is>
          <t>ALIMENTOS</t>
        </is>
      </c>
      <c r="O2781" t="inlineStr">
        <is>
          <t>03/2026</t>
        </is>
      </c>
    </row>
    <row r="2782">
      <c r="A2782" t="n">
        <v>220475</v>
      </c>
      <c r="B2782" t="n">
        <v>122</v>
      </c>
      <c r="C2782" t="inlineStr">
        <is>
          <t>Arcos</t>
        </is>
      </c>
      <c r="D2782" t="inlineStr">
        <is>
          <t>DTK COMERCIO DE ALIMENTOS LTDA</t>
        </is>
      </c>
      <c r="E2782" t="inlineStr">
        <is>
          <t>71351</t>
        </is>
      </c>
      <c r="F2782" s="550" t="n">
        <v>46106</v>
      </c>
      <c r="G2782" t="n">
        <v>20007</v>
      </c>
      <c r="H2782" t="inlineStr">
        <is>
          <t>MAIONESE HELLMANNS C/3KG</t>
        </is>
      </c>
      <c r="I2782" t="inlineStr">
        <is>
          <t>ALIMENTOS</t>
        </is>
      </c>
      <c r="J2782" t="n">
        <v>2</v>
      </c>
      <c r="K2782" t="inlineStr">
        <is>
          <t>BD</t>
        </is>
      </c>
      <c r="L2782" t="n">
        <v>108.74</v>
      </c>
      <c r="M2782" t="n">
        <v>54.37</v>
      </c>
      <c r="N2782" t="inlineStr">
        <is>
          <t>ALIMENTOS</t>
        </is>
      </c>
      <c r="O2782" t="inlineStr">
        <is>
          <t>03/2026</t>
        </is>
      </c>
    </row>
    <row r="2783">
      <c r="A2783" t="n">
        <v>220475</v>
      </c>
      <c r="B2783" t="n">
        <v>122</v>
      </c>
      <c r="C2783" t="inlineStr">
        <is>
          <t>Arcos</t>
        </is>
      </c>
      <c r="D2783" t="inlineStr">
        <is>
          <t>DTK COMERCIO DE ALIMENTOS LTDA</t>
        </is>
      </c>
      <c r="E2783" t="inlineStr">
        <is>
          <t>71351</t>
        </is>
      </c>
      <c r="F2783" s="550" t="n">
        <v>46106</v>
      </c>
      <c r="G2783" t="n">
        <v>20672</v>
      </c>
      <c r="H2783" t="inlineStr">
        <is>
          <t>EXTRATO DE TOMATE ELEFANTE C/1,7KG</t>
        </is>
      </c>
      <c r="I2783" t="inlineStr">
        <is>
          <t>ALIMENTOS</t>
        </is>
      </c>
      <c r="J2783" t="n">
        <v>5</v>
      </c>
      <c r="K2783" t="inlineStr">
        <is>
          <t>PC</t>
        </is>
      </c>
      <c r="L2783" t="n">
        <v>147.75</v>
      </c>
      <c r="M2783" t="n">
        <v>29.55</v>
      </c>
      <c r="N2783" t="inlineStr">
        <is>
          <t>ALIMENTOS</t>
        </is>
      </c>
      <c r="O2783" t="inlineStr">
        <is>
          <t>03/2026</t>
        </is>
      </c>
    </row>
    <row r="2784">
      <c r="A2784" t="n">
        <v>220475</v>
      </c>
      <c r="B2784" t="n">
        <v>122</v>
      </c>
      <c r="C2784" t="inlineStr">
        <is>
          <t>Arcos</t>
        </is>
      </c>
      <c r="D2784" t="inlineStr">
        <is>
          <t>DTK COMERCIO DE ALIMENTOS LTDA</t>
        </is>
      </c>
      <c r="E2784" t="inlineStr">
        <is>
          <t>71351</t>
        </is>
      </c>
      <c r="F2784" s="550" t="n">
        <v>46106</v>
      </c>
      <c r="G2784" t="n">
        <v>20421</v>
      </c>
      <c r="H2784" t="inlineStr">
        <is>
          <t>COUSCOUS MARROQUINO PAGANINI 500G</t>
        </is>
      </c>
      <c r="I2784" t="inlineStr">
        <is>
          <t>ALIMENTOS</t>
        </is>
      </c>
      <c r="J2784" t="n">
        <v>24</v>
      </c>
      <c r="K2784" t="inlineStr">
        <is>
          <t>UN</t>
        </is>
      </c>
      <c r="L2784" t="n">
        <v>427.2</v>
      </c>
      <c r="M2784" t="n">
        <v>17.8</v>
      </c>
      <c r="N2784" t="inlineStr">
        <is>
          <t>ALIMENTOS</t>
        </is>
      </c>
      <c r="O2784" t="inlineStr">
        <is>
          <t>03/2026</t>
        </is>
      </c>
    </row>
    <row r="2785">
      <c r="A2785" t="n">
        <v>220475</v>
      </c>
      <c r="B2785" t="n">
        <v>122</v>
      </c>
      <c r="C2785" t="inlineStr">
        <is>
          <t>Arcos</t>
        </is>
      </c>
      <c r="D2785" t="inlineStr">
        <is>
          <t>DTK COMERCIO DE ALIMENTOS LTDA</t>
        </is>
      </c>
      <c r="E2785" t="inlineStr">
        <is>
          <t>71351</t>
        </is>
      </c>
      <c r="F2785" s="550" t="n">
        <v>46106</v>
      </c>
      <c r="G2785" t="n">
        <v>21130</v>
      </c>
      <c r="H2785" t="inlineStr">
        <is>
          <t>GOIABADA CREMOSA BISNAGA RALSTON 2,5KG</t>
        </is>
      </c>
      <c r="I2785" t="inlineStr">
        <is>
          <t>ALIMENTOS</t>
        </is>
      </c>
      <c r="J2785" t="n">
        <v>2</v>
      </c>
      <c r="K2785" t="inlineStr">
        <is>
          <t>UN</t>
        </is>
      </c>
      <c r="L2785" t="n">
        <v>97.76000000000001</v>
      </c>
      <c r="M2785" t="n">
        <v>48.88</v>
      </c>
      <c r="N2785" t="inlineStr">
        <is>
          <t>ALIMENTOS</t>
        </is>
      </c>
      <c r="O2785" t="inlineStr">
        <is>
          <t>03/2026</t>
        </is>
      </c>
    </row>
    <row r="2786">
      <c r="A2786" t="n">
        <v>220475</v>
      </c>
      <c r="B2786" t="n">
        <v>122</v>
      </c>
      <c r="C2786" t="inlineStr">
        <is>
          <t>Arcos</t>
        </is>
      </c>
      <c r="D2786" t="inlineStr">
        <is>
          <t>DTK COMERCIO DE ALIMENTOS LTDA</t>
        </is>
      </c>
      <c r="E2786" t="inlineStr">
        <is>
          <t>71351</t>
        </is>
      </c>
      <c r="F2786" s="550" t="n">
        <v>46106</v>
      </c>
      <c r="G2786" t="n">
        <v>20621</v>
      </c>
      <c r="H2786" t="inlineStr">
        <is>
          <t>PEPINO EM CONSERVA HEMMER C/300G</t>
        </is>
      </c>
      <c r="I2786" t="inlineStr">
        <is>
          <t>ALIMENTOS</t>
        </is>
      </c>
      <c r="J2786" t="n">
        <v>10</v>
      </c>
      <c r="K2786" t="inlineStr">
        <is>
          <t>UN</t>
        </is>
      </c>
      <c r="L2786" t="n">
        <v>228.8</v>
      </c>
      <c r="M2786" t="n">
        <v>22.88</v>
      </c>
      <c r="N2786" t="inlineStr">
        <is>
          <t>ALIMENTOS</t>
        </is>
      </c>
      <c r="O2786" t="inlineStr">
        <is>
          <t>03/2026</t>
        </is>
      </c>
    </row>
    <row r="2787">
      <c r="A2787" t="n">
        <v>220475</v>
      </c>
      <c r="B2787" t="n">
        <v>122</v>
      </c>
      <c r="C2787" t="inlineStr">
        <is>
          <t>Arcos</t>
        </is>
      </c>
      <c r="D2787" t="inlineStr">
        <is>
          <t>DTK COMERCIO DE ALIMENTOS LTDA</t>
        </is>
      </c>
      <c r="E2787" t="inlineStr">
        <is>
          <t>71351</t>
        </is>
      </c>
      <c r="F2787" s="550" t="n">
        <v>46106</v>
      </c>
      <c r="G2787" t="n">
        <v>19906</v>
      </c>
      <c r="H2787" t="inlineStr">
        <is>
          <t>SAL REFINADO CISNE 10X1KG</t>
        </is>
      </c>
      <c r="I2787" t="inlineStr">
        <is>
          <t>ALIMENTOS</t>
        </is>
      </c>
      <c r="J2787" t="n">
        <v>2</v>
      </c>
      <c r="K2787" t="inlineStr">
        <is>
          <t>PC</t>
        </is>
      </c>
      <c r="L2787" t="n">
        <v>72.59999999999999</v>
      </c>
      <c r="M2787" t="n">
        <v>36.3</v>
      </c>
      <c r="N2787" t="inlineStr">
        <is>
          <t>ALIMENTOS</t>
        </is>
      </c>
      <c r="O2787" t="inlineStr">
        <is>
          <t>03/2026</t>
        </is>
      </c>
    </row>
    <row r="2788">
      <c r="A2788" t="n">
        <v>220475</v>
      </c>
      <c r="B2788" t="n">
        <v>122</v>
      </c>
      <c r="C2788" t="inlineStr">
        <is>
          <t>Arcos</t>
        </is>
      </c>
      <c r="D2788" t="inlineStr">
        <is>
          <t>DTK COMERCIO DE ALIMENTOS LTDA</t>
        </is>
      </c>
      <c r="E2788" t="inlineStr">
        <is>
          <t>71351</t>
        </is>
      </c>
      <c r="F2788" s="550" t="n">
        <v>46106</v>
      </c>
      <c r="G2788" t="n">
        <v>26020</v>
      </c>
      <c r="H2788" t="inlineStr">
        <is>
          <t>CREME DE LEITE PIRACANJUBA TP 1,030 KG  UN</t>
        </is>
      </c>
      <c r="I2788" t="inlineStr">
        <is>
          <t>ALIMENTOS</t>
        </is>
      </c>
      <c r="J2788" t="n">
        <v>24</v>
      </c>
      <c r="K2788" t="inlineStr">
        <is>
          <t>UN</t>
        </is>
      </c>
      <c r="L2788" t="n">
        <v>317.52</v>
      </c>
      <c r="M2788" t="n">
        <v>13.23</v>
      </c>
      <c r="N2788" t="inlineStr">
        <is>
          <t>ALIMENTOS</t>
        </is>
      </c>
      <c r="O2788" t="inlineStr">
        <is>
          <t>03/2026</t>
        </is>
      </c>
    </row>
    <row r="2789">
      <c r="A2789" t="n">
        <v>220475</v>
      </c>
      <c r="B2789" t="n">
        <v>122</v>
      </c>
      <c r="C2789" t="inlineStr">
        <is>
          <t>Arcos</t>
        </is>
      </c>
      <c r="D2789" t="inlineStr">
        <is>
          <t>DTK COMERCIO DE ALIMENTOS LTDA</t>
        </is>
      </c>
      <c r="E2789" t="inlineStr">
        <is>
          <t>71351</t>
        </is>
      </c>
      <c r="F2789" s="550" t="n">
        <v>46106</v>
      </c>
      <c r="G2789" t="n">
        <v>20022</v>
      </c>
      <c r="H2789" t="inlineStr">
        <is>
          <t>FERMENTO QUIMICO ROYAL 250G</t>
        </is>
      </c>
      <c r="I2789" t="inlineStr">
        <is>
          <t>ALIMENTOS</t>
        </is>
      </c>
      <c r="J2789" t="n">
        <v>6</v>
      </c>
      <c r="K2789" t="inlineStr">
        <is>
          <t>N/A</t>
        </is>
      </c>
      <c r="L2789" t="n">
        <v>63</v>
      </c>
      <c r="M2789" t="n">
        <v>10.5</v>
      </c>
      <c r="N2789" t="inlineStr">
        <is>
          <t>ALIMENTOS</t>
        </is>
      </c>
      <c r="O2789" t="inlineStr">
        <is>
          <t>03/2026</t>
        </is>
      </c>
    </row>
    <row r="2790">
      <c r="A2790" t="n">
        <v>220475</v>
      </c>
      <c r="B2790" t="n">
        <v>122</v>
      </c>
      <c r="C2790" t="inlineStr">
        <is>
          <t>Arcos</t>
        </is>
      </c>
      <c r="D2790" t="inlineStr">
        <is>
          <t>DTK COMERCIO DE ALIMENTOS LTDA</t>
        </is>
      </c>
      <c r="E2790" t="inlineStr">
        <is>
          <t>71351</t>
        </is>
      </c>
      <c r="F2790" s="550" t="n">
        <v>46106</v>
      </c>
      <c r="G2790" t="n">
        <v>21093</v>
      </c>
      <c r="H2790" t="inlineStr">
        <is>
          <t>ACUCAR REFINADO UNIAO 1KG UN</t>
        </is>
      </c>
      <c r="I2790" t="inlineStr">
        <is>
          <t>ALIMENTOS</t>
        </is>
      </c>
      <c r="J2790" t="n">
        <v>80</v>
      </c>
      <c r="K2790" t="inlineStr">
        <is>
          <t>N/A</t>
        </is>
      </c>
      <c r="L2790" t="n">
        <v>351.2</v>
      </c>
      <c r="M2790" t="n">
        <v>4.39</v>
      </c>
      <c r="N2790" t="inlineStr">
        <is>
          <t>ALIMENTOS</t>
        </is>
      </c>
      <c r="O2790" t="inlineStr">
        <is>
          <t>03/2026</t>
        </is>
      </c>
    </row>
    <row r="2791">
      <c r="A2791" t="n">
        <v>220475</v>
      </c>
      <c r="B2791" t="n">
        <v>122</v>
      </c>
      <c r="C2791" t="inlineStr">
        <is>
          <t>Arcos</t>
        </is>
      </c>
      <c r="D2791" t="inlineStr">
        <is>
          <t>DTK COMERCIO DE ALIMENTOS LTDA</t>
        </is>
      </c>
      <c r="E2791" t="inlineStr">
        <is>
          <t>71351</t>
        </is>
      </c>
      <c r="F2791" s="550" t="n">
        <v>46106</v>
      </c>
      <c r="G2791" t="n">
        <v>19421</v>
      </c>
      <c r="H2791" t="inlineStr">
        <is>
          <t>LEITE INTEGRAL ITALAC C/12</t>
        </is>
      </c>
      <c r="I2791" t="inlineStr">
        <is>
          <t>ALIMENTOS</t>
        </is>
      </c>
      <c r="J2791" t="n">
        <v>5</v>
      </c>
      <c r="K2791" t="inlineStr">
        <is>
          <t>N/A</t>
        </is>
      </c>
      <c r="L2791" t="n">
        <v>333</v>
      </c>
      <c r="M2791" t="n">
        <v>66.59999999999999</v>
      </c>
      <c r="N2791" t="inlineStr">
        <is>
          <t>ALIMENTOS</t>
        </is>
      </c>
      <c r="O2791" t="inlineStr">
        <is>
          <t>03/2026</t>
        </is>
      </c>
    </row>
    <row r="2792">
      <c r="A2792" t="n">
        <v>220475</v>
      </c>
      <c r="B2792" t="n">
        <v>122</v>
      </c>
      <c r="C2792" t="inlineStr">
        <is>
          <t>Arcos</t>
        </is>
      </c>
      <c r="D2792" t="inlineStr">
        <is>
          <t>DTK COMERCIO DE ALIMENTOS LTDA</t>
        </is>
      </c>
      <c r="E2792" t="inlineStr">
        <is>
          <t>71351</t>
        </is>
      </c>
      <c r="F2792" s="550" t="n">
        <v>46106</v>
      </c>
      <c r="G2792" t="n">
        <v>20614</v>
      </c>
      <c r="H2792" t="inlineStr">
        <is>
          <t>PASTA GERGELIM TAHINE ISTAMBUL 5006 LT</t>
        </is>
      </c>
      <c r="I2792" t="inlineStr">
        <is>
          <t>ALIMENTOS</t>
        </is>
      </c>
      <c r="J2792" t="n">
        <v>2</v>
      </c>
      <c r="K2792" t="inlineStr">
        <is>
          <t>N/A</t>
        </is>
      </c>
      <c r="L2792" t="n">
        <v>64.86</v>
      </c>
      <c r="M2792" t="n">
        <v>32.43</v>
      </c>
      <c r="N2792" t="inlineStr">
        <is>
          <t>ALIMENTOS</t>
        </is>
      </c>
      <c r="O2792" t="inlineStr">
        <is>
          <t>03/2026</t>
        </is>
      </c>
    </row>
    <row r="2793">
      <c r="A2793" t="n">
        <v>220475</v>
      </c>
      <c r="B2793" t="n">
        <v>122</v>
      </c>
      <c r="C2793" t="inlineStr">
        <is>
          <t>Arcos</t>
        </is>
      </c>
      <c r="D2793" t="inlineStr">
        <is>
          <t>DTK COMERCIO DE ALIMENTOS LTDA</t>
        </is>
      </c>
      <c r="E2793" t="inlineStr">
        <is>
          <t>71351</t>
        </is>
      </c>
      <c r="F2793" s="550" t="n">
        <v>46106</v>
      </c>
      <c r="G2793" t="n">
        <v>20809</v>
      </c>
      <c r="H2793" t="inlineStr">
        <is>
          <t>CAFE PILAO ALMOFADA 500G</t>
        </is>
      </c>
      <c r="I2793" t="inlineStr">
        <is>
          <t>ALIMENTOS</t>
        </is>
      </c>
      <c r="J2793" t="n">
        <v>10</v>
      </c>
      <c r="K2793" t="inlineStr">
        <is>
          <t>N/A</t>
        </is>
      </c>
      <c r="L2793" t="n">
        <v>299</v>
      </c>
      <c r="M2793" t="n">
        <v>29.9</v>
      </c>
      <c r="N2793" t="inlineStr">
        <is>
          <t>ALIMENTOS</t>
        </is>
      </c>
      <c r="O2793" t="inlineStr">
        <is>
          <t>03/2026</t>
        </is>
      </c>
    </row>
    <row r="2794">
      <c r="A2794" t="n">
        <v>220474</v>
      </c>
      <c r="B2794" t="n">
        <v>122</v>
      </c>
      <c r="C2794" t="inlineStr">
        <is>
          <t>Arcos</t>
        </is>
      </c>
      <c r="D2794" t="inlineStr">
        <is>
          <t>MARCOS SILVA DO NASCIMENTO</t>
        </is>
      </c>
      <c r="E2794" t="inlineStr">
        <is>
          <t>886</t>
        </is>
      </c>
      <c r="F2794" s="550" t="n">
        <v>46106</v>
      </c>
      <c r="G2794" t="n">
        <v>18667</v>
      </c>
      <c r="H2794" t="inlineStr">
        <is>
          <t>PERNIL SUINO SEM OSSO EM CUBOS KG</t>
        </is>
      </c>
      <c r="I2794" t="inlineStr">
        <is>
          <t>ALIMENTOS</t>
        </is>
      </c>
      <c r="J2794" t="n">
        <v>48.4</v>
      </c>
      <c r="K2794" t="inlineStr">
        <is>
          <t>KG</t>
        </is>
      </c>
      <c r="L2794" t="n">
        <v>967.52</v>
      </c>
      <c r="M2794" t="n">
        <v>19.990083</v>
      </c>
      <c r="N2794" t="inlineStr">
        <is>
          <t>ALIMENTOS</t>
        </is>
      </c>
      <c r="O2794" t="inlineStr">
        <is>
          <t>03/2026</t>
        </is>
      </c>
    </row>
    <row r="2795">
      <c r="A2795" t="n">
        <v>220474</v>
      </c>
      <c r="B2795" t="n">
        <v>122</v>
      </c>
      <c r="C2795" t="inlineStr">
        <is>
          <t>Arcos</t>
        </is>
      </c>
      <c r="D2795" t="inlineStr">
        <is>
          <t>MARCOS SILVA DO NASCIMENTO</t>
        </is>
      </c>
      <c r="E2795" t="inlineStr">
        <is>
          <t>886</t>
        </is>
      </c>
      <c r="F2795" s="550" t="n">
        <v>46106</v>
      </c>
      <c r="G2795" t="n">
        <v>18696</v>
      </c>
      <c r="H2795" t="inlineStr">
        <is>
          <t>BISTECA SUINA KG</t>
        </is>
      </c>
      <c r="I2795" t="inlineStr">
        <is>
          <t>ALIMENTOS</t>
        </is>
      </c>
      <c r="J2795" t="n">
        <v>15.3</v>
      </c>
      <c r="K2795" t="inlineStr">
        <is>
          <t>KG</t>
        </is>
      </c>
      <c r="L2795" t="n">
        <v>275.25</v>
      </c>
      <c r="M2795" t="n">
        <v>17.990196</v>
      </c>
      <c r="N2795" t="inlineStr">
        <is>
          <t>ALIMENTOS</t>
        </is>
      </c>
      <c r="O2795" t="inlineStr">
        <is>
          <t>03/2026</t>
        </is>
      </c>
    </row>
    <row r="2796">
      <c r="A2796" t="n">
        <v>220473</v>
      </c>
      <c r="B2796" t="n">
        <v>122</v>
      </c>
      <c r="C2796" t="inlineStr">
        <is>
          <t>Arcos</t>
        </is>
      </c>
      <c r="D2796" t="inlineStr">
        <is>
          <t>DISTRIBUIDORA ARENA VIP COMERCIO DE BEBIDAS LTDA</t>
        </is>
      </c>
      <c r="E2796" t="inlineStr">
        <is>
          <t>2423</t>
        </is>
      </c>
      <c r="F2796" s="550" t="n">
        <v>46105</v>
      </c>
      <c r="G2796" t="n">
        <v>18382</v>
      </c>
      <c r="H2796" t="inlineStr">
        <is>
          <t>CONHAQUE BRANDY OSBORNE 700ML</t>
        </is>
      </c>
      <c r="I2796" t="inlineStr">
        <is>
          <t>BEBIDAS</t>
        </is>
      </c>
      <c r="J2796" t="n">
        <v>12</v>
      </c>
      <c r="K2796" t="inlineStr">
        <is>
          <t>GR</t>
        </is>
      </c>
      <c r="L2796" t="n">
        <v>828</v>
      </c>
      <c r="M2796" t="n">
        <v>69</v>
      </c>
      <c r="N2796" t="inlineStr">
        <is>
          <t>BEBIDAS</t>
        </is>
      </c>
      <c r="O2796" t="inlineStr">
        <is>
          <t>03/2026</t>
        </is>
      </c>
    </row>
    <row r="2797">
      <c r="A2797" t="n">
        <v>220473</v>
      </c>
      <c r="B2797" t="n">
        <v>122</v>
      </c>
      <c r="C2797" t="inlineStr">
        <is>
          <t>Arcos</t>
        </is>
      </c>
      <c r="D2797" t="inlineStr">
        <is>
          <t>DISTRIBUIDORA ARENA VIP COMERCIO DE BEBIDAS LTDA</t>
        </is>
      </c>
      <c r="E2797" t="inlineStr">
        <is>
          <t>2423</t>
        </is>
      </c>
      <c r="F2797" s="550" t="n">
        <v>46105</v>
      </c>
      <c r="G2797" t="n">
        <v>18219</v>
      </c>
      <c r="H2797" t="inlineStr">
        <is>
          <t>VERMOUTH CARPANO PUNT E MES 1L</t>
        </is>
      </c>
      <c r="I2797" t="inlineStr">
        <is>
          <t>BEBIDAS</t>
        </is>
      </c>
      <c r="J2797" t="n">
        <v>6</v>
      </c>
      <c r="K2797" t="inlineStr">
        <is>
          <t>GR</t>
        </is>
      </c>
      <c r="L2797" t="n">
        <v>480</v>
      </c>
      <c r="M2797" t="n">
        <v>80</v>
      </c>
      <c r="N2797" t="inlineStr">
        <is>
          <t>BEBIDAS</t>
        </is>
      </c>
      <c r="O2797" t="inlineStr">
        <is>
          <t>03/2026</t>
        </is>
      </c>
    </row>
    <row r="2798">
      <c r="A2798" t="n">
        <v>220473</v>
      </c>
      <c r="B2798" t="n">
        <v>122</v>
      </c>
      <c r="C2798" t="inlineStr">
        <is>
          <t>Arcos</t>
        </is>
      </c>
      <c r="D2798" t="inlineStr">
        <is>
          <t>DISTRIBUIDORA ARENA VIP COMERCIO DE BEBIDAS LTDA</t>
        </is>
      </c>
      <c r="E2798" t="inlineStr">
        <is>
          <t>2423</t>
        </is>
      </c>
      <c r="F2798" s="550" t="n">
        <v>46105</v>
      </c>
      <c r="G2798" t="n">
        <v>18547</v>
      </c>
      <c r="H2798" t="inlineStr">
        <is>
          <t>APERITIVO APEROL 750ML</t>
        </is>
      </c>
      <c r="I2798" t="inlineStr">
        <is>
          <t>BEBIDAS</t>
        </is>
      </c>
      <c r="J2798" t="n">
        <v>6</v>
      </c>
      <c r="K2798" t="inlineStr">
        <is>
          <t>GR</t>
        </is>
      </c>
      <c r="L2798" t="n">
        <v>228</v>
      </c>
      <c r="M2798" t="n">
        <v>38</v>
      </c>
      <c r="N2798" t="inlineStr">
        <is>
          <t>BEBIDAS</t>
        </is>
      </c>
      <c r="O2798" t="inlineStr">
        <is>
          <t>03/2026</t>
        </is>
      </c>
    </row>
    <row r="2799">
      <c r="A2799" t="n">
        <v>220473</v>
      </c>
      <c r="B2799" t="n">
        <v>122</v>
      </c>
      <c r="C2799" t="inlineStr">
        <is>
          <t>Arcos</t>
        </is>
      </c>
      <c r="D2799" t="inlineStr">
        <is>
          <t>DISTRIBUIDORA ARENA VIP COMERCIO DE BEBIDAS LTDA</t>
        </is>
      </c>
      <c r="E2799" t="inlineStr">
        <is>
          <t>2423</t>
        </is>
      </c>
      <c r="F2799" s="550" t="n">
        <v>46105</v>
      </c>
      <c r="G2799" t="n">
        <v>18220</v>
      </c>
      <c r="H2799" t="inlineStr">
        <is>
          <t>VERMOUTH CARPANO CLASSICO ROSSO ITALIANO 1L</t>
        </is>
      </c>
      <c r="I2799" t="inlineStr">
        <is>
          <t>BEBIDAS</t>
        </is>
      </c>
      <c r="J2799" t="n">
        <v>6</v>
      </c>
      <c r="K2799" t="inlineStr">
        <is>
          <t>GR</t>
        </is>
      </c>
      <c r="L2799" t="n">
        <v>449.94</v>
      </c>
      <c r="M2799" t="n">
        <v>74.98999999999999</v>
      </c>
      <c r="N2799" t="inlineStr">
        <is>
          <t>BEBIDAS</t>
        </is>
      </c>
      <c r="O2799" t="inlineStr">
        <is>
          <t>03/2026</t>
        </is>
      </c>
    </row>
    <row r="2800">
      <c r="A2800" t="n">
        <v>220472</v>
      </c>
      <c r="B2800" t="n">
        <v>122</v>
      </c>
      <c r="C2800" t="inlineStr">
        <is>
          <t>Arcos</t>
        </is>
      </c>
      <c r="D2800" t="inlineStr">
        <is>
          <t>WPP COMERCIO DE CARNES LTDA</t>
        </is>
      </c>
      <c r="E2800" t="inlineStr">
        <is>
          <t>78181</t>
        </is>
      </c>
      <c r="F2800" s="550" t="n">
        <v>46106</v>
      </c>
      <c r="G2800" t="n">
        <v>19017</v>
      </c>
      <c r="H2800" t="inlineStr">
        <is>
          <t>FILE DE FRANGO KG</t>
        </is>
      </c>
      <c r="I2800" t="inlineStr">
        <is>
          <t>ALIMENTOS</t>
        </is>
      </c>
      <c r="J2800" t="n">
        <v>20</v>
      </c>
      <c r="K2800" t="inlineStr">
        <is>
          <t>KG</t>
        </is>
      </c>
      <c r="L2800" t="n">
        <v>270</v>
      </c>
      <c r="M2800" t="n">
        <v>13.5</v>
      </c>
      <c r="N2800" t="inlineStr">
        <is>
          <t>ALIMENTOS</t>
        </is>
      </c>
      <c r="O2800" t="inlineStr">
        <is>
          <t>03/2026</t>
        </is>
      </c>
    </row>
    <row r="2801">
      <c r="A2801" t="n">
        <v>220472</v>
      </c>
      <c r="B2801" t="n">
        <v>122</v>
      </c>
      <c r="C2801" t="inlineStr">
        <is>
          <t>Arcos</t>
        </is>
      </c>
      <c r="D2801" t="inlineStr">
        <is>
          <t>WPP COMERCIO DE CARNES LTDA</t>
        </is>
      </c>
      <c r="E2801" t="inlineStr">
        <is>
          <t>78181</t>
        </is>
      </c>
      <c r="F2801" s="550" t="n">
        <v>46106</v>
      </c>
      <c r="G2801" t="n">
        <v>24331</v>
      </c>
      <c r="H2801" t="inlineStr">
        <is>
          <t>LINGUICA CALABRESA KG</t>
        </is>
      </c>
      <c r="I2801" t="inlineStr">
        <is>
          <t>ALIMENTOS</t>
        </is>
      </c>
      <c r="J2801" t="n">
        <v>5</v>
      </c>
      <c r="K2801" t="inlineStr">
        <is>
          <t>KG</t>
        </is>
      </c>
      <c r="L2801" t="n">
        <v>109.5</v>
      </c>
      <c r="M2801" t="n">
        <v>21.9</v>
      </c>
      <c r="N2801" t="inlineStr">
        <is>
          <t>ALIMENTOS</t>
        </is>
      </c>
      <c r="O2801" t="inlineStr">
        <is>
          <t>03/2026</t>
        </is>
      </c>
    </row>
    <row r="2802">
      <c r="A2802" t="n">
        <v>220471</v>
      </c>
      <c r="B2802" t="n">
        <v>122</v>
      </c>
      <c r="C2802" t="inlineStr">
        <is>
          <t>Arcos</t>
        </is>
      </c>
      <c r="D2802" t="inlineStr">
        <is>
          <t>EMPORIO M&amp;L COMERCIO DE ALIM E BEBIDAS LTDA</t>
        </is>
      </c>
      <c r="E2802" t="inlineStr">
        <is>
          <t>501696</t>
        </is>
      </c>
      <c r="F2802" s="550" t="n">
        <v>46097</v>
      </c>
      <c r="G2802" t="n">
        <v>17716</v>
      </c>
      <c r="H2802" t="inlineStr">
        <is>
          <t>VINHO TINTO ALMADEN CABERNET SAUVIGNON 750ML</t>
        </is>
      </c>
      <c r="I2802" t="inlineStr">
        <is>
          <t>BEBIDAS</t>
        </is>
      </c>
      <c r="J2802" t="n">
        <v>12</v>
      </c>
      <c r="K2802" t="inlineStr">
        <is>
          <t>Gr</t>
        </is>
      </c>
      <c r="L2802" t="n">
        <v>309.6</v>
      </c>
      <c r="M2802" t="n">
        <v>25.8</v>
      </c>
      <c r="N2802" t="inlineStr">
        <is>
          <t>BEBIDAS</t>
        </is>
      </c>
      <c r="O2802" t="inlineStr">
        <is>
          <t>03/2026</t>
        </is>
      </c>
    </row>
    <row r="2803">
      <c r="A2803" t="n">
        <v>220471</v>
      </c>
      <c r="B2803" t="n">
        <v>122</v>
      </c>
      <c r="C2803" t="inlineStr">
        <is>
          <t>Arcos</t>
        </is>
      </c>
      <c r="D2803" t="inlineStr">
        <is>
          <t>EMPORIO M&amp;L COMERCIO DE ALIM E BEBIDAS LTDA</t>
        </is>
      </c>
      <c r="E2803" t="inlineStr">
        <is>
          <t>501696</t>
        </is>
      </c>
      <c r="F2803" s="550" t="n">
        <v>46097</v>
      </c>
      <c r="G2803" t="n">
        <v>17800</v>
      </c>
      <c r="H2803" t="inlineStr">
        <is>
          <t>VINHO BRANCO ALMADEN RIESLING 750ML</t>
        </is>
      </c>
      <c r="I2803" t="inlineStr">
        <is>
          <t>BEBIDAS</t>
        </is>
      </c>
      <c r="J2803" t="n">
        <v>12</v>
      </c>
      <c r="K2803" t="inlineStr">
        <is>
          <t>Gr</t>
        </is>
      </c>
      <c r="L2803" t="n">
        <v>309.6</v>
      </c>
      <c r="M2803" t="n">
        <v>25.8</v>
      </c>
      <c r="N2803" t="inlineStr">
        <is>
          <t>BEBIDAS</t>
        </is>
      </c>
      <c r="O2803" t="inlineStr">
        <is>
          <t>03/2026</t>
        </is>
      </c>
    </row>
    <row r="2804">
      <c r="A2804" t="n">
        <v>220471</v>
      </c>
      <c r="B2804" t="n">
        <v>122</v>
      </c>
      <c r="C2804" t="inlineStr">
        <is>
          <t>Arcos</t>
        </is>
      </c>
      <c r="D2804" t="inlineStr">
        <is>
          <t>EMPORIO M&amp;L COMERCIO DE ALIM E BEBIDAS LTDA</t>
        </is>
      </c>
      <c r="E2804" t="inlineStr">
        <is>
          <t>501696</t>
        </is>
      </c>
      <c r="F2804" s="550" t="n">
        <v>46097</v>
      </c>
      <c r="G2804" t="n">
        <v>26014</v>
      </c>
      <c r="H2804" t="inlineStr">
        <is>
          <t>APERITIVO ANGOSTURA 473ML</t>
        </is>
      </c>
      <c r="I2804" t="inlineStr">
        <is>
          <t>BEBIDAS</t>
        </is>
      </c>
      <c r="J2804" t="n">
        <v>4</v>
      </c>
      <c r="K2804" t="inlineStr">
        <is>
          <t>N/A</t>
        </is>
      </c>
      <c r="L2804" t="n">
        <v>1503.2</v>
      </c>
      <c r="M2804" t="n">
        <v>375.8</v>
      </c>
      <c r="N2804" t="inlineStr">
        <is>
          <t>BEBIDAS</t>
        </is>
      </c>
      <c r="O2804" t="inlineStr">
        <is>
          <t>03/2026</t>
        </is>
      </c>
    </row>
    <row r="2805">
      <c r="A2805" t="n">
        <v>220470</v>
      </c>
      <c r="B2805" t="n">
        <v>122</v>
      </c>
      <c r="C2805" t="inlineStr">
        <is>
          <t>Arcos</t>
        </is>
      </c>
      <c r="D2805" t="inlineStr">
        <is>
          <t>MURILLO S DUARTE COMERCIAL LTDA</t>
        </is>
      </c>
      <c r="E2805" t="inlineStr">
        <is>
          <t>2482</t>
        </is>
      </c>
      <c r="F2805" s="550" t="n">
        <v>46098</v>
      </c>
      <c r="G2805" t="n">
        <v>21738</v>
      </c>
      <c r="H2805" t="inlineStr">
        <is>
          <t>FOLHA DE PAPEL FILTRO 60X60 C/100</t>
        </is>
      </c>
      <c r="I2805" t="inlineStr">
        <is>
          <t>DESCARTAVEIS/HIGIENE E LIMPEZA</t>
        </is>
      </c>
      <c r="J2805" t="n">
        <v>4</v>
      </c>
      <c r="K2805" t="inlineStr">
        <is>
          <t>PC</t>
        </is>
      </c>
      <c r="L2805" t="n">
        <v>1303.2</v>
      </c>
      <c r="M2805" t="n">
        <v>325.8</v>
      </c>
      <c r="N2805" t="inlineStr">
        <is>
          <t>DESCARTAVEIS</t>
        </is>
      </c>
      <c r="O2805" t="inlineStr">
        <is>
          <t>03/2026</t>
        </is>
      </c>
    </row>
    <row r="2806">
      <c r="A2806" t="n">
        <v>220470</v>
      </c>
      <c r="B2806" t="n">
        <v>122</v>
      </c>
      <c r="C2806" t="inlineStr">
        <is>
          <t>Arcos</t>
        </is>
      </c>
      <c r="D2806" t="inlineStr">
        <is>
          <t>MURILLO S DUARTE COMERCIAL LTDA</t>
        </is>
      </c>
      <c r="E2806" t="inlineStr">
        <is>
          <t>2482</t>
        </is>
      </c>
      <c r="F2806" s="550" t="n">
        <v>46098</v>
      </c>
      <c r="G2806" t="n">
        <v>17401</v>
      </c>
      <c r="H2806" t="inlineStr">
        <is>
          <t>SACO CRISTAL 60X80 0,20 (PACOTE C/5KG)</t>
        </is>
      </c>
      <c r="I2806" t="inlineStr">
        <is>
          <t>DESCARTAVEIS/HIGIENE E LIMPEZA</t>
        </is>
      </c>
      <c r="J2806" t="n">
        <v>1</v>
      </c>
      <c r="K2806" t="inlineStr">
        <is>
          <t>PC</t>
        </is>
      </c>
      <c r="L2806" t="n">
        <v>95</v>
      </c>
      <c r="M2806" t="n">
        <v>95</v>
      </c>
      <c r="N2806" t="inlineStr">
        <is>
          <t>DESCARTAVEIS</t>
        </is>
      </c>
      <c r="O2806" t="inlineStr">
        <is>
          <t>03/2026</t>
        </is>
      </c>
    </row>
    <row r="2807">
      <c r="A2807" t="n">
        <v>220470</v>
      </c>
      <c r="B2807" t="n">
        <v>122</v>
      </c>
      <c r="C2807" t="inlineStr">
        <is>
          <t>Arcos</t>
        </is>
      </c>
      <c r="D2807" t="inlineStr">
        <is>
          <t>MURILLO S DUARTE COMERCIAL LTDA</t>
        </is>
      </c>
      <c r="E2807" t="inlineStr">
        <is>
          <t>2482</t>
        </is>
      </c>
      <c r="F2807" s="550" t="n">
        <v>46098</v>
      </c>
      <c r="G2807" t="n">
        <v>17573</v>
      </c>
      <c r="H2807" t="inlineStr">
        <is>
          <t>BOBINA TERMICA DE PDV PALHA 80X30 C/30UN</t>
        </is>
      </c>
      <c r="I2807" t="inlineStr">
        <is>
          <t>DESCARTAVEIS/HIGIENE E LIMPEZA</t>
        </is>
      </c>
      <c r="J2807" t="n">
        <v>4</v>
      </c>
      <c r="K2807" t="inlineStr">
        <is>
          <t>N/A</t>
        </is>
      </c>
      <c r="L2807" t="n">
        <v>299.6</v>
      </c>
      <c r="M2807" t="n">
        <v>74.90000000000001</v>
      </c>
      <c r="N2807" t="inlineStr">
        <is>
          <t>DESCARTAVEIS</t>
        </is>
      </c>
      <c r="O2807" t="inlineStr">
        <is>
          <t>03/2026</t>
        </is>
      </c>
    </row>
    <row r="2808">
      <c r="A2808" t="n">
        <v>220470</v>
      </c>
      <c r="B2808" t="n">
        <v>122</v>
      </c>
      <c r="C2808" t="inlineStr">
        <is>
          <t>Arcos</t>
        </is>
      </c>
      <c r="D2808" t="inlineStr">
        <is>
          <t>MURILLO S DUARTE COMERCIAL LTDA</t>
        </is>
      </c>
      <c r="E2808" t="inlineStr">
        <is>
          <t>2482</t>
        </is>
      </c>
      <c r="F2808" s="550" t="n">
        <v>46098</v>
      </c>
      <c r="G2808" t="n">
        <v>17162</v>
      </c>
      <c r="H2808" t="inlineStr">
        <is>
          <t>PANO MULTIUSO 28X240 C/600PANOS UM</t>
        </is>
      </c>
      <c r="I2808" t="inlineStr">
        <is>
          <t>DESCARTAVEIS/HIGIENE E LIMPEZA</t>
        </is>
      </c>
      <c r="J2808" t="n">
        <v>4</v>
      </c>
      <c r="K2808" t="inlineStr">
        <is>
          <t>N/A</t>
        </is>
      </c>
      <c r="L2808" t="n">
        <v>216</v>
      </c>
      <c r="M2808" t="n">
        <v>54</v>
      </c>
      <c r="N2808" t="inlineStr">
        <is>
          <t>DESCARTAVEIS</t>
        </is>
      </c>
      <c r="O2808" t="inlineStr">
        <is>
          <t>03/2026</t>
        </is>
      </c>
    </row>
    <row r="2809">
      <c r="A2809" t="n">
        <v>220470</v>
      </c>
      <c r="B2809" t="n">
        <v>122</v>
      </c>
      <c r="C2809" t="inlineStr">
        <is>
          <t>Arcos</t>
        </is>
      </c>
      <c r="D2809" t="inlineStr">
        <is>
          <t>MURILLO S DUARTE COMERCIAL LTDA</t>
        </is>
      </c>
      <c r="E2809" t="inlineStr">
        <is>
          <t>2482</t>
        </is>
      </c>
      <c r="F2809" s="550" t="n">
        <v>46098</v>
      </c>
      <c r="G2809" t="n">
        <v>17564</v>
      </c>
      <c r="H2809" t="inlineStr">
        <is>
          <t>BOBINA DE PAPEL FILME PVC 40CMX400M UN</t>
        </is>
      </c>
      <c r="I2809" t="inlineStr">
        <is>
          <t>DESCARTAVEIS/HIGIENE E LIMPEZA</t>
        </is>
      </c>
      <c r="J2809" t="n">
        <v>2</v>
      </c>
      <c r="K2809" t="inlineStr">
        <is>
          <t>N/A</t>
        </is>
      </c>
      <c r="L2809" t="n">
        <v>94</v>
      </c>
      <c r="M2809" t="n">
        <v>47</v>
      </c>
      <c r="N2809" t="inlineStr">
        <is>
          <t>DESCARTAVEIS</t>
        </is>
      </c>
      <c r="O2809" t="inlineStr">
        <is>
          <t>03/2026</t>
        </is>
      </c>
    </row>
    <row r="2810">
      <c r="A2810" t="n">
        <v>220469</v>
      </c>
      <c r="B2810" t="n">
        <v>122</v>
      </c>
      <c r="C2810" t="inlineStr">
        <is>
          <t>Arcos</t>
        </is>
      </c>
      <c r="D2810" t="inlineStr">
        <is>
          <t>MURILLO S DUARTE COMERCIAL LTDA</t>
        </is>
      </c>
      <c r="E2810" t="inlineStr">
        <is>
          <t>2494</t>
        </is>
      </c>
      <c r="F2810" s="550" t="n">
        <v>46098</v>
      </c>
      <c r="G2810" t="n">
        <v>19946</v>
      </c>
      <c r="H2810" t="inlineStr">
        <is>
          <t>MOSTARDA DIJON COM GRAO BEAUFOR C/1,001KG</t>
        </is>
      </c>
      <c r="I2810" t="inlineStr">
        <is>
          <t>ALIMENTOS</t>
        </is>
      </c>
      <c r="J2810" t="n">
        <v>2</v>
      </c>
      <c r="K2810" t="inlineStr">
        <is>
          <t>PT</t>
        </is>
      </c>
      <c r="L2810" t="n">
        <v>113.6</v>
      </c>
      <c r="M2810" t="n">
        <v>56.8</v>
      </c>
      <c r="N2810" t="inlineStr">
        <is>
          <t>ALIMENTOS</t>
        </is>
      </c>
      <c r="O2810" t="inlineStr">
        <is>
          <t>03/2026</t>
        </is>
      </c>
    </row>
    <row r="2811">
      <c r="A2811" t="n">
        <v>220469</v>
      </c>
      <c r="B2811" t="n">
        <v>122</v>
      </c>
      <c r="C2811" t="inlineStr">
        <is>
          <t>Arcos</t>
        </is>
      </c>
      <c r="D2811" t="inlineStr">
        <is>
          <t>MURILLO S DUARTE COMERCIAL LTDA</t>
        </is>
      </c>
      <c r="E2811" t="inlineStr">
        <is>
          <t>2494</t>
        </is>
      </c>
      <c r="F2811" s="550" t="n">
        <v>46098</v>
      </c>
      <c r="G2811" t="n">
        <v>20871</v>
      </c>
      <c r="H2811" t="inlineStr">
        <is>
          <t>MELADO DE CANA JR C/1,3KG</t>
        </is>
      </c>
      <c r="I2811" t="inlineStr">
        <is>
          <t>ALIMENTOS</t>
        </is>
      </c>
      <c r="J2811" t="n">
        <v>5</v>
      </c>
      <c r="K2811" t="inlineStr">
        <is>
          <t>PT</t>
        </is>
      </c>
      <c r="L2811" t="n">
        <v>99</v>
      </c>
      <c r="M2811" t="n">
        <v>19.8</v>
      </c>
      <c r="N2811" t="inlineStr">
        <is>
          <t>ALIMENTOS</t>
        </is>
      </c>
      <c r="O2811" t="inlineStr">
        <is>
          <t>03/2026</t>
        </is>
      </c>
    </row>
    <row r="2812">
      <c r="A2812" t="n">
        <v>220469</v>
      </c>
      <c r="B2812" t="n">
        <v>122</v>
      </c>
      <c r="C2812" t="inlineStr">
        <is>
          <t>Arcos</t>
        </is>
      </c>
      <c r="D2812" t="inlineStr">
        <is>
          <t>MURILLO S DUARTE COMERCIAL LTDA</t>
        </is>
      </c>
      <c r="E2812" t="inlineStr">
        <is>
          <t>2494</t>
        </is>
      </c>
      <c r="F2812" s="550" t="n">
        <v>46098</v>
      </c>
      <c r="G2812" t="n">
        <v>20861</v>
      </c>
      <c r="H2812" t="inlineStr">
        <is>
          <t>GEMA DE OVO PASTEURIZADA NETTO C/1KG UN</t>
        </is>
      </c>
      <c r="I2812" t="inlineStr">
        <is>
          <t>ALIMENTOS</t>
        </is>
      </c>
      <c r="J2812" t="n">
        <v>6</v>
      </c>
      <c r="K2812" t="inlineStr">
        <is>
          <t>N/A</t>
        </is>
      </c>
      <c r="L2812" t="n">
        <v>280.2</v>
      </c>
      <c r="M2812" t="n">
        <v>46.7</v>
      </c>
      <c r="N2812" t="inlineStr">
        <is>
          <t>ALIMENTOS</t>
        </is>
      </c>
      <c r="O2812" t="inlineStr">
        <is>
          <t>03/2026</t>
        </is>
      </c>
    </row>
    <row r="2813">
      <c r="A2813" t="n">
        <v>220468</v>
      </c>
      <c r="B2813" t="n">
        <v>122</v>
      </c>
      <c r="C2813" t="inlineStr">
        <is>
          <t>Arcos</t>
        </is>
      </c>
      <c r="D2813" t="inlineStr">
        <is>
          <t>MARIO PEDRO FELICIANO - HORTIFRUTI</t>
        </is>
      </c>
      <c r="E2813" t="inlineStr">
        <is>
          <t>471089</t>
        </is>
      </c>
      <c r="F2813" s="550" t="n">
        <v>46100</v>
      </c>
      <c r="G2813" t="n">
        <v>19634</v>
      </c>
      <c r="H2813" t="inlineStr">
        <is>
          <t>BERINJELA KG</t>
        </is>
      </c>
      <c r="I2813" t="inlineStr">
        <is>
          <t>ALIMENTOS</t>
        </is>
      </c>
      <c r="J2813" t="n">
        <v>3.4</v>
      </c>
      <c r="K2813" t="inlineStr">
        <is>
          <t>KG</t>
        </is>
      </c>
      <c r="L2813" t="n">
        <v>32.78</v>
      </c>
      <c r="M2813" t="n">
        <v>9.641176</v>
      </c>
      <c r="N2813" t="inlineStr">
        <is>
          <t>ALIMENTOS</t>
        </is>
      </c>
      <c r="O2813" t="inlineStr">
        <is>
          <t>03/2026</t>
        </is>
      </c>
    </row>
    <row r="2814">
      <c r="A2814" t="n">
        <v>220468</v>
      </c>
      <c r="B2814" t="n">
        <v>122</v>
      </c>
      <c r="C2814" t="inlineStr">
        <is>
          <t>Arcos</t>
        </is>
      </c>
      <c r="D2814" t="inlineStr">
        <is>
          <t>MARIO PEDRO FELICIANO - HORTIFRUTI</t>
        </is>
      </c>
      <c r="E2814" t="inlineStr">
        <is>
          <t>471089</t>
        </is>
      </c>
      <c r="F2814" s="550" t="n">
        <v>46100</v>
      </c>
      <c r="G2814" t="n">
        <v>19621</v>
      </c>
      <c r="H2814" t="inlineStr">
        <is>
          <t>CENOURA KG</t>
        </is>
      </c>
      <c r="I2814" t="inlineStr">
        <is>
          <t>ALIMENTOS</t>
        </is>
      </c>
      <c r="J2814" t="n">
        <v>6</v>
      </c>
      <c r="K2814" t="inlineStr">
        <is>
          <t>KG</t>
        </is>
      </c>
      <c r="L2814" t="n">
        <v>34.8</v>
      </c>
      <c r="M2814" t="n">
        <v>5.8</v>
      </c>
      <c r="N2814" t="inlineStr">
        <is>
          <t>ALIMENTOS</t>
        </is>
      </c>
      <c r="O2814" t="inlineStr">
        <is>
          <t>03/2026</t>
        </is>
      </c>
    </row>
    <row r="2815">
      <c r="A2815" t="n">
        <v>220468</v>
      </c>
      <c r="B2815" t="n">
        <v>122</v>
      </c>
      <c r="C2815" t="inlineStr">
        <is>
          <t>Arcos</t>
        </is>
      </c>
      <c r="D2815" t="inlineStr">
        <is>
          <t>MARIO PEDRO FELICIANO - HORTIFRUTI</t>
        </is>
      </c>
      <c r="E2815" t="inlineStr">
        <is>
          <t>471089</t>
        </is>
      </c>
      <c r="F2815" s="550" t="n">
        <v>46100</v>
      </c>
      <c r="G2815" t="n">
        <v>24083</v>
      </c>
      <c r="H2815" t="inlineStr">
        <is>
          <t>BATATA ASTERIX GRAUDA NOIVA KG</t>
        </is>
      </c>
      <c r="I2815" t="inlineStr">
        <is>
          <t>ALIMENTOS</t>
        </is>
      </c>
      <c r="J2815" t="n">
        <v>50</v>
      </c>
      <c r="K2815" t="inlineStr">
        <is>
          <t>KG</t>
        </is>
      </c>
      <c r="L2815" t="n">
        <v>257.5</v>
      </c>
      <c r="M2815" t="n">
        <v>5.15</v>
      </c>
      <c r="N2815" t="inlineStr">
        <is>
          <t>ALIMENTOS</t>
        </is>
      </c>
      <c r="O2815" t="inlineStr">
        <is>
          <t>03/2026</t>
        </is>
      </c>
    </row>
    <row r="2816">
      <c r="A2816" t="n">
        <v>220468</v>
      </c>
      <c r="B2816" t="n">
        <v>122</v>
      </c>
      <c r="C2816" t="inlineStr">
        <is>
          <t>Arcos</t>
        </is>
      </c>
      <c r="D2816" t="inlineStr">
        <is>
          <t>MARIO PEDRO FELICIANO - HORTIFRUTI</t>
        </is>
      </c>
      <c r="E2816" t="inlineStr">
        <is>
          <t>471089</t>
        </is>
      </c>
      <c r="F2816" s="550" t="n">
        <v>46100</v>
      </c>
      <c r="G2816" t="n">
        <v>19623</v>
      </c>
      <c r="H2816" t="inlineStr">
        <is>
          <t>CEBOLA ROXA KG</t>
        </is>
      </c>
      <c r="I2816" t="inlineStr">
        <is>
          <t>ALIMENTOS</t>
        </is>
      </c>
      <c r="J2816" t="n">
        <v>10</v>
      </c>
      <c r="K2816" t="inlineStr">
        <is>
          <t>KG</t>
        </is>
      </c>
      <c r="L2816" t="n">
        <v>41.3</v>
      </c>
      <c r="M2816" t="n">
        <v>4.13</v>
      </c>
      <c r="N2816" t="inlineStr">
        <is>
          <t>ALIMENTOS</t>
        </is>
      </c>
      <c r="O2816" t="inlineStr">
        <is>
          <t>03/2026</t>
        </is>
      </c>
    </row>
    <row r="2817">
      <c r="A2817" t="n">
        <v>220468</v>
      </c>
      <c r="B2817" t="n">
        <v>122</v>
      </c>
      <c r="C2817" t="inlineStr">
        <is>
          <t>Arcos</t>
        </is>
      </c>
      <c r="D2817" t="inlineStr">
        <is>
          <t>MARIO PEDRO FELICIANO - HORTIFRUTI</t>
        </is>
      </c>
      <c r="E2817" t="inlineStr">
        <is>
          <t>471089</t>
        </is>
      </c>
      <c r="F2817" s="550" t="n">
        <v>46100</v>
      </c>
      <c r="G2817" t="n">
        <v>19737</v>
      </c>
      <c r="H2817" t="inlineStr">
        <is>
          <t>MELAO KG</t>
        </is>
      </c>
      <c r="I2817" t="inlineStr">
        <is>
          <t>ALIMENTOS</t>
        </is>
      </c>
      <c r="J2817" t="n">
        <v>4.5</v>
      </c>
      <c r="K2817" t="inlineStr">
        <is>
          <t>KG</t>
        </is>
      </c>
      <c r="L2817" t="n">
        <v>27.36</v>
      </c>
      <c r="M2817" t="n">
        <v>6.08</v>
      </c>
      <c r="N2817" t="inlineStr">
        <is>
          <t>ALIMENTOS</t>
        </is>
      </c>
      <c r="O2817" t="inlineStr">
        <is>
          <t>03/2026</t>
        </is>
      </c>
    </row>
    <row r="2818">
      <c r="A2818" t="n">
        <v>220468</v>
      </c>
      <c r="B2818" t="n">
        <v>122</v>
      </c>
      <c r="C2818" t="inlineStr">
        <is>
          <t>Arcos</t>
        </is>
      </c>
      <c r="D2818" t="inlineStr">
        <is>
          <t>MARIO PEDRO FELICIANO - HORTIFRUTI</t>
        </is>
      </c>
      <c r="E2818" t="inlineStr">
        <is>
          <t>471089</t>
        </is>
      </c>
      <c r="F2818" s="550" t="n">
        <v>46100</v>
      </c>
      <c r="G2818" t="n">
        <v>19654</v>
      </c>
      <c r="H2818" t="inlineStr">
        <is>
          <t>ABOBRINHA ITALIANA GRAUDA KG</t>
        </is>
      </c>
      <c r="I2818" t="inlineStr">
        <is>
          <t>ALIMENTOS</t>
        </is>
      </c>
      <c r="J2818" t="n">
        <v>4.1</v>
      </c>
      <c r="K2818" t="inlineStr">
        <is>
          <t>KG</t>
        </is>
      </c>
      <c r="L2818" t="n">
        <v>29.72</v>
      </c>
      <c r="M2818" t="n">
        <v>7.24878</v>
      </c>
      <c r="N2818" t="inlineStr">
        <is>
          <t>ALIMENTOS</t>
        </is>
      </c>
      <c r="O2818" t="inlineStr">
        <is>
          <t>03/2026</t>
        </is>
      </c>
    </row>
    <row r="2819">
      <c r="A2819" t="n">
        <v>220468</v>
      </c>
      <c r="B2819" t="n">
        <v>122</v>
      </c>
      <c r="C2819" t="inlineStr">
        <is>
          <t>Arcos</t>
        </is>
      </c>
      <c r="D2819" t="inlineStr">
        <is>
          <t>MARIO PEDRO FELICIANO - HORTIFRUTI</t>
        </is>
      </c>
      <c r="E2819" t="inlineStr">
        <is>
          <t>471089</t>
        </is>
      </c>
      <c r="F2819" s="550" t="n">
        <v>46100</v>
      </c>
      <c r="G2819" t="n">
        <v>24044</v>
      </c>
      <c r="H2819" t="inlineStr">
        <is>
          <t>AMORA CONGELADA KG</t>
        </is>
      </c>
      <c r="I2819" t="inlineStr">
        <is>
          <t>ALIMENTOS</t>
        </is>
      </c>
      <c r="J2819" t="n">
        <v>5</v>
      </c>
      <c r="K2819" t="inlineStr">
        <is>
          <t>Kg</t>
        </is>
      </c>
      <c r="L2819" t="n">
        <v>90.65000000000001</v>
      </c>
      <c r="M2819" t="n">
        <v>18.13</v>
      </c>
      <c r="N2819" t="inlineStr">
        <is>
          <t>ALIMENTOS</t>
        </is>
      </c>
      <c r="O2819" t="inlineStr">
        <is>
          <t>03/2026</t>
        </is>
      </c>
    </row>
    <row r="2820">
      <c r="A2820" t="n">
        <v>220468</v>
      </c>
      <c r="B2820" t="n">
        <v>122</v>
      </c>
      <c r="C2820" t="inlineStr">
        <is>
          <t>Arcos</t>
        </is>
      </c>
      <c r="D2820" t="inlineStr">
        <is>
          <t>MARIO PEDRO FELICIANO - HORTIFRUTI</t>
        </is>
      </c>
      <c r="E2820" t="inlineStr">
        <is>
          <t>471089</t>
        </is>
      </c>
      <c r="F2820" s="550" t="n">
        <v>46100</v>
      </c>
      <c r="G2820" t="n">
        <v>19465</v>
      </c>
      <c r="H2820" t="inlineStr">
        <is>
          <t>SALSAO KG</t>
        </is>
      </c>
      <c r="I2820" t="inlineStr">
        <is>
          <t>ALIMENTOS</t>
        </is>
      </c>
      <c r="J2820" t="n">
        <v>1.15</v>
      </c>
      <c r="K2820" t="inlineStr">
        <is>
          <t>KG</t>
        </is>
      </c>
      <c r="L2820" t="n">
        <v>6.67</v>
      </c>
      <c r="M2820" t="n">
        <v>5.8</v>
      </c>
      <c r="N2820" t="inlineStr">
        <is>
          <t>ALIMENTOS</t>
        </is>
      </c>
      <c r="O2820" t="inlineStr">
        <is>
          <t>03/2026</t>
        </is>
      </c>
    </row>
    <row r="2821">
      <c r="A2821" t="n">
        <v>220468</v>
      </c>
      <c r="B2821" t="n">
        <v>122</v>
      </c>
      <c r="C2821" t="inlineStr">
        <is>
          <t>Arcos</t>
        </is>
      </c>
      <c r="D2821" t="inlineStr">
        <is>
          <t>MARIO PEDRO FELICIANO - HORTIFRUTI</t>
        </is>
      </c>
      <c r="E2821" t="inlineStr">
        <is>
          <t>471089</t>
        </is>
      </c>
      <c r="F2821" s="550" t="n">
        <v>46100</v>
      </c>
      <c r="G2821" t="n">
        <v>19652</v>
      </c>
      <c r="H2821" t="inlineStr">
        <is>
          <t>ALHO COMUM KG</t>
        </is>
      </c>
      <c r="I2821" t="inlineStr">
        <is>
          <t>ALIMENTOS</t>
        </is>
      </c>
      <c r="J2821" t="n">
        <v>1</v>
      </c>
      <c r="K2821" t="inlineStr">
        <is>
          <t>KG</t>
        </is>
      </c>
      <c r="L2821" t="n">
        <v>20.3</v>
      </c>
      <c r="M2821" t="n">
        <v>20.3</v>
      </c>
      <c r="N2821" t="inlineStr">
        <is>
          <t>ALIMENTOS</t>
        </is>
      </c>
      <c r="O2821" t="inlineStr">
        <is>
          <t>03/2026</t>
        </is>
      </c>
    </row>
    <row r="2822">
      <c r="A2822" t="n">
        <v>220468</v>
      </c>
      <c r="B2822" t="n">
        <v>122</v>
      </c>
      <c r="C2822" t="inlineStr">
        <is>
          <t>Arcos</t>
        </is>
      </c>
      <c r="D2822" t="inlineStr">
        <is>
          <t>MARIO PEDRO FELICIANO - HORTIFRUTI</t>
        </is>
      </c>
      <c r="E2822" t="inlineStr">
        <is>
          <t>471089</t>
        </is>
      </c>
      <c r="F2822" s="550" t="n">
        <v>46100</v>
      </c>
      <c r="G2822" t="n">
        <v>19701</v>
      </c>
      <c r="H2822" t="inlineStr">
        <is>
          <t>AMEIXA KG</t>
        </is>
      </c>
      <c r="I2822" t="inlineStr">
        <is>
          <t>ALIMENTOS</t>
        </is>
      </c>
      <c r="J2822" t="n">
        <v>1</v>
      </c>
      <c r="K2822" t="inlineStr">
        <is>
          <t>KG</t>
        </is>
      </c>
      <c r="L2822" t="n">
        <v>12.91</v>
      </c>
      <c r="M2822" t="n">
        <v>12.91</v>
      </c>
      <c r="N2822" t="inlineStr">
        <is>
          <t>ALIMENTOS</t>
        </is>
      </c>
      <c r="O2822" t="inlineStr">
        <is>
          <t>03/2026</t>
        </is>
      </c>
    </row>
    <row r="2823">
      <c r="A2823" t="n">
        <v>220468</v>
      </c>
      <c r="B2823" t="n">
        <v>122</v>
      </c>
      <c r="C2823" t="inlineStr">
        <is>
          <t>Arcos</t>
        </is>
      </c>
      <c r="D2823" t="inlineStr">
        <is>
          <t>MARIO PEDRO FELICIANO - HORTIFRUTI</t>
        </is>
      </c>
      <c r="E2823" t="inlineStr">
        <is>
          <t>471089</t>
        </is>
      </c>
      <c r="F2823" s="550" t="n">
        <v>46100</v>
      </c>
      <c r="G2823" t="n">
        <v>19748</v>
      </c>
      <c r="H2823" t="inlineStr">
        <is>
          <t>MACA FUJI KG</t>
        </is>
      </c>
      <c r="I2823" t="inlineStr">
        <is>
          <t>ALIMENTOS</t>
        </is>
      </c>
      <c r="J2823" t="n">
        <v>2.1</v>
      </c>
      <c r="K2823" t="inlineStr">
        <is>
          <t>KG</t>
        </is>
      </c>
      <c r="L2823" t="n">
        <v>22.85</v>
      </c>
      <c r="M2823" t="n">
        <v>10.880952</v>
      </c>
      <c r="N2823" t="inlineStr">
        <is>
          <t>ALIMENTOS</t>
        </is>
      </c>
      <c r="O2823" t="inlineStr">
        <is>
          <t>03/2026</t>
        </is>
      </c>
    </row>
    <row r="2824">
      <c r="A2824" t="n">
        <v>220468</v>
      </c>
      <c r="B2824" t="n">
        <v>122</v>
      </c>
      <c r="C2824" t="inlineStr">
        <is>
          <t>Arcos</t>
        </is>
      </c>
      <c r="D2824" t="inlineStr">
        <is>
          <t>MARIO PEDRO FELICIANO - HORTIFRUTI</t>
        </is>
      </c>
      <c r="E2824" t="inlineStr">
        <is>
          <t>471089</t>
        </is>
      </c>
      <c r="F2824" s="550" t="n">
        <v>46100</v>
      </c>
      <c r="G2824" t="n">
        <v>19790</v>
      </c>
      <c r="H2824" t="inlineStr">
        <is>
          <t>POLPA DE AVOCADO KG</t>
        </is>
      </c>
      <c r="I2824" t="inlineStr">
        <is>
          <t>ALIMENTOS</t>
        </is>
      </c>
      <c r="J2824" t="n">
        <v>8</v>
      </c>
      <c r="K2824" t="inlineStr">
        <is>
          <t>KG</t>
        </is>
      </c>
      <c r="L2824" t="n">
        <v>371.2</v>
      </c>
      <c r="M2824" t="n">
        <v>46.4</v>
      </c>
      <c r="N2824" t="inlineStr">
        <is>
          <t>ALIMENTOS</t>
        </is>
      </c>
      <c r="O2824" t="inlineStr">
        <is>
          <t>03/2026</t>
        </is>
      </c>
    </row>
    <row r="2825">
      <c r="A2825" t="n">
        <v>220468</v>
      </c>
      <c r="B2825" t="n">
        <v>122</v>
      </c>
      <c r="C2825" t="inlineStr">
        <is>
          <t>Arcos</t>
        </is>
      </c>
      <c r="D2825" t="inlineStr">
        <is>
          <t>MARIO PEDRO FELICIANO - HORTIFRUTI</t>
        </is>
      </c>
      <c r="E2825" t="inlineStr">
        <is>
          <t>471089</t>
        </is>
      </c>
      <c r="F2825" s="550" t="n">
        <v>46100</v>
      </c>
      <c r="G2825" t="n">
        <v>23359</v>
      </c>
      <c r="H2825" t="inlineStr">
        <is>
          <t>LIMAO TAHITI KG</t>
        </is>
      </c>
      <c r="I2825" t="inlineStr">
        <is>
          <t>ALIMENTOS</t>
        </is>
      </c>
      <c r="J2825" t="n">
        <v>30</v>
      </c>
      <c r="K2825" t="inlineStr">
        <is>
          <t>KG</t>
        </is>
      </c>
      <c r="L2825" t="n">
        <v>95.7</v>
      </c>
      <c r="M2825" t="n">
        <v>3.19</v>
      </c>
      <c r="N2825" t="inlineStr">
        <is>
          <t>ALIMENTOS</t>
        </is>
      </c>
      <c r="O2825" t="inlineStr">
        <is>
          <t>03/2026</t>
        </is>
      </c>
    </row>
    <row r="2826">
      <c r="A2826" t="n">
        <v>220468</v>
      </c>
      <c r="B2826" t="n">
        <v>122</v>
      </c>
      <c r="C2826" t="inlineStr">
        <is>
          <t>Arcos</t>
        </is>
      </c>
      <c r="D2826" t="inlineStr">
        <is>
          <t>MARIO PEDRO FELICIANO - HORTIFRUTI</t>
        </is>
      </c>
      <c r="E2826" t="inlineStr">
        <is>
          <t>471089</t>
        </is>
      </c>
      <c r="F2826" s="550" t="n">
        <v>46100</v>
      </c>
      <c r="G2826" t="n">
        <v>23361</v>
      </c>
      <c r="H2826" t="inlineStr">
        <is>
          <t>LARANJA PERA KG</t>
        </is>
      </c>
      <c r="I2826" t="inlineStr">
        <is>
          <t>ALIMENTOS</t>
        </is>
      </c>
      <c r="J2826" t="n">
        <v>60</v>
      </c>
      <c r="K2826" t="inlineStr">
        <is>
          <t>KG</t>
        </is>
      </c>
      <c r="L2826" t="n">
        <v>207</v>
      </c>
      <c r="M2826" t="n">
        <v>3.45</v>
      </c>
      <c r="N2826" t="inlineStr">
        <is>
          <t>ALIMENTOS</t>
        </is>
      </c>
      <c r="O2826" t="inlineStr">
        <is>
          <t>03/2026</t>
        </is>
      </c>
    </row>
    <row r="2827">
      <c r="A2827" t="n">
        <v>220468</v>
      </c>
      <c r="B2827" t="n">
        <v>122</v>
      </c>
      <c r="C2827" t="inlineStr">
        <is>
          <t>Arcos</t>
        </is>
      </c>
      <c r="D2827" t="inlineStr">
        <is>
          <t>MARIO PEDRO FELICIANO - HORTIFRUTI</t>
        </is>
      </c>
      <c r="E2827" t="inlineStr">
        <is>
          <t>471089</t>
        </is>
      </c>
      <c r="F2827" s="550" t="n">
        <v>46100</v>
      </c>
      <c r="G2827" t="n">
        <v>27106</v>
      </c>
      <c r="H2827" t="inlineStr">
        <is>
          <t>PALMILTO PUPUNHA FRESCO TOLETE KG</t>
        </is>
      </c>
      <c r="I2827" t="inlineStr">
        <is>
          <t>ALIMENTOS</t>
        </is>
      </c>
      <c r="J2827" t="n">
        <v>5</v>
      </c>
      <c r="K2827" t="inlineStr">
        <is>
          <t>KG</t>
        </is>
      </c>
      <c r="L2827" t="n">
        <v>152.25</v>
      </c>
      <c r="M2827" t="n">
        <v>30.45</v>
      </c>
      <c r="N2827" t="inlineStr">
        <is>
          <t>ALIMENTOS</t>
        </is>
      </c>
      <c r="O2827" t="inlineStr">
        <is>
          <t>03/2026</t>
        </is>
      </c>
    </row>
    <row r="2828">
      <c r="A2828" t="n">
        <v>220467</v>
      </c>
      <c r="B2828" t="n">
        <v>122</v>
      </c>
      <c r="C2828" t="inlineStr">
        <is>
          <t>Arcos</t>
        </is>
      </c>
      <c r="D2828" t="inlineStr">
        <is>
          <t>EAU - DISTRIBUIDORA DE AGUA MINERAL LTDA</t>
        </is>
      </c>
      <c r="E2828" t="inlineStr">
        <is>
          <t>297329</t>
        </is>
      </c>
      <c r="F2828" s="550" t="n">
        <v>46100</v>
      </c>
      <c r="G2828" t="n">
        <v>17969</v>
      </c>
      <c r="H2828" t="inlineStr">
        <is>
          <t>AGUA MINERAL SEM GAS DIAMOND 310ML C/12</t>
        </is>
      </c>
      <c r="I2828" t="inlineStr">
        <is>
          <t>BEBIDAS</t>
        </is>
      </c>
      <c r="J2828" t="n">
        <v>40</v>
      </c>
      <c r="K2828" t="inlineStr">
        <is>
          <t>PC</t>
        </is>
      </c>
      <c r="L2828" t="n">
        <v>908</v>
      </c>
      <c r="M2828" t="n">
        <v>22.7</v>
      </c>
      <c r="N2828" t="inlineStr">
        <is>
          <t>BEBIDAS</t>
        </is>
      </c>
      <c r="O2828" t="inlineStr">
        <is>
          <t>03/2026</t>
        </is>
      </c>
    </row>
    <row r="2829">
      <c r="A2829" t="n">
        <v>220467</v>
      </c>
      <c r="B2829" t="n">
        <v>122</v>
      </c>
      <c r="C2829" t="inlineStr">
        <is>
          <t>Arcos</t>
        </is>
      </c>
      <c r="D2829" t="inlineStr">
        <is>
          <t>EAU - DISTRIBUIDORA DE AGUA MINERAL LTDA</t>
        </is>
      </c>
      <c r="E2829" t="inlineStr">
        <is>
          <t>297329</t>
        </is>
      </c>
      <c r="F2829" s="550" t="n">
        <v>46100</v>
      </c>
      <c r="G2829" t="n">
        <v>24006</v>
      </c>
      <c r="H2829" t="inlineStr">
        <is>
          <t>AGUA MINERAL COM GAS DIAMOND 310ML C/12</t>
        </is>
      </c>
      <c r="I2829" t="inlineStr">
        <is>
          <t>BEBIDAS</t>
        </is>
      </c>
      <c r="J2829" t="n">
        <v>20</v>
      </c>
      <c r="K2829" t="inlineStr">
        <is>
          <t>PC</t>
        </is>
      </c>
      <c r="L2829" t="n">
        <v>478</v>
      </c>
      <c r="M2829" t="n">
        <v>23.9</v>
      </c>
      <c r="N2829" t="inlineStr">
        <is>
          <t>BEBIDAS</t>
        </is>
      </c>
      <c r="O2829" t="inlineStr">
        <is>
          <t>03/2026</t>
        </is>
      </c>
    </row>
    <row r="2830">
      <c r="A2830" t="n">
        <v>220466</v>
      </c>
      <c r="B2830" t="n">
        <v>122</v>
      </c>
      <c r="C2830" t="inlineStr">
        <is>
          <t>Arcos</t>
        </is>
      </c>
      <c r="D2830" t="inlineStr">
        <is>
          <t>DO CHEF DISTRIBUIDORA DE ALIMENTOS LTDA</t>
        </is>
      </c>
      <c r="E2830" t="inlineStr">
        <is>
          <t>406</t>
        </is>
      </c>
      <c r="F2830" s="550" t="n">
        <v>46100</v>
      </c>
      <c r="G2830" t="n">
        <v>19751</v>
      </c>
      <c r="H2830" t="inlineStr">
        <is>
          <t>LIMAO SICILIANO KG</t>
        </is>
      </c>
      <c r="I2830" t="inlineStr">
        <is>
          <t>ALIMENTOS</t>
        </is>
      </c>
      <c r="J2830" t="n">
        <v>7</v>
      </c>
      <c r="K2830" t="inlineStr">
        <is>
          <t>KG</t>
        </is>
      </c>
      <c r="L2830" t="n">
        <v>78.75</v>
      </c>
      <c r="M2830" t="n">
        <v>11.25</v>
      </c>
      <c r="N2830" t="inlineStr">
        <is>
          <t>ALIMENTOS</t>
        </is>
      </c>
      <c r="O2830" t="inlineStr">
        <is>
          <t>03/2026</t>
        </is>
      </c>
    </row>
    <row r="2831">
      <c r="A2831" t="n">
        <v>220466</v>
      </c>
      <c r="B2831" t="n">
        <v>122</v>
      </c>
      <c r="C2831" t="inlineStr">
        <is>
          <t>Arcos</t>
        </is>
      </c>
      <c r="D2831" t="inlineStr">
        <is>
          <t>DO CHEF DISTRIBUIDORA DE ALIMENTOS LTDA</t>
        </is>
      </c>
      <c r="E2831" t="inlineStr">
        <is>
          <t>406</t>
        </is>
      </c>
      <c r="F2831" s="550" t="n">
        <v>46100</v>
      </c>
      <c r="G2831" t="n">
        <v>19846</v>
      </c>
      <c r="H2831" t="inlineStr">
        <is>
          <t>BROTO DE MOYASHI GRANEL KG</t>
        </is>
      </c>
      <c r="I2831" t="inlineStr">
        <is>
          <t>ALIMENTOS</t>
        </is>
      </c>
      <c r="J2831" t="n">
        <v>0.5</v>
      </c>
      <c r="K2831" t="inlineStr">
        <is>
          <t>KG</t>
        </is>
      </c>
      <c r="L2831" t="n">
        <v>9.380000000000001</v>
      </c>
      <c r="M2831" t="n">
        <v>18.76</v>
      </c>
      <c r="N2831" t="inlineStr">
        <is>
          <t>ALIMENTOS</t>
        </is>
      </c>
      <c r="O2831" t="inlineStr">
        <is>
          <t>03/2026</t>
        </is>
      </c>
    </row>
    <row r="2832">
      <c r="A2832" t="n">
        <v>220466</v>
      </c>
      <c r="B2832" t="n">
        <v>122</v>
      </c>
      <c r="C2832" t="inlineStr">
        <is>
          <t>Arcos</t>
        </is>
      </c>
      <c r="D2832" t="inlineStr">
        <is>
          <t>DO CHEF DISTRIBUIDORA DE ALIMENTOS LTDA</t>
        </is>
      </c>
      <c r="E2832" t="inlineStr">
        <is>
          <t>406</t>
        </is>
      </c>
      <c r="F2832" s="550" t="n">
        <v>46100</v>
      </c>
      <c r="G2832" t="n">
        <v>23096</v>
      </c>
      <c r="H2832" t="inlineStr">
        <is>
          <t>OVO BRANCO UN</t>
        </is>
      </c>
      <c r="I2832" t="inlineStr">
        <is>
          <t>ALIMENTOS</t>
        </is>
      </c>
      <c r="J2832" t="n">
        <v>60</v>
      </c>
      <c r="K2832" t="inlineStr">
        <is>
          <t>UN</t>
        </is>
      </c>
      <c r="L2832" t="n">
        <v>45</v>
      </c>
      <c r="M2832" t="n">
        <v>0.75</v>
      </c>
      <c r="N2832" t="inlineStr">
        <is>
          <t>ALIMENTOS</t>
        </is>
      </c>
      <c r="O2832" t="inlineStr">
        <is>
          <t>03/2026</t>
        </is>
      </c>
    </row>
    <row r="2833">
      <c r="A2833" t="n">
        <v>220466</v>
      </c>
      <c r="B2833" t="n">
        <v>122</v>
      </c>
      <c r="C2833" t="inlineStr">
        <is>
          <t>Arcos</t>
        </is>
      </c>
      <c r="D2833" t="inlineStr">
        <is>
          <t>DO CHEF DISTRIBUIDORA DE ALIMENTOS LTDA</t>
        </is>
      </c>
      <c r="E2833" t="inlineStr">
        <is>
          <t>406</t>
        </is>
      </c>
      <c r="F2833" s="550" t="n">
        <v>46100</v>
      </c>
      <c r="G2833" t="n">
        <v>23365</v>
      </c>
      <c r="H2833" t="inlineStr">
        <is>
          <t>KIWI KG</t>
        </is>
      </c>
      <c r="I2833" t="inlineStr">
        <is>
          <t>ALIMENTOS</t>
        </is>
      </c>
      <c r="J2833" t="n">
        <v>2.4</v>
      </c>
      <c r="K2833" t="inlineStr">
        <is>
          <t>KG</t>
        </is>
      </c>
      <c r="L2833" t="n">
        <v>63</v>
      </c>
      <c r="M2833" t="n">
        <v>26.25</v>
      </c>
      <c r="N2833" t="inlineStr">
        <is>
          <t>ALIMENTOS</t>
        </is>
      </c>
      <c r="O2833" t="inlineStr">
        <is>
          <t>03/2026</t>
        </is>
      </c>
    </row>
    <row r="2834">
      <c r="A2834" t="n">
        <v>220466</v>
      </c>
      <c r="B2834" t="n">
        <v>122</v>
      </c>
      <c r="C2834" t="inlineStr">
        <is>
          <t>Arcos</t>
        </is>
      </c>
      <c r="D2834" t="inlineStr">
        <is>
          <t>DO CHEF DISTRIBUIDORA DE ALIMENTOS LTDA</t>
        </is>
      </c>
      <c r="E2834" t="inlineStr">
        <is>
          <t>406</t>
        </is>
      </c>
      <c r="F2834" s="550" t="n">
        <v>46100</v>
      </c>
      <c r="G2834" t="n">
        <v>19632</v>
      </c>
      <c r="H2834" t="inlineStr">
        <is>
          <t>BETERRABA KG</t>
        </is>
      </c>
      <c r="I2834" t="inlineStr">
        <is>
          <t>ALIMENTOS</t>
        </is>
      </c>
      <c r="J2834" t="n">
        <v>4</v>
      </c>
      <c r="K2834" t="inlineStr">
        <is>
          <t>KG</t>
        </is>
      </c>
      <c r="L2834" t="n">
        <v>17.52</v>
      </c>
      <c r="M2834" t="n">
        <v>4.38</v>
      </c>
      <c r="N2834" t="inlineStr">
        <is>
          <t>ALIMENTOS</t>
        </is>
      </c>
      <c r="O2834" t="inlineStr">
        <is>
          <t>03/2026</t>
        </is>
      </c>
    </row>
    <row r="2835">
      <c r="A2835" t="n">
        <v>220466</v>
      </c>
      <c r="B2835" t="n">
        <v>122</v>
      </c>
      <c r="C2835" t="inlineStr">
        <is>
          <t>Arcos</t>
        </is>
      </c>
      <c r="D2835" t="inlineStr">
        <is>
          <t>DO CHEF DISTRIBUIDORA DE ALIMENTOS LTDA</t>
        </is>
      </c>
      <c r="E2835" t="inlineStr">
        <is>
          <t>406</t>
        </is>
      </c>
      <c r="F2835" s="550" t="n">
        <v>46100</v>
      </c>
      <c r="G2835" t="n">
        <v>26631</v>
      </c>
      <c r="H2835" t="inlineStr">
        <is>
          <t>MANJERICAO BASILICO KG</t>
        </is>
      </c>
      <c r="I2835" t="inlineStr">
        <is>
          <t>ALIMENTOS</t>
        </is>
      </c>
      <c r="J2835" t="n">
        <v>2.5</v>
      </c>
      <c r="K2835" t="inlineStr">
        <is>
          <t>KG</t>
        </is>
      </c>
      <c r="L2835" t="n">
        <v>117.2</v>
      </c>
      <c r="M2835" t="n">
        <v>46.88</v>
      </c>
      <c r="N2835" t="inlineStr">
        <is>
          <t>ALIMENTOS</t>
        </is>
      </c>
      <c r="O2835" t="inlineStr">
        <is>
          <t>03/2026</t>
        </is>
      </c>
    </row>
    <row r="2836">
      <c r="A2836" t="n">
        <v>220466</v>
      </c>
      <c r="B2836" t="n">
        <v>122</v>
      </c>
      <c r="C2836" t="inlineStr">
        <is>
          <t>Arcos</t>
        </is>
      </c>
      <c r="D2836" t="inlineStr">
        <is>
          <t>DO CHEF DISTRIBUIDORA DE ALIMENTOS LTDA</t>
        </is>
      </c>
      <c r="E2836" t="inlineStr">
        <is>
          <t>406</t>
        </is>
      </c>
      <c r="F2836" s="550" t="n">
        <v>46100</v>
      </c>
      <c r="G2836" t="n">
        <v>19472</v>
      </c>
      <c r="H2836" t="inlineStr">
        <is>
          <t>RUCULA KG</t>
        </is>
      </c>
      <c r="I2836" t="inlineStr">
        <is>
          <t>ALIMENTOS</t>
        </is>
      </c>
      <c r="J2836" t="n">
        <v>1.5</v>
      </c>
      <c r="K2836" t="inlineStr">
        <is>
          <t>KG</t>
        </is>
      </c>
      <c r="L2836" t="n">
        <v>37.5</v>
      </c>
      <c r="M2836" t="n">
        <v>25</v>
      </c>
      <c r="N2836" t="inlineStr">
        <is>
          <t>ALIMENTOS</t>
        </is>
      </c>
      <c r="O2836" t="inlineStr">
        <is>
          <t>03/2026</t>
        </is>
      </c>
    </row>
    <row r="2837">
      <c r="A2837" t="n">
        <v>220465</v>
      </c>
      <c r="B2837" t="n">
        <v>122</v>
      </c>
      <c r="C2837" t="inlineStr">
        <is>
          <t>Arcos</t>
        </is>
      </c>
      <c r="D2837" t="inlineStr">
        <is>
          <t>CECILIA TSUYACO ARAKI SILVA LTDA</t>
        </is>
      </c>
      <c r="E2837" t="inlineStr">
        <is>
          <t>388817</t>
        </is>
      </c>
      <c r="F2837" s="550" t="n">
        <v>46100</v>
      </c>
      <c r="G2837" t="n">
        <v>19787</v>
      </c>
      <c r="H2837" t="inlineStr">
        <is>
          <t>ABACAXI PEROLA KG</t>
        </is>
      </c>
      <c r="I2837" t="inlineStr">
        <is>
          <t>ALIMENTOS</t>
        </is>
      </c>
      <c r="J2837" t="n">
        <v>20</v>
      </c>
      <c r="K2837" t="inlineStr">
        <is>
          <t>KG</t>
        </is>
      </c>
      <c r="L2837" t="n">
        <v>106</v>
      </c>
      <c r="M2837" t="n">
        <v>5.3</v>
      </c>
      <c r="N2837" t="inlineStr">
        <is>
          <t>ALIMENTOS</t>
        </is>
      </c>
      <c r="O2837" t="inlineStr">
        <is>
          <t>03/2026</t>
        </is>
      </c>
    </row>
    <row r="2838">
      <c r="A2838" t="n">
        <v>220465</v>
      </c>
      <c r="B2838" t="n">
        <v>122</v>
      </c>
      <c r="C2838" t="inlineStr">
        <is>
          <t>Arcos</t>
        </is>
      </c>
      <c r="D2838" t="inlineStr">
        <is>
          <t>CECILIA TSUYACO ARAKI SILVA LTDA</t>
        </is>
      </c>
      <c r="E2838" t="inlineStr">
        <is>
          <t>388817</t>
        </is>
      </c>
      <c r="F2838" s="550" t="n">
        <v>46100</v>
      </c>
      <c r="G2838" t="n">
        <v>24509</v>
      </c>
      <c r="H2838" t="inlineStr">
        <is>
          <t>CEBOLA BRANCA KG</t>
        </is>
      </c>
      <c r="I2838" t="inlineStr">
        <is>
          <t>ALIMENTOS</t>
        </is>
      </c>
      <c r="J2838" t="n">
        <v>20</v>
      </c>
      <c r="K2838" t="inlineStr">
        <is>
          <t>KG</t>
        </is>
      </c>
      <c r="L2838" t="n">
        <v>70</v>
      </c>
      <c r="M2838" t="n">
        <v>3.5</v>
      </c>
      <c r="N2838" t="inlineStr">
        <is>
          <t>ALIMENTOS</t>
        </is>
      </c>
      <c r="O2838" t="inlineStr">
        <is>
          <t>03/2026</t>
        </is>
      </c>
    </row>
    <row r="2839">
      <c r="A2839" t="n">
        <v>220465</v>
      </c>
      <c r="B2839" t="n">
        <v>122</v>
      </c>
      <c r="C2839" t="inlineStr">
        <is>
          <t>Arcos</t>
        </is>
      </c>
      <c r="D2839" t="inlineStr">
        <is>
          <t>CECILIA TSUYACO ARAKI SILVA LTDA</t>
        </is>
      </c>
      <c r="E2839" t="inlineStr">
        <is>
          <t>388817</t>
        </is>
      </c>
      <c r="F2839" s="550" t="n">
        <v>46100</v>
      </c>
      <c r="G2839" t="n">
        <v>19505</v>
      </c>
      <c r="H2839" t="inlineStr">
        <is>
          <t>ALFACE AMERICANA KG</t>
        </is>
      </c>
      <c r="I2839" t="inlineStr">
        <is>
          <t>ALIMENTOS</t>
        </is>
      </c>
      <c r="J2839" t="n">
        <v>0.6</v>
      </c>
      <c r="K2839" t="inlineStr">
        <is>
          <t>KG</t>
        </is>
      </c>
      <c r="L2839" t="n">
        <v>7.5</v>
      </c>
      <c r="M2839" t="n">
        <v>12.5</v>
      </c>
      <c r="N2839" t="inlineStr">
        <is>
          <t>ALIMENTOS</t>
        </is>
      </c>
      <c r="O2839" t="inlineStr">
        <is>
          <t>03/2026</t>
        </is>
      </c>
    </row>
    <row r="2840">
      <c r="A2840" t="n">
        <v>220465</v>
      </c>
      <c r="B2840" t="n">
        <v>122</v>
      </c>
      <c r="C2840" t="inlineStr">
        <is>
          <t>Arcos</t>
        </is>
      </c>
      <c r="D2840" t="inlineStr">
        <is>
          <t>CECILIA TSUYACO ARAKI SILVA LTDA</t>
        </is>
      </c>
      <c r="E2840" t="inlineStr">
        <is>
          <t>388817</t>
        </is>
      </c>
      <c r="F2840" s="550" t="n">
        <v>46100</v>
      </c>
      <c r="G2840" t="n">
        <v>19476</v>
      </c>
      <c r="H2840" t="inlineStr">
        <is>
          <t>MANJERICAO KG</t>
        </is>
      </c>
      <c r="I2840" t="inlineStr">
        <is>
          <t>ALIMENTOS</t>
        </is>
      </c>
      <c r="J2840" t="n">
        <v>0.3</v>
      </c>
      <c r="K2840" t="inlineStr">
        <is>
          <t>KG</t>
        </is>
      </c>
      <c r="L2840" t="n">
        <v>18</v>
      </c>
      <c r="M2840" t="n">
        <v>60</v>
      </c>
      <c r="N2840" t="inlineStr">
        <is>
          <t>ALIMENTOS</t>
        </is>
      </c>
      <c r="O2840" t="inlineStr">
        <is>
          <t>03/2026</t>
        </is>
      </c>
    </row>
    <row r="2841">
      <c r="A2841" t="n">
        <v>220465</v>
      </c>
      <c r="B2841" t="n">
        <v>122</v>
      </c>
      <c r="C2841" t="inlineStr">
        <is>
          <t>Arcos</t>
        </is>
      </c>
      <c r="D2841" t="inlineStr">
        <is>
          <t>CECILIA TSUYACO ARAKI SILVA LTDA</t>
        </is>
      </c>
      <c r="E2841" t="inlineStr">
        <is>
          <t>388817</t>
        </is>
      </c>
      <c r="F2841" s="550" t="n">
        <v>46100</v>
      </c>
      <c r="G2841" t="n">
        <v>19480</v>
      </c>
      <c r="H2841" t="inlineStr">
        <is>
          <t>HORTELA HIDROPONICA KG</t>
        </is>
      </c>
      <c r="I2841" t="inlineStr">
        <is>
          <t>ALIMENTOS</t>
        </is>
      </c>
      <c r="J2841" t="n">
        <v>0.5</v>
      </c>
      <c r="K2841" t="inlineStr">
        <is>
          <t>KG</t>
        </is>
      </c>
      <c r="L2841" t="n">
        <v>8.5</v>
      </c>
      <c r="M2841" t="n">
        <v>17</v>
      </c>
      <c r="N2841" t="inlineStr">
        <is>
          <t>ALIMENTOS</t>
        </is>
      </c>
      <c r="O2841" t="inlineStr">
        <is>
          <t>03/2026</t>
        </is>
      </c>
    </row>
    <row r="2842">
      <c r="A2842" t="n">
        <v>220465</v>
      </c>
      <c r="B2842" t="n">
        <v>122</v>
      </c>
      <c r="C2842" t="inlineStr">
        <is>
          <t>Arcos</t>
        </is>
      </c>
      <c r="D2842" t="inlineStr">
        <is>
          <t>CECILIA TSUYACO ARAKI SILVA LTDA</t>
        </is>
      </c>
      <c r="E2842" t="inlineStr">
        <is>
          <t>388817</t>
        </is>
      </c>
      <c r="F2842" s="550" t="n">
        <v>46100</v>
      </c>
      <c r="G2842" t="n">
        <v>19485</v>
      </c>
      <c r="H2842" t="inlineStr">
        <is>
          <t>ENDRO DILL KG</t>
        </is>
      </c>
      <c r="I2842" t="inlineStr">
        <is>
          <t>ALIMENTOS</t>
        </is>
      </c>
      <c r="J2842" t="n">
        <v>0.2</v>
      </c>
      <c r="K2842" t="inlineStr">
        <is>
          <t>KG</t>
        </is>
      </c>
      <c r="L2842" t="n">
        <v>39</v>
      </c>
      <c r="M2842" t="n">
        <v>195</v>
      </c>
      <c r="N2842" t="inlineStr">
        <is>
          <t>ALIMENTOS</t>
        </is>
      </c>
      <c r="O2842" t="inlineStr">
        <is>
          <t>03/2026</t>
        </is>
      </c>
    </row>
    <row r="2843">
      <c r="A2843" t="n">
        <v>220465</v>
      </c>
      <c r="B2843" t="n">
        <v>122</v>
      </c>
      <c r="C2843" t="inlineStr">
        <is>
          <t>Arcos</t>
        </is>
      </c>
      <c r="D2843" t="inlineStr">
        <is>
          <t>CECILIA TSUYACO ARAKI SILVA LTDA</t>
        </is>
      </c>
      <c r="E2843" t="inlineStr">
        <is>
          <t>388817</t>
        </is>
      </c>
      <c r="F2843" s="550" t="n">
        <v>46100</v>
      </c>
      <c r="G2843" t="n">
        <v>19658</v>
      </c>
      <c r="H2843" t="inlineStr">
        <is>
          <t>ABOBORA JAPONESA / CABOTIAN KG</t>
        </is>
      </c>
      <c r="I2843" t="inlineStr">
        <is>
          <t>ALIMENTOS</t>
        </is>
      </c>
      <c r="J2843" t="n">
        <v>4</v>
      </c>
      <c r="K2843" t="inlineStr">
        <is>
          <t>KG</t>
        </is>
      </c>
      <c r="L2843" t="n">
        <v>14.4</v>
      </c>
      <c r="M2843" t="n">
        <v>3.6</v>
      </c>
      <c r="N2843" t="inlineStr">
        <is>
          <t>ALIMENTOS</t>
        </is>
      </c>
      <c r="O2843" t="inlineStr">
        <is>
          <t>03/2026</t>
        </is>
      </c>
    </row>
    <row r="2844">
      <c r="A2844" t="n">
        <v>220465</v>
      </c>
      <c r="B2844" t="n">
        <v>122</v>
      </c>
      <c r="C2844" t="inlineStr">
        <is>
          <t>Arcos</t>
        </is>
      </c>
      <c r="D2844" t="inlineStr">
        <is>
          <t>CECILIA TSUYACO ARAKI SILVA LTDA</t>
        </is>
      </c>
      <c r="E2844" t="inlineStr">
        <is>
          <t>388817</t>
        </is>
      </c>
      <c r="F2844" s="550" t="n">
        <v>46100</v>
      </c>
      <c r="G2844" t="n">
        <v>19498</v>
      </c>
      <c r="H2844" t="inlineStr">
        <is>
          <t>ALFACE ROMANA KG</t>
        </is>
      </c>
      <c r="I2844" t="inlineStr">
        <is>
          <t>ALIMENTOS</t>
        </is>
      </c>
      <c r="J2844" t="n">
        <v>1</v>
      </c>
      <c r="K2844" t="inlineStr">
        <is>
          <t>KG</t>
        </is>
      </c>
      <c r="L2844" t="n">
        <v>15</v>
      </c>
      <c r="M2844" t="n">
        <v>15</v>
      </c>
      <c r="N2844" t="inlineStr">
        <is>
          <t>ALIMENTOS</t>
        </is>
      </c>
      <c r="O2844" t="inlineStr">
        <is>
          <t>03/2026</t>
        </is>
      </c>
    </row>
    <row r="2845">
      <c r="A2845" t="n">
        <v>220465</v>
      </c>
      <c r="B2845" t="n">
        <v>122</v>
      </c>
      <c r="C2845" t="inlineStr">
        <is>
          <t>Arcos</t>
        </is>
      </c>
      <c r="D2845" t="inlineStr">
        <is>
          <t>CECILIA TSUYACO ARAKI SILVA LTDA</t>
        </is>
      </c>
      <c r="E2845" t="inlineStr">
        <is>
          <t>388817</t>
        </is>
      </c>
      <c r="F2845" s="550" t="n">
        <v>46100</v>
      </c>
      <c r="G2845" t="n">
        <v>19502</v>
      </c>
      <c r="H2845" t="inlineStr">
        <is>
          <t>ALFACE CRESPA ROXA KG</t>
        </is>
      </c>
      <c r="I2845" t="inlineStr">
        <is>
          <t>ALIMENTOS</t>
        </is>
      </c>
      <c r="J2845" t="n">
        <v>1</v>
      </c>
      <c r="K2845" t="inlineStr">
        <is>
          <t>KG</t>
        </is>
      </c>
      <c r="L2845" t="n">
        <v>18</v>
      </c>
      <c r="M2845" t="n">
        <v>18</v>
      </c>
      <c r="N2845" t="inlineStr">
        <is>
          <t>ALIMENTOS</t>
        </is>
      </c>
      <c r="O2845" t="inlineStr">
        <is>
          <t>03/2026</t>
        </is>
      </c>
    </row>
    <row r="2846">
      <c r="A2846" t="n">
        <v>220465</v>
      </c>
      <c r="B2846" t="n">
        <v>122</v>
      </c>
      <c r="C2846" t="inlineStr">
        <is>
          <t>Arcos</t>
        </is>
      </c>
      <c r="D2846" t="inlineStr">
        <is>
          <t>CECILIA TSUYACO ARAKI SILVA LTDA</t>
        </is>
      </c>
      <c r="E2846" t="inlineStr">
        <is>
          <t>388817</t>
        </is>
      </c>
      <c r="F2846" s="550" t="n">
        <v>46100</v>
      </c>
      <c r="G2846" t="n">
        <v>19503</v>
      </c>
      <c r="H2846" t="inlineStr">
        <is>
          <t>ALFACE CRESPA KG</t>
        </is>
      </c>
      <c r="I2846" t="inlineStr">
        <is>
          <t>ALIMENTOS</t>
        </is>
      </c>
      <c r="J2846" t="n">
        <v>1</v>
      </c>
      <c r="K2846" t="inlineStr">
        <is>
          <t>KG</t>
        </is>
      </c>
      <c r="L2846" t="n">
        <v>11</v>
      </c>
      <c r="M2846" t="n">
        <v>11</v>
      </c>
      <c r="N2846" t="inlineStr">
        <is>
          <t>ALIMENTOS</t>
        </is>
      </c>
      <c r="O2846" t="inlineStr">
        <is>
          <t>03/2026</t>
        </is>
      </c>
    </row>
    <row r="2847">
      <c r="A2847" t="n">
        <v>220465</v>
      </c>
      <c r="B2847" t="n">
        <v>122</v>
      </c>
      <c r="C2847" t="inlineStr">
        <is>
          <t>Arcos</t>
        </is>
      </c>
      <c r="D2847" t="inlineStr">
        <is>
          <t>CECILIA TSUYACO ARAKI SILVA LTDA</t>
        </is>
      </c>
      <c r="E2847" t="inlineStr">
        <is>
          <t>388817</t>
        </is>
      </c>
      <c r="F2847" s="550" t="n">
        <v>46100</v>
      </c>
      <c r="G2847" t="n">
        <v>19488</v>
      </c>
      <c r="H2847" t="inlineStr">
        <is>
          <t>CEBOLINHA KG</t>
        </is>
      </c>
      <c r="I2847" t="inlineStr">
        <is>
          <t>ALIMENTOS</t>
        </is>
      </c>
      <c r="J2847" t="n">
        <v>1</v>
      </c>
      <c r="K2847" t="inlineStr">
        <is>
          <t>KG</t>
        </is>
      </c>
      <c r="L2847" t="n">
        <v>11</v>
      </c>
      <c r="M2847" t="n">
        <v>11</v>
      </c>
      <c r="N2847" t="inlineStr">
        <is>
          <t>ALIMENTOS</t>
        </is>
      </c>
      <c r="O2847" t="inlineStr">
        <is>
          <t>03/2026</t>
        </is>
      </c>
    </row>
    <row r="2848">
      <c r="A2848" t="n">
        <v>220465</v>
      </c>
      <c r="B2848" t="n">
        <v>122</v>
      </c>
      <c r="C2848" t="inlineStr">
        <is>
          <t>Arcos</t>
        </is>
      </c>
      <c r="D2848" t="inlineStr">
        <is>
          <t>CECILIA TSUYACO ARAKI SILVA LTDA</t>
        </is>
      </c>
      <c r="E2848" t="inlineStr">
        <is>
          <t>388817</t>
        </is>
      </c>
      <c r="F2848" s="550" t="n">
        <v>46100</v>
      </c>
      <c r="G2848" t="n">
        <v>19647</v>
      </c>
      <c r="H2848" t="inlineStr">
        <is>
          <t>ALHO PORO KG</t>
        </is>
      </c>
      <c r="I2848" t="inlineStr">
        <is>
          <t>ALIMENTOS</t>
        </is>
      </c>
      <c r="J2848" t="n">
        <v>1</v>
      </c>
      <c r="K2848" t="inlineStr">
        <is>
          <t>KG</t>
        </is>
      </c>
      <c r="L2848" t="n">
        <v>15</v>
      </c>
      <c r="M2848" t="n">
        <v>15</v>
      </c>
      <c r="N2848" t="inlineStr">
        <is>
          <t>ALIMENTOS</t>
        </is>
      </c>
      <c r="O2848" t="inlineStr">
        <is>
          <t>03/2026</t>
        </is>
      </c>
    </row>
    <row r="2849">
      <c r="A2849" t="n">
        <v>220465</v>
      </c>
      <c r="B2849" t="n">
        <v>122</v>
      </c>
      <c r="C2849" t="inlineStr">
        <is>
          <t>Arcos</t>
        </is>
      </c>
      <c r="D2849" t="inlineStr">
        <is>
          <t>CECILIA TSUYACO ARAKI SILVA LTDA</t>
        </is>
      </c>
      <c r="E2849" t="inlineStr">
        <is>
          <t>388817</t>
        </is>
      </c>
      <c r="F2849" s="550" t="n">
        <v>46100</v>
      </c>
      <c r="G2849" t="n">
        <v>19759</v>
      </c>
      <c r="H2849" t="inlineStr">
        <is>
          <t>LARANJA BAHIA KG</t>
        </is>
      </c>
      <c r="I2849" t="inlineStr">
        <is>
          <t>ALIMENTOS</t>
        </is>
      </c>
      <c r="J2849" t="n">
        <v>10</v>
      </c>
      <c r="K2849" t="inlineStr">
        <is>
          <t>KG</t>
        </is>
      </c>
      <c r="L2849" t="n">
        <v>95</v>
      </c>
      <c r="M2849" t="n">
        <v>9.5</v>
      </c>
      <c r="N2849" t="inlineStr">
        <is>
          <t>ALIMENTOS</t>
        </is>
      </c>
      <c r="O2849" t="inlineStr">
        <is>
          <t>03/2026</t>
        </is>
      </c>
    </row>
    <row r="2850">
      <c r="A2850" t="n">
        <v>220465</v>
      </c>
      <c r="B2850" t="n">
        <v>122</v>
      </c>
      <c r="C2850" t="inlineStr">
        <is>
          <t>Arcos</t>
        </is>
      </c>
      <c r="D2850" t="inlineStr">
        <is>
          <t>CECILIA TSUYACO ARAKI SILVA LTDA</t>
        </is>
      </c>
      <c r="E2850" t="inlineStr">
        <is>
          <t>388817</t>
        </is>
      </c>
      <c r="F2850" s="550" t="n">
        <v>46100</v>
      </c>
      <c r="G2850" t="n">
        <v>19617</v>
      </c>
      <c r="H2850" t="inlineStr">
        <is>
          <t>COENTRO KG</t>
        </is>
      </c>
      <c r="I2850" t="inlineStr">
        <is>
          <t>ALIMENTOS</t>
        </is>
      </c>
      <c r="J2850" t="n">
        <v>0.15</v>
      </c>
      <c r="K2850" t="inlineStr">
        <is>
          <t>KG</t>
        </is>
      </c>
      <c r="L2850" t="n">
        <v>2.4</v>
      </c>
      <c r="M2850" t="n">
        <v>16</v>
      </c>
      <c r="N2850" t="inlineStr">
        <is>
          <t>ALIMENTOS</t>
        </is>
      </c>
      <c r="O2850" t="inlineStr">
        <is>
          <t>03/2026</t>
        </is>
      </c>
    </row>
    <row r="2851">
      <c r="A2851" t="n">
        <v>220465</v>
      </c>
      <c r="B2851" t="n">
        <v>122</v>
      </c>
      <c r="C2851" t="inlineStr">
        <is>
          <t>Arcos</t>
        </is>
      </c>
      <c r="D2851" t="inlineStr">
        <is>
          <t>CECILIA TSUYACO ARAKI SILVA LTDA</t>
        </is>
      </c>
      <c r="E2851" t="inlineStr">
        <is>
          <t>388817</t>
        </is>
      </c>
      <c r="F2851" s="550" t="n">
        <v>46100</v>
      </c>
      <c r="G2851" t="n">
        <v>19600</v>
      </c>
      <c r="H2851" t="inlineStr">
        <is>
          <t>MAXIXE KG</t>
        </is>
      </c>
      <c r="I2851" t="inlineStr">
        <is>
          <t>ALIMENTOS</t>
        </is>
      </c>
      <c r="J2851" t="n">
        <v>1</v>
      </c>
      <c r="K2851" t="inlineStr">
        <is>
          <t>KG</t>
        </is>
      </c>
      <c r="L2851" t="n">
        <v>9.5</v>
      </c>
      <c r="M2851" t="n">
        <v>9.5</v>
      </c>
      <c r="N2851" t="inlineStr">
        <is>
          <t>ALIMENTOS</t>
        </is>
      </c>
      <c r="O2851" t="inlineStr">
        <is>
          <t>03/2026</t>
        </is>
      </c>
    </row>
    <row r="2852">
      <c r="A2852" t="n">
        <v>220465</v>
      </c>
      <c r="B2852" t="n">
        <v>122</v>
      </c>
      <c r="C2852" t="inlineStr">
        <is>
          <t>Arcos</t>
        </is>
      </c>
      <c r="D2852" t="inlineStr">
        <is>
          <t>CECILIA TSUYACO ARAKI SILVA LTDA</t>
        </is>
      </c>
      <c r="E2852" t="inlineStr">
        <is>
          <t>388817</t>
        </is>
      </c>
      <c r="F2852" s="550" t="n">
        <v>46100</v>
      </c>
      <c r="G2852" t="n">
        <v>19657</v>
      </c>
      <c r="H2852" t="inlineStr">
        <is>
          <t>ABOBORA PESCOCO KG</t>
        </is>
      </c>
      <c r="I2852" t="inlineStr">
        <is>
          <t>ALIMENTOS</t>
        </is>
      </c>
      <c r="J2852" t="n">
        <v>4</v>
      </c>
      <c r="K2852" t="inlineStr">
        <is>
          <t>KG</t>
        </is>
      </c>
      <c r="L2852" t="n">
        <v>18.8</v>
      </c>
      <c r="M2852" t="n">
        <v>4.7</v>
      </c>
      <c r="N2852" t="inlineStr">
        <is>
          <t>ALIMENTOS</t>
        </is>
      </c>
      <c r="O2852" t="inlineStr">
        <is>
          <t>03/2026</t>
        </is>
      </c>
    </row>
    <row r="2853">
      <c r="A2853" t="n">
        <v>220465</v>
      </c>
      <c r="B2853" t="n">
        <v>122</v>
      </c>
      <c r="C2853" t="inlineStr">
        <is>
          <t>Arcos</t>
        </is>
      </c>
      <c r="D2853" t="inlineStr">
        <is>
          <t>CECILIA TSUYACO ARAKI SILVA LTDA</t>
        </is>
      </c>
      <c r="E2853" t="inlineStr">
        <is>
          <t>388817</t>
        </is>
      </c>
      <c r="F2853" s="550" t="n">
        <v>46100</v>
      </c>
      <c r="G2853" t="n">
        <v>23113</v>
      </c>
      <c r="H2853" t="inlineStr">
        <is>
          <t>SALSA KG</t>
        </is>
      </c>
      <c r="I2853" t="inlineStr">
        <is>
          <t>ALIMENTOS</t>
        </is>
      </c>
      <c r="J2853" t="n">
        <v>1</v>
      </c>
      <c r="K2853" t="inlineStr">
        <is>
          <t>KG</t>
        </is>
      </c>
      <c r="L2853" t="n">
        <v>12.8</v>
      </c>
      <c r="M2853" t="n">
        <v>12.8</v>
      </c>
      <c r="N2853" t="inlineStr">
        <is>
          <t>ALIMENTOS</t>
        </is>
      </c>
      <c r="O2853" t="inlineStr">
        <is>
          <t>03/2026</t>
        </is>
      </c>
    </row>
    <row r="2854">
      <c r="A2854" t="n">
        <v>220465</v>
      </c>
      <c r="B2854" t="n">
        <v>122</v>
      </c>
      <c r="C2854" t="inlineStr">
        <is>
          <t>Arcos</t>
        </is>
      </c>
      <c r="D2854" t="inlineStr">
        <is>
          <t>CECILIA TSUYACO ARAKI SILVA LTDA</t>
        </is>
      </c>
      <c r="E2854" t="inlineStr">
        <is>
          <t>388817</t>
        </is>
      </c>
      <c r="F2854" s="550" t="n">
        <v>46100</v>
      </c>
      <c r="G2854" t="n">
        <v>23186</v>
      </c>
      <c r="H2854" t="inlineStr">
        <is>
          <t>TOMATE CARMEM SALADA KG</t>
        </is>
      </c>
      <c r="I2854" t="inlineStr">
        <is>
          <t>ALIMENTOS</t>
        </is>
      </c>
      <c r="J2854" t="n">
        <v>20</v>
      </c>
      <c r="K2854" t="inlineStr">
        <is>
          <t>KG</t>
        </is>
      </c>
      <c r="L2854" t="n">
        <v>155</v>
      </c>
      <c r="M2854" t="n">
        <v>7.75</v>
      </c>
      <c r="N2854" t="inlineStr">
        <is>
          <t>ALIMENTOS</t>
        </is>
      </c>
      <c r="O2854" t="inlineStr">
        <is>
          <t>03/2026</t>
        </is>
      </c>
    </row>
    <row r="2855">
      <c r="A2855" t="n">
        <v>220465</v>
      </c>
      <c r="B2855" t="n">
        <v>122</v>
      </c>
      <c r="C2855" t="inlineStr">
        <is>
          <t>Arcos</t>
        </is>
      </c>
      <c r="D2855" t="inlineStr">
        <is>
          <t>CECILIA TSUYACO ARAKI SILVA LTDA</t>
        </is>
      </c>
      <c r="E2855" t="inlineStr">
        <is>
          <t>388817</t>
        </is>
      </c>
      <c r="F2855" s="550" t="n">
        <v>46100</v>
      </c>
      <c r="G2855" t="n">
        <v>23198</v>
      </c>
      <c r="H2855" t="inlineStr">
        <is>
          <t>PIMENTAO VERMELHO KG</t>
        </is>
      </c>
      <c r="I2855" t="inlineStr">
        <is>
          <t>ALIMENTOS</t>
        </is>
      </c>
      <c r="J2855" t="n">
        <v>2</v>
      </c>
      <c r="K2855" t="inlineStr">
        <is>
          <t>KG</t>
        </is>
      </c>
      <c r="L2855" t="n">
        <v>29</v>
      </c>
      <c r="M2855" t="n">
        <v>14.5</v>
      </c>
      <c r="N2855" t="inlineStr">
        <is>
          <t>ALIMENTOS</t>
        </is>
      </c>
      <c r="O2855" t="inlineStr">
        <is>
          <t>03/2026</t>
        </is>
      </c>
    </row>
    <row r="2856">
      <c r="A2856" t="n">
        <v>220465</v>
      </c>
      <c r="B2856" t="n">
        <v>122</v>
      </c>
      <c r="C2856" t="inlineStr">
        <is>
          <t>Arcos</t>
        </is>
      </c>
      <c r="D2856" t="inlineStr">
        <is>
          <t>CECILIA TSUYACO ARAKI SILVA LTDA</t>
        </is>
      </c>
      <c r="E2856" t="inlineStr">
        <is>
          <t>388817</t>
        </is>
      </c>
      <c r="F2856" s="550" t="n">
        <v>46100</v>
      </c>
      <c r="G2856" t="n">
        <v>23241</v>
      </c>
      <c r="H2856" t="inlineStr">
        <is>
          <t>CHUCHU KG</t>
        </is>
      </c>
      <c r="I2856" t="inlineStr">
        <is>
          <t>ALIMENTOS</t>
        </is>
      </c>
      <c r="J2856" t="n">
        <v>5</v>
      </c>
      <c r="K2856" t="inlineStr">
        <is>
          <t>KG</t>
        </is>
      </c>
      <c r="L2856" t="n">
        <v>17</v>
      </c>
      <c r="M2856" t="n">
        <v>3.4</v>
      </c>
      <c r="N2856" t="inlineStr">
        <is>
          <t>ALIMENTOS</t>
        </is>
      </c>
      <c r="O2856" t="inlineStr">
        <is>
          <t>03/2026</t>
        </is>
      </c>
    </row>
    <row r="2857">
      <c r="A2857" t="n">
        <v>220465</v>
      </c>
      <c r="B2857" t="n">
        <v>122</v>
      </c>
      <c r="C2857" t="inlineStr">
        <is>
          <t>Arcos</t>
        </is>
      </c>
      <c r="D2857" t="inlineStr">
        <is>
          <t>CECILIA TSUYACO ARAKI SILVA LTDA</t>
        </is>
      </c>
      <c r="E2857" t="inlineStr">
        <is>
          <t>388817</t>
        </is>
      </c>
      <c r="F2857" s="550" t="n">
        <v>46100</v>
      </c>
      <c r="G2857" t="n">
        <v>23390</v>
      </c>
      <c r="H2857" t="inlineStr">
        <is>
          <t>BANANA DA TERRA KG</t>
        </is>
      </c>
      <c r="I2857" t="inlineStr">
        <is>
          <t>ALIMENTOS</t>
        </is>
      </c>
      <c r="J2857" t="n">
        <v>10</v>
      </c>
      <c r="K2857" t="inlineStr">
        <is>
          <t>KG</t>
        </is>
      </c>
      <c r="L2857" t="n">
        <v>85</v>
      </c>
      <c r="M2857" t="n">
        <v>8.5</v>
      </c>
      <c r="N2857" t="inlineStr">
        <is>
          <t>ALIMENTOS</t>
        </is>
      </c>
      <c r="O2857" t="inlineStr">
        <is>
          <t>03/2026</t>
        </is>
      </c>
    </row>
    <row r="2858">
      <c r="A2858" t="n">
        <v>220465</v>
      </c>
      <c r="B2858" t="n">
        <v>122</v>
      </c>
      <c r="C2858" t="inlineStr">
        <is>
          <t>Arcos</t>
        </is>
      </c>
      <c r="D2858" t="inlineStr">
        <is>
          <t>CECILIA TSUYACO ARAKI SILVA LTDA</t>
        </is>
      </c>
      <c r="E2858" t="inlineStr">
        <is>
          <t>388817</t>
        </is>
      </c>
      <c r="F2858" s="550" t="n">
        <v>46100</v>
      </c>
      <c r="G2858" t="n">
        <v>23095</v>
      </c>
      <c r="H2858" t="inlineStr">
        <is>
          <t>OVO CAIPIRA UN</t>
        </is>
      </c>
      <c r="I2858" t="inlineStr">
        <is>
          <t>ALIMENTOS</t>
        </is>
      </c>
      <c r="J2858" t="n">
        <v>200</v>
      </c>
      <c r="K2858" t="inlineStr">
        <is>
          <t>UN</t>
        </is>
      </c>
      <c r="L2858" t="n">
        <v>260</v>
      </c>
      <c r="M2858" t="n">
        <v>1.3</v>
      </c>
      <c r="N2858" t="inlineStr">
        <is>
          <t>ALIMENTOS</t>
        </is>
      </c>
      <c r="O2858" t="inlineStr">
        <is>
          <t>03/2026</t>
        </is>
      </c>
    </row>
    <row r="2859">
      <c r="A2859" t="n">
        <v>220465</v>
      </c>
      <c r="B2859" t="n">
        <v>122</v>
      </c>
      <c r="C2859" t="inlineStr">
        <is>
          <t>Arcos</t>
        </is>
      </c>
      <c r="D2859" t="inlineStr">
        <is>
          <t>CECILIA TSUYACO ARAKI SILVA LTDA</t>
        </is>
      </c>
      <c r="E2859" t="inlineStr">
        <is>
          <t>388817</t>
        </is>
      </c>
      <c r="F2859" s="550" t="n">
        <v>46100</v>
      </c>
      <c r="G2859" t="n">
        <v>23389</v>
      </c>
      <c r="H2859" t="inlineStr">
        <is>
          <t>BANANA NANICA KG</t>
        </is>
      </c>
      <c r="I2859" t="inlineStr">
        <is>
          <t>ALIMENTOS</t>
        </is>
      </c>
      <c r="J2859" t="n">
        <v>4</v>
      </c>
      <c r="K2859" t="inlineStr">
        <is>
          <t>KG</t>
        </is>
      </c>
      <c r="L2859" t="n">
        <v>24</v>
      </c>
      <c r="M2859" t="n">
        <v>6</v>
      </c>
      <c r="N2859" t="inlineStr">
        <is>
          <t>ALIMENTOS</t>
        </is>
      </c>
      <c r="O2859" t="inlineStr">
        <is>
          <t>03/2026</t>
        </is>
      </c>
    </row>
    <row r="2860">
      <c r="A2860" t="n">
        <v>220465</v>
      </c>
      <c r="B2860" t="n">
        <v>122</v>
      </c>
      <c r="C2860" t="inlineStr">
        <is>
          <t>Arcos</t>
        </is>
      </c>
      <c r="D2860" t="inlineStr">
        <is>
          <t>CECILIA TSUYACO ARAKI SILVA LTDA</t>
        </is>
      </c>
      <c r="E2860" t="inlineStr">
        <is>
          <t>388817</t>
        </is>
      </c>
      <c r="F2860" s="550" t="n">
        <v>46100</v>
      </c>
      <c r="G2860" t="n">
        <v>24037</v>
      </c>
      <c r="H2860" t="inlineStr">
        <is>
          <t>ALHO TRITURADO FRITO</t>
        </is>
      </c>
      <c r="I2860" t="inlineStr">
        <is>
          <t>ALIMENTOS</t>
        </is>
      </c>
      <c r="J2860" t="n">
        <v>2</v>
      </c>
      <c r="K2860" t="inlineStr">
        <is>
          <t>KG</t>
        </is>
      </c>
      <c r="L2860" t="n">
        <v>36</v>
      </c>
      <c r="M2860" t="n">
        <v>18</v>
      </c>
      <c r="N2860" t="inlineStr">
        <is>
          <t>ALIMENTOS</t>
        </is>
      </c>
      <c r="O2860" t="inlineStr">
        <is>
          <t>03/2026</t>
        </is>
      </c>
    </row>
    <row r="2861">
      <c r="A2861" t="n">
        <v>220464</v>
      </c>
      <c r="B2861" t="n">
        <v>122</v>
      </c>
      <c r="C2861" t="inlineStr">
        <is>
          <t>Arcos</t>
        </is>
      </c>
      <c r="D2861" t="inlineStr">
        <is>
          <t>AMBEV S. A. - CDD SAO PAULO</t>
        </is>
      </c>
      <c r="E2861" t="inlineStr">
        <is>
          <t>65859</t>
        </is>
      </c>
      <c r="F2861" s="550" t="n">
        <v>46100</v>
      </c>
      <c r="G2861" t="n">
        <v>18589</v>
      </c>
      <c r="H2861" t="inlineStr">
        <is>
          <t>STELLA ARTOIS LONG NECK 330ML C/24</t>
        </is>
      </c>
      <c r="I2861" t="inlineStr">
        <is>
          <t>BEBIDAS</t>
        </is>
      </c>
      <c r="J2861" t="n">
        <v>30</v>
      </c>
      <c r="K2861" t="inlineStr">
        <is>
          <t>PC</t>
        </is>
      </c>
      <c r="L2861" t="n">
        <v>3526.8</v>
      </c>
      <c r="M2861" t="n">
        <v>117.56</v>
      </c>
      <c r="N2861" t="inlineStr">
        <is>
          <t>BEBIDAS</t>
        </is>
      </c>
      <c r="O2861" t="inlineStr">
        <is>
          <t>03/2026</t>
        </is>
      </c>
    </row>
    <row r="2862">
      <c r="A2862" t="n">
        <v>220463</v>
      </c>
      <c r="B2862" t="n">
        <v>122</v>
      </c>
      <c r="C2862" t="inlineStr">
        <is>
          <t>Arcos</t>
        </is>
      </c>
      <c r="D2862" t="inlineStr">
        <is>
          <t>CECILIA TSUYACO ARAKI SILVA LTDA</t>
        </is>
      </c>
      <c r="E2862" t="inlineStr">
        <is>
          <t>388678</t>
        </is>
      </c>
      <c r="F2862" s="550" t="n">
        <v>46098</v>
      </c>
      <c r="G2862" t="n">
        <v>19787</v>
      </c>
      <c r="H2862" t="inlineStr">
        <is>
          <t>ABACAXI PEROLA KG</t>
        </is>
      </c>
      <c r="I2862" t="inlineStr">
        <is>
          <t>ALIMENTOS</t>
        </is>
      </c>
      <c r="J2862" t="n">
        <v>40</v>
      </c>
      <c r="K2862" t="inlineStr">
        <is>
          <t>KG</t>
        </is>
      </c>
      <c r="L2862" t="n">
        <v>212</v>
      </c>
      <c r="M2862" t="n">
        <v>5.3</v>
      </c>
      <c r="N2862" t="inlineStr">
        <is>
          <t>ALIMENTOS</t>
        </is>
      </c>
      <c r="O2862" t="inlineStr">
        <is>
          <t>03/2026</t>
        </is>
      </c>
    </row>
    <row r="2863">
      <c r="A2863" t="n">
        <v>220463</v>
      </c>
      <c r="B2863" t="n">
        <v>122</v>
      </c>
      <c r="C2863" t="inlineStr">
        <is>
          <t>Arcos</t>
        </is>
      </c>
      <c r="D2863" t="inlineStr">
        <is>
          <t>CECILIA TSUYACO ARAKI SILVA LTDA</t>
        </is>
      </c>
      <c r="E2863" t="inlineStr">
        <is>
          <t>388678</t>
        </is>
      </c>
      <c r="F2863" s="550" t="n">
        <v>46098</v>
      </c>
      <c r="G2863" t="n">
        <v>19505</v>
      </c>
      <c r="H2863" t="inlineStr">
        <is>
          <t>ALFACE AMERICANA KG</t>
        </is>
      </c>
      <c r="I2863" t="inlineStr">
        <is>
          <t>ALIMENTOS</t>
        </is>
      </c>
      <c r="J2863" t="n">
        <v>0.6</v>
      </c>
      <c r="K2863" t="inlineStr">
        <is>
          <t>KG</t>
        </is>
      </c>
      <c r="L2863" t="n">
        <v>7.8</v>
      </c>
      <c r="M2863" t="n">
        <v>13</v>
      </c>
      <c r="N2863" t="inlineStr">
        <is>
          <t>ALIMENTOS</t>
        </is>
      </c>
      <c r="O2863" t="inlineStr">
        <is>
          <t>03/2026</t>
        </is>
      </c>
    </row>
    <row r="2864">
      <c r="A2864" t="n">
        <v>220463</v>
      </c>
      <c r="B2864" t="n">
        <v>122</v>
      </c>
      <c r="C2864" t="inlineStr">
        <is>
          <t>Arcos</t>
        </is>
      </c>
      <c r="D2864" t="inlineStr">
        <is>
          <t>CECILIA TSUYACO ARAKI SILVA LTDA</t>
        </is>
      </c>
      <c r="E2864" t="inlineStr">
        <is>
          <t>388678</t>
        </is>
      </c>
      <c r="F2864" s="550" t="n">
        <v>46098</v>
      </c>
      <c r="G2864" t="n">
        <v>19476</v>
      </c>
      <c r="H2864" t="inlineStr">
        <is>
          <t>MANJERICAO KG</t>
        </is>
      </c>
      <c r="I2864" t="inlineStr">
        <is>
          <t>ALIMENTOS</t>
        </is>
      </c>
      <c r="J2864" t="n">
        <v>0.4</v>
      </c>
      <c r="K2864" t="inlineStr">
        <is>
          <t>KG</t>
        </is>
      </c>
      <c r="L2864" t="n">
        <v>24</v>
      </c>
      <c r="M2864" t="n">
        <v>60</v>
      </c>
      <c r="N2864" t="inlineStr">
        <is>
          <t>ALIMENTOS</t>
        </is>
      </c>
      <c r="O2864" t="inlineStr">
        <is>
          <t>03/2026</t>
        </is>
      </c>
    </row>
    <row r="2865">
      <c r="A2865" t="n">
        <v>220463</v>
      </c>
      <c r="B2865" t="n">
        <v>122</v>
      </c>
      <c r="C2865" t="inlineStr">
        <is>
          <t>Arcos</t>
        </is>
      </c>
      <c r="D2865" t="inlineStr">
        <is>
          <t>CECILIA TSUYACO ARAKI SILVA LTDA</t>
        </is>
      </c>
      <c r="E2865" t="inlineStr">
        <is>
          <t>388678</t>
        </is>
      </c>
      <c r="F2865" s="550" t="n">
        <v>46098</v>
      </c>
      <c r="G2865" t="n">
        <v>19488</v>
      </c>
      <c r="H2865" t="inlineStr">
        <is>
          <t>CEBOLINHA KG</t>
        </is>
      </c>
      <c r="I2865" t="inlineStr">
        <is>
          <t>ALIMENTOS</t>
        </is>
      </c>
      <c r="J2865" t="n">
        <v>1</v>
      </c>
      <c r="K2865" t="inlineStr">
        <is>
          <t>KG</t>
        </is>
      </c>
      <c r="L2865" t="n">
        <v>12</v>
      </c>
      <c r="M2865" t="n">
        <v>12</v>
      </c>
      <c r="N2865" t="inlineStr">
        <is>
          <t>ALIMENTOS</t>
        </is>
      </c>
      <c r="O2865" t="inlineStr">
        <is>
          <t>03/2026</t>
        </is>
      </c>
    </row>
    <row r="2866">
      <c r="A2866" t="n">
        <v>220463</v>
      </c>
      <c r="B2866" t="n">
        <v>122</v>
      </c>
      <c r="C2866" t="inlineStr">
        <is>
          <t>Arcos</t>
        </is>
      </c>
      <c r="D2866" t="inlineStr">
        <is>
          <t>CECILIA TSUYACO ARAKI SILVA LTDA</t>
        </is>
      </c>
      <c r="E2866" t="inlineStr">
        <is>
          <t>388678</t>
        </is>
      </c>
      <c r="F2866" s="550" t="n">
        <v>46098</v>
      </c>
      <c r="G2866" t="n">
        <v>19558</v>
      </c>
      <c r="H2866" t="inlineStr">
        <is>
          <t>QUIABO KG</t>
        </is>
      </c>
      <c r="I2866" t="inlineStr">
        <is>
          <t>ALIMENTOS</t>
        </is>
      </c>
      <c r="J2866" t="n">
        <v>1</v>
      </c>
      <c r="K2866" t="inlineStr">
        <is>
          <t>KG</t>
        </is>
      </c>
      <c r="L2866" t="n">
        <v>13</v>
      </c>
      <c r="M2866" t="n">
        <v>13</v>
      </c>
      <c r="N2866" t="inlineStr">
        <is>
          <t>ALIMENTOS</t>
        </is>
      </c>
      <c r="O2866" t="inlineStr">
        <is>
          <t>03/2026</t>
        </is>
      </c>
    </row>
    <row r="2867">
      <c r="A2867" t="n">
        <v>220463</v>
      </c>
      <c r="B2867" t="n">
        <v>122</v>
      </c>
      <c r="C2867" t="inlineStr">
        <is>
          <t>Arcos</t>
        </is>
      </c>
      <c r="D2867" t="inlineStr">
        <is>
          <t>CECILIA TSUYACO ARAKI SILVA LTDA</t>
        </is>
      </c>
      <c r="E2867" t="inlineStr">
        <is>
          <t>388678</t>
        </is>
      </c>
      <c r="F2867" s="550" t="n">
        <v>46098</v>
      </c>
      <c r="G2867" t="n">
        <v>19647</v>
      </c>
      <c r="H2867" t="inlineStr">
        <is>
          <t>ALHO PORO KG</t>
        </is>
      </c>
      <c r="I2867" t="inlineStr">
        <is>
          <t>ALIMENTOS</t>
        </is>
      </c>
      <c r="J2867" t="n">
        <v>0.5</v>
      </c>
      <c r="K2867" t="inlineStr">
        <is>
          <t>KG</t>
        </is>
      </c>
      <c r="L2867" t="n">
        <v>7.5</v>
      </c>
      <c r="M2867" t="n">
        <v>15</v>
      </c>
      <c r="N2867" t="inlineStr">
        <is>
          <t>ALIMENTOS</t>
        </is>
      </c>
      <c r="O2867" t="inlineStr">
        <is>
          <t>03/2026</t>
        </is>
      </c>
    </row>
    <row r="2868">
      <c r="A2868" t="n">
        <v>220463</v>
      </c>
      <c r="B2868" t="n">
        <v>122</v>
      </c>
      <c r="C2868" t="inlineStr">
        <is>
          <t>Arcos</t>
        </is>
      </c>
      <c r="D2868" t="inlineStr">
        <is>
          <t>CECILIA TSUYACO ARAKI SILVA LTDA</t>
        </is>
      </c>
      <c r="E2868" t="inlineStr">
        <is>
          <t>388678</t>
        </is>
      </c>
      <c r="F2868" s="550" t="n">
        <v>46098</v>
      </c>
      <c r="G2868" t="n">
        <v>19502</v>
      </c>
      <c r="H2868" t="inlineStr">
        <is>
          <t>ALFACE CRESPA ROXA KG</t>
        </is>
      </c>
      <c r="I2868" t="inlineStr">
        <is>
          <t>ALIMENTOS</t>
        </is>
      </c>
      <c r="J2868" t="n">
        <v>0.5</v>
      </c>
      <c r="K2868" t="inlineStr">
        <is>
          <t>KG</t>
        </is>
      </c>
      <c r="L2868" t="n">
        <v>9</v>
      </c>
      <c r="M2868" t="n">
        <v>18</v>
      </c>
      <c r="N2868" t="inlineStr">
        <is>
          <t>ALIMENTOS</t>
        </is>
      </c>
      <c r="O2868" t="inlineStr">
        <is>
          <t>03/2026</t>
        </is>
      </c>
    </row>
    <row r="2869">
      <c r="A2869" t="n">
        <v>220463</v>
      </c>
      <c r="B2869" t="n">
        <v>122</v>
      </c>
      <c r="C2869" t="inlineStr">
        <is>
          <t>Arcos</t>
        </is>
      </c>
      <c r="D2869" t="inlineStr">
        <is>
          <t>CECILIA TSUYACO ARAKI SILVA LTDA</t>
        </is>
      </c>
      <c r="E2869" t="inlineStr">
        <is>
          <t>388678</t>
        </is>
      </c>
      <c r="F2869" s="550" t="n">
        <v>46098</v>
      </c>
      <c r="G2869" t="n">
        <v>19503</v>
      </c>
      <c r="H2869" t="inlineStr">
        <is>
          <t>ALFACE CRESPA KG</t>
        </is>
      </c>
      <c r="I2869" t="inlineStr">
        <is>
          <t>ALIMENTOS</t>
        </is>
      </c>
      <c r="J2869" t="n">
        <v>0.5</v>
      </c>
      <c r="K2869" t="inlineStr">
        <is>
          <t>KG</t>
        </is>
      </c>
      <c r="L2869" t="n">
        <v>6</v>
      </c>
      <c r="M2869" t="n">
        <v>12</v>
      </c>
      <c r="N2869" t="inlineStr">
        <is>
          <t>ALIMENTOS</t>
        </is>
      </c>
      <c r="O2869" t="inlineStr">
        <is>
          <t>03/2026</t>
        </is>
      </c>
    </row>
    <row r="2870">
      <c r="A2870" t="n">
        <v>220463</v>
      </c>
      <c r="B2870" t="n">
        <v>122</v>
      </c>
      <c r="C2870" t="inlineStr">
        <is>
          <t>Arcos</t>
        </is>
      </c>
      <c r="D2870" t="inlineStr">
        <is>
          <t>CECILIA TSUYACO ARAKI SILVA LTDA</t>
        </is>
      </c>
      <c r="E2870" t="inlineStr">
        <is>
          <t>388678</t>
        </is>
      </c>
      <c r="F2870" s="550" t="n">
        <v>46098</v>
      </c>
      <c r="G2870" t="n">
        <v>19759</v>
      </c>
      <c r="H2870" t="inlineStr">
        <is>
          <t>LARANJA BAHIA KG</t>
        </is>
      </c>
      <c r="I2870" t="inlineStr">
        <is>
          <t>ALIMENTOS</t>
        </is>
      </c>
      <c r="J2870" t="n">
        <v>5</v>
      </c>
      <c r="K2870" t="inlineStr">
        <is>
          <t>KG</t>
        </is>
      </c>
      <c r="L2870" t="n">
        <v>47.5</v>
      </c>
      <c r="M2870" t="n">
        <v>9.5</v>
      </c>
      <c r="N2870" t="inlineStr">
        <is>
          <t>ALIMENTOS</t>
        </is>
      </c>
      <c r="O2870" t="inlineStr">
        <is>
          <t>03/2026</t>
        </is>
      </c>
    </row>
    <row r="2871">
      <c r="A2871" t="n">
        <v>220463</v>
      </c>
      <c r="B2871" t="n">
        <v>122</v>
      </c>
      <c r="C2871" t="inlineStr">
        <is>
          <t>Arcos</t>
        </is>
      </c>
      <c r="D2871" t="inlineStr">
        <is>
          <t>CECILIA TSUYACO ARAKI SILVA LTDA</t>
        </is>
      </c>
      <c r="E2871" t="inlineStr">
        <is>
          <t>388678</t>
        </is>
      </c>
      <c r="F2871" s="550" t="n">
        <v>46098</v>
      </c>
      <c r="G2871" t="n">
        <v>19617</v>
      </c>
      <c r="H2871" t="inlineStr">
        <is>
          <t>COENTRO KG</t>
        </is>
      </c>
      <c r="I2871" t="inlineStr">
        <is>
          <t>ALIMENTOS</t>
        </is>
      </c>
      <c r="J2871" t="n">
        <v>0.3</v>
      </c>
      <c r="K2871" t="inlineStr">
        <is>
          <t>KG</t>
        </is>
      </c>
      <c r="L2871" t="n">
        <v>5.1</v>
      </c>
      <c r="M2871" t="n">
        <v>17</v>
      </c>
      <c r="N2871" t="inlineStr">
        <is>
          <t>ALIMENTOS</t>
        </is>
      </c>
      <c r="O2871" t="inlineStr">
        <is>
          <t>03/2026</t>
        </is>
      </c>
    </row>
    <row r="2872">
      <c r="A2872" t="n">
        <v>220463</v>
      </c>
      <c r="B2872" t="n">
        <v>122</v>
      </c>
      <c r="C2872" t="inlineStr">
        <is>
          <t>Arcos</t>
        </is>
      </c>
      <c r="D2872" t="inlineStr">
        <is>
          <t>CECILIA TSUYACO ARAKI SILVA LTDA</t>
        </is>
      </c>
      <c r="E2872" t="inlineStr">
        <is>
          <t>388678</t>
        </is>
      </c>
      <c r="F2872" s="550" t="n">
        <v>46098</v>
      </c>
      <c r="G2872" t="n">
        <v>23113</v>
      </c>
      <c r="H2872" t="inlineStr">
        <is>
          <t>SALSA KG</t>
        </is>
      </c>
      <c r="I2872" t="inlineStr">
        <is>
          <t>ALIMENTOS</t>
        </is>
      </c>
      <c r="J2872" t="n">
        <v>1</v>
      </c>
      <c r="K2872" t="inlineStr">
        <is>
          <t>KG</t>
        </is>
      </c>
      <c r="L2872" t="n">
        <v>9.5</v>
      </c>
      <c r="M2872" t="n">
        <v>9.5</v>
      </c>
      <c r="N2872" t="inlineStr">
        <is>
          <t>ALIMENTOS</t>
        </is>
      </c>
      <c r="O2872" t="inlineStr">
        <is>
          <t>03/2026</t>
        </is>
      </c>
    </row>
    <row r="2873">
      <c r="A2873" t="n">
        <v>220463</v>
      </c>
      <c r="B2873" t="n">
        <v>122</v>
      </c>
      <c r="C2873" t="inlineStr">
        <is>
          <t>Arcos</t>
        </is>
      </c>
      <c r="D2873" t="inlineStr">
        <is>
          <t>CECILIA TSUYACO ARAKI SILVA LTDA</t>
        </is>
      </c>
      <c r="E2873" t="inlineStr">
        <is>
          <t>388678</t>
        </is>
      </c>
      <c r="F2873" s="550" t="n">
        <v>46098</v>
      </c>
      <c r="G2873" t="n">
        <v>23236</v>
      </c>
      <c r="H2873" t="inlineStr">
        <is>
          <t>COUVE MANTEIGA KG</t>
        </is>
      </c>
      <c r="I2873" t="inlineStr">
        <is>
          <t>ALIMENTOS</t>
        </is>
      </c>
      <c r="J2873" t="n">
        <v>2</v>
      </c>
      <c r="K2873" t="inlineStr">
        <is>
          <t>KG</t>
        </is>
      </c>
      <c r="L2873" t="n">
        <v>17</v>
      </c>
      <c r="M2873" t="n">
        <v>8.5</v>
      </c>
      <c r="N2873" t="inlineStr">
        <is>
          <t>ALIMENTOS</t>
        </is>
      </c>
      <c r="O2873" t="inlineStr">
        <is>
          <t>03/2026</t>
        </is>
      </c>
    </row>
    <row r="2874">
      <c r="A2874" t="n">
        <v>220463</v>
      </c>
      <c r="B2874" t="n">
        <v>122</v>
      </c>
      <c r="C2874" t="inlineStr">
        <is>
          <t>Arcos</t>
        </is>
      </c>
      <c r="D2874" t="inlineStr">
        <is>
          <t>CECILIA TSUYACO ARAKI SILVA LTDA</t>
        </is>
      </c>
      <c r="E2874" t="inlineStr">
        <is>
          <t>388678</t>
        </is>
      </c>
      <c r="F2874" s="550" t="n">
        <v>46098</v>
      </c>
      <c r="G2874" t="n">
        <v>23241</v>
      </c>
      <c r="H2874" t="inlineStr">
        <is>
          <t>CHUCHU KG</t>
        </is>
      </c>
      <c r="I2874" t="inlineStr">
        <is>
          <t>ALIMENTOS</t>
        </is>
      </c>
      <c r="J2874" t="n">
        <v>3</v>
      </c>
      <c r="K2874" t="inlineStr">
        <is>
          <t>KG</t>
        </is>
      </c>
      <c r="L2874" t="n">
        <v>9.75</v>
      </c>
      <c r="M2874" t="n">
        <v>3.25</v>
      </c>
      <c r="N2874" t="inlineStr">
        <is>
          <t>ALIMENTOS</t>
        </is>
      </c>
      <c r="O2874" t="inlineStr">
        <is>
          <t>03/2026</t>
        </is>
      </c>
    </row>
    <row r="2875">
      <c r="A2875" t="n">
        <v>220463</v>
      </c>
      <c r="B2875" t="n">
        <v>122</v>
      </c>
      <c r="C2875" t="inlineStr">
        <is>
          <t>Arcos</t>
        </is>
      </c>
      <c r="D2875" t="inlineStr">
        <is>
          <t>CECILIA TSUYACO ARAKI SILVA LTDA</t>
        </is>
      </c>
      <c r="E2875" t="inlineStr">
        <is>
          <t>388678</t>
        </is>
      </c>
      <c r="F2875" s="550" t="n">
        <v>46098</v>
      </c>
      <c r="G2875" t="n">
        <v>25647</v>
      </c>
      <c r="H2875" t="inlineStr">
        <is>
          <t>ACELGA BOK CHOY KG</t>
        </is>
      </c>
      <c r="I2875" t="inlineStr">
        <is>
          <t>ALIMENTOS</t>
        </is>
      </c>
      <c r="J2875" t="n">
        <v>0.4</v>
      </c>
      <c r="K2875" t="inlineStr">
        <is>
          <t>KG</t>
        </is>
      </c>
      <c r="L2875" t="n">
        <v>8</v>
      </c>
      <c r="M2875" t="n">
        <v>20</v>
      </c>
      <c r="N2875" t="inlineStr">
        <is>
          <t>ALIMENTOS</t>
        </is>
      </c>
      <c r="O2875" t="inlineStr">
        <is>
          <t>03/2026</t>
        </is>
      </c>
    </row>
    <row r="2876">
      <c r="A2876" t="n">
        <v>220463</v>
      </c>
      <c r="B2876" t="n">
        <v>122</v>
      </c>
      <c r="C2876" t="inlineStr">
        <is>
          <t>Arcos</t>
        </is>
      </c>
      <c r="D2876" t="inlineStr">
        <is>
          <t>CECILIA TSUYACO ARAKI SILVA LTDA</t>
        </is>
      </c>
      <c r="E2876" t="inlineStr">
        <is>
          <t>388678</t>
        </is>
      </c>
      <c r="F2876" s="550" t="n">
        <v>46098</v>
      </c>
      <c r="G2876" t="n">
        <v>23095</v>
      </c>
      <c r="H2876" t="inlineStr">
        <is>
          <t>OVO CAIPIRA UN</t>
        </is>
      </c>
      <c r="I2876" t="inlineStr">
        <is>
          <t>ALIMENTOS</t>
        </is>
      </c>
      <c r="J2876" t="n">
        <v>200</v>
      </c>
      <c r="K2876" t="inlineStr">
        <is>
          <t>UN</t>
        </is>
      </c>
      <c r="L2876" t="n">
        <v>270</v>
      </c>
      <c r="M2876" t="n">
        <v>1.35</v>
      </c>
      <c r="N2876" t="inlineStr">
        <is>
          <t>ALIMENTOS</t>
        </is>
      </c>
      <c r="O2876" t="inlineStr">
        <is>
          <t>03/2026</t>
        </is>
      </c>
    </row>
    <row r="2877">
      <c r="A2877" t="n">
        <v>220463</v>
      </c>
      <c r="B2877" t="n">
        <v>122</v>
      </c>
      <c r="C2877" t="inlineStr">
        <is>
          <t>Arcos</t>
        </is>
      </c>
      <c r="D2877" t="inlineStr">
        <is>
          <t>CECILIA TSUYACO ARAKI SILVA LTDA</t>
        </is>
      </c>
      <c r="E2877" t="inlineStr">
        <is>
          <t>388678</t>
        </is>
      </c>
      <c r="F2877" s="550" t="n">
        <v>46098</v>
      </c>
      <c r="G2877" t="n">
        <v>23390</v>
      </c>
      <c r="H2877" t="inlineStr">
        <is>
          <t>BANANA DA TERRA KG</t>
        </is>
      </c>
      <c r="I2877" t="inlineStr">
        <is>
          <t>ALIMENTOS</t>
        </is>
      </c>
      <c r="J2877" t="n">
        <v>4</v>
      </c>
      <c r="K2877" t="inlineStr">
        <is>
          <t>KG</t>
        </is>
      </c>
      <c r="L2877" t="n">
        <v>34</v>
      </c>
      <c r="M2877" t="n">
        <v>8.5</v>
      </c>
      <c r="N2877" t="inlineStr">
        <is>
          <t>ALIMENTOS</t>
        </is>
      </c>
      <c r="O2877" t="inlineStr">
        <is>
          <t>03/2026</t>
        </is>
      </c>
    </row>
    <row r="2878">
      <c r="A2878" t="n">
        <v>220463</v>
      </c>
      <c r="B2878" t="n">
        <v>122</v>
      </c>
      <c r="C2878" t="inlineStr">
        <is>
          <t>Arcos</t>
        </is>
      </c>
      <c r="D2878" t="inlineStr">
        <is>
          <t>CECILIA TSUYACO ARAKI SILVA LTDA</t>
        </is>
      </c>
      <c r="E2878" t="inlineStr">
        <is>
          <t>388678</t>
        </is>
      </c>
      <c r="F2878" s="550" t="n">
        <v>46098</v>
      </c>
      <c r="G2878" t="n">
        <v>24037</v>
      </c>
      <c r="H2878" t="inlineStr">
        <is>
          <t>ALHO TRITURADO FRITO</t>
        </is>
      </c>
      <c r="I2878" t="inlineStr">
        <is>
          <t>ALIMENTOS</t>
        </is>
      </c>
      <c r="J2878" t="n">
        <v>2</v>
      </c>
      <c r="K2878" t="inlineStr">
        <is>
          <t>KG</t>
        </is>
      </c>
      <c r="L2878" t="n">
        <v>37.4</v>
      </c>
      <c r="M2878" t="n">
        <v>18.7</v>
      </c>
      <c r="N2878" t="inlineStr">
        <is>
          <t>ALIMENTOS</t>
        </is>
      </c>
      <c r="O2878" t="inlineStr">
        <is>
          <t>03/2026</t>
        </is>
      </c>
    </row>
    <row r="2879">
      <c r="A2879" t="n">
        <v>220463</v>
      </c>
      <c r="B2879" t="n">
        <v>122</v>
      </c>
      <c r="C2879" t="inlineStr">
        <is>
          <t>Arcos</t>
        </is>
      </c>
      <c r="D2879" t="inlineStr">
        <is>
          <t>CECILIA TSUYACO ARAKI SILVA LTDA</t>
        </is>
      </c>
      <c r="E2879" t="inlineStr">
        <is>
          <t>388678</t>
        </is>
      </c>
      <c r="F2879" s="550" t="n">
        <v>46098</v>
      </c>
      <c r="G2879" t="n">
        <v>19472</v>
      </c>
      <c r="H2879" t="inlineStr">
        <is>
          <t>RUCULA KG</t>
        </is>
      </c>
      <c r="I2879" t="inlineStr">
        <is>
          <t>ALIMENTOS</t>
        </is>
      </c>
      <c r="J2879" t="n">
        <v>1.5</v>
      </c>
      <c r="K2879" t="inlineStr">
        <is>
          <t>KG</t>
        </is>
      </c>
      <c r="L2879" t="n">
        <v>30</v>
      </c>
      <c r="M2879" t="n">
        <v>20</v>
      </c>
      <c r="N2879" t="inlineStr">
        <is>
          <t>ALIMENTOS</t>
        </is>
      </c>
      <c r="O2879" t="inlineStr">
        <is>
          <t>03/2026</t>
        </is>
      </c>
    </row>
    <row r="2880">
      <c r="A2880" t="n">
        <v>220462</v>
      </c>
      <c r="B2880" t="n">
        <v>122</v>
      </c>
      <c r="C2880" t="inlineStr">
        <is>
          <t>Arcos</t>
        </is>
      </c>
      <c r="D2880" t="inlineStr">
        <is>
          <t>FG7 COMERCIO E DISTRIBUICAO DE BEBIDAS LTDA</t>
        </is>
      </c>
      <c r="E2880" t="inlineStr">
        <is>
          <t>765454</t>
        </is>
      </c>
      <c r="F2880" s="550" t="n">
        <v>46098</v>
      </c>
      <c r="G2880" t="n">
        <v>24552</v>
      </c>
      <c r="H2880" t="inlineStr">
        <is>
          <t>ESPUMANTE CASA PERINI BRUT 750ML</t>
        </is>
      </c>
      <c r="I2880" t="inlineStr">
        <is>
          <t>BEBIDAS</t>
        </is>
      </c>
      <c r="J2880" t="n">
        <v>72</v>
      </c>
      <c r="K2880" t="inlineStr">
        <is>
          <t>GR</t>
        </is>
      </c>
      <c r="L2880" t="n">
        <v>2475.36</v>
      </c>
      <c r="M2880" t="n">
        <v>34.38</v>
      </c>
      <c r="N2880" t="inlineStr">
        <is>
          <t>BEBIDAS</t>
        </is>
      </c>
      <c r="O2880" t="inlineStr">
        <is>
          <t>03/2026</t>
        </is>
      </c>
    </row>
    <row r="2881">
      <c r="A2881" t="n">
        <v>220462</v>
      </c>
      <c r="B2881" t="n">
        <v>122</v>
      </c>
      <c r="C2881" t="inlineStr">
        <is>
          <t>Arcos</t>
        </is>
      </c>
      <c r="D2881" t="inlineStr">
        <is>
          <t>FG7 COMERCIO E DISTRIBUICAO DE BEBIDAS LTDA</t>
        </is>
      </c>
      <c r="E2881" t="inlineStr">
        <is>
          <t>765454</t>
        </is>
      </c>
      <c r="F2881" s="550" t="n">
        <v>46098</v>
      </c>
      <c r="G2881" t="n">
        <v>18275</v>
      </c>
      <c r="H2881" t="inlineStr">
        <is>
          <t>RUM BACARDI 4 ANOS 750ML</t>
        </is>
      </c>
      <c r="I2881" t="inlineStr">
        <is>
          <t>BEBIDAS</t>
        </is>
      </c>
      <c r="J2881" t="n">
        <v>2</v>
      </c>
      <c r="K2881" t="inlineStr">
        <is>
          <t>GR</t>
        </is>
      </c>
      <c r="L2881" t="n">
        <v>144.7</v>
      </c>
      <c r="M2881" t="n">
        <v>72.34999999999999</v>
      </c>
      <c r="N2881" t="inlineStr">
        <is>
          <t>BEBIDAS</t>
        </is>
      </c>
      <c r="O2881" t="inlineStr">
        <is>
          <t>03/2026</t>
        </is>
      </c>
    </row>
    <row r="2882">
      <c r="A2882" t="n">
        <v>220461</v>
      </c>
      <c r="B2882" t="n">
        <v>122</v>
      </c>
      <c r="C2882" t="inlineStr">
        <is>
          <t>Arcos</t>
        </is>
      </c>
      <c r="D2882" t="inlineStr">
        <is>
          <t>MARIO PEDRO FELICIANO - HORTIFRUTI</t>
        </is>
      </c>
      <c r="E2882" t="inlineStr">
        <is>
          <t>470837</t>
        </is>
      </c>
      <c r="F2882" s="550" t="n">
        <v>46098</v>
      </c>
      <c r="G2882" t="n">
        <v>19621</v>
      </c>
      <c r="H2882" t="inlineStr">
        <is>
          <t>CENOURA KG</t>
        </is>
      </c>
      <c r="I2882" t="inlineStr">
        <is>
          <t>ALIMENTOS</t>
        </is>
      </c>
      <c r="J2882" t="n">
        <v>6.2</v>
      </c>
      <c r="K2882" t="inlineStr">
        <is>
          <t>KG</t>
        </is>
      </c>
      <c r="L2882" t="n">
        <v>35.96</v>
      </c>
      <c r="M2882" t="n">
        <v>5.8</v>
      </c>
      <c r="N2882" t="inlineStr">
        <is>
          <t>ALIMENTOS</t>
        </is>
      </c>
      <c r="O2882" t="inlineStr">
        <is>
          <t>03/2026</t>
        </is>
      </c>
    </row>
    <row r="2883">
      <c r="A2883" t="n">
        <v>220461</v>
      </c>
      <c r="B2883" t="n">
        <v>122</v>
      </c>
      <c r="C2883" t="inlineStr">
        <is>
          <t>Arcos</t>
        </is>
      </c>
      <c r="D2883" t="inlineStr">
        <is>
          <t>MARIO PEDRO FELICIANO - HORTIFRUTI</t>
        </is>
      </c>
      <c r="E2883" t="inlineStr">
        <is>
          <t>470837</t>
        </is>
      </c>
      <c r="F2883" s="550" t="n">
        <v>46098</v>
      </c>
      <c r="G2883" t="n">
        <v>19738</v>
      </c>
      <c r="H2883" t="inlineStr">
        <is>
          <t>MELANCIA KG</t>
        </is>
      </c>
      <c r="I2883" t="inlineStr">
        <is>
          <t>ALIMENTOS</t>
        </is>
      </c>
      <c r="J2883" t="n">
        <v>19</v>
      </c>
      <c r="K2883" t="inlineStr">
        <is>
          <t>KG</t>
        </is>
      </c>
      <c r="L2883" t="n">
        <v>51.87</v>
      </c>
      <c r="M2883" t="n">
        <v>2.73</v>
      </c>
      <c r="N2883" t="inlineStr">
        <is>
          <t>ALIMENTOS</t>
        </is>
      </c>
      <c r="O2883" t="inlineStr">
        <is>
          <t>03/2026</t>
        </is>
      </c>
    </row>
    <row r="2884">
      <c r="A2884" t="n">
        <v>220461</v>
      </c>
      <c r="B2884" t="n">
        <v>122</v>
      </c>
      <c r="C2884" t="inlineStr">
        <is>
          <t>Arcos</t>
        </is>
      </c>
      <c r="D2884" t="inlineStr">
        <is>
          <t>MARIO PEDRO FELICIANO - HORTIFRUTI</t>
        </is>
      </c>
      <c r="E2884" t="inlineStr">
        <is>
          <t>470837</t>
        </is>
      </c>
      <c r="F2884" s="550" t="n">
        <v>46098</v>
      </c>
      <c r="G2884" t="n">
        <v>19652</v>
      </c>
      <c r="H2884" t="inlineStr">
        <is>
          <t>ALHO COMUM KG</t>
        </is>
      </c>
      <c r="I2884" t="inlineStr">
        <is>
          <t>ALIMENTOS</t>
        </is>
      </c>
      <c r="J2884" t="n">
        <v>1.1</v>
      </c>
      <c r="K2884" t="inlineStr">
        <is>
          <t>KG</t>
        </is>
      </c>
      <c r="L2884" t="n">
        <v>22.33</v>
      </c>
      <c r="M2884" t="n">
        <v>20.3</v>
      </c>
      <c r="N2884" t="inlineStr">
        <is>
          <t>ALIMENTOS</t>
        </is>
      </c>
      <c r="O2884" t="inlineStr">
        <is>
          <t>03/2026</t>
        </is>
      </c>
    </row>
    <row r="2885">
      <c r="A2885" t="n">
        <v>220461</v>
      </c>
      <c r="B2885" t="n">
        <v>122</v>
      </c>
      <c r="C2885" t="inlineStr">
        <is>
          <t>Arcos</t>
        </is>
      </c>
      <c r="D2885" t="inlineStr">
        <is>
          <t>MARIO PEDRO FELICIANO - HORTIFRUTI</t>
        </is>
      </c>
      <c r="E2885" t="inlineStr">
        <is>
          <t>470837</t>
        </is>
      </c>
      <c r="F2885" s="550" t="n">
        <v>46098</v>
      </c>
      <c r="G2885" t="n">
        <v>19626</v>
      </c>
      <c r="H2885" t="inlineStr">
        <is>
          <t>CEBOLA ECHALOTAS KG</t>
        </is>
      </c>
      <c r="I2885" t="inlineStr">
        <is>
          <t>ALIMENTOS</t>
        </is>
      </c>
      <c r="J2885" t="n">
        <v>1.2</v>
      </c>
      <c r="K2885" t="inlineStr">
        <is>
          <t>KG</t>
        </is>
      </c>
      <c r="L2885" t="n">
        <v>4.44</v>
      </c>
      <c r="M2885" t="n">
        <v>3.7</v>
      </c>
      <c r="N2885" t="inlineStr">
        <is>
          <t>ALIMENTOS</t>
        </is>
      </c>
      <c r="O2885" t="inlineStr">
        <is>
          <t>03/2026</t>
        </is>
      </c>
    </row>
    <row r="2886">
      <c r="A2886" t="n">
        <v>220461</v>
      </c>
      <c r="B2886" t="n">
        <v>122</v>
      </c>
      <c r="C2886" t="inlineStr">
        <is>
          <t>Arcos</t>
        </is>
      </c>
      <c r="D2886" t="inlineStr">
        <is>
          <t>MARIO PEDRO FELICIANO - HORTIFRUTI</t>
        </is>
      </c>
      <c r="E2886" t="inlineStr">
        <is>
          <t>470837</t>
        </is>
      </c>
      <c r="F2886" s="550" t="n">
        <v>46098</v>
      </c>
      <c r="G2886" t="n">
        <v>23359</v>
      </c>
      <c r="H2886" t="inlineStr">
        <is>
          <t>LIMAO TAHITI KG</t>
        </is>
      </c>
      <c r="I2886" t="inlineStr">
        <is>
          <t>ALIMENTOS</t>
        </is>
      </c>
      <c r="J2886" t="n">
        <v>10</v>
      </c>
      <c r="K2886" t="inlineStr">
        <is>
          <t>KG</t>
        </is>
      </c>
      <c r="L2886" t="n">
        <v>31.9</v>
      </c>
      <c r="M2886" t="n">
        <v>3.19</v>
      </c>
      <c r="N2886" t="inlineStr">
        <is>
          <t>ALIMENTOS</t>
        </is>
      </c>
      <c r="O2886" t="inlineStr">
        <is>
          <t>03/2026</t>
        </is>
      </c>
    </row>
    <row r="2887">
      <c r="A2887" t="n">
        <v>220461</v>
      </c>
      <c r="B2887" t="n">
        <v>122</v>
      </c>
      <c r="C2887" t="inlineStr">
        <is>
          <t>Arcos</t>
        </is>
      </c>
      <c r="D2887" t="inlineStr">
        <is>
          <t>MARIO PEDRO FELICIANO - HORTIFRUTI</t>
        </is>
      </c>
      <c r="E2887" t="inlineStr">
        <is>
          <t>470837</t>
        </is>
      </c>
      <c r="F2887" s="550" t="n">
        <v>46098</v>
      </c>
      <c r="G2887" t="n">
        <v>23389</v>
      </c>
      <c r="H2887" t="inlineStr">
        <is>
          <t>BANANA NANICA KG</t>
        </is>
      </c>
      <c r="I2887" t="inlineStr">
        <is>
          <t>ALIMENTOS</t>
        </is>
      </c>
      <c r="J2887" t="n">
        <v>10</v>
      </c>
      <c r="K2887" t="inlineStr">
        <is>
          <t>KG</t>
        </is>
      </c>
      <c r="L2887" t="n">
        <v>53.9</v>
      </c>
      <c r="M2887" t="n">
        <v>5.39</v>
      </c>
      <c r="N2887" t="inlineStr">
        <is>
          <t>ALIMENTOS</t>
        </is>
      </c>
      <c r="O2887" t="inlineStr">
        <is>
          <t>03/2026</t>
        </is>
      </c>
    </row>
    <row r="2888">
      <c r="A2888" t="n">
        <v>220461</v>
      </c>
      <c r="B2888" t="n">
        <v>122</v>
      </c>
      <c r="C2888" t="inlineStr">
        <is>
          <t>Arcos</t>
        </is>
      </c>
      <c r="D2888" t="inlineStr">
        <is>
          <t>MARIO PEDRO FELICIANO - HORTIFRUTI</t>
        </is>
      </c>
      <c r="E2888" t="inlineStr">
        <is>
          <t>470837</t>
        </is>
      </c>
      <c r="F2888" s="550" t="n">
        <v>46098</v>
      </c>
      <c r="G2888" t="n">
        <v>19583</v>
      </c>
      <c r="H2888" t="inlineStr">
        <is>
          <t>PIMENTA BIQUINHO KG</t>
        </is>
      </c>
      <c r="I2888" t="inlineStr">
        <is>
          <t>ALIMENTOS</t>
        </is>
      </c>
      <c r="J2888" t="n">
        <v>0.44</v>
      </c>
      <c r="K2888" t="inlineStr">
        <is>
          <t>KG</t>
        </is>
      </c>
      <c r="L2888" t="n">
        <v>23.61</v>
      </c>
      <c r="M2888" t="n">
        <v>53.659091</v>
      </c>
      <c r="N2888" t="inlineStr">
        <is>
          <t>ALIMENTOS</t>
        </is>
      </c>
      <c r="O2888" t="inlineStr">
        <is>
          <t>03/2026</t>
        </is>
      </c>
    </row>
    <row r="2889">
      <c r="A2889" t="n">
        <v>220461</v>
      </c>
      <c r="B2889" t="n">
        <v>122</v>
      </c>
      <c r="C2889" t="inlineStr">
        <is>
          <t>Arcos</t>
        </is>
      </c>
      <c r="D2889" t="inlineStr">
        <is>
          <t>MARIO PEDRO FELICIANO - HORTIFRUTI</t>
        </is>
      </c>
      <c r="E2889" t="inlineStr">
        <is>
          <t>470837</t>
        </is>
      </c>
      <c r="F2889" s="550" t="n">
        <v>46098</v>
      </c>
      <c r="G2889" t="n">
        <v>27106</v>
      </c>
      <c r="H2889" t="inlineStr">
        <is>
          <t>PALMILTO PUPUNHA FRESCO TOLETE KG</t>
        </is>
      </c>
      <c r="I2889" t="inlineStr">
        <is>
          <t>ALIMENTOS</t>
        </is>
      </c>
      <c r="J2889" t="n">
        <v>5.2</v>
      </c>
      <c r="K2889" t="inlineStr">
        <is>
          <t>KG</t>
        </is>
      </c>
      <c r="L2889" t="n">
        <v>158.34</v>
      </c>
      <c r="M2889" t="n">
        <v>30.45</v>
      </c>
      <c r="N2889" t="inlineStr">
        <is>
          <t>ALIMENTOS</t>
        </is>
      </c>
      <c r="O2889" t="inlineStr">
        <is>
          <t>03/2026</t>
        </is>
      </c>
    </row>
    <row r="2890">
      <c r="A2890" t="n">
        <v>220460</v>
      </c>
      <c r="B2890" t="n">
        <v>122</v>
      </c>
      <c r="C2890" t="inlineStr">
        <is>
          <t>Arcos</t>
        </is>
      </c>
      <c r="D2890" t="inlineStr">
        <is>
          <t>DO CHEF DISTRIBUIDORA DE ALIMENTOS LTDA</t>
        </is>
      </c>
      <c r="E2890" t="inlineStr">
        <is>
          <t>335</t>
        </is>
      </c>
      <c r="F2890" s="550" t="n">
        <v>46098</v>
      </c>
      <c r="G2890" t="n">
        <v>19634</v>
      </c>
      <c r="H2890" t="inlineStr">
        <is>
          <t>BERINJELA KG</t>
        </is>
      </c>
      <c r="I2890" t="inlineStr">
        <is>
          <t>ALIMENTOS</t>
        </is>
      </c>
      <c r="J2890" t="n">
        <v>1</v>
      </c>
      <c r="K2890" t="inlineStr">
        <is>
          <t>KG</t>
        </is>
      </c>
      <c r="L2890" t="n">
        <v>8.75</v>
      </c>
      <c r="M2890" t="n">
        <v>8.75</v>
      </c>
      <c r="N2890" t="inlineStr">
        <is>
          <t>ALIMENTOS</t>
        </is>
      </c>
      <c r="O2890" t="inlineStr">
        <is>
          <t>03/2026</t>
        </is>
      </c>
    </row>
    <row r="2891">
      <c r="A2891" t="n">
        <v>220460</v>
      </c>
      <c r="B2891" t="n">
        <v>122</v>
      </c>
      <c r="C2891" t="inlineStr">
        <is>
          <t>Arcos</t>
        </is>
      </c>
      <c r="D2891" t="inlineStr">
        <is>
          <t>DO CHEF DISTRIBUIDORA DE ALIMENTOS LTDA</t>
        </is>
      </c>
      <c r="E2891" t="inlineStr">
        <is>
          <t>335</t>
        </is>
      </c>
      <c r="F2891" s="550" t="n">
        <v>46098</v>
      </c>
      <c r="G2891" t="n">
        <v>19480</v>
      </c>
      <c r="H2891" t="inlineStr">
        <is>
          <t>HORTELA HIDROPONICA KG</t>
        </is>
      </c>
      <c r="I2891" t="inlineStr">
        <is>
          <t>ALIMENTOS</t>
        </is>
      </c>
      <c r="J2891" t="n">
        <v>0.5</v>
      </c>
      <c r="K2891" t="inlineStr">
        <is>
          <t>KG</t>
        </is>
      </c>
      <c r="L2891" t="n">
        <v>10</v>
      </c>
      <c r="M2891" t="n">
        <v>20</v>
      </c>
      <c r="N2891" t="inlineStr">
        <is>
          <t>ALIMENTOS</t>
        </is>
      </c>
      <c r="O2891" t="inlineStr">
        <is>
          <t>03/2026</t>
        </is>
      </c>
    </row>
    <row r="2892">
      <c r="A2892" t="n">
        <v>220460</v>
      </c>
      <c r="B2892" t="n">
        <v>122</v>
      </c>
      <c r="C2892" t="inlineStr">
        <is>
          <t>Arcos</t>
        </is>
      </c>
      <c r="D2892" t="inlineStr">
        <is>
          <t>DO CHEF DISTRIBUIDORA DE ALIMENTOS LTDA</t>
        </is>
      </c>
      <c r="E2892" t="inlineStr">
        <is>
          <t>335</t>
        </is>
      </c>
      <c r="F2892" s="550" t="n">
        <v>46098</v>
      </c>
      <c r="G2892" t="n">
        <v>19478</v>
      </c>
      <c r="H2892" t="inlineStr">
        <is>
          <t>LOURO FRESCO KG</t>
        </is>
      </c>
      <c r="I2892" t="inlineStr">
        <is>
          <t>ALIMENTOS</t>
        </is>
      </c>
      <c r="J2892" t="n">
        <v>0.2</v>
      </c>
      <c r="K2892" t="inlineStr">
        <is>
          <t>KG</t>
        </is>
      </c>
      <c r="L2892" t="n">
        <v>13.46</v>
      </c>
      <c r="M2892" t="n">
        <v>67.3</v>
      </c>
      <c r="N2892" t="inlineStr">
        <is>
          <t>ALIMENTOS</t>
        </is>
      </c>
      <c r="O2892" t="inlineStr">
        <is>
          <t>03/2026</t>
        </is>
      </c>
    </row>
    <row r="2893">
      <c r="A2893" t="n">
        <v>220460</v>
      </c>
      <c r="B2893" t="n">
        <v>122</v>
      </c>
      <c r="C2893" t="inlineStr">
        <is>
          <t>Arcos</t>
        </is>
      </c>
      <c r="D2893" t="inlineStr">
        <is>
          <t>DO CHEF DISTRIBUIDORA DE ALIMENTOS LTDA</t>
        </is>
      </c>
      <c r="E2893" t="inlineStr">
        <is>
          <t>335</t>
        </is>
      </c>
      <c r="F2893" s="550" t="n">
        <v>46098</v>
      </c>
      <c r="G2893" t="n">
        <v>19721</v>
      </c>
      <c r="H2893" t="inlineStr">
        <is>
          <t>ROMA KG</t>
        </is>
      </c>
      <c r="I2893" t="inlineStr">
        <is>
          <t>ALIMENTOS</t>
        </is>
      </c>
      <c r="J2893" t="n">
        <v>1</v>
      </c>
      <c r="K2893" t="inlineStr">
        <is>
          <t>KG</t>
        </is>
      </c>
      <c r="L2893" t="n">
        <v>40</v>
      </c>
      <c r="M2893" t="n">
        <v>40</v>
      </c>
      <c r="N2893" t="inlineStr">
        <is>
          <t>ALIMENTOS</t>
        </is>
      </c>
      <c r="O2893" t="inlineStr">
        <is>
          <t>03/2026</t>
        </is>
      </c>
    </row>
    <row r="2894">
      <c r="A2894" t="n">
        <v>220460</v>
      </c>
      <c r="B2894" t="n">
        <v>122</v>
      </c>
      <c r="C2894" t="inlineStr">
        <is>
          <t>Arcos</t>
        </is>
      </c>
      <c r="D2894" t="inlineStr">
        <is>
          <t>DO CHEF DISTRIBUIDORA DE ALIMENTOS LTDA</t>
        </is>
      </c>
      <c r="E2894" t="inlineStr">
        <is>
          <t>335</t>
        </is>
      </c>
      <c r="F2894" s="550" t="n">
        <v>46098</v>
      </c>
      <c r="G2894" t="n">
        <v>19846</v>
      </c>
      <c r="H2894" t="inlineStr">
        <is>
          <t>BROTO DE MOYASHI GRANEL KG</t>
        </is>
      </c>
      <c r="I2894" t="inlineStr">
        <is>
          <t>ALIMENTOS</t>
        </is>
      </c>
      <c r="J2894" t="n">
        <v>0.5</v>
      </c>
      <c r="K2894" t="inlineStr">
        <is>
          <t>KG</t>
        </is>
      </c>
      <c r="L2894" t="n">
        <v>9.380000000000001</v>
      </c>
      <c r="M2894" t="n">
        <v>18.76</v>
      </c>
      <c r="N2894" t="inlineStr">
        <is>
          <t>ALIMENTOS</t>
        </is>
      </c>
      <c r="O2894" t="inlineStr">
        <is>
          <t>03/2026</t>
        </is>
      </c>
    </row>
    <row r="2895">
      <c r="A2895" t="n">
        <v>220460</v>
      </c>
      <c r="B2895" t="n">
        <v>122</v>
      </c>
      <c r="C2895" t="inlineStr">
        <is>
          <t>Arcos</t>
        </is>
      </c>
      <c r="D2895" t="inlineStr">
        <is>
          <t>DO CHEF DISTRIBUIDORA DE ALIMENTOS LTDA</t>
        </is>
      </c>
      <c r="E2895" t="inlineStr">
        <is>
          <t>335</t>
        </is>
      </c>
      <c r="F2895" s="550" t="n">
        <v>46098</v>
      </c>
      <c r="G2895" t="n">
        <v>23096</v>
      </c>
      <c r="H2895" t="inlineStr">
        <is>
          <t>OVO BRANCO UN</t>
        </is>
      </c>
      <c r="I2895" t="inlineStr">
        <is>
          <t>ALIMENTOS</t>
        </is>
      </c>
      <c r="J2895" t="n">
        <v>60</v>
      </c>
      <c r="K2895" t="inlineStr">
        <is>
          <t>UN</t>
        </is>
      </c>
      <c r="L2895" t="n">
        <v>45</v>
      </c>
      <c r="M2895" t="n">
        <v>0.75</v>
      </c>
      <c r="N2895" t="inlineStr">
        <is>
          <t>ALIMENTOS</t>
        </is>
      </c>
      <c r="O2895" t="inlineStr">
        <is>
          <t>03/2026</t>
        </is>
      </c>
    </row>
    <row r="2896">
      <c r="A2896" t="n">
        <v>220460</v>
      </c>
      <c r="B2896" t="n">
        <v>122</v>
      </c>
      <c r="C2896" t="inlineStr">
        <is>
          <t>Arcos</t>
        </is>
      </c>
      <c r="D2896" t="inlineStr">
        <is>
          <t>DO CHEF DISTRIBUIDORA DE ALIMENTOS LTDA</t>
        </is>
      </c>
      <c r="E2896" t="inlineStr">
        <is>
          <t>335</t>
        </is>
      </c>
      <c r="F2896" s="550" t="n">
        <v>46098</v>
      </c>
      <c r="G2896" t="n">
        <v>19632</v>
      </c>
      <c r="H2896" t="inlineStr">
        <is>
          <t>BETERRABA KG</t>
        </is>
      </c>
      <c r="I2896" t="inlineStr">
        <is>
          <t>ALIMENTOS</t>
        </is>
      </c>
      <c r="J2896" t="n">
        <v>10</v>
      </c>
      <c r="K2896" t="inlineStr">
        <is>
          <t>KG</t>
        </is>
      </c>
      <c r="L2896" t="n">
        <v>43.8</v>
      </c>
      <c r="M2896" t="n">
        <v>4.38</v>
      </c>
      <c r="N2896" t="inlineStr">
        <is>
          <t>ALIMENTOS</t>
        </is>
      </c>
      <c r="O2896" t="inlineStr">
        <is>
          <t>03/2026</t>
        </is>
      </c>
    </row>
    <row r="2897">
      <c r="A2897" t="n">
        <v>220459</v>
      </c>
      <c r="B2897" t="n">
        <v>122</v>
      </c>
      <c r="C2897" t="inlineStr">
        <is>
          <t>Arcos</t>
        </is>
      </c>
      <c r="D2897" t="inlineStr">
        <is>
          <t>GEOFFROY ALAIN MARIE DE LA CROIX DE CHEVRIERES DE SAYVE LTDA</t>
        </is>
      </c>
      <c r="E2897" t="inlineStr">
        <is>
          <t>45332</t>
        </is>
      </c>
      <c r="F2897" s="550" t="n">
        <v>46098</v>
      </c>
      <c r="G2897" t="n">
        <v>25040</v>
      </c>
      <c r="H2897" t="inlineStr">
        <is>
          <t>VINHO TINTO LE LOUP DANS LA BERGERIE 750ML</t>
        </is>
      </c>
      <c r="I2897" t="inlineStr">
        <is>
          <t>BEBIDAS</t>
        </is>
      </c>
      <c r="J2897" t="n">
        <v>12</v>
      </c>
      <c r="K2897" t="inlineStr">
        <is>
          <t>Un</t>
        </is>
      </c>
      <c r="L2897" t="n">
        <v>1290.24</v>
      </c>
      <c r="M2897" t="n">
        <v>107.52</v>
      </c>
      <c r="N2897" t="inlineStr">
        <is>
          <t>BEBIDAS</t>
        </is>
      </c>
      <c r="O2897" t="inlineStr">
        <is>
          <t>03/2026</t>
        </is>
      </c>
    </row>
    <row r="2898">
      <c r="A2898" t="n">
        <v>220459</v>
      </c>
      <c r="B2898" t="n">
        <v>122</v>
      </c>
      <c r="C2898" t="inlineStr">
        <is>
          <t>Arcos</t>
        </is>
      </c>
      <c r="D2898" t="inlineStr">
        <is>
          <t>GEOFFROY ALAIN MARIE DE LA CROIX DE CHEVRIERES DE SAYVE LTDA</t>
        </is>
      </c>
      <c r="E2898" t="inlineStr">
        <is>
          <t>45332</t>
        </is>
      </c>
      <c r="F2898" s="550" t="n">
        <v>46098</v>
      </c>
      <c r="G2898" t="n">
        <v>25535</v>
      </c>
      <c r="H2898" t="inlineStr">
        <is>
          <t>VINHO BRANCO LOUP Y ES-TU 750ML</t>
        </is>
      </c>
      <c r="I2898" t="inlineStr">
        <is>
          <t>BEBIDAS</t>
        </is>
      </c>
      <c r="J2898" t="n">
        <v>6</v>
      </c>
      <c r="K2898" t="inlineStr">
        <is>
          <t>GR</t>
        </is>
      </c>
      <c r="L2898" t="n">
        <v>700.5599999999999</v>
      </c>
      <c r="M2898" t="n">
        <v>116.76</v>
      </c>
      <c r="N2898" t="inlineStr">
        <is>
          <t>BEBIDAS</t>
        </is>
      </c>
      <c r="O2898" t="inlineStr">
        <is>
          <t>03/2026</t>
        </is>
      </c>
    </row>
    <row r="2899">
      <c r="A2899" t="n">
        <v>220458</v>
      </c>
      <c r="B2899" t="n">
        <v>122</v>
      </c>
      <c r="C2899" t="inlineStr">
        <is>
          <t>Arcos</t>
        </is>
      </c>
      <c r="D2899" t="inlineStr">
        <is>
          <t>CECILIA TSUYACO ARAKI SILVA LTDA</t>
        </is>
      </c>
      <c r="E2899" t="inlineStr">
        <is>
          <t>388903</t>
        </is>
      </c>
      <c r="F2899" s="550" t="n">
        <v>46101</v>
      </c>
      <c r="G2899" t="n">
        <v>19787</v>
      </c>
      <c r="H2899" t="inlineStr">
        <is>
          <t>ABACAXI PEROLA KG</t>
        </is>
      </c>
      <c r="I2899" t="inlineStr">
        <is>
          <t>ALIMENTOS</t>
        </is>
      </c>
      <c r="J2899" t="n">
        <v>4</v>
      </c>
      <c r="K2899" t="inlineStr">
        <is>
          <t>KG</t>
        </is>
      </c>
      <c r="L2899" t="n">
        <v>21.2</v>
      </c>
      <c r="M2899" t="n">
        <v>5.3</v>
      </c>
      <c r="N2899" t="inlineStr">
        <is>
          <t>ALIMENTOS</t>
        </is>
      </c>
      <c r="O2899" t="inlineStr">
        <is>
          <t>03/2026</t>
        </is>
      </c>
    </row>
    <row r="2900">
      <c r="A2900" t="n">
        <v>220458</v>
      </c>
      <c r="B2900" t="n">
        <v>122</v>
      </c>
      <c r="C2900" t="inlineStr">
        <is>
          <t>Arcos</t>
        </is>
      </c>
      <c r="D2900" t="inlineStr">
        <is>
          <t>CECILIA TSUYACO ARAKI SILVA LTDA</t>
        </is>
      </c>
      <c r="E2900" t="inlineStr">
        <is>
          <t>388903</t>
        </is>
      </c>
      <c r="F2900" s="550" t="n">
        <v>46101</v>
      </c>
      <c r="G2900" t="n">
        <v>19623</v>
      </c>
      <c r="H2900" t="inlineStr">
        <is>
          <t>CEBOLA ROXA KG</t>
        </is>
      </c>
      <c r="I2900" t="inlineStr">
        <is>
          <t>ALIMENTOS</t>
        </is>
      </c>
      <c r="J2900" t="n">
        <v>10</v>
      </c>
      <c r="K2900" t="inlineStr">
        <is>
          <t>KG</t>
        </is>
      </c>
      <c r="L2900" t="n">
        <v>40</v>
      </c>
      <c r="M2900" t="n">
        <v>4</v>
      </c>
      <c r="N2900" t="inlineStr">
        <is>
          <t>ALIMENTOS</t>
        </is>
      </c>
      <c r="O2900" t="inlineStr">
        <is>
          <t>03/2026</t>
        </is>
      </c>
    </row>
    <row r="2901">
      <c r="A2901" t="n">
        <v>220458</v>
      </c>
      <c r="B2901" t="n">
        <v>122</v>
      </c>
      <c r="C2901" t="inlineStr">
        <is>
          <t>Arcos</t>
        </is>
      </c>
      <c r="D2901" t="inlineStr">
        <is>
          <t>CECILIA TSUYACO ARAKI SILVA LTDA</t>
        </is>
      </c>
      <c r="E2901" t="inlineStr">
        <is>
          <t>388903</t>
        </is>
      </c>
      <c r="F2901" s="550" t="n">
        <v>46101</v>
      </c>
      <c r="G2901" t="n">
        <v>19505</v>
      </c>
      <c r="H2901" t="inlineStr">
        <is>
          <t>ALFACE AMERICANA KG</t>
        </is>
      </c>
      <c r="I2901" t="inlineStr">
        <is>
          <t>ALIMENTOS</t>
        </is>
      </c>
      <c r="J2901" t="n">
        <v>1</v>
      </c>
      <c r="K2901" t="inlineStr">
        <is>
          <t>KG</t>
        </is>
      </c>
      <c r="L2901" t="n">
        <v>12</v>
      </c>
      <c r="M2901" t="n">
        <v>12</v>
      </c>
      <c r="N2901" t="inlineStr">
        <is>
          <t>ALIMENTOS</t>
        </is>
      </c>
      <c r="O2901" t="inlineStr">
        <is>
          <t>03/2026</t>
        </is>
      </c>
    </row>
    <row r="2902">
      <c r="A2902" t="n">
        <v>220458</v>
      </c>
      <c r="B2902" t="n">
        <v>122</v>
      </c>
      <c r="C2902" t="inlineStr">
        <is>
          <t>Arcos</t>
        </is>
      </c>
      <c r="D2902" t="inlineStr">
        <is>
          <t>CECILIA TSUYACO ARAKI SILVA LTDA</t>
        </is>
      </c>
      <c r="E2902" t="inlineStr">
        <is>
          <t>388903</t>
        </is>
      </c>
      <c r="F2902" s="550" t="n">
        <v>46101</v>
      </c>
      <c r="G2902" t="n">
        <v>19654</v>
      </c>
      <c r="H2902" t="inlineStr">
        <is>
          <t>ABOBRINHA ITALIANA GRAUDA KG</t>
        </is>
      </c>
      <c r="I2902" t="inlineStr">
        <is>
          <t>ALIMENTOS</t>
        </is>
      </c>
      <c r="J2902" t="n">
        <v>2</v>
      </c>
      <c r="K2902" t="inlineStr">
        <is>
          <t>KG</t>
        </is>
      </c>
      <c r="L2902" t="n">
        <v>13.6</v>
      </c>
      <c r="M2902" t="n">
        <v>6.8</v>
      </c>
      <c r="N2902" t="inlineStr">
        <is>
          <t>ALIMENTOS</t>
        </is>
      </c>
      <c r="O2902" t="inlineStr">
        <is>
          <t>03/2026</t>
        </is>
      </c>
    </row>
    <row r="2903">
      <c r="A2903" t="n">
        <v>220458</v>
      </c>
      <c r="B2903" t="n">
        <v>122</v>
      </c>
      <c r="C2903" t="inlineStr">
        <is>
          <t>Arcos</t>
        </is>
      </c>
      <c r="D2903" t="inlineStr">
        <is>
          <t>CECILIA TSUYACO ARAKI SILVA LTDA</t>
        </is>
      </c>
      <c r="E2903" t="inlineStr">
        <is>
          <t>388903</t>
        </is>
      </c>
      <c r="F2903" s="550" t="n">
        <v>46101</v>
      </c>
      <c r="G2903" t="n">
        <v>24509</v>
      </c>
      <c r="H2903" t="inlineStr">
        <is>
          <t>CEBOLA BRANCA KG</t>
        </is>
      </c>
      <c r="I2903" t="inlineStr">
        <is>
          <t>ALIMENTOS</t>
        </is>
      </c>
      <c r="J2903" t="n">
        <v>15</v>
      </c>
      <c r="K2903" t="inlineStr">
        <is>
          <t>KG</t>
        </is>
      </c>
      <c r="L2903" t="n">
        <v>52.5</v>
      </c>
      <c r="M2903" t="n">
        <v>3.5</v>
      </c>
      <c r="N2903" t="inlineStr">
        <is>
          <t>ALIMENTOS</t>
        </is>
      </c>
      <c r="O2903" t="inlineStr">
        <is>
          <t>03/2026</t>
        </is>
      </c>
    </row>
    <row r="2904">
      <c r="A2904" t="n">
        <v>220458</v>
      </c>
      <c r="B2904" t="n">
        <v>122</v>
      </c>
      <c r="C2904" t="inlineStr">
        <is>
          <t>Arcos</t>
        </is>
      </c>
      <c r="D2904" t="inlineStr">
        <is>
          <t>CECILIA TSUYACO ARAKI SILVA LTDA</t>
        </is>
      </c>
      <c r="E2904" t="inlineStr">
        <is>
          <t>388903</t>
        </is>
      </c>
      <c r="F2904" s="550" t="n">
        <v>46101</v>
      </c>
      <c r="G2904" t="n">
        <v>19465</v>
      </c>
      <c r="H2904" t="inlineStr">
        <is>
          <t>SALSAO KG</t>
        </is>
      </c>
      <c r="I2904" t="inlineStr">
        <is>
          <t>ALIMENTOS</t>
        </is>
      </c>
      <c r="J2904" t="n">
        <v>1</v>
      </c>
      <c r="K2904" t="inlineStr">
        <is>
          <t>KG</t>
        </is>
      </c>
      <c r="L2904" t="n">
        <v>5.5</v>
      </c>
      <c r="M2904" t="n">
        <v>5.5</v>
      </c>
      <c r="N2904" t="inlineStr">
        <is>
          <t>ALIMENTOS</t>
        </is>
      </c>
      <c r="O2904" t="inlineStr">
        <is>
          <t>03/2026</t>
        </is>
      </c>
    </row>
    <row r="2905">
      <c r="A2905" t="n">
        <v>220458</v>
      </c>
      <c r="B2905" t="n">
        <v>122</v>
      </c>
      <c r="C2905" t="inlineStr">
        <is>
          <t>Arcos</t>
        </is>
      </c>
      <c r="D2905" t="inlineStr">
        <is>
          <t>CECILIA TSUYACO ARAKI SILVA LTDA</t>
        </is>
      </c>
      <c r="E2905" t="inlineStr">
        <is>
          <t>388903</t>
        </is>
      </c>
      <c r="F2905" s="550" t="n">
        <v>46101</v>
      </c>
      <c r="G2905" t="n">
        <v>19476</v>
      </c>
      <c r="H2905" t="inlineStr">
        <is>
          <t>MANJERICAO KG</t>
        </is>
      </c>
      <c r="I2905" t="inlineStr">
        <is>
          <t>ALIMENTOS</t>
        </is>
      </c>
      <c r="J2905" t="n">
        <v>0.3</v>
      </c>
      <c r="K2905" t="inlineStr">
        <is>
          <t>KG</t>
        </is>
      </c>
      <c r="L2905" t="n">
        <v>18</v>
      </c>
      <c r="M2905" t="n">
        <v>60</v>
      </c>
      <c r="N2905" t="inlineStr">
        <is>
          <t>ALIMENTOS</t>
        </is>
      </c>
      <c r="O2905" t="inlineStr">
        <is>
          <t>03/2026</t>
        </is>
      </c>
    </row>
    <row r="2906">
      <c r="A2906" t="n">
        <v>220458</v>
      </c>
      <c r="B2906" t="n">
        <v>122</v>
      </c>
      <c r="C2906" t="inlineStr">
        <is>
          <t>Arcos</t>
        </is>
      </c>
      <c r="D2906" t="inlineStr">
        <is>
          <t>CECILIA TSUYACO ARAKI SILVA LTDA</t>
        </is>
      </c>
      <c r="E2906" t="inlineStr">
        <is>
          <t>388903</t>
        </is>
      </c>
      <c r="F2906" s="550" t="n">
        <v>46101</v>
      </c>
      <c r="G2906" t="n">
        <v>19480</v>
      </c>
      <c r="H2906" t="inlineStr">
        <is>
          <t>HORTELA HIDROPONICA KG</t>
        </is>
      </c>
      <c r="I2906" t="inlineStr">
        <is>
          <t>ALIMENTOS</t>
        </is>
      </c>
      <c r="J2906" t="n">
        <v>0.5</v>
      </c>
      <c r="K2906" t="inlineStr">
        <is>
          <t>KG</t>
        </is>
      </c>
      <c r="L2906" t="n">
        <v>8.5</v>
      </c>
      <c r="M2906" t="n">
        <v>17</v>
      </c>
      <c r="N2906" t="inlineStr">
        <is>
          <t>ALIMENTOS</t>
        </is>
      </c>
      <c r="O2906" t="inlineStr">
        <is>
          <t>03/2026</t>
        </is>
      </c>
    </row>
    <row r="2907">
      <c r="A2907" t="n">
        <v>220458</v>
      </c>
      <c r="B2907" t="n">
        <v>122</v>
      </c>
      <c r="C2907" t="inlineStr">
        <is>
          <t>Arcos</t>
        </is>
      </c>
      <c r="D2907" t="inlineStr">
        <is>
          <t>CECILIA TSUYACO ARAKI SILVA LTDA</t>
        </is>
      </c>
      <c r="E2907" t="inlineStr">
        <is>
          <t>388903</t>
        </is>
      </c>
      <c r="F2907" s="550" t="n">
        <v>46101</v>
      </c>
      <c r="G2907" t="n">
        <v>19488</v>
      </c>
      <c r="H2907" t="inlineStr">
        <is>
          <t>CEBOLINHA KG</t>
        </is>
      </c>
      <c r="I2907" t="inlineStr">
        <is>
          <t>ALIMENTOS</t>
        </is>
      </c>
      <c r="J2907" t="n">
        <v>1</v>
      </c>
      <c r="K2907" t="inlineStr">
        <is>
          <t>KG</t>
        </is>
      </c>
      <c r="L2907" t="n">
        <v>12</v>
      </c>
      <c r="M2907" t="n">
        <v>12</v>
      </c>
      <c r="N2907" t="inlineStr">
        <is>
          <t>ALIMENTOS</t>
        </is>
      </c>
      <c r="O2907" t="inlineStr">
        <is>
          <t>03/2026</t>
        </is>
      </c>
    </row>
    <row r="2908">
      <c r="A2908" t="n">
        <v>220458</v>
      </c>
      <c r="B2908" t="n">
        <v>122</v>
      </c>
      <c r="C2908" t="inlineStr">
        <is>
          <t>Arcos</t>
        </is>
      </c>
      <c r="D2908" t="inlineStr">
        <is>
          <t>CECILIA TSUYACO ARAKI SILVA LTDA</t>
        </is>
      </c>
      <c r="E2908" t="inlineStr">
        <is>
          <t>388903</t>
        </is>
      </c>
      <c r="F2908" s="550" t="n">
        <v>46101</v>
      </c>
      <c r="G2908" t="n">
        <v>19498</v>
      </c>
      <c r="H2908" t="inlineStr">
        <is>
          <t>ALFACE ROMANA KG</t>
        </is>
      </c>
      <c r="I2908" t="inlineStr">
        <is>
          <t>ALIMENTOS</t>
        </is>
      </c>
      <c r="J2908" t="n">
        <v>0.5</v>
      </c>
      <c r="K2908" t="inlineStr">
        <is>
          <t>KG</t>
        </is>
      </c>
      <c r="L2908" t="n">
        <v>7</v>
      </c>
      <c r="M2908" t="n">
        <v>14</v>
      </c>
      <c r="N2908" t="inlineStr">
        <is>
          <t>ALIMENTOS</t>
        </is>
      </c>
      <c r="O2908" t="inlineStr">
        <is>
          <t>03/2026</t>
        </is>
      </c>
    </row>
    <row r="2909">
      <c r="A2909" t="n">
        <v>220458</v>
      </c>
      <c r="B2909" t="n">
        <v>122</v>
      </c>
      <c r="C2909" t="inlineStr">
        <is>
          <t>Arcos</t>
        </is>
      </c>
      <c r="D2909" t="inlineStr">
        <is>
          <t>CECILIA TSUYACO ARAKI SILVA LTDA</t>
        </is>
      </c>
      <c r="E2909" t="inlineStr">
        <is>
          <t>388903</t>
        </is>
      </c>
      <c r="F2909" s="550" t="n">
        <v>46101</v>
      </c>
      <c r="G2909" t="n">
        <v>19502</v>
      </c>
      <c r="H2909" t="inlineStr">
        <is>
          <t>ALFACE CRESPA ROXA KG</t>
        </is>
      </c>
      <c r="I2909" t="inlineStr">
        <is>
          <t>ALIMENTOS</t>
        </is>
      </c>
      <c r="J2909" t="n">
        <v>1</v>
      </c>
      <c r="K2909" t="inlineStr">
        <is>
          <t>KG</t>
        </is>
      </c>
      <c r="L2909" t="n">
        <v>18</v>
      </c>
      <c r="M2909" t="n">
        <v>18</v>
      </c>
      <c r="N2909" t="inlineStr">
        <is>
          <t>ALIMENTOS</t>
        </is>
      </c>
      <c r="O2909" t="inlineStr">
        <is>
          <t>03/2026</t>
        </is>
      </c>
    </row>
    <row r="2910">
      <c r="A2910" t="n">
        <v>220458</v>
      </c>
      <c r="B2910" t="n">
        <v>122</v>
      </c>
      <c r="C2910" t="inlineStr">
        <is>
          <t>Arcos</t>
        </is>
      </c>
      <c r="D2910" t="inlineStr">
        <is>
          <t>CECILIA TSUYACO ARAKI SILVA LTDA</t>
        </is>
      </c>
      <c r="E2910" t="inlineStr">
        <is>
          <t>388903</t>
        </is>
      </c>
      <c r="F2910" s="550" t="n">
        <v>46101</v>
      </c>
      <c r="G2910" t="n">
        <v>19503</v>
      </c>
      <c r="H2910" t="inlineStr">
        <is>
          <t>ALFACE CRESPA KG</t>
        </is>
      </c>
      <c r="I2910" t="inlineStr">
        <is>
          <t>ALIMENTOS</t>
        </is>
      </c>
      <c r="J2910" t="n">
        <v>1</v>
      </c>
      <c r="K2910" t="inlineStr">
        <is>
          <t>KG</t>
        </is>
      </c>
      <c r="L2910" t="n">
        <v>11</v>
      </c>
      <c r="M2910" t="n">
        <v>11</v>
      </c>
      <c r="N2910" t="inlineStr">
        <is>
          <t>ALIMENTOS</t>
        </is>
      </c>
      <c r="O2910" t="inlineStr">
        <is>
          <t>03/2026</t>
        </is>
      </c>
    </row>
    <row r="2911">
      <c r="A2911" t="n">
        <v>220458</v>
      </c>
      <c r="B2911" t="n">
        <v>122</v>
      </c>
      <c r="C2911" t="inlineStr">
        <is>
          <t>Arcos</t>
        </is>
      </c>
      <c r="D2911" t="inlineStr">
        <is>
          <t>CECILIA TSUYACO ARAKI SILVA LTDA</t>
        </is>
      </c>
      <c r="E2911" t="inlineStr">
        <is>
          <t>388903</t>
        </is>
      </c>
      <c r="F2911" s="550" t="n">
        <v>46101</v>
      </c>
      <c r="G2911" t="n">
        <v>19558</v>
      </c>
      <c r="H2911" t="inlineStr">
        <is>
          <t>QUIABO KG</t>
        </is>
      </c>
      <c r="I2911" t="inlineStr">
        <is>
          <t>ALIMENTOS</t>
        </is>
      </c>
      <c r="J2911" t="n">
        <v>1</v>
      </c>
      <c r="K2911" t="inlineStr">
        <is>
          <t>KG</t>
        </is>
      </c>
      <c r="L2911" t="n">
        <v>14</v>
      </c>
      <c r="M2911" t="n">
        <v>14</v>
      </c>
      <c r="N2911" t="inlineStr">
        <is>
          <t>ALIMENTOS</t>
        </is>
      </c>
      <c r="O2911" t="inlineStr">
        <is>
          <t>03/2026</t>
        </is>
      </c>
    </row>
    <row r="2912">
      <c r="A2912" t="n">
        <v>220458</v>
      </c>
      <c r="B2912" t="n">
        <v>122</v>
      </c>
      <c r="C2912" t="inlineStr">
        <is>
          <t>Arcos</t>
        </is>
      </c>
      <c r="D2912" t="inlineStr">
        <is>
          <t>CECILIA TSUYACO ARAKI SILVA LTDA</t>
        </is>
      </c>
      <c r="E2912" t="inlineStr">
        <is>
          <t>388903</t>
        </is>
      </c>
      <c r="F2912" s="550" t="n">
        <v>46101</v>
      </c>
      <c r="G2912" t="n">
        <v>19562</v>
      </c>
      <c r="H2912" t="inlineStr">
        <is>
          <t>PIMENTAO AMARELO KG</t>
        </is>
      </c>
      <c r="I2912" t="inlineStr">
        <is>
          <t>ALIMENTOS</t>
        </is>
      </c>
      <c r="J2912" t="n">
        <v>0.5</v>
      </c>
      <c r="K2912" t="inlineStr">
        <is>
          <t>KG</t>
        </is>
      </c>
      <c r="L2912" t="n">
        <v>7</v>
      </c>
      <c r="M2912" t="n">
        <v>14</v>
      </c>
      <c r="N2912" t="inlineStr">
        <is>
          <t>ALIMENTOS</t>
        </is>
      </c>
      <c r="O2912" t="inlineStr">
        <is>
          <t>03/2026</t>
        </is>
      </c>
    </row>
    <row r="2913">
      <c r="A2913" t="n">
        <v>220458</v>
      </c>
      <c r="B2913" t="n">
        <v>122</v>
      </c>
      <c r="C2913" t="inlineStr">
        <is>
          <t>Arcos</t>
        </is>
      </c>
      <c r="D2913" t="inlineStr">
        <is>
          <t>CECILIA TSUYACO ARAKI SILVA LTDA</t>
        </is>
      </c>
      <c r="E2913" t="inlineStr">
        <is>
          <t>388903</t>
        </is>
      </c>
      <c r="F2913" s="550" t="n">
        <v>46101</v>
      </c>
      <c r="G2913" t="n">
        <v>19759</v>
      </c>
      <c r="H2913" t="inlineStr">
        <is>
          <t>LARANJA BAHIA KG</t>
        </is>
      </c>
      <c r="I2913" t="inlineStr">
        <is>
          <t>ALIMENTOS</t>
        </is>
      </c>
      <c r="J2913" t="n">
        <v>5</v>
      </c>
      <c r="K2913" t="inlineStr">
        <is>
          <t>KG</t>
        </is>
      </c>
      <c r="L2913" t="n">
        <v>47.5</v>
      </c>
      <c r="M2913" t="n">
        <v>9.5</v>
      </c>
      <c r="N2913" t="inlineStr">
        <is>
          <t>ALIMENTOS</t>
        </is>
      </c>
      <c r="O2913" t="inlineStr">
        <is>
          <t>03/2026</t>
        </is>
      </c>
    </row>
    <row r="2914">
      <c r="A2914" t="n">
        <v>220458</v>
      </c>
      <c r="B2914" t="n">
        <v>122</v>
      </c>
      <c r="C2914" t="inlineStr">
        <is>
          <t>Arcos</t>
        </is>
      </c>
      <c r="D2914" t="inlineStr">
        <is>
          <t>CECILIA TSUYACO ARAKI SILVA LTDA</t>
        </is>
      </c>
      <c r="E2914" t="inlineStr">
        <is>
          <t>388903</t>
        </is>
      </c>
      <c r="F2914" s="550" t="n">
        <v>46101</v>
      </c>
      <c r="G2914" t="n">
        <v>19657</v>
      </c>
      <c r="H2914" t="inlineStr">
        <is>
          <t>ABOBORA PESCOCO KG</t>
        </is>
      </c>
      <c r="I2914" t="inlineStr">
        <is>
          <t>ALIMENTOS</t>
        </is>
      </c>
      <c r="J2914" t="n">
        <v>1</v>
      </c>
      <c r="K2914" t="inlineStr">
        <is>
          <t>KG</t>
        </is>
      </c>
      <c r="L2914" t="n">
        <v>4.7</v>
      </c>
      <c r="M2914" t="n">
        <v>4.7</v>
      </c>
      <c r="N2914" t="inlineStr">
        <is>
          <t>ALIMENTOS</t>
        </is>
      </c>
      <c r="O2914" t="inlineStr">
        <is>
          <t>03/2026</t>
        </is>
      </c>
    </row>
    <row r="2915">
      <c r="A2915" t="n">
        <v>220458</v>
      </c>
      <c r="B2915" t="n">
        <v>122</v>
      </c>
      <c r="C2915" t="inlineStr">
        <is>
          <t>Arcos</t>
        </is>
      </c>
      <c r="D2915" t="inlineStr">
        <is>
          <t>CECILIA TSUYACO ARAKI SILVA LTDA</t>
        </is>
      </c>
      <c r="E2915" t="inlineStr">
        <is>
          <t>388903</t>
        </is>
      </c>
      <c r="F2915" s="550" t="n">
        <v>46101</v>
      </c>
      <c r="G2915" t="n">
        <v>19647</v>
      </c>
      <c r="H2915" t="inlineStr">
        <is>
          <t>ALHO PORO KG</t>
        </is>
      </c>
      <c r="I2915" t="inlineStr">
        <is>
          <t>ALIMENTOS</t>
        </is>
      </c>
      <c r="J2915" t="n">
        <v>1</v>
      </c>
      <c r="K2915" t="inlineStr">
        <is>
          <t>KG</t>
        </is>
      </c>
      <c r="L2915" t="n">
        <v>15</v>
      </c>
      <c r="M2915" t="n">
        <v>15</v>
      </c>
      <c r="N2915" t="inlineStr">
        <is>
          <t>ALIMENTOS</t>
        </is>
      </c>
      <c r="O2915" t="inlineStr">
        <is>
          <t>03/2026</t>
        </is>
      </c>
    </row>
    <row r="2916">
      <c r="A2916" t="n">
        <v>220458</v>
      </c>
      <c r="B2916" t="n">
        <v>122</v>
      </c>
      <c r="C2916" t="inlineStr">
        <is>
          <t>Arcos</t>
        </is>
      </c>
      <c r="D2916" t="inlineStr">
        <is>
          <t>CECILIA TSUYACO ARAKI SILVA LTDA</t>
        </is>
      </c>
      <c r="E2916" t="inlineStr">
        <is>
          <t>388903</t>
        </is>
      </c>
      <c r="F2916" s="550" t="n">
        <v>46101</v>
      </c>
      <c r="G2916" t="n">
        <v>19652</v>
      </c>
      <c r="H2916" t="inlineStr">
        <is>
          <t>ALHO COMUM KG</t>
        </is>
      </c>
      <c r="I2916" t="inlineStr">
        <is>
          <t>ALIMENTOS</t>
        </is>
      </c>
      <c r="J2916" t="n">
        <v>1</v>
      </c>
      <c r="K2916" t="inlineStr">
        <is>
          <t>KG</t>
        </is>
      </c>
      <c r="L2916" t="n">
        <v>22</v>
      </c>
      <c r="M2916" t="n">
        <v>22</v>
      </c>
      <c r="N2916" t="inlineStr">
        <is>
          <t>ALIMENTOS</t>
        </is>
      </c>
      <c r="O2916" t="inlineStr">
        <is>
          <t>03/2026</t>
        </is>
      </c>
    </row>
    <row r="2917">
      <c r="A2917" t="n">
        <v>220458</v>
      </c>
      <c r="B2917" t="n">
        <v>122</v>
      </c>
      <c r="C2917" t="inlineStr">
        <is>
          <t>Arcos</t>
        </is>
      </c>
      <c r="D2917" t="inlineStr">
        <is>
          <t>CECILIA TSUYACO ARAKI SILVA LTDA</t>
        </is>
      </c>
      <c r="E2917" t="inlineStr">
        <is>
          <t>388903</t>
        </is>
      </c>
      <c r="F2917" s="550" t="n">
        <v>46101</v>
      </c>
      <c r="G2917" t="n">
        <v>23241</v>
      </c>
      <c r="H2917" t="inlineStr">
        <is>
          <t>CHUCHU KG</t>
        </is>
      </c>
      <c r="I2917" t="inlineStr">
        <is>
          <t>ALIMENTOS</t>
        </is>
      </c>
      <c r="J2917" t="n">
        <v>2</v>
      </c>
      <c r="K2917" t="inlineStr">
        <is>
          <t>KG</t>
        </is>
      </c>
      <c r="L2917" t="n">
        <v>6.8</v>
      </c>
      <c r="M2917" t="n">
        <v>3.4</v>
      </c>
      <c r="N2917" t="inlineStr">
        <is>
          <t>ALIMENTOS</t>
        </is>
      </c>
      <c r="O2917" t="inlineStr">
        <is>
          <t>03/2026</t>
        </is>
      </c>
    </row>
    <row r="2918">
      <c r="A2918" t="n">
        <v>220458</v>
      </c>
      <c r="B2918" t="n">
        <v>122</v>
      </c>
      <c r="C2918" t="inlineStr">
        <is>
          <t>Arcos</t>
        </is>
      </c>
      <c r="D2918" t="inlineStr">
        <is>
          <t>CECILIA TSUYACO ARAKI SILVA LTDA</t>
        </is>
      </c>
      <c r="E2918" t="inlineStr">
        <is>
          <t>388903</t>
        </is>
      </c>
      <c r="F2918" s="550" t="n">
        <v>46101</v>
      </c>
      <c r="G2918" t="n">
        <v>23236</v>
      </c>
      <c r="H2918" t="inlineStr">
        <is>
          <t>COUVE MANTEIGA KG</t>
        </is>
      </c>
      <c r="I2918" t="inlineStr">
        <is>
          <t>ALIMENTOS</t>
        </is>
      </c>
      <c r="J2918" t="n">
        <v>2</v>
      </c>
      <c r="K2918" t="inlineStr">
        <is>
          <t>KG</t>
        </is>
      </c>
      <c r="L2918" t="n">
        <v>21</v>
      </c>
      <c r="M2918" t="n">
        <v>10.5</v>
      </c>
      <c r="N2918" t="inlineStr">
        <is>
          <t>ALIMENTOS</t>
        </is>
      </c>
      <c r="O2918" t="inlineStr">
        <is>
          <t>03/2026</t>
        </is>
      </c>
    </row>
    <row r="2919">
      <c r="A2919" t="n">
        <v>220458</v>
      </c>
      <c r="B2919" t="n">
        <v>122</v>
      </c>
      <c r="C2919" t="inlineStr">
        <is>
          <t>Arcos</t>
        </is>
      </c>
      <c r="D2919" t="inlineStr">
        <is>
          <t>CECILIA TSUYACO ARAKI SILVA LTDA</t>
        </is>
      </c>
      <c r="E2919" t="inlineStr">
        <is>
          <t>388903</t>
        </is>
      </c>
      <c r="F2919" s="550" t="n">
        <v>46101</v>
      </c>
      <c r="G2919" t="n">
        <v>25647</v>
      </c>
      <c r="H2919" t="inlineStr">
        <is>
          <t>ACELGA BOK CHOY KG</t>
        </is>
      </c>
      <c r="I2919" t="inlineStr">
        <is>
          <t>ALIMENTOS</t>
        </is>
      </c>
      <c r="J2919" t="n">
        <v>0.6</v>
      </c>
      <c r="K2919" t="inlineStr">
        <is>
          <t>KG</t>
        </is>
      </c>
      <c r="L2919" t="n">
        <v>12</v>
      </c>
      <c r="M2919" t="n">
        <v>20</v>
      </c>
      <c r="N2919" t="inlineStr">
        <is>
          <t>ALIMENTOS</t>
        </is>
      </c>
      <c r="O2919" t="inlineStr">
        <is>
          <t>03/2026</t>
        </is>
      </c>
    </row>
    <row r="2920">
      <c r="A2920" t="n">
        <v>220458</v>
      </c>
      <c r="B2920" t="n">
        <v>122</v>
      </c>
      <c r="C2920" t="inlineStr">
        <is>
          <t>Arcos</t>
        </is>
      </c>
      <c r="D2920" t="inlineStr">
        <is>
          <t>CECILIA TSUYACO ARAKI SILVA LTDA</t>
        </is>
      </c>
      <c r="E2920" t="inlineStr">
        <is>
          <t>388903</t>
        </is>
      </c>
      <c r="F2920" s="550" t="n">
        <v>46101</v>
      </c>
      <c r="G2920" t="n">
        <v>23390</v>
      </c>
      <c r="H2920" t="inlineStr">
        <is>
          <t>BANANA DA TERRA KG</t>
        </is>
      </c>
      <c r="I2920" t="inlineStr">
        <is>
          <t>ALIMENTOS</t>
        </is>
      </c>
      <c r="J2920" t="n">
        <v>4</v>
      </c>
      <c r="K2920" t="inlineStr">
        <is>
          <t>KG</t>
        </is>
      </c>
      <c r="L2920" t="n">
        <v>34</v>
      </c>
      <c r="M2920" t="n">
        <v>8.5</v>
      </c>
      <c r="N2920" t="inlineStr">
        <is>
          <t>ALIMENTOS</t>
        </is>
      </c>
      <c r="O2920" t="inlineStr">
        <is>
          <t>03/2026</t>
        </is>
      </c>
    </row>
    <row r="2921">
      <c r="A2921" t="n">
        <v>220458</v>
      </c>
      <c r="B2921" t="n">
        <v>122</v>
      </c>
      <c r="C2921" t="inlineStr">
        <is>
          <t>Arcos</t>
        </is>
      </c>
      <c r="D2921" t="inlineStr">
        <is>
          <t>CECILIA TSUYACO ARAKI SILVA LTDA</t>
        </is>
      </c>
      <c r="E2921" t="inlineStr">
        <is>
          <t>388903</t>
        </is>
      </c>
      <c r="F2921" s="550" t="n">
        <v>46101</v>
      </c>
      <c r="G2921" t="n">
        <v>23113</v>
      </c>
      <c r="H2921" t="inlineStr">
        <is>
          <t>SALSA KG</t>
        </is>
      </c>
      <c r="I2921" t="inlineStr">
        <is>
          <t>ALIMENTOS</t>
        </is>
      </c>
      <c r="J2921" t="n">
        <v>1</v>
      </c>
      <c r="K2921" t="inlineStr">
        <is>
          <t>KG</t>
        </is>
      </c>
      <c r="L2921" t="n">
        <v>10</v>
      </c>
      <c r="M2921" t="n">
        <v>10</v>
      </c>
      <c r="N2921" t="inlineStr">
        <is>
          <t>ALIMENTOS</t>
        </is>
      </c>
      <c r="O2921" t="inlineStr">
        <is>
          <t>03/2026</t>
        </is>
      </c>
    </row>
    <row r="2922">
      <c r="A2922" t="n">
        <v>220458</v>
      </c>
      <c r="B2922" t="n">
        <v>122</v>
      </c>
      <c r="C2922" t="inlineStr">
        <is>
          <t>Arcos</t>
        </is>
      </c>
      <c r="D2922" t="inlineStr">
        <is>
          <t>CECILIA TSUYACO ARAKI SILVA LTDA</t>
        </is>
      </c>
      <c r="E2922" t="inlineStr">
        <is>
          <t>388903</t>
        </is>
      </c>
      <c r="F2922" s="550" t="n">
        <v>46101</v>
      </c>
      <c r="G2922" t="n">
        <v>23186</v>
      </c>
      <c r="H2922" t="inlineStr">
        <is>
          <t>TOMATE CARMEM SALADA KG</t>
        </is>
      </c>
      <c r="I2922" t="inlineStr">
        <is>
          <t>ALIMENTOS</t>
        </is>
      </c>
      <c r="J2922" t="n">
        <v>20</v>
      </c>
      <c r="K2922" t="inlineStr">
        <is>
          <t>KG</t>
        </is>
      </c>
      <c r="L2922" t="n">
        <v>155</v>
      </c>
      <c r="M2922" t="n">
        <v>7.75</v>
      </c>
      <c r="N2922" t="inlineStr">
        <is>
          <t>ALIMENTOS</t>
        </is>
      </c>
      <c r="O2922" t="inlineStr">
        <is>
          <t>03/2026</t>
        </is>
      </c>
    </row>
    <row r="2923">
      <c r="A2923" t="n">
        <v>220458</v>
      </c>
      <c r="B2923" t="n">
        <v>122</v>
      </c>
      <c r="C2923" t="inlineStr">
        <is>
          <t>Arcos</t>
        </is>
      </c>
      <c r="D2923" t="inlineStr">
        <is>
          <t>CECILIA TSUYACO ARAKI SILVA LTDA</t>
        </is>
      </c>
      <c r="E2923" t="inlineStr">
        <is>
          <t>388903</t>
        </is>
      </c>
      <c r="F2923" s="550" t="n">
        <v>46101</v>
      </c>
      <c r="G2923" t="n">
        <v>24037</v>
      </c>
      <c r="H2923" t="inlineStr">
        <is>
          <t>ALHO TRITURADO FRITO</t>
        </is>
      </c>
      <c r="I2923" t="inlineStr">
        <is>
          <t>ALIMENTOS</t>
        </is>
      </c>
      <c r="J2923" t="n">
        <v>4</v>
      </c>
      <c r="K2923" t="inlineStr">
        <is>
          <t>KG</t>
        </is>
      </c>
      <c r="L2923" t="n">
        <v>72</v>
      </c>
      <c r="M2923" t="n">
        <v>18</v>
      </c>
      <c r="N2923" t="inlineStr">
        <is>
          <t>ALIMENTOS</t>
        </is>
      </c>
      <c r="O2923" t="inlineStr">
        <is>
          <t>03/2026</t>
        </is>
      </c>
    </row>
    <row r="2924">
      <c r="A2924" t="n">
        <v>220458</v>
      </c>
      <c r="B2924" t="n">
        <v>122</v>
      </c>
      <c r="C2924" t="inlineStr">
        <is>
          <t>Arcos</t>
        </is>
      </c>
      <c r="D2924" t="inlineStr">
        <is>
          <t>CECILIA TSUYACO ARAKI SILVA LTDA</t>
        </is>
      </c>
      <c r="E2924" t="inlineStr">
        <is>
          <t>388903</t>
        </is>
      </c>
      <c r="F2924" s="550" t="n">
        <v>46101</v>
      </c>
      <c r="G2924" t="n">
        <v>23095</v>
      </c>
      <c r="H2924" t="inlineStr">
        <is>
          <t>OVO CAIPIRA UN</t>
        </is>
      </c>
      <c r="I2924" t="inlineStr">
        <is>
          <t>ALIMENTOS</t>
        </is>
      </c>
      <c r="J2924" t="n">
        <v>100</v>
      </c>
      <c r="K2924" t="inlineStr">
        <is>
          <t>UN</t>
        </is>
      </c>
      <c r="L2924" t="n">
        <v>130</v>
      </c>
      <c r="M2924" t="n">
        <v>1.3</v>
      </c>
      <c r="N2924" t="inlineStr">
        <is>
          <t>ALIMENTOS</t>
        </is>
      </c>
      <c r="O2924" t="inlineStr">
        <is>
          <t>03/2026</t>
        </is>
      </c>
    </row>
    <row r="2925">
      <c r="A2925" t="n">
        <v>220457</v>
      </c>
      <c r="B2925" t="n">
        <v>122</v>
      </c>
      <c r="C2925" t="inlineStr">
        <is>
          <t>Arcos</t>
        </is>
      </c>
      <c r="D2925" t="inlineStr">
        <is>
          <t>DO CHEF DISTRIBUIDORA DE ALIMENTOS LTDA</t>
        </is>
      </c>
      <c r="E2925" t="inlineStr">
        <is>
          <t>433</t>
        </is>
      </c>
      <c r="F2925" s="550" t="n">
        <v>46101</v>
      </c>
      <c r="G2925" t="n">
        <v>19721</v>
      </c>
      <c r="H2925" t="inlineStr">
        <is>
          <t>ROMA KG</t>
        </is>
      </c>
      <c r="I2925" t="inlineStr">
        <is>
          <t>ALIMENTOS</t>
        </is>
      </c>
      <c r="J2925" t="n">
        <v>0.5</v>
      </c>
      <c r="K2925" t="inlineStr">
        <is>
          <t>KG</t>
        </is>
      </c>
      <c r="L2925" t="n">
        <v>20</v>
      </c>
      <c r="M2925" t="n">
        <v>40</v>
      </c>
      <c r="N2925" t="inlineStr">
        <is>
          <t>ALIMENTOS</t>
        </is>
      </c>
      <c r="O2925" t="inlineStr">
        <is>
          <t>03/2026</t>
        </is>
      </c>
    </row>
    <row r="2926">
      <c r="A2926" t="n">
        <v>220457</v>
      </c>
      <c r="B2926" t="n">
        <v>122</v>
      </c>
      <c r="C2926" t="inlineStr">
        <is>
          <t>Arcos</t>
        </is>
      </c>
      <c r="D2926" t="inlineStr">
        <is>
          <t>DO CHEF DISTRIBUIDORA DE ALIMENTOS LTDA</t>
        </is>
      </c>
      <c r="E2926" t="inlineStr">
        <is>
          <t>433</t>
        </is>
      </c>
      <c r="F2926" s="550" t="n">
        <v>46101</v>
      </c>
      <c r="G2926" t="n">
        <v>19846</v>
      </c>
      <c r="H2926" t="inlineStr">
        <is>
          <t>BROTO DE MOYASHI GRANEL KG</t>
        </is>
      </c>
      <c r="I2926" t="inlineStr">
        <is>
          <t>ALIMENTOS</t>
        </is>
      </c>
      <c r="J2926" t="n">
        <v>0.5</v>
      </c>
      <c r="K2926" t="inlineStr">
        <is>
          <t>KG</t>
        </is>
      </c>
      <c r="L2926" t="n">
        <v>9.380000000000001</v>
      </c>
      <c r="M2926" t="n">
        <v>18.76</v>
      </c>
      <c r="N2926" t="inlineStr">
        <is>
          <t>ALIMENTOS</t>
        </is>
      </c>
      <c r="O2926" t="inlineStr">
        <is>
          <t>03/2026</t>
        </is>
      </c>
    </row>
    <row r="2927">
      <c r="A2927" t="n">
        <v>220457</v>
      </c>
      <c r="B2927" t="n">
        <v>122</v>
      </c>
      <c r="C2927" t="inlineStr">
        <is>
          <t>Arcos</t>
        </is>
      </c>
      <c r="D2927" t="inlineStr">
        <is>
          <t>DO CHEF DISTRIBUIDORA DE ALIMENTOS LTDA</t>
        </is>
      </c>
      <c r="E2927" t="inlineStr">
        <is>
          <t>433</t>
        </is>
      </c>
      <c r="F2927" s="550" t="n">
        <v>46101</v>
      </c>
      <c r="G2927" t="n">
        <v>23096</v>
      </c>
      <c r="H2927" t="inlineStr">
        <is>
          <t>OVO BRANCO UN</t>
        </is>
      </c>
      <c r="I2927" t="inlineStr">
        <is>
          <t>ALIMENTOS</t>
        </is>
      </c>
      <c r="J2927" t="n">
        <v>60</v>
      </c>
      <c r="K2927" t="inlineStr">
        <is>
          <t>UN</t>
        </is>
      </c>
      <c r="L2927" t="n">
        <v>45</v>
      </c>
      <c r="M2927" t="n">
        <v>0.75</v>
      </c>
      <c r="N2927" t="inlineStr">
        <is>
          <t>ALIMENTOS</t>
        </is>
      </c>
      <c r="O2927" t="inlineStr">
        <is>
          <t>03/2026</t>
        </is>
      </c>
    </row>
    <row r="2928">
      <c r="A2928" t="n">
        <v>220457</v>
      </c>
      <c r="B2928" t="n">
        <v>122</v>
      </c>
      <c r="C2928" t="inlineStr">
        <is>
          <t>Arcos</t>
        </is>
      </c>
      <c r="D2928" t="inlineStr">
        <is>
          <t>DO CHEF DISTRIBUIDORA DE ALIMENTOS LTDA</t>
        </is>
      </c>
      <c r="E2928" t="inlineStr">
        <is>
          <t>433</t>
        </is>
      </c>
      <c r="F2928" s="550" t="n">
        <v>46101</v>
      </c>
      <c r="G2928" t="n">
        <v>26425</v>
      </c>
      <c r="H2928" t="inlineStr">
        <is>
          <t>POLPA DE CAJA KG</t>
        </is>
      </c>
      <c r="I2928" t="inlineStr">
        <is>
          <t>ALIMENTOS</t>
        </is>
      </c>
      <c r="J2928" t="n">
        <v>5</v>
      </c>
      <c r="K2928" t="inlineStr">
        <is>
          <t>KG</t>
        </is>
      </c>
      <c r="L2928" t="n">
        <v>175</v>
      </c>
      <c r="M2928" t="n">
        <v>35</v>
      </c>
      <c r="N2928" t="inlineStr">
        <is>
          <t>ALIMENTOS</t>
        </is>
      </c>
      <c r="O2928" t="inlineStr">
        <is>
          <t>03/2026</t>
        </is>
      </c>
    </row>
    <row r="2929">
      <c r="A2929" t="n">
        <v>220457</v>
      </c>
      <c r="B2929" t="n">
        <v>122</v>
      </c>
      <c r="C2929" t="inlineStr">
        <is>
          <t>Arcos</t>
        </is>
      </c>
      <c r="D2929" t="inlineStr">
        <is>
          <t>DO CHEF DISTRIBUIDORA DE ALIMENTOS LTDA</t>
        </is>
      </c>
      <c r="E2929" t="inlineStr">
        <is>
          <t>433</t>
        </is>
      </c>
      <c r="F2929" s="550" t="n">
        <v>46101</v>
      </c>
      <c r="G2929" t="n">
        <v>19632</v>
      </c>
      <c r="H2929" t="inlineStr">
        <is>
          <t>BETERRABA KG</t>
        </is>
      </c>
      <c r="I2929" t="inlineStr">
        <is>
          <t>ALIMENTOS</t>
        </is>
      </c>
      <c r="J2929" t="n">
        <v>2</v>
      </c>
      <c r="K2929" t="inlineStr">
        <is>
          <t>KG</t>
        </is>
      </c>
      <c r="L2929" t="n">
        <v>8.76</v>
      </c>
      <c r="M2929" t="n">
        <v>4.38</v>
      </c>
      <c r="N2929" t="inlineStr">
        <is>
          <t>ALIMENTOS</t>
        </is>
      </c>
      <c r="O2929" t="inlineStr">
        <is>
          <t>03/2026</t>
        </is>
      </c>
    </row>
    <row r="2930">
      <c r="A2930" t="n">
        <v>220457</v>
      </c>
      <c r="B2930" t="n">
        <v>122</v>
      </c>
      <c r="C2930" t="inlineStr">
        <is>
          <t>Arcos</t>
        </is>
      </c>
      <c r="D2930" t="inlineStr">
        <is>
          <t>DO CHEF DISTRIBUIDORA DE ALIMENTOS LTDA</t>
        </is>
      </c>
      <c r="E2930" t="inlineStr">
        <is>
          <t>433</t>
        </is>
      </c>
      <c r="F2930" s="550" t="n">
        <v>46101</v>
      </c>
      <c r="G2930" t="n">
        <v>26631</v>
      </c>
      <c r="H2930" t="inlineStr">
        <is>
          <t>MANJERICAO BASILICO KG</t>
        </is>
      </c>
      <c r="I2930" t="inlineStr">
        <is>
          <t>ALIMENTOS</t>
        </is>
      </c>
      <c r="J2930" t="n">
        <v>2</v>
      </c>
      <c r="K2930" t="inlineStr">
        <is>
          <t>KG</t>
        </is>
      </c>
      <c r="L2930" t="n">
        <v>93.76000000000001</v>
      </c>
      <c r="M2930" t="n">
        <v>46.88</v>
      </c>
      <c r="N2930" t="inlineStr">
        <is>
          <t>ALIMENTOS</t>
        </is>
      </c>
      <c r="O2930" t="inlineStr">
        <is>
          <t>03/2026</t>
        </is>
      </c>
    </row>
    <row r="2931">
      <c r="A2931" t="n">
        <v>220456</v>
      </c>
      <c r="B2931" t="n">
        <v>122</v>
      </c>
      <c r="C2931" t="inlineStr">
        <is>
          <t>Arcos</t>
        </is>
      </c>
      <c r="D2931" t="inlineStr">
        <is>
          <t>TARUMA CIA COMERCIAL AGRICOLA</t>
        </is>
      </c>
      <c r="E2931" t="inlineStr">
        <is>
          <t>13785</t>
        </is>
      </c>
      <c r="F2931" s="550" t="n">
        <v>46102</v>
      </c>
      <c r="G2931" t="n">
        <v>19751</v>
      </c>
      <c r="H2931" t="inlineStr">
        <is>
          <t>LIMAO SICILIANO KG</t>
        </is>
      </c>
      <c r="I2931" t="inlineStr">
        <is>
          <t>ALIMENTOS</t>
        </is>
      </c>
      <c r="J2931" t="n">
        <v>7.15</v>
      </c>
      <c r="K2931" t="inlineStr">
        <is>
          <t>KG</t>
        </is>
      </c>
      <c r="L2931" t="n">
        <v>52.7</v>
      </c>
      <c r="M2931" t="n">
        <v>7.370629</v>
      </c>
      <c r="N2931" t="inlineStr">
        <is>
          <t>ALIMENTOS</t>
        </is>
      </c>
      <c r="O2931" t="inlineStr">
        <is>
          <t>03/2026</t>
        </is>
      </c>
    </row>
    <row r="2932">
      <c r="A2932" t="n">
        <v>220456</v>
      </c>
      <c r="B2932" t="n">
        <v>122</v>
      </c>
      <c r="C2932" t="inlineStr">
        <is>
          <t>Arcos</t>
        </is>
      </c>
      <c r="D2932" t="inlineStr">
        <is>
          <t>TARUMA CIA COMERCIAL AGRICOLA</t>
        </is>
      </c>
      <c r="E2932" t="inlineStr">
        <is>
          <t>13785</t>
        </is>
      </c>
      <c r="F2932" s="550" t="n">
        <v>46102</v>
      </c>
      <c r="G2932" t="n">
        <v>23198</v>
      </c>
      <c r="H2932" t="inlineStr">
        <is>
          <t>PIMENTAO VERMELHO KG</t>
        </is>
      </c>
      <c r="I2932" t="inlineStr">
        <is>
          <t>ALIMENTOS</t>
        </is>
      </c>
      <c r="J2932" t="n">
        <v>0.6</v>
      </c>
      <c r="K2932" t="inlineStr">
        <is>
          <t>KG</t>
        </is>
      </c>
      <c r="L2932" t="n">
        <v>8.5</v>
      </c>
      <c r="M2932" t="n">
        <v>14.166667</v>
      </c>
      <c r="N2932" t="inlineStr">
        <is>
          <t>ALIMENTOS</t>
        </is>
      </c>
      <c r="O2932" t="inlineStr">
        <is>
          <t>03/2026</t>
        </is>
      </c>
    </row>
    <row r="2933">
      <c r="A2933" t="n">
        <v>220456</v>
      </c>
      <c r="B2933" t="n">
        <v>122</v>
      </c>
      <c r="C2933" t="inlineStr">
        <is>
          <t>Arcos</t>
        </is>
      </c>
      <c r="D2933" t="inlineStr">
        <is>
          <t>TARUMA CIA COMERCIAL AGRICOLA</t>
        </is>
      </c>
      <c r="E2933" t="inlineStr">
        <is>
          <t>13785</t>
        </is>
      </c>
      <c r="F2933" s="550" t="n">
        <v>46102</v>
      </c>
      <c r="G2933" t="n">
        <v>23359</v>
      </c>
      <c r="H2933" t="inlineStr">
        <is>
          <t>LIMAO TAHITI KG</t>
        </is>
      </c>
      <c r="I2933" t="inlineStr">
        <is>
          <t>ALIMENTOS</t>
        </is>
      </c>
      <c r="J2933" t="n">
        <v>15</v>
      </c>
      <c r="K2933" t="inlineStr">
        <is>
          <t>KG</t>
        </is>
      </c>
      <c r="L2933" t="n">
        <v>38.25</v>
      </c>
      <c r="M2933" t="n">
        <v>2.55</v>
      </c>
      <c r="N2933" t="inlineStr">
        <is>
          <t>ALIMENTOS</t>
        </is>
      </c>
      <c r="O2933" t="inlineStr">
        <is>
          <t>03/2026</t>
        </is>
      </c>
    </row>
    <row r="2934">
      <c r="A2934" t="n">
        <v>220456</v>
      </c>
      <c r="B2934" t="n">
        <v>122</v>
      </c>
      <c r="C2934" t="inlineStr">
        <is>
          <t>Arcos</t>
        </is>
      </c>
      <c r="D2934" t="inlineStr">
        <is>
          <t>TARUMA CIA COMERCIAL AGRICOLA</t>
        </is>
      </c>
      <c r="E2934" t="inlineStr">
        <is>
          <t>13785</t>
        </is>
      </c>
      <c r="F2934" s="550" t="n">
        <v>46102</v>
      </c>
      <c r="G2934" t="n">
        <v>23184</v>
      </c>
      <c r="H2934" t="inlineStr">
        <is>
          <t>TOMATE CEREJA KG</t>
        </is>
      </c>
      <c r="I2934" t="inlineStr">
        <is>
          <t>ALIMENTOS</t>
        </is>
      </c>
      <c r="J2934" t="n">
        <v>0.5</v>
      </c>
      <c r="K2934" t="inlineStr">
        <is>
          <t>KG</t>
        </is>
      </c>
      <c r="L2934" t="n">
        <v>8.5</v>
      </c>
      <c r="M2934" t="n">
        <v>17</v>
      </c>
      <c r="N2934" t="inlineStr">
        <is>
          <t>ALIMENTOS</t>
        </is>
      </c>
      <c r="O2934" t="inlineStr">
        <is>
          <t>03/2026</t>
        </is>
      </c>
    </row>
    <row r="2935">
      <c r="A2935" t="n">
        <v>220456</v>
      </c>
      <c r="B2935" t="n">
        <v>122</v>
      </c>
      <c r="C2935" t="inlineStr">
        <is>
          <t>Arcos</t>
        </is>
      </c>
      <c r="D2935" t="inlineStr">
        <is>
          <t>TARUMA CIA COMERCIAL AGRICOLA</t>
        </is>
      </c>
      <c r="E2935" t="inlineStr">
        <is>
          <t>13785</t>
        </is>
      </c>
      <c r="F2935" s="550" t="n">
        <v>46102</v>
      </c>
      <c r="G2935" t="n">
        <v>19472</v>
      </c>
      <c r="H2935" t="inlineStr">
        <is>
          <t>RUCULA KG</t>
        </is>
      </c>
      <c r="I2935" t="inlineStr">
        <is>
          <t>ALIMENTOS</t>
        </is>
      </c>
      <c r="J2935" t="n">
        <v>2.88</v>
      </c>
      <c r="K2935" t="inlineStr">
        <is>
          <t>KG</t>
        </is>
      </c>
      <c r="L2935" t="n">
        <v>61.43</v>
      </c>
      <c r="M2935" t="n">
        <v>21.329861</v>
      </c>
      <c r="N2935" t="inlineStr">
        <is>
          <t>ALIMENTOS</t>
        </is>
      </c>
      <c r="O2935" t="inlineStr">
        <is>
          <t>03/2026</t>
        </is>
      </c>
    </row>
    <row r="2936">
      <c r="A2936" t="n">
        <v>220456</v>
      </c>
      <c r="B2936" t="n">
        <v>122</v>
      </c>
      <c r="C2936" t="inlineStr">
        <is>
          <t>Arcos</t>
        </is>
      </c>
      <c r="D2936" t="inlineStr">
        <is>
          <t>TARUMA CIA COMERCIAL AGRICOLA</t>
        </is>
      </c>
      <c r="E2936" t="inlineStr">
        <is>
          <t>13785</t>
        </is>
      </c>
      <c r="F2936" s="550" t="n">
        <v>46102</v>
      </c>
      <c r="G2936" t="n">
        <v>19478</v>
      </c>
      <c r="H2936" t="inlineStr">
        <is>
          <t>LOURO FRESCO KG</t>
        </is>
      </c>
      <c r="I2936" t="inlineStr">
        <is>
          <t>ALIMENTOS</t>
        </is>
      </c>
      <c r="J2936" t="n">
        <v>0.2</v>
      </c>
      <c r="K2936" t="inlineStr">
        <is>
          <t>KG</t>
        </is>
      </c>
      <c r="L2936" t="n">
        <v>9.6</v>
      </c>
      <c r="M2936" t="n">
        <v>48</v>
      </c>
      <c r="N2936" t="inlineStr">
        <is>
          <t>ALIMENTOS</t>
        </is>
      </c>
      <c r="O2936" t="inlineStr">
        <is>
          <t>03/2026</t>
        </is>
      </c>
    </row>
    <row r="2937">
      <c r="A2937" t="n">
        <v>220455</v>
      </c>
      <c r="B2937" t="n">
        <v>122</v>
      </c>
      <c r="C2937" t="inlineStr">
        <is>
          <t>Arcos</t>
        </is>
      </c>
      <c r="D2937" t="inlineStr">
        <is>
          <t>CECILIA TSUYACO ARAKI SILVA LTDA</t>
        </is>
      </c>
      <c r="E2937" t="inlineStr">
        <is>
          <t>388867</t>
        </is>
      </c>
      <c r="F2937" s="550" t="n">
        <v>46101</v>
      </c>
      <c r="G2937" t="n">
        <v>19505</v>
      </c>
      <c r="H2937" t="inlineStr">
        <is>
          <t>ALFACE AMERICANA KG</t>
        </is>
      </c>
      <c r="I2937" t="inlineStr">
        <is>
          <t>ALIMENTOS</t>
        </is>
      </c>
      <c r="J2937" t="n">
        <v>2</v>
      </c>
      <c r="K2937" t="inlineStr">
        <is>
          <t>KG</t>
        </is>
      </c>
      <c r="L2937" t="n">
        <v>24</v>
      </c>
      <c r="M2937" t="n">
        <v>12</v>
      </c>
      <c r="N2937" t="inlineStr">
        <is>
          <t>ALIMENTOS</t>
        </is>
      </c>
      <c r="O2937" t="inlineStr">
        <is>
          <t>03/2026</t>
        </is>
      </c>
    </row>
    <row r="2938">
      <c r="A2938" t="n">
        <v>220455</v>
      </c>
      <c r="B2938" t="n">
        <v>122</v>
      </c>
      <c r="C2938" t="inlineStr">
        <is>
          <t>Arcos</t>
        </is>
      </c>
      <c r="D2938" t="inlineStr">
        <is>
          <t>CECILIA TSUYACO ARAKI SILVA LTDA</t>
        </is>
      </c>
      <c r="E2938" t="inlineStr">
        <is>
          <t>388867</t>
        </is>
      </c>
      <c r="F2938" s="550" t="n">
        <v>46101</v>
      </c>
      <c r="G2938" t="n">
        <v>19476</v>
      </c>
      <c r="H2938" t="inlineStr">
        <is>
          <t>MANJERICAO KG</t>
        </is>
      </c>
      <c r="I2938" t="inlineStr">
        <is>
          <t>ALIMENTOS</t>
        </is>
      </c>
      <c r="J2938" t="n">
        <v>0.3</v>
      </c>
      <c r="K2938" t="inlineStr">
        <is>
          <t>KG</t>
        </is>
      </c>
      <c r="L2938" t="n">
        <v>18</v>
      </c>
      <c r="M2938" t="n">
        <v>60</v>
      </c>
      <c r="N2938" t="inlineStr">
        <is>
          <t>ALIMENTOS</t>
        </is>
      </c>
      <c r="O2938" t="inlineStr">
        <is>
          <t>03/2026</t>
        </is>
      </c>
    </row>
    <row r="2939">
      <c r="A2939" t="n">
        <v>220455</v>
      </c>
      <c r="B2939" t="n">
        <v>122</v>
      </c>
      <c r="C2939" t="inlineStr">
        <is>
          <t>Arcos</t>
        </is>
      </c>
      <c r="D2939" t="inlineStr">
        <is>
          <t>CECILIA TSUYACO ARAKI SILVA LTDA</t>
        </is>
      </c>
      <c r="E2939" t="inlineStr">
        <is>
          <t>388867</t>
        </is>
      </c>
      <c r="F2939" s="550" t="n">
        <v>46101</v>
      </c>
      <c r="G2939" t="n">
        <v>19502</v>
      </c>
      <c r="H2939" t="inlineStr">
        <is>
          <t>ALFACE CRESPA ROXA KG</t>
        </is>
      </c>
      <c r="I2939" t="inlineStr">
        <is>
          <t>ALIMENTOS</t>
        </is>
      </c>
      <c r="J2939" t="n">
        <v>2</v>
      </c>
      <c r="K2939" t="inlineStr">
        <is>
          <t>KG</t>
        </is>
      </c>
      <c r="L2939" t="n">
        <v>36</v>
      </c>
      <c r="M2939" t="n">
        <v>18</v>
      </c>
      <c r="N2939" t="inlineStr">
        <is>
          <t>ALIMENTOS</t>
        </is>
      </c>
      <c r="O2939" t="inlineStr">
        <is>
          <t>03/2026</t>
        </is>
      </c>
    </row>
    <row r="2940">
      <c r="A2940" t="n">
        <v>220455</v>
      </c>
      <c r="B2940" t="n">
        <v>122</v>
      </c>
      <c r="C2940" t="inlineStr">
        <is>
          <t>Arcos</t>
        </is>
      </c>
      <c r="D2940" t="inlineStr">
        <is>
          <t>CECILIA TSUYACO ARAKI SILVA LTDA</t>
        </is>
      </c>
      <c r="E2940" t="inlineStr">
        <is>
          <t>388867</t>
        </is>
      </c>
      <c r="F2940" s="550" t="n">
        <v>46101</v>
      </c>
      <c r="G2940" t="n">
        <v>19480</v>
      </c>
      <c r="H2940" t="inlineStr">
        <is>
          <t>HORTELA HIDROPONICA KG</t>
        </is>
      </c>
      <c r="I2940" t="inlineStr">
        <is>
          <t>ALIMENTOS</t>
        </is>
      </c>
      <c r="J2940" t="n">
        <v>0.6</v>
      </c>
      <c r="K2940" t="inlineStr">
        <is>
          <t>KG</t>
        </is>
      </c>
      <c r="L2940" t="n">
        <v>10.2</v>
      </c>
      <c r="M2940" t="n">
        <v>17</v>
      </c>
      <c r="N2940" t="inlineStr">
        <is>
          <t>ALIMENTOS</t>
        </is>
      </c>
      <c r="O2940" t="inlineStr">
        <is>
          <t>03/2026</t>
        </is>
      </c>
    </row>
    <row r="2941">
      <c r="A2941" t="n">
        <v>220455</v>
      </c>
      <c r="B2941" t="n">
        <v>122</v>
      </c>
      <c r="C2941" t="inlineStr">
        <is>
          <t>Arcos</t>
        </is>
      </c>
      <c r="D2941" t="inlineStr">
        <is>
          <t>CECILIA TSUYACO ARAKI SILVA LTDA</t>
        </is>
      </c>
      <c r="E2941" t="inlineStr">
        <is>
          <t>388867</t>
        </is>
      </c>
      <c r="F2941" s="550" t="n">
        <v>46101</v>
      </c>
      <c r="G2941" t="n">
        <v>23113</v>
      </c>
      <c r="H2941" t="inlineStr">
        <is>
          <t>SALSA KG</t>
        </is>
      </c>
      <c r="I2941" t="inlineStr">
        <is>
          <t>ALIMENTOS</t>
        </is>
      </c>
      <c r="J2941" t="n">
        <v>0.5</v>
      </c>
      <c r="K2941" t="inlineStr">
        <is>
          <t>KG</t>
        </is>
      </c>
      <c r="L2941" t="n">
        <v>5</v>
      </c>
      <c r="M2941" t="n">
        <v>10</v>
      </c>
      <c r="N2941" t="inlineStr">
        <is>
          <t>ALIMENTOS</t>
        </is>
      </c>
      <c r="O2941" t="inlineStr">
        <is>
          <t>03/2026</t>
        </is>
      </c>
    </row>
    <row r="2942">
      <c r="A2942" t="n">
        <v>220455</v>
      </c>
      <c r="B2942" t="n">
        <v>122</v>
      </c>
      <c r="C2942" t="inlineStr">
        <is>
          <t>Arcos</t>
        </is>
      </c>
      <c r="D2942" t="inlineStr">
        <is>
          <t>CECILIA TSUYACO ARAKI SILVA LTDA</t>
        </is>
      </c>
      <c r="E2942" t="inlineStr">
        <is>
          <t>388867</t>
        </is>
      </c>
      <c r="F2942" s="550" t="n">
        <v>46101</v>
      </c>
      <c r="G2942" t="n">
        <v>23095</v>
      </c>
      <c r="H2942" t="inlineStr">
        <is>
          <t>OVO CAIPIRA UN</t>
        </is>
      </c>
      <c r="I2942" t="inlineStr">
        <is>
          <t>ALIMENTOS</t>
        </is>
      </c>
      <c r="J2942" t="n">
        <v>200</v>
      </c>
      <c r="K2942" t="inlineStr">
        <is>
          <t>UN</t>
        </is>
      </c>
      <c r="L2942" t="n">
        <v>260</v>
      </c>
      <c r="M2942" t="n">
        <v>1.3</v>
      </c>
      <c r="N2942" t="inlineStr">
        <is>
          <t>ALIMENTOS</t>
        </is>
      </c>
      <c r="O2942" t="inlineStr">
        <is>
          <t>03/2026</t>
        </is>
      </c>
    </row>
    <row r="2943">
      <c r="A2943" t="n">
        <v>220455</v>
      </c>
      <c r="B2943" t="n">
        <v>122</v>
      </c>
      <c r="C2943" t="inlineStr">
        <is>
          <t>Arcos</t>
        </is>
      </c>
      <c r="D2943" t="inlineStr">
        <is>
          <t>CECILIA TSUYACO ARAKI SILVA LTDA</t>
        </is>
      </c>
      <c r="E2943" t="inlineStr">
        <is>
          <t>388867</t>
        </is>
      </c>
      <c r="F2943" s="550" t="n">
        <v>46101</v>
      </c>
      <c r="G2943" t="n">
        <v>19472</v>
      </c>
      <c r="H2943" t="inlineStr">
        <is>
          <t>RUCULA KG</t>
        </is>
      </c>
      <c r="I2943" t="inlineStr">
        <is>
          <t>ALIMENTOS</t>
        </is>
      </c>
      <c r="J2943" t="n">
        <v>2</v>
      </c>
      <c r="K2943" t="inlineStr">
        <is>
          <t>KG</t>
        </is>
      </c>
      <c r="L2943" t="n">
        <v>54</v>
      </c>
      <c r="M2943" t="n">
        <v>27</v>
      </c>
      <c r="N2943" t="inlineStr">
        <is>
          <t>ALIMENTOS</t>
        </is>
      </c>
      <c r="O2943" t="inlineStr">
        <is>
          <t>03/2026</t>
        </is>
      </c>
    </row>
    <row r="2944">
      <c r="A2944" t="n">
        <v>220454</v>
      </c>
      <c r="B2944" t="n">
        <v>122</v>
      </c>
      <c r="C2944" t="inlineStr">
        <is>
          <t>Arcos</t>
        </is>
      </c>
      <c r="D2944" t="inlineStr">
        <is>
          <t>MARIO PEDRO FELICIANO - HORTIFRUTI</t>
        </is>
      </c>
      <c r="E2944" t="inlineStr">
        <is>
          <t>471186</t>
        </is>
      </c>
      <c r="F2944" s="550" t="n">
        <v>46101</v>
      </c>
      <c r="G2944" t="n">
        <v>19707</v>
      </c>
      <c r="H2944" t="inlineStr">
        <is>
          <t>UVA VITORIA KG</t>
        </is>
      </c>
      <c r="I2944" t="inlineStr">
        <is>
          <t>ALIMENTOS</t>
        </is>
      </c>
      <c r="J2944" t="n">
        <v>1</v>
      </c>
      <c r="K2944" t="inlineStr">
        <is>
          <t>KG</t>
        </is>
      </c>
      <c r="L2944" t="n">
        <v>22.33</v>
      </c>
      <c r="M2944" t="n">
        <v>22.33</v>
      </c>
      <c r="N2944" t="inlineStr">
        <is>
          <t>ALIMENTOS</t>
        </is>
      </c>
      <c r="O2944" t="inlineStr">
        <is>
          <t>03/2026</t>
        </is>
      </c>
    </row>
    <row r="2945">
      <c r="A2945" t="n">
        <v>220454</v>
      </c>
      <c r="B2945" t="n">
        <v>122</v>
      </c>
      <c r="C2945" t="inlineStr">
        <is>
          <t>Arcos</t>
        </is>
      </c>
      <c r="D2945" t="inlineStr">
        <is>
          <t>MARIO PEDRO FELICIANO - HORTIFRUTI</t>
        </is>
      </c>
      <c r="E2945" t="inlineStr">
        <is>
          <t>471186</t>
        </is>
      </c>
      <c r="F2945" s="550" t="n">
        <v>46101</v>
      </c>
      <c r="G2945" t="n">
        <v>19717</v>
      </c>
      <c r="H2945" t="inlineStr">
        <is>
          <t>UVA ITALIA KG</t>
        </is>
      </c>
      <c r="I2945" t="inlineStr">
        <is>
          <t>ALIMENTOS</t>
        </is>
      </c>
      <c r="J2945" t="n">
        <v>0.5</v>
      </c>
      <c r="K2945" t="inlineStr">
        <is>
          <t>KG</t>
        </is>
      </c>
      <c r="L2945" t="n">
        <v>7.97</v>
      </c>
      <c r="M2945" t="n">
        <v>15.94</v>
      </c>
      <c r="N2945" t="inlineStr">
        <is>
          <t>ALIMENTOS</t>
        </is>
      </c>
      <c r="O2945" t="inlineStr">
        <is>
          <t>03/2026</t>
        </is>
      </c>
    </row>
    <row r="2946">
      <c r="A2946" t="n">
        <v>220454</v>
      </c>
      <c r="B2946" t="n">
        <v>122</v>
      </c>
      <c r="C2946" t="inlineStr">
        <is>
          <t>Arcos</t>
        </is>
      </c>
      <c r="D2946" t="inlineStr">
        <is>
          <t>MARIO PEDRO FELICIANO - HORTIFRUTI</t>
        </is>
      </c>
      <c r="E2946" t="inlineStr">
        <is>
          <t>471186</t>
        </is>
      </c>
      <c r="F2946" s="550" t="n">
        <v>46101</v>
      </c>
      <c r="G2946" t="n">
        <v>23361</v>
      </c>
      <c r="H2946" t="inlineStr">
        <is>
          <t>LARANJA PERA KG</t>
        </is>
      </c>
      <c r="I2946" t="inlineStr">
        <is>
          <t>ALIMENTOS</t>
        </is>
      </c>
      <c r="J2946" t="n">
        <v>30</v>
      </c>
      <c r="K2946" t="inlineStr">
        <is>
          <t>KG</t>
        </is>
      </c>
      <c r="L2946" t="n">
        <v>103.5</v>
      </c>
      <c r="M2946" t="n">
        <v>3.45</v>
      </c>
      <c r="N2946" t="inlineStr">
        <is>
          <t>ALIMENTOS</t>
        </is>
      </c>
      <c r="O2946" t="inlineStr">
        <is>
          <t>03/2026</t>
        </is>
      </c>
    </row>
    <row r="2947">
      <c r="A2947" t="n">
        <v>220453</v>
      </c>
      <c r="B2947" t="n">
        <v>122</v>
      </c>
      <c r="C2947" t="inlineStr">
        <is>
          <t>Arcos</t>
        </is>
      </c>
      <c r="D2947" t="inlineStr">
        <is>
          <t xml:space="preserve"> FAMIGERADA COMERCIO E EXPORTACAO DE BEBIDAS LTDA</t>
        </is>
      </c>
      <c r="E2947" t="inlineStr">
        <is>
          <t>2130</t>
        </is>
      </c>
      <c r="F2947" s="550" t="n">
        <v>46097</v>
      </c>
      <c r="G2947" t="n">
        <v>26560</v>
      </c>
      <c r="H2947" t="inlineStr">
        <is>
          <t>CACHACA FAMIGERADA AMENDOIM 750ML</t>
        </is>
      </c>
      <c r="I2947" t="inlineStr">
        <is>
          <t>BEBIDAS</t>
        </is>
      </c>
      <c r="J2947" t="n">
        <v>48</v>
      </c>
      <c r="K2947" t="inlineStr">
        <is>
          <t>GR</t>
        </is>
      </c>
      <c r="L2947" t="n">
        <v>1320</v>
      </c>
      <c r="M2947" t="n">
        <v>27.5</v>
      </c>
      <c r="N2947" t="inlineStr">
        <is>
          <t>BEBIDAS</t>
        </is>
      </c>
      <c r="O2947" t="inlineStr">
        <is>
          <t>03/2026</t>
        </is>
      </c>
    </row>
    <row r="2948">
      <c r="A2948" t="n">
        <v>220452</v>
      </c>
      <c r="B2948" t="n">
        <v>122</v>
      </c>
      <c r="C2948" t="inlineStr">
        <is>
          <t>Arcos</t>
        </is>
      </c>
      <c r="D2948" t="inlineStr">
        <is>
          <t xml:space="preserve"> FAMIGERADA COMERCIO E EXPORTACAO DE BEBIDAS LTDA</t>
        </is>
      </c>
      <c r="E2948" t="inlineStr">
        <is>
          <t>2131</t>
        </is>
      </c>
      <c r="F2948" s="550" t="n">
        <v>46097</v>
      </c>
      <c r="G2948" t="n">
        <v>25156</v>
      </c>
      <c r="H2948" t="inlineStr">
        <is>
          <t>CACHACA FAMIGERADA CARVALHO OURO 750ML</t>
        </is>
      </c>
      <c r="I2948" t="inlineStr">
        <is>
          <t>BEBIDAS</t>
        </is>
      </c>
      <c r="J2948" t="n">
        <v>2</v>
      </c>
      <c r="K2948" t="inlineStr">
        <is>
          <t>GR</t>
        </is>
      </c>
      <c r="L2948" t="n">
        <v>130</v>
      </c>
      <c r="M2948" t="n">
        <v>65</v>
      </c>
      <c r="N2948" t="inlineStr">
        <is>
          <t>BEBIDAS</t>
        </is>
      </c>
      <c r="O2948" t="inlineStr">
        <is>
          <t>03/2026</t>
        </is>
      </c>
    </row>
    <row r="2949">
      <c r="A2949" t="n">
        <v>220452</v>
      </c>
      <c r="B2949" t="n">
        <v>122</v>
      </c>
      <c r="C2949" t="inlineStr">
        <is>
          <t>Arcos</t>
        </is>
      </c>
      <c r="D2949" t="inlineStr">
        <is>
          <t xml:space="preserve"> FAMIGERADA COMERCIO E EXPORTACAO DE BEBIDAS LTDA</t>
        </is>
      </c>
      <c r="E2949" t="inlineStr">
        <is>
          <t>2131</t>
        </is>
      </c>
      <c r="F2949" s="550" t="n">
        <v>46097</v>
      </c>
      <c r="G2949" t="n">
        <v>25153</v>
      </c>
      <c r="H2949" t="inlineStr">
        <is>
          <t>FAMIGERADA MANSA JEQUITIBA ROSA 750 ML</t>
        </is>
      </c>
      <c r="I2949" t="inlineStr">
        <is>
          <t>BEBIDAS</t>
        </is>
      </c>
      <c r="J2949" t="n">
        <v>6</v>
      </c>
      <c r="K2949" t="inlineStr">
        <is>
          <t>GR</t>
        </is>
      </c>
      <c r="L2949" t="n">
        <v>390</v>
      </c>
      <c r="M2949" t="n">
        <v>65</v>
      </c>
      <c r="N2949" t="inlineStr">
        <is>
          <t>BEBIDAS</t>
        </is>
      </c>
      <c r="O2949" t="inlineStr">
        <is>
          <t>03/2026</t>
        </is>
      </c>
    </row>
    <row r="2950">
      <c r="A2950" t="n">
        <v>220452</v>
      </c>
      <c r="B2950" t="n">
        <v>122</v>
      </c>
      <c r="C2950" t="inlineStr">
        <is>
          <t>Arcos</t>
        </is>
      </c>
      <c r="D2950" t="inlineStr">
        <is>
          <t xml:space="preserve"> FAMIGERADA COMERCIO E EXPORTACAO DE BEBIDAS LTDA</t>
        </is>
      </c>
      <c r="E2950" t="inlineStr">
        <is>
          <t>2131</t>
        </is>
      </c>
      <c r="F2950" s="550" t="n">
        <v>46097</v>
      </c>
      <c r="G2950" t="n">
        <v>26560</v>
      </c>
      <c r="H2950" t="inlineStr">
        <is>
          <t>CACHACA FAMIGERADA AMENDOIM 750ML</t>
        </is>
      </c>
      <c r="I2950" t="inlineStr">
        <is>
          <t>BEBIDAS</t>
        </is>
      </c>
      <c r="J2950" t="n">
        <v>36</v>
      </c>
      <c r="K2950" t="inlineStr">
        <is>
          <t>GR</t>
        </is>
      </c>
      <c r="L2950" t="n">
        <v>990</v>
      </c>
      <c r="M2950" t="n">
        <v>27.5</v>
      </c>
      <c r="N2950" t="inlineStr">
        <is>
          <t>BEBIDAS</t>
        </is>
      </c>
      <c r="O2950" t="inlineStr">
        <is>
          <t>03/2026</t>
        </is>
      </c>
    </row>
    <row r="2951">
      <c r="A2951" t="n">
        <v>220451</v>
      </c>
      <c r="B2951" t="n">
        <v>122</v>
      </c>
      <c r="C2951" t="inlineStr">
        <is>
          <t>Arcos</t>
        </is>
      </c>
      <c r="D2951" t="inlineStr">
        <is>
          <t>WPP COMERCIO DE CARNES LTDA</t>
        </is>
      </c>
      <c r="E2951" t="inlineStr">
        <is>
          <t>78164</t>
        </is>
      </c>
      <c r="F2951" s="550" t="n">
        <v>46105</v>
      </c>
      <c r="G2951" t="n">
        <v>25128</v>
      </c>
      <c r="H2951" t="inlineStr">
        <is>
          <t>COXAO MOLE EM CUBOS KG</t>
        </is>
      </c>
      <c r="I2951" t="inlineStr">
        <is>
          <t>ALIMENTOS</t>
        </is>
      </c>
      <c r="J2951" t="n">
        <v>15.8</v>
      </c>
      <c r="K2951" t="inlineStr">
        <is>
          <t>KG</t>
        </is>
      </c>
      <c r="L2951" t="n">
        <v>614.62</v>
      </c>
      <c r="M2951" t="n">
        <v>38.9</v>
      </c>
      <c r="N2951" t="inlineStr">
        <is>
          <t>ALIMENTOS</t>
        </is>
      </c>
      <c r="O2951" t="inlineStr">
        <is>
          <t>03/2026</t>
        </is>
      </c>
    </row>
    <row r="2952">
      <c r="A2952" t="n">
        <v>220451</v>
      </c>
      <c r="B2952" t="n">
        <v>122</v>
      </c>
      <c r="C2952" t="inlineStr">
        <is>
          <t>Arcos</t>
        </is>
      </c>
      <c r="D2952" t="inlineStr">
        <is>
          <t>WPP COMERCIO DE CARNES LTDA</t>
        </is>
      </c>
      <c r="E2952" t="inlineStr">
        <is>
          <t>78164</t>
        </is>
      </c>
      <c r="F2952" s="550" t="n">
        <v>46105</v>
      </c>
      <c r="G2952" t="n">
        <v>25126</v>
      </c>
      <c r="H2952" t="inlineStr">
        <is>
          <t>PATINHO EM BIFE KG</t>
        </is>
      </c>
      <c r="I2952" t="inlineStr">
        <is>
          <t>ALIMENTOS</t>
        </is>
      </c>
      <c r="J2952" t="n">
        <v>15.8</v>
      </c>
      <c r="K2952" t="inlineStr">
        <is>
          <t>KG</t>
        </is>
      </c>
      <c r="L2952" t="n">
        <v>662.02</v>
      </c>
      <c r="M2952" t="n">
        <v>41.9</v>
      </c>
      <c r="N2952" t="inlineStr">
        <is>
          <t>ALIMENTOS</t>
        </is>
      </c>
      <c r="O2952" t="inlineStr">
        <is>
          <t>03/2026</t>
        </is>
      </c>
    </row>
    <row r="2953">
      <c r="A2953" t="n">
        <v>220451</v>
      </c>
      <c r="B2953" t="n">
        <v>122</v>
      </c>
      <c r="C2953" t="inlineStr">
        <is>
          <t>Arcos</t>
        </is>
      </c>
      <c r="D2953" t="inlineStr">
        <is>
          <t>WPP COMERCIO DE CARNES LTDA</t>
        </is>
      </c>
      <c r="E2953" t="inlineStr">
        <is>
          <t>78164</t>
        </is>
      </c>
      <c r="F2953" s="550" t="n">
        <v>46105</v>
      </c>
      <c r="G2953" t="n">
        <v>20501</v>
      </c>
      <c r="H2953" t="inlineStr">
        <is>
          <t>LINGUICA TOSCANA AURORA KG</t>
        </is>
      </c>
      <c r="I2953" t="inlineStr">
        <is>
          <t>ALIMENTOS</t>
        </is>
      </c>
      <c r="J2953" t="n">
        <v>5</v>
      </c>
      <c r="K2953" t="inlineStr">
        <is>
          <t>KG</t>
        </is>
      </c>
      <c r="L2953" t="n">
        <v>109.5</v>
      </c>
      <c r="M2953" t="n">
        <v>21.9</v>
      </c>
      <c r="N2953" t="inlineStr">
        <is>
          <t>ALIMENTOS</t>
        </is>
      </c>
      <c r="O2953" t="inlineStr">
        <is>
          <t>03/2026</t>
        </is>
      </c>
    </row>
    <row r="2954">
      <c r="A2954" t="n">
        <v>220450</v>
      </c>
      <c r="B2954" t="n">
        <v>122</v>
      </c>
      <c r="C2954" t="inlineStr">
        <is>
          <t>Arcos</t>
        </is>
      </c>
      <c r="D2954" t="inlineStr">
        <is>
          <t>J.K. COMERCIO DE GENEROS ALIMENICIOS LTDA</t>
        </is>
      </c>
      <c r="E2954" t="inlineStr">
        <is>
          <t>12743</t>
        </is>
      </c>
      <c r="F2954" s="550" t="n">
        <v>46105</v>
      </c>
      <c r="G2954" t="n">
        <v>26711</v>
      </c>
      <c r="H2954" t="inlineStr">
        <is>
          <t>OLEO DE ABACATE EXTRA VIRGEM PAZZE C/250ML UN</t>
        </is>
      </c>
      <c r="I2954" t="inlineStr">
        <is>
          <t>ALIMENTOS</t>
        </is>
      </c>
      <c r="J2954" t="n">
        <v>10</v>
      </c>
      <c r="K2954" t="inlineStr">
        <is>
          <t>UN</t>
        </is>
      </c>
      <c r="L2954" t="n">
        <v>470</v>
      </c>
      <c r="M2954" t="n">
        <v>47</v>
      </c>
      <c r="N2954" t="inlineStr">
        <is>
          <t>ALIMENTOS</t>
        </is>
      </c>
      <c r="O2954" t="inlineStr">
        <is>
          <t>03/2026</t>
        </is>
      </c>
    </row>
    <row r="2955">
      <c r="A2955" t="n">
        <v>220449</v>
      </c>
      <c r="B2955" t="n">
        <v>122</v>
      </c>
      <c r="C2955" t="inlineStr">
        <is>
          <t>Arcos</t>
        </is>
      </c>
      <c r="D2955" t="inlineStr">
        <is>
          <t>MONTE ALTO ALIMENTOS LTDA</t>
        </is>
      </c>
      <c r="E2955" t="inlineStr">
        <is>
          <t>178254</t>
        </is>
      </c>
      <c r="F2955" s="550" t="n">
        <v>46104</v>
      </c>
      <c r="G2955" t="n">
        <v>26582</v>
      </c>
      <c r="H2955" t="inlineStr">
        <is>
          <t>BIFE ANCHO FREDDI PORCIONADO EM 200G KG</t>
        </is>
      </c>
      <c r="I2955" t="inlineStr">
        <is>
          <t>ALIMENTOS</t>
        </is>
      </c>
      <c r="J2955" t="n">
        <v>36.44</v>
      </c>
      <c r="K2955" t="inlineStr">
        <is>
          <t>KG</t>
        </is>
      </c>
      <c r="L2955" t="n">
        <v>4882.96</v>
      </c>
      <c r="M2955" t="n">
        <v>134</v>
      </c>
      <c r="N2955" t="inlineStr">
        <is>
          <t>ALIMENTOS</t>
        </is>
      </c>
      <c r="O2955" t="inlineStr">
        <is>
          <t>03/2026</t>
        </is>
      </c>
    </row>
    <row r="2956">
      <c r="A2956" t="n">
        <v>220449</v>
      </c>
      <c r="B2956" t="n">
        <v>122</v>
      </c>
      <c r="C2956" t="inlineStr">
        <is>
          <t>Arcos</t>
        </is>
      </c>
      <c r="D2956" t="inlineStr">
        <is>
          <t>MONTE ALTO ALIMENTOS LTDA</t>
        </is>
      </c>
      <c r="E2956" t="inlineStr">
        <is>
          <t>178254</t>
        </is>
      </c>
      <c r="F2956" s="550" t="n">
        <v>46104</v>
      </c>
      <c r="G2956" t="n">
        <v>26580</v>
      </c>
      <c r="H2956" t="inlineStr">
        <is>
          <t>PERNIL CORDEIRO FREDDI KG</t>
        </is>
      </c>
      <c r="I2956" t="inlineStr">
        <is>
          <t>ALIMENTOS</t>
        </is>
      </c>
      <c r="J2956" t="n">
        <v>15.39</v>
      </c>
      <c r="K2956" t="inlineStr">
        <is>
          <t>KG</t>
        </is>
      </c>
      <c r="L2956" t="n">
        <v>1723.68</v>
      </c>
      <c r="M2956" t="n">
        <v>112</v>
      </c>
      <c r="N2956" t="inlineStr">
        <is>
          <t>ALIMENTOS</t>
        </is>
      </c>
      <c r="O2956" t="inlineStr">
        <is>
          <t>03/2026</t>
        </is>
      </c>
    </row>
    <row r="2957">
      <c r="A2957" t="n">
        <v>220449</v>
      </c>
      <c r="B2957" t="n">
        <v>122</v>
      </c>
      <c r="C2957" t="inlineStr">
        <is>
          <t>Arcos</t>
        </is>
      </c>
      <c r="D2957" t="inlineStr">
        <is>
          <t>MONTE ALTO ALIMENTOS LTDA</t>
        </is>
      </c>
      <c r="E2957" t="inlineStr">
        <is>
          <t>178254</t>
        </is>
      </c>
      <c r="F2957" s="550" t="n">
        <v>46104</v>
      </c>
      <c r="G2957" t="n">
        <v>28479</v>
      </c>
      <c r="H2957" t="inlineStr">
        <is>
          <t>COXAO MOLE ANGUS PICADINHO FREDDI KG</t>
        </is>
      </c>
      <c r="I2957" t="inlineStr">
        <is>
          <t>ALIMENTOS</t>
        </is>
      </c>
      <c r="J2957" t="n">
        <v>30.3</v>
      </c>
      <c r="K2957" t="inlineStr">
        <is>
          <t>KG</t>
        </is>
      </c>
      <c r="L2957" t="n">
        <v>2454.3</v>
      </c>
      <c r="M2957" t="n">
        <v>81</v>
      </c>
      <c r="N2957" t="inlineStr">
        <is>
          <t>ALIMENTOS</t>
        </is>
      </c>
      <c r="O2957" t="inlineStr">
        <is>
          <t>03/2026</t>
        </is>
      </c>
    </row>
    <row r="2958">
      <c r="A2958" t="n">
        <v>220448</v>
      </c>
      <c r="B2958" t="n">
        <v>122</v>
      </c>
      <c r="C2958" t="inlineStr">
        <is>
          <t>Arcos</t>
        </is>
      </c>
      <c r="D2958" t="inlineStr">
        <is>
          <t>EMPORIO M&amp;L COMERCIO DE ALIM E BEBIDAS LTDA</t>
        </is>
      </c>
      <c r="E2958" t="inlineStr">
        <is>
          <t>502913</t>
        </is>
      </c>
      <c r="F2958" s="550" t="n">
        <v>46104</v>
      </c>
      <c r="G2958" t="n">
        <v>22721</v>
      </c>
      <c r="H2958" t="inlineStr">
        <is>
          <t>BACON MANTA KG</t>
        </is>
      </c>
      <c r="I2958" t="inlineStr">
        <is>
          <t>ALIMENTOS</t>
        </is>
      </c>
      <c r="J2958" t="n">
        <v>13.96</v>
      </c>
      <c r="K2958" t="inlineStr">
        <is>
          <t>KG</t>
        </is>
      </c>
      <c r="L2958" t="n">
        <v>411.82</v>
      </c>
      <c r="M2958" t="n">
        <v>29.5</v>
      </c>
      <c r="N2958" t="inlineStr">
        <is>
          <t>ALIMENTOS</t>
        </is>
      </c>
      <c r="O2958" t="inlineStr">
        <is>
          <t>03/2026</t>
        </is>
      </c>
    </row>
    <row r="2959">
      <c r="A2959" t="n">
        <v>220447</v>
      </c>
      <c r="B2959" t="n">
        <v>122</v>
      </c>
      <c r="C2959" t="inlineStr">
        <is>
          <t>Arcos</t>
        </is>
      </c>
      <c r="D2959" t="inlineStr">
        <is>
          <t>CEPEL COMERCIO DE PAPEIS E EMBALAGENS LTDA</t>
        </is>
      </c>
      <c r="E2959" t="inlineStr">
        <is>
          <t>6001</t>
        </is>
      </c>
      <c r="F2959" s="550" t="n">
        <v>46104</v>
      </c>
      <c r="G2959" t="n">
        <v>17549</v>
      </c>
      <c r="H2959" t="inlineStr">
        <is>
          <t>COLHER DESCARTAVEL BIO C/100UN</t>
        </is>
      </c>
      <c r="I2959" t="inlineStr">
        <is>
          <t>UTENSILIOS</t>
        </is>
      </c>
      <c r="J2959" t="n">
        <v>20</v>
      </c>
      <c r="K2959" t="inlineStr">
        <is>
          <t>PC</t>
        </is>
      </c>
      <c r="L2959" t="n">
        <v>630</v>
      </c>
      <c r="M2959" t="n">
        <v>31.5</v>
      </c>
      <c r="N2959" t="inlineStr">
        <is>
          <t>DESCARTAVEIS</t>
        </is>
      </c>
      <c r="O2959" t="inlineStr">
        <is>
          <t>03/2026</t>
        </is>
      </c>
    </row>
    <row r="2960">
      <c r="A2960" t="n">
        <v>220446</v>
      </c>
      <c r="B2960" t="n">
        <v>122</v>
      </c>
      <c r="C2960" t="inlineStr">
        <is>
          <t>Arcos</t>
        </is>
      </c>
      <c r="D2960" t="inlineStr">
        <is>
          <t>TRAMONTINA SUDESTE S.A</t>
        </is>
      </c>
      <c r="E2960" t="inlineStr">
        <is>
          <t>2450563</t>
        </is>
      </c>
      <c r="F2960" s="550" t="n">
        <v>46097</v>
      </c>
      <c r="G2960" t="n">
        <v>28920</v>
      </c>
      <c r="H2960" t="inlineStr">
        <is>
          <t>GARFO PARA TORTA TRAMONTINA HAVANA UN</t>
        </is>
      </c>
      <c r="I2960" t="inlineStr">
        <is>
          <t>UTENSILIOS</t>
        </is>
      </c>
      <c r="J2960" t="n">
        <v>312</v>
      </c>
      <c r="K2960" t="inlineStr">
        <is>
          <t>UNIDADE</t>
        </is>
      </c>
      <c r="L2960" t="n">
        <v>814.3200000000001</v>
      </c>
      <c r="M2960" t="n">
        <v>2.61</v>
      </c>
      <c r="N2960" t="inlineStr">
        <is>
          <t>UTENSILIOS</t>
        </is>
      </c>
      <c r="O2960" t="inlineStr">
        <is>
          <t>03/2026</t>
        </is>
      </c>
    </row>
    <row r="2961">
      <c r="A2961" t="n">
        <v>220446</v>
      </c>
      <c r="B2961" t="n">
        <v>122</v>
      </c>
      <c r="C2961" t="inlineStr">
        <is>
          <t>Arcos</t>
        </is>
      </c>
      <c r="D2961" t="inlineStr">
        <is>
          <t>TRAMONTINA SUDESTE S.A</t>
        </is>
      </c>
      <c r="E2961" t="inlineStr">
        <is>
          <t>2450563</t>
        </is>
      </c>
      <c r="F2961" s="550" t="n">
        <v>46097</v>
      </c>
      <c r="G2961" t="n">
        <v>28921</v>
      </c>
      <c r="H2961" t="inlineStr">
        <is>
          <t>COLHER PARA CHA TRAMONTINA HAVAI UN</t>
        </is>
      </c>
      <c r="I2961" t="inlineStr">
        <is>
          <t>UTENSILIOS</t>
        </is>
      </c>
      <c r="J2961" t="n">
        <v>360</v>
      </c>
      <c r="K2961" t="inlineStr">
        <is>
          <t>UNIDADE</t>
        </is>
      </c>
      <c r="L2961" t="n">
        <v>946.8</v>
      </c>
      <c r="M2961" t="n">
        <v>2.63</v>
      </c>
      <c r="N2961" t="inlineStr">
        <is>
          <t>UTENSILIOS</t>
        </is>
      </c>
      <c r="O2961" t="inlineStr">
        <is>
          <t>03/2026</t>
        </is>
      </c>
    </row>
    <row r="2962">
      <c r="A2962" t="n">
        <v>220446</v>
      </c>
      <c r="B2962" t="n">
        <v>122</v>
      </c>
      <c r="C2962" t="inlineStr">
        <is>
          <t>Arcos</t>
        </is>
      </c>
      <c r="D2962" t="inlineStr">
        <is>
          <t>TRAMONTINA SUDESTE S.A</t>
        </is>
      </c>
      <c r="E2962" t="inlineStr">
        <is>
          <t>2450563</t>
        </is>
      </c>
      <c r="F2962" s="550" t="n">
        <v>46097</v>
      </c>
      <c r="G2962" t="n">
        <v>28922</v>
      </c>
      <c r="H2962" t="inlineStr">
        <is>
          <t>SOFT MIXER TRAMONTINA BREVILLE EM ACO INOX C/ COPO UN</t>
        </is>
      </c>
      <c r="I2962" t="inlineStr">
        <is>
          <t>UTENSILIOS</t>
        </is>
      </c>
      <c r="J2962" t="n">
        <v>1</v>
      </c>
      <c r="K2962" t="inlineStr">
        <is>
          <t>UNIDADE</t>
        </is>
      </c>
      <c r="L2962" t="n">
        <v>880.22</v>
      </c>
      <c r="M2962" t="n">
        <v>880.22</v>
      </c>
      <c r="N2962" t="inlineStr">
        <is>
          <t>UTENSILIOS</t>
        </is>
      </c>
      <c r="O2962" t="inlineStr">
        <is>
          <t>03/2026</t>
        </is>
      </c>
    </row>
    <row r="2963">
      <c r="A2963" t="n">
        <v>220445</v>
      </c>
      <c r="B2963" t="n">
        <v>122</v>
      </c>
      <c r="C2963" t="inlineStr">
        <is>
          <t>Arcos</t>
        </is>
      </c>
      <c r="D2963" t="inlineStr">
        <is>
          <t>EAU - DISTRIBUIDORA DE AGUA MINERAL LTDA</t>
        </is>
      </c>
      <c r="E2963" t="inlineStr">
        <is>
          <t>297226</t>
        </is>
      </c>
      <c r="F2963" s="550" t="n">
        <v>46099</v>
      </c>
      <c r="G2963" t="n">
        <v>17969</v>
      </c>
      <c r="H2963" t="inlineStr">
        <is>
          <t>AGUA MINERAL SEM GAS DIAMOND 310ML C/12</t>
        </is>
      </c>
      <c r="I2963" t="inlineStr">
        <is>
          <t>BEBIDAS</t>
        </is>
      </c>
      <c r="J2963" t="n">
        <v>40</v>
      </c>
      <c r="K2963" t="inlineStr">
        <is>
          <t>PC</t>
        </is>
      </c>
      <c r="L2963" t="n">
        <v>908</v>
      </c>
      <c r="M2963" t="n">
        <v>22.7</v>
      </c>
      <c r="N2963" t="inlineStr">
        <is>
          <t>BEBIDAS</t>
        </is>
      </c>
      <c r="O2963" t="inlineStr">
        <is>
          <t>03/2026</t>
        </is>
      </c>
    </row>
    <row r="2964">
      <c r="A2964" t="n">
        <v>220445</v>
      </c>
      <c r="B2964" t="n">
        <v>122</v>
      </c>
      <c r="C2964" t="inlineStr">
        <is>
          <t>Arcos</t>
        </is>
      </c>
      <c r="D2964" t="inlineStr">
        <is>
          <t>EAU - DISTRIBUIDORA DE AGUA MINERAL LTDA</t>
        </is>
      </c>
      <c r="E2964" t="inlineStr">
        <is>
          <t>297226</t>
        </is>
      </c>
      <c r="F2964" s="550" t="n">
        <v>46099</v>
      </c>
      <c r="G2964" t="n">
        <v>24006</v>
      </c>
      <c r="H2964" t="inlineStr">
        <is>
          <t>AGUA MINERAL COM GAS DIAMOND 310ML C/12</t>
        </is>
      </c>
      <c r="I2964" t="inlineStr">
        <is>
          <t>BEBIDAS</t>
        </is>
      </c>
      <c r="J2964" t="n">
        <v>15</v>
      </c>
      <c r="K2964" t="inlineStr">
        <is>
          <t>PC</t>
        </is>
      </c>
      <c r="L2964" t="n">
        <v>358.5</v>
      </c>
      <c r="M2964" t="n">
        <v>23.9</v>
      </c>
      <c r="N2964" t="inlineStr">
        <is>
          <t>BEBIDAS</t>
        </is>
      </c>
      <c r="O2964" t="inlineStr">
        <is>
          <t>03/2026</t>
        </is>
      </c>
    </row>
    <row r="2965">
      <c r="A2965" t="n">
        <v>220444</v>
      </c>
      <c r="B2965" t="n">
        <v>122</v>
      </c>
      <c r="C2965" t="inlineStr">
        <is>
          <t>Arcos</t>
        </is>
      </c>
      <c r="D2965" t="inlineStr">
        <is>
          <t>FRONT BEBIDAS LTDA</t>
        </is>
      </c>
      <c r="E2965" t="inlineStr">
        <is>
          <t>796225</t>
        </is>
      </c>
      <c r="F2965" s="550" t="n">
        <v>46097</v>
      </c>
      <c r="G2965" t="n">
        <v>18179</v>
      </c>
      <c r="H2965" t="inlineStr">
        <is>
          <t>VODKA KETEL ONE 1L</t>
        </is>
      </c>
      <c r="I2965" t="inlineStr">
        <is>
          <t>BEBIDAS</t>
        </is>
      </c>
      <c r="J2965" t="n">
        <v>24</v>
      </c>
      <c r="K2965" t="inlineStr">
        <is>
          <t>GR</t>
        </is>
      </c>
      <c r="L2965" t="n">
        <v>2877.6</v>
      </c>
      <c r="M2965" t="n">
        <v>119.9</v>
      </c>
      <c r="N2965" t="inlineStr">
        <is>
          <t>BEBIDAS</t>
        </is>
      </c>
      <c r="O2965" t="inlineStr">
        <is>
          <t>03/2026</t>
        </is>
      </c>
    </row>
    <row r="2966">
      <c r="A2966" t="n">
        <v>220443</v>
      </c>
      <c r="B2966" t="n">
        <v>122</v>
      </c>
      <c r="C2966" t="inlineStr">
        <is>
          <t>Arcos</t>
        </is>
      </c>
      <c r="D2966" t="inlineStr">
        <is>
          <t xml:space="preserve">FORTE ALIMENTOS COM. IMPORTAÇÃO LTDA </t>
        </is>
      </c>
      <c r="E2966" t="inlineStr">
        <is>
          <t>363997</t>
        </is>
      </c>
      <c r="F2966" s="550" t="n">
        <v>46099</v>
      </c>
      <c r="G2966" t="n">
        <v>28819</v>
      </c>
      <c r="H2966" t="inlineStr">
        <is>
          <t>PAO DE FORMA TRADICIONAL VISCONTI 400G CX C/10UN</t>
        </is>
      </c>
      <c r="I2966" t="inlineStr">
        <is>
          <t>ALIMENTOS</t>
        </is>
      </c>
      <c r="J2966" t="n">
        <v>8</v>
      </c>
      <c r="K2966" t="inlineStr">
        <is>
          <t>CX</t>
        </is>
      </c>
      <c r="L2966" t="n">
        <v>454.32</v>
      </c>
      <c r="M2966" t="n">
        <v>56.79</v>
      </c>
      <c r="N2966" t="inlineStr">
        <is>
          <t>ALIMENTOS</t>
        </is>
      </c>
      <c r="O2966" t="inlineStr">
        <is>
          <t>03/2026</t>
        </is>
      </c>
    </row>
    <row r="2967">
      <c r="A2967" t="n">
        <v>220442</v>
      </c>
      <c r="B2967" t="n">
        <v>122</v>
      </c>
      <c r="C2967" t="inlineStr">
        <is>
          <t>Arcos</t>
        </is>
      </c>
      <c r="D2967" t="inlineStr">
        <is>
          <t>OPA PRODUTOS ALIMENTICIOS LTDA</t>
        </is>
      </c>
      <c r="E2967" t="inlineStr">
        <is>
          <t>2876</t>
        </is>
      </c>
      <c r="F2967" s="550" t="n">
        <v>46099</v>
      </c>
      <c r="G2967" t="n">
        <v>26591</v>
      </c>
      <c r="H2967" t="inlineStr">
        <is>
          <t>COPA FATIADO JAIS KG</t>
        </is>
      </c>
      <c r="I2967" t="inlineStr">
        <is>
          <t>ALIMENTOS</t>
        </is>
      </c>
      <c r="J2967" t="n">
        <v>1</v>
      </c>
      <c r="K2967" t="inlineStr">
        <is>
          <t>KG</t>
        </is>
      </c>
      <c r="L2967" t="n">
        <v>252</v>
      </c>
      <c r="M2967" t="n">
        <v>252</v>
      </c>
      <c r="N2967" t="inlineStr">
        <is>
          <t>ALIMENTOS</t>
        </is>
      </c>
      <c r="O2967" t="inlineStr">
        <is>
          <t>03/2026</t>
        </is>
      </c>
    </row>
    <row r="2968">
      <c r="A2968" t="n">
        <v>220442</v>
      </c>
      <c r="B2968" t="n">
        <v>122</v>
      </c>
      <c r="C2968" t="inlineStr">
        <is>
          <t>Arcos</t>
        </is>
      </c>
      <c r="D2968" t="inlineStr">
        <is>
          <t>OPA PRODUTOS ALIMENTICIOS LTDA</t>
        </is>
      </c>
      <c r="E2968" t="inlineStr">
        <is>
          <t>2876</t>
        </is>
      </c>
      <c r="F2968" s="550" t="n">
        <v>46099</v>
      </c>
      <c r="G2968" t="n">
        <v>26588</v>
      </c>
      <c r="H2968" t="inlineStr">
        <is>
          <t>LONZA FATIADO JAIS KG</t>
        </is>
      </c>
      <c r="I2968" t="inlineStr">
        <is>
          <t>ALIMENTOS</t>
        </is>
      </c>
      <c r="J2968" t="n">
        <v>1</v>
      </c>
      <c r="K2968" t="inlineStr">
        <is>
          <t>KG</t>
        </is>
      </c>
      <c r="L2968" t="n">
        <v>228</v>
      </c>
      <c r="M2968" t="n">
        <v>228</v>
      </c>
      <c r="N2968" t="inlineStr">
        <is>
          <t>ALIMENTOS</t>
        </is>
      </c>
      <c r="O2968" t="inlineStr">
        <is>
          <t>03/2026</t>
        </is>
      </c>
    </row>
    <row r="2969">
      <c r="A2969" t="n">
        <v>220441</v>
      </c>
      <c r="B2969" t="n">
        <v>122</v>
      </c>
      <c r="C2969" t="inlineStr">
        <is>
          <t>Arcos</t>
        </is>
      </c>
      <c r="D2969" t="inlineStr">
        <is>
          <t>WPP COMERCIO DE CARNES LTDA</t>
        </is>
      </c>
      <c r="E2969" t="inlineStr">
        <is>
          <t>78066</t>
        </is>
      </c>
      <c r="F2969" s="550" t="n">
        <v>46100</v>
      </c>
      <c r="G2969" t="n">
        <v>22828</v>
      </c>
      <c r="H2969" t="inlineStr">
        <is>
          <t>MAMINHA KG</t>
        </is>
      </c>
      <c r="I2969" t="inlineStr">
        <is>
          <t>ALIMENTOS</t>
        </is>
      </c>
      <c r="J2969" t="n">
        <v>21.5</v>
      </c>
      <c r="K2969" t="inlineStr">
        <is>
          <t>KG</t>
        </is>
      </c>
      <c r="L2969" t="n">
        <v>922.35</v>
      </c>
      <c r="M2969" t="n">
        <v>42.9</v>
      </c>
      <c r="N2969" t="inlineStr">
        <is>
          <t>ALIMENTOS</t>
        </is>
      </c>
      <c r="O2969" t="inlineStr">
        <is>
          <t>03/2026</t>
        </is>
      </c>
    </row>
    <row r="2970">
      <c r="A2970" t="n">
        <v>220440</v>
      </c>
      <c r="B2970" t="n">
        <v>122</v>
      </c>
      <c r="C2970" t="inlineStr">
        <is>
          <t>Arcos</t>
        </is>
      </c>
      <c r="D2970" t="inlineStr">
        <is>
          <t>CEPEL COMERCIO DE PAPEIS E EMBALAGENS LTDA</t>
        </is>
      </c>
      <c r="E2970" t="inlineStr">
        <is>
          <t>260821</t>
        </is>
      </c>
      <c r="F2970" s="550" t="n">
        <v>46098</v>
      </c>
      <c r="G2970" t="n">
        <v>28658</v>
      </c>
      <c r="H2970" t="inlineStr">
        <is>
          <t>GUARDANAPO QUADRADO FOLHA DUPLA BRANCO E BORDA CALANDRA 24X22 C/5000 UN</t>
        </is>
      </c>
      <c r="I2970" t="inlineStr">
        <is>
          <t>DESCARTAVEIS/HIGIENE E LIMPEZA</t>
        </is>
      </c>
      <c r="J2970" t="n">
        <v>4</v>
      </c>
      <c r="K2970" t="inlineStr">
        <is>
          <t>CX</t>
        </is>
      </c>
      <c r="L2970" t="n">
        <v>988</v>
      </c>
      <c r="M2970" t="n">
        <v>247</v>
      </c>
      <c r="N2970" t="inlineStr">
        <is>
          <t>DESCARTAVEIS</t>
        </is>
      </c>
      <c r="O2970" t="inlineStr">
        <is>
          <t>03/2026</t>
        </is>
      </c>
    </row>
    <row r="2971">
      <c r="A2971" t="n">
        <v>220439</v>
      </c>
      <c r="B2971" t="n">
        <v>122</v>
      </c>
      <c r="C2971" t="inlineStr">
        <is>
          <t>Arcos</t>
        </is>
      </c>
      <c r="D2971" t="inlineStr">
        <is>
          <t>EMPORIO M&amp;L COMERCIO DE ALIM E BEBIDAS LTDA</t>
        </is>
      </c>
      <c r="E2971" t="inlineStr">
        <is>
          <t>501602</t>
        </is>
      </c>
      <c r="F2971" s="550" t="n">
        <v>46097</v>
      </c>
      <c r="G2971" t="n">
        <v>21047</v>
      </c>
      <c r="H2971" t="inlineStr">
        <is>
          <t>AZEITE EXTRA VIRGEM GALLO 2L</t>
        </is>
      </c>
      <c r="I2971" t="inlineStr">
        <is>
          <t>ALIMENTOS</t>
        </is>
      </c>
      <c r="J2971" t="n">
        <v>6</v>
      </c>
      <c r="K2971" t="inlineStr">
        <is>
          <t>GALAO</t>
        </is>
      </c>
      <c r="L2971" t="n">
        <v>687</v>
      </c>
      <c r="M2971" t="n">
        <v>114.5</v>
      </c>
      <c r="N2971" t="inlineStr">
        <is>
          <t>ALIMENTOS</t>
        </is>
      </c>
      <c r="O2971" t="inlineStr">
        <is>
          <t>03/2026</t>
        </is>
      </c>
    </row>
    <row r="2972">
      <c r="A2972" t="n">
        <v>220439</v>
      </c>
      <c r="B2972" t="n">
        <v>122</v>
      </c>
      <c r="C2972" t="inlineStr">
        <is>
          <t>Arcos</t>
        </is>
      </c>
      <c r="D2972" t="inlineStr">
        <is>
          <t>EMPORIO M&amp;L COMERCIO DE ALIM E BEBIDAS LTDA</t>
        </is>
      </c>
      <c r="E2972" t="inlineStr">
        <is>
          <t>501602</t>
        </is>
      </c>
      <c r="F2972" s="550" t="n">
        <v>46097</v>
      </c>
      <c r="G2972" t="n">
        <v>19979</v>
      </c>
      <c r="H2972" t="inlineStr">
        <is>
          <t>MOLHO DE PIMENTA TABASCO RED C/60ML</t>
        </is>
      </c>
      <c r="I2972" t="inlineStr">
        <is>
          <t>ALIMENTOS</t>
        </is>
      </c>
      <c r="J2972" t="n">
        <v>12</v>
      </c>
      <c r="K2972" t="inlineStr">
        <is>
          <t>FR</t>
        </is>
      </c>
      <c r="L2972" t="n">
        <v>257.4</v>
      </c>
      <c r="M2972" t="n">
        <v>21.45</v>
      </c>
      <c r="N2972" t="inlineStr">
        <is>
          <t>ALIMENTOS</t>
        </is>
      </c>
      <c r="O2972" t="inlineStr">
        <is>
          <t>03/2026</t>
        </is>
      </c>
    </row>
    <row r="2973">
      <c r="A2973" t="n">
        <v>220439</v>
      </c>
      <c r="B2973" t="n">
        <v>122</v>
      </c>
      <c r="C2973" t="inlineStr">
        <is>
          <t>Arcos</t>
        </is>
      </c>
      <c r="D2973" t="inlineStr">
        <is>
          <t>EMPORIO M&amp;L COMERCIO DE ALIM E BEBIDAS LTDA</t>
        </is>
      </c>
      <c r="E2973" t="inlineStr">
        <is>
          <t>501602</t>
        </is>
      </c>
      <c r="F2973" s="550" t="n">
        <v>46097</v>
      </c>
      <c r="G2973" t="n">
        <v>20689</v>
      </c>
      <c r="H2973" t="inlineStr">
        <is>
          <t>CREME DE LEITE FRESCO QUATA C/1,01LT</t>
        </is>
      </c>
      <c r="I2973" t="inlineStr">
        <is>
          <t>ALIMENTOS</t>
        </is>
      </c>
      <c r="J2973" t="n">
        <v>12</v>
      </c>
      <c r="K2973" t="inlineStr">
        <is>
          <t>UN</t>
        </is>
      </c>
      <c r="L2973" t="n">
        <v>379.2</v>
      </c>
      <c r="M2973" t="n">
        <v>31.6</v>
      </c>
      <c r="N2973" t="inlineStr">
        <is>
          <t>ALIMENTOS</t>
        </is>
      </c>
      <c r="O2973" t="inlineStr">
        <is>
          <t>03/2026</t>
        </is>
      </c>
    </row>
    <row r="2974">
      <c r="A2974" t="n">
        <v>220438</v>
      </c>
      <c r="B2974" t="n">
        <v>122</v>
      </c>
      <c r="C2974" t="inlineStr">
        <is>
          <t>Arcos</t>
        </is>
      </c>
      <c r="D2974" t="inlineStr">
        <is>
          <t>QUEIJARIA ATALAIA LTDA</t>
        </is>
      </c>
      <c r="E2974" t="inlineStr">
        <is>
          <t>23557</t>
        </is>
      </c>
      <c r="F2974" s="550" t="n">
        <v>46099</v>
      </c>
      <c r="G2974" t="n">
        <v>26594</v>
      </c>
      <c r="H2974" t="inlineStr">
        <is>
          <t>QUEIJO MOGIANA KG</t>
        </is>
      </c>
      <c r="I2974" t="inlineStr">
        <is>
          <t>ALIMENTOS</t>
        </is>
      </c>
      <c r="J2974" t="n">
        <v>5.45</v>
      </c>
      <c r="K2974" t="inlineStr">
        <is>
          <t>KG</t>
        </is>
      </c>
      <c r="L2974" t="n">
        <v>473.61</v>
      </c>
      <c r="M2974" t="n">
        <v>86.90091700000001</v>
      </c>
      <c r="N2974" t="inlineStr">
        <is>
          <t>ALIMENTOS</t>
        </is>
      </c>
      <c r="O2974" t="inlineStr">
        <is>
          <t>03/2026</t>
        </is>
      </c>
    </row>
    <row r="2975">
      <c r="A2975" t="n">
        <v>220437</v>
      </c>
      <c r="B2975" t="n">
        <v>122</v>
      </c>
      <c r="C2975" t="inlineStr">
        <is>
          <t>Arcos</t>
        </is>
      </c>
      <c r="D2975" t="inlineStr">
        <is>
          <t>EMPORIO M&amp;L COMERCIO DE ALIM E BEBIDAS LTDA</t>
        </is>
      </c>
      <c r="E2975" t="inlineStr">
        <is>
          <t>501593</t>
        </is>
      </c>
      <c r="F2975" s="550" t="n">
        <v>46097</v>
      </c>
      <c r="G2975" t="n">
        <v>22721</v>
      </c>
      <c r="H2975" t="inlineStr">
        <is>
          <t>BACON MANTA KG</t>
        </is>
      </c>
      <c r="I2975" t="inlineStr">
        <is>
          <t>ALIMENTOS</t>
        </is>
      </c>
      <c r="J2975" t="n">
        <v>12.72</v>
      </c>
      <c r="K2975" t="inlineStr">
        <is>
          <t>KG</t>
        </is>
      </c>
      <c r="L2975" t="n">
        <v>375.24</v>
      </c>
      <c r="M2975" t="n">
        <v>29.5</v>
      </c>
      <c r="N2975" t="inlineStr">
        <is>
          <t>ALIMENTOS</t>
        </is>
      </c>
      <c r="O2975" t="inlineStr">
        <is>
          <t>03/2026</t>
        </is>
      </c>
    </row>
    <row r="2976">
      <c r="A2976" t="n">
        <v>220436</v>
      </c>
      <c r="B2976" t="n">
        <v>122</v>
      </c>
      <c r="C2976" t="inlineStr">
        <is>
          <t>Arcos</t>
        </is>
      </c>
      <c r="D2976" t="inlineStr">
        <is>
          <t>BATALHA FABRICA DE PAES LTDA</t>
        </is>
      </c>
      <c r="E2976" t="inlineStr">
        <is>
          <t>7310</t>
        </is>
      </c>
      <c r="F2976" s="550" t="n">
        <v>46104</v>
      </c>
      <c r="G2976" t="n">
        <v>19125</v>
      </c>
      <c r="H2976" t="inlineStr">
        <is>
          <t>MINI BURGER BRIOCHE PINCEL CAIXA C/180 UN 15 PACOTES X 12 UN COD 142</t>
        </is>
      </c>
      <c r="I2976" t="inlineStr">
        <is>
          <t>ALIMENTOS</t>
        </is>
      </c>
      <c r="J2976" t="n">
        <v>3</v>
      </c>
      <c r="K2976" t="inlineStr">
        <is>
          <t>CX</t>
        </is>
      </c>
      <c r="L2976" t="n">
        <v>618.84</v>
      </c>
      <c r="M2976" t="n">
        <v>206.28</v>
      </c>
      <c r="N2976" t="inlineStr">
        <is>
          <t>ALIMENTOS</t>
        </is>
      </c>
      <c r="O2976" t="inlineStr">
        <is>
          <t>03/2026</t>
        </is>
      </c>
    </row>
    <row r="2977">
      <c r="A2977" t="n">
        <v>220435</v>
      </c>
      <c r="B2977" t="n">
        <v>122</v>
      </c>
      <c r="C2977" t="inlineStr">
        <is>
          <t>Arcos</t>
        </is>
      </c>
      <c r="D2977" t="inlineStr">
        <is>
          <t>GCT COMERCIO DE PRODUTOS ALIMENTICIOS LTDA</t>
        </is>
      </c>
      <c r="E2977" t="inlineStr">
        <is>
          <t>10564</t>
        </is>
      </c>
      <c r="F2977" s="550" t="n">
        <v>46104</v>
      </c>
      <c r="G2977" t="n">
        <v>27340</v>
      </c>
      <c r="H2977" t="inlineStr">
        <is>
          <t>GELO RETANGULO 50X65MM C/25 UN YCECODE</t>
        </is>
      </c>
      <c r="I2977" t="inlineStr">
        <is>
          <t>BEBIDAS</t>
        </is>
      </c>
      <c r="J2977" t="n">
        <v>10</v>
      </c>
      <c r="K2977" t="inlineStr">
        <is>
          <t>PC</t>
        </is>
      </c>
      <c r="L2977" t="n">
        <v>536.2</v>
      </c>
      <c r="M2977" t="n">
        <v>53.62</v>
      </c>
      <c r="N2977" t="inlineStr">
        <is>
          <t>BEBIDAS</t>
        </is>
      </c>
      <c r="O2977" t="inlineStr">
        <is>
          <t>03/2026</t>
        </is>
      </c>
    </row>
    <row r="2978">
      <c r="A2978" t="n">
        <v>220435</v>
      </c>
      <c r="B2978" t="n">
        <v>122</v>
      </c>
      <c r="C2978" t="inlineStr">
        <is>
          <t>Arcos</t>
        </is>
      </c>
      <c r="D2978" t="inlineStr">
        <is>
          <t>GCT COMERCIO DE PRODUTOS ALIMENTICIOS LTDA</t>
        </is>
      </c>
      <c r="E2978" t="inlineStr">
        <is>
          <t>10564</t>
        </is>
      </c>
      <c r="F2978" s="550" t="n">
        <v>46104</v>
      </c>
      <c r="G2978" t="n">
        <v>28315</v>
      </c>
      <c r="H2978" t="inlineStr">
        <is>
          <t>GELO COLLINS 35X120 C/18 UN YCECODE</t>
        </is>
      </c>
      <c r="I2978" t="inlineStr">
        <is>
          <t>BEBIDAS</t>
        </is>
      </c>
      <c r="J2978" t="n">
        <v>12</v>
      </c>
      <c r="K2978" t="inlineStr">
        <is>
          <t>PC</t>
        </is>
      </c>
      <c r="L2978" t="n">
        <v>522.72</v>
      </c>
      <c r="M2978" t="n">
        <v>43.56</v>
      </c>
      <c r="N2978" t="inlineStr">
        <is>
          <t>BEBIDAS</t>
        </is>
      </c>
      <c r="O2978" t="inlineStr">
        <is>
          <t>03/2026</t>
        </is>
      </c>
    </row>
    <row r="2979">
      <c r="A2979" t="n">
        <v>220435</v>
      </c>
      <c r="B2979" t="n">
        <v>122</v>
      </c>
      <c r="C2979" t="inlineStr">
        <is>
          <t>Arcos</t>
        </is>
      </c>
      <c r="D2979" t="inlineStr">
        <is>
          <t>GCT COMERCIO DE PRODUTOS ALIMENTICIOS LTDA</t>
        </is>
      </c>
      <c r="E2979" t="inlineStr">
        <is>
          <t>10564</t>
        </is>
      </c>
      <c r="F2979" s="550" t="n">
        <v>46104</v>
      </c>
      <c r="G2979" t="n">
        <v>28316</v>
      </c>
      <c r="H2979" t="inlineStr">
        <is>
          <t>GELO ESFERICO C/9UN YCECODE</t>
        </is>
      </c>
      <c r="I2979" t="inlineStr">
        <is>
          <t>BEBIDAS</t>
        </is>
      </c>
      <c r="J2979" t="n">
        <v>6</v>
      </c>
      <c r="K2979" t="inlineStr">
        <is>
          <t>PC</t>
        </is>
      </c>
      <c r="L2979" t="n">
        <v>234.3</v>
      </c>
      <c r="M2979" t="n">
        <v>39.05</v>
      </c>
      <c r="N2979" t="inlineStr">
        <is>
          <t>BEBIDAS</t>
        </is>
      </c>
      <c r="O2979" t="inlineStr">
        <is>
          <t>03/2026</t>
        </is>
      </c>
    </row>
    <row r="2980">
      <c r="A2980" t="n">
        <v>220434</v>
      </c>
      <c r="B2980" t="n">
        <v>122</v>
      </c>
      <c r="C2980" t="inlineStr">
        <is>
          <t>Arcos</t>
        </is>
      </c>
      <c r="D2980" t="inlineStr">
        <is>
          <t xml:space="preserve">HNK BR INDUSTRIA DE BEBIDAS </t>
        </is>
      </c>
      <c r="E2980" t="inlineStr">
        <is>
          <t>185204</t>
        </is>
      </c>
      <c r="F2980" s="550" t="n">
        <v>46105</v>
      </c>
      <c r="G2980" t="n">
        <v>28954</v>
      </c>
      <c r="H2980" t="inlineStr">
        <is>
          <t>AGUA MINERAL COM GAS MAMBA 350ML C/12</t>
        </is>
      </c>
      <c r="I2980" t="inlineStr">
        <is>
          <t>BEBIDAS</t>
        </is>
      </c>
      <c r="J2980" t="n">
        <v>15</v>
      </c>
      <c r="K2980" t="inlineStr">
        <is>
          <t>PC</t>
        </is>
      </c>
      <c r="L2980" t="n">
        <v>553.65</v>
      </c>
      <c r="M2980" t="n">
        <v>36.91</v>
      </c>
      <c r="N2980" t="inlineStr">
        <is>
          <t>BEBIDAS</t>
        </is>
      </c>
      <c r="O2980" t="inlineStr">
        <is>
          <t>03/2026</t>
        </is>
      </c>
    </row>
    <row r="2981">
      <c r="A2981" t="n">
        <v>220434</v>
      </c>
      <c r="B2981" t="n">
        <v>122</v>
      </c>
      <c r="C2981" t="inlineStr">
        <is>
          <t>Arcos</t>
        </is>
      </c>
      <c r="D2981" t="inlineStr">
        <is>
          <t xml:space="preserve">HNK BR INDUSTRIA DE BEBIDAS </t>
        </is>
      </c>
      <c r="E2981" t="inlineStr">
        <is>
          <t>185204</t>
        </is>
      </c>
      <c r="F2981" s="550" t="n">
        <v>46105</v>
      </c>
      <c r="G2981" t="n">
        <v>28955</v>
      </c>
      <c r="H2981" t="inlineStr">
        <is>
          <t>AGUA MINERAL SEM GAS MAMBA 350ML C/12</t>
        </is>
      </c>
      <c r="I2981" t="inlineStr">
        <is>
          <t>BEBIDAS</t>
        </is>
      </c>
      <c r="J2981" t="n">
        <v>60</v>
      </c>
      <c r="K2981" t="inlineStr">
        <is>
          <t>PC</t>
        </is>
      </c>
      <c r="L2981" t="n">
        <v>2214.6</v>
      </c>
      <c r="M2981" t="n">
        <v>36.91</v>
      </c>
      <c r="N2981" t="inlineStr">
        <is>
          <t>BEBIDAS</t>
        </is>
      </c>
      <c r="O2981" t="inlineStr">
        <is>
          <t>03/2026</t>
        </is>
      </c>
    </row>
    <row r="2982">
      <c r="A2982" t="n">
        <v>220433</v>
      </c>
      <c r="B2982" t="n">
        <v>122</v>
      </c>
      <c r="C2982" t="inlineStr">
        <is>
          <t>Arcos</t>
        </is>
      </c>
      <c r="D2982" t="inlineStr">
        <is>
          <t>ARTE GELATI SORVETES LTDA</t>
        </is>
      </c>
      <c r="E2982" t="inlineStr">
        <is>
          <t>40731</t>
        </is>
      </c>
      <c r="F2982" s="550" t="n">
        <v>46105</v>
      </c>
      <c r="G2982" t="n">
        <v>21159</v>
      </c>
      <c r="H2982" t="inlineStr">
        <is>
          <t>SORVETE DE NATA ARTE GELATI C/3,8KG</t>
        </is>
      </c>
      <c r="I2982" t="inlineStr">
        <is>
          <t>ALIMENTOS</t>
        </is>
      </c>
      <c r="J2982" t="n">
        <v>2</v>
      </c>
      <c r="K2982" t="inlineStr">
        <is>
          <t>PT</t>
        </is>
      </c>
      <c r="L2982" t="n">
        <v>304</v>
      </c>
      <c r="M2982" t="n">
        <v>152</v>
      </c>
      <c r="N2982" t="inlineStr">
        <is>
          <t>ALIMENTOS</t>
        </is>
      </c>
      <c r="O2982" t="inlineStr">
        <is>
          <t>03/2026</t>
        </is>
      </c>
    </row>
    <row r="2983">
      <c r="A2983" t="n">
        <v>220433</v>
      </c>
      <c r="B2983" t="n">
        <v>122</v>
      </c>
      <c r="C2983" t="inlineStr">
        <is>
          <t>Arcos</t>
        </is>
      </c>
      <c r="D2983" t="inlineStr">
        <is>
          <t>ARTE GELATI SORVETES LTDA</t>
        </is>
      </c>
      <c r="E2983" t="inlineStr">
        <is>
          <t>40731</t>
        </is>
      </c>
      <c r="F2983" s="550" t="n">
        <v>46105</v>
      </c>
      <c r="G2983" t="n">
        <v>24986</v>
      </c>
      <c r="H2983" t="inlineStr">
        <is>
          <t>SORVETE DE MARACUJA ARTE GELATE C/3,8KG</t>
        </is>
      </c>
      <c r="I2983" t="inlineStr">
        <is>
          <t>ALIMENTOS</t>
        </is>
      </c>
      <c r="J2983" t="n">
        <v>2</v>
      </c>
      <c r="K2983" t="inlineStr">
        <is>
          <t>Pt</t>
        </is>
      </c>
      <c r="L2983" t="n">
        <v>358.8</v>
      </c>
      <c r="M2983" t="n">
        <v>179.4</v>
      </c>
      <c r="N2983" t="inlineStr">
        <is>
          <t>ALIMENTOS</t>
        </is>
      </c>
      <c r="O2983" t="inlineStr">
        <is>
          <t>03/2026</t>
        </is>
      </c>
    </row>
    <row r="2984">
      <c r="A2984" t="n">
        <v>220431</v>
      </c>
      <c r="B2984" t="n">
        <v>122</v>
      </c>
      <c r="C2984" t="inlineStr">
        <is>
          <t>Arcos</t>
        </is>
      </c>
      <c r="D2984" t="inlineStr">
        <is>
          <t>CG FOOD´S DISTRIBUIDORA DE ALIMENTOS LTDA</t>
        </is>
      </c>
      <c r="E2984" t="inlineStr">
        <is>
          <t>183269</t>
        </is>
      </c>
      <c r="F2984" s="550" t="n">
        <v>46101</v>
      </c>
      <c r="G2984" t="n">
        <v>19203</v>
      </c>
      <c r="H2984" t="inlineStr">
        <is>
          <t>IOGURTE INTEGRAL NESTLE C/170G UN</t>
        </is>
      </c>
      <c r="I2984" t="inlineStr">
        <is>
          <t>ALIMENTOS</t>
        </is>
      </c>
      <c r="J2984" t="n">
        <v>56</v>
      </c>
      <c r="K2984" t="inlineStr">
        <is>
          <t>UN</t>
        </is>
      </c>
      <c r="L2984" t="n">
        <v>178.64</v>
      </c>
      <c r="M2984" t="n">
        <v>3.19</v>
      </c>
      <c r="N2984" t="inlineStr">
        <is>
          <t>ALIMENTOS</t>
        </is>
      </c>
      <c r="O2984" t="inlineStr">
        <is>
          <t>03/2026</t>
        </is>
      </c>
    </row>
    <row r="2985">
      <c r="A2985" t="n">
        <v>220430</v>
      </c>
      <c r="B2985" t="n">
        <v>122</v>
      </c>
      <c r="C2985" t="inlineStr">
        <is>
          <t>Arcos</t>
        </is>
      </c>
      <c r="D2985" t="inlineStr">
        <is>
          <t>MONTE ALTO ALIMENTOS LTDA</t>
        </is>
      </c>
      <c r="E2985" t="inlineStr">
        <is>
          <t>178113</t>
        </is>
      </c>
      <c r="F2985" s="550" t="n">
        <v>46100</v>
      </c>
      <c r="G2985" t="n">
        <v>26592</v>
      </c>
      <c r="H2985" t="inlineStr">
        <is>
          <t>HAMBURGUER BOVINO FREDDI PORCIONADO EM 50G KG 60% ACEM 40% PEITO BOVINO ARCOS</t>
        </is>
      </c>
      <c r="I2985" t="inlineStr">
        <is>
          <t>ALIMENTOS</t>
        </is>
      </c>
      <c r="J2985" t="n">
        <v>25.14</v>
      </c>
      <c r="K2985" t="inlineStr">
        <is>
          <t>KG</t>
        </is>
      </c>
      <c r="L2985" t="n">
        <v>930.1799999999999</v>
      </c>
      <c r="M2985" t="n">
        <v>37</v>
      </c>
      <c r="N2985" t="inlineStr">
        <is>
          <t>ALIMENTOS</t>
        </is>
      </c>
      <c r="O2985" t="inlineStr">
        <is>
          <t>03/2026</t>
        </is>
      </c>
    </row>
    <row r="2986">
      <c r="A2986" t="n">
        <v>220429</v>
      </c>
      <c r="B2986" t="n">
        <v>122</v>
      </c>
      <c r="C2986" t="inlineStr">
        <is>
          <t>Arcos</t>
        </is>
      </c>
      <c r="D2986" t="inlineStr">
        <is>
          <t>PROAUTO INDUSTRIA QUIMICA EIRELI</t>
        </is>
      </c>
      <c r="E2986" t="inlineStr">
        <is>
          <t>153353</t>
        </is>
      </c>
      <c r="F2986" s="550" t="n">
        <v>46098</v>
      </c>
      <c r="G2986" t="n">
        <v>24507</v>
      </c>
      <c r="H2986" t="inlineStr">
        <is>
          <t>PROAUTO ALCOOL LIQUIDO 70% KIMI LIQUID 1L UN</t>
        </is>
      </c>
      <c r="I2986" t="inlineStr">
        <is>
          <t>DESCARTAVEIS/HIGIENE E LIMPEZA</t>
        </is>
      </c>
      <c r="J2986" t="n">
        <v>4</v>
      </c>
      <c r="K2986" t="inlineStr">
        <is>
          <t>GALAO</t>
        </is>
      </c>
      <c r="L2986" t="n">
        <v>340.68</v>
      </c>
      <c r="M2986" t="n">
        <v>85.17</v>
      </c>
      <c r="N2986" t="inlineStr">
        <is>
          <t>HIGIENE E LIMPEZA</t>
        </is>
      </c>
      <c r="O2986" t="inlineStr">
        <is>
          <t>03/2026</t>
        </is>
      </c>
    </row>
    <row r="2987">
      <c r="A2987" t="n">
        <v>220429</v>
      </c>
      <c r="B2987" t="n">
        <v>122</v>
      </c>
      <c r="C2987" t="inlineStr">
        <is>
          <t>Arcos</t>
        </is>
      </c>
      <c r="D2987" t="inlineStr">
        <is>
          <t>PROAUTO INDUSTRIA QUIMICA EIRELI</t>
        </is>
      </c>
      <c r="E2987" t="inlineStr">
        <is>
          <t>153353</t>
        </is>
      </c>
      <c r="F2987" s="550" t="n">
        <v>46098</v>
      </c>
      <c r="G2987" t="n">
        <v>26395</v>
      </c>
      <c r="H2987" t="inlineStr">
        <is>
          <t>PROAUTO DETERGENTE CLORADO PRO HA 3000CL 5L</t>
        </is>
      </c>
      <c r="I2987" t="inlineStr">
        <is>
          <t>DESCARTAVEIS/HIGIENE E LIMPEZA</t>
        </is>
      </c>
      <c r="J2987" t="n">
        <v>2</v>
      </c>
      <c r="K2987" t="inlineStr">
        <is>
          <t>GALAO</t>
        </is>
      </c>
      <c r="L2987" t="n">
        <v>257.44</v>
      </c>
      <c r="M2987" t="n">
        <v>128.72</v>
      </c>
      <c r="N2987" t="inlineStr">
        <is>
          <t>HIGIENE E LIMPEZA</t>
        </is>
      </c>
      <c r="O2987" t="inlineStr">
        <is>
          <t>03/2026</t>
        </is>
      </c>
    </row>
    <row r="2988">
      <c r="A2988" t="n">
        <v>220429</v>
      </c>
      <c r="B2988" t="n">
        <v>122</v>
      </c>
      <c r="C2988" t="inlineStr">
        <is>
          <t>Arcos</t>
        </is>
      </c>
      <c r="D2988" t="inlineStr">
        <is>
          <t>PROAUTO INDUSTRIA QUIMICA EIRELI</t>
        </is>
      </c>
      <c r="E2988" t="inlineStr">
        <is>
          <t>153353</t>
        </is>
      </c>
      <c r="F2988" s="550" t="n">
        <v>46098</v>
      </c>
      <c r="G2988" t="n">
        <v>24514</v>
      </c>
      <c r="H2988" t="inlineStr">
        <is>
          <t>PROAUTO DETERGENTE NEUTRO NEUTER SUPER 5 L</t>
        </is>
      </c>
      <c r="I2988" t="inlineStr">
        <is>
          <t>DESCARTAVEIS/HIGIENE E LIMPEZA</t>
        </is>
      </c>
      <c r="J2988" t="n">
        <v>2</v>
      </c>
      <c r="K2988" t="inlineStr">
        <is>
          <t>GALAO</t>
        </is>
      </c>
      <c r="L2988" t="n">
        <v>247.08</v>
      </c>
      <c r="M2988" t="n">
        <v>123.54</v>
      </c>
      <c r="N2988" t="inlineStr">
        <is>
          <t>HIGIENE E LIMPEZA</t>
        </is>
      </c>
      <c r="O2988" t="inlineStr">
        <is>
          <t>03/2026</t>
        </is>
      </c>
    </row>
    <row r="2989">
      <c r="A2989" t="n">
        <v>220428</v>
      </c>
      <c r="B2989" t="n">
        <v>122</v>
      </c>
      <c r="C2989" t="inlineStr">
        <is>
          <t>Arcos</t>
        </is>
      </c>
      <c r="D2989" t="inlineStr">
        <is>
          <t>PROAUTO INDUSTRIA QUIMICA EIRELI</t>
        </is>
      </c>
      <c r="E2989" t="inlineStr">
        <is>
          <t>152709</t>
        </is>
      </c>
      <c r="F2989" s="550" t="n">
        <v>46085</v>
      </c>
      <c r="G2989" t="n">
        <v>28801</v>
      </c>
      <c r="H2989" t="inlineStr">
        <is>
          <t>FRASCO GRADUADO 1L PROAUTO BONIFICADO</t>
        </is>
      </c>
      <c r="I2989" t="inlineStr">
        <is>
          <t>UTENSILIOS</t>
        </is>
      </c>
      <c r="J2989" t="n">
        <v>12</v>
      </c>
      <c r="K2989" t="inlineStr">
        <is>
          <t>UNIDADE</t>
        </is>
      </c>
      <c r="L2989" t="n">
        <v>12</v>
      </c>
      <c r="M2989" t="n">
        <v>1</v>
      </c>
      <c r="N2989" t="inlineStr">
        <is>
          <t xml:space="preserve"> UTENSILIOS</t>
        </is>
      </c>
      <c r="O2989" t="inlineStr">
        <is>
          <t>03/2026</t>
        </is>
      </c>
    </row>
    <row r="2990">
      <c r="A2990" t="n">
        <v>220428</v>
      </c>
      <c r="B2990" t="n">
        <v>122</v>
      </c>
      <c r="C2990" t="inlineStr">
        <is>
          <t>Arcos</t>
        </is>
      </c>
      <c r="D2990" t="inlineStr">
        <is>
          <t>PROAUTO INDUSTRIA QUIMICA EIRELI</t>
        </is>
      </c>
      <c r="E2990" t="inlineStr">
        <is>
          <t>152709</t>
        </is>
      </c>
      <c r="F2990" s="550" t="n">
        <v>46085</v>
      </c>
      <c r="G2990" t="n">
        <v>28803</v>
      </c>
      <c r="H2990" t="inlineStr">
        <is>
          <t>GATILHO BORRIFADOR PROAUTO BONIFICADO</t>
        </is>
      </c>
      <c r="I2990" t="inlineStr">
        <is>
          <t>UTENSILIOS</t>
        </is>
      </c>
      <c r="J2990" t="n">
        <v>12</v>
      </c>
      <c r="K2990" t="inlineStr">
        <is>
          <t>UNIDADE</t>
        </is>
      </c>
      <c r="L2990" t="n">
        <v>12</v>
      </c>
      <c r="M2990" t="n">
        <v>1</v>
      </c>
      <c r="N2990" t="inlineStr">
        <is>
          <t xml:space="preserve"> UTENSILIOS</t>
        </is>
      </c>
      <c r="O2990" t="inlineStr">
        <is>
          <t>03/2026</t>
        </is>
      </c>
    </row>
    <row r="2991">
      <c r="A2991" t="n">
        <v>220427</v>
      </c>
      <c r="B2991" t="n">
        <v>122</v>
      </c>
      <c r="C2991" t="inlineStr">
        <is>
          <t>Arcos</t>
        </is>
      </c>
      <c r="D2991" t="inlineStr">
        <is>
          <t xml:space="preserve">COMERCIAL IMPORTADORA E EXPORTADORA METAPUNTO LTDA </t>
        </is>
      </c>
      <c r="E2991" t="inlineStr">
        <is>
          <t>43529</t>
        </is>
      </c>
      <c r="F2991" s="550" t="n">
        <v>46105</v>
      </c>
      <c r="G2991" t="n">
        <v>20941</v>
      </c>
      <c r="H2991" t="inlineStr">
        <is>
          <t>CHOCOLATE EM GOTAS MEIO AMARGO SICAO C/2,05KG</t>
        </is>
      </c>
      <c r="I2991" t="inlineStr">
        <is>
          <t>ALIMENTOS</t>
        </is>
      </c>
      <c r="J2991" t="n">
        <v>2</v>
      </c>
      <c r="K2991" t="inlineStr">
        <is>
          <t>PC</t>
        </is>
      </c>
      <c r="L2991" t="n">
        <v>364.6</v>
      </c>
      <c r="M2991" t="n">
        <v>182.3</v>
      </c>
      <c r="N2991" t="inlineStr">
        <is>
          <t>ALIMENTOS</t>
        </is>
      </c>
      <c r="O2991" t="inlineStr">
        <is>
          <t>03/2026</t>
        </is>
      </c>
    </row>
    <row r="2992">
      <c r="A2992" t="n">
        <v>220425</v>
      </c>
      <c r="B2992" t="n">
        <v>122</v>
      </c>
      <c r="C2992" t="inlineStr">
        <is>
          <t>Arcos</t>
        </is>
      </c>
      <c r="D2992" t="inlineStr">
        <is>
          <t>NOVA COMERCIAL PESCADOS LTDA</t>
        </is>
      </c>
      <c r="E2992" t="inlineStr">
        <is>
          <t>32236</t>
        </is>
      </c>
      <c r="F2992" s="550" t="n">
        <v>46104</v>
      </c>
      <c r="G2992" t="n">
        <v>27692</v>
      </c>
      <c r="H2992" t="inlineStr">
        <is>
          <t>CAMARAO CINZA 25/30 LIMPO EVISCERADO COM COLA KG</t>
        </is>
      </c>
      <c r="I2992" t="inlineStr">
        <is>
          <t>ALIMENTOS</t>
        </is>
      </c>
      <c r="J2992" t="n">
        <v>18</v>
      </c>
      <c r="K2992" t="inlineStr">
        <is>
          <t>KG</t>
        </is>
      </c>
      <c r="L2992" t="n">
        <v>2016</v>
      </c>
      <c r="M2992" t="n">
        <v>112</v>
      </c>
      <c r="N2992" t="inlineStr">
        <is>
          <t>ALIMENTOS</t>
        </is>
      </c>
      <c r="O2992" t="inlineStr">
        <is>
          <t>03/2026</t>
        </is>
      </c>
    </row>
    <row r="2993">
      <c r="A2993" t="n">
        <v>220423</v>
      </c>
      <c r="B2993" t="n">
        <v>122</v>
      </c>
      <c r="C2993" t="inlineStr">
        <is>
          <t>Arcos</t>
        </is>
      </c>
      <c r="D2993" t="inlineStr">
        <is>
          <t>MONTE ALTO ALIMENTOS LTDA</t>
        </is>
      </c>
      <c r="E2993" t="inlineStr">
        <is>
          <t>177995</t>
        </is>
      </c>
      <c r="F2993" s="550" t="n">
        <v>46098</v>
      </c>
      <c r="G2993" t="n">
        <v>26582</v>
      </c>
      <c r="H2993" t="inlineStr">
        <is>
          <t>BIFE ANCHO FREDDI PORCIONADO EM 200G KG</t>
        </is>
      </c>
      <c r="I2993" t="inlineStr">
        <is>
          <t>ALIMENTOS</t>
        </is>
      </c>
      <c r="J2993" t="n">
        <v>19.01</v>
      </c>
      <c r="K2993" t="inlineStr">
        <is>
          <t>KG</t>
        </is>
      </c>
      <c r="L2993" t="n">
        <v>2547.34</v>
      </c>
      <c r="M2993" t="n">
        <v>134</v>
      </c>
      <c r="N2993" t="inlineStr">
        <is>
          <t>ALIMENTOS</t>
        </is>
      </c>
      <c r="O2993" t="inlineStr">
        <is>
          <t>03/2026</t>
        </is>
      </c>
    </row>
    <row r="2994">
      <c r="A2994" t="n">
        <v>220422</v>
      </c>
      <c r="B2994" t="n">
        <v>122</v>
      </c>
      <c r="C2994" t="inlineStr">
        <is>
          <t>Arcos</t>
        </is>
      </c>
      <c r="D2994" t="inlineStr">
        <is>
          <t>MONTE ALTO ALIMENTOS LTDA</t>
        </is>
      </c>
      <c r="E2994" t="inlineStr">
        <is>
          <t>178008</t>
        </is>
      </c>
      <c r="F2994" s="550" t="n">
        <v>46098</v>
      </c>
      <c r="G2994" t="n">
        <v>26580</v>
      </c>
      <c r="H2994" t="inlineStr">
        <is>
          <t>PERNIL CORDEIRO FREDDI KG</t>
        </is>
      </c>
      <c r="I2994" t="inlineStr">
        <is>
          <t>ALIMENTOS</t>
        </is>
      </c>
      <c r="J2994" t="n">
        <v>17.34</v>
      </c>
      <c r="K2994" t="inlineStr">
        <is>
          <t>KG</t>
        </is>
      </c>
      <c r="L2994" t="n">
        <v>1942.08</v>
      </c>
      <c r="M2994" t="n">
        <v>112</v>
      </c>
      <c r="N2994" t="inlineStr">
        <is>
          <t>ALIMENTOS</t>
        </is>
      </c>
      <c r="O2994" t="inlineStr">
        <is>
          <t>03/2026</t>
        </is>
      </c>
    </row>
    <row r="2995">
      <c r="A2995" t="n">
        <v>220418</v>
      </c>
      <c r="B2995" t="n">
        <v>122</v>
      </c>
      <c r="C2995" t="inlineStr">
        <is>
          <t>Arcos</t>
        </is>
      </c>
      <c r="D2995" t="inlineStr">
        <is>
          <t>EMPORIO M&amp;L COMERCIO DE ALIM E BEBIDAS LTDA</t>
        </is>
      </c>
      <c r="E2995" t="inlineStr">
        <is>
          <t>500896</t>
        </is>
      </c>
      <c r="F2995" s="550" t="n">
        <v>46092</v>
      </c>
      <c r="G2995" t="n">
        <v>19339</v>
      </c>
      <c r="H2995" t="inlineStr">
        <is>
          <t>QUEIJO MINAS PADRAO BRINCO OURO C/500G KG</t>
        </is>
      </c>
      <c r="I2995" t="inlineStr">
        <is>
          <t>ALIMENTOS</t>
        </is>
      </c>
      <c r="J2995" t="n">
        <v>3.82</v>
      </c>
      <c r="K2995" t="inlineStr">
        <is>
          <t>Kg</t>
        </is>
      </c>
      <c r="L2995" t="n">
        <v>262.82</v>
      </c>
      <c r="M2995" t="n">
        <v>68.801047</v>
      </c>
      <c r="N2995" t="inlineStr">
        <is>
          <t>ALIMENTOS</t>
        </is>
      </c>
      <c r="O2995" t="inlineStr">
        <is>
          <t>03/2026</t>
        </is>
      </c>
    </row>
    <row r="2996">
      <c r="A2996" t="n">
        <v>220416</v>
      </c>
      <c r="B2996" t="n">
        <v>122</v>
      </c>
      <c r="C2996" t="inlineStr">
        <is>
          <t>Arcos</t>
        </is>
      </c>
      <c r="D2996" t="inlineStr">
        <is>
          <t>SOUBIO BRASIL LTDA</t>
        </is>
      </c>
      <c r="E2996" t="inlineStr">
        <is>
          <t>5904</t>
        </is>
      </c>
      <c r="F2996" s="550" t="n">
        <v>46091</v>
      </c>
      <c r="G2996" t="n">
        <v>28706</v>
      </c>
      <c r="H2996" t="inlineStr">
        <is>
          <t>COLHER DE MADEIRA REFEIÇAO 16CM SOUBIO C/100UN</t>
        </is>
      </c>
      <c r="I2996" t="inlineStr">
        <is>
          <t>DESCARTAVEIS/HIGIENE E LIMPEZA</t>
        </is>
      </c>
      <c r="J2996" t="n">
        <v>20</v>
      </c>
      <c r="K2996" t="inlineStr">
        <is>
          <t>PC</t>
        </is>
      </c>
      <c r="L2996" t="n">
        <v>630</v>
      </c>
      <c r="M2996" t="n">
        <v>31.5</v>
      </c>
      <c r="N2996" t="inlineStr">
        <is>
          <t xml:space="preserve">   DESCARTAVEIS</t>
        </is>
      </c>
      <c r="O2996" t="inlineStr">
        <is>
          <t>03/2026</t>
        </is>
      </c>
    </row>
    <row r="2997">
      <c r="A2997" t="n">
        <v>220415</v>
      </c>
      <c r="B2997" t="n">
        <v>122</v>
      </c>
      <c r="C2997" t="inlineStr">
        <is>
          <t>Arcos</t>
        </is>
      </c>
      <c r="D2997" t="inlineStr">
        <is>
          <t>WPP COMERCIO DE CARNES LTDA</t>
        </is>
      </c>
      <c r="E2997" t="inlineStr">
        <is>
          <t>77865</t>
        </is>
      </c>
      <c r="F2997" s="550" t="n">
        <v>46091</v>
      </c>
      <c r="G2997" t="n">
        <v>20501</v>
      </c>
      <c r="H2997" t="inlineStr">
        <is>
          <t>LINGUICA TOSCANA AURORA KG</t>
        </is>
      </c>
      <c r="I2997" t="inlineStr">
        <is>
          <t>ALIMENTOS</t>
        </is>
      </c>
      <c r="J2997" t="n">
        <v>10</v>
      </c>
      <c r="K2997" t="inlineStr">
        <is>
          <t>KG</t>
        </is>
      </c>
      <c r="L2997" t="n">
        <v>219</v>
      </c>
      <c r="M2997" t="n">
        <v>21.9</v>
      </c>
      <c r="N2997" t="inlineStr">
        <is>
          <t>ALIMENTOS</t>
        </is>
      </c>
      <c r="O2997" t="inlineStr">
        <is>
          <t>03/2026</t>
        </is>
      </c>
    </row>
    <row r="2998">
      <c r="A2998" t="n">
        <v>220414</v>
      </c>
      <c r="B2998" t="n">
        <v>122</v>
      </c>
      <c r="C2998" t="inlineStr">
        <is>
          <t>Arcos</t>
        </is>
      </c>
      <c r="D2998" t="inlineStr">
        <is>
          <t>DO CHEF DISTRIBUIDORA DE ALIMENTOS LTDA</t>
        </is>
      </c>
      <c r="E2998" t="inlineStr">
        <is>
          <t>10564</t>
        </is>
      </c>
      <c r="F2998" s="550" t="n">
        <v>46104</v>
      </c>
      <c r="G2998" t="n">
        <v>19845</v>
      </c>
      <c r="H2998" t="inlineStr">
        <is>
          <t>COGUMELO PARIS GRANEL KG</t>
        </is>
      </c>
      <c r="I2998" t="inlineStr">
        <is>
          <t>ALIMENTOS</t>
        </is>
      </c>
      <c r="J2998" t="n">
        <v>6</v>
      </c>
      <c r="K2998" t="inlineStr">
        <is>
          <t>KG</t>
        </is>
      </c>
      <c r="L2998" t="n">
        <v>285</v>
      </c>
      <c r="M2998" t="n">
        <v>47.5</v>
      </c>
      <c r="N2998" t="inlineStr">
        <is>
          <t xml:space="preserve"> BEBIDAS</t>
        </is>
      </c>
      <c r="O2998" t="inlineStr">
        <is>
          <t>03/2026</t>
        </is>
      </c>
    </row>
    <row r="2999">
      <c r="A2999" t="n">
        <v>220414</v>
      </c>
      <c r="B2999" t="n">
        <v>122</v>
      </c>
      <c r="C2999" t="inlineStr">
        <is>
          <t>Arcos</t>
        </is>
      </c>
      <c r="D2999" t="inlineStr">
        <is>
          <t>DO CHEF DISTRIBUIDORA DE ALIMENTOS LTDA</t>
        </is>
      </c>
      <c r="E2999" t="inlineStr">
        <is>
          <t>10564</t>
        </is>
      </c>
      <c r="F2999" s="550" t="n">
        <v>46104</v>
      </c>
      <c r="G2999" t="n">
        <v>23195</v>
      </c>
      <c r="H2999" t="inlineStr">
        <is>
          <t>RABANETE KG</t>
        </is>
      </c>
      <c r="I2999" t="inlineStr">
        <is>
          <t>ALIMENTOS</t>
        </is>
      </c>
      <c r="J2999" t="n">
        <v>1</v>
      </c>
      <c r="K2999" t="inlineStr">
        <is>
          <t>KG</t>
        </is>
      </c>
      <c r="L2999" t="n">
        <v>14.58</v>
      </c>
      <c r="M2999" t="n">
        <v>14.58</v>
      </c>
      <c r="N2999" t="inlineStr">
        <is>
          <t xml:space="preserve"> BEBIDAS</t>
        </is>
      </c>
      <c r="O2999" t="inlineStr">
        <is>
          <t>03/2026</t>
        </is>
      </c>
    </row>
    <row r="3000">
      <c r="A3000" t="n">
        <v>220414</v>
      </c>
      <c r="B3000" t="n">
        <v>122</v>
      </c>
      <c r="C3000" t="inlineStr">
        <is>
          <t>Arcos</t>
        </is>
      </c>
      <c r="D3000" t="inlineStr">
        <is>
          <t>DO CHEF DISTRIBUIDORA DE ALIMENTOS LTDA</t>
        </is>
      </c>
      <c r="E3000" t="inlineStr">
        <is>
          <t>10564</t>
        </is>
      </c>
      <c r="F3000" s="550" t="n">
        <v>46104</v>
      </c>
      <c r="G3000" t="n">
        <v>19842</v>
      </c>
      <c r="H3000" t="inlineStr">
        <is>
          <t>COGUMELO SHIITAKE GRANEL KG</t>
        </is>
      </c>
      <c r="I3000" t="inlineStr">
        <is>
          <t>ALIMENTOS</t>
        </is>
      </c>
      <c r="J3000" t="n">
        <v>2</v>
      </c>
      <c r="K3000" t="inlineStr">
        <is>
          <t>KG</t>
        </is>
      </c>
      <c r="L3000" t="n">
        <v>125</v>
      </c>
      <c r="M3000" t="n">
        <v>62.5</v>
      </c>
      <c r="N3000" t="inlineStr">
        <is>
          <t xml:space="preserve"> BEBIDAS</t>
        </is>
      </c>
      <c r="O3000" t="inlineStr">
        <is>
          <t>03/2026</t>
        </is>
      </c>
    </row>
    <row r="3001">
      <c r="A3001" t="n">
        <v>220414</v>
      </c>
      <c r="B3001" t="n">
        <v>122</v>
      </c>
      <c r="C3001" t="inlineStr">
        <is>
          <t>Arcos</t>
        </is>
      </c>
      <c r="D3001" t="inlineStr">
        <is>
          <t>DO CHEF DISTRIBUIDORA DE ALIMENTOS LTDA</t>
        </is>
      </c>
      <c r="E3001" t="inlineStr">
        <is>
          <t>10564</t>
        </is>
      </c>
      <c r="F3001" s="550" t="n">
        <v>46104</v>
      </c>
      <c r="G3001" t="n">
        <v>23184</v>
      </c>
      <c r="H3001" t="inlineStr">
        <is>
          <t>TOMATE CEREJA KG</t>
        </is>
      </c>
      <c r="I3001" t="inlineStr">
        <is>
          <t>ALIMENTOS</t>
        </is>
      </c>
      <c r="J3001" t="n">
        <v>1</v>
      </c>
      <c r="K3001" t="inlineStr">
        <is>
          <t>KG</t>
        </is>
      </c>
      <c r="L3001" t="n">
        <v>16.25</v>
      </c>
      <c r="M3001" t="n">
        <v>16.25</v>
      </c>
      <c r="N3001" t="inlineStr">
        <is>
          <t xml:space="preserve"> BEBIDAS</t>
        </is>
      </c>
      <c r="O3001" t="inlineStr">
        <is>
          <t>03/2026</t>
        </is>
      </c>
    </row>
    <row r="3002">
      <c r="A3002" t="n">
        <v>220414</v>
      </c>
      <c r="B3002" t="n">
        <v>122</v>
      </c>
      <c r="C3002" t="inlineStr">
        <is>
          <t>Arcos</t>
        </is>
      </c>
      <c r="D3002" t="inlineStr">
        <is>
          <t>DO CHEF DISTRIBUIDORA DE ALIMENTOS LTDA</t>
        </is>
      </c>
      <c r="E3002" t="inlineStr">
        <is>
          <t>10564</t>
        </is>
      </c>
      <c r="F3002" s="550" t="n">
        <v>46104</v>
      </c>
      <c r="G3002" t="n">
        <v>26631</v>
      </c>
      <c r="H3002" t="inlineStr">
        <is>
          <t>MANJERICAO BASILICO KG</t>
        </is>
      </c>
      <c r="I3002" t="inlineStr">
        <is>
          <t>ALIMENTOS</t>
        </is>
      </c>
      <c r="J3002" t="n">
        <v>1</v>
      </c>
      <c r="K3002" t="inlineStr">
        <is>
          <t>KG</t>
        </is>
      </c>
      <c r="L3002" t="n">
        <v>46.88</v>
      </c>
      <c r="M3002" t="n">
        <v>46.88</v>
      </c>
      <c r="N3002" t="inlineStr">
        <is>
          <t xml:space="preserve"> BEBIDAS</t>
        </is>
      </c>
      <c r="O3002" t="inlineStr">
        <is>
          <t>03/2026</t>
        </is>
      </c>
    </row>
    <row r="3003">
      <c r="A3003" t="n">
        <v>220408</v>
      </c>
      <c r="B3003" t="n">
        <v>122</v>
      </c>
      <c r="C3003" t="inlineStr">
        <is>
          <t>Arcos</t>
        </is>
      </c>
      <c r="D3003" t="inlineStr">
        <is>
          <t>AMBEV S. A. - CDD SAO PAULO</t>
        </is>
      </c>
      <c r="E3003" t="inlineStr">
        <is>
          <t>55576</t>
        </is>
      </c>
      <c r="F3003" s="550" t="n">
        <v>46094</v>
      </c>
      <c r="G3003" t="n">
        <v>18589</v>
      </c>
      <c r="H3003" t="inlineStr">
        <is>
          <t>STELLA ARTOIS LONG NECK 330ML C/24</t>
        </is>
      </c>
      <c r="I3003" t="inlineStr">
        <is>
          <t>BEBIDAS</t>
        </is>
      </c>
      <c r="J3003" t="n">
        <v>40</v>
      </c>
      <c r="K3003" t="inlineStr">
        <is>
          <t>PC</t>
        </is>
      </c>
      <c r="L3003" t="n">
        <v>4702.4</v>
      </c>
      <c r="M3003" t="n">
        <v>117.56</v>
      </c>
      <c r="N3003" t="inlineStr">
        <is>
          <t>BEBIDAS</t>
        </is>
      </c>
      <c r="O3003" t="inlineStr">
        <is>
          <t>03/2026</t>
        </is>
      </c>
    </row>
    <row r="3004">
      <c r="A3004" t="n">
        <v>220408</v>
      </c>
      <c r="B3004" t="n">
        <v>122</v>
      </c>
      <c r="C3004" t="inlineStr">
        <is>
          <t>Arcos</t>
        </is>
      </c>
      <c r="D3004" t="inlineStr">
        <is>
          <t>AMBEV S. A. - CDD SAO PAULO</t>
        </is>
      </c>
      <c r="E3004" t="inlineStr">
        <is>
          <t>55576</t>
        </is>
      </c>
      <c r="F3004" s="550" t="n">
        <v>46094</v>
      </c>
      <c r="G3004" t="n">
        <v>17905</v>
      </c>
      <c r="H3004" t="inlineStr">
        <is>
          <t>GUARANA ANTARCTICA DIET LATA 350ML C/12</t>
        </is>
      </c>
      <c r="I3004" t="inlineStr">
        <is>
          <t>BEBIDAS</t>
        </is>
      </c>
      <c r="J3004" t="n">
        <v>10</v>
      </c>
      <c r="K3004" t="inlineStr">
        <is>
          <t>PC</t>
        </is>
      </c>
      <c r="L3004" t="n">
        <v>199.7</v>
      </c>
      <c r="M3004" t="n">
        <v>19.97</v>
      </c>
      <c r="N3004" t="inlineStr">
        <is>
          <t>BEBIDAS</t>
        </is>
      </c>
      <c r="O3004" t="inlineStr">
        <is>
          <t>03/2026</t>
        </is>
      </c>
    </row>
    <row r="3005">
      <c r="A3005" t="n">
        <v>220408</v>
      </c>
      <c r="B3005" t="n">
        <v>122</v>
      </c>
      <c r="C3005" t="inlineStr">
        <is>
          <t>Arcos</t>
        </is>
      </c>
      <c r="D3005" t="inlineStr">
        <is>
          <t>AMBEV S. A. - CDD SAO PAULO</t>
        </is>
      </c>
      <c r="E3005" t="inlineStr">
        <is>
          <t>55576</t>
        </is>
      </c>
      <c r="F3005" s="550" t="n">
        <v>46094</v>
      </c>
      <c r="G3005" t="n">
        <v>17883</v>
      </c>
      <c r="H3005" t="inlineStr">
        <is>
          <t>SODA LIMONADA ANTARCTICA DIET LATA 350ML C/12</t>
        </is>
      </c>
      <c r="I3005" t="inlineStr">
        <is>
          <t>BEBIDAS</t>
        </is>
      </c>
      <c r="J3005" t="n">
        <v>15</v>
      </c>
      <c r="K3005" t="inlineStr">
        <is>
          <t>PC</t>
        </is>
      </c>
      <c r="L3005" t="n">
        <v>351.75</v>
      </c>
      <c r="M3005" t="n">
        <v>23.45</v>
      </c>
      <c r="N3005" t="inlineStr">
        <is>
          <t>BEBIDAS</t>
        </is>
      </c>
      <c r="O3005" t="inlineStr">
        <is>
          <t>03/2026</t>
        </is>
      </c>
    </row>
    <row r="3006">
      <c r="A3006" t="n">
        <v>220408</v>
      </c>
      <c r="B3006" t="n">
        <v>122</v>
      </c>
      <c r="C3006" t="inlineStr">
        <is>
          <t>Arcos</t>
        </is>
      </c>
      <c r="D3006" t="inlineStr">
        <is>
          <t>AMBEV S. A. - CDD SAO PAULO</t>
        </is>
      </c>
      <c r="E3006" t="inlineStr">
        <is>
          <t>55576</t>
        </is>
      </c>
      <c r="F3006" s="550" t="n">
        <v>46094</v>
      </c>
      <c r="G3006" t="n">
        <v>17895</v>
      </c>
      <c r="H3006" t="inlineStr">
        <is>
          <t>PEPSI COLA LATA 350ML C/12</t>
        </is>
      </c>
      <c r="I3006" t="inlineStr">
        <is>
          <t>BEBIDAS</t>
        </is>
      </c>
      <c r="J3006" t="n">
        <v>5</v>
      </c>
      <c r="K3006" t="inlineStr">
        <is>
          <t>PC</t>
        </is>
      </c>
      <c r="L3006" t="n">
        <v>115.3</v>
      </c>
      <c r="M3006" t="n">
        <v>23.06</v>
      </c>
      <c r="N3006" t="inlineStr">
        <is>
          <t>BEBIDAS</t>
        </is>
      </c>
      <c r="O3006" t="inlineStr">
        <is>
          <t>03/2026</t>
        </is>
      </c>
    </row>
    <row r="3007">
      <c r="A3007" t="n">
        <v>220408</v>
      </c>
      <c r="B3007" t="n">
        <v>122</v>
      </c>
      <c r="C3007" t="inlineStr">
        <is>
          <t>Arcos</t>
        </is>
      </c>
      <c r="D3007" t="inlineStr">
        <is>
          <t>AMBEV S. A. - CDD SAO PAULO</t>
        </is>
      </c>
      <c r="E3007" t="inlineStr">
        <is>
          <t>55576</t>
        </is>
      </c>
      <c r="F3007" s="550" t="n">
        <v>46094</v>
      </c>
      <c r="G3007" t="n">
        <v>17881</v>
      </c>
      <c r="H3007" t="inlineStr">
        <is>
          <t>SODA LIMONADA ANTARCTICA LATA 350ML C/12</t>
        </is>
      </c>
      <c r="I3007" t="inlineStr">
        <is>
          <t>BEBIDAS</t>
        </is>
      </c>
      <c r="J3007" t="n">
        <v>10</v>
      </c>
      <c r="K3007" t="inlineStr">
        <is>
          <t>PC</t>
        </is>
      </c>
      <c r="L3007" t="n">
        <v>201.1</v>
      </c>
      <c r="M3007" t="n">
        <v>20.11</v>
      </c>
      <c r="N3007" t="inlineStr">
        <is>
          <t>BEBIDAS</t>
        </is>
      </c>
      <c r="O3007" t="inlineStr">
        <is>
          <t>03/2026</t>
        </is>
      </c>
    </row>
    <row r="3008">
      <c r="A3008" t="n">
        <v>220408</v>
      </c>
      <c r="B3008" t="n">
        <v>122</v>
      </c>
      <c r="C3008" t="inlineStr">
        <is>
          <t>Arcos</t>
        </is>
      </c>
      <c r="D3008" t="inlineStr">
        <is>
          <t>AMBEV S. A. - CDD SAO PAULO</t>
        </is>
      </c>
      <c r="E3008" t="inlineStr">
        <is>
          <t>55576</t>
        </is>
      </c>
      <c r="F3008" s="550" t="n">
        <v>46094</v>
      </c>
      <c r="G3008" t="n">
        <v>17886</v>
      </c>
      <c r="H3008" t="inlineStr">
        <is>
          <t>PEPSI ZERO LATA 350ML C/12</t>
        </is>
      </c>
      <c r="I3008" t="inlineStr">
        <is>
          <t>BEBIDAS</t>
        </is>
      </c>
      <c r="J3008" t="n">
        <v>15</v>
      </c>
      <c r="K3008" t="inlineStr">
        <is>
          <t>PC</t>
        </is>
      </c>
      <c r="L3008" t="n">
        <v>345.9</v>
      </c>
      <c r="M3008" t="n">
        <v>23.06</v>
      </c>
      <c r="N3008" t="inlineStr">
        <is>
          <t>BEBIDAS</t>
        </is>
      </c>
      <c r="O3008" t="inlineStr">
        <is>
          <t>03/2026</t>
        </is>
      </c>
    </row>
    <row r="3009">
      <c r="A3009" t="n">
        <v>220408</v>
      </c>
      <c r="B3009" t="n">
        <v>122</v>
      </c>
      <c r="C3009" t="inlineStr">
        <is>
          <t>Arcos</t>
        </is>
      </c>
      <c r="D3009" t="inlineStr">
        <is>
          <t>AMBEV S. A. - CDD SAO PAULO</t>
        </is>
      </c>
      <c r="E3009" t="inlineStr">
        <is>
          <t>55576</t>
        </is>
      </c>
      <c r="F3009" s="550" t="n">
        <v>46094</v>
      </c>
      <c r="G3009" t="n">
        <v>17903</v>
      </c>
      <c r="H3009" t="inlineStr">
        <is>
          <t>GUARANA ANTARCTICA LATA 350ML C/12 PC</t>
        </is>
      </c>
      <c r="I3009" t="inlineStr">
        <is>
          <t>BEBIDAS</t>
        </is>
      </c>
      <c r="J3009" t="n">
        <v>10</v>
      </c>
      <c r="K3009" t="inlineStr">
        <is>
          <t>PC</t>
        </is>
      </c>
      <c r="L3009" t="n">
        <v>199.7</v>
      </c>
      <c r="M3009" t="n">
        <v>19.97</v>
      </c>
      <c r="N3009" t="inlineStr">
        <is>
          <t>BEBIDAS</t>
        </is>
      </c>
      <c r="O3009" t="inlineStr">
        <is>
          <t>03/2026</t>
        </is>
      </c>
    </row>
    <row r="3010">
      <c r="A3010" t="n">
        <v>220406</v>
      </c>
      <c r="B3010" t="n">
        <v>122</v>
      </c>
      <c r="C3010" t="inlineStr">
        <is>
          <t>Arcos</t>
        </is>
      </c>
      <c r="D3010" t="inlineStr">
        <is>
          <t>CECILIA TSUYACO ARAKI SILVA LTDA</t>
        </is>
      </c>
      <c r="E3010" t="inlineStr">
        <is>
          <t>388454</t>
        </is>
      </c>
      <c r="F3010" s="550" t="n">
        <v>46094</v>
      </c>
      <c r="G3010" t="n">
        <v>24083</v>
      </c>
      <c r="H3010" t="inlineStr">
        <is>
          <t>BATATA ASTERIX GRAUDA NOIVA KG</t>
        </is>
      </c>
      <c r="I3010" t="inlineStr">
        <is>
          <t>ALIMENTOS</t>
        </is>
      </c>
      <c r="J3010" t="n">
        <v>100</v>
      </c>
      <c r="K3010" t="inlineStr">
        <is>
          <t>KG</t>
        </is>
      </c>
      <c r="L3010" t="n">
        <v>630</v>
      </c>
      <c r="M3010" t="n">
        <v>6.3</v>
      </c>
      <c r="N3010" t="inlineStr">
        <is>
          <t>ALIMENTOS</t>
        </is>
      </c>
      <c r="O3010" t="inlineStr">
        <is>
          <t>03/2026</t>
        </is>
      </c>
    </row>
    <row r="3011">
      <c r="A3011" t="n">
        <v>220406</v>
      </c>
      <c r="B3011" t="n">
        <v>122</v>
      </c>
      <c r="C3011" t="inlineStr">
        <is>
          <t>Arcos</t>
        </is>
      </c>
      <c r="D3011" t="inlineStr">
        <is>
          <t>CECILIA TSUYACO ARAKI SILVA LTDA</t>
        </is>
      </c>
      <c r="E3011" t="inlineStr">
        <is>
          <t>388454</t>
        </is>
      </c>
      <c r="F3011" s="550" t="n">
        <v>46094</v>
      </c>
      <c r="G3011" t="n">
        <v>19589</v>
      </c>
      <c r="H3011" t="inlineStr">
        <is>
          <t>PEPINO JAPONES KG</t>
        </is>
      </c>
      <c r="I3011" t="inlineStr">
        <is>
          <t>ALIMENTOS</t>
        </is>
      </c>
      <c r="J3011" t="n">
        <v>2</v>
      </c>
      <c r="K3011" t="inlineStr">
        <is>
          <t>KG</t>
        </is>
      </c>
      <c r="L3011" t="n">
        <v>15</v>
      </c>
      <c r="M3011" t="n">
        <v>7.5</v>
      </c>
      <c r="N3011" t="inlineStr">
        <is>
          <t>ALIMENTOS</t>
        </is>
      </c>
      <c r="O3011" t="inlineStr">
        <is>
          <t>03/2026</t>
        </is>
      </c>
    </row>
    <row r="3012">
      <c r="A3012" t="n">
        <v>220406</v>
      </c>
      <c r="B3012" t="n">
        <v>122</v>
      </c>
      <c r="C3012" t="inlineStr">
        <is>
          <t>Arcos</t>
        </is>
      </c>
      <c r="D3012" t="inlineStr">
        <is>
          <t>CECILIA TSUYACO ARAKI SILVA LTDA</t>
        </is>
      </c>
      <c r="E3012" t="inlineStr">
        <is>
          <t>388454</t>
        </is>
      </c>
      <c r="F3012" s="550" t="n">
        <v>46094</v>
      </c>
      <c r="G3012" t="n">
        <v>19505</v>
      </c>
      <c r="H3012" t="inlineStr">
        <is>
          <t>ALFACE AMERICANA KG</t>
        </is>
      </c>
      <c r="I3012" t="inlineStr">
        <is>
          <t>ALIMENTOS</t>
        </is>
      </c>
      <c r="J3012" t="n">
        <v>1</v>
      </c>
      <c r="K3012" t="inlineStr">
        <is>
          <t>KG</t>
        </is>
      </c>
      <c r="L3012" t="n">
        <v>12</v>
      </c>
      <c r="M3012" t="n">
        <v>12</v>
      </c>
      <c r="N3012" t="inlineStr">
        <is>
          <t>ALIMENTOS</t>
        </is>
      </c>
      <c r="O3012" t="inlineStr">
        <is>
          <t>03/2026</t>
        </is>
      </c>
    </row>
    <row r="3013">
      <c r="A3013" t="n">
        <v>220406</v>
      </c>
      <c r="B3013" t="n">
        <v>122</v>
      </c>
      <c r="C3013" t="inlineStr">
        <is>
          <t>Arcos</t>
        </is>
      </c>
      <c r="D3013" t="inlineStr">
        <is>
          <t>CECILIA TSUYACO ARAKI SILVA LTDA</t>
        </is>
      </c>
      <c r="E3013" t="inlineStr">
        <is>
          <t>388454</t>
        </is>
      </c>
      <c r="F3013" s="550" t="n">
        <v>46094</v>
      </c>
      <c r="G3013" t="n">
        <v>19476</v>
      </c>
      <c r="H3013" t="inlineStr">
        <is>
          <t>MANJERICAO KG</t>
        </is>
      </c>
      <c r="I3013" t="inlineStr">
        <is>
          <t>ALIMENTOS</t>
        </is>
      </c>
      <c r="J3013" t="n">
        <v>0.4</v>
      </c>
      <c r="K3013" t="inlineStr">
        <is>
          <t>KG</t>
        </is>
      </c>
      <c r="L3013" t="n">
        <v>26</v>
      </c>
      <c r="M3013" t="n">
        <v>65</v>
      </c>
      <c r="N3013" t="inlineStr">
        <is>
          <t>ALIMENTOS</t>
        </is>
      </c>
      <c r="O3013" t="inlineStr">
        <is>
          <t>03/2026</t>
        </is>
      </c>
    </row>
    <row r="3014">
      <c r="A3014" t="n">
        <v>220406</v>
      </c>
      <c r="B3014" t="n">
        <v>122</v>
      </c>
      <c r="C3014" t="inlineStr">
        <is>
          <t>Arcos</t>
        </is>
      </c>
      <c r="D3014" t="inlineStr">
        <is>
          <t>CECILIA TSUYACO ARAKI SILVA LTDA</t>
        </is>
      </c>
      <c r="E3014" t="inlineStr">
        <is>
          <t>388454</t>
        </is>
      </c>
      <c r="F3014" s="550" t="n">
        <v>46094</v>
      </c>
      <c r="G3014" t="n">
        <v>19480</v>
      </c>
      <c r="H3014" t="inlineStr">
        <is>
          <t>HORTELA HIDROPONICA KG</t>
        </is>
      </c>
      <c r="I3014" t="inlineStr">
        <is>
          <t>ALIMENTOS</t>
        </is>
      </c>
      <c r="J3014" t="n">
        <v>1</v>
      </c>
      <c r="K3014" t="inlineStr">
        <is>
          <t>KG</t>
        </is>
      </c>
      <c r="L3014" t="n">
        <v>20</v>
      </c>
      <c r="M3014" t="n">
        <v>20</v>
      </c>
      <c r="N3014" t="inlineStr">
        <is>
          <t>ALIMENTOS</t>
        </is>
      </c>
      <c r="O3014" t="inlineStr">
        <is>
          <t>03/2026</t>
        </is>
      </c>
    </row>
    <row r="3015">
      <c r="A3015" t="n">
        <v>220406</v>
      </c>
      <c r="B3015" t="n">
        <v>122</v>
      </c>
      <c r="C3015" t="inlineStr">
        <is>
          <t>Arcos</t>
        </is>
      </c>
      <c r="D3015" t="inlineStr">
        <is>
          <t>CECILIA TSUYACO ARAKI SILVA LTDA</t>
        </is>
      </c>
      <c r="E3015" t="inlineStr">
        <is>
          <t>388454</t>
        </is>
      </c>
      <c r="F3015" s="550" t="n">
        <v>46094</v>
      </c>
      <c r="G3015" t="n">
        <v>19498</v>
      </c>
      <c r="H3015" t="inlineStr">
        <is>
          <t>ALFACE ROMANA KG</t>
        </is>
      </c>
      <c r="I3015" t="inlineStr">
        <is>
          <t>ALIMENTOS</t>
        </is>
      </c>
      <c r="J3015" t="n">
        <v>1</v>
      </c>
      <c r="K3015" t="inlineStr">
        <is>
          <t>KG</t>
        </is>
      </c>
      <c r="L3015" t="n">
        <v>17</v>
      </c>
      <c r="M3015" t="n">
        <v>17</v>
      </c>
      <c r="N3015" t="inlineStr">
        <is>
          <t>ALIMENTOS</t>
        </is>
      </c>
      <c r="O3015" t="inlineStr">
        <is>
          <t>03/2026</t>
        </is>
      </c>
    </row>
    <row r="3016">
      <c r="A3016" t="n">
        <v>220406</v>
      </c>
      <c r="B3016" t="n">
        <v>122</v>
      </c>
      <c r="C3016" t="inlineStr">
        <is>
          <t>Arcos</t>
        </is>
      </c>
      <c r="D3016" t="inlineStr">
        <is>
          <t>CECILIA TSUYACO ARAKI SILVA LTDA</t>
        </is>
      </c>
      <c r="E3016" t="inlineStr">
        <is>
          <t>388454</t>
        </is>
      </c>
      <c r="F3016" s="550" t="n">
        <v>46094</v>
      </c>
      <c r="G3016" t="n">
        <v>19502</v>
      </c>
      <c r="H3016" t="inlineStr">
        <is>
          <t>ALFACE CRESPA ROXA KG</t>
        </is>
      </c>
      <c r="I3016" t="inlineStr">
        <is>
          <t>ALIMENTOS</t>
        </is>
      </c>
      <c r="J3016" t="n">
        <v>1</v>
      </c>
      <c r="K3016" t="inlineStr">
        <is>
          <t>KG</t>
        </is>
      </c>
      <c r="L3016" t="n">
        <v>20</v>
      </c>
      <c r="M3016" t="n">
        <v>20</v>
      </c>
      <c r="N3016" t="inlineStr">
        <is>
          <t>ALIMENTOS</t>
        </is>
      </c>
      <c r="O3016" t="inlineStr">
        <is>
          <t>03/2026</t>
        </is>
      </c>
    </row>
    <row r="3017">
      <c r="A3017" t="n">
        <v>220406</v>
      </c>
      <c r="B3017" t="n">
        <v>122</v>
      </c>
      <c r="C3017" t="inlineStr">
        <is>
          <t>Arcos</t>
        </is>
      </c>
      <c r="D3017" t="inlineStr">
        <is>
          <t>CECILIA TSUYACO ARAKI SILVA LTDA</t>
        </is>
      </c>
      <c r="E3017" t="inlineStr">
        <is>
          <t>388454</t>
        </is>
      </c>
      <c r="F3017" s="550" t="n">
        <v>46094</v>
      </c>
      <c r="G3017" t="n">
        <v>19503</v>
      </c>
      <c r="H3017" t="inlineStr">
        <is>
          <t>ALFACE CRESPA KG</t>
        </is>
      </c>
      <c r="I3017" t="inlineStr">
        <is>
          <t>ALIMENTOS</t>
        </is>
      </c>
      <c r="J3017" t="n">
        <v>1</v>
      </c>
      <c r="K3017" t="inlineStr">
        <is>
          <t>KG</t>
        </is>
      </c>
      <c r="L3017" t="n">
        <v>11</v>
      </c>
      <c r="M3017" t="n">
        <v>11</v>
      </c>
      <c r="N3017" t="inlineStr">
        <is>
          <t>ALIMENTOS</t>
        </is>
      </c>
      <c r="O3017" t="inlineStr">
        <is>
          <t>03/2026</t>
        </is>
      </c>
    </row>
    <row r="3018">
      <c r="A3018" t="n">
        <v>220406</v>
      </c>
      <c r="B3018" t="n">
        <v>122</v>
      </c>
      <c r="C3018" t="inlineStr">
        <is>
          <t>Arcos</t>
        </is>
      </c>
      <c r="D3018" t="inlineStr">
        <is>
          <t>CECILIA TSUYACO ARAKI SILVA LTDA</t>
        </is>
      </c>
      <c r="E3018" t="inlineStr">
        <is>
          <t>388454</t>
        </is>
      </c>
      <c r="F3018" s="550" t="n">
        <v>46094</v>
      </c>
      <c r="G3018" t="n">
        <v>19657</v>
      </c>
      <c r="H3018" t="inlineStr">
        <is>
          <t>ABOBORA PESCOCO KG</t>
        </is>
      </c>
      <c r="I3018" t="inlineStr">
        <is>
          <t>ALIMENTOS</t>
        </is>
      </c>
      <c r="J3018" t="n">
        <v>3</v>
      </c>
      <c r="K3018" t="inlineStr">
        <is>
          <t>KG</t>
        </is>
      </c>
      <c r="L3018" t="n">
        <v>13.8</v>
      </c>
      <c r="M3018" t="n">
        <v>4.6</v>
      </c>
      <c r="N3018" t="inlineStr">
        <is>
          <t>ALIMENTOS</t>
        </is>
      </c>
      <c r="O3018" t="inlineStr">
        <is>
          <t>03/2026</t>
        </is>
      </c>
    </row>
    <row r="3019">
      <c r="A3019" t="n">
        <v>220406</v>
      </c>
      <c r="B3019" t="n">
        <v>122</v>
      </c>
      <c r="C3019" t="inlineStr">
        <is>
          <t>Arcos</t>
        </is>
      </c>
      <c r="D3019" t="inlineStr">
        <is>
          <t>CECILIA TSUYACO ARAKI SILVA LTDA</t>
        </is>
      </c>
      <c r="E3019" t="inlineStr">
        <is>
          <t>388454</t>
        </is>
      </c>
      <c r="F3019" s="550" t="n">
        <v>46094</v>
      </c>
      <c r="G3019" t="n">
        <v>23113</v>
      </c>
      <c r="H3019" t="inlineStr">
        <is>
          <t>SALSA KG</t>
        </is>
      </c>
      <c r="I3019" t="inlineStr">
        <is>
          <t>ALIMENTOS</t>
        </is>
      </c>
      <c r="J3019" t="n">
        <v>0.8</v>
      </c>
      <c r="K3019" t="inlineStr">
        <is>
          <t>KG</t>
        </is>
      </c>
      <c r="L3019" t="n">
        <v>7.2</v>
      </c>
      <c r="M3019" t="n">
        <v>9</v>
      </c>
      <c r="N3019" t="inlineStr">
        <is>
          <t>ALIMENTOS</t>
        </is>
      </c>
      <c r="O3019" t="inlineStr">
        <is>
          <t>03/2026</t>
        </is>
      </c>
    </row>
    <row r="3020">
      <c r="A3020" t="n">
        <v>220406</v>
      </c>
      <c r="B3020" t="n">
        <v>122</v>
      </c>
      <c r="C3020" t="inlineStr">
        <is>
          <t>Arcos</t>
        </is>
      </c>
      <c r="D3020" t="inlineStr">
        <is>
          <t>CECILIA TSUYACO ARAKI SILVA LTDA</t>
        </is>
      </c>
      <c r="E3020" t="inlineStr">
        <is>
          <t>388454</t>
        </is>
      </c>
      <c r="F3020" s="550" t="n">
        <v>46094</v>
      </c>
      <c r="G3020" t="n">
        <v>23186</v>
      </c>
      <c r="H3020" t="inlineStr">
        <is>
          <t>TOMATE CARMEM SALADA KG</t>
        </is>
      </c>
      <c r="I3020" t="inlineStr">
        <is>
          <t>ALIMENTOS</t>
        </is>
      </c>
      <c r="J3020" t="n">
        <v>20</v>
      </c>
      <c r="K3020" t="inlineStr">
        <is>
          <t>KG</t>
        </is>
      </c>
      <c r="L3020" t="n">
        <v>216</v>
      </c>
      <c r="M3020" t="n">
        <v>10.8</v>
      </c>
      <c r="N3020" t="inlineStr">
        <is>
          <t>ALIMENTOS</t>
        </is>
      </c>
      <c r="O3020" t="inlineStr">
        <is>
          <t>03/2026</t>
        </is>
      </c>
    </row>
    <row r="3021">
      <c r="A3021" t="n">
        <v>220406</v>
      </c>
      <c r="B3021" t="n">
        <v>122</v>
      </c>
      <c r="C3021" t="inlineStr">
        <is>
          <t>Arcos</t>
        </is>
      </c>
      <c r="D3021" t="inlineStr">
        <is>
          <t>CECILIA TSUYACO ARAKI SILVA LTDA</t>
        </is>
      </c>
      <c r="E3021" t="inlineStr">
        <is>
          <t>388454</t>
        </is>
      </c>
      <c r="F3021" s="550" t="n">
        <v>46094</v>
      </c>
      <c r="G3021" t="n">
        <v>23236</v>
      </c>
      <c r="H3021" t="inlineStr">
        <is>
          <t>COUVE MANTEIGA KG</t>
        </is>
      </c>
      <c r="I3021" t="inlineStr">
        <is>
          <t>ALIMENTOS</t>
        </is>
      </c>
      <c r="J3021" t="n">
        <v>2</v>
      </c>
      <c r="K3021" t="inlineStr">
        <is>
          <t>KG</t>
        </is>
      </c>
      <c r="L3021" t="n">
        <v>15.8</v>
      </c>
      <c r="M3021" t="n">
        <v>7.9</v>
      </c>
      <c r="N3021" t="inlineStr">
        <is>
          <t>ALIMENTOS</t>
        </is>
      </c>
      <c r="O3021" t="inlineStr">
        <is>
          <t>03/2026</t>
        </is>
      </c>
    </row>
    <row r="3022">
      <c r="A3022" t="n">
        <v>220406</v>
      </c>
      <c r="B3022" t="n">
        <v>122</v>
      </c>
      <c r="C3022" t="inlineStr">
        <is>
          <t>Arcos</t>
        </is>
      </c>
      <c r="D3022" t="inlineStr">
        <is>
          <t>CECILIA TSUYACO ARAKI SILVA LTDA</t>
        </is>
      </c>
      <c r="E3022" t="inlineStr">
        <is>
          <t>388454</t>
        </is>
      </c>
      <c r="F3022" s="550" t="n">
        <v>46094</v>
      </c>
      <c r="G3022" t="n">
        <v>19472</v>
      </c>
      <c r="H3022" t="inlineStr">
        <is>
          <t>RUCULA KG</t>
        </is>
      </c>
      <c r="I3022" t="inlineStr">
        <is>
          <t>ALIMENTOS</t>
        </is>
      </c>
      <c r="J3022" t="n">
        <v>1</v>
      </c>
      <c r="K3022" t="inlineStr">
        <is>
          <t>KG</t>
        </is>
      </c>
      <c r="L3022" t="n">
        <v>20</v>
      </c>
      <c r="M3022" t="n">
        <v>20</v>
      </c>
      <c r="N3022" t="inlineStr">
        <is>
          <t>ALIMENTOS</t>
        </is>
      </c>
      <c r="O3022" t="inlineStr">
        <is>
          <t>03/2026</t>
        </is>
      </c>
    </row>
    <row r="3023">
      <c r="A3023" t="n">
        <v>220406</v>
      </c>
      <c r="B3023" t="n">
        <v>122</v>
      </c>
      <c r="C3023" t="inlineStr">
        <is>
          <t>Arcos</t>
        </is>
      </c>
      <c r="D3023" t="inlineStr">
        <is>
          <t>CECILIA TSUYACO ARAKI SILVA LTDA</t>
        </is>
      </c>
      <c r="E3023" t="inlineStr">
        <is>
          <t>388454</t>
        </is>
      </c>
      <c r="F3023" s="550" t="n">
        <v>46094</v>
      </c>
      <c r="G3023" t="n">
        <v>19658</v>
      </c>
      <c r="H3023" t="inlineStr">
        <is>
          <t>ABOBORA JAPONESA / CABOTIAN KG</t>
        </is>
      </c>
      <c r="I3023" t="inlineStr">
        <is>
          <t>ALIMENTOS</t>
        </is>
      </c>
      <c r="J3023" t="n">
        <v>20</v>
      </c>
      <c r="K3023" t="inlineStr">
        <is>
          <t>N/A</t>
        </is>
      </c>
      <c r="L3023" t="n">
        <v>62</v>
      </c>
      <c r="M3023" t="n">
        <v>3.1</v>
      </c>
      <c r="N3023" t="inlineStr">
        <is>
          <t>ALIMENTOS</t>
        </is>
      </c>
      <c r="O3023" t="inlineStr">
        <is>
          <t>03/2026</t>
        </is>
      </c>
    </row>
    <row r="3024">
      <c r="A3024" t="n">
        <v>220405</v>
      </c>
      <c r="B3024" t="n">
        <v>122</v>
      </c>
      <c r="C3024" t="inlineStr">
        <is>
          <t>Arcos</t>
        </is>
      </c>
      <c r="D3024" t="inlineStr">
        <is>
          <t xml:space="preserve">BGC COMERCIO DE UTENSILIOS </t>
        </is>
      </c>
      <c r="E3024" t="inlineStr">
        <is>
          <t>2146</t>
        </is>
      </c>
      <c r="F3024" s="550" t="n">
        <v>46094</v>
      </c>
      <c r="G3024" t="n">
        <v>28182</v>
      </c>
      <c r="H3024" t="inlineStr">
        <is>
          <t>LIXEIRA 120L COM PEDAL BRANCA UN</t>
        </is>
      </c>
      <c r="I3024" t="inlineStr">
        <is>
          <t>DESCARTAVEIS/HIGIENE E LIMPEZA</t>
        </is>
      </c>
      <c r="J3024" t="n">
        <v>1</v>
      </c>
      <c r="K3024" t="inlineStr">
        <is>
          <t>UNIDADE</t>
        </is>
      </c>
      <c r="L3024" t="n">
        <v>278.93</v>
      </c>
      <c r="M3024" t="n">
        <v>278.93</v>
      </c>
      <c r="N3024" t="inlineStr">
        <is>
          <t>UTENSILIOS</t>
        </is>
      </c>
      <c r="O3024" t="inlineStr">
        <is>
          <t>03/2026</t>
        </is>
      </c>
    </row>
    <row r="3025">
      <c r="A3025" t="n">
        <v>220403</v>
      </c>
      <c r="B3025" t="n">
        <v>122</v>
      </c>
      <c r="C3025" t="inlineStr">
        <is>
          <t>Arcos</t>
        </is>
      </c>
      <c r="D3025" t="inlineStr">
        <is>
          <t>MARIO PEDRO FELICIANO - HORTIFRUTI</t>
        </is>
      </c>
      <c r="E3025" t="inlineStr">
        <is>
          <t>470548</t>
        </is>
      </c>
      <c r="F3025" s="550" t="n">
        <v>46095</v>
      </c>
      <c r="G3025" t="n">
        <v>19658</v>
      </c>
      <c r="H3025" t="inlineStr">
        <is>
          <t>ABOBORA JAPONESA / CABOTIAN KG</t>
        </is>
      </c>
      <c r="I3025" t="inlineStr">
        <is>
          <t>ALIMENTOS</t>
        </is>
      </c>
      <c r="J3025" t="n">
        <v>11.3</v>
      </c>
      <c r="K3025" t="inlineStr">
        <is>
          <t>KG</t>
        </is>
      </c>
      <c r="L3025" t="n">
        <v>32.77</v>
      </c>
      <c r="M3025" t="n">
        <v>2.9</v>
      </c>
      <c r="N3025" t="inlineStr">
        <is>
          <t>ALIMENTOS</t>
        </is>
      </c>
      <c r="O3025" t="inlineStr">
        <is>
          <t>03/2026</t>
        </is>
      </c>
    </row>
    <row r="3026">
      <c r="A3026" t="n">
        <v>220403</v>
      </c>
      <c r="B3026" t="n">
        <v>122</v>
      </c>
      <c r="C3026" t="inlineStr">
        <is>
          <t>Arcos</t>
        </is>
      </c>
      <c r="D3026" t="inlineStr">
        <is>
          <t>MARIO PEDRO FELICIANO - HORTIFRUTI</t>
        </is>
      </c>
      <c r="E3026" t="inlineStr">
        <is>
          <t>470548</t>
        </is>
      </c>
      <c r="F3026" s="550" t="n">
        <v>46095</v>
      </c>
      <c r="G3026" t="n">
        <v>19721</v>
      </c>
      <c r="H3026" t="inlineStr">
        <is>
          <t>ROMA KG</t>
        </is>
      </c>
      <c r="I3026" t="inlineStr">
        <is>
          <t>ALIMENTOS</t>
        </is>
      </c>
      <c r="J3026" t="n">
        <v>1.3</v>
      </c>
      <c r="K3026" t="inlineStr">
        <is>
          <t>KG</t>
        </is>
      </c>
      <c r="L3026" t="n">
        <v>65.98</v>
      </c>
      <c r="M3026" t="n">
        <v>50.753846</v>
      </c>
      <c r="N3026" t="inlineStr">
        <is>
          <t>ALIMENTOS</t>
        </is>
      </c>
      <c r="O3026" t="inlineStr">
        <is>
          <t>03/2026</t>
        </is>
      </c>
    </row>
    <row r="3027">
      <c r="A3027" t="n">
        <v>220403</v>
      </c>
      <c r="B3027" t="n">
        <v>122</v>
      </c>
      <c r="C3027" t="inlineStr">
        <is>
          <t>Arcos</t>
        </is>
      </c>
      <c r="D3027" t="inlineStr">
        <is>
          <t>MARIO PEDRO FELICIANO - HORTIFRUTI</t>
        </is>
      </c>
      <c r="E3027" t="inlineStr">
        <is>
          <t>470548</t>
        </is>
      </c>
      <c r="F3027" s="550" t="n">
        <v>46095</v>
      </c>
      <c r="G3027" t="n">
        <v>23361</v>
      </c>
      <c r="H3027" t="inlineStr">
        <is>
          <t>LARANJA PERA KG</t>
        </is>
      </c>
      <c r="I3027" t="inlineStr">
        <is>
          <t>ALIMENTOS</t>
        </is>
      </c>
      <c r="J3027" t="n">
        <v>40</v>
      </c>
      <c r="K3027" t="inlineStr">
        <is>
          <t>KG</t>
        </is>
      </c>
      <c r="L3027" t="n">
        <v>133.2</v>
      </c>
      <c r="M3027" t="n">
        <v>3.33</v>
      </c>
      <c r="N3027" t="inlineStr">
        <is>
          <t>ALIMENTOS</t>
        </is>
      </c>
      <c r="O3027" t="inlineStr">
        <is>
          <t>03/2026</t>
        </is>
      </c>
    </row>
    <row r="3028">
      <c r="A3028" t="n">
        <v>220403</v>
      </c>
      <c r="B3028" t="n">
        <v>122</v>
      </c>
      <c r="C3028" t="inlineStr">
        <is>
          <t>Arcos</t>
        </is>
      </c>
      <c r="D3028" t="inlineStr">
        <is>
          <t>MARIO PEDRO FELICIANO - HORTIFRUTI</t>
        </is>
      </c>
      <c r="E3028" t="inlineStr">
        <is>
          <t>470548</t>
        </is>
      </c>
      <c r="F3028" s="550" t="n">
        <v>46095</v>
      </c>
      <c r="G3028" t="n">
        <v>23095</v>
      </c>
      <c r="H3028" t="inlineStr">
        <is>
          <t>OVO CAIPIRA UN</t>
        </is>
      </c>
      <c r="I3028" t="inlineStr">
        <is>
          <t>ALIMENTOS</t>
        </is>
      </c>
      <c r="J3028" t="n">
        <v>100</v>
      </c>
      <c r="K3028" t="inlineStr">
        <is>
          <t>UN</t>
        </is>
      </c>
      <c r="L3028" t="n">
        <v>133</v>
      </c>
      <c r="M3028" t="n">
        <v>1.33</v>
      </c>
      <c r="N3028" t="inlineStr">
        <is>
          <t>ALIMENTOS</t>
        </is>
      </c>
      <c r="O3028" t="inlineStr">
        <is>
          <t>03/2026</t>
        </is>
      </c>
    </row>
    <row r="3029">
      <c r="A3029" t="n">
        <v>220403</v>
      </c>
      <c r="B3029" t="n">
        <v>122</v>
      </c>
      <c r="C3029" t="inlineStr">
        <is>
          <t>Arcos</t>
        </is>
      </c>
      <c r="D3029" t="inlineStr">
        <is>
          <t>MARIO PEDRO FELICIANO - HORTIFRUTI</t>
        </is>
      </c>
      <c r="E3029" t="inlineStr">
        <is>
          <t>470548</t>
        </is>
      </c>
      <c r="F3029" s="550" t="n">
        <v>46095</v>
      </c>
      <c r="G3029" t="n">
        <v>19583</v>
      </c>
      <c r="H3029" t="inlineStr">
        <is>
          <t>PIMENTA BIQUINHO KG</t>
        </is>
      </c>
      <c r="I3029" t="inlineStr">
        <is>
          <t>ALIMENTOS</t>
        </is>
      </c>
      <c r="J3029" t="n">
        <v>0.2</v>
      </c>
      <c r="K3029" t="inlineStr">
        <is>
          <t>KG</t>
        </is>
      </c>
      <c r="L3029" t="n">
        <v>10.73</v>
      </c>
      <c r="M3029" t="n">
        <v>53.65</v>
      </c>
      <c r="N3029" t="inlineStr">
        <is>
          <t>ALIMENTOS</t>
        </is>
      </c>
      <c r="O3029" t="inlineStr">
        <is>
          <t>03/2026</t>
        </is>
      </c>
    </row>
    <row r="3030">
      <c r="A3030" t="n">
        <v>220402</v>
      </c>
      <c r="B3030" t="n">
        <v>122</v>
      </c>
      <c r="C3030" t="inlineStr">
        <is>
          <t>Arcos</t>
        </is>
      </c>
      <c r="D3030" t="inlineStr">
        <is>
          <t>CECILIA TSUYACO ARAKI SILVA LTDA</t>
        </is>
      </c>
      <c r="E3030" t="inlineStr">
        <is>
          <t>388481</t>
        </is>
      </c>
      <c r="F3030" s="550" t="n">
        <v>46094</v>
      </c>
      <c r="G3030" t="n">
        <v>19607</v>
      </c>
      <c r="H3030" t="inlineStr">
        <is>
          <t>GENGIBRE KG</t>
        </is>
      </c>
      <c r="I3030" t="inlineStr">
        <is>
          <t>ALIMENTOS</t>
        </is>
      </c>
      <c r="J3030" t="n">
        <v>10</v>
      </c>
      <c r="K3030" t="inlineStr">
        <is>
          <t>KG</t>
        </is>
      </c>
      <c r="L3030" t="n">
        <v>140</v>
      </c>
      <c r="M3030" t="n">
        <v>14</v>
      </c>
      <c r="N3030" t="inlineStr">
        <is>
          <t>ALIMENTOS</t>
        </is>
      </c>
      <c r="O3030" t="inlineStr">
        <is>
          <t>03/2026</t>
        </is>
      </c>
    </row>
    <row r="3031">
      <c r="A3031" t="n">
        <v>220402</v>
      </c>
      <c r="B3031" t="n">
        <v>122</v>
      </c>
      <c r="C3031" t="inlineStr">
        <is>
          <t>Arcos</t>
        </is>
      </c>
      <c r="D3031" t="inlineStr">
        <is>
          <t>CECILIA TSUYACO ARAKI SILVA LTDA</t>
        </is>
      </c>
      <c r="E3031" t="inlineStr">
        <is>
          <t>388481</t>
        </is>
      </c>
      <c r="F3031" s="550" t="n">
        <v>46094</v>
      </c>
      <c r="G3031" t="n">
        <v>19589</v>
      </c>
      <c r="H3031" t="inlineStr">
        <is>
          <t>PEPINO JAPONES KG</t>
        </is>
      </c>
      <c r="I3031" t="inlineStr">
        <is>
          <t>ALIMENTOS</t>
        </is>
      </c>
      <c r="J3031" t="n">
        <v>1</v>
      </c>
      <c r="K3031" t="inlineStr">
        <is>
          <t>KG</t>
        </is>
      </c>
      <c r="L3031" t="n">
        <v>7.5</v>
      </c>
      <c r="M3031" t="n">
        <v>7.5</v>
      </c>
      <c r="N3031" t="inlineStr">
        <is>
          <t>ALIMENTOS</t>
        </is>
      </c>
      <c r="O3031" t="inlineStr">
        <is>
          <t>03/2026</t>
        </is>
      </c>
    </row>
    <row r="3032">
      <c r="A3032" t="n">
        <v>220402</v>
      </c>
      <c r="B3032" t="n">
        <v>122</v>
      </c>
      <c r="C3032" t="inlineStr">
        <is>
          <t>Arcos</t>
        </is>
      </c>
      <c r="D3032" t="inlineStr">
        <is>
          <t>CECILIA TSUYACO ARAKI SILVA LTDA</t>
        </is>
      </c>
      <c r="E3032" t="inlineStr">
        <is>
          <t>388481</t>
        </is>
      </c>
      <c r="F3032" s="550" t="n">
        <v>46094</v>
      </c>
      <c r="G3032" t="n">
        <v>19505</v>
      </c>
      <c r="H3032" t="inlineStr">
        <is>
          <t>ALFACE AMERICANA KG</t>
        </is>
      </c>
      <c r="I3032" t="inlineStr">
        <is>
          <t>ALIMENTOS</t>
        </is>
      </c>
      <c r="J3032" t="n">
        <v>1</v>
      </c>
      <c r="K3032" t="inlineStr">
        <is>
          <t>KG</t>
        </is>
      </c>
      <c r="L3032" t="n">
        <v>12</v>
      </c>
      <c r="M3032" t="n">
        <v>12</v>
      </c>
      <c r="N3032" t="inlineStr">
        <is>
          <t>ALIMENTOS</t>
        </is>
      </c>
      <c r="O3032" t="inlineStr">
        <is>
          <t>03/2026</t>
        </is>
      </c>
    </row>
    <row r="3033">
      <c r="A3033" t="n">
        <v>220402</v>
      </c>
      <c r="B3033" t="n">
        <v>122</v>
      </c>
      <c r="C3033" t="inlineStr">
        <is>
          <t>Arcos</t>
        </is>
      </c>
      <c r="D3033" t="inlineStr">
        <is>
          <t>CECILIA TSUYACO ARAKI SILVA LTDA</t>
        </is>
      </c>
      <c r="E3033" t="inlineStr">
        <is>
          <t>388481</t>
        </is>
      </c>
      <c r="F3033" s="550" t="n">
        <v>46094</v>
      </c>
      <c r="G3033" t="n">
        <v>19575</v>
      </c>
      <c r="H3033" t="inlineStr">
        <is>
          <t>PIMENTA DE CHEIRO VERDE KG</t>
        </is>
      </c>
      <c r="I3033" t="inlineStr">
        <is>
          <t>ALIMENTOS</t>
        </is>
      </c>
      <c r="J3033" t="n">
        <v>0.5</v>
      </c>
      <c r="K3033" t="inlineStr">
        <is>
          <t>KG</t>
        </is>
      </c>
      <c r="L3033" t="n">
        <v>15</v>
      </c>
      <c r="M3033" t="n">
        <v>30</v>
      </c>
      <c r="N3033" t="inlineStr">
        <is>
          <t>ALIMENTOS</t>
        </is>
      </c>
      <c r="O3033" t="inlineStr">
        <is>
          <t>03/2026</t>
        </is>
      </c>
    </row>
    <row r="3034">
      <c r="A3034" t="n">
        <v>220402</v>
      </c>
      <c r="B3034" t="n">
        <v>122</v>
      </c>
      <c r="C3034" t="inlineStr">
        <is>
          <t>Arcos</t>
        </is>
      </c>
      <c r="D3034" t="inlineStr">
        <is>
          <t>CECILIA TSUYACO ARAKI SILVA LTDA</t>
        </is>
      </c>
      <c r="E3034" t="inlineStr">
        <is>
          <t>388481</t>
        </is>
      </c>
      <c r="F3034" s="550" t="n">
        <v>46094</v>
      </c>
      <c r="G3034" t="n">
        <v>24509</v>
      </c>
      <c r="H3034" t="inlineStr">
        <is>
          <t>CEBOLA BRANCA KG</t>
        </is>
      </c>
      <c r="I3034" t="inlineStr">
        <is>
          <t>ALIMENTOS</t>
        </is>
      </c>
      <c r="J3034" t="n">
        <v>15</v>
      </c>
      <c r="K3034" t="inlineStr">
        <is>
          <t>KG</t>
        </is>
      </c>
      <c r="L3034" t="n">
        <v>51</v>
      </c>
      <c r="M3034" t="n">
        <v>3.4</v>
      </c>
      <c r="N3034" t="inlineStr">
        <is>
          <t>ALIMENTOS</t>
        </is>
      </c>
      <c r="O3034" t="inlineStr">
        <is>
          <t>03/2026</t>
        </is>
      </c>
    </row>
    <row r="3035">
      <c r="A3035" t="n">
        <v>220402</v>
      </c>
      <c r="B3035" t="n">
        <v>122</v>
      </c>
      <c r="C3035" t="inlineStr">
        <is>
          <t>Arcos</t>
        </is>
      </c>
      <c r="D3035" t="inlineStr">
        <is>
          <t>CECILIA TSUYACO ARAKI SILVA LTDA</t>
        </is>
      </c>
      <c r="E3035" t="inlineStr">
        <is>
          <t>388481</t>
        </is>
      </c>
      <c r="F3035" s="550" t="n">
        <v>46094</v>
      </c>
      <c r="G3035" t="n">
        <v>19465</v>
      </c>
      <c r="H3035" t="inlineStr">
        <is>
          <t>SALSAO KG</t>
        </is>
      </c>
      <c r="I3035" t="inlineStr">
        <is>
          <t>ALIMENTOS</t>
        </is>
      </c>
      <c r="J3035" t="n">
        <v>2</v>
      </c>
      <c r="K3035" t="inlineStr">
        <is>
          <t>KG</t>
        </is>
      </c>
      <c r="L3035" t="n">
        <v>13</v>
      </c>
      <c r="M3035" t="n">
        <v>6.5</v>
      </c>
      <c r="N3035" t="inlineStr">
        <is>
          <t>ALIMENTOS</t>
        </is>
      </c>
      <c r="O3035" t="inlineStr">
        <is>
          <t>03/2026</t>
        </is>
      </c>
    </row>
    <row r="3036">
      <c r="A3036" t="n">
        <v>220402</v>
      </c>
      <c r="B3036" t="n">
        <v>122</v>
      </c>
      <c r="C3036" t="inlineStr">
        <is>
          <t>Arcos</t>
        </is>
      </c>
      <c r="D3036" t="inlineStr">
        <is>
          <t>CECILIA TSUYACO ARAKI SILVA LTDA</t>
        </is>
      </c>
      <c r="E3036" t="inlineStr">
        <is>
          <t>388481</t>
        </is>
      </c>
      <c r="F3036" s="550" t="n">
        <v>46094</v>
      </c>
      <c r="G3036" t="n">
        <v>19476</v>
      </c>
      <c r="H3036" t="inlineStr">
        <is>
          <t>MANJERICAO KG</t>
        </is>
      </c>
      <c r="I3036" t="inlineStr">
        <is>
          <t>ALIMENTOS</t>
        </is>
      </c>
      <c r="J3036" t="n">
        <v>0.3</v>
      </c>
      <c r="K3036" t="inlineStr">
        <is>
          <t>KG</t>
        </is>
      </c>
      <c r="L3036" t="n">
        <v>19.5</v>
      </c>
      <c r="M3036" t="n">
        <v>65</v>
      </c>
      <c r="N3036" t="inlineStr">
        <is>
          <t>ALIMENTOS</t>
        </is>
      </c>
      <c r="O3036" t="inlineStr">
        <is>
          <t>03/2026</t>
        </is>
      </c>
    </row>
    <row r="3037">
      <c r="A3037" t="n">
        <v>220402</v>
      </c>
      <c r="B3037" t="n">
        <v>122</v>
      </c>
      <c r="C3037" t="inlineStr">
        <is>
          <t>Arcos</t>
        </is>
      </c>
      <c r="D3037" t="inlineStr">
        <is>
          <t>CECILIA TSUYACO ARAKI SILVA LTDA</t>
        </is>
      </c>
      <c r="E3037" t="inlineStr">
        <is>
          <t>388481</t>
        </is>
      </c>
      <c r="F3037" s="550" t="n">
        <v>46094</v>
      </c>
      <c r="G3037" t="n">
        <v>19480</v>
      </c>
      <c r="H3037" t="inlineStr">
        <is>
          <t>HORTELA HIDROPONICA KG</t>
        </is>
      </c>
      <c r="I3037" t="inlineStr">
        <is>
          <t>ALIMENTOS</t>
        </is>
      </c>
      <c r="J3037" t="n">
        <v>0.3</v>
      </c>
      <c r="K3037" t="inlineStr">
        <is>
          <t>KG</t>
        </is>
      </c>
      <c r="L3037" t="n">
        <v>6</v>
      </c>
      <c r="M3037" t="n">
        <v>20</v>
      </c>
      <c r="N3037" t="inlineStr">
        <is>
          <t>ALIMENTOS</t>
        </is>
      </c>
      <c r="O3037" t="inlineStr">
        <is>
          <t>03/2026</t>
        </is>
      </c>
    </row>
    <row r="3038">
      <c r="A3038" t="n">
        <v>220402</v>
      </c>
      <c r="B3038" t="n">
        <v>122</v>
      </c>
      <c r="C3038" t="inlineStr">
        <is>
          <t>Arcos</t>
        </is>
      </c>
      <c r="D3038" t="inlineStr">
        <is>
          <t>CECILIA TSUYACO ARAKI SILVA LTDA</t>
        </is>
      </c>
      <c r="E3038" t="inlineStr">
        <is>
          <t>388481</t>
        </is>
      </c>
      <c r="F3038" s="550" t="n">
        <v>46094</v>
      </c>
      <c r="G3038" t="n">
        <v>19488</v>
      </c>
      <c r="H3038" t="inlineStr">
        <is>
          <t>CEBOLINHA KG</t>
        </is>
      </c>
      <c r="I3038" t="inlineStr">
        <is>
          <t>ALIMENTOS</t>
        </is>
      </c>
      <c r="J3038" t="n">
        <v>0.8</v>
      </c>
      <c r="K3038" t="inlineStr">
        <is>
          <t>KG</t>
        </is>
      </c>
      <c r="L3038" t="n">
        <v>9.6</v>
      </c>
      <c r="M3038" t="n">
        <v>12</v>
      </c>
      <c r="N3038" t="inlineStr">
        <is>
          <t>ALIMENTOS</t>
        </is>
      </c>
      <c r="O3038" t="inlineStr">
        <is>
          <t>03/2026</t>
        </is>
      </c>
    </row>
    <row r="3039">
      <c r="A3039" t="n">
        <v>220402</v>
      </c>
      <c r="B3039" t="n">
        <v>122</v>
      </c>
      <c r="C3039" t="inlineStr">
        <is>
          <t>Arcos</t>
        </is>
      </c>
      <c r="D3039" t="inlineStr">
        <is>
          <t>CECILIA TSUYACO ARAKI SILVA LTDA</t>
        </is>
      </c>
      <c r="E3039" t="inlineStr">
        <is>
          <t>388481</t>
        </is>
      </c>
      <c r="F3039" s="550" t="n">
        <v>46094</v>
      </c>
      <c r="G3039" t="n">
        <v>19502</v>
      </c>
      <c r="H3039" t="inlineStr">
        <is>
          <t>ALFACE CRESPA ROXA KG</t>
        </is>
      </c>
      <c r="I3039" t="inlineStr">
        <is>
          <t>ALIMENTOS</t>
        </is>
      </c>
      <c r="J3039" t="n">
        <v>1</v>
      </c>
      <c r="K3039" t="inlineStr">
        <is>
          <t>KG</t>
        </is>
      </c>
      <c r="L3039" t="n">
        <v>20</v>
      </c>
      <c r="M3039" t="n">
        <v>20</v>
      </c>
      <c r="N3039" t="inlineStr">
        <is>
          <t>ALIMENTOS</t>
        </is>
      </c>
      <c r="O3039" t="inlineStr">
        <is>
          <t>03/2026</t>
        </is>
      </c>
    </row>
    <row r="3040">
      <c r="A3040" t="n">
        <v>220402</v>
      </c>
      <c r="B3040" t="n">
        <v>122</v>
      </c>
      <c r="C3040" t="inlineStr">
        <is>
          <t>Arcos</t>
        </is>
      </c>
      <c r="D3040" t="inlineStr">
        <is>
          <t>CECILIA TSUYACO ARAKI SILVA LTDA</t>
        </is>
      </c>
      <c r="E3040" t="inlineStr">
        <is>
          <t>388481</t>
        </is>
      </c>
      <c r="F3040" s="550" t="n">
        <v>46094</v>
      </c>
      <c r="G3040" t="n">
        <v>19503</v>
      </c>
      <c r="H3040" t="inlineStr">
        <is>
          <t>ALFACE CRESPA KG</t>
        </is>
      </c>
      <c r="I3040" t="inlineStr">
        <is>
          <t>ALIMENTOS</t>
        </is>
      </c>
      <c r="J3040" t="n">
        <v>1</v>
      </c>
      <c r="K3040" t="inlineStr">
        <is>
          <t>KG</t>
        </is>
      </c>
      <c r="L3040" t="n">
        <v>11</v>
      </c>
      <c r="M3040" t="n">
        <v>11</v>
      </c>
      <c r="N3040" t="inlineStr">
        <is>
          <t>ALIMENTOS</t>
        </is>
      </c>
      <c r="O3040" t="inlineStr">
        <is>
          <t>03/2026</t>
        </is>
      </c>
    </row>
    <row r="3041">
      <c r="A3041" t="n">
        <v>220402</v>
      </c>
      <c r="B3041" t="n">
        <v>122</v>
      </c>
      <c r="C3041" t="inlineStr">
        <is>
          <t>Arcos</t>
        </is>
      </c>
      <c r="D3041" t="inlineStr">
        <is>
          <t>CECILIA TSUYACO ARAKI SILVA LTDA</t>
        </is>
      </c>
      <c r="E3041" t="inlineStr">
        <is>
          <t>388481</t>
        </is>
      </c>
      <c r="F3041" s="550" t="n">
        <v>46094</v>
      </c>
      <c r="G3041" t="n">
        <v>19558</v>
      </c>
      <c r="H3041" t="inlineStr">
        <is>
          <t>QUIABO KG</t>
        </is>
      </c>
      <c r="I3041" t="inlineStr">
        <is>
          <t>ALIMENTOS</t>
        </is>
      </c>
      <c r="J3041" t="n">
        <v>0.8</v>
      </c>
      <c r="K3041" t="inlineStr">
        <is>
          <t>KG</t>
        </is>
      </c>
      <c r="L3041" t="n">
        <v>10.4</v>
      </c>
      <c r="M3041" t="n">
        <v>13</v>
      </c>
      <c r="N3041" t="inlineStr">
        <is>
          <t>ALIMENTOS</t>
        </is>
      </c>
      <c r="O3041" t="inlineStr">
        <is>
          <t>03/2026</t>
        </is>
      </c>
    </row>
    <row r="3042">
      <c r="A3042" t="n">
        <v>220402</v>
      </c>
      <c r="B3042" t="n">
        <v>122</v>
      </c>
      <c r="C3042" t="inlineStr">
        <is>
          <t>Arcos</t>
        </is>
      </c>
      <c r="D3042" t="inlineStr">
        <is>
          <t>CECILIA TSUYACO ARAKI SILVA LTDA</t>
        </is>
      </c>
      <c r="E3042" t="inlineStr">
        <is>
          <t>388481</t>
        </is>
      </c>
      <c r="F3042" s="550" t="n">
        <v>46094</v>
      </c>
      <c r="G3042" t="n">
        <v>19498</v>
      </c>
      <c r="H3042" t="inlineStr">
        <is>
          <t>ALFACE ROMANA KG</t>
        </is>
      </c>
      <c r="I3042" t="inlineStr">
        <is>
          <t>ALIMENTOS</t>
        </is>
      </c>
      <c r="J3042" t="n">
        <v>1</v>
      </c>
      <c r="K3042" t="inlineStr">
        <is>
          <t>KG</t>
        </is>
      </c>
      <c r="L3042" t="n">
        <v>17</v>
      </c>
      <c r="M3042" t="n">
        <v>17</v>
      </c>
      <c r="N3042" t="inlineStr">
        <is>
          <t>ALIMENTOS</t>
        </is>
      </c>
      <c r="O3042" t="inlineStr">
        <is>
          <t>03/2026</t>
        </is>
      </c>
    </row>
    <row r="3043">
      <c r="A3043" t="n">
        <v>220402</v>
      </c>
      <c r="B3043" t="n">
        <v>122</v>
      </c>
      <c r="C3043" t="inlineStr">
        <is>
          <t>Arcos</t>
        </is>
      </c>
      <c r="D3043" t="inlineStr">
        <is>
          <t>CECILIA TSUYACO ARAKI SILVA LTDA</t>
        </is>
      </c>
      <c r="E3043" t="inlineStr">
        <is>
          <t>388481</t>
        </is>
      </c>
      <c r="F3043" s="550" t="n">
        <v>46094</v>
      </c>
      <c r="G3043" t="n">
        <v>19743</v>
      </c>
      <c r="H3043" t="inlineStr">
        <is>
          <t>MACA VERDE KG</t>
        </is>
      </c>
      <c r="I3043" t="inlineStr">
        <is>
          <t>ALIMENTOS</t>
        </is>
      </c>
      <c r="J3043" t="n">
        <v>6</v>
      </c>
      <c r="K3043" t="inlineStr">
        <is>
          <t>KG</t>
        </is>
      </c>
      <c r="L3043" t="n">
        <v>84</v>
      </c>
      <c r="M3043" t="n">
        <v>14</v>
      </c>
      <c r="N3043" t="inlineStr">
        <is>
          <t>ALIMENTOS</t>
        </is>
      </c>
      <c r="O3043" t="inlineStr">
        <is>
          <t>03/2026</t>
        </is>
      </c>
    </row>
    <row r="3044">
      <c r="A3044" t="n">
        <v>220402</v>
      </c>
      <c r="B3044" t="n">
        <v>122</v>
      </c>
      <c r="C3044" t="inlineStr">
        <is>
          <t>Arcos</t>
        </is>
      </c>
      <c r="D3044" t="inlineStr">
        <is>
          <t>CECILIA TSUYACO ARAKI SILVA LTDA</t>
        </is>
      </c>
      <c r="E3044" t="inlineStr">
        <is>
          <t>388481</t>
        </is>
      </c>
      <c r="F3044" s="550" t="n">
        <v>46094</v>
      </c>
      <c r="G3044" t="n">
        <v>19647</v>
      </c>
      <c r="H3044" t="inlineStr">
        <is>
          <t>ALHO PORO KG</t>
        </is>
      </c>
      <c r="I3044" t="inlineStr">
        <is>
          <t>ALIMENTOS</t>
        </is>
      </c>
      <c r="J3044" t="n">
        <v>1</v>
      </c>
      <c r="K3044" t="inlineStr">
        <is>
          <t>KG</t>
        </is>
      </c>
      <c r="L3044" t="n">
        <v>12.8</v>
      </c>
      <c r="M3044" t="n">
        <v>12.8</v>
      </c>
      <c r="N3044" t="inlineStr">
        <is>
          <t>ALIMENTOS</t>
        </is>
      </c>
      <c r="O3044" t="inlineStr">
        <is>
          <t>03/2026</t>
        </is>
      </c>
    </row>
    <row r="3045">
      <c r="A3045" t="n">
        <v>220402</v>
      </c>
      <c r="B3045" t="n">
        <v>122</v>
      </c>
      <c r="C3045" t="inlineStr">
        <is>
          <t>Arcos</t>
        </is>
      </c>
      <c r="D3045" t="inlineStr">
        <is>
          <t>CECILIA TSUYACO ARAKI SILVA LTDA</t>
        </is>
      </c>
      <c r="E3045" t="inlineStr">
        <is>
          <t>388481</t>
        </is>
      </c>
      <c r="F3045" s="550" t="n">
        <v>46094</v>
      </c>
      <c r="G3045" t="n">
        <v>19762</v>
      </c>
      <c r="H3045" t="inlineStr">
        <is>
          <t>GRAPE FRUIT KG</t>
        </is>
      </c>
      <c r="I3045" t="inlineStr">
        <is>
          <t>ALIMENTOS</t>
        </is>
      </c>
      <c r="J3045" t="n">
        <v>15</v>
      </c>
      <c r="K3045" t="inlineStr">
        <is>
          <t>KG</t>
        </is>
      </c>
      <c r="L3045" t="n">
        <v>142.5</v>
      </c>
      <c r="M3045" t="n">
        <v>9.5</v>
      </c>
      <c r="N3045" t="inlineStr">
        <is>
          <t>ALIMENTOS</t>
        </is>
      </c>
      <c r="O3045" t="inlineStr">
        <is>
          <t>03/2026</t>
        </is>
      </c>
    </row>
    <row r="3046">
      <c r="A3046" t="n">
        <v>220402</v>
      </c>
      <c r="B3046" t="n">
        <v>122</v>
      </c>
      <c r="C3046" t="inlineStr">
        <is>
          <t>Arcos</t>
        </is>
      </c>
      <c r="D3046" t="inlineStr">
        <is>
          <t>CECILIA TSUYACO ARAKI SILVA LTDA</t>
        </is>
      </c>
      <c r="E3046" t="inlineStr">
        <is>
          <t>388481</t>
        </is>
      </c>
      <c r="F3046" s="550" t="n">
        <v>46094</v>
      </c>
      <c r="G3046" t="n">
        <v>19657</v>
      </c>
      <c r="H3046" t="inlineStr">
        <is>
          <t>ABOBORA PESCOCO KG</t>
        </is>
      </c>
      <c r="I3046" t="inlineStr">
        <is>
          <t>ALIMENTOS</t>
        </is>
      </c>
      <c r="J3046" t="n">
        <v>2</v>
      </c>
      <c r="K3046" t="inlineStr">
        <is>
          <t>KG</t>
        </is>
      </c>
      <c r="L3046" t="n">
        <v>9.199999999999999</v>
      </c>
      <c r="M3046" t="n">
        <v>4.6</v>
      </c>
      <c r="N3046" t="inlineStr">
        <is>
          <t>ALIMENTOS</t>
        </is>
      </c>
      <c r="O3046" t="inlineStr">
        <is>
          <t>03/2026</t>
        </is>
      </c>
    </row>
    <row r="3047">
      <c r="A3047" t="n">
        <v>220402</v>
      </c>
      <c r="B3047" t="n">
        <v>122</v>
      </c>
      <c r="C3047" t="inlineStr">
        <is>
          <t>Arcos</t>
        </is>
      </c>
      <c r="D3047" t="inlineStr">
        <is>
          <t>CECILIA TSUYACO ARAKI SILVA LTDA</t>
        </is>
      </c>
      <c r="E3047" t="inlineStr">
        <is>
          <t>388481</t>
        </is>
      </c>
      <c r="F3047" s="550" t="n">
        <v>46094</v>
      </c>
      <c r="G3047" t="n">
        <v>23108</v>
      </c>
      <c r="H3047" t="inlineStr">
        <is>
          <t>TOMILHO KG</t>
        </is>
      </c>
      <c r="I3047" t="inlineStr">
        <is>
          <t>ALIMENTOS</t>
        </is>
      </c>
      <c r="J3047" t="n">
        <v>0.1</v>
      </c>
      <c r="K3047" t="inlineStr">
        <is>
          <t>KG</t>
        </is>
      </c>
      <c r="L3047" t="n">
        <v>6</v>
      </c>
      <c r="M3047" t="n">
        <v>60</v>
      </c>
      <c r="N3047" t="inlineStr">
        <is>
          <t>ALIMENTOS</t>
        </is>
      </c>
      <c r="O3047" t="inlineStr">
        <is>
          <t>03/2026</t>
        </is>
      </c>
    </row>
    <row r="3048">
      <c r="A3048" t="n">
        <v>220402</v>
      </c>
      <c r="B3048" t="n">
        <v>122</v>
      </c>
      <c r="C3048" t="inlineStr">
        <is>
          <t>Arcos</t>
        </is>
      </c>
      <c r="D3048" t="inlineStr">
        <is>
          <t>CECILIA TSUYACO ARAKI SILVA LTDA</t>
        </is>
      </c>
      <c r="E3048" t="inlineStr">
        <is>
          <t>388481</t>
        </is>
      </c>
      <c r="F3048" s="550" t="n">
        <v>46094</v>
      </c>
      <c r="G3048" t="n">
        <v>23113</v>
      </c>
      <c r="H3048" t="inlineStr">
        <is>
          <t>SALSA KG</t>
        </is>
      </c>
      <c r="I3048" t="inlineStr">
        <is>
          <t>ALIMENTOS</t>
        </is>
      </c>
      <c r="J3048" t="n">
        <v>0.8</v>
      </c>
      <c r="K3048" t="inlineStr">
        <is>
          <t>KG</t>
        </is>
      </c>
      <c r="L3048" t="n">
        <v>7.2</v>
      </c>
      <c r="M3048" t="n">
        <v>9</v>
      </c>
      <c r="N3048" t="inlineStr">
        <is>
          <t>ALIMENTOS</t>
        </is>
      </c>
      <c r="O3048" t="inlineStr">
        <is>
          <t>03/2026</t>
        </is>
      </c>
    </row>
    <row r="3049">
      <c r="A3049" t="n">
        <v>220402</v>
      </c>
      <c r="B3049" t="n">
        <v>122</v>
      </c>
      <c r="C3049" t="inlineStr">
        <is>
          <t>Arcos</t>
        </is>
      </c>
      <c r="D3049" t="inlineStr">
        <is>
          <t>CECILIA TSUYACO ARAKI SILVA LTDA</t>
        </is>
      </c>
      <c r="E3049" t="inlineStr">
        <is>
          <t>388481</t>
        </is>
      </c>
      <c r="F3049" s="550" t="n">
        <v>46094</v>
      </c>
      <c r="G3049" t="n">
        <v>23186</v>
      </c>
      <c r="H3049" t="inlineStr">
        <is>
          <t>TOMATE CARMEM SALADA KG</t>
        </is>
      </c>
      <c r="I3049" t="inlineStr">
        <is>
          <t>ALIMENTOS</t>
        </is>
      </c>
      <c r="J3049" t="n">
        <v>10</v>
      </c>
      <c r="K3049" t="inlineStr">
        <is>
          <t>KG</t>
        </is>
      </c>
      <c r="L3049" t="n">
        <v>108</v>
      </c>
      <c r="M3049" t="n">
        <v>10.8</v>
      </c>
      <c r="N3049" t="inlineStr">
        <is>
          <t>ALIMENTOS</t>
        </is>
      </c>
      <c r="O3049" t="inlineStr">
        <is>
          <t>03/2026</t>
        </is>
      </c>
    </row>
    <row r="3050">
      <c r="A3050" t="n">
        <v>220402</v>
      </c>
      <c r="B3050" t="n">
        <v>122</v>
      </c>
      <c r="C3050" t="inlineStr">
        <is>
          <t>Arcos</t>
        </is>
      </c>
      <c r="D3050" t="inlineStr">
        <is>
          <t>CECILIA TSUYACO ARAKI SILVA LTDA</t>
        </is>
      </c>
      <c r="E3050" t="inlineStr">
        <is>
          <t>388481</t>
        </is>
      </c>
      <c r="F3050" s="550" t="n">
        <v>46094</v>
      </c>
      <c r="G3050" t="n">
        <v>23236</v>
      </c>
      <c r="H3050" t="inlineStr">
        <is>
          <t>COUVE MANTEIGA KG</t>
        </is>
      </c>
      <c r="I3050" t="inlineStr">
        <is>
          <t>ALIMENTOS</t>
        </is>
      </c>
      <c r="J3050" t="n">
        <v>2</v>
      </c>
      <c r="K3050" t="inlineStr">
        <is>
          <t>KG</t>
        </is>
      </c>
      <c r="L3050" t="n">
        <v>15.8</v>
      </c>
      <c r="M3050" t="n">
        <v>7.9</v>
      </c>
      <c r="N3050" t="inlineStr">
        <is>
          <t>ALIMENTOS</t>
        </is>
      </c>
      <c r="O3050" t="inlineStr">
        <is>
          <t>03/2026</t>
        </is>
      </c>
    </row>
    <row r="3051">
      <c r="A3051" t="n">
        <v>220402</v>
      </c>
      <c r="B3051" t="n">
        <v>122</v>
      </c>
      <c r="C3051" t="inlineStr">
        <is>
          <t>Arcos</t>
        </is>
      </c>
      <c r="D3051" t="inlineStr">
        <is>
          <t>CECILIA TSUYACO ARAKI SILVA LTDA</t>
        </is>
      </c>
      <c r="E3051" t="inlineStr">
        <is>
          <t>388481</t>
        </is>
      </c>
      <c r="F3051" s="550" t="n">
        <v>46094</v>
      </c>
      <c r="G3051" t="n">
        <v>23359</v>
      </c>
      <c r="H3051" t="inlineStr">
        <is>
          <t>LIMAO TAHITI KG</t>
        </is>
      </c>
      <c r="I3051" t="inlineStr">
        <is>
          <t>ALIMENTOS</t>
        </is>
      </c>
      <c r="J3051" t="n">
        <v>10</v>
      </c>
      <c r="K3051" t="inlineStr">
        <is>
          <t>KG</t>
        </is>
      </c>
      <c r="L3051" t="n">
        <v>25</v>
      </c>
      <c r="M3051" t="n">
        <v>2.5</v>
      </c>
      <c r="N3051" t="inlineStr">
        <is>
          <t>ALIMENTOS</t>
        </is>
      </c>
      <c r="O3051" t="inlineStr">
        <is>
          <t>03/2026</t>
        </is>
      </c>
    </row>
    <row r="3052">
      <c r="A3052" t="n">
        <v>220402</v>
      </c>
      <c r="B3052" t="n">
        <v>122</v>
      </c>
      <c r="C3052" t="inlineStr">
        <is>
          <t>Arcos</t>
        </is>
      </c>
      <c r="D3052" t="inlineStr">
        <is>
          <t>CECILIA TSUYACO ARAKI SILVA LTDA</t>
        </is>
      </c>
      <c r="E3052" t="inlineStr">
        <is>
          <t>388481</t>
        </is>
      </c>
      <c r="F3052" s="550" t="n">
        <v>46094</v>
      </c>
      <c r="G3052" t="n">
        <v>23390</v>
      </c>
      <c r="H3052" t="inlineStr">
        <is>
          <t>BANANA DA TERRA KG</t>
        </is>
      </c>
      <c r="I3052" t="inlineStr">
        <is>
          <t>ALIMENTOS</t>
        </is>
      </c>
      <c r="J3052" t="n">
        <v>6</v>
      </c>
      <c r="K3052" t="inlineStr">
        <is>
          <t>KG</t>
        </is>
      </c>
      <c r="L3052" t="n">
        <v>51</v>
      </c>
      <c r="M3052" t="n">
        <v>8.5</v>
      </c>
      <c r="N3052" t="inlineStr">
        <is>
          <t>ALIMENTOS</t>
        </is>
      </c>
      <c r="O3052" t="inlineStr">
        <is>
          <t>03/2026</t>
        </is>
      </c>
    </row>
    <row r="3053">
      <c r="A3053" t="n">
        <v>220402</v>
      </c>
      <c r="B3053" t="n">
        <v>122</v>
      </c>
      <c r="C3053" t="inlineStr">
        <is>
          <t>Arcos</t>
        </is>
      </c>
      <c r="D3053" t="inlineStr">
        <is>
          <t>CECILIA TSUYACO ARAKI SILVA LTDA</t>
        </is>
      </c>
      <c r="E3053" t="inlineStr">
        <is>
          <t>388481</t>
        </is>
      </c>
      <c r="F3053" s="550" t="n">
        <v>46094</v>
      </c>
      <c r="G3053" t="n">
        <v>25647</v>
      </c>
      <c r="H3053" t="inlineStr">
        <is>
          <t>ACELGA BOK CHOY KG</t>
        </is>
      </c>
      <c r="I3053" t="inlineStr">
        <is>
          <t>ALIMENTOS</t>
        </is>
      </c>
      <c r="J3053" t="n">
        <v>1</v>
      </c>
      <c r="K3053" t="inlineStr">
        <is>
          <t>KG</t>
        </is>
      </c>
      <c r="L3053" t="n">
        <v>22</v>
      </c>
      <c r="M3053" t="n">
        <v>22</v>
      </c>
      <c r="N3053" t="inlineStr">
        <is>
          <t>ALIMENTOS</t>
        </is>
      </c>
      <c r="O3053" t="inlineStr">
        <is>
          <t>03/2026</t>
        </is>
      </c>
    </row>
    <row r="3054">
      <c r="A3054" t="n">
        <v>220402</v>
      </c>
      <c r="B3054" t="n">
        <v>122</v>
      </c>
      <c r="C3054" t="inlineStr">
        <is>
          <t>Arcos</t>
        </is>
      </c>
      <c r="D3054" t="inlineStr">
        <is>
          <t>CECILIA TSUYACO ARAKI SILVA LTDA</t>
        </is>
      </c>
      <c r="E3054" t="inlineStr">
        <is>
          <t>388481</t>
        </is>
      </c>
      <c r="F3054" s="550" t="n">
        <v>46094</v>
      </c>
      <c r="G3054" t="n">
        <v>19632</v>
      </c>
      <c r="H3054" t="inlineStr">
        <is>
          <t>BETERRABA KG</t>
        </is>
      </c>
      <c r="I3054" t="inlineStr">
        <is>
          <t>ALIMENTOS</t>
        </is>
      </c>
      <c r="J3054" t="n">
        <v>10</v>
      </c>
      <c r="K3054" t="inlineStr">
        <is>
          <t>KG</t>
        </is>
      </c>
      <c r="L3054" t="n">
        <v>45</v>
      </c>
      <c r="M3054" t="n">
        <v>4.5</v>
      </c>
      <c r="N3054" t="inlineStr">
        <is>
          <t>ALIMENTOS</t>
        </is>
      </c>
      <c r="O3054" t="inlineStr">
        <is>
          <t>03/2026</t>
        </is>
      </c>
    </row>
    <row r="3055">
      <c r="A3055" t="n">
        <v>220402</v>
      </c>
      <c r="B3055" t="n">
        <v>122</v>
      </c>
      <c r="C3055" t="inlineStr">
        <is>
          <t>Arcos</t>
        </is>
      </c>
      <c r="D3055" t="inlineStr">
        <is>
          <t>CECILIA TSUYACO ARAKI SILVA LTDA</t>
        </is>
      </c>
      <c r="E3055" t="inlineStr">
        <is>
          <t>388481</t>
        </is>
      </c>
      <c r="F3055" s="550" t="n">
        <v>46094</v>
      </c>
      <c r="G3055" t="n">
        <v>24037</v>
      </c>
      <c r="H3055" t="inlineStr">
        <is>
          <t>ALHO TRITURADO FRITO</t>
        </is>
      </c>
      <c r="I3055" t="inlineStr">
        <is>
          <t>ALIMENTOS</t>
        </is>
      </c>
      <c r="J3055" t="n">
        <v>2</v>
      </c>
      <c r="K3055" t="inlineStr">
        <is>
          <t>KG</t>
        </is>
      </c>
      <c r="L3055" t="n">
        <v>37</v>
      </c>
      <c r="M3055" t="n">
        <v>18.5</v>
      </c>
      <c r="N3055" t="inlineStr">
        <is>
          <t>ALIMENTOS</t>
        </is>
      </c>
      <c r="O3055" t="inlineStr">
        <is>
          <t>03/2026</t>
        </is>
      </c>
    </row>
    <row r="3056">
      <c r="A3056" t="n">
        <v>220402</v>
      </c>
      <c r="B3056" t="n">
        <v>122</v>
      </c>
      <c r="C3056" t="inlineStr">
        <is>
          <t>Arcos</t>
        </is>
      </c>
      <c r="D3056" t="inlineStr">
        <is>
          <t>CECILIA TSUYACO ARAKI SILVA LTDA</t>
        </is>
      </c>
      <c r="E3056" t="inlineStr">
        <is>
          <t>388481</t>
        </is>
      </c>
      <c r="F3056" s="550" t="n">
        <v>46094</v>
      </c>
      <c r="G3056" t="n">
        <v>19472</v>
      </c>
      <c r="H3056" t="inlineStr">
        <is>
          <t>RUCULA KG</t>
        </is>
      </c>
      <c r="I3056" t="inlineStr">
        <is>
          <t>ALIMENTOS</t>
        </is>
      </c>
      <c r="J3056" t="n">
        <v>1.5</v>
      </c>
      <c r="K3056" t="inlineStr">
        <is>
          <t>KG</t>
        </is>
      </c>
      <c r="L3056" t="n">
        <v>30</v>
      </c>
      <c r="M3056" t="n">
        <v>20</v>
      </c>
      <c r="N3056" t="inlineStr">
        <is>
          <t>ALIMENTOS</t>
        </is>
      </c>
      <c r="O3056" t="inlineStr">
        <is>
          <t>03/2026</t>
        </is>
      </c>
    </row>
    <row r="3057">
      <c r="A3057" t="n">
        <v>220402</v>
      </c>
      <c r="B3057" t="n">
        <v>122</v>
      </c>
      <c r="C3057" t="inlineStr">
        <is>
          <t>Arcos</t>
        </is>
      </c>
      <c r="D3057" t="inlineStr">
        <is>
          <t>CECILIA TSUYACO ARAKI SILVA LTDA</t>
        </is>
      </c>
      <c r="E3057" t="inlineStr">
        <is>
          <t>388481</t>
        </is>
      </c>
      <c r="F3057" s="550" t="n">
        <v>46094</v>
      </c>
      <c r="G3057" t="n">
        <v>24083</v>
      </c>
      <c r="H3057" t="inlineStr">
        <is>
          <t>BATATA ASTERIX GRAUDA NOIVA KG</t>
        </is>
      </c>
      <c r="I3057" t="inlineStr">
        <is>
          <t>ALIMENTOS</t>
        </is>
      </c>
      <c r="J3057" t="n">
        <v>50</v>
      </c>
      <c r="K3057" t="inlineStr">
        <is>
          <t>N/A</t>
        </is>
      </c>
      <c r="L3057" t="n">
        <v>315</v>
      </c>
      <c r="M3057" t="n">
        <v>6.3</v>
      </c>
      <c r="N3057" t="inlineStr">
        <is>
          <t>ALIMENTOS</t>
        </is>
      </c>
      <c r="O3057" t="inlineStr">
        <is>
          <t>03/2026</t>
        </is>
      </c>
    </row>
    <row r="3058">
      <c r="A3058" t="n">
        <v>220400</v>
      </c>
      <c r="B3058" t="n">
        <v>122</v>
      </c>
      <c r="C3058" t="inlineStr">
        <is>
          <t>Arcos</t>
        </is>
      </c>
      <c r="D3058" t="inlineStr">
        <is>
          <t>DTK COMERCIO DE ALIMENTOS LTDA</t>
        </is>
      </c>
      <c r="E3058" t="inlineStr">
        <is>
          <t>69741</t>
        </is>
      </c>
      <c r="F3058" s="550" t="n">
        <v>46094</v>
      </c>
      <c r="G3058" t="n">
        <v>24331</v>
      </c>
      <c r="H3058" t="inlineStr">
        <is>
          <t>LINGUICA CALABRESA KG</t>
        </is>
      </c>
      <c r="I3058" t="inlineStr">
        <is>
          <t>ALIMENTOS</t>
        </is>
      </c>
      <c r="J3058" t="n">
        <v>5</v>
      </c>
      <c r="K3058" t="inlineStr">
        <is>
          <t>KG</t>
        </is>
      </c>
      <c r="L3058" t="n">
        <v>104.45</v>
      </c>
      <c r="M3058" t="n">
        <v>20.89</v>
      </c>
      <c r="N3058" t="inlineStr">
        <is>
          <t>ALIMENTOS</t>
        </is>
      </c>
      <c r="O3058" t="inlineStr">
        <is>
          <t>03/2026</t>
        </is>
      </c>
    </row>
    <row r="3059">
      <c r="A3059" t="n">
        <v>220399</v>
      </c>
      <c r="B3059" t="n">
        <v>122</v>
      </c>
      <c r="C3059" t="inlineStr">
        <is>
          <t>Arcos</t>
        </is>
      </c>
      <c r="D3059" t="inlineStr">
        <is>
          <t>DO CHEF DISTRIBUIDORA DE ALIMENTOS LTDA</t>
        </is>
      </c>
      <c r="E3059" t="inlineStr">
        <is>
          <t>273</t>
        </is>
      </c>
      <c r="F3059" s="550" t="n">
        <v>46094</v>
      </c>
      <c r="G3059" t="n">
        <v>19787</v>
      </c>
      <c r="H3059" t="inlineStr">
        <is>
          <t>ABACAXI PEROLA KG</t>
        </is>
      </c>
      <c r="I3059" t="inlineStr">
        <is>
          <t>ALIMENTOS</t>
        </is>
      </c>
      <c r="J3059" t="n">
        <v>40</v>
      </c>
      <c r="K3059" t="inlineStr">
        <is>
          <t>KG</t>
        </is>
      </c>
      <c r="L3059" t="n">
        <v>210</v>
      </c>
      <c r="M3059" t="n">
        <v>5.25</v>
      </c>
      <c r="N3059" t="inlineStr">
        <is>
          <t>ALIMENTOS</t>
        </is>
      </c>
      <c r="O3059" t="inlineStr">
        <is>
          <t>03/2026</t>
        </is>
      </c>
    </row>
    <row r="3060">
      <c r="A3060" t="n">
        <v>220399</v>
      </c>
      <c r="B3060" t="n">
        <v>122</v>
      </c>
      <c r="C3060" t="inlineStr">
        <is>
          <t>Arcos</t>
        </is>
      </c>
      <c r="D3060" t="inlineStr">
        <is>
          <t>DO CHEF DISTRIBUIDORA DE ALIMENTOS LTDA</t>
        </is>
      </c>
      <c r="E3060" t="inlineStr">
        <is>
          <t>273</t>
        </is>
      </c>
      <c r="F3060" s="550" t="n">
        <v>46094</v>
      </c>
      <c r="G3060" t="n">
        <v>20257</v>
      </c>
      <c r="H3060" t="inlineStr">
        <is>
          <t>COCO RALADO FRESCO CONGELADO VITA COCO C/1KG</t>
        </is>
      </c>
      <c r="I3060" t="inlineStr">
        <is>
          <t>ALIMENTOS</t>
        </is>
      </c>
      <c r="J3060" t="n">
        <v>6</v>
      </c>
      <c r="K3060" t="inlineStr">
        <is>
          <t>UN</t>
        </is>
      </c>
      <c r="L3060" t="n">
        <v>171</v>
      </c>
      <c r="M3060" t="n">
        <v>28.5</v>
      </c>
      <c r="N3060" t="inlineStr">
        <is>
          <t>ALIMENTOS</t>
        </is>
      </c>
      <c r="O3060" t="inlineStr">
        <is>
          <t>03/2026</t>
        </is>
      </c>
    </row>
    <row r="3061">
      <c r="A3061" t="n">
        <v>220399</v>
      </c>
      <c r="B3061" t="n">
        <v>122</v>
      </c>
      <c r="C3061" t="inlineStr">
        <is>
          <t>Arcos</t>
        </is>
      </c>
      <c r="D3061" t="inlineStr">
        <is>
          <t>DO CHEF DISTRIBUIDORA DE ALIMENTOS LTDA</t>
        </is>
      </c>
      <c r="E3061" t="inlineStr">
        <is>
          <t>273</t>
        </is>
      </c>
      <c r="F3061" s="550" t="n">
        <v>46094</v>
      </c>
      <c r="G3061" t="n">
        <v>19634</v>
      </c>
      <c r="H3061" t="inlineStr">
        <is>
          <t>BERINJELA KG</t>
        </is>
      </c>
      <c r="I3061" t="inlineStr">
        <is>
          <t>ALIMENTOS</t>
        </is>
      </c>
      <c r="J3061" t="n">
        <v>1.2</v>
      </c>
      <c r="K3061" t="inlineStr">
        <is>
          <t>KG</t>
        </is>
      </c>
      <c r="L3061" t="n">
        <v>12.3</v>
      </c>
      <c r="M3061" t="n">
        <v>10.25</v>
      </c>
      <c r="N3061" t="inlineStr">
        <is>
          <t>ALIMENTOS</t>
        </is>
      </c>
      <c r="O3061" t="inlineStr">
        <is>
          <t>03/2026</t>
        </is>
      </c>
    </row>
    <row r="3062">
      <c r="A3062" t="n">
        <v>220399</v>
      </c>
      <c r="B3062" t="n">
        <v>122</v>
      </c>
      <c r="C3062" t="inlineStr">
        <is>
          <t>Arcos</t>
        </is>
      </c>
      <c r="D3062" t="inlineStr">
        <is>
          <t>DO CHEF DISTRIBUIDORA DE ALIMENTOS LTDA</t>
        </is>
      </c>
      <c r="E3062" t="inlineStr">
        <is>
          <t>273</t>
        </is>
      </c>
      <c r="F3062" s="550" t="n">
        <v>46094</v>
      </c>
      <c r="G3062" t="n">
        <v>19654</v>
      </c>
      <c r="H3062" t="inlineStr">
        <is>
          <t>ABOBRINHA ITALIANA GRAUDA KG</t>
        </is>
      </c>
      <c r="I3062" t="inlineStr">
        <is>
          <t>ALIMENTOS</t>
        </is>
      </c>
      <c r="J3062" t="n">
        <v>6</v>
      </c>
      <c r="K3062" t="inlineStr">
        <is>
          <t>KG</t>
        </is>
      </c>
      <c r="L3062" t="n">
        <v>44.28</v>
      </c>
      <c r="M3062" t="n">
        <v>7.38</v>
      </c>
      <c r="N3062" t="inlineStr">
        <is>
          <t>ALIMENTOS</t>
        </is>
      </c>
      <c r="O3062" t="inlineStr">
        <is>
          <t>03/2026</t>
        </is>
      </c>
    </row>
    <row r="3063">
      <c r="A3063" t="n">
        <v>220399</v>
      </c>
      <c r="B3063" t="n">
        <v>122</v>
      </c>
      <c r="C3063" t="inlineStr">
        <is>
          <t>Arcos</t>
        </is>
      </c>
      <c r="D3063" t="inlineStr">
        <is>
          <t>DO CHEF DISTRIBUIDORA DE ALIMENTOS LTDA</t>
        </is>
      </c>
      <c r="E3063" t="inlineStr">
        <is>
          <t>273</t>
        </is>
      </c>
      <c r="F3063" s="550" t="n">
        <v>46094</v>
      </c>
      <c r="G3063" t="n">
        <v>19485</v>
      </c>
      <c r="H3063" t="inlineStr">
        <is>
          <t>ENDRO DILL KG</t>
        </is>
      </c>
      <c r="I3063" t="inlineStr">
        <is>
          <t>ALIMENTOS</t>
        </is>
      </c>
      <c r="J3063" t="n">
        <v>0.1</v>
      </c>
      <c r="K3063" t="inlineStr">
        <is>
          <t>KG</t>
        </is>
      </c>
      <c r="L3063" t="n">
        <v>7.5</v>
      </c>
      <c r="M3063" t="n">
        <v>75</v>
      </c>
      <c r="N3063" t="inlineStr">
        <is>
          <t>ALIMENTOS</t>
        </is>
      </c>
      <c r="O3063" t="inlineStr">
        <is>
          <t>03/2026</t>
        </is>
      </c>
    </row>
    <row r="3064">
      <c r="A3064" t="n">
        <v>220399</v>
      </c>
      <c r="B3064" t="n">
        <v>122</v>
      </c>
      <c r="C3064" t="inlineStr">
        <is>
          <t>Arcos</t>
        </is>
      </c>
      <c r="D3064" t="inlineStr">
        <is>
          <t>DO CHEF DISTRIBUIDORA DE ALIMENTOS LTDA</t>
        </is>
      </c>
      <c r="E3064" t="inlineStr">
        <is>
          <t>273</t>
        </is>
      </c>
      <c r="F3064" s="550" t="n">
        <v>46094</v>
      </c>
      <c r="G3064" t="n">
        <v>19751</v>
      </c>
      <c r="H3064" t="inlineStr">
        <is>
          <t>LIMAO SICILIANO KG</t>
        </is>
      </c>
      <c r="I3064" t="inlineStr">
        <is>
          <t>ALIMENTOS</t>
        </is>
      </c>
      <c r="J3064" t="n">
        <v>12</v>
      </c>
      <c r="K3064" t="inlineStr">
        <is>
          <t>KG</t>
        </is>
      </c>
      <c r="L3064" t="n">
        <v>145.8</v>
      </c>
      <c r="M3064" t="n">
        <v>12.15</v>
      </c>
      <c r="N3064" t="inlineStr">
        <is>
          <t>ALIMENTOS</t>
        </is>
      </c>
      <c r="O3064" t="inlineStr">
        <is>
          <t>03/2026</t>
        </is>
      </c>
    </row>
    <row r="3065">
      <c r="A3065" t="n">
        <v>220399</v>
      </c>
      <c r="B3065" t="n">
        <v>122</v>
      </c>
      <c r="C3065" t="inlineStr">
        <is>
          <t>Arcos</t>
        </is>
      </c>
      <c r="D3065" t="inlineStr">
        <is>
          <t>DO CHEF DISTRIBUIDORA DE ALIMENTOS LTDA</t>
        </is>
      </c>
      <c r="E3065" t="inlineStr">
        <is>
          <t>273</t>
        </is>
      </c>
      <c r="F3065" s="550" t="n">
        <v>46094</v>
      </c>
      <c r="G3065" t="n">
        <v>19846</v>
      </c>
      <c r="H3065" t="inlineStr">
        <is>
          <t>BROTO DE MOYASHI GRANEL KG</t>
        </is>
      </c>
      <c r="I3065" t="inlineStr">
        <is>
          <t>ALIMENTOS</t>
        </is>
      </c>
      <c r="J3065" t="n">
        <v>0.5</v>
      </c>
      <c r="K3065" t="inlineStr">
        <is>
          <t>KG</t>
        </is>
      </c>
      <c r="L3065" t="n">
        <v>9.380000000000001</v>
      </c>
      <c r="M3065" t="n">
        <v>18.76</v>
      </c>
      <c r="N3065" t="inlineStr">
        <is>
          <t>ALIMENTOS</t>
        </is>
      </c>
      <c r="O3065" t="inlineStr">
        <is>
          <t>03/2026</t>
        </is>
      </c>
    </row>
    <row r="3066">
      <c r="A3066" t="n">
        <v>220399</v>
      </c>
      <c r="B3066" t="n">
        <v>122</v>
      </c>
      <c r="C3066" t="inlineStr">
        <is>
          <t>Arcos</t>
        </is>
      </c>
      <c r="D3066" t="inlineStr">
        <is>
          <t>DO CHEF DISTRIBUIDORA DE ALIMENTOS LTDA</t>
        </is>
      </c>
      <c r="E3066" t="inlineStr">
        <is>
          <t>273</t>
        </is>
      </c>
      <c r="F3066" s="550" t="n">
        <v>46094</v>
      </c>
      <c r="G3066" t="n">
        <v>23195</v>
      </c>
      <c r="H3066" t="inlineStr">
        <is>
          <t>RABANETE KG</t>
        </is>
      </c>
      <c r="I3066" t="inlineStr">
        <is>
          <t>ALIMENTOS</t>
        </is>
      </c>
      <c r="J3066" t="n">
        <v>0.3</v>
      </c>
      <c r="K3066" t="inlineStr">
        <is>
          <t>KG</t>
        </is>
      </c>
      <c r="L3066" t="n">
        <v>4.37</v>
      </c>
      <c r="M3066" t="n">
        <v>14.566667</v>
      </c>
      <c r="N3066" t="inlineStr">
        <is>
          <t>ALIMENTOS</t>
        </is>
      </c>
      <c r="O3066" t="inlineStr">
        <is>
          <t>03/2026</t>
        </is>
      </c>
    </row>
    <row r="3067">
      <c r="A3067" t="n">
        <v>220399</v>
      </c>
      <c r="B3067" t="n">
        <v>122</v>
      </c>
      <c r="C3067" t="inlineStr">
        <is>
          <t>Arcos</t>
        </is>
      </c>
      <c r="D3067" t="inlineStr">
        <is>
          <t>DO CHEF DISTRIBUIDORA DE ALIMENTOS LTDA</t>
        </is>
      </c>
      <c r="E3067" t="inlineStr">
        <is>
          <t>273</t>
        </is>
      </c>
      <c r="F3067" s="550" t="n">
        <v>46094</v>
      </c>
      <c r="G3067" t="n">
        <v>23096</v>
      </c>
      <c r="H3067" t="inlineStr">
        <is>
          <t>OVO BRANCO UN</t>
        </is>
      </c>
      <c r="I3067" t="inlineStr">
        <is>
          <t>ALIMENTOS</t>
        </is>
      </c>
      <c r="J3067" t="n">
        <v>60</v>
      </c>
      <c r="K3067" t="inlineStr">
        <is>
          <t>UN</t>
        </is>
      </c>
      <c r="L3067" t="n">
        <v>45</v>
      </c>
      <c r="M3067" t="n">
        <v>0.75</v>
      </c>
      <c r="N3067" t="inlineStr">
        <is>
          <t>ALIMENTOS</t>
        </is>
      </c>
      <c r="O3067" t="inlineStr">
        <is>
          <t>03/2026</t>
        </is>
      </c>
    </row>
    <row r="3068">
      <c r="A3068" t="n">
        <v>220399</v>
      </c>
      <c r="B3068" t="n">
        <v>122</v>
      </c>
      <c r="C3068" t="inlineStr">
        <is>
          <t>Arcos</t>
        </is>
      </c>
      <c r="D3068" t="inlineStr">
        <is>
          <t>DO CHEF DISTRIBUIDORA DE ALIMENTOS LTDA</t>
        </is>
      </c>
      <c r="E3068" t="inlineStr">
        <is>
          <t>273</t>
        </is>
      </c>
      <c r="F3068" s="550" t="n">
        <v>46094</v>
      </c>
      <c r="G3068" t="n">
        <v>23198</v>
      </c>
      <c r="H3068" t="inlineStr">
        <is>
          <t>PIMENTAO VERMELHO KG</t>
        </is>
      </c>
      <c r="I3068" t="inlineStr">
        <is>
          <t>ALIMENTOS</t>
        </is>
      </c>
      <c r="J3068" t="n">
        <v>1.2</v>
      </c>
      <c r="K3068" t="inlineStr">
        <is>
          <t>KG</t>
        </is>
      </c>
      <c r="L3068" t="n">
        <v>15</v>
      </c>
      <c r="M3068" t="n">
        <v>12.5</v>
      </c>
      <c r="N3068" t="inlineStr">
        <is>
          <t>ALIMENTOS</t>
        </is>
      </c>
      <c r="O3068" t="inlineStr">
        <is>
          <t>03/2026</t>
        </is>
      </c>
    </row>
    <row r="3069">
      <c r="A3069" t="n">
        <v>220399</v>
      </c>
      <c r="B3069" t="n">
        <v>122</v>
      </c>
      <c r="C3069" t="inlineStr">
        <is>
          <t>Arcos</t>
        </is>
      </c>
      <c r="D3069" t="inlineStr">
        <is>
          <t>DO CHEF DISTRIBUIDORA DE ALIMENTOS LTDA</t>
        </is>
      </c>
      <c r="E3069" t="inlineStr">
        <is>
          <t>273</t>
        </is>
      </c>
      <c r="F3069" s="550" t="n">
        <v>46094</v>
      </c>
      <c r="G3069" t="n">
        <v>23184</v>
      </c>
      <c r="H3069" t="inlineStr">
        <is>
          <t>TOMATE CEREJA KG</t>
        </is>
      </c>
      <c r="I3069" t="inlineStr">
        <is>
          <t>ALIMENTOS</t>
        </is>
      </c>
      <c r="J3069" t="n">
        <v>0.3</v>
      </c>
      <c r="K3069" t="inlineStr">
        <is>
          <t>KG</t>
        </is>
      </c>
      <c r="L3069" t="n">
        <v>4.88</v>
      </c>
      <c r="M3069" t="n">
        <v>16.266667</v>
      </c>
      <c r="N3069" t="inlineStr">
        <is>
          <t>ALIMENTOS</t>
        </is>
      </c>
      <c r="O3069" t="inlineStr">
        <is>
          <t>03/2026</t>
        </is>
      </c>
    </row>
    <row r="3070">
      <c r="A3070" t="n">
        <v>220399</v>
      </c>
      <c r="B3070" t="n">
        <v>122</v>
      </c>
      <c r="C3070" t="inlineStr">
        <is>
          <t>Arcos</t>
        </is>
      </c>
      <c r="D3070" t="inlineStr">
        <is>
          <t>DO CHEF DISTRIBUIDORA DE ALIMENTOS LTDA</t>
        </is>
      </c>
      <c r="E3070" t="inlineStr">
        <is>
          <t>273</t>
        </is>
      </c>
      <c r="F3070" s="550" t="n">
        <v>46094</v>
      </c>
      <c r="G3070" t="n">
        <v>26631</v>
      </c>
      <c r="H3070" t="inlineStr">
        <is>
          <t>MANJERICAO BASILICO KG</t>
        </is>
      </c>
      <c r="I3070" t="inlineStr">
        <is>
          <t>ALIMENTOS</t>
        </is>
      </c>
      <c r="J3070" t="n">
        <v>2.5</v>
      </c>
      <c r="K3070" t="inlineStr">
        <is>
          <t>KG</t>
        </is>
      </c>
      <c r="L3070" t="n">
        <v>117.2</v>
      </c>
      <c r="M3070" t="n">
        <v>46.88</v>
      </c>
      <c r="N3070" t="inlineStr">
        <is>
          <t>ALIMENTOS</t>
        </is>
      </c>
      <c r="O3070" t="inlineStr">
        <is>
          <t>03/2026</t>
        </is>
      </c>
    </row>
    <row r="3071">
      <c r="A3071" t="n">
        <v>220398</v>
      </c>
      <c r="B3071" t="n">
        <v>122</v>
      </c>
      <c r="C3071" t="inlineStr">
        <is>
          <t>Arcos</t>
        </is>
      </c>
      <c r="D3071" t="inlineStr">
        <is>
          <t>EMPORIO M&amp;L COMERCIO DE ALIM E BEBIDAS LTDA</t>
        </is>
      </c>
      <c r="E3071" t="inlineStr">
        <is>
          <t>501356</t>
        </is>
      </c>
      <c r="F3071" s="550" t="n">
        <v>46094</v>
      </c>
      <c r="G3071" t="n">
        <v>18543</v>
      </c>
      <c r="H3071" t="inlineStr">
        <is>
          <t>APERITIVO CYNAR 900ML</t>
        </is>
      </c>
      <c r="I3071" t="inlineStr">
        <is>
          <t>BEBIDAS</t>
        </is>
      </c>
      <c r="J3071" t="n">
        <v>5</v>
      </c>
      <c r="K3071" t="inlineStr">
        <is>
          <t>GR</t>
        </is>
      </c>
      <c r="L3071" t="n">
        <v>111.5</v>
      </c>
      <c r="M3071" t="n">
        <v>22.3</v>
      </c>
      <c r="N3071" t="inlineStr">
        <is>
          <t>BEBIDAS</t>
        </is>
      </c>
      <c r="O3071" t="inlineStr">
        <is>
          <t>03/2026</t>
        </is>
      </c>
    </row>
    <row r="3072">
      <c r="A3072" t="n">
        <v>220398</v>
      </c>
      <c r="B3072" t="n">
        <v>122</v>
      </c>
      <c r="C3072" t="inlineStr">
        <is>
          <t>Arcos</t>
        </is>
      </c>
      <c r="D3072" t="inlineStr">
        <is>
          <t>EMPORIO M&amp;L COMERCIO DE ALIM E BEBIDAS LTDA</t>
        </is>
      </c>
      <c r="E3072" t="inlineStr">
        <is>
          <t>501356</t>
        </is>
      </c>
      <c r="F3072" s="550" t="n">
        <v>46094</v>
      </c>
      <c r="G3072" t="n">
        <v>18272</v>
      </c>
      <c r="H3072" t="inlineStr">
        <is>
          <t>RUM BACARDI SUPERIOR CARTA BLANCA 980ML</t>
        </is>
      </c>
      <c r="I3072" t="inlineStr">
        <is>
          <t>BEBIDAS</t>
        </is>
      </c>
      <c r="J3072" t="n">
        <v>6</v>
      </c>
      <c r="K3072" t="inlineStr">
        <is>
          <t>GR</t>
        </is>
      </c>
      <c r="L3072" t="n">
        <v>238.8</v>
      </c>
      <c r="M3072" t="n">
        <v>39.8</v>
      </c>
      <c r="N3072" t="inlineStr">
        <is>
          <t>BEBIDAS</t>
        </is>
      </c>
      <c r="O3072" t="inlineStr">
        <is>
          <t>03/2026</t>
        </is>
      </c>
    </row>
    <row r="3073">
      <c r="A3073" t="n">
        <v>220396</v>
      </c>
      <c r="B3073" t="n">
        <v>122</v>
      </c>
      <c r="C3073" t="inlineStr">
        <is>
          <t>Arcos</t>
        </is>
      </c>
      <c r="D3073" t="inlineStr">
        <is>
          <t xml:space="preserve">FORTE ALIMENTOS COM. IMPORTAÇÃO LTDA </t>
        </is>
      </c>
      <c r="E3073" t="inlineStr">
        <is>
          <t>363462</t>
        </is>
      </c>
      <c r="F3073" s="550" t="n">
        <v>46097</v>
      </c>
      <c r="G3073" t="n">
        <v>17838</v>
      </c>
      <c r="H3073" t="inlineStr">
        <is>
          <t>CHA MATE LEAO C/250G</t>
        </is>
      </c>
      <c r="I3073" t="inlineStr">
        <is>
          <t>BEBIDAS</t>
        </is>
      </c>
      <c r="J3073" t="n">
        <v>6</v>
      </c>
      <c r="K3073" t="inlineStr">
        <is>
          <t>UN</t>
        </is>
      </c>
      <c r="L3073" t="n">
        <v>54.6</v>
      </c>
      <c r="M3073" t="n">
        <v>9.1</v>
      </c>
      <c r="N3073" t="inlineStr">
        <is>
          <t>ALIMENTOS</t>
        </is>
      </c>
      <c r="O3073" t="inlineStr">
        <is>
          <t>03/2026</t>
        </is>
      </c>
    </row>
    <row r="3074">
      <c r="A3074" t="n">
        <v>220396</v>
      </c>
      <c r="B3074" t="n">
        <v>122</v>
      </c>
      <c r="C3074" t="inlineStr">
        <is>
          <t>Arcos</t>
        </is>
      </c>
      <c r="D3074" t="inlineStr">
        <is>
          <t xml:space="preserve">FORTE ALIMENTOS COM. IMPORTAÇÃO LTDA </t>
        </is>
      </c>
      <c r="E3074" t="inlineStr">
        <is>
          <t>363462</t>
        </is>
      </c>
      <c r="F3074" s="550" t="n">
        <v>46097</v>
      </c>
      <c r="G3074" t="n">
        <v>24123</v>
      </c>
      <c r="H3074" t="inlineStr">
        <is>
          <t>CASTANHA DO PARA S/ CASCA MEDIA C/1KG</t>
        </is>
      </c>
      <c r="I3074" t="inlineStr">
        <is>
          <t>ALIMENTOS</t>
        </is>
      </c>
      <c r="J3074" t="n">
        <v>9</v>
      </c>
      <c r="K3074" t="inlineStr">
        <is>
          <t>PC</t>
        </is>
      </c>
      <c r="L3074" t="n">
        <v>895.5</v>
      </c>
      <c r="M3074" t="n">
        <v>99.5</v>
      </c>
      <c r="N3074" t="inlineStr">
        <is>
          <t>ALIMENTOS</t>
        </is>
      </c>
      <c r="O3074" t="inlineStr">
        <is>
          <t>03/2026</t>
        </is>
      </c>
    </row>
    <row r="3075">
      <c r="A3075" t="n">
        <v>220396</v>
      </c>
      <c r="B3075" t="n">
        <v>122</v>
      </c>
      <c r="C3075" t="inlineStr">
        <is>
          <t>Arcos</t>
        </is>
      </c>
      <c r="D3075" t="inlineStr">
        <is>
          <t xml:space="preserve">FORTE ALIMENTOS COM. IMPORTAÇÃO LTDA </t>
        </is>
      </c>
      <c r="E3075" t="inlineStr">
        <is>
          <t>363462</t>
        </is>
      </c>
      <c r="F3075" s="550" t="n">
        <v>46097</v>
      </c>
      <c r="G3075" t="n">
        <v>24039</v>
      </c>
      <c r="H3075" t="inlineStr">
        <is>
          <t>AMENDOA INTEIRA CRUA SEM CASCA 1KG</t>
        </is>
      </c>
      <c r="I3075" t="inlineStr">
        <is>
          <t>ALIMENTOS</t>
        </is>
      </c>
      <c r="J3075" t="n">
        <v>5</v>
      </c>
      <c r="K3075" t="inlineStr">
        <is>
          <t>Kg</t>
        </is>
      </c>
      <c r="L3075" t="n">
        <v>339.5</v>
      </c>
      <c r="M3075" t="n">
        <v>67.90000000000001</v>
      </c>
      <c r="N3075" t="inlineStr">
        <is>
          <t>ALIMENTOS</t>
        </is>
      </c>
      <c r="O3075" t="inlineStr">
        <is>
          <t>03/2026</t>
        </is>
      </c>
    </row>
    <row r="3076">
      <c r="A3076" t="n">
        <v>220396</v>
      </c>
      <c r="B3076" t="n">
        <v>122</v>
      </c>
      <c r="C3076" t="inlineStr">
        <is>
          <t>Arcos</t>
        </is>
      </c>
      <c r="D3076" t="inlineStr">
        <is>
          <t xml:space="preserve">FORTE ALIMENTOS COM. IMPORTAÇÃO LTDA </t>
        </is>
      </c>
      <c r="E3076" t="inlineStr">
        <is>
          <t>363462</t>
        </is>
      </c>
      <c r="F3076" s="550" t="n">
        <v>46097</v>
      </c>
      <c r="G3076" t="n">
        <v>19439</v>
      </c>
      <c r="H3076" t="inlineStr">
        <is>
          <t>CREAM CHEESE DANUBIO C/1KG</t>
        </is>
      </c>
      <c r="I3076" t="inlineStr">
        <is>
          <t>ALIMENTOS</t>
        </is>
      </c>
      <c r="J3076" t="n">
        <v>12</v>
      </c>
      <c r="K3076" t="inlineStr">
        <is>
          <t>PC</t>
        </is>
      </c>
      <c r="L3076" t="n">
        <v>389.28</v>
      </c>
      <c r="M3076" t="n">
        <v>32.44</v>
      </c>
      <c r="N3076" t="inlineStr">
        <is>
          <t>ALIMENTOS</t>
        </is>
      </c>
      <c r="O3076" t="inlineStr">
        <is>
          <t>03/2026</t>
        </is>
      </c>
    </row>
    <row r="3077">
      <c r="A3077" t="n">
        <v>220396</v>
      </c>
      <c r="B3077" t="n">
        <v>122</v>
      </c>
      <c r="C3077" t="inlineStr">
        <is>
          <t>Arcos</t>
        </is>
      </c>
      <c r="D3077" t="inlineStr">
        <is>
          <t xml:space="preserve">FORTE ALIMENTOS COM. IMPORTAÇÃO LTDA </t>
        </is>
      </c>
      <c r="E3077" t="inlineStr">
        <is>
          <t>363462</t>
        </is>
      </c>
      <c r="F3077" s="550" t="n">
        <v>46097</v>
      </c>
      <c r="G3077" t="n">
        <v>20672</v>
      </c>
      <c r="H3077" t="inlineStr">
        <is>
          <t>EXTRATO DE TOMATE ELEFANTE C/1,7KG</t>
        </is>
      </c>
      <c r="I3077" t="inlineStr">
        <is>
          <t>ALIMENTOS</t>
        </is>
      </c>
      <c r="J3077" t="n">
        <v>6</v>
      </c>
      <c r="K3077" t="inlineStr">
        <is>
          <t>PC</t>
        </is>
      </c>
      <c r="L3077" t="n">
        <v>162</v>
      </c>
      <c r="M3077" t="n">
        <v>27</v>
      </c>
      <c r="N3077" t="inlineStr">
        <is>
          <t>ALIMENTOS</t>
        </is>
      </c>
      <c r="O3077" t="inlineStr">
        <is>
          <t>03/2026</t>
        </is>
      </c>
    </row>
    <row r="3078">
      <c r="A3078" t="n">
        <v>220394</v>
      </c>
      <c r="B3078" t="n">
        <v>122</v>
      </c>
      <c r="C3078" t="inlineStr">
        <is>
          <t>Arcos</t>
        </is>
      </c>
      <c r="D3078" t="inlineStr">
        <is>
          <t>MARCOS SILVA DO NASCIMENTO</t>
        </is>
      </c>
      <c r="E3078" t="inlineStr">
        <is>
          <t>870</t>
        </is>
      </c>
      <c r="F3078" s="550" t="n">
        <v>46098</v>
      </c>
      <c r="G3078" t="n">
        <v>18667</v>
      </c>
      <c r="H3078" t="inlineStr">
        <is>
          <t>PERNIL SUINO SEM OSSO EM CUBOS KG</t>
        </is>
      </c>
      <c r="I3078" t="inlineStr">
        <is>
          <t>ALIMENTOS</t>
        </is>
      </c>
      <c r="J3078" t="n">
        <v>21</v>
      </c>
      <c r="K3078" t="inlineStr">
        <is>
          <t>KG</t>
        </is>
      </c>
      <c r="L3078" t="n">
        <v>419.79</v>
      </c>
      <c r="M3078" t="n">
        <v>19.99</v>
      </c>
      <c r="N3078" t="inlineStr">
        <is>
          <t>ALIMENTOS</t>
        </is>
      </c>
      <c r="O3078" t="inlineStr">
        <is>
          <t>03/2026</t>
        </is>
      </c>
    </row>
    <row r="3079">
      <c r="A3079" t="n">
        <v>220394</v>
      </c>
      <c r="B3079" t="n">
        <v>122</v>
      </c>
      <c r="C3079" t="inlineStr">
        <is>
          <t>Arcos</t>
        </is>
      </c>
      <c r="D3079" t="inlineStr">
        <is>
          <t>MARCOS SILVA DO NASCIMENTO</t>
        </is>
      </c>
      <c r="E3079" t="inlineStr">
        <is>
          <t>870</t>
        </is>
      </c>
      <c r="F3079" s="550" t="n">
        <v>46098</v>
      </c>
      <c r="G3079" t="n">
        <v>24199</v>
      </c>
      <c r="H3079" t="inlineStr">
        <is>
          <t>COSTELINHA SUINA</t>
        </is>
      </c>
      <c r="I3079" t="inlineStr">
        <is>
          <t>ALIMENTOS</t>
        </is>
      </c>
      <c r="J3079" t="n">
        <v>19</v>
      </c>
      <c r="K3079" t="inlineStr">
        <is>
          <t>KG</t>
        </is>
      </c>
      <c r="L3079" t="n">
        <v>379.81</v>
      </c>
      <c r="M3079" t="n">
        <v>19.99</v>
      </c>
      <c r="N3079" t="inlineStr">
        <is>
          <t>ALIMENTOS</t>
        </is>
      </c>
      <c r="O3079" t="inlineStr">
        <is>
          <t>03/2026</t>
        </is>
      </c>
    </row>
    <row r="3080">
      <c r="A3080" t="n">
        <v>220393</v>
      </c>
      <c r="B3080" t="n">
        <v>122</v>
      </c>
      <c r="C3080" t="inlineStr">
        <is>
          <t>Arcos</t>
        </is>
      </c>
      <c r="D3080" t="inlineStr">
        <is>
          <t>WPP COMERCIO DE CARNES LTDA</t>
        </is>
      </c>
      <c r="E3080" t="inlineStr">
        <is>
          <t>78008</t>
        </is>
      </c>
      <c r="F3080" s="550" t="n">
        <v>46098</v>
      </c>
      <c r="G3080" t="n">
        <v>19034</v>
      </c>
      <c r="H3080" t="inlineStr">
        <is>
          <t>COXA E SOBRECOXA COM OSSO E COM PELE KG</t>
        </is>
      </c>
      <c r="I3080" t="inlineStr">
        <is>
          <t>ALIMENTOS</t>
        </is>
      </c>
      <c r="J3080" t="n">
        <v>20</v>
      </c>
      <c r="K3080" t="inlineStr">
        <is>
          <t>KG</t>
        </is>
      </c>
      <c r="L3080" t="n">
        <v>179.8</v>
      </c>
      <c r="M3080" t="n">
        <v>8.99</v>
      </c>
      <c r="N3080" t="inlineStr">
        <is>
          <t>ALIMENTOS</t>
        </is>
      </c>
      <c r="O3080" t="inlineStr">
        <is>
          <t>03/2026</t>
        </is>
      </c>
    </row>
    <row r="3081">
      <c r="A3081" t="n">
        <v>220393</v>
      </c>
      <c r="B3081" t="n">
        <v>122</v>
      </c>
      <c r="C3081" t="inlineStr">
        <is>
          <t>Arcos</t>
        </is>
      </c>
      <c r="D3081" t="inlineStr">
        <is>
          <t>WPP COMERCIO DE CARNES LTDA</t>
        </is>
      </c>
      <c r="E3081" t="inlineStr">
        <is>
          <t>78008</t>
        </is>
      </c>
      <c r="F3081" s="550" t="n">
        <v>46098</v>
      </c>
      <c r="G3081" t="n">
        <v>25128</v>
      </c>
      <c r="H3081" t="inlineStr">
        <is>
          <t>COXAO MOLE EM CUBOS KG</t>
        </is>
      </c>
      <c r="I3081" t="inlineStr">
        <is>
          <t>ALIMENTOS</t>
        </is>
      </c>
      <c r="J3081" t="n">
        <v>15.1</v>
      </c>
      <c r="K3081" t="inlineStr">
        <is>
          <t>KG</t>
        </is>
      </c>
      <c r="L3081" t="n">
        <v>587.39</v>
      </c>
      <c r="M3081" t="n">
        <v>38.9</v>
      </c>
      <c r="N3081" t="inlineStr">
        <is>
          <t>ALIMENTOS</t>
        </is>
      </c>
      <c r="O3081" t="inlineStr">
        <is>
          <t>03/2026</t>
        </is>
      </c>
    </row>
    <row r="3082">
      <c r="A3082" t="n">
        <v>220393</v>
      </c>
      <c r="B3082" t="n">
        <v>122</v>
      </c>
      <c r="C3082" t="inlineStr">
        <is>
          <t>Arcos</t>
        </is>
      </c>
      <c r="D3082" t="inlineStr">
        <is>
          <t>WPP COMERCIO DE CARNES LTDA</t>
        </is>
      </c>
      <c r="E3082" t="inlineStr">
        <is>
          <t>78008</t>
        </is>
      </c>
      <c r="F3082" s="550" t="n">
        <v>46098</v>
      </c>
      <c r="G3082" t="n">
        <v>24404</v>
      </c>
      <c r="H3082" t="inlineStr">
        <is>
          <t>PEITO BOVINO KG</t>
        </is>
      </c>
      <c r="I3082" t="inlineStr">
        <is>
          <t>ALIMENTOS</t>
        </is>
      </c>
      <c r="J3082" t="n">
        <v>16.4</v>
      </c>
      <c r="K3082" t="inlineStr">
        <is>
          <t>KG</t>
        </is>
      </c>
      <c r="L3082" t="n">
        <v>511.68</v>
      </c>
      <c r="M3082" t="n">
        <v>31.2</v>
      </c>
      <c r="N3082" t="inlineStr">
        <is>
          <t>ALIMENTOS</t>
        </is>
      </c>
      <c r="O3082" t="inlineStr">
        <is>
          <t>03/2026</t>
        </is>
      </c>
    </row>
    <row r="3083">
      <c r="A3083" t="n">
        <v>220393</v>
      </c>
      <c r="B3083" t="n">
        <v>122</v>
      </c>
      <c r="C3083" t="inlineStr">
        <is>
          <t>Arcos</t>
        </is>
      </c>
      <c r="D3083" t="inlineStr">
        <is>
          <t>WPP COMERCIO DE CARNES LTDA</t>
        </is>
      </c>
      <c r="E3083" t="inlineStr">
        <is>
          <t>78008</t>
        </is>
      </c>
      <c r="F3083" s="550" t="n">
        <v>46098</v>
      </c>
      <c r="G3083" t="n">
        <v>19017</v>
      </c>
      <c r="H3083" t="inlineStr">
        <is>
          <t>FILE DE FRANGO KG</t>
        </is>
      </c>
      <c r="I3083" t="inlineStr">
        <is>
          <t>ALIMENTOS</t>
        </is>
      </c>
      <c r="J3083" t="n">
        <v>31.4</v>
      </c>
      <c r="K3083" t="inlineStr">
        <is>
          <t>KG</t>
        </is>
      </c>
      <c r="L3083" t="n">
        <v>433.32</v>
      </c>
      <c r="M3083" t="n">
        <v>13.8</v>
      </c>
      <c r="N3083" t="inlineStr">
        <is>
          <t>ALIMENTOS</t>
        </is>
      </c>
      <c r="O3083" t="inlineStr">
        <is>
          <t>03/2026</t>
        </is>
      </c>
    </row>
    <row r="3084">
      <c r="A3084" t="n">
        <v>220392</v>
      </c>
      <c r="B3084" t="n">
        <v>122</v>
      </c>
      <c r="C3084" t="inlineStr">
        <is>
          <t>Arcos</t>
        </is>
      </c>
      <c r="D3084" t="inlineStr">
        <is>
          <t>DTK COMERCIO DE ALIMENTOS LTDA</t>
        </is>
      </c>
      <c r="E3084" t="inlineStr">
        <is>
          <t>70004</t>
        </is>
      </c>
      <c r="F3084" s="550" t="n">
        <v>46098</v>
      </c>
      <c r="G3084" t="n">
        <v>20645</v>
      </c>
      <c r="H3084" t="inlineStr">
        <is>
          <t>MILHO VERDE QUERO C/2KG</t>
        </is>
      </c>
      <c r="I3084" t="inlineStr">
        <is>
          <t>ALIMENTOS</t>
        </is>
      </c>
      <c r="J3084" t="n">
        <v>12</v>
      </c>
      <c r="K3084" t="inlineStr">
        <is>
          <t>Lt</t>
        </is>
      </c>
      <c r="L3084" t="n">
        <v>276</v>
      </c>
      <c r="M3084" t="n">
        <v>23</v>
      </c>
      <c r="N3084" t="inlineStr">
        <is>
          <t>ALIMENTOS</t>
        </is>
      </c>
      <c r="O3084" t="inlineStr">
        <is>
          <t>03/2026</t>
        </is>
      </c>
    </row>
    <row r="3085">
      <c r="A3085" t="n">
        <v>220392</v>
      </c>
      <c r="B3085" t="n">
        <v>122</v>
      </c>
      <c r="C3085" t="inlineStr">
        <is>
          <t>Arcos</t>
        </is>
      </c>
      <c r="D3085" t="inlineStr">
        <is>
          <t>DTK COMERCIO DE ALIMENTOS LTDA</t>
        </is>
      </c>
      <c r="E3085" t="inlineStr">
        <is>
          <t>70004</t>
        </is>
      </c>
      <c r="F3085" s="550" t="n">
        <v>46098</v>
      </c>
      <c r="G3085" t="n">
        <v>20653</v>
      </c>
      <c r="H3085" t="inlineStr">
        <is>
          <t>LEITE DE COCO SOCOCO C/1L UN</t>
        </is>
      </c>
      <c r="I3085" t="inlineStr">
        <is>
          <t>ALIMENTOS</t>
        </is>
      </c>
      <c r="J3085" t="n">
        <v>12</v>
      </c>
      <c r="K3085" t="inlineStr">
        <is>
          <t>UN</t>
        </is>
      </c>
      <c r="L3085" t="n">
        <v>311.52</v>
      </c>
      <c r="M3085" t="n">
        <v>25.96</v>
      </c>
      <c r="N3085" t="inlineStr">
        <is>
          <t>ALIMENTOS</t>
        </is>
      </c>
      <c r="O3085" t="inlineStr">
        <is>
          <t>03/2026</t>
        </is>
      </c>
    </row>
    <row r="3086">
      <c r="A3086" t="n">
        <v>220392</v>
      </c>
      <c r="B3086" t="n">
        <v>122</v>
      </c>
      <c r="C3086" t="inlineStr">
        <is>
          <t>Arcos</t>
        </is>
      </c>
      <c r="D3086" t="inlineStr">
        <is>
          <t>DTK COMERCIO DE ALIMENTOS LTDA</t>
        </is>
      </c>
      <c r="E3086" t="inlineStr">
        <is>
          <t>70004</t>
        </is>
      </c>
      <c r="F3086" s="550" t="n">
        <v>46098</v>
      </c>
      <c r="G3086" t="n">
        <v>20661</v>
      </c>
      <c r="H3086" t="inlineStr">
        <is>
          <t>LEITE CONDENSADO MOCA C/395G UN</t>
        </is>
      </c>
      <c r="I3086" t="inlineStr">
        <is>
          <t>ALIMENTOS</t>
        </is>
      </c>
      <c r="J3086" t="n">
        <v>12</v>
      </c>
      <c r="K3086" t="inlineStr">
        <is>
          <t>UN</t>
        </is>
      </c>
      <c r="L3086" t="n">
        <v>99.48</v>
      </c>
      <c r="M3086" t="n">
        <v>8.289999999999999</v>
      </c>
      <c r="N3086" t="inlineStr">
        <is>
          <t>ALIMENTOS</t>
        </is>
      </c>
      <c r="O3086" t="inlineStr">
        <is>
          <t>03/2026</t>
        </is>
      </c>
    </row>
    <row r="3087">
      <c r="A3087" t="n">
        <v>220392</v>
      </c>
      <c r="B3087" t="n">
        <v>122</v>
      </c>
      <c r="C3087" t="inlineStr">
        <is>
          <t>Arcos</t>
        </is>
      </c>
      <c r="D3087" t="inlineStr">
        <is>
          <t>DTK COMERCIO DE ALIMENTOS LTDA</t>
        </is>
      </c>
      <c r="E3087" t="inlineStr">
        <is>
          <t>70004</t>
        </is>
      </c>
      <c r="F3087" s="550" t="n">
        <v>46098</v>
      </c>
      <c r="G3087" t="n">
        <v>21098</v>
      </c>
      <c r="H3087" t="inlineStr">
        <is>
          <t>ACUCAR MASCAVO UNIAO C/1KG</t>
        </is>
      </c>
      <c r="I3087" t="inlineStr">
        <is>
          <t>ALIMENTOS</t>
        </is>
      </c>
      <c r="J3087" t="n">
        <v>10</v>
      </c>
      <c r="K3087" t="inlineStr">
        <is>
          <t>UN</t>
        </is>
      </c>
      <c r="L3087" t="n">
        <v>178.3</v>
      </c>
      <c r="M3087" t="n">
        <v>17.83</v>
      </c>
      <c r="N3087" t="inlineStr">
        <is>
          <t>ALIMENTOS</t>
        </is>
      </c>
      <c r="O3087" t="inlineStr">
        <is>
          <t>03/2026</t>
        </is>
      </c>
    </row>
    <row r="3088">
      <c r="A3088" t="n">
        <v>220392</v>
      </c>
      <c r="B3088" t="n">
        <v>122</v>
      </c>
      <c r="C3088" t="inlineStr">
        <is>
          <t>Arcos</t>
        </is>
      </c>
      <c r="D3088" t="inlineStr">
        <is>
          <t>DTK COMERCIO DE ALIMENTOS LTDA</t>
        </is>
      </c>
      <c r="E3088" t="inlineStr">
        <is>
          <t>70004</t>
        </is>
      </c>
      <c r="F3088" s="550" t="n">
        <v>46098</v>
      </c>
      <c r="G3088" t="n">
        <v>21130</v>
      </c>
      <c r="H3088" t="inlineStr">
        <is>
          <t>GOIABADA CREMOSA BISNAGA RALSTON 2,5KG</t>
        </is>
      </c>
      <c r="I3088" t="inlineStr">
        <is>
          <t>ALIMENTOS</t>
        </is>
      </c>
      <c r="J3088" t="n">
        <v>2</v>
      </c>
      <c r="K3088" t="inlineStr">
        <is>
          <t>UN</t>
        </is>
      </c>
      <c r="L3088" t="n">
        <v>98.09999999999999</v>
      </c>
      <c r="M3088" t="n">
        <v>49.05</v>
      </c>
      <c r="N3088" t="inlineStr">
        <is>
          <t>ALIMENTOS</t>
        </is>
      </c>
      <c r="O3088" t="inlineStr">
        <is>
          <t>03/2026</t>
        </is>
      </c>
    </row>
    <row r="3089">
      <c r="A3089" t="n">
        <v>220392</v>
      </c>
      <c r="B3089" t="n">
        <v>122</v>
      </c>
      <c r="C3089" t="inlineStr">
        <is>
          <t>Arcos</t>
        </is>
      </c>
      <c r="D3089" t="inlineStr">
        <is>
          <t>DTK COMERCIO DE ALIMENTOS LTDA</t>
        </is>
      </c>
      <c r="E3089" t="inlineStr">
        <is>
          <t>70004</t>
        </is>
      </c>
      <c r="F3089" s="550" t="n">
        <v>46098</v>
      </c>
      <c r="G3089" t="n">
        <v>20421</v>
      </c>
      <c r="H3089" t="inlineStr">
        <is>
          <t>COUSCOUS MARROQUINO PAGANINI 500G</t>
        </is>
      </c>
      <c r="I3089" t="inlineStr">
        <is>
          <t>ALIMENTOS</t>
        </is>
      </c>
      <c r="J3089" t="n">
        <v>12</v>
      </c>
      <c r="K3089" t="inlineStr">
        <is>
          <t>UN</t>
        </is>
      </c>
      <c r="L3089" t="n">
        <v>213.6</v>
      </c>
      <c r="M3089" t="n">
        <v>17.8</v>
      </c>
      <c r="N3089" t="inlineStr">
        <is>
          <t>ALIMENTOS</t>
        </is>
      </c>
      <c r="O3089" t="inlineStr">
        <is>
          <t>03/2026</t>
        </is>
      </c>
    </row>
    <row r="3090">
      <c r="A3090" t="n">
        <v>220392</v>
      </c>
      <c r="B3090" t="n">
        <v>122</v>
      </c>
      <c r="C3090" t="inlineStr">
        <is>
          <t>Arcos</t>
        </is>
      </c>
      <c r="D3090" t="inlineStr">
        <is>
          <t>DTK COMERCIO DE ALIMENTOS LTDA</t>
        </is>
      </c>
      <c r="E3090" t="inlineStr">
        <is>
          <t>70004</t>
        </is>
      </c>
      <c r="F3090" s="550" t="n">
        <v>46098</v>
      </c>
      <c r="G3090" t="n">
        <v>26020</v>
      </c>
      <c r="H3090" t="inlineStr">
        <is>
          <t>CREME DE LEITE PIRACANJUBA TP 1,030 KG  UN</t>
        </is>
      </c>
      <c r="I3090" t="inlineStr">
        <is>
          <t>ALIMENTOS</t>
        </is>
      </c>
      <c r="J3090" t="n">
        <v>36</v>
      </c>
      <c r="K3090" t="inlineStr">
        <is>
          <t>UN</t>
        </is>
      </c>
      <c r="L3090" t="n">
        <v>476.28</v>
      </c>
      <c r="M3090" t="n">
        <v>13.23</v>
      </c>
      <c r="N3090" t="inlineStr">
        <is>
          <t>ALIMENTOS</t>
        </is>
      </c>
      <c r="O3090" t="inlineStr">
        <is>
          <t>03/2026</t>
        </is>
      </c>
    </row>
    <row r="3091">
      <c r="A3091" t="n">
        <v>220392</v>
      </c>
      <c r="B3091" t="n">
        <v>122</v>
      </c>
      <c r="C3091" t="inlineStr">
        <is>
          <t>Arcos</t>
        </is>
      </c>
      <c r="D3091" t="inlineStr">
        <is>
          <t>DTK COMERCIO DE ALIMENTOS LTDA</t>
        </is>
      </c>
      <c r="E3091" t="inlineStr">
        <is>
          <t>70004</t>
        </is>
      </c>
      <c r="F3091" s="550" t="n">
        <v>46098</v>
      </c>
      <c r="G3091" t="n">
        <v>20114</v>
      </c>
      <c r="H3091" t="inlineStr">
        <is>
          <t>MACARRAO LINGUINE GRANO DURO DIVELLA  500GR</t>
        </is>
      </c>
      <c r="I3091" t="inlineStr">
        <is>
          <t>ALIMENTOS</t>
        </is>
      </c>
      <c r="J3091" t="n">
        <v>24</v>
      </c>
      <c r="K3091" t="inlineStr">
        <is>
          <t>UN</t>
        </is>
      </c>
      <c r="L3091" t="n">
        <v>208.8</v>
      </c>
      <c r="M3091" t="n">
        <v>8.699999999999999</v>
      </c>
      <c r="N3091" t="inlineStr">
        <is>
          <t>ALIMENTOS</t>
        </is>
      </c>
      <c r="O3091" t="inlineStr">
        <is>
          <t>03/2026</t>
        </is>
      </c>
    </row>
    <row r="3092">
      <c r="A3092" t="n">
        <v>220391</v>
      </c>
      <c r="B3092" t="n">
        <v>122</v>
      </c>
      <c r="C3092" t="inlineStr">
        <is>
          <t>Arcos</t>
        </is>
      </c>
      <c r="D3092" t="inlineStr">
        <is>
          <t>DTK COMERCIO DE ALIMENTOS LTDA</t>
        </is>
      </c>
      <c r="E3092" t="inlineStr">
        <is>
          <t>70003</t>
        </is>
      </c>
      <c r="F3092" s="550" t="n">
        <v>46098</v>
      </c>
      <c r="G3092" t="n">
        <v>20022</v>
      </c>
      <c r="H3092" t="inlineStr">
        <is>
          <t>FERMENTO QUIMICO ROYAL 250G</t>
        </is>
      </c>
      <c r="I3092" t="inlineStr">
        <is>
          <t>ALIMENTOS</t>
        </is>
      </c>
      <c r="J3092" t="n">
        <v>6</v>
      </c>
      <c r="K3092" t="inlineStr">
        <is>
          <t>UN</t>
        </is>
      </c>
      <c r="L3092" t="n">
        <v>63</v>
      </c>
      <c r="M3092" t="n">
        <v>10.5</v>
      </c>
      <c r="N3092" t="inlineStr">
        <is>
          <t>ALIMENTOS</t>
        </is>
      </c>
      <c r="O3092" t="inlineStr">
        <is>
          <t>03/2026</t>
        </is>
      </c>
    </row>
    <row r="3093">
      <c r="A3093" t="n">
        <v>220391</v>
      </c>
      <c r="B3093" t="n">
        <v>122</v>
      </c>
      <c r="C3093" t="inlineStr">
        <is>
          <t>Arcos</t>
        </is>
      </c>
      <c r="D3093" t="inlineStr">
        <is>
          <t>DTK COMERCIO DE ALIMENTOS LTDA</t>
        </is>
      </c>
      <c r="E3093" t="inlineStr">
        <is>
          <t>70003</t>
        </is>
      </c>
      <c r="F3093" s="550" t="n">
        <v>46098</v>
      </c>
      <c r="G3093" t="n">
        <v>21093</v>
      </c>
      <c r="H3093" t="inlineStr">
        <is>
          <t>ACUCAR REFINADO UNIAO 1KG UN</t>
        </is>
      </c>
      <c r="I3093" t="inlineStr">
        <is>
          <t>ALIMENTOS</t>
        </is>
      </c>
      <c r="J3093" t="n">
        <v>80</v>
      </c>
      <c r="K3093" t="inlineStr">
        <is>
          <t>UN</t>
        </is>
      </c>
      <c r="L3093" t="n">
        <v>351.2</v>
      </c>
      <c r="M3093" t="n">
        <v>4.39</v>
      </c>
      <c r="N3093" t="inlineStr">
        <is>
          <t>ALIMENTOS</t>
        </is>
      </c>
      <c r="O3093" t="inlineStr">
        <is>
          <t>03/2026</t>
        </is>
      </c>
    </row>
    <row r="3094">
      <c r="A3094" t="n">
        <v>220391</v>
      </c>
      <c r="B3094" t="n">
        <v>122</v>
      </c>
      <c r="C3094" t="inlineStr">
        <is>
          <t>Arcos</t>
        </is>
      </c>
      <c r="D3094" t="inlineStr">
        <is>
          <t>DTK COMERCIO DE ALIMENTOS LTDA</t>
        </is>
      </c>
      <c r="E3094" t="inlineStr">
        <is>
          <t>70003</t>
        </is>
      </c>
      <c r="F3094" s="550" t="n">
        <v>46098</v>
      </c>
      <c r="G3094" t="n">
        <v>19421</v>
      </c>
      <c r="H3094" t="inlineStr">
        <is>
          <t>LEITE INTEGRAL ITALAC C/12</t>
        </is>
      </c>
      <c r="I3094" t="inlineStr">
        <is>
          <t>ALIMENTOS</t>
        </is>
      </c>
      <c r="J3094" t="n">
        <v>5</v>
      </c>
      <c r="K3094" t="inlineStr">
        <is>
          <t>CX</t>
        </is>
      </c>
      <c r="L3094" t="n">
        <v>330.6</v>
      </c>
      <c r="M3094" t="n">
        <v>66.12</v>
      </c>
      <c r="N3094" t="inlineStr">
        <is>
          <t>ALIMENTOS</t>
        </is>
      </c>
      <c r="O3094" t="inlineStr">
        <is>
          <t>03/2026</t>
        </is>
      </c>
    </row>
    <row r="3095">
      <c r="A3095" t="n">
        <v>220391</v>
      </c>
      <c r="B3095" t="n">
        <v>122</v>
      </c>
      <c r="C3095" t="inlineStr">
        <is>
          <t>Arcos</t>
        </is>
      </c>
      <c r="D3095" t="inlineStr">
        <is>
          <t>DTK COMERCIO DE ALIMENTOS LTDA</t>
        </is>
      </c>
      <c r="E3095" t="inlineStr">
        <is>
          <t>70003</t>
        </is>
      </c>
      <c r="F3095" s="550" t="n">
        <v>46098</v>
      </c>
      <c r="G3095" t="n">
        <v>20809</v>
      </c>
      <c r="H3095" t="inlineStr">
        <is>
          <t>CAFE PILAO ALMOFADA 500G</t>
        </is>
      </c>
      <c r="I3095" t="inlineStr">
        <is>
          <t>ALIMENTOS</t>
        </is>
      </c>
      <c r="J3095" t="n">
        <v>10</v>
      </c>
      <c r="K3095" t="inlineStr">
        <is>
          <t>UN</t>
        </is>
      </c>
      <c r="L3095" t="n">
        <v>299</v>
      </c>
      <c r="M3095" t="n">
        <v>29.9</v>
      </c>
      <c r="N3095" t="inlineStr">
        <is>
          <t>ALIMENTOS</t>
        </is>
      </c>
      <c r="O3095" t="inlineStr">
        <is>
          <t>03/2026</t>
        </is>
      </c>
    </row>
    <row r="3096">
      <c r="A3096" t="n">
        <v>220391</v>
      </c>
      <c r="B3096" t="n">
        <v>122</v>
      </c>
      <c r="C3096" t="inlineStr">
        <is>
          <t>Arcos</t>
        </is>
      </c>
      <c r="D3096" t="inlineStr">
        <is>
          <t>DTK COMERCIO DE ALIMENTOS LTDA</t>
        </is>
      </c>
      <c r="E3096" t="inlineStr">
        <is>
          <t>70003</t>
        </is>
      </c>
      <c r="F3096" s="550" t="n">
        <v>46098</v>
      </c>
      <c r="G3096" t="n">
        <v>20614</v>
      </c>
      <c r="H3096" t="inlineStr">
        <is>
          <t>PASTA GERGELIM TAHINE ISTAMBUL 5006 LT</t>
        </is>
      </c>
      <c r="I3096" t="inlineStr">
        <is>
          <t>ALIMENTOS</t>
        </is>
      </c>
      <c r="J3096" t="n">
        <v>1</v>
      </c>
      <c r="K3096" t="inlineStr">
        <is>
          <t>N/A</t>
        </is>
      </c>
      <c r="L3096" t="n">
        <v>32.43</v>
      </c>
      <c r="M3096" t="n">
        <v>32.43</v>
      </c>
      <c r="N3096" t="inlineStr">
        <is>
          <t>ALIMENTOS</t>
        </is>
      </c>
      <c r="O3096" t="inlineStr">
        <is>
          <t>03/2026</t>
        </is>
      </c>
    </row>
    <row r="3097">
      <c r="A3097" t="n">
        <v>220388</v>
      </c>
      <c r="B3097" t="n">
        <v>122</v>
      </c>
      <c r="C3097" t="inlineStr">
        <is>
          <t>Arcos</t>
        </is>
      </c>
      <c r="D3097" t="inlineStr">
        <is>
          <t>AROUMAR DISTRIBUIDORA DE PRODUTOS ALIMENTICIOS LTDA</t>
        </is>
      </c>
      <c r="E3097" t="inlineStr">
        <is>
          <t>1047041</t>
        </is>
      </c>
      <c r="F3097" s="550" t="n">
        <v>46097</v>
      </c>
      <c r="G3097" t="n">
        <v>20301</v>
      </c>
      <c r="H3097" t="inlineStr">
        <is>
          <t>ARROZ BRANCO TIPO 1 CAMIL C/5KG</t>
        </is>
      </c>
      <c r="I3097" t="inlineStr">
        <is>
          <t>ALIMENTOS</t>
        </is>
      </c>
      <c r="J3097" t="n">
        <v>10</v>
      </c>
      <c r="K3097" t="inlineStr">
        <is>
          <t>PC</t>
        </is>
      </c>
      <c r="L3097" t="n">
        <v>189</v>
      </c>
      <c r="M3097" t="n">
        <v>18.9</v>
      </c>
      <c r="N3097" t="inlineStr">
        <is>
          <t>ALIMENTOS</t>
        </is>
      </c>
      <c r="O3097" t="inlineStr">
        <is>
          <t>03/2026</t>
        </is>
      </c>
    </row>
    <row r="3098">
      <c r="A3098" t="n">
        <v>220388</v>
      </c>
      <c r="B3098" t="n">
        <v>122</v>
      </c>
      <c r="C3098" t="inlineStr">
        <is>
          <t>Arcos</t>
        </is>
      </c>
      <c r="D3098" t="inlineStr">
        <is>
          <t>AROUMAR DISTRIBUIDORA DE PRODUTOS ALIMENTICIOS LTDA</t>
        </is>
      </c>
      <c r="E3098" t="inlineStr">
        <is>
          <t>1047041</t>
        </is>
      </c>
      <c r="F3098" s="550" t="n">
        <v>46097</v>
      </c>
      <c r="G3098" t="n">
        <v>21017</v>
      </c>
      <c r="H3098" t="inlineStr">
        <is>
          <t>OLEO DE ALGODAO SAUDE C/14,5KG</t>
        </is>
      </c>
      <c r="I3098" t="inlineStr">
        <is>
          <t>ALIMENTOS</t>
        </is>
      </c>
      <c r="J3098" t="n">
        <v>3</v>
      </c>
      <c r="K3098" t="inlineStr">
        <is>
          <t>BALDE</t>
        </is>
      </c>
      <c r="L3098" t="n">
        <v>467.7</v>
      </c>
      <c r="M3098" t="n">
        <v>155.9</v>
      </c>
      <c r="N3098" t="inlineStr">
        <is>
          <t>ALIMENTOS</t>
        </is>
      </c>
      <c r="O3098" t="inlineStr">
        <is>
          <t>03/2026</t>
        </is>
      </c>
    </row>
    <row r="3099">
      <c r="A3099" t="n">
        <v>220373</v>
      </c>
      <c r="B3099" t="n">
        <v>122</v>
      </c>
      <c r="C3099" t="inlineStr">
        <is>
          <t>Arcos</t>
        </is>
      </c>
      <c r="D3099" t="inlineStr">
        <is>
          <t>J.K. COMERCIO DE GENEROS ALIMENICIOS LTDA</t>
        </is>
      </c>
      <c r="E3099" t="inlineStr">
        <is>
          <t>12368</t>
        </is>
      </c>
      <c r="F3099" s="550" t="n">
        <v>46098</v>
      </c>
      <c r="G3099" t="n">
        <v>18537</v>
      </c>
      <c r="H3099" t="inlineStr">
        <is>
          <t>APERITIVO LILLET BLANC 750ML</t>
        </is>
      </c>
      <c r="I3099" t="inlineStr">
        <is>
          <t>BEBIDAS</t>
        </is>
      </c>
      <c r="J3099" t="n">
        <v>6</v>
      </c>
      <c r="K3099" t="inlineStr">
        <is>
          <t>GR</t>
        </is>
      </c>
      <c r="L3099" t="n">
        <v>480</v>
      </c>
      <c r="M3099" t="n">
        <v>80</v>
      </c>
      <c r="N3099" t="inlineStr">
        <is>
          <t>BEBIDAS</t>
        </is>
      </c>
      <c r="O3099" t="inlineStr">
        <is>
          <t>03/2026</t>
        </is>
      </c>
    </row>
    <row r="3100">
      <c r="A3100" t="n">
        <v>220133</v>
      </c>
      <c r="B3100" t="n">
        <v>122</v>
      </c>
      <c r="C3100" t="inlineStr">
        <is>
          <t>Arcos</t>
        </is>
      </c>
      <c r="D3100" t="inlineStr">
        <is>
          <t>B.B DISTRIBUIDORA DE CARNES LTDA</t>
        </is>
      </c>
      <c r="E3100" t="inlineStr">
        <is>
          <t>416603</t>
        </is>
      </c>
      <c r="F3100" s="550" t="n">
        <v>46097</v>
      </c>
      <c r="G3100" t="n">
        <v>18832</v>
      </c>
      <c r="H3100" t="inlineStr">
        <is>
          <t>PATINHO MOIDO KG</t>
        </is>
      </c>
      <c r="I3100" t="inlineStr">
        <is>
          <t>ALIMENTOS</t>
        </is>
      </c>
      <c r="J3100" t="n">
        <v>15</v>
      </c>
      <c r="K3100" t="inlineStr">
        <is>
          <t>KG</t>
        </is>
      </c>
      <c r="L3100" t="n">
        <v>598.5</v>
      </c>
      <c r="M3100" t="n">
        <v>39.9</v>
      </c>
      <c r="N3100" t="inlineStr">
        <is>
          <t>ALIMENTOS</t>
        </is>
      </c>
      <c r="O3100" t="inlineStr">
        <is>
          <t>03/2026</t>
        </is>
      </c>
    </row>
    <row r="3101">
      <c r="A3101" t="n">
        <v>220132</v>
      </c>
      <c r="B3101" t="n">
        <v>122</v>
      </c>
      <c r="C3101" t="inlineStr">
        <is>
          <t>Arcos</t>
        </is>
      </c>
      <c r="D3101" t="inlineStr">
        <is>
          <t xml:space="preserve">LEITERIA CABRIOLA FROMAGES DE CHEVRE LTDA </t>
        </is>
      </c>
      <c r="E3101" t="inlineStr">
        <is>
          <t>49277</t>
        </is>
      </c>
      <c r="F3101" s="550" t="n">
        <v>46097</v>
      </c>
      <c r="G3101" t="n">
        <v>23082</v>
      </c>
      <c r="H3101" t="inlineStr">
        <is>
          <t>QUEIJO DE CABRA BOURSIN EM PASTA KG</t>
        </is>
      </c>
      <c r="I3101" t="inlineStr">
        <is>
          <t>ALIMENTOS</t>
        </is>
      </c>
      <c r="J3101" t="n">
        <v>15</v>
      </c>
      <c r="K3101" t="inlineStr">
        <is>
          <t>KG</t>
        </is>
      </c>
      <c r="L3101" t="n">
        <v>1228.5</v>
      </c>
      <c r="M3101" t="n">
        <v>81.90000000000001</v>
      </c>
      <c r="N3101" t="inlineStr">
        <is>
          <t>ALIMENTOS</t>
        </is>
      </c>
      <c r="O3101" t="inlineStr">
        <is>
          <t>03/2026</t>
        </is>
      </c>
    </row>
    <row r="3102">
      <c r="A3102" t="n">
        <v>220131</v>
      </c>
      <c r="B3102" t="n">
        <v>122</v>
      </c>
      <c r="C3102" t="inlineStr">
        <is>
          <t>Arcos</t>
        </is>
      </c>
      <c r="D3102" t="inlineStr">
        <is>
          <t>LEITESOL INDUSTRIA E COMERCIO</t>
        </is>
      </c>
      <c r="E3102" t="inlineStr">
        <is>
          <t>732086</t>
        </is>
      </c>
      <c r="F3102" s="550" t="n">
        <v>46097</v>
      </c>
      <c r="G3102" t="n">
        <v>19291</v>
      </c>
      <c r="H3102" t="inlineStr">
        <is>
          <t>QUEIJO PARMESAO CAPA PRETA KG</t>
        </is>
      </c>
      <c r="I3102" t="inlineStr">
        <is>
          <t>ALIMENTOS</t>
        </is>
      </c>
      <c r="J3102" t="n">
        <v>41.42</v>
      </c>
      <c r="K3102" t="inlineStr">
        <is>
          <t>KG</t>
        </is>
      </c>
      <c r="L3102" t="n">
        <v>2485.2</v>
      </c>
      <c r="M3102" t="n">
        <v>60</v>
      </c>
      <c r="N3102" t="inlineStr">
        <is>
          <t>ALIMENTOS</t>
        </is>
      </c>
      <c r="O3102" t="inlineStr">
        <is>
          <t>03/2026</t>
        </is>
      </c>
    </row>
    <row r="3103">
      <c r="A3103" t="n">
        <v>220130</v>
      </c>
      <c r="B3103" t="n">
        <v>122</v>
      </c>
      <c r="C3103" t="inlineStr">
        <is>
          <t>Arcos</t>
        </is>
      </c>
      <c r="D3103" t="inlineStr">
        <is>
          <t>ZAHIL IMPORTADORA LTDA</t>
        </is>
      </c>
      <c r="E3103" t="inlineStr">
        <is>
          <t>266507</t>
        </is>
      </c>
      <c r="F3103" s="550" t="n">
        <v>46097</v>
      </c>
      <c r="G3103" t="n">
        <v>21945</v>
      </c>
      <c r="H3103" t="inlineStr">
        <is>
          <t>VINHO BRANCO MASCARA FUEGO CHARDONNAY 750ML</t>
        </is>
      </c>
      <c r="I3103" t="inlineStr">
        <is>
          <t>BEBIDAS</t>
        </is>
      </c>
      <c r="J3103" t="n">
        <v>72</v>
      </c>
      <c r="K3103" t="inlineStr">
        <is>
          <t>GR</t>
        </is>
      </c>
      <c r="L3103" t="n">
        <v>2854.8</v>
      </c>
      <c r="M3103" t="n">
        <v>39.65</v>
      </c>
      <c r="N3103" t="inlineStr">
        <is>
          <t>BEBIDAS</t>
        </is>
      </c>
      <c r="O3103" t="inlineStr">
        <is>
          <t>03/2026</t>
        </is>
      </c>
    </row>
    <row r="3104">
      <c r="A3104" t="n">
        <v>220129</v>
      </c>
      <c r="B3104" t="n">
        <v>122</v>
      </c>
      <c r="C3104" t="inlineStr">
        <is>
          <t>Arcos</t>
        </is>
      </c>
      <c r="D3104" t="inlineStr">
        <is>
          <t>DISTRIBUIDORA ARENA VIP COMERCIO DE BEBIDAS LTDA</t>
        </is>
      </c>
      <c r="E3104" t="inlineStr">
        <is>
          <t>1480</t>
        </is>
      </c>
      <c r="F3104" s="550" t="n">
        <v>46097</v>
      </c>
      <c r="G3104" t="n">
        <v>18545</v>
      </c>
      <c r="H3104" t="inlineStr">
        <is>
          <t>APERITIVO CAMPARI 998ML</t>
        </is>
      </c>
      <c r="I3104" t="inlineStr">
        <is>
          <t>BEBIDAS</t>
        </is>
      </c>
      <c r="J3104" t="n">
        <v>12</v>
      </c>
      <c r="K3104" t="inlineStr">
        <is>
          <t>GR</t>
        </is>
      </c>
      <c r="L3104" t="n">
        <v>551.88</v>
      </c>
      <c r="M3104" t="n">
        <v>45.99</v>
      </c>
      <c r="N3104" t="inlineStr">
        <is>
          <t>BEBIDAS</t>
        </is>
      </c>
      <c r="O3104" t="inlineStr">
        <is>
          <t>03/2026</t>
        </is>
      </c>
    </row>
    <row r="3105">
      <c r="A3105" t="n">
        <v>220129</v>
      </c>
      <c r="B3105" t="n">
        <v>122</v>
      </c>
      <c r="C3105" t="inlineStr">
        <is>
          <t>Arcos</t>
        </is>
      </c>
      <c r="D3105" t="inlineStr">
        <is>
          <t>DISTRIBUIDORA ARENA VIP COMERCIO DE BEBIDAS LTDA</t>
        </is>
      </c>
      <c r="E3105" t="inlineStr">
        <is>
          <t>1480</t>
        </is>
      </c>
      <c r="F3105" s="550" t="n">
        <v>46097</v>
      </c>
      <c r="G3105" t="n">
        <v>18272</v>
      </c>
      <c r="H3105" t="inlineStr">
        <is>
          <t>RUM BACARDI SUPERIOR CARTA BLANCA 980ML</t>
        </is>
      </c>
      <c r="I3105" t="inlineStr">
        <is>
          <t>BEBIDAS</t>
        </is>
      </c>
      <c r="J3105" t="n">
        <v>6</v>
      </c>
      <c r="K3105" t="inlineStr">
        <is>
          <t>GR</t>
        </is>
      </c>
      <c r="L3105" t="n">
        <v>216</v>
      </c>
      <c r="M3105" t="n">
        <v>36</v>
      </c>
      <c r="N3105" t="inlineStr">
        <is>
          <t>BEBIDAS</t>
        </is>
      </c>
      <c r="O3105" t="inlineStr">
        <is>
          <t>03/2026</t>
        </is>
      </c>
    </row>
    <row r="3106">
      <c r="A3106" t="n">
        <v>220128</v>
      </c>
      <c r="B3106" t="n">
        <v>122</v>
      </c>
      <c r="C3106" t="inlineStr">
        <is>
          <t>Arcos</t>
        </is>
      </c>
      <c r="D3106" t="inlineStr">
        <is>
          <t>EMPORIO M&amp;L COMERCIO DE ALIM E BEBIDAS LTDA</t>
        </is>
      </c>
      <c r="E3106" t="inlineStr">
        <is>
          <t>501707</t>
        </is>
      </c>
      <c r="F3106" s="550" t="n">
        <v>46097</v>
      </c>
      <c r="G3106" t="n">
        <v>20358</v>
      </c>
      <c r="H3106" t="inlineStr">
        <is>
          <t>FARINHA PANKO ROMARIZ C/1KG</t>
        </is>
      </c>
      <c r="I3106" t="inlineStr">
        <is>
          <t>ALIMENTOS</t>
        </is>
      </c>
      <c r="J3106" t="n">
        <v>15</v>
      </c>
      <c r="K3106" t="inlineStr">
        <is>
          <t>PC</t>
        </is>
      </c>
      <c r="L3106" t="n">
        <v>213.75</v>
      </c>
      <c r="M3106" t="n">
        <v>14.25</v>
      </c>
      <c r="N3106" t="inlineStr">
        <is>
          <t>ALIMENTOS</t>
        </is>
      </c>
      <c r="O3106" t="inlineStr">
        <is>
          <t>03/2026</t>
        </is>
      </c>
    </row>
    <row r="3107">
      <c r="A3107" t="n">
        <v>220128</v>
      </c>
      <c r="B3107" t="n">
        <v>122</v>
      </c>
      <c r="C3107" t="inlineStr">
        <is>
          <t>Arcos</t>
        </is>
      </c>
      <c r="D3107" t="inlineStr">
        <is>
          <t>EMPORIO M&amp;L COMERCIO DE ALIM E BEBIDAS LTDA</t>
        </is>
      </c>
      <c r="E3107" t="inlineStr">
        <is>
          <t>501707</t>
        </is>
      </c>
      <c r="F3107" s="550" t="n">
        <v>46097</v>
      </c>
      <c r="G3107" t="n">
        <v>20887</v>
      </c>
      <c r="H3107" t="inlineStr">
        <is>
          <t>MEL PURO FLORA NECTAR C/1KG</t>
        </is>
      </c>
      <c r="I3107" t="inlineStr">
        <is>
          <t>ALIMENTOS</t>
        </is>
      </c>
      <c r="J3107" t="n">
        <v>10</v>
      </c>
      <c r="K3107" t="inlineStr">
        <is>
          <t>PT</t>
        </is>
      </c>
      <c r="L3107" t="n">
        <v>365</v>
      </c>
      <c r="M3107" t="n">
        <v>36.5</v>
      </c>
      <c r="N3107" t="inlineStr">
        <is>
          <t>ALIMENTOS</t>
        </is>
      </c>
      <c r="O3107" t="inlineStr">
        <is>
          <t>03/2026</t>
        </is>
      </c>
    </row>
    <row r="3108">
      <c r="A3108" t="n">
        <v>220128</v>
      </c>
      <c r="B3108" t="n">
        <v>122</v>
      </c>
      <c r="C3108" t="inlineStr">
        <is>
          <t>Arcos</t>
        </is>
      </c>
      <c r="D3108" t="inlineStr">
        <is>
          <t>EMPORIO M&amp;L COMERCIO DE ALIM E BEBIDAS LTDA</t>
        </is>
      </c>
      <c r="E3108" t="inlineStr">
        <is>
          <t>501707</t>
        </is>
      </c>
      <c r="F3108" s="550" t="n">
        <v>46097</v>
      </c>
      <c r="G3108" t="n">
        <v>19324</v>
      </c>
      <c r="H3108" t="inlineStr">
        <is>
          <t>QUEIJO MUSSARELA TRES MARIAS KG</t>
        </is>
      </c>
      <c r="I3108" t="inlineStr">
        <is>
          <t>ALIMENTOS</t>
        </is>
      </c>
      <c r="J3108" t="n">
        <v>12.68</v>
      </c>
      <c r="K3108" t="inlineStr">
        <is>
          <t>KG</t>
        </is>
      </c>
      <c r="L3108" t="n">
        <v>483.11</v>
      </c>
      <c r="M3108" t="n">
        <v>38.100158</v>
      </c>
      <c r="N3108" t="inlineStr">
        <is>
          <t>ALIMENTOS</t>
        </is>
      </c>
      <c r="O3108" t="inlineStr">
        <is>
          <t>03/2026</t>
        </is>
      </c>
    </row>
    <row r="3109">
      <c r="A3109" t="n">
        <v>220128</v>
      </c>
      <c r="B3109" t="n">
        <v>122</v>
      </c>
      <c r="C3109" t="inlineStr">
        <is>
          <t>Arcos</t>
        </is>
      </c>
      <c r="D3109" t="inlineStr">
        <is>
          <t>EMPORIO M&amp;L COMERCIO DE ALIM E BEBIDAS LTDA</t>
        </is>
      </c>
      <c r="E3109" t="inlineStr">
        <is>
          <t>501707</t>
        </is>
      </c>
      <c r="F3109" s="550" t="n">
        <v>46097</v>
      </c>
      <c r="G3109" t="n">
        <v>20029</v>
      </c>
      <c r="H3109" t="inlineStr">
        <is>
          <t>ESSENCIA DE BAUNILHA CEPERA 500ML</t>
        </is>
      </c>
      <c r="I3109" t="inlineStr">
        <is>
          <t>ALIMENTOS</t>
        </is>
      </c>
      <c r="J3109" t="n">
        <v>1</v>
      </c>
      <c r="K3109" t="inlineStr">
        <is>
          <t>UN</t>
        </is>
      </c>
      <c r="L3109" t="n">
        <v>13.6</v>
      </c>
      <c r="M3109" t="n">
        <v>13.6</v>
      </c>
      <c r="N3109" t="inlineStr">
        <is>
          <t>ALIMENTOS</t>
        </is>
      </c>
      <c r="O3109" t="inlineStr">
        <is>
          <t>03/2026</t>
        </is>
      </c>
    </row>
    <row r="3110">
      <c r="A3110" t="n">
        <v>220128</v>
      </c>
      <c r="B3110" t="n">
        <v>122</v>
      </c>
      <c r="C3110" t="inlineStr">
        <is>
          <t>Arcos</t>
        </is>
      </c>
      <c r="D3110" t="inlineStr">
        <is>
          <t>EMPORIO M&amp;L COMERCIO DE ALIM E BEBIDAS LTDA</t>
        </is>
      </c>
      <c r="E3110" t="inlineStr">
        <is>
          <t>501707</t>
        </is>
      </c>
      <c r="F3110" s="550" t="n">
        <v>46097</v>
      </c>
      <c r="G3110" t="n">
        <v>20715</v>
      </c>
      <c r="H3110" t="inlineStr">
        <is>
          <t>AMARENA FABBRI FRUTO C/3,2KG</t>
        </is>
      </c>
      <c r="I3110" t="inlineStr">
        <is>
          <t>ALIMENTOS</t>
        </is>
      </c>
      <c r="J3110" t="n">
        <v>2</v>
      </c>
      <c r="K3110" t="inlineStr">
        <is>
          <t>UN</t>
        </is>
      </c>
      <c r="L3110" t="n">
        <v>879.8</v>
      </c>
      <c r="M3110" t="n">
        <v>439.9</v>
      </c>
      <c r="N3110" t="inlineStr">
        <is>
          <t>ALIMENTOS</t>
        </is>
      </c>
      <c r="O3110" t="inlineStr">
        <is>
          <t>03/2026</t>
        </is>
      </c>
    </row>
    <row r="3111">
      <c r="A3111" t="n">
        <v>220128</v>
      </c>
      <c r="B3111" t="n">
        <v>122</v>
      </c>
      <c r="C3111" t="inlineStr">
        <is>
          <t>Arcos</t>
        </is>
      </c>
      <c r="D3111" t="inlineStr">
        <is>
          <t>EMPORIO M&amp;L COMERCIO DE ALIM E BEBIDAS LTDA</t>
        </is>
      </c>
      <c r="E3111" t="inlineStr">
        <is>
          <t>501707</t>
        </is>
      </c>
      <c r="F3111" s="550" t="n">
        <v>46097</v>
      </c>
      <c r="G3111" t="n">
        <v>20360</v>
      </c>
      <c r="H3111" t="inlineStr">
        <is>
          <t>FARINHA DE TRIGO ANACONDA C/5KG</t>
        </is>
      </c>
      <c r="I3111" t="inlineStr">
        <is>
          <t>ALIMENTOS</t>
        </is>
      </c>
      <c r="J3111" t="n">
        <v>8</v>
      </c>
      <c r="K3111" t="inlineStr">
        <is>
          <t>Kg</t>
        </is>
      </c>
      <c r="L3111" t="n">
        <v>168.8</v>
      </c>
      <c r="M3111" t="n">
        <v>21.1</v>
      </c>
      <c r="N3111" t="inlineStr">
        <is>
          <t>ALIMENTOS</t>
        </is>
      </c>
      <c r="O3111" t="inlineStr">
        <is>
          <t>03/2026</t>
        </is>
      </c>
    </row>
    <row r="3112">
      <c r="A3112" t="n">
        <v>220128</v>
      </c>
      <c r="B3112" t="n">
        <v>122</v>
      </c>
      <c r="C3112" t="inlineStr">
        <is>
          <t>Arcos</t>
        </is>
      </c>
      <c r="D3112" t="inlineStr">
        <is>
          <t>EMPORIO M&amp;L COMERCIO DE ALIM E BEBIDAS LTDA</t>
        </is>
      </c>
      <c r="E3112" t="inlineStr">
        <is>
          <t>501707</t>
        </is>
      </c>
      <c r="F3112" s="550" t="n">
        <v>46097</v>
      </c>
      <c r="G3112" t="n">
        <v>20429</v>
      </c>
      <c r="H3112" t="inlineStr">
        <is>
          <t>AMIDO DE MILHO MAIZENA 1KG UN</t>
        </is>
      </c>
      <c r="I3112" t="inlineStr">
        <is>
          <t>ALIMENTOS</t>
        </is>
      </c>
      <c r="J3112" t="n">
        <v>2</v>
      </c>
      <c r="K3112" t="inlineStr">
        <is>
          <t>UN</t>
        </is>
      </c>
      <c r="L3112" t="n">
        <v>39.2</v>
      </c>
      <c r="M3112" t="n">
        <v>19.6</v>
      </c>
      <c r="N3112" t="inlineStr">
        <is>
          <t>ALIMENTOS</t>
        </is>
      </c>
      <c r="O3112" t="inlineStr">
        <is>
          <t>03/2026</t>
        </is>
      </c>
    </row>
    <row r="3113">
      <c r="A3113" t="n">
        <v>220128</v>
      </c>
      <c r="B3113" t="n">
        <v>122</v>
      </c>
      <c r="C3113" t="inlineStr">
        <is>
          <t>Arcos</t>
        </is>
      </c>
      <c r="D3113" t="inlineStr">
        <is>
          <t>EMPORIO M&amp;L COMERCIO DE ALIM E BEBIDAS LTDA</t>
        </is>
      </c>
      <c r="E3113" t="inlineStr">
        <is>
          <t>501707</t>
        </is>
      </c>
      <c r="F3113" s="550" t="n">
        <v>46097</v>
      </c>
      <c r="G3113" t="n">
        <v>20270</v>
      </c>
      <c r="H3113" t="inlineStr">
        <is>
          <t>CASTANHA DE CAJU CRUA W1 C/1KG</t>
        </is>
      </c>
      <c r="I3113" t="inlineStr">
        <is>
          <t>ALIMENTOS</t>
        </is>
      </c>
      <c r="J3113" t="n">
        <v>10</v>
      </c>
      <c r="K3113" t="inlineStr">
        <is>
          <t>PC</t>
        </is>
      </c>
      <c r="L3113" t="n">
        <v>816</v>
      </c>
      <c r="M3113" t="n">
        <v>81.59999999999999</v>
      </c>
      <c r="N3113" t="inlineStr">
        <is>
          <t>ALIMENTOS</t>
        </is>
      </c>
      <c r="O3113" t="inlineStr">
        <is>
          <t>03/2026</t>
        </is>
      </c>
    </row>
    <row r="3114">
      <c r="A3114" t="n">
        <v>220128</v>
      </c>
      <c r="B3114" t="n">
        <v>122</v>
      </c>
      <c r="C3114" t="inlineStr">
        <is>
          <t>Arcos</t>
        </is>
      </c>
      <c r="D3114" t="inlineStr">
        <is>
          <t>EMPORIO M&amp;L COMERCIO DE ALIM E BEBIDAS LTDA</t>
        </is>
      </c>
      <c r="E3114" t="inlineStr">
        <is>
          <t>501707</t>
        </is>
      </c>
      <c r="F3114" s="550" t="n">
        <v>46097</v>
      </c>
      <c r="G3114" t="n">
        <v>20117</v>
      </c>
      <c r="H3114" t="inlineStr">
        <is>
          <t>MASSA FOLHADA AROSA 1KG UN</t>
        </is>
      </c>
      <c r="I3114" t="inlineStr">
        <is>
          <t>ALIMENTOS</t>
        </is>
      </c>
      <c r="J3114" t="n">
        <v>15</v>
      </c>
      <c r="K3114" t="inlineStr">
        <is>
          <t>UN</t>
        </is>
      </c>
      <c r="L3114" t="n">
        <v>568.5</v>
      </c>
      <c r="M3114" t="n">
        <v>37.9</v>
      </c>
      <c r="N3114" t="inlineStr">
        <is>
          <t>ALIMENTOS</t>
        </is>
      </c>
      <c r="O3114" t="inlineStr">
        <is>
          <t>03/2026</t>
        </is>
      </c>
    </row>
    <row r="3115">
      <c r="A3115" t="n">
        <v>220128</v>
      </c>
      <c r="B3115" t="n">
        <v>122</v>
      </c>
      <c r="C3115" t="inlineStr">
        <is>
          <t>Arcos</t>
        </is>
      </c>
      <c r="D3115" t="inlineStr">
        <is>
          <t>EMPORIO M&amp;L COMERCIO DE ALIM E BEBIDAS LTDA</t>
        </is>
      </c>
      <c r="E3115" t="inlineStr">
        <is>
          <t>501707</t>
        </is>
      </c>
      <c r="F3115" s="550" t="n">
        <v>46097</v>
      </c>
      <c r="G3115" t="n">
        <v>20007</v>
      </c>
      <c r="H3115" t="inlineStr">
        <is>
          <t>MAIONESE HELLMANNS C/3KG</t>
        </is>
      </c>
      <c r="I3115" t="inlineStr">
        <is>
          <t>ALIMENTOS</t>
        </is>
      </c>
      <c r="J3115" t="n">
        <v>1</v>
      </c>
      <c r="K3115" t="inlineStr">
        <is>
          <t>BD</t>
        </is>
      </c>
      <c r="L3115" t="n">
        <v>50.9</v>
      </c>
      <c r="M3115" t="n">
        <v>50.9</v>
      </c>
      <c r="N3115" t="inlineStr">
        <is>
          <t>ALIMENTOS</t>
        </is>
      </c>
      <c r="O3115" t="inlineStr">
        <is>
          <t>03/2026</t>
        </is>
      </c>
    </row>
    <row r="3116">
      <c r="A3116" t="n">
        <v>220128</v>
      </c>
      <c r="B3116" t="n">
        <v>122</v>
      </c>
      <c r="C3116" t="inlineStr">
        <is>
          <t>Arcos</t>
        </is>
      </c>
      <c r="D3116" t="inlineStr">
        <is>
          <t>EMPORIO M&amp;L COMERCIO DE ALIM E BEBIDAS LTDA</t>
        </is>
      </c>
      <c r="E3116" t="inlineStr">
        <is>
          <t>501707</t>
        </is>
      </c>
      <c r="F3116" s="550" t="n">
        <v>46097</v>
      </c>
      <c r="G3116" t="n">
        <v>21010</v>
      </c>
      <c r="H3116" t="inlineStr">
        <is>
          <t>OLEO DE CANOLA SAUDE C/900ML</t>
        </is>
      </c>
      <c r="I3116" t="inlineStr">
        <is>
          <t>ALIMENTOS</t>
        </is>
      </c>
      <c r="J3116" t="n">
        <v>40</v>
      </c>
      <c r="K3116" t="inlineStr">
        <is>
          <t>UN</t>
        </is>
      </c>
      <c r="L3116" t="n">
        <v>476</v>
      </c>
      <c r="M3116" t="n">
        <v>11.9</v>
      </c>
      <c r="N3116" t="inlineStr">
        <is>
          <t>ALIMENTOS</t>
        </is>
      </c>
      <c r="O3116" t="inlineStr">
        <is>
          <t>03/2026</t>
        </is>
      </c>
    </row>
    <row r="3117">
      <c r="A3117" t="n">
        <v>220128</v>
      </c>
      <c r="B3117" t="n">
        <v>122</v>
      </c>
      <c r="C3117" t="inlineStr">
        <is>
          <t>Arcos</t>
        </is>
      </c>
      <c r="D3117" t="inlineStr">
        <is>
          <t>EMPORIO M&amp;L COMERCIO DE ALIM E BEBIDAS LTDA</t>
        </is>
      </c>
      <c r="E3117" t="inlineStr">
        <is>
          <t>501707</t>
        </is>
      </c>
      <c r="F3117" s="550" t="n">
        <v>46097</v>
      </c>
      <c r="G3117" t="n">
        <v>20751</v>
      </c>
      <c r="H3117" t="inlineStr">
        <is>
          <t>AZEITONA PRETA AZAPA ARCOBELLO C/2KG</t>
        </is>
      </c>
      <c r="I3117" t="inlineStr">
        <is>
          <t>ALIMENTOS</t>
        </is>
      </c>
      <c r="J3117" t="n">
        <v>4</v>
      </c>
      <c r="K3117" t="inlineStr">
        <is>
          <t>BD</t>
        </is>
      </c>
      <c r="L3117" t="n">
        <v>395.6</v>
      </c>
      <c r="M3117" t="n">
        <v>98.90000000000001</v>
      </c>
      <c r="N3117" t="inlineStr">
        <is>
          <t>ALIMENTOS</t>
        </is>
      </c>
      <c r="O3117" t="inlineStr">
        <is>
          <t>03/2026</t>
        </is>
      </c>
    </row>
    <row r="3118">
      <c r="A3118" t="n">
        <v>220128</v>
      </c>
      <c r="B3118" t="n">
        <v>122</v>
      </c>
      <c r="C3118" t="inlineStr">
        <is>
          <t>Arcos</t>
        </is>
      </c>
      <c r="D3118" t="inlineStr">
        <is>
          <t>EMPORIO M&amp;L COMERCIO DE ALIM E BEBIDAS LTDA</t>
        </is>
      </c>
      <c r="E3118" t="inlineStr">
        <is>
          <t>501707</t>
        </is>
      </c>
      <c r="F3118" s="550" t="n">
        <v>46097</v>
      </c>
      <c r="G3118" t="n">
        <v>19401</v>
      </c>
      <c r="H3118" t="inlineStr">
        <is>
          <t>MANTEIGA SEM SAL SCALA KG</t>
        </is>
      </c>
      <c r="I3118" t="inlineStr">
        <is>
          <t>ALIMENTOS</t>
        </is>
      </c>
      <c r="J3118" t="n">
        <v>2</v>
      </c>
      <c r="K3118" t="inlineStr">
        <is>
          <t>PT</t>
        </is>
      </c>
      <c r="L3118" t="n">
        <v>459.8</v>
      </c>
      <c r="M3118" t="n">
        <v>229.9</v>
      </c>
      <c r="N3118" t="inlineStr">
        <is>
          <t>ALIMENTOS</t>
        </is>
      </c>
      <c r="O3118" t="inlineStr">
        <is>
          <t>03/2026</t>
        </is>
      </c>
    </row>
    <row r="3119">
      <c r="A3119" t="n">
        <v>220128</v>
      </c>
      <c r="B3119" t="n">
        <v>122</v>
      </c>
      <c r="C3119" t="inlineStr">
        <is>
          <t>Arcos</t>
        </is>
      </c>
      <c r="D3119" t="inlineStr">
        <is>
          <t>EMPORIO M&amp;L COMERCIO DE ALIM E BEBIDAS LTDA</t>
        </is>
      </c>
      <c r="E3119" t="inlineStr">
        <is>
          <t>501707</t>
        </is>
      </c>
      <c r="F3119" s="550" t="n">
        <v>46097</v>
      </c>
      <c r="G3119" t="n">
        <v>20410</v>
      </c>
      <c r="H3119" t="inlineStr">
        <is>
          <t>FARINHA DE MANDIOCA FINA YOKI 1KG</t>
        </is>
      </c>
      <c r="I3119" t="inlineStr">
        <is>
          <t>ALIMENTOS</t>
        </is>
      </c>
      <c r="J3119" t="n">
        <v>3</v>
      </c>
      <c r="K3119" t="inlineStr">
        <is>
          <t>PC</t>
        </is>
      </c>
      <c r="L3119" t="n">
        <v>37.95</v>
      </c>
      <c r="M3119" t="n">
        <v>12.65</v>
      </c>
      <c r="N3119" t="inlineStr">
        <is>
          <t>ALIMENTOS</t>
        </is>
      </c>
      <c r="O3119" t="inlineStr">
        <is>
          <t>03/2026</t>
        </is>
      </c>
    </row>
    <row r="3120">
      <c r="A3120" t="n">
        <v>220128</v>
      </c>
      <c r="B3120" t="n">
        <v>122</v>
      </c>
      <c r="C3120" t="inlineStr">
        <is>
          <t>Arcos</t>
        </is>
      </c>
      <c r="D3120" t="inlineStr">
        <is>
          <t>EMPORIO M&amp;L COMERCIO DE ALIM E BEBIDAS LTDA</t>
        </is>
      </c>
      <c r="E3120" t="inlineStr">
        <is>
          <t>501707</t>
        </is>
      </c>
      <c r="F3120" s="550" t="n">
        <v>46097</v>
      </c>
      <c r="G3120" t="n">
        <v>20422</v>
      </c>
      <c r="H3120" t="inlineStr">
        <is>
          <t>AVEIA EM FLOCOS YOKI 500GR</t>
        </is>
      </c>
      <c r="I3120" t="inlineStr">
        <is>
          <t>ALIMENTOS</t>
        </is>
      </c>
      <c r="J3120" t="n">
        <v>1</v>
      </c>
      <c r="K3120" t="inlineStr">
        <is>
          <t>UN</t>
        </is>
      </c>
      <c r="L3120" t="n">
        <v>9.35</v>
      </c>
      <c r="M3120" t="n">
        <v>9.35</v>
      </c>
      <c r="N3120" t="inlineStr">
        <is>
          <t>ALIMENTOS</t>
        </is>
      </c>
      <c r="O3120" t="inlineStr">
        <is>
          <t>03/2026</t>
        </is>
      </c>
    </row>
    <row r="3121">
      <c r="A3121" t="n">
        <v>220128</v>
      </c>
      <c r="B3121" t="n">
        <v>122</v>
      </c>
      <c r="C3121" t="inlineStr">
        <is>
          <t>Arcos</t>
        </is>
      </c>
      <c r="D3121" t="inlineStr">
        <is>
          <t>EMPORIO M&amp;L COMERCIO DE ALIM E BEBIDAS LTDA</t>
        </is>
      </c>
      <c r="E3121" t="inlineStr">
        <is>
          <t>501707</t>
        </is>
      </c>
      <c r="F3121" s="550" t="n">
        <v>46097</v>
      </c>
      <c r="G3121" t="n">
        <v>20385</v>
      </c>
      <c r="H3121" t="inlineStr">
        <is>
          <t>FARINHA DE MILHO FLOCAO YOKI 500GR</t>
        </is>
      </c>
      <c r="I3121" t="inlineStr">
        <is>
          <t>ALIMENTOS</t>
        </is>
      </c>
      <c r="J3121" t="n">
        <v>10</v>
      </c>
      <c r="K3121" t="inlineStr">
        <is>
          <t>UN</t>
        </is>
      </c>
      <c r="L3121" t="n">
        <v>49.5</v>
      </c>
      <c r="M3121" t="n">
        <v>4.95</v>
      </c>
      <c r="N3121" t="inlineStr">
        <is>
          <t>ALIMENTOS</t>
        </is>
      </c>
      <c r="O3121" t="inlineStr">
        <is>
          <t>03/2026</t>
        </is>
      </c>
    </row>
    <row r="3122">
      <c r="A3122" t="n">
        <v>220128</v>
      </c>
      <c r="B3122" t="n">
        <v>122</v>
      </c>
      <c r="C3122" t="inlineStr">
        <is>
          <t>Arcos</t>
        </is>
      </c>
      <c r="D3122" t="inlineStr">
        <is>
          <t>EMPORIO M&amp;L COMERCIO DE ALIM E BEBIDAS LTDA</t>
        </is>
      </c>
      <c r="E3122" t="inlineStr">
        <is>
          <t>501707</t>
        </is>
      </c>
      <c r="F3122" s="550" t="n">
        <v>46097</v>
      </c>
      <c r="G3122" t="n">
        <v>20892</v>
      </c>
      <c r="H3122" t="inlineStr">
        <is>
          <t>GELATINA S/ SABOR EM FOLHA INCOLOR OETKER 10G</t>
        </is>
      </c>
      <c r="I3122" t="inlineStr">
        <is>
          <t>ALIMENTOS</t>
        </is>
      </c>
      <c r="J3122" t="n">
        <v>8</v>
      </c>
      <c r="K3122" t="inlineStr">
        <is>
          <t>UN</t>
        </is>
      </c>
      <c r="L3122" t="n">
        <v>106.4</v>
      </c>
      <c r="M3122" t="n">
        <v>13.3</v>
      </c>
      <c r="N3122" t="inlineStr">
        <is>
          <t>ALIMENTOS</t>
        </is>
      </c>
      <c r="O3122" t="inlineStr">
        <is>
          <t>03/2026</t>
        </is>
      </c>
    </row>
    <row r="3123">
      <c r="A3123" t="n">
        <v>220126</v>
      </c>
      <c r="B3123" t="n">
        <v>122</v>
      </c>
      <c r="C3123" t="inlineStr">
        <is>
          <t>Arcos</t>
        </is>
      </c>
      <c r="D3123" t="inlineStr">
        <is>
          <t>DISTRIBUIDORA ARENA VIP COMERCIO DE BEBIDAS LTDA</t>
        </is>
      </c>
      <c r="E3123" t="inlineStr">
        <is>
          <t>1426</t>
        </is>
      </c>
      <c r="F3123" s="550" t="n">
        <v>46097</v>
      </c>
      <c r="G3123" t="n">
        <v>17974</v>
      </c>
      <c r="H3123" t="inlineStr">
        <is>
          <t>AGUA DE COCO KERO COCO 1L</t>
        </is>
      </c>
      <c r="I3123" t="inlineStr">
        <is>
          <t>BEBIDAS</t>
        </is>
      </c>
      <c r="J3123" t="n">
        <v>12</v>
      </c>
      <c r="K3123" t="inlineStr">
        <is>
          <t>UN</t>
        </is>
      </c>
      <c r="L3123" t="n">
        <v>119.4</v>
      </c>
      <c r="M3123" t="n">
        <v>9.949999999999999</v>
      </c>
      <c r="N3123" t="inlineStr">
        <is>
          <t>BEBIDAS</t>
        </is>
      </c>
      <c r="O3123" t="inlineStr">
        <is>
          <t>03/2026</t>
        </is>
      </c>
    </row>
    <row r="3124">
      <c r="A3124" t="n">
        <v>220125</v>
      </c>
      <c r="B3124" t="n">
        <v>122</v>
      </c>
      <c r="C3124" t="inlineStr">
        <is>
          <t>Arcos</t>
        </is>
      </c>
      <c r="D3124" t="inlineStr">
        <is>
          <t>MONTE ALTO ALIMENTOS LTDA</t>
        </is>
      </c>
      <c r="E3124" t="inlineStr">
        <is>
          <t>177936</t>
        </is>
      </c>
      <c r="F3124" s="550" t="n">
        <v>46097</v>
      </c>
      <c r="G3124" t="n">
        <v>26592</v>
      </c>
      <c r="H3124" t="inlineStr">
        <is>
          <t>HAMBURGUER BOVINO FREDDI PORCIONADO EM 50G KG 60% ACEM 40% PEITO BOVINO ARCOS</t>
        </is>
      </c>
      <c r="I3124" t="inlineStr">
        <is>
          <t>ALIMENTOS</t>
        </is>
      </c>
      <c r="J3124" t="n">
        <v>30.53</v>
      </c>
      <c r="K3124" t="inlineStr">
        <is>
          <t>KG</t>
        </is>
      </c>
      <c r="L3124" t="n">
        <v>1129.61</v>
      </c>
      <c r="M3124" t="n">
        <v>37</v>
      </c>
      <c r="N3124" t="inlineStr">
        <is>
          <t>ALIMENTOS</t>
        </is>
      </c>
      <c r="O3124" t="inlineStr">
        <is>
          <t>03/2026</t>
        </is>
      </c>
    </row>
    <row r="3125">
      <c r="A3125" t="n">
        <v>220125</v>
      </c>
      <c r="B3125" t="n">
        <v>122</v>
      </c>
      <c r="C3125" t="inlineStr">
        <is>
          <t>Arcos</t>
        </is>
      </c>
      <c r="D3125" t="inlineStr">
        <is>
          <t>MONTE ALTO ALIMENTOS LTDA</t>
        </is>
      </c>
      <c r="E3125" t="inlineStr">
        <is>
          <t>177936</t>
        </is>
      </c>
      <c r="F3125" s="550" t="n">
        <v>46097</v>
      </c>
      <c r="G3125" t="n">
        <v>26584</v>
      </c>
      <c r="H3125" t="inlineStr">
        <is>
          <t>COXAO MOLE ANGUS FREDDI PORCIONADO EM 100G KG</t>
        </is>
      </c>
      <c r="I3125" t="inlineStr">
        <is>
          <t>ALIMENTOS</t>
        </is>
      </c>
      <c r="J3125" t="n">
        <v>10.1</v>
      </c>
      <c r="K3125" t="inlineStr">
        <is>
          <t>KG</t>
        </is>
      </c>
      <c r="L3125" t="n">
        <v>818.1</v>
      </c>
      <c r="M3125" t="n">
        <v>81</v>
      </c>
      <c r="N3125" t="inlineStr">
        <is>
          <t>ALIMENTOS</t>
        </is>
      </c>
      <c r="O3125" t="inlineStr">
        <is>
          <t>03/2026</t>
        </is>
      </c>
    </row>
    <row r="3126">
      <c r="A3126" t="n">
        <v>220125</v>
      </c>
      <c r="B3126" t="n">
        <v>122</v>
      </c>
      <c r="C3126" t="inlineStr">
        <is>
          <t>Arcos</t>
        </is>
      </c>
      <c r="D3126" t="inlineStr">
        <is>
          <t>MONTE ALTO ALIMENTOS LTDA</t>
        </is>
      </c>
      <c r="E3126" t="inlineStr">
        <is>
          <t>177936</t>
        </is>
      </c>
      <c r="F3126" s="550" t="n">
        <v>46097</v>
      </c>
      <c r="G3126" t="n">
        <v>28479</v>
      </c>
      <c r="H3126" t="inlineStr">
        <is>
          <t>COXAO MOLE ANGUS PICADINHO FREDDI KG</t>
        </is>
      </c>
      <c r="I3126" t="inlineStr">
        <is>
          <t>ALIMENTOS</t>
        </is>
      </c>
      <c r="J3126" t="n">
        <v>31.41</v>
      </c>
      <c r="K3126" t="inlineStr">
        <is>
          <t>KG</t>
        </is>
      </c>
      <c r="L3126" t="n">
        <v>2544.21</v>
      </c>
      <c r="M3126" t="n">
        <v>81</v>
      </c>
      <c r="N3126" t="inlineStr">
        <is>
          <t>ALIMENTOS</t>
        </is>
      </c>
      <c r="O3126" t="inlineStr">
        <is>
          <t>03/2026</t>
        </is>
      </c>
    </row>
    <row r="3127">
      <c r="A3127" t="n">
        <v>219265</v>
      </c>
      <c r="B3127" t="n">
        <v>122</v>
      </c>
      <c r="C3127" t="inlineStr">
        <is>
          <t>Arcos</t>
        </is>
      </c>
      <c r="D3127" t="inlineStr">
        <is>
          <t xml:space="preserve">NOVA MIX </t>
        </is>
      </c>
      <c r="E3127" t="inlineStr">
        <is>
          <t>2603683</t>
        </is>
      </c>
      <c r="F3127" s="550" t="n">
        <v>46099</v>
      </c>
      <c r="G3127" t="n">
        <v>20689</v>
      </c>
      <c r="H3127" t="inlineStr">
        <is>
          <t>CREME DE LEITE FRESCO QUATA C/1,01LT</t>
        </is>
      </c>
      <c r="I3127" t="inlineStr">
        <is>
          <t>ALIMENTOS</t>
        </is>
      </c>
      <c r="J3127" t="n">
        <v>12</v>
      </c>
      <c r="K3127" t="inlineStr">
        <is>
          <t>UN</t>
        </is>
      </c>
      <c r="L3127" t="n">
        <v>384</v>
      </c>
      <c r="M3127" t="n">
        <v>32</v>
      </c>
      <c r="N3127" t="inlineStr">
        <is>
          <t>ALIMENTOS</t>
        </is>
      </c>
      <c r="O3127" t="inlineStr">
        <is>
          <t>03/2026</t>
        </is>
      </c>
    </row>
    <row r="3128">
      <c r="A3128" t="n">
        <v>219263</v>
      </c>
      <c r="B3128" t="n">
        <v>122</v>
      </c>
      <c r="C3128" t="inlineStr">
        <is>
          <t>Arcos</t>
        </is>
      </c>
      <c r="D3128" t="inlineStr">
        <is>
          <t>PSSS LTDA</t>
        </is>
      </c>
      <c r="E3128" t="inlineStr">
        <is>
          <t>3373</t>
        </is>
      </c>
      <c r="F3128" s="550" t="n">
        <v>46098</v>
      </c>
      <c r="G3128" t="n">
        <v>17437</v>
      </c>
      <c r="H3128" t="inlineStr">
        <is>
          <t>SACO ALVEJADO BRANCO 45X65 UN</t>
        </is>
      </c>
      <c r="I3128" t="inlineStr">
        <is>
          <t>DESCARTAVEIS/HIGIENE E LIMPEZA</t>
        </is>
      </c>
      <c r="J3128" t="n">
        <v>60</v>
      </c>
      <c r="K3128" t="inlineStr">
        <is>
          <t>UN</t>
        </is>
      </c>
      <c r="L3128" t="n">
        <v>138</v>
      </c>
      <c r="M3128" t="n">
        <v>2.3</v>
      </c>
      <c r="N3128" t="inlineStr">
        <is>
          <t>DESCARTAVEIS</t>
        </is>
      </c>
      <c r="O3128" t="inlineStr">
        <is>
          <t>03/2026</t>
        </is>
      </c>
    </row>
    <row r="3129">
      <c r="A3129" t="n">
        <v>219263</v>
      </c>
      <c r="B3129" t="n">
        <v>122</v>
      </c>
      <c r="C3129" t="inlineStr">
        <is>
          <t>Arcos</t>
        </is>
      </c>
      <c r="D3129" t="inlineStr">
        <is>
          <t>PSSS LTDA</t>
        </is>
      </c>
      <c r="E3129" t="inlineStr">
        <is>
          <t>3373</t>
        </is>
      </c>
      <c r="F3129" s="550" t="n">
        <v>46098</v>
      </c>
      <c r="G3129" t="n">
        <v>17409</v>
      </c>
      <c r="H3129" t="inlineStr">
        <is>
          <t>SACO CONFEITEIRO G HMVM 47X26CM C/50 UN</t>
        </is>
      </c>
      <c r="I3129" t="inlineStr">
        <is>
          <t>DESCARTAVEIS/HIGIENE E LIMPEZA</t>
        </is>
      </c>
      <c r="J3129" t="n">
        <v>5</v>
      </c>
      <c r="K3129" t="inlineStr">
        <is>
          <t>PC</t>
        </is>
      </c>
      <c r="L3129" t="n">
        <v>192.6</v>
      </c>
      <c r="M3129" t="n">
        <v>38.52</v>
      </c>
      <c r="N3129" t="inlineStr">
        <is>
          <t>DESCARTAVEIS</t>
        </is>
      </c>
      <c r="O3129" t="inlineStr">
        <is>
          <t>03/2026</t>
        </is>
      </c>
    </row>
    <row r="3130">
      <c r="A3130" t="n">
        <v>219263</v>
      </c>
      <c r="B3130" t="n">
        <v>122</v>
      </c>
      <c r="C3130" t="inlineStr">
        <is>
          <t>Arcos</t>
        </is>
      </c>
      <c r="D3130" t="inlineStr">
        <is>
          <t>PSSS LTDA</t>
        </is>
      </c>
      <c r="E3130" t="inlineStr">
        <is>
          <t>3373</t>
        </is>
      </c>
      <c r="F3130" s="550" t="n">
        <v>46098</v>
      </c>
      <c r="G3130" t="n">
        <v>17455</v>
      </c>
      <c r="H3130" t="inlineStr">
        <is>
          <t>ETIQUETA PRODUCAO 63X50MM C/1000 PLASTIFICADA  UN</t>
        </is>
      </c>
      <c r="I3130" t="inlineStr">
        <is>
          <t>DESCARTAVEIS/HIGIENE E LIMPEZA</t>
        </is>
      </c>
      <c r="J3130" t="n">
        <v>12</v>
      </c>
      <c r="K3130" t="inlineStr">
        <is>
          <t>UN</t>
        </is>
      </c>
      <c r="L3130" t="n">
        <v>423.24</v>
      </c>
      <c r="M3130" t="n">
        <v>35.27</v>
      </c>
      <c r="N3130" t="inlineStr">
        <is>
          <t>DESCARTAVEIS</t>
        </is>
      </c>
      <c r="O3130" t="inlineStr">
        <is>
          <t>03/2026</t>
        </is>
      </c>
    </row>
    <row r="3131">
      <c r="A3131" t="n">
        <v>219263</v>
      </c>
      <c r="B3131" t="n">
        <v>122</v>
      </c>
      <c r="C3131" t="inlineStr">
        <is>
          <t>Arcos</t>
        </is>
      </c>
      <c r="D3131" t="inlineStr">
        <is>
          <t>PSSS LTDA</t>
        </is>
      </c>
      <c r="E3131" t="inlineStr">
        <is>
          <t>3373</t>
        </is>
      </c>
      <c r="F3131" s="550" t="n">
        <v>46098</v>
      </c>
      <c r="G3131" t="n">
        <v>17190</v>
      </c>
      <c r="H3131" t="inlineStr">
        <is>
          <t>ESPONJA FIBRACO TININDO 3M C/5 UN</t>
        </is>
      </c>
      <c r="I3131" t="inlineStr">
        <is>
          <t>DESCARTAVEIS/HIGIENE E LIMPEZA</t>
        </is>
      </c>
      <c r="J3131" t="n">
        <v>5</v>
      </c>
      <c r="K3131" t="inlineStr">
        <is>
          <t>PC</t>
        </is>
      </c>
      <c r="L3131" t="n">
        <v>40.5</v>
      </c>
      <c r="M3131" t="n">
        <v>8.1</v>
      </c>
      <c r="N3131" t="inlineStr">
        <is>
          <t>DESCARTAVEIS</t>
        </is>
      </c>
      <c r="O3131" t="inlineStr">
        <is>
          <t>03/2026</t>
        </is>
      </c>
    </row>
    <row r="3132">
      <c r="A3132" t="n">
        <v>219263</v>
      </c>
      <c r="B3132" t="n">
        <v>122</v>
      </c>
      <c r="C3132" t="inlineStr">
        <is>
          <t>Arcos</t>
        </is>
      </c>
      <c r="D3132" t="inlineStr">
        <is>
          <t>PSSS LTDA</t>
        </is>
      </c>
      <c r="E3132" t="inlineStr">
        <is>
          <t>3373</t>
        </is>
      </c>
      <c r="F3132" s="550" t="n">
        <v>46098</v>
      </c>
      <c r="G3132" t="n">
        <v>17116</v>
      </c>
      <c r="H3132" t="inlineStr">
        <is>
          <t>SANITIZANTE EM PO P/ ALIMENTOS PROKITC 1KG UN</t>
        </is>
      </c>
      <c r="I3132" t="inlineStr">
        <is>
          <t>DESCARTAVEIS/HIGIENE E LIMPEZA</t>
        </is>
      </c>
      <c r="J3132" t="n">
        <v>4</v>
      </c>
      <c r="K3132" t="inlineStr">
        <is>
          <t>UN</t>
        </is>
      </c>
      <c r="L3132" t="n">
        <v>82.36</v>
      </c>
      <c r="M3132" t="n">
        <v>20.59</v>
      </c>
      <c r="N3132" t="inlineStr">
        <is>
          <t>DESCARTAVEIS</t>
        </is>
      </c>
      <c r="O3132" t="inlineStr">
        <is>
          <t>03/2026</t>
        </is>
      </c>
    </row>
    <row r="3133">
      <c r="A3133" t="n">
        <v>219263</v>
      </c>
      <c r="B3133" t="n">
        <v>122</v>
      </c>
      <c r="C3133" t="inlineStr">
        <is>
          <t>Arcos</t>
        </is>
      </c>
      <c r="D3133" t="inlineStr">
        <is>
          <t>PSSS LTDA</t>
        </is>
      </c>
      <c r="E3133" t="inlineStr">
        <is>
          <t>3373</t>
        </is>
      </c>
      <c r="F3133" s="550" t="n">
        <v>46098</v>
      </c>
      <c r="G3133" t="n">
        <v>17196</v>
      </c>
      <c r="H3133" t="inlineStr">
        <is>
          <t xml:space="preserve">ESPONJA DUPLA FACE TININDO 3M C/10 UN </t>
        </is>
      </c>
      <c r="I3133" t="inlineStr">
        <is>
          <t>DESCARTAVEIS/HIGIENE E LIMPEZA</t>
        </is>
      </c>
      <c r="J3133" t="n">
        <v>4</v>
      </c>
      <c r="K3133" t="inlineStr">
        <is>
          <t>PC</t>
        </is>
      </c>
      <c r="L3133" t="n">
        <v>25.52</v>
      </c>
      <c r="M3133" t="n">
        <v>6.38</v>
      </c>
      <c r="N3133" t="inlineStr">
        <is>
          <t>DESCARTAVEIS</t>
        </is>
      </c>
      <c r="O3133" t="inlineStr">
        <is>
          <t>03/2026</t>
        </is>
      </c>
    </row>
    <row r="3134">
      <c r="A3134" t="n">
        <v>219263</v>
      </c>
      <c r="B3134" t="n">
        <v>122</v>
      </c>
      <c r="C3134" t="inlineStr">
        <is>
          <t>Arcos</t>
        </is>
      </c>
      <c r="D3134" t="inlineStr">
        <is>
          <t>PSSS LTDA</t>
        </is>
      </c>
      <c r="E3134" t="inlineStr">
        <is>
          <t>3373</t>
        </is>
      </c>
      <c r="F3134" s="550" t="n">
        <v>46098</v>
      </c>
      <c r="G3134" t="n">
        <v>21783</v>
      </c>
      <c r="H3134" t="inlineStr">
        <is>
          <t>AVENTAL DE PVC BRANCO 1,20X0,70 UN</t>
        </is>
      </c>
      <c r="I3134" t="inlineStr">
        <is>
          <t>UTENSILIOS</t>
        </is>
      </c>
      <c r="J3134" t="n">
        <v>4</v>
      </c>
      <c r="K3134" t="inlineStr">
        <is>
          <t>UN</t>
        </is>
      </c>
      <c r="L3134" t="n">
        <v>42.24</v>
      </c>
      <c r="M3134" t="n">
        <v>10.56</v>
      </c>
      <c r="N3134" t="inlineStr">
        <is>
          <t>DESCARTAVEIS</t>
        </is>
      </c>
      <c r="O3134" t="inlineStr">
        <is>
          <t>03/2026</t>
        </is>
      </c>
    </row>
    <row r="3135">
      <c r="A3135" t="n">
        <v>219263</v>
      </c>
      <c r="B3135" t="n">
        <v>122</v>
      </c>
      <c r="C3135" t="inlineStr">
        <is>
          <t>Arcos</t>
        </is>
      </c>
      <c r="D3135" t="inlineStr">
        <is>
          <t>PSSS LTDA</t>
        </is>
      </c>
      <c r="E3135" t="inlineStr">
        <is>
          <t>3373</t>
        </is>
      </c>
      <c r="F3135" s="550" t="n">
        <v>46098</v>
      </c>
      <c r="G3135" t="n">
        <v>17535</v>
      </c>
      <c r="H3135" t="inlineStr">
        <is>
          <t>COPO DESCARTAVEL ULTRACOPOS 330ML C/2000UN</t>
        </is>
      </c>
      <c r="I3135" t="inlineStr">
        <is>
          <t>DESCARTAVEIS/HIGIENE E LIMPEZA</t>
        </is>
      </c>
      <c r="J3135" t="n">
        <v>2</v>
      </c>
      <c r="K3135" t="inlineStr">
        <is>
          <t>CX</t>
        </is>
      </c>
      <c r="L3135" t="n">
        <v>240</v>
      </c>
      <c r="M3135" t="n">
        <v>120</v>
      </c>
      <c r="N3135" t="inlineStr">
        <is>
          <t>DESCARTAVEIS</t>
        </is>
      </c>
      <c r="O3135" t="inlineStr">
        <is>
          <t>03/2026</t>
        </is>
      </c>
    </row>
    <row r="3136">
      <c r="A3136" t="n">
        <v>219263</v>
      </c>
      <c r="B3136" t="n">
        <v>122</v>
      </c>
      <c r="C3136" t="inlineStr">
        <is>
          <t>Arcos</t>
        </is>
      </c>
      <c r="D3136" t="inlineStr">
        <is>
          <t>PSSS LTDA</t>
        </is>
      </c>
      <c r="E3136" t="inlineStr">
        <is>
          <t>3373</t>
        </is>
      </c>
      <c r="F3136" s="550" t="n">
        <v>46098</v>
      </c>
      <c r="G3136" t="n">
        <v>17001</v>
      </c>
      <c r="H3136" t="inlineStr">
        <is>
          <t>FILTRO DE PAPEL MELITTA 103 C/30</t>
        </is>
      </c>
      <c r="I3136" t="inlineStr">
        <is>
          <t>DESCARTAVEIS/HIGIENE E LIMPEZA</t>
        </is>
      </c>
      <c r="J3136" t="n">
        <v>20</v>
      </c>
      <c r="K3136" t="inlineStr">
        <is>
          <t>UN</t>
        </is>
      </c>
      <c r="L3136" t="n">
        <v>98.40000000000001</v>
      </c>
      <c r="M3136" t="n">
        <v>4.92</v>
      </c>
      <c r="N3136" t="inlineStr">
        <is>
          <t>DESCARTAVEIS</t>
        </is>
      </c>
      <c r="O3136" t="inlineStr">
        <is>
          <t>03/2026</t>
        </is>
      </c>
    </row>
    <row r="3137">
      <c r="A3137" t="n">
        <v>219263</v>
      </c>
      <c r="B3137" t="n">
        <v>122</v>
      </c>
      <c r="C3137" t="inlineStr">
        <is>
          <t>Arcos</t>
        </is>
      </c>
      <c r="D3137" t="inlineStr">
        <is>
          <t>PSSS LTDA</t>
        </is>
      </c>
      <c r="E3137" t="inlineStr">
        <is>
          <t>3373</t>
        </is>
      </c>
      <c r="F3137" s="550" t="n">
        <v>46098</v>
      </c>
      <c r="G3137" t="n">
        <v>17418</v>
      </c>
      <c r="H3137" t="inlineStr">
        <is>
          <t>PAPEL TOALHA BOBINA LUXO BIA PAPER C/6X20X200M C/6 ROLOS</t>
        </is>
      </c>
      <c r="I3137" t="inlineStr">
        <is>
          <t>DESCARTAVEIS/HIGIENE E LIMPEZA</t>
        </is>
      </c>
      <c r="J3137" t="n">
        <v>10</v>
      </c>
      <c r="K3137" t="inlineStr">
        <is>
          <t>CX</t>
        </is>
      </c>
      <c r="L3137" t="n">
        <v>589</v>
      </c>
      <c r="M3137" t="n">
        <v>58.9</v>
      </c>
      <c r="N3137" t="inlineStr">
        <is>
          <t>DESCARTAVEIS</t>
        </is>
      </c>
      <c r="O3137" t="inlineStr">
        <is>
          <t>03/2026</t>
        </is>
      </c>
    </row>
    <row r="3138">
      <c r="A3138" t="n">
        <v>219263</v>
      </c>
      <c r="B3138" t="n">
        <v>122</v>
      </c>
      <c r="C3138" t="inlineStr">
        <is>
          <t>Arcos</t>
        </is>
      </c>
      <c r="D3138" t="inlineStr">
        <is>
          <t>PSSS LTDA</t>
        </is>
      </c>
      <c r="E3138" t="inlineStr">
        <is>
          <t>3373</t>
        </is>
      </c>
      <c r="F3138" s="550" t="n">
        <v>46098</v>
      </c>
      <c r="G3138" t="n">
        <v>27393</v>
      </c>
      <c r="H3138" t="inlineStr">
        <is>
          <t>MEXEDOR CAFE MADEIRA THEOTO C/1000UN</t>
        </is>
      </c>
      <c r="I3138" t="inlineStr">
        <is>
          <t>DESCARTAVEIS/HIGIENE E LIMPEZA</t>
        </is>
      </c>
      <c r="J3138" t="n">
        <v>10</v>
      </c>
      <c r="K3138" t="inlineStr">
        <is>
          <t>UN</t>
        </is>
      </c>
      <c r="L3138" t="n">
        <v>189.8</v>
      </c>
      <c r="M3138" t="n">
        <v>18.98</v>
      </c>
      <c r="N3138" t="inlineStr">
        <is>
          <t>DESCARTAVEIS</t>
        </is>
      </c>
      <c r="O3138" t="inlineStr">
        <is>
          <t>03/2026</t>
        </is>
      </c>
    </row>
    <row r="3139">
      <c r="A3139" t="n">
        <v>219263</v>
      </c>
      <c r="B3139" t="n">
        <v>122</v>
      </c>
      <c r="C3139" t="inlineStr">
        <is>
          <t>Arcos</t>
        </is>
      </c>
      <c r="D3139" t="inlineStr">
        <is>
          <t>PSSS LTDA</t>
        </is>
      </c>
      <c r="E3139" t="inlineStr">
        <is>
          <t>3373</t>
        </is>
      </c>
      <c r="F3139" s="550" t="n">
        <v>46098</v>
      </c>
      <c r="G3139" t="n">
        <v>21703</v>
      </c>
      <c r="H3139" t="inlineStr">
        <is>
          <t>PALITO DE DENTE BAMBU 2,0 X 65MM CX C/500</t>
        </is>
      </c>
      <c r="I3139" t="inlineStr">
        <is>
          <t>DESCARTAVEIS/HIGIENE E LIMPEZA</t>
        </is>
      </c>
      <c r="J3139" t="n">
        <v>6</v>
      </c>
      <c r="K3139" t="inlineStr">
        <is>
          <t>UN</t>
        </is>
      </c>
      <c r="L3139" t="n">
        <v>54</v>
      </c>
      <c r="M3139" t="n">
        <v>9</v>
      </c>
      <c r="N3139" t="inlineStr">
        <is>
          <t>DESCARTAVEIS</t>
        </is>
      </c>
      <c r="O3139" t="inlineStr">
        <is>
          <t>03/2026</t>
        </is>
      </c>
    </row>
    <row r="3140">
      <c r="A3140" t="n">
        <v>219263</v>
      </c>
      <c r="B3140" t="n">
        <v>122</v>
      </c>
      <c r="C3140" t="inlineStr">
        <is>
          <t>Arcos</t>
        </is>
      </c>
      <c r="D3140" t="inlineStr">
        <is>
          <t>PSSS LTDA</t>
        </is>
      </c>
      <c r="E3140" t="inlineStr">
        <is>
          <t>3373</t>
        </is>
      </c>
      <c r="F3140" s="550" t="n">
        <v>46098</v>
      </c>
      <c r="G3140" t="n">
        <v>28603</v>
      </c>
      <c r="H3140" t="inlineStr">
        <is>
          <t>PAPEL TOALHA INTERF. FOLHA DUPLA NOBRE C/2000FLS UN</t>
        </is>
      </c>
      <c r="I3140" t="inlineStr">
        <is>
          <t>DESCARTAVEIS/HIGIENE E LIMPEZA</t>
        </is>
      </c>
      <c r="J3140" t="n">
        <v>4</v>
      </c>
      <c r="K3140" t="inlineStr">
        <is>
          <t>CX</t>
        </is>
      </c>
      <c r="L3140" t="n">
        <v>194.32</v>
      </c>
      <c r="M3140" t="n">
        <v>48.58</v>
      </c>
      <c r="N3140" t="inlineStr">
        <is>
          <t>DESCARTAVEIS</t>
        </is>
      </c>
      <c r="O3140" t="inlineStr">
        <is>
          <t>03/2026</t>
        </is>
      </c>
    </row>
    <row r="3141">
      <c r="A3141" t="n">
        <v>219262</v>
      </c>
      <c r="B3141" t="n">
        <v>122</v>
      </c>
      <c r="C3141" t="inlineStr">
        <is>
          <t>Arcos</t>
        </is>
      </c>
      <c r="D3141" t="inlineStr">
        <is>
          <t xml:space="preserve">EDUARDO TAKESHI MURANAKA </t>
        </is>
      </c>
      <c r="E3141" t="inlineStr">
        <is>
          <t>260711210</t>
        </is>
      </c>
      <c r="F3141" s="550" t="n">
        <v>46100</v>
      </c>
      <c r="G3141" t="n">
        <v>28220</v>
      </c>
      <c r="H3141" t="inlineStr">
        <is>
          <t>COGUMELO PARIS MURANAKA KG</t>
        </is>
      </c>
      <c r="I3141" t="inlineStr">
        <is>
          <t>ALIMENTOS</t>
        </is>
      </c>
      <c r="J3141" t="n">
        <v>20</v>
      </c>
      <c r="K3141" t="inlineStr">
        <is>
          <t>KG</t>
        </is>
      </c>
      <c r="L3141" t="n">
        <v>640</v>
      </c>
      <c r="M3141" t="n">
        <v>32</v>
      </c>
      <c r="N3141" t="inlineStr">
        <is>
          <t>ALIMENTOS</t>
        </is>
      </c>
      <c r="O3141" t="inlineStr">
        <is>
          <t>03/2026</t>
        </is>
      </c>
    </row>
    <row r="3142">
      <c r="A3142" t="n">
        <v>219262</v>
      </c>
      <c r="B3142" t="n">
        <v>122</v>
      </c>
      <c r="C3142" t="inlineStr">
        <is>
          <t>Arcos</t>
        </is>
      </c>
      <c r="D3142" t="inlineStr">
        <is>
          <t xml:space="preserve">EDUARDO TAKESHI MURANAKA </t>
        </is>
      </c>
      <c r="E3142" t="inlineStr">
        <is>
          <t>260711210</t>
        </is>
      </c>
      <c r="F3142" s="550" t="n">
        <v>46100</v>
      </c>
      <c r="G3142" t="n">
        <v>28221</v>
      </c>
      <c r="H3142" t="inlineStr">
        <is>
          <t>COGUMELO PORTO BELLO MURANAKA KG</t>
        </is>
      </c>
      <c r="I3142" t="inlineStr">
        <is>
          <t>ALIMENTOS</t>
        </is>
      </c>
      <c r="J3142" t="n">
        <v>20</v>
      </c>
      <c r="K3142" t="inlineStr">
        <is>
          <t>KG</t>
        </is>
      </c>
      <c r="L3142" t="n">
        <v>760</v>
      </c>
      <c r="M3142" t="n">
        <v>38</v>
      </c>
      <c r="N3142" t="inlineStr">
        <is>
          <t>ALIMENTOS</t>
        </is>
      </c>
      <c r="O3142" t="inlineStr">
        <is>
          <t>03/2026</t>
        </is>
      </c>
    </row>
    <row r="3143">
      <c r="A3143" t="n">
        <v>219262</v>
      </c>
      <c r="B3143" t="n">
        <v>122</v>
      </c>
      <c r="C3143" t="inlineStr">
        <is>
          <t>Arcos</t>
        </is>
      </c>
      <c r="D3143" t="inlineStr">
        <is>
          <t xml:space="preserve">EDUARDO TAKESHI MURANAKA </t>
        </is>
      </c>
      <c r="E3143" t="inlineStr">
        <is>
          <t>260711210</t>
        </is>
      </c>
      <c r="F3143" s="550" t="n">
        <v>46100</v>
      </c>
      <c r="G3143" t="n">
        <v>28222</v>
      </c>
      <c r="H3143" t="inlineStr">
        <is>
          <t>COGUMELO SHIITAKE MURANAKA KG</t>
        </is>
      </c>
      <c r="I3143" t="inlineStr">
        <is>
          <t>ALIMENTOS</t>
        </is>
      </c>
      <c r="J3143" t="n">
        <v>20</v>
      </c>
      <c r="K3143" t="inlineStr">
        <is>
          <t>KG</t>
        </is>
      </c>
      <c r="L3143" t="n">
        <v>840</v>
      </c>
      <c r="M3143" t="n">
        <v>42</v>
      </c>
      <c r="N3143" t="inlineStr">
        <is>
          <t>ALIMENTOS</t>
        </is>
      </c>
      <c r="O3143" t="inlineStr">
        <is>
          <t>03/2026</t>
        </is>
      </c>
    </row>
    <row r="3144">
      <c r="A3144" t="n">
        <v>219260</v>
      </c>
      <c r="B3144" t="n">
        <v>122</v>
      </c>
      <c r="C3144" t="inlineStr">
        <is>
          <t>Arcos</t>
        </is>
      </c>
      <c r="D3144" t="inlineStr">
        <is>
          <t>BATARD PADARIA ARTESANAL LTDA</t>
        </is>
      </c>
      <c r="E3144" t="inlineStr">
        <is>
          <t>13602</t>
        </is>
      </c>
      <c r="F3144" s="550" t="n">
        <v>46098</v>
      </c>
      <c r="G3144" t="n">
        <v>19166</v>
      </c>
      <c r="H3144" t="inlineStr">
        <is>
          <t>BAGUETE DE GRAO LEVIAN FATIADO 590G UN</t>
        </is>
      </c>
      <c r="I3144" t="inlineStr">
        <is>
          <t>ALIMENTOS</t>
        </is>
      </c>
      <c r="J3144" t="n">
        <v>20</v>
      </c>
      <c r="K3144" t="inlineStr">
        <is>
          <t>UN</t>
        </is>
      </c>
      <c r="L3144" t="n">
        <v>407</v>
      </c>
      <c r="M3144" t="n">
        <v>20.35</v>
      </c>
      <c r="N3144" t="inlineStr">
        <is>
          <t>ALIMENTOS</t>
        </is>
      </c>
      <c r="O3144" t="inlineStr">
        <is>
          <t>03/2026</t>
        </is>
      </c>
    </row>
    <row r="3145">
      <c r="A3145" t="n">
        <v>219260</v>
      </c>
      <c r="B3145" t="n">
        <v>122</v>
      </c>
      <c r="C3145" t="inlineStr">
        <is>
          <t>Arcos</t>
        </is>
      </c>
      <c r="D3145" t="inlineStr">
        <is>
          <t>BATARD PADARIA ARTESANAL LTDA</t>
        </is>
      </c>
      <c r="E3145" t="inlineStr">
        <is>
          <t>13602</t>
        </is>
      </c>
      <c r="F3145" s="550" t="n">
        <v>46098</v>
      </c>
      <c r="G3145" t="n">
        <v>21372</v>
      </c>
      <c r="H3145" t="inlineStr">
        <is>
          <t>PAO BRIOCHE FORME C/ TAMPA UN</t>
        </is>
      </c>
      <c r="I3145" t="inlineStr">
        <is>
          <t>ALIMENTOS</t>
        </is>
      </c>
      <c r="J3145" t="n">
        <v>25</v>
      </c>
      <c r="K3145" t="inlineStr">
        <is>
          <t>UN</t>
        </is>
      </c>
      <c r="L3145" t="n">
        <v>775</v>
      </c>
      <c r="M3145" t="n">
        <v>31</v>
      </c>
      <c r="N3145" t="inlineStr">
        <is>
          <t>ALIMENTOS</t>
        </is>
      </c>
      <c r="O3145" t="inlineStr">
        <is>
          <t>03/2026</t>
        </is>
      </c>
    </row>
    <row r="3146">
      <c r="A3146" t="n">
        <v>219260</v>
      </c>
      <c r="B3146" t="n">
        <v>122</v>
      </c>
      <c r="C3146" t="inlineStr">
        <is>
          <t>Arcos</t>
        </is>
      </c>
      <c r="D3146" t="inlineStr">
        <is>
          <t>BATARD PADARIA ARTESANAL LTDA</t>
        </is>
      </c>
      <c r="E3146" t="inlineStr">
        <is>
          <t>13602</t>
        </is>
      </c>
      <c r="F3146" s="550" t="n">
        <v>46098</v>
      </c>
      <c r="G3146" t="n">
        <v>28384</v>
      </c>
      <c r="H3146" t="inlineStr">
        <is>
          <t xml:space="preserve">PÃO PDC FORMA LEVAIN 750GR </t>
        </is>
      </c>
      <c r="I3146" t="inlineStr">
        <is>
          <t>ALIMENTOS</t>
        </is>
      </c>
      <c r="J3146" t="n">
        <v>16</v>
      </c>
      <c r="K3146" t="inlineStr">
        <is>
          <t>UN</t>
        </is>
      </c>
      <c r="L3146" t="n">
        <v>416</v>
      </c>
      <c r="M3146" t="n">
        <v>26</v>
      </c>
      <c r="N3146" t="inlineStr">
        <is>
          <t>ALIMENTOS</t>
        </is>
      </c>
      <c r="O3146" t="inlineStr">
        <is>
          <t>03/2026</t>
        </is>
      </c>
    </row>
    <row r="3147">
      <c r="A3147" t="n">
        <v>219259</v>
      </c>
      <c r="B3147" t="n">
        <v>122</v>
      </c>
      <c r="C3147" t="inlineStr">
        <is>
          <t>Arcos</t>
        </is>
      </c>
      <c r="D3147" t="inlineStr">
        <is>
          <t>GCT COMERCIO DE PRODUTOS ALIMENTICIOS LTDA</t>
        </is>
      </c>
      <c r="E3147" t="inlineStr">
        <is>
          <t>10485</t>
        </is>
      </c>
      <c r="F3147" s="550" t="n">
        <v>46100</v>
      </c>
      <c r="G3147" t="n">
        <v>27340</v>
      </c>
      <c r="H3147" t="inlineStr">
        <is>
          <t>GELO RETANGULO 50X65MM C/25 UN YCECODE</t>
        </is>
      </c>
      <c r="I3147" t="inlineStr">
        <is>
          <t>BEBIDAS</t>
        </is>
      </c>
      <c r="J3147" t="n">
        <v>16</v>
      </c>
      <c r="K3147" t="inlineStr">
        <is>
          <t>PC</t>
        </is>
      </c>
      <c r="L3147" t="n">
        <v>857.92</v>
      </c>
      <c r="M3147" t="n">
        <v>53.62</v>
      </c>
      <c r="N3147" t="inlineStr">
        <is>
          <t>BEBIDAS</t>
        </is>
      </c>
      <c r="O3147" t="inlineStr">
        <is>
          <t>03/2026</t>
        </is>
      </c>
    </row>
    <row r="3148">
      <c r="A3148" t="n">
        <v>219259</v>
      </c>
      <c r="B3148" t="n">
        <v>122</v>
      </c>
      <c r="C3148" t="inlineStr">
        <is>
          <t>Arcos</t>
        </is>
      </c>
      <c r="D3148" t="inlineStr">
        <is>
          <t>GCT COMERCIO DE PRODUTOS ALIMENTICIOS LTDA</t>
        </is>
      </c>
      <c r="E3148" t="inlineStr">
        <is>
          <t>10485</t>
        </is>
      </c>
      <c r="F3148" s="550" t="n">
        <v>46100</v>
      </c>
      <c r="G3148" t="n">
        <v>28315</v>
      </c>
      <c r="H3148" t="inlineStr">
        <is>
          <t>GELO COLLINS 35X120 C/18 UN YCECODE</t>
        </is>
      </c>
      <c r="I3148" t="inlineStr">
        <is>
          <t>BEBIDAS</t>
        </is>
      </c>
      <c r="J3148" t="n">
        <v>10</v>
      </c>
      <c r="K3148" t="inlineStr">
        <is>
          <t>PC</t>
        </is>
      </c>
      <c r="L3148" t="n">
        <v>435.6</v>
      </c>
      <c r="M3148" t="n">
        <v>43.56</v>
      </c>
      <c r="N3148" t="inlineStr">
        <is>
          <t>BEBIDAS</t>
        </is>
      </c>
      <c r="O3148" t="inlineStr">
        <is>
          <t>03/2026</t>
        </is>
      </c>
    </row>
    <row r="3149">
      <c r="A3149" t="n">
        <v>219250</v>
      </c>
      <c r="B3149" t="n">
        <v>122</v>
      </c>
      <c r="C3149" t="inlineStr">
        <is>
          <t>Arcos</t>
        </is>
      </c>
      <c r="D3149" t="inlineStr">
        <is>
          <t>GCT COMERCIO DE PRODUTOS ALIMENTICIOS LTDA</t>
        </is>
      </c>
      <c r="E3149" t="inlineStr">
        <is>
          <t>10521</t>
        </is>
      </c>
      <c r="F3149" s="550" t="n">
        <v>46102</v>
      </c>
      <c r="G3149" t="n">
        <v>27340</v>
      </c>
      <c r="H3149" t="inlineStr">
        <is>
          <t>GELO RETANGULO 50X65MM C/25 UN YCECODE</t>
        </is>
      </c>
      <c r="I3149" t="inlineStr">
        <is>
          <t>BEBIDAS</t>
        </is>
      </c>
      <c r="J3149" t="n">
        <v>6</v>
      </c>
      <c r="K3149" t="inlineStr">
        <is>
          <t>PC</t>
        </is>
      </c>
      <c r="L3149" t="n">
        <v>321.72</v>
      </c>
      <c r="M3149" t="n">
        <v>53.62</v>
      </c>
      <c r="N3149" t="inlineStr">
        <is>
          <t>BEBIDAS</t>
        </is>
      </c>
      <c r="O3149" t="inlineStr">
        <is>
          <t>03/2026</t>
        </is>
      </c>
    </row>
    <row r="3150">
      <c r="A3150" t="n">
        <v>219250</v>
      </c>
      <c r="B3150" t="n">
        <v>122</v>
      </c>
      <c r="C3150" t="inlineStr">
        <is>
          <t>Arcos</t>
        </is>
      </c>
      <c r="D3150" t="inlineStr">
        <is>
          <t>GCT COMERCIO DE PRODUTOS ALIMENTICIOS LTDA</t>
        </is>
      </c>
      <c r="E3150" t="inlineStr">
        <is>
          <t>10521</t>
        </is>
      </c>
      <c r="F3150" s="550" t="n">
        <v>46102</v>
      </c>
      <c r="G3150" t="n">
        <v>28316</v>
      </c>
      <c r="H3150" t="inlineStr">
        <is>
          <t>GELO ESFERICO C/9UN YCECODE</t>
        </is>
      </c>
      <c r="I3150" t="inlineStr">
        <is>
          <t>BEBIDAS</t>
        </is>
      </c>
      <c r="J3150" t="n">
        <v>8</v>
      </c>
      <c r="K3150" t="inlineStr">
        <is>
          <t>PC</t>
        </is>
      </c>
      <c r="L3150" t="n">
        <v>312.4</v>
      </c>
      <c r="M3150" t="n">
        <v>39.05</v>
      </c>
      <c r="N3150" t="inlineStr">
        <is>
          <t>BEBIDAS</t>
        </is>
      </c>
      <c r="O3150" t="inlineStr">
        <is>
          <t>03/2026</t>
        </is>
      </c>
    </row>
    <row r="3151">
      <c r="A3151" t="n">
        <v>219249</v>
      </c>
      <c r="B3151" t="n">
        <v>122</v>
      </c>
      <c r="C3151" t="inlineStr">
        <is>
          <t>Arcos</t>
        </is>
      </c>
      <c r="D3151" t="inlineStr">
        <is>
          <t>DONA ZELDA LTDA</t>
        </is>
      </c>
      <c r="E3151" t="inlineStr">
        <is>
          <t>148</t>
        </is>
      </c>
      <c r="F3151" s="550" t="n">
        <v>46098</v>
      </c>
      <c r="G3151" t="n">
        <v>27399</v>
      </c>
      <c r="H3151" t="inlineStr">
        <is>
          <t>PAO DE QUEIJO TRAD LANCHE DONA ZELDA 25UN C/80GR - 2KG</t>
        </is>
      </c>
      <c r="I3151" t="inlineStr">
        <is>
          <t>ALIMENTOS</t>
        </is>
      </c>
      <c r="J3151" t="n">
        <v>10</v>
      </c>
      <c r="K3151" t="inlineStr">
        <is>
          <t>PC</t>
        </is>
      </c>
      <c r="L3151" t="n">
        <v>900</v>
      </c>
      <c r="M3151" t="n">
        <v>90</v>
      </c>
      <c r="N3151" t="inlineStr">
        <is>
          <t>ALIMENTOS</t>
        </is>
      </c>
      <c r="O3151" t="inlineStr">
        <is>
          <t>03/2026</t>
        </is>
      </c>
    </row>
    <row r="3152">
      <c r="A3152" t="n">
        <v>219247</v>
      </c>
      <c r="B3152" t="n">
        <v>122</v>
      </c>
      <c r="C3152" t="inlineStr">
        <is>
          <t>Arcos</t>
        </is>
      </c>
      <c r="D3152" t="inlineStr">
        <is>
          <t>KING COMERCIO E IMPORTACAO DE BEBIDAS LTDA</t>
        </is>
      </c>
      <c r="E3152" t="inlineStr">
        <is>
          <t>125993</t>
        </is>
      </c>
      <c r="F3152" s="550" t="n">
        <v>46097</v>
      </c>
      <c r="G3152" t="n">
        <v>22598</v>
      </c>
      <c r="H3152" t="inlineStr">
        <is>
          <t>APERITIVO ANGOSTURA ORANGE 100ML</t>
        </is>
      </c>
      <c r="I3152" t="inlineStr">
        <is>
          <t>BEBIDAS</t>
        </is>
      </c>
      <c r="J3152" t="n">
        <v>3</v>
      </c>
      <c r="K3152" t="inlineStr">
        <is>
          <t>GR</t>
        </is>
      </c>
      <c r="L3152" t="n">
        <v>310.92</v>
      </c>
      <c r="M3152" t="n">
        <v>103.64</v>
      </c>
      <c r="N3152" t="inlineStr">
        <is>
          <t>BEBIDAS</t>
        </is>
      </c>
      <c r="O3152" t="inlineStr">
        <is>
          <t>03/2026</t>
        </is>
      </c>
    </row>
    <row r="3153">
      <c r="A3153" t="n">
        <v>219246</v>
      </c>
      <c r="B3153" t="n">
        <v>122</v>
      </c>
      <c r="C3153" t="inlineStr">
        <is>
          <t>Arcos</t>
        </is>
      </c>
      <c r="D3153" t="inlineStr">
        <is>
          <t>NOVA COMERCIAL PESCADOS LTDA</t>
        </is>
      </c>
      <c r="E3153" t="inlineStr">
        <is>
          <t>32053</t>
        </is>
      </c>
      <c r="F3153" s="550" t="n">
        <v>46097</v>
      </c>
      <c r="G3153" t="n">
        <v>27692</v>
      </c>
      <c r="H3153" t="inlineStr">
        <is>
          <t>CAMARAO CINZA 25/30 LIMPO EVISCERADO COM COLA KG</t>
        </is>
      </c>
      <c r="I3153" t="inlineStr">
        <is>
          <t>ALIMENTOS</t>
        </is>
      </c>
      <c r="J3153" t="n">
        <v>12</v>
      </c>
      <c r="K3153" t="inlineStr">
        <is>
          <t>KG</t>
        </is>
      </c>
      <c r="L3153" t="n">
        <v>1344</v>
      </c>
      <c r="M3153" t="n">
        <v>112</v>
      </c>
      <c r="N3153" t="inlineStr">
        <is>
          <t>ALIMENTOS</t>
        </is>
      </c>
      <c r="O3153" t="inlineStr">
        <is>
          <t>03/2026</t>
        </is>
      </c>
    </row>
    <row r="3154">
      <c r="A3154" t="n">
        <v>219245</v>
      </c>
      <c r="B3154" t="n">
        <v>122</v>
      </c>
      <c r="C3154" t="inlineStr">
        <is>
          <t>Arcos</t>
        </is>
      </c>
      <c r="D3154" t="inlineStr">
        <is>
          <t xml:space="preserve">KISABOR ALIMENTOS </t>
        </is>
      </c>
      <c r="E3154" t="inlineStr">
        <is>
          <t>169255</t>
        </is>
      </c>
      <c r="F3154" s="550" t="n">
        <v>46097</v>
      </c>
      <c r="G3154" t="n">
        <v>28730</v>
      </c>
      <c r="H3154" t="inlineStr">
        <is>
          <t>PAO DE QUEIJO EMPANADO PACOTE C/ 2KG KISABOR</t>
        </is>
      </c>
      <c r="I3154" t="inlineStr">
        <is>
          <t>ALIMENTOS</t>
        </is>
      </c>
      <c r="J3154" t="n">
        <v>20</v>
      </c>
      <c r="K3154" t="inlineStr">
        <is>
          <t>UN</t>
        </is>
      </c>
      <c r="L3154" t="n">
        <v>720</v>
      </c>
      <c r="M3154" t="n">
        <v>36</v>
      </c>
      <c r="N3154" t="inlineStr">
        <is>
          <t>ALIMENTOS</t>
        </is>
      </c>
      <c r="O3154" t="inlineStr">
        <is>
          <t>03/2026</t>
        </is>
      </c>
    </row>
    <row r="3155">
      <c r="A3155" t="n">
        <v>219243</v>
      </c>
      <c r="B3155" t="n">
        <v>122</v>
      </c>
      <c r="C3155" t="inlineStr">
        <is>
          <t>Arcos</t>
        </is>
      </c>
      <c r="D3155" t="inlineStr">
        <is>
          <t>MONTE ALTO ALIMENTOS LTDA</t>
        </is>
      </c>
      <c r="E3155" t="inlineStr">
        <is>
          <t>177823</t>
        </is>
      </c>
      <c r="F3155" s="550" t="n">
        <v>46094</v>
      </c>
      <c r="G3155" t="n">
        <v>26580</v>
      </c>
      <c r="H3155" t="inlineStr">
        <is>
          <t>PERNIL CORDEIRO FREDDI KG</t>
        </is>
      </c>
      <c r="I3155" t="inlineStr">
        <is>
          <t>ALIMENTOS</t>
        </is>
      </c>
      <c r="J3155" t="n">
        <v>18.89</v>
      </c>
      <c r="K3155" t="inlineStr">
        <is>
          <t>KG</t>
        </is>
      </c>
      <c r="L3155" t="n">
        <v>2115.68</v>
      </c>
      <c r="M3155" t="n">
        <v>112</v>
      </c>
      <c r="N3155" t="inlineStr">
        <is>
          <t>ALIMENTOS</t>
        </is>
      </c>
      <c r="O3155" t="inlineStr">
        <is>
          <t>03/2026</t>
        </is>
      </c>
    </row>
    <row r="3156">
      <c r="A3156" t="n">
        <v>219241</v>
      </c>
      <c r="B3156" t="n">
        <v>122</v>
      </c>
      <c r="C3156" t="inlineStr">
        <is>
          <t>Arcos</t>
        </is>
      </c>
      <c r="D3156" t="inlineStr">
        <is>
          <t>CASANDRA DEVOTTO</t>
        </is>
      </c>
      <c r="E3156" t="inlineStr">
        <is>
          <t>130</t>
        </is>
      </c>
      <c r="F3156" s="550" t="n">
        <v>46100</v>
      </c>
      <c r="G3156" t="n">
        <v>26336</v>
      </c>
      <c r="H3156" t="inlineStr">
        <is>
          <t>⁠EMPANADA CEBOLA E QUEIJO</t>
        </is>
      </c>
      <c r="I3156" t="inlineStr">
        <is>
          <t>ALIMENTOS</t>
        </is>
      </c>
      <c r="J3156" t="n">
        <v>150</v>
      </c>
      <c r="K3156" t="inlineStr">
        <is>
          <t>UN</t>
        </is>
      </c>
      <c r="L3156" t="n">
        <v>930</v>
      </c>
      <c r="M3156" t="n">
        <v>6.2</v>
      </c>
      <c r="N3156" t="inlineStr">
        <is>
          <t>ALIMENTOS</t>
        </is>
      </c>
      <c r="O3156" t="inlineStr">
        <is>
          <t>03/2026</t>
        </is>
      </c>
    </row>
    <row r="3157">
      <c r="A3157" t="n">
        <v>219241</v>
      </c>
      <c r="B3157" t="n">
        <v>122</v>
      </c>
      <c r="C3157" t="inlineStr">
        <is>
          <t>Arcos</t>
        </is>
      </c>
      <c r="D3157" t="inlineStr">
        <is>
          <t>CASANDRA DEVOTTO</t>
        </is>
      </c>
      <c r="E3157" t="inlineStr">
        <is>
          <t>130</t>
        </is>
      </c>
      <c r="F3157" s="550" t="n">
        <v>46100</v>
      </c>
      <c r="G3157" t="n">
        <v>25429</v>
      </c>
      <c r="H3157" t="inlineStr">
        <is>
          <t>EMPANADA DE SALTENA UN</t>
        </is>
      </c>
      <c r="I3157" t="inlineStr">
        <is>
          <t>ALIMENTOS</t>
        </is>
      </c>
      <c r="J3157" t="n">
        <v>150</v>
      </c>
      <c r="K3157" t="inlineStr">
        <is>
          <t>UN</t>
        </is>
      </c>
      <c r="L3157" t="n">
        <v>930</v>
      </c>
      <c r="M3157" t="n">
        <v>6.2</v>
      </c>
      <c r="N3157" t="inlineStr">
        <is>
          <t>ALIMENTOS</t>
        </is>
      </c>
      <c r="O3157" t="inlineStr">
        <is>
          <t>03/2026</t>
        </is>
      </c>
    </row>
    <row r="3158">
      <c r="A3158" t="n">
        <v>219241</v>
      </c>
      <c r="B3158" t="n">
        <v>122</v>
      </c>
      <c r="C3158" t="inlineStr">
        <is>
          <t>Arcos</t>
        </is>
      </c>
      <c r="D3158" t="inlineStr">
        <is>
          <t>CASANDRA DEVOTTO</t>
        </is>
      </c>
      <c r="E3158" t="inlineStr">
        <is>
          <t>130</t>
        </is>
      </c>
      <c r="F3158" s="550" t="n">
        <v>46100</v>
      </c>
      <c r="G3158" t="n">
        <v>26024</v>
      </c>
      <c r="H3158" t="inlineStr">
        <is>
          <t>EMPANADA MARGUERITA UN</t>
        </is>
      </c>
      <c r="I3158" t="inlineStr">
        <is>
          <t>ALIMENTOS</t>
        </is>
      </c>
      <c r="J3158" t="n">
        <v>100</v>
      </c>
      <c r="K3158" t="inlineStr">
        <is>
          <t>UN</t>
        </is>
      </c>
      <c r="L3158" t="n">
        <v>620</v>
      </c>
      <c r="M3158" t="n">
        <v>6.2</v>
      </c>
      <c r="N3158" t="inlineStr">
        <is>
          <t>ALIMENTOS</t>
        </is>
      </c>
      <c r="O3158" t="inlineStr">
        <is>
          <t>03/2026</t>
        </is>
      </c>
    </row>
    <row r="3159">
      <c r="A3159" t="n">
        <v>219239</v>
      </c>
      <c r="B3159" t="n">
        <v>122</v>
      </c>
      <c r="C3159" t="inlineStr">
        <is>
          <t>Arcos</t>
        </is>
      </c>
      <c r="D3159" t="inlineStr">
        <is>
          <t>BATALHA FABRICA DE PAES LTDA</t>
        </is>
      </c>
      <c r="E3159" t="inlineStr">
        <is>
          <t>6484</t>
        </is>
      </c>
      <c r="F3159" s="550" t="n">
        <v>46097</v>
      </c>
      <c r="G3159" t="n">
        <v>19125</v>
      </c>
      <c r="H3159" t="inlineStr">
        <is>
          <t>MINI BURGER BRIOCHE PINCEL CAIXA C/180 UN 15 PACOTES X 12 UN COD 142</t>
        </is>
      </c>
      <c r="I3159" t="inlineStr">
        <is>
          <t>ALIMENTOS</t>
        </is>
      </c>
      <c r="J3159" t="n">
        <v>4</v>
      </c>
      <c r="K3159" t="inlineStr">
        <is>
          <t>CX</t>
        </is>
      </c>
      <c r="L3159" t="n">
        <v>825.12</v>
      </c>
      <c r="M3159" t="n">
        <v>206.28</v>
      </c>
      <c r="N3159" t="inlineStr">
        <is>
          <t>ALIMENTOS</t>
        </is>
      </c>
      <c r="O3159" t="inlineStr">
        <is>
          <t>03/2026</t>
        </is>
      </c>
    </row>
    <row r="3160">
      <c r="A3160" t="n">
        <v>219237</v>
      </c>
      <c r="B3160" t="n">
        <v>122</v>
      </c>
      <c r="C3160" t="inlineStr">
        <is>
          <t>Arcos</t>
        </is>
      </c>
      <c r="D3160" t="inlineStr">
        <is>
          <t>DO CHEF DISTRIBUIDORA DE ALIMENTOS LTDA</t>
        </is>
      </c>
      <c r="E3160" t="inlineStr">
        <is>
          <t>63</t>
        </is>
      </c>
      <c r="F3160" s="550" t="n">
        <v>46086</v>
      </c>
      <c r="G3160" t="n">
        <v>19607</v>
      </c>
      <c r="H3160" t="inlineStr">
        <is>
          <t>GENGIBRE KG</t>
        </is>
      </c>
      <c r="I3160" t="inlineStr">
        <is>
          <t>ALIMENTOS</t>
        </is>
      </c>
      <c r="J3160" t="n">
        <v>10</v>
      </c>
      <c r="K3160" t="inlineStr">
        <is>
          <t>KG</t>
        </is>
      </c>
      <c r="L3160" t="n">
        <v>162.5</v>
      </c>
      <c r="M3160" t="n">
        <v>16.25</v>
      </c>
      <c r="N3160" t="inlineStr">
        <is>
          <t>ALIMENTOS</t>
        </is>
      </c>
      <c r="O3160" t="inlineStr">
        <is>
          <t>03/2026</t>
        </is>
      </c>
    </row>
    <row r="3161">
      <c r="A3161" t="n">
        <v>219237</v>
      </c>
      <c r="B3161" t="n">
        <v>122</v>
      </c>
      <c r="C3161" t="inlineStr">
        <is>
          <t>Arcos</t>
        </is>
      </c>
      <c r="D3161" t="inlineStr">
        <is>
          <t>DO CHEF DISTRIBUIDORA DE ALIMENTOS LTDA</t>
        </is>
      </c>
      <c r="E3161" t="inlineStr">
        <is>
          <t>63</t>
        </is>
      </c>
      <c r="F3161" s="550" t="n">
        <v>46086</v>
      </c>
      <c r="G3161" t="n">
        <v>19654</v>
      </c>
      <c r="H3161" t="inlineStr">
        <is>
          <t>ABOBRINHA ITALIANA GRAUDA KG</t>
        </is>
      </c>
      <c r="I3161" t="inlineStr">
        <is>
          <t>ALIMENTOS</t>
        </is>
      </c>
      <c r="J3161" t="n">
        <v>4</v>
      </c>
      <c r="K3161" t="inlineStr">
        <is>
          <t>KG</t>
        </is>
      </c>
      <c r="L3161" t="n">
        <v>29.52</v>
      </c>
      <c r="M3161" t="n">
        <v>7.38</v>
      </c>
      <c r="N3161" t="inlineStr">
        <is>
          <t>ALIMENTOS</t>
        </is>
      </c>
      <c r="O3161" t="inlineStr">
        <is>
          <t>03/2026</t>
        </is>
      </c>
    </row>
    <row r="3162">
      <c r="A3162" t="n">
        <v>219237</v>
      </c>
      <c r="B3162" t="n">
        <v>122</v>
      </c>
      <c r="C3162" t="inlineStr">
        <is>
          <t>Arcos</t>
        </is>
      </c>
      <c r="D3162" t="inlineStr">
        <is>
          <t>DO CHEF DISTRIBUIDORA DE ALIMENTOS LTDA</t>
        </is>
      </c>
      <c r="E3162" t="inlineStr">
        <is>
          <t>63</t>
        </is>
      </c>
      <c r="F3162" s="550" t="n">
        <v>46086</v>
      </c>
      <c r="G3162" t="n">
        <v>19721</v>
      </c>
      <c r="H3162" t="inlineStr">
        <is>
          <t>ROMA KG</t>
        </is>
      </c>
      <c r="I3162" t="inlineStr">
        <is>
          <t>ALIMENTOS</t>
        </is>
      </c>
      <c r="J3162" t="n">
        <v>1.7</v>
      </c>
      <c r="K3162" t="inlineStr">
        <is>
          <t>KG</t>
        </is>
      </c>
      <c r="L3162" t="n">
        <v>68</v>
      </c>
      <c r="M3162" t="n">
        <v>40</v>
      </c>
      <c r="N3162" t="inlineStr">
        <is>
          <t>ALIMENTOS</t>
        </is>
      </c>
      <c r="O3162" t="inlineStr">
        <is>
          <t>03/2026</t>
        </is>
      </c>
    </row>
    <row r="3163">
      <c r="A3163" t="n">
        <v>219237</v>
      </c>
      <c r="B3163" t="n">
        <v>122</v>
      </c>
      <c r="C3163" t="inlineStr">
        <is>
          <t>Arcos</t>
        </is>
      </c>
      <c r="D3163" t="inlineStr">
        <is>
          <t>DO CHEF DISTRIBUIDORA DE ALIMENTOS LTDA</t>
        </is>
      </c>
      <c r="E3163" t="inlineStr">
        <is>
          <t>63</t>
        </is>
      </c>
      <c r="F3163" s="550" t="n">
        <v>46086</v>
      </c>
      <c r="G3163" t="n">
        <v>23096</v>
      </c>
      <c r="H3163" t="inlineStr">
        <is>
          <t>OVO BRANCO UN</t>
        </is>
      </c>
      <c r="I3163" t="inlineStr">
        <is>
          <t>ALIMENTOS</t>
        </is>
      </c>
      <c r="J3163" t="n">
        <v>30</v>
      </c>
      <c r="K3163" t="inlineStr">
        <is>
          <t>UN</t>
        </is>
      </c>
      <c r="L3163" t="n">
        <v>20.7</v>
      </c>
      <c r="M3163" t="n">
        <v>0.6899999999999999</v>
      </c>
      <c r="N3163" t="inlineStr">
        <is>
          <t>ALIMENTOS</t>
        </is>
      </c>
      <c r="O3163" t="inlineStr">
        <is>
          <t>03/2026</t>
        </is>
      </c>
    </row>
    <row r="3164">
      <c r="A3164" t="n">
        <v>219237</v>
      </c>
      <c r="B3164" t="n">
        <v>122</v>
      </c>
      <c r="C3164" t="inlineStr">
        <is>
          <t>Arcos</t>
        </is>
      </c>
      <c r="D3164" t="inlineStr">
        <is>
          <t>DO CHEF DISTRIBUIDORA DE ALIMENTOS LTDA</t>
        </is>
      </c>
      <c r="E3164" t="inlineStr">
        <is>
          <t>63</t>
        </is>
      </c>
      <c r="F3164" s="550" t="n">
        <v>46086</v>
      </c>
      <c r="G3164" t="n">
        <v>23186</v>
      </c>
      <c r="H3164" t="inlineStr">
        <is>
          <t>TOMATE CARMEM SALADA KG</t>
        </is>
      </c>
      <c r="I3164" t="inlineStr">
        <is>
          <t>ALIMENTOS</t>
        </is>
      </c>
      <c r="J3164" t="n">
        <v>20</v>
      </c>
      <c r="K3164" t="inlineStr">
        <is>
          <t>KG</t>
        </is>
      </c>
      <c r="L3164" t="n">
        <v>220</v>
      </c>
      <c r="M3164" t="n">
        <v>11</v>
      </c>
      <c r="N3164" t="inlineStr">
        <is>
          <t>ALIMENTOS</t>
        </is>
      </c>
      <c r="O3164" t="inlineStr">
        <is>
          <t>03/2026</t>
        </is>
      </c>
    </row>
    <row r="3165">
      <c r="A3165" t="n">
        <v>219237</v>
      </c>
      <c r="B3165" t="n">
        <v>122</v>
      </c>
      <c r="C3165" t="inlineStr">
        <is>
          <t>Arcos</t>
        </is>
      </c>
      <c r="D3165" t="inlineStr">
        <is>
          <t>DO CHEF DISTRIBUIDORA DE ALIMENTOS LTDA</t>
        </is>
      </c>
      <c r="E3165" t="inlineStr">
        <is>
          <t>63</t>
        </is>
      </c>
      <c r="F3165" s="550" t="n">
        <v>46086</v>
      </c>
      <c r="G3165" t="n">
        <v>25647</v>
      </c>
      <c r="H3165" t="inlineStr">
        <is>
          <t>ACELGA BOK CHOY KG</t>
        </is>
      </c>
      <c r="I3165" t="inlineStr">
        <is>
          <t>ALIMENTOS</t>
        </is>
      </c>
      <c r="J3165" t="n">
        <v>1.2</v>
      </c>
      <c r="K3165" t="inlineStr">
        <is>
          <t>KG</t>
        </is>
      </c>
      <c r="L3165" t="n">
        <v>24</v>
      </c>
      <c r="M3165" t="n">
        <v>20</v>
      </c>
      <c r="N3165" t="inlineStr">
        <is>
          <t>ALIMENTOS</t>
        </is>
      </c>
      <c r="O3165" t="inlineStr">
        <is>
          <t>03/2026</t>
        </is>
      </c>
    </row>
    <row r="3166">
      <c r="A3166" t="n">
        <v>219237</v>
      </c>
      <c r="B3166" t="n">
        <v>122</v>
      </c>
      <c r="C3166" t="inlineStr">
        <is>
          <t>Arcos</t>
        </is>
      </c>
      <c r="D3166" t="inlineStr">
        <is>
          <t>DO CHEF DISTRIBUIDORA DE ALIMENTOS LTDA</t>
        </is>
      </c>
      <c r="E3166" t="inlineStr">
        <is>
          <t>63</t>
        </is>
      </c>
      <c r="F3166" s="550" t="n">
        <v>46086</v>
      </c>
      <c r="G3166" t="n">
        <v>27106</v>
      </c>
      <c r="H3166" t="inlineStr">
        <is>
          <t>PALMILTO PUPUNHA FRESCO TOLETE KG</t>
        </is>
      </c>
      <c r="I3166" t="inlineStr">
        <is>
          <t>ALIMENTOS</t>
        </is>
      </c>
      <c r="J3166" t="n">
        <v>5</v>
      </c>
      <c r="K3166" t="inlineStr">
        <is>
          <t>N/A VM</t>
        </is>
      </c>
      <c r="L3166" t="n">
        <v>281.25</v>
      </c>
      <c r="M3166" t="n">
        <v>56.25</v>
      </c>
      <c r="N3166" t="inlineStr">
        <is>
          <t>ALIMENTOS</t>
        </is>
      </c>
      <c r="O3166" t="inlineStr">
        <is>
          <t>03/2026</t>
        </is>
      </c>
    </row>
    <row r="3167">
      <c r="A3167" t="n">
        <v>219236</v>
      </c>
      <c r="B3167" t="n">
        <v>122</v>
      </c>
      <c r="C3167" t="inlineStr">
        <is>
          <t>Arcos</t>
        </is>
      </c>
      <c r="D3167" t="inlineStr">
        <is>
          <t>GCT COMERCIO DE PRODUTOS ALIMENTICIOS LTDA</t>
        </is>
      </c>
      <c r="E3167" t="inlineStr">
        <is>
          <t>2000023</t>
        </is>
      </c>
      <c r="F3167" s="550" t="n">
        <v>46097</v>
      </c>
      <c r="G3167" t="n">
        <v>27340</v>
      </c>
      <c r="H3167" t="inlineStr">
        <is>
          <t>GELO RETANGULO 50X65MM C/25 UN YCECODE</t>
        </is>
      </c>
      <c r="I3167" t="inlineStr">
        <is>
          <t>BEBIDAS</t>
        </is>
      </c>
      <c r="J3167" t="n">
        <v>10</v>
      </c>
      <c r="K3167" t="inlineStr">
        <is>
          <t>PC</t>
        </is>
      </c>
      <c r="L3167" t="n">
        <v>536.2</v>
      </c>
      <c r="M3167" t="n">
        <v>53.62</v>
      </c>
      <c r="N3167" t="inlineStr">
        <is>
          <t>BEBIDAS</t>
        </is>
      </c>
      <c r="O3167" t="inlineStr">
        <is>
          <t>03/2026</t>
        </is>
      </c>
    </row>
    <row r="3168">
      <c r="A3168" t="n">
        <v>219236</v>
      </c>
      <c r="B3168" t="n">
        <v>122</v>
      </c>
      <c r="C3168" t="inlineStr">
        <is>
          <t>Arcos</t>
        </is>
      </c>
      <c r="D3168" t="inlineStr">
        <is>
          <t>GCT COMERCIO DE PRODUTOS ALIMENTICIOS LTDA</t>
        </is>
      </c>
      <c r="E3168" t="inlineStr">
        <is>
          <t>2000023</t>
        </is>
      </c>
      <c r="F3168" s="550" t="n">
        <v>46097</v>
      </c>
      <c r="G3168" t="n">
        <v>28315</v>
      </c>
      <c r="H3168" t="inlineStr">
        <is>
          <t>GELO COLLINS 35X120 C/18 UN YCECODE</t>
        </is>
      </c>
      <c r="I3168" t="inlineStr">
        <is>
          <t>BEBIDAS</t>
        </is>
      </c>
      <c r="J3168" t="n">
        <v>12</v>
      </c>
      <c r="K3168" t="inlineStr">
        <is>
          <t>PC</t>
        </is>
      </c>
      <c r="L3168" t="n">
        <v>522.72</v>
      </c>
      <c r="M3168" t="n">
        <v>43.56</v>
      </c>
      <c r="N3168" t="inlineStr">
        <is>
          <t>BEBIDAS</t>
        </is>
      </c>
      <c r="O3168" t="inlineStr">
        <is>
          <t>03/2026</t>
        </is>
      </c>
    </row>
    <row r="3169">
      <c r="A3169" t="n">
        <v>219236</v>
      </c>
      <c r="B3169" t="n">
        <v>122</v>
      </c>
      <c r="C3169" t="inlineStr">
        <is>
          <t>Arcos</t>
        </is>
      </c>
      <c r="D3169" t="inlineStr">
        <is>
          <t>GCT COMERCIO DE PRODUTOS ALIMENTICIOS LTDA</t>
        </is>
      </c>
      <c r="E3169" t="inlineStr">
        <is>
          <t>2000023</t>
        </is>
      </c>
      <c r="F3169" s="550" t="n">
        <v>46097</v>
      </c>
      <c r="G3169" t="n">
        <v>28316</v>
      </c>
      <c r="H3169" t="inlineStr">
        <is>
          <t>GELO ESFERICO C/9UN YCECODE</t>
        </is>
      </c>
      <c r="I3169" t="inlineStr">
        <is>
          <t>BEBIDAS</t>
        </is>
      </c>
      <c r="J3169" t="n">
        <v>6</v>
      </c>
      <c r="K3169" t="inlineStr">
        <is>
          <t>PC</t>
        </is>
      </c>
      <c r="L3169" t="n">
        <v>234.3</v>
      </c>
      <c r="M3169" t="n">
        <v>39.05</v>
      </c>
      <c r="N3169" t="inlineStr">
        <is>
          <t>BEBIDAS</t>
        </is>
      </c>
      <c r="O3169" t="inlineStr">
        <is>
          <t>03/2026</t>
        </is>
      </c>
    </row>
    <row r="3170">
      <c r="A3170" t="n">
        <v>217988</v>
      </c>
      <c r="B3170" t="n">
        <v>122</v>
      </c>
      <c r="C3170" t="inlineStr">
        <is>
          <t>Arcos</t>
        </is>
      </c>
      <c r="D3170" t="inlineStr">
        <is>
          <t>GCT COMERCIO DE PRODUTOS ALIMENTICIOS LTDA</t>
        </is>
      </c>
      <c r="E3170" t="inlineStr">
        <is>
          <t>10367</t>
        </is>
      </c>
      <c r="F3170" s="550" t="n">
        <v>46094</v>
      </c>
      <c r="G3170" t="n">
        <v>27340</v>
      </c>
      <c r="H3170" t="inlineStr">
        <is>
          <t>GELO RETANGULO 50X65MM C/25 UN YCECODE</t>
        </is>
      </c>
      <c r="I3170" t="inlineStr">
        <is>
          <t>BEBIDAS</t>
        </is>
      </c>
      <c r="J3170" t="n">
        <v>12</v>
      </c>
      <c r="K3170" t="inlineStr">
        <is>
          <t>PC</t>
        </is>
      </c>
      <c r="L3170" t="n">
        <v>643.4400000000001</v>
      </c>
      <c r="M3170" t="n">
        <v>53.62</v>
      </c>
      <c r="N3170" t="inlineStr">
        <is>
          <t>BEBIDAS</t>
        </is>
      </c>
      <c r="O3170" t="inlineStr">
        <is>
          <t>03/2026</t>
        </is>
      </c>
    </row>
    <row r="3171">
      <c r="A3171" t="n">
        <v>217988</v>
      </c>
      <c r="B3171" t="n">
        <v>122</v>
      </c>
      <c r="C3171" t="inlineStr">
        <is>
          <t>Arcos</t>
        </is>
      </c>
      <c r="D3171" t="inlineStr">
        <is>
          <t>GCT COMERCIO DE PRODUTOS ALIMENTICIOS LTDA</t>
        </is>
      </c>
      <c r="E3171" t="inlineStr">
        <is>
          <t>10367</t>
        </is>
      </c>
      <c r="F3171" s="550" t="n">
        <v>46094</v>
      </c>
      <c r="G3171" t="n">
        <v>28316</v>
      </c>
      <c r="H3171" t="inlineStr">
        <is>
          <t>GELO ESFERICO C/9UN YCECODE</t>
        </is>
      </c>
      <c r="I3171" t="inlineStr">
        <is>
          <t>BEBIDAS</t>
        </is>
      </c>
      <c r="J3171" t="n">
        <v>6</v>
      </c>
      <c r="K3171" t="inlineStr">
        <is>
          <t>PC</t>
        </is>
      </c>
      <c r="L3171" t="n">
        <v>234.3</v>
      </c>
      <c r="M3171" t="n">
        <v>39.05</v>
      </c>
      <c r="N3171" t="inlineStr">
        <is>
          <t>BEBIDAS</t>
        </is>
      </c>
      <c r="O3171" t="inlineStr">
        <is>
          <t>03/2026</t>
        </is>
      </c>
    </row>
    <row r="3172">
      <c r="A3172" t="n">
        <v>217987</v>
      </c>
      <c r="B3172" t="n">
        <v>122</v>
      </c>
      <c r="C3172" t="inlineStr">
        <is>
          <t>Arcos</t>
        </is>
      </c>
      <c r="D3172" t="inlineStr">
        <is>
          <t xml:space="preserve">EDUARDO TAKESHI MURANAKA </t>
        </is>
      </c>
      <c r="E3172" t="inlineStr">
        <is>
          <t>260711184</t>
        </is>
      </c>
      <c r="F3172" s="550" t="n">
        <v>46096</v>
      </c>
      <c r="G3172" t="n">
        <v>28220</v>
      </c>
      <c r="H3172" t="inlineStr">
        <is>
          <t>COGUMELO PARIS MURANAKA KG</t>
        </is>
      </c>
      <c r="I3172" t="inlineStr">
        <is>
          <t>ALIMENTOS</t>
        </is>
      </c>
      <c r="J3172" t="n">
        <v>8</v>
      </c>
      <c r="K3172" t="inlineStr">
        <is>
          <t>KG</t>
        </is>
      </c>
      <c r="L3172" t="n">
        <v>256</v>
      </c>
      <c r="M3172" t="n">
        <v>32</v>
      </c>
      <c r="N3172" t="inlineStr">
        <is>
          <t>ALIMENTOS</t>
        </is>
      </c>
      <c r="O3172" t="inlineStr">
        <is>
          <t>03/2026</t>
        </is>
      </c>
    </row>
    <row r="3173">
      <c r="A3173" t="n">
        <v>217987</v>
      </c>
      <c r="B3173" t="n">
        <v>122</v>
      </c>
      <c r="C3173" t="inlineStr">
        <is>
          <t>Arcos</t>
        </is>
      </c>
      <c r="D3173" t="inlineStr">
        <is>
          <t xml:space="preserve">EDUARDO TAKESHI MURANAKA </t>
        </is>
      </c>
      <c r="E3173" t="inlineStr">
        <is>
          <t>260711184</t>
        </is>
      </c>
      <c r="F3173" s="550" t="n">
        <v>46096</v>
      </c>
      <c r="G3173" t="n">
        <v>28221</v>
      </c>
      <c r="H3173" t="inlineStr">
        <is>
          <t>COGUMELO PORTO BELLO MURANAKA KG</t>
        </is>
      </c>
      <c r="I3173" t="inlineStr">
        <is>
          <t>ALIMENTOS</t>
        </is>
      </c>
      <c r="J3173" t="n">
        <v>5.8</v>
      </c>
      <c r="K3173" t="inlineStr">
        <is>
          <t>KG</t>
        </is>
      </c>
      <c r="L3173" t="n">
        <v>232</v>
      </c>
      <c r="M3173" t="n">
        <v>40</v>
      </c>
      <c r="N3173" t="inlineStr">
        <is>
          <t>ALIMENTOS</t>
        </is>
      </c>
      <c r="O3173" t="inlineStr">
        <is>
          <t>03/2026</t>
        </is>
      </c>
    </row>
    <row r="3174">
      <c r="A3174" t="n">
        <v>217987</v>
      </c>
      <c r="B3174" t="n">
        <v>122</v>
      </c>
      <c r="C3174" t="inlineStr">
        <is>
          <t>Arcos</t>
        </is>
      </c>
      <c r="D3174" t="inlineStr">
        <is>
          <t xml:space="preserve">EDUARDO TAKESHI MURANAKA </t>
        </is>
      </c>
      <c r="E3174" t="inlineStr">
        <is>
          <t>260711184</t>
        </is>
      </c>
      <c r="F3174" s="550" t="n">
        <v>46096</v>
      </c>
      <c r="G3174" t="n">
        <v>28222</v>
      </c>
      <c r="H3174" t="inlineStr">
        <is>
          <t>COGUMELO SHIITAKE MURANAKA KG</t>
        </is>
      </c>
      <c r="I3174" t="inlineStr">
        <is>
          <t>ALIMENTOS</t>
        </is>
      </c>
      <c r="J3174" t="n">
        <v>6</v>
      </c>
      <c r="K3174" t="inlineStr">
        <is>
          <t>KG</t>
        </is>
      </c>
      <c r="L3174" t="n">
        <v>252</v>
      </c>
      <c r="M3174" t="n">
        <v>42</v>
      </c>
      <c r="N3174" t="inlineStr">
        <is>
          <t>ALIMENTOS</t>
        </is>
      </c>
      <c r="O3174" t="inlineStr">
        <is>
          <t>03/2026</t>
        </is>
      </c>
    </row>
    <row r="3175">
      <c r="A3175" t="n">
        <v>217986</v>
      </c>
      <c r="B3175" t="n">
        <v>122</v>
      </c>
      <c r="C3175" t="inlineStr">
        <is>
          <t>Arcos</t>
        </is>
      </c>
      <c r="D3175" t="inlineStr">
        <is>
          <t>ARTE GELATI SORVETES LTDA</t>
        </is>
      </c>
      <c r="E3175" t="inlineStr">
        <is>
          <t>40597</t>
        </is>
      </c>
      <c r="F3175" s="550" t="n">
        <v>46094</v>
      </c>
      <c r="G3175" t="n">
        <v>21159</v>
      </c>
      <c r="H3175" t="inlineStr">
        <is>
          <t>SORVETE DE NATA ARTE GELATI C/3,8KG</t>
        </is>
      </c>
      <c r="I3175" t="inlineStr">
        <is>
          <t>ALIMENTOS</t>
        </is>
      </c>
      <c r="J3175" t="n">
        <v>3</v>
      </c>
      <c r="K3175" t="inlineStr">
        <is>
          <t>PT</t>
        </is>
      </c>
      <c r="L3175" t="n">
        <v>433.2</v>
      </c>
      <c r="M3175" t="n">
        <v>144.4</v>
      </c>
      <c r="N3175" t="inlineStr">
        <is>
          <t>ALIMENTOS</t>
        </is>
      </c>
      <c r="O3175" t="inlineStr">
        <is>
          <t>03/2026</t>
        </is>
      </c>
    </row>
    <row r="3176">
      <c r="A3176" t="n">
        <v>217986</v>
      </c>
      <c r="B3176" t="n">
        <v>122</v>
      </c>
      <c r="C3176" t="inlineStr">
        <is>
          <t>Arcos</t>
        </is>
      </c>
      <c r="D3176" t="inlineStr">
        <is>
          <t>ARTE GELATI SORVETES LTDA</t>
        </is>
      </c>
      <c r="E3176" t="inlineStr">
        <is>
          <t>40597</t>
        </is>
      </c>
      <c r="F3176" s="550" t="n">
        <v>46094</v>
      </c>
      <c r="G3176" t="n">
        <v>24986</v>
      </c>
      <c r="H3176" t="inlineStr">
        <is>
          <t>SORVETE DE MARACUJA ARTE GELATE C/3,8KG</t>
        </is>
      </c>
      <c r="I3176" t="inlineStr">
        <is>
          <t>ALIMENTOS</t>
        </is>
      </c>
      <c r="J3176" t="n">
        <v>2</v>
      </c>
      <c r="K3176" t="inlineStr">
        <is>
          <t>Pt</t>
        </is>
      </c>
      <c r="L3176" t="n">
        <v>358.8</v>
      </c>
      <c r="M3176" t="n">
        <v>179.4</v>
      </c>
      <c r="N3176" t="inlineStr">
        <is>
          <t>ALIMENTOS</t>
        </is>
      </c>
      <c r="O3176" t="inlineStr">
        <is>
          <t>03/2026</t>
        </is>
      </c>
    </row>
    <row r="3177">
      <c r="A3177" t="n">
        <v>217985</v>
      </c>
      <c r="B3177" t="n">
        <v>122</v>
      </c>
      <c r="C3177" t="inlineStr">
        <is>
          <t>Arcos</t>
        </is>
      </c>
      <c r="D3177" t="inlineStr">
        <is>
          <t>GCT COMERCIO DE PRODUTOS ALIMENTICIOS LTDA</t>
        </is>
      </c>
      <c r="E3177" t="inlineStr">
        <is>
          <t>10377</t>
        </is>
      </c>
      <c r="F3177" s="550" t="n">
        <v>46095</v>
      </c>
      <c r="G3177" t="n">
        <v>27340</v>
      </c>
      <c r="H3177" t="inlineStr">
        <is>
          <t>GELO RETANGULO 50X65MM C/25 UN YCECODE</t>
        </is>
      </c>
      <c r="I3177" t="inlineStr">
        <is>
          <t>BEBIDAS</t>
        </is>
      </c>
      <c r="J3177" t="n">
        <v>8</v>
      </c>
      <c r="K3177" t="inlineStr">
        <is>
          <t>PC</t>
        </is>
      </c>
      <c r="L3177" t="n">
        <v>428.96</v>
      </c>
      <c r="M3177" t="n">
        <v>53.62</v>
      </c>
      <c r="N3177" t="inlineStr">
        <is>
          <t>BEBIDAS</t>
        </is>
      </c>
      <c r="O3177" t="inlineStr">
        <is>
          <t>03/2026</t>
        </is>
      </c>
    </row>
    <row r="3178">
      <c r="A3178" t="n">
        <v>217985</v>
      </c>
      <c r="B3178" t="n">
        <v>122</v>
      </c>
      <c r="C3178" t="inlineStr">
        <is>
          <t>Arcos</t>
        </is>
      </c>
      <c r="D3178" t="inlineStr">
        <is>
          <t>GCT COMERCIO DE PRODUTOS ALIMENTICIOS LTDA</t>
        </is>
      </c>
      <c r="E3178" t="inlineStr">
        <is>
          <t>10377</t>
        </is>
      </c>
      <c r="F3178" s="550" t="n">
        <v>46095</v>
      </c>
      <c r="G3178" t="n">
        <v>28315</v>
      </c>
      <c r="H3178" t="inlineStr">
        <is>
          <t>GELO COLLINS 35X120 C/18 UN YCECODE</t>
        </is>
      </c>
      <c r="I3178" t="inlineStr">
        <is>
          <t>BEBIDAS</t>
        </is>
      </c>
      <c r="J3178" t="n">
        <v>6</v>
      </c>
      <c r="K3178" t="inlineStr">
        <is>
          <t>PC</t>
        </is>
      </c>
      <c r="L3178" t="n">
        <v>261.36</v>
      </c>
      <c r="M3178" t="n">
        <v>43.56</v>
      </c>
      <c r="N3178" t="inlineStr">
        <is>
          <t>BEBIDAS</t>
        </is>
      </c>
      <c r="O3178" t="inlineStr">
        <is>
          <t>03/2026</t>
        </is>
      </c>
    </row>
    <row r="3179">
      <c r="A3179" t="n">
        <v>217985</v>
      </c>
      <c r="B3179" t="n">
        <v>122</v>
      </c>
      <c r="C3179" t="inlineStr">
        <is>
          <t>Arcos</t>
        </is>
      </c>
      <c r="D3179" t="inlineStr">
        <is>
          <t>GCT COMERCIO DE PRODUTOS ALIMENTICIOS LTDA</t>
        </is>
      </c>
      <c r="E3179" t="inlineStr">
        <is>
          <t>10377</t>
        </is>
      </c>
      <c r="F3179" s="550" t="n">
        <v>46095</v>
      </c>
      <c r="G3179" t="n">
        <v>28316</v>
      </c>
      <c r="H3179" t="inlineStr">
        <is>
          <t>GELO ESFERICO C/9UN YCECODE</t>
        </is>
      </c>
      <c r="I3179" t="inlineStr">
        <is>
          <t>BEBIDAS</t>
        </is>
      </c>
      <c r="J3179" t="n">
        <v>5</v>
      </c>
      <c r="K3179" t="inlineStr">
        <is>
          <t>PC</t>
        </is>
      </c>
      <c r="L3179" t="n">
        <v>195.25</v>
      </c>
      <c r="M3179" t="n">
        <v>39.05</v>
      </c>
      <c r="N3179" t="inlineStr">
        <is>
          <t>BEBIDAS</t>
        </is>
      </c>
      <c r="O3179" t="inlineStr">
        <is>
          <t>03/2026</t>
        </is>
      </c>
    </row>
    <row r="3180">
      <c r="A3180" t="n">
        <v>217978</v>
      </c>
      <c r="B3180" t="n">
        <v>122</v>
      </c>
      <c r="C3180" t="inlineStr">
        <is>
          <t>Arcos</t>
        </is>
      </c>
      <c r="D3180" t="inlineStr">
        <is>
          <t>CASANDRA DEVOTTO</t>
        </is>
      </c>
      <c r="E3180" t="inlineStr">
        <is>
          <t>123</t>
        </is>
      </c>
      <c r="F3180" s="550" t="n">
        <v>46091</v>
      </c>
      <c r="G3180" t="n">
        <v>26336</v>
      </c>
      <c r="H3180" t="inlineStr">
        <is>
          <t>⁠EMPANADA CEBOLA E QUEIJO</t>
        </is>
      </c>
      <c r="I3180" t="inlineStr">
        <is>
          <t>ALIMENTOS</t>
        </is>
      </c>
      <c r="J3180" t="n">
        <v>135</v>
      </c>
      <c r="K3180" t="inlineStr">
        <is>
          <t>UN</t>
        </is>
      </c>
      <c r="L3180" t="n">
        <v>837</v>
      </c>
      <c r="M3180" t="n">
        <v>6.2</v>
      </c>
      <c r="N3180" t="inlineStr">
        <is>
          <t>ALIMENTOS</t>
        </is>
      </c>
      <c r="O3180" t="inlineStr">
        <is>
          <t>03/2026</t>
        </is>
      </c>
    </row>
    <row r="3181">
      <c r="A3181" t="n">
        <v>217978</v>
      </c>
      <c r="B3181" t="n">
        <v>122</v>
      </c>
      <c r="C3181" t="inlineStr">
        <is>
          <t>Arcos</t>
        </is>
      </c>
      <c r="D3181" t="inlineStr">
        <is>
          <t>CASANDRA DEVOTTO</t>
        </is>
      </c>
      <c r="E3181" t="inlineStr">
        <is>
          <t>123</t>
        </is>
      </c>
      <c r="F3181" s="550" t="n">
        <v>46091</v>
      </c>
      <c r="G3181" t="n">
        <v>25429</v>
      </c>
      <c r="H3181" t="inlineStr">
        <is>
          <t>EMPANADA DE SALTENA UN</t>
        </is>
      </c>
      <c r="I3181" t="inlineStr">
        <is>
          <t>ALIMENTOS</t>
        </is>
      </c>
      <c r="J3181" t="n">
        <v>200</v>
      </c>
      <c r="K3181" t="inlineStr">
        <is>
          <t>UN</t>
        </is>
      </c>
      <c r="L3181" t="n">
        <v>1240</v>
      </c>
      <c r="M3181" t="n">
        <v>6.2</v>
      </c>
      <c r="N3181" t="inlineStr">
        <is>
          <t>ALIMENTOS</t>
        </is>
      </c>
      <c r="O3181" t="inlineStr">
        <is>
          <t>03/2026</t>
        </is>
      </c>
    </row>
    <row r="3182">
      <c r="A3182" t="n">
        <v>217978</v>
      </c>
      <c r="B3182" t="n">
        <v>122</v>
      </c>
      <c r="C3182" t="inlineStr">
        <is>
          <t>Arcos</t>
        </is>
      </c>
      <c r="D3182" t="inlineStr">
        <is>
          <t>CASANDRA DEVOTTO</t>
        </is>
      </c>
      <c r="E3182" t="inlineStr">
        <is>
          <t>123</t>
        </is>
      </c>
      <c r="F3182" s="550" t="n">
        <v>46091</v>
      </c>
      <c r="G3182" t="n">
        <v>26024</v>
      </c>
      <c r="H3182" t="inlineStr">
        <is>
          <t>EMPANADA MARGUERITA UN</t>
        </is>
      </c>
      <c r="I3182" t="inlineStr">
        <is>
          <t>ALIMENTOS</t>
        </is>
      </c>
      <c r="J3182" t="n">
        <v>150</v>
      </c>
      <c r="K3182" t="inlineStr">
        <is>
          <t>UN</t>
        </is>
      </c>
      <c r="L3182" t="n">
        <v>930</v>
      </c>
      <c r="M3182" t="n">
        <v>6.2</v>
      </c>
      <c r="N3182" t="inlineStr">
        <is>
          <t>ALIMENTOS</t>
        </is>
      </c>
      <c r="O3182" t="inlineStr">
        <is>
          <t>03/2026</t>
        </is>
      </c>
    </row>
    <row r="3183">
      <c r="A3183" t="n">
        <v>217352</v>
      </c>
      <c r="B3183" t="n">
        <v>122</v>
      </c>
      <c r="C3183" t="inlineStr">
        <is>
          <t>Arcos</t>
        </is>
      </c>
      <c r="D3183" t="inlineStr">
        <is>
          <t>ZAHIL IMPORTADORA LTDA</t>
        </is>
      </c>
      <c r="E3183" t="inlineStr">
        <is>
          <t>266072</t>
        </is>
      </c>
      <c r="F3183" s="550" t="n">
        <v>46090</v>
      </c>
      <c r="G3183" t="n">
        <v>21945</v>
      </c>
      <c r="H3183" t="inlineStr">
        <is>
          <t>VINHO BRANCO MASCARA FUEGO CHARDONNAY 750ML</t>
        </is>
      </c>
      <c r="I3183" t="inlineStr">
        <is>
          <t>BEBIDAS</t>
        </is>
      </c>
      <c r="J3183" t="n">
        <v>60</v>
      </c>
      <c r="K3183" t="inlineStr">
        <is>
          <t>GR</t>
        </is>
      </c>
      <c r="L3183" t="n">
        <v>2379</v>
      </c>
      <c r="M3183" t="n">
        <v>39.65</v>
      </c>
      <c r="N3183" t="inlineStr">
        <is>
          <t>BEBIDAS</t>
        </is>
      </c>
      <c r="O3183" t="inlineStr">
        <is>
          <t>03/2026</t>
        </is>
      </c>
    </row>
    <row r="3184">
      <c r="A3184" t="n">
        <v>217352</v>
      </c>
      <c r="B3184" t="n">
        <v>122</v>
      </c>
      <c r="C3184" t="inlineStr">
        <is>
          <t>Arcos</t>
        </is>
      </c>
      <c r="D3184" t="inlineStr">
        <is>
          <t>ZAHIL IMPORTADORA LTDA</t>
        </is>
      </c>
      <c r="E3184" t="inlineStr">
        <is>
          <t>266072</t>
        </is>
      </c>
      <c r="F3184" s="550" t="n">
        <v>46090</v>
      </c>
      <c r="G3184" t="n">
        <v>17594</v>
      </c>
      <c r="H3184" t="inlineStr">
        <is>
          <t>VINHO TINTO LE JAJA DE JAU DE SYRAH 750ML FRANCA</t>
        </is>
      </c>
      <c r="I3184" t="inlineStr">
        <is>
          <t>BEBIDAS</t>
        </is>
      </c>
      <c r="J3184" t="n">
        <v>12</v>
      </c>
      <c r="K3184" t="inlineStr">
        <is>
          <t>GR</t>
        </is>
      </c>
      <c r="L3184" t="n">
        <v>811.2</v>
      </c>
      <c r="M3184" t="n">
        <v>67.59999999999999</v>
      </c>
      <c r="N3184" t="inlineStr">
        <is>
          <t>BEBIDAS</t>
        </is>
      </c>
      <c r="O3184" t="inlineStr">
        <is>
          <t>03/2026</t>
        </is>
      </c>
    </row>
    <row r="3185">
      <c r="A3185" t="n">
        <v>217352</v>
      </c>
      <c r="B3185" t="n">
        <v>122</v>
      </c>
      <c r="C3185" t="inlineStr">
        <is>
          <t>Arcos</t>
        </is>
      </c>
      <c r="D3185" t="inlineStr">
        <is>
          <t>ZAHIL IMPORTADORA LTDA</t>
        </is>
      </c>
      <c r="E3185" t="inlineStr">
        <is>
          <t>266072</t>
        </is>
      </c>
      <c r="F3185" s="550" t="n">
        <v>46090</v>
      </c>
      <c r="G3185" t="n">
        <v>27715</v>
      </c>
      <c r="H3185" t="inlineStr">
        <is>
          <t>VINHO TINTO ABBOTTS E T LES PETITES CUVEES ROUGE 750 ML UN</t>
        </is>
      </c>
      <c r="I3185" t="inlineStr">
        <is>
          <t>BEBIDAS</t>
        </is>
      </c>
      <c r="J3185" t="n">
        <v>6</v>
      </c>
      <c r="K3185" t="inlineStr">
        <is>
          <t>UN</t>
        </is>
      </c>
      <c r="L3185" t="n">
        <v>362.7</v>
      </c>
      <c r="M3185" t="n">
        <v>60.45</v>
      </c>
      <c r="N3185" t="inlineStr">
        <is>
          <t>BEBIDAS</t>
        </is>
      </c>
      <c r="O3185" t="inlineStr">
        <is>
          <t>03/2026</t>
        </is>
      </c>
    </row>
    <row r="3186">
      <c r="A3186" t="n">
        <v>217352</v>
      </c>
      <c r="B3186" t="n">
        <v>122</v>
      </c>
      <c r="C3186" t="inlineStr">
        <is>
          <t>Arcos</t>
        </is>
      </c>
      <c r="D3186" t="inlineStr">
        <is>
          <t>ZAHIL IMPORTADORA LTDA</t>
        </is>
      </c>
      <c r="E3186" t="inlineStr">
        <is>
          <t>266072</t>
        </is>
      </c>
      <c r="F3186" s="550" t="n">
        <v>46090</v>
      </c>
      <c r="G3186" t="n">
        <v>27716</v>
      </c>
      <c r="H3186" t="inlineStr">
        <is>
          <t>VINHO BRANCO ABBOTTS E D LES PETITES CUVEES BLANC 750 ML UN</t>
        </is>
      </c>
      <c r="I3186" t="inlineStr">
        <is>
          <t>BEBIDAS</t>
        </is>
      </c>
      <c r="J3186" t="n">
        <v>12</v>
      </c>
      <c r="K3186" t="inlineStr">
        <is>
          <t>UN</t>
        </is>
      </c>
      <c r="L3186" t="n">
        <v>725.4</v>
      </c>
      <c r="M3186" t="n">
        <v>60.45</v>
      </c>
      <c r="N3186" t="inlineStr">
        <is>
          <t>BEBIDAS</t>
        </is>
      </c>
      <c r="O3186" t="inlineStr">
        <is>
          <t>03/2026</t>
        </is>
      </c>
    </row>
    <row r="3187">
      <c r="A3187" t="n">
        <v>217352</v>
      </c>
      <c r="B3187" t="n">
        <v>122</v>
      </c>
      <c r="C3187" t="inlineStr">
        <is>
          <t>Arcos</t>
        </is>
      </c>
      <c r="D3187" t="inlineStr">
        <is>
          <t>ZAHIL IMPORTADORA LTDA</t>
        </is>
      </c>
      <c r="E3187" t="inlineStr">
        <is>
          <t>266072</t>
        </is>
      </c>
      <c r="F3187" s="550" t="n">
        <v>46090</v>
      </c>
      <c r="G3187" t="n">
        <v>17713</v>
      </c>
      <c r="H3187" t="inlineStr">
        <is>
          <t>VINHO TINTO RUTINI ENCUENTRO MALBEC 750ML</t>
        </is>
      </c>
      <c r="I3187" t="inlineStr">
        <is>
          <t>BEBIDAS</t>
        </is>
      </c>
      <c r="J3187" t="n">
        <v>12</v>
      </c>
      <c r="K3187" t="inlineStr">
        <is>
          <t>UN</t>
        </is>
      </c>
      <c r="L3187" t="n">
        <v>1287</v>
      </c>
      <c r="M3187" t="n">
        <v>107.25</v>
      </c>
      <c r="N3187" t="inlineStr">
        <is>
          <t>BEBIDAS</t>
        </is>
      </c>
      <c r="O3187" t="inlineStr">
        <is>
          <t>03/2026</t>
        </is>
      </c>
    </row>
    <row r="3188">
      <c r="A3188" t="n">
        <v>217351</v>
      </c>
      <c r="B3188" t="n">
        <v>122</v>
      </c>
      <c r="C3188" t="inlineStr">
        <is>
          <t>Arcos</t>
        </is>
      </c>
      <c r="D3188" t="inlineStr">
        <is>
          <t>GCT COMERCIO DE PRODUTOS ALIMENTICIOS LTDA</t>
        </is>
      </c>
      <c r="E3188" t="inlineStr">
        <is>
          <t>10284</t>
        </is>
      </c>
      <c r="F3188" s="550" t="n">
        <v>46090</v>
      </c>
      <c r="G3188" t="n">
        <v>27340</v>
      </c>
      <c r="H3188" t="inlineStr">
        <is>
          <t>GELO RETANGULO 50X65MM C/25 UN YCECODE</t>
        </is>
      </c>
      <c r="I3188" t="inlineStr">
        <is>
          <t>BEBIDAS</t>
        </is>
      </c>
      <c r="J3188" t="n">
        <v>16</v>
      </c>
      <c r="K3188" t="inlineStr">
        <is>
          <t>PC</t>
        </is>
      </c>
      <c r="L3188" t="n">
        <v>857.92</v>
      </c>
      <c r="M3188" t="n">
        <v>53.62</v>
      </c>
      <c r="N3188" t="inlineStr">
        <is>
          <t>BEBIDAS</t>
        </is>
      </c>
      <c r="O3188" t="inlineStr">
        <is>
          <t>03/2026</t>
        </is>
      </c>
    </row>
    <row r="3189">
      <c r="A3189" t="n">
        <v>217351</v>
      </c>
      <c r="B3189" t="n">
        <v>122</v>
      </c>
      <c r="C3189" t="inlineStr">
        <is>
          <t>Arcos</t>
        </is>
      </c>
      <c r="D3189" t="inlineStr">
        <is>
          <t>GCT COMERCIO DE PRODUTOS ALIMENTICIOS LTDA</t>
        </is>
      </c>
      <c r="E3189" t="inlineStr">
        <is>
          <t>10284</t>
        </is>
      </c>
      <c r="F3189" s="550" t="n">
        <v>46090</v>
      </c>
      <c r="G3189" t="n">
        <v>28315</v>
      </c>
      <c r="H3189" t="inlineStr">
        <is>
          <t>GELO COLLINS 35X120 C/18 UN YCECODE</t>
        </is>
      </c>
      <c r="I3189" t="inlineStr">
        <is>
          <t>BEBIDAS</t>
        </is>
      </c>
      <c r="J3189" t="n">
        <v>7</v>
      </c>
      <c r="K3189" t="inlineStr">
        <is>
          <t>PC</t>
        </is>
      </c>
      <c r="L3189" t="n">
        <v>304.92</v>
      </c>
      <c r="M3189" t="n">
        <v>43.56</v>
      </c>
      <c r="N3189" t="inlineStr">
        <is>
          <t>BEBIDAS</t>
        </is>
      </c>
      <c r="O3189" t="inlineStr">
        <is>
          <t>03/2026</t>
        </is>
      </c>
    </row>
    <row r="3190">
      <c r="A3190" t="n">
        <v>217351</v>
      </c>
      <c r="B3190" t="n">
        <v>122</v>
      </c>
      <c r="C3190" t="inlineStr">
        <is>
          <t>Arcos</t>
        </is>
      </c>
      <c r="D3190" t="inlineStr">
        <is>
          <t>GCT COMERCIO DE PRODUTOS ALIMENTICIOS LTDA</t>
        </is>
      </c>
      <c r="E3190" t="inlineStr">
        <is>
          <t>10284</t>
        </is>
      </c>
      <c r="F3190" s="550" t="n">
        <v>46090</v>
      </c>
      <c r="G3190" t="n">
        <v>28316</v>
      </c>
      <c r="H3190" t="inlineStr">
        <is>
          <t>GELO ESFERICO C/9UN YCECODE</t>
        </is>
      </c>
      <c r="I3190" t="inlineStr">
        <is>
          <t>BEBIDAS</t>
        </is>
      </c>
      <c r="J3190" t="n">
        <v>6</v>
      </c>
      <c r="K3190" t="inlineStr">
        <is>
          <t>PC</t>
        </is>
      </c>
      <c r="L3190" t="n">
        <v>234.3</v>
      </c>
      <c r="M3190" t="n">
        <v>39.05</v>
      </c>
      <c r="N3190" t="inlineStr">
        <is>
          <t>BEBIDAS</t>
        </is>
      </c>
      <c r="O3190" t="inlineStr">
        <is>
          <t>03/2026</t>
        </is>
      </c>
    </row>
    <row r="3191">
      <c r="A3191" t="n">
        <v>217349</v>
      </c>
      <c r="B3191" t="n">
        <v>122</v>
      </c>
      <c r="C3191" t="inlineStr">
        <is>
          <t>Arcos</t>
        </is>
      </c>
      <c r="D3191" t="inlineStr">
        <is>
          <t>EMPORIO M&amp;L COMERCIO DE ALIM E BEBIDAS LTDA</t>
        </is>
      </c>
      <c r="E3191" t="inlineStr">
        <is>
          <t>500278</t>
        </is>
      </c>
      <c r="F3191" s="550" t="n">
        <v>46090</v>
      </c>
      <c r="G3191" t="n">
        <v>22721</v>
      </c>
      <c r="H3191" t="inlineStr">
        <is>
          <t>BACON MANTA KG</t>
        </is>
      </c>
      <c r="I3191" t="inlineStr">
        <is>
          <t>ALIMENTOS</t>
        </is>
      </c>
      <c r="J3191" t="n">
        <v>17.82</v>
      </c>
      <c r="K3191" t="inlineStr">
        <is>
          <t>KG</t>
        </is>
      </c>
      <c r="L3191" t="n">
        <v>525.6900000000001</v>
      </c>
      <c r="M3191" t="n">
        <v>29.5</v>
      </c>
      <c r="N3191" t="inlineStr">
        <is>
          <t>ALIMENTOS</t>
        </is>
      </c>
      <c r="O3191" t="inlineStr">
        <is>
          <t>03/2026</t>
        </is>
      </c>
    </row>
    <row r="3192">
      <c r="A3192" t="n">
        <v>217348</v>
      </c>
      <c r="B3192" t="n">
        <v>122</v>
      </c>
      <c r="C3192" t="inlineStr">
        <is>
          <t>Arcos</t>
        </is>
      </c>
      <c r="D3192" t="inlineStr">
        <is>
          <t>EMPORIO M&amp;L COMERCIO DE ALIM E BEBIDAS LTDA</t>
        </is>
      </c>
      <c r="E3192" t="inlineStr">
        <is>
          <t>500318</t>
        </is>
      </c>
      <c r="F3192" s="550" t="n">
        <v>46090</v>
      </c>
      <c r="G3192" t="n">
        <v>21047</v>
      </c>
      <c r="H3192" t="inlineStr">
        <is>
          <t>AZEITE EXTRA VIRGEM GALLO 2L</t>
        </is>
      </c>
      <c r="I3192" t="inlineStr">
        <is>
          <t>ALIMENTOS</t>
        </is>
      </c>
      <c r="J3192" t="n">
        <v>6</v>
      </c>
      <c r="K3192" t="inlineStr">
        <is>
          <t>GALAO</t>
        </is>
      </c>
      <c r="L3192" t="n">
        <v>689.4</v>
      </c>
      <c r="M3192" t="n">
        <v>114.9</v>
      </c>
      <c r="N3192" t="inlineStr">
        <is>
          <t>ALIMENTOS</t>
        </is>
      </c>
      <c r="O3192" t="inlineStr">
        <is>
          <t>03/2026</t>
        </is>
      </c>
    </row>
    <row r="3193">
      <c r="A3193" t="n">
        <v>217347</v>
      </c>
      <c r="B3193" t="n">
        <v>122</v>
      </c>
      <c r="C3193" t="inlineStr">
        <is>
          <t>Arcos</t>
        </is>
      </c>
      <c r="D3193" t="inlineStr">
        <is>
          <t>WPP COMERCIO DE CARNES LTDA</t>
        </is>
      </c>
      <c r="E3193" t="inlineStr">
        <is>
          <t>77849</t>
        </is>
      </c>
      <c r="F3193" s="550" t="n">
        <v>46091</v>
      </c>
      <c r="G3193" t="n">
        <v>19034</v>
      </c>
      <c r="H3193" t="inlineStr">
        <is>
          <t>COXA E SOBRECOXA COM OSSO E COM PELE KG</t>
        </is>
      </c>
      <c r="I3193" t="inlineStr">
        <is>
          <t>ALIMENTOS</t>
        </is>
      </c>
      <c r="J3193" t="n">
        <v>20</v>
      </c>
      <c r="K3193" t="inlineStr">
        <is>
          <t>KG</t>
        </is>
      </c>
      <c r="L3193" t="n">
        <v>179.8</v>
      </c>
      <c r="M3193" t="n">
        <v>8.99</v>
      </c>
      <c r="N3193" t="inlineStr">
        <is>
          <t>ALIMENTOS</t>
        </is>
      </c>
      <c r="O3193" t="inlineStr">
        <is>
          <t>03/2026</t>
        </is>
      </c>
    </row>
    <row r="3194">
      <c r="A3194" t="n">
        <v>217347</v>
      </c>
      <c r="B3194" t="n">
        <v>122</v>
      </c>
      <c r="C3194" t="inlineStr">
        <is>
          <t>Arcos</t>
        </is>
      </c>
      <c r="D3194" t="inlineStr">
        <is>
          <t>WPP COMERCIO DE CARNES LTDA</t>
        </is>
      </c>
      <c r="E3194" t="inlineStr">
        <is>
          <t>77849</t>
        </is>
      </c>
      <c r="F3194" s="550" t="n">
        <v>46091</v>
      </c>
      <c r="G3194" t="n">
        <v>25126</v>
      </c>
      <c r="H3194" t="inlineStr">
        <is>
          <t>PATINHO EM BIFE KG</t>
        </is>
      </c>
      <c r="I3194" t="inlineStr">
        <is>
          <t>ALIMENTOS</t>
        </is>
      </c>
      <c r="J3194" t="n">
        <v>16.3</v>
      </c>
      <c r="K3194" t="inlineStr">
        <is>
          <t>KG</t>
        </is>
      </c>
      <c r="L3194" t="n">
        <v>682.97</v>
      </c>
      <c r="M3194" t="n">
        <v>41.9</v>
      </c>
      <c r="N3194" t="inlineStr">
        <is>
          <t>ALIMENTOS</t>
        </is>
      </c>
      <c r="O3194" t="inlineStr">
        <is>
          <t>03/2026</t>
        </is>
      </c>
    </row>
    <row r="3195">
      <c r="A3195" t="n">
        <v>217347</v>
      </c>
      <c r="B3195" t="n">
        <v>122</v>
      </c>
      <c r="C3195" t="inlineStr">
        <is>
          <t>Arcos</t>
        </is>
      </c>
      <c r="D3195" t="inlineStr">
        <is>
          <t>WPP COMERCIO DE CARNES LTDA</t>
        </is>
      </c>
      <c r="E3195" t="inlineStr">
        <is>
          <t>77849</t>
        </is>
      </c>
      <c r="F3195" s="550" t="n">
        <v>46091</v>
      </c>
      <c r="G3195" t="n">
        <v>19017</v>
      </c>
      <c r="H3195" t="inlineStr">
        <is>
          <t>FILE DE FRANGO KG</t>
        </is>
      </c>
      <c r="I3195" t="inlineStr">
        <is>
          <t>ALIMENTOS</t>
        </is>
      </c>
      <c r="J3195" t="n">
        <v>40</v>
      </c>
      <c r="K3195" t="inlineStr">
        <is>
          <t>KG</t>
        </is>
      </c>
      <c r="L3195" t="n">
        <v>599.6</v>
      </c>
      <c r="M3195" t="n">
        <v>14.99</v>
      </c>
      <c r="N3195" t="inlineStr">
        <is>
          <t>ALIMENTOS</t>
        </is>
      </c>
      <c r="O3195" t="inlineStr">
        <is>
          <t>03/2026</t>
        </is>
      </c>
    </row>
    <row r="3196">
      <c r="A3196" t="n">
        <v>217346</v>
      </c>
      <c r="B3196" t="n">
        <v>122</v>
      </c>
      <c r="C3196" t="inlineStr">
        <is>
          <t>Arcos</t>
        </is>
      </c>
      <c r="D3196" t="inlineStr">
        <is>
          <t>GEOFFROY ALAIN MARIE DE LA CROIX DE CHEVRIERES DE SAYVE LTDA</t>
        </is>
      </c>
      <c r="E3196" t="inlineStr">
        <is>
          <t>45260</t>
        </is>
      </c>
      <c r="F3196" s="550" t="n">
        <v>46090</v>
      </c>
      <c r="G3196" t="n">
        <v>25040</v>
      </c>
      <c r="H3196" t="inlineStr">
        <is>
          <t>VINHO TINTO LE LOUP DANS LA BERGERIE 750ML</t>
        </is>
      </c>
      <c r="I3196" t="inlineStr">
        <is>
          <t>BEBIDAS</t>
        </is>
      </c>
      <c r="J3196" t="n">
        <v>12</v>
      </c>
      <c r="K3196" t="inlineStr">
        <is>
          <t>Un</t>
        </is>
      </c>
      <c r="L3196" t="n">
        <v>1290.24</v>
      </c>
      <c r="M3196" t="n">
        <v>107.52</v>
      </c>
      <c r="N3196" t="inlineStr">
        <is>
          <t>BEBIDAS</t>
        </is>
      </c>
      <c r="O3196" t="inlineStr">
        <is>
          <t>03/2026</t>
        </is>
      </c>
    </row>
    <row r="3197">
      <c r="A3197" t="n">
        <v>217345</v>
      </c>
      <c r="B3197" t="n">
        <v>122</v>
      </c>
      <c r="C3197" t="inlineStr">
        <is>
          <t>Arcos</t>
        </is>
      </c>
      <c r="D3197" t="inlineStr">
        <is>
          <t xml:space="preserve">COMERCIAL IMPORTADORA E EXPORTADORA METAPUNTO LTDA </t>
        </is>
      </c>
      <c r="E3197" t="inlineStr">
        <is>
          <t>43111</t>
        </is>
      </c>
      <c r="F3197" s="550" t="n">
        <v>46091</v>
      </c>
      <c r="G3197" t="n">
        <v>20941</v>
      </c>
      <c r="H3197" t="inlineStr">
        <is>
          <t>CHOCOLATE EM GOTAS MEIO AMARGO SICAO C/2,05KG</t>
        </is>
      </c>
      <c r="I3197" t="inlineStr">
        <is>
          <t>ALIMENTOS</t>
        </is>
      </c>
      <c r="J3197" t="n">
        <v>4</v>
      </c>
      <c r="K3197" t="inlineStr">
        <is>
          <t>PC</t>
        </is>
      </c>
      <c r="L3197" t="n">
        <v>729.2</v>
      </c>
      <c r="M3197" t="n">
        <v>182.3</v>
      </c>
      <c r="N3197" t="inlineStr">
        <is>
          <t>ALIMENTOS</t>
        </is>
      </c>
      <c r="O3197" t="inlineStr">
        <is>
          <t>03/2026</t>
        </is>
      </c>
    </row>
    <row r="3198">
      <c r="A3198" t="n">
        <v>217344</v>
      </c>
      <c r="B3198" t="n">
        <v>122</v>
      </c>
      <c r="C3198" t="inlineStr">
        <is>
          <t>Arcos</t>
        </is>
      </c>
      <c r="D3198" t="inlineStr">
        <is>
          <t>DTK COMERCIO DE ALIMENTOS LTDA</t>
        </is>
      </c>
      <c r="E3198" t="inlineStr">
        <is>
          <t>68677</t>
        </is>
      </c>
      <c r="F3198" s="550" t="n">
        <v>46091</v>
      </c>
      <c r="G3198" t="n">
        <v>19421</v>
      </c>
      <c r="H3198" t="inlineStr">
        <is>
          <t>LEITE INTEGRAL ITALAC C/12</t>
        </is>
      </c>
      <c r="I3198" t="inlineStr">
        <is>
          <t>ALIMENTOS</t>
        </is>
      </c>
      <c r="J3198" t="n">
        <v>3</v>
      </c>
      <c r="K3198" t="inlineStr">
        <is>
          <t>CX</t>
        </is>
      </c>
      <c r="L3198" t="n">
        <v>161.64</v>
      </c>
      <c r="M3198" t="n">
        <v>53.88</v>
      </c>
      <c r="N3198" t="inlineStr">
        <is>
          <t>BEBIDAS</t>
        </is>
      </c>
      <c r="O3198" t="inlineStr">
        <is>
          <t>03/2026</t>
        </is>
      </c>
    </row>
    <row r="3199">
      <c r="A3199" t="n">
        <v>217343</v>
      </c>
      <c r="B3199" t="n">
        <v>122</v>
      </c>
      <c r="C3199" t="inlineStr">
        <is>
          <t>Arcos</t>
        </is>
      </c>
      <c r="D3199" t="inlineStr">
        <is>
          <t xml:space="preserve">LEITERIA DELICARI INDUSTRIA E COMERCIO LTDA </t>
        </is>
      </c>
      <c r="E3199" t="inlineStr">
        <is>
          <t>83072</t>
        </is>
      </c>
      <c r="F3199" s="550" t="n">
        <v>46084</v>
      </c>
      <c r="G3199" t="n">
        <v>25478</v>
      </c>
      <c r="H3199" t="inlineStr">
        <is>
          <t xml:space="preserve">LEITE INTEGRAL LEITISSIMO 1L </t>
        </is>
      </c>
      <c r="I3199" t="inlineStr">
        <is>
          <t>ALIMENTOS</t>
        </is>
      </c>
      <c r="J3199" t="n">
        <v>60</v>
      </c>
      <c r="K3199" t="inlineStr">
        <is>
          <t>UN</t>
        </is>
      </c>
      <c r="L3199" t="n">
        <v>513</v>
      </c>
      <c r="M3199" t="n">
        <v>8.550000000000001</v>
      </c>
      <c r="N3199" t="inlineStr">
        <is>
          <t>BEBIDAS</t>
        </is>
      </c>
      <c r="O3199" t="inlineStr">
        <is>
          <t>03/2026</t>
        </is>
      </c>
    </row>
    <row r="3200">
      <c r="A3200" t="n">
        <v>217342</v>
      </c>
      <c r="B3200" t="n">
        <v>122</v>
      </c>
      <c r="C3200" t="inlineStr">
        <is>
          <t>Arcos</t>
        </is>
      </c>
      <c r="D3200" t="inlineStr">
        <is>
          <t>MONTE ALTO ALIMENTOS LTDA</t>
        </is>
      </c>
      <c r="E3200" t="inlineStr">
        <is>
          <t>177628</t>
        </is>
      </c>
      <c r="F3200" s="550" t="n">
        <v>46090</v>
      </c>
      <c r="G3200" t="n">
        <v>26582</v>
      </c>
      <c r="H3200" t="inlineStr">
        <is>
          <t>BIFE ANCHO FREDDI PORCIONADO EM 200G KG</t>
        </is>
      </c>
      <c r="I3200" t="inlineStr">
        <is>
          <t>ALIMENTOS</t>
        </is>
      </c>
      <c r="J3200" t="n">
        <v>19.84</v>
      </c>
      <c r="K3200" t="inlineStr">
        <is>
          <t>KG</t>
        </is>
      </c>
      <c r="L3200" t="n">
        <v>2559.36</v>
      </c>
      <c r="M3200" t="n">
        <v>129</v>
      </c>
      <c r="N3200" t="inlineStr">
        <is>
          <t>ALIMENTOS</t>
        </is>
      </c>
      <c r="O3200" t="inlineStr">
        <is>
          <t>03/2026</t>
        </is>
      </c>
    </row>
    <row r="3201">
      <c r="A3201" t="n">
        <v>217342</v>
      </c>
      <c r="B3201" t="n">
        <v>122</v>
      </c>
      <c r="C3201" t="inlineStr">
        <is>
          <t>Arcos</t>
        </is>
      </c>
      <c r="D3201" t="inlineStr">
        <is>
          <t>MONTE ALTO ALIMENTOS LTDA</t>
        </is>
      </c>
      <c r="E3201" t="inlineStr">
        <is>
          <t>177628</t>
        </is>
      </c>
      <c r="F3201" s="550" t="n">
        <v>46090</v>
      </c>
      <c r="G3201" t="n">
        <v>26584</v>
      </c>
      <c r="H3201" t="inlineStr">
        <is>
          <t>COXAO MOLE ANGUS FREDDI PORCIONADO EM 100G KG</t>
        </is>
      </c>
      <c r="I3201" t="inlineStr">
        <is>
          <t>ALIMENTOS</t>
        </is>
      </c>
      <c r="J3201" t="n">
        <v>19.69</v>
      </c>
      <c r="K3201" t="inlineStr">
        <is>
          <t>KG</t>
        </is>
      </c>
      <c r="L3201" t="n">
        <v>1594.89</v>
      </c>
      <c r="M3201" t="n">
        <v>81</v>
      </c>
      <c r="N3201" t="inlineStr">
        <is>
          <t>ALIMENTOS</t>
        </is>
      </c>
      <c r="O3201" t="inlineStr">
        <is>
          <t>03/2026</t>
        </is>
      </c>
    </row>
    <row r="3202">
      <c r="A3202" t="n">
        <v>217342</v>
      </c>
      <c r="B3202" t="n">
        <v>122</v>
      </c>
      <c r="C3202" t="inlineStr">
        <is>
          <t>Arcos</t>
        </is>
      </c>
      <c r="D3202" t="inlineStr">
        <is>
          <t>MONTE ALTO ALIMENTOS LTDA</t>
        </is>
      </c>
      <c r="E3202" t="inlineStr">
        <is>
          <t>177628</t>
        </is>
      </c>
      <c r="F3202" s="550" t="n">
        <v>46090</v>
      </c>
      <c r="G3202" t="n">
        <v>28479</v>
      </c>
      <c r="H3202" t="inlineStr">
        <is>
          <t>COXAO MOLE ANGUS PICADINHO FREDDI KG</t>
        </is>
      </c>
      <c r="I3202" t="inlineStr">
        <is>
          <t>ALIMENTOS</t>
        </is>
      </c>
      <c r="J3202" t="n">
        <v>20.23</v>
      </c>
      <c r="K3202" t="inlineStr">
        <is>
          <t>KG</t>
        </is>
      </c>
      <c r="L3202" t="n">
        <v>1638.63</v>
      </c>
      <c r="M3202" t="n">
        <v>81</v>
      </c>
      <c r="N3202" t="inlineStr">
        <is>
          <t>ALIMENTOS</t>
        </is>
      </c>
      <c r="O3202" t="inlineStr">
        <is>
          <t>03/2026</t>
        </is>
      </c>
    </row>
    <row r="3203">
      <c r="A3203" t="n">
        <v>217341</v>
      </c>
      <c r="B3203" t="n">
        <v>122</v>
      </c>
      <c r="C3203" t="inlineStr">
        <is>
          <t>Arcos</t>
        </is>
      </c>
      <c r="D3203" t="inlineStr">
        <is>
          <t>AMBEV S. A. - CDD SAO PAULO</t>
        </is>
      </c>
      <c r="E3203" t="inlineStr">
        <is>
          <t>36384</t>
        </is>
      </c>
      <c r="F3203" s="550" t="n">
        <v>46084</v>
      </c>
      <c r="G3203" t="n">
        <v>18589</v>
      </c>
      <c r="H3203" t="inlineStr">
        <is>
          <t>STELLA ARTOIS LONG NECK 330ML C/24</t>
        </is>
      </c>
      <c r="I3203" t="inlineStr">
        <is>
          <t>BEBIDAS</t>
        </is>
      </c>
      <c r="J3203" t="n">
        <v>3</v>
      </c>
      <c r="K3203" t="inlineStr">
        <is>
          <t>PC</t>
        </is>
      </c>
      <c r="L3203" t="n">
        <v>352.68</v>
      </c>
      <c r="M3203" t="n">
        <v>117.56</v>
      </c>
      <c r="N3203" t="inlineStr">
        <is>
          <t>BEBIDAS</t>
        </is>
      </c>
      <c r="O3203" t="inlineStr">
        <is>
          <t>03/2026</t>
        </is>
      </c>
    </row>
    <row r="3204">
      <c r="A3204" t="n">
        <v>217341</v>
      </c>
      <c r="B3204" t="n">
        <v>122</v>
      </c>
      <c r="C3204" t="inlineStr">
        <is>
          <t>Arcos</t>
        </is>
      </c>
      <c r="D3204" t="inlineStr">
        <is>
          <t>AMBEV S. A. - CDD SAO PAULO</t>
        </is>
      </c>
      <c r="E3204" t="inlineStr">
        <is>
          <t>36384</t>
        </is>
      </c>
      <c r="F3204" s="550" t="n">
        <v>46084</v>
      </c>
      <c r="G3204" t="n">
        <v>17905</v>
      </c>
      <c r="H3204" t="inlineStr">
        <is>
          <t>GUARANA ANTARCTICA DIET LATA 350ML C/12</t>
        </is>
      </c>
      <c r="I3204" t="inlineStr">
        <is>
          <t>BEBIDAS</t>
        </is>
      </c>
      <c r="J3204" t="n">
        <v>10</v>
      </c>
      <c r="K3204" t="inlineStr">
        <is>
          <t>PC</t>
        </is>
      </c>
      <c r="L3204" t="n">
        <v>199.7</v>
      </c>
      <c r="M3204" t="n">
        <v>19.97</v>
      </c>
      <c r="N3204" t="inlineStr">
        <is>
          <t>BEBIDAS</t>
        </is>
      </c>
      <c r="O3204" t="inlineStr">
        <is>
          <t>03/2026</t>
        </is>
      </c>
    </row>
    <row r="3205">
      <c r="A3205" t="n">
        <v>217341</v>
      </c>
      <c r="B3205" t="n">
        <v>122</v>
      </c>
      <c r="C3205" t="inlineStr">
        <is>
          <t>Arcos</t>
        </is>
      </c>
      <c r="D3205" t="inlineStr">
        <is>
          <t>AMBEV S. A. - CDD SAO PAULO</t>
        </is>
      </c>
      <c r="E3205" t="inlineStr">
        <is>
          <t>36384</t>
        </is>
      </c>
      <c r="F3205" s="550" t="n">
        <v>46084</v>
      </c>
      <c r="G3205" t="n">
        <v>17895</v>
      </c>
      <c r="H3205" t="inlineStr">
        <is>
          <t>PEPSI COLA LATA 350ML C/12</t>
        </is>
      </c>
      <c r="I3205" t="inlineStr">
        <is>
          <t>BEBIDAS</t>
        </is>
      </c>
      <c r="J3205" t="n">
        <v>6</v>
      </c>
      <c r="K3205" t="inlineStr">
        <is>
          <t>PC</t>
        </is>
      </c>
      <c r="L3205" t="n">
        <v>138.36</v>
      </c>
      <c r="M3205" t="n">
        <v>23.06</v>
      </c>
      <c r="N3205" t="inlineStr">
        <is>
          <t>BEBIDAS</t>
        </is>
      </c>
      <c r="O3205" t="inlineStr">
        <is>
          <t>03/2026</t>
        </is>
      </c>
    </row>
    <row r="3206">
      <c r="A3206" t="n">
        <v>217341</v>
      </c>
      <c r="B3206" t="n">
        <v>122</v>
      </c>
      <c r="C3206" t="inlineStr">
        <is>
          <t>Arcos</t>
        </is>
      </c>
      <c r="D3206" t="inlineStr">
        <is>
          <t>AMBEV S. A. - CDD SAO PAULO</t>
        </is>
      </c>
      <c r="E3206" t="inlineStr">
        <is>
          <t>36384</t>
        </is>
      </c>
      <c r="F3206" s="550" t="n">
        <v>46084</v>
      </c>
      <c r="G3206" t="n">
        <v>17881</v>
      </c>
      <c r="H3206" t="inlineStr">
        <is>
          <t>SODA LIMONADA ANTARCTICA LATA 350ML C/12</t>
        </is>
      </c>
      <c r="I3206" t="inlineStr">
        <is>
          <t>BEBIDAS</t>
        </is>
      </c>
      <c r="J3206" t="n">
        <v>8</v>
      </c>
      <c r="K3206" t="inlineStr">
        <is>
          <t>PC</t>
        </is>
      </c>
      <c r="L3206" t="n">
        <v>160.88</v>
      </c>
      <c r="M3206" t="n">
        <v>20.11</v>
      </c>
      <c r="N3206" t="inlineStr">
        <is>
          <t>BEBIDAS</t>
        </is>
      </c>
      <c r="O3206" t="inlineStr">
        <is>
          <t>03/2026</t>
        </is>
      </c>
    </row>
    <row r="3207">
      <c r="A3207" t="n">
        <v>217341</v>
      </c>
      <c r="B3207" t="n">
        <v>122</v>
      </c>
      <c r="C3207" t="inlineStr">
        <is>
          <t>Arcos</t>
        </is>
      </c>
      <c r="D3207" t="inlineStr">
        <is>
          <t>AMBEV S. A. - CDD SAO PAULO</t>
        </is>
      </c>
      <c r="E3207" t="inlineStr">
        <is>
          <t>36384</t>
        </is>
      </c>
      <c r="F3207" s="550" t="n">
        <v>46084</v>
      </c>
      <c r="G3207" t="n">
        <v>17886</v>
      </c>
      <c r="H3207" t="inlineStr">
        <is>
          <t>PEPSI ZERO LATA 350ML C/12</t>
        </is>
      </c>
      <c r="I3207" t="inlineStr">
        <is>
          <t>BEBIDAS</t>
        </is>
      </c>
      <c r="J3207" t="n">
        <v>8</v>
      </c>
      <c r="K3207" t="inlineStr">
        <is>
          <t>PC</t>
        </is>
      </c>
      <c r="L3207" t="n">
        <v>184.48</v>
      </c>
      <c r="M3207" t="n">
        <v>23.06</v>
      </c>
      <c r="N3207" t="inlineStr">
        <is>
          <t>BEBIDAS</t>
        </is>
      </c>
      <c r="O3207" t="inlineStr">
        <is>
          <t>03/2026</t>
        </is>
      </c>
    </row>
    <row r="3208">
      <c r="A3208" t="n">
        <v>217341</v>
      </c>
      <c r="B3208" t="n">
        <v>122</v>
      </c>
      <c r="C3208" t="inlineStr">
        <is>
          <t>Arcos</t>
        </is>
      </c>
      <c r="D3208" t="inlineStr">
        <is>
          <t>AMBEV S. A. - CDD SAO PAULO</t>
        </is>
      </c>
      <c r="E3208" t="inlineStr">
        <is>
          <t>36384</t>
        </is>
      </c>
      <c r="F3208" s="550" t="n">
        <v>46084</v>
      </c>
      <c r="G3208" t="n">
        <v>18586</v>
      </c>
      <c r="H3208" t="inlineStr">
        <is>
          <t>STELLA ARTOIS SEM GLUTEN LONG NECK 330ML C/24</t>
        </is>
      </c>
      <c r="I3208" t="inlineStr">
        <is>
          <t>BEBIDAS</t>
        </is>
      </c>
      <c r="J3208" t="n">
        <v>9</v>
      </c>
      <c r="K3208" t="inlineStr">
        <is>
          <t>PC</t>
        </is>
      </c>
      <c r="L3208" t="n">
        <v>1160.73</v>
      </c>
      <c r="M3208" t="n">
        <v>128.97</v>
      </c>
      <c r="N3208" t="inlineStr">
        <is>
          <t>BEBIDAS</t>
        </is>
      </c>
      <c r="O3208" t="inlineStr">
        <is>
          <t>03/2026</t>
        </is>
      </c>
    </row>
    <row r="3209">
      <c r="A3209" t="n">
        <v>217341</v>
      </c>
      <c r="B3209" t="n">
        <v>122</v>
      </c>
      <c r="C3209" t="inlineStr">
        <is>
          <t>Arcos</t>
        </is>
      </c>
      <c r="D3209" t="inlineStr">
        <is>
          <t>AMBEV S. A. - CDD SAO PAULO</t>
        </is>
      </c>
      <c r="E3209" t="inlineStr">
        <is>
          <t>36384</t>
        </is>
      </c>
      <c r="F3209" s="550" t="n">
        <v>46084</v>
      </c>
      <c r="G3209" t="n">
        <v>17903</v>
      </c>
      <c r="H3209" t="inlineStr">
        <is>
          <t>GUARANA ANTARCTICA LATA 350ML C/12 PC</t>
        </is>
      </c>
      <c r="I3209" t="inlineStr">
        <is>
          <t>BEBIDAS</t>
        </is>
      </c>
      <c r="J3209" t="n">
        <v>10</v>
      </c>
      <c r="K3209" t="inlineStr">
        <is>
          <t>PC</t>
        </is>
      </c>
      <c r="L3209" t="n">
        <v>199.7</v>
      </c>
      <c r="M3209" t="n">
        <v>19.97</v>
      </c>
      <c r="N3209" t="inlineStr">
        <is>
          <t>BEBIDAS</t>
        </is>
      </c>
      <c r="O3209" t="inlineStr">
        <is>
          <t>03/2026</t>
        </is>
      </c>
    </row>
    <row r="3210">
      <c r="A3210" t="n">
        <v>217340</v>
      </c>
      <c r="B3210" t="n">
        <v>122</v>
      </c>
      <c r="C3210" t="inlineStr">
        <is>
          <t>Arcos</t>
        </is>
      </c>
      <c r="D3210" t="inlineStr">
        <is>
          <t>MEXBRA ALIMENTOS LTDA</t>
        </is>
      </c>
      <c r="E3210" t="inlineStr">
        <is>
          <t>4045</t>
        </is>
      </c>
      <c r="F3210" s="550" t="n">
        <v>46093</v>
      </c>
      <c r="G3210" t="n">
        <v>26586</v>
      </c>
      <c r="H3210" t="inlineStr">
        <is>
          <t>TORTILHA DE MILHO DE 11CM C/50 UN</t>
        </is>
      </c>
      <c r="I3210" t="inlineStr">
        <is>
          <t>ALIMENTOS</t>
        </is>
      </c>
      <c r="J3210" t="n">
        <v>2</v>
      </c>
      <c r="K3210" t="inlineStr">
        <is>
          <t>CX</t>
        </is>
      </c>
      <c r="L3210" t="n">
        <v>650</v>
      </c>
      <c r="M3210" t="n">
        <v>325</v>
      </c>
      <c r="N3210" t="inlineStr">
        <is>
          <t>ALIMENTOS</t>
        </is>
      </c>
      <c r="O3210" t="inlineStr">
        <is>
          <t>03/2026</t>
        </is>
      </c>
    </row>
    <row r="3211">
      <c r="A3211" t="n">
        <v>217339</v>
      </c>
      <c r="B3211" t="n">
        <v>122</v>
      </c>
      <c r="C3211" t="inlineStr">
        <is>
          <t>Arcos</t>
        </is>
      </c>
      <c r="D3211" t="inlineStr">
        <is>
          <t>PSSS LTDA</t>
        </is>
      </c>
      <c r="E3211" t="inlineStr">
        <is>
          <t>3298</t>
        </is>
      </c>
      <c r="F3211" s="550" t="n">
        <v>46091</v>
      </c>
      <c r="G3211" t="n">
        <v>17341</v>
      </c>
      <c r="H3211" t="inlineStr">
        <is>
          <t>PAPEL HIGIENICO ROLAO NOBRE 300M C/8</t>
        </is>
      </c>
      <c r="I3211" t="inlineStr">
        <is>
          <t>DESCARTAVEIS/HIGIENE E LIMPEZA</t>
        </is>
      </c>
      <c r="J3211" t="n">
        <v>4</v>
      </c>
      <c r="K3211" t="inlineStr">
        <is>
          <t>FR</t>
        </is>
      </c>
      <c r="L3211" t="n">
        <v>299.2</v>
      </c>
      <c r="M3211" t="n">
        <v>74.8</v>
      </c>
      <c r="N3211" t="inlineStr">
        <is>
          <t>DESCARTAVEIS</t>
        </is>
      </c>
      <c r="O3211" t="inlineStr">
        <is>
          <t>03/2026</t>
        </is>
      </c>
    </row>
    <row r="3212">
      <c r="A3212" t="n">
        <v>217339</v>
      </c>
      <c r="B3212" t="n">
        <v>122</v>
      </c>
      <c r="C3212" t="inlineStr">
        <is>
          <t>Arcos</t>
        </is>
      </c>
      <c r="D3212" t="inlineStr">
        <is>
          <t>PSSS LTDA</t>
        </is>
      </c>
      <c r="E3212" t="inlineStr">
        <is>
          <t>3298</t>
        </is>
      </c>
      <c r="F3212" s="550" t="n">
        <v>46091</v>
      </c>
      <c r="G3212" t="n">
        <v>17535</v>
      </c>
      <c r="H3212" t="inlineStr">
        <is>
          <t>COPO DESCARTAVEL ULTRACOPOS 330ML C/2000UN</t>
        </is>
      </c>
      <c r="I3212" t="inlineStr">
        <is>
          <t>DESCARTAVEIS/HIGIENE E LIMPEZA</t>
        </is>
      </c>
      <c r="J3212" t="n">
        <v>2</v>
      </c>
      <c r="K3212" t="inlineStr">
        <is>
          <t>CX</t>
        </is>
      </c>
      <c r="L3212" t="n">
        <v>240</v>
      </c>
      <c r="M3212" t="n">
        <v>120</v>
      </c>
      <c r="N3212" t="inlineStr">
        <is>
          <t>DESCARTAVEIS</t>
        </is>
      </c>
      <c r="O3212" t="inlineStr">
        <is>
          <t>03/2026</t>
        </is>
      </c>
    </row>
    <row r="3213">
      <c r="A3213" t="n">
        <v>217339</v>
      </c>
      <c r="B3213" t="n">
        <v>122</v>
      </c>
      <c r="C3213" t="inlineStr">
        <is>
          <t>Arcos</t>
        </is>
      </c>
      <c r="D3213" t="inlineStr">
        <is>
          <t>PSSS LTDA</t>
        </is>
      </c>
      <c r="E3213" t="inlineStr">
        <is>
          <t>3298</t>
        </is>
      </c>
      <c r="F3213" s="550" t="n">
        <v>46091</v>
      </c>
      <c r="G3213" t="n">
        <v>21437</v>
      </c>
      <c r="H3213" t="inlineStr">
        <is>
          <t>SACOLA KRAFT 31X31X19CM C/100UN</t>
        </is>
      </c>
      <c r="I3213" t="inlineStr">
        <is>
          <t>DESCARTAVEIS/HIGIENE E LIMPEZA</t>
        </is>
      </c>
      <c r="J3213" t="n">
        <v>2</v>
      </c>
      <c r="K3213" t="inlineStr">
        <is>
          <t>PC</t>
        </is>
      </c>
      <c r="L3213" t="n">
        <v>302.32</v>
      </c>
      <c r="M3213" t="n">
        <v>151.16</v>
      </c>
      <c r="N3213" t="inlineStr">
        <is>
          <t>DESCARTAVEIS</t>
        </is>
      </c>
      <c r="O3213" t="inlineStr">
        <is>
          <t>03/2026</t>
        </is>
      </c>
    </row>
    <row r="3214">
      <c r="A3214" t="n">
        <v>217339</v>
      </c>
      <c r="B3214" t="n">
        <v>122</v>
      </c>
      <c r="C3214" t="inlineStr">
        <is>
          <t>Arcos</t>
        </is>
      </c>
      <c r="D3214" t="inlineStr">
        <is>
          <t>PSSS LTDA</t>
        </is>
      </c>
      <c r="E3214" t="inlineStr">
        <is>
          <t>3298</t>
        </is>
      </c>
      <c r="F3214" s="550" t="n">
        <v>46091</v>
      </c>
      <c r="G3214" t="n">
        <v>17001</v>
      </c>
      <c r="H3214" t="inlineStr">
        <is>
          <t>FILTRO DE PAPEL MELITTA 103 C/30</t>
        </is>
      </c>
      <c r="I3214" t="inlineStr">
        <is>
          <t>DESCARTAVEIS/HIGIENE E LIMPEZA</t>
        </is>
      </c>
      <c r="J3214" t="n">
        <v>15</v>
      </c>
      <c r="K3214" t="inlineStr">
        <is>
          <t>UN</t>
        </is>
      </c>
      <c r="L3214" t="n">
        <v>73.8</v>
      </c>
      <c r="M3214" t="n">
        <v>4.92</v>
      </c>
      <c r="N3214" t="inlineStr">
        <is>
          <t>DESCARTAVEIS</t>
        </is>
      </c>
      <c r="O3214" t="inlineStr">
        <is>
          <t>03/2026</t>
        </is>
      </c>
    </row>
    <row r="3215">
      <c r="A3215" t="n">
        <v>217339</v>
      </c>
      <c r="B3215" t="n">
        <v>122</v>
      </c>
      <c r="C3215" t="inlineStr">
        <is>
          <t>Arcos</t>
        </is>
      </c>
      <c r="D3215" t="inlineStr">
        <is>
          <t>PSSS LTDA</t>
        </is>
      </c>
      <c r="E3215" t="inlineStr">
        <is>
          <t>3298</t>
        </is>
      </c>
      <c r="F3215" s="550" t="n">
        <v>46091</v>
      </c>
      <c r="G3215" t="n">
        <v>17418</v>
      </c>
      <c r="H3215" t="inlineStr">
        <is>
          <t>PAPEL TOALHA BOBINA LUXO BIA PAPER C/6X20X200M C/6 ROLOS</t>
        </is>
      </c>
      <c r="I3215" t="inlineStr">
        <is>
          <t>DESCARTAVEIS/HIGIENE E LIMPEZA</t>
        </is>
      </c>
      <c r="J3215" t="n">
        <v>10</v>
      </c>
      <c r="K3215" t="inlineStr">
        <is>
          <t>CX</t>
        </is>
      </c>
      <c r="L3215" t="n">
        <v>589</v>
      </c>
      <c r="M3215" t="n">
        <v>58.9</v>
      </c>
      <c r="N3215" t="inlineStr">
        <is>
          <t>DESCARTAVEIS</t>
        </is>
      </c>
      <c r="O3215" t="inlineStr">
        <is>
          <t>03/2026</t>
        </is>
      </c>
    </row>
    <row r="3216">
      <c r="A3216" t="n">
        <v>217339</v>
      </c>
      <c r="B3216" t="n">
        <v>122</v>
      </c>
      <c r="C3216" t="inlineStr">
        <is>
          <t>Arcos</t>
        </is>
      </c>
      <c r="D3216" t="inlineStr">
        <is>
          <t>PSSS LTDA</t>
        </is>
      </c>
      <c r="E3216" t="inlineStr">
        <is>
          <t>3298</t>
        </is>
      </c>
      <c r="F3216" s="550" t="n">
        <v>46091</v>
      </c>
      <c r="G3216" t="n">
        <v>27393</v>
      </c>
      <c r="H3216" t="inlineStr">
        <is>
          <t>MEXEDOR CAFE MADEIRA THEOTO C/1000UN</t>
        </is>
      </c>
      <c r="I3216" t="inlineStr">
        <is>
          <t>DESCARTAVEIS/HIGIENE E LIMPEZA</t>
        </is>
      </c>
      <c r="J3216" t="n">
        <v>4</v>
      </c>
      <c r="K3216" t="inlineStr">
        <is>
          <t>UN</t>
        </is>
      </c>
      <c r="L3216" t="n">
        <v>75.92</v>
      </c>
      <c r="M3216" t="n">
        <v>18.98</v>
      </c>
      <c r="N3216" t="inlineStr">
        <is>
          <t>DESCARTAVEIS</t>
        </is>
      </c>
      <c r="O3216" t="inlineStr">
        <is>
          <t>03/2026</t>
        </is>
      </c>
    </row>
    <row r="3217">
      <c r="A3217" t="n">
        <v>217339</v>
      </c>
      <c r="B3217" t="n">
        <v>122</v>
      </c>
      <c r="C3217" t="inlineStr">
        <is>
          <t>Arcos</t>
        </is>
      </c>
      <c r="D3217" t="inlineStr">
        <is>
          <t>PSSS LTDA</t>
        </is>
      </c>
      <c r="E3217" t="inlineStr">
        <is>
          <t>3298</t>
        </is>
      </c>
      <c r="F3217" s="550" t="n">
        <v>46091</v>
      </c>
      <c r="G3217" t="n">
        <v>28880</v>
      </c>
      <c r="H3217" t="inlineStr">
        <is>
          <t>PAPEL TOALHA INTERFOLHA NOBRE PAPER FOLHA DUPLA  2000 FOLHAS</t>
        </is>
      </c>
      <c r="J3217" t="n">
        <v>4</v>
      </c>
      <c r="K3217" t="inlineStr">
        <is>
          <t>CX</t>
        </is>
      </c>
      <c r="L3217" t="n">
        <v>340</v>
      </c>
      <c r="M3217" t="n">
        <v>85</v>
      </c>
      <c r="N3217" t="inlineStr">
        <is>
          <t>DESCARTAVEIS</t>
        </is>
      </c>
      <c r="O3217" t="inlineStr">
        <is>
          <t>03/2026</t>
        </is>
      </c>
    </row>
    <row r="3218">
      <c r="A3218" t="n">
        <v>217337</v>
      </c>
      <c r="B3218" t="n">
        <v>122</v>
      </c>
      <c r="C3218" t="inlineStr">
        <is>
          <t>Arcos</t>
        </is>
      </c>
      <c r="D3218" t="inlineStr">
        <is>
          <t>ALLIMENTARI COMERCIO DE PRODUTOS ALIMENTICIOS E SERVICOS LTDA</t>
        </is>
      </c>
      <c r="E3218" t="inlineStr">
        <is>
          <t>37366</t>
        </is>
      </c>
      <c r="F3218" s="550" t="n">
        <v>46083</v>
      </c>
      <c r="G3218" t="n">
        <v>19857</v>
      </c>
      <c r="H3218" t="inlineStr">
        <is>
          <t>ACIDO CITRICO KG</t>
        </is>
      </c>
      <c r="I3218" t="inlineStr">
        <is>
          <t>ALIMENTOS</t>
        </is>
      </c>
      <c r="J3218" t="n">
        <v>12</v>
      </c>
      <c r="K3218" t="inlineStr">
        <is>
          <t>KG</t>
        </is>
      </c>
      <c r="L3218" t="n">
        <v>624</v>
      </c>
      <c r="M3218" t="n">
        <v>52</v>
      </c>
      <c r="N3218" t="inlineStr">
        <is>
          <t>ALIMENTOS</t>
        </is>
      </c>
      <c r="O3218" t="inlineStr">
        <is>
          <t>03/2026</t>
        </is>
      </c>
    </row>
    <row r="3219">
      <c r="A3219" t="n">
        <v>217337</v>
      </c>
      <c r="B3219" t="n">
        <v>122</v>
      </c>
      <c r="C3219" t="inlineStr">
        <is>
          <t>Arcos</t>
        </is>
      </c>
      <c r="D3219" t="inlineStr">
        <is>
          <t>ALLIMENTARI COMERCIO DE PRODUTOS ALIMENTICIOS E SERVICOS LTDA</t>
        </is>
      </c>
      <c r="E3219" t="inlineStr">
        <is>
          <t>37366</t>
        </is>
      </c>
      <c r="F3219" s="550" t="n">
        <v>46083</v>
      </c>
      <c r="G3219" t="n">
        <v>25282</v>
      </c>
      <c r="H3219" t="inlineStr">
        <is>
          <t>FRUTOSE CRISTAL KG</t>
        </is>
      </c>
      <c r="I3219" t="inlineStr">
        <is>
          <t>ALIMENTOS</t>
        </is>
      </c>
      <c r="J3219" t="n">
        <v>20</v>
      </c>
      <c r="K3219" t="inlineStr">
        <is>
          <t>PC</t>
        </is>
      </c>
      <c r="L3219" t="n">
        <v>830</v>
      </c>
      <c r="M3219" t="n">
        <v>41.5</v>
      </c>
      <c r="N3219" t="inlineStr">
        <is>
          <t>ALIMENTOS</t>
        </is>
      </c>
      <c r="O3219" t="inlineStr">
        <is>
          <t>03/2026</t>
        </is>
      </c>
    </row>
    <row r="3220">
      <c r="A3220" t="n">
        <v>217337</v>
      </c>
      <c r="B3220" t="n">
        <v>122</v>
      </c>
      <c r="C3220" t="inlineStr">
        <is>
          <t>Arcos</t>
        </is>
      </c>
      <c r="D3220" t="inlineStr">
        <is>
          <t>ALLIMENTARI COMERCIO DE PRODUTOS ALIMENTICIOS E SERVICOS LTDA</t>
        </is>
      </c>
      <c r="E3220" t="inlineStr">
        <is>
          <t>37366</t>
        </is>
      </c>
      <c r="F3220" s="550" t="n">
        <v>46083</v>
      </c>
      <c r="G3220" t="n">
        <v>24831</v>
      </c>
      <c r="H3220" t="inlineStr">
        <is>
          <t>ACIDO TARTARICO KG</t>
        </is>
      </c>
      <c r="I3220" t="inlineStr">
        <is>
          <t>ALIMENTOS</t>
        </is>
      </c>
      <c r="J3220" t="n">
        <v>2</v>
      </c>
      <c r="K3220" t="inlineStr">
        <is>
          <t>KG</t>
        </is>
      </c>
      <c r="L3220" t="n">
        <v>252</v>
      </c>
      <c r="M3220" t="n">
        <v>126</v>
      </c>
      <c r="N3220" t="inlineStr">
        <is>
          <t>ALIMENTOS</t>
        </is>
      </c>
      <c r="O3220" t="inlineStr">
        <is>
          <t>03/2026</t>
        </is>
      </c>
    </row>
    <row r="3221">
      <c r="A3221" t="n">
        <v>217336</v>
      </c>
      <c r="B3221" t="n">
        <v>122</v>
      </c>
      <c r="C3221" t="inlineStr">
        <is>
          <t>Arcos</t>
        </is>
      </c>
      <c r="D3221" t="inlineStr">
        <is>
          <t xml:space="preserve">BELLNAY PAES ARTESANAIS LTDA </t>
        </is>
      </c>
      <c r="E3221" t="inlineStr">
        <is>
          <t>2814</t>
        </is>
      </c>
      <c r="F3221" s="550" t="n">
        <v>46092</v>
      </c>
      <c r="G3221" t="n">
        <v>24833</v>
      </c>
      <c r="H3221" t="inlineStr">
        <is>
          <t>PAO DE QUEIJO 80G C/25UN</t>
        </is>
      </c>
      <c r="I3221" t="inlineStr">
        <is>
          <t>ALIMENTOS</t>
        </is>
      </c>
      <c r="J3221" t="n">
        <v>10</v>
      </c>
      <c r="K3221" t="inlineStr">
        <is>
          <t>CX</t>
        </is>
      </c>
      <c r="L3221" t="n">
        <v>477.5</v>
      </c>
      <c r="M3221" t="n">
        <v>47.75</v>
      </c>
      <c r="N3221" t="inlineStr">
        <is>
          <t>ALIMENTOS</t>
        </is>
      </c>
      <c r="O3221" t="inlineStr">
        <is>
          <t>03/2026</t>
        </is>
      </c>
    </row>
    <row r="3222">
      <c r="A3222" t="n">
        <v>217333</v>
      </c>
      <c r="B3222" t="n">
        <v>122</v>
      </c>
      <c r="C3222" t="inlineStr">
        <is>
          <t>Arcos</t>
        </is>
      </c>
      <c r="D3222" t="inlineStr">
        <is>
          <t xml:space="preserve">CAROLINA AMANCIO </t>
        </is>
      </c>
      <c r="E3222" t="inlineStr">
        <is>
          <t>241</t>
        </is>
      </c>
      <c r="F3222" s="550" t="n">
        <v>46093</v>
      </c>
      <c r="G3222" t="n">
        <v>26880</v>
      </c>
      <c r="H3222" t="inlineStr">
        <is>
          <t xml:space="preserve">ESFERA DE CHOCOLATE BRANCO PINTADA NA COR VERMELHA APROX 5G UN </t>
        </is>
      </c>
      <c r="I3222" t="inlineStr">
        <is>
          <t>ALIMENTOS</t>
        </is>
      </c>
      <c r="J3222" t="n">
        <v>200</v>
      </c>
      <c r="K3222" t="inlineStr">
        <is>
          <t>UN</t>
        </is>
      </c>
      <c r="L3222" t="n">
        <v>500</v>
      </c>
      <c r="M3222" t="n">
        <v>2.5</v>
      </c>
      <c r="N3222" t="inlineStr">
        <is>
          <t>ALIMENTOS</t>
        </is>
      </c>
      <c r="O3222" t="inlineStr">
        <is>
          <t>03/2026</t>
        </is>
      </c>
    </row>
    <row r="3223">
      <c r="A3223" t="n">
        <v>217332</v>
      </c>
      <c r="B3223" t="n">
        <v>122</v>
      </c>
      <c r="C3223" t="inlineStr">
        <is>
          <t>Arcos</t>
        </is>
      </c>
      <c r="D3223" t="inlineStr">
        <is>
          <t>KING COMERCIO E IMPORTACAO DE BEBIDAS LTDA</t>
        </is>
      </c>
      <c r="E3223" t="inlineStr">
        <is>
          <t>125893</t>
        </is>
      </c>
      <c r="F3223" s="550" t="n">
        <v>46091</v>
      </c>
      <c r="G3223" t="n">
        <v>18157</v>
      </c>
      <c r="H3223" t="inlineStr">
        <is>
          <t>WHISKY BOURBON BULLEIT 750ML</t>
        </is>
      </c>
      <c r="I3223" t="inlineStr">
        <is>
          <t>BEBIDAS</t>
        </is>
      </c>
      <c r="J3223" t="n">
        <v>12</v>
      </c>
      <c r="K3223" t="inlineStr">
        <is>
          <t>GR</t>
        </is>
      </c>
      <c r="L3223" t="n">
        <v>2376</v>
      </c>
      <c r="M3223" t="n">
        <v>198</v>
      </c>
      <c r="N3223" t="inlineStr">
        <is>
          <t>BEBIDAS</t>
        </is>
      </c>
      <c r="O3223" t="inlineStr">
        <is>
          <t>03/2026</t>
        </is>
      </c>
    </row>
    <row r="3224">
      <c r="A3224" t="n">
        <v>217332</v>
      </c>
      <c r="B3224" t="n">
        <v>122</v>
      </c>
      <c r="C3224" t="inlineStr">
        <is>
          <t>Arcos</t>
        </is>
      </c>
      <c r="D3224" t="inlineStr">
        <is>
          <t>KING COMERCIO E IMPORTACAO DE BEBIDAS LTDA</t>
        </is>
      </c>
      <c r="E3224" t="inlineStr">
        <is>
          <t>125893</t>
        </is>
      </c>
      <c r="F3224" s="550" t="n">
        <v>46091</v>
      </c>
      <c r="G3224" t="n">
        <v>18382</v>
      </c>
      <c r="H3224" t="inlineStr">
        <is>
          <t>CONHAQUE BRANDY OSBORNE 700ML</t>
        </is>
      </c>
      <c r="I3224" t="inlineStr">
        <is>
          <t>BEBIDAS</t>
        </is>
      </c>
      <c r="J3224" t="n">
        <v>12</v>
      </c>
      <c r="K3224" t="inlineStr">
        <is>
          <t>GR</t>
        </is>
      </c>
      <c r="L3224" t="n">
        <v>780</v>
      </c>
      <c r="M3224" t="n">
        <v>65</v>
      </c>
      <c r="N3224" t="inlineStr">
        <is>
          <t>BEBIDAS</t>
        </is>
      </c>
      <c r="O3224" t="inlineStr">
        <is>
          <t>03/2026</t>
        </is>
      </c>
    </row>
    <row r="3225">
      <c r="A3225" t="n">
        <v>217331</v>
      </c>
      <c r="B3225" t="n">
        <v>122</v>
      </c>
      <c r="C3225" t="inlineStr">
        <is>
          <t>Arcos</t>
        </is>
      </c>
      <c r="D3225" t="inlineStr">
        <is>
          <t>MURILLO S DUARTE COMERCIAL LTDA</t>
        </is>
      </c>
      <c r="E3225" t="inlineStr">
        <is>
          <t>2453</t>
        </is>
      </c>
      <c r="F3225" s="550" t="n">
        <v>46091</v>
      </c>
      <c r="G3225" t="n">
        <v>17564</v>
      </c>
      <c r="H3225" t="inlineStr">
        <is>
          <t>BOBINA DE PAPEL FILME PVC 40CMX400M UN</t>
        </is>
      </c>
      <c r="I3225" t="inlineStr">
        <is>
          <t>DESCARTAVEIS/HIGIENE E LIMPEZA</t>
        </is>
      </c>
      <c r="J3225" t="n">
        <v>2</v>
      </c>
      <c r="K3225" t="inlineStr">
        <is>
          <t>UN</t>
        </is>
      </c>
      <c r="L3225" t="n">
        <v>94</v>
      </c>
      <c r="M3225" t="n">
        <v>47</v>
      </c>
      <c r="N3225" t="inlineStr">
        <is>
          <t>DESCARTAVEIS</t>
        </is>
      </c>
      <c r="O3225" t="inlineStr">
        <is>
          <t>03/2026</t>
        </is>
      </c>
    </row>
    <row r="3226">
      <c r="A3226" t="n">
        <v>217331</v>
      </c>
      <c r="B3226" t="n">
        <v>122</v>
      </c>
      <c r="C3226" t="inlineStr">
        <is>
          <t>Arcos</t>
        </is>
      </c>
      <c r="D3226" t="inlineStr">
        <is>
          <t>MURILLO S DUARTE COMERCIAL LTDA</t>
        </is>
      </c>
      <c r="E3226" t="inlineStr">
        <is>
          <t>2453</t>
        </is>
      </c>
      <c r="F3226" s="550" t="n">
        <v>46091</v>
      </c>
      <c r="G3226" t="n">
        <v>17476</v>
      </c>
      <c r="H3226" t="inlineStr">
        <is>
          <t>LUVA LATEX P SEM TALCO C/100</t>
        </is>
      </c>
      <c r="I3226" t="inlineStr">
        <is>
          <t>UTENSILIOS</t>
        </is>
      </c>
      <c r="J3226" t="n">
        <v>4</v>
      </c>
      <c r="K3226" t="inlineStr">
        <is>
          <t>PC</t>
        </is>
      </c>
      <c r="L3226" t="n">
        <v>84</v>
      </c>
      <c r="M3226" t="n">
        <v>21</v>
      </c>
      <c r="N3226" t="inlineStr">
        <is>
          <t>DESCARTAVEIS</t>
        </is>
      </c>
      <c r="O3226" t="inlineStr">
        <is>
          <t>03/2026</t>
        </is>
      </c>
    </row>
    <row r="3227">
      <c r="A3227" t="n">
        <v>217331</v>
      </c>
      <c r="B3227" t="n">
        <v>122</v>
      </c>
      <c r="C3227" t="inlineStr">
        <is>
          <t>Arcos</t>
        </is>
      </c>
      <c r="D3227" t="inlineStr">
        <is>
          <t>MURILLO S DUARTE COMERCIAL LTDA</t>
        </is>
      </c>
      <c r="E3227" t="inlineStr">
        <is>
          <t>2453</t>
        </is>
      </c>
      <c r="F3227" s="550" t="n">
        <v>46091</v>
      </c>
      <c r="G3227" t="n">
        <v>17488</v>
      </c>
      <c r="H3227" t="inlineStr">
        <is>
          <t>LUVA LATEX SEM TALCO M C/100UN</t>
        </is>
      </c>
      <c r="I3227" t="inlineStr">
        <is>
          <t>DESCARTAVEIS/HIGIENE E LIMPEZA</t>
        </is>
      </c>
      <c r="J3227" t="n">
        <v>4</v>
      </c>
      <c r="K3227" t="inlineStr">
        <is>
          <t>CX</t>
        </is>
      </c>
      <c r="L3227" t="n">
        <v>84</v>
      </c>
      <c r="M3227" t="n">
        <v>21</v>
      </c>
      <c r="N3227" t="inlineStr">
        <is>
          <t>DESCARTAVEIS</t>
        </is>
      </c>
      <c r="O3227" t="inlineStr">
        <is>
          <t>03/2026</t>
        </is>
      </c>
    </row>
    <row r="3228">
      <c r="A3228" t="n">
        <v>217331</v>
      </c>
      <c r="B3228" t="n">
        <v>122</v>
      </c>
      <c r="C3228" t="inlineStr">
        <is>
          <t>Arcos</t>
        </is>
      </c>
      <c r="D3228" t="inlineStr">
        <is>
          <t>MURILLO S DUARTE COMERCIAL LTDA</t>
        </is>
      </c>
      <c r="E3228" t="inlineStr">
        <is>
          <t>2453</t>
        </is>
      </c>
      <c r="F3228" s="550" t="n">
        <v>46091</v>
      </c>
      <c r="G3228" t="n">
        <v>17504</v>
      </c>
      <c r="H3228" t="inlineStr">
        <is>
          <t>LUVA LATEX G SEM TALCO C/100UN</t>
        </is>
      </c>
      <c r="I3228" t="inlineStr">
        <is>
          <t>UTENSILIOS</t>
        </is>
      </c>
      <c r="J3228" t="n">
        <v>4</v>
      </c>
      <c r="K3228" t="inlineStr">
        <is>
          <t>UN</t>
        </is>
      </c>
      <c r="L3228" t="n">
        <v>84</v>
      </c>
      <c r="M3228" t="n">
        <v>21</v>
      </c>
      <c r="N3228" t="inlineStr">
        <is>
          <t>DESCARTAVEIS</t>
        </is>
      </c>
      <c r="O3228" t="inlineStr">
        <is>
          <t>03/2026</t>
        </is>
      </c>
    </row>
    <row r="3229">
      <c r="A3229" t="n">
        <v>217331</v>
      </c>
      <c r="B3229" t="n">
        <v>122</v>
      </c>
      <c r="C3229" t="inlineStr">
        <is>
          <t>Arcos</t>
        </is>
      </c>
      <c r="D3229" t="inlineStr">
        <is>
          <t>MURILLO S DUARTE COMERCIAL LTDA</t>
        </is>
      </c>
      <c r="E3229" t="inlineStr">
        <is>
          <t>2453</t>
        </is>
      </c>
      <c r="F3229" s="550" t="n">
        <v>46091</v>
      </c>
      <c r="G3229" t="n">
        <v>17361</v>
      </c>
      <c r="H3229" t="inlineStr">
        <is>
          <t>TOUCA TNT BRANCA C/100UN</t>
        </is>
      </c>
      <c r="I3229" t="inlineStr">
        <is>
          <t>DESCARTAVEIS/HIGIENE E LIMPEZA</t>
        </is>
      </c>
      <c r="J3229" t="n">
        <v>4</v>
      </c>
      <c r="K3229" t="inlineStr">
        <is>
          <t>PC</t>
        </is>
      </c>
      <c r="L3229" t="n">
        <v>29.8</v>
      </c>
      <c r="M3229" t="n">
        <v>7.45</v>
      </c>
      <c r="N3229" t="inlineStr">
        <is>
          <t>DESCARTAVEIS</t>
        </is>
      </c>
      <c r="O3229" t="inlineStr">
        <is>
          <t>03/2026</t>
        </is>
      </c>
    </row>
    <row r="3230">
      <c r="A3230" t="n">
        <v>217331</v>
      </c>
      <c r="B3230" t="n">
        <v>122</v>
      </c>
      <c r="C3230" t="inlineStr">
        <is>
          <t>Arcos</t>
        </is>
      </c>
      <c r="D3230" t="inlineStr">
        <is>
          <t>MURILLO S DUARTE COMERCIAL LTDA</t>
        </is>
      </c>
      <c r="E3230" t="inlineStr">
        <is>
          <t>2453</t>
        </is>
      </c>
      <c r="F3230" s="550" t="n">
        <v>46091</v>
      </c>
      <c r="G3230" t="n">
        <v>21432</v>
      </c>
      <c r="H3230" t="inlineStr">
        <is>
          <t>SACO CRISTAL 20X30 (PACOTE C/5KG)</t>
        </is>
      </c>
      <c r="I3230" t="inlineStr">
        <is>
          <t>DESCARTAVEIS/HIGIENE E LIMPEZA</t>
        </is>
      </c>
      <c r="J3230" t="n">
        <v>2</v>
      </c>
      <c r="K3230" t="inlineStr">
        <is>
          <t>PC</t>
        </is>
      </c>
      <c r="L3230" t="n">
        <v>190</v>
      </c>
      <c r="M3230" t="n">
        <v>95</v>
      </c>
      <c r="N3230" t="inlineStr">
        <is>
          <t>DESCARTAVEIS</t>
        </is>
      </c>
      <c r="O3230" t="inlineStr">
        <is>
          <t>03/2026</t>
        </is>
      </c>
    </row>
    <row r="3231">
      <c r="A3231" t="n">
        <v>217331</v>
      </c>
      <c r="B3231" t="n">
        <v>122</v>
      </c>
      <c r="C3231" t="inlineStr">
        <is>
          <t>Arcos</t>
        </is>
      </c>
      <c r="D3231" t="inlineStr">
        <is>
          <t>MURILLO S DUARTE COMERCIAL LTDA</t>
        </is>
      </c>
      <c r="E3231" t="inlineStr">
        <is>
          <t>2453</t>
        </is>
      </c>
      <c r="F3231" s="550" t="n">
        <v>46091</v>
      </c>
      <c r="G3231" t="n">
        <v>21665</v>
      </c>
      <c r="H3231" t="inlineStr">
        <is>
          <t>SACO DE LIXO 200L PRETO REFORCADO</t>
        </is>
      </c>
      <c r="I3231" t="inlineStr">
        <is>
          <t>DESCARTAVEIS/HIGIENE E LIMPEZA</t>
        </is>
      </c>
      <c r="J3231" t="n">
        <v>6</v>
      </c>
      <c r="K3231" t="inlineStr">
        <is>
          <t>PACOTE</t>
        </is>
      </c>
      <c r="L3231" t="n">
        <v>190.92</v>
      </c>
      <c r="M3231" t="n">
        <v>31.82</v>
      </c>
      <c r="N3231" t="inlineStr">
        <is>
          <t>DESCARTAVEIS</t>
        </is>
      </c>
      <c r="O3231" t="inlineStr">
        <is>
          <t>03/2026</t>
        </is>
      </c>
    </row>
    <row r="3232">
      <c r="A3232" t="n">
        <v>217331</v>
      </c>
      <c r="B3232" t="n">
        <v>122</v>
      </c>
      <c r="C3232" t="inlineStr">
        <is>
          <t>Arcos</t>
        </is>
      </c>
      <c r="D3232" t="inlineStr">
        <is>
          <t>MURILLO S DUARTE COMERCIAL LTDA</t>
        </is>
      </c>
      <c r="E3232" t="inlineStr">
        <is>
          <t>2453</t>
        </is>
      </c>
      <c r="F3232" s="550" t="n">
        <v>46091</v>
      </c>
      <c r="G3232" t="n">
        <v>17162</v>
      </c>
      <c r="H3232" t="inlineStr">
        <is>
          <t>PANO MULTIUSO 28X240 C/600PANOS UM</t>
        </is>
      </c>
      <c r="I3232" t="inlineStr">
        <is>
          <t>DESCARTAVEIS/HIGIENE E LIMPEZA</t>
        </is>
      </c>
      <c r="J3232" t="n">
        <v>6</v>
      </c>
      <c r="K3232" t="inlineStr">
        <is>
          <t>UN</t>
        </is>
      </c>
      <c r="L3232" t="n">
        <v>324</v>
      </c>
      <c r="M3232" t="n">
        <v>54</v>
      </c>
      <c r="N3232" t="inlineStr">
        <is>
          <t>DESCARTAVEIS</t>
        </is>
      </c>
      <c r="O3232" t="inlineStr">
        <is>
          <t>03/2026</t>
        </is>
      </c>
    </row>
    <row r="3233">
      <c r="A3233" t="n">
        <v>217330</v>
      </c>
      <c r="B3233" t="n">
        <v>122</v>
      </c>
      <c r="C3233" t="inlineStr">
        <is>
          <t>Arcos</t>
        </is>
      </c>
      <c r="D3233" t="inlineStr">
        <is>
          <t>MURILLO S DUARTE COMERCIAL LTDA</t>
        </is>
      </c>
      <c r="E3233" t="inlineStr">
        <is>
          <t>2460</t>
        </is>
      </c>
      <c r="F3233" s="550" t="n">
        <v>46092</v>
      </c>
      <c r="G3233" t="n">
        <v>24952</v>
      </c>
      <c r="H3233" t="inlineStr">
        <is>
          <t>CHIPS DE BANANA KG</t>
        </is>
      </c>
      <c r="I3233" t="inlineStr">
        <is>
          <t>ALIMENTOS</t>
        </is>
      </c>
      <c r="J3233" t="n">
        <v>6</v>
      </c>
      <c r="K3233" t="inlineStr">
        <is>
          <t>KG</t>
        </is>
      </c>
      <c r="L3233" t="n">
        <v>539.4</v>
      </c>
      <c r="M3233" t="n">
        <v>89.90000000000001</v>
      </c>
      <c r="N3233" t="inlineStr">
        <is>
          <t>ALIMENTOS</t>
        </is>
      </c>
      <c r="O3233" t="inlineStr">
        <is>
          <t>03/2026</t>
        </is>
      </c>
    </row>
    <row r="3234">
      <c r="A3234" t="n">
        <v>217330</v>
      </c>
      <c r="B3234" t="n">
        <v>122</v>
      </c>
      <c r="C3234" t="inlineStr">
        <is>
          <t>Arcos</t>
        </is>
      </c>
      <c r="D3234" t="inlineStr">
        <is>
          <t>MURILLO S DUARTE COMERCIAL LTDA</t>
        </is>
      </c>
      <c r="E3234" t="inlineStr">
        <is>
          <t>2460</t>
        </is>
      </c>
      <c r="F3234" s="550" t="n">
        <v>46092</v>
      </c>
      <c r="G3234" t="n">
        <v>21073</v>
      </c>
      <c r="H3234" t="inlineStr">
        <is>
          <t>CALDA DE AGAVE AZUL JASMINE ORGANICO 330ML UN</t>
        </is>
      </c>
      <c r="I3234" t="inlineStr">
        <is>
          <t>ALIMENTOS</t>
        </is>
      </c>
      <c r="J3234" t="n">
        <v>10</v>
      </c>
      <c r="K3234" t="inlineStr">
        <is>
          <t>UN</t>
        </is>
      </c>
      <c r="L3234" t="n">
        <v>489</v>
      </c>
      <c r="M3234" t="n">
        <v>48.9</v>
      </c>
      <c r="N3234" t="inlineStr">
        <is>
          <t>ALIMENTOS</t>
        </is>
      </c>
      <c r="O3234" t="inlineStr">
        <is>
          <t>03/2026</t>
        </is>
      </c>
    </row>
    <row r="3235">
      <c r="A3235" t="n">
        <v>217330</v>
      </c>
      <c r="B3235" t="n">
        <v>122</v>
      </c>
      <c r="C3235" t="inlineStr">
        <is>
          <t>Arcos</t>
        </is>
      </c>
      <c r="D3235" t="inlineStr">
        <is>
          <t>MURILLO S DUARTE COMERCIAL LTDA</t>
        </is>
      </c>
      <c r="E3235" t="inlineStr">
        <is>
          <t>2460</t>
        </is>
      </c>
      <c r="F3235" s="550" t="n">
        <v>46092</v>
      </c>
      <c r="G3235" t="n">
        <v>20871</v>
      </c>
      <c r="H3235" t="inlineStr">
        <is>
          <t>MELADO DE CANA JR C/1,3KG</t>
        </is>
      </c>
      <c r="I3235" t="inlineStr">
        <is>
          <t>ALIMENTOS</t>
        </is>
      </c>
      <c r="J3235" t="n">
        <v>3</v>
      </c>
      <c r="K3235" t="inlineStr">
        <is>
          <t>PT</t>
        </is>
      </c>
      <c r="L3235" t="n">
        <v>59.67</v>
      </c>
      <c r="M3235" t="n">
        <v>19.89</v>
      </c>
      <c r="N3235" t="inlineStr">
        <is>
          <t>ALIMENTOS</t>
        </is>
      </c>
      <c r="O3235" t="inlineStr">
        <is>
          <t>03/2026</t>
        </is>
      </c>
    </row>
    <row r="3236">
      <c r="A3236" t="n">
        <v>217330</v>
      </c>
      <c r="B3236" t="n">
        <v>122</v>
      </c>
      <c r="C3236" t="inlineStr">
        <is>
          <t>Arcos</t>
        </is>
      </c>
      <c r="D3236" t="inlineStr">
        <is>
          <t>MURILLO S DUARTE COMERCIAL LTDA</t>
        </is>
      </c>
      <c r="E3236" t="inlineStr">
        <is>
          <t>2460</t>
        </is>
      </c>
      <c r="F3236" s="550" t="n">
        <v>46092</v>
      </c>
      <c r="G3236" t="n">
        <v>19984</v>
      </c>
      <c r="H3236" t="inlineStr">
        <is>
          <t>MOLHO INGLES KENKO 1L</t>
        </is>
      </c>
      <c r="I3236" t="inlineStr">
        <is>
          <t>ALIMENTOS</t>
        </is>
      </c>
      <c r="J3236" t="n">
        <v>1</v>
      </c>
      <c r="K3236" t="inlineStr">
        <is>
          <t>UN</t>
        </is>
      </c>
      <c r="L3236" t="n">
        <v>19.8</v>
      </c>
      <c r="M3236" t="n">
        <v>19.8</v>
      </c>
      <c r="N3236" t="inlineStr">
        <is>
          <t>ALIMENTOS</t>
        </is>
      </c>
      <c r="O3236" t="inlineStr">
        <is>
          <t>03/2026</t>
        </is>
      </c>
    </row>
    <row r="3237">
      <c r="A3237" t="n">
        <v>217329</v>
      </c>
      <c r="B3237" t="n">
        <v>122</v>
      </c>
      <c r="C3237" t="inlineStr">
        <is>
          <t>Arcos</t>
        </is>
      </c>
      <c r="D3237" t="inlineStr">
        <is>
          <t>DISTRIBUIDORA ARENA VIP COMERCIO DE BEBIDAS LTDA</t>
        </is>
      </c>
      <c r="E3237" t="inlineStr">
        <is>
          <t>895</t>
        </is>
      </c>
      <c r="F3237" s="550" t="n">
        <v>46091</v>
      </c>
      <c r="G3237" t="n">
        <v>18543</v>
      </c>
      <c r="H3237" t="inlineStr">
        <is>
          <t>APERITIVO CYNAR 900ML</t>
        </is>
      </c>
      <c r="I3237" t="inlineStr">
        <is>
          <t>BEBIDAS</t>
        </is>
      </c>
      <c r="J3237" t="n">
        <v>14</v>
      </c>
      <c r="K3237" t="inlineStr">
        <is>
          <t>GR</t>
        </is>
      </c>
      <c r="L3237" t="n">
        <v>301</v>
      </c>
      <c r="M3237" t="n">
        <v>21.5</v>
      </c>
      <c r="N3237" t="inlineStr">
        <is>
          <t>BEBIDAS</t>
        </is>
      </c>
      <c r="O3237" t="inlineStr">
        <is>
          <t>03/2026</t>
        </is>
      </c>
    </row>
    <row r="3238">
      <c r="A3238" t="n">
        <v>217328</v>
      </c>
      <c r="B3238" t="n">
        <v>122</v>
      </c>
      <c r="C3238" t="inlineStr">
        <is>
          <t>Arcos</t>
        </is>
      </c>
      <c r="D3238" t="inlineStr">
        <is>
          <t xml:space="preserve">LEITERIA CABRIOLA FROMAGES DE CHEVRE LTDA </t>
        </is>
      </c>
      <c r="E3238" t="inlineStr">
        <is>
          <t>49174</t>
        </is>
      </c>
      <c r="F3238" s="550" t="n">
        <v>46091</v>
      </c>
      <c r="G3238" t="n">
        <v>23082</v>
      </c>
      <c r="H3238" t="inlineStr">
        <is>
          <t>QUEIJO DE CABRA BOURSIN EM PASTA KG</t>
        </is>
      </c>
      <c r="I3238" t="inlineStr">
        <is>
          <t>ALIMENTOS</t>
        </is>
      </c>
      <c r="J3238" t="n">
        <v>20</v>
      </c>
      <c r="K3238" t="inlineStr">
        <is>
          <t>KG</t>
        </is>
      </c>
      <c r="L3238" t="n">
        <v>1638</v>
      </c>
      <c r="M3238" t="n">
        <v>81.90000000000001</v>
      </c>
      <c r="N3238" t="inlineStr">
        <is>
          <t>ALIMENTOS</t>
        </is>
      </c>
      <c r="O3238" t="inlineStr">
        <is>
          <t>03/2026</t>
        </is>
      </c>
    </row>
    <row r="3239">
      <c r="A3239" t="n">
        <v>217327</v>
      </c>
      <c r="B3239" t="n">
        <v>122</v>
      </c>
      <c r="C3239" t="inlineStr">
        <is>
          <t>Arcos</t>
        </is>
      </c>
      <c r="D3239" t="inlineStr">
        <is>
          <t>DO CHEF DISTRIBUIDORA DE ALIMENTOS LTDA</t>
        </is>
      </c>
      <c r="E3239" t="inlineStr">
        <is>
          <t>181</t>
        </is>
      </c>
      <c r="F3239" s="550" t="n">
        <v>46091</v>
      </c>
      <c r="G3239" t="n">
        <v>19787</v>
      </c>
      <c r="H3239" t="inlineStr">
        <is>
          <t>ABACAXI PEROLA KG</t>
        </is>
      </c>
      <c r="I3239" t="inlineStr">
        <is>
          <t>ALIMENTOS</t>
        </is>
      </c>
      <c r="J3239" t="n">
        <v>4</v>
      </c>
      <c r="K3239" t="inlineStr">
        <is>
          <t>KG</t>
        </is>
      </c>
      <c r="L3239" t="n">
        <v>21</v>
      </c>
      <c r="M3239" t="n">
        <v>5.25</v>
      </c>
      <c r="N3239" t="inlineStr">
        <is>
          <t>ALIMENTOS</t>
        </is>
      </c>
      <c r="O3239" t="inlineStr">
        <is>
          <t>03/2026</t>
        </is>
      </c>
    </row>
    <row r="3240">
      <c r="A3240" t="n">
        <v>217327</v>
      </c>
      <c r="B3240" t="n">
        <v>122</v>
      </c>
      <c r="C3240" t="inlineStr">
        <is>
          <t>Arcos</t>
        </is>
      </c>
      <c r="D3240" t="inlineStr">
        <is>
          <t>DO CHEF DISTRIBUIDORA DE ALIMENTOS LTDA</t>
        </is>
      </c>
      <c r="E3240" t="inlineStr">
        <is>
          <t>181</t>
        </is>
      </c>
      <c r="F3240" s="550" t="n">
        <v>46091</v>
      </c>
      <c r="G3240" t="n">
        <v>19654</v>
      </c>
      <c r="H3240" t="inlineStr">
        <is>
          <t>ABOBRINHA ITALIANA GRAUDA KG</t>
        </is>
      </c>
      <c r="I3240" t="inlineStr">
        <is>
          <t>ALIMENTOS</t>
        </is>
      </c>
      <c r="J3240" t="n">
        <v>5</v>
      </c>
      <c r="K3240" t="inlineStr">
        <is>
          <t>KG</t>
        </is>
      </c>
      <c r="L3240" t="n">
        <v>36.9</v>
      </c>
      <c r="M3240" t="n">
        <v>7.38</v>
      </c>
      <c r="N3240" t="inlineStr">
        <is>
          <t>ALIMENTOS</t>
        </is>
      </c>
      <c r="O3240" t="inlineStr">
        <is>
          <t>03/2026</t>
        </is>
      </c>
    </row>
    <row r="3241">
      <c r="A3241" t="n">
        <v>217327</v>
      </c>
      <c r="B3241" t="n">
        <v>122</v>
      </c>
      <c r="C3241" t="inlineStr">
        <is>
          <t>Arcos</t>
        </is>
      </c>
      <c r="D3241" t="inlineStr">
        <is>
          <t>DO CHEF DISTRIBUIDORA DE ALIMENTOS LTDA</t>
        </is>
      </c>
      <c r="E3241" t="inlineStr">
        <is>
          <t>181</t>
        </is>
      </c>
      <c r="F3241" s="550" t="n">
        <v>46091</v>
      </c>
      <c r="G3241" t="n">
        <v>19502</v>
      </c>
      <c r="H3241" t="inlineStr">
        <is>
          <t>ALFACE CRESPA ROXA KG</t>
        </is>
      </c>
      <c r="I3241" t="inlineStr">
        <is>
          <t>ALIMENTOS</t>
        </is>
      </c>
      <c r="J3241" t="n">
        <v>0.8</v>
      </c>
      <c r="K3241" t="inlineStr">
        <is>
          <t>KG</t>
        </is>
      </c>
      <c r="L3241" t="n">
        <v>17.5</v>
      </c>
      <c r="M3241" t="n">
        <v>21.875</v>
      </c>
      <c r="N3241" t="inlineStr">
        <is>
          <t>ALIMENTOS</t>
        </is>
      </c>
      <c r="O3241" t="inlineStr">
        <is>
          <t>03/2026</t>
        </is>
      </c>
    </row>
    <row r="3242">
      <c r="A3242" t="n">
        <v>217327</v>
      </c>
      <c r="B3242" t="n">
        <v>122</v>
      </c>
      <c r="C3242" t="inlineStr">
        <is>
          <t>Arcos</t>
        </is>
      </c>
      <c r="D3242" t="inlineStr">
        <is>
          <t>DO CHEF DISTRIBUIDORA DE ALIMENTOS LTDA</t>
        </is>
      </c>
      <c r="E3242" t="inlineStr">
        <is>
          <t>181</t>
        </is>
      </c>
      <c r="F3242" s="550" t="n">
        <v>46091</v>
      </c>
      <c r="G3242" t="n">
        <v>19721</v>
      </c>
      <c r="H3242" t="inlineStr">
        <is>
          <t>ROMA KG</t>
        </is>
      </c>
      <c r="I3242" t="inlineStr">
        <is>
          <t>ALIMENTOS</t>
        </is>
      </c>
      <c r="J3242" t="n">
        <v>1</v>
      </c>
      <c r="K3242" t="inlineStr">
        <is>
          <t>KG</t>
        </is>
      </c>
      <c r="L3242" t="n">
        <v>40</v>
      </c>
      <c r="M3242" t="n">
        <v>40</v>
      </c>
      <c r="N3242" t="inlineStr">
        <is>
          <t>ALIMENTOS</t>
        </is>
      </c>
      <c r="O3242" t="inlineStr">
        <is>
          <t>03/2026</t>
        </is>
      </c>
    </row>
    <row r="3243">
      <c r="A3243" t="n">
        <v>217327</v>
      </c>
      <c r="B3243" t="n">
        <v>122</v>
      </c>
      <c r="C3243" t="inlineStr">
        <is>
          <t>Arcos</t>
        </is>
      </c>
      <c r="D3243" t="inlineStr">
        <is>
          <t>DO CHEF DISTRIBUIDORA DE ALIMENTOS LTDA</t>
        </is>
      </c>
      <c r="E3243" t="inlineStr">
        <is>
          <t>181</t>
        </is>
      </c>
      <c r="F3243" s="550" t="n">
        <v>46091</v>
      </c>
      <c r="G3243" t="n">
        <v>19846</v>
      </c>
      <c r="H3243" t="inlineStr">
        <is>
          <t>BROTO DE MOYASHI GRANEL KG</t>
        </is>
      </c>
      <c r="I3243" t="inlineStr">
        <is>
          <t>ALIMENTOS</t>
        </is>
      </c>
      <c r="J3243" t="n">
        <v>0.5</v>
      </c>
      <c r="K3243" t="inlineStr">
        <is>
          <t>KG</t>
        </is>
      </c>
      <c r="L3243" t="n">
        <v>9.380000000000001</v>
      </c>
      <c r="M3243" t="n">
        <v>18.76</v>
      </c>
      <c r="N3243" t="inlineStr">
        <is>
          <t>ALIMENTOS</t>
        </is>
      </c>
      <c r="O3243" t="inlineStr">
        <is>
          <t>03/2026</t>
        </is>
      </c>
    </row>
    <row r="3244">
      <c r="A3244" t="n">
        <v>217327</v>
      </c>
      <c r="B3244" t="n">
        <v>122</v>
      </c>
      <c r="C3244" t="inlineStr">
        <is>
          <t>Arcos</t>
        </is>
      </c>
      <c r="D3244" t="inlineStr">
        <is>
          <t>DO CHEF DISTRIBUIDORA DE ALIMENTOS LTDA</t>
        </is>
      </c>
      <c r="E3244" t="inlineStr">
        <is>
          <t>181</t>
        </is>
      </c>
      <c r="F3244" s="550" t="n">
        <v>46091</v>
      </c>
      <c r="G3244" t="n">
        <v>23186</v>
      </c>
      <c r="H3244" t="inlineStr">
        <is>
          <t>TOMATE CARMEM SALADA KG</t>
        </is>
      </c>
      <c r="I3244" t="inlineStr">
        <is>
          <t>ALIMENTOS</t>
        </is>
      </c>
      <c r="J3244" t="n">
        <v>20</v>
      </c>
      <c r="K3244" t="inlineStr">
        <is>
          <t>KG</t>
        </is>
      </c>
      <c r="L3244" t="n">
        <v>220</v>
      </c>
      <c r="M3244" t="n">
        <v>11</v>
      </c>
      <c r="N3244" t="inlineStr">
        <is>
          <t>ALIMENTOS</t>
        </is>
      </c>
      <c r="O3244" t="inlineStr">
        <is>
          <t>03/2026</t>
        </is>
      </c>
    </row>
    <row r="3245">
      <c r="A3245" t="n">
        <v>217327</v>
      </c>
      <c r="B3245" t="n">
        <v>122</v>
      </c>
      <c r="C3245" t="inlineStr">
        <is>
          <t>Arcos</t>
        </is>
      </c>
      <c r="D3245" t="inlineStr">
        <is>
          <t>DO CHEF DISTRIBUIDORA DE ALIMENTOS LTDA</t>
        </is>
      </c>
      <c r="E3245" t="inlineStr">
        <is>
          <t>181</t>
        </is>
      </c>
      <c r="F3245" s="550" t="n">
        <v>46091</v>
      </c>
      <c r="G3245" t="n">
        <v>23198</v>
      </c>
      <c r="H3245" t="inlineStr">
        <is>
          <t>PIMENTAO VERMELHO KG</t>
        </is>
      </c>
      <c r="I3245" t="inlineStr">
        <is>
          <t>ALIMENTOS</t>
        </is>
      </c>
      <c r="J3245" t="n">
        <v>2</v>
      </c>
      <c r="K3245" t="inlineStr">
        <is>
          <t>KG</t>
        </is>
      </c>
      <c r="L3245" t="n">
        <v>25</v>
      </c>
      <c r="M3245" t="n">
        <v>12.5</v>
      </c>
      <c r="N3245" t="inlineStr">
        <is>
          <t>ALIMENTOS</t>
        </is>
      </c>
      <c r="O3245" t="inlineStr">
        <is>
          <t>03/2026</t>
        </is>
      </c>
    </row>
    <row r="3246">
      <c r="A3246" t="n">
        <v>217327</v>
      </c>
      <c r="B3246" t="n">
        <v>122</v>
      </c>
      <c r="C3246" t="inlineStr">
        <is>
          <t>Arcos</t>
        </is>
      </c>
      <c r="D3246" t="inlineStr">
        <is>
          <t>DO CHEF DISTRIBUIDORA DE ALIMENTOS LTDA</t>
        </is>
      </c>
      <c r="E3246" t="inlineStr">
        <is>
          <t>181</t>
        </is>
      </c>
      <c r="F3246" s="550" t="n">
        <v>46091</v>
      </c>
      <c r="G3246" t="n">
        <v>23241</v>
      </c>
      <c r="H3246" t="inlineStr">
        <is>
          <t>CHUCHU KG</t>
        </is>
      </c>
      <c r="I3246" t="inlineStr">
        <is>
          <t>ALIMENTOS</t>
        </is>
      </c>
      <c r="J3246" t="n">
        <v>3</v>
      </c>
      <c r="K3246" t="inlineStr">
        <is>
          <t>KG</t>
        </is>
      </c>
      <c r="L3246" t="n">
        <v>9.390000000000001</v>
      </c>
      <c r="M3246" t="n">
        <v>3.13</v>
      </c>
      <c r="N3246" t="inlineStr">
        <is>
          <t>ALIMENTOS</t>
        </is>
      </c>
      <c r="O3246" t="inlineStr">
        <is>
          <t>03/2026</t>
        </is>
      </c>
    </row>
    <row r="3247">
      <c r="A3247" t="n">
        <v>217327</v>
      </c>
      <c r="B3247" t="n">
        <v>122</v>
      </c>
      <c r="C3247" t="inlineStr">
        <is>
          <t>Arcos</t>
        </is>
      </c>
      <c r="D3247" t="inlineStr">
        <is>
          <t>DO CHEF DISTRIBUIDORA DE ALIMENTOS LTDA</t>
        </is>
      </c>
      <c r="E3247" t="inlineStr">
        <is>
          <t>181</t>
        </is>
      </c>
      <c r="F3247" s="550" t="n">
        <v>46091</v>
      </c>
      <c r="G3247" t="n">
        <v>23195</v>
      </c>
      <c r="H3247" t="inlineStr">
        <is>
          <t>RABANETE KG</t>
        </is>
      </c>
      <c r="I3247" t="inlineStr">
        <is>
          <t>ALIMENTOS</t>
        </is>
      </c>
      <c r="J3247" t="n">
        <v>0.5</v>
      </c>
      <c r="K3247" t="inlineStr">
        <is>
          <t>KG</t>
        </is>
      </c>
      <c r="L3247" t="n">
        <v>7.29</v>
      </c>
      <c r="M3247" t="n">
        <v>14.58</v>
      </c>
      <c r="N3247" t="inlineStr">
        <is>
          <t>ALIMENTOS</t>
        </is>
      </c>
      <c r="O3247" t="inlineStr">
        <is>
          <t>03/2026</t>
        </is>
      </c>
    </row>
    <row r="3248">
      <c r="A3248" t="n">
        <v>217327</v>
      </c>
      <c r="B3248" t="n">
        <v>122</v>
      </c>
      <c r="C3248" t="inlineStr">
        <is>
          <t>Arcos</t>
        </is>
      </c>
      <c r="D3248" t="inlineStr">
        <is>
          <t>DO CHEF DISTRIBUIDORA DE ALIMENTOS LTDA</t>
        </is>
      </c>
      <c r="E3248" t="inlineStr">
        <is>
          <t>181</t>
        </is>
      </c>
      <c r="F3248" s="550" t="n">
        <v>46091</v>
      </c>
      <c r="G3248" t="n">
        <v>23184</v>
      </c>
      <c r="H3248" t="inlineStr">
        <is>
          <t>TOMATE CEREJA KG</t>
        </is>
      </c>
      <c r="I3248" t="inlineStr">
        <is>
          <t>ALIMENTOS</t>
        </is>
      </c>
      <c r="J3248" t="n">
        <v>1</v>
      </c>
      <c r="K3248" t="inlineStr">
        <is>
          <t>KG</t>
        </is>
      </c>
      <c r="L3248" t="n">
        <v>11.25</v>
      </c>
      <c r="M3248" t="n">
        <v>11.25</v>
      </c>
      <c r="N3248" t="inlineStr">
        <is>
          <t>ALIMENTOS</t>
        </is>
      </c>
      <c r="O3248" t="inlineStr">
        <is>
          <t>03/2026</t>
        </is>
      </c>
    </row>
    <row r="3249">
      <c r="A3249" t="n">
        <v>217324</v>
      </c>
      <c r="B3249" t="n">
        <v>122</v>
      </c>
      <c r="C3249" t="inlineStr">
        <is>
          <t>Arcos</t>
        </is>
      </c>
      <c r="D3249" t="inlineStr">
        <is>
          <t>DO CHEF DISTRIBUIDORA DE ALIMENTOS LTDA</t>
        </is>
      </c>
      <c r="E3249" t="inlineStr">
        <is>
          <t>163</t>
        </is>
      </c>
      <c r="F3249" s="550" t="n">
        <v>46091</v>
      </c>
      <c r="G3249" t="n">
        <v>23377</v>
      </c>
      <c r="H3249" t="inlineStr">
        <is>
          <t>CAMBUCI CONGELADO KG</t>
        </is>
      </c>
      <c r="I3249" t="inlineStr">
        <is>
          <t>ALIMENTOS</t>
        </is>
      </c>
      <c r="J3249" t="n">
        <v>10</v>
      </c>
      <c r="K3249" t="inlineStr">
        <is>
          <t>KG</t>
        </is>
      </c>
      <c r="L3249" t="n">
        <v>320</v>
      </c>
      <c r="M3249" t="n">
        <v>32</v>
      </c>
      <c r="N3249" t="inlineStr">
        <is>
          <t>ALIMENTOS</t>
        </is>
      </c>
      <c r="O3249" t="inlineStr">
        <is>
          <t>03/2026</t>
        </is>
      </c>
    </row>
    <row r="3250">
      <c r="A3250" t="n">
        <v>217320</v>
      </c>
      <c r="B3250" t="n">
        <v>122</v>
      </c>
      <c r="C3250" t="inlineStr">
        <is>
          <t>Arcos</t>
        </is>
      </c>
      <c r="D3250" t="inlineStr">
        <is>
          <t>AMBEV S. A. - CDD SAO PAULO</t>
        </is>
      </c>
      <c r="E3250" t="inlineStr">
        <is>
          <t>48465</t>
        </is>
      </c>
      <c r="F3250" s="550" t="n">
        <v>46091</v>
      </c>
      <c r="G3250" t="n">
        <v>18589</v>
      </c>
      <c r="H3250" t="inlineStr">
        <is>
          <t>STELLA ARTOIS LONG NECK 330ML C/24</t>
        </is>
      </c>
      <c r="I3250" t="inlineStr">
        <is>
          <t>BEBIDAS</t>
        </is>
      </c>
      <c r="J3250" t="n">
        <v>12</v>
      </c>
      <c r="K3250" t="inlineStr">
        <is>
          <t>PC</t>
        </is>
      </c>
      <c r="L3250" t="n">
        <v>1410.72</v>
      </c>
      <c r="M3250" t="n">
        <v>117.56</v>
      </c>
      <c r="N3250" t="inlineStr">
        <is>
          <t>BEBIDAS</t>
        </is>
      </c>
      <c r="O3250" t="inlineStr">
        <is>
          <t>03/2026</t>
        </is>
      </c>
    </row>
    <row r="3251">
      <c r="A3251" t="n">
        <v>217318</v>
      </c>
      <c r="B3251" t="n">
        <v>122</v>
      </c>
      <c r="C3251" t="inlineStr">
        <is>
          <t>Arcos</t>
        </is>
      </c>
      <c r="D3251" t="inlineStr">
        <is>
          <t>FG7 COMERCIO E DISTRIBUICAO DE BEBIDAS LTDA</t>
        </is>
      </c>
      <c r="E3251" t="inlineStr">
        <is>
          <t>761822</t>
        </is>
      </c>
      <c r="F3251" s="550" t="n">
        <v>46092</v>
      </c>
      <c r="G3251" t="n">
        <v>18278</v>
      </c>
      <c r="H3251" t="inlineStr">
        <is>
          <t>LICOR DE CEREJA CHERRY HEERING 700ML</t>
        </is>
      </c>
      <c r="I3251" t="inlineStr">
        <is>
          <t>BEBIDAS</t>
        </is>
      </c>
      <c r="J3251" t="n">
        <v>6</v>
      </c>
      <c r="K3251" t="inlineStr">
        <is>
          <t>GR</t>
        </is>
      </c>
      <c r="L3251" t="n">
        <v>1354.32</v>
      </c>
      <c r="M3251" t="n">
        <v>225.72</v>
      </c>
      <c r="N3251" t="inlineStr">
        <is>
          <t>BEBIDAS</t>
        </is>
      </c>
      <c r="O3251" t="inlineStr">
        <is>
          <t>03/2026</t>
        </is>
      </c>
    </row>
    <row r="3252">
      <c r="A3252" t="n">
        <v>217316</v>
      </c>
      <c r="B3252" t="n">
        <v>122</v>
      </c>
      <c r="C3252" t="inlineStr">
        <is>
          <t>Arcos</t>
        </is>
      </c>
      <c r="D3252" t="inlineStr">
        <is>
          <t>CECILIA TSUYACO ARAKI SILVA LTDA</t>
        </is>
      </c>
      <c r="E3252" t="inlineStr">
        <is>
          <t>388253</t>
        </is>
      </c>
      <c r="F3252" s="550" t="n">
        <v>46091</v>
      </c>
      <c r="G3252" t="n">
        <v>19621</v>
      </c>
      <c r="H3252" t="inlineStr">
        <is>
          <t>CENOURA KG</t>
        </is>
      </c>
      <c r="I3252" t="inlineStr">
        <is>
          <t>ALIMENTOS</t>
        </is>
      </c>
      <c r="J3252" t="n">
        <v>5</v>
      </c>
      <c r="K3252" t="inlineStr">
        <is>
          <t>KG</t>
        </is>
      </c>
      <c r="L3252" t="n">
        <v>21</v>
      </c>
      <c r="M3252" t="n">
        <v>4.2</v>
      </c>
      <c r="N3252" t="inlineStr">
        <is>
          <t>ALIMENTOS</t>
        </is>
      </c>
      <c r="O3252" t="inlineStr">
        <is>
          <t>03/2026</t>
        </is>
      </c>
    </row>
    <row r="3253">
      <c r="A3253" t="n">
        <v>217316</v>
      </c>
      <c r="B3253" t="n">
        <v>122</v>
      </c>
      <c r="C3253" t="inlineStr">
        <is>
          <t>Arcos</t>
        </is>
      </c>
      <c r="D3253" t="inlineStr">
        <is>
          <t>CECILIA TSUYACO ARAKI SILVA LTDA</t>
        </is>
      </c>
      <c r="E3253" t="inlineStr">
        <is>
          <t>388253</t>
        </is>
      </c>
      <c r="F3253" s="550" t="n">
        <v>46091</v>
      </c>
      <c r="G3253" t="n">
        <v>19623</v>
      </c>
      <c r="H3253" t="inlineStr">
        <is>
          <t>CEBOLA ROXA KG</t>
        </is>
      </c>
      <c r="I3253" t="inlineStr">
        <is>
          <t>ALIMENTOS</t>
        </is>
      </c>
      <c r="J3253" t="n">
        <v>10</v>
      </c>
      <c r="K3253" t="inlineStr">
        <is>
          <t>KG</t>
        </is>
      </c>
      <c r="L3253" t="n">
        <v>42.5</v>
      </c>
      <c r="M3253" t="n">
        <v>4.25</v>
      </c>
      <c r="N3253" t="inlineStr">
        <is>
          <t>ALIMENTOS</t>
        </is>
      </c>
      <c r="O3253" t="inlineStr">
        <is>
          <t>03/2026</t>
        </is>
      </c>
    </row>
    <row r="3254">
      <c r="A3254" t="n">
        <v>217316</v>
      </c>
      <c r="B3254" t="n">
        <v>122</v>
      </c>
      <c r="C3254" t="inlineStr">
        <is>
          <t>Arcos</t>
        </is>
      </c>
      <c r="D3254" t="inlineStr">
        <is>
          <t>CECILIA TSUYACO ARAKI SILVA LTDA</t>
        </is>
      </c>
      <c r="E3254" t="inlineStr">
        <is>
          <t>388253</t>
        </is>
      </c>
      <c r="F3254" s="550" t="n">
        <v>46091</v>
      </c>
      <c r="G3254" t="n">
        <v>19575</v>
      </c>
      <c r="H3254" t="inlineStr">
        <is>
          <t>PIMENTA DE CHEIRO VERDE KG</t>
        </is>
      </c>
      <c r="I3254" t="inlineStr">
        <is>
          <t>ALIMENTOS</t>
        </is>
      </c>
      <c r="J3254" t="n">
        <v>0.5</v>
      </c>
      <c r="K3254" t="inlineStr">
        <is>
          <t>KG</t>
        </is>
      </c>
      <c r="L3254" t="n">
        <v>15</v>
      </c>
      <c r="M3254" t="n">
        <v>30</v>
      </c>
      <c r="N3254" t="inlineStr">
        <is>
          <t>ALIMENTOS</t>
        </is>
      </c>
      <c r="O3254" t="inlineStr">
        <is>
          <t>03/2026</t>
        </is>
      </c>
    </row>
    <row r="3255">
      <c r="A3255" t="n">
        <v>217316</v>
      </c>
      <c r="B3255" t="n">
        <v>122</v>
      </c>
      <c r="C3255" t="inlineStr">
        <is>
          <t>Arcos</t>
        </is>
      </c>
      <c r="D3255" t="inlineStr">
        <is>
          <t>CECILIA TSUYACO ARAKI SILVA LTDA</t>
        </is>
      </c>
      <c r="E3255" t="inlineStr">
        <is>
          <t>388253</t>
        </is>
      </c>
      <c r="F3255" s="550" t="n">
        <v>46091</v>
      </c>
      <c r="G3255" t="n">
        <v>24509</v>
      </c>
      <c r="H3255" t="inlineStr">
        <is>
          <t>CEBOLA BRANCA KG</t>
        </is>
      </c>
      <c r="I3255" t="inlineStr">
        <is>
          <t>ALIMENTOS</t>
        </is>
      </c>
      <c r="J3255" t="n">
        <v>5</v>
      </c>
      <c r="K3255" t="inlineStr">
        <is>
          <t>KG</t>
        </is>
      </c>
      <c r="L3255" t="n">
        <v>19.25</v>
      </c>
      <c r="M3255" t="n">
        <v>3.85</v>
      </c>
      <c r="N3255" t="inlineStr">
        <is>
          <t>ALIMENTOS</t>
        </is>
      </c>
      <c r="O3255" t="inlineStr">
        <is>
          <t>03/2026</t>
        </is>
      </c>
    </row>
    <row r="3256">
      <c r="A3256" t="n">
        <v>217316</v>
      </c>
      <c r="B3256" t="n">
        <v>122</v>
      </c>
      <c r="C3256" t="inlineStr">
        <is>
          <t>Arcos</t>
        </is>
      </c>
      <c r="D3256" t="inlineStr">
        <is>
          <t>CECILIA TSUYACO ARAKI SILVA LTDA</t>
        </is>
      </c>
      <c r="E3256" t="inlineStr">
        <is>
          <t>388253</t>
        </is>
      </c>
      <c r="F3256" s="550" t="n">
        <v>46091</v>
      </c>
      <c r="G3256" t="n">
        <v>19505</v>
      </c>
      <c r="H3256" t="inlineStr">
        <is>
          <t>ALFACE AMERICANA KG</t>
        </is>
      </c>
      <c r="I3256" t="inlineStr">
        <is>
          <t>ALIMENTOS</t>
        </is>
      </c>
      <c r="J3256" t="n">
        <v>1</v>
      </c>
      <c r="K3256" t="inlineStr">
        <is>
          <t>KG</t>
        </is>
      </c>
      <c r="L3256" t="n">
        <v>12.8</v>
      </c>
      <c r="M3256" t="n">
        <v>12.8</v>
      </c>
      <c r="N3256" t="inlineStr">
        <is>
          <t>ALIMENTOS</t>
        </is>
      </c>
      <c r="O3256" t="inlineStr">
        <is>
          <t>03/2026</t>
        </is>
      </c>
    </row>
    <row r="3257">
      <c r="A3257" t="n">
        <v>217316</v>
      </c>
      <c r="B3257" t="n">
        <v>122</v>
      </c>
      <c r="C3257" t="inlineStr">
        <is>
          <t>Arcos</t>
        </is>
      </c>
      <c r="D3257" t="inlineStr">
        <is>
          <t>CECILIA TSUYACO ARAKI SILVA LTDA</t>
        </is>
      </c>
      <c r="E3257" t="inlineStr">
        <is>
          <t>388253</t>
        </is>
      </c>
      <c r="F3257" s="550" t="n">
        <v>46091</v>
      </c>
      <c r="G3257" t="n">
        <v>19476</v>
      </c>
      <c r="H3257" t="inlineStr">
        <is>
          <t>MANJERICAO KG</t>
        </is>
      </c>
      <c r="I3257" t="inlineStr">
        <is>
          <t>ALIMENTOS</t>
        </is>
      </c>
      <c r="J3257" t="n">
        <v>0.4</v>
      </c>
      <c r="K3257" t="inlineStr">
        <is>
          <t>KG</t>
        </is>
      </c>
      <c r="L3257" t="n">
        <v>26</v>
      </c>
      <c r="M3257" t="n">
        <v>65</v>
      </c>
      <c r="N3257" t="inlineStr">
        <is>
          <t>ALIMENTOS</t>
        </is>
      </c>
      <c r="O3257" t="inlineStr">
        <is>
          <t>03/2026</t>
        </is>
      </c>
    </row>
    <row r="3258">
      <c r="A3258" t="n">
        <v>217316</v>
      </c>
      <c r="B3258" t="n">
        <v>122</v>
      </c>
      <c r="C3258" t="inlineStr">
        <is>
          <t>Arcos</t>
        </is>
      </c>
      <c r="D3258" t="inlineStr">
        <is>
          <t>CECILIA TSUYACO ARAKI SILVA LTDA</t>
        </is>
      </c>
      <c r="E3258" t="inlineStr">
        <is>
          <t>388253</t>
        </is>
      </c>
      <c r="F3258" s="550" t="n">
        <v>46091</v>
      </c>
      <c r="G3258" t="n">
        <v>19480</v>
      </c>
      <c r="H3258" t="inlineStr">
        <is>
          <t>HORTELA HIDROPONICA KG</t>
        </is>
      </c>
      <c r="I3258" t="inlineStr">
        <is>
          <t>ALIMENTOS</t>
        </is>
      </c>
      <c r="J3258" t="n">
        <v>0.4</v>
      </c>
      <c r="K3258" t="inlineStr">
        <is>
          <t>KG</t>
        </is>
      </c>
      <c r="L3258" t="n">
        <v>6.8</v>
      </c>
      <c r="M3258" t="n">
        <v>17</v>
      </c>
      <c r="N3258" t="inlineStr">
        <is>
          <t>ALIMENTOS</t>
        </is>
      </c>
      <c r="O3258" t="inlineStr">
        <is>
          <t>03/2026</t>
        </is>
      </c>
    </row>
    <row r="3259">
      <c r="A3259" t="n">
        <v>217316</v>
      </c>
      <c r="B3259" t="n">
        <v>122</v>
      </c>
      <c r="C3259" t="inlineStr">
        <is>
          <t>Arcos</t>
        </is>
      </c>
      <c r="D3259" t="inlineStr">
        <is>
          <t>CECILIA TSUYACO ARAKI SILVA LTDA</t>
        </is>
      </c>
      <c r="E3259" t="inlineStr">
        <is>
          <t>388253</t>
        </is>
      </c>
      <c r="F3259" s="550" t="n">
        <v>46091</v>
      </c>
      <c r="G3259" t="n">
        <v>19488</v>
      </c>
      <c r="H3259" t="inlineStr">
        <is>
          <t>CEBOLINHA KG</t>
        </is>
      </c>
      <c r="I3259" t="inlineStr">
        <is>
          <t>ALIMENTOS</t>
        </is>
      </c>
      <c r="J3259" t="n">
        <v>0.8</v>
      </c>
      <c r="K3259" t="inlineStr">
        <is>
          <t>KG</t>
        </is>
      </c>
      <c r="L3259" t="n">
        <v>9.6</v>
      </c>
      <c r="M3259" t="n">
        <v>12</v>
      </c>
      <c r="N3259" t="inlineStr">
        <is>
          <t>ALIMENTOS</t>
        </is>
      </c>
      <c r="O3259" t="inlineStr">
        <is>
          <t>03/2026</t>
        </is>
      </c>
    </row>
    <row r="3260">
      <c r="A3260" t="n">
        <v>217316</v>
      </c>
      <c r="B3260" t="n">
        <v>122</v>
      </c>
      <c r="C3260" t="inlineStr">
        <is>
          <t>Arcos</t>
        </is>
      </c>
      <c r="D3260" t="inlineStr">
        <is>
          <t>CECILIA TSUYACO ARAKI SILVA LTDA</t>
        </is>
      </c>
      <c r="E3260" t="inlineStr">
        <is>
          <t>388253</t>
        </is>
      </c>
      <c r="F3260" s="550" t="n">
        <v>46091</v>
      </c>
      <c r="G3260" t="n">
        <v>19498</v>
      </c>
      <c r="H3260" t="inlineStr">
        <is>
          <t>ALFACE ROMANA KG</t>
        </is>
      </c>
      <c r="I3260" t="inlineStr">
        <is>
          <t>ALIMENTOS</t>
        </is>
      </c>
      <c r="J3260" t="n">
        <v>1</v>
      </c>
      <c r="K3260" t="inlineStr">
        <is>
          <t>KG</t>
        </is>
      </c>
      <c r="L3260" t="n">
        <v>20</v>
      </c>
      <c r="M3260" t="n">
        <v>20</v>
      </c>
      <c r="N3260" t="inlineStr">
        <is>
          <t>ALIMENTOS</t>
        </is>
      </c>
      <c r="O3260" t="inlineStr">
        <is>
          <t>03/2026</t>
        </is>
      </c>
    </row>
    <row r="3261">
      <c r="A3261" t="n">
        <v>217316</v>
      </c>
      <c r="B3261" t="n">
        <v>122</v>
      </c>
      <c r="C3261" t="inlineStr">
        <is>
          <t>Arcos</t>
        </is>
      </c>
      <c r="D3261" t="inlineStr">
        <is>
          <t>CECILIA TSUYACO ARAKI SILVA LTDA</t>
        </is>
      </c>
      <c r="E3261" t="inlineStr">
        <is>
          <t>388253</t>
        </is>
      </c>
      <c r="F3261" s="550" t="n">
        <v>46091</v>
      </c>
      <c r="G3261" t="n">
        <v>19503</v>
      </c>
      <c r="H3261" t="inlineStr">
        <is>
          <t>ALFACE CRESPA KG</t>
        </is>
      </c>
      <c r="I3261" t="inlineStr">
        <is>
          <t>ALIMENTOS</t>
        </is>
      </c>
      <c r="J3261" t="n">
        <v>0.8</v>
      </c>
      <c r="K3261" t="inlineStr">
        <is>
          <t>KG</t>
        </is>
      </c>
      <c r="L3261" t="n">
        <v>9.6</v>
      </c>
      <c r="M3261" t="n">
        <v>12</v>
      </c>
      <c r="N3261" t="inlineStr">
        <is>
          <t>ALIMENTOS</t>
        </is>
      </c>
      <c r="O3261" t="inlineStr">
        <is>
          <t>03/2026</t>
        </is>
      </c>
    </row>
    <row r="3262">
      <c r="A3262" t="n">
        <v>217316</v>
      </c>
      <c r="B3262" t="n">
        <v>122</v>
      </c>
      <c r="C3262" t="inlineStr">
        <is>
          <t>Arcos</t>
        </is>
      </c>
      <c r="D3262" t="inlineStr">
        <is>
          <t>CECILIA TSUYACO ARAKI SILVA LTDA</t>
        </is>
      </c>
      <c r="E3262" t="inlineStr">
        <is>
          <t>388253</t>
        </is>
      </c>
      <c r="F3262" s="550" t="n">
        <v>46091</v>
      </c>
      <c r="G3262" t="n">
        <v>19572</v>
      </c>
      <c r="H3262" t="inlineStr">
        <is>
          <t>PIMENTA DEDO DE MOCA KG</t>
        </is>
      </c>
      <c r="I3262" t="inlineStr">
        <is>
          <t>ALIMENTOS</t>
        </is>
      </c>
      <c r="J3262" t="n">
        <v>0.2</v>
      </c>
      <c r="K3262" t="inlineStr">
        <is>
          <t>KG</t>
        </is>
      </c>
      <c r="L3262" t="n">
        <v>3</v>
      </c>
      <c r="M3262" t="n">
        <v>15</v>
      </c>
      <c r="N3262" t="inlineStr">
        <is>
          <t>ALIMENTOS</t>
        </is>
      </c>
      <c r="O3262" t="inlineStr">
        <is>
          <t>03/2026</t>
        </is>
      </c>
    </row>
    <row r="3263">
      <c r="A3263" t="n">
        <v>217316</v>
      </c>
      <c r="B3263" t="n">
        <v>122</v>
      </c>
      <c r="C3263" t="inlineStr">
        <is>
          <t>Arcos</t>
        </is>
      </c>
      <c r="D3263" t="inlineStr">
        <is>
          <t>CECILIA TSUYACO ARAKI SILVA LTDA</t>
        </is>
      </c>
      <c r="E3263" t="inlineStr">
        <is>
          <t>388253</t>
        </is>
      </c>
      <c r="F3263" s="550" t="n">
        <v>46091</v>
      </c>
      <c r="G3263" t="n">
        <v>19553</v>
      </c>
      <c r="H3263" t="inlineStr">
        <is>
          <t>REPOLHO BRANCO KG</t>
        </is>
      </c>
      <c r="I3263" t="inlineStr">
        <is>
          <t>ALIMENTOS</t>
        </is>
      </c>
      <c r="J3263" t="n">
        <v>2</v>
      </c>
      <c r="K3263" t="inlineStr">
        <is>
          <t>KG</t>
        </is>
      </c>
      <c r="L3263" t="n">
        <v>9.800000000000001</v>
      </c>
      <c r="M3263" t="n">
        <v>4.9</v>
      </c>
      <c r="N3263" t="inlineStr">
        <is>
          <t>ALIMENTOS</t>
        </is>
      </c>
      <c r="O3263" t="inlineStr">
        <is>
          <t>03/2026</t>
        </is>
      </c>
    </row>
    <row r="3264">
      <c r="A3264" t="n">
        <v>217316</v>
      </c>
      <c r="B3264" t="n">
        <v>122</v>
      </c>
      <c r="C3264" t="inlineStr">
        <is>
          <t>Arcos</t>
        </is>
      </c>
      <c r="D3264" t="inlineStr">
        <is>
          <t>CECILIA TSUYACO ARAKI SILVA LTDA</t>
        </is>
      </c>
      <c r="E3264" t="inlineStr">
        <is>
          <t>388253</t>
        </is>
      </c>
      <c r="F3264" s="550" t="n">
        <v>46091</v>
      </c>
      <c r="G3264" t="n">
        <v>19558</v>
      </c>
      <c r="H3264" t="inlineStr">
        <is>
          <t>QUIABO KG</t>
        </is>
      </c>
      <c r="I3264" t="inlineStr">
        <is>
          <t>ALIMENTOS</t>
        </is>
      </c>
      <c r="J3264" t="n">
        <v>1.5</v>
      </c>
      <c r="K3264" t="inlineStr">
        <is>
          <t>KG</t>
        </is>
      </c>
      <c r="L3264" t="n">
        <v>22.5</v>
      </c>
      <c r="M3264" t="n">
        <v>15</v>
      </c>
      <c r="N3264" t="inlineStr">
        <is>
          <t>ALIMENTOS</t>
        </is>
      </c>
      <c r="O3264" t="inlineStr">
        <is>
          <t>03/2026</t>
        </is>
      </c>
    </row>
    <row r="3265">
      <c r="A3265" t="n">
        <v>217316</v>
      </c>
      <c r="B3265" t="n">
        <v>122</v>
      </c>
      <c r="C3265" t="inlineStr">
        <is>
          <t>Arcos</t>
        </is>
      </c>
      <c r="D3265" t="inlineStr">
        <is>
          <t>CECILIA TSUYACO ARAKI SILVA LTDA</t>
        </is>
      </c>
      <c r="E3265" t="inlineStr">
        <is>
          <t>388253</t>
        </is>
      </c>
      <c r="F3265" s="550" t="n">
        <v>46091</v>
      </c>
      <c r="G3265" t="n">
        <v>19617</v>
      </c>
      <c r="H3265" t="inlineStr">
        <is>
          <t>COENTRO KG</t>
        </is>
      </c>
      <c r="I3265" t="inlineStr">
        <is>
          <t>ALIMENTOS</t>
        </is>
      </c>
      <c r="J3265" t="n">
        <v>0.3</v>
      </c>
      <c r="K3265" t="inlineStr">
        <is>
          <t>KG</t>
        </is>
      </c>
      <c r="L3265" t="n">
        <v>4.5</v>
      </c>
      <c r="M3265" t="n">
        <v>15</v>
      </c>
      <c r="N3265" t="inlineStr">
        <is>
          <t>ALIMENTOS</t>
        </is>
      </c>
      <c r="O3265" t="inlineStr">
        <is>
          <t>03/2026</t>
        </is>
      </c>
    </row>
    <row r="3266">
      <c r="A3266" t="n">
        <v>217316</v>
      </c>
      <c r="B3266" t="n">
        <v>122</v>
      </c>
      <c r="C3266" t="inlineStr">
        <is>
          <t>Arcos</t>
        </is>
      </c>
      <c r="D3266" t="inlineStr">
        <is>
          <t>CECILIA TSUYACO ARAKI SILVA LTDA</t>
        </is>
      </c>
      <c r="E3266" t="inlineStr">
        <is>
          <t>388253</t>
        </is>
      </c>
      <c r="F3266" s="550" t="n">
        <v>46091</v>
      </c>
      <c r="G3266" t="n">
        <v>19657</v>
      </c>
      <c r="H3266" t="inlineStr">
        <is>
          <t>ABOBORA PESCOCO KG</t>
        </is>
      </c>
      <c r="I3266" t="inlineStr">
        <is>
          <t>ALIMENTOS</t>
        </is>
      </c>
      <c r="J3266" t="n">
        <v>1</v>
      </c>
      <c r="K3266" t="inlineStr">
        <is>
          <t>KG</t>
        </is>
      </c>
      <c r="L3266" t="n">
        <v>4.55</v>
      </c>
      <c r="M3266" t="n">
        <v>4.55</v>
      </c>
      <c r="N3266" t="inlineStr">
        <is>
          <t>ALIMENTOS</t>
        </is>
      </c>
      <c r="O3266" t="inlineStr">
        <is>
          <t>03/2026</t>
        </is>
      </c>
    </row>
    <row r="3267">
      <c r="A3267" t="n">
        <v>217316</v>
      </c>
      <c r="B3267" t="n">
        <v>122</v>
      </c>
      <c r="C3267" t="inlineStr">
        <is>
          <t>Arcos</t>
        </is>
      </c>
      <c r="D3267" t="inlineStr">
        <is>
          <t>CECILIA TSUYACO ARAKI SILVA LTDA</t>
        </is>
      </c>
      <c r="E3267" t="inlineStr">
        <is>
          <t>388253</t>
        </is>
      </c>
      <c r="F3267" s="550" t="n">
        <v>46091</v>
      </c>
      <c r="G3267" t="n">
        <v>23096</v>
      </c>
      <c r="H3267" t="inlineStr">
        <is>
          <t>OVO BRANCO UN</t>
        </is>
      </c>
      <c r="I3267" t="inlineStr">
        <is>
          <t>ALIMENTOS</t>
        </is>
      </c>
      <c r="J3267" t="n">
        <v>60</v>
      </c>
      <c r="K3267" t="inlineStr">
        <is>
          <t>UN</t>
        </is>
      </c>
      <c r="L3267" t="n">
        <v>45</v>
      </c>
      <c r="M3267" t="n">
        <v>0.75</v>
      </c>
      <c r="N3267" t="inlineStr">
        <is>
          <t>ALIMENTOS</t>
        </is>
      </c>
      <c r="O3267" t="inlineStr">
        <is>
          <t>03/2026</t>
        </is>
      </c>
    </row>
    <row r="3268">
      <c r="A3268" t="n">
        <v>217316</v>
      </c>
      <c r="B3268" t="n">
        <v>122</v>
      </c>
      <c r="C3268" t="inlineStr">
        <is>
          <t>Arcos</t>
        </is>
      </c>
      <c r="D3268" t="inlineStr">
        <is>
          <t>CECILIA TSUYACO ARAKI SILVA LTDA</t>
        </is>
      </c>
      <c r="E3268" t="inlineStr">
        <is>
          <t>388253</t>
        </is>
      </c>
      <c r="F3268" s="550" t="n">
        <v>46091</v>
      </c>
      <c r="G3268" t="n">
        <v>23236</v>
      </c>
      <c r="H3268" t="inlineStr">
        <is>
          <t>COUVE MANTEIGA KG</t>
        </is>
      </c>
      <c r="I3268" t="inlineStr">
        <is>
          <t>ALIMENTOS</t>
        </is>
      </c>
      <c r="J3268" t="n">
        <v>2</v>
      </c>
      <c r="K3268" t="inlineStr">
        <is>
          <t>KG</t>
        </is>
      </c>
      <c r="L3268" t="n">
        <v>16</v>
      </c>
      <c r="M3268" t="n">
        <v>8</v>
      </c>
      <c r="N3268" t="inlineStr">
        <is>
          <t>ALIMENTOS</t>
        </is>
      </c>
      <c r="O3268" t="inlineStr">
        <is>
          <t>03/2026</t>
        </is>
      </c>
    </row>
    <row r="3269">
      <c r="A3269" t="n">
        <v>217316</v>
      </c>
      <c r="B3269" t="n">
        <v>122</v>
      </c>
      <c r="C3269" t="inlineStr">
        <is>
          <t>Arcos</t>
        </is>
      </c>
      <c r="D3269" t="inlineStr">
        <is>
          <t>CECILIA TSUYACO ARAKI SILVA LTDA</t>
        </is>
      </c>
      <c r="E3269" t="inlineStr">
        <is>
          <t>388253</t>
        </is>
      </c>
      <c r="F3269" s="550" t="n">
        <v>46091</v>
      </c>
      <c r="G3269" t="n">
        <v>23359</v>
      </c>
      <c r="H3269" t="inlineStr">
        <is>
          <t>LIMAO TAHITI KG</t>
        </is>
      </c>
      <c r="I3269" t="inlineStr">
        <is>
          <t>ALIMENTOS</t>
        </is>
      </c>
      <c r="J3269" t="n">
        <v>12</v>
      </c>
      <c r="K3269" t="inlineStr">
        <is>
          <t>KG</t>
        </is>
      </c>
      <c r="L3269" t="n">
        <v>27.6</v>
      </c>
      <c r="M3269" t="n">
        <v>2.3</v>
      </c>
      <c r="N3269" t="inlineStr">
        <is>
          <t>ALIMENTOS</t>
        </is>
      </c>
      <c r="O3269" t="inlineStr">
        <is>
          <t>03/2026</t>
        </is>
      </c>
    </row>
    <row r="3270">
      <c r="A3270" t="n">
        <v>217316</v>
      </c>
      <c r="B3270" t="n">
        <v>122</v>
      </c>
      <c r="C3270" t="inlineStr">
        <is>
          <t>Arcos</t>
        </is>
      </c>
      <c r="D3270" t="inlineStr">
        <is>
          <t>CECILIA TSUYACO ARAKI SILVA LTDA</t>
        </is>
      </c>
      <c r="E3270" t="inlineStr">
        <is>
          <t>388253</t>
        </is>
      </c>
      <c r="F3270" s="550" t="n">
        <v>46091</v>
      </c>
      <c r="G3270" t="n">
        <v>25647</v>
      </c>
      <c r="H3270" t="inlineStr">
        <is>
          <t>ACELGA BOK CHOY KG</t>
        </is>
      </c>
      <c r="I3270" t="inlineStr">
        <is>
          <t>ALIMENTOS</t>
        </is>
      </c>
      <c r="J3270" t="n">
        <v>0.8</v>
      </c>
      <c r="K3270" t="inlineStr">
        <is>
          <t>KG</t>
        </is>
      </c>
      <c r="L3270" t="n">
        <v>16</v>
      </c>
      <c r="M3270" t="n">
        <v>20</v>
      </c>
      <c r="N3270" t="inlineStr">
        <is>
          <t>ALIMENTOS</t>
        </is>
      </c>
      <c r="O3270" t="inlineStr">
        <is>
          <t>03/2026</t>
        </is>
      </c>
    </row>
    <row r="3271">
      <c r="A3271" t="n">
        <v>217316</v>
      </c>
      <c r="B3271" t="n">
        <v>122</v>
      </c>
      <c r="C3271" t="inlineStr">
        <is>
          <t>Arcos</t>
        </is>
      </c>
      <c r="D3271" t="inlineStr">
        <is>
          <t>CECILIA TSUYACO ARAKI SILVA LTDA</t>
        </is>
      </c>
      <c r="E3271" t="inlineStr">
        <is>
          <t>388253</t>
        </is>
      </c>
      <c r="F3271" s="550" t="n">
        <v>46091</v>
      </c>
      <c r="G3271" t="n">
        <v>23390</v>
      </c>
      <c r="H3271" t="inlineStr">
        <is>
          <t>BANANA DA TERRA KG</t>
        </is>
      </c>
      <c r="I3271" t="inlineStr">
        <is>
          <t>ALIMENTOS</t>
        </is>
      </c>
      <c r="J3271" t="n">
        <v>3</v>
      </c>
      <c r="K3271" t="inlineStr">
        <is>
          <t>KG</t>
        </is>
      </c>
      <c r="L3271" t="n">
        <v>25.5</v>
      </c>
      <c r="M3271" t="n">
        <v>8.5</v>
      </c>
      <c r="N3271" t="inlineStr">
        <is>
          <t>ALIMENTOS</t>
        </is>
      </c>
      <c r="O3271" t="inlineStr">
        <is>
          <t>03/2026</t>
        </is>
      </c>
    </row>
    <row r="3272">
      <c r="A3272" t="n">
        <v>217316</v>
      </c>
      <c r="B3272" t="n">
        <v>122</v>
      </c>
      <c r="C3272" t="inlineStr">
        <is>
          <t>Arcos</t>
        </is>
      </c>
      <c r="D3272" t="inlineStr">
        <is>
          <t>CECILIA TSUYACO ARAKI SILVA LTDA</t>
        </is>
      </c>
      <c r="E3272" t="inlineStr">
        <is>
          <t>388253</t>
        </is>
      </c>
      <c r="F3272" s="550" t="n">
        <v>46091</v>
      </c>
      <c r="G3272" t="n">
        <v>23095</v>
      </c>
      <c r="H3272" t="inlineStr">
        <is>
          <t>OVO CAIPIRA UN</t>
        </is>
      </c>
      <c r="I3272" t="inlineStr">
        <is>
          <t>ALIMENTOS</t>
        </is>
      </c>
      <c r="J3272" t="n">
        <v>200</v>
      </c>
      <c r="K3272" t="inlineStr">
        <is>
          <t>UN</t>
        </is>
      </c>
      <c r="L3272" t="n">
        <v>270</v>
      </c>
      <c r="M3272" t="n">
        <v>1.35</v>
      </c>
      <c r="N3272" t="inlineStr">
        <is>
          <t>ALIMENTOS</t>
        </is>
      </c>
      <c r="O3272" t="inlineStr">
        <is>
          <t>03/2026</t>
        </is>
      </c>
    </row>
    <row r="3273">
      <c r="A3273" t="n">
        <v>217316</v>
      </c>
      <c r="B3273" t="n">
        <v>122</v>
      </c>
      <c r="C3273" t="inlineStr">
        <is>
          <t>Arcos</t>
        </is>
      </c>
      <c r="D3273" t="inlineStr">
        <is>
          <t>CECILIA TSUYACO ARAKI SILVA LTDA</t>
        </is>
      </c>
      <c r="E3273" t="inlineStr">
        <is>
          <t>388253</t>
        </is>
      </c>
      <c r="F3273" s="550" t="n">
        <v>46091</v>
      </c>
      <c r="G3273" t="n">
        <v>24037</v>
      </c>
      <c r="H3273" t="inlineStr">
        <is>
          <t>ALHO TRITURADO FRITO</t>
        </is>
      </c>
      <c r="I3273" t="inlineStr">
        <is>
          <t>ALIMENTOS</t>
        </is>
      </c>
      <c r="J3273" t="n">
        <v>2</v>
      </c>
      <c r="K3273" t="inlineStr">
        <is>
          <t>KG</t>
        </is>
      </c>
      <c r="L3273" t="n">
        <v>37.6</v>
      </c>
      <c r="M3273" t="n">
        <v>18.8</v>
      </c>
      <c r="N3273" t="inlineStr">
        <is>
          <t>ALIMENTOS</t>
        </is>
      </c>
      <c r="O3273" t="inlineStr">
        <is>
          <t>03/2026</t>
        </is>
      </c>
    </row>
    <row r="3274">
      <c r="A3274" t="n">
        <v>217316</v>
      </c>
      <c r="B3274" t="n">
        <v>122</v>
      </c>
      <c r="C3274" t="inlineStr">
        <is>
          <t>Arcos</t>
        </is>
      </c>
      <c r="D3274" t="inlineStr">
        <is>
          <t>CECILIA TSUYACO ARAKI SILVA LTDA</t>
        </is>
      </c>
      <c r="E3274" t="inlineStr">
        <is>
          <t>388253</t>
        </is>
      </c>
      <c r="F3274" s="550" t="n">
        <v>46091</v>
      </c>
      <c r="G3274" t="n">
        <v>19472</v>
      </c>
      <c r="H3274" t="inlineStr">
        <is>
          <t>RUCULA KG</t>
        </is>
      </c>
      <c r="I3274" t="inlineStr">
        <is>
          <t>ALIMENTOS</t>
        </is>
      </c>
      <c r="J3274" t="n">
        <v>1.2</v>
      </c>
      <c r="K3274" t="inlineStr">
        <is>
          <t>KG</t>
        </is>
      </c>
      <c r="L3274" t="n">
        <v>22.8</v>
      </c>
      <c r="M3274" t="n">
        <v>19</v>
      </c>
      <c r="N3274" t="inlineStr">
        <is>
          <t>ALIMENTOS</t>
        </is>
      </c>
      <c r="O3274" t="inlineStr">
        <is>
          <t>03/2026</t>
        </is>
      </c>
    </row>
    <row r="3275">
      <c r="A3275" t="n">
        <v>217315</v>
      </c>
      <c r="B3275" t="n">
        <v>122</v>
      </c>
      <c r="C3275" t="inlineStr">
        <is>
          <t>Arcos</t>
        </is>
      </c>
      <c r="D3275" t="inlineStr">
        <is>
          <t>NA MORADA INDÚSTRIA E COMÉRCIO LTDA</t>
        </is>
      </c>
      <c r="E3275" t="inlineStr">
        <is>
          <t>291186</t>
        </is>
      </c>
      <c r="F3275" s="550" t="n">
        <v>46091</v>
      </c>
      <c r="G3275" t="n">
        <v>19370</v>
      </c>
      <c r="H3275" t="inlineStr">
        <is>
          <t>QUEIJO CAMEMBERT SERRA DAS ANTAS CX 1,680KG C/12 DE 140G KG</t>
        </is>
      </c>
      <c r="I3275" t="inlineStr">
        <is>
          <t>ALIMENTOS</t>
        </is>
      </c>
      <c r="J3275" t="n">
        <v>22.18</v>
      </c>
      <c r="K3275" t="inlineStr">
        <is>
          <t>KG</t>
        </is>
      </c>
      <c r="L3275" t="n">
        <v>2102.66</v>
      </c>
      <c r="M3275" t="n">
        <v>94.79982</v>
      </c>
      <c r="N3275" t="inlineStr">
        <is>
          <t>ALIMENTOS</t>
        </is>
      </c>
      <c r="O3275" t="inlineStr">
        <is>
          <t>03/2026</t>
        </is>
      </c>
    </row>
    <row r="3276">
      <c r="A3276" t="n">
        <v>217315</v>
      </c>
      <c r="B3276" t="n">
        <v>122</v>
      </c>
      <c r="C3276" t="inlineStr">
        <is>
          <t>Arcos</t>
        </is>
      </c>
      <c r="D3276" t="inlineStr">
        <is>
          <t>NA MORADA INDÚSTRIA E COMÉRCIO LTDA</t>
        </is>
      </c>
      <c r="E3276" t="inlineStr">
        <is>
          <t>291186</t>
        </is>
      </c>
      <c r="F3276" s="550" t="n">
        <v>46091</v>
      </c>
      <c r="G3276" t="n">
        <v>26596</v>
      </c>
      <c r="H3276" t="inlineStr">
        <is>
          <t>QUEIJO GORGONZOLA SERRA DAS ANTAS (PECAS DE 660G) KG</t>
        </is>
      </c>
      <c r="I3276" t="inlineStr">
        <is>
          <t>ALIMENTOS</t>
        </is>
      </c>
      <c r="J3276" t="n">
        <v>1.29</v>
      </c>
      <c r="K3276" t="inlineStr">
        <is>
          <t>KG</t>
        </is>
      </c>
      <c r="L3276" t="n">
        <v>129.26</v>
      </c>
      <c r="M3276" t="n">
        <v>100.20155</v>
      </c>
      <c r="N3276" t="inlineStr">
        <is>
          <t>ALIMENTOS</t>
        </is>
      </c>
      <c r="O3276" t="inlineStr">
        <is>
          <t>03/2026</t>
        </is>
      </c>
    </row>
    <row r="3277">
      <c r="A3277" t="n">
        <v>217314</v>
      </c>
      <c r="B3277" t="n">
        <v>122</v>
      </c>
      <c r="C3277" t="inlineStr">
        <is>
          <t>Arcos</t>
        </is>
      </c>
      <c r="D3277" t="inlineStr">
        <is>
          <t>MARIO PEDRO FELICIANO - HORTIFRUTI</t>
        </is>
      </c>
      <c r="E3277" t="inlineStr">
        <is>
          <t>470133</t>
        </is>
      </c>
      <c r="F3277" s="550" t="n">
        <v>46091</v>
      </c>
      <c r="G3277" t="n">
        <v>24083</v>
      </c>
      <c r="H3277" t="inlineStr">
        <is>
          <t>BATATA ASTERIX GRAUDA NOIVA KG</t>
        </is>
      </c>
      <c r="I3277" t="inlineStr">
        <is>
          <t>ALIMENTOS</t>
        </is>
      </c>
      <c r="J3277" t="n">
        <v>75</v>
      </c>
      <c r="K3277" t="inlineStr">
        <is>
          <t>KG</t>
        </is>
      </c>
      <c r="L3277" t="n">
        <v>321</v>
      </c>
      <c r="M3277" t="n">
        <v>4.28</v>
      </c>
      <c r="N3277" t="inlineStr">
        <is>
          <t>ALIMENTOS</t>
        </is>
      </c>
      <c r="O3277" t="inlineStr">
        <is>
          <t>03/2026</t>
        </is>
      </c>
    </row>
    <row r="3278">
      <c r="A3278" t="n">
        <v>217314</v>
      </c>
      <c r="B3278" t="n">
        <v>122</v>
      </c>
      <c r="C3278" t="inlineStr">
        <is>
          <t>Arcos</t>
        </is>
      </c>
      <c r="D3278" t="inlineStr">
        <is>
          <t>MARIO PEDRO FELICIANO - HORTIFRUTI</t>
        </is>
      </c>
      <c r="E3278" t="inlineStr">
        <is>
          <t>470133</t>
        </is>
      </c>
      <c r="F3278" s="550" t="n">
        <v>46091</v>
      </c>
      <c r="G3278" t="n">
        <v>19465</v>
      </c>
      <c r="H3278" t="inlineStr">
        <is>
          <t>SALSAO KG</t>
        </is>
      </c>
      <c r="I3278" t="inlineStr">
        <is>
          <t>ALIMENTOS</t>
        </is>
      </c>
      <c r="J3278" t="n">
        <v>1.1</v>
      </c>
      <c r="K3278" t="inlineStr">
        <is>
          <t>KG</t>
        </is>
      </c>
      <c r="L3278" t="n">
        <v>7.98</v>
      </c>
      <c r="M3278" t="n">
        <v>7.254545</v>
      </c>
      <c r="N3278" t="inlineStr">
        <is>
          <t>ALIMENTOS</t>
        </is>
      </c>
      <c r="O3278" t="inlineStr">
        <is>
          <t>03/2026</t>
        </is>
      </c>
    </row>
    <row r="3279">
      <c r="A3279" t="n">
        <v>217314</v>
      </c>
      <c r="B3279" t="n">
        <v>122</v>
      </c>
      <c r="C3279" t="inlineStr">
        <is>
          <t>Arcos</t>
        </is>
      </c>
      <c r="D3279" t="inlineStr">
        <is>
          <t>MARIO PEDRO FELICIANO - HORTIFRUTI</t>
        </is>
      </c>
      <c r="E3279" t="inlineStr">
        <is>
          <t>470133</t>
        </is>
      </c>
      <c r="F3279" s="550" t="n">
        <v>46091</v>
      </c>
      <c r="G3279" t="n">
        <v>19652</v>
      </c>
      <c r="H3279" t="inlineStr">
        <is>
          <t>ALHO COMUM KG</t>
        </is>
      </c>
      <c r="I3279" t="inlineStr">
        <is>
          <t>ALIMENTOS</t>
        </is>
      </c>
      <c r="J3279" t="n">
        <v>1.4</v>
      </c>
      <c r="K3279" t="inlineStr">
        <is>
          <t>KG</t>
        </is>
      </c>
      <c r="L3279" t="n">
        <v>29.23</v>
      </c>
      <c r="M3279" t="n">
        <v>20.878571</v>
      </c>
      <c r="N3279" t="inlineStr">
        <is>
          <t>ALIMENTOS</t>
        </is>
      </c>
      <c r="O3279" t="inlineStr">
        <is>
          <t>03/2026</t>
        </is>
      </c>
    </row>
    <row r="3280">
      <c r="A3280" t="n">
        <v>217314</v>
      </c>
      <c r="B3280" t="n">
        <v>122</v>
      </c>
      <c r="C3280" t="inlineStr">
        <is>
          <t>Arcos</t>
        </is>
      </c>
      <c r="D3280" t="inlineStr">
        <is>
          <t>MARIO PEDRO FELICIANO - HORTIFRUTI</t>
        </is>
      </c>
      <c r="E3280" t="inlineStr">
        <is>
          <t>470133</t>
        </is>
      </c>
      <c r="F3280" s="550" t="n">
        <v>46091</v>
      </c>
      <c r="G3280" t="n">
        <v>19751</v>
      </c>
      <c r="H3280" t="inlineStr">
        <is>
          <t>LIMAO SICILIANO KG</t>
        </is>
      </c>
      <c r="I3280" t="inlineStr">
        <is>
          <t>ALIMENTOS</t>
        </is>
      </c>
      <c r="J3280" t="n">
        <v>1.26</v>
      </c>
      <c r="K3280" t="inlineStr">
        <is>
          <t>KG</t>
        </is>
      </c>
      <c r="L3280" t="n">
        <v>15.8</v>
      </c>
      <c r="M3280" t="n">
        <v>12.539683</v>
      </c>
      <c r="N3280" t="inlineStr">
        <is>
          <t>ALIMENTOS</t>
        </is>
      </c>
      <c r="O3280" t="inlineStr">
        <is>
          <t>03/2026</t>
        </is>
      </c>
    </row>
    <row r="3281">
      <c r="A3281" t="n">
        <v>217314</v>
      </c>
      <c r="B3281" t="n">
        <v>122</v>
      </c>
      <c r="C3281" t="inlineStr">
        <is>
          <t>Arcos</t>
        </is>
      </c>
      <c r="D3281" t="inlineStr">
        <is>
          <t>MARIO PEDRO FELICIANO - HORTIFRUTI</t>
        </is>
      </c>
      <c r="E3281" t="inlineStr">
        <is>
          <t>470133</t>
        </is>
      </c>
      <c r="F3281" s="550" t="n">
        <v>46091</v>
      </c>
      <c r="G3281" t="n">
        <v>19790</v>
      </c>
      <c r="H3281" t="inlineStr">
        <is>
          <t>POLPA DE AVOCADO KG</t>
        </is>
      </c>
      <c r="I3281" t="inlineStr">
        <is>
          <t>ALIMENTOS</t>
        </is>
      </c>
      <c r="J3281" t="n">
        <v>8</v>
      </c>
      <c r="K3281" t="inlineStr">
        <is>
          <t>KG</t>
        </is>
      </c>
      <c r="L3281" t="n">
        <v>371.2</v>
      </c>
      <c r="M3281" t="n">
        <v>46.4</v>
      </c>
      <c r="N3281" t="inlineStr">
        <is>
          <t>ALIMENTOS</t>
        </is>
      </c>
      <c r="O3281" t="inlineStr">
        <is>
          <t>03/2026</t>
        </is>
      </c>
    </row>
    <row r="3282">
      <c r="A3282" t="n">
        <v>217314</v>
      </c>
      <c r="B3282" t="n">
        <v>122</v>
      </c>
      <c r="C3282" t="inlineStr">
        <is>
          <t>Arcos</t>
        </is>
      </c>
      <c r="D3282" t="inlineStr">
        <is>
          <t>MARIO PEDRO FELICIANO - HORTIFRUTI</t>
        </is>
      </c>
      <c r="E3282" t="inlineStr">
        <is>
          <t>470133</t>
        </is>
      </c>
      <c r="F3282" s="550" t="n">
        <v>46091</v>
      </c>
      <c r="G3282" t="n">
        <v>19626</v>
      </c>
      <c r="H3282" t="inlineStr">
        <is>
          <t>CEBOLA ECHALOTAS KG</t>
        </is>
      </c>
      <c r="I3282" t="inlineStr">
        <is>
          <t>ALIMENTOS</t>
        </is>
      </c>
      <c r="J3282" t="n">
        <v>1.7</v>
      </c>
      <c r="K3282" t="inlineStr">
        <is>
          <t>KG</t>
        </is>
      </c>
      <c r="L3282" t="n">
        <v>6.29</v>
      </c>
      <c r="M3282" t="n">
        <v>3.7</v>
      </c>
      <c r="N3282" t="inlineStr">
        <is>
          <t>ALIMENTOS</t>
        </is>
      </c>
      <c r="O3282" t="inlineStr">
        <is>
          <t>03/2026</t>
        </is>
      </c>
    </row>
    <row r="3283">
      <c r="A3283" t="n">
        <v>217314</v>
      </c>
      <c r="B3283" t="n">
        <v>122</v>
      </c>
      <c r="C3283" t="inlineStr">
        <is>
          <t>Arcos</t>
        </is>
      </c>
      <c r="D3283" t="inlineStr">
        <is>
          <t>MARIO PEDRO FELICIANO - HORTIFRUTI</t>
        </is>
      </c>
      <c r="E3283" t="inlineStr">
        <is>
          <t>470133</t>
        </is>
      </c>
      <c r="F3283" s="550" t="n">
        <v>46091</v>
      </c>
      <c r="G3283" t="n">
        <v>23113</v>
      </c>
      <c r="H3283" t="inlineStr">
        <is>
          <t>SALSA KG</t>
        </is>
      </c>
      <c r="I3283" t="inlineStr">
        <is>
          <t>ALIMENTOS</t>
        </is>
      </c>
      <c r="J3283" t="n">
        <v>1</v>
      </c>
      <c r="K3283" t="inlineStr">
        <is>
          <t>KG</t>
        </is>
      </c>
      <c r="L3283" t="n">
        <v>10.88</v>
      </c>
      <c r="M3283" t="n">
        <v>10.88</v>
      </c>
      <c r="N3283" t="inlineStr">
        <is>
          <t>ALIMENTOS</t>
        </is>
      </c>
      <c r="O3283" t="inlineStr">
        <is>
          <t>03/2026</t>
        </is>
      </c>
    </row>
    <row r="3284">
      <c r="A3284" t="n">
        <v>217314</v>
      </c>
      <c r="B3284" t="n">
        <v>122</v>
      </c>
      <c r="C3284" t="inlineStr">
        <is>
          <t>Arcos</t>
        </is>
      </c>
      <c r="D3284" t="inlineStr">
        <is>
          <t>MARIO PEDRO FELICIANO - HORTIFRUTI</t>
        </is>
      </c>
      <c r="E3284" t="inlineStr">
        <is>
          <t>470133</t>
        </is>
      </c>
      <c r="F3284" s="550" t="n">
        <v>46091</v>
      </c>
      <c r="G3284" t="n">
        <v>23389</v>
      </c>
      <c r="H3284" t="inlineStr">
        <is>
          <t>BANANA NANICA KG</t>
        </is>
      </c>
      <c r="I3284" t="inlineStr">
        <is>
          <t>ALIMENTOS</t>
        </is>
      </c>
      <c r="J3284" t="n">
        <v>5.3</v>
      </c>
      <c r="K3284" t="inlineStr">
        <is>
          <t>KG</t>
        </is>
      </c>
      <c r="L3284" t="n">
        <v>25.6</v>
      </c>
      <c r="M3284" t="n">
        <v>4.830189</v>
      </c>
      <c r="N3284" t="inlineStr">
        <is>
          <t>ALIMENTOS</t>
        </is>
      </c>
      <c r="O3284" t="inlineStr">
        <is>
          <t>03/2026</t>
        </is>
      </c>
    </row>
    <row r="3285">
      <c r="A3285" t="n">
        <v>217313</v>
      </c>
      <c r="B3285" t="n">
        <v>122</v>
      </c>
      <c r="C3285" t="inlineStr">
        <is>
          <t>Arcos</t>
        </is>
      </c>
      <c r="D3285" t="inlineStr">
        <is>
          <t xml:space="preserve">NOVA MIX </t>
        </is>
      </c>
      <c r="E3285" t="inlineStr">
        <is>
          <t>2599194</t>
        </is>
      </c>
      <c r="F3285" s="550" t="n">
        <v>46091</v>
      </c>
      <c r="G3285" t="n">
        <v>20689</v>
      </c>
      <c r="H3285" t="inlineStr">
        <is>
          <t>CREME DE LEITE FRESCO QUATA C/1,01LT</t>
        </is>
      </c>
      <c r="I3285" t="inlineStr">
        <is>
          <t>ALIMENTOS</t>
        </is>
      </c>
      <c r="J3285" t="n">
        <v>12</v>
      </c>
      <c r="K3285" t="inlineStr">
        <is>
          <t>UN</t>
        </is>
      </c>
      <c r="L3285" t="n">
        <v>384</v>
      </c>
      <c r="M3285" t="n">
        <v>32</v>
      </c>
      <c r="N3285" t="inlineStr">
        <is>
          <t>ALIMENTOS</t>
        </is>
      </c>
      <c r="O3285" t="inlineStr">
        <is>
          <t>03/2026</t>
        </is>
      </c>
    </row>
    <row r="3286">
      <c r="A3286" t="n">
        <v>217312</v>
      </c>
      <c r="B3286" t="n">
        <v>122</v>
      </c>
      <c r="C3286" t="inlineStr">
        <is>
          <t>Arcos</t>
        </is>
      </c>
      <c r="D3286" t="inlineStr">
        <is>
          <t>REAL COMERCIAL LTDA</t>
        </is>
      </c>
      <c r="E3286" t="inlineStr">
        <is>
          <t>684244</t>
        </is>
      </c>
      <c r="F3286" s="550" t="n">
        <v>46082</v>
      </c>
      <c r="G3286" t="n">
        <v>27438</v>
      </c>
      <c r="H3286" t="inlineStr">
        <is>
          <t>AZEITONA GR LA PASTINA VERDE INTEIRA  370GR</t>
        </is>
      </c>
      <c r="I3286" t="inlineStr">
        <is>
          <t>ALIMENTOS</t>
        </is>
      </c>
      <c r="J3286" t="n">
        <v>39</v>
      </c>
      <c r="K3286" t="inlineStr">
        <is>
          <t>UN</t>
        </is>
      </c>
      <c r="L3286" t="n">
        <v>1017.9</v>
      </c>
      <c r="M3286" t="n">
        <v>26.1</v>
      </c>
      <c r="N3286" t="inlineStr">
        <is>
          <t>ALIMENTOS - 02/2026</t>
        </is>
      </c>
      <c r="O3286" t="inlineStr">
        <is>
          <t>03/2026</t>
        </is>
      </c>
    </row>
    <row r="3287">
      <c r="A3287" t="n">
        <v>217311</v>
      </c>
      <c r="B3287" t="n">
        <v>122</v>
      </c>
      <c r="C3287" t="inlineStr">
        <is>
          <t>Arcos</t>
        </is>
      </c>
      <c r="D3287" t="inlineStr">
        <is>
          <t>BATARD PADARIA ARTESANAL LTDA</t>
        </is>
      </c>
      <c r="E3287" t="inlineStr">
        <is>
          <t>13572</t>
        </is>
      </c>
      <c r="F3287" s="550" t="n">
        <v>46094</v>
      </c>
      <c r="G3287" t="n">
        <v>19166</v>
      </c>
      <c r="H3287" t="inlineStr">
        <is>
          <t>BAGUETE DE GRAO LEVIAN FATIADO 590G UN</t>
        </is>
      </c>
      <c r="I3287" t="inlineStr">
        <is>
          <t>ALIMENTOS</t>
        </is>
      </c>
      <c r="J3287" t="n">
        <v>15</v>
      </c>
      <c r="K3287" t="inlineStr">
        <is>
          <t>UN</t>
        </is>
      </c>
      <c r="L3287" t="n">
        <v>305.25</v>
      </c>
      <c r="M3287" t="n">
        <v>20.35</v>
      </c>
      <c r="N3287" t="inlineStr">
        <is>
          <t>ALIMENTOS</t>
        </is>
      </c>
      <c r="O3287" t="inlineStr">
        <is>
          <t>03/2026</t>
        </is>
      </c>
    </row>
    <row r="3288">
      <c r="A3288" t="n">
        <v>217311</v>
      </c>
      <c r="B3288" t="n">
        <v>122</v>
      </c>
      <c r="C3288" t="inlineStr">
        <is>
          <t>Arcos</t>
        </is>
      </c>
      <c r="D3288" t="inlineStr">
        <is>
          <t>BATARD PADARIA ARTESANAL LTDA</t>
        </is>
      </c>
      <c r="E3288" t="inlineStr">
        <is>
          <t>13572</t>
        </is>
      </c>
      <c r="F3288" s="550" t="n">
        <v>46094</v>
      </c>
      <c r="G3288" t="n">
        <v>21372</v>
      </c>
      <c r="H3288" t="inlineStr">
        <is>
          <t>PAO BRIOCHE FORME C/ TAMPA UN</t>
        </is>
      </c>
      <c r="I3288" t="inlineStr">
        <is>
          <t>ALIMENTOS</t>
        </is>
      </c>
      <c r="J3288" t="n">
        <v>21</v>
      </c>
      <c r="K3288" t="inlineStr">
        <is>
          <t>UN</t>
        </is>
      </c>
      <c r="L3288" t="n">
        <v>651</v>
      </c>
      <c r="M3288" t="n">
        <v>31</v>
      </c>
      <c r="N3288" t="inlineStr">
        <is>
          <t>ALIMENTOS</t>
        </is>
      </c>
      <c r="O3288" t="inlineStr">
        <is>
          <t>03/2026</t>
        </is>
      </c>
    </row>
    <row r="3289">
      <c r="A3289" t="n">
        <v>217311</v>
      </c>
      <c r="B3289" t="n">
        <v>122</v>
      </c>
      <c r="C3289" t="inlineStr">
        <is>
          <t>Arcos</t>
        </is>
      </c>
      <c r="D3289" t="inlineStr">
        <is>
          <t>BATARD PADARIA ARTESANAL LTDA</t>
        </is>
      </c>
      <c r="E3289" t="inlineStr">
        <is>
          <t>13572</t>
        </is>
      </c>
      <c r="F3289" s="550" t="n">
        <v>46094</v>
      </c>
      <c r="G3289" t="n">
        <v>28384</v>
      </c>
      <c r="H3289" t="inlineStr">
        <is>
          <t xml:space="preserve">PÃO PDC FORMA LEVAIN 750GR </t>
        </is>
      </c>
      <c r="I3289" t="inlineStr">
        <is>
          <t>ALIMENTOS</t>
        </is>
      </c>
      <c r="J3289" t="n">
        <v>12</v>
      </c>
      <c r="K3289" t="inlineStr">
        <is>
          <t>UN</t>
        </is>
      </c>
      <c r="L3289" t="n">
        <v>312</v>
      </c>
      <c r="M3289" t="n">
        <v>26</v>
      </c>
      <c r="N3289" t="inlineStr">
        <is>
          <t>ALIMENTOS</t>
        </is>
      </c>
      <c r="O3289" t="inlineStr">
        <is>
          <t>03/2026</t>
        </is>
      </c>
    </row>
    <row r="3290">
      <c r="A3290" t="n">
        <v>217310</v>
      </c>
      <c r="B3290" t="n">
        <v>122</v>
      </c>
      <c r="C3290" t="inlineStr">
        <is>
          <t>Arcos</t>
        </is>
      </c>
      <c r="D3290" t="inlineStr">
        <is>
          <t>PROAUTO INDUSTRIA QUIMICA EIRELI</t>
        </is>
      </c>
      <c r="E3290" t="inlineStr">
        <is>
          <t>153189</t>
        </is>
      </c>
      <c r="F3290" s="550" t="n">
        <v>46093</v>
      </c>
      <c r="G3290" t="n">
        <v>24507</v>
      </c>
      <c r="H3290" t="inlineStr">
        <is>
          <t>PROAUTO ALCOOL LIQUIDO 70% KIMI LIQUID 1L UN</t>
        </is>
      </c>
      <c r="I3290" t="inlineStr">
        <is>
          <t>DESCARTAVEIS/HIGIENE E LIMPEZA</t>
        </is>
      </c>
      <c r="J3290" t="n">
        <v>6</v>
      </c>
      <c r="K3290" t="inlineStr">
        <is>
          <t>GALAO</t>
        </is>
      </c>
      <c r="L3290" t="n">
        <v>510.96</v>
      </c>
      <c r="M3290" t="n">
        <v>85.16</v>
      </c>
      <c r="N3290" t="inlineStr">
        <is>
          <t>HIGIENE E LIMPEZA</t>
        </is>
      </c>
      <c r="O3290" t="inlineStr">
        <is>
          <t>03/2026</t>
        </is>
      </c>
    </row>
    <row r="3291">
      <c r="A3291" t="n">
        <v>217310</v>
      </c>
      <c r="B3291" t="n">
        <v>122</v>
      </c>
      <c r="C3291" t="inlineStr">
        <is>
          <t>Arcos</t>
        </is>
      </c>
      <c r="D3291" t="inlineStr">
        <is>
          <t>PROAUTO INDUSTRIA QUIMICA EIRELI</t>
        </is>
      </c>
      <c r="E3291" t="inlineStr">
        <is>
          <t>153189</t>
        </is>
      </c>
      <c r="F3291" s="550" t="n">
        <v>46093</v>
      </c>
      <c r="G3291" t="n">
        <v>24514</v>
      </c>
      <c r="H3291" t="inlineStr">
        <is>
          <t>PROAUTO DETERGENTE NEUTRO NEUTER SUPER 5 L</t>
        </is>
      </c>
      <c r="I3291" t="inlineStr">
        <is>
          <t>DESCARTAVEIS/HIGIENE E LIMPEZA</t>
        </is>
      </c>
      <c r="J3291" t="n">
        <v>6</v>
      </c>
      <c r="K3291" t="inlineStr">
        <is>
          <t>GALAO</t>
        </is>
      </c>
      <c r="L3291" t="n">
        <v>741.24</v>
      </c>
      <c r="M3291" t="n">
        <v>123.54</v>
      </c>
      <c r="N3291" t="inlineStr">
        <is>
          <t>HIGIENE E LIMPEZA</t>
        </is>
      </c>
      <c r="O3291" t="inlineStr">
        <is>
          <t>03/2026</t>
        </is>
      </c>
    </row>
    <row r="3292">
      <c r="A3292" t="n">
        <v>217310</v>
      </c>
      <c r="B3292" t="n">
        <v>122</v>
      </c>
      <c r="C3292" t="inlineStr">
        <is>
          <t>Arcos</t>
        </is>
      </c>
      <c r="D3292" t="inlineStr">
        <is>
          <t>PROAUTO INDUSTRIA QUIMICA EIRELI</t>
        </is>
      </c>
      <c r="E3292" t="inlineStr">
        <is>
          <t>153189</t>
        </is>
      </c>
      <c r="F3292" s="550" t="n">
        <v>46093</v>
      </c>
      <c r="G3292" t="n">
        <v>28140</v>
      </c>
      <c r="H3292" t="inlineStr">
        <is>
          <t>SABONETE ANTISSEPTICO KIMI CREAM PROAUTO 5L UN</t>
        </is>
      </c>
      <c r="I3292" t="inlineStr">
        <is>
          <t>DESCARTAVEIS/HIGIENE E LIMPEZA</t>
        </is>
      </c>
      <c r="J3292" t="n">
        <v>2</v>
      </c>
      <c r="K3292" t="inlineStr">
        <is>
          <t>GALAO</t>
        </is>
      </c>
      <c r="L3292" t="n">
        <v>225.86</v>
      </c>
      <c r="M3292" t="n">
        <v>112.93</v>
      </c>
      <c r="N3292" t="inlineStr">
        <is>
          <t>HIGIENE E LIMPEZA</t>
        </is>
      </c>
      <c r="O3292" t="inlineStr">
        <is>
          <t>03/2026</t>
        </is>
      </c>
    </row>
    <row r="3293">
      <c r="A3293" t="n">
        <v>217306</v>
      </c>
      <c r="B3293" t="n">
        <v>122</v>
      </c>
      <c r="C3293" t="inlineStr">
        <is>
          <t>Arcos</t>
        </is>
      </c>
      <c r="D3293" t="inlineStr">
        <is>
          <t>DO CHEF DISTRIBUIDORA DE ALIMENTOS LTDA</t>
        </is>
      </c>
      <c r="E3293" t="inlineStr">
        <is>
          <t>229</t>
        </is>
      </c>
      <c r="F3293" s="550" t="n">
        <v>46093</v>
      </c>
      <c r="G3293" t="n">
        <v>19787</v>
      </c>
      <c r="H3293" t="inlineStr">
        <is>
          <t>ABACAXI PEROLA KG</t>
        </is>
      </c>
      <c r="I3293" t="inlineStr">
        <is>
          <t>ALIMENTOS</t>
        </is>
      </c>
      <c r="J3293" t="n">
        <v>3</v>
      </c>
      <c r="K3293" t="inlineStr">
        <is>
          <t>KG</t>
        </is>
      </c>
      <c r="L3293" t="n">
        <v>15.75</v>
      </c>
      <c r="M3293" t="n">
        <v>5.25</v>
      </c>
      <c r="N3293" t="inlineStr">
        <is>
          <t>ALIMENTOS</t>
        </is>
      </c>
      <c r="O3293" t="inlineStr">
        <is>
          <t>03/2026</t>
        </is>
      </c>
    </row>
    <row r="3294">
      <c r="A3294" t="n">
        <v>217306</v>
      </c>
      <c r="B3294" t="n">
        <v>122</v>
      </c>
      <c r="C3294" t="inlineStr">
        <is>
          <t>Arcos</t>
        </is>
      </c>
      <c r="D3294" t="inlineStr">
        <is>
          <t>DO CHEF DISTRIBUIDORA DE ALIMENTOS LTDA</t>
        </is>
      </c>
      <c r="E3294" t="inlineStr">
        <is>
          <t>229</t>
        </is>
      </c>
      <c r="F3294" s="550" t="n">
        <v>46093</v>
      </c>
      <c r="G3294" t="n">
        <v>19562</v>
      </c>
      <c r="H3294" t="inlineStr">
        <is>
          <t>PIMENTAO AMARELO KG</t>
        </is>
      </c>
      <c r="I3294" t="inlineStr">
        <is>
          <t>ALIMENTOS</t>
        </is>
      </c>
      <c r="J3294" t="n">
        <v>0.7</v>
      </c>
      <c r="K3294" t="inlineStr">
        <is>
          <t>KG</t>
        </is>
      </c>
      <c r="L3294" t="n">
        <v>8.75</v>
      </c>
      <c r="M3294" t="n">
        <v>12.5</v>
      </c>
      <c r="N3294" t="inlineStr">
        <is>
          <t>ALIMENTOS</t>
        </is>
      </c>
      <c r="O3294" t="inlineStr">
        <is>
          <t>03/2026</t>
        </is>
      </c>
    </row>
    <row r="3295">
      <c r="A3295" t="n">
        <v>217306</v>
      </c>
      <c r="B3295" t="n">
        <v>122</v>
      </c>
      <c r="C3295" t="inlineStr">
        <is>
          <t>Arcos</t>
        </is>
      </c>
      <c r="D3295" t="inlineStr">
        <is>
          <t>DO CHEF DISTRIBUIDORA DE ALIMENTOS LTDA</t>
        </is>
      </c>
      <c r="E3295" t="inlineStr">
        <is>
          <t>229</t>
        </is>
      </c>
      <c r="F3295" s="550" t="n">
        <v>46093</v>
      </c>
      <c r="G3295" t="n">
        <v>19751</v>
      </c>
      <c r="H3295" t="inlineStr">
        <is>
          <t>LIMAO SICILIANO KG</t>
        </is>
      </c>
      <c r="I3295" t="inlineStr">
        <is>
          <t>ALIMENTOS</t>
        </is>
      </c>
      <c r="J3295" t="n">
        <v>7</v>
      </c>
      <c r="K3295" t="inlineStr">
        <is>
          <t>KG</t>
        </is>
      </c>
      <c r="L3295" t="n">
        <v>85.05</v>
      </c>
      <c r="M3295" t="n">
        <v>12.15</v>
      </c>
      <c r="N3295" t="inlineStr">
        <is>
          <t>ALIMENTOS</t>
        </is>
      </c>
      <c r="O3295" t="inlineStr">
        <is>
          <t>03/2026</t>
        </is>
      </c>
    </row>
    <row r="3296">
      <c r="A3296" t="n">
        <v>217306</v>
      </c>
      <c r="B3296" t="n">
        <v>122</v>
      </c>
      <c r="C3296" t="inlineStr">
        <is>
          <t>Arcos</t>
        </is>
      </c>
      <c r="D3296" t="inlineStr">
        <is>
          <t>DO CHEF DISTRIBUIDORA DE ALIMENTOS LTDA</t>
        </is>
      </c>
      <c r="E3296" t="inlineStr">
        <is>
          <t>229</t>
        </is>
      </c>
      <c r="F3296" s="550" t="n">
        <v>46093</v>
      </c>
      <c r="G3296" t="n">
        <v>19846</v>
      </c>
      <c r="H3296" t="inlineStr">
        <is>
          <t>BROTO DE MOYASHI GRANEL KG</t>
        </is>
      </c>
      <c r="I3296" t="inlineStr">
        <is>
          <t>ALIMENTOS</t>
        </is>
      </c>
      <c r="J3296" t="n">
        <v>0.5</v>
      </c>
      <c r="K3296" t="inlineStr">
        <is>
          <t>KG</t>
        </is>
      </c>
      <c r="L3296" t="n">
        <v>9.380000000000001</v>
      </c>
      <c r="M3296" t="n">
        <v>18.76</v>
      </c>
      <c r="N3296" t="inlineStr">
        <is>
          <t>ALIMENTOS</t>
        </is>
      </c>
      <c r="O3296" t="inlineStr">
        <is>
          <t>03/2026</t>
        </is>
      </c>
    </row>
    <row r="3297">
      <c r="A3297" t="n">
        <v>217306</v>
      </c>
      <c r="B3297" t="n">
        <v>122</v>
      </c>
      <c r="C3297" t="inlineStr">
        <is>
          <t>Arcos</t>
        </is>
      </c>
      <c r="D3297" t="inlineStr">
        <is>
          <t>DO CHEF DISTRIBUIDORA DE ALIMENTOS LTDA</t>
        </is>
      </c>
      <c r="E3297" t="inlineStr">
        <is>
          <t>229</t>
        </is>
      </c>
      <c r="F3297" s="550" t="n">
        <v>46093</v>
      </c>
      <c r="G3297" t="n">
        <v>23096</v>
      </c>
      <c r="H3297" t="inlineStr">
        <is>
          <t>OVO BRANCO UN</t>
        </is>
      </c>
      <c r="I3297" t="inlineStr">
        <is>
          <t>ALIMENTOS</t>
        </is>
      </c>
      <c r="J3297" t="n">
        <v>30</v>
      </c>
      <c r="K3297" t="inlineStr">
        <is>
          <t>UN</t>
        </is>
      </c>
      <c r="L3297" t="n">
        <v>22.5</v>
      </c>
      <c r="M3297" t="n">
        <v>0.75</v>
      </c>
      <c r="N3297" t="inlineStr">
        <is>
          <t>ALIMENTOS</t>
        </is>
      </c>
      <c r="O3297" t="inlineStr">
        <is>
          <t>03/2026</t>
        </is>
      </c>
    </row>
    <row r="3298">
      <c r="A3298" t="n">
        <v>217306</v>
      </c>
      <c r="B3298" t="n">
        <v>122</v>
      </c>
      <c r="C3298" t="inlineStr">
        <is>
          <t>Arcos</t>
        </is>
      </c>
      <c r="D3298" t="inlineStr">
        <is>
          <t>DO CHEF DISTRIBUIDORA DE ALIMENTOS LTDA</t>
        </is>
      </c>
      <c r="E3298" t="inlineStr">
        <is>
          <t>229</t>
        </is>
      </c>
      <c r="F3298" s="550" t="n">
        <v>46093</v>
      </c>
      <c r="G3298" t="n">
        <v>23198</v>
      </c>
      <c r="H3298" t="inlineStr">
        <is>
          <t>PIMENTAO VERMELHO KG</t>
        </is>
      </c>
      <c r="I3298" t="inlineStr">
        <is>
          <t>ALIMENTOS</t>
        </is>
      </c>
      <c r="J3298" t="n">
        <v>0.8</v>
      </c>
      <c r="K3298" t="inlineStr">
        <is>
          <t>KG</t>
        </is>
      </c>
      <c r="L3298" t="n">
        <v>10</v>
      </c>
      <c r="M3298" t="n">
        <v>12.5</v>
      </c>
      <c r="N3298" t="inlineStr">
        <is>
          <t>ALIMENTOS</t>
        </is>
      </c>
      <c r="O3298" t="inlineStr">
        <is>
          <t>03/2026</t>
        </is>
      </c>
    </row>
    <row r="3299">
      <c r="A3299" t="n">
        <v>217306</v>
      </c>
      <c r="B3299" t="n">
        <v>122</v>
      </c>
      <c r="C3299" t="inlineStr">
        <is>
          <t>Arcos</t>
        </is>
      </c>
      <c r="D3299" t="inlineStr">
        <is>
          <t>DO CHEF DISTRIBUIDORA DE ALIMENTOS LTDA</t>
        </is>
      </c>
      <c r="E3299" t="inlineStr">
        <is>
          <t>229</t>
        </is>
      </c>
      <c r="F3299" s="550" t="n">
        <v>46093</v>
      </c>
      <c r="G3299" t="n">
        <v>23241</v>
      </c>
      <c r="H3299" t="inlineStr">
        <is>
          <t>CHUCHU KG</t>
        </is>
      </c>
      <c r="I3299" t="inlineStr">
        <is>
          <t>ALIMENTOS</t>
        </is>
      </c>
      <c r="J3299" t="n">
        <v>2.2</v>
      </c>
      <c r="K3299" t="inlineStr">
        <is>
          <t>KG</t>
        </is>
      </c>
      <c r="L3299" t="n">
        <v>6.89</v>
      </c>
      <c r="M3299" t="n">
        <v>3.131818</v>
      </c>
      <c r="N3299" t="inlineStr">
        <is>
          <t>ALIMENTOS</t>
        </is>
      </c>
      <c r="O3299" t="inlineStr">
        <is>
          <t>03/2026</t>
        </is>
      </c>
    </row>
    <row r="3300">
      <c r="A3300" t="n">
        <v>217304</v>
      </c>
      <c r="B3300" t="n">
        <v>122</v>
      </c>
      <c r="C3300" t="inlineStr">
        <is>
          <t>Arcos</t>
        </is>
      </c>
      <c r="D3300" t="inlineStr">
        <is>
          <t>MARIO PEDRO FELICIANO - HORTIFRUTI</t>
        </is>
      </c>
      <c r="E3300" t="inlineStr">
        <is>
          <t>470288</t>
        </is>
      </c>
      <c r="F3300" s="550" t="n">
        <v>46093</v>
      </c>
      <c r="G3300" t="n">
        <v>19701</v>
      </c>
      <c r="H3300" t="inlineStr">
        <is>
          <t>AMEIXA KG</t>
        </is>
      </c>
      <c r="I3300" t="inlineStr">
        <is>
          <t>ALIMENTOS</t>
        </is>
      </c>
      <c r="J3300" t="n">
        <v>1.2</v>
      </c>
      <c r="K3300" t="inlineStr">
        <is>
          <t>KG</t>
        </is>
      </c>
      <c r="L3300" t="n">
        <v>15.66</v>
      </c>
      <c r="M3300" t="n">
        <v>13.05</v>
      </c>
      <c r="N3300" t="inlineStr">
        <is>
          <t>ALIMENTOS</t>
        </is>
      </c>
      <c r="O3300" t="inlineStr">
        <is>
          <t>03/2026</t>
        </is>
      </c>
    </row>
    <row r="3301">
      <c r="A3301" t="n">
        <v>217304</v>
      </c>
      <c r="B3301" t="n">
        <v>122</v>
      </c>
      <c r="C3301" t="inlineStr">
        <is>
          <t>Arcos</t>
        </is>
      </c>
      <c r="D3301" t="inlineStr">
        <is>
          <t>MARIO PEDRO FELICIANO - HORTIFRUTI</t>
        </is>
      </c>
      <c r="E3301" t="inlineStr">
        <is>
          <t>470288</t>
        </is>
      </c>
      <c r="F3301" s="550" t="n">
        <v>46093</v>
      </c>
      <c r="G3301" t="n">
        <v>23389</v>
      </c>
      <c r="H3301" t="inlineStr">
        <is>
          <t>BANANA NANICA KG</t>
        </is>
      </c>
      <c r="I3301" t="inlineStr">
        <is>
          <t>ALIMENTOS</t>
        </is>
      </c>
      <c r="J3301" t="n">
        <v>2.3</v>
      </c>
      <c r="K3301" t="inlineStr">
        <is>
          <t>KG</t>
        </is>
      </c>
      <c r="L3301" t="n">
        <v>10.53</v>
      </c>
      <c r="M3301" t="n">
        <v>4.578261</v>
      </c>
      <c r="N3301" t="inlineStr">
        <is>
          <t>ALIMENTOS</t>
        </is>
      </c>
      <c r="O3301" t="inlineStr">
        <is>
          <t>03/2026</t>
        </is>
      </c>
    </row>
    <row r="3302">
      <c r="A3302" t="n">
        <v>217304</v>
      </c>
      <c r="B3302" t="n">
        <v>122</v>
      </c>
      <c r="C3302" t="inlineStr">
        <is>
          <t>Arcos</t>
        </is>
      </c>
      <c r="D3302" t="inlineStr">
        <is>
          <t>MARIO PEDRO FELICIANO - HORTIFRUTI</t>
        </is>
      </c>
      <c r="E3302" t="inlineStr">
        <is>
          <t>470288</t>
        </is>
      </c>
      <c r="F3302" s="550" t="n">
        <v>46093</v>
      </c>
      <c r="G3302" t="n">
        <v>23361</v>
      </c>
      <c r="H3302" t="inlineStr">
        <is>
          <t>LARANJA PERA KG</t>
        </is>
      </c>
      <c r="I3302" t="inlineStr">
        <is>
          <t>ALIMENTOS</t>
        </is>
      </c>
      <c r="J3302" t="n">
        <v>60</v>
      </c>
      <c r="K3302" t="inlineStr">
        <is>
          <t>KG</t>
        </is>
      </c>
      <c r="L3302" t="n">
        <v>199.8</v>
      </c>
      <c r="M3302" t="n">
        <v>3.33</v>
      </c>
      <c r="N3302" t="inlineStr">
        <is>
          <t>ALIMENTOS</t>
        </is>
      </c>
      <c r="O3302" t="inlineStr">
        <is>
          <t>03/2026</t>
        </is>
      </c>
    </row>
    <row r="3303">
      <c r="A3303" t="n">
        <v>217304</v>
      </c>
      <c r="B3303" t="n">
        <v>122</v>
      </c>
      <c r="C3303" t="inlineStr">
        <is>
          <t>Arcos</t>
        </is>
      </c>
      <c r="D3303" t="inlineStr">
        <is>
          <t>MARIO PEDRO FELICIANO - HORTIFRUTI</t>
        </is>
      </c>
      <c r="E3303" t="inlineStr">
        <is>
          <t>470288</t>
        </is>
      </c>
      <c r="F3303" s="550" t="n">
        <v>46093</v>
      </c>
      <c r="G3303" t="n">
        <v>23095</v>
      </c>
      <c r="H3303" t="inlineStr">
        <is>
          <t>OVO CAIPIRA UN</t>
        </is>
      </c>
      <c r="I3303" t="inlineStr">
        <is>
          <t>ALIMENTOS</t>
        </is>
      </c>
      <c r="J3303" t="n">
        <v>300</v>
      </c>
      <c r="K3303" t="inlineStr">
        <is>
          <t>UN</t>
        </is>
      </c>
      <c r="L3303" t="n">
        <v>399</v>
      </c>
      <c r="M3303" t="n">
        <v>1.33</v>
      </c>
      <c r="N3303" t="inlineStr">
        <is>
          <t>ALIMENTOS</t>
        </is>
      </c>
      <c r="O3303" t="inlineStr">
        <is>
          <t>03/2026</t>
        </is>
      </c>
    </row>
    <row r="3304">
      <c r="A3304" t="n">
        <v>217304</v>
      </c>
      <c r="B3304" t="n">
        <v>122</v>
      </c>
      <c r="C3304" t="inlineStr">
        <is>
          <t>Arcos</t>
        </is>
      </c>
      <c r="D3304" t="inlineStr">
        <is>
          <t>MARIO PEDRO FELICIANO - HORTIFRUTI</t>
        </is>
      </c>
      <c r="E3304" t="inlineStr">
        <is>
          <t>470288</t>
        </is>
      </c>
      <c r="F3304" s="550" t="n">
        <v>46093</v>
      </c>
      <c r="G3304" t="n">
        <v>27106</v>
      </c>
      <c r="H3304" t="inlineStr">
        <is>
          <t>PALMILTO PUPUNHA FRESCO TOLETE KG</t>
        </is>
      </c>
      <c r="I3304" t="inlineStr">
        <is>
          <t>ALIMENTOS</t>
        </is>
      </c>
      <c r="J3304" t="n">
        <v>5.1</v>
      </c>
      <c r="K3304" t="inlineStr">
        <is>
          <t>KG</t>
        </is>
      </c>
      <c r="L3304" t="n">
        <v>155.29</v>
      </c>
      <c r="M3304" t="n">
        <v>30.44902</v>
      </c>
      <c r="N3304" t="inlineStr">
        <is>
          <t>ALIMENTOS</t>
        </is>
      </c>
      <c r="O3304" t="inlineStr">
        <is>
          <t>03/2026</t>
        </is>
      </c>
    </row>
    <row r="3305">
      <c r="A3305" t="n">
        <v>217303</v>
      </c>
      <c r="B3305" t="n">
        <v>122</v>
      </c>
      <c r="C3305" t="inlineStr">
        <is>
          <t>Arcos</t>
        </is>
      </c>
      <c r="D3305" t="inlineStr">
        <is>
          <t>CECILIA TSUYACO ARAKI SILVA LTDA</t>
        </is>
      </c>
      <c r="E3305" t="inlineStr">
        <is>
          <t>388382</t>
        </is>
      </c>
      <c r="F3305" s="550" t="n">
        <v>46093</v>
      </c>
      <c r="G3305" t="n">
        <v>19589</v>
      </c>
      <c r="H3305" t="inlineStr">
        <is>
          <t>PEPINO JAPONES KG</t>
        </is>
      </c>
      <c r="I3305" t="inlineStr">
        <is>
          <t>ALIMENTOS</t>
        </is>
      </c>
      <c r="J3305" t="n">
        <v>1</v>
      </c>
      <c r="K3305" t="inlineStr">
        <is>
          <t>KG</t>
        </is>
      </c>
      <c r="L3305" t="n">
        <v>8</v>
      </c>
      <c r="M3305" t="n">
        <v>8</v>
      </c>
      <c r="N3305" t="inlineStr">
        <is>
          <t>ALIMENTOS</t>
        </is>
      </c>
      <c r="O3305" t="inlineStr">
        <is>
          <t>03/2026</t>
        </is>
      </c>
    </row>
    <row r="3306">
      <c r="A3306" t="n">
        <v>217303</v>
      </c>
      <c r="B3306" t="n">
        <v>122</v>
      </c>
      <c r="C3306" t="inlineStr">
        <is>
          <t>Arcos</t>
        </is>
      </c>
      <c r="D3306" t="inlineStr">
        <is>
          <t>CECILIA TSUYACO ARAKI SILVA LTDA</t>
        </is>
      </c>
      <c r="E3306" t="inlineStr">
        <is>
          <t>388382</t>
        </is>
      </c>
      <c r="F3306" s="550" t="n">
        <v>46093</v>
      </c>
      <c r="G3306" t="n">
        <v>19575</v>
      </c>
      <c r="H3306" t="inlineStr">
        <is>
          <t>PIMENTA DE CHEIRO VERDE KG</t>
        </is>
      </c>
      <c r="I3306" t="inlineStr">
        <is>
          <t>ALIMENTOS</t>
        </is>
      </c>
      <c r="J3306" t="n">
        <v>2</v>
      </c>
      <c r="K3306" t="inlineStr">
        <is>
          <t>KG</t>
        </is>
      </c>
      <c r="L3306" t="n">
        <v>60</v>
      </c>
      <c r="M3306" t="n">
        <v>30</v>
      </c>
      <c r="N3306" t="inlineStr">
        <is>
          <t>ALIMENTOS</t>
        </is>
      </c>
      <c r="O3306" t="inlineStr">
        <is>
          <t>03/2026</t>
        </is>
      </c>
    </row>
    <row r="3307">
      <c r="A3307" t="n">
        <v>217303</v>
      </c>
      <c r="B3307" t="n">
        <v>122</v>
      </c>
      <c r="C3307" t="inlineStr">
        <is>
          <t>Arcos</t>
        </is>
      </c>
      <c r="D3307" t="inlineStr">
        <is>
          <t>CECILIA TSUYACO ARAKI SILVA LTDA</t>
        </is>
      </c>
      <c r="E3307" t="inlineStr">
        <is>
          <t>388382</t>
        </is>
      </c>
      <c r="F3307" s="550" t="n">
        <v>46093</v>
      </c>
      <c r="G3307" t="n">
        <v>19505</v>
      </c>
      <c r="H3307" t="inlineStr">
        <is>
          <t>ALFACE AMERICANA KG</t>
        </is>
      </c>
      <c r="I3307" t="inlineStr">
        <is>
          <t>ALIMENTOS</t>
        </is>
      </c>
      <c r="J3307" t="n">
        <v>1</v>
      </c>
      <c r="K3307" t="inlineStr">
        <is>
          <t>KG</t>
        </is>
      </c>
      <c r="L3307" t="n">
        <v>12.2</v>
      </c>
      <c r="M3307" t="n">
        <v>12.2</v>
      </c>
      <c r="N3307" t="inlineStr">
        <is>
          <t>ALIMENTOS</t>
        </is>
      </c>
      <c r="O3307" t="inlineStr">
        <is>
          <t>03/2026</t>
        </is>
      </c>
    </row>
    <row r="3308">
      <c r="A3308" t="n">
        <v>217303</v>
      </c>
      <c r="B3308" t="n">
        <v>122</v>
      </c>
      <c r="C3308" t="inlineStr">
        <is>
          <t>Arcos</t>
        </is>
      </c>
      <c r="D3308" t="inlineStr">
        <is>
          <t>CECILIA TSUYACO ARAKI SILVA LTDA</t>
        </is>
      </c>
      <c r="E3308" t="inlineStr">
        <is>
          <t>388382</t>
        </is>
      </c>
      <c r="F3308" s="550" t="n">
        <v>46093</v>
      </c>
      <c r="G3308" t="n">
        <v>24509</v>
      </c>
      <c r="H3308" t="inlineStr">
        <is>
          <t>CEBOLA BRANCA KG</t>
        </is>
      </c>
      <c r="I3308" t="inlineStr">
        <is>
          <t>ALIMENTOS</t>
        </is>
      </c>
      <c r="J3308" t="n">
        <v>5</v>
      </c>
      <c r="K3308" t="inlineStr">
        <is>
          <t>KG</t>
        </is>
      </c>
      <c r="L3308" t="n">
        <v>17.5</v>
      </c>
      <c r="M3308" t="n">
        <v>3.5</v>
      </c>
      <c r="N3308" t="inlineStr">
        <is>
          <t>ALIMENTOS</t>
        </is>
      </c>
      <c r="O3308" t="inlineStr">
        <is>
          <t>03/2026</t>
        </is>
      </c>
    </row>
    <row r="3309">
      <c r="A3309" t="n">
        <v>217303</v>
      </c>
      <c r="B3309" t="n">
        <v>122</v>
      </c>
      <c r="C3309" t="inlineStr">
        <is>
          <t>Arcos</t>
        </is>
      </c>
      <c r="D3309" t="inlineStr">
        <is>
          <t>CECILIA TSUYACO ARAKI SILVA LTDA</t>
        </is>
      </c>
      <c r="E3309" t="inlineStr">
        <is>
          <t>388382</t>
        </is>
      </c>
      <c r="F3309" s="550" t="n">
        <v>46093</v>
      </c>
      <c r="G3309" t="n">
        <v>19465</v>
      </c>
      <c r="H3309" t="inlineStr">
        <is>
          <t>SALSAO KG</t>
        </is>
      </c>
      <c r="I3309" t="inlineStr">
        <is>
          <t>ALIMENTOS</t>
        </is>
      </c>
      <c r="J3309" t="n">
        <v>1</v>
      </c>
      <c r="K3309" t="inlineStr">
        <is>
          <t>KG</t>
        </is>
      </c>
      <c r="L3309" t="n">
        <v>6.7</v>
      </c>
      <c r="M3309" t="n">
        <v>6.7</v>
      </c>
      <c r="N3309" t="inlineStr">
        <is>
          <t>ALIMENTOS</t>
        </is>
      </c>
      <c r="O3309" t="inlineStr">
        <is>
          <t>03/2026</t>
        </is>
      </c>
    </row>
    <row r="3310">
      <c r="A3310" t="n">
        <v>217303</v>
      </c>
      <c r="B3310" t="n">
        <v>122</v>
      </c>
      <c r="C3310" t="inlineStr">
        <is>
          <t>Arcos</t>
        </is>
      </c>
      <c r="D3310" t="inlineStr">
        <is>
          <t>CECILIA TSUYACO ARAKI SILVA LTDA</t>
        </is>
      </c>
      <c r="E3310" t="inlineStr">
        <is>
          <t>388382</t>
        </is>
      </c>
      <c r="F3310" s="550" t="n">
        <v>46093</v>
      </c>
      <c r="G3310" t="n">
        <v>19480</v>
      </c>
      <c r="H3310" t="inlineStr">
        <is>
          <t>HORTELA HIDROPONICA KG</t>
        </is>
      </c>
      <c r="I3310" t="inlineStr">
        <is>
          <t>ALIMENTOS</t>
        </is>
      </c>
      <c r="J3310" t="n">
        <v>0.3</v>
      </c>
      <c r="K3310" t="inlineStr">
        <is>
          <t>KG</t>
        </is>
      </c>
      <c r="L3310" t="n">
        <v>6</v>
      </c>
      <c r="M3310" t="n">
        <v>20</v>
      </c>
      <c r="N3310" t="inlineStr">
        <is>
          <t>ALIMENTOS</t>
        </is>
      </c>
      <c r="O3310" t="inlineStr">
        <is>
          <t>03/2026</t>
        </is>
      </c>
    </row>
    <row r="3311">
      <c r="A3311" t="n">
        <v>217303</v>
      </c>
      <c r="B3311" t="n">
        <v>122</v>
      </c>
      <c r="C3311" t="inlineStr">
        <is>
          <t>Arcos</t>
        </is>
      </c>
      <c r="D3311" t="inlineStr">
        <is>
          <t>CECILIA TSUYACO ARAKI SILVA LTDA</t>
        </is>
      </c>
      <c r="E3311" t="inlineStr">
        <is>
          <t>388382</t>
        </is>
      </c>
      <c r="F3311" s="550" t="n">
        <v>46093</v>
      </c>
      <c r="G3311" t="n">
        <v>19488</v>
      </c>
      <c r="H3311" t="inlineStr">
        <is>
          <t>CEBOLINHA KG</t>
        </is>
      </c>
      <c r="I3311" t="inlineStr">
        <is>
          <t>ALIMENTOS</t>
        </is>
      </c>
      <c r="J3311" t="n">
        <v>1</v>
      </c>
      <c r="K3311" t="inlineStr">
        <is>
          <t>KG</t>
        </is>
      </c>
      <c r="L3311" t="n">
        <v>12</v>
      </c>
      <c r="M3311" t="n">
        <v>12</v>
      </c>
      <c r="N3311" t="inlineStr">
        <is>
          <t>ALIMENTOS</t>
        </is>
      </c>
      <c r="O3311" t="inlineStr">
        <is>
          <t>03/2026</t>
        </is>
      </c>
    </row>
    <row r="3312">
      <c r="A3312" t="n">
        <v>217303</v>
      </c>
      <c r="B3312" t="n">
        <v>122</v>
      </c>
      <c r="C3312" t="inlineStr">
        <is>
          <t>Arcos</t>
        </is>
      </c>
      <c r="D3312" t="inlineStr">
        <is>
          <t>CECILIA TSUYACO ARAKI SILVA LTDA</t>
        </is>
      </c>
      <c r="E3312" t="inlineStr">
        <is>
          <t>388382</t>
        </is>
      </c>
      <c r="F3312" s="550" t="n">
        <v>46093</v>
      </c>
      <c r="G3312" t="n">
        <v>19498</v>
      </c>
      <c r="H3312" t="inlineStr">
        <is>
          <t>ALFACE ROMANA KG</t>
        </is>
      </c>
      <c r="I3312" t="inlineStr">
        <is>
          <t>ALIMENTOS</t>
        </is>
      </c>
      <c r="J3312" t="n">
        <v>1</v>
      </c>
      <c r="K3312" t="inlineStr">
        <is>
          <t>KG</t>
        </is>
      </c>
      <c r="L3312" t="n">
        <v>18</v>
      </c>
      <c r="M3312" t="n">
        <v>18</v>
      </c>
      <c r="N3312" t="inlineStr">
        <is>
          <t>ALIMENTOS</t>
        </is>
      </c>
      <c r="O3312" t="inlineStr">
        <is>
          <t>03/2026</t>
        </is>
      </c>
    </row>
    <row r="3313">
      <c r="A3313" t="n">
        <v>217303</v>
      </c>
      <c r="B3313" t="n">
        <v>122</v>
      </c>
      <c r="C3313" t="inlineStr">
        <is>
          <t>Arcos</t>
        </is>
      </c>
      <c r="D3313" t="inlineStr">
        <is>
          <t>CECILIA TSUYACO ARAKI SILVA LTDA</t>
        </is>
      </c>
      <c r="E3313" t="inlineStr">
        <is>
          <t>388382</t>
        </is>
      </c>
      <c r="F3313" s="550" t="n">
        <v>46093</v>
      </c>
      <c r="G3313" t="n">
        <v>19502</v>
      </c>
      <c r="H3313" t="inlineStr">
        <is>
          <t>ALFACE CRESPA ROXA KG</t>
        </is>
      </c>
      <c r="I3313" t="inlineStr">
        <is>
          <t>ALIMENTOS</t>
        </is>
      </c>
      <c r="J3313" t="n">
        <v>1</v>
      </c>
      <c r="K3313" t="inlineStr">
        <is>
          <t>KG</t>
        </is>
      </c>
      <c r="L3313" t="n">
        <v>20</v>
      </c>
      <c r="M3313" t="n">
        <v>20</v>
      </c>
      <c r="N3313" t="inlineStr">
        <is>
          <t>ALIMENTOS</t>
        </is>
      </c>
      <c r="O3313" t="inlineStr">
        <is>
          <t>03/2026</t>
        </is>
      </c>
    </row>
    <row r="3314">
      <c r="A3314" t="n">
        <v>217303</v>
      </c>
      <c r="B3314" t="n">
        <v>122</v>
      </c>
      <c r="C3314" t="inlineStr">
        <is>
          <t>Arcos</t>
        </is>
      </c>
      <c r="D3314" t="inlineStr">
        <is>
          <t>CECILIA TSUYACO ARAKI SILVA LTDA</t>
        </is>
      </c>
      <c r="E3314" t="inlineStr">
        <is>
          <t>388382</t>
        </is>
      </c>
      <c r="F3314" s="550" t="n">
        <v>46093</v>
      </c>
      <c r="G3314" t="n">
        <v>19503</v>
      </c>
      <c r="H3314" t="inlineStr">
        <is>
          <t>ALFACE CRESPA KG</t>
        </is>
      </c>
      <c r="I3314" t="inlineStr">
        <is>
          <t>ALIMENTOS</t>
        </is>
      </c>
      <c r="J3314" t="n">
        <v>1</v>
      </c>
      <c r="K3314" t="inlineStr">
        <is>
          <t>KG</t>
        </is>
      </c>
      <c r="L3314" t="n">
        <v>11</v>
      </c>
      <c r="M3314" t="n">
        <v>11</v>
      </c>
      <c r="N3314" t="inlineStr">
        <is>
          <t>ALIMENTOS</t>
        </is>
      </c>
      <c r="O3314" t="inlineStr">
        <is>
          <t>03/2026</t>
        </is>
      </c>
    </row>
    <row r="3315">
      <c r="A3315" t="n">
        <v>217303</v>
      </c>
      <c r="B3315" t="n">
        <v>122</v>
      </c>
      <c r="C3315" t="inlineStr">
        <is>
          <t>Arcos</t>
        </is>
      </c>
      <c r="D3315" t="inlineStr">
        <is>
          <t>CECILIA TSUYACO ARAKI SILVA LTDA</t>
        </is>
      </c>
      <c r="E3315" t="inlineStr">
        <is>
          <t>388382</t>
        </is>
      </c>
      <c r="F3315" s="550" t="n">
        <v>46093</v>
      </c>
      <c r="G3315" t="n">
        <v>19476</v>
      </c>
      <c r="H3315" t="inlineStr">
        <is>
          <t>MANJERICAO KG</t>
        </is>
      </c>
      <c r="I3315" t="inlineStr">
        <is>
          <t>ALIMENTOS</t>
        </is>
      </c>
      <c r="J3315" t="n">
        <v>0.3</v>
      </c>
      <c r="K3315" t="inlineStr">
        <is>
          <t>KG</t>
        </is>
      </c>
      <c r="L3315" t="n">
        <v>19.5</v>
      </c>
      <c r="M3315" t="n">
        <v>65</v>
      </c>
      <c r="N3315" t="inlineStr">
        <is>
          <t>ALIMENTOS</t>
        </is>
      </c>
      <c r="O3315" t="inlineStr">
        <is>
          <t>03/2026</t>
        </is>
      </c>
    </row>
    <row r="3316">
      <c r="A3316" t="n">
        <v>217303</v>
      </c>
      <c r="B3316" t="n">
        <v>122</v>
      </c>
      <c r="C3316" t="inlineStr">
        <is>
          <t>Arcos</t>
        </is>
      </c>
      <c r="D3316" t="inlineStr">
        <is>
          <t>CECILIA TSUYACO ARAKI SILVA LTDA</t>
        </is>
      </c>
      <c r="E3316" t="inlineStr">
        <is>
          <t>388382</t>
        </is>
      </c>
      <c r="F3316" s="550" t="n">
        <v>46093</v>
      </c>
      <c r="G3316" t="n">
        <v>19558</v>
      </c>
      <c r="H3316" t="inlineStr">
        <is>
          <t>QUIABO KG</t>
        </is>
      </c>
      <c r="I3316" t="inlineStr">
        <is>
          <t>ALIMENTOS</t>
        </is>
      </c>
      <c r="J3316" t="n">
        <v>2</v>
      </c>
      <c r="K3316" t="inlineStr">
        <is>
          <t>KG</t>
        </is>
      </c>
      <c r="L3316" t="n">
        <v>28</v>
      </c>
      <c r="M3316" t="n">
        <v>14</v>
      </c>
      <c r="N3316" t="inlineStr">
        <is>
          <t>ALIMENTOS</t>
        </is>
      </c>
      <c r="O3316" t="inlineStr">
        <is>
          <t>03/2026</t>
        </is>
      </c>
    </row>
    <row r="3317">
      <c r="A3317" t="n">
        <v>217303</v>
      </c>
      <c r="B3317" t="n">
        <v>122</v>
      </c>
      <c r="C3317" t="inlineStr">
        <is>
          <t>Arcos</t>
        </is>
      </c>
      <c r="D3317" t="inlineStr">
        <is>
          <t>CECILIA TSUYACO ARAKI SILVA LTDA</t>
        </is>
      </c>
      <c r="E3317" t="inlineStr">
        <is>
          <t>388382</t>
        </is>
      </c>
      <c r="F3317" s="550" t="n">
        <v>46093</v>
      </c>
      <c r="G3317" t="n">
        <v>19572</v>
      </c>
      <c r="H3317" t="inlineStr">
        <is>
          <t>PIMENTA DEDO DE MOCA KG</t>
        </is>
      </c>
      <c r="I3317" t="inlineStr">
        <is>
          <t>ALIMENTOS</t>
        </is>
      </c>
      <c r="J3317" t="n">
        <v>1</v>
      </c>
      <c r="K3317" t="inlineStr">
        <is>
          <t>KG</t>
        </is>
      </c>
      <c r="L3317" t="n">
        <v>15</v>
      </c>
      <c r="M3317" t="n">
        <v>15</v>
      </c>
      <c r="N3317" t="inlineStr">
        <is>
          <t>ALIMENTOS</t>
        </is>
      </c>
      <c r="O3317" t="inlineStr">
        <is>
          <t>03/2026</t>
        </is>
      </c>
    </row>
    <row r="3318">
      <c r="A3318" t="n">
        <v>217303</v>
      </c>
      <c r="B3318" t="n">
        <v>122</v>
      </c>
      <c r="C3318" t="inlineStr">
        <is>
          <t>Arcos</t>
        </is>
      </c>
      <c r="D3318" t="inlineStr">
        <is>
          <t>CECILIA TSUYACO ARAKI SILVA LTDA</t>
        </is>
      </c>
      <c r="E3318" t="inlineStr">
        <is>
          <t>388382</t>
        </is>
      </c>
      <c r="F3318" s="550" t="n">
        <v>46093</v>
      </c>
      <c r="G3318" t="n">
        <v>19743</v>
      </c>
      <c r="H3318" t="inlineStr">
        <is>
          <t>MACA VERDE KG</t>
        </is>
      </c>
      <c r="I3318" t="inlineStr">
        <is>
          <t>ALIMENTOS</t>
        </is>
      </c>
      <c r="J3318" t="n">
        <v>1</v>
      </c>
      <c r="K3318" t="inlineStr">
        <is>
          <t>KG</t>
        </is>
      </c>
      <c r="L3318" t="n">
        <v>14</v>
      </c>
      <c r="M3318" t="n">
        <v>14</v>
      </c>
      <c r="N3318" t="inlineStr">
        <is>
          <t>ALIMENTOS</t>
        </is>
      </c>
      <c r="O3318" t="inlineStr">
        <is>
          <t>03/2026</t>
        </is>
      </c>
    </row>
    <row r="3319">
      <c r="A3319" t="n">
        <v>217303</v>
      </c>
      <c r="B3319" t="n">
        <v>122</v>
      </c>
      <c r="C3319" t="inlineStr">
        <is>
          <t>Arcos</t>
        </is>
      </c>
      <c r="D3319" t="inlineStr">
        <is>
          <t>CECILIA TSUYACO ARAKI SILVA LTDA</t>
        </is>
      </c>
      <c r="E3319" t="inlineStr">
        <is>
          <t>388382</t>
        </is>
      </c>
      <c r="F3319" s="550" t="n">
        <v>46093</v>
      </c>
      <c r="G3319" t="n">
        <v>19759</v>
      </c>
      <c r="H3319" t="inlineStr">
        <is>
          <t>LARANJA BAHIA KG</t>
        </is>
      </c>
      <c r="I3319" t="inlineStr">
        <is>
          <t>ALIMENTOS</t>
        </is>
      </c>
      <c r="J3319" t="n">
        <v>10</v>
      </c>
      <c r="K3319" t="inlineStr">
        <is>
          <t>KG</t>
        </is>
      </c>
      <c r="L3319" t="n">
        <v>95</v>
      </c>
      <c r="M3319" t="n">
        <v>9.5</v>
      </c>
      <c r="N3319" t="inlineStr">
        <is>
          <t>ALIMENTOS</t>
        </is>
      </c>
      <c r="O3319" t="inlineStr">
        <is>
          <t>03/2026</t>
        </is>
      </c>
    </row>
    <row r="3320">
      <c r="A3320" t="n">
        <v>217303</v>
      </c>
      <c r="B3320" t="n">
        <v>122</v>
      </c>
      <c r="C3320" t="inlineStr">
        <is>
          <t>Arcos</t>
        </is>
      </c>
      <c r="D3320" t="inlineStr">
        <is>
          <t>CECILIA TSUYACO ARAKI SILVA LTDA</t>
        </is>
      </c>
      <c r="E3320" t="inlineStr">
        <is>
          <t>388382</t>
        </is>
      </c>
      <c r="F3320" s="550" t="n">
        <v>46093</v>
      </c>
      <c r="G3320" t="n">
        <v>19617</v>
      </c>
      <c r="H3320" t="inlineStr">
        <is>
          <t>COENTRO KG</t>
        </is>
      </c>
      <c r="I3320" t="inlineStr">
        <is>
          <t>ALIMENTOS</t>
        </is>
      </c>
      <c r="J3320" t="n">
        <v>0.2</v>
      </c>
      <c r="K3320" t="inlineStr">
        <is>
          <t>KG</t>
        </is>
      </c>
      <c r="L3320" t="n">
        <v>2.7</v>
      </c>
      <c r="M3320" t="n">
        <v>13.5</v>
      </c>
      <c r="N3320" t="inlineStr">
        <is>
          <t>ALIMENTOS</t>
        </is>
      </c>
      <c r="O3320" t="inlineStr">
        <is>
          <t>03/2026</t>
        </is>
      </c>
    </row>
    <row r="3321">
      <c r="A3321" t="n">
        <v>217303</v>
      </c>
      <c r="B3321" t="n">
        <v>122</v>
      </c>
      <c r="C3321" t="inlineStr">
        <is>
          <t>Arcos</t>
        </is>
      </c>
      <c r="D3321" t="inlineStr">
        <is>
          <t>CECILIA TSUYACO ARAKI SILVA LTDA</t>
        </is>
      </c>
      <c r="E3321" t="inlineStr">
        <is>
          <t>388382</t>
        </is>
      </c>
      <c r="F3321" s="550" t="n">
        <v>46093</v>
      </c>
      <c r="G3321" t="n">
        <v>23113</v>
      </c>
      <c r="H3321" t="inlineStr">
        <is>
          <t>SALSA KG</t>
        </is>
      </c>
      <c r="I3321" t="inlineStr">
        <is>
          <t>ALIMENTOS</t>
        </is>
      </c>
      <c r="J3321" t="n">
        <v>0.6</v>
      </c>
      <c r="K3321" t="inlineStr">
        <is>
          <t>KG</t>
        </is>
      </c>
      <c r="L3321" t="n">
        <v>6</v>
      </c>
      <c r="M3321" t="n">
        <v>10</v>
      </c>
      <c r="N3321" t="inlineStr">
        <is>
          <t>ALIMENTOS</t>
        </is>
      </c>
      <c r="O3321" t="inlineStr">
        <is>
          <t>03/2026</t>
        </is>
      </c>
    </row>
    <row r="3322">
      <c r="A3322" t="n">
        <v>217303</v>
      </c>
      <c r="B3322" t="n">
        <v>122</v>
      </c>
      <c r="C3322" t="inlineStr">
        <is>
          <t>Arcos</t>
        </is>
      </c>
      <c r="D3322" t="inlineStr">
        <is>
          <t>CECILIA TSUYACO ARAKI SILVA LTDA</t>
        </is>
      </c>
      <c r="E3322" t="inlineStr">
        <is>
          <t>388382</t>
        </is>
      </c>
      <c r="F3322" s="550" t="n">
        <v>46093</v>
      </c>
      <c r="G3322" t="n">
        <v>23186</v>
      </c>
      <c r="H3322" t="inlineStr">
        <is>
          <t>TOMATE CARMEM SALADA KG</t>
        </is>
      </c>
      <c r="I3322" t="inlineStr">
        <is>
          <t>ALIMENTOS</t>
        </is>
      </c>
      <c r="J3322" t="n">
        <v>5</v>
      </c>
      <c r="K3322" t="inlineStr">
        <is>
          <t>KG</t>
        </is>
      </c>
      <c r="L3322" t="n">
        <v>54</v>
      </c>
      <c r="M3322" t="n">
        <v>10.8</v>
      </c>
      <c r="N3322" t="inlineStr">
        <is>
          <t>ALIMENTOS</t>
        </is>
      </c>
      <c r="O3322" t="inlineStr">
        <is>
          <t>03/2026</t>
        </is>
      </c>
    </row>
    <row r="3323">
      <c r="A3323" t="n">
        <v>217303</v>
      </c>
      <c r="B3323" t="n">
        <v>122</v>
      </c>
      <c r="C3323" t="inlineStr">
        <is>
          <t>Arcos</t>
        </is>
      </c>
      <c r="D3323" t="inlineStr">
        <is>
          <t>CECILIA TSUYACO ARAKI SILVA LTDA</t>
        </is>
      </c>
      <c r="E3323" t="inlineStr">
        <is>
          <t>388382</t>
        </is>
      </c>
      <c r="F3323" s="550" t="n">
        <v>46093</v>
      </c>
      <c r="G3323" t="n">
        <v>23359</v>
      </c>
      <c r="H3323" t="inlineStr">
        <is>
          <t>LIMAO TAHITI KG</t>
        </is>
      </c>
      <c r="I3323" t="inlineStr">
        <is>
          <t>ALIMENTOS</t>
        </is>
      </c>
      <c r="J3323" t="n">
        <v>30</v>
      </c>
      <c r="K3323" t="inlineStr">
        <is>
          <t>KG</t>
        </is>
      </c>
      <c r="L3323" t="n">
        <v>69</v>
      </c>
      <c r="M3323" t="n">
        <v>2.3</v>
      </c>
      <c r="N3323" t="inlineStr">
        <is>
          <t>ALIMENTOS</t>
        </is>
      </c>
      <c r="O3323" t="inlineStr">
        <is>
          <t>03/2026</t>
        </is>
      </c>
    </row>
    <row r="3324">
      <c r="A3324" t="n">
        <v>217303</v>
      </c>
      <c r="B3324" t="n">
        <v>122</v>
      </c>
      <c r="C3324" t="inlineStr">
        <is>
          <t>Arcos</t>
        </is>
      </c>
      <c r="D3324" t="inlineStr">
        <is>
          <t>CECILIA TSUYACO ARAKI SILVA LTDA</t>
        </is>
      </c>
      <c r="E3324" t="inlineStr">
        <is>
          <t>388382</t>
        </is>
      </c>
      <c r="F3324" s="550" t="n">
        <v>46093</v>
      </c>
      <c r="G3324" t="n">
        <v>25647</v>
      </c>
      <c r="H3324" t="inlineStr">
        <is>
          <t>ACELGA BOK CHOY KG</t>
        </is>
      </c>
      <c r="I3324" t="inlineStr">
        <is>
          <t>ALIMENTOS</t>
        </is>
      </c>
      <c r="J3324" t="n">
        <v>1</v>
      </c>
      <c r="K3324" t="inlineStr">
        <is>
          <t>KG</t>
        </is>
      </c>
      <c r="L3324" t="n">
        <v>18</v>
      </c>
      <c r="M3324" t="n">
        <v>18</v>
      </c>
      <c r="N3324" t="inlineStr">
        <is>
          <t>ALIMENTOS</t>
        </is>
      </c>
      <c r="O3324" t="inlineStr">
        <is>
          <t>03/2026</t>
        </is>
      </c>
    </row>
    <row r="3325">
      <c r="A3325" t="n">
        <v>217303</v>
      </c>
      <c r="B3325" t="n">
        <v>122</v>
      </c>
      <c r="C3325" t="inlineStr">
        <is>
          <t>Arcos</t>
        </is>
      </c>
      <c r="D3325" t="inlineStr">
        <is>
          <t>CECILIA TSUYACO ARAKI SILVA LTDA</t>
        </is>
      </c>
      <c r="E3325" t="inlineStr">
        <is>
          <t>388382</t>
        </is>
      </c>
      <c r="F3325" s="550" t="n">
        <v>46093</v>
      </c>
      <c r="G3325" t="n">
        <v>23390</v>
      </c>
      <c r="H3325" t="inlineStr">
        <is>
          <t>BANANA DA TERRA KG</t>
        </is>
      </c>
      <c r="I3325" t="inlineStr">
        <is>
          <t>ALIMENTOS</t>
        </is>
      </c>
      <c r="J3325" t="n">
        <v>4</v>
      </c>
      <c r="K3325" t="inlineStr">
        <is>
          <t>KG</t>
        </is>
      </c>
      <c r="L3325" t="n">
        <v>34</v>
      </c>
      <c r="M3325" t="n">
        <v>8.5</v>
      </c>
      <c r="N3325" t="inlineStr">
        <is>
          <t>ALIMENTOS</t>
        </is>
      </c>
      <c r="O3325" t="inlineStr">
        <is>
          <t>03/2026</t>
        </is>
      </c>
    </row>
    <row r="3326">
      <c r="A3326" t="n">
        <v>217303</v>
      </c>
      <c r="B3326" t="n">
        <v>122</v>
      </c>
      <c r="C3326" t="inlineStr">
        <is>
          <t>Arcos</t>
        </is>
      </c>
      <c r="D3326" t="inlineStr">
        <is>
          <t>CECILIA TSUYACO ARAKI SILVA LTDA</t>
        </is>
      </c>
      <c r="E3326" t="inlineStr">
        <is>
          <t>388382</t>
        </is>
      </c>
      <c r="F3326" s="550" t="n">
        <v>46093</v>
      </c>
      <c r="G3326" t="n">
        <v>24037</v>
      </c>
      <c r="H3326" t="inlineStr">
        <is>
          <t>ALHO TRITURADO FRITO</t>
        </is>
      </c>
      <c r="I3326" t="inlineStr">
        <is>
          <t>ALIMENTOS</t>
        </is>
      </c>
      <c r="J3326" t="n">
        <v>2</v>
      </c>
      <c r="K3326" t="inlineStr">
        <is>
          <t>KG</t>
        </is>
      </c>
      <c r="L3326" t="n">
        <v>37</v>
      </c>
      <c r="M3326" t="n">
        <v>18.5</v>
      </c>
      <c r="N3326" t="inlineStr">
        <is>
          <t>ALIMENTOS</t>
        </is>
      </c>
      <c r="O3326" t="inlineStr">
        <is>
          <t>03/2026</t>
        </is>
      </c>
    </row>
    <row r="3327">
      <c r="A3327" t="n">
        <v>217303</v>
      </c>
      <c r="B3327" t="n">
        <v>122</v>
      </c>
      <c r="C3327" t="inlineStr">
        <is>
          <t>Arcos</t>
        </is>
      </c>
      <c r="D3327" t="inlineStr">
        <is>
          <t>CECILIA TSUYACO ARAKI SILVA LTDA</t>
        </is>
      </c>
      <c r="E3327" t="inlineStr">
        <is>
          <t>388382</t>
        </is>
      </c>
      <c r="F3327" s="550" t="n">
        <v>46093</v>
      </c>
      <c r="G3327" t="n">
        <v>19472</v>
      </c>
      <c r="H3327" t="inlineStr">
        <is>
          <t>RUCULA KG</t>
        </is>
      </c>
      <c r="I3327" t="inlineStr">
        <is>
          <t>ALIMENTOS</t>
        </is>
      </c>
      <c r="J3327" t="n">
        <v>1.5</v>
      </c>
      <c r="K3327" t="inlineStr">
        <is>
          <t>KG</t>
        </is>
      </c>
      <c r="L3327" t="n">
        <v>30</v>
      </c>
      <c r="M3327" t="n">
        <v>20</v>
      </c>
      <c r="N3327" t="inlineStr">
        <is>
          <t>ALIMENTOS</t>
        </is>
      </c>
      <c r="O3327" t="inlineStr">
        <is>
          <t>03/2026</t>
        </is>
      </c>
    </row>
    <row r="3328">
      <c r="A3328" t="n">
        <v>217300</v>
      </c>
      <c r="B3328" t="n">
        <v>122</v>
      </c>
      <c r="C3328" t="inlineStr">
        <is>
          <t>Arcos</t>
        </is>
      </c>
      <c r="D3328" t="inlineStr">
        <is>
          <t>B.B DISTRIBUIDORA DE CARNES LTDA</t>
        </is>
      </c>
      <c r="E3328" t="inlineStr">
        <is>
          <t>416393</t>
        </is>
      </c>
      <c r="F3328" s="550" t="n">
        <v>46093</v>
      </c>
      <c r="G3328" t="n">
        <v>18832</v>
      </c>
      <c r="H3328" t="inlineStr">
        <is>
          <t>PATINHO MOIDO KG</t>
        </is>
      </c>
      <c r="I3328" t="inlineStr">
        <is>
          <t>ALIMENTOS</t>
        </is>
      </c>
      <c r="J3328" t="n">
        <v>15</v>
      </c>
      <c r="K3328" t="inlineStr">
        <is>
          <t>KG</t>
        </is>
      </c>
      <c r="L3328" t="n">
        <v>598.5</v>
      </c>
      <c r="M3328" t="n">
        <v>39.9</v>
      </c>
      <c r="N3328" t="inlineStr">
        <is>
          <t>ALIMENTOS</t>
        </is>
      </c>
      <c r="O3328" t="inlineStr">
        <is>
          <t>03/2026</t>
        </is>
      </c>
    </row>
    <row r="3329">
      <c r="A3329" t="n">
        <v>217297</v>
      </c>
      <c r="B3329" t="n">
        <v>122</v>
      </c>
      <c r="C3329" t="inlineStr">
        <is>
          <t>Arcos</t>
        </is>
      </c>
      <c r="D3329" t="inlineStr">
        <is>
          <t xml:space="preserve">EDUARDO TAKESHI MURANAKA </t>
        </is>
      </c>
      <c r="E3329" t="inlineStr">
        <is>
          <t>260711174</t>
        </is>
      </c>
      <c r="F3329" s="550" t="n">
        <v>46093</v>
      </c>
      <c r="G3329" t="n">
        <v>28220</v>
      </c>
      <c r="H3329" t="inlineStr">
        <is>
          <t>COGUMELO PARIS MURANAKA KG</t>
        </is>
      </c>
      <c r="I3329" t="inlineStr">
        <is>
          <t>ALIMENTOS</t>
        </is>
      </c>
      <c r="J3329" t="n">
        <v>2</v>
      </c>
      <c r="K3329" t="inlineStr">
        <is>
          <t>KG</t>
        </is>
      </c>
      <c r="L3329" t="n">
        <v>60</v>
      </c>
      <c r="M3329" t="n">
        <v>30</v>
      </c>
      <c r="N3329" t="inlineStr">
        <is>
          <t>ALIMENTOS</t>
        </is>
      </c>
      <c r="O3329" t="inlineStr">
        <is>
          <t>03/2026</t>
        </is>
      </c>
    </row>
    <row r="3330">
      <c r="A3330" t="n">
        <v>217297</v>
      </c>
      <c r="B3330" t="n">
        <v>122</v>
      </c>
      <c r="C3330" t="inlineStr">
        <is>
          <t>Arcos</t>
        </is>
      </c>
      <c r="D3330" t="inlineStr">
        <is>
          <t xml:space="preserve">EDUARDO TAKESHI MURANAKA </t>
        </is>
      </c>
      <c r="E3330" t="inlineStr">
        <is>
          <t>260711174</t>
        </is>
      </c>
      <c r="F3330" s="550" t="n">
        <v>46093</v>
      </c>
      <c r="G3330" t="n">
        <v>28221</v>
      </c>
      <c r="H3330" t="inlineStr">
        <is>
          <t>COGUMELO PORTO BELLO MURANAKA KG</t>
        </is>
      </c>
      <c r="I3330" t="inlineStr">
        <is>
          <t>ALIMENTOS</t>
        </is>
      </c>
      <c r="J3330" t="n">
        <v>8</v>
      </c>
      <c r="K3330" t="inlineStr">
        <is>
          <t>KG</t>
        </is>
      </c>
      <c r="L3330" t="n">
        <v>304</v>
      </c>
      <c r="M3330" t="n">
        <v>38</v>
      </c>
      <c r="N3330" t="inlineStr">
        <is>
          <t>ALIMENTOS</t>
        </is>
      </c>
      <c r="O3330" t="inlineStr">
        <is>
          <t>03/2026</t>
        </is>
      </c>
    </row>
    <row r="3331">
      <c r="A3331" t="n">
        <v>217297</v>
      </c>
      <c r="B3331" t="n">
        <v>122</v>
      </c>
      <c r="C3331" t="inlineStr">
        <is>
          <t>Arcos</t>
        </is>
      </c>
      <c r="D3331" t="inlineStr">
        <is>
          <t xml:space="preserve">EDUARDO TAKESHI MURANAKA </t>
        </is>
      </c>
      <c r="E3331" t="inlineStr">
        <is>
          <t>260711174</t>
        </is>
      </c>
      <c r="F3331" s="550" t="n">
        <v>46093</v>
      </c>
      <c r="G3331" t="n">
        <v>28222</v>
      </c>
      <c r="H3331" t="inlineStr">
        <is>
          <t>COGUMELO SHIITAKE MURANAKA KG</t>
        </is>
      </c>
      <c r="I3331" t="inlineStr">
        <is>
          <t>ALIMENTOS</t>
        </is>
      </c>
      <c r="J3331" t="n">
        <v>1</v>
      </c>
      <c r="K3331" t="inlineStr">
        <is>
          <t>KG</t>
        </is>
      </c>
      <c r="L3331" t="n">
        <v>42</v>
      </c>
      <c r="M3331" t="n">
        <v>42</v>
      </c>
      <c r="N3331" t="inlineStr">
        <is>
          <t>ALIMENTOS</t>
        </is>
      </c>
      <c r="O3331" t="inlineStr">
        <is>
          <t>03/2026</t>
        </is>
      </c>
    </row>
    <row r="3332">
      <c r="A3332" t="n">
        <v>217290</v>
      </c>
      <c r="B3332" t="n">
        <v>122</v>
      </c>
      <c r="C3332" t="inlineStr">
        <is>
          <t>Arcos</t>
        </is>
      </c>
      <c r="D3332" t="inlineStr">
        <is>
          <t>CG FOOD´S DISTRIBUIDORA DE ALIMENTOS LTDA</t>
        </is>
      </c>
      <c r="E3332" t="inlineStr">
        <is>
          <t>182246</t>
        </is>
      </c>
      <c r="F3332" s="550" t="n">
        <v>46093</v>
      </c>
      <c r="G3332" t="n">
        <v>19203</v>
      </c>
      <c r="H3332" t="inlineStr">
        <is>
          <t>IOGURTE INTEGRAL NESTLE C/170G UN</t>
        </is>
      </c>
      <c r="I3332" t="inlineStr">
        <is>
          <t>ALIMENTOS</t>
        </is>
      </c>
      <c r="J3332" t="n">
        <v>56</v>
      </c>
      <c r="K3332" t="inlineStr">
        <is>
          <t>UN</t>
        </is>
      </c>
      <c r="L3332" t="n">
        <v>178.08</v>
      </c>
      <c r="M3332" t="n">
        <v>3.18</v>
      </c>
      <c r="N3332" t="inlineStr">
        <is>
          <t>ALIMENTOS</t>
        </is>
      </c>
      <c r="O3332" t="inlineStr">
        <is>
          <t>03/2026</t>
        </is>
      </c>
    </row>
    <row r="3333">
      <c r="A3333" t="n">
        <v>217290</v>
      </c>
      <c r="B3333" t="n">
        <v>122</v>
      </c>
      <c r="C3333" t="inlineStr">
        <is>
          <t>Arcos</t>
        </is>
      </c>
      <c r="D3333" t="inlineStr">
        <is>
          <t>CG FOOD´S DISTRIBUIDORA DE ALIMENTOS LTDA</t>
        </is>
      </c>
      <c r="E3333" t="inlineStr">
        <is>
          <t>182246</t>
        </is>
      </c>
      <c r="F3333" s="550" t="n">
        <v>46093</v>
      </c>
      <c r="G3333" t="n">
        <v>24387</v>
      </c>
      <c r="H3333" t="inlineStr">
        <is>
          <t>MORTADELA DEFUMADA KG</t>
        </is>
      </c>
      <c r="I3333" t="inlineStr">
        <is>
          <t>ALIMENTOS</t>
        </is>
      </c>
      <c r="J3333" t="n">
        <v>4.85</v>
      </c>
      <c r="K3333" t="inlineStr">
        <is>
          <t>KG</t>
        </is>
      </c>
      <c r="L3333" t="n">
        <v>83.91</v>
      </c>
      <c r="M3333" t="n">
        <v>17.301031</v>
      </c>
      <c r="N3333" t="inlineStr">
        <is>
          <t>ALIMENTOS</t>
        </is>
      </c>
      <c r="O3333" t="inlineStr">
        <is>
          <t>03/2026</t>
        </is>
      </c>
    </row>
    <row r="3334">
      <c r="A3334" t="n">
        <v>217264</v>
      </c>
      <c r="B3334" t="n">
        <v>122</v>
      </c>
      <c r="C3334" t="inlineStr">
        <is>
          <t>Arcos</t>
        </is>
      </c>
      <c r="D3334" t="inlineStr">
        <is>
          <t>DTK COMERCIO DE ALIMENTOS LTDA</t>
        </is>
      </c>
      <c r="E3334" t="inlineStr">
        <is>
          <t>69392</t>
        </is>
      </c>
      <c r="F3334" s="550" t="n">
        <v>46093</v>
      </c>
      <c r="G3334" t="n">
        <v>20645</v>
      </c>
      <c r="H3334" t="inlineStr">
        <is>
          <t>MILHO VERDE QUERO C/2KG</t>
        </is>
      </c>
      <c r="I3334" t="inlineStr">
        <is>
          <t>ALIMENTOS</t>
        </is>
      </c>
      <c r="J3334" t="n">
        <v>6</v>
      </c>
      <c r="K3334" t="inlineStr">
        <is>
          <t>Lt</t>
        </is>
      </c>
      <c r="L3334" t="n">
        <v>138</v>
      </c>
      <c r="M3334" t="n">
        <v>23</v>
      </c>
      <c r="N3334" t="inlineStr">
        <is>
          <t>ALIMENTOS</t>
        </is>
      </c>
      <c r="O3334" t="inlineStr">
        <is>
          <t>03/2026</t>
        </is>
      </c>
    </row>
    <row r="3335">
      <c r="A3335" t="n">
        <v>217264</v>
      </c>
      <c r="B3335" t="n">
        <v>122</v>
      </c>
      <c r="C3335" t="inlineStr">
        <is>
          <t>Arcos</t>
        </is>
      </c>
      <c r="D3335" t="inlineStr">
        <is>
          <t>DTK COMERCIO DE ALIMENTOS LTDA</t>
        </is>
      </c>
      <c r="E3335" t="inlineStr">
        <is>
          <t>69392</t>
        </is>
      </c>
      <c r="F3335" s="550" t="n">
        <v>46093</v>
      </c>
      <c r="G3335" t="n">
        <v>20358</v>
      </c>
      <c r="H3335" t="inlineStr">
        <is>
          <t>FARINHA PANKO ROMARIZ C/1KG</t>
        </is>
      </c>
      <c r="I3335" t="inlineStr">
        <is>
          <t>ALIMENTOS</t>
        </is>
      </c>
      <c r="J3335" t="n">
        <v>10</v>
      </c>
      <c r="K3335" t="inlineStr">
        <is>
          <t>PC</t>
        </is>
      </c>
      <c r="L3335" t="n">
        <v>142.4</v>
      </c>
      <c r="M3335" t="n">
        <v>14.24</v>
      </c>
      <c r="N3335" t="inlineStr">
        <is>
          <t>ALIMENTOS</t>
        </is>
      </c>
      <c r="O3335" t="inlineStr">
        <is>
          <t>03/2026</t>
        </is>
      </c>
    </row>
    <row r="3336">
      <c r="A3336" t="n">
        <v>217264</v>
      </c>
      <c r="B3336" t="n">
        <v>122</v>
      </c>
      <c r="C3336" t="inlineStr">
        <is>
          <t>Arcos</t>
        </is>
      </c>
      <c r="D3336" t="inlineStr">
        <is>
          <t>DTK COMERCIO DE ALIMENTOS LTDA</t>
        </is>
      </c>
      <c r="E3336" t="inlineStr">
        <is>
          <t>69392</t>
        </is>
      </c>
      <c r="F3336" s="550" t="n">
        <v>46093</v>
      </c>
      <c r="G3336" t="n">
        <v>20242</v>
      </c>
      <c r="H3336" t="inlineStr">
        <is>
          <t>FEIJAO CARIOCA CAMIL C/2KG</t>
        </is>
      </c>
      <c r="I3336" t="inlineStr">
        <is>
          <t>ALIMENTOS</t>
        </is>
      </c>
      <c r="J3336" t="n">
        <v>12</v>
      </c>
      <c r="K3336" t="inlineStr">
        <is>
          <t>PC</t>
        </is>
      </c>
      <c r="L3336" t="n">
        <v>198.84</v>
      </c>
      <c r="M3336" t="n">
        <v>16.57</v>
      </c>
      <c r="N3336" t="inlineStr">
        <is>
          <t>ALIMENTOS</t>
        </is>
      </c>
      <c r="O3336" t="inlineStr">
        <is>
          <t>03/2026</t>
        </is>
      </c>
    </row>
    <row r="3337">
      <c r="A3337" t="n">
        <v>217264</v>
      </c>
      <c r="B3337" t="n">
        <v>122</v>
      </c>
      <c r="C3337" t="inlineStr">
        <is>
          <t>Arcos</t>
        </is>
      </c>
      <c r="D3337" t="inlineStr">
        <is>
          <t>DTK COMERCIO DE ALIMENTOS LTDA</t>
        </is>
      </c>
      <c r="E3337" t="inlineStr">
        <is>
          <t>69392</t>
        </is>
      </c>
      <c r="F3337" s="550" t="n">
        <v>46093</v>
      </c>
      <c r="G3337" t="n">
        <v>20227</v>
      </c>
      <c r="H3337" t="inlineStr">
        <is>
          <t>FEIJAO PRETO CAMIL C/2KG</t>
        </is>
      </c>
      <c r="I3337" t="inlineStr">
        <is>
          <t>ALIMENTOS</t>
        </is>
      </c>
      <c r="J3337" t="n">
        <v>12</v>
      </c>
      <c r="K3337" t="inlineStr">
        <is>
          <t>PC</t>
        </is>
      </c>
      <c r="L3337" t="n">
        <v>147.6</v>
      </c>
      <c r="M3337" t="n">
        <v>12.3</v>
      </c>
      <c r="N3337" t="inlineStr">
        <is>
          <t>ALIMENTOS</t>
        </is>
      </c>
      <c r="O3337" t="inlineStr">
        <is>
          <t>03/2026</t>
        </is>
      </c>
    </row>
    <row r="3338">
      <c r="A3338" t="n">
        <v>217264</v>
      </c>
      <c r="B3338" t="n">
        <v>122</v>
      </c>
      <c r="C3338" t="inlineStr">
        <is>
          <t>Arcos</t>
        </is>
      </c>
      <c r="D3338" t="inlineStr">
        <is>
          <t>DTK COMERCIO DE ALIMENTOS LTDA</t>
        </is>
      </c>
      <c r="E3338" t="inlineStr">
        <is>
          <t>69392</t>
        </is>
      </c>
      <c r="F3338" s="550" t="n">
        <v>46093</v>
      </c>
      <c r="G3338" t="n">
        <v>20653</v>
      </c>
      <c r="H3338" t="inlineStr">
        <is>
          <t>LEITE DE COCO SOCOCO C/1L UN</t>
        </is>
      </c>
      <c r="I3338" t="inlineStr">
        <is>
          <t>ALIMENTOS</t>
        </is>
      </c>
      <c r="J3338" t="n">
        <v>10</v>
      </c>
      <c r="K3338" t="inlineStr">
        <is>
          <t>UN</t>
        </is>
      </c>
      <c r="L3338" t="n">
        <v>259.6</v>
      </c>
      <c r="M3338" t="n">
        <v>25.96</v>
      </c>
      <c r="N3338" t="inlineStr">
        <is>
          <t>ALIMENTOS</t>
        </is>
      </c>
      <c r="O3338" t="inlineStr">
        <is>
          <t>03/2026</t>
        </is>
      </c>
    </row>
    <row r="3339">
      <c r="A3339" t="n">
        <v>217264</v>
      </c>
      <c r="B3339" t="n">
        <v>122</v>
      </c>
      <c r="C3339" t="inlineStr">
        <is>
          <t>Arcos</t>
        </is>
      </c>
      <c r="D3339" t="inlineStr">
        <is>
          <t>DTK COMERCIO DE ALIMENTOS LTDA</t>
        </is>
      </c>
      <c r="E3339" t="inlineStr">
        <is>
          <t>69392</t>
        </is>
      </c>
      <c r="F3339" s="550" t="n">
        <v>46093</v>
      </c>
      <c r="G3339" t="n">
        <v>20661</v>
      </c>
      <c r="H3339" t="inlineStr">
        <is>
          <t>LEITE CONDENSADO MOCA C/395G UN</t>
        </is>
      </c>
      <c r="I3339" t="inlineStr">
        <is>
          <t>ALIMENTOS</t>
        </is>
      </c>
      <c r="J3339" t="n">
        <v>10</v>
      </c>
      <c r="K3339" t="inlineStr">
        <is>
          <t>UN</t>
        </is>
      </c>
      <c r="L3339" t="n">
        <v>83.8</v>
      </c>
      <c r="M3339" t="n">
        <v>8.380000000000001</v>
      </c>
      <c r="N3339" t="inlineStr">
        <is>
          <t>ALIMENTOS</t>
        </is>
      </c>
      <c r="O3339" t="inlineStr">
        <is>
          <t>03/2026</t>
        </is>
      </c>
    </row>
    <row r="3340">
      <c r="A3340" t="n">
        <v>217264</v>
      </c>
      <c r="B3340" t="n">
        <v>122</v>
      </c>
      <c r="C3340" t="inlineStr">
        <is>
          <t>Arcos</t>
        </is>
      </c>
      <c r="D3340" t="inlineStr">
        <is>
          <t>DTK COMERCIO DE ALIMENTOS LTDA</t>
        </is>
      </c>
      <c r="E3340" t="inlineStr">
        <is>
          <t>69392</t>
        </is>
      </c>
      <c r="F3340" s="550" t="n">
        <v>46093</v>
      </c>
      <c r="G3340" t="n">
        <v>20672</v>
      </c>
      <c r="H3340" t="inlineStr">
        <is>
          <t>EXTRATO DE TOMATE ELEFANTE C/1,7KG</t>
        </is>
      </c>
      <c r="I3340" t="inlineStr">
        <is>
          <t>ALIMENTOS</t>
        </is>
      </c>
      <c r="J3340" t="n">
        <v>10</v>
      </c>
      <c r="K3340" t="inlineStr">
        <is>
          <t>PC</t>
        </is>
      </c>
      <c r="L3340" t="n">
        <v>302.2</v>
      </c>
      <c r="M3340" t="n">
        <v>30.22</v>
      </c>
      <c r="N3340" t="inlineStr">
        <is>
          <t>ALIMENTOS</t>
        </is>
      </c>
      <c r="O3340" t="inlineStr">
        <is>
          <t>03/2026</t>
        </is>
      </c>
    </row>
    <row r="3341">
      <c r="A3341" t="n">
        <v>217264</v>
      </c>
      <c r="B3341" t="n">
        <v>122</v>
      </c>
      <c r="C3341" t="inlineStr">
        <is>
          <t>Arcos</t>
        </is>
      </c>
      <c r="D3341" t="inlineStr">
        <is>
          <t>DTK COMERCIO DE ALIMENTOS LTDA</t>
        </is>
      </c>
      <c r="E3341" t="inlineStr">
        <is>
          <t>69392</t>
        </is>
      </c>
      <c r="F3341" s="550" t="n">
        <v>46093</v>
      </c>
      <c r="G3341" t="n">
        <v>20752</v>
      </c>
      <c r="H3341" t="inlineStr">
        <is>
          <t>AZEITONA PTA AZAPA 90/110 DISALERNO 2KG</t>
        </is>
      </c>
      <c r="I3341" t="inlineStr">
        <is>
          <t>ALIMENTOS</t>
        </is>
      </c>
      <c r="J3341" t="n">
        <v>2</v>
      </c>
      <c r="K3341" t="inlineStr">
        <is>
          <t>UN</t>
        </is>
      </c>
      <c r="L3341" t="n">
        <v>205.6</v>
      </c>
      <c r="M3341" t="n">
        <v>102.8</v>
      </c>
      <c r="N3341" t="inlineStr">
        <is>
          <t>ALIMENTOS</t>
        </is>
      </c>
      <c r="O3341" t="inlineStr">
        <is>
          <t>03/2026</t>
        </is>
      </c>
    </row>
    <row r="3342">
      <c r="A3342" t="n">
        <v>217264</v>
      </c>
      <c r="B3342" t="n">
        <v>122</v>
      </c>
      <c r="C3342" t="inlineStr">
        <is>
          <t>Arcos</t>
        </is>
      </c>
      <c r="D3342" t="inlineStr">
        <is>
          <t>DTK COMERCIO DE ALIMENTOS LTDA</t>
        </is>
      </c>
      <c r="E3342" t="inlineStr">
        <is>
          <t>69392</t>
        </is>
      </c>
      <c r="F3342" s="550" t="n">
        <v>46093</v>
      </c>
      <c r="G3342" t="n">
        <v>20421</v>
      </c>
      <c r="H3342" t="inlineStr">
        <is>
          <t>COUSCOUS MARROQUINO PAGANINI 500G</t>
        </is>
      </c>
      <c r="I3342" t="inlineStr">
        <is>
          <t>ALIMENTOS</t>
        </is>
      </c>
      <c r="J3342" t="n">
        <v>15</v>
      </c>
      <c r="K3342" t="inlineStr">
        <is>
          <t>UN</t>
        </is>
      </c>
      <c r="L3342" t="n">
        <v>267</v>
      </c>
      <c r="M3342" t="n">
        <v>17.8</v>
      </c>
      <c r="N3342" t="inlineStr">
        <is>
          <t>ALIMENTOS</t>
        </is>
      </c>
      <c r="O3342" t="inlineStr">
        <is>
          <t>03/2026</t>
        </is>
      </c>
    </row>
    <row r="3343">
      <c r="A3343" t="n">
        <v>217264</v>
      </c>
      <c r="B3343" t="n">
        <v>122</v>
      </c>
      <c r="C3343" t="inlineStr">
        <is>
          <t>Arcos</t>
        </is>
      </c>
      <c r="D3343" t="inlineStr">
        <is>
          <t>DTK COMERCIO DE ALIMENTOS LTDA</t>
        </is>
      </c>
      <c r="E3343" t="inlineStr">
        <is>
          <t>69392</t>
        </is>
      </c>
      <c r="F3343" s="550" t="n">
        <v>46093</v>
      </c>
      <c r="G3343" t="n">
        <v>19906</v>
      </c>
      <c r="H3343" t="inlineStr">
        <is>
          <t>SAL REFINADO CISNE 10X1KG</t>
        </is>
      </c>
      <c r="I3343" t="inlineStr">
        <is>
          <t>ALIMENTOS</t>
        </is>
      </c>
      <c r="J3343" t="n">
        <v>1</v>
      </c>
      <c r="K3343" t="inlineStr">
        <is>
          <t>PC</t>
        </is>
      </c>
      <c r="L3343" t="n">
        <v>36.3</v>
      </c>
      <c r="M3343" t="n">
        <v>36.3</v>
      </c>
      <c r="N3343" t="inlineStr">
        <is>
          <t>ALIMENTOS</t>
        </is>
      </c>
      <c r="O3343" t="inlineStr">
        <is>
          <t>03/2026</t>
        </is>
      </c>
    </row>
    <row r="3344">
      <c r="A3344" t="n">
        <v>217264</v>
      </c>
      <c r="B3344" t="n">
        <v>122</v>
      </c>
      <c r="C3344" t="inlineStr">
        <is>
          <t>Arcos</t>
        </is>
      </c>
      <c r="D3344" t="inlineStr">
        <is>
          <t>DTK COMERCIO DE ALIMENTOS LTDA</t>
        </is>
      </c>
      <c r="E3344" t="inlineStr">
        <is>
          <t>69392</t>
        </is>
      </c>
      <c r="F3344" s="550" t="n">
        <v>46093</v>
      </c>
      <c r="G3344" t="n">
        <v>19421</v>
      </c>
      <c r="H3344" t="inlineStr">
        <is>
          <t>LEITE INTEGRAL ITALAC C/12</t>
        </is>
      </c>
      <c r="I3344" t="inlineStr">
        <is>
          <t>ALIMENTOS</t>
        </is>
      </c>
      <c r="J3344" t="n">
        <v>7</v>
      </c>
      <c r="K3344" t="inlineStr">
        <is>
          <t>CX</t>
        </is>
      </c>
      <c r="L3344" t="n">
        <v>377.16</v>
      </c>
      <c r="M3344" t="n">
        <v>53.88</v>
      </c>
      <c r="N3344" t="inlineStr">
        <is>
          <t>ALIMENTOS</t>
        </is>
      </c>
      <c r="O3344" t="inlineStr">
        <is>
          <t>03/2026</t>
        </is>
      </c>
    </row>
    <row r="3345">
      <c r="A3345" t="n">
        <v>217261</v>
      </c>
      <c r="B3345" t="n">
        <v>122</v>
      </c>
      <c r="C3345" t="inlineStr">
        <is>
          <t>Arcos</t>
        </is>
      </c>
      <c r="D3345" t="inlineStr">
        <is>
          <t>MARIO PEDRO FELICIANO - HORTIFRUTI</t>
        </is>
      </c>
      <c r="E3345" t="inlineStr">
        <is>
          <t>470226</t>
        </is>
      </c>
      <c r="F3345" s="550" t="n">
        <v>46092</v>
      </c>
      <c r="G3345" t="n">
        <v>23361</v>
      </c>
      <c r="H3345" t="inlineStr">
        <is>
          <t>LARANJA PERA KG</t>
        </is>
      </c>
      <c r="I3345" t="inlineStr">
        <is>
          <t>ALIMENTOS</t>
        </is>
      </c>
      <c r="J3345" t="n">
        <v>30</v>
      </c>
      <c r="K3345" t="inlineStr">
        <is>
          <t>KG</t>
        </is>
      </c>
      <c r="L3345" t="n">
        <v>99.90000000000001</v>
      </c>
      <c r="M3345" t="n">
        <v>3.33</v>
      </c>
      <c r="N3345" t="inlineStr">
        <is>
          <t>ALIMENTOS</t>
        </is>
      </c>
      <c r="O3345" t="inlineStr">
        <is>
          <t>03/2026</t>
        </is>
      </c>
    </row>
    <row r="3346">
      <c r="A3346" t="n">
        <v>217251</v>
      </c>
      <c r="B3346" t="n">
        <v>122</v>
      </c>
      <c r="C3346" t="inlineStr">
        <is>
          <t>Arcos</t>
        </is>
      </c>
      <c r="D3346" t="inlineStr">
        <is>
          <t>MARCOS SILVA DO NASCIMENTO</t>
        </is>
      </c>
      <c r="E3346" t="inlineStr">
        <is>
          <t>853</t>
        </is>
      </c>
      <c r="F3346" s="550" t="n">
        <v>46093</v>
      </c>
      <c r="G3346" t="n">
        <v>18667</v>
      </c>
      <c r="H3346" t="inlineStr">
        <is>
          <t>PERNIL SUINO SEM OSSO EM CUBOS KG</t>
        </is>
      </c>
      <c r="I3346" t="inlineStr">
        <is>
          <t>ALIMENTOS</t>
        </is>
      </c>
      <c r="J3346" t="n">
        <v>20</v>
      </c>
      <c r="K3346" t="inlineStr">
        <is>
          <t>KG</t>
        </is>
      </c>
      <c r="L3346" t="n">
        <v>399.8</v>
      </c>
      <c r="M3346" t="n">
        <v>19.99</v>
      </c>
      <c r="N3346" t="inlineStr">
        <is>
          <t>ALIMENTOS</t>
        </is>
      </c>
      <c r="O3346" t="inlineStr">
        <is>
          <t>03/2026</t>
        </is>
      </c>
    </row>
    <row r="3347">
      <c r="A3347" t="n">
        <v>217251</v>
      </c>
      <c r="B3347" t="n">
        <v>122</v>
      </c>
      <c r="C3347" t="inlineStr">
        <is>
          <t>Arcos</t>
        </is>
      </c>
      <c r="D3347" t="inlineStr">
        <is>
          <t>MARCOS SILVA DO NASCIMENTO</t>
        </is>
      </c>
      <c r="E3347" t="inlineStr">
        <is>
          <t>853</t>
        </is>
      </c>
      <c r="F3347" s="550" t="n">
        <v>46093</v>
      </c>
      <c r="G3347" t="n">
        <v>18696</v>
      </c>
      <c r="H3347" t="inlineStr">
        <is>
          <t>BISTECA SUINA KG</t>
        </is>
      </c>
      <c r="I3347" t="inlineStr">
        <is>
          <t>ALIMENTOS</t>
        </is>
      </c>
      <c r="J3347" t="n">
        <v>10</v>
      </c>
      <c r="K3347" t="inlineStr">
        <is>
          <t>KG</t>
        </is>
      </c>
      <c r="L3347" t="n">
        <v>179.9</v>
      </c>
      <c r="M3347" t="n">
        <v>17.99</v>
      </c>
      <c r="N3347" t="inlineStr">
        <is>
          <t>ALIMENTOS</t>
        </is>
      </c>
      <c r="O3347" t="inlineStr">
        <is>
          <t>03/2026</t>
        </is>
      </c>
    </row>
    <row r="3348">
      <c r="A3348" t="n">
        <v>217246</v>
      </c>
      <c r="B3348" t="n">
        <v>122</v>
      </c>
      <c r="C3348" t="inlineStr">
        <is>
          <t>Arcos</t>
        </is>
      </c>
      <c r="D3348" t="inlineStr">
        <is>
          <t>KING COMERCIO E IMPORTACAO DE BEBIDAS LTDA</t>
        </is>
      </c>
      <c r="E3348" t="inlineStr">
        <is>
          <t>125922</t>
        </is>
      </c>
      <c r="F3348" s="550" t="n">
        <v>46092</v>
      </c>
      <c r="G3348" t="n">
        <v>18261</v>
      </c>
      <c r="H3348" t="inlineStr">
        <is>
          <t>RUM ZACAPA 23 ANOS 750ML</t>
        </is>
      </c>
      <c r="I3348" t="inlineStr">
        <is>
          <t>BEBIDAS</t>
        </is>
      </c>
      <c r="J3348" t="n">
        <v>4</v>
      </c>
      <c r="K3348" t="inlineStr">
        <is>
          <t>GR</t>
        </is>
      </c>
      <c r="L3348" t="n">
        <v>1763.12</v>
      </c>
      <c r="M3348" t="n">
        <v>440.78</v>
      </c>
      <c r="N3348" t="inlineStr">
        <is>
          <t>BEBIDAS</t>
        </is>
      </c>
      <c r="O3348" t="inlineStr">
        <is>
          <t>03/2026</t>
        </is>
      </c>
    </row>
    <row r="3349">
      <c r="A3349" t="n">
        <v>217246</v>
      </c>
      <c r="B3349" t="n">
        <v>122</v>
      </c>
      <c r="C3349" t="inlineStr">
        <is>
          <t>Arcos</t>
        </is>
      </c>
      <c r="D3349" t="inlineStr">
        <is>
          <t>KING COMERCIO E IMPORTACAO DE BEBIDAS LTDA</t>
        </is>
      </c>
      <c r="E3349" t="inlineStr">
        <is>
          <t>125922</t>
        </is>
      </c>
      <c r="F3349" s="550" t="n">
        <v>46092</v>
      </c>
      <c r="G3349" t="n">
        <v>18099</v>
      </c>
      <c r="H3349" t="inlineStr">
        <is>
          <t>WHISKY SINGLETON 12 ANOS SINGLE MALT 750ML</t>
        </is>
      </c>
      <c r="I3349" t="inlineStr">
        <is>
          <t>BEBIDAS</t>
        </is>
      </c>
      <c r="J3349" t="n">
        <v>12</v>
      </c>
      <c r="K3349" t="inlineStr">
        <is>
          <t>GR</t>
        </is>
      </c>
      <c r="L3349" t="n">
        <v>2702.76</v>
      </c>
      <c r="M3349" t="n">
        <v>225.23</v>
      </c>
      <c r="N3349" t="inlineStr">
        <is>
          <t>BEBIDAS</t>
        </is>
      </c>
      <c r="O3349" t="inlineStr">
        <is>
          <t>03/2026</t>
        </is>
      </c>
    </row>
    <row r="3350">
      <c r="A3350" t="n">
        <v>217244</v>
      </c>
      <c r="B3350" t="n">
        <v>122</v>
      </c>
      <c r="C3350" t="inlineStr">
        <is>
          <t>Arcos</t>
        </is>
      </c>
      <c r="D3350" t="inlineStr">
        <is>
          <t>MONTE ALTO ALIMENTOS LTDA</t>
        </is>
      </c>
      <c r="E3350" t="inlineStr">
        <is>
          <t>177762</t>
        </is>
      </c>
      <c r="F3350" s="550" t="n">
        <v>46092</v>
      </c>
      <c r="G3350" t="n">
        <v>26592</v>
      </c>
      <c r="H3350" t="inlineStr">
        <is>
          <t>HAMBURGUER BOVINO FREDDI PORCIONADO EM 50G KG 60% ACEM 40% PEITO BOVINO ARCOS</t>
        </is>
      </c>
      <c r="I3350" t="inlineStr">
        <is>
          <t>ALIMENTOS</t>
        </is>
      </c>
      <c r="J3350" t="n">
        <v>40.8</v>
      </c>
      <c r="K3350" t="inlineStr">
        <is>
          <t>KG</t>
        </is>
      </c>
      <c r="L3350" t="n">
        <v>1509.6</v>
      </c>
      <c r="M3350" t="n">
        <v>37</v>
      </c>
      <c r="N3350" t="inlineStr">
        <is>
          <t>ALIMENTOS</t>
        </is>
      </c>
      <c r="O3350" t="inlineStr">
        <is>
          <t>03/2026</t>
        </is>
      </c>
    </row>
    <row r="3351">
      <c r="A3351" t="n">
        <v>217230</v>
      </c>
      <c r="B3351" t="n">
        <v>122</v>
      </c>
      <c r="C3351" t="inlineStr">
        <is>
          <t>Arcos</t>
        </is>
      </c>
      <c r="D3351" t="inlineStr">
        <is>
          <t>CG FOOD´S DISTRIBUIDORA DE ALIMENTOS LTDA</t>
        </is>
      </c>
      <c r="E3351" t="inlineStr">
        <is>
          <t>182314</t>
        </is>
      </c>
      <c r="F3351" s="550" t="n">
        <v>46093</v>
      </c>
      <c r="G3351" t="n">
        <v>20301</v>
      </c>
      <c r="H3351" t="inlineStr">
        <is>
          <t>ARROZ BRANCO TIPO 1 CAMIL C/5KG</t>
        </is>
      </c>
      <c r="I3351" t="inlineStr">
        <is>
          <t>ALIMENTOS</t>
        </is>
      </c>
      <c r="J3351" t="n">
        <v>6</v>
      </c>
      <c r="K3351" t="inlineStr">
        <is>
          <t>PC</t>
        </is>
      </c>
      <c r="L3351" t="n">
        <v>119.7</v>
      </c>
      <c r="M3351" t="n">
        <v>19.95</v>
      </c>
      <c r="N3351" t="inlineStr">
        <is>
          <t>ALIMENTOS</t>
        </is>
      </c>
      <c r="O3351" t="inlineStr">
        <is>
          <t>03/2026</t>
        </is>
      </c>
    </row>
    <row r="3352">
      <c r="A3352" t="n">
        <v>217230</v>
      </c>
      <c r="B3352" t="n">
        <v>122</v>
      </c>
      <c r="C3352" t="inlineStr">
        <is>
          <t>Arcos</t>
        </is>
      </c>
      <c r="D3352" t="inlineStr">
        <is>
          <t>CG FOOD´S DISTRIBUIDORA DE ALIMENTOS LTDA</t>
        </is>
      </c>
      <c r="E3352" t="inlineStr">
        <is>
          <t>182314</t>
        </is>
      </c>
      <c r="F3352" s="550" t="n">
        <v>46093</v>
      </c>
      <c r="G3352" t="n">
        <v>25481</v>
      </c>
      <c r="H3352" t="inlineStr">
        <is>
          <t>CHOCOLATE EM PO DO PADRE NESTLE 50% CACAU PROFISSIONAL C/1,01 KG</t>
        </is>
      </c>
      <c r="I3352" t="inlineStr">
        <is>
          <t>ALIMENTOS</t>
        </is>
      </c>
      <c r="J3352" t="n">
        <v>3</v>
      </c>
      <c r="K3352" t="inlineStr">
        <is>
          <t>PC</t>
        </is>
      </c>
      <c r="L3352" t="n">
        <v>222.6</v>
      </c>
      <c r="M3352" t="n">
        <v>74.2</v>
      </c>
      <c r="N3352" t="inlineStr">
        <is>
          <t>ALIMENTOS</t>
        </is>
      </c>
      <c r="O3352" t="inlineStr">
        <is>
          <t>03/2026</t>
        </is>
      </c>
    </row>
    <row r="3353">
      <c r="A3353" t="n">
        <v>217229</v>
      </c>
      <c r="B3353" t="n">
        <v>122</v>
      </c>
      <c r="C3353" t="inlineStr">
        <is>
          <t>Arcos</t>
        </is>
      </c>
      <c r="D3353" t="inlineStr">
        <is>
          <t>J.K. COMERCIO DE GENEROS ALIMENICIOS LTDA</t>
        </is>
      </c>
      <c r="E3353" t="inlineStr">
        <is>
          <t>12133</t>
        </is>
      </c>
      <c r="F3353" s="550" t="n">
        <v>46093</v>
      </c>
      <c r="G3353" t="n">
        <v>26711</v>
      </c>
      <c r="H3353" t="inlineStr">
        <is>
          <t>OLEO DE ABACATE EXTRA VIRGEM PAZZE C/250ML UN</t>
        </is>
      </c>
      <c r="I3353" t="inlineStr">
        <is>
          <t>ALIMENTOS</t>
        </is>
      </c>
      <c r="J3353" t="n">
        <v>12</v>
      </c>
      <c r="K3353" t="inlineStr">
        <is>
          <t>UN</t>
        </is>
      </c>
      <c r="L3353" t="n">
        <v>456</v>
      </c>
      <c r="M3353" t="n">
        <v>38</v>
      </c>
      <c r="N3353" t="inlineStr">
        <is>
          <t>ALIMENTOS</t>
        </is>
      </c>
      <c r="O3353" t="inlineStr">
        <is>
          <t>03/2026</t>
        </is>
      </c>
    </row>
    <row r="3354">
      <c r="A3354" t="n">
        <v>217228</v>
      </c>
      <c r="B3354" t="n">
        <v>122</v>
      </c>
      <c r="C3354" t="inlineStr">
        <is>
          <t>Arcos</t>
        </is>
      </c>
      <c r="D3354" t="inlineStr">
        <is>
          <t>INTERFOOD IMPORTACAO LTDA</t>
        </is>
      </c>
      <c r="E3354" t="inlineStr">
        <is>
          <t>437947</t>
        </is>
      </c>
      <c r="F3354" s="550" t="n">
        <v>46091</v>
      </c>
      <c r="G3354" t="n">
        <v>25630</v>
      </c>
      <c r="H3354" t="inlineStr">
        <is>
          <t xml:space="preserve">LICOR DOLIN GENEPY LE CHAMOIS 750ML </t>
        </is>
      </c>
      <c r="I3354" t="inlineStr">
        <is>
          <t>BEBIDAS</t>
        </is>
      </c>
      <c r="J3354" t="n">
        <v>6</v>
      </c>
      <c r="K3354" t="inlineStr">
        <is>
          <t>GR</t>
        </is>
      </c>
      <c r="L3354" t="n">
        <v>2088.6</v>
      </c>
      <c r="M3354" t="n">
        <v>348.1</v>
      </c>
      <c r="N3354" t="inlineStr">
        <is>
          <t>BEBIDAS</t>
        </is>
      </c>
      <c r="O3354" t="inlineStr">
        <is>
          <t>03/2026</t>
        </is>
      </c>
    </row>
    <row r="3355">
      <c r="A3355" t="n">
        <v>217227</v>
      </c>
      <c r="B3355" t="n">
        <v>122</v>
      </c>
      <c r="C3355" t="inlineStr">
        <is>
          <t>Arcos</t>
        </is>
      </c>
      <c r="D3355" t="inlineStr">
        <is>
          <t>EMPORIO M&amp;L COMERCIO DE ALIM E BEBIDAS LTDA</t>
        </is>
      </c>
      <c r="E3355" t="inlineStr">
        <is>
          <t>500901</t>
        </is>
      </c>
      <c r="F3355" s="550" t="n">
        <v>46092</v>
      </c>
      <c r="G3355" t="n">
        <v>20332</v>
      </c>
      <c r="H3355" t="inlineStr">
        <is>
          <t>SAGU DE MANDIOCA YOKI C/500G</t>
        </is>
      </c>
      <c r="I3355" t="inlineStr">
        <is>
          <t>ALIMENTOS</t>
        </is>
      </c>
      <c r="J3355" t="n">
        <v>5</v>
      </c>
      <c r="K3355" t="inlineStr">
        <is>
          <t>PC</t>
        </is>
      </c>
      <c r="L3355" t="n">
        <v>67</v>
      </c>
      <c r="M3355" t="n">
        <v>13.4</v>
      </c>
      <c r="N3355" t="inlineStr">
        <is>
          <t>ALIMENTOS</t>
        </is>
      </c>
      <c r="O3355" t="inlineStr">
        <is>
          <t>03/2026</t>
        </is>
      </c>
    </row>
    <row r="3356">
      <c r="A3356" t="n">
        <v>217227</v>
      </c>
      <c r="B3356" t="n">
        <v>122</v>
      </c>
      <c r="C3356" t="inlineStr">
        <is>
          <t>Arcos</t>
        </is>
      </c>
      <c r="D3356" t="inlineStr">
        <is>
          <t>EMPORIO M&amp;L COMERCIO DE ALIM E BEBIDAS LTDA</t>
        </is>
      </c>
      <c r="E3356" t="inlineStr">
        <is>
          <t>500901</t>
        </is>
      </c>
      <c r="F3356" s="550" t="n">
        <v>46092</v>
      </c>
      <c r="G3356" t="n">
        <v>20136</v>
      </c>
      <c r="H3356" t="inlineStr">
        <is>
          <t>MACARRAO ESPAGUETE C/ OVOS ADRIA C/500G</t>
        </is>
      </c>
      <c r="I3356" t="inlineStr">
        <is>
          <t>ALIMENTOS</t>
        </is>
      </c>
      <c r="J3356" t="n">
        <v>5</v>
      </c>
      <c r="K3356" t="inlineStr">
        <is>
          <t>PC</t>
        </is>
      </c>
      <c r="L3356" t="n">
        <v>21</v>
      </c>
      <c r="M3356" t="n">
        <v>4.2</v>
      </c>
      <c r="N3356" t="inlineStr">
        <is>
          <t>ALIMENTOS</t>
        </is>
      </c>
      <c r="O3356" t="inlineStr">
        <is>
          <t>03/2026</t>
        </is>
      </c>
    </row>
    <row r="3357">
      <c r="A3357" t="n">
        <v>217227</v>
      </c>
      <c r="B3357" t="n">
        <v>122</v>
      </c>
      <c r="C3357" t="inlineStr">
        <is>
          <t>Arcos</t>
        </is>
      </c>
      <c r="D3357" t="inlineStr">
        <is>
          <t>EMPORIO M&amp;L COMERCIO DE ALIM E BEBIDAS LTDA</t>
        </is>
      </c>
      <c r="E3357" t="inlineStr">
        <is>
          <t>500901</t>
        </is>
      </c>
      <c r="F3357" s="550" t="n">
        <v>46092</v>
      </c>
      <c r="G3357" t="n">
        <v>19324</v>
      </c>
      <c r="H3357" t="inlineStr">
        <is>
          <t>QUEIJO MUSSARELA TRES MARIAS KG</t>
        </is>
      </c>
      <c r="I3357" t="inlineStr">
        <is>
          <t>ALIMENTOS</t>
        </is>
      </c>
      <c r="J3357" t="n">
        <v>4.2</v>
      </c>
      <c r="K3357" t="inlineStr">
        <is>
          <t>KG</t>
        </is>
      </c>
      <c r="L3357" t="n">
        <v>138.18</v>
      </c>
      <c r="M3357" t="n">
        <v>32.9</v>
      </c>
      <c r="N3357" t="inlineStr">
        <is>
          <t>ALIMENTOS</t>
        </is>
      </c>
      <c r="O3357" t="inlineStr">
        <is>
          <t>03/2026</t>
        </is>
      </c>
    </row>
    <row r="3358">
      <c r="A3358" t="n">
        <v>217227</v>
      </c>
      <c r="B3358" t="n">
        <v>122</v>
      </c>
      <c r="C3358" t="inlineStr">
        <is>
          <t>Arcos</t>
        </is>
      </c>
      <c r="D3358" t="inlineStr">
        <is>
          <t>EMPORIO M&amp;L COMERCIO DE ALIM E BEBIDAS LTDA</t>
        </is>
      </c>
      <c r="E3358" t="inlineStr">
        <is>
          <t>500901</t>
        </is>
      </c>
      <c r="F3358" s="550" t="n">
        <v>46092</v>
      </c>
      <c r="G3358" t="n">
        <v>20360</v>
      </c>
      <c r="H3358" t="inlineStr">
        <is>
          <t>FARINHA DE TRIGO ANACONDA C/5KG</t>
        </is>
      </c>
      <c r="I3358" t="inlineStr">
        <is>
          <t>ALIMENTOS</t>
        </is>
      </c>
      <c r="J3358" t="n">
        <v>4</v>
      </c>
      <c r="K3358" t="inlineStr">
        <is>
          <t>Kg</t>
        </is>
      </c>
      <c r="L3358" t="n">
        <v>84.40000000000001</v>
      </c>
      <c r="M3358" t="n">
        <v>21.1</v>
      </c>
      <c r="N3358" t="inlineStr">
        <is>
          <t>ALIMENTOS</t>
        </is>
      </c>
      <c r="O3358" t="inlineStr">
        <is>
          <t>03/2026</t>
        </is>
      </c>
    </row>
    <row r="3359">
      <c r="A3359" t="n">
        <v>217227</v>
      </c>
      <c r="B3359" t="n">
        <v>122</v>
      </c>
      <c r="C3359" t="inlineStr">
        <is>
          <t>Arcos</t>
        </is>
      </c>
      <c r="D3359" t="inlineStr">
        <is>
          <t>EMPORIO M&amp;L COMERCIO DE ALIM E BEBIDAS LTDA</t>
        </is>
      </c>
      <c r="E3359" t="inlineStr">
        <is>
          <t>500901</t>
        </is>
      </c>
      <c r="F3359" s="550" t="n">
        <v>46092</v>
      </c>
      <c r="G3359" t="n">
        <v>24123</v>
      </c>
      <c r="H3359" t="inlineStr">
        <is>
          <t>CASTANHA DO PARA S/ CASCA MEDIA C/1KG</t>
        </is>
      </c>
      <c r="I3359" t="inlineStr">
        <is>
          <t>ALIMENTOS</t>
        </is>
      </c>
      <c r="J3359" t="n">
        <v>10</v>
      </c>
      <c r="K3359" t="inlineStr">
        <is>
          <t>PC</t>
        </is>
      </c>
      <c r="L3359" t="n">
        <v>1292</v>
      </c>
      <c r="M3359" t="n">
        <v>129.2</v>
      </c>
      <c r="N3359" t="inlineStr">
        <is>
          <t>ALIMENTOS</t>
        </is>
      </c>
      <c r="O3359" t="inlineStr">
        <is>
          <t>03/2026</t>
        </is>
      </c>
    </row>
    <row r="3360">
      <c r="A3360" t="n">
        <v>217227</v>
      </c>
      <c r="B3360" t="n">
        <v>122</v>
      </c>
      <c r="C3360" t="inlineStr">
        <is>
          <t>Arcos</t>
        </is>
      </c>
      <c r="D3360" t="inlineStr">
        <is>
          <t>EMPORIO M&amp;L COMERCIO DE ALIM E BEBIDAS LTDA</t>
        </is>
      </c>
      <c r="E3360" t="inlineStr">
        <is>
          <t>500901</t>
        </is>
      </c>
      <c r="F3360" s="550" t="n">
        <v>46092</v>
      </c>
      <c r="G3360" t="n">
        <v>20887</v>
      </c>
      <c r="H3360" t="inlineStr">
        <is>
          <t>MEL PURO FLORA NECTAR C/1KG</t>
        </is>
      </c>
      <c r="I3360" t="inlineStr">
        <is>
          <t>ALIMENTOS</t>
        </is>
      </c>
      <c r="J3360" t="n">
        <v>10</v>
      </c>
      <c r="K3360" t="inlineStr">
        <is>
          <t>PT</t>
        </is>
      </c>
      <c r="L3360" t="n">
        <v>365</v>
      </c>
      <c r="M3360" t="n">
        <v>36.5</v>
      </c>
      <c r="N3360" t="inlineStr">
        <is>
          <t>ALIMENTOS</t>
        </is>
      </c>
      <c r="O3360" t="inlineStr">
        <is>
          <t>03/2026</t>
        </is>
      </c>
    </row>
    <row r="3361">
      <c r="A3361" t="n">
        <v>217227</v>
      </c>
      <c r="B3361" t="n">
        <v>122</v>
      </c>
      <c r="C3361" t="inlineStr">
        <is>
          <t>Arcos</t>
        </is>
      </c>
      <c r="D3361" t="inlineStr">
        <is>
          <t>EMPORIO M&amp;L COMERCIO DE ALIM E BEBIDAS LTDA</t>
        </is>
      </c>
      <c r="E3361" t="inlineStr">
        <is>
          <t>500901</t>
        </is>
      </c>
      <c r="F3361" s="550" t="n">
        <v>46092</v>
      </c>
      <c r="G3361" t="n">
        <v>24039</v>
      </c>
      <c r="H3361" t="inlineStr">
        <is>
          <t>AMENDOA INTEIRA CRUA SEM CASCA 1KG</t>
        </is>
      </c>
      <c r="I3361" t="inlineStr">
        <is>
          <t>ALIMENTOS</t>
        </is>
      </c>
      <c r="J3361" t="n">
        <v>15</v>
      </c>
      <c r="K3361" t="inlineStr">
        <is>
          <t>Kg</t>
        </is>
      </c>
      <c r="L3361" t="n">
        <v>1048.5</v>
      </c>
      <c r="M3361" t="n">
        <v>69.90000000000001</v>
      </c>
      <c r="N3361" t="inlineStr">
        <is>
          <t>ALIMENTOS</t>
        </is>
      </c>
      <c r="O3361" t="inlineStr">
        <is>
          <t>03/2026</t>
        </is>
      </c>
    </row>
    <row r="3362">
      <c r="A3362" t="n">
        <v>217227</v>
      </c>
      <c r="B3362" t="n">
        <v>122</v>
      </c>
      <c r="C3362" t="inlineStr">
        <is>
          <t>Arcos</t>
        </is>
      </c>
      <c r="D3362" t="inlineStr">
        <is>
          <t>EMPORIO M&amp;L COMERCIO DE ALIM E BEBIDAS LTDA</t>
        </is>
      </c>
      <c r="E3362" t="inlineStr">
        <is>
          <t>500901</t>
        </is>
      </c>
      <c r="F3362" s="550" t="n">
        <v>46092</v>
      </c>
      <c r="G3362" t="n">
        <v>20349</v>
      </c>
      <c r="H3362" t="inlineStr">
        <is>
          <t>POLENTA PRE COZIDA DIVELLA 500G</t>
        </is>
      </c>
      <c r="I3362" t="inlineStr">
        <is>
          <t>ALIMENTOS</t>
        </is>
      </c>
      <c r="J3362" t="n">
        <v>10</v>
      </c>
      <c r="K3362" t="inlineStr">
        <is>
          <t>PC</t>
        </is>
      </c>
      <c r="L3362" t="n">
        <v>127.5</v>
      </c>
      <c r="M3362" t="n">
        <v>12.75</v>
      </c>
      <c r="N3362" t="inlineStr">
        <is>
          <t>ALIMENTOS</t>
        </is>
      </c>
      <c r="O3362" t="inlineStr">
        <is>
          <t>03/2026</t>
        </is>
      </c>
    </row>
    <row r="3363">
      <c r="A3363" t="n">
        <v>217227</v>
      </c>
      <c r="B3363" t="n">
        <v>122</v>
      </c>
      <c r="C3363" t="inlineStr">
        <is>
          <t>Arcos</t>
        </is>
      </c>
      <c r="D3363" t="inlineStr">
        <is>
          <t>EMPORIO M&amp;L COMERCIO DE ALIM E BEBIDAS LTDA</t>
        </is>
      </c>
      <c r="E3363" t="inlineStr">
        <is>
          <t>500901</t>
        </is>
      </c>
      <c r="F3363" s="550" t="n">
        <v>46092</v>
      </c>
      <c r="G3363" t="n">
        <v>21010</v>
      </c>
      <c r="H3363" t="inlineStr">
        <is>
          <t>OLEO DE CANOLA SAUDE C/900ML</t>
        </is>
      </c>
      <c r="I3363" t="inlineStr">
        <is>
          <t>ALIMENTOS</t>
        </is>
      </c>
      <c r="J3363" t="n">
        <v>40</v>
      </c>
      <c r="K3363" t="inlineStr">
        <is>
          <t>UN</t>
        </is>
      </c>
      <c r="L3363" t="n">
        <v>476</v>
      </c>
      <c r="M3363" t="n">
        <v>11.9</v>
      </c>
      <c r="N3363" t="inlineStr">
        <is>
          <t>ALIMENTOS</t>
        </is>
      </c>
      <c r="O3363" t="inlineStr">
        <is>
          <t>03/2026</t>
        </is>
      </c>
    </row>
    <row r="3364">
      <c r="A3364" t="n">
        <v>217227</v>
      </c>
      <c r="B3364" t="n">
        <v>122</v>
      </c>
      <c r="C3364" t="inlineStr">
        <is>
          <t>Arcos</t>
        </is>
      </c>
      <c r="D3364" t="inlineStr">
        <is>
          <t>EMPORIO M&amp;L COMERCIO DE ALIM E BEBIDAS LTDA</t>
        </is>
      </c>
      <c r="E3364" t="inlineStr">
        <is>
          <t>500901</t>
        </is>
      </c>
      <c r="F3364" s="550" t="n">
        <v>46092</v>
      </c>
      <c r="G3364" t="n">
        <v>24118</v>
      </c>
      <c r="H3364" t="inlineStr">
        <is>
          <t>CASTANHA DE CAJU CRUA KG</t>
        </is>
      </c>
      <c r="I3364" t="inlineStr">
        <is>
          <t>ALIMENTOS</t>
        </is>
      </c>
      <c r="J3364" t="n">
        <v>10</v>
      </c>
      <c r="K3364" t="inlineStr">
        <is>
          <t>KG</t>
        </is>
      </c>
      <c r="L3364" t="n">
        <v>816</v>
      </c>
      <c r="M3364" t="n">
        <v>81.59999999999999</v>
      </c>
      <c r="N3364" t="inlineStr">
        <is>
          <t>ALIMENTOS</t>
        </is>
      </c>
      <c r="O3364" t="inlineStr">
        <is>
          <t>03/2026</t>
        </is>
      </c>
    </row>
    <row r="3365">
      <c r="A3365" t="n">
        <v>217227</v>
      </c>
      <c r="B3365" t="n">
        <v>122</v>
      </c>
      <c r="C3365" t="inlineStr">
        <is>
          <t>Arcos</t>
        </is>
      </c>
      <c r="D3365" t="inlineStr">
        <is>
          <t>EMPORIO M&amp;L COMERCIO DE ALIM E BEBIDAS LTDA</t>
        </is>
      </c>
      <c r="E3365" t="inlineStr">
        <is>
          <t>500901</t>
        </is>
      </c>
      <c r="F3365" s="550" t="n">
        <v>46092</v>
      </c>
      <c r="G3365" t="n">
        <v>19401</v>
      </c>
      <c r="H3365" t="inlineStr">
        <is>
          <t>MANTEIGA SEM SAL SCALA KG</t>
        </is>
      </c>
      <c r="I3365" t="inlineStr">
        <is>
          <t>ALIMENTOS</t>
        </is>
      </c>
      <c r="J3365" t="n">
        <v>6</v>
      </c>
      <c r="K3365" t="inlineStr">
        <is>
          <t>PT</t>
        </is>
      </c>
      <c r="L3365" t="n">
        <v>1379.4</v>
      </c>
      <c r="M3365" t="n">
        <v>229.9</v>
      </c>
      <c r="N3365" t="inlineStr">
        <is>
          <t>ALIMENTOS</t>
        </is>
      </c>
      <c r="O3365" t="inlineStr">
        <is>
          <t>03/2026</t>
        </is>
      </c>
    </row>
    <row r="3366">
      <c r="A3366" t="n">
        <v>217227</v>
      </c>
      <c r="B3366" t="n">
        <v>122</v>
      </c>
      <c r="C3366" t="inlineStr">
        <is>
          <t>Arcos</t>
        </is>
      </c>
      <c r="D3366" t="inlineStr">
        <is>
          <t>EMPORIO M&amp;L COMERCIO DE ALIM E BEBIDAS LTDA</t>
        </is>
      </c>
      <c r="E3366" t="inlineStr">
        <is>
          <t>500901</t>
        </is>
      </c>
      <c r="F3366" s="550" t="n">
        <v>46092</v>
      </c>
      <c r="G3366" t="n">
        <v>19973</v>
      </c>
      <c r="H3366" t="inlineStr">
        <is>
          <t>MOLHO SHOYO TRADICIONAL SAKURA C/1,010L UN</t>
        </is>
      </c>
      <c r="I3366" t="inlineStr">
        <is>
          <t>ALIMENTOS</t>
        </is>
      </c>
      <c r="J3366" t="n">
        <v>6</v>
      </c>
      <c r="K3366" t="inlineStr">
        <is>
          <t>UN</t>
        </is>
      </c>
      <c r="L3366" t="n">
        <v>91.2</v>
      </c>
      <c r="M3366" t="n">
        <v>15.2</v>
      </c>
      <c r="N3366" t="inlineStr">
        <is>
          <t>ALIMENTOS</t>
        </is>
      </c>
      <c r="O3366" t="inlineStr">
        <is>
          <t>03/2026</t>
        </is>
      </c>
    </row>
    <row r="3367">
      <c r="A3367" t="n">
        <v>217227</v>
      </c>
      <c r="B3367" t="n">
        <v>122</v>
      </c>
      <c r="C3367" t="inlineStr">
        <is>
          <t>Arcos</t>
        </is>
      </c>
      <c r="D3367" t="inlineStr">
        <is>
          <t>EMPORIO M&amp;L COMERCIO DE ALIM E BEBIDAS LTDA</t>
        </is>
      </c>
      <c r="E3367" t="inlineStr">
        <is>
          <t>500901</t>
        </is>
      </c>
      <c r="F3367" s="550" t="n">
        <v>46092</v>
      </c>
      <c r="G3367" t="n">
        <v>21098</v>
      </c>
      <c r="H3367" t="inlineStr">
        <is>
          <t>ACUCAR MASCAVO UNIAO C/1KG</t>
        </is>
      </c>
      <c r="I3367" t="inlineStr">
        <is>
          <t>ALIMENTOS</t>
        </is>
      </c>
      <c r="J3367" t="n">
        <v>5</v>
      </c>
      <c r="K3367" t="inlineStr">
        <is>
          <t>UN</t>
        </is>
      </c>
      <c r="L3367" t="n">
        <v>79.5</v>
      </c>
      <c r="M3367" t="n">
        <v>15.9</v>
      </c>
      <c r="N3367" t="inlineStr">
        <is>
          <t>ALIMENTOS</t>
        </is>
      </c>
      <c r="O3367" t="inlineStr">
        <is>
          <t>03/2026</t>
        </is>
      </c>
    </row>
    <row r="3368">
      <c r="A3368" t="n">
        <v>217227</v>
      </c>
      <c r="B3368" t="n">
        <v>122</v>
      </c>
      <c r="C3368" t="inlineStr">
        <is>
          <t>Arcos</t>
        </is>
      </c>
      <c r="D3368" t="inlineStr">
        <is>
          <t>EMPORIO M&amp;L COMERCIO DE ALIM E BEBIDAS LTDA</t>
        </is>
      </c>
      <c r="E3368" t="inlineStr">
        <is>
          <t>500901</t>
        </is>
      </c>
      <c r="F3368" s="550" t="n">
        <v>46092</v>
      </c>
      <c r="G3368" t="n">
        <v>20114</v>
      </c>
      <c r="H3368" t="inlineStr">
        <is>
          <t>MACARRAO LINGUINE GRANO DURO DIVELLA  500GR</t>
        </is>
      </c>
      <c r="I3368" t="inlineStr">
        <is>
          <t>ALIMENTOS</t>
        </is>
      </c>
      <c r="J3368" t="n">
        <v>10</v>
      </c>
      <c r="K3368" t="inlineStr">
        <is>
          <t>UN</t>
        </is>
      </c>
      <c r="L3368" t="n">
        <v>87.2</v>
      </c>
      <c r="M3368" t="n">
        <v>8.720000000000001</v>
      </c>
      <c r="N3368" t="inlineStr">
        <is>
          <t>ALIMENTOS</t>
        </is>
      </c>
      <c r="O3368" t="inlineStr">
        <is>
          <t>03/2026</t>
        </is>
      </c>
    </row>
    <row r="3369">
      <c r="A3369" t="n">
        <v>217227</v>
      </c>
      <c r="B3369" t="n">
        <v>122</v>
      </c>
      <c r="C3369" t="inlineStr">
        <is>
          <t>Arcos</t>
        </is>
      </c>
      <c r="D3369" t="inlineStr">
        <is>
          <t>EMPORIO M&amp;L COMERCIO DE ALIM E BEBIDAS LTDA</t>
        </is>
      </c>
      <c r="E3369" t="inlineStr">
        <is>
          <t>500901</t>
        </is>
      </c>
      <c r="F3369" s="550" t="n">
        <v>46092</v>
      </c>
      <c r="G3369" t="n">
        <v>20488</v>
      </c>
      <c r="H3369" t="inlineStr">
        <is>
          <t>PRESUNTO COZIDO MAGRO SADIA KG</t>
        </is>
      </c>
      <c r="I3369" t="inlineStr">
        <is>
          <t>ALIMENTOS</t>
        </is>
      </c>
      <c r="J3369" t="n">
        <v>7</v>
      </c>
      <c r="K3369" t="inlineStr">
        <is>
          <t>KG</t>
        </is>
      </c>
      <c r="L3369" t="n">
        <v>202.65</v>
      </c>
      <c r="M3369" t="n">
        <v>28.95</v>
      </c>
      <c r="N3369" t="inlineStr">
        <is>
          <t>ALIMENTOS</t>
        </is>
      </c>
      <c r="O3369" t="inlineStr">
        <is>
          <t>03/2026</t>
        </is>
      </c>
    </row>
    <row r="3370">
      <c r="A3370" t="n">
        <v>217227</v>
      </c>
      <c r="B3370" t="n">
        <v>122</v>
      </c>
      <c r="C3370" t="inlineStr">
        <is>
          <t>Arcos</t>
        </is>
      </c>
      <c r="D3370" t="inlineStr">
        <is>
          <t>EMPORIO M&amp;L COMERCIO DE ALIM E BEBIDAS LTDA</t>
        </is>
      </c>
      <c r="E3370" t="inlineStr">
        <is>
          <t>500901</t>
        </is>
      </c>
      <c r="F3370" s="550" t="n">
        <v>46092</v>
      </c>
      <c r="G3370" t="n">
        <v>20923</v>
      </c>
      <c r="H3370" t="inlineStr">
        <is>
          <t>CHOCOLATE EM PO NESTLE 50% 1,01KG</t>
        </is>
      </c>
      <c r="I3370" t="inlineStr">
        <is>
          <t>ALIMENTOS</t>
        </is>
      </c>
      <c r="J3370" t="n">
        <v>2</v>
      </c>
      <c r="K3370" t="inlineStr">
        <is>
          <t>PC</t>
        </is>
      </c>
      <c r="L3370" t="n">
        <v>142.4</v>
      </c>
      <c r="M3370" t="n">
        <v>71.2</v>
      </c>
      <c r="N3370" t="inlineStr">
        <is>
          <t>ALIMENTOS</t>
        </is>
      </c>
      <c r="O3370" t="inlineStr">
        <is>
          <t>03/2026</t>
        </is>
      </c>
    </row>
    <row r="3371">
      <c r="A3371" t="n">
        <v>217227</v>
      </c>
      <c r="B3371" t="n">
        <v>122</v>
      </c>
      <c r="C3371" t="inlineStr">
        <is>
          <t>Arcos</t>
        </is>
      </c>
      <c r="D3371" t="inlineStr">
        <is>
          <t>EMPORIO M&amp;L COMERCIO DE ALIM E BEBIDAS LTDA</t>
        </is>
      </c>
      <c r="E3371" t="inlineStr">
        <is>
          <t>500901</t>
        </is>
      </c>
      <c r="F3371" s="550" t="n">
        <v>46092</v>
      </c>
      <c r="G3371" t="n">
        <v>24400</v>
      </c>
      <c r="H3371" t="inlineStr">
        <is>
          <t>PAPRICA DOCE PCT/500G UN</t>
        </is>
      </c>
      <c r="I3371" t="inlineStr">
        <is>
          <t>ALIMENTOS</t>
        </is>
      </c>
      <c r="J3371" t="n">
        <v>2</v>
      </c>
      <c r="K3371" t="inlineStr">
        <is>
          <t>KG</t>
        </is>
      </c>
      <c r="L3371" t="n">
        <v>28</v>
      </c>
      <c r="M3371" t="n">
        <v>14</v>
      </c>
      <c r="N3371" t="inlineStr">
        <is>
          <t>ALIMENTOS</t>
        </is>
      </c>
      <c r="O3371" t="inlineStr">
        <is>
          <t>03/2026</t>
        </is>
      </c>
    </row>
    <row r="3372">
      <c r="A3372" t="n">
        <v>217227</v>
      </c>
      <c r="B3372" t="n">
        <v>122</v>
      </c>
      <c r="C3372" t="inlineStr">
        <is>
          <t>Arcos</t>
        </is>
      </c>
      <c r="D3372" t="inlineStr">
        <is>
          <t>EMPORIO M&amp;L COMERCIO DE ALIM E BEBIDAS LTDA</t>
        </is>
      </c>
      <c r="E3372" t="inlineStr">
        <is>
          <t>500901</t>
        </is>
      </c>
      <c r="F3372" s="550" t="n">
        <v>46092</v>
      </c>
      <c r="G3372" t="n">
        <v>19439</v>
      </c>
      <c r="H3372" t="inlineStr">
        <is>
          <t>CREAM CHEESE DANUBIO C/1KG</t>
        </is>
      </c>
      <c r="I3372" t="inlineStr">
        <is>
          <t>ALIMENTOS</t>
        </is>
      </c>
      <c r="J3372" t="n">
        <v>5</v>
      </c>
      <c r="K3372" t="inlineStr">
        <is>
          <t>PC</t>
        </is>
      </c>
      <c r="L3372" t="n">
        <v>166.9</v>
      </c>
      <c r="M3372" t="n">
        <v>33.38</v>
      </c>
      <c r="N3372" t="inlineStr">
        <is>
          <t>ALIMENTOS</t>
        </is>
      </c>
      <c r="O3372" t="inlineStr">
        <is>
          <t>03/2026</t>
        </is>
      </c>
    </row>
    <row r="3373">
      <c r="A3373" t="n">
        <v>217222</v>
      </c>
      <c r="B3373" t="n">
        <v>122</v>
      </c>
      <c r="C3373" t="inlineStr">
        <is>
          <t>Arcos</t>
        </is>
      </c>
      <c r="D3373" t="inlineStr">
        <is>
          <t>EMPORIO M&amp;L COMERCIO DE ALIM E BEBIDAS LTDA</t>
        </is>
      </c>
      <c r="E3373" t="inlineStr">
        <is>
          <t>499865</t>
        </is>
      </c>
      <c r="F3373" s="550" t="n">
        <v>46086</v>
      </c>
      <c r="G3373" t="n">
        <v>19401</v>
      </c>
      <c r="H3373" t="inlineStr">
        <is>
          <t>MANTEIGA SEM SAL SCALA KG</t>
        </is>
      </c>
      <c r="I3373" t="inlineStr">
        <is>
          <t>ALIMENTOS</t>
        </is>
      </c>
      <c r="J3373" t="n">
        <v>6</v>
      </c>
      <c r="K3373" t="inlineStr">
        <is>
          <t>PT</t>
        </is>
      </c>
      <c r="L3373" t="n">
        <v>1379.4</v>
      </c>
      <c r="M3373" t="n">
        <v>229.9</v>
      </c>
      <c r="N3373" t="inlineStr">
        <is>
          <t>ALIMENTOS</t>
        </is>
      </c>
      <c r="O3373" t="inlineStr">
        <is>
          <t>03/2026</t>
        </is>
      </c>
    </row>
    <row r="3374">
      <c r="A3374" t="n">
        <v>217222</v>
      </c>
      <c r="B3374" t="n">
        <v>122</v>
      </c>
      <c r="C3374" t="inlineStr">
        <is>
          <t>Arcos</t>
        </is>
      </c>
      <c r="D3374" t="inlineStr">
        <is>
          <t>EMPORIO M&amp;L COMERCIO DE ALIM E BEBIDAS LTDA</t>
        </is>
      </c>
      <c r="E3374" t="inlineStr">
        <is>
          <t>499865</t>
        </is>
      </c>
      <c r="F3374" s="550" t="n">
        <v>46086</v>
      </c>
      <c r="G3374" t="n">
        <v>24118</v>
      </c>
      <c r="H3374" t="inlineStr">
        <is>
          <t>CASTANHA DE CAJU CRUA KG</t>
        </is>
      </c>
      <c r="I3374" t="inlineStr">
        <is>
          <t>ALIMENTOS</t>
        </is>
      </c>
      <c r="J3374" t="n">
        <v>8</v>
      </c>
      <c r="K3374" t="inlineStr">
        <is>
          <t>N/A</t>
        </is>
      </c>
      <c r="L3374" t="n">
        <v>652.8</v>
      </c>
      <c r="M3374" t="n">
        <v>81.59999999999999</v>
      </c>
      <c r="N3374" t="inlineStr">
        <is>
          <t>ALIMENTOS</t>
        </is>
      </c>
      <c r="O3374" t="inlineStr">
        <is>
          <t>03/2026</t>
        </is>
      </c>
    </row>
    <row r="3375">
      <c r="A3375" t="n">
        <v>216025</v>
      </c>
      <c r="B3375" t="n">
        <v>122</v>
      </c>
      <c r="C3375" t="inlineStr">
        <is>
          <t>Arcos</t>
        </is>
      </c>
      <c r="D3375" t="inlineStr">
        <is>
          <t>CASANDRA DEVOTTO</t>
        </is>
      </c>
      <c r="E3375" t="inlineStr">
        <is>
          <t>122</t>
        </is>
      </c>
      <c r="F3375" s="550" t="n">
        <v>46088</v>
      </c>
      <c r="G3375" t="n">
        <v>26336</v>
      </c>
      <c r="H3375" t="inlineStr">
        <is>
          <t>⁠EMPANADA CEBOLA E QUEIJO</t>
        </is>
      </c>
      <c r="I3375" t="inlineStr">
        <is>
          <t>ALIMENTOS</t>
        </is>
      </c>
      <c r="J3375" t="n">
        <v>135</v>
      </c>
      <c r="K3375" t="inlineStr">
        <is>
          <t>UN</t>
        </is>
      </c>
      <c r="L3375" t="n">
        <v>837</v>
      </c>
      <c r="M3375" t="n">
        <v>6.2</v>
      </c>
      <c r="N3375" t="inlineStr">
        <is>
          <t>ALIMENTOS</t>
        </is>
      </c>
      <c r="O3375" t="inlineStr">
        <is>
          <t>03/2026</t>
        </is>
      </c>
    </row>
    <row r="3376">
      <c r="A3376" t="n">
        <v>216025</v>
      </c>
      <c r="B3376" t="n">
        <v>122</v>
      </c>
      <c r="C3376" t="inlineStr">
        <is>
          <t>Arcos</t>
        </is>
      </c>
      <c r="D3376" t="inlineStr">
        <is>
          <t>CASANDRA DEVOTTO</t>
        </is>
      </c>
      <c r="E3376" t="inlineStr">
        <is>
          <t>122</t>
        </is>
      </c>
      <c r="F3376" s="550" t="n">
        <v>46088</v>
      </c>
      <c r="G3376" t="n">
        <v>25429</v>
      </c>
      <c r="H3376" t="inlineStr">
        <is>
          <t>EMPANADA DE SALTENA UN</t>
        </is>
      </c>
      <c r="I3376" t="inlineStr">
        <is>
          <t>ALIMENTOS</t>
        </is>
      </c>
      <c r="J3376" t="n">
        <v>200</v>
      </c>
      <c r="K3376" t="inlineStr">
        <is>
          <t>UN</t>
        </is>
      </c>
      <c r="L3376" t="n">
        <v>1240</v>
      </c>
      <c r="M3376" t="n">
        <v>6.2</v>
      </c>
      <c r="N3376" t="inlineStr">
        <is>
          <t>ALIMENTOS</t>
        </is>
      </c>
      <c r="O3376" t="inlineStr">
        <is>
          <t>03/2026</t>
        </is>
      </c>
    </row>
    <row r="3377">
      <c r="A3377" t="n">
        <v>216025</v>
      </c>
      <c r="B3377" t="n">
        <v>122</v>
      </c>
      <c r="C3377" t="inlineStr">
        <is>
          <t>Arcos</t>
        </is>
      </c>
      <c r="D3377" t="inlineStr">
        <is>
          <t>CASANDRA DEVOTTO</t>
        </is>
      </c>
      <c r="E3377" t="inlineStr">
        <is>
          <t>122</t>
        </is>
      </c>
      <c r="F3377" s="550" t="n">
        <v>46088</v>
      </c>
      <c r="G3377" t="n">
        <v>26024</v>
      </c>
      <c r="H3377" t="inlineStr">
        <is>
          <t>EMPANADA MARGUERITA UN</t>
        </is>
      </c>
      <c r="I3377" t="inlineStr">
        <is>
          <t>ALIMENTOS</t>
        </is>
      </c>
      <c r="J3377" t="n">
        <v>150</v>
      </c>
      <c r="K3377" t="inlineStr">
        <is>
          <t>UN</t>
        </is>
      </c>
      <c r="L3377" t="n">
        <v>930</v>
      </c>
      <c r="M3377" t="n">
        <v>6.2</v>
      </c>
      <c r="N3377" t="inlineStr">
        <is>
          <t>ALIMENTOS</t>
        </is>
      </c>
      <c r="O3377" t="inlineStr">
        <is>
          <t>03/2026</t>
        </is>
      </c>
    </row>
    <row r="3378">
      <c r="A3378" t="n">
        <v>216024</v>
      </c>
      <c r="B3378" t="n">
        <v>122</v>
      </c>
      <c r="C3378" t="inlineStr">
        <is>
          <t>Arcos</t>
        </is>
      </c>
      <c r="D3378" t="inlineStr">
        <is>
          <t>CASANDRA DEVOTTO</t>
        </is>
      </c>
      <c r="E3378" t="inlineStr">
        <is>
          <t>120</t>
        </is>
      </c>
      <c r="F3378" s="550" t="n">
        <v>46086</v>
      </c>
      <c r="G3378" t="n">
        <v>26336</v>
      </c>
      <c r="H3378" t="inlineStr">
        <is>
          <t>⁠EMPANADA CEBOLA E QUEIJO</t>
        </is>
      </c>
      <c r="I3378" t="inlineStr">
        <is>
          <t>ALIMENTOS</t>
        </is>
      </c>
      <c r="J3378" t="n">
        <v>100</v>
      </c>
      <c r="K3378" t="inlineStr">
        <is>
          <t>UN</t>
        </is>
      </c>
      <c r="L3378" t="n">
        <v>620</v>
      </c>
      <c r="M3378" t="n">
        <v>6.2</v>
      </c>
      <c r="N3378" t="inlineStr">
        <is>
          <t>ALIMENTOS</t>
        </is>
      </c>
      <c r="O3378" t="inlineStr">
        <is>
          <t>03/2026</t>
        </is>
      </c>
    </row>
    <row r="3379">
      <c r="A3379" t="n">
        <v>216024</v>
      </c>
      <c r="B3379" t="n">
        <v>122</v>
      </c>
      <c r="C3379" t="inlineStr">
        <is>
          <t>Arcos</t>
        </is>
      </c>
      <c r="D3379" t="inlineStr">
        <is>
          <t>CASANDRA DEVOTTO</t>
        </is>
      </c>
      <c r="E3379" t="inlineStr">
        <is>
          <t>120</t>
        </is>
      </c>
      <c r="F3379" s="550" t="n">
        <v>46086</v>
      </c>
      <c r="G3379" t="n">
        <v>25429</v>
      </c>
      <c r="H3379" t="inlineStr">
        <is>
          <t>EMPANADA DE SALTENA UN</t>
        </is>
      </c>
      <c r="I3379" t="inlineStr">
        <is>
          <t>ALIMENTOS</t>
        </is>
      </c>
      <c r="J3379" t="n">
        <v>150</v>
      </c>
      <c r="K3379" t="inlineStr">
        <is>
          <t>UN</t>
        </is>
      </c>
      <c r="L3379" t="n">
        <v>930</v>
      </c>
      <c r="M3379" t="n">
        <v>6.2</v>
      </c>
      <c r="N3379" t="inlineStr">
        <is>
          <t>ALIMENTOS</t>
        </is>
      </c>
      <c r="O3379" t="inlineStr">
        <is>
          <t>03/2026</t>
        </is>
      </c>
    </row>
    <row r="3380">
      <c r="A3380" t="n">
        <v>216024</v>
      </c>
      <c r="B3380" t="n">
        <v>122</v>
      </c>
      <c r="C3380" t="inlineStr">
        <is>
          <t>Arcos</t>
        </is>
      </c>
      <c r="D3380" t="inlineStr">
        <is>
          <t>CASANDRA DEVOTTO</t>
        </is>
      </c>
      <c r="E3380" t="inlineStr">
        <is>
          <t>120</t>
        </is>
      </c>
      <c r="F3380" s="550" t="n">
        <v>46086</v>
      </c>
      <c r="G3380" t="n">
        <v>26024</v>
      </c>
      <c r="H3380" t="inlineStr">
        <is>
          <t>EMPANADA MARGUERITA UN</t>
        </is>
      </c>
      <c r="I3380" t="inlineStr">
        <is>
          <t>ALIMENTOS</t>
        </is>
      </c>
      <c r="J3380" t="n">
        <v>100</v>
      </c>
      <c r="K3380" t="inlineStr">
        <is>
          <t>UN</t>
        </is>
      </c>
      <c r="L3380" t="n">
        <v>620</v>
      </c>
      <c r="M3380" t="n">
        <v>6.2</v>
      </c>
      <c r="N3380" t="inlineStr">
        <is>
          <t>ALIMENTOS</t>
        </is>
      </c>
      <c r="O3380" t="inlineStr">
        <is>
          <t>03/2026</t>
        </is>
      </c>
    </row>
    <row r="3381">
      <c r="A3381" t="n">
        <v>216000</v>
      </c>
      <c r="B3381" t="n">
        <v>122</v>
      </c>
      <c r="C3381" t="inlineStr">
        <is>
          <t>Arcos</t>
        </is>
      </c>
      <c r="D3381" t="inlineStr">
        <is>
          <t>ICE4PROS FABRICA DE GELO LTDA</t>
        </is>
      </c>
      <c r="E3381" t="inlineStr">
        <is>
          <t>88195</t>
        </is>
      </c>
      <c r="F3381" s="550" t="n">
        <v>46082</v>
      </c>
      <c r="G3381" t="n">
        <v>24816</v>
      </c>
      <c r="H3381" t="inlineStr">
        <is>
          <t>GELO ESFERICO UN</t>
        </is>
      </c>
      <c r="I3381" t="inlineStr">
        <is>
          <t>BEBIDAS</t>
        </is>
      </c>
      <c r="J3381" t="n">
        <v>3</v>
      </c>
      <c r="K3381" t="inlineStr">
        <is>
          <t>PC</t>
        </is>
      </c>
      <c r="L3381" t="n">
        <v>191.4</v>
      </c>
      <c r="M3381" t="n">
        <v>63.8</v>
      </c>
      <c r="N3381" t="inlineStr">
        <is>
          <t>BEBIDAS - 11/2025 - DADOS BANCARIOS: ITAU - AG: 8482 - CONTA: 99883-1 - CNPJ: 30.057.638/0001-20 (PIX)</t>
        </is>
      </c>
      <c r="O3381" t="inlineStr">
        <is>
          <t>03/2026</t>
        </is>
      </c>
    </row>
    <row r="3382">
      <c r="A3382" t="n">
        <v>216000</v>
      </c>
      <c r="B3382" t="n">
        <v>122</v>
      </c>
      <c r="C3382" t="inlineStr">
        <is>
          <t>Arcos</t>
        </is>
      </c>
      <c r="D3382" t="inlineStr">
        <is>
          <t>ICE4PROS FABRICA DE GELO LTDA</t>
        </is>
      </c>
      <c r="E3382" t="inlineStr">
        <is>
          <t>88195</t>
        </is>
      </c>
      <c r="F3382" s="550" t="n">
        <v>46082</v>
      </c>
      <c r="G3382" t="n">
        <v>24814</v>
      </c>
      <c r="H3382" t="inlineStr">
        <is>
          <t>GELO COLLINS PRO 35X140</t>
        </is>
      </c>
      <c r="I3382" t="inlineStr">
        <is>
          <t>BEBIDAS</t>
        </is>
      </c>
      <c r="J3382" t="n">
        <v>7</v>
      </c>
      <c r="K3382" t="inlineStr">
        <is>
          <t>PC</t>
        </is>
      </c>
      <c r="L3382" t="n">
        <v>273.42</v>
      </c>
      <c r="M3382" t="n">
        <v>39.06</v>
      </c>
      <c r="N3382" t="inlineStr">
        <is>
          <t>BEBIDAS - 11/2025 - DADOS BANCARIOS: ITAU - AG: 8482 - CONTA: 99883-1 - CNPJ: 30.057.638/0001-20 (PIX)</t>
        </is>
      </c>
      <c r="O3382" t="inlineStr">
        <is>
          <t>03/2026</t>
        </is>
      </c>
    </row>
    <row r="3383">
      <c r="A3383" t="n">
        <v>216000</v>
      </c>
      <c r="B3383" t="n">
        <v>122</v>
      </c>
      <c r="C3383" t="inlineStr">
        <is>
          <t>Arcos</t>
        </is>
      </c>
      <c r="D3383" t="inlineStr">
        <is>
          <t>ICE4PROS FABRICA DE GELO LTDA</t>
        </is>
      </c>
      <c r="E3383" t="inlineStr">
        <is>
          <t>88195</t>
        </is>
      </c>
      <c r="F3383" s="550" t="n">
        <v>46082</v>
      </c>
      <c r="G3383" t="n">
        <v>17092</v>
      </c>
      <c r="H3383" t="inlineStr">
        <is>
          <t>GELO CUBO 50X60MM</t>
        </is>
      </c>
      <c r="I3383" t="inlineStr">
        <is>
          <t>BEBIDAS</t>
        </is>
      </c>
      <c r="J3383" t="n">
        <v>14</v>
      </c>
      <c r="K3383" t="inlineStr">
        <is>
          <t>PC</t>
        </is>
      </c>
      <c r="L3383" t="n">
        <v>759.5</v>
      </c>
      <c r="M3383" t="n">
        <v>54.25</v>
      </c>
      <c r="N3383" t="inlineStr">
        <is>
          <t>BEBIDAS - 11/2025 - DADOS BANCARIOS: ITAU - AG: 8482 - CONTA: 99883-1 - CNPJ: 30.057.638/0001-20 (PIX)</t>
        </is>
      </c>
      <c r="O3383" t="inlineStr">
        <is>
          <t>03/2026</t>
        </is>
      </c>
    </row>
    <row r="3384">
      <c r="A3384" t="n">
        <v>215934</v>
      </c>
      <c r="B3384" t="n">
        <v>122</v>
      </c>
      <c r="C3384" t="inlineStr">
        <is>
          <t>Arcos</t>
        </is>
      </c>
      <c r="D3384" t="inlineStr">
        <is>
          <t>PIRAMIDES COMERCIO DE AGUAS MINEIRAIS E BEBIDAS EM GERAL LTDA</t>
        </is>
      </c>
      <c r="E3384" t="inlineStr">
        <is>
          <t>147709</t>
        </is>
      </c>
      <c r="F3384" s="550" t="n">
        <v>46084</v>
      </c>
      <c r="G3384" t="n">
        <v>17905</v>
      </c>
      <c r="H3384" t="inlineStr">
        <is>
          <t>GUARANA ANTARCTICA DIET LATA 350ML C/12</t>
        </is>
      </c>
      <c r="I3384" t="inlineStr">
        <is>
          <t>BEBIDAS</t>
        </is>
      </c>
      <c r="J3384" t="n">
        <v>10</v>
      </c>
      <c r="K3384" t="inlineStr">
        <is>
          <t>PC</t>
        </is>
      </c>
      <c r="L3384" t="n">
        <v>382.8</v>
      </c>
      <c r="M3384" t="n">
        <v>38.28</v>
      </c>
      <c r="N3384" t="inlineStr">
        <is>
          <t>BEBIDAS</t>
        </is>
      </c>
      <c r="O3384" t="inlineStr">
        <is>
          <t>03/2026</t>
        </is>
      </c>
    </row>
    <row r="3385">
      <c r="A3385" t="n">
        <v>215934</v>
      </c>
      <c r="B3385" t="n">
        <v>122</v>
      </c>
      <c r="C3385" t="inlineStr">
        <is>
          <t>Arcos</t>
        </is>
      </c>
      <c r="D3385" t="inlineStr">
        <is>
          <t>PIRAMIDES COMERCIO DE AGUAS MINEIRAIS E BEBIDAS EM GERAL LTDA</t>
        </is>
      </c>
      <c r="E3385" t="inlineStr">
        <is>
          <t>147709</t>
        </is>
      </c>
      <c r="F3385" s="550" t="n">
        <v>46084</v>
      </c>
      <c r="G3385" t="n">
        <v>17903</v>
      </c>
      <c r="H3385" t="inlineStr">
        <is>
          <t>GUARANA ANTARCTICA LATA 350ML C/12 PC</t>
        </is>
      </c>
      <c r="I3385" t="inlineStr">
        <is>
          <t>BEBIDAS</t>
        </is>
      </c>
      <c r="J3385" t="n">
        <v>10</v>
      </c>
      <c r="K3385" t="inlineStr">
        <is>
          <t>PC</t>
        </is>
      </c>
      <c r="L3385" t="n">
        <v>382.8</v>
      </c>
      <c r="M3385" t="n">
        <v>38.28</v>
      </c>
      <c r="N3385" t="inlineStr">
        <is>
          <t>BEBIDAS</t>
        </is>
      </c>
      <c r="O3385" t="inlineStr">
        <is>
          <t>03/2026</t>
        </is>
      </c>
    </row>
    <row r="3386">
      <c r="A3386" t="n">
        <v>215861</v>
      </c>
      <c r="B3386" t="n">
        <v>122</v>
      </c>
      <c r="C3386" t="inlineStr">
        <is>
          <t>Arcos</t>
        </is>
      </c>
      <c r="D3386" t="inlineStr">
        <is>
          <t>CECILIA TSUYACO ARAKI SILVA LTDA</t>
        </is>
      </c>
      <c r="E3386" t="inlineStr">
        <is>
          <t>388108</t>
        </is>
      </c>
      <c r="F3386" s="550" t="n">
        <v>46087</v>
      </c>
      <c r="G3386" t="n">
        <v>24083</v>
      </c>
      <c r="H3386" t="inlineStr">
        <is>
          <t>BATATA ASTERIX GRAUDA NOIVA KG</t>
        </is>
      </c>
      <c r="I3386" t="inlineStr">
        <is>
          <t>ALIMENTOS</t>
        </is>
      </c>
      <c r="J3386" t="n">
        <v>50</v>
      </c>
      <c r="K3386" t="inlineStr">
        <is>
          <t>KG</t>
        </is>
      </c>
      <c r="L3386" t="n">
        <v>325</v>
      </c>
      <c r="M3386" t="n">
        <v>6.5</v>
      </c>
      <c r="N3386" t="inlineStr">
        <is>
          <t>ALIMENTOS</t>
        </is>
      </c>
      <c r="O3386" t="inlineStr">
        <is>
          <t>03/2026</t>
        </is>
      </c>
    </row>
    <row r="3387">
      <c r="A3387" t="n">
        <v>215856</v>
      </c>
      <c r="B3387" t="n">
        <v>122</v>
      </c>
      <c r="C3387" t="inlineStr">
        <is>
          <t>Arcos</t>
        </is>
      </c>
      <c r="D3387" t="inlineStr">
        <is>
          <t>DO CHEF DISTRIBUIDORA DE ALIMENTOS LTDA</t>
        </is>
      </c>
      <c r="E3387" t="inlineStr">
        <is>
          <t>94</t>
        </is>
      </c>
      <c r="F3387" s="550" t="n">
        <v>46087</v>
      </c>
      <c r="G3387" t="n">
        <v>19634</v>
      </c>
      <c r="H3387" t="inlineStr">
        <is>
          <t>BERINJELA KG</t>
        </is>
      </c>
      <c r="I3387" t="inlineStr">
        <is>
          <t>ALIMENTOS</t>
        </is>
      </c>
      <c r="J3387" t="n">
        <v>1</v>
      </c>
      <c r="K3387" t="inlineStr">
        <is>
          <t>KG</t>
        </is>
      </c>
      <c r="L3387" t="n">
        <v>10.63</v>
      </c>
      <c r="M3387" t="n">
        <v>10.63</v>
      </c>
      <c r="N3387" t="inlineStr">
        <is>
          <t>ALIMENTOS</t>
        </is>
      </c>
      <c r="O3387" t="inlineStr">
        <is>
          <t>03/2026</t>
        </is>
      </c>
    </row>
    <row r="3388">
      <c r="A3388" t="n">
        <v>215856</v>
      </c>
      <c r="B3388" t="n">
        <v>122</v>
      </c>
      <c r="C3388" t="inlineStr">
        <is>
          <t>Arcos</t>
        </is>
      </c>
      <c r="D3388" t="inlineStr">
        <is>
          <t>DO CHEF DISTRIBUIDORA DE ALIMENTOS LTDA</t>
        </is>
      </c>
      <c r="E3388" t="inlineStr">
        <is>
          <t>94</t>
        </is>
      </c>
      <c r="F3388" s="550" t="n">
        <v>46087</v>
      </c>
      <c r="G3388" t="n">
        <v>19654</v>
      </c>
      <c r="H3388" t="inlineStr">
        <is>
          <t>ABOBRINHA ITALIANA GRAUDA KG</t>
        </is>
      </c>
      <c r="I3388" t="inlineStr">
        <is>
          <t>ALIMENTOS</t>
        </is>
      </c>
      <c r="J3388" t="n">
        <v>3</v>
      </c>
      <c r="K3388" t="inlineStr">
        <is>
          <t>KG</t>
        </is>
      </c>
      <c r="L3388" t="n">
        <v>30</v>
      </c>
      <c r="M3388" t="n">
        <v>10</v>
      </c>
      <c r="N3388" t="inlineStr">
        <is>
          <t>ALIMENTOS</t>
        </is>
      </c>
      <c r="O3388" t="inlineStr">
        <is>
          <t>03/2026</t>
        </is>
      </c>
    </row>
    <row r="3389">
      <c r="A3389" t="n">
        <v>215856</v>
      </c>
      <c r="B3389" t="n">
        <v>122</v>
      </c>
      <c r="C3389" t="inlineStr">
        <is>
          <t>Arcos</t>
        </is>
      </c>
      <c r="D3389" t="inlineStr">
        <is>
          <t>DO CHEF DISTRIBUIDORA DE ALIMENTOS LTDA</t>
        </is>
      </c>
      <c r="E3389" t="inlineStr">
        <is>
          <t>94</t>
        </is>
      </c>
      <c r="F3389" s="550" t="n">
        <v>46087</v>
      </c>
      <c r="G3389" t="n">
        <v>19721</v>
      </c>
      <c r="H3389" t="inlineStr">
        <is>
          <t>ROMA KG</t>
        </is>
      </c>
      <c r="I3389" t="inlineStr">
        <is>
          <t>ALIMENTOS</t>
        </is>
      </c>
      <c r="J3389" t="n">
        <v>1.3</v>
      </c>
      <c r="K3389" t="inlineStr">
        <is>
          <t>KG</t>
        </is>
      </c>
      <c r="L3389" t="n">
        <v>52</v>
      </c>
      <c r="M3389" t="n">
        <v>40</v>
      </c>
      <c r="N3389" t="inlineStr">
        <is>
          <t>ALIMENTOS</t>
        </is>
      </c>
      <c r="O3389" t="inlineStr">
        <is>
          <t>03/2026</t>
        </is>
      </c>
    </row>
    <row r="3390">
      <c r="A3390" t="n">
        <v>215856</v>
      </c>
      <c r="B3390" t="n">
        <v>122</v>
      </c>
      <c r="C3390" t="inlineStr">
        <is>
          <t>Arcos</t>
        </is>
      </c>
      <c r="D3390" t="inlineStr">
        <is>
          <t>DO CHEF DISTRIBUIDORA DE ALIMENTOS LTDA</t>
        </is>
      </c>
      <c r="E3390" t="inlineStr">
        <is>
          <t>94</t>
        </is>
      </c>
      <c r="F3390" s="550" t="n">
        <v>46087</v>
      </c>
      <c r="G3390" t="n">
        <v>19759</v>
      </c>
      <c r="H3390" t="inlineStr">
        <is>
          <t>LARANJA BAHIA KG</t>
        </is>
      </c>
      <c r="I3390" t="inlineStr">
        <is>
          <t>ALIMENTOS</t>
        </is>
      </c>
      <c r="J3390" t="n">
        <v>5</v>
      </c>
      <c r="K3390" t="inlineStr">
        <is>
          <t>KG</t>
        </is>
      </c>
      <c r="L3390" t="n">
        <v>43.75</v>
      </c>
      <c r="M3390" t="n">
        <v>8.75</v>
      </c>
      <c r="N3390" t="inlineStr">
        <is>
          <t>ALIMENTOS</t>
        </is>
      </c>
      <c r="O3390" t="inlineStr">
        <is>
          <t>03/2026</t>
        </is>
      </c>
    </row>
    <row r="3391">
      <c r="A3391" t="n">
        <v>215856</v>
      </c>
      <c r="B3391" t="n">
        <v>122</v>
      </c>
      <c r="C3391" t="inlineStr">
        <is>
          <t>Arcos</t>
        </is>
      </c>
      <c r="D3391" t="inlineStr">
        <is>
          <t>DO CHEF DISTRIBUIDORA DE ALIMENTOS LTDA</t>
        </is>
      </c>
      <c r="E3391" t="inlineStr">
        <is>
          <t>94</t>
        </is>
      </c>
      <c r="F3391" s="550" t="n">
        <v>46087</v>
      </c>
      <c r="G3391" t="n">
        <v>19846</v>
      </c>
      <c r="H3391" t="inlineStr">
        <is>
          <t>BROTO DE MOYASHI GRANEL KG</t>
        </is>
      </c>
      <c r="I3391" t="inlineStr">
        <is>
          <t>ALIMENTOS</t>
        </is>
      </c>
      <c r="J3391" t="n">
        <v>0.5</v>
      </c>
      <c r="K3391" t="inlineStr">
        <is>
          <t>KG</t>
        </is>
      </c>
      <c r="L3391" t="n">
        <v>9.380000000000001</v>
      </c>
      <c r="M3391" t="n">
        <v>18.76</v>
      </c>
      <c r="N3391" t="inlineStr">
        <is>
          <t>ALIMENTOS</t>
        </is>
      </c>
      <c r="O3391" t="inlineStr">
        <is>
          <t>03/2026</t>
        </is>
      </c>
    </row>
    <row r="3392">
      <c r="A3392" t="n">
        <v>215856</v>
      </c>
      <c r="B3392" t="n">
        <v>122</v>
      </c>
      <c r="C3392" t="inlineStr">
        <is>
          <t>Arcos</t>
        </is>
      </c>
      <c r="D3392" t="inlineStr">
        <is>
          <t>DO CHEF DISTRIBUIDORA DE ALIMENTOS LTDA</t>
        </is>
      </c>
      <c r="E3392" t="inlineStr">
        <is>
          <t>94</t>
        </is>
      </c>
      <c r="F3392" s="550" t="n">
        <v>46087</v>
      </c>
      <c r="G3392" t="n">
        <v>23096</v>
      </c>
      <c r="H3392" t="inlineStr">
        <is>
          <t>OVO BRANCO UN</t>
        </is>
      </c>
      <c r="I3392" t="inlineStr">
        <is>
          <t>ALIMENTOS</t>
        </is>
      </c>
      <c r="J3392" t="n">
        <v>60</v>
      </c>
      <c r="K3392" t="inlineStr">
        <is>
          <t>UN</t>
        </is>
      </c>
      <c r="L3392" t="n">
        <v>41.4</v>
      </c>
      <c r="M3392" t="n">
        <v>0.6899999999999999</v>
      </c>
      <c r="N3392" t="inlineStr">
        <is>
          <t>ALIMENTOS</t>
        </is>
      </c>
      <c r="O3392" t="inlineStr">
        <is>
          <t>03/2026</t>
        </is>
      </c>
    </row>
    <row r="3393">
      <c r="A3393" t="n">
        <v>215856</v>
      </c>
      <c r="B3393" t="n">
        <v>122</v>
      </c>
      <c r="C3393" t="inlineStr">
        <is>
          <t>Arcos</t>
        </is>
      </c>
      <c r="D3393" t="inlineStr">
        <is>
          <t>DO CHEF DISTRIBUIDORA DE ALIMENTOS LTDA</t>
        </is>
      </c>
      <c r="E3393" t="inlineStr">
        <is>
          <t>94</t>
        </is>
      </c>
      <c r="F3393" s="550" t="n">
        <v>46087</v>
      </c>
      <c r="G3393" t="n">
        <v>23195</v>
      </c>
      <c r="H3393" t="inlineStr">
        <is>
          <t>RABANETE KG</t>
        </is>
      </c>
      <c r="I3393" t="inlineStr">
        <is>
          <t>ALIMENTOS</t>
        </is>
      </c>
      <c r="J3393" t="n">
        <v>0.3</v>
      </c>
      <c r="K3393" t="inlineStr">
        <is>
          <t>KG</t>
        </is>
      </c>
      <c r="L3393" t="n">
        <v>4.5</v>
      </c>
      <c r="M3393" t="n">
        <v>15</v>
      </c>
      <c r="N3393" t="inlineStr">
        <is>
          <t>ALIMENTOS</t>
        </is>
      </c>
      <c r="O3393" t="inlineStr">
        <is>
          <t>03/2026</t>
        </is>
      </c>
    </row>
    <row r="3394">
      <c r="A3394" t="n">
        <v>215856</v>
      </c>
      <c r="B3394" t="n">
        <v>122</v>
      </c>
      <c r="C3394" t="inlineStr">
        <is>
          <t>Arcos</t>
        </is>
      </c>
      <c r="D3394" t="inlineStr">
        <is>
          <t>DO CHEF DISTRIBUIDORA DE ALIMENTOS LTDA</t>
        </is>
      </c>
      <c r="E3394" t="inlineStr">
        <is>
          <t>94</t>
        </is>
      </c>
      <c r="F3394" s="550" t="n">
        <v>46087</v>
      </c>
      <c r="G3394" t="n">
        <v>23186</v>
      </c>
      <c r="H3394" t="inlineStr">
        <is>
          <t>TOMATE CARMEM SALADA KG</t>
        </is>
      </c>
      <c r="I3394" t="inlineStr">
        <is>
          <t>ALIMENTOS</t>
        </is>
      </c>
      <c r="J3394" t="n">
        <v>15</v>
      </c>
      <c r="K3394" t="inlineStr">
        <is>
          <t>KG</t>
        </is>
      </c>
      <c r="L3394" t="n">
        <v>168.75</v>
      </c>
      <c r="M3394" t="n">
        <v>11.25</v>
      </c>
      <c r="N3394" t="inlineStr">
        <is>
          <t>ALIMENTOS</t>
        </is>
      </c>
      <c r="O3394" t="inlineStr">
        <is>
          <t>03/2026</t>
        </is>
      </c>
    </row>
    <row r="3395">
      <c r="A3395" t="n">
        <v>215856</v>
      </c>
      <c r="B3395" t="n">
        <v>122</v>
      </c>
      <c r="C3395" t="inlineStr">
        <is>
          <t>Arcos</t>
        </is>
      </c>
      <c r="D3395" t="inlineStr">
        <is>
          <t>DO CHEF DISTRIBUIDORA DE ALIMENTOS LTDA</t>
        </is>
      </c>
      <c r="E3395" t="inlineStr">
        <is>
          <t>94</t>
        </is>
      </c>
      <c r="F3395" s="550" t="n">
        <v>46087</v>
      </c>
      <c r="G3395" t="n">
        <v>23241</v>
      </c>
      <c r="H3395" t="inlineStr">
        <is>
          <t>CHUCHU KG</t>
        </is>
      </c>
      <c r="I3395" t="inlineStr">
        <is>
          <t>ALIMENTOS</t>
        </is>
      </c>
      <c r="J3395" t="n">
        <v>3</v>
      </c>
      <c r="K3395" t="inlineStr">
        <is>
          <t>KG</t>
        </is>
      </c>
      <c r="L3395" t="n">
        <v>11.25</v>
      </c>
      <c r="M3395" t="n">
        <v>3.75</v>
      </c>
      <c r="N3395" t="inlineStr">
        <is>
          <t>ALIMENTOS</t>
        </is>
      </c>
      <c r="O3395" t="inlineStr">
        <is>
          <t>03/2026</t>
        </is>
      </c>
    </row>
    <row r="3396">
      <c r="A3396" t="n">
        <v>215856</v>
      </c>
      <c r="B3396" t="n">
        <v>122</v>
      </c>
      <c r="C3396" t="inlineStr">
        <is>
          <t>Arcos</t>
        </is>
      </c>
      <c r="D3396" t="inlineStr">
        <is>
          <t>DO CHEF DISTRIBUIDORA DE ALIMENTOS LTDA</t>
        </is>
      </c>
      <c r="E3396" t="inlineStr">
        <is>
          <t>94</t>
        </is>
      </c>
      <c r="F3396" s="550" t="n">
        <v>46087</v>
      </c>
      <c r="G3396" t="n">
        <v>23361</v>
      </c>
      <c r="H3396" t="inlineStr">
        <is>
          <t>LARANJA PERA KG</t>
        </is>
      </c>
      <c r="I3396" t="inlineStr">
        <is>
          <t>ALIMENTOS</t>
        </is>
      </c>
      <c r="J3396" t="n">
        <v>20</v>
      </c>
      <c r="K3396" t="inlineStr">
        <is>
          <t>KG</t>
        </is>
      </c>
      <c r="L3396" t="n">
        <v>65</v>
      </c>
      <c r="M3396" t="n">
        <v>3.25</v>
      </c>
      <c r="N3396" t="inlineStr">
        <is>
          <t>ALIMENTOS</t>
        </is>
      </c>
      <c r="O3396" t="inlineStr">
        <is>
          <t>03/2026</t>
        </is>
      </c>
    </row>
    <row r="3397">
      <c r="A3397" t="n">
        <v>215856</v>
      </c>
      <c r="B3397" t="n">
        <v>122</v>
      </c>
      <c r="C3397" t="inlineStr">
        <is>
          <t>Arcos</t>
        </is>
      </c>
      <c r="D3397" t="inlineStr">
        <is>
          <t>DO CHEF DISTRIBUIDORA DE ALIMENTOS LTDA</t>
        </is>
      </c>
      <c r="E3397" t="inlineStr">
        <is>
          <t>94</t>
        </is>
      </c>
      <c r="F3397" s="550" t="n">
        <v>46087</v>
      </c>
      <c r="G3397" t="n">
        <v>23184</v>
      </c>
      <c r="H3397" t="inlineStr">
        <is>
          <t>TOMATE CEREJA KG</t>
        </is>
      </c>
      <c r="I3397" t="inlineStr">
        <is>
          <t>ALIMENTOS</t>
        </is>
      </c>
      <c r="J3397" t="n">
        <v>0.3</v>
      </c>
      <c r="K3397" t="inlineStr">
        <is>
          <t>KG</t>
        </is>
      </c>
      <c r="L3397" t="n">
        <v>3.75</v>
      </c>
      <c r="M3397" t="n">
        <v>12.5</v>
      </c>
      <c r="N3397" t="inlineStr">
        <is>
          <t>ALIMENTOS</t>
        </is>
      </c>
      <c r="O3397" t="inlineStr">
        <is>
          <t>03/2026</t>
        </is>
      </c>
    </row>
    <row r="3398">
      <c r="A3398" t="n">
        <v>215856</v>
      </c>
      <c r="B3398" t="n">
        <v>122</v>
      </c>
      <c r="C3398" t="inlineStr">
        <is>
          <t>Arcos</t>
        </is>
      </c>
      <c r="D3398" t="inlineStr">
        <is>
          <t>DO CHEF DISTRIBUIDORA DE ALIMENTOS LTDA</t>
        </is>
      </c>
      <c r="E3398" t="inlineStr">
        <is>
          <t>94</t>
        </is>
      </c>
      <c r="F3398" s="550" t="n">
        <v>46087</v>
      </c>
      <c r="G3398" t="n">
        <v>26631</v>
      </c>
      <c r="H3398" t="inlineStr">
        <is>
          <t>MANJERICAO BASILICO KG</t>
        </is>
      </c>
      <c r="I3398" t="inlineStr">
        <is>
          <t>ALIMENTOS</t>
        </is>
      </c>
      <c r="J3398" t="n">
        <v>1.65</v>
      </c>
      <c r="K3398" t="inlineStr">
        <is>
          <t>KG</t>
        </is>
      </c>
      <c r="L3398" t="n">
        <v>72.19</v>
      </c>
      <c r="M3398" t="n">
        <v>43.751515</v>
      </c>
      <c r="N3398" t="inlineStr">
        <is>
          <t>ALIMENTOS</t>
        </is>
      </c>
      <c r="O3398" t="inlineStr">
        <is>
          <t>03/2026</t>
        </is>
      </c>
    </row>
    <row r="3399">
      <c r="A3399" t="n">
        <v>215851</v>
      </c>
      <c r="B3399" t="n">
        <v>122</v>
      </c>
      <c r="C3399" t="inlineStr">
        <is>
          <t>Arcos</t>
        </is>
      </c>
      <c r="D3399" t="inlineStr">
        <is>
          <t>CECILIA TSUYACO ARAKI SILVA LTDA</t>
        </is>
      </c>
      <c r="E3399" t="inlineStr">
        <is>
          <t>388100</t>
        </is>
      </c>
      <c r="F3399" s="550" t="n">
        <v>46087</v>
      </c>
      <c r="G3399" t="n">
        <v>19787</v>
      </c>
      <c r="H3399" t="inlineStr">
        <is>
          <t>ABACAXI PEROLA KG</t>
        </is>
      </c>
      <c r="I3399" t="inlineStr">
        <is>
          <t>ALIMENTOS</t>
        </is>
      </c>
      <c r="J3399" t="n">
        <v>1</v>
      </c>
      <c r="K3399" t="inlineStr">
        <is>
          <t>KG</t>
        </is>
      </c>
      <c r="L3399" t="n">
        <v>4.6</v>
      </c>
      <c r="M3399" t="n">
        <v>4.6</v>
      </c>
      <c r="N3399" t="inlineStr">
        <is>
          <t>ALIMENTOS</t>
        </is>
      </c>
      <c r="O3399" t="inlineStr">
        <is>
          <t>03/2026</t>
        </is>
      </c>
    </row>
    <row r="3400">
      <c r="A3400" t="n">
        <v>215851</v>
      </c>
      <c r="B3400" t="n">
        <v>122</v>
      </c>
      <c r="C3400" t="inlineStr">
        <is>
          <t>Arcos</t>
        </is>
      </c>
      <c r="D3400" t="inlineStr">
        <is>
          <t>CECILIA TSUYACO ARAKI SILVA LTDA</t>
        </is>
      </c>
      <c r="E3400" t="inlineStr">
        <is>
          <t>388100</t>
        </is>
      </c>
      <c r="F3400" s="550" t="n">
        <v>46087</v>
      </c>
      <c r="G3400" t="n">
        <v>19623</v>
      </c>
      <c r="H3400" t="inlineStr">
        <is>
          <t>CEBOLA ROXA KG</t>
        </is>
      </c>
      <c r="I3400" t="inlineStr">
        <is>
          <t>ALIMENTOS</t>
        </is>
      </c>
      <c r="J3400" t="n">
        <v>5</v>
      </c>
      <c r="K3400" t="inlineStr">
        <is>
          <t>KG</t>
        </is>
      </c>
      <c r="L3400" t="n">
        <v>20</v>
      </c>
      <c r="M3400" t="n">
        <v>4</v>
      </c>
      <c r="N3400" t="inlineStr">
        <is>
          <t>ALIMENTOS</t>
        </is>
      </c>
      <c r="O3400" t="inlineStr">
        <is>
          <t>03/2026</t>
        </is>
      </c>
    </row>
    <row r="3401">
      <c r="A3401" t="n">
        <v>215851</v>
      </c>
      <c r="B3401" t="n">
        <v>122</v>
      </c>
      <c r="C3401" t="inlineStr">
        <is>
          <t>Arcos</t>
        </is>
      </c>
      <c r="D3401" t="inlineStr">
        <is>
          <t>CECILIA TSUYACO ARAKI SILVA LTDA</t>
        </is>
      </c>
      <c r="E3401" t="inlineStr">
        <is>
          <t>388100</t>
        </is>
      </c>
      <c r="F3401" s="550" t="n">
        <v>46087</v>
      </c>
      <c r="G3401" t="n">
        <v>19505</v>
      </c>
      <c r="H3401" t="inlineStr">
        <is>
          <t>ALFACE AMERICANA KG</t>
        </is>
      </c>
      <c r="I3401" t="inlineStr">
        <is>
          <t>ALIMENTOS</t>
        </is>
      </c>
      <c r="J3401" t="n">
        <v>1.5</v>
      </c>
      <c r="K3401" t="inlineStr">
        <is>
          <t>KG</t>
        </is>
      </c>
      <c r="L3401" t="n">
        <v>19.5</v>
      </c>
      <c r="M3401" t="n">
        <v>13</v>
      </c>
      <c r="N3401" t="inlineStr">
        <is>
          <t>ALIMENTOS</t>
        </is>
      </c>
      <c r="O3401" t="inlineStr">
        <is>
          <t>03/2026</t>
        </is>
      </c>
    </row>
    <row r="3402">
      <c r="A3402" t="n">
        <v>215851</v>
      </c>
      <c r="B3402" t="n">
        <v>122</v>
      </c>
      <c r="C3402" t="inlineStr">
        <is>
          <t>Arcos</t>
        </is>
      </c>
      <c r="D3402" t="inlineStr">
        <is>
          <t>CECILIA TSUYACO ARAKI SILVA LTDA</t>
        </is>
      </c>
      <c r="E3402" t="inlineStr">
        <is>
          <t>388100</t>
        </is>
      </c>
      <c r="F3402" s="550" t="n">
        <v>46087</v>
      </c>
      <c r="G3402" t="n">
        <v>19575</v>
      </c>
      <c r="H3402" t="inlineStr">
        <is>
          <t>PIMENTA DE CHEIRO VERDE KG</t>
        </is>
      </c>
      <c r="I3402" t="inlineStr">
        <is>
          <t>ALIMENTOS</t>
        </is>
      </c>
      <c r="J3402" t="n">
        <v>0.3</v>
      </c>
      <c r="K3402" t="inlineStr">
        <is>
          <t>KG</t>
        </is>
      </c>
      <c r="L3402" t="n">
        <v>8.4</v>
      </c>
      <c r="M3402" t="n">
        <v>28</v>
      </c>
      <c r="N3402" t="inlineStr">
        <is>
          <t>ALIMENTOS</t>
        </is>
      </c>
      <c r="O3402" t="inlineStr">
        <is>
          <t>03/2026</t>
        </is>
      </c>
    </row>
    <row r="3403">
      <c r="A3403" t="n">
        <v>215851</v>
      </c>
      <c r="B3403" t="n">
        <v>122</v>
      </c>
      <c r="C3403" t="inlineStr">
        <is>
          <t>Arcos</t>
        </is>
      </c>
      <c r="D3403" t="inlineStr">
        <is>
          <t>CECILIA TSUYACO ARAKI SILVA LTDA</t>
        </is>
      </c>
      <c r="E3403" t="inlineStr">
        <is>
          <t>388100</t>
        </is>
      </c>
      <c r="F3403" s="550" t="n">
        <v>46087</v>
      </c>
      <c r="G3403" t="n">
        <v>24509</v>
      </c>
      <c r="H3403" t="inlineStr">
        <is>
          <t>CEBOLA BRANCA KG</t>
        </is>
      </c>
      <c r="I3403" t="inlineStr">
        <is>
          <t>ALIMENTOS</t>
        </is>
      </c>
      <c r="J3403" t="n">
        <v>15</v>
      </c>
      <c r="K3403" t="inlineStr">
        <is>
          <t>KG</t>
        </is>
      </c>
      <c r="L3403" t="n">
        <v>52.5</v>
      </c>
      <c r="M3403" t="n">
        <v>3.5</v>
      </c>
      <c r="N3403" t="inlineStr">
        <is>
          <t>ALIMENTOS</t>
        </is>
      </c>
      <c r="O3403" t="inlineStr">
        <is>
          <t>03/2026</t>
        </is>
      </c>
    </row>
    <row r="3404">
      <c r="A3404" t="n">
        <v>215851</v>
      </c>
      <c r="B3404" t="n">
        <v>122</v>
      </c>
      <c r="C3404" t="inlineStr">
        <is>
          <t>Arcos</t>
        </is>
      </c>
      <c r="D3404" t="inlineStr">
        <is>
          <t>CECILIA TSUYACO ARAKI SILVA LTDA</t>
        </is>
      </c>
      <c r="E3404" t="inlineStr">
        <is>
          <t>388100</t>
        </is>
      </c>
      <c r="F3404" s="550" t="n">
        <v>46087</v>
      </c>
      <c r="G3404" t="n">
        <v>19589</v>
      </c>
      <c r="H3404" t="inlineStr">
        <is>
          <t>PEPINO JAPONES KG</t>
        </is>
      </c>
      <c r="I3404" t="inlineStr">
        <is>
          <t>ALIMENTOS</t>
        </is>
      </c>
      <c r="J3404" t="n">
        <v>1</v>
      </c>
      <c r="K3404" t="inlineStr">
        <is>
          <t>KG</t>
        </is>
      </c>
      <c r="L3404" t="n">
        <v>7.5</v>
      </c>
      <c r="M3404" t="n">
        <v>7.5</v>
      </c>
      <c r="N3404" t="inlineStr">
        <is>
          <t>ALIMENTOS</t>
        </is>
      </c>
      <c r="O3404" t="inlineStr">
        <is>
          <t>03/2026</t>
        </is>
      </c>
    </row>
    <row r="3405">
      <c r="A3405" t="n">
        <v>215851</v>
      </c>
      <c r="B3405" t="n">
        <v>122</v>
      </c>
      <c r="C3405" t="inlineStr">
        <is>
          <t>Arcos</t>
        </is>
      </c>
      <c r="D3405" t="inlineStr">
        <is>
          <t>CECILIA TSUYACO ARAKI SILVA LTDA</t>
        </is>
      </c>
      <c r="E3405" t="inlineStr">
        <is>
          <t>388100</t>
        </is>
      </c>
      <c r="F3405" s="550" t="n">
        <v>46087</v>
      </c>
      <c r="G3405" t="n">
        <v>19506</v>
      </c>
      <c r="H3405" t="inlineStr">
        <is>
          <t>ALECRIM KG</t>
        </is>
      </c>
      <c r="I3405" t="inlineStr">
        <is>
          <t>ALIMENTOS</t>
        </is>
      </c>
      <c r="J3405" t="n">
        <v>0.2</v>
      </c>
      <c r="K3405" t="inlineStr">
        <is>
          <t>KG</t>
        </is>
      </c>
      <c r="L3405" t="n">
        <v>7.6</v>
      </c>
      <c r="M3405" t="n">
        <v>38</v>
      </c>
      <c r="N3405" t="inlineStr">
        <is>
          <t>ALIMENTOS</t>
        </is>
      </c>
      <c r="O3405" t="inlineStr">
        <is>
          <t>03/2026</t>
        </is>
      </c>
    </row>
    <row r="3406">
      <c r="A3406" t="n">
        <v>215851</v>
      </c>
      <c r="B3406" t="n">
        <v>122</v>
      </c>
      <c r="C3406" t="inlineStr">
        <is>
          <t>Arcos</t>
        </is>
      </c>
      <c r="D3406" t="inlineStr">
        <is>
          <t>CECILIA TSUYACO ARAKI SILVA LTDA</t>
        </is>
      </c>
      <c r="E3406" t="inlineStr">
        <is>
          <t>388100</t>
        </is>
      </c>
      <c r="F3406" s="550" t="n">
        <v>46087</v>
      </c>
      <c r="G3406" t="n">
        <v>19465</v>
      </c>
      <c r="H3406" t="inlineStr">
        <is>
          <t>SALSAO KG</t>
        </is>
      </c>
      <c r="I3406" t="inlineStr">
        <is>
          <t>ALIMENTOS</t>
        </is>
      </c>
      <c r="J3406" t="n">
        <v>1</v>
      </c>
      <c r="K3406" t="inlineStr">
        <is>
          <t>KG</t>
        </is>
      </c>
      <c r="L3406" t="n">
        <v>6.3</v>
      </c>
      <c r="M3406" t="n">
        <v>6.3</v>
      </c>
      <c r="N3406" t="inlineStr">
        <is>
          <t>ALIMENTOS</t>
        </is>
      </c>
      <c r="O3406" t="inlineStr">
        <is>
          <t>03/2026</t>
        </is>
      </c>
    </row>
    <row r="3407">
      <c r="A3407" t="n">
        <v>215851</v>
      </c>
      <c r="B3407" t="n">
        <v>122</v>
      </c>
      <c r="C3407" t="inlineStr">
        <is>
          <t>Arcos</t>
        </is>
      </c>
      <c r="D3407" t="inlineStr">
        <is>
          <t>CECILIA TSUYACO ARAKI SILVA LTDA</t>
        </is>
      </c>
      <c r="E3407" t="inlineStr">
        <is>
          <t>388100</t>
        </is>
      </c>
      <c r="F3407" s="550" t="n">
        <v>46087</v>
      </c>
      <c r="G3407" t="n">
        <v>19476</v>
      </c>
      <c r="H3407" t="inlineStr">
        <is>
          <t>MANJERICAO KG</t>
        </is>
      </c>
      <c r="I3407" t="inlineStr">
        <is>
          <t>ALIMENTOS</t>
        </is>
      </c>
      <c r="J3407" t="n">
        <v>0.4</v>
      </c>
      <c r="K3407" t="inlineStr">
        <is>
          <t>KG</t>
        </is>
      </c>
      <c r="L3407" t="n">
        <v>22</v>
      </c>
      <c r="M3407" t="n">
        <v>55</v>
      </c>
      <c r="N3407" t="inlineStr">
        <is>
          <t>ALIMENTOS</t>
        </is>
      </c>
      <c r="O3407" t="inlineStr">
        <is>
          <t>03/2026</t>
        </is>
      </c>
    </row>
    <row r="3408">
      <c r="A3408" t="n">
        <v>215851</v>
      </c>
      <c r="B3408" t="n">
        <v>122</v>
      </c>
      <c r="C3408" t="inlineStr">
        <is>
          <t>Arcos</t>
        </is>
      </c>
      <c r="D3408" t="inlineStr">
        <is>
          <t>CECILIA TSUYACO ARAKI SILVA LTDA</t>
        </is>
      </c>
      <c r="E3408" t="inlineStr">
        <is>
          <t>388100</t>
        </is>
      </c>
      <c r="F3408" s="550" t="n">
        <v>46087</v>
      </c>
      <c r="G3408" t="n">
        <v>19480</v>
      </c>
      <c r="H3408" t="inlineStr">
        <is>
          <t>HORTELA HIDROPONICA KG</t>
        </is>
      </c>
      <c r="I3408" t="inlineStr">
        <is>
          <t>ALIMENTOS</t>
        </is>
      </c>
      <c r="J3408" t="n">
        <v>0.3</v>
      </c>
      <c r="K3408" t="inlineStr">
        <is>
          <t>KG</t>
        </is>
      </c>
      <c r="L3408" t="n">
        <v>4.5</v>
      </c>
      <c r="M3408" t="n">
        <v>15</v>
      </c>
      <c r="N3408" t="inlineStr">
        <is>
          <t>ALIMENTOS</t>
        </is>
      </c>
      <c r="O3408" t="inlineStr">
        <is>
          <t>03/2026</t>
        </is>
      </c>
    </row>
    <row r="3409">
      <c r="A3409" t="n">
        <v>215851</v>
      </c>
      <c r="B3409" t="n">
        <v>122</v>
      </c>
      <c r="C3409" t="inlineStr">
        <is>
          <t>Arcos</t>
        </is>
      </c>
      <c r="D3409" t="inlineStr">
        <is>
          <t>CECILIA TSUYACO ARAKI SILVA LTDA</t>
        </is>
      </c>
      <c r="E3409" t="inlineStr">
        <is>
          <t>388100</t>
        </is>
      </c>
      <c r="F3409" s="550" t="n">
        <v>46087</v>
      </c>
      <c r="G3409" t="n">
        <v>19485</v>
      </c>
      <c r="H3409" t="inlineStr">
        <is>
          <t>ENDRO DILL KG</t>
        </is>
      </c>
      <c r="I3409" t="inlineStr">
        <is>
          <t>ALIMENTOS</t>
        </is>
      </c>
      <c r="J3409" t="n">
        <v>0.1</v>
      </c>
      <c r="K3409" t="inlineStr">
        <is>
          <t>KG</t>
        </is>
      </c>
      <c r="L3409" t="n">
        <v>18.5</v>
      </c>
      <c r="M3409" t="n">
        <v>185</v>
      </c>
      <c r="N3409" t="inlineStr">
        <is>
          <t>ALIMENTOS</t>
        </is>
      </c>
      <c r="O3409" t="inlineStr">
        <is>
          <t>03/2026</t>
        </is>
      </c>
    </row>
    <row r="3410">
      <c r="A3410" t="n">
        <v>215851</v>
      </c>
      <c r="B3410" t="n">
        <v>122</v>
      </c>
      <c r="C3410" t="inlineStr">
        <is>
          <t>Arcos</t>
        </is>
      </c>
      <c r="D3410" t="inlineStr">
        <is>
          <t>CECILIA TSUYACO ARAKI SILVA LTDA</t>
        </is>
      </c>
      <c r="E3410" t="inlineStr">
        <is>
          <t>388100</t>
        </is>
      </c>
      <c r="F3410" s="550" t="n">
        <v>46087</v>
      </c>
      <c r="G3410" t="n">
        <v>19488</v>
      </c>
      <c r="H3410" t="inlineStr">
        <is>
          <t>CEBOLINHA KG</t>
        </is>
      </c>
      <c r="I3410" t="inlineStr">
        <is>
          <t>ALIMENTOS</t>
        </is>
      </c>
      <c r="J3410" t="n">
        <v>0.8</v>
      </c>
      <c r="K3410" t="inlineStr">
        <is>
          <t>KG</t>
        </is>
      </c>
      <c r="L3410" t="n">
        <v>9.6</v>
      </c>
      <c r="M3410" t="n">
        <v>12</v>
      </c>
      <c r="N3410" t="inlineStr">
        <is>
          <t>ALIMENTOS</t>
        </is>
      </c>
      <c r="O3410" t="inlineStr">
        <is>
          <t>03/2026</t>
        </is>
      </c>
    </row>
    <row r="3411">
      <c r="A3411" t="n">
        <v>215851</v>
      </c>
      <c r="B3411" t="n">
        <v>122</v>
      </c>
      <c r="C3411" t="inlineStr">
        <is>
          <t>Arcos</t>
        </is>
      </c>
      <c r="D3411" t="inlineStr">
        <is>
          <t>CECILIA TSUYACO ARAKI SILVA LTDA</t>
        </is>
      </c>
      <c r="E3411" t="inlineStr">
        <is>
          <t>388100</t>
        </is>
      </c>
      <c r="F3411" s="550" t="n">
        <v>46087</v>
      </c>
      <c r="G3411" t="n">
        <v>19498</v>
      </c>
      <c r="H3411" t="inlineStr">
        <is>
          <t>ALFACE ROMANA KG</t>
        </is>
      </c>
      <c r="I3411" t="inlineStr">
        <is>
          <t>ALIMENTOS</t>
        </is>
      </c>
      <c r="J3411" t="n">
        <v>1.2</v>
      </c>
      <c r="K3411" t="inlineStr">
        <is>
          <t>KG</t>
        </is>
      </c>
      <c r="L3411" t="n">
        <v>19.2</v>
      </c>
      <c r="M3411" t="n">
        <v>16</v>
      </c>
      <c r="N3411" t="inlineStr">
        <is>
          <t>ALIMENTOS</t>
        </is>
      </c>
      <c r="O3411" t="inlineStr">
        <is>
          <t>03/2026</t>
        </is>
      </c>
    </row>
    <row r="3412">
      <c r="A3412" t="n">
        <v>215851</v>
      </c>
      <c r="B3412" t="n">
        <v>122</v>
      </c>
      <c r="C3412" t="inlineStr">
        <is>
          <t>Arcos</t>
        </is>
      </c>
      <c r="D3412" t="inlineStr">
        <is>
          <t>CECILIA TSUYACO ARAKI SILVA LTDA</t>
        </is>
      </c>
      <c r="E3412" t="inlineStr">
        <is>
          <t>388100</t>
        </is>
      </c>
      <c r="F3412" s="550" t="n">
        <v>46087</v>
      </c>
      <c r="G3412" t="n">
        <v>19502</v>
      </c>
      <c r="H3412" t="inlineStr">
        <is>
          <t>ALFACE CRESPA ROXA KG</t>
        </is>
      </c>
      <c r="I3412" t="inlineStr">
        <is>
          <t>ALIMENTOS</t>
        </is>
      </c>
      <c r="J3412" t="n">
        <v>1.2</v>
      </c>
      <c r="K3412" t="inlineStr">
        <is>
          <t>KG</t>
        </is>
      </c>
      <c r="L3412" t="n">
        <v>26.4</v>
      </c>
      <c r="M3412" t="n">
        <v>22</v>
      </c>
      <c r="N3412" t="inlineStr">
        <is>
          <t>ALIMENTOS</t>
        </is>
      </c>
      <c r="O3412" t="inlineStr">
        <is>
          <t>03/2026</t>
        </is>
      </c>
    </row>
    <row r="3413">
      <c r="A3413" t="n">
        <v>215851</v>
      </c>
      <c r="B3413" t="n">
        <v>122</v>
      </c>
      <c r="C3413" t="inlineStr">
        <is>
          <t>Arcos</t>
        </is>
      </c>
      <c r="D3413" t="inlineStr">
        <is>
          <t>CECILIA TSUYACO ARAKI SILVA LTDA</t>
        </is>
      </c>
      <c r="E3413" t="inlineStr">
        <is>
          <t>388100</t>
        </is>
      </c>
      <c r="F3413" s="550" t="n">
        <v>46087</v>
      </c>
      <c r="G3413" t="n">
        <v>19503</v>
      </c>
      <c r="H3413" t="inlineStr">
        <is>
          <t>ALFACE CRESPA KG</t>
        </is>
      </c>
      <c r="I3413" t="inlineStr">
        <is>
          <t>ALIMENTOS</t>
        </is>
      </c>
      <c r="J3413" t="n">
        <v>1</v>
      </c>
      <c r="K3413" t="inlineStr">
        <is>
          <t>KG</t>
        </is>
      </c>
      <c r="L3413" t="n">
        <v>13</v>
      </c>
      <c r="M3413" t="n">
        <v>13</v>
      </c>
      <c r="N3413" t="inlineStr">
        <is>
          <t>ALIMENTOS</t>
        </is>
      </c>
      <c r="O3413" t="inlineStr">
        <is>
          <t>03/2026</t>
        </is>
      </c>
    </row>
    <row r="3414">
      <c r="A3414" t="n">
        <v>215851</v>
      </c>
      <c r="B3414" t="n">
        <v>122</v>
      </c>
      <c r="C3414" t="inlineStr">
        <is>
          <t>Arcos</t>
        </is>
      </c>
      <c r="D3414" t="inlineStr">
        <is>
          <t>CECILIA TSUYACO ARAKI SILVA LTDA</t>
        </is>
      </c>
      <c r="E3414" t="inlineStr">
        <is>
          <t>388100</t>
        </is>
      </c>
      <c r="F3414" s="550" t="n">
        <v>46087</v>
      </c>
      <c r="G3414" t="n">
        <v>19738</v>
      </c>
      <c r="H3414" t="inlineStr">
        <is>
          <t>MELANCIA KG</t>
        </is>
      </c>
      <c r="I3414" t="inlineStr">
        <is>
          <t>ALIMENTOS</t>
        </is>
      </c>
      <c r="J3414" t="n">
        <v>18</v>
      </c>
      <c r="K3414" t="inlineStr">
        <is>
          <t>KG</t>
        </is>
      </c>
      <c r="L3414" t="n">
        <v>46.8</v>
      </c>
      <c r="M3414" t="n">
        <v>2.6</v>
      </c>
      <c r="N3414" t="inlineStr">
        <is>
          <t>ALIMENTOS</t>
        </is>
      </c>
      <c r="O3414" t="inlineStr">
        <is>
          <t>03/2026</t>
        </is>
      </c>
    </row>
    <row r="3415">
      <c r="A3415" t="n">
        <v>215851</v>
      </c>
      <c r="B3415" t="n">
        <v>122</v>
      </c>
      <c r="C3415" t="inlineStr">
        <is>
          <t>Arcos</t>
        </is>
      </c>
      <c r="D3415" t="inlineStr">
        <is>
          <t>CECILIA TSUYACO ARAKI SILVA LTDA</t>
        </is>
      </c>
      <c r="E3415" t="inlineStr">
        <is>
          <t>388100</t>
        </is>
      </c>
      <c r="F3415" s="550" t="n">
        <v>46087</v>
      </c>
      <c r="G3415" t="n">
        <v>19743</v>
      </c>
      <c r="H3415" t="inlineStr">
        <is>
          <t>MACA VERDE KG</t>
        </is>
      </c>
      <c r="I3415" t="inlineStr">
        <is>
          <t>ALIMENTOS</t>
        </is>
      </c>
      <c r="J3415" t="n">
        <v>5</v>
      </c>
      <c r="K3415" t="inlineStr">
        <is>
          <t>KG</t>
        </is>
      </c>
      <c r="L3415" t="n">
        <v>75</v>
      </c>
      <c r="M3415" t="n">
        <v>15</v>
      </c>
      <c r="N3415" t="inlineStr">
        <is>
          <t>ALIMENTOS</t>
        </is>
      </c>
      <c r="O3415" t="inlineStr">
        <is>
          <t>03/2026</t>
        </is>
      </c>
    </row>
    <row r="3416">
      <c r="A3416" t="n">
        <v>215851</v>
      </c>
      <c r="B3416" t="n">
        <v>122</v>
      </c>
      <c r="C3416" t="inlineStr">
        <is>
          <t>Arcos</t>
        </is>
      </c>
      <c r="D3416" t="inlineStr">
        <is>
          <t>CECILIA TSUYACO ARAKI SILVA LTDA</t>
        </is>
      </c>
      <c r="E3416" t="inlineStr">
        <is>
          <t>388100</t>
        </is>
      </c>
      <c r="F3416" s="550" t="n">
        <v>46087</v>
      </c>
      <c r="G3416" t="n">
        <v>19647</v>
      </c>
      <c r="H3416" t="inlineStr">
        <is>
          <t>ALHO PORO KG</t>
        </is>
      </c>
      <c r="I3416" t="inlineStr">
        <is>
          <t>ALIMENTOS</t>
        </is>
      </c>
      <c r="J3416" t="n">
        <v>1</v>
      </c>
      <c r="K3416" t="inlineStr">
        <is>
          <t>KG</t>
        </is>
      </c>
      <c r="L3416" t="n">
        <v>10</v>
      </c>
      <c r="M3416" t="n">
        <v>10</v>
      </c>
      <c r="N3416" t="inlineStr">
        <is>
          <t>ALIMENTOS</t>
        </is>
      </c>
      <c r="O3416" t="inlineStr">
        <is>
          <t>03/2026</t>
        </is>
      </c>
    </row>
    <row r="3417">
      <c r="A3417" t="n">
        <v>215851</v>
      </c>
      <c r="B3417" t="n">
        <v>122</v>
      </c>
      <c r="C3417" t="inlineStr">
        <is>
          <t>Arcos</t>
        </is>
      </c>
      <c r="D3417" t="inlineStr">
        <is>
          <t>CECILIA TSUYACO ARAKI SILVA LTDA</t>
        </is>
      </c>
      <c r="E3417" t="inlineStr">
        <is>
          <t>388100</t>
        </is>
      </c>
      <c r="F3417" s="550" t="n">
        <v>46087</v>
      </c>
      <c r="G3417" t="n">
        <v>19657</v>
      </c>
      <c r="H3417" t="inlineStr">
        <is>
          <t>ABOBORA PESCOCO KG</t>
        </is>
      </c>
      <c r="I3417" t="inlineStr">
        <is>
          <t>ALIMENTOS</t>
        </is>
      </c>
      <c r="J3417" t="n">
        <v>1.2</v>
      </c>
      <c r="K3417" t="inlineStr">
        <is>
          <t>KG</t>
        </is>
      </c>
      <c r="L3417" t="n">
        <v>5.4</v>
      </c>
      <c r="M3417" t="n">
        <v>4.5</v>
      </c>
      <c r="N3417" t="inlineStr">
        <is>
          <t>ALIMENTOS</t>
        </is>
      </c>
      <c r="O3417" t="inlineStr">
        <is>
          <t>03/2026</t>
        </is>
      </c>
    </row>
    <row r="3418">
      <c r="A3418" t="n">
        <v>215851</v>
      </c>
      <c r="B3418" t="n">
        <v>122</v>
      </c>
      <c r="C3418" t="inlineStr">
        <is>
          <t>Arcos</t>
        </is>
      </c>
      <c r="D3418" t="inlineStr">
        <is>
          <t>CECILIA TSUYACO ARAKI SILVA LTDA</t>
        </is>
      </c>
      <c r="E3418" t="inlineStr">
        <is>
          <t>388100</t>
        </is>
      </c>
      <c r="F3418" s="550" t="n">
        <v>46087</v>
      </c>
      <c r="G3418" t="n">
        <v>23113</v>
      </c>
      <c r="H3418" t="inlineStr">
        <is>
          <t>SALSA KG</t>
        </is>
      </c>
      <c r="I3418" t="inlineStr">
        <is>
          <t>ALIMENTOS</t>
        </is>
      </c>
      <c r="J3418" t="n">
        <v>0.8</v>
      </c>
      <c r="K3418" t="inlineStr">
        <is>
          <t>KG</t>
        </is>
      </c>
      <c r="L3418" t="n">
        <v>8</v>
      </c>
      <c r="M3418" t="n">
        <v>10</v>
      </c>
      <c r="N3418" t="inlineStr">
        <is>
          <t>ALIMENTOS</t>
        </is>
      </c>
      <c r="O3418" t="inlineStr">
        <is>
          <t>03/2026</t>
        </is>
      </c>
    </row>
    <row r="3419">
      <c r="A3419" t="n">
        <v>215851</v>
      </c>
      <c r="B3419" t="n">
        <v>122</v>
      </c>
      <c r="C3419" t="inlineStr">
        <is>
          <t>Arcos</t>
        </is>
      </c>
      <c r="D3419" t="inlineStr">
        <is>
          <t>CECILIA TSUYACO ARAKI SILVA LTDA</t>
        </is>
      </c>
      <c r="E3419" t="inlineStr">
        <is>
          <t>388100</t>
        </is>
      </c>
      <c r="F3419" s="550" t="n">
        <v>46087</v>
      </c>
      <c r="G3419" t="n">
        <v>23198</v>
      </c>
      <c r="H3419" t="inlineStr">
        <is>
          <t>PIMENTAO VERMELHO KG</t>
        </is>
      </c>
      <c r="I3419" t="inlineStr">
        <is>
          <t>ALIMENTOS</t>
        </is>
      </c>
      <c r="J3419" t="n">
        <v>1</v>
      </c>
      <c r="K3419" t="inlineStr">
        <is>
          <t>KG</t>
        </is>
      </c>
      <c r="L3419" t="n">
        <v>11</v>
      </c>
      <c r="M3419" t="n">
        <v>11</v>
      </c>
      <c r="N3419" t="inlineStr">
        <is>
          <t>ALIMENTOS</t>
        </is>
      </c>
      <c r="O3419" t="inlineStr">
        <is>
          <t>03/2026</t>
        </is>
      </c>
    </row>
    <row r="3420">
      <c r="A3420" t="n">
        <v>215851</v>
      </c>
      <c r="B3420" t="n">
        <v>122</v>
      </c>
      <c r="C3420" t="inlineStr">
        <is>
          <t>Arcos</t>
        </is>
      </c>
      <c r="D3420" t="inlineStr">
        <is>
          <t>CECILIA TSUYACO ARAKI SILVA LTDA</t>
        </is>
      </c>
      <c r="E3420" t="inlineStr">
        <is>
          <t>388100</t>
        </is>
      </c>
      <c r="F3420" s="550" t="n">
        <v>46087</v>
      </c>
      <c r="G3420" t="n">
        <v>23236</v>
      </c>
      <c r="H3420" t="inlineStr">
        <is>
          <t>COUVE MANTEIGA KG</t>
        </is>
      </c>
      <c r="I3420" t="inlineStr">
        <is>
          <t>ALIMENTOS</t>
        </is>
      </c>
      <c r="J3420" t="n">
        <v>2</v>
      </c>
      <c r="K3420" t="inlineStr">
        <is>
          <t>KG</t>
        </is>
      </c>
      <c r="L3420" t="n">
        <v>13</v>
      </c>
      <c r="M3420" t="n">
        <v>6.5</v>
      </c>
      <c r="N3420" t="inlineStr">
        <is>
          <t>ALIMENTOS</t>
        </is>
      </c>
      <c r="O3420" t="inlineStr">
        <is>
          <t>03/2026</t>
        </is>
      </c>
    </row>
    <row r="3421">
      <c r="A3421" t="n">
        <v>215851</v>
      </c>
      <c r="B3421" t="n">
        <v>122</v>
      </c>
      <c r="C3421" t="inlineStr">
        <is>
          <t>Arcos</t>
        </is>
      </c>
      <c r="D3421" t="inlineStr">
        <is>
          <t>CECILIA TSUYACO ARAKI SILVA LTDA</t>
        </is>
      </c>
      <c r="E3421" t="inlineStr">
        <is>
          <t>388100</t>
        </is>
      </c>
      <c r="F3421" s="550" t="n">
        <v>46087</v>
      </c>
      <c r="G3421" t="n">
        <v>23359</v>
      </c>
      <c r="H3421" t="inlineStr">
        <is>
          <t>LIMAO TAHITI KG</t>
        </is>
      </c>
      <c r="I3421" t="inlineStr">
        <is>
          <t>ALIMENTOS</t>
        </is>
      </c>
      <c r="J3421" t="n">
        <v>10</v>
      </c>
      <c r="K3421" t="inlineStr">
        <is>
          <t>KG</t>
        </is>
      </c>
      <c r="L3421" t="n">
        <v>23</v>
      </c>
      <c r="M3421" t="n">
        <v>2.3</v>
      </c>
      <c r="N3421" t="inlineStr">
        <is>
          <t>ALIMENTOS</t>
        </is>
      </c>
      <c r="O3421" t="inlineStr">
        <is>
          <t>03/2026</t>
        </is>
      </c>
    </row>
    <row r="3422">
      <c r="A3422" t="n">
        <v>215851</v>
      </c>
      <c r="B3422" t="n">
        <v>122</v>
      </c>
      <c r="C3422" t="inlineStr">
        <is>
          <t>Arcos</t>
        </is>
      </c>
      <c r="D3422" t="inlineStr">
        <is>
          <t>CECILIA TSUYACO ARAKI SILVA LTDA</t>
        </is>
      </c>
      <c r="E3422" t="inlineStr">
        <is>
          <t>388100</t>
        </is>
      </c>
      <c r="F3422" s="550" t="n">
        <v>46087</v>
      </c>
      <c r="G3422" t="n">
        <v>25647</v>
      </c>
      <c r="H3422" t="inlineStr">
        <is>
          <t>ACELGA BOK CHOY KG</t>
        </is>
      </c>
      <c r="I3422" t="inlineStr">
        <is>
          <t>ALIMENTOS</t>
        </is>
      </c>
      <c r="J3422" t="n">
        <v>1.2</v>
      </c>
      <c r="K3422" t="inlineStr">
        <is>
          <t>KG</t>
        </is>
      </c>
      <c r="L3422" t="n">
        <v>24</v>
      </c>
      <c r="M3422" t="n">
        <v>20</v>
      </c>
      <c r="N3422" t="inlineStr">
        <is>
          <t>ALIMENTOS</t>
        </is>
      </c>
      <c r="O3422" t="inlineStr">
        <is>
          <t>03/2026</t>
        </is>
      </c>
    </row>
    <row r="3423">
      <c r="A3423" t="n">
        <v>215851</v>
      </c>
      <c r="B3423" t="n">
        <v>122</v>
      </c>
      <c r="C3423" t="inlineStr">
        <is>
          <t>Arcos</t>
        </is>
      </c>
      <c r="D3423" t="inlineStr">
        <is>
          <t>CECILIA TSUYACO ARAKI SILVA LTDA</t>
        </is>
      </c>
      <c r="E3423" t="inlineStr">
        <is>
          <t>388100</t>
        </is>
      </c>
      <c r="F3423" s="550" t="n">
        <v>46087</v>
      </c>
      <c r="G3423" t="n">
        <v>23390</v>
      </c>
      <c r="H3423" t="inlineStr">
        <is>
          <t>BANANA DA TERRA KG</t>
        </is>
      </c>
      <c r="I3423" t="inlineStr">
        <is>
          <t>ALIMENTOS</t>
        </is>
      </c>
      <c r="J3423" t="n">
        <v>8</v>
      </c>
      <c r="K3423" t="inlineStr">
        <is>
          <t>KG</t>
        </is>
      </c>
      <c r="L3423" t="n">
        <v>68</v>
      </c>
      <c r="M3423" t="n">
        <v>8.5</v>
      </c>
      <c r="N3423" t="inlineStr">
        <is>
          <t>ALIMENTOS</t>
        </is>
      </c>
      <c r="O3423" t="inlineStr">
        <is>
          <t>03/2026</t>
        </is>
      </c>
    </row>
    <row r="3424">
      <c r="A3424" t="n">
        <v>215851</v>
      </c>
      <c r="B3424" t="n">
        <v>122</v>
      </c>
      <c r="C3424" t="inlineStr">
        <is>
          <t>Arcos</t>
        </is>
      </c>
      <c r="D3424" t="inlineStr">
        <is>
          <t>CECILIA TSUYACO ARAKI SILVA LTDA</t>
        </is>
      </c>
      <c r="E3424" t="inlineStr">
        <is>
          <t>388100</t>
        </is>
      </c>
      <c r="F3424" s="550" t="n">
        <v>46087</v>
      </c>
      <c r="G3424" t="n">
        <v>23095</v>
      </c>
      <c r="H3424" t="inlineStr">
        <is>
          <t>OVO CAIPIRA UN</t>
        </is>
      </c>
      <c r="I3424" t="inlineStr">
        <is>
          <t>ALIMENTOS</t>
        </is>
      </c>
      <c r="J3424" t="n">
        <v>150</v>
      </c>
      <c r="K3424" t="inlineStr">
        <is>
          <t>UN</t>
        </is>
      </c>
      <c r="L3424" t="n">
        <v>187.5</v>
      </c>
      <c r="M3424" t="n">
        <v>1.25</v>
      </c>
      <c r="N3424" t="inlineStr">
        <is>
          <t>ALIMENTOS</t>
        </is>
      </c>
      <c r="O3424" t="inlineStr">
        <is>
          <t>03/2026</t>
        </is>
      </c>
    </row>
    <row r="3425">
      <c r="A3425" t="n">
        <v>215851</v>
      </c>
      <c r="B3425" t="n">
        <v>122</v>
      </c>
      <c r="C3425" t="inlineStr">
        <is>
          <t>Arcos</t>
        </is>
      </c>
      <c r="D3425" t="inlineStr">
        <is>
          <t>CECILIA TSUYACO ARAKI SILVA LTDA</t>
        </is>
      </c>
      <c r="E3425" t="inlineStr">
        <is>
          <t>388100</t>
        </is>
      </c>
      <c r="F3425" s="550" t="n">
        <v>46087</v>
      </c>
      <c r="G3425" t="n">
        <v>23105</v>
      </c>
      <c r="H3425" t="inlineStr">
        <is>
          <t>ESTRAGAO KG</t>
        </is>
      </c>
      <c r="I3425" t="inlineStr">
        <is>
          <t>ALIMENTOS</t>
        </is>
      </c>
      <c r="J3425" t="n">
        <v>0.1</v>
      </c>
      <c r="K3425" t="inlineStr">
        <is>
          <t>KG</t>
        </is>
      </c>
      <c r="L3425" t="n">
        <v>14</v>
      </c>
      <c r="M3425" t="n">
        <v>140</v>
      </c>
      <c r="N3425" t="inlineStr">
        <is>
          <t>ALIMENTOS</t>
        </is>
      </c>
      <c r="O3425" t="inlineStr">
        <is>
          <t>03/2026</t>
        </is>
      </c>
    </row>
    <row r="3426">
      <c r="A3426" t="n">
        <v>215851</v>
      </c>
      <c r="B3426" t="n">
        <v>122</v>
      </c>
      <c r="C3426" t="inlineStr">
        <is>
          <t>Arcos</t>
        </is>
      </c>
      <c r="D3426" t="inlineStr">
        <is>
          <t>CECILIA TSUYACO ARAKI SILVA LTDA</t>
        </is>
      </c>
      <c r="E3426" t="inlineStr">
        <is>
          <t>388100</t>
        </is>
      </c>
      <c r="F3426" s="550" t="n">
        <v>46087</v>
      </c>
      <c r="G3426" t="n">
        <v>19632</v>
      </c>
      <c r="H3426" t="inlineStr">
        <is>
          <t>BETERRABA KG</t>
        </is>
      </c>
      <c r="I3426" t="inlineStr">
        <is>
          <t>ALIMENTOS</t>
        </is>
      </c>
      <c r="J3426" t="n">
        <v>3</v>
      </c>
      <c r="K3426" t="inlineStr">
        <is>
          <t>KG</t>
        </is>
      </c>
      <c r="L3426" t="n">
        <v>16.5</v>
      </c>
      <c r="M3426" t="n">
        <v>5.5</v>
      </c>
      <c r="N3426" t="inlineStr">
        <is>
          <t>ALIMENTOS</t>
        </is>
      </c>
      <c r="O3426" t="inlineStr">
        <is>
          <t>03/2026</t>
        </is>
      </c>
    </row>
    <row r="3427">
      <c r="A3427" t="n">
        <v>215851</v>
      </c>
      <c r="B3427" t="n">
        <v>122</v>
      </c>
      <c r="C3427" t="inlineStr">
        <is>
          <t>Arcos</t>
        </is>
      </c>
      <c r="D3427" t="inlineStr">
        <is>
          <t>CECILIA TSUYACO ARAKI SILVA LTDA</t>
        </is>
      </c>
      <c r="E3427" t="inlineStr">
        <is>
          <t>388100</t>
        </is>
      </c>
      <c r="F3427" s="550" t="n">
        <v>46087</v>
      </c>
      <c r="G3427" t="n">
        <v>24037</v>
      </c>
      <c r="H3427" t="inlineStr">
        <is>
          <t>ALHO TRITURADO FRITO</t>
        </is>
      </c>
      <c r="I3427" t="inlineStr">
        <is>
          <t>ALIMENTOS</t>
        </is>
      </c>
      <c r="J3427" t="n">
        <v>4</v>
      </c>
      <c r="K3427" t="inlineStr">
        <is>
          <t>KG</t>
        </is>
      </c>
      <c r="L3427" t="n">
        <v>76</v>
      </c>
      <c r="M3427" t="n">
        <v>19</v>
      </c>
      <c r="N3427" t="inlineStr">
        <is>
          <t>ALIMENTOS</t>
        </is>
      </c>
      <c r="O3427" t="inlineStr">
        <is>
          <t>03/2026</t>
        </is>
      </c>
    </row>
    <row r="3428">
      <c r="A3428" t="n">
        <v>215851</v>
      </c>
      <c r="B3428" t="n">
        <v>122</v>
      </c>
      <c r="C3428" t="inlineStr">
        <is>
          <t>Arcos</t>
        </is>
      </c>
      <c r="D3428" t="inlineStr">
        <is>
          <t>CECILIA TSUYACO ARAKI SILVA LTDA</t>
        </is>
      </c>
      <c r="E3428" t="inlineStr">
        <is>
          <t>388100</t>
        </is>
      </c>
      <c r="F3428" s="550" t="n">
        <v>46087</v>
      </c>
      <c r="G3428" t="n">
        <v>19472</v>
      </c>
      <c r="H3428" t="inlineStr">
        <is>
          <t>RUCULA KG</t>
        </is>
      </c>
      <c r="I3428" t="inlineStr">
        <is>
          <t>ALIMENTOS</t>
        </is>
      </c>
      <c r="J3428" t="n">
        <v>1.2</v>
      </c>
      <c r="K3428" t="inlineStr">
        <is>
          <t>KG</t>
        </is>
      </c>
      <c r="L3428" t="n">
        <v>27.6</v>
      </c>
      <c r="M3428" t="n">
        <v>23</v>
      </c>
      <c r="N3428" t="inlineStr">
        <is>
          <t>ALIMENTOS</t>
        </is>
      </c>
      <c r="O3428" t="inlineStr">
        <is>
          <t>03/2026</t>
        </is>
      </c>
    </row>
    <row r="3429">
      <c r="A3429" t="n">
        <v>215846</v>
      </c>
      <c r="B3429" t="n">
        <v>122</v>
      </c>
      <c r="C3429" t="inlineStr">
        <is>
          <t>Arcos</t>
        </is>
      </c>
      <c r="D3429" t="inlineStr">
        <is>
          <t>MARIO PEDRO FELICIANO - HORTIFRUTI</t>
        </is>
      </c>
      <c r="E3429" t="inlineStr">
        <is>
          <t>469826</t>
        </is>
      </c>
      <c r="F3429" s="550" t="n">
        <v>46088</v>
      </c>
      <c r="G3429" t="n">
        <v>19621</v>
      </c>
      <c r="H3429" t="inlineStr">
        <is>
          <t>CENOURA KG</t>
        </is>
      </c>
      <c r="I3429" t="inlineStr">
        <is>
          <t>ALIMENTOS</t>
        </is>
      </c>
      <c r="J3429" t="n">
        <v>4.15</v>
      </c>
      <c r="K3429" t="inlineStr">
        <is>
          <t>KG</t>
        </is>
      </c>
      <c r="L3429" t="n">
        <v>22.87</v>
      </c>
      <c r="M3429" t="n">
        <v>5.510843</v>
      </c>
      <c r="N3429" t="inlineStr">
        <is>
          <t>ALIMENTOS</t>
        </is>
      </c>
      <c r="O3429" t="inlineStr">
        <is>
          <t>03/2026</t>
        </is>
      </c>
    </row>
    <row r="3430">
      <c r="A3430" t="n">
        <v>215846</v>
      </c>
      <c r="B3430" t="n">
        <v>122</v>
      </c>
      <c r="C3430" t="inlineStr">
        <is>
          <t>Arcos</t>
        </is>
      </c>
      <c r="D3430" t="inlineStr">
        <is>
          <t>MARIO PEDRO FELICIANO - HORTIFRUTI</t>
        </is>
      </c>
      <c r="E3430" t="inlineStr">
        <is>
          <t>469826</t>
        </is>
      </c>
      <c r="F3430" s="550" t="n">
        <v>46088</v>
      </c>
      <c r="G3430" t="n">
        <v>24044</v>
      </c>
      <c r="H3430" t="inlineStr">
        <is>
          <t>AMORA CONGELADA KG</t>
        </is>
      </c>
      <c r="I3430" t="inlineStr">
        <is>
          <t>ALIMENTOS</t>
        </is>
      </c>
      <c r="J3430" t="n">
        <v>1</v>
      </c>
      <c r="K3430" t="inlineStr">
        <is>
          <t>Kg</t>
        </is>
      </c>
      <c r="L3430" t="n">
        <v>18.13</v>
      </c>
      <c r="M3430" t="n">
        <v>18.13</v>
      </c>
      <c r="N3430" t="inlineStr">
        <is>
          <t>ALIMENTOS</t>
        </is>
      </c>
      <c r="O3430" t="inlineStr">
        <is>
          <t>03/2026</t>
        </is>
      </c>
    </row>
    <row r="3431">
      <c r="A3431" t="n">
        <v>215846</v>
      </c>
      <c r="B3431" t="n">
        <v>122</v>
      </c>
      <c r="C3431" t="inlineStr">
        <is>
          <t>Arcos</t>
        </is>
      </c>
      <c r="D3431" t="inlineStr">
        <is>
          <t>MARIO PEDRO FELICIANO - HORTIFRUTI</t>
        </is>
      </c>
      <c r="E3431" t="inlineStr">
        <is>
          <t>469826</t>
        </is>
      </c>
      <c r="F3431" s="550" t="n">
        <v>46088</v>
      </c>
      <c r="G3431" t="n">
        <v>24385</v>
      </c>
      <c r="H3431" t="inlineStr">
        <is>
          <t>MORANGO CONGELADO KG</t>
        </is>
      </c>
      <c r="I3431" t="inlineStr">
        <is>
          <t>ALIMENTOS</t>
        </is>
      </c>
      <c r="J3431" t="n">
        <v>1</v>
      </c>
      <c r="K3431" t="inlineStr">
        <is>
          <t>KG</t>
        </is>
      </c>
      <c r="L3431" t="n">
        <v>30.45</v>
      </c>
      <c r="M3431" t="n">
        <v>30.45</v>
      </c>
      <c r="N3431" t="inlineStr">
        <is>
          <t>ALIMENTOS</t>
        </is>
      </c>
      <c r="O3431" t="inlineStr">
        <is>
          <t>03/2026</t>
        </is>
      </c>
    </row>
    <row r="3432">
      <c r="A3432" t="n">
        <v>215846</v>
      </c>
      <c r="B3432" t="n">
        <v>122</v>
      </c>
      <c r="C3432" t="inlineStr">
        <is>
          <t>Arcos</t>
        </is>
      </c>
      <c r="D3432" t="inlineStr">
        <is>
          <t>MARIO PEDRO FELICIANO - HORTIFRUTI</t>
        </is>
      </c>
      <c r="E3432" t="inlineStr">
        <is>
          <t>469826</t>
        </is>
      </c>
      <c r="F3432" s="550" t="n">
        <v>46088</v>
      </c>
      <c r="G3432" t="n">
        <v>19748</v>
      </c>
      <c r="H3432" t="inlineStr">
        <is>
          <t>MACA FUJI KG</t>
        </is>
      </c>
      <c r="I3432" t="inlineStr">
        <is>
          <t>ALIMENTOS</t>
        </is>
      </c>
      <c r="J3432" t="n">
        <v>3</v>
      </c>
      <c r="K3432" t="inlineStr">
        <is>
          <t>KG</t>
        </is>
      </c>
      <c r="L3432" t="n">
        <v>39.15</v>
      </c>
      <c r="M3432" t="n">
        <v>13.05</v>
      </c>
      <c r="N3432" t="inlineStr">
        <is>
          <t>ALIMENTOS</t>
        </is>
      </c>
      <c r="O3432" t="inlineStr">
        <is>
          <t>03/2026</t>
        </is>
      </c>
    </row>
    <row r="3433">
      <c r="A3433" t="n">
        <v>215846</v>
      </c>
      <c r="B3433" t="n">
        <v>122</v>
      </c>
      <c r="C3433" t="inlineStr">
        <is>
          <t>Arcos</t>
        </is>
      </c>
      <c r="D3433" t="inlineStr">
        <is>
          <t>MARIO PEDRO FELICIANO - HORTIFRUTI</t>
        </is>
      </c>
      <c r="E3433" t="inlineStr">
        <is>
          <t>469826</t>
        </is>
      </c>
      <c r="F3433" s="550" t="n">
        <v>46088</v>
      </c>
      <c r="G3433" t="n">
        <v>19751</v>
      </c>
      <c r="H3433" t="inlineStr">
        <is>
          <t>LIMAO SICILIANO KG</t>
        </is>
      </c>
      <c r="I3433" t="inlineStr">
        <is>
          <t>ALIMENTOS</t>
        </is>
      </c>
      <c r="J3433" t="n">
        <v>6</v>
      </c>
      <c r="K3433" t="inlineStr">
        <is>
          <t>KG</t>
        </is>
      </c>
      <c r="L3433" t="n">
        <v>75.23999999999999</v>
      </c>
      <c r="M3433" t="n">
        <v>12.54</v>
      </c>
      <c r="N3433" t="inlineStr">
        <is>
          <t>ALIMENTOS</t>
        </is>
      </c>
      <c r="O3433" t="inlineStr">
        <is>
          <t>03/2026</t>
        </is>
      </c>
    </row>
    <row r="3434">
      <c r="A3434" t="n">
        <v>215846</v>
      </c>
      <c r="B3434" t="n">
        <v>122</v>
      </c>
      <c r="C3434" t="inlineStr">
        <is>
          <t>Arcos</t>
        </is>
      </c>
      <c r="D3434" t="inlineStr">
        <is>
          <t>MARIO PEDRO FELICIANO - HORTIFRUTI</t>
        </is>
      </c>
      <c r="E3434" t="inlineStr">
        <is>
          <t>469826</t>
        </is>
      </c>
      <c r="F3434" s="550" t="n">
        <v>46088</v>
      </c>
      <c r="G3434" t="n">
        <v>23389</v>
      </c>
      <c r="H3434" t="inlineStr">
        <is>
          <t>BANANA NANICA KG</t>
        </is>
      </c>
      <c r="I3434" t="inlineStr">
        <is>
          <t>ALIMENTOS</t>
        </is>
      </c>
      <c r="J3434" t="n">
        <v>5.2</v>
      </c>
      <c r="K3434" t="inlineStr">
        <is>
          <t>KG</t>
        </is>
      </c>
      <c r="L3434" t="n">
        <v>25.12</v>
      </c>
      <c r="M3434" t="n">
        <v>4.830769</v>
      </c>
      <c r="N3434" t="inlineStr">
        <is>
          <t>ALIMENTOS</t>
        </is>
      </c>
      <c r="O3434" t="inlineStr">
        <is>
          <t>03/2026</t>
        </is>
      </c>
    </row>
    <row r="3435">
      <c r="A3435" t="n">
        <v>215841</v>
      </c>
      <c r="B3435" t="n">
        <v>122</v>
      </c>
      <c r="C3435" t="inlineStr">
        <is>
          <t>Arcos</t>
        </is>
      </c>
      <c r="D3435" t="inlineStr">
        <is>
          <t>DO CHEF DISTRIBUIDORA DE ALIMENTOS LTDA</t>
        </is>
      </c>
      <c r="E3435" t="inlineStr">
        <is>
          <t>11</t>
        </is>
      </c>
      <c r="F3435" s="550" t="n">
        <v>46084</v>
      </c>
      <c r="G3435" t="n">
        <v>19787</v>
      </c>
      <c r="H3435" t="inlineStr">
        <is>
          <t>ABACAXI PEROLA KG</t>
        </is>
      </c>
      <c r="I3435" t="inlineStr">
        <is>
          <t>ALIMENTOS</t>
        </is>
      </c>
      <c r="J3435" t="n">
        <v>45</v>
      </c>
      <c r="K3435" t="inlineStr">
        <is>
          <t>KG</t>
        </is>
      </c>
      <c r="L3435" t="n">
        <v>225</v>
      </c>
      <c r="M3435" t="n">
        <v>5</v>
      </c>
      <c r="N3435" t="inlineStr">
        <is>
          <t>ALIMENTOS</t>
        </is>
      </c>
      <c r="O3435" t="inlineStr">
        <is>
          <t>03/2026</t>
        </is>
      </c>
    </row>
    <row r="3436">
      <c r="A3436" t="n">
        <v>215841</v>
      </c>
      <c r="B3436" t="n">
        <v>122</v>
      </c>
      <c r="C3436" t="inlineStr">
        <is>
          <t>Arcos</t>
        </is>
      </c>
      <c r="D3436" t="inlineStr">
        <is>
          <t>DO CHEF DISTRIBUIDORA DE ALIMENTOS LTDA</t>
        </is>
      </c>
      <c r="E3436" t="inlineStr">
        <is>
          <t>11</t>
        </is>
      </c>
      <c r="F3436" s="550" t="n">
        <v>46084</v>
      </c>
      <c r="G3436" t="n">
        <v>19751</v>
      </c>
      <c r="H3436" t="inlineStr">
        <is>
          <t>LIMAO SICILIANO KG</t>
        </is>
      </c>
      <c r="I3436" t="inlineStr">
        <is>
          <t>ALIMENTOS</t>
        </is>
      </c>
      <c r="J3436" t="n">
        <v>7</v>
      </c>
      <c r="K3436" t="inlineStr">
        <is>
          <t>KG</t>
        </is>
      </c>
      <c r="L3436" t="n">
        <v>118.16</v>
      </c>
      <c r="M3436" t="n">
        <v>16.88</v>
      </c>
      <c r="N3436" t="inlineStr">
        <is>
          <t>ALIMENTOS</t>
        </is>
      </c>
      <c r="O3436" t="inlineStr">
        <is>
          <t>03/2026</t>
        </is>
      </c>
    </row>
    <row r="3437">
      <c r="A3437" t="n">
        <v>215841</v>
      </c>
      <c r="B3437" t="n">
        <v>122</v>
      </c>
      <c r="C3437" t="inlineStr">
        <is>
          <t>Arcos</t>
        </is>
      </c>
      <c r="D3437" t="inlineStr">
        <is>
          <t>DO CHEF DISTRIBUIDORA DE ALIMENTOS LTDA</t>
        </is>
      </c>
      <c r="E3437" t="inlineStr">
        <is>
          <t>11</t>
        </is>
      </c>
      <c r="F3437" s="550" t="n">
        <v>46084</v>
      </c>
      <c r="G3437" t="n">
        <v>19759</v>
      </c>
      <c r="H3437" t="inlineStr">
        <is>
          <t>LARANJA BAHIA KG</t>
        </is>
      </c>
      <c r="I3437" t="inlineStr">
        <is>
          <t>ALIMENTOS</t>
        </is>
      </c>
      <c r="J3437" t="n">
        <v>5.3</v>
      </c>
      <c r="K3437" t="inlineStr">
        <is>
          <t>KG</t>
        </is>
      </c>
      <c r="L3437" t="n">
        <v>49.71</v>
      </c>
      <c r="M3437" t="n">
        <v>9.379244999999999</v>
      </c>
      <c r="N3437" t="inlineStr">
        <is>
          <t>ALIMENTOS</t>
        </is>
      </c>
      <c r="O3437" t="inlineStr">
        <is>
          <t>03/2026</t>
        </is>
      </c>
    </row>
    <row r="3438">
      <c r="A3438" t="n">
        <v>215841</v>
      </c>
      <c r="B3438" t="n">
        <v>122</v>
      </c>
      <c r="C3438" t="inlineStr">
        <is>
          <t>Arcos</t>
        </is>
      </c>
      <c r="D3438" t="inlineStr">
        <is>
          <t>DO CHEF DISTRIBUIDORA DE ALIMENTOS LTDA</t>
        </is>
      </c>
      <c r="E3438" t="inlineStr">
        <is>
          <t>11</t>
        </is>
      </c>
      <c r="F3438" s="550" t="n">
        <v>46084</v>
      </c>
      <c r="G3438" t="n">
        <v>19846</v>
      </c>
      <c r="H3438" t="inlineStr">
        <is>
          <t>BROTO DE MOYASHI GRANEL KG</t>
        </is>
      </c>
      <c r="I3438" t="inlineStr">
        <is>
          <t>ALIMENTOS</t>
        </is>
      </c>
      <c r="J3438" t="n">
        <v>0.5</v>
      </c>
      <c r="K3438" t="inlineStr">
        <is>
          <t>KG</t>
        </is>
      </c>
      <c r="L3438" t="n">
        <v>9.380000000000001</v>
      </c>
      <c r="M3438" t="n">
        <v>18.76</v>
      </c>
      <c r="N3438" t="inlineStr">
        <is>
          <t>ALIMENTOS</t>
        </is>
      </c>
      <c r="O3438" t="inlineStr">
        <is>
          <t>03/2026</t>
        </is>
      </c>
    </row>
    <row r="3439">
      <c r="A3439" t="n">
        <v>215841</v>
      </c>
      <c r="B3439" t="n">
        <v>122</v>
      </c>
      <c r="C3439" t="inlineStr">
        <is>
          <t>Arcos</t>
        </is>
      </c>
      <c r="D3439" t="inlineStr">
        <is>
          <t>DO CHEF DISTRIBUIDORA DE ALIMENTOS LTDA</t>
        </is>
      </c>
      <c r="E3439" t="inlineStr">
        <is>
          <t>11</t>
        </is>
      </c>
      <c r="F3439" s="550" t="n">
        <v>46084</v>
      </c>
      <c r="G3439" t="n">
        <v>23096</v>
      </c>
      <c r="H3439" t="inlineStr">
        <is>
          <t>OVO BRANCO UN</t>
        </is>
      </c>
      <c r="I3439" t="inlineStr">
        <is>
          <t>ALIMENTOS</t>
        </is>
      </c>
      <c r="J3439" t="n">
        <v>60</v>
      </c>
      <c r="K3439" t="inlineStr">
        <is>
          <t>UN</t>
        </is>
      </c>
      <c r="L3439" t="n">
        <v>41.4</v>
      </c>
      <c r="M3439" t="n">
        <v>0.6899999999999999</v>
      </c>
      <c r="N3439" t="inlineStr">
        <is>
          <t>ALIMENTOS</t>
        </is>
      </c>
      <c r="O3439" t="inlineStr">
        <is>
          <t>03/2026</t>
        </is>
      </c>
    </row>
    <row r="3440">
      <c r="A3440" t="n">
        <v>215841</v>
      </c>
      <c r="B3440" t="n">
        <v>122</v>
      </c>
      <c r="C3440" t="inlineStr">
        <is>
          <t>Arcos</t>
        </is>
      </c>
      <c r="D3440" t="inlineStr">
        <is>
          <t>DO CHEF DISTRIBUIDORA DE ALIMENTOS LTDA</t>
        </is>
      </c>
      <c r="E3440" t="inlineStr">
        <is>
          <t>11</t>
        </is>
      </c>
      <c r="F3440" s="550" t="n">
        <v>46084</v>
      </c>
      <c r="G3440" t="n">
        <v>23361</v>
      </c>
      <c r="H3440" t="inlineStr">
        <is>
          <t>LARANJA PERA KG</t>
        </is>
      </c>
      <c r="I3440" t="inlineStr">
        <is>
          <t>ALIMENTOS</t>
        </is>
      </c>
      <c r="J3440" t="n">
        <v>20</v>
      </c>
      <c r="K3440" t="inlineStr">
        <is>
          <t>KG</t>
        </is>
      </c>
      <c r="L3440" t="n">
        <v>67.59999999999999</v>
      </c>
      <c r="M3440" t="n">
        <v>3.38</v>
      </c>
      <c r="N3440" t="inlineStr">
        <is>
          <t>ALIMENTOS</t>
        </is>
      </c>
      <c r="O3440" t="inlineStr">
        <is>
          <t>03/2026</t>
        </is>
      </c>
    </row>
    <row r="3441">
      <c r="A3441" t="n">
        <v>215841</v>
      </c>
      <c r="B3441" t="n">
        <v>122</v>
      </c>
      <c r="C3441" t="inlineStr">
        <is>
          <t>Arcos</t>
        </is>
      </c>
      <c r="D3441" t="inlineStr">
        <is>
          <t>DO CHEF DISTRIBUIDORA DE ALIMENTOS LTDA</t>
        </is>
      </c>
      <c r="E3441" t="inlineStr">
        <is>
          <t>11</t>
        </is>
      </c>
      <c r="F3441" s="550" t="n">
        <v>46084</v>
      </c>
      <c r="G3441" t="n">
        <v>26425</v>
      </c>
      <c r="H3441" t="inlineStr">
        <is>
          <t>POLPA DE CAJA KG</t>
        </is>
      </c>
      <c r="I3441" t="inlineStr">
        <is>
          <t>ALIMENTOS</t>
        </is>
      </c>
      <c r="J3441" t="n">
        <v>4</v>
      </c>
      <c r="K3441" t="inlineStr">
        <is>
          <t>KG</t>
        </is>
      </c>
      <c r="L3441" t="n">
        <v>120</v>
      </c>
      <c r="M3441" t="n">
        <v>30</v>
      </c>
      <c r="N3441" t="inlineStr">
        <is>
          <t>ALIMENTOS</t>
        </is>
      </c>
      <c r="O3441" t="inlineStr">
        <is>
          <t>03/2026</t>
        </is>
      </c>
    </row>
    <row r="3442">
      <c r="A3442" t="n">
        <v>215841</v>
      </c>
      <c r="B3442" t="n">
        <v>122</v>
      </c>
      <c r="C3442" t="inlineStr">
        <is>
          <t>Arcos</t>
        </is>
      </c>
      <c r="D3442" t="inlineStr">
        <is>
          <t>DO CHEF DISTRIBUIDORA DE ALIMENTOS LTDA</t>
        </is>
      </c>
      <c r="E3442" t="inlineStr">
        <is>
          <t>11</t>
        </is>
      </c>
      <c r="F3442" s="550" t="n">
        <v>46084</v>
      </c>
      <c r="G3442" t="n">
        <v>23184</v>
      </c>
      <c r="H3442" t="inlineStr">
        <is>
          <t>TOMATE CEREJA KG</t>
        </is>
      </c>
      <c r="I3442" t="inlineStr">
        <is>
          <t>ALIMENTOS</t>
        </is>
      </c>
      <c r="J3442" t="n">
        <v>2.8</v>
      </c>
      <c r="K3442" t="inlineStr">
        <is>
          <t>KG</t>
        </is>
      </c>
      <c r="L3442" t="n">
        <v>35</v>
      </c>
      <c r="M3442" t="n">
        <v>12.5</v>
      </c>
      <c r="N3442" t="inlineStr">
        <is>
          <t>ALIMENTOS</t>
        </is>
      </c>
      <c r="O3442" t="inlineStr">
        <is>
          <t>03/2026</t>
        </is>
      </c>
    </row>
    <row r="3443">
      <c r="A3443" t="n">
        <v>215833</v>
      </c>
      <c r="B3443" t="n">
        <v>122</v>
      </c>
      <c r="C3443" t="inlineStr">
        <is>
          <t>Arcos</t>
        </is>
      </c>
      <c r="D3443" t="inlineStr">
        <is>
          <t>CECILIA TSUYACO ARAKI SILVA LTDA</t>
        </is>
      </c>
      <c r="E3443" t="inlineStr">
        <is>
          <t>387991</t>
        </is>
      </c>
      <c r="F3443" s="550" t="n">
        <v>46086</v>
      </c>
      <c r="G3443" t="n">
        <v>19787</v>
      </c>
      <c r="H3443" t="inlineStr">
        <is>
          <t>ABACAXI PEROLA KG</t>
        </is>
      </c>
      <c r="I3443" t="inlineStr">
        <is>
          <t>ALIMENTOS</t>
        </is>
      </c>
      <c r="J3443" t="n">
        <v>44</v>
      </c>
      <c r="K3443" t="inlineStr">
        <is>
          <t>KG</t>
        </is>
      </c>
      <c r="L3443" t="n">
        <v>209</v>
      </c>
      <c r="M3443" t="n">
        <v>4.75</v>
      </c>
      <c r="N3443" t="inlineStr">
        <is>
          <t>ALIMENTOS</t>
        </is>
      </c>
      <c r="O3443" t="inlineStr">
        <is>
          <t>03/2026</t>
        </is>
      </c>
    </row>
    <row r="3444">
      <c r="A3444" t="n">
        <v>215833</v>
      </c>
      <c r="B3444" t="n">
        <v>122</v>
      </c>
      <c r="C3444" t="inlineStr">
        <is>
          <t>Arcos</t>
        </is>
      </c>
      <c r="D3444" t="inlineStr">
        <is>
          <t>CECILIA TSUYACO ARAKI SILVA LTDA</t>
        </is>
      </c>
      <c r="E3444" t="inlineStr">
        <is>
          <t>387991</t>
        </is>
      </c>
      <c r="F3444" s="550" t="n">
        <v>46086</v>
      </c>
      <c r="G3444" t="n">
        <v>19621</v>
      </c>
      <c r="H3444" t="inlineStr">
        <is>
          <t>CENOURA KG</t>
        </is>
      </c>
      <c r="I3444" t="inlineStr">
        <is>
          <t>ALIMENTOS</t>
        </is>
      </c>
      <c r="J3444" t="n">
        <v>2</v>
      </c>
      <c r="K3444" t="inlineStr">
        <is>
          <t>KG</t>
        </is>
      </c>
      <c r="L3444" t="n">
        <v>10</v>
      </c>
      <c r="M3444" t="n">
        <v>5</v>
      </c>
      <c r="N3444" t="inlineStr">
        <is>
          <t>ALIMENTOS</t>
        </is>
      </c>
      <c r="O3444" t="inlineStr">
        <is>
          <t>03/2026</t>
        </is>
      </c>
    </row>
    <row r="3445">
      <c r="A3445" t="n">
        <v>215833</v>
      </c>
      <c r="B3445" t="n">
        <v>122</v>
      </c>
      <c r="C3445" t="inlineStr">
        <is>
          <t>Arcos</t>
        </is>
      </c>
      <c r="D3445" t="inlineStr">
        <is>
          <t>CECILIA TSUYACO ARAKI SILVA LTDA</t>
        </is>
      </c>
      <c r="E3445" t="inlineStr">
        <is>
          <t>387991</t>
        </is>
      </c>
      <c r="F3445" s="550" t="n">
        <v>46086</v>
      </c>
      <c r="G3445" t="n">
        <v>19505</v>
      </c>
      <c r="H3445" t="inlineStr">
        <is>
          <t>ALFACE AMERICANA KG</t>
        </is>
      </c>
      <c r="I3445" t="inlineStr">
        <is>
          <t>ALIMENTOS</t>
        </is>
      </c>
      <c r="J3445" t="n">
        <v>2.5</v>
      </c>
      <c r="K3445" t="inlineStr">
        <is>
          <t>KG</t>
        </is>
      </c>
      <c r="L3445" t="n">
        <v>33</v>
      </c>
      <c r="M3445" t="n">
        <v>13.2</v>
      </c>
      <c r="N3445" t="inlineStr">
        <is>
          <t>ALIMENTOS</t>
        </is>
      </c>
      <c r="O3445" t="inlineStr">
        <is>
          <t>03/2026</t>
        </is>
      </c>
    </row>
    <row r="3446">
      <c r="A3446" t="n">
        <v>215833</v>
      </c>
      <c r="B3446" t="n">
        <v>122</v>
      </c>
      <c r="C3446" t="inlineStr">
        <is>
          <t>Arcos</t>
        </is>
      </c>
      <c r="D3446" t="inlineStr">
        <is>
          <t>CECILIA TSUYACO ARAKI SILVA LTDA</t>
        </is>
      </c>
      <c r="E3446" t="inlineStr">
        <is>
          <t>387991</t>
        </is>
      </c>
      <c r="F3446" s="550" t="n">
        <v>46086</v>
      </c>
      <c r="G3446" t="n">
        <v>19575</v>
      </c>
      <c r="H3446" t="inlineStr">
        <is>
          <t>PIMENTA DE CHEIRO VERDE KG</t>
        </is>
      </c>
      <c r="I3446" t="inlineStr">
        <is>
          <t>ALIMENTOS</t>
        </is>
      </c>
      <c r="J3446" t="n">
        <v>0.5</v>
      </c>
      <c r="K3446" t="inlineStr">
        <is>
          <t>KG</t>
        </is>
      </c>
      <c r="L3446" t="n">
        <v>14</v>
      </c>
      <c r="M3446" t="n">
        <v>28</v>
      </c>
      <c r="N3446" t="inlineStr">
        <is>
          <t>ALIMENTOS</t>
        </is>
      </c>
      <c r="O3446" t="inlineStr">
        <is>
          <t>03/2026</t>
        </is>
      </c>
    </row>
    <row r="3447">
      <c r="A3447" t="n">
        <v>215833</v>
      </c>
      <c r="B3447" t="n">
        <v>122</v>
      </c>
      <c r="C3447" t="inlineStr">
        <is>
          <t>Arcos</t>
        </is>
      </c>
      <c r="D3447" t="inlineStr">
        <is>
          <t>CECILIA TSUYACO ARAKI SILVA LTDA</t>
        </is>
      </c>
      <c r="E3447" t="inlineStr">
        <is>
          <t>387991</t>
        </is>
      </c>
      <c r="F3447" s="550" t="n">
        <v>46086</v>
      </c>
      <c r="G3447" t="n">
        <v>19476</v>
      </c>
      <c r="H3447" t="inlineStr">
        <is>
          <t>MANJERICAO KG</t>
        </is>
      </c>
      <c r="I3447" t="inlineStr">
        <is>
          <t>ALIMENTOS</t>
        </is>
      </c>
      <c r="J3447" t="n">
        <v>0.8</v>
      </c>
      <c r="K3447" t="inlineStr">
        <is>
          <t>KG</t>
        </is>
      </c>
      <c r="L3447" t="n">
        <v>48</v>
      </c>
      <c r="M3447" t="n">
        <v>60</v>
      </c>
      <c r="N3447" t="inlineStr">
        <is>
          <t>ALIMENTOS</t>
        </is>
      </c>
      <c r="O3447" t="inlineStr">
        <is>
          <t>03/2026</t>
        </is>
      </c>
    </row>
    <row r="3448">
      <c r="A3448" t="n">
        <v>215833</v>
      </c>
      <c r="B3448" t="n">
        <v>122</v>
      </c>
      <c r="C3448" t="inlineStr">
        <is>
          <t>Arcos</t>
        </is>
      </c>
      <c r="D3448" t="inlineStr">
        <is>
          <t>CECILIA TSUYACO ARAKI SILVA LTDA</t>
        </is>
      </c>
      <c r="E3448" t="inlineStr">
        <is>
          <t>387991</t>
        </is>
      </c>
      <c r="F3448" s="550" t="n">
        <v>46086</v>
      </c>
      <c r="G3448" t="n">
        <v>19478</v>
      </c>
      <c r="H3448" t="inlineStr">
        <is>
          <t>LOURO FRESCO KG</t>
        </is>
      </c>
      <c r="I3448" t="inlineStr">
        <is>
          <t>ALIMENTOS</t>
        </is>
      </c>
      <c r="J3448" t="n">
        <v>0.5</v>
      </c>
      <c r="K3448" t="inlineStr">
        <is>
          <t>KG</t>
        </is>
      </c>
      <c r="L3448" t="n">
        <v>37.5</v>
      </c>
      <c r="M3448" t="n">
        <v>75</v>
      </c>
      <c r="N3448" t="inlineStr">
        <is>
          <t>ALIMENTOS</t>
        </is>
      </c>
      <c r="O3448" t="inlineStr">
        <is>
          <t>03/2026</t>
        </is>
      </c>
    </row>
    <row r="3449">
      <c r="A3449" t="n">
        <v>215833</v>
      </c>
      <c r="B3449" t="n">
        <v>122</v>
      </c>
      <c r="C3449" t="inlineStr">
        <is>
          <t>Arcos</t>
        </is>
      </c>
      <c r="D3449" t="inlineStr">
        <is>
          <t>CECILIA TSUYACO ARAKI SILVA LTDA</t>
        </is>
      </c>
      <c r="E3449" t="inlineStr">
        <is>
          <t>387991</t>
        </is>
      </c>
      <c r="F3449" s="550" t="n">
        <v>46086</v>
      </c>
      <c r="G3449" t="n">
        <v>19480</v>
      </c>
      <c r="H3449" t="inlineStr">
        <is>
          <t>HORTELA HIDROPONICA KG</t>
        </is>
      </c>
      <c r="I3449" t="inlineStr">
        <is>
          <t>ALIMENTOS</t>
        </is>
      </c>
      <c r="J3449" t="n">
        <v>0.4</v>
      </c>
      <c r="K3449" t="inlineStr">
        <is>
          <t>KG</t>
        </is>
      </c>
      <c r="L3449" t="n">
        <v>6</v>
      </c>
      <c r="M3449" t="n">
        <v>15</v>
      </c>
      <c r="N3449" t="inlineStr">
        <is>
          <t>ALIMENTOS</t>
        </is>
      </c>
      <c r="O3449" t="inlineStr">
        <is>
          <t>03/2026</t>
        </is>
      </c>
    </row>
    <row r="3450">
      <c r="A3450" t="n">
        <v>215833</v>
      </c>
      <c r="B3450" t="n">
        <v>122</v>
      </c>
      <c r="C3450" t="inlineStr">
        <is>
          <t>Arcos</t>
        </is>
      </c>
      <c r="D3450" t="inlineStr">
        <is>
          <t>CECILIA TSUYACO ARAKI SILVA LTDA</t>
        </is>
      </c>
      <c r="E3450" t="inlineStr">
        <is>
          <t>387991</t>
        </is>
      </c>
      <c r="F3450" s="550" t="n">
        <v>46086</v>
      </c>
      <c r="G3450" t="n">
        <v>24509</v>
      </c>
      <c r="H3450" t="inlineStr">
        <is>
          <t>CEBOLA BRANCA KG</t>
        </is>
      </c>
      <c r="I3450" t="inlineStr">
        <is>
          <t>ALIMENTOS</t>
        </is>
      </c>
      <c r="J3450" t="n">
        <v>15</v>
      </c>
      <c r="K3450" t="inlineStr">
        <is>
          <t>KG</t>
        </is>
      </c>
      <c r="L3450" t="n">
        <v>52.5</v>
      </c>
      <c r="M3450" t="n">
        <v>3.5</v>
      </c>
      <c r="N3450" t="inlineStr">
        <is>
          <t>ALIMENTOS</t>
        </is>
      </c>
      <c r="O3450" t="inlineStr">
        <is>
          <t>03/2026</t>
        </is>
      </c>
    </row>
    <row r="3451">
      <c r="A3451" t="n">
        <v>215833</v>
      </c>
      <c r="B3451" t="n">
        <v>122</v>
      </c>
      <c r="C3451" t="inlineStr">
        <is>
          <t>Arcos</t>
        </is>
      </c>
      <c r="D3451" t="inlineStr">
        <is>
          <t>CECILIA TSUYACO ARAKI SILVA LTDA</t>
        </is>
      </c>
      <c r="E3451" t="inlineStr">
        <is>
          <t>387991</t>
        </is>
      </c>
      <c r="F3451" s="550" t="n">
        <v>46086</v>
      </c>
      <c r="G3451" t="n">
        <v>19488</v>
      </c>
      <c r="H3451" t="inlineStr">
        <is>
          <t>CEBOLINHA KG</t>
        </is>
      </c>
      <c r="I3451" t="inlineStr">
        <is>
          <t>ALIMENTOS</t>
        </is>
      </c>
      <c r="J3451" t="n">
        <v>0.8</v>
      </c>
      <c r="K3451" t="inlineStr">
        <is>
          <t>KG</t>
        </is>
      </c>
      <c r="L3451" t="n">
        <v>9.6</v>
      </c>
      <c r="M3451" t="n">
        <v>12</v>
      </c>
      <c r="N3451" t="inlineStr">
        <is>
          <t>ALIMENTOS</t>
        </is>
      </c>
      <c r="O3451" t="inlineStr">
        <is>
          <t>03/2026</t>
        </is>
      </c>
    </row>
    <row r="3452">
      <c r="A3452" t="n">
        <v>215833</v>
      </c>
      <c r="B3452" t="n">
        <v>122</v>
      </c>
      <c r="C3452" t="inlineStr">
        <is>
          <t>Arcos</t>
        </is>
      </c>
      <c r="D3452" t="inlineStr">
        <is>
          <t>CECILIA TSUYACO ARAKI SILVA LTDA</t>
        </is>
      </c>
      <c r="E3452" t="inlineStr">
        <is>
          <t>387991</t>
        </is>
      </c>
      <c r="F3452" s="550" t="n">
        <v>46086</v>
      </c>
      <c r="G3452" t="n">
        <v>19498</v>
      </c>
      <c r="H3452" t="inlineStr">
        <is>
          <t>ALFACE ROMANA KG</t>
        </is>
      </c>
      <c r="I3452" t="inlineStr">
        <is>
          <t>ALIMENTOS</t>
        </is>
      </c>
      <c r="J3452" t="n">
        <v>2</v>
      </c>
      <c r="K3452" t="inlineStr">
        <is>
          <t>KG</t>
        </is>
      </c>
      <c r="L3452" t="n">
        <v>32</v>
      </c>
      <c r="M3452" t="n">
        <v>16</v>
      </c>
      <c r="N3452" t="inlineStr">
        <is>
          <t>ALIMENTOS</t>
        </is>
      </c>
      <c r="O3452" t="inlineStr">
        <is>
          <t>03/2026</t>
        </is>
      </c>
    </row>
    <row r="3453">
      <c r="A3453" t="n">
        <v>215833</v>
      </c>
      <c r="B3453" t="n">
        <v>122</v>
      </c>
      <c r="C3453" t="inlineStr">
        <is>
          <t>Arcos</t>
        </is>
      </c>
      <c r="D3453" t="inlineStr">
        <is>
          <t>CECILIA TSUYACO ARAKI SILVA LTDA</t>
        </is>
      </c>
      <c r="E3453" t="inlineStr">
        <is>
          <t>387991</t>
        </is>
      </c>
      <c r="F3453" s="550" t="n">
        <v>46086</v>
      </c>
      <c r="G3453" t="n">
        <v>19502</v>
      </c>
      <c r="H3453" t="inlineStr">
        <is>
          <t>ALFACE CRESPA ROXA KG</t>
        </is>
      </c>
      <c r="I3453" t="inlineStr">
        <is>
          <t>ALIMENTOS</t>
        </is>
      </c>
      <c r="J3453" t="n">
        <v>2</v>
      </c>
      <c r="K3453" t="inlineStr">
        <is>
          <t>KG</t>
        </is>
      </c>
      <c r="L3453" t="n">
        <v>44</v>
      </c>
      <c r="M3453" t="n">
        <v>22</v>
      </c>
      <c r="N3453" t="inlineStr">
        <is>
          <t>ALIMENTOS</t>
        </is>
      </c>
      <c r="O3453" t="inlineStr">
        <is>
          <t>03/2026</t>
        </is>
      </c>
    </row>
    <row r="3454">
      <c r="A3454" t="n">
        <v>215833</v>
      </c>
      <c r="B3454" t="n">
        <v>122</v>
      </c>
      <c r="C3454" t="inlineStr">
        <is>
          <t>Arcos</t>
        </is>
      </c>
      <c r="D3454" t="inlineStr">
        <is>
          <t>CECILIA TSUYACO ARAKI SILVA LTDA</t>
        </is>
      </c>
      <c r="E3454" t="inlineStr">
        <is>
          <t>387991</t>
        </is>
      </c>
      <c r="F3454" s="550" t="n">
        <v>46086</v>
      </c>
      <c r="G3454" t="n">
        <v>19503</v>
      </c>
      <c r="H3454" t="inlineStr">
        <is>
          <t>ALFACE CRESPA KG</t>
        </is>
      </c>
      <c r="I3454" t="inlineStr">
        <is>
          <t>ALIMENTOS</t>
        </is>
      </c>
      <c r="J3454" t="n">
        <v>1.5</v>
      </c>
      <c r="K3454" t="inlineStr">
        <is>
          <t>KG</t>
        </is>
      </c>
      <c r="L3454" t="n">
        <v>21</v>
      </c>
      <c r="M3454" t="n">
        <v>14</v>
      </c>
      <c r="N3454" t="inlineStr">
        <is>
          <t>ALIMENTOS</t>
        </is>
      </c>
      <c r="O3454" t="inlineStr">
        <is>
          <t>03/2026</t>
        </is>
      </c>
    </row>
    <row r="3455">
      <c r="A3455" t="n">
        <v>215833</v>
      </c>
      <c r="B3455" t="n">
        <v>122</v>
      </c>
      <c r="C3455" t="inlineStr">
        <is>
          <t>Arcos</t>
        </is>
      </c>
      <c r="D3455" t="inlineStr">
        <is>
          <t>CECILIA TSUYACO ARAKI SILVA LTDA</t>
        </is>
      </c>
      <c r="E3455" t="inlineStr">
        <is>
          <t>387991</t>
        </is>
      </c>
      <c r="F3455" s="550" t="n">
        <v>46086</v>
      </c>
      <c r="G3455" t="n">
        <v>19485</v>
      </c>
      <c r="H3455" t="inlineStr">
        <is>
          <t>ENDRO DILL KG</t>
        </is>
      </c>
      <c r="I3455" t="inlineStr">
        <is>
          <t>ALIMENTOS</t>
        </is>
      </c>
      <c r="J3455" t="n">
        <v>0.2</v>
      </c>
      <c r="K3455" t="inlineStr">
        <is>
          <t>KG</t>
        </is>
      </c>
      <c r="L3455" t="n">
        <v>37</v>
      </c>
      <c r="M3455" t="n">
        <v>185</v>
      </c>
      <c r="N3455" t="inlineStr">
        <is>
          <t>ALIMENTOS</t>
        </is>
      </c>
      <c r="O3455" t="inlineStr">
        <is>
          <t>03/2026</t>
        </is>
      </c>
    </row>
    <row r="3456">
      <c r="A3456" t="n">
        <v>215833</v>
      </c>
      <c r="B3456" t="n">
        <v>122</v>
      </c>
      <c r="C3456" t="inlineStr">
        <is>
          <t>Arcos</t>
        </is>
      </c>
      <c r="D3456" t="inlineStr">
        <is>
          <t>CECILIA TSUYACO ARAKI SILVA LTDA</t>
        </is>
      </c>
      <c r="E3456" t="inlineStr">
        <is>
          <t>387991</t>
        </is>
      </c>
      <c r="F3456" s="550" t="n">
        <v>46086</v>
      </c>
      <c r="G3456" t="n">
        <v>19562</v>
      </c>
      <c r="H3456" t="inlineStr">
        <is>
          <t>PIMENTAO AMARELO KG</t>
        </is>
      </c>
      <c r="I3456" t="inlineStr">
        <is>
          <t>ALIMENTOS</t>
        </is>
      </c>
      <c r="J3456" t="n">
        <v>0.5</v>
      </c>
      <c r="K3456" t="inlineStr">
        <is>
          <t>KG</t>
        </is>
      </c>
      <c r="L3456" t="n">
        <v>6</v>
      </c>
      <c r="M3456" t="n">
        <v>12</v>
      </c>
      <c r="N3456" t="inlineStr">
        <is>
          <t>ALIMENTOS</t>
        </is>
      </c>
      <c r="O3456" t="inlineStr">
        <is>
          <t>03/2026</t>
        </is>
      </c>
    </row>
    <row r="3457">
      <c r="A3457" t="n">
        <v>215833</v>
      </c>
      <c r="B3457" t="n">
        <v>122</v>
      </c>
      <c r="C3457" t="inlineStr">
        <is>
          <t>Arcos</t>
        </is>
      </c>
      <c r="D3457" t="inlineStr">
        <is>
          <t>CECILIA TSUYACO ARAKI SILVA LTDA</t>
        </is>
      </c>
      <c r="E3457" t="inlineStr">
        <is>
          <t>387991</t>
        </is>
      </c>
      <c r="F3457" s="550" t="n">
        <v>46086</v>
      </c>
      <c r="G3457" t="n">
        <v>19647</v>
      </c>
      <c r="H3457" t="inlineStr">
        <is>
          <t>ALHO PORO KG</t>
        </is>
      </c>
      <c r="I3457" t="inlineStr">
        <is>
          <t>ALIMENTOS</t>
        </is>
      </c>
      <c r="J3457" t="n">
        <v>1</v>
      </c>
      <c r="K3457" t="inlineStr">
        <is>
          <t>KG</t>
        </is>
      </c>
      <c r="L3457" t="n">
        <v>12</v>
      </c>
      <c r="M3457" t="n">
        <v>12</v>
      </c>
      <c r="N3457" t="inlineStr">
        <is>
          <t>ALIMENTOS</t>
        </is>
      </c>
      <c r="O3457" t="inlineStr">
        <is>
          <t>03/2026</t>
        </is>
      </c>
    </row>
    <row r="3458">
      <c r="A3458" t="n">
        <v>215833</v>
      </c>
      <c r="B3458" t="n">
        <v>122</v>
      </c>
      <c r="C3458" t="inlineStr">
        <is>
          <t>Arcos</t>
        </is>
      </c>
      <c r="D3458" t="inlineStr">
        <is>
          <t>CECILIA TSUYACO ARAKI SILVA LTDA</t>
        </is>
      </c>
      <c r="E3458" t="inlineStr">
        <is>
          <t>387991</t>
        </is>
      </c>
      <c r="F3458" s="550" t="n">
        <v>46086</v>
      </c>
      <c r="G3458" t="n">
        <v>19558</v>
      </c>
      <c r="H3458" t="inlineStr">
        <is>
          <t>QUIABO KG</t>
        </is>
      </c>
      <c r="I3458" t="inlineStr">
        <is>
          <t>ALIMENTOS</t>
        </is>
      </c>
      <c r="J3458" t="n">
        <v>0.6</v>
      </c>
      <c r="K3458" t="inlineStr">
        <is>
          <t>KG</t>
        </is>
      </c>
      <c r="L3458" t="n">
        <v>7.2</v>
      </c>
      <c r="M3458" t="n">
        <v>12</v>
      </c>
      <c r="N3458" t="inlineStr">
        <is>
          <t>ALIMENTOS</t>
        </is>
      </c>
      <c r="O3458" t="inlineStr">
        <is>
          <t>03/2026</t>
        </is>
      </c>
    </row>
    <row r="3459">
      <c r="A3459" t="n">
        <v>215833</v>
      </c>
      <c r="B3459" t="n">
        <v>122</v>
      </c>
      <c r="C3459" t="inlineStr">
        <is>
          <t>Arcos</t>
        </is>
      </c>
      <c r="D3459" t="inlineStr">
        <is>
          <t>CECILIA TSUYACO ARAKI SILVA LTDA</t>
        </is>
      </c>
      <c r="E3459" t="inlineStr">
        <is>
          <t>387991</t>
        </is>
      </c>
      <c r="F3459" s="550" t="n">
        <v>46086</v>
      </c>
      <c r="G3459" t="n">
        <v>19743</v>
      </c>
      <c r="H3459" t="inlineStr">
        <is>
          <t>MACA VERDE KG</t>
        </is>
      </c>
      <c r="I3459" t="inlineStr">
        <is>
          <t>ALIMENTOS</t>
        </is>
      </c>
      <c r="J3459" t="n">
        <v>1</v>
      </c>
      <c r="K3459" t="inlineStr">
        <is>
          <t>KG</t>
        </is>
      </c>
      <c r="L3459" t="n">
        <v>15</v>
      </c>
      <c r="M3459" t="n">
        <v>15</v>
      </c>
      <c r="N3459" t="inlineStr">
        <is>
          <t>ALIMENTOS</t>
        </is>
      </c>
      <c r="O3459" t="inlineStr">
        <is>
          <t>03/2026</t>
        </is>
      </c>
    </row>
    <row r="3460">
      <c r="A3460" t="n">
        <v>215833</v>
      </c>
      <c r="B3460" t="n">
        <v>122</v>
      </c>
      <c r="C3460" t="inlineStr">
        <is>
          <t>Arcos</t>
        </is>
      </c>
      <c r="D3460" t="inlineStr">
        <is>
          <t>CECILIA TSUYACO ARAKI SILVA LTDA</t>
        </is>
      </c>
      <c r="E3460" t="inlineStr">
        <is>
          <t>387991</t>
        </is>
      </c>
      <c r="F3460" s="550" t="n">
        <v>46086</v>
      </c>
      <c r="G3460" t="n">
        <v>19759</v>
      </c>
      <c r="H3460" t="inlineStr">
        <is>
          <t>LARANJA BAHIA KG</t>
        </is>
      </c>
      <c r="I3460" t="inlineStr">
        <is>
          <t>ALIMENTOS</t>
        </is>
      </c>
      <c r="J3460" t="n">
        <v>5</v>
      </c>
      <c r="K3460" t="inlineStr">
        <is>
          <t>KG</t>
        </is>
      </c>
      <c r="L3460" t="n">
        <v>45</v>
      </c>
      <c r="M3460" t="n">
        <v>9</v>
      </c>
      <c r="N3460" t="inlineStr">
        <is>
          <t>ALIMENTOS</t>
        </is>
      </c>
      <c r="O3460" t="inlineStr">
        <is>
          <t>03/2026</t>
        </is>
      </c>
    </row>
    <row r="3461">
      <c r="A3461" t="n">
        <v>215833</v>
      </c>
      <c r="B3461" t="n">
        <v>122</v>
      </c>
      <c r="C3461" t="inlineStr">
        <is>
          <t>Arcos</t>
        </is>
      </c>
      <c r="D3461" t="inlineStr">
        <is>
          <t>CECILIA TSUYACO ARAKI SILVA LTDA</t>
        </is>
      </c>
      <c r="E3461" t="inlineStr">
        <is>
          <t>387991</t>
        </is>
      </c>
      <c r="F3461" s="550" t="n">
        <v>46086</v>
      </c>
      <c r="G3461" t="n">
        <v>19762</v>
      </c>
      <c r="H3461" t="inlineStr">
        <is>
          <t>GRAPE FRUIT KG</t>
        </is>
      </c>
      <c r="I3461" t="inlineStr">
        <is>
          <t>ALIMENTOS</t>
        </is>
      </c>
      <c r="J3461" t="n">
        <v>5</v>
      </c>
      <c r="K3461" t="inlineStr">
        <is>
          <t>KG</t>
        </is>
      </c>
      <c r="L3461" t="n">
        <v>50</v>
      </c>
      <c r="M3461" t="n">
        <v>10</v>
      </c>
      <c r="N3461" t="inlineStr">
        <is>
          <t>ALIMENTOS</t>
        </is>
      </c>
      <c r="O3461" t="inlineStr">
        <is>
          <t>03/2026</t>
        </is>
      </c>
    </row>
    <row r="3462">
      <c r="A3462" t="n">
        <v>215833</v>
      </c>
      <c r="B3462" t="n">
        <v>122</v>
      </c>
      <c r="C3462" t="inlineStr">
        <is>
          <t>Arcos</t>
        </is>
      </c>
      <c r="D3462" t="inlineStr">
        <is>
          <t>CECILIA TSUYACO ARAKI SILVA LTDA</t>
        </is>
      </c>
      <c r="E3462" t="inlineStr">
        <is>
          <t>387991</t>
        </is>
      </c>
      <c r="F3462" s="550" t="n">
        <v>46086</v>
      </c>
      <c r="G3462" t="n">
        <v>19617</v>
      </c>
      <c r="H3462" t="inlineStr">
        <is>
          <t>COENTRO KG</t>
        </is>
      </c>
      <c r="I3462" t="inlineStr">
        <is>
          <t>ALIMENTOS</t>
        </is>
      </c>
      <c r="J3462" t="n">
        <v>1.2</v>
      </c>
      <c r="K3462" t="inlineStr">
        <is>
          <t>KG</t>
        </is>
      </c>
      <c r="L3462" t="n">
        <v>24</v>
      </c>
      <c r="M3462" t="n">
        <v>20</v>
      </c>
      <c r="N3462" t="inlineStr">
        <is>
          <t>ALIMENTOS</t>
        </is>
      </c>
      <c r="O3462" t="inlineStr">
        <is>
          <t>03/2026</t>
        </is>
      </c>
    </row>
    <row r="3463">
      <c r="A3463" t="n">
        <v>215833</v>
      </c>
      <c r="B3463" t="n">
        <v>122</v>
      </c>
      <c r="C3463" t="inlineStr">
        <is>
          <t>Arcos</t>
        </is>
      </c>
      <c r="D3463" t="inlineStr">
        <is>
          <t>CECILIA TSUYACO ARAKI SILVA LTDA</t>
        </is>
      </c>
      <c r="E3463" t="inlineStr">
        <is>
          <t>387991</t>
        </is>
      </c>
      <c r="F3463" s="550" t="n">
        <v>46086</v>
      </c>
      <c r="G3463" t="n">
        <v>23108</v>
      </c>
      <c r="H3463" t="inlineStr">
        <is>
          <t>TOMILHO KG</t>
        </is>
      </c>
      <c r="I3463" t="inlineStr">
        <is>
          <t>ALIMENTOS</t>
        </is>
      </c>
      <c r="J3463" t="n">
        <v>0.1</v>
      </c>
      <c r="K3463" t="inlineStr">
        <is>
          <t>KG</t>
        </is>
      </c>
      <c r="L3463" t="n">
        <v>5.5</v>
      </c>
      <c r="M3463" t="n">
        <v>55</v>
      </c>
      <c r="N3463" t="inlineStr">
        <is>
          <t>ALIMENTOS</t>
        </is>
      </c>
      <c r="O3463" t="inlineStr">
        <is>
          <t>03/2026</t>
        </is>
      </c>
    </row>
    <row r="3464">
      <c r="A3464" t="n">
        <v>215833</v>
      </c>
      <c r="B3464" t="n">
        <v>122</v>
      </c>
      <c r="C3464" t="inlineStr">
        <is>
          <t>Arcos</t>
        </is>
      </c>
      <c r="D3464" t="inlineStr">
        <is>
          <t>CECILIA TSUYACO ARAKI SILVA LTDA</t>
        </is>
      </c>
      <c r="E3464" t="inlineStr">
        <is>
          <t>387991</t>
        </is>
      </c>
      <c r="F3464" s="550" t="n">
        <v>46086</v>
      </c>
      <c r="G3464" t="n">
        <v>23113</v>
      </c>
      <c r="H3464" t="inlineStr">
        <is>
          <t>SALSA KG</t>
        </is>
      </c>
      <c r="I3464" t="inlineStr">
        <is>
          <t>ALIMENTOS</t>
        </is>
      </c>
      <c r="J3464" t="n">
        <v>1</v>
      </c>
      <c r="K3464" t="inlineStr">
        <is>
          <t>KG</t>
        </is>
      </c>
      <c r="L3464" t="n">
        <v>11</v>
      </c>
      <c r="M3464" t="n">
        <v>11</v>
      </c>
      <c r="N3464" t="inlineStr">
        <is>
          <t>ALIMENTOS</t>
        </is>
      </c>
      <c r="O3464" t="inlineStr">
        <is>
          <t>03/2026</t>
        </is>
      </c>
    </row>
    <row r="3465">
      <c r="A3465" t="n">
        <v>215833</v>
      </c>
      <c r="B3465" t="n">
        <v>122</v>
      </c>
      <c r="C3465" t="inlineStr">
        <is>
          <t>Arcos</t>
        </is>
      </c>
      <c r="D3465" t="inlineStr">
        <is>
          <t>CECILIA TSUYACO ARAKI SILVA LTDA</t>
        </is>
      </c>
      <c r="E3465" t="inlineStr">
        <is>
          <t>387991</t>
        </is>
      </c>
      <c r="F3465" s="550" t="n">
        <v>46086</v>
      </c>
      <c r="G3465" t="n">
        <v>23198</v>
      </c>
      <c r="H3465" t="inlineStr">
        <is>
          <t>PIMENTAO VERMELHO KG</t>
        </is>
      </c>
      <c r="I3465" t="inlineStr">
        <is>
          <t>ALIMENTOS</t>
        </is>
      </c>
      <c r="J3465" t="n">
        <v>2.5</v>
      </c>
      <c r="K3465" t="inlineStr">
        <is>
          <t>KG</t>
        </is>
      </c>
      <c r="L3465" t="n">
        <v>30</v>
      </c>
      <c r="M3465" t="n">
        <v>12</v>
      </c>
      <c r="N3465" t="inlineStr">
        <is>
          <t>ALIMENTOS</t>
        </is>
      </c>
      <c r="O3465" t="inlineStr">
        <is>
          <t>03/2026</t>
        </is>
      </c>
    </row>
    <row r="3466">
      <c r="A3466" t="n">
        <v>215833</v>
      </c>
      <c r="B3466" t="n">
        <v>122</v>
      </c>
      <c r="C3466" t="inlineStr">
        <is>
          <t>Arcos</t>
        </is>
      </c>
      <c r="D3466" t="inlineStr">
        <is>
          <t>CECILIA TSUYACO ARAKI SILVA LTDA</t>
        </is>
      </c>
      <c r="E3466" t="inlineStr">
        <is>
          <t>387991</t>
        </is>
      </c>
      <c r="F3466" s="550" t="n">
        <v>46086</v>
      </c>
      <c r="G3466" t="n">
        <v>23241</v>
      </c>
      <c r="H3466" t="inlineStr">
        <is>
          <t>CHUCHU KG</t>
        </is>
      </c>
      <c r="I3466" t="inlineStr">
        <is>
          <t>ALIMENTOS</t>
        </is>
      </c>
      <c r="J3466" t="n">
        <v>3</v>
      </c>
      <c r="K3466" t="inlineStr">
        <is>
          <t>KG</t>
        </is>
      </c>
      <c r="L3466" t="n">
        <v>11.25</v>
      </c>
      <c r="M3466" t="n">
        <v>3.75</v>
      </c>
      <c r="N3466" t="inlineStr">
        <is>
          <t>ALIMENTOS</t>
        </is>
      </c>
      <c r="O3466" t="inlineStr">
        <is>
          <t>03/2026</t>
        </is>
      </c>
    </row>
    <row r="3467">
      <c r="A3467" t="n">
        <v>215833</v>
      </c>
      <c r="B3467" t="n">
        <v>122</v>
      </c>
      <c r="C3467" t="inlineStr">
        <is>
          <t>Arcos</t>
        </is>
      </c>
      <c r="D3467" t="inlineStr">
        <is>
          <t>CECILIA TSUYACO ARAKI SILVA LTDA</t>
        </is>
      </c>
      <c r="E3467" t="inlineStr">
        <is>
          <t>387991</t>
        </is>
      </c>
      <c r="F3467" s="550" t="n">
        <v>46086</v>
      </c>
      <c r="G3467" t="n">
        <v>23359</v>
      </c>
      <c r="H3467" t="inlineStr">
        <is>
          <t>LIMAO TAHITI KG</t>
        </is>
      </c>
      <c r="I3467" t="inlineStr">
        <is>
          <t>ALIMENTOS</t>
        </is>
      </c>
      <c r="J3467" t="n">
        <v>20</v>
      </c>
      <c r="K3467" t="inlineStr">
        <is>
          <t>KG</t>
        </is>
      </c>
      <c r="L3467" t="n">
        <v>48</v>
      </c>
      <c r="M3467" t="n">
        <v>2.4</v>
      </c>
      <c r="N3467" t="inlineStr">
        <is>
          <t>ALIMENTOS</t>
        </is>
      </c>
      <c r="O3467" t="inlineStr">
        <is>
          <t>03/2026</t>
        </is>
      </c>
    </row>
    <row r="3468">
      <c r="A3468" t="n">
        <v>215833</v>
      </c>
      <c r="B3468" t="n">
        <v>122</v>
      </c>
      <c r="C3468" t="inlineStr">
        <is>
          <t>Arcos</t>
        </is>
      </c>
      <c r="D3468" t="inlineStr">
        <is>
          <t>CECILIA TSUYACO ARAKI SILVA LTDA</t>
        </is>
      </c>
      <c r="E3468" t="inlineStr">
        <is>
          <t>387991</t>
        </is>
      </c>
      <c r="F3468" s="550" t="n">
        <v>46086</v>
      </c>
      <c r="G3468" t="n">
        <v>23390</v>
      </c>
      <c r="H3468" t="inlineStr">
        <is>
          <t>BANANA DA TERRA KG</t>
        </is>
      </c>
      <c r="I3468" t="inlineStr">
        <is>
          <t>ALIMENTOS</t>
        </is>
      </c>
      <c r="J3468" t="n">
        <v>8</v>
      </c>
      <c r="K3468" t="inlineStr">
        <is>
          <t>KG</t>
        </is>
      </c>
      <c r="L3468" t="n">
        <v>68</v>
      </c>
      <c r="M3468" t="n">
        <v>8.5</v>
      </c>
      <c r="N3468" t="inlineStr">
        <is>
          <t>ALIMENTOS</t>
        </is>
      </c>
      <c r="O3468" t="inlineStr">
        <is>
          <t>03/2026</t>
        </is>
      </c>
    </row>
    <row r="3469">
      <c r="A3469" t="n">
        <v>215833</v>
      </c>
      <c r="B3469" t="n">
        <v>122</v>
      </c>
      <c r="C3469" t="inlineStr">
        <is>
          <t>Arcos</t>
        </is>
      </c>
      <c r="D3469" t="inlineStr">
        <is>
          <t>CECILIA TSUYACO ARAKI SILVA LTDA</t>
        </is>
      </c>
      <c r="E3469" t="inlineStr">
        <is>
          <t>387991</t>
        </is>
      </c>
      <c r="F3469" s="550" t="n">
        <v>46086</v>
      </c>
      <c r="G3469" t="n">
        <v>23095</v>
      </c>
      <c r="H3469" t="inlineStr">
        <is>
          <t>OVO CAIPIRA UN</t>
        </is>
      </c>
      <c r="I3469" t="inlineStr">
        <is>
          <t>ALIMENTOS</t>
        </is>
      </c>
      <c r="J3469" t="n">
        <v>200</v>
      </c>
      <c r="K3469" t="inlineStr">
        <is>
          <t>UN</t>
        </is>
      </c>
      <c r="L3469" t="n">
        <v>250</v>
      </c>
      <c r="M3469" t="n">
        <v>1.25</v>
      </c>
      <c r="N3469" t="inlineStr">
        <is>
          <t>ALIMENTOS</t>
        </is>
      </c>
      <c r="O3469" t="inlineStr">
        <is>
          <t>03/2026</t>
        </is>
      </c>
    </row>
    <row r="3470">
      <c r="A3470" t="n">
        <v>215833</v>
      </c>
      <c r="B3470" t="n">
        <v>122</v>
      </c>
      <c r="C3470" t="inlineStr">
        <is>
          <t>Arcos</t>
        </is>
      </c>
      <c r="D3470" t="inlineStr">
        <is>
          <t>CECILIA TSUYACO ARAKI SILVA LTDA</t>
        </is>
      </c>
      <c r="E3470" t="inlineStr">
        <is>
          <t>387991</t>
        </is>
      </c>
      <c r="F3470" s="550" t="n">
        <v>46086</v>
      </c>
      <c r="G3470" t="n">
        <v>19583</v>
      </c>
      <c r="H3470" t="inlineStr">
        <is>
          <t>PIMENTA BIQUINHO KG</t>
        </is>
      </c>
      <c r="I3470" t="inlineStr">
        <is>
          <t>ALIMENTOS</t>
        </is>
      </c>
      <c r="J3470" t="n">
        <v>0.2</v>
      </c>
      <c r="K3470" t="inlineStr">
        <is>
          <t>KG</t>
        </is>
      </c>
      <c r="L3470" t="n">
        <v>8.4</v>
      </c>
      <c r="M3470" t="n">
        <v>42</v>
      </c>
      <c r="N3470" t="inlineStr">
        <is>
          <t>ALIMENTOS</t>
        </is>
      </c>
      <c r="O3470" t="inlineStr">
        <is>
          <t>03/2026</t>
        </is>
      </c>
    </row>
    <row r="3471">
      <c r="A3471" t="n">
        <v>215833</v>
      </c>
      <c r="B3471" t="n">
        <v>122</v>
      </c>
      <c r="C3471" t="inlineStr">
        <is>
          <t>Arcos</t>
        </is>
      </c>
      <c r="D3471" t="inlineStr">
        <is>
          <t>CECILIA TSUYACO ARAKI SILVA LTDA</t>
        </is>
      </c>
      <c r="E3471" t="inlineStr">
        <is>
          <t>387991</t>
        </is>
      </c>
      <c r="F3471" s="550" t="n">
        <v>46086</v>
      </c>
      <c r="G3471" t="n">
        <v>19632</v>
      </c>
      <c r="H3471" t="inlineStr">
        <is>
          <t>BETERRABA KG</t>
        </is>
      </c>
      <c r="I3471" t="inlineStr">
        <is>
          <t>ALIMENTOS</t>
        </is>
      </c>
      <c r="J3471" t="n">
        <v>3</v>
      </c>
      <c r="K3471" t="inlineStr">
        <is>
          <t>KG</t>
        </is>
      </c>
      <c r="L3471" t="n">
        <v>15</v>
      </c>
      <c r="M3471" t="n">
        <v>5</v>
      </c>
      <c r="N3471" t="inlineStr">
        <is>
          <t>ALIMENTOS</t>
        </is>
      </c>
      <c r="O3471" t="inlineStr">
        <is>
          <t>03/2026</t>
        </is>
      </c>
    </row>
    <row r="3472">
      <c r="A3472" t="n">
        <v>215833</v>
      </c>
      <c r="B3472" t="n">
        <v>122</v>
      </c>
      <c r="C3472" t="inlineStr">
        <is>
          <t>Arcos</t>
        </is>
      </c>
      <c r="D3472" t="inlineStr">
        <is>
          <t>CECILIA TSUYACO ARAKI SILVA LTDA</t>
        </is>
      </c>
      <c r="E3472" t="inlineStr">
        <is>
          <t>387991</t>
        </is>
      </c>
      <c r="F3472" s="550" t="n">
        <v>46086</v>
      </c>
      <c r="G3472" t="n">
        <v>24037</v>
      </c>
      <c r="H3472" t="inlineStr">
        <is>
          <t>ALHO TRITURADO FRITO</t>
        </is>
      </c>
      <c r="I3472" t="inlineStr">
        <is>
          <t>ALIMENTOS</t>
        </is>
      </c>
      <c r="J3472" t="n">
        <v>4</v>
      </c>
      <c r="K3472" t="inlineStr">
        <is>
          <t>KG</t>
        </is>
      </c>
      <c r="L3472" t="n">
        <v>78</v>
      </c>
      <c r="M3472" t="n">
        <v>19.5</v>
      </c>
      <c r="N3472" t="inlineStr">
        <is>
          <t>ALIMENTOS</t>
        </is>
      </c>
      <c r="O3472" t="inlineStr">
        <is>
          <t>03/2026</t>
        </is>
      </c>
    </row>
    <row r="3473">
      <c r="A3473" t="n">
        <v>215833</v>
      </c>
      <c r="B3473" t="n">
        <v>122</v>
      </c>
      <c r="C3473" t="inlineStr">
        <is>
          <t>Arcos</t>
        </is>
      </c>
      <c r="D3473" t="inlineStr">
        <is>
          <t>CECILIA TSUYACO ARAKI SILVA LTDA</t>
        </is>
      </c>
      <c r="E3473" t="inlineStr">
        <is>
          <t>387991</t>
        </is>
      </c>
      <c r="F3473" s="550" t="n">
        <v>46086</v>
      </c>
      <c r="G3473" t="n">
        <v>19472</v>
      </c>
      <c r="H3473" t="inlineStr">
        <is>
          <t>RUCULA KG</t>
        </is>
      </c>
      <c r="I3473" t="inlineStr">
        <is>
          <t>ALIMENTOS</t>
        </is>
      </c>
      <c r="J3473" t="n">
        <v>2.5</v>
      </c>
      <c r="K3473" t="inlineStr">
        <is>
          <t>KG</t>
        </is>
      </c>
      <c r="L3473" t="n">
        <v>60</v>
      </c>
      <c r="M3473" t="n">
        <v>24</v>
      </c>
      <c r="N3473" t="inlineStr">
        <is>
          <t>ALIMENTOS</t>
        </is>
      </c>
      <c r="O3473" t="inlineStr">
        <is>
          <t>03/2026</t>
        </is>
      </c>
    </row>
    <row r="3474">
      <c r="A3474" t="n">
        <v>215831</v>
      </c>
      <c r="B3474" t="n">
        <v>122</v>
      </c>
      <c r="C3474" t="inlineStr">
        <is>
          <t>Arcos</t>
        </is>
      </c>
      <c r="D3474" t="inlineStr">
        <is>
          <t>MARIO PEDRO FELICIANO - HORTIFRUTI</t>
        </is>
      </c>
      <c r="E3474" t="inlineStr">
        <is>
          <t>469606</t>
        </is>
      </c>
      <c r="F3474" s="550" t="n">
        <v>46086</v>
      </c>
      <c r="G3474" t="n">
        <v>24083</v>
      </c>
      <c r="H3474" t="inlineStr">
        <is>
          <t>BATATA ASTERIX GRAUDA NOIVA KG</t>
        </is>
      </c>
      <c r="I3474" t="inlineStr">
        <is>
          <t>ALIMENTOS</t>
        </is>
      </c>
      <c r="J3474" t="n">
        <v>100</v>
      </c>
      <c r="K3474" t="inlineStr">
        <is>
          <t>KG</t>
        </is>
      </c>
      <c r="L3474" t="n">
        <v>428</v>
      </c>
      <c r="M3474" t="n">
        <v>4.28</v>
      </c>
      <c r="N3474" t="inlineStr">
        <is>
          <t>ALIMENTOS</t>
        </is>
      </c>
      <c r="O3474" t="inlineStr">
        <is>
          <t>03/2026</t>
        </is>
      </c>
    </row>
    <row r="3475">
      <c r="A3475" t="n">
        <v>215831</v>
      </c>
      <c r="B3475" t="n">
        <v>122</v>
      </c>
      <c r="C3475" t="inlineStr">
        <is>
          <t>Arcos</t>
        </is>
      </c>
      <c r="D3475" t="inlineStr">
        <is>
          <t>MARIO PEDRO FELICIANO - HORTIFRUTI</t>
        </is>
      </c>
      <c r="E3475" t="inlineStr">
        <is>
          <t>469606</t>
        </is>
      </c>
      <c r="F3475" s="550" t="n">
        <v>46086</v>
      </c>
      <c r="G3475" t="n">
        <v>19572</v>
      </c>
      <c r="H3475" t="inlineStr">
        <is>
          <t>PIMENTA DEDO DE MOCA KG</t>
        </is>
      </c>
      <c r="I3475" t="inlineStr">
        <is>
          <t>ALIMENTOS</t>
        </is>
      </c>
      <c r="J3475" t="n">
        <v>0.2</v>
      </c>
      <c r="K3475" t="inlineStr">
        <is>
          <t>KG</t>
        </is>
      </c>
      <c r="L3475" t="n">
        <v>3.77</v>
      </c>
      <c r="M3475" t="n">
        <v>18.85</v>
      </c>
      <c r="N3475" t="inlineStr">
        <is>
          <t>ALIMENTOS</t>
        </is>
      </c>
      <c r="O3475" t="inlineStr">
        <is>
          <t>03/2026</t>
        </is>
      </c>
    </row>
    <row r="3476">
      <c r="A3476" t="n">
        <v>215831</v>
      </c>
      <c r="B3476" t="n">
        <v>122</v>
      </c>
      <c r="C3476" t="inlineStr">
        <is>
          <t>Arcos</t>
        </is>
      </c>
      <c r="D3476" t="inlineStr">
        <is>
          <t>MARIO PEDRO FELICIANO - HORTIFRUTI</t>
        </is>
      </c>
      <c r="E3476" t="inlineStr">
        <is>
          <t>469606</t>
        </is>
      </c>
      <c r="F3476" s="550" t="n">
        <v>46086</v>
      </c>
      <c r="G3476" t="n">
        <v>19701</v>
      </c>
      <c r="H3476" t="inlineStr">
        <is>
          <t>AMEIXA KG</t>
        </is>
      </c>
      <c r="I3476" t="inlineStr">
        <is>
          <t>ALIMENTOS</t>
        </is>
      </c>
      <c r="J3476" t="n">
        <v>1.1</v>
      </c>
      <c r="K3476" t="inlineStr">
        <is>
          <t>KG</t>
        </is>
      </c>
      <c r="L3476" t="n">
        <v>8.77</v>
      </c>
      <c r="M3476" t="n">
        <v>7.972727</v>
      </c>
      <c r="N3476" t="inlineStr">
        <is>
          <t>ALIMENTOS</t>
        </is>
      </c>
      <c r="O3476" t="inlineStr">
        <is>
          <t>03/2026</t>
        </is>
      </c>
    </row>
    <row r="3477">
      <c r="A3477" t="n">
        <v>215831</v>
      </c>
      <c r="B3477" t="n">
        <v>122</v>
      </c>
      <c r="C3477" t="inlineStr">
        <is>
          <t>Arcos</t>
        </is>
      </c>
      <c r="D3477" t="inlineStr">
        <is>
          <t>MARIO PEDRO FELICIANO - HORTIFRUTI</t>
        </is>
      </c>
      <c r="E3477" t="inlineStr">
        <is>
          <t>469606</t>
        </is>
      </c>
      <c r="F3477" s="550" t="n">
        <v>46086</v>
      </c>
      <c r="G3477" t="n">
        <v>19751</v>
      </c>
      <c r="H3477" t="inlineStr">
        <is>
          <t>LIMAO SICILIANO KG</t>
        </is>
      </c>
      <c r="I3477" t="inlineStr">
        <is>
          <t>ALIMENTOS</t>
        </is>
      </c>
      <c r="J3477" t="n">
        <v>10</v>
      </c>
      <c r="K3477" t="inlineStr">
        <is>
          <t>KG</t>
        </is>
      </c>
      <c r="L3477" t="n">
        <v>125.4</v>
      </c>
      <c r="M3477" t="n">
        <v>12.54</v>
      </c>
      <c r="N3477" t="inlineStr">
        <is>
          <t>ALIMENTOS</t>
        </is>
      </c>
      <c r="O3477" t="inlineStr">
        <is>
          <t>03/2026</t>
        </is>
      </c>
    </row>
    <row r="3478">
      <c r="A3478" t="n">
        <v>215831</v>
      </c>
      <c r="B3478" t="n">
        <v>122</v>
      </c>
      <c r="C3478" t="inlineStr">
        <is>
          <t>Arcos</t>
        </is>
      </c>
      <c r="D3478" t="inlineStr">
        <is>
          <t>MARIO PEDRO FELICIANO - HORTIFRUTI</t>
        </is>
      </c>
      <c r="E3478" t="inlineStr">
        <is>
          <t>469606</t>
        </is>
      </c>
      <c r="F3478" s="550" t="n">
        <v>46086</v>
      </c>
      <c r="G3478" t="n">
        <v>19748</v>
      </c>
      <c r="H3478" t="inlineStr">
        <is>
          <t>MACA FUJI KG</t>
        </is>
      </c>
      <c r="I3478" t="inlineStr">
        <is>
          <t>ALIMENTOS</t>
        </is>
      </c>
      <c r="J3478" t="n">
        <v>3.1</v>
      </c>
      <c r="K3478" t="inlineStr">
        <is>
          <t>KG</t>
        </is>
      </c>
      <c r="L3478" t="n">
        <v>40.46</v>
      </c>
      <c r="M3478" t="n">
        <v>13.051613</v>
      </c>
      <c r="N3478" t="inlineStr">
        <is>
          <t>ALIMENTOS</t>
        </is>
      </c>
      <c r="O3478" t="inlineStr">
        <is>
          <t>03/2026</t>
        </is>
      </c>
    </row>
    <row r="3479">
      <c r="A3479" t="n">
        <v>215831</v>
      </c>
      <c r="B3479" t="n">
        <v>122</v>
      </c>
      <c r="C3479" t="inlineStr">
        <is>
          <t>Arcos</t>
        </is>
      </c>
      <c r="D3479" t="inlineStr">
        <is>
          <t>MARIO PEDRO FELICIANO - HORTIFRUTI</t>
        </is>
      </c>
      <c r="E3479" t="inlineStr">
        <is>
          <t>469606</t>
        </is>
      </c>
      <c r="F3479" s="550" t="n">
        <v>46086</v>
      </c>
      <c r="G3479" t="n">
        <v>23361</v>
      </c>
      <c r="H3479" t="inlineStr">
        <is>
          <t>LARANJA PERA KG</t>
        </is>
      </c>
      <c r="I3479" t="inlineStr">
        <is>
          <t>ALIMENTOS</t>
        </is>
      </c>
      <c r="J3479" t="n">
        <v>60</v>
      </c>
      <c r="K3479" t="inlineStr">
        <is>
          <t>KG</t>
        </is>
      </c>
      <c r="L3479" t="n">
        <v>199.8</v>
      </c>
      <c r="M3479" t="n">
        <v>3.33</v>
      </c>
      <c r="N3479" t="inlineStr">
        <is>
          <t>ALIMENTOS</t>
        </is>
      </c>
      <c r="O3479" t="inlineStr">
        <is>
          <t>03/2026</t>
        </is>
      </c>
    </row>
    <row r="3480">
      <c r="A3480" t="n">
        <v>215831</v>
      </c>
      <c r="B3480" t="n">
        <v>122</v>
      </c>
      <c r="C3480" t="inlineStr">
        <is>
          <t>Arcos</t>
        </is>
      </c>
      <c r="D3480" t="inlineStr">
        <is>
          <t>MARIO PEDRO FELICIANO - HORTIFRUTI</t>
        </is>
      </c>
      <c r="E3480" t="inlineStr">
        <is>
          <t>469606</t>
        </is>
      </c>
      <c r="F3480" s="550" t="n">
        <v>46086</v>
      </c>
      <c r="G3480" t="n">
        <v>23389</v>
      </c>
      <c r="H3480" t="inlineStr">
        <is>
          <t>BANANA NANICA KG</t>
        </is>
      </c>
      <c r="I3480" t="inlineStr">
        <is>
          <t>ALIMENTOS</t>
        </is>
      </c>
      <c r="J3480" t="n">
        <v>5</v>
      </c>
      <c r="K3480" t="inlineStr">
        <is>
          <t>KG</t>
        </is>
      </c>
      <c r="L3480" t="n">
        <v>24.15</v>
      </c>
      <c r="M3480" t="n">
        <v>4.83</v>
      </c>
      <c r="N3480" t="inlineStr">
        <is>
          <t>ALIMENTOS</t>
        </is>
      </c>
      <c r="O3480" t="inlineStr">
        <is>
          <t>03/2026</t>
        </is>
      </c>
    </row>
    <row r="3481">
      <c r="A3481" t="n">
        <v>215831</v>
      </c>
      <c r="B3481" t="n">
        <v>122</v>
      </c>
      <c r="C3481" t="inlineStr">
        <is>
          <t>Arcos</t>
        </is>
      </c>
      <c r="D3481" t="inlineStr">
        <is>
          <t>MARIO PEDRO FELICIANO - HORTIFRUTI</t>
        </is>
      </c>
      <c r="E3481" t="inlineStr">
        <is>
          <t>469606</t>
        </is>
      </c>
      <c r="F3481" s="550" t="n">
        <v>46086</v>
      </c>
      <c r="G3481" t="n">
        <v>19539</v>
      </c>
      <c r="H3481" t="inlineStr">
        <is>
          <t>TOMATE MOLHO ITALIANO KG</t>
        </is>
      </c>
      <c r="I3481" t="inlineStr">
        <is>
          <t>ALIMENTOS</t>
        </is>
      </c>
      <c r="J3481" t="n">
        <v>10</v>
      </c>
      <c r="K3481" t="inlineStr">
        <is>
          <t>KG</t>
        </is>
      </c>
      <c r="L3481" t="n">
        <v>65.3</v>
      </c>
      <c r="M3481" t="n">
        <v>6.53</v>
      </c>
      <c r="N3481" t="inlineStr">
        <is>
          <t>ALIMENTOS</t>
        </is>
      </c>
      <c r="O3481" t="inlineStr">
        <is>
          <t>03/2026</t>
        </is>
      </c>
    </row>
    <row r="3482">
      <c r="A3482" t="n">
        <v>215812</v>
      </c>
      <c r="B3482" t="n">
        <v>122</v>
      </c>
      <c r="C3482" t="inlineStr">
        <is>
          <t>Arcos</t>
        </is>
      </c>
      <c r="D3482" t="inlineStr">
        <is>
          <t xml:space="preserve">FORTE ALIMENTOS COM. IMPORTAÇÃO LTDA </t>
        </is>
      </c>
      <c r="E3482" t="inlineStr">
        <is>
          <t>361619</t>
        </is>
      </c>
      <c r="F3482" s="550" t="n">
        <v>46085</v>
      </c>
      <c r="G3482" t="n">
        <v>20809</v>
      </c>
      <c r="H3482" t="inlineStr">
        <is>
          <t>CAFE PILAO ALMOFADA 500G</t>
        </is>
      </c>
      <c r="I3482" t="inlineStr">
        <is>
          <t>ALIMENTOS</t>
        </is>
      </c>
      <c r="J3482" t="n">
        <v>20</v>
      </c>
      <c r="K3482" t="inlineStr">
        <is>
          <t>UN</t>
        </is>
      </c>
      <c r="L3482" t="n">
        <v>595.4</v>
      </c>
      <c r="M3482" t="n">
        <v>29.77</v>
      </c>
      <c r="N3482" t="inlineStr">
        <is>
          <t>ALIMENTOS</t>
        </is>
      </c>
      <c r="O3482" t="inlineStr">
        <is>
          <t>03/2026</t>
        </is>
      </c>
    </row>
    <row r="3483">
      <c r="A3483" t="n">
        <v>215812</v>
      </c>
      <c r="B3483" t="n">
        <v>122</v>
      </c>
      <c r="C3483" t="inlineStr">
        <is>
          <t>Arcos</t>
        </is>
      </c>
      <c r="D3483" t="inlineStr">
        <is>
          <t xml:space="preserve">FORTE ALIMENTOS COM. IMPORTAÇÃO LTDA </t>
        </is>
      </c>
      <c r="E3483" t="inlineStr">
        <is>
          <t>361619</t>
        </is>
      </c>
      <c r="F3483" s="550" t="n">
        <v>46085</v>
      </c>
      <c r="G3483" t="n">
        <v>19324</v>
      </c>
      <c r="H3483" t="inlineStr">
        <is>
          <t>QUEIJO MUSSARELA TRES MARIAS KG</t>
        </is>
      </c>
      <c r="I3483" t="inlineStr">
        <is>
          <t>ALIMENTOS</t>
        </is>
      </c>
      <c r="J3483" t="n">
        <v>4</v>
      </c>
      <c r="K3483" t="inlineStr">
        <is>
          <t>KG</t>
        </is>
      </c>
      <c r="L3483" t="n">
        <v>118.96</v>
      </c>
      <c r="M3483" t="n">
        <v>29.74</v>
      </c>
      <c r="N3483" t="inlineStr">
        <is>
          <t>ALIMENTOS</t>
        </is>
      </c>
      <c r="O3483" t="inlineStr">
        <is>
          <t>03/2026</t>
        </is>
      </c>
    </row>
    <row r="3484">
      <c r="A3484" t="n">
        <v>215812</v>
      </c>
      <c r="B3484" t="n">
        <v>122</v>
      </c>
      <c r="C3484" t="inlineStr">
        <is>
          <t>Arcos</t>
        </is>
      </c>
      <c r="D3484" t="inlineStr">
        <is>
          <t xml:space="preserve">FORTE ALIMENTOS COM. IMPORTAÇÃO LTDA </t>
        </is>
      </c>
      <c r="E3484" t="inlineStr">
        <is>
          <t>361619</t>
        </is>
      </c>
      <c r="F3484" s="550" t="n">
        <v>46085</v>
      </c>
      <c r="G3484" t="n">
        <v>24118</v>
      </c>
      <c r="H3484" t="inlineStr">
        <is>
          <t>CASTANHA DE CAJU CRUA KG</t>
        </is>
      </c>
      <c r="I3484" t="inlineStr">
        <is>
          <t>ALIMENTOS</t>
        </is>
      </c>
      <c r="J3484" t="n">
        <v>7</v>
      </c>
      <c r="K3484" t="inlineStr">
        <is>
          <t>KG</t>
        </is>
      </c>
      <c r="L3484" t="n">
        <v>524.3</v>
      </c>
      <c r="M3484" t="n">
        <v>74.90000000000001</v>
      </c>
      <c r="N3484" t="inlineStr">
        <is>
          <t>ALIMENTOS</t>
        </is>
      </c>
      <c r="O3484" t="inlineStr">
        <is>
          <t>03/2026</t>
        </is>
      </c>
    </row>
    <row r="3485">
      <c r="A3485" t="n">
        <v>215812</v>
      </c>
      <c r="B3485" t="n">
        <v>122</v>
      </c>
      <c r="C3485" t="inlineStr">
        <is>
          <t>Arcos</t>
        </is>
      </c>
      <c r="D3485" t="inlineStr">
        <is>
          <t xml:space="preserve">FORTE ALIMENTOS COM. IMPORTAÇÃO LTDA </t>
        </is>
      </c>
      <c r="E3485" t="inlineStr">
        <is>
          <t>361619</t>
        </is>
      </c>
      <c r="F3485" s="550" t="n">
        <v>46085</v>
      </c>
      <c r="G3485" t="n">
        <v>25481</v>
      </c>
      <c r="H3485" t="inlineStr">
        <is>
          <t>CHOCOLATE EM PO DO PADRE NESTLE 50% CACAU PROFISSIONAL C/1,01 KG</t>
        </is>
      </c>
      <c r="I3485" t="inlineStr">
        <is>
          <t>ALIMENTOS</t>
        </is>
      </c>
      <c r="J3485" t="n">
        <v>2</v>
      </c>
      <c r="K3485" t="inlineStr">
        <is>
          <t>PC</t>
        </is>
      </c>
      <c r="L3485" t="n">
        <v>123</v>
      </c>
      <c r="M3485" t="n">
        <v>61.5</v>
      </c>
      <c r="N3485" t="inlineStr">
        <is>
          <t>ALIMENTOS</t>
        </is>
      </c>
      <c r="O3485" t="inlineStr">
        <is>
          <t>03/2026</t>
        </is>
      </c>
    </row>
    <row r="3486">
      <c r="A3486" t="n">
        <v>215809</v>
      </c>
      <c r="B3486" t="n">
        <v>122</v>
      </c>
      <c r="C3486" t="inlineStr">
        <is>
          <t>Arcos</t>
        </is>
      </c>
      <c r="D3486" t="inlineStr">
        <is>
          <t>MARIO PEDRO FELICIANO - HORTIFRUTI</t>
        </is>
      </c>
      <c r="E3486" t="inlineStr">
        <is>
          <t>469134</t>
        </is>
      </c>
      <c r="F3486" s="550" t="n">
        <v>46082</v>
      </c>
      <c r="G3486" t="n">
        <v>19621</v>
      </c>
      <c r="H3486" t="inlineStr">
        <is>
          <t>CENOURA KG</t>
        </is>
      </c>
      <c r="I3486" t="inlineStr">
        <is>
          <t>ALIMENTOS</t>
        </is>
      </c>
      <c r="J3486" t="n">
        <v>7</v>
      </c>
      <c r="K3486" t="inlineStr">
        <is>
          <t>KG</t>
        </is>
      </c>
      <c r="L3486" t="n">
        <v>21.28</v>
      </c>
      <c r="M3486" t="n">
        <v>3.04</v>
      </c>
      <c r="N3486" t="inlineStr">
        <is>
          <t>ALIMENTOS - 02/2026</t>
        </is>
      </c>
      <c r="O3486" t="inlineStr">
        <is>
          <t>03/2026</t>
        </is>
      </c>
    </row>
    <row r="3487">
      <c r="A3487" t="n">
        <v>215809</v>
      </c>
      <c r="B3487" t="n">
        <v>122</v>
      </c>
      <c r="C3487" t="inlineStr">
        <is>
          <t>Arcos</t>
        </is>
      </c>
      <c r="D3487" t="inlineStr">
        <is>
          <t>MARIO PEDRO FELICIANO - HORTIFRUTI</t>
        </is>
      </c>
      <c r="E3487" t="inlineStr">
        <is>
          <t>469134</t>
        </is>
      </c>
      <c r="F3487" s="550" t="n">
        <v>46082</v>
      </c>
      <c r="G3487" t="n">
        <v>19589</v>
      </c>
      <c r="H3487" t="inlineStr">
        <is>
          <t>PEPINO JAPONES KG</t>
        </is>
      </c>
      <c r="I3487" t="inlineStr">
        <is>
          <t>ALIMENTOS</t>
        </is>
      </c>
      <c r="J3487" t="n">
        <v>1</v>
      </c>
      <c r="K3487" t="inlineStr">
        <is>
          <t>KG</t>
        </is>
      </c>
      <c r="L3487" t="n">
        <v>5.58</v>
      </c>
      <c r="M3487" t="n">
        <v>5.58</v>
      </c>
      <c r="N3487" t="inlineStr">
        <is>
          <t>ALIMENTOS - 02/2026</t>
        </is>
      </c>
      <c r="O3487" t="inlineStr">
        <is>
          <t>03/2026</t>
        </is>
      </c>
    </row>
    <row r="3488">
      <c r="A3488" t="n">
        <v>215809</v>
      </c>
      <c r="B3488" t="n">
        <v>122</v>
      </c>
      <c r="C3488" t="inlineStr">
        <is>
          <t>Arcos</t>
        </is>
      </c>
      <c r="D3488" t="inlineStr">
        <is>
          <t>MARIO PEDRO FELICIANO - HORTIFRUTI</t>
        </is>
      </c>
      <c r="E3488" t="inlineStr">
        <is>
          <t>469134</t>
        </is>
      </c>
      <c r="F3488" s="550" t="n">
        <v>46082</v>
      </c>
      <c r="G3488" t="n">
        <v>24083</v>
      </c>
      <c r="H3488" t="inlineStr">
        <is>
          <t>BATATA ASTERIX GRAUDA NOIVA KG</t>
        </is>
      </c>
      <c r="I3488" t="inlineStr">
        <is>
          <t>ALIMENTOS</t>
        </is>
      </c>
      <c r="J3488" t="n">
        <v>50</v>
      </c>
      <c r="K3488" t="inlineStr">
        <is>
          <t>KG</t>
        </is>
      </c>
      <c r="L3488" t="n">
        <v>214</v>
      </c>
      <c r="M3488" t="n">
        <v>4.28</v>
      </c>
      <c r="N3488" t="inlineStr">
        <is>
          <t>ALIMENTOS - 02/2026</t>
        </is>
      </c>
      <c r="O3488" t="inlineStr">
        <is>
          <t>03/2026</t>
        </is>
      </c>
    </row>
    <row r="3489">
      <c r="A3489" t="n">
        <v>215809</v>
      </c>
      <c r="B3489" t="n">
        <v>122</v>
      </c>
      <c r="C3489" t="inlineStr">
        <is>
          <t>Arcos</t>
        </is>
      </c>
      <c r="D3489" t="inlineStr">
        <is>
          <t>MARIO PEDRO FELICIANO - HORTIFRUTI</t>
        </is>
      </c>
      <c r="E3489" t="inlineStr">
        <is>
          <t>469134</t>
        </is>
      </c>
      <c r="F3489" s="550" t="n">
        <v>46082</v>
      </c>
      <c r="G3489" t="n">
        <v>19465</v>
      </c>
      <c r="H3489" t="inlineStr">
        <is>
          <t>SALSAO KG</t>
        </is>
      </c>
      <c r="I3489" t="inlineStr">
        <is>
          <t>ALIMENTOS</t>
        </is>
      </c>
      <c r="J3489" t="n">
        <v>2</v>
      </c>
      <c r="K3489" t="inlineStr">
        <is>
          <t>KG</t>
        </is>
      </c>
      <c r="L3489" t="n">
        <v>13.06</v>
      </c>
      <c r="M3489" t="n">
        <v>6.53</v>
      </c>
      <c r="N3489" t="inlineStr">
        <is>
          <t>ALIMENTOS - 02/2026</t>
        </is>
      </c>
      <c r="O3489" t="inlineStr">
        <is>
          <t>03/2026</t>
        </is>
      </c>
    </row>
    <row r="3490">
      <c r="A3490" t="n">
        <v>215809</v>
      </c>
      <c r="B3490" t="n">
        <v>122</v>
      </c>
      <c r="C3490" t="inlineStr">
        <is>
          <t>Arcos</t>
        </is>
      </c>
      <c r="D3490" t="inlineStr">
        <is>
          <t>MARIO PEDRO FELICIANO - HORTIFRUTI</t>
        </is>
      </c>
      <c r="E3490" t="inlineStr">
        <is>
          <t>469134</t>
        </is>
      </c>
      <c r="F3490" s="550" t="n">
        <v>46082</v>
      </c>
      <c r="G3490" t="n">
        <v>19485</v>
      </c>
      <c r="H3490" t="inlineStr">
        <is>
          <t>ENDRO DILL KG</t>
        </is>
      </c>
      <c r="I3490" t="inlineStr">
        <is>
          <t>ALIMENTOS</t>
        </is>
      </c>
      <c r="J3490" t="n">
        <v>0.3</v>
      </c>
      <c r="K3490" t="inlineStr">
        <is>
          <t>KG</t>
        </is>
      </c>
      <c r="L3490" t="n">
        <v>65.25</v>
      </c>
      <c r="M3490" t="n">
        <v>217.5</v>
      </c>
      <c r="N3490" t="inlineStr">
        <is>
          <t>ALIMENTOS - 02/2026</t>
        </is>
      </c>
      <c r="O3490" t="inlineStr">
        <is>
          <t>03/2026</t>
        </is>
      </c>
    </row>
    <row r="3491">
      <c r="A3491" t="n">
        <v>215809</v>
      </c>
      <c r="B3491" t="n">
        <v>122</v>
      </c>
      <c r="C3491" t="inlineStr">
        <is>
          <t>Arcos</t>
        </is>
      </c>
      <c r="D3491" t="inlineStr">
        <is>
          <t>MARIO PEDRO FELICIANO - HORTIFRUTI</t>
        </is>
      </c>
      <c r="E3491" t="inlineStr">
        <is>
          <t>469134</t>
        </is>
      </c>
      <c r="F3491" s="550" t="n">
        <v>46082</v>
      </c>
      <c r="G3491" t="n">
        <v>19748</v>
      </c>
      <c r="H3491" t="inlineStr">
        <is>
          <t>MACA FUJI KG</t>
        </is>
      </c>
      <c r="I3491" t="inlineStr">
        <is>
          <t>ALIMENTOS</t>
        </is>
      </c>
      <c r="J3491" t="n">
        <v>3</v>
      </c>
      <c r="K3491" t="inlineStr">
        <is>
          <t>KG</t>
        </is>
      </c>
      <c r="L3491" t="n">
        <v>39.15</v>
      </c>
      <c r="M3491" t="n">
        <v>13.05</v>
      </c>
      <c r="N3491" t="inlineStr">
        <is>
          <t>ALIMENTOS - 02/2026</t>
        </is>
      </c>
      <c r="O3491" t="inlineStr">
        <is>
          <t>03/2026</t>
        </is>
      </c>
    </row>
    <row r="3492">
      <c r="A3492" t="n">
        <v>215809</v>
      </c>
      <c r="B3492" t="n">
        <v>122</v>
      </c>
      <c r="C3492" t="inlineStr">
        <is>
          <t>Arcos</t>
        </is>
      </c>
      <c r="D3492" t="inlineStr">
        <is>
          <t>MARIO PEDRO FELICIANO - HORTIFRUTI</t>
        </is>
      </c>
      <c r="E3492" t="inlineStr">
        <is>
          <t>469134</t>
        </is>
      </c>
      <c r="F3492" s="550" t="n">
        <v>46082</v>
      </c>
      <c r="G3492" t="n">
        <v>25647</v>
      </c>
      <c r="H3492" t="inlineStr">
        <is>
          <t>ACELGA BOK CHOY KG</t>
        </is>
      </c>
      <c r="I3492" t="inlineStr">
        <is>
          <t>ALIMENTOS</t>
        </is>
      </c>
      <c r="J3492" t="n">
        <v>1.2</v>
      </c>
      <c r="K3492" t="inlineStr">
        <is>
          <t>KG</t>
        </is>
      </c>
      <c r="L3492" t="n">
        <v>29.4</v>
      </c>
      <c r="M3492" t="n">
        <v>24.5</v>
      </c>
      <c r="N3492" t="inlineStr">
        <is>
          <t>ALIMENTOS - 02/2026</t>
        </is>
      </c>
      <c r="O3492" t="inlineStr">
        <is>
          <t>03/2026</t>
        </is>
      </c>
    </row>
    <row r="3493">
      <c r="A3493" t="n">
        <v>215809</v>
      </c>
      <c r="B3493" t="n">
        <v>122</v>
      </c>
      <c r="C3493" t="inlineStr">
        <is>
          <t>Arcos</t>
        </is>
      </c>
      <c r="D3493" t="inlineStr">
        <is>
          <t>MARIO PEDRO FELICIANO - HORTIFRUTI</t>
        </is>
      </c>
      <c r="E3493" t="inlineStr">
        <is>
          <t>469134</t>
        </is>
      </c>
      <c r="F3493" s="550" t="n">
        <v>46082</v>
      </c>
      <c r="G3493" t="n">
        <v>23389</v>
      </c>
      <c r="H3493" t="inlineStr">
        <is>
          <t>BANANA NANICA KG</t>
        </is>
      </c>
      <c r="I3493" t="inlineStr">
        <is>
          <t>ALIMENTOS</t>
        </is>
      </c>
      <c r="J3493" t="n">
        <v>5</v>
      </c>
      <c r="K3493" t="inlineStr">
        <is>
          <t>KG</t>
        </is>
      </c>
      <c r="L3493" t="n">
        <v>24.15</v>
      </c>
      <c r="M3493" t="n">
        <v>4.83</v>
      </c>
      <c r="N3493" t="inlineStr">
        <is>
          <t>ALIMENTOS - 02/2026</t>
        </is>
      </c>
      <c r="O3493" t="inlineStr">
        <is>
          <t>03/2026</t>
        </is>
      </c>
    </row>
    <row r="3494">
      <c r="A3494" t="n">
        <v>215809</v>
      </c>
      <c r="B3494" t="n">
        <v>122</v>
      </c>
      <c r="C3494" t="inlineStr">
        <is>
          <t>Arcos</t>
        </is>
      </c>
      <c r="D3494" t="inlineStr">
        <is>
          <t>MARIO PEDRO FELICIANO - HORTIFRUTI</t>
        </is>
      </c>
      <c r="E3494" t="inlineStr">
        <is>
          <t>469134</t>
        </is>
      </c>
      <c r="F3494" s="550" t="n">
        <v>46082</v>
      </c>
      <c r="G3494" t="n">
        <v>23361</v>
      </c>
      <c r="H3494" t="inlineStr">
        <is>
          <t>LARANJA PERA KG</t>
        </is>
      </c>
      <c r="I3494" t="inlineStr">
        <is>
          <t>ALIMENTOS</t>
        </is>
      </c>
      <c r="J3494" t="n">
        <v>20.2</v>
      </c>
      <c r="K3494" t="inlineStr">
        <is>
          <t>KG</t>
        </is>
      </c>
      <c r="L3494" t="n">
        <v>71.70999999999999</v>
      </c>
      <c r="M3494" t="n">
        <v>3.55</v>
      </c>
      <c r="N3494" t="inlineStr">
        <is>
          <t>ALIMENTOS - 02/2026</t>
        </is>
      </c>
      <c r="O3494" t="inlineStr">
        <is>
          <t>03/2026</t>
        </is>
      </c>
    </row>
    <row r="3495">
      <c r="A3495" t="n">
        <v>215806</v>
      </c>
      <c r="B3495" t="n">
        <v>122</v>
      </c>
      <c r="C3495" t="inlineStr">
        <is>
          <t>Arcos</t>
        </is>
      </c>
      <c r="D3495" t="inlineStr">
        <is>
          <t>TOCAYA TORRADORES DE CAFE LTDA</t>
        </is>
      </c>
      <c r="E3495" t="inlineStr">
        <is>
          <t>24983</t>
        </is>
      </c>
      <c r="F3495" s="550" t="n">
        <v>46084</v>
      </c>
      <c r="G3495" t="n">
        <v>27406</v>
      </c>
      <c r="H3495" t="inlineStr">
        <is>
          <t>CAFE JOSELINA C/2KG</t>
        </is>
      </c>
      <c r="I3495" t="inlineStr">
        <is>
          <t>BEBIDAS</t>
        </is>
      </c>
      <c r="J3495" t="n">
        <v>12</v>
      </c>
      <c r="K3495" t="inlineStr">
        <is>
          <t>UN</t>
        </is>
      </c>
      <c r="L3495" t="n">
        <v>2628</v>
      </c>
      <c r="M3495" t="n">
        <v>219</v>
      </c>
      <c r="N3495" t="inlineStr">
        <is>
          <t>BEBIDAS</t>
        </is>
      </c>
      <c r="O3495" t="inlineStr">
        <is>
          <t>03/2026</t>
        </is>
      </c>
    </row>
    <row r="3496">
      <c r="A3496" t="n">
        <v>215804</v>
      </c>
      <c r="B3496" t="n">
        <v>122</v>
      </c>
      <c r="C3496" t="inlineStr">
        <is>
          <t>Arcos</t>
        </is>
      </c>
      <c r="D3496" t="inlineStr">
        <is>
          <t>BATALHA FABRICA DE PAES LTDA</t>
        </is>
      </c>
      <c r="E3496" t="inlineStr">
        <is>
          <t>5173</t>
        </is>
      </c>
      <c r="F3496" s="550" t="n">
        <v>46086</v>
      </c>
      <c r="G3496" t="n">
        <v>19125</v>
      </c>
      <c r="H3496" t="inlineStr">
        <is>
          <t>MINI BURGER BRIOCHE PINCEL CAIXA C/180 UN 15 PACOTES X 12 UN COD 142</t>
        </is>
      </c>
      <c r="I3496" t="inlineStr">
        <is>
          <t>ALIMENTOS</t>
        </is>
      </c>
      <c r="J3496" t="n">
        <v>2</v>
      </c>
      <c r="K3496" t="inlineStr">
        <is>
          <t>CX</t>
        </is>
      </c>
      <c r="L3496" t="n">
        <v>412.56</v>
      </c>
      <c r="M3496" t="n">
        <v>206.28</v>
      </c>
      <c r="N3496" t="inlineStr">
        <is>
          <t>ALIMENTOS</t>
        </is>
      </c>
      <c r="O3496" t="inlineStr">
        <is>
          <t>03/2026</t>
        </is>
      </c>
    </row>
    <row r="3497">
      <c r="A3497" t="n">
        <v>215803</v>
      </c>
      <c r="B3497" t="n">
        <v>122</v>
      </c>
      <c r="C3497" t="inlineStr">
        <is>
          <t>Arcos</t>
        </is>
      </c>
      <c r="D3497" t="inlineStr">
        <is>
          <t xml:space="preserve">BELLNAY PAES ARTESANAIS LTDA </t>
        </is>
      </c>
      <c r="E3497" t="inlineStr">
        <is>
          <t>2809</t>
        </is>
      </c>
      <c r="F3497" s="550" t="n">
        <v>46086</v>
      </c>
      <c r="G3497" t="n">
        <v>24833</v>
      </c>
      <c r="H3497" t="inlineStr">
        <is>
          <t>PAO DE QUEIJO 80G C/25UN</t>
        </is>
      </c>
      <c r="I3497" t="inlineStr">
        <is>
          <t>ALIMENTOS</t>
        </is>
      </c>
      <c r="J3497" t="n">
        <v>15</v>
      </c>
      <c r="K3497" t="inlineStr">
        <is>
          <t>CX</t>
        </is>
      </c>
      <c r="L3497" t="n">
        <v>745.95</v>
      </c>
      <c r="M3497" t="n">
        <v>49.73</v>
      </c>
      <c r="N3497" t="inlineStr">
        <is>
          <t>ALIMENTOS</t>
        </is>
      </c>
      <c r="O3497" t="inlineStr">
        <is>
          <t>03/2026</t>
        </is>
      </c>
    </row>
    <row r="3498">
      <c r="A3498" t="n">
        <v>215791</v>
      </c>
      <c r="B3498" t="n">
        <v>122</v>
      </c>
      <c r="C3498" t="inlineStr">
        <is>
          <t>Arcos</t>
        </is>
      </c>
      <c r="D3498" t="inlineStr">
        <is>
          <t>EAU - DISTRIBUIDORA DE AGUA MINERAL LTDA</t>
        </is>
      </c>
      <c r="E3498" t="inlineStr">
        <is>
          <t>295002</t>
        </is>
      </c>
      <c r="F3498" s="550" t="n">
        <v>46086</v>
      </c>
      <c r="G3498" t="n">
        <v>17969</v>
      </c>
      <c r="H3498" t="inlineStr">
        <is>
          <t>AGUA MINERAL SEM GAS DIAMOND 310ML C/12</t>
        </is>
      </c>
      <c r="I3498" t="inlineStr">
        <is>
          <t>BEBIDAS</t>
        </is>
      </c>
      <c r="J3498" t="n">
        <v>40</v>
      </c>
      <c r="K3498" t="inlineStr">
        <is>
          <t>PC</t>
        </is>
      </c>
      <c r="L3498" t="n">
        <v>908</v>
      </c>
      <c r="M3498" t="n">
        <v>22.7</v>
      </c>
      <c r="N3498" t="inlineStr">
        <is>
          <t>BEBIDAS</t>
        </is>
      </c>
      <c r="O3498" t="inlineStr">
        <is>
          <t>03/2026</t>
        </is>
      </c>
    </row>
    <row r="3499">
      <c r="A3499" t="n">
        <v>215728</v>
      </c>
      <c r="B3499" t="n">
        <v>122</v>
      </c>
      <c r="C3499" t="inlineStr">
        <is>
          <t>Arcos</t>
        </is>
      </c>
      <c r="D3499" t="inlineStr">
        <is>
          <t xml:space="preserve">EDUARDO TAKESHI MURANAKA </t>
        </is>
      </c>
      <c r="E3499" t="inlineStr">
        <is>
          <t>260711139</t>
        </is>
      </c>
      <c r="F3499" s="550" t="n">
        <v>46086</v>
      </c>
      <c r="G3499" t="n">
        <v>28220</v>
      </c>
      <c r="H3499" t="inlineStr">
        <is>
          <t>COGUMELO PARIS MURANAKA KG</t>
        </is>
      </c>
      <c r="I3499" t="inlineStr">
        <is>
          <t>ALIMENTOS</t>
        </is>
      </c>
      <c r="J3499" t="n">
        <v>14</v>
      </c>
      <c r="K3499" t="inlineStr">
        <is>
          <t>KG</t>
        </is>
      </c>
      <c r="L3499" t="n">
        <v>420</v>
      </c>
      <c r="M3499" t="n">
        <v>30</v>
      </c>
      <c r="N3499" t="inlineStr">
        <is>
          <t>ALIMENTOS</t>
        </is>
      </c>
      <c r="O3499" t="inlineStr">
        <is>
          <t>03/2026</t>
        </is>
      </c>
    </row>
    <row r="3500">
      <c r="A3500" t="n">
        <v>215728</v>
      </c>
      <c r="B3500" t="n">
        <v>122</v>
      </c>
      <c r="C3500" t="inlineStr">
        <is>
          <t>Arcos</t>
        </is>
      </c>
      <c r="D3500" t="inlineStr">
        <is>
          <t xml:space="preserve">EDUARDO TAKESHI MURANAKA </t>
        </is>
      </c>
      <c r="E3500" t="inlineStr">
        <is>
          <t>260711139</t>
        </is>
      </c>
      <c r="F3500" s="550" t="n">
        <v>46086</v>
      </c>
      <c r="G3500" t="n">
        <v>28221</v>
      </c>
      <c r="H3500" t="inlineStr">
        <is>
          <t>COGUMELO PORTO BELLO MURANAKA KG</t>
        </is>
      </c>
      <c r="I3500" t="inlineStr">
        <is>
          <t>ALIMENTOS</t>
        </is>
      </c>
      <c r="J3500" t="n">
        <v>5</v>
      </c>
      <c r="K3500" t="inlineStr">
        <is>
          <t>KG</t>
        </is>
      </c>
      <c r="L3500" t="n">
        <v>190</v>
      </c>
      <c r="M3500" t="n">
        <v>38</v>
      </c>
      <c r="N3500" t="inlineStr">
        <is>
          <t>ALIMENTOS</t>
        </is>
      </c>
      <c r="O3500" t="inlineStr">
        <is>
          <t>03/2026</t>
        </is>
      </c>
    </row>
    <row r="3501">
      <c r="A3501" t="n">
        <v>215728</v>
      </c>
      <c r="B3501" t="n">
        <v>122</v>
      </c>
      <c r="C3501" t="inlineStr">
        <is>
          <t>Arcos</t>
        </is>
      </c>
      <c r="D3501" t="inlineStr">
        <is>
          <t xml:space="preserve">EDUARDO TAKESHI MURANAKA </t>
        </is>
      </c>
      <c r="E3501" t="inlineStr">
        <is>
          <t>260711139</t>
        </is>
      </c>
      <c r="F3501" s="550" t="n">
        <v>46086</v>
      </c>
      <c r="G3501" t="n">
        <v>28222</v>
      </c>
      <c r="H3501" t="inlineStr">
        <is>
          <t>COGUMELO SHIITAKE MURANAKA KG</t>
        </is>
      </c>
      <c r="I3501" t="inlineStr">
        <is>
          <t>ALIMENTOS</t>
        </is>
      </c>
      <c r="J3501" t="n">
        <v>10</v>
      </c>
      <c r="K3501" t="inlineStr">
        <is>
          <t>KG</t>
        </is>
      </c>
      <c r="L3501" t="n">
        <v>420</v>
      </c>
      <c r="M3501" t="n">
        <v>42</v>
      </c>
      <c r="N3501" t="inlineStr">
        <is>
          <t>ALIMENTOS</t>
        </is>
      </c>
      <c r="O3501" t="inlineStr">
        <is>
          <t>03/2026</t>
        </is>
      </c>
    </row>
    <row r="3502">
      <c r="A3502" t="n">
        <v>215471</v>
      </c>
      <c r="B3502" t="n">
        <v>122</v>
      </c>
      <c r="C3502" t="inlineStr">
        <is>
          <t>Arcos</t>
        </is>
      </c>
      <c r="D3502" t="inlineStr">
        <is>
          <t xml:space="preserve">EDUARDO TAKESHI MURANAKA </t>
        </is>
      </c>
      <c r="E3502" t="inlineStr">
        <is>
          <t>260711095</t>
        </is>
      </c>
      <c r="F3502" s="550" t="n">
        <v>46082</v>
      </c>
      <c r="G3502" t="n">
        <v>28220</v>
      </c>
      <c r="H3502" t="inlineStr">
        <is>
          <t>COGUMELO PARIS MURANAKA KG</t>
        </is>
      </c>
      <c r="I3502" t="inlineStr">
        <is>
          <t>ALIMENTOS</t>
        </is>
      </c>
      <c r="J3502" t="n">
        <v>3</v>
      </c>
      <c r="K3502" t="inlineStr">
        <is>
          <t>KG</t>
        </is>
      </c>
      <c r="L3502" t="n">
        <v>90</v>
      </c>
      <c r="M3502" t="n">
        <v>30</v>
      </c>
      <c r="N3502" t="inlineStr">
        <is>
          <t xml:space="preserve"> ALIMENTOS - 02/2026</t>
        </is>
      </c>
      <c r="O3502" t="inlineStr">
        <is>
          <t>03/2026</t>
        </is>
      </c>
    </row>
    <row r="3503">
      <c r="A3503" t="n">
        <v>215471</v>
      </c>
      <c r="B3503" t="n">
        <v>122</v>
      </c>
      <c r="C3503" t="inlineStr">
        <is>
          <t>Arcos</t>
        </is>
      </c>
      <c r="D3503" t="inlineStr">
        <is>
          <t xml:space="preserve">EDUARDO TAKESHI MURANAKA </t>
        </is>
      </c>
      <c r="E3503" t="inlineStr">
        <is>
          <t>260711095</t>
        </is>
      </c>
      <c r="F3503" s="550" t="n">
        <v>46082</v>
      </c>
      <c r="G3503" t="n">
        <v>28222</v>
      </c>
      <c r="H3503" t="inlineStr">
        <is>
          <t>COGUMELO SHIITAKE MURANAKA KG</t>
        </is>
      </c>
      <c r="I3503" t="inlineStr">
        <is>
          <t>ALIMENTOS</t>
        </is>
      </c>
      <c r="J3503" t="n">
        <v>4</v>
      </c>
      <c r="K3503" t="inlineStr">
        <is>
          <t>KG</t>
        </is>
      </c>
      <c r="L3503" t="n">
        <v>168</v>
      </c>
      <c r="M3503" t="n">
        <v>42</v>
      </c>
      <c r="N3503" t="inlineStr">
        <is>
          <t xml:space="preserve"> ALIMENTOS - 02/2026</t>
        </is>
      </c>
      <c r="O3503" t="inlineStr">
        <is>
          <t>03/2026</t>
        </is>
      </c>
    </row>
    <row r="3504">
      <c r="A3504" t="n">
        <v>215278</v>
      </c>
      <c r="B3504" t="n">
        <v>122</v>
      </c>
      <c r="C3504" t="inlineStr">
        <is>
          <t>Arcos</t>
        </is>
      </c>
      <c r="D3504" t="inlineStr">
        <is>
          <t>DTK COMERCIO DE ALIMENTOS LTDA</t>
        </is>
      </c>
      <c r="E3504" t="inlineStr">
        <is>
          <t>67787</t>
        </is>
      </c>
      <c r="F3504" s="550" t="n">
        <v>46085</v>
      </c>
      <c r="G3504" t="n">
        <v>20022</v>
      </c>
      <c r="H3504" t="inlineStr">
        <is>
          <t>FERMENTO QUIMICO ROYAL 250G</t>
        </is>
      </c>
      <c r="I3504" t="inlineStr">
        <is>
          <t>ALIMENTOS</t>
        </is>
      </c>
      <c r="J3504" t="n">
        <v>4</v>
      </c>
      <c r="K3504" t="inlineStr">
        <is>
          <t>UN</t>
        </is>
      </c>
      <c r="L3504" t="n">
        <v>41.04</v>
      </c>
      <c r="M3504" t="n">
        <v>10.26</v>
      </c>
      <c r="N3504" t="inlineStr">
        <is>
          <t>ALIMENTOS</t>
        </is>
      </c>
      <c r="O3504" t="inlineStr">
        <is>
          <t>03/2026</t>
        </is>
      </c>
    </row>
    <row r="3505">
      <c r="A3505" t="n">
        <v>215278</v>
      </c>
      <c r="B3505" t="n">
        <v>122</v>
      </c>
      <c r="C3505" t="inlineStr">
        <is>
          <t>Arcos</t>
        </is>
      </c>
      <c r="D3505" t="inlineStr">
        <is>
          <t>DTK COMERCIO DE ALIMENTOS LTDA</t>
        </is>
      </c>
      <c r="E3505" t="inlineStr">
        <is>
          <t>67787</t>
        </is>
      </c>
      <c r="F3505" s="550" t="n">
        <v>46085</v>
      </c>
      <c r="G3505" t="n">
        <v>20645</v>
      </c>
      <c r="H3505" t="inlineStr">
        <is>
          <t>MILHO VERDE QUERO C/2KG</t>
        </is>
      </c>
      <c r="I3505" t="inlineStr">
        <is>
          <t>ALIMENTOS</t>
        </is>
      </c>
      <c r="J3505" t="n">
        <v>12</v>
      </c>
      <c r="K3505" t="inlineStr">
        <is>
          <t>Lt</t>
        </is>
      </c>
      <c r="L3505" t="n">
        <v>276</v>
      </c>
      <c r="M3505" t="n">
        <v>23</v>
      </c>
      <c r="N3505" t="inlineStr">
        <is>
          <t>ALIMENTOS</t>
        </is>
      </c>
      <c r="O3505" t="inlineStr">
        <is>
          <t>03/2026</t>
        </is>
      </c>
    </row>
    <row r="3506">
      <c r="A3506" t="n">
        <v>215278</v>
      </c>
      <c r="B3506" t="n">
        <v>122</v>
      </c>
      <c r="C3506" t="inlineStr">
        <is>
          <t>Arcos</t>
        </is>
      </c>
      <c r="D3506" t="inlineStr">
        <is>
          <t>DTK COMERCIO DE ALIMENTOS LTDA</t>
        </is>
      </c>
      <c r="E3506" t="inlineStr">
        <is>
          <t>67787</t>
        </is>
      </c>
      <c r="F3506" s="550" t="n">
        <v>46085</v>
      </c>
      <c r="G3506" t="n">
        <v>20961</v>
      </c>
      <c r="H3506" t="inlineStr">
        <is>
          <t>VINAGRE DE MACA CASTELO 750ML UN</t>
        </is>
      </c>
      <c r="I3506" t="inlineStr">
        <is>
          <t>ALIMENTOS</t>
        </is>
      </c>
      <c r="J3506" t="n">
        <v>2</v>
      </c>
      <c r="K3506" t="inlineStr">
        <is>
          <t>UN</t>
        </is>
      </c>
      <c r="L3506" t="n">
        <v>17.8</v>
      </c>
      <c r="M3506" t="n">
        <v>8.9</v>
      </c>
      <c r="N3506" t="inlineStr">
        <is>
          <t>ALIMENTOS</t>
        </is>
      </c>
      <c r="O3506" t="inlineStr">
        <is>
          <t>03/2026</t>
        </is>
      </c>
    </row>
    <row r="3507">
      <c r="A3507" t="n">
        <v>215278</v>
      </c>
      <c r="B3507" t="n">
        <v>122</v>
      </c>
      <c r="C3507" t="inlineStr">
        <is>
          <t>Arcos</t>
        </is>
      </c>
      <c r="D3507" t="inlineStr">
        <is>
          <t>DTK COMERCIO DE ALIMENTOS LTDA</t>
        </is>
      </c>
      <c r="E3507" t="inlineStr">
        <is>
          <t>67787</t>
        </is>
      </c>
      <c r="F3507" s="550" t="n">
        <v>46085</v>
      </c>
      <c r="G3507" t="n">
        <v>20202</v>
      </c>
      <c r="H3507" t="inlineStr">
        <is>
          <t>VINAGRE DE ARROZ CASTELO 750ML UN</t>
        </is>
      </c>
      <c r="I3507" t="inlineStr">
        <is>
          <t>ALIMENTOS</t>
        </is>
      </c>
      <c r="J3507" t="n">
        <v>6</v>
      </c>
      <c r="K3507" t="inlineStr">
        <is>
          <t>UN</t>
        </is>
      </c>
      <c r="L3507" t="n">
        <v>43.74</v>
      </c>
      <c r="M3507" t="n">
        <v>7.29</v>
      </c>
      <c r="N3507" t="inlineStr">
        <is>
          <t>ALIMENTOS</t>
        </is>
      </c>
      <c r="O3507" t="inlineStr">
        <is>
          <t>03/2026</t>
        </is>
      </c>
    </row>
    <row r="3508">
      <c r="A3508" t="n">
        <v>215278</v>
      </c>
      <c r="B3508" t="n">
        <v>122</v>
      </c>
      <c r="C3508" t="inlineStr">
        <is>
          <t>Arcos</t>
        </is>
      </c>
      <c r="D3508" t="inlineStr">
        <is>
          <t>DTK COMERCIO DE ALIMENTOS LTDA</t>
        </is>
      </c>
      <c r="E3508" t="inlineStr">
        <is>
          <t>67787</t>
        </is>
      </c>
      <c r="F3508" s="550" t="n">
        <v>46085</v>
      </c>
      <c r="G3508" t="n">
        <v>21098</v>
      </c>
      <c r="H3508" t="inlineStr">
        <is>
          <t>ACUCAR MASCAVO UNIAO C/1KG</t>
        </is>
      </c>
      <c r="I3508" t="inlineStr">
        <is>
          <t>ALIMENTOS</t>
        </is>
      </c>
      <c r="J3508" t="n">
        <v>15</v>
      </c>
      <c r="K3508" t="inlineStr">
        <is>
          <t>UN</t>
        </is>
      </c>
      <c r="L3508" t="n">
        <v>267.45</v>
      </c>
      <c r="M3508" t="n">
        <v>17.83</v>
      </c>
      <c r="N3508" t="inlineStr">
        <is>
          <t>ALIMENTOS</t>
        </is>
      </c>
      <c r="O3508" t="inlineStr">
        <is>
          <t>03/2026</t>
        </is>
      </c>
    </row>
    <row r="3509">
      <c r="A3509" t="n">
        <v>215278</v>
      </c>
      <c r="B3509" t="n">
        <v>122</v>
      </c>
      <c r="C3509" t="inlineStr">
        <is>
          <t>Arcos</t>
        </is>
      </c>
      <c r="D3509" t="inlineStr">
        <is>
          <t>DTK COMERCIO DE ALIMENTOS LTDA</t>
        </is>
      </c>
      <c r="E3509" t="inlineStr">
        <is>
          <t>67787</t>
        </is>
      </c>
      <c r="F3509" s="550" t="n">
        <v>46085</v>
      </c>
      <c r="G3509" t="n">
        <v>20360</v>
      </c>
      <c r="H3509" t="inlineStr">
        <is>
          <t>FARINHA DE TRIGO ANACONDA C/5KG</t>
        </is>
      </c>
      <c r="I3509" t="inlineStr">
        <is>
          <t>ALIMENTOS</t>
        </is>
      </c>
      <c r="J3509" t="n">
        <v>5</v>
      </c>
      <c r="K3509" t="inlineStr">
        <is>
          <t>Kg</t>
        </is>
      </c>
      <c r="L3509" t="n">
        <v>105.5</v>
      </c>
      <c r="M3509" t="n">
        <v>21.1</v>
      </c>
      <c r="N3509" t="inlineStr">
        <is>
          <t>ALIMENTOS</t>
        </is>
      </c>
      <c r="O3509" t="inlineStr">
        <is>
          <t>03/2026</t>
        </is>
      </c>
    </row>
    <row r="3510">
      <c r="A3510" t="n">
        <v>215278</v>
      </c>
      <c r="B3510" t="n">
        <v>122</v>
      </c>
      <c r="C3510" t="inlineStr">
        <is>
          <t>Arcos</t>
        </is>
      </c>
      <c r="D3510" t="inlineStr">
        <is>
          <t>DTK COMERCIO DE ALIMENTOS LTDA</t>
        </is>
      </c>
      <c r="E3510" t="inlineStr">
        <is>
          <t>67787</t>
        </is>
      </c>
      <c r="F3510" s="550" t="n">
        <v>46085</v>
      </c>
      <c r="G3510" t="n">
        <v>20349</v>
      </c>
      <c r="H3510" t="inlineStr">
        <is>
          <t>POLENTA PRE COZIDA DIVELLA 500G</t>
        </is>
      </c>
      <c r="I3510" t="inlineStr">
        <is>
          <t>ALIMENTOS</t>
        </is>
      </c>
      <c r="J3510" t="n">
        <v>36</v>
      </c>
      <c r="K3510" t="inlineStr">
        <is>
          <t>PC</t>
        </is>
      </c>
      <c r="L3510" t="n">
        <v>459</v>
      </c>
      <c r="M3510" t="n">
        <v>12.75</v>
      </c>
      <c r="N3510" t="inlineStr">
        <is>
          <t>ALIMENTOS</t>
        </is>
      </c>
      <c r="O3510" t="inlineStr">
        <is>
          <t>03/2026</t>
        </is>
      </c>
    </row>
    <row r="3511">
      <c r="A3511" t="n">
        <v>215278</v>
      </c>
      <c r="B3511" t="n">
        <v>122</v>
      </c>
      <c r="C3511" t="inlineStr">
        <is>
          <t>Arcos</t>
        </is>
      </c>
      <c r="D3511" t="inlineStr">
        <is>
          <t>DTK COMERCIO DE ALIMENTOS LTDA</t>
        </is>
      </c>
      <c r="E3511" t="inlineStr">
        <is>
          <t>67787</t>
        </is>
      </c>
      <c r="F3511" s="550" t="n">
        <v>46085</v>
      </c>
      <c r="G3511" t="n">
        <v>20614</v>
      </c>
      <c r="H3511" t="inlineStr">
        <is>
          <t>PASTA GERGELIM TAHINE ISTAMBUL 5006 LT</t>
        </is>
      </c>
      <c r="I3511" t="inlineStr">
        <is>
          <t>ALIMENTOS</t>
        </is>
      </c>
      <c r="J3511" t="n">
        <v>2</v>
      </c>
      <c r="K3511" t="inlineStr">
        <is>
          <t>Lt</t>
        </is>
      </c>
      <c r="L3511" t="n">
        <v>64.8</v>
      </c>
      <c r="M3511" t="n">
        <v>32.4</v>
      </c>
      <c r="N3511" t="inlineStr">
        <is>
          <t>ALIMENTOS</t>
        </is>
      </c>
      <c r="O3511" t="inlineStr">
        <is>
          <t>03/2026</t>
        </is>
      </c>
    </row>
    <row r="3512">
      <c r="A3512" t="n">
        <v>215278</v>
      </c>
      <c r="B3512" t="n">
        <v>122</v>
      </c>
      <c r="C3512" t="inlineStr">
        <is>
          <t>Arcos</t>
        </is>
      </c>
      <c r="D3512" t="inlineStr">
        <is>
          <t>DTK COMERCIO DE ALIMENTOS LTDA</t>
        </is>
      </c>
      <c r="E3512" t="inlineStr">
        <is>
          <t>67787</t>
        </is>
      </c>
      <c r="F3512" s="550" t="n">
        <v>46085</v>
      </c>
      <c r="G3512" t="n">
        <v>26020</v>
      </c>
      <c r="H3512" t="inlineStr">
        <is>
          <t>CREME DE LEITE PIRACANJUBA TP 1,030 KG  UN</t>
        </is>
      </c>
      <c r="I3512" t="inlineStr">
        <is>
          <t>ALIMENTOS</t>
        </is>
      </c>
      <c r="J3512" t="n">
        <v>24</v>
      </c>
      <c r="K3512" t="inlineStr">
        <is>
          <t>UN</t>
        </is>
      </c>
      <c r="L3512" t="n">
        <v>311.76</v>
      </c>
      <c r="M3512" t="n">
        <v>12.99</v>
      </c>
      <c r="N3512" t="inlineStr">
        <is>
          <t>ALIMENTOS</t>
        </is>
      </c>
      <c r="O3512" t="inlineStr">
        <is>
          <t>03/2026</t>
        </is>
      </c>
    </row>
    <row r="3513">
      <c r="A3513" t="n">
        <v>215278</v>
      </c>
      <c r="B3513" t="n">
        <v>122</v>
      </c>
      <c r="C3513" t="inlineStr">
        <is>
          <t>Arcos</t>
        </is>
      </c>
      <c r="D3513" t="inlineStr">
        <is>
          <t>DTK COMERCIO DE ALIMENTOS LTDA</t>
        </is>
      </c>
      <c r="E3513" t="inlineStr">
        <is>
          <t>67787</t>
        </is>
      </c>
      <c r="F3513" s="550" t="n">
        <v>46085</v>
      </c>
      <c r="G3513" t="n">
        <v>19906</v>
      </c>
      <c r="H3513" t="inlineStr">
        <is>
          <t>SAL REFINADO CISNE 10X1KG</t>
        </is>
      </c>
      <c r="I3513" t="inlineStr">
        <is>
          <t>ALIMENTOS</t>
        </is>
      </c>
      <c r="J3513" t="n">
        <v>2</v>
      </c>
      <c r="K3513" t="inlineStr">
        <is>
          <t>PC</t>
        </is>
      </c>
      <c r="L3513" t="n">
        <v>72.59999999999999</v>
      </c>
      <c r="M3513" t="n">
        <v>36.3</v>
      </c>
      <c r="N3513" t="inlineStr">
        <is>
          <t>ALIMENTOS</t>
        </is>
      </c>
      <c r="O3513" t="inlineStr">
        <is>
          <t>03/2026</t>
        </is>
      </c>
    </row>
    <row r="3514">
      <c r="A3514" t="n">
        <v>215278</v>
      </c>
      <c r="B3514" t="n">
        <v>122</v>
      </c>
      <c r="C3514" t="inlineStr">
        <is>
          <t>Arcos</t>
        </is>
      </c>
      <c r="D3514" t="inlineStr">
        <is>
          <t>DTK COMERCIO DE ALIMENTOS LTDA</t>
        </is>
      </c>
      <c r="E3514" t="inlineStr">
        <is>
          <t>67787</t>
        </is>
      </c>
      <c r="F3514" s="550" t="n">
        <v>46085</v>
      </c>
      <c r="G3514" t="n">
        <v>20421</v>
      </c>
      <c r="H3514" t="inlineStr">
        <is>
          <t>COUSCOUS MARROQUINO PAGANINI 500G</t>
        </is>
      </c>
      <c r="I3514" t="inlineStr">
        <is>
          <t>ALIMENTOS</t>
        </is>
      </c>
      <c r="J3514" t="n">
        <v>10</v>
      </c>
      <c r="K3514" t="inlineStr">
        <is>
          <t>UN</t>
        </is>
      </c>
      <c r="L3514" t="n">
        <v>178</v>
      </c>
      <c r="M3514" t="n">
        <v>17.8</v>
      </c>
      <c r="N3514" t="inlineStr">
        <is>
          <t>ALIMENTOS</t>
        </is>
      </c>
      <c r="O3514" t="inlineStr">
        <is>
          <t>03/2026</t>
        </is>
      </c>
    </row>
    <row r="3515">
      <c r="A3515" t="n">
        <v>215277</v>
      </c>
      <c r="B3515" t="n">
        <v>122</v>
      </c>
      <c r="C3515" t="inlineStr">
        <is>
          <t>Arcos</t>
        </is>
      </c>
      <c r="D3515" t="inlineStr">
        <is>
          <t>MARCOS SILVA DO NASCIMENTO</t>
        </is>
      </c>
      <c r="E3515" t="inlineStr">
        <is>
          <t>832</t>
        </is>
      </c>
      <c r="F3515" s="550" t="n">
        <v>46086</v>
      </c>
      <c r="G3515" t="n">
        <v>18667</v>
      </c>
      <c r="H3515" t="inlineStr">
        <is>
          <t>PERNIL SUINO SEM OSSO EM CUBOS KG</t>
        </is>
      </c>
      <c r="I3515" t="inlineStr">
        <is>
          <t>ALIMENTOS</t>
        </is>
      </c>
      <c r="J3515" t="n">
        <v>26</v>
      </c>
      <c r="K3515" t="inlineStr">
        <is>
          <t>KG</t>
        </is>
      </c>
      <c r="L3515" t="n">
        <v>519.74</v>
      </c>
      <c r="M3515" t="n">
        <v>19.99</v>
      </c>
      <c r="N3515" t="inlineStr">
        <is>
          <t>ALIMENTOS</t>
        </is>
      </c>
      <c r="O3515" t="inlineStr">
        <is>
          <t>03/2026</t>
        </is>
      </c>
    </row>
    <row r="3516">
      <c r="A3516" t="n">
        <v>215275</v>
      </c>
      <c r="B3516" t="n">
        <v>122</v>
      </c>
      <c r="C3516" t="inlineStr">
        <is>
          <t>Arcos</t>
        </is>
      </c>
      <c r="D3516" t="inlineStr">
        <is>
          <t>PSSS LTDA</t>
        </is>
      </c>
      <c r="E3516" t="inlineStr">
        <is>
          <t>3258</t>
        </is>
      </c>
      <c r="F3516" s="550" t="n">
        <v>46084</v>
      </c>
      <c r="G3516" t="n">
        <v>17531</v>
      </c>
      <c r="H3516" t="inlineStr">
        <is>
          <t>COPO DESCARTAVEL 50ML C/5000 UM</t>
        </is>
      </c>
      <c r="I3516" t="inlineStr">
        <is>
          <t>DESCARTAVEIS/HIGIENE E LIMPEZA</t>
        </is>
      </c>
      <c r="J3516" t="n">
        <v>1</v>
      </c>
      <c r="K3516" t="inlineStr">
        <is>
          <t>CX</t>
        </is>
      </c>
      <c r="L3516" t="n">
        <v>110</v>
      </c>
      <c r="M3516" t="n">
        <v>110</v>
      </c>
      <c r="N3516" t="inlineStr">
        <is>
          <t>DESCARTAVEIS</t>
        </is>
      </c>
      <c r="O3516" t="inlineStr">
        <is>
          <t>03/2026</t>
        </is>
      </c>
    </row>
    <row r="3517">
      <c r="A3517" t="n">
        <v>215275</v>
      </c>
      <c r="B3517" t="n">
        <v>122</v>
      </c>
      <c r="C3517" t="inlineStr">
        <is>
          <t>Arcos</t>
        </is>
      </c>
      <c r="D3517" t="inlineStr">
        <is>
          <t>PSSS LTDA</t>
        </is>
      </c>
      <c r="E3517" t="inlineStr">
        <is>
          <t>3258</t>
        </is>
      </c>
      <c r="F3517" s="550" t="n">
        <v>46084</v>
      </c>
      <c r="G3517" t="n">
        <v>17190</v>
      </c>
      <c r="H3517" t="inlineStr">
        <is>
          <t>ESPONJA FIBRACO TININDO 3M C/5 UN</t>
        </is>
      </c>
      <c r="I3517" t="inlineStr">
        <is>
          <t>DESCARTAVEIS/HIGIENE E LIMPEZA</t>
        </is>
      </c>
      <c r="J3517" t="n">
        <v>6</v>
      </c>
      <c r="K3517" t="inlineStr">
        <is>
          <t>PC</t>
        </is>
      </c>
      <c r="L3517" t="n">
        <v>48.6</v>
      </c>
      <c r="M3517" t="n">
        <v>8.1</v>
      </c>
      <c r="N3517" t="inlineStr">
        <is>
          <t>DESCARTAVEIS</t>
        </is>
      </c>
      <c r="O3517" t="inlineStr">
        <is>
          <t>03/2026</t>
        </is>
      </c>
    </row>
    <row r="3518">
      <c r="A3518" t="n">
        <v>215275</v>
      </c>
      <c r="B3518" t="n">
        <v>122</v>
      </c>
      <c r="C3518" t="inlineStr">
        <is>
          <t>Arcos</t>
        </is>
      </c>
      <c r="D3518" t="inlineStr">
        <is>
          <t>PSSS LTDA</t>
        </is>
      </c>
      <c r="E3518" t="inlineStr">
        <is>
          <t>3258</t>
        </is>
      </c>
      <c r="F3518" s="550" t="n">
        <v>46084</v>
      </c>
      <c r="G3518" t="n">
        <v>17535</v>
      </c>
      <c r="H3518" t="inlineStr">
        <is>
          <t>COPO DESCARTAVEL ULTRACOPOS 330ML C/2000UN</t>
        </is>
      </c>
      <c r="I3518" t="inlineStr">
        <is>
          <t>DESCARTAVEIS/HIGIENE E LIMPEZA</t>
        </is>
      </c>
      <c r="J3518" t="n">
        <v>2</v>
      </c>
      <c r="K3518" t="inlineStr">
        <is>
          <t>CX</t>
        </is>
      </c>
      <c r="L3518" t="n">
        <v>240</v>
      </c>
      <c r="M3518" t="n">
        <v>120</v>
      </c>
      <c r="N3518" t="inlineStr">
        <is>
          <t>DESCARTAVEIS</t>
        </is>
      </c>
      <c r="O3518" t="inlineStr">
        <is>
          <t>03/2026</t>
        </is>
      </c>
    </row>
    <row r="3519">
      <c r="A3519" t="n">
        <v>215275</v>
      </c>
      <c r="B3519" t="n">
        <v>122</v>
      </c>
      <c r="C3519" t="inlineStr">
        <is>
          <t>Arcos</t>
        </is>
      </c>
      <c r="D3519" t="inlineStr">
        <is>
          <t>PSSS LTDA</t>
        </is>
      </c>
      <c r="E3519" t="inlineStr">
        <is>
          <t>3258</t>
        </is>
      </c>
      <c r="F3519" s="550" t="n">
        <v>46084</v>
      </c>
      <c r="G3519" t="n">
        <v>26719</v>
      </c>
      <c r="H3519" t="inlineStr">
        <is>
          <t>SACO PP ADESIVO 10X15 INCOLOR CROMUS C/100 UN</t>
        </is>
      </c>
      <c r="I3519" t="inlineStr">
        <is>
          <t>DESCARTAVEIS/HIGIENE E LIMPEZA</t>
        </is>
      </c>
      <c r="J3519" t="n">
        <v>100</v>
      </c>
      <c r="K3519" t="inlineStr">
        <is>
          <t>PC</t>
        </is>
      </c>
      <c r="L3519" t="n">
        <v>2000</v>
      </c>
      <c r="M3519" t="n">
        <v>20</v>
      </c>
      <c r="N3519" t="inlineStr">
        <is>
          <t>DESCARTAVEIS</t>
        </is>
      </c>
      <c r="O3519" t="inlineStr">
        <is>
          <t>03/2026</t>
        </is>
      </c>
    </row>
    <row r="3520">
      <c r="A3520" t="n">
        <v>215275</v>
      </c>
      <c r="B3520" t="n">
        <v>122</v>
      </c>
      <c r="C3520" t="inlineStr">
        <is>
          <t>Arcos</t>
        </is>
      </c>
      <c r="D3520" t="inlineStr">
        <is>
          <t>PSSS LTDA</t>
        </is>
      </c>
      <c r="E3520" t="inlineStr">
        <is>
          <t>3258</t>
        </is>
      </c>
      <c r="F3520" s="550" t="n">
        <v>46084</v>
      </c>
      <c r="G3520" t="n">
        <v>26945</v>
      </c>
      <c r="H3520" t="inlineStr">
        <is>
          <t>SACO PP ADESIVO 14X14 INCOLOR CROMUS C/100 UN</t>
        </is>
      </c>
      <c r="I3520" t="inlineStr">
        <is>
          <t>DESCARTAVEIS/HIGIENE E LIMPEZA</t>
        </is>
      </c>
      <c r="J3520" t="n">
        <v>100</v>
      </c>
      <c r="K3520" t="inlineStr">
        <is>
          <t>PC</t>
        </is>
      </c>
      <c r="L3520" t="n">
        <v>2000</v>
      </c>
      <c r="M3520" t="n">
        <v>20</v>
      </c>
      <c r="N3520" t="inlineStr">
        <is>
          <t>DESCARTAVEIS</t>
        </is>
      </c>
      <c r="O3520" t="inlineStr">
        <is>
          <t>03/2026</t>
        </is>
      </c>
    </row>
    <row r="3521">
      <c r="A3521" t="n">
        <v>215275</v>
      </c>
      <c r="B3521" t="n">
        <v>122</v>
      </c>
      <c r="C3521" t="inlineStr">
        <is>
          <t>Arcos</t>
        </is>
      </c>
      <c r="D3521" t="inlineStr">
        <is>
          <t>PSSS LTDA</t>
        </is>
      </c>
      <c r="E3521" t="inlineStr">
        <is>
          <t>3258</t>
        </is>
      </c>
      <c r="F3521" s="550" t="n">
        <v>46084</v>
      </c>
      <c r="G3521" t="n">
        <v>17001</v>
      </c>
      <c r="H3521" t="inlineStr">
        <is>
          <t>FILTRO DE PAPEL MELITTA 103 C/30</t>
        </is>
      </c>
      <c r="I3521" t="inlineStr">
        <is>
          <t>DESCARTAVEIS/HIGIENE E LIMPEZA</t>
        </is>
      </c>
      <c r="J3521" t="n">
        <v>20</v>
      </c>
      <c r="K3521" t="inlineStr">
        <is>
          <t>UN</t>
        </is>
      </c>
      <c r="L3521" t="n">
        <v>98.40000000000001</v>
      </c>
      <c r="M3521" t="n">
        <v>4.92</v>
      </c>
      <c r="N3521" t="inlineStr">
        <is>
          <t>DESCARTAVEIS</t>
        </is>
      </c>
      <c r="O3521" t="inlineStr">
        <is>
          <t>03/2026</t>
        </is>
      </c>
    </row>
    <row r="3522">
      <c r="A3522" t="n">
        <v>215275</v>
      </c>
      <c r="B3522" t="n">
        <v>122</v>
      </c>
      <c r="C3522" t="inlineStr">
        <is>
          <t>Arcos</t>
        </is>
      </c>
      <c r="D3522" t="inlineStr">
        <is>
          <t>PSSS LTDA</t>
        </is>
      </c>
      <c r="E3522" t="inlineStr">
        <is>
          <t>3258</t>
        </is>
      </c>
      <c r="F3522" s="550" t="n">
        <v>46084</v>
      </c>
      <c r="G3522" t="n">
        <v>17418</v>
      </c>
      <c r="H3522" t="inlineStr">
        <is>
          <t>PAPEL TOALHA BOBINA LUXO BIA PAPER C/6X20X200M C/6 ROLOS</t>
        </is>
      </c>
      <c r="I3522" t="inlineStr">
        <is>
          <t>DESCARTAVEIS/HIGIENE E LIMPEZA</t>
        </is>
      </c>
      <c r="J3522" t="n">
        <v>4</v>
      </c>
      <c r="K3522" t="inlineStr">
        <is>
          <t>CX</t>
        </is>
      </c>
      <c r="L3522" t="n">
        <v>235.6</v>
      </c>
      <c r="M3522" t="n">
        <v>58.9</v>
      </c>
      <c r="N3522" t="inlineStr">
        <is>
          <t>DESCARTAVEIS</t>
        </is>
      </c>
      <c r="O3522" t="inlineStr">
        <is>
          <t>03/2026</t>
        </is>
      </c>
    </row>
    <row r="3523">
      <c r="A3523" t="n">
        <v>215275</v>
      </c>
      <c r="B3523" t="n">
        <v>122</v>
      </c>
      <c r="C3523" t="inlineStr">
        <is>
          <t>Arcos</t>
        </is>
      </c>
      <c r="D3523" t="inlineStr">
        <is>
          <t>PSSS LTDA</t>
        </is>
      </c>
      <c r="E3523" t="inlineStr">
        <is>
          <t>3258</t>
        </is>
      </c>
      <c r="F3523" s="550" t="n">
        <v>46084</v>
      </c>
      <c r="G3523" t="n">
        <v>27393</v>
      </c>
      <c r="H3523" t="inlineStr">
        <is>
          <t>MEXEDOR CAFE MADEIRA THEOTO C/1000UN</t>
        </is>
      </c>
      <c r="I3523" t="inlineStr">
        <is>
          <t>DESCARTAVEIS/HIGIENE E LIMPEZA</t>
        </is>
      </c>
      <c r="J3523" t="n">
        <v>4</v>
      </c>
      <c r="K3523" t="inlineStr">
        <is>
          <t>UN</t>
        </is>
      </c>
      <c r="L3523" t="n">
        <v>75.92</v>
      </c>
      <c r="M3523" t="n">
        <v>18.98</v>
      </c>
      <c r="N3523" t="inlineStr">
        <is>
          <t>DESCARTAVEIS</t>
        </is>
      </c>
      <c r="O3523" t="inlineStr">
        <is>
          <t>03/2026</t>
        </is>
      </c>
    </row>
    <row r="3524">
      <c r="A3524" t="n">
        <v>215275</v>
      </c>
      <c r="B3524" t="n">
        <v>122</v>
      </c>
      <c r="C3524" t="inlineStr">
        <is>
          <t>Arcos</t>
        </is>
      </c>
      <c r="D3524" t="inlineStr">
        <is>
          <t>PSSS LTDA</t>
        </is>
      </c>
      <c r="E3524" t="inlineStr">
        <is>
          <t>3258</t>
        </is>
      </c>
      <c r="F3524" s="550" t="n">
        <v>46084</v>
      </c>
      <c r="G3524" t="n">
        <v>24505</v>
      </c>
      <c r="H3524" t="inlineStr">
        <is>
          <t>PAPEL TOALHA SNOB 1X2 UN</t>
        </is>
      </c>
      <c r="I3524" t="inlineStr">
        <is>
          <t>DESCARTAVEIS/HIGIENE E LIMPEZA</t>
        </is>
      </c>
      <c r="J3524" t="n">
        <v>10</v>
      </c>
      <c r="K3524" t="inlineStr">
        <is>
          <t>PC</t>
        </is>
      </c>
      <c r="L3524" t="n">
        <v>49.8</v>
      </c>
      <c r="M3524" t="n">
        <v>4.98</v>
      </c>
      <c r="N3524" t="inlineStr">
        <is>
          <t>DESCARTAVEIS</t>
        </is>
      </c>
      <c r="O3524" t="inlineStr">
        <is>
          <t>03/2026</t>
        </is>
      </c>
    </row>
    <row r="3525">
      <c r="A3525" t="n">
        <v>215275</v>
      </c>
      <c r="B3525" t="n">
        <v>122</v>
      </c>
      <c r="C3525" t="inlineStr">
        <is>
          <t>Arcos</t>
        </is>
      </c>
      <c r="D3525" t="inlineStr">
        <is>
          <t>PSSS LTDA</t>
        </is>
      </c>
      <c r="E3525" t="inlineStr">
        <is>
          <t>3258</t>
        </is>
      </c>
      <c r="F3525" s="550" t="n">
        <v>46084</v>
      </c>
      <c r="G3525" t="n">
        <v>28880</v>
      </c>
      <c r="H3525" t="inlineStr">
        <is>
          <t>PAPEL TOALHA INTERFOLHA NOBRE PAPER FOLHA DUPLA  2000 FOLHAS</t>
        </is>
      </c>
      <c r="J3525" t="n">
        <v>4</v>
      </c>
      <c r="K3525" t="inlineStr">
        <is>
          <t>CX</t>
        </is>
      </c>
      <c r="L3525" t="n">
        <v>340</v>
      </c>
      <c r="M3525" t="n">
        <v>85</v>
      </c>
      <c r="N3525" t="inlineStr">
        <is>
          <t>DESCARTAVEIS</t>
        </is>
      </c>
      <c r="O3525" t="inlineStr">
        <is>
          <t>03/2026</t>
        </is>
      </c>
    </row>
    <row r="3526">
      <c r="A3526" t="n">
        <v>215271</v>
      </c>
      <c r="B3526" t="n">
        <v>122</v>
      </c>
      <c r="C3526" t="inlineStr">
        <is>
          <t>Arcos</t>
        </is>
      </c>
      <c r="D3526" t="inlineStr">
        <is>
          <t>FG7 COMERCIO E DISTRIBUICAO DE BEBIDAS LTDA</t>
        </is>
      </c>
      <c r="E3526" t="inlineStr">
        <is>
          <t>757956</t>
        </is>
      </c>
      <c r="F3526" s="550" t="n">
        <v>46085</v>
      </c>
      <c r="G3526" t="n">
        <v>24030</v>
      </c>
      <c r="H3526" t="inlineStr">
        <is>
          <t>AGUA TONICA PRATA 269ML</t>
        </is>
      </c>
      <c r="I3526" t="inlineStr">
        <is>
          <t>BEBIDAS</t>
        </is>
      </c>
      <c r="J3526" t="n">
        <v>18</v>
      </c>
      <c r="K3526" t="inlineStr">
        <is>
          <t>UN</t>
        </is>
      </c>
      <c r="L3526" t="n">
        <v>68.22</v>
      </c>
      <c r="M3526" t="n">
        <v>3.79</v>
      </c>
      <c r="N3526" t="inlineStr">
        <is>
          <t>BEBIDAS</t>
        </is>
      </c>
      <c r="O3526" t="inlineStr">
        <is>
          <t>03/2026</t>
        </is>
      </c>
    </row>
    <row r="3527">
      <c r="A3527" t="n">
        <v>215269</v>
      </c>
      <c r="B3527" t="n">
        <v>122</v>
      </c>
      <c r="C3527" t="inlineStr">
        <is>
          <t>Arcos</t>
        </is>
      </c>
      <c r="D3527" t="inlineStr">
        <is>
          <t>PROAUTO INDUSTRIA QUIMICA EIRELI</t>
        </is>
      </c>
      <c r="E3527" t="inlineStr">
        <is>
          <t>152708</t>
        </is>
      </c>
      <c r="F3527" s="550" t="n">
        <v>46085</v>
      </c>
      <c r="G3527" t="n">
        <v>24507</v>
      </c>
      <c r="H3527" t="inlineStr">
        <is>
          <t>PROAUTO ALCOOL LIQUIDO 70% KIMI LIQUID 1L UN</t>
        </is>
      </c>
      <c r="I3527" t="inlineStr">
        <is>
          <t>DESCARTAVEIS/HIGIENE E LIMPEZA</t>
        </is>
      </c>
      <c r="J3527" t="n">
        <v>6</v>
      </c>
      <c r="K3527" t="inlineStr">
        <is>
          <t>GALAO</t>
        </is>
      </c>
      <c r="L3527" t="n">
        <v>510.96</v>
      </c>
      <c r="M3527" t="n">
        <v>85.16</v>
      </c>
      <c r="N3527" t="inlineStr">
        <is>
          <t>HIGIENE E LIMPEZA</t>
        </is>
      </c>
      <c r="O3527" t="inlineStr">
        <is>
          <t>03/2026</t>
        </is>
      </c>
    </row>
    <row r="3528">
      <c r="A3528" t="n">
        <v>215269</v>
      </c>
      <c r="B3528" t="n">
        <v>122</v>
      </c>
      <c r="C3528" t="inlineStr">
        <is>
          <t>Arcos</t>
        </is>
      </c>
      <c r="D3528" t="inlineStr">
        <is>
          <t>PROAUTO INDUSTRIA QUIMICA EIRELI</t>
        </is>
      </c>
      <c r="E3528" t="inlineStr">
        <is>
          <t>152708</t>
        </is>
      </c>
      <c r="F3528" s="550" t="n">
        <v>46085</v>
      </c>
      <c r="G3528" t="n">
        <v>17303</v>
      </c>
      <c r="H3528" t="inlineStr">
        <is>
          <t>DESINFETANTE LAVANDA KIMI 5L</t>
        </is>
      </c>
      <c r="I3528" t="inlineStr">
        <is>
          <t>DESCARTAVEIS/HIGIENE E LIMPEZA</t>
        </is>
      </c>
      <c r="J3528" t="n">
        <v>4</v>
      </c>
      <c r="K3528" t="inlineStr">
        <is>
          <t>GALAO</t>
        </is>
      </c>
      <c r="L3528" t="n">
        <v>502.12</v>
      </c>
      <c r="M3528" t="n">
        <v>125.53</v>
      </c>
      <c r="N3528" t="inlineStr">
        <is>
          <t>HIGIENE E LIMPEZA</t>
        </is>
      </c>
      <c r="O3528" t="inlineStr">
        <is>
          <t>03/2026</t>
        </is>
      </c>
    </row>
    <row r="3529">
      <c r="A3529" t="n">
        <v>215269</v>
      </c>
      <c r="B3529" t="n">
        <v>122</v>
      </c>
      <c r="C3529" t="inlineStr">
        <is>
          <t>Arcos</t>
        </is>
      </c>
      <c r="D3529" t="inlineStr">
        <is>
          <t>PROAUTO INDUSTRIA QUIMICA EIRELI</t>
        </is>
      </c>
      <c r="E3529" t="inlineStr">
        <is>
          <t>152708</t>
        </is>
      </c>
      <c r="F3529" s="550" t="n">
        <v>46085</v>
      </c>
      <c r="G3529" t="n">
        <v>17204</v>
      </c>
      <c r="H3529" t="inlineStr">
        <is>
          <t>DETERGENTE LAVA LOUCAS KIMIUM ALKIM CL 5</t>
        </is>
      </c>
      <c r="I3529" t="inlineStr">
        <is>
          <t>DESCARTAVEIS/HIGIENE E LIMPEZA</t>
        </is>
      </c>
      <c r="J3529" t="n">
        <v>4</v>
      </c>
      <c r="K3529" t="inlineStr">
        <is>
          <t>UN</t>
        </is>
      </c>
      <c r="L3529" t="n">
        <v>603.72</v>
      </c>
      <c r="M3529" t="n">
        <v>150.93</v>
      </c>
      <c r="N3529" t="inlineStr">
        <is>
          <t>HIGIENE E LIMPEZA</t>
        </is>
      </c>
      <c r="O3529" t="inlineStr">
        <is>
          <t>03/2026</t>
        </is>
      </c>
    </row>
    <row r="3530">
      <c r="A3530" t="n">
        <v>215269</v>
      </c>
      <c r="B3530" t="n">
        <v>122</v>
      </c>
      <c r="C3530" t="inlineStr">
        <is>
          <t>Arcos</t>
        </is>
      </c>
      <c r="D3530" t="inlineStr">
        <is>
          <t>PROAUTO INDUSTRIA QUIMICA EIRELI</t>
        </is>
      </c>
      <c r="E3530" t="inlineStr">
        <is>
          <t>152708</t>
        </is>
      </c>
      <c r="F3530" s="550" t="n">
        <v>46085</v>
      </c>
      <c r="G3530" t="n">
        <v>26393</v>
      </c>
      <c r="H3530" t="inlineStr">
        <is>
          <t>PROAUTO DESINCRUSTANTE KLINBE 5L</t>
        </is>
      </c>
      <c r="I3530" t="inlineStr">
        <is>
          <t>DESCARTAVEIS/HIGIENE E LIMPEZA</t>
        </is>
      </c>
      <c r="J3530" t="n">
        <v>2</v>
      </c>
      <c r="K3530" t="inlineStr">
        <is>
          <t>GALAO</t>
        </is>
      </c>
      <c r="L3530" t="n">
        <v>219.58</v>
      </c>
      <c r="M3530" t="n">
        <v>109.79</v>
      </c>
      <c r="N3530" t="inlineStr">
        <is>
          <t>HIGIENE E LIMPEZA</t>
        </is>
      </c>
      <c r="O3530" t="inlineStr">
        <is>
          <t>03/2026</t>
        </is>
      </c>
    </row>
    <row r="3531">
      <c r="A3531" t="n">
        <v>215269</v>
      </c>
      <c r="B3531" t="n">
        <v>122</v>
      </c>
      <c r="C3531" t="inlineStr">
        <is>
          <t>Arcos</t>
        </is>
      </c>
      <c r="D3531" t="inlineStr">
        <is>
          <t>PROAUTO INDUSTRIA QUIMICA EIRELI</t>
        </is>
      </c>
      <c r="E3531" t="inlineStr">
        <is>
          <t>152708</t>
        </is>
      </c>
      <c r="F3531" s="550" t="n">
        <v>46085</v>
      </c>
      <c r="G3531" t="n">
        <v>26395</v>
      </c>
      <c r="H3531" t="inlineStr">
        <is>
          <t>PROAUTO DETERGENTE CLORADO PRO HA 3000CL 5L</t>
        </is>
      </c>
      <c r="I3531" t="inlineStr">
        <is>
          <t>DESCARTAVEIS/HIGIENE E LIMPEZA</t>
        </is>
      </c>
      <c r="J3531" t="n">
        <v>4</v>
      </c>
      <c r="K3531" t="inlineStr">
        <is>
          <t>GALAO</t>
        </is>
      </c>
      <c r="L3531" t="n">
        <v>514.84</v>
      </c>
      <c r="M3531" t="n">
        <v>128.71</v>
      </c>
      <c r="N3531" t="inlineStr">
        <is>
          <t>HIGIENE E LIMPEZA</t>
        </is>
      </c>
      <c r="O3531" t="inlineStr">
        <is>
          <t>03/2026</t>
        </is>
      </c>
    </row>
    <row r="3532">
      <c r="A3532" t="n">
        <v>215269</v>
      </c>
      <c r="B3532" t="n">
        <v>122</v>
      </c>
      <c r="C3532" t="inlineStr">
        <is>
          <t>Arcos</t>
        </is>
      </c>
      <c r="D3532" t="inlineStr">
        <is>
          <t>PROAUTO INDUSTRIA QUIMICA EIRELI</t>
        </is>
      </c>
      <c r="E3532" t="inlineStr">
        <is>
          <t>152708</t>
        </is>
      </c>
      <c r="F3532" s="550" t="n">
        <v>46085</v>
      </c>
      <c r="G3532" t="n">
        <v>24514</v>
      </c>
      <c r="H3532" t="inlineStr">
        <is>
          <t>PROAUTO DETERGENTE NEUTRO NEUTER SUPER 5 L</t>
        </is>
      </c>
      <c r="I3532" t="inlineStr">
        <is>
          <t>DESCARTAVEIS/HIGIENE E LIMPEZA</t>
        </is>
      </c>
      <c r="J3532" t="n">
        <v>6</v>
      </c>
      <c r="K3532" t="inlineStr">
        <is>
          <t>GALAO</t>
        </is>
      </c>
      <c r="L3532" t="n">
        <v>741.24</v>
      </c>
      <c r="M3532" t="n">
        <v>123.54</v>
      </c>
      <c r="N3532" t="inlineStr">
        <is>
          <t>HIGIENE E LIMPEZA</t>
        </is>
      </c>
      <c r="O3532" t="inlineStr">
        <is>
          <t>03/2026</t>
        </is>
      </c>
    </row>
    <row r="3533">
      <c r="A3533" t="n">
        <v>215267</v>
      </c>
      <c r="B3533" t="n">
        <v>122</v>
      </c>
      <c r="C3533" t="inlineStr">
        <is>
          <t>Arcos</t>
        </is>
      </c>
      <c r="D3533" t="inlineStr">
        <is>
          <t>EMPORIO M&amp;L COMERCIO DE ALIM E BEBIDAS LTDA</t>
        </is>
      </c>
      <c r="E3533" t="inlineStr">
        <is>
          <t>499561</t>
        </is>
      </c>
      <c r="F3533" s="550" t="n">
        <v>46085</v>
      </c>
      <c r="G3533" t="n">
        <v>21085</v>
      </c>
      <c r="H3533" t="inlineStr">
        <is>
          <t>ACUCAR SACHE UNIAO 5G C/1000</t>
        </is>
      </c>
      <c r="I3533" t="inlineStr">
        <is>
          <t>ALIMENTOS</t>
        </is>
      </c>
      <c r="J3533" t="n">
        <v>4</v>
      </c>
      <c r="K3533" t="inlineStr">
        <is>
          <t>CX</t>
        </is>
      </c>
      <c r="L3533" t="n">
        <v>179</v>
      </c>
      <c r="M3533" t="n">
        <v>44.75</v>
      </c>
      <c r="N3533" t="inlineStr">
        <is>
          <t>ALIMENTOS</t>
        </is>
      </c>
      <c r="O3533" t="inlineStr">
        <is>
          <t>03/2026</t>
        </is>
      </c>
    </row>
    <row r="3534">
      <c r="A3534" t="n">
        <v>215267</v>
      </c>
      <c r="B3534" t="n">
        <v>122</v>
      </c>
      <c r="C3534" t="inlineStr">
        <is>
          <t>Arcos</t>
        </is>
      </c>
      <c r="D3534" t="inlineStr">
        <is>
          <t>EMPORIO M&amp;L COMERCIO DE ALIM E BEBIDAS LTDA</t>
        </is>
      </c>
      <c r="E3534" t="inlineStr">
        <is>
          <t>499561</t>
        </is>
      </c>
      <c r="F3534" s="550" t="n">
        <v>46085</v>
      </c>
      <c r="G3534" t="n">
        <v>21093</v>
      </c>
      <c r="H3534" t="inlineStr">
        <is>
          <t>ACUCAR REFINADO UNIAO 1KG UN</t>
        </is>
      </c>
      <c r="I3534" t="inlineStr">
        <is>
          <t>ALIMENTOS</t>
        </is>
      </c>
      <c r="J3534" t="n">
        <v>60</v>
      </c>
      <c r="K3534" t="inlineStr">
        <is>
          <t>UN</t>
        </is>
      </c>
      <c r="L3534" t="n">
        <v>258</v>
      </c>
      <c r="M3534" t="n">
        <v>4.3</v>
      </c>
      <c r="N3534" t="inlineStr">
        <is>
          <t>ALIMENTOS</t>
        </is>
      </c>
      <c r="O3534" t="inlineStr">
        <is>
          <t>03/2026</t>
        </is>
      </c>
    </row>
    <row r="3535">
      <c r="A3535" t="n">
        <v>215261</v>
      </c>
      <c r="B3535" t="n">
        <v>122</v>
      </c>
      <c r="C3535" t="inlineStr">
        <is>
          <t>Arcos</t>
        </is>
      </c>
      <c r="D3535" t="inlineStr">
        <is>
          <t>BATALHA FABRICA DE PAES LTDA</t>
        </is>
      </c>
      <c r="E3535" t="inlineStr">
        <is>
          <t>4879</t>
        </is>
      </c>
      <c r="F3535" s="550" t="n">
        <v>46084</v>
      </c>
      <c r="G3535" t="n">
        <v>19125</v>
      </c>
      <c r="H3535" t="inlineStr">
        <is>
          <t>MINI BURGER BRIOCHE PINCEL CAIXA C/180 UN 15 PACOTES X 12 UN COD 142</t>
        </is>
      </c>
      <c r="I3535" t="inlineStr">
        <is>
          <t>ALIMENTOS</t>
        </is>
      </c>
      <c r="J3535" t="n">
        <v>3</v>
      </c>
      <c r="K3535" t="inlineStr">
        <is>
          <t>CX</t>
        </is>
      </c>
      <c r="L3535" t="n">
        <v>618.84</v>
      </c>
      <c r="M3535" t="n">
        <v>206.28</v>
      </c>
      <c r="N3535" t="inlineStr">
        <is>
          <t>ALIMENTOS</t>
        </is>
      </c>
      <c r="O3535" t="inlineStr">
        <is>
          <t>03/2026</t>
        </is>
      </c>
    </row>
    <row r="3536">
      <c r="A3536" t="n">
        <v>215260</v>
      </c>
      <c r="B3536" t="n">
        <v>122</v>
      </c>
      <c r="C3536" t="inlineStr">
        <is>
          <t>Arcos</t>
        </is>
      </c>
      <c r="D3536" t="inlineStr">
        <is>
          <t>MURILLO S DUARTE COMERCIAL LTDA</t>
        </is>
      </c>
      <c r="E3536" t="inlineStr">
        <is>
          <t>2410</t>
        </is>
      </c>
      <c r="F3536" s="550" t="n">
        <v>46085</v>
      </c>
      <c r="G3536" t="n">
        <v>19984</v>
      </c>
      <c r="H3536" t="inlineStr">
        <is>
          <t>MOLHO INGLES KENKO 1L</t>
        </is>
      </c>
      <c r="I3536" t="inlineStr">
        <is>
          <t>ALIMENTOS</t>
        </is>
      </c>
      <c r="J3536" t="n">
        <v>2</v>
      </c>
      <c r="K3536" t="inlineStr">
        <is>
          <t>UN</t>
        </is>
      </c>
      <c r="L3536" t="n">
        <v>39.6</v>
      </c>
      <c r="M3536" t="n">
        <v>19.8</v>
      </c>
      <c r="N3536" t="inlineStr">
        <is>
          <t>ALIMENTOS</t>
        </is>
      </c>
      <c r="O3536" t="inlineStr">
        <is>
          <t>03/2026</t>
        </is>
      </c>
    </row>
    <row r="3537">
      <c r="A3537" t="n">
        <v>215260</v>
      </c>
      <c r="B3537" t="n">
        <v>122</v>
      </c>
      <c r="C3537" t="inlineStr">
        <is>
          <t>Arcos</t>
        </is>
      </c>
      <c r="D3537" t="inlineStr">
        <is>
          <t>MURILLO S DUARTE COMERCIAL LTDA</t>
        </is>
      </c>
      <c r="E3537" t="inlineStr">
        <is>
          <t>2410</t>
        </is>
      </c>
      <c r="F3537" s="550" t="n">
        <v>46085</v>
      </c>
      <c r="G3537" t="n">
        <v>20861</v>
      </c>
      <c r="H3537" t="inlineStr">
        <is>
          <t>GEMA DE OVO PASTEURIZADA NETTO C/1KG UN</t>
        </is>
      </c>
      <c r="I3537" t="inlineStr">
        <is>
          <t>ALIMENTOS</t>
        </is>
      </c>
      <c r="J3537" t="n">
        <v>4</v>
      </c>
      <c r="K3537" t="inlineStr">
        <is>
          <t>UN</t>
        </is>
      </c>
      <c r="L3537" t="n">
        <v>186.8</v>
      </c>
      <c r="M3537" t="n">
        <v>46.7</v>
      </c>
      <c r="N3537" t="inlineStr">
        <is>
          <t>ALIMENTOS</t>
        </is>
      </c>
      <c r="O3537" t="inlineStr">
        <is>
          <t>03/2026</t>
        </is>
      </c>
    </row>
    <row r="3538">
      <c r="A3538" t="n">
        <v>215259</v>
      </c>
      <c r="B3538" t="n">
        <v>122</v>
      </c>
      <c r="C3538" t="inlineStr">
        <is>
          <t>Arcos</t>
        </is>
      </c>
      <c r="D3538" t="inlineStr">
        <is>
          <t>MURILLO S DUARTE COMERCIAL LTDA</t>
        </is>
      </c>
      <c r="E3538" t="inlineStr">
        <is>
          <t>2404</t>
        </is>
      </c>
      <c r="F3538" s="550" t="n">
        <v>46084</v>
      </c>
      <c r="G3538" t="n">
        <v>17017</v>
      </c>
      <c r="H3538" t="inlineStr">
        <is>
          <t>LUVA EMBORRACHADA G AMARELA UN</t>
        </is>
      </c>
      <c r="I3538" t="inlineStr">
        <is>
          <t>DESCARTAVEIS/HIGIENE E LIMPEZA</t>
        </is>
      </c>
      <c r="J3538" t="n">
        <v>3</v>
      </c>
      <c r="K3538" t="inlineStr">
        <is>
          <t>PC</t>
        </is>
      </c>
      <c r="L3538" t="n">
        <v>9</v>
      </c>
      <c r="M3538" t="n">
        <v>3</v>
      </c>
      <c r="N3538" t="inlineStr">
        <is>
          <t>DESCARTAVEIS</t>
        </is>
      </c>
      <c r="O3538" t="inlineStr">
        <is>
          <t>03/2026</t>
        </is>
      </c>
    </row>
    <row r="3539">
      <c r="A3539" t="n">
        <v>215259</v>
      </c>
      <c r="B3539" t="n">
        <v>122</v>
      </c>
      <c r="C3539" t="inlineStr">
        <is>
          <t>Arcos</t>
        </is>
      </c>
      <c r="D3539" t="inlineStr">
        <is>
          <t>MURILLO S DUARTE COMERCIAL LTDA</t>
        </is>
      </c>
      <c r="E3539" t="inlineStr">
        <is>
          <t>2404</t>
        </is>
      </c>
      <c r="F3539" s="550" t="n">
        <v>46084</v>
      </c>
      <c r="G3539" t="n">
        <v>17019</v>
      </c>
      <c r="H3539" t="inlineStr">
        <is>
          <t>LUVA EMBORRACHADA M AMARELA UN</t>
        </is>
      </c>
      <c r="I3539" t="inlineStr">
        <is>
          <t>DESCARTAVEIS/HIGIENE E LIMPEZA</t>
        </is>
      </c>
      <c r="J3539" t="n">
        <v>3</v>
      </c>
      <c r="K3539" t="inlineStr">
        <is>
          <t>UN</t>
        </is>
      </c>
      <c r="L3539" t="n">
        <v>9</v>
      </c>
      <c r="M3539" t="n">
        <v>3</v>
      </c>
      <c r="N3539" t="inlineStr">
        <is>
          <t>DESCARTAVEIS</t>
        </is>
      </c>
      <c r="O3539" t="inlineStr">
        <is>
          <t>03/2026</t>
        </is>
      </c>
    </row>
    <row r="3540">
      <c r="A3540" t="n">
        <v>215259</v>
      </c>
      <c r="B3540" t="n">
        <v>122</v>
      </c>
      <c r="C3540" t="inlineStr">
        <is>
          <t>Arcos</t>
        </is>
      </c>
      <c r="D3540" t="inlineStr">
        <is>
          <t>MURILLO S DUARTE COMERCIAL LTDA</t>
        </is>
      </c>
      <c r="E3540" t="inlineStr">
        <is>
          <t>2404</t>
        </is>
      </c>
      <c r="F3540" s="550" t="n">
        <v>46084</v>
      </c>
      <c r="G3540" t="n">
        <v>17020</v>
      </c>
      <c r="H3540" t="inlineStr">
        <is>
          <t>LUVA EMBORRACHADA P AMARELA UN</t>
        </is>
      </c>
      <c r="I3540" t="inlineStr">
        <is>
          <t>UTENSILIOS</t>
        </is>
      </c>
      <c r="J3540" t="n">
        <v>3</v>
      </c>
      <c r="K3540" t="inlineStr">
        <is>
          <t>UN</t>
        </is>
      </c>
      <c r="L3540" t="n">
        <v>9</v>
      </c>
      <c r="M3540" t="n">
        <v>3</v>
      </c>
      <c r="N3540" t="inlineStr">
        <is>
          <t>DESCARTAVEIS</t>
        </is>
      </c>
      <c r="O3540" t="inlineStr">
        <is>
          <t>03/2026</t>
        </is>
      </c>
    </row>
    <row r="3541">
      <c r="A3541" t="n">
        <v>215259</v>
      </c>
      <c r="B3541" t="n">
        <v>122</v>
      </c>
      <c r="C3541" t="inlineStr">
        <is>
          <t>Arcos</t>
        </is>
      </c>
      <c r="D3541" t="inlineStr">
        <is>
          <t>MURILLO S DUARTE COMERCIAL LTDA</t>
        </is>
      </c>
      <c r="E3541" t="inlineStr">
        <is>
          <t>2404</t>
        </is>
      </c>
      <c r="F3541" s="550" t="n">
        <v>46084</v>
      </c>
      <c r="G3541" t="n">
        <v>17476</v>
      </c>
      <c r="H3541" t="inlineStr">
        <is>
          <t>LUVA LATEX P SEM TALCO C/100</t>
        </is>
      </c>
      <c r="I3541" t="inlineStr">
        <is>
          <t>UTENSILIOS</t>
        </is>
      </c>
      <c r="J3541" t="n">
        <v>3</v>
      </c>
      <c r="K3541" t="inlineStr">
        <is>
          <t>PC</t>
        </is>
      </c>
      <c r="L3541" t="n">
        <v>63</v>
      </c>
      <c r="M3541" t="n">
        <v>21</v>
      </c>
      <c r="N3541" t="inlineStr">
        <is>
          <t>DESCARTAVEIS</t>
        </is>
      </c>
      <c r="O3541" t="inlineStr">
        <is>
          <t>03/2026</t>
        </is>
      </c>
    </row>
    <row r="3542">
      <c r="A3542" t="n">
        <v>215259</v>
      </c>
      <c r="B3542" t="n">
        <v>122</v>
      </c>
      <c r="C3542" t="inlineStr">
        <is>
          <t>Arcos</t>
        </is>
      </c>
      <c r="D3542" t="inlineStr">
        <is>
          <t>MURILLO S DUARTE COMERCIAL LTDA</t>
        </is>
      </c>
      <c r="E3542" t="inlineStr">
        <is>
          <t>2404</t>
        </is>
      </c>
      <c r="F3542" s="550" t="n">
        <v>46084</v>
      </c>
      <c r="G3542" t="n">
        <v>17488</v>
      </c>
      <c r="H3542" t="inlineStr">
        <is>
          <t>LUVA LATEX SEM TALCO M C/100UN</t>
        </is>
      </c>
      <c r="I3542" t="inlineStr">
        <is>
          <t>DESCARTAVEIS/HIGIENE E LIMPEZA</t>
        </is>
      </c>
      <c r="J3542" t="n">
        <v>3</v>
      </c>
      <c r="K3542" t="inlineStr">
        <is>
          <t>CX</t>
        </is>
      </c>
      <c r="L3542" t="n">
        <v>63</v>
      </c>
      <c r="M3542" t="n">
        <v>21</v>
      </c>
      <c r="N3542" t="inlineStr">
        <is>
          <t>DESCARTAVEIS</t>
        </is>
      </c>
      <c r="O3542" t="inlineStr">
        <is>
          <t>03/2026</t>
        </is>
      </c>
    </row>
    <row r="3543">
      <c r="A3543" t="n">
        <v>215259</v>
      </c>
      <c r="B3543" t="n">
        <v>122</v>
      </c>
      <c r="C3543" t="inlineStr">
        <is>
          <t>Arcos</t>
        </is>
      </c>
      <c r="D3543" t="inlineStr">
        <is>
          <t>MURILLO S DUARTE COMERCIAL LTDA</t>
        </is>
      </c>
      <c r="E3543" t="inlineStr">
        <is>
          <t>2404</t>
        </is>
      </c>
      <c r="F3543" s="550" t="n">
        <v>46084</v>
      </c>
      <c r="G3543" t="n">
        <v>17496</v>
      </c>
      <c r="H3543" t="inlineStr">
        <is>
          <t>LUVA NITR M SEM TALCO C/100</t>
        </is>
      </c>
      <c r="I3543" t="inlineStr">
        <is>
          <t>UTENSILIOS</t>
        </is>
      </c>
      <c r="J3543" t="n">
        <v>3</v>
      </c>
      <c r="K3543" t="inlineStr">
        <is>
          <t>CX</t>
        </is>
      </c>
      <c r="L3543" t="n">
        <v>63</v>
      </c>
      <c r="M3543" t="n">
        <v>21</v>
      </c>
      <c r="N3543" t="inlineStr">
        <is>
          <t>DESCARTAVEIS</t>
        </is>
      </c>
      <c r="O3543" t="inlineStr">
        <is>
          <t>03/2026</t>
        </is>
      </c>
    </row>
    <row r="3544">
      <c r="A3544" t="n">
        <v>215259</v>
      </c>
      <c r="B3544" t="n">
        <v>122</v>
      </c>
      <c r="C3544" t="inlineStr">
        <is>
          <t>Arcos</t>
        </is>
      </c>
      <c r="D3544" t="inlineStr">
        <is>
          <t>MURILLO S DUARTE COMERCIAL LTDA</t>
        </is>
      </c>
      <c r="E3544" t="inlineStr">
        <is>
          <t>2404</t>
        </is>
      </c>
      <c r="F3544" s="550" t="n">
        <v>46084</v>
      </c>
      <c r="G3544" t="n">
        <v>27431</v>
      </c>
      <c r="H3544" t="inlineStr">
        <is>
          <t>SACO CRISTAL 20X25 C/5KG UN</t>
        </is>
      </c>
      <c r="I3544" t="inlineStr">
        <is>
          <t>DESCARTAVEIS/HIGIENE E LIMPEZA</t>
        </is>
      </c>
      <c r="J3544" t="n">
        <v>2</v>
      </c>
      <c r="K3544" t="inlineStr">
        <is>
          <t>PC</t>
        </is>
      </c>
      <c r="L3544" t="n">
        <v>190</v>
      </c>
      <c r="M3544" t="n">
        <v>95</v>
      </c>
      <c r="N3544" t="inlineStr">
        <is>
          <t>DESCARTAVEIS</t>
        </is>
      </c>
      <c r="O3544" t="inlineStr">
        <is>
          <t>03/2026</t>
        </is>
      </c>
    </row>
    <row r="3545">
      <c r="A3545" t="n">
        <v>215259</v>
      </c>
      <c r="B3545" t="n">
        <v>122</v>
      </c>
      <c r="C3545" t="inlineStr">
        <is>
          <t>Arcos</t>
        </is>
      </c>
      <c r="D3545" t="inlineStr">
        <is>
          <t>MURILLO S DUARTE COMERCIAL LTDA</t>
        </is>
      </c>
      <c r="E3545" t="inlineStr">
        <is>
          <t>2404</t>
        </is>
      </c>
      <c r="F3545" s="550" t="n">
        <v>46084</v>
      </c>
      <c r="G3545" t="n">
        <v>17504</v>
      </c>
      <c r="H3545" t="inlineStr">
        <is>
          <t>LUVA LATEX G SEM TALCO C/100UN</t>
        </is>
      </c>
      <c r="I3545" t="inlineStr">
        <is>
          <t>UTENSILIOS</t>
        </is>
      </c>
      <c r="J3545" t="n">
        <v>3</v>
      </c>
      <c r="K3545" t="inlineStr">
        <is>
          <t>UN</t>
        </is>
      </c>
      <c r="L3545" t="n">
        <v>63</v>
      </c>
      <c r="M3545" t="n">
        <v>21</v>
      </c>
      <c r="N3545" t="inlineStr">
        <is>
          <t>DESCARTAVEIS</t>
        </is>
      </c>
      <c r="O3545" t="inlineStr">
        <is>
          <t>03/2026</t>
        </is>
      </c>
    </row>
    <row r="3546">
      <c r="A3546" t="n">
        <v>215259</v>
      </c>
      <c r="B3546" t="n">
        <v>122</v>
      </c>
      <c r="C3546" t="inlineStr">
        <is>
          <t>Arcos</t>
        </is>
      </c>
      <c r="D3546" t="inlineStr">
        <is>
          <t>MURILLO S DUARTE COMERCIAL LTDA</t>
        </is>
      </c>
      <c r="E3546" t="inlineStr">
        <is>
          <t>2404</t>
        </is>
      </c>
      <c r="F3546" s="550" t="n">
        <v>46084</v>
      </c>
      <c r="G3546" t="n">
        <v>17361</v>
      </c>
      <c r="H3546" t="inlineStr">
        <is>
          <t>TOUCA TNT BRANCA C/100UN</t>
        </is>
      </c>
      <c r="I3546" t="inlineStr">
        <is>
          <t>DESCARTAVEIS/HIGIENE E LIMPEZA</t>
        </is>
      </c>
      <c r="J3546" t="n">
        <v>4</v>
      </c>
      <c r="K3546" t="inlineStr">
        <is>
          <t>PC</t>
        </is>
      </c>
      <c r="L3546" t="n">
        <v>29.8</v>
      </c>
      <c r="M3546" t="n">
        <v>7.45</v>
      </c>
      <c r="N3546" t="inlineStr">
        <is>
          <t>DESCARTAVEIS</t>
        </is>
      </c>
      <c r="O3546" t="inlineStr">
        <is>
          <t>03/2026</t>
        </is>
      </c>
    </row>
    <row r="3547">
      <c r="A3547" t="n">
        <v>215259</v>
      </c>
      <c r="B3547" t="n">
        <v>122</v>
      </c>
      <c r="C3547" t="inlineStr">
        <is>
          <t>Arcos</t>
        </is>
      </c>
      <c r="D3547" t="inlineStr">
        <is>
          <t>MURILLO S DUARTE COMERCIAL LTDA</t>
        </is>
      </c>
      <c r="E3547" t="inlineStr">
        <is>
          <t>2404</t>
        </is>
      </c>
      <c r="F3547" s="550" t="n">
        <v>46084</v>
      </c>
      <c r="G3547" t="n">
        <v>21432</v>
      </c>
      <c r="H3547" t="inlineStr">
        <is>
          <t>SACO CRISTAL 20X30 (PACOTE C/5KG)</t>
        </is>
      </c>
      <c r="I3547" t="inlineStr">
        <is>
          <t>DESCARTAVEIS/HIGIENE E LIMPEZA</t>
        </is>
      </c>
      <c r="J3547" t="n">
        <v>3</v>
      </c>
      <c r="K3547" t="inlineStr">
        <is>
          <t>PC</t>
        </is>
      </c>
      <c r="L3547" t="n">
        <v>285</v>
      </c>
      <c r="M3547" t="n">
        <v>95</v>
      </c>
      <c r="N3547" t="inlineStr">
        <is>
          <t>DESCARTAVEIS</t>
        </is>
      </c>
      <c r="O3547" t="inlineStr">
        <is>
          <t>03/2026</t>
        </is>
      </c>
    </row>
    <row r="3548">
      <c r="A3548" t="n">
        <v>215259</v>
      </c>
      <c r="B3548" t="n">
        <v>122</v>
      </c>
      <c r="C3548" t="inlineStr">
        <is>
          <t>Arcos</t>
        </is>
      </c>
      <c r="D3548" t="inlineStr">
        <is>
          <t>MURILLO S DUARTE COMERCIAL LTDA</t>
        </is>
      </c>
      <c r="E3548" t="inlineStr">
        <is>
          <t>2404</t>
        </is>
      </c>
      <c r="F3548" s="550" t="n">
        <v>46084</v>
      </c>
      <c r="G3548" t="n">
        <v>21433</v>
      </c>
      <c r="H3548" t="inlineStr">
        <is>
          <t xml:space="preserve">SACO CRISTAL 30X40 0,20 (PACOTE C/5KG) </t>
        </is>
      </c>
      <c r="I3548" t="inlineStr">
        <is>
          <t>DESCARTAVEIS/HIGIENE E LIMPEZA</t>
        </is>
      </c>
      <c r="J3548" t="n">
        <v>1</v>
      </c>
      <c r="K3548" t="inlineStr">
        <is>
          <t>PC</t>
        </is>
      </c>
      <c r="L3548" t="n">
        <v>95</v>
      </c>
      <c r="M3548" t="n">
        <v>95</v>
      </c>
      <c r="N3548" t="inlineStr">
        <is>
          <t>DESCARTAVEIS</t>
        </is>
      </c>
      <c r="O3548" t="inlineStr">
        <is>
          <t>03/2026</t>
        </is>
      </c>
    </row>
    <row r="3549">
      <c r="A3549" t="n">
        <v>215259</v>
      </c>
      <c r="B3549" t="n">
        <v>122</v>
      </c>
      <c r="C3549" t="inlineStr">
        <is>
          <t>Arcos</t>
        </is>
      </c>
      <c r="D3549" t="inlineStr">
        <is>
          <t>MURILLO S DUARTE COMERCIAL LTDA</t>
        </is>
      </c>
      <c r="E3549" t="inlineStr">
        <is>
          <t>2404</t>
        </is>
      </c>
      <c r="F3549" s="550" t="n">
        <v>46084</v>
      </c>
      <c r="G3549" t="n">
        <v>21665</v>
      </c>
      <c r="H3549" t="inlineStr">
        <is>
          <t>SACO DE LIXO 200L PRETO REFORCADO</t>
        </is>
      </c>
      <c r="I3549" t="inlineStr">
        <is>
          <t>DESCARTAVEIS/HIGIENE E LIMPEZA</t>
        </is>
      </c>
      <c r="J3549" t="n">
        <v>6</v>
      </c>
      <c r="K3549" t="inlineStr">
        <is>
          <t>PACOTE</t>
        </is>
      </c>
      <c r="L3549" t="n">
        <v>190.92</v>
      </c>
      <c r="M3549" t="n">
        <v>31.82</v>
      </c>
      <c r="N3549" t="inlineStr">
        <is>
          <t>DESCARTAVEIS</t>
        </is>
      </c>
      <c r="O3549" t="inlineStr">
        <is>
          <t>03/2026</t>
        </is>
      </c>
    </row>
    <row r="3550">
      <c r="A3550" t="n">
        <v>215258</v>
      </c>
      <c r="B3550" t="n">
        <v>122</v>
      </c>
      <c r="C3550" t="inlineStr">
        <is>
          <t>Arcos</t>
        </is>
      </c>
      <c r="D3550" t="inlineStr">
        <is>
          <t>CG FOOD´S DISTRIBUIDORA DE ALIMENTOS LTDA</t>
        </is>
      </c>
      <c r="E3550" t="inlineStr">
        <is>
          <t>181426</t>
        </is>
      </c>
      <c r="F3550" s="550" t="n">
        <v>46086</v>
      </c>
      <c r="G3550" t="n">
        <v>19135</v>
      </c>
      <c r="H3550" t="inlineStr">
        <is>
          <t>PAO DE FORMA SEVEN BOYS C/450G</t>
        </is>
      </c>
      <c r="I3550" t="inlineStr">
        <is>
          <t>ALIMENTOS</t>
        </is>
      </c>
      <c r="J3550" t="n">
        <v>60</v>
      </c>
      <c r="K3550" t="inlineStr">
        <is>
          <t>PC</t>
        </is>
      </c>
      <c r="L3550" t="n">
        <v>390</v>
      </c>
      <c r="M3550" t="n">
        <v>6.5</v>
      </c>
      <c r="N3550" t="inlineStr">
        <is>
          <t>ALIMENTOS</t>
        </is>
      </c>
      <c r="O3550" t="inlineStr">
        <is>
          <t>03/2026</t>
        </is>
      </c>
    </row>
    <row r="3551">
      <c r="A3551" t="n">
        <v>215258</v>
      </c>
      <c r="B3551" t="n">
        <v>122</v>
      </c>
      <c r="C3551" t="inlineStr">
        <is>
          <t>Arcos</t>
        </is>
      </c>
      <c r="D3551" t="inlineStr">
        <is>
          <t>CG FOOD´S DISTRIBUIDORA DE ALIMENTOS LTDA</t>
        </is>
      </c>
      <c r="E3551" t="inlineStr">
        <is>
          <t>181426</t>
        </is>
      </c>
      <c r="F3551" s="550" t="n">
        <v>46086</v>
      </c>
      <c r="G3551" t="n">
        <v>19203</v>
      </c>
      <c r="H3551" t="inlineStr">
        <is>
          <t>IOGURTE INTEGRAL NESTLE C/170G UN</t>
        </is>
      </c>
      <c r="I3551" t="inlineStr">
        <is>
          <t>ALIMENTOS</t>
        </is>
      </c>
      <c r="J3551" t="n">
        <v>28</v>
      </c>
      <c r="K3551" t="inlineStr">
        <is>
          <t>N/A VM</t>
        </is>
      </c>
      <c r="L3551" t="n">
        <v>89.04000000000001</v>
      </c>
      <c r="M3551" t="n">
        <v>3.18</v>
      </c>
      <c r="N3551" t="inlineStr">
        <is>
          <t>ALIMENTOS</t>
        </is>
      </c>
      <c r="O3551" t="inlineStr">
        <is>
          <t>03/2026</t>
        </is>
      </c>
    </row>
    <row r="3552">
      <c r="A3552" t="n">
        <v>215257</v>
      </c>
      <c r="B3552" t="n">
        <v>122</v>
      </c>
      <c r="C3552" t="inlineStr">
        <is>
          <t>Arcos</t>
        </is>
      </c>
      <c r="D3552" t="inlineStr">
        <is>
          <t>KING COMERCIO E IMPORTACAO DE BEBIDAS LTDA</t>
        </is>
      </c>
      <c r="E3552" t="inlineStr">
        <is>
          <t>125759</t>
        </is>
      </c>
      <c r="F3552" s="550" t="n">
        <v>46085</v>
      </c>
      <c r="G3552" t="n">
        <v>18119</v>
      </c>
      <c r="H3552" t="inlineStr">
        <is>
          <t>WHISKY JOHNNIE WALKER BLACK LABEL 1L</t>
        </is>
      </c>
      <c r="I3552" t="inlineStr">
        <is>
          <t>BEBIDAS</t>
        </is>
      </c>
      <c r="J3552" t="n">
        <v>12</v>
      </c>
      <c r="K3552" t="inlineStr">
        <is>
          <t>GR</t>
        </is>
      </c>
      <c r="L3552" t="n">
        <v>2078.16</v>
      </c>
      <c r="M3552" t="n">
        <v>173.18</v>
      </c>
      <c r="N3552" t="inlineStr">
        <is>
          <t>BEBIDAS</t>
        </is>
      </c>
      <c r="O3552" t="inlineStr">
        <is>
          <t>03/2026</t>
        </is>
      </c>
    </row>
    <row r="3553">
      <c r="A3553" t="n">
        <v>215256</v>
      </c>
      <c r="B3553" t="n">
        <v>122</v>
      </c>
      <c r="C3553" t="inlineStr">
        <is>
          <t>Arcos</t>
        </is>
      </c>
      <c r="D3553" t="inlineStr">
        <is>
          <t xml:space="preserve">NOVA MIX </t>
        </is>
      </c>
      <c r="E3553" t="inlineStr">
        <is>
          <t>2595651</t>
        </is>
      </c>
      <c r="F3553" s="550" t="n">
        <v>46084</v>
      </c>
      <c r="G3553" t="n">
        <v>20689</v>
      </c>
      <c r="H3553" t="inlineStr">
        <is>
          <t>CREME DE LEITE FRESCO QUATA C/1,01LT</t>
        </is>
      </c>
      <c r="I3553" t="inlineStr">
        <is>
          <t>ALIMENTOS</t>
        </is>
      </c>
      <c r="J3553" t="n">
        <v>12</v>
      </c>
      <c r="K3553" t="inlineStr">
        <is>
          <t>UN</t>
        </is>
      </c>
      <c r="L3553" t="n">
        <v>384</v>
      </c>
      <c r="M3553" t="n">
        <v>32</v>
      </c>
      <c r="N3553" t="inlineStr">
        <is>
          <t>ALIMENTOS</t>
        </is>
      </c>
      <c r="O3553" t="inlineStr">
        <is>
          <t>03/2026</t>
        </is>
      </c>
    </row>
    <row r="3554">
      <c r="A3554" t="n">
        <v>215255</v>
      </c>
      <c r="B3554" t="n">
        <v>122</v>
      </c>
      <c r="C3554" t="inlineStr">
        <is>
          <t>Arcos</t>
        </is>
      </c>
      <c r="D3554" t="inlineStr">
        <is>
          <t>CALEBE EQUIPAMENTOS INDUSTRIAIS EIRELI</t>
        </is>
      </c>
      <c r="E3554" t="inlineStr">
        <is>
          <t>12969</t>
        </is>
      </c>
      <c r="F3554" s="550" t="n">
        <v>46085</v>
      </c>
      <c r="G3554" t="n">
        <v>27151</v>
      </c>
      <c r="H3554" t="inlineStr">
        <is>
          <t xml:space="preserve">ESTUFA DUPLA 10B C/LED PRETO </t>
        </is>
      </c>
      <c r="I3554" t="inlineStr">
        <is>
          <t>UTENSILIOS</t>
        </is>
      </c>
      <c r="J3554" t="n">
        <v>2</v>
      </c>
      <c r="K3554" t="inlineStr">
        <is>
          <t>UN</t>
        </is>
      </c>
      <c r="L3554" t="n">
        <v>2000</v>
      </c>
      <c r="M3554" t="n">
        <v>1000</v>
      </c>
      <c r="O3554" t="inlineStr">
        <is>
          <t>03/2026</t>
        </is>
      </c>
    </row>
    <row r="3555">
      <c r="A3555" t="n">
        <v>215252</v>
      </c>
      <c r="B3555" t="n">
        <v>122</v>
      </c>
      <c r="C3555" t="inlineStr">
        <is>
          <t>Arcos</t>
        </is>
      </c>
      <c r="D3555" t="inlineStr">
        <is>
          <t xml:space="preserve">LEITERIA CABRIOLA FROMAGES DE CHEVRE LTDA </t>
        </is>
      </c>
      <c r="E3555" t="inlineStr">
        <is>
          <t>49006</t>
        </is>
      </c>
      <c r="F3555" s="550" t="n">
        <v>46084</v>
      </c>
      <c r="G3555" t="n">
        <v>23082</v>
      </c>
      <c r="H3555" t="inlineStr">
        <is>
          <t>QUEIJO DE CABRA BOURSIN EM PASTA KG</t>
        </is>
      </c>
      <c r="I3555" t="inlineStr">
        <is>
          <t>ALIMENTOS</t>
        </is>
      </c>
      <c r="J3555" t="n">
        <v>12</v>
      </c>
      <c r="K3555" t="inlineStr">
        <is>
          <t>KG</t>
        </is>
      </c>
      <c r="L3555" t="n">
        <v>982.8</v>
      </c>
      <c r="M3555" t="n">
        <v>81.90000000000001</v>
      </c>
      <c r="N3555" t="inlineStr">
        <is>
          <t>ALIMENTOS</t>
        </is>
      </c>
      <c r="O3555" t="inlineStr">
        <is>
          <t>03/2026</t>
        </is>
      </c>
    </row>
    <row r="3556">
      <c r="A3556" t="n">
        <v>215250</v>
      </c>
      <c r="B3556" t="n">
        <v>122</v>
      </c>
      <c r="C3556" t="inlineStr">
        <is>
          <t>Arcos</t>
        </is>
      </c>
      <c r="D3556" t="inlineStr">
        <is>
          <t>FG7 COMERCIO E DISTRIBUICAO DE BEBIDAS LTDA</t>
        </is>
      </c>
      <c r="E3556" t="inlineStr">
        <is>
          <t>757915</t>
        </is>
      </c>
      <c r="F3556" s="550" t="n">
        <v>46085</v>
      </c>
      <c r="G3556" t="n">
        <v>18545</v>
      </c>
      <c r="H3556" t="inlineStr">
        <is>
          <t>APERITIVO CAMPARI 998ML</t>
        </is>
      </c>
      <c r="I3556" t="inlineStr">
        <is>
          <t>BEBIDAS</t>
        </is>
      </c>
      <c r="J3556" t="n">
        <v>12</v>
      </c>
      <c r="K3556" t="inlineStr">
        <is>
          <t>GR</t>
        </is>
      </c>
      <c r="L3556" t="n">
        <v>573.6</v>
      </c>
      <c r="M3556" t="n">
        <v>47.8</v>
      </c>
      <c r="N3556" t="inlineStr">
        <is>
          <t>BEBIDAS</t>
        </is>
      </c>
      <c r="O3556" t="inlineStr">
        <is>
          <t>03/2026</t>
        </is>
      </c>
    </row>
    <row r="3557">
      <c r="A3557" t="n">
        <v>215250</v>
      </c>
      <c r="B3557" t="n">
        <v>122</v>
      </c>
      <c r="C3557" t="inlineStr">
        <is>
          <t>Arcos</t>
        </is>
      </c>
      <c r="D3557" t="inlineStr">
        <is>
          <t>FG7 COMERCIO E DISTRIBUICAO DE BEBIDAS LTDA</t>
        </is>
      </c>
      <c r="E3557" t="inlineStr">
        <is>
          <t>757915</t>
        </is>
      </c>
      <c r="F3557" s="550" t="n">
        <v>46085</v>
      </c>
      <c r="G3557" t="n">
        <v>24552</v>
      </c>
      <c r="H3557" t="inlineStr">
        <is>
          <t>ESPUMANTE CASA PERINI BRUT 750ML</t>
        </is>
      </c>
      <c r="I3557" t="inlineStr">
        <is>
          <t>BEBIDAS</t>
        </is>
      </c>
      <c r="J3557" t="n">
        <v>72</v>
      </c>
      <c r="K3557" t="inlineStr">
        <is>
          <t>GR</t>
        </is>
      </c>
      <c r="L3557" t="n">
        <v>2412.72</v>
      </c>
      <c r="M3557" t="n">
        <v>33.51</v>
      </c>
      <c r="N3557" t="inlineStr">
        <is>
          <t>BEBIDAS</t>
        </is>
      </c>
      <c r="O3557" t="inlineStr">
        <is>
          <t>03/2026</t>
        </is>
      </c>
    </row>
    <row r="3558">
      <c r="A3558" t="n">
        <v>215249</v>
      </c>
      <c r="B3558" t="n">
        <v>122</v>
      </c>
      <c r="C3558" t="inlineStr">
        <is>
          <t>Arcos</t>
        </is>
      </c>
      <c r="D3558" t="inlineStr">
        <is>
          <t>GIGIO COMÉRCIO DE PRODUTO ALIMENTICIOS LTDA</t>
        </is>
      </c>
      <c r="E3558" t="inlineStr">
        <is>
          <t>22464</t>
        </is>
      </c>
      <c r="F3558" s="550" t="n">
        <v>46085</v>
      </c>
      <c r="G3558" t="n">
        <v>25416</v>
      </c>
      <c r="H3558" t="inlineStr">
        <is>
          <t>LEITE DE AVEIA NUDE C/1L UN</t>
        </is>
      </c>
      <c r="I3558" t="inlineStr">
        <is>
          <t>ALIMENTOS</t>
        </is>
      </c>
      <c r="J3558" t="n">
        <v>36</v>
      </c>
      <c r="K3558" t="inlineStr">
        <is>
          <t>UN</t>
        </is>
      </c>
      <c r="L3558" t="n">
        <v>536.4</v>
      </c>
      <c r="M3558" t="n">
        <v>14.9</v>
      </c>
      <c r="N3558" t="inlineStr">
        <is>
          <t>BEBIDAS</t>
        </is>
      </c>
      <c r="O3558" t="inlineStr">
        <is>
          <t>03/2026</t>
        </is>
      </c>
    </row>
    <row r="3559">
      <c r="A3559" t="n">
        <v>215248</v>
      </c>
      <c r="B3559" t="n">
        <v>122</v>
      </c>
      <c r="C3559" t="inlineStr">
        <is>
          <t>Arcos</t>
        </is>
      </c>
      <c r="D3559" t="inlineStr">
        <is>
          <t>EMPORIO M&amp;L COMERCIO DE ALIM E BEBIDAS LTDA</t>
        </is>
      </c>
      <c r="E3559" t="inlineStr">
        <is>
          <t>499364</t>
        </is>
      </c>
      <c r="F3559" s="550" t="n">
        <v>46084</v>
      </c>
      <c r="G3559" t="n">
        <v>20887</v>
      </c>
      <c r="H3559" t="inlineStr">
        <is>
          <t>MEL PURO FLORA NECTAR C/1KG</t>
        </is>
      </c>
      <c r="I3559" t="inlineStr">
        <is>
          <t>ALIMENTOS</t>
        </is>
      </c>
      <c r="J3559" t="n">
        <v>10</v>
      </c>
      <c r="K3559" t="inlineStr">
        <is>
          <t>PT</t>
        </is>
      </c>
      <c r="L3559" t="n">
        <v>365</v>
      </c>
      <c r="M3559" t="n">
        <v>36.5</v>
      </c>
      <c r="N3559" t="inlineStr">
        <is>
          <t>ALIMENTOS</t>
        </is>
      </c>
      <c r="O3559" t="inlineStr">
        <is>
          <t>03/2026</t>
        </is>
      </c>
    </row>
    <row r="3560">
      <c r="A3560" t="n">
        <v>215248</v>
      </c>
      <c r="B3560" t="n">
        <v>122</v>
      </c>
      <c r="C3560" t="inlineStr">
        <is>
          <t>Arcos</t>
        </is>
      </c>
      <c r="D3560" t="inlineStr">
        <is>
          <t>EMPORIO M&amp;L COMERCIO DE ALIM E BEBIDAS LTDA</t>
        </is>
      </c>
      <c r="E3560" t="inlineStr">
        <is>
          <t>499364</t>
        </is>
      </c>
      <c r="F3560" s="550" t="n">
        <v>46084</v>
      </c>
      <c r="G3560" t="n">
        <v>20327</v>
      </c>
      <c r="H3560" t="inlineStr">
        <is>
          <t>FUBA MIMOSO YOKI C/1KG</t>
        </is>
      </c>
      <c r="I3560" t="inlineStr">
        <is>
          <t>ALIMENTOS</t>
        </is>
      </c>
      <c r="J3560" t="n">
        <v>5</v>
      </c>
      <c r="K3560" t="inlineStr">
        <is>
          <t>PC</t>
        </is>
      </c>
      <c r="L3560" t="n">
        <v>36</v>
      </c>
      <c r="M3560" t="n">
        <v>7.2</v>
      </c>
      <c r="N3560" t="inlineStr">
        <is>
          <t>ALIMENTOS</t>
        </is>
      </c>
      <c r="O3560" t="inlineStr">
        <is>
          <t>03/2026</t>
        </is>
      </c>
    </row>
    <row r="3561">
      <c r="A3561" t="n">
        <v>215248</v>
      </c>
      <c r="B3561" t="n">
        <v>122</v>
      </c>
      <c r="C3561" t="inlineStr">
        <is>
          <t>Arcos</t>
        </is>
      </c>
      <c r="D3561" t="inlineStr">
        <is>
          <t>EMPORIO M&amp;L COMERCIO DE ALIM E BEBIDAS LTDA</t>
        </is>
      </c>
      <c r="E3561" t="inlineStr">
        <is>
          <t>499364</t>
        </is>
      </c>
      <c r="F3561" s="550" t="n">
        <v>46084</v>
      </c>
      <c r="G3561" t="n">
        <v>24039</v>
      </c>
      <c r="H3561" t="inlineStr">
        <is>
          <t>AMENDOA INTEIRA CRUA SEM CASCA 1KG</t>
        </is>
      </c>
      <c r="I3561" t="inlineStr">
        <is>
          <t>ALIMENTOS</t>
        </is>
      </c>
      <c r="J3561" t="n">
        <v>10</v>
      </c>
      <c r="K3561" t="inlineStr">
        <is>
          <t>Kg</t>
        </is>
      </c>
      <c r="L3561" t="n">
        <v>699</v>
      </c>
      <c r="M3561" t="n">
        <v>69.90000000000001</v>
      </c>
      <c r="N3561" t="inlineStr">
        <is>
          <t>ALIMENTOS</t>
        </is>
      </c>
      <c r="O3561" t="inlineStr">
        <is>
          <t>03/2026</t>
        </is>
      </c>
    </row>
    <row r="3562">
      <c r="A3562" t="n">
        <v>215248</v>
      </c>
      <c r="B3562" t="n">
        <v>122</v>
      </c>
      <c r="C3562" t="inlineStr">
        <is>
          <t>Arcos</t>
        </is>
      </c>
      <c r="D3562" t="inlineStr">
        <is>
          <t>EMPORIO M&amp;L COMERCIO DE ALIM E BEBIDAS LTDA</t>
        </is>
      </c>
      <c r="E3562" t="inlineStr">
        <is>
          <t>499364</t>
        </is>
      </c>
      <c r="F3562" s="550" t="n">
        <v>46084</v>
      </c>
      <c r="G3562" t="n">
        <v>21010</v>
      </c>
      <c r="H3562" t="inlineStr">
        <is>
          <t>OLEO DE CANOLA SAUDE C/900ML</t>
        </is>
      </c>
      <c r="I3562" t="inlineStr">
        <is>
          <t>ALIMENTOS</t>
        </is>
      </c>
      <c r="J3562" t="n">
        <v>60</v>
      </c>
      <c r="K3562" t="inlineStr">
        <is>
          <t>UN</t>
        </is>
      </c>
      <c r="L3562" t="n">
        <v>714</v>
      </c>
      <c r="M3562" t="n">
        <v>11.9</v>
      </c>
      <c r="N3562" t="inlineStr">
        <is>
          <t>ALIMENTOS</t>
        </is>
      </c>
      <c r="O3562" t="inlineStr">
        <is>
          <t>03/2026</t>
        </is>
      </c>
    </row>
    <row r="3563">
      <c r="A3563" t="n">
        <v>215248</v>
      </c>
      <c r="B3563" t="n">
        <v>122</v>
      </c>
      <c r="C3563" t="inlineStr">
        <is>
          <t>Arcos</t>
        </is>
      </c>
      <c r="D3563" t="inlineStr">
        <is>
          <t>EMPORIO M&amp;L COMERCIO DE ALIM E BEBIDAS LTDA</t>
        </is>
      </c>
      <c r="E3563" t="inlineStr">
        <is>
          <t>499364</t>
        </is>
      </c>
      <c r="F3563" s="550" t="n">
        <v>46084</v>
      </c>
      <c r="G3563" t="n">
        <v>21047</v>
      </c>
      <c r="H3563" t="inlineStr">
        <is>
          <t>AZEITE EXTRA VIRGEM GALLO 2L</t>
        </is>
      </c>
      <c r="I3563" t="inlineStr">
        <is>
          <t>ALIMENTOS</t>
        </is>
      </c>
      <c r="J3563" t="n">
        <v>6</v>
      </c>
      <c r="K3563" t="inlineStr">
        <is>
          <t>GALAO</t>
        </is>
      </c>
      <c r="L3563" t="n">
        <v>689.4</v>
      </c>
      <c r="M3563" t="n">
        <v>114.9</v>
      </c>
      <c r="N3563" t="inlineStr">
        <is>
          <t>ALIMENTOS</t>
        </is>
      </c>
      <c r="O3563" t="inlineStr">
        <is>
          <t>03/2026</t>
        </is>
      </c>
    </row>
    <row r="3564">
      <c r="A3564" t="n">
        <v>215248</v>
      </c>
      <c r="B3564" t="n">
        <v>122</v>
      </c>
      <c r="C3564" t="inlineStr">
        <is>
          <t>Arcos</t>
        </is>
      </c>
      <c r="D3564" t="inlineStr">
        <is>
          <t>EMPORIO M&amp;L COMERCIO DE ALIM E BEBIDAS LTDA</t>
        </is>
      </c>
      <c r="E3564" t="inlineStr">
        <is>
          <t>499364</t>
        </is>
      </c>
      <c r="F3564" s="550" t="n">
        <v>46084</v>
      </c>
      <c r="G3564" t="n">
        <v>23648</v>
      </c>
      <c r="H3564" t="inlineStr">
        <is>
          <t>CASTANHA DO PARA KG</t>
        </is>
      </c>
      <c r="I3564" t="inlineStr">
        <is>
          <t>ALIMENTOS</t>
        </is>
      </c>
      <c r="J3564" t="n">
        <v>8</v>
      </c>
      <c r="K3564" t="inlineStr">
        <is>
          <t>KG</t>
        </is>
      </c>
      <c r="L3564" t="n">
        <v>999.2</v>
      </c>
      <c r="M3564" t="n">
        <v>124.9</v>
      </c>
      <c r="N3564" t="inlineStr">
        <is>
          <t>ALIMENTOS</t>
        </is>
      </c>
      <c r="O3564" t="inlineStr">
        <is>
          <t>03/2026</t>
        </is>
      </c>
    </row>
    <row r="3565">
      <c r="A3565" t="n">
        <v>215248</v>
      </c>
      <c r="B3565" t="n">
        <v>122</v>
      </c>
      <c r="C3565" t="inlineStr">
        <is>
          <t>Arcos</t>
        </is>
      </c>
      <c r="D3565" t="inlineStr">
        <is>
          <t>EMPORIO M&amp;L COMERCIO DE ALIM E BEBIDAS LTDA</t>
        </is>
      </c>
      <c r="E3565" t="inlineStr">
        <is>
          <t>499364</t>
        </is>
      </c>
      <c r="F3565" s="550" t="n">
        <v>46084</v>
      </c>
      <c r="G3565" t="n">
        <v>20027</v>
      </c>
      <c r="H3565" t="inlineStr">
        <is>
          <t>FAVA DE BAUNILHA DE 3G UN</t>
        </is>
      </c>
      <c r="I3565" t="inlineStr">
        <is>
          <t>ALIMENTOS</t>
        </is>
      </c>
      <c r="J3565" t="n">
        <v>3</v>
      </c>
      <c r="K3565" t="inlineStr">
        <is>
          <t>UN</t>
        </is>
      </c>
      <c r="L3565" t="n">
        <v>49.8</v>
      </c>
      <c r="M3565" t="n">
        <v>16.6</v>
      </c>
      <c r="N3565" t="inlineStr">
        <is>
          <t>ALIMENTOS</t>
        </is>
      </c>
      <c r="O3565" t="inlineStr">
        <is>
          <t>03/2026</t>
        </is>
      </c>
    </row>
    <row r="3566">
      <c r="A3566" t="n">
        <v>215248</v>
      </c>
      <c r="B3566" t="n">
        <v>122</v>
      </c>
      <c r="C3566" t="inlineStr">
        <is>
          <t>Arcos</t>
        </is>
      </c>
      <c r="D3566" t="inlineStr">
        <is>
          <t>EMPORIO M&amp;L COMERCIO DE ALIM E BEBIDAS LTDA</t>
        </is>
      </c>
      <c r="E3566" t="inlineStr">
        <is>
          <t>499364</t>
        </is>
      </c>
      <c r="F3566" s="550" t="n">
        <v>46084</v>
      </c>
      <c r="G3566" t="n">
        <v>20385</v>
      </c>
      <c r="H3566" t="inlineStr">
        <is>
          <t>FARINHA DE MILHO FLOCAO YOKI 500GR</t>
        </is>
      </c>
      <c r="I3566" t="inlineStr">
        <is>
          <t>ALIMENTOS</t>
        </is>
      </c>
      <c r="J3566" t="n">
        <v>12</v>
      </c>
      <c r="K3566" t="inlineStr">
        <is>
          <t>UN</t>
        </is>
      </c>
      <c r="L3566" t="n">
        <v>59.4</v>
      </c>
      <c r="M3566" t="n">
        <v>4.95</v>
      </c>
      <c r="N3566" t="inlineStr">
        <is>
          <t>ALIMENTOS</t>
        </is>
      </c>
      <c r="O3566" t="inlineStr">
        <is>
          <t>03/2026</t>
        </is>
      </c>
    </row>
    <row r="3567">
      <c r="A3567" t="n">
        <v>215246</v>
      </c>
      <c r="B3567" t="n">
        <v>122</v>
      </c>
      <c r="C3567" t="inlineStr">
        <is>
          <t>Arcos</t>
        </is>
      </c>
      <c r="D3567" t="inlineStr">
        <is>
          <t>QUEIJARIA ATALAIA LTDA</t>
        </is>
      </c>
      <c r="E3567" t="inlineStr">
        <is>
          <t>22803</t>
        </is>
      </c>
      <c r="F3567" s="550" t="n">
        <v>46084</v>
      </c>
      <c r="G3567" t="n">
        <v>26594</v>
      </c>
      <c r="H3567" t="inlineStr">
        <is>
          <t>QUEIJO MOGIANA KG</t>
        </is>
      </c>
      <c r="I3567" t="inlineStr">
        <is>
          <t>ALIMENTOS</t>
        </is>
      </c>
      <c r="J3567" t="n">
        <v>18.1</v>
      </c>
      <c r="K3567" t="inlineStr">
        <is>
          <t>KG</t>
        </is>
      </c>
      <c r="L3567" t="n">
        <v>1572.89</v>
      </c>
      <c r="M3567" t="n">
        <v>86.90000000000001</v>
      </c>
      <c r="N3567" t="inlineStr">
        <is>
          <t>ALIMENTOS</t>
        </is>
      </c>
      <c r="O3567" t="inlineStr">
        <is>
          <t>03/2026</t>
        </is>
      </c>
    </row>
    <row r="3568">
      <c r="A3568" t="n">
        <v>215245</v>
      </c>
      <c r="B3568" t="n">
        <v>122</v>
      </c>
      <c r="C3568" t="inlineStr">
        <is>
          <t>Arcos</t>
        </is>
      </c>
      <c r="D3568" t="inlineStr">
        <is>
          <t>CECILIA TSUYACO ARAKI SILVA LTDA</t>
        </is>
      </c>
      <c r="E3568" t="inlineStr">
        <is>
          <t>387859</t>
        </is>
      </c>
      <c r="F3568" s="550" t="n">
        <v>46084</v>
      </c>
      <c r="G3568" t="n">
        <v>19505</v>
      </c>
      <c r="H3568" t="inlineStr">
        <is>
          <t>ALFACE AMERICANA KG</t>
        </is>
      </c>
      <c r="I3568" t="inlineStr">
        <is>
          <t>ALIMENTOS</t>
        </is>
      </c>
      <c r="J3568" t="n">
        <v>1</v>
      </c>
      <c r="K3568" t="inlineStr">
        <is>
          <t>KG</t>
        </is>
      </c>
      <c r="L3568" t="n">
        <v>15.5</v>
      </c>
      <c r="M3568" t="n">
        <v>15.5</v>
      </c>
      <c r="N3568" t="inlineStr">
        <is>
          <t>ALIMENTOS</t>
        </is>
      </c>
      <c r="O3568" t="inlineStr">
        <is>
          <t>03/2026</t>
        </is>
      </c>
    </row>
    <row r="3569">
      <c r="A3569" t="n">
        <v>215245</v>
      </c>
      <c r="B3569" t="n">
        <v>122</v>
      </c>
      <c r="C3569" t="inlineStr">
        <is>
          <t>Arcos</t>
        </is>
      </c>
      <c r="D3569" t="inlineStr">
        <is>
          <t>CECILIA TSUYACO ARAKI SILVA LTDA</t>
        </is>
      </c>
      <c r="E3569" t="inlineStr">
        <is>
          <t>387859</t>
        </is>
      </c>
      <c r="F3569" s="550" t="n">
        <v>46084</v>
      </c>
      <c r="G3569" t="n">
        <v>19476</v>
      </c>
      <c r="H3569" t="inlineStr">
        <is>
          <t>MANJERICAO KG</t>
        </is>
      </c>
      <c r="I3569" t="inlineStr">
        <is>
          <t>ALIMENTOS</t>
        </is>
      </c>
      <c r="J3569" t="n">
        <v>0.4</v>
      </c>
      <c r="K3569" t="inlineStr">
        <is>
          <t>KG</t>
        </is>
      </c>
      <c r="L3569" t="n">
        <v>26</v>
      </c>
      <c r="M3569" t="n">
        <v>65</v>
      </c>
      <c r="N3569" t="inlineStr">
        <is>
          <t>ALIMENTOS</t>
        </is>
      </c>
      <c r="O3569" t="inlineStr">
        <is>
          <t>03/2026</t>
        </is>
      </c>
    </row>
    <row r="3570">
      <c r="A3570" t="n">
        <v>215245</v>
      </c>
      <c r="B3570" t="n">
        <v>122</v>
      </c>
      <c r="C3570" t="inlineStr">
        <is>
          <t>Arcos</t>
        </is>
      </c>
      <c r="D3570" t="inlineStr">
        <is>
          <t>CECILIA TSUYACO ARAKI SILVA LTDA</t>
        </is>
      </c>
      <c r="E3570" t="inlineStr">
        <is>
          <t>387859</t>
        </is>
      </c>
      <c r="F3570" s="550" t="n">
        <v>46084</v>
      </c>
      <c r="G3570" t="n">
        <v>19485</v>
      </c>
      <c r="H3570" t="inlineStr">
        <is>
          <t>ENDRO DILL KG</t>
        </is>
      </c>
      <c r="I3570" t="inlineStr">
        <is>
          <t>ALIMENTOS</t>
        </is>
      </c>
      <c r="J3570" t="n">
        <v>0.1</v>
      </c>
      <c r="K3570" t="inlineStr">
        <is>
          <t>KG</t>
        </is>
      </c>
      <c r="L3570" t="n">
        <v>15.5</v>
      </c>
      <c r="M3570" t="n">
        <v>155</v>
      </c>
      <c r="N3570" t="inlineStr">
        <is>
          <t>ALIMENTOS</t>
        </is>
      </c>
      <c r="O3570" t="inlineStr">
        <is>
          <t>03/2026</t>
        </is>
      </c>
    </row>
    <row r="3571">
      <c r="A3571" t="n">
        <v>215245</v>
      </c>
      <c r="B3571" t="n">
        <v>122</v>
      </c>
      <c r="C3571" t="inlineStr">
        <is>
          <t>Arcos</t>
        </is>
      </c>
      <c r="D3571" t="inlineStr">
        <is>
          <t>CECILIA TSUYACO ARAKI SILVA LTDA</t>
        </is>
      </c>
      <c r="E3571" t="inlineStr">
        <is>
          <t>387859</t>
        </is>
      </c>
      <c r="F3571" s="550" t="n">
        <v>46084</v>
      </c>
      <c r="G3571" t="n">
        <v>19488</v>
      </c>
      <c r="H3571" t="inlineStr">
        <is>
          <t>CEBOLINHA KG</t>
        </is>
      </c>
      <c r="I3571" t="inlineStr">
        <is>
          <t>ALIMENTOS</t>
        </is>
      </c>
      <c r="J3571" t="n">
        <v>0.8</v>
      </c>
      <c r="K3571" t="inlineStr">
        <is>
          <t>KG</t>
        </is>
      </c>
      <c r="L3571" t="n">
        <v>9.6</v>
      </c>
      <c r="M3571" t="n">
        <v>12</v>
      </c>
      <c r="N3571" t="inlineStr">
        <is>
          <t>ALIMENTOS</t>
        </is>
      </c>
      <c r="O3571" t="inlineStr">
        <is>
          <t>03/2026</t>
        </is>
      </c>
    </row>
    <row r="3572">
      <c r="A3572" t="n">
        <v>215245</v>
      </c>
      <c r="B3572" t="n">
        <v>122</v>
      </c>
      <c r="C3572" t="inlineStr">
        <is>
          <t>Arcos</t>
        </is>
      </c>
      <c r="D3572" t="inlineStr">
        <is>
          <t>CECILIA TSUYACO ARAKI SILVA LTDA</t>
        </is>
      </c>
      <c r="E3572" t="inlineStr">
        <is>
          <t>387859</t>
        </is>
      </c>
      <c r="F3572" s="550" t="n">
        <v>46084</v>
      </c>
      <c r="G3572" t="n">
        <v>19498</v>
      </c>
      <c r="H3572" t="inlineStr">
        <is>
          <t>ALFACE ROMANA KG</t>
        </is>
      </c>
      <c r="I3572" t="inlineStr">
        <is>
          <t>ALIMENTOS</t>
        </is>
      </c>
      <c r="J3572" t="n">
        <v>1</v>
      </c>
      <c r="K3572" t="inlineStr">
        <is>
          <t>KG</t>
        </is>
      </c>
      <c r="L3572" t="n">
        <v>18</v>
      </c>
      <c r="M3572" t="n">
        <v>18</v>
      </c>
      <c r="N3572" t="inlineStr">
        <is>
          <t>ALIMENTOS</t>
        </is>
      </c>
      <c r="O3572" t="inlineStr">
        <is>
          <t>03/2026</t>
        </is>
      </c>
    </row>
    <row r="3573">
      <c r="A3573" t="n">
        <v>215245</v>
      </c>
      <c r="B3573" t="n">
        <v>122</v>
      </c>
      <c r="C3573" t="inlineStr">
        <is>
          <t>Arcos</t>
        </is>
      </c>
      <c r="D3573" t="inlineStr">
        <is>
          <t>CECILIA TSUYACO ARAKI SILVA LTDA</t>
        </is>
      </c>
      <c r="E3573" t="inlineStr">
        <is>
          <t>387859</t>
        </is>
      </c>
      <c r="F3573" s="550" t="n">
        <v>46084</v>
      </c>
      <c r="G3573" t="n">
        <v>19480</v>
      </c>
      <c r="H3573" t="inlineStr">
        <is>
          <t>HORTELA HIDROPONICA KG</t>
        </is>
      </c>
      <c r="I3573" t="inlineStr">
        <is>
          <t>ALIMENTOS</t>
        </is>
      </c>
      <c r="J3573" t="n">
        <v>0.2</v>
      </c>
      <c r="K3573" t="inlineStr">
        <is>
          <t>KG</t>
        </is>
      </c>
      <c r="L3573" t="n">
        <v>3.2</v>
      </c>
      <c r="M3573" t="n">
        <v>16</v>
      </c>
      <c r="N3573" t="inlineStr">
        <is>
          <t>ALIMENTOS</t>
        </is>
      </c>
      <c r="O3573" t="inlineStr">
        <is>
          <t>03/2026</t>
        </is>
      </c>
    </row>
    <row r="3574">
      <c r="A3574" t="n">
        <v>215245</v>
      </c>
      <c r="B3574" t="n">
        <v>122</v>
      </c>
      <c r="C3574" t="inlineStr">
        <is>
          <t>Arcos</t>
        </is>
      </c>
      <c r="D3574" t="inlineStr">
        <is>
          <t>CECILIA TSUYACO ARAKI SILVA LTDA</t>
        </is>
      </c>
      <c r="E3574" t="inlineStr">
        <is>
          <t>387859</t>
        </is>
      </c>
      <c r="F3574" s="550" t="n">
        <v>46084</v>
      </c>
      <c r="G3574" t="n">
        <v>19558</v>
      </c>
      <c r="H3574" t="inlineStr">
        <is>
          <t>QUIABO KG</t>
        </is>
      </c>
      <c r="I3574" t="inlineStr">
        <is>
          <t>ALIMENTOS</t>
        </is>
      </c>
      <c r="J3574" t="n">
        <v>0.6</v>
      </c>
      <c r="K3574" t="inlineStr">
        <is>
          <t>KG</t>
        </is>
      </c>
      <c r="L3574" t="n">
        <v>7.8</v>
      </c>
      <c r="M3574" t="n">
        <v>13</v>
      </c>
      <c r="N3574" t="inlineStr">
        <is>
          <t>ALIMENTOS</t>
        </is>
      </c>
      <c r="O3574" t="inlineStr">
        <is>
          <t>03/2026</t>
        </is>
      </c>
    </row>
    <row r="3575">
      <c r="A3575" t="n">
        <v>215245</v>
      </c>
      <c r="B3575" t="n">
        <v>122</v>
      </c>
      <c r="C3575" t="inlineStr">
        <is>
          <t>Arcos</t>
        </is>
      </c>
      <c r="D3575" t="inlineStr">
        <is>
          <t>CECILIA TSUYACO ARAKI SILVA LTDA</t>
        </is>
      </c>
      <c r="E3575" t="inlineStr">
        <is>
          <t>387859</t>
        </is>
      </c>
      <c r="F3575" s="550" t="n">
        <v>46084</v>
      </c>
      <c r="G3575" t="n">
        <v>19738</v>
      </c>
      <c r="H3575" t="inlineStr">
        <is>
          <t>MELANCIA KG</t>
        </is>
      </c>
      <c r="I3575" t="inlineStr">
        <is>
          <t>ALIMENTOS</t>
        </is>
      </c>
      <c r="J3575" t="n">
        <v>20</v>
      </c>
      <c r="K3575" t="inlineStr">
        <is>
          <t>KG</t>
        </is>
      </c>
      <c r="L3575" t="n">
        <v>56</v>
      </c>
      <c r="M3575" t="n">
        <v>2.8</v>
      </c>
      <c r="N3575" t="inlineStr">
        <is>
          <t>ALIMENTOS</t>
        </is>
      </c>
      <c r="O3575" t="inlineStr">
        <is>
          <t>03/2026</t>
        </is>
      </c>
    </row>
    <row r="3576">
      <c r="A3576" t="n">
        <v>215245</v>
      </c>
      <c r="B3576" t="n">
        <v>122</v>
      </c>
      <c r="C3576" t="inlineStr">
        <is>
          <t>Arcos</t>
        </is>
      </c>
      <c r="D3576" t="inlineStr">
        <is>
          <t>CECILIA TSUYACO ARAKI SILVA LTDA</t>
        </is>
      </c>
      <c r="E3576" t="inlineStr">
        <is>
          <t>387859</t>
        </is>
      </c>
      <c r="F3576" s="550" t="n">
        <v>46084</v>
      </c>
      <c r="G3576" t="n">
        <v>19721</v>
      </c>
      <c r="H3576" t="inlineStr">
        <is>
          <t>ROMA KG</t>
        </is>
      </c>
      <c r="I3576" t="inlineStr">
        <is>
          <t>ALIMENTOS</t>
        </is>
      </c>
      <c r="J3576" t="n">
        <v>1</v>
      </c>
      <c r="K3576" t="inlineStr">
        <is>
          <t>KG</t>
        </is>
      </c>
      <c r="L3576" t="n">
        <v>40</v>
      </c>
      <c r="M3576" t="n">
        <v>40</v>
      </c>
      <c r="N3576" t="inlineStr">
        <is>
          <t>ALIMENTOS</t>
        </is>
      </c>
      <c r="O3576" t="inlineStr">
        <is>
          <t>03/2026</t>
        </is>
      </c>
    </row>
    <row r="3577">
      <c r="A3577" t="n">
        <v>215245</v>
      </c>
      <c r="B3577" t="n">
        <v>122</v>
      </c>
      <c r="C3577" t="inlineStr">
        <is>
          <t>Arcos</t>
        </is>
      </c>
      <c r="D3577" t="inlineStr">
        <is>
          <t>CECILIA TSUYACO ARAKI SILVA LTDA</t>
        </is>
      </c>
      <c r="E3577" t="inlineStr">
        <is>
          <t>387859</t>
        </is>
      </c>
      <c r="F3577" s="550" t="n">
        <v>46084</v>
      </c>
      <c r="G3577" t="n">
        <v>19743</v>
      </c>
      <c r="H3577" t="inlineStr">
        <is>
          <t>MACA VERDE KG</t>
        </is>
      </c>
      <c r="I3577" t="inlineStr">
        <is>
          <t>ALIMENTOS</t>
        </is>
      </c>
      <c r="J3577" t="n">
        <v>7</v>
      </c>
      <c r="K3577" t="inlineStr">
        <is>
          <t>KG</t>
        </is>
      </c>
      <c r="L3577" t="n">
        <v>105</v>
      </c>
      <c r="M3577" t="n">
        <v>15</v>
      </c>
      <c r="N3577" t="inlineStr">
        <is>
          <t>ALIMENTOS</t>
        </is>
      </c>
      <c r="O3577" t="inlineStr">
        <is>
          <t>03/2026</t>
        </is>
      </c>
    </row>
    <row r="3578">
      <c r="A3578" t="n">
        <v>215245</v>
      </c>
      <c r="B3578" t="n">
        <v>122</v>
      </c>
      <c r="C3578" t="inlineStr">
        <is>
          <t>Arcos</t>
        </is>
      </c>
      <c r="D3578" t="inlineStr">
        <is>
          <t>CECILIA TSUYACO ARAKI SILVA LTDA</t>
        </is>
      </c>
      <c r="E3578" t="inlineStr">
        <is>
          <t>387859</t>
        </is>
      </c>
      <c r="F3578" s="550" t="n">
        <v>46084</v>
      </c>
      <c r="G3578" t="n">
        <v>23113</v>
      </c>
      <c r="H3578" t="inlineStr">
        <is>
          <t>SALSA KG</t>
        </is>
      </c>
      <c r="I3578" t="inlineStr">
        <is>
          <t>ALIMENTOS</t>
        </is>
      </c>
      <c r="J3578" t="n">
        <v>1</v>
      </c>
      <c r="K3578" t="inlineStr">
        <is>
          <t>KG</t>
        </is>
      </c>
      <c r="L3578" t="n">
        <v>9</v>
      </c>
      <c r="M3578" t="n">
        <v>9</v>
      </c>
      <c r="N3578" t="inlineStr">
        <is>
          <t>ALIMENTOS</t>
        </is>
      </c>
      <c r="O3578" t="inlineStr">
        <is>
          <t>03/2026</t>
        </is>
      </c>
    </row>
    <row r="3579">
      <c r="A3579" t="n">
        <v>215245</v>
      </c>
      <c r="B3579" t="n">
        <v>122</v>
      </c>
      <c r="C3579" t="inlineStr">
        <is>
          <t>Arcos</t>
        </is>
      </c>
      <c r="D3579" t="inlineStr">
        <is>
          <t>CECILIA TSUYACO ARAKI SILVA LTDA</t>
        </is>
      </c>
      <c r="E3579" t="inlineStr">
        <is>
          <t>387859</t>
        </is>
      </c>
      <c r="F3579" s="550" t="n">
        <v>46084</v>
      </c>
      <c r="G3579" t="n">
        <v>23241</v>
      </c>
      <c r="H3579" t="inlineStr">
        <is>
          <t>CHUCHU KG</t>
        </is>
      </c>
      <c r="I3579" t="inlineStr">
        <is>
          <t>ALIMENTOS</t>
        </is>
      </c>
      <c r="J3579" t="n">
        <v>1</v>
      </c>
      <c r="K3579" t="inlineStr">
        <is>
          <t>KG</t>
        </is>
      </c>
      <c r="L3579" t="n">
        <v>3.5</v>
      </c>
      <c r="M3579" t="n">
        <v>3.5</v>
      </c>
      <c r="N3579" t="inlineStr">
        <is>
          <t>ALIMENTOS</t>
        </is>
      </c>
      <c r="O3579" t="inlineStr">
        <is>
          <t>03/2026</t>
        </is>
      </c>
    </row>
    <row r="3580">
      <c r="A3580" t="n">
        <v>215245</v>
      </c>
      <c r="B3580" t="n">
        <v>122</v>
      </c>
      <c r="C3580" t="inlineStr">
        <is>
          <t>Arcos</t>
        </is>
      </c>
      <c r="D3580" t="inlineStr">
        <is>
          <t>CECILIA TSUYACO ARAKI SILVA LTDA</t>
        </is>
      </c>
      <c r="E3580" t="inlineStr">
        <is>
          <t>387859</t>
        </is>
      </c>
      <c r="F3580" s="550" t="n">
        <v>46084</v>
      </c>
      <c r="G3580" t="n">
        <v>23236</v>
      </c>
      <c r="H3580" t="inlineStr">
        <is>
          <t>COUVE MANTEIGA KG</t>
        </is>
      </c>
      <c r="I3580" t="inlineStr">
        <is>
          <t>ALIMENTOS</t>
        </is>
      </c>
      <c r="J3580" t="n">
        <v>2.5</v>
      </c>
      <c r="K3580" t="inlineStr">
        <is>
          <t>KG</t>
        </is>
      </c>
      <c r="L3580" t="n">
        <v>18.75</v>
      </c>
      <c r="M3580" t="n">
        <v>7.5</v>
      </c>
      <c r="N3580" t="inlineStr">
        <is>
          <t>ALIMENTOS</t>
        </is>
      </c>
      <c r="O3580" t="inlineStr">
        <is>
          <t>03/2026</t>
        </is>
      </c>
    </row>
    <row r="3581">
      <c r="A3581" t="n">
        <v>215245</v>
      </c>
      <c r="B3581" t="n">
        <v>122</v>
      </c>
      <c r="C3581" t="inlineStr">
        <is>
          <t>Arcos</t>
        </is>
      </c>
      <c r="D3581" t="inlineStr">
        <is>
          <t>CECILIA TSUYACO ARAKI SILVA LTDA</t>
        </is>
      </c>
      <c r="E3581" t="inlineStr">
        <is>
          <t>387859</t>
        </is>
      </c>
      <c r="F3581" s="550" t="n">
        <v>46084</v>
      </c>
      <c r="G3581" t="n">
        <v>23359</v>
      </c>
      <c r="H3581" t="inlineStr">
        <is>
          <t>LIMAO TAHITI KG</t>
        </is>
      </c>
      <c r="I3581" t="inlineStr">
        <is>
          <t>ALIMENTOS</t>
        </is>
      </c>
      <c r="J3581" t="n">
        <v>10</v>
      </c>
      <c r="K3581" t="inlineStr">
        <is>
          <t>KG</t>
        </is>
      </c>
      <c r="L3581" t="n">
        <v>24</v>
      </c>
      <c r="M3581" t="n">
        <v>2.4</v>
      </c>
      <c r="N3581" t="inlineStr">
        <is>
          <t>ALIMENTOS</t>
        </is>
      </c>
      <c r="O3581" t="inlineStr">
        <is>
          <t>03/2026</t>
        </is>
      </c>
    </row>
    <row r="3582">
      <c r="A3582" t="n">
        <v>215245</v>
      </c>
      <c r="B3582" t="n">
        <v>122</v>
      </c>
      <c r="C3582" t="inlineStr">
        <is>
          <t>Arcos</t>
        </is>
      </c>
      <c r="D3582" t="inlineStr">
        <is>
          <t>CECILIA TSUYACO ARAKI SILVA LTDA</t>
        </is>
      </c>
      <c r="E3582" t="inlineStr">
        <is>
          <t>387859</t>
        </is>
      </c>
      <c r="F3582" s="550" t="n">
        <v>46084</v>
      </c>
      <c r="G3582" t="n">
        <v>23095</v>
      </c>
      <c r="H3582" t="inlineStr">
        <is>
          <t>OVO CAIPIRA UN</t>
        </is>
      </c>
      <c r="I3582" t="inlineStr">
        <is>
          <t>ALIMENTOS</t>
        </is>
      </c>
      <c r="J3582" t="n">
        <v>150</v>
      </c>
      <c r="K3582" t="inlineStr">
        <is>
          <t>UN</t>
        </is>
      </c>
      <c r="L3582" t="n">
        <v>187.5</v>
      </c>
      <c r="M3582" t="n">
        <v>1.25</v>
      </c>
      <c r="N3582" t="inlineStr">
        <is>
          <t>ALIMENTOS</t>
        </is>
      </c>
      <c r="O3582" t="inlineStr">
        <is>
          <t>03/2026</t>
        </is>
      </c>
    </row>
    <row r="3583">
      <c r="A3583" t="n">
        <v>215245</v>
      </c>
      <c r="B3583" t="n">
        <v>122</v>
      </c>
      <c r="C3583" t="inlineStr">
        <is>
          <t>Arcos</t>
        </is>
      </c>
      <c r="D3583" t="inlineStr">
        <is>
          <t>CECILIA TSUYACO ARAKI SILVA LTDA</t>
        </is>
      </c>
      <c r="E3583" t="inlineStr">
        <is>
          <t>387859</t>
        </is>
      </c>
      <c r="F3583" s="550" t="n">
        <v>46084</v>
      </c>
      <c r="G3583" t="n">
        <v>24037</v>
      </c>
      <c r="H3583" t="inlineStr">
        <is>
          <t>ALHO TRITURADO FRITO</t>
        </is>
      </c>
      <c r="I3583" t="inlineStr">
        <is>
          <t>ALIMENTOS</t>
        </is>
      </c>
      <c r="J3583" t="n">
        <v>2</v>
      </c>
      <c r="K3583" t="inlineStr">
        <is>
          <t>KG</t>
        </is>
      </c>
      <c r="L3583" t="n">
        <v>39</v>
      </c>
      <c r="M3583" t="n">
        <v>19.5</v>
      </c>
      <c r="N3583" t="inlineStr">
        <is>
          <t>ALIMENTOS</t>
        </is>
      </c>
      <c r="O3583" t="inlineStr">
        <is>
          <t>03/2026</t>
        </is>
      </c>
    </row>
    <row r="3584">
      <c r="A3584" t="n">
        <v>215245</v>
      </c>
      <c r="B3584" t="n">
        <v>122</v>
      </c>
      <c r="C3584" t="inlineStr">
        <is>
          <t>Arcos</t>
        </is>
      </c>
      <c r="D3584" t="inlineStr">
        <is>
          <t>CECILIA TSUYACO ARAKI SILVA LTDA</t>
        </is>
      </c>
      <c r="E3584" t="inlineStr">
        <is>
          <t>387859</t>
        </is>
      </c>
      <c r="F3584" s="550" t="n">
        <v>46084</v>
      </c>
      <c r="G3584" t="n">
        <v>19472</v>
      </c>
      <c r="H3584" t="inlineStr">
        <is>
          <t>RUCULA KG</t>
        </is>
      </c>
      <c r="I3584" t="inlineStr">
        <is>
          <t>ALIMENTOS</t>
        </is>
      </c>
      <c r="J3584" t="n">
        <v>1.2</v>
      </c>
      <c r="K3584" t="inlineStr">
        <is>
          <t>KG</t>
        </is>
      </c>
      <c r="L3584" t="n">
        <v>30</v>
      </c>
      <c r="M3584" t="n">
        <v>25</v>
      </c>
      <c r="N3584" t="inlineStr">
        <is>
          <t>ALIMENTOS</t>
        </is>
      </c>
      <c r="O3584" t="inlineStr">
        <is>
          <t>03/2026</t>
        </is>
      </c>
    </row>
    <row r="3585">
      <c r="A3585" t="n">
        <v>215243</v>
      </c>
      <c r="B3585" t="n">
        <v>122</v>
      </c>
      <c r="C3585" t="inlineStr">
        <is>
          <t>Arcos</t>
        </is>
      </c>
      <c r="D3585" t="inlineStr">
        <is>
          <t>ARTE GELATI SORVETES LTDA</t>
        </is>
      </c>
      <c r="E3585" t="inlineStr">
        <is>
          <t>40463</t>
        </is>
      </c>
      <c r="F3585" s="550" t="n">
        <v>46084</v>
      </c>
      <c r="G3585" t="n">
        <v>24986</v>
      </c>
      <c r="H3585" t="inlineStr">
        <is>
          <t>SORVETE DE MARACUJA ARTE GELATE C/3,8KG</t>
        </is>
      </c>
      <c r="I3585" t="inlineStr">
        <is>
          <t>ALIMENTOS</t>
        </is>
      </c>
      <c r="J3585" t="n">
        <v>2</v>
      </c>
      <c r="K3585" t="inlineStr">
        <is>
          <t>Pt</t>
        </is>
      </c>
      <c r="L3585" t="n">
        <v>358.8</v>
      </c>
      <c r="M3585" t="n">
        <v>179.4</v>
      </c>
      <c r="N3585" t="inlineStr">
        <is>
          <t>ALIMENTOS</t>
        </is>
      </c>
      <c r="O3585" t="inlineStr">
        <is>
          <t>03/2026</t>
        </is>
      </c>
    </row>
    <row r="3586">
      <c r="A3586" t="n">
        <v>215241</v>
      </c>
      <c r="B3586" t="n">
        <v>122</v>
      </c>
      <c r="C3586" t="inlineStr">
        <is>
          <t>Arcos</t>
        </is>
      </c>
      <c r="D3586" t="inlineStr">
        <is>
          <t>NA MORADA INDÚSTRIA E COMÉRCIO LTDA</t>
        </is>
      </c>
      <c r="E3586" t="inlineStr">
        <is>
          <t>290807</t>
        </is>
      </c>
      <c r="F3586" s="550" t="n">
        <v>46084</v>
      </c>
      <c r="G3586" t="n">
        <v>19370</v>
      </c>
      <c r="H3586" t="inlineStr">
        <is>
          <t>QUEIJO CAMEMBERT SERRA DAS ANTAS CX 1,680KG C/12 DE 140G KG</t>
        </is>
      </c>
      <c r="I3586" t="inlineStr">
        <is>
          <t>ALIMENTOS</t>
        </is>
      </c>
      <c r="J3586" t="n">
        <v>17.16</v>
      </c>
      <c r="K3586" t="inlineStr">
        <is>
          <t>KG</t>
        </is>
      </c>
      <c r="L3586" t="n">
        <v>1626.77</v>
      </c>
      <c r="M3586" t="n">
        <v>94.800117</v>
      </c>
      <c r="N3586" t="inlineStr">
        <is>
          <t>ALIMENTOS</t>
        </is>
      </c>
      <c r="O3586" t="inlineStr">
        <is>
          <t>03/2026</t>
        </is>
      </c>
    </row>
    <row r="3587">
      <c r="A3587" t="n">
        <v>215241</v>
      </c>
      <c r="B3587" t="n">
        <v>122</v>
      </c>
      <c r="C3587" t="inlineStr">
        <is>
          <t>Arcos</t>
        </is>
      </c>
      <c r="D3587" t="inlineStr">
        <is>
          <t>NA MORADA INDÚSTRIA E COMÉRCIO LTDA</t>
        </is>
      </c>
      <c r="E3587" t="inlineStr">
        <is>
          <t>290807</t>
        </is>
      </c>
      <c r="F3587" s="550" t="n">
        <v>46084</v>
      </c>
      <c r="G3587" t="n">
        <v>26596</v>
      </c>
      <c r="H3587" t="inlineStr">
        <is>
          <t>QUEIJO GORGONZOLA SERRA DAS ANTAS (PECAS DE 660G) KG</t>
        </is>
      </c>
      <c r="I3587" t="inlineStr">
        <is>
          <t>ALIMENTOS</t>
        </is>
      </c>
      <c r="J3587" t="n">
        <v>1.29</v>
      </c>
      <c r="K3587" t="inlineStr">
        <is>
          <t>KG</t>
        </is>
      </c>
      <c r="L3587" t="n">
        <v>129.26</v>
      </c>
      <c r="M3587" t="n">
        <v>100.20155</v>
      </c>
      <c r="N3587" t="inlineStr">
        <is>
          <t>ALIMENTOS</t>
        </is>
      </c>
      <c r="O3587" t="inlineStr">
        <is>
          <t>03/2026</t>
        </is>
      </c>
    </row>
    <row r="3588">
      <c r="A3588" t="n">
        <v>215240</v>
      </c>
      <c r="B3588" t="n">
        <v>122</v>
      </c>
      <c r="C3588" t="inlineStr">
        <is>
          <t>Arcos</t>
        </is>
      </c>
      <c r="D3588" t="inlineStr">
        <is>
          <t>AMBEV S. A. - CDD SAO PAULO</t>
        </is>
      </c>
      <c r="E3588" t="inlineStr">
        <is>
          <t>36383</t>
        </is>
      </c>
      <c r="F3588" s="550" t="n">
        <v>46084</v>
      </c>
      <c r="G3588" t="n">
        <v>18589</v>
      </c>
      <c r="H3588" t="inlineStr">
        <is>
          <t>STELLA ARTOIS LONG NECK 330ML C/24</t>
        </is>
      </c>
      <c r="I3588" t="inlineStr">
        <is>
          <t>BEBIDAS</t>
        </is>
      </c>
      <c r="J3588" t="n">
        <v>12</v>
      </c>
      <c r="K3588" t="inlineStr">
        <is>
          <t>PC</t>
        </is>
      </c>
      <c r="L3588" t="n">
        <v>1410.72</v>
      </c>
      <c r="M3588" t="n">
        <v>117.56</v>
      </c>
      <c r="N3588" t="inlineStr">
        <is>
          <t>BEBIDAS</t>
        </is>
      </c>
      <c r="O3588" t="inlineStr">
        <is>
          <t>03/2026</t>
        </is>
      </c>
    </row>
    <row r="3589">
      <c r="A3589" t="n">
        <v>215240</v>
      </c>
      <c r="B3589" t="n">
        <v>122</v>
      </c>
      <c r="C3589" t="inlineStr">
        <is>
          <t>Arcos</t>
        </is>
      </c>
      <c r="D3589" t="inlineStr">
        <is>
          <t>AMBEV S. A. - CDD SAO PAULO</t>
        </is>
      </c>
      <c r="E3589" t="inlineStr">
        <is>
          <t>36383</t>
        </is>
      </c>
      <c r="F3589" s="550" t="n">
        <v>46084</v>
      </c>
      <c r="G3589" t="n">
        <v>18586</v>
      </c>
      <c r="H3589" t="inlineStr">
        <is>
          <t>STELLA ARTOIS SEM GLUTEN LONG NECK 330ML C/24</t>
        </is>
      </c>
      <c r="I3589" t="inlineStr">
        <is>
          <t>BEBIDAS</t>
        </is>
      </c>
      <c r="J3589" t="n">
        <v>6</v>
      </c>
      <c r="K3589" t="inlineStr">
        <is>
          <t>PC</t>
        </is>
      </c>
      <c r="L3589" t="n">
        <v>773.8200000000001</v>
      </c>
      <c r="M3589" t="n">
        <v>128.97</v>
      </c>
      <c r="N3589" t="inlineStr">
        <is>
          <t>BEBIDAS</t>
        </is>
      </c>
      <c r="O3589" t="inlineStr">
        <is>
          <t>03/2026</t>
        </is>
      </c>
    </row>
    <row r="3590">
      <c r="A3590" t="n">
        <v>215237</v>
      </c>
      <c r="B3590" t="n">
        <v>122</v>
      </c>
      <c r="C3590" t="inlineStr">
        <is>
          <t>Arcos</t>
        </is>
      </c>
      <c r="D3590" t="inlineStr">
        <is>
          <t>AROUMAR DISTRIBUIDORA DE PRODUTOS ALIMENTICIOS LTDA</t>
        </is>
      </c>
      <c r="E3590" t="inlineStr">
        <is>
          <t>1044518</t>
        </is>
      </c>
      <c r="F3590" s="550" t="n">
        <v>46084</v>
      </c>
      <c r="G3590" t="n">
        <v>20301</v>
      </c>
      <c r="H3590" t="inlineStr">
        <is>
          <t>ARROZ BRANCO TIPO 1 CAMIL C/5KG</t>
        </is>
      </c>
      <c r="I3590" t="inlineStr">
        <is>
          <t>ALIMENTOS</t>
        </is>
      </c>
      <c r="J3590" t="n">
        <v>10</v>
      </c>
      <c r="K3590" t="inlineStr">
        <is>
          <t>PC</t>
        </is>
      </c>
      <c r="L3590" t="n">
        <v>189</v>
      </c>
      <c r="M3590" t="n">
        <v>18.9</v>
      </c>
      <c r="N3590" t="inlineStr">
        <is>
          <t>ALIMENTOS</t>
        </is>
      </c>
      <c r="O3590" t="inlineStr">
        <is>
          <t>03/2026</t>
        </is>
      </c>
    </row>
    <row r="3591">
      <c r="A3591" t="n">
        <v>215237</v>
      </c>
      <c r="B3591" t="n">
        <v>122</v>
      </c>
      <c r="C3591" t="inlineStr">
        <is>
          <t>Arcos</t>
        </is>
      </c>
      <c r="D3591" t="inlineStr">
        <is>
          <t>AROUMAR DISTRIBUIDORA DE PRODUTOS ALIMENTICIOS LTDA</t>
        </is>
      </c>
      <c r="E3591" t="inlineStr">
        <is>
          <t>1044518</t>
        </is>
      </c>
      <c r="F3591" s="550" t="n">
        <v>46084</v>
      </c>
      <c r="G3591" t="n">
        <v>21017</v>
      </c>
      <c r="H3591" t="inlineStr">
        <is>
          <t>OLEO DE ALGODAO SAUDE C/14,5KG</t>
        </is>
      </c>
      <c r="I3591" t="inlineStr">
        <is>
          <t>ALIMENTOS</t>
        </is>
      </c>
      <c r="J3591" t="n">
        <v>2</v>
      </c>
      <c r="K3591" t="inlineStr">
        <is>
          <t>N/A VM</t>
        </is>
      </c>
      <c r="L3591" t="n">
        <v>311.8</v>
      </c>
      <c r="M3591" t="n">
        <v>155.9</v>
      </c>
      <c r="N3591" t="inlineStr">
        <is>
          <t>ALIMENTOS</t>
        </is>
      </c>
      <c r="O3591" t="inlineStr">
        <is>
          <t>03/2026</t>
        </is>
      </c>
    </row>
    <row r="3592">
      <c r="A3592" t="n">
        <v>215233</v>
      </c>
      <c r="B3592" t="n">
        <v>122</v>
      </c>
      <c r="C3592" t="inlineStr">
        <is>
          <t>Arcos</t>
        </is>
      </c>
      <c r="D3592" t="inlineStr">
        <is>
          <t>MARIO PEDRO FELICIANO - HORTIFRUTI</t>
        </is>
      </c>
      <c r="E3592" t="inlineStr">
        <is>
          <t>469393</t>
        </is>
      </c>
      <c r="F3592" s="550" t="n">
        <v>46084</v>
      </c>
      <c r="G3592" t="n">
        <v>24083</v>
      </c>
      <c r="H3592" t="inlineStr">
        <is>
          <t>BATATA ASTERIX GRAUDA NOIVA KG</t>
        </is>
      </c>
      <c r="I3592" t="inlineStr">
        <is>
          <t>ALIMENTOS</t>
        </is>
      </c>
      <c r="J3592" t="n">
        <v>75</v>
      </c>
      <c r="K3592" t="inlineStr">
        <is>
          <t>KG</t>
        </is>
      </c>
      <c r="L3592" t="n">
        <v>321</v>
      </c>
      <c r="M3592" t="n">
        <v>4.28</v>
      </c>
      <c r="N3592" t="inlineStr">
        <is>
          <t>ALIMENTOS</t>
        </is>
      </c>
      <c r="O3592" t="inlineStr">
        <is>
          <t>03/2026</t>
        </is>
      </c>
    </row>
    <row r="3593">
      <c r="A3593" t="n">
        <v>215233</v>
      </c>
      <c r="B3593" t="n">
        <v>122</v>
      </c>
      <c r="C3593" t="inlineStr">
        <is>
          <t>Arcos</t>
        </is>
      </c>
      <c r="D3593" t="inlineStr">
        <is>
          <t>MARIO PEDRO FELICIANO - HORTIFRUTI</t>
        </is>
      </c>
      <c r="E3593" t="inlineStr">
        <is>
          <t>469393</t>
        </is>
      </c>
      <c r="F3593" s="550" t="n">
        <v>46084</v>
      </c>
      <c r="G3593" t="n">
        <v>19589</v>
      </c>
      <c r="H3593" t="inlineStr">
        <is>
          <t>PEPINO JAPONES KG</t>
        </is>
      </c>
      <c r="I3593" t="inlineStr">
        <is>
          <t>ALIMENTOS</t>
        </is>
      </c>
      <c r="J3593" t="n">
        <v>1.1</v>
      </c>
      <c r="K3593" t="inlineStr">
        <is>
          <t>KG</t>
        </is>
      </c>
      <c r="L3593" t="n">
        <v>6.14</v>
      </c>
      <c r="M3593" t="n">
        <v>5.581818</v>
      </c>
      <c r="N3593" t="inlineStr">
        <is>
          <t>ALIMENTOS</t>
        </is>
      </c>
      <c r="O3593" t="inlineStr">
        <is>
          <t>03/2026</t>
        </is>
      </c>
    </row>
    <row r="3594">
      <c r="A3594" t="n">
        <v>215233</v>
      </c>
      <c r="B3594" t="n">
        <v>122</v>
      </c>
      <c r="C3594" t="inlineStr">
        <is>
          <t>Arcos</t>
        </is>
      </c>
      <c r="D3594" t="inlineStr">
        <is>
          <t>MARIO PEDRO FELICIANO - HORTIFRUTI</t>
        </is>
      </c>
      <c r="E3594" t="inlineStr">
        <is>
          <t>469393</t>
        </is>
      </c>
      <c r="F3594" s="550" t="n">
        <v>46084</v>
      </c>
      <c r="G3594" t="n">
        <v>19465</v>
      </c>
      <c r="H3594" t="inlineStr">
        <is>
          <t>SALSAO KG</t>
        </is>
      </c>
      <c r="I3594" t="inlineStr">
        <is>
          <t>ALIMENTOS</t>
        </is>
      </c>
      <c r="J3594" t="n">
        <v>1.65</v>
      </c>
      <c r="K3594" t="inlineStr">
        <is>
          <t>KG</t>
        </is>
      </c>
      <c r="L3594" t="n">
        <v>10.77</v>
      </c>
      <c r="M3594" t="n">
        <v>6.527273</v>
      </c>
      <c r="N3594" t="inlineStr">
        <is>
          <t>ALIMENTOS</t>
        </is>
      </c>
      <c r="O3594" t="inlineStr">
        <is>
          <t>03/2026</t>
        </is>
      </c>
    </row>
    <row r="3595">
      <c r="A3595" t="n">
        <v>215233</v>
      </c>
      <c r="B3595" t="n">
        <v>122</v>
      </c>
      <c r="C3595" t="inlineStr">
        <is>
          <t>Arcos</t>
        </is>
      </c>
      <c r="D3595" t="inlineStr">
        <is>
          <t>MARIO PEDRO FELICIANO - HORTIFRUTI</t>
        </is>
      </c>
      <c r="E3595" t="inlineStr">
        <is>
          <t>469393</t>
        </is>
      </c>
      <c r="F3595" s="550" t="n">
        <v>46084</v>
      </c>
      <c r="G3595" t="n">
        <v>19652</v>
      </c>
      <c r="H3595" t="inlineStr">
        <is>
          <t>ALHO COMUM KG</t>
        </is>
      </c>
      <c r="I3595" t="inlineStr">
        <is>
          <t>ALIMENTOS</t>
        </is>
      </c>
      <c r="J3595" t="n">
        <v>1.1</v>
      </c>
      <c r="K3595" t="inlineStr">
        <is>
          <t>KG</t>
        </is>
      </c>
      <c r="L3595" t="n">
        <v>18.35</v>
      </c>
      <c r="M3595" t="n">
        <v>16.681818</v>
      </c>
      <c r="N3595" t="inlineStr">
        <is>
          <t>ALIMENTOS</t>
        </is>
      </c>
      <c r="O3595" t="inlineStr">
        <is>
          <t>03/2026</t>
        </is>
      </c>
    </row>
    <row r="3596">
      <c r="A3596" t="n">
        <v>215233</v>
      </c>
      <c r="B3596" t="n">
        <v>122</v>
      </c>
      <c r="C3596" t="inlineStr">
        <is>
          <t>Arcos</t>
        </is>
      </c>
      <c r="D3596" t="inlineStr">
        <is>
          <t>MARIO PEDRO FELICIANO - HORTIFRUTI</t>
        </is>
      </c>
      <c r="E3596" t="inlineStr">
        <is>
          <t>469393</t>
        </is>
      </c>
      <c r="F3596" s="550" t="n">
        <v>46084</v>
      </c>
      <c r="G3596" t="n">
        <v>19553</v>
      </c>
      <c r="H3596" t="inlineStr">
        <is>
          <t>REPOLHO BRANCO KG</t>
        </is>
      </c>
      <c r="I3596" t="inlineStr">
        <is>
          <t>ALIMENTOS</t>
        </is>
      </c>
      <c r="J3596" t="n">
        <v>1.85</v>
      </c>
      <c r="K3596" t="inlineStr">
        <is>
          <t>KG</t>
        </is>
      </c>
      <c r="L3596" t="n">
        <v>9.4</v>
      </c>
      <c r="M3596" t="n">
        <v>5.081081</v>
      </c>
      <c r="N3596" t="inlineStr">
        <is>
          <t>ALIMENTOS</t>
        </is>
      </c>
      <c r="O3596" t="inlineStr">
        <is>
          <t>03/2026</t>
        </is>
      </c>
    </row>
    <row r="3597">
      <c r="A3597" t="n">
        <v>215233</v>
      </c>
      <c r="B3597" t="n">
        <v>122</v>
      </c>
      <c r="C3597" t="inlineStr">
        <is>
          <t>Arcos</t>
        </is>
      </c>
      <c r="D3597" t="inlineStr">
        <is>
          <t>MARIO PEDRO FELICIANO - HORTIFRUTI</t>
        </is>
      </c>
      <c r="E3597" t="inlineStr">
        <is>
          <t>469393</t>
        </is>
      </c>
      <c r="F3597" s="550" t="n">
        <v>46084</v>
      </c>
      <c r="G3597" t="n">
        <v>19790</v>
      </c>
      <c r="H3597" t="inlineStr">
        <is>
          <t>POLPA DE AVOCADO KG</t>
        </is>
      </c>
      <c r="I3597" t="inlineStr">
        <is>
          <t>ALIMENTOS</t>
        </is>
      </c>
      <c r="J3597" t="n">
        <v>2</v>
      </c>
      <c r="K3597" t="inlineStr">
        <is>
          <t>KG</t>
        </is>
      </c>
      <c r="L3597" t="n">
        <v>92.8</v>
      </c>
      <c r="M3597" t="n">
        <v>46.4</v>
      </c>
      <c r="N3597" t="inlineStr">
        <is>
          <t>ALIMENTOS</t>
        </is>
      </c>
      <c r="O3597" t="inlineStr">
        <is>
          <t>03/2026</t>
        </is>
      </c>
    </row>
    <row r="3598">
      <c r="A3598" t="n">
        <v>215233</v>
      </c>
      <c r="B3598" t="n">
        <v>122</v>
      </c>
      <c r="C3598" t="inlineStr">
        <is>
          <t>Arcos</t>
        </is>
      </c>
      <c r="D3598" t="inlineStr">
        <is>
          <t>MARIO PEDRO FELICIANO - HORTIFRUTI</t>
        </is>
      </c>
      <c r="E3598" t="inlineStr">
        <is>
          <t>469393</t>
        </is>
      </c>
      <c r="F3598" s="550" t="n">
        <v>46084</v>
      </c>
      <c r="G3598" t="n">
        <v>23195</v>
      </c>
      <c r="H3598" t="inlineStr">
        <is>
          <t>RABANETE KG</t>
        </is>
      </c>
      <c r="I3598" t="inlineStr">
        <is>
          <t>ALIMENTOS</t>
        </is>
      </c>
      <c r="J3598" t="n">
        <v>0.5</v>
      </c>
      <c r="K3598" t="inlineStr">
        <is>
          <t>KG</t>
        </is>
      </c>
      <c r="L3598" t="n">
        <v>7.25</v>
      </c>
      <c r="M3598" t="n">
        <v>14.5</v>
      </c>
      <c r="N3598" t="inlineStr">
        <is>
          <t>ALIMENTOS</t>
        </is>
      </c>
      <c r="O3598" t="inlineStr">
        <is>
          <t>03/2026</t>
        </is>
      </c>
    </row>
    <row r="3599">
      <c r="A3599" t="n">
        <v>215233</v>
      </c>
      <c r="B3599" t="n">
        <v>122</v>
      </c>
      <c r="C3599" t="inlineStr">
        <is>
          <t>Arcos</t>
        </is>
      </c>
      <c r="D3599" t="inlineStr">
        <is>
          <t>MARIO PEDRO FELICIANO - HORTIFRUTI</t>
        </is>
      </c>
      <c r="E3599" t="inlineStr">
        <is>
          <t>469393</t>
        </is>
      </c>
      <c r="F3599" s="550" t="n">
        <v>46084</v>
      </c>
      <c r="G3599" t="n">
        <v>23186</v>
      </c>
      <c r="H3599" t="inlineStr">
        <is>
          <t>TOMATE CARMEM SALADA KG</t>
        </is>
      </c>
      <c r="I3599" t="inlineStr">
        <is>
          <t>ALIMENTOS</t>
        </is>
      </c>
      <c r="J3599" t="n">
        <v>20</v>
      </c>
      <c r="K3599" t="inlineStr">
        <is>
          <t>KG</t>
        </is>
      </c>
      <c r="L3599" t="n">
        <v>150.8</v>
      </c>
      <c r="M3599" t="n">
        <v>7.54</v>
      </c>
      <c r="N3599" t="inlineStr">
        <is>
          <t>ALIMENTOS</t>
        </is>
      </c>
      <c r="O3599" t="inlineStr">
        <is>
          <t>03/2026</t>
        </is>
      </c>
    </row>
    <row r="3600">
      <c r="A3600" t="n">
        <v>215233</v>
      </c>
      <c r="B3600" t="n">
        <v>122</v>
      </c>
      <c r="C3600" t="inlineStr">
        <is>
          <t>Arcos</t>
        </is>
      </c>
      <c r="D3600" t="inlineStr">
        <is>
          <t>MARIO PEDRO FELICIANO - HORTIFRUTI</t>
        </is>
      </c>
      <c r="E3600" t="inlineStr">
        <is>
          <t>469393</t>
        </is>
      </c>
      <c r="F3600" s="550" t="n">
        <v>46084</v>
      </c>
      <c r="G3600" t="n">
        <v>25647</v>
      </c>
      <c r="H3600" t="inlineStr">
        <is>
          <t>ACELGA BOK CHOY KG</t>
        </is>
      </c>
      <c r="I3600" t="inlineStr">
        <is>
          <t>ALIMENTOS</t>
        </is>
      </c>
      <c r="J3600" t="n">
        <v>0.95</v>
      </c>
      <c r="K3600" t="inlineStr">
        <is>
          <t>KG</t>
        </is>
      </c>
      <c r="L3600" t="n">
        <v>23.27</v>
      </c>
      <c r="M3600" t="n">
        <v>24.494737</v>
      </c>
      <c r="N3600" t="inlineStr">
        <is>
          <t>ALIMENTOS</t>
        </is>
      </c>
      <c r="O3600" t="inlineStr">
        <is>
          <t>03/2026</t>
        </is>
      </c>
    </row>
    <row r="3601">
      <c r="A3601" t="n">
        <v>215230</v>
      </c>
      <c r="B3601" t="n">
        <v>122</v>
      </c>
      <c r="C3601" t="inlineStr">
        <is>
          <t>Arcos</t>
        </is>
      </c>
      <c r="D3601" t="inlineStr">
        <is>
          <t>BATARD PADARIA ARTESANAL LTDA</t>
        </is>
      </c>
      <c r="E3601" t="inlineStr">
        <is>
          <t>13468</t>
        </is>
      </c>
      <c r="F3601" s="550" t="n">
        <v>46085</v>
      </c>
      <c r="G3601" t="n">
        <v>19166</v>
      </c>
      <c r="H3601" t="inlineStr">
        <is>
          <t>BAGUETE DE GRAO LEVIAN FATIADO 590G UN</t>
        </is>
      </c>
      <c r="I3601" t="inlineStr">
        <is>
          <t>ALIMENTOS</t>
        </is>
      </c>
      <c r="J3601" t="n">
        <v>15</v>
      </c>
      <c r="K3601" t="inlineStr">
        <is>
          <t>UN</t>
        </is>
      </c>
      <c r="L3601" t="n">
        <v>305.25</v>
      </c>
      <c r="M3601" t="n">
        <v>20.35</v>
      </c>
      <c r="N3601" t="inlineStr">
        <is>
          <t>ALIMENTOS</t>
        </is>
      </c>
      <c r="O3601" t="inlineStr">
        <is>
          <t>03/2026</t>
        </is>
      </c>
    </row>
    <row r="3602">
      <c r="A3602" t="n">
        <v>215230</v>
      </c>
      <c r="B3602" t="n">
        <v>122</v>
      </c>
      <c r="C3602" t="inlineStr">
        <is>
          <t>Arcos</t>
        </is>
      </c>
      <c r="D3602" t="inlineStr">
        <is>
          <t>BATARD PADARIA ARTESANAL LTDA</t>
        </is>
      </c>
      <c r="E3602" t="inlineStr">
        <is>
          <t>13468</t>
        </is>
      </c>
      <c r="F3602" s="550" t="n">
        <v>46085</v>
      </c>
      <c r="G3602" t="n">
        <v>21372</v>
      </c>
      <c r="H3602" t="inlineStr">
        <is>
          <t>PAO BRIOCHE FORME C/ TAMPA UN</t>
        </is>
      </c>
      <c r="I3602" t="inlineStr">
        <is>
          <t>ALIMENTOS</t>
        </is>
      </c>
      <c r="J3602" t="n">
        <v>21</v>
      </c>
      <c r="K3602" t="inlineStr">
        <is>
          <t>UN</t>
        </is>
      </c>
      <c r="L3602" t="n">
        <v>651</v>
      </c>
      <c r="M3602" t="n">
        <v>31</v>
      </c>
      <c r="N3602" t="inlineStr">
        <is>
          <t>ALIMENTOS</t>
        </is>
      </c>
      <c r="O3602" t="inlineStr">
        <is>
          <t>03/2026</t>
        </is>
      </c>
    </row>
    <row r="3603">
      <c r="A3603" t="n">
        <v>215229</v>
      </c>
      <c r="B3603" t="n">
        <v>122</v>
      </c>
      <c r="C3603" t="inlineStr">
        <is>
          <t>Arcos</t>
        </is>
      </c>
      <c r="D3603" t="inlineStr">
        <is>
          <t>GCT COMERCIO DE PRODUTOS ALIMENTICIOS LTDA</t>
        </is>
      </c>
      <c r="E3603" t="inlineStr">
        <is>
          <t>10128</t>
        </is>
      </c>
      <c r="F3603" s="550" t="n">
        <v>46083</v>
      </c>
      <c r="G3603" t="n">
        <v>27340</v>
      </c>
      <c r="H3603" t="inlineStr">
        <is>
          <t>GELO RETANGULO 50X65MM C/25 UN YCECODE</t>
        </is>
      </c>
      <c r="I3603" t="inlineStr">
        <is>
          <t>BEBIDAS</t>
        </is>
      </c>
      <c r="J3603" t="n">
        <v>16</v>
      </c>
      <c r="K3603" t="inlineStr">
        <is>
          <t>PC</t>
        </is>
      </c>
      <c r="L3603" t="n">
        <v>857.92</v>
      </c>
      <c r="M3603" t="n">
        <v>53.62</v>
      </c>
      <c r="N3603" t="inlineStr">
        <is>
          <t>BEBIDAS</t>
        </is>
      </c>
      <c r="O3603" t="inlineStr">
        <is>
          <t>03/2026</t>
        </is>
      </c>
    </row>
    <row r="3604">
      <c r="A3604" t="n">
        <v>215229</v>
      </c>
      <c r="B3604" t="n">
        <v>122</v>
      </c>
      <c r="C3604" t="inlineStr">
        <is>
          <t>Arcos</t>
        </is>
      </c>
      <c r="D3604" t="inlineStr">
        <is>
          <t>GCT COMERCIO DE PRODUTOS ALIMENTICIOS LTDA</t>
        </is>
      </c>
      <c r="E3604" t="inlineStr">
        <is>
          <t>10128</t>
        </is>
      </c>
      <c r="F3604" s="550" t="n">
        <v>46083</v>
      </c>
      <c r="G3604" t="n">
        <v>28315</v>
      </c>
      <c r="H3604" t="inlineStr">
        <is>
          <t>GELO COLLINS 35X120 C/18 UN YCECODE</t>
        </is>
      </c>
      <c r="I3604" t="inlineStr">
        <is>
          <t>BEBIDAS</t>
        </is>
      </c>
      <c r="J3604" t="n">
        <v>7</v>
      </c>
      <c r="K3604" t="inlineStr">
        <is>
          <t>PC</t>
        </is>
      </c>
      <c r="L3604" t="n">
        <v>304.92</v>
      </c>
      <c r="M3604" t="n">
        <v>43.56</v>
      </c>
      <c r="N3604" t="inlineStr">
        <is>
          <t>BEBIDAS</t>
        </is>
      </c>
      <c r="O3604" t="inlineStr">
        <is>
          <t>03/2026</t>
        </is>
      </c>
    </row>
    <row r="3605">
      <c r="A3605" t="n">
        <v>215229</v>
      </c>
      <c r="B3605" t="n">
        <v>122</v>
      </c>
      <c r="C3605" t="inlineStr">
        <is>
          <t>Arcos</t>
        </is>
      </c>
      <c r="D3605" t="inlineStr">
        <is>
          <t>GCT COMERCIO DE PRODUTOS ALIMENTICIOS LTDA</t>
        </is>
      </c>
      <c r="E3605" t="inlineStr">
        <is>
          <t>10128</t>
        </is>
      </c>
      <c r="F3605" s="550" t="n">
        <v>46083</v>
      </c>
      <c r="G3605" t="n">
        <v>28316</v>
      </c>
      <c r="H3605" t="inlineStr">
        <is>
          <t>GELO ESFERICO C/9UN YCECODE</t>
        </is>
      </c>
      <c r="I3605" t="inlineStr">
        <is>
          <t>BEBIDAS</t>
        </is>
      </c>
      <c r="J3605" t="n">
        <v>6</v>
      </c>
      <c r="K3605" t="inlineStr">
        <is>
          <t>PC</t>
        </is>
      </c>
      <c r="L3605" t="n">
        <v>234.3</v>
      </c>
      <c r="M3605" t="n">
        <v>39.05</v>
      </c>
      <c r="N3605" t="inlineStr">
        <is>
          <t>BEBIDAS</t>
        </is>
      </c>
      <c r="O3605" t="inlineStr">
        <is>
          <t>03/2026</t>
        </is>
      </c>
    </row>
    <row r="3606">
      <c r="A3606" t="n">
        <v>215228</v>
      </c>
      <c r="B3606" t="n">
        <v>122</v>
      </c>
      <c r="C3606" t="inlineStr">
        <is>
          <t>Arcos</t>
        </is>
      </c>
      <c r="D3606" t="inlineStr">
        <is>
          <t>GEOFFROY ALAIN MARIE DE LA CROIX DE CHEVRIERES DE SAYVE LTDA</t>
        </is>
      </c>
      <c r="E3606" t="inlineStr">
        <is>
          <t>45225</t>
        </is>
      </c>
      <c r="F3606" s="550" t="n">
        <v>46084</v>
      </c>
      <c r="G3606" t="n">
        <v>25535</v>
      </c>
      <c r="H3606" t="inlineStr">
        <is>
          <t>VINHO BRANCO LOUP Y ES-TU 750ML</t>
        </is>
      </c>
      <c r="I3606" t="inlineStr">
        <is>
          <t>BEBIDAS</t>
        </is>
      </c>
      <c r="J3606" t="n">
        <v>6</v>
      </c>
      <c r="K3606" t="inlineStr">
        <is>
          <t>GR</t>
        </is>
      </c>
      <c r="L3606" t="n">
        <v>700.5599999999999</v>
      </c>
      <c r="M3606" t="n">
        <v>116.76</v>
      </c>
      <c r="N3606" t="inlineStr">
        <is>
          <t>BEBIDAS</t>
        </is>
      </c>
      <c r="O3606" t="inlineStr">
        <is>
          <t>03/2026</t>
        </is>
      </c>
    </row>
    <row r="3607">
      <c r="A3607" t="n">
        <v>215226</v>
      </c>
      <c r="B3607" t="n">
        <v>122</v>
      </c>
      <c r="C3607" t="inlineStr">
        <is>
          <t>Arcos</t>
        </is>
      </c>
      <c r="D3607" t="inlineStr">
        <is>
          <t>EAU - DISTRIBUIDORA DE AGUA MINERAL LTDA</t>
        </is>
      </c>
      <c r="E3607" t="inlineStr">
        <is>
          <t>294359</t>
        </is>
      </c>
      <c r="F3607" s="550" t="n">
        <v>46084</v>
      </c>
      <c r="G3607" t="n">
        <v>17969</v>
      </c>
      <c r="H3607" t="inlineStr">
        <is>
          <t>AGUA MINERAL SEM GAS DIAMOND 310ML C/12</t>
        </is>
      </c>
      <c r="I3607" t="inlineStr">
        <is>
          <t>BEBIDAS</t>
        </is>
      </c>
      <c r="J3607" t="n">
        <v>40</v>
      </c>
      <c r="K3607" t="inlineStr">
        <is>
          <t>Pc</t>
        </is>
      </c>
      <c r="L3607" t="n">
        <v>936</v>
      </c>
      <c r="M3607" t="n">
        <v>23.4</v>
      </c>
      <c r="N3607" t="inlineStr">
        <is>
          <t>BEBIDAS</t>
        </is>
      </c>
      <c r="O3607" t="inlineStr">
        <is>
          <t>03/2026</t>
        </is>
      </c>
    </row>
    <row r="3608">
      <c r="A3608" t="n">
        <v>215226</v>
      </c>
      <c r="B3608" t="n">
        <v>122</v>
      </c>
      <c r="C3608" t="inlineStr">
        <is>
          <t>Arcos</t>
        </is>
      </c>
      <c r="D3608" t="inlineStr">
        <is>
          <t>EAU - DISTRIBUIDORA DE AGUA MINERAL LTDA</t>
        </is>
      </c>
      <c r="E3608" t="inlineStr">
        <is>
          <t>294359</t>
        </is>
      </c>
      <c r="F3608" s="550" t="n">
        <v>46084</v>
      </c>
      <c r="G3608" t="n">
        <v>24006</v>
      </c>
      <c r="H3608" t="inlineStr">
        <is>
          <t>AGUA MINERAL COM GAS DIAMOND 310ML C/12</t>
        </is>
      </c>
      <c r="I3608" t="inlineStr">
        <is>
          <t>BEBIDAS</t>
        </is>
      </c>
      <c r="J3608" t="n">
        <v>20</v>
      </c>
      <c r="K3608" t="inlineStr">
        <is>
          <t>PC</t>
        </is>
      </c>
      <c r="L3608" t="n">
        <v>492</v>
      </c>
      <c r="M3608" t="n">
        <v>24.6</v>
      </c>
      <c r="N3608" t="inlineStr">
        <is>
          <t>BEBIDAS</t>
        </is>
      </c>
      <c r="O3608" t="inlineStr">
        <is>
          <t>03/2026</t>
        </is>
      </c>
    </row>
    <row r="3609">
      <c r="A3609" t="n">
        <v>215225</v>
      </c>
      <c r="B3609" t="n">
        <v>122</v>
      </c>
      <c r="C3609" t="inlineStr">
        <is>
          <t>Arcos</t>
        </is>
      </c>
      <c r="D3609" t="inlineStr">
        <is>
          <t>WPP COMERCIO DE CARNES LTDA</t>
        </is>
      </c>
      <c r="E3609" t="inlineStr">
        <is>
          <t>77702</t>
        </is>
      </c>
      <c r="F3609" s="550" t="n">
        <v>46084</v>
      </c>
      <c r="G3609" t="n">
        <v>19034</v>
      </c>
      <c r="H3609" t="inlineStr">
        <is>
          <t>COXA E SOBRECOXA COM OSSO E COM PELE KG</t>
        </is>
      </c>
      <c r="I3609" t="inlineStr">
        <is>
          <t>ALIMENTOS</t>
        </is>
      </c>
      <c r="J3609" t="n">
        <v>20</v>
      </c>
      <c r="K3609" t="inlineStr">
        <is>
          <t>KG</t>
        </is>
      </c>
      <c r="L3609" t="n">
        <v>179.8</v>
      </c>
      <c r="M3609" t="n">
        <v>8.99</v>
      </c>
      <c r="N3609" t="inlineStr">
        <is>
          <t>ALIMENTOS</t>
        </is>
      </c>
      <c r="O3609" t="inlineStr">
        <is>
          <t>03/2026</t>
        </is>
      </c>
    </row>
    <row r="3610">
      <c r="A3610" t="n">
        <v>215225</v>
      </c>
      <c r="B3610" t="n">
        <v>122</v>
      </c>
      <c r="C3610" t="inlineStr">
        <is>
          <t>Arcos</t>
        </is>
      </c>
      <c r="D3610" t="inlineStr">
        <is>
          <t>WPP COMERCIO DE CARNES LTDA</t>
        </is>
      </c>
      <c r="E3610" t="inlineStr">
        <is>
          <t>77702</t>
        </is>
      </c>
      <c r="F3610" s="550" t="n">
        <v>46084</v>
      </c>
      <c r="G3610" t="n">
        <v>25128</v>
      </c>
      <c r="H3610" t="inlineStr">
        <is>
          <t>COXAO MOLE EM CUBOS KG</t>
        </is>
      </c>
      <c r="I3610" t="inlineStr">
        <is>
          <t>ALIMENTOS</t>
        </is>
      </c>
      <c r="J3610" t="n">
        <v>16.2</v>
      </c>
      <c r="K3610" t="inlineStr">
        <is>
          <t>KG</t>
        </is>
      </c>
      <c r="L3610" t="n">
        <v>630.1799999999999</v>
      </c>
      <c r="M3610" t="n">
        <v>38.9</v>
      </c>
      <c r="N3610" t="inlineStr">
        <is>
          <t>ALIMENTOS</t>
        </is>
      </c>
      <c r="O3610" t="inlineStr">
        <is>
          <t>03/2026</t>
        </is>
      </c>
    </row>
    <row r="3611">
      <c r="A3611" t="n">
        <v>215225</v>
      </c>
      <c r="B3611" t="n">
        <v>122</v>
      </c>
      <c r="C3611" t="inlineStr">
        <is>
          <t>Arcos</t>
        </is>
      </c>
      <c r="D3611" t="inlineStr">
        <is>
          <t>WPP COMERCIO DE CARNES LTDA</t>
        </is>
      </c>
      <c r="E3611" t="inlineStr">
        <is>
          <t>77702</t>
        </is>
      </c>
      <c r="F3611" s="550" t="n">
        <v>46084</v>
      </c>
      <c r="G3611" t="n">
        <v>25126</v>
      </c>
      <c r="H3611" t="inlineStr">
        <is>
          <t>PATINHO EM BIFE KG</t>
        </is>
      </c>
      <c r="I3611" t="inlineStr">
        <is>
          <t>ALIMENTOS</t>
        </is>
      </c>
      <c r="J3611" t="n">
        <v>16</v>
      </c>
      <c r="K3611" t="inlineStr">
        <is>
          <t>KG</t>
        </is>
      </c>
      <c r="L3611" t="n">
        <v>670.4</v>
      </c>
      <c r="M3611" t="n">
        <v>41.9</v>
      </c>
      <c r="N3611" t="inlineStr">
        <is>
          <t>ALIMENTOS</t>
        </is>
      </c>
      <c r="O3611" t="inlineStr">
        <is>
          <t>03/2026</t>
        </is>
      </c>
    </row>
    <row r="3612">
      <c r="A3612" t="n">
        <v>215225</v>
      </c>
      <c r="B3612" t="n">
        <v>122</v>
      </c>
      <c r="C3612" t="inlineStr">
        <is>
          <t>Arcos</t>
        </is>
      </c>
      <c r="D3612" t="inlineStr">
        <is>
          <t>WPP COMERCIO DE CARNES LTDA</t>
        </is>
      </c>
      <c r="E3612" t="inlineStr">
        <is>
          <t>77702</t>
        </is>
      </c>
      <c r="F3612" s="550" t="n">
        <v>46084</v>
      </c>
      <c r="G3612" t="n">
        <v>19017</v>
      </c>
      <c r="H3612" t="inlineStr">
        <is>
          <t>FILE DE FRANGO KG</t>
        </is>
      </c>
      <c r="I3612" t="inlineStr">
        <is>
          <t>ALIMENTOS</t>
        </is>
      </c>
      <c r="J3612" t="n">
        <v>31.5</v>
      </c>
      <c r="K3612" t="inlineStr">
        <is>
          <t>KG</t>
        </is>
      </c>
      <c r="L3612" t="n">
        <v>472.19</v>
      </c>
      <c r="M3612" t="n">
        <v>14.990159</v>
      </c>
      <c r="N3612" t="inlineStr">
        <is>
          <t>ALIMENTOS</t>
        </is>
      </c>
      <c r="O3612" t="inlineStr">
        <is>
          <t>03/2026</t>
        </is>
      </c>
    </row>
    <row r="3613">
      <c r="A3613" t="n">
        <v>215224</v>
      </c>
      <c r="B3613" t="n">
        <v>122</v>
      </c>
      <c r="C3613" t="inlineStr">
        <is>
          <t>Arcos</t>
        </is>
      </c>
      <c r="D3613" t="inlineStr">
        <is>
          <t>NOVA COMERCIAL PESCADOS LTDA</t>
        </is>
      </c>
      <c r="E3613" t="inlineStr">
        <is>
          <t>31703</t>
        </is>
      </c>
      <c r="F3613" s="550" t="n">
        <v>46083</v>
      </c>
      <c r="G3613" t="n">
        <v>27692</v>
      </c>
      <c r="H3613" t="inlineStr">
        <is>
          <t>CAMARAO CINZA 25/30 LIMPO EVISCERADO COM COLA KG</t>
        </is>
      </c>
      <c r="I3613" t="inlineStr">
        <is>
          <t>ALIMENTOS</t>
        </is>
      </c>
      <c r="J3613" t="n">
        <v>15</v>
      </c>
      <c r="K3613" t="inlineStr">
        <is>
          <t>KG</t>
        </is>
      </c>
      <c r="L3613" t="n">
        <v>1680</v>
      </c>
      <c r="M3613" t="n">
        <v>112</v>
      </c>
      <c r="N3613" t="inlineStr">
        <is>
          <t>ALIMENTOS</t>
        </is>
      </c>
      <c r="O3613" t="inlineStr">
        <is>
          <t>03/2026</t>
        </is>
      </c>
    </row>
    <row r="3614">
      <c r="A3614" t="n">
        <v>215223</v>
      </c>
      <c r="B3614" t="n">
        <v>122</v>
      </c>
      <c r="C3614" t="inlineStr">
        <is>
          <t>Arcos</t>
        </is>
      </c>
      <c r="D3614" t="inlineStr">
        <is>
          <t>MONTE ALTO ALIMENTOS LTDA</t>
        </is>
      </c>
      <c r="E3614" t="inlineStr">
        <is>
          <t>177259</t>
        </is>
      </c>
      <c r="F3614" s="550" t="n">
        <v>46083</v>
      </c>
      <c r="G3614" t="n">
        <v>26580</v>
      </c>
      <c r="H3614" t="inlineStr">
        <is>
          <t>PERNIL CORDEIRO FREDDI KG</t>
        </is>
      </c>
      <c r="I3614" t="inlineStr">
        <is>
          <t>ALIMENTOS</t>
        </is>
      </c>
      <c r="J3614" t="n">
        <v>15.59</v>
      </c>
      <c r="K3614" t="inlineStr">
        <is>
          <t>KG</t>
        </is>
      </c>
      <c r="L3614" t="n">
        <v>1746.08</v>
      </c>
      <c r="M3614" t="n">
        <v>112</v>
      </c>
      <c r="N3614" t="inlineStr">
        <is>
          <t>ALIMENTOS</t>
        </is>
      </c>
      <c r="O3614" t="inlineStr">
        <is>
          <t>03/2026</t>
        </is>
      </c>
    </row>
    <row r="3615">
      <c r="A3615" t="n">
        <v>215222</v>
      </c>
      <c r="B3615" t="n">
        <v>122</v>
      </c>
      <c r="C3615" t="inlineStr">
        <is>
          <t>Arcos</t>
        </is>
      </c>
      <c r="D3615" t="inlineStr">
        <is>
          <t>EMPORIO M&amp;L COMERCIO DE ALIM E BEBIDAS LTDA</t>
        </is>
      </c>
      <c r="E3615" t="inlineStr">
        <is>
          <t>498939</t>
        </is>
      </c>
      <c r="F3615" s="550" t="n">
        <v>46083</v>
      </c>
      <c r="G3615" t="n">
        <v>22721</v>
      </c>
      <c r="H3615" t="inlineStr">
        <is>
          <t>BACON MANTA KG</t>
        </is>
      </c>
      <c r="I3615" t="inlineStr">
        <is>
          <t>ALIMENTOS</t>
        </is>
      </c>
      <c r="J3615" t="n">
        <v>15.74</v>
      </c>
      <c r="K3615" t="inlineStr">
        <is>
          <t>KG</t>
        </is>
      </c>
      <c r="L3615" t="n">
        <v>445.44</v>
      </c>
      <c r="M3615" t="n">
        <v>28.299873</v>
      </c>
      <c r="N3615" t="inlineStr">
        <is>
          <t>ALIMENTOS</t>
        </is>
      </c>
      <c r="O3615" t="inlineStr">
        <is>
          <t>03/2026</t>
        </is>
      </c>
    </row>
    <row r="3616">
      <c r="A3616" t="n">
        <v>215221</v>
      </c>
      <c r="B3616" t="n">
        <v>122</v>
      </c>
      <c r="C3616" t="inlineStr">
        <is>
          <t>Arcos</t>
        </is>
      </c>
      <c r="D3616" t="inlineStr">
        <is>
          <t>MONTE ALTO ALIMENTOS LTDA</t>
        </is>
      </c>
      <c r="E3616" t="inlineStr">
        <is>
          <t>177299</t>
        </is>
      </c>
      <c r="F3616" s="550" t="n">
        <v>46083</v>
      </c>
      <c r="G3616" t="n">
        <v>26592</v>
      </c>
      <c r="H3616" t="inlineStr">
        <is>
          <t>HAMBURGUER BOVINO FREDDI PORCIONADO EM 50G KG 60% ACEM 40% PEITO BOVINO ARCOS</t>
        </is>
      </c>
      <c r="I3616" t="inlineStr">
        <is>
          <t>ALIMENTOS</t>
        </is>
      </c>
      <c r="J3616" t="n">
        <v>15.01</v>
      </c>
      <c r="K3616" t="inlineStr">
        <is>
          <t>KG</t>
        </is>
      </c>
      <c r="L3616" t="n">
        <v>555.37</v>
      </c>
      <c r="M3616" t="n">
        <v>37</v>
      </c>
      <c r="N3616" t="inlineStr">
        <is>
          <t>ALIMENTOS</t>
        </is>
      </c>
      <c r="O3616" t="inlineStr">
        <is>
          <t>03/2026</t>
        </is>
      </c>
    </row>
    <row r="3617">
      <c r="A3617" t="n">
        <v>215221</v>
      </c>
      <c r="B3617" t="n">
        <v>122</v>
      </c>
      <c r="C3617" t="inlineStr">
        <is>
          <t>Arcos</t>
        </is>
      </c>
      <c r="D3617" t="inlineStr">
        <is>
          <t>MONTE ALTO ALIMENTOS LTDA</t>
        </is>
      </c>
      <c r="E3617" t="inlineStr">
        <is>
          <t>177299</t>
        </is>
      </c>
      <c r="F3617" s="550" t="n">
        <v>46083</v>
      </c>
      <c r="G3617" t="n">
        <v>26582</v>
      </c>
      <c r="H3617" t="inlineStr">
        <is>
          <t>BIFE ANCHO FREDDI PORCIONADO EM 200G KG</t>
        </is>
      </c>
      <c r="I3617" t="inlineStr">
        <is>
          <t>ALIMENTOS</t>
        </is>
      </c>
      <c r="J3617" t="n">
        <v>30.58</v>
      </c>
      <c r="K3617" t="inlineStr">
        <is>
          <t>KG</t>
        </is>
      </c>
      <c r="L3617" t="n">
        <v>3944.82</v>
      </c>
      <c r="M3617" t="n">
        <v>129</v>
      </c>
      <c r="N3617" t="inlineStr">
        <is>
          <t>ALIMENTOS</t>
        </is>
      </c>
      <c r="O3617" t="inlineStr">
        <is>
          <t>03/2026</t>
        </is>
      </c>
    </row>
    <row r="3618">
      <c r="A3618" t="n">
        <v>215221</v>
      </c>
      <c r="B3618" t="n">
        <v>122</v>
      </c>
      <c r="C3618" t="inlineStr">
        <is>
          <t>Arcos</t>
        </is>
      </c>
      <c r="D3618" t="inlineStr">
        <is>
          <t>MONTE ALTO ALIMENTOS LTDA</t>
        </is>
      </c>
      <c r="E3618" t="inlineStr">
        <is>
          <t>177299</t>
        </is>
      </c>
      <c r="F3618" s="550" t="n">
        <v>46083</v>
      </c>
      <c r="G3618" t="n">
        <v>28479</v>
      </c>
      <c r="H3618" t="inlineStr">
        <is>
          <t>COXAO MOLE ANGUS PICADINHO FREDDI KG</t>
        </is>
      </c>
      <c r="I3618" t="inlineStr">
        <is>
          <t>ALIMENTOS</t>
        </is>
      </c>
      <c r="J3618" t="n">
        <v>30.3</v>
      </c>
      <c r="K3618" t="inlineStr">
        <is>
          <t>KG</t>
        </is>
      </c>
      <c r="L3618" t="n">
        <v>2454.3</v>
      </c>
      <c r="M3618" t="n">
        <v>81</v>
      </c>
      <c r="N3618" t="inlineStr">
        <is>
          <t>ALIMENTOS</t>
        </is>
      </c>
      <c r="O3618" t="inlineStr">
        <is>
          <t>03/2026</t>
        </is>
      </c>
    </row>
    <row r="3619">
      <c r="A3619" t="n">
        <v>213319</v>
      </c>
      <c r="B3619" t="n">
        <v>122</v>
      </c>
      <c r="C3619" t="inlineStr">
        <is>
          <t>Arcos</t>
        </is>
      </c>
      <c r="D3619" t="inlineStr">
        <is>
          <t xml:space="preserve">BELLNAY PAES ARTESANAIS LTDA </t>
        </is>
      </c>
      <c r="E3619" t="inlineStr">
        <is>
          <t>2804</t>
        </is>
      </c>
      <c r="F3619" s="550" t="n">
        <v>46083</v>
      </c>
      <c r="G3619" t="n">
        <v>24833</v>
      </c>
      <c r="H3619" t="inlineStr">
        <is>
          <t>PAO DE QUEIJO 80G C/25UN</t>
        </is>
      </c>
      <c r="I3619" t="inlineStr">
        <is>
          <t>ALIMENTOS</t>
        </is>
      </c>
      <c r="J3619" t="n">
        <v>10</v>
      </c>
      <c r="K3619" t="inlineStr">
        <is>
          <t>CX</t>
        </is>
      </c>
      <c r="L3619" t="n">
        <v>507.5</v>
      </c>
      <c r="M3619" t="n">
        <v>50.75</v>
      </c>
      <c r="N3619" t="inlineStr">
        <is>
          <t>ALIMENTOS</t>
        </is>
      </c>
      <c r="O3619" t="inlineStr">
        <is>
          <t>03/2026</t>
        </is>
      </c>
    </row>
    <row r="3620">
      <c r="A3620" t="n">
        <v>213170</v>
      </c>
      <c r="B3620" t="n">
        <v>122</v>
      </c>
      <c r="C3620" t="inlineStr">
        <is>
          <t>Arcos</t>
        </is>
      </c>
      <c r="D3620" t="inlineStr">
        <is>
          <t xml:space="preserve">HORTIFRUTI DO CHEF LTDA </t>
        </is>
      </c>
      <c r="E3620" t="inlineStr">
        <is>
          <t>29431</t>
        </is>
      </c>
      <c r="F3620" s="550" t="n">
        <v>46080</v>
      </c>
      <c r="G3620" t="n">
        <v>19787</v>
      </c>
      <c r="H3620" t="inlineStr">
        <is>
          <t>ABACAXI PEROLA KG</t>
        </is>
      </c>
      <c r="I3620" t="inlineStr">
        <is>
          <t>ALIMENTOS</t>
        </is>
      </c>
      <c r="J3620" t="n">
        <v>1.7</v>
      </c>
      <c r="K3620" t="inlineStr">
        <is>
          <t>KG</t>
        </is>
      </c>
      <c r="L3620" t="n">
        <v>8.5</v>
      </c>
      <c r="M3620" t="n">
        <v>5</v>
      </c>
      <c r="N3620" t="inlineStr">
        <is>
          <t>ALIMENTOS</t>
        </is>
      </c>
      <c r="O3620" t="inlineStr">
        <is>
          <t>02/2026</t>
        </is>
      </c>
    </row>
    <row r="3621">
      <c r="A3621" t="n">
        <v>213170</v>
      </c>
      <c r="B3621" t="n">
        <v>122</v>
      </c>
      <c r="C3621" t="inlineStr">
        <is>
          <t>Arcos</t>
        </is>
      </c>
      <c r="D3621" t="inlineStr">
        <is>
          <t xml:space="preserve">HORTIFRUTI DO CHEF LTDA </t>
        </is>
      </c>
      <c r="E3621" t="inlineStr">
        <is>
          <t>29431</t>
        </is>
      </c>
      <c r="F3621" s="550" t="n">
        <v>46080</v>
      </c>
      <c r="G3621" t="n">
        <v>19654</v>
      </c>
      <c r="H3621" t="inlineStr">
        <is>
          <t>ABOBRINHA ITALIANA GRAUDA KG</t>
        </is>
      </c>
      <c r="I3621" t="inlineStr">
        <is>
          <t>ALIMENTOS</t>
        </is>
      </c>
      <c r="J3621" t="n">
        <v>5</v>
      </c>
      <c r="K3621" t="inlineStr">
        <is>
          <t>KG</t>
        </is>
      </c>
      <c r="L3621" t="n">
        <v>30</v>
      </c>
      <c r="M3621" t="n">
        <v>6</v>
      </c>
      <c r="N3621" t="inlineStr">
        <is>
          <t>ALIMENTOS</t>
        </is>
      </c>
      <c r="O3621" t="inlineStr">
        <is>
          <t>02/2026</t>
        </is>
      </c>
    </row>
    <row r="3622">
      <c r="A3622" t="n">
        <v>213170</v>
      </c>
      <c r="B3622" t="n">
        <v>122</v>
      </c>
      <c r="C3622" t="inlineStr">
        <is>
          <t>Arcos</t>
        </is>
      </c>
      <c r="D3622" t="inlineStr">
        <is>
          <t xml:space="preserve">HORTIFRUTI DO CHEF LTDA </t>
        </is>
      </c>
      <c r="E3622" t="inlineStr">
        <is>
          <t>29431</t>
        </is>
      </c>
      <c r="F3622" s="550" t="n">
        <v>46080</v>
      </c>
      <c r="G3622" t="n">
        <v>19505</v>
      </c>
      <c r="H3622" t="inlineStr">
        <is>
          <t>ALFACE AMERICANA KG</t>
        </is>
      </c>
      <c r="I3622" t="inlineStr">
        <is>
          <t>ALIMENTOS</t>
        </is>
      </c>
      <c r="J3622" t="n">
        <v>1</v>
      </c>
      <c r="K3622" t="inlineStr">
        <is>
          <t>KG</t>
        </is>
      </c>
      <c r="L3622" t="n">
        <v>15.63</v>
      </c>
      <c r="M3622" t="n">
        <v>15.63</v>
      </c>
      <c r="N3622" t="inlineStr">
        <is>
          <t>ALIMENTOS</t>
        </is>
      </c>
      <c r="O3622" t="inlineStr">
        <is>
          <t>02/2026</t>
        </is>
      </c>
    </row>
    <row r="3623">
      <c r="A3623" t="n">
        <v>213170</v>
      </c>
      <c r="B3623" t="n">
        <v>122</v>
      </c>
      <c r="C3623" t="inlineStr">
        <is>
          <t>Arcos</t>
        </is>
      </c>
      <c r="D3623" t="inlineStr">
        <is>
          <t xml:space="preserve">HORTIFRUTI DO CHEF LTDA </t>
        </is>
      </c>
      <c r="E3623" t="inlineStr">
        <is>
          <t>29431</t>
        </is>
      </c>
      <c r="F3623" s="550" t="n">
        <v>46080</v>
      </c>
      <c r="G3623" t="n">
        <v>19751</v>
      </c>
      <c r="H3623" t="inlineStr">
        <is>
          <t>LIMAO SICILIANO KG</t>
        </is>
      </c>
      <c r="I3623" t="inlineStr">
        <is>
          <t>ALIMENTOS</t>
        </is>
      </c>
      <c r="J3623" t="n">
        <v>7</v>
      </c>
      <c r="K3623" t="inlineStr">
        <is>
          <t>KG</t>
        </is>
      </c>
      <c r="L3623" t="n">
        <v>118.16</v>
      </c>
      <c r="M3623" t="n">
        <v>16.88</v>
      </c>
      <c r="N3623" t="inlineStr">
        <is>
          <t>ALIMENTOS</t>
        </is>
      </c>
      <c r="O3623" t="inlineStr">
        <is>
          <t>02/2026</t>
        </is>
      </c>
    </row>
    <row r="3624">
      <c r="A3624" t="n">
        <v>213170</v>
      </c>
      <c r="B3624" t="n">
        <v>122</v>
      </c>
      <c r="C3624" t="inlineStr">
        <is>
          <t>Arcos</t>
        </is>
      </c>
      <c r="D3624" t="inlineStr">
        <is>
          <t xml:space="preserve">HORTIFRUTI DO CHEF LTDA </t>
        </is>
      </c>
      <c r="E3624" t="inlineStr">
        <is>
          <t>29431</t>
        </is>
      </c>
      <c r="F3624" s="550" t="n">
        <v>46080</v>
      </c>
      <c r="G3624" t="n">
        <v>19721</v>
      </c>
      <c r="H3624" t="inlineStr">
        <is>
          <t>ROMA KG</t>
        </is>
      </c>
      <c r="I3624" t="inlineStr">
        <is>
          <t>ALIMENTOS</t>
        </is>
      </c>
      <c r="J3624" t="n">
        <v>1</v>
      </c>
      <c r="K3624" t="inlineStr">
        <is>
          <t>KG</t>
        </is>
      </c>
      <c r="L3624" t="n">
        <v>40</v>
      </c>
      <c r="M3624" t="n">
        <v>40</v>
      </c>
      <c r="N3624" t="inlineStr">
        <is>
          <t>ALIMENTOS</t>
        </is>
      </c>
      <c r="O3624" t="inlineStr">
        <is>
          <t>02/2026</t>
        </is>
      </c>
    </row>
    <row r="3625">
      <c r="A3625" t="n">
        <v>213170</v>
      </c>
      <c r="B3625" t="n">
        <v>122</v>
      </c>
      <c r="C3625" t="inlineStr">
        <is>
          <t>Arcos</t>
        </is>
      </c>
      <c r="D3625" t="inlineStr">
        <is>
          <t xml:space="preserve">HORTIFRUTI DO CHEF LTDA </t>
        </is>
      </c>
      <c r="E3625" t="inlineStr">
        <is>
          <t>29431</t>
        </is>
      </c>
      <c r="F3625" s="550" t="n">
        <v>46080</v>
      </c>
      <c r="G3625" t="n">
        <v>19759</v>
      </c>
      <c r="H3625" t="inlineStr">
        <is>
          <t>LARANJA BAHIA KG</t>
        </is>
      </c>
      <c r="I3625" t="inlineStr">
        <is>
          <t>ALIMENTOS</t>
        </is>
      </c>
      <c r="J3625" t="n">
        <v>5</v>
      </c>
      <c r="K3625" t="inlineStr">
        <is>
          <t>KG</t>
        </is>
      </c>
      <c r="L3625" t="n">
        <v>46.9</v>
      </c>
      <c r="M3625" t="n">
        <v>9.380000000000001</v>
      </c>
      <c r="N3625" t="inlineStr">
        <is>
          <t>ALIMENTOS</t>
        </is>
      </c>
      <c r="O3625" t="inlineStr">
        <is>
          <t>02/2026</t>
        </is>
      </c>
    </row>
    <row r="3626">
      <c r="A3626" t="n">
        <v>213170</v>
      </c>
      <c r="B3626" t="n">
        <v>122</v>
      </c>
      <c r="C3626" t="inlineStr">
        <is>
          <t>Arcos</t>
        </is>
      </c>
      <c r="D3626" t="inlineStr">
        <is>
          <t xml:space="preserve">HORTIFRUTI DO CHEF LTDA </t>
        </is>
      </c>
      <c r="E3626" t="inlineStr">
        <is>
          <t>29431</t>
        </is>
      </c>
      <c r="F3626" s="550" t="n">
        <v>46080</v>
      </c>
      <c r="G3626" t="n">
        <v>23198</v>
      </c>
      <c r="H3626" t="inlineStr">
        <is>
          <t>PIMENTAO VERMELHO KG</t>
        </is>
      </c>
      <c r="I3626" t="inlineStr">
        <is>
          <t>ALIMENTOS</t>
        </is>
      </c>
      <c r="J3626" t="n">
        <v>0.5</v>
      </c>
      <c r="K3626" t="inlineStr">
        <is>
          <t>KG</t>
        </is>
      </c>
      <c r="L3626" t="n">
        <v>6.25</v>
      </c>
      <c r="M3626" t="n">
        <v>12.5</v>
      </c>
      <c r="N3626" t="inlineStr">
        <is>
          <t>ALIMENTOS</t>
        </is>
      </c>
      <c r="O3626" t="inlineStr">
        <is>
          <t>02/2026</t>
        </is>
      </c>
    </row>
    <row r="3627">
      <c r="A3627" t="n">
        <v>213170</v>
      </c>
      <c r="B3627" t="n">
        <v>122</v>
      </c>
      <c r="C3627" t="inlineStr">
        <is>
          <t>Arcos</t>
        </is>
      </c>
      <c r="D3627" t="inlineStr">
        <is>
          <t xml:space="preserve">HORTIFRUTI DO CHEF LTDA </t>
        </is>
      </c>
      <c r="E3627" t="inlineStr">
        <is>
          <t>29431</t>
        </is>
      </c>
      <c r="F3627" s="550" t="n">
        <v>46080</v>
      </c>
      <c r="G3627" t="n">
        <v>19846</v>
      </c>
      <c r="H3627" t="inlineStr">
        <is>
          <t>BROTO DE MOYASHI GRANEL KG</t>
        </is>
      </c>
      <c r="I3627" t="inlineStr">
        <is>
          <t>ALIMENTOS</t>
        </is>
      </c>
      <c r="J3627" t="n">
        <v>0.5</v>
      </c>
      <c r="K3627" t="inlineStr">
        <is>
          <t>KG</t>
        </is>
      </c>
      <c r="L3627" t="n">
        <v>9.380000000000001</v>
      </c>
      <c r="M3627" t="n">
        <v>18.76</v>
      </c>
      <c r="N3627" t="inlineStr">
        <is>
          <t>ALIMENTOS</t>
        </is>
      </c>
      <c r="O3627" t="inlineStr">
        <is>
          <t>02/2026</t>
        </is>
      </c>
    </row>
    <row r="3628">
      <c r="A3628" t="n">
        <v>213170</v>
      </c>
      <c r="B3628" t="n">
        <v>122</v>
      </c>
      <c r="C3628" t="inlineStr">
        <is>
          <t>Arcos</t>
        </is>
      </c>
      <c r="D3628" t="inlineStr">
        <is>
          <t xml:space="preserve">HORTIFRUTI DO CHEF LTDA </t>
        </is>
      </c>
      <c r="E3628" t="inlineStr">
        <is>
          <t>29431</t>
        </is>
      </c>
      <c r="F3628" s="550" t="n">
        <v>46080</v>
      </c>
      <c r="G3628" t="n">
        <v>26425</v>
      </c>
      <c r="H3628" t="inlineStr">
        <is>
          <t>POLPA DE CAJA KG</t>
        </is>
      </c>
      <c r="I3628" t="inlineStr">
        <is>
          <t>ALIMENTOS</t>
        </is>
      </c>
      <c r="J3628" t="n">
        <v>3</v>
      </c>
      <c r="K3628" t="inlineStr">
        <is>
          <t>KG</t>
        </is>
      </c>
      <c r="L3628" t="n">
        <v>90</v>
      </c>
      <c r="M3628" t="n">
        <v>30</v>
      </c>
      <c r="N3628" t="inlineStr">
        <is>
          <t>ALIMENTOS</t>
        </is>
      </c>
      <c r="O3628" t="inlineStr">
        <is>
          <t>02/2026</t>
        </is>
      </c>
    </row>
    <row r="3629">
      <c r="A3629" t="n">
        <v>213170</v>
      </c>
      <c r="B3629" t="n">
        <v>122</v>
      </c>
      <c r="C3629" t="inlineStr">
        <is>
          <t>Arcos</t>
        </is>
      </c>
      <c r="D3629" t="inlineStr">
        <is>
          <t xml:space="preserve">HORTIFRUTI DO CHEF LTDA </t>
        </is>
      </c>
      <c r="E3629" t="inlineStr">
        <is>
          <t>29431</t>
        </is>
      </c>
      <c r="F3629" s="550" t="n">
        <v>46080</v>
      </c>
      <c r="G3629" t="n">
        <v>26631</v>
      </c>
      <c r="H3629" t="inlineStr">
        <is>
          <t>MANJERICAO BASILICO KG</t>
        </is>
      </c>
      <c r="I3629" t="inlineStr">
        <is>
          <t>ALIMENTOS</t>
        </is>
      </c>
      <c r="J3629" t="n">
        <v>1.5</v>
      </c>
      <c r="K3629" t="inlineStr">
        <is>
          <t>KG</t>
        </is>
      </c>
      <c r="L3629" t="n">
        <v>65.63</v>
      </c>
      <c r="M3629" t="n">
        <v>43.753333</v>
      </c>
      <c r="N3629" t="inlineStr">
        <is>
          <t>ALIMENTOS</t>
        </is>
      </c>
      <c r="O3629" t="inlineStr">
        <is>
          <t>02/2026</t>
        </is>
      </c>
    </row>
    <row r="3630">
      <c r="A3630" t="n">
        <v>213170</v>
      </c>
      <c r="B3630" t="n">
        <v>122</v>
      </c>
      <c r="C3630" t="inlineStr">
        <is>
          <t>Arcos</t>
        </is>
      </c>
      <c r="D3630" t="inlineStr">
        <is>
          <t xml:space="preserve">HORTIFRUTI DO CHEF LTDA </t>
        </is>
      </c>
      <c r="E3630" t="inlineStr">
        <is>
          <t>29431</t>
        </is>
      </c>
      <c r="F3630" s="550" t="n">
        <v>46080</v>
      </c>
      <c r="G3630" t="n">
        <v>23184</v>
      </c>
      <c r="H3630" t="inlineStr">
        <is>
          <t>TOMATE CEREJA KG</t>
        </is>
      </c>
      <c r="I3630" t="inlineStr">
        <is>
          <t>ALIMENTOS</t>
        </is>
      </c>
      <c r="J3630" t="n">
        <v>0.3</v>
      </c>
      <c r="K3630" t="inlineStr">
        <is>
          <t>KG</t>
        </is>
      </c>
      <c r="L3630" t="n">
        <v>3.75</v>
      </c>
      <c r="M3630" t="n">
        <v>12.5</v>
      </c>
      <c r="N3630" t="inlineStr">
        <is>
          <t>ALIMENTOS</t>
        </is>
      </c>
      <c r="O3630" t="inlineStr">
        <is>
          <t>02/2026</t>
        </is>
      </c>
    </row>
    <row r="3631">
      <c r="A3631" t="n">
        <v>213165</v>
      </c>
      <c r="B3631" t="n">
        <v>122</v>
      </c>
      <c r="C3631" t="inlineStr">
        <is>
          <t>Arcos</t>
        </is>
      </c>
      <c r="D3631" t="inlineStr">
        <is>
          <t>CECILIA TSUYACO ARAKI SILVA LTDA</t>
        </is>
      </c>
      <c r="E3631" t="inlineStr">
        <is>
          <t>387658</t>
        </is>
      </c>
      <c r="F3631" s="550" t="n">
        <v>46080</v>
      </c>
      <c r="G3631" t="n">
        <v>19634</v>
      </c>
      <c r="H3631" t="inlineStr">
        <is>
          <t>BERINJELA KG</t>
        </is>
      </c>
      <c r="I3631" t="inlineStr">
        <is>
          <t>ALIMENTOS</t>
        </is>
      </c>
      <c r="J3631" t="n">
        <v>1</v>
      </c>
      <c r="K3631" t="inlineStr">
        <is>
          <t>KG</t>
        </is>
      </c>
      <c r="L3631" t="n">
        <v>9</v>
      </c>
      <c r="M3631" t="n">
        <v>9</v>
      </c>
      <c r="N3631" t="inlineStr">
        <is>
          <t>ALIMENTOS</t>
        </is>
      </c>
      <c r="O3631" t="inlineStr">
        <is>
          <t>02/2026</t>
        </is>
      </c>
    </row>
    <row r="3632">
      <c r="A3632" t="n">
        <v>213165</v>
      </c>
      <c r="B3632" t="n">
        <v>122</v>
      </c>
      <c r="C3632" t="inlineStr">
        <is>
          <t>Arcos</t>
        </is>
      </c>
      <c r="D3632" t="inlineStr">
        <is>
          <t>CECILIA TSUYACO ARAKI SILVA LTDA</t>
        </is>
      </c>
      <c r="E3632" t="inlineStr">
        <is>
          <t>387658</t>
        </is>
      </c>
      <c r="F3632" s="550" t="n">
        <v>46080</v>
      </c>
      <c r="G3632" t="n">
        <v>19623</v>
      </c>
      <c r="H3632" t="inlineStr">
        <is>
          <t>CEBOLA ROXA KG</t>
        </is>
      </c>
      <c r="I3632" t="inlineStr">
        <is>
          <t>ALIMENTOS</t>
        </is>
      </c>
      <c r="J3632" t="n">
        <v>10</v>
      </c>
      <c r="K3632" t="inlineStr">
        <is>
          <t>KG</t>
        </is>
      </c>
      <c r="L3632" t="n">
        <v>35</v>
      </c>
      <c r="M3632" t="n">
        <v>3.5</v>
      </c>
      <c r="N3632" t="inlineStr">
        <is>
          <t>ALIMENTOS</t>
        </is>
      </c>
      <c r="O3632" t="inlineStr">
        <is>
          <t>02/2026</t>
        </is>
      </c>
    </row>
    <row r="3633">
      <c r="A3633" t="n">
        <v>213165</v>
      </c>
      <c r="B3633" t="n">
        <v>122</v>
      </c>
      <c r="C3633" t="inlineStr">
        <is>
          <t>Arcos</t>
        </is>
      </c>
      <c r="D3633" t="inlineStr">
        <is>
          <t>CECILIA TSUYACO ARAKI SILVA LTDA</t>
        </is>
      </c>
      <c r="E3633" t="inlineStr">
        <is>
          <t>387658</t>
        </is>
      </c>
      <c r="F3633" s="550" t="n">
        <v>46080</v>
      </c>
      <c r="G3633" t="n">
        <v>19575</v>
      </c>
      <c r="H3633" t="inlineStr">
        <is>
          <t>PIMENTA DE CHEIRO VERDE KG</t>
        </is>
      </c>
      <c r="I3633" t="inlineStr">
        <is>
          <t>ALIMENTOS</t>
        </is>
      </c>
      <c r="J3633" t="n">
        <v>0.2</v>
      </c>
      <c r="K3633" t="inlineStr">
        <is>
          <t>KG</t>
        </is>
      </c>
      <c r="L3633" t="n">
        <v>6.4</v>
      </c>
      <c r="M3633" t="n">
        <v>32</v>
      </c>
      <c r="N3633" t="inlineStr">
        <is>
          <t>ALIMENTOS</t>
        </is>
      </c>
      <c r="O3633" t="inlineStr">
        <is>
          <t>02/2026</t>
        </is>
      </c>
    </row>
    <row r="3634">
      <c r="A3634" t="n">
        <v>213165</v>
      </c>
      <c r="B3634" t="n">
        <v>122</v>
      </c>
      <c r="C3634" t="inlineStr">
        <is>
          <t>Arcos</t>
        </is>
      </c>
      <c r="D3634" t="inlineStr">
        <is>
          <t>CECILIA TSUYACO ARAKI SILVA LTDA</t>
        </is>
      </c>
      <c r="E3634" t="inlineStr">
        <is>
          <t>387658</t>
        </is>
      </c>
      <c r="F3634" s="550" t="n">
        <v>46080</v>
      </c>
      <c r="G3634" t="n">
        <v>19476</v>
      </c>
      <c r="H3634" t="inlineStr">
        <is>
          <t>MANJERICAO KG</t>
        </is>
      </c>
      <c r="I3634" t="inlineStr">
        <is>
          <t>ALIMENTOS</t>
        </is>
      </c>
      <c r="J3634" t="n">
        <v>0.3</v>
      </c>
      <c r="K3634" t="inlineStr">
        <is>
          <t>KG</t>
        </is>
      </c>
      <c r="L3634" t="n">
        <v>19.5</v>
      </c>
      <c r="M3634" t="n">
        <v>65</v>
      </c>
      <c r="N3634" t="inlineStr">
        <is>
          <t>ALIMENTOS</t>
        </is>
      </c>
      <c r="O3634" t="inlineStr">
        <is>
          <t>02/2026</t>
        </is>
      </c>
    </row>
    <row r="3635">
      <c r="A3635" t="n">
        <v>213165</v>
      </c>
      <c r="B3635" t="n">
        <v>122</v>
      </c>
      <c r="C3635" t="inlineStr">
        <is>
          <t>Arcos</t>
        </is>
      </c>
      <c r="D3635" t="inlineStr">
        <is>
          <t>CECILIA TSUYACO ARAKI SILVA LTDA</t>
        </is>
      </c>
      <c r="E3635" t="inlineStr">
        <is>
          <t>387658</t>
        </is>
      </c>
      <c r="F3635" s="550" t="n">
        <v>46080</v>
      </c>
      <c r="G3635" t="n">
        <v>24509</v>
      </c>
      <c r="H3635" t="inlineStr">
        <is>
          <t>CEBOLA BRANCA KG</t>
        </is>
      </c>
      <c r="I3635" t="inlineStr">
        <is>
          <t>ALIMENTOS</t>
        </is>
      </c>
      <c r="J3635" t="n">
        <v>15</v>
      </c>
      <c r="K3635" t="inlineStr">
        <is>
          <t>KG</t>
        </is>
      </c>
      <c r="L3635" t="n">
        <v>34.5</v>
      </c>
      <c r="M3635" t="n">
        <v>2.3</v>
      </c>
      <c r="N3635" t="inlineStr">
        <is>
          <t>ALIMENTOS</t>
        </is>
      </c>
      <c r="O3635" t="inlineStr">
        <is>
          <t>02/2026</t>
        </is>
      </c>
    </row>
    <row r="3636">
      <c r="A3636" t="n">
        <v>213165</v>
      </c>
      <c r="B3636" t="n">
        <v>122</v>
      </c>
      <c r="C3636" t="inlineStr">
        <is>
          <t>Arcos</t>
        </is>
      </c>
      <c r="D3636" t="inlineStr">
        <is>
          <t>CECILIA TSUYACO ARAKI SILVA LTDA</t>
        </is>
      </c>
      <c r="E3636" t="inlineStr">
        <is>
          <t>387658</t>
        </is>
      </c>
      <c r="F3636" s="550" t="n">
        <v>46080</v>
      </c>
      <c r="G3636" t="n">
        <v>19488</v>
      </c>
      <c r="H3636" t="inlineStr">
        <is>
          <t>CEBOLINHA KG</t>
        </is>
      </c>
      <c r="I3636" t="inlineStr">
        <is>
          <t>ALIMENTOS</t>
        </is>
      </c>
      <c r="J3636" t="n">
        <v>0.8</v>
      </c>
      <c r="K3636" t="inlineStr">
        <is>
          <t>KG</t>
        </is>
      </c>
      <c r="L3636" t="n">
        <v>10.4</v>
      </c>
      <c r="M3636" t="n">
        <v>13</v>
      </c>
      <c r="N3636" t="inlineStr">
        <is>
          <t>ALIMENTOS</t>
        </is>
      </c>
      <c r="O3636" t="inlineStr">
        <is>
          <t>02/2026</t>
        </is>
      </c>
    </row>
    <row r="3637">
      <c r="A3637" t="n">
        <v>213165</v>
      </c>
      <c r="B3637" t="n">
        <v>122</v>
      </c>
      <c r="C3637" t="inlineStr">
        <is>
          <t>Arcos</t>
        </is>
      </c>
      <c r="D3637" t="inlineStr">
        <is>
          <t>CECILIA TSUYACO ARAKI SILVA LTDA</t>
        </is>
      </c>
      <c r="E3637" t="inlineStr">
        <is>
          <t>387658</t>
        </is>
      </c>
      <c r="F3637" s="550" t="n">
        <v>46080</v>
      </c>
      <c r="G3637" t="n">
        <v>19498</v>
      </c>
      <c r="H3637" t="inlineStr">
        <is>
          <t>ALFACE ROMANA KG</t>
        </is>
      </c>
      <c r="I3637" t="inlineStr">
        <is>
          <t>ALIMENTOS</t>
        </is>
      </c>
      <c r="J3637" t="n">
        <v>0.8</v>
      </c>
      <c r="K3637" t="inlineStr">
        <is>
          <t>KG</t>
        </is>
      </c>
      <c r="L3637" t="n">
        <v>19.2</v>
      </c>
      <c r="M3637" t="n">
        <v>24</v>
      </c>
      <c r="N3637" t="inlineStr">
        <is>
          <t>ALIMENTOS</t>
        </is>
      </c>
      <c r="O3637" t="inlineStr">
        <is>
          <t>02/2026</t>
        </is>
      </c>
    </row>
    <row r="3638">
      <c r="A3638" t="n">
        <v>213165</v>
      </c>
      <c r="B3638" t="n">
        <v>122</v>
      </c>
      <c r="C3638" t="inlineStr">
        <is>
          <t>Arcos</t>
        </is>
      </c>
      <c r="D3638" t="inlineStr">
        <is>
          <t>CECILIA TSUYACO ARAKI SILVA LTDA</t>
        </is>
      </c>
      <c r="E3638" t="inlineStr">
        <is>
          <t>387658</t>
        </is>
      </c>
      <c r="F3638" s="550" t="n">
        <v>46080</v>
      </c>
      <c r="G3638" t="n">
        <v>19502</v>
      </c>
      <c r="H3638" t="inlineStr">
        <is>
          <t>ALFACE CRESPA ROXA KG</t>
        </is>
      </c>
      <c r="I3638" t="inlineStr">
        <is>
          <t>ALIMENTOS</t>
        </is>
      </c>
      <c r="J3638" t="n">
        <v>0.8</v>
      </c>
      <c r="K3638" t="inlineStr">
        <is>
          <t>KG</t>
        </is>
      </c>
      <c r="L3638" t="n">
        <v>21.6</v>
      </c>
      <c r="M3638" t="n">
        <v>27</v>
      </c>
      <c r="N3638" t="inlineStr">
        <is>
          <t>ALIMENTOS</t>
        </is>
      </c>
      <c r="O3638" t="inlineStr">
        <is>
          <t>02/2026</t>
        </is>
      </c>
    </row>
    <row r="3639">
      <c r="A3639" t="n">
        <v>213165</v>
      </c>
      <c r="B3639" t="n">
        <v>122</v>
      </c>
      <c r="C3639" t="inlineStr">
        <is>
          <t>Arcos</t>
        </is>
      </c>
      <c r="D3639" t="inlineStr">
        <is>
          <t>CECILIA TSUYACO ARAKI SILVA LTDA</t>
        </is>
      </c>
      <c r="E3639" t="inlineStr">
        <is>
          <t>387658</t>
        </is>
      </c>
      <c r="F3639" s="550" t="n">
        <v>46080</v>
      </c>
      <c r="G3639" t="n">
        <v>19480</v>
      </c>
      <c r="H3639" t="inlineStr">
        <is>
          <t>HORTELA HIDROPONICA KG</t>
        </is>
      </c>
      <c r="I3639" t="inlineStr">
        <is>
          <t>ALIMENTOS</t>
        </is>
      </c>
      <c r="J3639" t="n">
        <v>0.3</v>
      </c>
      <c r="K3639" t="inlineStr">
        <is>
          <t>KG</t>
        </is>
      </c>
      <c r="L3639" t="n">
        <v>4.8</v>
      </c>
      <c r="M3639" t="n">
        <v>16</v>
      </c>
      <c r="N3639" t="inlineStr">
        <is>
          <t>ALIMENTOS</t>
        </is>
      </c>
      <c r="O3639" t="inlineStr">
        <is>
          <t>02/2026</t>
        </is>
      </c>
    </row>
    <row r="3640">
      <c r="A3640" t="n">
        <v>213165</v>
      </c>
      <c r="B3640" t="n">
        <v>122</v>
      </c>
      <c r="C3640" t="inlineStr">
        <is>
          <t>Arcos</t>
        </is>
      </c>
      <c r="D3640" t="inlineStr">
        <is>
          <t>CECILIA TSUYACO ARAKI SILVA LTDA</t>
        </is>
      </c>
      <c r="E3640" t="inlineStr">
        <is>
          <t>387658</t>
        </is>
      </c>
      <c r="F3640" s="550" t="n">
        <v>46080</v>
      </c>
      <c r="G3640" t="n">
        <v>19647</v>
      </c>
      <c r="H3640" t="inlineStr">
        <is>
          <t>ALHO PORO KG</t>
        </is>
      </c>
      <c r="I3640" t="inlineStr">
        <is>
          <t>ALIMENTOS</t>
        </is>
      </c>
      <c r="J3640" t="n">
        <v>1</v>
      </c>
      <c r="K3640" t="inlineStr">
        <is>
          <t>KG</t>
        </is>
      </c>
      <c r="L3640" t="n">
        <v>14</v>
      </c>
      <c r="M3640" t="n">
        <v>14</v>
      </c>
      <c r="N3640" t="inlineStr">
        <is>
          <t>ALIMENTOS</t>
        </is>
      </c>
      <c r="O3640" t="inlineStr">
        <is>
          <t>02/2026</t>
        </is>
      </c>
    </row>
    <row r="3641">
      <c r="A3641" t="n">
        <v>213165</v>
      </c>
      <c r="B3641" t="n">
        <v>122</v>
      </c>
      <c r="C3641" t="inlineStr">
        <is>
          <t>Arcos</t>
        </is>
      </c>
      <c r="D3641" t="inlineStr">
        <is>
          <t>CECILIA TSUYACO ARAKI SILVA LTDA</t>
        </is>
      </c>
      <c r="E3641" t="inlineStr">
        <is>
          <t>387658</t>
        </is>
      </c>
      <c r="F3641" s="550" t="n">
        <v>46080</v>
      </c>
      <c r="G3641" t="n">
        <v>19558</v>
      </c>
      <c r="H3641" t="inlineStr">
        <is>
          <t>QUIABO KG</t>
        </is>
      </c>
      <c r="I3641" t="inlineStr">
        <is>
          <t>ALIMENTOS</t>
        </is>
      </c>
      <c r="J3641" t="n">
        <v>0.6</v>
      </c>
      <c r="K3641" t="inlineStr">
        <is>
          <t>KG</t>
        </is>
      </c>
      <c r="L3641" t="n">
        <v>7.8</v>
      </c>
      <c r="M3641" t="n">
        <v>13</v>
      </c>
      <c r="N3641" t="inlineStr">
        <is>
          <t>ALIMENTOS</t>
        </is>
      </c>
      <c r="O3641" t="inlineStr">
        <is>
          <t>02/2026</t>
        </is>
      </c>
    </row>
    <row r="3642">
      <c r="A3642" t="n">
        <v>213165</v>
      </c>
      <c r="B3642" t="n">
        <v>122</v>
      </c>
      <c r="C3642" t="inlineStr">
        <is>
          <t>Arcos</t>
        </is>
      </c>
      <c r="D3642" t="inlineStr">
        <is>
          <t>CECILIA TSUYACO ARAKI SILVA LTDA</t>
        </is>
      </c>
      <c r="E3642" t="inlineStr">
        <is>
          <t>387658</t>
        </is>
      </c>
      <c r="F3642" s="550" t="n">
        <v>46080</v>
      </c>
      <c r="G3642" t="n">
        <v>19743</v>
      </c>
      <c r="H3642" t="inlineStr">
        <is>
          <t>MACA VERDE KG</t>
        </is>
      </c>
      <c r="I3642" t="inlineStr">
        <is>
          <t>ALIMENTOS</t>
        </is>
      </c>
      <c r="J3642" t="n">
        <v>5</v>
      </c>
      <c r="K3642" t="inlineStr">
        <is>
          <t>KG</t>
        </is>
      </c>
      <c r="L3642" t="n">
        <v>70</v>
      </c>
      <c r="M3642" t="n">
        <v>14</v>
      </c>
      <c r="N3642" t="inlineStr">
        <is>
          <t>ALIMENTOS</t>
        </is>
      </c>
      <c r="O3642" t="inlineStr">
        <is>
          <t>02/2026</t>
        </is>
      </c>
    </row>
    <row r="3643">
      <c r="A3643" t="n">
        <v>213165</v>
      </c>
      <c r="B3643" t="n">
        <v>122</v>
      </c>
      <c r="C3643" t="inlineStr">
        <is>
          <t>Arcos</t>
        </is>
      </c>
      <c r="D3643" t="inlineStr">
        <is>
          <t>CECILIA TSUYACO ARAKI SILVA LTDA</t>
        </is>
      </c>
      <c r="E3643" t="inlineStr">
        <is>
          <t>387658</t>
        </is>
      </c>
      <c r="F3643" s="550" t="n">
        <v>46080</v>
      </c>
      <c r="G3643" t="n">
        <v>19657</v>
      </c>
      <c r="H3643" t="inlineStr">
        <is>
          <t>ABOBORA PESCOCO KG</t>
        </is>
      </c>
      <c r="I3643" t="inlineStr">
        <is>
          <t>ALIMENTOS</t>
        </is>
      </c>
      <c r="J3643" t="n">
        <v>2</v>
      </c>
      <c r="K3643" t="inlineStr">
        <is>
          <t>KG</t>
        </is>
      </c>
      <c r="L3643" t="n">
        <v>9.800000000000001</v>
      </c>
      <c r="M3643" t="n">
        <v>4.9</v>
      </c>
      <c r="N3643" t="inlineStr">
        <is>
          <t>ALIMENTOS</t>
        </is>
      </c>
      <c r="O3643" t="inlineStr">
        <is>
          <t>02/2026</t>
        </is>
      </c>
    </row>
    <row r="3644">
      <c r="A3644" t="n">
        <v>213165</v>
      </c>
      <c r="B3644" t="n">
        <v>122</v>
      </c>
      <c r="C3644" t="inlineStr">
        <is>
          <t>Arcos</t>
        </is>
      </c>
      <c r="D3644" t="inlineStr">
        <is>
          <t>CECILIA TSUYACO ARAKI SILVA LTDA</t>
        </is>
      </c>
      <c r="E3644" t="inlineStr">
        <is>
          <t>387658</t>
        </is>
      </c>
      <c r="F3644" s="550" t="n">
        <v>46080</v>
      </c>
      <c r="G3644" t="n">
        <v>23113</v>
      </c>
      <c r="H3644" t="inlineStr">
        <is>
          <t>SALSA KG</t>
        </is>
      </c>
      <c r="I3644" t="inlineStr">
        <is>
          <t>ALIMENTOS</t>
        </is>
      </c>
      <c r="J3644" t="n">
        <v>0.8</v>
      </c>
      <c r="K3644" t="inlineStr">
        <is>
          <t>KG</t>
        </is>
      </c>
      <c r="L3644" t="n">
        <v>9.199999999999999</v>
      </c>
      <c r="M3644" t="n">
        <v>11.5</v>
      </c>
      <c r="N3644" t="inlineStr">
        <is>
          <t>ALIMENTOS</t>
        </is>
      </c>
      <c r="O3644" t="inlineStr">
        <is>
          <t>02/2026</t>
        </is>
      </c>
    </row>
    <row r="3645">
      <c r="A3645" t="n">
        <v>213165</v>
      </c>
      <c r="B3645" t="n">
        <v>122</v>
      </c>
      <c r="C3645" t="inlineStr">
        <is>
          <t>Arcos</t>
        </is>
      </c>
      <c r="D3645" t="inlineStr">
        <is>
          <t>CECILIA TSUYACO ARAKI SILVA LTDA</t>
        </is>
      </c>
      <c r="E3645" t="inlineStr">
        <is>
          <t>387658</t>
        </is>
      </c>
      <c r="F3645" s="550" t="n">
        <v>46080</v>
      </c>
      <c r="G3645" t="n">
        <v>23186</v>
      </c>
      <c r="H3645" t="inlineStr">
        <is>
          <t>TOMATE CARMEM SALADA KG</t>
        </is>
      </c>
      <c r="I3645" t="inlineStr">
        <is>
          <t>ALIMENTOS</t>
        </is>
      </c>
      <c r="J3645" t="n">
        <v>10</v>
      </c>
      <c r="K3645" t="inlineStr">
        <is>
          <t>KG</t>
        </is>
      </c>
      <c r="L3645" t="n">
        <v>75</v>
      </c>
      <c r="M3645" t="n">
        <v>7.5</v>
      </c>
      <c r="N3645" t="inlineStr">
        <is>
          <t>ALIMENTOS</t>
        </is>
      </c>
      <c r="O3645" t="inlineStr">
        <is>
          <t>02/2026</t>
        </is>
      </c>
    </row>
    <row r="3646">
      <c r="A3646" t="n">
        <v>213165</v>
      </c>
      <c r="B3646" t="n">
        <v>122</v>
      </c>
      <c r="C3646" t="inlineStr">
        <is>
          <t>Arcos</t>
        </is>
      </c>
      <c r="D3646" t="inlineStr">
        <is>
          <t>CECILIA TSUYACO ARAKI SILVA LTDA</t>
        </is>
      </c>
      <c r="E3646" t="inlineStr">
        <is>
          <t>387658</t>
        </is>
      </c>
      <c r="F3646" s="550" t="n">
        <v>46080</v>
      </c>
      <c r="G3646" t="n">
        <v>23241</v>
      </c>
      <c r="H3646" t="inlineStr">
        <is>
          <t>CHUCHU KG</t>
        </is>
      </c>
      <c r="I3646" t="inlineStr">
        <is>
          <t>ALIMENTOS</t>
        </is>
      </c>
      <c r="J3646" t="n">
        <v>2</v>
      </c>
      <c r="K3646" t="inlineStr">
        <is>
          <t>KG</t>
        </is>
      </c>
      <c r="L3646" t="n">
        <v>7</v>
      </c>
      <c r="M3646" t="n">
        <v>3.5</v>
      </c>
      <c r="N3646" t="inlineStr">
        <is>
          <t>ALIMENTOS</t>
        </is>
      </c>
      <c r="O3646" t="inlineStr">
        <is>
          <t>02/2026</t>
        </is>
      </c>
    </row>
    <row r="3647">
      <c r="A3647" t="n">
        <v>213165</v>
      </c>
      <c r="B3647" t="n">
        <v>122</v>
      </c>
      <c r="C3647" t="inlineStr">
        <is>
          <t>Arcos</t>
        </is>
      </c>
      <c r="D3647" t="inlineStr">
        <is>
          <t>CECILIA TSUYACO ARAKI SILVA LTDA</t>
        </is>
      </c>
      <c r="E3647" t="inlineStr">
        <is>
          <t>387658</t>
        </is>
      </c>
      <c r="F3647" s="550" t="n">
        <v>46080</v>
      </c>
      <c r="G3647" t="n">
        <v>23236</v>
      </c>
      <c r="H3647" t="inlineStr">
        <is>
          <t>COUVE MANTEIGA KG</t>
        </is>
      </c>
      <c r="I3647" t="inlineStr">
        <is>
          <t>ALIMENTOS</t>
        </is>
      </c>
      <c r="J3647" t="n">
        <v>2.5</v>
      </c>
      <c r="K3647" t="inlineStr">
        <is>
          <t>KG</t>
        </is>
      </c>
      <c r="L3647" t="n">
        <v>23.75</v>
      </c>
      <c r="M3647" t="n">
        <v>9.5</v>
      </c>
      <c r="N3647" t="inlineStr">
        <is>
          <t>ALIMENTOS</t>
        </is>
      </c>
      <c r="O3647" t="inlineStr">
        <is>
          <t>02/2026</t>
        </is>
      </c>
    </row>
    <row r="3648">
      <c r="A3648" t="n">
        <v>213165</v>
      </c>
      <c r="B3648" t="n">
        <v>122</v>
      </c>
      <c r="C3648" t="inlineStr">
        <is>
          <t>Arcos</t>
        </is>
      </c>
      <c r="D3648" t="inlineStr">
        <is>
          <t>CECILIA TSUYACO ARAKI SILVA LTDA</t>
        </is>
      </c>
      <c r="E3648" t="inlineStr">
        <is>
          <t>387658</t>
        </is>
      </c>
      <c r="F3648" s="550" t="n">
        <v>46080</v>
      </c>
      <c r="G3648" t="n">
        <v>23359</v>
      </c>
      <c r="H3648" t="inlineStr">
        <is>
          <t>LIMAO TAHITI KG</t>
        </is>
      </c>
      <c r="I3648" t="inlineStr">
        <is>
          <t>ALIMENTOS</t>
        </is>
      </c>
      <c r="J3648" t="n">
        <v>10</v>
      </c>
      <c r="K3648" t="inlineStr">
        <is>
          <t>KG</t>
        </is>
      </c>
      <c r="L3648" t="n">
        <v>24</v>
      </c>
      <c r="M3648" t="n">
        <v>2.4</v>
      </c>
      <c r="N3648" t="inlineStr">
        <is>
          <t>ALIMENTOS</t>
        </is>
      </c>
      <c r="O3648" t="inlineStr">
        <is>
          <t>02/2026</t>
        </is>
      </c>
    </row>
    <row r="3649">
      <c r="A3649" t="n">
        <v>213165</v>
      </c>
      <c r="B3649" t="n">
        <v>122</v>
      </c>
      <c r="C3649" t="inlineStr">
        <is>
          <t>Arcos</t>
        </is>
      </c>
      <c r="D3649" t="inlineStr">
        <is>
          <t>CECILIA TSUYACO ARAKI SILVA LTDA</t>
        </is>
      </c>
      <c r="E3649" t="inlineStr">
        <is>
          <t>387658</t>
        </is>
      </c>
      <c r="F3649" s="550" t="n">
        <v>46080</v>
      </c>
      <c r="G3649" t="n">
        <v>23390</v>
      </c>
      <c r="H3649" t="inlineStr">
        <is>
          <t>BANANA DA TERRA KG</t>
        </is>
      </c>
      <c r="I3649" t="inlineStr">
        <is>
          <t>ALIMENTOS</t>
        </is>
      </c>
      <c r="J3649" t="n">
        <v>7</v>
      </c>
      <c r="K3649" t="inlineStr">
        <is>
          <t>KG</t>
        </is>
      </c>
      <c r="L3649" t="n">
        <v>59.5</v>
      </c>
      <c r="M3649" t="n">
        <v>8.5</v>
      </c>
      <c r="N3649" t="inlineStr">
        <is>
          <t>ALIMENTOS</t>
        </is>
      </c>
      <c r="O3649" t="inlineStr">
        <is>
          <t>02/2026</t>
        </is>
      </c>
    </row>
    <row r="3650">
      <c r="A3650" t="n">
        <v>213165</v>
      </c>
      <c r="B3650" t="n">
        <v>122</v>
      </c>
      <c r="C3650" t="inlineStr">
        <is>
          <t>Arcos</t>
        </is>
      </c>
      <c r="D3650" t="inlineStr">
        <is>
          <t>CECILIA TSUYACO ARAKI SILVA LTDA</t>
        </is>
      </c>
      <c r="E3650" t="inlineStr">
        <is>
          <t>387658</t>
        </is>
      </c>
      <c r="F3650" s="550" t="n">
        <v>46080</v>
      </c>
      <c r="G3650" t="n">
        <v>19632</v>
      </c>
      <c r="H3650" t="inlineStr">
        <is>
          <t>BETERRABA KG</t>
        </is>
      </c>
      <c r="I3650" t="inlineStr">
        <is>
          <t>ALIMENTOS</t>
        </is>
      </c>
      <c r="J3650" t="n">
        <v>5</v>
      </c>
      <c r="K3650" t="inlineStr">
        <is>
          <t>KG</t>
        </is>
      </c>
      <c r="L3650" t="n">
        <v>22.5</v>
      </c>
      <c r="M3650" t="n">
        <v>4.5</v>
      </c>
      <c r="N3650" t="inlineStr">
        <is>
          <t>ALIMENTOS</t>
        </is>
      </c>
      <c r="O3650" t="inlineStr">
        <is>
          <t>02/2026</t>
        </is>
      </c>
    </row>
    <row r="3651">
      <c r="A3651" t="n">
        <v>213165</v>
      </c>
      <c r="B3651" t="n">
        <v>122</v>
      </c>
      <c r="C3651" t="inlineStr">
        <is>
          <t>Arcos</t>
        </is>
      </c>
      <c r="D3651" t="inlineStr">
        <is>
          <t>CECILIA TSUYACO ARAKI SILVA LTDA</t>
        </is>
      </c>
      <c r="E3651" t="inlineStr">
        <is>
          <t>387658</t>
        </is>
      </c>
      <c r="F3651" s="550" t="n">
        <v>46080</v>
      </c>
      <c r="G3651" t="n">
        <v>24037</v>
      </c>
      <c r="H3651" t="inlineStr">
        <is>
          <t>ALHO TRITURADO FRITO</t>
        </is>
      </c>
      <c r="I3651" t="inlineStr">
        <is>
          <t>ALIMENTOS</t>
        </is>
      </c>
      <c r="J3651" t="n">
        <v>2</v>
      </c>
      <c r="K3651" t="inlineStr">
        <is>
          <t>KG</t>
        </is>
      </c>
      <c r="L3651" t="n">
        <v>39</v>
      </c>
      <c r="M3651" t="n">
        <v>19.5</v>
      </c>
      <c r="N3651" t="inlineStr">
        <is>
          <t>ALIMENTOS</t>
        </is>
      </c>
      <c r="O3651" t="inlineStr">
        <is>
          <t>02/2026</t>
        </is>
      </c>
    </row>
    <row r="3652">
      <c r="A3652" t="n">
        <v>213165</v>
      </c>
      <c r="B3652" t="n">
        <v>122</v>
      </c>
      <c r="C3652" t="inlineStr">
        <is>
          <t>Arcos</t>
        </is>
      </c>
      <c r="D3652" t="inlineStr">
        <is>
          <t>CECILIA TSUYACO ARAKI SILVA LTDA</t>
        </is>
      </c>
      <c r="E3652" t="inlineStr">
        <is>
          <t>387658</t>
        </is>
      </c>
      <c r="F3652" s="550" t="n">
        <v>46080</v>
      </c>
      <c r="G3652" t="n">
        <v>23095</v>
      </c>
      <c r="H3652" t="inlineStr">
        <is>
          <t>OVO CAIPIRA UN</t>
        </is>
      </c>
      <c r="I3652" t="inlineStr">
        <is>
          <t>ALIMENTOS</t>
        </is>
      </c>
      <c r="J3652" t="n">
        <v>150</v>
      </c>
      <c r="K3652" t="inlineStr">
        <is>
          <t>UN</t>
        </is>
      </c>
      <c r="L3652" t="n">
        <v>187.5</v>
      </c>
      <c r="M3652" t="n">
        <v>1.25</v>
      </c>
      <c r="N3652" t="inlineStr">
        <is>
          <t>ALIMENTOS</t>
        </is>
      </c>
      <c r="O3652" t="inlineStr">
        <is>
          <t>02/2026</t>
        </is>
      </c>
    </row>
    <row r="3653">
      <c r="A3653" t="n">
        <v>213165</v>
      </c>
      <c r="B3653" t="n">
        <v>122</v>
      </c>
      <c r="C3653" t="inlineStr">
        <is>
          <t>Arcos</t>
        </is>
      </c>
      <c r="D3653" t="inlineStr">
        <is>
          <t>CECILIA TSUYACO ARAKI SILVA LTDA</t>
        </is>
      </c>
      <c r="E3653" t="inlineStr">
        <is>
          <t>387658</t>
        </is>
      </c>
      <c r="F3653" s="550" t="n">
        <v>46080</v>
      </c>
      <c r="G3653" t="n">
        <v>19472</v>
      </c>
      <c r="H3653" t="inlineStr">
        <is>
          <t>RUCULA KG</t>
        </is>
      </c>
      <c r="I3653" t="inlineStr">
        <is>
          <t>ALIMENTOS</t>
        </is>
      </c>
      <c r="J3653" t="n">
        <v>1.2</v>
      </c>
      <c r="K3653" t="inlineStr">
        <is>
          <t>KG</t>
        </is>
      </c>
      <c r="L3653" t="n">
        <v>32.4</v>
      </c>
      <c r="M3653" t="n">
        <v>27</v>
      </c>
      <c r="N3653" t="inlineStr">
        <is>
          <t>ALIMENTOS</t>
        </is>
      </c>
      <c r="O3653" t="inlineStr">
        <is>
          <t>02/2026</t>
        </is>
      </c>
    </row>
    <row r="3654">
      <c r="A3654" t="n">
        <v>213153</v>
      </c>
      <c r="B3654" t="n">
        <v>122</v>
      </c>
      <c r="C3654" t="inlineStr">
        <is>
          <t>Arcos</t>
        </is>
      </c>
      <c r="D3654" t="inlineStr">
        <is>
          <t>GCT COMERCIO DE PRODUTOS ALIMENTICIOS LTDA</t>
        </is>
      </c>
      <c r="E3654" t="inlineStr">
        <is>
          <t>9995</t>
        </is>
      </c>
      <c r="F3654" s="550" t="n">
        <v>46081</v>
      </c>
      <c r="G3654" t="n">
        <v>27340</v>
      </c>
      <c r="H3654" t="inlineStr">
        <is>
          <t>GELO RETANGULO 50X65MM C/25 UN YCECODE</t>
        </is>
      </c>
      <c r="I3654" t="inlineStr">
        <is>
          <t>BEBIDAS</t>
        </is>
      </c>
      <c r="J3654" t="n">
        <v>7</v>
      </c>
      <c r="K3654" t="inlineStr">
        <is>
          <t>PC</t>
        </is>
      </c>
      <c r="L3654" t="n">
        <v>341.25</v>
      </c>
      <c r="M3654" t="n">
        <v>48.75</v>
      </c>
      <c r="N3654" t="inlineStr">
        <is>
          <t>BEBIDAS</t>
        </is>
      </c>
      <c r="O3654" t="inlineStr">
        <is>
          <t>02/2026</t>
        </is>
      </c>
    </row>
    <row r="3655">
      <c r="A3655" t="n">
        <v>213153</v>
      </c>
      <c r="B3655" t="n">
        <v>122</v>
      </c>
      <c r="C3655" t="inlineStr">
        <is>
          <t>Arcos</t>
        </is>
      </c>
      <c r="D3655" t="inlineStr">
        <is>
          <t>GCT COMERCIO DE PRODUTOS ALIMENTICIOS LTDA</t>
        </is>
      </c>
      <c r="E3655" t="inlineStr">
        <is>
          <t>9995</t>
        </is>
      </c>
      <c r="F3655" s="550" t="n">
        <v>46081</v>
      </c>
      <c r="G3655" t="n">
        <v>28315</v>
      </c>
      <c r="H3655" t="inlineStr">
        <is>
          <t>GELO COLLINS 35X120 C/18 UN YCECODE</t>
        </is>
      </c>
      <c r="I3655" t="inlineStr">
        <is>
          <t>BEBIDAS</t>
        </is>
      </c>
      <c r="J3655" t="n">
        <v>10</v>
      </c>
      <c r="K3655" t="inlineStr">
        <is>
          <t>PC</t>
        </is>
      </c>
      <c r="L3655" t="n">
        <v>435.6</v>
      </c>
      <c r="M3655" t="n">
        <v>43.56</v>
      </c>
      <c r="N3655" t="inlineStr">
        <is>
          <t>BEBIDAS</t>
        </is>
      </c>
      <c r="O3655" t="inlineStr">
        <is>
          <t>02/2026</t>
        </is>
      </c>
    </row>
    <row r="3656">
      <c r="A3656" t="n">
        <v>213153</v>
      </c>
      <c r="B3656" t="n">
        <v>122</v>
      </c>
      <c r="C3656" t="inlineStr">
        <is>
          <t>Arcos</t>
        </is>
      </c>
      <c r="D3656" t="inlineStr">
        <is>
          <t>GCT COMERCIO DE PRODUTOS ALIMENTICIOS LTDA</t>
        </is>
      </c>
      <c r="E3656" t="inlineStr">
        <is>
          <t>9995</t>
        </is>
      </c>
      <c r="F3656" s="550" t="n">
        <v>46081</v>
      </c>
      <c r="G3656" t="n">
        <v>28316</v>
      </c>
      <c r="H3656" t="inlineStr">
        <is>
          <t>GELO ESFERICO C/9UN YCECODE</t>
        </is>
      </c>
      <c r="I3656" t="inlineStr">
        <is>
          <t>BEBIDAS</t>
        </is>
      </c>
      <c r="J3656" t="n">
        <v>3</v>
      </c>
      <c r="K3656" t="inlineStr">
        <is>
          <t>PC</t>
        </is>
      </c>
      <c r="L3656" t="n">
        <v>117.15</v>
      </c>
      <c r="M3656" t="n">
        <v>39.05</v>
      </c>
      <c r="N3656" t="inlineStr">
        <is>
          <t>BEBIDAS</t>
        </is>
      </c>
      <c r="O3656" t="inlineStr">
        <is>
          <t>02/2026</t>
        </is>
      </c>
    </row>
    <row r="3657">
      <c r="A3657" t="n">
        <v>213152</v>
      </c>
      <c r="B3657" t="n">
        <v>122</v>
      </c>
      <c r="C3657" t="inlineStr">
        <is>
          <t>Arcos</t>
        </is>
      </c>
      <c r="D3657" t="inlineStr">
        <is>
          <t xml:space="preserve">CAROLINA AMANCIO </t>
        </is>
      </c>
      <c r="E3657" t="inlineStr">
        <is>
          <t>231</t>
        </is>
      </c>
      <c r="F3657" s="550" t="n">
        <v>46078</v>
      </c>
      <c r="G3657" t="n">
        <v>26880</v>
      </c>
      <c r="H3657" t="inlineStr">
        <is>
          <t xml:space="preserve">ESFERA DE CHOCOLATE BRANCO PINTADA NA COR VERMELHA APROX 5G UN </t>
        </is>
      </c>
      <c r="I3657" t="inlineStr">
        <is>
          <t>ALIMENTOS</t>
        </is>
      </c>
      <c r="J3657" t="n">
        <v>200</v>
      </c>
      <c r="K3657" t="inlineStr">
        <is>
          <t>UN</t>
        </is>
      </c>
      <c r="L3657" t="n">
        <v>500</v>
      </c>
      <c r="M3657" t="n">
        <v>2.5</v>
      </c>
      <c r="N3657" t="inlineStr">
        <is>
          <t>ALIMENTOS</t>
        </is>
      </c>
      <c r="O3657" t="inlineStr">
        <is>
          <t>02/2026</t>
        </is>
      </c>
    </row>
    <row r="3658">
      <c r="A3658" t="n">
        <v>213151</v>
      </c>
      <c r="B3658" t="n">
        <v>122</v>
      </c>
      <c r="C3658" t="inlineStr">
        <is>
          <t>Arcos</t>
        </is>
      </c>
      <c r="D3658" t="inlineStr">
        <is>
          <t>DONA ZELDA LTDA</t>
        </is>
      </c>
      <c r="E3658" t="inlineStr">
        <is>
          <t>144</t>
        </is>
      </c>
      <c r="F3658" s="550" t="n">
        <v>46080</v>
      </c>
      <c r="G3658" t="n">
        <v>27399</v>
      </c>
      <c r="H3658" t="inlineStr">
        <is>
          <t>PAO DE QUEIJO TRAD LANCHE DONA ZELDA 25UN C/80GR - 2KG</t>
        </is>
      </c>
      <c r="I3658" t="inlineStr">
        <is>
          <t>ALIMENTOS</t>
        </is>
      </c>
      <c r="J3658" t="n">
        <v>10</v>
      </c>
      <c r="K3658" t="inlineStr">
        <is>
          <t>PC</t>
        </is>
      </c>
      <c r="L3658" t="n">
        <v>900</v>
      </c>
      <c r="M3658" t="n">
        <v>90</v>
      </c>
      <c r="N3658" t="inlineStr">
        <is>
          <t>ALIMENTOS</t>
        </is>
      </c>
      <c r="O3658" t="inlineStr">
        <is>
          <t>02/2026</t>
        </is>
      </c>
    </row>
    <row r="3659">
      <c r="A3659" t="n">
        <v>213147</v>
      </c>
      <c r="B3659" t="n">
        <v>122</v>
      </c>
      <c r="C3659" t="inlineStr">
        <is>
          <t>Arcos</t>
        </is>
      </c>
      <c r="D3659" t="inlineStr">
        <is>
          <t>CASANDRA DEVOTTO</t>
        </is>
      </c>
      <c r="E3659" t="inlineStr">
        <is>
          <t>114</t>
        </is>
      </c>
      <c r="F3659" s="550" t="n">
        <v>46080</v>
      </c>
      <c r="G3659" t="n">
        <v>26336</v>
      </c>
      <c r="H3659" t="inlineStr">
        <is>
          <t>⁠EMPANADA CEBOLA E QUEIJO</t>
        </is>
      </c>
      <c r="I3659" t="inlineStr">
        <is>
          <t>ALIMENTOS</t>
        </is>
      </c>
      <c r="J3659" t="n">
        <v>100</v>
      </c>
      <c r="K3659" t="inlineStr">
        <is>
          <t>UN</t>
        </is>
      </c>
      <c r="L3659" t="n">
        <v>620</v>
      </c>
      <c r="M3659" t="n">
        <v>6.2</v>
      </c>
      <c r="N3659" t="inlineStr">
        <is>
          <t>ALIMENTOS</t>
        </is>
      </c>
      <c r="O3659" t="inlineStr">
        <is>
          <t>02/2026</t>
        </is>
      </c>
    </row>
    <row r="3660">
      <c r="A3660" t="n">
        <v>213147</v>
      </c>
      <c r="B3660" t="n">
        <v>122</v>
      </c>
      <c r="C3660" t="inlineStr">
        <is>
          <t>Arcos</t>
        </is>
      </c>
      <c r="D3660" t="inlineStr">
        <is>
          <t>CASANDRA DEVOTTO</t>
        </is>
      </c>
      <c r="E3660" t="inlineStr">
        <is>
          <t>114</t>
        </is>
      </c>
      <c r="F3660" s="550" t="n">
        <v>46080</v>
      </c>
      <c r="G3660" t="n">
        <v>26024</v>
      </c>
      <c r="H3660" t="inlineStr">
        <is>
          <t>EMPANADA MARGUERITA UN</t>
        </is>
      </c>
      <c r="I3660" t="inlineStr">
        <is>
          <t>ALIMENTOS</t>
        </is>
      </c>
      <c r="J3660" t="n">
        <v>50</v>
      </c>
      <c r="K3660" t="inlineStr">
        <is>
          <t>UN</t>
        </is>
      </c>
      <c r="L3660" t="n">
        <v>310</v>
      </c>
      <c r="M3660" t="n">
        <v>6.2</v>
      </c>
      <c r="N3660" t="inlineStr">
        <is>
          <t>ALIMENTOS</t>
        </is>
      </c>
      <c r="O3660" t="inlineStr">
        <is>
          <t>02/2026</t>
        </is>
      </c>
    </row>
    <row r="3661">
      <c r="A3661" t="n">
        <v>213145</v>
      </c>
      <c r="B3661" t="n">
        <v>122</v>
      </c>
      <c r="C3661" t="inlineStr">
        <is>
          <t>Arcos</t>
        </is>
      </c>
      <c r="D3661" t="inlineStr">
        <is>
          <t>EAU - DISTRIBUIDORA DE AGUA MINERAL LTDA</t>
        </is>
      </c>
      <c r="E3661" t="inlineStr">
        <is>
          <t>293704</t>
        </is>
      </c>
      <c r="F3661" s="550" t="n">
        <v>46079</v>
      </c>
      <c r="G3661" t="n">
        <v>17969</v>
      </c>
      <c r="H3661" t="inlineStr">
        <is>
          <t>AGUA MINERAL SEM GAS DIAMOND 310ML C/12</t>
        </is>
      </c>
      <c r="I3661" t="inlineStr">
        <is>
          <t>BEBIDAS</t>
        </is>
      </c>
      <c r="J3661" t="n">
        <v>18</v>
      </c>
      <c r="K3661" t="inlineStr">
        <is>
          <t>Pc</t>
        </is>
      </c>
      <c r="L3661" t="n">
        <v>421.2</v>
      </c>
      <c r="M3661" t="n">
        <v>23.4</v>
      </c>
      <c r="N3661" t="inlineStr">
        <is>
          <t>BEBIDAS</t>
        </is>
      </c>
      <c r="O3661" t="inlineStr">
        <is>
          <t>02/2026</t>
        </is>
      </c>
    </row>
    <row r="3662">
      <c r="A3662" t="n">
        <v>213145</v>
      </c>
      <c r="B3662" t="n">
        <v>122</v>
      </c>
      <c r="C3662" t="inlineStr">
        <is>
          <t>Arcos</t>
        </is>
      </c>
      <c r="D3662" t="inlineStr">
        <is>
          <t>EAU - DISTRIBUIDORA DE AGUA MINERAL LTDA</t>
        </is>
      </c>
      <c r="E3662" t="inlineStr">
        <is>
          <t>293704</t>
        </is>
      </c>
      <c r="F3662" s="550" t="n">
        <v>46079</v>
      </c>
      <c r="G3662" t="n">
        <v>24006</v>
      </c>
      <c r="H3662" t="inlineStr">
        <is>
          <t>AGUA MINERAL COM GAS DIAMOND 310ML C/12</t>
        </is>
      </c>
      <c r="I3662" t="inlineStr">
        <is>
          <t>BEBIDAS</t>
        </is>
      </c>
      <c r="J3662" t="n">
        <v>10</v>
      </c>
      <c r="K3662" t="inlineStr">
        <is>
          <t>PC</t>
        </is>
      </c>
      <c r="L3662" t="n">
        <v>246</v>
      </c>
      <c r="M3662" t="n">
        <v>24.6</v>
      </c>
      <c r="N3662" t="inlineStr">
        <is>
          <t>BEBIDAS</t>
        </is>
      </c>
      <c r="O3662" t="inlineStr">
        <is>
          <t>02/2026</t>
        </is>
      </c>
    </row>
    <row r="3663">
      <c r="A3663" t="n">
        <v>213068</v>
      </c>
      <c r="B3663" t="n">
        <v>122</v>
      </c>
      <c r="C3663" t="inlineStr">
        <is>
          <t>Arcos</t>
        </is>
      </c>
      <c r="D3663" t="inlineStr">
        <is>
          <t>PSSS LTDA</t>
        </is>
      </c>
      <c r="E3663" t="inlineStr">
        <is>
          <t>3232</t>
        </is>
      </c>
      <c r="F3663" s="550" t="n">
        <v>46079</v>
      </c>
      <c r="G3663" t="n">
        <v>17437</v>
      </c>
      <c r="H3663" t="inlineStr">
        <is>
          <t>SACO ALVEJADO BRANCO 45X65 UN</t>
        </is>
      </c>
      <c r="I3663" t="inlineStr">
        <is>
          <t>DESCARTAVEIS/HIGIENE E LIMPEZA</t>
        </is>
      </c>
      <c r="J3663" t="n">
        <v>20</v>
      </c>
      <c r="K3663" t="inlineStr">
        <is>
          <t>UN</t>
        </is>
      </c>
      <c r="L3663" t="n">
        <v>46</v>
      </c>
      <c r="M3663" t="n">
        <v>2.3</v>
      </c>
      <c r="N3663" t="inlineStr">
        <is>
          <t>DESCARTAVEIS</t>
        </is>
      </c>
      <c r="O3663" t="inlineStr">
        <is>
          <t>02/2026</t>
        </is>
      </c>
    </row>
    <row r="3664">
      <c r="A3664" t="n">
        <v>213068</v>
      </c>
      <c r="B3664" t="n">
        <v>122</v>
      </c>
      <c r="C3664" t="inlineStr">
        <is>
          <t>Arcos</t>
        </is>
      </c>
      <c r="D3664" t="inlineStr">
        <is>
          <t>PSSS LTDA</t>
        </is>
      </c>
      <c r="E3664" t="inlineStr">
        <is>
          <t>3232</t>
        </is>
      </c>
      <c r="F3664" s="550" t="n">
        <v>46079</v>
      </c>
      <c r="G3664" t="n">
        <v>17119</v>
      </c>
      <c r="H3664" t="inlineStr">
        <is>
          <t>VASSOURA NYLON SAO BERNARDO COM CABO UN</t>
        </is>
      </c>
      <c r="I3664" t="inlineStr">
        <is>
          <t>DESCARTAVEIS/HIGIENE E LIMPEZA</t>
        </is>
      </c>
      <c r="J3664" t="n">
        <v>4</v>
      </c>
      <c r="K3664" t="inlineStr">
        <is>
          <t>UN</t>
        </is>
      </c>
      <c r="L3664" t="n">
        <v>38.16</v>
      </c>
      <c r="M3664" t="n">
        <v>9.539999999999999</v>
      </c>
      <c r="N3664" t="inlineStr">
        <is>
          <t>DESCARTAVEIS</t>
        </is>
      </c>
      <c r="O3664" t="inlineStr">
        <is>
          <t>02/2026</t>
        </is>
      </c>
    </row>
    <row r="3665">
      <c r="A3665" t="n">
        <v>213068</v>
      </c>
      <c r="B3665" t="n">
        <v>122</v>
      </c>
      <c r="C3665" t="inlineStr">
        <is>
          <t>Arcos</t>
        </is>
      </c>
      <c r="D3665" t="inlineStr">
        <is>
          <t>PSSS LTDA</t>
        </is>
      </c>
      <c r="E3665" t="inlineStr">
        <is>
          <t>3232</t>
        </is>
      </c>
      <c r="F3665" s="550" t="n">
        <v>46079</v>
      </c>
      <c r="G3665" t="n">
        <v>17190</v>
      </c>
      <c r="H3665" t="inlineStr">
        <is>
          <t>ESPONJA FIBRACO TININDO 3M C/5 UN</t>
        </is>
      </c>
      <c r="I3665" t="inlineStr">
        <is>
          <t>DESCARTAVEIS/HIGIENE E LIMPEZA</t>
        </is>
      </c>
      <c r="J3665" t="n">
        <v>5</v>
      </c>
      <c r="K3665" t="inlineStr">
        <is>
          <t>PC</t>
        </is>
      </c>
      <c r="L3665" t="n">
        <v>41.5</v>
      </c>
      <c r="M3665" t="n">
        <v>8.300000000000001</v>
      </c>
      <c r="N3665" t="inlineStr">
        <is>
          <t>DESCARTAVEIS</t>
        </is>
      </c>
      <c r="O3665" t="inlineStr">
        <is>
          <t>02/2026</t>
        </is>
      </c>
    </row>
    <row r="3666">
      <c r="A3666" t="n">
        <v>213068</v>
      </c>
      <c r="B3666" t="n">
        <v>122</v>
      </c>
      <c r="C3666" t="inlineStr">
        <is>
          <t>Arcos</t>
        </is>
      </c>
      <c r="D3666" t="inlineStr">
        <is>
          <t>PSSS LTDA</t>
        </is>
      </c>
      <c r="E3666" t="inlineStr">
        <is>
          <t>3232</t>
        </is>
      </c>
      <c r="F3666" s="550" t="n">
        <v>46079</v>
      </c>
      <c r="G3666" t="n">
        <v>17196</v>
      </c>
      <c r="H3666" t="inlineStr">
        <is>
          <t xml:space="preserve">ESPONJA DUPLA FACE TININDO 3M C/10 UN </t>
        </is>
      </c>
      <c r="I3666" t="inlineStr">
        <is>
          <t>DESCARTAVEIS/HIGIENE E LIMPEZA</t>
        </is>
      </c>
      <c r="J3666" t="n">
        <v>12</v>
      </c>
      <c r="K3666" t="inlineStr">
        <is>
          <t>PC</t>
        </is>
      </c>
      <c r="L3666" t="n">
        <v>76.56</v>
      </c>
      <c r="M3666" t="n">
        <v>6.38</v>
      </c>
      <c r="N3666" t="inlineStr">
        <is>
          <t>DESCARTAVEIS</t>
        </is>
      </c>
      <c r="O3666" t="inlineStr">
        <is>
          <t>02/2026</t>
        </is>
      </c>
    </row>
    <row r="3667">
      <c r="A3667" t="n">
        <v>213068</v>
      </c>
      <c r="B3667" t="n">
        <v>122</v>
      </c>
      <c r="C3667" t="inlineStr">
        <is>
          <t>Arcos</t>
        </is>
      </c>
      <c r="D3667" t="inlineStr">
        <is>
          <t>PSSS LTDA</t>
        </is>
      </c>
      <c r="E3667" t="inlineStr">
        <is>
          <t>3232</t>
        </is>
      </c>
      <c r="F3667" s="550" t="n">
        <v>46079</v>
      </c>
      <c r="G3667" t="n">
        <v>17213</v>
      </c>
      <c r="H3667" t="inlineStr">
        <is>
          <t>SECANTE SHINE DRY MAQ LAVA LOUCA 5L</t>
        </is>
      </c>
      <c r="I3667" t="inlineStr">
        <is>
          <t>DESCARTAVEIS/HIGIENE E LIMPEZA</t>
        </is>
      </c>
      <c r="J3667" t="n">
        <v>4</v>
      </c>
      <c r="K3667" t="inlineStr">
        <is>
          <t>GALAO</t>
        </is>
      </c>
      <c r="L3667" t="n">
        <v>251.48</v>
      </c>
      <c r="M3667" t="n">
        <v>62.87</v>
      </c>
      <c r="N3667" t="inlineStr">
        <is>
          <t>DESCARTAVEIS</t>
        </is>
      </c>
      <c r="O3667" t="inlineStr">
        <is>
          <t>02/2026</t>
        </is>
      </c>
    </row>
    <row r="3668">
      <c r="A3668" t="n">
        <v>213068</v>
      </c>
      <c r="B3668" t="n">
        <v>122</v>
      </c>
      <c r="C3668" t="inlineStr">
        <is>
          <t>Arcos</t>
        </is>
      </c>
      <c r="D3668" t="inlineStr">
        <is>
          <t>PSSS LTDA</t>
        </is>
      </c>
      <c r="E3668" t="inlineStr">
        <is>
          <t>3232</t>
        </is>
      </c>
      <c r="F3668" s="550" t="n">
        <v>46079</v>
      </c>
      <c r="G3668" t="n">
        <v>17526</v>
      </c>
      <c r="H3668" t="inlineStr">
        <is>
          <t>PROTETOR DE ASSENTO SANITARIO C/ 120UN</t>
        </is>
      </c>
      <c r="I3668" t="inlineStr">
        <is>
          <t>DESCARTAVEIS/HIGIENE E LIMPEZA</t>
        </is>
      </c>
      <c r="J3668" t="n">
        <v>6</v>
      </c>
      <c r="K3668" t="inlineStr">
        <is>
          <t>UN</t>
        </is>
      </c>
      <c r="L3668" t="n">
        <v>105</v>
      </c>
      <c r="M3668" t="n">
        <v>17.5</v>
      </c>
      <c r="N3668" t="inlineStr">
        <is>
          <t>DESCARTAVEIS</t>
        </is>
      </c>
      <c r="O3668" t="inlineStr">
        <is>
          <t>02/2026</t>
        </is>
      </c>
    </row>
    <row r="3669">
      <c r="A3669" t="n">
        <v>213068</v>
      </c>
      <c r="B3669" t="n">
        <v>122</v>
      </c>
      <c r="C3669" t="inlineStr">
        <is>
          <t>Arcos</t>
        </is>
      </c>
      <c r="D3669" t="inlineStr">
        <is>
          <t>PSSS LTDA</t>
        </is>
      </c>
      <c r="E3669" t="inlineStr">
        <is>
          <t>3232</t>
        </is>
      </c>
      <c r="F3669" s="550" t="n">
        <v>46079</v>
      </c>
      <c r="G3669" t="n">
        <v>21783</v>
      </c>
      <c r="H3669" t="inlineStr">
        <is>
          <t>AVENTAL DE PVC BRANCO 1,20X0,70 UN</t>
        </is>
      </c>
      <c r="I3669" t="inlineStr">
        <is>
          <t>UTENSILIOS</t>
        </is>
      </c>
      <c r="J3669" t="n">
        <v>4</v>
      </c>
      <c r="K3669" t="inlineStr">
        <is>
          <t>UN</t>
        </is>
      </c>
      <c r="L3669" t="n">
        <v>42.24</v>
      </c>
      <c r="M3669" t="n">
        <v>10.56</v>
      </c>
      <c r="N3669" t="inlineStr">
        <is>
          <t>DESCARTAVEIS</t>
        </is>
      </c>
      <c r="O3669" t="inlineStr">
        <is>
          <t>02/2026</t>
        </is>
      </c>
    </row>
    <row r="3670">
      <c r="A3670" t="n">
        <v>213068</v>
      </c>
      <c r="B3670" t="n">
        <v>122</v>
      </c>
      <c r="C3670" t="inlineStr">
        <is>
          <t>Arcos</t>
        </is>
      </c>
      <c r="D3670" t="inlineStr">
        <is>
          <t>PSSS LTDA</t>
        </is>
      </c>
      <c r="E3670" t="inlineStr">
        <is>
          <t>3232</t>
        </is>
      </c>
      <c r="F3670" s="550" t="n">
        <v>46079</v>
      </c>
      <c r="G3670" t="n">
        <v>17125</v>
      </c>
      <c r="H3670" t="inlineStr">
        <is>
          <t>TELA MICTORIO LIMAO PREMISSE UN</t>
        </is>
      </c>
      <c r="I3670" t="inlineStr">
        <is>
          <t>DESCARTAVEIS/HIGIENE E LIMPEZA</t>
        </is>
      </c>
      <c r="J3670" t="n">
        <v>6</v>
      </c>
      <c r="K3670" t="inlineStr">
        <is>
          <t>UN</t>
        </is>
      </c>
      <c r="L3670" t="n">
        <v>25.26</v>
      </c>
      <c r="M3670" t="n">
        <v>4.21</v>
      </c>
      <c r="N3670" t="inlineStr">
        <is>
          <t>DESCARTAVEIS</t>
        </is>
      </c>
      <c r="O3670" t="inlineStr">
        <is>
          <t>02/2026</t>
        </is>
      </c>
    </row>
    <row r="3671">
      <c r="A3671" t="n">
        <v>213068</v>
      </c>
      <c r="B3671" t="n">
        <v>122</v>
      </c>
      <c r="C3671" t="inlineStr">
        <is>
          <t>Arcos</t>
        </is>
      </c>
      <c r="D3671" t="inlineStr">
        <is>
          <t>PSSS LTDA</t>
        </is>
      </c>
      <c r="E3671" t="inlineStr">
        <is>
          <t>3232</t>
        </is>
      </c>
      <c r="F3671" s="550" t="n">
        <v>46079</v>
      </c>
      <c r="G3671" t="n">
        <v>17001</v>
      </c>
      <c r="H3671" t="inlineStr">
        <is>
          <t>FILTRO DE PAPEL MELITTA 103 C/30</t>
        </is>
      </c>
      <c r="I3671" t="inlineStr">
        <is>
          <t>DESCARTAVEIS/HIGIENE E LIMPEZA</t>
        </is>
      </c>
      <c r="J3671" t="n">
        <v>15</v>
      </c>
      <c r="K3671" t="inlineStr">
        <is>
          <t>UN</t>
        </is>
      </c>
      <c r="L3671" t="n">
        <v>73.8</v>
      </c>
      <c r="M3671" t="n">
        <v>4.92</v>
      </c>
      <c r="N3671" t="inlineStr">
        <is>
          <t>DESCARTAVEIS</t>
        </is>
      </c>
      <c r="O3671" t="inlineStr">
        <is>
          <t>02/2026</t>
        </is>
      </c>
    </row>
    <row r="3672">
      <c r="A3672" t="n">
        <v>213068</v>
      </c>
      <c r="B3672" t="n">
        <v>122</v>
      </c>
      <c r="C3672" t="inlineStr">
        <is>
          <t>Arcos</t>
        </is>
      </c>
      <c r="D3672" t="inlineStr">
        <is>
          <t>PSSS LTDA</t>
        </is>
      </c>
      <c r="E3672" t="inlineStr">
        <is>
          <t>3232</t>
        </is>
      </c>
      <c r="F3672" s="550" t="n">
        <v>46079</v>
      </c>
      <c r="G3672" t="n">
        <v>24843</v>
      </c>
      <c r="H3672" t="inlineStr">
        <is>
          <t>PAPEL TOALHA BOBINA NOBRE 08/26 C/6UN</t>
        </is>
      </c>
      <c r="I3672" t="inlineStr">
        <is>
          <t>DESCARTAVEIS/HIGIENE E LIMPEZA</t>
        </is>
      </c>
      <c r="J3672" t="n">
        <v>6</v>
      </c>
      <c r="K3672" t="inlineStr">
        <is>
          <t>CX</t>
        </is>
      </c>
      <c r="L3672" t="n">
        <v>353.4</v>
      </c>
      <c r="M3672" t="n">
        <v>58.9</v>
      </c>
      <c r="N3672" t="inlineStr">
        <is>
          <t>DESCARTAVEIS</t>
        </is>
      </c>
      <c r="O3672" t="inlineStr">
        <is>
          <t>02/2026</t>
        </is>
      </c>
    </row>
    <row r="3673">
      <c r="A3673" t="n">
        <v>213067</v>
      </c>
      <c r="B3673" t="n">
        <v>122</v>
      </c>
      <c r="C3673" t="inlineStr">
        <is>
          <t>Arcos</t>
        </is>
      </c>
      <c r="D3673" t="inlineStr">
        <is>
          <t xml:space="preserve">HORTIFRUTI DO CHEF LTDA </t>
        </is>
      </c>
      <c r="E3673" t="inlineStr">
        <is>
          <t>29407</t>
        </is>
      </c>
      <c r="F3673" s="550" t="n">
        <v>46079</v>
      </c>
      <c r="G3673" t="n">
        <v>19787</v>
      </c>
      <c r="H3673" t="inlineStr">
        <is>
          <t>ABACAXI PEROLA KG</t>
        </is>
      </c>
      <c r="I3673" t="inlineStr">
        <is>
          <t>ALIMENTOS</t>
        </is>
      </c>
      <c r="J3673" t="n">
        <v>2</v>
      </c>
      <c r="K3673" t="inlineStr">
        <is>
          <t>KG</t>
        </is>
      </c>
      <c r="L3673" t="n">
        <v>10</v>
      </c>
      <c r="M3673" t="n">
        <v>5</v>
      </c>
      <c r="N3673" t="inlineStr">
        <is>
          <t>ALIMENTOS</t>
        </is>
      </c>
      <c r="O3673" t="inlineStr">
        <is>
          <t>02/2026</t>
        </is>
      </c>
    </row>
    <row r="3674">
      <c r="A3674" t="n">
        <v>213067</v>
      </c>
      <c r="B3674" t="n">
        <v>122</v>
      </c>
      <c r="C3674" t="inlineStr">
        <is>
          <t>Arcos</t>
        </is>
      </c>
      <c r="D3674" t="inlineStr">
        <is>
          <t xml:space="preserve">HORTIFRUTI DO CHEF LTDA </t>
        </is>
      </c>
      <c r="E3674" t="inlineStr">
        <is>
          <t>29407</t>
        </is>
      </c>
      <c r="F3674" s="550" t="n">
        <v>46079</v>
      </c>
      <c r="G3674" t="n">
        <v>19505</v>
      </c>
      <c r="H3674" t="inlineStr">
        <is>
          <t>ALFACE AMERICANA KG</t>
        </is>
      </c>
      <c r="I3674" t="inlineStr">
        <is>
          <t>ALIMENTOS</t>
        </is>
      </c>
      <c r="J3674" t="n">
        <v>1</v>
      </c>
      <c r="K3674" t="inlineStr">
        <is>
          <t>KG</t>
        </is>
      </c>
      <c r="L3674" t="n">
        <v>15.63</v>
      </c>
      <c r="M3674" t="n">
        <v>15.63</v>
      </c>
      <c r="N3674" t="inlineStr">
        <is>
          <t>ALIMENTOS</t>
        </is>
      </c>
      <c r="O3674" t="inlineStr">
        <is>
          <t>02/2026</t>
        </is>
      </c>
    </row>
    <row r="3675">
      <c r="A3675" t="n">
        <v>213067</v>
      </c>
      <c r="B3675" t="n">
        <v>122</v>
      </c>
      <c r="C3675" t="inlineStr">
        <is>
          <t>Arcos</t>
        </is>
      </c>
      <c r="D3675" t="inlineStr">
        <is>
          <t xml:space="preserve">HORTIFRUTI DO CHEF LTDA </t>
        </is>
      </c>
      <c r="E3675" t="inlineStr">
        <is>
          <t>29407</t>
        </is>
      </c>
      <c r="F3675" s="550" t="n">
        <v>46079</v>
      </c>
      <c r="G3675" t="n">
        <v>24509</v>
      </c>
      <c r="H3675" t="inlineStr">
        <is>
          <t>CEBOLA BRANCA KG</t>
        </is>
      </c>
      <c r="I3675" t="inlineStr">
        <is>
          <t>ALIMENTOS</t>
        </is>
      </c>
      <c r="J3675" t="n">
        <v>10</v>
      </c>
      <c r="K3675" t="inlineStr">
        <is>
          <t>KG</t>
        </is>
      </c>
      <c r="L3675" t="n">
        <v>22.5</v>
      </c>
      <c r="M3675" t="n">
        <v>2.25</v>
      </c>
      <c r="N3675" t="inlineStr">
        <is>
          <t>ALIMENTOS</t>
        </is>
      </c>
      <c r="O3675" t="inlineStr">
        <is>
          <t>02/2026</t>
        </is>
      </c>
    </row>
    <row r="3676">
      <c r="A3676" t="n">
        <v>213067</v>
      </c>
      <c r="B3676" t="n">
        <v>122</v>
      </c>
      <c r="C3676" t="inlineStr">
        <is>
          <t>Arcos</t>
        </is>
      </c>
      <c r="D3676" t="inlineStr">
        <is>
          <t xml:space="preserve">HORTIFRUTI DO CHEF LTDA </t>
        </is>
      </c>
      <c r="E3676" t="inlineStr">
        <is>
          <t>29407</t>
        </is>
      </c>
      <c r="F3676" s="550" t="n">
        <v>46079</v>
      </c>
      <c r="G3676" t="n">
        <v>19562</v>
      </c>
      <c r="H3676" t="inlineStr">
        <is>
          <t>PIMENTAO AMARELO KG</t>
        </is>
      </c>
      <c r="I3676" t="inlineStr">
        <is>
          <t>ALIMENTOS</t>
        </is>
      </c>
      <c r="J3676" t="n">
        <v>0.5</v>
      </c>
      <c r="K3676" t="inlineStr">
        <is>
          <t>KG</t>
        </is>
      </c>
      <c r="L3676" t="n">
        <v>6.25</v>
      </c>
      <c r="M3676" t="n">
        <v>12.5</v>
      </c>
      <c r="N3676" t="inlineStr">
        <is>
          <t>ALIMENTOS</t>
        </is>
      </c>
      <c r="O3676" t="inlineStr">
        <is>
          <t>02/2026</t>
        </is>
      </c>
    </row>
    <row r="3677">
      <c r="A3677" t="n">
        <v>213067</v>
      </c>
      <c r="B3677" t="n">
        <v>122</v>
      </c>
      <c r="C3677" t="inlineStr">
        <is>
          <t>Arcos</t>
        </is>
      </c>
      <c r="D3677" t="inlineStr">
        <is>
          <t xml:space="preserve">HORTIFRUTI DO CHEF LTDA </t>
        </is>
      </c>
      <c r="E3677" t="inlineStr">
        <is>
          <t>29407</t>
        </is>
      </c>
      <c r="F3677" s="550" t="n">
        <v>46079</v>
      </c>
      <c r="G3677" t="n">
        <v>19751</v>
      </c>
      <c r="H3677" t="inlineStr">
        <is>
          <t>LIMAO SICILIANO KG</t>
        </is>
      </c>
      <c r="I3677" t="inlineStr">
        <is>
          <t>ALIMENTOS</t>
        </is>
      </c>
      <c r="J3677" t="n">
        <v>1</v>
      </c>
      <c r="K3677" t="inlineStr">
        <is>
          <t>KG</t>
        </is>
      </c>
      <c r="L3677" t="n">
        <v>16.88</v>
      </c>
      <c r="M3677" t="n">
        <v>16.88</v>
      </c>
      <c r="N3677" t="inlineStr">
        <is>
          <t>ALIMENTOS</t>
        </is>
      </c>
      <c r="O3677" t="inlineStr">
        <is>
          <t>02/2026</t>
        </is>
      </c>
    </row>
    <row r="3678">
      <c r="A3678" t="n">
        <v>213067</v>
      </c>
      <c r="B3678" t="n">
        <v>122</v>
      </c>
      <c r="C3678" t="inlineStr">
        <is>
          <t>Arcos</t>
        </is>
      </c>
      <c r="D3678" t="inlineStr">
        <is>
          <t xml:space="preserve">HORTIFRUTI DO CHEF LTDA </t>
        </is>
      </c>
      <c r="E3678" t="inlineStr">
        <is>
          <t>29407</t>
        </is>
      </c>
      <c r="F3678" s="550" t="n">
        <v>46079</v>
      </c>
      <c r="G3678" t="n">
        <v>19759</v>
      </c>
      <c r="H3678" t="inlineStr">
        <is>
          <t>LARANJA BAHIA KG</t>
        </is>
      </c>
      <c r="I3678" t="inlineStr">
        <is>
          <t>ALIMENTOS</t>
        </is>
      </c>
      <c r="J3678" t="n">
        <v>5</v>
      </c>
      <c r="K3678" t="inlineStr">
        <is>
          <t>KG</t>
        </is>
      </c>
      <c r="L3678" t="n">
        <v>46.9</v>
      </c>
      <c r="M3678" t="n">
        <v>9.380000000000001</v>
      </c>
      <c r="N3678" t="inlineStr">
        <is>
          <t>ALIMENTOS</t>
        </is>
      </c>
      <c r="O3678" t="inlineStr">
        <is>
          <t>02/2026</t>
        </is>
      </c>
    </row>
    <row r="3679">
      <c r="A3679" t="n">
        <v>213067</v>
      </c>
      <c r="B3679" t="n">
        <v>122</v>
      </c>
      <c r="C3679" t="inlineStr">
        <is>
          <t>Arcos</t>
        </is>
      </c>
      <c r="D3679" t="inlineStr">
        <is>
          <t xml:space="preserve">HORTIFRUTI DO CHEF LTDA </t>
        </is>
      </c>
      <c r="E3679" t="inlineStr">
        <is>
          <t>29407</t>
        </is>
      </c>
      <c r="F3679" s="550" t="n">
        <v>46079</v>
      </c>
      <c r="G3679" t="n">
        <v>19846</v>
      </c>
      <c r="H3679" t="inlineStr">
        <is>
          <t>BROTO DE MOYASHI GRANEL KG</t>
        </is>
      </c>
      <c r="I3679" t="inlineStr">
        <is>
          <t>ALIMENTOS</t>
        </is>
      </c>
      <c r="J3679" t="n">
        <v>0.5</v>
      </c>
      <c r="K3679" t="inlineStr">
        <is>
          <t>KG</t>
        </is>
      </c>
      <c r="L3679" t="n">
        <v>9.380000000000001</v>
      </c>
      <c r="M3679" t="n">
        <v>18.76</v>
      </c>
      <c r="N3679" t="inlineStr">
        <is>
          <t>ALIMENTOS</t>
        </is>
      </c>
      <c r="O3679" t="inlineStr">
        <is>
          <t>02/2026</t>
        </is>
      </c>
    </row>
    <row r="3680">
      <c r="A3680" t="n">
        <v>213067</v>
      </c>
      <c r="B3680" t="n">
        <v>122</v>
      </c>
      <c r="C3680" t="inlineStr">
        <is>
          <t>Arcos</t>
        </is>
      </c>
      <c r="D3680" t="inlineStr">
        <is>
          <t xml:space="preserve">HORTIFRUTI DO CHEF LTDA </t>
        </is>
      </c>
      <c r="E3680" t="inlineStr">
        <is>
          <t>29407</t>
        </is>
      </c>
      <c r="F3680" s="550" t="n">
        <v>46079</v>
      </c>
      <c r="G3680" t="n">
        <v>23096</v>
      </c>
      <c r="H3680" t="inlineStr">
        <is>
          <t>OVO BRANCO UN</t>
        </is>
      </c>
      <c r="I3680" t="inlineStr">
        <is>
          <t>ALIMENTOS</t>
        </is>
      </c>
      <c r="J3680" t="n">
        <v>120</v>
      </c>
      <c r="K3680" t="inlineStr">
        <is>
          <t>UN</t>
        </is>
      </c>
      <c r="L3680" t="n">
        <v>79.2</v>
      </c>
      <c r="M3680" t="n">
        <v>0.66</v>
      </c>
      <c r="N3680" t="inlineStr">
        <is>
          <t>ALIMENTOS</t>
        </is>
      </c>
      <c r="O3680" t="inlineStr">
        <is>
          <t>02/2026</t>
        </is>
      </c>
    </row>
    <row r="3681">
      <c r="A3681" t="n">
        <v>213067</v>
      </c>
      <c r="B3681" t="n">
        <v>122</v>
      </c>
      <c r="C3681" t="inlineStr">
        <is>
          <t>Arcos</t>
        </is>
      </c>
      <c r="D3681" t="inlineStr">
        <is>
          <t xml:space="preserve">HORTIFRUTI DO CHEF LTDA </t>
        </is>
      </c>
      <c r="E3681" t="inlineStr">
        <is>
          <t>29407</t>
        </is>
      </c>
      <c r="F3681" s="550" t="n">
        <v>46079</v>
      </c>
      <c r="G3681" t="n">
        <v>19721</v>
      </c>
      <c r="H3681" t="inlineStr">
        <is>
          <t>ROMA KG</t>
        </is>
      </c>
      <c r="I3681" t="inlineStr">
        <is>
          <t>ALIMENTOS</t>
        </is>
      </c>
      <c r="J3681" t="n">
        <v>0.8</v>
      </c>
      <c r="K3681" t="inlineStr">
        <is>
          <t>KG</t>
        </is>
      </c>
      <c r="L3681" t="n">
        <v>32</v>
      </c>
      <c r="M3681" t="n">
        <v>40</v>
      </c>
      <c r="N3681" t="inlineStr">
        <is>
          <t>ALIMENTOS</t>
        </is>
      </c>
      <c r="O3681" t="inlineStr">
        <is>
          <t>02/2026</t>
        </is>
      </c>
    </row>
    <row r="3682">
      <c r="A3682" t="n">
        <v>213067</v>
      </c>
      <c r="B3682" t="n">
        <v>122</v>
      </c>
      <c r="C3682" t="inlineStr">
        <is>
          <t>Arcos</t>
        </is>
      </c>
      <c r="D3682" t="inlineStr">
        <is>
          <t xml:space="preserve">HORTIFRUTI DO CHEF LTDA </t>
        </is>
      </c>
      <c r="E3682" t="inlineStr">
        <is>
          <t>29407</t>
        </is>
      </c>
      <c r="F3682" s="550" t="n">
        <v>46079</v>
      </c>
      <c r="G3682" t="n">
        <v>23198</v>
      </c>
      <c r="H3682" t="inlineStr">
        <is>
          <t>PIMENTAO VERMELHO KG</t>
        </is>
      </c>
      <c r="I3682" t="inlineStr">
        <is>
          <t>ALIMENTOS</t>
        </is>
      </c>
      <c r="J3682" t="n">
        <v>0.8</v>
      </c>
      <c r="K3682" t="inlineStr">
        <is>
          <t>KG</t>
        </is>
      </c>
      <c r="L3682" t="n">
        <v>10</v>
      </c>
      <c r="M3682" t="n">
        <v>12.5</v>
      </c>
      <c r="N3682" t="inlineStr">
        <is>
          <t>ALIMENTOS</t>
        </is>
      </c>
      <c r="O3682" t="inlineStr">
        <is>
          <t>02/2026</t>
        </is>
      </c>
    </row>
    <row r="3683">
      <c r="A3683" t="n">
        <v>213067</v>
      </c>
      <c r="B3683" t="n">
        <v>122</v>
      </c>
      <c r="C3683" t="inlineStr">
        <is>
          <t>Arcos</t>
        </is>
      </c>
      <c r="D3683" t="inlineStr">
        <is>
          <t xml:space="preserve">HORTIFRUTI DO CHEF LTDA </t>
        </is>
      </c>
      <c r="E3683" t="inlineStr">
        <is>
          <t>29407</t>
        </is>
      </c>
      <c r="F3683" s="550" t="n">
        <v>46079</v>
      </c>
      <c r="G3683" t="n">
        <v>23241</v>
      </c>
      <c r="H3683" t="inlineStr">
        <is>
          <t>CHUCHU KG</t>
        </is>
      </c>
      <c r="I3683" t="inlineStr">
        <is>
          <t>ALIMENTOS</t>
        </is>
      </c>
      <c r="J3683" t="n">
        <v>4</v>
      </c>
      <c r="K3683" t="inlineStr">
        <is>
          <t>KG</t>
        </is>
      </c>
      <c r="L3683" t="n">
        <v>15</v>
      </c>
      <c r="M3683" t="n">
        <v>3.75</v>
      </c>
      <c r="N3683" t="inlineStr">
        <is>
          <t>ALIMENTOS</t>
        </is>
      </c>
      <c r="O3683" t="inlineStr">
        <is>
          <t>02/2026</t>
        </is>
      </c>
    </row>
    <row r="3684">
      <c r="A3684" t="n">
        <v>213066</v>
      </c>
      <c r="B3684" t="n">
        <v>122</v>
      </c>
      <c r="C3684" t="inlineStr">
        <is>
          <t>Arcos</t>
        </is>
      </c>
      <c r="D3684" t="inlineStr">
        <is>
          <t>CECILIA TSUYACO ARAKI SILVA LTDA</t>
        </is>
      </c>
      <c r="E3684" t="inlineStr">
        <is>
          <t>387566</t>
        </is>
      </c>
      <c r="F3684" s="550" t="n">
        <v>46079</v>
      </c>
      <c r="G3684" t="n">
        <v>19575</v>
      </c>
      <c r="H3684" t="inlineStr">
        <is>
          <t>PIMENTA DE CHEIRO VERDE KG</t>
        </is>
      </c>
      <c r="I3684" t="inlineStr">
        <is>
          <t>ALIMENTOS</t>
        </is>
      </c>
      <c r="J3684" t="n">
        <v>0.2</v>
      </c>
      <c r="K3684" t="inlineStr">
        <is>
          <t>KG</t>
        </is>
      </c>
      <c r="L3684" t="n">
        <v>6.4</v>
      </c>
      <c r="M3684" t="n">
        <v>32</v>
      </c>
      <c r="N3684" t="inlineStr">
        <is>
          <t>ALIMENTOS</t>
        </is>
      </c>
      <c r="O3684" t="inlineStr">
        <is>
          <t>02/2026</t>
        </is>
      </c>
    </row>
    <row r="3685">
      <c r="A3685" t="n">
        <v>213066</v>
      </c>
      <c r="B3685" t="n">
        <v>122</v>
      </c>
      <c r="C3685" t="inlineStr">
        <is>
          <t>Arcos</t>
        </is>
      </c>
      <c r="D3685" t="inlineStr">
        <is>
          <t>CECILIA TSUYACO ARAKI SILVA LTDA</t>
        </is>
      </c>
      <c r="E3685" t="inlineStr">
        <is>
          <t>387566</t>
        </is>
      </c>
      <c r="F3685" s="550" t="n">
        <v>46079</v>
      </c>
      <c r="G3685" t="n">
        <v>19480</v>
      </c>
      <c r="H3685" t="inlineStr">
        <is>
          <t>HORTELA HIDROPONICA KG</t>
        </is>
      </c>
      <c r="I3685" t="inlineStr">
        <is>
          <t>ALIMENTOS</t>
        </is>
      </c>
      <c r="J3685" t="n">
        <v>0.3</v>
      </c>
      <c r="K3685" t="inlineStr">
        <is>
          <t>KG</t>
        </is>
      </c>
      <c r="L3685" t="n">
        <v>5.1</v>
      </c>
      <c r="M3685" t="n">
        <v>17</v>
      </c>
      <c r="N3685" t="inlineStr">
        <is>
          <t>ALIMENTOS</t>
        </is>
      </c>
      <c r="O3685" t="inlineStr">
        <is>
          <t>02/2026</t>
        </is>
      </c>
    </row>
    <row r="3686">
      <c r="A3686" t="n">
        <v>213066</v>
      </c>
      <c r="B3686" t="n">
        <v>122</v>
      </c>
      <c r="C3686" t="inlineStr">
        <is>
          <t>Arcos</t>
        </is>
      </c>
      <c r="D3686" t="inlineStr">
        <is>
          <t>CECILIA TSUYACO ARAKI SILVA LTDA</t>
        </is>
      </c>
      <c r="E3686" t="inlineStr">
        <is>
          <t>387566</t>
        </is>
      </c>
      <c r="F3686" s="550" t="n">
        <v>46079</v>
      </c>
      <c r="G3686" t="n">
        <v>19488</v>
      </c>
      <c r="H3686" t="inlineStr">
        <is>
          <t>CEBOLINHA KG</t>
        </is>
      </c>
      <c r="I3686" t="inlineStr">
        <is>
          <t>ALIMENTOS</t>
        </is>
      </c>
      <c r="J3686" t="n">
        <v>0.8</v>
      </c>
      <c r="K3686" t="inlineStr">
        <is>
          <t>KG</t>
        </is>
      </c>
      <c r="L3686" t="n">
        <v>10.8</v>
      </c>
      <c r="M3686" t="n">
        <v>13.5</v>
      </c>
      <c r="N3686" t="inlineStr">
        <is>
          <t>ALIMENTOS</t>
        </is>
      </c>
      <c r="O3686" t="inlineStr">
        <is>
          <t>02/2026</t>
        </is>
      </c>
    </row>
    <row r="3687">
      <c r="A3687" t="n">
        <v>213066</v>
      </c>
      <c r="B3687" t="n">
        <v>122</v>
      </c>
      <c r="C3687" t="inlineStr">
        <is>
          <t>Arcos</t>
        </is>
      </c>
      <c r="D3687" t="inlineStr">
        <is>
          <t>CECILIA TSUYACO ARAKI SILVA LTDA</t>
        </is>
      </c>
      <c r="E3687" t="inlineStr">
        <is>
          <t>387566</t>
        </is>
      </c>
      <c r="F3687" s="550" t="n">
        <v>46079</v>
      </c>
      <c r="G3687" t="n">
        <v>19502</v>
      </c>
      <c r="H3687" t="inlineStr">
        <is>
          <t>ALFACE CRESPA ROXA KG</t>
        </is>
      </c>
      <c r="I3687" t="inlineStr">
        <is>
          <t>ALIMENTOS</t>
        </is>
      </c>
      <c r="J3687" t="n">
        <v>0.8</v>
      </c>
      <c r="K3687" t="inlineStr">
        <is>
          <t>KG</t>
        </is>
      </c>
      <c r="L3687" t="n">
        <v>21.6</v>
      </c>
      <c r="M3687" t="n">
        <v>27</v>
      </c>
      <c r="N3687" t="inlineStr">
        <is>
          <t>ALIMENTOS</t>
        </is>
      </c>
      <c r="O3687" t="inlineStr">
        <is>
          <t>02/2026</t>
        </is>
      </c>
    </row>
    <row r="3688">
      <c r="A3688" t="n">
        <v>213066</v>
      </c>
      <c r="B3688" t="n">
        <v>122</v>
      </c>
      <c r="C3688" t="inlineStr">
        <is>
          <t>Arcos</t>
        </is>
      </c>
      <c r="D3688" t="inlineStr">
        <is>
          <t>CECILIA TSUYACO ARAKI SILVA LTDA</t>
        </is>
      </c>
      <c r="E3688" t="inlineStr">
        <is>
          <t>387566</t>
        </is>
      </c>
      <c r="F3688" s="550" t="n">
        <v>46079</v>
      </c>
      <c r="G3688" t="n">
        <v>19476</v>
      </c>
      <c r="H3688" t="inlineStr">
        <is>
          <t>MANJERICAO KG</t>
        </is>
      </c>
      <c r="I3688" t="inlineStr">
        <is>
          <t>ALIMENTOS</t>
        </is>
      </c>
      <c r="J3688" t="n">
        <v>0.3</v>
      </c>
      <c r="K3688" t="inlineStr">
        <is>
          <t>KG</t>
        </is>
      </c>
      <c r="L3688" t="n">
        <v>19.5</v>
      </c>
      <c r="M3688" t="n">
        <v>65</v>
      </c>
      <c r="N3688" t="inlineStr">
        <is>
          <t>ALIMENTOS</t>
        </is>
      </c>
      <c r="O3688" t="inlineStr">
        <is>
          <t>02/2026</t>
        </is>
      </c>
    </row>
    <row r="3689">
      <c r="A3689" t="n">
        <v>213066</v>
      </c>
      <c r="B3689" t="n">
        <v>122</v>
      </c>
      <c r="C3689" t="inlineStr">
        <is>
          <t>Arcos</t>
        </is>
      </c>
      <c r="D3689" t="inlineStr">
        <is>
          <t>CECILIA TSUYACO ARAKI SILVA LTDA</t>
        </is>
      </c>
      <c r="E3689" t="inlineStr">
        <is>
          <t>387566</t>
        </is>
      </c>
      <c r="F3689" s="550" t="n">
        <v>46079</v>
      </c>
      <c r="G3689" t="n">
        <v>19743</v>
      </c>
      <c r="H3689" t="inlineStr">
        <is>
          <t>MACA VERDE KG</t>
        </is>
      </c>
      <c r="I3689" t="inlineStr">
        <is>
          <t>ALIMENTOS</t>
        </is>
      </c>
      <c r="J3689" t="n">
        <v>1</v>
      </c>
      <c r="K3689" t="inlineStr">
        <is>
          <t>KG</t>
        </is>
      </c>
      <c r="L3689" t="n">
        <v>14</v>
      </c>
      <c r="M3689" t="n">
        <v>14</v>
      </c>
      <c r="N3689" t="inlineStr">
        <is>
          <t>ALIMENTOS</t>
        </is>
      </c>
      <c r="O3689" t="inlineStr">
        <is>
          <t>02/2026</t>
        </is>
      </c>
    </row>
    <row r="3690">
      <c r="A3690" t="n">
        <v>213066</v>
      </c>
      <c r="B3690" t="n">
        <v>122</v>
      </c>
      <c r="C3690" t="inlineStr">
        <is>
          <t>Arcos</t>
        </is>
      </c>
      <c r="D3690" t="inlineStr">
        <is>
          <t>CECILIA TSUYACO ARAKI SILVA LTDA</t>
        </is>
      </c>
      <c r="E3690" t="inlineStr">
        <is>
          <t>387566</t>
        </is>
      </c>
      <c r="F3690" s="550" t="n">
        <v>46079</v>
      </c>
      <c r="G3690" t="n">
        <v>19617</v>
      </c>
      <c r="H3690" t="inlineStr">
        <is>
          <t>COENTRO KG</t>
        </is>
      </c>
      <c r="I3690" t="inlineStr">
        <is>
          <t>ALIMENTOS</t>
        </is>
      </c>
      <c r="J3690" t="n">
        <v>0.2</v>
      </c>
      <c r="K3690" t="inlineStr">
        <is>
          <t>KG</t>
        </is>
      </c>
      <c r="L3690" t="n">
        <v>7</v>
      </c>
      <c r="M3690" t="n">
        <v>35</v>
      </c>
      <c r="N3690" t="inlineStr">
        <is>
          <t>ALIMENTOS</t>
        </is>
      </c>
      <c r="O3690" t="inlineStr">
        <is>
          <t>02/2026</t>
        </is>
      </c>
    </row>
    <row r="3691">
      <c r="A3691" t="n">
        <v>213066</v>
      </c>
      <c r="B3691" t="n">
        <v>122</v>
      </c>
      <c r="C3691" t="inlineStr">
        <is>
          <t>Arcos</t>
        </is>
      </c>
      <c r="D3691" t="inlineStr">
        <is>
          <t>CECILIA TSUYACO ARAKI SILVA LTDA</t>
        </is>
      </c>
      <c r="E3691" t="inlineStr">
        <is>
          <t>387566</t>
        </is>
      </c>
      <c r="F3691" s="550" t="n">
        <v>46079</v>
      </c>
      <c r="G3691" t="n">
        <v>23113</v>
      </c>
      <c r="H3691" t="inlineStr">
        <is>
          <t>SALSA KG</t>
        </is>
      </c>
      <c r="I3691" t="inlineStr">
        <is>
          <t>ALIMENTOS</t>
        </is>
      </c>
      <c r="J3691" t="n">
        <v>1</v>
      </c>
      <c r="K3691" t="inlineStr">
        <is>
          <t>KG</t>
        </is>
      </c>
      <c r="L3691" t="n">
        <v>11.5</v>
      </c>
      <c r="M3691" t="n">
        <v>11.5</v>
      </c>
      <c r="N3691" t="inlineStr">
        <is>
          <t>ALIMENTOS</t>
        </is>
      </c>
      <c r="O3691" t="inlineStr">
        <is>
          <t>02/2026</t>
        </is>
      </c>
    </row>
    <row r="3692">
      <c r="A3692" t="n">
        <v>213066</v>
      </c>
      <c r="B3692" t="n">
        <v>122</v>
      </c>
      <c r="C3692" t="inlineStr">
        <is>
          <t>Arcos</t>
        </is>
      </c>
      <c r="D3692" t="inlineStr">
        <is>
          <t>CECILIA TSUYACO ARAKI SILVA LTDA</t>
        </is>
      </c>
      <c r="E3692" t="inlineStr">
        <is>
          <t>387566</t>
        </is>
      </c>
      <c r="F3692" s="550" t="n">
        <v>46079</v>
      </c>
      <c r="G3692" t="n">
        <v>23359</v>
      </c>
      <c r="H3692" t="inlineStr">
        <is>
          <t>LIMAO TAHITI KG</t>
        </is>
      </c>
      <c r="I3692" t="inlineStr">
        <is>
          <t>ALIMENTOS</t>
        </is>
      </c>
      <c r="J3692" t="n">
        <v>25</v>
      </c>
      <c r="K3692" t="inlineStr">
        <is>
          <t>KG</t>
        </is>
      </c>
      <c r="L3692" t="n">
        <v>60</v>
      </c>
      <c r="M3692" t="n">
        <v>2.4</v>
      </c>
      <c r="N3692" t="inlineStr">
        <is>
          <t>ALIMENTOS</t>
        </is>
      </c>
      <c r="O3692" t="inlineStr">
        <is>
          <t>02/2026</t>
        </is>
      </c>
    </row>
    <row r="3693">
      <c r="A3693" t="n">
        <v>213066</v>
      </c>
      <c r="B3693" t="n">
        <v>122</v>
      </c>
      <c r="C3693" t="inlineStr">
        <is>
          <t>Arcos</t>
        </is>
      </c>
      <c r="D3693" t="inlineStr">
        <is>
          <t>CECILIA TSUYACO ARAKI SILVA LTDA</t>
        </is>
      </c>
      <c r="E3693" t="inlineStr">
        <is>
          <t>387566</t>
        </is>
      </c>
      <c r="F3693" s="550" t="n">
        <v>46079</v>
      </c>
      <c r="G3693" t="n">
        <v>23390</v>
      </c>
      <c r="H3693" t="inlineStr">
        <is>
          <t>BANANA DA TERRA KG</t>
        </is>
      </c>
      <c r="I3693" t="inlineStr">
        <is>
          <t>ALIMENTOS</t>
        </is>
      </c>
      <c r="J3693" t="n">
        <v>8</v>
      </c>
      <c r="K3693" t="inlineStr">
        <is>
          <t>KG</t>
        </is>
      </c>
      <c r="L3693" t="n">
        <v>68</v>
      </c>
      <c r="M3693" t="n">
        <v>8.5</v>
      </c>
      <c r="N3693" t="inlineStr">
        <is>
          <t>ALIMENTOS</t>
        </is>
      </c>
      <c r="O3693" t="inlineStr">
        <is>
          <t>02/2026</t>
        </is>
      </c>
    </row>
    <row r="3694">
      <c r="A3694" t="n">
        <v>213066</v>
      </c>
      <c r="B3694" t="n">
        <v>122</v>
      </c>
      <c r="C3694" t="inlineStr">
        <is>
          <t>Arcos</t>
        </is>
      </c>
      <c r="D3694" t="inlineStr">
        <is>
          <t>CECILIA TSUYACO ARAKI SILVA LTDA</t>
        </is>
      </c>
      <c r="E3694" t="inlineStr">
        <is>
          <t>387566</t>
        </is>
      </c>
      <c r="F3694" s="550" t="n">
        <v>46079</v>
      </c>
      <c r="G3694" t="n">
        <v>23186</v>
      </c>
      <c r="H3694" t="inlineStr">
        <is>
          <t>TOMATE CARMEM SALADA KG</t>
        </is>
      </c>
      <c r="I3694" t="inlineStr">
        <is>
          <t>ALIMENTOS</t>
        </is>
      </c>
      <c r="J3694" t="n">
        <v>10</v>
      </c>
      <c r="K3694" t="inlineStr">
        <is>
          <t>KG</t>
        </is>
      </c>
      <c r="L3694" t="n">
        <v>69</v>
      </c>
      <c r="M3694" t="n">
        <v>6.9</v>
      </c>
      <c r="N3694" t="inlineStr">
        <is>
          <t>ALIMENTOS</t>
        </is>
      </c>
      <c r="O3694" t="inlineStr">
        <is>
          <t>02/2026</t>
        </is>
      </c>
    </row>
    <row r="3695">
      <c r="A3695" t="n">
        <v>213066</v>
      </c>
      <c r="B3695" t="n">
        <v>122</v>
      </c>
      <c r="C3695" t="inlineStr">
        <is>
          <t>Arcos</t>
        </is>
      </c>
      <c r="D3695" t="inlineStr">
        <is>
          <t>CECILIA TSUYACO ARAKI SILVA LTDA</t>
        </is>
      </c>
      <c r="E3695" t="inlineStr">
        <is>
          <t>387566</t>
        </is>
      </c>
      <c r="F3695" s="550" t="n">
        <v>46079</v>
      </c>
      <c r="G3695" t="n">
        <v>19632</v>
      </c>
      <c r="H3695" t="inlineStr">
        <is>
          <t>BETERRABA KG</t>
        </is>
      </c>
      <c r="I3695" t="inlineStr">
        <is>
          <t>ALIMENTOS</t>
        </is>
      </c>
      <c r="J3695" t="n">
        <v>2</v>
      </c>
      <c r="K3695" t="inlineStr">
        <is>
          <t>KG</t>
        </is>
      </c>
      <c r="L3695" t="n">
        <v>9</v>
      </c>
      <c r="M3695" t="n">
        <v>4.5</v>
      </c>
      <c r="N3695" t="inlineStr">
        <is>
          <t>ALIMENTOS</t>
        </is>
      </c>
      <c r="O3695" t="inlineStr">
        <is>
          <t>02/2026</t>
        </is>
      </c>
    </row>
    <row r="3696">
      <c r="A3696" t="n">
        <v>213066</v>
      </c>
      <c r="B3696" t="n">
        <v>122</v>
      </c>
      <c r="C3696" t="inlineStr">
        <is>
          <t>Arcos</t>
        </is>
      </c>
      <c r="D3696" t="inlineStr">
        <is>
          <t>CECILIA TSUYACO ARAKI SILVA LTDA</t>
        </is>
      </c>
      <c r="E3696" t="inlineStr">
        <is>
          <t>387566</t>
        </is>
      </c>
      <c r="F3696" s="550" t="n">
        <v>46079</v>
      </c>
      <c r="G3696" t="n">
        <v>19472</v>
      </c>
      <c r="H3696" t="inlineStr">
        <is>
          <t>RUCULA KG</t>
        </is>
      </c>
      <c r="I3696" t="inlineStr">
        <is>
          <t>ALIMENTOS</t>
        </is>
      </c>
      <c r="J3696" t="n">
        <v>1.5</v>
      </c>
      <c r="K3696" t="inlineStr">
        <is>
          <t>KG</t>
        </is>
      </c>
      <c r="L3696" t="n">
        <v>40.5</v>
      </c>
      <c r="M3696" t="n">
        <v>27</v>
      </c>
      <c r="N3696" t="inlineStr">
        <is>
          <t>ALIMENTOS</t>
        </is>
      </c>
      <c r="O3696" t="inlineStr">
        <is>
          <t>02/2026</t>
        </is>
      </c>
    </row>
    <row r="3697">
      <c r="A3697" t="n">
        <v>213066</v>
      </c>
      <c r="B3697" t="n">
        <v>122</v>
      </c>
      <c r="C3697" t="inlineStr">
        <is>
          <t>Arcos</t>
        </is>
      </c>
      <c r="D3697" t="inlineStr">
        <is>
          <t>CECILIA TSUYACO ARAKI SILVA LTDA</t>
        </is>
      </c>
      <c r="E3697" t="inlineStr">
        <is>
          <t>387566</t>
        </is>
      </c>
      <c r="F3697" s="550" t="n">
        <v>46079</v>
      </c>
      <c r="G3697" t="n">
        <v>23095</v>
      </c>
      <c r="H3697" t="inlineStr">
        <is>
          <t>OVO CAIPIRA UN</t>
        </is>
      </c>
      <c r="I3697" t="inlineStr">
        <is>
          <t>ALIMENTOS</t>
        </is>
      </c>
      <c r="J3697" t="n">
        <v>200</v>
      </c>
      <c r="K3697" t="inlineStr">
        <is>
          <t>UN</t>
        </is>
      </c>
      <c r="L3697" t="n">
        <v>250</v>
      </c>
      <c r="M3697" t="n">
        <v>1.25</v>
      </c>
      <c r="N3697" t="inlineStr">
        <is>
          <t>ALIMENTOS</t>
        </is>
      </c>
      <c r="O3697" t="inlineStr">
        <is>
          <t>02/2026</t>
        </is>
      </c>
    </row>
    <row r="3698">
      <c r="A3698" t="n">
        <v>213065</v>
      </c>
      <c r="B3698" t="n">
        <v>122</v>
      </c>
      <c r="C3698" t="inlineStr">
        <is>
          <t>Arcos</t>
        </is>
      </c>
      <c r="D3698" t="inlineStr">
        <is>
          <t>MARIO PEDRO FELICIANO - HORTIFRUTI</t>
        </is>
      </c>
      <c r="E3698" t="inlineStr">
        <is>
          <t>468949</t>
        </is>
      </c>
      <c r="F3698" s="550" t="n">
        <v>46079</v>
      </c>
      <c r="G3698" t="n">
        <v>19621</v>
      </c>
      <c r="H3698" t="inlineStr">
        <is>
          <t>CENOURA KG</t>
        </is>
      </c>
      <c r="I3698" t="inlineStr">
        <is>
          <t>ALIMENTOS</t>
        </is>
      </c>
      <c r="J3698" t="n">
        <v>3.3</v>
      </c>
      <c r="K3698" t="inlineStr">
        <is>
          <t>KG</t>
        </is>
      </c>
      <c r="L3698" t="n">
        <v>10.03</v>
      </c>
      <c r="M3698" t="n">
        <v>3.039394</v>
      </c>
      <c r="N3698" t="inlineStr">
        <is>
          <t>ALIMENTOS</t>
        </is>
      </c>
      <c r="O3698" t="inlineStr">
        <is>
          <t>02/2026</t>
        </is>
      </c>
    </row>
    <row r="3699">
      <c r="A3699" t="n">
        <v>213065</v>
      </c>
      <c r="B3699" t="n">
        <v>122</v>
      </c>
      <c r="C3699" t="inlineStr">
        <is>
          <t>Arcos</t>
        </is>
      </c>
      <c r="D3699" t="inlineStr">
        <is>
          <t>MARIO PEDRO FELICIANO - HORTIFRUTI</t>
        </is>
      </c>
      <c r="E3699" t="inlineStr">
        <is>
          <t>468949</t>
        </is>
      </c>
      <c r="F3699" s="550" t="n">
        <v>46079</v>
      </c>
      <c r="G3699" t="n">
        <v>24044</v>
      </c>
      <c r="H3699" t="inlineStr">
        <is>
          <t>AMORA CONGELADA KG</t>
        </is>
      </c>
      <c r="I3699" t="inlineStr">
        <is>
          <t>ALIMENTOS</t>
        </is>
      </c>
      <c r="J3699" t="n">
        <v>1</v>
      </c>
      <c r="K3699" t="inlineStr">
        <is>
          <t>Kg</t>
        </is>
      </c>
      <c r="L3699" t="n">
        <v>18.13</v>
      </c>
      <c r="M3699" t="n">
        <v>18.13</v>
      </c>
      <c r="N3699" t="inlineStr">
        <is>
          <t>ALIMENTOS</t>
        </is>
      </c>
      <c r="O3699" t="inlineStr">
        <is>
          <t>02/2026</t>
        </is>
      </c>
    </row>
    <row r="3700">
      <c r="A3700" t="n">
        <v>213065</v>
      </c>
      <c r="B3700" t="n">
        <v>122</v>
      </c>
      <c r="C3700" t="inlineStr">
        <is>
          <t>Arcos</t>
        </is>
      </c>
      <c r="D3700" t="inlineStr">
        <is>
          <t>MARIO PEDRO FELICIANO - HORTIFRUTI</t>
        </is>
      </c>
      <c r="E3700" t="inlineStr">
        <is>
          <t>468949</t>
        </is>
      </c>
      <c r="F3700" s="550" t="n">
        <v>46079</v>
      </c>
      <c r="G3700" t="n">
        <v>24385</v>
      </c>
      <c r="H3700" t="inlineStr">
        <is>
          <t>MORANGO CONGELADO KG</t>
        </is>
      </c>
      <c r="I3700" t="inlineStr">
        <is>
          <t>ALIMENTOS</t>
        </is>
      </c>
      <c r="J3700" t="n">
        <v>1</v>
      </c>
      <c r="K3700" t="inlineStr">
        <is>
          <t>KG</t>
        </is>
      </c>
      <c r="L3700" t="n">
        <v>15.22</v>
      </c>
      <c r="M3700" t="n">
        <v>15.22</v>
      </c>
      <c r="N3700" t="inlineStr">
        <is>
          <t>ALIMENTOS</t>
        </is>
      </c>
      <c r="O3700" t="inlineStr">
        <is>
          <t>02/2026</t>
        </is>
      </c>
    </row>
    <row r="3701">
      <c r="A3701" t="n">
        <v>213065</v>
      </c>
      <c r="B3701" t="n">
        <v>122</v>
      </c>
      <c r="C3701" t="inlineStr">
        <is>
          <t>Arcos</t>
        </is>
      </c>
      <c r="D3701" t="inlineStr">
        <is>
          <t>MARIO PEDRO FELICIANO - HORTIFRUTI</t>
        </is>
      </c>
      <c r="E3701" t="inlineStr">
        <is>
          <t>468949</t>
        </is>
      </c>
      <c r="F3701" s="550" t="n">
        <v>46079</v>
      </c>
      <c r="G3701" t="n">
        <v>19485</v>
      </c>
      <c r="H3701" t="inlineStr">
        <is>
          <t>ENDRO DILL KG</t>
        </is>
      </c>
      <c r="I3701" t="inlineStr">
        <is>
          <t>ALIMENTOS</t>
        </is>
      </c>
      <c r="J3701" t="n">
        <v>0.29</v>
      </c>
      <c r="K3701" t="inlineStr">
        <is>
          <t>KG</t>
        </is>
      </c>
      <c r="L3701" t="n">
        <v>63.07</v>
      </c>
      <c r="M3701" t="n">
        <v>217.482759</v>
      </c>
      <c r="N3701" t="inlineStr">
        <is>
          <t>ALIMENTOS</t>
        </is>
      </c>
      <c r="O3701" t="inlineStr">
        <is>
          <t>02/2026</t>
        </is>
      </c>
    </row>
    <row r="3702">
      <c r="A3702" t="n">
        <v>213065</v>
      </c>
      <c r="B3702" t="n">
        <v>122</v>
      </c>
      <c r="C3702" t="inlineStr">
        <is>
          <t>Arcos</t>
        </is>
      </c>
      <c r="D3702" t="inlineStr">
        <is>
          <t>MARIO PEDRO FELICIANO - HORTIFRUTI</t>
        </is>
      </c>
      <c r="E3702" t="inlineStr">
        <is>
          <t>468949</t>
        </is>
      </c>
      <c r="F3702" s="550" t="n">
        <v>46079</v>
      </c>
      <c r="G3702" t="n">
        <v>19498</v>
      </c>
      <c r="H3702" t="inlineStr">
        <is>
          <t>ALFACE ROMANA KG</t>
        </is>
      </c>
      <c r="I3702" t="inlineStr">
        <is>
          <t>ALIMENTOS</t>
        </is>
      </c>
      <c r="J3702" t="n">
        <v>0.8</v>
      </c>
      <c r="K3702" t="inlineStr">
        <is>
          <t>KG</t>
        </is>
      </c>
      <c r="L3702" t="n">
        <v>19.72</v>
      </c>
      <c r="M3702" t="n">
        <v>24.65</v>
      </c>
      <c r="N3702" t="inlineStr">
        <is>
          <t>ALIMENTOS</t>
        </is>
      </c>
      <c r="O3702" t="inlineStr">
        <is>
          <t>02/2026</t>
        </is>
      </c>
    </row>
    <row r="3703">
      <c r="A3703" t="n">
        <v>213065</v>
      </c>
      <c r="B3703" t="n">
        <v>122</v>
      </c>
      <c r="C3703" t="inlineStr">
        <is>
          <t>Arcos</t>
        </is>
      </c>
      <c r="D3703" t="inlineStr">
        <is>
          <t>MARIO PEDRO FELICIANO - HORTIFRUTI</t>
        </is>
      </c>
      <c r="E3703" t="inlineStr">
        <is>
          <t>468949</t>
        </is>
      </c>
      <c r="F3703" s="550" t="n">
        <v>46079</v>
      </c>
      <c r="G3703" t="n">
        <v>19553</v>
      </c>
      <c r="H3703" t="inlineStr">
        <is>
          <t>REPOLHO BRANCO KG</t>
        </is>
      </c>
      <c r="I3703" t="inlineStr">
        <is>
          <t>ALIMENTOS</t>
        </is>
      </c>
      <c r="J3703" t="n">
        <v>2.5</v>
      </c>
      <c r="K3703" t="inlineStr">
        <is>
          <t>KG</t>
        </is>
      </c>
      <c r="L3703" t="n">
        <v>12.7</v>
      </c>
      <c r="M3703" t="n">
        <v>5.08</v>
      </c>
      <c r="N3703" t="inlineStr">
        <is>
          <t>ALIMENTOS</t>
        </is>
      </c>
      <c r="O3703" t="inlineStr">
        <is>
          <t>02/2026</t>
        </is>
      </c>
    </row>
    <row r="3704">
      <c r="A3704" t="n">
        <v>213065</v>
      </c>
      <c r="B3704" t="n">
        <v>122</v>
      </c>
      <c r="C3704" t="inlineStr">
        <is>
          <t>Arcos</t>
        </is>
      </c>
      <c r="D3704" t="inlineStr">
        <is>
          <t>MARIO PEDRO FELICIANO - HORTIFRUTI</t>
        </is>
      </c>
      <c r="E3704" t="inlineStr">
        <is>
          <t>468949</t>
        </is>
      </c>
      <c r="F3704" s="550" t="n">
        <v>46079</v>
      </c>
      <c r="G3704" t="n">
        <v>19701</v>
      </c>
      <c r="H3704" t="inlineStr">
        <is>
          <t>AMEIXA KG</t>
        </is>
      </c>
      <c r="I3704" t="inlineStr">
        <is>
          <t>ALIMENTOS</t>
        </is>
      </c>
      <c r="J3704" t="n">
        <v>1</v>
      </c>
      <c r="K3704" t="inlineStr">
        <is>
          <t>KG</t>
        </is>
      </c>
      <c r="L3704" t="n">
        <v>11.17</v>
      </c>
      <c r="M3704" t="n">
        <v>11.17</v>
      </c>
      <c r="N3704" t="inlineStr">
        <is>
          <t>ALIMENTOS</t>
        </is>
      </c>
      <c r="O3704" t="inlineStr">
        <is>
          <t>02/2026</t>
        </is>
      </c>
    </row>
    <row r="3705">
      <c r="A3705" t="n">
        <v>213065</v>
      </c>
      <c r="B3705" t="n">
        <v>122</v>
      </c>
      <c r="C3705" t="inlineStr">
        <is>
          <t>Arcos</t>
        </is>
      </c>
      <c r="D3705" t="inlineStr">
        <is>
          <t>MARIO PEDRO FELICIANO - HORTIFRUTI</t>
        </is>
      </c>
      <c r="E3705" t="inlineStr">
        <is>
          <t>468949</t>
        </is>
      </c>
      <c r="F3705" s="550" t="n">
        <v>46079</v>
      </c>
      <c r="G3705" t="n">
        <v>23228</v>
      </c>
      <c r="H3705" t="inlineStr">
        <is>
          <t>MANDIOCA A VACUO KG</t>
        </is>
      </c>
      <c r="I3705" t="inlineStr">
        <is>
          <t>ALIMENTOS</t>
        </is>
      </c>
      <c r="J3705" t="n">
        <v>10</v>
      </c>
      <c r="K3705" t="inlineStr">
        <is>
          <t>KG</t>
        </is>
      </c>
      <c r="L3705" t="n">
        <v>65.3</v>
      </c>
      <c r="M3705" t="n">
        <v>6.53</v>
      </c>
      <c r="N3705" t="inlineStr">
        <is>
          <t>ALIMENTOS</t>
        </is>
      </c>
      <c r="O3705" t="inlineStr">
        <is>
          <t>02/2026</t>
        </is>
      </c>
    </row>
    <row r="3706">
      <c r="A3706" t="n">
        <v>213065</v>
      </c>
      <c r="B3706" t="n">
        <v>122</v>
      </c>
      <c r="C3706" t="inlineStr">
        <is>
          <t>Arcos</t>
        </is>
      </c>
      <c r="D3706" t="inlineStr">
        <is>
          <t>MARIO PEDRO FELICIANO - HORTIFRUTI</t>
        </is>
      </c>
      <c r="E3706" t="inlineStr">
        <is>
          <t>468949</t>
        </is>
      </c>
      <c r="F3706" s="550" t="n">
        <v>46079</v>
      </c>
      <c r="G3706" t="n">
        <v>23361</v>
      </c>
      <c r="H3706" t="inlineStr">
        <is>
          <t>LARANJA PERA KG</t>
        </is>
      </c>
      <c r="I3706" t="inlineStr">
        <is>
          <t>ALIMENTOS</t>
        </is>
      </c>
      <c r="J3706" t="n">
        <v>81</v>
      </c>
      <c r="K3706" t="inlineStr">
        <is>
          <t>KG</t>
        </is>
      </c>
      <c r="L3706" t="n">
        <v>287.55</v>
      </c>
      <c r="M3706" t="n">
        <v>3.55</v>
      </c>
      <c r="N3706" t="inlineStr">
        <is>
          <t>ALIMENTOS</t>
        </is>
      </c>
      <c r="O3706" t="inlineStr">
        <is>
          <t>02/2026</t>
        </is>
      </c>
    </row>
    <row r="3707">
      <c r="A3707" t="n">
        <v>213065</v>
      </c>
      <c r="B3707" t="n">
        <v>122</v>
      </c>
      <c r="C3707" t="inlineStr">
        <is>
          <t>Arcos</t>
        </is>
      </c>
      <c r="D3707" t="inlineStr">
        <is>
          <t>MARIO PEDRO FELICIANO - HORTIFRUTI</t>
        </is>
      </c>
      <c r="E3707" t="inlineStr">
        <is>
          <t>468949</t>
        </is>
      </c>
      <c r="F3707" s="550" t="n">
        <v>46079</v>
      </c>
      <c r="G3707" t="n">
        <v>25647</v>
      </c>
      <c r="H3707" t="inlineStr">
        <is>
          <t>ACELGA BOK CHOY KG</t>
        </is>
      </c>
      <c r="I3707" t="inlineStr">
        <is>
          <t>ALIMENTOS</t>
        </is>
      </c>
      <c r="J3707" t="n">
        <v>1.6</v>
      </c>
      <c r="K3707" t="inlineStr">
        <is>
          <t>KG</t>
        </is>
      </c>
      <c r="L3707" t="n">
        <v>39.2</v>
      </c>
      <c r="M3707" t="n">
        <v>24.5</v>
      </c>
      <c r="N3707" t="inlineStr">
        <is>
          <t>ALIMENTOS</t>
        </is>
      </c>
      <c r="O3707" t="inlineStr">
        <is>
          <t>02/2026</t>
        </is>
      </c>
    </row>
    <row r="3708">
      <c r="A3708" t="n">
        <v>213065</v>
      </c>
      <c r="B3708" t="n">
        <v>122</v>
      </c>
      <c r="C3708" t="inlineStr">
        <is>
          <t>Arcos</t>
        </is>
      </c>
      <c r="D3708" t="inlineStr">
        <is>
          <t>MARIO PEDRO FELICIANO - HORTIFRUTI</t>
        </is>
      </c>
      <c r="E3708" t="inlineStr">
        <is>
          <t>468949</t>
        </is>
      </c>
      <c r="F3708" s="550" t="n">
        <v>46079</v>
      </c>
      <c r="G3708" t="n">
        <v>23389</v>
      </c>
      <c r="H3708" t="inlineStr">
        <is>
          <t>BANANA NANICA KG</t>
        </is>
      </c>
      <c r="I3708" t="inlineStr">
        <is>
          <t>ALIMENTOS</t>
        </is>
      </c>
      <c r="J3708" t="n">
        <v>4.2</v>
      </c>
      <c r="K3708" t="inlineStr">
        <is>
          <t>KG</t>
        </is>
      </c>
      <c r="L3708" t="n">
        <v>20.29</v>
      </c>
      <c r="M3708" t="n">
        <v>4.830952</v>
      </c>
      <c r="N3708" t="inlineStr">
        <is>
          <t>ALIMENTOS</t>
        </is>
      </c>
      <c r="O3708" t="inlineStr">
        <is>
          <t>02/2026</t>
        </is>
      </c>
    </row>
    <row r="3709">
      <c r="A3709" t="n">
        <v>213064</v>
      </c>
      <c r="B3709" t="n">
        <v>122</v>
      </c>
      <c r="C3709" t="inlineStr">
        <is>
          <t>Arcos</t>
        </is>
      </c>
      <c r="D3709" t="inlineStr">
        <is>
          <t>MURILLO S DUARTE COMERCIAL LTDA</t>
        </is>
      </c>
      <c r="E3709" t="inlineStr">
        <is>
          <t>2354</t>
        </is>
      </c>
      <c r="F3709" s="550" t="n">
        <v>46076</v>
      </c>
      <c r="G3709" t="n">
        <v>21665</v>
      </c>
      <c r="H3709" t="inlineStr">
        <is>
          <t>SACO DE LIXO 200L PRETO REFORCADO</t>
        </is>
      </c>
      <c r="I3709" t="inlineStr">
        <is>
          <t>DESCARTAVEIS/HIGIENE E LIMPEZA</t>
        </is>
      </c>
      <c r="J3709" t="n">
        <v>6</v>
      </c>
      <c r="K3709" t="inlineStr">
        <is>
          <t>PACOTE</t>
        </is>
      </c>
      <c r="L3709" t="n">
        <v>190.92</v>
      </c>
      <c r="M3709" t="n">
        <v>31.82</v>
      </c>
      <c r="N3709" t="inlineStr">
        <is>
          <t>DESCARTAVEIS</t>
        </is>
      </c>
      <c r="O3709" t="inlineStr">
        <is>
          <t>02/2026</t>
        </is>
      </c>
    </row>
    <row r="3710">
      <c r="A3710" t="n">
        <v>213063</v>
      </c>
      <c r="B3710" t="n">
        <v>122</v>
      </c>
      <c r="C3710" t="inlineStr">
        <is>
          <t>Arcos</t>
        </is>
      </c>
      <c r="D3710" t="inlineStr">
        <is>
          <t>MURILLO S DUARTE COMERCIAL LTDA</t>
        </is>
      </c>
      <c r="E3710" t="inlineStr">
        <is>
          <t>2365</t>
        </is>
      </c>
      <c r="F3710" s="550" t="n">
        <v>46077</v>
      </c>
      <c r="G3710" t="n">
        <v>17162</v>
      </c>
      <c r="H3710" t="inlineStr">
        <is>
          <t>PANO MULTIUSO 28X240 C/600PANOS UM</t>
        </is>
      </c>
      <c r="I3710" t="inlineStr">
        <is>
          <t>DESCARTAVEIS/HIGIENE E LIMPEZA</t>
        </is>
      </c>
      <c r="J3710" t="n">
        <v>6</v>
      </c>
      <c r="K3710" t="inlineStr">
        <is>
          <t>UN</t>
        </is>
      </c>
      <c r="L3710" t="n">
        <v>324</v>
      </c>
      <c r="M3710" t="n">
        <v>54</v>
      </c>
      <c r="N3710" t="inlineStr">
        <is>
          <t>DESCARTAVEIS</t>
        </is>
      </c>
      <c r="O3710" t="inlineStr">
        <is>
          <t>02/2026</t>
        </is>
      </c>
    </row>
    <row r="3711">
      <c r="A3711" t="n">
        <v>213063</v>
      </c>
      <c r="B3711" t="n">
        <v>122</v>
      </c>
      <c r="C3711" t="inlineStr">
        <is>
          <t>Arcos</t>
        </is>
      </c>
      <c r="D3711" t="inlineStr">
        <is>
          <t>MURILLO S DUARTE COMERCIAL LTDA</t>
        </is>
      </c>
      <c r="E3711" t="inlineStr">
        <is>
          <t>2365</t>
        </is>
      </c>
      <c r="F3711" s="550" t="n">
        <v>46077</v>
      </c>
      <c r="G3711" t="n">
        <v>17488</v>
      </c>
      <c r="H3711" t="inlineStr">
        <is>
          <t>LUVA LATEX SEM TALCO M C/100UN</t>
        </is>
      </c>
      <c r="I3711" t="inlineStr">
        <is>
          <t>DESCARTAVEIS/HIGIENE E LIMPEZA</t>
        </is>
      </c>
      <c r="J3711" t="n">
        <v>4</v>
      </c>
      <c r="K3711" t="inlineStr">
        <is>
          <t>CX</t>
        </is>
      </c>
      <c r="L3711" t="n">
        <v>84</v>
      </c>
      <c r="M3711" t="n">
        <v>21</v>
      </c>
      <c r="N3711" t="inlineStr">
        <is>
          <t>DESCARTAVEIS</t>
        </is>
      </c>
      <c r="O3711" t="inlineStr">
        <is>
          <t>02/2026</t>
        </is>
      </c>
    </row>
    <row r="3712">
      <c r="A3712" t="n">
        <v>213062</v>
      </c>
      <c r="B3712" t="n">
        <v>122</v>
      </c>
      <c r="C3712" t="inlineStr">
        <is>
          <t>Arcos</t>
        </is>
      </c>
      <c r="D3712" t="inlineStr">
        <is>
          <t>MURILLO S DUARTE COMERCIAL LTDA</t>
        </is>
      </c>
      <c r="E3712" t="inlineStr">
        <is>
          <t>2378</t>
        </is>
      </c>
      <c r="F3712" s="550" t="n">
        <v>46078</v>
      </c>
      <c r="G3712" t="n">
        <v>21073</v>
      </c>
      <c r="H3712" t="inlineStr">
        <is>
          <t>CALDA DE AGAVE AZUL JASMINE ORGANICO 330ML UN</t>
        </is>
      </c>
      <c r="I3712" t="inlineStr">
        <is>
          <t>ALIMENTOS</t>
        </is>
      </c>
      <c r="J3712" t="n">
        <v>8</v>
      </c>
      <c r="K3712" t="inlineStr">
        <is>
          <t>UN</t>
        </is>
      </c>
      <c r="L3712" t="n">
        <v>391.2</v>
      </c>
      <c r="M3712" t="n">
        <v>48.9</v>
      </c>
      <c r="N3712" t="inlineStr">
        <is>
          <t>ALIMENTOS</t>
        </is>
      </c>
      <c r="O3712" t="inlineStr">
        <is>
          <t>02/2026</t>
        </is>
      </c>
    </row>
    <row r="3713">
      <c r="A3713" t="n">
        <v>213062</v>
      </c>
      <c r="B3713" t="n">
        <v>122</v>
      </c>
      <c r="C3713" t="inlineStr">
        <is>
          <t>Arcos</t>
        </is>
      </c>
      <c r="D3713" t="inlineStr">
        <is>
          <t>MURILLO S DUARTE COMERCIAL LTDA</t>
        </is>
      </c>
      <c r="E3713" t="inlineStr">
        <is>
          <t>2378</t>
        </is>
      </c>
      <c r="F3713" s="550" t="n">
        <v>46078</v>
      </c>
      <c r="G3713" t="n">
        <v>20861</v>
      </c>
      <c r="H3713" t="inlineStr">
        <is>
          <t>GEMA DE OVO PASTEURIZADA NETTO C/1KG UN</t>
        </is>
      </c>
      <c r="I3713" t="inlineStr">
        <is>
          <t>ALIMENTOS</t>
        </is>
      </c>
      <c r="J3713" t="n">
        <v>5</v>
      </c>
      <c r="K3713" t="inlineStr">
        <is>
          <t>UN</t>
        </is>
      </c>
      <c r="L3713" t="n">
        <v>233.5</v>
      </c>
      <c r="M3713" t="n">
        <v>46.7</v>
      </c>
      <c r="N3713" t="inlineStr">
        <is>
          <t>ALIMENTOS</t>
        </is>
      </c>
      <c r="O3713" t="inlineStr">
        <is>
          <t>02/2026</t>
        </is>
      </c>
    </row>
    <row r="3714">
      <c r="A3714" t="n">
        <v>213061</v>
      </c>
      <c r="B3714" t="n">
        <v>122</v>
      </c>
      <c r="C3714" t="inlineStr">
        <is>
          <t>Arcos</t>
        </is>
      </c>
      <c r="D3714" t="inlineStr">
        <is>
          <t xml:space="preserve">BELLNAY PAES ARTESANAIS LTDA </t>
        </is>
      </c>
      <c r="E3714" t="inlineStr">
        <is>
          <t>2803</t>
        </is>
      </c>
      <c r="F3714" s="550" t="n">
        <v>46078</v>
      </c>
      <c r="G3714" t="n">
        <v>24833</v>
      </c>
      <c r="H3714" t="inlineStr">
        <is>
          <t>PAO DE QUEIJO 80G C/25UN</t>
        </is>
      </c>
      <c r="I3714" t="inlineStr">
        <is>
          <t>ALIMENTOS</t>
        </is>
      </c>
      <c r="J3714" t="n">
        <v>10</v>
      </c>
      <c r="K3714" t="inlineStr">
        <is>
          <t>CX</t>
        </is>
      </c>
      <c r="L3714" t="n">
        <v>477.5</v>
      </c>
      <c r="M3714" t="n">
        <v>47.75</v>
      </c>
      <c r="N3714" t="inlineStr">
        <is>
          <t>ALIMENTOS</t>
        </is>
      </c>
      <c r="O3714" t="inlineStr">
        <is>
          <t>02/2026</t>
        </is>
      </c>
    </row>
    <row r="3715">
      <c r="A3715" t="n">
        <v>213060</v>
      </c>
      <c r="B3715" t="n">
        <v>122</v>
      </c>
      <c r="C3715" t="inlineStr">
        <is>
          <t>Arcos</t>
        </is>
      </c>
      <c r="D3715" t="inlineStr">
        <is>
          <t>MARIO PEDRO FELICIANO - HORTIFRUTI</t>
        </is>
      </c>
      <c r="E3715" t="inlineStr">
        <is>
          <t>468201</t>
        </is>
      </c>
      <c r="F3715" s="550" t="n">
        <v>46072</v>
      </c>
      <c r="G3715" t="n">
        <v>19738</v>
      </c>
      <c r="H3715" t="inlineStr">
        <is>
          <t>MELANCIA KG</t>
        </is>
      </c>
      <c r="I3715" t="inlineStr">
        <is>
          <t>ALIMENTOS</t>
        </is>
      </c>
      <c r="J3715" t="n">
        <v>18</v>
      </c>
      <c r="K3715" t="inlineStr">
        <is>
          <t>KG</t>
        </is>
      </c>
      <c r="L3715" t="n">
        <v>52.2</v>
      </c>
      <c r="M3715" t="n">
        <v>2.9</v>
      </c>
      <c r="N3715" t="inlineStr">
        <is>
          <t xml:space="preserve"> ALIMENTOS</t>
        </is>
      </c>
      <c r="O3715" t="inlineStr">
        <is>
          <t>02/2026</t>
        </is>
      </c>
    </row>
    <row r="3716">
      <c r="A3716" t="n">
        <v>213060</v>
      </c>
      <c r="B3716" t="n">
        <v>122</v>
      </c>
      <c r="C3716" t="inlineStr">
        <is>
          <t>Arcos</t>
        </is>
      </c>
      <c r="D3716" t="inlineStr">
        <is>
          <t>MARIO PEDRO FELICIANO - HORTIFRUTI</t>
        </is>
      </c>
      <c r="E3716" t="inlineStr">
        <is>
          <t>468201</t>
        </is>
      </c>
      <c r="F3716" s="550" t="n">
        <v>46072</v>
      </c>
      <c r="G3716" t="n">
        <v>19748</v>
      </c>
      <c r="H3716" t="inlineStr">
        <is>
          <t>MACA FUJI KG</t>
        </is>
      </c>
      <c r="I3716" t="inlineStr">
        <is>
          <t>ALIMENTOS</t>
        </is>
      </c>
      <c r="J3716" t="n">
        <v>21</v>
      </c>
      <c r="K3716" t="inlineStr">
        <is>
          <t>KG</t>
        </is>
      </c>
      <c r="L3716" t="n">
        <v>257.25</v>
      </c>
      <c r="M3716" t="n">
        <v>12.25</v>
      </c>
      <c r="N3716" t="inlineStr">
        <is>
          <t xml:space="preserve"> ALIMENTOS</t>
        </is>
      </c>
      <c r="O3716" t="inlineStr">
        <is>
          <t>02/2026</t>
        </is>
      </c>
    </row>
    <row r="3717">
      <c r="A3717" t="n">
        <v>213060</v>
      </c>
      <c r="B3717" t="n">
        <v>122</v>
      </c>
      <c r="C3717" t="inlineStr">
        <is>
          <t>Arcos</t>
        </is>
      </c>
      <c r="D3717" t="inlineStr">
        <is>
          <t>MARIO PEDRO FELICIANO - HORTIFRUTI</t>
        </is>
      </c>
      <c r="E3717" t="inlineStr">
        <is>
          <t>468201</t>
        </is>
      </c>
      <c r="F3717" s="550" t="n">
        <v>46072</v>
      </c>
      <c r="G3717" t="n">
        <v>25647</v>
      </c>
      <c r="H3717" t="inlineStr">
        <is>
          <t>ACELGA BOK CHOY KG</t>
        </is>
      </c>
      <c r="I3717" t="inlineStr">
        <is>
          <t>ALIMENTOS</t>
        </is>
      </c>
      <c r="J3717" t="n">
        <v>1.6</v>
      </c>
      <c r="K3717" t="inlineStr">
        <is>
          <t>KG</t>
        </is>
      </c>
      <c r="L3717" t="n">
        <v>37.58</v>
      </c>
      <c r="M3717" t="n">
        <v>23.4875</v>
      </c>
      <c r="N3717" t="inlineStr">
        <is>
          <t xml:space="preserve"> ALIMENTOS</t>
        </is>
      </c>
      <c r="O3717" t="inlineStr">
        <is>
          <t>02/2026</t>
        </is>
      </c>
    </row>
    <row r="3718">
      <c r="A3718" t="n">
        <v>213060</v>
      </c>
      <c r="B3718" t="n">
        <v>122</v>
      </c>
      <c r="C3718" t="inlineStr">
        <is>
          <t>Arcos</t>
        </is>
      </c>
      <c r="D3718" t="inlineStr">
        <is>
          <t>MARIO PEDRO FELICIANO - HORTIFRUTI</t>
        </is>
      </c>
      <c r="E3718" t="inlineStr">
        <is>
          <t>468201</t>
        </is>
      </c>
      <c r="F3718" s="550" t="n">
        <v>46072</v>
      </c>
      <c r="G3718" t="n">
        <v>23389</v>
      </c>
      <c r="H3718" t="inlineStr">
        <is>
          <t>BANANA NANICA KG</t>
        </is>
      </c>
      <c r="I3718" t="inlineStr">
        <is>
          <t>ALIMENTOS</t>
        </is>
      </c>
      <c r="J3718" t="n">
        <v>8</v>
      </c>
      <c r="K3718" t="inlineStr">
        <is>
          <t>KG</t>
        </is>
      </c>
      <c r="L3718" t="n">
        <v>38.64</v>
      </c>
      <c r="M3718" t="n">
        <v>4.83</v>
      </c>
      <c r="N3718" t="inlineStr">
        <is>
          <t xml:space="preserve"> ALIMENTOS</t>
        </is>
      </c>
      <c r="O3718" t="inlineStr">
        <is>
          <t>02/2026</t>
        </is>
      </c>
    </row>
    <row r="3719">
      <c r="A3719" t="n">
        <v>213059</v>
      </c>
      <c r="B3719" t="n">
        <v>122</v>
      </c>
      <c r="C3719" t="inlineStr">
        <is>
          <t>Arcos</t>
        </is>
      </c>
      <c r="D3719" t="inlineStr">
        <is>
          <t>INTERFOOD IMPORTACAO LTDA</t>
        </is>
      </c>
      <c r="E3719" t="inlineStr">
        <is>
          <t>436630</t>
        </is>
      </c>
      <c r="F3719" s="550" t="n">
        <v>46077</v>
      </c>
      <c r="G3719" t="n">
        <v>25033</v>
      </c>
      <c r="H3719" t="inlineStr">
        <is>
          <t>LICOR AMARO MONTENEGRO 750ML</t>
        </is>
      </c>
      <c r="I3719" t="inlineStr">
        <is>
          <t>BEBIDAS</t>
        </is>
      </c>
      <c r="J3719" t="n">
        <v>5</v>
      </c>
      <c r="K3719" t="inlineStr">
        <is>
          <t>GR</t>
        </is>
      </c>
      <c r="L3719" t="n">
        <v>1053.25</v>
      </c>
      <c r="M3719" t="n">
        <v>210.65</v>
      </c>
      <c r="N3719" t="inlineStr">
        <is>
          <t>BEBIDAS</t>
        </is>
      </c>
      <c r="O3719" t="inlineStr">
        <is>
          <t>02/2026</t>
        </is>
      </c>
    </row>
    <row r="3720">
      <c r="A3720" t="n">
        <v>213058</v>
      </c>
      <c r="B3720" t="n">
        <v>122</v>
      </c>
      <c r="C3720" t="inlineStr">
        <is>
          <t>Arcos</t>
        </is>
      </c>
      <c r="D3720" t="inlineStr">
        <is>
          <t>MARIO PEDRO FELICIANO - HORTIFRUTI</t>
        </is>
      </c>
      <c r="E3720" t="inlineStr">
        <is>
          <t>468487</t>
        </is>
      </c>
      <c r="F3720" s="550" t="n">
        <v>46076</v>
      </c>
      <c r="G3720" t="n">
        <v>19652</v>
      </c>
      <c r="H3720" t="inlineStr">
        <is>
          <t>ALHO COMUM KG</t>
        </is>
      </c>
      <c r="I3720" t="inlineStr">
        <is>
          <t>ALIMENTOS</t>
        </is>
      </c>
      <c r="J3720" t="n">
        <v>1</v>
      </c>
      <c r="K3720" t="inlineStr">
        <is>
          <t>KG</t>
        </is>
      </c>
      <c r="L3720" t="n">
        <v>19.08</v>
      </c>
      <c r="M3720" t="n">
        <v>19.08</v>
      </c>
      <c r="N3720" t="inlineStr">
        <is>
          <t>ALIMENTOS</t>
        </is>
      </c>
      <c r="O3720" t="inlineStr">
        <is>
          <t>02/2026</t>
        </is>
      </c>
    </row>
    <row r="3721">
      <c r="A3721" t="n">
        <v>213057</v>
      </c>
      <c r="B3721" t="n">
        <v>122</v>
      </c>
      <c r="C3721" t="inlineStr">
        <is>
          <t>Arcos</t>
        </is>
      </c>
      <c r="D3721" t="inlineStr">
        <is>
          <t>BATALHA FABRICA DE PAES LTDA</t>
        </is>
      </c>
      <c r="E3721" t="inlineStr">
        <is>
          <t>4097</t>
        </is>
      </c>
      <c r="F3721" s="550" t="n">
        <v>46077</v>
      </c>
      <c r="G3721" t="n">
        <v>19125</v>
      </c>
      <c r="H3721" t="inlineStr">
        <is>
          <t>MINI BURGER BRIOCHE PINCEL CAIXA C/180 UN 15 PACOTES X 12 UN COD 142</t>
        </is>
      </c>
      <c r="I3721" t="inlineStr">
        <is>
          <t>ALIMENTOS</t>
        </is>
      </c>
      <c r="J3721" t="n">
        <v>3</v>
      </c>
      <c r="K3721" t="inlineStr">
        <is>
          <t>CX</t>
        </is>
      </c>
      <c r="L3721" t="n">
        <v>618.84</v>
      </c>
      <c r="M3721" t="n">
        <v>206.28</v>
      </c>
      <c r="N3721" t="inlineStr">
        <is>
          <t>ALIMENTOS</t>
        </is>
      </c>
      <c r="O3721" t="inlineStr">
        <is>
          <t>02/2026</t>
        </is>
      </c>
    </row>
    <row r="3722">
      <c r="A3722" t="n">
        <v>213056</v>
      </c>
      <c r="B3722" t="n">
        <v>122</v>
      </c>
      <c r="C3722" t="inlineStr">
        <is>
          <t>Arcos</t>
        </is>
      </c>
      <c r="D3722" t="inlineStr">
        <is>
          <t>CEPEL COMERCIO DE PAPEIS E EMBALAGENS LTDA</t>
        </is>
      </c>
      <c r="E3722" t="inlineStr">
        <is>
          <t>259361</t>
        </is>
      </c>
      <c r="F3722" s="550" t="n">
        <v>46077</v>
      </c>
      <c r="G3722" t="n">
        <v>17430</v>
      </c>
      <c r="H3722" t="inlineStr">
        <is>
          <t>PAPEL MANTEIGA GRANAPEL 50X70 35G C/400</t>
        </is>
      </c>
      <c r="I3722" t="inlineStr">
        <is>
          <t>DESCARTAVEIS/HIGIENE E LIMPEZA</t>
        </is>
      </c>
      <c r="J3722" t="n">
        <v>3</v>
      </c>
      <c r="K3722" t="inlineStr">
        <is>
          <t>PCT</t>
        </is>
      </c>
      <c r="L3722" t="n">
        <v>2193.6</v>
      </c>
      <c r="M3722" t="n">
        <v>731.2</v>
      </c>
      <c r="N3722" t="inlineStr">
        <is>
          <t>DESCARTAVEIS</t>
        </is>
      </c>
      <c r="O3722" t="inlineStr">
        <is>
          <t>02/2026</t>
        </is>
      </c>
    </row>
    <row r="3723">
      <c r="A3723" t="n">
        <v>213055</v>
      </c>
      <c r="B3723" t="n">
        <v>122</v>
      </c>
      <c r="C3723" t="inlineStr">
        <is>
          <t>Arcos</t>
        </is>
      </c>
      <c r="D3723" t="inlineStr">
        <is>
          <t>KING COMERCIO E IMPORTACAO DE BEBIDAS LTDA</t>
        </is>
      </c>
      <c r="E3723" t="inlineStr">
        <is>
          <t>125543</t>
        </is>
      </c>
      <c r="F3723" s="550" t="n">
        <v>46073</v>
      </c>
      <c r="G3723" t="n">
        <v>18100</v>
      </c>
      <c r="H3723" t="inlineStr">
        <is>
          <t>WHISKY OLD PARR 18 ANOS 750ML</t>
        </is>
      </c>
      <c r="I3723" t="inlineStr">
        <is>
          <t>BEBIDAS</t>
        </is>
      </c>
      <c r="J3723" t="n">
        <v>5</v>
      </c>
      <c r="K3723" t="inlineStr">
        <is>
          <t>GR</t>
        </is>
      </c>
      <c r="L3723" t="n">
        <v>2197.55</v>
      </c>
      <c r="M3723" t="n">
        <v>439.51</v>
      </c>
      <c r="N3723" t="inlineStr">
        <is>
          <t>BEBIDAS</t>
        </is>
      </c>
      <c r="O3723" t="inlineStr">
        <is>
          <t>02/2026</t>
        </is>
      </c>
    </row>
    <row r="3724">
      <c r="A3724" t="n">
        <v>213055</v>
      </c>
      <c r="B3724" t="n">
        <v>122</v>
      </c>
      <c r="C3724" t="inlineStr">
        <is>
          <t>Arcos</t>
        </is>
      </c>
      <c r="D3724" t="inlineStr">
        <is>
          <t>KING COMERCIO E IMPORTACAO DE BEBIDAS LTDA</t>
        </is>
      </c>
      <c r="E3724" t="inlineStr">
        <is>
          <t>125543</t>
        </is>
      </c>
      <c r="F3724" s="550" t="n">
        <v>46073</v>
      </c>
      <c r="G3724" t="n">
        <v>28407</v>
      </c>
      <c r="H3724" t="inlineStr">
        <is>
          <t>WHISKY BUCHANANS DELUXE 18 ANOS 750ML</t>
        </is>
      </c>
      <c r="J3724" t="n">
        <v>5</v>
      </c>
      <c r="K3724" t="inlineStr">
        <is>
          <t>UN</t>
        </is>
      </c>
      <c r="L3724" t="n">
        <v>3179.55</v>
      </c>
      <c r="M3724" t="n">
        <v>635.91</v>
      </c>
      <c r="N3724" t="inlineStr">
        <is>
          <t>BEBIDAS</t>
        </is>
      </c>
      <c r="O3724" t="inlineStr">
        <is>
          <t>02/2026</t>
        </is>
      </c>
    </row>
    <row r="3725">
      <c r="A3725" t="n">
        <v>213055</v>
      </c>
      <c r="B3725" t="n">
        <v>122</v>
      </c>
      <c r="C3725" t="inlineStr">
        <is>
          <t>Arcos</t>
        </is>
      </c>
      <c r="D3725" t="inlineStr">
        <is>
          <t>KING COMERCIO E IMPORTACAO DE BEBIDAS LTDA</t>
        </is>
      </c>
      <c r="E3725" t="inlineStr">
        <is>
          <t>125543</t>
        </is>
      </c>
      <c r="F3725" s="550" t="n">
        <v>46073</v>
      </c>
      <c r="G3725" t="n">
        <v>28818</v>
      </c>
      <c r="H3725" t="inlineStr">
        <is>
          <t>WHISKY JOHNNIE WALKER 18 ANOS 750ML</t>
        </is>
      </c>
      <c r="I3725" t="inlineStr">
        <is>
          <t>BEBIDAS</t>
        </is>
      </c>
      <c r="J3725" t="n">
        <v>5</v>
      </c>
      <c r="K3725" t="inlineStr">
        <is>
          <t>UN</t>
        </is>
      </c>
      <c r="L3725" t="n">
        <v>2731.85</v>
      </c>
      <c r="M3725" t="n">
        <v>546.37</v>
      </c>
      <c r="N3725" t="inlineStr">
        <is>
          <t>BEBIDAS</t>
        </is>
      </c>
      <c r="O3725" t="inlineStr">
        <is>
          <t>02/2026</t>
        </is>
      </c>
    </row>
    <row r="3726">
      <c r="A3726" t="n">
        <v>213051</v>
      </c>
      <c r="B3726" t="n">
        <v>122</v>
      </c>
      <c r="C3726" t="inlineStr">
        <is>
          <t>Arcos</t>
        </is>
      </c>
      <c r="D3726" t="inlineStr">
        <is>
          <t>CG FOOD´S DISTRIBUIDORA DE ALIMENTOS LTDA</t>
        </is>
      </c>
      <c r="E3726" t="inlineStr">
        <is>
          <t>180039</t>
        </is>
      </c>
      <c r="F3726" s="550" t="n">
        <v>46073</v>
      </c>
      <c r="G3726" t="n">
        <v>19135</v>
      </c>
      <c r="H3726" t="inlineStr">
        <is>
          <t>PAO DE FORMA SEVEN BOYS C/450G</t>
        </is>
      </c>
      <c r="I3726" t="inlineStr">
        <is>
          <t>ALIMENTOS</t>
        </is>
      </c>
      <c r="J3726" t="n">
        <v>40</v>
      </c>
      <c r="K3726" t="inlineStr">
        <is>
          <t>PC</t>
        </is>
      </c>
      <c r="L3726" t="n">
        <v>260</v>
      </c>
      <c r="M3726" t="n">
        <v>6.5</v>
      </c>
      <c r="N3726" t="inlineStr">
        <is>
          <t>ALIMENTOS</t>
        </is>
      </c>
      <c r="O3726" t="inlineStr">
        <is>
          <t>02/2026</t>
        </is>
      </c>
    </row>
    <row r="3727">
      <c r="A3727" t="n">
        <v>213051</v>
      </c>
      <c r="B3727" t="n">
        <v>122</v>
      </c>
      <c r="C3727" t="inlineStr">
        <is>
          <t>Arcos</t>
        </is>
      </c>
      <c r="D3727" t="inlineStr">
        <is>
          <t>CG FOOD´S DISTRIBUIDORA DE ALIMENTOS LTDA</t>
        </is>
      </c>
      <c r="E3727" t="inlineStr">
        <is>
          <t>180039</t>
        </is>
      </c>
      <c r="F3727" s="550" t="n">
        <v>46073</v>
      </c>
      <c r="G3727" t="n">
        <v>21400</v>
      </c>
      <c r="H3727" t="inlineStr">
        <is>
          <t>PRESUNTO COZIDO MAGRO KG</t>
        </is>
      </c>
      <c r="I3727" t="inlineStr">
        <is>
          <t>ALIMENTOS</t>
        </is>
      </c>
      <c r="J3727" t="n">
        <v>7</v>
      </c>
      <c r="K3727" t="inlineStr">
        <is>
          <t>KG</t>
        </is>
      </c>
      <c r="L3727" t="n">
        <v>200.9</v>
      </c>
      <c r="M3727" t="n">
        <v>28.7</v>
      </c>
      <c r="N3727" t="inlineStr">
        <is>
          <t>ALIMENTOS</t>
        </is>
      </c>
      <c r="O3727" t="inlineStr">
        <is>
          <t>02/2026</t>
        </is>
      </c>
    </row>
    <row r="3728">
      <c r="A3728" t="n">
        <v>213051</v>
      </c>
      <c r="B3728" t="n">
        <v>122</v>
      </c>
      <c r="C3728" t="inlineStr">
        <is>
          <t>Arcos</t>
        </is>
      </c>
      <c r="D3728" t="inlineStr">
        <is>
          <t>CG FOOD´S DISTRIBUIDORA DE ALIMENTOS LTDA</t>
        </is>
      </c>
      <c r="E3728" t="inlineStr">
        <is>
          <t>180039</t>
        </is>
      </c>
      <c r="F3728" s="550" t="n">
        <v>46073</v>
      </c>
      <c r="G3728" t="n">
        <v>19421</v>
      </c>
      <c r="H3728" t="inlineStr">
        <is>
          <t>LEITE INTEGRAL ITALAC C/12</t>
        </is>
      </c>
      <c r="I3728" t="inlineStr">
        <is>
          <t>ALIMENTOS</t>
        </is>
      </c>
      <c r="J3728" t="n">
        <v>2</v>
      </c>
      <c r="K3728" t="inlineStr">
        <is>
          <t>CX</t>
        </is>
      </c>
      <c r="L3728" t="n">
        <v>105.8</v>
      </c>
      <c r="M3728" t="n">
        <v>52.9</v>
      </c>
      <c r="N3728" t="inlineStr">
        <is>
          <t>ALIMENTOS</t>
        </is>
      </c>
      <c r="O3728" t="inlineStr">
        <is>
          <t>02/2026</t>
        </is>
      </c>
    </row>
    <row r="3729">
      <c r="A3729" t="n">
        <v>213050</v>
      </c>
      <c r="B3729" t="n">
        <v>122</v>
      </c>
      <c r="C3729" t="inlineStr">
        <is>
          <t>Arcos</t>
        </is>
      </c>
      <c r="D3729" t="inlineStr">
        <is>
          <t>GCT COMERCIO DE PRODUTOS ALIMENTICIOS LTDA</t>
        </is>
      </c>
      <c r="E3729" t="inlineStr">
        <is>
          <t>9865</t>
        </is>
      </c>
      <c r="F3729" s="550" t="n">
        <v>46076</v>
      </c>
      <c r="G3729" t="n">
        <v>27340</v>
      </c>
      <c r="H3729" t="inlineStr">
        <is>
          <t>GELO RETANGULO 50X65MM C/25 UN YCECODE</t>
        </is>
      </c>
      <c r="I3729" t="inlineStr">
        <is>
          <t>BEBIDAS</t>
        </is>
      </c>
      <c r="J3729" t="n">
        <v>16</v>
      </c>
      <c r="K3729" t="inlineStr">
        <is>
          <t>PC</t>
        </is>
      </c>
      <c r="L3729" t="n">
        <v>857.92</v>
      </c>
      <c r="M3729" t="n">
        <v>53.62</v>
      </c>
      <c r="N3729" t="inlineStr">
        <is>
          <t>BEBIDAS</t>
        </is>
      </c>
      <c r="O3729" t="inlineStr">
        <is>
          <t>02/2026</t>
        </is>
      </c>
    </row>
    <row r="3730">
      <c r="A3730" t="n">
        <v>213050</v>
      </c>
      <c r="B3730" t="n">
        <v>122</v>
      </c>
      <c r="C3730" t="inlineStr">
        <is>
          <t>Arcos</t>
        </is>
      </c>
      <c r="D3730" t="inlineStr">
        <is>
          <t>GCT COMERCIO DE PRODUTOS ALIMENTICIOS LTDA</t>
        </is>
      </c>
      <c r="E3730" t="inlineStr">
        <is>
          <t>9865</t>
        </is>
      </c>
      <c r="F3730" s="550" t="n">
        <v>46076</v>
      </c>
      <c r="G3730" t="n">
        <v>28315</v>
      </c>
      <c r="H3730" t="inlineStr">
        <is>
          <t>GELO COLLINS 35X120 C/18 UN YCECODE</t>
        </is>
      </c>
      <c r="I3730" t="inlineStr">
        <is>
          <t>BEBIDAS</t>
        </is>
      </c>
      <c r="J3730" t="n">
        <v>7</v>
      </c>
      <c r="K3730" t="inlineStr">
        <is>
          <t>PC</t>
        </is>
      </c>
      <c r="L3730" t="n">
        <v>304.92</v>
      </c>
      <c r="M3730" t="n">
        <v>43.56</v>
      </c>
      <c r="N3730" t="inlineStr">
        <is>
          <t>BEBIDAS</t>
        </is>
      </c>
      <c r="O3730" t="inlineStr">
        <is>
          <t>02/2026</t>
        </is>
      </c>
    </row>
    <row r="3731">
      <c r="A3731" t="n">
        <v>213050</v>
      </c>
      <c r="B3731" t="n">
        <v>122</v>
      </c>
      <c r="C3731" t="inlineStr">
        <is>
          <t>Arcos</t>
        </is>
      </c>
      <c r="D3731" t="inlineStr">
        <is>
          <t>GCT COMERCIO DE PRODUTOS ALIMENTICIOS LTDA</t>
        </is>
      </c>
      <c r="E3731" t="inlineStr">
        <is>
          <t>9865</t>
        </is>
      </c>
      <c r="F3731" s="550" t="n">
        <v>46076</v>
      </c>
      <c r="G3731" t="n">
        <v>28316</v>
      </c>
      <c r="H3731" t="inlineStr">
        <is>
          <t>GELO ESFERICO C/9UN YCECODE</t>
        </is>
      </c>
      <c r="I3731" t="inlineStr">
        <is>
          <t>BEBIDAS</t>
        </is>
      </c>
      <c r="J3731" t="n">
        <v>6</v>
      </c>
      <c r="K3731" t="inlineStr">
        <is>
          <t>PC</t>
        </is>
      </c>
      <c r="L3731" t="n">
        <v>234.3</v>
      </c>
      <c r="M3731" t="n">
        <v>39.05</v>
      </c>
      <c r="N3731" t="inlineStr">
        <is>
          <t>BEBIDAS</t>
        </is>
      </c>
      <c r="O3731" t="inlineStr">
        <is>
          <t>02/2026</t>
        </is>
      </c>
    </row>
    <row r="3732">
      <c r="A3732" t="n">
        <v>213048</v>
      </c>
      <c r="B3732" t="n">
        <v>122</v>
      </c>
      <c r="C3732" t="inlineStr">
        <is>
          <t>Arcos</t>
        </is>
      </c>
      <c r="D3732" t="inlineStr">
        <is>
          <t>AMBEV S. A. - CDD SAO PAULO</t>
        </is>
      </c>
      <c r="E3732" t="inlineStr">
        <is>
          <t>22841</t>
        </is>
      </c>
      <c r="F3732" s="550" t="n">
        <v>46077</v>
      </c>
      <c r="G3732" t="n">
        <v>18589</v>
      </c>
      <c r="H3732" t="inlineStr">
        <is>
          <t>STELLA ARTOIS LONG NECK 330ML C/24</t>
        </is>
      </c>
      <c r="I3732" t="inlineStr">
        <is>
          <t>BEBIDAS</t>
        </is>
      </c>
      <c r="J3732" t="n">
        <v>12</v>
      </c>
      <c r="K3732" t="inlineStr">
        <is>
          <t>PC</t>
        </is>
      </c>
      <c r="L3732" t="n">
        <v>808.6799999999999</v>
      </c>
      <c r="M3732" t="n">
        <v>67.39</v>
      </c>
      <c r="N3732" t="inlineStr">
        <is>
          <t>BEBIDAS + BONIFICACAO</t>
        </is>
      </c>
      <c r="O3732" t="inlineStr">
        <is>
          <t>02/2026</t>
        </is>
      </c>
    </row>
    <row r="3733">
      <c r="A3733" t="n">
        <v>213048</v>
      </c>
      <c r="B3733" t="n">
        <v>122</v>
      </c>
      <c r="C3733" t="inlineStr">
        <is>
          <t>Arcos</t>
        </is>
      </c>
      <c r="D3733" t="inlineStr">
        <is>
          <t>AMBEV S. A. - CDD SAO PAULO</t>
        </is>
      </c>
      <c r="E3733" t="inlineStr">
        <is>
          <t>22841</t>
        </is>
      </c>
      <c r="F3733" s="550" t="n">
        <v>46077</v>
      </c>
      <c r="G3733" t="n">
        <v>18586</v>
      </c>
      <c r="H3733" t="inlineStr">
        <is>
          <t>STELLA ARTOIS SEM GLUTEN LONG NECK 330ML C/24</t>
        </is>
      </c>
      <c r="I3733" t="inlineStr">
        <is>
          <t>BEBIDAS</t>
        </is>
      </c>
      <c r="J3733" t="n">
        <v>10</v>
      </c>
      <c r="K3733" t="inlineStr">
        <is>
          <t>PC</t>
        </is>
      </c>
      <c r="L3733" t="n">
        <v>1076.3</v>
      </c>
      <c r="M3733" t="n">
        <v>107.63</v>
      </c>
      <c r="N3733" t="inlineStr">
        <is>
          <t>BEBIDAS + BONIFICACAO</t>
        </is>
      </c>
      <c r="O3733" t="inlineStr">
        <is>
          <t>02/2026</t>
        </is>
      </c>
    </row>
    <row r="3734">
      <c r="A3734" t="n">
        <v>213048</v>
      </c>
      <c r="B3734" t="n">
        <v>122</v>
      </c>
      <c r="C3734" t="inlineStr">
        <is>
          <t>Arcos</t>
        </is>
      </c>
      <c r="D3734" t="inlineStr">
        <is>
          <t>AMBEV S. A. - CDD SAO PAULO</t>
        </is>
      </c>
      <c r="E3734" t="inlineStr">
        <is>
          <t>22841</t>
        </is>
      </c>
      <c r="F3734" s="550" t="n">
        <v>46077</v>
      </c>
      <c r="G3734" t="n">
        <v>17903</v>
      </c>
      <c r="H3734" t="inlineStr">
        <is>
          <t>GUARANA ANTARCTICA LATA 350ML C/12 PC</t>
        </is>
      </c>
      <c r="I3734" t="inlineStr">
        <is>
          <t>BEBIDAS</t>
        </is>
      </c>
      <c r="J3734" t="n">
        <v>10</v>
      </c>
      <c r="K3734" t="inlineStr">
        <is>
          <t>PC</t>
        </is>
      </c>
      <c r="L3734" t="n">
        <v>288</v>
      </c>
      <c r="M3734" t="n">
        <v>28.8</v>
      </c>
      <c r="N3734" t="inlineStr">
        <is>
          <t>BEBIDAS + BONIFICACAO</t>
        </is>
      </c>
      <c r="O3734" t="inlineStr">
        <is>
          <t>02/2026</t>
        </is>
      </c>
    </row>
    <row r="3735">
      <c r="A3735" t="n">
        <v>213046</v>
      </c>
      <c r="B3735" t="n">
        <v>122</v>
      </c>
      <c r="C3735" t="inlineStr">
        <is>
          <t>Arcos</t>
        </is>
      </c>
      <c r="D3735" t="inlineStr">
        <is>
          <t>ZAHIL IMPORTADORA LTDA</t>
        </is>
      </c>
      <c r="E3735" t="inlineStr">
        <is>
          <t>265324</t>
        </is>
      </c>
      <c r="F3735" s="550" t="n">
        <v>46077</v>
      </c>
      <c r="G3735" t="n">
        <v>17778</v>
      </c>
      <c r="H3735" t="inlineStr">
        <is>
          <t>VINHO BRANCO JEREZ FORTIF REAL TESOURO FINO 750ML</t>
        </is>
      </c>
      <c r="I3735" t="inlineStr">
        <is>
          <t>BEBIDAS</t>
        </is>
      </c>
      <c r="J3735" t="n">
        <v>6</v>
      </c>
      <c r="K3735" t="inlineStr">
        <is>
          <t>UN</t>
        </is>
      </c>
      <c r="L3735" t="n">
        <v>690.3</v>
      </c>
      <c r="M3735" t="n">
        <v>115.05</v>
      </c>
      <c r="N3735" t="inlineStr">
        <is>
          <t>BEBIDAS</t>
        </is>
      </c>
      <c r="O3735" t="inlineStr">
        <is>
          <t>02/2026</t>
        </is>
      </c>
    </row>
    <row r="3736">
      <c r="A3736" t="n">
        <v>213046</v>
      </c>
      <c r="B3736" t="n">
        <v>122</v>
      </c>
      <c r="C3736" t="inlineStr">
        <is>
          <t>Arcos</t>
        </is>
      </c>
      <c r="D3736" t="inlineStr">
        <is>
          <t>ZAHIL IMPORTADORA LTDA</t>
        </is>
      </c>
      <c r="E3736" t="inlineStr">
        <is>
          <t>265324</t>
        </is>
      </c>
      <c r="F3736" s="550" t="n">
        <v>46077</v>
      </c>
      <c r="G3736" t="n">
        <v>21945</v>
      </c>
      <c r="H3736" t="inlineStr">
        <is>
          <t>VINHO BRANCO MASCARA FUEGO CHARDONNAY 750ML</t>
        </is>
      </c>
      <c r="I3736" t="inlineStr">
        <is>
          <t>BEBIDAS</t>
        </is>
      </c>
      <c r="J3736" t="n">
        <v>36</v>
      </c>
      <c r="K3736" t="inlineStr">
        <is>
          <t>GR</t>
        </is>
      </c>
      <c r="L3736" t="n">
        <v>1427.4</v>
      </c>
      <c r="M3736" t="n">
        <v>39.65</v>
      </c>
      <c r="N3736" t="inlineStr">
        <is>
          <t>BEBIDAS</t>
        </is>
      </c>
      <c r="O3736" t="inlineStr">
        <is>
          <t>02/2026</t>
        </is>
      </c>
    </row>
    <row r="3737">
      <c r="A3737" t="n">
        <v>213045</v>
      </c>
      <c r="B3737" t="n">
        <v>122</v>
      </c>
      <c r="C3737" t="inlineStr">
        <is>
          <t>Arcos</t>
        </is>
      </c>
      <c r="D3737" t="inlineStr">
        <is>
          <t xml:space="preserve">FORTE ALIMENTOS COM. IMPORTAÇÃO LTDA </t>
        </is>
      </c>
      <c r="E3737" t="inlineStr">
        <is>
          <t>360123</t>
        </is>
      </c>
      <c r="F3737" s="550" t="n">
        <v>46077</v>
      </c>
      <c r="G3737" t="n">
        <v>20501</v>
      </c>
      <c r="H3737" t="inlineStr">
        <is>
          <t>LINGUICA TOSCANA AURORA KG</t>
        </is>
      </c>
      <c r="I3737" t="inlineStr">
        <is>
          <t>ALIMENTOS</t>
        </is>
      </c>
      <c r="J3737" t="n">
        <v>10</v>
      </c>
      <c r="K3737" t="inlineStr">
        <is>
          <t>KG</t>
        </is>
      </c>
      <c r="L3737" t="n">
        <v>214</v>
      </c>
      <c r="M3737" t="n">
        <v>21.4</v>
      </c>
      <c r="N3737" t="inlineStr">
        <is>
          <t>ALIMENTOS</t>
        </is>
      </c>
      <c r="O3737" t="inlineStr">
        <is>
          <t>02/2026</t>
        </is>
      </c>
    </row>
    <row r="3738">
      <c r="A3738" t="n">
        <v>213044</v>
      </c>
      <c r="B3738" t="n">
        <v>122</v>
      </c>
      <c r="C3738" t="inlineStr">
        <is>
          <t>Arcos</t>
        </is>
      </c>
      <c r="D3738" t="inlineStr">
        <is>
          <t xml:space="preserve">FORTE ALIMENTOS COM. IMPORTAÇÃO LTDA </t>
        </is>
      </c>
      <c r="E3738" t="inlineStr">
        <is>
          <t>360116</t>
        </is>
      </c>
      <c r="F3738" s="550" t="n">
        <v>46077</v>
      </c>
      <c r="G3738" t="n">
        <v>19324</v>
      </c>
      <c r="H3738" t="inlineStr">
        <is>
          <t>QUEIJO MUSSARELA TRES MARIAS KG</t>
        </is>
      </c>
      <c r="I3738" t="inlineStr">
        <is>
          <t>ALIMENTOS</t>
        </is>
      </c>
      <c r="J3738" t="n">
        <v>16.48</v>
      </c>
      <c r="K3738" t="inlineStr">
        <is>
          <t>KG</t>
        </is>
      </c>
      <c r="L3738" t="n">
        <v>490.12</v>
      </c>
      <c r="M3738" t="n">
        <v>29.740291</v>
      </c>
      <c r="N3738" t="inlineStr">
        <is>
          <t>ALIMENTOS</t>
        </is>
      </c>
      <c r="O3738" t="inlineStr">
        <is>
          <t>02/2026</t>
        </is>
      </c>
    </row>
    <row r="3739">
      <c r="A3739" t="n">
        <v>213044</v>
      </c>
      <c r="B3739" t="n">
        <v>122</v>
      </c>
      <c r="C3739" t="inlineStr">
        <is>
          <t>Arcos</t>
        </is>
      </c>
      <c r="D3739" t="inlineStr">
        <is>
          <t xml:space="preserve">FORTE ALIMENTOS COM. IMPORTAÇÃO LTDA </t>
        </is>
      </c>
      <c r="E3739" t="inlineStr">
        <is>
          <t>360116</t>
        </is>
      </c>
      <c r="F3739" s="550" t="n">
        <v>46077</v>
      </c>
      <c r="G3739" t="n">
        <v>19415</v>
      </c>
      <c r="H3739" t="inlineStr">
        <is>
          <t>MARGARINA COM SAL QUALY 500G UN</t>
        </is>
      </c>
      <c r="I3739" t="inlineStr">
        <is>
          <t>ALIMENTOS</t>
        </is>
      </c>
      <c r="J3739" t="n">
        <v>6</v>
      </c>
      <c r="K3739" t="inlineStr">
        <is>
          <t>UN</t>
        </is>
      </c>
      <c r="L3739" t="n">
        <v>53.76</v>
      </c>
      <c r="M3739" t="n">
        <v>8.960000000000001</v>
      </c>
      <c r="N3739" t="inlineStr">
        <is>
          <t>ALIMENTOS</t>
        </is>
      </c>
      <c r="O3739" t="inlineStr">
        <is>
          <t>02/2026</t>
        </is>
      </c>
    </row>
    <row r="3740">
      <c r="A3740" t="n">
        <v>213043</v>
      </c>
      <c r="B3740" t="n">
        <v>122</v>
      </c>
      <c r="C3740" t="inlineStr">
        <is>
          <t>Arcos</t>
        </is>
      </c>
      <c r="D3740" t="inlineStr">
        <is>
          <t>NA MORADA INDÚSTRIA E COMÉRCIO LTDA</t>
        </is>
      </c>
      <c r="E3740" t="inlineStr">
        <is>
          <t>290450</t>
        </is>
      </c>
      <c r="F3740" s="550" t="n">
        <v>46077</v>
      </c>
      <c r="G3740" t="n">
        <v>19370</v>
      </c>
      <c r="H3740" t="inlineStr">
        <is>
          <t>QUEIJO CAMEMBERT SERRA DAS ANTAS CX 1,680KG C/12 DE 140G KG</t>
        </is>
      </c>
      <c r="I3740" t="inlineStr">
        <is>
          <t>ALIMENTOS</t>
        </is>
      </c>
      <c r="J3740" t="n">
        <v>11.62</v>
      </c>
      <c r="K3740" t="inlineStr">
        <is>
          <t>KG</t>
        </is>
      </c>
      <c r="L3740" t="n">
        <v>1101.58</v>
      </c>
      <c r="M3740" t="n">
        <v>94.800344</v>
      </c>
      <c r="N3740" t="inlineStr">
        <is>
          <t>ALIMENTOS</t>
        </is>
      </c>
      <c r="O3740" t="inlineStr">
        <is>
          <t>02/2026</t>
        </is>
      </c>
    </row>
    <row r="3741">
      <c r="A3741" t="n">
        <v>213043</v>
      </c>
      <c r="B3741" t="n">
        <v>122</v>
      </c>
      <c r="C3741" t="inlineStr">
        <is>
          <t>Arcos</t>
        </is>
      </c>
      <c r="D3741" t="inlineStr">
        <is>
          <t>NA MORADA INDÚSTRIA E COMÉRCIO LTDA</t>
        </is>
      </c>
      <c r="E3741" t="inlineStr">
        <is>
          <t>290450</t>
        </is>
      </c>
      <c r="F3741" s="550" t="n">
        <v>46077</v>
      </c>
      <c r="G3741" t="n">
        <v>26596</v>
      </c>
      <c r="H3741" t="inlineStr">
        <is>
          <t>QUEIJO GORGONZOLA SERRA DAS ANTAS (PECAS DE 660G) KG</t>
        </is>
      </c>
      <c r="I3741" t="inlineStr">
        <is>
          <t>ALIMENTOS</t>
        </is>
      </c>
      <c r="J3741" t="n">
        <v>1.89</v>
      </c>
      <c r="K3741" t="inlineStr">
        <is>
          <t>KG</t>
        </is>
      </c>
      <c r="L3741" t="n">
        <v>188.88</v>
      </c>
      <c r="M3741" t="n">
        <v>99.936508</v>
      </c>
      <c r="N3741" t="inlineStr">
        <is>
          <t>ALIMENTOS</t>
        </is>
      </c>
      <c r="O3741" t="inlineStr">
        <is>
          <t>02/2026</t>
        </is>
      </c>
    </row>
    <row r="3742">
      <c r="A3742" t="n">
        <v>213042</v>
      </c>
      <c r="B3742" t="n">
        <v>122</v>
      </c>
      <c r="C3742" t="inlineStr">
        <is>
          <t>Arcos</t>
        </is>
      </c>
      <c r="D3742" t="inlineStr">
        <is>
          <t>DTK COMERCIO DE ALIMENTOS LTDA</t>
        </is>
      </c>
      <c r="E3742" t="inlineStr">
        <is>
          <t>66668</t>
        </is>
      </c>
      <c r="F3742" s="550" t="n">
        <v>46078</v>
      </c>
      <c r="G3742" t="n">
        <v>20022</v>
      </c>
      <c r="H3742" t="inlineStr">
        <is>
          <t>FERMENTO QUIMICO ROYAL 250G</t>
        </is>
      </c>
      <c r="I3742" t="inlineStr">
        <is>
          <t>ALIMENTOS</t>
        </is>
      </c>
      <c r="J3742" t="n">
        <v>4</v>
      </c>
      <c r="K3742" t="inlineStr">
        <is>
          <t>UN</t>
        </is>
      </c>
      <c r="L3742" t="n">
        <v>41.04</v>
      </c>
      <c r="M3742" t="n">
        <v>10.26</v>
      </c>
      <c r="N3742" t="inlineStr">
        <is>
          <t>ALIMENTOS</t>
        </is>
      </c>
      <c r="O3742" t="inlineStr">
        <is>
          <t>02/2026</t>
        </is>
      </c>
    </row>
    <row r="3743">
      <c r="A3743" t="n">
        <v>213042</v>
      </c>
      <c r="B3743" t="n">
        <v>122</v>
      </c>
      <c r="C3743" t="inlineStr">
        <is>
          <t>Arcos</t>
        </is>
      </c>
      <c r="D3743" t="inlineStr">
        <is>
          <t>DTK COMERCIO DE ALIMENTOS LTDA</t>
        </is>
      </c>
      <c r="E3743" t="inlineStr">
        <is>
          <t>66668</t>
        </is>
      </c>
      <c r="F3743" s="550" t="n">
        <v>46078</v>
      </c>
      <c r="G3743" t="n">
        <v>21047</v>
      </c>
      <c r="H3743" t="inlineStr">
        <is>
          <t>AZEITE EXTRA VIRGEM GALLO 2L</t>
        </is>
      </c>
      <c r="I3743" t="inlineStr">
        <is>
          <t>ALIMENTOS</t>
        </is>
      </c>
      <c r="J3743" t="n">
        <v>3</v>
      </c>
      <c r="K3743" t="inlineStr">
        <is>
          <t>GALAO</t>
        </is>
      </c>
      <c r="L3743" t="n">
        <v>368.1</v>
      </c>
      <c r="M3743" t="n">
        <v>122.7</v>
      </c>
      <c r="N3743" t="inlineStr">
        <is>
          <t>ALIMENTOS</t>
        </is>
      </c>
      <c r="O3743" t="inlineStr">
        <is>
          <t>02/2026</t>
        </is>
      </c>
    </row>
    <row r="3744">
      <c r="A3744" t="n">
        <v>213042</v>
      </c>
      <c r="B3744" t="n">
        <v>122</v>
      </c>
      <c r="C3744" t="inlineStr">
        <is>
          <t>Arcos</t>
        </is>
      </c>
      <c r="D3744" t="inlineStr">
        <is>
          <t>DTK COMERCIO DE ALIMENTOS LTDA</t>
        </is>
      </c>
      <c r="E3744" t="inlineStr">
        <is>
          <t>66668</t>
        </is>
      </c>
      <c r="F3744" s="550" t="n">
        <v>46078</v>
      </c>
      <c r="G3744" t="n">
        <v>20752</v>
      </c>
      <c r="H3744" t="inlineStr">
        <is>
          <t>AZEITONA PTA AZAPA 90/110 DISALERNO 2KG</t>
        </is>
      </c>
      <c r="I3744" t="inlineStr">
        <is>
          <t>ALIMENTOS</t>
        </is>
      </c>
      <c r="J3744" t="n">
        <v>2</v>
      </c>
      <c r="K3744" t="inlineStr">
        <is>
          <t>UN</t>
        </is>
      </c>
      <c r="L3744" t="n">
        <v>205.6</v>
      </c>
      <c r="M3744" t="n">
        <v>102.8</v>
      </c>
      <c r="N3744" t="inlineStr">
        <is>
          <t>ALIMENTOS</t>
        </is>
      </c>
      <c r="O3744" t="inlineStr">
        <is>
          <t>02/2026</t>
        </is>
      </c>
    </row>
    <row r="3745">
      <c r="A3745" t="n">
        <v>213042</v>
      </c>
      <c r="B3745" t="n">
        <v>122</v>
      </c>
      <c r="C3745" t="inlineStr">
        <is>
          <t>Arcos</t>
        </is>
      </c>
      <c r="D3745" t="inlineStr">
        <is>
          <t>DTK COMERCIO DE ALIMENTOS LTDA</t>
        </is>
      </c>
      <c r="E3745" t="inlineStr">
        <is>
          <t>66668</t>
        </is>
      </c>
      <c r="F3745" s="550" t="n">
        <v>46078</v>
      </c>
      <c r="G3745" t="n">
        <v>20672</v>
      </c>
      <c r="H3745" t="inlineStr">
        <is>
          <t>EXTRATO DE TOMATE ELEFANTE C/1,7KG</t>
        </is>
      </c>
      <c r="I3745" t="inlineStr">
        <is>
          <t>ALIMENTOS</t>
        </is>
      </c>
      <c r="J3745" t="n">
        <v>5</v>
      </c>
      <c r="K3745" t="inlineStr">
        <is>
          <t>PC</t>
        </is>
      </c>
      <c r="L3745" t="n">
        <v>151.1</v>
      </c>
      <c r="M3745" t="n">
        <v>30.22</v>
      </c>
      <c r="N3745" t="inlineStr">
        <is>
          <t>ALIMENTOS</t>
        </is>
      </c>
      <c r="O3745" t="inlineStr">
        <is>
          <t>02/2026</t>
        </is>
      </c>
    </row>
    <row r="3746">
      <c r="A3746" t="n">
        <v>213040</v>
      </c>
      <c r="B3746" t="n">
        <v>122</v>
      </c>
      <c r="C3746" t="inlineStr">
        <is>
          <t>Arcos</t>
        </is>
      </c>
      <c r="D3746" t="inlineStr">
        <is>
          <t>EMPORIO M&amp;L COMERCIO DE ALIM E BEBIDAS LTDA</t>
        </is>
      </c>
      <c r="E3746" t="inlineStr">
        <is>
          <t>497895</t>
        </is>
      </c>
      <c r="F3746" s="550" t="n">
        <v>46077</v>
      </c>
      <c r="G3746" t="n">
        <v>20242</v>
      </c>
      <c r="H3746" t="inlineStr">
        <is>
          <t>FEIJAO CARIOCA CAMIL C/2KG</t>
        </is>
      </c>
      <c r="I3746" t="inlineStr">
        <is>
          <t>ALIMENTOS</t>
        </is>
      </c>
      <c r="J3746" t="n">
        <v>5</v>
      </c>
      <c r="K3746" t="inlineStr">
        <is>
          <t>PC</t>
        </is>
      </c>
      <c r="L3746" t="n">
        <v>72.8</v>
      </c>
      <c r="M3746" t="n">
        <v>14.56</v>
      </c>
      <c r="N3746" t="inlineStr">
        <is>
          <t>ALIMENTOS</t>
        </is>
      </c>
      <c r="O3746" t="inlineStr">
        <is>
          <t>02/2026</t>
        </is>
      </c>
    </row>
    <row r="3747">
      <c r="A3747" t="n">
        <v>213040</v>
      </c>
      <c r="B3747" t="n">
        <v>122</v>
      </c>
      <c r="C3747" t="inlineStr">
        <is>
          <t>Arcos</t>
        </is>
      </c>
      <c r="D3747" t="inlineStr">
        <is>
          <t>EMPORIO M&amp;L COMERCIO DE ALIM E BEBIDAS LTDA</t>
        </is>
      </c>
      <c r="E3747" t="inlineStr">
        <is>
          <t>497895</t>
        </is>
      </c>
      <c r="F3747" s="550" t="n">
        <v>46077</v>
      </c>
      <c r="G3747" t="n">
        <v>20332</v>
      </c>
      <c r="H3747" t="inlineStr">
        <is>
          <t>SAGU DE MANDIOCA YOKI C/500G</t>
        </is>
      </c>
      <c r="I3747" t="inlineStr">
        <is>
          <t>ALIMENTOS</t>
        </is>
      </c>
      <c r="J3747" t="n">
        <v>10</v>
      </c>
      <c r="K3747" t="inlineStr">
        <is>
          <t>PC</t>
        </is>
      </c>
      <c r="L3747" t="n">
        <v>134</v>
      </c>
      <c r="M3747" t="n">
        <v>13.4</v>
      </c>
      <c r="N3747" t="inlineStr">
        <is>
          <t>ALIMENTOS</t>
        </is>
      </c>
      <c r="O3747" t="inlineStr">
        <is>
          <t>02/2026</t>
        </is>
      </c>
    </row>
    <row r="3748">
      <c r="A3748" t="n">
        <v>213040</v>
      </c>
      <c r="B3748" t="n">
        <v>122</v>
      </c>
      <c r="C3748" t="inlineStr">
        <is>
          <t>Arcos</t>
        </is>
      </c>
      <c r="D3748" t="inlineStr">
        <is>
          <t>EMPORIO M&amp;L COMERCIO DE ALIM E BEBIDAS LTDA</t>
        </is>
      </c>
      <c r="E3748" t="inlineStr">
        <is>
          <t>497895</t>
        </is>
      </c>
      <c r="F3748" s="550" t="n">
        <v>46077</v>
      </c>
      <c r="G3748" t="n">
        <v>20136</v>
      </c>
      <c r="H3748" t="inlineStr">
        <is>
          <t>MACARRAO ESPAGUETE C/ OVOS ADRIA C/500G</t>
        </is>
      </c>
      <c r="I3748" t="inlineStr">
        <is>
          <t>ALIMENTOS</t>
        </is>
      </c>
      <c r="J3748" t="n">
        <v>10</v>
      </c>
      <c r="K3748" t="inlineStr">
        <is>
          <t>PC</t>
        </is>
      </c>
      <c r="L3748" t="n">
        <v>42</v>
      </c>
      <c r="M3748" t="n">
        <v>4.2</v>
      </c>
      <c r="N3748" t="inlineStr">
        <is>
          <t>ALIMENTOS</t>
        </is>
      </c>
      <c r="O3748" t="inlineStr">
        <is>
          <t>02/2026</t>
        </is>
      </c>
    </row>
    <row r="3749">
      <c r="A3749" t="n">
        <v>213040</v>
      </c>
      <c r="B3749" t="n">
        <v>122</v>
      </c>
      <c r="C3749" t="inlineStr">
        <is>
          <t>Arcos</t>
        </is>
      </c>
      <c r="D3749" t="inlineStr">
        <is>
          <t>EMPORIO M&amp;L COMERCIO DE ALIM E BEBIDAS LTDA</t>
        </is>
      </c>
      <c r="E3749" t="inlineStr">
        <is>
          <t>497895</t>
        </is>
      </c>
      <c r="F3749" s="550" t="n">
        <v>46077</v>
      </c>
      <c r="G3749" t="n">
        <v>20360</v>
      </c>
      <c r="H3749" t="inlineStr">
        <is>
          <t>FARINHA DE TRIGO ANACONDA C/5KG</t>
        </is>
      </c>
      <c r="I3749" t="inlineStr">
        <is>
          <t>ALIMENTOS</t>
        </is>
      </c>
      <c r="J3749" t="n">
        <v>3</v>
      </c>
      <c r="K3749" t="inlineStr">
        <is>
          <t>Kg</t>
        </is>
      </c>
      <c r="L3749" t="n">
        <v>63.3</v>
      </c>
      <c r="M3749" t="n">
        <v>21.1</v>
      </c>
      <c r="N3749" t="inlineStr">
        <is>
          <t>ALIMENTOS</t>
        </is>
      </c>
      <c r="O3749" t="inlineStr">
        <is>
          <t>02/2026</t>
        </is>
      </c>
    </row>
    <row r="3750">
      <c r="A3750" t="n">
        <v>213040</v>
      </c>
      <c r="B3750" t="n">
        <v>122</v>
      </c>
      <c r="C3750" t="inlineStr">
        <is>
          <t>Arcos</t>
        </is>
      </c>
      <c r="D3750" t="inlineStr">
        <is>
          <t>EMPORIO M&amp;L COMERCIO DE ALIM E BEBIDAS LTDA</t>
        </is>
      </c>
      <c r="E3750" t="inlineStr">
        <is>
          <t>497895</t>
        </is>
      </c>
      <c r="F3750" s="550" t="n">
        <v>46077</v>
      </c>
      <c r="G3750" t="n">
        <v>24039</v>
      </c>
      <c r="H3750" t="inlineStr">
        <is>
          <t>AMENDOA INTEIRA CRUA SEM CASCA 1KG</t>
        </is>
      </c>
      <c r="I3750" t="inlineStr">
        <is>
          <t>ALIMENTOS</t>
        </is>
      </c>
      <c r="J3750" t="n">
        <v>10</v>
      </c>
      <c r="K3750" t="inlineStr">
        <is>
          <t>Kg</t>
        </is>
      </c>
      <c r="L3750" t="n">
        <v>699</v>
      </c>
      <c r="M3750" t="n">
        <v>69.90000000000001</v>
      </c>
      <c r="N3750" t="inlineStr">
        <is>
          <t>ALIMENTOS</t>
        </is>
      </c>
      <c r="O3750" t="inlineStr">
        <is>
          <t>02/2026</t>
        </is>
      </c>
    </row>
    <row r="3751">
      <c r="A3751" t="n">
        <v>213040</v>
      </c>
      <c r="B3751" t="n">
        <v>122</v>
      </c>
      <c r="C3751" t="inlineStr">
        <is>
          <t>Arcos</t>
        </is>
      </c>
      <c r="D3751" t="inlineStr">
        <is>
          <t>EMPORIO M&amp;L COMERCIO DE ALIM E BEBIDAS LTDA</t>
        </is>
      </c>
      <c r="E3751" t="inlineStr">
        <is>
          <t>497895</t>
        </is>
      </c>
      <c r="F3751" s="550" t="n">
        <v>46077</v>
      </c>
      <c r="G3751" t="n">
        <v>20892</v>
      </c>
      <c r="H3751" t="inlineStr">
        <is>
          <t>GELATINA S/ SABOR EM FOLHA INCOLOR OETKER 10G</t>
        </is>
      </c>
      <c r="I3751" t="inlineStr">
        <is>
          <t>ALIMENTOS</t>
        </is>
      </c>
      <c r="J3751" t="n">
        <v>6</v>
      </c>
      <c r="K3751" t="inlineStr">
        <is>
          <t>UN</t>
        </is>
      </c>
      <c r="L3751" t="n">
        <v>79.8</v>
      </c>
      <c r="M3751" t="n">
        <v>13.3</v>
      </c>
      <c r="N3751" t="inlineStr">
        <is>
          <t>ALIMENTOS</t>
        </is>
      </c>
      <c r="O3751" t="inlineStr">
        <is>
          <t>02/2026</t>
        </is>
      </c>
    </row>
    <row r="3752">
      <c r="A3752" t="n">
        <v>213040</v>
      </c>
      <c r="B3752" t="n">
        <v>122</v>
      </c>
      <c r="C3752" t="inlineStr">
        <is>
          <t>Arcos</t>
        </is>
      </c>
      <c r="D3752" t="inlineStr">
        <is>
          <t>EMPORIO M&amp;L COMERCIO DE ALIM E BEBIDAS LTDA</t>
        </is>
      </c>
      <c r="E3752" t="inlineStr">
        <is>
          <t>497895</t>
        </is>
      </c>
      <c r="F3752" s="550" t="n">
        <v>46077</v>
      </c>
      <c r="G3752" t="n">
        <v>19932</v>
      </c>
      <c r="H3752" t="inlineStr">
        <is>
          <t>PAPRICA DOCE 500GR</t>
        </is>
      </c>
      <c r="I3752" t="inlineStr">
        <is>
          <t>ALIMENTOS</t>
        </is>
      </c>
      <c r="J3752" t="n">
        <v>4</v>
      </c>
      <c r="K3752" t="inlineStr">
        <is>
          <t>UN</t>
        </is>
      </c>
      <c r="L3752" t="n">
        <v>28</v>
      </c>
      <c r="M3752" t="n">
        <v>7</v>
      </c>
      <c r="N3752" t="inlineStr">
        <is>
          <t>ALIMENTOS</t>
        </is>
      </c>
      <c r="O3752" t="inlineStr">
        <is>
          <t>02/2026</t>
        </is>
      </c>
    </row>
    <row r="3753">
      <c r="A3753" t="n">
        <v>213040</v>
      </c>
      <c r="B3753" t="n">
        <v>122</v>
      </c>
      <c r="C3753" t="inlineStr">
        <is>
          <t>Arcos</t>
        </is>
      </c>
      <c r="D3753" t="inlineStr">
        <is>
          <t>EMPORIO M&amp;L COMERCIO DE ALIM E BEBIDAS LTDA</t>
        </is>
      </c>
      <c r="E3753" t="inlineStr">
        <is>
          <t>497895</t>
        </is>
      </c>
      <c r="F3753" s="550" t="n">
        <v>46077</v>
      </c>
      <c r="G3753" t="n">
        <v>17974</v>
      </c>
      <c r="H3753" t="inlineStr">
        <is>
          <t>AGUA DE COCO KERO COCO 1L</t>
        </is>
      </c>
      <c r="I3753" t="inlineStr">
        <is>
          <t>BEBIDAS</t>
        </is>
      </c>
      <c r="J3753" t="n">
        <v>12</v>
      </c>
      <c r="K3753" t="inlineStr">
        <is>
          <t>UN</t>
        </is>
      </c>
      <c r="L3753" t="n">
        <v>162</v>
      </c>
      <c r="M3753" t="n">
        <v>13.5</v>
      </c>
      <c r="N3753" t="inlineStr">
        <is>
          <t>ALIMENTOS</t>
        </is>
      </c>
      <c r="O3753" t="inlineStr">
        <is>
          <t>02/2026</t>
        </is>
      </c>
    </row>
    <row r="3754">
      <c r="A3754" t="n">
        <v>213040</v>
      </c>
      <c r="B3754" t="n">
        <v>122</v>
      </c>
      <c r="C3754" t="inlineStr">
        <is>
          <t>Arcos</t>
        </is>
      </c>
      <c r="D3754" t="inlineStr">
        <is>
          <t>EMPORIO M&amp;L COMERCIO DE ALIM E BEBIDAS LTDA</t>
        </is>
      </c>
      <c r="E3754" t="inlineStr">
        <is>
          <t>497895</t>
        </is>
      </c>
      <c r="F3754" s="550" t="n">
        <v>46077</v>
      </c>
      <c r="G3754" t="n">
        <v>20395</v>
      </c>
      <c r="H3754" t="inlineStr">
        <is>
          <t>FARINHA DE MANDIOCA CRUA YOKI 5KG</t>
        </is>
      </c>
      <c r="I3754" t="inlineStr">
        <is>
          <t>ALIMENTOS</t>
        </is>
      </c>
      <c r="J3754" t="n">
        <v>2</v>
      </c>
      <c r="K3754" t="inlineStr">
        <is>
          <t>UN</t>
        </is>
      </c>
      <c r="L3754" t="n">
        <v>53.4</v>
      </c>
      <c r="M3754" t="n">
        <v>26.7</v>
      </c>
      <c r="N3754" t="inlineStr">
        <is>
          <t>ALIMENTOS</t>
        </is>
      </c>
      <c r="O3754" t="inlineStr">
        <is>
          <t>02/2026</t>
        </is>
      </c>
    </row>
    <row r="3755">
      <c r="A3755" t="n">
        <v>213040</v>
      </c>
      <c r="B3755" t="n">
        <v>122</v>
      </c>
      <c r="C3755" t="inlineStr">
        <is>
          <t>Arcos</t>
        </is>
      </c>
      <c r="D3755" t="inlineStr">
        <is>
          <t>EMPORIO M&amp;L COMERCIO DE ALIM E BEBIDAS LTDA</t>
        </is>
      </c>
      <c r="E3755" t="inlineStr">
        <is>
          <t>497895</t>
        </is>
      </c>
      <c r="F3755" s="550" t="n">
        <v>46077</v>
      </c>
      <c r="G3755" t="n">
        <v>24401</v>
      </c>
      <c r="H3755" t="inlineStr">
        <is>
          <t>PAPRICA PICANTE PCT 500G UN</t>
        </is>
      </c>
      <c r="I3755" t="inlineStr">
        <is>
          <t>ALIMENTOS</t>
        </is>
      </c>
      <c r="J3755" t="n">
        <v>2</v>
      </c>
      <c r="K3755" t="inlineStr">
        <is>
          <t>KG</t>
        </is>
      </c>
      <c r="L3755" t="n">
        <v>28</v>
      </c>
      <c r="M3755" t="n">
        <v>14</v>
      </c>
      <c r="N3755" t="inlineStr">
        <is>
          <t>ALIMENTOS</t>
        </is>
      </c>
      <c r="O3755" t="inlineStr">
        <is>
          <t>02/2026</t>
        </is>
      </c>
    </row>
    <row r="3756">
      <c r="A3756" t="n">
        <v>213039</v>
      </c>
      <c r="B3756" t="n">
        <v>122</v>
      </c>
      <c r="C3756" t="inlineStr">
        <is>
          <t>Arcos</t>
        </is>
      </c>
      <c r="D3756" t="inlineStr">
        <is>
          <t>MARIO PEDRO FELICIANO - HORTIFRUTI</t>
        </is>
      </c>
      <c r="E3756" t="inlineStr">
        <is>
          <t>468702</t>
        </is>
      </c>
      <c r="F3756" s="550" t="n">
        <v>46077</v>
      </c>
      <c r="G3756" t="n">
        <v>19621</v>
      </c>
      <c r="H3756" t="inlineStr">
        <is>
          <t>CENOURA KG</t>
        </is>
      </c>
      <c r="I3756" t="inlineStr">
        <is>
          <t>ALIMENTOS</t>
        </is>
      </c>
      <c r="J3756" t="n">
        <v>5.4</v>
      </c>
      <c r="K3756" t="inlineStr">
        <is>
          <t>KG</t>
        </is>
      </c>
      <c r="L3756" t="n">
        <v>16.42</v>
      </c>
      <c r="M3756" t="n">
        <v>3.040741</v>
      </c>
      <c r="N3756" t="inlineStr">
        <is>
          <t>ALIMENTOS</t>
        </is>
      </c>
      <c r="O3756" t="inlineStr">
        <is>
          <t>02/2026</t>
        </is>
      </c>
    </row>
    <row r="3757">
      <c r="A3757" t="n">
        <v>213039</v>
      </c>
      <c r="B3757" t="n">
        <v>122</v>
      </c>
      <c r="C3757" t="inlineStr">
        <is>
          <t>Arcos</t>
        </is>
      </c>
      <c r="D3757" t="inlineStr">
        <is>
          <t>MARIO PEDRO FELICIANO - HORTIFRUTI</t>
        </is>
      </c>
      <c r="E3757" t="inlineStr">
        <is>
          <t>468702</t>
        </is>
      </c>
      <c r="F3757" s="550" t="n">
        <v>46077</v>
      </c>
      <c r="G3757" t="n">
        <v>24083</v>
      </c>
      <c r="H3757" t="inlineStr">
        <is>
          <t>BATATA ASTERIX GRAUDA NOIVA KG</t>
        </is>
      </c>
      <c r="I3757" t="inlineStr">
        <is>
          <t>ALIMENTOS</t>
        </is>
      </c>
      <c r="J3757" t="n">
        <v>50.4</v>
      </c>
      <c r="K3757" t="inlineStr">
        <is>
          <t>KG</t>
        </is>
      </c>
      <c r="L3757" t="n">
        <v>215.71</v>
      </c>
      <c r="M3757" t="n">
        <v>4.27996</v>
      </c>
      <c r="N3757" t="inlineStr">
        <is>
          <t>ALIMENTOS</t>
        </is>
      </c>
      <c r="O3757" t="inlineStr">
        <is>
          <t>02/2026</t>
        </is>
      </c>
    </row>
    <row r="3758">
      <c r="A3758" t="n">
        <v>213039</v>
      </c>
      <c r="B3758" t="n">
        <v>122</v>
      </c>
      <c r="C3758" t="inlineStr">
        <is>
          <t>Arcos</t>
        </is>
      </c>
      <c r="D3758" t="inlineStr">
        <is>
          <t>MARIO PEDRO FELICIANO - HORTIFRUTI</t>
        </is>
      </c>
      <c r="E3758" t="inlineStr">
        <is>
          <t>468702</t>
        </is>
      </c>
      <c r="F3758" s="550" t="n">
        <v>46077</v>
      </c>
      <c r="G3758" t="n">
        <v>19476</v>
      </c>
      <c r="H3758" t="inlineStr">
        <is>
          <t>MANJERICAO KG</t>
        </is>
      </c>
      <c r="I3758" t="inlineStr">
        <is>
          <t>ALIMENTOS</t>
        </is>
      </c>
      <c r="J3758" t="n">
        <v>0.4</v>
      </c>
      <c r="K3758" t="inlineStr">
        <is>
          <t>KG</t>
        </is>
      </c>
      <c r="L3758" t="n">
        <v>27.26</v>
      </c>
      <c r="M3758" t="n">
        <v>68.15000000000001</v>
      </c>
      <c r="N3758" t="inlineStr">
        <is>
          <t>ALIMENTOS</t>
        </is>
      </c>
      <c r="O3758" t="inlineStr">
        <is>
          <t>02/2026</t>
        </is>
      </c>
    </row>
    <row r="3759">
      <c r="A3759" t="n">
        <v>213039</v>
      </c>
      <c r="B3759" t="n">
        <v>122</v>
      </c>
      <c r="C3759" t="inlineStr">
        <is>
          <t>Arcos</t>
        </is>
      </c>
      <c r="D3759" t="inlineStr">
        <is>
          <t>MARIO PEDRO FELICIANO - HORTIFRUTI</t>
        </is>
      </c>
      <c r="E3759" t="inlineStr">
        <is>
          <t>468702</t>
        </is>
      </c>
      <c r="F3759" s="550" t="n">
        <v>46077</v>
      </c>
      <c r="G3759" t="n">
        <v>19498</v>
      </c>
      <c r="H3759" t="inlineStr">
        <is>
          <t>ALFACE ROMANA KG</t>
        </is>
      </c>
      <c r="I3759" t="inlineStr">
        <is>
          <t>ALIMENTOS</t>
        </is>
      </c>
      <c r="J3759" t="n">
        <v>0.8</v>
      </c>
      <c r="K3759" t="inlineStr">
        <is>
          <t>KG</t>
        </is>
      </c>
      <c r="L3759" t="n">
        <v>19.72</v>
      </c>
      <c r="M3759" t="n">
        <v>24.65</v>
      </c>
      <c r="N3759" t="inlineStr">
        <is>
          <t>ALIMENTOS</t>
        </is>
      </c>
      <c r="O3759" t="inlineStr">
        <is>
          <t>02/2026</t>
        </is>
      </c>
    </row>
    <row r="3760">
      <c r="A3760" t="n">
        <v>213039</v>
      </c>
      <c r="B3760" t="n">
        <v>122</v>
      </c>
      <c r="C3760" t="inlineStr">
        <is>
          <t>Arcos</t>
        </is>
      </c>
      <c r="D3760" t="inlineStr">
        <is>
          <t>MARIO PEDRO FELICIANO - HORTIFRUTI</t>
        </is>
      </c>
      <c r="E3760" t="inlineStr">
        <is>
          <t>468702</t>
        </is>
      </c>
      <c r="F3760" s="550" t="n">
        <v>46077</v>
      </c>
      <c r="G3760" t="n">
        <v>23236</v>
      </c>
      <c r="H3760" t="inlineStr">
        <is>
          <t>COUVE MANTEIGA KG</t>
        </is>
      </c>
      <c r="I3760" t="inlineStr">
        <is>
          <t>ALIMENTOS</t>
        </is>
      </c>
      <c r="J3760" t="n">
        <v>2.5</v>
      </c>
      <c r="K3760" t="inlineStr">
        <is>
          <t>KG</t>
        </is>
      </c>
      <c r="L3760" t="n">
        <v>40.6</v>
      </c>
      <c r="M3760" t="n">
        <v>16.24</v>
      </c>
      <c r="N3760" t="inlineStr">
        <is>
          <t>ALIMENTOS</t>
        </is>
      </c>
      <c r="O3760" t="inlineStr">
        <is>
          <t>02/2026</t>
        </is>
      </c>
    </row>
    <row r="3761">
      <c r="A3761" t="n">
        <v>213039</v>
      </c>
      <c r="B3761" t="n">
        <v>122</v>
      </c>
      <c r="C3761" t="inlineStr">
        <is>
          <t>Arcos</t>
        </is>
      </c>
      <c r="D3761" t="inlineStr">
        <is>
          <t>MARIO PEDRO FELICIANO - HORTIFRUTI</t>
        </is>
      </c>
      <c r="E3761" t="inlineStr">
        <is>
          <t>468702</t>
        </is>
      </c>
      <c r="F3761" s="550" t="n">
        <v>46077</v>
      </c>
      <c r="G3761" t="n">
        <v>25647</v>
      </c>
      <c r="H3761" t="inlineStr">
        <is>
          <t>ACELGA BOK CHOY KG</t>
        </is>
      </c>
      <c r="I3761" t="inlineStr">
        <is>
          <t>ALIMENTOS</t>
        </is>
      </c>
      <c r="J3761" t="n">
        <v>0.6</v>
      </c>
      <c r="K3761" t="inlineStr">
        <is>
          <t>KG</t>
        </is>
      </c>
      <c r="L3761" t="n">
        <v>14.7</v>
      </c>
      <c r="M3761" t="n">
        <v>24.5</v>
      </c>
      <c r="N3761" t="inlineStr">
        <is>
          <t>ALIMENTOS</t>
        </is>
      </c>
      <c r="O3761" t="inlineStr">
        <is>
          <t>02/2026</t>
        </is>
      </c>
    </row>
    <row r="3762">
      <c r="A3762" t="n">
        <v>213039</v>
      </c>
      <c r="B3762" t="n">
        <v>122</v>
      </c>
      <c r="C3762" t="inlineStr">
        <is>
          <t>Arcos</t>
        </is>
      </c>
      <c r="D3762" t="inlineStr">
        <is>
          <t>MARIO PEDRO FELICIANO - HORTIFRUTI</t>
        </is>
      </c>
      <c r="E3762" t="inlineStr">
        <is>
          <t>468702</t>
        </is>
      </c>
      <c r="F3762" s="550" t="n">
        <v>46077</v>
      </c>
      <c r="G3762" t="n">
        <v>23361</v>
      </c>
      <c r="H3762" t="inlineStr">
        <is>
          <t>LARANJA PERA KG</t>
        </is>
      </c>
      <c r="I3762" t="inlineStr">
        <is>
          <t>ALIMENTOS</t>
        </is>
      </c>
      <c r="J3762" t="n">
        <v>20</v>
      </c>
      <c r="K3762" t="inlineStr">
        <is>
          <t>KG</t>
        </is>
      </c>
      <c r="L3762" t="n">
        <v>71</v>
      </c>
      <c r="M3762" t="n">
        <v>3.55</v>
      </c>
      <c r="N3762" t="inlineStr">
        <is>
          <t>ALIMENTOS</t>
        </is>
      </c>
      <c r="O3762" t="inlineStr">
        <is>
          <t>02/2026</t>
        </is>
      </c>
    </row>
    <row r="3763">
      <c r="A3763" t="n">
        <v>213038</v>
      </c>
      <c r="B3763" t="n">
        <v>122</v>
      </c>
      <c r="C3763" t="inlineStr">
        <is>
          <t>Arcos</t>
        </is>
      </c>
      <c r="D3763" t="inlineStr">
        <is>
          <t>CECILIA TSUYACO ARAKI SILVA LTDA</t>
        </is>
      </c>
      <c r="E3763" t="inlineStr">
        <is>
          <t>387433</t>
        </is>
      </c>
      <c r="F3763" s="550" t="n">
        <v>46077</v>
      </c>
      <c r="G3763" t="n">
        <v>19575</v>
      </c>
      <c r="H3763" t="inlineStr">
        <is>
          <t>PIMENTA DE CHEIRO VERDE KG</t>
        </is>
      </c>
      <c r="I3763" t="inlineStr">
        <is>
          <t>ALIMENTOS</t>
        </is>
      </c>
      <c r="J3763" t="n">
        <v>0.3</v>
      </c>
      <c r="K3763" t="inlineStr">
        <is>
          <t>KG</t>
        </is>
      </c>
      <c r="L3763" t="n">
        <v>9</v>
      </c>
      <c r="M3763" t="n">
        <v>30</v>
      </c>
      <c r="N3763" t="inlineStr">
        <is>
          <t>ALIMENTOS</t>
        </is>
      </c>
      <c r="O3763" t="inlineStr">
        <is>
          <t>02/2026</t>
        </is>
      </c>
    </row>
    <row r="3764">
      <c r="A3764" t="n">
        <v>213038</v>
      </c>
      <c r="B3764" t="n">
        <v>122</v>
      </c>
      <c r="C3764" t="inlineStr">
        <is>
          <t>Arcos</t>
        </is>
      </c>
      <c r="D3764" t="inlineStr">
        <is>
          <t>CECILIA TSUYACO ARAKI SILVA LTDA</t>
        </is>
      </c>
      <c r="E3764" t="inlineStr">
        <is>
          <t>387433</t>
        </is>
      </c>
      <c r="F3764" s="550" t="n">
        <v>46077</v>
      </c>
      <c r="G3764" t="n">
        <v>19623</v>
      </c>
      <c r="H3764" t="inlineStr">
        <is>
          <t>CEBOLA ROXA KG</t>
        </is>
      </c>
      <c r="I3764" t="inlineStr">
        <is>
          <t>ALIMENTOS</t>
        </is>
      </c>
      <c r="J3764" t="n">
        <v>5</v>
      </c>
      <c r="K3764" t="inlineStr">
        <is>
          <t>KG</t>
        </is>
      </c>
      <c r="L3764" t="n">
        <v>17</v>
      </c>
      <c r="M3764" t="n">
        <v>3.4</v>
      </c>
      <c r="N3764" t="inlineStr">
        <is>
          <t>ALIMENTOS</t>
        </is>
      </c>
      <c r="O3764" t="inlineStr">
        <is>
          <t>02/2026</t>
        </is>
      </c>
    </row>
    <row r="3765">
      <c r="A3765" t="n">
        <v>213038</v>
      </c>
      <c r="B3765" t="n">
        <v>122</v>
      </c>
      <c r="C3765" t="inlineStr">
        <is>
          <t>Arcos</t>
        </is>
      </c>
      <c r="D3765" t="inlineStr">
        <is>
          <t>CECILIA TSUYACO ARAKI SILVA LTDA</t>
        </is>
      </c>
      <c r="E3765" t="inlineStr">
        <is>
          <t>387433</t>
        </is>
      </c>
      <c r="F3765" s="550" t="n">
        <v>46077</v>
      </c>
      <c r="G3765" t="n">
        <v>19654</v>
      </c>
      <c r="H3765" t="inlineStr">
        <is>
          <t>ABOBRINHA ITALIANA GRAUDA KG</t>
        </is>
      </c>
      <c r="I3765" t="inlineStr">
        <is>
          <t>ALIMENTOS</t>
        </is>
      </c>
      <c r="J3765" t="n">
        <v>2</v>
      </c>
      <c r="K3765" t="inlineStr">
        <is>
          <t>KG</t>
        </is>
      </c>
      <c r="L3765" t="n">
        <v>16.4</v>
      </c>
      <c r="M3765" t="n">
        <v>8.199999999999999</v>
      </c>
      <c r="N3765" t="inlineStr">
        <is>
          <t>ALIMENTOS</t>
        </is>
      </c>
      <c r="O3765" t="inlineStr">
        <is>
          <t>02/2026</t>
        </is>
      </c>
    </row>
    <row r="3766">
      <c r="A3766" t="n">
        <v>213038</v>
      </c>
      <c r="B3766" t="n">
        <v>122</v>
      </c>
      <c r="C3766" t="inlineStr">
        <is>
          <t>Arcos</t>
        </is>
      </c>
      <c r="D3766" t="inlineStr">
        <is>
          <t>CECILIA TSUYACO ARAKI SILVA LTDA</t>
        </is>
      </c>
      <c r="E3766" t="inlineStr">
        <is>
          <t>387433</t>
        </is>
      </c>
      <c r="F3766" s="550" t="n">
        <v>46077</v>
      </c>
      <c r="G3766" t="n">
        <v>19465</v>
      </c>
      <c r="H3766" t="inlineStr">
        <is>
          <t>SALSAO KG</t>
        </is>
      </c>
      <c r="I3766" t="inlineStr">
        <is>
          <t>ALIMENTOS</t>
        </is>
      </c>
      <c r="J3766" t="n">
        <v>1</v>
      </c>
      <c r="K3766" t="inlineStr">
        <is>
          <t>KG</t>
        </is>
      </c>
      <c r="L3766" t="n">
        <v>7.5</v>
      </c>
      <c r="M3766" t="n">
        <v>7.5</v>
      </c>
      <c r="N3766" t="inlineStr">
        <is>
          <t>ALIMENTOS</t>
        </is>
      </c>
      <c r="O3766" t="inlineStr">
        <is>
          <t>02/2026</t>
        </is>
      </c>
    </row>
    <row r="3767">
      <c r="A3767" t="n">
        <v>213038</v>
      </c>
      <c r="B3767" t="n">
        <v>122</v>
      </c>
      <c r="C3767" t="inlineStr">
        <is>
          <t>Arcos</t>
        </is>
      </c>
      <c r="D3767" t="inlineStr">
        <is>
          <t>CECILIA TSUYACO ARAKI SILVA LTDA</t>
        </is>
      </c>
      <c r="E3767" t="inlineStr">
        <is>
          <t>387433</t>
        </is>
      </c>
      <c r="F3767" s="550" t="n">
        <v>46077</v>
      </c>
      <c r="G3767" t="n">
        <v>19480</v>
      </c>
      <c r="H3767" t="inlineStr">
        <is>
          <t>HORTELA HIDROPONICA KG</t>
        </is>
      </c>
      <c r="I3767" t="inlineStr">
        <is>
          <t>ALIMENTOS</t>
        </is>
      </c>
      <c r="J3767" t="n">
        <v>1</v>
      </c>
      <c r="K3767" t="inlineStr">
        <is>
          <t>KG</t>
        </is>
      </c>
      <c r="L3767" t="n">
        <v>15</v>
      </c>
      <c r="M3767" t="n">
        <v>15</v>
      </c>
      <c r="N3767" t="inlineStr">
        <is>
          <t>ALIMENTOS</t>
        </is>
      </c>
      <c r="O3767" t="inlineStr">
        <is>
          <t>02/2026</t>
        </is>
      </c>
    </row>
    <row r="3768">
      <c r="A3768" t="n">
        <v>213038</v>
      </c>
      <c r="B3768" t="n">
        <v>122</v>
      </c>
      <c r="C3768" t="inlineStr">
        <is>
          <t>Arcos</t>
        </is>
      </c>
      <c r="D3768" t="inlineStr">
        <is>
          <t>CECILIA TSUYACO ARAKI SILVA LTDA</t>
        </is>
      </c>
      <c r="E3768" t="inlineStr">
        <is>
          <t>387433</t>
        </is>
      </c>
      <c r="F3768" s="550" t="n">
        <v>46077</v>
      </c>
      <c r="G3768" t="n">
        <v>19488</v>
      </c>
      <c r="H3768" t="inlineStr">
        <is>
          <t>CEBOLINHA KG</t>
        </is>
      </c>
      <c r="I3768" t="inlineStr">
        <is>
          <t>ALIMENTOS</t>
        </is>
      </c>
      <c r="J3768" t="n">
        <v>0.8</v>
      </c>
      <c r="K3768" t="inlineStr">
        <is>
          <t>KG</t>
        </is>
      </c>
      <c r="L3768" t="n">
        <v>10.4</v>
      </c>
      <c r="M3768" t="n">
        <v>13</v>
      </c>
      <c r="N3768" t="inlineStr">
        <is>
          <t>ALIMENTOS</t>
        </is>
      </c>
      <c r="O3768" t="inlineStr">
        <is>
          <t>02/2026</t>
        </is>
      </c>
    </row>
    <row r="3769">
      <c r="A3769" t="n">
        <v>213038</v>
      </c>
      <c r="B3769" t="n">
        <v>122</v>
      </c>
      <c r="C3769" t="inlineStr">
        <is>
          <t>Arcos</t>
        </is>
      </c>
      <c r="D3769" t="inlineStr">
        <is>
          <t>CECILIA TSUYACO ARAKI SILVA LTDA</t>
        </is>
      </c>
      <c r="E3769" t="inlineStr">
        <is>
          <t>387433</t>
        </is>
      </c>
      <c r="F3769" s="550" t="n">
        <v>46077</v>
      </c>
      <c r="G3769" t="n">
        <v>24509</v>
      </c>
      <c r="H3769" t="inlineStr">
        <is>
          <t>CEBOLA BRANCA KG</t>
        </is>
      </c>
      <c r="I3769" t="inlineStr">
        <is>
          <t>ALIMENTOS</t>
        </is>
      </c>
      <c r="J3769" t="n">
        <v>10</v>
      </c>
      <c r="K3769" t="inlineStr">
        <is>
          <t>KG</t>
        </is>
      </c>
      <c r="L3769" t="n">
        <v>19</v>
      </c>
      <c r="M3769" t="n">
        <v>1.9</v>
      </c>
      <c r="N3769" t="inlineStr">
        <is>
          <t>ALIMENTOS</t>
        </is>
      </c>
      <c r="O3769" t="inlineStr">
        <is>
          <t>02/2026</t>
        </is>
      </c>
    </row>
    <row r="3770">
      <c r="A3770" t="n">
        <v>213038</v>
      </c>
      <c r="B3770" t="n">
        <v>122</v>
      </c>
      <c r="C3770" t="inlineStr">
        <is>
          <t>Arcos</t>
        </is>
      </c>
      <c r="D3770" t="inlineStr">
        <is>
          <t>CECILIA TSUYACO ARAKI SILVA LTDA</t>
        </is>
      </c>
      <c r="E3770" t="inlineStr">
        <is>
          <t>387433</t>
        </is>
      </c>
      <c r="F3770" s="550" t="n">
        <v>46077</v>
      </c>
      <c r="G3770" t="n">
        <v>19558</v>
      </c>
      <c r="H3770" t="inlineStr">
        <is>
          <t>QUIABO KG</t>
        </is>
      </c>
      <c r="I3770" t="inlineStr">
        <is>
          <t>ALIMENTOS</t>
        </is>
      </c>
      <c r="J3770" t="n">
        <v>0.6</v>
      </c>
      <c r="K3770" t="inlineStr">
        <is>
          <t>KG</t>
        </is>
      </c>
      <c r="L3770" t="n">
        <v>8.1</v>
      </c>
      <c r="M3770" t="n">
        <v>13.5</v>
      </c>
      <c r="N3770" t="inlineStr">
        <is>
          <t>ALIMENTOS</t>
        </is>
      </c>
      <c r="O3770" t="inlineStr">
        <is>
          <t>02/2026</t>
        </is>
      </c>
    </row>
    <row r="3771">
      <c r="A3771" t="n">
        <v>213038</v>
      </c>
      <c r="B3771" t="n">
        <v>122</v>
      </c>
      <c r="C3771" t="inlineStr">
        <is>
          <t>Arcos</t>
        </is>
      </c>
      <c r="D3771" t="inlineStr">
        <is>
          <t>CECILIA TSUYACO ARAKI SILVA LTDA</t>
        </is>
      </c>
      <c r="E3771" t="inlineStr">
        <is>
          <t>387433</t>
        </is>
      </c>
      <c r="F3771" s="550" t="n">
        <v>46077</v>
      </c>
      <c r="G3771" t="n">
        <v>19647</v>
      </c>
      <c r="H3771" t="inlineStr">
        <is>
          <t>ALHO PORO KG</t>
        </is>
      </c>
      <c r="I3771" t="inlineStr">
        <is>
          <t>ALIMENTOS</t>
        </is>
      </c>
      <c r="J3771" t="n">
        <v>1</v>
      </c>
      <c r="K3771" t="inlineStr">
        <is>
          <t>KG</t>
        </is>
      </c>
      <c r="L3771" t="n">
        <v>16</v>
      </c>
      <c r="M3771" t="n">
        <v>16</v>
      </c>
      <c r="N3771" t="inlineStr">
        <is>
          <t>ALIMENTOS</t>
        </is>
      </c>
      <c r="O3771" t="inlineStr">
        <is>
          <t>02/2026</t>
        </is>
      </c>
    </row>
    <row r="3772">
      <c r="A3772" t="n">
        <v>213038</v>
      </c>
      <c r="B3772" t="n">
        <v>122</v>
      </c>
      <c r="C3772" t="inlineStr">
        <is>
          <t>Arcos</t>
        </is>
      </c>
      <c r="D3772" t="inlineStr">
        <is>
          <t>CECILIA TSUYACO ARAKI SILVA LTDA</t>
        </is>
      </c>
      <c r="E3772" t="inlineStr">
        <is>
          <t>387433</t>
        </is>
      </c>
      <c r="F3772" s="550" t="n">
        <v>46077</v>
      </c>
      <c r="G3772" t="n">
        <v>19738</v>
      </c>
      <c r="H3772" t="inlineStr">
        <is>
          <t>MELANCIA KG</t>
        </is>
      </c>
      <c r="I3772" t="inlineStr">
        <is>
          <t>ALIMENTOS</t>
        </is>
      </c>
      <c r="J3772" t="n">
        <v>20</v>
      </c>
      <c r="K3772" t="inlineStr">
        <is>
          <t>KG</t>
        </is>
      </c>
      <c r="L3772" t="n">
        <v>56</v>
      </c>
      <c r="M3772" t="n">
        <v>2.8</v>
      </c>
      <c r="N3772" t="inlineStr">
        <is>
          <t>ALIMENTOS</t>
        </is>
      </c>
      <c r="O3772" t="inlineStr">
        <is>
          <t>02/2026</t>
        </is>
      </c>
    </row>
    <row r="3773">
      <c r="A3773" t="n">
        <v>213038</v>
      </c>
      <c r="B3773" t="n">
        <v>122</v>
      </c>
      <c r="C3773" t="inlineStr">
        <is>
          <t>Arcos</t>
        </is>
      </c>
      <c r="D3773" t="inlineStr">
        <is>
          <t>CECILIA TSUYACO ARAKI SILVA LTDA</t>
        </is>
      </c>
      <c r="E3773" t="inlineStr">
        <is>
          <t>387433</t>
        </is>
      </c>
      <c r="F3773" s="550" t="n">
        <v>46077</v>
      </c>
      <c r="G3773" t="n">
        <v>23113</v>
      </c>
      <c r="H3773" t="inlineStr">
        <is>
          <t>SALSA KG</t>
        </is>
      </c>
      <c r="I3773" t="inlineStr">
        <is>
          <t>ALIMENTOS</t>
        </is>
      </c>
      <c r="J3773" t="n">
        <v>0.6</v>
      </c>
      <c r="K3773" t="inlineStr">
        <is>
          <t>KG</t>
        </is>
      </c>
      <c r="L3773" t="n">
        <v>6.9</v>
      </c>
      <c r="M3773" t="n">
        <v>11.5</v>
      </c>
      <c r="N3773" t="inlineStr">
        <is>
          <t>ALIMENTOS</t>
        </is>
      </c>
      <c r="O3773" t="inlineStr">
        <is>
          <t>02/2026</t>
        </is>
      </c>
    </row>
    <row r="3774">
      <c r="A3774" t="n">
        <v>213038</v>
      </c>
      <c r="B3774" t="n">
        <v>122</v>
      </c>
      <c r="C3774" t="inlineStr">
        <is>
          <t>Arcos</t>
        </is>
      </c>
      <c r="D3774" t="inlineStr">
        <is>
          <t>CECILIA TSUYACO ARAKI SILVA LTDA</t>
        </is>
      </c>
      <c r="E3774" t="inlineStr">
        <is>
          <t>387433</t>
        </is>
      </c>
      <c r="F3774" s="550" t="n">
        <v>46077</v>
      </c>
      <c r="G3774" t="n">
        <v>23186</v>
      </c>
      <c r="H3774" t="inlineStr">
        <is>
          <t>TOMATE CARMEM SALADA KG</t>
        </is>
      </c>
      <c r="I3774" t="inlineStr">
        <is>
          <t>ALIMENTOS</t>
        </is>
      </c>
      <c r="J3774" t="n">
        <v>10</v>
      </c>
      <c r="K3774" t="inlineStr">
        <is>
          <t>KG</t>
        </is>
      </c>
      <c r="L3774" t="n">
        <v>65</v>
      </c>
      <c r="M3774" t="n">
        <v>6.5</v>
      </c>
      <c r="N3774" t="inlineStr">
        <is>
          <t>ALIMENTOS</t>
        </is>
      </c>
      <c r="O3774" t="inlineStr">
        <is>
          <t>02/2026</t>
        </is>
      </c>
    </row>
    <row r="3775">
      <c r="A3775" t="n">
        <v>213038</v>
      </c>
      <c r="B3775" t="n">
        <v>122</v>
      </c>
      <c r="C3775" t="inlineStr">
        <is>
          <t>Arcos</t>
        </is>
      </c>
      <c r="D3775" t="inlineStr">
        <is>
          <t>CECILIA TSUYACO ARAKI SILVA LTDA</t>
        </is>
      </c>
      <c r="E3775" t="inlineStr">
        <is>
          <t>387433</t>
        </is>
      </c>
      <c r="F3775" s="550" t="n">
        <v>46077</v>
      </c>
      <c r="G3775" t="n">
        <v>23359</v>
      </c>
      <c r="H3775" t="inlineStr">
        <is>
          <t>LIMAO TAHITI KG</t>
        </is>
      </c>
      <c r="I3775" t="inlineStr">
        <is>
          <t>ALIMENTOS</t>
        </is>
      </c>
      <c r="J3775" t="n">
        <v>10</v>
      </c>
      <c r="K3775" t="inlineStr">
        <is>
          <t>KG</t>
        </is>
      </c>
      <c r="L3775" t="n">
        <v>25</v>
      </c>
      <c r="M3775" t="n">
        <v>2.5</v>
      </c>
      <c r="N3775" t="inlineStr">
        <is>
          <t>ALIMENTOS</t>
        </is>
      </c>
      <c r="O3775" t="inlineStr">
        <is>
          <t>02/2026</t>
        </is>
      </c>
    </row>
    <row r="3776">
      <c r="A3776" t="n">
        <v>213038</v>
      </c>
      <c r="B3776" t="n">
        <v>122</v>
      </c>
      <c r="C3776" t="inlineStr">
        <is>
          <t>Arcos</t>
        </is>
      </c>
      <c r="D3776" t="inlineStr">
        <is>
          <t>CECILIA TSUYACO ARAKI SILVA LTDA</t>
        </is>
      </c>
      <c r="E3776" t="inlineStr">
        <is>
          <t>387433</t>
        </is>
      </c>
      <c r="F3776" s="550" t="n">
        <v>46077</v>
      </c>
      <c r="G3776" t="n">
        <v>23390</v>
      </c>
      <c r="H3776" t="inlineStr">
        <is>
          <t>BANANA DA TERRA KG</t>
        </is>
      </c>
      <c r="I3776" t="inlineStr">
        <is>
          <t>ALIMENTOS</t>
        </is>
      </c>
      <c r="J3776" t="n">
        <v>6</v>
      </c>
      <c r="K3776" t="inlineStr">
        <is>
          <t>KG</t>
        </is>
      </c>
      <c r="L3776" t="n">
        <v>48</v>
      </c>
      <c r="M3776" t="n">
        <v>8</v>
      </c>
      <c r="N3776" t="inlineStr">
        <is>
          <t>ALIMENTOS</t>
        </is>
      </c>
      <c r="O3776" t="inlineStr">
        <is>
          <t>02/2026</t>
        </is>
      </c>
    </row>
    <row r="3777">
      <c r="A3777" t="n">
        <v>213038</v>
      </c>
      <c r="B3777" t="n">
        <v>122</v>
      </c>
      <c r="C3777" t="inlineStr">
        <is>
          <t>Arcos</t>
        </is>
      </c>
      <c r="D3777" t="inlineStr">
        <is>
          <t>CECILIA TSUYACO ARAKI SILVA LTDA</t>
        </is>
      </c>
      <c r="E3777" t="inlineStr">
        <is>
          <t>387433</t>
        </is>
      </c>
      <c r="F3777" s="550" t="n">
        <v>46077</v>
      </c>
      <c r="G3777" t="n">
        <v>19472</v>
      </c>
      <c r="H3777" t="inlineStr">
        <is>
          <t>RUCULA KG</t>
        </is>
      </c>
      <c r="I3777" t="inlineStr">
        <is>
          <t>ALIMENTOS</t>
        </is>
      </c>
      <c r="J3777" t="n">
        <v>1.5</v>
      </c>
      <c r="K3777" t="inlineStr">
        <is>
          <t>KG</t>
        </is>
      </c>
      <c r="L3777" t="n">
        <v>40.5</v>
      </c>
      <c r="M3777" t="n">
        <v>27</v>
      </c>
      <c r="N3777" t="inlineStr">
        <is>
          <t>ALIMENTOS</t>
        </is>
      </c>
      <c r="O3777" t="inlineStr">
        <is>
          <t>02/2026</t>
        </is>
      </c>
    </row>
    <row r="3778">
      <c r="A3778" t="n">
        <v>213035</v>
      </c>
      <c r="B3778" t="n">
        <v>122</v>
      </c>
      <c r="C3778" t="inlineStr">
        <is>
          <t>Arcos</t>
        </is>
      </c>
      <c r="D3778" t="inlineStr">
        <is>
          <t xml:space="preserve">HORTIFRUTI DO CHEF LTDA </t>
        </is>
      </c>
      <c r="E3778" t="inlineStr">
        <is>
          <t>29329</t>
        </is>
      </c>
      <c r="F3778" s="550" t="n">
        <v>46077</v>
      </c>
      <c r="G3778" t="n">
        <v>19505</v>
      </c>
      <c r="H3778" t="inlineStr">
        <is>
          <t>ALFACE AMERICANA KG</t>
        </is>
      </c>
      <c r="I3778" t="inlineStr">
        <is>
          <t>ALIMENTOS</t>
        </is>
      </c>
      <c r="J3778" t="n">
        <v>1</v>
      </c>
      <c r="K3778" t="inlineStr">
        <is>
          <t>KG</t>
        </is>
      </c>
      <c r="L3778" t="n">
        <v>15.63</v>
      </c>
      <c r="M3778" t="n">
        <v>15.63</v>
      </c>
      <c r="N3778" t="inlineStr">
        <is>
          <t>ALIMENTOS</t>
        </is>
      </c>
      <c r="O3778" t="inlineStr">
        <is>
          <t>02/2026</t>
        </is>
      </c>
    </row>
    <row r="3779">
      <c r="A3779" t="n">
        <v>213035</v>
      </c>
      <c r="B3779" t="n">
        <v>122</v>
      </c>
      <c r="C3779" t="inlineStr">
        <is>
          <t>Arcos</t>
        </is>
      </c>
      <c r="D3779" t="inlineStr">
        <is>
          <t xml:space="preserve">HORTIFRUTI DO CHEF LTDA </t>
        </is>
      </c>
      <c r="E3779" t="inlineStr">
        <is>
          <t>29329</t>
        </is>
      </c>
      <c r="F3779" s="550" t="n">
        <v>46077</v>
      </c>
      <c r="G3779" t="n">
        <v>19502</v>
      </c>
      <c r="H3779" t="inlineStr">
        <is>
          <t>ALFACE CRESPA ROXA KG</t>
        </is>
      </c>
      <c r="I3779" t="inlineStr">
        <is>
          <t>ALIMENTOS</t>
        </is>
      </c>
      <c r="J3779" t="n">
        <v>0.8</v>
      </c>
      <c r="K3779" t="inlineStr">
        <is>
          <t>KG</t>
        </is>
      </c>
      <c r="L3779" t="n">
        <v>21.66</v>
      </c>
      <c r="M3779" t="n">
        <v>27.075</v>
      </c>
      <c r="N3779" t="inlineStr">
        <is>
          <t>ALIMENTOS</t>
        </is>
      </c>
      <c r="O3779" t="inlineStr">
        <is>
          <t>02/2026</t>
        </is>
      </c>
    </row>
    <row r="3780">
      <c r="A3780" t="n">
        <v>213035</v>
      </c>
      <c r="B3780" t="n">
        <v>122</v>
      </c>
      <c r="C3780" t="inlineStr">
        <is>
          <t>Arcos</t>
        </is>
      </c>
      <c r="D3780" t="inlineStr">
        <is>
          <t xml:space="preserve">HORTIFRUTI DO CHEF LTDA </t>
        </is>
      </c>
      <c r="E3780" t="inlineStr">
        <is>
          <t>29329</t>
        </is>
      </c>
      <c r="F3780" s="550" t="n">
        <v>46077</v>
      </c>
      <c r="G3780" t="n">
        <v>19751</v>
      </c>
      <c r="H3780" t="inlineStr">
        <is>
          <t>LIMAO SICILIANO KG</t>
        </is>
      </c>
      <c r="I3780" t="inlineStr">
        <is>
          <t>ALIMENTOS</t>
        </is>
      </c>
      <c r="J3780" t="n">
        <v>1</v>
      </c>
      <c r="K3780" t="inlineStr">
        <is>
          <t>KG</t>
        </is>
      </c>
      <c r="L3780" t="n">
        <v>16.88</v>
      </c>
      <c r="M3780" t="n">
        <v>16.88</v>
      </c>
      <c r="N3780" t="inlineStr">
        <is>
          <t>ALIMENTOS</t>
        </is>
      </c>
      <c r="O3780" t="inlineStr">
        <is>
          <t>02/2026</t>
        </is>
      </c>
    </row>
    <row r="3781">
      <c r="A3781" t="n">
        <v>213035</v>
      </c>
      <c r="B3781" t="n">
        <v>122</v>
      </c>
      <c r="C3781" t="inlineStr">
        <is>
          <t>Arcos</t>
        </is>
      </c>
      <c r="D3781" t="inlineStr">
        <is>
          <t xml:space="preserve">HORTIFRUTI DO CHEF LTDA </t>
        </is>
      </c>
      <c r="E3781" t="inlineStr">
        <is>
          <t>29329</t>
        </is>
      </c>
      <c r="F3781" s="550" t="n">
        <v>46077</v>
      </c>
      <c r="G3781" t="n">
        <v>19846</v>
      </c>
      <c r="H3781" t="inlineStr">
        <is>
          <t>BROTO DE MOYASHI GRANEL KG</t>
        </is>
      </c>
      <c r="I3781" t="inlineStr">
        <is>
          <t>ALIMENTOS</t>
        </is>
      </c>
      <c r="J3781" t="n">
        <v>0.5</v>
      </c>
      <c r="K3781" t="inlineStr">
        <is>
          <t>KG</t>
        </is>
      </c>
      <c r="L3781" t="n">
        <v>9.380000000000001</v>
      </c>
      <c r="M3781" t="n">
        <v>18.76</v>
      </c>
      <c r="N3781" t="inlineStr">
        <is>
          <t>ALIMENTOS</t>
        </is>
      </c>
      <c r="O3781" t="inlineStr">
        <is>
          <t>02/2026</t>
        </is>
      </c>
    </row>
    <row r="3782">
      <c r="A3782" t="n">
        <v>213035</v>
      </c>
      <c r="B3782" t="n">
        <v>122</v>
      </c>
      <c r="C3782" t="inlineStr">
        <is>
          <t>Arcos</t>
        </is>
      </c>
      <c r="D3782" t="inlineStr">
        <is>
          <t xml:space="preserve">HORTIFRUTI DO CHEF LTDA </t>
        </is>
      </c>
      <c r="E3782" t="inlineStr">
        <is>
          <t>29329</t>
        </is>
      </c>
      <c r="F3782" s="550" t="n">
        <v>46077</v>
      </c>
      <c r="G3782" t="n">
        <v>23096</v>
      </c>
      <c r="H3782" t="inlineStr">
        <is>
          <t>OVO BRANCO UN</t>
        </is>
      </c>
      <c r="I3782" t="inlineStr">
        <is>
          <t>ALIMENTOS</t>
        </is>
      </c>
      <c r="J3782" t="n">
        <v>30</v>
      </c>
      <c r="K3782" t="inlineStr">
        <is>
          <t>UN</t>
        </is>
      </c>
      <c r="L3782" t="n">
        <v>19.8</v>
      </c>
      <c r="M3782" t="n">
        <v>0.66</v>
      </c>
      <c r="N3782" t="inlineStr">
        <is>
          <t>ALIMENTOS</t>
        </is>
      </c>
      <c r="O3782" t="inlineStr">
        <is>
          <t>02/2026</t>
        </is>
      </c>
    </row>
    <row r="3783">
      <c r="A3783" t="n">
        <v>213035</v>
      </c>
      <c r="B3783" t="n">
        <v>122</v>
      </c>
      <c r="C3783" t="inlineStr">
        <is>
          <t>Arcos</t>
        </is>
      </c>
      <c r="D3783" t="inlineStr">
        <is>
          <t xml:space="preserve">HORTIFRUTI DO CHEF LTDA </t>
        </is>
      </c>
      <c r="E3783" t="inlineStr">
        <is>
          <t>29329</t>
        </is>
      </c>
      <c r="F3783" s="550" t="n">
        <v>46077</v>
      </c>
      <c r="G3783" t="n">
        <v>23095</v>
      </c>
      <c r="H3783" t="inlineStr">
        <is>
          <t>OVO CAIPIRA UN</t>
        </is>
      </c>
      <c r="I3783" t="inlineStr">
        <is>
          <t>ALIMENTOS</t>
        </is>
      </c>
      <c r="J3783" t="n">
        <v>100</v>
      </c>
      <c r="K3783" t="inlineStr">
        <is>
          <t>UN</t>
        </is>
      </c>
      <c r="L3783" t="n">
        <v>125</v>
      </c>
      <c r="M3783" t="n">
        <v>1.25</v>
      </c>
      <c r="N3783" t="inlineStr">
        <is>
          <t>ALIMENTOS</t>
        </is>
      </c>
      <c r="O3783" t="inlineStr">
        <is>
          <t>02/2026</t>
        </is>
      </c>
    </row>
    <row r="3784">
      <c r="A3784" t="n">
        <v>213034</v>
      </c>
      <c r="B3784" t="n">
        <v>122</v>
      </c>
      <c r="C3784" t="inlineStr">
        <is>
          <t>Arcos</t>
        </is>
      </c>
      <c r="D3784" t="inlineStr">
        <is>
          <t>DISTRIBUIDORA DPRO LTDA</t>
        </is>
      </c>
      <c r="E3784" t="inlineStr">
        <is>
          <t>375682</t>
        </is>
      </c>
      <c r="F3784" s="550" t="n">
        <v>46073</v>
      </c>
      <c r="G3784" t="n">
        <v>27211</v>
      </c>
      <c r="H3784" t="inlineStr">
        <is>
          <t xml:space="preserve">CALCADO PROFISSIONAL TIPO CROCS PAR ANTIDERRAPANTE N 36 </t>
        </is>
      </c>
      <c r="I3784" t="inlineStr">
        <is>
          <t>UTENSILIOS</t>
        </is>
      </c>
      <c r="J3784" t="n">
        <v>4</v>
      </c>
      <c r="K3784" t="inlineStr">
        <is>
          <t>CX</t>
        </is>
      </c>
      <c r="L3784" t="n">
        <v>330.52</v>
      </c>
      <c r="M3784" t="n">
        <v>82.63</v>
      </c>
      <c r="O3784" t="inlineStr">
        <is>
          <t>02/2026</t>
        </is>
      </c>
    </row>
    <row r="3785">
      <c r="A3785" t="n">
        <v>213034</v>
      </c>
      <c r="B3785" t="n">
        <v>122</v>
      </c>
      <c r="C3785" t="inlineStr">
        <is>
          <t>Arcos</t>
        </is>
      </c>
      <c r="D3785" t="inlineStr">
        <is>
          <t>DISTRIBUIDORA DPRO LTDA</t>
        </is>
      </c>
      <c r="E3785" t="inlineStr">
        <is>
          <t>375682</t>
        </is>
      </c>
      <c r="F3785" s="550" t="n">
        <v>46073</v>
      </c>
      <c r="G3785" t="n">
        <v>27212</v>
      </c>
      <c r="H3785" t="inlineStr">
        <is>
          <t xml:space="preserve">CALCADO PROFISSIONAL TIPO CROCS PAR ANTIDERRAPANTE N 37 </t>
        </is>
      </c>
      <c r="I3785" t="inlineStr">
        <is>
          <t>UTENSILIOS</t>
        </is>
      </c>
      <c r="J3785" t="n">
        <v>4</v>
      </c>
      <c r="K3785" t="inlineStr">
        <is>
          <t>CX</t>
        </is>
      </c>
      <c r="L3785" t="n">
        <v>330.52</v>
      </c>
      <c r="M3785" t="n">
        <v>82.63</v>
      </c>
      <c r="O3785" t="inlineStr">
        <is>
          <t>02/2026</t>
        </is>
      </c>
    </row>
    <row r="3786">
      <c r="A3786" t="n">
        <v>213034</v>
      </c>
      <c r="B3786" t="n">
        <v>122</v>
      </c>
      <c r="C3786" t="inlineStr">
        <is>
          <t>Arcos</t>
        </is>
      </c>
      <c r="D3786" t="inlineStr">
        <is>
          <t>DISTRIBUIDORA DPRO LTDA</t>
        </is>
      </c>
      <c r="E3786" t="inlineStr">
        <is>
          <t>375682</t>
        </is>
      </c>
      <c r="F3786" s="550" t="n">
        <v>46073</v>
      </c>
      <c r="G3786" t="n">
        <v>27213</v>
      </c>
      <c r="H3786" t="inlineStr">
        <is>
          <t xml:space="preserve">CALCADO PROFISSIONAL TIPO CROCS PAR ANTIDERRAPANTE N 38 </t>
        </is>
      </c>
      <c r="I3786" t="inlineStr">
        <is>
          <t>UTENSILIOS</t>
        </is>
      </c>
      <c r="J3786" t="n">
        <v>3</v>
      </c>
      <c r="K3786" t="inlineStr">
        <is>
          <t>CX</t>
        </is>
      </c>
      <c r="L3786" t="n">
        <v>210.33</v>
      </c>
      <c r="M3786" t="n">
        <v>70.11</v>
      </c>
      <c r="O3786" t="inlineStr">
        <is>
          <t>02/2026</t>
        </is>
      </c>
    </row>
    <row r="3787">
      <c r="A3787" t="n">
        <v>213034</v>
      </c>
      <c r="B3787" t="n">
        <v>122</v>
      </c>
      <c r="C3787" t="inlineStr">
        <is>
          <t>Arcos</t>
        </is>
      </c>
      <c r="D3787" t="inlineStr">
        <is>
          <t>DISTRIBUIDORA DPRO LTDA</t>
        </is>
      </c>
      <c r="E3787" t="inlineStr">
        <is>
          <t>375682</t>
        </is>
      </c>
      <c r="F3787" s="550" t="n">
        <v>46073</v>
      </c>
      <c r="G3787" t="n">
        <v>27214</v>
      </c>
      <c r="H3787" t="inlineStr">
        <is>
          <t>CALCADO PROFISSIONAL TIPO CROCS PAR ANTIDERRAPANTE N 40</t>
        </is>
      </c>
      <c r="I3787" t="inlineStr">
        <is>
          <t>UTENSILIOS</t>
        </is>
      </c>
      <c r="J3787" t="n">
        <v>1</v>
      </c>
      <c r="K3787" t="inlineStr">
        <is>
          <t>CX</t>
        </is>
      </c>
      <c r="L3787" t="n">
        <v>82.63</v>
      </c>
      <c r="M3787" t="n">
        <v>82.63</v>
      </c>
      <c r="O3787" t="inlineStr">
        <is>
          <t>02/2026</t>
        </is>
      </c>
    </row>
    <row r="3788">
      <c r="A3788" t="n">
        <v>213034</v>
      </c>
      <c r="B3788" t="n">
        <v>122</v>
      </c>
      <c r="C3788" t="inlineStr">
        <is>
          <t>Arcos</t>
        </is>
      </c>
      <c r="D3788" t="inlineStr">
        <is>
          <t>DISTRIBUIDORA DPRO LTDA</t>
        </is>
      </c>
      <c r="E3788" t="inlineStr">
        <is>
          <t>375682</t>
        </is>
      </c>
      <c r="F3788" s="550" t="n">
        <v>46073</v>
      </c>
      <c r="G3788" t="n">
        <v>27215</v>
      </c>
      <c r="H3788" t="inlineStr">
        <is>
          <t>CALCADO PROFISSIONAL TIPO CROCS PAR ANTIDERRAPANTE N 41</t>
        </is>
      </c>
      <c r="I3788" t="inlineStr">
        <is>
          <t>UTENSILIOS</t>
        </is>
      </c>
      <c r="J3788" t="n">
        <v>1</v>
      </c>
      <c r="K3788" t="inlineStr">
        <is>
          <t>CX</t>
        </is>
      </c>
      <c r="L3788" t="n">
        <v>83</v>
      </c>
      <c r="M3788" t="n">
        <v>83</v>
      </c>
      <c r="O3788" t="inlineStr">
        <is>
          <t>02/2026</t>
        </is>
      </c>
    </row>
    <row r="3789">
      <c r="A3789" t="n">
        <v>213034</v>
      </c>
      <c r="B3789" t="n">
        <v>122</v>
      </c>
      <c r="C3789" t="inlineStr">
        <is>
          <t>Arcos</t>
        </is>
      </c>
      <c r="D3789" t="inlineStr">
        <is>
          <t>DISTRIBUIDORA DPRO LTDA</t>
        </is>
      </c>
      <c r="E3789" t="inlineStr">
        <is>
          <t>375682</t>
        </is>
      </c>
      <c r="F3789" s="550" t="n">
        <v>46073</v>
      </c>
      <c r="G3789" t="n">
        <v>27217</v>
      </c>
      <c r="H3789" t="inlineStr">
        <is>
          <t>CALCADO PROFISSIONAL TIPO CROCS PAR ANTIDERRAPANTE N 44</t>
        </is>
      </c>
      <c r="I3789" t="inlineStr">
        <is>
          <t>UTENSILIOS</t>
        </is>
      </c>
      <c r="J3789" t="n">
        <v>2</v>
      </c>
      <c r="K3789" t="inlineStr">
        <is>
          <t>CX</t>
        </is>
      </c>
      <c r="L3789" t="n">
        <v>166</v>
      </c>
      <c r="M3789" t="n">
        <v>83</v>
      </c>
      <c r="O3789" t="inlineStr">
        <is>
          <t>02/2026</t>
        </is>
      </c>
    </row>
    <row r="3790">
      <c r="A3790" t="n">
        <v>213034</v>
      </c>
      <c r="B3790" t="n">
        <v>122</v>
      </c>
      <c r="C3790" t="inlineStr">
        <is>
          <t>Arcos</t>
        </is>
      </c>
      <c r="D3790" t="inlineStr">
        <is>
          <t>DISTRIBUIDORA DPRO LTDA</t>
        </is>
      </c>
      <c r="E3790" t="inlineStr">
        <is>
          <t>375682</t>
        </is>
      </c>
      <c r="F3790" s="550" t="n">
        <v>46073</v>
      </c>
      <c r="G3790" t="n">
        <v>28134</v>
      </c>
      <c r="H3790" t="inlineStr">
        <is>
          <t>CALCADO PROFISSIONAL TIPO CROCS PAR ANTIDERRAPANTE N39</t>
        </is>
      </c>
      <c r="I3790" t="inlineStr">
        <is>
          <t>UTENSILIOS</t>
        </is>
      </c>
      <c r="J3790" t="n">
        <v>1</v>
      </c>
      <c r="K3790" t="inlineStr">
        <is>
          <t>UN</t>
        </is>
      </c>
      <c r="L3790" t="n">
        <v>70.11</v>
      </c>
      <c r="M3790" t="n">
        <v>70.11</v>
      </c>
      <c r="O3790" t="inlineStr">
        <is>
          <t>02/2026</t>
        </is>
      </c>
    </row>
    <row r="3791">
      <c r="A3791" t="n">
        <v>213034</v>
      </c>
      <c r="B3791" t="n">
        <v>122</v>
      </c>
      <c r="C3791" t="inlineStr">
        <is>
          <t>Arcos</t>
        </is>
      </c>
      <c r="D3791" t="inlineStr">
        <is>
          <t>DISTRIBUIDORA DPRO LTDA</t>
        </is>
      </c>
      <c r="E3791" t="inlineStr">
        <is>
          <t>375682</t>
        </is>
      </c>
      <c r="F3791" s="550" t="n">
        <v>46073</v>
      </c>
      <c r="G3791" t="n">
        <v>28135</v>
      </c>
      <c r="H3791" t="inlineStr">
        <is>
          <t>CALCADO PROFISSIONAL TIPO CROCS PAR ANTIDERRAPANTE N42</t>
        </is>
      </c>
      <c r="I3791" t="inlineStr">
        <is>
          <t>UTENSILIOS</t>
        </is>
      </c>
      <c r="J3791" t="n">
        <v>2</v>
      </c>
      <c r="K3791" t="inlineStr">
        <is>
          <t>UN</t>
        </is>
      </c>
      <c r="L3791" t="n">
        <v>140.22</v>
      </c>
      <c r="M3791" t="n">
        <v>70.11</v>
      </c>
      <c r="O3791" t="inlineStr">
        <is>
          <t>02/2026</t>
        </is>
      </c>
    </row>
    <row r="3792">
      <c r="A3792" t="n">
        <v>213034</v>
      </c>
      <c r="B3792" t="n">
        <v>122</v>
      </c>
      <c r="C3792" t="inlineStr">
        <is>
          <t>Arcos</t>
        </is>
      </c>
      <c r="D3792" t="inlineStr">
        <is>
          <t>DISTRIBUIDORA DPRO LTDA</t>
        </is>
      </c>
      <c r="E3792" t="inlineStr">
        <is>
          <t>375682</t>
        </is>
      </c>
      <c r="F3792" s="550" t="n">
        <v>46073</v>
      </c>
      <c r="G3792" t="n">
        <v>28340</v>
      </c>
      <c r="H3792" t="inlineStr">
        <is>
          <t>CALCADO PROFISSIONAL TIPO CROCS PAR ANTIDERRAPANTE N 34</t>
        </is>
      </c>
      <c r="I3792" t="inlineStr">
        <is>
          <t>UTENSILIOS</t>
        </is>
      </c>
      <c r="J3792" t="n">
        <v>1</v>
      </c>
      <c r="K3792" t="inlineStr">
        <is>
          <t>UN</t>
        </is>
      </c>
      <c r="L3792" t="n">
        <v>78</v>
      </c>
      <c r="M3792" t="n">
        <v>78</v>
      </c>
      <c r="O3792" t="inlineStr">
        <is>
          <t>02/2026</t>
        </is>
      </c>
    </row>
    <row r="3793">
      <c r="A3793" t="n">
        <v>213034</v>
      </c>
      <c r="B3793" t="n">
        <v>122</v>
      </c>
      <c r="C3793" t="inlineStr">
        <is>
          <t>Arcos</t>
        </is>
      </c>
      <c r="D3793" t="inlineStr">
        <is>
          <t>DISTRIBUIDORA DPRO LTDA</t>
        </is>
      </c>
      <c r="E3793" t="inlineStr">
        <is>
          <t>375682</t>
        </is>
      </c>
      <c r="F3793" s="550" t="n">
        <v>46073</v>
      </c>
      <c r="G3793" t="n">
        <v>28356</v>
      </c>
      <c r="H3793" t="inlineStr">
        <is>
          <t>CALCADO PROFISSIONAL BOTINA  N 39</t>
        </is>
      </c>
      <c r="I3793" t="inlineStr">
        <is>
          <t>UTENSILIOS</t>
        </is>
      </c>
      <c r="J3793" t="n">
        <v>1</v>
      </c>
      <c r="K3793" t="inlineStr">
        <is>
          <t>UN</t>
        </is>
      </c>
      <c r="L3793" t="n">
        <v>70.11</v>
      </c>
      <c r="M3793" t="n">
        <v>70.11</v>
      </c>
      <c r="O3793" t="inlineStr">
        <is>
          <t>02/2026</t>
        </is>
      </c>
    </row>
    <row r="3794">
      <c r="A3794" t="n">
        <v>213034</v>
      </c>
      <c r="B3794" t="n">
        <v>122</v>
      </c>
      <c r="C3794" t="inlineStr">
        <is>
          <t>Arcos</t>
        </is>
      </c>
      <c r="D3794" t="inlineStr">
        <is>
          <t>DISTRIBUIDORA DPRO LTDA</t>
        </is>
      </c>
      <c r="E3794" t="inlineStr">
        <is>
          <t>375682</t>
        </is>
      </c>
      <c r="F3794" s="550" t="n">
        <v>46073</v>
      </c>
      <c r="G3794" t="n">
        <v>28350</v>
      </c>
      <c r="H3794" t="inlineStr">
        <is>
          <t>CALCADO PROFISSIONAL GALOCHA PRETO N 39</t>
        </is>
      </c>
      <c r="I3794" t="inlineStr">
        <is>
          <t>UTENSILIOS</t>
        </is>
      </c>
      <c r="J3794" t="n">
        <v>1</v>
      </c>
      <c r="L3794" t="n">
        <v>65.23999999999999</v>
      </c>
      <c r="M3794" t="n">
        <v>65.23999999999999</v>
      </c>
      <c r="O3794" t="inlineStr">
        <is>
          <t>02/2026</t>
        </is>
      </c>
    </row>
    <row r="3795">
      <c r="A3795" t="n">
        <v>213034</v>
      </c>
      <c r="B3795" t="n">
        <v>122</v>
      </c>
      <c r="C3795" t="inlineStr">
        <is>
          <t>Arcos</t>
        </is>
      </c>
      <c r="D3795" t="inlineStr">
        <is>
          <t>DISTRIBUIDORA DPRO LTDA</t>
        </is>
      </c>
      <c r="E3795" t="inlineStr">
        <is>
          <t>375682</t>
        </is>
      </c>
      <c r="F3795" s="550" t="n">
        <v>46073</v>
      </c>
      <c r="G3795" t="n">
        <v>25254</v>
      </c>
      <c r="H3795" t="inlineStr">
        <is>
          <t>CINTA ERGONOMICA LOMBAR COM SUSPENSORIO E ELASTICO M</t>
        </is>
      </c>
      <c r="I3795" t="inlineStr">
        <is>
          <t>UTENSILIOS</t>
        </is>
      </c>
      <c r="J3795" t="n">
        <v>1</v>
      </c>
      <c r="L3795" t="n">
        <v>81.59999999999999</v>
      </c>
      <c r="M3795" t="n">
        <v>81.59999999999999</v>
      </c>
      <c r="O3795" t="inlineStr">
        <is>
          <t>02/2026</t>
        </is>
      </c>
    </row>
    <row r="3796">
      <c r="A3796" t="n">
        <v>213031</v>
      </c>
      <c r="B3796" t="n">
        <v>122</v>
      </c>
      <c r="C3796" t="inlineStr">
        <is>
          <t>Arcos</t>
        </is>
      </c>
      <c r="D3796" t="inlineStr">
        <is>
          <t>VITRUS IMPORT LTDA</t>
        </is>
      </c>
      <c r="E3796" t="inlineStr">
        <is>
          <t>13471</t>
        </is>
      </c>
      <c r="F3796" s="550" t="n">
        <v>46065</v>
      </c>
      <c r="G3796" t="n">
        <v>27682</v>
      </c>
      <c r="H3796" t="inlineStr">
        <is>
          <t>DECANTER CRISAL ENSEMBLE 330ML UN</t>
        </is>
      </c>
      <c r="I3796" t="inlineStr">
        <is>
          <t>UTENSILIOS</t>
        </is>
      </c>
      <c r="J3796" t="n">
        <v>20</v>
      </c>
      <c r="K3796" t="inlineStr">
        <is>
          <t>UN</t>
        </is>
      </c>
      <c r="L3796" t="n">
        <v>3239.8</v>
      </c>
      <c r="M3796" t="n">
        <v>161.99</v>
      </c>
      <c r="N3796" t="inlineStr">
        <is>
          <t>UTENSILIOS</t>
        </is>
      </c>
      <c r="O3796" t="inlineStr">
        <is>
          <t>02/2026</t>
        </is>
      </c>
    </row>
    <row r="3797">
      <c r="A3797" t="n">
        <v>213031</v>
      </c>
      <c r="B3797" t="n">
        <v>122</v>
      </c>
      <c r="C3797" t="inlineStr">
        <is>
          <t>Arcos</t>
        </is>
      </c>
      <c r="D3797" t="inlineStr">
        <is>
          <t>VITRUS IMPORT LTDA</t>
        </is>
      </c>
      <c r="E3797" t="inlineStr">
        <is>
          <t>13471</t>
        </is>
      </c>
      <c r="F3797" s="550" t="n">
        <v>46065</v>
      </c>
      <c r="G3797" t="n">
        <v>28834</v>
      </c>
      <c r="H3797" t="inlineStr">
        <is>
          <t>COPO VISION 300ML C/6 UN</t>
        </is>
      </c>
      <c r="I3797" t="inlineStr">
        <is>
          <t>UTENSILIOS</t>
        </is>
      </c>
      <c r="J3797" t="n">
        <v>6</v>
      </c>
      <c r="K3797" t="inlineStr">
        <is>
          <t>CX</t>
        </is>
      </c>
      <c r="L3797" t="n">
        <v>1159.2</v>
      </c>
      <c r="M3797" t="n">
        <v>193.2</v>
      </c>
      <c r="N3797" t="inlineStr">
        <is>
          <t>UTENSILIOS</t>
        </is>
      </c>
      <c r="O3797" t="inlineStr">
        <is>
          <t>02/2026</t>
        </is>
      </c>
    </row>
    <row r="3798">
      <c r="A3798" t="n">
        <v>213029</v>
      </c>
      <c r="B3798" t="n">
        <v>122</v>
      </c>
      <c r="C3798" t="inlineStr">
        <is>
          <t>Arcos</t>
        </is>
      </c>
      <c r="D3798" t="inlineStr">
        <is>
          <t>CECILIA TSUYACO ARAKI SILVA LTDA</t>
        </is>
      </c>
      <c r="E3798" t="inlineStr">
        <is>
          <t>387266</t>
        </is>
      </c>
      <c r="F3798" s="550" t="n">
        <v>46073</v>
      </c>
      <c r="G3798" t="n">
        <v>24083</v>
      </c>
      <c r="H3798" t="inlineStr">
        <is>
          <t>BATATA ASTERIX GRAUDA NOIVA KG</t>
        </is>
      </c>
      <c r="I3798" t="inlineStr">
        <is>
          <t>ALIMENTOS</t>
        </is>
      </c>
      <c r="J3798" t="n">
        <v>50</v>
      </c>
      <c r="K3798" t="inlineStr">
        <is>
          <t>KG</t>
        </is>
      </c>
      <c r="L3798" t="n">
        <v>215</v>
      </c>
      <c r="M3798" t="n">
        <v>4.3</v>
      </c>
      <c r="N3798" t="inlineStr">
        <is>
          <t>ALIMENTOS</t>
        </is>
      </c>
      <c r="O3798" t="inlineStr">
        <is>
          <t>02/2026</t>
        </is>
      </c>
    </row>
    <row r="3799">
      <c r="A3799" t="n">
        <v>213029</v>
      </c>
      <c r="B3799" t="n">
        <v>122</v>
      </c>
      <c r="C3799" t="inlineStr">
        <is>
          <t>Arcos</t>
        </is>
      </c>
      <c r="D3799" t="inlineStr">
        <is>
          <t>CECILIA TSUYACO ARAKI SILVA LTDA</t>
        </is>
      </c>
      <c r="E3799" t="inlineStr">
        <is>
          <t>387266</t>
        </is>
      </c>
      <c r="F3799" s="550" t="n">
        <v>46073</v>
      </c>
      <c r="G3799" t="n">
        <v>19623</v>
      </c>
      <c r="H3799" t="inlineStr">
        <is>
          <t>CEBOLA ROXA KG</t>
        </is>
      </c>
      <c r="I3799" t="inlineStr">
        <is>
          <t>ALIMENTOS</t>
        </is>
      </c>
      <c r="J3799" t="n">
        <v>5</v>
      </c>
      <c r="K3799" t="inlineStr">
        <is>
          <t>KG</t>
        </is>
      </c>
      <c r="L3799" t="n">
        <v>17.5</v>
      </c>
      <c r="M3799" t="n">
        <v>3.5</v>
      </c>
      <c r="N3799" t="inlineStr">
        <is>
          <t>ALIMENTOS</t>
        </is>
      </c>
      <c r="O3799" t="inlineStr">
        <is>
          <t>02/2026</t>
        </is>
      </c>
    </row>
    <row r="3800">
      <c r="A3800" t="n">
        <v>213029</v>
      </c>
      <c r="B3800" t="n">
        <v>122</v>
      </c>
      <c r="C3800" t="inlineStr">
        <is>
          <t>Arcos</t>
        </is>
      </c>
      <c r="D3800" t="inlineStr">
        <is>
          <t>CECILIA TSUYACO ARAKI SILVA LTDA</t>
        </is>
      </c>
      <c r="E3800" t="inlineStr">
        <is>
          <t>387266</t>
        </is>
      </c>
      <c r="F3800" s="550" t="n">
        <v>46073</v>
      </c>
      <c r="G3800" t="n">
        <v>19589</v>
      </c>
      <c r="H3800" t="inlineStr">
        <is>
          <t>PEPINO JAPONES KG</t>
        </is>
      </c>
      <c r="I3800" t="inlineStr">
        <is>
          <t>ALIMENTOS</t>
        </is>
      </c>
      <c r="J3800" t="n">
        <v>1</v>
      </c>
      <c r="K3800" t="inlineStr">
        <is>
          <t>KG</t>
        </is>
      </c>
      <c r="L3800" t="n">
        <v>4.5</v>
      </c>
      <c r="M3800" t="n">
        <v>4.5</v>
      </c>
      <c r="N3800" t="inlineStr">
        <is>
          <t>ALIMENTOS</t>
        </is>
      </c>
      <c r="O3800" t="inlineStr">
        <is>
          <t>02/2026</t>
        </is>
      </c>
    </row>
    <row r="3801">
      <c r="A3801" t="n">
        <v>213029</v>
      </c>
      <c r="B3801" t="n">
        <v>122</v>
      </c>
      <c r="C3801" t="inlineStr">
        <is>
          <t>Arcos</t>
        </is>
      </c>
      <c r="D3801" t="inlineStr">
        <is>
          <t>CECILIA TSUYACO ARAKI SILVA LTDA</t>
        </is>
      </c>
      <c r="E3801" t="inlineStr">
        <is>
          <t>387266</t>
        </is>
      </c>
      <c r="F3801" s="550" t="n">
        <v>46073</v>
      </c>
      <c r="G3801" t="n">
        <v>19575</v>
      </c>
      <c r="H3801" t="inlineStr">
        <is>
          <t>PIMENTA DE CHEIRO VERDE KG</t>
        </is>
      </c>
      <c r="I3801" t="inlineStr">
        <is>
          <t>ALIMENTOS</t>
        </is>
      </c>
      <c r="J3801" t="n">
        <v>0.3</v>
      </c>
      <c r="K3801" t="inlineStr">
        <is>
          <t>KG</t>
        </is>
      </c>
      <c r="L3801" t="n">
        <v>9</v>
      </c>
      <c r="M3801" t="n">
        <v>30</v>
      </c>
      <c r="N3801" t="inlineStr">
        <is>
          <t>ALIMENTOS</t>
        </is>
      </c>
      <c r="O3801" t="inlineStr">
        <is>
          <t>02/2026</t>
        </is>
      </c>
    </row>
    <row r="3802">
      <c r="A3802" t="n">
        <v>213029</v>
      </c>
      <c r="B3802" t="n">
        <v>122</v>
      </c>
      <c r="C3802" t="inlineStr">
        <is>
          <t>Arcos</t>
        </is>
      </c>
      <c r="D3802" t="inlineStr">
        <is>
          <t>CECILIA TSUYACO ARAKI SILVA LTDA</t>
        </is>
      </c>
      <c r="E3802" t="inlineStr">
        <is>
          <t>387266</t>
        </is>
      </c>
      <c r="F3802" s="550" t="n">
        <v>46073</v>
      </c>
      <c r="G3802" t="n">
        <v>24509</v>
      </c>
      <c r="H3802" t="inlineStr">
        <is>
          <t>CEBOLA BRANCA KG</t>
        </is>
      </c>
      <c r="I3802" t="inlineStr">
        <is>
          <t>ALIMENTOS</t>
        </is>
      </c>
      <c r="J3802" t="n">
        <v>10</v>
      </c>
      <c r="K3802" t="inlineStr">
        <is>
          <t>KG</t>
        </is>
      </c>
      <c r="L3802" t="n">
        <v>20</v>
      </c>
      <c r="M3802" t="n">
        <v>2</v>
      </c>
      <c r="N3802" t="inlineStr">
        <is>
          <t>ALIMENTOS</t>
        </is>
      </c>
      <c r="O3802" t="inlineStr">
        <is>
          <t>02/2026</t>
        </is>
      </c>
    </row>
    <row r="3803">
      <c r="A3803" t="n">
        <v>213029</v>
      </c>
      <c r="B3803" t="n">
        <v>122</v>
      </c>
      <c r="C3803" t="inlineStr">
        <is>
          <t>Arcos</t>
        </is>
      </c>
      <c r="D3803" t="inlineStr">
        <is>
          <t>CECILIA TSUYACO ARAKI SILVA LTDA</t>
        </is>
      </c>
      <c r="E3803" t="inlineStr">
        <is>
          <t>387266</t>
        </is>
      </c>
      <c r="F3803" s="550" t="n">
        <v>46073</v>
      </c>
      <c r="G3803" t="n">
        <v>19505</v>
      </c>
      <c r="H3803" t="inlineStr">
        <is>
          <t>ALFACE AMERICANA KG</t>
        </is>
      </c>
      <c r="I3803" t="inlineStr">
        <is>
          <t>ALIMENTOS</t>
        </is>
      </c>
      <c r="J3803" t="n">
        <v>1</v>
      </c>
      <c r="K3803" t="inlineStr">
        <is>
          <t>KG</t>
        </is>
      </c>
      <c r="L3803" t="n">
        <v>17</v>
      </c>
      <c r="M3803" t="n">
        <v>17</v>
      </c>
      <c r="N3803" t="inlineStr">
        <is>
          <t>ALIMENTOS</t>
        </is>
      </c>
      <c r="O3803" t="inlineStr">
        <is>
          <t>02/2026</t>
        </is>
      </c>
    </row>
    <row r="3804">
      <c r="A3804" t="n">
        <v>213029</v>
      </c>
      <c r="B3804" t="n">
        <v>122</v>
      </c>
      <c r="C3804" t="inlineStr">
        <is>
          <t>Arcos</t>
        </is>
      </c>
      <c r="D3804" t="inlineStr">
        <is>
          <t>CECILIA TSUYACO ARAKI SILVA LTDA</t>
        </is>
      </c>
      <c r="E3804" t="inlineStr">
        <is>
          <t>387266</t>
        </is>
      </c>
      <c r="F3804" s="550" t="n">
        <v>46073</v>
      </c>
      <c r="G3804" t="n">
        <v>19476</v>
      </c>
      <c r="H3804" t="inlineStr">
        <is>
          <t>MANJERICAO KG</t>
        </is>
      </c>
      <c r="I3804" t="inlineStr">
        <is>
          <t>ALIMENTOS</t>
        </is>
      </c>
      <c r="J3804" t="n">
        <v>0.3</v>
      </c>
      <c r="K3804" t="inlineStr">
        <is>
          <t>KG</t>
        </is>
      </c>
      <c r="L3804" t="n">
        <v>19.5</v>
      </c>
      <c r="M3804" t="n">
        <v>65</v>
      </c>
      <c r="N3804" t="inlineStr">
        <is>
          <t>ALIMENTOS</t>
        </is>
      </c>
      <c r="O3804" t="inlineStr">
        <is>
          <t>02/2026</t>
        </is>
      </c>
    </row>
    <row r="3805">
      <c r="A3805" t="n">
        <v>213029</v>
      </c>
      <c r="B3805" t="n">
        <v>122</v>
      </c>
      <c r="C3805" t="inlineStr">
        <is>
          <t>Arcos</t>
        </is>
      </c>
      <c r="D3805" t="inlineStr">
        <is>
          <t>CECILIA TSUYACO ARAKI SILVA LTDA</t>
        </is>
      </c>
      <c r="E3805" t="inlineStr">
        <is>
          <t>387266</t>
        </is>
      </c>
      <c r="F3805" s="550" t="n">
        <v>46073</v>
      </c>
      <c r="G3805" t="n">
        <v>19480</v>
      </c>
      <c r="H3805" t="inlineStr">
        <is>
          <t>HORTELA HIDROPONICA KG</t>
        </is>
      </c>
      <c r="I3805" t="inlineStr">
        <is>
          <t>ALIMENTOS</t>
        </is>
      </c>
      <c r="J3805" t="n">
        <v>0.2</v>
      </c>
      <c r="K3805" t="inlineStr">
        <is>
          <t>KG</t>
        </is>
      </c>
      <c r="L3805" t="n">
        <v>3.6</v>
      </c>
      <c r="M3805" t="n">
        <v>18</v>
      </c>
      <c r="N3805" t="inlineStr">
        <is>
          <t>ALIMENTOS</t>
        </is>
      </c>
      <c r="O3805" t="inlineStr">
        <is>
          <t>02/2026</t>
        </is>
      </c>
    </row>
    <row r="3806">
      <c r="A3806" t="n">
        <v>213029</v>
      </c>
      <c r="B3806" t="n">
        <v>122</v>
      </c>
      <c r="C3806" t="inlineStr">
        <is>
          <t>Arcos</t>
        </is>
      </c>
      <c r="D3806" t="inlineStr">
        <is>
          <t>CECILIA TSUYACO ARAKI SILVA LTDA</t>
        </is>
      </c>
      <c r="E3806" t="inlineStr">
        <is>
          <t>387266</t>
        </is>
      </c>
      <c r="F3806" s="550" t="n">
        <v>46073</v>
      </c>
      <c r="G3806" t="n">
        <v>19488</v>
      </c>
      <c r="H3806" t="inlineStr">
        <is>
          <t>CEBOLINHA KG</t>
        </is>
      </c>
      <c r="I3806" t="inlineStr">
        <is>
          <t>ALIMENTOS</t>
        </is>
      </c>
      <c r="J3806" t="n">
        <v>0.8</v>
      </c>
      <c r="K3806" t="inlineStr">
        <is>
          <t>KG</t>
        </is>
      </c>
      <c r="L3806" t="n">
        <v>11.2</v>
      </c>
      <c r="M3806" t="n">
        <v>14</v>
      </c>
      <c r="N3806" t="inlineStr">
        <is>
          <t>ALIMENTOS</t>
        </is>
      </c>
      <c r="O3806" t="inlineStr">
        <is>
          <t>02/2026</t>
        </is>
      </c>
    </row>
    <row r="3807">
      <c r="A3807" t="n">
        <v>213029</v>
      </c>
      <c r="B3807" t="n">
        <v>122</v>
      </c>
      <c r="C3807" t="inlineStr">
        <is>
          <t>Arcos</t>
        </is>
      </c>
      <c r="D3807" t="inlineStr">
        <is>
          <t>CECILIA TSUYACO ARAKI SILVA LTDA</t>
        </is>
      </c>
      <c r="E3807" t="inlineStr">
        <is>
          <t>387266</t>
        </is>
      </c>
      <c r="F3807" s="550" t="n">
        <v>46073</v>
      </c>
      <c r="G3807" t="n">
        <v>19498</v>
      </c>
      <c r="H3807" t="inlineStr">
        <is>
          <t>ALFACE ROMANA KG</t>
        </is>
      </c>
      <c r="I3807" t="inlineStr">
        <is>
          <t>ALIMENTOS</t>
        </is>
      </c>
      <c r="J3807" t="n">
        <v>1</v>
      </c>
      <c r="K3807" t="inlineStr">
        <is>
          <t>KG</t>
        </is>
      </c>
      <c r="L3807" t="n">
        <v>20</v>
      </c>
      <c r="M3807" t="n">
        <v>20</v>
      </c>
      <c r="N3807" t="inlineStr">
        <is>
          <t>ALIMENTOS</t>
        </is>
      </c>
      <c r="O3807" t="inlineStr">
        <is>
          <t>02/2026</t>
        </is>
      </c>
    </row>
    <row r="3808">
      <c r="A3808" t="n">
        <v>213029</v>
      </c>
      <c r="B3808" t="n">
        <v>122</v>
      </c>
      <c r="C3808" t="inlineStr">
        <is>
          <t>Arcos</t>
        </is>
      </c>
      <c r="D3808" t="inlineStr">
        <is>
          <t>CECILIA TSUYACO ARAKI SILVA LTDA</t>
        </is>
      </c>
      <c r="E3808" t="inlineStr">
        <is>
          <t>387266</t>
        </is>
      </c>
      <c r="F3808" s="550" t="n">
        <v>46073</v>
      </c>
      <c r="G3808" t="n">
        <v>19558</v>
      </c>
      <c r="H3808" t="inlineStr">
        <is>
          <t>QUIABO KG</t>
        </is>
      </c>
      <c r="I3808" t="inlineStr">
        <is>
          <t>ALIMENTOS</t>
        </is>
      </c>
      <c r="J3808" t="n">
        <v>0.6</v>
      </c>
      <c r="K3808" t="inlineStr">
        <is>
          <t>KG</t>
        </is>
      </c>
      <c r="L3808" t="n">
        <v>7.8</v>
      </c>
      <c r="M3808" t="n">
        <v>13</v>
      </c>
      <c r="N3808" t="inlineStr">
        <is>
          <t>ALIMENTOS</t>
        </is>
      </c>
      <c r="O3808" t="inlineStr">
        <is>
          <t>02/2026</t>
        </is>
      </c>
    </row>
    <row r="3809">
      <c r="A3809" t="n">
        <v>213029</v>
      </c>
      <c r="B3809" t="n">
        <v>122</v>
      </c>
      <c r="C3809" t="inlineStr">
        <is>
          <t>Arcos</t>
        </is>
      </c>
      <c r="D3809" t="inlineStr">
        <is>
          <t>CECILIA TSUYACO ARAKI SILVA LTDA</t>
        </is>
      </c>
      <c r="E3809" t="inlineStr">
        <is>
          <t>387266</t>
        </is>
      </c>
      <c r="F3809" s="550" t="n">
        <v>46073</v>
      </c>
      <c r="G3809" t="n">
        <v>19743</v>
      </c>
      <c r="H3809" t="inlineStr">
        <is>
          <t>MACA VERDE KG</t>
        </is>
      </c>
      <c r="I3809" t="inlineStr">
        <is>
          <t>ALIMENTOS</t>
        </is>
      </c>
      <c r="J3809" t="n">
        <v>6</v>
      </c>
      <c r="K3809" t="inlineStr">
        <is>
          <t>KG</t>
        </is>
      </c>
      <c r="L3809" t="n">
        <v>87</v>
      </c>
      <c r="M3809" t="n">
        <v>14.5</v>
      </c>
      <c r="N3809" t="inlineStr">
        <is>
          <t>ALIMENTOS</t>
        </is>
      </c>
      <c r="O3809" t="inlineStr">
        <is>
          <t>02/2026</t>
        </is>
      </c>
    </row>
    <row r="3810">
      <c r="A3810" t="n">
        <v>213029</v>
      </c>
      <c r="B3810" t="n">
        <v>122</v>
      </c>
      <c r="C3810" t="inlineStr">
        <is>
          <t>Arcos</t>
        </is>
      </c>
      <c r="D3810" t="inlineStr">
        <is>
          <t>CECILIA TSUYACO ARAKI SILVA LTDA</t>
        </is>
      </c>
      <c r="E3810" t="inlineStr">
        <is>
          <t>387266</t>
        </is>
      </c>
      <c r="F3810" s="550" t="n">
        <v>46073</v>
      </c>
      <c r="G3810" t="n">
        <v>19626</v>
      </c>
      <c r="H3810" t="inlineStr">
        <is>
          <t>CEBOLA ECHALOTAS KG</t>
        </is>
      </c>
      <c r="I3810" t="inlineStr">
        <is>
          <t>ALIMENTOS</t>
        </is>
      </c>
      <c r="J3810" t="n">
        <v>1</v>
      </c>
      <c r="K3810" t="inlineStr">
        <is>
          <t>KG</t>
        </is>
      </c>
      <c r="L3810" t="n">
        <v>3</v>
      </c>
      <c r="M3810" t="n">
        <v>3</v>
      </c>
      <c r="N3810" t="inlineStr">
        <is>
          <t>ALIMENTOS</t>
        </is>
      </c>
      <c r="O3810" t="inlineStr">
        <is>
          <t>02/2026</t>
        </is>
      </c>
    </row>
    <row r="3811">
      <c r="A3811" t="n">
        <v>213029</v>
      </c>
      <c r="B3811" t="n">
        <v>122</v>
      </c>
      <c r="C3811" t="inlineStr">
        <is>
          <t>Arcos</t>
        </is>
      </c>
      <c r="D3811" t="inlineStr">
        <is>
          <t>CECILIA TSUYACO ARAKI SILVA LTDA</t>
        </is>
      </c>
      <c r="E3811" t="inlineStr">
        <is>
          <t>387266</t>
        </is>
      </c>
      <c r="F3811" s="550" t="n">
        <v>46073</v>
      </c>
      <c r="G3811" t="n">
        <v>19657</v>
      </c>
      <c r="H3811" t="inlineStr">
        <is>
          <t>ABOBORA PESCOCO KG</t>
        </is>
      </c>
      <c r="I3811" t="inlineStr">
        <is>
          <t>ALIMENTOS</t>
        </is>
      </c>
      <c r="J3811" t="n">
        <v>1.5</v>
      </c>
      <c r="K3811" t="inlineStr">
        <is>
          <t>KG</t>
        </is>
      </c>
      <c r="L3811" t="n">
        <v>7.05</v>
      </c>
      <c r="M3811" t="n">
        <v>4.7</v>
      </c>
      <c r="N3811" t="inlineStr">
        <is>
          <t>ALIMENTOS</t>
        </is>
      </c>
      <c r="O3811" t="inlineStr">
        <is>
          <t>02/2026</t>
        </is>
      </c>
    </row>
    <row r="3812">
      <c r="A3812" t="n">
        <v>213029</v>
      </c>
      <c r="B3812" t="n">
        <v>122</v>
      </c>
      <c r="C3812" t="inlineStr">
        <is>
          <t>Arcos</t>
        </is>
      </c>
      <c r="D3812" t="inlineStr">
        <is>
          <t>CECILIA TSUYACO ARAKI SILVA LTDA</t>
        </is>
      </c>
      <c r="E3812" t="inlineStr">
        <is>
          <t>387266</t>
        </is>
      </c>
      <c r="F3812" s="550" t="n">
        <v>46073</v>
      </c>
      <c r="G3812" t="n">
        <v>23186</v>
      </c>
      <c r="H3812" t="inlineStr">
        <is>
          <t>TOMATE CARMEM SALADA KG</t>
        </is>
      </c>
      <c r="I3812" t="inlineStr">
        <is>
          <t>ALIMENTOS</t>
        </is>
      </c>
      <c r="J3812" t="n">
        <v>15</v>
      </c>
      <c r="K3812" t="inlineStr">
        <is>
          <t>KG</t>
        </is>
      </c>
      <c r="L3812" t="n">
        <v>102</v>
      </c>
      <c r="M3812" t="n">
        <v>6.8</v>
      </c>
      <c r="N3812" t="inlineStr">
        <is>
          <t>ALIMENTOS</t>
        </is>
      </c>
      <c r="O3812" t="inlineStr">
        <is>
          <t>02/2026</t>
        </is>
      </c>
    </row>
    <row r="3813">
      <c r="A3813" t="n">
        <v>213029</v>
      </c>
      <c r="B3813" t="n">
        <v>122</v>
      </c>
      <c r="C3813" t="inlineStr">
        <is>
          <t>Arcos</t>
        </is>
      </c>
      <c r="D3813" t="inlineStr">
        <is>
          <t>CECILIA TSUYACO ARAKI SILVA LTDA</t>
        </is>
      </c>
      <c r="E3813" t="inlineStr">
        <is>
          <t>387266</t>
        </is>
      </c>
      <c r="F3813" s="550" t="n">
        <v>46073</v>
      </c>
      <c r="G3813" t="n">
        <v>23198</v>
      </c>
      <c r="H3813" t="inlineStr">
        <is>
          <t>PIMENTAO VERMELHO KG</t>
        </is>
      </c>
      <c r="I3813" t="inlineStr">
        <is>
          <t>ALIMENTOS</t>
        </is>
      </c>
      <c r="J3813" t="n">
        <v>0.5</v>
      </c>
      <c r="K3813" t="inlineStr">
        <is>
          <t>KG</t>
        </is>
      </c>
      <c r="L3813" t="n">
        <v>8</v>
      </c>
      <c r="M3813" t="n">
        <v>16</v>
      </c>
      <c r="N3813" t="inlineStr">
        <is>
          <t>ALIMENTOS</t>
        </is>
      </c>
      <c r="O3813" t="inlineStr">
        <is>
          <t>02/2026</t>
        </is>
      </c>
    </row>
    <row r="3814">
      <c r="A3814" t="n">
        <v>213029</v>
      </c>
      <c r="B3814" t="n">
        <v>122</v>
      </c>
      <c r="C3814" t="inlineStr">
        <is>
          <t>Arcos</t>
        </is>
      </c>
      <c r="D3814" t="inlineStr">
        <is>
          <t>CECILIA TSUYACO ARAKI SILVA LTDA</t>
        </is>
      </c>
      <c r="E3814" t="inlineStr">
        <is>
          <t>387266</t>
        </is>
      </c>
      <c r="F3814" s="550" t="n">
        <v>46073</v>
      </c>
      <c r="G3814" t="n">
        <v>23236</v>
      </c>
      <c r="H3814" t="inlineStr">
        <is>
          <t>COUVE MANTEIGA KG</t>
        </is>
      </c>
      <c r="I3814" t="inlineStr">
        <is>
          <t>ALIMENTOS</t>
        </is>
      </c>
      <c r="J3814" t="n">
        <v>2.5</v>
      </c>
      <c r="K3814" t="inlineStr">
        <is>
          <t>KG</t>
        </is>
      </c>
      <c r="L3814" t="n">
        <v>17</v>
      </c>
      <c r="M3814" t="n">
        <v>6.8</v>
      </c>
      <c r="N3814" t="inlineStr">
        <is>
          <t>ALIMENTOS</t>
        </is>
      </c>
      <c r="O3814" t="inlineStr">
        <is>
          <t>02/2026</t>
        </is>
      </c>
    </row>
    <row r="3815">
      <c r="A3815" t="n">
        <v>213029</v>
      </c>
      <c r="B3815" t="n">
        <v>122</v>
      </c>
      <c r="C3815" t="inlineStr">
        <is>
          <t>Arcos</t>
        </is>
      </c>
      <c r="D3815" t="inlineStr">
        <is>
          <t>CECILIA TSUYACO ARAKI SILVA LTDA</t>
        </is>
      </c>
      <c r="E3815" t="inlineStr">
        <is>
          <t>387266</t>
        </is>
      </c>
      <c r="F3815" s="550" t="n">
        <v>46073</v>
      </c>
      <c r="G3815" t="n">
        <v>23359</v>
      </c>
      <c r="H3815" t="inlineStr">
        <is>
          <t>LIMAO TAHITI KG</t>
        </is>
      </c>
      <c r="I3815" t="inlineStr">
        <is>
          <t>ALIMENTOS</t>
        </is>
      </c>
      <c r="J3815" t="n">
        <v>10</v>
      </c>
      <c r="K3815" t="inlineStr">
        <is>
          <t>KG</t>
        </is>
      </c>
      <c r="L3815" t="n">
        <v>29</v>
      </c>
      <c r="M3815" t="n">
        <v>2.9</v>
      </c>
      <c r="N3815" t="inlineStr">
        <is>
          <t>ALIMENTOS</t>
        </is>
      </c>
      <c r="O3815" t="inlineStr">
        <is>
          <t>02/2026</t>
        </is>
      </c>
    </row>
    <row r="3816">
      <c r="A3816" t="n">
        <v>213029</v>
      </c>
      <c r="B3816" t="n">
        <v>122</v>
      </c>
      <c r="C3816" t="inlineStr">
        <is>
          <t>Arcos</t>
        </is>
      </c>
      <c r="D3816" t="inlineStr">
        <is>
          <t>CECILIA TSUYACO ARAKI SILVA LTDA</t>
        </is>
      </c>
      <c r="E3816" t="inlineStr">
        <is>
          <t>387266</t>
        </is>
      </c>
      <c r="F3816" s="550" t="n">
        <v>46073</v>
      </c>
      <c r="G3816" t="n">
        <v>24037</v>
      </c>
      <c r="H3816" t="inlineStr">
        <is>
          <t>ALHO TRITURADO FRITO</t>
        </is>
      </c>
      <c r="I3816" t="inlineStr">
        <is>
          <t>ALIMENTOS</t>
        </is>
      </c>
      <c r="J3816" t="n">
        <v>3</v>
      </c>
      <c r="K3816" t="inlineStr">
        <is>
          <t>KG</t>
        </is>
      </c>
      <c r="L3816" t="n">
        <v>58.5</v>
      </c>
      <c r="M3816" t="n">
        <v>19.5</v>
      </c>
      <c r="N3816" t="inlineStr">
        <is>
          <t>ALIMENTOS</t>
        </is>
      </c>
      <c r="O3816" t="inlineStr">
        <is>
          <t>02/2026</t>
        </is>
      </c>
    </row>
    <row r="3817">
      <c r="A3817" t="n">
        <v>213029</v>
      </c>
      <c r="B3817" t="n">
        <v>122</v>
      </c>
      <c r="C3817" t="inlineStr">
        <is>
          <t>Arcos</t>
        </is>
      </c>
      <c r="D3817" t="inlineStr">
        <is>
          <t>CECILIA TSUYACO ARAKI SILVA LTDA</t>
        </is>
      </c>
      <c r="E3817" t="inlineStr">
        <is>
          <t>387266</t>
        </is>
      </c>
      <c r="F3817" s="550" t="n">
        <v>46073</v>
      </c>
      <c r="G3817" t="n">
        <v>23095</v>
      </c>
      <c r="H3817" t="inlineStr">
        <is>
          <t>OVO CAIPIRA UN</t>
        </is>
      </c>
      <c r="I3817" t="inlineStr">
        <is>
          <t>ALIMENTOS</t>
        </is>
      </c>
      <c r="J3817" t="n">
        <v>150</v>
      </c>
      <c r="K3817" t="inlineStr">
        <is>
          <t>UN</t>
        </is>
      </c>
      <c r="L3817" t="n">
        <v>210</v>
      </c>
      <c r="M3817" t="n">
        <v>1.4</v>
      </c>
      <c r="N3817" t="inlineStr">
        <is>
          <t>ALIMENTOS</t>
        </is>
      </c>
      <c r="O3817" t="inlineStr">
        <is>
          <t>02/2026</t>
        </is>
      </c>
    </row>
    <row r="3818">
      <c r="A3818" t="n">
        <v>213029</v>
      </c>
      <c r="B3818" t="n">
        <v>122</v>
      </c>
      <c r="C3818" t="inlineStr">
        <is>
          <t>Arcos</t>
        </is>
      </c>
      <c r="D3818" t="inlineStr">
        <is>
          <t>CECILIA TSUYACO ARAKI SILVA LTDA</t>
        </is>
      </c>
      <c r="E3818" t="inlineStr">
        <is>
          <t>387266</t>
        </is>
      </c>
      <c r="F3818" s="550" t="n">
        <v>46073</v>
      </c>
      <c r="G3818" t="n">
        <v>19472</v>
      </c>
      <c r="H3818" t="inlineStr">
        <is>
          <t>RUCULA KG</t>
        </is>
      </c>
      <c r="I3818" t="inlineStr">
        <is>
          <t>ALIMENTOS</t>
        </is>
      </c>
      <c r="J3818" t="n">
        <v>1.2</v>
      </c>
      <c r="K3818" t="inlineStr">
        <is>
          <t>KG</t>
        </is>
      </c>
      <c r="L3818" t="n">
        <v>32.4</v>
      </c>
      <c r="M3818" t="n">
        <v>27</v>
      </c>
      <c r="N3818" t="inlineStr">
        <is>
          <t>ALIMENTOS</t>
        </is>
      </c>
      <c r="O3818" t="inlineStr">
        <is>
          <t>02/2026</t>
        </is>
      </c>
    </row>
    <row r="3819">
      <c r="A3819" t="n">
        <v>213017</v>
      </c>
      <c r="B3819" t="n">
        <v>122</v>
      </c>
      <c r="C3819" t="inlineStr">
        <is>
          <t>Arcos</t>
        </is>
      </c>
      <c r="D3819" t="inlineStr">
        <is>
          <t>MARIO PEDRO FELICIANO - HORTIFRUTI</t>
        </is>
      </c>
      <c r="E3819" t="inlineStr">
        <is>
          <t>468428</t>
        </is>
      </c>
      <c r="F3819" s="550" t="n">
        <v>46074</v>
      </c>
      <c r="G3819" t="n">
        <v>19634</v>
      </c>
      <c r="H3819" t="inlineStr">
        <is>
          <t>BERINJELA KG</t>
        </is>
      </c>
      <c r="I3819" t="inlineStr">
        <is>
          <t>ALIMENTOS</t>
        </is>
      </c>
      <c r="J3819" t="n">
        <v>1.1</v>
      </c>
      <c r="K3819" t="inlineStr">
        <is>
          <t>KG</t>
        </is>
      </c>
      <c r="L3819" t="n">
        <v>7.5</v>
      </c>
      <c r="M3819" t="n">
        <v>6.818182</v>
      </c>
      <c r="N3819" t="inlineStr">
        <is>
          <t>ALIMENTOS</t>
        </is>
      </c>
      <c r="O3819" t="inlineStr">
        <is>
          <t>02/2026</t>
        </is>
      </c>
    </row>
    <row r="3820">
      <c r="A3820" t="n">
        <v>213017</v>
      </c>
      <c r="B3820" t="n">
        <v>122</v>
      </c>
      <c r="C3820" t="inlineStr">
        <is>
          <t>Arcos</t>
        </is>
      </c>
      <c r="D3820" t="inlineStr">
        <is>
          <t>MARIO PEDRO FELICIANO - HORTIFRUTI</t>
        </is>
      </c>
      <c r="E3820" t="inlineStr">
        <is>
          <t>468428</t>
        </is>
      </c>
      <c r="F3820" s="550" t="n">
        <v>46074</v>
      </c>
      <c r="G3820" t="n">
        <v>19654</v>
      </c>
      <c r="H3820" t="inlineStr">
        <is>
          <t>ABOBRINHA ITALIANA GRAUDA KG</t>
        </is>
      </c>
      <c r="I3820" t="inlineStr">
        <is>
          <t>ALIMENTOS</t>
        </is>
      </c>
      <c r="J3820" t="n">
        <v>2</v>
      </c>
      <c r="K3820" t="inlineStr">
        <is>
          <t>KG</t>
        </is>
      </c>
      <c r="L3820" t="n">
        <v>15.94</v>
      </c>
      <c r="M3820" t="n">
        <v>7.97</v>
      </c>
      <c r="N3820" t="inlineStr">
        <is>
          <t>ALIMENTOS</t>
        </is>
      </c>
      <c r="O3820" t="inlineStr">
        <is>
          <t>02/2026</t>
        </is>
      </c>
    </row>
    <row r="3821">
      <c r="A3821" t="n">
        <v>213017</v>
      </c>
      <c r="B3821" t="n">
        <v>122</v>
      </c>
      <c r="C3821" t="inlineStr">
        <is>
          <t>Arcos</t>
        </is>
      </c>
      <c r="D3821" t="inlineStr">
        <is>
          <t>MARIO PEDRO FELICIANO - HORTIFRUTI</t>
        </is>
      </c>
      <c r="E3821" t="inlineStr">
        <is>
          <t>468428</t>
        </is>
      </c>
      <c r="F3821" s="550" t="n">
        <v>46074</v>
      </c>
      <c r="G3821" t="n">
        <v>19465</v>
      </c>
      <c r="H3821" t="inlineStr">
        <is>
          <t>SALSAO KG</t>
        </is>
      </c>
      <c r="I3821" t="inlineStr">
        <is>
          <t>ALIMENTOS</t>
        </is>
      </c>
      <c r="J3821" t="n">
        <v>1.3</v>
      </c>
      <c r="K3821" t="inlineStr">
        <is>
          <t>KG</t>
        </is>
      </c>
      <c r="L3821" t="n">
        <v>8.49</v>
      </c>
      <c r="M3821" t="n">
        <v>6.530769</v>
      </c>
      <c r="N3821" t="inlineStr">
        <is>
          <t>ALIMENTOS</t>
        </is>
      </c>
      <c r="O3821" t="inlineStr">
        <is>
          <t>02/2026</t>
        </is>
      </c>
    </row>
    <row r="3822">
      <c r="A3822" t="n">
        <v>213017</v>
      </c>
      <c r="B3822" t="n">
        <v>122</v>
      </c>
      <c r="C3822" t="inlineStr">
        <is>
          <t>Arcos</t>
        </is>
      </c>
      <c r="D3822" t="inlineStr">
        <is>
          <t>MARIO PEDRO FELICIANO - HORTIFRUTI</t>
        </is>
      </c>
      <c r="E3822" t="inlineStr">
        <is>
          <t>468428</t>
        </is>
      </c>
      <c r="F3822" s="550" t="n">
        <v>46074</v>
      </c>
      <c r="G3822" t="n">
        <v>19572</v>
      </c>
      <c r="H3822" t="inlineStr">
        <is>
          <t>PIMENTA DEDO DE MOCA KG</t>
        </is>
      </c>
      <c r="I3822" t="inlineStr">
        <is>
          <t>ALIMENTOS</t>
        </is>
      </c>
      <c r="J3822" t="n">
        <v>0.2</v>
      </c>
      <c r="K3822" t="inlineStr">
        <is>
          <t>KG</t>
        </is>
      </c>
      <c r="L3822" t="n">
        <v>3.77</v>
      </c>
      <c r="M3822" t="n">
        <v>18.85</v>
      </c>
      <c r="N3822" t="inlineStr">
        <is>
          <t>ALIMENTOS</t>
        </is>
      </c>
      <c r="O3822" t="inlineStr">
        <is>
          <t>02/2026</t>
        </is>
      </c>
    </row>
    <row r="3823">
      <c r="A3823" t="n">
        <v>213017</v>
      </c>
      <c r="B3823" t="n">
        <v>122</v>
      </c>
      <c r="C3823" t="inlineStr">
        <is>
          <t>Arcos</t>
        </is>
      </c>
      <c r="D3823" t="inlineStr">
        <is>
          <t>MARIO PEDRO FELICIANO - HORTIFRUTI</t>
        </is>
      </c>
      <c r="E3823" t="inlineStr">
        <is>
          <t>468428</t>
        </is>
      </c>
      <c r="F3823" s="550" t="n">
        <v>46074</v>
      </c>
      <c r="G3823" t="n">
        <v>19647</v>
      </c>
      <c r="H3823" t="inlineStr">
        <is>
          <t>ALHO PORO KG</t>
        </is>
      </c>
      <c r="I3823" t="inlineStr">
        <is>
          <t>ALIMENTOS</t>
        </is>
      </c>
      <c r="J3823" t="n">
        <v>1.1</v>
      </c>
      <c r="K3823" t="inlineStr">
        <is>
          <t>KG</t>
        </is>
      </c>
      <c r="L3823" t="n">
        <v>14.36</v>
      </c>
      <c r="M3823" t="n">
        <v>13.054545</v>
      </c>
      <c r="N3823" t="inlineStr">
        <is>
          <t>ALIMENTOS</t>
        </is>
      </c>
      <c r="O3823" t="inlineStr">
        <is>
          <t>02/2026</t>
        </is>
      </c>
    </row>
    <row r="3824">
      <c r="A3824" t="n">
        <v>213017</v>
      </c>
      <c r="B3824" t="n">
        <v>122</v>
      </c>
      <c r="C3824" t="inlineStr">
        <is>
          <t>Arcos</t>
        </is>
      </c>
      <c r="D3824" t="inlineStr">
        <is>
          <t>MARIO PEDRO FELICIANO - HORTIFRUTI</t>
        </is>
      </c>
      <c r="E3824" t="inlineStr">
        <is>
          <t>468428</t>
        </is>
      </c>
      <c r="F3824" s="550" t="n">
        <v>46074</v>
      </c>
      <c r="G3824" t="n">
        <v>19652</v>
      </c>
      <c r="H3824" t="inlineStr">
        <is>
          <t>ALHO COMUM KG</t>
        </is>
      </c>
      <c r="I3824" t="inlineStr">
        <is>
          <t>ALIMENTOS</t>
        </is>
      </c>
      <c r="J3824" t="n">
        <v>1</v>
      </c>
      <c r="K3824" t="inlineStr">
        <is>
          <t>KG</t>
        </is>
      </c>
      <c r="L3824" t="n">
        <v>21.02</v>
      </c>
      <c r="M3824" t="n">
        <v>21.02</v>
      </c>
      <c r="N3824" t="inlineStr">
        <is>
          <t>ALIMENTOS</t>
        </is>
      </c>
      <c r="O3824" t="inlineStr">
        <is>
          <t>02/2026</t>
        </is>
      </c>
    </row>
    <row r="3825">
      <c r="A3825" t="n">
        <v>213017</v>
      </c>
      <c r="B3825" t="n">
        <v>122</v>
      </c>
      <c r="C3825" t="inlineStr">
        <is>
          <t>Arcos</t>
        </is>
      </c>
      <c r="D3825" t="inlineStr">
        <is>
          <t>MARIO PEDRO FELICIANO - HORTIFRUTI</t>
        </is>
      </c>
      <c r="E3825" t="inlineStr">
        <is>
          <t>468428</t>
        </is>
      </c>
      <c r="F3825" s="550" t="n">
        <v>46074</v>
      </c>
      <c r="G3825" t="n">
        <v>19759</v>
      </c>
      <c r="H3825" t="inlineStr">
        <is>
          <t>LARANJA BAHIA KG</t>
        </is>
      </c>
      <c r="I3825" t="inlineStr">
        <is>
          <t>ALIMENTOS</t>
        </is>
      </c>
      <c r="J3825" t="n">
        <v>5.2</v>
      </c>
      <c r="K3825" t="inlineStr">
        <is>
          <t>KG</t>
        </is>
      </c>
      <c r="L3825" t="n">
        <v>52.42</v>
      </c>
      <c r="M3825" t="n">
        <v>10.080769</v>
      </c>
      <c r="N3825" t="inlineStr">
        <is>
          <t>ALIMENTOS</t>
        </is>
      </c>
      <c r="O3825" t="inlineStr">
        <is>
          <t>02/2026</t>
        </is>
      </c>
    </row>
    <row r="3826">
      <c r="A3826" t="n">
        <v>213017</v>
      </c>
      <c r="B3826" t="n">
        <v>122</v>
      </c>
      <c r="C3826" t="inlineStr">
        <is>
          <t>Arcos</t>
        </is>
      </c>
      <c r="D3826" t="inlineStr">
        <is>
          <t>MARIO PEDRO FELICIANO - HORTIFRUTI</t>
        </is>
      </c>
      <c r="E3826" t="inlineStr">
        <is>
          <t>468428</t>
        </is>
      </c>
      <c r="F3826" s="550" t="n">
        <v>46074</v>
      </c>
      <c r="G3826" t="n">
        <v>19748</v>
      </c>
      <c r="H3826" t="inlineStr">
        <is>
          <t>MACA FUJI KG</t>
        </is>
      </c>
      <c r="I3826" t="inlineStr">
        <is>
          <t>ALIMENTOS</t>
        </is>
      </c>
      <c r="J3826" t="n">
        <v>3</v>
      </c>
      <c r="K3826" t="inlineStr">
        <is>
          <t>KG</t>
        </is>
      </c>
      <c r="L3826" t="n">
        <v>36.75</v>
      </c>
      <c r="M3826" t="n">
        <v>12.25</v>
      </c>
      <c r="N3826" t="inlineStr">
        <is>
          <t>ALIMENTOS</t>
        </is>
      </c>
      <c r="O3826" t="inlineStr">
        <is>
          <t>02/2026</t>
        </is>
      </c>
    </row>
    <row r="3827">
      <c r="A3827" t="n">
        <v>213017</v>
      </c>
      <c r="B3827" t="n">
        <v>122</v>
      </c>
      <c r="C3827" t="inlineStr">
        <is>
          <t>Arcos</t>
        </is>
      </c>
      <c r="D3827" t="inlineStr">
        <is>
          <t>MARIO PEDRO FELICIANO - HORTIFRUTI</t>
        </is>
      </c>
      <c r="E3827" t="inlineStr">
        <is>
          <t>468428</t>
        </is>
      </c>
      <c r="F3827" s="550" t="n">
        <v>46074</v>
      </c>
      <c r="G3827" t="n">
        <v>23113</v>
      </c>
      <c r="H3827" t="inlineStr">
        <is>
          <t>SALSA KG</t>
        </is>
      </c>
      <c r="I3827" t="inlineStr">
        <is>
          <t>ALIMENTOS</t>
        </is>
      </c>
      <c r="J3827" t="n">
        <v>1.2</v>
      </c>
      <c r="K3827" t="inlineStr">
        <is>
          <t>KG</t>
        </is>
      </c>
      <c r="L3827" t="n">
        <v>12.01</v>
      </c>
      <c r="M3827" t="n">
        <v>10.008333</v>
      </c>
      <c r="N3827" t="inlineStr">
        <is>
          <t>ALIMENTOS</t>
        </is>
      </c>
      <c r="O3827" t="inlineStr">
        <is>
          <t>02/2026</t>
        </is>
      </c>
    </row>
    <row r="3828">
      <c r="A3828" t="n">
        <v>213017</v>
      </c>
      <c r="B3828" t="n">
        <v>122</v>
      </c>
      <c r="C3828" t="inlineStr">
        <is>
          <t>Arcos</t>
        </is>
      </c>
      <c r="D3828" t="inlineStr">
        <is>
          <t>MARIO PEDRO FELICIANO - HORTIFRUTI</t>
        </is>
      </c>
      <c r="E3828" t="inlineStr">
        <is>
          <t>468428</t>
        </is>
      </c>
      <c r="F3828" s="550" t="n">
        <v>46074</v>
      </c>
      <c r="G3828" t="n">
        <v>23195</v>
      </c>
      <c r="H3828" t="inlineStr">
        <is>
          <t>RABANETE KG</t>
        </is>
      </c>
      <c r="I3828" t="inlineStr">
        <is>
          <t>ALIMENTOS</t>
        </is>
      </c>
      <c r="J3828" t="n">
        <v>1</v>
      </c>
      <c r="K3828" t="inlineStr">
        <is>
          <t>KG</t>
        </is>
      </c>
      <c r="L3828" t="n">
        <v>14.5</v>
      </c>
      <c r="M3828" t="n">
        <v>14.5</v>
      </c>
      <c r="N3828" t="inlineStr">
        <is>
          <t>ALIMENTOS</t>
        </is>
      </c>
      <c r="O3828" t="inlineStr">
        <is>
          <t>02/2026</t>
        </is>
      </c>
    </row>
    <row r="3829">
      <c r="A3829" t="n">
        <v>213017</v>
      </c>
      <c r="B3829" t="n">
        <v>122</v>
      </c>
      <c r="C3829" t="inlineStr">
        <is>
          <t>Arcos</t>
        </is>
      </c>
      <c r="D3829" t="inlineStr">
        <is>
          <t>MARIO PEDRO FELICIANO - HORTIFRUTI</t>
        </is>
      </c>
      <c r="E3829" t="inlineStr">
        <is>
          <t>468428</t>
        </is>
      </c>
      <c r="F3829" s="550" t="n">
        <v>46074</v>
      </c>
      <c r="G3829" t="n">
        <v>23389</v>
      </c>
      <c r="H3829" t="inlineStr">
        <is>
          <t>BANANA NANICA KG</t>
        </is>
      </c>
      <c r="I3829" t="inlineStr">
        <is>
          <t>ALIMENTOS</t>
        </is>
      </c>
      <c r="J3829" t="n">
        <v>6.8</v>
      </c>
      <c r="K3829" t="inlineStr">
        <is>
          <t>KG</t>
        </is>
      </c>
      <c r="L3829" t="n">
        <v>32.84</v>
      </c>
      <c r="M3829" t="n">
        <v>4.829412</v>
      </c>
      <c r="N3829" t="inlineStr">
        <is>
          <t>ALIMENTOS</t>
        </is>
      </c>
      <c r="O3829" t="inlineStr">
        <is>
          <t>02/2026</t>
        </is>
      </c>
    </row>
    <row r="3830">
      <c r="A3830" t="n">
        <v>213017</v>
      </c>
      <c r="B3830" t="n">
        <v>122</v>
      </c>
      <c r="C3830" t="inlineStr">
        <is>
          <t>Arcos</t>
        </is>
      </c>
      <c r="D3830" t="inlineStr">
        <is>
          <t>MARIO PEDRO FELICIANO - HORTIFRUTI</t>
        </is>
      </c>
      <c r="E3830" t="inlineStr">
        <is>
          <t>468428</t>
        </is>
      </c>
      <c r="F3830" s="550" t="n">
        <v>46074</v>
      </c>
      <c r="G3830" t="n">
        <v>19632</v>
      </c>
      <c r="H3830" t="inlineStr">
        <is>
          <t>BETERRABA KG</t>
        </is>
      </c>
      <c r="I3830" t="inlineStr">
        <is>
          <t>ALIMENTOS</t>
        </is>
      </c>
      <c r="J3830" t="n">
        <v>2</v>
      </c>
      <c r="K3830" t="inlineStr">
        <is>
          <t>KG</t>
        </is>
      </c>
      <c r="L3830" t="n">
        <v>6.52</v>
      </c>
      <c r="M3830" t="n">
        <v>3.26</v>
      </c>
      <c r="N3830" t="inlineStr">
        <is>
          <t>ALIMENTOS</t>
        </is>
      </c>
      <c r="O3830" t="inlineStr">
        <is>
          <t>02/2026</t>
        </is>
      </c>
    </row>
    <row r="3831">
      <c r="A3831" t="n">
        <v>213016</v>
      </c>
      <c r="B3831" t="n">
        <v>122</v>
      </c>
      <c r="C3831" t="inlineStr">
        <is>
          <t>Arcos</t>
        </is>
      </c>
      <c r="D3831" t="inlineStr">
        <is>
          <t>SOUBIO BRASIL LTDA</t>
        </is>
      </c>
      <c r="E3831" t="inlineStr">
        <is>
          <t>5731</t>
        </is>
      </c>
      <c r="F3831" s="550" t="n">
        <v>46071</v>
      </c>
      <c r="G3831" t="n">
        <v>17549</v>
      </c>
      <c r="H3831" t="inlineStr">
        <is>
          <t>COLHER DESCARTAVEL BIO C/100UN</t>
        </is>
      </c>
      <c r="I3831" t="inlineStr">
        <is>
          <t>UTENSILIOS</t>
        </is>
      </c>
      <c r="J3831" t="n">
        <v>20</v>
      </c>
      <c r="K3831" t="inlineStr">
        <is>
          <t>PC</t>
        </is>
      </c>
      <c r="L3831" t="n">
        <v>630</v>
      </c>
      <c r="M3831" t="n">
        <v>31.5</v>
      </c>
      <c r="N3831" t="inlineStr">
        <is>
          <t>DESCARTAVEIS</t>
        </is>
      </c>
      <c r="O3831" t="inlineStr">
        <is>
          <t>02/2026</t>
        </is>
      </c>
    </row>
    <row r="3832">
      <c r="A3832" t="n">
        <v>213015</v>
      </c>
      <c r="B3832" t="n">
        <v>122</v>
      </c>
      <c r="C3832" t="inlineStr">
        <is>
          <t>Arcos</t>
        </is>
      </c>
      <c r="D3832" t="inlineStr">
        <is>
          <t>MARIO PEDRO FELICIANO - HORTIFRUTI</t>
        </is>
      </c>
      <c r="E3832" t="inlineStr">
        <is>
          <t>468384</t>
        </is>
      </c>
      <c r="F3832" s="550" t="n">
        <v>46074</v>
      </c>
      <c r="G3832" t="n">
        <v>23361</v>
      </c>
      <c r="H3832" t="inlineStr">
        <is>
          <t>LARANJA PERA KG</t>
        </is>
      </c>
      <c r="I3832" t="inlineStr">
        <is>
          <t>ALIMENTOS</t>
        </is>
      </c>
      <c r="J3832" t="n">
        <v>30</v>
      </c>
      <c r="K3832" t="inlineStr">
        <is>
          <t>KG</t>
        </is>
      </c>
      <c r="L3832" t="n">
        <v>108</v>
      </c>
      <c r="M3832" t="n">
        <v>3.6</v>
      </c>
      <c r="N3832" t="inlineStr">
        <is>
          <t>ALIMENTOS</t>
        </is>
      </c>
      <c r="O3832" t="inlineStr">
        <is>
          <t>02/2026</t>
        </is>
      </c>
    </row>
    <row r="3833">
      <c r="A3833" t="n">
        <v>213014</v>
      </c>
      <c r="B3833" t="n">
        <v>122</v>
      </c>
      <c r="C3833" t="inlineStr">
        <is>
          <t>Arcos</t>
        </is>
      </c>
      <c r="D3833" t="inlineStr">
        <is>
          <t>DO CHEF DISTRIBUIDORA DE ALIMENTOS LTDA</t>
        </is>
      </c>
      <c r="E3833" t="inlineStr">
        <is>
          <t>29248</t>
        </is>
      </c>
      <c r="F3833" s="550" t="n">
        <v>46073</v>
      </c>
      <c r="G3833" t="n">
        <v>20257</v>
      </c>
      <c r="H3833" t="inlineStr">
        <is>
          <t>COCO RALADO FRESCO CONGELADO VITA COCO C/1KG</t>
        </is>
      </c>
      <c r="I3833" t="inlineStr">
        <is>
          <t>ALIMENTOS</t>
        </is>
      </c>
      <c r="J3833" t="n">
        <v>2</v>
      </c>
      <c r="K3833" t="inlineStr">
        <is>
          <t>UN</t>
        </is>
      </c>
      <c r="L3833" t="n">
        <v>55</v>
      </c>
      <c r="M3833" t="n">
        <v>27.5</v>
      </c>
      <c r="N3833" t="inlineStr">
        <is>
          <t>ALIMENTOS</t>
        </is>
      </c>
      <c r="O3833" t="inlineStr">
        <is>
          <t>02/2026</t>
        </is>
      </c>
    </row>
    <row r="3834">
      <c r="A3834" t="n">
        <v>213014</v>
      </c>
      <c r="B3834" t="n">
        <v>122</v>
      </c>
      <c r="C3834" t="inlineStr">
        <is>
          <t>Arcos</t>
        </is>
      </c>
      <c r="D3834" t="inlineStr">
        <is>
          <t>DO CHEF DISTRIBUIDORA DE ALIMENTOS LTDA</t>
        </is>
      </c>
      <c r="E3834" t="inlineStr">
        <is>
          <t>29248</t>
        </is>
      </c>
      <c r="F3834" s="550" t="n">
        <v>46073</v>
      </c>
      <c r="G3834" t="n">
        <v>19787</v>
      </c>
      <c r="H3834" t="inlineStr">
        <is>
          <t>ABACAXI PEROLA KG</t>
        </is>
      </c>
      <c r="I3834" t="inlineStr">
        <is>
          <t>ALIMENTOS</t>
        </is>
      </c>
      <c r="J3834" t="n">
        <v>40</v>
      </c>
      <c r="K3834" t="inlineStr">
        <is>
          <t>KG</t>
        </is>
      </c>
      <c r="L3834" t="n">
        <v>200</v>
      </c>
      <c r="M3834" t="n">
        <v>5</v>
      </c>
      <c r="N3834" t="inlineStr">
        <is>
          <t>ALIMENTOS</t>
        </is>
      </c>
      <c r="O3834" t="inlineStr">
        <is>
          <t>02/2026</t>
        </is>
      </c>
    </row>
    <row r="3835">
      <c r="A3835" t="n">
        <v>213014</v>
      </c>
      <c r="B3835" t="n">
        <v>122</v>
      </c>
      <c r="C3835" t="inlineStr">
        <is>
          <t>Arcos</t>
        </is>
      </c>
      <c r="D3835" t="inlineStr">
        <is>
          <t>DO CHEF DISTRIBUIDORA DE ALIMENTOS LTDA</t>
        </is>
      </c>
      <c r="E3835" t="inlineStr">
        <is>
          <t>29248</t>
        </is>
      </c>
      <c r="F3835" s="550" t="n">
        <v>46073</v>
      </c>
      <c r="G3835" t="n">
        <v>19607</v>
      </c>
      <c r="H3835" t="inlineStr">
        <is>
          <t>GENGIBRE KG</t>
        </is>
      </c>
      <c r="I3835" t="inlineStr">
        <is>
          <t>ALIMENTOS</t>
        </is>
      </c>
      <c r="J3835" t="n">
        <v>10</v>
      </c>
      <c r="K3835" t="inlineStr">
        <is>
          <t>KG</t>
        </is>
      </c>
      <c r="L3835" t="n">
        <v>162.5</v>
      </c>
      <c r="M3835" t="n">
        <v>16.25</v>
      </c>
      <c r="N3835" t="inlineStr">
        <is>
          <t>ALIMENTOS</t>
        </is>
      </c>
      <c r="O3835" t="inlineStr">
        <is>
          <t>02/2026</t>
        </is>
      </c>
    </row>
    <row r="3836">
      <c r="A3836" t="n">
        <v>213014</v>
      </c>
      <c r="B3836" t="n">
        <v>122</v>
      </c>
      <c r="C3836" t="inlineStr">
        <is>
          <t>Arcos</t>
        </is>
      </c>
      <c r="D3836" t="inlineStr">
        <is>
          <t>DO CHEF DISTRIBUIDORA DE ALIMENTOS LTDA</t>
        </is>
      </c>
      <c r="E3836" t="inlineStr">
        <is>
          <t>29248</t>
        </is>
      </c>
      <c r="F3836" s="550" t="n">
        <v>46073</v>
      </c>
      <c r="G3836" t="n">
        <v>19502</v>
      </c>
      <c r="H3836" t="inlineStr">
        <is>
          <t>ALFACE CRESPA ROXA KG</t>
        </is>
      </c>
      <c r="I3836" t="inlineStr">
        <is>
          <t>ALIMENTOS</t>
        </is>
      </c>
      <c r="J3836" t="n">
        <v>0.8</v>
      </c>
      <c r="K3836" t="inlineStr">
        <is>
          <t>KG</t>
        </is>
      </c>
      <c r="L3836" t="n">
        <v>20</v>
      </c>
      <c r="M3836" t="n">
        <v>25</v>
      </c>
      <c r="N3836" t="inlineStr">
        <is>
          <t>ALIMENTOS</t>
        </is>
      </c>
      <c r="O3836" t="inlineStr">
        <is>
          <t>02/2026</t>
        </is>
      </c>
    </row>
    <row r="3837">
      <c r="A3837" t="n">
        <v>213014</v>
      </c>
      <c r="B3837" t="n">
        <v>122</v>
      </c>
      <c r="C3837" t="inlineStr">
        <is>
          <t>Arcos</t>
        </is>
      </c>
      <c r="D3837" t="inlineStr">
        <is>
          <t>DO CHEF DISTRIBUIDORA DE ALIMENTOS LTDA</t>
        </is>
      </c>
      <c r="E3837" t="inlineStr">
        <is>
          <t>29248</t>
        </is>
      </c>
      <c r="F3837" s="550" t="n">
        <v>46073</v>
      </c>
      <c r="G3837" t="n">
        <v>19721</v>
      </c>
      <c r="H3837" t="inlineStr">
        <is>
          <t>ROMA KG</t>
        </is>
      </c>
      <c r="I3837" t="inlineStr">
        <is>
          <t>ALIMENTOS</t>
        </is>
      </c>
      <c r="J3837" t="n">
        <v>1.1</v>
      </c>
      <c r="K3837" t="inlineStr">
        <is>
          <t>KG</t>
        </is>
      </c>
      <c r="L3837" t="n">
        <v>45.38</v>
      </c>
      <c r="M3837" t="n">
        <v>41.254545</v>
      </c>
      <c r="N3837" t="inlineStr">
        <is>
          <t>ALIMENTOS</t>
        </is>
      </c>
      <c r="O3837" t="inlineStr">
        <is>
          <t>02/2026</t>
        </is>
      </c>
    </row>
    <row r="3838">
      <c r="A3838" t="n">
        <v>213014</v>
      </c>
      <c r="B3838" t="n">
        <v>122</v>
      </c>
      <c r="C3838" t="inlineStr">
        <is>
          <t>Arcos</t>
        </is>
      </c>
      <c r="D3838" t="inlineStr">
        <is>
          <t>DO CHEF DISTRIBUIDORA DE ALIMENTOS LTDA</t>
        </is>
      </c>
      <c r="E3838" t="inlineStr">
        <is>
          <t>29248</t>
        </is>
      </c>
      <c r="F3838" s="550" t="n">
        <v>46073</v>
      </c>
      <c r="G3838" t="n">
        <v>19751</v>
      </c>
      <c r="H3838" t="inlineStr">
        <is>
          <t>LIMAO SICILIANO KG</t>
        </is>
      </c>
      <c r="I3838" t="inlineStr">
        <is>
          <t>ALIMENTOS</t>
        </is>
      </c>
      <c r="J3838" t="n">
        <v>7</v>
      </c>
      <c r="K3838" t="inlineStr">
        <is>
          <t>KG</t>
        </is>
      </c>
      <c r="L3838" t="n">
        <v>122.5</v>
      </c>
      <c r="M3838" t="n">
        <v>17.5</v>
      </c>
      <c r="N3838" t="inlineStr">
        <is>
          <t>ALIMENTOS</t>
        </is>
      </c>
      <c r="O3838" t="inlineStr">
        <is>
          <t>02/2026</t>
        </is>
      </c>
    </row>
    <row r="3839">
      <c r="A3839" t="n">
        <v>213014</v>
      </c>
      <c r="B3839" t="n">
        <v>122</v>
      </c>
      <c r="C3839" t="inlineStr">
        <is>
          <t>Arcos</t>
        </is>
      </c>
      <c r="D3839" t="inlineStr">
        <is>
          <t>DO CHEF DISTRIBUIDORA DE ALIMENTOS LTDA</t>
        </is>
      </c>
      <c r="E3839" t="inlineStr">
        <is>
          <t>29248</t>
        </is>
      </c>
      <c r="F3839" s="550" t="n">
        <v>46073</v>
      </c>
      <c r="G3839" t="n">
        <v>19846</v>
      </c>
      <c r="H3839" t="inlineStr">
        <is>
          <t>BROTO DE MOYASHI GRANEL KG</t>
        </is>
      </c>
      <c r="I3839" t="inlineStr">
        <is>
          <t>ALIMENTOS</t>
        </is>
      </c>
      <c r="J3839" t="n">
        <v>0.5</v>
      </c>
      <c r="K3839" t="inlineStr">
        <is>
          <t>KG</t>
        </is>
      </c>
      <c r="L3839" t="n">
        <v>9.380000000000001</v>
      </c>
      <c r="M3839" t="n">
        <v>18.76</v>
      </c>
      <c r="N3839" t="inlineStr">
        <is>
          <t>ALIMENTOS</t>
        </is>
      </c>
      <c r="O3839" t="inlineStr">
        <is>
          <t>02/2026</t>
        </is>
      </c>
    </row>
    <row r="3840">
      <c r="A3840" t="n">
        <v>213014</v>
      </c>
      <c r="B3840" t="n">
        <v>122</v>
      </c>
      <c r="C3840" t="inlineStr">
        <is>
          <t>Arcos</t>
        </is>
      </c>
      <c r="D3840" t="inlineStr">
        <is>
          <t>DO CHEF DISTRIBUIDORA DE ALIMENTOS LTDA</t>
        </is>
      </c>
      <c r="E3840" t="inlineStr">
        <is>
          <t>29248</t>
        </is>
      </c>
      <c r="F3840" s="550" t="n">
        <v>46073</v>
      </c>
      <c r="G3840" t="n">
        <v>23096</v>
      </c>
      <c r="H3840" t="inlineStr">
        <is>
          <t>OVO BRANCO UN</t>
        </is>
      </c>
      <c r="I3840" t="inlineStr">
        <is>
          <t>ALIMENTOS</t>
        </is>
      </c>
      <c r="J3840" t="n">
        <v>60</v>
      </c>
      <c r="K3840" t="inlineStr">
        <is>
          <t>UN</t>
        </is>
      </c>
      <c r="L3840" t="n">
        <v>39.6</v>
      </c>
      <c r="M3840" t="n">
        <v>0.66</v>
      </c>
      <c r="N3840" t="inlineStr">
        <is>
          <t>ALIMENTOS</t>
        </is>
      </c>
      <c r="O3840" t="inlineStr">
        <is>
          <t>02/2026</t>
        </is>
      </c>
    </row>
    <row r="3841">
      <c r="A3841" t="n">
        <v>213014</v>
      </c>
      <c r="B3841" t="n">
        <v>122</v>
      </c>
      <c r="C3841" t="inlineStr">
        <is>
          <t>Arcos</t>
        </is>
      </c>
      <c r="D3841" t="inlineStr">
        <is>
          <t>DO CHEF DISTRIBUIDORA DE ALIMENTOS LTDA</t>
        </is>
      </c>
      <c r="E3841" t="inlineStr">
        <is>
          <t>29248</t>
        </is>
      </c>
      <c r="F3841" s="550" t="n">
        <v>46073</v>
      </c>
      <c r="G3841" t="n">
        <v>23361</v>
      </c>
      <c r="H3841" t="inlineStr">
        <is>
          <t>LARANJA PERA KG</t>
        </is>
      </c>
      <c r="I3841" t="inlineStr">
        <is>
          <t>ALIMENTOS</t>
        </is>
      </c>
      <c r="J3841" t="n">
        <v>20</v>
      </c>
      <c r="K3841" t="inlineStr">
        <is>
          <t>KG</t>
        </is>
      </c>
      <c r="L3841" t="n">
        <v>70</v>
      </c>
      <c r="M3841" t="n">
        <v>3.5</v>
      </c>
      <c r="N3841" t="inlineStr">
        <is>
          <t>ALIMENTOS</t>
        </is>
      </c>
      <c r="O3841" t="inlineStr">
        <is>
          <t>02/2026</t>
        </is>
      </c>
    </row>
    <row r="3842">
      <c r="A3842" t="n">
        <v>213014</v>
      </c>
      <c r="B3842" t="n">
        <v>122</v>
      </c>
      <c r="C3842" t="inlineStr">
        <is>
          <t>Arcos</t>
        </is>
      </c>
      <c r="D3842" t="inlineStr">
        <is>
          <t>DO CHEF DISTRIBUIDORA DE ALIMENTOS LTDA</t>
        </is>
      </c>
      <c r="E3842" t="inlineStr">
        <is>
          <t>29248</t>
        </is>
      </c>
      <c r="F3842" s="550" t="n">
        <v>46073</v>
      </c>
      <c r="G3842" t="n">
        <v>23184</v>
      </c>
      <c r="H3842" t="inlineStr">
        <is>
          <t>TOMATE CEREJA KG</t>
        </is>
      </c>
      <c r="I3842" t="inlineStr">
        <is>
          <t>ALIMENTOS</t>
        </is>
      </c>
      <c r="J3842" t="n">
        <v>0.4</v>
      </c>
      <c r="K3842" t="inlineStr">
        <is>
          <t>KG</t>
        </is>
      </c>
      <c r="L3842" t="n">
        <v>4</v>
      </c>
      <c r="M3842" t="n">
        <v>10</v>
      </c>
      <c r="N3842" t="inlineStr">
        <is>
          <t>ALIMENTOS</t>
        </is>
      </c>
      <c r="O3842" t="inlineStr">
        <is>
          <t>02/2026</t>
        </is>
      </c>
    </row>
    <row r="3843">
      <c r="A3843" t="n">
        <v>213014</v>
      </c>
      <c r="B3843" t="n">
        <v>122</v>
      </c>
      <c r="C3843" t="inlineStr">
        <is>
          <t>Arcos</t>
        </is>
      </c>
      <c r="D3843" t="inlineStr">
        <is>
          <t>DO CHEF DISTRIBUIDORA DE ALIMENTOS LTDA</t>
        </is>
      </c>
      <c r="E3843" t="inlineStr">
        <is>
          <t>29248</t>
        </is>
      </c>
      <c r="F3843" s="550" t="n">
        <v>46073</v>
      </c>
      <c r="G3843" t="n">
        <v>26631</v>
      </c>
      <c r="H3843" t="inlineStr">
        <is>
          <t>MANJERICAO BASILICO KG</t>
        </is>
      </c>
      <c r="I3843" t="inlineStr">
        <is>
          <t>ALIMENTOS</t>
        </is>
      </c>
      <c r="J3843" t="n">
        <v>1</v>
      </c>
      <c r="K3843" t="inlineStr">
        <is>
          <t>KG</t>
        </is>
      </c>
      <c r="L3843" t="n">
        <v>43.75</v>
      </c>
      <c r="M3843" t="n">
        <v>43.75</v>
      </c>
      <c r="N3843" t="inlineStr">
        <is>
          <t>ALIMENTOS</t>
        </is>
      </c>
      <c r="O3843" t="inlineStr">
        <is>
          <t>02/2026</t>
        </is>
      </c>
    </row>
    <row r="3844">
      <c r="A3844" t="n">
        <v>213012</v>
      </c>
      <c r="B3844" t="n">
        <v>122</v>
      </c>
      <c r="C3844" t="inlineStr">
        <is>
          <t>Arcos</t>
        </is>
      </c>
      <c r="D3844" t="inlineStr">
        <is>
          <t>CECILIA TSUYACO ARAKI SILVA LTDA</t>
        </is>
      </c>
      <c r="E3844" t="inlineStr">
        <is>
          <t>387168</t>
        </is>
      </c>
      <c r="F3844" s="550" t="n">
        <v>46072</v>
      </c>
      <c r="G3844" t="n">
        <v>24083</v>
      </c>
      <c r="H3844" t="inlineStr">
        <is>
          <t>BATATA ASTERIX GRAUDA NOIVA KG</t>
        </is>
      </c>
      <c r="I3844" t="inlineStr">
        <is>
          <t>ALIMENTOS</t>
        </is>
      </c>
      <c r="J3844" t="n">
        <v>50</v>
      </c>
      <c r="K3844" t="inlineStr">
        <is>
          <t>KG</t>
        </is>
      </c>
      <c r="L3844" t="n">
        <v>215</v>
      </c>
      <c r="M3844" t="n">
        <v>4.3</v>
      </c>
      <c r="N3844" t="inlineStr">
        <is>
          <t>ALIMENTOS</t>
        </is>
      </c>
      <c r="O3844" t="inlineStr">
        <is>
          <t>02/2026</t>
        </is>
      </c>
    </row>
    <row r="3845">
      <c r="A3845" t="n">
        <v>213012</v>
      </c>
      <c r="B3845" t="n">
        <v>122</v>
      </c>
      <c r="C3845" t="inlineStr">
        <is>
          <t>Arcos</t>
        </is>
      </c>
      <c r="D3845" t="inlineStr">
        <is>
          <t>CECILIA TSUYACO ARAKI SILVA LTDA</t>
        </is>
      </c>
      <c r="E3845" t="inlineStr">
        <is>
          <t>387168</t>
        </is>
      </c>
      <c r="F3845" s="550" t="n">
        <v>46072</v>
      </c>
      <c r="G3845" t="n">
        <v>19589</v>
      </c>
      <c r="H3845" t="inlineStr">
        <is>
          <t>PEPINO JAPONES KG</t>
        </is>
      </c>
      <c r="I3845" t="inlineStr">
        <is>
          <t>ALIMENTOS</t>
        </is>
      </c>
      <c r="J3845" t="n">
        <v>1</v>
      </c>
      <c r="K3845" t="inlineStr">
        <is>
          <t>KG</t>
        </is>
      </c>
      <c r="L3845" t="n">
        <v>4.1</v>
      </c>
      <c r="M3845" t="n">
        <v>4.1</v>
      </c>
      <c r="N3845" t="inlineStr">
        <is>
          <t>ALIMENTOS</t>
        </is>
      </c>
      <c r="O3845" t="inlineStr">
        <is>
          <t>02/2026</t>
        </is>
      </c>
    </row>
    <row r="3846">
      <c r="A3846" t="n">
        <v>213012</v>
      </c>
      <c r="B3846" t="n">
        <v>122</v>
      </c>
      <c r="C3846" t="inlineStr">
        <is>
          <t>Arcos</t>
        </is>
      </c>
      <c r="D3846" t="inlineStr">
        <is>
          <t>CECILIA TSUYACO ARAKI SILVA LTDA</t>
        </is>
      </c>
      <c r="E3846" t="inlineStr">
        <is>
          <t>387168</t>
        </is>
      </c>
      <c r="F3846" s="550" t="n">
        <v>46072</v>
      </c>
      <c r="G3846" t="n">
        <v>19505</v>
      </c>
      <c r="H3846" t="inlineStr">
        <is>
          <t>ALFACE AMERICANA KG</t>
        </is>
      </c>
      <c r="I3846" t="inlineStr">
        <is>
          <t>ALIMENTOS</t>
        </is>
      </c>
      <c r="J3846" t="n">
        <v>1</v>
      </c>
      <c r="K3846" t="inlineStr">
        <is>
          <t>KG</t>
        </is>
      </c>
      <c r="L3846" t="n">
        <v>17</v>
      </c>
      <c r="M3846" t="n">
        <v>17</v>
      </c>
      <c r="N3846" t="inlineStr">
        <is>
          <t>ALIMENTOS</t>
        </is>
      </c>
      <c r="O3846" t="inlineStr">
        <is>
          <t>02/2026</t>
        </is>
      </c>
    </row>
    <row r="3847">
      <c r="A3847" t="n">
        <v>213012</v>
      </c>
      <c r="B3847" t="n">
        <v>122</v>
      </c>
      <c r="C3847" t="inlineStr">
        <is>
          <t>Arcos</t>
        </is>
      </c>
      <c r="D3847" t="inlineStr">
        <is>
          <t>CECILIA TSUYACO ARAKI SILVA LTDA</t>
        </is>
      </c>
      <c r="E3847" t="inlineStr">
        <is>
          <t>387168</t>
        </is>
      </c>
      <c r="F3847" s="550" t="n">
        <v>46072</v>
      </c>
      <c r="G3847" t="n">
        <v>24509</v>
      </c>
      <c r="H3847" t="inlineStr">
        <is>
          <t>CEBOLA BRANCA KG</t>
        </is>
      </c>
      <c r="I3847" t="inlineStr">
        <is>
          <t>ALIMENTOS</t>
        </is>
      </c>
      <c r="J3847" t="n">
        <v>10</v>
      </c>
      <c r="K3847" t="inlineStr">
        <is>
          <t>KG</t>
        </is>
      </c>
      <c r="L3847" t="n">
        <v>20</v>
      </c>
      <c r="M3847" t="n">
        <v>2</v>
      </c>
      <c r="N3847" t="inlineStr">
        <is>
          <t>ALIMENTOS</t>
        </is>
      </c>
      <c r="O3847" t="inlineStr">
        <is>
          <t>02/2026</t>
        </is>
      </c>
    </row>
    <row r="3848">
      <c r="A3848" t="n">
        <v>213012</v>
      </c>
      <c r="B3848" t="n">
        <v>122</v>
      </c>
      <c r="C3848" t="inlineStr">
        <is>
          <t>Arcos</t>
        </is>
      </c>
      <c r="D3848" t="inlineStr">
        <is>
          <t>CECILIA TSUYACO ARAKI SILVA LTDA</t>
        </is>
      </c>
      <c r="E3848" t="inlineStr">
        <is>
          <t>387168</t>
        </is>
      </c>
      <c r="F3848" s="550" t="n">
        <v>46072</v>
      </c>
      <c r="G3848" t="n">
        <v>19476</v>
      </c>
      <c r="H3848" t="inlineStr">
        <is>
          <t>MANJERICAO KG</t>
        </is>
      </c>
      <c r="I3848" t="inlineStr">
        <is>
          <t>ALIMENTOS</t>
        </is>
      </c>
      <c r="J3848" t="n">
        <v>0.3</v>
      </c>
      <c r="K3848" t="inlineStr">
        <is>
          <t>KG</t>
        </is>
      </c>
      <c r="L3848" t="n">
        <v>19.5</v>
      </c>
      <c r="M3848" t="n">
        <v>65</v>
      </c>
      <c r="N3848" t="inlineStr">
        <is>
          <t>ALIMENTOS</t>
        </is>
      </c>
      <c r="O3848" t="inlineStr">
        <is>
          <t>02/2026</t>
        </is>
      </c>
    </row>
    <row r="3849">
      <c r="A3849" t="n">
        <v>213012</v>
      </c>
      <c r="B3849" t="n">
        <v>122</v>
      </c>
      <c r="C3849" t="inlineStr">
        <is>
          <t>Arcos</t>
        </is>
      </c>
      <c r="D3849" t="inlineStr">
        <is>
          <t>CECILIA TSUYACO ARAKI SILVA LTDA</t>
        </is>
      </c>
      <c r="E3849" t="inlineStr">
        <is>
          <t>387168</t>
        </is>
      </c>
      <c r="F3849" s="550" t="n">
        <v>46072</v>
      </c>
      <c r="G3849" t="n">
        <v>19480</v>
      </c>
      <c r="H3849" t="inlineStr">
        <is>
          <t>HORTELA HIDROPONICA KG</t>
        </is>
      </c>
      <c r="I3849" t="inlineStr">
        <is>
          <t>ALIMENTOS</t>
        </is>
      </c>
      <c r="J3849" t="n">
        <v>0.3</v>
      </c>
      <c r="K3849" t="inlineStr">
        <is>
          <t>KG</t>
        </is>
      </c>
      <c r="L3849" t="n">
        <v>5.4</v>
      </c>
      <c r="M3849" t="n">
        <v>18</v>
      </c>
      <c r="N3849" t="inlineStr">
        <is>
          <t>ALIMENTOS</t>
        </is>
      </c>
      <c r="O3849" t="inlineStr">
        <is>
          <t>02/2026</t>
        </is>
      </c>
    </row>
    <row r="3850">
      <c r="A3850" t="n">
        <v>213012</v>
      </c>
      <c r="B3850" t="n">
        <v>122</v>
      </c>
      <c r="C3850" t="inlineStr">
        <is>
          <t>Arcos</t>
        </is>
      </c>
      <c r="D3850" t="inlineStr">
        <is>
          <t>CECILIA TSUYACO ARAKI SILVA LTDA</t>
        </is>
      </c>
      <c r="E3850" t="inlineStr">
        <is>
          <t>387168</t>
        </is>
      </c>
      <c r="F3850" s="550" t="n">
        <v>46072</v>
      </c>
      <c r="G3850" t="n">
        <v>19488</v>
      </c>
      <c r="H3850" t="inlineStr">
        <is>
          <t>CEBOLINHA KG</t>
        </is>
      </c>
      <c r="I3850" t="inlineStr">
        <is>
          <t>ALIMENTOS</t>
        </is>
      </c>
      <c r="J3850" t="n">
        <v>0.8</v>
      </c>
      <c r="K3850" t="inlineStr">
        <is>
          <t>KG</t>
        </is>
      </c>
      <c r="L3850" t="n">
        <v>11.2</v>
      </c>
      <c r="M3850" t="n">
        <v>14</v>
      </c>
      <c r="N3850" t="inlineStr">
        <is>
          <t>ALIMENTOS</t>
        </is>
      </c>
      <c r="O3850" t="inlineStr">
        <is>
          <t>02/2026</t>
        </is>
      </c>
    </row>
    <row r="3851">
      <c r="A3851" t="n">
        <v>213012</v>
      </c>
      <c r="B3851" t="n">
        <v>122</v>
      </c>
      <c r="C3851" t="inlineStr">
        <is>
          <t>Arcos</t>
        </is>
      </c>
      <c r="D3851" t="inlineStr">
        <is>
          <t>CECILIA TSUYACO ARAKI SILVA LTDA</t>
        </is>
      </c>
      <c r="E3851" t="inlineStr">
        <is>
          <t>387168</t>
        </is>
      </c>
      <c r="F3851" s="550" t="n">
        <v>46072</v>
      </c>
      <c r="G3851" t="n">
        <v>19498</v>
      </c>
      <c r="H3851" t="inlineStr">
        <is>
          <t>ALFACE ROMANA KG</t>
        </is>
      </c>
      <c r="I3851" t="inlineStr">
        <is>
          <t>ALIMENTOS</t>
        </is>
      </c>
      <c r="J3851" t="n">
        <v>0.6</v>
      </c>
      <c r="K3851" t="inlineStr">
        <is>
          <t>KG</t>
        </is>
      </c>
      <c r="L3851" t="n">
        <v>11.4</v>
      </c>
      <c r="M3851" t="n">
        <v>19</v>
      </c>
      <c r="N3851" t="inlineStr">
        <is>
          <t>ALIMENTOS</t>
        </is>
      </c>
      <c r="O3851" t="inlineStr">
        <is>
          <t>02/2026</t>
        </is>
      </c>
    </row>
    <row r="3852">
      <c r="A3852" t="n">
        <v>213012</v>
      </c>
      <c r="B3852" t="n">
        <v>122</v>
      </c>
      <c r="C3852" t="inlineStr">
        <is>
          <t>Arcos</t>
        </is>
      </c>
      <c r="D3852" t="inlineStr">
        <is>
          <t>CECILIA TSUYACO ARAKI SILVA LTDA</t>
        </is>
      </c>
      <c r="E3852" t="inlineStr">
        <is>
          <t>387168</t>
        </is>
      </c>
      <c r="F3852" s="550" t="n">
        <v>46072</v>
      </c>
      <c r="G3852" t="n">
        <v>19558</v>
      </c>
      <c r="H3852" t="inlineStr">
        <is>
          <t>QUIABO KG</t>
        </is>
      </c>
      <c r="I3852" t="inlineStr">
        <is>
          <t>ALIMENTOS</t>
        </is>
      </c>
      <c r="J3852" t="n">
        <v>0.6</v>
      </c>
      <c r="K3852" t="inlineStr">
        <is>
          <t>KG</t>
        </is>
      </c>
      <c r="L3852" t="n">
        <v>8.1</v>
      </c>
      <c r="M3852" t="n">
        <v>13.5</v>
      </c>
      <c r="N3852" t="inlineStr">
        <is>
          <t>ALIMENTOS</t>
        </is>
      </c>
      <c r="O3852" t="inlineStr">
        <is>
          <t>02/2026</t>
        </is>
      </c>
    </row>
    <row r="3853">
      <c r="A3853" t="n">
        <v>213012</v>
      </c>
      <c r="B3853" t="n">
        <v>122</v>
      </c>
      <c r="C3853" t="inlineStr">
        <is>
          <t>Arcos</t>
        </is>
      </c>
      <c r="D3853" t="inlineStr">
        <is>
          <t>CECILIA TSUYACO ARAKI SILVA LTDA</t>
        </is>
      </c>
      <c r="E3853" t="inlineStr">
        <is>
          <t>387168</t>
        </is>
      </c>
      <c r="F3853" s="550" t="n">
        <v>46072</v>
      </c>
      <c r="G3853" t="n">
        <v>19617</v>
      </c>
      <c r="H3853" t="inlineStr">
        <is>
          <t>COENTRO KG</t>
        </is>
      </c>
      <c r="I3853" t="inlineStr">
        <is>
          <t>ALIMENTOS</t>
        </is>
      </c>
      <c r="J3853" t="n">
        <v>0.2</v>
      </c>
      <c r="K3853" t="inlineStr">
        <is>
          <t>KG</t>
        </is>
      </c>
      <c r="L3853" t="n">
        <v>8</v>
      </c>
      <c r="M3853" t="n">
        <v>40</v>
      </c>
      <c r="N3853" t="inlineStr">
        <is>
          <t>ALIMENTOS</t>
        </is>
      </c>
      <c r="O3853" t="inlineStr">
        <is>
          <t>02/2026</t>
        </is>
      </c>
    </row>
    <row r="3854">
      <c r="A3854" t="n">
        <v>213012</v>
      </c>
      <c r="B3854" t="n">
        <v>122</v>
      </c>
      <c r="C3854" t="inlineStr">
        <is>
          <t>Arcos</t>
        </is>
      </c>
      <c r="D3854" t="inlineStr">
        <is>
          <t>CECILIA TSUYACO ARAKI SILVA LTDA</t>
        </is>
      </c>
      <c r="E3854" t="inlineStr">
        <is>
          <t>387168</t>
        </is>
      </c>
      <c r="F3854" s="550" t="n">
        <v>46072</v>
      </c>
      <c r="G3854" t="n">
        <v>19626</v>
      </c>
      <c r="H3854" t="inlineStr">
        <is>
          <t>CEBOLA ECHALOTAS KG</t>
        </is>
      </c>
      <c r="I3854" t="inlineStr">
        <is>
          <t>ALIMENTOS</t>
        </is>
      </c>
      <c r="J3854" t="n">
        <v>1</v>
      </c>
      <c r="K3854" t="inlineStr">
        <is>
          <t>KG</t>
        </is>
      </c>
      <c r="L3854" t="n">
        <v>3</v>
      </c>
      <c r="M3854" t="n">
        <v>3</v>
      </c>
      <c r="N3854" t="inlineStr">
        <is>
          <t>ALIMENTOS</t>
        </is>
      </c>
      <c r="O3854" t="inlineStr">
        <is>
          <t>02/2026</t>
        </is>
      </c>
    </row>
    <row r="3855">
      <c r="A3855" t="n">
        <v>213012</v>
      </c>
      <c r="B3855" t="n">
        <v>122</v>
      </c>
      <c r="C3855" t="inlineStr">
        <is>
          <t>Arcos</t>
        </is>
      </c>
      <c r="D3855" t="inlineStr">
        <is>
          <t>CECILIA TSUYACO ARAKI SILVA LTDA</t>
        </is>
      </c>
      <c r="E3855" t="inlineStr">
        <is>
          <t>387168</t>
        </is>
      </c>
      <c r="F3855" s="550" t="n">
        <v>46072</v>
      </c>
      <c r="G3855" t="n">
        <v>23113</v>
      </c>
      <c r="H3855" t="inlineStr">
        <is>
          <t>SALSA KG</t>
        </is>
      </c>
      <c r="I3855" t="inlineStr">
        <is>
          <t>ALIMENTOS</t>
        </is>
      </c>
      <c r="J3855" t="n">
        <v>1</v>
      </c>
      <c r="K3855" t="inlineStr">
        <is>
          <t>KG</t>
        </is>
      </c>
      <c r="L3855" t="n">
        <v>8</v>
      </c>
      <c r="M3855" t="n">
        <v>8</v>
      </c>
      <c r="N3855" t="inlineStr">
        <is>
          <t>ALIMENTOS</t>
        </is>
      </c>
      <c r="O3855" t="inlineStr">
        <is>
          <t>02/2026</t>
        </is>
      </c>
    </row>
    <row r="3856">
      <c r="A3856" t="n">
        <v>213012</v>
      </c>
      <c r="B3856" t="n">
        <v>122</v>
      </c>
      <c r="C3856" t="inlineStr">
        <is>
          <t>Arcos</t>
        </is>
      </c>
      <c r="D3856" t="inlineStr">
        <is>
          <t>CECILIA TSUYACO ARAKI SILVA LTDA</t>
        </is>
      </c>
      <c r="E3856" t="inlineStr">
        <is>
          <t>387168</t>
        </is>
      </c>
      <c r="F3856" s="550" t="n">
        <v>46072</v>
      </c>
      <c r="G3856" t="n">
        <v>23186</v>
      </c>
      <c r="H3856" t="inlineStr">
        <is>
          <t>TOMATE CARMEM SALADA KG</t>
        </is>
      </c>
      <c r="I3856" t="inlineStr">
        <is>
          <t>ALIMENTOS</t>
        </is>
      </c>
      <c r="J3856" t="n">
        <v>10</v>
      </c>
      <c r="K3856" t="inlineStr">
        <is>
          <t>KG</t>
        </is>
      </c>
      <c r="L3856" t="n">
        <v>67</v>
      </c>
      <c r="M3856" t="n">
        <v>6.7</v>
      </c>
      <c r="N3856" t="inlineStr">
        <is>
          <t>ALIMENTOS</t>
        </is>
      </c>
      <c r="O3856" t="inlineStr">
        <is>
          <t>02/2026</t>
        </is>
      </c>
    </row>
    <row r="3857">
      <c r="A3857" t="n">
        <v>213012</v>
      </c>
      <c r="B3857" t="n">
        <v>122</v>
      </c>
      <c r="C3857" t="inlineStr">
        <is>
          <t>Arcos</t>
        </is>
      </c>
      <c r="D3857" t="inlineStr">
        <is>
          <t>CECILIA TSUYACO ARAKI SILVA LTDA</t>
        </is>
      </c>
      <c r="E3857" t="inlineStr">
        <is>
          <t>387168</t>
        </is>
      </c>
      <c r="F3857" s="550" t="n">
        <v>46072</v>
      </c>
      <c r="G3857" t="n">
        <v>23359</v>
      </c>
      <c r="H3857" t="inlineStr">
        <is>
          <t>LIMAO TAHITI KG</t>
        </is>
      </c>
      <c r="I3857" t="inlineStr">
        <is>
          <t>ALIMENTOS</t>
        </is>
      </c>
      <c r="J3857" t="n">
        <v>15</v>
      </c>
      <c r="K3857" t="inlineStr">
        <is>
          <t>KG</t>
        </is>
      </c>
      <c r="L3857" t="n">
        <v>43.5</v>
      </c>
      <c r="M3857" t="n">
        <v>2.9</v>
      </c>
      <c r="N3857" t="inlineStr">
        <is>
          <t>ALIMENTOS</t>
        </is>
      </c>
      <c r="O3857" t="inlineStr">
        <is>
          <t>02/2026</t>
        </is>
      </c>
    </row>
    <row r="3858">
      <c r="A3858" t="n">
        <v>213012</v>
      </c>
      <c r="B3858" t="n">
        <v>122</v>
      </c>
      <c r="C3858" t="inlineStr">
        <is>
          <t>Arcos</t>
        </is>
      </c>
      <c r="D3858" t="inlineStr">
        <is>
          <t>CECILIA TSUYACO ARAKI SILVA LTDA</t>
        </is>
      </c>
      <c r="E3858" t="inlineStr">
        <is>
          <t>387168</t>
        </is>
      </c>
      <c r="F3858" s="550" t="n">
        <v>46072</v>
      </c>
      <c r="G3858" t="n">
        <v>23390</v>
      </c>
      <c r="H3858" t="inlineStr">
        <is>
          <t>BANANA DA TERRA KG</t>
        </is>
      </c>
      <c r="I3858" t="inlineStr">
        <is>
          <t>ALIMENTOS</t>
        </is>
      </c>
      <c r="J3858" t="n">
        <v>5</v>
      </c>
      <c r="K3858" t="inlineStr">
        <is>
          <t>KG</t>
        </is>
      </c>
      <c r="L3858" t="n">
        <v>45</v>
      </c>
      <c r="M3858" t="n">
        <v>9</v>
      </c>
      <c r="N3858" t="inlineStr">
        <is>
          <t>ALIMENTOS</t>
        </is>
      </c>
      <c r="O3858" t="inlineStr">
        <is>
          <t>02/2026</t>
        </is>
      </c>
    </row>
    <row r="3859">
      <c r="A3859" t="n">
        <v>213012</v>
      </c>
      <c r="B3859" t="n">
        <v>122</v>
      </c>
      <c r="C3859" t="inlineStr">
        <is>
          <t>Arcos</t>
        </is>
      </c>
      <c r="D3859" t="inlineStr">
        <is>
          <t>CECILIA TSUYACO ARAKI SILVA LTDA</t>
        </is>
      </c>
      <c r="E3859" t="inlineStr">
        <is>
          <t>387168</t>
        </is>
      </c>
      <c r="F3859" s="550" t="n">
        <v>46072</v>
      </c>
      <c r="G3859" t="n">
        <v>24037</v>
      </c>
      <c r="H3859" t="inlineStr">
        <is>
          <t>ALHO TRITURADO FRITO</t>
        </is>
      </c>
      <c r="I3859" t="inlineStr">
        <is>
          <t>ALIMENTOS</t>
        </is>
      </c>
      <c r="J3859" t="n">
        <v>2</v>
      </c>
      <c r="K3859" t="inlineStr">
        <is>
          <t>KG</t>
        </is>
      </c>
      <c r="L3859" t="n">
        <v>39</v>
      </c>
      <c r="M3859" t="n">
        <v>19.5</v>
      </c>
      <c r="N3859" t="inlineStr">
        <is>
          <t>ALIMENTOS</t>
        </is>
      </c>
      <c r="O3859" t="inlineStr">
        <is>
          <t>02/2026</t>
        </is>
      </c>
    </row>
    <row r="3860">
      <c r="A3860" t="n">
        <v>213012</v>
      </c>
      <c r="B3860" t="n">
        <v>122</v>
      </c>
      <c r="C3860" t="inlineStr">
        <is>
          <t>Arcos</t>
        </is>
      </c>
      <c r="D3860" t="inlineStr">
        <is>
          <t>CECILIA TSUYACO ARAKI SILVA LTDA</t>
        </is>
      </c>
      <c r="E3860" t="inlineStr">
        <is>
          <t>387168</t>
        </is>
      </c>
      <c r="F3860" s="550" t="n">
        <v>46072</v>
      </c>
      <c r="G3860" t="n">
        <v>19472</v>
      </c>
      <c r="H3860" t="inlineStr">
        <is>
          <t>RUCULA KG</t>
        </is>
      </c>
      <c r="I3860" t="inlineStr">
        <is>
          <t>ALIMENTOS</t>
        </is>
      </c>
      <c r="J3860" t="n">
        <v>1.2</v>
      </c>
      <c r="K3860" t="inlineStr">
        <is>
          <t>KG</t>
        </is>
      </c>
      <c r="L3860" t="n">
        <v>32.4</v>
      </c>
      <c r="M3860" t="n">
        <v>27</v>
      </c>
      <c r="N3860" t="inlineStr">
        <is>
          <t>ALIMENTOS</t>
        </is>
      </c>
      <c r="O3860" t="inlineStr">
        <is>
          <t>02/2026</t>
        </is>
      </c>
    </row>
    <row r="3861">
      <c r="A3861" t="n">
        <v>213010</v>
      </c>
      <c r="B3861" t="n">
        <v>122</v>
      </c>
      <c r="C3861" t="inlineStr">
        <is>
          <t>Arcos</t>
        </is>
      </c>
      <c r="D3861" t="inlineStr">
        <is>
          <t>EMPORIO M&amp;L COMERCIO DE ALIM E BEBIDAS LTDA</t>
        </is>
      </c>
      <c r="E3861" t="inlineStr">
        <is>
          <t>497627</t>
        </is>
      </c>
      <c r="F3861" s="550" t="n">
        <v>46076</v>
      </c>
      <c r="G3861" t="n">
        <v>22721</v>
      </c>
      <c r="H3861" t="inlineStr">
        <is>
          <t>BACON MANTA KG</t>
        </is>
      </c>
      <c r="I3861" t="inlineStr">
        <is>
          <t>ALIMENTOS</t>
        </is>
      </c>
      <c r="J3861" t="n">
        <v>16.88</v>
      </c>
      <c r="K3861" t="inlineStr">
        <is>
          <t>KG</t>
        </is>
      </c>
      <c r="L3861" t="n">
        <v>477.7</v>
      </c>
      <c r="M3861" t="n">
        <v>28.299763</v>
      </c>
      <c r="N3861" t="inlineStr">
        <is>
          <t>ALIMENTOS</t>
        </is>
      </c>
      <c r="O3861" t="inlineStr">
        <is>
          <t>02/2026</t>
        </is>
      </c>
    </row>
    <row r="3862">
      <c r="A3862" t="n">
        <v>213008</v>
      </c>
      <c r="B3862" t="n">
        <v>122</v>
      </c>
      <c r="C3862" t="inlineStr">
        <is>
          <t>Arcos</t>
        </is>
      </c>
      <c r="D3862" t="inlineStr">
        <is>
          <t xml:space="preserve">ARENA VIP DISTRIBUIDORA DE BEBIDAS LTDA </t>
        </is>
      </c>
      <c r="E3862" t="inlineStr">
        <is>
          <t>28722</t>
        </is>
      </c>
      <c r="F3862" s="550" t="n">
        <v>46076</v>
      </c>
      <c r="G3862" t="n">
        <v>18202</v>
      </c>
      <c r="H3862" t="inlineStr">
        <is>
          <t>VERMOUTH DOLIN DRY 750ML</t>
        </is>
      </c>
      <c r="I3862" t="inlineStr">
        <is>
          <t>BEBIDAS</t>
        </is>
      </c>
      <c r="J3862" t="n">
        <v>6</v>
      </c>
      <c r="K3862" t="inlineStr">
        <is>
          <t>GR</t>
        </is>
      </c>
      <c r="L3862" t="n">
        <v>936</v>
      </c>
      <c r="M3862" t="n">
        <v>156</v>
      </c>
      <c r="N3862" t="inlineStr">
        <is>
          <t>BEBIDAS</t>
        </is>
      </c>
      <c r="O3862" t="inlineStr">
        <is>
          <t>02/2026</t>
        </is>
      </c>
    </row>
    <row r="3863">
      <c r="A3863" t="n">
        <v>213002</v>
      </c>
      <c r="B3863" t="n">
        <v>122</v>
      </c>
      <c r="C3863" t="inlineStr">
        <is>
          <t>Arcos</t>
        </is>
      </c>
      <c r="D3863" t="inlineStr">
        <is>
          <t>MARCOS SILVA DO NASCIMENTO</t>
        </is>
      </c>
      <c r="E3863" t="inlineStr">
        <is>
          <t>810</t>
        </is>
      </c>
      <c r="F3863" s="550" t="n">
        <v>46077</v>
      </c>
      <c r="G3863" t="n">
        <v>18696</v>
      </c>
      <c r="H3863" t="inlineStr">
        <is>
          <t>BISTECA SUINA KG</t>
        </is>
      </c>
      <c r="I3863" t="inlineStr">
        <is>
          <t>ALIMENTOS</t>
        </is>
      </c>
      <c r="J3863" t="n">
        <v>15</v>
      </c>
      <c r="K3863" t="inlineStr">
        <is>
          <t>KG</t>
        </is>
      </c>
      <c r="L3863" t="n">
        <v>269.85</v>
      </c>
      <c r="M3863" t="n">
        <v>17.99</v>
      </c>
      <c r="N3863" t="inlineStr">
        <is>
          <t>ALIMENTOS</t>
        </is>
      </c>
      <c r="O3863" t="inlineStr">
        <is>
          <t>02/2026</t>
        </is>
      </c>
    </row>
    <row r="3864">
      <c r="A3864" t="n">
        <v>212997</v>
      </c>
      <c r="B3864" t="n">
        <v>122</v>
      </c>
      <c r="C3864" t="inlineStr">
        <is>
          <t>Arcos</t>
        </is>
      </c>
      <c r="D3864" t="inlineStr">
        <is>
          <t>FG7 COMERCIO E DISTRIBUICAO DE BEBIDAS LTDA</t>
        </is>
      </c>
      <c r="E3864" t="inlineStr">
        <is>
          <t>753326</t>
        </is>
      </c>
      <c r="F3864" s="550" t="n">
        <v>46077</v>
      </c>
      <c r="G3864" t="n">
        <v>18278</v>
      </c>
      <c r="H3864" t="inlineStr">
        <is>
          <t>LICOR DE CEREJA CHERRY HEERING 700ML</t>
        </is>
      </c>
      <c r="I3864" t="inlineStr">
        <is>
          <t>BEBIDAS</t>
        </is>
      </c>
      <c r="J3864" t="n">
        <v>6</v>
      </c>
      <c r="K3864" t="inlineStr">
        <is>
          <t>GR</t>
        </is>
      </c>
      <c r="L3864" t="n">
        <v>1408.98</v>
      </c>
      <c r="M3864" t="n">
        <v>234.83</v>
      </c>
      <c r="N3864" t="inlineStr">
        <is>
          <t>BEBIDAS</t>
        </is>
      </c>
      <c r="O3864" t="inlineStr">
        <is>
          <t>02/2026</t>
        </is>
      </c>
    </row>
    <row r="3865">
      <c r="A3865" t="n">
        <v>212997</v>
      </c>
      <c r="B3865" t="n">
        <v>122</v>
      </c>
      <c r="C3865" t="inlineStr">
        <is>
          <t>Arcos</t>
        </is>
      </c>
      <c r="D3865" t="inlineStr">
        <is>
          <t>FG7 COMERCIO E DISTRIBUICAO DE BEBIDAS LTDA</t>
        </is>
      </c>
      <c r="E3865" t="inlineStr">
        <is>
          <t>753326</t>
        </is>
      </c>
      <c r="F3865" s="550" t="n">
        <v>46077</v>
      </c>
      <c r="G3865" t="n">
        <v>24030</v>
      </c>
      <c r="H3865" t="inlineStr">
        <is>
          <t>AGUA TONICA PRATA 269ML</t>
        </is>
      </c>
      <c r="I3865" t="inlineStr">
        <is>
          <t>BEBIDAS</t>
        </is>
      </c>
      <c r="J3865" t="n">
        <v>60</v>
      </c>
      <c r="K3865" t="inlineStr">
        <is>
          <t>UN</t>
        </is>
      </c>
      <c r="L3865" t="n">
        <v>228</v>
      </c>
      <c r="M3865" t="n">
        <v>3.8</v>
      </c>
      <c r="N3865" t="inlineStr">
        <is>
          <t>BEBIDAS</t>
        </is>
      </c>
      <c r="O3865" t="inlineStr">
        <is>
          <t>02/2026</t>
        </is>
      </c>
    </row>
    <row r="3866">
      <c r="A3866" t="n">
        <v>212995</v>
      </c>
      <c r="B3866" t="n">
        <v>122</v>
      </c>
      <c r="C3866" t="inlineStr">
        <is>
          <t>Arcos</t>
        </is>
      </c>
      <c r="D3866" t="inlineStr">
        <is>
          <t>WPP COMERCIO DE CARNES LTDA</t>
        </is>
      </c>
      <c r="E3866" t="inlineStr">
        <is>
          <t>77537</t>
        </is>
      </c>
      <c r="F3866" s="550" t="n">
        <v>46077</v>
      </c>
      <c r="G3866" t="n">
        <v>19034</v>
      </c>
      <c r="H3866" t="inlineStr">
        <is>
          <t>COXA E SOBRECOXA COM OSSO E COM PELE KG</t>
        </is>
      </c>
      <c r="I3866" t="inlineStr">
        <is>
          <t>ALIMENTOS</t>
        </is>
      </c>
      <c r="J3866" t="n">
        <v>18</v>
      </c>
      <c r="K3866" t="inlineStr">
        <is>
          <t>KG</t>
        </is>
      </c>
      <c r="L3866" t="n">
        <v>161.82</v>
      </c>
      <c r="M3866" t="n">
        <v>8.99</v>
      </c>
      <c r="N3866" t="inlineStr">
        <is>
          <t>ALIMENTOS</t>
        </is>
      </c>
      <c r="O3866" t="inlineStr">
        <is>
          <t>02/2026</t>
        </is>
      </c>
    </row>
    <row r="3867">
      <c r="A3867" t="n">
        <v>212995</v>
      </c>
      <c r="B3867" t="n">
        <v>122</v>
      </c>
      <c r="C3867" t="inlineStr">
        <is>
          <t>Arcos</t>
        </is>
      </c>
      <c r="D3867" t="inlineStr">
        <is>
          <t>WPP COMERCIO DE CARNES LTDA</t>
        </is>
      </c>
      <c r="E3867" t="inlineStr">
        <is>
          <t>77537</t>
        </is>
      </c>
      <c r="F3867" s="550" t="n">
        <v>46077</v>
      </c>
      <c r="G3867" t="n">
        <v>25128</v>
      </c>
      <c r="H3867" t="inlineStr">
        <is>
          <t>COXAO MOLE EM CUBOS KG</t>
        </is>
      </c>
      <c r="I3867" t="inlineStr">
        <is>
          <t>ALIMENTOS</t>
        </is>
      </c>
      <c r="J3867" t="n">
        <v>16.4</v>
      </c>
      <c r="K3867" t="inlineStr">
        <is>
          <t>KG</t>
        </is>
      </c>
      <c r="L3867" t="n">
        <v>637.96</v>
      </c>
      <c r="M3867" t="n">
        <v>38.9</v>
      </c>
      <c r="N3867" t="inlineStr">
        <is>
          <t>ALIMENTOS</t>
        </is>
      </c>
      <c r="O3867" t="inlineStr">
        <is>
          <t>02/2026</t>
        </is>
      </c>
    </row>
    <row r="3868">
      <c r="A3868" t="n">
        <v>212995</v>
      </c>
      <c r="B3868" t="n">
        <v>122</v>
      </c>
      <c r="C3868" t="inlineStr">
        <is>
          <t>Arcos</t>
        </is>
      </c>
      <c r="D3868" t="inlineStr">
        <is>
          <t>WPP COMERCIO DE CARNES LTDA</t>
        </is>
      </c>
      <c r="E3868" t="inlineStr">
        <is>
          <t>77537</t>
        </is>
      </c>
      <c r="F3868" s="550" t="n">
        <v>46077</v>
      </c>
      <c r="G3868" t="n">
        <v>25126</v>
      </c>
      <c r="H3868" t="inlineStr">
        <is>
          <t>PATINHO EM BIFE KG</t>
        </is>
      </c>
      <c r="I3868" t="inlineStr">
        <is>
          <t>ALIMENTOS</t>
        </is>
      </c>
      <c r="J3868" t="n">
        <v>10.3</v>
      </c>
      <c r="K3868" t="inlineStr">
        <is>
          <t>KG</t>
        </is>
      </c>
      <c r="L3868" t="n">
        <v>431.57</v>
      </c>
      <c r="M3868" t="n">
        <v>41.9</v>
      </c>
      <c r="N3868" t="inlineStr">
        <is>
          <t>ALIMENTOS</t>
        </is>
      </c>
      <c r="O3868" t="inlineStr">
        <is>
          <t>02/2026</t>
        </is>
      </c>
    </row>
    <row r="3869">
      <c r="A3869" t="n">
        <v>212995</v>
      </c>
      <c r="B3869" t="n">
        <v>122</v>
      </c>
      <c r="C3869" t="inlineStr">
        <is>
          <t>Arcos</t>
        </is>
      </c>
      <c r="D3869" t="inlineStr">
        <is>
          <t>WPP COMERCIO DE CARNES LTDA</t>
        </is>
      </c>
      <c r="E3869" t="inlineStr">
        <is>
          <t>77537</t>
        </is>
      </c>
      <c r="F3869" s="550" t="n">
        <v>46077</v>
      </c>
      <c r="G3869" t="n">
        <v>19017</v>
      </c>
      <c r="H3869" t="inlineStr">
        <is>
          <t>FILE DE FRANGO KG</t>
        </is>
      </c>
      <c r="I3869" t="inlineStr">
        <is>
          <t>ALIMENTOS</t>
        </is>
      </c>
      <c r="J3869" t="n">
        <v>20</v>
      </c>
      <c r="K3869" t="inlineStr">
        <is>
          <t>KG</t>
        </is>
      </c>
      <c r="L3869" t="n">
        <v>299.8</v>
      </c>
      <c r="M3869" t="n">
        <v>14.99</v>
      </c>
      <c r="N3869" t="inlineStr">
        <is>
          <t>ALIMENTOS</t>
        </is>
      </c>
      <c r="O3869" t="inlineStr">
        <is>
          <t>02/2026</t>
        </is>
      </c>
    </row>
    <row r="3870">
      <c r="A3870" t="n">
        <v>212993</v>
      </c>
      <c r="B3870" t="n">
        <v>122</v>
      </c>
      <c r="C3870" t="inlineStr">
        <is>
          <t>Arcos</t>
        </is>
      </c>
      <c r="D3870" t="inlineStr">
        <is>
          <t>BATARD PADARIA ARTESANAL LTDA</t>
        </is>
      </c>
      <c r="E3870" t="inlineStr">
        <is>
          <t>13378</t>
        </is>
      </c>
      <c r="F3870" s="550" t="n">
        <v>46077</v>
      </c>
      <c r="G3870" t="n">
        <v>21372</v>
      </c>
      <c r="H3870" t="inlineStr">
        <is>
          <t>PAO BRIOCHE FORME C/ TAMPA UN</t>
        </is>
      </c>
      <c r="I3870" t="inlineStr">
        <is>
          <t>ALIMENTOS</t>
        </is>
      </c>
      <c r="J3870" t="n">
        <v>15</v>
      </c>
      <c r="K3870" t="inlineStr">
        <is>
          <t>UN</t>
        </is>
      </c>
      <c r="L3870" t="n">
        <v>465</v>
      </c>
      <c r="M3870" t="n">
        <v>31</v>
      </c>
      <c r="N3870" t="inlineStr">
        <is>
          <t>ALIMENTOS</t>
        </is>
      </c>
      <c r="O3870" t="inlineStr">
        <is>
          <t>02/2026</t>
        </is>
      </c>
    </row>
    <row r="3871">
      <c r="A3871" t="n">
        <v>212991</v>
      </c>
      <c r="B3871" t="n">
        <v>122</v>
      </c>
      <c r="C3871" t="inlineStr">
        <is>
          <t>Arcos</t>
        </is>
      </c>
      <c r="D3871" t="inlineStr">
        <is>
          <t xml:space="preserve">NOVA MIX </t>
        </is>
      </c>
      <c r="E3871" t="inlineStr">
        <is>
          <t>2589615</t>
        </is>
      </c>
      <c r="F3871" s="550" t="n">
        <v>46076</v>
      </c>
      <c r="G3871" t="n">
        <v>20689</v>
      </c>
      <c r="H3871" t="inlineStr">
        <is>
          <t>CREME DE LEITE FRESCO QUATA C/1,01LT</t>
        </is>
      </c>
      <c r="I3871" t="inlineStr">
        <is>
          <t>ALIMENTOS</t>
        </is>
      </c>
      <c r="J3871" t="n">
        <v>12</v>
      </c>
      <c r="K3871" t="inlineStr">
        <is>
          <t>UN</t>
        </is>
      </c>
      <c r="L3871" t="n">
        <v>384</v>
      </c>
      <c r="M3871" t="n">
        <v>32</v>
      </c>
      <c r="N3871" t="inlineStr">
        <is>
          <t>ALIMENTOS</t>
        </is>
      </c>
      <c r="O3871" t="inlineStr">
        <is>
          <t>02/2026</t>
        </is>
      </c>
    </row>
    <row r="3872">
      <c r="A3872" t="n">
        <v>212988</v>
      </c>
      <c r="B3872" t="n">
        <v>122</v>
      </c>
      <c r="C3872" t="inlineStr">
        <is>
          <t>Arcos</t>
        </is>
      </c>
      <c r="D3872" t="inlineStr">
        <is>
          <t>ARTE GELATI SORVETES LTDA</t>
        </is>
      </c>
      <c r="E3872" t="inlineStr">
        <is>
          <t>40353</t>
        </is>
      </c>
      <c r="F3872" s="550" t="n">
        <v>46076</v>
      </c>
      <c r="G3872" t="n">
        <v>21159</v>
      </c>
      <c r="H3872" t="inlineStr">
        <is>
          <t>SORVETE DE NATA ARTE GELATI C/3,8KG</t>
        </is>
      </c>
      <c r="I3872" t="inlineStr">
        <is>
          <t>ALIMENTOS</t>
        </is>
      </c>
      <c r="J3872" t="n">
        <v>2</v>
      </c>
      <c r="K3872" t="inlineStr">
        <is>
          <t>PT</t>
        </is>
      </c>
      <c r="L3872" t="n">
        <v>288.8</v>
      </c>
      <c r="M3872" t="n">
        <v>144.4</v>
      </c>
      <c r="N3872" t="inlineStr">
        <is>
          <t>ALIMENTOS</t>
        </is>
      </c>
      <c r="O3872" t="inlineStr">
        <is>
          <t>02/2026</t>
        </is>
      </c>
    </row>
    <row r="3873">
      <c r="A3873" t="n">
        <v>212988</v>
      </c>
      <c r="B3873" t="n">
        <v>122</v>
      </c>
      <c r="C3873" t="inlineStr">
        <is>
          <t>Arcos</t>
        </is>
      </c>
      <c r="D3873" t="inlineStr">
        <is>
          <t>ARTE GELATI SORVETES LTDA</t>
        </is>
      </c>
      <c r="E3873" t="inlineStr">
        <is>
          <t>40353</t>
        </is>
      </c>
      <c r="F3873" s="550" t="n">
        <v>46076</v>
      </c>
      <c r="G3873" t="n">
        <v>24986</v>
      </c>
      <c r="H3873" t="inlineStr">
        <is>
          <t>SORVETE DE MARACUJA ARTE GELATE C/3,8KG</t>
        </is>
      </c>
      <c r="I3873" t="inlineStr">
        <is>
          <t>ALIMENTOS</t>
        </is>
      </c>
      <c r="J3873" t="n">
        <v>1</v>
      </c>
      <c r="K3873" t="inlineStr">
        <is>
          <t>Pt</t>
        </is>
      </c>
      <c r="L3873" t="n">
        <v>171.6</v>
      </c>
      <c r="M3873" t="n">
        <v>171.6</v>
      </c>
      <c r="N3873" t="inlineStr">
        <is>
          <t>ALIMENTOS</t>
        </is>
      </c>
      <c r="O3873" t="inlineStr">
        <is>
          <t>02/2026</t>
        </is>
      </c>
    </row>
    <row r="3874">
      <c r="A3874" t="n">
        <v>212986</v>
      </c>
      <c r="B3874" t="n">
        <v>122</v>
      </c>
      <c r="C3874" t="inlineStr">
        <is>
          <t>Arcos</t>
        </is>
      </c>
      <c r="D3874" t="inlineStr">
        <is>
          <t>PROAUTO INDUSTRIA QUIMICA EIRELI</t>
        </is>
      </c>
      <c r="E3874" t="inlineStr">
        <is>
          <t>152120</t>
        </is>
      </c>
      <c r="F3874" s="550" t="n">
        <v>46076</v>
      </c>
      <c r="G3874" t="n">
        <v>24507</v>
      </c>
      <c r="H3874" t="inlineStr">
        <is>
          <t>PROAUTO ALCOOL LIQUIDO 70% KIMI LIQUID 1L UN</t>
        </is>
      </c>
      <c r="I3874" t="inlineStr">
        <is>
          <t>DESCARTAVEIS/HIGIENE E LIMPEZA</t>
        </is>
      </c>
      <c r="J3874" t="n">
        <v>6</v>
      </c>
      <c r="K3874" t="inlineStr">
        <is>
          <t>GALAO</t>
        </is>
      </c>
      <c r="L3874" t="n">
        <v>510.96</v>
      </c>
      <c r="M3874" t="n">
        <v>85.16</v>
      </c>
      <c r="N3874" t="inlineStr">
        <is>
          <t>HIGIENE E LIMPEZA</t>
        </is>
      </c>
      <c r="O3874" t="inlineStr">
        <is>
          <t>02/2026</t>
        </is>
      </c>
    </row>
    <row r="3875">
      <c r="A3875" t="n">
        <v>212986</v>
      </c>
      <c r="B3875" t="n">
        <v>122</v>
      </c>
      <c r="C3875" t="inlineStr">
        <is>
          <t>Arcos</t>
        </is>
      </c>
      <c r="D3875" t="inlineStr">
        <is>
          <t>PROAUTO INDUSTRIA QUIMICA EIRELI</t>
        </is>
      </c>
      <c r="E3875" t="inlineStr">
        <is>
          <t>152120</t>
        </is>
      </c>
      <c r="F3875" s="550" t="n">
        <v>46076</v>
      </c>
      <c r="G3875" t="n">
        <v>26395</v>
      </c>
      <c r="H3875" t="inlineStr">
        <is>
          <t>PROAUTO DETERGENTE CLORADO PRO HA 3000CL 5L</t>
        </is>
      </c>
      <c r="I3875" t="inlineStr">
        <is>
          <t>DESCARTAVEIS/HIGIENE E LIMPEZA</t>
        </is>
      </c>
      <c r="J3875" t="n">
        <v>2</v>
      </c>
      <c r="K3875" t="inlineStr">
        <is>
          <t>GALAO</t>
        </is>
      </c>
      <c r="L3875" t="n">
        <v>257.44</v>
      </c>
      <c r="M3875" t="n">
        <v>128.72</v>
      </c>
      <c r="N3875" t="inlineStr">
        <is>
          <t>HIGIENE E LIMPEZA</t>
        </is>
      </c>
      <c r="O3875" t="inlineStr">
        <is>
          <t>02/2026</t>
        </is>
      </c>
    </row>
    <row r="3876">
      <c r="A3876" t="n">
        <v>212986</v>
      </c>
      <c r="B3876" t="n">
        <v>122</v>
      </c>
      <c r="C3876" t="inlineStr">
        <is>
          <t>Arcos</t>
        </is>
      </c>
      <c r="D3876" t="inlineStr">
        <is>
          <t>PROAUTO INDUSTRIA QUIMICA EIRELI</t>
        </is>
      </c>
      <c r="E3876" t="inlineStr">
        <is>
          <t>152120</t>
        </is>
      </c>
      <c r="F3876" s="550" t="n">
        <v>46076</v>
      </c>
      <c r="G3876" t="n">
        <v>24514</v>
      </c>
      <c r="H3876" t="inlineStr">
        <is>
          <t>PROAUTO DETERGENTE NEUTRO NEUTER SUPER 5 L</t>
        </is>
      </c>
      <c r="I3876" t="inlineStr">
        <is>
          <t>DESCARTAVEIS/HIGIENE E LIMPEZA</t>
        </is>
      </c>
      <c r="J3876" t="n">
        <v>6</v>
      </c>
      <c r="K3876" t="inlineStr">
        <is>
          <t>GALAO</t>
        </is>
      </c>
      <c r="L3876" t="n">
        <v>741.24</v>
      </c>
      <c r="M3876" t="n">
        <v>123.54</v>
      </c>
      <c r="N3876" t="inlineStr">
        <is>
          <t>HIGIENE E LIMPEZA</t>
        </is>
      </c>
      <c r="O3876" t="inlineStr">
        <is>
          <t>02/2026</t>
        </is>
      </c>
    </row>
    <row r="3877">
      <c r="A3877" t="n">
        <v>212985</v>
      </c>
      <c r="B3877" t="n">
        <v>122</v>
      </c>
      <c r="C3877" t="inlineStr">
        <is>
          <t>Arcos</t>
        </is>
      </c>
      <c r="D3877" t="inlineStr">
        <is>
          <t>CG FOOD´S DISTRIBUIDORA DE ALIMENTOS LTDA</t>
        </is>
      </c>
      <c r="E3877" t="inlineStr">
        <is>
          <t>180273</t>
        </is>
      </c>
      <c r="F3877" s="550" t="n">
        <v>46077</v>
      </c>
      <c r="G3877" t="n">
        <v>25075</v>
      </c>
      <c r="H3877" t="inlineStr">
        <is>
          <t>MASSA PARA LASANHA ADRIA C/500G</t>
        </is>
      </c>
      <c r="I3877" t="inlineStr">
        <is>
          <t>ALIMENTOS</t>
        </is>
      </c>
      <c r="J3877" t="n">
        <v>7</v>
      </c>
      <c r="K3877" t="inlineStr">
        <is>
          <t>Pc</t>
        </is>
      </c>
      <c r="L3877" t="n">
        <v>62.65</v>
      </c>
      <c r="M3877" t="n">
        <v>8.949999999999999</v>
      </c>
      <c r="N3877" t="inlineStr">
        <is>
          <t>ALIMENTOS</t>
        </is>
      </c>
      <c r="O3877" t="inlineStr">
        <is>
          <t>02/2026</t>
        </is>
      </c>
    </row>
    <row r="3878">
      <c r="A3878" t="n">
        <v>212985</v>
      </c>
      <c r="B3878" t="n">
        <v>122</v>
      </c>
      <c r="C3878" t="inlineStr">
        <is>
          <t>Arcos</t>
        </is>
      </c>
      <c r="D3878" t="inlineStr">
        <is>
          <t>CG FOOD´S DISTRIBUIDORA DE ALIMENTOS LTDA</t>
        </is>
      </c>
      <c r="E3878" t="inlineStr">
        <is>
          <t>180273</t>
        </is>
      </c>
      <c r="F3878" s="550" t="n">
        <v>46077</v>
      </c>
      <c r="G3878" t="n">
        <v>19203</v>
      </c>
      <c r="H3878" t="inlineStr">
        <is>
          <t>IOGURTE INTEGRAL NESTLE C/170G UN</t>
        </is>
      </c>
      <c r="I3878" t="inlineStr">
        <is>
          <t>ALIMENTOS</t>
        </is>
      </c>
      <c r="J3878" t="n">
        <v>24</v>
      </c>
      <c r="K3878" t="inlineStr">
        <is>
          <t>UN</t>
        </is>
      </c>
      <c r="L3878" t="n">
        <v>88.8</v>
      </c>
      <c r="M3878" t="n">
        <v>3.7</v>
      </c>
      <c r="N3878" t="inlineStr">
        <is>
          <t>ALIMENTOS</t>
        </is>
      </c>
      <c r="O3878" t="inlineStr">
        <is>
          <t>02/2026</t>
        </is>
      </c>
    </row>
    <row r="3879">
      <c r="A3879" t="n">
        <v>212985</v>
      </c>
      <c r="B3879" t="n">
        <v>122</v>
      </c>
      <c r="C3879" t="inlineStr">
        <is>
          <t>Arcos</t>
        </is>
      </c>
      <c r="D3879" t="inlineStr">
        <is>
          <t>CG FOOD´S DISTRIBUIDORA DE ALIMENTOS LTDA</t>
        </is>
      </c>
      <c r="E3879" t="inlineStr">
        <is>
          <t>180273</t>
        </is>
      </c>
      <c r="F3879" s="550" t="n">
        <v>46077</v>
      </c>
      <c r="G3879" t="n">
        <v>19421</v>
      </c>
      <c r="H3879" t="inlineStr">
        <is>
          <t>LEITE INTEGRAL ITALAC C/12</t>
        </is>
      </c>
      <c r="I3879" t="inlineStr">
        <is>
          <t>ALIMENTOS</t>
        </is>
      </c>
      <c r="J3879" t="n">
        <v>3</v>
      </c>
      <c r="K3879" t="inlineStr">
        <is>
          <t>CX</t>
        </is>
      </c>
      <c r="L3879" t="n">
        <v>158.7</v>
      </c>
      <c r="M3879" t="n">
        <v>52.9</v>
      </c>
      <c r="N3879" t="inlineStr">
        <is>
          <t>ALIMENTOS</t>
        </is>
      </c>
      <c r="O3879" t="inlineStr">
        <is>
          <t>02/2026</t>
        </is>
      </c>
    </row>
    <row r="3880">
      <c r="A3880" t="n">
        <v>212984</v>
      </c>
      <c r="B3880" t="n">
        <v>122</v>
      </c>
      <c r="C3880" t="inlineStr">
        <is>
          <t>Arcos</t>
        </is>
      </c>
      <c r="D3880" t="inlineStr">
        <is>
          <t>AROUMAR DISTRIBUIDORA DE PRODUTOS ALIMENTICIOS LTDA</t>
        </is>
      </c>
      <c r="E3880" t="inlineStr">
        <is>
          <t>1042727</t>
        </is>
      </c>
      <c r="F3880" s="550" t="n">
        <v>46076</v>
      </c>
      <c r="G3880" t="n">
        <v>20301</v>
      </c>
      <c r="H3880" t="inlineStr">
        <is>
          <t>ARROZ BRANCO TIPO 1 CAMIL C/5KG</t>
        </is>
      </c>
      <c r="I3880" t="inlineStr">
        <is>
          <t>ALIMENTOS</t>
        </is>
      </c>
      <c r="J3880" t="n">
        <v>5</v>
      </c>
      <c r="K3880" t="inlineStr">
        <is>
          <t>PC</t>
        </is>
      </c>
      <c r="L3880" t="n">
        <v>94.5</v>
      </c>
      <c r="M3880" t="n">
        <v>18.9</v>
      </c>
      <c r="N3880" t="inlineStr">
        <is>
          <t>ALIMENTOS</t>
        </is>
      </c>
      <c r="O3880" t="inlineStr">
        <is>
          <t>02/2026</t>
        </is>
      </c>
    </row>
    <row r="3881">
      <c r="A3881" t="n">
        <v>212984</v>
      </c>
      <c r="B3881" t="n">
        <v>122</v>
      </c>
      <c r="C3881" t="inlineStr">
        <is>
          <t>Arcos</t>
        </is>
      </c>
      <c r="D3881" t="inlineStr">
        <is>
          <t>AROUMAR DISTRIBUIDORA DE PRODUTOS ALIMENTICIOS LTDA</t>
        </is>
      </c>
      <c r="E3881" t="inlineStr">
        <is>
          <t>1042727</t>
        </is>
      </c>
      <c r="F3881" s="550" t="n">
        <v>46076</v>
      </c>
      <c r="G3881" t="n">
        <v>21017</v>
      </c>
      <c r="H3881" t="inlineStr">
        <is>
          <t>OLEO DE ALGODAO SAUDE C/14,5KG</t>
        </is>
      </c>
      <c r="I3881" t="inlineStr">
        <is>
          <t>ALIMENTOS</t>
        </is>
      </c>
      <c r="J3881" t="n">
        <v>3</v>
      </c>
      <c r="K3881" t="inlineStr">
        <is>
          <t>BALDE</t>
        </is>
      </c>
      <c r="L3881" t="n">
        <v>467.7</v>
      </c>
      <c r="M3881" t="n">
        <v>155.9</v>
      </c>
      <c r="N3881" t="inlineStr">
        <is>
          <t>ALIMENTOS</t>
        </is>
      </c>
      <c r="O3881" t="inlineStr">
        <is>
          <t>02/2026</t>
        </is>
      </c>
    </row>
    <row r="3882">
      <c r="A3882" t="n">
        <v>212627</v>
      </c>
      <c r="B3882" t="n">
        <v>122</v>
      </c>
      <c r="C3882" t="inlineStr">
        <is>
          <t>Arcos</t>
        </is>
      </c>
      <c r="D3882" t="inlineStr">
        <is>
          <t>AROUMAR DISTRIBUIDORA DE PRODUTOS ALIMENTICIOS LTDA</t>
        </is>
      </c>
      <c r="E3882" t="inlineStr">
        <is>
          <t>1042521</t>
        </is>
      </c>
      <c r="F3882" s="550" t="n">
        <v>46073</v>
      </c>
      <c r="G3882" t="n">
        <v>20301</v>
      </c>
      <c r="H3882" t="inlineStr">
        <is>
          <t>ARROZ BRANCO TIPO 1 CAMIL C/5KG</t>
        </is>
      </c>
      <c r="I3882" t="inlineStr">
        <is>
          <t>ALIMENTOS</t>
        </is>
      </c>
      <c r="J3882" t="n">
        <v>15</v>
      </c>
      <c r="K3882" t="inlineStr">
        <is>
          <t>PC</t>
        </is>
      </c>
      <c r="L3882" t="n">
        <v>283.5</v>
      </c>
      <c r="M3882" t="n">
        <v>18.9</v>
      </c>
      <c r="N3882" t="inlineStr">
        <is>
          <t>ALIMENTOS</t>
        </is>
      </c>
      <c r="O3882" t="inlineStr">
        <is>
          <t>02/2026</t>
        </is>
      </c>
    </row>
    <row r="3883">
      <c r="A3883" t="n">
        <v>212627</v>
      </c>
      <c r="B3883" t="n">
        <v>122</v>
      </c>
      <c r="C3883" t="inlineStr">
        <is>
          <t>Arcos</t>
        </is>
      </c>
      <c r="D3883" t="inlineStr">
        <is>
          <t>AROUMAR DISTRIBUIDORA DE PRODUTOS ALIMENTICIOS LTDA</t>
        </is>
      </c>
      <c r="E3883" t="inlineStr">
        <is>
          <t>1042521</t>
        </is>
      </c>
      <c r="F3883" s="550" t="n">
        <v>46073</v>
      </c>
      <c r="G3883" t="n">
        <v>21017</v>
      </c>
      <c r="H3883" t="inlineStr">
        <is>
          <t>OLEO DE ALGODAO SAUDE C/14,5KG</t>
        </is>
      </c>
      <c r="I3883" t="inlineStr">
        <is>
          <t>ALIMENTOS</t>
        </is>
      </c>
      <c r="J3883" t="n">
        <v>1</v>
      </c>
      <c r="K3883" t="inlineStr">
        <is>
          <t>BALDE</t>
        </is>
      </c>
      <c r="L3883" t="n">
        <v>155.9</v>
      </c>
      <c r="M3883" t="n">
        <v>155.9</v>
      </c>
      <c r="N3883" t="inlineStr">
        <is>
          <t>ALIMENTOS</t>
        </is>
      </c>
      <c r="O3883" t="inlineStr">
        <is>
          <t>02/2026</t>
        </is>
      </c>
    </row>
    <row r="3884">
      <c r="A3884" t="n">
        <v>212626</v>
      </c>
      <c r="B3884" t="n">
        <v>122</v>
      </c>
      <c r="C3884" t="inlineStr">
        <is>
          <t>Arcos</t>
        </is>
      </c>
      <c r="D3884" t="inlineStr">
        <is>
          <t>MARCOS SILVA DO NASCIMENTO</t>
        </is>
      </c>
      <c r="E3884" t="inlineStr">
        <is>
          <t>806</t>
        </is>
      </c>
      <c r="F3884" s="550" t="n">
        <v>46073</v>
      </c>
      <c r="G3884" t="n">
        <v>18667</v>
      </c>
      <c r="H3884" t="inlineStr">
        <is>
          <t>PERNIL SUINO SEM OSSO EM CUBOS KG</t>
        </is>
      </c>
      <c r="I3884" t="inlineStr">
        <is>
          <t>ALIMENTOS</t>
        </is>
      </c>
      <c r="J3884" t="n">
        <v>10</v>
      </c>
      <c r="K3884" t="inlineStr">
        <is>
          <t>KG</t>
        </is>
      </c>
      <c r="L3884" t="n">
        <v>199.9</v>
      </c>
      <c r="M3884" t="n">
        <v>19.99</v>
      </c>
      <c r="N3884" t="inlineStr">
        <is>
          <t>ALIMENTOS</t>
        </is>
      </c>
      <c r="O3884" t="inlineStr">
        <is>
          <t>02/2026</t>
        </is>
      </c>
    </row>
    <row r="3885">
      <c r="A3885" t="n">
        <v>212625</v>
      </c>
      <c r="B3885" t="n">
        <v>122</v>
      </c>
      <c r="C3885" t="inlineStr">
        <is>
          <t>Arcos</t>
        </is>
      </c>
      <c r="D3885" t="inlineStr">
        <is>
          <t>KING COMERCIO E IMPORTACAO DE BEBIDAS LTDA</t>
        </is>
      </c>
      <c r="E3885" t="inlineStr">
        <is>
          <t>125516</t>
        </is>
      </c>
      <c r="F3885" s="550" t="n">
        <v>46072</v>
      </c>
      <c r="G3885" t="n">
        <v>18242</v>
      </c>
      <c r="H3885" t="inlineStr">
        <is>
          <t>TEQUILA DON JULIO BLANCO 750ML</t>
        </is>
      </c>
      <c r="I3885" t="inlineStr">
        <is>
          <t>BEBIDAS</t>
        </is>
      </c>
      <c r="J3885" t="n">
        <v>15</v>
      </c>
      <c r="K3885" t="inlineStr">
        <is>
          <t>GR</t>
        </is>
      </c>
      <c r="L3885" t="n">
        <v>3535.35</v>
      </c>
      <c r="M3885" t="n">
        <v>235.69</v>
      </c>
      <c r="N3885" t="inlineStr">
        <is>
          <t>BEBIDAS</t>
        </is>
      </c>
      <c r="O3885" t="inlineStr">
        <is>
          <t>02/2026</t>
        </is>
      </c>
    </row>
    <row r="3886">
      <c r="A3886" t="n">
        <v>212624</v>
      </c>
      <c r="B3886" t="n">
        <v>122</v>
      </c>
      <c r="C3886" t="inlineStr">
        <is>
          <t>Arcos</t>
        </is>
      </c>
      <c r="D3886" t="inlineStr">
        <is>
          <t xml:space="preserve">HORTIFRUTI DO CHEF LTDA </t>
        </is>
      </c>
      <c r="E3886" t="inlineStr">
        <is>
          <t>29214</t>
        </is>
      </c>
      <c r="F3886" s="550" t="n">
        <v>46072</v>
      </c>
      <c r="G3886" t="n">
        <v>19502</v>
      </c>
      <c r="H3886" t="inlineStr">
        <is>
          <t>ALFACE CRESPA ROXA KG</t>
        </is>
      </c>
      <c r="I3886" t="inlineStr">
        <is>
          <t>ALIMENTOS</t>
        </is>
      </c>
      <c r="J3886" t="n">
        <v>0.4</v>
      </c>
      <c r="K3886" t="inlineStr">
        <is>
          <t>KG</t>
        </is>
      </c>
      <c r="L3886" t="n">
        <v>10</v>
      </c>
      <c r="M3886" t="n">
        <v>25</v>
      </c>
      <c r="N3886" t="inlineStr">
        <is>
          <t>ALIMENTOS</t>
        </is>
      </c>
      <c r="O3886" t="inlineStr">
        <is>
          <t>02/2026</t>
        </is>
      </c>
    </row>
    <row r="3887">
      <c r="A3887" t="n">
        <v>212624</v>
      </c>
      <c r="B3887" t="n">
        <v>122</v>
      </c>
      <c r="C3887" t="inlineStr">
        <is>
          <t>Arcos</t>
        </is>
      </c>
      <c r="D3887" t="inlineStr">
        <is>
          <t xml:space="preserve">HORTIFRUTI DO CHEF LTDA </t>
        </is>
      </c>
      <c r="E3887" t="inlineStr">
        <is>
          <t>29214</t>
        </is>
      </c>
      <c r="F3887" s="550" t="n">
        <v>46072</v>
      </c>
      <c r="G3887" t="n">
        <v>19751</v>
      </c>
      <c r="H3887" t="inlineStr">
        <is>
          <t>LIMAO SICILIANO KG</t>
        </is>
      </c>
      <c r="I3887" t="inlineStr">
        <is>
          <t>ALIMENTOS</t>
        </is>
      </c>
      <c r="J3887" t="n">
        <v>10</v>
      </c>
      <c r="K3887" t="inlineStr">
        <is>
          <t>KG</t>
        </is>
      </c>
      <c r="L3887" t="n">
        <v>175</v>
      </c>
      <c r="M3887" t="n">
        <v>17.5</v>
      </c>
      <c r="N3887" t="inlineStr">
        <is>
          <t>ALIMENTOS</t>
        </is>
      </c>
      <c r="O3887" t="inlineStr">
        <is>
          <t>02/2026</t>
        </is>
      </c>
    </row>
    <row r="3888">
      <c r="A3888" t="n">
        <v>212624</v>
      </c>
      <c r="B3888" t="n">
        <v>122</v>
      </c>
      <c r="C3888" t="inlineStr">
        <is>
          <t>Arcos</t>
        </is>
      </c>
      <c r="D3888" t="inlineStr">
        <is>
          <t xml:space="preserve">HORTIFRUTI DO CHEF LTDA </t>
        </is>
      </c>
      <c r="E3888" t="inlineStr">
        <is>
          <t>29214</t>
        </is>
      </c>
      <c r="F3888" s="550" t="n">
        <v>46072</v>
      </c>
      <c r="G3888" t="n">
        <v>19846</v>
      </c>
      <c r="H3888" t="inlineStr">
        <is>
          <t>BROTO DE MOYASHI GRANEL KG</t>
        </is>
      </c>
      <c r="I3888" t="inlineStr">
        <is>
          <t>ALIMENTOS</t>
        </is>
      </c>
      <c r="J3888" t="n">
        <v>0.5</v>
      </c>
      <c r="K3888" t="inlineStr">
        <is>
          <t>KG</t>
        </is>
      </c>
      <c r="L3888" t="n">
        <v>9.380000000000001</v>
      </c>
      <c r="M3888" t="n">
        <v>18.76</v>
      </c>
      <c r="N3888" t="inlineStr">
        <is>
          <t>ALIMENTOS</t>
        </is>
      </c>
      <c r="O3888" t="inlineStr">
        <is>
          <t>02/2026</t>
        </is>
      </c>
    </row>
    <row r="3889">
      <c r="A3889" t="n">
        <v>212624</v>
      </c>
      <c r="B3889" t="n">
        <v>122</v>
      </c>
      <c r="C3889" t="inlineStr">
        <is>
          <t>Arcos</t>
        </is>
      </c>
      <c r="D3889" t="inlineStr">
        <is>
          <t xml:space="preserve">HORTIFRUTI DO CHEF LTDA </t>
        </is>
      </c>
      <c r="E3889" t="inlineStr">
        <is>
          <t>29214</t>
        </is>
      </c>
      <c r="F3889" s="550" t="n">
        <v>46072</v>
      </c>
      <c r="G3889" t="n">
        <v>23241</v>
      </c>
      <c r="H3889" t="inlineStr">
        <is>
          <t>CHUCHU KG</t>
        </is>
      </c>
      <c r="I3889" t="inlineStr">
        <is>
          <t>ALIMENTOS</t>
        </is>
      </c>
      <c r="J3889" t="n">
        <v>2</v>
      </c>
      <c r="K3889" t="inlineStr">
        <is>
          <t>KG</t>
        </is>
      </c>
      <c r="L3889" t="n">
        <v>10</v>
      </c>
      <c r="M3889" t="n">
        <v>5</v>
      </c>
      <c r="N3889" t="inlineStr">
        <is>
          <t>ALIMENTOS</t>
        </is>
      </c>
      <c r="O3889" t="inlineStr">
        <is>
          <t>02/2026</t>
        </is>
      </c>
    </row>
    <row r="3890">
      <c r="A3890" t="n">
        <v>212624</v>
      </c>
      <c r="B3890" t="n">
        <v>122</v>
      </c>
      <c r="C3890" t="inlineStr">
        <is>
          <t>Arcos</t>
        </is>
      </c>
      <c r="D3890" t="inlineStr">
        <is>
          <t xml:space="preserve">HORTIFRUTI DO CHEF LTDA </t>
        </is>
      </c>
      <c r="E3890" t="inlineStr">
        <is>
          <t>29214</t>
        </is>
      </c>
      <c r="F3890" s="550" t="n">
        <v>46072</v>
      </c>
      <c r="G3890" t="n">
        <v>23361</v>
      </c>
      <c r="H3890" t="inlineStr">
        <is>
          <t>LARANJA PERA KG</t>
        </is>
      </c>
      <c r="I3890" t="inlineStr">
        <is>
          <t>ALIMENTOS</t>
        </is>
      </c>
      <c r="J3890" t="n">
        <v>40</v>
      </c>
      <c r="K3890" t="inlineStr">
        <is>
          <t>KG</t>
        </is>
      </c>
      <c r="L3890" t="n">
        <v>140</v>
      </c>
      <c r="M3890" t="n">
        <v>3.5</v>
      </c>
      <c r="N3890" t="inlineStr">
        <is>
          <t>ALIMENTOS</t>
        </is>
      </c>
      <c r="O3890" t="inlineStr">
        <is>
          <t>02/2026</t>
        </is>
      </c>
    </row>
    <row r="3891">
      <c r="A3891" t="n">
        <v>212623</v>
      </c>
      <c r="B3891" t="n">
        <v>122</v>
      </c>
      <c r="C3891" t="inlineStr">
        <is>
          <t>Arcos</t>
        </is>
      </c>
      <c r="D3891" t="inlineStr">
        <is>
          <t>PROAUTO INDUSTRIA QUIMICA EIRELI</t>
        </is>
      </c>
      <c r="E3891" t="inlineStr">
        <is>
          <t>151958</t>
        </is>
      </c>
      <c r="F3891" s="550" t="n">
        <v>46072</v>
      </c>
      <c r="G3891" t="n">
        <v>26393</v>
      </c>
      <c r="H3891" t="inlineStr">
        <is>
          <t>PROAUTO DESINCRUSTANTE KLINBE 5L</t>
        </is>
      </c>
      <c r="I3891" t="inlineStr">
        <is>
          <t>DESCARTAVEIS/HIGIENE E LIMPEZA</t>
        </is>
      </c>
      <c r="J3891" t="n">
        <v>2</v>
      </c>
      <c r="K3891" t="inlineStr">
        <is>
          <t>GALAO</t>
        </is>
      </c>
      <c r="L3891" t="n">
        <v>219.58</v>
      </c>
      <c r="M3891" t="n">
        <v>109.79</v>
      </c>
      <c r="N3891" t="inlineStr">
        <is>
          <t>HIGIENE E LIMPEZA</t>
        </is>
      </c>
      <c r="O3891" t="inlineStr">
        <is>
          <t>02/2026</t>
        </is>
      </c>
    </row>
    <row r="3892">
      <c r="A3892" t="n">
        <v>212623</v>
      </c>
      <c r="B3892" t="n">
        <v>122</v>
      </c>
      <c r="C3892" t="inlineStr">
        <is>
          <t>Arcos</t>
        </is>
      </c>
      <c r="D3892" t="inlineStr">
        <is>
          <t>PROAUTO INDUSTRIA QUIMICA EIRELI</t>
        </is>
      </c>
      <c r="E3892" t="inlineStr">
        <is>
          <t>151958</t>
        </is>
      </c>
      <c r="F3892" s="550" t="n">
        <v>46072</v>
      </c>
      <c r="G3892" t="n">
        <v>26395</v>
      </c>
      <c r="H3892" t="inlineStr">
        <is>
          <t>PROAUTO DETERGENTE CLORADO PRO HA 3000CL 5L</t>
        </is>
      </c>
      <c r="I3892" t="inlineStr">
        <is>
          <t>DESCARTAVEIS/HIGIENE E LIMPEZA</t>
        </is>
      </c>
      <c r="J3892" t="n">
        <v>2</v>
      </c>
      <c r="K3892" t="inlineStr">
        <is>
          <t>GALAO</t>
        </is>
      </c>
      <c r="L3892" t="n">
        <v>257.44</v>
      </c>
      <c r="M3892" t="n">
        <v>128.72</v>
      </c>
      <c r="N3892" t="inlineStr">
        <is>
          <t>HIGIENE E LIMPEZA</t>
        </is>
      </c>
      <c r="O3892" t="inlineStr">
        <is>
          <t>02/2026</t>
        </is>
      </c>
    </row>
    <row r="3893">
      <c r="A3893" t="n">
        <v>212623</v>
      </c>
      <c r="B3893" t="n">
        <v>122</v>
      </c>
      <c r="C3893" t="inlineStr">
        <is>
          <t>Arcos</t>
        </is>
      </c>
      <c r="D3893" t="inlineStr">
        <is>
          <t>PROAUTO INDUSTRIA QUIMICA EIRELI</t>
        </is>
      </c>
      <c r="E3893" t="inlineStr">
        <is>
          <t>151958</t>
        </is>
      </c>
      <c r="F3893" s="550" t="n">
        <v>46072</v>
      </c>
      <c r="G3893" t="n">
        <v>24514</v>
      </c>
      <c r="H3893" t="inlineStr">
        <is>
          <t>PROAUTO DETERGENTE NEUTRO NEUTER SUPER 5 L</t>
        </is>
      </c>
      <c r="I3893" t="inlineStr">
        <is>
          <t>DESCARTAVEIS/HIGIENE E LIMPEZA</t>
        </is>
      </c>
      <c r="J3893" t="n">
        <v>6</v>
      </c>
      <c r="K3893" t="inlineStr">
        <is>
          <t>GALAO</t>
        </is>
      </c>
      <c r="L3893" t="n">
        <v>741.24</v>
      </c>
      <c r="M3893" t="n">
        <v>123.54</v>
      </c>
      <c r="N3893" t="inlineStr">
        <is>
          <t>HIGIENE E LIMPEZA</t>
        </is>
      </c>
      <c r="O3893" t="inlineStr">
        <is>
          <t>02/2026</t>
        </is>
      </c>
    </row>
    <row r="3894">
      <c r="A3894" t="n">
        <v>212622</v>
      </c>
      <c r="B3894" t="n">
        <v>122</v>
      </c>
      <c r="C3894" t="inlineStr">
        <is>
          <t>Arcos</t>
        </is>
      </c>
      <c r="D3894" t="inlineStr">
        <is>
          <t>MARIO PEDRO FELICIANO - HORTIFRUTI</t>
        </is>
      </c>
      <c r="E3894" t="inlineStr">
        <is>
          <t>467820</t>
        </is>
      </c>
      <c r="F3894" s="550" t="n">
        <v>46067</v>
      </c>
      <c r="G3894" t="n">
        <v>19621</v>
      </c>
      <c r="H3894" t="inlineStr">
        <is>
          <t>CENOURA KG</t>
        </is>
      </c>
      <c r="I3894" t="inlineStr">
        <is>
          <t>ALIMENTOS</t>
        </is>
      </c>
      <c r="J3894" t="n">
        <v>5.19</v>
      </c>
      <c r="K3894" t="inlineStr">
        <is>
          <t>KG</t>
        </is>
      </c>
      <c r="L3894" t="n">
        <v>15.78</v>
      </c>
      <c r="M3894" t="n">
        <v>3.040462</v>
      </c>
      <c r="N3894" t="inlineStr">
        <is>
          <t xml:space="preserve"> ALIMENTOS</t>
        </is>
      </c>
      <c r="O3894" t="inlineStr">
        <is>
          <t>02/2026</t>
        </is>
      </c>
    </row>
    <row r="3895">
      <c r="A3895" t="n">
        <v>212622</v>
      </c>
      <c r="B3895" t="n">
        <v>122</v>
      </c>
      <c r="C3895" t="inlineStr">
        <is>
          <t>Arcos</t>
        </is>
      </c>
      <c r="D3895" t="inlineStr">
        <is>
          <t>MARIO PEDRO FELICIANO - HORTIFRUTI</t>
        </is>
      </c>
      <c r="E3895" t="inlineStr">
        <is>
          <t>467820</t>
        </is>
      </c>
      <c r="F3895" s="550" t="n">
        <v>46067</v>
      </c>
      <c r="G3895" t="n">
        <v>24083</v>
      </c>
      <c r="H3895" t="inlineStr">
        <is>
          <t>BATATA ASTERIX GRAUDA NOIVA KG</t>
        </is>
      </c>
      <c r="I3895" t="inlineStr">
        <is>
          <t>ALIMENTOS</t>
        </is>
      </c>
      <c r="J3895" t="n">
        <v>50</v>
      </c>
      <c r="K3895" t="inlineStr">
        <is>
          <t>KG</t>
        </is>
      </c>
      <c r="L3895" t="n">
        <v>203</v>
      </c>
      <c r="M3895" t="n">
        <v>4.06</v>
      </c>
      <c r="N3895" t="inlineStr">
        <is>
          <t xml:space="preserve"> ALIMENTOS</t>
        </is>
      </c>
      <c r="O3895" t="inlineStr">
        <is>
          <t>02/2026</t>
        </is>
      </c>
    </row>
    <row r="3896">
      <c r="A3896" t="n">
        <v>212622</v>
      </c>
      <c r="B3896" t="n">
        <v>122</v>
      </c>
      <c r="C3896" t="inlineStr">
        <is>
          <t>Arcos</t>
        </is>
      </c>
      <c r="D3896" t="inlineStr">
        <is>
          <t>MARIO PEDRO FELICIANO - HORTIFRUTI</t>
        </is>
      </c>
      <c r="E3896" t="inlineStr">
        <is>
          <t>467820</t>
        </is>
      </c>
      <c r="F3896" s="550" t="n">
        <v>46067</v>
      </c>
      <c r="G3896" t="n">
        <v>19654</v>
      </c>
      <c r="H3896" t="inlineStr">
        <is>
          <t>ABOBRINHA ITALIANA GRAUDA KG</t>
        </is>
      </c>
      <c r="I3896" t="inlineStr">
        <is>
          <t>ALIMENTOS</t>
        </is>
      </c>
      <c r="J3896" t="n">
        <v>5.17</v>
      </c>
      <c r="K3896" t="inlineStr">
        <is>
          <t>KG</t>
        </is>
      </c>
      <c r="L3896" t="n">
        <v>35.67</v>
      </c>
      <c r="M3896" t="n">
        <v>6.89942</v>
      </c>
      <c r="N3896" t="inlineStr">
        <is>
          <t xml:space="preserve"> ALIMENTOS</t>
        </is>
      </c>
      <c r="O3896" t="inlineStr">
        <is>
          <t>02/2026</t>
        </is>
      </c>
    </row>
    <row r="3897">
      <c r="A3897" t="n">
        <v>212622</v>
      </c>
      <c r="B3897" t="n">
        <v>122</v>
      </c>
      <c r="C3897" t="inlineStr">
        <is>
          <t>Arcos</t>
        </is>
      </c>
      <c r="D3897" t="inlineStr">
        <is>
          <t>MARIO PEDRO FELICIANO - HORTIFRUTI</t>
        </is>
      </c>
      <c r="E3897" t="inlineStr">
        <is>
          <t>467820</t>
        </is>
      </c>
      <c r="F3897" s="550" t="n">
        <v>46067</v>
      </c>
      <c r="G3897" t="n">
        <v>19572</v>
      </c>
      <c r="H3897" t="inlineStr">
        <is>
          <t>PIMENTA DEDO DE MOCA KG</t>
        </is>
      </c>
      <c r="I3897" t="inlineStr">
        <is>
          <t>ALIMENTOS</t>
        </is>
      </c>
      <c r="J3897" t="n">
        <v>0.2</v>
      </c>
      <c r="K3897" t="inlineStr">
        <is>
          <t>KG</t>
        </is>
      </c>
      <c r="L3897" t="n">
        <v>3.7</v>
      </c>
      <c r="M3897" t="n">
        <v>18.5</v>
      </c>
      <c r="N3897" t="inlineStr">
        <is>
          <t xml:space="preserve"> ALIMENTOS</t>
        </is>
      </c>
      <c r="O3897" t="inlineStr">
        <is>
          <t>02/2026</t>
        </is>
      </c>
    </row>
    <row r="3898">
      <c r="A3898" t="n">
        <v>212622</v>
      </c>
      <c r="B3898" t="n">
        <v>122</v>
      </c>
      <c r="C3898" t="inlineStr">
        <is>
          <t>Arcos</t>
        </is>
      </c>
      <c r="D3898" t="inlineStr">
        <is>
          <t>MARIO PEDRO FELICIANO - HORTIFRUTI</t>
        </is>
      </c>
      <c r="E3898" t="inlineStr">
        <is>
          <t>467820</t>
        </is>
      </c>
      <c r="F3898" s="550" t="n">
        <v>46067</v>
      </c>
      <c r="G3898" t="n">
        <v>19772</v>
      </c>
      <c r="H3898" t="inlineStr">
        <is>
          <t>CAMBUCI KG</t>
        </is>
      </c>
      <c r="I3898" t="inlineStr">
        <is>
          <t>ALIMENTOS</t>
        </is>
      </c>
      <c r="J3898" t="n">
        <v>4</v>
      </c>
      <c r="K3898" t="inlineStr">
        <is>
          <t>KG</t>
        </is>
      </c>
      <c r="L3898" t="n">
        <v>185.6</v>
      </c>
      <c r="M3898" t="n">
        <v>46.4</v>
      </c>
      <c r="N3898" t="inlineStr">
        <is>
          <t xml:space="preserve"> ALIMENTOS</t>
        </is>
      </c>
      <c r="O3898" t="inlineStr">
        <is>
          <t>02/2026</t>
        </is>
      </c>
    </row>
    <row r="3899">
      <c r="A3899" t="n">
        <v>212622</v>
      </c>
      <c r="B3899" t="n">
        <v>122</v>
      </c>
      <c r="C3899" t="inlineStr">
        <is>
          <t>Arcos</t>
        </is>
      </c>
      <c r="D3899" t="inlineStr">
        <is>
          <t>MARIO PEDRO FELICIANO - HORTIFRUTI</t>
        </is>
      </c>
      <c r="E3899" t="inlineStr">
        <is>
          <t>467820</t>
        </is>
      </c>
      <c r="F3899" s="550" t="n">
        <v>46067</v>
      </c>
      <c r="G3899" t="n">
        <v>23195</v>
      </c>
      <c r="H3899" t="inlineStr">
        <is>
          <t>RABANETE KG</t>
        </is>
      </c>
      <c r="I3899" t="inlineStr">
        <is>
          <t>ALIMENTOS</t>
        </is>
      </c>
      <c r="J3899" t="n">
        <v>0.85</v>
      </c>
      <c r="K3899" t="inlineStr">
        <is>
          <t>KG</t>
        </is>
      </c>
      <c r="L3899" t="n">
        <v>12.32</v>
      </c>
      <c r="M3899" t="n">
        <v>14.494118</v>
      </c>
      <c r="N3899" t="inlineStr">
        <is>
          <t xml:space="preserve"> ALIMENTOS</t>
        </is>
      </c>
      <c r="O3899" t="inlineStr">
        <is>
          <t>02/2026</t>
        </is>
      </c>
    </row>
    <row r="3900">
      <c r="A3900" t="n">
        <v>212622</v>
      </c>
      <c r="B3900" t="n">
        <v>122</v>
      </c>
      <c r="C3900" t="inlineStr">
        <is>
          <t>Arcos</t>
        </is>
      </c>
      <c r="D3900" t="inlineStr">
        <is>
          <t>MARIO PEDRO FELICIANO - HORTIFRUTI</t>
        </is>
      </c>
      <c r="E3900" t="inlineStr">
        <is>
          <t>467820</t>
        </is>
      </c>
      <c r="F3900" s="550" t="n">
        <v>46067</v>
      </c>
      <c r="G3900" t="n">
        <v>23198</v>
      </c>
      <c r="H3900" t="inlineStr">
        <is>
          <t>PIMENTAO VERMELHO KG</t>
        </is>
      </c>
      <c r="I3900" t="inlineStr">
        <is>
          <t>ALIMENTOS</t>
        </is>
      </c>
      <c r="J3900" t="n">
        <v>1</v>
      </c>
      <c r="K3900" t="inlineStr">
        <is>
          <t>KG</t>
        </is>
      </c>
      <c r="L3900" t="n">
        <v>18</v>
      </c>
      <c r="M3900" t="n">
        <v>18</v>
      </c>
      <c r="N3900" t="inlineStr">
        <is>
          <t xml:space="preserve"> ALIMENTOS</t>
        </is>
      </c>
      <c r="O3900" t="inlineStr">
        <is>
          <t>02/2026</t>
        </is>
      </c>
    </row>
    <row r="3901">
      <c r="A3901" t="n">
        <v>212622</v>
      </c>
      <c r="B3901" t="n">
        <v>122</v>
      </c>
      <c r="C3901" t="inlineStr">
        <is>
          <t>Arcos</t>
        </is>
      </c>
      <c r="D3901" t="inlineStr">
        <is>
          <t>MARIO PEDRO FELICIANO - HORTIFRUTI</t>
        </is>
      </c>
      <c r="E3901" t="inlineStr">
        <is>
          <t>467820</t>
        </is>
      </c>
      <c r="F3901" s="550" t="n">
        <v>46067</v>
      </c>
      <c r="G3901" t="n">
        <v>23389</v>
      </c>
      <c r="H3901" t="inlineStr">
        <is>
          <t>BANANA NANICA KG</t>
        </is>
      </c>
      <c r="I3901" t="inlineStr">
        <is>
          <t>ALIMENTOS</t>
        </is>
      </c>
      <c r="J3901" t="n">
        <v>5</v>
      </c>
      <c r="K3901" t="inlineStr">
        <is>
          <t>KG</t>
        </is>
      </c>
      <c r="L3901" t="n">
        <v>26.95</v>
      </c>
      <c r="M3901" t="n">
        <v>5.39</v>
      </c>
      <c r="N3901" t="inlineStr">
        <is>
          <t xml:space="preserve"> ALIMENTOS</t>
        </is>
      </c>
      <c r="O3901" t="inlineStr">
        <is>
          <t>02/2026</t>
        </is>
      </c>
    </row>
    <row r="3902">
      <c r="A3902" t="n">
        <v>212622</v>
      </c>
      <c r="B3902" t="n">
        <v>122</v>
      </c>
      <c r="C3902" t="inlineStr">
        <is>
          <t>Arcos</t>
        </is>
      </c>
      <c r="D3902" t="inlineStr">
        <is>
          <t>MARIO PEDRO FELICIANO - HORTIFRUTI</t>
        </is>
      </c>
      <c r="E3902" t="inlineStr">
        <is>
          <t>467820</t>
        </is>
      </c>
      <c r="F3902" s="550" t="n">
        <v>46067</v>
      </c>
      <c r="G3902" t="n">
        <v>23095</v>
      </c>
      <c r="H3902" t="inlineStr">
        <is>
          <t>OVO CAIPIRA UN</t>
        </is>
      </c>
      <c r="I3902" t="inlineStr">
        <is>
          <t>ALIMENTOS</t>
        </is>
      </c>
      <c r="J3902" t="n">
        <v>150</v>
      </c>
      <c r="K3902" t="inlineStr">
        <is>
          <t>UN</t>
        </is>
      </c>
      <c r="L3902" t="n">
        <v>217.5</v>
      </c>
      <c r="M3902" t="n">
        <v>1.45</v>
      </c>
      <c r="N3902" t="inlineStr">
        <is>
          <t xml:space="preserve"> ALIMENTOS</t>
        </is>
      </c>
      <c r="O3902" t="inlineStr">
        <is>
          <t>02/2026</t>
        </is>
      </c>
    </row>
    <row r="3903">
      <c r="A3903" t="n">
        <v>212621</v>
      </c>
      <c r="B3903" t="n">
        <v>122</v>
      </c>
      <c r="C3903" t="inlineStr">
        <is>
          <t>Arcos</t>
        </is>
      </c>
      <c r="D3903" t="inlineStr">
        <is>
          <t>EMPORIO M&amp;L COMERCIO DE ALIM E BEBIDAS LTDA</t>
        </is>
      </c>
      <c r="E3903" t="inlineStr">
        <is>
          <t>497003</t>
        </is>
      </c>
      <c r="F3903" s="550" t="n">
        <v>46071</v>
      </c>
      <c r="G3903" t="n">
        <v>18550</v>
      </c>
      <c r="H3903" t="inlineStr">
        <is>
          <t>APERITIVO ANGOSTURA 200ML</t>
        </is>
      </c>
      <c r="I3903" t="inlineStr">
        <is>
          <t>BEBIDAS</t>
        </is>
      </c>
      <c r="J3903" t="n">
        <v>4</v>
      </c>
      <c r="K3903" t="inlineStr">
        <is>
          <t>UN</t>
        </is>
      </c>
      <c r="L3903" t="n">
        <v>1503.2</v>
      </c>
      <c r="M3903" t="n">
        <v>375.8</v>
      </c>
      <c r="N3903" t="inlineStr">
        <is>
          <t>BEBIDAS</t>
        </is>
      </c>
      <c r="O3903" t="inlineStr">
        <is>
          <t>02/2026</t>
        </is>
      </c>
    </row>
    <row r="3904">
      <c r="A3904" t="n">
        <v>212621</v>
      </c>
      <c r="B3904" t="n">
        <v>122</v>
      </c>
      <c r="C3904" t="inlineStr">
        <is>
          <t>Arcos</t>
        </is>
      </c>
      <c r="D3904" t="inlineStr">
        <is>
          <t>EMPORIO M&amp;L COMERCIO DE ALIM E BEBIDAS LTDA</t>
        </is>
      </c>
      <c r="E3904" t="inlineStr">
        <is>
          <t>497003</t>
        </is>
      </c>
      <c r="F3904" s="550" t="n">
        <v>46071</v>
      </c>
      <c r="G3904" t="n">
        <v>22598</v>
      </c>
      <c r="H3904" t="inlineStr">
        <is>
          <t>APERITIVO ANGOSTURA ORANGE 100ML</t>
        </is>
      </c>
      <c r="I3904" t="inlineStr">
        <is>
          <t>BEBIDAS</t>
        </is>
      </c>
      <c r="J3904" t="n">
        <v>2</v>
      </c>
      <c r="K3904" t="inlineStr">
        <is>
          <t>GR</t>
        </is>
      </c>
      <c r="L3904" t="n">
        <v>359.8</v>
      </c>
      <c r="M3904" t="n">
        <v>179.9</v>
      </c>
      <c r="N3904" t="inlineStr">
        <is>
          <t>BEBIDAS</t>
        </is>
      </c>
      <c r="O3904" t="inlineStr">
        <is>
          <t>02/2026</t>
        </is>
      </c>
    </row>
    <row r="3905">
      <c r="A3905" t="n">
        <v>212620</v>
      </c>
      <c r="B3905" t="n">
        <v>122</v>
      </c>
      <c r="C3905" t="inlineStr">
        <is>
          <t>Arcos</t>
        </is>
      </c>
      <c r="D3905" t="inlineStr">
        <is>
          <t>EMPORIO M&amp;L COMERCIO DE ALIM E BEBIDAS LTDA</t>
        </is>
      </c>
      <c r="E3905" t="inlineStr">
        <is>
          <t>496912</t>
        </is>
      </c>
      <c r="F3905" s="550" t="n">
        <v>46071</v>
      </c>
      <c r="G3905" t="n">
        <v>20715</v>
      </c>
      <c r="H3905" t="inlineStr">
        <is>
          <t>AMARENA FABBRI FRUTO C/3,2KG</t>
        </is>
      </c>
      <c r="I3905" t="inlineStr">
        <is>
          <t>ALIMENTOS</t>
        </is>
      </c>
      <c r="J3905" t="n">
        <v>2</v>
      </c>
      <c r="K3905" t="inlineStr">
        <is>
          <t>UN</t>
        </is>
      </c>
      <c r="L3905" t="n">
        <v>879.8</v>
      </c>
      <c r="M3905" t="n">
        <v>439.9</v>
      </c>
      <c r="N3905" t="inlineStr">
        <is>
          <t>ALIMENTOS</t>
        </is>
      </c>
      <c r="O3905" t="inlineStr">
        <is>
          <t>02/2026</t>
        </is>
      </c>
    </row>
    <row r="3906">
      <c r="A3906" t="n">
        <v>212620</v>
      </c>
      <c r="B3906" t="n">
        <v>122</v>
      </c>
      <c r="C3906" t="inlineStr">
        <is>
          <t>Arcos</t>
        </is>
      </c>
      <c r="D3906" t="inlineStr">
        <is>
          <t>EMPORIO M&amp;L COMERCIO DE ALIM E BEBIDAS LTDA</t>
        </is>
      </c>
      <c r="E3906" t="inlineStr">
        <is>
          <t>496912</t>
        </is>
      </c>
      <c r="F3906" s="550" t="n">
        <v>46071</v>
      </c>
      <c r="G3906" t="n">
        <v>20689</v>
      </c>
      <c r="H3906" t="inlineStr">
        <is>
          <t>CREME DE LEITE FRESCO QUATA C/1,01LT</t>
        </is>
      </c>
      <c r="I3906" t="inlineStr">
        <is>
          <t>ALIMENTOS</t>
        </is>
      </c>
      <c r="J3906" t="n">
        <v>10</v>
      </c>
      <c r="K3906" t="inlineStr">
        <is>
          <t>UN</t>
        </is>
      </c>
      <c r="L3906" t="n">
        <v>349</v>
      </c>
      <c r="M3906" t="n">
        <v>34.9</v>
      </c>
      <c r="N3906" t="inlineStr">
        <is>
          <t>ALIMENTOS</t>
        </is>
      </c>
      <c r="O3906" t="inlineStr">
        <is>
          <t>02/2026</t>
        </is>
      </c>
    </row>
    <row r="3907">
      <c r="A3907" t="n">
        <v>212620</v>
      </c>
      <c r="B3907" t="n">
        <v>122</v>
      </c>
      <c r="C3907" t="inlineStr">
        <is>
          <t>Arcos</t>
        </is>
      </c>
      <c r="D3907" t="inlineStr">
        <is>
          <t>EMPORIO M&amp;L COMERCIO DE ALIM E BEBIDAS LTDA</t>
        </is>
      </c>
      <c r="E3907" t="inlineStr">
        <is>
          <t>496912</t>
        </is>
      </c>
      <c r="F3907" s="550" t="n">
        <v>46071</v>
      </c>
      <c r="G3907" t="n">
        <v>19409</v>
      </c>
      <c r="H3907" t="inlineStr">
        <is>
          <t>MANTEIGA DE GARRAFA SERTA NORTE 450G UN</t>
        </is>
      </c>
      <c r="I3907" t="inlineStr">
        <is>
          <t>ALIMENTOS</t>
        </is>
      </c>
      <c r="J3907" t="n">
        <v>6</v>
      </c>
      <c r="K3907" t="inlineStr">
        <is>
          <t>UN</t>
        </is>
      </c>
      <c r="L3907" t="n">
        <v>155.4</v>
      </c>
      <c r="M3907" t="n">
        <v>25.9</v>
      </c>
      <c r="N3907" t="inlineStr">
        <is>
          <t>ALIMENTOS</t>
        </is>
      </c>
      <c r="O3907" t="inlineStr">
        <is>
          <t>02/2026</t>
        </is>
      </c>
    </row>
    <row r="3908">
      <c r="A3908" t="n">
        <v>212620</v>
      </c>
      <c r="B3908" t="n">
        <v>122</v>
      </c>
      <c r="C3908" t="inlineStr">
        <is>
          <t>Arcos</t>
        </is>
      </c>
      <c r="D3908" t="inlineStr">
        <is>
          <t>EMPORIO M&amp;L COMERCIO DE ALIM E BEBIDAS LTDA</t>
        </is>
      </c>
      <c r="E3908" t="inlineStr">
        <is>
          <t>496912</t>
        </is>
      </c>
      <c r="F3908" s="550" t="n">
        <v>46071</v>
      </c>
      <c r="G3908" t="n">
        <v>20887</v>
      </c>
      <c r="H3908" t="inlineStr">
        <is>
          <t>MEL PURO FLORA NECTAR C/1KG</t>
        </is>
      </c>
      <c r="I3908" t="inlineStr">
        <is>
          <t>ALIMENTOS</t>
        </is>
      </c>
      <c r="J3908" t="n">
        <v>20</v>
      </c>
      <c r="K3908" t="inlineStr">
        <is>
          <t>PT</t>
        </is>
      </c>
      <c r="L3908" t="n">
        <v>726</v>
      </c>
      <c r="M3908" t="n">
        <v>36.3</v>
      </c>
      <c r="N3908" t="inlineStr">
        <is>
          <t>ALIMENTOS</t>
        </is>
      </c>
      <c r="O3908" t="inlineStr">
        <is>
          <t>02/2026</t>
        </is>
      </c>
    </row>
    <row r="3909">
      <c r="A3909" t="n">
        <v>212620</v>
      </c>
      <c r="B3909" t="n">
        <v>122</v>
      </c>
      <c r="C3909" t="inlineStr">
        <is>
          <t>Arcos</t>
        </is>
      </c>
      <c r="D3909" t="inlineStr">
        <is>
          <t>EMPORIO M&amp;L COMERCIO DE ALIM E BEBIDAS LTDA</t>
        </is>
      </c>
      <c r="E3909" t="inlineStr">
        <is>
          <t>496912</t>
        </is>
      </c>
      <c r="F3909" s="550" t="n">
        <v>46071</v>
      </c>
      <c r="G3909" t="n">
        <v>17974</v>
      </c>
      <c r="H3909" t="inlineStr">
        <is>
          <t>AGUA DE COCO KERO COCO 1L</t>
        </is>
      </c>
      <c r="I3909" t="inlineStr">
        <is>
          <t>BEBIDAS</t>
        </is>
      </c>
      <c r="J3909" t="n">
        <v>12</v>
      </c>
      <c r="K3909" t="inlineStr">
        <is>
          <t>UN</t>
        </is>
      </c>
      <c r="L3909" t="n">
        <v>162</v>
      </c>
      <c r="M3909" t="n">
        <v>13.5</v>
      </c>
      <c r="N3909" t="inlineStr">
        <is>
          <t>ALIMENTOS</t>
        </is>
      </c>
      <c r="O3909" t="inlineStr">
        <is>
          <t>02/2026</t>
        </is>
      </c>
    </row>
    <row r="3910">
      <c r="A3910" t="n">
        <v>212620</v>
      </c>
      <c r="B3910" t="n">
        <v>122</v>
      </c>
      <c r="C3910" t="inlineStr">
        <is>
          <t>Arcos</t>
        </is>
      </c>
      <c r="D3910" t="inlineStr">
        <is>
          <t>EMPORIO M&amp;L COMERCIO DE ALIM E BEBIDAS LTDA</t>
        </is>
      </c>
      <c r="E3910" t="inlineStr">
        <is>
          <t>496912</t>
        </is>
      </c>
      <c r="F3910" s="550" t="n">
        <v>46071</v>
      </c>
      <c r="G3910" t="n">
        <v>19439</v>
      </c>
      <c r="H3910" t="inlineStr">
        <is>
          <t>CREAM CHEESE DANUBIO C/1KG</t>
        </is>
      </c>
      <c r="I3910" t="inlineStr">
        <is>
          <t>ALIMENTOS</t>
        </is>
      </c>
      <c r="J3910" t="n">
        <v>10</v>
      </c>
      <c r="K3910" t="inlineStr">
        <is>
          <t>PC</t>
        </is>
      </c>
      <c r="L3910" t="n">
        <v>333.8</v>
      </c>
      <c r="M3910" t="n">
        <v>33.38</v>
      </c>
      <c r="N3910" t="inlineStr">
        <is>
          <t>ALIMENTOS</t>
        </is>
      </c>
      <c r="O3910" t="inlineStr">
        <is>
          <t>02/2026</t>
        </is>
      </c>
    </row>
    <row r="3911">
      <c r="A3911" t="n">
        <v>212620</v>
      </c>
      <c r="B3911" t="n">
        <v>122</v>
      </c>
      <c r="C3911" t="inlineStr">
        <is>
          <t>Arcos</t>
        </is>
      </c>
      <c r="D3911" t="inlineStr">
        <is>
          <t>EMPORIO M&amp;L COMERCIO DE ALIM E BEBIDAS LTDA</t>
        </is>
      </c>
      <c r="E3911" t="inlineStr">
        <is>
          <t>496912</t>
        </is>
      </c>
      <c r="F3911" s="550" t="n">
        <v>46071</v>
      </c>
      <c r="G3911" t="n">
        <v>20385</v>
      </c>
      <c r="H3911" t="inlineStr">
        <is>
          <t>FARINHA DE MILHO FLOCAO YOKI 500GR</t>
        </is>
      </c>
      <c r="I3911" t="inlineStr">
        <is>
          <t>ALIMENTOS</t>
        </is>
      </c>
      <c r="J3911" t="n">
        <v>12</v>
      </c>
      <c r="K3911" t="inlineStr">
        <is>
          <t>UN</t>
        </is>
      </c>
      <c r="L3911" t="n">
        <v>59.4</v>
      </c>
      <c r="M3911" t="n">
        <v>4.95</v>
      </c>
      <c r="N3911" t="inlineStr">
        <is>
          <t>ALIMENTOS</t>
        </is>
      </c>
      <c r="O3911" t="inlineStr">
        <is>
          <t>02/2026</t>
        </is>
      </c>
    </row>
    <row r="3912">
      <c r="A3912" t="n">
        <v>212620</v>
      </c>
      <c r="B3912" t="n">
        <v>122</v>
      </c>
      <c r="C3912" t="inlineStr">
        <is>
          <t>Arcos</t>
        </is>
      </c>
      <c r="D3912" t="inlineStr">
        <is>
          <t>EMPORIO M&amp;L COMERCIO DE ALIM E BEBIDAS LTDA</t>
        </is>
      </c>
      <c r="E3912" t="inlineStr">
        <is>
          <t>496912</t>
        </is>
      </c>
      <c r="F3912" s="550" t="n">
        <v>46071</v>
      </c>
      <c r="G3912" t="n">
        <v>20410</v>
      </c>
      <c r="H3912" t="inlineStr">
        <is>
          <t>FARINHA DE MANDIOCA FINA YOKI 1KG</t>
        </is>
      </c>
      <c r="I3912" t="inlineStr">
        <is>
          <t>ALIMENTOS</t>
        </is>
      </c>
      <c r="J3912" t="n">
        <v>4</v>
      </c>
      <c r="K3912" t="inlineStr">
        <is>
          <t>PC</t>
        </is>
      </c>
      <c r="L3912" t="n">
        <v>50.2</v>
      </c>
      <c r="M3912" t="n">
        <v>12.55</v>
      </c>
      <c r="N3912" t="inlineStr">
        <is>
          <t>ALIMENTOS</t>
        </is>
      </c>
      <c r="O3912" t="inlineStr">
        <is>
          <t>02/2026</t>
        </is>
      </c>
    </row>
    <row r="3913">
      <c r="A3913" t="n">
        <v>212620</v>
      </c>
      <c r="B3913" t="n">
        <v>122</v>
      </c>
      <c r="C3913" t="inlineStr">
        <is>
          <t>Arcos</t>
        </is>
      </c>
      <c r="D3913" t="inlineStr">
        <is>
          <t>EMPORIO M&amp;L COMERCIO DE ALIM E BEBIDAS LTDA</t>
        </is>
      </c>
      <c r="E3913" t="inlineStr">
        <is>
          <t>496912</t>
        </is>
      </c>
      <c r="F3913" s="550" t="n">
        <v>46071</v>
      </c>
      <c r="G3913" t="n">
        <v>19339</v>
      </c>
      <c r="H3913" t="inlineStr">
        <is>
          <t>QUEIJO MINAS PADRAO BRINCO OURO C/500G KG</t>
        </is>
      </c>
      <c r="I3913" t="inlineStr">
        <is>
          <t>ALIMENTOS</t>
        </is>
      </c>
      <c r="J3913" t="n">
        <v>3.82</v>
      </c>
      <c r="K3913" t="inlineStr">
        <is>
          <t>Kg</t>
        </is>
      </c>
      <c r="L3913" t="n">
        <v>263.2</v>
      </c>
      <c r="M3913" t="n">
        <v>68.900524</v>
      </c>
      <c r="N3913" t="inlineStr">
        <is>
          <t>ALIMENTOS</t>
        </is>
      </c>
      <c r="O3913" t="inlineStr">
        <is>
          <t>02/2026</t>
        </is>
      </c>
    </row>
    <row r="3914">
      <c r="A3914" t="n">
        <v>212620</v>
      </c>
      <c r="B3914" t="n">
        <v>122</v>
      </c>
      <c r="C3914" t="inlineStr">
        <is>
          <t>Arcos</t>
        </is>
      </c>
      <c r="D3914" t="inlineStr">
        <is>
          <t>EMPORIO M&amp;L COMERCIO DE ALIM E BEBIDAS LTDA</t>
        </is>
      </c>
      <c r="E3914" t="inlineStr">
        <is>
          <t>496912</t>
        </is>
      </c>
      <c r="F3914" s="550" t="n">
        <v>46071</v>
      </c>
      <c r="G3914" t="n">
        <v>20007</v>
      </c>
      <c r="H3914" t="inlineStr">
        <is>
          <t>MAIONESE HELLMANNS C/3KG</t>
        </is>
      </c>
      <c r="I3914" t="inlineStr">
        <is>
          <t>ALIMENTOS</t>
        </is>
      </c>
      <c r="J3914" t="n">
        <v>3</v>
      </c>
      <c r="K3914" t="inlineStr">
        <is>
          <t>BD</t>
        </is>
      </c>
      <c r="L3914" t="n">
        <v>152.7</v>
      </c>
      <c r="M3914" t="n">
        <v>50.9</v>
      </c>
      <c r="N3914" t="inlineStr">
        <is>
          <t>ALIMENTOS</t>
        </is>
      </c>
      <c r="O3914" t="inlineStr">
        <is>
          <t>02/2026</t>
        </is>
      </c>
    </row>
    <row r="3915">
      <c r="A3915" t="n">
        <v>212620</v>
      </c>
      <c r="B3915" t="n">
        <v>122</v>
      </c>
      <c r="C3915" t="inlineStr">
        <is>
          <t>Arcos</t>
        </is>
      </c>
      <c r="D3915" t="inlineStr">
        <is>
          <t>EMPORIO M&amp;L COMERCIO DE ALIM E BEBIDAS LTDA</t>
        </is>
      </c>
      <c r="E3915" t="inlineStr">
        <is>
          <t>496912</t>
        </is>
      </c>
      <c r="F3915" s="550" t="n">
        <v>46071</v>
      </c>
      <c r="G3915" t="n">
        <v>19906</v>
      </c>
      <c r="H3915" t="inlineStr">
        <is>
          <t>SAL REFINADO CISNE 10X1KG</t>
        </is>
      </c>
      <c r="I3915" t="inlineStr">
        <is>
          <t>ALIMENTOS</t>
        </is>
      </c>
      <c r="J3915" t="n">
        <v>10</v>
      </c>
      <c r="K3915" t="inlineStr">
        <is>
          <t>PC</t>
        </is>
      </c>
      <c r="L3915" t="n">
        <v>38.9</v>
      </c>
      <c r="M3915" t="n">
        <v>3.89</v>
      </c>
      <c r="N3915" t="inlineStr">
        <is>
          <t>ALIMENTOS</t>
        </is>
      </c>
      <c r="O3915" t="inlineStr">
        <is>
          <t>02/2026</t>
        </is>
      </c>
    </row>
    <row r="3916">
      <c r="A3916" t="n">
        <v>212619</v>
      </c>
      <c r="B3916" t="n">
        <v>122</v>
      </c>
      <c r="C3916" t="inlineStr">
        <is>
          <t>Arcos</t>
        </is>
      </c>
      <c r="D3916" t="inlineStr">
        <is>
          <t>DTK COMERCIO DE ALIMENTOS LTDA</t>
        </is>
      </c>
      <c r="E3916" t="inlineStr">
        <is>
          <t>64885</t>
        </is>
      </c>
      <c r="F3916" s="550" t="n">
        <v>46064</v>
      </c>
      <c r="G3916" t="n">
        <v>20358</v>
      </c>
      <c r="H3916" t="inlineStr">
        <is>
          <t>FARINHA PANKO ROMARIZ C/1KG</t>
        </is>
      </c>
      <c r="I3916" t="inlineStr">
        <is>
          <t>ALIMENTOS</t>
        </is>
      </c>
      <c r="J3916" t="n">
        <v>10</v>
      </c>
      <c r="K3916" t="inlineStr">
        <is>
          <t>PC</t>
        </is>
      </c>
      <c r="L3916" t="n">
        <v>142.3</v>
      </c>
      <c r="M3916" t="n">
        <v>14.23</v>
      </c>
      <c r="N3916" t="inlineStr">
        <is>
          <t>ALIMENTOS</t>
        </is>
      </c>
      <c r="O3916" t="inlineStr">
        <is>
          <t>02/2026</t>
        </is>
      </c>
    </row>
    <row r="3917">
      <c r="A3917" t="n">
        <v>212619</v>
      </c>
      <c r="B3917" t="n">
        <v>122</v>
      </c>
      <c r="C3917" t="inlineStr">
        <is>
          <t>Arcos</t>
        </is>
      </c>
      <c r="D3917" t="inlineStr">
        <is>
          <t>DTK COMERCIO DE ALIMENTOS LTDA</t>
        </is>
      </c>
      <c r="E3917" t="inlineStr">
        <is>
          <t>64885</t>
        </is>
      </c>
      <c r="F3917" s="550" t="n">
        <v>46064</v>
      </c>
      <c r="G3917" t="n">
        <v>20645</v>
      </c>
      <c r="H3917" t="inlineStr">
        <is>
          <t>MILHO VERDE QUERO C/2KG</t>
        </is>
      </c>
      <c r="I3917" t="inlineStr">
        <is>
          <t>ALIMENTOS</t>
        </is>
      </c>
      <c r="J3917" t="n">
        <v>6</v>
      </c>
      <c r="K3917" t="inlineStr">
        <is>
          <t>Lt</t>
        </is>
      </c>
      <c r="L3917" t="n">
        <v>138</v>
      </c>
      <c r="M3917" t="n">
        <v>23</v>
      </c>
      <c r="N3917" t="inlineStr">
        <is>
          <t>ALIMENTOS</t>
        </is>
      </c>
      <c r="O3917" t="inlineStr">
        <is>
          <t>02/2026</t>
        </is>
      </c>
    </row>
    <row r="3918">
      <c r="A3918" t="n">
        <v>212619</v>
      </c>
      <c r="B3918" t="n">
        <v>122</v>
      </c>
      <c r="C3918" t="inlineStr">
        <is>
          <t>Arcos</t>
        </is>
      </c>
      <c r="D3918" t="inlineStr">
        <is>
          <t>DTK COMERCIO DE ALIMENTOS LTDA</t>
        </is>
      </c>
      <c r="E3918" t="inlineStr">
        <is>
          <t>64885</t>
        </is>
      </c>
      <c r="F3918" s="550" t="n">
        <v>46064</v>
      </c>
      <c r="G3918" t="n">
        <v>20054</v>
      </c>
      <c r="H3918" t="inlineStr">
        <is>
          <t>CATCHUP HEINZ 397G UN</t>
        </is>
      </c>
      <c r="I3918" t="inlineStr">
        <is>
          <t>ALIMENTOS</t>
        </is>
      </c>
      <c r="J3918" t="n">
        <v>6</v>
      </c>
      <c r="K3918" t="inlineStr">
        <is>
          <t>Un</t>
        </is>
      </c>
      <c r="L3918" t="n">
        <v>69.54000000000001</v>
      </c>
      <c r="M3918" t="n">
        <v>11.59</v>
      </c>
      <c r="N3918" t="inlineStr">
        <is>
          <t>ALIMENTOS</t>
        </is>
      </c>
      <c r="O3918" t="inlineStr">
        <is>
          <t>02/2026</t>
        </is>
      </c>
    </row>
    <row r="3919">
      <c r="A3919" t="n">
        <v>212619</v>
      </c>
      <c r="B3919" t="n">
        <v>122</v>
      </c>
      <c r="C3919" t="inlineStr">
        <is>
          <t>Arcos</t>
        </is>
      </c>
      <c r="D3919" t="inlineStr">
        <is>
          <t>DTK COMERCIO DE ALIMENTOS LTDA</t>
        </is>
      </c>
      <c r="E3919" t="inlineStr">
        <is>
          <t>64885</t>
        </is>
      </c>
      <c r="F3919" s="550" t="n">
        <v>46064</v>
      </c>
      <c r="G3919" t="n">
        <v>20809</v>
      </c>
      <c r="H3919" t="inlineStr">
        <is>
          <t>CAFE PILAO ALMOFADA 500G</t>
        </is>
      </c>
      <c r="I3919" t="inlineStr">
        <is>
          <t>ALIMENTOS</t>
        </is>
      </c>
      <c r="J3919" t="n">
        <v>10</v>
      </c>
      <c r="K3919" t="inlineStr">
        <is>
          <t>UN</t>
        </is>
      </c>
      <c r="L3919" t="n">
        <v>308</v>
      </c>
      <c r="M3919" t="n">
        <v>30.8</v>
      </c>
      <c r="N3919" t="inlineStr">
        <is>
          <t>ALIMENTOS</t>
        </is>
      </c>
      <c r="O3919" t="inlineStr">
        <is>
          <t>02/2026</t>
        </is>
      </c>
    </row>
    <row r="3920">
      <c r="A3920" t="n">
        <v>212619</v>
      </c>
      <c r="B3920" t="n">
        <v>122</v>
      </c>
      <c r="C3920" t="inlineStr">
        <is>
          <t>Arcos</t>
        </is>
      </c>
      <c r="D3920" t="inlineStr">
        <is>
          <t>DTK COMERCIO DE ALIMENTOS LTDA</t>
        </is>
      </c>
      <c r="E3920" t="inlineStr">
        <is>
          <t>64885</t>
        </is>
      </c>
      <c r="F3920" s="550" t="n">
        <v>46064</v>
      </c>
      <c r="G3920" t="n">
        <v>20752</v>
      </c>
      <c r="H3920" t="inlineStr">
        <is>
          <t>AZEITONA PTA AZAPA 90/110 DISALERNO 2KG</t>
        </is>
      </c>
      <c r="I3920" t="inlineStr">
        <is>
          <t>ALIMENTOS</t>
        </is>
      </c>
      <c r="J3920" t="n">
        <v>3</v>
      </c>
      <c r="K3920" t="inlineStr">
        <is>
          <t>UN</t>
        </is>
      </c>
      <c r="L3920" t="n">
        <v>314.4</v>
      </c>
      <c r="M3920" t="n">
        <v>104.8</v>
      </c>
      <c r="N3920" t="inlineStr">
        <is>
          <t>ALIMENTOS</t>
        </is>
      </c>
      <c r="O3920" t="inlineStr">
        <is>
          <t>02/2026</t>
        </is>
      </c>
    </row>
    <row r="3921">
      <c r="A3921" t="n">
        <v>212619</v>
      </c>
      <c r="B3921" t="n">
        <v>122</v>
      </c>
      <c r="C3921" t="inlineStr">
        <is>
          <t>Arcos</t>
        </is>
      </c>
      <c r="D3921" t="inlineStr">
        <is>
          <t>DTK COMERCIO DE ALIMENTOS LTDA</t>
        </is>
      </c>
      <c r="E3921" t="inlineStr">
        <is>
          <t>64885</t>
        </is>
      </c>
      <c r="F3921" s="550" t="n">
        <v>46064</v>
      </c>
      <c r="G3921" t="n">
        <v>21093</v>
      </c>
      <c r="H3921" t="inlineStr">
        <is>
          <t>ACUCAR REFINADO UNIAO 1KG UN</t>
        </is>
      </c>
      <c r="I3921" t="inlineStr">
        <is>
          <t>ALIMENTOS</t>
        </is>
      </c>
      <c r="J3921" t="n">
        <v>40</v>
      </c>
      <c r="K3921" t="inlineStr">
        <is>
          <t>UN</t>
        </is>
      </c>
      <c r="L3921" t="n">
        <v>175.6</v>
      </c>
      <c r="M3921" t="n">
        <v>4.39</v>
      </c>
      <c r="N3921" t="inlineStr">
        <is>
          <t>ALIMENTOS</t>
        </is>
      </c>
      <c r="O3921" t="inlineStr">
        <is>
          <t>02/2026</t>
        </is>
      </c>
    </row>
    <row r="3922">
      <c r="A3922" t="n">
        <v>212619</v>
      </c>
      <c r="B3922" t="n">
        <v>122</v>
      </c>
      <c r="C3922" t="inlineStr">
        <is>
          <t>Arcos</t>
        </is>
      </c>
      <c r="D3922" t="inlineStr">
        <is>
          <t>DTK COMERCIO DE ALIMENTOS LTDA</t>
        </is>
      </c>
      <c r="E3922" t="inlineStr">
        <is>
          <t>64885</t>
        </is>
      </c>
      <c r="F3922" s="550" t="n">
        <v>46064</v>
      </c>
      <c r="G3922" t="n">
        <v>20672</v>
      </c>
      <c r="H3922" t="inlineStr">
        <is>
          <t>EXTRATO DE TOMATE ELEFANTE C/1,7KG</t>
        </is>
      </c>
      <c r="I3922" t="inlineStr">
        <is>
          <t>ALIMENTOS</t>
        </is>
      </c>
      <c r="J3922" t="n">
        <v>6</v>
      </c>
      <c r="K3922" t="inlineStr">
        <is>
          <t>PC</t>
        </is>
      </c>
      <c r="L3922" t="n">
        <v>181.32</v>
      </c>
      <c r="M3922" t="n">
        <v>30.22</v>
      </c>
      <c r="N3922" t="inlineStr">
        <is>
          <t>ALIMENTOS</t>
        </is>
      </c>
      <c r="O3922" t="inlineStr">
        <is>
          <t>02/2026</t>
        </is>
      </c>
    </row>
    <row r="3923">
      <c r="A3923" t="n">
        <v>212619</v>
      </c>
      <c r="B3923" t="n">
        <v>122</v>
      </c>
      <c r="C3923" t="inlineStr">
        <is>
          <t>Arcos</t>
        </is>
      </c>
      <c r="D3923" t="inlineStr">
        <is>
          <t>DTK COMERCIO DE ALIMENTOS LTDA</t>
        </is>
      </c>
      <c r="E3923" t="inlineStr">
        <is>
          <t>64885</t>
        </is>
      </c>
      <c r="F3923" s="550" t="n">
        <v>46064</v>
      </c>
      <c r="G3923" t="n">
        <v>20421</v>
      </c>
      <c r="H3923" t="inlineStr">
        <is>
          <t>COUSCOUS MARROQUINO PAGANINI 500G</t>
        </is>
      </c>
      <c r="I3923" t="inlineStr">
        <is>
          <t>ALIMENTOS</t>
        </is>
      </c>
      <c r="J3923" t="n">
        <v>10</v>
      </c>
      <c r="K3923" t="inlineStr">
        <is>
          <t>UN</t>
        </is>
      </c>
      <c r="L3923" t="n">
        <v>179</v>
      </c>
      <c r="M3923" t="n">
        <v>17.9</v>
      </c>
      <c r="N3923" t="inlineStr">
        <is>
          <t>ALIMENTOS</t>
        </is>
      </c>
      <c r="O3923" t="inlineStr">
        <is>
          <t>02/2026</t>
        </is>
      </c>
    </row>
    <row r="3924">
      <c r="A3924" t="n">
        <v>212619</v>
      </c>
      <c r="B3924" t="n">
        <v>122</v>
      </c>
      <c r="C3924" t="inlineStr">
        <is>
          <t>Arcos</t>
        </is>
      </c>
      <c r="D3924" t="inlineStr">
        <is>
          <t>DTK COMERCIO DE ALIMENTOS LTDA</t>
        </is>
      </c>
      <c r="E3924" t="inlineStr">
        <is>
          <t>64885</t>
        </is>
      </c>
      <c r="F3924" s="550" t="n">
        <v>46064</v>
      </c>
      <c r="G3924" t="n">
        <v>23702</v>
      </c>
      <c r="H3924" t="inlineStr">
        <is>
          <t>AMIDO DE MILHO KG</t>
        </is>
      </c>
      <c r="I3924" t="inlineStr">
        <is>
          <t>ALIMENTOS</t>
        </is>
      </c>
      <c r="J3924" t="n">
        <v>3</v>
      </c>
      <c r="K3924" t="inlineStr">
        <is>
          <t>KG</t>
        </is>
      </c>
      <c r="L3924" t="n">
        <v>19.5</v>
      </c>
      <c r="M3924" t="n">
        <v>6.5</v>
      </c>
      <c r="N3924" t="inlineStr">
        <is>
          <t>ALIMENTOS</t>
        </is>
      </c>
      <c r="O3924" t="inlineStr">
        <is>
          <t>02/2026</t>
        </is>
      </c>
    </row>
    <row r="3925">
      <c r="A3925" t="n">
        <v>212619</v>
      </c>
      <c r="B3925" t="n">
        <v>122</v>
      </c>
      <c r="C3925" t="inlineStr">
        <is>
          <t>Arcos</t>
        </is>
      </c>
      <c r="D3925" t="inlineStr">
        <is>
          <t>DTK COMERCIO DE ALIMENTOS LTDA</t>
        </is>
      </c>
      <c r="E3925" t="inlineStr">
        <is>
          <t>64885</t>
        </is>
      </c>
      <c r="F3925" s="550" t="n">
        <v>46064</v>
      </c>
      <c r="G3925" t="n">
        <v>26020</v>
      </c>
      <c r="H3925" t="inlineStr">
        <is>
          <t>CREME DE LEITE PIRACANJUBA TP 1,030 KG  UN</t>
        </is>
      </c>
      <c r="I3925" t="inlineStr">
        <is>
          <t>ALIMENTOS</t>
        </is>
      </c>
      <c r="J3925" t="n">
        <v>24</v>
      </c>
      <c r="K3925" t="inlineStr">
        <is>
          <t>UN</t>
        </is>
      </c>
      <c r="L3925" t="n">
        <v>334.56</v>
      </c>
      <c r="M3925" t="n">
        <v>13.94</v>
      </c>
      <c r="N3925" t="inlineStr">
        <is>
          <t>ALIMENTOS</t>
        </is>
      </c>
      <c r="O3925" t="inlineStr">
        <is>
          <t>02/2026</t>
        </is>
      </c>
    </row>
    <row r="3926">
      <c r="A3926" t="n">
        <v>212619</v>
      </c>
      <c r="B3926" t="n">
        <v>122</v>
      </c>
      <c r="C3926" t="inlineStr">
        <is>
          <t>Arcos</t>
        </is>
      </c>
      <c r="D3926" t="inlineStr">
        <is>
          <t>DTK COMERCIO DE ALIMENTOS LTDA</t>
        </is>
      </c>
      <c r="E3926" t="inlineStr">
        <is>
          <t>64885</t>
        </is>
      </c>
      <c r="F3926" s="550" t="n">
        <v>46064</v>
      </c>
      <c r="G3926" t="n">
        <v>21078</v>
      </c>
      <c r="H3926" t="inlineStr">
        <is>
          <t>ADOCANTE SUCRALOSE SACHE LINEA 1000X5GR</t>
        </is>
      </c>
      <c r="I3926" t="inlineStr">
        <is>
          <t>ALIMENTOS</t>
        </is>
      </c>
      <c r="J3926" t="n">
        <v>2</v>
      </c>
      <c r="K3926" t="inlineStr">
        <is>
          <t>CX</t>
        </is>
      </c>
      <c r="L3926" t="n">
        <v>99.78</v>
      </c>
      <c r="M3926" t="n">
        <v>49.89</v>
      </c>
      <c r="N3926" t="inlineStr">
        <is>
          <t>ALIMENTOS</t>
        </is>
      </c>
      <c r="O3926" t="inlineStr">
        <is>
          <t>02/2026</t>
        </is>
      </c>
    </row>
    <row r="3927">
      <c r="A3927" t="n">
        <v>212619</v>
      </c>
      <c r="B3927" t="n">
        <v>122</v>
      </c>
      <c r="C3927" t="inlineStr">
        <is>
          <t>Arcos</t>
        </is>
      </c>
      <c r="D3927" t="inlineStr">
        <is>
          <t>DTK COMERCIO DE ALIMENTOS LTDA</t>
        </is>
      </c>
      <c r="E3927" t="inlineStr">
        <is>
          <t>64885</t>
        </is>
      </c>
      <c r="F3927" s="550" t="n">
        <v>46064</v>
      </c>
      <c r="G3927" t="n">
        <v>20301</v>
      </c>
      <c r="H3927" t="inlineStr">
        <is>
          <t>ARROZ BRANCO TIPO 1 CAMIL C/5KG</t>
        </is>
      </c>
      <c r="I3927" t="inlineStr">
        <is>
          <t>ALIMENTOS</t>
        </is>
      </c>
      <c r="J3927" t="n">
        <v>6</v>
      </c>
      <c r="L3927" t="n">
        <v>124.62</v>
      </c>
      <c r="M3927" t="n">
        <v>20.77</v>
      </c>
      <c r="N3927" t="inlineStr">
        <is>
          <t>ALIMENTOS</t>
        </is>
      </c>
      <c r="O3927" t="inlineStr">
        <is>
          <t>02/2026</t>
        </is>
      </c>
    </row>
    <row r="3928">
      <c r="A3928" t="n">
        <v>212618</v>
      </c>
      <c r="B3928" t="n">
        <v>122</v>
      </c>
      <c r="C3928" t="inlineStr">
        <is>
          <t>Arcos</t>
        </is>
      </c>
      <c r="D3928" t="inlineStr">
        <is>
          <t>MARIO PEDRO FELICIANO - HORTIFRUTI</t>
        </is>
      </c>
      <c r="E3928" t="inlineStr">
        <is>
          <t>467831</t>
        </is>
      </c>
      <c r="F3928" s="550" t="n">
        <v>46069</v>
      </c>
      <c r="G3928" t="n">
        <v>19772</v>
      </c>
      <c r="H3928" t="inlineStr">
        <is>
          <t>CAMBUCI KG</t>
        </is>
      </c>
      <c r="I3928" t="inlineStr">
        <is>
          <t>ALIMENTOS</t>
        </is>
      </c>
      <c r="J3928" t="n">
        <v>4</v>
      </c>
      <c r="K3928" t="inlineStr">
        <is>
          <t>KG</t>
        </is>
      </c>
      <c r="L3928" t="n">
        <v>180</v>
      </c>
      <c r="M3928" t="n">
        <v>45</v>
      </c>
      <c r="N3928" t="inlineStr">
        <is>
          <t>ALIMENTOS</t>
        </is>
      </c>
      <c r="O3928" t="inlineStr">
        <is>
          <t>02/2026</t>
        </is>
      </c>
    </row>
    <row r="3929">
      <c r="A3929" t="n">
        <v>212617</v>
      </c>
      <c r="B3929" t="n">
        <v>122</v>
      </c>
      <c r="C3929" t="inlineStr">
        <is>
          <t>Arcos</t>
        </is>
      </c>
      <c r="D3929" t="inlineStr">
        <is>
          <t xml:space="preserve">LEITERIA CABRIOLA FROMAGES DE CHEVRE LTDA </t>
        </is>
      </c>
      <c r="E3929" t="inlineStr">
        <is>
          <t>48721</t>
        </is>
      </c>
      <c r="F3929" s="550" t="n">
        <v>46070</v>
      </c>
      <c r="G3929" t="n">
        <v>25050</v>
      </c>
      <c r="H3929" t="inlineStr">
        <is>
          <t>QUEIJO BOURSIN NATURAL 1KG</t>
        </is>
      </c>
      <c r="I3929" t="inlineStr">
        <is>
          <t>ALIMENTOS</t>
        </is>
      </c>
      <c r="J3929" t="n">
        <v>10</v>
      </c>
      <c r="K3929" t="inlineStr">
        <is>
          <t>KG</t>
        </is>
      </c>
      <c r="L3929" t="n">
        <v>819</v>
      </c>
      <c r="M3929" t="n">
        <v>81.90000000000001</v>
      </c>
      <c r="N3929" t="inlineStr">
        <is>
          <t>ALIMENTOS</t>
        </is>
      </c>
      <c r="O3929" t="inlineStr">
        <is>
          <t>02/2026</t>
        </is>
      </c>
    </row>
    <row r="3930">
      <c r="A3930" t="n">
        <v>212616</v>
      </c>
      <c r="B3930" t="n">
        <v>122</v>
      </c>
      <c r="C3930" t="inlineStr">
        <is>
          <t>Arcos</t>
        </is>
      </c>
      <c r="D3930" t="inlineStr">
        <is>
          <t>MONTE ALTO ALIMENTOS LTDA</t>
        </is>
      </c>
      <c r="E3930" t="inlineStr">
        <is>
          <t>176747</t>
        </is>
      </c>
      <c r="F3930" s="550" t="n">
        <v>46069</v>
      </c>
      <c r="G3930" t="n">
        <v>26584</v>
      </c>
      <c r="H3930" t="inlineStr">
        <is>
          <t>COXAO MOLE ANGUS FREDDI PORCIONADO EM 100G KG</t>
        </is>
      </c>
      <c r="I3930" t="inlineStr">
        <is>
          <t>ALIMENTOS</t>
        </is>
      </c>
      <c r="J3930" t="n">
        <v>5.09</v>
      </c>
      <c r="K3930" t="inlineStr">
        <is>
          <t>KG</t>
        </is>
      </c>
      <c r="L3930" t="n">
        <v>412.29</v>
      </c>
      <c r="M3930" t="n">
        <v>81</v>
      </c>
      <c r="N3930" t="inlineStr">
        <is>
          <t>ALIMENTOS</t>
        </is>
      </c>
      <c r="O3930" t="inlineStr">
        <is>
          <t>02/2026</t>
        </is>
      </c>
    </row>
    <row r="3931">
      <c r="A3931" t="n">
        <v>212616</v>
      </c>
      <c r="B3931" t="n">
        <v>122</v>
      </c>
      <c r="C3931" t="inlineStr">
        <is>
          <t>Arcos</t>
        </is>
      </c>
      <c r="D3931" t="inlineStr">
        <is>
          <t>MONTE ALTO ALIMENTOS LTDA</t>
        </is>
      </c>
      <c r="E3931" t="inlineStr">
        <is>
          <t>176747</t>
        </is>
      </c>
      <c r="F3931" s="550" t="n">
        <v>46069</v>
      </c>
      <c r="G3931" t="n">
        <v>26580</v>
      </c>
      <c r="H3931" t="inlineStr">
        <is>
          <t>PERNIL CORDEIRO FREDDI KG</t>
        </is>
      </c>
      <c r="I3931" t="inlineStr">
        <is>
          <t>ALIMENTOS</t>
        </is>
      </c>
      <c r="J3931" t="n">
        <v>21.89</v>
      </c>
      <c r="K3931" t="inlineStr">
        <is>
          <t>KG</t>
        </is>
      </c>
      <c r="L3931" t="n">
        <v>2451.68</v>
      </c>
      <c r="M3931" t="n">
        <v>112</v>
      </c>
      <c r="N3931" t="inlineStr">
        <is>
          <t>ALIMENTOS</t>
        </is>
      </c>
      <c r="O3931" t="inlineStr">
        <is>
          <t>02/2026</t>
        </is>
      </c>
    </row>
    <row r="3932">
      <c r="A3932" t="n">
        <v>212616</v>
      </c>
      <c r="B3932" t="n">
        <v>122</v>
      </c>
      <c r="C3932" t="inlineStr">
        <is>
          <t>Arcos</t>
        </is>
      </c>
      <c r="D3932" t="inlineStr">
        <is>
          <t>MONTE ALTO ALIMENTOS LTDA</t>
        </is>
      </c>
      <c r="E3932" t="inlineStr">
        <is>
          <t>176747</t>
        </is>
      </c>
      <c r="F3932" s="550" t="n">
        <v>46069</v>
      </c>
      <c r="G3932" t="n">
        <v>28479</v>
      </c>
      <c r="H3932" t="inlineStr">
        <is>
          <t>COXAO MOLE ANGUS PICADINHO FREDDI KG</t>
        </is>
      </c>
      <c r="I3932" t="inlineStr">
        <is>
          <t>ALIMENTOS</t>
        </is>
      </c>
      <c r="J3932" t="n">
        <v>15.29</v>
      </c>
      <c r="K3932" t="inlineStr">
        <is>
          <t>KG</t>
        </is>
      </c>
      <c r="L3932" t="n">
        <v>1238.49</v>
      </c>
      <c r="M3932" t="n">
        <v>81</v>
      </c>
      <c r="N3932" t="inlineStr">
        <is>
          <t>ALIMENTOS</t>
        </is>
      </c>
      <c r="O3932" t="inlineStr">
        <is>
          <t>02/2026</t>
        </is>
      </c>
    </row>
    <row r="3933">
      <c r="A3933" t="n">
        <v>212615</v>
      </c>
      <c r="B3933" t="n">
        <v>122</v>
      </c>
      <c r="C3933" t="inlineStr">
        <is>
          <t>Arcos</t>
        </is>
      </c>
      <c r="D3933" t="inlineStr">
        <is>
          <t>WPP COMERCIO DE CARNES LTDA</t>
        </is>
      </c>
      <c r="E3933" t="inlineStr">
        <is>
          <t>77412</t>
        </is>
      </c>
      <c r="F3933" s="550" t="n">
        <v>46071</v>
      </c>
      <c r="G3933" t="n">
        <v>19034</v>
      </c>
      <c r="H3933" t="inlineStr">
        <is>
          <t>COXA E SOBRECOXA COM OSSO E COM PELE KG</t>
        </is>
      </c>
      <c r="I3933" t="inlineStr">
        <is>
          <t>ALIMENTOS</t>
        </is>
      </c>
      <c r="J3933" t="n">
        <v>20</v>
      </c>
      <c r="K3933" t="inlineStr">
        <is>
          <t>KG</t>
        </is>
      </c>
      <c r="L3933" t="n">
        <v>179.8</v>
      </c>
      <c r="M3933" t="n">
        <v>8.99</v>
      </c>
      <c r="N3933" t="inlineStr">
        <is>
          <t>ALIMENTOS</t>
        </is>
      </c>
      <c r="O3933" t="inlineStr">
        <is>
          <t>02/2026</t>
        </is>
      </c>
    </row>
    <row r="3934">
      <c r="A3934" t="n">
        <v>212615</v>
      </c>
      <c r="B3934" t="n">
        <v>122</v>
      </c>
      <c r="C3934" t="inlineStr">
        <is>
          <t>Arcos</t>
        </is>
      </c>
      <c r="D3934" t="inlineStr">
        <is>
          <t>WPP COMERCIO DE CARNES LTDA</t>
        </is>
      </c>
      <c r="E3934" t="inlineStr">
        <is>
          <t>77412</t>
        </is>
      </c>
      <c r="F3934" s="550" t="n">
        <v>46071</v>
      </c>
      <c r="G3934" t="n">
        <v>18832</v>
      </c>
      <c r="H3934" t="inlineStr">
        <is>
          <t>PATINHO MOIDO KG</t>
        </is>
      </c>
      <c r="I3934" t="inlineStr">
        <is>
          <t>ALIMENTOS</t>
        </is>
      </c>
      <c r="J3934" t="n">
        <v>15.6</v>
      </c>
      <c r="K3934" t="inlineStr">
        <is>
          <t>KG</t>
        </is>
      </c>
      <c r="L3934" t="n">
        <v>622.4400000000001</v>
      </c>
      <c r="M3934" t="n">
        <v>39.9</v>
      </c>
      <c r="N3934" t="inlineStr">
        <is>
          <t>ALIMENTOS</t>
        </is>
      </c>
      <c r="O3934" t="inlineStr">
        <is>
          <t>02/2026</t>
        </is>
      </c>
    </row>
    <row r="3935">
      <c r="A3935" t="n">
        <v>212615</v>
      </c>
      <c r="B3935" t="n">
        <v>122</v>
      </c>
      <c r="C3935" t="inlineStr">
        <is>
          <t>Arcos</t>
        </is>
      </c>
      <c r="D3935" t="inlineStr">
        <is>
          <t>WPP COMERCIO DE CARNES LTDA</t>
        </is>
      </c>
      <c r="E3935" t="inlineStr">
        <is>
          <t>77412</t>
        </is>
      </c>
      <c r="F3935" s="550" t="n">
        <v>46071</v>
      </c>
      <c r="G3935" t="n">
        <v>25128</v>
      </c>
      <c r="H3935" t="inlineStr">
        <is>
          <t>COXAO MOLE EM CUBOS KG</t>
        </is>
      </c>
      <c r="I3935" t="inlineStr">
        <is>
          <t>ALIMENTOS</t>
        </is>
      </c>
      <c r="J3935" t="n">
        <v>15.8</v>
      </c>
      <c r="K3935" t="inlineStr">
        <is>
          <t>KG</t>
        </is>
      </c>
      <c r="L3935" t="n">
        <v>614.62</v>
      </c>
      <c r="M3935" t="n">
        <v>38.9</v>
      </c>
      <c r="N3935" t="inlineStr">
        <is>
          <t>ALIMENTOS</t>
        </is>
      </c>
      <c r="O3935" t="inlineStr">
        <is>
          <t>02/2026</t>
        </is>
      </c>
    </row>
    <row r="3936">
      <c r="A3936" t="n">
        <v>212615</v>
      </c>
      <c r="B3936" t="n">
        <v>122</v>
      </c>
      <c r="C3936" t="inlineStr">
        <is>
          <t>Arcos</t>
        </is>
      </c>
      <c r="D3936" t="inlineStr">
        <is>
          <t>WPP COMERCIO DE CARNES LTDA</t>
        </is>
      </c>
      <c r="E3936" t="inlineStr">
        <is>
          <t>77412</t>
        </is>
      </c>
      <c r="F3936" s="550" t="n">
        <v>46071</v>
      </c>
      <c r="G3936" t="n">
        <v>25126</v>
      </c>
      <c r="H3936" t="inlineStr">
        <is>
          <t>PATINHO EM BIFE KG</t>
        </is>
      </c>
      <c r="I3936" t="inlineStr">
        <is>
          <t>ALIMENTOS</t>
        </is>
      </c>
      <c r="J3936" t="n">
        <v>16.5</v>
      </c>
      <c r="K3936" t="inlineStr">
        <is>
          <t>KG</t>
        </is>
      </c>
      <c r="L3936" t="n">
        <v>691.35</v>
      </c>
      <c r="M3936" t="n">
        <v>41.9</v>
      </c>
      <c r="N3936" t="inlineStr">
        <is>
          <t>ALIMENTOS</t>
        </is>
      </c>
      <c r="O3936" t="inlineStr">
        <is>
          <t>02/2026</t>
        </is>
      </c>
    </row>
    <row r="3937">
      <c r="A3937" t="n">
        <v>212615</v>
      </c>
      <c r="B3937" t="n">
        <v>122</v>
      </c>
      <c r="C3937" t="inlineStr">
        <is>
          <t>Arcos</t>
        </is>
      </c>
      <c r="D3937" t="inlineStr">
        <is>
          <t>WPP COMERCIO DE CARNES LTDA</t>
        </is>
      </c>
      <c r="E3937" t="inlineStr">
        <is>
          <t>77412</t>
        </is>
      </c>
      <c r="F3937" s="550" t="n">
        <v>46071</v>
      </c>
      <c r="G3937" t="n">
        <v>19017</v>
      </c>
      <c r="H3937" t="inlineStr">
        <is>
          <t>FILE DE FRANGO KG</t>
        </is>
      </c>
      <c r="I3937" t="inlineStr">
        <is>
          <t>ALIMENTOS</t>
        </is>
      </c>
      <c r="J3937" t="n">
        <v>15.5</v>
      </c>
      <c r="K3937" t="inlineStr">
        <is>
          <t>KG</t>
        </is>
      </c>
      <c r="L3937" t="n">
        <v>232.34</v>
      </c>
      <c r="M3937" t="n">
        <v>14.989677</v>
      </c>
      <c r="N3937" t="inlineStr">
        <is>
          <t>ALIMENTOS</t>
        </is>
      </c>
      <c r="O3937" t="inlineStr">
        <is>
          <t>02/2026</t>
        </is>
      </c>
    </row>
    <row r="3938">
      <c r="A3938" t="n">
        <v>212614</v>
      </c>
      <c r="B3938" t="n">
        <v>122</v>
      </c>
      <c r="C3938" t="inlineStr">
        <is>
          <t>Arcos</t>
        </is>
      </c>
      <c r="D3938" t="inlineStr">
        <is>
          <t>CG FOOD´S DISTRIBUIDORA DE ALIMENTOS LTDA</t>
        </is>
      </c>
      <c r="E3938" t="inlineStr">
        <is>
          <t>179617</t>
        </is>
      </c>
      <c r="F3938" s="550" t="n">
        <v>46071</v>
      </c>
      <c r="G3938" t="n">
        <v>19203</v>
      </c>
      <c r="H3938" t="inlineStr">
        <is>
          <t>IOGURTE INTEGRAL NESTLE C/170G UN</t>
        </is>
      </c>
      <c r="I3938" t="inlineStr">
        <is>
          <t>ALIMENTOS</t>
        </is>
      </c>
      <c r="J3938" t="n">
        <v>28</v>
      </c>
      <c r="K3938" t="inlineStr">
        <is>
          <t>UN</t>
        </is>
      </c>
      <c r="L3938" t="n">
        <v>89.04000000000001</v>
      </c>
      <c r="M3938" t="n">
        <v>3.18</v>
      </c>
      <c r="N3938" t="inlineStr">
        <is>
          <t>ALIMENTOS</t>
        </is>
      </c>
      <c r="O3938" t="inlineStr">
        <is>
          <t>02/2026</t>
        </is>
      </c>
    </row>
    <row r="3939">
      <c r="A3939" t="n">
        <v>212614</v>
      </c>
      <c r="B3939" t="n">
        <v>122</v>
      </c>
      <c r="C3939" t="inlineStr">
        <is>
          <t>Arcos</t>
        </is>
      </c>
      <c r="D3939" t="inlineStr">
        <is>
          <t>CG FOOD´S DISTRIBUIDORA DE ALIMENTOS LTDA</t>
        </is>
      </c>
      <c r="E3939" t="inlineStr">
        <is>
          <t>179617</t>
        </is>
      </c>
      <c r="F3939" s="550" t="n">
        <v>46071</v>
      </c>
      <c r="G3939" t="n">
        <v>25481</v>
      </c>
      <c r="H3939" t="inlineStr">
        <is>
          <t>CHOCOLATE EM PO DO PADRE NESTLE 50% CACAU PROFISSIONAL C/1,01 KG</t>
        </is>
      </c>
      <c r="I3939" t="inlineStr">
        <is>
          <t>ALIMENTOS</t>
        </is>
      </c>
      <c r="J3939" t="n">
        <v>4</v>
      </c>
      <c r="K3939" t="inlineStr">
        <is>
          <t>PC</t>
        </is>
      </c>
      <c r="L3939" t="n">
        <v>208</v>
      </c>
      <c r="M3939" t="n">
        <v>52</v>
      </c>
      <c r="N3939" t="inlineStr">
        <is>
          <t>ALIMENTOS</t>
        </is>
      </c>
      <c r="O3939" t="inlineStr">
        <is>
          <t>02/2026</t>
        </is>
      </c>
    </row>
    <row r="3940">
      <c r="A3940" t="n">
        <v>212613</v>
      </c>
      <c r="B3940" t="n">
        <v>122</v>
      </c>
      <c r="C3940" t="inlineStr">
        <is>
          <t>Arcos</t>
        </is>
      </c>
      <c r="D3940" t="inlineStr">
        <is>
          <t>CECILIA TSUYACO ARAKI SILVA LTDA</t>
        </is>
      </c>
      <c r="E3940" t="inlineStr">
        <is>
          <t>387033</t>
        </is>
      </c>
      <c r="F3940" s="550" t="n">
        <v>46070</v>
      </c>
      <c r="G3940" t="n">
        <v>19787</v>
      </c>
      <c r="H3940" t="inlineStr">
        <is>
          <t>ABACAXI PEROLA KG</t>
        </is>
      </c>
      <c r="I3940" t="inlineStr">
        <is>
          <t>ALIMENTOS</t>
        </is>
      </c>
      <c r="J3940" t="n">
        <v>1.5</v>
      </c>
      <c r="K3940" t="inlineStr">
        <is>
          <t>KG</t>
        </is>
      </c>
      <c r="L3940" t="n">
        <v>7.95</v>
      </c>
      <c r="M3940" t="n">
        <v>5.3</v>
      </c>
      <c r="N3940" t="inlineStr">
        <is>
          <t>ALIMENTOS</t>
        </is>
      </c>
      <c r="O3940" t="inlineStr">
        <is>
          <t>02/2026</t>
        </is>
      </c>
    </row>
    <row r="3941">
      <c r="A3941" t="n">
        <v>212613</v>
      </c>
      <c r="B3941" t="n">
        <v>122</v>
      </c>
      <c r="C3941" t="inlineStr">
        <is>
          <t>Arcos</t>
        </is>
      </c>
      <c r="D3941" t="inlineStr">
        <is>
          <t>CECILIA TSUYACO ARAKI SILVA LTDA</t>
        </is>
      </c>
      <c r="E3941" t="inlineStr">
        <is>
          <t>387033</t>
        </is>
      </c>
      <c r="F3941" s="550" t="n">
        <v>46070</v>
      </c>
      <c r="G3941" t="n">
        <v>19505</v>
      </c>
      <c r="H3941" t="inlineStr">
        <is>
          <t>ALFACE AMERICANA KG</t>
        </is>
      </c>
      <c r="I3941" t="inlineStr">
        <is>
          <t>ALIMENTOS</t>
        </is>
      </c>
      <c r="J3941" t="n">
        <v>1</v>
      </c>
      <c r="K3941" t="inlineStr">
        <is>
          <t>KG</t>
        </is>
      </c>
      <c r="L3941" t="n">
        <v>16</v>
      </c>
      <c r="M3941" t="n">
        <v>16</v>
      </c>
      <c r="N3941" t="inlineStr">
        <is>
          <t>ALIMENTOS</t>
        </is>
      </c>
      <c r="O3941" t="inlineStr">
        <is>
          <t>02/2026</t>
        </is>
      </c>
    </row>
    <row r="3942">
      <c r="A3942" t="n">
        <v>212613</v>
      </c>
      <c r="B3942" t="n">
        <v>122</v>
      </c>
      <c r="C3942" t="inlineStr">
        <is>
          <t>Arcos</t>
        </is>
      </c>
      <c r="D3942" t="inlineStr">
        <is>
          <t>CECILIA TSUYACO ARAKI SILVA LTDA</t>
        </is>
      </c>
      <c r="E3942" t="inlineStr">
        <is>
          <t>387033</t>
        </is>
      </c>
      <c r="F3942" s="550" t="n">
        <v>46070</v>
      </c>
      <c r="G3942" t="n">
        <v>19465</v>
      </c>
      <c r="H3942" t="inlineStr">
        <is>
          <t>SALSAO KG</t>
        </is>
      </c>
      <c r="I3942" t="inlineStr">
        <is>
          <t>ALIMENTOS</t>
        </is>
      </c>
      <c r="J3942" t="n">
        <v>1</v>
      </c>
      <c r="K3942" t="inlineStr">
        <is>
          <t>KG</t>
        </is>
      </c>
      <c r="L3942" t="n">
        <v>7.5</v>
      </c>
      <c r="M3942" t="n">
        <v>7.5</v>
      </c>
      <c r="N3942" t="inlineStr">
        <is>
          <t>ALIMENTOS</t>
        </is>
      </c>
      <c r="O3942" t="inlineStr">
        <is>
          <t>02/2026</t>
        </is>
      </c>
    </row>
    <row r="3943">
      <c r="A3943" t="n">
        <v>212613</v>
      </c>
      <c r="B3943" t="n">
        <v>122</v>
      </c>
      <c r="C3943" t="inlineStr">
        <is>
          <t>Arcos</t>
        </is>
      </c>
      <c r="D3943" t="inlineStr">
        <is>
          <t>CECILIA TSUYACO ARAKI SILVA LTDA</t>
        </is>
      </c>
      <c r="E3943" t="inlineStr">
        <is>
          <t>387033</t>
        </is>
      </c>
      <c r="F3943" s="550" t="n">
        <v>46070</v>
      </c>
      <c r="G3943" t="n">
        <v>19476</v>
      </c>
      <c r="H3943" t="inlineStr">
        <is>
          <t>MANJERICAO KG</t>
        </is>
      </c>
      <c r="I3943" t="inlineStr">
        <is>
          <t>ALIMENTOS</t>
        </is>
      </c>
      <c r="J3943" t="n">
        <v>0.3</v>
      </c>
      <c r="K3943" t="inlineStr">
        <is>
          <t>KG</t>
        </is>
      </c>
      <c r="L3943" t="n">
        <v>19.5</v>
      </c>
      <c r="M3943" t="n">
        <v>65</v>
      </c>
      <c r="N3943" t="inlineStr">
        <is>
          <t>ALIMENTOS</t>
        </is>
      </c>
      <c r="O3943" t="inlineStr">
        <is>
          <t>02/2026</t>
        </is>
      </c>
    </row>
    <row r="3944">
      <c r="A3944" t="n">
        <v>212613</v>
      </c>
      <c r="B3944" t="n">
        <v>122</v>
      </c>
      <c r="C3944" t="inlineStr">
        <is>
          <t>Arcos</t>
        </is>
      </c>
      <c r="D3944" t="inlineStr">
        <is>
          <t>CECILIA TSUYACO ARAKI SILVA LTDA</t>
        </is>
      </c>
      <c r="E3944" t="inlineStr">
        <is>
          <t>387033</t>
        </is>
      </c>
      <c r="F3944" s="550" t="n">
        <v>46070</v>
      </c>
      <c r="G3944" t="n">
        <v>19488</v>
      </c>
      <c r="H3944" t="inlineStr">
        <is>
          <t>CEBOLINHA KG</t>
        </is>
      </c>
      <c r="I3944" t="inlineStr">
        <is>
          <t>ALIMENTOS</t>
        </is>
      </c>
      <c r="J3944" t="n">
        <v>0.6</v>
      </c>
      <c r="K3944" t="inlineStr">
        <is>
          <t>KG</t>
        </is>
      </c>
      <c r="L3944" t="n">
        <v>9</v>
      </c>
      <c r="M3944" t="n">
        <v>15</v>
      </c>
      <c r="N3944" t="inlineStr">
        <is>
          <t>ALIMENTOS</t>
        </is>
      </c>
      <c r="O3944" t="inlineStr">
        <is>
          <t>02/2026</t>
        </is>
      </c>
    </row>
    <row r="3945">
      <c r="A3945" t="n">
        <v>212613</v>
      </c>
      <c r="B3945" t="n">
        <v>122</v>
      </c>
      <c r="C3945" t="inlineStr">
        <is>
          <t>Arcos</t>
        </is>
      </c>
      <c r="D3945" t="inlineStr">
        <is>
          <t>CECILIA TSUYACO ARAKI SILVA LTDA</t>
        </is>
      </c>
      <c r="E3945" t="inlineStr">
        <is>
          <t>387033</t>
        </is>
      </c>
      <c r="F3945" s="550" t="n">
        <v>46070</v>
      </c>
      <c r="G3945" t="n">
        <v>19498</v>
      </c>
      <c r="H3945" t="inlineStr">
        <is>
          <t>ALFACE ROMANA KG</t>
        </is>
      </c>
      <c r="I3945" t="inlineStr">
        <is>
          <t>ALIMENTOS</t>
        </is>
      </c>
      <c r="J3945" t="n">
        <v>0.6</v>
      </c>
      <c r="K3945" t="inlineStr">
        <is>
          <t>KG</t>
        </is>
      </c>
      <c r="L3945" t="n">
        <v>12</v>
      </c>
      <c r="M3945" t="n">
        <v>20</v>
      </c>
      <c r="N3945" t="inlineStr">
        <is>
          <t>ALIMENTOS</t>
        </is>
      </c>
      <c r="O3945" t="inlineStr">
        <is>
          <t>02/2026</t>
        </is>
      </c>
    </row>
    <row r="3946">
      <c r="A3946" t="n">
        <v>212613</v>
      </c>
      <c r="B3946" t="n">
        <v>122</v>
      </c>
      <c r="C3946" t="inlineStr">
        <is>
          <t>Arcos</t>
        </is>
      </c>
      <c r="D3946" t="inlineStr">
        <is>
          <t>CECILIA TSUYACO ARAKI SILVA LTDA</t>
        </is>
      </c>
      <c r="E3946" t="inlineStr">
        <is>
          <t>387033</t>
        </is>
      </c>
      <c r="F3946" s="550" t="n">
        <v>46070</v>
      </c>
      <c r="G3946" t="n">
        <v>19502</v>
      </c>
      <c r="H3946" t="inlineStr">
        <is>
          <t>ALFACE CRESPA ROXA KG</t>
        </is>
      </c>
      <c r="I3946" t="inlineStr">
        <is>
          <t>ALIMENTOS</t>
        </is>
      </c>
      <c r="J3946" t="n">
        <v>1</v>
      </c>
      <c r="K3946" t="inlineStr">
        <is>
          <t>KG</t>
        </is>
      </c>
      <c r="L3946" t="n">
        <v>28</v>
      </c>
      <c r="M3946" t="n">
        <v>28</v>
      </c>
      <c r="N3946" t="inlineStr">
        <is>
          <t>ALIMENTOS</t>
        </is>
      </c>
      <c r="O3946" t="inlineStr">
        <is>
          <t>02/2026</t>
        </is>
      </c>
    </row>
    <row r="3947">
      <c r="A3947" t="n">
        <v>212613</v>
      </c>
      <c r="B3947" t="n">
        <v>122</v>
      </c>
      <c r="C3947" t="inlineStr">
        <is>
          <t>Arcos</t>
        </is>
      </c>
      <c r="D3947" t="inlineStr">
        <is>
          <t>CECILIA TSUYACO ARAKI SILVA LTDA</t>
        </is>
      </c>
      <c r="E3947" t="inlineStr">
        <is>
          <t>387033</t>
        </is>
      </c>
      <c r="F3947" s="550" t="n">
        <v>46070</v>
      </c>
      <c r="G3947" t="n">
        <v>19558</v>
      </c>
      <c r="H3947" t="inlineStr">
        <is>
          <t>QUIABO KG</t>
        </is>
      </c>
      <c r="I3947" t="inlineStr">
        <is>
          <t>ALIMENTOS</t>
        </is>
      </c>
      <c r="J3947" t="n">
        <v>0.6</v>
      </c>
      <c r="K3947" t="inlineStr">
        <is>
          <t>KG</t>
        </is>
      </c>
      <c r="L3947" t="n">
        <v>9</v>
      </c>
      <c r="M3947" t="n">
        <v>15</v>
      </c>
      <c r="N3947" t="inlineStr">
        <is>
          <t>ALIMENTOS</t>
        </is>
      </c>
      <c r="O3947" t="inlineStr">
        <is>
          <t>02/2026</t>
        </is>
      </c>
    </row>
    <row r="3948">
      <c r="A3948" t="n">
        <v>212613</v>
      </c>
      <c r="B3948" t="n">
        <v>122</v>
      </c>
      <c r="C3948" t="inlineStr">
        <is>
          <t>Arcos</t>
        </is>
      </c>
      <c r="D3948" t="inlineStr">
        <is>
          <t>CECILIA TSUYACO ARAKI SILVA LTDA</t>
        </is>
      </c>
      <c r="E3948" t="inlineStr">
        <is>
          <t>387033</t>
        </is>
      </c>
      <c r="F3948" s="550" t="n">
        <v>46070</v>
      </c>
      <c r="G3948" t="n">
        <v>19657</v>
      </c>
      <c r="H3948" t="inlineStr">
        <is>
          <t>ABOBORA PESCOCO KG</t>
        </is>
      </c>
      <c r="I3948" t="inlineStr">
        <is>
          <t>ALIMENTOS</t>
        </is>
      </c>
      <c r="J3948" t="n">
        <v>1</v>
      </c>
      <c r="K3948" t="inlineStr">
        <is>
          <t>KG</t>
        </is>
      </c>
      <c r="L3948" t="n">
        <v>5.5</v>
      </c>
      <c r="M3948" t="n">
        <v>5.5</v>
      </c>
      <c r="N3948" t="inlineStr">
        <is>
          <t>ALIMENTOS</t>
        </is>
      </c>
      <c r="O3948" t="inlineStr">
        <is>
          <t>02/2026</t>
        </is>
      </c>
    </row>
    <row r="3949">
      <c r="A3949" t="n">
        <v>212613</v>
      </c>
      <c r="B3949" t="n">
        <v>122</v>
      </c>
      <c r="C3949" t="inlineStr">
        <is>
          <t>Arcos</t>
        </is>
      </c>
      <c r="D3949" t="inlineStr">
        <is>
          <t>CECILIA TSUYACO ARAKI SILVA LTDA</t>
        </is>
      </c>
      <c r="E3949" t="inlineStr">
        <is>
          <t>387033</t>
        </is>
      </c>
      <c r="F3949" s="550" t="n">
        <v>46070</v>
      </c>
      <c r="G3949" t="n">
        <v>19846</v>
      </c>
      <c r="H3949" t="inlineStr">
        <is>
          <t>BROTO DE MOYASHI GRANEL KG</t>
        </is>
      </c>
      <c r="I3949" t="inlineStr">
        <is>
          <t>ALIMENTOS</t>
        </is>
      </c>
      <c r="J3949" t="n">
        <v>0.5</v>
      </c>
      <c r="K3949" t="inlineStr">
        <is>
          <t>KG</t>
        </is>
      </c>
      <c r="L3949" t="n">
        <v>11.25</v>
      </c>
      <c r="M3949" t="n">
        <v>22.5</v>
      </c>
      <c r="N3949" t="inlineStr">
        <is>
          <t>ALIMENTOS</t>
        </is>
      </c>
      <c r="O3949" t="inlineStr">
        <is>
          <t>02/2026</t>
        </is>
      </c>
    </row>
    <row r="3950">
      <c r="A3950" t="n">
        <v>212613</v>
      </c>
      <c r="B3950" t="n">
        <v>122</v>
      </c>
      <c r="C3950" t="inlineStr">
        <is>
          <t>Arcos</t>
        </is>
      </c>
      <c r="D3950" t="inlineStr">
        <is>
          <t>CECILIA TSUYACO ARAKI SILVA LTDA</t>
        </is>
      </c>
      <c r="E3950" t="inlineStr">
        <is>
          <t>387033</t>
        </is>
      </c>
      <c r="F3950" s="550" t="n">
        <v>46070</v>
      </c>
      <c r="G3950" t="n">
        <v>23113</v>
      </c>
      <c r="H3950" t="inlineStr">
        <is>
          <t>SALSA KG</t>
        </is>
      </c>
      <c r="I3950" t="inlineStr">
        <is>
          <t>ALIMENTOS</t>
        </is>
      </c>
      <c r="J3950" t="n">
        <v>0.8</v>
      </c>
      <c r="K3950" t="inlineStr">
        <is>
          <t>KG</t>
        </is>
      </c>
      <c r="L3950" t="n">
        <v>9.199999999999999</v>
      </c>
      <c r="M3950" t="n">
        <v>11.5</v>
      </c>
      <c r="N3950" t="inlineStr">
        <is>
          <t>ALIMENTOS</t>
        </is>
      </c>
      <c r="O3950" t="inlineStr">
        <is>
          <t>02/2026</t>
        </is>
      </c>
    </row>
    <row r="3951">
      <c r="A3951" t="n">
        <v>212613</v>
      </c>
      <c r="B3951" t="n">
        <v>122</v>
      </c>
      <c r="C3951" t="inlineStr">
        <is>
          <t>Arcos</t>
        </is>
      </c>
      <c r="D3951" t="inlineStr">
        <is>
          <t>CECILIA TSUYACO ARAKI SILVA LTDA</t>
        </is>
      </c>
      <c r="E3951" t="inlineStr">
        <is>
          <t>387033</t>
        </is>
      </c>
      <c r="F3951" s="550" t="n">
        <v>46070</v>
      </c>
      <c r="G3951" t="n">
        <v>19480</v>
      </c>
      <c r="H3951" t="inlineStr">
        <is>
          <t>HORTELA HIDROPONICA KG</t>
        </is>
      </c>
      <c r="I3951" t="inlineStr">
        <is>
          <t>ALIMENTOS</t>
        </is>
      </c>
      <c r="J3951" t="n">
        <v>0.2</v>
      </c>
      <c r="K3951" t="inlineStr">
        <is>
          <t>KG</t>
        </is>
      </c>
      <c r="L3951" t="n">
        <v>3.4</v>
      </c>
      <c r="M3951" t="n">
        <v>17</v>
      </c>
      <c r="N3951" t="inlineStr">
        <is>
          <t>ALIMENTOS</t>
        </is>
      </c>
      <c r="O3951" t="inlineStr">
        <is>
          <t>02/2026</t>
        </is>
      </c>
    </row>
    <row r="3952">
      <c r="A3952" t="n">
        <v>212613</v>
      </c>
      <c r="B3952" t="n">
        <v>122</v>
      </c>
      <c r="C3952" t="inlineStr">
        <is>
          <t>Arcos</t>
        </is>
      </c>
      <c r="D3952" t="inlineStr">
        <is>
          <t>CECILIA TSUYACO ARAKI SILVA LTDA</t>
        </is>
      </c>
      <c r="E3952" t="inlineStr">
        <is>
          <t>387033</t>
        </is>
      </c>
      <c r="F3952" s="550" t="n">
        <v>46070</v>
      </c>
      <c r="G3952" t="n">
        <v>23241</v>
      </c>
      <c r="H3952" t="inlineStr">
        <is>
          <t>CHUCHU KG</t>
        </is>
      </c>
      <c r="I3952" t="inlineStr">
        <is>
          <t>ALIMENTOS</t>
        </is>
      </c>
      <c r="J3952" t="n">
        <v>1</v>
      </c>
      <c r="K3952" t="inlineStr">
        <is>
          <t>KG</t>
        </is>
      </c>
      <c r="L3952" t="n">
        <v>9.5</v>
      </c>
      <c r="M3952" t="n">
        <v>9.5</v>
      </c>
      <c r="N3952" t="inlineStr">
        <is>
          <t>ALIMENTOS</t>
        </is>
      </c>
      <c r="O3952" t="inlineStr">
        <is>
          <t>02/2026</t>
        </is>
      </c>
    </row>
    <row r="3953">
      <c r="A3953" t="n">
        <v>212613</v>
      </c>
      <c r="B3953" t="n">
        <v>122</v>
      </c>
      <c r="C3953" t="inlineStr">
        <is>
          <t>Arcos</t>
        </is>
      </c>
      <c r="D3953" t="inlineStr">
        <is>
          <t>CECILIA TSUYACO ARAKI SILVA LTDA</t>
        </is>
      </c>
      <c r="E3953" t="inlineStr">
        <is>
          <t>387033</t>
        </is>
      </c>
      <c r="F3953" s="550" t="n">
        <v>46070</v>
      </c>
      <c r="G3953" t="n">
        <v>23236</v>
      </c>
      <c r="H3953" t="inlineStr">
        <is>
          <t>COUVE MANTEIGA KG</t>
        </is>
      </c>
      <c r="I3953" t="inlineStr">
        <is>
          <t>ALIMENTOS</t>
        </is>
      </c>
      <c r="J3953" t="n">
        <v>2.5</v>
      </c>
      <c r="K3953" t="inlineStr">
        <is>
          <t>KG</t>
        </is>
      </c>
      <c r="L3953" t="n">
        <v>17.5</v>
      </c>
      <c r="M3953" t="n">
        <v>7</v>
      </c>
      <c r="N3953" t="inlineStr">
        <is>
          <t>ALIMENTOS</t>
        </is>
      </c>
      <c r="O3953" t="inlineStr">
        <is>
          <t>02/2026</t>
        </is>
      </c>
    </row>
    <row r="3954">
      <c r="A3954" t="n">
        <v>212613</v>
      </c>
      <c r="B3954" t="n">
        <v>122</v>
      </c>
      <c r="C3954" t="inlineStr">
        <is>
          <t>Arcos</t>
        </is>
      </c>
      <c r="D3954" t="inlineStr">
        <is>
          <t>CECILIA TSUYACO ARAKI SILVA LTDA</t>
        </is>
      </c>
      <c r="E3954" t="inlineStr">
        <is>
          <t>387033</t>
        </is>
      </c>
      <c r="F3954" s="550" t="n">
        <v>46070</v>
      </c>
      <c r="G3954" t="n">
        <v>19472</v>
      </c>
      <c r="H3954" t="inlineStr">
        <is>
          <t>RUCULA KG</t>
        </is>
      </c>
      <c r="I3954" t="inlineStr">
        <is>
          <t>ALIMENTOS</t>
        </is>
      </c>
      <c r="J3954" t="n">
        <v>1.5</v>
      </c>
      <c r="K3954" t="inlineStr">
        <is>
          <t>KG</t>
        </is>
      </c>
      <c r="L3954" t="n">
        <v>42</v>
      </c>
      <c r="M3954" t="n">
        <v>28</v>
      </c>
      <c r="N3954" t="inlineStr">
        <is>
          <t>ALIMENTOS</t>
        </is>
      </c>
      <c r="O3954" t="inlineStr">
        <is>
          <t>02/2026</t>
        </is>
      </c>
    </row>
    <row r="3955">
      <c r="A3955" t="n">
        <v>212613</v>
      </c>
      <c r="B3955" t="n">
        <v>122</v>
      </c>
      <c r="C3955" t="inlineStr">
        <is>
          <t>Arcos</t>
        </is>
      </c>
      <c r="D3955" t="inlineStr">
        <is>
          <t>CECILIA TSUYACO ARAKI SILVA LTDA</t>
        </is>
      </c>
      <c r="E3955" t="inlineStr">
        <is>
          <t>387033</t>
        </is>
      </c>
      <c r="F3955" s="550" t="n">
        <v>46070</v>
      </c>
      <c r="G3955" t="n">
        <v>23186</v>
      </c>
      <c r="H3955" t="inlineStr">
        <is>
          <t>TOMATE CARMEM SALADA KG</t>
        </is>
      </c>
      <c r="I3955" t="inlineStr">
        <is>
          <t>ALIMENTOS</t>
        </is>
      </c>
      <c r="J3955" t="n">
        <v>10</v>
      </c>
      <c r="K3955" t="inlineStr">
        <is>
          <t>KG</t>
        </is>
      </c>
      <c r="L3955" t="n">
        <v>80</v>
      </c>
      <c r="M3955" t="n">
        <v>8</v>
      </c>
      <c r="N3955" t="inlineStr">
        <is>
          <t>ALIMENTOS</t>
        </is>
      </c>
      <c r="O3955" t="inlineStr">
        <is>
          <t>02/2026</t>
        </is>
      </c>
    </row>
    <row r="3956">
      <c r="A3956" t="n">
        <v>212613</v>
      </c>
      <c r="B3956" t="n">
        <v>122</v>
      </c>
      <c r="C3956" t="inlineStr">
        <is>
          <t>Arcos</t>
        </is>
      </c>
      <c r="D3956" t="inlineStr">
        <is>
          <t>CECILIA TSUYACO ARAKI SILVA LTDA</t>
        </is>
      </c>
      <c r="E3956" t="inlineStr">
        <is>
          <t>387033</t>
        </is>
      </c>
      <c r="F3956" s="550" t="n">
        <v>46070</v>
      </c>
      <c r="G3956" t="n">
        <v>20623</v>
      </c>
      <c r="H3956" t="inlineStr">
        <is>
          <t xml:space="preserve">PALMITO IN NATURA UN </t>
        </is>
      </c>
      <c r="I3956" t="inlineStr">
        <is>
          <t>ALIMENTOS</t>
        </is>
      </c>
      <c r="J3956" t="n">
        <v>1.2</v>
      </c>
      <c r="L3956" t="n">
        <v>70.8</v>
      </c>
      <c r="M3956" t="n">
        <v>59</v>
      </c>
      <c r="N3956" t="inlineStr">
        <is>
          <t>ALIMENTOS</t>
        </is>
      </c>
      <c r="O3956" t="inlineStr">
        <is>
          <t>02/2026</t>
        </is>
      </c>
    </row>
    <row r="3957">
      <c r="A3957" t="n">
        <v>212612</v>
      </c>
      <c r="B3957" t="n">
        <v>122</v>
      </c>
      <c r="C3957" t="inlineStr">
        <is>
          <t>Arcos</t>
        </is>
      </c>
      <c r="D3957" t="inlineStr">
        <is>
          <t>MURILLO S DUARTE COMERCIAL LTDA</t>
        </is>
      </c>
      <c r="E3957" t="inlineStr">
        <is>
          <t>2280</t>
        </is>
      </c>
      <c r="F3957" s="550" t="n">
        <v>46062</v>
      </c>
      <c r="G3957" t="n">
        <v>17162</v>
      </c>
      <c r="H3957" t="inlineStr">
        <is>
          <t>PANO MULTIUSO 28X240 C/600PANOS UM</t>
        </is>
      </c>
      <c r="I3957" t="inlineStr">
        <is>
          <t>DESCARTAVEIS/HIGIENE E LIMPEZA</t>
        </is>
      </c>
      <c r="J3957" t="n">
        <v>6</v>
      </c>
      <c r="K3957" t="inlineStr">
        <is>
          <t>UN</t>
        </is>
      </c>
      <c r="L3957" t="n">
        <v>328.2</v>
      </c>
      <c r="M3957" t="n">
        <v>54.7</v>
      </c>
      <c r="N3957" t="inlineStr">
        <is>
          <t>DESCARTAVEIS</t>
        </is>
      </c>
      <c r="O3957" t="inlineStr">
        <is>
          <t>02/2026</t>
        </is>
      </c>
    </row>
    <row r="3958">
      <c r="A3958" t="n">
        <v>212612</v>
      </c>
      <c r="B3958" t="n">
        <v>122</v>
      </c>
      <c r="C3958" t="inlineStr">
        <is>
          <t>Arcos</t>
        </is>
      </c>
      <c r="D3958" t="inlineStr">
        <is>
          <t>MURILLO S DUARTE COMERCIAL LTDA</t>
        </is>
      </c>
      <c r="E3958" t="inlineStr">
        <is>
          <t>2280</t>
        </is>
      </c>
      <c r="F3958" s="550" t="n">
        <v>46062</v>
      </c>
      <c r="G3958" t="n">
        <v>17488</v>
      </c>
      <c r="H3958" t="inlineStr">
        <is>
          <t>LUVA LATEX SEM TALCO M C/100UN</t>
        </is>
      </c>
      <c r="I3958" t="inlineStr">
        <is>
          <t>DESCARTAVEIS/HIGIENE E LIMPEZA</t>
        </is>
      </c>
      <c r="J3958" t="n">
        <v>3</v>
      </c>
      <c r="K3958" t="inlineStr">
        <is>
          <t>CX</t>
        </is>
      </c>
      <c r="L3958" t="n">
        <v>68.06999999999999</v>
      </c>
      <c r="M3958" t="n">
        <v>22.69</v>
      </c>
      <c r="N3958" t="inlineStr">
        <is>
          <t>DESCARTAVEIS</t>
        </is>
      </c>
      <c r="O3958" t="inlineStr">
        <is>
          <t>02/2026</t>
        </is>
      </c>
    </row>
    <row r="3959">
      <c r="A3959" t="n">
        <v>212612</v>
      </c>
      <c r="B3959" t="n">
        <v>122</v>
      </c>
      <c r="C3959" t="inlineStr">
        <is>
          <t>Arcos</t>
        </is>
      </c>
      <c r="D3959" t="inlineStr">
        <is>
          <t>MURILLO S DUARTE COMERCIAL LTDA</t>
        </is>
      </c>
      <c r="E3959" t="inlineStr">
        <is>
          <t>2280</t>
        </is>
      </c>
      <c r="F3959" s="550" t="n">
        <v>46062</v>
      </c>
      <c r="G3959" t="n">
        <v>17504</v>
      </c>
      <c r="H3959" t="inlineStr">
        <is>
          <t>LUVA LATEX G SEM TALCO C/100UN</t>
        </is>
      </c>
      <c r="I3959" t="inlineStr">
        <is>
          <t>UTENSILIOS</t>
        </is>
      </c>
      <c r="J3959" t="n">
        <v>3</v>
      </c>
      <c r="K3959" t="inlineStr">
        <is>
          <t>UN</t>
        </is>
      </c>
      <c r="L3959" t="n">
        <v>68.06999999999999</v>
      </c>
      <c r="M3959" t="n">
        <v>22.69</v>
      </c>
      <c r="N3959" t="inlineStr">
        <is>
          <t>DESCARTAVEIS</t>
        </is>
      </c>
      <c r="O3959" t="inlineStr">
        <is>
          <t>02/2026</t>
        </is>
      </c>
    </row>
    <row r="3960">
      <c r="A3960" t="n">
        <v>212612</v>
      </c>
      <c r="B3960" t="n">
        <v>122</v>
      </c>
      <c r="C3960" t="inlineStr">
        <is>
          <t>Arcos</t>
        </is>
      </c>
      <c r="D3960" t="inlineStr">
        <is>
          <t>MURILLO S DUARTE COMERCIAL LTDA</t>
        </is>
      </c>
      <c r="E3960" t="inlineStr">
        <is>
          <t>2280</t>
        </is>
      </c>
      <c r="F3960" s="550" t="n">
        <v>46062</v>
      </c>
      <c r="G3960" t="n">
        <v>21665</v>
      </c>
      <c r="H3960" t="inlineStr">
        <is>
          <t>SACO DE LIXO 200L PRETO REFORCADO</t>
        </is>
      </c>
      <c r="I3960" t="inlineStr">
        <is>
          <t>DESCARTAVEIS/HIGIENE E LIMPEZA</t>
        </is>
      </c>
      <c r="J3960" t="n">
        <v>6</v>
      </c>
      <c r="K3960" t="inlineStr">
        <is>
          <t>PACOTE</t>
        </is>
      </c>
      <c r="L3960" t="n">
        <v>190.92</v>
      </c>
      <c r="M3960" t="n">
        <v>31.82</v>
      </c>
      <c r="N3960" t="inlineStr">
        <is>
          <t>DESCARTAVEIS</t>
        </is>
      </c>
      <c r="O3960" t="inlineStr">
        <is>
          <t>02/2026</t>
        </is>
      </c>
    </row>
    <row r="3961">
      <c r="A3961" t="n">
        <v>212611</v>
      </c>
      <c r="B3961" t="n">
        <v>122</v>
      </c>
      <c r="C3961" t="inlineStr">
        <is>
          <t>Arcos</t>
        </is>
      </c>
      <c r="D3961" t="inlineStr">
        <is>
          <t>OPA PRODUTOS ALIMENTICIOS LTDA</t>
        </is>
      </c>
      <c r="E3961" t="inlineStr">
        <is>
          <t>2710</t>
        </is>
      </c>
      <c r="F3961" s="550" t="n">
        <v>46072</v>
      </c>
      <c r="G3961" t="n">
        <v>26591</v>
      </c>
      <c r="H3961" t="inlineStr">
        <is>
          <t>COPA FATIADO JAIS KG</t>
        </is>
      </c>
      <c r="I3961" t="inlineStr">
        <is>
          <t>ALIMENTOS</t>
        </is>
      </c>
      <c r="J3961" t="n">
        <v>1</v>
      </c>
      <c r="K3961" t="inlineStr">
        <is>
          <t>KG</t>
        </is>
      </c>
      <c r="L3961" t="n">
        <v>252</v>
      </c>
      <c r="M3961" t="n">
        <v>252</v>
      </c>
      <c r="N3961" t="inlineStr">
        <is>
          <t>ALIMENTOS</t>
        </is>
      </c>
      <c r="O3961" t="inlineStr">
        <is>
          <t>02/2026</t>
        </is>
      </c>
    </row>
    <row r="3962">
      <c r="A3962" t="n">
        <v>212611</v>
      </c>
      <c r="B3962" t="n">
        <v>122</v>
      </c>
      <c r="C3962" t="inlineStr">
        <is>
          <t>Arcos</t>
        </is>
      </c>
      <c r="D3962" t="inlineStr">
        <is>
          <t>OPA PRODUTOS ALIMENTICIOS LTDA</t>
        </is>
      </c>
      <c r="E3962" t="inlineStr">
        <is>
          <t>2710</t>
        </is>
      </c>
      <c r="F3962" s="550" t="n">
        <v>46072</v>
      </c>
      <c r="G3962" t="n">
        <v>26588</v>
      </c>
      <c r="H3962" t="inlineStr">
        <is>
          <t>LONZA FATIADO JAIS KG</t>
        </is>
      </c>
      <c r="I3962" t="inlineStr">
        <is>
          <t>ALIMENTOS</t>
        </is>
      </c>
      <c r="J3962" t="n">
        <v>1</v>
      </c>
      <c r="K3962" t="inlineStr">
        <is>
          <t>KG</t>
        </is>
      </c>
      <c r="L3962" t="n">
        <v>228</v>
      </c>
      <c r="M3962" t="n">
        <v>228</v>
      </c>
      <c r="N3962" t="inlineStr">
        <is>
          <t>ALIMENTOS</t>
        </is>
      </c>
      <c r="O3962" t="inlineStr">
        <is>
          <t>02/2026</t>
        </is>
      </c>
    </row>
    <row r="3963">
      <c r="A3963" t="n">
        <v>212610</v>
      </c>
      <c r="B3963" t="n">
        <v>122</v>
      </c>
      <c r="C3963" t="inlineStr">
        <is>
          <t>Arcos</t>
        </is>
      </c>
      <c r="D3963" t="inlineStr">
        <is>
          <t>MURILLO S DUARTE COMERCIAL LTDA</t>
        </is>
      </c>
      <c r="E3963" t="inlineStr">
        <is>
          <t>2327</t>
        </is>
      </c>
      <c r="F3963" s="550" t="n">
        <v>46071</v>
      </c>
      <c r="G3963" t="n">
        <v>20871</v>
      </c>
      <c r="H3963" t="inlineStr">
        <is>
          <t>MELADO DE CANA JR C/1,3KG</t>
        </is>
      </c>
      <c r="I3963" t="inlineStr">
        <is>
          <t>ALIMENTOS</t>
        </is>
      </c>
      <c r="J3963" t="n">
        <v>4</v>
      </c>
      <c r="K3963" t="inlineStr">
        <is>
          <t>PT</t>
        </is>
      </c>
      <c r="L3963" t="n">
        <v>75.59999999999999</v>
      </c>
      <c r="M3963" t="n">
        <v>18.9</v>
      </c>
      <c r="N3963" t="inlineStr">
        <is>
          <t>ALIMENTOS</t>
        </is>
      </c>
      <c r="O3963" t="inlineStr">
        <is>
          <t>02/2026</t>
        </is>
      </c>
    </row>
    <row r="3964">
      <c r="A3964" t="n">
        <v>212610</v>
      </c>
      <c r="B3964" t="n">
        <v>122</v>
      </c>
      <c r="C3964" t="inlineStr">
        <is>
          <t>Arcos</t>
        </is>
      </c>
      <c r="D3964" t="inlineStr">
        <is>
          <t>MURILLO S DUARTE COMERCIAL LTDA</t>
        </is>
      </c>
      <c r="E3964" t="inlineStr">
        <is>
          <t>2327</t>
        </is>
      </c>
      <c r="F3964" s="550" t="n">
        <v>46071</v>
      </c>
      <c r="G3964" t="n">
        <v>20861</v>
      </c>
      <c r="H3964" t="inlineStr">
        <is>
          <t>GEMA DE OVO PASTEURIZADA NETTO C/1KG UN</t>
        </is>
      </c>
      <c r="I3964" t="inlineStr">
        <is>
          <t>ALIMENTOS</t>
        </is>
      </c>
      <c r="J3964" t="n">
        <v>5</v>
      </c>
      <c r="K3964" t="inlineStr">
        <is>
          <t>UN</t>
        </is>
      </c>
      <c r="L3964" t="n">
        <v>233.5</v>
      </c>
      <c r="M3964" t="n">
        <v>46.7</v>
      </c>
      <c r="N3964" t="inlineStr">
        <is>
          <t>ALIMENTOS</t>
        </is>
      </c>
      <c r="O3964" t="inlineStr">
        <is>
          <t>02/2026</t>
        </is>
      </c>
    </row>
    <row r="3965">
      <c r="A3965" t="n">
        <v>212609</v>
      </c>
      <c r="B3965" t="n">
        <v>122</v>
      </c>
      <c r="C3965" t="inlineStr">
        <is>
          <t>Arcos</t>
        </is>
      </c>
      <c r="D3965" t="inlineStr">
        <is>
          <t>MURILLO S DUARTE COMERCIAL LTDA</t>
        </is>
      </c>
      <c r="E3965" t="inlineStr">
        <is>
          <t>2336</t>
        </is>
      </c>
      <c r="F3965" s="550" t="n">
        <v>46071</v>
      </c>
      <c r="G3965" t="n">
        <v>17476</v>
      </c>
      <c r="H3965" t="inlineStr">
        <is>
          <t>LUVA LATEX P SEM TALCO C/100</t>
        </is>
      </c>
      <c r="I3965" t="inlineStr">
        <is>
          <t>UTENSILIOS</t>
        </is>
      </c>
      <c r="J3965" t="n">
        <v>3</v>
      </c>
      <c r="K3965" t="inlineStr">
        <is>
          <t>PC</t>
        </is>
      </c>
      <c r="L3965" t="n">
        <v>68.06999999999999</v>
      </c>
      <c r="M3965" t="n">
        <v>22.69</v>
      </c>
      <c r="N3965" t="inlineStr">
        <is>
          <t>DESCARTAVEIS</t>
        </is>
      </c>
      <c r="O3965" t="inlineStr">
        <is>
          <t>02/2026</t>
        </is>
      </c>
    </row>
    <row r="3966">
      <c r="A3966" t="n">
        <v>212609</v>
      </c>
      <c r="B3966" t="n">
        <v>122</v>
      </c>
      <c r="C3966" t="inlineStr">
        <is>
          <t>Arcos</t>
        </is>
      </c>
      <c r="D3966" t="inlineStr">
        <is>
          <t>MURILLO S DUARTE COMERCIAL LTDA</t>
        </is>
      </c>
      <c r="E3966" t="inlineStr">
        <is>
          <t>2336</t>
        </is>
      </c>
      <c r="F3966" s="550" t="n">
        <v>46071</v>
      </c>
      <c r="G3966" t="n">
        <v>17504</v>
      </c>
      <c r="H3966" t="inlineStr">
        <is>
          <t>LUVA LATEX G SEM TALCO C/100UN</t>
        </is>
      </c>
      <c r="I3966" t="inlineStr">
        <is>
          <t>UTENSILIOS</t>
        </is>
      </c>
      <c r="J3966" t="n">
        <v>3</v>
      </c>
      <c r="K3966" t="inlineStr">
        <is>
          <t>UN</t>
        </is>
      </c>
      <c r="L3966" t="n">
        <v>68.06999999999999</v>
      </c>
      <c r="M3966" t="n">
        <v>22.69</v>
      </c>
      <c r="N3966" t="inlineStr">
        <is>
          <t>DESCARTAVEIS</t>
        </is>
      </c>
      <c r="O3966" t="inlineStr">
        <is>
          <t>02/2026</t>
        </is>
      </c>
    </row>
    <row r="3967">
      <c r="A3967" t="n">
        <v>212608</v>
      </c>
      <c r="B3967" t="n">
        <v>122</v>
      </c>
      <c r="C3967" t="inlineStr">
        <is>
          <t>Arcos</t>
        </is>
      </c>
      <c r="D3967" t="inlineStr">
        <is>
          <t xml:space="preserve">HORTIFRUTI DO CHEF LTDA </t>
        </is>
      </c>
      <c r="E3967" t="inlineStr">
        <is>
          <t>29195</t>
        </is>
      </c>
      <c r="F3967" s="550" t="n">
        <v>46071</v>
      </c>
      <c r="G3967" t="n">
        <v>26425</v>
      </c>
      <c r="H3967" t="inlineStr">
        <is>
          <t>POLPA DE CAJA KG</t>
        </is>
      </c>
      <c r="I3967" t="inlineStr">
        <is>
          <t>ALIMENTOS</t>
        </is>
      </c>
      <c r="J3967" t="n">
        <v>15</v>
      </c>
      <c r="K3967" t="inlineStr">
        <is>
          <t>KG</t>
        </is>
      </c>
      <c r="L3967" t="n">
        <v>450</v>
      </c>
      <c r="M3967" t="n">
        <v>30</v>
      </c>
      <c r="N3967" t="inlineStr">
        <is>
          <t>ALIMENTOS</t>
        </is>
      </c>
      <c r="O3967" t="inlineStr">
        <is>
          <t>02/2026</t>
        </is>
      </c>
    </row>
    <row r="3968">
      <c r="A3968" t="n">
        <v>212608</v>
      </c>
      <c r="B3968" t="n">
        <v>122</v>
      </c>
      <c r="C3968" t="inlineStr">
        <is>
          <t>Arcos</t>
        </is>
      </c>
      <c r="D3968" t="inlineStr">
        <is>
          <t xml:space="preserve">HORTIFRUTI DO CHEF LTDA </t>
        </is>
      </c>
      <c r="E3968" t="inlineStr">
        <is>
          <t>29195</t>
        </is>
      </c>
      <c r="F3968" s="550" t="n">
        <v>46071</v>
      </c>
      <c r="G3968" t="n">
        <v>19632</v>
      </c>
      <c r="H3968" t="inlineStr">
        <is>
          <t>BETERRABA KG</t>
        </is>
      </c>
      <c r="I3968" t="inlineStr">
        <is>
          <t>ALIMENTOS</t>
        </is>
      </c>
      <c r="J3968" t="n">
        <v>5</v>
      </c>
      <c r="K3968" t="inlineStr">
        <is>
          <t>KG</t>
        </is>
      </c>
      <c r="L3968" t="n">
        <v>18.75</v>
      </c>
      <c r="M3968" t="n">
        <v>3.75</v>
      </c>
      <c r="N3968" t="inlineStr">
        <is>
          <t>ALIMENTOS</t>
        </is>
      </c>
      <c r="O3968" t="inlineStr">
        <is>
          <t>02/2026</t>
        </is>
      </c>
    </row>
    <row r="3969">
      <c r="A3969" t="n">
        <v>212607</v>
      </c>
      <c r="B3969" t="n">
        <v>122</v>
      </c>
      <c r="C3969" t="inlineStr">
        <is>
          <t>Arcos</t>
        </is>
      </c>
      <c r="D3969" t="inlineStr">
        <is>
          <t>WIDE STOCK COMERCIO E DISTRIBUICAO LTDA</t>
        </is>
      </c>
      <c r="E3969" t="inlineStr">
        <is>
          <t>427666</t>
        </is>
      </c>
      <c r="F3969" s="550" t="n">
        <v>46071</v>
      </c>
      <c r="G3969" t="n">
        <v>17535</v>
      </c>
      <c r="H3969" t="inlineStr">
        <is>
          <t>COPO DESCARTAVEL ULTRACOPOS 330ML C/2000UN</t>
        </is>
      </c>
      <c r="I3969" t="inlineStr">
        <is>
          <t>DESCARTAVEIS/HIGIENE E LIMPEZA</t>
        </is>
      </c>
      <c r="J3969" t="n">
        <v>2</v>
      </c>
      <c r="K3969" t="inlineStr">
        <is>
          <t>UN</t>
        </is>
      </c>
      <c r="L3969" t="n">
        <v>249.8</v>
      </c>
      <c r="M3969" t="n">
        <v>124.9</v>
      </c>
      <c r="N3969" t="inlineStr">
        <is>
          <t>DESCARTAVEIS</t>
        </is>
      </c>
      <c r="O3969" t="inlineStr">
        <is>
          <t>02/2026</t>
        </is>
      </c>
    </row>
    <row r="3970">
      <c r="A3970" t="n">
        <v>212607</v>
      </c>
      <c r="B3970" t="n">
        <v>122</v>
      </c>
      <c r="C3970" t="inlineStr">
        <is>
          <t>Arcos</t>
        </is>
      </c>
      <c r="D3970" t="inlineStr">
        <is>
          <t>WIDE STOCK COMERCIO E DISTRIBUICAO LTDA</t>
        </is>
      </c>
      <c r="E3970" t="inlineStr">
        <is>
          <t>427666</t>
        </is>
      </c>
      <c r="F3970" s="550" t="n">
        <v>46071</v>
      </c>
      <c r="G3970" t="n">
        <v>17361</v>
      </c>
      <c r="H3970" t="inlineStr">
        <is>
          <t>TOUCA TNT BRANCA C/100UN</t>
        </is>
      </c>
      <c r="I3970" t="inlineStr">
        <is>
          <t>DESCARTAVEIS/HIGIENE E LIMPEZA</t>
        </is>
      </c>
      <c r="J3970" t="n">
        <v>4</v>
      </c>
      <c r="K3970" t="inlineStr">
        <is>
          <t>PC</t>
        </is>
      </c>
      <c r="L3970" t="n">
        <v>35.44</v>
      </c>
      <c r="M3970" t="n">
        <v>8.859999999999999</v>
      </c>
      <c r="N3970" t="inlineStr">
        <is>
          <t>DESCARTAVEIS</t>
        </is>
      </c>
      <c r="O3970" t="inlineStr">
        <is>
          <t>02/2026</t>
        </is>
      </c>
    </row>
    <row r="3971">
      <c r="A3971" t="n">
        <v>212606</v>
      </c>
      <c r="B3971" t="n">
        <v>122</v>
      </c>
      <c r="C3971" t="inlineStr">
        <is>
          <t>Arcos</t>
        </is>
      </c>
      <c r="D3971" t="inlineStr">
        <is>
          <t>DTK COMERCIO DE ALIMENTOS LTDA</t>
        </is>
      </c>
      <c r="E3971" t="inlineStr">
        <is>
          <t>65508</t>
        </is>
      </c>
      <c r="F3971" s="550" t="n">
        <v>46071</v>
      </c>
      <c r="G3971" t="n">
        <v>20358</v>
      </c>
      <c r="H3971" t="inlineStr">
        <is>
          <t>FARINHA PANKO ROMARIZ C/1KG</t>
        </is>
      </c>
      <c r="I3971" t="inlineStr">
        <is>
          <t>ALIMENTOS</t>
        </is>
      </c>
      <c r="J3971" t="n">
        <v>20</v>
      </c>
      <c r="K3971" t="inlineStr">
        <is>
          <t>PC</t>
        </is>
      </c>
      <c r="L3971" t="n">
        <v>284.6</v>
      </c>
      <c r="M3971" t="n">
        <v>14.23</v>
      </c>
      <c r="N3971" t="inlineStr">
        <is>
          <t>ALIMENTOS</t>
        </is>
      </c>
      <c r="O3971" t="inlineStr">
        <is>
          <t>02/2026</t>
        </is>
      </c>
    </row>
    <row r="3972">
      <c r="A3972" t="n">
        <v>212606</v>
      </c>
      <c r="B3972" t="n">
        <v>122</v>
      </c>
      <c r="C3972" t="inlineStr">
        <is>
          <t>Arcos</t>
        </is>
      </c>
      <c r="D3972" t="inlineStr">
        <is>
          <t>DTK COMERCIO DE ALIMENTOS LTDA</t>
        </is>
      </c>
      <c r="E3972" t="inlineStr">
        <is>
          <t>65508</t>
        </is>
      </c>
      <c r="F3972" s="550" t="n">
        <v>46071</v>
      </c>
      <c r="G3972" t="n">
        <v>20645</v>
      </c>
      <c r="H3972" t="inlineStr">
        <is>
          <t>MILHO VERDE QUERO C/2KG</t>
        </is>
      </c>
      <c r="I3972" t="inlineStr">
        <is>
          <t>ALIMENTOS</t>
        </is>
      </c>
      <c r="J3972" t="n">
        <v>12</v>
      </c>
      <c r="K3972" t="inlineStr">
        <is>
          <t>Lt</t>
        </is>
      </c>
      <c r="L3972" t="n">
        <v>276</v>
      </c>
      <c r="M3972" t="n">
        <v>23</v>
      </c>
      <c r="N3972" t="inlineStr">
        <is>
          <t>ALIMENTOS</t>
        </is>
      </c>
      <c r="O3972" t="inlineStr">
        <is>
          <t>02/2026</t>
        </is>
      </c>
    </row>
    <row r="3973">
      <c r="A3973" t="n">
        <v>212606</v>
      </c>
      <c r="B3973" t="n">
        <v>122</v>
      </c>
      <c r="C3973" t="inlineStr">
        <is>
          <t>Arcos</t>
        </is>
      </c>
      <c r="D3973" t="inlineStr">
        <is>
          <t>DTK COMERCIO DE ALIMENTOS LTDA</t>
        </is>
      </c>
      <c r="E3973" t="inlineStr">
        <is>
          <t>65508</t>
        </is>
      </c>
      <c r="F3973" s="550" t="n">
        <v>46071</v>
      </c>
      <c r="G3973" t="n">
        <v>20227</v>
      </c>
      <c r="H3973" t="inlineStr">
        <is>
          <t>FEIJAO PRETO CAMIL C/2KG</t>
        </is>
      </c>
      <c r="I3973" t="inlineStr">
        <is>
          <t>ALIMENTOS</t>
        </is>
      </c>
      <c r="J3973" t="n">
        <v>4</v>
      </c>
      <c r="K3973" t="inlineStr">
        <is>
          <t>PC</t>
        </is>
      </c>
      <c r="L3973" t="n">
        <v>42.12</v>
      </c>
      <c r="M3973" t="n">
        <v>10.53</v>
      </c>
      <c r="N3973" t="inlineStr">
        <is>
          <t>ALIMENTOS</t>
        </is>
      </c>
      <c r="O3973" t="inlineStr">
        <is>
          <t>02/2026</t>
        </is>
      </c>
    </row>
    <row r="3974">
      <c r="A3974" t="n">
        <v>212606</v>
      </c>
      <c r="B3974" t="n">
        <v>122</v>
      </c>
      <c r="C3974" t="inlineStr">
        <is>
          <t>Arcos</t>
        </is>
      </c>
      <c r="D3974" t="inlineStr">
        <is>
          <t>DTK COMERCIO DE ALIMENTOS LTDA</t>
        </is>
      </c>
      <c r="E3974" t="inlineStr">
        <is>
          <t>65508</t>
        </is>
      </c>
      <c r="F3974" s="550" t="n">
        <v>46071</v>
      </c>
      <c r="G3974" t="n">
        <v>20054</v>
      </c>
      <c r="H3974" t="inlineStr">
        <is>
          <t>CATCHUP HEINZ 397G UN</t>
        </is>
      </c>
      <c r="I3974" t="inlineStr">
        <is>
          <t>ALIMENTOS</t>
        </is>
      </c>
      <c r="J3974" t="n">
        <v>5</v>
      </c>
      <c r="K3974" t="inlineStr">
        <is>
          <t>Un</t>
        </is>
      </c>
      <c r="L3974" t="n">
        <v>59.25</v>
      </c>
      <c r="M3974" t="n">
        <v>11.85</v>
      </c>
      <c r="N3974" t="inlineStr">
        <is>
          <t>ALIMENTOS</t>
        </is>
      </c>
      <c r="O3974" t="inlineStr">
        <is>
          <t>02/2026</t>
        </is>
      </c>
    </row>
    <row r="3975">
      <c r="A3975" t="n">
        <v>212606</v>
      </c>
      <c r="B3975" t="n">
        <v>122</v>
      </c>
      <c r="C3975" t="inlineStr">
        <is>
          <t>Arcos</t>
        </is>
      </c>
      <c r="D3975" t="inlineStr">
        <is>
          <t>DTK COMERCIO DE ALIMENTOS LTDA</t>
        </is>
      </c>
      <c r="E3975" t="inlineStr">
        <is>
          <t>65508</t>
        </is>
      </c>
      <c r="F3975" s="550" t="n">
        <v>46071</v>
      </c>
      <c r="G3975" t="n">
        <v>20653</v>
      </c>
      <c r="H3975" t="inlineStr">
        <is>
          <t>LEITE DE COCO SOCOCO C/1L UN</t>
        </is>
      </c>
      <c r="I3975" t="inlineStr">
        <is>
          <t>ALIMENTOS</t>
        </is>
      </c>
      <c r="J3975" t="n">
        <v>12</v>
      </c>
      <c r="K3975" t="inlineStr">
        <is>
          <t>UN</t>
        </is>
      </c>
      <c r="L3975" t="n">
        <v>296.4</v>
      </c>
      <c r="M3975" t="n">
        <v>24.7</v>
      </c>
      <c r="N3975" t="inlineStr">
        <is>
          <t>ALIMENTOS</t>
        </is>
      </c>
      <c r="O3975" t="inlineStr">
        <is>
          <t>02/2026</t>
        </is>
      </c>
    </row>
    <row r="3976">
      <c r="A3976" t="n">
        <v>212606</v>
      </c>
      <c r="B3976" t="n">
        <v>122</v>
      </c>
      <c r="C3976" t="inlineStr">
        <is>
          <t>Arcos</t>
        </is>
      </c>
      <c r="D3976" t="inlineStr">
        <is>
          <t>DTK COMERCIO DE ALIMENTOS LTDA</t>
        </is>
      </c>
      <c r="E3976" t="inlineStr">
        <is>
          <t>65508</t>
        </is>
      </c>
      <c r="F3976" s="550" t="n">
        <v>46071</v>
      </c>
      <c r="G3976" t="n">
        <v>21010</v>
      </c>
      <c r="H3976" t="inlineStr">
        <is>
          <t>OLEO DE CANOLA SAUDE C/900ML</t>
        </is>
      </c>
      <c r="I3976" t="inlineStr">
        <is>
          <t>ALIMENTOS</t>
        </is>
      </c>
      <c r="J3976" t="n">
        <v>40</v>
      </c>
      <c r="K3976" t="inlineStr">
        <is>
          <t>UN</t>
        </is>
      </c>
      <c r="L3976" t="n">
        <v>478.4</v>
      </c>
      <c r="M3976" t="n">
        <v>11.96</v>
      </c>
      <c r="N3976" t="inlineStr">
        <is>
          <t>ALIMENTOS</t>
        </is>
      </c>
      <c r="O3976" t="inlineStr">
        <is>
          <t>02/2026</t>
        </is>
      </c>
    </row>
    <row r="3977">
      <c r="A3977" t="n">
        <v>212606</v>
      </c>
      <c r="B3977" t="n">
        <v>122</v>
      </c>
      <c r="C3977" t="inlineStr">
        <is>
          <t>Arcos</t>
        </is>
      </c>
      <c r="D3977" t="inlineStr">
        <is>
          <t>DTK COMERCIO DE ALIMENTOS LTDA</t>
        </is>
      </c>
      <c r="E3977" t="inlineStr">
        <is>
          <t>65508</t>
        </is>
      </c>
      <c r="F3977" s="550" t="n">
        <v>46071</v>
      </c>
      <c r="G3977" t="n">
        <v>21093</v>
      </c>
      <c r="H3977" t="inlineStr">
        <is>
          <t>ACUCAR REFINADO UNIAO 1KG UN</t>
        </is>
      </c>
      <c r="I3977" t="inlineStr">
        <is>
          <t>ALIMENTOS</t>
        </is>
      </c>
      <c r="J3977" t="n">
        <v>60</v>
      </c>
      <c r="K3977" t="inlineStr">
        <is>
          <t>UN</t>
        </is>
      </c>
      <c r="L3977" t="n">
        <v>263.4</v>
      </c>
      <c r="M3977" t="n">
        <v>4.39</v>
      </c>
      <c r="N3977" t="inlineStr">
        <is>
          <t>ALIMENTOS</t>
        </is>
      </c>
      <c r="O3977" t="inlineStr">
        <is>
          <t>02/2026</t>
        </is>
      </c>
    </row>
    <row r="3978">
      <c r="A3978" t="n">
        <v>212606</v>
      </c>
      <c r="B3978" t="n">
        <v>122</v>
      </c>
      <c r="C3978" t="inlineStr">
        <is>
          <t>Arcos</t>
        </is>
      </c>
      <c r="D3978" t="inlineStr">
        <is>
          <t>DTK COMERCIO DE ALIMENTOS LTDA</t>
        </is>
      </c>
      <c r="E3978" t="inlineStr">
        <is>
          <t>65508</t>
        </is>
      </c>
      <c r="F3978" s="550" t="n">
        <v>46071</v>
      </c>
      <c r="G3978" t="n">
        <v>26020</v>
      </c>
      <c r="H3978" t="inlineStr">
        <is>
          <t>CREME DE LEITE PIRACANJUBA TP 1,030 KG  UN</t>
        </is>
      </c>
      <c r="I3978" t="inlineStr">
        <is>
          <t>ALIMENTOS</t>
        </is>
      </c>
      <c r="J3978" t="n">
        <v>24</v>
      </c>
      <c r="K3978" t="inlineStr">
        <is>
          <t>UN</t>
        </is>
      </c>
      <c r="L3978" t="n">
        <v>334.56</v>
      </c>
      <c r="M3978" t="n">
        <v>13.94</v>
      </c>
      <c r="N3978" t="inlineStr">
        <is>
          <t>ALIMENTOS</t>
        </is>
      </c>
      <c r="O3978" t="inlineStr">
        <is>
          <t>02/2026</t>
        </is>
      </c>
    </row>
    <row r="3979">
      <c r="A3979" t="n">
        <v>212605</v>
      </c>
      <c r="B3979" t="n">
        <v>122</v>
      </c>
      <c r="C3979" t="inlineStr">
        <is>
          <t>Arcos</t>
        </is>
      </c>
      <c r="D3979" t="inlineStr">
        <is>
          <t>AROUMAR DISTRIBUIDORA DE PRODUTOS ALIMENTICIOS LTDA</t>
        </is>
      </c>
      <c r="E3979" t="inlineStr">
        <is>
          <t>1041765</t>
        </is>
      </c>
      <c r="F3979" s="550" t="n">
        <v>46071</v>
      </c>
      <c r="G3979" t="n">
        <v>21017</v>
      </c>
      <c r="H3979" t="inlineStr">
        <is>
          <t>OLEO DE ALGODAO SAUDE C/14,5KG</t>
        </is>
      </c>
      <c r="I3979" t="inlineStr">
        <is>
          <t>ALIMENTOS</t>
        </is>
      </c>
      <c r="J3979" t="n">
        <v>6</v>
      </c>
      <c r="K3979" t="inlineStr">
        <is>
          <t>BALDE</t>
        </is>
      </c>
      <c r="L3979" t="n">
        <v>935.4</v>
      </c>
      <c r="M3979" t="n">
        <v>155.9</v>
      </c>
      <c r="N3979" t="inlineStr">
        <is>
          <t>ALIMENTOS</t>
        </is>
      </c>
      <c r="O3979" t="inlineStr">
        <is>
          <t>02/2026</t>
        </is>
      </c>
    </row>
    <row r="3980">
      <c r="A3980" t="n">
        <v>212604</v>
      </c>
      <c r="B3980" t="n">
        <v>122</v>
      </c>
      <c r="C3980" t="inlineStr">
        <is>
          <t>Arcos</t>
        </is>
      </c>
      <c r="D3980" t="inlineStr">
        <is>
          <t>CECILIA TSUYACO ARAKI SILVA LTDA</t>
        </is>
      </c>
      <c r="E3980" t="inlineStr">
        <is>
          <t>387097</t>
        </is>
      </c>
      <c r="F3980" s="550" t="n">
        <v>46071</v>
      </c>
      <c r="G3980" t="n">
        <v>23359</v>
      </c>
      <c r="H3980" t="inlineStr">
        <is>
          <t>LIMAO TAHITI KG</t>
        </is>
      </c>
      <c r="I3980" t="inlineStr">
        <is>
          <t>ALIMENTOS</t>
        </is>
      </c>
      <c r="J3980" t="n">
        <v>15</v>
      </c>
      <c r="K3980" t="inlineStr">
        <is>
          <t>KG</t>
        </is>
      </c>
      <c r="L3980" t="n">
        <v>45</v>
      </c>
      <c r="M3980" t="n">
        <v>3</v>
      </c>
      <c r="N3980" t="inlineStr">
        <is>
          <t>ALIMENTOS</t>
        </is>
      </c>
      <c r="O3980" t="inlineStr">
        <is>
          <t>02/2026</t>
        </is>
      </c>
    </row>
    <row r="3981">
      <c r="A3981" t="n">
        <v>212602</v>
      </c>
      <c r="B3981" t="n">
        <v>122</v>
      </c>
      <c r="C3981" t="inlineStr">
        <is>
          <t>Arcos</t>
        </is>
      </c>
      <c r="D3981" t="inlineStr">
        <is>
          <t>QUEIJARIA ATALAIA LTDA</t>
        </is>
      </c>
      <c r="E3981" t="inlineStr">
        <is>
          <t>22016</t>
        </is>
      </c>
      <c r="F3981" s="550" t="n">
        <v>46065</v>
      </c>
      <c r="G3981" t="n">
        <v>26594</v>
      </c>
      <c r="H3981" t="inlineStr">
        <is>
          <t>QUEIJO MOGIANA KG</t>
        </is>
      </c>
      <c r="I3981" t="inlineStr">
        <is>
          <t>ALIMENTOS</t>
        </is>
      </c>
      <c r="J3981" t="n">
        <v>9.4</v>
      </c>
      <c r="K3981" t="inlineStr">
        <is>
          <t>KG</t>
        </is>
      </c>
      <c r="L3981" t="n">
        <v>816.86</v>
      </c>
      <c r="M3981" t="n">
        <v>86.90000000000001</v>
      </c>
      <c r="N3981" t="inlineStr">
        <is>
          <t>ALIMENTOS</t>
        </is>
      </c>
      <c r="O3981" t="inlineStr">
        <is>
          <t>02/2026</t>
        </is>
      </c>
    </row>
    <row r="3982">
      <c r="A3982" t="n">
        <v>212600</v>
      </c>
      <c r="B3982" t="n">
        <v>122</v>
      </c>
      <c r="C3982" t="inlineStr">
        <is>
          <t>Arcos</t>
        </is>
      </c>
      <c r="D3982" t="inlineStr">
        <is>
          <t>MARCOS SILVA DO NASCIMENTO</t>
        </is>
      </c>
      <c r="E3982" t="inlineStr">
        <is>
          <t>789</t>
        </is>
      </c>
      <c r="F3982" s="550" t="n">
        <v>46066</v>
      </c>
      <c r="G3982" t="n">
        <v>18667</v>
      </c>
      <c r="H3982" t="inlineStr">
        <is>
          <t>PERNIL SUINO SEM OSSO EM CUBOS KG</t>
        </is>
      </c>
      <c r="I3982" t="inlineStr">
        <is>
          <t>ALIMENTOS</t>
        </is>
      </c>
      <c r="J3982" t="n">
        <v>10</v>
      </c>
      <c r="K3982" t="inlineStr">
        <is>
          <t>KG</t>
        </is>
      </c>
      <c r="L3982" t="n">
        <v>199.9</v>
      </c>
      <c r="M3982" t="n">
        <v>19.99</v>
      </c>
      <c r="N3982" t="inlineStr">
        <is>
          <t>ALIMENTOS</t>
        </is>
      </c>
      <c r="O3982" t="inlineStr">
        <is>
          <t>02/2026</t>
        </is>
      </c>
    </row>
    <row r="3983">
      <c r="A3983" t="n">
        <v>212600</v>
      </c>
      <c r="B3983" t="n">
        <v>122</v>
      </c>
      <c r="C3983" t="inlineStr">
        <is>
          <t>Arcos</t>
        </is>
      </c>
      <c r="D3983" t="inlineStr">
        <is>
          <t>MARCOS SILVA DO NASCIMENTO</t>
        </is>
      </c>
      <c r="E3983" t="inlineStr">
        <is>
          <t>789</t>
        </is>
      </c>
      <c r="F3983" s="550" t="n">
        <v>46066</v>
      </c>
      <c r="G3983" t="n">
        <v>18696</v>
      </c>
      <c r="H3983" t="inlineStr">
        <is>
          <t>BISTECA SUINA KG</t>
        </is>
      </c>
      <c r="I3983" t="inlineStr">
        <is>
          <t>ALIMENTOS</t>
        </is>
      </c>
      <c r="J3983" t="n">
        <v>15</v>
      </c>
      <c r="K3983" t="inlineStr">
        <is>
          <t>KG</t>
        </is>
      </c>
      <c r="L3983" t="n">
        <v>269.85</v>
      </c>
      <c r="M3983" t="n">
        <v>17.99</v>
      </c>
      <c r="N3983" t="inlineStr">
        <is>
          <t>ALIMENTOS</t>
        </is>
      </c>
      <c r="O3983" t="inlineStr">
        <is>
          <t>02/2026</t>
        </is>
      </c>
    </row>
    <row r="3984">
      <c r="A3984" t="n">
        <v>212599</v>
      </c>
      <c r="B3984" t="n">
        <v>122</v>
      </c>
      <c r="C3984" t="inlineStr">
        <is>
          <t>Arcos</t>
        </is>
      </c>
      <c r="D3984" t="inlineStr">
        <is>
          <t>MARIO PEDRO FELICIANO - HORTIFRUTI</t>
        </is>
      </c>
      <c r="E3984" t="inlineStr">
        <is>
          <t>467626</t>
        </is>
      </c>
      <c r="F3984" s="550" t="n">
        <v>46065</v>
      </c>
      <c r="G3984" t="n">
        <v>19621</v>
      </c>
      <c r="H3984" t="inlineStr">
        <is>
          <t>CENOURA KG</t>
        </is>
      </c>
      <c r="I3984" t="inlineStr">
        <is>
          <t>ALIMENTOS</t>
        </is>
      </c>
      <c r="J3984" t="n">
        <v>6</v>
      </c>
      <c r="K3984" t="inlineStr">
        <is>
          <t>KG</t>
        </is>
      </c>
      <c r="L3984" t="n">
        <v>18.24</v>
      </c>
      <c r="M3984" t="n">
        <v>3.04</v>
      </c>
      <c r="N3984" t="inlineStr">
        <is>
          <t>ALIMENTOS</t>
        </is>
      </c>
      <c r="O3984" t="inlineStr">
        <is>
          <t>02/2026</t>
        </is>
      </c>
    </row>
    <row r="3985">
      <c r="A3985" t="n">
        <v>212599</v>
      </c>
      <c r="B3985" t="n">
        <v>122</v>
      </c>
      <c r="C3985" t="inlineStr">
        <is>
          <t>Arcos</t>
        </is>
      </c>
      <c r="D3985" t="inlineStr">
        <is>
          <t>MARIO PEDRO FELICIANO - HORTIFRUTI</t>
        </is>
      </c>
      <c r="E3985" t="inlineStr">
        <is>
          <t>467626</t>
        </is>
      </c>
      <c r="F3985" s="550" t="n">
        <v>46065</v>
      </c>
      <c r="G3985" t="n">
        <v>24083</v>
      </c>
      <c r="H3985" t="inlineStr">
        <is>
          <t>BATATA ASTERIX GRAUDA NOIVA KG</t>
        </is>
      </c>
      <c r="I3985" t="inlineStr">
        <is>
          <t>ALIMENTOS</t>
        </is>
      </c>
      <c r="J3985" t="n">
        <v>50</v>
      </c>
      <c r="K3985" t="inlineStr">
        <is>
          <t>KG</t>
        </is>
      </c>
      <c r="L3985" t="n">
        <v>199.5</v>
      </c>
      <c r="M3985" t="n">
        <v>3.99</v>
      </c>
      <c r="N3985" t="inlineStr">
        <is>
          <t>ALIMENTOS</t>
        </is>
      </c>
      <c r="O3985" t="inlineStr">
        <is>
          <t>02/2026</t>
        </is>
      </c>
    </row>
    <row r="3986">
      <c r="A3986" t="n">
        <v>212599</v>
      </c>
      <c r="B3986" t="n">
        <v>122</v>
      </c>
      <c r="C3986" t="inlineStr">
        <is>
          <t>Arcos</t>
        </is>
      </c>
      <c r="D3986" t="inlineStr">
        <is>
          <t>MARIO PEDRO FELICIANO - HORTIFRUTI</t>
        </is>
      </c>
      <c r="E3986" t="inlineStr">
        <is>
          <t>467626</t>
        </is>
      </c>
      <c r="F3986" s="550" t="n">
        <v>46065</v>
      </c>
      <c r="G3986" t="n">
        <v>19589</v>
      </c>
      <c r="H3986" t="inlineStr">
        <is>
          <t>PEPINO JAPONES KG</t>
        </is>
      </c>
      <c r="I3986" t="inlineStr">
        <is>
          <t>ALIMENTOS</t>
        </is>
      </c>
      <c r="J3986" t="n">
        <v>1.25</v>
      </c>
      <c r="K3986" t="inlineStr">
        <is>
          <t>KG</t>
        </is>
      </c>
      <c r="L3986" t="n">
        <v>7.25</v>
      </c>
      <c r="M3986" t="n">
        <v>5.8</v>
      </c>
      <c r="N3986" t="inlineStr">
        <is>
          <t>ALIMENTOS</t>
        </is>
      </c>
      <c r="O3986" t="inlineStr">
        <is>
          <t>02/2026</t>
        </is>
      </c>
    </row>
    <row r="3987">
      <c r="A3987" t="n">
        <v>212599</v>
      </c>
      <c r="B3987" t="n">
        <v>122</v>
      </c>
      <c r="C3987" t="inlineStr">
        <is>
          <t>Arcos</t>
        </is>
      </c>
      <c r="D3987" t="inlineStr">
        <is>
          <t>MARIO PEDRO FELICIANO - HORTIFRUTI</t>
        </is>
      </c>
      <c r="E3987" t="inlineStr">
        <is>
          <t>467626</t>
        </is>
      </c>
      <c r="F3987" s="550" t="n">
        <v>46065</v>
      </c>
      <c r="G3987" t="n">
        <v>19465</v>
      </c>
      <c r="H3987" t="inlineStr">
        <is>
          <t>SALSAO KG</t>
        </is>
      </c>
      <c r="I3987" t="inlineStr">
        <is>
          <t>ALIMENTOS</t>
        </is>
      </c>
      <c r="J3987" t="n">
        <v>1.25</v>
      </c>
      <c r="K3987" t="inlineStr">
        <is>
          <t>KG</t>
        </is>
      </c>
      <c r="L3987" t="n">
        <v>8.16</v>
      </c>
      <c r="M3987" t="n">
        <v>6.528</v>
      </c>
      <c r="N3987" t="inlineStr">
        <is>
          <t>ALIMENTOS</t>
        </is>
      </c>
      <c r="O3987" t="inlineStr">
        <is>
          <t>02/2026</t>
        </is>
      </c>
    </row>
    <row r="3988">
      <c r="A3988" t="n">
        <v>212599</v>
      </c>
      <c r="B3988" t="n">
        <v>122</v>
      </c>
      <c r="C3988" t="inlineStr">
        <is>
          <t>Arcos</t>
        </is>
      </c>
      <c r="D3988" t="inlineStr">
        <is>
          <t>MARIO PEDRO FELICIANO - HORTIFRUTI</t>
        </is>
      </c>
      <c r="E3988" t="inlineStr">
        <is>
          <t>467626</t>
        </is>
      </c>
      <c r="F3988" s="550" t="n">
        <v>46065</v>
      </c>
      <c r="G3988" t="n">
        <v>23184</v>
      </c>
      <c r="H3988" t="inlineStr">
        <is>
          <t>TOMATE CEREJA KG</t>
        </is>
      </c>
      <c r="I3988" t="inlineStr">
        <is>
          <t>ALIMENTOS</t>
        </is>
      </c>
      <c r="J3988" t="n">
        <v>0.3</v>
      </c>
      <c r="K3988" t="inlineStr">
        <is>
          <t>KG</t>
        </is>
      </c>
      <c r="L3988" t="n">
        <v>5.44</v>
      </c>
      <c r="M3988" t="n">
        <v>18.133333</v>
      </c>
      <c r="N3988" t="inlineStr">
        <is>
          <t>ALIMENTOS</t>
        </is>
      </c>
      <c r="O3988" t="inlineStr">
        <is>
          <t>02/2026</t>
        </is>
      </c>
    </row>
    <row r="3989">
      <c r="A3989" t="n">
        <v>212597</v>
      </c>
      <c r="B3989" t="n">
        <v>122</v>
      </c>
      <c r="C3989" t="inlineStr">
        <is>
          <t>Arcos</t>
        </is>
      </c>
      <c r="D3989" t="inlineStr">
        <is>
          <t xml:space="preserve">HORTIFRUTI DO CHEF LTDA </t>
        </is>
      </c>
      <c r="E3989" t="inlineStr">
        <is>
          <t>29102</t>
        </is>
      </c>
      <c r="F3989" s="550" t="n">
        <v>46065</v>
      </c>
      <c r="G3989" t="n">
        <v>19654</v>
      </c>
      <c r="H3989" t="inlineStr">
        <is>
          <t>ABOBRINHA ITALIANA GRAUDA KG</t>
        </is>
      </c>
      <c r="I3989" t="inlineStr">
        <is>
          <t>ALIMENTOS</t>
        </is>
      </c>
      <c r="J3989" t="n">
        <v>2</v>
      </c>
      <c r="K3989" t="inlineStr">
        <is>
          <t>KG</t>
        </is>
      </c>
      <c r="L3989" t="n">
        <v>11.26</v>
      </c>
      <c r="M3989" t="n">
        <v>5.63</v>
      </c>
      <c r="N3989" t="inlineStr">
        <is>
          <t>ALIMENTOS</t>
        </is>
      </c>
      <c r="O3989" t="inlineStr">
        <is>
          <t>02/2026</t>
        </is>
      </c>
    </row>
    <row r="3990">
      <c r="A3990" t="n">
        <v>212597</v>
      </c>
      <c r="B3990" t="n">
        <v>122</v>
      </c>
      <c r="C3990" t="inlineStr">
        <is>
          <t>Arcos</t>
        </is>
      </c>
      <c r="D3990" t="inlineStr">
        <is>
          <t xml:space="preserve">HORTIFRUTI DO CHEF LTDA </t>
        </is>
      </c>
      <c r="E3990" t="inlineStr">
        <is>
          <t>29102</t>
        </is>
      </c>
      <c r="F3990" s="550" t="n">
        <v>46065</v>
      </c>
      <c r="G3990" t="n">
        <v>19498</v>
      </c>
      <c r="H3990" t="inlineStr">
        <is>
          <t>ALFACE ROMANA KG</t>
        </is>
      </c>
      <c r="I3990" t="inlineStr">
        <is>
          <t>ALIMENTOS</t>
        </is>
      </c>
      <c r="J3990" t="n">
        <v>1</v>
      </c>
      <c r="K3990" t="inlineStr">
        <is>
          <t>KG</t>
        </is>
      </c>
      <c r="L3990" t="n">
        <v>20.31</v>
      </c>
      <c r="M3990" t="n">
        <v>20.31</v>
      </c>
      <c r="N3990" t="inlineStr">
        <is>
          <t>ALIMENTOS</t>
        </is>
      </c>
      <c r="O3990" t="inlineStr">
        <is>
          <t>02/2026</t>
        </is>
      </c>
    </row>
    <row r="3991">
      <c r="A3991" t="n">
        <v>212597</v>
      </c>
      <c r="B3991" t="n">
        <v>122</v>
      </c>
      <c r="C3991" t="inlineStr">
        <is>
          <t>Arcos</t>
        </is>
      </c>
      <c r="D3991" t="inlineStr">
        <is>
          <t xml:space="preserve">HORTIFRUTI DO CHEF LTDA </t>
        </is>
      </c>
      <c r="E3991" t="inlineStr">
        <is>
          <t>29102</t>
        </is>
      </c>
      <c r="F3991" s="550" t="n">
        <v>46065</v>
      </c>
      <c r="G3991" t="n">
        <v>19502</v>
      </c>
      <c r="H3991" t="inlineStr">
        <is>
          <t>ALFACE CRESPA ROXA KG</t>
        </is>
      </c>
      <c r="I3991" t="inlineStr">
        <is>
          <t>ALIMENTOS</t>
        </is>
      </c>
      <c r="J3991" t="n">
        <v>0.5</v>
      </c>
      <c r="K3991" t="inlineStr">
        <is>
          <t>KG</t>
        </is>
      </c>
      <c r="L3991" t="n">
        <v>12.5</v>
      </c>
      <c r="M3991" t="n">
        <v>25</v>
      </c>
      <c r="N3991" t="inlineStr">
        <is>
          <t>ALIMENTOS</t>
        </is>
      </c>
      <c r="O3991" t="inlineStr">
        <is>
          <t>02/2026</t>
        </is>
      </c>
    </row>
    <row r="3992">
      <c r="A3992" t="n">
        <v>212597</v>
      </c>
      <c r="B3992" t="n">
        <v>122</v>
      </c>
      <c r="C3992" t="inlineStr">
        <is>
          <t>Arcos</t>
        </is>
      </c>
      <c r="D3992" t="inlineStr">
        <is>
          <t xml:space="preserve">HORTIFRUTI DO CHEF LTDA </t>
        </is>
      </c>
      <c r="E3992" t="inlineStr">
        <is>
          <t>29102</t>
        </is>
      </c>
      <c r="F3992" s="550" t="n">
        <v>46065</v>
      </c>
      <c r="G3992" t="n">
        <v>19743</v>
      </c>
      <c r="H3992" t="inlineStr">
        <is>
          <t>MACA VERDE KG</t>
        </is>
      </c>
      <c r="I3992" t="inlineStr">
        <is>
          <t>ALIMENTOS</t>
        </is>
      </c>
      <c r="J3992" t="n">
        <v>4</v>
      </c>
      <c r="K3992" t="inlineStr">
        <is>
          <t>KG</t>
        </is>
      </c>
      <c r="L3992" t="n">
        <v>55</v>
      </c>
      <c r="M3992" t="n">
        <v>13.75</v>
      </c>
      <c r="N3992" t="inlineStr">
        <is>
          <t>ALIMENTOS</t>
        </is>
      </c>
      <c r="O3992" t="inlineStr">
        <is>
          <t>02/2026</t>
        </is>
      </c>
    </row>
    <row r="3993">
      <c r="A3993" t="n">
        <v>212597</v>
      </c>
      <c r="B3993" t="n">
        <v>122</v>
      </c>
      <c r="C3993" t="inlineStr">
        <is>
          <t>Arcos</t>
        </is>
      </c>
      <c r="D3993" t="inlineStr">
        <is>
          <t xml:space="preserve">HORTIFRUTI DO CHEF LTDA </t>
        </is>
      </c>
      <c r="E3993" t="inlineStr">
        <is>
          <t>29102</t>
        </is>
      </c>
      <c r="F3993" s="550" t="n">
        <v>46065</v>
      </c>
      <c r="G3993" t="n">
        <v>19751</v>
      </c>
      <c r="H3993" t="inlineStr">
        <is>
          <t>LIMAO SICILIANO KG</t>
        </is>
      </c>
      <c r="I3993" t="inlineStr">
        <is>
          <t>ALIMENTOS</t>
        </is>
      </c>
      <c r="J3993" t="n">
        <v>1</v>
      </c>
      <c r="K3993" t="inlineStr">
        <is>
          <t>KG</t>
        </is>
      </c>
      <c r="L3993" t="n">
        <v>15</v>
      </c>
      <c r="M3993" t="n">
        <v>15</v>
      </c>
      <c r="N3993" t="inlineStr">
        <is>
          <t>ALIMENTOS</t>
        </is>
      </c>
      <c r="O3993" t="inlineStr">
        <is>
          <t>02/2026</t>
        </is>
      </c>
    </row>
    <row r="3994">
      <c r="A3994" t="n">
        <v>212597</v>
      </c>
      <c r="B3994" t="n">
        <v>122</v>
      </c>
      <c r="C3994" t="inlineStr">
        <is>
          <t>Arcos</t>
        </is>
      </c>
      <c r="D3994" t="inlineStr">
        <is>
          <t xml:space="preserve">HORTIFRUTI DO CHEF LTDA </t>
        </is>
      </c>
      <c r="E3994" t="inlineStr">
        <is>
          <t>29102</t>
        </is>
      </c>
      <c r="F3994" s="550" t="n">
        <v>46065</v>
      </c>
      <c r="G3994" t="n">
        <v>23096</v>
      </c>
      <c r="H3994" t="inlineStr">
        <is>
          <t>OVO BRANCO UN</t>
        </is>
      </c>
      <c r="I3994" t="inlineStr">
        <is>
          <t>ALIMENTOS</t>
        </is>
      </c>
      <c r="J3994" t="n">
        <v>60</v>
      </c>
      <c r="K3994" t="inlineStr">
        <is>
          <t>UN</t>
        </is>
      </c>
      <c r="L3994" t="n">
        <v>39.6</v>
      </c>
      <c r="M3994" t="n">
        <v>0.66</v>
      </c>
      <c r="N3994" t="inlineStr">
        <is>
          <t>ALIMENTOS</t>
        </is>
      </c>
      <c r="O3994" t="inlineStr">
        <is>
          <t>02/2026</t>
        </is>
      </c>
    </row>
    <row r="3995">
      <c r="A3995" t="n">
        <v>212597</v>
      </c>
      <c r="B3995" t="n">
        <v>122</v>
      </c>
      <c r="C3995" t="inlineStr">
        <is>
          <t>Arcos</t>
        </is>
      </c>
      <c r="D3995" t="inlineStr">
        <is>
          <t xml:space="preserve">HORTIFRUTI DO CHEF LTDA </t>
        </is>
      </c>
      <c r="E3995" t="inlineStr">
        <is>
          <t>29102</t>
        </is>
      </c>
      <c r="F3995" s="550" t="n">
        <v>46065</v>
      </c>
      <c r="G3995" t="n">
        <v>19721</v>
      </c>
      <c r="H3995" t="inlineStr">
        <is>
          <t>ROMA KG</t>
        </is>
      </c>
      <c r="I3995" t="inlineStr">
        <is>
          <t>ALIMENTOS</t>
        </is>
      </c>
      <c r="J3995" t="n">
        <v>0.5</v>
      </c>
      <c r="K3995" t="inlineStr">
        <is>
          <t>KG</t>
        </is>
      </c>
      <c r="L3995" t="n">
        <v>21.25</v>
      </c>
      <c r="M3995" t="n">
        <v>42.5</v>
      </c>
      <c r="N3995" t="inlineStr">
        <is>
          <t>ALIMENTOS</t>
        </is>
      </c>
      <c r="O3995" t="inlineStr">
        <is>
          <t>02/2026</t>
        </is>
      </c>
    </row>
    <row r="3996">
      <c r="A3996" t="n">
        <v>212595</v>
      </c>
      <c r="B3996" t="n">
        <v>122</v>
      </c>
      <c r="C3996" t="inlineStr">
        <is>
          <t>Arcos</t>
        </is>
      </c>
      <c r="D3996" t="inlineStr">
        <is>
          <t>CECILIA TSUYACO ARAKI SILVA LTDA</t>
        </is>
      </c>
      <c r="E3996" t="inlineStr">
        <is>
          <t>386807</t>
        </is>
      </c>
      <c r="F3996" s="550" t="n">
        <v>46065</v>
      </c>
      <c r="G3996" t="n">
        <v>19787</v>
      </c>
      <c r="H3996" t="inlineStr">
        <is>
          <t>ABACAXI PEROLA KG</t>
        </is>
      </c>
      <c r="I3996" t="inlineStr">
        <is>
          <t>ALIMENTOS</t>
        </is>
      </c>
      <c r="J3996" t="n">
        <v>1.8</v>
      </c>
      <c r="K3996" t="inlineStr">
        <is>
          <t>KG</t>
        </is>
      </c>
      <c r="L3996" t="n">
        <v>8.460000000000001</v>
      </c>
      <c r="M3996" t="n">
        <v>4.7</v>
      </c>
      <c r="N3996" t="inlineStr">
        <is>
          <t>ALIMENTOS</t>
        </is>
      </c>
      <c r="O3996" t="inlineStr">
        <is>
          <t>02/2026</t>
        </is>
      </c>
    </row>
    <row r="3997">
      <c r="A3997" t="n">
        <v>212595</v>
      </c>
      <c r="B3997" t="n">
        <v>122</v>
      </c>
      <c r="C3997" t="inlineStr">
        <is>
          <t>Arcos</t>
        </is>
      </c>
      <c r="D3997" t="inlineStr">
        <is>
          <t>CECILIA TSUYACO ARAKI SILVA LTDA</t>
        </is>
      </c>
      <c r="E3997" t="inlineStr">
        <is>
          <t>386807</t>
        </is>
      </c>
      <c r="F3997" s="550" t="n">
        <v>46065</v>
      </c>
      <c r="G3997" t="n">
        <v>19505</v>
      </c>
      <c r="H3997" t="inlineStr">
        <is>
          <t>ALFACE AMERICANA KG</t>
        </is>
      </c>
      <c r="I3997" t="inlineStr">
        <is>
          <t>ALIMENTOS</t>
        </is>
      </c>
      <c r="J3997" t="n">
        <v>1</v>
      </c>
      <c r="K3997" t="inlineStr">
        <is>
          <t>KG</t>
        </is>
      </c>
      <c r="L3997" t="n">
        <v>14</v>
      </c>
      <c r="M3997" t="n">
        <v>14</v>
      </c>
      <c r="N3997" t="inlineStr">
        <is>
          <t>ALIMENTOS</t>
        </is>
      </c>
      <c r="O3997" t="inlineStr">
        <is>
          <t>02/2026</t>
        </is>
      </c>
    </row>
    <row r="3998">
      <c r="A3998" t="n">
        <v>212595</v>
      </c>
      <c r="B3998" t="n">
        <v>122</v>
      </c>
      <c r="C3998" t="inlineStr">
        <is>
          <t>Arcos</t>
        </is>
      </c>
      <c r="D3998" t="inlineStr">
        <is>
          <t>CECILIA TSUYACO ARAKI SILVA LTDA</t>
        </is>
      </c>
      <c r="E3998" t="inlineStr">
        <is>
          <t>386807</t>
        </is>
      </c>
      <c r="F3998" s="550" t="n">
        <v>46065</v>
      </c>
      <c r="G3998" t="n">
        <v>19476</v>
      </c>
      <c r="H3998" t="inlineStr">
        <is>
          <t>MANJERICAO KG</t>
        </is>
      </c>
      <c r="I3998" t="inlineStr">
        <is>
          <t>ALIMENTOS</t>
        </is>
      </c>
      <c r="J3998" t="n">
        <v>0.2</v>
      </c>
      <c r="K3998" t="inlineStr">
        <is>
          <t>KG</t>
        </is>
      </c>
      <c r="L3998" t="n">
        <v>12.6</v>
      </c>
      <c r="M3998" t="n">
        <v>63</v>
      </c>
      <c r="N3998" t="inlineStr">
        <is>
          <t>ALIMENTOS</t>
        </is>
      </c>
      <c r="O3998" t="inlineStr">
        <is>
          <t>02/2026</t>
        </is>
      </c>
    </row>
    <row r="3999">
      <c r="A3999" t="n">
        <v>212595</v>
      </c>
      <c r="B3999" t="n">
        <v>122</v>
      </c>
      <c r="C3999" t="inlineStr">
        <is>
          <t>Arcos</t>
        </is>
      </c>
      <c r="D3999" t="inlineStr">
        <is>
          <t>CECILIA TSUYACO ARAKI SILVA LTDA</t>
        </is>
      </c>
      <c r="E3999" t="inlineStr">
        <is>
          <t>386807</t>
        </is>
      </c>
      <c r="F3999" s="550" t="n">
        <v>46065</v>
      </c>
      <c r="G3999" t="n">
        <v>19480</v>
      </c>
      <c r="H3999" t="inlineStr">
        <is>
          <t>HORTELA HIDROPONICA KG</t>
        </is>
      </c>
      <c r="I3999" t="inlineStr">
        <is>
          <t>ALIMENTOS</t>
        </is>
      </c>
      <c r="J3999" t="n">
        <v>0.2</v>
      </c>
      <c r="K3999" t="inlineStr">
        <is>
          <t>KG</t>
        </is>
      </c>
      <c r="L3999" t="n">
        <v>3.4</v>
      </c>
      <c r="M3999" t="n">
        <v>17</v>
      </c>
      <c r="N3999" t="inlineStr">
        <is>
          <t>ALIMENTOS</t>
        </is>
      </c>
      <c r="O3999" t="inlineStr">
        <is>
          <t>02/2026</t>
        </is>
      </c>
    </row>
    <row r="4000">
      <c r="A4000" t="n">
        <v>212595</v>
      </c>
      <c r="B4000" t="n">
        <v>122</v>
      </c>
      <c r="C4000" t="inlineStr">
        <is>
          <t>Arcos</t>
        </is>
      </c>
      <c r="D4000" t="inlineStr">
        <is>
          <t>CECILIA TSUYACO ARAKI SILVA LTDA</t>
        </is>
      </c>
      <c r="E4000" t="inlineStr">
        <is>
          <t>386807</t>
        </is>
      </c>
      <c r="F4000" s="550" t="n">
        <v>46065</v>
      </c>
      <c r="G4000" t="n">
        <v>24509</v>
      </c>
      <c r="H4000" t="inlineStr">
        <is>
          <t>CEBOLA BRANCA KG</t>
        </is>
      </c>
      <c r="I4000" t="inlineStr">
        <is>
          <t>ALIMENTOS</t>
        </is>
      </c>
      <c r="J4000" t="n">
        <v>12</v>
      </c>
      <c r="K4000" t="inlineStr">
        <is>
          <t>KG</t>
        </is>
      </c>
      <c r="L4000" t="n">
        <v>21.6</v>
      </c>
      <c r="M4000" t="n">
        <v>1.8</v>
      </c>
      <c r="N4000" t="inlineStr">
        <is>
          <t>ALIMENTOS</t>
        </is>
      </c>
      <c r="O4000" t="inlineStr">
        <is>
          <t>02/2026</t>
        </is>
      </c>
    </row>
    <row r="4001">
      <c r="A4001" t="n">
        <v>212595</v>
      </c>
      <c r="B4001" t="n">
        <v>122</v>
      </c>
      <c r="C4001" t="inlineStr">
        <is>
          <t>Arcos</t>
        </is>
      </c>
      <c r="D4001" t="inlineStr">
        <is>
          <t>CECILIA TSUYACO ARAKI SILVA LTDA</t>
        </is>
      </c>
      <c r="E4001" t="inlineStr">
        <is>
          <t>386807</t>
        </is>
      </c>
      <c r="F4001" s="550" t="n">
        <v>46065</v>
      </c>
      <c r="G4001" t="n">
        <v>19488</v>
      </c>
      <c r="H4001" t="inlineStr">
        <is>
          <t>CEBOLINHA KG</t>
        </is>
      </c>
      <c r="I4001" t="inlineStr">
        <is>
          <t>ALIMENTOS</t>
        </is>
      </c>
      <c r="J4001" t="n">
        <v>0.8</v>
      </c>
      <c r="K4001" t="inlineStr">
        <is>
          <t>KG</t>
        </is>
      </c>
      <c r="L4001" t="n">
        <v>10.4</v>
      </c>
      <c r="M4001" t="n">
        <v>13</v>
      </c>
      <c r="N4001" t="inlineStr">
        <is>
          <t>ALIMENTOS</t>
        </is>
      </c>
      <c r="O4001" t="inlineStr">
        <is>
          <t>02/2026</t>
        </is>
      </c>
    </row>
    <row r="4002">
      <c r="A4002" t="n">
        <v>212595</v>
      </c>
      <c r="B4002" t="n">
        <v>122</v>
      </c>
      <c r="C4002" t="inlineStr">
        <is>
          <t>Arcos</t>
        </is>
      </c>
      <c r="D4002" t="inlineStr">
        <is>
          <t>CECILIA TSUYACO ARAKI SILVA LTDA</t>
        </is>
      </c>
      <c r="E4002" t="inlineStr">
        <is>
          <t>386807</t>
        </is>
      </c>
      <c r="F4002" s="550" t="n">
        <v>46065</v>
      </c>
      <c r="G4002" t="n">
        <v>19498</v>
      </c>
      <c r="H4002" t="inlineStr">
        <is>
          <t>ALFACE ROMANA KG</t>
        </is>
      </c>
      <c r="I4002" t="inlineStr">
        <is>
          <t>ALIMENTOS</t>
        </is>
      </c>
      <c r="J4002" t="n">
        <v>1</v>
      </c>
      <c r="K4002" t="inlineStr">
        <is>
          <t>KG</t>
        </is>
      </c>
      <c r="L4002" t="n">
        <v>14.5</v>
      </c>
      <c r="M4002" t="n">
        <v>14.5</v>
      </c>
      <c r="N4002" t="inlineStr">
        <is>
          <t>ALIMENTOS</t>
        </is>
      </c>
      <c r="O4002" t="inlineStr">
        <is>
          <t>02/2026</t>
        </is>
      </c>
    </row>
    <row r="4003">
      <c r="A4003" t="n">
        <v>212595</v>
      </c>
      <c r="B4003" t="n">
        <v>122</v>
      </c>
      <c r="C4003" t="inlineStr">
        <is>
          <t>Arcos</t>
        </is>
      </c>
      <c r="D4003" t="inlineStr">
        <is>
          <t>CECILIA TSUYACO ARAKI SILVA LTDA</t>
        </is>
      </c>
      <c r="E4003" t="inlineStr">
        <is>
          <t>386807</t>
        </is>
      </c>
      <c r="F4003" s="550" t="n">
        <v>46065</v>
      </c>
      <c r="G4003" t="n">
        <v>19558</v>
      </c>
      <c r="H4003" t="inlineStr">
        <is>
          <t>QUIABO KG</t>
        </is>
      </c>
      <c r="I4003" t="inlineStr">
        <is>
          <t>ALIMENTOS</t>
        </is>
      </c>
      <c r="J4003" t="n">
        <v>0.6</v>
      </c>
      <c r="K4003" t="inlineStr">
        <is>
          <t>KG</t>
        </is>
      </c>
      <c r="L4003" t="n">
        <v>9</v>
      </c>
      <c r="M4003" t="n">
        <v>15</v>
      </c>
      <c r="N4003" t="inlineStr">
        <is>
          <t>ALIMENTOS</t>
        </is>
      </c>
      <c r="O4003" t="inlineStr">
        <is>
          <t>02/2026</t>
        </is>
      </c>
    </row>
    <row r="4004">
      <c r="A4004" t="n">
        <v>212595</v>
      </c>
      <c r="B4004" t="n">
        <v>122</v>
      </c>
      <c r="C4004" t="inlineStr">
        <is>
          <t>Arcos</t>
        </is>
      </c>
      <c r="D4004" t="inlineStr">
        <is>
          <t>CECILIA TSUYACO ARAKI SILVA LTDA</t>
        </is>
      </c>
      <c r="E4004" t="inlineStr">
        <is>
          <t>386807</t>
        </is>
      </c>
      <c r="F4004" s="550" t="n">
        <v>46065</v>
      </c>
      <c r="G4004" t="n">
        <v>19657</v>
      </c>
      <c r="H4004" t="inlineStr">
        <is>
          <t>ABOBORA PESCOCO KG</t>
        </is>
      </c>
      <c r="I4004" t="inlineStr">
        <is>
          <t>ALIMENTOS</t>
        </is>
      </c>
      <c r="J4004" t="n">
        <v>1</v>
      </c>
      <c r="K4004" t="inlineStr">
        <is>
          <t>KG</t>
        </is>
      </c>
      <c r="L4004" t="n">
        <v>4.8</v>
      </c>
      <c r="M4004" t="n">
        <v>4.8</v>
      </c>
      <c r="N4004" t="inlineStr">
        <is>
          <t>ALIMENTOS</t>
        </is>
      </c>
      <c r="O4004" t="inlineStr">
        <is>
          <t>02/2026</t>
        </is>
      </c>
    </row>
    <row r="4005">
      <c r="A4005" t="n">
        <v>212595</v>
      </c>
      <c r="B4005" t="n">
        <v>122</v>
      </c>
      <c r="C4005" t="inlineStr">
        <is>
          <t>Arcos</t>
        </is>
      </c>
      <c r="D4005" t="inlineStr">
        <is>
          <t>CECILIA TSUYACO ARAKI SILVA LTDA</t>
        </is>
      </c>
      <c r="E4005" t="inlineStr">
        <is>
          <t>386807</t>
        </is>
      </c>
      <c r="F4005" s="550" t="n">
        <v>46065</v>
      </c>
      <c r="G4005" t="n">
        <v>19617</v>
      </c>
      <c r="H4005" t="inlineStr">
        <is>
          <t>COENTRO KG</t>
        </is>
      </c>
      <c r="I4005" t="inlineStr">
        <is>
          <t>ALIMENTOS</t>
        </is>
      </c>
      <c r="J4005" t="n">
        <v>0.2</v>
      </c>
      <c r="K4005" t="inlineStr">
        <is>
          <t>KG</t>
        </is>
      </c>
      <c r="L4005" t="n">
        <v>7.6</v>
      </c>
      <c r="M4005" t="n">
        <v>38</v>
      </c>
      <c r="N4005" t="inlineStr">
        <is>
          <t>ALIMENTOS</t>
        </is>
      </c>
      <c r="O4005" t="inlineStr">
        <is>
          <t>02/2026</t>
        </is>
      </c>
    </row>
    <row r="4006">
      <c r="A4006" t="n">
        <v>212595</v>
      </c>
      <c r="B4006" t="n">
        <v>122</v>
      </c>
      <c r="C4006" t="inlineStr">
        <is>
          <t>Arcos</t>
        </is>
      </c>
      <c r="D4006" t="inlineStr">
        <is>
          <t>CECILIA TSUYACO ARAKI SILVA LTDA</t>
        </is>
      </c>
      <c r="E4006" t="inlineStr">
        <is>
          <t>386807</t>
        </is>
      </c>
      <c r="F4006" s="550" t="n">
        <v>46065</v>
      </c>
      <c r="G4006" t="n">
        <v>23186</v>
      </c>
      <c r="H4006" t="inlineStr">
        <is>
          <t>TOMATE CARMEM SALADA KG</t>
        </is>
      </c>
      <c r="I4006" t="inlineStr">
        <is>
          <t>ALIMENTOS</t>
        </is>
      </c>
      <c r="J4006" t="n">
        <v>4</v>
      </c>
      <c r="K4006" t="inlineStr">
        <is>
          <t>KG</t>
        </is>
      </c>
      <c r="L4006" t="n">
        <v>23.4</v>
      </c>
      <c r="M4006" t="n">
        <v>5.85</v>
      </c>
      <c r="N4006" t="inlineStr">
        <is>
          <t>ALIMENTOS</t>
        </is>
      </c>
      <c r="O4006" t="inlineStr">
        <is>
          <t>02/2026</t>
        </is>
      </c>
    </row>
    <row r="4007">
      <c r="A4007" t="n">
        <v>212595</v>
      </c>
      <c r="B4007" t="n">
        <v>122</v>
      </c>
      <c r="C4007" t="inlineStr">
        <is>
          <t>Arcos</t>
        </is>
      </c>
      <c r="D4007" t="inlineStr">
        <is>
          <t>CECILIA TSUYACO ARAKI SILVA LTDA</t>
        </is>
      </c>
      <c r="E4007" t="inlineStr">
        <is>
          <t>386807</t>
        </is>
      </c>
      <c r="F4007" s="550" t="n">
        <v>46065</v>
      </c>
      <c r="G4007" t="n">
        <v>23236</v>
      </c>
      <c r="H4007" t="inlineStr">
        <is>
          <t>COUVE MANTEIGA KG</t>
        </is>
      </c>
      <c r="I4007" t="inlineStr">
        <is>
          <t>ALIMENTOS</t>
        </is>
      </c>
      <c r="J4007" t="n">
        <v>2.5</v>
      </c>
      <c r="K4007" t="inlineStr">
        <is>
          <t>KG</t>
        </is>
      </c>
      <c r="L4007" t="n">
        <v>16.25</v>
      </c>
      <c r="M4007" t="n">
        <v>6.5</v>
      </c>
      <c r="N4007" t="inlineStr">
        <is>
          <t>ALIMENTOS</t>
        </is>
      </c>
      <c r="O4007" t="inlineStr">
        <is>
          <t>02/2026</t>
        </is>
      </c>
    </row>
    <row r="4008">
      <c r="A4008" t="n">
        <v>212595</v>
      </c>
      <c r="B4008" t="n">
        <v>122</v>
      </c>
      <c r="C4008" t="inlineStr">
        <is>
          <t>Arcos</t>
        </is>
      </c>
      <c r="D4008" t="inlineStr">
        <is>
          <t>CECILIA TSUYACO ARAKI SILVA LTDA</t>
        </is>
      </c>
      <c r="E4008" t="inlineStr">
        <is>
          <t>386807</t>
        </is>
      </c>
      <c r="F4008" s="550" t="n">
        <v>46065</v>
      </c>
      <c r="G4008" t="n">
        <v>23359</v>
      </c>
      <c r="H4008" t="inlineStr">
        <is>
          <t>LIMAO TAHITI KG</t>
        </is>
      </c>
      <c r="I4008" t="inlineStr">
        <is>
          <t>ALIMENTOS</t>
        </is>
      </c>
      <c r="J4008" t="n">
        <v>20</v>
      </c>
      <c r="K4008" t="inlineStr">
        <is>
          <t>KG</t>
        </is>
      </c>
      <c r="L4008" t="n">
        <v>64</v>
      </c>
      <c r="M4008" t="n">
        <v>3.2</v>
      </c>
      <c r="N4008" t="inlineStr">
        <is>
          <t>ALIMENTOS</t>
        </is>
      </c>
      <c r="O4008" t="inlineStr">
        <is>
          <t>02/2026</t>
        </is>
      </c>
    </row>
    <row r="4009">
      <c r="A4009" t="n">
        <v>212595</v>
      </c>
      <c r="B4009" t="n">
        <v>122</v>
      </c>
      <c r="C4009" t="inlineStr">
        <is>
          <t>Arcos</t>
        </is>
      </c>
      <c r="D4009" t="inlineStr">
        <is>
          <t>CECILIA TSUYACO ARAKI SILVA LTDA</t>
        </is>
      </c>
      <c r="E4009" t="inlineStr">
        <is>
          <t>386807</t>
        </is>
      </c>
      <c r="F4009" s="550" t="n">
        <v>46065</v>
      </c>
      <c r="G4009" t="n">
        <v>23361</v>
      </c>
      <c r="H4009" t="inlineStr">
        <is>
          <t>LARANJA PERA KG</t>
        </is>
      </c>
      <c r="I4009" t="inlineStr">
        <is>
          <t>ALIMENTOS</t>
        </is>
      </c>
      <c r="J4009" t="n">
        <v>40</v>
      </c>
      <c r="K4009" t="inlineStr">
        <is>
          <t>KG</t>
        </is>
      </c>
      <c r="L4009" t="n">
        <v>128</v>
      </c>
      <c r="M4009" t="n">
        <v>3.2</v>
      </c>
      <c r="N4009" t="inlineStr">
        <is>
          <t>ALIMENTOS</t>
        </is>
      </c>
      <c r="O4009" t="inlineStr">
        <is>
          <t>02/2026</t>
        </is>
      </c>
    </row>
    <row r="4010">
      <c r="A4010" t="n">
        <v>212595</v>
      </c>
      <c r="B4010" t="n">
        <v>122</v>
      </c>
      <c r="C4010" t="inlineStr">
        <is>
          <t>Arcos</t>
        </is>
      </c>
      <c r="D4010" t="inlineStr">
        <is>
          <t>CECILIA TSUYACO ARAKI SILVA LTDA</t>
        </is>
      </c>
      <c r="E4010" t="inlineStr">
        <is>
          <t>386807</t>
        </is>
      </c>
      <c r="F4010" s="550" t="n">
        <v>46065</v>
      </c>
      <c r="G4010" t="n">
        <v>23390</v>
      </c>
      <c r="H4010" t="inlineStr">
        <is>
          <t>BANANA DA TERRA KG</t>
        </is>
      </c>
      <c r="I4010" t="inlineStr">
        <is>
          <t>ALIMENTOS</t>
        </is>
      </c>
      <c r="J4010" t="n">
        <v>8</v>
      </c>
      <c r="K4010" t="inlineStr">
        <is>
          <t>KG</t>
        </is>
      </c>
      <c r="L4010" t="n">
        <v>64</v>
      </c>
      <c r="M4010" t="n">
        <v>8</v>
      </c>
      <c r="N4010" t="inlineStr">
        <is>
          <t>ALIMENTOS</t>
        </is>
      </c>
      <c r="O4010" t="inlineStr">
        <is>
          <t>02/2026</t>
        </is>
      </c>
    </row>
    <row r="4011">
      <c r="A4011" t="n">
        <v>212595</v>
      </c>
      <c r="B4011" t="n">
        <v>122</v>
      </c>
      <c r="C4011" t="inlineStr">
        <is>
          <t>Arcos</t>
        </is>
      </c>
      <c r="D4011" t="inlineStr">
        <is>
          <t>CECILIA TSUYACO ARAKI SILVA LTDA</t>
        </is>
      </c>
      <c r="E4011" t="inlineStr">
        <is>
          <t>386807</t>
        </is>
      </c>
      <c r="F4011" s="550" t="n">
        <v>46065</v>
      </c>
      <c r="G4011" t="n">
        <v>19632</v>
      </c>
      <c r="H4011" t="inlineStr">
        <is>
          <t>BETERRABA KG</t>
        </is>
      </c>
      <c r="I4011" t="inlineStr">
        <is>
          <t>ALIMENTOS</t>
        </is>
      </c>
      <c r="J4011" t="n">
        <v>2</v>
      </c>
      <c r="K4011" t="inlineStr">
        <is>
          <t>KG</t>
        </is>
      </c>
      <c r="L4011" t="n">
        <v>5.5</v>
      </c>
      <c r="M4011" t="n">
        <v>2.75</v>
      </c>
      <c r="N4011" t="inlineStr">
        <is>
          <t>ALIMENTOS</t>
        </is>
      </c>
      <c r="O4011" t="inlineStr">
        <is>
          <t>02/2026</t>
        </is>
      </c>
    </row>
    <row r="4012">
      <c r="A4012" t="n">
        <v>212595</v>
      </c>
      <c r="B4012" t="n">
        <v>122</v>
      </c>
      <c r="C4012" t="inlineStr">
        <is>
          <t>Arcos</t>
        </is>
      </c>
      <c r="D4012" t="inlineStr">
        <is>
          <t>CECILIA TSUYACO ARAKI SILVA LTDA</t>
        </is>
      </c>
      <c r="E4012" t="inlineStr">
        <is>
          <t>386807</t>
        </is>
      </c>
      <c r="F4012" s="550" t="n">
        <v>46065</v>
      </c>
      <c r="G4012" t="n">
        <v>24037</v>
      </c>
      <c r="H4012" t="inlineStr">
        <is>
          <t>ALHO TRITURADO FRITO</t>
        </is>
      </c>
      <c r="I4012" t="inlineStr">
        <is>
          <t>ALIMENTOS</t>
        </is>
      </c>
      <c r="J4012" t="n">
        <v>3</v>
      </c>
      <c r="K4012" t="inlineStr">
        <is>
          <t>KG</t>
        </is>
      </c>
      <c r="L4012" t="n">
        <v>58.5</v>
      </c>
      <c r="M4012" t="n">
        <v>19.5</v>
      </c>
      <c r="N4012" t="inlineStr">
        <is>
          <t>ALIMENTOS</t>
        </is>
      </c>
      <c r="O4012" t="inlineStr">
        <is>
          <t>02/2026</t>
        </is>
      </c>
    </row>
    <row r="4013">
      <c r="A4013" t="n">
        <v>212595</v>
      </c>
      <c r="B4013" t="n">
        <v>122</v>
      </c>
      <c r="C4013" t="inlineStr">
        <is>
          <t>Arcos</t>
        </is>
      </c>
      <c r="D4013" t="inlineStr">
        <is>
          <t>CECILIA TSUYACO ARAKI SILVA LTDA</t>
        </is>
      </c>
      <c r="E4013" t="inlineStr">
        <is>
          <t>386807</t>
        </is>
      </c>
      <c r="F4013" s="550" t="n">
        <v>46065</v>
      </c>
      <c r="G4013" t="n">
        <v>19472</v>
      </c>
      <c r="H4013" t="inlineStr">
        <is>
          <t>RUCULA KG</t>
        </is>
      </c>
      <c r="I4013" t="inlineStr">
        <is>
          <t>ALIMENTOS</t>
        </is>
      </c>
      <c r="J4013" t="n">
        <v>1.5</v>
      </c>
      <c r="K4013" t="inlineStr">
        <is>
          <t>KG</t>
        </is>
      </c>
      <c r="L4013" t="n">
        <v>39</v>
      </c>
      <c r="M4013" t="n">
        <v>26</v>
      </c>
      <c r="N4013" t="inlineStr">
        <is>
          <t>ALIMENTOS</t>
        </is>
      </c>
      <c r="O4013" t="inlineStr">
        <is>
          <t>02/2026</t>
        </is>
      </c>
    </row>
    <row r="4014">
      <c r="A4014" t="n">
        <v>212592</v>
      </c>
      <c r="B4014" t="n">
        <v>122</v>
      </c>
      <c r="C4014" t="inlineStr">
        <is>
          <t>Arcos</t>
        </is>
      </c>
      <c r="D4014" t="inlineStr">
        <is>
          <t>CECILIA TSUYACO ARAKI SILVA LTDA</t>
        </is>
      </c>
      <c r="E4014" t="inlineStr">
        <is>
          <t>386819</t>
        </is>
      </c>
      <c r="F4014" s="550" t="n">
        <v>46065</v>
      </c>
      <c r="G4014" t="n">
        <v>23389</v>
      </c>
      <c r="H4014" t="inlineStr">
        <is>
          <t>BANANA NANICA KG</t>
        </is>
      </c>
      <c r="I4014" t="inlineStr">
        <is>
          <t>ALIMENTOS</t>
        </is>
      </c>
      <c r="J4014" t="n">
        <v>5</v>
      </c>
      <c r="K4014" t="inlineStr">
        <is>
          <t>KG</t>
        </is>
      </c>
      <c r="L4014" t="n">
        <v>27.5</v>
      </c>
      <c r="M4014" t="n">
        <v>5.5</v>
      </c>
      <c r="N4014" t="inlineStr">
        <is>
          <t>ALIMENTOS</t>
        </is>
      </c>
      <c r="O4014" t="inlineStr">
        <is>
          <t>02/2026</t>
        </is>
      </c>
    </row>
    <row r="4015">
      <c r="A4015" t="n">
        <v>212589</v>
      </c>
      <c r="B4015" t="n">
        <v>122</v>
      </c>
      <c r="C4015" t="inlineStr">
        <is>
          <t>Arcos</t>
        </is>
      </c>
      <c r="D4015" t="inlineStr">
        <is>
          <t xml:space="preserve">HORTIFRUTI DO CHEF LTDA </t>
        </is>
      </c>
      <c r="E4015" t="inlineStr">
        <is>
          <t>29127</t>
        </is>
      </c>
      <c r="F4015" s="550" t="n">
        <v>46066</v>
      </c>
      <c r="G4015" t="n">
        <v>19634</v>
      </c>
      <c r="H4015" t="inlineStr">
        <is>
          <t>BERINJELA KG</t>
        </is>
      </c>
      <c r="I4015" t="inlineStr">
        <is>
          <t>ALIMENTOS</t>
        </is>
      </c>
      <c r="J4015" t="n">
        <v>2</v>
      </c>
      <c r="K4015" t="inlineStr">
        <is>
          <t>KG</t>
        </is>
      </c>
      <c r="L4015" t="n">
        <v>12.5</v>
      </c>
      <c r="M4015" t="n">
        <v>6.25</v>
      </c>
      <c r="N4015" t="inlineStr">
        <is>
          <t>ALIMENTOS</t>
        </is>
      </c>
      <c r="O4015" t="inlineStr">
        <is>
          <t>02/2026</t>
        </is>
      </c>
    </row>
    <row r="4016">
      <c r="A4016" t="n">
        <v>212589</v>
      </c>
      <c r="B4016" t="n">
        <v>122</v>
      </c>
      <c r="C4016" t="inlineStr">
        <is>
          <t>Arcos</t>
        </is>
      </c>
      <c r="D4016" t="inlineStr">
        <is>
          <t xml:space="preserve">HORTIFRUTI DO CHEF LTDA </t>
        </is>
      </c>
      <c r="E4016" t="inlineStr">
        <is>
          <t>29127</t>
        </is>
      </c>
      <c r="F4016" s="550" t="n">
        <v>46066</v>
      </c>
      <c r="G4016" t="n">
        <v>19589</v>
      </c>
      <c r="H4016" t="inlineStr">
        <is>
          <t>PEPINO JAPONES KG</t>
        </is>
      </c>
      <c r="I4016" t="inlineStr">
        <is>
          <t>ALIMENTOS</t>
        </is>
      </c>
      <c r="J4016" t="n">
        <v>1</v>
      </c>
      <c r="K4016" t="inlineStr">
        <is>
          <t>KG</t>
        </is>
      </c>
      <c r="L4016" t="n">
        <v>5</v>
      </c>
      <c r="M4016" t="n">
        <v>5</v>
      </c>
      <c r="N4016" t="inlineStr">
        <is>
          <t>ALIMENTOS</t>
        </is>
      </c>
      <c r="O4016" t="inlineStr">
        <is>
          <t>02/2026</t>
        </is>
      </c>
    </row>
    <row r="4017">
      <c r="A4017" t="n">
        <v>212589</v>
      </c>
      <c r="B4017" t="n">
        <v>122</v>
      </c>
      <c r="C4017" t="inlineStr">
        <is>
          <t>Arcos</t>
        </is>
      </c>
      <c r="D4017" t="inlineStr">
        <is>
          <t xml:space="preserve">HORTIFRUTI DO CHEF LTDA </t>
        </is>
      </c>
      <c r="E4017" t="inlineStr">
        <is>
          <t>29127</t>
        </is>
      </c>
      <c r="F4017" s="550" t="n">
        <v>46066</v>
      </c>
      <c r="G4017" t="n">
        <v>19502</v>
      </c>
      <c r="H4017" t="inlineStr">
        <is>
          <t>ALFACE CRESPA ROXA KG</t>
        </is>
      </c>
      <c r="I4017" t="inlineStr">
        <is>
          <t>ALIMENTOS</t>
        </is>
      </c>
      <c r="J4017" t="n">
        <v>0.8</v>
      </c>
      <c r="K4017" t="inlineStr">
        <is>
          <t>KG</t>
        </is>
      </c>
      <c r="L4017" t="n">
        <v>20</v>
      </c>
      <c r="M4017" t="n">
        <v>25</v>
      </c>
      <c r="N4017" t="inlineStr">
        <is>
          <t>ALIMENTOS</t>
        </is>
      </c>
      <c r="O4017" t="inlineStr">
        <is>
          <t>02/2026</t>
        </is>
      </c>
    </row>
    <row r="4018">
      <c r="A4018" t="n">
        <v>212589</v>
      </c>
      <c r="B4018" t="n">
        <v>122</v>
      </c>
      <c r="C4018" t="inlineStr">
        <is>
          <t>Arcos</t>
        </is>
      </c>
      <c r="D4018" t="inlineStr">
        <is>
          <t xml:space="preserve">HORTIFRUTI DO CHEF LTDA </t>
        </is>
      </c>
      <c r="E4018" t="inlineStr">
        <is>
          <t>29127</t>
        </is>
      </c>
      <c r="F4018" s="550" t="n">
        <v>46066</v>
      </c>
      <c r="G4018" t="n">
        <v>19721</v>
      </c>
      <c r="H4018" t="inlineStr">
        <is>
          <t>ROMA KG</t>
        </is>
      </c>
      <c r="I4018" t="inlineStr">
        <is>
          <t>ALIMENTOS</t>
        </is>
      </c>
      <c r="J4018" t="n">
        <v>1</v>
      </c>
      <c r="K4018" t="inlineStr">
        <is>
          <t>KG</t>
        </is>
      </c>
      <c r="L4018" t="n">
        <v>42.5</v>
      </c>
      <c r="M4018" t="n">
        <v>42.5</v>
      </c>
      <c r="N4018" t="inlineStr">
        <is>
          <t>ALIMENTOS</t>
        </is>
      </c>
      <c r="O4018" t="inlineStr">
        <is>
          <t>02/2026</t>
        </is>
      </c>
    </row>
    <row r="4019">
      <c r="A4019" t="n">
        <v>212589</v>
      </c>
      <c r="B4019" t="n">
        <v>122</v>
      </c>
      <c r="C4019" t="inlineStr">
        <is>
          <t>Arcos</t>
        </is>
      </c>
      <c r="D4019" t="inlineStr">
        <is>
          <t xml:space="preserve">HORTIFRUTI DO CHEF LTDA </t>
        </is>
      </c>
      <c r="E4019" t="inlineStr">
        <is>
          <t>29127</t>
        </is>
      </c>
      <c r="F4019" s="550" t="n">
        <v>46066</v>
      </c>
      <c r="G4019" t="n">
        <v>19743</v>
      </c>
      <c r="H4019" t="inlineStr">
        <is>
          <t>MACA VERDE KG</t>
        </is>
      </c>
      <c r="I4019" t="inlineStr">
        <is>
          <t>ALIMENTOS</t>
        </is>
      </c>
      <c r="J4019" t="n">
        <v>5</v>
      </c>
      <c r="K4019" t="inlineStr">
        <is>
          <t>KG</t>
        </is>
      </c>
      <c r="L4019" t="n">
        <v>68.75</v>
      </c>
      <c r="M4019" t="n">
        <v>13.75</v>
      </c>
      <c r="N4019" t="inlineStr">
        <is>
          <t>ALIMENTOS</t>
        </is>
      </c>
      <c r="O4019" t="inlineStr">
        <is>
          <t>02/2026</t>
        </is>
      </c>
    </row>
    <row r="4020">
      <c r="A4020" t="n">
        <v>212589</v>
      </c>
      <c r="B4020" t="n">
        <v>122</v>
      </c>
      <c r="C4020" t="inlineStr">
        <is>
          <t>Arcos</t>
        </is>
      </c>
      <c r="D4020" t="inlineStr">
        <is>
          <t xml:space="preserve">HORTIFRUTI DO CHEF LTDA </t>
        </is>
      </c>
      <c r="E4020" t="inlineStr">
        <is>
          <t>29127</t>
        </is>
      </c>
      <c r="F4020" s="550" t="n">
        <v>46066</v>
      </c>
      <c r="G4020" t="n">
        <v>19759</v>
      </c>
      <c r="H4020" t="inlineStr">
        <is>
          <t>LARANJA BAHIA KG</t>
        </is>
      </c>
      <c r="I4020" t="inlineStr">
        <is>
          <t>ALIMENTOS</t>
        </is>
      </c>
      <c r="J4020" t="n">
        <v>5</v>
      </c>
      <c r="K4020" t="inlineStr">
        <is>
          <t>KG</t>
        </is>
      </c>
      <c r="L4020" t="n">
        <v>50</v>
      </c>
      <c r="M4020" t="n">
        <v>10</v>
      </c>
      <c r="N4020" t="inlineStr">
        <is>
          <t>ALIMENTOS</t>
        </is>
      </c>
      <c r="O4020" t="inlineStr">
        <is>
          <t>02/2026</t>
        </is>
      </c>
    </row>
    <row r="4021">
      <c r="A4021" t="n">
        <v>212589</v>
      </c>
      <c r="B4021" t="n">
        <v>122</v>
      </c>
      <c r="C4021" t="inlineStr">
        <is>
          <t>Arcos</t>
        </is>
      </c>
      <c r="D4021" t="inlineStr">
        <is>
          <t xml:space="preserve">HORTIFRUTI DO CHEF LTDA </t>
        </is>
      </c>
      <c r="E4021" t="inlineStr">
        <is>
          <t>29127</t>
        </is>
      </c>
      <c r="F4021" s="550" t="n">
        <v>46066</v>
      </c>
      <c r="G4021" t="n">
        <v>26425</v>
      </c>
      <c r="H4021" t="inlineStr">
        <is>
          <t>POLPA DE CAJA KG</t>
        </is>
      </c>
      <c r="I4021" t="inlineStr">
        <is>
          <t>ALIMENTOS</t>
        </is>
      </c>
      <c r="J4021" t="n">
        <v>4</v>
      </c>
      <c r="K4021" t="inlineStr">
        <is>
          <t>KG</t>
        </is>
      </c>
      <c r="L4021" t="n">
        <v>116</v>
      </c>
      <c r="M4021" t="n">
        <v>29</v>
      </c>
      <c r="N4021" t="inlineStr">
        <is>
          <t>ALIMENTOS</t>
        </is>
      </c>
      <c r="O4021" t="inlineStr">
        <is>
          <t>02/2026</t>
        </is>
      </c>
    </row>
    <row r="4022">
      <c r="A4022" t="n">
        <v>212589</v>
      </c>
      <c r="B4022" t="n">
        <v>122</v>
      </c>
      <c r="C4022" t="inlineStr">
        <is>
          <t>Arcos</t>
        </is>
      </c>
      <c r="D4022" t="inlineStr">
        <is>
          <t xml:space="preserve">HORTIFRUTI DO CHEF LTDA </t>
        </is>
      </c>
      <c r="E4022" t="inlineStr">
        <is>
          <t>29127</t>
        </is>
      </c>
      <c r="F4022" s="550" t="n">
        <v>46066</v>
      </c>
      <c r="G4022" t="n">
        <v>26631</v>
      </c>
      <c r="H4022" t="inlineStr">
        <is>
          <t>MANJERICAO BASILICO KG</t>
        </is>
      </c>
      <c r="I4022" t="inlineStr">
        <is>
          <t>ALIMENTOS</t>
        </is>
      </c>
      <c r="J4022" t="n">
        <v>3</v>
      </c>
      <c r="K4022" t="inlineStr">
        <is>
          <t>KG</t>
        </is>
      </c>
      <c r="L4022" t="n">
        <v>131.25</v>
      </c>
      <c r="M4022" t="n">
        <v>43.75</v>
      </c>
      <c r="N4022" t="inlineStr">
        <is>
          <t>ALIMENTOS</t>
        </is>
      </c>
      <c r="O4022" t="inlineStr">
        <is>
          <t>02/2026</t>
        </is>
      </c>
    </row>
    <row r="4023">
      <c r="A4023" t="n">
        <v>212587</v>
      </c>
      <c r="B4023" t="n">
        <v>122</v>
      </c>
      <c r="C4023" t="inlineStr">
        <is>
          <t>Arcos</t>
        </is>
      </c>
      <c r="D4023" t="inlineStr">
        <is>
          <t>CECILIA TSUYACO ARAKI SILVA LTDA</t>
        </is>
      </c>
      <c r="E4023" t="inlineStr">
        <is>
          <t>386916</t>
        </is>
      </c>
      <c r="F4023" s="550" t="n">
        <v>46066</v>
      </c>
      <c r="G4023" t="n">
        <v>19787</v>
      </c>
      <c r="H4023" t="inlineStr">
        <is>
          <t>ABACAXI PEROLA KG</t>
        </is>
      </c>
      <c r="I4023" t="inlineStr">
        <is>
          <t>ALIMENTOS</t>
        </is>
      </c>
      <c r="J4023" t="n">
        <v>20</v>
      </c>
      <c r="K4023" t="inlineStr">
        <is>
          <t>KG</t>
        </is>
      </c>
      <c r="L4023" t="n">
        <v>94</v>
      </c>
      <c r="M4023" t="n">
        <v>4.7</v>
      </c>
      <c r="N4023" t="inlineStr">
        <is>
          <t>ALIMENTOS</t>
        </is>
      </c>
      <c r="O4023" t="inlineStr">
        <is>
          <t>02/2026</t>
        </is>
      </c>
    </row>
    <row r="4024">
      <c r="A4024" t="n">
        <v>212587</v>
      </c>
      <c r="B4024" t="n">
        <v>122</v>
      </c>
      <c r="C4024" t="inlineStr">
        <is>
          <t>Arcos</t>
        </is>
      </c>
      <c r="D4024" t="inlineStr">
        <is>
          <t>CECILIA TSUYACO ARAKI SILVA LTDA</t>
        </is>
      </c>
      <c r="E4024" t="inlineStr">
        <is>
          <t>386916</t>
        </is>
      </c>
      <c r="F4024" s="550" t="n">
        <v>46066</v>
      </c>
      <c r="G4024" t="n">
        <v>19623</v>
      </c>
      <c r="H4024" t="inlineStr">
        <is>
          <t>CEBOLA ROXA KG</t>
        </is>
      </c>
      <c r="I4024" t="inlineStr">
        <is>
          <t>ALIMENTOS</t>
        </is>
      </c>
      <c r="J4024" t="n">
        <v>5</v>
      </c>
      <c r="K4024" t="inlineStr">
        <is>
          <t>KG</t>
        </is>
      </c>
      <c r="L4024" t="n">
        <v>19</v>
      </c>
      <c r="M4024" t="n">
        <v>3.8</v>
      </c>
      <c r="N4024" t="inlineStr">
        <is>
          <t>ALIMENTOS</t>
        </is>
      </c>
      <c r="O4024" t="inlineStr">
        <is>
          <t>02/2026</t>
        </is>
      </c>
    </row>
    <row r="4025">
      <c r="A4025" t="n">
        <v>212587</v>
      </c>
      <c r="B4025" t="n">
        <v>122</v>
      </c>
      <c r="C4025" t="inlineStr">
        <is>
          <t>Arcos</t>
        </is>
      </c>
      <c r="D4025" t="inlineStr">
        <is>
          <t>CECILIA TSUYACO ARAKI SILVA LTDA</t>
        </is>
      </c>
      <c r="E4025" t="inlineStr">
        <is>
          <t>386916</t>
        </is>
      </c>
      <c r="F4025" s="550" t="n">
        <v>46066</v>
      </c>
      <c r="G4025" t="n">
        <v>19505</v>
      </c>
      <c r="H4025" t="inlineStr">
        <is>
          <t>ALFACE AMERICANA KG</t>
        </is>
      </c>
      <c r="I4025" t="inlineStr">
        <is>
          <t>ALIMENTOS</t>
        </is>
      </c>
      <c r="J4025" t="n">
        <v>1</v>
      </c>
      <c r="K4025" t="inlineStr">
        <is>
          <t>KG</t>
        </is>
      </c>
      <c r="L4025" t="n">
        <v>14</v>
      </c>
      <c r="M4025" t="n">
        <v>14</v>
      </c>
      <c r="N4025" t="inlineStr">
        <is>
          <t>ALIMENTOS</t>
        </is>
      </c>
      <c r="O4025" t="inlineStr">
        <is>
          <t>02/2026</t>
        </is>
      </c>
    </row>
    <row r="4026">
      <c r="A4026" t="n">
        <v>212587</v>
      </c>
      <c r="B4026" t="n">
        <v>122</v>
      </c>
      <c r="C4026" t="inlineStr">
        <is>
          <t>Arcos</t>
        </is>
      </c>
      <c r="D4026" t="inlineStr">
        <is>
          <t>CECILIA TSUYACO ARAKI SILVA LTDA</t>
        </is>
      </c>
      <c r="E4026" t="inlineStr">
        <is>
          <t>386916</t>
        </is>
      </c>
      <c r="F4026" s="550" t="n">
        <v>46066</v>
      </c>
      <c r="G4026" t="n">
        <v>19575</v>
      </c>
      <c r="H4026" t="inlineStr">
        <is>
          <t>PIMENTA DE CHEIRO VERDE KG</t>
        </is>
      </c>
      <c r="I4026" t="inlineStr">
        <is>
          <t>ALIMENTOS</t>
        </is>
      </c>
      <c r="J4026" t="n">
        <v>0.5</v>
      </c>
      <c r="K4026" t="inlineStr">
        <is>
          <t>KG</t>
        </is>
      </c>
      <c r="L4026" t="n">
        <v>13.5</v>
      </c>
      <c r="M4026" t="n">
        <v>27</v>
      </c>
      <c r="N4026" t="inlineStr">
        <is>
          <t>ALIMENTOS</t>
        </is>
      </c>
      <c r="O4026" t="inlineStr">
        <is>
          <t>02/2026</t>
        </is>
      </c>
    </row>
    <row r="4027">
      <c r="A4027" t="n">
        <v>212587</v>
      </c>
      <c r="B4027" t="n">
        <v>122</v>
      </c>
      <c r="C4027" t="inlineStr">
        <is>
          <t>Arcos</t>
        </is>
      </c>
      <c r="D4027" t="inlineStr">
        <is>
          <t>CECILIA TSUYACO ARAKI SILVA LTDA</t>
        </is>
      </c>
      <c r="E4027" t="inlineStr">
        <is>
          <t>386916</t>
        </is>
      </c>
      <c r="F4027" s="550" t="n">
        <v>46066</v>
      </c>
      <c r="G4027" t="n">
        <v>24509</v>
      </c>
      <c r="H4027" t="inlineStr">
        <is>
          <t>CEBOLA BRANCA KG</t>
        </is>
      </c>
      <c r="I4027" t="inlineStr">
        <is>
          <t>ALIMENTOS</t>
        </is>
      </c>
      <c r="J4027" t="n">
        <v>10</v>
      </c>
      <c r="K4027" t="inlineStr">
        <is>
          <t>KG</t>
        </is>
      </c>
      <c r="L4027" t="n">
        <v>18</v>
      </c>
      <c r="M4027" t="n">
        <v>1.8</v>
      </c>
      <c r="N4027" t="inlineStr">
        <is>
          <t>ALIMENTOS</t>
        </is>
      </c>
      <c r="O4027" t="inlineStr">
        <is>
          <t>02/2026</t>
        </is>
      </c>
    </row>
    <row r="4028">
      <c r="A4028" t="n">
        <v>212587</v>
      </c>
      <c r="B4028" t="n">
        <v>122</v>
      </c>
      <c r="C4028" t="inlineStr">
        <is>
          <t>Arcos</t>
        </is>
      </c>
      <c r="D4028" t="inlineStr">
        <is>
          <t>CECILIA TSUYACO ARAKI SILVA LTDA</t>
        </is>
      </c>
      <c r="E4028" t="inlineStr">
        <is>
          <t>386916</t>
        </is>
      </c>
      <c r="F4028" s="550" t="n">
        <v>46066</v>
      </c>
      <c r="G4028" t="n">
        <v>19480</v>
      </c>
      <c r="H4028" t="inlineStr">
        <is>
          <t>HORTELA HIDROPONICA KG</t>
        </is>
      </c>
      <c r="I4028" t="inlineStr">
        <is>
          <t>ALIMENTOS</t>
        </is>
      </c>
      <c r="J4028" t="n">
        <v>0.2</v>
      </c>
      <c r="K4028" t="inlineStr">
        <is>
          <t>KG</t>
        </is>
      </c>
      <c r="L4028" t="n">
        <v>3.4</v>
      </c>
      <c r="M4028" t="n">
        <v>17</v>
      </c>
      <c r="N4028" t="inlineStr">
        <is>
          <t>ALIMENTOS</t>
        </is>
      </c>
      <c r="O4028" t="inlineStr">
        <is>
          <t>02/2026</t>
        </is>
      </c>
    </row>
    <row r="4029">
      <c r="A4029" t="n">
        <v>212587</v>
      </c>
      <c r="B4029" t="n">
        <v>122</v>
      </c>
      <c r="C4029" t="inlineStr">
        <is>
          <t>Arcos</t>
        </is>
      </c>
      <c r="D4029" t="inlineStr">
        <is>
          <t>CECILIA TSUYACO ARAKI SILVA LTDA</t>
        </is>
      </c>
      <c r="E4029" t="inlineStr">
        <is>
          <t>386916</t>
        </is>
      </c>
      <c r="F4029" s="550" t="n">
        <v>46066</v>
      </c>
      <c r="G4029" t="n">
        <v>19488</v>
      </c>
      <c r="H4029" t="inlineStr">
        <is>
          <t>CEBOLINHA KG</t>
        </is>
      </c>
      <c r="I4029" t="inlineStr">
        <is>
          <t>ALIMENTOS</t>
        </is>
      </c>
      <c r="J4029" t="n">
        <v>1</v>
      </c>
      <c r="K4029" t="inlineStr">
        <is>
          <t>KG</t>
        </is>
      </c>
      <c r="L4029" t="n">
        <v>13</v>
      </c>
      <c r="M4029" t="n">
        <v>13</v>
      </c>
      <c r="N4029" t="inlineStr">
        <is>
          <t>ALIMENTOS</t>
        </is>
      </c>
      <c r="O4029" t="inlineStr">
        <is>
          <t>02/2026</t>
        </is>
      </c>
    </row>
    <row r="4030">
      <c r="A4030" t="n">
        <v>212587</v>
      </c>
      <c r="B4030" t="n">
        <v>122</v>
      </c>
      <c r="C4030" t="inlineStr">
        <is>
          <t>Arcos</t>
        </is>
      </c>
      <c r="D4030" t="inlineStr">
        <is>
          <t>CECILIA TSUYACO ARAKI SILVA LTDA</t>
        </is>
      </c>
      <c r="E4030" t="inlineStr">
        <is>
          <t>386916</t>
        </is>
      </c>
      <c r="F4030" s="550" t="n">
        <v>46066</v>
      </c>
      <c r="G4030" t="n">
        <v>19558</v>
      </c>
      <c r="H4030" t="inlineStr">
        <is>
          <t>QUIABO KG</t>
        </is>
      </c>
      <c r="I4030" t="inlineStr">
        <is>
          <t>ALIMENTOS</t>
        </is>
      </c>
      <c r="J4030" t="n">
        <v>0.6</v>
      </c>
      <c r="K4030" t="inlineStr">
        <is>
          <t>KG</t>
        </is>
      </c>
      <c r="L4030" t="n">
        <v>9</v>
      </c>
      <c r="M4030" t="n">
        <v>15</v>
      </c>
      <c r="N4030" t="inlineStr">
        <is>
          <t>ALIMENTOS</t>
        </is>
      </c>
      <c r="O4030" t="inlineStr">
        <is>
          <t>02/2026</t>
        </is>
      </c>
    </row>
    <row r="4031">
      <c r="A4031" t="n">
        <v>212587</v>
      </c>
      <c r="B4031" t="n">
        <v>122</v>
      </c>
      <c r="C4031" t="inlineStr">
        <is>
          <t>Arcos</t>
        </is>
      </c>
      <c r="D4031" t="inlineStr">
        <is>
          <t>CECILIA TSUYACO ARAKI SILVA LTDA</t>
        </is>
      </c>
      <c r="E4031" t="inlineStr">
        <is>
          <t>386916</t>
        </is>
      </c>
      <c r="F4031" s="550" t="n">
        <v>46066</v>
      </c>
      <c r="G4031" t="n">
        <v>19762</v>
      </c>
      <c r="H4031" t="inlineStr">
        <is>
          <t>GRAPE FRUIT KG</t>
        </is>
      </c>
      <c r="I4031" t="inlineStr">
        <is>
          <t>ALIMENTOS</t>
        </is>
      </c>
      <c r="J4031" t="n">
        <v>5</v>
      </c>
      <c r="K4031" t="inlineStr">
        <is>
          <t>KG</t>
        </is>
      </c>
      <c r="L4031" t="n">
        <v>60</v>
      </c>
      <c r="M4031" t="n">
        <v>12</v>
      </c>
      <c r="N4031" t="inlineStr">
        <is>
          <t>ALIMENTOS</t>
        </is>
      </c>
      <c r="O4031" t="inlineStr">
        <is>
          <t>02/2026</t>
        </is>
      </c>
    </row>
    <row r="4032">
      <c r="A4032" t="n">
        <v>212587</v>
      </c>
      <c r="B4032" t="n">
        <v>122</v>
      </c>
      <c r="C4032" t="inlineStr">
        <is>
          <t>Arcos</t>
        </is>
      </c>
      <c r="D4032" t="inlineStr">
        <is>
          <t>CECILIA TSUYACO ARAKI SILVA LTDA</t>
        </is>
      </c>
      <c r="E4032" t="inlineStr">
        <is>
          <t>386916</t>
        </is>
      </c>
      <c r="F4032" s="550" t="n">
        <v>46066</v>
      </c>
      <c r="G4032" t="n">
        <v>19751</v>
      </c>
      <c r="H4032" t="inlineStr">
        <is>
          <t>LIMAO SICILIANO KG</t>
        </is>
      </c>
      <c r="I4032" t="inlineStr">
        <is>
          <t>ALIMENTOS</t>
        </is>
      </c>
      <c r="J4032" t="n">
        <v>7</v>
      </c>
      <c r="K4032" t="inlineStr">
        <is>
          <t>KG</t>
        </is>
      </c>
      <c r="L4032" t="n">
        <v>126</v>
      </c>
      <c r="M4032" t="n">
        <v>18</v>
      </c>
      <c r="N4032" t="inlineStr">
        <is>
          <t>ALIMENTOS</t>
        </is>
      </c>
      <c r="O4032" t="inlineStr">
        <is>
          <t>02/2026</t>
        </is>
      </c>
    </row>
    <row r="4033">
      <c r="A4033" t="n">
        <v>212587</v>
      </c>
      <c r="B4033" t="n">
        <v>122</v>
      </c>
      <c r="C4033" t="inlineStr">
        <is>
          <t>Arcos</t>
        </is>
      </c>
      <c r="D4033" t="inlineStr">
        <is>
          <t>CECILIA TSUYACO ARAKI SILVA LTDA</t>
        </is>
      </c>
      <c r="E4033" t="inlineStr">
        <is>
          <t>386916</t>
        </is>
      </c>
      <c r="F4033" s="550" t="n">
        <v>46066</v>
      </c>
      <c r="G4033" t="n">
        <v>19617</v>
      </c>
      <c r="H4033" t="inlineStr">
        <is>
          <t>COENTRO KG</t>
        </is>
      </c>
      <c r="I4033" t="inlineStr">
        <is>
          <t>ALIMENTOS</t>
        </is>
      </c>
      <c r="J4033" t="n">
        <v>0.5</v>
      </c>
      <c r="K4033" t="inlineStr">
        <is>
          <t>KG</t>
        </is>
      </c>
      <c r="L4033" t="n">
        <v>22.5</v>
      </c>
      <c r="M4033" t="n">
        <v>45</v>
      </c>
      <c r="N4033" t="inlineStr">
        <is>
          <t>ALIMENTOS</t>
        </is>
      </c>
      <c r="O4033" t="inlineStr">
        <is>
          <t>02/2026</t>
        </is>
      </c>
    </row>
    <row r="4034">
      <c r="A4034" t="n">
        <v>212587</v>
      </c>
      <c r="B4034" t="n">
        <v>122</v>
      </c>
      <c r="C4034" t="inlineStr">
        <is>
          <t>Arcos</t>
        </is>
      </c>
      <c r="D4034" t="inlineStr">
        <is>
          <t>CECILIA TSUYACO ARAKI SILVA LTDA</t>
        </is>
      </c>
      <c r="E4034" t="inlineStr">
        <is>
          <t>386916</t>
        </is>
      </c>
      <c r="F4034" s="550" t="n">
        <v>46066</v>
      </c>
      <c r="G4034" t="n">
        <v>19499</v>
      </c>
      <c r="H4034" t="inlineStr">
        <is>
          <t>ALFACE MIMOSA KG</t>
        </is>
      </c>
      <c r="I4034" t="inlineStr">
        <is>
          <t>ALIMENTOS</t>
        </is>
      </c>
      <c r="J4034" t="n">
        <v>1</v>
      </c>
      <c r="K4034" t="inlineStr">
        <is>
          <t>KG</t>
        </is>
      </c>
      <c r="L4034" t="n">
        <v>15</v>
      </c>
      <c r="M4034" t="n">
        <v>15</v>
      </c>
      <c r="N4034" t="inlineStr">
        <is>
          <t>ALIMENTOS</t>
        </is>
      </c>
      <c r="O4034" t="inlineStr">
        <is>
          <t>02/2026</t>
        </is>
      </c>
    </row>
    <row r="4035">
      <c r="A4035" t="n">
        <v>212587</v>
      </c>
      <c r="B4035" t="n">
        <v>122</v>
      </c>
      <c r="C4035" t="inlineStr">
        <is>
          <t>Arcos</t>
        </is>
      </c>
      <c r="D4035" t="inlineStr">
        <is>
          <t>CECILIA TSUYACO ARAKI SILVA LTDA</t>
        </is>
      </c>
      <c r="E4035" t="inlineStr">
        <is>
          <t>386916</t>
        </is>
      </c>
      <c r="F4035" s="550" t="n">
        <v>46066</v>
      </c>
      <c r="G4035" t="n">
        <v>23108</v>
      </c>
      <c r="H4035" t="inlineStr">
        <is>
          <t>TOMILHO KG</t>
        </is>
      </c>
      <c r="I4035" t="inlineStr">
        <is>
          <t>ALIMENTOS</t>
        </is>
      </c>
      <c r="J4035" t="n">
        <v>0.1</v>
      </c>
      <c r="K4035" t="inlineStr">
        <is>
          <t>KG</t>
        </is>
      </c>
      <c r="L4035" t="n">
        <v>6</v>
      </c>
      <c r="M4035" t="n">
        <v>60</v>
      </c>
      <c r="N4035" t="inlineStr">
        <is>
          <t>ALIMENTOS</t>
        </is>
      </c>
      <c r="O4035" t="inlineStr">
        <is>
          <t>02/2026</t>
        </is>
      </c>
    </row>
    <row r="4036">
      <c r="A4036" t="n">
        <v>212587</v>
      </c>
      <c r="B4036" t="n">
        <v>122</v>
      </c>
      <c r="C4036" t="inlineStr">
        <is>
          <t>Arcos</t>
        </is>
      </c>
      <c r="D4036" t="inlineStr">
        <is>
          <t>CECILIA TSUYACO ARAKI SILVA LTDA</t>
        </is>
      </c>
      <c r="E4036" t="inlineStr">
        <is>
          <t>386916</t>
        </is>
      </c>
      <c r="F4036" s="550" t="n">
        <v>46066</v>
      </c>
      <c r="G4036" t="n">
        <v>23359</v>
      </c>
      <c r="H4036" t="inlineStr">
        <is>
          <t>LIMAO TAHITI KG</t>
        </is>
      </c>
      <c r="I4036" t="inlineStr">
        <is>
          <t>ALIMENTOS</t>
        </is>
      </c>
      <c r="J4036" t="n">
        <v>10</v>
      </c>
      <c r="K4036" t="inlineStr">
        <is>
          <t>KG</t>
        </is>
      </c>
      <c r="L4036" t="n">
        <v>32</v>
      </c>
      <c r="M4036" t="n">
        <v>3.2</v>
      </c>
      <c r="N4036" t="inlineStr">
        <is>
          <t>ALIMENTOS</t>
        </is>
      </c>
      <c r="O4036" t="inlineStr">
        <is>
          <t>02/2026</t>
        </is>
      </c>
    </row>
    <row r="4037">
      <c r="A4037" t="n">
        <v>212587</v>
      </c>
      <c r="B4037" t="n">
        <v>122</v>
      </c>
      <c r="C4037" t="inlineStr">
        <is>
          <t>Arcos</t>
        </is>
      </c>
      <c r="D4037" t="inlineStr">
        <is>
          <t>CECILIA TSUYACO ARAKI SILVA LTDA</t>
        </is>
      </c>
      <c r="E4037" t="inlineStr">
        <is>
          <t>386916</t>
        </is>
      </c>
      <c r="F4037" s="550" t="n">
        <v>46066</v>
      </c>
      <c r="G4037" t="n">
        <v>23361</v>
      </c>
      <c r="H4037" t="inlineStr">
        <is>
          <t>LARANJA PERA KG</t>
        </is>
      </c>
      <c r="I4037" t="inlineStr">
        <is>
          <t>ALIMENTOS</t>
        </is>
      </c>
      <c r="J4037" t="n">
        <v>20</v>
      </c>
      <c r="K4037" t="inlineStr">
        <is>
          <t>KG</t>
        </is>
      </c>
      <c r="L4037" t="n">
        <v>66</v>
      </c>
      <c r="M4037" t="n">
        <v>3.3</v>
      </c>
      <c r="N4037" t="inlineStr">
        <is>
          <t>ALIMENTOS</t>
        </is>
      </c>
      <c r="O4037" t="inlineStr">
        <is>
          <t>02/2026</t>
        </is>
      </c>
    </row>
    <row r="4038">
      <c r="A4038" t="n">
        <v>212587</v>
      </c>
      <c r="B4038" t="n">
        <v>122</v>
      </c>
      <c r="C4038" t="inlineStr">
        <is>
          <t>Arcos</t>
        </is>
      </c>
      <c r="D4038" t="inlineStr">
        <is>
          <t>CECILIA TSUYACO ARAKI SILVA LTDA</t>
        </is>
      </c>
      <c r="E4038" t="inlineStr">
        <is>
          <t>386916</t>
        </is>
      </c>
      <c r="F4038" s="550" t="n">
        <v>46066</v>
      </c>
      <c r="G4038" t="n">
        <v>23390</v>
      </c>
      <c r="H4038" t="inlineStr">
        <is>
          <t>BANANA DA TERRA KG</t>
        </is>
      </c>
      <c r="I4038" t="inlineStr">
        <is>
          <t>ALIMENTOS</t>
        </is>
      </c>
      <c r="J4038" t="n">
        <v>5</v>
      </c>
      <c r="K4038" t="inlineStr">
        <is>
          <t>KG</t>
        </is>
      </c>
      <c r="L4038" t="n">
        <v>40</v>
      </c>
      <c r="M4038" t="n">
        <v>8</v>
      </c>
      <c r="N4038" t="inlineStr">
        <is>
          <t>ALIMENTOS</t>
        </is>
      </c>
      <c r="O4038" t="inlineStr">
        <is>
          <t>02/2026</t>
        </is>
      </c>
    </row>
    <row r="4039">
      <c r="A4039" t="n">
        <v>212587</v>
      </c>
      <c r="B4039" t="n">
        <v>122</v>
      </c>
      <c r="C4039" t="inlineStr">
        <is>
          <t>Arcos</t>
        </is>
      </c>
      <c r="D4039" t="inlineStr">
        <is>
          <t>CECILIA TSUYACO ARAKI SILVA LTDA</t>
        </is>
      </c>
      <c r="E4039" t="inlineStr">
        <is>
          <t>386916</t>
        </is>
      </c>
      <c r="F4039" s="550" t="n">
        <v>46066</v>
      </c>
      <c r="G4039" t="n">
        <v>19583</v>
      </c>
      <c r="H4039" t="inlineStr">
        <is>
          <t>PIMENTA BIQUINHO KG</t>
        </is>
      </c>
      <c r="I4039" t="inlineStr">
        <is>
          <t>ALIMENTOS</t>
        </is>
      </c>
      <c r="J4039" t="n">
        <v>0.2</v>
      </c>
      <c r="K4039" t="inlineStr">
        <is>
          <t>KG</t>
        </is>
      </c>
      <c r="L4039" t="n">
        <v>9.800000000000001</v>
      </c>
      <c r="M4039" t="n">
        <v>49</v>
      </c>
      <c r="N4039" t="inlineStr">
        <is>
          <t>ALIMENTOS</t>
        </is>
      </c>
      <c r="O4039" t="inlineStr">
        <is>
          <t>02/2026</t>
        </is>
      </c>
    </row>
    <row r="4040">
      <c r="A4040" t="n">
        <v>212587</v>
      </c>
      <c r="B4040" t="n">
        <v>122</v>
      </c>
      <c r="C4040" t="inlineStr">
        <is>
          <t>Arcos</t>
        </is>
      </c>
      <c r="D4040" t="inlineStr">
        <is>
          <t>CECILIA TSUYACO ARAKI SILVA LTDA</t>
        </is>
      </c>
      <c r="E4040" t="inlineStr">
        <is>
          <t>386916</t>
        </is>
      </c>
      <c r="F4040" s="550" t="n">
        <v>46066</v>
      </c>
      <c r="G4040" t="n">
        <v>19632</v>
      </c>
      <c r="H4040" t="inlineStr">
        <is>
          <t>BETERRABA KG</t>
        </is>
      </c>
      <c r="I4040" t="inlineStr">
        <is>
          <t>ALIMENTOS</t>
        </is>
      </c>
      <c r="J4040" t="n">
        <v>5</v>
      </c>
      <c r="K4040" t="inlineStr">
        <is>
          <t>KG</t>
        </is>
      </c>
      <c r="L4040" t="n">
        <v>13.75</v>
      </c>
      <c r="M4040" t="n">
        <v>2.75</v>
      </c>
      <c r="N4040" t="inlineStr">
        <is>
          <t>ALIMENTOS</t>
        </is>
      </c>
      <c r="O4040" t="inlineStr">
        <is>
          <t>02/2026</t>
        </is>
      </c>
    </row>
    <row r="4041">
      <c r="A4041" t="n">
        <v>212587</v>
      </c>
      <c r="B4041" t="n">
        <v>122</v>
      </c>
      <c r="C4041" t="inlineStr">
        <is>
          <t>Arcos</t>
        </is>
      </c>
      <c r="D4041" t="inlineStr">
        <is>
          <t>CECILIA TSUYACO ARAKI SILVA LTDA</t>
        </is>
      </c>
      <c r="E4041" t="inlineStr">
        <is>
          <t>386916</t>
        </is>
      </c>
      <c r="F4041" s="550" t="n">
        <v>46066</v>
      </c>
      <c r="G4041" t="n">
        <v>24037</v>
      </c>
      <c r="H4041" t="inlineStr">
        <is>
          <t>ALHO TRITURADO FRITO</t>
        </is>
      </c>
      <c r="I4041" t="inlineStr">
        <is>
          <t>ALIMENTOS</t>
        </is>
      </c>
      <c r="J4041" t="n">
        <v>3</v>
      </c>
      <c r="K4041" t="inlineStr">
        <is>
          <t>KG</t>
        </is>
      </c>
      <c r="L4041" t="n">
        <v>58.5</v>
      </c>
      <c r="M4041" t="n">
        <v>19.5</v>
      </c>
      <c r="N4041" t="inlineStr">
        <is>
          <t>ALIMENTOS</t>
        </is>
      </c>
      <c r="O4041" t="inlineStr">
        <is>
          <t>02/2026</t>
        </is>
      </c>
    </row>
    <row r="4042">
      <c r="A4042" t="n">
        <v>212583</v>
      </c>
      <c r="B4042" t="n">
        <v>122</v>
      </c>
      <c r="C4042" t="inlineStr">
        <is>
          <t>Arcos</t>
        </is>
      </c>
      <c r="D4042" t="inlineStr">
        <is>
          <t xml:space="preserve"> FAMIGERADA COMERCIO E EXPORTACAO DE BEBIDAS LTDA</t>
        </is>
      </c>
      <c r="E4042" t="inlineStr">
        <is>
          <t>2075</t>
        </is>
      </c>
      <c r="F4042" s="550" t="n">
        <v>46063</v>
      </c>
      <c r="G4042" t="n">
        <v>26560</v>
      </c>
      <c r="H4042" t="inlineStr">
        <is>
          <t>CACHACA FAMIGERADA AMENDOIM 750ML</t>
        </is>
      </c>
      <c r="I4042" t="inlineStr">
        <is>
          <t>BEBIDAS</t>
        </is>
      </c>
      <c r="J4042" t="n">
        <v>30</v>
      </c>
      <c r="K4042" t="inlineStr">
        <is>
          <t>GR</t>
        </is>
      </c>
      <c r="L4042" t="n">
        <v>825</v>
      </c>
      <c r="M4042" t="n">
        <v>27.5</v>
      </c>
      <c r="N4042" t="inlineStr">
        <is>
          <t>BEBIDAS</t>
        </is>
      </c>
      <c r="O4042" t="inlineStr">
        <is>
          <t>02/2026</t>
        </is>
      </c>
    </row>
    <row r="4043">
      <c r="A4043" t="n">
        <v>212583</v>
      </c>
      <c r="B4043" t="n">
        <v>122</v>
      </c>
      <c r="C4043" t="inlineStr">
        <is>
          <t>Arcos</t>
        </is>
      </c>
      <c r="D4043" t="inlineStr">
        <is>
          <t xml:space="preserve"> FAMIGERADA COMERCIO E EXPORTACAO DE BEBIDAS LTDA</t>
        </is>
      </c>
      <c r="E4043" t="inlineStr">
        <is>
          <t>2075</t>
        </is>
      </c>
      <c r="F4043" s="550" t="n">
        <v>46063</v>
      </c>
      <c r="G4043" t="n">
        <v>18486</v>
      </c>
      <c r="H4043" t="inlineStr">
        <is>
          <t>CACHACA FAMIGERADA BRUTA 750ML</t>
        </is>
      </c>
      <c r="I4043" t="inlineStr">
        <is>
          <t>BEBIDAS</t>
        </is>
      </c>
      <c r="J4043" t="n">
        <v>6</v>
      </c>
      <c r="K4043" t="inlineStr">
        <is>
          <t>GR</t>
        </is>
      </c>
      <c r="L4043" t="n">
        <v>165</v>
      </c>
      <c r="M4043" t="n">
        <v>27.5</v>
      </c>
      <c r="N4043" t="inlineStr">
        <is>
          <t>BEBIDAS</t>
        </is>
      </c>
      <c r="O4043" t="inlineStr">
        <is>
          <t>02/2026</t>
        </is>
      </c>
    </row>
    <row r="4044">
      <c r="A4044" t="n">
        <v>212582</v>
      </c>
      <c r="B4044" t="n">
        <v>122</v>
      </c>
      <c r="C4044" t="inlineStr">
        <is>
          <t>Arcos</t>
        </is>
      </c>
      <c r="D4044" t="inlineStr">
        <is>
          <t xml:space="preserve">FORTE ALIMENTOS COM. IMPORTAÇÃO LTDA </t>
        </is>
      </c>
      <c r="E4044" t="inlineStr">
        <is>
          <t>357715</t>
        </is>
      </c>
      <c r="F4044" s="550" t="n">
        <v>46063</v>
      </c>
      <c r="G4044" t="n">
        <v>19421</v>
      </c>
      <c r="H4044" t="inlineStr">
        <is>
          <t>LEITE INTEGRAL ITALAC C/12</t>
        </is>
      </c>
      <c r="I4044" t="inlineStr">
        <is>
          <t>ALIMENTOS</t>
        </is>
      </c>
      <c r="J4044" t="n">
        <v>5</v>
      </c>
      <c r="K4044" t="inlineStr">
        <is>
          <t>CX</t>
        </is>
      </c>
      <c r="L4044" t="n">
        <v>283.55</v>
      </c>
      <c r="M4044" t="n">
        <v>56.71</v>
      </c>
      <c r="N4044" t="inlineStr">
        <is>
          <t>ALIMENTOS</t>
        </is>
      </c>
      <c r="O4044" t="inlineStr">
        <is>
          <t>02/2026</t>
        </is>
      </c>
    </row>
    <row r="4045">
      <c r="A4045" t="n">
        <v>212582</v>
      </c>
      <c r="B4045" t="n">
        <v>122</v>
      </c>
      <c r="C4045" t="inlineStr">
        <is>
          <t>Arcos</t>
        </is>
      </c>
      <c r="D4045" t="inlineStr">
        <is>
          <t xml:space="preserve">FORTE ALIMENTOS COM. IMPORTAÇÃO LTDA </t>
        </is>
      </c>
      <c r="E4045" t="inlineStr">
        <is>
          <t>357715</t>
        </is>
      </c>
      <c r="F4045" s="550" t="n">
        <v>46063</v>
      </c>
      <c r="G4045" t="n">
        <v>25481</v>
      </c>
      <c r="H4045" t="inlineStr">
        <is>
          <t>CHOCOLATE EM PO DO PADRE NESTLE 50% CACAU PROFISSIONAL C/1,01 KG</t>
        </is>
      </c>
      <c r="I4045" t="inlineStr">
        <is>
          <t>ALIMENTOS</t>
        </is>
      </c>
      <c r="J4045" t="n">
        <v>3</v>
      </c>
      <c r="K4045" t="inlineStr">
        <is>
          <t>PC</t>
        </is>
      </c>
      <c r="L4045" t="n">
        <v>181.89</v>
      </c>
      <c r="M4045" t="n">
        <v>60.63</v>
      </c>
      <c r="N4045" t="inlineStr">
        <is>
          <t>ALIMENTOS</t>
        </is>
      </c>
      <c r="O4045" t="inlineStr">
        <is>
          <t>02/2026</t>
        </is>
      </c>
    </row>
    <row r="4046">
      <c r="A4046" t="n">
        <v>212580</v>
      </c>
      <c r="B4046" t="n">
        <v>122</v>
      </c>
      <c r="C4046" t="inlineStr">
        <is>
          <t>Arcos</t>
        </is>
      </c>
      <c r="D4046" t="inlineStr">
        <is>
          <t xml:space="preserve">FORTE ALIMENTOS COM. IMPORTAÇÃO LTDA </t>
        </is>
      </c>
      <c r="E4046" t="inlineStr">
        <is>
          <t>357852</t>
        </is>
      </c>
      <c r="F4046" s="550" t="n">
        <v>46063</v>
      </c>
      <c r="G4046" t="n">
        <v>20501</v>
      </c>
      <c r="H4046" t="inlineStr">
        <is>
          <t>LINGUICA TOSCANA AURORA KG</t>
        </is>
      </c>
      <c r="I4046" t="inlineStr">
        <is>
          <t>ALIMENTOS</t>
        </is>
      </c>
      <c r="J4046" t="n">
        <v>10</v>
      </c>
      <c r="K4046" t="inlineStr">
        <is>
          <t>KG</t>
        </is>
      </c>
      <c r="L4046" t="n">
        <v>210.5</v>
      </c>
      <c r="M4046" t="n">
        <v>21.05</v>
      </c>
      <c r="N4046" t="inlineStr">
        <is>
          <t>ALIMENTOS</t>
        </is>
      </c>
      <c r="O4046" t="inlineStr">
        <is>
          <t>02/2026</t>
        </is>
      </c>
    </row>
    <row r="4047">
      <c r="A4047" t="n">
        <v>212578</v>
      </c>
      <c r="B4047" t="n">
        <v>122</v>
      </c>
      <c r="C4047" t="inlineStr">
        <is>
          <t>Arcos</t>
        </is>
      </c>
      <c r="D4047" t="inlineStr">
        <is>
          <t>WIDE STOCK COMERCIO E DISTRIBUICAO LTDA</t>
        </is>
      </c>
      <c r="E4047" t="inlineStr">
        <is>
          <t>427066</t>
        </is>
      </c>
      <c r="F4047" s="550" t="n">
        <v>46063</v>
      </c>
      <c r="G4047" t="n">
        <v>17190</v>
      </c>
      <c r="H4047" t="inlineStr">
        <is>
          <t>ESPONJA FIBRACO TININDO 3M C/5 UN</t>
        </is>
      </c>
      <c r="I4047" t="inlineStr">
        <is>
          <t>DESCARTAVEIS/HIGIENE E LIMPEZA</t>
        </is>
      </c>
      <c r="J4047" t="n">
        <v>8</v>
      </c>
      <c r="K4047" t="inlineStr">
        <is>
          <t>PC</t>
        </is>
      </c>
      <c r="L4047" t="n">
        <v>64.88</v>
      </c>
      <c r="M4047" t="n">
        <v>8.109999999999999</v>
      </c>
      <c r="N4047" t="inlineStr">
        <is>
          <t>DESCARTAVEIS - DESCONTO DA ESPONJA</t>
        </is>
      </c>
      <c r="O4047" t="inlineStr">
        <is>
          <t>02/2026</t>
        </is>
      </c>
    </row>
    <row r="4048">
      <c r="A4048" t="n">
        <v>212578</v>
      </c>
      <c r="B4048" t="n">
        <v>122</v>
      </c>
      <c r="C4048" t="inlineStr">
        <is>
          <t>Arcos</t>
        </is>
      </c>
      <c r="D4048" t="inlineStr">
        <is>
          <t>WIDE STOCK COMERCIO E DISTRIBUICAO LTDA</t>
        </is>
      </c>
      <c r="E4048" t="inlineStr">
        <is>
          <t>427066</t>
        </is>
      </c>
      <c r="F4048" s="550" t="n">
        <v>46063</v>
      </c>
      <c r="G4048" t="n">
        <v>17535</v>
      </c>
      <c r="H4048" t="inlineStr">
        <is>
          <t>COPO DESCARTAVEL ULTRACOPOS 330ML C/2000UN</t>
        </is>
      </c>
      <c r="I4048" t="inlineStr">
        <is>
          <t>DESCARTAVEIS/HIGIENE E LIMPEZA</t>
        </is>
      </c>
      <c r="J4048" t="n">
        <v>2</v>
      </c>
      <c r="K4048" t="inlineStr">
        <is>
          <t>UN</t>
        </is>
      </c>
      <c r="L4048" t="n">
        <v>247.8</v>
      </c>
      <c r="M4048" t="n">
        <v>123.9</v>
      </c>
      <c r="N4048" t="inlineStr">
        <is>
          <t>DESCARTAVEIS - DESCONTO DA ESPONJA</t>
        </is>
      </c>
      <c r="O4048" t="inlineStr">
        <is>
          <t>02/2026</t>
        </is>
      </c>
    </row>
    <row r="4049">
      <c r="A4049" t="n">
        <v>212578</v>
      </c>
      <c r="B4049" t="n">
        <v>122</v>
      </c>
      <c r="C4049" t="inlineStr">
        <is>
          <t>Arcos</t>
        </is>
      </c>
      <c r="D4049" t="inlineStr">
        <is>
          <t>WIDE STOCK COMERCIO E DISTRIBUICAO LTDA</t>
        </is>
      </c>
      <c r="E4049" t="inlineStr">
        <is>
          <t>427066</t>
        </is>
      </c>
      <c r="F4049" s="550" t="n">
        <v>46063</v>
      </c>
      <c r="G4049" t="n">
        <v>21703</v>
      </c>
      <c r="H4049" t="inlineStr">
        <is>
          <t>PALITO DE DENTE BAMBU 2,0 X 65MM CX C/500</t>
        </is>
      </c>
      <c r="I4049" t="inlineStr">
        <is>
          <t>DESCARTAVEIS/HIGIENE E LIMPEZA</t>
        </is>
      </c>
      <c r="J4049" t="n">
        <v>6</v>
      </c>
      <c r="K4049" t="inlineStr">
        <is>
          <t>UN</t>
        </is>
      </c>
      <c r="L4049" t="n">
        <v>58.8</v>
      </c>
      <c r="M4049" t="n">
        <v>9.800000000000001</v>
      </c>
      <c r="N4049" t="inlineStr">
        <is>
          <t>DESCARTAVEIS - DESCONTO DA ESPONJA</t>
        </is>
      </c>
      <c r="O4049" t="inlineStr">
        <is>
          <t>02/2026</t>
        </is>
      </c>
    </row>
    <row r="4050">
      <c r="A4050" t="n">
        <v>212574</v>
      </c>
      <c r="B4050" t="n">
        <v>122</v>
      </c>
      <c r="C4050" t="inlineStr">
        <is>
          <t>Arcos</t>
        </is>
      </c>
      <c r="D4050" t="inlineStr">
        <is>
          <t xml:space="preserve">FORTE ALIMENTOS COM. IMPORTAÇÃO LTDA </t>
        </is>
      </c>
      <c r="E4050" t="inlineStr">
        <is>
          <t>357789</t>
        </is>
      </c>
      <c r="F4050" s="550" t="n">
        <v>46063</v>
      </c>
      <c r="G4050" t="n">
        <v>19324</v>
      </c>
      <c r="H4050" t="inlineStr">
        <is>
          <t>QUEIJO MUSSARELA TRES MARIAS KG</t>
        </is>
      </c>
      <c r="I4050" t="inlineStr">
        <is>
          <t>ALIMENTOS</t>
        </is>
      </c>
      <c r="J4050" t="n">
        <v>20.16</v>
      </c>
      <c r="K4050" t="inlineStr">
        <is>
          <t>KG</t>
        </is>
      </c>
      <c r="L4050" t="n">
        <v>599.5599999999999</v>
      </c>
      <c r="M4050" t="n">
        <v>29.740079</v>
      </c>
      <c r="N4050" t="inlineStr">
        <is>
          <t>ALIMENTOS</t>
        </is>
      </c>
      <c r="O4050" t="inlineStr">
        <is>
          <t>02/2026</t>
        </is>
      </c>
    </row>
    <row r="4051">
      <c r="A4051" t="n">
        <v>212571</v>
      </c>
      <c r="B4051" t="n">
        <v>122</v>
      </c>
      <c r="C4051" t="inlineStr">
        <is>
          <t>Arcos</t>
        </is>
      </c>
      <c r="D4051" t="inlineStr">
        <is>
          <t xml:space="preserve">LEITERIA DELICARI INDUSTRIA E COMERCIO LTDA </t>
        </is>
      </c>
      <c r="E4051" t="inlineStr">
        <is>
          <t>82035</t>
        </is>
      </c>
      <c r="F4051" s="550" t="n">
        <v>46063</v>
      </c>
      <c r="G4051" t="n">
        <v>25478</v>
      </c>
      <c r="H4051" t="inlineStr">
        <is>
          <t xml:space="preserve">LEITE INTEGRAL LEITISSIMO 1L </t>
        </is>
      </c>
      <c r="I4051" t="inlineStr">
        <is>
          <t>ALIMENTOS</t>
        </is>
      </c>
      <c r="J4051" t="n">
        <v>60</v>
      </c>
      <c r="K4051" t="inlineStr">
        <is>
          <t>UN</t>
        </is>
      </c>
      <c r="L4051" t="n">
        <v>513</v>
      </c>
      <c r="M4051" t="n">
        <v>8.550000000000001</v>
      </c>
      <c r="N4051" t="inlineStr">
        <is>
          <t>BEBIDAS</t>
        </is>
      </c>
      <c r="O4051" t="inlineStr">
        <is>
          <t>02/2026</t>
        </is>
      </c>
    </row>
    <row r="4052">
      <c r="A4052" t="n">
        <v>212568</v>
      </c>
      <c r="B4052" t="n">
        <v>122</v>
      </c>
      <c r="C4052" t="inlineStr">
        <is>
          <t>Arcos</t>
        </is>
      </c>
      <c r="D4052" t="inlineStr">
        <is>
          <t xml:space="preserve">LEITERIA CABRIOLA FROMAGES DE CHEVRE LTDA </t>
        </is>
      </c>
      <c r="E4052" t="inlineStr">
        <is>
          <t>48622</t>
        </is>
      </c>
      <c r="F4052" s="550" t="n">
        <v>46063</v>
      </c>
      <c r="G4052" t="n">
        <v>23082</v>
      </c>
      <c r="H4052" t="inlineStr">
        <is>
          <t>QUEIJO DE CABRA BOURSIN EM PASTA KG</t>
        </is>
      </c>
      <c r="I4052" t="inlineStr">
        <is>
          <t>ALIMENTOS</t>
        </is>
      </c>
      <c r="J4052" t="n">
        <v>10</v>
      </c>
      <c r="K4052" t="inlineStr">
        <is>
          <t>KG</t>
        </is>
      </c>
      <c r="L4052" t="n">
        <v>819</v>
      </c>
      <c r="M4052" t="n">
        <v>81.90000000000001</v>
      </c>
      <c r="N4052" t="inlineStr">
        <is>
          <t>ALIMENTOS</t>
        </is>
      </c>
      <c r="O4052" t="inlineStr">
        <is>
          <t>02/2026</t>
        </is>
      </c>
    </row>
    <row r="4053">
      <c r="A4053" t="n">
        <v>212557</v>
      </c>
      <c r="B4053" t="n">
        <v>122</v>
      </c>
      <c r="C4053" t="inlineStr">
        <is>
          <t>Arcos</t>
        </is>
      </c>
      <c r="D4053" t="inlineStr">
        <is>
          <t xml:space="preserve">HORTIFRUTI DO CHEF LTDA </t>
        </is>
      </c>
      <c r="E4053" t="inlineStr">
        <is>
          <t>29052</t>
        </is>
      </c>
      <c r="F4053" s="550" t="n">
        <v>46063</v>
      </c>
      <c r="G4053" t="n">
        <v>19634</v>
      </c>
      <c r="H4053" t="inlineStr">
        <is>
          <t>BERINJELA KG</t>
        </is>
      </c>
      <c r="I4053" t="inlineStr">
        <is>
          <t>ALIMENTOS</t>
        </is>
      </c>
      <c r="J4053" t="n">
        <v>1</v>
      </c>
      <c r="K4053" t="inlineStr">
        <is>
          <t>KG</t>
        </is>
      </c>
      <c r="L4053" t="n">
        <v>6.25</v>
      </c>
      <c r="M4053" t="n">
        <v>6.25</v>
      </c>
      <c r="N4053" t="inlineStr">
        <is>
          <t>ALIMENTOS</t>
        </is>
      </c>
      <c r="O4053" t="inlineStr">
        <is>
          <t>02/2026</t>
        </is>
      </c>
    </row>
    <row r="4054">
      <c r="A4054" t="n">
        <v>212557</v>
      </c>
      <c r="B4054" t="n">
        <v>122</v>
      </c>
      <c r="C4054" t="inlineStr">
        <is>
          <t>Arcos</t>
        </is>
      </c>
      <c r="D4054" t="inlineStr">
        <is>
          <t xml:space="preserve">HORTIFRUTI DO CHEF LTDA </t>
        </is>
      </c>
      <c r="E4054" t="inlineStr">
        <is>
          <t>29052</t>
        </is>
      </c>
      <c r="F4054" s="550" t="n">
        <v>46063</v>
      </c>
      <c r="G4054" t="n">
        <v>19589</v>
      </c>
      <c r="H4054" t="inlineStr">
        <is>
          <t>PEPINO JAPONES KG</t>
        </is>
      </c>
      <c r="I4054" t="inlineStr">
        <is>
          <t>ALIMENTOS</t>
        </is>
      </c>
      <c r="J4054" t="n">
        <v>1</v>
      </c>
      <c r="K4054" t="inlineStr">
        <is>
          <t>KG</t>
        </is>
      </c>
      <c r="L4054" t="n">
        <v>5</v>
      </c>
      <c r="M4054" t="n">
        <v>5</v>
      </c>
      <c r="N4054" t="inlineStr">
        <is>
          <t>ALIMENTOS</t>
        </is>
      </c>
      <c r="O4054" t="inlineStr">
        <is>
          <t>02/2026</t>
        </is>
      </c>
    </row>
    <row r="4055">
      <c r="A4055" t="n">
        <v>212557</v>
      </c>
      <c r="B4055" t="n">
        <v>122</v>
      </c>
      <c r="C4055" t="inlineStr">
        <is>
          <t>Arcos</t>
        </is>
      </c>
      <c r="D4055" t="inlineStr">
        <is>
          <t xml:space="preserve">HORTIFRUTI DO CHEF LTDA </t>
        </is>
      </c>
      <c r="E4055" t="inlineStr">
        <is>
          <t>29052</t>
        </is>
      </c>
      <c r="F4055" s="550" t="n">
        <v>46063</v>
      </c>
      <c r="G4055" t="n">
        <v>24509</v>
      </c>
      <c r="H4055" t="inlineStr">
        <is>
          <t>CEBOLA BRANCA KG</t>
        </is>
      </c>
      <c r="I4055" t="inlineStr">
        <is>
          <t>ALIMENTOS</t>
        </is>
      </c>
      <c r="J4055" t="n">
        <v>5</v>
      </c>
      <c r="K4055" t="inlineStr">
        <is>
          <t>KG</t>
        </is>
      </c>
      <c r="L4055" t="n">
        <v>9.4</v>
      </c>
      <c r="M4055" t="n">
        <v>1.88</v>
      </c>
      <c r="N4055" t="inlineStr">
        <is>
          <t>ALIMENTOS</t>
        </is>
      </c>
      <c r="O4055" t="inlineStr">
        <is>
          <t>02/2026</t>
        </is>
      </c>
    </row>
    <row r="4056">
      <c r="A4056" t="n">
        <v>212557</v>
      </c>
      <c r="B4056" t="n">
        <v>122</v>
      </c>
      <c r="C4056" t="inlineStr">
        <is>
          <t>Arcos</t>
        </is>
      </c>
      <c r="D4056" t="inlineStr">
        <is>
          <t xml:space="preserve">HORTIFRUTI DO CHEF LTDA </t>
        </is>
      </c>
      <c r="E4056" t="inlineStr">
        <is>
          <t>29052</t>
        </is>
      </c>
      <c r="F4056" s="550" t="n">
        <v>46063</v>
      </c>
      <c r="G4056" t="n">
        <v>19502</v>
      </c>
      <c r="H4056" t="inlineStr">
        <is>
          <t>ALFACE CRESPA ROXA KG</t>
        </is>
      </c>
      <c r="I4056" t="inlineStr">
        <is>
          <t>ALIMENTOS</t>
        </is>
      </c>
      <c r="J4056" t="n">
        <v>1</v>
      </c>
      <c r="K4056" t="inlineStr">
        <is>
          <t>KG</t>
        </is>
      </c>
      <c r="L4056" t="n">
        <v>25</v>
      </c>
      <c r="M4056" t="n">
        <v>25</v>
      </c>
      <c r="N4056" t="inlineStr">
        <is>
          <t>ALIMENTOS</t>
        </is>
      </c>
      <c r="O4056" t="inlineStr">
        <is>
          <t>02/2026</t>
        </is>
      </c>
    </row>
    <row r="4057">
      <c r="A4057" t="n">
        <v>212557</v>
      </c>
      <c r="B4057" t="n">
        <v>122</v>
      </c>
      <c r="C4057" t="inlineStr">
        <is>
          <t>Arcos</t>
        </is>
      </c>
      <c r="D4057" t="inlineStr">
        <is>
          <t xml:space="preserve">HORTIFRUTI DO CHEF LTDA </t>
        </is>
      </c>
      <c r="E4057" t="inlineStr">
        <is>
          <t>29052</t>
        </is>
      </c>
      <c r="F4057" s="550" t="n">
        <v>46063</v>
      </c>
      <c r="G4057" t="n">
        <v>19721</v>
      </c>
      <c r="H4057" t="inlineStr">
        <is>
          <t>ROMA KG</t>
        </is>
      </c>
      <c r="I4057" t="inlineStr">
        <is>
          <t>ALIMENTOS</t>
        </is>
      </c>
      <c r="J4057" t="n">
        <v>1.2</v>
      </c>
      <c r="K4057" t="inlineStr">
        <is>
          <t>KG</t>
        </is>
      </c>
      <c r="L4057" t="n">
        <v>51</v>
      </c>
      <c r="M4057" t="n">
        <v>42.5</v>
      </c>
      <c r="N4057" t="inlineStr">
        <is>
          <t>ALIMENTOS</t>
        </is>
      </c>
      <c r="O4057" t="inlineStr">
        <is>
          <t>02/2026</t>
        </is>
      </c>
    </row>
    <row r="4058">
      <c r="A4058" t="n">
        <v>212557</v>
      </c>
      <c r="B4058" t="n">
        <v>122</v>
      </c>
      <c r="C4058" t="inlineStr">
        <is>
          <t>Arcos</t>
        </is>
      </c>
      <c r="D4058" t="inlineStr">
        <is>
          <t xml:space="preserve">HORTIFRUTI DO CHEF LTDA </t>
        </is>
      </c>
      <c r="E4058" t="inlineStr">
        <is>
          <t>29052</t>
        </is>
      </c>
      <c r="F4058" s="550" t="n">
        <v>46063</v>
      </c>
      <c r="G4058" t="n">
        <v>19751</v>
      </c>
      <c r="H4058" t="inlineStr">
        <is>
          <t>LIMAO SICILIANO KG</t>
        </is>
      </c>
      <c r="I4058" t="inlineStr">
        <is>
          <t>ALIMENTOS</t>
        </is>
      </c>
      <c r="J4058" t="n">
        <v>1</v>
      </c>
      <c r="K4058" t="inlineStr">
        <is>
          <t>KG</t>
        </is>
      </c>
      <c r="L4058" t="n">
        <v>15</v>
      </c>
      <c r="M4058" t="n">
        <v>15</v>
      </c>
      <c r="N4058" t="inlineStr">
        <is>
          <t>ALIMENTOS</t>
        </is>
      </c>
      <c r="O4058" t="inlineStr">
        <is>
          <t>02/2026</t>
        </is>
      </c>
    </row>
    <row r="4059">
      <c r="A4059" t="n">
        <v>212557</v>
      </c>
      <c r="B4059" t="n">
        <v>122</v>
      </c>
      <c r="C4059" t="inlineStr">
        <is>
          <t>Arcos</t>
        </is>
      </c>
      <c r="D4059" t="inlineStr">
        <is>
          <t xml:space="preserve">HORTIFRUTI DO CHEF LTDA </t>
        </is>
      </c>
      <c r="E4059" t="inlineStr">
        <is>
          <t>29052</t>
        </is>
      </c>
      <c r="F4059" s="550" t="n">
        <v>46063</v>
      </c>
      <c r="G4059" t="n">
        <v>19617</v>
      </c>
      <c r="H4059" t="inlineStr">
        <is>
          <t>COENTRO KG</t>
        </is>
      </c>
      <c r="I4059" t="inlineStr">
        <is>
          <t>ALIMENTOS</t>
        </is>
      </c>
      <c r="J4059" t="n">
        <v>0.2</v>
      </c>
      <c r="K4059" t="inlineStr">
        <is>
          <t>KG</t>
        </is>
      </c>
      <c r="L4059" t="n">
        <v>7.25</v>
      </c>
      <c r="M4059" t="n">
        <v>36.25</v>
      </c>
      <c r="N4059" t="inlineStr">
        <is>
          <t>ALIMENTOS</t>
        </is>
      </c>
      <c r="O4059" t="inlineStr">
        <is>
          <t>02/2026</t>
        </is>
      </c>
    </row>
    <row r="4060">
      <c r="A4060" t="n">
        <v>212557</v>
      </c>
      <c r="B4060" t="n">
        <v>122</v>
      </c>
      <c r="C4060" t="inlineStr">
        <is>
          <t>Arcos</t>
        </is>
      </c>
      <c r="D4060" t="inlineStr">
        <is>
          <t xml:space="preserve">HORTIFRUTI DO CHEF LTDA </t>
        </is>
      </c>
      <c r="E4060" t="inlineStr">
        <is>
          <t>29052</t>
        </is>
      </c>
      <c r="F4060" s="550" t="n">
        <v>46063</v>
      </c>
      <c r="G4060" t="n">
        <v>19846</v>
      </c>
      <c r="H4060" t="inlineStr">
        <is>
          <t>BROTO DE MOYASHI GRANEL KG</t>
        </is>
      </c>
      <c r="I4060" t="inlineStr">
        <is>
          <t>ALIMENTOS</t>
        </is>
      </c>
      <c r="J4060" t="n">
        <v>0.5</v>
      </c>
      <c r="K4060" t="inlineStr">
        <is>
          <t>KG</t>
        </is>
      </c>
      <c r="L4060" t="n">
        <v>9.380000000000001</v>
      </c>
      <c r="M4060" t="n">
        <v>18.76</v>
      </c>
      <c r="N4060" t="inlineStr">
        <is>
          <t>ALIMENTOS</t>
        </is>
      </c>
      <c r="O4060" t="inlineStr">
        <is>
          <t>02/2026</t>
        </is>
      </c>
    </row>
    <row r="4061">
      <c r="A4061" t="n">
        <v>212557</v>
      </c>
      <c r="B4061" t="n">
        <v>122</v>
      </c>
      <c r="C4061" t="inlineStr">
        <is>
          <t>Arcos</t>
        </is>
      </c>
      <c r="D4061" t="inlineStr">
        <is>
          <t xml:space="preserve">HORTIFRUTI DO CHEF LTDA </t>
        </is>
      </c>
      <c r="E4061" t="inlineStr">
        <is>
          <t>29052</t>
        </is>
      </c>
      <c r="F4061" s="550" t="n">
        <v>46063</v>
      </c>
      <c r="G4061" t="n">
        <v>23186</v>
      </c>
      <c r="H4061" t="inlineStr">
        <is>
          <t>TOMATE CARMEM SALADA KG</t>
        </is>
      </c>
      <c r="I4061" t="inlineStr">
        <is>
          <t>ALIMENTOS</t>
        </is>
      </c>
      <c r="J4061" t="n">
        <v>10</v>
      </c>
      <c r="K4061" t="inlineStr">
        <is>
          <t>KG</t>
        </is>
      </c>
      <c r="L4061" t="n">
        <v>62.5</v>
      </c>
      <c r="M4061" t="n">
        <v>6.25</v>
      </c>
      <c r="N4061" t="inlineStr">
        <is>
          <t>ALIMENTOS</t>
        </is>
      </c>
      <c r="O4061" t="inlineStr">
        <is>
          <t>02/2026</t>
        </is>
      </c>
    </row>
    <row r="4062">
      <c r="A4062" t="n">
        <v>212557</v>
      </c>
      <c r="B4062" t="n">
        <v>122</v>
      </c>
      <c r="C4062" t="inlineStr">
        <is>
          <t>Arcos</t>
        </is>
      </c>
      <c r="D4062" t="inlineStr">
        <is>
          <t xml:space="preserve">HORTIFRUTI DO CHEF LTDA </t>
        </is>
      </c>
      <c r="E4062" t="inlineStr">
        <is>
          <t>29052</t>
        </is>
      </c>
      <c r="F4062" s="550" t="n">
        <v>46063</v>
      </c>
      <c r="G4062" t="n">
        <v>23184</v>
      </c>
      <c r="H4062" t="inlineStr">
        <is>
          <t>TOMATE CEREJA KG</t>
        </is>
      </c>
      <c r="I4062" t="inlineStr">
        <is>
          <t>ALIMENTOS</t>
        </is>
      </c>
      <c r="J4062" t="n">
        <v>0.5</v>
      </c>
      <c r="K4062" t="inlineStr">
        <is>
          <t>KG</t>
        </is>
      </c>
      <c r="L4062" t="n">
        <v>4.38</v>
      </c>
      <c r="M4062" t="n">
        <v>8.76</v>
      </c>
      <c r="N4062" t="inlineStr">
        <is>
          <t>ALIMENTOS</t>
        </is>
      </c>
      <c r="O4062" t="inlineStr">
        <is>
          <t>02/2026</t>
        </is>
      </c>
    </row>
    <row r="4063">
      <c r="A4063" t="n">
        <v>212553</v>
      </c>
      <c r="B4063" t="n">
        <v>122</v>
      </c>
      <c r="C4063" t="inlineStr">
        <is>
          <t>Arcos</t>
        </is>
      </c>
      <c r="D4063" t="inlineStr">
        <is>
          <t>CECILIA TSUYACO ARAKI SILVA LTDA</t>
        </is>
      </c>
      <c r="E4063" t="inlineStr">
        <is>
          <t>386641</t>
        </is>
      </c>
      <c r="F4063" s="550" t="n">
        <v>46063</v>
      </c>
      <c r="G4063" t="n">
        <v>19621</v>
      </c>
      <c r="H4063" t="inlineStr">
        <is>
          <t>CENOURA KG</t>
        </is>
      </c>
      <c r="I4063" t="inlineStr">
        <is>
          <t>ALIMENTOS</t>
        </is>
      </c>
      <c r="J4063" t="n">
        <v>5</v>
      </c>
      <c r="K4063" t="inlineStr">
        <is>
          <t>KG</t>
        </is>
      </c>
      <c r="L4063" t="n">
        <v>13.75</v>
      </c>
      <c r="M4063" t="n">
        <v>2.75</v>
      </c>
      <c r="N4063" t="inlineStr">
        <is>
          <t>ALIMENTOS</t>
        </is>
      </c>
      <c r="O4063" t="inlineStr">
        <is>
          <t>02/2026</t>
        </is>
      </c>
    </row>
    <row r="4064">
      <c r="A4064" t="n">
        <v>212553</v>
      </c>
      <c r="B4064" t="n">
        <v>122</v>
      </c>
      <c r="C4064" t="inlineStr">
        <is>
          <t>Arcos</t>
        </is>
      </c>
      <c r="D4064" t="inlineStr">
        <is>
          <t>CECILIA TSUYACO ARAKI SILVA LTDA</t>
        </is>
      </c>
      <c r="E4064" t="inlineStr">
        <is>
          <t>386641</t>
        </is>
      </c>
      <c r="F4064" s="550" t="n">
        <v>46063</v>
      </c>
      <c r="G4064" t="n">
        <v>19506</v>
      </c>
      <c r="H4064" t="inlineStr">
        <is>
          <t>ALECRIM KG</t>
        </is>
      </c>
      <c r="I4064" t="inlineStr">
        <is>
          <t>ALIMENTOS</t>
        </is>
      </c>
      <c r="J4064" t="n">
        <v>1</v>
      </c>
      <c r="K4064" t="inlineStr">
        <is>
          <t>KG</t>
        </is>
      </c>
      <c r="L4064" t="n">
        <v>38</v>
      </c>
      <c r="M4064" t="n">
        <v>38</v>
      </c>
      <c r="N4064" t="inlineStr">
        <is>
          <t>ALIMENTOS</t>
        </is>
      </c>
      <c r="O4064" t="inlineStr">
        <is>
          <t>02/2026</t>
        </is>
      </c>
    </row>
    <row r="4065">
      <c r="A4065" t="n">
        <v>212553</v>
      </c>
      <c r="B4065" t="n">
        <v>122</v>
      </c>
      <c r="C4065" t="inlineStr">
        <is>
          <t>Arcos</t>
        </is>
      </c>
      <c r="D4065" t="inlineStr">
        <is>
          <t>CECILIA TSUYACO ARAKI SILVA LTDA</t>
        </is>
      </c>
      <c r="E4065" t="inlineStr">
        <is>
          <t>386641</t>
        </is>
      </c>
      <c r="F4065" s="550" t="n">
        <v>46063</v>
      </c>
      <c r="G4065" t="n">
        <v>19505</v>
      </c>
      <c r="H4065" t="inlineStr">
        <is>
          <t>ALFACE AMERICANA KG</t>
        </is>
      </c>
      <c r="I4065" t="inlineStr">
        <is>
          <t>ALIMENTOS</t>
        </is>
      </c>
      <c r="J4065" t="n">
        <v>1</v>
      </c>
      <c r="K4065" t="inlineStr">
        <is>
          <t>KG</t>
        </is>
      </c>
      <c r="L4065" t="n">
        <v>14</v>
      </c>
      <c r="M4065" t="n">
        <v>14</v>
      </c>
      <c r="N4065" t="inlineStr">
        <is>
          <t>ALIMENTOS</t>
        </is>
      </c>
      <c r="O4065" t="inlineStr">
        <is>
          <t>02/2026</t>
        </is>
      </c>
    </row>
    <row r="4066">
      <c r="A4066" t="n">
        <v>212553</v>
      </c>
      <c r="B4066" t="n">
        <v>122</v>
      </c>
      <c r="C4066" t="inlineStr">
        <is>
          <t>Arcos</t>
        </is>
      </c>
      <c r="D4066" t="inlineStr">
        <is>
          <t>CECILIA TSUYACO ARAKI SILVA LTDA</t>
        </is>
      </c>
      <c r="E4066" t="inlineStr">
        <is>
          <t>386641</t>
        </is>
      </c>
      <c r="F4066" s="550" t="n">
        <v>46063</v>
      </c>
      <c r="G4066" t="n">
        <v>19476</v>
      </c>
      <c r="H4066" t="inlineStr">
        <is>
          <t>MANJERICAO KG</t>
        </is>
      </c>
      <c r="I4066" t="inlineStr">
        <is>
          <t>ALIMENTOS</t>
        </is>
      </c>
      <c r="J4066" t="n">
        <v>0.3</v>
      </c>
      <c r="K4066" t="inlineStr">
        <is>
          <t>KG</t>
        </is>
      </c>
      <c r="L4066" t="n">
        <v>19.5</v>
      </c>
      <c r="M4066" t="n">
        <v>65</v>
      </c>
      <c r="N4066" t="inlineStr">
        <is>
          <t>ALIMENTOS</t>
        </is>
      </c>
      <c r="O4066" t="inlineStr">
        <is>
          <t>02/2026</t>
        </is>
      </c>
    </row>
    <row r="4067">
      <c r="A4067" t="n">
        <v>212553</v>
      </c>
      <c r="B4067" t="n">
        <v>122</v>
      </c>
      <c r="C4067" t="inlineStr">
        <is>
          <t>Arcos</t>
        </is>
      </c>
      <c r="D4067" t="inlineStr">
        <is>
          <t>CECILIA TSUYACO ARAKI SILVA LTDA</t>
        </is>
      </c>
      <c r="E4067" t="inlineStr">
        <is>
          <t>386641</t>
        </is>
      </c>
      <c r="F4067" s="550" t="n">
        <v>46063</v>
      </c>
      <c r="G4067" t="n">
        <v>19488</v>
      </c>
      <c r="H4067" t="inlineStr">
        <is>
          <t>CEBOLINHA KG</t>
        </is>
      </c>
      <c r="I4067" t="inlineStr">
        <is>
          <t>ALIMENTOS</t>
        </is>
      </c>
      <c r="J4067" t="n">
        <v>0.8</v>
      </c>
      <c r="K4067" t="inlineStr">
        <is>
          <t>KG</t>
        </is>
      </c>
      <c r="L4067" t="n">
        <v>11.2</v>
      </c>
      <c r="M4067" t="n">
        <v>14</v>
      </c>
      <c r="N4067" t="inlineStr">
        <is>
          <t>ALIMENTOS</t>
        </is>
      </c>
      <c r="O4067" t="inlineStr">
        <is>
          <t>02/2026</t>
        </is>
      </c>
    </row>
    <row r="4068">
      <c r="A4068" t="n">
        <v>212553</v>
      </c>
      <c r="B4068" t="n">
        <v>122</v>
      </c>
      <c r="C4068" t="inlineStr">
        <is>
          <t>Arcos</t>
        </is>
      </c>
      <c r="D4068" t="inlineStr">
        <is>
          <t>CECILIA TSUYACO ARAKI SILVA LTDA</t>
        </is>
      </c>
      <c r="E4068" t="inlineStr">
        <is>
          <t>386641</t>
        </is>
      </c>
      <c r="F4068" s="550" t="n">
        <v>46063</v>
      </c>
      <c r="G4068" t="n">
        <v>19558</v>
      </c>
      <c r="H4068" t="inlineStr">
        <is>
          <t>QUIABO KG</t>
        </is>
      </c>
      <c r="I4068" t="inlineStr">
        <is>
          <t>ALIMENTOS</t>
        </is>
      </c>
      <c r="J4068" t="n">
        <v>0.6</v>
      </c>
      <c r="K4068" t="inlineStr">
        <is>
          <t>KG</t>
        </is>
      </c>
      <c r="L4068" t="n">
        <v>9</v>
      </c>
      <c r="M4068" t="n">
        <v>15</v>
      </c>
      <c r="N4068" t="inlineStr">
        <is>
          <t>ALIMENTOS</t>
        </is>
      </c>
      <c r="O4068" t="inlineStr">
        <is>
          <t>02/2026</t>
        </is>
      </c>
    </row>
    <row r="4069">
      <c r="A4069" t="n">
        <v>212553</v>
      </c>
      <c r="B4069" t="n">
        <v>122</v>
      </c>
      <c r="C4069" t="inlineStr">
        <is>
          <t>Arcos</t>
        </is>
      </c>
      <c r="D4069" t="inlineStr">
        <is>
          <t>CECILIA TSUYACO ARAKI SILVA LTDA</t>
        </is>
      </c>
      <c r="E4069" t="inlineStr">
        <is>
          <t>386641</t>
        </is>
      </c>
      <c r="F4069" s="550" t="n">
        <v>46063</v>
      </c>
      <c r="G4069" t="n">
        <v>19567</v>
      </c>
      <c r="H4069" t="inlineStr">
        <is>
          <t>PIMENTA JAMAICA EM GRAO KG</t>
        </is>
      </c>
      <c r="I4069" t="inlineStr">
        <is>
          <t>ALIMENTOS</t>
        </is>
      </c>
      <c r="J4069" t="n">
        <v>2</v>
      </c>
      <c r="K4069" t="inlineStr">
        <is>
          <t>KG</t>
        </is>
      </c>
      <c r="L4069" t="n">
        <v>340</v>
      </c>
      <c r="M4069" t="n">
        <v>170</v>
      </c>
      <c r="N4069" t="inlineStr">
        <is>
          <t>ALIMENTOS</t>
        </is>
      </c>
      <c r="O4069" t="inlineStr">
        <is>
          <t>02/2026</t>
        </is>
      </c>
    </row>
    <row r="4070">
      <c r="A4070" t="n">
        <v>212553</v>
      </c>
      <c r="B4070" t="n">
        <v>122</v>
      </c>
      <c r="C4070" t="inlineStr">
        <is>
          <t>Arcos</t>
        </is>
      </c>
      <c r="D4070" t="inlineStr">
        <is>
          <t>CECILIA TSUYACO ARAKI SILVA LTDA</t>
        </is>
      </c>
      <c r="E4070" t="inlineStr">
        <is>
          <t>386641</t>
        </is>
      </c>
      <c r="F4070" s="550" t="n">
        <v>46063</v>
      </c>
      <c r="G4070" t="n">
        <v>23236</v>
      </c>
      <c r="H4070" t="inlineStr">
        <is>
          <t>COUVE MANTEIGA KG</t>
        </is>
      </c>
      <c r="I4070" t="inlineStr">
        <is>
          <t>ALIMENTOS</t>
        </is>
      </c>
      <c r="J4070" t="n">
        <v>1.5</v>
      </c>
      <c r="K4070" t="inlineStr">
        <is>
          <t>KG</t>
        </is>
      </c>
      <c r="L4070" t="n">
        <v>10.2</v>
      </c>
      <c r="M4070" t="n">
        <v>6.8</v>
      </c>
      <c r="N4070" t="inlineStr">
        <is>
          <t>ALIMENTOS</t>
        </is>
      </c>
      <c r="O4070" t="inlineStr">
        <is>
          <t>02/2026</t>
        </is>
      </c>
    </row>
    <row r="4071">
      <c r="A4071" t="n">
        <v>212553</v>
      </c>
      <c r="B4071" t="n">
        <v>122</v>
      </c>
      <c r="C4071" t="inlineStr">
        <is>
          <t>Arcos</t>
        </is>
      </c>
      <c r="D4071" t="inlineStr">
        <is>
          <t>CECILIA TSUYACO ARAKI SILVA LTDA</t>
        </is>
      </c>
      <c r="E4071" t="inlineStr">
        <is>
          <t>386641</t>
        </is>
      </c>
      <c r="F4071" s="550" t="n">
        <v>46063</v>
      </c>
      <c r="G4071" t="n">
        <v>23390</v>
      </c>
      <c r="H4071" t="inlineStr">
        <is>
          <t>BANANA DA TERRA KG</t>
        </is>
      </c>
      <c r="I4071" t="inlineStr">
        <is>
          <t>ALIMENTOS</t>
        </is>
      </c>
      <c r="J4071" t="n">
        <v>5</v>
      </c>
      <c r="K4071" t="inlineStr">
        <is>
          <t>KG</t>
        </is>
      </c>
      <c r="L4071" t="n">
        <v>42.5</v>
      </c>
      <c r="M4071" t="n">
        <v>8.5</v>
      </c>
      <c r="N4071" t="inlineStr">
        <is>
          <t>ALIMENTOS</t>
        </is>
      </c>
      <c r="O4071" t="inlineStr">
        <is>
          <t>02/2026</t>
        </is>
      </c>
    </row>
    <row r="4072">
      <c r="A4072" t="n">
        <v>212553</v>
      </c>
      <c r="B4072" t="n">
        <v>122</v>
      </c>
      <c r="C4072" t="inlineStr">
        <is>
          <t>Arcos</t>
        </is>
      </c>
      <c r="D4072" t="inlineStr">
        <is>
          <t>CECILIA TSUYACO ARAKI SILVA LTDA</t>
        </is>
      </c>
      <c r="E4072" t="inlineStr">
        <is>
          <t>386641</t>
        </is>
      </c>
      <c r="F4072" s="550" t="n">
        <v>46063</v>
      </c>
      <c r="G4072" t="n">
        <v>19472</v>
      </c>
      <c r="H4072" t="inlineStr">
        <is>
          <t>RUCULA KG</t>
        </is>
      </c>
      <c r="I4072" t="inlineStr">
        <is>
          <t>ALIMENTOS</t>
        </is>
      </c>
      <c r="J4072" t="n">
        <v>1.5</v>
      </c>
      <c r="K4072" t="inlineStr">
        <is>
          <t>KG</t>
        </is>
      </c>
      <c r="L4072" t="n">
        <v>40.5</v>
      </c>
      <c r="M4072" t="n">
        <v>27</v>
      </c>
      <c r="N4072" t="inlineStr">
        <is>
          <t>ALIMENTOS</t>
        </is>
      </c>
      <c r="O4072" t="inlineStr">
        <is>
          <t>02/2026</t>
        </is>
      </c>
    </row>
    <row r="4073">
      <c r="A4073" t="n">
        <v>212553</v>
      </c>
      <c r="B4073" t="n">
        <v>122</v>
      </c>
      <c r="C4073" t="inlineStr">
        <is>
          <t>Arcos</t>
        </is>
      </c>
      <c r="D4073" t="inlineStr">
        <is>
          <t>CECILIA TSUYACO ARAKI SILVA LTDA</t>
        </is>
      </c>
      <c r="E4073" t="inlineStr">
        <is>
          <t>386641</t>
        </is>
      </c>
      <c r="F4073" s="550" t="n">
        <v>46063</v>
      </c>
      <c r="G4073" t="n">
        <v>24037</v>
      </c>
      <c r="H4073" t="inlineStr">
        <is>
          <t>ALHO TRITURADO FRITO</t>
        </is>
      </c>
      <c r="I4073" t="inlineStr">
        <is>
          <t>ALIMENTOS</t>
        </is>
      </c>
      <c r="J4073" t="n">
        <v>3</v>
      </c>
      <c r="K4073" t="inlineStr">
        <is>
          <t>KG</t>
        </is>
      </c>
      <c r="L4073" t="n">
        <v>58.5</v>
      </c>
      <c r="M4073" t="n">
        <v>19.5</v>
      </c>
      <c r="N4073" t="inlineStr">
        <is>
          <t>ALIMENTOS</t>
        </is>
      </c>
      <c r="O4073" t="inlineStr">
        <is>
          <t>02/2026</t>
        </is>
      </c>
    </row>
    <row r="4074">
      <c r="A4074" t="n">
        <v>212509</v>
      </c>
      <c r="B4074" t="n">
        <v>122</v>
      </c>
      <c r="C4074" t="inlineStr">
        <is>
          <t>Arcos</t>
        </is>
      </c>
      <c r="D4074" t="inlineStr">
        <is>
          <t>MARIO PEDRO FELICIANO - HORTIFRUTI</t>
        </is>
      </c>
      <c r="E4074" t="inlineStr">
        <is>
          <t>467408</t>
        </is>
      </c>
      <c r="F4074" s="550" t="n">
        <v>46063</v>
      </c>
      <c r="G4074" t="n">
        <v>24083</v>
      </c>
      <c r="H4074" t="inlineStr">
        <is>
          <t>BATATA ASTERIX GRAUDA NOIVA KG</t>
        </is>
      </c>
      <c r="I4074" t="inlineStr">
        <is>
          <t>ALIMENTOS</t>
        </is>
      </c>
      <c r="J4074" t="n">
        <v>75</v>
      </c>
      <c r="K4074" t="inlineStr">
        <is>
          <t>KG</t>
        </is>
      </c>
      <c r="L4074" t="n">
        <v>304.5</v>
      </c>
      <c r="M4074" t="n">
        <v>4.06</v>
      </c>
      <c r="N4074" t="inlineStr">
        <is>
          <t>ALIMENTOS</t>
        </is>
      </c>
      <c r="O4074" t="inlineStr">
        <is>
          <t>02/2026</t>
        </is>
      </c>
    </row>
    <row r="4075">
      <c r="A4075" t="n">
        <v>212509</v>
      </c>
      <c r="B4075" t="n">
        <v>122</v>
      </c>
      <c r="C4075" t="inlineStr">
        <is>
          <t>Arcos</t>
        </is>
      </c>
      <c r="D4075" t="inlineStr">
        <is>
          <t>MARIO PEDRO FELICIANO - HORTIFRUTI</t>
        </is>
      </c>
      <c r="E4075" t="inlineStr">
        <is>
          <t>467408</t>
        </is>
      </c>
      <c r="F4075" s="550" t="n">
        <v>46063</v>
      </c>
      <c r="G4075" t="n">
        <v>19480</v>
      </c>
      <c r="H4075" t="inlineStr">
        <is>
          <t>HORTELA HIDROPONICA KG</t>
        </is>
      </c>
      <c r="I4075" t="inlineStr">
        <is>
          <t>ALIMENTOS</t>
        </is>
      </c>
      <c r="J4075" t="n">
        <v>0.3</v>
      </c>
      <c r="K4075" t="inlineStr">
        <is>
          <t>KG</t>
        </is>
      </c>
      <c r="L4075" t="n">
        <v>5.22</v>
      </c>
      <c r="M4075" t="n">
        <v>17.4</v>
      </c>
      <c r="N4075" t="inlineStr">
        <is>
          <t>ALIMENTOS</t>
        </is>
      </c>
      <c r="O4075" t="inlineStr">
        <is>
          <t>02/2026</t>
        </is>
      </c>
    </row>
    <row r="4076">
      <c r="A4076" t="n">
        <v>212509</v>
      </c>
      <c r="B4076" t="n">
        <v>122</v>
      </c>
      <c r="C4076" t="inlineStr">
        <is>
          <t>Arcos</t>
        </is>
      </c>
      <c r="D4076" t="inlineStr">
        <is>
          <t>MARIO PEDRO FELICIANO - HORTIFRUTI</t>
        </is>
      </c>
      <c r="E4076" t="inlineStr">
        <is>
          <t>467408</t>
        </is>
      </c>
      <c r="F4076" s="550" t="n">
        <v>46063</v>
      </c>
      <c r="G4076" t="n">
        <v>19647</v>
      </c>
      <c r="H4076" t="inlineStr">
        <is>
          <t>ALHO PORO KG</t>
        </is>
      </c>
      <c r="I4076" t="inlineStr">
        <is>
          <t>ALIMENTOS</t>
        </is>
      </c>
      <c r="J4076" t="n">
        <v>0.6</v>
      </c>
      <c r="K4076" t="inlineStr">
        <is>
          <t>KG</t>
        </is>
      </c>
      <c r="L4076" t="n">
        <v>7.83</v>
      </c>
      <c r="M4076" t="n">
        <v>13.05</v>
      </c>
      <c r="N4076" t="inlineStr">
        <is>
          <t>ALIMENTOS</t>
        </is>
      </c>
      <c r="O4076" t="inlineStr">
        <is>
          <t>02/2026</t>
        </is>
      </c>
    </row>
    <row r="4077">
      <c r="A4077" t="n">
        <v>212509</v>
      </c>
      <c r="B4077" t="n">
        <v>122</v>
      </c>
      <c r="C4077" t="inlineStr">
        <is>
          <t>Arcos</t>
        </is>
      </c>
      <c r="D4077" t="inlineStr">
        <is>
          <t>MARIO PEDRO FELICIANO - HORTIFRUTI</t>
        </is>
      </c>
      <c r="E4077" t="inlineStr">
        <is>
          <t>467408</t>
        </is>
      </c>
      <c r="F4077" s="550" t="n">
        <v>46063</v>
      </c>
      <c r="G4077" t="n">
        <v>19626</v>
      </c>
      <c r="H4077" t="inlineStr">
        <is>
          <t>CEBOLA ECHALOTAS KG</t>
        </is>
      </c>
      <c r="I4077" t="inlineStr">
        <is>
          <t>ALIMENTOS</t>
        </is>
      </c>
      <c r="J4077" t="n">
        <v>0.67</v>
      </c>
      <c r="K4077" t="inlineStr">
        <is>
          <t>KG</t>
        </is>
      </c>
      <c r="L4077" t="n">
        <v>2.18</v>
      </c>
      <c r="M4077" t="n">
        <v>3.253731</v>
      </c>
      <c r="N4077" t="inlineStr">
        <is>
          <t>ALIMENTOS</t>
        </is>
      </c>
      <c r="O4077" t="inlineStr">
        <is>
          <t>02/2026</t>
        </is>
      </c>
    </row>
    <row r="4078">
      <c r="A4078" t="n">
        <v>212509</v>
      </c>
      <c r="B4078" t="n">
        <v>122</v>
      </c>
      <c r="C4078" t="inlineStr">
        <is>
          <t>Arcos</t>
        </is>
      </c>
      <c r="D4078" t="inlineStr">
        <is>
          <t>MARIO PEDRO FELICIANO - HORTIFRUTI</t>
        </is>
      </c>
      <c r="E4078" t="inlineStr">
        <is>
          <t>467408</t>
        </is>
      </c>
      <c r="F4078" s="550" t="n">
        <v>46063</v>
      </c>
      <c r="G4078" t="n">
        <v>23113</v>
      </c>
      <c r="H4078" t="inlineStr">
        <is>
          <t>SALSA KG</t>
        </is>
      </c>
      <c r="I4078" t="inlineStr">
        <is>
          <t>ALIMENTOS</t>
        </is>
      </c>
      <c r="J4078" t="n">
        <v>0.8</v>
      </c>
      <c r="K4078" t="inlineStr">
        <is>
          <t>KG</t>
        </is>
      </c>
      <c r="L4078" t="n">
        <v>8.869999999999999</v>
      </c>
      <c r="M4078" t="n">
        <v>11.0875</v>
      </c>
      <c r="N4078" t="inlineStr">
        <is>
          <t>ALIMENTOS</t>
        </is>
      </c>
      <c r="O4078" t="inlineStr">
        <is>
          <t>02/2026</t>
        </is>
      </c>
    </row>
    <row r="4079">
      <c r="A4079" t="n">
        <v>212509</v>
      </c>
      <c r="B4079" t="n">
        <v>122</v>
      </c>
      <c r="C4079" t="inlineStr">
        <is>
          <t>Arcos</t>
        </is>
      </c>
      <c r="D4079" t="inlineStr">
        <is>
          <t>MARIO PEDRO FELICIANO - HORTIFRUTI</t>
        </is>
      </c>
      <c r="E4079" t="inlineStr">
        <is>
          <t>467408</t>
        </is>
      </c>
      <c r="F4079" s="550" t="n">
        <v>46063</v>
      </c>
      <c r="G4079" t="n">
        <v>23198</v>
      </c>
      <c r="H4079" t="inlineStr">
        <is>
          <t>PIMENTAO VERMELHO KG</t>
        </is>
      </c>
      <c r="I4079" t="inlineStr">
        <is>
          <t>ALIMENTOS</t>
        </is>
      </c>
      <c r="J4079" t="n">
        <v>0.5</v>
      </c>
      <c r="K4079" t="inlineStr">
        <is>
          <t>KG</t>
        </is>
      </c>
      <c r="L4079" t="n">
        <v>9</v>
      </c>
      <c r="M4079" t="n">
        <v>18</v>
      </c>
      <c r="N4079" t="inlineStr">
        <is>
          <t>ALIMENTOS</t>
        </is>
      </c>
      <c r="O4079" t="inlineStr">
        <is>
          <t>02/2026</t>
        </is>
      </c>
    </row>
    <row r="4080">
      <c r="A4080" t="n">
        <v>212509</v>
      </c>
      <c r="B4080" t="n">
        <v>122</v>
      </c>
      <c r="C4080" t="inlineStr">
        <is>
          <t>Arcos</t>
        </is>
      </c>
      <c r="D4080" t="inlineStr">
        <is>
          <t>MARIO PEDRO FELICIANO - HORTIFRUTI</t>
        </is>
      </c>
      <c r="E4080" t="inlineStr">
        <is>
          <t>467408</t>
        </is>
      </c>
      <c r="F4080" s="550" t="n">
        <v>46063</v>
      </c>
      <c r="G4080" t="n">
        <v>23195</v>
      </c>
      <c r="H4080" t="inlineStr">
        <is>
          <t>RABANETE KG</t>
        </is>
      </c>
      <c r="I4080" t="inlineStr">
        <is>
          <t>ALIMENTOS</t>
        </is>
      </c>
      <c r="J4080" t="n">
        <v>0.4</v>
      </c>
      <c r="K4080" t="inlineStr">
        <is>
          <t>KG</t>
        </is>
      </c>
      <c r="L4080" t="n">
        <v>5.8</v>
      </c>
      <c r="M4080" t="n">
        <v>14.5</v>
      </c>
      <c r="N4080" t="inlineStr">
        <is>
          <t>ALIMENTOS</t>
        </is>
      </c>
      <c r="O4080" t="inlineStr">
        <is>
          <t>02/2026</t>
        </is>
      </c>
    </row>
    <row r="4081">
      <c r="A4081" t="n">
        <v>212509</v>
      </c>
      <c r="B4081" t="n">
        <v>122</v>
      </c>
      <c r="C4081" t="inlineStr">
        <is>
          <t>Arcos</t>
        </is>
      </c>
      <c r="D4081" t="inlineStr">
        <is>
          <t>MARIO PEDRO FELICIANO - HORTIFRUTI</t>
        </is>
      </c>
      <c r="E4081" t="inlineStr">
        <is>
          <t>467408</t>
        </is>
      </c>
      <c r="F4081" s="550" t="n">
        <v>46063</v>
      </c>
      <c r="G4081" t="n">
        <v>25647</v>
      </c>
      <c r="H4081" t="inlineStr">
        <is>
          <t>ACELGA BOK CHOY KG</t>
        </is>
      </c>
      <c r="I4081" t="inlineStr">
        <is>
          <t>ALIMENTOS</t>
        </is>
      </c>
      <c r="J4081" t="n">
        <v>0.9</v>
      </c>
      <c r="K4081" t="inlineStr">
        <is>
          <t>KG</t>
        </is>
      </c>
      <c r="L4081" t="n">
        <v>19.57</v>
      </c>
      <c r="M4081" t="n">
        <v>21.744444</v>
      </c>
      <c r="N4081" t="inlineStr">
        <is>
          <t>ALIMENTOS</t>
        </is>
      </c>
      <c r="O4081" t="inlineStr">
        <is>
          <t>02/2026</t>
        </is>
      </c>
    </row>
    <row r="4082">
      <c r="A4082" t="n">
        <v>212507</v>
      </c>
      <c r="B4082" t="n">
        <v>122</v>
      </c>
      <c r="C4082" t="inlineStr">
        <is>
          <t>Arcos</t>
        </is>
      </c>
      <c r="D4082" t="inlineStr">
        <is>
          <t>EMPORIO M&amp;L COMERCIO DE ALIM E BEBIDAS LTDA</t>
        </is>
      </c>
      <c r="E4082" t="inlineStr">
        <is>
          <t>495749</t>
        </is>
      </c>
      <c r="F4082" s="550" t="n">
        <v>46062</v>
      </c>
      <c r="G4082" t="n">
        <v>17716</v>
      </c>
      <c r="H4082" t="inlineStr">
        <is>
          <t>VINHO TINTO ALMADEN CABERNET SAUVIGNON 750ML</t>
        </is>
      </c>
      <c r="I4082" t="inlineStr">
        <is>
          <t>BEBIDAS</t>
        </is>
      </c>
      <c r="J4082" t="n">
        <v>12</v>
      </c>
      <c r="K4082" t="inlineStr">
        <is>
          <t>Gr</t>
        </is>
      </c>
      <c r="L4082" t="n">
        <v>309.6</v>
      </c>
      <c r="M4082" t="n">
        <v>25.8</v>
      </c>
      <c r="N4082" t="inlineStr">
        <is>
          <t>ALIMENTOS</t>
        </is>
      </c>
      <c r="O4082" t="inlineStr">
        <is>
          <t>02/2026</t>
        </is>
      </c>
    </row>
    <row r="4083">
      <c r="A4083" t="n">
        <v>212506</v>
      </c>
      <c r="B4083" t="n">
        <v>122</v>
      </c>
      <c r="C4083" t="inlineStr">
        <is>
          <t>Arcos</t>
        </is>
      </c>
      <c r="D4083" t="inlineStr">
        <is>
          <t>EMPORIO M&amp;L COMERCIO DE ALIM E BEBIDAS LTDA</t>
        </is>
      </c>
      <c r="E4083" t="inlineStr">
        <is>
          <t>495627</t>
        </is>
      </c>
      <c r="F4083" s="550" t="n">
        <v>46062</v>
      </c>
      <c r="G4083" t="n">
        <v>22721</v>
      </c>
      <c r="H4083" t="inlineStr">
        <is>
          <t>BACON MANTA KG</t>
        </is>
      </c>
      <c r="I4083" t="inlineStr">
        <is>
          <t>ALIMENTOS</t>
        </is>
      </c>
      <c r="J4083" t="n">
        <v>15.82</v>
      </c>
      <c r="K4083" t="inlineStr">
        <is>
          <t>KG</t>
        </is>
      </c>
      <c r="L4083" t="n">
        <v>447.71</v>
      </c>
      <c r="M4083" t="n">
        <v>28.300253</v>
      </c>
      <c r="N4083" t="inlineStr">
        <is>
          <t>ALIMENTOS</t>
        </is>
      </c>
      <c r="O4083" t="inlineStr">
        <is>
          <t>02/2026</t>
        </is>
      </c>
    </row>
    <row r="4084">
      <c r="A4084" t="n">
        <v>212501</v>
      </c>
      <c r="B4084" t="n">
        <v>122</v>
      </c>
      <c r="C4084" t="inlineStr">
        <is>
          <t>Arcos</t>
        </is>
      </c>
      <c r="D4084" t="inlineStr">
        <is>
          <t>WPP COMERCIO DE CARNES LTDA</t>
        </is>
      </c>
      <c r="E4084" t="inlineStr">
        <is>
          <t>77237</t>
        </is>
      </c>
      <c r="F4084" s="550" t="n">
        <v>46063</v>
      </c>
      <c r="G4084" t="n">
        <v>19034</v>
      </c>
      <c r="H4084" t="inlineStr">
        <is>
          <t>COXA E SOBRECOXA COM OSSO E COM PELE KG</t>
        </is>
      </c>
      <c r="I4084" t="inlineStr">
        <is>
          <t>ALIMENTOS</t>
        </is>
      </c>
      <c r="J4084" t="n">
        <v>20.9</v>
      </c>
      <c r="K4084" t="inlineStr">
        <is>
          <t>KG</t>
        </is>
      </c>
      <c r="L4084" t="n">
        <v>227.81</v>
      </c>
      <c r="M4084" t="n">
        <v>10.9</v>
      </c>
      <c r="N4084" t="inlineStr">
        <is>
          <t>ALIMENTOS</t>
        </is>
      </c>
      <c r="O4084" t="inlineStr">
        <is>
          <t>02/2026</t>
        </is>
      </c>
    </row>
    <row r="4085">
      <c r="A4085" t="n">
        <v>212501</v>
      </c>
      <c r="B4085" t="n">
        <v>122</v>
      </c>
      <c r="C4085" t="inlineStr">
        <is>
          <t>Arcos</t>
        </is>
      </c>
      <c r="D4085" t="inlineStr">
        <is>
          <t>WPP COMERCIO DE CARNES LTDA</t>
        </is>
      </c>
      <c r="E4085" t="inlineStr">
        <is>
          <t>77237</t>
        </is>
      </c>
      <c r="F4085" s="550" t="n">
        <v>46063</v>
      </c>
      <c r="G4085" t="n">
        <v>18832</v>
      </c>
      <c r="H4085" t="inlineStr">
        <is>
          <t>PATINHO MOIDO KG</t>
        </is>
      </c>
      <c r="I4085" t="inlineStr">
        <is>
          <t>ALIMENTOS</t>
        </is>
      </c>
      <c r="J4085" t="n">
        <v>15.7</v>
      </c>
      <c r="K4085" t="inlineStr">
        <is>
          <t>KG</t>
        </is>
      </c>
      <c r="L4085" t="n">
        <v>612.14</v>
      </c>
      <c r="M4085" t="n">
        <v>38.989809</v>
      </c>
      <c r="N4085" t="inlineStr">
        <is>
          <t>ALIMENTOS</t>
        </is>
      </c>
      <c r="O4085" t="inlineStr">
        <is>
          <t>02/2026</t>
        </is>
      </c>
    </row>
    <row r="4086">
      <c r="A4086" t="n">
        <v>212501</v>
      </c>
      <c r="B4086" t="n">
        <v>122</v>
      </c>
      <c r="C4086" t="inlineStr">
        <is>
          <t>Arcos</t>
        </is>
      </c>
      <c r="D4086" t="inlineStr">
        <is>
          <t>WPP COMERCIO DE CARNES LTDA</t>
        </is>
      </c>
      <c r="E4086" t="inlineStr">
        <is>
          <t>77237</t>
        </is>
      </c>
      <c r="F4086" s="550" t="n">
        <v>46063</v>
      </c>
      <c r="G4086" t="n">
        <v>25128</v>
      </c>
      <c r="H4086" t="inlineStr">
        <is>
          <t>COXAO MOLE EM CUBOS KG</t>
        </is>
      </c>
      <c r="I4086" t="inlineStr">
        <is>
          <t>ALIMENTOS</t>
        </is>
      </c>
      <c r="J4086" t="n">
        <v>15.8</v>
      </c>
      <c r="K4086" t="inlineStr">
        <is>
          <t>KG</t>
        </is>
      </c>
      <c r="L4086" t="n">
        <v>614.62</v>
      </c>
      <c r="M4086" t="n">
        <v>38.9</v>
      </c>
      <c r="N4086" t="inlineStr">
        <is>
          <t>ALIMENTOS</t>
        </is>
      </c>
      <c r="O4086" t="inlineStr">
        <is>
          <t>02/2026</t>
        </is>
      </c>
    </row>
    <row r="4087">
      <c r="A4087" t="n">
        <v>212501</v>
      </c>
      <c r="B4087" t="n">
        <v>122</v>
      </c>
      <c r="C4087" t="inlineStr">
        <is>
          <t>Arcos</t>
        </is>
      </c>
      <c r="D4087" t="inlineStr">
        <is>
          <t>WPP COMERCIO DE CARNES LTDA</t>
        </is>
      </c>
      <c r="E4087" t="inlineStr">
        <is>
          <t>77237</t>
        </is>
      </c>
      <c r="F4087" s="550" t="n">
        <v>46063</v>
      </c>
      <c r="G4087" t="n">
        <v>19017</v>
      </c>
      <c r="H4087" t="inlineStr">
        <is>
          <t>FILE DE FRANGO KG</t>
        </is>
      </c>
      <c r="I4087" t="inlineStr">
        <is>
          <t>ALIMENTOS</t>
        </is>
      </c>
      <c r="J4087" t="n">
        <v>20</v>
      </c>
      <c r="K4087" t="inlineStr">
        <is>
          <t>KG</t>
        </is>
      </c>
      <c r="L4087" t="n">
        <v>299.8</v>
      </c>
      <c r="M4087" t="n">
        <v>14.99</v>
      </c>
      <c r="N4087" t="inlineStr">
        <is>
          <t>ALIMENTOS</t>
        </is>
      </c>
      <c r="O4087" t="inlineStr">
        <is>
          <t>02/2026</t>
        </is>
      </c>
    </row>
    <row r="4088">
      <c r="A4088" t="n">
        <v>212498</v>
      </c>
      <c r="B4088" t="n">
        <v>122</v>
      </c>
      <c r="C4088" t="inlineStr">
        <is>
          <t>Arcos</t>
        </is>
      </c>
      <c r="D4088" t="inlineStr">
        <is>
          <t>ZAHIL IMPORTADORA LTDA</t>
        </is>
      </c>
      <c r="E4088" t="inlineStr">
        <is>
          <t>264665</t>
        </is>
      </c>
      <c r="F4088" s="550" t="n">
        <v>46062</v>
      </c>
      <c r="G4088" t="n">
        <v>17778</v>
      </c>
      <c r="H4088" t="inlineStr">
        <is>
          <t>VINHO BRANCO JEREZ FORTIF REAL TESOURO FINO 750ML</t>
        </is>
      </c>
      <c r="I4088" t="inlineStr">
        <is>
          <t>BEBIDAS</t>
        </is>
      </c>
      <c r="J4088" t="n">
        <v>12</v>
      </c>
      <c r="K4088" t="inlineStr">
        <is>
          <t>UN</t>
        </is>
      </c>
      <c r="L4088" t="n">
        <v>1380.6</v>
      </c>
      <c r="M4088" t="n">
        <v>115.05</v>
      </c>
      <c r="N4088" t="inlineStr">
        <is>
          <t>BEBIDAS</t>
        </is>
      </c>
      <c r="O4088" t="inlineStr">
        <is>
          <t>02/2026</t>
        </is>
      </c>
    </row>
    <row r="4089">
      <c r="A4089" t="n">
        <v>212498</v>
      </c>
      <c r="B4089" t="n">
        <v>122</v>
      </c>
      <c r="C4089" t="inlineStr">
        <is>
          <t>Arcos</t>
        </is>
      </c>
      <c r="D4089" t="inlineStr">
        <is>
          <t>ZAHIL IMPORTADORA LTDA</t>
        </is>
      </c>
      <c r="E4089" t="inlineStr">
        <is>
          <t>264665</t>
        </is>
      </c>
      <c r="F4089" s="550" t="n">
        <v>46062</v>
      </c>
      <c r="G4089" t="n">
        <v>21945</v>
      </c>
      <c r="H4089" t="inlineStr">
        <is>
          <t>VINHO BRANCO MASCARA FUEGO CHARDONNAY 750ML</t>
        </is>
      </c>
      <c r="I4089" t="inlineStr">
        <is>
          <t>BEBIDAS</t>
        </is>
      </c>
      <c r="J4089" t="n">
        <v>48</v>
      </c>
      <c r="K4089" t="inlineStr">
        <is>
          <t>GR</t>
        </is>
      </c>
      <c r="L4089" t="n">
        <v>1903.2</v>
      </c>
      <c r="M4089" t="n">
        <v>39.65</v>
      </c>
      <c r="N4089" t="inlineStr">
        <is>
          <t>BEBIDAS</t>
        </is>
      </c>
      <c r="O4089" t="inlineStr">
        <is>
          <t>02/2026</t>
        </is>
      </c>
    </row>
    <row r="4090">
      <c r="A4090" t="n">
        <v>212498</v>
      </c>
      <c r="B4090" t="n">
        <v>122</v>
      </c>
      <c r="C4090" t="inlineStr">
        <is>
          <t>Arcos</t>
        </is>
      </c>
      <c r="D4090" t="inlineStr">
        <is>
          <t>ZAHIL IMPORTADORA LTDA</t>
        </is>
      </c>
      <c r="E4090" t="inlineStr">
        <is>
          <t>264665</t>
        </is>
      </c>
      <c r="F4090" s="550" t="n">
        <v>46062</v>
      </c>
      <c r="G4090" t="n">
        <v>17594</v>
      </c>
      <c r="H4090" t="inlineStr">
        <is>
          <t>VINHO TINTO LE JAJA DE JAU DE SYRAH 750ML FRANCA</t>
        </is>
      </c>
      <c r="I4090" t="inlineStr">
        <is>
          <t>BEBIDAS</t>
        </is>
      </c>
      <c r="J4090" t="n">
        <v>12</v>
      </c>
      <c r="K4090" t="inlineStr">
        <is>
          <t>GR</t>
        </is>
      </c>
      <c r="L4090" t="n">
        <v>811.2</v>
      </c>
      <c r="M4090" t="n">
        <v>67.59999999999999</v>
      </c>
      <c r="N4090" t="inlineStr">
        <is>
          <t>BEBIDAS</t>
        </is>
      </c>
      <c r="O4090" t="inlineStr">
        <is>
          <t>02/2026</t>
        </is>
      </c>
    </row>
    <row r="4091">
      <c r="A4091" t="n">
        <v>212498</v>
      </c>
      <c r="B4091" t="n">
        <v>122</v>
      </c>
      <c r="C4091" t="inlineStr">
        <is>
          <t>Arcos</t>
        </is>
      </c>
      <c r="D4091" t="inlineStr">
        <is>
          <t>ZAHIL IMPORTADORA LTDA</t>
        </is>
      </c>
      <c r="E4091" t="inlineStr">
        <is>
          <t>264665</t>
        </is>
      </c>
      <c r="F4091" s="550" t="n">
        <v>46062</v>
      </c>
      <c r="G4091" t="n">
        <v>17713</v>
      </c>
      <c r="H4091" t="inlineStr">
        <is>
          <t>VINHO TINTO RUTINI ENCUENTRO MALBEC 750ML</t>
        </is>
      </c>
      <c r="I4091" t="inlineStr">
        <is>
          <t>BEBIDAS</t>
        </is>
      </c>
      <c r="J4091" t="n">
        <v>12</v>
      </c>
      <c r="K4091" t="inlineStr">
        <is>
          <t>UN</t>
        </is>
      </c>
      <c r="L4091" t="n">
        <v>1287</v>
      </c>
      <c r="M4091" t="n">
        <v>107.25</v>
      </c>
      <c r="N4091" t="inlineStr">
        <is>
          <t>BEBIDAS</t>
        </is>
      </c>
      <c r="O4091" t="inlineStr">
        <is>
          <t>02/2026</t>
        </is>
      </c>
    </row>
    <row r="4092">
      <c r="A4092" t="n">
        <v>212497</v>
      </c>
      <c r="B4092" t="n">
        <v>122</v>
      </c>
      <c r="C4092" t="inlineStr">
        <is>
          <t>Arcos</t>
        </is>
      </c>
      <c r="D4092" t="inlineStr">
        <is>
          <t xml:space="preserve">ARENA VIP DISTRIBUIDORA DE BEBIDAS LTDA </t>
        </is>
      </c>
      <c r="E4092" t="inlineStr">
        <is>
          <t>27389</t>
        </is>
      </c>
      <c r="F4092" s="550" t="n">
        <v>46062</v>
      </c>
      <c r="G4092" t="n">
        <v>18275</v>
      </c>
      <c r="H4092" t="inlineStr">
        <is>
          <t>RUM BACARDI 4 ANOS 750ML</t>
        </is>
      </c>
      <c r="I4092" t="inlineStr">
        <is>
          <t>BEBIDAS</t>
        </is>
      </c>
      <c r="J4092" t="n">
        <v>4</v>
      </c>
      <c r="K4092" t="inlineStr">
        <is>
          <t>GR</t>
        </is>
      </c>
      <c r="L4092" t="n">
        <v>298.56</v>
      </c>
      <c r="M4092" t="n">
        <v>74.64</v>
      </c>
      <c r="N4092" t="inlineStr">
        <is>
          <t>BEBIDAS</t>
        </is>
      </c>
      <c r="O4092" t="inlineStr">
        <is>
          <t>02/2026</t>
        </is>
      </c>
    </row>
    <row r="4093">
      <c r="A4093" t="n">
        <v>212497</v>
      </c>
      <c r="B4093" t="n">
        <v>122</v>
      </c>
      <c r="C4093" t="inlineStr">
        <is>
          <t>Arcos</t>
        </is>
      </c>
      <c r="D4093" t="inlineStr">
        <is>
          <t xml:space="preserve">ARENA VIP DISTRIBUIDORA DE BEBIDAS LTDA </t>
        </is>
      </c>
      <c r="E4093" t="inlineStr">
        <is>
          <t>27389</t>
        </is>
      </c>
      <c r="F4093" s="550" t="n">
        <v>46062</v>
      </c>
      <c r="G4093" t="n">
        <v>18272</v>
      </c>
      <c r="H4093" t="inlineStr">
        <is>
          <t>RUM BACARDI SUPERIOR CARTA BLANCA 980ML</t>
        </is>
      </c>
      <c r="I4093" t="inlineStr">
        <is>
          <t>BEBIDAS</t>
        </is>
      </c>
      <c r="J4093" t="n">
        <v>8</v>
      </c>
      <c r="K4093" t="inlineStr">
        <is>
          <t>GR</t>
        </is>
      </c>
      <c r="L4093" t="n">
        <v>272</v>
      </c>
      <c r="M4093" t="n">
        <v>34</v>
      </c>
      <c r="N4093" t="inlineStr">
        <is>
          <t>BEBIDAS</t>
        </is>
      </c>
      <c r="O4093" t="inlineStr">
        <is>
          <t>02/2026</t>
        </is>
      </c>
    </row>
    <row r="4094">
      <c r="A4094" t="n">
        <v>212497</v>
      </c>
      <c r="B4094" t="n">
        <v>122</v>
      </c>
      <c r="C4094" t="inlineStr">
        <is>
          <t>Arcos</t>
        </is>
      </c>
      <c r="D4094" t="inlineStr">
        <is>
          <t xml:space="preserve">ARENA VIP DISTRIBUIDORA DE BEBIDAS LTDA </t>
        </is>
      </c>
      <c r="E4094" t="inlineStr">
        <is>
          <t>27389</t>
        </is>
      </c>
      <c r="F4094" s="550" t="n">
        <v>46062</v>
      </c>
      <c r="G4094" t="n">
        <v>18202</v>
      </c>
      <c r="H4094" t="inlineStr">
        <is>
          <t>VERMOUTH DOLIN DRY 750ML</t>
        </is>
      </c>
      <c r="I4094" t="inlineStr">
        <is>
          <t>BEBIDAS</t>
        </is>
      </c>
      <c r="J4094" t="n">
        <v>6</v>
      </c>
      <c r="K4094" t="inlineStr">
        <is>
          <t>GR</t>
        </is>
      </c>
      <c r="L4094" t="n">
        <v>942</v>
      </c>
      <c r="M4094" t="n">
        <v>157</v>
      </c>
      <c r="N4094" t="inlineStr">
        <is>
          <t>BEBIDAS</t>
        </is>
      </c>
      <c r="O4094" t="inlineStr">
        <is>
          <t>02/2026</t>
        </is>
      </c>
    </row>
    <row r="4095">
      <c r="A4095" t="n">
        <v>212497</v>
      </c>
      <c r="B4095" t="n">
        <v>122</v>
      </c>
      <c r="C4095" t="inlineStr">
        <is>
          <t>Arcos</t>
        </is>
      </c>
      <c r="D4095" t="inlineStr">
        <is>
          <t xml:space="preserve">ARENA VIP DISTRIBUIDORA DE BEBIDAS LTDA </t>
        </is>
      </c>
      <c r="E4095" t="inlineStr">
        <is>
          <t>27389</t>
        </is>
      </c>
      <c r="F4095" s="550" t="n">
        <v>46062</v>
      </c>
      <c r="G4095" t="n">
        <v>28071</v>
      </c>
      <c r="H4095" t="inlineStr">
        <is>
          <t>WHISKY WOODFORD BOURBON RESERVE 750ML</t>
        </is>
      </c>
      <c r="I4095" t="inlineStr">
        <is>
          <t>BEBIDAS</t>
        </is>
      </c>
      <c r="J4095" t="n">
        <v>2</v>
      </c>
      <c r="K4095" t="inlineStr">
        <is>
          <t>UN</t>
        </is>
      </c>
      <c r="L4095" t="n">
        <v>312</v>
      </c>
      <c r="M4095" t="n">
        <v>156</v>
      </c>
      <c r="N4095" t="inlineStr">
        <is>
          <t>BEBIDAS</t>
        </is>
      </c>
      <c r="O4095" t="inlineStr">
        <is>
          <t>02/2026</t>
        </is>
      </c>
    </row>
    <row r="4096">
      <c r="A4096" t="n">
        <v>212494</v>
      </c>
      <c r="B4096" t="n">
        <v>122</v>
      </c>
      <c r="C4096" t="inlineStr">
        <is>
          <t>Arcos</t>
        </is>
      </c>
      <c r="D4096" t="inlineStr">
        <is>
          <t>MARIO PEDRO FELICIANO - HORTIFRUTI</t>
        </is>
      </c>
      <c r="E4096" t="inlineStr">
        <is>
          <t>467426</t>
        </is>
      </c>
      <c r="F4096" s="550" t="n">
        <v>46064</v>
      </c>
      <c r="G4096" t="n">
        <v>19465</v>
      </c>
      <c r="H4096" t="inlineStr">
        <is>
          <t>SALSAO KG</t>
        </is>
      </c>
      <c r="I4096" t="inlineStr">
        <is>
          <t>ALIMENTOS</t>
        </is>
      </c>
      <c r="J4096" t="n">
        <v>2.4</v>
      </c>
      <c r="K4096" t="inlineStr">
        <is>
          <t>KG</t>
        </is>
      </c>
      <c r="L4096" t="n">
        <v>15.67</v>
      </c>
      <c r="M4096" t="n">
        <v>6.529167</v>
      </c>
      <c r="N4096" t="inlineStr">
        <is>
          <t>ALIMENTOS</t>
        </is>
      </c>
      <c r="O4096" t="inlineStr">
        <is>
          <t>02/2026</t>
        </is>
      </c>
    </row>
    <row r="4097">
      <c r="A4097" t="n">
        <v>212493</v>
      </c>
      <c r="B4097" t="n">
        <v>122</v>
      </c>
      <c r="C4097" t="inlineStr">
        <is>
          <t>Arcos</t>
        </is>
      </c>
      <c r="D4097" t="inlineStr">
        <is>
          <t>AMBEV S. A. - CDD SAO PAULO</t>
        </is>
      </c>
      <c r="E4097" t="inlineStr">
        <is>
          <t>997727</t>
        </is>
      </c>
      <c r="F4097" s="550" t="n">
        <v>46063</v>
      </c>
      <c r="G4097" t="n">
        <v>18589</v>
      </c>
      <c r="H4097" t="inlineStr">
        <is>
          <t>STELLA ARTOIS LONG NECK 330ML C/24</t>
        </is>
      </c>
      <c r="I4097" t="inlineStr">
        <is>
          <t>BEBIDAS</t>
        </is>
      </c>
      <c r="J4097" t="n">
        <v>20</v>
      </c>
      <c r="K4097" t="inlineStr">
        <is>
          <t>PC</t>
        </is>
      </c>
      <c r="L4097" t="n">
        <v>1347.8</v>
      </c>
      <c r="M4097" t="n">
        <v>67.39</v>
      </c>
      <c r="N4097" t="inlineStr">
        <is>
          <t>BEBIDAS</t>
        </is>
      </c>
      <c r="O4097" t="inlineStr">
        <is>
          <t>02/2026</t>
        </is>
      </c>
    </row>
    <row r="4098">
      <c r="A4098" t="n">
        <v>212480</v>
      </c>
      <c r="B4098" t="n">
        <v>122</v>
      </c>
      <c r="C4098" t="inlineStr">
        <is>
          <t>Arcos</t>
        </is>
      </c>
      <c r="D4098" t="inlineStr">
        <is>
          <t>EMPORIO M&amp;L COMERCIO DE ALIM E BEBIDAS LTDA</t>
        </is>
      </c>
      <c r="E4098" t="inlineStr">
        <is>
          <t>496156</t>
        </is>
      </c>
      <c r="F4098" s="550" t="n">
        <v>46064</v>
      </c>
      <c r="G4098" t="n">
        <v>20689</v>
      </c>
      <c r="H4098" t="inlineStr">
        <is>
          <t>CREME DE LEITE FRESCO QUATA C/1,01LT</t>
        </is>
      </c>
      <c r="I4098" t="inlineStr">
        <is>
          <t>ALIMENTOS</t>
        </is>
      </c>
      <c r="J4098" t="n">
        <v>5</v>
      </c>
      <c r="K4098" t="inlineStr">
        <is>
          <t>UN</t>
        </is>
      </c>
      <c r="L4098" t="n">
        <v>174.5</v>
      </c>
      <c r="M4098" t="n">
        <v>34.9</v>
      </c>
      <c r="N4098" t="inlineStr">
        <is>
          <t>ALIMENTOS</t>
        </is>
      </c>
      <c r="O4098" t="inlineStr">
        <is>
          <t>02/2026</t>
        </is>
      </c>
    </row>
    <row r="4099">
      <c r="A4099" t="n">
        <v>212480</v>
      </c>
      <c r="B4099" t="n">
        <v>122</v>
      </c>
      <c r="C4099" t="inlineStr">
        <is>
          <t>Arcos</t>
        </is>
      </c>
      <c r="D4099" t="inlineStr">
        <is>
          <t>EMPORIO M&amp;L COMERCIO DE ALIM E BEBIDAS LTDA</t>
        </is>
      </c>
      <c r="E4099" t="inlineStr">
        <is>
          <t>496156</t>
        </is>
      </c>
      <c r="F4099" s="550" t="n">
        <v>46064</v>
      </c>
      <c r="G4099" t="n">
        <v>20360</v>
      </c>
      <c r="H4099" t="inlineStr">
        <is>
          <t>FARINHA DE TRIGO ANACONDA C/5KG</t>
        </is>
      </c>
      <c r="I4099" t="inlineStr">
        <is>
          <t>ALIMENTOS</t>
        </is>
      </c>
      <c r="J4099" t="n">
        <v>4</v>
      </c>
      <c r="K4099" t="inlineStr">
        <is>
          <t>Kg</t>
        </is>
      </c>
      <c r="L4099" t="n">
        <v>86</v>
      </c>
      <c r="M4099" t="n">
        <v>21.5</v>
      </c>
      <c r="N4099" t="inlineStr">
        <is>
          <t>ALIMENTOS</t>
        </is>
      </c>
      <c r="O4099" t="inlineStr">
        <is>
          <t>02/2026</t>
        </is>
      </c>
    </row>
    <row r="4100">
      <c r="A4100" t="n">
        <v>212480</v>
      </c>
      <c r="B4100" t="n">
        <v>122</v>
      </c>
      <c r="C4100" t="inlineStr">
        <is>
          <t>Arcos</t>
        </is>
      </c>
      <c r="D4100" t="inlineStr">
        <is>
          <t>EMPORIO M&amp;L COMERCIO DE ALIM E BEBIDAS LTDA</t>
        </is>
      </c>
      <c r="E4100" t="inlineStr">
        <is>
          <t>496156</t>
        </is>
      </c>
      <c r="F4100" s="550" t="n">
        <v>46064</v>
      </c>
      <c r="G4100" t="n">
        <v>19973</v>
      </c>
      <c r="H4100" t="inlineStr">
        <is>
          <t>MOLHO SHOYO TRADICIONAL SAKURA C/1,010L UN</t>
        </is>
      </c>
      <c r="I4100" t="inlineStr">
        <is>
          <t>ALIMENTOS</t>
        </is>
      </c>
      <c r="J4100" t="n">
        <v>4</v>
      </c>
      <c r="K4100" t="inlineStr">
        <is>
          <t>UN</t>
        </is>
      </c>
      <c r="L4100" t="n">
        <v>60.8</v>
      </c>
      <c r="M4100" t="n">
        <v>15.2</v>
      </c>
      <c r="N4100" t="inlineStr">
        <is>
          <t>ALIMENTOS</t>
        </is>
      </c>
      <c r="O4100" t="inlineStr">
        <is>
          <t>02/2026</t>
        </is>
      </c>
    </row>
    <row r="4101">
      <c r="A4101" t="n">
        <v>212480</v>
      </c>
      <c r="B4101" t="n">
        <v>122</v>
      </c>
      <c r="C4101" t="inlineStr">
        <is>
          <t>Arcos</t>
        </is>
      </c>
      <c r="D4101" t="inlineStr">
        <is>
          <t>EMPORIO M&amp;L COMERCIO DE ALIM E BEBIDAS LTDA</t>
        </is>
      </c>
      <c r="E4101" t="inlineStr">
        <is>
          <t>496156</t>
        </is>
      </c>
      <c r="F4101" s="550" t="n">
        <v>46064</v>
      </c>
      <c r="G4101" t="n">
        <v>20887</v>
      </c>
      <c r="H4101" t="inlineStr">
        <is>
          <t>MEL PURO FLORA NECTAR C/1KG</t>
        </is>
      </c>
      <c r="I4101" t="inlineStr">
        <is>
          <t>ALIMENTOS</t>
        </is>
      </c>
      <c r="J4101" t="n">
        <v>10</v>
      </c>
      <c r="K4101" t="inlineStr">
        <is>
          <t>PT</t>
        </is>
      </c>
      <c r="L4101" t="n">
        <v>363</v>
      </c>
      <c r="M4101" t="n">
        <v>36.3</v>
      </c>
      <c r="N4101" t="inlineStr">
        <is>
          <t>ALIMENTOS</t>
        </is>
      </c>
      <c r="O4101" t="inlineStr">
        <is>
          <t>02/2026</t>
        </is>
      </c>
    </row>
    <row r="4102">
      <c r="A4102" t="n">
        <v>212480</v>
      </c>
      <c r="B4102" t="n">
        <v>122</v>
      </c>
      <c r="C4102" t="inlineStr">
        <is>
          <t>Arcos</t>
        </is>
      </c>
      <c r="D4102" t="inlineStr">
        <is>
          <t>EMPORIO M&amp;L COMERCIO DE ALIM E BEBIDAS LTDA</t>
        </is>
      </c>
      <c r="E4102" t="inlineStr">
        <is>
          <t>496156</t>
        </is>
      </c>
      <c r="F4102" s="550" t="n">
        <v>46064</v>
      </c>
      <c r="G4102" t="n">
        <v>21010</v>
      </c>
      <c r="H4102" t="inlineStr">
        <is>
          <t>OLEO DE CANOLA SAUDE C/900ML</t>
        </is>
      </c>
      <c r="I4102" t="inlineStr">
        <is>
          <t>ALIMENTOS</t>
        </is>
      </c>
      <c r="J4102" t="n">
        <v>60</v>
      </c>
      <c r="K4102" t="inlineStr">
        <is>
          <t>UN</t>
        </is>
      </c>
      <c r="L4102" t="n">
        <v>719.4</v>
      </c>
      <c r="M4102" t="n">
        <v>11.99</v>
      </c>
      <c r="N4102" t="inlineStr">
        <is>
          <t>ALIMENTOS</t>
        </is>
      </c>
      <c r="O4102" t="inlineStr">
        <is>
          <t>02/2026</t>
        </is>
      </c>
    </row>
    <row r="4103">
      <c r="A4103" t="n">
        <v>212480</v>
      </c>
      <c r="B4103" t="n">
        <v>122</v>
      </c>
      <c r="C4103" t="inlineStr">
        <is>
          <t>Arcos</t>
        </is>
      </c>
      <c r="D4103" t="inlineStr">
        <is>
          <t>EMPORIO M&amp;L COMERCIO DE ALIM E BEBIDAS LTDA</t>
        </is>
      </c>
      <c r="E4103" t="inlineStr">
        <is>
          <t>496156</t>
        </is>
      </c>
      <c r="F4103" s="550" t="n">
        <v>46064</v>
      </c>
      <c r="G4103" t="n">
        <v>21047</v>
      </c>
      <c r="H4103" t="inlineStr">
        <is>
          <t>AZEITE EXTRA VIRGEM GALLO 2L</t>
        </is>
      </c>
      <c r="I4103" t="inlineStr">
        <is>
          <t>ALIMENTOS</t>
        </is>
      </c>
      <c r="J4103" t="n">
        <v>6</v>
      </c>
      <c r="K4103" t="inlineStr">
        <is>
          <t>GALAO</t>
        </is>
      </c>
      <c r="L4103" t="n">
        <v>737.4</v>
      </c>
      <c r="M4103" t="n">
        <v>122.9</v>
      </c>
      <c r="N4103" t="inlineStr">
        <is>
          <t>ALIMENTOS</t>
        </is>
      </c>
      <c r="O4103" t="inlineStr">
        <is>
          <t>02/2026</t>
        </is>
      </c>
    </row>
    <row r="4104">
      <c r="A4104" t="n">
        <v>212480</v>
      </c>
      <c r="B4104" t="n">
        <v>122</v>
      </c>
      <c r="C4104" t="inlineStr">
        <is>
          <t>Arcos</t>
        </is>
      </c>
      <c r="D4104" t="inlineStr">
        <is>
          <t>EMPORIO M&amp;L COMERCIO DE ALIM E BEBIDAS LTDA</t>
        </is>
      </c>
      <c r="E4104" t="inlineStr">
        <is>
          <t>496156</t>
        </is>
      </c>
      <c r="F4104" s="550" t="n">
        <v>46064</v>
      </c>
      <c r="G4104" t="n">
        <v>19439</v>
      </c>
      <c r="H4104" t="inlineStr">
        <is>
          <t>CREAM CHEESE DANUBIO C/1KG</t>
        </is>
      </c>
      <c r="I4104" t="inlineStr">
        <is>
          <t>ALIMENTOS</t>
        </is>
      </c>
      <c r="J4104" t="n">
        <v>5</v>
      </c>
      <c r="K4104" t="inlineStr">
        <is>
          <t>PC</t>
        </is>
      </c>
      <c r="L4104" t="n">
        <v>166.9</v>
      </c>
      <c r="M4104" t="n">
        <v>33.38</v>
      </c>
      <c r="N4104" t="inlineStr">
        <is>
          <t>ALIMENTOS</t>
        </is>
      </c>
      <c r="O4104" t="inlineStr">
        <is>
          <t>02/2026</t>
        </is>
      </c>
    </row>
    <row r="4105">
      <c r="A4105" t="n">
        <v>212480</v>
      </c>
      <c r="B4105" t="n">
        <v>122</v>
      </c>
      <c r="C4105" t="inlineStr">
        <is>
          <t>Arcos</t>
        </is>
      </c>
      <c r="D4105" t="inlineStr">
        <is>
          <t>EMPORIO M&amp;L COMERCIO DE ALIM E BEBIDAS LTDA</t>
        </is>
      </c>
      <c r="E4105" t="inlineStr">
        <is>
          <t>496156</t>
        </is>
      </c>
      <c r="F4105" s="550" t="n">
        <v>46064</v>
      </c>
      <c r="G4105" t="n">
        <v>20117</v>
      </c>
      <c r="H4105" t="inlineStr">
        <is>
          <t>MASSA FOLHADA AROSA 1KG UN</t>
        </is>
      </c>
      <c r="I4105" t="inlineStr">
        <is>
          <t>ALIMENTOS</t>
        </is>
      </c>
      <c r="J4105" t="n">
        <v>20</v>
      </c>
      <c r="K4105" t="inlineStr">
        <is>
          <t>UN</t>
        </is>
      </c>
      <c r="L4105" t="n">
        <v>779</v>
      </c>
      <c r="M4105" t="n">
        <v>38.95</v>
      </c>
      <c r="N4105" t="inlineStr">
        <is>
          <t>ALIMENTOS</t>
        </is>
      </c>
      <c r="O4105" t="inlineStr">
        <is>
          <t>02/2026</t>
        </is>
      </c>
    </row>
    <row r="4106">
      <c r="A4106" t="n">
        <v>212480</v>
      </c>
      <c r="B4106" t="n">
        <v>122</v>
      </c>
      <c r="C4106" t="inlineStr">
        <is>
          <t>Arcos</t>
        </is>
      </c>
      <c r="D4106" t="inlineStr">
        <is>
          <t>EMPORIO M&amp;L COMERCIO DE ALIM E BEBIDAS LTDA</t>
        </is>
      </c>
      <c r="E4106" t="inlineStr">
        <is>
          <t>496156</t>
        </is>
      </c>
      <c r="F4106" s="550" t="n">
        <v>46064</v>
      </c>
      <c r="G4106" t="n">
        <v>24219</v>
      </c>
      <c r="H4106" t="inlineStr">
        <is>
          <t>CURRY EM PO KG</t>
        </is>
      </c>
      <c r="I4106" t="inlineStr">
        <is>
          <t>ALIMENTOS</t>
        </is>
      </c>
      <c r="J4106" t="n">
        <v>2</v>
      </c>
      <c r="K4106" t="inlineStr">
        <is>
          <t>KG</t>
        </is>
      </c>
      <c r="L4106" t="n">
        <v>26.8</v>
      </c>
      <c r="M4106" t="n">
        <v>13.4</v>
      </c>
      <c r="N4106" t="inlineStr">
        <is>
          <t>ALIMENTOS</t>
        </is>
      </c>
      <c r="O4106" t="inlineStr">
        <is>
          <t>02/2026</t>
        </is>
      </c>
    </row>
    <row r="4107">
      <c r="A4107" t="n">
        <v>212480</v>
      </c>
      <c r="B4107" t="n">
        <v>122</v>
      </c>
      <c r="C4107" t="inlineStr">
        <is>
          <t>Arcos</t>
        </is>
      </c>
      <c r="D4107" t="inlineStr">
        <is>
          <t>EMPORIO M&amp;L COMERCIO DE ALIM E BEBIDAS LTDA</t>
        </is>
      </c>
      <c r="E4107" t="inlineStr">
        <is>
          <t>496156</t>
        </is>
      </c>
      <c r="F4107" s="550" t="n">
        <v>46064</v>
      </c>
      <c r="G4107" t="n">
        <v>24400</v>
      </c>
      <c r="H4107" t="inlineStr">
        <is>
          <t>PAPRICA DOCE PCT/500G UN</t>
        </is>
      </c>
      <c r="I4107" t="inlineStr">
        <is>
          <t>ALIMENTOS</t>
        </is>
      </c>
      <c r="J4107" t="n">
        <v>1</v>
      </c>
      <c r="K4107" t="inlineStr">
        <is>
          <t>KG</t>
        </is>
      </c>
      <c r="L4107" t="n">
        <v>14</v>
      </c>
      <c r="M4107" t="n">
        <v>14</v>
      </c>
      <c r="N4107" t="inlineStr">
        <is>
          <t>ALIMENTOS</t>
        </is>
      </c>
      <c r="O4107" t="inlineStr">
        <is>
          <t>02/2026</t>
        </is>
      </c>
    </row>
    <row r="4108">
      <c r="A4108" t="n">
        <v>212480</v>
      </c>
      <c r="B4108" t="n">
        <v>122</v>
      </c>
      <c r="C4108" t="inlineStr">
        <is>
          <t>Arcos</t>
        </is>
      </c>
      <c r="D4108" t="inlineStr">
        <is>
          <t>EMPORIO M&amp;L COMERCIO DE ALIM E BEBIDAS LTDA</t>
        </is>
      </c>
      <c r="E4108" t="inlineStr">
        <is>
          <t>496156</t>
        </is>
      </c>
      <c r="F4108" s="550" t="n">
        <v>46064</v>
      </c>
      <c r="G4108" t="n">
        <v>19965</v>
      </c>
      <c r="H4108" t="inlineStr">
        <is>
          <t>MOSTARDA AMARELA HEINZ C/255G UN</t>
        </is>
      </c>
      <c r="I4108" t="inlineStr">
        <is>
          <t>ALIMENTOS</t>
        </is>
      </c>
      <c r="J4108" t="n">
        <v>6</v>
      </c>
      <c r="K4108" t="inlineStr">
        <is>
          <t>UN</t>
        </is>
      </c>
      <c r="L4108" t="n">
        <v>80.7</v>
      </c>
      <c r="M4108" t="n">
        <v>13.45</v>
      </c>
      <c r="N4108" t="inlineStr">
        <is>
          <t>ALIMENTOS</t>
        </is>
      </c>
      <c r="O4108" t="inlineStr">
        <is>
          <t>02/2026</t>
        </is>
      </c>
    </row>
    <row r="4109">
      <c r="A4109" t="n">
        <v>212480</v>
      </c>
      <c r="B4109" t="n">
        <v>122</v>
      </c>
      <c r="C4109" t="inlineStr">
        <is>
          <t>Arcos</t>
        </is>
      </c>
      <c r="D4109" t="inlineStr">
        <is>
          <t>EMPORIO M&amp;L COMERCIO DE ALIM E BEBIDAS LTDA</t>
        </is>
      </c>
      <c r="E4109" t="inlineStr">
        <is>
          <t>496156</t>
        </is>
      </c>
      <c r="F4109" s="550" t="n">
        <v>46064</v>
      </c>
      <c r="G4109" t="n">
        <v>19224</v>
      </c>
      <c r="H4109" t="inlineStr">
        <is>
          <t>MANTEIGA SCALA C/5KG</t>
        </is>
      </c>
      <c r="I4109" t="inlineStr">
        <is>
          <t>ALIMENTOS</t>
        </is>
      </c>
      <c r="J4109" t="n">
        <v>5</v>
      </c>
      <c r="K4109" t="inlineStr">
        <is>
          <t>UN</t>
        </is>
      </c>
      <c r="L4109" t="n">
        <v>1139.5</v>
      </c>
      <c r="M4109" t="n">
        <v>227.9</v>
      </c>
      <c r="N4109" t="inlineStr">
        <is>
          <t>ALIMENTOS</t>
        </is>
      </c>
      <c r="O4109" t="inlineStr">
        <is>
          <t>02/2026</t>
        </is>
      </c>
    </row>
    <row r="4110">
      <c r="A4110" t="n">
        <v>212479</v>
      </c>
      <c r="B4110" t="n">
        <v>122</v>
      </c>
      <c r="C4110" t="inlineStr">
        <is>
          <t>Arcos</t>
        </is>
      </c>
      <c r="D4110" t="inlineStr">
        <is>
          <t>FG7 COMERCIO E DISTRIBUICAO DE BEBIDAS LTDA</t>
        </is>
      </c>
      <c r="E4110" t="inlineStr">
        <is>
          <t>747646</t>
        </is>
      </c>
      <c r="F4110" s="550" t="n">
        <v>46064</v>
      </c>
      <c r="G4110" t="n">
        <v>18382</v>
      </c>
      <c r="H4110" t="inlineStr">
        <is>
          <t>CONHAQUE BRANDY OSBORNE 700ML</t>
        </is>
      </c>
      <c r="I4110" t="inlineStr">
        <is>
          <t>BEBIDAS</t>
        </is>
      </c>
      <c r="J4110" t="n">
        <v>12</v>
      </c>
      <c r="K4110" t="inlineStr">
        <is>
          <t>GR</t>
        </is>
      </c>
      <c r="L4110" t="n">
        <v>819.24</v>
      </c>
      <c r="M4110" t="n">
        <v>68.27</v>
      </c>
      <c r="N4110" t="inlineStr">
        <is>
          <t>BEBIDAS</t>
        </is>
      </c>
      <c r="O4110" t="inlineStr">
        <is>
          <t>02/2026</t>
        </is>
      </c>
    </row>
    <row r="4111">
      <c r="A4111" t="n">
        <v>212479</v>
      </c>
      <c r="B4111" t="n">
        <v>122</v>
      </c>
      <c r="C4111" t="inlineStr">
        <is>
          <t>Arcos</t>
        </is>
      </c>
      <c r="D4111" t="inlineStr">
        <is>
          <t>FG7 COMERCIO E DISTRIBUICAO DE BEBIDAS LTDA</t>
        </is>
      </c>
      <c r="E4111" t="inlineStr">
        <is>
          <t>747646</t>
        </is>
      </c>
      <c r="F4111" s="550" t="n">
        <v>46064</v>
      </c>
      <c r="G4111" t="n">
        <v>24552</v>
      </c>
      <c r="H4111" t="inlineStr">
        <is>
          <t>ESPUMANTE CASA PERINI BRUT 750ML</t>
        </is>
      </c>
      <c r="I4111" t="inlineStr">
        <is>
          <t>BEBIDAS</t>
        </is>
      </c>
      <c r="J4111" t="n">
        <v>48</v>
      </c>
      <c r="K4111" t="inlineStr">
        <is>
          <t>GR</t>
        </is>
      </c>
      <c r="L4111" t="n">
        <v>1656</v>
      </c>
      <c r="M4111" t="n">
        <v>34.5</v>
      </c>
      <c r="N4111" t="inlineStr">
        <is>
          <t>BEBIDAS</t>
        </is>
      </c>
      <c r="O4111" t="inlineStr">
        <is>
          <t>02/2026</t>
        </is>
      </c>
    </row>
    <row r="4112">
      <c r="A4112" t="n">
        <v>212479</v>
      </c>
      <c r="B4112" t="n">
        <v>122</v>
      </c>
      <c r="C4112" t="inlineStr">
        <is>
          <t>Arcos</t>
        </is>
      </c>
      <c r="D4112" t="inlineStr">
        <is>
          <t>FG7 COMERCIO E DISTRIBUICAO DE BEBIDAS LTDA</t>
        </is>
      </c>
      <c r="E4112" t="inlineStr">
        <is>
          <t>747646</t>
        </is>
      </c>
      <c r="F4112" s="550" t="n">
        <v>46064</v>
      </c>
      <c r="G4112" t="n">
        <v>17800</v>
      </c>
      <c r="H4112" t="inlineStr">
        <is>
          <t>VINHO BRANCO ALMADEN RIESLING 750ML</t>
        </is>
      </c>
      <c r="I4112" t="inlineStr">
        <is>
          <t>BEBIDAS</t>
        </is>
      </c>
      <c r="J4112" t="n">
        <v>12</v>
      </c>
      <c r="K4112" t="inlineStr">
        <is>
          <t>Gr</t>
        </is>
      </c>
      <c r="L4112" t="n">
        <v>292.08</v>
      </c>
      <c r="M4112" t="n">
        <v>24.34</v>
      </c>
      <c r="N4112" t="inlineStr">
        <is>
          <t>BEBIDAS</t>
        </is>
      </c>
      <c r="O4112" t="inlineStr">
        <is>
          <t>02/2026</t>
        </is>
      </c>
    </row>
    <row r="4113">
      <c r="A4113" t="n">
        <v>212479</v>
      </c>
      <c r="B4113" t="n">
        <v>122</v>
      </c>
      <c r="C4113" t="inlineStr">
        <is>
          <t>Arcos</t>
        </is>
      </c>
      <c r="D4113" t="inlineStr">
        <is>
          <t>FG7 COMERCIO E DISTRIBUICAO DE BEBIDAS LTDA</t>
        </is>
      </c>
      <c r="E4113" t="inlineStr">
        <is>
          <t>747646</t>
        </is>
      </c>
      <c r="F4113" s="550" t="n">
        <v>46064</v>
      </c>
      <c r="G4113" t="n">
        <v>26717</v>
      </c>
      <c r="H4113" t="inlineStr">
        <is>
          <t>LICOR SAN BASILE ALKERMES 30% 700ML</t>
        </is>
      </c>
      <c r="I4113" t="inlineStr">
        <is>
          <t>BEBIDAS</t>
        </is>
      </c>
      <c r="J4113" t="n">
        <v>6</v>
      </c>
      <c r="K4113" t="inlineStr">
        <is>
          <t>GR</t>
        </is>
      </c>
      <c r="L4113" t="n">
        <v>361.68</v>
      </c>
      <c r="M4113" t="n">
        <v>60.28</v>
      </c>
      <c r="N4113" t="inlineStr">
        <is>
          <t>BEBIDAS</t>
        </is>
      </c>
      <c r="O4113" t="inlineStr">
        <is>
          <t>02/2026</t>
        </is>
      </c>
    </row>
    <row r="4114">
      <c r="A4114" t="n">
        <v>212478</v>
      </c>
      <c r="B4114" t="n">
        <v>122</v>
      </c>
      <c r="C4114" t="inlineStr">
        <is>
          <t>Arcos</t>
        </is>
      </c>
      <c r="D4114" t="inlineStr">
        <is>
          <t>MURILLO S DUARTE COMERCIAL LTDA</t>
        </is>
      </c>
      <c r="E4114" t="inlineStr">
        <is>
          <t>2293</t>
        </is>
      </c>
      <c r="F4114" s="550" t="n">
        <v>46064</v>
      </c>
      <c r="G4114" t="n">
        <v>21073</v>
      </c>
      <c r="H4114" t="inlineStr">
        <is>
          <t>CALDA DE AGAVE AZUL JASMINE ORGANICO 330ML UN</t>
        </is>
      </c>
      <c r="I4114" t="inlineStr">
        <is>
          <t>ALIMENTOS</t>
        </is>
      </c>
      <c r="J4114" t="n">
        <v>10</v>
      </c>
      <c r="K4114" t="inlineStr">
        <is>
          <t>UN</t>
        </is>
      </c>
      <c r="L4114" t="n">
        <v>489</v>
      </c>
      <c r="M4114" t="n">
        <v>48.9</v>
      </c>
      <c r="N4114" t="inlineStr">
        <is>
          <t>ALIMENTOS</t>
        </is>
      </c>
      <c r="O4114" t="inlineStr">
        <is>
          <t>02/2026</t>
        </is>
      </c>
    </row>
    <row r="4115">
      <c r="A4115" t="n">
        <v>212478</v>
      </c>
      <c r="B4115" t="n">
        <v>122</v>
      </c>
      <c r="C4115" t="inlineStr">
        <is>
          <t>Arcos</t>
        </is>
      </c>
      <c r="D4115" t="inlineStr">
        <is>
          <t>MURILLO S DUARTE COMERCIAL LTDA</t>
        </is>
      </c>
      <c r="E4115" t="inlineStr">
        <is>
          <t>2293</t>
        </is>
      </c>
      <c r="F4115" s="550" t="n">
        <v>46064</v>
      </c>
      <c r="G4115" t="n">
        <v>20941</v>
      </c>
      <c r="H4115" t="inlineStr">
        <is>
          <t>CHOCOLATE EM GOTAS MEIO AMARGO SICAO C/2,05KG</t>
        </is>
      </c>
      <c r="I4115" t="inlineStr">
        <is>
          <t>ALIMENTOS</t>
        </is>
      </c>
      <c r="J4115" t="n">
        <v>2</v>
      </c>
      <c r="K4115" t="inlineStr">
        <is>
          <t>PC</t>
        </is>
      </c>
      <c r="L4115" t="n">
        <v>429.98</v>
      </c>
      <c r="M4115" t="n">
        <v>214.99</v>
      </c>
      <c r="N4115" t="inlineStr">
        <is>
          <t>ALIMENTOS</t>
        </is>
      </c>
      <c r="O4115" t="inlineStr">
        <is>
          <t>02/2026</t>
        </is>
      </c>
    </row>
    <row r="4116">
      <c r="A4116" t="n">
        <v>212478</v>
      </c>
      <c r="B4116" t="n">
        <v>122</v>
      </c>
      <c r="C4116" t="inlineStr">
        <is>
          <t>Arcos</t>
        </is>
      </c>
      <c r="D4116" t="inlineStr">
        <is>
          <t>MURILLO S DUARTE COMERCIAL LTDA</t>
        </is>
      </c>
      <c r="E4116" t="inlineStr">
        <is>
          <t>2293</t>
        </is>
      </c>
      <c r="F4116" s="550" t="n">
        <v>46064</v>
      </c>
      <c r="G4116" t="n">
        <v>19297</v>
      </c>
      <c r="H4116" t="inlineStr">
        <is>
          <t>QUEIJO PARMESAO LA SERENISSIMA KG</t>
        </is>
      </c>
      <c r="I4116" t="inlineStr">
        <is>
          <t>ALIMENTOS</t>
        </is>
      </c>
      <c r="J4116" t="n">
        <v>36.49</v>
      </c>
      <c r="K4116" t="inlineStr">
        <is>
          <t>KG</t>
        </is>
      </c>
      <c r="L4116" t="n">
        <v>2586.86</v>
      </c>
      <c r="M4116" t="n">
        <v>70.89229899999999</v>
      </c>
      <c r="N4116" t="inlineStr">
        <is>
          <t>ALIMENTOS</t>
        </is>
      </c>
      <c r="O4116" t="inlineStr">
        <is>
          <t>02/2026</t>
        </is>
      </c>
    </row>
    <row r="4117">
      <c r="A4117" t="n">
        <v>211475</v>
      </c>
      <c r="B4117" t="n">
        <v>122</v>
      </c>
      <c r="C4117" t="inlineStr">
        <is>
          <t>Arcos</t>
        </is>
      </c>
      <c r="D4117" t="inlineStr">
        <is>
          <t>DONA ZELDA LTDA</t>
        </is>
      </c>
      <c r="E4117" t="inlineStr">
        <is>
          <t>142</t>
        </is>
      </c>
      <c r="F4117" s="550" t="n">
        <v>46066</v>
      </c>
      <c r="G4117" t="n">
        <v>27399</v>
      </c>
      <c r="H4117" t="inlineStr">
        <is>
          <t>PAO DE QUEIJO TRAD LANCHE DONA ZELDA 25UN C/80GR - 2KG</t>
        </is>
      </c>
      <c r="I4117" t="inlineStr">
        <is>
          <t>ALIMENTOS</t>
        </is>
      </c>
      <c r="J4117" t="n">
        <v>10</v>
      </c>
      <c r="K4117" t="inlineStr">
        <is>
          <t>PC</t>
        </is>
      </c>
      <c r="L4117" t="n">
        <v>900</v>
      </c>
      <c r="M4117" t="n">
        <v>90</v>
      </c>
      <c r="N4117" t="inlineStr">
        <is>
          <t>ALIMENTOS</t>
        </is>
      </c>
      <c r="O4117" t="inlineStr">
        <is>
          <t>02/2026</t>
        </is>
      </c>
    </row>
    <row r="4118">
      <c r="A4118" t="n">
        <v>211453</v>
      </c>
      <c r="B4118" t="n">
        <v>122</v>
      </c>
      <c r="C4118" t="inlineStr">
        <is>
          <t>Arcos</t>
        </is>
      </c>
      <c r="D4118" t="inlineStr">
        <is>
          <t>Scala Convertedora de Papeis Ltda</t>
        </is>
      </c>
      <c r="E4118" t="inlineStr">
        <is>
          <t>86313</t>
        </is>
      </c>
      <c r="F4118" s="550" t="n">
        <v>46065</v>
      </c>
      <c r="G4118" t="n">
        <v>28662</v>
      </c>
      <c r="H4118" t="inlineStr">
        <is>
          <t>GUARDANAPO RETANGULAR FOLHA DUPLA BRANCO 40X40 C/900UN</t>
        </is>
      </c>
      <c r="I4118" t="inlineStr">
        <is>
          <t>DESCARTAVEIS/HIGIENE E LIMPEZA</t>
        </is>
      </c>
      <c r="J4118" t="n">
        <v>10</v>
      </c>
      <c r="K4118" t="inlineStr">
        <is>
          <t>CX</t>
        </is>
      </c>
      <c r="L4118" t="n">
        <v>677</v>
      </c>
      <c r="M4118" t="n">
        <v>67.7</v>
      </c>
      <c r="N4118" t="inlineStr">
        <is>
          <t>DESCARTAVEIS - A VISTA</t>
        </is>
      </c>
      <c r="O4118" t="inlineStr">
        <is>
          <t>02/2026</t>
        </is>
      </c>
    </row>
    <row r="4119">
      <c r="A4119" t="n">
        <v>211452</v>
      </c>
      <c r="B4119" t="n">
        <v>122</v>
      </c>
      <c r="C4119" t="inlineStr">
        <is>
          <t>Arcos</t>
        </is>
      </c>
      <c r="D4119" t="inlineStr">
        <is>
          <t xml:space="preserve">CAROLINA AMANCIO </t>
        </is>
      </c>
      <c r="E4119" t="inlineStr">
        <is>
          <t>229</t>
        </is>
      </c>
      <c r="F4119" s="550" t="n">
        <v>46073</v>
      </c>
      <c r="G4119" t="n">
        <v>26880</v>
      </c>
      <c r="H4119" t="inlineStr">
        <is>
          <t xml:space="preserve">ESFERA DE CHOCOLATE BRANCO PINTADA NA COR VERMELHA APROX 5G UN </t>
        </is>
      </c>
      <c r="I4119" t="inlineStr">
        <is>
          <t>ALIMENTOS</t>
        </is>
      </c>
      <c r="J4119" t="n">
        <v>200</v>
      </c>
      <c r="K4119" t="inlineStr">
        <is>
          <t>UN</t>
        </is>
      </c>
      <c r="L4119" t="n">
        <v>500</v>
      </c>
      <c r="M4119" t="n">
        <v>2.5</v>
      </c>
      <c r="N4119" t="inlineStr">
        <is>
          <t>ALIMENTOS</t>
        </is>
      </c>
      <c r="O4119" t="inlineStr">
        <is>
          <t>02/2026</t>
        </is>
      </c>
    </row>
    <row r="4120">
      <c r="A4120" t="n">
        <v>211451</v>
      </c>
      <c r="B4120" t="n">
        <v>122</v>
      </c>
      <c r="C4120" t="inlineStr">
        <is>
          <t>Arcos</t>
        </is>
      </c>
      <c r="D4120" t="inlineStr">
        <is>
          <t>GCT COMERCIO DE PRODUTOS ALIMENTICIOS LTDA</t>
        </is>
      </c>
      <c r="E4120" t="inlineStr">
        <is>
          <t>9832</t>
        </is>
      </c>
      <c r="F4120" s="550" t="n">
        <v>46073</v>
      </c>
      <c r="G4120" t="n">
        <v>28315</v>
      </c>
      <c r="H4120" t="inlineStr">
        <is>
          <t>GELO COLLINS 35X120 C/18 UN YCECODE</t>
        </is>
      </c>
      <c r="I4120" t="inlineStr">
        <is>
          <t>BEBIDAS</t>
        </is>
      </c>
      <c r="J4120" t="n">
        <v>7</v>
      </c>
      <c r="K4120" t="inlineStr">
        <is>
          <t>PC</t>
        </is>
      </c>
      <c r="L4120" t="n">
        <v>304.92</v>
      </c>
      <c r="M4120" t="n">
        <v>43.56</v>
      </c>
      <c r="N4120" t="inlineStr">
        <is>
          <t>BEBIDAS</t>
        </is>
      </c>
      <c r="O4120" t="inlineStr">
        <is>
          <t>02/2026</t>
        </is>
      </c>
    </row>
    <row r="4121">
      <c r="A4121" t="n">
        <v>211450</v>
      </c>
      <c r="B4121" t="n">
        <v>122</v>
      </c>
      <c r="C4121" t="inlineStr">
        <is>
          <t>Arcos</t>
        </is>
      </c>
      <c r="D4121" t="inlineStr">
        <is>
          <t>Scala Convertedora de Papeis Ltda</t>
        </is>
      </c>
      <c r="E4121" t="inlineStr">
        <is>
          <t>86424</t>
        </is>
      </c>
      <c r="F4121" s="550" t="n">
        <v>46072</v>
      </c>
      <c r="G4121" t="n">
        <v>28659</v>
      </c>
      <c r="H4121" t="inlineStr">
        <is>
          <t>GUARDANAPO QUADRADO FOLHA DUPLA COM LOGO 24X22 C/5000 UM</t>
        </is>
      </c>
      <c r="I4121" t="inlineStr">
        <is>
          <t>DESCARTAVEIS/HIGIENE E LIMPEZA</t>
        </is>
      </c>
      <c r="J4121" t="n">
        <v>6</v>
      </c>
      <c r="K4121" t="inlineStr">
        <is>
          <t>CX</t>
        </is>
      </c>
      <c r="L4121" t="n">
        <v>929.76</v>
      </c>
      <c r="M4121" t="n">
        <v>154.96</v>
      </c>
      <c r="N4121" t="inlineStr">
        <is>
          <t>DESCARTAVEIS - A VISTA</t>
        </is>
      </c>
      <c r="O4121" t="inlineStr">
        <is>
          <t>02/2026</t>
        </is>
      </c>
    </row>
    <row r="4122">
      <c r="A4122" t="n">
        <v>211449</v>
      </c>
      <c r="B4122" t="n">
        <v>122</v>
      </c>
      <c r="C4122" t="inlineStr">
        <is>
          <t>Arcos</t>
        </is>
      </c>
      <c r="D4122" t="inlineStr">
        <is>
          <t>MERCADO PAGO.COM REPRESENTACOES LTDA</t>
        </is>
      </c>
      <c r="E4122" t="inlineStr">
        <is>
          <t>2460</t>
        </is>
      </c>
      <c r="F4122" s="550" t="n">
        <v>46064</v>
      </c>
      <c r="G4122" t="n">
        <v>27867</v>
      </c>
      <c r="H4122" t="inlineStr">
        <is>
          <t xml:space="preserve">CAIXA GAVETA BATEDORA DE BORRA DE CAFE AÇO INOX </t>
        </is>
      </c>
      <c r="I4122" t="inlineStr">
        <is>
          <t>UTENSILIOS</t>
        </is>
      </c>
      <c r="J4122" t="n">
        <v>1</v>
      </c>
      <c r="K4122" t="inlineStr">
        <is>
          <t>UNIDADE</t>
        </is>
      </c>
      <c r="L4122" t="n">
        <v>261.99</v>
      </c>
      <c r="M4122" t="n">
        <v>261.99</v>
      </c>
      <c r="N4122" t="inlineStr">
        <is>
          <t>UTENSILIOS - A VISTA</t>
        </is>
      </c>
      <c r="O4122" t="inlineStr">
        <is>
          <t>02/2026</t>
        </is>
      </c>
    </row>
    <row r="4123">
      <c r="A4123" t="n">
        <v>211448</v>
      </c>
      <c r="B4123" t="n">
        <v>122</v>
      </c>
      <c r="C4123" t="inlineStr">
        <is>
          <t>Arcos</t>
        </is>
      </c>
      <c r="D4123" t="inlineStr">
        <is>
          <t>BATARD PADARIA ARTESANAL LTDA</t>
        </is>
      </c>
      <c r="E4123" t="inlineStr">
        <is>
          <t>13319</t>
        </is>
      </c>
      <c r="F4123" s="550" t="n">
        <v>46070</v>
      </c>
      <c r="G4123" t="n">
        <v>21372</v>
      </c>
      <c r="H4123" t="inlineStr">
        <is>
          <t>PAO BRIOCHE FORME C/ TAMPA UN</t>
        </is>
      </c>
      <c r="I4123" t="inlineStr">
        <is>
          <t>ALIMENTOS</t>
        </is>
      </c>
      <c r="J4123" t="n">
        <v>15</v>
      </c>
      <c r="K4123" t="inlineStr">
        <is>
          <t>UN</t>
        </is>
      </c>
      <c r="L4123" t="n">
        <v>465</v>
      </c>
      <c r="M4123" t="n">
        <v>31</v>
      </c>
      <c r="N4123" t="inlineStr">
        <is>
          <t>ALIMENTOS</t>
        </is>
      </c>
      <c r="O4123" t="inlineStr">
        <is>
          <t>02/2026</t>
        </is>
      </c>
    </row>
    <row r="4124">
      <c r="A4124" t="n">
        <v>211447</v>
      </c>
      <c r="B4124" t="n">
        <v>122</v>
      </c>
      <c r="C4124" t="inlineStr">
        <is>
          <t>Arcos</t>
        </is>
      </c>
      <c r="D4124" t="inlineStr">
        <is>
          <t>KING COMERCIO E IMPORTACAO DE BEBIDAS LTDA</t>
        </is>
      </c>
      <c r="E4124" t="inlineStr">
        <is>
          <t>125470</t>
        </is>
      </c>
      <c r="F4124" s="550" t="n">
        <v>46071</v>
      </c>
      <c r="G4124" t="n">
        <v>18261</v>
      </c>
      <c r="H4124" t="inlineStr">
        <is>
          <t>RUM ZACAPA 23 ANOS 750ML</t>
        </is>
      </c>
      <c r="I4124" t="inlineStr">
        <is>
          <t>BEBIDAS</t>
        </is>
      </c>
      <c r="J4124" t="n">
        <v>2</v>
      </c>
      <c r="K4124" t="inlineStr">
        <is>
          <t>GR</t>
        </is>
      </c>
      <c r="L4124" t="n">
        <v>881.5599999999999</v>
      </c>
      <c r="M4124" t="n">
        <v>440.78</v>
      </c>
      <c r="N4124" t="inlineStr">
        <is>
          <t>BEBIDAS</t>
        </is>
      </c>
      <c r="O4124" t="inlineStr">
        <is>
          <t>02/2026</t>
        </is>
      </c>
    </row>
    <row r="4125">
      <c r="A4125" t="n">
        <v>211446</v>
      </c>
      <c r="B4125" t="n">
        <v>122</v>
      </c>
      <c r="C4125" t="inlineStr">
        <is>
          <t>Arcos</t>
        </is>
      </c>
      <c r="D4125" t="inlineStr">
        <is>
          <t>PROAUTO INDUSTRIA QUIMICA EIRELI</t>
        </is>
      </c>
      <c r="E4125" t="inlineStr">
        <is>
          <t>151618</t>
        </is>
      </c>
      <c r="F4125" s="550" t="n">
        <v>46063</v>
      </c>
      <c r="G4125" t="n">
        <v>28801</v>
      </c>
      <c r="H4125" t="inlineStr">
        <is>
          <t>FRASCO GRADUADO 1L PROAUTO BONIFICADO</t>
        </is>
      </c>
      <c r="I4125" t="inlineStr">
        <is>
          <t>UTENSILIOS</t>
        </is>
      </c>
      <c r="J4125" t="n">
        <v>4</v>
      </c>
      <c r="K4125" t="inlineStr">
        <is>
          <t>UNIDADE</t>
        </is>
      </c>
      <c r="L4125" t="n">
        <v>24</v>
      </c>
      <c r="M4125" t="n">
        <v>6</v>
      </c>
      <c r="N4125" t="inlineStr">
        <is>
          <t xml:space="preserve">HIGIENE E LIMPEZA </t>
        </is>
      </c>
      <c r="O4125" t="inlineStr">
        <is>
          <t>02/2026</t>
        </is>
      </c>
    </row>
    <row r="4126">
      <c r="A4126" t="n">
        <v>211446</v>
      </c>
      <c r="B4126" t="n">
        <v>122</v>
      </c>
      <c r="C4126" t="inlineStr">
        <is>
          <t>Arcos</t>
        </is>
      </c>
      <c r="D4126" t="inlineStr">
        <is>
          <t>PROAUTO INDUSTRIA QUIMICA EIRELI</t>
        </is>
      </c>
      <c r="E4126" t="inlineStr">
        <is>
          <t>151618</t>
        </is>
      </c>
      <c r="F4126" s="550" t="n">
        <v>46063</v>
      </c>
      <c r="G4126" t="n">
        <v>28802</v>
      </c>
      <c r="H4126" t="inlineStr">
        <is>
          <t>GALAO DE 5L PROAUTO BONIFICADO</t>
        </is>
      </c>
      <c r="I4126" t="inlineStr">
        <is>
          <t>UTENSILIOS</t>
        </is>
      </c>
      <c r="J4126" t="n">
        <v>4</v>
      </c>
      <c r="K4126" t="inlineStr">
        <is>
          <t>UNIDADE</t>
        </is>
      </c>
      <c r="L4126" t="n">
        <v>36</v>
      </c>
      <c r="M4126" t="n">
        <v>9</v>
      </c>
      <c r="N4126" t="inlineStr">
        <is>
          <t xml:space="preserve">HIGIENE E LIMPEZA </t>
        </is>
      </c>
      <c r="O4126" t="inlineStr">
        <is>
          <t>02/2026</t>
        </is>
      </c>
    </row>
    <row r="4127">
      <c r="A4127" t="n">
        <v>211446</v>
      </c>
      <c r="B4127" t="n">
        <v>122</v>
      </c>
      <c r="C4127" t="inlineStr">
        <is>
          <t>Arcos</t>
        </is>
      </c>
      <c r="D4127" t="inlineStr">
        <is>
          <t>PROAUTO INDUSTRIA QUIMICA EIRELI</t>
        </is>
      </c>
      <c r="E4127" t="inlineStr">
        <is>
          <t>151618</t>
        </is>
      </c>
      <c r="F4127" s="550" t="n">
        <v>46063</v>
      </c>
      <c r="G4127" t="n">
        <v>28803</v>
      </c>
      <c r="H4127" t="inlineStr">
        <is>
          <t>GATILHO BORRIFADOR PROAUTO BONIFICADO</t>
        </is>
      </c>
      <c r="I4127" t="inlineStr">
        <is>
          <t>UTENSILIOS</t>
        </is>
      </c>
      <c r="J4127" t="n">
        <v>4</v>
      </c>
      <c r="K4127" t="inlineStr">
        <is>
          <t>UNIDADE</t>
        </is>
      </c>
      <c r="L4127" t="n">
        <v>16</v>
      </c>
      <c r="M4127" t="n">
        <v>4</v>
      </c>
      <c r="N4127" t="inlineStr">
        <is>
          <t xml:space="preserve">HIGIENE E LIMPEZA </t>
        </is>
      </c>
      <c r="O4127" t="inlineStr">
        <is>
          <t>02/2026</t>
        </is>
      </c>
    </row>
    <row r="4128">
      <c r="A4128" t="n">
        <v>211446</v>
      </c>
      <c r="B4128" t="n">
        <v>122</v>
      </c>
      <c r="C4128" t="inlineStr">
        <is>
          <t>Arcos</t>
        </is>
      </c>
      <c r="D4128" t="inlineStr">
        <is>
          <t>PROAUTO INDUSTRIA QUIMICA EIRELI</t>
        </is>
      </c>
      <c r="E4128" t="inlineStr">
        <is>
          <t>151618</t>
        </is>
      </c>
      <c r="F4128" s="550" t="n">
        <v>46063</v>
      </c>
      <c r="G4128" t="n">
        <v>28804</v>
      </c>
      <c r="H4128" t="inlineStr">
        <is>
          <t>VALVULA PUMP PARA GALAO DE 5L PROAUTO BONIFICADO</t>
        </is>
      </c>
      <c r="I4128" t="inlineStr">
        <is>
          <t>UTENSILIOS</t>
        </is>
      </c>
      <c r="J4128" t="n">
        <v>4</v>
      </c>
      <c r="K4128" t="inlineStr">
        <is>
          <t>UNIDADE</t>
        </is>
      </c>
      <c r="L4128" t="n">
        <v>32</v>
      </c>
      <c r="M4128" t="n">
        <v>8</v>
      </c>
      <c r="N4128" t="inlineStr">
        <is>
          <t xml:space="preserve">HIGIENE E LIMPEZA </t>
        </is>
      </c>
      <c r="O4128" t="inlineStr">
        <is>
          <t>02/2026</t>
        </is>
      </c>
    </row>
    <row r="4129">
      <c r="A4129" t="n">
        <v>211445</v>
      </c>
      <c r="B4129" t="n">
        <v>122</v>
      </c>
      <c r="C4129" t="inlineStr">
        <is>
          <t>Arcos</t>
        </is>
      </c>
      <c r="D4129" t="inlineStr">
        <is>
          <t>NOVA COMERCIAL PESCADOS LTDA</t>
        </is>
      </c>
      <c r="E4129" t="inlineStr">
        <is>
          <t>31350</t>
        </is>
      </c>
      <c r="F4129" s="550" t="n">
        <v>46069</v>
      </c>
      <c r="G4129" t="n">
        <v>27692</v>
      </c>
      <c r="H4129" t="inlineStr">
        <is>
          <t>CAMARAO CINZA 25/30 LIMPO EVISCERADO COM COLA KG</t>
        </is>
      </c>
      <c r="I4129" t="inlineStr">
        <is>
          <t>ALIMENTOS</t>
        </is>
      </c>
      <c r="J4129" t="n">
        <v>15</v>
      </c>
      <c r="K4129" t="inlineStr">
        <is>
          <t>KG</t>
        </is>
      </c>
      <c r="L4129" t="n">
        <v>1680</v>
      </c>
      <c r="M4129" t="n">
        <v>112</v>
      </c>
      <c r="N4129" t="inlineStr">
        <is>
          <t>ALIMENTOS</t>
        </is>
      </c>
      <c r="O4129" t="inlineStr">
        <is>
          <t>02/2026</t>
        </is>
      </c>
    </row>
    <row r="4130">
      <c r="A4130" t="n">
        <v>211444</v>
      </c>
      <c r="B4130" t="n">
        <v>122</v>
      </c>
      <c r="C4130" t="inlineStr">
        <is>
          <t>Arcos</t>
        </is>
      </c>
      <c r="D4130" t="inlineStr">
        <is>
          <t xml:space="preserve">COMERCIAL IMPORTADORA E EXPORTADORA METAPUNTO LTDA </t>
        </is>
      </c>
      <c r="E4130" t="inlineStr">
        <is>
          <t>42564</t>
        </is>
      </c>
      <c r="F4130" s="550" t="n">
        <v>46072</v>
      </c>
      <c r="G4130" t="n">
        <v>20941</v>
      </c>
      <c r="H4130" t="inlineStr">
        <is>
          <t>CHOCOLATE EM GOTAS MEIO AMARGO SICAO C/2,05KG</t>
        </is>
      </c>
      <c r="I4130" t="inlineStr">
        <is>
          <t>ALIMENTOS</t>
        </is>
      </c>
      <c r="J4130" t="n">
        <v>4</v>
      </c>
      <c r="K4130" t="inlineStr">
        <is>
          <t>PC</t>
        </is>
      </c>
      <c r="L4130" t="n">
        <v>729.2</v>
      </c>
      <c r="M4130" t="n">
        <v>182.3</v>
      </c>
      <c r="N4130" t="inlineStr">
        <is>
          <t>ALIMENTOS</t>
        </is>
      </c>
      <c r="O4130" t="inlineStr">
        <is>
          <t>02/2026</t>
        </is>
      </c>
    </row>
    <row r="4131">
      <c r="A4131" t="n">
        <v>211443</v>
      </c>
      <c r="B4131" t="n">
        <v>122</v>
      </c>
      <c r="C4131" t="inlineStr">
        <is>
          <t>Arcos</t>
        </is>
      </c>
      <c r="D4131" t="inlineStr">
        <is>
          <t>FRONT BEBIDAS LTDA</t>
        </is>
      </c>
      <c r="E4131" t="inlineStr">
        <is>
          <t>792687</t>
        </is>
      </c>
      <c r="F4131" s="550" t="n">
        <v>46072</v>
      </c>
      <c r="G4131" t="n">
        <v>18097</v>
      </c>
      <c r="H4131" t="inlineStr">
        <is>
          <t>WHISKY TALISKER SINGLE MALT 10 ANOS 720ML</t>
        </is>
      </c>
      <c r="I4131" t="inlineStr">
        <is>
          <t>BEBIDAS</t>
        </is>
      </c>
      <c r="J4131" t="n">
        <v>2</v>
      </c>
      <c r="K4131" t="inlineStr">
        <is>
          <t>GR</t>
        </is>
      </c>
      <c r="L4131" t="n">
        <v>826.6</v>
      </c>
      <c r="M4131" t="n">
        <v>413.3</v>
      </c>
      <c r="N4131" t="inlineStr">
        <is>
          <t>BEBIDAS</t>
        </is>
      </c>
      <c r="O4131" t="inlineStr">
        <is>
          <t>02/2026</t>
        </is>
      </c>
    </row>
    <row r="4132">
      <c r="A4132" t="n">
        <v>211443</v>
      </c>
      <c r="B4132" t="n">
        <v>122</v>
      </c>
      <c r="C4132" t="inlineStr">
        <is>
          <t>Arcos</t>
        </is>
      </c>
      <c r="D4132" t="inlineStr">
        <is>
          <t>FRONT BEBIDAS LTDA</t>
        </is>
      </c>
      <c r="E4132" t="inlineStr">
        <is>
          <t>792687</t>
        </is>
      </c>
      <c r="F4132" s="550" t="n">
        <v>46072</v>
      </c>
      <c r="G4132" t="n">
        <v>18353</v>
      </c>
      <c r="H4132" t="inlineStr">
        <is>
          <t>GIN TANQUERAY TEN 750ML</t>
        </is>
      </c>
      <c r="I4132" t="inlineStr">
        <is>
          <t>BEBIDAS</t>
        </is>
      </c>
      <c r="J4132" t="n">
        <v>41</v>
      </c>
      <c r="K4132" t="inlineStr">
        <is>
          <t>GR</t>
        </is>
      </c>
      <c r="L4132" t="n">
        <v>6051.6</v>
      </c>
      <c r="M4132" t="n">
        <v>147.6</v>
      </c>
      <c r="N4132" t="inlineStr">
        <is>
          <t>BEBIDAS</t>
        </is>
      </c>
      <c r="O4132" t="inlineStr">
        <is>
          <t>02/2026</t>
        </is>
      </c>
    </row>
    <row r="4133">
      <c r="A4133" t="n">
        <v>211443</v>
      </c>
      <c r="B4133" t="n">
        <v>122</v>
      </c>
      <c r="C4133" t="inlineStr">
        <is>
          <t>Arcos</t>
        </is>
      </c>
      <c r="D4133" t="inlineStr">
        <is>
          <t>FRONT BEBIDAS LTDA</t>
        </is>
      </c>
      <c r="E4133" t="inlineStr">
        <is>
          <t>792687</t>
        </is>
      </c>
      <c r="F4133" s="550" t="n">
        <v>46072</v>
      </c>
      <c r="G4133" t="n">
        <v>18113</v>
      </c>
      <c r="H4133" t="inlineStr">
        <is>
          <t>WHISKY JOHNNIE WALKER GREEN LABEL 750ML</t>
        </is>
      </c>
      <c r="I4133" t="inlineStr">
        <is>
          <t>BEBIDAS</t>
        </is>
      </c>
      <c r="J4133" t="n">
        <v>5</v>
      </c>
      <c r="K4133" t="inlineStr">
        <is>
          <t>GR</t>
        </is>
      </c>
      <c r="L4133" t="n">
        <v>2364</v>
      </c>
      <c r="M4133" t="n">
        <v>472.8</v>
      </c>
      <c r="N4133" t="inlineStr">
        <is>
          <t>BEBIDAS</t>
        </is>
      </c>
      <c r="O4133" t="inlineStr">
        <is>
          <t>02/2026</t>
        </is>
      </c>
    </row>
    <row r="4134">
      <c r="A4134" t="n">
        <v>211443</v>
      </c>
      <c r="B4134" t="n">
        <v>122</v>
      </c>
      <c r="C4134" t="inlineStr">
        <is>
          <t>Arcos</t>
        </is>
      </c>
      <c r="D4134" t="inlineStr">
        <is>
          <t>FRONT BEBIDAS LTDA</t>
        </is>
      </c>
      <c r="E4134" t="inlineStr">
        <is>
          <t>792687</t>
        </is>
      </c>
      <c r="F4134" s="550" t="n">
        <v>46072</v>
      </c>
      <c r="G4134" t="n">
        <v>18261</v>
      </c>
      <c r="H4134" t="inlineStr">
        <is>
          <t>RUM ZACAPA 23 ANOS 750ML</t>
        </is>
      </c>
      <c r="I4134" t="inlineStr">
        <is>
          <t>BEBIDAS</t>
        </is>
      </c>
      <c r="J4134" t="n">
        <v>5</v>
      </c>
      <c r="K4134" t="inlineStr">
        <is>
          <t>GR</t>
        </is>
      </c>
      <c r="L4134" t="n">
        <v>2316</v>
      </c>
      <c r="M4134" t="n">
        <v>463.2</v>
      </c>
      <c r="N4134" t="inlineStr">
        <is>
          <t>BEBIDAS</t>
        </is>
      </c>
      <c r="O4134" t="inlineStr">
        <is>
          <t>02/2026</t>
        </is>
      </c>
    </row>
    <row r="4135">
      <c r="A4135" t="n">
        <v>211443</v>
      </c>
      <c r="B4135" t="n">
        <v>122</v>
      </c>
      <c r="C4135" t="inlineStr">
        <is>
          <t>Arcos</t>
        </is>
      </c>
      <c r="D4135" t="inlineStr">
        <is>
          <t>FRONT BEBIDAS LTDA</t>
        </is>
      </c>
      <c r="E4135" t="inlineStr">
        <is>
          <t>792687</t>
        </is>
      </c>
      <c r="F4135" s="550" t="n">
        <v>46072</v>
      </c>
      <c r="G4135" t="n">
        <v>18118</v>
      </c>
      <c r="H4135" t="inlineStr">
        <is>
          <t>WHISKY JOHNNIE WALKER BLUE LABEL 750ML</t>
        </is>
      </c>
      <c r="I4135" t="inlineStr">
        <is>
          <t>BEBIDAS</t>
        </is>
      </c>
      <c r="J4135" t="n">
        <v>5</v>
      </c>
      <c r="K4135" t="inlineStr">
        <is>
          <t>GR</t>
        </is>
      </c>
      <c r="L4135" t="n">
        <v>6784.5</v>
      </c>
      <c r="M4135" t="n">
        <v>1356.9</v>
      </c>
      <c r="N4135" t="inlineStr">
        <is>
          <t>BEBIDAS</t>
        </is>
      </c>
      <c r="O4135" t="inlineStr">
        <is>
          <t>02/2026</t>
        </is>
      </c>
    </row>
    <row r="4136">
      <c r="A4136" t="n">
        <v>211443</v>
      </c>
      <c r="B4136" t="n">
        <v>122</v>
      </c>
      <c r="C4136" t="inlineStr">
        <is>
          <t>Arcos</t>
        </is>
      </c>
      <c r="D4136" t="inlineStr">
        <is>
          <t>FRONT BEBIDAS LTDA</t>
        </is>
      </c>
      <c r="E4136" t="inlineStr">
        <is>
          <t>792687</t>
        </is>
      </c>
      <c r="F4136" s="550" t="n">
        <v>46072</v>
      </c>
      <c r="G4136" t="n">
        <v>18359</v>
      </c>
      <c r="H4136" t="inlineStr">
        <is>
          <t>GIN TANQUERAY 750ML</t>
        </is>
      </c>
      <c r="I4136" t="inlineStr">
        <is>
          <t>BEBIDAS</t>
        </is>
      </c>
      <c r="J4136" t="n">
        <v>120</v>
      </c>
      <c r="K4136" t="inlineStr">
        <is>
          <t>GR</t>
        </is>
      </c>
      <c r="L4136" t="n">
        <v>11508</v>
      </c>
      <c r="M4136" t="n">
        <v>95.90000000000001</v>
      </c>
      <c r="N4136" t="inlineStr">
        <is>
          <t>BEBIDAS</t>
        </is>
      </c>
      <c r="O4136" t="inlineStr">
        <is>
          <t>02/2026</t>
        </is>
      </c>
    </row>
    <row r="4137">
      <c r="A4137" t="n">
        <v>211443</v>
      </c>
      <c r="B4137" t="n">
        <v>122</v>
      </c>
      <c r="C4137" t="inlineStr">
        <is>
          <t>Arcos</t>
        </is>
      </c>
      <c r="D4137" t="inlineStr">
        <is>
          <t>FRONT BEBIDAS LTDA</t>
        </is>
      </c>
      <c r="E4137" t="inlineStr">
        <is>
          <t>792687</t>
        </is>
      </c>
      <c r="F4137" s="550" t="n">
        <v>46072</v>
      </c>
      <c r="G4137" t="n">
        <v>18114</v>
      </c>
      <c r="H4137" t="inlineStr">
        <is>
          <t>WHISKY JOHNNIE WALKER GOLD LABEL RESERVE 750ML</t>
        </is>
      </c>
      <c r="I4137" t="inlineStr">
        <is>
          <t>BEBIDAS</t>
        </is>
      </c>
      <c r="J4137" t="n">
        <v>5</v>
      </c>
      <c r="K4137" t="inlineStr">
        <is>
          <t>GR</t>
        </is>
      </c>
      <c r="L4137" t="n">
        <v>1399.5</v>
      </c>
      <c r="M4137" t="n">
        <v>279.9</v>
      </c>
      <c r="N4137" t="inlineStr">
        <is>
          <t>BEBIDAS</t>
        </is>
      </c>
      <c r="O4137" t="inlineStr">
        <is>
          <t>02/2026</t>
        </is>
      </c>
    </row>
    <row r="4138">
      <c r="A4138" t="n">
        <v>211443</v>
      </c>
      <c r="B4138" t="n">
        <v>122</v>
      </c>
      <c r="C4138" t="inlineStr">
        <is>
          <t>Arcos</t>
        </is>
      </c>
      <c r="D4138" t="inlineStr">
        <is>
          <t>FRONT BEBIDAS LTDA</t>
        </is>
      </c>
      <c r="E4138" t="inlineStr">
        <is>
          <t>792687</t>
        </is>
      </c>
      <c r="F4138" s="550" t="n">
        <v>46072</v>
      </c>
      <c r="G4138" t="n">
        <v>18119</v>
      </c>
      <c r="H4138" t="inlineStr">
        <is>
          <t>WHISKY JOHNNIE WALKER BLACK LABEL 1L</t>
        </is>
      </c>
      <c r="I4138" t="inlineStr">
        <is>
          <t>BEBIDAS</t>
        </is>
      </c>
      <c r="J4138" t="n">
        <v>12</v>
      </c>
      <c r="K4138" t="inlineStr">
        <is>
          <t>GR</t>
        </is>
      </c>
      <c r="L4138" t="n">
        <v>2230.8</v>
      </c>
      <c r="M4138" t="n">
        <v>185.9</v>
      </c>
      <c r="N4138" t="inlineStr">
        <is>
          <t>BEBIDAS</t>
        </is>
      </c>
      <c r="O4138" t="inlineStr">
        <is>
          <t>02/2026</t>
        </is>
      </c>
    </row>
    <row r="4139">
      <c r="A4139" t="n">
        <v>211443</v>
      </c>
      <c r="B4139" t="n">
        <v>122</v>
      </c>
      <c r="C4139" t="inlineStr">
        <is>
          <t>Arcos</t>
        </is>
      </c>
      <c r="D4139" t="inlineStr">
        <is>
          <t>FRONT BEBIDAS LTDA</t>
        </is>
      </c>
      <c r="E4139" t="inlineStr">
        <is>
          <t>792687</t>
        </is>
      </c>
      <c r="F4139" s="550" t="n">
        <v>46072</v>
      </c>
      <c r="G4139" t="n">
        <v>25445</v>
      </c>
      <c r="H4139" t="inlineStr">
        <is>
          <t>TEQUILA DON JULIO ANEJO 750ML UN</t>
        </is>
      </c>
      <c r="I4139" t="inlineStr">
        <is>
          <t>BEBIDAS</t>
        </is>
      </c>
      <c r="J4139" t="n">
        <v>4</v>
      </c>
      <c r="K4139" t="inlineStr">
        <is>
          <t>GR</t>
        </is>
      </c>
      <c r="L4139" t="n">
        <v>1192.6</v>
      </c>
      <c r="M4139" t="n">
        <v>298.15</v>
      </c>
      <c r="N4139" t="inlineStr">
        <is>
          <t>BEBIDAS</t>
        </is>
      </c>
      <c r="O4139" t="inlineStr">
        <is>
          <t>02/2026</t>
        </is>
      </c>
    </row>
    <row r="4140">
      <c r="A4140" t="n">
        <v>211443</v>
      </c>
      <c r="B4140" t="n">
        <v>122</v>
      </c>
      <c r="C4140" t="inlineStr">
        <is>
          <t>Arcos</t>
        </is>
      </c>
      <c r="D4140" t="inlineStr">
        <is>
          <t>FRONT BEBIDAS LTDA</t>
        </is>
      </c>
      <c r="E4140" t="inlineStr">
        <is>
          <t>792687</t>
        </is>
      </c>
      <c r="F4140" s="550" t="n">
        <v>46072</v>
      </c>
      <c r="G4140" t="n">
        <v>25507</v>
      </c>
      <c r="H4140" t="inlineStr">
        <is>
          <t>TEQUILA DON JULIO REPOSADO 750ML</t>
        </is>
      </c>
      <c r="I4140" t="inlineStr">
        <is>
          <t>BEBIDAS</t>
        </is>
      </c>
      <c r="J4140" t="n">
        <v>4</v>
      </c>
      <c r="K4140" t="inlineStr">
        <is>
          <t>GR</t>
        </is>
      </c>
      <c r="L4140" t="n">
        <v>1058</v>
      </c>
      <c r="M4140" t="n">
        <v>264.5</v>
      </c>
      <c r="N4140" t="inlineStr">
        <is>
          <t>BEBIDAS</t>
        </is>
      </c>
      <c r="O4140" t="inlineStr">
        <is>
          <t>02/2026</t>
        </is>
      </c>
    </row>
    <row r="4141">
      <c r="A4141" t="n">
        <v>211443</v>
      </c>
      <c r="B4141" t="n">
        <v>122</v>
      </c>
      <c r="C4141" t="inlineStr">
        <is>
          <t>Arcos</t>
        </is>
      </c>
      <c r="D4141" t="inlineStr">
        <is>
          <t>FRONT BEBIDAS LTDA</t>
        </is>
      </c>
      <c r="E4141" t="inlineStr">
        <is>
          <t>792687</t>
        </is>
      </c>
      <c r="F4141" s="550" t="n">
        <v>46072</v>
      </c>
      <c r="G4141" t="n">
        <v>28818</v>
      </c>
      <c r="H4141" t="inlineStr">
        <is>
          <t>WHISKY JOHNNIE WALKER 18 ANOS 750ML</t>
        </is>
      </c>
      <c r="I4141" t="inlineStr">
        <is>
          <t>BEBIDAS</t>
        </is>
      </c>
      <c r="J4141" t="n">
        <v>5</v>
      </c>
      <c r="K4141" t="inlineStr">
        <is>
          <t>UN</t>
        </is>
      </c>
      <c r="L4141" t="n">
        <v>2799.5</v>
      </c>
      <c r="M4141" t="n">
        <v>559.9</v>
      </c>
      <c r="N4141" t="inlineStr">
        <is>
          <t>BEBIDAS</t>
        </is>
      </c>
      <c r="O4141" t="inlineStr">
        <is>
          <t>02/2026</t>
        </is>
      </c>
    </row>
    <row r="4142">
      <c r="A4142" t="n">
        <v>211442</v>
      </c>
      <c r="B4142" t="n">
        <v>122</v>
      </c>
      <c r="C4142" t="inlineStr">
        <is>
          <t>Arcos</t>
        </is>
      </c>
      <c r="D4142" t="inlineStr">
        <is>
          <t>CG FOOD´S DISTRIBUIDORA DE ALIMENTOS LTDA</t>
        </is>
      </c>
      <c r="E4142" t="inlineStr">
        <is>
          <t>179431</t>
        </is>
      </c>
      <c r="F4142" s="550" t="n">
        <v>46065</v>
      </c>
      <c r="G4142" t="n">
        <v>19203</v>
      </c>
      <c r="H4142" t="inlineStr">
        <is>
          <t>IOGURTE INTEGRAL NESTLE C/170G UN</t>
        </is>
      </c>
      <c r="I4142" t="inlineStr">
        <is>
          <t>ALIMENTOS</t>
        </is>
      </c>
      <c r="J4142" t="n">
        <v>56</v>
      </c>
      <c r="K4142" t="inlineStr">
        <is>
          <t>UN</t>
        </is>
      </c>
      <c r="L4142" t="n">
        <v>178.08</v>
      </c>
      <c r="M4142" t="n">
        <v>3.18</v>
      </c>
      <c r="N4142" t="inlineStr">
        <is>
          <t>ALIMENTOS</t>
        </is>
      </c>
      <c r="O4142" t="inlineStr">
        <is>
          <t>02/2026</t>
        </is>
      </c>
    </row>
    <row r="4143">
      <c r="A4143" t="n">
        <v>211442</v>
      </c>
      <c r="B4143" t="n">
        <v>122</v>
      </c>
      <c r="C4143" t="inlineStr">
        <is>
          <t>Arcos</t>
        </is>
      </c>
      <c r="D4143" t="inlineStr">
        <is>
          <t>CG FOOD´S DISTRIBUIDORA DE ALIMENTOS LTDA</t>
        </is>
      </c>
      <c r="E4143" t="inlineStr">
        <is>
          <t>179431</t>
        </is>
      </c>
      <c r="F4143" s="550" t="n">
        <v>46065</v>
      </c>
      <c r="G4143" t="n">
        <v>19906</v>
      </c>
      <c r="H4143" t="inlineStr">
        <is>
          <t>SAL REFINADO CISNE 10X1KG</t>
        </is>
      </c>
      <c r="I4143" t="inlineStr">
        <is>
          <t>ALIMENTOS</t>
        </is>
      </c>
      <c r="J4143" t="n">
        <v>20</v>
      </c>
      <c r="K4143" t="inlineStr">
        <is>
          <t>PC</t>
        </is>
      </c>
      <c r="L4143" t="n">
        <v>56</v>
      </c>
      <c r="M4143" t="n">
        <v>2.8</v>
      </c>
      <c r="N4143" t="inlineStr">
        <is>
          <t>ALIMENTOS</t>
        </is>
      </c>
      <c r="O4143" t="inlineStr">
        <is>
          <t>02/2026</t>
        </is>
      </c>
    </row>
    <row r="4144">
      <c r="A4144" t="n">
        <v>211442</v>
      </c>
      <c r="B4144" t="n">
        <v>122</v>
      </c>
      <c r="C4144" t="inlineStr">
        <is>
          <t>Arcos</t>
        </is>
      </c>
      <c r="D4144" t="inlineStr">
        <is>
          <t>CG FOOD´S DISTRIBUIDORA DE ALIMENTOS LTDA</t>
        </is>
      </c>
      <c r="E4144" t="inlineStr">
        <is>
          <t>179431</t>
        </is>
      </c>
      <c r="F4144" s="550" t="n">
        <v>46065</v>
      </c>
      <c r="G4144" t="n">
        <v>20757</v>
      </c>
      <c r="H4144" t="inlineStr">
        <is>
          <t>ALCAPARRA MEDIA DI SALERNO C/2KG</t>
        </is>
      </c>
      <c r="I4144" t="inlineStr">
        <is>
          <t>ALIMENTOS</t>
        </is>
      </c>
      <c r="J4144" t="n">
        <v>1</v>
      </c>
      <c r="L4144" t="n">
        <v>81</v>
      </c>
      <c r="M4144" t="n">
        <v>81</v>
      </c>
      <c r="N4144" t="inlineStr">
        <is>
          <t>ALIMENTOS</t>
        </is>
      </c>
      <c r="O4144" t="inlineStr">
        <is>
          <t>02/2026</t>
        </is>
      </c>
    </row>
    <row r="4145">
      <c r="A4145" t="n">
        <v>211441</v>
      </c>
      <c r="B4145" t="n">
        <v>122</v>
      </c>
      <c r="C4145" t="inlineStr">
        <is>
          <t>Arcos</t>
        </is>
      </c>
      <c r="D4145" t="inlineStr">
        <is>
          <t>GCT COMERCIO DE PRODUTOS ALIMENTICIOS LTDA</t>
        </is>
      </c>
      <c r="E4145" t="inlineStr">
        <is>
          <t>9765</t>
        </is>
      </c>
      <c r="F4145" s="550" t="n">
        <v>46069</v>
      </c>
      <c r="G4145" t="n">
        <v>27340</v>
      </c>
      <c r="H4145" t="inlineStr">
        <is>
          <t>GELO RETANGULO 50X65MM C/25 UN YCECODE</t>
        </is>
      </c>
      <c r="I4145" t="inlineStr">
        <is>
          <t>BEBIDAS</t>
        </is>
      </c>
      <c r="J4145" t="n">
        <v>16</v>
      </c>
      <c r="K4145" t="inlineStr">
        <is>
          <t>PC</t>
        </is>
      </c>
      <c r="L4145" t="n">
        <v>857.92</v>
      </c>
      <c r="M4145" t="n">
        <v>53.62</v>
      </c>
      <c r="N4145" t="inlineStr">
        <is>
          <t>BEBIDAS</t>
        </is>
      </c>
      <c r="O4145" t="inlineStr">
        <is>
          <t>02/2026</t>
        </is>
      </c>
    </row>
    <row r="4146">
      <c r="A4146" t="n">
        <v>211441</v>
      </c>
      <c r="B4146" t="n">
        <v>122</v>
      </c>
      <c r="C4146" t="inlineStr">
        <is>
          <t>Arcos</t>
        </is>
      </c>
      <c r="D4146" t="inlineStr">
        <is>
          <t>GCT COMERCIO DE PRODUTOS ALIMENTICIOS LTDA</t>
        </is>
      </c>
      <c r="E4146" t="inlineStr">
        <is>
          <t>9765</t>
        </is>
      </c>
      <c r="F4146" s="550" t="n">
        <v>46069</v>
      </c>
      <c r="G4146" t="n">
        <v>28315</v>
      </c>
      <c r="H4146" t="inlineStr">
        <is>
          <t>GELO COLLINS 35X120 C/18 UN YCECODE</t>
        </is>
      </c>
      <c r="I4146" t="inlineStr">
        <is>
          <t>BEBIDAS</t>
        </is>
      </c>
      <c r="J4146" t="n">
        <v>7</v>
      </c>
      <c r="K4146" t="inlineStr">
        <is>
          <t>PC</t>
        </is>
      </c>
      <c r="L4146" t="n">
        <v>304.92</v>
      </c>
      <c r="M4146" t="n">
        <v>43.56</v>
      </c>
      <c r="N4146" t="inlineStr">
        <is>
          <t>BEBIDAS</t>
        </is>
      </c>
      <c r="O4146" t="inlineStr">
        <is>
          <t>02/2026</t>
        </is>
      </c>
    </row>
    <row r="4147">
      <c r="A4147" t="n">
        <v>211441</v>
      </c>
      <c r="B4147" t="n">
        <v>122</v>
      </c>
      <c r="C4147" t="inlineStr">
        <is>
          <t>Arcos</t>
        </is>
      </c>
      <c r="D4147" t="inlineStr">
        <is>
          <t>GCT COMERCIO DE PRODUTOS ALIMENTICIOS LTDA</t>
        </is>
      </c>
      <c r="E4147" t="inlineStr">
        <is>
          <t>9765</t>
        </is>
      </c>
      <c r="F4147" s="550" t="n">
        <v>46069</v>
      </c>
      <c r="G4147" t="n">
        <v>28316</v>
      </c>
      <c r="H4147" t="inlineStr">
        <is>
          <t>GELO ESFERICO C/9UN YCECODE</t>
        </is>
      </c>
      <c r="I4147" t="inlineStr">
        <is>
          <t>BEBIDAS</t>
        </is>
      </c>
      <c r="J4147" t="n">
        <v>6</v>
      </c>
      <c r="K4147" t="inlineStr">
        <is>
          <t>PC</t>
        </is>
      </c>
      <c r="L4147" t="n">
        <v>234.3</v>
      </c>
      <c r="M4147" t="n">
        <v>39.05</v>
      </c>
      <c r="N4147" t="inlineStr">
        <is>
          <t>BEBIDAS</t>
        </is>
      </c>
      <c r="O4147" t="inlineStr">
        <is>
          <t>02/2026</t>
        </is>
      </c>
    </row>
    <row r="4148">
      <c r="A4148" t="n">
        <v>211440</v>
      </c>
      <c r="B4148" t="n">
        <v>122</v>
      </c>
      <c r="C4148" t="inlineStr">
        <is>
          <t>Arcos</t>
        </is>
      </c>
      <c r="D4148" t="inlineStr">
        <is>
          <t>PROAUTO INDUSTRIA QUIMICA EIRELI</t>
        </is>
      </c>
      <c r="E4148" t="inlineStr">
        <is>
          <t>151613</t>
        </is>
      </c>
      <c r="F4148" s="550" t="n">
        <v>46063</v>
      </c>
      <c r="G4148" t="n">
        <v>24507</v>
      </c>
      <c r="H4148" t="inlineStr">
        <is>
          <t>PROAUTO ALCOOL LIQUIDO 70% KIMI LIQUID 1L UN</t>
        </is>
      </c>
      <c r="I4148" t="inlineStr">
        <is>
          <t>DESCARTAVEIS/HIGIENE E LIMPEZA</t>
        </is>
      </c>
      <c r="J4148" t="n">
        <v>6</v>
      </c>
      <c r="K4148" t="inlineStr">
        <is>
          <t>GALAO</t>
        </is>
      </c>
      <c r="L4148" t="n">
        <v>510.96</v>
      </c>
      <c r="M4148" t="n">
        <v>85.16</v>
      </c>
      <c r="N4148" t="inlineStr">
        <is>
          <t>HIGIENE E LIMPEZA</t>
        </is>
      </c>
      <c r="O4148" t="inlineStr">
        <is>
          <t>02/2026</t>
        </is>
      </c>
    </row>
    <row r="4149">
      <c r="A4149" t="n">
        <v>211440</v>
      </c>
      <c r="B4149" t="n">
        <v>122</v>
      </c>
      <c r="C4149" t="inlineStr">
        <is>
          <t>Arcos</t>
        </is>
      </c>
      <c r="D4149" t="inlineStr">
        <is>
          <t>PROAUTO INDUSTRIA QUIMICA EIRELI</t>
        </is>
      </c>
      <c r="E4149" t="inlineStr">
        <is>
          <t>151613</t>
        </is>
      </c>
      <c r="F4149" s="550" t="n">
        <v>46063</v>
      </c>
      <c r="G4149" t="n">
        <v>26395</v>
      </c>
      <c r="H4149" t="inlineStr">
        <is>
          <t>PROAUTO DETERGENTE CLORADO PRO HA 3000CL 5L</t>
        </is>
      </c>
      <c r="I4149" t="inlineStr">
        <is>
          <t>DESCARTAVEIS/HIGIENE E LIMPEZA</t>
        </is>
      </c>
      <c r="J4149" t="n">
        <v>2</v>
      </c>
      <c r="K4149" t="inlineStr">
        <is>
          <t>GALAO</t>
        </is>
      </c>
      <c r="L4149" t="n">
        <v>257.44</v>
      </c>
      <c r="M4149" t="n">
        <v>128.72</v>
      </c>
      <c r="N4149" t="inlineStr">
        <is>
          <t>HIGIENE E LIMPEZA</t>
        </is>
      </c>
      <c r="O4149" t="inlineStr">
        <is>
          <t>02/2026</t>
        </is>
      </c>
    </row>
    <row r="4150">
      <c r="A4150" t="n">
        <v>211440</v>
      </c>
      <c r="B4150" t="n">
        <v>122</v>
      </c>
      <c r="C4150" t="inlineStr">
        <is>
          <t>Arcos</t>
        </is>
      </c>
      <c r="D4150" t="inlineStr">
        <is>
          <t>PROAUTO INDUSTRIA QUIMICA EIRELI</t>
        </is>
      </c>
      <c r="E4150" t="inlineStr">
        <is>
          <t>151613</t>
        </is>
      </c>
      <c r="F4150" s="550" t="n">
        <v>46063</v>
      </c>
      <c r="G4150" t="n">
        <v>24514</v>
      </c>
      <c r="H4150" t="inlineStr">
        <is>
          <t>PROAUTO DETERGENTE NEUTRO NEUTER SUPER 5 L</t>
        </is>
      </c>
      <c r="I4150" t="inlineStr">
        <is>
          <t>DESCARTAVEIS/HIGIENE E LIMPEZA</t>
        </is>
      </c>
      <c r="J4150" t="n">
        <v>6</v>
      </c>
      <c r="K4150" t="inlineStr">
        <is>
          <t>GALAO</t>
        </is>
      </c>
      <c r="L4150" t="n">
        <v>741.24</v>
      </c>
      <c r="M4150" t="n">
        <v>123.54</v>
      </c>
      <c r="N4150" t="inlineStr">
        <is>
          <t>HIGIENE E LIMPEZA</t>
        </is>
      </c>
      <c r="O4150" t="inlineStr">
        <is>
          <t>02/2026</t>
        </is>
      </c>
    </row>
    <row r="4151">
      <c r="A4151" t="n">
        <v>211439</v>
      </c>
      <c r="B4151" t="n">
        <v>122</v>
      </c>
      <c r="C4151" t="inlineStr">
        <is>
          <t>Arcos</t>
        </is>
      </c>
      <c r="D4151" t="inlineStr">
        <is>
          <t>MONTE ALTO ALIMENTOS LTDA</t>
        </is>
      </c>
      <c r="E4151" t="inlineStr">
        <is>
          <t>176455</t>
        </is>
      </c>
      <c r="F4151" s="550" t="n">
        <v>46062</v>
      </c>
      <c r="G4151" t="n">
        <v>26592</v>
      </c>
      <c r="H4151" t="inlineStr">
        <is>
          <t>HAMBURGUER BOVINO FREDDI PORCIONADO EM 50G KG 60% ACEM 40% PEITO BOVINO ARCOS</t>
        </is>
      </c>
      <c r="I4151" t="inlineStr">
        <is>
          <t>ALIMENTOS</t>
        </is>
      </c>
      <c r="J4151" t="n">
        <v>20.37</v>
      </c>
      <c r="K4151" t="inlineStr">
        <is>
          <t>KG</t>
        </is>
      </c>
      <c r="L4151" t="n">
        <v>753.6900000000001</v>
      </c>
      <c r="M4151" t="n">
        <v>37</v>
      </c>
      <c r="N4151" t="inlineStr">
        <is>
          <t>ALIMENTOS</t>
        </is>
      </c>
      <c r="O4151" t="inlineStr">
        <is>
          <t>02/2026</t>
        </is>
      </c>
    </row>
    <row r="4152">
      <c r="A4152" t="n">
        <v>211439</v>
      </c>
      <c r="B4152" t="n">
        <v>122</v>
      </c>
      <c r="C4152" t="inlineStr">
        <is>
          <t>Arcos</t>
        </is>
      </c>
      <c r="D4152" t="inlineStr">
        <is>
          <t>MONTE ALTO ALIMENTOS LTDA</t>
        </is>
      </c>
      <c r="E4152" t="inlineStr">
        <is>
          <t>176455</t>
        </is>
      </c>
      <c r="F4152" s="550" t="n">
        <v>46062</v>
      </c>
      <c r="G4152" t="n">
        <v>26582</v>
      </c>
      <c r="H4152" t="inlineStr">
        <is>
          <t>BIFE ANCHO FREDDI PORCIONADO EM 200G KG</t>
        </is>
      </c>
      <c r="I4152" t="inlineStr">
        <is>
          <t>ALIMENTOS</t>
        </is>
      </c>
      <c r="J4152" t="n">
        <v>36.17</v>
      </c>
      <c r="K4152" t="inlineStr">
        <is>
          <t>KG</t>
        </is>
      </c>
      <c r="L4152" t="n">
        <v>4665.93</v>
      </c>
      <c r="M4152" t="n">
        <v>129</v>
      </c>
      <c r="N4152" t="inlineStr">
        <is>
          <t>ALIMENTOS</t>
        </is>
      </c>
      <c r="O4152" t="inlineStr">
        <is>
          <t>02/2026</t>
        </is>
      </c>
    </row>
    <row r="4153">
      <c r="A4153" t="n">
        <v>211439</v>
      </c>
      <c r="B4153" t="n">
        <v>122</v>
      </c>
      <c r="C4153" t="inlineStr">
        <is>
          <t>Arcos</t>
        </is>
      </c>
      <c r="D4153" t="inlineStr">
        <is>
          <t>MONTE ALTO ALIMENTOS LTDA</t>
        </is>
      </c>
      <c r="E4153" t="inlineStr">
        <is>
          <t>176455</t>
        </is>
      </c>
      <c r="F4153" s="550" t="n">
        <v>46062</v>
      </c>
      <c r="G4153" t="n">
        <v>28479</v>
      </c>
      <c r="H4153" t="inlineStr">
        <is>
          <t>COXAO MOLE ANGUS PICADINHO FREDDI KG</t>
        </is>
      </c>
      <c r="I4153" t="inlineStr">
        <is>
          <t>ALIMENTOS</t>
        </is>
      </c>
      <c r="J4153" t="n">
        <v>20.14</v>
      </c>
      <c r="K4153" t="inlineStr">
        <is>
          <t>KG</t>
        </is>
      </c>
      <c r="L4153" t="n">
        <v>1631.34</v>
      </c>
      <c r="M4153" t="n">
        <v>81</v>
      </c>
      <c r="N4153" t="inlineStr">
        <is>
          <t>ALIMENTOS</t>
        </is>
      </c>
      <c r="O4153" t="inlineStr">
        <is>
          <t>02/2026</t>
        </is>
      </c>
    </row>
    <row r="4154">
      <c r="A4154" t="n">
        <v>211438</v>
      </c>
      <c r="B4154" t="n">
        <v>122</v>
      </c>
      <c r="C4154" t="inlineStr">
        <is>
          <t>Arcos</t>
        </is>
      </c>
      <c r="D4154" t="inlineStr">
        <is>
          <t>MERCADO PAGO.COM REPRESENTACOES LTDA</t>
        </is>
      </c>
      <c r="E4154" t="inlineStr">
        <is>
          <t>124947</t>
        </is>
      </c>
      <c r="F4154" s="550" t="n">
        <v>46066</v>
      </c>
      <c r="G4154" t="n">
        <v>28606</v>
      </c>
      <c r="H4154" t="inlineStr">
        <is>
          <t>ORGANIZADOR DE TALHERES C/ 5 COMPARTIMENTOS PRETO UN</t>
        </is>
      </c>
      <c r="I4154" t="inlineStr">
        <is>
          <t>UTENSILIOS</t>
        </is>
      </c>
      <c r="J4154" t="n">
        <v>6</v>
      </c>
      <c r="K4154" t="inlineStr">
        <is>
          <t>UNIDADE</t>
        </is>
      </c>
      <c r="L4154" t="n">
        <v>269.4</v>
      </c>
      <c r="M4154" t="n">
        <v>44.9</v>
      </c>
      <c r="N4154" t="inlineStr">
        <is>
          <t xml:space="preserve">  UTENSILIOS - A VISTA</t>
        </is>
      </c>
      <c r="O4154" t="inlineStr">
        <is>
          <t>02/2026</t>
        </is>
      </c>
    </row>
    <row r="4155">
      <c r="A4155" t="n">
        <v>211437</v>
      </c>
      <c r="B4155" t="n">
        <v>122</v>
      </c>
      <c r="C4155" t="inlineStr">
        <is>
          <t>Arcos</t>
        </is>
      </c>
      <c r="D4155" t="inlineStr">
        <is>
          <t xml:space="preserve">HORTIFRUTI DO CHEF LTDA </t>
        </is>
      </c>
      <c r="E4155" t="inlineStr">
        <is>
          <t>28976</t>
        </is>
      </c>
      <c r="F4155" s="550" t="n">
        <v>46059</v>
      </c>
      <c r="G4155" t="n">
        <v>19787</v>
      </c>
      <c r="H4155" t="inlineStr">
        <is>
          <t>ABACAXI PEROLA KG</t>
        </is>
      </c>
      <c r="I4155" t="inlineStr">
        <is>
          <t>ALIMENTOS</t>
        </is>
      </c>
      <c r="J4155" t="n">
        <v>42</v>
      </c>
      <c r="K4155" t="inlineStr">
        <is>
          <t>KG</t>
        </is>
      </c>
      <c r="L4155" t="n">
        <v>210</v>
      </c>
      <c r="M4155" t="n">
        <v>5</v>
      </c>
      <c r="N4155" t="inlineStr">
        <is>
          <t>ALIMENTOS</t>
        </is>
      </c>
      <c r="O4155" t="inlineStr">
        <is>
          <t>02/2026</t>
        </is>
      </c>
    </row>
    <row r="4156">
      <c r="A4156" t="n">
        <v>211437</v>
      </c>
      <c r="B4156" t="n">
        <v>122</v>
      </c>
      <c r="C4156" t="inlineStr">
        <is>
          <t>Arcos</t>
        </is>
      </c>
      <c r="D4156" t="inlineStr">
        <is>
          <t xml:space="preserve">HORTIFRUTI DO CHEF LTDA </t>
        </is>
      </c>
      <c r="E4156" t="inlineStr">
        <is>
          <t>28976</t>
        </is>
      </c>
      <c r="F4156" s="550" t="n">
        <v>46059</v>
      </c>
      <c r="G4156" t="n">
        <v>20257</v>
      </c>
      <c r="H4156" t="inlineStr">
        <is>
          <t>COCO RALADO FRESCO CONGELADO VITA COCO C/1KG</t>
        </is>
      </c>
      <c r="I4156" t="inlineStr">
        <is>
          <t>ALIMENTOS</t>
        </is>
      </c>
      <c r="J4156" t="n">
        <v>5</v>
      </c>
      <c r="K4156" t="inlineStr">
        <is>
          <t>UN</t>
        </is>
      </c>
      <c r="L4156" t="n">
        <v>137.5</v>
      </c>
      <c r="M4156" t="n">
        <v>27.5</v>
      </c>
      <c r="N4156" t="inlineStr">
        <is>
          <t>ALIMENTOS</t>
        </is>
      </c>
      <c r="O4156" t="inlineStr">
        <is>
          <t>02/2026</t>
        </is>
      </c>
    </row>
    <row r="4157">
      <c r="A4157" t="n">
        <v>211437</v>
      </c>
      <c r="B4157" t="n">
        <v>122</v>
      </c>
      <c r="C4157" t="inlineStr">
        <is>
          <t>Arcos</t>
        </is>
      </c>
      <c r="D4157" t="inlineStr">
        <is>
          <t xml:space="preserve">HORTIFRUTI DO CHEF LTDA </t>
        </is>
      </c>
      <c r="E4157" t="inlineStr">
        <is>
          <t>28976</t>
        </is>
      </c>
      <c r="F4157" s="550" t="n">
        <v>46059</v>
      </c>
      <c r="G4157" t="n">
        <v>19623</v>
      </c>
      <c r="H4157" t="inlineStr">
        <is>
          <t>CEBOLA ROXA KG</t>
        </is>
      </c>
      <c r="I4157" t="inlineStr">
        <is>
          <t>ALIMENTOS</t>
        </is>
      </c>
      <c r="J4157" t="n">
        <v>5</v>
      </c>
      <c r="K4157" t="inlineStr">
        <is>
          <t>KG</t>
        </is>
      </c>
      <c r="L4157" t="n">
        <v>18.75</v>
      </c>
      <c r="M4157" t="n">
        <v>3.75</v>
      </c>
      <c r="N4157" t="inlineStr">
        <is>
          <t>ALIMENTOS</t>
        </is>
      </c>
      <c r="O4157" t="inlineStr">
        <is>
          <t>02/2026</t>
        </is>
      </c>
    </row>
    <row r="4158">
      <c r="A4158" t="n">
        <v>211437</v>
      </c>
      <c r="B4158" t="n">
        <v>122</v>
      </c>
      <c r="C4158" t="inlineStr">
        <is>
          <t>Arcos</t>
        </is>
      </c>
      <c r="D4158" t="inlineStr">
        <is>
          <t xml:space="preserve">HORTIFRUTI DO CHEF LTDA </t>
        </is>
      </c>
      <c r="E4158" t="inlineStr">
        <is>
          <t>28976</t>
        </is>
      </c>
      <c r="F4158" s="550" t="n">
        <v>46059</v>
      </c>
      <c r="G4158" t="n">
        <v>24509</v>
      </c>
      <c r="H4158" t="inlineStr">
        <is>
          <t>CEBOLA BRANCA KG</t>
        </is>
      </c>
      <c r="I4158" t="inlineStr">
        <is>
          <t>ALIMENTOS</t>
        </is>
      </c>
      <c r="J4158" t="n">
        <v>10</v>
      </c>
      <c r="K4158" t="inlineStr">
        <is>
          <t>KG</t>
        </is>
      </c>
      <c r="L4158" t="n">
        <v>18.8</v>
      </c>
      <c r="M4158" t="n">
        <v>1.88</v>
      </c>
      <c r="N4158" t="inlineStr">
        <is>
          <t>ALIMENTOS</t>
        </is>
      </c>
      <c r="O4158" t="inlineStr">
        <is>
          <t>02/2026</t>
        </is>
      </c>
    </row>
    <row r="4159">
      <c r="A4159" t="n">
        <v>211437</v>
      </c>
      <c r="B4159" t="n">
        <v>122</v>
      </c>
      <c r="C4159" t="inlineStr">
        <is>
          <t>Arcos</t>
        </is>
      </c>
      <c r="D4159" t="inlineStr">
        <is>
          <t xml:space="preserve">HORTIFRUTI DO CHEF LTDA </t>
        </is>
      </c>
      <c r="E4159" t="inlineStr">
        <is>
          <t>28976</t>
        </is>
      </c>
      <c r="F4159" s="550" t="n">
        <v>46059</v>
      </c>
      <c r="G4159" t="n">
        <v>19502</v>
      </c>
      <c r="H4159" t="inlineStr">
        <is>
          <t>ALFACE CRESPA ROXA KG</t>
        </is>
      </c>
      <c r="I4159" t="inlineStr">
        <is>
          <t>ALIMENTOS</t>
        </is>
      </c>
      <c r="J4159" t="n">
        <v>0.8</v>
      </c>
      <c r="K4159" t="inlineStr">
        <is>
          <t>KG</t>
        </is>
      </c>
      <c r="L4159" t="n">
        <v>20</v>
      </c>
      <c r="M4159" t="n">
        <v>25</v>
      </c>
      <c r="N4159" t="inlineStr">
        <is>
          <t>ALIMENTOS</t>
        </is>
      </c>
      <c r="O4159" t="inlineStr">
        <is>
          <t>02/2026</t>
        </is>
      </c>
    </row>
    <row r="4160">
      <c r="A4160" t="n">
        <v>211437</v>
      </c>
      <c r="B4160" t="n">
        <v>122</v>
      </c>
      <c r="C4160" t="inlineStr">
        <is>
          <t>Arcos</t>
        </is>
      </c>
      <c r="D4160" t="inlineStr">
        <is>
          <t xml:space="preserve">HORTIFRUTI DO CHEF LTDA </t>
        </is>
      </c>
      <c r="E4160" t="inlineStr">
        <is>
          <t>28976</t>
        </is>
      </c>
      <c r="F4160" s="550" t="n">
        <v>46059</v>
      </c>
      <c r="G4160" t="n">
        <v>19721</v>
      </c>
      <c r="H4160" t="inlineStr">
        <is>
          <t>ROMA KG</t>
        </is>
      </c>
      <c r="I4160" t="inlineStr">
        <is>
          <t>ALIMENTOS</t>
        </is>
      </c>
      <c r="J4160" t="n">
        <v>1.2</v>
      </c>
      <c r="K4160" t="inlineStr">
        <is>
          <t>KG</t>
        </is>
      </c>
      <c r="L4160" t="n">
        <v>40.5</v>
      </c>
      <c r="M4160" t="n">
        <v>33.75</v>
      </c>
      <c r="N4160" t="inlineStr">
        <is>
          <t>ALIMENTOS</t>
        </is>
      </c>
      <c r="O4160" t="inlineStr">
        <is>
          <t>02/2026</t>
        </is>
      </c>
    </row>
    <row r="4161">
      <c r="A4161" t="n">
        <v>211437</v>
      </c>
      <c r="B4161" t="n">
        <v>122</v>
      </c>
      <c r="C4161" t="inlineStr">
        <is>
          <t>Arcos</t>
        </is>
      </c>
      <c r="D4161" t="inlineStr">
        <is>
          <t xml:space="preserve">HORTIFRUTI DO CHEF LTDA </t>
        </is>
      </c>
      <c r="E4161" t="inlineStr">
        <is>
          <t>28976</t>
        </is>
      </c>
      <c r="F4161" s="550" t="n">
        <v>46059</v>
      </c>
      <c r="G4161" t="n">
        <v>19743</v>
      </c>
      <c r="H4161" t="inlineStr">
        <is>
          <t>MACA VERDE KG</t>
        </is>
      </c>
      <c r="I4161" t="inlineStr">
        <is>
          <t>ALIMENTOS</t>
        </is>
      </c>
      <c r="J4161" t="n">
        <v>5</v>
      </c>
      <c r="K4161" t="inlineStr">
        <is>
          <t>KG</t>
        </is>
      </c>
      <c r="L4161" t="n">
        <v>74.40000000000001</v>
      </c>
      <c r="M4161" t="n">
        <v>14.88</v>
      </c>
      <c r="N4161" t="inlineStr">
        <is>
          <t>ALIMENTOS</t>
        </is>
      </c>
      <c r="O4161" t="inlineStr">
        <is>
          <t>02/2026</t>
        </is>
      </c>
    </row>
    <row r="4162">
      <c r="A4162" t="n">
        <v>211437</v>
      </c>
      <c r="B4162" t="n">
        <v>122</v>
      </c>
      <c r="C4162" t="inlineStr">
        <is>
          <t>Arcos</t>
        </is>
      </c>
      <c r="D4162" t="inlineStr">
        <is>
          <t xml:space="preserve">HORTIFRUTI DO CHEF LTDA </t>
        </is>
      </c>
      <c r="E4162" t="inlineStr">
        <is>
          <t>28976</t>
        </is>
      </c>
      <c r="F4162" s="550" t="n">
        <v>46059</v>
      </c>
      <c r="G4162" t="n">
        <v>19751</v>
      </c>
      <c r="H4162" t="inlineStr">
        <is>
          <t>LIMAO SICILIANO KG</t>
        </is>
      </c>
      <c r="I4162" t="inlineStr">
        <is>
          <t>ALIMENTOS</t>
        </is>
      </c>
      <c r="J4162" t="n">
        <v>1</v>
      </c>
      <c r="K4162" t="inlineStr">
        <is>
          <t>KG</t>
        </is>
      </c>
      <c r="L4162" t="n">
        <v>15.63</v>
      </c>
      <c r="M4162" t="n">
        <v>15.63</v>
      </c>
      <c r="N4162" t="inlineStr">
        <is>
          <t>ALIMENTOS</t>
        </is>
      </c>
      <c r="O4162" t="inlineStr">
        <is>
          <t>02/2026</t>
        </is>
      </c>
    </row>
    <row r="4163">
      <c r="A4163" t="n">
        <v>211437</v>
      </c>
      <c r="B4163" t="n">
        <v>122</v>
      </c>
      <c r="C4163" t="inlineStr">
        <is>
          <t>Arcos</t>
        </is>
      </c>
      <c r="D4163" t="inlineStr">
        <is>
          <t xml:space="preserve">HORTIFRUTI DO CHEF LTDA </t>
        </is>
      </c>
      <c r="E4163" t="inlineStr">
        <is>
          <t>28976</t>
        </is>
      </c>
      <c r="F4163" s="550" t="n">
        <v>46059</v>
      </c>
      <c r="G4163" t="n">
        <v>19617</v>
      </c>
      <c r="H4163" t="inlineStr">
        <is>
          <t>COENTRO KG</t>
        </is>
      </c>
      <c r="I4163" t="inlineStr">
        <is>
          <t>ALIMENTOS</t>
        </is>
      </c>
      <c r="J4163" t="n">
        <v>1</v>
      </c>
      <c r="K4163" t="inlineStr">
        <is>
          <t>KG</t>
        </is>
      </c>
      <c r="L4163" t="n">
        <v>36.25</v>
      </c>
      <c r="M4163" t="n">
        <v>36.25</v>
      </c>
      <c r="N4163" t="inlineStr">
        <is>
          <t>ALIMENTOS</t>
        </is>
      </c>
      <c r="O4163" t="inlineStr">
        <is>
          <t>02/2026</t>
        </is>
      </c>
    </row>
    <row r="4164">
      <c r="A4164" t="n">
        <v>211437</v>
      </c>
      <c r="B4164" t="n">
        <v>122</v>
      </c>
      <c r="C4164" t="inlineStr">
        <is>
          <t>Arcos</t>
        </is>
      </c>
      <c r="D4164" t="inlineStr">
        <is>
          <t xml:space="preserve">HORTIFRUTI DO CHEF LTDA </t>
        </is>
      </c>
      <c r="E4164" t="inlineStr">
        <is>
          <t>28976</t>
        </is>
      </c>
      <c r="F4164" s="550" t="n">
        <v>46059</v>
      </c>
      <c r="G4164" t="n">
        <v>19846</v>
      </c>
      <c r="H4164" t="inlineStr">
        <is>
          <t>BROTO DE MOYASHI GRANEL KG</t>
        </is>
      </c>
      <c r="I4164" t="inlineStr">
        <is>
          <t>ALIMENTOS</t>
        </is>
      </c>
      <c r="J4164" t="n">
        <v>0.5</v>
      </c>
      <c r="K4164" t="inlineStr">
        <is>
          <t>KG</t>
        </is>
      </c>
      <c r="L4164" t="n">
        <v>9.380000000000001</v>
      </c>
      <c r="M4164" t="n">
        <v>18.76</v>
      </c>
      <c r="N4164" t="inlineStr">
        <is>
          <t>ALIMENTOS</t>
        </is>
      </c>
      <c r="O4164" t="inlineStr">
        <is>
          <t>02/2026</t>
        </is>
      </c>
    </row>
    <row r="4165">
      <c r="A4165" t="n">
        <v>211437</v>
      </c>
      <c r="B4165" t="n">
        <v>122</v>
      </c>
      <c r="C4165" t="inlineStr">
        <is>
          <t>Arcos</t>
        </is>
      </c>
      <c r="D4165" t="inlineStr">
        <is>
          <t xml:space="preserve">HORTIFRUTI DO CHEF LTDA </t>
        </is>
      </c>
      <c r="E4165" t="inlineStr">
        <is>
          <t>28976</t>
        </is>
      </c>
      <c r="F4165" s="550" t="n">
        <v>46059</v>
      </c>
      <c r="G4165" t="n">
        <v>23096</v>
      </c>
      <c r="H4165" t="inlineStr">
        <is>
          <t>OVO BRANCO UN</t>
        </is>
      </c>
      <c r="I4165" t="inlineStr">
        <is>
          <t>ALIMENTOS</t>
        </is>
      </c>
      <c r="J4165" t="n">
        <v>60</v>
      </c>
      <c r="K4165" t="inlineStr">
        <is>
          <t>UN</t>
        </is>
      </c>
      <c r="L4165" t="n">
        <v>40.8</v>
      </c>
      <c r="M4165" t="n">
        <v>0.68</v>
      </c>
      <c r="N4165" t="inlineStr">
        <is>
          <t>ALIMENTOS</t>
        </is>
      </c>
      <c r="O4165" t="inlineStr">
        <is>
          <t>02/2026</t>
        </is>
      </c>
    </row>
    <row r="4166">
      <c r="A4166" t="n">
        <v>211437</v>
      </c>
      <c r="B4166" t="n">
        <v>122</v>
      </c>
      <c r="C4166" t="inlineStr">
        <is>
          <t>Arcos</t>
        </is>
      </c>
      <c r="D4166" t="inlineStr">
        <is>
          <t xml:space="preserve">HORTIFRUTI DO CHEF LTDA </t>
        </is>
      </c>
      <c r="E4166" t="inlineStr">
        <is>
          <t>28976</t>
        </is>
      </c>
      <c r="F4166" s="550" t="n">
        <v>46059</v>
      </c>
      <c r="G4166" t="n">
        <v>23389</v>
      </c>
      <c r="H4166" t="inlineStr">
        <is>
          <t>BANANA NANICA KG</t>
        </is>
      </c>
      <c r="I4166" t="inlineStr">
        <is>
          <t>ALIMENTOS</t>
        </is>
      </c>
      <c r="J4166" t="n">
        <v>5</v>
      </c>
      <c r="K4166" t="inlineStr">
        <is>
          <t>KG</t>
        </is>
      </c>
      <c r="L4166" t="n">
        <v>21.9</v>
      </c>
      <c r="M4166" t="n">
        <v>4.38</v>
      </c>
      <c r="N4166" t="inlineStr">
        <is>
          <t>ALIMENTOS</t>
        </is>
      </c>
      <c r="O4166" t="inlineStr">
        <is>
          <t>02/2026</t>
        </is>
      </c>
    </row>
    <row r="4167">
      <c r="A4167" t="n">
        <v>211437</v>
      </c>
      <c r="B4167" t="n">
        <v>122</v>
      </c>
      <c r="C4167" t="inlineStr">
        <is>
          <t>Arcos</t>
        </is>
      </c>
      <c r="D4167" t="inlineStr">
        <is>
          <t xml:space="preserve">HORTIFRUTI DO CHEF LTDA </t>
        </is>
      </c>
      <c r="E4167" t="inlineStr">
        <is>
          <t>28976</t>
        </is>
      </c>
      <c r="F4167" s="550" t="n">
        <v>46059</v>
      </c>
      <c r="G4167" t="n">
        <v>23390</v>
      </c>
      <c r="H4167" t="inlineStr">
        <is>
          <t>BANANA DA TERRA KG</t>
        </is>
      </c>
      <c r="I4167" t="inlineStr">
        <is>
          <t>ALIMENTOS</t>
        </is>
      </c>
      <c r="J4167" t="n">
        <v>6</v>
      </c>
      <c r="K4167" t="inlineStr">
        <is>
          <t>KG</t>
        </is>
      </c>
      <c r="L4167" t="n">
        <v>54</v>
      </c>
      <c r="M4167" t="n">
        <v>9</v>
      </c>
      <c r="N4167" t="inlineStr">
        <is>
          <t>ALIMENTOS</t>
        </is>
      </c>
      <c r="O4167" t="inlineStr">
        <is>
          <t>02/2026</t>
        </is>
      </c>
    </row>
    <row r="4168">
      <c r="A4168" t="n">
        <v>211437</v>
      </c>
      <c r="B4168" t="n">
        <v>122</v>
      </c>
      <c r="C4168" t="inlineStr">
        <is>
          <t>Arcos</t>
        </is>
      </c>
      <c r="D4168" t="inlineStr">
        <is>
          <t xml:space="preserve">HORTIFRUTI DO CHEF LTDA </t>
        </is>
      </c>
      <c r="E4168" t="inlineStr">
        <is>
          <t>28976</t>
        </is>
      </c>
      <c r="F4168" s="550" t="n">
        <v>46059</v>
      </c>
      <c r="G4168" t="n">
        <v>23184</v>
      </c>
      <c r="H4168" t="inlineStr">
        <is>
          <t>TOMATE CEREJA KG</t>
        </is>
      </c>
      <c r="I4168" t="inlineStr">
        <is>
          <t>ALIMENTOS</t>
        </is>
      </c>
      <c r="J4168" t="n">
        <v>0.6</v>
      </c>
      <c r="K4168" t="inlineStr">
        <is>
          <t>KG</t>
        </is>
      </c>
      <c r="L4168" t="n">
        <v>5.88</v>
      </c>
      <c r="M4168" t="n">
        <v>9.800000000000001</v>
      </c>
      <c r="N4168" t="inlineStr">
        <is>
          <t>ALIMENTOS</t>
        </is>
      </c>
      <c r="O4168" t="inlineStr">
        <is>
          <t>02/2026</t>
        </is>
      </c>
    </row>
    <row r="4169">
      <c r="A4169" t="n">
        <v>211437</v>
      </c>
      <c r="B4169" t="n">
        <v>122</v>
      </c>
      <c r="C4169" t="inlineStr">
        <is>
          <t>Arcos</t>
        </is>
      </c>
      <c r="D4169" t="inlineStr">
        <is>
          <t xml:space="preserve">HORTIFRUTI DO CHEF LTDA </t>
        </is>
      </c>
      <c r="E4169" t="inlineStr">
        <is>
          <t>28976</t>
        </is>
      </c>
      <c r="F4169" s="550" t="n">
        <v>46059</v>
      </c>
      <c r="G4169" t="n">
        <v>26631</v>
      </c>
      <c r="H4169" t="inlineStr">
        <is>
          <t>MANJERICAO BASILICO KG</t>
        </is>
      </c>
      <c r="I4169" t="inlineStr">
        <is>
          <t>ALIMENTOS</t>
        </is>
      </c>
      <c r="J4169" t="n">
        <v>3</v>
      </c>
      <c r="K4169" t="inlineStr">
        <is>
          <t>KG</t>
        </is>
      </c>
      <c r="L4169" t="n">
        <v>131.25</v>
      </c>
      <c r="M4169" t="n">
        <v>43.75</v>
      </c>
      <c r="N4169" t="inlineStr">
        <is>
          <t>ALIMENTOS</t>
        </is>
      </c>
      <c r="O4169" t="inlineStr">
        <is>
          <t>02/2026</t>
        </is>
      </c>
    </row>
    <row r="4170">
      <c r="A4170" t="n">
        <v>211437</v>
      </c>
      <c r="B4170" t="n">
        <v>122</v>
      </c>
      <c r="C4170" t="inlineStr">
        <is>
          <t>Arcos</t>
        </is>
      </c>
      <c r="D4170" t="inlineStr">
        <is>
          <t xml:space="preserve">HORTIFRUTI DO CHEF LTDA </t>
        </is>
      </c>
      <c r="E4170" t="inlineStr">
        <is>
          <t>28976</t>
        </is>
      </c>
      <c r="F4170" s="550" t="n">
        <v>46059</v>
      </c>
      <c r="G4170" t="n">
        <v>19632</v>
      </c>
      <c r="H4170" t="inlineStr">
        <is>
          <t>BETERRABA KG</t>
        </is>
      </c>
      <c r="I4170" t="inlineStr">
        <is>
          <t>ALIMENTOS</t>
        </is>
      </c>
      <c r="J4170" t="n">
        <v>5</v>
      </c>
      <c r="K4170" t="inlineStr">
        <is>
          <t>KG</t>
        </is>
      </c>
      <c r="L4170" t="n">
        <v>23.75</v>
      </c>
      <c r="M4170" t="n">
        <v>4.75</v>
      </c>
      <c r="N4170" t="inlineStr">
        <is>
          <t>ALIMENTOS</t>
        </is>
      </c>
      <c r="O4170" t="inlineStr">
        <is>
          <t>02/2026</t>
        </is>
      </c>
    </row>
    <row r="4171">
      <c r="A4171" t="n">
        <v>211436</v>
      </c>
      <c r="B4171" t="n">
        <v>122</v>
      </c>
      <c r="C4171" t="inlineStr">
        <is>
          <t>Arcos</t>
        </is>
      </c>
      <c r="D4171" t="inlineStr">
        <is>
          <t xml:space="preserve">EDUARDO TAKESHI MURANAKA </t>
        </is>
      </c>
      <c r="E4171" t="inlineStr">
        <is>
          <t>260711066</t>
        </is>
      </c>
      <c r="F4171" s="550" t="n">
        <v>46072</v>
      </c>
      <c r="G4171" t="n">
        <v>28220</v>
      </c>
      <c r="H4171" t="inlineStr">
        <is>
          <t>COGUMELO PARIS MURANAKA KG</t>
        </is>
      </c>
      <c r="I4171" t="inlineStr">
        <is>
          <t>ALIMENTOS</t>
        </is>
      </c>
      <c r="J4171" t="n">
        <v>4</v>
      </c>
      <c r="K4171" t="inlineStr">
        <is>
          <t>KG</t>
        </is>
      </c>
      <c r="L4171" t="n">
        <v>120</v>
      </c>
      <c r="M4171" t="n">
        <v>30</v>
      </c>
      <c r="N4171" t="inlineStr">
        <is>
          <t>ALIMENTOS</t>
        </is>
      </c>
      <c r="O4171" t="inlineStr">
        <is>
          <t>02/2026</t>
        </is>
      </c>
    </row>
    <row r="4172">
      <c r="A4172" t="n">
        <v>211436</v>
      </c>
      <c r="B4172" t="n">
        <v>122</v>
      </c>
      <c r="C4172" t="inlineStr">
        <is>
          <t>Arcos</t>
        </is>
      </c>
      <c r="D4172" t="inlineStr">
        <is>
          <t xml:space="preserve">EDUARDO TAKESHI MURANAKA </t>
        </is>
      </c>
      <c r="E4172" t="inlineStr">
        <is>
          <t>260711066</t>
        </is>
      </c>
      <c r="F4172" s="550" t="n">
        <v>46072</v>
      </c>
      <c r="G4172" t="n">
        <v>28221</v>
      </c>
      <c r="H4172" t="inlineStr">
        <is>
          <t>COGUMELO PORTO BELLO MURANAKA KG</t>
        </is>
      </c>
      <c r="I4172" t="inlineStr">
        <is>
          <t>ALIMENTOS</t>
        </is>
      </c>
      <c r="J4172" t="n">
        <v>0.4</v>
      </c>
      <c r="K4172" t="inlineStr">
        <is>
          <t>KG</t>
        </is>
      </c>
      <c r="L4172" t="n">
        <v>16</v>
      </c>
      <c r="M4172" t="n">
        <v>40</v>
      </c>
      <c r="N4172" t="inlineStr">
        <is>
          <t>ALIMENTOS</t>
        </is>
      </c>
      <c r="O4172" t="inlineStr">
        <is>
          <t>02/2026</t>
        </is>
      </c>
    </row>
    <row r="4173">
      <c r="A4173" t="n">
        <v>211436</v>
      </c>
      <c r="B4173" t="n">
        <v>122</v>
      </c>
      <c r="C4173" t="inlineStr">
        <is>
          <t>Arcos</t>
        </is>
      </c>
      <c r="D4173" t="inlineStr">
        <is>
          <t xml:space="preserve">EDUARDO TAKESHI MURANAKA </t>
        </is>
      </c>
      <c r="E4173" t="inlineStr">
        <is>
          <t>260711066</t>
        </is>
      </c>
      <c r="F4173" s="550" t="n">
        <v>46072</v>
      </c>
      <c r="G4173" t="n">
        <v>28222</v>
      </c>
      <c r="H4173" t="inlineStr">
        <is>
          <t>COGUMELO SHIITAKE MURANAKA KG</t>
        </is>
      </c>
      <c r="I4173" t="inlineStr">
        <is>
          <t>ALIMENTOS</t>
        </is>
      </c>
      <c r="J4173" t="n">
        <v>4</v>
      </c>
      <c r="K4173" t="inlineStr">
        <is>
          <t>KG</t>
        </is>
      </c>
      <c r="L4173" t="n">
        <v>170</v>
      </c>
      <c r="M4173" t="n">
        <v>42.5</v>
      </c>
      <c r="N4173" t="inlineStr">
        <is>
          <t>ALIMENTOS</t>
        </is>
      </c>
      <c r="O4173" t="inlineStr">
        <is>
          <t>02/2026</t>
        </is>
      </c>
    </row>
    <row r="4174">
      <c r="A4174" t="n">
        <v>211435</v>
      </c>
      <c r="B4174" t="n">
        <v>122</v>
      </c>
      <c r="C4174" t="inlineStr">
        <is>
          <t>Arcos</t>
        </is>
      </c>
      <c r="D4174" t="inlineStr">
        <is>
          <t>PSSS LTDA</t>
        </is>
      </c>
      <c r="E4174" t="inlineStr">
        <is>
          <t>3188</t>
        </is>
      </c>
      <c r="F4174" s="550" t="n">
        <v>46073</v>
      </c>
      <c r="G4174" t="n">
        <v>17405</v>
      </c>
      <c r="H4174" t="inlineStr">
        <is>
          <t>SACO PLASTICO BOBINA PICOTADA ROLL 20X30 KG</t>
        </is>
      </c>
      <c r="I4174" t="inlineStr">
        <is>
          <t>DESCARTAVEIS/HIGIENE E LIMPEZA</t>
        </is>
      </c>
      <c r="J4174" t="n">
        <v>4</v>
      </c>
      <c r="K4174" t="inlineStr">
        <is>
          <t>UN</t>
        </is>
      </c>
      <c r="L4174" t="n">
        <v>40</v>
      </c>
      <c r="M4174" t="n">
        <v>10</v>
      </c>
      <c r="N4174" t="inlineStr">
        <is>
          <t>DESCARTAVEIS</t>
        </is>
      </c>
      <c r="O4174" t="inlineStr">
        <is>
          <t>02/2026</t>
        </is>
      </c>
    </row>
    <row r="4175">
      <c r="A4175" t="n">
        <v>211435</v>
      </c>
      <c r="B4175" t="n">
        <v>122</v>
      </c>
      <c r="C4175" t="inlineStr">
        <is>
          <t>Arcos</t>
        </is>
      </c>
      <c r="D4175" t="inlineStr">
        <is>
          <t>PSSS LTDA</t>
        </is>
      </c>
      <c r="E4175" t="inlineStr">
        <is>
          <t>3188</t>
        </is>
      </c>
      <c r="F4175" s="550" t="n">
        <v>46073</v>
      </c>
      <c r="G4175" t="n">
        <v>17437</v>
      </c>
      <c r="H4175" t="inlineStr">
        <is>
          <t>SACO ALVEJADO BRANCO 45X65 UN</t>
        </is>
      </c>
      <c r="I4175" t="inlineStr">
        <is>
          <t>DESCARTAVEIS/HIGIENE E LIMPEZA</t>
        </is>
      </c>
      <c r="J4175" t="n">
        <v>20</v>
      </c>
      <c r="K4175" t="inlineStr">
        <is>
          <t>UN</t>
        </is>
      </c>
      <c r="L4175" t="n">
        <v>50</v>
      </c>
      <c r="M4175" t="n">
        <v>2.5</v>
      </c>
      <c r="N4175" t="inlineStr">
        <is>
          <t>DESCARTAVEIS</t>
        </is>
      </c>
      <c r="O4175" t="inlineStr">
        <is>
          <t>02/2026</t>
        </is>
      </c>
    </row>
    <row r="4176">
      <c r="A4176" t="n">
        <v>211435</v>
      </c>
      <c r="B4176" t="n">
        <v>122</v>
      </c>
      <c r="C4176" t="inlineStr">
        <is>
          <t>Arcos</t>
        </is>
      </c>
      <c r="D4176" t="inlineStr">
        <is>
          <t>PSSS LTDA</t>
        </is>
      </c>
      <c r="E4176" t="inlineStr">
        <is>
          <t>3188</t>
        </is>
      </c>
      <c r="F4176" s="550" t="n">
        <v>46073</v>
      </c>
      <c r="G4176" t="n">
        <v>17409</v>
      </c>
      <c r="H4176" t="inlineStr">
        <is>
          <t>SACO CONFEITEIRO G HMVM 47X26CM C/50 UN</t>
        </is>
      </c>
      <c r="I4176" t="inlineStr">
        <is>
          <t>DESCARTAVEIS/HIGIENE E LIMPEZA</t>
        </is>
      </c>
      <c r="J4176" t="n">
        <v>5</v>
      </c>
      <c r="K4176" t="inlineStr">
        <is>
          <t>PC</t>
        </is>
      </c>
      <c r="L4176" t="n">
        <v>210</v>
      </c>
      <c r="M4176" t="n">
        <v>42</v>
      </c>
      <c r="N4176" t="inlineStr">
        <is>
          <t>DESCARTAVEIS</t>
        </is>
      </c>
      <c r="O4176" t="inlineStr">
        <is>
          <t>02/2026</t>
        </is>
      </c>
    </row>
    <row r="4177">
      <c r="A4177" t="n">
        <v>211435</v>
      </c>
      <c r="B4177" t="n">
        <v>122</v>
      </c>
      <c r="C4177" t="inlineStr">
        <is>
          <t>Arcos</t>
        </is>
      </c>
      <c r="D4177" t="inlineStr">
        <is>
          <t>PSSS LTDA</t>
        </is>
      </c>
      <c r="E4177" t="inlineStr">
        <is>
          <t>3188</t>
        </is>
      </c>
      <c r="F4177" s="550" t="n">
        <v>46073</v>
      </c>
      <c r="G4177" t="n">
        <v>17162</v>
      </c>
      <c r="H4177" t="inlineStr">
        <is>
          <t>PANO MULTIUSO 28X240 C/600PANOS UM</t>
        </is>
      </c>
      <c r="I4177" t="inlineStr">
        <is>
          <t>DESCARTAVEIS/HIGIENE E LIMPEZA</t>
        </is>
      </c>
      <c r="J4177" t="n">
        <v>6</v>
      </c>
      <c r="K4177" t="inlineStr">
        <is>
          <t>UN</t>
        </is>
      </c>
      <c r="L4177" t="n">
        <v>326.4</v>
      </c>
      <c r="M4177" t="n">
        <v>54.4</v>
      </c>
      <c r="N4177" t="inlineStr">
        <is>
          <t>DESCARTAVEIS</t>
        </is>
      </c>
      <c r="O4177" t="inlineStr">
        <is>
          <t>02/2026</t>
        </is>
      </c>
    </row>
    <row r="4178">
      <c r="A4178" t="n">
        <v>211435</v>
      </c>
      <c r="B4178" t="n">
        <v>122</v>
      </c>
      <c r="C4178" t="inlineStr">
        <is>
          <t>Arcos</t>
        </is>
      </c>
      <c r="D4178" t="inlineStr">
        <is>
          <t>PSSS LTDA</t>
        </is>
      </c>
      <c r="E4178" t="inlineStr">
        <is>
          <t>3188</t>
        </is>
      </c>
      <c r="F4178" s="550" t="n">
        <v>46073</v>
      </c>
      <c r="G4178" t="n">
        <v>17190</v>
      </c>
      <c r="H4178" t="inlineStr">
        <is>
          <t>ESPONJA FIBRACO TININDO 3M C/5 UN</t>
        </is>
      </c>
      <c r="I4178" t="inlineStr">
        <is>
          <t>DESCARTAVEIS/HIGIENE E LIMPEZA</t>
        </is>
      </c>
      <c r="J4178" t="n">
        <v>6</v>
      </c>
      <c r="K4178" t="inlineStr">
        <is>
          <t>PC</t>
        </is>
      </c>
      <c r="L4178" t="n">
        <v>63</v>
      </c>
      <c r="M4178" t="n">
        <v>10.5</v>
      </c>
      <c r="N4178" t="inlineStr">
        <is>
          <t>DESCARTAVEIS</t>
        </is>
      </c>
      <c r="O4178" t="inlineStr">
        <is>
          <t>02/2026</t>
        </is>
      </c>
    </row>
    <row r="4179">
      <c r="A4179" t="n">
        <v>211435</v>
      </c>
      <c r="B4179" t="n">
        <v>122</v>
      </c>
      <c r="C4179" t="inlineStr">
        <is>
          <t>Arcos</t>
        </is>
      </c>
      <c r="D4179" t="inlineStr">
        <is>
          <t>PSSS LTDA</t>
        </is>
      </c>
      <c r="E4179" t="inlineStr">
        <is>
          <t>3188</t>
        </is>
      </c>
      <c r="F4179" s="550" t="n">
        <v>46073</v>
      </c>
      <c r="G4179" t="n">
        <v>17488</v>
      </c>
      <c r="H4179" t="inlineStr">
        <is>
          <t>LUVA LATEX SEM TALCO M C/100UN</t>
        </is>
      </c>
      <c r="I4179" t="inlineStr">
        <is>
          <t>DESCARTAVEIS/HIGIENE E LIMPEZA</t>
        </is>
      </c>
      <c r="J4179" t="n">
        <v>3</v>
      </c>
      <c r="K4179" t="inlineStr">
        <is>
          <t>CX</t>
        </is>
      </c>
      <c r="L4179" t="n">
        <v>69</v>
      </c>
      <c r="M4179" t="n">
        <v>23</v>
      </c>
      <c r="N4179" t="inlineStr">
        <is>
          <t>DESCARTAVEIS</t>
        </is>
      </c>
      <c r="O4179" t="inlineStr">
        <is>
          <t>02/2026</t>
        </is>
      </c>
    </row>
    <row r="4180">
      <c r="A4180" t="n">
        <v>211435</v>
      </c>
      <c r="B4180" t="n">
        <v>122</v>
      </c>
      <c r="C4180" t="inlineStr">
        <is>
          <t>Arcos</t>
        </is>
      </c>
      <c r="D4180" t="inlineStr">
        <is>
          <t>PSSS LTDA</t>
        </is>
      </c>
      <c r="E4180" t="inlineStr">
        <is>
          <t>3188</t>
        </is>
      </c>
      <c r="F4180" s="550" t="n">
        <v>46073</v>
      </c>
      <c r="G4180" t="n">
        <v>23971</v>
      </c>
      <c r="H4180" t="inlineStr">
        <is>
          <t>GAS DE MACARICO REFIL UN</t>
        </is>
      </c>
      <c r="I4180" t="inlineStr">
        <is>
          <t>GELO / GAS / CARVAO / VELAS</t>
        </is>
      </c>
      <c r="J4180" t="n">
        <v>4</v>
      </c>
      <c r="K4180" t="inlineStr">
        <is>
          <t>UN</t>
        </is>
      </c>
      <c r="L4180" t="n">
        <v>50</v>
      </c>
      <c r="M4180" t="n">
        <v>12.5</v>
      </c>
      <c r="N4180" t="inlineStr">
        <is>
          <t>DESCARTAVEIS</t>
        </is>
      </c>
      <c r="O4180" t="inlineStr">
        <is>
          <t>02/2026</t>
        </is>
      </c>
    </row>
    <row r="4181">
      <c r="A4181" t="n">
        <v>211435</v>
      </c>
      <c r="B4181" t="n">
        <v>122</v>
      </c>
      <c r="C4181" t="inlineStr">
        <is>
          <t>Arcos</t>
        </is>
      </c>
      <c r="D4181" t="inlineStr">
        <is>
          <t>PSSS LTDA</t>
        </is>
      </c>
      <c r="E4181" t="inlineStr">
        <is>
          <t>3188</t>
        </is>
      </c>
      <c r="F4181" s="550" t="n">
        <v>46073</v>
      </c>
      <c r="G4181" t="n">
        <v>17376</v>
      </c>
      <c r="H4181" t="inlineStr">
        <is>
          <t>SACOLA KRAFT 22X14X28 LISA C/100</t>
        </is>
      </c>
      <c r="I4181" t="inlineStr">
        <is>
          <t>DESCARTAVEIS/HIGIENE E LIMPEZA</t>
        </is>
      </c>
      <c r="J4181" t="n">
        <v>2</v>
      </c>
      <c r="K4181" t="inlineStr">
        <is>
          <t>PC</t>
        </is>
      </c>
      <c r="L4181" t="n">
        <v>310</v>
      </c>
      <c r="M4181" t="n">
        <v>155</v>
      </c>
      <c r="N4181" t="inlineStr">
        <is>
          <t>DESCARTAVEIS</t>
        </is>
      </c>
      <c r="O4181" t="inlineStr">
        <is>
          <t>02/2026</t>
        </is>
      </c>
    </row>
    <row r="4182">
      <c r="A4182" t="n">
        <v>211435</v>
      </c>
      <c r="B4182" t="n">
        <v>122</v>
      </c>
      <c r="C4182" t="inlineStr">
        <is>
          <t>Arcos</t>
        </is>
      </c>
      <c r="D4182" t="inlineStr">
        <is>
          <t>PSSS LTDA</t>
        </is>
      </c>
      <c r="E4182" t="inlineStr">
        <is>
          <t>3188</t>
        </is>
      </c>
      <c r="F4182" s="550" t="n">
        <v>46073</v>
      </c>
      <c r="G4182" t="n">
        <v>17475</v>
      </c>
      <c r="H4182" t="inlineStr">
        <is>
          <t>MARMITEX D2 1000ML COM TAMPA THEMOPRAT C/100</t>
        </is>
      </c>
      <c r="I4182" t="inlineStr">
        <is>
          <t>DESCARTAVEIS/HIGIENE E LIMPEZA</t>
        </is>
      </c>
      <c r="J4182" t="n">
        <v>2</v>
      </c>
      <c r="K4182" t="inlineStr">
        <is>
          <t>CX</t>
        </is>
      </c>
      <c r="L4182" t="n">
        <v>220</v>
      </c>
      <c r="M4182" t="n">
        <v>110</v>
      </c>
      <c r="N4182" t="inlineStr">
        <is>
          <t>DESCARTAVEIS</t>
        </is>
      </c>
      <c r="O4182" t="inlineStr">
        <is>
          <t>02/2026</t>
        </is>
      </c>
    </row>
    <row r="4183">
      <c r="A4183" t="n">
        <v>211435</v>
      </c>
      <c r="B4183" t="n">
        <v>122</v>
      </c>
      <c r="C4183" t="inlineStr">
        <is>
          <t>Arcos</t>
        </is>
      </c>
      <c r="D4183" t="inlineStr">
        <is>
          <t>PSSS LTDA</t>
        </is>
      </c>
      <c r="E4183" t="inlineStr">
        <is>
          <t>3188</t>
        </is>
      </c>
      <c r="F4183" s="550" t="n">
        <v>46073</v>
      </c>
      <c r="G4183" t="n">
        <v>24843</v>
      </c>
      <c r="H4183" t="inlineStr">
        <is>
          <t>PAPEL TOALHA BOBINA NOBRE 08/26 C/6UN</t>
        </is>
      </c>
      <c r="I4183" t="inlineStr">
        <is>
          <t>DESCARTAVEIS/HIGIENE E LIMPEZA</t>
        </is>
      </c>
      <c r="J4183" t="n">
        <v>6</v>
      </c>
      <c r="K4183" t="inlineStr">
        <is>
          <t>CX</t>
        </is>
      </c>
      <c r="L4183" t="n">
        <v>353.4</v>
      </c>
      <c r="M4183" t="n">
        <v>58.9</v>
      </c>
      <c r="N4183" t="inlineStr">
        <is>
          <t>DESCARTAVEIS</t>
        </is>
      </c>
      <c r="O4183" t="inlineStr">
        <is>
          <t>02/2026</t>
        </is>
      </c>
    </row>
    <row r="4184">
      <c r="A4184" t="n">
        <v>211435</v>
      </c>
      <c r="B4184" t="n">
        <v>122</v>
      </c>
      <c r="C4184" t="inlineStr">
        <is>
          <t>Arcos</t>
        </is>
      </c>
      <c r="D4184" t="inlineStr">
        <is>
          <t>PSSS LTDA</t>
        </is>
      </c>
      <c r="E4184" t="inlineStr">
        <is>
          <t>3188</t>
        </is>
      </c>
      <c r="F4184" s="550" t="n">
        <v>46073</v>
      </c>
      <c r="G4184" t="n">
        <v>17416</v>
      </c>
      <c r="H4184" t="inlineStr">
        <is>
          <t>PAPEL TOALHA INTER/ 100% CELULOSE SULLEG C/2000</t>
        </is>
      </c>
      <c r="I4184" t="inlineStr">
        <is>
          <t>DESCARTAVEIS/HIGIENE E LIMPEZA</t>
        </is>
      </c>
      <c r="J4184" t="n">
        <v>6</v>
      </c>
      <c r="K4184" t="inlineStr">
        <is>
          <t>CX</t>
        </is>
      </c>
      <c r="L4184" t="n">
        <v>291.48</v>
      </c>
      <c r="M4184" t="n">
        <v>48.58</v>
      </c>
      <c r="N4184" t="inlineStr">
        <is>
          <t>DESCARTAVEIS</t>
        </is>
      </c>
      <c r="O4184" t="inlineStr">
        <is>
          <t>02/2026</t>
        </is>
      </c>
    </row>
    <row r="4185">
      <c r="A4185" t="n">
        <v>211435</v>
      </c>
      <c r="B4185" t="n">
        <v>122</v>
      </c>
      <c r="C4185" t="inlineStr">
        <is>
          <t>Arcos</t>
        </is>
      </c>
      <c r="D4185" t="inlineStr">
        <is>
          <t>PSSS LTDA</t>
        </is>
      </c>
      <c r="E4185" t="inlineStr">
        <is>
          <t>3188</t>
        </is>
      </c>
      <c r="F4185" s="550" t="n">
        <v>46073</v>
      </c>
      <c r="G4185" t="n">
        <v>24594</v>
      </c>
      <c r="H4185" t="inlineStr">
        <is>
          <t>CABECOTE ENCAIXE MACARICO UN</t>
        </is>
      </c>
      <c r="I4185" t="inlineStr">
        <is>
          <t>UTENSILIOS</t>
        </is>
      </c>
      <c r="J4185" t="n">
        <v>4</v>
      </c>
      <c r="K4185" t="inlineStr">
        <is>
          <t>UNIDADE</t>
        </is>
      </c>
      <c r="L4185" t="n">
        <v>124</v>
      </c>
      <c r="M4185" t="n">
        <v>31</v>
      </c>
      <c r="N4185" t="inlineStr">
        <is>
          <t>DESCARTAVEIS</t>
        </is>
      </c>
      <c r="O4185" t="inlineStr">
        <is>
          <t>02/2026</t>
        </is>
      </c>
    </row>
    <row r="4186">
      <c r="A4186" t="n">
        <v>209787</v>
      </c>
      <c r="B4186" t="n">
        <v>122</v>
      </c>
      <c r="C4186" t="inlineStr">
        <is>
          <t>Arcos</t>
        </is>
      </c>
      <c r="D4186" t="inlineStr">
        <is>
          <t>EMPORIO M&amp;L COMERCIO DE ALIM E BEBIDAS LTDA</t>
        </is>
      </c>
      <c r="E4186" t="inlineStr">
        <is>
          <t>495215</t>
        </is>
      </c>
      <c r="F4186" s="550" t="n">
        <v>46058</v>
      </c>
      <c r="G4186" t="n">
        <v>20117</v>
      </c>
      <c r="H4186" t="inlineStr">
        <is>
          <t>MASSA FOLHADA AROSA 1KG UN</t>
        </is>
      </c>
      <c r="I4186" t="inlineStr">
        <is>
          <t>ALIMENTOS</t>
        </is>
      </c>
      <c r="J4186" t="n">
        <v>6</v>
      </c>
      <c r="K4186" t="inlineStr">
        <is>
          <t>UN</t>
        </is>
      </c>
      <c r="L4186" t="n">
        <v>233.7</v>
      </c>
      <c r="M4186" t="n">
        <v>38.95</v>
      </c>
      <c r="N4186" t="inlineStr">
        <is>
          <t>ALIMENTOS</t>
        </is>
      </c>
      <c r="O4186" t="inlineStr">
        <is>
          <t>02/2026</t>
        </is>
      </c>
    </row>
    <row r="4187">
      <c r="A4187" t="n">
        <v>209785</v>
      </c>
      <c r="B4187" t="n">
        <v>122</v>
      </c>
      <c r="C4187" t="inlineStr">
        <is>
          <t>Arcos</t>
        </is>
      </c>
      <c r="D4187" t="inlineStr">
        <is>
          <t>AMBEV S. A. - CDD SAO PAULO</t>
        </is>
      </c>
      <c r="E4187" t="inlineStr">
        <is>
          <t>986879</t>
        </is>
      </c>
      <c r="F4187" s="550" t="n">
        <v>46057</v>
      </c>
      <c r="G4187" t="n">
        <v>18589</v>
      </c>
      <c r="H4187" t="inlineStr">
        <is>
          <t>STELLA ARTOIS LONG NECK 330ML C/24</t>
        </is>
      </c>
      <c r="I4187" t="inlineStr">
        <is>
          <t>BEBIDAS</t>
        </is>
      </c>
      <c r="J4187" t="n">
        <v>40</v>
      </c>
      <c r="K4187" t="inlineStr">
        <is>
          <t>PC</t>
        </is>
      </c>
      <c r="L4187" t="n">
        <v>2695.2</v>
      </c>
      <c r="M4187" t="n">
        <v>67.38</v>
      </c>
      <c r="N4187" t="inlineStr">
        <is>
          <t>BEBIDAS</t>
        </is>
      </c>
      <c r="O4187" t="inlineStr">
        <is>
          <t>02/2026</t>
        </is>
      </c>
    </row>
    <row r="4188">
      <c r="A4188" t="n">
        <v>209776</v>
      </c>
      <c r="B4188" t="n">
        <v>122</v>
      </c>
      <c r="C4188" t="inlineStr">
        <is>
          <t>Arcos</t>
        </is>
      </c>
      <c r="D4188" t="inlineStr">
        <is>
          <t>MURILLO S DUARTE COMERCIAL LTDA</t>
        </is>
      </c>
      <c r="E4188" t="inlineStr">
        <is>
          <t>2243</t>
        </is>
      </c>
      <c r="F4188" s="550" t="n">
        <v>46056</v>
      </c>
      <c r="G4188" t="n">
        <v>17409</v>
      </c>
      <c r="H4188" t="inlineStr">
        <is>
          <t>SACO CONFEITEIRO G HMVM 47X26CM C/50 UN</t>
        </is>
      </c>
      <c r="I4188" t="inlineStr">
        <is>
          <t>DESCARTAVEIS/HIGIENE E LIMPEZA</t>
        </is>
      </c>
      <c r="J4188" t="n">
        <v>6</v>
      </c>
      <c r="K4188" t="inlineStr">
        <is>
          <t>PC</t>
        </is>
      </c>
      <c r="L4188" t="n">
        <v>246</v>
      </c>
      <c r="M4188" t="n">
        <v>41</v>
      </c>
      <c r="N4188" t="inlineStr">
        <is>
          <t>DESCARTAVEIS</t>
        </is>
      </c>
      <c r="O4188" t="inlineStr">
        <is>
          <t>02/2026</t>
        </is>
      </c>
    </row>
    <row r="4189">
      <c r="A4189" t="n">
        <v>209776</v>
      </c>
      <c r="B4189" t="n">
        <v>122</v>
      </c>
      <c r="C4189" t="inlineStr">
        <is>
          <t>Arcos</t>
        </is>
      </c>
      <c r="D4189" t="inlineStr">
        <is>
          <t>MURILLO S DUARTE COMERCIAL LTDA</t>
        </is>
      </c>
      <c r="E4189" t="inlineStr">
        <is>
          <t>2243</t>
        </is>
      </c>
      <c r="F4189" s="550" t="n">
        <v>46056</v>
      </c>
      <c r="G4189" t="n">
        <v>17384</v>
      </c>
      <c r="H4189" t="inlineStr">
        <is>
          <t>SACO CRISTAL 18X25 0,20 (PACOTE C/5KG)</t>
        </is>
      </c>
      <c r="I4189" t="inlineStr">
        <is>
          <t>DESCARTAVEIS/HIGIENE E LIMPEZA</t>
        </is>
      </c>
      <c r="J4189" t="n">
        <v>4</v>
      </c>
      <c r="K4189" t="inlineStr">
        <is>
          <t>PC</t>
        </is>
      </c>
      <c r="L4189" t="n">
        <v>384</v>
      </c>
      <c r="M4189" t="n">
        <v>96</v>
      </c>
      <c r="N4189" t="inlineStr">
        <is>
          <t>DESCARTAVEIS</t>
        </is>
      </c>
      <c r="O4189" t="inlineStr">
        <is>
          <t>02/2026</t>
        </is>
      </c>
    </row>
    <row r="4190">
      <c r="A4190" t="n">
        <v>209776</v>
      </c>
      <c r="B4190" t="n">
        <v>122</v>
      </c>
      <c r="C4190" t="inlineStr">
        <is>
          <t>Arcos</t>
        </is>
      </c>
      <c r="D4190" t="inlineStr">
        <is>
          <t>MURILLO S DUARTE COMERCIAL LTDA</t>
        </is>
      </c>
      <c r="E4190" t="inlineStr">
        <is>
          <t>2243</t>
        </is>
      </c>
      <c r="F4190" s="550" t="n">
        <v>46056</v>
      </c>
      <c r="G4190" t="n">
        <v>17476</v>
      </c>
      <c r="H4190" t="inlineStr">
        <is>
          <t>LUVA LATEX P SEM TALCO C/100</t>
        </is>
      </c>
      <c r="I4190" t="inlineStr">
        <is>
          <t>UTENSILIOS</t>
        </is>
      </c>
      <c r="J4190" t="n">
        <v>3</v>
      </c>
      <c r="K4190" t="inlineStr">
        <is>
          <t>PC</t>
        </is>
      </c>
      <c r="L4190" t="n">
        <v>68.06999999999999</v>
      </c>
      <c r="M4190" t="n">
        <v>22.69</v>
      </c>
      <c r="N4190" t="inlineStr">
        <is>
          <t>DESCARTAVEIS</t>
        </is>
      </c>
      <c r="O4190" t="inlineStr">
        <is>
          <t>02/2026</t>
        </is>
      </c>
    </row>
    <row r="4191">
      <c r="A4191" t="n">
        <v>209776</v>
      </c>
      <c r="B4191" t="n">
        <v>122</v>
      </c>
      <c r="C4191" t="inlineStr">
        <is>
          <t>Arcos</t>
        </is>
      </c>
      <c r="D4191" t="inlineStr">
        <is>
          <t>MURILLO S DUARTE COMERCIAL LTDA</t>
        </is>
      </c>
      <c r="E4191" t="inlineStr">
        <is>
          <t>2243</t>
        </is>
      </c>
      <c r="F4191" s="550" t="n">
        <v>46056</v>
      </c>
      <c r="G4191" t="n">
        <v>17488</v>
      </c>
      <c r="H4191" t="inlineStr">
        <is>
          <t>LUVA LATEX SEM TALCO M C/100UN</t>
        </is>
      </c>
      <c r="I4191" t="inlineStr">
        <is>
          <t>DESCARTAVEIS/HIGIENE E LIMPEZA</t>
        </is>
      </c>
      <c r="J4191" t="n">
        <v>3</v>
      </c>
      <c r="K4191" t="inlineStr">
        <is>
          <t>CX</t>
        </is>
      </c>
      <c r="L4191" t="n">
        <v>68.06999999999999</v>
      </c>
      <c r="M4191" t="n">
        <v>22.69</v>
      </c>
      <c r="N4191" t="inlineStr">
        <is>
          <t>DESCARTAVEIS</t>
        </is>
      </c>
      <c r="O4191" t="inlineStr">
        <is>
          <t>02/2026</t>
        </is>
      </c>
    </row>
    <row r="4192">
      <c r="A4192" t="n">
        <v>209776</v>
      </c>
      <c r="B4192" t="n">
        <v>122</v>
      </c>
      <c r="C4192" t="inlineStr">
        <is>
          <t>Arcos</t>
        </is>
      </c>
      <c r="D4192" t="inlineStr">
        <is>
          <t>MURILLO S DUARTE COMERCIAL LTDA</t>
        </is>
      </c>
      <c r="E4192" t="inlineStr">
        <is>
          <t>2243</t>
        </is>
      </c>
      <c r="F4192" s="550" t="n">
        <v>46056</v>
      </c>
      <c r="G4192" t="n">
        <v>17498</v>
      </c>
      <c r="H4192" t="inlineStr">
        <is>
          <t>LUVA NITR G SEM TALCO PRETA C/100</t>
        </is>
      </c>
      <c r="I4192" t="inlineStr">
        <is>
          <t>DESCARTAVEIS/HIGIENE E LIMPEZA</t>
        </is>
      </c>
      <c r="J4192" t="n">
        <v>3</v>
      </c>
      <c r="K4192" t="inlineStr">
        <is>
          <t>CX</t>
        </is>
      </c>
      <c r="L4192" t="n">
        <v>68.06999999999999</v>
      </c>
      <c r="M4192" t="n">
        <v>22.69</v>
      </c>
      <c r="N4192" t="inlineStr">
        <is>
          <t>DESCARTAVEIS</t>
        </is>
      </c>
      <c r="O4192" t="inlineStr">
        <is>
          <t>02/2026</t>
        </is>
      </c>
    </row>
    <row r="4193">
      <c r="A4193" t="n">
        <v>209776</v>
      </c>
      <c r="B4193" t="n">
        <v>122</v>
      </c>
      <c r="C4193" t="inlineStr">
        <is>
          <t>Arcos</t>
        </is>
      </c>
      <c r="D4193" t="inlineStr">
        <is>
          <t>MURILLO S DUARTE COMERCIAL LTDA</t>
        </is>
      </c>
      <c r="E4193" t="inlineStr">
        <is>
          <t>2243</t>
        </is>
      </c>
      <c r="F4193" s="550" t="n">
        <v>46056</v>
      </c>
      <c r="G4193" t="n">
        <v>24586</v>
      </c>
      <c r="H4193" t="inlineStr">
        <is>
          <t>SACO CRISTAL 40X60 0,20 C/5KG</t>
        </is>
      </c>
      <c r="I4193" t="inlineStr">
        <is>
          <t>DESCARTAVEIS/HIGIENE E LIMPEZA</t>
        </is>
      </c>
      <c r="J4193" t="n">
        <v>1</v>
      </c>
      <c r="K4193" t="inlineStr">
        <is>
          <t>PC</t>
        </is>
      </c>
      <c r="L4193" t="n">
        <v>96</v>
      </c>
      <c r="M4193" t="n">
        <v>96</v>
      </c>
      <c r="N4193" t="inlineStr">
        <is>
          <t>DESCARTAVEIS</t>
        </is>
      </c>
      <c r="O4193" t="inlineStr">
        <is>
          <t>02/2026</t>
        </is>
      </c>
    </row>
    <row r="4194">
      <c r="A4194" t="n">
        <v>209776</v>
      </c>
      <c r="B4194" t="n">
        <v>122</v>
      </c>
      <c r="C4194" t="inlineStr">
        <is>
          <t>Arcos</t>
        </is>
      </c>
      <c r="D4194" t="inlineStr">
        <is>
          <t>MURILLO S DUARTE COMERCIAL LTDA</t>
        </is>
      </c>
      <c r="E4194" t="inlineStr">
        <is>
          <t>2243</t>
        </is>
      </c>
      <c r="F4194" s="550" t="n">
        <v>46056</v>
      </c>
      <c r="G4194" t="n">
        <v>17401</v>
      </c>
      <c r="H4194" t="inlineStr">
        <is>
          <t>SACO CRISTAL 60X80 0,20 (PACOTE C/5KG)</t>
        </is>
      </c>
      <c r="I4194" t="inlineStr">
        <is>
          <t>DESCARTAVEIS/HIGIENE E LIMPEZA</t>
        </is>
      </c>
      <c r="J4194" t="n">
        <v>2</v>
      </c>
      <c r="K4194" t="inlineStr">
        <is>
          <t>PC</t>
        </is>
      </c>
      <c r="L4194" t="n">
        <v>192</v>
      </c>
      <c r="M4194" t="n">
        <v>96</v>
      </c>
      <c r="N4194" t="inlineStr">
        <is>
          <t>DESCARTAVEIS</t>
        </is>
      </c>
      <c r="O4194" t="inlineStr">
        <is>
          <t>02/2026</t>
        </is>
      </c>
    </row>
    <row r="4195">
      <c r="A4195" t="n">
        <v>209776</v>
      </c>
      <c r="B4195" t="n">
        <v>122</v>
      </c>
      <c r="C4195" t="inlineStr">
        <is>
          <t>Arcos</t>
        </is>
      </c>
      <c r="D4195" t="inlineStr">
        <is>
          <t>MURILLO S DUARTE COMERCIAL LTDA</t>
        </is>
      </c>
      <c r="E4195" t="inlineStr">
        <is>
          <t>2243</t>
        </is>
      </c>
      <c r="F4195" s="550" t="n">
        <v>46056</v>
      </c>
      <c r="G4195" t="n">
        <v>17408</v>
      </c>
      <c r="H4195" t="inlineStr">
        <is>
          <t>SACO CRISTAL 10X15 0,20 C/5KG</t>
        </is>
      </c>
      <c r="I4195" t="inlineStr">
        <is>
          <t>DESCARTAVEIS/HIGIENE E LIMPEZA</t>
        </is>
      </c>
      <c r="J4195" t="n">
        <v>4</v>
      </c>
      <c r="K4195" t="inlineStr">
        <is>
          <t>PC</t>
        </is>
      </c>
      <c r="L4195" t="n">
        <v>384</v>
      </c>
      <c r="M4195" t="n">
        <v>96</v>
      </c>
      <c r="N4195" t="inlineStr">
        <is>
          <t>DESCARTAVEIS</t>
        </is>
      </c>
      <c r="O4195" t="inlineStr">
        <is>
          <t>02/2026</t>
        </is>
      </c>
    </row>
    <row r="4196">
      <c r="A4196" t="n">
        <v>209776</v>
      </c>
      <c r="B4196" t="n">
        <v>122</v>
      </c>
      <c r="C4196" t="inlineStr">
        <is>
          <t>Arcos</t>
        </is>
      </c>
      <c r="D4196" t="inlineStr">
        <is>
          <t>MURILLO S DUARTE COMERCIAL LTDA</t>
        </is>
      </c>
      <c r="E4196" t="inlineStr">
        <is>
          <t>2243</t>
        </is>
      </c>
      <c r="F4196" s="550" t="n">
        <v>46056</v>
      </c>
      <c r="G4196" t="n">
        <v>21433</v>
      </c>
      <c r="H4196" t="inlineStr">
        <is>
          <t xml:space="preserve">SACO CRISTAL 30X40 0,20 (PACOTE C/5KG) </t>
        </is>
      </c>
      <c r="I4196" t="inlineStr">
        <is>
          <t>DESCARTAVEIS/HIGIENE E LIMPEZA</t>
        </is>
      </c>
      <c r="J4196" t="n">
        <v>1</v>
      </c>
      <c r="K4196" t="inlineStr">
        <is>
          <t>PC</t>
        </is>
      </c>
      <c r="L4196" t="n">
        <v>96</v>
      </c>
      <c r="M4196" t="n">
        <v>96</v>
      </c>
      <c r="N4196" t="inlineStr">
        <is>
          <t>DESCARTAVEIS</t>
        </is>
      </c>
      <c r="O4196" t="inlineStr">
        <is>
          <t>02/2026</t>
        </is>
      </c>
    </row>
    <row r="4197">
      <c r="A4197" t="n">
        <v>209776</v>
      </c>
      <c r="B4197" t="n">
        <v>122</v>
      </c>
      <c r="C4197" t="inlineStr">
        <is>
          <t>Arcos</t>
        </is>
      </c>
      <c r="D4197" t="inlineStr">
        <is>
          <t>MURILLO S DUARTE COMERCIAL LTDA</t>
        </is>
      </c>
      <c r="E4197" t="inlineStr">
        <is>
          <t>2243</t>
        </is>
      </c>
      <c r="F4197" s="550" t="n">
        <v>46056</v>
      </c>
      <c r="G4197" t="n">
        <v>17399</v>
      </c>
      <c r="H4197" t="inlineStr">
        <is>
          <t>SACO DE LIXO 20L PRETO C/ 100UN</t>
        </is>
      </c>
      <c r="I4197" t="inlineStr">
        <is>
          <t>DESCARTAVEIS/HIGIENE E LIMPEZA</t>
        </is>
      </c>
      <c r="J4197" t="n">
        <v>2</v>
      </c>
      <c r="K4197" t="inlineStr">
        <is>
          <t>PACOTE</t>
        </is>
      </c>
      <c r="L4197" t="n">
        <v>37.8</v>
      </c>
      <c r="M4197" t="n">
        <v>18.9</v>
      </c>
      <c r="N4197" t="inlineStr">
        <is>
          <t>DESCARTAVEIS</t>
        </is>
      </c>
      <c r="O4197" t="inlineStr">
        <is>
          <t>02/2026</t>
        </is>
      </c>
    </row>
    <row r="4198">
      <c r="A4198" t="n">
        <v>209776</v>
      </c>
      <c r="B4198" t="n">
        <v>122</v>
      </c>
      <c r="C4198" t="inlineStr">
        <is>
          <t>Arcos</t>
        </is>
      </c>
      <c r="D4198" t="inlineStr">
        <is>
          <t>MURILLO S DUARTE COMERCIAL LTDA</t>
        </is>
      </c>
      <c r="E4198" t="inlineStr">
        <is>
          <t>2243</t>
        </is>
      </c>
      <c r="F4198" s="550" t="n">
        <v>46056</v>
      </c>
      <c r="G4198" t="n">
        <v>17373</v>
      </c>
      <c r="H4198" t="inlineStr">
        <is>
          <t>SACO DE LIXO 40L PRETO C/100</t>
        </is>
      </c>
      <c r="I4198" t="inlineStr">
        <is>
          <t>DESCARTAVEIS/HIGIENE E LIMPEZA</t>
        </is>
      </c>
      <c r="J4198" t="n">
        <v>2</v>
      </c>
      <c r="K4198" t="inlineStr">
        <is>
          <t>PACOTE</t>
        </is>
      </c>
      <c r="L4198" t="n">
        <v>41.6</v>
      </c>
      <c r="M4198" t="n">
        <v>20.8</v>
      </c>
      <c r="N4198" t="inlineStr">
        <is>
          <t>DESCARTAVEIS</t>
        </is>
      </c>
      <c r="O4198" t="inlineStr">
        <is>
          <t>02/2026</t>
        </is>
      </c>
    </row>
    <row r="4199">
      <c r="A4199" t="n">
        <v>209776</v>
      </c>
      <c r="B4199" t="n">
        <v>122</v>
      </c>
      <c r="C4199" t="inlineStr">
        <is>
          <t>Arcos</t>
        </is>
      </c>
      <c r="D4199" t="inlineStr">
        <is>
          <t>MURILLO S DUARTE COMERCIAL LTDA</t>
        </is>
      </c>
      <c r="E4199" t="inlineStr">
        <is>
          <t>2243</t>
        </is>
      </c>
      <c r="F4199" s="550" t="n">
        <v>46056</v>
      </c>
      <c r="G4199" t="n">
        <v>17397</v>
      </c>
      <c r="H4199" t="inlineStr">
        <is>
          <t>SACO DE LIXO 60L PRETO GROSSO 65X80CM (ENTRE 3KG A 4KG)</t>
        </is>
      </c>
      <c r="I4199" t="inlineStr">
        <is>
          <t>DESCARTAVEIS/HIGIENE E LIMPEZA</t>
        </is>
      </c>
      <c r="J4199" t="n">
        <v>2</v>
      </c>
      <c r="K4199" t="inlineStr">
        <is>
          <t>PACOTE</t>
        </is>
      </c>
      <c r="L4199" t="n">
        <v>63.64</v>
      </c>
      <c r="M4199" t="n">
        <v>31.82</v>
      </c>
      <c r="N4199" t="inlineStr">
        <is>
          <t>DESCARTAVEIS</t>
        </is>
      </c>
      <c r="O4199" t="inlineStr">
        <is>
          <t>02/2026</t>
        </is>
      </c>
    </row>
    <row r="4200">
      <c r="A4200" t="n">
        <v>209776</v>
      </c>
      <c r="B4200" t="n">
        <v>122</v>
      </c>
      <c r="C4200" t="inlineStr">
        <is>
          <t>Arcos</t>
        </is>
      </c>
      <c r="D4200" t="inlineStr">
        <is>
          <t>MURILLO S DUARTE COMERCIAL LTDA</t>
        </is>
      </c>
      <c r="E4200" t="inlineStr">
        <is>
          <t>2243</t>
        </is>
      </c>
      <c r="F4200" s="550" t="n">
        <v>46056</v>
      </c>
      <c r="G4200" t="n">
        <v>21665</v>
      </c>
      <c r="H4200" t="inlineStr">
        <is>
          <t>SACO DE LIXO 200L PRETO REFORCADO</t>
        </is>
      </c>
      <c r="I4200" t="inlineStr">
        <is>
          <t>DESCARTAVEIS/HIGIENE E LIMPEZA</t>
        </is>
      </c>
      <c r="J4200" t="n">
        <v>8</v>
      </c>
      <c r="K4200" t="inlineStr">
        <is>
          <t>PACOTE</t>
        </is>
      </c>
      <c r="L4200" t="n">
        <v>254.56</v>
      </c>
      <c r="M4200" t="n">
        <v>31.82</v>
      </c>
      <c r="N4200" t="inlineStr">
        <is>
          <t>DESCARTAVEIS</t>
        </is>
      </c>
      <c r="O4200" t="inlineStr">
        <is>
          <t>02/2026</t>
        </is>
      </c>
    </row>
    <row r="4201">
      <c r="A4201" t="n">
        <v>209775</v>
      </c>
      <c r="B4201" t="n">
        <v>122</v>
      </c>
      <c r="C4201" t="inlineStr">
        <is>
          <t>Arcos</t>
        </is>
      </c>
      <c r="D4201" t="inlineStr">
        <is>
          <t>A.W.C COMERCIO ATACADISTA E DISTRIBUIDORA LTDA.</t>
        </is>
      </c>
      <c r="E4201" t="inlineStr">
        <is>
          <t>38881</t>
        </is>
      </c>
      <c r="F4201" s="550" t="n">
        <v>46057</v>
      </c>
      <c r="G4201" t="n">
        <v>27360</v>
      </c>
      <c r="H4201" t="inlineStr">
        <is>
          <t>PISCO QUEBRANTA BARSOL 4LT</t>
        </is>
      </c>
      <c r="I4201" t="inlineStr">
        <is>
          <t>BEBIDAS</t>
        </is>
      </c>
      <c r="J4201" t="n">
        <v>2</v>
      </c>
      <c r="K4201" t="inlineStr">
        <is>
          <t>UN</t>
        </is>
      </c>
      <c r="L4201" t="n">
        <v>778</v>
      </c>
      <c r="M4201" t="n">
        <v>389</v>
      </c>
      <c r="N4201" t="inlineStr">
        <is>
          <t>BEBIDAS</t>
        </is>
      </c>
      <c r="O4201" t="inlineStr">
        <is>
          <t>02/2026</t>
        </is>
      </c>
    </row>
    <row r="4202">
      <c r="A4202" t="n">
        <v>209768</v>
      </c>
      <c r="B4202" t="n">
        <v>122</v>
      </c>
      <c r="C4202" t="inlineStr">
        <is>
          <t>Arcos</t>
        </is>
      </c>
      <c r="D4202" t="inlineStr">
        <is>
          <t>AROUMAR DISTRIBUIDORA DE PRODUTOS ALIMENTICIOS LTDA</t>
        </is>
      </c>
      <c r="E4202" t="inlineStr">
        <is>
          <t>1039486</t>
        </is>
      </c>
      <c r="F4202" s="550" t="n">
        <v>46057</v>
      </c>
      <c r="G4202" t="n">
        <v>20301</v>
      </c>
      <c r="H4202" t="inlineStr">
        <is>
          <t>ARROZ BRANCO TIPO 1 CAMIL C/5KG</t>
        </is>
      </c>
      <c r="I4202" t="inlineStr">
        <is>
          <t>ALIMENTOS</t>
        </is>
      </c>
      <c r="J4202" t="n">
        <v>10</v>
      </c>
      <c r="K4202" t="inlineStr">
        <is>
          <t>PC</t>
        </is>
      </c>
      <c r="L4202" t="n">
        <v>189</v>
      </c>
      <c r="M4202" t="n">
        <v>18.9</v>
      </c>
      <c r="N4202" t="inlineStr">
        <is>
          <t>ALIMENTOS</t>
        </is>
      </c>
      <c r="O4202" t="inlineStr">
        <is>
          <t>02/2026</t>
        </is>
      </c>
    </row>
    <row r="4203">
      <c r="A4203" t="n">
        <v>209768</v>
      </c>
      <c r="B4203" t="n">
        <v>122</v>
      </c>
      <c r="C4203" t="inlineStr">
        <is>
          <t>Arcos</t>
        </is>
      </c>
      <c r="D4203" t="inlineStr">
        <is>
          <t>AROUMAR DISTRIBUIDORA DE PRODUTOS ALIMENTICIOS LTDA</t>
        </is>
      </c>
      <c r="E4203" t="inlineStr">
        <is>
          <t>1039486</t>
        </is>
      </c>
      <c r="F4203" s="550" t="n">
        <v>46057</v>
      </c>
      <c r="G4203" t="n">
        <v>21017</v>
      </c>
      <c r="H4203" t="inlineStr">
        <is>
          <t>OLEO DE ALGODAO SAUDE C/14,5KG</t>
        </is>
      </c>
      <c r="I4203" t="inlineStr">
        <is>
          <t>ALIMENTOS</t>
        </is>
      </c>
      <c r="J4203" t="n">
        <v>4</v>
      </c>
      <c r="K4203" t="inlineStr">
        <is>
          <t>BALDE</t>
        </is>
      </c>
      <c r="L4203" t="n">
        <v>623.6</v>
      </c>
      <c r="M4203" t="n">
        <v>155.9</v>
      </c>
      <c r="N4203" t="inlineStr">
        <is>
          <t>ALIMENTOS</t>
        </is>
      </c>
      <c r="O4203" t="inlineStr">
        <is>
          <t>02/2026</t>
        </is>
      </c>
    </row>
    <row r="4204">
      <c r="A4204" t="n">
        <v>209766</v>
      </c>
      <c r="B4204" t="n">
        <v>122</v>
      </c>
      <c r="C4204" t="inlineStr">
        <is>
          <t>Arcos</t>
        </is>
      </c>
      <c r="D4204" t="inlineStr">
        <is>
          <t>MURILLO S DUARTE COMERCIAL LTDA</t>
        </is>
      </c>
      <c r="E4204" t="inlineStr">
        <is>
          <t>2255</t>
        </is>
      </c>
      <c r="F4204" s="550" t="n">
        <v>46056</v>
      </c>
      <c r="G4204" t="n">
        <v>24952</v>
      </c>
      <c r="H4204" t="inlineStr">
        <is>
          <t>CHIPS DE BANANA KG</t>
        </is>
      </c>
      <c r="I4204" t="inlineStr">
        <is>
          <t>ALIMENTOS</t>
        </is>
      </c>
      <c r="J4204" t="n">
        <v>4</v>
      </c>
      <c r="K4204" t="inlineStr">
        <is>
          <t>KG</t>
        </is>
      </c>
      <c r="L4204" t="n">
        <v>359.6</v>
      </c>
      <c r="M4204" t="n">
        <v>89.90000000000001</v>
      </c>
      <c r="N4204" t="inlineStr">
        <is>
          <t>ALIMENTOS</t>
        </is>
      </c>
      <c r="O4204" t="inlineStr">
        <is>
          <t>02/2026</t>
        </is>
      </c>
    </row>
    <row r="4205">
      <c r="A4205" t="n">
        <v>209766</v>
      </c>
      <c r="B4205" t="n">
        <v>122</v>
      </c>
      <c r="C4205" t="inlineStr">
        <is>
          <t>Arcos</t>
        </is>
      </c>
      <c r="D4205" t="inlineStr">
        <is>
          <t>MURILLO S DUARTE COMERCIAL LTDA</t>
        </is>
      </c>
      <c r="E4205" t="inlineStr">
        <is>
          <t>2255</t>
        </is>
      </c>
      <c r="F4205" s="550" t="n">
        <v>46056</v>
      </c>
      <c r="G4205" t="n">
        <v>20941</v>
      </c>
      <c r="H4205" t="inlineStr">
        <is>
          <t>CHOCOLATE EM GOTAS MEIO AMARGO SICAO C/2,05KG</t>
        </is>
      </c>
      <c r="I4205" t="inlineStr">
        <is>
          <t>ALIMENTOS</t>
        </is>
      </c>
      <c r="J4205" t="n">
        <v>2</v>
      </c>
      <c r="K4205" t="inlineStr">
        <is>
          <t>PC</t>
        </is>
      </c>
      <c r="L4205" t="n">
        <v>429.98</v>
      </c>
      <c r="M4205" t="n">
        <v>214.99</v>
      </c>
      <c r="N4205" t="inlineStr">
        <is>
          <t>ALIMENTOS</t>
        </is>
      </c>
      <c r="O4205" t="inlineStr">
        <is>
          <t>02/2026</t>
        </is>
      </c>
    </row>
    <row r="4206">
      <c r="A4206" t="n">
        <v>209766</v>
      </c>
      <c r="B4206" t="n">
        <v>122</v>
      </c>
      <c r="C4206" t="inlineStr">
        <is>
          <t>Arcos</t>
        </is>
      </c>
      <c r="D4206" t="inlineStr">
        <is>
          <t>MURILLO S DUARTE COMERCIAL LTDA</t>
        </is>
      </c>
      <c r="E4206" t="inlineStr">
        <is>
          <t>2255</t>
        </is>
      </c>
      <c r="F4206" s="550" t="n">
        <v>46056</v>
      </c>
      <c r="G4206" t="n">
        <v>21073</v>
      </c>
      <c r="H4206" t="inlineStr">
        <is>
          <t>CALDA DE AGAVE AZUL JASMINE ORGANICO 330ML UN</t>
        </is>
      </c>
      <c r="I4206" t="inlineStr">
        <is>
          <t>ALIMENTOS</t>
        </is>
      </c>
      <c r="J4206" t="n">
        <v>7</v>
      </c>
      <c r="K4206" t="inlineStr">
        <is>
          <t>UN</t>
        </is>
      </c>
      <c r="L4206" t="n">
        <v>342.3</v>
      </c>
      <c r="M4206" t="n">
        <v>48.9</v>
      </c>
      <c r="N4206" t="inlineStr">
        <is>
          <t>ALIMENTOS</t>
        </is>
      </c>
      <c r="O4206" t="inlineStr">
        <is>
          <t>02/2026</t>
        </is>
      </c>
    </row>
    <row r="4207">
      <c r="A4207" t="n">
        <v>209766</v>
      </c>
      <c r="B4207" t="n">
        <v>122</v>
      </c>
      <c r="C4207" t="inlineStr">
        <is>
          <t>Arcos</t>
        </is>
      </c>
      <c r="D4207" t="inlineStr">
        <is>
          <t>MURILLO S DUARTE COMERCIAL LTDA</t>
        </is>
      </c>
      <c r="E4207" t="inlineStr">
        <is>
          <t>2255</t>
        </is>
      </c>
      <c r="F4207" s="550" t="n">
        <v>46056</v>
      </c>
      <c r="G4207" t="n">
        <v>20871</v>
      </c>
      <c r="H4207" t="inlineStr">
        <is>
          <t>MELADO DE CANA JR C/1,3KG</t>
        </is>
      </c>
      <c r="I4207" t="inlineStr">
        <is>
          <t>ALIMENTOS</t>
        </is>
      </c>
      <c r="J4207" t="n">
        <v>4</v>
      </c>
      <c r="K4207" t="inlineStr">
        <is>
          <t>PT</t>
        </is>
      </c>
      <c r="L4207" t="n">
        <v>75.59999999999999</v>
      </c>
      <c r="M4207" t="n">
        <v>18.9</v>
      </c>
      <c r="N4207" t="inlineStr">
        <is>
          <t>ALIMENTOS</t>
        </is>
      </c>
      <c r="O4207" t="inlineStr">
        <is>
          <t>02/2026</t>
        </is>
      </c>
    </row>
    <row r="4208">
      <c r="A4208" t="n">
        <v>209766</v>
      </c>
      <c r="B4208" t="n">
        <v>122</v>
      </c>
      <c r="C4208" t="inlineStr">
        <is>
          <t>Arcos</t>
        </is>
      </c>
      <c r="D4208" t="inlineStr">
        <is>
          <t>MURILLO S DUARTE COMERCIAL LTDA</t>
        </is>
      </c>
      <c r="E4208" t="inlineStr">
        <is>
          <t>2255</t>
        </is>
      </c>
      <c r="F4208" s="550" t="n">
        <v>46056</v>
      </c>
      <c r="G4208" t="n">
        <v>20861</v>
      </c>
      <c r="H4208" t="inlineStr">
        <is>
          <t>GEMA DE OVO PASTEURIZADA NETTO C/1KG UN</t>
        </is>
      </c>
      <c r="I4208" t="inlineStr">
        <is>
          <t>ALIMENTOS</t>
        </is>
      </c>
      <c r="J4208" t="n">
        <v>6</v>
      </c>
      <c r="K4208" t="inlineStr">
        <is>
          <t>UN</t>
        </is>
      </c>
      <c r="L4208" t="n">
        <v>280.2</v>
      </c>
      <c r="M4208" t="n">
        <v>46.7</v>
      </c>
      <c r="N4208" t="inlineStr">
        <is>
          <t>ALIMENTOS</t>
        </is>
      </c>
      <c r="O4208" t="inlineStr">
        <is>
          <t>02/2026</t>
        </is>
      </c>
    </row>
    <row r="4209">
      <c r="A4209" t="n">
        <v>209766</v>
      </c>
      <c r="B4209" t="n">
        <v>122</v>
      </c>
      <c r="C4209" t="inlineStr">
        <is>
          <t>Arcos</t>
        </is>
      </c>
      <c r="D4209" t="inlineStr">
        <is>
          <t>MURILLO S DUARTE COMERCIAL LTDA</t>
        </is>
      </c>
      <c r="E4209" t="inlineStr">
        <is>
          <t>2255</t>
        </is>
      </c>
      <c r="F4209" s="550" t="n">
        <v>46056</v>
      </c>
      <c r="G4209" t="n">
        <v>19297</v>
      </c>
      <c r="H4209" t="inlineStr">
        <is>
          <t>QUEIJO PARMESAO LA SERENISSIMA KG</t>
        </is>
      </c>
      <c r="I4209" t="inlineStr">
        <is>
          <t>ALIMENTOS</t>
        </is>
      </c>
      <c r="J4209" t="n">
        <v>21.51</v>
      </c>
      <c r="K4209" t="inlineStr">
        <is>
          <t>KG</t>
        </is>
      </c>
      <c r="L4209" t="n">
        <v>1524.92</v>
      </c>
      <c r="M4209" t="n">
        <v>70.89353800000001</v>
      </c>
      <c r="N4209" t="inlineStr">
        <is>
          <t>ALIMENTOS</t>
        </is>
      </c>
      <c r="O4209" t="inlineStr">
        <is>
          <t>02/2026</t>
        </is>
      </c>
    </row>
    <row r="4210">
      <c r="A4210" t="n">
        <v>209763</v>
      </c>
      <c r="B4210" t="n">
        <v>122</v>
      </c>
      <c r="C4210" t="inlineStr">
        <is>
          <t>Arcos</t>
        </is>
      </c>
      <c r="D4210" t="inlineStr">
        <is>
          <t>FG7 COMERCIO E DISTRIBUICAO DE BEBIDAS LTDA</t>
        </is>
      </c>
      <c r="E4210" t="inlineStr">
        <is>
          <t>744370</t>
        </is>
      </c>
      <c r="F4210" s="550" t="n">
        <v>46058</v>
      </c>
      <c r="G4210" t="n">
        <v>20715</v>
      </c>
      <c r="H4210" t="inlineStr">
        <is>
          <t>AMARENA FABBRI FRUTO C/3,2KG</t>
        </is>
      </c>
      <c r="I4210" t="inlineStr">
        <is>
          <t>ALIMENTOS</t>
        </is>
      </c>
      <c r="J4210" t="n">
        <v>2</v>
      </c>
      <c r="K4210" t="inlineStr">
        <is>
          <t>LT</t>
        </is>
      </c>
      <c r="L4210" t="n">
        <v>799.86</v>
      </c>
      <c r="M4210" t="n">
        <v>399.93</v>
      </c>
      <c r="N4210" t="inlineStr">
        <is>
          <t>BEBIDAS</t>
        </is>
      </c>
      <c r="O4210" t="inlineStr">
        <is>
          <t>02/2026</t>
        </is>
      </c>
    </row>
    <row r="4211">
      <c r="A4211" t="n">
        <v>209761</v>
      </c>
      <c r="B4211" t="n">
        <v>122</v>
      </c>
      <c r="C4211" t="inlineStr">
        <is>
          <t>Arcos</t>
        </is>
      </c>
      <c r="D4211" t="inlineStr">
        <is>
          <t>FG7 COMERCIO E DISTRIBUICAO DE BEBIDAS LTDA</t>
        </is>
      </c>
      <c r="E4211" t="inlineStr">
        <is>
          <t>744439</t>
        </is>
      </c>
      <c r="F4211" s="550" t="n">
        <v>46058</v>
      </c>
      <c r="G4211" t="n">
        <v>18545</v>
      </c>
      <c r="H4211" t="inlineStr">
        <is>
          <t>APERITIVO CAMPARI 998ML</t>
        </is>
      </c>
      <c r="I4211" t="inlineStr">
        <is>
          <t>BEBIDAS</t>
        </is>
      </c>
      <c r="J4211" t="n">
        <v>6</v>
      </c>
      <c r="K4211" t="inlineStr">
        <is>
          <t>GR</t>
        </is>
      </c>
      <c r="L4211" t="n">
        <v>277.5</v>
      </c>
      <c r="M4211" t="n">
        <v>46.25</v>
      </c>
      <c r="N4211" t="inlineStr">
        <is>
          <t>BEBIDAS</t>
        </is>
      </c>
      <c r="O4211" t="inlineStr">
        <is>
          <t>02/2026</t>
        </is>
      </c>
    </row>
    <row r="4212">
      <c r="A4212" t="n">
        <v>209761</v>
      </c>
      <c r="B4212" t="n">
        <v>122</v>
      </c>
      <c r="C4212" t="inlineStr">
        <is>
          <t>Arcos</t>
        </is>
      </c>
      <c r="D4212" t="inlineStr">
        <is>
          <t>FG7 COMERCIO E DISTRIBUICAO DE BEBIDAS LTDA</t>
        </is>
      </c>
      <c r="E4212" t="inlineStr">
        <is>
          <t>744439</t>
        </is>
      </c>
      <c r="F4212" s="550" t="n">
        <v>46058</v>
      </c>
      <c r="G4212" t="n">
        <v>18382</v>
      </c>
      <c r="H4212" t="inlineStr">
        <is>
          <t>CONHAQUE BRANDY OSBORNE 700ML</t>
        </is>
      </c>
      <c r="I4212" t="inlineStr">
        <is>
          <t>BEBIDAS</t>
        </is>
      </c>
      <c r="J4212" t="n">
        <v>12</v>
      </c>
      <c r="K4212" t="inlineStr">
        <is>
          <t>GR</t>
        </is>
      </c>
      <c r="L4212" t="n">
        <v>819.24</v>
      </c>
      <c r="M4212" t="n">
        <v>68.27</v>
      </c>
      <c r="N4212" t="inlineStr">
        <is>
          <t>BEBIDAS</t>
        </is>
      </c>
      <c r="O4212" t="inlineStr">
        <is>
          <t>02/2026</t>
        </is>
      </c>
    </row>
    <row r="4213">
      <c r="A4213" t="n">
        <v>209761</v>
      </c>
      <c r="B4213" t="n">
        <v>122</v>
      </c>
      <c r="C4213" t="inlineStr">
        <is>
          <t>Arcos</t>
        </is>
      </c>
      <c r="D4213" t="inlineStr">
        <is>
          <t>FG7 COMERCIO E DISTRIBUICAO DE BEBIDAS LTDA</t>
        </is>
      </c>
      <c r="E4213" t="inlineStr">
        <is>
          <t>744439</t>
        </is>
      </c>
      <c r="F4213" s="550" t="n">
        <v>46058</v>
      </c>
      <c r="G4213" t="n">
        <v>18103</v>
      </c>
      <c r="H4213" t="inlineStr">
        <is>
          <t>WHISKY MAKERS MARK BOURBON 750ML</t>
        </is>
      </c>
      <c r="I4213" t="inlineStr">
        <is>
          <t>BEBIDAS</t>
        </is>
      </c>
      <c r="J4213" t="n">
        <v>4</v>
      </c>
      <c r="K4213" t="inlineStr">
        <is>
          <t>GR</t>
        </is>
      </c>
      <c r="L4213" t="n">
        <v>544</v>
      </c>
      <c r="M4213" t="n">
        <v>136</v>
      </c>
      <c r="N4213" t="inlineStr">
        <is>
          <t>BEBIDAS</t>
        </is>
      </c>
      <c r="O4213" t="inlineStr">
        <is>
          <t>02/2026</t>
        </is>
      </c>
    </row>
    <row r="4214">
      <c r="A4214" t="n">
        <v>209761</v>
      </c>
      <c r="B4214" t="n">
        <v>122</v>
      </c>
      <c r="C4214" t="inlineStr">
        <is>
          <t>Arcos</t>
        </is>
      </c>
      <c r="D4214" t="inlineStr">
        <is>
          <t>FG7 COMERCIO E DISTRIBUICAO DE BEBIDAS LTDA</t>
        </is>
      </c>
      <c r="E4214" t="inlineStr">
        <is>
          <t>744439</t>
        </is>
      </c>
      <c r="F4214" s="550" t="n">
        <v>46058</v>
      </c>
      <c r="G4214" t="n">
        <v>17800</v>
      </c>
      <c r="H4214" t="inlineStr">
        <is>
          <t>VINHO BRANCO ALMADEN RIESLING 750ML</t>
        </is>
      </c>
      <c r="I4214" t="inlineStr">
        <is>
          <t>BEBIDAS</t>
        </is>
      </c>
      <c r="J4214" t="n">
        <v>6</v>
      </c>
      <c r="K4214" t="inlineStr">
        <is>
          <t>Gr</t>
        </is>
      </c>
      <c r="L4214" t="n">
        <v>146.04</v>
      </c>
      <c r="M4214" t="n">
        <v>24.34</v>
      </c>
      <c r="N4214" t="inlineStr">
        <is>
          <t>BEBIDAS</t>
        </is>
      </c>
      <c r="O4214" t="inlineStr">
        <is>
          <t>02/2026</t>
        </is>
      </c>
    </row>
    <row r="4215">
      <c r="A4215" t="n">
        <v>209761</v>
      </c>
      <c r="B4215" t="n">
        <v>122</v>
      </c>
      <c r="C4215" t="inlineStr">
        <is>
          <t>Arcos</t>
        </is>
      </c>
      <c r="D4215" t="inlineStr">
        <is>
          <t>FG7 COMERCIO E DISTRIBUICAO DE BEBIDAS LTDA</t>
        </is>
      </c>
      <c r="E4215" t="inlineStr">
        <is>
          <t>744439</t>
        </is>
      </c>
      <c r="F4215" s="550" t="n">
        <v>46058</v>
      </c>
      <c r="G4215" t="n">
        <v>18278</v>
      </c>
      <c r="H4215" t="inlineStr">
        <is>
          <t>LICOR DE CEREJA CHERRY HEERING 700ML</t>
        </is>
      </c>
      <c r="I4215" t="inlineStr">
        <is>
          <t>BEBIDAS</t>
        </is>
      </c>
      <c r="J4215" t="n">
        <v>4</v>
      </c>
      <c r="K4215" t="inlineStr">
        <is>
          <t>GR</t>
        </is>
      </c>
      <c r="L4215" t="n">
        <v>889.3200000000001</v>
      </c>
      <c r="M4215" t="n">
        <v>222.33</v>
      </c>
      <c r="N4215" t="inlineStr">
        <is>
          <t>BEBIDAS</t>
        </is>
      </c>
      <c r="O4215" t="inlineStr">
        <is>
          <t>02/2026</t>
        </is>
      </c>
    </row>
    <row r="4216">
      <c r="A4216" t="n">
        <v>209759</v>
      </c>
      <c r="B4216" t="n">
        <v>122</v>
      </c>
      <c r="C4216" t="inlineStr">
        <is>
          <t>Arcos</t>
        </is>
      </c>
      <c r="D4216" t="inlineStr">
        <is>
          <t>MARIO PEDRO FELICIANO - HORTIFRUTI</t>
        </is>
      </c>
      <c r="E4216" t="inlineStr">
        <is>
          <t>466904</t>
        </is>
      </c>
      <c r="F4216" s="550" t="n">
        <v>46058</v>
      </c>
      <c r="G4216" t="n">
        <v>24044</v>
      </c>
      <c r="H4216" t="inlineStr">
        <is>
          <t>AMORA CONGELADA KG</t>
        </is>
      </c>
      <c r="I4216" t="inlineStr">
        <is>
          <t>ALIMENTOS</t>
        </is>
      </c>
      <c r="J4216" t="n">
        <v>1</v>
      </c>
      <c r="K4216" t="inlineStr">
        <is>
          <t>Kg</t>
        </is>
      </c>
      <c r="L4216" t="n">
        <v>18.13</v>
      </c>
      <c r="M4216" t="n">
        <v>18.13</v>
      </c>
      <c r="N4216" t="inlineStr">
        <is>
          <t>ALIMENTOS</t>
        </is>
      </c>
      <c r="O4216" t="inlineStr">
        <is>
          <t>02/2026</t>
        </is>
      </c>
    </row>
    <row r="4217">
      <c r="A4217" t="n">
        <v>209759</v>
      </c>
      <c r="B4217" t="n">
        <v>122</v>
      </c>
      <c r="C4217" t="inlineStr">
        <is>
          <t>Arcos</t>
        </is>
      </c>
      <c r="D4217" t="inlineStr">
        <is>
          <t>MARIO PEDRO FELICIANO - HORTIFRUTI</t>
        </is>
      </c>
      <c r="E4217" t="inlineStr">
        <is>
          <t>466904</t>
        </is>
      </c>
      <c r="F4217" s="550" t="n">
        <v>46058</v>
      </c>
      <c r="G4217" t="n">
        <v>24385</v>
      </c>
      <c r="H4217" t="inlineStr">
        <is>
          <t>MORANGO CONGELADO KG</t>
        </is>
      </c>
      <c r="I4217" t="inlineStr">
        <is>
          <t>ALIMENTOS</t>
        </is>
      </c>
      <c r="J4217" t="n">
        <v>1</v>
      </c>
      <c r="K4217" t="inlineStr">
        <is>
          <t>KG</t>
        </is>
      </c>
      <c r="L4217" t="n">
        <v>15.22</v>
      </c>
      <c r="M4217" t="n">
        <v>15.22</v>
      </c>
      <c r="N4217" t="inlineStr">
        <is>
          <t>ALIMENTOS</t>
        </is>
      </c>
      <c r="O4217" t="inlineStr">
        <is>
          <t>02/2026</t>
        </is>
      </c>
    </row>
    <row r="4218">
      <c r="A4218" t="n">
        <v>209759</v>
      </c>
      <c r="B4218" t="n">
        <v>122</v>
      </c>
      <c r="C4218" t="inlineStr">
        <is>
          <t>Arcos</t>
        </is>
      </c>
      <c r="D4218" t="inlineStr">
        <is>
          <t>MARIO PEDRO FELICIANO - HORTIFRUTI</t>
        </is>
      </c>
      <c r="E4218" t="inlineStr">
        <is>
          <t>466904</t>
        </is>
      </c>
      <c r="F4218" s="550" t="n">
        <v>46058</v>
      </c>
      <c r="G4218" t="n">
        <v>19480</v>
      </c>
      <c r="H4218" t="inlineStr">
        <is>
          <t>HORTELA HIDROPONICA KG</t>
        </is>
      </c>
      <c r="I4218" t="inlineStr">
        <is>
          <t>ALIMENTOS</t>
        </is>
      </c>
      <c r="J4218" t="n">
        <v>1.4</v>
      </c>
      <c r="K4218" t="inlineStr">
        <is>
          <t>KG</t>
        </is>
      </c>
      <c r="L4218" t="n">
        <v>24.36</v>
      </c>
      <c r="M4218" t="n">
        <v>17.4</v>
      </c>
      <c r="N4218" t="inlineStr">
        <is>
          <t>ALIMENTOS</t>
        </is>
      </c>
      <c r="O4218" t="inlineStr">
        <is>
          <t>02/2026</t>
        </is>
      </c>
    </row>
    <row r="4219">
      <c r="A4219" t="n">
        <v>209759</v>
      </c>
      <c r="B4219" t="n">
        <v>122</v>
      </c>
      <c r="C4219" t="inlineStr">
        <is>
          <t>Arcos</t>
        </is>
      </c>
      <c r="D4219" t="inlineStr">
        <is>
          <t>MARIO PEDRO FELICIANO - HORTIFRUTI</t>
        </is>
      </c>
      <c r="E4219" t="inlineStr">
        <is>
          <t>466904</t>
        </is>
      </c>
      <c r="F4219" s="550" t="n">
        <v>46058</v>
      </c>
      <c r="G4219" t="n">
        <v>19701</v>
      </c>
      <c r="H4219" t="inlineStr">
        <is>
          <t>AMEIXA KG</t>
        </is>
      </c>
      <c r="I4219" t="inlineStr">
        <is>
          <t>ALIMENTOS</t>
        </is>
      </c>
      <c r="J4219" t="n">
        <v>2</v>
      </c>
      <c r="K4219" t="inlineStr">
        <is>
          <t>KG</t>
        </is>
      </c>
      <c r="L4219" t="n">
        <v>23.2</v>
      </c>
      <c r="M4219" t="n">
        <v>11.6</v>
      </c>
      <c r="N4219" t="inlineStr">
        <is>
          <t>ALIMENTOS</t>
        </is>
      </c>
      <c r="O4219" t="inlineStr">
        <is>
          <t>02/2026</t>
        </is>
      </c>
    </row>
    <row r="4220">
      <c r="A4220" t="n">
        <v>209759</v>
      </c>
      <c r="B4220" t="n">
        <v>122</v>
      </c>
      <c r="C4220" t="inlineStr">
        <is>
          <t>Arcos</t>
        </is>
      </c>
      <c r="D4220" t="inlineStr">
        <is>
          <t>MARIO PEDRO FELICIANO - HORTIFRUTI</t>
        </is>
      </c>
      <c r="E4220" t="inlineStr">
        <is>
          <t>466904</t>
        </is>
      </c>
      <c r="F4220" s="550" t="n">
        <v>46058</v>
      </c>
      <c r="G4220" t="n">
        <v>19728</v>
      </c>
      <c r="H4220" t="inlineStr">
        <is>
          <t>PERA WILLIAM KG</t>
        </is>
      </c>
      <c r="I4220" t="inlineStr">
        <is>
          <t>ALIMENTOS</t>
        </is>
      </c>
      <c r="J4220" t="n">
        <v>3.1</v>
      </c>
      <c r="K4220" t="inlineStr">
        <is>
          <t>KG</t>
        </is>
      </c>
      <c r="L4220" t="n">
        <v>40.46</v>
      </c>
      <c r="M4220" t="n">
        <v>13.051613</v>
      </c>
      <c r="N4220" t="inlineStr">
        <is>
          <t>ALIMENTOS</t>
        </is>
      </c>
      <c r="O4220" t="inlineStr">
        <is>
          <t>02/2026</t>
        </is>
      </c>
    </row>
    <row r="4221">
      <c r="A4221" t="n">
        <v>209759</v>
      </c>
      <c r="B4221" t="n">
        <v>122</v>
      </c>
      <c r="C4221" t="inlineStr">
        <is>
          <t>Arcos</t>
        </is>
      </c>
      <c r="D4221" t="inlineStr">
        <is>
          <t>MARIO PEDRO FELICIANO - HORTIFRUTI</t>
        </is>
      </c>
      <c r="E4221" t="inlineStr">
        <is>
          <t>466904</t>
        </is>
      </c>
      <c r="F4221" s="550" t="n">
        <v>46058</v>
      </c>
      <c r="G4221" t="n">
        <v>19748</v>
      </c>
      <c r="H4221" t="inlineStr">
        <is>
          <t>MACA FUJI KG</t>
        </is>
      </c>
      <c r="I4221" t="inlineStr">
        <is>
          <t>ALIMENTOS</t>
        </is>
      </c>
      <c r="J4221" t="n">
        <v>5</v>
      </c>
      <c r="K4221" t="inlineStr">
        <is>
          <t>KG</t>
        </is>
      </c>
      <c r="L4221" t="n">
        <v>61.25</v>
      </c>
      <c r="M4221" t="n">
        <v>12.25</v>
      </c>
      <c r="N4221" t="inlineStr">
        <is>
          <t>ALIMENTOS</t>
        </is>
      </c>
      <c r="O4221" t="inlineStr">
        <is>
          <t>02/2026</t>
        </is>
      </c>
    </row>
    <row r="4222">
      <c r="A4222" t="n">
        <v>209759</v>
      </c>
      <c r="B4222" t="n">
        <v>122</v>
      </c>
      <c r="C4222" t="inlineStr">
        <is>
          <t>Arcos</t>
        </is>
      </c>
      <c r="D4222" t="inlineStr">
        <is>
          <t>MARIO PEDRO FELICIANO - HORTIFRUTI</t>
        </is>
      </c>
      <c r="E4222" t="inlineStr">
        <is>
          <t>466904</t>
        </is>
      </c>
      <c r="F4222" s="550" t="n">
        <v>46058</v>
      </c>
      <c r="G4222" t="n">
        <v>19759</v>
      </c>
      <c r="H4222" t="inlineStr">
        <is>
          <t>LARANJA BAHIA KG</t>
        </is>
      </c>
      <c r="I4222" t="inlineStr">
        <is>
          <t>ALIMENTOS</t>
        </is>
      </c>
      <c r="J4222" t="n">
        <v>13.4</v>
      </c>
      <c r="K4222" t="inlineStr">
        <is>
          <t>KG</t>
        </is>
      </c>
      <c r="L4222" t="n">
        <v>141.77</v>
      </c>
      <c r="M4222" t="n">
        <v>10.579851</v>
      </c>
      <c r="N4222" t="inlineStr">
        <is>
          <t>ALIMENTOS</t>
        </is>
      </c>
      <c r="O4222" t="inlineStr">
        <is>
          <t>02/2026</t>
        </is>
      </c>
    </row>
    <row r="4223">
      <c r="A4223" t="n">
        <v>209759</v>
      </c>
      <c r="B4223" t="n">
        <v>122</v>
      </c>
      <c r="C4223" t="inlineStr">
        <is>
          <t>Arcos</t>
        </is>
      </c>
      <c r="D4223" t="inlineStr">
        <is>
          <t>MARIO PEDRO FELICIANO - HORTIFRUTI</t>
        </is>
      </c>
      <c r="E4223" t="inlineStr">
        <is>
          <t>466904</t>
        </is>
      </c>
      <c r="F4223" s="550" t="n">
        <v>46058</v>
      </c>
      <c r="G4223" t="n">
        <v>23186</v>
      </c>
      <c r="H4223" t="inlineStr">
        <is>
          <t>TOMATE CARMEM SALADA KG</t>
        </is>
      </c>
      <c r="I4223" t="inlineStr">
        <is>
          <t>ALIMENTOS</t>
        </is>
      </c>
      <c r="J4223" t="n">
        <v>6.3</v>
      </c>
      <c r="K4223" t="inlineStr">
        <is>
          <t>KG</t>
        </is>
      </c>
      <c r="L4223" t="n">
        <v>55.82</v>
      </c>
      <c r="M4223" t="n">
        <v>8.860317</v>
      </c>
      <c r="N4223" t="inlineStr">
        <is>
          <t>ALIMENTOS</t>
        </is>
      </c>
      <c r="O4223" t="inlineStr">
        <is>
          <t>02/2026</t>
        </is>
      </c>
    </row>
    <row r="4224">
      <c r="A4224" t="n">
        <v>209759</v>
      </c>
      <c r="B4224" t="n">
        <v>122</v>
      </c>
      <c r="C4224" t="inlineStr">
        <is>
          <t>Arcos</t>
        </is>
      </c>
      <c r="D4224" t="inlineStr">
        <is>
          <t>MARIO PEDRO FELICIANO - HORTIFRUTI</t>
        </is>
      </c>
      <c r="E4224" t="inlineStr">
        <is>
          <t>466904</t>
        </is>
      </c>
      <c r="F4224" s="550" t="n">
        <v>46058</v>
      </c>
      <c r="G4224" t="n">
        <v>23346</v>
      </c>
      <c r="H4224" t="inlineStr">
        <is>
          <t>MANGA PALMER KG</t>
        </is>
      </c>
      <c r="I4224" t="inlineStr">
        <is>
          <t>ALIMENTOS</t>
        </is>
      </c>
      <c r="J4224" t="n">
        <v>3.3</v>
      </c>
      <c r="K4224" t="inlineStr">
        <is>
          <t>KG</t>
        </is>
      </c>
      <c r="L4224" t="n">
        <v>16.76</v>
      </c>
      <c r="M4224" t="n">
        <v>5.078788</v>
      </c>
      <c r="N4224" t="inlineStr">
        <is>
          <t>ALIMENTOS</t>
        </is>
      </c>
      <c r="O4224" t="inlineStr">
        <is>
          <t>02/2026</t>
        </is>
      </c>
    </row>
    <row r="4225">
      <c r="A4225" t="n">
        <v>209759</v>
      </c>
      <c r="B4225" t="n">
        <v>122</v>
      </c>
      <c r="C4225" t="inlineStr">
        <is>
          <t>Arcos</t>
        </is>
      </c>
      <c r="D4225" t="inlineStr">
        <is>
          <t>MARIO PEDRO FELICIANO - HORTIFRUTI</t>
        </is>
      </c>
      <c r="E4225" t="inlineStr">
        <is>
          <t>466904</t>
        </is>
      </c>
      <c r="F4225" s="550" t="n">
        <v>46058</v>
      </c>
      <c r="G4225" t="n">
        <v>25647</v>
      </c>
      <c r="H4225" t="inlineStr">
        <is>
          <t>ACELGA BOK CHOY KG</t>
        </is>
      </c>
      <c r="I4225" t="inlineStr">
        <is>
          <t>ALIMENTOS</t>
        </is>
      </c>
      <c r="J4225" t="n">
        <v>1.2</v>
      </c>
      <c r="K4225" t="inlineStr">
        <is>
          <t>KG</t>
        </is>
      </c>
      <c r="L4225" t="n">
        <v>26.1</v>
      </c>
      <c r="M4225" t="n">
        <v>21.75</v>
      </c>
      <c r="N4225" t="inlineStr">
        <is>
          <t>ALIMENTOS</t>
        </is>
      </c>
      <c r="O4225" t="inlineStr">
        <is>
          <t>02/2026</t>
        </is>
      </c>
    </row>
    <row r="4226">
      <c r="A4226" t="n">
        <v>209758</v>
      </c>
      <c r="B4226" t="n">
        <v>122</v>
      </c>
      <c r="C4226" t="inlineStr">
        <is>
          <t>Arcos</t>
        </is>
      </c>
      <c r="D4226" t="inlineStr">
        <is>
          <t xml:space="preserve">HORTIFRUTI DO CHEF LTDA </t>
        </is>
      </c>
      <c r="E4226" t="inlineStr">
        <is>
          <t>28944</t>
        </is>
      </c>
      <c r="F4226" s="550" t="n">
        <v>46058</v>
      </c>
      <c r="G4226" t="n">
        <v>19623</v>
      </c>
      <c r="H4226" t="inlineStr">
        <is>
          <t>CEBOLA ROXA KG</t>
        </is>
      </c>
      <c r="I4226" t="inlineStr">
        <is>
          <t>ALIMENTOS</t>
        </is>
      </c>
      <c r="J4226" t="n">
        <v>5</v>
      </c>
      <c r="K4226" t="inlineStr">
        <is>
          <t>KG</t>
        </is>
      </c>
      <c r="L4226" t="n">
        <v>18.75</v>
      </c>
      <c r="M4226" t="n">
        <v>3.75</v>
      </c>
      <c r="N4226" t="inlineStr">
        <is>
          <t>ALIMENTOS</t>
        </is>
      </c>
      <c r="O4226" t="inlineStr">
        <is>
          <t>02/2026</t>
        </is>
      </c>
    </row>
    <row r="4227">
      <c r="A4227" t="n">
        <v>209758</v>
      </c>
      <c r="B4227" t="n">
        <v>122</v>
      </c>
      <c r="C4227" t="inlineStr">
        <is>
          <t>Arcos</t>
        </is>
      </c>
      <c r="D4227" t="inlineStr">
        <is>
          <t xml:space="preserve">HORTIFRUTI DO CHEF LTDA </t>
        </is>
      </c>
      <c r="E4227" t="inlineStr">
        <is>
          <t>28944</t>
        </is>
      </c>
      <c r="F4227" s="550" t="n">
        <v>46058</v>
      </c>
      <c r="G4227" t="n">
        <v>19485</v>
      </c>
      <c r="H4227" t="inlineStr">
        <is>
          <t>ENDRO DILL KG</t>
        </is>
      </c>
      <c r="I4227" t="inlineStr">
        <is>
          <t>ALIMENTOS</t>
        </is>
      </c>
      <c r="J4227" t="n">
        <v>0.1</v>
      </c>
      <c r="K4227" t="inlineStr">
        <is>
          <t>KG</t>
        </is>
      </c>
      <c r="L4227" t="n">
        <v>10</v>
      </c>
      <c r="M4227" t="n">
        <v>100</v>
      </c>
      <c r="N4227" t="inlineStr">
        <is>
          <t>ALIMENTOS</t>
        </is>
      </c>
      <c r="O4227" t="inlineStr">
        <is>
          <t>02/2026</t>
        </is>
      </c>
    </row>
    <row r="4228">
      <c r="A4228" t="n">
        <v>209758</v>
      </c>
      <c r="B4228" t="n">
        <v>122</v>
      </c>
      <c r="C4228" t="inlineStr">
        <is>
          <t>Arcos</t>
        </is>
      </c>
      <c r="D4228" t="inlineStr">
        <is>
          <t xml:space="preserve">HORTIFRUTI DO CHEF LTDA </t>
        </is>
      </c>
      <c r="E4228" t="inlineStr">
        <is>
          <t>28944</t>
        </is>
      </c>
      <c r="F4228" s="550" t="n">
        <v>46058</v>
      </c>
      <c r="G4228" t="n">
        <v>19502</v>
      </c>
      <c r="H4228" t="inlineStr">
        <is>
          <t>ALFACE CRESPA ROXA KG</t>
        </is>
      </c>
      <c r="I4228" t="inlineStr">
        <is>
          <t>ALIMENTOS</t>
        </is>
      </c>
      <c r="J4228" t="n">
        <v>0.8</v>
      </c>
      <c r="K4228" t="inlineStr">
        <is>
          <t>KG</t>
        </is>
      </c>
      <c r="L4228" t="n">
        <v>20</v>
      </c>
      <c r="M4228" t="n">
        <v>25</v>
      </c>
      <c r="N4228" t="inlineStr">
        <is>
          <t>ALIMENTOS</t>
        </is>
      </c>
      <c r="O4228" t="inlineStr">
        <is>
          <t>02/2026</t>
        </is>
      </c>
    </row>
    <row r="4229">
      <c r="A4229" t="n">
        <v>209758</v>
      </c>
      <c r="B4229" t="n">
        <v>122</v>
      </c>
      <c r="C4229" t="inlineStr">
        <is>
          <t>Arcos</t>
        </is>
      </c>
      <c r="D4229" t="inlineStr">
        <is>
          <t xml:space="preserve">HORTIFRUTI DO CHEF LTDA </t>
        </is>
      </c>
      <c r="E4229" t="inlineStr">
        <is>
          <t>28944</t>
        </is>
      </c>
      <c r="F4229" s="550" t="n">
        <v>46058</v>
      </c>
      <c r="G4229" t="n">
        <v>19721</v>
      </c>
      <c r="H4229" t="inlineStr">
        <is>
          <t>ROMA KG</t>
        </is>
      </c>
      <c r="I4229" t="inlineStr">
        <is>
          <t>ALIMENTOS</t>
        </is>
      </c>
      <c r="J4229" t="n">
        <v>1</v>
      </c>
      <c r="K4229" t="inlineStr">
        <is>
          <t>KG</t>
        </is>
      </c>
      <c r="L4229" t="n">
        <v>33.75</v>
      </c>
      <c r="M4229" t="n">
        <v>33.75</v>
      </c>
      <c r="N4229" t="inlineStr">
        <is>
          <t>ALIMENTOS</t>
        </is>
      </c>
      <c r="O4229" t="inlineStr">
        <is>
          <t>02/2026</t>
        </is>
      </c>
    </row>
    <row r="4230">
      <c r="A4230" t="n">
        <v>209758</v>
      </c>
      <c r="B4230" t="n">
        <v>122</v>
      </c>
      <c r="C4230" t="inlineStr">
        <is>
          <t>Arcos</t>
        </is>
      </c>
      <c r="D4230" t="inlineStr">
        <is>
          <t xml:space="preserve">HORTIFRUTI DO CHEF LTDA </t>
        </is>
      </c>
      <c r="E4230" t="inlineStr">
        <is>
          <t>28944</t>
        </is>
      </c>
      <c r="F4230" s="550" t="n">
        <v>46058</v>
      </c>
      <c r="G4230" t="n">
        <v>19751</v>
      </c>
      <c r="H4230" t="inlineStr">
        <is>
          <t>LIMAO SICILIANO KG</t>
        </is>
      </c>
      <c r="I4230" t="inlineStr">
        <is>
          <t>ALIMENTOS</t>
        </is>
      </c>
      <c r="J4230" t="n">
        <v>12</v>
      </c>
      <c r="K4230" t="inlineStr">
        <is>
          <t>KG</t>
        </is>
      </c>
      <c r="L4230" t="n">
        <v>187.56</v>
      </c>
      <c r="M4230" t="n">
        <v>15.63</v>
      </c>
      <c r="N4230" t="inlineStr">
        <is>
          <t>ALIMENTOS</t>
        </is>
      </c>
      <c r="O4230" t="inlineStr">
        <is>
          <t>02/2026</t>
        </is>
      </c>
    </row>
    <row r="4231">
      <c r="A4231" t="n">
        <v>209758</v>
      </c>
      <c r="B4231" t="n">
        <v>122</v>
      </c>
      <c r="C4231" t="inlineStr">
        <is>
          <t>Arcos</t>
        </is>
      </c>
      <c r="D4231" t="inlineStr">
        <is>
          <t xml:space="preserve">HORTIFRUTI DO CHEF LTDA </t>
        </is>
      </c>
      <c r="E4231" t="inlineStr">
        <is>
          <t>28944</t>
        </is>
      </c>
      <c r="F4231" s="550" t="n">
        <v>46058</v>
      </c>
      <c r="G4231" t="n">
        <v>19790</v>
      </c>
      <c r="H4231" t="inlineStr">
        <is>
          <t>POLPA DE AVOCADO KG</t>
        </is>
      </c>
      <c r="I4231" t="inlineStr">
        <is>
          <t>ALIMENTOS</t>
        </is>
      </c>
      <c r="J4231" t="n">
        <v>3</v>
      </c>
      <c r="K4231" t="inlineStr">
        <is>
          <t>KG</t>
        </is>
      </c>
      <c r="L4231" t="n">
        <v>131.25</v>
      </c>
      <c r="M4231" t="n">
        <v>43.75</v>
      </c>
      <c r="N4231" t="inlineStr">
        <is>
          <t>ALIMENTOS</t>
        </is>
      </c>
      <c r="O4231" t="inlineStr">
        <is>
          <t>02/2026</t>
        </is>
      </c>
    </row>
    <row r="4232">
      <c r="A4232" t="n">
        <v>209758</v>
      </c>
      <c r="B4232" t="n">
        <v>122</v>
      </c>
      <c r="C4232" t="inlineStr">
        <is>
          <t>Arcos</t>
        </is>
      </c>
      <c r="D4232" t="inlineStr">
        <is>
          <t xml:space="preserve">HORTIFRUTI DO CHEF LTDA </t>
        </is>
      </c>
      <c r="E4232" t="inlineStr">
        <is>
          <t>28944</t>
        </is>
      </c>
      <c r="F4232" s="550" t="n">
        <v>46058</v>
      </c>
      <c r="G4232" t="n">
        <v>19846</v>
      </c>
      <c r="H4232" t="inlineStr">
        <is>
          <t>BROTO DE MOYASHI GRANEL KG</t>
        </is>
      </c>
      <c r="I4232" t="inlineStr">
        <is>
          <t>ALIMENTOS</t>
        </is>
      </c>
      <c r="J4232" t="n">
        <v>0.5</v>
      </c>
      <c r="K4232" t="inlineStr">
        <is>
          <t>KG</t>
        </is>
      </c>
      <c r="L4232" t="n">
        <v>9.380000000000001</v>
      </c>
      <c r="M4232" t="n">
        <v>18.76</v>
      </c>
      <c r="N4232" t="inlineStr">
        <is>
          <t>ALIMENTOS</t>
        </is>
      </c>
      <c r="O4232" t="inlineStr">
        <is>
          <t>02/2026</t>
        </is>
      </c>
    </row>
    <row r="4233">
      <c r="A4233" t="n">
        <v>209758</v>
      </c>
      <c r="B4233" t="n">
        <v>122</v>
      </c>
      <c r="C4233" t="inlineStr">
        <is>
          <t>Arcos</t>
        </is>
      </c>
      <c r="D4233" t="inlineStr">
        <is>
          <t xml:space="preserve">HORTIFRUTI DO CHEF LTDA </t>
        </is>
      </c>
      <c r="E4233" t="inlineStr">
        <is>
          <t>28944</t>
        </is>
      </c>
      <c r="F4233" s="550" t="n">
        <v>46058</v>
      </c>
      <c r="G4233" t="n">
        <v>23335</v>
      </c>
      <c r="H4233" t="inlineStr">
        <is>
          <t>MORANGO KG</t>
        </is>
      </c>
      <c r="I4233" t="inlineStr">
        <is>
          <t>ALIMENTOS</t>
        </is>
      </c>
      <c r="J4233" t="n">
        <v>2.4</v>
      </c>
      <c r="K4233" t="inlineStr">
        <is>
          <t>KG</t>
        </is>
      </c>
      <c r="L4233" t="n">
        <v>60</v>
      </c>
      <c r="M4233" t="n">
        <v>25</v>
      </c>
      <c r="N4233" t="inlineStr">
        <is>
          <t>ALIMENTOS</t>
        </is>
      </c>
      <c r="O4233" t="inlineStr">
        <is>
          <t>02/2026</t>
        </is>
      </c>
    </row>
    <row r="4234">
      <c r="A4234" t="n">
        <v>209758</v>
      </c>
      <c r="B4234" t="n">
        <v>122</v>
      </c>
      <c r="C4234" t="inlineStr">
        <is>
          <t>Arcos</t>
        </is>
      </c>
      <c r="D4234" t="inlineStr">
        <is>
          <t xml:space="preserve">HORTIFRUTI DO CHEF LTDA </t>
        </is>
      </c>
      <c r="E4234" t="inlineStr">
        <is>
          <t>28944</t>
        </is>
      </c>
      <c r="F4234" s="550" t="n">
        <v>46058</v>
      </c>
      <c r="G4234" t="n">
        <v>23184</v>
      </c>
      <c r="H4234" t="inlineStr">
        <is>
          <t>TOMATE CEREJA KG</t>
        </is>
      </c>
      <c r="I4234" t="inlineStr">
        <is>
          <t>ALIMENTOS</t>
        </is>
      </c>
      <c r="J4234" t="n">
        <v>2</v>
      </c>
      <c r="K4234" t="inlineStr">
        <is>
          <t>KG</t>
        </is>
      </c>
      <c r="L4234" t="n">
        <v>19.6</v>
      </c>
      <c r="M4234" t="n">
        <v>9.800000000000001</v>
      </c>
      <c r="N4234" t="inlineStr">
        <is>
          <t>ALIMENTOS</t>
        </is>
      </c>
      <c r="O4234" t="inlineStr">
        <is>
          <t>02/2026</t>
        </is>
      </c>
    </row>
    <row r="4235">
      <c r="A4235" t="n">
        <v>209757</v>
      </c>
      <c r="B4235" t="n">
        <v>122</v>
      </c>
      <c r="C4235" t="inlineStr">
        <is>
          <t>Arcos</t>
        </is>
      </c>
      <c r="D4235" t="inlineStr">
        <is>
          <t xml:space="preserve">LEITERIA CABRIOLA FROMAGES DE CHEVRE LTDA </t>
        </is>
      </c>
      <c r="E4235" t="inlineStr">
        <is>
          <t>48565</t>
        </is>
      </c>
      <c r="F4235" s="550" t="n">
        <v>46059</v>
      </c>
      <c r="G4235" t="n">
        <v>23082</v>
      </c>
      <c r="H4235" t="inlineStr">
        <is>
          <t>QUEIJO DE CABRA BOURSIN EM PASTA KG</t>
        </is>
      </c>
      <c r="I4235" t="inlineStr">
        <is>
          <t>ALIMENTOS</t>
        </is>
      </c>
      <c r="J4235" t="n">
        <v>10</v>
      </c>
      <c r="K4235" t="inlineStr">
        <is>
          <t>KG</t>
        </is>
      </c>
      <c r="L4235" t="n">
        <v>819</v>
      </c>
      <c r="M4235" t="n">
        <v>81.90000000000001</v>
      </c>
      <c r="N4235" t="inlineStr">
        <is>
          <t>ALIMENTOS</t>
        </is>
      </c>
      <c r="O4235" t="inlineStr">
        <is>
          <t>02/2026</t>
        </is>
      </c>
    </row>
    <row r="4236">
      <c r="A4236" t="n">
        <v>209753</v>
      </c>
      <c r="B4236" t="n">
        <v>122</v>
      </c>
      <c r="C4236" t="inlineStr">
        <is>
          <t>Arcos</t>
        </is>
      </c>
      <c r="D4236" t="inlineStr">
        <is>
          <t>MARIO PEDRO FELICIANO - HORTIFRUTI</t>
        </is>
      </c>
      <c r="E4236" t="inlineStr">
        <is>
          <t>467098</t>
        </is>
      </c>
      <c r="F4236" s="550" t="n">
        <v>46060</v>
      </c>
      <c r="G4236" t="n">
        <v>19634</v>
      </c>
      <c r="H4236" t="inlineStr">
        <is>
          <t>BERINJELA KG</t>
        </is>
      </c>
      <c r="I4236" t="inlineStr">
        <is>
          <t>ALIMENTOS</t>
        </is>
      </c>
      <c r="J4236" t="n">
        <v>1</v>
      </c>
      <c r="K4236" t="inlineStr">
        <is>
          <t>KG</t>
        </is>
      </c>
      <c r="L4236" t="n">
        <v>7.25</v>
      </c>
      <c r="M4236" t="n">
        <v>7.25</v>
      </c>
      <c r="N4236" t="inlineStr">
        <is>
          <t>ALIMENTOS</t>
        </is>
      </c>
      <c r="O4236" t="inlineStr">
        <is>
          <t>02/2026</t>
        </is>
      </c>
    </row>
    <row r="4237">
      <c r="A4237" t="n">
        <v>209753</v>
      </c>
      <c r="B4237" t="n">
        <v>122</v>
      </c>
      <c r="C4237" t="inlineStr">
        <is>
          <t>Arcos</t>
        </is>
      </c>
      <c r="D4237" t="inlineStr">
        <is>
          <t>MARIO PEDRO FELICIANO - HORTIFRUTI</t>
        </is>
      </c>
      <c r="E4237" t="inlineStr">
        <is>
          <t>467098</t>
        </is>
      </c>
      <c r="F4237" s="550" t="n">
        <v>46060</v>
      </c>
      <c r="G4237" t="n">
        <v>19621</v>
      </c>
      <c r="H4237" t="inlineStr">
        <is>
          <t>CENOURA KG</t>
        </is>
      </c>
      <c r="I4237" t="inlineStr">
        <is>
          <t>ALIMENTOS</t>
        </is>
      </c>
      <c r="J4237" t="n">
        <v>4.1</v>
      </c>
      <c r="K4237" t="inlineStr">
        <is>
          <t>KG</t>
        </is>
      </c>
      <c r="L4237" t="n">
        <v>12.46</v>
      </c>
      <c r="M4237" t="n">
        <v>3.039024</v>
      </c>
      <c r="N4237" t="inlineStr">
        <is>
          <t>ALIMENTOS</t>
        </is>
      </c>
      <c r="O4237" t="inlineStr">
        <is>
          <t>02/2026</t>
        </is>
      </c>
    </row>
    <row r="4238">
      <c r="A4238" t="n">
        <v>209753</v>
      </c>
      <c r="B4238" t="n">
        <v>122</v>
      </c>
      <c r="C4238" t="inlineStr">
        <is>
          <t>Arcos</t>
        </is>
      </c>
      <c r="D4238" t="inlineStr">
        <is>
          <t>MARIO PEDRO FELICIANO - HORTIFRUTI</t>
        </is>
      </c>
      <c r="E4238" t="inlineStr">
        <is>
          <t>467098</t>
        </is>
      </c>
      <c r="F4238" s="550" t="n">
        <v>46060</v>
      </c>
      <c r="G4238" t="n">
        <v>24083</v>
      </c>
      <c r="H4238" t="inlineStr">
        <is>
          <t>BATATA ASTERIX GRAUDA NOIVA KG</t>
        </is>
      </c>
      <c r="I4238" t="inlineStr">
        <is>
          <t>ALIMENTOS</t>
        </is>
      </c>
      <c r="J4238" t="n">
        <v>50</v>
      </c>
      <c r="K4238" t="inlineStr">
        <is>
          <t>KG</t>
        </is>
      </c>
      <c r="L4238" t="n">
        <v>203</v>
      </c>
      <c r="M4238" t="n">
        <v>4.06</v>
      </c>
      <c r="N4238" t="inlineStr">
        <is>
          <t>ALIMENTOS</t>
        </is>
      </c>
      <c r="O4238" t="inlineStr">
        <is>
          <t>02/2026</t>
        </is>
      </c>
    </row>
    <row r="4239">
      <c r="A4239" t="n">
        <v>209753</v>
      </c>
      <c r="B4239" t="n">
        <v>122</v>
      </c>
      <c r="C4239" t="inlineStr">
        <is>
          <t>Arcos</t>
        </is>
      </c>
      <c r="D4239" t="inlineStr">
        <is>
          <t>MARIO PEDRO FELICIANO - HORTIFRUTI</t>
        </is>
      </c>
      <c r="E4239" t="inlineStr">
        <is>
          <t>467098</t>
        </is>
      </c>
      <c r="F4239" s="550" t="n">
        <v>46060</v>
      </c>
      <c r="G4239" t="n">
        <v>19485</v>
      </c>
      <c r="H4239" t="inlineStr">
        <is>
          <t>ENDRO DILL KG</t>
        </is>
      </c>
      <c r="I4239" t="inlineStr">
        <is>
          <t>ALIMENTOS</t>
        </is>
      </c>
      <c r="J4239" t="n">
        <v>0.2</v>
      </c>
      <c r="K4239" t="inlineStr">
        <is>
          <t>KG</t>
        </is>
      </c>
      <c r="L4239" t="n">
        <v>26.1</v>
      </c>
      <c r="M4239" t="n">
        <v>130.5</v>
      </c>
      <c r="N4239" t="inlineStr">
        <is>
          <t>ALIMENTOS</t>
        </is>
      </c>
      <c r="O4239" t="inlineStr">
        <is>
          <t>02/2026</t>
        </is>
      </c>
    </row>
    <row r="4240">
      <c r="A4240" t="n">
        <v>209753</v>
      </c>
      <c r="B4240" t="n">
        <v>122</v>
      </c>
      <c r="C4240" t="inlineStr">
        <is>
          <t>Arcos</t>
        </is>
      </c>
      <c r="D4240" t="inlineStr">
        <is>
          <t>MARIO PEDRO FELICIANO - HORTIFRUTI</t>
        </is>
      </c>
      <c r="E4240" t="inlineStr">
        <is>
          <t>467098</t>
        </is>
      </c>
      <c r="F4240" s="550" t="n">
        <v>46060</v>
      </c>
      <c r="G4240" t="n">
        <v>19480</v>
      </c>
      <c r="H4240" t="inlineStr">
        <is>
          <t>HORTELA HIDROPONICA KG</t>
        </is>
      </c>
      <c r="I4240" t="inlineStr">
        <is>
          <t>ALIMENTOS</t>
        </is>
      </c>
      <c r="J4240" t="n">
        <v>0.28</v>
      </c>
      <c r="K4240" t="inlineStr">
        <is>
          <t>KG</t>
        </is>
      </c>
      <c r="L4240" t="n">
        <v>4.87</v>
      </c>
      <c r="M4240" t="n">
        <v>17.392857</v>
      </c>
      <c r="N4240" t="inlineStr">
        <is>
          <t>ALIMENTOS</t>
        </is>
      </c>
      <c r="O4240" t="inlineStr">
        <is>
          <t>02/2026</t>
        </is>
      </c>
    </row>
    <row r="4241">
      <c r="A4241" t="n">
        <v>209753</v>
      </c>
      <c r="B4241" t="n">
        <v>122</v>
      </c>
      <c r="C4241" t="inlineStr">
        <is>
          <t>Arcos</t>
        </is>
      </c>
      <c r="D4241" t="inlineStr">
        <is>
          <t>MARIO PEDRO FELICIANO - HORTIFRUTI</t>
        </is>
      </c>
      <c r="E4241" t="inlineStr">
        <is>
          <t>467098</t>
        </is>
      </c>
      <c r="F4241" s="550" t="n">
        <v>46060</v>
      </c>
      <c r="G4241" t="n">
        <v>19572</v>
      </c>
      <c r="H4241" t="inlineStr">
        <is>
          <t>PIMENTA DEDO DE MOCA KG</t>
        </is>
      </c>
      <c r="I4241" t="inlineStr">
        <is>
          <t>ALIMENTOS</t>
        </is>
      </c>
      <c r="J4241" t="n">
        <v>0.38</v>
      </c>
      <c r="K4241" t="inlineStr">
        <is>
          <t>KG</t>
        </is>
      </c>
      <c r="L4241" t="n">
        <v>7.03</v>
      </c>
      <c r="M4241" t="n">
        <v>18.5</v>
      </c>
      <c r="N4241" t="inlineStr">
        <is>
          <t>ALIMENTOS</t>
        </is>
      </c>
      <c r="O4241" t="inlineStr">
        <is>
          <t>02/2026</t>
        </is>
      </c>
    </row>
    <row r="4242">
      <c r="A4242" t="n">
        <v>209753</v>
      </c>
      <c r="B4242" t="n">
        <v>122</v>
      </c>
      <c r="C4242" t="inlineStr">
        <is>
          <t>Arcos</t>
        </is>
      </c>
      <c r="D4242" t="inlineStr">
        <is>
          <t>MARIO PEDRO FELICIANO - HORTIFRUTI</t>
        </is>
      </c>
      <c r="E4242" t="inlineStr">
        <is>
          <t>467098</t>
        </is>
      </c>
      <c r="F4242" s="550" t="n">
        <v>46060</v>
      </c>
      <c r="G4242" t="n">
        <v>19647</v>
      </c>
      <c r="H4242" t="inlineStr">
        <is>
          <t>ALHO PORO KG</t>
        </is>
      </c>
      <c r="I4242" t="inlineStr">
        <is>
          <t>ALIMENTOS</t>
        </is>
      </c>
      <c r="J4242" t="n">
        <v>1</v>
      </c>
      <c r="K4242" t="inlineStr">
        <is>
          <t>KG</t>
        </is>
      </c>
      <c r="L4242" t="n">
        <v>13.05</v>
      </c>
      <c r="M4242" t="n">
        <v>13.05</v>
      </c>
      <c r="N4242" t="inlineStr">
        <is>
          <t>ALIMENTOS</t>
        </is>
      </c>
      <c r="O4242" t="inlineStr">
        <is>
          <t>02/2026</t>
        </is>
      </c>
    </row>
    <row r="4243">
      <c r="A4243" t="n">
        <v>209753</v>
      </c>
      <c r="B4243" t="n">
        <v>122</v>
      </c>
      <c r="C4243" t="inlineStr">
        <is>
          <t>Arcos</t>
        </is>
      </c>
      <c r="D4243" t="inlineStr">
        <is>
          <t>MARIO PEDRO FELICIANO - HORTIFRUTI</t>
        </is>
      </c>
      <c r="E4243" t="inlineStr">
        <is>
          <t>467098</t>
        </is>
      </c>
      <c r="F4243" s="550" t="n">
        <v>46060</v>
      </c>
      <c r="G4243" t="n">
        <v>19652</v>
      </c>
      <c r="H4243" t="inlineStr">
        <is>
          <t>ALHO COMUM KG</t>
        </is>
      </c>
      <c r="I4243" t="inlineStr">
        <is>
          <t>ALIMENTOS</t>
        </is>
      </c>
      <c r="J4243" t="n">
        <v>1.03</v>
      </c>
      <c r="K4243" t="inlineStr">
        <is>
          <t>KG</t>
        </is>
      </c>
      <c r="L4243" t="n">
        <v>19.65</v>
      </c>
      <c r="M4243" t="n">
        <v>19.07767</v>
      </c>
      <c r="N4243" t="inlineStr">
        <is>
          <t>ALIMENTOS</t>
        </is>
      </c>
      <c r="O4243" t="inlineStr">
        <is>
          <t>02/2026</t>
        </is>
      </c>
    </row>
    <row r="4244">
      <c r="A4244" t="n">
        <v>209753</v>
      </c>
      <c r="B4244" t="n">
        <v>122</v>
      </c>
      <c r="C4244" t="inlineStr">
        <is>
          <t>Arcos</t>
        </is>
      </c>
      <c r="D4244" t="inlineStr">
        <is>
          <t>MARIO PEDRO FELICIANO - HORTIFRUTI</t>
        </is>
      </c>
      <c r="E4244" t="inlineStr">
        <is>
          <t>467098</t>
        </is>
      </c>
      <c r="F4244" s="550" t="n">
        <v>46060</v>
      </c>
      <c r="G4244" t="n">
        <v>19738</v>
      </c>
      <c r="H4244" t="inlineStr">
        <is>
          <t>MELANCIA KG</t>
        </is>
      </c>
      <c r="I4244" t="inlineStr">
        <is>
          <t>ALIMENTOS</t>
        </is>
      </c>
      <c r="J4244" t="n">
        <v>20.3</v>
      </c>
      <c r="K4244" t="inlineStr">
        <is>
          <t>KG</t>
        </is>
      </c>
      <c r="L4244" t="n">
        <v>52.37</v>
      </c>
      <c r="M4244" t="n">
        <v>2.579803</v>
      </c>
      <c r="N4244" t="inlineStr">
        <is>
          <t>ALIMENTOS</t>
        </is>
      </c>
      <c r="O4244" t="inlineStr">
        <is>
          <t>02/2026</t>
        </is>
      </c>
    </row>
    <row r="4245">
      <c r="A4245" t="n">
        <v>209753</v>
      </c>
      <c r="B4245" t="n">
        <v>122</v>
      </c>
      <c r="C4245" t="inlineStr">
        <is>
          <t>Arcos</t>
        </is>
      </c>
      <c r="D4245" t="inlineStr">
        <is>
          <t>MARIO PEDRO FELICIANO - HORTIFRUTI</t>
        </is>
      </c>
      <c r="E4245" t="inlineStr">
        <is>
          <t>467098</t>
        </is>
      </c>
      <c r="F4245" s="550" t="n">
        <v>46060</v>
      </c>
      <c r="G4245" t="n">
        <v>19748</v>
      </c>
      <c r="H4245" t="inlineStr">
        <is>
          <t>MACA FUJI KG</t>
        </is>
      </c>
      <c r="I4245" t="inlineStr">
        <is>
          <t>ALIMENTOS</t>
        </is>
      </c>
      <c r="J4245" t="n">
        <v>3.1</v>
      </c>
      <c r="K4245" t="inlineStr">
        <is>
          <t>KG</t>
        </is>
      </c>
      <c r="L4245" t="n">
        <v>37.98</v>
      </c>
      <c r="M4245" t="n">
        <v>12.251613</v>
      </c>
      <c r="N4245" t="inlineStr">
        <is>
          <t>ALIMENTOS</t>
        </is>
      </c>
      <c r="O4245" t="inlineStr">
        <is>
          <t>02/2026</t>
        </is>
      </c>
    </row>
    <row r="4246">
      <c r="A4246" t="n">
        <v>209753</v>
      </c>
      <c r="B4246" t="n">
        <v>122</v>
      </c>
      <c r="C4246" t="inlineStr">
        <is>
          <t>Arcos</t>
        </is>
      </c>
      <c r="D4246" t="inlineStr">
        <is>
          <t>MARIO PEDRO FELICIANO - HORTIFRUTI</t>
        </is>
      </c>
      <c r="E4246" t="inlineStr">
        <is>
          <t>467098</t>
        </is>
      </c>
      <c r="F4246" s="550" t="n">
        <v>46060</v>
      </c>
      <c r="G4246" t="n">
        <v>19759</v>
      </c>
      <c r="H4246" t="inlineStr">
        <is>
          <t>LARANJA BAHIA KG</t>
        </is>
      </c>
      <c r="I4246" t="inlineStr">
        <is>
          <t>ALIMENTOS</t>
        </is>
      </c>
      <c r="J4246" t="n">
        <v>5</v>
      </c>
      <c r="K4246" t="inlineStr">
        <is>
          <t>KG</t>
        </is>
      </c>
      <c r="L4246" t="n">
        <v>52.9</v>
      </c>
      <c r="M4246" t="n">
        <v>10.58</v>
      </c>
      <c r="N4246" t="inlineStr">
        <is>
          <t>ALIMENTOS</t>
        </is>
      </c>
      <c r="O4246" t="inlineStr">
        <is>
          <t>02/2026</t>
        </is>
      </c>
    </row>
    <row r="4247">
      <c r="A4247" t="n">
        <v>209753</v>
      </c>
      <c r="B4247" t="n">
        <v>122</v>
      </c>
      <c r="C4247" t="inlineStr">
        <is>
          <t>Arcos</t>
        </is>
      </c>
      <c r="D4247" t="inlineStr">
        <is>
          <t>MARIO PEDRO FELICIANO - HORTIFRUTI</t>
        </is>
      </c>
      <c r="E4247" t="inlineStr">
        <is>
          <t>467098</t>
        </is>
      </c>
      <c r="F4247" s="550" t="n">
        <v>46060</v>
      </c>
      <c r="G4247" t="n">
        <v>23186</v>
      </c>
      <c r="H4247" t="inlineStr">
        <is>
          <t>TOMATE CARMEM SALADA KG</t>
        </is>
      </c>
      <c r="I4247" t="inlineStr">
        <is>
          <t>ALIMENTOS</t>
        </is>
      </c>
      <c r="J4247" t="n">
        <v>15.2</v>
      </c>
      <c r="K4247" t="inlineStr">
        <is>
          <t>KG</t>
        </is>
      </c>
      <c r="L4247" t="n">
        <v>134.67</v>
      </c>
      <c r="M4247" t="n">
        <v>8.859868000000001</v>
      </c>
      <c r="N4247" t="inlineStr">
        <is>
          <t>ALIMENTOS</t>
        </is>
      </c>
      <c r="O4247" t="inlineStr">
        <is>
          <t>02/2026</t>
        </is>
      </c>
    </row>
    <row r="4248">
      <c r="A4248" t="n">
        <v>209753</v>
      </c>
      <c r="B4248" t="n">
        <v>122</v>
      </c>
      <c r="C4248" t="inlineStr">
        <is>
          <t>Arcos</t>
        </is>
      </c>
      <c r="D4248" t="inlineStr">
        <is>
          <t>MARIO PEDRO FELICIANO - HORTIFRUTI</t>
        </is>
      </c>
      <c r="E4248" t="inlineStr">
        <is>
          <t>467098</t>
        </is>
      </c>
      <c r="F4248" s="550" t="n">
        <v>46060</v>
      </c>
      <c r="G4248" t="n">
        <v>25647</v>
      </c>
      <c r="H4248" t="inlineStr">
        <is>
          <t>ACELGA BOK CHOY KG</t>
        </is>
      </c>
      <c r="I4248" t="inlineStr">
        <is>
          <t>ALIMENTOS</t>
        </is>
      </c>
      <c r="J4248" t="n">
        <v>1.17</v>
      </c>
      <c r="K4248" t="inlineStr">
        <is>
          <t>KG</t>
        </is>
      </c>
      <c r="L4248" t="n">
        <v>25.45</v>
      </c>
      <c r="M4248" t="n">
        <v>21.752137</v>
      </c>
      <c r="N4248" t="inlineStr">
        <is>
          <t>ALIMENTOS</t>
        </is>
      </c>
      <c r="O4248" t="inlineStr">
        <is>
          <t>02/2026</t>
        </is>
      </c>
    </row>
    <row r="4249">
      <c r="A4249" t="n">
        <v>209753</v>
      </c>
      <c r="B4249" t="n">
        <v>122</v>
      </c>
      <c r="C4249" t="inlineStr">
        <is>
          <t>Arcos</t>
        </is>
      </c>
      <c r="D4249" t="inlineStr">
        <is>
          <t>MARIO PEDRO FELICIANO - HORTIFRUTI</t>
        </is>
      </c>
      <c r="E4249" t="inlineStr">
        <is>
          <t>467098</t>
        </is>
      </c>
      <c r="F4249" s="550" t="n">
        <v>46060</v>
      </c>
      <c r="G4249" t="n">
        <v>19632</v>
      </c>
      <c r="H4249" t="inlineStr">
        <is>
          <t>BETERRABA KG</t>
        </is>
      </c>
      <c r="I4249" t="inlineStr">
        <is>
          <t>ALIMENTOS</t>
        </is>
      </c>
      <c r="J4249" t="n">
        <v>5.15</v>
      </c>
      <c r="K4249" t="inlineStr">
        <is>
          <t>KG</t>
        </is>
      </c>
      <c r="L4249" t="n">
        <v>16.79</v>
      </c>
      <c r="M4249" t="n">
        <v>3.260194</v>
      </c>
      <c r="N4249" t="inlineStr">
        <is>
          <t>ALIMENTOS</t>
        </is>
      </c>
      <c r="O4249" t="inlineStr">
        <is>
          <t>02/2026</t>
        </is>
      </c>
    </row>
    <row r="4250">
      <c r="A4250" t="n">
        <v>209753</v>
      </c>
      <c r="B4250" t="n">
        <v>122</v>
      </c>
      <c r="C4250" t="inlineStr">
        <is>
          <t>Arcos</t>
        </is>
      </c>
      <c r="D4250" t="inlineStr">
        <is>
          <t>MARIO PEDRO FELICIANO - HORTIFRUTI</t>
        </is>
      </c>
      <c r="E4250" t="inlineStr">
        <is>
          <t>467098</t>
        </is>
      </c>
      <c r="F4250" s="550" t="n">
        <v>46060</v>
      </c>
      <c r="G4250" t="n">
        <v>24037</v>
      </c>
      <c r="H4250" t="inlineStr">
        <is>
          <t>ALHO TRITURADO FRITO</t>
        </is>
      </c>
      <c r="I4250" t="inlineStr">
        <is>
          <t>ALIMENTOS</t>
        </is>
      </c>
      <c r="J4250" t="n">
        <v>3</v>
      </c>
      <c r="K4250" t="inlineStr">
        <is>
          <t>KG</t>
        </is>
      </c>
      <c r="L4250" t="n">
        <v>63.06</v>
      </c>
      <c r="M4250" t="n">
        <v>21.02</v>
      </c>
      <c r="N4250" t="inlineStr">
        <is>
          <t>ALIMENTOS</t>
        </is>
      </c>
      <c r="O4250" t="inlineStr">
        <is>
          <t>02/2026</t>
        </is>
      </c>
    </row>
    <row r="4251">
      <c r="A4251" t="n">
        <v>209751</v>
      </c>
      <c r="B4251" t="n">
        <v>122</v>
      </c>
      <c r="C4251" t="inlineStr">
        <is>
          <t>Arcos</t>
        </is>
      </c>
      <c r="D4251" t="inlineStr">
        <is>
          <t>ALLIMENTARI COMERCIO DE PRODUTOS ALIMENTICIOS E SERVICOS LTDA</t>
        </is>
      </c>
      <c r="E4251" t="inlineStr">
        <is>
          <t>35849</t>
        </is>
      </c>
      <c r="F4251" s="550" t="n">
        <v>46056</v>
      </c>
      <c r="G4251" t="n">
        <v>24676</v>
      </c>
      <c r="H4251" t="inlineStr">
        <is>
          <t>ACIDO ASCORBICO C/1KG</t>
        </is>
      </c>
      <c r="I4251" t="inlineStr">
        <is>
          <t>ALIMENTOS</t>
        </is>
      </c>
      <c r="J4251" t="n">
        <v>2</v>
      </c>
      <c r="K4251" t="inlineStr">
        <is>
          <t>KG</t>
        </is>
      </c>
      <c r="L4251" t="n">
        <v>110</v>
      </c>
      <c r="M4251" t="n">
        <v>55</v>
      </c>
      <c r="N4251" t="inlineStr">
        <is>
          <t>ALIMENTOS</t>
        </is>
      </c>
      <c r="O4251" t="inlineStr">
        <is>
          <t>02/2026</t>
        </is>
      </c>
    </row>
    <row r="4252">
      <c r="A4252" t="n">
        <v>209751</v>
      </c>
      <c r="B4252" t="n">
        <v>122</v>
      </c>
      <c r="C4252" t="inlineStr">
        <is>
          <t>Arcos</t>
        </is>
      </c>
      <c r="D4252" t="inlineStr">
        <is>
          <t>ALLIMENTARI COMERCIO DE PRODUTOS ALIMENTICIOS E SERVICOS LTDA</t>
        </is>
      </c>
      <c r="E4252" t="inlineStr">
        <is>
          <t>35849</t>
        </is>
      </c>
      <c r="F4252" s="550" t="n">
        <v>46056</v>
      </c>
      <c r="G4252" t="n">
        <v>19857</v>
      </c>
      <c r="H4252" t="inlineStr">
        <is>
          <t>ACIDO CITRICO KG</t>
        </is>
      </c>
      <c r="I4252" t="inlineStr">
        <is>
          <t>ALIMENTOS</t>
        </is>
      </c>
      <c r="J4252" t="n">
        <v>5</v>
      </c>
      <c r="K4252" t="inlineStr">
        <is>
          <t>KG</t>
        </is>
      </c>
      <c r="L4252" t="n">
        <v>245</v>
      </c>
      <c r="M4252" t="n">
        <v>49</v>
      </c>
      <c r="N4252" t="inlineStr">
        <is>
          <t>ALIMENTOS</t>
        </is>
      </c>
      <c r="O4252" t="inlineStr">
        <is>
          <t>02/2026</t>
        </is>
      </c>
    </row>
    <row r="4253">
      <c r="A4253" t="n">
        <v>209751</v>
      </c>
      <c r="B4253" t="n">
        <v>122</v>
      </c>
      <c r="C4253" t="inlineStr">
        <is>
          <t>Arcos</t>
        </is>
      </c>
      <c r="D4253" t="inlineStr">
        <is>
          <t>ALLIMENTARI COMERCIO DE PRODUTOS ALIMENTICIOS E SERVICOS LTDA</t>
        </is>
      </c>
      <c r="E4253" t="inlineStr">
        <is>
          <t>35849</t>
        </is>
      </c>
      <c r="F4253" s="550" t="n">
        <v>46056</v>
      </c>
      <c r="G4253" t="n">
        <v>23992</v>
      </c>
      <c r="H4253" t="inlineStr">
        <is>
          <t>ACIDO MALICO KG</t>
        </is>
      </c>
      <c r="I4253" t="inlineStr">
        <is>
          <t>ALIMENTOS</t>
        </is>
      </c>
      <c r="J4253" t="n">
        <v>3</v>
      </c>
      <c r="K4253" t="inlineStr">
        <is>
          <t>PC</t>
        </is>
      </c>
      <c r="L4253" t="n">
        <v>195</v>
      </c>
      <c r="M4253" t="n">
        <v>65</v>
      </c>
      <c r="N4253" t="inlineStr">
        <is>
          <t>ALIMENTOS</t>
        </is>
      </c>
      <c r="O4253" t="inlineStr">
        <is>
          <t>02/2026</t>
        </is>
      </c>
    </row>
    <row r="4254">
      <c r="A4254" t="n">
        <v>209751</v>
      </c>
      <c r="B4254" t="n">
        <v>122</v>
      </c>
      <c r="C4254" t="inlineStr">
        <is>
          <t>Arcos</t>
        </is>
      </c>
      <c r="D4254" t="inlineStr">
        <is>
          <t>ALLIMENTARI COMERCIO DE PRODUTOS ALIMENTICIOS E SERVICOS LTDA</t>
        </is>
      </c>
      <c r="E4254" t="inlineStr">
        <is>
          <t>35849</t>
        </is>
      </c>
      <c r="F4254" s="550" t="n">
        <v>46056</v>
      </c>
      <c r="G4254" t="n">
        <v>25282</v>
      </c>
      <c r="H4254" t="inlineStr">
        <is>
          <t>FRUTOSE CRISTAL KG</t>
        </is>
      </c>
      <c r="I4254" t="inlineStr">
        <is>
          <t>ALIMENTOS</t>
        </is>
      </c>
      <c r="J4254" t="n">
        <v>10</v>
      </c>
      <c r="K4254" t="inlineStr">
        <is>
          <t>PC</t>
        </is>
      </c>
      <c r="L4254" t="n">
        <v>415</v>
      </c>
      <c r="M4254" t="n">
        <v>41.5</v>
      </c>
      <c r="N4254" t="inlineStr">
        <is>
          <t>ALIMENTOS</t>
        </is>
      </c>
      <c r="O4254" t="inlineStr">
        <is>
          <t>02/2026</t>
        </is>
      </c>
    </row>
    <row r="4255">
      <c r="A4255" t="n">
        <v>209751</v>
      </c>
      <c r="B4255" t="n">
        <v>122</v>
      </c>
      <c r="C4255" t="inlineStr">
        <is>
          <t>Arcos</t>
        </is>
      </c>
      <c r="D4255" t="inlineStr">
        <is>
          <t>ALLIMENTARI COMERCIO DE PRODUTOS ALIMENTICIOS E SERVICOS LTDA</t>
        </is>
      </c>
      <c r="E4255" t="inlineStr">
        <is>
          <t>35849</t>
        </is>
      </c>
      <c r="F4255" s="550" t="n">
        <v>46056</v>
      </c>
      <c r="G4255" t="n">
        <v>24831</v>
      </c>
      <c r="H4255" t="inlineStr">
        <is>
          <t>ACIDO TARTARICO KG</t>
        </is>
      </c>
      <c r="I4255" t="inlineStr">
        <is>
          <t>ALIMENTOS</t>
        </is>
      </c>
      <c r="J4255" t="n">
        <v>1</v>
      </c>
      <c r="K4255" t="inlineStr">
        <is>
          <t>KG</t>
        </is>
      </c>
      <c r="L4255" t="n">
        <v>126</v>
      </c>
      <c r="M4255" t="n">
        <v>126</v>
      </c>
      <c r="N4255" t="inlineStr">
        <is>
          <t>ALIMENTOS</t>
        </is>
      </c>
      <c r="O4255" t="inlineStr">
        <is>
          <t>02/2026</t>
        </is>
      </c>
    </row>
    <row r="4256">
      <c r="A4256" t="n">
        <v>209738</v>
      </c>
      <c r="B4256" t="n">
        <v>122</v>
      </c>
      <c r="C4256" t="inlineStr">
        <is>
          <t>Arcos</t>
        </is>
      </c>
      <c r="D4256" t="inlineStr">
        <is>
          <t>CECILIA TSUYACO ARAKI SILVA LTDA</t>
        </is>
      </c>
      <c r="E4256" t="inlineStr">
        <is>
          <t>386396</t>
        </is>
      </c>
      <c r="F4256" s="550" t="n">
        <v>46058</v>
      </c>
      <c r="G4256" t="n">
        <v>19787</v>
      </c>
      <c r="H4256" t="inlineStr">
        <is>
          <t>ABACAXI PEROLA KG</t>
        </is>
      </c>
      <c r="I4256" t="inlineStr">
        <is>
          <t>ALIMENTOS</t>
        </is>
      </c>
      <c r="J4256" t="n">
        <v>80</v>
      </c>
      <c r="K4256" t="inlineStr">
        <is>
          <t>KG</t>
        </is>
      </c>
      <c r="L4256" t="n">
        <v>384</v>
      </c>
      <c r="M4256" t="n">
        <v>4.8</v>
      </c>
      <c r="N4256" t="inlineStr">
        <is>
          <t>ALIMENTOS</t>
        </is>
      </c>
      <c r="O4256" t="inlineStr">
        <is>
          <t>02/2026</t>
        </is>
      </c>
    </row>
    <row r="4257">
      <c r="A4257" t="n">
        <v>209738</v>
      </c>
      <c r="B4257" t="n">
        <v>122</v>
      </c>
      <c r="C4257" t="inlineStr">
        <is>
          <t>Arcos</t>
        </is>
      </c>
      <c r="D4257" t="inlineStr">
        <is>
          <t>CECILIA TSUYACO ARAKI SILVA LTDA</t>
        </is>
      </c>
      <c r="E4257" t="inlineStr">
        <is>
          <t>386396</t>
        </is>
      </c>
      <c r="F4257" s="550" t="n">
        <v>46058</v>
      </c>
      <c r="G4257" t="n">
        <v>19589</v>
      </c>
      <c r="H4257" t="inlineStr">
        <is>
          <t>PEPINO JAPONES KG</t>
        </is>
      </c>
      <c r="I4257" t="inlineStr">
        <is>
          <t>ALIMENTOS</t>
        </is>
      </c>
      <c r="J4257" t="n">
        <v>1</v>
      </c>
      <c r="K4257" t="inlineStr">
        <is>
          <t>KG</t>
        </is>
      </c>
      <c r="L4257" t="n">
        <v>4.25</v>
      </c>
      <c r="M4257" t="n">
        <v>4.25</v>
      </c>
      <c r="N4257" t="inlineStr">
        <is>
          <t>ALIMENTOS</t>
        </is>
      </c>
      <c r="O4257" t="inlineStr">
        <is>
          <t>02/2026</t>
        </is>
      </c>
    </row>
    <row r="4258">
      <c r="A4258" t="n">
        <v>209738</v>
      </c>
      <c r="B4258" t="n">
        <v>122</v>
      </c>
      <c r="C4258" t="inlineStr">
        <is>
          <t>Arcos</t>
        </is>
      </c>
      <c r="D4258" t="inlineStr">
        <is>
          <t>CECILIA TSUYACO ARAKI SILVA LTDA</t>
        </is>
      </c>
      <c r="E4258" t="inlineStr">
        <is>
          <t>386396</t>
        </is>
      </c>
      <c r="F4258" s="550" t="n">
        <v>46058</v>
      </c>
      <c r="G4258" t="n">
        <v>19506</v>
      </c>
      <c r="H4258" t="inlineStr">
        <is>
          <t>ALECRIM KG</t>
        </is>
      </c>
      <c r="I4258" t="inlineStr">
        <is>
          <t>ALIMENTOS</t>
        </is>
      </c>
      <c r="J4258" t="n">
        <v>0.2</v>
      </c>
      <c r="K4258" t="inlineStr">
        <is>
          <t>KG</t>
        </is>
      </c>
      <c r="L4258" t="n">
        <v>8</v>
      </c>
      <c r="M4258" t="n">
        <v>40</v>
      </c>
      <c r="N4258" t="inlineStr">
        <is>
          <t>ALIMENTOS</t>
        </is>
      </c>
      <c r="O4258" t="inlineStr">
        <is>
          <t>02/2026</t>
        </is>
      </c>
    </row>
    <row r="4259">
      <c r="A4259" t="n">
        <v>209738</v>
      </c>
      <c r="B4259" t="n">
        <v>122</v>
      </c>
      <c r="C4259" t="inlineStr">
        <is>
          <t>Arcos</t>
        </is>
      </c>
      <c r="D4259" t="inlineStr">
        <is>
          <t>CECILIA TSUYACO ARAKI SILVA LTDA</t>
        </is>
      </c>
      <c r="E4259" t="inlineStr">
        <is>
          <t>386396</t>
        </is>
      </c>
      <c r="F4259" s="550" t="n">
        <v>46058</v>
      </c>
      <c r="G4259" t="n">
        <v>19621</v>
      </c>
      <c r="H4259" t="inlineStr">
        <is>
          <t>CENOURA KG</t>
        </is>
      </c>
      <c r="I4259" t="inlineStr">
        <is>
          <t>ALIMENTOS</t>
        </is>
      </c>
      <c r="J4259" t="n">
        <v>6</v>
      </c>
      <c r="K4259" t="inlineStr">
        <is>
          <t>KG</t>
        </is>
      </c>
      <c r="L4259" t="n">
        <v>15.9</v>
      </c>
      <c r="M4259" t="n">
        <v>2.65</v>
      </c>
      <c r="N4259" t="inlineStr">
        <is>
          <t>ALIMENTOS</t>
        </is>
      </c>
      <c r="O4259" t="inlineStr">
        <is>
          <t>02/2026</t>
        </is>
      </c>
    </row>
    <row r="4260">
      <c r="A4260" t="n">
        <v>209738</v>
      </c>
      <c r="B4260" t="n">
        <v>122</v>
      </c>
      <c r="C4260" t="inlineStr">
        <is>
          <t>Arcos</t>
        </is>
      </c>
      <c r="D4260" t="inlineStr">
        <is>
          <t>CECILIA TSUYACO ARAKI SILVA LTDA</t>
        </is>
      </c>
      <c r="E4260" t="inlineStr">
        <is>
          <t>386396</t>
        </is>
      </c>
      <c r="F4260" s="550" t="n">
        <v>46058</v>
      </c>
      <c r="G4260" t="n">
        <v>19737</v>
      </c>
      <c r="H4260" t="inlineStr">
        <is>
          <t>MELAO KG</t>
        </is>
      </c>
      <c r="I4260" t="inlineStr">
        <is>
          <t>ALIMENTOS</t>
        </is>
      </c>
      <c r="J4260" t="n">
        <v>12</v>
      </c>
      <c r="K4260" t="inlineStr">
        <is>
          <t>KG</t>
        </is>
      </c>
      <c r="L4260" t="n">
        <v>56.4</v>
      </c>
      <c r="M4260" t="n">
        <v>4.7</v>
      </c>
      <c r="N4260" t="inlineStr">
        <is>
          <t>ALIMENTOS</t>
        </is>
      </c>
      <c r="O4260" t="inlineStr">
        <is>
          <t>02/2026</t>
        </is>
      </c>
    </row>
    <row r="4261">
      <c r="A4261" t="n">
        <v>209738</v>
      </c>
      <c r="B4261" t="n">
        <v>122</v>
      </c>
      <c r="C4261" t="inlineStr">
        <is>
          <t>Arcos</t>
        </is>
      </c>
      <c r="D4261" t="inlineStr">
        <is>
          <t>CECILIA TSUYACO ARAKI SILVA LTDA</t>
        </is>
      </c>
      <c r="E4261" t="inlineStr">
        <is>
          <t>386396</t>
        </is>
      </c>
      <c r="F4261" s="550" t="n">
        <v>46058</v>
      </c>
      <c r="G4261" t="n">
        <v>19654</v>
      </c>
      <c r="H4261" t="inlineStr">
        <is>
          <t>ABOBRINHA ITALIANA GRAUDA KG</t>
        </is>
      </c>
      <c r="I4261" t="inlineStr">
        <is>
          <t>ALIMENTOS</t>
        </is>
      </c>
      <c r="J4261" t="n">
        <v>2</v>
      </c>
      <c r="K4261" t="inlineStr">
        <is>
          <t>KG</t>
        </is>
      </c>
      <c r="L4261" t="n">
        <v>9.6</v>
      </c>
      <c r="M4261" t="n">
        <v>4.8</v>
      </c>
      <c r="N4261" t="inlineStr">
        <is>
          <t>ALIMENTOS</t>
        </is>
      </c>
      <c r="O4261" t="inlineStr">
        <is>
          <t>02/2026</t>
        </is>
      </c>
    </row>
    <row r="4262">
      <c r="A4262" t="n">
        <v>209738</v>
      </c>
      <c r="B4262" t="n">
        <v>122</v>
      </c>
      <c r="C4262" t="inlineStr">
        <is>
          <t>Arcos</t>
        </is>
      </c>
      <c r="D4262" t="inlineStr">
        <is>
          <t>CECILIA TSUYACO ARAKI SILVA LTDA</t>
        </is>
      </c>
      <c r="E4262" t="inlineStr">
        <is>
          <t>386396</t>
        </is>
      </c>
      <c r="F4262" s="550" t="n">
        <v>46058</v>
      </c>
      <c r="G4262" t="n">
        <v>19575</v>
      </c>
      <c r="H4262" t="inlineStr">
        <is>
          <t>PIMENTA DE CHEIRO VERDE KG</t>
        </is>
      </c>
      <c r="I4262" t="inlineStr">
        <is>
          <t>ALIMENTOS</t>
        </is>
      </c>
      <c r="J4262" t="n">
        <v>0.6</v>
      </c>
      <c r="K4262" t="inlineStr">
        <is>
          <t>KG</t>
        </is>
      </c>
      <c r="L4262" t="n">
        <v>18</v>
      </c>
      <c r="M4262" t="n">
        <v>30</v>
      </c>
      <c r="N4262" t="inlineStr">
        <is>
          <t>ALIMENTOS</t>
        </is>
      </c>
      <c r="O4262" t="inlineStr">
        <is>
          <t>02/2026</t>
        </is>
      </c>
    </row>
    <row r="4263">
      <c r="A4263" t="n">
        <v>209738</v>
      </c>
      <c r="B4263" t="n">
        <v>122</v>
      </c>
      <c r="C4263" t="inlineStr">
        <is>
          <t>Arcos</t>
        </is>
      </c>
      <c r="D4263" t="inlineStr">
        <is>
          <t>CECILIA TSUYACO ARAKI SILVA LTDA</t>
        </is>
      </c>
      <c r="E4263" t="inlineStr">
        <is>
          <t>386396</t>
        </is>
      </c>
      <c r="F4263" s="550" t="n">
        <v>46058</v>
      </c>
      <c r="G4263" t="n">
        <v>19505</v>
      </c>
      <c r="H4263" t="inlineStr">
        <is>
          <t>ALFACE AMERICANA KG</t>
        </is>
      </c>
      <c r="I4263" t="inlineStr">
        <is>
          <t>ALIMENTOS</t>
        </is>
      </c>
      <c r="J4263" t="n">
        <v>1</v>
      </c>
      <c r="K4263" t="inlineStr">
        <is>
          <t>KG</t>
        </is>
      </c>
      <c r="L4263" t="n">
        <v>13</v>
      </c>
      <c r="M4263" t="n">
        <v>13</v>
      </c>
      <c r="N4263" t="inlineStr">
        <is>
          <t>ALIMENTOS</t>
        </is>
      </c>
      <c r="O4263" t="inlineStr">
        <is>
          <t>02/2026</t>
        </is>
      </c>
    </row>
    <row r="4264">
      <c r="A4264" t="n">
        <v>209738</v>
      </c>
      <c r="B4264" t="n">
        <v>122</v>
      </c>
      <c r="C4264" t="inlineStr">
        <is>
          <t>Arcos</t>
        </is>
      </c>
      <c r="D4264" t="inlineStr">
        <is>
          <t>CECILIA TSUYACO ARAKI SILVA LTDA</t>
        </is>
      </c>
      <c r="E4264" t="inlineStr">
        <is>
          <t>386396</t>
        </is>
      </c>
      <c r="F4264" s="550" t="n">
        <v>46058</v>
      </c>
      <c r="G4264" t="n">
        <v>19476</v>
      </c>
      <c r="H4264" t="inlineStr">
        <is>
          <t>MANJERICAO KG</t>
        </is>
      </c>
      <c r="I4264" t="inlineStr">
        <is>
          <t>ALIMENTOS</t>
        </is>
      </c>
      <c r="J4264" t="n">
        <v>0.3</v>
      </c>
      <c r="K4264" t="inlineStr">
        <is>
          <t>KG</t>
        </is>
      </c>
      <c r="L4264" t="n">
        <v>19.5</v>
      </c>
      <c r="M4264" t="n">
        <v>65</v>
      </c>
      <c r="N4264" t="inlineStr">
        <is>
          <t>ALIMENTOS</t>
        </is>
      </c>
      <c r="O4264" t="inlineStr">
        <is>
          <t>02/2026</t>
        </is>
      </c>
    </row>
    <row r="4265">
      <c r="A4265" t="n">
        <v>209738</v>
      </c>
      <c r="B4265" t="n">
        <v>122</v>
      </c>
      <c r="C4265" t="inlineStr">
        <is>
          <t>Arcos</t>
        </is>
      </c>
      <c r="D4265" t="inlineStr">
        <is>
          <t>CECILIA TSUYACO ARAKI SILVA LTDA</t>
        </is>
      </c>
      <c r="E4265" t="inlineStr">
        <is>
          <t>386396</t>
        </is>
      </c>
      <c r="F4265" s="550" t="n">
        <v>46058</v>
      </c>
      <c r="G4265" t="n">
        <v>19478</v>
      </c>
      <c r="H4265" t="inlineStr">
        <is>
          <t>LOURO FRESCO KG</t>
        </is>
      </c>
      <c r="I4265" t="inlineStr">
        <is>
          <t>ALIMENTOS</t>
        </is>
      </c>
      <c r="J4265" t="n">
        <v>0.5</v>
      </c>
      <c r="K4265" t="inlineStr">
        <is>
          <t>KG</t>
        </is>
      </c>
      <c r="L4265" t="n">
        <v>40</v>
      </c>
      <c r="M4265" t="n">
        <v>80</v>
      </c>
      <c r="N4265" t="inlineStr">
        <is>
          <t>ALIMENTOS</t>
        </is>
      </c>
      <c r="O4265" t="inlineStr">
        <is>
          <t>02/2026</t>
        </is>
      </c>
    </row>
    <row r="4266">
      <c r="A4266" t="n">
        <v>209738</v>
      </c>
      <c r="B4266" t="n">
        <v>122</v>
      </c>
      <c r="C4266" t="inlineStr">
        <is>
          <t>Arcos</t>
        </is>
      </c>
      <c r="D4266" t="inlineStr">
        <is>
          <t>CECILIA TSUYACO ARAKI SILVA LTDA</t>
        </is>
      </c>
      <c r="E4266" t="inlineStr">
        <is>
          <t>386396</t>
        </is>
      </c>
      <c r="F4266" s="550" t="n">
        <v>46058</v>
      </c>
      <c r="G4266" t="n">
        <v>19488</v>
      </c>
      <c r="H4266" t="inlineStr">
        <is>
          <t>CEBOLINHA KG</t>
        </is>
      </c>
      <c r="I4266" t="inlineStr">
        <is>
          <t>ALIMENTOS</t>
        </is>
      </c>
      <c r="J4266" t="n">
        <v>0.8</v>
      </c>
      <c r="K4266" t="inlineStr">
        <is>
          <t>KG</t>
        </is>
      </c>
      <c r="L4266" t="n">
        <v>10.4</v>
      </c>
      <c r="M4266" t="n">
        <v>13</v>
      </c>
      <c r="N4266" t="inlineStr">
        <is>
          <t>ALIMENTOS</t>
        </is>
      </c>
      <c r="O4266" t="inlineStr">
        <is>
          <t>02/2026</t>
        </is>
      </c>
    </row>
    <row r="4267">
      <c r="A4267" t="n">
        <v>209738</v>
      </c>
      <c r="B4267" t="n">
        <v>122</v>
      </c>
      <c r="C4267" t="inlineStr">
        <is>
          <t>Arcos</t>
        </is>
      </c>
      <c r="D4267" t="inlineStr">
        <is>
          <t>CECILIA TSUYACO ARAKI SILVA LTDA</t>
        </is>
      </c>
      <c r="E4267" t="inlineStr">
        <is>
          <t>386396</t>
        </is>
      </c>
      <c r="F4267" s="550" t="n">
        <v>46058</v>
      </c>
      <c r="G4267" t="n">
        <v>19498</v>
      </c>
      <c r="H4267" t="inlineStr">
        <is>
          <t>ALFACE ROMANA KG</t>
        </is>
      </c>
      <c r="I4267" t="inlineStr">
        <is>
          <t>ALIMENTOS</t>
        </is>
      </c>
      <c r="J4267" t="n">
        <v>1</v>
      </c>
      <c r="K4267" t="inlineStr">
        <is>
          <t>KG</t>
        </is>
      </c>
      <c r="L4267" t="n">
        <v>15</v>
      </c>
      <c r="M4267" t="n">
        <v>15</v>
      </c>
      <c r="N4267" t="inlineStr">
        <is>
          <t>ALIMENTOS</t>
        </is>
      </c>
      <c r="O4267" t="inlineStr">
        <is>
          <t>02/2026</t>
        </is>
      </c>
    </row>
    <row r="4268">
      <c r="A4268" t="n">
        <v>209738</v>
      </c>
      <c r="B4268" t="n">
        <v>122</v>
      </c>
      <c r="C4268" t="inlineStr">
        <is>
          <t>Arcos</t>
        </is>
      </c>
      <c r="D4268" t="inlineStr">
        <is>
          <t>CECILIA TSUYACO ARAKI SILVA LTDA</t>
        </is>
      </c>
      <c r="E4268" t="inlineStr">
        <is>
          <t>386396</t>
        </is>
      </c>
      <c r="F4268" s="550" t="n">
        <v>46058</v>
      </c>
      <c r="G4268" t="n">
        <v>19558</v>
      </c>
      <c r="H4268" t="inlineStr">
        <is>
          <t>QUIABO KG</t>
        </is>
      </c>
      <c r="I4268" t="inlineStr">
        <is>
          <t>ALIMENTOS</t>
        </is>
      </c>
      <c r="J4268" t="n">
        <v>0.6</v>
      </c>
      <c r="K4268" t="inlineStr">
        <is>
          <t>KG</t>
        </is>
      </c>
      <c r="L4268" t="n">
        <v>9</v>
      </c>
      <c r="M4268" t="n">
        <v>15</v>
      </c>
      <c r="N4268" t="inlineStr">
        <is>
          <t>ALIMENTOS</t>
        </is>
      </c>
      <c r="O4268" t="inlineStr">
        <is>
          <t>02/2026</t>
        </is>
      </c>
    </row>
    <row r="4269">
      <c r="A4269" t="n">
        <v>209738</v>
      </c>
      <c r="B4269" t="n">
        <v>122</v>
      </c>
      <c r="C4269" t="inlineStr">
        <is>
          <t>Arcos</t>
        </is>
      </c>
      <c r="D4269" t="inlineStr">
        <is>
          <t>CECILIA TSUYACO ARAKI SILVA LTDA</t>
        </is>
      </c>
      <c r="E4269" t="inlineStr">
        <is>
          <t>386396</t>
        </is>
      </c>
      <c r="F4269" s="550" t="n">
        <v>46058</v>
      </c>
      <c r="G4269" t="n">
        <v>19743</v>
      </c>
      <c r="H4269" t="inlineStr">
        <is>
          <t>MACA VERDE KG</t>
        </is>
      </c>
      <c r="I4269" t="inlineStr">
        <is>
          <t>ALIMENTOS</t>
        </is>
      </c>
      <c r="J4269" t="n">
        <v>2</v>
      </c>
      <c r="K4269" t="inlineStr">
        <is>
          <t>KG</t>
        </is>
      </c>
      <c r="L4269" t="n">
        <v>29</v>
      </c>
      <c r="M4269" t="n">
        <v>14.5</v>
      </c>
      <c r="N4269" t="inlineStr">
        <is>
          <t>ALIMENTOS</t>
        </is>
      </c>
      <c r="O4269" t="inlineStr">
        <is>
          <t>02/2026</t>
        </is>
      </c>
    </row>
    <row r="4270">
      <c r="A4270" t="n">
        <v>209738</v>
      </c>
      <c r="B4270" t="n">
        <v>122</v>
      </c>
      <c r="C4270" t="inlineStr">
        <is>
          <t>Arcos</t>
        </is>
      </c>
      <c r="D4270" t="inlineStr">
        <is>
          <t>CECILIA TSUYACO ARAKI SILVA LTDA</t>
        </is>
      </c>
      <c r="E4270" t="inlineStr">
        <is>
          <t>386396</t>
        </is>
      </c>
      <c r="F4270" s="550" t="n">
        <v>46058</v>
      </c>
      <c r="G4270" t="n">
        <v>23108</v>
      </c>
      <c r="H4270" t="inlineStr">
        <is>
          <t>TOMILHO KG</t>
        </is>
      </c>
      <c r="I4270" t="inlineStr">
        <is>
          <t>ALIMENTOS</t>
        </is>
      </c>
      <c r="J4270" t="n">
        <v>0.2</v>
      </c>
      <c r="K4270" t="inlineStr">
        <is>
          <t>KG</t>
        </is>
      </c>
      <c r="L4270" t="n">
        <v>12</v>
      </c>
      <c r="M4270" t="n">
        <v>60</v>
      </c>
      <c r="N4270" t="inlineStr">
        <is>
          <t>ALIMENTOS</t>
        </is>
      </c>
      <c r="O4270" t="inlineStr">
        <is>
          <t>02/2026</t>
        </is>
      </c>
    </row>
    <row r="4271">
      <c r="A4271" t="n">
        <v>209738</v>
      </c>
      <c r="B4271" t="n">
        <v>122</v>
      </c>
      <c r="C4271" t="inlineStr">
        <is>
          <t>Arcos</t>
        </is>
      </c>
      <c r="D4271" t="inlineStr">
        <is>
          <t>CECILIA TSUYACO ARAKI SILVA LTDA</t>
        </is>
      </c>
      <c r="E4271" t="inlineStr">
        <is>
          <t>386396</t>
        </is>
      </c>
      <c r="F4271" s="550" t="n">
        <v>46058</v>
      </c>
      <c r="G4271" t="n">
        <v>23113</v>
      </c>
      <c r="H4271" t="inlineStr">
        <is>
          <t>SALSA KG</t>
        </is>
      </c>
      <c r="I4271" t="inlineStr">
        <is>
          <t>ALIMENTOS</t>
        </is>
      </c>
      <c r="J4271" t="n">
        <v>1</v>
      </c>
      <c r="K4271" t="inlineStr">
        <is>
          <t>KG</t>
        </is>
      </c>
      <c r="L4271" t="n">
        <v>8</v>
      </c>
      <c r="M4271" t="n">
        <v>8</v>
      </c>
      <c r="N4271" t="inlineStr">
        <is>
          <t>ALIMENTOS</t>
        </is>
      </c>
      <c r="O4271" t="inlineStr">
        <is>
          <t>02/2026</t>
        </is>
      </c>
    </row>
    <row r="4272">
      <c r="A4272" t="n">
        <v>209738</v>
      </c>
      <c r="B4272" t="n">
        <v>122</v>
      </c>
      <c r="C4272" t="inlineStr">
        <is>
          <t>Arcos</t>
        </is>
      </c>
      <c r="D4272" t="inlineStr">
        <is>
          <t>CECILIA TSUYACO ARAKI SILVA LTDA</t>
        </is>
      </c>
      <c r="E4272" t="inlineStr">
        <is>
          <t>386396</t>
        </is>
      </c>
      <c r="F4272" s="550" t="n">
        <v>46058</v>
      </c>
      <c r="G4272" t="n">
        <v>23241</v>
      </c>
      <c r="H4272" t="inlineStr">
        <is>
          <t>CHUCHU KG</t>
        </is>
      </c>
      <c r="I4272" t="inlineStr">
        <is>
          <t>ALIMENTOS</t>
        </is>
      </c>
      <c r="J4272" t="n">
        <v>2</v>
      </c>
      <c r="K4272" t="inlineStr">
        <is>
          <t>KG</t>
        </is>
      </c>
      <c r="L4272" t="n">
        <v>19</v>
      </c>
      <c r="M4272" t="n">
        <v>9.5</v>
      </c>
      <c r="N4272" t="inlineStr">
        <is>
          <t>ALIMENTOS</t>
        </is>
      </c>
      <c r="O4272" t="inlineStr">
        <is>
          <t>02/2026</t>
        </is>
      </c>
    </row>
    <row r="4273">
      <c r="A4273" t="n">
        <v>209738</v>
      </c>
      <c r="B4273" t="n">
        <v>122</v>
      </c>
      <c r="C4273" t="inlineStr">
        <is>
          <t>Arcos</t>
        </is>
      </c>
      <c r="D4273" t="inlineStr">
        <is>
          <t>CECILIA TSUYACO ARAKI SILVA LTDA</t>
        </is>
      </c>
      <c r="E4273" t="inlineStr">
        <is>
          <t>386396</t>
        </is>
      </c>
      <c r="F4273" s="550" t="n">
        <v>46058</v>
      </c>
      <c r="G4273" t="n">
        <v>23236</v>
      </c>
      <c r="H4273" t="inlineStr">
        <is>
          <t>COUVE MANTEIGA KG</t>
        </is>
      </c>
      <c r="I4273" t="inlineStr">
        <is>
          <t>ALIMENTOS</t>
        </is>
      </c>
      <c r="J4273" t="n">
        <v>1</v>
      </c>
      <c r="K4273" t="inlineStr">
        <is>
          <t>KG</t>
        </is>
      </c>
      <c r="L4273" t="n">
        <v>6.5</v>
      </c>
      <c r="M4273" t="n">
        <v>6.5</v>
      </c>
      <c r="N4273" t="inlineStr">
        <is>
          <t>ALIMENTOS</t>
        </is>
      </c>
      <c r="O4273" t="inlineStr">
        <is>
          <t>02/2026</t>
        </is>
      </c>
    </row>
    <row r="4274">
      <c r="A4274" t="n">
        <v>209738</v>
      </c>
      <c r="B4274" t="n">
        <v>122</v>
      </c>
      <c r="C4274" t="inlineStr">
        <is>
          <t>Arcos</t>
        </is>
      </c>
      <c r="D4274" t="inlineStr">
        <is>
          <t>CECILIA TSUYACO ARAKI SILVA LTDA</t>
        </is>
      </c>
      <c r="E4274" t="inlineStr">
        <is>
          <t>386396</t>
        </is>
      </c>
      <c r="F4274" s="550" t="n">
        <v>46058</v>
      </c>
      <c r="G4274" t="n">
        <v>23359</v>
      </c>
      <c r="H4274" t="inlineStr">
        <is>
          <t>LIMAO TAHITI KG</t>
        </is>
      </c>
      <c r="I4274" t="inlineStr">
        <is>
          <t>ALIMENTOS</t>
        </is>
      </c>
      <c r="J4274" t="n">
        <v>40</v>
      </c>
      <c r="K4274" t="inlineStr">
        <is>
          <t>KG</t>
        </is>
      </c>
      <c r="L4274" t="n">
        <v>94</v>
      </c>
      <c r="M4274" t="n">
        <v>2.35</v>
      </c>
      <c r="N4274" t="inlineStr">
        <is>
          <t>ALIMENTOS</t>
        </is>
      </c>
      <c r="O4274" t="inlineStr">
        <is>
          <t>02/2026</t>
        </is>
      </c>
    </row>
    <row r="4275">
      <c r="A4275" t="n">
        <v>209738</v>
      </c>
      <c r="B4275" t="n">
        <v>122</v>
      </c>
      <c r="C4275" t="inlineStr">
        <is>
          <t>Arcos</t>
        </is>
      </c>
      <c r="D4275" t="inlineStr">
        <is>
          <t>CECILIA TSUYACO ARAKI SILVA LTDA</t>
        </is>
      </c>
      <c r="E4275" t="inlineStr">
        <is>
          <t>386396</t>
        </is>
      </c>
      <c r="F4275" s="550" t="n">
        <v>46058</v>
      </c>
      <c r="G4275" t="n">
        <v>23361</v>
      </c>
      <c r="H4275" t="inlineStr">
        <is>
          <t>LARANJA PERA KG</t>
        </is>
      </c>
      <c r="I4275" t="inlineStr">
        <is>
          <t>ALIMENTOS</t>
        </is>
      </c>
      <c r="J4275" t="n">
        <v>60</v>
      </c>
      <c r="K4275" t="inlineStr">
        <is>
          <t>KG</t>
        </is>
      </c>
      <c r="L4275" t="n">
        <v>180</v>
      </c>
      <c r="M4275" t="n">
        <v>3</v>
      </c>
      <c r="N4275" t="inlineStr">
        <is>
          <t>ALIMENTOS</t>
        </is>
      </c>
      <c r="O4275" t="inlineStr">
        <is>
          <t>02/2026</t>
        </is>
      </c>
    </row>
    <row r="4276">
      <c r="A4276" t="n">
        <v>209738</v>
      </c>
      <c r="B4276" t="n">
        <v>122</v>
      </c>
      <c r="C4276" t="inlineStr">
        <is>
          <t>Arcos</t>
        </is>
      </c>
      <c r="D4276" t="inlineStr">
        <is>
          <t>CECILIA TSUYACO ARAKI SILVA LTDA</t>
        </is>
      </c>
      <c r="E4276" t="inlineStr">
        <is>
          <t>386396</t>
        </is>
      </c>
      <c r="F4276" s="550" t="n">
        <v>46058</v>
      </c>
      <c r="G4276" t="n">
        <v>23389</v>
      </c>
      <c r="H4276" t="inlineStr">
        <is>
          <t>BANANA NANICA KG</t>
        </is>
      </c>
      <c r="I4276" t="inlineStr">
        <is>
          <t>ALIMENTOS</t>
        </is>
      </c>
      <c r="J4276" t="n">
        <v>8</v>
      </c>
      <c r="K4276" t="inlineStr">
        <is>
          <t>KG</t>
        </is>
      </c>
      <c r="L4276" t="n">
        <v>44</v>
      </c>
      <c r="M4276" t="n">
        <v>5.5</v>
      </c>
      <c r="N4276" t="inlineStr">
        <is>
          <t>ALIMENTOS</t>
        </is>
      </c>
      <c r="O4276" t="inlineStr">
        <is>
          <t>02/2026</t>
        </is>
      </c>
    </row>
    <row r="4277">
      <c r="A4277" t="n">
        <v>209738</v>
      </c>
      <c r="B4277" t="n">
        <v>122</v>
      </c>
      <c r="C4277" t="inlineStr">
        <is>
          <t>Arcos</t>
        </is>
      </c>
      <c r="D4277" t="inlineStr">
        <is>
          <t>CECILIA TSUYACO ARAKI SILVA LTDA</t>
        </is>
      </c>
      <c r="E4277" t="inlineStr">
        <is>
          <t>386396</t>
        </is>
      </c>
      <c r="F4277" s="550" t="n">
        <v>46058</v>
      </c>
      <c r="G4277" t="n">
        <v>23390</v>
      </c>
      <c r="H4277" t="inlineStr">
        <is>
          <t>BANANA DA TERRA KG</t>
        </is>
      </c>
      <c r="I4277" t="inlineStr">
        <is>
          <t>ALIMENTOS</t>
        </is>
      </c>
      <c r="J4277" t="n">
        <v>6</v>
      </c>
      <c r="K4277" t="inlineStr">
        <is>
          <t>KG</t>
        </is>
      </c>
      <c r="L4277" t="n">
        <v>51</v>
      </c>
      <c r="M4277" t="n">
        <v>8.5</v>
      </c>
      <c r="N4277" t="inlineStr">
        <is>
          <t>ALIMENTOS</t>
        </is>
      </c>
      <c r="O4277" t="inlineStr">
        <is>
          <t>02/2026</t>
        </is>
      </c>
    </row>
    <row r="4278">
      <c r="A4278" t="n">
        <v>209738</v>
      </c>
      <c r="B4278" t="n">
        <v>122</v>
      </c>
      <c r="C4278" t="inlineStr">
        <is>
          <t>Arcos</t>
        </is>
      </c>
      <c r="D4278" t="inlineStr">
        <is>
          <t>CECILIA TSUYACO ARAKI SILVA LTDA</t>
        </is>
      </c>
      <c r="E4278" t="inlineStr">
        <is>
          <t>386396</t>
        </is>
      </c>
      <c r="F4278" s="550" t="n">
        <v>46058</v>
      </c>
      <c r="G4278" t="n">
        <v>23095</v>
      </c>
      <c r="H4278" t="inlineStr">
        <is>
          <t>OVO CAIPIRA UN</t>
        </is>
      </c>
      <c r="I4278" t="inlineStr">
        <is>
          <t>ALIMENTOS</t>
        </is>
      </c>
      <c r="J4278" t="n">
        <v>150</v>
      </c>
      <c r="K4278" t="inlineStr">
        <is>
          <t>UN</t>
        </is>
      </c>
      <c r="L4278" t="n">
        <v>142.5</v>
      </c>
      <c r="M4278" t="n">
        <v>0.95</v>
      </c>
      <c r="N4278" t="inlineStr">
        <is>
          <t>ALIMENTOS</t>
        </is>
      </c>
      <c r="O4278" t="inlineStr">
        <is>
          <t>02/2026</t>
        </is>
      </c>
    </row>
    <row r="4279">
      <c r="A4279" t="n">
        <v>209738</v>
      </c>
      <c r="B4279" t="n">
        <v>122</v>
      </c>
      <c r="C4279" t="inlineStr">
        <is>
          <t>Arcos</t>
        </is>
      </c>
      <c r="D4279" t="inlineStr">
        <is>
          <t>CECILIA TSUYACO ARAKI SILVA LTDA</t>
        </is>
      </c>
      <c r="E4279" t="inlineStr">
        <is>
          <t>386396</t>
        </is>
      </c>
      <c r="F4279" s="550" t="n">
        <v>46058</v>
      </c>
      <c r="G4279" t="n">
        <v>19472</v>
      </c>
      <c r="H4279" t="inlineStr">
        <is>
          <t>RUCULA KG</t>
        </is>
      </c>
      <c r="I4279" t="inlineStr">
        <is>
          <t>ALIMENTOS</t>
        </is>
      </c>
      <c r="J4279" t="n">
        <v>1.2</v>
      </c>
      <c r="K4279" t="inlineStr">
        <is>
          <t>KG</t>
        </is>
      </c>
      <c r="L4279" t="n">
        <v>32.4</v>
      </c>
      <c r="M4279" t="n">
        <v>27</v>
      </c>
      <c r="N4279" t="inlineStr">
        <is>
          <t>ALIMENTOS</t>
        </is>
      </c>
      <c r="O4279" t="inlineStr">
        <is>
          <t>02/2026</t>
        </is>
      </c>
    </row>
    <row r="4280">
      <c r="A4280" t="n">
        <v>209737</v>
      </c>
      <c r="B4280" t="n">
        <v>122</v>
      </c>
      <c r="C4280" t="inlineStr">
        <is>
          <t>Arcos</t>
        </is>
      </c>
      <c r="D4280" t="inlineStr">
        <is>
          <t xml:space="preserve">HORTIFRUTI DO CHEF LTDA </t>
        </is>
      </c>
      <c r="E4280" t="inlineStr">
        <is>
          <t>28881</t>
        </is>
      </c>
      <c r="F4280" s="550" t="n">
        <v>46056</v>
      </c>
      <c r="G4280" t="n">
        <v>19654</v>
      </c>
      <c r="H4280" t="inlineStr">
        <is>
          <t>ABOBRINHA ITALIANA GRAUDA KG</t>
        </is>
      </c>
      <c r="I4280" t="inlineStr">
        <is>
          <t>ALIMENTOS</t>
        </is>
      </c>
      <c r="J4280" t="n">
        <v>5</v>
      </c>
      <c r="K4280" t="inlineStr">
        <is>
          <t>KG</t>
        </is>
      </c>
      <c r="L4280" t="n">
        <v>18.15</v>
      </c>
      <c r="M4280" t="n">
        <v>3.63</v>
      </c>
      <c r="N4280" t="inlineStr">
        <is>
          <t>ALIMENTOS</t>
        </is>
      </c>
      <c r="O4280" t="inlineStr">
        <is>
          <t>02/2026</t>
        </is>
      </c>
    </row>
    <row r="4281">
      <c r="A4281" t="n">
        <v>209737</v>
      </c>
      <c r="B4281" t="n">
        <v>122</v>
      </c>
      <c r="C4281" t="inlineStr">
        <is>
          <t>Arcos</t>
        </is>
      </c>
      <c r="D4281" t="inlineStr">
        <is>
          <t xml:space="preserve">HORTIFRUTI DO CHEF LTDA </t>
        </is>
      </c>
      <c r="E4281" t="inlineStr">
        <is>
          <t>28881</t>
        </is>
      </c>
      <c r="F4281" s="550" t="n">
        <v>46056</v>
      </c>
      <c r="G4281" t="n">
        <v>19572</v>
      </c>
      <c r="H4281" t="inlineStr">
        <is>
          <t>PIMENTA DEDO DE MOCA KG</t>
        </is>
      </c>
      <c r="I4281" t="inlineStr">
        <is>
          <t>ALIMENTOS</t>
        </is>
      </c>
      <c r="J4281" t="n">
        <v>0.6</v>
      </c>
      <c r="K4281" t="inlineStr">
        <is>
          <t>KG</t>
        </is>
      </c>
      <c r="L4281" t="n">
        <v>11.25</v>
      </c>
      <c r="M4281" t="n">
        <v>18.75</v>
      </c>
      <c r="N4281" t="inlineStr">
        <is>
          <t>ALIMENTOS</t>
        </is>
      </c>
      <c r="O4281" t="inlineStr">
        <is>
          <t>02/2026</t>
        </is>
      </c>
    </row>
    <row r="4282">
      <c r="A4282" t="n">
        <v>209737</v>
      </c>
      <c r="B4282" t="n">
        <v>122</v>
      </c>
      <c r="C4282" t="inlineStr">
        <is>
          <t>Arcos</t>
        </is>
      </c>
      <c r="D4282" t="inlineStr">
        <is>
          <t xml:space="preserve">HORTIFRUTI DO CHEF LTDA </t>
        </is>
      </c>
      <c r="E4282" t="inlineStr">
        <is>
          <t>28881</t>
        </is>
      </c>
      <c r="F4282" s="550" t="n">
        <v>46056</v>
      </c>
      <c r="G4282" t="n">
        <v>19721</v>
      </c>
      <c r="H4282" t="inlineStr">
        <is>
          <t>ROMA KG</t>
        </is>
      </c>
      <c r="I4282" t="inlineStr">
        <is>
          <t>ALIMENTOS</t>
        </is>
      </c>
      <c r="J4282" t="n">
        <v>1.2</v>
      </c>
      <c r="K4282" t="inlineStr">
        <is>
          <t>KG</t>
        </is>
      </c>
      <c r="L4282" t="n">
        <v>40.5</v>
      </c>
      <c r="M4282" t="n">
        <v>33.75</v>
      </c>
      <c r="N4282" t="inlineStr">
        <is>
          <t>ALIMENTOS</t>
        </is>
      </c>
      <c r="O4282" t="inlineStr">
        <is>
          <t>02/2026</t>
        </is>
      </c>
    </row>
    <row r="4283">
      <c r="A4283" t="n">
        <v>209737</v>
      </c>
      <c r="B4283" t="n">
        <v>122</v>
      </c>
      <c r="C4283" t="inlineStr">
        <is>
          <t>Arcos</t>
        </is>
      </c>
      <c r="D4283" t="inlineStr">
        <is>
          <t xml:space="preserve">HORTIFRUTI DO CHEF LTDA </t>
        </is>
      </c>
      <c r="E4283" t="inlineStr">
        <is>
          <t>28881</t>
        </is>
      </c>
      <c r="F4283" s="550" t="n">
        <v>46056</v>
      </c>
      <c r="G4283" t="n">
        <v>19759</v>
      </c>
      <c r="H4283" t="inlineStr">
        <is>
          <t>LARANJA BAHIA KG</t>
        </is>
      </c>
      <c r="I4283" t="inlineStr">
        <is>
          <t>ALIMENTOS</t>
        </is>
      </c>
      <c r="J4283" t="n">
        <v>10</v>
      </c>
      <c r="K4283" t="inlineStr">
        <is>
          <t>KG</t>
        </is>
      </c>
      <c r="L4283" t="n">
        <v>106.3</v>
      </c>
      <c r="M4283" t="n">
        <v>10.63</v>
      </c>
      <c r="N4283" t="inlineStr">
        <is>
          <t>ALIMENTOS</t>
        </is>
      </c>
      <c r="O4283" t="inlineStr">
        <is>
          <t>02/2026</t>
        </is>
      </c>
    </row>
    <row r="4284">
      <c r="A4284" t="n">
        <v>209737</v>
      </c>
      <c r="B4284" t="n">
        <v>122</v>
      </c>
      <c r="C4284" t="inlineStr">
        <is>
          <t>Arcos</t>
        </is>
      </c>
      <c r="D4284" t="inlineStr">
        <is>
          <t xml:space="preserve">HORTIFRUTI DO CHEF LTDA </t>
        </is>
      </c>
      <c r="E4284" t="inlineStr">
        <is>
          <t>28881</t>
        </is>
      </c>
      <c r="F4284" s="550" t="n">
        <v>46056</v>
      </c>
      <c r="G4284" t="n">
        <v>19790</v>
      </c>
      <c r="H4284" t="inlineStr">
        <is>
          <t>POLPA DE AVOCADO KG</t>
        </is>
      </c>
      <c r="I4284" t="inlineStr">
        <is>
          <t>ALIMENTOS</t>
        </is>
      </c>
      <c r="J4284" t="n">
        <v>4</v>
      </c>
      <c r="K4284" t="inlineStr">
        <is>
          <t>KG</t>
        </is>
      </c>
      <c r="L4284" t="n">
        <v>175</v>
      </c>
      <c r="M4284" t="n">
        <v>43.75</v>
      </c>
      <c r="N4284" t="inlineStr">
        <is>
          <t>ALIMENTOS</t>
        </is>
      </c>
      <c r="O4284" t="inlineStr">
        <is>
          <t>02/2026</t>
        </is>
      </c>
    </row>
    <row r="4285">
      <c r="A4285" t="n">
        <v>209737</v>
      </c>
      <c r="B4285" t="n">
        <v>122</v>
      </c>
      <c r="C4285" t="inlineStr">
        <is>
          <t>Arcos</t>
        </is>
      </c>
      <c r="D4285" t="inlineStr">
        <is>
          <t xml:space="preserve">HORTIFRUTI DO CHEF LTDA </t>
        </is>
      </c>
      <c r="E4285" t="inlineStr">
        <is>
          <t>28881</t>
        </is>
      </c>
      <c r="F4285" s="550" t="n">
        <v>46056</v>
      </c>
      <c r="G4285" t="n">
        <v>19846</v>
      </c>
      <c r="H4285" t="inlineStr">
        <is>
          <t>BROTO DE MOYASHI GRANEL KG</t>
        </is>
      </c>
      <c r="I4285" t="inlineStr">
        <is>
          <t>ALIMENTOS</t>
        </is>
      </c>
      <c r="J4285" t="n">
        <v>0.5</v>
      </c>
      <c r="K4285" t="inlineStr">
        <is>
          <t>KG</t>
        </is>
      </c>
      <c r="L4285" t="n">
        <v>9.380000000000001</v>
      </c>
      <c r="M4285" t="n">
        <v>18.76</v>
      </c>
      <c r="N4285" t="inlineStr">
        <is>
          <t>ALIMENTOS</t>
        </is>
      </c>
      <c r="O4285" t="inlineStr">
        <is>
          <t>02/2026</t>
        </is>
      </c>
    </row>
    <row r="4286">
      <c r="A4286" t="n">
        <v>209737</v>
      </c>
      <c r="B4286" t="n">
        <v>122</v>
      </c>
      <c r="C4286" t="inlineStr">
        <is>
          <t>Arcos</t>
        </is>
      </c>
      <c r="D4286" t="inlineStr">
        <is>
          <t xml:space="preserve">HORTIFRUTI DO CHEF LTDA </t>
        </is>
      </c>
      <c r="E4286" t="inlineStr">
        <is>
          <t>28881</t>
        </is>
      </c>
      <c r="F4286" s="550" t="n">
        <v>46056</v>
      </c>
      <c r="G4286" t="n">
        <v>23389</v>
      </c>
      <c r="H4286" t="inlineStr">
        <is>
          <t>BANANA NANICA KG</t>
        </is>
      </c>
      <c r="I4286" t="inlineStr">
        <is>
          <t>ALIMENTOS</t>
        </is>
      </c>
      <c r="J4286" t="n">
        <v>4</v>
      </c>
      <c r="K4286" t="inlineStr">
        <is>
          <t>KG</t>
        </is>
      </c>
      <c r="L4286" t="n">
        <v>17.52</v>
      </c>
      <c r="M4286" t="n">
        <v>4.38</v>
      </c>
      <c r="N4286" t="inlineStr">
        <is>
          <t>ALIMENTOS</t>
        </is>
      </c>
      <c r="O4286" t="inlineStr">
        <is>
          <t>02/2026</t>
        </is>
      </c>
    </row>
    <row r="4287">
      <c r="A4287" t="n">
        <v>209737</v>
      </c>
      <c r="B4287" t="n">
        <v>122</v>
      </c>
      <c r="C4287" t="inlineStr">
        <is>
          <t>Arcos</t>
        </is>
      </c>
      <c r="D4287" t="inlineStr">
        <is>
          <t xml:space="preserve">HORTIFRUTI DO CHEF LTDA </t>
        </is>
      </c>
      <c r="E4287" t="inlineStr">
        <is>
          <t>28881</t>
        </is>
      </c>
      <c r="F4287" s="550" t="n">
        <v>46056</v>
      </c>
      <c r="G4287" t="n">
        <v>19490</v>
      </c>
      <c r="H4287" t="inlineStr">
        <is>
          <t>CAPIM SANTO KG</t>
        </is>
      </c>
      <c r="I4287" t="inlineStr">
        <is>
          <t>ALIMENTOS</t>
        </is>
      </c>
      <c r="J4287" t="n">
        <v>0.4</v>
      </c>
      <c r="K4287" t="inlineStr">
        <is>
          <t>KG</t>
        </is>
      </c>
      <c r="L4287" t="n">
        <v>30</v>
      </c>
      <c r="M4287" t="n">
        <v>75</v>
      </c>
      <c r="N4287" t="inlineStr">
        <is>
          <t>ALIMENTOS</t>
        </is>
      </c>
      <c r="O4287" t="inlineStr">
        <is>
          <t>02/2026</t>
        </is>
      </c>
    </row>
    <row r="4288">
      <c r="A4288" t="n">
        <v>209737</v>
      </c>
      <c r="B4288" t="n">
        <v>122</v>
      </c>
      <c r="C4288" t="inlineStr">
        <is>
          <t>Arcos</t>
        </is>
      </c>
      <c r="D4288" t="inlineStr">
        <is>
          <t xml:space="preserve">HORTIFRUTI DO CHEF LTDA </t>
        </is>
      </c>
      <c r="E4288" t="inlineStr">
        <is>
          <t>28881</t>
        </is>
      </c>
      <c r="F4288" s="550" t="n">
        <v>46056</v>
      </c>
      <c r="G4288" t="n">
        <v>26425</v>
      </c>
      <c r="H4288" t="inlineStr">
        <is>
          <t>POLPA DE CAJA KG</t>
        </is>
      </c>
      <c r="I4288" t="inlineStr">
        <is>
          <t>ALIMENTOS</t>
        </is>
      </c>
      <c r="J4288" t="n">
        <v>23</v>
      </c>
      <c r="K4288" t="inlineStr">
        <is>
          <t>KG</t>
        </is>
      </c>
      <c r="L4288" t="n">
        <v>690</v>
      </c>
      <c r="M4288" t="n">
        <v>30</v>
      </c>
      <c r="N4288" t="inlineStr">
        <is>
          <t>ALIMENTOS</t>
        </is>
      </c>
      <c r="O4288" t="inlineStr">
        <is>
          <t>02/2026</t>
        </is>
      </c>
    </row>
    <row r="4289">
      <c r="A4289" t="n">
        <v>209737</v>
      </c>
      <c r="B4289" t="n">
        <v>122</v>
      </c>
      <c r="C4289" t="inlineStr">
        <is>
          <t>Arcos</t>
        </is>
      </c>
      <c r="D4289" t="inlineStr">
        <is>
          <t xml:space="preserve">HORTIFRUTI DO CHEF LTDA </t>
        </is>
      </c>
      <c r="E4289" t="inlineStr">
        <is>
          <t>28881</t>
        </is>
      </c>
      <c r="F4289" s="550" t="n">
        <v>46056</v>
      </c>
      <c r="G4289" t="n">
        <v>23184</v>
      </c>
      <c r="H4289" t="inlineStr">
        <is>
          <t>TOMATE CEREJA KG</t>
        </is>
      </c>
      <c r="I4289" t="inlineStr">
        <is>
          <t>ALIMENTOS</t>
        </is>
      </c>
      <c r="J4289" t="n">
        <v>2</v>
      </c>
      <c r="K4289" t="inlineStr">
        <is>
          <t>KG</t>
        </is>
      </c>
      <c r="L4289" t="n">
        <v>19.6</v>
      </c>
      <c r="M4289" t="n">
        <v>9.800000000000001</v>
      </c>
      <c r="N4289" t="inlineStr">
        <is>
          <t>ALIMENTOS</t>
        </is>
      </c>
      <c r="O4289" t="inlineStr">
        <is>
          <t>02/2026</t>
        </is>
      </c>
    </row>
    <row r="4290">
      <c r="A4290" t="n">
        <v>209737</v>
      </c>
      <c r="B4290" t="n">
        <v>122</v>
      </c>
      <c r="C4290" t="inlineStr">
        <is>
          <t>Arcos</t>
        </is>
      </c>
      <c r="D4290" t="inlineStr">
        <is>
          <t xml:space="preserve">HORTIFRUTI DO CHEF LTDA </t>
        </is>
      </c>
      <c r="E4290" t="inlineStr">
        <is>
          <t>28881</t>
        </is>
      </c>
      <c r="F4290" s="550" t="n">
        <v>46056</v>
      </c>
      <c r="G4290" t="n">
        <v>26631</v>
      </c>
      <c r="H4290" t="inlineStr">
        <is>
          <t>MANJERICAO BASILICO KG</t>
        </is>
      </c>
      <c r="I4290" t="inlineStr">
        <is>
          <t>ALIMENTOS</t>
        </is>
      </c>
      <c r="J4290" t="n">
        <v>1</v>
      </c>
      <c r="K4290" t="inlineStr">
        <is>
          <t>KG</t>
        </is>
      </c>
      <c r="L4290" t="n">
        <v>43.75</v>
      </c>
      <c r="M4290" t="n">
        <v>43.75</v>
      </c>
      <c r="N4290" t="inlineStr">
        <is>
          <t>ALIMENTOS</t>
        </is>
      </c>
      <c r="O4290" t="inlineStr">
        <is>
          <t>02/2026</t>
        </is>
      </c>
    </row>
    <row r="4291">
      <c r="A4291" t="n">
        <v>209731</v>
      </c>
      <c r="B4291" t="n">
        <v>122</v>
      </c>
      <c r="C4291" t="inlineStr">
        <is>
          <t>Arcos</t>
        </is>
      </c>
      <c r="D4291" t="inlineStr">
        <is>
          <t>CECILIA TSUYACO ARAKI SILVA LTDA</t>
        </is>
      </c>
      <c r="E4291" t="inlineStr">
        <is>
          <t>386478</t>
        </is>
      </c>
      <c r="F4291" s="550" t="n">
        <v>46059</v>
      </c>
      <c r="G4291" t="n">
        <v>19654</v>
      </c>
      <c r="H4291" t="inlineStr">
        <is>
          <t>ABOBRINHA ITALIANA GRAUDA KG</t>
        </is>
      </c>
      <c r="I4291" t="inlineStr">
        <is>
          <t>ALIMENTOS</t>
        </is>
      </c>
      <c r="J4291" t="n">
        <v>5</v>
      </c>
      <c r="K4291" t="inlineStr">
        <is>
          <t>KG</t>
        </is>
      </c>
      <c r="L4291" t="n">
        <v>24</v>
      </c>
      <c r="M4291" t="n">
        <v>4.8</v>
      </c>
      <c r="N4291" t="inlineStr">
        <is>
          <t>ALIMENTOS</t>
        </is>
      </c>
      <c r="O4291" t="inlineStr">
        <is>
          <t>02/2026</t>
        </is>
      </c>
    </row>
    <row r="4292">
      <c r="A4292" t="n">
        <v>209731</v>
      </c>
      <c r="B4292" t="n">
        <v>122</v>
      </c>
      <c r="C4292" t="inlineStr">
        <is>
          <t>Arcos</t>
        </is>
      </c>
      <c r="D4292" t="inlineStr">
        <is>
          <t>CECILIA TSUYACO ARAKI SILVA LTDA</t>
        </is>
      </c>
      <c r="E4292" t="inlineStr">
        <is>
          <t>386478</t>
        </is>
      </c>
      <c r="F4292" s="550" t="n">
        <v>46059</v>
      </c>
      <c r="G4292" t="n">
        <v>19575</v>
      </c>
      <c r="H4292" t="inlineStr">
        <is>
          <t>PIMENTA DE CHEIRO VERDE KG</t>
        </is>
      </c>
      <c r="I4292" t="inlineStr">
        <is>
          <t>ALIMENTOS</t>
        </is>
      </c>
      <c r="J4292" t="n">
        <v>0.6</v>
      </c>
      <c r="K4292" t="inlineStr">
        <is>
          <t>KG</t>
        </is>
      </c>
      <c r="L4292" t="n">
        <v>18</v>
      </c>
      <c r="M4292" t="n">
        <v>30</v>
      </c>
      <c r="N4292" t="inlineStr">
        <is>
          <t>ALIMENTOS</t>
        </is>
      </c>
      <c r="O4292" t="inlineStr">
        <is>
          <t>02/2026</t>
        </is>
      </c>
    </row>
    <row r="4293">
      <c r="A4293" t="n">
        <v>209731</v>
      </c>
      <c r="B4293" t="n">
        <v>122</v>
      </c>
      <c r="C4293" t="inlineStr">
        <is>
          <t>Arcos</t>
        </is>
      </c>
      <c r="D4293" t="inlineStr">
        <is>
          <t>CECILIA TSUYACO ARAKI SILVA LTDA</t>
        </is>
      </c>
      <c r="E4293" t="inlineStr">
        <is>
          <t>386478</t>
        </is>
      </c>
      <c r="F4293" s="550" t="n">
        <v>46059</v>
      </c>
      <c r="G4293" t="n">
        <v>19589</v>
      </c>
      <c r="H4293" t="inlineStr">
        <is>
          <t>PEPINO JAPONES KG</t>
        </is>
      </c>
      <c r="I4293" t="inlineStr">
        <is>
          <t>ALIMENTOS</t>
        </is>
      </c>
      <c r="J4293" t="n">
        <v>1</v>
      </c>
      <c r="K4293" t="inlineStr">
        <is>
          <t>KG</t>
        </is>
      </c>
      <c r="L4293" t="n">
        <v>4</v>
      </c>
      <c r="M4293" t="n">
        <v>4</v>
      </c>
      <c r="N4293" t="inlineStr">
        <is>
          <t>ALIMENTOS</t>
        </is>
      </c>
      <c r="O4293" t="inlineStr">
        <is>
          <t>02/2026</t>
        </is>
      </c>
    </row>
    <row r="4294">
      <c r="A4294" t="n">
        <v>209731</v>
      </c>
      <c r="B4294" t="n">
        <v>122</v>
      </c>
      <c r="C4294" t="inlineStr">
        <is>
          <t>Arcos</t>
        </is>
      </c>
      <c r="D4294" t="inlineStr">
        <is>
          <t>CECILIA TSUYACO ARAKI SILVA LTDA</t>
        </is>
      </c>
      <c r="E4294" t="inlineStr">
        <is>
          <t>386478</t>
        </is>
      </c>
      <c r="F4294" s="550" t="n">
        <v>46059</v>
      </c>
      <c r="G4294" t="n">
        <v>19505</v>
      </c>
      <c r="H4294" t="inlineStr">
        <is>
          <t>ALFACE AMERICANA KG</t>
        </is>
      </c>
      <c r="I4294" t="inlineStr">
        <is>
          <t>ALIMENTOS</t>
        </is>
      </c>
      <c r="J4294" t="n">
        <v>1</v>
      </c>
      <c r="K4294" t="inlineStr">
        <is>
          <t>KG</t>
        </is>
      </c>
      <c r="L4294" t="n">
        <v>13</v>
      </c>
      <c r="M4294" t="n">
        <v>13</v>
      </c>
      <c r="N4294" t="inlineStr">
        <is>
          <t>ALIMENTOS</t>
        </is>
      </c>
      <c r="O4294" t="inlineStr">
        <is>
          <t>02/2026</t>
        </is>
      </c>
    </row>
    <row r="4295">
      <c r="A4295" t="n">
        <v>209731</v>
      </c>
      <c r="B4295" t="n">
        <v>122</v>
      </c>
      <c r="C4295" t="inlineStr">
        <is>
          <t>Arcos</t>
        </is>
      </c>
      <c r="D4295" t="inlineStr">
        <is>
          <t>CECILIA TSUYACO ARAKI SILVA LTDA</t>
        </is>
      </c>
      <c r="E4295" t="inlineStr">
        <is>
          <t>386478</t>
        </is>
      </c>
      <c r="F4295" s="550" t="n">
        <v>46059</v>
      </c>
      <c r="G4295" t="n">
        <v>19488</v>
      </c>
      <c r="H4295" t="inlineStr">
        <is>
          <t>CEBOLINHA KG</t>
        </is>
      </c>
      <c r="I4295" t="inlineStr">
        <is>
          <t>ALIMENTOS</t>
        </is>
      </c>
      <c r="J4295" t="n">
        <v>0.8</v>
      </c>
      <c r="K4295" t="inlineStr">
        <is>
          <t>KG</t>
        </is>
      </c>
      <c r="L4295" t="n">
        <v>9.6</v>
      </c>
      <c r="M4295" t="n">
        <v>12</v>
      </c>
      <c r="N4295" t="inlineStr">
        <is>
          <t>ALIMENTOS</t>
        </is>
      </c>
      <c r="O4295" t="inlineStr">
        <is>
          <t>02/2026</t>
        </is>
      </c>
    </row>
    <row r="4296">
      <c r="A4296" t="n">
        <v>209731</v>
      </c>
      <c r="B4296" t="n">
        <v>122</v>
      </c>
      <c r="C4296" t="inlineStr">
        <is>
          <t>Arcos</t>
        </is>
      </c>
      <c r="D4296" t="inlineStr">
        <is>
          <t>CECILIA TSUYACO ARAKI SILVA LTDA</t>
        </is>
      </c>
      <c r="E4296" t="inlineStr">
        <is>
          <t>386478</t>
        </is>
      </c>
      <c r="F4296" s="550" t="n">
        <v>46059</v>
      </c>
      <c r="G4296" t="n">
        <v>19498</v>
      </c>
      <c r="H4296" t="inlineStr">
        <is>
          <t>ALFACE ROMANA KG</t>
        </is>
      </c>
      <c r="I4296" t="inlineStr">
        <is>
          <t>ALIMENTOS</t>
        </is>
      </c>
      <c r="J4296" t="n">
        <v>1</v>
      </c>
      <c r="K4296" t="inlineStr">
        <is>
          <t>KG</t>
        </is>
      </c>
      <c r="L4296" t="n">
        <v>14</v>
      </c>
      <c r="M4296" t="n">
        <v>14</v>
      </c>
      <c r="N4296" t="inlineStr">
        <is>
          <t>ALIMENTOS</t>
        </is>
      </c>
      <c r="O4296" t="inlineStr">
        <is>
          <t>02/2026</t>
        </is>
      </c>
    </row>
    <row r="4297">
      <c r="A4297" t="n">
        <v>209731</v>
      </c>
      <c r="B4297" t="n">
        <v>122</v>
      </c>
      <c r="C4297" t="inlineStr">
        <is>
          <t>Arcos</t>
        </is>
      </c>
      <c r="D4297" t="inlineStr">
        <is>
          <t>CECILIA TSUYACO ARAKI SILVA LTDA</t>
        </is>
      </c>
      <c r="E4297" t="inlineStr">
        <is>
          <t>386478</t>
        </is>
      </c>
      <c r="F4297" s="550" t="n">
        <v>46059</v>
      </c>
      <c r="G4297" t="n">
        <v>19476</v>
      </c>
      <c r="H4297" t="inlineStr">
        <is>
          <t>MANJERICAO KG</t>
        </is>
      </c>
      <c r="I4297" t="inlineStr">
        <is>
          <t>ALIMENTOS</t>
        </is>
      </c>
      <c r="J4297" t="n">
        <v>0.3</v>
      </c>
      <c r="K4297" t="inlineStr">
        <is>
          <t>KG</t>
        </is>
      </c>
      <c r="L4297" t="n">
        <v>18</v>
      </c>
      <c r="M4297" t="n">
        <v>60</v>
      </c>
      <c r="N4297" t="inlineStr">
        <is>
          <t>ALIMENTOS</t>
        </is>
      </c>
      <c r="O4297" t="inlineStr">
        <is>
          <t>02/2026</t>
        </is>
      </c>
    </row>
    <row r="4298">
      <c r="A4298" t="n">
        <v>209731</v>
      </c>
      <c r="B4298" t="n">
        <v>122</v>
      </c>
      <c r="C4298" t="inlineStr">
        <is>
          <t>Arcos</t>
        </is>
      </c>
      <c r="D4298" t="inlineStr">
        <is>
          <t>CECILIA TSUYACO ARAKI SILVA LTDA</t>
        </is>
      </c>
      <c r="E4298" t="inlineStr">
        <is>
          <t>386478</t>
        </is>
      </c>
      <c r="F4298" s="550" t="n">
        <v>46059</v>
      </c>
      <c r="G4298" t="n">
        <v>19558</v>
      </c>
      <c r="H4298" t="inlineStr">
        <is>
          <t>QUIABO KG</t>
        </is>
      </c>
      <c r="I4298" t="inlineStr">
        <is>
          <t>ALIMENTOS</t>
        </is>
      </c>
      <c r="J4298" t="n">
        <v>0.6</v>
      </c>
      <c r="K4298" t="inlineStr">
        <is>
          <t>KG</t>
        </is>
      </c>
      <c r="L4298" t="n">
        <v>9</v>
      </c>
      <c r="M4298" t="n">
        <v>15</v>
      </c>
      <c r="N4298" t="inlineStr">
        <is>
          <t>ALIMENTOS</t>
        </is>
      </c>
      <c r="O4298" t="inlineStr">
        <is>
          <t>02/2026</t>
        </is>
      </c>
    </row>
    <row r="4299">
      <c r="A4299" t="n">
        <v>209731</v>
      </c>
      <c r="B4299" t="n">
        <v>122</v>
      </c>
      <c r="C4299" t="inlineStr">
        <is>
          <t>Arcos</t>
        </is>
      </c>
      <c r="D4299" t="inlineStr">
        <is>
          <t>CECILIA TSUYACO ARAKI SILVA LTDA</t>
        </is>
      </c>
      <c r="E4299" t="inlineStr">
        <is>
          <t>386478</t>
        </is>
      </c>
      <c r="F4299" s="550" t="n">
        <v>46059</v>
      </c>
      <c r="G4299" t="n">
        <v>23113</v>
      </c>
      <c r="H4299" t="inlineStr">
        <is>
          <t>SALSA KG</t>
        </is>
      </c>
      <c r="I4299" t="inlineStr">
        <is>
          <t>ALIMENTOS</t>
        </is>
      </c>
      <c r="J4299" t="n">
        <v>0.8</v>
      </c>
      <c r="K4299" t="inlineStr">
        <is>
          <t>KG</t>
        </is>
      </c>
      <c r="L4299" t="n">
        <v>6.4</v>
      </c>
      <c r="M4299" t="n">
        <v>8</v>
      </c>
      <c r="N4299" t="inlineStr">
        <is>
          <t>ALIMENTOS</t>
        </is>
      </c>
      <c r="O4299" t="inlineStr">
        <is>
          <t>02/2026</t>
        </is>
      </c>
    </row>
    <row r="4300">
      <c r="A4300" t="n">
        <v>209731</v>
      </c>
      <c r="B4300" t="n">
        <v>122</v>
      </c>
      <c r="C4300" t="inlineStr">
        <is>
          <t>Arcos</t>
        </is>
      </c>
      <c r="D4300" t="inlineStr">
        <is>
          <t>CECILIA TSUYACO ARAKI SILVA LTDA</t>
        </is>
      </c>
      <c r="E4300" t="inlineStr">
        <is>
          <t>386478</t>
        </is>
      </c>
      <c r="F4300" s="550" t="n">
        <v>46059</v>
      </c>
      <c r="G4300" t="n">
        <v>23359</v>
      </c>
      <c r="H4300" t="inlineStr">
        <is>
          <t>LIMAO TAHITI KG</t>
        </is>
      </c>
      <c r="I4300" t="inlineStr">
        <is>
          <t>ALIMENTOS</t>
        </is>
      </c>
      <c r="J4300" t="n">
        <v>10</v>
      </c>
      <c r="K4300" t="inlineStr">
        <is>
          <t>KG</t>
        </is>
      </c>
      <c r="L4300" t="n">
        <v>23.5</v>
      </c>
      <c r="M4300" t="n">
        <v>2.35</v>
      </c>
      <c r="N4300" t="inlineStr">
        <is>
          <t>ALIMENTOS</t>
        </is>
      </c>
      <c r="O4300" t="inlineStr">
        <is>
          <t>02/2026</t>
        </is>
      </c>
    </row>
    <row r="4301">
      <c r="A4301" t="n">
        <v>209731</v>
      </c>
      <c r="B4301" t="n">
        <v>122</v>
      </c>
      <c r="C4301" t="inlineStr">
        <is>
          <t>Arcos</t>
        </is>
      </c>
      <c r="D4301" t="inlineStr">
        <is>
          <t>CECILIA TSUYACO ARAKI SILVA LTDA</t>
        </is>
      </c>
      <c r="E4301" t="inlineStr">
        <is>
          <t>386478</t>
        </is>
      </c>
      <c r="F4301" s="550" t="n">
        <v>46059</v>
      </c>
      <c r="G4301" t="n">
        <v>23361</v>
      </c>
      <c r="H4301" t="inlineStr">
        <is>
          <t>LARANJA PERA KG</t>
        </is>
      </c>
      <c r="I4301" t="inlineStr">
        <is>
          <t>ALIMENTOS</t>
        </is>
      </c>
      <c r="J4301" t="n">
        <v>20</v>
      </c>
      <c r="K4301" t="inlineStr">
        <is>
          <t>KG</t>
        </is>
      </c>
      <c r="L4301" t="n">
        <v>60</v>
      </c>
      <c r="M4301" t="n">
        <v>3</v>
      </c>
      <c r="N4301" t="inlineStr">
        <is>
          <t>ALIMENTOS</t>
        </is>
      </c>
      <c r="O4301" t="inlineStr">
        <is>
          <t>02/2026</t>
        </is>
      </c>
    </row>
    <row r="4302">
      <c r="A4302" t="n">
        <v>209731</v>
      </c>
      <c r="B4302" t="n">
        <v>122</v>
      </c>
      <c r="C4302" t="inlineStr">
        <is>
          <t>Arcos</t>
        </is>
      </c>
      <c r="D4302" t="inlineStr">
        <is>
          <t>CECILIA TSUYACO ARAKI SILVA LTDA</t>
        </is>
      </c>
      <c r="E4302" t="inlineStr">
        <is>
          <t>386478</t>
        </is>
      </c>
      <c r="F4302" s="550" t="n">
        <v>46059</v>
      </c>
      <c r="G4302" t="n">
        <v>23198</v>
      </c>
      <c r="H4302" t="inlineStr">
        <is>
          <t>PIMENTAO VERMELHO KG</t>
        </is>
      </c>
      <c r="I4302" t="inlineStr">
        <is>
          <t>ALIMENTOS</t>
        </is>
      </c>
      <c r="J4302" t="n">
        <v>1</v>
      </c>
      <c r="K4302" t="inlineStr">
        <is>
          <t>KG</t>
        </is>
      </c>
      <c r="L4302" t="n">
        <v>16</v>
      </c>
      <c r="M4302" t="n">
        <v>16</v>
      </c>
      <c r="N4302" t="inlineStr">
        <is>
          <t>ALIMENTOS</t>
        </is>
      </c>
      <c r="O4302" t="inlineStr">
        <is>
          <t>02/2026</t>
        </is>
      </c>
    </row>
    <row r="4303">
      <c r="A4303" t="n">
        <v>209731</v>
      </c>
      <c r="B4303" t="n">
        <v>122</v>
      </c>
      <c r="C4303" t="inlineStr">
        <is>
          <t>Arcos</t>
        </is>
      </c>
      <c r="D4303" t="inlineStr">
        <is>
          <t>CECILIA TSUYACO ARAKI SILVA LTDA</t>
        </is>
      </c>
      <c r="E4303" t="inlineStr">
        <is>
          <t>386478</t>
        </is>
      </c>
      <c r="F4303" s="550" t="n">
        <v>46059</v>
      </c>
      <c r="G4303" t="n">
        <v>23236</v>
      </c>
      <c r="H4303" t="inlineStr">
        <is>
          <t>COUVE MANTEIGA KG</t>
        </is>
      </c>
      <c r="I4303" t="inlineStr">
        <is>
          <t>ALIMENTOS</t>
        </is>
      </c>
      <c r="J4303" t="n">
        <v>1.2</v>
      </c>
      <c r="K4303" t="inlineStr">
        <is>
          <t>KG</t>
        </is>
      </c>
      <c r="L4303" t="n">
        <v>7.2</v>
      </c>
      <c r="M4303" t="n">
        <v>6</v>
      </c>
      <c r="N4303" t="inlineStr">
        <is>
          <t>ALIMENTOS</t>
        </is>
      </c>
      <c r="O4303" t="inlineStr">
        <is>
          <t>02/2026</t>
        </is>
      </c>
    </row>
    <row r="4304">
      <c r="A4304" t="n">
        <v>209731</v>
      </c>
      <c r="B4304" t="n">
        <v>122</v>
      </c>
      <c r="C4304" t="inlineStr">
        <is>
          <t>Arcos</t>
        </is>
      </c>
      <c r="D4304" t="inlineStr">
        <is>
          <t>CECILIA TSUYACO ARAKI SILVA LTDA</t>
        </is>
      </c>
      <c r="E4304" t="inlineStr">
        <is>
          <t>386478</t>
        </is>
      </c>
      <c r="F4304" s="550" t="n">
        <v>46059</v>
      </c>
      <c r="G4304" t="n">
        <v>23095</v>
      </c>
      <c r="H4304" t="inlineStr">
        <is>
          <t>OVO CAIPIRA UN</t>
        </is>
      </c>
      <c r="I4304" t="inlineStr">
        <is>
          <t>ALIMENTOS</t>
        </is>
      </c>
      <c r="J4304" t="n">
        <v>100</v>
      </c>
      <c r="K4304" t="inlineStr">
        <is>
          <t>UN</t>
        </is>
      </c>
      <c r="L4304" t="n">
        <v>95</v>
      </c>
      <c r="M4304" t="n">
        <v>0.95</v>
      </c>
      <c r="N4304" t="inlineStr">
        <is>
          <t>ALIMENTOS</t>
        </is>
      </c>
      <c r="O4304" t="inlineStr">
        <is>
          <t>02/2026</t>
        </is>
      </c>
    </row>
    <row r="4305">
      <c r="A4305" t="n">
        <v>209731</v>
      </c>
      <c r="B4305" t="n">
        <v>122</v>
      </c>
      <c r="C4305" t="inlineStr">
        <is>
          <t>Arcos</t>
        </is>
      </c>
      <c r="D4305" t="inlineStr">
        <is>
          <t>CECILIA TSUYACO ARAKI SILVA LTDA</t>
        </is>
      </c>
      <c r="E4305" t="inlineStr">
        <is>
          <t>386478</t>
        </is>
      </c>
      <c r="F4305" s="550" t="n">
        <v>46059</v>
      </c>
      <c r="G4305" t="n">
        <v>19472</v>
      </c>
      <c r="H4305" t="inlineStr">
        <is>
          <t>RUCULA KG</t>
        </is>
      </c>
      <c r="I4305" t="inlineStr">
        <is>
          <t>ALIMENTOS</t>
        </is>
      </c>
      <c r="J4305" t="n">
        <v>1</v>
      </c>
      <c r="K4305" t="inlineStr">
        <is>
          <t>KG</t>
        </is>
      </c>
      <c r="L4305" t="n">
        <v>27</v>
      </c>
      <c r="M4305" t="n">
        <v>27</v>
      </c>
      <c r="N4305" t="inlineStr">
        <is>
          <t>ALIMENTOS</t>
        </is>
      </c>
      <c r="O4305" t="inlineStr">
        <is>
          <t>02/2026</t>
        </is>
      </c>
    </row>
    <row r="4306">
      <c r="A4306" t="n">
        <v>208805</v>
      </c>
      <c r="B4306" t="n">
        <v>122</v>
      </c>
      <c r="C4306" t="inlineStr">
        <is>
          <t>Arcos</t>
        </is>
      </c>
      <c r="D4306" t="inlineStr">
        <is>
          <t xml:space="preserve">EDUARDO TAKESHI MURANAKA </t>
        </is>
      </c>
      <c r="E4306" t="inlineStr">
        <is>
          <t>260711033</t>
        </is>
      </c>
      <c r="F4306" s="550" t="n">
        <v>46065</v>
      </c>
      <c r="G4306" t="n">
        <v>28220</v>
      </c>
      <c r="H4306" t="inlineStr">
        <is>
          <t>COGUMELO PARIS MURANAKA KG</t>
        </is>
      </c>
      <c r="I4306" t="inlineStr">
        <is>
          <t>ALIMENTOS</t>
        </is>
      </c>
      <c r="J4306" t="n">
        <v>5</v>
      </c>
      <c r="K4306" t="inlineStr">
        <is>
          <t>KG</t>
        </is>
      </c>
      <c r="L4306" t="n">
        <v>150</v>
      </c>
      <c r="M4306" t="n">
        <v>30</v>
      </c>
      <c r="N4306" t="inlineStr">
        <is>
          <t>ALIMENTOS</t>
        </is>
      </c>
      <c r="O4306" t="inlineStr">
        <is>
          <t>02/2026</t>
        </is>
      </c>
    </row>
    <row r="4307">
      <c r="A4307" t="n">
        <v>208805</v>
      </c>
      <c r="B4307" t="n">
        <v>122</v>
      </c>
      <c r="C4307" t="inlineStr">
        <is>
          <t>Arcos</t>
        </is>
      </c>
      <c r="D4307" t="inlineStr">
        <is>
          <t xml:space="preserve">EDUARDO TAKESHI MURANAKA </t>
        </is>
      </c>
      <c r="E4307" t="inlineStr">
        <is>
          <t>260711033</t>
        </is>
      </c>
      <c r="F4307" s="550" t="n">
        <v>46065</v>
      </c>
      <c r="G4307" t="n">
        <v>28221</v>
      </c>
      <c r="H4307" t="inlineStr">
        <is>
          <t>COGUMELO PORTO BELLO MURANAKA KG</t>
        </is>
      </c>
      <c r="I4307" t="inlineStr">
        <is>
          <t>ALIMENTOS</t>
        </is>
      </c>
      <c r="J4307" t="n">
        <v>5</v>
      </c>
      <c r="K4307" t="inlineStr">
        <is>
          <t>KG</t>
        </is>
      </c>
      <c r="L4307" t="n">
        <v>190</v>
      </c>
      <c r="M4307" t="n">
        <v>38</v>
      </c>
      <c r="N4307" t="inlineStr">
        <is>
          <t>ALIMENTOS</t>
        </is>
      </c>
      <c r="O4307" t="inlineStr">
        <is>
          <t>02/2026</t>
        </is>
      </c>
    </row>
    <row r="4308">
      <c r="A4308" t="n">
        <v>208805</v>
      </c>
      <c r="B4308" t="n">
        <v>122</v>
      </c>
      <c r="C4308" t="inlineStr">
        <is>
          <t>Arcos</t>
        </is>
      </c>
      <c r="D4308" t="inlineStr">
        <is>
          <t xml:space="preserve">EDUARDO TAKESHI MURANAKA </t>
        </is>
      </c>
      <c r="E4308" t="inlineStr">
        <is>
          <t>260711033</t>
        </is>
      </c>
      <c r="F4308" s="550" t="n">
        <v>46065</v>
      </c>
      <c r="G4308" t="n">
        <v>28222</v>
      </c>
      <c r="H4308" t="inlineStr">
        <is>
          <t>COGUMELO SHIITAKE MURANAKA KG</t>
        </is>
      </c>
      <c r="I4308" t="inlineStr">
        <is>
          <t>ALIMENTOS</t>
        </is>
      </c>
      <c r="J4308" t="n">
        <v>5</v>
      </c>
      <c r="K4308" t="inlineStr">
        <is>
          <t>KG</t>
        </is>
      </c>
      <c r="L4308" t="n">
        <v>210</v>
      </c>
      <c r="M4308" t="n">
        <v>42</v>
      </c>
      <c r="N4308" t="inlineStr">
        <is>
          <t>ALIMENTOS</t>
        </is>
      </c>
      <c r="O4308" t="inlineStr">
        <is>
          <t>02/2026</t>
        </is>
      </c>
    </row>
    <row r="4309">
      <c r="A4309" t="n">
        <v>208803</v>
      </c>
      <c r="B4309" t="n">
        <v>122</v>
      </c>
      <c r="C4309" t="inlineStr">
        <is>
          <t>Arcos</t>
        </is>
      </c>
      <c r="D4309" t="inlineStr">
        <is>
          <t>GCT COMERCIO DE PRODUTOS ALIMENTICIOS LTDA</t>
        </is>
      </c>
      <c r="E4309" t="inlineStr">
        <is>
          <t>9722</t>
        </is>
      </c>
      <c r="F4309" s="550" t="n">
        <v>46065</v>
      </c>
      <c r="G4309" t="n">
        <v>27340</v>
      </c>
      <c r="H4309" t="inlineStr">
        <is>
          <t>GELO RETANGULO 50X65MM C/25 UN YCECODE</t>
        </is>
      </c>
      <c r="I4309" t="inlineStr">
        <is>
          <t>BEBIDAS</t>
        </is>
      </c>
      <c r="J4309" t="n">
        <v>10</v>
      </c>
      <c r="K4309" t="inlineStr">
        <is>
          <t>PC</t>
        </is>
      </c>
      <c r="L4309" t="n">
        <v>536.2</v>
      </c>
      <c r="M4309" t="n">
        <v>53.62</v>
      </c>
      <c r="N4309" t="inlineStr">
        <is>
          <t>BEBIDAS</t>
        </is>
      </c>
      <c r="O4309" t="inlineStr">
        <is>
          <t>02/2026</t>
        </is>
      </c>
    </row>
    <row r="4310">
      <c r="A4310" t="n">
        <v>208803</v>
      </c>
      <c r="B4310" t="n">
        <v>122</v>
      </c>
      <c r="C4310" t="inlineStr">
        <is>
          <t>Arcos</t>
        </is>
      </c>
      <c r="D4310" t="inlineStr">
        <is>
          <t>GCT COMERCIO DE PRODUTOS ALIMENTICIOS LTDA</t>
        </is>
      </c>
      <c r="E4310" t="inlineStr">
        <is>
          <t>9722</t>
        </is>
      </c>
      <c r="F4310" s="550" t="n">
        <v>46065</v>
      </c>
      <c r="G4310" t="n">
        <v>28315</v>
      </c>
      <c r="H4310" t="inlineStr">
        <is>
          <t>GELO COLLINS 35X120 C/18 UN YCECODE</t>
        </is>
      </c>
      <c r="I4310" t="inlineStr">
        <is>
          <t>BEBIDAS</t>
        </is>
      </c>
      <c r="J4310" t="n">
        <v>14</v>
      </c>
      <c r="K4310" t="inlineStr">
        <is>
          <t>PC</t>
        </is>
      </c>
      <c r="L4310" t="n">
        <v>609.84</v>
      </c>
      <c r="M4310" t="n">
        <v>43.56</v>
      </c>
      <c r="N4310" t="inlineStr">
        <is>
          <t>BEBIDAS</t>
        </is>
      </c>
      <c r="O4310" t="inlineStr">
        <is>
          <t>02/2026</t>
        </is>
      </c>
    </row>
    <row r="4311">
      <c r="A4311" t="n">
        <v>208791</v>
      </c>
      <c r="B4311" t="n">
        <v>122</v>
      </c>
      <c r="C4311" t="inlineStr">
        <is>
          <t>Arcos</t>
        </is>
      </c>
      <c r="D4311" t="inlineStr">
        <is>
          <t xml:space="preserve">EDUARDO TAKESHI MURANAKA </t>
        </is>
      </c>
      <c r="E4311" t="inlineStr">
        <is>
          <t>260711033</t>
        </is>
      </c>
      <c r="F4311" s="550" t="n">
        <v>46065</v>
      </c>
      <c r="G4311" t="n">
        <v>28220</v>
      </c>
      <c r="H4311" t="inlineStr">
        <is>
          <t>COGUMELO PARIS MURANAKA KG</t>
        </is>
      </c>
      <c r="I4311" t="inlineStr">
        <is>
          <t>ALIMENTOS</t>
        </is>
      </c>
      <c r="J4311" t="n">
        <v>5</v>
      </c>
      <c r="K4311" t="inlineStr">
        <is>
          <t>KG</t>
        </is>
      </c>
      <c r="L4311" t="n">
        <v>150</v>
      </c>
      <c r="M4311" t="n">
        <v>30</v>
      </c>
      <c r="N4311" t="inlineStr">
        <is>
          <t>ALIMENTOS</t>
        </is>
      </c>
      <c r="O4311" t="inlineStr">
        <is>
          <t>02/2026</t>
        </is>
      </c>
    </row>
    <row r="4312">
      <c r="A4312" t="n">
        <v>208791</v>
      </c>
      <c r="B4312" t="n">
        <v>122</v>
      </c>
      <c r="C4312" t="inlineStr">
        <is>
          <t>Arcos</t>
        </is>
      </c>
      <c r="D4312" t="inlineStr">
        <is>
          <t xml:space="preserve">EDUARDO TAKESHI MURANAKA </t>
        </is>
      </c>
      <c r="E4312" t="inlineStr">
        <is>
          <t>260711033</t>
        </is>
      </c>
      <c r="F4312" s="550" t="n">
        <v>46065</v>
      </c>
      <c r="G4312" t="n">
        <v>28221</v>
      </c>
      <c r="H4312" t="inlineStr">
        <is>
          <t>COGUMELO PORTO BELLO MURANAKA KG</t>
        </is>
      </c>
      <c r="I4312" t="inlineStr">
        <is>
          <t>ALIMENTOS</t>
        </is>
      </c>
      <c r="J4312" t="n">
        <v>5</v>
      </c>
      <c r="K4312" t="inlineStr">
        <is>
          <t>KG</t>
        </is>
      </c>
      <c r="L4312" t="n">
        <v>190</v>
      </c>
      <c r="M4312" t="n">
        <v>38</v>
      </c>
      <c r="N4312" t="inlineStr">
        <is>
          <t>ALIMENTOS</t>
        </is>
      </c>
      <c r="O4312" t="inlineStr">
        <is>
          <t>02/2026</t>
        </is>
      </c>
    </row>
    <row r="4313">
      <c r="A4313" t="n">
        <v>208791</v>
      </c>
      <c r="B4313" t="n">
        <v>122</v>
      </c>
      <c r="C4313" t="inlineStr">
        <is>
          <t>Arcos</t>
        </is>
      </c>
      <c r="D4313" t="inlineStr">
        <is>
          <t xml:space="preserve">EDUARDO TAKESHI MURANAKA </t>
        </is>
      </c>
      <c r="E4313" t="inlineStr">
        <is>
          <t>260711033</t>
        </is>
      </c>
      <c r="F4313" s="550" t="n">
        <v>46065</v>
      </c>
      <c r="G4313" t="n">
        <v>28222</v>
      </c>
      <c r="H4313" t="inlineStr">
        <is>
          <t>COGUMELO SHIITAKE MURANAKA KG</t>
        </is>
      </c>
      <c r="I4313" t="inlineStr">
        <is>
          <t>ALIMENTOS</t>
        </is>
      </c>
      <c r="J4313" t="n">
        <v>5</v>
      </c>
      <c r="K4313" t="inlineStr">
        <is>
          <t>KG</t>
        </is>
      </c>
      <c r="L4313" t="n">
        <v>210</v>
      </c>
      <c r="M4313" t="n">
        <v>42</v>
      </c>
      <c r="N4313" t="inlineStr">
        <is>
          <t>ALIMENTOS</t>
        </is>
      </c>
      <c r="O4313" t="inlineStr">
        <is>
          <t>02/2026</t>
        </is>
      </c>
    </row>
    <row r="4314">
      <c r="A4314" t="n">
        <v>208728</v>
      </c>
      <c r="B4314" t="n">
        <v>122</v>
      </c>
      <c r="C4314" t="inlineStr">
        <is>
          <t>Arcos</t>
        </is>
      </c>
      <c r="D4314" t="inlineStr">
        <is>
          <t>MEXBRA ALIMENTOS LTDA</t>
        </is>
      </c>
      <c r="E4314" t="inlineStr">
        <is>
          <t>3912</t>
        </is>
      </c>
      <c r="F4314" s="550" t="n">
        <v>46064</v>
      </c>
      <c r="G4314" t="n">
        <v>26586</v>
      </c>
      <c r="H4314" t="inlineStr">
        <is>
          <t>TORTILHA DE MILHO DE 11CM C/50 UN</t>
        </is>
      </c>
      <c r="I4314" t="inlineStr">
        <is>
          <t>ALIMENTOS</t>
        </is>
      </c>
      <c r="J4314" t="n">
        <v>2</v>
      </c>
      <c r="K4314" t="inlineStr">
        <is>
          <t>CX</t>
        </is>
      </c>
      <c r="L4314" t="n">
        <v>650</v>
      </c>
      <c r="M4314" t="n">
        <v>325</v>
      </c>
      <c r="N4314" t="inlineStr">
        <is>
          <t>ALIMENTOS</t>
        </is>
      </c>
      <c r="O4314" t="inlineStr">
        <is>
          <t>02/2026</t>
        </is>
      </c>
    </row>
    <row r="4315">
      <c r="A4315" t="n">
        <v>208724</v>
      </c>
      <c r="B4315" t="n">
        <v>122</v>
      </c>
      <c r="C4315" t="inlineStr">
        <is>
          <t>Arcos</t>
        </is>
      </c>
      <c r="D4315" t="inlineStr">
        <is>
          <t>NA MORADA INDÚSTRIA E COMÉRCIO LTDA</t>
        </is>
      </c>
      <c r="E4315" t="inlineStr">
        <is>
          <t>289908</t>
        </is>
      </c>
      <c r="F4315" s="550" t="n">
        <v>46063</v>
      </c>
      <c r="G4315" t="n">
        <v>19370</v>
      </c>
      <c r="H4315" t="inlineStr">
        <is>
          <t>QUEIJO CAMEMBERT SERRA DAS ANTAS CX 1,680KG C/12 DE 140G KG</t>
        </is>
      </c>
      <c r="I4315" t="inlineStr">
        <is>
          <t>ALIMENTOS</t>
        </is>
      </c>
      <c r="J4315" t="n">
        <v>19.92</v>
      </c>
      <c r="K4315" t="inlineStr">
        <is>
          <t>KG</t>
        </is>
      </c>
      <c r="L4315" t="n">
        <v>1888.42</v>
      </c>
      <c r="M4315" t="n">
        <v>94.800201</v>
      </c>
      <c r="N4315" t="inlineStr">
        <is>
          <t>ALIMENTOS</t>
        </is>
      </c>
      <c r="O4315" t="inlineStr">
        <is>
          <t>02/2026</t>
        </is>
      </c>
    </row>
    <row r="4316">
      <c r="A4316" t="n">
        <v>208724</v>
      </c>
      <c r="B4316" t="n">
        <v>122</v>
      </c>
      <c r="C4316" t="inlineStr">
        <is>
          <t>Arcos</t>
        </is>
      </c>
      <c r="D4316" t="inlineStr">
        <is>
          <t>NA MORADA INDÚSTRIA E COMÉRCIO LTDA</t>
        </is>
      </c>
      <c r="E4316" t="inlineStr">
        <is>
          <t>289908</t>
        </is>
      </c>
      <c r="F4316" s="550" t="n">
        <v>46063</v>
      </c>
      <c r="G4316" t="n">
        <v>25868</v>
      </c>
      <c r="H4316" t="inlineStr">
        <is>
          <t>QUEIJO GORGONZOLA DOLCE SERRA DAS ANTAS KG</t>
        </is>
      </c>
      <c r="I4316" t="inlineStr">
        <is>
          <t>ALIMENTOS</t>
        </is>
      </c>
      <c r="J4316" t="n">
        <v>1.41</v>
      </c>
      <c r="K4316" t="inlineStr">
        <is>
          <t>KG</t>
        </is>
      </c>
      <c r="L4316" t="n">
        <v>138.25</v>
      </c>
      <c r="M4316" t="n">
        <v>98.049645</v>
      </c>
      <c r="N4316" t="inlineStr">
        <is>
          <t>ALIMENTOS</t>
        </is>
      </c>
      <c r="O4316" t="inlineStr">
        <is>
          <t>02/2026</t>
        </is>
      </c>
    </row>
    <row r="4317">
      <c r="A4317" t="n">
        <v>208724</v>
      </c>
      <c r="B4317" t="n">
        <v>122</v>
      </c>
      <c r="C4317" t="inlineStr">
        <is>
          <t>Arcos</t>
        </is>
      </c>
      <c r="D4317" t="inlineStr">
        <is>
          <t>NA MORADA INDÚSTRIA E COMÉRCIO LTDA</t>
        </is>
      </c>
      <c r="E4317" t="inlineStr">
        <is>
          <t>289908</t>
        </is>
      </c>
      <c r="F4317" s="550" t="n">
        <v>46063</v>
      </c>
      <c r="G4317" t="n">
        <v>26596</v>
      </c>
      <c r="H4317" t="inlineStr">
        <is>
          <t>QUEIJO GORGONZOLA SERRA DAS ANTAS (PECAS DE 660G) KG</t>
        </is>
      </c>
      <c r="I4317" t="inlineStr">
        <is>
          <t>ALIMENTOS</t>
        </is>
      </c>
      <c r="J4317" t="n">
        <v>1.27</v>
      </c>
      <c r="K4317" t="inlineStr">
        <is>
          <t>KG</t>
        </is>
      </c>
      <c r="L4317" t="n">
        <v>127.25</v>
      </c>
      <c r="M4317" t="n">
        <v>100.19685</v>
      </c>
      <c r="N4317" t="inlineStr">
        <is>
          <t>ALIMENTOS</t>
        </is>
      </c>
      <c r="O4317" t="inlineStr">
        <is>
          <t>02/2026</t>
        </is>
      </c>
    </row>
    <row r="4318">
      <c r="A4318" t="n">
        <v>208721</v>
      </c>
      <c r="B4318" t="n">
        <v>122</v>
      </c>
      <c r="C4318" t="inlineStr">
        <is>
          <t>Arcos</t>
        </is>
      </c>
      <c r="D4318" t="inlineStr">
        <is>
          <t>FRONT BEBIDAS LTDA</t>
        </is>
      </c>
      <c r="E4318" t="inlineStr">
        <is>
          <t>791407</t>
        </is>
      </c>
      <c r="F4318" s="550" t="n">
        <v>46063</v>
      </c>
      <c r="G4318" t="n">
        <v>18097</v>
      </c>
      <c r="H4318" t="inlineStr">
        <is>
          <t>WHISKY TALISKER SINGLE MALT 10 ANOS 720ML</t>
        </is>
      </c>
      <c r="I4318" t="inlineStr">
        <is>
          <t>BEBIDAS</t>
        </is>
      </c>
      <c r="J4318" t="n">
        <v>1</v>
      </c>
      <c r="K4318" t="inlineStr">
        <is>
          <t>GR</t>
        </is>
      </c>
      <c r="L4318" t="n">
        <v>413.3</v>
      </c>
      <c r="M4318" t="n">
        <v>413.3</v>
      </c>
      <c r="N4318" t="inlineStr">
        <is>
          <t>BEBIDAS</t>
        </is>
      </c>
      <c r="O4318" t="inlineStr">
        <is>
          <t>02/2026</t>
        </is>
      </c>
    </row>
    <row r="4319">
      <c r="A4319" t="n">
        <v>208721</v>
      </c>
      <c r="B4319" t="n">
        <v>122</v>
      </c>
      <c r="C4319" t="inlineStr">
        <is>
          <t>Arcos</t>
        </is>
      </c>
      <c r="D4319" t="inlineStr">
        <is>
          <t>FRONT BEBIDAS LTDA</t>
        </is>
      </c>
      <c r="E4319" t="inlineStr">
        <is>
          <t>791407</t>
        </is>
      </c>
      <c r="F4319" s="550" t="n">
        <v>46063</v>
      </c>
      <c r="G4319" t="n">
        <v>18543</v>
      </c>
      <c r="H4319" t="inlineStr">
        <is>
          <t>APERITIVO CYNAR 900ML</t>
        </is>
      </c>
      <c r="I4319" t="inlineStr">
        <is>
          <t>BEBIDAS</t>
        </is>
      </c>
      <c r="J4319" t="n">
        <v>12</v>
      </c>
      <c r="K4319" t="inlineStr">
        <is>
          <t>GR</t>
        </is>
      </c>
      <c r="L4319" t="n">
        <v>248.4</v>
      </c>
      <c r="M4319" t="n">
        <v>20.7</v>
      </c>
      <c r="N4319" t="inlineStr">
        <is>
          <t>BEBIDAS</t>
        </is>
      </c>
      <c r="O4319" t="inlineStr">
        <is>
          <t>02/2026</t>
        </is>
      </c>
    </row>
    <row r="4320">
      <c r="A4320" t="n">
        <v>208721</v>
      </c>
      <c r="B4320" t="n">
        <v>122</v>
      </c>
      <c r="C4320" t="inlineStr">
        <is>
          <t>Arcos</t>
        </is>
      </c>
      <c r="D4320" t="inlineStr">
        <is>
          <t>FRONT BEBIDAS LTDA</t>
        </is>
      </c>
      <c r="E4320" t="inlineStr">
        <is>
          <t>791407</t>
        </is>
      </c>
      <c r="F4320" s="550" t="n">
        <v>46063</v>
      </c>
      <c r="G4320" t="n">
        <v>18353</v>
      </c>
      <c r="H4320" t="inlineStr">
        <is>
          <t>GIN TANQUERAY TEN 750ML</t>
        </is>
      </c>
      <c r="I4320" t="inlineStr">
        <is>
          <t>BEBIDAS</t>
        </is>
      </c>
      <c r="J4320" t="n">
        <v>12</v>
      </c>
      <c r="K4320" t="inlineStr">
        <is>
          <t>GR</t>
        </is>
      </c>
      <c r="L4320" t="n">
        <v>1771.2</v>
      </c>
      <c r="M4320" t="n">
        <v>147.6</v>
      </c>
      <c r="N4320" t="inlineStr">
        <is>
          <t>BEBIDAS</t>
        </is>
      </c>
      <c r="O4320" t="inlineStr">
        <is>
          <t>02/2026</t>
        </is>
      </c>
    </row>
    <row r="4321">
      <c r="A4321" t="n">
        <v>208721</v>
      </c>
      <c r="B4321" t="n">
        <v>122</v>
      </c>
      <c r="C4321" t="inlineStr">
        <is>
          <t>Arcos</t>
        </is>
      </c>
      <c r="D4321" t="inlineStr">
        <is>
          <t>FRONT BEBIDAS LTDA</t>
        </is>
      </c>
      <c r="E4321" t="inlineStr">
        <is>
          <t>791407</t>
        </is>
      </c>
      <c r="F4321" s="550" t="n">
        <v>46063</v>
      </c>
      <c r="G4321" t="n">
        <v>18242</v>
      </c>
      <c r="H4321" t="inlineStr">
        <is>
          <t>TEQUILA DON JULIO BLANCO 750ML</t>
        </is>
      </c>
      <c r="I4321" t="inlineStr">
        <is>
          <t>BEBIDAS</t>
        </is>
      </c>
      <c r="J4321" t="n">
        <v>1</v>
      </c>
      <c r="K4321" t="inlineStr">
        <is>
          <t>GR</t>
        </is>
      </c>
      <c r="L4321" t="n">
        <v>225.6</v>
      </c>
      <c r="M4321" t="n">
        <v>225.6</v>
      </c>
      <c r="N4321" t="inlineStr">
        <is>
          <t>BEBIDAS</t>
        </is>
      </c>
      <c r="O4321" t="inlineStr">
        <is>
          <t>02/2026</t>
        </is>
      </c>
    </row>
    <row r="4322">
      <c r="A4322" t="n">
        <v>208710</v>
      </c>
      <c r="B4322" t="n">
        <v>122</v>
      </c>
      <c r="C4322" t="inlineStr">
        <is>
          <t>Arcos</t>
        </is>
      </c>
      <c r="D4322" t="inlineStr">
        <is>
          <t>BATARD PADARIA ARTESANAL LTDA</t>
        </is>
      </c>
      <c r="E4322" t="inlineStr">
        <is>
          <t>13278</t>
        </is>
      </c>
      <c r="F4322" s="550" t="n">
        <v>46065</v>
      </c>
      <c r="G4322" t="n">
        <v>19166</v>
      </c>
      <c r="H4322" t="inlineStr">
        <is>
          <t>BAGUETE DE GRAO LEVIAN FATIADO 590G UN</t>
        </is>
      </c>
      <c r="I4322" t="inlineStr">
        <is>
          <t>ALIMENTOS</t>
        </is>
      </c>
      <c r="J4322" t="n">
        <v>40</v>
      </c>
      <c r="K4322" t="inlineStr">
        <is>
          <t>UN</t>
        </is>
      </c>
      <c r="L4322" t="n">
        <v>814</v>
      </c>
      <c r="M4322" t="n">
        <v>20.35</v>
      </c>
      <c r="N4322" t="inlineStr">
        <is>
          <t>ALIMENTOS</t>
        </is>
      </c>
      <c r="O4322" t="inlineStr">
        <is>
          <t>02/2026</t>
        </is>
      </c>
    </row>
    <row r="4323">
      <c r="A4323" t="n">
        <v>208710</v>
      </c>
      <c r="B4323" t="n">
        <v>122</v>
      </c>
      <c r="C4323" t="inlineStr">
        <is>
          <t>Arcos</t>
        </is>
      </c>
      <c r="D4323" t="inlineStr">
        <is>
          <t>BATARD PADARIA ARTESANAL LTDA</t>
        </is>
      </c>
      <c r="E4323" t="inlineStr">
        <is>
          <t>13278</t>
        </is>
      </c>
      <c r="F4323" s="550" t="n">
        <v>46065</v>
      </c>
      <c r="G4323" t="n">
        <v>21372</v>
      </c>
      <c r="H4323" t="inlineStr">
        <is>
          <t>PAO BRIOCHE FORME C/ TAMPA UN</t>
        </is>
      </c>
      <c r="I4323" t="inlineStr">
        <is>
          <t>ALIMENTOS</t>
        </is>
      </c>
      <c r="J4323" t="n">
        <v>30</v>
      </c>
      <c r="K4323" t="inlineStr">
        <is>
          <t>UN</t>
        </is>
      </c>
      <c r="L4323" t="n">
        <v>930</v>
      </c>
      <c r="M4323" t="n">
        <v>31</v>
      </c>
      <c r="N4323" t="inlineStr">
        <is>
          <t>ALIMENTOS</t>
        </is>
      </c>
      <c r="O4323" t="inlineStr">
        <is>
          <t>02/2026</t>
        </is>
      </c>
    </row>
    <row r="4324">
      <c r="A4324" t="n">
        <v>208706</v>
      </c>
      <c r="B4324" t="n">
        <v>122</v>
      </c>
      <c r="C4324" t="inlineStr">
        <is>
          <t>Arcos</t>
        </is>
      </c>
      <c r="D4324" t="inlineStr">
        <is>
          <t>PSSS LTDA</t>
        </is>
      </c>
      <c r="E4324" t="inlineStr">
        <is>
          <t>3139</t>
        </is>
      </c>
      <c r="F4324" s="550" t="n">
        <v>46065</v>
      </c>
      <c r="G4324" t="n">
        <v>17455</v>
      </c>
      <c r="H4324" t="inlineStr">
        <is>
          <t>ETIQUETA PRODUCAO 63X50MM C/1000 PLASTIFICADA  UN</t>
        </is>
      </c>
      <c r="I4324" t="inlineStr">
        <is>
          <t>DESCARTAVEIS/HIGIENE E LIMPEZA</t>
        </is>
      </c>
      <c r="J4324" t="n">
        <v>20</v>
      </c>
      <c r="K4324" t="inlineStr">
        <is>
          <t>UN</t>
        </is>
      </c>
      <c r="L4324" t="n">
        <v>760</v>
      </c>
      <c r="M4324" t="n">
        <v>38</v>
      </c>
      <c r="N4324" t="inlineStr">
        <is>
          <t>DESCARTAVEIS</t>
        </is>
      </c>
      <c r="O4324" t="inlineStr">
        <is>
          <t>02/2026</t>
        </is>
      </c>
    </row>
    <row r="4325">
      <c r="A4325" t="n">
        <v>208706</v>
      </c>
      <c r="B4325" t="n">
        <v>122</v>
      </c>
      <c r="C4325" t="inlineStr">
        <is>
          <t>Arcos</t>
        </is>
      </c>
      <c r="D4325" t="inlineStr">
        <is>
          <t>PSSS LTDA</t>
        </is>
      </c>
      <c r="E4325" t="inlineStr">
        <is>
          <t>3139</t>
        </is>
      </c>
      <c r="F4325" s="550" t="n">
        <v>46065</v>
      </c>
      <c r="G4325" t="n">
        <v>17553</v>
      </c>
      <c r="H4325" t="inlineStr">
        <is>
          <t>CANUDO BIODEGRADAVEL JUMBO 9MM C/2000 UN</t>
        </is>
      </c>
      <c r="I4325" t="inlineStr">
        <is>
          <t>DESCARTAVEIS/HIGIENE E LIMPEZA</t>
        </is>
      </c>
      <c r="J4325" t="n">
        <v>10</v>
      </c>
      <c r="K4325" t="inlineStr">
        <is>
          <t>PC</t>
        </is>
      </c>
      <c r="L4325" t="n">
        <v>88</v>
      </c>
      <c r="M4325" t="n">
        <v>8.800000000000001</v>
      </c>
      <c r="N4325" t="inlineStr">
        <is>
          <t>DESCARTAVEIS</t>
        </is>
      </c>
      <c r="O4325" t="inlineStr">
        <is>
          <t>02/2026</t>
        </is>
      </c>
    </row>
    <row r="4326">
      <c r="A4326" t="n">
        <v>208706</v>
      </c>
      <c r="B4326" t="n">
        <v>122</v>
      </c>
      <c r="C4326" t="inlineStr">
        <is>
          <t>Arcos</t>
        </is>
      </c>
      <c r="D4326" t="inlineStr">
        <is>
          <t>PSSS LTDA</t>
        </is>
      </c>
      <c r="E4326" t="inlineStr">
        <is>
          <t>3139</t>
        </is>
      </c>
      <c r="F4326" s="550" t="n">
        <v>46065</v>
      </c>
      <c r="G4326" t="n">
        <v>17138</v>
      </c>
      <c r="H4326" t="inlineStr">
        <is>
          <t>RODO DE PLASTICO COM CABO CONDOR 40CM UN</t>
        </is>
      </c>
      <c r="I4326" t="inlineStr">
        <is>
          <t>DESCARTAVEIS/HIGIENE E LIMPEZA</t>
        </is>
      </c>
      <c r="J4326" t="n">
        <v>4</v>
      </c>
      <c r="K4326" t="inlineStr">
        <is>
          <t>UN</t>
        </is>
      </c>
      <c r="L4326" t="n">
        <v>42</v>
      </c>
      <c r="M4326" t="n">
        <v>10.5</v>
      </c>
      <c r="N4326" t="inlineStr">
        <is>
          <t>DESCARTAVEIS</t>
        </is>
      </c>
      <c r="O4326" t="inlineStr">
        <is>
          <t>02/2026</t>
        </is>
      </c>
    </row>
    <row r="4327">
      <c r="A4327" t="n">
        <v>208705</v>
      </c>
      <c r="B4327" t="n">
        <v>122</v>
      </c>
      <c r="C4327" t="inlineStr">
        <is>
          <t>Arcos</t>
        </is>
      </c>
      <c r="D4327" t="inlineStr">
        <is>
          <t>PSSS LTDA</t>
        </is>
      </c>
      <c r="E4327" t="inlineStr">
        <is>
          <t>3119</t>
        </is>
      </c>
      <c r="F4327" s="550" t="n">
        <v>46063</v>
      </c>
      <c r="G4327" t="n">
        <v>17437</v>
      </c>
      <c r="H4327" t="inlineStr">
        <is>
          <t>SACO ALVEJADO BRANCO 45X65 UN</t>
        </is>
      </c>
      <c r="I4327" t="inlineStr">
        <is>
          <t>DESCARTAVEIS/HIGIENE E LIMPEZA</t>
        </is>
      </c>
      <c r="J4327" t="n">
        <v>60</v>
      </c>
      <c r="K4327" t="inlineStr">
        <is>
          <t>UN</t>
        </is>
      </c>
      <c r="L4327" t="n">
        <v>150</v>
      </c>
      <c r="M4327" t="n">
        <v>2.5</v>
      </c>
      <c r="N4327" t="inlineStr">
        <is>
          <t>DESCARTAVEIS</t>
        </is>
      </c>
      <c r="O4327" t="inlineStr">
        <is>
          <t>02/2026</t>
        </is>
      </c>
    </row>
    <row r="4328">
      <c r="A4328" t="n">
        <v>208705</v>
      </c>
      <c r="B4328" t="n">
        <v>122</v>
      </c>
      <c r="C4328" t="inlineStr">
        <is>
          <t>Arcos</t>
        </is>
      </c>
      <c r="D4328" t="inlineStr">
        <is>
          <t>PSSS LTDA</t>
        </is>
      </c>
      <c r="E4328" t="inlineStr">
        <is>
          <t>3119</t>
        </is>
      </c>
      <c r="F4328" s="550" t="n">
        <v>46063</v>
      </c>
      <c r="G4328" t="n">
        <v>17409</v>
      </c>
      <c r="H4328" t="inlineStr">
        <is>
          <t>SACO CONFEITEIRO G HMVM 47X26CM C/50 UN</t>
        </is>
      </c>
      <c r="I4328" t="inlineStr">
        <is>
          <t>DESCARTAVEIS/HIGIENE E LIMPEZA</t>
        </is>
      </c>
      <c r="J4328" t="n">
        <v>5</v>
      </c>
      <c r="K4328" t="inlineStr">
        <is>
          <t>PC</t>
        </is>
      </c>
      <c r="L4328" t="n">
        <v>194</v>
      </c>
      <c r="M4328" t="n">
        <v>38.8</v>
      </c>
      <c r="N4328" t="inlineStr">
        <is>
          <t>DESCARTAVEIS</t>
        </is>
      </c>
      <c r="O4328" t="inlineStr">
        <is>
          <t>02/2026</t>
        </is>
      </c>
    </row>
    <row r="4329">
      <c r="A4329" t="n">
        <v>208705</v>
      </c>
      <c r="B4329" t="n">
        <v>122</v>
      </c>
      <c r="C4329" t="inlineStr">
        <is>
          <t>Arcos</t>
        </is>
      </c>
      <c r="D4329" t="inlineStr">
        <is>
          <t>PSSS LTDA</t>
        </is>
      </c>
      <c r="E4329" t="inlineStr">
        <is>
          <t>3119</t>
        </is>
      </c>
      <c r="F4329" s="550" t="n">
        <v>46063</v>
      </c>
      <c r="G4329" t="n">
        <v>17476</v>
      </c>
      <c r="H4329" t="inlineStr">
        <is>
          <t>LUVA LATEX P SEM TALCO C/100</t>
        </is>
      </c>
      <c r="I4329" t="inlineStr">
        <is>
          <t>UTENSILIOS</t>
        </is>
      </c>
      <c r="J4329" t="n">
        <v>3</v>
      </c>
      <c r="K4329" t="inlineStr">
        <is>
          <t>PC</t>
        </is>
      </c>
      <c r="L4329" t="n">
        <v>69</v>
      </c>
      <c r="M4329" t="n">
        <v>23</v>
      </c>
      <c r="N4329" t="inlineStr">
        <is>
          <t>DESCARTAVEIS</t>
        </is>
      </c>
      <c r="O4329" t="inlineStr">
        <is>
          <t>02/2026</t>
        </is>
      </c>
    </row>
    <row r="4330">
      <c r="A4330" t="n">
        <v>208705</v>
      </c>
      <c r="B4330" t="n">
        <v>122</v>
      </c>
      <c r="C4330" t="inlineStr">
        <is>
          <t>Arcos</t>
        </is>
      </c>
      <c r="D4330" t="inlineStr">
        <is>
          <t>PSSS LTDA</t>
        </is>
      </c>
      <c r="E4330" t="inlineStr">
        <is>
          <t>3119</t>
        </is>
      </c>
      <c r="F4330" s="550" t="n">
        <v>46063</v>
      </c>
      <c r="G4330" t="n">
        <v>17413</v>
      </c>
      <c r="H4330" t="inlineStr">
        <is>
          <t>PAPEL HIGIENICO INTER/ FOLHA DUPLA INOVATTA C/2400 FOLHAS</t>
        </is>
      </c>
      <c r="I4330" t="inlineStr">
        <is>
          <t>DESCARTAVEIS/HIGIENE E LIMPEZA</t>
        </is>
      </c>
      <c r="J4330" t="n">
        <v>6</v>
      </c>
      <c r="K4330" t="inlineStr">
        <is>
          <t>CX</t>
        </is>
      </c>
      <c r="L4330" t="n">
        <v>1380</v>
      </c>
      <c r="M4330" t="n">
        <v>230</v>
      </c>
      <c r="N4330" t="inlineStr">
        <is>
          <t>DESCARTAVEIS</t>
        </is>
      </c>
      <c r="O4330" t="inlineStr">
        <is>
          <t>02/2026</t>
        </is>
      </c>
    </row>
    <row r="4331">
      <c r="A4331" t="n">
        <v>208705</v>
      </c>
      <c r="B4331" t="n">
        <v>122</v>
      </c>
      <c r="C4331" t="inlineStr">
        <is>
          <t>Arcos</t>
        </is>
      </c>
      <c r="D4331" t="inlineStr">
        <is>
          <t>PSSS LTDA</t>
        </is>
      </c>
      <c r="E4331" t="inlineStr">
        <is>
          <t>3119</t>
        </is>
      </c>
      <c r="F4331" s="550" t="n">
        <v>46063</v>
      </c>
      <c r="G4331" t="n">
        <v>17416</v>
      </c>
      <c r="H4331" t="inlineStr">
        <is>
          <t>PAPEL TOALHA INTER/ 100% CELULOSE SULLEG C/2000</t>
        </is>
      </c>
      <c r="I4331" t="inlineStr">
        <is>
          <t>DESCARTAVEIS/HIGIENE E LIMPEZA</t>
        </is>
      </c>
      <c r="J4331" t="n">
        <v>8</v>
      </c>
      <c r="K4331" t="inlineStr">
        <is>
          <t>CX</t>
        </is>
      </c>
      <c r="L4331" t="n">
        <v>388.64</v>
      </c>
      <c r="M4331" t="n">
        <v>48.58</v>
      </c>
      <c r="N4331" t="inlineStr">
        <is>
          <t>DESCARTAVEIS</t>
        </is>
      </c>
      <c r="O4331" t="inlineStr">
        <is>
          <t>02/2026</t>
        </is>
      </c>
    </row>
    <row r="4332">
      <c r="A4332" t="n">
        <v>208705</v>
      </c>
      <c r="B4332" t="n">
        <v>122</v>
      </c>
      <c r="C4332" t="inlineStr">
        <is>
          <t>Arcos</t>
        </is>
      </c>
      <c r="D4332" t="inlineStr">
        <is>
          <t>PSSS LTDA</t>
        </is>
      </c>
      <c r="E4332" t="inlineStr">
        <is>
          <t>3119</t>
        </is>
      </c>
      <c r="F4332" s="550" t="n">
        <v>46063</v>
      </c>
      <c r="G4332" t="n">
        <v>24505</v>
      </c>
      <c r="H4332" t="inlineStr">
        <is>
          <t>PAPEL TOALHA SNOB 1X2 UN</t>
        </is>
      </c>
      <c r="I4332" t="inlineStr">
        <is>
          <t>DESCARTAVEIS/HIGIENE E LIMPEZA</t>
        </is>
      </c>
      <c r="J4332" t="n">
        <v>10</v>
      </c>
      <c r="K4332" t="inlineStr">
        <is>
          <t>PC</t>
        </is>
      </c>
      <c r="L4332" t="n">
        <v>58.9</v>
      </c>
      <c r="M4332" t="n">
        <v>5.89</v>
      </c>
      <c r="N4332" t="inlineStr">
        <is>
          <t>DESCARTAVEIS</t>
        </is>
      </c>
      <c r="O4332" t="inlineStr">
        <is>
          <t>02/2026</t>
        </is>
      </c>
    </row>
    <row r="4333">
      <c r="A4333" t="n">
        <v>208705</v>
      </c>
      <c r="B4333" t="n">
        <v>122</v>
      </c>
      <c r="C4333" t="inlineStr">
        <is>
          <t>Arcos</t>
        </is>
      </c>
      <c r="D4333" t="inlineStr">
        <is>
          <t>PSSS LTDA</t>
        </is>
      </c>
      <c r="E4333" t="inlineStr">
        <is>
          <t>3119</t>
        </is>
      </c>
      <c r="F4333" s="550" t="n">
        <v>46063</v>
      </c>
      <c r="G4333" t="n">
        <v>24843</v>
      </c>
      <c r="H4333" t="inlineStr">
        <is>
          <t>PAPEL TOALHA BOBINA NOBRE 08/26 C/6UN</t>
        </is>
      </c>
      <c r="I4333" t="inlineStr">
        <is>
          <t>DESCARTAVEIS/HIGIENE E LIMPEZA</t>
        </is>
      </c>
      <c r="J4333" t="n">
        <v>6</v>
      </c>
      <c r="K4333" t="inlineStr">
        <is>
          <t>CX</t>
        </is>
      </c>
      <c r="L4333" t="n">
        <v>353.4</v>
      </c>
      <c r="M4333" t="n">
        <v>58.9</v>
      </c>
      <c r="N4333" t="inlineStr">
        <is>
          <t>DESCARTAVEIS</t>
        </is>
      </c>
      <c r="O4333" t="inlineStr">
        <is>
          <t>02/2026</t>
        </is>
      </c>
    </row>
    <row r="4334">
      <c r="A4334" t="n">
        <v>208702</v>
      </c>
      <c r="B4334" t="n">
        <v>122</v>
      </c>
      <c r="C4334" t="inlineStr">
        <is>
          <t>Arcos</t>
        </is>
      </c>
      <c r="D4334" t="inlineStr">
        <is>
          <t>PROAUTO INDUSTRIA QUIMICA EIRELI</t>
        </is>
      </c>
      <c r="E4334" t="inlineStr">
        <is>
          <t>151300</t>
        </is>
      </c>
      <c r="F4334" s="550" t="n">
        <v>46057</v>
      </c>
      <c r="G4334" t="n">
        <v>28140</v>
      </c>
      <c r="H4334" t="inlineStr">
        <is>
          <t>SABONETE ANTISSEPTICO KIMI CREAM PROAUTO 5L UN</t>
        </is>
      </c>
      <c r="I4334" t="inlineStr">
        <is>
          <t>DESCARTAVEIS/HIGIENE E LIMPEZA</t>
        </is>
      </c>
      <c r="J4334" t="n">
        <v>4</v>
      </c>
      <c r="K4334" t="inlineStr">
        <is>
          <t>GALAO</t>
        </is>
      </c>
      <c r="L4334" t="n">
        <v>451.72</v>
      </c>
      <c r="M4334" t="n">
        <v>112.93</v>
      </c>
      <c r="N4334" t="inlineStr">
        <is>
          <t>HIGIENE E LIMPEZA</t>
        </is>
      </c>
      <c r="O4334" t="inlineStr">
        <is>
          <t>02/2026</t>
        </is>
      </c>
    </row>
    <row r="4335">
      <c r="A4335" t="n">
        <v>208701</v>
      </c>
      <c r="B4335" t="n">
        <v>122</v>
      </c>
      <c r="C4335" t="inlineStr">
        <is>
          <t>Arcos</t>
        </is>
      </c>
      <c r="D4335" t="inlineStr">
        <is>
          <t>SOUBIO BRASIL LTDA</t>
        </is>
      </c>
      <c r="E4335" t="inlineStr">
        <is>
          <t>5633</t>
        </is>
      </c>
      <c r="F4335" s="550" t="n">
        <v>46055</v>
      </c>
      <c r="G4335" t="n">
        <v>17549</v>
      </c>
      <c r="H4335" t="inlineStr">
        <is>
          <t>COLHER DESCARTAVEL BIO C/100UN</t>
        </is>
      </c>
      <c r="I4335" t="inlineStr">
        <is>
          <t>UTENSILIOS</t>
        </is>
      </c>
      <c r="J4335" t="n">
        <v>20</v>
      </c>
      <c r="K4335" t="inlineStr">
        <is>
          <t>PC</t>
        </is>
      </c>
      <c r="L4335" t="n">
        <v>630</v>
      </c>
      <c r="M4335" t="n">
        <v>31.5</v>
      </c>
      <c r="N4335" t="inlineStr">
        <is>
          <t>DESCARTAVEIS</t>
        </is>
      </c>
      <c r="O4335" t="inlineStr">
        <is>
          <t>02/2026</t>
        </is>
      </c>
    </row>
    <row r="4336">
      <c r="A4336" t="n">
        <v>208698</v>
      </c>
      <c r="B4336" t="n">
        <v>122</v>
      </c>
      <c r="C4336" t="inlineStr">
        <is>
          <t>Arcos</t>
        </is>
      </c>
      <c r="D4336" t="inlineStr">
        <is>
          <t>MONTE ALTO ALIMENTOS LTDA</t>
        </is>
      </c>
      <c r="E4336" t="inlineStr">
        <is>
          <t>176319</t>
        </is>
      </c>
      <c r="F4336" s="550" t="n">
        <v>46058</v>
      </c>
      <c r="G4336" t="n">
        <v>26582</v>
      </c>
      <c r="H4336" t="inlineStr">
        <is>
          <t>BIFE ANCHO FREDDI PORCIONADO EM 200G KG</t>
        </is>
      </c>
      <c r="I4336" t="inlineStr">
        <is>
          <t>ALIMENTOS</t>
        </is>
      </c>
      <c r="J4336" t="n">
        <v>21.16</v>
      </c>
      <c r="K4336" t="inlineStr">
        <is>
          <t>KG</t>
        </is>
      </c>
      <c r="L4336" t="n">
        <v>2729.64</v>
      </c>
      <c r="M4336" t="n">
        <v>129</v>
      </c>
      <c r="N4336" t="inlineStr">
        <is>
          <t>ALIMENTOS</t>
        </is>
      </c>
      <c r="O4336" t="inlineStr">
        <is>
          <t>02/2026</t>
        </is>
      </c>
    </row>
    <row r="4337">
      <c r="A4337" t="n">
        <v>208694</v>
      </c>
      <c r="B4337" t="n">
        <v>122</v>
      </c>
      <c r="C4337" t="inlineStr">
        <is>
          <t>Arcos</t>
        </is>
      </c>
      <c r="D4337" t="inlineStr">
        <is>
          <t>GCT COMERCIO DE PRODUTOS ALIMENTICIOS LTDA</t>
        </is>
      </c>
      <c r="E4337" t="inlineStr">
        <is>
          <t>9591</t>
        </is>
      </c>
      <c r="F4337" s="550" t="n">
        <v>46059</v>
      </c>
      <c r="G4337" t="n">
        <v>27340</v>
      </c>
      <c r="H4337" t="inlineStr">
        <is>
          <t>GELO RETANGULO 50X65MM C/25 UN YCECODE</t>
        </is>
      </c>
      <c r="I4337" t="inlineStr">
        <is>
          <t>BEBIDAS</t>
        </is>
      </c>
      <c r="J4337" t="n">
        <v>10</v>
      </c>
      <c r="K4337" t="inlineStr">
        <is>
          <t>PC</t>
        </is>
      </c>
      <c r="L4337" t="n">
        <v>536.2</v>
      </c>
      <c r="M4337" t="n">
        <v>53.62</v>
      </c>
      <c r="N4337" t="inlineStr">
        <is>
          <t xml:space="preserve"> BEBIDAS</t>
        </is>
      </c>
      <c r="O4337" t="inlineStr">
        <is>
          <t>02/2026</t>
        </is>
      </c>
    </row>
    <row r="4338">
      <c r="A4338" t="n">
        <v>208694</v>
      </c>
      <c r="B4338" t="n">
        <v>122</v>
      </c>
      <c r="C4338" t="inlineStr">
        <is>
          <t>Arcos</t>
        </is>
      </c>
      <c r="D4338" t="inlineStr">
        <is>
          <t>GCT COMERCIO DE PRODUTOS ALIMENTICIOS LTDA</t>
        </is>
      </c>
      <c r="E4338" t="inlineStr">
        <is>
          <t>9591</t>
        </is>
      </c>
      <c r="F4338" s="550" t="n">
        <v>46059</v>
      </c>
      <c r="G4338" t="n">
        <v>28315</v>
      </c>
      <c r="H4338" t="inlineStr">
        <is>
          <t>GELO COLLINS 35X120 C/18 UN YCECODE</t>
        </is>
      </c>
      <c r="I4338" t="inlineStr">
        <is>
          <t>BEBIDAS</t>
        </is>
      </c>
      <c r="J4338" t="n">
        <v>12</v>
      </c>
      <c r="K4338" t="inlineStr">
        <is>
          <t>PC</t>
        </is>
      </c>
      <c r="L4338" t="n">
        <v>522.72</v>
      </c>
      <c r="M4338" t="n">
        <v>43.56</v>
      </c>
      <c r="N4338" t="inlineStr">
        <is>
          <t xml:space="preserve"> BEBIDAS</t>
        </is>
      </c>
      <c r="O4338" t="inlineStr">
        <is>
          <t>02/2026</t>
        </is>
      </c>
    </row>
    <row r="4339">
      <c r="A4339" t="n">
        <v>208694</v>
      </c>
      <c r="B4339" t="n">
        <v>122</v>
      </c>
      <c r="C4339" t="inlineStr">
        <is>
          <t>Arcos</t>
        </is>
      </c>
      <c r="D4339" t="inlineStr">
        <is>
          <t>GCT COMERCIO DE PRODUTOS ALIMENTICIOS LTDA</t>
        </is>
      </c>
      <c r="E4339" t="inlineStr">
        <is>
          <t>9591</t>
        </is>
      </c>
      <c r="F4339" s="550" t="n">
        <v>46059</v>
      </c>
      <c r="G4339" t="n">
        <v>28316</v>
      </c>
      <c r="H4339" t="inlineStr">
        <is>
          <t>GELO ESFERICO C/9UN YCECODE</t>
        </is>
      </c>
      <c r="I4339" t="inlineStr">
        <is>
          <t>BEBIDAS</t>
        </is>
      </c>
      <c r="J4339" t="n">
        <v>5</v>
      </c>
      <c r="K4339" t="inlineStr">
        <is>
          <t>PC</t>
        </is>
      </c>
      <c r="L4339" t="n">
        <v>195.25</v>
      </c>
      <c r="M4339" t="n">
        <v>39.05</v>
      </c>
      <c r="N4339" t="inlineStr">
        <is>
          <t xml:space="preserve"> BEBIDAS</t>
        </is>
      </c>
      <c r="O4339" t="inlineStr">
        <is>
          <t>02/2026</t>
        </is>
      </c>
    </row>
    <row r="4340">
      <c r="A4340" t="n">
        <v>208126</v>
      </c>
      <c r="B4340" t="n">
        <v>122</v>
      </c>
      <c r="C4340" t="inlineStr">
        <is>
          <t>Arcos</t>
        </is>
      </c>
      <c r="D4340" t="inlineStr">
        <is>
          <t>DTK COMERCIO DE ALIMENTOS LTDA</t>
        </is>
      </c>
      <c r="E4340" t="inlineStr">
        <is>
          <t>63798</t>
        </is>
      </c>
      <c r="F4340" s="550" t="n">
        <v>46057</v>
      </c>
      <c r="G4340" t="n">
        <v>20202</v>
      </c>
      <c r="H4340" t="inlineStr">
        <is>
          <t>VINAGRE DE ARROZ CASTELO 750ML UN</t>
        </is>
      </c>
      <c r="I4340" t="inlineStr">
        <is>
          <t>ALIMENTOS</t>
        </is>
      </c>
      <c r="J4340" t="n">
        <v>6</v>
      </c>
      <c r="K4340" t="inlineStr">
        <is>
          <t>UN</t>
        </is>
      </c>
      <c r="L4340" t="n">
        <v>44.7</v>
      </c>
      <c r="M4340" t="n">
        <v>7.45</v>
      </c>
      <c r="N4340" t="inlineStr">
        <is>
          <t>ALIMENTOS</t>
        </is>
      </c>
      <c r="O4340" t="inlineStr">
        <is>
          <t>02/2026</t>
        </is>
      </c>
    </row>
    <row r="4341">
      <c r="A4341" t="n">
        <v>208126</v>
      </c>
      <c r="B4341" t="n">
        <v>122</v>
      </c>
      <c r="C4341" t="inlineStr">
        <is>
          <t>Arcos</t>
        </is>
      </c>
      <c r="D4341" t="inlineStr">
        <is>
          <t>DTK COMERCIO DE ALIMENTOS LTDA</t>
        </is>
      </c>
      <c r="E4341" t="inlineStr">
        <is>
          <t>63798</t>
        </is>
      </c>
      <c r="F4341" s="550" t="n">
        <v>46057</v>
      </c>
      <c r="G4341" t="n">
        <v>21093</v>
      </c>
      <c r="H4341" t="inlineStr">
        <is>
          <t>ACUCAR REFINADO UNIAO 1KG UN</t>
        </is>
      </c>
      <c r="I4341" t="inlineStr">
        <is>
          <t>ALIMENTOS</t>
        </is>
      </c>
      <c r="J4341" t="n">
        <v>80</v>
      </c>
      <c r="K4341" t="inlineStr">
        <is>
          <t>UN</t>
        </is>
      </c>
      <c r="L4341" t="n">
        <v>371.2</v>
      </c>
      <c r="M4341" t="n">
        <v>4.64</v>
      </c>
      <c r="N4341" t="inlineStr">
        <is>
          <t>ALIMENTOS</t>
        </is>
      </c>
      <c r="O4341" t="inlineStr">
        <is>
          <t>02/2026</t>
        </is>
      </c>
    </row>
    <row r="4342">
      <c r="A4342" t="n">
        <v>208126</v>
      </c>
      <c r="B4342" t="n">
        <v>122</v>
      </c>
      <c r="C4342" t="inlineStr">
        <is>
          <t>Arcos</t>
        </is>
      </c>
      <c r="D4342" t="inlineStr">
        <is>
          <t>DTK COMERCIO DE ALIMENTOS LTDA</t>
        </is>
      </c>
      <c r="E4342" t="inlineStr">
        <is>
          <t>63798</t>
        </is>
      </c>
      <c r="F4342" s="550" t="n">
        <v>46057</v>
      </c>
      <c r="G4342" t="n">
        <v>21098</v>
      </c>
      <c r="H4342" t="inlineStr">
        <is>
          <t>ACUCAR MASCAVO UNIAO C/1KG</t>
        </is>
      </c>
      <c r="I4342" t="inlineStr">
        <is>
          <t>ALIMENTOS</t>
        </is>
      </c>
      <c r="J4342" t="n">
        <v>4</v>
      </c>
      <c r="K4342" t="inlineStr">
        <is>
          <t>UN</t>
        </is>
      </c>
      <c r="L4342" t="n">
        <v>70.59999999999999</v>
      </c>
      <c r="M4342" t="n">
        <v>17.65</v>
      </c>
      <c r="N4342" t="inlineStr">
        <is>
          <t>ALIMENTOS</t>
        </is>
      </c>
      <c r="O4342" t="inlineStr">
        <is>
          <t>02/2026</t>
        </is>
      </c>
    </row>
    <row r="4343">
      <c r="A4343" t="n">
        <v>208126</v>
      </c>
      <c r="B4343" t="n">
        <v>122</v>
      </c>
      <c r="C4343" t="inlineStr">
        <is>
          <t>Arcos</t>
        </is>
      </c>
      <c r="D4343" t="inlineStr">
        <is>
          <t>DTK COMERCIO DE ALIMENTOS LTDA</t>
        </is>
      </c>
      <c r="E4343" t="inlineStr">
        <is>
          <t>63798</t>
        </is>
      </c>
      <c r="F4343" s="550" t="n">
        <v>46057</v>
      </c>
      <c r="G4343" t="n">
        <v>20672</v>
      </c>
      <c r="H4343" t="inlineStr">
        <is>
          <t>EXTRATO DE TOMATE ELEFANTE C/1,7KG</t>
        </is>
      </c>
      <c r="I4343" t="inlineStr">
        <is>
          <t>ALIMENTOS</t>
        </is>
      </c>
      <c r="J4343" t="n">
        <v>4</v>
      </c>
      <c r="K4343" t="inlineStr">
        <is>
          <t>PC</t>
        </is>
      </c>
      <c r="L4343" t="n">
        <v>120.88</v>
      </c>
      <c r="M4343" t="n">
        <v>30.22</v>
      </c>
      <c r="N4343" t="inlineStr">
        <is>
          <t>ALIMENTOS</t>
        </is>
      </c>
      <c r="O4343" t="inlineStr">
        <is>
          <t>02/2026</t>
        </is>
      </c>
    </row>
    <row r="4344">
      <c r="A4344" t="n">
        <v>208126</v>
      </c>
      <c r="B4344" t="n">
        <v>122</v>
      </c>
      <c r="C4344" t="inlineStr">
        <is>
          <t>Arcos</t>
        </is>
      </c>
      <c r="D4344" t="inlineStr">
        <is>
          <t>DTK COMERCIO DE ALIMENTOS LTDA</t>
        </is>
      </c>
      <c r="E4344" t="inlineStr">
        <is>
          <t>63798</t>
        </is>
      </c>
      <c r="F4344" s="550" t="n">
        <v>46057</v>
      </c>
      <c r="G4344" t="n">
        <v>21130</v>
      </c>
      <c r="H4344" t="inlineStr">
        <is>
          <t>GOIABADA CREMOSA BISNAGA RALSTON 2,5KG</t>
        </is>
      </c>
      <c r="I4344" t="inlineStr">
        <is>
          <t>ALIMENTOS</t>
        </is>
      </c>
      <c r="J4344" t="n">
        <v>5</v>
      </c>
      <c r="K4344" t="inlineStr">
        <is>
          <t>UN</t>
        </is>
      </c>
      <c r="L4344" t="n">
        <v>189.4</v>
      </c>
      <c r="M4344" t="n">
        <v>37.88</v>
      </c>
      <c r="N4344" t="inlineStr">
        <is>
          <t>ALIMENTOS</t>
        </is>
      </c>
      <c r="O4344" t="inlineStr">
        <is>
          <t>02/2026</t>
        </is>
      </c>
    </row>
    <row r="4345">
      <c r="A4345" t="n">
        <v>208126</v>
      </c>
      <c r="B4345" t="n">
        <v>122</v>
      </c>
      <c r="C4345" t="inlineStr">
        <is>
          <t>Arcos</t>
        </is>
      </c>
      <c r="D4345" t="inlineStr">
        <is>
          <t>DTK COMERCIO DE ALIMENTOS LTDA</t>
        </is>
      </c>
      <c r="E4345" t="inlineStr">
        <is>
          <t>63798</t>
        </is>
      </c>
      <c r="F4345" s="550" t="n">
        <v>46057</v>
      </c>
      <c r="G4345" t="n">
        <v>20114</v>
      </c>
      <c r="H4345" t="inlineStr">
        <is>
          <t>MACARRAO LINGUINE GRANO DURO DIVELLA  500GR</t>
        </is>
      </c>
      <c r="I4345" t="inlineStr">
        <is>
          <t>ALIMENTOS</t>
        </is>
      </c>
      <c r="J4345" t="n">
        <v>24</v>
      </c>
      <c r="K4345" t="inlineStr">
        <is>
          <t>UN</t>
        </is>
      </c>
      <c r="L4345" t="n">
        <v>210.96</v>
      </c>
      <c r="M4345" t="n">
        <v>8.789999999999999</v>
      </c>
      <c r="N4345" t="inlineStr">
        <is>
          <t>ALIMENTOS</t>
        </is>
      </c>
      <c r="O4345" t="inlineStr">
        <is>
          <t>02/2026</t>
        </is>
      </c>
    </row>
    <row r="4346">
      <c r="A4346" t="n">
        <v>208126</v>
      </c>
      <c r="B4346" t="n">
        <v>122</v>
      </c>
      <c r="C4346" t="inlineStr">
        <is>
          <t>Arcos</t>
        </is>
      </c>
      <c r="D4346" t="inlineStr">
        <is>
          <t>DTK COMERCIO DE ALIMENTOS LTDA</t>
        </is>
      </c>
      <c r="E4346" t="inlineStr">
        <is>
          <t>63798</t>
        </is>
      </c>
      <c r="F4346" s="550" t="n">
        <v>46057</v>
      </c>
      <c r="G4346" t="n">
        <v>20421</v>
      </c>
      <c r="H4346" t="inlineStr">
        <is>
          <t>COUSCOUS MARROQUINO PAGANINI 500G</t>
        </is>
      </c>
      <c r="I4346" t="inlineStr">
        <is>
          <t>ALIMENTOS</t>
        </is>
      </c>
      <c r="J4346" t="n">
        <v>20</v>
      </c>
      <c r="K4346" t="inlineStr">
        <is>
          <t>UN</t>
        </is>
      </c>
      <c r="L4346" t="n">
        <v>358</v>
      </c>
      <c r="M4346" t="n">
        <v>17.9</v>
      </c>
      <c r="N4346" t="inlineStr">
        <is>
          <t>ALIMENTOS</t>
        </is>
      </c>
      <c r="O4346" t="inlineStr">
        <is>
          <t>02/2026</t>
        </is>
      </c>
    </row>
    <row r="4347">
      <c r="A4347" t="n">
        <v>208126</v>
      </c>
      <c r="B4347" t="n">
        <v>122</v>
      </c>
      <c r="C4347" t="inlineStr">
        <is>
          <t>Arcos</t>
        </is>
      </c>
      <c r="D4347" t="inlineStr">
        <is>
          <t>DTK COMERCIO DE ALIMENTOS LTDA</t>
        </is>
      </c>
      <c r="E4347" t="inlineStr">
        <is>
          <t>63798</t>
        </is>
      </c>
      <c r="F4347" s="550" t="n">
        <v>46057</v>
      </c>
      <c r="G4347" t="n">
        <v>21019</v>
      </c>
      <c r="H4347" t="inlineStr">
        <is>
          <t>OLEO DE ALGODAO SOYA C/14,5KG</t>
        </is>
      </c>
      <c r="I4347" t="inlineStr">
        <is>
          <t>ALIMENTOS</t>
        </is>
      </c>
      <c r="J4347" t="n">
        <v>3</v>
      </c>
      <c r="K4347" t="inlineStr">
        <is>
          <t>BALDE</t>
        </is>
      </c>
      <c r="L4347" t="n">
        <v>479.97</v>
      </c>
      <c r="M4347" t="n">
        <v>159.99</v>
      </c>
      <c r="N4347" t="inlineStr">
        <is>
          <t>ALIMENTOS</t>
        </is>
      </c>
      <c r="O4347" t="inlineStr">
        <is>
          <t>02/2026</t>
        </is>
      </c>
    </row>
    <row r="4348">
      <c r="A4348" t="n">
        <v>208126</v>
      </c>
      <c r="B4348" t="n">
        <v>122</v>
      </c>
      <c r="C4348" t="inlineStr">
        <is>
          <t>Arcos</t>
        </is>
      </c>
      <c r="D4348" t="inlineStr">
        <is>
          <t>DTK COMERCIO DE ALIMENTOS LTDA</t>
        </is>
      </c>
      <c r="E4348" t="inlineStr">
        <is>
          <t>63798</t>
        </is>
      </c>
      <c r="F4348" s="550" t="n">
        <v>46057</v>
      </c>
      <c r="G4348" t="n">
        <v>23502</v>
      </c>
      <c r="H4348" t="inlineStr">
        <is>
          <t>PAPRICA DEFUMADA PCT 500G UN</t>
        </is>
      </c>
      <c r="I4348" t="inlineStr">
        <is>
          <t>ALIMENTOS</t>
        </is>
      </c>
      <c r="J4348" t="n">
        <v>4</v>
      </c>
      <c r="K4348" t="inlineStr">
        <is>
          <t>KG</t>
        </is>
      </c>
      <c r="L4348" t="n">
        <v>59.6</v>
      </c>
      <c r="M4348" t="n">
        <v>14.9</v>
      </c>
      <c r="N4348" t="inlineStr">
        <is>
          <t>ALIMENTOS</t>
        </is>
      </c>
      <c r="O4348" t="inlineStr">
        <is>
          <t>02/2026</t>
        </is>
      </c>
    </row>
    <row r="4349">
      <c r="A4349" t="n">
        <v>208126</v>
      </c>
      <c r="B4349" t="n">
        <v>122</v>
      </c>
      <c r="C4349" t="inlineStr">
        <is>
          <t>Arcos</t>
        </is>
      </c>
      <c r="D4349" t="inlineStr">
        <is>
          <t>DTK COMERCIO DE ALIMENTOS LTDA</t>
        </is>
      </c>
      <c r="E4349" t="inlineStr">
        <is>
          <t>63798</t>
        </is>
      </c>
      <c r="F4349" s="550" t="n">
        <v>46057</v>
      </c>
      <c r="G4349" t="n">
        <v>26020</v>
      </c>
      <c r="H4349" t="inlineStr">
        <is>
          <t>CREME DE LEITE PIRACANJUBA TP 1,030 KG  UN</t>
        </is>
      </c>
      <c r="I4349" t="inlineStr">
        <is>
          <t>ALIMENTOS</t>
        </is>
      </c>
      <c r="J4349" t="n">
        <v>24</v>
      </c>
      <c r="K4349" t="inlineStr">
        <is>
          <t>UN</t>
        </is>
      </c>
      <c r="L4349" t="n">
        <v>334.56</v>
      </c>
      <c r="M4349" t="n">
        <v>13.94</v>
      </c>
      <c r="N4349" t="inlineStr">
        <is>
          <t>ALIMENTOS</t>
        </is>
      </c>
      <c r="O4349" t="inlineStr">
        <is>
          <t>02/2026</t>
        </is>
      </c>
    </row>
    <row r="4350">
      <c r="A4350" t="n">
        <v>208126</v>
      </c>
      <c r="B4350" t="n">
        <v>122</v>
      </c>
      <c r="C4350" t="inlineStr">
        <is>
          <t>Arcos</t>
        </is>
      </c>
      <c r="D4350" t="inlineStr">
        <is>
          <t>DTK COMERCIO DE ALIMENTOS LTDA</t>
        </is>
      </c>
      <c r="E4350" t="inlineStr">
        <is>
          <t>63798</t>
        </is>
      </c>
      <c r="F4350" s="550" t="n">
        <v>46057</v>
      </c>
      <c r="G4350" t="n">
        <v>19421</v>
      </c>
      <c r="H4350" t="inlineStr">
        <is>
          <t>LEITE INTEGRAL ITALAC C/12</t>
        </is>
      </c>
      <c r="I4350" t="inlineStr">
        <is>
          <t>ALIMENTOS</t>
        </is>
      </c>
      <c r="J4350" t="n">
        <v>4</v>
      </c>
      <c r="K4350" t="inlineStr">
        <is>
          <t>CX</t>
        </is>
      </c>
      <c r="L4350" t="n">
        <v>209.28</v>
      </c>
      <c r="M4350" t="n">
        <v>52.32</v>
      </c>
      <c r="N4350" t="inlineStr">
        <is>
          <t>ALIMENTOS</t>
        </is>
      </c>
      <c r="O4350" t="inlineStr">
        <is>
          <t>02/2026</t>
        </is>
      </c>
    </row>
    <row r="4351">
      <c r="A4351" t="n">
        <v>208124</v>
      </c>
      <c r="B4351" t="n">
        <v>122</v>
      </c>
      <c r="C4351" t="inlineStr">
        <is>
          <t>Arcos</t>
        </is>
      </c>
      <c r="D4351" t="inlineStr">
        <is>
          <t>EMPORIO M&amp;L COMERCIO DE ALIM E BEBIDAS LTDA</t>
        </is>
      </c>
      <c r="E4351" t="inlineStr">
        <is>
          <t>494773</t>
        </is>
      </c>
      <c r="F4351" s="550" t="n">
        <v>46056</v>
      </c>
      <c r="G4351" t="n">
        <v>20645</v>
      </c>
      <c r="H4351" t="inlineStr">
        <is>
          <t>MILHO VERDE QUERO C/2KG</t>
        </is>
      </c>
      <c r="I4351" t="inlineStr">
        <is>
          <t>ALIMENTOS</t>
        </is>
      </c>
      <c r="J4351" t="n">
        <v>16</v>
      </c>
      <c r="K4351" t="inlineStr">
        <is>
          <t>Lt</t>
        </is>
      </c>
      <c r="L4351" t="n">
        <v>373.76</v>
      </c>
      <c r="M4351" t="n">
        <v>23.36</v>
      </c>
      <c r="N4351" t="inlineStr">
        <is>
          <t>ALIMENTOS</t>
        </is>
      </c>
      <c r="O4351" t="inlineStr">
        <is>
          <t>02/2026</t>
        </is>
      </c>
    </row>
    <row r="4352">
      <c r="A4352" t="n">
        <v>208124</v>
      </c>
      <c r="B4352" t="n">
        <v>122</v>
      </c>
      <c r="C4352" t="inlineStr">
        <is>
          <t>Arcos</t>
        </is>
      </c>
      <c r="D4352" t="inlineStr">
        <is>
          <t>EMPORIO M&amp;L COMERCIO DE ALIM E BEBIDAS LTDA</t>
        </is>
      </c>
      <c r="E4352" t="inlineStr">
        <is>
          <t>494773</t>
        </is>
      </c>
      <c r="F4352" s="550" t="n">
        <v>46056</v>
      </c>
      <c r="G4352" t="n">
        <v>20242</v>
      </c>
      <c r="H4352" t="inlineStr">
        <is>
          <t>FEIJAO CARIOCA CAMIL C/2KG</t>
        </is>
      </c>
      <c r="I4352" t="inlineStr">
        <is>
          <t>ALIMENTOS</t>
        </is>
      </c>
      <c r="J4352" t="n">
        <v>6</v>
      </c>
      <c r="K4352" t="inlineStr">
        <is>
          <t>PC</t>
        </is>
      </c>
      <c r="L4352" t="n">
        <v>84.59999999999999</v>
      </c>
      <c r="M4352" t="n">
        <v>14.1</v>
      </c>
      <c r="N4352" t="inlineStr">
        <is>
          <t>ALIMENTOS</t>
        </is>
      </c>
      <c r="O4352" t="inlineStr">
        <is>
          <t>02/2026</t>
        </is>
      </c>
    </row>
    <row r="4353">
      <c r="A4353" t="n">
        <v>208124</v>
      </c>
      <c r="B4353" t="n">
        <v>122</v>
      </c>
      <c r="C4353" t="inlineStr">
        <is>
          <t>Arcos</t>
        </is>
      </c>
      <c r="D4353" t="inlineStr">
        <is>
          <t>EMPORIO M&amp;L COMERCIO DE ALIM E BEBIDAS LTDA</t>
        </is>
      </c>
      <c r="E4353" t="inlineStr">
        <is>
          <t>494773</t>
        </is>
      </c>
      <c r="F4353" s="550" t="n">
        <v>46056</v>
      </c>
      <c r="G4353" t="n">
        <v>20227</v>
      </c>
      <c r="H4353" t="inlineStr">
        <is>
          <t>FEIJAO PRETO CAMIL C/2KG</t>
        </is>
      </c>
      <c r="I4353" t="inlineStr">
        <is>
          <t>ALIMENTOS</t>
        </is>
      </c>
      <c r="J4353" t="n">
        <v>6</v>
      </c>
      <c r="K4353" t="inlineStr">
        <is>
          <t>PC</t>
        </is>
      </c>
      <c r="L4353" t="n">
        <v>60</v>
      </c>
      <c r="M4353" t="n">
        <v>10</v>
      </c>
      <c r="N4353" t="inlineStr">
        <is>
          <t>ALIMENTOS</t>
        </is>
      </c>
      <c r="O4353" t="inlineStr">
        <is>
          <t>02/2026</t>
        </is>
      </c>
    </row>
    <row r="4354">
      <c r="A4354" t="n">
        <v>208124</v>
      </c>
      <c r="B4354" t="n">
        <v>122</v>
      </c>
      <c r="C4354" t="inlineStr">
        <is>
          <t>Arcos</t>
        </is>
      </c>
      <c r="D4354" t="inlineStr">
        <is>
          <t>EMPORIO M&amp;L COMERCIO DE ALIM E BEBIDAS LTDA</t>
        </is>
      </c>
      <c r="E4354" t="inlineStr">
        <is>
          <t>494773</t>
        </is>
      </c>
      <c r="F4354" s="550" t="n">
        <v>46056</v>
      </c>
      <c r="G4354" t="n">
        <v>20332</v>
      </c>
      <c r="H4354" t="inlineStr">
        <is>
          <t>SAGU DE MANDIOCA YOKI C/500G</t>
        </is>
      </c>
      <c r="I4354" t="inlineStr">
        <is>
          <t>ALIMENTOS</t>
        </is>
      </c>
      <c r="J4354" t="n">
        <v>10</v>
      </c>
      <c r="K4354" t="inlineStr">
        <is>
          <t>PC</t>
        </is>
      </c>
      <c r="L4354" t="n">
        <v>134</v>
      </c>
      <c r="M4354" t="n">
        <v>13.4</v>
      </c>
      <c r="N4354" t="inlineStr">
        <is>
          <t>ALIMENTOS</t>
        </is>
      </c>
      <c r="O4354" t="inlineStr">
        <is>
          <t>02/2026</t>
        </is>
      </c>
    </row>
    <row r="4355">
      <c r="A4355" t="n">
        <v>208124</v>
      </c>
      <c r="B4355" t="n">
        <v>122</v>
      </c>
      <c r="C4355" t="inlineStr">
        <is>
          <t>Arcos</t>
        </is>
      </c>
      <c r="D4355" t="inlineStr">
        <is>
          <t>EMPORIO M&amp;L COMERCIO DE ALIM E BEBIDAS LTDA</t>
        </is>
      </c>
      <c r="E4355" t="inlineStr">
        <is>
          <t>494773</t>
        </is>
      </c>
      <c r="F4355" s="550" t="n">
        <v>46056</v>
      </c>
      <c r="G4355" t="n">
        <v>19946</v>
      </c>
      <c r="H4355" t="inlineStr">
        <is>
          <t>MOSTARDA DIJON COM GRAO BEAUFOR C/1,001KG</t>
        </is>
      </c>
      <c r="I4355" t="inlineStr">
        <is>
          <t>ALIMENTOS</t>
        </is>
      </c>
      <c r="J4355" t="n">
        <v>2</v>
      </c>
      <c r="K4355" t="inlineStr">
        <is>
          <t>PT</t>
        </is>
      </c>
      <c r="L4355" t="n">
        <v>113.8</v>
      </c>
      <c r="M4355" t="n">
        <v>56.9</v>
      </c>
      <c r="N4355" t="inlineStr">
        <is>
          <t>ALIMENTOS</t>
        </is>
      </c>
      <c r="O4355" t="inlineStr">
        <is>
          <t>02/2026</t>
        </is>
      </c>
    </row>
    <row r="4356">
      <c r="A4356" t="n">
        <v>208124</v>
      </c>
      <c r="B4356" t="n">
        <v>122</v>
      </c>
      <c r="C4356" t="inlineStr">
        <is>
          <t>Arcos</t>
        </is>
      </c>
      <c r="D4356" t="inlineStr">
        <is>
          <t>EMPORIO M&amp;L COMERCIO DE ALIM E BEBIDAS LTDA</t>
        </is>
      </c>
      <c r="E4356" t="inlineStr">
        <is>
          <t>494773</t>
        </is>
      </c>
      <c r="F4356" s="550" t="n">
        <v>46056</v>
      </c>
      <c r="G4356" t="n">
        <v>20136</v>
      </c>
      <c r="H4356" t="inlineStr">
        <is>
          <t>MACARRAO ESPAGUETE C/ OVOS ADRIA C/500G</t>
        </is>
      </c>
      <c r="I4356" t="inlineStr">
        <is>
          <t>ALIMENTOS</t>
        </is>
      </c>
      <c r="J4356" t="n">
        <v>10</v>
      </c>
      <c r="K4356" t="inlineStr">
        <is>
          <t>PC</t>
        </is>
      </c>
      <c r="L4356" t="n">
        <v>42</v>
      </c>
      <c r="M4356" t="n">
        <v>4.2</v>
      </c>
      <c r="N4356" t="inlineStr">
        <is>
          <t>ALIMENTOS</t>
        </is>
      </c>
      <c r="O4356" t="inlineStr">
        <is>
          <t>02/2026</t>
        </is>
      </c>
    </row>
    <row r="4357">
      <c r="A4357" t="n">
        <v>208124</v>
      </c>
      <c r="B4357" t="n">
        <v>122</v>
      </c>
      <c r="C4357" t="inlineStr">
        <is>
          <t>Arcos</t>
        </is>
      </c>
      <c r="D4357" t="inlineStr">
        <is>
          <t>EMPORIO M&amp;L COMERCIO DE ALIM E BEBIDAS LTDA</t>
        </is>
      </c>
      <c r="E4357" t="inlineStr">
        <is>
          <t>494773</t>
        </is>
      </c>
      <c r="F4357" s="550" t="n">
        <v>46056</v>
      </c>
      <c r="G4357" t="n">
        <v>20887</v>
      </c>
      <c r="H4357" t="inlineStr">
        <is>
          <t>MEL PURO FLORA NECTAR C/1KG</t>
        </is>
      </c>
      <c r="I4357" t="inlineStr">
        <is>
          <t>ALIMENTOS</t>
        </is>
      </c>
      <c r="J4357" t="n">
        <v>10</v>
      </c>
      <c r="K4357" t="inlineStr">
        <is>
          <t>PT</t>
        </is>
      </c>
      <c r="L4357" t="n">
        <v>363</v>
      </c>
      <c r="M4357" t="n">
        <v>36.3</v>
      </c>
      <c r="N4357" t="inlineStr">
        <is>
          <t>ALIMENTOS</t>
        </is>
      </c>
      <c r="O4357" t="inlineStr">
        <is>
          <t>02/2026</t>
        </is>
      </c>
    </row>
    <row r="4358">
      <c r="A4358" t="n">
        <v>208124</v>
      </c>
      <c r="B4358" t="n">
        <v>122</v>
      </c>
      <c r="C4358" t="inlineStr">
        <is>
          <t>Arcos</t>
        </is>
      </c>
      <c r="D4358" t="inlineStr">
        <is>
          <t>EMPORIO M&amp;L COMERCIO DE ALIM E BEBIDAS LTDA</t>
        </is>
      </c>
      <c r="E4358" t="inlineStr">
        <is>
          <t>494773</t>
        </is>
      </c>
      <c r="F4358" s="550" t="n">
        <v>46056</v>
      </c>
      <c r="G4358" t="n">
        <v>20429</v>
      </c>
      <c r="H4358" t="inlineStr">
        <is>
          <t>AMIDO DE MILHO MAIZENA 1KG UN</t>
        </is>
      </c>
      <c r="I4358" t="inlineStr">
        <is>
          <t>ALIMENTOS</t>
        </is>
      </c>
      <c r="J4358" t="n">
        <v>1</v>
      </c>
      <c r="K4358" t="inlineStr">
        <is>
          <t>CX</t>
        </is>
      </c>
      <c r="L4358" t="n">
        <v>19.6</v>
      </c>
      <c r="M4358" t="n">
        <v>19.6</v>
      </c>
      <c r="N4358" t="inlineStr">
        <is>
          <t>ALIMENTOS</t>
        </is>
      </c>
      <c r="O4358" t="inlineStr">
        <is>
          <t>02/2026</t>
        </is>
      </c>
    </row>
    <row r="4359">
      <c r="A4359" t="n">
        <v>208124</v>
      </c>
      <c r="B4359" t="n">
        <v>122</v>
      </c>
      <c r="C4359" t="inlineStr">
        <is>
          <t>Arcos</t>
        </is>
      </c>
      <c r="D4359" t="inlineStr">
        <is>
          <t>EMPORIO M&amp;L COMERCIO DE ALIM E BEBIDAS LTDA</t>
        </is>
      </c>
      <c r="E4359" t="inlineStr">
        <is>
          <t>494773</t>
        </is>
      </c>
      <c r="F4359" s="550" t="n">
        <v>46056</v>
      </c>
      <c r="G4359" t="n">
        <v>20689</v>
      </c>
      <c r="H4359" t="inlineStr">
        <is>
          <t>CREME DE LEITE FRESCO QUATA C/1,01LT</t>
        </is>
      </c>
      <c r="I4359" t="inlineStr">
        <is>
          <t>ALIMENTOS</t>
        </is>
      </c>
      <c r="J4359" t="n">
        <v>6</v>
      </c>
      <c r="K4359" t="inlineStr">
        <is>
          <t>UN</t>
        </is>
      </c>
      <c r="L4359" t="n">
        <v>209.4</v>
      </c>
      <c r="M4359" t="n">
        <v>34.9</v>
      </c>
      <c r="N4359" t="inlineStr">
        <is>
          <t>ALIMENTOS</t>
        </is>
      </c>
      <c r="O4359" t="inlineStr">
        <is>
          <t>02/2026</t>
        </is>
      </c>
    </row>
    <row r="4360">
      <c r="A4360" t="n">
        <v>208124</v>
      </c>
      <c r="B4360" t="n">
        <v>122</v>
      </c>
      <c r="C4360" t="inlineStr">
        <is>
          <t>Arcos</t>
        </is>
      </c>
      <c r="D4360" t="inlineStr">
        <is>
          <t>EMPORIO M&amp;L COMERCIO DE ALIM E BEBIDAS LTDA</t>
        </is>
      </c>
      <c r="E4360" t="inlineStr">
        <is>
          <t>494773</t>
        </is>
      </c>
      <c r="F4360" s="550" t="n">
        <v>46056</v>
      </c>
      <c r="G4360" t="n">
        <v>20360</v>
      </c>
      <c r="H4360" t="inlineStr">
        <is>
          <t>FARINHA DE TRIGO ANACONDA C/5KG</t>
        </is>
      </c>
      <c r="I4360" t="inlineStr">
        <is>
          <t>ALIMENTOS</t>
        </is>
      </c>
      <c r="J4360" t="n">
        <v>10</v>
      </c>
      <c r="K4360" t="inlineStr">
        <is>
          <t>Kg</t>
        </is>
      </c>
      <c r="L4360" t="n">
        <v>216.5</v>
      </c>
      <c r="M4360" t="n">
        <v>21.65</v>
      </c>
      <c r="N4360" t="inlineStr">
        <is>
          <t>ALIMENTOS</t>
        </is>
      </c>
      <c r="O4360" t="inlineStr">
        <is>
          <t>02/2026</t>
        </is>
      </c>
    </row>
    <row r="4361">
      <c r="A4361" t="n">
        <v>208124</v>
      </c>
      <c r="B4361" t="n">
        <v>122</v>
      </c>
      <c r="C4361" t="inlineStr">
        <is>
          <t>Arcos</t>
        </is>
      </c>
      <c r="D4361" t="inlineStr">
        <is>
          <t>EMPORIO M&amp;L COMERCIO DE ALIM E BEBIDAS LTDA</t>
        </is>
      </c>
      <c r="E4361" t="inlineStr">
        <is>
          <t>494773</t>
        </is>
      </c>
      <c r="F4361" s="550" t="n">
        <v>46056</v>
      </c>
      <c r="G4361" t="n">
        <v>19339</v>
      </c>
      <c r="H4361" t="inlineStr">
        <is>
          <t>QUEIJO MINAS PADRAO BRINCO OURO C/500G KG</t>
        </is>
      </c>
      <c r="I4361" t="inlineStr">
        <is>
          <t>ALIMENTOS</t>
        </is>
      </c>
      <c r="J4361" t="n">
        <v>3.8</v>
      </c>
      <c r="K4361" t="inlineStr">
        <is>
          <t>Kg</t>
        </is>
      </c>
      <c r="L4361" t="n">
        <v>261.82</v>
      </c>
      <c r="M4361" t="n">
        <v>68.90000000000001</v>
      </c>
      <c r="N4361" t="inlineStr">
        <is>
          <t>ALIMENTOS</t>
        </is>
      </c>
      <c r="O4361" t="inlineStr">
        <is>
          <t>02/2026</t>
        </is>
      </c>
    </row>
    <row r="4362">
      <c r="A4362" t="n">
        <v>208124</v>
      </c>
      <c r="B4362" t="n">
        <v>122</v>
      </c>
      <c r="C4362" t="inlineStr">
        <is>
          <t>Arcos</t>
        </is>
      </c>
      <c r="D4362" t="inlineStr">
        <is>
          <t>EMPORIO M&amp;L COMERCIO DE ALIM E BEBIDAS LTDA</t>
        </is>
      </c>
      <c r="E4362" t="inlineStr">
        <is>
          <t>494773</t>
        </is>
      </c>
      <c r="F4362" s="550" t="n">
        <v>46056</v>
      </c>
      <c r="G4362" t="n">
        <v>20349</v>
      </c>
      <c r="H4362" t="inlineStr">
        <is>
          <t>POLENTA PRE COZIDA DIVELLA 500G</t>
        </is>
      </c>
      <c r="I4362" t="inlineStr">
        <is>
          <t>ALIMENTOS</t>
        </is>
      </c>
      <c r="J4362" t="n">
        <v>32</v>
      </c>
      <c r="K4362" t="inlineStr">
        <is>
          <t>PC</t>
        </is>
      </c>
      <c r="L4362" t="n">
        <v>408</v>
      </c>
      <c r="M4362" t="n">
        <v>12.75</v>
      </c>
      <c r="N4362" t="inlineStr">
        <is>
          <t>ALIMENTOS</t>
        </is>
      </c>
      <c r="O4362" t="inlineStr">
        <is>
          <t>02/2026</t>
        </is>
      </c>
    </row>
    <row r="4363">
      <c r="A4363" t="n">
        <v>208124</v>
      </c>
      <c r="B4363" t="n">
        <v>122</v>
      </c>
      <c r="C4363" t="inlineStr">
        <is>
          <t>Arcos</t>
        </is>
      </c>
      <c r="D4363" t="inlineStr">
        <is>
          <t>EMPORIO M&amp;L COMERCIO DE ALIM E BEBIDAS LTDA</t>
        </is>
      </c>
      <c r="E4363" t="inlineStr">
        <is>
          <t>494773</t>
        </is>
      </c>
      <c r="F4363" s="550" t="n">
        <v>46056</v>
      </c>
      <c r="G4363" t="n">
        <v>17974</v>
      </c>
      <c r="H4363" t="inlineStr">
        <is>
          <t>AGUA DE COCO KERO COCO 1L</t>
        </is>
      </c>
      <c r="I4363" t="inlineStr">
        <is>
          <t>BEBIDAS</t>
        </is>
      </c>
      <c r="J4363" t="n">
        <v>12</v>
      </c>
      <c r="K4363" t="inlineStr">
        <is>
          <t>UN</t>
        </is>
      </c>
      <c r="L4363" t="n">
        <v>162</v>
      </c>
      <c r="M4363" t="n">
        <v>13.5</v>
      </c>
      <c r="N4363" t="inlineStr">
        <is>
          <t>ALIMENTOS</t>
        </is>
      </c>
      <c r="O4363" t="inlineStr">
        <is>
          <t>02/2026</t>
        </is>
      </c>
    </row>
    <row r="4364">
      <c r="A4364" t="n">
        <v>208124</v>
      </c>
      <c r="B4364" t="n">
        <v>122</v>
      </c>
      <c r="C4364" t="inlineStr">
        <is>
          <t>Arcos</t>
        </is>
      </c>
      <c r="D4364" t="inlineStr">
        <is>
          <t>EMPORIO M&amp;L COMERCIO DE ALIM E BEBIDAS LTDA</t>
        </is>
      </c>
      <c r="E4364" t="inlineStr">
        <is>
          <t>494773</t>
        </is>
      </c>
      <c r="F4364" s="550" t="n">
        <v>46056</v>
      </c>
      <c r="G4364" t="n">
        <v>21010</v>
      </c>
      <c r="H4364" t="inlineStr">
        <is>
          <t>OLEO DE CANOLA SAUDE C/900ML</t>
        </is>
      </c>
      <c r="I4364" t="inlineStr">
        <is>
          <t>ALIMENTOS</t>
        </is>
      </c>
      <c r="J4364" t="n">
        <v>40</v>
      </c>
      <c r="K4364" t="inlineStr">
        <is>
          <t>Un</t>
        </is>
      </c>
      <c r="L4364" t="n">
        <v>491.2</v>
      </c>
      <c r="M4364" t="n">
        <v>12.28</v>
      </c>
      <c r="N4364" t="inlineStr">
        <is>
          <t>ALIMENTOS</t>
        </is>
      </c>
      <c r="O4364" t="inlineStr">
        <is>
          <t>02/2026</t>
        </is>
      </c>
    </row>
    <row r="4365">
      <c r="A4365" t="n">
        <v>208124</v>
      </c>
      <c r="B4365" t="n">
        <v>122</v>
      </c>
      <c r="C4365" t="inlineStr">
        <is>
          <t>Arcos</t>
        </is>
      </c>
      <c r="D4365" t="inlineStr">
        <is>
          <t>EMPORIO M&amp;L COMERCIO DE ALIM E BEBIDAS LTDA</t>
        </is>
      </c>
      <c r="E4365" t="inlineStr">
        <is>
          <t>494773</t>
        </is>
      </c>
      <c r="F4365" s="550" t="n">
        <v>46056</v>
      </c>
      <c r="G4365" t="n">
        <v>20117</v>
      </c>
      <c r="H4365" t="inlineStr">
        <is>
          <t>MASSA FOLHADA AROSA 1KG UN</t>
        </is>
      </c>
      <c r="I4365" t="inlineStr">
        <is>
          <t>ALIMENTOS</t>
        </is>
      </c>
      <c r="J4365" t="n">
        <v>10</v>
      </c>
      <c r="K4365" t="inlineStr">
        <is>
          <t>UN</t>
        </is>
      </c>
      <c r="L4365" t="n">
        <v>389.5</v>
      </c>
      <c r="M4365" t="n">
        <v>38.95</v>
      </c>
      <c r="N4365" t="inlineStr">
        <is>
          <t>ALIMENTOS</t>
        </is>
      </c>
      <c r="O4365" t="inlineStr">
        <is>
          <t>02/2026</t>
        </is>
      </c>
    </row>
    <row r="4366">
      <c r="A4366" t="n">
        <v>208124</v>
      </c>
      <c r="B4366" t="n">
        <v>122</v>
      </c>
      <c r="C4366" t="inlineStr">
        <is>
          <t>Arcos</t>
        </is>
      </c>
      <c r="D4366" t="inlineStr">
        <is>
          <t>EMPORIO M&amp;L COMERCIO DE ALIM E BEBIDAS LTDA</t>
        </is>
      </c>
      <c r="E4366" t="inlineStr">
        <is>
          <t>494773</t>
        </is>
      </c>
      <c r="F4366" s="550" t="n">
        <v>46056</v>
      </c>
      <c r="G4366" t="n">
        <v>20007</v>
      </c>
      <c r="H4366" t="inlineStr">
        <is>
          <t>MAIONESE HELLMANNS C/3KG</t>
        </is>
      </c>
      <c r="I4366" t="inlineStr">
        <is>
          <t>ALIMENTOS</t>
        </is>
      </c>
      <c r="J4366" t="n">
        <v>1</v>
      </c>
      <c r="K4366" t="inlineStr">
        <is>
          <t>BD</t>
        </is>
      </c>
      <c r="L4366" t="n">
        <v>50.9</v>
      </c>
      <c r="M4366" t="n">
        <v>50.9</v>
      </c>
      <c r="N4366" t="inlineStr">
        <is>
          <t>ALIMENTOS</t>
        </is>
      </c>
      <c r="O4366" t="inlineStr">
        <is>
          <t>02/2026</t>
        </is>
      </c>
    </row>
    <row r="4367">
      <c r="A4367" t="n">
        <v>208124</v>
      </c>
      <c r="B4367" t="n">
        <v>122</v>
      </c>
      <c r="C4367" t="inlineStr">
        <is>
          <t>Arcos</t>
        </is>
      </c>
      <c r="D4367" t="inlineStr">
        <is>
          <t>EMPORIO M&amp;L COMERCIO DE ALIM E BEBIDAS LTDA</t>
        </is>
      </c>
      <c r="E4367" t="inlineStr">
        <is>
          <t>494773</t>
        </is>
      </c>
      <c r="F4367" s="550" t="n">
        <v>46056</v>
      </c>
      <c r="G4367" t="n">
        <v>24118</v>
      </c>
      <c r="H4367" t="inlineStr">
        <is>
          <t>CASTANHA DE CAJU CRUA KG</t>
        </is>
      </c>
      <c r="I4367" t="inlineStr">
        <is>
          <t>ALIMENTOS</t>
        </is>
      </c>
      <c r="J4367" t="n">
        <v>12</v>
      </c>
      <c r="K4367" t="inlineStr">
        <is>
          <t>KG</t>
        </is>
      </c>
      <c r="L4367" t="n">
        <v>1044</v>
      </c>
      <c r="M4367" t="n">
        <v>87</v>
      </c>
      <c r="N4367" t="inlineStr">
        <is>
          <t>ALIMENTOS</t>
        </is>
      </c>
      <c r="O4367" t="inlineStr">
        <is>
          <t>02/2026</t>
        </is>
      </c>
    </row>
    <row r="4368">
      <c r="A4368" t="n">
        <v>208124</v>
      </c>
      <c r="B4368" t="n">
        <v>122</v>
      </c>
      <c r="C4368" t="inlineStr">
        <is>
          <t>Arcos</t>
        </is>
      </c>
      <c r="D4368" t="inlineStr">
        <is>
          <t>EMPORIO M&amp;L COMERCIO DE ALIM E BEBIDAS LTDA</t>
        </is>
      </c>
      <c r="E4368" t="inlineStr">
        <is>
          <t>494773</t>
        </is>
      </c>
      <c r="F4368" s="550" t="n">
        <v>46056</v>
      </c>
      <c r="G4368" t="n">
        <v>20385</v>
      </c>
      <c r="H4368" t="inlineStr">
        <is>
          <t>FARINHA DE MILHO FLOCAO YOKI 500GR</t>
        </is>
      </c>
      <c r="I4368" t="inlineStr">
        <is>
          <t>ALIMENTOS</t>
        </is>
      </c>
      <c r="J4368" t="n">
        <v>10</v>
      </c>
      <c r="K4368" t="inlineStr">
        <is>
          <t>UN</t>
        </is>
      </c>
      <c r="L4368" t="n">
        <v>49.5</v>
      </c>
      <c r="M4368" t="n">
        <v>4.95</v>
      </c>
      <c r="N4368" t="inlineStr">
        <is>
          <t>ALIMENTOS</t>
        </is>
      </c>
      <c r="O4368" t="inlineStr">
        <is>
          <t>02/2026</t>
        </is>
      </c>
    </row>
    <row r="4369">
      <c r="A4369" t="n">
        <v>208124</v>
      </c>
      <c r="B4369" t="n">
        <v>122</v>
      </c>
      <c r="C4369" t="inlineStr">
        <is>
          <t>Arcos</t>
        </is>
      </c>
      <c r="D4369" t="inlineStr">
        <is>
          <t>EMPORIO M&amp;L COMERCIO DE ALIM E BEBIDAS LTDA</t>
        </is>
      </c>
      <c r="E4369" t="inlineStr">
        <is>
          <t>494773</t>
        </is>
      </c>
      <c r="F4369" s="550" t="n">
        <v>46056</v>
      </c>
      <c r="G4369" t="n">
        <v>19439</v>
      </c>
      <c r="H4369" t="inlineStr">
        <is>
          <t>CREAM CHEESE DANUBIO C/1KG</t>
        </is>
      </c>
      <c r="I4369" t="inlineStr">
        <is>
          <t>ALIMENTOS</t>
        </is>
      </c>
      <c r="J4369" t="n">
        <v>4</v>
      </c>
      <c r="K4369" t="inlineStr">
        <is>
          <t>PC</t>
        </is>
      </c>
      <c r="L4369" t="n">
        <v>133.52</v>
      </c>
      <c r="M4369" t="n">
        <v>33.38</v>
      </c>
      <c r="N4369" t="inlineStr">
        <is>
          <t>ALIMENTOS</t>
        </is>
      </c>
      <c r="O4369" t="inlineStr">
        <is>
          <t>02/2026</t>
        </is>
      </c>
    </row>
    <row r="4370">
      <c r="A4370" t="n">
        <v>208124</v>
      </c>
      <c r="B4370" t="n">
        <v>122</v>
      </c>
      <c r="C4370" t="inlineStr">
        <is>
          <t>Arcos</t>
        </is>
      </c>
      <c r="D4370" t="inlineStr">
        <is>
          <t>EMPORIO M&amp;L COMERCIO DE ALIM E BEBIDAS LTDA</t>
        </is>
      </c>
      <c r="E4370" t="inlineStr">
        <is>
          <t>494773</t>
        </is>
      </c>
      <c r="F4370" s="550" t="n">
        <v>46056</v>
      </c>
      <c r="G4370" t="n">
        <v>20410</v>
      </c>
      <c r="H4370" t="inlineStr">
        <is>
          <t>FARINHA DE MANDIOCA FINA YOKI 1KG</t>
        </is>
      </c>
      <c r="I4370" t="inlineStr">
        <is>
          <t>ALIMENTOS</t>
        </is>
      </c>
      <c r="J4370" t="n">
        <v>4</v>
      </c>
      <c r="K4370" t="inlineStr">
        <is>
          <t>PC</t>
        </is>
      </c>
      <c r="L4370" t="n">
        <v>50.2</v>
      </c>
      <c r="M4370" t="n">
        <v>12.55</v>
      </c>
      <c r="N4370" t="inlineStr">
        <is>
          <t>ALIMENTOS</t>
        </is>
      </c>
      <c r="O4370" t="inlineStr">
        <is>
          <t>02/2026</t>
        </is>
      </c>
    </row>
    <row r="4371">
      <c r="A4371" t="n">
        <v>208124</v>
      </c>
      <c r="B4371" t="n">
        <v>122</v>
      </c>
      <c r="C4371" t="inlineStr">
        <is>
          <t>Arcos</t>
        </is>
      </c>
      <c r="D4371" t="inlineStr">
        <is>
          <t>EMPORIO M&amp;L COMERCIO DE ALIM E BEBIDAS LTDA</t>
        </is>
      </c>
      <c r="E4371" t="inlineStr">
        <is>
          <t>494773</t>
        </is>
      </c>
      <c r="F4371" s="550" t="n">
        <v>46056</v>
      </c>
      <c r="G4371" t="n">
        <v>20752</v>
      </c>
      <c r="H4371" t="inlineStr">
        <is>
          <t>AZEITONA PTA AZAPA 90/110 DISALERNO 2KG</t>
        </is>
      </c>
      <c r="I4371" t="inlineStr">
        <is>
          <t>ALIMENTOS</t>
        </is>
      </c>
      <c r="J4371" t="n">
        <v>2</v>
      </c>
      <c r="K4371" t="inlineStr">
        <is>
          <t>PT</t>
        </is>
      </c>
      <c r="L4371" t="n">
        <v>209.8</v>
      </c>
      <c r="M4371" t="n">
        <v>104.9</v>
      </c>
      <c r="N4371" t="inlineStr">
        <is>
          <t>ALIMENTOS</t>
        </is>
      </c>
      <c r="O4371" t="inlineStr">
        <is>
          <t>02/2026</t>
        </is>
      </c>
    </row>
    <row r="4372">
      <c r="A4372" t="n">
        <v>208124</v>
      </c>
      <c r="B4372" t="n">
        <v>122</v>
      </c>
      <c r="C4372" t="inlineStr">
        <is>
          <t>Arcos</t>
        </is>
      </c>
      <c r="D4372" t="inlineStr">
        <is>
          <t>EMPORIO M&amp;L COMERCIO DE ALIM E BEBIDAS LTDA</t>
        </is>
      </c>
      <c r="E4372" t="inlineStr">
        <is>
          <t>494773</t>
        </is>
      </c>
      <c r="F4372" s="550" t="n">
        <v>46056</v>
      </c>
      <c r="G4372" t="n">
        <v>23648</v>
      </c>
      <c r="H4372" t="inlineStr">
        <is>
          <t>CASTANHA DO PARA KG</t>
        </is>
      </c>
      <c r="I4372" t="inlineStr">
        <is>
          <t>ALIMENTOS</t>
        </is>
      </c>
      <c r="J4372" t="n">
        <v>8</v>
      </c>
      <c r="K4372" t="inlineStr">
        <is>
          <t>KG</t>
        </is>
      </c>
      <c r="L4372" t="n">
        <v>1039.2</v>
      </c>
      <c r="M4372" t="n">
        <v>129.9</v>
      </c>
      <c r="N4372" t="inlineStr">
        <is>
          <t>ALIMENTOS</t>
        </is>
      </c>
      <c r="O4372" t="inlineStr">
        <is>
          <t>02/2026</t>
        </is>
      </c>
    </row>
    <row r="4373">
      <c r="A4373" t="n">
        <v>208123</v>
      </c>
      <c r="B4373" t="n">
        <v>122</v>
      </c>
      <c r="C4373" t="inlineStr">
        <is>
          <t>Arcos</t>
        </is>
      </c>
      <c r="D4373" t="inlineStr">
        <is>
          <t>EMPORIO M&amp;L COMERCIO DE ALIM E BEBIDAS LTDA</t>
        </is>
      </c>
      <c r="E4373" t="inlineStr">
        <is>
          <t>494837</t>
        </is>
      </c>
      <c r="F4373" s="550" t="n">
        <v>46056</v>
      </c>
      <c r="G4373" t="n">
        <v>18202</v>
      </c>
      <c r="H4373" t="inlineStr">
        <is>
          <t>VERMOUTH DOLIN DRY 750ML</t>
        </is>
      </c>
      <c r="I4373" t="inlineStr">
        <is>
          <t>BEBIDAS</t>
        </is>
      </c>
      <c r="J4373" t="n">
        <v>6</v>
      </c>
      <c r="K4373" t="inlineStr">
        <is>
          <t>GR</t>
        </is>
      </c>
      <c r="L4373" t="n">
        <v>1061.4</v>
      </c>
      <c r="M4373" t="n">
        <v>176.9</v>
      </c>
      <c r="N4373" t="inlineStr">
        <is>
          <t>BEBIDAS</t>
        </is>
      </c>
      <c r="O4373" t="inlineStr">
        <is>
          <t>02/2026</t>
        </is>
      </c>
    </row>
    <row r="4374">
      <c r="A4374" t="n">
        <v>208122</v>
      </c>
      <c r="B4374" t="n">
        <v>122</v>
      </c>
      <c r="C4374" t="inlineStr">
        <is>
          <t>Arcos</t>
        </is>
      </c>
      <c r="D4374" t="inlineStr">
        <is>
          <t>WIDE STOCK COMERCIO E DISTRIBUICAO LTDA</t>
        </is>
      </c>
      <c r="E4374" t="inlineStr">
        <is>
          <t>426391</t>
        </is>
      </c>
      <c r="F4374" s="550" t="n">
        <v>46056</v>
      </c>
      <c r="G4374" t="n">
        <v>17019</v>
      </c>
      <c r="H4374" t="inlineStr">
        <is>
          <t>LUVA EMBORRACHADA M AMARELA UN</t>
        </is>
      </c>
      <c r="I4374" t="inlineStr">
        <is>
          <t>DESCARTAVEIS/HIGIENE E LIMPEZA</t>
        </is>
      </c>
      <c r="J4374" t="n">
        <v>4</v>
      </c>
      <c r="K4374" t="inlineStr">
        <is>
          <t>UN</t>
        </is>
      </c>
      <c r="L4374" t="n">
        <v>11.8</v>
      </c>
      <c r="M4374" t="n">
        <v>2.95</v>
      </c>
      <c r="N4374" t="inlineStr">
        <is>
          <t>DESCARTAVEIS</t>
        </is>
      </c>
      <c r="O4374" t="inlineStr">
        <is>
          <t>02/2026</t>
        </is>
      </c>
    </row>
    <row r="4375">
      <c r="A4375" t="n">
        <v>208122</v>
      </c>
      <c r="B4375" t="n">
        <v>122</v>
      </c>
      <c r="C4375" t="inlineStr">
        <is>
          <t>Arcos</t>
        </is>
      </c>
      <c r="D4375" t="inlineStr">
        <is>
          <t>WIDE STOCK COMERCIO E DISTRIBUICAO LTDA</t>
        </is>
      </c>
      <c r="E4375" t="inlineStr">
        <is>
          <t>426391</t>
        </is>
      </c>
      <c r="F4375" s="550" t="n">
        <v>46056</v>
      </c>
      <c r="G4375" t="n">
        <v>17001</v>
      </c>
      <c r="H4375" t="inlineStr">
        <is>
          <t>FILTRO DE PAPEL MELITTA 103 C/30</t>
        </is>
      </c>
      <c r="I4375" t="inlineStr">
        <is>
          <t>DESCARTAVEIS/HIGIENE E LIMPEZA</t>
        </is>
      </c>
      <c r="J4375" t="n">
        <v>15</v>
      </c>
      <c r="K4375" t="inlineStr">
        <is>
          <t>UN</t>
        </is>
      </c>
      <c r="L4375" t="n">
        <v>72.75</v>
      </c>
      <c r="M4375" t="n">
        <v>4.85</v>
      </c>
      <c r="N4375" t="inlineStr">
        <is>
          <t>DESCARTAVEIS</t>
        </is>
      </c>
      <c r="O4375" t="inlineStr">
        <is>
          <t>02/2026</t>
        </is>
      </c>
    </row>
    <row r="4376">
      <c r="A4376" t="n">
        <v>208122</v>
      </c>
      <c r="B4376" t="n">
        <v>122</v>
      </c>
      <c r="C4376" t="inlineStr">
        <is>
          <t>Arcos</t>
        </is>
      </c>
      <c r="D4376" t="inlineStr">
        <is>
          <t>WIDE STOCK COMERCIO E DISTRIBUICAO LTDA</t>
        </is>
      </c>
      <c r="E4376" t="inlineStr">
        <is>
          <t>426391</t>
        </is>
      </c>
      <c r="F4376" s="550" t="n">
        <v>46056</v>
      </c>
      <c r="G4376" t="n">
        <v>28169</v>
      </c>
      <c r="H4376" t="inlineStr">
        <is>
          <t>BALDE DE LIMPEZA 20L UN</t>
        </is>
      </c>
      <c r="I4376" t="inlineStr">
        <is>
          <t>UTENSILIOS</t>
        </is>
      </c>
      <c r="J4376" t="n">
        <v>4</v>
      </c>
      <c r="K4376" t="inlineStr">
        <is>
          <t>UN</t>
        </is>
      </c>
      <c r="L4376" t="n">
        <v>40.8</v>
      </c>
      <c r="M4376" t="n">
        <v>10.2</v>
      </c>
      <c r="N4376" t="inlineStr">
        <is>
          <t>DESCARTAVEIS</t>
        </is>
      </c>
      <c r="O4376" t="inlineStr">
        <is>
          <t>02/2026</t>
        </is>
      </c>
    </row>
    <row r="4377">
      <c r="A4377" t="n">
        <v>208122</v>
      </c>
      <c r="B4377" t="n">
        <v>122</v>
      </c>
      <c r="C4377" t="inlineStr">
        <is>
          <t>Arcos</t>
        </is>
      </c>
      <c r="D4377" t="inlineStr">
        <is>
          <t>WIDE STOCK COMERCIO E DISTRIBUICAO LTDA</t>
        </is>
      </c>
      <c r="E4377" t="inlineStr">
        <is>
          <t>426391</t>
        </is>
      </c>
      <c r="F4377" s="550" t="n">
        <v>46056</v>
      </c>
      <c r="G4377" t="n">
        <v>28171</v>
      </c>
      <c r="H4377" t="inlineStr">
        <is>
          <t>RODO DE ALUMINIO 60CM COM CABO UN</t>
        </is>
      </c>
      <c r="I4377" t="inlineStr">
        <is>
          <t>DESCARTAVEIS/HIGIENE E LIMPEZA</t>
        </is>
      </c>
      <c r="J4377" t="n">
        <v>4</v>
      </c>
      <c r="K4377" t="inlineStr">
        <is>
          <t>UNIDADE</t>
        </is>
      </c>
      <c r="L4377" t="n">
        <v>147.8</v>
      </c>
      <c r="M4377" t="n">
        <v>36.95</v>
      </c>
      <c r="N4377" t="inlineStr">
        <is>
          <t>DESCARTAVEIS</t>
        </is>
      </c>
      <c r="O4377" t="inlineStr">
        <is>
          <t>02/2026</t>
        </is>
      </c>
    </row>
    <row r="4378">
      <c r="A4378" t="n">
        <v>208121</v>
      </c>
      <c r="B4378" t="n">
        <v>122</v>
      </c>
      <c r="C4378" t="inlineStr">
        <is>
          <t>Arcos</t>
        </is>
      </c>
      <c r="D4378" t="inlineStr">
        <is>
          <t>MARIO PEDRO FELICIANO - HORTIFRUTI</t>
        </is>
      </c>
      <c r="E4378" t="inlineStr">
        <is>
          <t>466701</t>
        </is>
      </c>
      <c r="F4378" s="550" t="n">
        <v>46056</v>
      </c>
      <c r="G4378" t="n">
        <v>19594</v>
      </c>
      <c r="H4378" t="inlineStr">
        <is>
          <t>PALMITO PUPUNHA TOLETE C/400G</t>
        </is>
      </c>
      <c r="I4378" t="inlineStr">
        <is>
          <t>ALIMENTOS</t>
        </is>
      </c>
      <c r="J4378" t="n">
        <v>5</v>
      </c>
      <c r="K4378" t="inlineStr">
        <is>
          <t>Un</t>
        </is>
      </c>
      <c r="L4378" t="n">
        <v>152.25</v>
      </c>
      <c r="M4378" t="n">
        <v>30.45</v>
      </c>
      <c r="N4378" t="inlineStr">
        <is>
          <t>ALIMENTOS</t>
        </is>
      </c>
      <c r="O4378" t="inlineStr">
        <is>
          <t>02/2026</t>
        </is>
      </c>
    </row>
    <row r="4379">
      <c r="A4379" t="n">
        <v>208121</v>
      </c>
      <c r="B4379" t="n">
        <v>122</v>
      </c>
      <c r="C4379" t="inlineStr">
        <is>
          <t>Arcos</t>
        </is>
      </c>
      <c r="D4379" t="inlineStr">
        <is>
          <t>MARIO PEDRO FELICIANO - HORTIFRUTI</t>
        </is>
      </c>
      <c r="E4379" t="inlineStr">
        <is>
          <t>466701</t>
        </is>
      </c>
      <c r="F4379" s="550" t="n">
        <v>46056</v>
      </c>
      <c r="G4379" t="n">
        <v>24509</v>
      </c>
      <c r="H4379" t="inlineStr">
        <is>
          <t>CEBOLA BRANCA KG</t>
        </is>
      </c>
      <c r="I4379" t="inlineStr">
        <is>
          <t>ALIMENTOS</t>
        </is>
      </c>
      <c r="J4379" t="n">
        <v>4.1</v>
      </c>
      <c r="K4379" t="inlineStr">
        <is>
          <t>KG</t>
        </is>
      </c>
      <c r="L4379" t="n">
        <v>7.75</v>
      </c>
      <c r="M4379" t="n">
        <v>1.890244</v>
      </c>
      <c r="N4379" t="inlineStr">
        <is>
          <t>ALIMENTOS</t>
        </is>
      </c>
      <c r="O4379" t="inlineStr">
        <is>
          <t>02/2026</t>
        </is>
      </c>
    </row>
    <row r="4380">
      <c r="A4380" t="n">
        <v>208121</v>
      </c>
      <c r="B4380" t="n">
        <v>122</v>
      </c>
      <c r="C4380" t="inlineStr">
        <is>
          <t>Arcos</t>
        </is>
      </c>
      <c r="D4380" t="inlineStr">
        <is>
          <t>MARIO PEDRO FELICIANO - HORTIFRUTI</t>
        </is>
      </c>
      <c r="E4380" t="inlineStr">
        <is>
          <t>466701</t>
        </is>
      </c>
      <c r="F4380" s="550" t="n">
        <v>46056</v>
      </c>
      <c r="G4380" t="n">
        <v>19658</v>
      </c>
      <c r="H4380" t="inlineStr">
        <is>
          <t>ABOBORA JAPONESA / CABOTIAN KG</t>
        </is>
      </c>
      <c r="I4380" t="inlineStr">
        <is>
          <t>ALIMENTOS</t>
        </is>
      </c>
      <c r="J4380" t="n">
        <v>6.65</v>
      </c>
      <c r="K4380" t="inlineStr">
        <is>
          <t>KG</t>
        </is>
      </c>
      <c r="L4380" t="n">
        <v>18.82</v>
      </c>
      <c r="M4380" t="n">
        <v>2.830075</v>
      </c>
      <c r="N4380" t="inlineStr">
        <is>
          <t>ALIMENTOS</t>
        </is>
      </c>
      <c r="O4380" t="inlineStr">
        <is>
          <t>02/2026</t>
        </is>
      </c>
    </row>
    <row r="4381">
      <c r="A4381" t="n">
        <v>208121</v>
      </c>
      <c r="B4381" t="n">
        <v>122</v>
      </c>
      <c r="C4381" t="inlineStr">
        <is>
          <t>Arcos</t>
        </is>
      </c>
      <c r="D4381" t="inlineStr">
        <is>
          <t>MARIO PEDRO FELICIANO - HORTIFRUTI</t>
        </is>
      </c>
      <c r="E4381" t="inlineStr">
        <is>
          <t>466701</t>
        </is>
      </c>
      <c r="F4381" s="550" t="n">
        <v>46056</v>
      </c>
      <c r="G4381" t="n">
        <v>19498</v>
      </c>
      <c r="H4381" t="inlineStr">
        <is>
          <t>ALFACE ROMANA KG</t>
        </is>
      </c>
      <c r="I4381" t="inlineStr">
        <is>
          <t>ALIMENTOS</t>
        </is>
      </c>
      <c r="J4381" t="n">
        <v>0.99</v>
      </c>
      <c r="K4381" t="inlineStr">
        <is>
          <t>KG</t>
        </is>
      </c>
      <c r="L4381" t="n">
        <v>13.64</v>
      </c>
      <c r="M4381" t="n">
        <v>13.777778</v>
      </c>
      <c r="N4381" t="inlineStr">
        <is>
          <t>ALIMENTOS</t>
        </is>
      </c>
      <c r="O4381" t="inlineStr">
        <is>
          <t>02/2026</t>
        </is>
      </c>
    </row>
    <row r="4382">
      <c r="A4382" t="n">
        <v>208121</v>
      </c>
      <c r="B4382" t="n">
        <v>122</v>
      </c>
      <c r="C4382" t="inlineStr">
        <is>
          <t>Arcos</t>
        </is>
      </c>
      <c r="D4382" t="inlineStr">
        <is>
          <t>MARIO PEDRO FELICIANO - HORTIFRUTI</t>
        </is>
      </c>
      <c r="E4382" t="inlineStr">
        <is>
          <t>466701</t>
        </is>
      </c>
      <c r="F4382" s="550" t="n">
        <v>46056</v>
      </c>
      <c r="G4382" t="n">
        <v>19502</v>
      </c>
      <c r="H4382" t="inlineStr">
        <is>
          <t>ALFACE CRESPA ROXA KG</t>
        </is>
      </c>
      <c r="I4382" t="inlineStr">
        <is>
          <t>ALIMENTOS</t>
        </is>
      </c>
      <c r="J4382" t="n">
        <v>1.2</v>
      </c>
      <c r="K4382" t="inlineStr">
        <is>
          <t>KG</t>
        </is>
      </c>
      <c r="L4382" t="n">
        <v>21.76</v>
      </c>
      <c r="M4382" t="n">
        <v>18.133333</v>
      </c>
      <c r="N4382" t="inlineStr">
        <is>
          <t>ALIMENTOS</t>
        </is>
      </c>
      <c r="O4382" t="inlineStr">
        <is>
          <t>02/2026</t>
        </is>
      </c>
    </row>
    <row r="4383">
      <c r="A4383" t="n">
        <v>208121</v>
      </c>
      <c r="B4383" t="n">
        <v>122</v>
      </c>
      <c r="C4383" t="inlineStr">
        <is>
          <t>Arcos</t>
        </is>
      </c>
      <c r="D4383" t="inlineStr">
        <is>
          <t>MARIO PEDRO FELICIANO - HORTIFRUTI</t>
        </is>
      </c>
      <c r="E4383" t="inlineStr">
        <is>
          <t>466701</t>
        </is>
      </c>
      <c r="F4383" s="550" t="n">
        <v>46056</v>
      </c>
      <c r="G4383" t="n">
        <v>19558</v>
      </c>
      <c r="H4383" t="inlineStr">
        <is>
          <t>QUIABO KG</t>
        </is>
      </c>
      <c r="I4383" t="inlineStr">
        <is>
          <t>ALIMENTOS</t>
        </is>
      </c>
      <c r="J4383" t="n">
        <v>1</v>
      </c>
      <c r="K4383" t="inlineStr">
        <is>
          <t>KG</t>
        </is>
      </c>
      <c r="L4383" t="n">
        <v>18.13</v>
      </c>
      <c r="M4383" t="n">
        <v>18.13</v>
      </c>
      <c r="N4383" t="inlineStr">
        <is>
          <t>ALIMENTOS</t>
        </is>
      </c>
      <c r="O4383" t="inlineStr">
        <is>
          <t>02/2026</t>
        </is>
      </c>
    </row>
    <row r="4384">
      <c r="A4384" t="n">
        <v>208121</v>
      </c>
      <c r="B4384" t="n">
        <v>122</v>
      </c>
      <c r="C4384" t="inlineStr">
        <is>
          <t>Arcos</t>
        </is>
      </c>
      <c r="D4384" t="inlineStr">
        <is>
          <t>MARIO PEDRO FELICIANO - HORTIFRUTI</t>
        </is>
      </c>
      <c r="E4384" t="inlineStr">
        <is>
          <t>466701</t>
        </is>
      </c>
      <c r="F4384" s="550" t="n">
        <v>46056</v>
      </c>
      <c r="G4384" t="n">
        <v>19738</v>
      </c>
      <c r="H4384" t="inlineStr">
        <is>
          <t>MELANCIA KG</t>
        </is>
      </c>
      <c r="I4384" t="inlineStr">
        <is>
          <t>ALIMENTOS</t>
        </is>
      </c>
      <c r="J4384" t="n">
        <v>22</v>
      </c>
      <c r="K4384" t="inlineStr">
        <is>
          <t>KG</t>
        </is>
      </c>
      <c r="L4384" t="n">
        <v>58.96</v>
      </c>
      <c r="M4384" t="n">
        <v>2.68</v>
      </c>
      <c r="N4384" t="inlineStr">
        <is>
          <t>ALIMENTOS</t>
        </is>
      </c>
      <c r="O4384" t="inlineStr">
        <is>
          <t>02/2026</t>
        </is>
      </c>
    </row>
    <row r="4385">
      <c r="A4385" t="n">
        <v>208121</v>
      </c>
      <c r="B4385" t="n">
        <v>122</v>
      </c>
      <c r="C4385" t="inlineStr">
        <is>
          <t>Arcos</t>
        </is>
      </c>
      <c r="D4385" t="inlineStr">
        <is>
          <t>MARIO PEDRO FELICIANO - HORTIFRUTI</t>
        </is>
      </c>
      <c r="E4385" t="inlineStr">
        <is>
          <t>466701</t>
        </is>
      </c>
      <c r="F4385" s="550" t="n">
        <v>46056</v>
      </c>
      <c r="G4385" t="n">
        <v>19751</v>
      </c>
      <c r="H4385" t="inlineStr">
        <is>
          <t>LIMAO SICILIANO KG</t>
        </is>
      </c>
      <c r="I4385" t="inlineStr">
        <is>
          <t>ALIMENTOS</t>
        </is>
      </c>
      <c r="J4385" t="n">
        <v>7.12</v>
      </c>
      <c r="K4385" t="inlineStr">
        <is>
          <t>KG</t>
        </is>
      </c>
      <c r="L4385" t="n">
        <v>77.47</v>
      </c>
      <c r="M4385" t="n">
        <v>10.880618</v>
      </c>
      <c r="N4385" t="inlineStr">
        <is>
          <t>ALIMENTOS</t>
        </is>
      </c>
      <c r="O4385" t="inlineStr">
        <is>
          <t>02/2026</t>
        </is>
      </c>
    </row>
    <row r="4386">
      <c r="A4386" t="n">
        <v>208121</v>
      </c>
      <c r="B4386" t="n">
        <v>122</v>
      </c>
      <c r="C4386" t="inlineStr">
        <is>
          <t>Arcos</t>
        </is>
      </c>
      <c r="D4386" t="inlineStr">
        <is>
          <t>MARIO PEDRO FELICIANO - HORTIFRUTI</t>
        </is>
      </c>
      <c r="E4386" t="inlineStr">
        <is>
          <t>466701</t>
        </is>
      </c>
      <c r="F4386" s="550" t="n">
        <v>46056</v>
      </c>
      <c r="G4386" t="n">
        <v>23195</v>
      </c>
      <c r="H4386" t="inlineStr">
        <is>
          <t>RABANETE KG</t>
        </is>
      </c>
      <c r="I4386" t="inlineStr">
        <is>
          <t>ALIMENTOS</t>
        </is>
      </c>
      <c r="J4386" t="n">
        <v>0.77</v>
      </c>
      <c r="K4386" t="inlineStr">
        <is>
          <t>KG</t>
        </is>
      </c>
      <c r="L4386" t="n">
        <v>11.17</v>
      </c>
      <c r="M4386" t="n">
        <v>14.506494</v>
      </c>
      <c r="N4386" t="inlineStr">
        <is>
          <t>ALIMENTOS</t>
        </is>
      </c>
      <c r="O4386" t="inlineStr">
        <is>
          <t>02/2026</t>
        </is>
      </c>
    </row>
    <row r="4387">
      <c r="A4387" t="n">
        <v>208121</v>
      </c>
      <c r="B4387" t="n">
        <v>122</v>
      </c>
      <c r="C4387" t="inlineStr">
        <is>
          <t>Arcos</t>
        </is>
      </c>
      <c r="D4387" t="inlineStr">
        <is>
          <t>MARIO PEDRO FELICIANO - HORTIFRUTI</t>
        </is>
      </c>
      <c r="E4387" t="inlineStr">
        <is>
          <t>466701</t>
        </is>
      </c>
      <c r="F4387" s="550" t="n">
        <v>46056</v>
      </c>
      <c r="G4387" t="n">
        <v>23198</v>
      </c>
      <c r="H4387" t="inlineStr">
        <is>
          <t>PIMENTAO VERMELHO KG</t>
        </is>
      </c>
      <c r="I4387" t="inlineStr">
        <is>
          <t>ALIMENTOS</t>
        </is>
      </c>
      <c r="J4387" t="n">
        <v>1</v>
      </c>
      <c r="K4387" t="inlineStr">
        <is>
          <t>KG</t>
        </is>
      </c>
      <c r="L4387" t="n">
        <v>8.699999999999999</v>
      </c>
      <c r="M4387" t="n">
        <v>8.699999999999999</v>
      </c>
      <c r="N4387" t="inlineStr">
        <is>
          <t>ALIMENTOS</t>
        </is>
      </c>
      <c r="O4387" t="inlineStr">
        <is>
          <t>02/2026</t>
        </is>
      </c>
    </row>
    <row r="4388">
      <c r="A4388" t="n">
        <v>208121</v>
      </c>
      <c r="B4388" t="n">
        <v>122</v>
      </c>
      <c r="C4388" t="inlineStr">
        <is>
          <t>Arcos</t>
        </is>
      </c>
      <c r="D4388" t="inlineStr">
        <is>
          <t>MARIO PEDRO FELICIANO - HORTIFRUTI</t>
        </is>
      </c>
      <c r="E4388" t="inlineStr">
        <is>
          <t>466701</t>
        </is>
      </c>
      <c r="F4388" s="550" t="n">
        <v>46056</v>
      </c>
      <c r="G4388" t="n">
        <v>25647</v>
      </c>
      <c r="H4388" t="inlineStr">
        <is>
          <t>ACELGA BOK CHOY KG</t>
        </is>
      </c>
      <c r="I4388" t="inlineStr">
        <is>
          <t>ALIMENTOS</t>
        </is>
      </c>
      <c r="J4388" t="n">
        <v>1.18</v>
      </c>
      <c r="K4388" t="inlineStr">
        <is>
          <t>KG</t>
        </is>
      </c>
      <c r="L4388" t="n">
        <v>25.66</v>
      </c>
      <c r="M4388" t="n">
        <v>21.745763</v>
      </c>
      <c r="N4388" t="inlineStr">
        <is>
          <t>ALIMENTOS</t>
        </is>
      </c>
      <c r="O4388" t="inlineStr">
        <is>
          <t>02/2026</t>
        </is>
      </c>
    </row>
    <row r="4389">
      <c r="A4389" t="n">
        <v>208121</v>
      </c>
      <c r="B4389" t="n">
        <v>122</v>
      </c>
      <c r="C4389" t="inlineStr">
        <is>
          <t>Arcos</t>
        </is>
      </c>
      <c r="D4389" t="inlineStr">
        <is>
          <t>MARIO PEDRO FELICIANO - HORTIFRUTI</t>
        </is>
      </c>
      <c r="E4389" t="inlineStr">
        <is>
          <t>466701</t>
        </is>
      </c>
      <c r="F4389" s="550" t="n">
        <v>46056</v>
      </c>
      <c r="G4389" t="n">
        <v>19632</v>
      </c>
      <c r="H4389" t="inlineStr">
        <is>
          <t>BETERRABA KG</t>
        </is>
      </c>
      <c r="I4389" t="inlineStr">
        <is>
          <t>ALIMENTOS</t>
        </is>
      </c>
      <c r="J4389" t="n">
        <v>6</v>
      </c>
      <c r="K4389" t="inlineStr">
        <is>
          <t>KG</t>
        </is>
      </c>
      <c r="L4389" t="n">
        <v>17.4</v>
      </c>
      <c r="M4389" t="n">
        <v>2.9</v>
      </c>
      <c r="N4389" t="inlineStr">
        <is>
          <t>ALIMENTOS</t>
        </is>
      </c>
      <c r="O4389" t="inlineStr">
        <is>
          <t>02/2026</t>
        </is>
      </c>
    </row>
    <row r="4390">
      <c r="A4390" t="n">
        <v>208121</v>
      </c>
      <c r="B4390" t="n">
        <v>122</v>
      </c>
      <c r="C4390" t="inlineStr">
        <is>
          <t>Arcos</t>
        </is>
      </c>
      <c r="D4390" t="inlineStr">
        <is>
          <t>MARIO PEDRO FELICIANO - HORTIFRUTI</t>
        </is>
      </c>
      <c r="E4390" t="inlineStr">
        <is>
          <t>466701</t>
        </is>
      </c>
      <c r="F4390" s="550" t="n">
        <v>46056</v>
      </c>
      <c r="G4390" t="n">
        <v>19583</v>
      </c>
      <c r="H4390" t="inlineStr">
        <is>
          <t>PIMENTA BIQUINHO KG</t>
        </is>
      </c>
      <c r="I4390" t="inlineStr">
        <is>
          <t>ALIMENTOS</t>
        </is>
      </c>
      <c r="J4390" t="n">
        <v>0.13</v>
      </c>
      <c r="K4390" t="inlineStr">
        <is>
          <t>KG</t>
        </is>
      </c>
      <c r="L4390" t="n">
        <v>6.03</v>
      </c>
      <c r="M4390" t="n">
        <v>46.384615</v>
      </c>
      <c r="N4390" t="inlineStr">
        <is>
          <t>ALIMENTOS</t>
        </is>
      </c>
      <c r="O4390" t="inlineStr">
        <is>
          <t>02/2026</t>
        </is>
      </c>
    </row>
    <row r="4391">
      <c r="A4391" t="n">
        <v>208120</v>
      </c>
      <c r="B4391" t="n">
        <v>122</v>
      </c>
      <c r="C4391" t="inlineStr">
        <is>
          <t>Arcos</t>
        </is>
      </c>
      <c r="D4391" t="inlineStr">
        <is>
          <t>AMBEV S. A. - CDD SAO PAULO</t>
        </is>
      </c>
      <c r="E4391" t="inlineStr">
        <is>
          <t>984220</t>
        </is>
      </c>
      <c r="F4391" s="550" t="n">
        <v>46056</v>
      </c>
      <c r="G4391" t="n">
        <v>17881</v>
      </c>
      <c r="H4391" t="inlineStr">
        <is>
          <t>SODA LIMONADA ANTARCTICA LATA 350ML C/12</t>
        </is>
      </c>
      <c r="I4391" t="inlineStr">
        <is>
          <t>BEBIDAS</t>
        </is>
      </c>
      <c r="J4391" t="n">
        <v>10</v>
      </c>
      <c r="K4391" t="inlineStr">
        <is>
          <t>PC</t>
        </is>
      </c>
      <c r="L4391" t="n">
        <v>201.1</v>
      </c>
      <c r="M4391" t="n">
        <v>20.11</v>
      </c>
      <c r="N4391" t="inlineStr">
        <is>
          <t>BEBIDAS</t>
        </is>
      </c>
      <c r="O4391" t="inlineStr">
        <is>
          <t>02/2026</t>
        </is>
      </c>
    </row>
    <row r="4392">
      <c r="A4392" t="n">
        <v>208119</v>
      </c>
      <c r="B4392" t="n">
        <v>122</v>
      </c>
      <c r="C4392" t="inlineStr">
        <is>
          <t>Arcos</t>
        </is>
      </c>
      <c r="D4392" t="inlineStr">
        <is>
          <t xml:space="preserve">FORTE ALIMENTOS COM. IMPORTAÇÃO LTDA </t>
        </is>
      </c>
      <c r="E4392" t="inlineStr">
        <is>
          <t>356538</t>
        </is>
      </c>
      <c r="F4392" s="550" t="n">
        <v>46056</v>
      </c>
      <c r="G4392" t="n">
        <v>20809</v>
      </c>
      <c r="H4392" t="inlineStr">
        <is>
          <t>CAFE PILAO ALMOFADA 500G</t>
        </is>
      </c>
      <c r="I4392" t="inlineStr">
        <is>
          <t>ALIMENTOS</t>
        </is>
      </c>
      <c r="J4392" t="n">
        <v>14</v>
      </c>
      <c r="K4392" t="inlineStr">
        <is>
          <t>PC</t>
        </is>
      </c>
      <c r="L4392" t="n">
        <v>465.22</v>
      </c>
      <c r="M4392" t="n">
        <v>33.23</v>
      </c>
      <c r="N4392" t="inlineStr">
        <is>
          <t>ALIMENTOS</t>
        </is>
      </c>
      <c r="O4392" t="inlineStr">
        <is>
          <t>02/2026</t>
        </is>
      </c>
    </row>
    <row r="4393">
      <c r="A4393" t="n">
        <v>208119</v>
      </c>
      <c r="B4393" t="n">
        <v>122</v>
      </c>
      <c r="C4393" t="inlineStr">
        <is>
          <t>Arcos</t>
        </is>
      </c>
      <c r="D4393" t="inlineStr">
        <is>
          <t xml:space="preserve">FORTE ALIMENTOS COM. IMPORTAÇÃO LTDA </t>
        </is>
      </c>
      <c r="E4393" t="inlineStr">
        <is>
          <t>356538</t>
        </is>
      </c>
      <c r="F4393" s="550" t="n">
        <v>46056</v>
      </c>
      <c r="G4393" t="n">
        <v>20661</v>
      </c>
      <c r="H4393" t="inlineStr">
        <is>
          <t>LEITE CONDENSADO MOCA C/395G UN</t>
        </is>
      </c>
      <c r="I4393" t="inlineStr">
        <is>
          <t>ALIMENTOS</t>
        </is>
      </c>
      <c r="J4393" t="n">
        <v>30</v>
      </c>
      <c r="K4393" t="inlineStr">
        <is>
          <t>UN</t>
        </is>
      </c>
      <c r="L4393" t="n">
        <v>263.1</v>
      </c>
      <c r="M4393" t="n">
        <v>8.77</v>
      </c>
      <c r="N4393" t="inlineStr">
        <is>
          <t>ALIMENTOS</t>
        </is>
      </c>
      <c r="O4393" t="inlineStr">
        <is>
          <t>02/2026</t>
        </is>
      </c>
    </row>
    <row r="4394">
      <c r="A4394" t="n">
        <v>208119</v>
      </c>
      <c r="B4394" t="n">
        <v>122</v>
      </c>
      <c r="C4394" t="inlineStr">
        <is>
          <t>Arcos</t>
        </is>
      </c>
      <c r="D4394" t="inlineStr">
        <is>
          <t xml:space="preserve">FORTE ALIMENTOS COM. IMPORTAÇÃO LTDA </t>
        </is>
      </c>
      <c r="E4394" t="inlineStr">
        <is>
          <t>356538</t>
        </is>
      </c>
      <c r="F4394" s="550" t="n">
        <v>46056</v>
      </c>
      <c r="G4394" t="n">
        <v>19324</v>
      </c>
      <c r="H4394" t="inlineStr">
        <is>
          <t>QUEIJO MUSSARELA TRES MARIAS KG</t>
        </is>
      </c>
      <c r="I4394" t="inlineStr">
        <is>
          <t>ALIMENTOS</t>
        </is>
      </c>
      <c r="J4394" t="n">
        <v>4.08</v>
      </c>
      <c r="K4394" t="inlineStr">
        <is>
          <t>KG</t>
        </is>
      </c>
      <c r="L4394" t="n">
        <v>120.65</v>
      </c>
      <c r="M4394" t="n">
        <v>29.571078</v>
      </c>
      <c r="N4394" t="inlineStr">
        <is>
          <t>ALIMENTOS</t>
        </is>
      </c>
      <c r="O4394" t="inlineStr">
        <is>
          <t>02/2026</t>
        </is>
      </c>
    </row>
    <row r="4395">
      <c r="A4395" t="n">
        <v>208119</v>
      </c>
      <c r="B4395" t="n">
        <v>122</v>
      </c>
      <c r="C4395" t="inlineStr">
        <is>
          <t>Arcos</t>
        </is>
      </c>
      <c r="D4395" t="inlineStr">
        <is>
          <t xml:space="preserve">FORTE ALIMENTOS COM. IMPORTAÇÃO LTDA </t>
        </is>
      </c>
      <c r="E4395" t="inlineStr">
        <is>
          <t>356538</t>
        </is>
      </c>
      <c r="F4395" s="550" t="n">
        <v>46056</v>
      </c>
      <c r="G4395" t="n">
        <v>19356</v>
      </c>
      <c r="H4395" t="inlineStr">
        <is>
          <t>QUEIJO COALHO QUATA KG</t>
        </is>
      </c>
      <c r="I4395" t="inlineStr">
        <is>
          <t>ALIMENTOS</t>
        </is>
      </c>
      <c r="J4395" t="n">
        <v>36.1</v>
      </c>
      <c r="K4395" t="inlineStr">
        <is>
          <t>KG</t>
        </is>
      </c>
      <c r="L4395" t="n">
        <v>2005.72</v>
      </c>
      <c r="M4395" t="n">
        <v>55.560111</v>
      </c>
      <c r="N4395" t="inlineStr">
        <is>
          <t>ALIMENTOS</t>
        </is>
      </c>
      <c r="O4395" t="inlineStr">
        <is>
          <t>02/2026</t>
        </is>
      </c>
    </row>
    <row r="4396">
      <c r="A4396" t="n">
        <v>208119</v>
      </c>
      <c r="B4396" t="n">
        <v>122</v>
      </c>
      <c r="C4396" t="inlineStr">
        <is>
          <t>Arcos</t>
        </is>
      </c>
      <c r="D4396" t="inlineStr">
        <is>
          <t xml:space="preserve">FORTE ALIMENTOS COM. IMPORTAÇÃO LTDA </t>
        </is>
      </c>
      <c r="E4396" t="inlineStr">
        <is>
          <t>356538</t>
        </is>
      </c>
      <c r="F4396" s="550" t="n">
        <v>46056</v>
      </c>
      <c r="G4396" t="n">
        <v>19415</v>
      </c>
      <c r="H4396" t="inlineStr">
        <is>
          <t>MARGARINA COM SAL QUALY 500G UN</t>
        </is>
      </c>
      <c r="I4396" t="inlineStr">
        <is>
          <t>ALIMENTOS</t>
        </is>
      </c>
      <c r="J4396" t="n">
        <v>4</v>
      </c>
      <c r="K4396" t="inlineStr">
        <is>
          <t>UN</t>
        </is>
      </c>
      <c r="L4396" t="n">
        <v>35.8</v>
      </c>
      <c r="M4396" t="n">
        <v>8.949999999999999</v>
      </c>
      <c r="N4396" t="inlineStr">
        <is>
          <t>ALIMENTOS</t>
        </is>
      </c>
      <c r="O4396" t="inlineStr">
        <is>
          <t>02/2026</t>
        </is>
      </c>
    </row>
    <row r="4397">
      <c r="A4397" t="n">
        <v>208119</v>
      </c>
      <c r="B4397" t="n">
        <v>122</v>
      </c>
      <c r="C4397" t="inlineStr">
        <is>
          <t>Arcos</t>
        </is>
      </c>
      <c r="D4397" t="inlineStr">
        <is>
          <t xml:space="preserve">FORTE ALIMENTOS COM. IMPORTAÇÃO LTDA </t>
        </is>
      </c>
      <c r="E4397" t="inlineStr">
        <is>
          <t>356538</t>
        </is>
      </c>
      <c r="F4397" s="550" t="n">
        <v>46056</v>
      </c>
      <c r="G4397" t="n">
        <v>19224</v>
      </c>
      <c r="H4397" t="inlineStr">
        <is>
          <t>MANTEIGA SCALA C/5KG</t>
        </is>
      </c>
      <c r="I4397" t="inlineStr">
        <is>
          <t>ALIMENTOS</t>
        </is>
      </c>
      <c r="J4397" t="n">
        <v>3</v>
      </c>
      <c r="K4397" t="inlineStr">
        <is>
          <t>UN</t>
        </is>
      </c>
      <c r="L4397" t="n">
        <v>720.54</v>
      </c>
      <c r="M4397" t="n">
        <v>240.18</v>
      </c>
      <c r="N4397" t="inlineStr">
        <is>
          <t>ALIMENTOS</t>
        </is>
      </c>
      <c r="O4397" t="inlineStr">
        <is>
          <t>02/2026</t>
        </is>
      </c>
    </row>
    <row r="4398">
      <c r="A4398" t="n">
        <v>208108</v>
      </c>
      <c r="B4398" t="n">
        <v>122</v>
      </c>
      <c r="C4398" t="inlineStr">
        <is>
          <t>Arcos</t>
        </is>
      </c>
      <c r="D4398" t="inlineStr">
        <is>
          <t>CECILIA TSUYACO ARAKI SILVA LTDA</t>
        </is>
      </c>
      <c r="E4398" t="inlineStr">
        <is>
          <t>386246</t>
        </is>
      </c>
      <c r="F4398" s="550" t="n">
        <v>46056</v>
      </c>
      <c r="G4398" t="n">
        <v>19787</v>
      </c>
      <c r="H4398" t="inlineStr">
        <is>
          <t>ABACAXI PEROLA KG</t>
        </is>
      </c>
      <c r="I4398" t="inlineStr">
        <is>
          <t>ALIMENTOS</t>
        </is>
      </c>
      <c r="J4398" t="n">
        <v>80</v>
      </c>
      <c r="K4398" t="inlineStr">
        <is>
          <t>KG</t>
        </is>
      </c>
      <c r="L4398" t="n">
        <v>384</v>
      </c>
      <c r="M4398" t="n">
        <v>4.8</v>
      </c>
      <c r="N4398" t="inlineStr">
        <is>
          <t>ALIMENTOS</t>
        </is>
      </c>
      <c r="O4398" t="inlineStr">
        <is>
          <t>02/2026</t>
        </is>
      </c>
    </row>
    <row r="4399">
      <c r="A4399" t="n">
        <v>208108</v>
      </c>
      <c r="B4399" t="n">
        <v>122</v>
      </c>
      <c r="C4399" t="inlineStr">
        <is>
          <t>Arcos</t>
        </is>
      </c>
      <c r="D4399" t="inlineStr">
        <is>
          <t>CECILIA TSUYACO ARAKI SILVA LTDA</t>
        </is>
      </c>
      <c r="E4399" t="inlineStr">
        <is>
          <t>386246</t>
        </is>
      </c>
      <c r="F4399" s="550" t="n">
        <v>46056</v>
      </c>
      <c r="G4399" t="n">
        <v>19621</v>
      </c>
      <c r="H4399" t="inlineStr">
        <is>
          <t>CENOURA KG</t>
        </is>
      </c>
      <c r="I4399" t="inlineStr">
        <is>
          <t>ALIMENTOS</t>
        </is>
      </c>
      <c r="J4399" t="n">
        <v>6</v>
      </c>
      <c r="K4399" t="inlineStr">
        <is>
          <t>KG</t>
        </is>
      </c>
      <c r="L4399" t="n">
        <v>16.5</v>
      </c>
      <c r="M4399" t="n">
        <v>2.75</v>
      </c>
      <c r="N4399" t="inlineStr">
        <is>
          <t>ALIMENTOS</t>
        </is>
      </c>
      <c r="O4399" t="inlineStr">
        <is>
          <t>02/2026</t>
        </is>
      </c>
    </row>
    <row r="4400">
      <c r="A4400" t="n">
        <v>208108</v>
      </c>
      <c r="B4400" t="n">
        <v>122</v>
      </c>
      <c r="C4400" t="inlineStr">
        <is>
          <t>Arcos</t>
        </is>
      </c>
      <c r="D4400" t="inlineStr">
        <is>
          <t>CECILIA TSUYACO ARAKI SILVA LTDA</t>
        </is>
      </c>
      <c r="E4400" t="inlineStr">
        <is>
          <t>386246</t>
        </is>
      </c>
      <c r="F4400" s="550" t="n">
        <v>46056</v>
      </c>
      <c r="G4400" t="n">
        <v>24083</v>
      </c>
      <c r="H4400" t="inlineStr">
        <is>
          <t>BATATA ASTERIX GRAUDA NOIVA KG</t>
        </is>
      </c>
      <c r="I4400" t="inlineStr">
        <is>
          <t>ALIMENTOS</t>
        </is>
      </c>
      <c r="J4400" t="n">
        <v>75</v>
      </c>
      <c r="K4400" t="inlineStr">
        <is>
          <t>KG</t>
        </is>
      </c>
      <c r="L4400" t="n">
        <v>299.25</v>
      </c>
      <c r="M4400" t="n">
        <v>3.99</v>
      </c>
      <c r="N4400" t="inlineStr">
        <is>
          <t>ALIMENTOS</t>
        </is>
      </c>
      <c r="O4400" t="inlineStr">
        <is>
          <t>02/2026</t>
        </is>
      </c>
    </row>
    <row r="4401">
      <c r="A4401" t="n">
        <v>208108</v>
      </c>
      <c r="B4401" t="n">
        <v>122</v>
      </c>
      <c r="C4401" t="inlineStr">
        <is>
          <t>Arcos</t>
        </is>
      </c>
      <c r="D4401" t="inlineStr">
        <is>
          <t>CECILIA TSUYACO ARAKI SILVA LTDA</t>
        </is>
      </c>
      <c r="E4401" t="inlineStr">
        <is>
          <t>386246</t>
        </is>
      </c>
      <c r="F4401" s="550" t="n">
        <v>46056</v>
      </c>
      <c r="G4401" t="n">
        <v>19634</v>
      </c>
      <c r="H4401" t="inlineStr">
        <is>
          <t>BERINJELA KG</t>
        </is>
      </c>
      <c r="I4401" t="inlineStr">
        <is>
          <t>ALIMENTOS</t>
        </is>
      </c>
      <c r="J4401" t="n">
        <v>10</v>
      </c>
      <c r="K4401" t="inlineStr">
        <is>
          <t>KG</t>
        </is>
      </c>
      <c r="L4401" t="n">
        <v>75</v>
      </c>
      <c r="M4401" t="n">
        <v>7.5</v>
      </c>
      <c r="N4401" t="inlineStr">
        <is>
          <t>ALIMENTOS</t>
        </is>
      </c>
      <c r="O4401" t="inlineStr">
        <is>
          <t>02/2026</t>
        </is>
      </c>
    </row>
    <row r="4402">
      <c r="A4402" t="n">
        <v>208108</v>
      </c>
      <c r="B4402" t="n">
        <v>122</v>
      </c>
      <c r="C4402" t="inlineStr">
        <is>
          <t>Arcos</t>
        </is>
      </c>
      <c r="D4402" t="inlineStr">
        <is>
          <t>CECILIA TSUYACO ARAKI SILVA LTDA</t>
        </is>
      </c>
      <c r="E4402" t="inlineStr">
        <is>
          <t>386246</t>
        </is>
      </c>
      <c r="F4402" s="550" t="n">
        <v>46056</v>
      </c>
      <c r="G4402" t="n">
        <v>19589</v>
      </c>
      <c r="H4402" t="inlineStr">
        <is>
          <t>PEPINO JAPONES KG</t>
        </is>
      </c>
      <c r="I4402" t="inlineStr">
        <is>
          <t>ALIMENTOS</t>
        </is>
      </c>
      <c r="J4402" t="n">
        <v>1</v>
      </c>
      <c r="K4402" t="inlineStr">
        <is>
          <t>KG</t>
        </is>
      </c>
      <c r="L4402" t="n">
        <v>5.5</v>
      </c>
      <c r="M4402" t="n">
        <v>5.5</v>
      </c>
      <c r="N4402" t="inlineStr">
        <is>
          <t>ALIMENTOS</t>
        </is>
      </c>
      <c r="O4402" t="inlineStr">
        <is>
          <t>02/2026</t>
        </is>
      </c>
    </row>
    <row r="4403">
      <c r="A4403" t="n">
        <v>208108</v>
      </c>
      <c r="B4403" t="n">
        <v>122</v>
      </c>
      <c r="C4403" t="inlineStr">
        <is>
          <t>Arcos</t>
        </is>
      </c>
      <c r="D4403" t="inlineStr">
        <is>
          <t>CECILIA TSUYACO ARAKI SILVA LTDA</t>
        </is>
      </c>
      <c r="E4403" t="inlineStr">
        <is>
          <t>386246</t>
        </is>
      </c>
      <c r="F4403" s="550" t="n">
        <v>46056</v>
      </c>
      <c r="G4403" t="n">
        <v>19505</v>
      </c>
      <c r="H4403" t="inlineStr">
        <is>
          <t>ALFACE AMERICANA KG</t>
        </is>
      </c>
      <c r="I4403" t="inlineStr">
        <is>
          <t>ALIMENTOS</t>
        </is>
      </c>
      <c r="J4403" t="n">
        <v>1</v>
      </c>
      <c r="K4403" t="inlineStr">
        <is>
          <t>KG</t>
        </is>
      </c>
      <c r="L4403" t="n">
        <v>13</v>
      </c>
      <c r="M4403" t="n">
        <v>13</v>
      </c>
      <c r="N4403" t="inlineStr">
        <is>
          <t>ALIMENTOS</t>
        </is>
      </c>
      <c r="O4403" t="inlineStr">
        <is>
          <t>02/2026</t>
        </is>
      </c>
    </row>
    <row r="4404">
      <c r="A4404" t="n">
        <v>208108</v>
      </c>
      <c r="B4404" t="n">
        <v>122</v>
      </c>
      <c r="C4404" t="inlineStr">
        <is>
          <t>Arcos</t>
        </is>
      </c>
      <c r="D4404" t="inlineStr">
        <is>
          <t>CECILIA TSUYACO ARAKI SILVA LTDA</t>
        </is>
      </c>
      <c r="E4404" t="inlineStr">
        <is>
          <t>386246</t>
        </is>
      </c>
      <c r="F4404" s="550" t="n">
        <v>46056</v>
      </c>
      <c r="G4404" t="n">
        <v>19623</v>
      </c>
      <c r="H4404" t="inlineStr">
        <is>
          <t>CEBOLA ROXA KG</t>
        </is>
      </c>
      <c r="I4404" t="inlineStr">
        <is>
          <t>ALIMENTOS</t>
        </is>
      </c>
      <c r="J4404" t="n">
        <v>3</v>
      </c>
      <c r="K4404" t="inlineStr">
        <is>
          <t>KG</t>
        </is>
      </c>
      <c r="L4404" t="n">
        <v>11.7</v>
      </c>
      <c r="M4404" t="n">
        <v>3.9</v>
      </c>
      <c r="N4404" t="inlineStr">
        <is>
          <t>ALIMENTOS</t>
        </is>
      </c>
      <c r="O4404" t="inlineStr">
        <is>
          <t>02/2026</t>
        </is>
      </c>
    </row>
    <row r="4405">
      <c r="A4405" t="n">
        <v>208108</v>
      </c>
      <c r="B4405" t="n">
        <v>122</v>
      </c>
      <c r="C4405" t="inlineStr">
        <is>
          <t>Arcos</t>
        </is>
      </c>
      <c r="D4405" t="inlineStr">
        <is>
          <t>CECILIA TSUYACO ARAKI SILVA LTDA</t>
        </is>
      </c>
      <c r="E4405" t="inlineStr">
        <is>
          <t>386246</t>
        </is>
      </c>
      <c r="F4405" s="550" t="n">
        <v>46056</v>
      </c>
      <c r="G4405" t="n">
        <v>19465</v>
      </c>
      <c r="H4405" t="inlineStr">
        <is>
          <t>SALSAO KG</t>
        </is>
      </c>
      <c r="I4405" t="inlineStr">
        <is>
          <t>ALIMENTOS</t>
        </is>
      </c>
      <c r="J4405" t="n">
        <v>1</v>
      </c>
      <c r="K4405" t="inlineStr">
        <is>
          <t>KG</t>
        </is>
      </c>
      <c r="L4405" t="n">
        <v>5.5</v>
      </c>
      <c r="M4405" t="n">
        <v>5.5</v>
      </c>
      <c r="N4405" t="inlineStr">
        <is>
          <t>ALIMENTOS</t>
        </is>
      </c>
      <c r="O4405" t="inlineStr">
        <is>
          <t>02/2026</t>
        </is>
      </c>
    </row>
    <row r="4406">
      <c r="A4406" t="n">
        <v>208108</v>
      </c>
      <c r="B4406" t="n">
        <v>122</v>
      </c>
      <c r="C4406" t="inlineStr">
        <is>
          <t>Arcos</t>
        </is>
      </c>
      <c r="D4406" t="inlineStr">
        <is>
          <t>CECILIA TSUYACO ARAKI SILVA LTDA</t>
        </is>
      </c>
      <c r="E4406" t="inlineStr">
        <is>
          <t>386246</t>
        </is>
      </c>
      <c r="F4406" s="550" t="n">
        <v>46056</v>
      </c>
      <c r="G4406" t="n">
        <v>19476</v>
      </c>
      <c r="H4406" t="inlineStr">
        <is>
          <t>MANJERICAO KG</t>
        </is>
      </c>
      <c r="I4406" t="inlineStr">
        <is>
          <t>ALIMENTOS</t>
        </is>
      </c>
      <c r="J4406" t="n">
        <v>0.6</v>
      </c>
      <c r="K4406" t="inlineStr">
        <is>
          <t>KG</t>
        </is>
      </c>
      <c r="L4406" t="n">
        <v>40.8</v>
      </c>
      <c r="M4406" t="n">
        <v>68</v>
      </c>
      <c r="N4406" t="inlineStr">
        <is>
          <t>ALIMENTOS</t>
        </is>
      </c>
      <c r="O4406" t="inlineStr">
        <is>
          <t>02/2026</t>
        </is>
      </c>
    </row>
    <row r="4407">
      <c r="A4407" t="n">
        <v>208108</v>
      </c>
      <c r="B4407" t="n">
        <v>122</v>
      </c>
      <c r="C4407" t="inlineStr">
        <is>
          <t>Arcos</t>
        </is>
      </c>
      <c r="D4407" t="inlineStr">
        <is>
          <t>CECILIA TSUYACO ARAKI SILVA LTDA</t>
        </is>
      </c>
      <c r="E4407" t="inlineStr">
        <is>
          <t>386246</t>
        </is>
      </c>
      <c r="F4407" s="550" t="n">
        <v>46056</v>
      </c>
      <c r="G4407" t="n">
        <v>19480</v>
      </c>
      <c r="H4407" t="inlineStr">
        <is>
          <t>HORTELA HIDROPONICA KG</t>
        </is>
      </c>
      <c r="I4407" t="inlineStr">
        <is>
          <t>ALIMENTOS</t>
        </is>
      </c>
      <c r="J4407" t="n">
        <v>0.8</v>
      </c>
      <c r="K4407" t="inlineStr">
        <is>
          <t>KG</t>
        </is>
      </c>
      <c r="L4407" t="n">
        <v>12.8</v>
      </c>
      <c r="M4407" t="n">
        <v>16</v>
      </c>
      <c r="N4407" t="inlineStr">
        <is>
          <t>ALIMENTOS</t>
        </is>
      </c>
      <c r="O4407" t="inlineStr">
        <is>
          <t>02/2026</t>
        </is>
      </c>
    </row>
    <row r="4408">
      <c r="A4408" t="n">
        <v>208108</v>
      </c>
      <c r="B4408" t="n">
        <v>122</v>
      </c>
      <c r="C4408" t="inlineStr">
        <is>
          <t>Arcos</t>
        </is>
      </c>
      <c r="D4408" t="inlineStr">
        <is>
          <t>CECILIA TSUYACO ARAKI SILVA LTDA</t>
        </is>
      </c>
      <c r="E4408" t="inlineStr">
        <is>
          <t>386246</t>
        </is>
      </c>
      <c r="F4408" s="550" t="n">
        <v>46056</v>
      </c>
      <c r="G4408" t="n">
        <v>19575</v>
      </c>
      <c r="H4408" t="inlineStr">
        <is>
          <t>PIMENTA DE CHEIRO VERDE KG</t>
        </is>
      </c>
      <c r="I4408" t="inlineStr">
        <is>
          <t>ALIMENTOS</t>
        </is>
      </c>
      <c r="J4408" t="n">
        <v>0.8</v>
      </c>
      <c r="K4408" t="inlineStr">
        <is>
          <t>KG</t>
        </is>
      </c>
      <c r="L4408" t="n">
        <v>20</v>
      </c>
      <c r="M4408" t="n">
        <v>25</v>
      </c>
      <c r="N4408" t="inlineStr">
        <is>
          <t>ALIMENTOS</t>
        </is>
      </c>
      <c r="O4408" t="inlineStr">
        <is>
          <t>02/2026</t>
        </is>
      </c>
    </row>
    <row r="4409">
      <c r="A4409" t="n">
        <v>208108</v>
      </c>
      <c r="B4409" t="n">
        <v>122</v>
      </c>
      <c r="C4409" t="inlineStr">
        <is>
          <t>Arcos</t>
        </is>
      </c>
      <c r="D4409" t="inlineStr">
        <is>
          <t>CECILIA TSUYACO ARAKI SILVA LTDA</t>
        </is>
      </c>
      <c r="E4409" t="inlineStr">
        <is>
          <t>386246</t>
        </is>
      </c>
      <c r="F4409" s="550" t="n">
        <v>46056</v>
      </c>
      <c r="G4409" t="n">
        <v>19488</v>
      </c>
      <c r="H4409" t="inlineStr">
        <is>
          <t>CEBOLINHA KG</t>
        </is>
      </c>
      <c r="I4409" t="inlineStr">
        <is>
          <t>ALIMENTOS</t>
        </is>
      </c>
      <c r="J4409" t="n">
        <v>0.8</v>
      </c>
      <c r="K4409" t="inlineStr">
        <is>
          <t>KG</t>
        </is>
      </c>
      <c r="L4409" t="n">
        <v>10.4</v>
      </c>
      <c r="M4409" t="n">
        <v>13</v>
      </c>
      <c r="N4409" t="inlineStr">
        <is>
          <t>ALIMENTOS</t>
        </is>
      </c>
      <c r="O4409" t="inlineStr">
        <is>
          <t>02/2026</t>
        </is>
      </c>
    </row>
    <row r="4410">
      <c r="A4410" t="n">
        <v>208108</v>
      </c>
      <c r="B4410" t="n">
        <v>122</v>
      </c>
      <c r="C4410" t="inlineStr">
        <is>
          <t>Arcos</t>
        </is>
      </c>
      <c r="D4410" t="inlineStr">
        <is>
          <t>CECILIA TSUYACO ARAKI SILVA LTDA</t>
        </is>
      </c>
      <c r="E4410" t="inlineStr">
        <is>
          <t>386246</t>
        </is>
      </c>
      <c r="F4410" s="550" t="n">
        <v>46056</v>
      </c>
      <c r="G4410" t="n">
        <v>19647</v>
      </c>
      <c r="H4410" t="inlineStr">
        <is>
          <t>ALHO PORO KG</t>
        </is>
      </c>
      <c r="I4410" t="inlineStr">
        <is>
          <t>ALIMENTOS</t>
        </is>
      </c>
      <c r="J4410" t="n">
        <v>1</v>
      </c>
      <c r="K4410" t="inlineStr">
        <is>
          <t>KG</t>
        </is>
      </c>
      <c r="L4410" t="n">
        <v>12</v>
      </c>
      <c r="M4410" t="n">
        <v>12</v>
      </c>
      <c r="N4410" t="inlineStr">
        <is>
          <t>ALIMENTOS</t>
        </is>
      </c>
      <c r="O4410" t="inlineStr">
        <is>
          <t>02/2026</t>
        </is>
      </c>
    </row>
    <row r="4411">
      <c r="A4411" t="n">
        <v>208108</v>
      </c>
      <c r="B4411" t="n">
        <v>122</v>
      </c>
      <c r="C4411" t="inlineStr">
        <is>
          <t>Arcos</t>
        </is>
      </c>
      <c r="D4411" t="inlineStr">
        <is>
          <t>CECILIA TSUYACO ARAKI SILVA LTDA</t>
        </is>
      </c>
      <c r="E4411" t="inlineStr">
        <is>
          <t>386246</t>
        </is>
      </c>
      <c r="F4411" s="550" t="n">
        <v>46056</v>
      </c>
      <c r="G4411" t="n">
        <v>19499</v>
      </c>
      <c r="H4411" t="inlineStr">
        <is>
          <t>ALFACE MIMOSA KG</t>
        </is>
      </c>
      <c r="I4411" t="inlineStr">
        <is>
          <t>ALIMENTOS</t>
        </is>
      </c>
      <c r="J4411" t="n">
        <v>0.6</v>
      </c>
      <c r="K4411" t="inlineStr">
        <is>
          <t>KG</t>
        </is>
      </c>
      <c r="L4411" t="n">
        <v>8.4</v>
      </c>
      <c r="M4411" t="n">
        <v>14</v>
      </c>
      <c r="N4411" t="inlineStr">
        <is>
          <t>ALIMENTOS</t>
        </is>
      </c>
      <c r="O4411" t="inlineStr">
        <is>
          <t>02/2026</t>
        </is>
      </c>
    </row>
    <row r="4412">
      <c r="A4412" t="n">
        <v>208108</v>
      </c>
      <c r="B4412" t="n">
        <v>122</v>
      </c>
      <c r="C4412" t="inlineStr">
        <is>
          <t>Arcos</t>
        </is>
      </c>
      <c r="D4412" t="inlineStr">
        <is>
          <t>CECILIA TSUYACO ARAKI SILVA LTDA</t>
        </is>
      </c>
      <c r="E4412" t="inlineStr">
        <is>
          <t>386246</t>
        </is>
      </c>
      <c r="F4412" s="550" t="n">
        <v>46056</v>
      </c>
      <c r="G4412" t="n">
        <v>19617</v>
      </c>
      <c r="H4412" t="inlineStr">
        <is>
          <t>COENTRO KG</t>
        </is>
      </c>
      <c r="I4412" t="inlineStr">
        <is>
          <t>ALIMENTOS</t>
        </is>
      </c>
      <c r="J4412" t="n">
        <v>0.2</v>
      </c>
      <c r="K4412" t="inlineStr">
        <is>
          <t>KG</t>
        </is>
      </c>
      <c r="L4412" t="n">
        <v>6</v>
      </c>
      <c r="M4412" t="n">
        <v>30</v>
      </c>
      <c r="N4412" t="inlineStr">
        <is>
          <t>ALIMENTOS</t>
        </is>
      </c>
      <c r="O4412" t="inlineStr">
        <is>
          <t>02/2026</t>
        </is>
      </c>
    </row>
    <row r="4413">
      <c r="A4413" t="n">
        <v>208108</v>
      </c>
      <c r="B4413" t="n">
        <v>122</v>
      </c>
      <c r="C4413" t="inlineStr">
        <is>
          <t>Arcos</t>
        </is>
      </c>
      <c r="D4413" t="inlineStr">
        <is>
          <t>CECILIA TSUYACO ARAKI SILVA LTDA</t>
        </is>
      </c>
      <c r="E4413" t="inlineStr">
        <is>
          <t>386246</t>
        </is>
      </c>
      <c r="F4413" s="550" t="n">
        <v>46056</v>
      </c>
      <c r="G4413" t="n">
        <v>19657</v>
      </c>
      <c r="H4413" t="inlineStr">
        <is>
          <t>ABOBORA PESCOCO KG</t>
        </is>
      </c>
      <c r="I4413" t="inlineStr">
        <is>
          <t>ALIMENTOS</t>
        </is>
      </c>
      <c r="J4413" t="n">
        <v>3</v>
      </c>
      <c r="K4413" t="inlineStr">
        <is>
          <t>KG</t>
        </is>
      </c>
      <c r="L4413" t="n">
        <v>15</v>
      </c>
      <c r="M4413" t="n">
        <v>5</v>
      </c>
      <c r="N4413" t="inlineStr">
        <is>
          <t>ALIMENTOS</t>
        </is>
      </c>
      <c r="O4413" t="inlineStr">
        <is>
          <t>02/2026</t>
        </is>
      </c>
    </row>
    <row r="4414">
      <c r="A4414" t="n">
        <v>208108</v>
      </c>
      <c r="B4414" t="n">
        <v>122</v>
      </c>
      <c r="C4414" t="inlineStr">
        <is>
          <t>Arcos</t>
        </is>
      </c>
      <c r="D4414" t="inlineStr">
        <is>
          <t>CECILIA TSUYACO ARAKI SILVA LTDA</t>
        </is>
      </c>
      <c r="E4414" t="inlineStr">
        <is>
          <t>386246</t>
        </is>
      </c>
      <c r="F4414" s="550" t="n">
        <v>46056</v>
      </c>
      <c r="G4414" t="n">
        <v>23108</v>
      </c>
      <c r="H4414" t="inlineStr">
        <is>
          <t>TOMILHO KG</t>
        </is>
      </c>
      <c r="I4414" t="inlineStr">
        <is>
          <t>ALIMENTOS</t>
        </is>
      </c>
      <c r="J4414" t="n">
        <v>0.2</v>
      </c>
      <c r="K4414" t="inlineStr">
        <is>
          <t>KG</t>
        </is>
      </c>
      <c r="L4414" t="n">
        <v>12</v>
      </c>
      <c r="M4414" t="n">
        <v>60</v>
      </c>
      <c r="N4414" t="inlineStr">
        <is>
          <t>ALIMENTOS</t>
        </is>
      </c>
      <c r="O4414" t="inlineStr">
        <is>
          <t>02/2026</t>
        </is>
      </c>
    </row>
    <row r="4415">
      <c r="A4415" t="n">
        <v>208108</v>
      </c>
      <c r="B4415" t="n">
        <v>122</v>
      </c>
      <c r="C4415" t="inlineStr">
        <is>
          <t>Arcos</t>
        </is>
      </c>
      <c r="D4415" t="inlineStr">
        <is>
          <t>CECILIA TSUYACO ARAKI SILVA LTDA</t>
        </is>
      </c>
      <c r="E4415" t="inlineStr">
        <is>
          <t>386246</t>
        </is>
      </c>
      <c r="F4415" s="550" t="n">
        <v>46056</v>
      </c>
      <c r="G4415" t="n">
        <v>23113</v>
      </c>
      <c r="H4415" t="inlineStr">
        <is>
          <t>SALSA KG</t>
        </is>
      </c>
      <c r="I4415" t="inlineStr">
        <is>
          <t>ALIMENTOS</t>
        </is>
      </c>
      <c r="J4415" t="n">
        <v>0.8</v>
      </c>
      <c r="K4415" t="inlineStr">
        <is>
          <t>KG</t>
        </is>
      </c>
      <c r="L4415" t="n">
        <v>6.8</v>
      </c>
      <c r="M4415" t="n">
        <v>8.5</v>
      </c>
      <c r="N4415" t="inlineStr">
        <is>
          <t>ALIMENTOS</t>
        </is>
      </c>
      <c r="O4415" t="inlineStr">
        <is>
          <t>02/2026</t>
        </is>
      </c>
    </row>
    <row r="4416">
      <c r="A4416" t="n">
        <v>208108</v>
      </c>
      <c r="B4416" t="n">
        <v>122</v>
      </c>
      <c r="C4416" t="inlineStr">
        <is>
          <t>Arcos</t>
        </is>
      </c>
      <c r="D4416" t="inlineStr">
        <is>
          <t>CECILIA TSUYACO ARAKI SILVA LTDA</t>
        </is>
      </c>
      <c r="E4416" t="inlineStr">
        <is>
          <t>386246</t>
        </is>
      </c>
      <c r="F4416" s="550" t="n">
        <v>46056</v>
      </c>
      <c r="G4416" t="n">
        <v>23186</v>
      </c>
      <c r="H4416" t="inlineStr">
        <is>
          <t>TOMATE CARMEM SALADA KG</t>
        </is>
      </c>
      <c r="I4416" t="inlineStr">
        <is>
          <t>ALIMENTOS</t>
        </is>
      </c>
      <c r="J4416" t="n">
        <v>15</v>
      </c>
      <c r="K4416" t="inlineStr">
        <is>
          <t>KG</t>
        </is>
      </c>
      <c r="L4416" t="n">
        <v>150</v>
      </c>
      <c r="M4416" t="n">
        <v>10</v>
      </c>
      <c r="N4416" t="inlineStr">
        <is>
          <t>ALIMENTOS</t>
        </is>
      </c>
      <c r="O4416" t="inlineStr">
        <is>
          <t>02/2026</t>
        </is>
      </c>
    </row>
    <row r="4417">
      <c r="A4417" t="n">
        <v>208108</v>
      </c>
      <c r="B4417" t="n">
        <v>122</v>
      </c>
      <c r="C4417" t="inlineStr">
        <is>
          <t>Arcos</t>
        </is>
      </c>
      <c r="D4417" t="inlineStr">
        <is>
          <t>CECILIA TSUYACO ARAKI SILVA LTDA</t>
        </is>
      </c>
      <c r="E4417" t="inlineStr">
        <is>
          <t>386246</t>
        </is>
      </c>
      <c r="F4417" s="550" t="n">
        <v>46056</v>
      </c>
      <c r="G4417" t="n">
        <v>23236</v>
      </c>
      <c r="H4417" t="inlineStr">
        <is>
          <t>COUVE MANTEIGA KG</t>
        </is>
      </c>
      <c r="I4417" t="inlineStr">
        <is>
          <t>ALIMENTOS</t>
        </is>
      </c>
      <c r="J4417" t="n">
        <v>1</v>
      </c>
      <c r="K4417" t="inlineStr">
        <is>
          <t>KG</t>
        </is>
      </c>
      <c r="L4417" t="n">
        <v>6</v>
      </c>
      <c r="M4417" t="n">
        <v>6</v>
      </c>
      <c r="N4417" t="inlineStr">
        <is>
          <t>ALIMENTOS</t>
        </is>
      </c>
      <c r="O4417" t="inlineStr">
        <is>
          <t>02/2026</t>
        </is>
      </c>
    </row>
    <row r="4418">
      <c r="A4418" t="n">
        <v>208108</v>
      </c>
      <c r="B4418" t="n">
        <v>122</v>
      </c>
      <c r="C4418" t="inlineStr">
        <is>
          <t>Arcos</t>
        </is>
      </c>
      <c r="D4418" t="inlineStr">
        <is>
          <t>CECILIA TSUYACO ARAKI SILVA LTDA</t>
        </is>
      </c>
      <c r="E4418" t="inlineStr">
        <is>
          <t>386246</t>
        </is>
      </c>
      <c r="F4418" s="550" t="n">
        <v>46056</v>
      </c>
      <c r="G4418" t="n">
        <v>23359</v>
      </c>
      <c r="H4418" t="inlineStr">
        <is>
          <t>LIMAO TAHITI KG</t>
        </is>
      </c>
      <c r="I4418" t="inlineStr">
        <is>
          <t>ALIMENTOS</t>
        </is>
      </c>
      <c r="J4418" t="n">
        <v>15</v>
      </c>
      <c r="K4418" t="inlineStr">
        <is>
          <t>KG</t>
        </is>
      </c>
      <c r="L4418" t="n">
        <v>40.5</v>
      </c>
      <c r="M4418" t="n">
        <v>2.7</v>
      </c>
      <c r="N4418" t="inlineStr">
        <is>
          <t>ALIMENTOS</t>
        </is>
      </c>
      <c r="O4418" t="inlineStr">
        <is>
          <t>02/2026</t>
        </is>
      </c>
    </row>
    <row r="4419">
      <c r="A4419" t="n">
        <v>208108</v>
      </c>
      <c r="B4419" t="n">
        <v>122</v>
      </c>
      <c r="C4419" t="inlineStr">
        <is>
          <t>Arcos</t>
        </is>
      </c>
      <c r="D4419" t="inlineStr">
        <is>
          <t>CECILIA TSUYACO ARAKI SILVA LTDA</t>
        </is>
      </c>
      <c r="E4419" t="inlineStr">
        <is>
          <t>386246</t>
        </is>
      </c>
      <c r="F4419" s="550" t="n">
        <v>46056</v>
      </c>
      <c r="G4419" t="n">
        <v>23390</v>
      </c>
      <c r="H4419" t="inlineStr">
        <is>
          <t>BANANA DA TERRA KG</t>
        </is>
      </c>
      <c r="I4419" t="inlineStr">
        <is>
          <t>ALIMENTOS</t>
        </is>
      </c>
      <c r="J4419" t="n">
        <v>5</v>
      </c>
      <c r="K4419" t="inlineStr">
        <is>
          <t>KG</t>
        </is>
      </c>
      <c r="L4419" t="n">
        <v>42.5</v>
      </c>
      <c r="M4419" t="n">
        <v>8.5</v>
      </c>
      <c r="N4419" t="inlineStr">
        <is>
          <t>ALIMENTOS</t>
        </is>
      </c>
      <c r="O4419" t="inlineStr">
        <is>
          <t>02/2026</t>
        </is>
      </c>
    </row>
    <row r="4420">
      <c r="A4420" t="n">
        <v>208108</v>
      </c>
      <c r="B4420" t="n">
        <v>122</v>
      </c>
      <c r="C4420" t="inlineStr">
        <is>
          <t>Arcos</t>
        </is>
      </c>
      <c r="D4420" t="inlineStr">
        <is>
          <t>CECILIA TSUYACO ARAKI SILVA LTDA</t>
        </is>
      </c>
      <c r="E4420" t="inlineStr">
        <is>
          <t>386246</t>
        </is>
      </c>
      <c r="F4420" s="550" t="n">
        <v>46056</v>
      </c>
      <c r="G4420" t="n">
        <v>23095</v>
      </c>
      <c r="H4420" t="inlineStr">
        <is>
          <t>OVO CAIPIRA UN</t>
        </is>
      </c>
      <c r="I4420" t="inlineStr">
        <is>
          <t>ALIMENTOS</t>
        </is>
      </c>
      <c r="J4420" t="n">
        <v>100</v>
      </c>
      <c r="K4420" t="inlineStr">
        <is>
          <t>UN</t>
        </is>
      </c>
      <c r="L4420" t="n">
        <v>95</v>
      </c>
      <c r="M4420" t="n">
        <v>0.95</v>
      </c>
      <c r="N4420" t="inlineStr">
        <is>
          <t>ALIMENTOS</t>
        </is>
      </c>
      <c r="O4420" t="inlineStr">
        <is>
          <t>02/2026</t>
        </is>
      </c>
    </row>
    <row r="4421">
      <c r="A4421" t="n">
        <v>208108</v>
      </c>
      <c r="B4421" t="n">
        <v>122</v>
      </c>
      <c r="C4421" t="inlineStr">
        <is>
          <t>Arcos</t>
        </is>
      </c>
      <c r="D4421" t="inlineStr">
        <is>
          <t>CECILIA TSUYACO ARAKI SILVA LTDA</t>
        </is>
      </c>
      <c r="E4421" t="inlineStr">
        <is>
          <t>386246</t>
        </is>
      </c>
      <c r="F4421" s="550" t="n">
        <v>46056</v>
      </c>
      <c r="G4421" t="n">
        <v>24037</v>
      </c>
      <c r="H4421" t="inlineStr">
        <is>
          <t>ALHO TRITURADO FRITO</t>
        </is>
      </c>
      <c r="I4421" t="inlineStr">
        <is>
          <t>ALIMENTOS</t>
        </is>
      </c>
      <c r="J4421" t="n">
        <v>3</v>
      </c>
      <c r="K4421" t="inlineStr">
        <is>
          <t>KG</t>
        </is>
      </c>
      <c r="L4421" t="n">
        <v>58.5</v>
      </c>
      <c r="M4421" t="n">
        <v>19.5</v>
      </c>
      <c r="N4421" t="inlineStr">
        <is>
          <t>ALIMENTOS</t>
        </is>
      </c>
      <c r="O4421" t="inlineStr">
        <is>
          <t>02/2026</t>
        </is>
      </c>
    </row>
    <row r="4422">
      <c r="A4422" t="n">
        <v>208108</v>
      </c>
      <c r="B4422" t="n">
        <v>122</v>
      </c>
      <c r="C4422" t="inlineStr">
        <is>
          <t>Arcos</t>
        </is>
      </c>
      <c r="D4422" t="inlineStr">
        <is>
          <t>CECILIA TSUYACO ARAKI SILVA LTDA</t>
        </is>
      </c>
      <c r="E4422" t="inlineStr">
        <is>
          <t>386246</t>
        </is>
      </c>
      <c r="F4422" s="550" t="n">
        <v>46056</v>
      </c>
      <c r="G4422" t="n">
        <v>19472</v>
      </c>
      <c r="H4422" t="inlineStr">
        <is>
          <t>RUCULA KG</t>
        </is>
      </c>
      <c r="I4422" t="inlineStr">
        <is>
          <t>ALIMENTOS</t>
        </is>
      </c>
      <c r="J4422" t="n">
        <v>1.2</v>
      </c>
      <c r="K4422" t="inlineStr">
        <is>
          <t>KG</t>
        </is>
      </c>
      <c r="L4422" t="n">
        <v>32.4</v>
      </c>
      <c r="M4422" t="n">
        <v>27</v>
      </c>
      <c r="N4422" t="inlineStr">
        <is>
          <t>ALIMENTOS</t>
        </is>
      </c>
      <c r="O4422" t="inlineStr">
        <is>
          <t>02/2026</t>
        </is>
      </c>
    </row>
    <row r="4423">
      <c r="A4423" t="n">
        <v>208105</v>
      </c>
      <c r="B4423" t="n">
        <v>122</v>
      </c>
      <c r="C4423" t="inlineStr">
        <is>
          <t>Arcos</t>
        </is>
      </c>
      <c r="D4423" t="inlineStr">
        <is>
          <t>ZAHIL IMPORTADORA LTDA</t>
        </is>
      </c>
      <c r="E4423" t="inlineStr">
        <is>
          <t>264354</t>
        </is>
      </c>
      <c r="F4423" s="550" t="n">
        <v>46056</v>
      </c>
      <c r="G4423" t="n">
        <v>18017</v>
      </c>
      <c r="H4423" t="inlineStr">
        <is>
          <t>ESPUMANTE CAVA BRUT STARS TOUCH OF ROSE 750ML</t>
        </is>
      </c>
      <c r="I4423" t="inlineStr">
        <is>
          <t>BEBIDAS</t>
        </is>
      </c>
      <c r="J4423" t="n">
        <v>12</v>
      </c>
      <c r="K4423" t="inlineStr">
        <is>
          <t>GR</t>
        </is>
      </c>
      <c r="L4423" t="n">
        <v>1731.6</v>
      </c>
      <c r="M4423" t="n">
        <v>144.3</v>
      </c>
      <c r="N4423" t="inlineStr">
        <is>
          <t>BEBIDAS</t>
        </is>
      </c>
      <c r="O4423" t="inlineStr">
        <is>
          <t>02/2026</t>
        </is>
      </c>
    </row>
    <row r="4424">
      <c r="A4424" t="n">
        <v>208105</v>
      </c>
      <c r="B4424" t="n">
        <v>122</v>
      </c>
      <c r="C4424" t="inlineStr">
        <is>
          <t>Arcos</t>
        </is>
      </c>
      <c r="D4424" t="inlineStr">
        <is>
          <t>ZAHIL IMPORTADORA LTDA</t>
        </is>
      </c>
      <c r="E4424" t="inlineStr">
        <is>
          <t>264354</t>
        </is>
      </c>
      <c r="F4424" s="550" t="n">
        <v>46056</v>
      </c>
      <c r="G4424" t="n">
        <v>17594</v>
      </c>
      <c r="H4424" t="inlineStr">
        <is>
          <t>VINHO TINTO LE JAJA DE JAU DE SYRAH 750ML FRANCA</t>
        </is>
      </c>
      <c r="I4424" t="inlineStr">
        <is>
          <t>BEBIDAS</t>
        </is>
      </c>
      <c r="J4424" t="n">
        <v>12</v>
      </c>
      <c r="K4424" t="inlineStr">
        <is>
          <t>GR</t>
        </is>
      </c>
      <c r="L4424" t="n">
        <v>811.2</v>
      </c>
      <c r="M4424" t="n">
        <v>67.59999999999999</v>
      </c>
      <c r="N4424" t="inlineStr">
        <is>
          <t>BEBIDAS</t>
        </is>
      </c>
      <c r="O4424" t="inlineStr">
        <is>
          <t>02/2026</t>
        </is>
      </c>
    </row>
    <row r="4425">
      <c r="A4425" t="n">
        <v>208094</v>
      </c>
      <c r="B4425" t="n">
        <v>122</v>
      </c>
      <c r="C4425" t="inlineStr">
        <is>
          <t>Arcos</t>
        </is>
      </c>
      <c r="D4425" t="inlineStr">
        <is>
          <t>DISTRIBUIDORA DPRO LTDA</t>
        </is>
      </c>
      <c r="E4425" t="inlineStr">
        <is>
          <t>372921</t>
        </is>
      </c>
      <c r="F4425" s="550" t="n">
        <v>46057</v>
      </c>
      <c r="G4425" t="n">
        <v>27014</v>
      </c>
      <c r="H4425" t="inlineStr">
        <is>
          <t xml:space="preserve">LIXEIRA 60 LITROS BRANCA COM RODA E PEDAL COM TAMPA CLICK UN </t>
        </is>
      </c>
      <c r="I4425" t="inlineStr">
        <is>
          <t>DESCARTAVEIS/HIGIENE E LIMPEZA</t>
        </is>
      </c>
      <c r="J4425" t="n">
        <v>1</v>
      </c>
      <c r="K4425" t="inlineStr">
        <is>
          <t>UNIDADE</t>
        </is>
      </c>
      <c r="L4425" t="n">
        <v>124</v>
      </c>
      <c r="M4425" t="n">
        <v>124</v>
      </c>
      <c r="N4425" t="inlineStr">
        <is>
          <t>DESCARTAVEIS</t>
        </is>
      </c>
      <c r="O4425" t="inlineStr">
        <is>
          <t>02/2026</t>
        </is>
      </c>
    </row>
    <row r="4426">
      <c r="A4426" t="n">
        <v>208088</v>
      </c>
      <c r="B4426" t="n">
        <v>122</v>
      </c>
      <c r="C4426" t="inlineStr">
        <is>
          <t>Arcos</t>
        </is>
      </c>
      <c r="D4426" t="inlineStr">
        <is>
          <t xml:space="preserve"> FAMIGERADA COMERCIO E EXPORTACAO DE BEBIDAS LTDA</t>
        </is>
      </c>
      <c r="E4426" t="inlineStr">
        <is>
          <t>2063</t>
        </is>
      </c>
      <c r="F4426" s="550" t="n">
        <v>46057</v>
      </c>
      <c r="G4426" t="n">
        <v>26560</v>
      </c>
      <c r="H4426" t="inlineStr">
        <is>
          <t>CACHACA FAMIGERADA AMENDOIM 750ML</t>
        </is>
      </c>
      <c r="I4426" t="inlineStr">
        <is>
          <t>BEBIDAS</t>
        </is>
      </c>
      <c r="J4426" t="n">
        <v>36</v>
      </c>
      <c r="K4426" t="inlineStr">
        <is>
          <t>GR</t>
        </is>
      </c>
      <c r="L4426" t="n">
        <v>990</v>
      </c>
      <c r="M4426" t="n">
        <v>27.5</v>
      </c>
      <c r="N4426" t="inlineStr">
        <is>
          <t>BEBIDAS</t>
        </is>
      </c>
      <c r="O4426" t="inlineStr">
        <is>
          <t>02/2026</t>
        </is>
      </c>
    </row>
    <row r="4427">
      <c r="A4427" t="n">
        <v>208088</v>
      </c>
      <c r="B4427" t="n">
        <v>122</v>
      </c>
      <c r="C4427" t="inlineStr">
        <is>
          <t>Arcos</t>
        </is>
      </c>
      <c r="D4427" t="inlineStr">
        <is>
          <t xml:space="preserve"> FAMIGERADA COMERCIO E EXPORTACAO DE BEBIDAS LTDA</t>
        </is>
      </c>
      <c r="E4427" t="inlineStr">
        <is>
          <t>2063</t>
        </is>
      </c>
      <c r="F4427" s="550" t="n">
        <v>46057</v>
      </c>
      <c r="G4427" t="n">
        <v>18486</v>
      </c>
      <c r="H4427" t="inlineStr">
        <is>
          <t>CACHACA FAMIGERADA BRUTA 750ML</t>
        </is>
      </c>
      <c r="I4427" t="inlineStr">
        <is>
          <t>BEBIDAS</t>
        </is>
      </c>
      <c r="J4427" t="n">
        <v>6</v>
      </c>
      <c r="K4427" t="inlineStr">
        <is>
          <t>GR</t>
        </is>
      </c>
      <c r="L4427" t="n">
        <v>165</v>
      </c>
      <c r="M4427" t="n">
        <v>27.5</v>
      </c>
      <c r="N4427" t="inlineStr">
        <is>
          <t>BEBIDAS</t>
        </is>
      </c>
      <c r="O4427" t="inlineStr">
        <is>
          <t>02/2026</t>
        </is>
      </c>
    </row>
    <row r="4428">
      <c r="A4428" t="n">
        <v>208085</v>
      </c>
      <c r="B4428" t="n">
        <v>122</v>
      </c>
      <c r="C4428" t="inlineStr">
        <is>
          <t>Arcos</t>
        </is>
      </c>
      <c r="D4428" t="inlineStr">
        <is>
          <t>PROAUTO INDUSTRIA QUIMICA EIRELI</t>
        </is>
      </c>
      <c r="E4428" t="inlineStr">
        <is>
          <t>151224</t>
        </is>
      </c>
      <c r="F4428" s="550" t="n">
        <v>46056</v>
      </c>
      <c r="G4428" t="n">
        <v>24507</v>
      </c>
      <c r="H4428" t="inlineStr">
        <is>
          <t>PROAUTO ALCOOL LIQUIDO 70% KIMI LIQUID 1L UN</t>
        </is>
      </c>
      <c r="I4428" t="inlineStr">
        <is>
          <t>DESCARTAVEIS/HIGIENE E LIMPEZA</t>
        </is>
      </c>
      <c r="J4428" t="n">
        <v>4</v>
      </c>
      <c r="K4428" t="inlineStr">
        <is>
          <t>GALAO</t>
        </is>
      </c>
      <c r="L4428" t="n">
        <v>340.68</v>
      </c>
      <c r="M4428" t="n">
        <v>85.17</v>
      </c>
      <c r="N4428" t="inlineStr">
        <is>
          <t>HIGIENE E LIMPEZA</t>
        </is>
      </c>
      <c r="O4428" t="inlineStr">
        <is>
          <t>02/2026</t>
        </is>
      </c>
    </row>
    <row r="4429">
      <c r="A4429" t="n">
        <v>208085</v>
      </c>
      <c r="B4429" t="n">
        <v>122</v>
      </c>
      <c r="C4429" t="inlineStr">
        <is>
          <t>Arcos</t>
        </is>
      </c>
      <c r="D4429" t="inlineStr">
        <is>
          <t>PROAUTO INDUSTRIA QUIMICA EIRELI</t>
        </is>
      </c>
      <c r="E4429" t="inlineStr">
        <is>
          <t>151224</t>
        </is>
      </c>
      <c r="F4429" s="550" t="n">
        <v>46056</v>
      </c>
      <c r="G4429" t="n">
        <v>17303</v>
      </c>
      <c r="H4429" t="inlineStr">
        <is>
          <t>DESINFETANTE LAVANDA KIMI 5L</t>
        </is>
      </c>
      <c r="I4429" t="inlineStr">
        <is>
          <t>DESCARTAVEIS/HIGIENE E LIMPEZA</t>
        </is>
      </c>
      <c r="J4429" t="n">
        <v>4</v>
      </c>
      <c r="K4429" t="inlineStr">
        <is>
          <t>GALAO</t>
        </is>
      </c>
      <c r="L4429" t="n">
        <v>502.12</v>
      </c>
      <c r="M4429" t="n">
        <v>125.53</v>
      </c>
      <c r="N4429" t="inlineStr">
        <is>
          <t>HIGIENE E LIMPEZA</t>
        </is>
      </c>
      <c r="O4429" t="inlineStr">
        <is>
          <t>02/2026</t>
        </is>
      </c>
    </row>
    <row r="4430">
      <c r="A4430" t="n">
        <v>208085</v>
      </c>
      <c r="B4430" t="n">
        <v>122</v>
      </c>
      <c r="C4430" t="inlineStr">
        <is>
          <t>Arcos</t>
        </is>
      </c>
      <c r="D4430" t="inlineStr">
        <is>
          <t>PROAUTO INDUSTRIA QUIMICA EIRELI</t>
        </is>
      </c>
      <c r="E4430" t="inlineStr">
        <is>
          <t>151224</t>
        </is>
      </c>
      <c r="F4430" s="550" t="n">
        <v>46056</v>
      </c>
      <c r="G4430" t="n">
        <v>26393</v>
      </c>
      <c r="H4430" t="inlineStr">
        <is>
          <t>PROAUTO DESINCRUSTANTE KLINBE 5L</t>
        </is>
      </c>
      <c r="I4430" t="inlineStr">
        <is>
          <t>DESCARTAVEIS/HIGIENE E LIMPEZA</t>
        </is>
      </c>
      <c r="J4430" t="n">
        <v>2</v>
      </c>
      <c r="K4430" t="inlineStr">
        <is>
          <t>GALAO</t>
        </is>
      </c>
      <c r="L4430" t="n">
        <v>219.58</v>
      </c>
      <c r="M4430" t="n">
        <v>109.79</v>
      </c>
      <c r="N4430" t="inlineStr">
        <is>
          <t>HIGIENE E LIMPEZA</t>
        </is>
      </c>
      <c r="O4430" t="inlineStr">
        <is>
          <t>02/2026</t>
        </is>
      </c>
    </row>
    <row r="4431">
      <c r="A4431" t="n">
        <v>208085</v>
      </c>
      <c r="B4431" t="n">
        <v>122</v>
      </c>
      <c r="C4431" t="inlineStr">
        <is>
          <t>Arcos</t>
        </is>
      </c>
      <c r="D4431" t="inlineStr">
        <is>
          <t>PROAUTO INDUSTRIA QUIMICA EIRELI</t>
        </is>
      </c>
      <c r="E4431" t="inlineStr">
        <is>
          <t>151224</t>
        </is>
      </c>
      <c r="F4431" s="550" t="n">
        <v>46056</v>
      </c>
      <c r="G4431" t="n">
        <v>17108</v>
      </c>
      <c r="H4431" t="inlineStr">
        <is>
          <t xml:space="preserve">PROAUTO LIMPA ALUMINIO AB AL200 5L </t>
        </is>
      </c>
      <c r="I4431" t="inlineStr">
        <is>
          <t>DESCARTAVEIS/HIGIENE E LIMPEZA</t>
        </is>
      </c>
      <c r="J4431" t="n">
        <v>2</v>
      </c>
      <c r="K4431" t="inlineStr">
        <is>
          <t>GALAO</t>
        </is>
      </c>
      <c r="L4431" t="n">
        <v>310.54</v>
      </c>
      <c r="M4431" t="n">
        <v>155.27</v>
      </c>
      <c r="N4431" t="inlineStr">
        <is>
          <t>HIGIENE E LIMPEZA</t>
        </is>
      </c>
      <c r="O4431" t="inlineStr">
        <is>
          <t>02/2026</t>
        </is>
      </c>
    </row>
    <row r="4432">
      <c r="A4432" t="n">
        <v>208085</v>
      </c>
      <c r="B4432" t="n">
        <v>122</v>
      </c>
      <c r="C4432" t="inlineStr">
        <is>
          <t>Arcos</t>
        </is>
      </c>
      <c r="D4432" t="inlineStr">
        <is>
          <t>PROAUTO INDUSTRIA QUIMICA EIRELI</t>
        </is>
      </c>
      <c r="E4432" t="inlineStr">
        <is>
          <t>151224</t>
        </is>
      </c>
      <c r="F4432" s="550" t="n">
        <v>46056</v>
      </c>
      <c r="G4432" t="n">
        <v>24845</v>
      </c>
      <c r="H4432" t="inlineStr">
        <is>
          <t>PROAUTO SABONETE LIQUIDO ERVA DOCE KREAM SOAP 5L</t>
        </is>
      </c>
      <c r="I4432" t="inlineStr">
        <is>
          <t>DESCARTAVEIS/HIGIENE E LIMPEZA</t>
        </is>
      </c>
      <c r="J4432" t="n">
        <v>2</v>
      </c>
      <c r="K4432" t="inlineStr">
        <is>
          <t>GALAO</t>
        </is>
      </c>
      <c r="L4432" t="n">
        <v>251.26</v>
      </c>
      <c r="M4432" t="n">
        <v>125.63</v>
      </c>
      <c r="N4432" t="inlineStr">
        <is>
          <t>HIGIENE E LIMPEZA</t>
        </is>
      </c>
      <c r="O4432" t="inlineStr">
        <is>
          <t>02/2026</t>
        </is>
      </c>
    </row>
    <row r="4433">
      <c r="A4433" t="n">
        <v>208085</v>
      </c>
      <c r="B4433" t="n">
        <v>122</v>
      </c>
      <c r="C4433" t="inlineStr">
        <is>
          <t>Arcos</t>
        </is>
      </c>
      <c r="D4433" t="inlineStr">
        <is>
          <t>PROAUTO INDUSTRIA QUIMICA EIRELI</t>
        </is>
      </c>
      <c r="E4433" t="inlineStr">
        <is>
          <t>151224</t>
        </is>
      </c>
      <c r="F4433" s="550" t="n">
        <v>46056</v>
      </c>
      <c r="G4433" t="n">
        <v>26395</v>
      </c>
      <c r="H4433" t="inlineStr">
        <is>
          <t>PROAUTO DETERGENTE CLORADO PRO HA 3000CL 5L</t>
        </is>
      </c>
      <c r="I4433" t="inlineStr">
        <is>
          <t>DESCARTAVEIS/HIGIENE E LIMPEZA</t>
        </is>
      </c>
      <c r="J4433" t="n">
        <v>2</v>
      </c>
      <c r="K4433" t="inlineStr">
        <is>
          <t>GALAO</t>
        </is>
      </c>
      <c r="L4433" t="n">
        <v>257.44</v>
      </c>
      <c r="M4433" t="n">
        <v>128.72</v>
      </c>
      <c r="N4433" t="inlineStr">
        <is>
          <t>HIGIENE E LIMPEZA</t>
        </is>
      </c>
      <c r="O4433" t="inlineStr">
        <is>
          <t>02/2026</t>
        </is>
      </c>
    </row>
    <row r="4434">
      <c r="A4434" t="n">
        <v>208085</v>
      </c>
      <c r="B4434" t="n">
        <v>122</v>
      </c>
      <c r="C4434" t="inlineStr">
        <is>
          <t>Arcos</t>
        </is>
      </c>
      <c r="D4434" t="inlineStr">
        <is>
          <t>PROAUTO INDUSTRIA QUIMICA EIRELI</t>
        </is>
      </c>
      <c r="E4434" t="inlineStr">
        <is>
          <t>151224</t>
        </is>
      </c>
      <c r="F4434" s="550" t="n">
        <v>46056</v>
      </c>
      <c r="G4434" t="n">
        <v>24514</v>
      </c>
      <c r="H4434" t="inlineStr">
        <is>
          <t>PROAUTO DETERGENTE NEUTRO NEUTER SUPER 5 L</t>
        </is>
      </c>
      <c r="I4434" t="inlineStr">
        <is>
          <t>DESCARTAVEIS/HIGIENE E LIMPEZA</t>
        </is>
      </c>
      <c r="J4434" t="n">
        <v>6</v>
      </c>
      <c r="K4434" t="inlineStr">
        <is>
          <t>GALAO</t>
        </is>
      </c>
      <c r="L4434" t="n">
        <v>741.24</v>
      </c>
      <c r="M4434" t="n">
        <v>123.54</v>
      </c>
      <c r="N4434" t="inlineStr">
        <is>
          <t>HIGIENE E LIMPEZA</t>
        </is>
      </c>
      <c r="O4434" t="inlineStr">
        <is>
          <t>02/2026</t>
        </is>
      </c>
    </row>
    <row r="4435">
      <c r="A4435" t="n">
        <v>208081</v>
      </c>
      <c r="B4435" t="n">
        <v>122</v>
      </c>
      <c r="C4435" t="inlineStr">
        <is>
          <t>Arcos</t>
        </is>
      </c>
      <c r="D4435" t="inlineStr">
        <is>
          <t>MARCOS SILVA DO NASCIMENTO</t>
        </is>
      </c>
      <c r="E4435" t="inlineStr">
        <is>
          <t>764</t>
        </is>
      </c>
      <c r="F4435" s="550" t="n">
        <v>46056</v>
      </c>
      <c r="G4435" t="n">
        <v>18667</v>
      </c>
      <c r="H4435" t="inlineStr">
        <is>
          <t>PERNIL SUINO SEM OSSO EM CUBOS KG</t>
        </is>
      </c>
      <c r="I4435" t="inlineStr">
        <is>
          <t>ALIMENTOS</t>
        </is>
      </c>
      <c r="J4435" t="n">
        <v>32</v>
      </c>
      <c r="K4435" t="inlineStr">
        <is>
          <t>KG</t>
        </is>
      </c>
      <c r="L4435" t="n">
        <v>639.6799999999999</v>
      </c>
      <c r="M4435" t="n">
        <v>19.99</v>
      </c>
      <c r="N4435" t="inlineStr">
        <is>
          <t>ALIMENTOS</t>
        </is>
      </c>
      <c r="O4435" t="inlineStr">
        <is>
          <t>02/2026</t>
        </is>
      </c>
    </row>
    <row r="4436">
      <c r="A4436" t="n">
        <v>208079</v>
      </c>
      <c r="B4436" t="n">
        <v>122</v>
      </c>
      <c r="C4436" t="inlineStr">
        <is>
          <t>Arcos</t>
        </is>
      </c>
      <c r="D4436" t="inlineStr">
        <is>
          <t>WPP COMERCIO DE CARNES LTDA</t>
        </is>
      </c>
      <c r="E4436" t="inlineStr">
        <is>
          <t>77092</t>
        </is>
      </c>
      <c r="F4436" s="550" t="n">
        <v>46056</v>
      </c>
      <c r="G4436" t="n">
        <v>22828</v>
      </c>
      <c r="H4436" t="inlineStr">
        <is>
          <t>MAMINHA KG</t>
        </is>
      </c>
      <c r="I4436" t="inlineStr">
        <is>
          <t>ALIMENTOS</t>
        </is>
      </c>
      <c r="J4436" t="n">
        <v>22.7</v>
      </c>
      <c r="K4436" t="inlineStr">
        <is>
          <t>KG</t>
        </is>
      </c>
      <c r="L4436" t="n">
        <v>951.13</v>
      </c>
      <c r="M4436" t="n">
        <v>41.9</v>
      </c>
      <c r="N4436" t="inlineStr">
        <is>
          <t>ALIMENTOS</t>
        </is>
      </c>
      <c r="O4436" t="inlineStr">
        <is>
          <t>02/2026</t>
        </is>
      </c>
    </row>
    <row r="4437">
      <c r="A4437" t="n">
        <v>208076</v>
      </c>
      <c r="B4437" t="n">
        <v>122</v>
      </c>
      <c r="C4437" t="inlineStr">
        <is>
          <t>Arcos</t>
        </is>
      </c>
      <c r="D4437" t="inlineStr">
        <is>
          <t>WPP COMERCIO DE CARNES LTDA</t>
        </is>
      </c>
      <c r="E4437" t="inlineStr">
        <is>
          <t>77106</t>
        </is>
      </c>
      <c r="F4437" s="550" t="n">
        <v>46056</v>
      </c>
      <c r="G4437" t="n">
        <v>19034</v>
      </c>
      <c r="H4437" t="inlineStr">
        <is>
          <t>COXA E SOBRECOXA COM OSSO E COM PELE KG</t>
        </is>
      </c>
      <c r="I4437" t="inlineStr">
        <is>
          <t>ALIMENTOS</t>
        </is>
      </c>
      <c r="J4437" t="n">
        <v>15.9</v>
      </c>
      <c r="K4437" t="inlineStr">
        <is>
          <t>KG</t>
        </is>
      </c>
      <c r="L4437" t="n">
        <v>173.31</v>
      </c>
      <c r="M4437" t="n">
        <v>10.9</v>
      </c>
      <c r="N4437" t="inlineStr">
        <is>
          <t>ALIMENTOS</t>
        </is>
      </c>
      <c r="O4437" t="inlineStr">
        <is>
          <t>02/2026</t>
        </is>
      </c>
    </row>
    <row r="4438">
      <c r="A4438" t="n">
        <v>208076</v>
      </c>
      <c r="B4438" t="n">
        <v>122</v>
      </c>
      <c r="C4438" t="inlineStr">
        <is>
          <t>Arcos</t>
        </is>
      </c>
      <c r="D4438" t="inlineStr">
        <is>
          <t>WPP COMERCIO DE CARNES LTDA</t>
        </is>
      </c>
      <c r="E4438" t="inlineStr">
        <is>
          <t>77106</t>
        </is>
      </c>
      <c r="F4438" s="550" t="n">
        <v>46056</v>
      </c>
      <c r="G4438" t="n">
        <v>18832</v>
      </c>
      <c r="H4438" t="inlineStr">
        <is>
          <t>PATINHO MOIDO KG</t>
        </is>
      </c>
      <c r="I4438" t="inlineStr">
        <is>
          <t>ALIMENTOS</t>
        </is>
      </c>
      <c r="J4438" t="n">
        <v>15.1</v>
      </c>
      <c r="K4438" t="inlineStr">
        <is>
          <t>KG</t>
        </is>
      </c>
      <c r="L4438" t="n">
        <v>602.49</v>
      </c>
      <c r="M4438" t="n">
        <v>39.9</v>
      </c>
      <c r="N4438" t="inlineStr">
        <is>
          <t>ALIMENTOS</t>
        </is>
      </c>
      <c r="O4438" t="inlineStr">
        <is>
          <t>02/2026</t>
        </is>
      </c>
    </row>
    <row r="4439">
      <c r="A4439" t="n">
        <v>208076</v>
      </c>
      <c r="B4439" t="n">
        <v>122</v>
      </c>
      <c r="C4439" t="inlineStr">
        <is>
          <t>Arcos</t>
        </is>
      </c>
      <c r="D4439" t="inlineStr">
        <is>
          <t>WPP COMERCIO DE CARNES LTDA</t>
        </is>
      </c>
      <c r="E4439" t="inlineStr">
        <is>
          <t>77106</t>
        </is>
      </c>
      <c r="F4439" s="550" t="n">
        <v>46056</v>
      </c>
      <c r="G4439" t="n">
        <v>25128</v>
      </c>
      <c r="H4439" t="inlineStr">
        <is>
          <t>COXAO MOLE EM CUBOS KG</t>
        </is>
      </c>
      <c r="I4439" t="inlineStr">
        <is>
          <t>ALIMENTOS</t>
        </is>
      </c>
      <c r="J4439" t="n">
        <v>15.1</v>
      </c>
      <c r="K4439" t="inlineStr">
        <is>
          <t>KG</t>
        </is>
      </c>
      <c r="L4439" t="n">
        <v>587.39</v>
      </c>
      <c r="M4439" t="n">
        <v>38.9</v>
      </c>
      <c r="N4439" t="inlineStr">
        <is>
          <t>ALIMENTOS</t>
        </is>
      </c>
      <c r="O4439" t="inlineStr">
        <is>
          <t>02/2026</t>
        </is>
      </c>
    </row>
    <row r="4440">
      <c r="A4440" t="n">
        <v>208076</v>
      </c>
      <c r="B4440" t="n">
        <v>122</v>
      </c>
      <c r="C4440" t="inlineStr">
        <is>
          <t>Arcos</t>
        </is>
      </c>
      <c r="D4440" t="inlineStr">
        <is>
          <t>WPP COMERCIO DE CARNES LTDA</t>
        </is>
      </c>
      <c r="E4440" t="inlineStr">
        <is>
          <t>77106</t>
        </is>
      </c>
      <c r="F4440" s="550" t="n">
        <v>46056</v>
      </c>
      <c r="G4440" t="n">
        <v>24331</v>
      </c>
      <c r="H4440" t="inlineStr">
        <is>
          <t>LINGUICA CALABRESA KG</t>
        </is>
      </c>
      <c r="I4440" t="inlineStr">
        <is>
          <t>ALIMENTOS</t>
        </is>
      </c>
      <c r="J4440" t="n">
        <v>5</v>
      </c>
      <c r="K4440" t="inlineStr">
        <is>
          <t>KG</t>
        </is>
      </c>
      <c r="L4440" t="n">
        <v>109.5</v>
      </c>
      <c r="M4440" t="n">
        <v>21.9</v>
      </c>
      <c r="N4440" t="inlineStr">
        <is>
          <t>ALIMENTOS</t>
        </is>
      </c>
      <c r="O4440" t="inlineStr">
        <is>
          <t>02/2026</t>
        </is>
      </c>
    </row>
    <row r="4441">
      <c r="A4441" t="n">
        <v>208076</v>
      </c>
      <c r="B4441" t="n">
        <v>122</v>
      </c>
      <c r="C4441" t="inlineStr">
        <is>
          <t>Arcos</t>
        </is>
      </c>
      <c r="D4441" t="inlineStr">
        <is>
          <t>WPP COMERCIO DE CARNES LTDA</t>
        </is>
      </c>
      <c r="E4441" t="inlineStr">
        <is>
          <t>77106</t>
        </is>
      </c>
      <c r="F4441" s="550" t="n">
        <v>46056</v>
      </c>
      <c r="G4441" t="n">
        <v>20501</v>
      </c>
      <c r="H4441" t="inlineStr">
        <is>
          <t>LINGUICA TOSCANA AURORA KG</t>
        </is>
      </c>
      <c r="I4441" t="inlineStr">
        <is>
          <t>ALIMENTOS</t>
        </is>
      </c>
      <c r="J4441" t="n">
        <v>10</v>
      </c>
      <c r="K4441" t="inlineStr">
        <is>
          <t>KG</t>
        </is>
      </c>
      <c r="L4441" t="n">
        <v>219</v>
      </c>
      <c r="M4441" t="n">
        <v>21.9</v>
      </c>
      <c r="N4441" t="inlineStr">
        <is>
          <t>ALIMENTOS</t>
        </is>
      </c>
      <c r="O4441" t="inlineStr">
        <is>
          <t>02/2026</t>
        </is>
      </c>
    </row>
    <row r="4442">
      <c r="A4442" t="n">
        <v>208076</v>
      </c>
      <c r="B4442" t="n">
        <v>122</v>
      </c>
      <c r="C4442" t="inlineStr">
        <is>
          <t>Arcos</t>
        </is>
      </c>
      <c r="D4442" t="inlineStr">
        <is>
          <t>WPP COMERCIO DE CARNES LTDA</t>
        </is>
      </c>
      <c r="E4442" t="inlineStr">
        <is>
          <t>77106</t>
        </is>
      </c>
      <c r="F4442" s="550" t="n">
        <v>46056</v>
      </c>
      <c r="G4442" t="n">
        <v>19017</v>
      </c>
      <c r="H4442" t="inlineStr">
        <is>
          <t>FILE DE FRANGO KG</t>
        </is>
      </c>
      <c r="I4442" t="inlineStr">
        <is>
          <t>ALIMENTOS</t>
        </is>
      </c>
      <c r="J4442" t="n">
        <v>40</v>
      </c>
      <c r="K4442" t="inlineStr">
        <is>
          <t>KG</t>
        </is>
      </c>
      <c r="L4442" t="n">
        <v>599.6</v>
      </c>
      <c r="M4442" t="n">
        <v>14.99</v>
      </c>
      <c r="N4442" t="inlineStr">
        <is>
          <t>ALIMENTOS</t>
        </is>
      </c>
      <c r="O4442" t="inlineStr">
        <is>
          <t>02/2026</t>
        </is>
      </c>
    </row>
    <row r="4443">
      <c r="A4443" t="n">
        <v>208074</v>
      </c>
      <c r="B4443" t="n">
        <v>122</v>
      </c>
      <c r="C4443" t="inlineStr">
        <is>
          <t>Arcos</t>
        </is>
      </c>
      <c r="D4443" t="inlineStr">
        <is>
          <t>EMPORIO M&amp;L COMERCIO DE ALIM E BEBIDAS LTDA</t>
        </is>
      </c>
      <c r="E4443" t="inlineStr">
        <is>
          <t>494473</t>
        </is>
      </c>
      <c r="F4443" s="550" t="n">
        <v>46055</v>
      </c>
      <c r="G4443" t="n">
        <v>22721</v>
      </c>
      <c r="H4443" t="inlineStr">
        <is>
          <t>BACON MANTA KG</t>
        </is>
      </c>
      <c r="I4443" t="inlineStr">
        <is>
          <t>ALIMENTOS</t>
        </is>
      </c>
      <c r="J4443" t="n">
        <v>5.36</v>
      </c>
      <c r="K4443" t="inlineStr">
        <is>
          <t>KG</t>
        </is>
      </c>
      <c r="L4443" t="n">
        <v>151.69</v>
      </c>
      <c r="M4443" t="n">
        <v>28.300373</v>
      </c>
      <c r="N4443" t="inlineStr">
        <is>
          <t>ALIMENTOS</t>
        </is>
      </c>
      <c r="O4443" t="inlineStr">
        <is>
          <t>02/2026</t>
        </is>
      </c>
    </row>
    <row r="4444">
      <c r="A4444" t="n">
        <v>208071</v>
      </c>
      <c r="B4444" t="n">
        <v>122</v>
      </c>
      <c r="C4444" t="inlineStr">
        <is>
          <t>Arcos</t>
        </is>
      </c>
      <c r="D4444" t="inlineStr">
        <is>
          <t>MONTE ALTO ALIMENTOS LTDA</t>
        </is>
      </c>
      <c r="E4444" t="inlineStr">
        <is>
          <t>176146</t>
        </is>
      </c>
      <c r="F4444" s="550" t="n">
        <v>46055</v>
      </c>
      <c r="G4444" t="n">
        <v>26592</v>
      </c>
      <c r="H4444" t="inlineStr">
        <is>
          <t>HAMBURGUER BOVINO FREDDI PORCIONADO EM 50G KG 60% ACEM 40% PEITO BOVINO ARCOS</t>
        </is>
      </c>
      <c r="I4444" t="inlineStr">
        <is>
          <t>ALIMENTOS</t>
        </is>
      </c>
      <c r="J4444" t="n">
        <v>20.6</v>
      </c>
      <c r="K4444" t="inlineStr">
        <is>
          <t>KG</t>
        </is>
      </c>
      <c r="L4444" t="n">
        <v>762.2</v>
      </c>
      <c r="M4444" t="n">
        <v>37</v>
      </c>
      <c r="N4444" t="inlineStr">
        <is>
          <t>ALIMENTOS</t>
        </is>
      </c>
      <c r="O4444" t="inlineStr">
        <is>
          <t>02/2026</t>
        </is>
      </c>
    </row>
    <row r="4445">
      <c r="A4445" t="n">
        <v>208071</v>
      </c>
      <c r="B4445" t="n">
        <v>122</v>
      </c>
      <c r="C4445" t="inlineStr">
        <is>
          <t>Arcos</t>
        </is>
      </c>
      <c r="D4445" t="inlineStr">
        <is>
          <t>MONTE ALTO ALIMENTOS LTDA</t>
        </is>
      </c>
      <c r="E4445" t="inlineStr">
        <is>
          <t>176146</t>
        </is>
      </c>
      <c r="F4445" s="550" t="n">
        <v>46055</v>
      </c>
      <c r="G4445" t="n">
        <v>26582</v>
      </c>
      <c r="H4445" t="inlineStr">
        <is>
          <t>BIFE ANCHO FREDDI PORCIONADO EM 200G KG</t>
        </is>
      </c>
      <c r="I4445" t="inlineStr">
        <is>
          <t>ALIMENTOS</t>
        </is>
      </c>
      <c r="J4445" t="n">
        <v>15.7</v>
      </c>
      <c r="K4445" t="inlineStr">
        <is>
          <t>KG</t>
        </is>
      </c>
      <c r="L4445" t="n">
        <v>2025.3</v>
      </c>
      <c r="M4445" t="n">
        <v>129</v>
      </c>
      <c r="N4445" t="inlineStr">
        <is>
          <t>ALIMENTOS</t>
        </is>
      </c>
      <c r="O4445" t="inlineStr">
        <is>
          <t>02/2026</t>
        </is>
      </c>
    </row>
    <row r="4446">
      <c r="A4446" t="n">
        <v>208071</v>
      </c>
      <c r="B4446" t="n">
        <v>122</v>
      </c>
      <c r="C4446" t="inlineStr">
        <is>
          <t>Arcos</t>
        </is>
      </c>
      <c r="D4446" t="inlineStr">
        <is>
          <t>MONTE ALTO ALIMENTOS LTDA</t>
        </is>
      </c>
      <c r="E4446" t="inlineStr">
        <is>
          <t>176146</t>
        </is>
      </c>
      <c r="F4446" s="550" t="n">
        <v>46055</v>
      </c>
      <c r="G4446" t="n">
        <v>26584</v>
      </c>
      <c r="H4446" t="inlineStr">
        <is>
          <t>COXAO MOLE ANGUS FREDDI PORCIONADO EM 100G KG</t>
        </is>
      </c>
      <c r="I4446" t="inlineStr">
        <is>
          <t>ALIMENTOS</t>
        </is>
      </c>
      <c r="J4446" t="n">
        <v>4.9</v>
      </c>
      <c r="K4446" t="inlineStr">
        <is>
          <t>KG</t>
        </is>
      </c>
      <c r="L4446" t="n">
        <v>396.9</v>
      </c>
      <c r="M4446" t="n">
        <v>81</v>
      </c>
      <c r="N4446" t="inlineStr">
        <is>
          <t>ALIMENTOS</t>
        </is>
      </c>
      <c r="O4446" t="inlineStr">
        <is>
          <t>02/2026</t>
        </is>
      </c>
    </row>
    <row r="4447">
      <c r="A4447" t="n">
        <v>208070</v>
      </c>
      <c r="B4447" t="n">
        <v>122</v>
      </c>
      <c r="C4447" t="inlineStr">
        <is>
          <t>Arcos</t>
        </is>
      </c>
      <c r="D4447" t="inlineStr">
        <is>
          <t>EAU - DISTRIBUIDORA DE AGUA MINERAL LTDA</t>
        </is>
      </c>
      <c r="E4447" t="inlineStr">
        <is>
          <t>289446</t>
        </is>
      </c>
      <c r="F4447" s="550" t="n">
        <v>46055</v>
      </c>
      <c r="G4447" t="n">
        <v>17969</v>
      </c>
      <c r="H4447" t="inlineStr">
        <is>
          <t>AGUA MINERAL SEM GAS DIAMOND 310ML C/12</t>
        </is>
      </c>
      <c r="I4447" t="inlineStr">
        <is>
          <t>BEBIDAS</t>
        </is>
      </c>
      <c r="J4447" t="n">
        <v>10</v>
      </c>
      <c r="K4447" t="inlineStr">
        <is>
          <t>Pc</t>
        </is>
      </c>
      <c r="L4447" t="n">
        <v>234</v>
      </c>
      <c r="M4447" t="n">
        <v>23.4</v>
      </c>
      <c r="N4447" t="inlineStr">
        <is>
          <t>BEBIDAS</t>
        </is>
      </c>
      <c r="O4447" t="inlineStr">
        <is>
          <t>02/2026</t>
        </is>
      </c>
    </row>
    <row r="4448">
      <c r="A4448" t="n">
        <v>208070</v>
      </c>
      <c r="B4448" t="n">
        <v>122</v>
      </c>
      <c r="C4448" t="inlineStr">
        <is>
          <t>Arcos</t>
        </is>
      </c>
      <c r="D4448" t="inlineStr">
        <is>
          <t>EAU - DISTRIBUIDORA DE AGUA MINERAL LTDA</t>
        </is>
      </c>
      <c r="E4448" t="inlineStr">
        <is>
          <t>289446</t>
        </is>
      </c>
      <c r="F4448" s="550" t="n">
        <v>46055</v>
      </c>
      <c r="G4448" t="n">
        <v>24006</v>
      </c>
      <c r="H4448" t="inlineStr">
        <is>
          <t>AGUA MINERAL COM GAS DIAMOND 310ML C/12</t>
        </is>
      </c>
      <c r="I4448" t="inlineStr">
        <is>
          <t>BEBIDAS</t>
        </is>
      </c>
      <c r="J4448" t="n">
        <v>20</v>
      </c>
      <c r="K4448" t="inlineStr">
        <is>
          <t>PC</t>
        </is>
      </c>
      <c r="L4448" t="n">
        <v>492</v>
      </c>
      <c r="M4448" t="n">
        <v>24.6</v>
      </c>
      <c r="N4448" t="inlineStr">
        <is>
          <t>BEBIDAS</t>
        </is>
      </c>
      <c r="O4448" t="inlineStr">
        <is>
          <t>02/2026</t>
        </is>
      </c>
    </row>
    <row r="4449">
      <c r="A4449" t="n">
        <v>208067</v>
      </c>
      <c r="B4449" t="n">
        <v>122</v>
      </c>
      <c r="C4449" t="inlineStr">
        <is>
          <t>Arcos</t>
        </is>
      </c>
      <c r="D4449" t="inlineStr">
        <is>
          <t>CG FOOD´S DISTRIBUIDORA DE ALIMENTOS LTDA</t>
        </is>
      </c>
      <c r="E4449" t="inlineStr">
        <is>
          <t>178085</t>
        </is>
      </c>
      <c r="F4449" s="550" t="n">
        <v>46055</v>
      </c>
      <c r="G4449" t="n">
        <v>19135</v>
      </c>
      <c r="H4449" t="inlineStr">
        <is>
          <t>PAO DE FORMA SEVEN BOYS C/450G</t>
        </is>
      </c>
      <c r="I4449" t="inlineStr">
        <is>
          <t>ALIMENTOS</t>
        </is>
      </c>
      <c r="J4449" t="n">
        <v>39</v>
      </c>
      <c r="K4449" t="inlineStr">
        <is>
          <t>PC</t>
        </is>
      </c>
      <c r="L4449" t="n">
        <v>304.2</v>
      </c>
      <c r="M4449" t="n">
        <v>7.8</v>
      </c>
      <c r="N4449" t="inlineStr">
        <is>
          <t>ALIMENTOS</t>
        </is>
      </c>
      <c r="O4449" t="inlineStr">
        <is>
          <t>02/2026</t>
        </is>
      </c>
    </row>
    <row r="4450">
      <c r="A4450" t="n">
        <v>208066</v>
      </c>
      <c r="B4450" t="n">
        <v>122</v>
      </c>
      <c r="C4450" t="inlineStr">
        <is>
          <t>Arcos</t>
        </is>
      </c>
      <c r="D4450" t="inlineStr">
        <is>
          <t>GEOFFROY ALAIN MARIE DE LA CROIX DE CHEVRIERES DE SAYVE LTDA</t>
        </is>
      </c>
      <c r="E4450" t="inlineStr">
        <is>
          <t>44999</t>
        </is>
      </c>
      <c r="F4450" s="550" t="n">
        <v>46055</v>
      </c>
      <c r="G4450" t="n">
        <v>25044</v>
      </c>
      <c r="H4450" t="inlineStr">
        <is>
          <t>VINHO TINTO UN AIR DE REMEJEANNE 750ML</t>
        </is>
      </c>
      <c r="I4450" t="inlineStr">
        <is>
          <t>BEBIDAS</t>
        </is>
      </c>
      <c r="J4450" t="n">
        <v>12</v>
      </c>
      <c r="K4450" t="inlineStr">
        <is>
          <t>GR</t>
        </is>
      </c>
      <c r="L4450" t="n">
        <v>1713.6</v>
      </c>
      <c r="M4450" t="n">
        <v>142.8</v>
      </c>
      <c r="N4450" t="inlineStr">
        <is>
          <t>BEBIDAS</t>
        </is>
      </c>
      <c r="O4450" t="inlineStr">
        <is>
          <t>02/2026</t>
        </is>
      </c>
    </row>
    <row r="4451">
      <c r="A4451" t="n">
        <v>206565</v>
      </c>
      <c r="B4451" t="n">
        <v>122</v>
      </c>
      <c r="C4451" t="inlineStr">
        <is>
          <t>Arcos</t>
        </is>
      </c>
      <c r="D4451" t="inlineStr">
        <is>
          <t xml:space="preserve">CAROLINA AMANCIO </t>
        </is>
      </c>
      <c r="E4451" t="inlineStr">
        <is>
          <t>222</t>
        </is>
      </c>
      <c r="F4451" s="550" t="n">
        <v>46059</v>
      </c>
      <c r="G4451" t="n">
        <v>26880</v>
      </c>
      <c r="H4451" t="inlineStr">
        <is>
          <t xml:space="preserve">ESFERA DE CHOCOLATE BRANCO PINTADA NA COR VERMELHA APROX 5G UN </t>
        </is>
      </c>
      <c r="I4451" t="inlineStr">
        <is>
          <t>ALIMENTOS</t>
        </is>
      </c>
      <c r="J4451" t="n">
        <v>200</v>
      </c>
      <c r="K4451" t="inlineStr">
        <is>
          <t>UN</t>
        </is>
      </c>
      <c r="L4451" t="n">
        <v>500</v>
      </c>
      <c r="M4451" t="n">
        <v>2.5</v>
      </c>
      <c r="N4451" t="inlineStr">
        <is>
          <t>ALIMENTOS</t>
        </is>
      </c>
      <c r="O4451" t="inlineStr">
        <is>
          <t>02/2026</t>
        </is>
      </c>
    </row>
    <row r="4452">
      <c r="A4452" t="n">
        <v>206442</v>
      </c>
      <c r="B4452" t="n">
        <v>122</v>
      </c>
      <c r="C4452" t="inlineStr">
        <is>
          <t>Arcos</t>
        </is>
      </c>
      <c r="D4452" t="inlineStr">
        <is>
          <t>CG FOOD´S DISTRIBUIDORA DE ALIMENTOS LTDA</t>
        </is>
      </c>
      <c r="E4452" t="inlineStr">
        <is>
          <t>176559</t>
        </is>
      </c>
      <c r="F4452" s="550" t="n">
        <v>46054</v>
      </c>
      <c r="G4452" t="n">
        <v>19203</v>
      </c>
      <c r="H4452" t="inlineStr">
        <is>
          <t>IOGURTE INTEGRAL NESTLE C/170G UN</t>
        </is>
      </c>
      <c r="I4452" t="inlineStr">
        <is>
          <t>ALIMENTOS</t>
        </is>
      </c>
      <c r="J4452" t="n">
        <v>56</v>
      </c>
      <c r="K4452" t="inlineStr">
        <is>
          <t>UN</t>
        </is>
      </c>
      <c r="L4452" t="n">
        <v>177.52</v>
      </c>
      <c r="M4452" t="n">
        <v>3.17</v>
      </c>
      <c r="N4452" t="inlineStr">
        <is>
          <t>ALIMENTOS</t>
        </is>
      </c>
      <c r="O4452" t="inlineStr">
        <is>
          <t>02/2026</t>
        </is>
      </c>
    </row>
    <row r="4453">
      <c r="A4453" t="n">
        <v>206428</v>
      </c>
      <c r="B4453" t="n">
        <v>122</v>
      </c>
      <c r="C4453" t="inlineStr">
        <is>
          <t>Arcos</t>
        </is>
      </c>
      <c r="D4453" t="inlineStr">
        <is>
          <t xml:space="preserve">EDUARDO TAKESHI MURANAKA </t>
        </is>
      </c>
      <c r="E4453" t="inlineStr">
        <is>
          <t>260711021</t>
        </is>
      </c>
      <c r="F4453" s="550" t="n">
        <v>46061</v>
      </c>
      <c r="G4453" t="n">
        <v>28220</v>
      </c>
      <c r="H4453" t="inlineStr">
        <is>
          <t>COGUMELO PARIS MURANAKA KG</t>
        </is>
      </c>
      <c r="I4453" t="inlineStr">
        <is>
          <t>ALIMENTOS</t>
        </is>
      </c>
      <c r="J4453" t="n">
        <v>5</v>
      </c>
      <c r="K4453" t="inlineStr">
        <is>
          <t>KG</t>
        </is>
      </c>
      <c r="L4453" t="n">
        <v>150</v>
      </c>
      <c r="M4453" t="n">
        <v>30</v>
      </c>
      <c r="N4453" t="inlineStr">
        <is>
          <t>ALIMENTOS</t>
        </is>
      </c>
      <c r="O4453" t="inlineStr">
        <is>
          <t>02/2026</t>
        </is>
      </c>
    </row>
    <row r="4454">
      <c r="A4454" t="n">
        <v>206428</v>
      </c>
      <c r="B4454" t="n">
        <v>122</v>
      </c>
      <c r="C4454" t="inlineStr">
        <is>
          <t>Arcos</t>
        </is>
      </c>
      <c r="D4454" t="inlineStr">
        <is>
          <t xml:space="preserve">EDUARDO TAKESHI MURANAKA </t>
        </is>
      </c>
      <c r="E4454" t="inlineStr">
        <is>
          <t>260711021</t>
        </is>
      </c>
      <c r="F4454" s="550" t="n">
        <v>46061</v>
      </c>
      <c r="G4454" t="n">
        <v>28221</v>
      </c>
      <c r="H4454" t="inlineStr">
        <is>
          <t>COGUMELO PORTO BELLO MURANAKA KG</t>
        </is>
      </c>
      <c r="I4454" t="inlineStr">
        <is>
          <t>ALIMENTOS</t>
        </is>
      </c>
      <c r="J4454" t="n">
        <v>5</v>
      </c>
      <c r="K4454" t="inlineStr">
        <is>
          <t>KG</t>
        </is>
      </c>
      <c r="L4454" t="n">
        <v>190</v>
      </c>
      <c r="M4454" t="n">
        <v>38</v>
      </c>
      <c r="N4454" t="inlineStr">
        <is>
          <t>ALIMENTOS</t>
        </is>
      </c>
      <c r="O4454" t="inlineStr">
        <is>
          <t>02/2026</t>
        </is>
      </c>
    </row>
    <row r="4455">
      <c r="A4455" t="n">
        <v>206428</v>
      </c>
      <c r="B4455" t="n">
        <v>122</v>
      </c>
      <c r="C4455" t="inlineStr">
        <is>
          <t>Arcos</t>
        </is>
      </c>
      <c r="D4455" t="inlineStr">
        <is>
          <t xml:space="preserve">EDUARDO TAKESHI MURANAKA </t>
        </is>
      </c>
      <c r="E4455" t="inlineStr">
        <is>
          <t>260711021</t>
        </is>
      </c>
      <c r="F4455" s="550" t="n">
        <v>46061</v>
      </c>
      <c r="G4455" t="n">
        <v>28222</v>
      </c>
      <c r="H4455" t="inlineStr">
        <is>
          <t>COGUMELO SHIITAKE MURANAKA KG</t>
        </is>
      </c>
      <c r="I4455" t="inlineStr">
        <is>
          <t>ALIMENTOS</t>
        </is>
      </c>
      <c r="J4455" t="n">
        <v>6</v>
      </c>
      <c r="K4455" t="inlineStr">
        <is>
          <t>KG</t>
        </is>
      </c>
      <c r="L4455" t="n">
        <v>252</v>
      </c>
      <c r="M4455" t="n">
        <v>42</v>
      </c>
      <c r="N4455" t="inlineStr">
        <is>
          <t>ALIMENTOS</t>
        </is>
      </c>
      <c r="O4455" t="inlineStr">
        <is>
          <t>02/2026</t>
        </is>
      </c>
    </row>
    <row r="4456">
      <c r="A4456" t="n">
        <v>206426</v>
      </c>
      <c r="B4456" t="n">
        <v>122</v>
      </c>
      <c r="C4456" t="inlineStr">
        <is>
          <t>Arcos</t>
        </is>
      </c>
      <c r="D4456" t="inlineStr">
        <is>
          <t xml:space="preserve">EDUARDO TAKESHI MURANAKA </t>
        </is>
      </c>
      <c r="E4456" t="inlineStr">
        <is>
          <t>260711004</t>
        </is>
      </c>
      <c r="F4456" s="550" t="n">
        <v>46058</v>
      </c>
      <c r="G4456" t="n">
        <v>28220</v>
      </c>
      <c r="H4456" t="inlineStr">
        <is>
          <t>COGUMELO PARIS MURANAKA KG</t>
        </is>
      </c>
      <c r="I4456" t="inlineStr">
        <is>
          <t>ALIMENTOS</t>
        </is>
      </c>
      <c r="J4456" t="n">
        <v>4</v>
      </c>
      <c r="K4456" t="inlineStr">
        <is>
          <t>KG</t>
        </is>
      </c>
      <c r="L4456" t="n">
        <v>160</v>
      </c>
      <c r="M4456" t="n">
        <v>40</v>
      </c>
      <c r="N4456" t="inlineStr">
        <is>
          <t>ALIMENTOS</t>
        </is>
      </c>
      <c r="O4456" t="inlineStr">
        <is>
          <t>02/2026</t>
        </is>
      </c>
    </row>
    <row r="4457">
      <c r="A4457" t="n">
        <v>206426</v>
      </c>
      <c r="B4457" t="n">
        <v>122</v>
      </c>
      <c r="C4457" t="inlineStr">
        <is>
          <t>Arcos</t>
        </is>
      </c>
      <c r="D4457" t="inlineStr">
        <is>
          <t xml:space="preserve">EDUARDO TAKESHI MURANAKA </t>
        </is>
      </c>
      <c r="E4457" t="inlineStr">
        <is>
          <t>260711004</t>
        </is>
      </c>
      <c r="F4457" s="550" t="n">
        <v>46058</v>
      </c>
      <c r="G4457" t="n">
        <v>28221</v>
      </c>
      <c r="H4457" t="inlineStr">
        <is>
          <t>COGUMELO PORTO BELLO MURANAKA KG</t>
        </is>
      </c>
      <c r="I4457" t="inlineStr">
        <is>
          <t>ALIMENTOS</t>
        </is>
      </c>
      <c r="J4457" t="n">
        <v>4</v>
      </c>
      <c r="K4457" t="inlineStr">
        <is>
          <t>KG</t>
        </is>
      </c>
      <c r="L4457" t="n">
        <v>152</v>
      </c>
      <c r="M4457" t="n">
        <v>38</v>
      </c>
      <c r="N4457" t="inlineStr">
        <is>
          <t>ALIMENTOS</t>
        </is>
      </c>
      <c r="O4457" t="inlineStr">
        <is>
          <t>02/2026</t>
        </is>
      </c>
    </row>
    <row r="4458">
      <c r="A4458" t="n">
        <v>206426</v>
      </c>
      <c r="B4458" t="n">
        <v>122</v>
      </c>
      <c r="C4458" t="inlineStr">
        <is>
          <t>Arcos</t>
        </is>
      </c>
      <c r="D4458" t="inlineStr">
        <is>
          <t xml:space="preserve">EDUARDO TAKESHI MURANAKA </t>
        </is>
      </c>
      <c r="E4458" t="inlineStr">
        <is>
          <t>260711004</t>
        </is>
      </c>
      <c r="F4458" s="550" t="n">
        <v>46058</v>
      </c>
      <c r="G4458" t="n">
        <v>28222</v>
      </c>
      <c r="H4458" t="inlineStr">
        <is>
          <t>COGUMELO SHIITAKE MURANAKA KG</t>
        </is>
      </c>
      <c r="I4458" t="inlineStr">
        <is>
          <t>ALIMENTOS</t>
        </is>
      </c>
      <c r="J4458" t="n">
        <v>6</v>
      </c>
      <c r="K4458" t="inlineStr">
        <is>
          <t>KG</t>
        </is>
      </c>
      <c r="L4458" t="n">
        <v>270</v>
      </c>
      <c r="M4458" t="n">
        <v>45</v>
      </c>
      <c r="N4458" t="inlineStr">
        <is>
          <t>ALIMENTOS</t>
        </is>
      </c>
      <c r="O4458" t="inlineStr">
        <is>
          <t>02/2026</t>
        </is>
      </c>
    </row>
    <row r="4459">
      <c r="A4459" t="n">
        <v>206048</v>
      </c>
      <c r="B4459" t="n">
        <v>122</v>
      </c>
      <c r="C4459" t="inlineStr">
        <is>
          <t>Arcos</t>
        </is>
      </c>
      <c r="D4459" t="inlineStr">
        <is>
          <t>CASANDRA DEVOTTO</t>
        </is>
      </c>
      <c r="E4459" t="inlineStr">
        <is>
          <t>104</t>
        </is>
      </c>
      <c r="F4459" s="550" t="n">
        <v>46055</v>
      </c>
      <c r="G4459" t="n">
        <v>26336</v>
      </c>
      <c r="H4459" t="inlineStr">
        <is>
          <t>⁠EMPANADA CEBOLA E QUEIJO</t>
        </is>
      </c>
      <c r="I4459" t="inlineStr">
        <is>
          <t>ALIMENTOS</t>
        </is>
      </c>
      <c r="J4459" t="n">
        <v>150</v>
      </c>
      <c r="K4459" t="inlineStr">
        <is>
          <t>UN</t>
        </is>
      </c>
      <c r="L4459" t="n">
        <v>900</v>
      </c>
      <c r="M4459" t="n">
        <v>6</v>
      </c>
      <c r="N4459" t="inlineStr">
        <is>
          <t>ALIMENTOS</t>
        </is>
      </c>
      <c r="O4459" t="inlineStr">
        <is>
          <t>02/2026</t>
        </is>
      </c>
    </row>
    <row r="4460">
      <c r="A4460" t="n">
        <v>206048</v>
      </c>
      <c r="B4460" t="n">
        <v>122</v>
      </c>
      <c r="C4460" t="inlineStr">
        <is>
          <t>Arcos</t>
        </is>
      </c>
      <c r="D4460" t="inlineStr">
        <is>
          <t>CASANDRA DEVOTTO</t>
        </is>
      </c>
      <c r="E4460" t="inlineStr">
        <is>
          <t>104</t>
        </is>
      </c>
      <c r="F4460" s="550" t="n">
        <v>46055</v>
      </c>
      <c r="G4460" t="n">
        <v>25429</v>
      </c>
      <c r="H4460" t="inlineStr">
        <is>
          <t>EMPANADA DE SALTENA UN</t>
        </is>
      </c>
      <c r="I4460" t="inlineStr">
        <is>
          <t>ALIMENTOS</t>
        </is>
      </c>
      <c r="J4460" t="n">
        <v>200</v>
      </c>
      <c r="K4460" t="inlineStr">
        <is>
          <t>UN</t>
        </is>
      </c>
      <c r="L4460" t="n">
        <v>1200</v>
      </c>
      <c r="M4460" t="n">
        <v>6</v>
      </c>
      <c r="N4460" t="inlineStr">
        <is>
          <t>ALIMENTOS</t>
        </is>
      </c>
      <c r="O4460" t="inlineStr">
        <is>
          <t>02/2026</t>
        </is>
      </c>
    </row>
    <row r="4461">
      <c r="A4461" t="n">
        <v>206047</v>
      </c>
      <c r="B4461" t="n">
        <v>122</v>
      </c>
      <c r="C4461" t="inlineStr">
        <is>
          <t>Arcos</t>
        </is>
      </c>
      <c r="D4461" t="inlineStr">
        <is>
          <t>KING COMERCIO E IMPORTACAO DE BEBIDAS LTDA</t>
        </is>
      </c>
      <c r="E4461" t="inlineStr">
        <is>
          <t>125163</t>
        </is>
      </c>
      <c r="F4461" s="550" t="n">
        <v>46056</v>
      </c>
      <c r="G4461" t="n">
        <v>18003</v>
      </c>
      <c r="H4461" t="inlineStr">
        <is>
          <t>AGUA TONICA PRATA 269ML C/24</t>
        </is>
      </c>
      <c r="I4461" t="inlineStr">
        <is>
          <t>BEBIDAS</t>
        </is>
      </c>
      <c r="J4461" t="n">
        <v>36</v>
      </c>
      <c r="K4461" t="inlineStr">
        <is>
          <t>PC</t>
        </is>
      </c>
      <c r="L4461" t="n">
        <v>126.36</v>
      </c>
      <c r="M4461" t="n">
        <v>3.51</v>
      </c>
      <c r="N4461" t="inlineStr">
        <is>
          <t>BEBIDAS</t>
        </is>
      </c>
      <c r="O4461" t="inlineStr">
        <is>
          <t>02/2026</t>
        </is>
      </c>
    </row>
    <row r="4462">
      <c r="A4462" t="n">
        <v>206047</v>
      </c>
      <c r="B4462" t="n">
        <v>122</v>
      </c>
      <c r="C4462" t="inlineStr">
        <is>
          <t>Arcos</t>
        </is>
      </c>
      <c r="D4462" t="inlineStr">
        <is>
          <t>KING COMERCIO E IMPORTACAO DE BEBIDAS LTDA</t>
        </is>
      </c>
      <c r="E4462" t="inlineStr">
        <is>
          <t>125163</t>
        </is>
      </c>
      <c r="F4462" s="550" t="n">
        <v>46056</v>
      </c>
      <c r="G4462" t="n">
        <v>18353</v>
      </c>
      <c r="H4462" t="inlineStr">
        <is>
          <t>GIN TANQUERAY TEN 750ML</t>
        </is>
      </c>
      <c r="I4462" t="inlineStr">
        <is>
          <t>BEBIDAS</t>
        </is>
      </c>
      <c r="J4462" t="n">
        <v>12</v>
      </c>
      <c r="K4462" t="inlineStr">
        <is>
          <t>GR</t>
        </is>
      </c>
      <c r="L4462" t="n">
        <v>2050.92</v>
      </c>
      <c r="M4462" t="n">
        <v>170.91</v>
      </c>
      <c r="N4462" t="inlineStr">
        <is>
          <t>BEBIDAS</t>
        </is>
      </c>
      <c r="O4462" t="inlineStr">
        <is>
          <t>02/2026</t>
        </is>
      </c>
    </row>
    <row r="4463">
      <c r="A4463" t="n">
        <v>206047</v>
      </c>
      <c r="B4463" t="n">
        <v>122</v>
      </c>
      <c r="C4463" t="inlineStr">
        <is>
          <t>Arcos</t>
        </is>
      </c>
      <c r="D4463" t="inlineStr">
        <is>
          <t>KING COMERCIO E IMPORTACAO DE BEBIDAS LTDA</t>
        </is>
      </c>
      <c r="E4463" t="inlineStr">
        <is>
          <t>125163</t>
        </is>
      </c>
      <c r="F4463" s="550" t="n">
        <v>46056</v>
      </c>
      <c r="G4463" t="n">
        <v>18157</v>
      </c>
      <c r="H4463" t="inlineStr">
        <is>
          <t>WHISKY BOURBON BULLEIT 750ML</t>
        </is>
      </c>
      <c r="I4463" t="inlineStr">
        <is>
          <t>BEBIDAS</t>
        </is>
      </c>
      <c r="J4463" t="n">
        <v>12</v>
      </c>
      <c r="K4463" t="inlineStr">
        <is>
          <t>GR</t>
        </is>
      </c>
      <c r="L4463" t="n">
        <v>2343</v>
      </c>
      <c r="M4463" t="n">
        <v>195.25</v>
      </c>
      <c r="N4463" t="inlineStr">
        <is>
          <t>BEBIDAS</t>
        </is>
      </c>
      <c r="O4463" t="inlineStr">
        <is>
          <t>02/2026</t>
        </is>
      </c>
    </row>
    <row r="4464">
      <c r="A4464" t="n">
        <v>206047</v>
      </c>
      <c r="B4464" t="n">
        <v>122</v>
      </c>
      <c r="C4464" t="inlineStr">
        <is>
          <t>Arcos</t>
        </is>
      </c>
      <c r="D4464" t="inlineStr">
        <is>
          <t>KING COMERCIO E IMPORTACAO DE BEBIDAS LTDA</t>
        </is>
      </c>
      <c r="E4464" t="inlineStr">
        <is>
          <t>125163</t>
        </is>
      </c>
      <c r="F4464" s="550" t="n">
        <v>46056</v>
      </c>
      <c r="G4464" t="n">
        <v>18115</v>
      </c>
      <c r="H4464" t="inlineStr">
        <is>
          <t>WHISKY JOHNNIE WALKER DOUBLE BLACK LABEL 1L</t>
        </is>
      </c>
      <c r="I4464" t="inlineStr">
        <is>
          <t>BEBIDAS</t>
        </is>
      </c>
      <c r="J4464" t="n">
        <v>5</v>
      </c>
      <c r="K4464" t="inlineStr">
        <is>
          <t>GR</t>
        </is>
      </c>
      <c r="L4464" t="n">
        <v>1236.65</v>
      </c>
      <c r="M4464" t="n">
        <v>247.33</v>
      </c>
      <c r="N4464" t="inlineStr">
        <is>
          <t>BEBIDAS</t>
        </is>
      </c>
      <c r="O4464" t="inlineStr">
        <is>
          <t>02/2026</t>
        </is>
      </c>
    </row>
    <row r="4465">
      <c r="A4465" t="n">
        <v>206047</v>
      </c>
      <c r="B4465" t="n">
        <v>122</v>
      </c>
      <c r="C4465" t="inlineStr">
        <is>
          <t>Arcos</t>
        </is>
      </c>
      <c r="D4465" t="inlineStr">
        <is>
          <t>KING COMERCIO E IMPORTACAO DE BEBIDAS LTDA</t>
        </is>
      </c>
      <c r="E4465" t="inlineStr">
        <is>
          <t>125163</t>
        </is>
      </c>
      <c r="F4465" s="550" t="n">
        <v>46056</v>
      </c>
      <c r="G4465" t="n">
        <v>18099</v>
      </c>
      <c r="H4465" t="inlineStr">
        <is>
          <t>WHISKY SINGLETON 12 ANOS SINGLE MALT 750ML</t>
        </is>
      </c>
      <c r="I4465" t="inlineStr">
        <is>
          <t>BEBIDAS</t>
        </is>
      </c>
      <c r="J4465" t="n">
        <v>12</v>
      </c>
      <c r="K4465" t="inlineStr">
        <is>
          <t>GR</t>
        </is>
      </c>
      <c r="L4465" t="n">
        <v>2702.76</v>
      </c>
      <c r="M4465" t="n">
        <v>225.23</v>
      </c>
      <c r="N4465" t="inlineStr">
        <is>
          <t>BEBIDAS</t>
        </is>
      </c>
      <c r="O4465" t="inlineStr">
        <is>
          <t>02/2026</t>
        </is>
      </c>
    </row>
    <row r="4466">
      <c r="A4466" t="n">
        <v>206047</v>
      </c>
      <c r="B4466" t="n">
        <v>122</v>
      </c>
      <c r="C4466" t="inlineStr">
        <is>
          <t>Arcos</t>
        </is>
      </c>
      <c r="D4466" t="inlineStr">
        <is>
          <t>KING COMERCIO E IMPORTACAO DE BEBIDAS LTDA</t>
        </is>
      </c>
      <c r="E4466" t="inlineStr">
        <is>
          <t>125163</t>
        </is>
      </c>
      <c r="F4466" s="550" t="n">
        <v>46056</v>
      </c>
      <c r="G4466" t="n">
        <v>18119</v>
      </c>
      <c r="H4466" t="inlineStr">
        <is>
          <t>WHISKY JOHNNIE WALKER BLACK LABEL 1L</t>
        </is>
      </c>
      <c r="I4466" t="inlineStr">
        <is>
          <t>BEBIDAS</t>
        </is>
      </c>
      <c r="J4466" t="n">
        <v>18</v>
      </c>
      <c r="K4466" t="inlineStr">
        <is>
          <t>GR</t>
        </is>
      </c>
      <c r="L4466" t="n">
        <v>3222.18</v>
      </c>
      <c r="M4466" t="n">
        <v>179.01</v>
      </c>
      <c r="N4466" t="inlineStr">
        <is>
          <t>BEBIDAS</t>
        </is>
      </c>
      <c r="O4466" t="inlineStr">
        <is>
          <t>02/2026</t>
        </is>
      </c>
    </row>
    <row r="4467">
      <c r="A4467" t="n">
        <v>206046</v>
      </c>
      <c r="B4467" t="n">
        <v>122</v>
      </c>
      <c r="C4467" t="inlineStr">
        <is>
          <t>Arcos</t>
        </is>
      </c>
      <c r="D4467" t="inlineStr">
        <is>
          <t>ARTE GELATI SORVETES LTDA</t>
        </is>
      </c>
      <c r="E4467" t="inlineStr">
        <is>
          <t>40138</t>
        </is>
      </c>
      <c r="F4467" s="550" t="n">
        <v>46056</v>
      </c>
      <c r="G4467" t="n">
        <v>24986</v>
      </c>
      <c r="H4467" t="inlineStr">
        <is>
          <t>SORVETE DE MARACUJA ARTE GELATE C/3,8KG</t>
        </is>
      </c>
      <c r="I4467" t="inlineStr">
        <is>
          <t>ALIMENTOS</t>
        </is>
      </c>
      <c r="J4467" t="n">
        <v>3</v>
      </c>
      <c r="K4467" t="inlineStr">
        <is>
          <t>Pt</t>
        </is>
      </c>
      <c r="L4467" t="n">
        <v>514.8</v>
      </c>
      <c r="M4467" t="n">
        <v>171.6</v>
      </c>
      <c r="N4467" t="inlineStr">
        <is>
          <t>ALIMENTOS</t>
        </is>
      </c>
      <c r="O4467" t="inlineStr">
        <is>
          <t>02/2026</t>
        </is>
      </c>
    </row>
    <row r="4468">
      <c r="A4468" t="n">
        <v>206045</v>
      </c>
      <c r="B4468" t="n">
        <v>122</v>
      </c>
      <c r="C4468" t="inlineStr">
        <is>
          <t>Arcos</t>
        </is>
      </c>
      <c r="D4468" t="inlineStr">
        <is>
          <t xml:space="preserve">HNK BR INDUSTRIA DE BEBIDAS </t>
        </is>
      </c>
      <c r="E4468" t="inlineStr">
        <is>
          <t>151458</t>
        </is>
      </c>
      <c r="F4468" s="550" t="n">
        <v>46056</v>
      </c>
      <c r="G4468" t="n">
        <v>17934</v>
      </c>
      <c r="H4468" t="inlineStr">
        <is>
          <t>AGUA MINERAL SEM GAS MAMBA 350ML C/24</t>
        </is>
      </c>
      <c r="I4468" t="inlineStr">
        <is>
          <t>BEBIDAS</t>
        </is>
      </c>
      <c r="J4468" t="n">
        <v>24</v>
      </c>
      <c r="K4468" t="inlineStr">
        <is>
          <t>PC</t>
        </is>
      </c>
      <c r="L4468" t="n">
        <v>1772.16</v>
      </c>
      <c r="M4468" t="n">
        <v>73.84</v>
      </c>
      <c r="N4468" t="inlineStr">
        <is>
          <t>BEBIDAS</t>
        </is>
      </c>
      <c r="O4468" t="inlineStr">
        <is>
          <t>02/2026</t>
        </is>
      </c>
    </row>
    <row r="4469">
      <c r="A4469" t="n">
        <v>206045</v>
      </c>
      <c r="B4469" t="n">
        <v>122</v>
      </c>
      <c r="C4469" t="inlineStr">
        <is>
          <t>Arcos</t>
        </is>
      </c>
      <c r="D4469" t="inlineStr">
        <is>
          <t xml:space="preserve">HNK BR INDUSTRIA DE BEBIDAS </t>
        </is>
      </c>
      <c r="E4469" t="inlineStr">
        <is>
          <t>151458</t>
        </is>
      </c>
      <c r="F4469" s="550" t="n">
        <v>46056</v>
      </c>
      <c r="G4469" t="n">
        <v>17933</v>
      </c>
      <c r="H4469" t="inlineStr">
        <is>
          <t>AGUA MINERAL COM GAS MAMBA 350ML C/24</t>
        </is>
      </c>
      <c r="I4469" t="inlineStr">
        <is>
          <t>BEBIDAS</t>
        </is>
      </c>
      <c r="J4469" t="n">
        <v>12</v>
      </c>
      <c r="K4469" t="inlineStr">
        <is>
          <t>PC</t>
        </is>
      </c>
      <c r="L4469" t="n">
        <v>886.08</v>
      </c>
      <c r="M4469" t="n">
        <v>73.84</v>
      </c>
      <c r="N4469" t="inlineStr">
        <is>
          <t>BEBIDAS</t>
        </is>
      </c>
      <c r="O4469" t="inlineStr">
        <is>
          <t>02/2026</t>
        </is>
      </c>
    </row>
    <row r="4470">
      <c r="A4470" t="n">
        <v>206044</v>
      </c>
      <c r="B4470" t="n">
        <v>122</v>
      </c>
      <c r="C4470" t="inlineStr">
        <is>
          <t>Arcos</t>
        </is>
      </c>
      <c r="D4470" t="inlineStr">
        <is>
          <t>PSS CENTRAL DA LIMPEZA LTDA</t>
        </is>
      </c>
      <c r="E4470" t="inlineStr">
        <is>
          <t>3107</t>
        </is>
      </c>
      <c r="F4470" s="550" t="n">
        <v>46059</v>
      </c>
      <c r="G4470" t="n">
        <v>17119</v>
      </c>
      <c r="H4470" t="inlineStr">
        <is>
          <t>VASSOURA NYLON SAO BERNARDO COM CABO UN</t>
        </is>
      </c>
      <c r="I4470" t="inlineStr">
        <is>
          <t>DESCARTAVEIS/HIGIENE E LIMPEZA</t>
        </is>
      </c>
      <c r="J4470" t="n">
        <v>4</v>
      </c>
      <c r="K4470" t="inlineStr">
        <is>
          <t>UN</t>
        </is>
      </c>
      <c r="L4470" t="n">
        <v>42</v>
      </c>
      <c r="M4470" t="n">
        <v>10.5</v>
      </c>
      <c r="N4470" t="inlineStr">
        <is>
          <t>DESCARTAVEIS</t>
        </is>
      </c>
      <c r="O4470" t="inlineStr">
        <is>
          <t>02/2026</t>
        </is>
      </c>
    </row>
    <row r="4471">
      <c r="A4471" t="n">
        <v>206044</v>
      </c>
      <c r="B4471" t="n">
        <v>122</v>
      </c>
      <c r="C4471" t="inlineStr">
        <is>
          <t>Arcos</t>
        </is>
      </c>
      <c r="D4471" t="inlineStr">
        <is>
          <t>PSS CENTRAL DA LIMPEZA LTDA</t>
        </is>
      </c>
      <c r="E4471" t="inlineStr">
        <is>
          <t>3107</t>
        </is>
      </c>
      <c r="F4471" s="550" t="n">
        <v>46059</v>
      </c>
      <c r="G4471" t="n">
        <v>17564</v>
      </c>
      <c r="H4471" t="inlineStr">
        <is>
          <t>BOBINA DE PAPEL FILME PVC 40CMX400M UN</t>
        </is>
      </c>
      <c r="I4471" t="inlineStr">
        <is>
          <t>DESCARTAVEIS/HIGIENE E LIMPEZA</t>
        </is>
      </c>
      <c r="J4471" t="n">
        <v>4</v>
      </c>
      <c r="K4471" t="inlineStr">
        <is>
          <t>UN</t>
        </is>
      </c>
      <c r="L4471" t="n">
        <v>220</v>
      </c>
      <c r="M4471" t="n">
        <v>55</v>
      </c>
      <c r="N4471" t="inlineStr">
        <is>
          <t>DESCARTAVEIS</t>
        </is>
      </c>
      <c r="O4471" t="inlineStr">
        <is>
          <t>02/2026</t>
        </is>
      </c>
    </row>
    <row r="4472">
      <c r="A4472" t="n">
        <v>206044</v>
      </c>
      <c r="B4472" t="n">
        <v>122</v>
      </c>
      <c r="C4472" t="inlineStr">
        <is>
          <t>Arcos</t>
        </is>
      </c>
      <c r="D4472" t="inlineStr">
        <is>
          <t>PSS CENTRAL DA LIMPEZA LTDA</t>
        </is>
      </c>
      <c r="E4472" t="inlineStr">
        <is>
          <t>3107</t>
        </is>
      </c>
      <c r="F4472" s="550" t="n">
        <v>46059</v>
      </c>
      <c r="G4472" t="n">
        <v>17341</v>
      </c>
      <c r="H4472" t="inlineStr">
        <is>
          <t>PAPEL HIGIENICO ROLAO NOBRE 300M C/8</t>
        </is>
      </c>
      <c r="I4472" t="inlineStr">
        <is>
          <t>DESCARTAVEIS/HIGIENE E LIMPEZA</t>
        </is>
      </c>
      <c r="J4472" t="n">
        <v>6</v>
      </c>
      <c r="K4472" t="inlineStr">
        <is>
          <t>FR</t>
        </is>
      </c>
      <c r="L4472" t="n">
        <v>448.8</v>
      </c>
      <c r="M4472" t="n">
        <v>74.8</v>
      </c>
      <c r="N4472" t="inlineStr">
        <is>
          <t>DESCARTAVEIS</t>
        </is>
      </c>
      <c r="O4472" t="inlineStr">
        <is>
          <t>02/2026</t>
        </is>
      </c>
    </row>
    <row r="4473">
      <c r="A4473" t="n">
        <v>206044</v>
      </c>
      <c r="B4473" t="n">
        <v>122</v>
      </c>
      <c r="C4473" t="inlineStr">
        <is>
          <t>Arcos</t>
        </is>
      </c>
      <c r="D4473" t="inlineStr">
        <is>
          <t>PSS CENTRAL DA LIMPEZA LTDA</t>
        </is>
      </c>
      <c r="E4473" t="inlineStr">
        <is>
          <t>3107</t>
        </is>
      </c>
      <c r="F4473" s="550" t="n">
        <v>46059</v>
      </c>
      <c r="G4473" t="n">
        <v>17553</v>
      </c>
      <c r="H4473" t="inlineStr">
        <is>
          <t>CANUDO BIODEGRADAVEL JUMBO 9MM C/2000 UN</t>
        </is>
      </c>
      <c r="I4473" t="inlineStr">
        <is>
          <t>DESCARTAVEIS/HIGIENE E LIMPEZA</t>
        </is>
      </c>
      <c r="J4473" t="n">
        <v>20</v>
      </c>
      <c r="K4473" t="inlineStr">
        <is>
          <t>PC</t>
        </is>
      </c>
      <c r="L4473" t="n">
        <v>176</v>
      </c>
      <c r="M4473" t="n">
        <v>8.800000000000001</v>
      </c>
      <c r="N4473" t="inlineStr">
        <is>
          <t>DESCARTAVEIS</t>
        </is>
      </c>
      <c r="O4473" t="inlineStr">
        <is>
          <t>02/2026</t>
        </is>
      </c>
    </row>
    <row r="4474">
      <c r="A4474" t="n">
        <v>206044</v>
      </c>
      <c r="B4474" t="n">
        <v>122</v>
      </c>
      <c r="C4474" t="inlineStr">
        <is>
          <t>Arcos</t>
        </is>
      </c>
      <c r="D4474" t="inlineStr">
        <is>
          <t>PSS CENTRAL DA LIMPEZA LTDA</t>
        </is>
      </c>
      <c r="E4474" t="inlineStr">
        <is>
          <t>3107</t>
        </is>
      </c>
      <c r="F4474" s="550" t="n">
        <v>46059</v>
      </c>
      <c r="G4474" t="n">
        <v>17020</v>
      </c>
      <c r="H4474" t="inlineStr">
        <is>
          <t>LUVA EMBORRACHADA P AMARELA UN</t>
        </is>
      </c>
      <c r="I4474" t="inlineStr">
        <is>
          <t>UTENSILIOS</t>
        </is>
      </c>
      <c r="J4474" t="n">
        <v>4</v>
      </c>
      <c r="K4474" t="inlineStr">
        <is>
          <t>UN</t>
        </is>
      </c>
      <c r="L4474" t="n">
        <v>14</v>
      </c>
      <c r="M4474" t="n">
        <v>3.5</v>
      </c>
      <c r="N4474" t="inlineStr">
        <is>
          <t>DESCARTAVEIS</t>
        </is>
      </c>
      <c r="O4474" t="inlineStr">
        <is>
          <t>02/2026</t>
        </is>
      </c>
    </row>
    <row r="4475">
      <c r="A4475" t="n">
        <v>206044</v>
      </c>
      <c r="B4475" t="n">
        <v>122</v>
      </c>
      <c r="C4475" t="inlineStr">
        <is>
          <t>Arcos</t>
        </is>
      </c>
      <c r="D4475" t="inlineStr">
        <is>
          <t>PSS CENTRAL DA LIMPEZA LTDA</t>
        </is>
      </c>
      <c r="E4475" t="inlineStr">
        <is>
          <t>3107</t>
        </is>
      </c>
      <c r="F4475" s="550" t="n">
        <v>46059</v>
      </c>
      <c r="G4475" t="n">
        <v>17565</v>
      </c>
      <c r="H4475" t="inlineStr">
        <is>
          <t>BOBINA DE PAPEL FILME PVC CITRATO 60CMX340M UN</t>
        </is>
      </c>
      <c r="I4475" t="inlineStr">
        <is>
          <t>DESCARTAVEIS/HIGIENE E LIMPEZA</t>
        </is>
      </c>
      <c r="J4475" t="n">
        <v>2</v>
      </c>
      <c r="K4475" t="inlineStr">
        <is>
          <t>UN</t>
        </is>
      </c>
      <c r="L4475" t="n">
        <v>224</v>
      </c>
      <c r="M4475" t="n">
        <v>112</v>
      </c>
      <c r="N4475" t="inlineStr">
        <is>
          <t>DESCARTAVEIS</t>
        </is>
      </c>
      <c r="O4475" t="inlineStr">
        <is>
          <t>02/2026</t>
        </is>
      </c>
    </row>
    <row r="4476">
      <c r="A4476" t="n">
        <v>206044</v>
      </c>
      <c r="B4476" t="n">
        <v>122</v>
      </c>
      <c r="C4476" t="inlineStr">
        <is>
          <t>Arcos</t>
        </is>
      </c>
      <c r="D4476" t="inlineStr">
        <is>
          <t>PSS CENTRAL DA LIMPEZA LTDA</t>
        </is>
      </c>
      <c r="E4476" t="inlineStr">
        <is>
          <t>3107</t>
        </is>
      </c>
      <c r="F4476" s="550" t="n">
        <v>46059</v>
      </c>
      <c r="G4476" t="n">
        <v>24843</v>
      </c>
      <c r="H4476" t="inlineStr">
        <is>
          <t>PAPEL TOALHA BOBINA NOBRE 08/26 C/6UN</t>
        </is>
      </c>
      <c r="I4476" t="inlineStr">
        <is>
          <t>DESCARTAVEIS/HIGIENE E LIMPEZA</t>
        </is>
      </c>
      <c r="J4476" t="n">
        <v>12</v>
      </c>
      <c r="K4476" t="inlineStr">
        <is>
          <t>CX</t>
        </is>
      </c>
      <c r="L4476" t="n">
        <v>706.8</v>
      </c>
      <c r="M4476" t="n">
        <v>58.9</v>
      </c>
      <c r="N4476" t="inlineStr">
        <is>
          <t>DESCARTAVEIS</t>
        </is>
      </c>
      <c r="O4476" t="inlineStr">
        <is>
          <t>02/2026</t>
        </is>
      </c>
    </row>
    <row r="4477">
      <c r="A4477" t="n">
        <v>206044</v>
      </c>
      <c r="B4477" t="n">
        <v>122</v>
      </c>
      <c r="C4477" t="inlineStr">
        <is>
          <t>Arcos</t>
        </is>
      </c>
      <c r="D4477" t="inlineStr">
        <is>
          <t>PSS CENTRAL DA LIMPEZA LTDA</t>
        </is>
      </c>
      <c r="E4477" t="inlineStr">
        <is>
          <t>3107</t>
        </is>
      </c>
      <c r="F4477" s="550" t="n">
        <v>46059</v>
      </c>
      <c r="G4477" t="n">
        <v>17416</v>
      </c>
      <c r="H4477" t="inlineStr">
        <is>
          <t>PAPEL TOALHA INTER/ 100% CELULOSE SULLEG C/2000</t>
        </is>
      </c>
      <c r="I4477" t="inlineStr">
        <is>
          <t>DESCARTAVEIS/HIGIENE E LIMPEZA</t>
        </is>
      </c>
      <c r="J4477" t="n">
        <v>6</v>
      </c>
      <c r="K4477" t="inlineStr">
        <is>
          <t>CX</t>
        </is>
      </c>
      <c r="L4477" t="n">
        <v>291.48</v>
      </c>
      <c r="M4477" t="n">
        <v>48.58</v>
      </c>
      <c r="N4477" t="inlineStr">
        <is>
          <t>DESCARTAVEIS</t>
        </is>
      </c>
      <c r="O4477" t="inlineStr">
        <is>
          <t>02/2026</t>
        </is>
      </c>
    </row>
    <row r="4478">
      <c r="A4478" t="n">
        <v>206042</v>
      </c>
      <c r="B4478" t="n">
        <v>122</v>
      </c>
      <c r="C4478" t="inlineStr">
        <is>
          <t>Arcos</t>
        </is>
      </c>
      <c r="D4478" t="inlineStr">
        <is>
          <t>FRONT BEBIDAS LTDA</t>
        </is>
      </c>
      <c r="E4478" t="inlineStr">
        <is>
          <t>790420</t>
        </is>
      </c>
      <c r="F4478" s="550" t="n">
        <v>46057</v>
      </c>
      <c r="G4478" t="n">
        <v>18359</v>
      </c>
      <c r="H4478" t="inlineStr">
        <is>
          <t>GIN TANQUERAY 750ML</t>
        </is>
      </c>
      <c r="I4478" t="inlineStr">
        <is>
          <t>BEBIDAS</t>
        </is>
      </c>
      <c r="J4478" t="n">
        <v>24</v>
      </c>
      <c r="K4478" t="inlineStr">
        <is>
          <t>GR</t>
        </is>
      </c>
      <c r="L4478" t="n">
        <v>2301.6</v>
      </c>
      <c r="M4478" t="n">
        <v>95.90000000000001</v>
      </c>
      <c r="N4478" t="inlineStr">
        <is>
          <t>BEBIDAS</t>
        </is>
      </c>
      <c r="O4478" t="inlineStr">
        <is>
          <t>02/2026</t>
        </is>
      </c>
    </row>
    <row r="4479">
      <c r="A4479" t="n">
        <v>206042</v>
      </c>
      <c r="B4479" t="n">
        <v>122</v>
      </c>
      <c r="C4479" t="inlineStr">
        <is>
          <t>Arcos</t>
        </is>
      </c>
      <c r="D4479" t="inlineStr">
        <is>
          <t>FRONT BEBIDAS LTDA</t>
        </is>
      </c>
      <c r="E4479" t="inlineStr">
        <is>
          <t>790420</t>
        </is>
      </c>
      <c r="F4479" s="550" t="n">
        <v>46057</v>
      </c>
      <c r="G4479" t="n">
        <v>18146</v>
      </c>
      <c r="H4479" t="inlineStr">
        <is>
          <t>WHISKY CHIVAS REGAL 12 ANOS 1L</t>
        </is>
      </c>
      <c r="I4479" t="inlineStr">
        <is>
          <t>BEBIDAS</t>
        </is>
      </c>
      <c r="J4479" t="n">
        <v>2</v>
      </c>
      <c r="K4479" t="inlineStr">
        <is>
          <t>GR</t>
        </is>
      </c>
      <c r="L4479" t="n">
        <v>215.8</v>
      </c>
      <c r="M4479" t="n">
        <v>107.9</v>
      </c>
      <c r="N4479" t="inlineStr">
        <is>
          <t>BEBIDAS</t>
        </is>
      </c>
      <c r="O4479" t="inlineStr">
        <is>
          <t>02/2026</t>
        </is>
      </c>
    </row>
    <row r="4480">
      <c r="A4480" t="n">
        <v>206042</v>
      </c>
      <c r="B4480" t="n">
        <v>122</v>
      </c>
      <c r="C4480" t="inlineStr">
        <is>
          <t>Arcos</t>
        </is>
      </c>
      <c r="D4480" t="inlineStr">
        <is>
          <t>FRONT BEBIDAS LTDA</t>
        </is>
      </c>
      <c r="E4480" t="inlineStr">
        <is>
          <t>790420</t>
        </is>
      </c>
      <c r="F4480" s="550" t="n">
        <v>46057</v>
      </c>
      <c r="G4480" t="n">
        <v>25507</v>
      </c>
      <c r="H4480" t="inlineStr">
        <is>
          <t>TEQUILA DON JULIO REPOSADO 750ML</t>
        </is>
      </c>
      <c r="I4480" t="inlineStr">
        <is>
          <t>BEBIDAS</t>
        </is>
      </c>
      <c r="J4480" t="n">
        <v>2</v>
      </c>
      <c r="K4480" t="inlineStr">
        <is>
          <t>GR</t>
        </is>
      </c>
      <c r="L4480" t="n">
        <v>529</v>
      </c>
      <c r="M4480" t="n">
        <v>264.5</v>
      </c>
      <c r="N4480" t="inlineStr">
        <is>
          <t>BEBIDAS</t>
        </is>
      </c>
      <c r="O4480" t="inlineStr">
        <is>
          <t>02/2026</t>
        </is>
      </c>
    </row>
    <row r="4481">
      <c r="A4481" t="n">
        <v>206039</v>
      </c>
      <c r="B4481" t="n">
        <v>122</v>
      </c>
      <c r="C4481" t="inlineStr">
        <is>
          <t>Arcos</t>
        </is>
      </c>
      <c r="D4481" t="inlineStr">
        <is>
          <t>GCT COMERCIO DE PRODUTOS ALIMENTICIOS LTDA</t>
        </is>
      </c>
      <c r="E4481" t="inlineStr">
        <is>
          <t>9590</t>
        </is>
      </c>
      <c r="F4481" s="550" t="n">
        <v>46059</v>
      </c>
      <c r="G4481" t="n">
        <v>28315</v>
      </c>
      <c r="H4481" t="inlineStr">
        <is>
          <t>GELO COLLINS 35X120 C/18 UN YCECODE</t>
        </is>
      </c>
      <c r="I4481" t="inlineStr">
        <is>
          <t>BEBIDAS</t>
        </is>
      </c>
      <c r="J4481" t="n">
        <v>15</v>
      </c>
      <c r="K4481" t="inlineStr">
        <is>
          <t>PC</t>
        </is>
      </c>
      <c r="L4481" t="n">
        <v>653.4</v>
      </c>
      <c r="M4481" t="n">
        <v>43.56</v>
      </c>
      <c r="N4481" t="inlineStr">
        <is>
          <t>BEBIDAS</t>
        </is>
      </c>
      <c r="O4481" t="inlineStr">
        <is>
          <t>02/2026</t>
        </is>
      </c>
    </row>
    <row r="4482">
      <c r="A4482" t="n">
        <v>206037</v>
      </c>
      <c r="B4482" t="n">
        <v>122</v>
      </c>
      <c r="C4482" t="inlineStr">
        <is>
          <t>Arcos</t>
        </is>
      </c>
      <c r="D4482" t="inlineStr">
        <is>
          <t>FG7 COMERCIO E DISTRIBUICAO DE BEBIDAS LTDA</t>
        </is>
      </c>
      <c r="E4482" t="inlineStr">
        <is>
          <t>744440</t>
        </is>
      </c>
      <c r="F4482" s="550" t="n">
        <v>46058</v>
      </c>
      <c r="G4482" t="n">
        <v>18103</v>
      </c>
      <c r="H4482" t="inlineStr">
        <is>
          <t>WHISKY MAKERS MARK BOURBON 750ML</t>
        </is>
      </c>
      <c r="I4482" t="inlineStr">
        <is>
          <t>BEBIDAS</t>
        </is>
      </c>
      <c r="J4482" t="n">
        <v>1</v>
      </c>
      <c r="K4482" t="inlineStr">
        <is>
          <t>GR</t>
        </is>
      </c>
      <c r="L4482" t="n">
        <v>146.28</v>
      </c>
      <c r="M4482" t="n">
        <v>146.28</v>
      </c>
      <c r="N4482" t="inlineStr">
        <is>
          <t>BEBIDAS</t>
        </is>
      </c>
      <c r="O4482" t="inlineStr">
        <is>
          <t>02/2026</t>
        </is>
      </c>
    </row>
    <row r="4483">
      <c r="A4483" t="n">
        <v>206035</v>
      </c>
      <c r="B4483" t="n">
        <v>122</v>
      </c>
      <c r="C4483" t="inlineStr">
        <is>
          <t>Arcos</t>
        </is>
      </c>
      <c r="D4483" t="inlineStr">
        <is>
          <t>NOVA COMERCIAL PESCADOS LTDA</t>
        </is>
      </c>
      <c r="E4483" t="inlineStr">
        <is>
          <t>31116</t>
        </is>
      </c>
      <c r="F4483" s="550" t="n">
        <v>46058</v>
      </c>
      <c r="G4483" t="n">
        <v>27692</v>
      </c>
      <c r="H4483" t="inlineStr">
        <is>
          <t>CAMARAO CINZA 25/30 LIMPO EVISCERADO COM COLA KG</t>
        </is>
      </c>
      <c r="I4483" t="inlineStr">
        <is>
          <t>ALIMENTOS</t>
        </is>
      </c>
      <c r="J4483" t="n">
        <v>10</v>
      </c>
      <c r="K4483" t="inlineStr">
        <is>
          <t>KG</t>
        </is>
      </c>
      <c r="L4483" t="n">
        <v>1120</v>
      </c>
      <c r="M4483" t="n">
        <v>112</v>
      </c>
      <c r="N4483" t="inlineStr">
        <is>
          <t>ALIMENTOS</t>
        </is>
      </c>
      <c r="O4483" t="inlineStr">
        <is>
          <t>02/2026</t>
        </is>
      </c>
    </row>
    <row r="4484">
      <c r="A4484" t="n">
        <v>206032</v>
      </c>
      <c r="B4484" t="n">
        <v>122</v>
      </c>
      <c r="C4484" t="inlineStr">
        <is>
          <t>Arcos</t>
        </is>
      </c>
      <c r="D4484" t="inlineStr">
        <is>
          <t>NA MORADA INDÚSTRIA E COMÉRCIO LTDA</t>
        </is>
      </c>
      <c r="E4484" t="inlineStr">
        <is>
          <t>289684</t>
        </is>
      </c>
      <c r="F4484" s="550" t="n">
        <v>46058</v>
      </c>
      <c r="G4484" t="n">
        <v>19370</v>
      </c>
      <c r="H4484" t="inlineStr">
        <is>
          <t>QUEIJO CAMEMBERT SERRA DAS ANTAS CX 1,680KG C/12 DE 140G KG</t>
        </is>
      </c>
      <c r="I4484" t="inlineStr">
        <is>
          <t>ALIMENTOS</t>
        </is>
      </c>
      <c r="J4484" t="n">
        <v>19.9</v>
      </c>
      <c r="K4484" t="inlineStr">
        <is>
          <t>KG</t>
        </is>
      </c>
      <c r="L4484" t="n">
        <v>1886.52</v>
      </c>
      <c r="M4484" t="n">
        <v>94.8</v>
      </c>
      <c r="N4484" t="inlineStr">
        <is>
          <t>ALIMENTOS</t>
        </is>
      </c>
      <c r="O4484" t="inlineStr">
        <is>
          <t>02/2026</t>
        </is>
      </c>
    </row>
    <row r="4485">
      <c r="A4485" t="n">
        <v>206032</v>
      </c>
      <c r="B4485" t="n">
        <v>122</v>
      </c>
      <c r="C4485" t="inlineStr">
        <is>
          <t>Arcos</t>
        </is>
      </c>
      <c r="D4485" t="inlineStr">
        <is>
          <t>NA MORADA INDÚSTRIA E COMÉRCIO LTDA</t>
        </is>
      </c>
      <c r="E4485" t="inlineStr">
        <is>
          <t>289684</t>
        </is>
      </c>
      <c r="F4485" s="550" t="n">
        <v>46058</v>
      </c>
      <c r="G4485" t="n">
        <v>25868</v>
      </c>
      <c r="H4485" t="inlineStr">
        <is>
          <t>QUEIJO GORGONZOLA DOLCE SERRA DAS ANTAS KG</t>
        </is>
      </c>
      <c r="I4485" t="inlineStr">
        <is>
          <t>ALIMENTOS</t>
        </is>
      </c>
      <c r="J4485" t="n">
        <v>1.01</v>
      </c>
      <c r="K4485" t="inlineStr">
        <is>
          <t>KG</t>
        </is>
      </c>
      <c r="L4485" t="n">
        <v>99.38</v>
      </c>
      <c r="M4485" t="n">
        <v>98.39604</v>
      </c>
      <c r="N4485" t="inlineStr">
        <is>
          <t>ALIMENTOS</t>
        </is>
      </c>
      <c r="O4485" t="inlineStr">
        <is>
          <t>02/2026</t>
        </is>
      </c>
    </row>
    <row r="4486">
      <c r="A4486" t="n">
        <v>206030</v>
      </c>
      <c r="B4486" t="n">
        <v>122</v>
      </c>
      <c r="C4486" t="inlineStr">
        <is>
          <t>Arcos</t>
        </is>
      </c>
      <c r="D4486" t="inlineStr">
        <is>
          <t>OPA PRODUTOS ALIMENTICIOS LTDA</t>
        </is>
      </c>
      <c r="E4486" t="inlineStr">
        <is>
          <t>2632</t>
        </is>
      </c>
      <c r="F4486" s="550" t="n">
        <v>46058</v>
      </c>
      <c r="G4486" t="n">
        <v>26591</v>
      </c>
      <c r="H4486" t="inlineStr">
        <is>
          <t>COPA FATIADO JAIS KG</t>
        </is>
      </c>
      <c r="I4486" t="inlineStr">
        <is>
          <t>ALIMENTOS</t>
        </is>
      </c>
      <c r="J4486" t="n">
        <v>1.5</v>
      </c>
      <c r="K4486" t="inlineStr">
        <is>
          <t>KG</t>
        </is>
      </c>
      <c r="L4486" t="n">
        <v>378</v>
      </c>
      <c r="M4486" t="n">
        <v>252</v>
      </c>
      <c r="N4486" t="inlineStr">
        <is>
          <t>ALIMENTOS</t>
        </is>
      </c>
      <c r="O4486" t="inlineStr">
        <is>
          <t>02/2026</t>
        </is>
      </c>
    </row>
    <row r="4487">
      <c r="A4487" t="n">
        <v>206030</v>
      </c>
      <c r="B4487" t="n">
        <v>122</v>
      </c>
      <c r="C4487" t="inlineStr">
        <is>
          <t>Arcos</t>
        </is>
      </c>
      <c r="D4487" t="inlineStr">
        <is>
          <t>OPA PRODUTOS ALIMENTICIOS LTDA</t>
        </is>
      </c>
      <c r="E4487" t="inlineStr">
        <is>
          <t>2632</t>
        </is>
      </c>
      <c r="F4487" s="550" t="n">
        <v>46058</v>
      </c>
      <c r="G4487" t="n">
        <v>26588</v>
      </c>
      <c r="H4487" t="inlineStr">
        <is>
          <t>LONZA FATIADO JAIS KG</t>
        </is>
      </c>
      <c r="I4487" t="inlineStr">
        <is>
          <t>ALIMENTOS</t>
        </is>
      </c>
      <c r="J4487" t="n">
        <v>0.5</v>
      </c>
      <c r="K4487" t="inlineStr">
        <is>
          <t>KG</t>
        </is>
      </c>
      <c r="L4487" t="n">
        <v>114</v>
      </c>
      <c r="M4487" t="n">
        <v>228</v>
      </c>
      <c r="N4487" t="inlineStr">
        <is>
          <t>ALIMENTOS</t>
        </is>
      </c>
      <c r="O4487" t="inlineStr">
        <is>
          <t>02/2026</t>
        </is>
      </c>
    </row>
    <row r="4488">
      <c r="A4488" t="n">
        <v>206028</v>
      </c>
      <c r="B4488" t="n">
        <v>122</v>
      </c>
      <c r="C4488" t="inlineStr">
        <is>
          <t>Arcos</t>
        </is>
      </c>
      <c r="D4488" t="inlineStr">
        <is>
          <t>PSS CENTRAL DA LIMPEZA LTDA</t>
        </is>
      </c>
      <c r="E4488" t="inlineStr">
        <is>
          <t>3078</t>
        </is>
      </c>
      <c r="F4488" s="550" t="n">
        <v>46057</v>
      </c>
      <c r="G4488" t="n">
        <v>28386</v>
      </c>
      <c r="H4488" t="inlineStr">
        <is>
          <t>ENXAGUANTE BUCAL SABOR MENTA HALITO PURO 1L</t>
        </is>
      </c>
      <c r="I4488" t="inlineStr">
        <is>
          <t>DESCARTAVEIS/HIGIENE E LIMPEZA</t>
        </is>
      </c>
      <c r="J4488" t="n">
        <v>12</v>
      </c>
      <c r="K4488" t="inlineStr">
        <is>
          <t>UNIDADE</t>
        </is>
      </c>
      <c r="L4488" t="n">
        <v>540</v>
      </c>
      <c r="M4488" t="n">
        <v>45</v>
      </c>
      <c r="N4488" t="inlineStr">
        <is>
          <t>HIGIENE E LIMPEZA</t>
        </is>
      </c>
      <c r="O4488" t="inlineStr">
        <is>
          <t>02/2026</t>
        </is>
      </c>
    </row>
    <row r="4489">
      <c r="A4489" t="n">
        <v>206028</v>
      </c>
      <c r="B4489" t="n">
        <v>122</v>
      </c>
      <c r="C4489" t="inlineStr">
        <is>
          <t>Arcos</t>
        </is>
      </c>
      <c r="D4489" t="inlineStr">
        <is>
          <t>PSS CENTRAL DA LIMPEZA LTDA</t>
        </is>
      </c>
      <c r="E4489" t="inlineStr">
        <is>
          <t>3078</t>
        </is>
      </c>
      <c r="F4489" s="550" t="n">
        <v>46057</v>
      </c>
      <c r="G4489" t="n">
        <v>26741</v>
      </c>
      <c r="H4489" t="inlineStr">
        <is>
          <t>DISPENSER FIO DENTAL WESCO ADVANCED UN</t>
        </is>
      </c>
      <c r="I4489" t="inlineStr">
        <is>
          <t>UTENSILIOS</t>
        </is>
      </c>
      <c r="J4489" t="n">
        <v>12</v>
      </c>
      <c r="K4489" t="inlineStr">
        <is>
          <t>UN</t>
        </is>
      </c>
      <c r="L4489" t="n">
        <v>312</v>
      </c>
      <c r="M4489" t="n">
        <v>26</v>
      </c>
      <c r="N4489" t="inlineStr">
        <is>
          <t>HIGIENE E LIMPEZA</t>
        </is>
      </c>
      <c r="O4489" t="inlineStr">
        <is>
          <t>02/2026</t>
        </is>
      </c>
    </row>
    <row r="4490">
      <c r="A4490" t="n">
        <v>206027</v>
      </c>
      <c r="B4490" t="n">
        <v>122</v>
      </c>
      <c r="C4490" t="inlineStr">
        <is>
          <t>Arcos</t>
        </is>
      </c>
      <c r="D4490" t="inlineStr">
        <is>
          <t>BATARD PADARIA ARTESANAL LTDA</t>
        </is>
      </c>
      <c r="E4490" t="inlineStr">
        <is>
          <t>13218</t>
        </is>
      </c>
      <c r="F4490" s="550" t="n">
        <v>46058</v>
      </c>
      <c r="G4490" t="n">
        <v>21372</v>
      </c>
      <c r="H4490" t="inlineStr">
        <is>
          <t>PAO BRIOCHE FORME C/ TAMPA UN</t>
        </is>
      </c>
      <c r="I4490" t="inlineStr">
        <is>
          <t>ALIMENTOS</t>
        </is>
      </c>
      <c r="J4490" t="n">
        <v>25</v>
      </c>
      <c r="K4490" t="inlineStr">
        <is>
          <t>UN</t>
        </is>
      </c>
      <c r="L4490" t="n">
        <v>775</v>
      </c>
      <c r="M4490" t="n">
        <v>31</v>
      </c>
      <c r="N4490" t="inlineStr">
        <is>
          <t>ALIMENTOS</t>
        </is>
      </c>
      <c r="O4490" t="inlineStr">
        <is>
          <t>02/2026</t>
        </is>
      </c>
    </row>
    <row r="4491">
      <c r="A4491" t="n">
        <v>206027</v>
      </c>
      <c r="B4491" t="n">
        <v>122</v>
      </c>
      <c r="C4491" t="inlineStr">
        <is>
          <t>Arcos</t>
        </is>
      </c>
      <c r="D4491" t="inlineStr">
        <is>
          <t>BATARD PADARIA ARTESANAL LTDA</t>
        </is>
      </c>
      <c r="E4491" t="inlineStr">
        <is>
          <t>13218</t>
        </is>
      </c>
      <c r="F4491" s="550" t="n">
        <v>46058</v>
      </c>
      <c r="G4491" t="n">
        <v>24943</v>
      </c>
      <c r="H4491" t="inlineStr">
        <is>
          <t>BAGUETE 570G - BATARD</t>
        </is>
      </c>
      <c r="I4491" t="inlineStr">
        <is>
          <t>ALIMENTOS</t>
        </is>
      </c>
      <c r="J4491" t="n">
        <v>40</v>
      </c>
      <c r="K4491" t="inlineStr">
        <is>
          <t>UN</t>
        </is>
      </c>
      <c r="L4491" t="n">
        <v>814</v>
      </c>
      <c r="M4491" t="n">
        <v>20.35</v>
      </c>
      <c r="N4491" t="inlineStr">
        <is>
          <t>ALIMENTOS</t>
        </is>
      </c>
      <c r="O4491" t="inlineStr">
        <is>
          <t>02/2026</t>
        </is>
      </c>
    </row>
    <row r="4492">
      <c r="A4492" t="n">
        <v>206027</v>
      </c>
      <c r="B4492" t="n">
        <v>122</v>
      </c>
      <c r="C4492" t="inlineStr">
        <is>
          <t>Arcos</t>
        </is>
      </c>
      <c r="D4492" t="inlineStr">
        <is>
          <t>BATARD PADARIA ARTESANAL LTDA</t>
        </is>
      </c>
      <c r="E4492" t="inlineStr">
        <is>
          <t>13218</t>
        </is>
      </c>
      <c r="F4492" s="550" t="n">
        <v>46058</v>
      </c>
      <c r="G4492" t="n">
        <v>28384</v>
      </c>
      <c r="H4492" t="inlineStr">
        <is>
          <t xml:space="preserve">PÃO PDC FORMA LEVAIN 750GR </t>
        </is>
      </c>
      <c r="I4492" t="inlineStr">
        <is>
          <t>ALIMENTOS</t>
        </is>
      </c>
      <c r="J4492" t="n">
        <v>10</v>
      </c>
      <c r="K4492" t="inlineStr">
        <is>
          <t>UN</t>
        </is>
      </c>
      <c r="L4492" t="n">
        <v>260</v>
      </c>
      <c r="M4492" t="n">
        <v>26</v>
      </c>
      <c r="N4492" t="inlineStr">
        <is>
          <t>ALIMENTOS</t>
        </is>
      </c>
      <c r="O4492" t="inlineStr">
        <is>
          <t>02/2026</t>
        </is>
      </c>
    </row>
    <row r="4493">
      <c r="A4493" t="n">
        <v>206026</v>
      </c>
      <c r="B4493" t="n">
        <v>122</v>
      </c>
      <c r="C4493" t="inlineStr">
        <is>
          <t>Arcos</t>
        </is>
      </c>
      <c r="D4493" t="inlineStr">
        <is>
          <t>BATALHA FABRICA DE PAES LTDA</t>
        </is>
      </c>
      <c r="E4493" t="inlineStr">
        <is>
          <t>1899</t>
        </is>
      </c>
      <c r="F4493" s="550" t="n">
        <v>46056</v>
      </c>
      <c r="G4493" t="n">
        <v>19062</v>
      </c>
      <c r="H4493" t="inlineStr">
        <is>
          <t>PAO MINI HAMBURGUER BRIOCHE DE 30G (CAIXA COM 180 UN)</t>
        </is>
      </c>
      <c r="I4493" t="inlineStr">
        <is>
          <t>ALIMENTOS</t>
        </is>
      </c>
      <c r="J4493" t="n">
        <v>3</v>
      </c>
      <c r="K4493" t="inlineStr">
        <is>
          <t>CX</t>
        </is>
      </c>
      <c r="L4493" t="n">
        <v>618.84</v>
      </c>
      <c r="M4493" t="n">
        <v>206.28</v>
      </c>
      <c r="N4493" t="inlineStr">
        <is>
          <t>ALIMENTOS</t>
        </is>
      </c>
      <c r="O4493" t="inlineStr">
        <is>
          <t>02/2026</t>
        </is>
      </c>
    </row>
    <row r="4494">
      <c r="A4494" t="n">
        <v>206025</v>
      </c>
      <c r="B4494" t="n">
        <v>122</v>
      </c>
      <c r="C4494" t="inlineStr">
        <is>
          <t>Arcos</t>
        </is>
      </c>
      <c r="D4494" t="inlineStr">
        <is>
          <t xml:space="preserve">KISABOR ALIMENTOS </t>
        </is>
      </c>
      <c r="E4494" t="inlineStr">
        <is>
          <t>168949</t>
        </is>
      </c>
      <c r="F4494" s="550" t="n">
        <v>46057</v>
      </c>
      <c r="G4494" t="n">
        <v>28730</v>
      </c>
      <c r="H4494" t="inlineStr">
        <is>
          <t>PAO DE QUEIJO EMPANADO PACOTE C/ 2KG KISABOR</t>
        </is>
      </c>
      <c r="I4494" t="inlineStr">
        <is>
          <t>ALIMENTOS</t>
        </is>
      </c>
      <c r="J4494" t="n">
        <v>20</v>
      </c>
      <c r="K4494" t="inlineStr">
        <is>
          <t>KG</t>
        </is>
      </c>
      <c r="L4494" t="n">
        <v>720</v>
      </c>
      <c r="M4494" t="n">
        <v>36</v>
      </c>
      <c r="N4494" t="inlineStr">
        <is>
          <t>ALIMENTOS</t>
        </is>
      </c>
      <c r="O4494" t="inlineStr">
        <is>
          <t>02/2026</t>
        </is>
      </c>
    </row>
    <row r="4495">
      <c r="A4495" t="n">
        <v>203482</v>
      </c>
      <c r="B4495" t="n">
        <v>122</v>
      </c>
      <c r="C4495" t="inlineStr">
        <is>
          <t>Arcos</t>
        </is>
      </c>
      <c r="D4495" t="inlineStr">
        <is>
          <t xml:space="preserve">EDUARDO TAKESHI MURANAKA </t>
        </is>
      </c>
      <c r="E4495" t="inlineStr">
        <is>
          <t>260710982</t>
        </is>
      </c>
      <c r="F4495" s="550" t="n">
        <v>46054</v>
      </c>
      <c r="G4495" t="n">
        <v>28220</v>
      </c>
      <c r="H4495" t="inlineStr">
        <is>
          <t>COGUMELO PARIS MURANAKA KG</t>
        </is>
      </c>
      <c r="I4495" t="inlineStr">
        <is>
          <t>ALIMENTOS</t>
        </is>
      </c>
      <c r="J4495" t="n">
        <v>5</v>
      </c>
      <c r="K4495" t="inlineStr">
        <is>
          <t>KG</t>
        </is>
      </c>
      <c r="L4495" t="n">
        <v>150</v>
      </c>
      <c r="M4495" t="n">
        <v>30</v>
      </c>
      <c r="N4495" t="inlineStr">
        <is>
          <t>ALIMENTOS</t>
        </is>
      </c>
      <c r="O4495" t="inlineStr">
        <is>
          <t>02/2026</t>
        </is>
      </c>
    </row>
    <row r="4496">
      <c r="A4496" t="n">
        <v>203482</v>
      </c>
      <c r="B4496" t="n">
        <v>122</v>
      </c>
      <c r="C4496" t="inlineStr">
        <is>
          <t>Arcos</t>
        </is>
      </c>
      <c r="D4496" t="inlineStr">
        <is>
          <t xml:space="preserve">EDUARDO TAKESHI MURANAKA </t>
        </is>
      </c>
      <c r="E4496" t="inlineStr">
        <is>
          <t>260710982</t>
        </is>
      </c>
      <c r="F4496" s="550" t="n">
        <v>46054</v>
      </c>
      <c r="G4496" t="n">
        <v>28221</v>
      </c>
      <c r="H4496" t="inlineStr">
        <is>
          <t>COGUMELO PORTO BELLO MURANAKA KG</t>
        </is>
      </c>
      <c r="I4496" t="inlineStr">
        <is>
          <t>ALIMENTOS</t>
        </is>
      </c>
      <c r="J4496" t="n">
        <v>7</v>
      </c>
      <c r="K4496" t="inlineStr">
        <is>
          <t>KG</t>
        </is>
      </c>
      <c r="L4496" t="n">
        <v>266</v>
      </c>
      <c r="M4496" t="n">
        <v>38</v>
      </c>
      <c r="N4496" t="inlineStr">
        <is>
          <t>ALIMENTOS</t>
        </is>
      </c>
      <c r="O4496" t="inlineStr">
        <is>
          <t>02/2026</t>
        </is>
      </c>
    </row>
    <row r="4497">
      <c r="A4497" t="n">
        <v>203482</v>
      </c>
      <c r="B4497" t="n">
        <v>122</v>
      </c>
      <c r="C4497" t="inlineStr">
        <is>
          <t>Arcos</t>
        </is>
      </c>
      <c r="D4497" t="inlineStr">
        <is>
          <t xml:space="preserve">EDUARDO TAKESHI MURANAKA </t>
        </is>
      </c>
      <c r="E4497" t="inlineStr">
        <is>
          <t>260710982</t>
        </is>
      </c>
      <c r="F4497" s="550" t="n">
        <v>46054</v>
      </c>
      <c r="G4497" t="n">
        <v>28222</v>
      </c>
      <c r="H4497" t="inlineStr">
        <is>
          <t>COGUMELO SHIITAKE MURANAKA KG</t>
        </is>
      </c>
      <c r="I4497" t="inlineStr">
        <is>
          <t>ALIMENTOS</t>
        </is>
      </c>
      <c r="J4497" t="n">
        <v>7</v>
      </c>
      <c r="K4497" t="inlineStr">
        <is>
          <t>KG</t>
        </is>
      </c>
      <c r="L4497" t="n">
        <v>294</v>
      </c>
      <c r="M4497" t="n">
        <v>42</v>
      </c>
      <c r="N4497" t="inlineStr">
        <is>
          <t>ALIMENTOS</t>
        </is>
      </c>
      <c r="O4497" t="inlineStr">
        <is>
          <t>02/2026</t>
        </is>
      </c>
    </row>
    <row r="4498">
      <c r="A4498" t="n">
        <v>203481</v>
      </c>
      <c r="B4498" t="n">
        <v>122</v>
      </c>
      <c r="C4498" t="inlineStr">
        <is>
          <t>Arcos</t>
        </is>
      </c>
      <c r="D4498" t="inlineStr">
        <is>
          <t xml:space="preserve">BELLNAY PAES ARTESANAIS LTDA </t>
        </is>
      </c>
      <c r="E4498" t="inlineStr">
        <is>
          <t>2777</t>
        </is>
      </c>
      <c r="F4498" s="550" t="n">
        <v>46055</v>
      </c>
      <c r="G4498" t="n">
        <v>24833</v>
      </c>
      <c r="H4498" t="inlineStr">
        <is>
          <t>PAO DE QUEIJO 80G C/25UN</t>
        </is>
      </c>
      <c r="I4498" t="inlineStr">
        <is>
          <t>ALIMENTOS</t>
        </is>
      </c>
      <c r="J4498" t="n">
        <v>15</v>
      </c>
      <c r="K4498" t="inlineStr">
        <is>
          <t>CX</t>
        </is>
      </c>
      <c r="L4498" t="n">
        <v>716.25</v>
      </c>
      <c r="M4498" t="n">
        <v>47.75</v>
      </c>
      <c r="N4498" t="inlineStr">
        <is>
          <t>ALIMENTOS</t>
        </is>
      </c>
      <c r="O4498" t="inlineStr">
        <is>
          <t>02/2026</t>
        </is>
      </c>
    </row>
    <row r="4499">
      <c r="A4499" t="n">
        <v>203475</v>
      </c>
      <c r="B4499" t="n">
        <v>122</v>
      </c>
      <c r="C4499" t="inlineStr">
        <is>
          <t>Arcos</t>
        </is>
      </c>
      <c r="D4499" t="inlineStr">
        <is>
          <t>DTK COMERCIO DE ALIMENTOS LTDA</t>
        </is>
      </c>
      <c r="E4499" t="inlineStr">
        <is>
          <t>60822</t>
        </is>
      </c>
      <c r="F4499" s="550" t="n">
        <v>46037</v>
      </c>
      <c r="G4499" t="n">
        <v>20645</v>
      </c>
      <c r="H4499" t="inlineStr">
        <is>
          <t>MILHO VERDE QUERO C/2KG</t>
        </is>
      </c>
      <c r="I4499" t="inlineStr">
        <is>
          <t>ALIMENTOS</t>
        </is>
      </c>
      <c r="J4499" t="n">
        <v>6</v>
      </c>
      <c r="K4499" t="inlineStr">
        <is>
          <t>Lt</t>
        </is>
      </c>
      <c r="L4499" t="n">
        <v>135.6</v>
      </c>
      <c r="M4499" t="n">
        <v>22.6</v>
      </c>
      <c r="N4499" t="inlineStr">
        <is>
          <t xml:space="preserve"> ALIMENTOS</t>
        </is>
      </c>
      <c r="O4499" t="inlineStr">
        <is>
          <t>01/2026</t>
        </is>
      </c>
    </row>
    <row r="4500">
      <c r="A4500" t="n">
        <v>203475</v>
      </c>
      <c r="B4500" t="n">
        <v>122</v>
      </c>
      <c r="C4500" t="inlineStr">
        <is>
          <t>Arcos</t>
        </is>
      </c>
      <c r="D4500" t="inlineStr">
        <is>
          <t>DTK COMERCIO DE ALIMENTOS LTDA</t>
        </is>
      </c>
      <c r="E4500" t="inlineStr">
        <is>
          <t>60822</t>
        </is>
      </c>
      <c r="F4500" s="550" t="n">
        <v>46037</v>
      </c>
      <c r="G4500" t="n">
        <v>20022</v>
      </c>
      <c r="H4500" t="inlineStr">
        <is>
          <t>FERMENTO QUIMICO ROYAL 250G</t>
        </is>
      </c>
      <c r="I4500" t="inlineStr">
        <is>
          <t>ALIMENTOS</t>
        </is>
      </c>
      <c r="J4500" t="n">
        <v>6</v>
      </c>
      <c r="K4500" t="inlineStr">
        <is>
          <t>UN</t>
        </is>
      </c>
      <c r="L4500" t="n">
        <v>60.48</v>
      </c>
      <c r="M4500" t="n">
        <v>10.08</v>
      </c>
      <c r="N4500" t="inlineStr">
        <is>
          <t xml:space="preserve"> ALIMENTOS</t>
        </is>
      </c>
      <c r="O4500" t="inlineStr">
        <is>
          <t>01/2026</t>
        </is>
      </c>
    </row>
    <row r="4501">
      <c r="A4501" t="n">
        <v>203475</v>
      </c>
      <c r="B4501" t="n">
        <v>122</v>
      </c>
      <c r="C4501" t="inlineStr">
        <is>
          <t>Arcos</t>
        </is>
      </c>
      <c r="D4501" t="inlineStr">
        <is>
          <t>DTK COMERCIO DE ALIMENTOS LTDA</t>
        </is>
      </c>
      <c r="E4501" t="inlineStr">
        <is>
          <t>60822</t>
        </is>
      </c>
      <c r="F4501" s="550" t="n">
        <v>46037</v>
      </c>
      <c r="G4501" t="n">
        <v>20054</v>
      </c>
      <c r="H4501" t="inlineStr">
        <is>
          <t>CATCHUP HEINZ 397G UN</t>
        </is>
      </c>
      <c r="I4501" t="inlineStr">
        <is>
          <t>ALIMENTOS</t>
        </is>
      </c>
      <c r="J4501" t="n">
        <v>4</v>
      </c>
      <c r="K4501" t="inlineStr">
        <is>
          <t>Un</t>
        </is>
      </c>
      <c r="L4501" t="n">
        <v>45.6</v>
      </c>
      <c r="M4501" t="n">
        <v>11.4</v>
      </c>
      <c r="N4501" t="inlineStr">
        <is>
          <t xml:space="preserve"> ALIMENTOS</t>
        </is>
      </c>
      <c r="O4501" t="inlineStr">
        <is>
          <t>01/2026</t>
        </is>
      </c>
    </row>
    <row r="4502">
      <c r="A4502" t="n">
        <v>203475</v>
      </c>
      <c r="B4502" t="n">
        <v>122</v>
      </c>
      <c r="C4502" t="inlineStr">
        <is>
          <t>Arcos</t>
        </is>
      </c>
      <c r="D4502" t="inlineStr">
        <is>
          <t>DTK COMERCIO DE ALIMENTOS LTDA</t>
        </is>
      </c>
      <c r="E4502" t="inlineStr">
        <is>
          <t>60822</t>
        </is>
      </c>
      <c r="F4502" s="550" t="n">
        <v>46037</v>
      </c>
      <c r="G4502" t="n">
        <v>20661</v>
      </c>
      <c r="H4502" t="inlineStr">
        <is>
          <t>LEITE CONDENSADO MOCA C/395G UN</t>
        </is>
      </c>
      <c r="I4502" t="inlineStr">
        <is>
          <t>ALIMENTOS</t>
        </is>
      </c>
      <c r="J4502" t="n">
        <v>10</v>
      </c>
      <c r="K4502" t="inlineStr">
        <is>
          <t>UN</t>
        </is>
      </c>
      <c r="L4502" t="n">
        <v>88.8</v>
      </c>
      <c r="M4502" t="n">
        <v>8.880000000000001</v>
      </c>
      <c r="N4502" t="inlineStr">
        <is>
          <t xml:space="preserve"> ALIMENTOS</t>
        </is>
      </c>
      <c r="O4502" t="inlineStr">
        <is>
          <t>01/2026</t>
        </is>
      </c>
    </row>
    <row r="4503">
      <c r="A4503" t="n">
        <v>203475</v>
      </c>
      <c r="B4503" t="n">
        <v>122</v>
      </c>
      <c r="C4503" t="inlineStr">
        <is>
          <t>Arcos</t>
        </is>
      </c>
      <c r="D4503" t="inlineStr">
        <is>
          <t>DTK COMERCIO DE ALIMENTOS LTDA</t>
        </is>
      </c>
      <c r="E4503" t="inlineStr">
        <is>
          <t>60822</t>
        </is>
      </c>
      <c r="F4503" s="550" t="n">
        <v>46037</v>
      </c>
      <c r="G4503" t="n">
        <v>21093</v>
      </c>
      <c r="H4503" t="inlineStr">
        <is>
          <t>ACUCAR REFINADO UNIAO 1KG UN</t>
        </is>
      </c>
      <c r="I4503" t="inlineStr">
        <is>
          <t>ALIMENTOS</t>
        </is>
      </c>
      <c r="J4503" t="n">
        <v>50</v>
      </c>
      <c r="K4503" t="inlineStr">
        <is>
          <t>UN</t>
        </is>
      </c>
      <c r="L4503" t="n">
        <v>234.5</v>
      </c>
      <c r="M4503" t="n">
        <v>4.69</v>
      </c>
      <c r="N4503" t="inlineStr">
        <is>
          <t xml:space="preserve"> ALIMENTOS</t>
        </is>
      </c>
      <c r="O4503" t="inlineStr">
        <is>
          <t>01/2026</t>
        </is>
      </c>
    </row>
    <row r="4504">
      <c r="A4504" t="n">
        <v>203475</v>
      </c>
      <c r="B4504" t="n">
        <v>122</v>
      </c>
      <c r="C4504" t="inlineStr">
        <is>
          <t>Arcos</t>
        </is>
      </c>
      <c r="D4504" t="inlineStr">
        <is>
          <t>DTK COMERCIO DE ALIMENTOS LTDA</t>
        </is>
      </c>
      <c r="E4504" t="inlineStr">
        <is>
          <t>60822</t>
        </is>
      </c>
      <c r="F4504" s="550" t="n">
        <v>46037</v>
      </c>
      <c r="G4504" t="n">
        <v>20653</v>
      </c>
      <c r="H4504" t="inlineStr">
        <is>
          <t>LEITE DE COCO SOCOCO C/1L UN</t>
        </is>
      </c>
      <c r="I4504" t="inlineStr">
        <is>
          <t>ALIMENTOS</t>
        </is>
      </c>
      <c r="J4504" t="n">
        <v>12</v>
      </c>
      <c r="K4504" t="inlineStr">
        <is>
          <t>UN</t>
        </is>
      </c>
      <c r="L4504" t="n">
        <v>296.4</v>
      </c>
      <c r="M4504" t="n">
        <v>24.7</v>
      </c>
      <c r="N4504" t="inlineStr">
        <is>
          <t xml:space="preserve"> ALIMENTOS</t>
        </is>
      </c>
      <c r="O4504" t="inlineStr">
        <is>
          <t>01/2026</t>
        </is>
      </c>
    </row>
    <row r="4505">
      <c r="A4505" t="n">
        <v>203475</v>
      </c>
      <c r="B4505" t="n">
        <v>122</v>
      </c>
      <c r="C4505" t="inlineStr">
        <is>
          <t>Arcos</t>
        </is>
      </c>
      <c r="D4505" t="inlineStr">
        <is>
          <t>DTK COMERCIO DE ALIMENTOS LTDA</t>
        </is>
      </c>
      <c r="E4505" t="inlineStr">
        <is>
          <t>60822</t>
        </is>
      </c>
      <c r="F4505" s="550" t="n">
        <v>46037</v>
      </c>
      <c r="G4505" t="n">
        <v>20301</v>
      </c>
      <c r="H4505" t="inlineStr">
        <is>
          <t>ARROZ BRANCO TIPO 1 CAMIL C/5KG</t>
        </is>
      </c>
      <c r="I4505" t="inlineStr">
        <is>
          <t>ALIMENTOS</t>
        </is>
      </c>
      <c r="J4505" t="n">
        <v>6</v>
      </c>
      <c r="K4505" t="inlineStr">
        <is>
          <t>PC</t>
        </is>
      </c>
      <c r="L4505" t="n">
        <v>124.68</v>
      </c>
      <c r="M4505" t="n">
        <v>20.78</v>
      </c>
      <c r="N4505" t="inlineStr">
        <is>
          <t xml:space="preserve"> ALIMENTOS</t>
        </is>
      </c>
      <c r="O4505" t="inlineStr">
        <is>
          <t>01/2026</t>
        </is>
      </c>
    </row>
    <row r="4506">
      <c r="A4506" t="n">
        <v>203475</v>
      </c>
      <c r="B4506" t="n">
        <v>122</v>
      </c>
      <c r="C4506" t="inlineStr">
        <is>
          <t>Arcos</t>
        </is>
      </c>
      <c r="D4506" t="inlineStr">
        <is>
          <t>DTK COMERCIO DE ALIMENTOS LTDA</t>
        </is>
      </c>
      <c r="E4506" t="inlineStr">
        <is>
          <t>60822</t>
        </is>
      </c>
      <c r="F4506" s="550" t="n">
        <v>46037</v>
      </c>
      <c r="G4506" t="n">
        <v>20614</v>
      </c>
      <c r="H4506" t="inlineStr">
        <is>
          <t>PASTA GERGELIM TAHINE ISTAMBUL 5006 LT</t>
        </is>
      </c>
      <c r="I4506" t="inlineStr">
        <is>
          <t>ALIMENTOS</t>
        </is>
      </c>
      <c r="J4506" t="n">
        <v>4</v>
      </c>
      <c r="K4506" t="inlineStr">
        <is>
          <t>Lt</t>
        </is>
      </c>
      <c r="L4506" t="n">
        <v>129.6</v>
      </c>
      <c r="M4506" t="n">
        <v>32.4</v>
      </c>
      <c r="N4506" t="inlineStr">
        <is>
          <t xml:space="preserve"> ALIMENTOS</t>
        </is>
      </c>
      <c r="O4506" t="inlineStr">
        <is>
          <t>01/2026</t>
        </is>
      </c>
    </row>
    <row r="4507">
      <c r="A4507" t="n">
        <v>203475</v>
      </c>
      <c r="B4507" t="n">
        <v>122</v>
      </c>
      <c r="C4507" t="inlineStr">
        <is>
          <t>Arcos</t>
        </is>
      </c>
      <c r="D4507" t="inlineStr">
        <is>
          <t>DTK COMERCIO DE ALIMENTOS LTDA</t>
        </is>
      </c>
      <c r="E4507" t="inlineStr">
        <is>
          <t>60822</t>
        </is>
      </c>
      <c r="F4507" s="550" t="n">
        <v>46037</v>
      </c>
      <c r="G4507" t="n">
        <v>19297</v>
      </c>
      <c r="H4507" t="inlineStr">
        <is>
          <t>QUEIJO PARMESAO LA SERENISSIMA KG</t>
        </is>
      </c>
      <c r="I4507" t="inlineStr">
        <is>
          <t>ALIMENTOS</t>
        </is>
      </c>
      <c r="J4507" t="n">
        <v>15</v>
      </c>
      <c r="K4507" t="inlineStr">
        <is>
          <t>KG</t>
        </is>
      </c>
      <c r="L4507" t="n">
        <v>1183.5</v>
      </c>
      <c r="M4507" t="n">
        <v>78.90000000000001</v>
      </c>
      <c r="N4507" t="inlineStr">
        <is>
          <t xml:space="preserve"> ALIMENTOS</t>
        </is>
      </c>
      <c r="O4507" t="inlineStr">
        <is>
          <t>01/2026</t>
        </is>
      </c>
    </row>
    <row r="4508">
      <c r="A4508" t="n">
        <v>203475</v>
      </c>
      <c r="B4508" t="n">
        <v>122</v>
      </c>
      <c r="C4508" t="inlineStr">
        <is>
          <t>Arcos</t>
        </is>
      </c>
      <c r="D4508" t="inlineStr">
        <is>
          <t>DTK COMERCIO DE ALIMENTOS LTDA</t>
        </is>
      </c>
      <c r="E4508" t="inlineStr">
        <is>
          <t>60822</t>
        </is>
      </c>
      <c r="F4508" s="550" t="n">
        <v>46037</v>
      </c>
      <c r="G4508" t="n">
        <v>26020</v>
      </c>
      <c r="H4508" t="inlineStr">
        <is>
          <t>CREME DE LEITE PIRACANJUBA TP 1,030 KG  UN</t>
        </is>
      </c>
      <c r="I4508" t="inlineStr">
        <is>
          <t>ALIMENTOS</t>
        </is>
      </c>
      <c r="J4508" t="n">
        <v>36</v>
      </c>
      <c r="K4508" t="inlineStr">
        <is>
          <t>UN</t>
        </is>
      </c>
      <c r="L4508" t="n">
        <v>517.6799999999999</v>
      </c>
      <c r="M4508" t="n">
        <v>14.38</v>
      </c>
      <c r="N4508" t="inlineStr">
        <is>
          <t xml:space="preserve"> ALIMENTOS</t>
        </is>
      </c>
      <c r="O4508" t="inlineStr">
        <is>
          <t>01/2026</t>
        </is>
      </c>
    </row>
    <row r="4509">
      <c r="A4509" t="n">
        <v>203475</v>
      </c>
      <c r="B4509" t="n">
        <v>122</v>
      </c>
      <c r="C4509" t="inlineStr">
        <is>
          <t>Arcos</t>
        </is>
      </c>
      <c r="D4509" t="inlineStr">
        <is>
          <t>DTK COMERCIO DE ALIMENTOS LTDA</t>
        </is>
      </c>
      <c r="E4509" t="inlineStr">
        <is>
          <t>60822</t>
        </is>
      </c>
      <c r="F4509" s="550" t="n">
        <v>46037</v>
      </c>
      <c r="G4509" t="n">
        <v>19421</v>
      </c>
      <c r="H4509" t="inlineStr">
        <is>
          <t>LEITE INTEGRAL ITALAC C/12</t>
        </is>
      </c>
      <c r="I4509" t="inlineStr">
        <is>
          <t>ALIMENTOS</t>
        </is>
      </c>
      <c r="J4509" t="n">
        <v>3</v>
      </c>
      <c r="K4509" t="inlineStr">
        <is>
          <t>CX</t>
        </is>
      </c>
      <c r="L4509" t="n">
        <v>159.12</v>
      </c>
      <c r="M4509" t="n">
        <v>53.04</v>
      </c>
      <c r="N4509" t="inlineStr">
        <is>
          <t xml:space="preserve"> ALIMENTOS</t>
        </is>
      </c>
      <c r="O4509" t="inlineStr">
        <is>
          <t>01/2026</t>
        </is>
      </c>
    </row>
    <row r="4510">
      <c r="A4510" t="n">
        <v>203475</v>
      </c>
      <c r="B4510" t="n">
        <v>122</v>
      </c>
      <c r="C4510" t="inlineStr">
        <is>
          <t>Arcos</t>
        </is>
      </c>
      <c r="D4510" t="inlineStr">
        <is>
          <t>DTK COMERCIO DE ALIMENTOS LTDA</t>
        </is>
      </c>
      <c r="E4510" t="inlineStr">
        <is>
          <t>60822</t>
        </is>
      </c>
      <c r="F4510" s="550" t="n">
        <v>46037</v>
      </c>
      <c r="G4510" t="n">
        <v>20621</v>
      </c>
      <c r="H4510" t="inlineStr">
        <is>
          <t>PEPINO EM CONSERVA HEMMER C/300G</t>
        </is>
      </c>
      <c r="I4510" t="inlineStr">
        <is>
          <t>ALIMENTOS</t>
        </is>
      </c>
      <c r="J4510" t="n">
        <v>10</v>
      </c>
      <c r="K4510" t="inlineStr">
        <is>
          <t>UN</t>
        </is>
      </c>
      <c r="L4510" t="n">
        <v>260</v>
      </c>
      <c r="M4510" t="n">
        <v>26</v>
      </c>
      <c r="N4510" t="inlineStr">
        <is>
          <t xml:space="preserve"> ALIMENTOS</t>
        </is>
      </c>
      <c r="O4510" t="inlineStr">
        <is>
          <t>01/2026</t>
        </is>
      </c>
    </row>
    <row r="4511">
      <c r="A4511" t="n">
        <v>203475</v>
      </c>
      <c r="B4511" t="n">
        <v>122</v>
      </c>
      <c r="C4511" t="inlineStr">
        <is>
          <t>Arcos</t>
        </is>
      </c>
      <c r="D4511" t="inlineStr">
        <is>
          <t>DTK COMERCIO DE ALIMENTOS LTDA</t>
        </is>
      </c>
      <c r="E4511" t="inlineStr">
        <is>
          <t>60822</t>
        </is>
      </c>
      <c r="F4511" s="550" t="n">
        <v>46037</v>
      </c>
      <c r="G4511" t="n">
        <v>19906</v>
      </c>
      <c r="H4511" t="inlineStr">
        <is>
          <t>SAL REFINADO CISNE 10X1KG</t>
        </is>
      </c>
      <c r="I4511" t="inlineStr">
        <is>
          <t>ALIMENTOS</t>
        </is>
      </c>
      <c r="J4511" t="n">
        <v>1</v>
      </c>
      <c r="K4511" t="inlineStr">
        <is>
          <t>PC</t>
        </is>
      </c>
      <c r="L4511" t="n">
        <v>33.6</v>
      </c>
      <c r="M4511" t="n">
        <v>33.6</v>
      </c>
      <c r="N4511" t="inlineStr">
        <is>
          <t xml:space="preserve"> ALIMENTOS</t>
        </is>
      </c>
      <c r="O4511" t="inlineStr">
        <is>
          <t>01/2026</t>
        </is>
      </c>
    </row>
    <row r="4512">
      <c r="A4512" t="n">
        <v>203474</v>
      </c>
      <c r="B4512" t="n">
        <v>122</v>
      </c>
      <c r="C4512" t="inlineStr">
        <is>
          <t>Arcos</t>
        </is>
      </c>
      <c r="D4512" t="inlineStr">
        <is>
          <t>MARIO PEDRO FELICIANO - HORTIFRUTI</t>
        </is>
      </c>
      <c r="E4512" t="inlineStr">
        <is>
          <t>466324</t>
        </is>
      </c>
      <c r="F4512" s="550" t="n">
        <v>46052</v>
      </c>
      <c r="G4512" t="n">
        <v>19845</v>
      </c>
      <c r="H4512" t="inlineStr">
        <is>
          <t>COGUMELO PARIS GRANEL KG</t>
        </is>
      </c>
      <c r="I4512" t="inlineStr">
        <is>
          <t>ALIMENTOS</t>
        </is>
      </c>
      <c r="J4512" t="n">
        <v>3</v>
      </c>
      <c r="K4512" t="inlineStr">
        <is>
          <t>KG</t>
        </is>
      </c>
      <c r="L4512" t="n">
        <v>147.9</v>
      </c>
      <c r="M4512" t="n">
        <v>49.3</v>
      </c>
      <c r="N4512" t="inlineStr">
        <is>
          <t>ALIMENTOS</t>
        </is>
      </c>
      <c r="O4512" t="inlineStr">
        <is>
          <t>01/2026</t>
        </is>
      </c>
    </row>
    <row r="4513">
      <c r="A4513" t="n">
        <v>203474</v>
      </c>
      <c r="B4513" t="n">
        <v>122</v>
      </c>
      <c r="C4513" t="inlineStr">
        <is>
          <t>Arcos</t>
        </is>
      </c>
      <c r="D4513" t="inlineStr">
        <is>
          <t>MARIO PEDRO FELICIANO - HORTIFRUTI</t>
        </is>
      </c>
      <c r="E4513" t="inlineStr">
        <is>
          <t>466324</t>
        </is>
      </c>
      <c r="F4513" s="550" t="n">
        <v>46052</v>
      </c>
      <c r="G4513" t="n">
        <v>19842</v>
      </c>
      <c r="H4513" t="inlineStr">
        <is>
          <t>COGUMELO SHIITAKE GRANEL KG</t>
        </is>
      </c>
      <c r="I4513" t="inlineStr">
        <is>
          <t>ALIMENTOS</t>
        </is>
      </c>
      <c r="J4513" t="n">
        <v>3</v>
      </c>
      <c r="K4513" t="inlineStr">
        <is>
          <t>KG</t>
        </is>
      </c>
      <c r="L4513" t="n">
        <v>163.14</v>
      </c>
      <c r="M4513" t="n">
        <v>54.38</v>
      </c>
      <c r="N4513" t="inlineStr">
        <is>
          <t>ALIMENTOS</t>
        </is>
      </c>
      <c r="O4513" t="inlineStr">
        <is>
          <t>01/2026</t>
        </is>
      </c>
    </row>
    <row r="4514">
      <c r="A4514" t="n">
        <v>203473</v>
      </c>
      <c r="B4514" t="n">
        <v>122</v>
      </c>
      <c r="C4514" t="inlineStr">
        <is>
          <t>Arcos</t>
        </is>
      </c>
      <c r="D4514" t="inlineStr">
        <is>
          <t xml:space="preserve">HORTIFRUTI DO CHEF LTDA </t>
        </is>
      </c>
      <c r="E4514" t="inlineStr">
        <is>
          <t>28795</t>
        </is>
      </c>
      <c r="F4514" s="550" t="n">
        <v>46052</v>
      </c>
      <c r="G4514" t="n">
        <v>23440</v>
      </c>
      <c r="H4514" t="inlineStr">
        <is>
          <t>COGUMELO PORTO BELLO GRANEL KG</t>
        </is>
      </c>
      <c r="I4514" t="inlineStr">
        <is>
          <t>ALIMENTOS</t>
        </is>
      </c>
      <c r="J4514" t="n">
        <v>3</v>
      </c>
      <c r="K4514" t="inlineStr">
        <is>
          <t>KG</t>
        </is>
      </c>
      <c r="L4514" t="n">
        <v>168.75</v>
      </c>
      <c r="M4514" t="n">
        <v>56.25</v>
      </c>
      <c r="N4514" t="inlineStr">
        <is>
          <t>ALIMENTOS</t>
        </is>
      </c>
      <c r="O4514" t="inlineStr">
        <is>
          <t>01/2026</t>
        </is>
      </c>
    </row>
    <row r="4515">
      <c r="A4515" t="n">
        <v>203472</v>
      </c>
      <c r="B4515" t="n">
        <v>122</v>
      </c>
      <c r="C4515" t="inlineStr">
        <is>
          <t>Arcos</t>
        </is>
      </c>
      <c r="D4515" t="inlineStr">
        <is>
          <t>CECILIA TSUYACO ARAKI SILVA LTDA</t>
        </is>
      </c>
      <c r="E4515" t="inlineStr">
        <is>
          <t>386045</t>
        </is>
      </c>
      <c r="F4515" s="550" t="n">
        <v>46052</v>
      </c>
      <c r="G4515" t="n">
        <v>19634</v>
      </c>
      <c r="H4515" t="inlineStr">
        <is>
          <t>BERINJELA KG</t>
        </is>
      </c>
      <c r="I4515" t="inlineStr">
        <is>
          <t>ALIMENTOS</t>
        </is>
      </c>
      <c r="J4515" t="n">
        <v>1</v>
      </c>
      <c r="K4515" t="inlineStr">
        <is>
          <t>KG</t>
        </is>
      </c>
      <c r="L4515" t="n">
        <v>7.5</v>
      </c>
      <c r="M4515" t="n">
        <v>7.5</v>
      </c>
      <c r="N4515" t="inlineStr">
        <is>
          <t>ALIMENTOS</t>
        </is>
      </c>
      <c r="O4515" t="inlineStr">
        <is>
          <t>01/2026</t>
        </is>
      </c>
    </row>
    <row r="4516">
      <c r="A4516" t="n">
        <v>203472</v>
      </c>
      <c r="B4516" t="n">
        <v>122</v>
      </c>
      <c r="C4516" t="inlineStr">
        <is>
          <t>Arcos</t>
        </is>
      </c>
      <c r="D4516" t="inlineStr">
        <is>
          <t>CECILIA TSUYACO ARAKI SILVA LTDA</t>
        </is>
      </c>
      <c r="E4516" t="inlineStr">
        <is>
          <t>386045</t>
        </is>
      </c>
      <c r="F4516" s="550" t="n">
        <v>46052</v>
      </c>
      <c r="G4516" t="n">
        <v>19621</v>
      </c>
      <c r="H4516" t="inlineStr">
        <is>
          <t>CENOURA KG</t>
        </is>
      </c>
      <c r="I4516" t="inlineStr">
        <is>
          <t>ALIMENTOS</t>
        </is>
      </c>
      <c r="J4516" t="n">
        <v>4</v>
      </c>
      <c r="K4516" t="inlineStr">
        <is>
          <t>KG</t>
        </is>
      </c>
      <c r="L4516" t="n">
        <v>10</v>
      </c>
      <c r="M4516" t="n">
        <v>2.5</v>
      </c>
      <c r="N4516" t="inlineStr">
        <is>
          <t>ALIMENTOS</t>
        </is>
      </c>
      <c r="O4516" t="inlineStr">
        <is>
          <t>01/2026</t>
        </is>
      </c>
    </row>
    <row r="4517">
      <c r="A4517" t="n">
        <v>203472</v>
      </c>
      <c r="B4517" t="n">
        <v>122</v>
      </c>
      <c r="C4517" t="inlineStr">
        <is>
          <t>Arcos</t>
        </is>
      </c>
      <c r="D4517" t="inlineStr">
        <is>
          <t>CECILIA TSUYACO ARAKI SILVA LTDA</t>
        </is>
      </c>
      <c r="E4517" t="inlineStr">
        <is>
          <t>386045</t>
        </is>
      </c>
      <c r="F4517" s="550" t="n">
        <v>46052</v>
      </c>
      <c r="G4517" t="n">
        <v>19623</v>
      </c>
      <c r="H4517" t="inlineStr">
        <is>
          <t>CEBOLA ROXA KG</t>
        </is>
      </c>
      <c r="I4517" t="inlineStr">
        <is>
          <t>ALIMENTOS</t>
        </is>
      </c>
      <c r="J4517" t="n">
        <v>5</v>
      </c>
      <c r="K4517" t="inlineStr">
        <is>
          <t>KG</t>
        </is>
      </c>
      <c r="L4517" t="n">
        <v>19</v>
      </c>
      <c r="M4517" t="n">
        <v>3.8</v>
      </c>
      <c r="N4517" t="inlineStr">
        <is>
          <t>ALIMENTOS</t>
        </is>
      </c>
      <c r="O4517" t="inlineStr">
        <is>
          <t>01/2026</t>
        </is>
      </c>
    </row>
    <row r="4518">
      <c r="A4518" t="n">
        <v>203472</v>
      </c>
      <c r="B4518" t="n">
        <v>122</v>
      </c>
      <c r="C4518" t="inlineStr">
        <is>
          <t>Arcos</t>
        </is>
      </c>
      <c r="D4518" t="inlineStr">
        <is>
          <t>CECILIA TSUYACO ARAKI SILVA LTDA</t>
        </is>
      </c>
      <c r="E4518" t="inlineStr">
        <is>
          <t>386045</t>
        </is>
      </c>
      <c r="F4518" s="550" t="n">
        <v>46052</v>
      </c>
      <c r="G4518" t="n">
        <v>19589</v>
      </c>
      <c r="H4518" t="inlineStr">
        <is>
          <t>PEPINO JAPONES KG</t>
        </is>
      </c>
      <c r="I4518" t="inlineStr">
        <is>
          <t>ALIMENTOS</t>
        </is>
      </c>
      <c r="J4518" t="n">
        <v>1</v>
      </c>
      <c r="K4518" t="inlineStr">
        <is>
          <t>KG</t>
        </is>
      </c>
      <c r="L4518" t="n">
        <v>6</v>
      </c>
      <c r="M4518" t="n">
        <v>6</v>
      </c>
      <c r="N4518" t="inlineStr">
        <is>
          <t>ALIMENTOS</t>
        </is>
      </c>
      <c r="O4518" t="inlineStr">
        <is>
          <t>01/2026</t>
        </is>
      </c>
    </row>
    <row r="4519">
      <c r="A4519" t="n">
        <v>203472</v>
      </c>
      <c r="B4519" t="n">
        <v>122</v>
      </c>
      <c r="C4519" t="inlineStr">
        <is>
          <t>Arcos</t>
        </is>
      </c>
      <c r="D4519" t="inlineStr">
        <is>
          <t>CECILIA TSUYACO ARAKI SILVA LTDA</t>
        </is>
      </c>
      <c r="E4519" t="inlineStr">
        <is>
          <t>386045</t>
        </is>
      </c>
      <c r="F4519" s="550" t="n">
        <v>46052</v>
      </c>
      <c r="G4519" t="n">
        <v>19505</v>
      </c>
      <c r="H4519" t="inlineStr">
        <is>
          <t>ALFACE AMERICANA KG</t>
        </is>
      </c>
      <c r="I4519" t="inlineStr">
        <is>
          <t>ALIMENTOS</t>
        </is>
      </c>
      <c r="J4519" t="n">
        <v>1</v>
      </c>
      <c r="K4519" t="inlineStr">
        <is>
          <t>KG</t>
        </is>
      </c>
      <c r="L4519" t="n">
        <v>12.5</v>
      </c>
      <c r="M4519" t="n">
        <v>12.5</v>
      </c>
      <c r="N4519" t="inlineStr">
        <is>
          <t>ALIMENTOS</t>
        </is>
      </c>
      <c r="O4519" t="inlineStr">
        <is>
          <t>01/2026</t>
        </is>
      </c>
    </row>
    <row r="4520">
      <c r="A4520" t="n">
        <v>203472</v>
      </c>
      <c r="B4520" t="n">
        <v>122</v>
      </c>
      <c r="C4520" t="inlineStr">
        <is>
          <t>Arcos</t>
        </is>
      </c>
      <c r="D4520" t="inlineStr">
        <is>
          <t>CECILIA TSUYACO ARAKI SILVA LTDA</t>
        </is>
      </c>
      <c r="E4520" t="inlineStr">
        <is>
          <t>386045</t>
        </is>
      </c>
      <c r="F4520" s="550" t="n">
        <v>46052</v>
      </c>
      <c r="G4520" t="n">
        <v>19575</v>
      </c>
      <c r="H4520" t="inlineStr">
        <is>
          <t>PIMENTA DE CHEIRO VERDE KG</t>
        </is>
      </c>
      <c r="I4520" t="inlineStr">
        <is>
          <t>ALIMENTOS</t>
        </is>
      </c>
      <c r="J4520" t="n">
        <v>0.6</v>
      </c>
      <c r="K4520" t="inlineStr">
        <is>
          <t>KG</t>
        </is>
      </c>
      <c r="L4520" t="n">
        <v>13.8</v>
      </c>
      <c r="M4520" t="n">
        <v>23</v>
      </c>
      <c r="N4520" t="inlineStr">
        <is>
          <t>ALIMENTOS</t>
        </is>
      </c>
      <c r="O4520" t="inlineStr">
        <is>
          <t>01/2026</t>
        </is>
      </c>
    </row>
    <row r="4521">
      <c r="A4521" t="n">
        <v>203472</v>
      </c>
      <c r="B4521" t="n">
        <v>122</v>
      </c>
      <c r="C4521" t="inlineStr">
        <is>
          <t>Arcos</t>
        </is>
      </c>
      <c r="D4521" t="inlineStr">
        <is>
          <t>CECILIA TSUYACO ARAKI SILVA LTDA</t>
        </is>
      </c>
      <c r="E4521" t="inlineStr">
        <is>
          <t>386045</t>
        </is>
      </c>
      <c r="F4521" s="550" t="n">
        <v>46052</v>
      </c>
      <c r="G4521" t="n">
        <v>24083</v>
      </c>
      <c r="H4521" t="inlineStr">
        <is>
          <t>BATATA ASTERIX GRAUDA NOIVA KG</t>
        </is>
      </c>
      <c r="I4521" t="inlineStr">
        <is>
          <t>ALIMENTOS</t>
        </is>
      </c>
      <c r="J4521" t="n">
        <v>50</v>
      </c>
      <c r="K4521" t="inlineStr">
        <is>
          <t>KG</t>
        </is>
      </c>
      <c r="L4521" t="n">
        <v>200</v>
      </c>
      <c r="M4521" t="n">
        <v>4</v>
      </c>
      <c r="N4521" t="inlineStr">
        <is>
          <t>ALIMENTOS</t>
        </is>
      </c>
      <c r="O4521" t="inlineStr">
        <is>
          <t>01/2026</t>
        </is>
      </c>
    </row>
    <row r="4522">
      <c r="A4522" t="n">
        <v>203472</v>
      </c>
      <c r="B4522" t="n">
        <v>122</v>
      </c>
      <c r="C4522" t="inlineStr">
        <is>
          <t>Arcos</t>
        </is>
      </c>
      <c r="D4522" t="inlineStr">
        <is>
          <t>CECILIA TSUYACO ARAKI SILVA LTDA</t>
        </is>
      </c>
      <c r="E4522" t="inlineStr">
        <is>
          <t>386045</t>
        </is>
      </c>
      <c r="F4522" s="550" t="n">
        <v>46052</v>
      </c>
      <c r="G4522" t="n">
        <v>19658</v>
      </c>
      <c r="H4522" t="inlineStr">
        <is>
          <t>ABOBORA JAPONESA / CABOTIAN KG</t>
        </is>
      </c>
      <c r="I4522" t="inlineStr">
        <is>
          <t>ALIMENTOS</t>
        </is>
      </c>
      <c r="J4522" t="n">
        <v>10</v>
      </c>
      <c r="K4522" t="inlineStr">
        <is>
          <t>KG</t>
        </is>
      </c>
      <c r="L4522" t="n">
        <v>28</v>
      </c>
      <c r="M4522" t="n">
        <v>2.8</v>
      </c>
      <c r="N4522" t="inlineStr">
        <is>
          <t>ALIMENTOS</t>
        </is>
      </c>
      <c r="O4522" t="inlineStr">
        <is>
          <t>01/2026</t>
        </is>
      </c>
    </row>
    <row r="4523">
      <c r="A4523" t="n">
        <v>203472</v>
      </c>
      <c r="B4523" t="n">
        <v>122</v>
      </c>
      <c r="C4523" t="inlineStr">
        <is>
          <t>Arcos</t>
        </is>
      </c>
      <c r="D4523" t="inlineStr">
        <is>
          <t>CECILIA TSUYACO ARAKI SILVA LTDA</t>
        </is>
      </c>
      <c r="E4523" t="inlineStr">
        <is>
          <t>386045</t>
        </is>
      </c>
      <c r="F4523" s="550" t="n">
        <v>46052</v>
      </c>
      <c r="G4523" t="n">
        <v>19465</v>
      </c>
      <c r="H4523" t="inlineStr">
        <is>
          <t>SALSAO KG</t>
        </is>
      </c>
      <c r="I4523" t="inlineStr">
        <is>
          <t>ALIMENTOS</t>
        </is>
      </c>
      <c r="J4523" t="n">
        <v>1</v>
      </c>
      <c r="K4523" t="inlineStr">
        <is>
          <t>KG</t>
        </is>
      </c>
      <c r="L4523" t="n">
        <v>5</v>
      </c>
      <c r="M4523" t="n">
        <v>5</v>
      </c>
      <c r="N4523" t="inlineStr">
        <is>
          <t>ALIMENTOS</t>
        </is>
      </c>
      <c r="O4523" t="inlineStr">
        <is>
          <t>01/2026</t>
        </is>
      </c>
    </row>
    <row r="4524">
      <c r="A4524" t="n">
        <v>203472</v>
      </c>
      <c r="B4524" t="n">
        <v>122</v>
      </c>
      <c r="C4524" t="inlineStr">
        <is>
          <t>Arcos</t>
        </is>
      </c>
      <c r="D4524" t="inlineStr">
        <is>
          <t>CECILIA TSUYACO ARAKI SILVA LTDA</t>
        </is>
      </c>
      <c r="E4524" t="inlineStr">
        <is>
          <t>386045</t>
        </is>
      </c>
      <c r="F4524" s="550" t="n">
        <v>46052</v>
      </c>
      <c r="G4524" t="n">
        <v>19476</v>
      </c>
      <c r="H4524" t="inlineStr">
        <is>
          <t>MANJERICAO KG</t>
        </is>
      </c>
      <c r="I4524" t="inlineStr">
        <is>
          <t>ALIMENTOS</t>
        </is>
      </c>
      <c r="J4524" t="n">
        <v>0.4</v>
      </c>
      <c r="K4524" t="inlineStr">
        <is>
          <t>KG</t>
        </is>
      </c>
      <c r="L4524" t="n">
        <v>25.2</v>
      </c>
      <c r="M4524" t="n">
        <v>63</v>
      </c>
      <c r="N4524" t="inlineStr">
        <is>
          <t>ALIMENTOS</t>
        </is>
      </c>
      <c r="O4524" t="inlineStr">
        <is>
          <t>01/2026</t>
        </is>
      </c>
    </row>
    <row r="4525">
      <c r="A4525" t="n">
        <v>203472</v>
      </c>
      <c r="B4525" t="n">
        <v>122</v>
      </c>
      <c r="C4525" t="inlineStr">
        <is>
          <t>Arcos</t>
        </is>
      </c>
      <c r="D4525" t="inlineStr">
        <is>
          <t>CECILIA TSUYACO ARAKI SILVA LTDA</t>
        </is>
      </c>
      <c r="E4525" t="inlineStr">
        <is>
          <t>386045</t>
        </is>
      </c>
      <c r="F4525" s="550" t="n">
        <v>46052</v>
      </c>
      <c r="G4525" t="n">
        <v>24509</v>
      </c>
      <c r="H4525" t="inlineStr">
        <is>
          <t>CEBOLA BRANCA KG</t>
        </is>
      </c>
      <c r="I4525" t="inlineStr">
        <is>
          <t>ALIMENTOS</t>
        </is>
      </c>
      <c r="J4525" t="n">
        <v>15</v>
      </c>
      <c r="K4525" t="inlineStr">
        <is>
          <t>KG</t>
        </is>
      </c>
      <c r="L4525" t="n">
        <v>26.25</v>
      </c>
      <c r="M4525" t="n">
        <v>1.75</v>
      </c>
      <c r="N4525" t="inlineStr">
        <is>
          <t>ALIMENTOS</t>
        </is>
      </c>
      <c r="O4525" t="inlineStr">
        <is>
          <t>01/2026</t>
        </is>
      </c>
    </row>
    <row r="4526">
      <c r="A4526" t="n">
        <v>203472</v>
      </c>
      <c r="B4526" t="n">
        <v>122</v>
      </c>
      <c r="C4526" t="inlineStr">
        <is>
          <t>Arcos</t>
        </is>
      </c>
      <c r="D4526" t="inlineStr">
        <is>
          <t>CECILIA TSUYACO ARAKI SILVA LTDA</t>
        </is>
      </c>
      <c r="E4526" t="inlineStr">
        <is>
          <t>386045</t>
        </is>
      </c>
      <c r="F4526" s="550" t="n">
        <v>46052</v>
      </c>
      <c r="G4526" t="n">
        <v>19488</v>
      </c>
      <c r="H4526" t="inlineStr">
        <is>
          <t>CEBOLINHA KG</t>
        </is>
      </c>
      <c r="I4526" t="inlineStr">
        <is>
          <t>ALIMENTOS</t>
        </is>
      </c>
      <c r="J4526" t="n">
        <v>0.8</v>
      </c>
      <c r="K4526" t="inlineStr">
        <is>
          <t>KG</t>
        </is>
      </c>
      <c r="L4526" t="n">
        <v>9.6</v>
      </c>
      <c r="M4526" t="n">
        <v>12</v>
      </c>
      <c r="N4526" t="inlineStr">
        <is>
          <t>ALIMENTOS</t>
        </is>
      </c>
      <c r="O4526" t="inlineStr">
        <is>
          <t>01/2026</t>
        </is>
      </c>
    </row>
    <row r="4527">
      <c r="A4527" t="n">
        <v>203472</v>
      </c>
      <c r="B4527" t="n">
        <v>122</v>
      </c>
      <c r="C4527" t="inlineStr">
        <is>
          <t>Arcos</t>
        </is>
      </c>
      <c r="D4527" t="inlineStr">
        <is>
          <t>CECILIA TSUYACO ARAKI SILVA LTDA</t>
        </is>
      </c>
      <c r="E4527" t="inlineStr">
        <is>
          <t>386045</t>
        </is>
      </c>
      <c r="F4527" s="550" t="n">
        <v>46052</v>
      </c>
      <c r="G4527" t="n">
        <v>19498</v>
      </c>
      <c r="H4527" t="inlineStr">
        <is>
          <t>ALFACE ROMANA KG</t>
        </is>
      </c>
      <c r="I4527" t="inlineStr">
        <is>
          <t>ALIMENTOS</t>
        </is>
      </c>
      <c r="J4527" t="n">
        <v>0.8</v>
      </c>
      <c r="K4527" t="inlineStr">
        <is>
          <t>KG</t>
        </is>
      </c>
      <c r="L4527" t="n">
        <v>10</v>
      </c>
      <c r="M4527" t="n">
        <v>12.5</v>
      </c>
      <c r="N4527" t="inlineStr">
        <is>
          <t>ALIMENTOS</t>
        </is>
      </c>
      <c r="O4527" t="inlineStr">
        <is>
          <t>01/2026</t>
        </is>
      </c>
    </row>
    <row r="4528">
      <c r="A4528" t="n">
        <v>203472</v>
      </c>
      <c r="B4528" t="n">
        <v>122</v>
      </c>
      <c r="C4528" t="inlineStr">
        <is>
          <t>Arcos</t>
        </is>
      </c>
      <c r="D4528" t="inlineStr">
        <is>
          <t>CECILIA TSUYACO ARAKI SILVA LTDA</t>
        </is>
      </c>
      <c r="E4528" t="inlineStr">
        <is>
          <t>386045</t>
        </is>
      </c>
      <c r="F4528" s="550" t="n">
        <v>46052</v>
      </c>
      <c r="G4528" t="n">
        <v>19503</v>
      </c>
      <c r="H4528" t="inlineStr">
        <is>
          <t>ALFACE CRESPA KG</t>
        </is>
      </c>
      <c r="I4528" t="inlineStr">
        <is>
          <t>ALIMENTOS</t>
        </is>
      </c>
      <c r="J4528" t="n">
        <v>0.8</v>
      </c>
      <c r="K4528" t="inlineStr">
        <is>
          <t>KG</t>
        </is>
      </c>
      <c r="L4528" t="n">
        <v>7.2</v>
      </c>
      <c r="M4528" t="n">
        <v>9</v>
      </c>
      <c r="N4528" t="inlineStr">
        <is>
          <t>ALIMENTOS</t>
        </is>
      </c>
      <c r="O4528" t="inlineStr">
        <is>
          <t>01/2026</t>
        </is>
      </c>
    </row>
    <row r="4529">
      <c r="A4529" t="n">
        <v>203472</v>
      </c>
      <c r="B4529" t="n">
        <v>122</v>
      </c>
      <c r="C4529" t="inlineStr">
        <is>
          <t>Arcos</t>
        </is>
      </c>
      <c r="D4529" t="inlineStr">
        <is>
          <t>CECILIA TSUYACO ARAKI SILVA LTDA</t>
        </is>
      </c>
      <c r="E4529" t="inlineStr">
        <is>
          <t>386045</t>
        </is>
      </c>
      <c r="F4529" s="550" t="n">
        <v>46052</v>
      </c>
      <c r="G4529" t="n">
        <v>19480</v>
      </c>
      <c r="H4529" t="inlineStr">
        <is>
          <t>HORTELA HIDROPONICA KG</t>
        </is>
      </c>
      <c r="I4529" t="inlineStr">
        <is>
          <t>ALIMENTOS</t>
        </is>
      </c>
      <c r="J4529" t="n">
        <v>0.2</v>
      </c>
      <c r="K4529" t="inlineStr">
        <is>
          <t>KG</t>
        </is>
      </c>
      <c r="L4529" t="n">
        <v>2.8</v>
      </c>
      <c r="M4529" t="n">
        <v>14</v>
      </c>
      <c r="N4529" t="inlineStr">
        <is>
          <t>ALIMENTOS</t>
        </is>
      </c>
      <c r="O4529" t="inlineStr">
        <is>
          <t>01/2026</t>
        </is>
      </c>
    </row>
    <row r="4530">
      <c r="A4530" t="n">
        <v>203472</v>
      </c>
      <c r="B4530" t="n">
        <v>122</v>
      </c>
      <c r="C4530" t="inlineStr">
        <is>
          <t>Arcos</t>
        </is>
      </c>
      <c r="D4530" t="inlineStr">
        <is>
          <t>CECILIA TSUYACO ARAKI SILVA LTDA</t>
        </is>
      </c>
      <c r="E4530" t="inlineStr">
        <is>
          <t>386045</t>
        </is>
      </c>
      <c r="F4530" s="550" t="n">
        <v>46052</v>
      </c>
      <c r="G4530" t="n">
        <v>19485</v>
      </c>
      <c r="H4530" t="inlineStr">
        <is>
          <t>ENDRO DILL KG</t>
        </is>
      </c>
      <c r="I4530" t="inlineStr">
        <is>
          <t>ALIMENTOS</t>
        </is>
      </c>
      <c r="J4530" t="n">
        <v>0.1</v>
      </c>
      <c r="K4530" t="inlineStr">
        <is>
          <t>KG</t>
        </is>
      </c>
      <c r="L4530" t="n">
        <v>9.5</v>
      </c>
      <c r="M4530" t="n">
        <v>95</v>
      </c>
      <c r="N4530" t="inlineStr">
        <is>
          <t>ALIMENTOS</t>
        </is>
      </c>
      <c r="O4530" t="inlineStr">
        <is>
          <t>01/2026</t>
        </is>
      </c>
    </row>
    <row r="4531">
      <c r="A4531" t="n">
        <v>203472</v>
      </c>
      <c r="B4531" t="n">
        <v>122</v>
      </c>
      <c r="C4531" t="inlineStr">
        <is>
          <t>Arcos</t>
        </is>
      </c>
      <c r="D4531" t="inlineStr">
        <is>
          <t>CECILIA TSUYACO ARAKI SILVA LTDA</t>
        </is>
      </c>
      <c r="E4531" t="inlineStr">
        <is>
          <t>386045</t>
        </is>
      </c>
      <c r="F4531" s="550" t="n">
        <v>46052</v>
      </c>
      <c r="G4531" t="n">
        <v>19647</v>
      </c>
      <c r="H4531" t="inlineStr">
        <is>
          <t>ALHO PORO KG</t>
        </is>
      </c>
      <c r="I4531" t="inlineStr">
        <is>
          <t>ALIMENTOS</t>
        </is>
      </c>
      <c r="J4531" t="n">
        <v>1</v>
      </c>
      <c r="K4531" t="inlineStr">
        <is>
          <t>KG</t>
        </is>
      </c>
      <c r="L4531" t="n">
        <v>9.9</v>
      </c>
      <c r="M4531" t="n">
        <v>9.9</v>
      </c>
      <c r="N4531" t="inlineStr">
        <is>
          <t>ALIMENTOS</t>
        </is>
      </c>
      <c r="O4531" t="inlineStr">
        <is>
          <t>01/2026</t>
        </is>
      </c>
    </row>
    <row r="4532">
      <c r="A4532" t="n">
        <v>203472</v>
      </c>
      <c r="B4532" t="n">
        <v>122</v>
      </c>
      <c r="C4532" t="inlineStr">
        <is>
          <t>Arcos</t>
        </is>
      </c>
      <c r="D4532" t="inlineStr">
        <is>
          <t>CECILIA TSUYACO ARAKI SILVA LTDA</t>
        </is>
      </c>
      <c r="E4532" t="inlineStr">
        <is>
          <t>386045</t>
        </is>
      </c>
      <c r="F4532" s="550" t="n">
        <v>46052</v>
      </c>
      <c r="G4532" t="n">
        <v>23113</v>
      </c>
      <c r="H4532" t="inlineStr">
        <is>
          <t>SALSA KG</t>
        </is>
      </c>
      <c r="I4532" t="inlineStr">
        <is>
          <t>ALIMENTOS</t>
        </is>
      </c>
      <c r="J4532" t="n">
        <v>0.6</v>
      </c>
      <c r="K4532" t="inlineStr">
        <is>
          <t>KG</t>
        </is>
      </c>
      <c r="L4532" t="n">
        <v>5.1</v>
      </c>
      <c r="M4532" t="n">
        <v>8.5</v>
      </c>
      <c r="N4532" t="inlineStr">
        <is>
          <t>ALIMENTOS</t>
        </is>
      </c>
      <c r="O4532" t="inlineStr">
        <is>
          <t>01/2026</t>
        </is>
      </c>
    </row>
    <row r="4533">
      <c r="A4533" t="n">
        <v>203472</v>
      </c>
      <c r="B4533" t="n">
        <v>122</v>
      </c>
      <c r="C4533" t="inlineStr">
        <is>
          <t>Arcos</t>
        </is>
      </c>
      <c r="D4533" t="inlineStr">
        <is>
          <t>CECILIA TSUYACO ARAKI SILVA LTDA</t>
        </is>
      </c>
      <c r="E4533" t="inlineStr">
        <is>
          <t>386045</t>
        </is>
      </c>
      <c r="F4533" s="550" t="n">
        <v>46052</v>
      </c>
      <c r="G4533" t="n">
        <v>23195</v>
      </c>
      <c r="H4533" t="inlineStr">
        <is>
          <t>RABANETE KG</t>
        </is>
      </c>
      <c r="I4533" t="inlineStr">
        <is>
          <t>ALIMENTOS</t>
        </is>
      </c>
      <c r="J4533" t="n">
        <v>0.4</v>
      </c>
      <c r="K4533" t="inlineStr">
        <is>
          <t>KG</t>
        </is>
      </c>
      <c r="L4533" t="n">
        <v>5.6</v>
      </c>
      <c r="M4533" t="n">
        <v>14</v>
      </c>
      <c r="N4533" t="inlineStr">
        <is>
          <t>ALIMENTOS</t>
        </is>
      </c>
      <c r="O4533" t="inlineStr">
        <is>
          <t>01/2026</t>
        </is>
      </c>
    </row>
    <row r="4534">
      <c r="A4534" t="n">
        <v>203472</v>
      </c>
      <c r="B4534" t="n">
        <v>122</v>
      </c>
      <c r="C4534" t="inlineStr">
        <is>
          <t>Arcos</t>
        </is>
      </c>
      <c r="D4534" t="inlineStr">
        <is>
          <t>CECILIA TSUYACO ARAKI SILVA LTDA</t>
        </is>
      </c>
      <c r="E4534" t="inlineStr">
        <is>
          <t>386045</t>
        </is>
      </c>
      <c r="F4534" s="550" t="n">
        <v>46052</v>
      </c>
      <c r="G4534" t="n">
        <v>23236</v>
      </c>
      <c r="H4534" t="inlineStr">
        <is>
          <t>COUVE MANTEIGA KG</t>
        </is>
      </c>
      <c r="I4534" t="inlineStr">
        <is>
          <t>ALIMENTOS</t>
        </is>
      </c>
      <c r="J4534" t="n">
        <v>1</v>
      </c>
      <c r="K4534" t="inlineStr">
        <is>
          <t>KG</t>
        </is>
      </c>
      <c r="L4534" t="n">
        <v>5</v>
      </c>
      <c r="M4534" t="n">
        <v>5</v>
      </c>
      <c r="N4534" t="inlineStr">
        <is>
          <t>ALIMENTOS</t>
        </is>
      </c>
      <c r="O4534" t="inlineStr">
        <is>
          <t>01/2026</t>
        </is>
      </c>
    </row>
    <row r="4535">
      <c r="A4535" t="n">
        <v>203472</v>
      </c>
      <c r="B4535" t="n">
        <v>122</v>
      </c>
      <c r="C4535" t="inlineStr">
        <is>
          <t>Arcos</t>
        </is>
      </c>
      <c r="D4535" t="inlineStr">
        <is>
          <t>CECILIA TSUYACO ARAKI SILVA LTDA</t>
        </is>
      </c>
      <c r="E4535" t="inlineStr">
        <is>
          <t>386045</t>
        </is>
      </c>
      <c r="F4535" s="550" t="n">
        <v>46052</v>
      </c>
      <c r="G4535" t="n">
        <v>23361</v>
      </c>
      <c r="H4535" t="inlineStr">
        <is>
          <t>LARANJA PERA KG</t>
        </is>
      </c>
      <c r="I4535" t="inlineStr">
        <is>
          <t>ALIMENTOS</t>
        </is>
      </c>
      <c r="J4535" t="n">
        <v>20</v>
      </c>
      <c r="K4535" t="inlineStr">
        <is>
          <t>KG</t>
        </is>
      </c>
      <c r="L4535" t="n">
        <v>62</v>
      </c>
      <c r="M4535" t="n">
        <v>3.1</v>
      </c>
      <c r="N4535" t="inlineStr">
        <is>
          <t>ALIMENTOS</t>
        </is>
      </c>
      <c r="O4535" t="inlineStr">
        <is>
          <t>01/2026</t>
        </is>
      </c>
    </row>
    <row r="4536">
      <c r="A4536" t="n">
        <v>203472</v>
      </c>
      <c r="B4536" t="n">
        <v>122</v>
      </c>
      <c r="C4536" t="inlineStr">
        <is>
          <t>Arcos</t>
        </is>
      </c>
      <c r="D4536" t="inlineStr">
        <is>
          <t>CECILIA TSUYACO ARAKI SILVA LTDA</t>
        </is>
      </c>
      <c r="E4536" t="inlineStr">
        <is>
          <t>386045</t>
        </is>
      </c>
      <c r="F4536" s="550" t="n">
        <v>46052</v>
      </c>
      <c r="G4536" t="n">
        <v>23359</v>
      </c>
      <c r="H4536" t="inlineStr">
        <is>
          <t>LIMAO TAHITI KG</t>
        </is>
      </c>
      <c r="I4536" t="inlineStr">
        <is>
          <t>ALIMENTOS</t>
        </is>
      </c>
      <c r="J4536" t="n">
        <v>12</v>
      </c>
      <c r="K4536" t="inlineStr">
        <is>
          <t>KG</t>
        </is>
      </c>
      <c r="L4536" t="n">
        <v>30</v>
      </c>
      <c r="M4536" t="n">
        <v>2.5</v>
      </c>
      <c r="N4536" t="inlineStr">
        <is>
          <t>ALIMENTOS</t>
        </is>
      </c>
      <c r="O4536" t="inlineStr">
        <is>
          <t>01/2026</t>
        </is>
      </c>
    </row>
    <row r="4537">
      <c r="A4537" t="n">
        <v>203472</v>
      </c>
      <c r="B4537" t="n">
        <v>122</v>
      </c>
      <c r="C4537" t="inlineStr">
        <is>
          <t>Arcos</t>
        </is>
      </c>
      <c r="D4537" t="inlineStr">
        <is>
          <t>CECILIA TSUYACO ARAKI SILVA LTDA</t>
        </is>
      </c>
      <c r="E4537" t="inlineStr">
        <is>
          <t>386045</t>
        </is>
      </c>
      <c r="F4537" s="550" t="n">
        <v>46052</v>
      </c>
      <c r="G4537" t="n">
        <v>23389</v>
      </c>
      <c r="H4537" t="inlineStr">
        <is>
          <t>BANANA NANICA KG</t>
        </is>
      </c>
      <c r="I4537" t="inlineStr">
        <is>
          <t>ALIMENTOS</t>
        </is>
      </c>
      <c r="J4537" t="n">
        <v>5</v>
      </c>
      <c r="K4537" t="inlineStr">
        <is>
          <t>KG</t>
        </is>
      </c>
      <c r="L4537" t="n">
        <v>24.5</v>
      </c>
      <c r="M4537" t="n">
        <v>4.9</v>
      </c>
      <c r="N4537" t="inlineStr">
        <is>
          <t>ALIMENTOS</t>
        </is>
      </c>
      <c r="O4537" t="inlineStr">
        <is>
          <t>01/2026</t>
        </is>
      </c>
    </row>
    <row r="4538">
      <c r="A4538" t="n">
        <v>203472</v>
      </c>
      <c r="B4538" t="n">
        <v>122</v>
      </c>
      <c r="C4538" t="inlineStr">
        <is>
          <t>Arcos</t>
        </is>
      </c>
      <c r="D4538" t="inlineStr">
        <is>
          <t>CECILIA TSUYACO ARAKI SILVA LTDA</t>
        </is>
      </c>
      <c r="E4538" t="inlineStr">
        <is>
          <t>386045</t>
        </is>
      </c>
      <c r="F4538" s="550" t="n">
        <v>46052</v>
      </c>
      <c r="G4538" t="n">
        <v>23390</v>
      </c>
      <c r="H4538" t="inlineStr">
        <is>
          <t>BANANA DA TERRA KG</t>
        </is>
      </c>
      <c r="I4538" t="inlineStr">
        <is>
          <t>ALIMENTOS</t>
        </is>
      </c>
      <c r="J4538" t="n">
        <v>5</v>
      </c>
      <c r="K4538" t="inlineStr">
        <is>
          <t>KG</t>
        </is>
      </c>
      <c r="L4538" t="n">
        <v>42.5</v>
      </c>
      <c r="M4538" t="n">
        <v>8.5</v>
      </c>
      <c r="N4538" t="inlineStr">
        <is>
          <t>ALIMENTOS</t>
        </is>
      </c>
      <c r="O4538" t="inlineStr">
        <is>
          <t>01/2026</t>
        </is>
      </c>
    </row>
    <row r="4539">
      <c r="A4539" t="n">
        <v>203472</v>
      </c>
      <c r="B4539" t="n">
        <v>122</v>
      </c>
      <c r="C4539" t="inlineStr">
        <is>
          <t>Arcos</t>
        </is>
      </c>
      <c r="D4539" t="inlineStr">
        <is>
          <t>CECILIA TSUYACO ARAKI SILVA LTDA</t>
        </is>
      </c>
      <c r="E4539" t="inlineStr">
        <is>
          <t>386045</t>
        </is>
      </c>
      <c r="F4539" s="550" t="n">
        <v>46052</v>
      </c>
      <c r="G4539" t="n">
        <v>23095</v>
      </c>
      <c r="H4539" t="inlineStr">
        <is>
          <t>OVO CAIPIRA UN</t>
        </is>
      </c>
      <c r="I4539" t="inlineStr">
        <is>
          <t>ALIMENTOS</t>
        </is>
      </c>
      <c r="J4539" t="n">
        <v>120</v>
      </c>
      <c r="K4539" t="inlineStr">
        <is>
          <t>UN</t>
        </is>
      </c>
      <c r="L4539" t="n">
        <v>112.8</v>
      </c>
      <c r="M4539" t="n">
        <v>0.9399999999999999</v>
      </c>
      <c r="N4539" t="inlineStr">
        <is>
          <t>ALIMENTOS</t>
        </is>
      </c>
      <c r="O4539" t="inlineStr">
        <is>
          <t>01/2026</t>
        </is>
      </c>
    </row>
    <row r="4540">
      <c r="A4540" t="n">
        <v>203472</v>
      </c>
      <c r="B4540" t="n">
        <v>122</v>
      </c>
      <c r="C4540" t="inlineStr">
        <is>
          <t>Arcos</t>
        </is>
      </c>
      <c r="D4540" t="inlineStr">
        <is>
          <t>CECILIA TSUYACO ARAKI SILVA LTDA</t>
        </is>
      </c>
      <c r="E4540" t="inlineStr">
        <is>
          <t>386045</t>
        </is>
      </c>
      <c r="F4540" s="550" t="n">
        <v>46052</v>
      </c>
      <c r="G4540" t="n">
        <v>24037</v>
      </c>
      <c r="H4540" t="inlineStr">
        <is>
          <t>ALHO TRITURADO FRITO</t>
        </is>
      </c>
      <c r="I4540" t="inlineStr">
        <is>
          <t>ALIMENTOS</t>
        </is>
      </c>
      <c r="J4540" t="n">
        <v>3</v>
      </c>
      <c r="K4540" t="inlineStr">
        <is>
          <t>KG</t>
        </is>
      </c>
      <c r="L4540" t="n">
        <v>58.5</v>
      </c>
      <c r="M4540" t="n">
        <v>19.5</v>
      </c>
      <c r="N4540" t="inlineStr">
        <is>
          <t>ALIMENTOS</t>
        </is>
      </c>
      <c r="O4540" t="inlineStr">
        <is>
          <t>01/2026</t>
        </is>
      </c>
    </row>
    <row r="4541">
      <c r="A4541" t="n">
        <v>203472</v>
      </c>
      <c r="B4541" t="n">
        <v>122</v>
      </c>
      <c r="C4541" t="inlineStr">
        <is>
          <t>Arcos</t>
        </is>
      </c>
      <c r="D4541" t="inlineStr">
        <is>
          <t>CECILIA TSUYACO ARAKI SILVA LTDA</t>
        </is>
      </c>
      <c r="E4541" t="inlineStr">
        <is>
          <t>386045</t>
        </is>
      </c>
      <c r="F4541" s="550" t="n">
        <v>46052</v>
      </c>
      <c r="G4541" t="n">
        <v>19472</v>
      </c>
      <c r="H4541" t="inlineStr">
        <is>
          <t>RUCULA KG</t>
        </is>
      </c>
      <c r="I4541" t="inlineStr">
        <is>
          <t>ALIMENTOS</t>
        </is>
      </c>
      <c r="J4541" t="n">
        <v>1</v>
      </c>
      <c r="K4541" t="inlineStr">
        <is>
          <t>KG</t>
        </is>
      </c>
      <c r="L4541" t="n">
        <v>27</v>
      </c>
      <c r="M4541" t="n">
        <v>27</v>
      </c>
      <c r="N4541" t="inlineStr">
        <is>
          <t>ALIMENTOS</t>
        </is>
      </c>
      <c r="O4541" t="inlineStr">
        <is>
          <t>01/2026</t>
        </is>
      </c>
    </row>
    <row r="4542">
      <c r="A4542" t="n">
        <v>203472</v>
      </c>
      <c r="B4542" t="n">
        <v>122</v>
      </c>
      <c r="C4542" t="inlineStr">
        <is>
          <t>Arcos</t>
        </is>
      </c>
      <c r="D4542" t="inlineStr">
        <is>
          <t>CECILIA TSUYACO ARAKI SILVA LTDA</t>
        </is>
      </c>
      <c r="E4542" t="inlineStr">
        <is>
          <t>386045</t>
        </is>
      </c>
      <c r="F4542" s="550" t="n">
        <v>46052</v>
      </c>
      <c r="G4542" t="n">
        <v>19632</v>
      </c>
      <c r="H4542" t="inlineStr">
        <is>
          <t>BETERRABA KG</t>
        </is>
      </c>
      <c r="I4542" t="inlineStr">
        <is>
          <t>ALIMENTOS</t>
        </is>
      </c>
      <c r="J4542" t="n">
        <v>1</v>
      </c>
      <c r="K4542" t="inlineStr">
        <is>
          <t>KG</t>
        </is>
      </c>
      <c r="L4542" t="n">
        <v>2.5</v>
      </c>
      <c r="M4542" t="n">
        <v>2.5</v>
      </c>
      <c r="N4542" t="inlineStr">
        <is>
          <t>ALIMENTOS</t>
        </is>
      </c>
      <c r="O4542" t="inlineStr">
        <is>
          <t>01/2026</t>
        </is>
      </c>
    </row>
    <row r="4543">
      <c r="A4543" t="n">
        <v>203471</v>
      </c>
      <c r="B4543" t="n">
        <v>122</v>
      </c>
      <c r="C4543" t="inlineStr">
        <is>
          <t>Arcos</t>
        </is>
      </c>
      <c r="D4543" t="inlineStr">
        <is>
          <t>MARIO PEDRO FELICIANO - HORTIFRUTI</t>
        </is>
      </c>
      <c r="E4543" t="inlineStr">
        <is>
          <t>466371</t>
        </is>
      </c>
      <c r="F4543" s="550" t="n">
        <v>46053</v>
      </c>
      <c r="G4543" t="n">
        <v>19502</v>
      </c>
      <c r="H4543" t="inlineStr">
        <is>
          <t>ALFACE CRESPA ROXA KG</t>
        </is>
      </c>
      <c r="I4543" t="inlineStr">
        <is>
          <t>ALIMENTOS</t>
        </is>
      </c>
      <c r="J4543" t="n">
        <v>0.8</v>
      </c>
      <c r="K4543" t="inlineStr">
        <is>
          <t>KG</t>
        </is>
      </c>
      <c r="L4543" t="n">
        <v>14.5</v>
      </c>
      <c r="M4543" t="n">
        <v>18.125</v>
      </c>
      <c r="N4543" t="inlineStr">
        <is>
          <t>ALIMENTOS</t>
        </is>
      </c>
      <c r="O4543" t="inlineStr">
        <is>
          <t>01/2026</t>
        </is>
      </c>
    </row>
    <row r="4544">
      <c r="A4544" t="n">
        <v>203471</v>
      </c>
      <c r="B4544" t="n">
        <v>122</v>
      </c>
      <c r="C4544" t="inlineStr">
        <is>
          <t>Arcos</t>
        </is>
      </c>
      <c r="D4544" t="inlineStr">
        <is>
          <t>MARIO PEDRO FELICIANO - HORTIFRUTI</t>
        </is>
      </c>
      <c r="E4544" t="inlineStr">
        <is>
          <t>466371</t>
        </is>
      </c>
      <c r="F4544" s="550" t="n">
        <v>46053</v>
      </c>
      <c r="G4544" t="n">
        <v>19558</v>
      </c>
      <c r="H4544" t="inlineStr">
        <is>
          <t>QUIABO KG</t>
        </is>
      </c>
      <c r="I4544" t="inlineStr">
        <is>
          <t>ALIMENTOS</t>
        </is>
      </c>
      <c r="J4544" t="n">
        <v>0.5</v>
      </c>
      <c r="K4544" t="inlineStr">
        <is>
          <t>KG</t>
        </is>
      </c>
      <c r="L4544" t="n">
        <v>9.06</v>
      </c>
      <c r="M4544" t="n">
        <v>18.12</v>
      </c>
      <c r="N4544" t="inlineStr">
        <is>
          <t>ALIMENTOS</t>
        </is>
      </c>
      <c r="O4544" t="inlineStr">
        <is>
          <t>01/2026</t>
        </is>
      </c>
    </row>
    <row r="4545">
      <c r="A4545" t="n">
        <v>203471</v>
      </c>
      <c r="B4545" t="n">
        <v>122</v>
      </c>
      <c r="C4545" t="inlineStr">
        <is>
          <t>Arcos</t>
        </is>
      </c>
      <c r="D4545" t="inlineStr">
        <is>
          <t>MARIO PEDRO FELICIANO - HORTIFRUTI</t>
        </is>
      </c>
      <c r="E4545" t="inlineStr">
        <is>
          <t>466371</t>
        </is>
      </c>
      <c r="F4545" s="550" t="n">
        <v>46053</v>
      </c>
      <c r="G4545" t="n">
        <v>19748</v>
      </c>
      <c r="H4545" t="inlineStr">
        <is>
          <t>MACA FUJI KG</t>
        </is>
      </c>
      <c r="I4545" t="inlineStr">
        <is>
          <t>ALIMENTOS</t>
        </is>
      </c>
      <c r="J4545" t="n">
        <v>2</v>
      </c>
      <c r="K4545" t="inlineStr">
        <is>
          <t>KG</t>
        </is>
      </c>
      <c r="L4545" t="n">
        <v>24.16</v>
      </c>
      <c r="M4545" t="n">
        <v>12.08</v>
      </c>
      <c r="N4545" t="inlineStr">
        <is>
          <t>ALIMENTOS</t>
        </is>
      </c>
      <c r="O4545" t="inlineStr">
        <is>
          <t>01/2026</t>
        </is>
      </c>
    </row>
    <row r="4546">
      <c r="A4546" t="n">
        <v>203471</v>
      </c>
      <c r="B4546" t="n">
        <v>122</v>
      </c>
      <c r="C4546" t="inlineStr">
        <is>
          <t>Arcos</t>
        </is>
      </c>
      <c r="D4546" t="inlineStr">
        <is>
          <t>MARIO PEDRO FELICIANO - HORTIFRUTI</t>
        </is>
      </c>
      <c r="E4546" t="inlineStr">
        <is>
          <t>466371</t>
        </is>
      </c>
      <c r="F4546" s="550" t="n">
        <v>46053</v>
      </c>
      <c r="G4546" t="n">
        <v>19751</v>
      </c>
      <c r="H4546" t="inlineStr">
        <is>
          <t>LIMAO SICILIANO KG</t>
        </is>
      </c>
      <c r="I4546" t="inlineStr">
        <is>
          <t>ALIMENTOS</t>
        </is>
      </c>
      <c r="J4546" t="n">
        <v>7</v>
      </c>
      <c r="K4546" t="inlineStr">
        <is>
          <t>KG</t>
        </is>
      </c>
      <c r="L4546" t="n">
        <v>76.16</v>
      </c>
      <c r="M4546" t="n">
        <v>10.88</v>
      </c>
      <c r="N4546" t="inlineStr">
        <is>
          <t>ALIMENTOS</t>
        </is>
      </c>
      <c r="O4546" t="inlineStr">
        <is>
          <t>01/2026</t>
        </is>
      </c>
    </row>
    <row r="4547">
      <c r="A4547" t="n">
        <v>203471</v>
      </c>
      <c r="B4547" t="n">
        <v>122</v>
      </c>
      <c r="C4547" t="inlineStr">
        <is>
          <t>Arcos</t>
        </is>
      </c>
      <c r="D4547" t="inlineStr">
        <is>
          <t>MARIO PEDRO FELICIANO - HORTIFRUTI</t>
        </is>
      </c>
      <c r="E4547" t="inlineStr">
        <is>
          <t>466371</t>
        </is>
      </c>
      <c r="F4547" s="550" t="n">
        <v>46053</v>
      </c>
      <c r="G4547" t="n">
        <v>23198</v>
      </c>
      <c r="H4547" t="inlineStr">
        <is>
          <t>PIMENTAO VERMELHO KG</t>
        </is>
      </c>
      <c r="I4547" t="inlineStr">
        <is>
          <t>ALIMENTOS</t>
        </is>
      </c>
      <c r="J4547" t="n">
        <v>1.2</v>
      </c>
      <c r="K4547" t="inlineStr">
        <is>
          <t>KG</t>
        </is>
      </c>
      <c r="L4547" t="n">
        <v>10.44</v>
      </c>
      <c r="M4547" t="n">
        <v>8.699999999999999</v>
      </c>
      <c r="N4547" t="inlineStr">
        <is>
          <t>ALIMENTOS</t>
        </is>
      </c>
      <c r="O4547" t="inlineStr">
        <is>
          <t>01/2026</t>
        </is>
      </c>
    </row>
    <row r="4548">
      <c r="A4548" t="n">
        <v>203471</v>
      </c>
      <c r="B4548" t="n">
        <v>122</v>
      </c>
      <c r="C4548" t="inlineStr">
        <is>
          <t>Arcos</t>
        </is>
      </c>
      <c r="D4548" t="inlineStr">
        <is>
          <t>MARIO PEDRO FELICIANO - HORTIFRUTI</t>
        </is>
      </c>
      <c r="E4548" t="inlineStr">
        <is>
          <t>466371</t>
        </is>
      </c>
      <c r="F4548" s="550" t="n">
        <v>46053</v>
      </c>
      <c r="G4548" t="n">
        <v>25647</v>
      </c>
      <c r="H4548" t="inlineStr">
        <is>
          <t>ACELGA BOK CHOY KG</t>
        </is>
      </c>
      <c r="I4548" t="inlineStr">
        <is>
          <t>ALIMENTOS</t>
        </is>
      </c>
      <c r="J4548" t="n">
        <v>0.8</v>
      </c>
      <c r="K4548" t="inlineStr">
        <is>
          <t>KG</t>
        </is>
      </c>
      <c r="L4548" t="n">
        <v>17.4</v>
      </c>
      <c r="M4548" t="n">
        <v>21.75</v>
      </c>
      <c r="N4548" t="inlineStr">
        <is>
          <t>ALIMENTOS</t>
        </is>
      </c>
      <c r="O4548" t="inlineStr">
        <is>
          <t>01/2026</t>
        </is>
      </c>
    </row>
    <row r="4549">
      <c r="A4549" t="n">
        <v>203470</v>
      </c>
      <c r="B4549" t="n">
        <v>122</v>
      </c>
      <c r="C4549" t="inlineStr">
        <is>
          <t>Arcos</t>
        </is>
      </c>
      <c r="D4549" t="inlineStr">
        <is>
          <t xml:space="preserve">HORTIFRUTI DO CHEF LTDA </t>
        </is>
      </c>
      <c r="E4549" t="inlineStr">
        <is>
          <t>28792</t>
        </is>
      </c>
      <c r="F4549" s="550" t="n">
        <v>46052</v>
      </c>
      <c r="G4549" t="n">
        <v>19607</v>
      </c>
      <c r="H4549" t="inlineStr">
        <is>
          <t>GENGIBRE KG</t>
        </is>
      </c>
      <c r="I4549" t="inlineStr">
        <is>
          <t>ALIMENTOS</t>
        </is>
      </c>
      <c r="J4549" t="n">
        <v>10</v>
      </c>
      <c r="K4549" t="inlineStr">
        <is>
          <t>KG</t>
        </is>
      </c>
      <c r="L4549" t="n">
        <v>175</v>
      </c>
      <c r="M4549" t="n">
        <v>17.5</v>
      </c>
      <c r="N4549" t="inlineStr">
        <is>
          <t>ALIMENTOS</t>
        </is>
      </c>
      <c r="O4549" t="inlineStr">
        <is>
          <t>01/2026</t>
        </is>
      </c>
    </row>
    <row r="4550">
      <c r="A4550" t="n">
        <v>203470</v>
      </c>
      <c r="B4550" t="n">
        <v>122</v>
      </c>
      <c r="C4550" t="inlineStr">
        <is>
          <t>Arcos</t>
        </is>
      </c>
      <c r="D4550" t="inlineStr">
        <is>
          <t xml:space="preserve">HORTIFRUTI DO CHEF LTDA </t>
        </is>
      </c>
      <c r="E4550" t="inlineStr">
        <is>
          <t>28792</t>
        </is>
      </c>
      <c r="F4550" s="550" t="n">
        <v>46052</v>
      </c>
      <c r="G4550" t="n">
        <v>19721</v>
      </c>
      <c r="H4550" t="inlineStr">
        <is>
          <t>ROMA KG</t>
        </is>
      </c>
      <c r="I4550" t="inlineStr">
        <is>
          <t>ALIMENTOS</t>
        </is>
      </c>
      <c r="J4550" t="n">
        <v>0.5</v>
      </c>
      <c r="K4550" t="inlineStr">
        <is>
          <t>KG</t>
        </is>
      </c>
      <c r="L4550" t="n">
        <v>15.63</v>
      </c>
      <c r="M4550" t="n">
        <v>31.26</v>
      </c>
      <c r="N4550" t="inlineStr">
        <is>
          <t>ALIMENTOS</t>
        </is>
      </c>
      <c r="O4550" t="inlineStr">
        <is>
          <t>01/2026</t>
        </is>
      </c>
    </row>
    <row r="4551">
      <c r="A4551" t="n">
        <v>203470</v>
      </c>
      <c r="B4551" t="n">
        <v>122</v>
      </c>
      <c r="C4551" t="inlineStr">
        <is>
          <t>Arcos</t>
        </is>
      </c>
      <c r="D4551" t="inlineStr">
        <is>
          <t xml:space="preserve">HORTIFRUTI DO CHEF LTDA </t>
        </is>
      </c>
      <c r="E4551" t="inlineStr">
        <is>
          <t>28792</t>
        </is>
      </c>
      <c r="F4551" s="550" t="n">
        <v>46052</v>
      </c>
      <c r="G4551" t="n">
        <v>19743</v>
      </c>
      <c r="H4551" t="inlineStr">
        <is>
          <t>MACA VERDE KG</t>
        </is>
      </c>
      <c r="I4551" t="inlineStr">
        <is>
          <t>ALIMENTOS</t>
        </is>
      </c>
      <c r="J4551" t="n">
        <v>6</v>
      </c>
      <c r="K4551" t="inlineStr">
        <is>
          <t>KG</t>
        </is>
      </c>
      <c r="L4551" t="n">
        <v>82.5</v>
      </c>
      <c r="M4551" t="n">
        <v>13.75</v>
      </c>
      <c r="N4551" t="inlineStr">
        <is>
          <t>ALIMENTOS</t>
        </is>
      </c>
      <c r="O4551" t="inlineStr">
        <is>
          <t>01/2026</t>
        </is>
      </c>
    </row>
    <row r="4552">
      <c r="A4552" t="n">
        <v>203470</v>
      </c>
      <c r="B4552" t="n">
        <v>122</v>
      </c>
      <c r="C4552" t="inlineStr">
        <is>
          <t>Arcos</t>
        </is>
      </c>
      <c r="D4552" t="inlineStr">
        <is>
          <t xml:space="preserve">HORTIFRUTI DO CHEF LTDA </t>
        </is>
      </c>
      <c r="E4552" t="inlineStr">
        <is>
          <t>28792</t>
        </is>
      </c>
      <c r="F4552" s="550" t="n">
        <v>46052</v>
      </c>
      <c r="G4552" t="n">
        <v>19759</v>
      </c>
      <c r="H4552" t="inlineStr">
        <is>
          <t>LARANJA BAHIA KG</t>
        </is>
      </c>
      <c r="I4552" t="inlineStr">
        <is>
          <t>ALIMENTOS</t>
        </is>
      </c>
      <c r="J4552" t="n">
        <v>5</v>
      </c>
      <c r="K4552" t="inlineStr">
        <is>
          <t>KG</t>
        </is>
      </c>
      <c r="L4552" t="n">
        <v>53.75</v>
      </c>
      <c r="M4552" t="n">
        <v>10.75</v>
      </c>
      <c r="N4552" t="inlineStr">
        <is>
          <t>ALIMENTOS</t>
        </is>
      </c>
      <c r="O4552" t="inlineStr">
        <is>
          <t>01/2026</t>
        </is>
      </c>
    </row>
    <row r="4553">
      <c r="A4553" t="n">
        <v>203470</v>
      </c>
      <c r="B4553" t="n">
        <v>122</v>
      </c>
      <c r="C4553" t="inlineStr">
        <is>
          <t>Arcos</t>
        </is>
      </c>
      <c r="D4553" t="inlineStr">
        <is>
          <t xml:space="preserve">HORTIFRUTI DO CHEF LTDA </t>
        </is>
      </c>
      <c r="E4553" t="inlineStr">
        <is>
          <t>28792</t>
        </is>
      </c>
      <c r="F4553" s="550" t="n">
        <v>46052</v>
      </c>
      <c r="G4553" t="n">
        <v>23096</v>
      </c>
      <c r="H4553" t="inlineStr">
        <is>
          <t>OVO BRANCO UN</t>
        </is>
      </c>
      <c r="I4553" t="inlineStr">
        <is>
          <t>ALIMENTOS</t>
        </is>
      </c>
      <c r="J4553" t="n">
        <v>60</v>
      </c>
      <c r="K4553" t="inlineStr">
        <is>
          <t>UN</t>
        </is>
      </c>
      <c r="L4553" t="n">
        <v>33.6</v>
      </c>
      <c r="M4553" t="n">
        <v>0.5600000000000001</v>
      </c>
      <c r="N4553" t="inlineStr">
        <is>
          <t>ALIMENTOS</t>
        </is>
      </c>
      <c r="O4553" t="inlineStr">
        <is>
          <t>01/2026</t>
        </is>
      </c>
    </row>
    <row r="4554">
      <c r="A4554" t="n">
        <v>203470</v>
      </c>
      <c r="B4554" t="n">
        <v>122</v>
      </c>
      <c r="C4554" t="inlineStr">
        <is>
          <t>Arcos</t>
        </is>
      </c>
      <c r="D4554" t="inlineStr">
        <is>
          <t xml:space="preserve">HORTIFRUTI DO CHEF LTDA </t>
        </is>
      </c>
      <c r="E4554" t="inlineStr">
        <is>
          <t>28792</t>
        </is>
      </c>
      <c r="F4554" s="550" t="n">
        <v>46052</v>
      </c>
      <c r="G4554" t="n">
        <v>23186</v>
      </c>
      <c r="H4554" t="inlineStr">
        <is>
          <t>TOMATE CARMEM SALADA KG</t>
        </is>
      </c>
      <c r="I4554" t="inlineStr">
        <is>
          <t>ALIMENTOS</t>
        </is>
      </c>
      <c r="J4554" t="n">
        <v>20</v>
      </c>
      <c r="K4554" t="inlineStr">
        <is>
          <t>KG</t>
        </is>
      </c>
      <c r="L4554" t="n">
        <v>125</v>
      </c>
      <c r="M4554" t="n">
        <v>6.25</v>
      </c>
      <c r="N4554" t="inlineStr">
        <is>
          <t>ALIMENTOS</t>
        </is>
      </c>
      <c r="O4554" t="inlineStr">
        <is>
          <t>01/2026</t>
        </is>
      </c>
    </row>
    <row r="4555">
      <c r="A4555" t="n">
        <v>203470</v>
      </c>
      <c r="B4555" t="n">
        <v>122</v>
      </c>
      <c r="C4555" t="inlineStr">
        <is>
          <t>Arcos</t>
        </is>
      </c>
      <c r="D4555" t="inlineStr">
        <is>
          <t xml:space="preserve">HORTIFRUTI DO CHEF LTDA </t>
        </is>
      </c>
      <c r="E4555" t="inlineStr">
        <is>
          <t>28792</t>
        </is>
      </c>
      <c r="F4555" s="550" t="n">
        <v>46052</v>
      </c>
      <c r="G4555" t="n">
        <v>19846</v>
      </c>
      <c r="H4555" t="inlineStr">
        <is>
          <t>BROTO DE MOYASHI GRANEL KG</t>
        </is>
      </c>
      <c r="I4555" t="inlineStr">
        <is>
          <t>ALIMENTOS</t>
        </is>
      </c>
      <c r="J4555" t="n">
        <v>0.5</v>
      </c>
      <c r="K4555" t="inlineStr">
        <is>
          <t>KG</t>
        </is>
      </c>
      <c r="L4555" t="n">
        <v>9.380000000000001</v>
      </c>
      <c r="M4555" t="n">
        <v>18.76</v>
      </c>
      <c r="N4555" t="inlineStr">
        <is>
          <t>ALIMENTOS</t>
        </is>
      </c>
      <c r="O4555" t="inlineStr">
        <is>
          <t>01/2026</t>
        </is>
      </c>
    </row>
    <row r="4556">
      <c r="A4556" t="n">
        <v>203470</v>
      </c>
      <c r="B4556" t="n">
        <v>122</v>
      </c>
      <c r="C4556" t="inlineStr">
        <is>
          <t>Arcos</t>
        </is>
      </c>
      <c r="D4556" t="inlineStr">
        <is>
          <t xml:space="preserve">HORTIFRUTI DO CHEF LTDA </t>
        </is>
      </c>
      <c r="E4556" t="inlineStr">
        <is>
          <t>28792</t>
        </is>
      </c>
      <c r="F4556" s="550" t="n">
        <v>46052</v>
      </c>
      <c r="G4556" t="n">
        <v>26631</v>
      </c>
      <c r="H4556" t="inlineStr">
        <is>
          <t>MANJERICAO BASILICO KG</t>
        </is>
      </c>
      <c r="I4556" t="inlineStr">
        <is>
          <t>ALIMENTOS</t>
        </is>
      </c>
      <c r="J4556" t="n">
        <v>3</v>
      </c>
      <c r="K4556" t="inlineStr">
        <is>
          <t>KG</t>
        </is>
      </c>
      <c r="L4556" t="n">
        <v>150</v>
      </c>
      <c r="M4556" t="n">
        <v>50</v>
      </c>
      <c r="N4556" t="inlineStr">
        <is>
          <t>ALIMENTOS</t>
        </is>
      </c>
      <c r="O4556" t="inlineStr">
        <is>
          <t>01/2026</t>
        </is>
      </c>
    </row>
    <row r="4557">
      <c r="A4557" t="n">
        <v>203469</v>
      </c>
      <c r="B4557" t="n">
        <v>122</v>
      </c>
      <c r="C4557" t="inlineStr">
        <is>
          <t>Arcos</t>
        </is>
      </c>
      <c r="D4557" t="inlineStr">
        <is>
          <t xml:space="preserve">LEITERIA DELICARI INDUSTRIA E COMERCIO LTDA </t>
        </is>
      </c>
      <c r="E4557" t="inlineStr">
        <is>
          <t>81413</t>
        </is>
      </c>
      <c r="F4557" s="550" t="n">
        <v>46050</v>
      </c>
      <c r="G4557" t="n">
        <v>25478</v>
      </c>
      <c r="H4557" t="inlineStr">
        <is>
          <t xml:space="preserve">LEITE INTEGRAL LEITISSIMO 1L </t>
        </is>
      </c>
      <c r="I4557" t="inlineStr">
        <is>
          <t>ALIMENTOS</t>
        </is>
      </c>
      <c r="J4557" t="n">
        <v>36</v>
      </c>
      <c r="K4557" t="inlineStr">
        <is>
          <t>UN</t>
        </is>
      </c>
      <c r="L4557" t="n">
        <v>286.2</v>
      </c>
      <c r="M4557" t="n">
        <v>7.95</v>
      </c>
      <c r="N4557" t="inlineStr">
        <is>
          <t>BEBIDAS</t>
        </is>
      </c>
      <c r="O4557" t="inlineStr">
        <is>
          <t>01/2026</t>
        </is>
      </c>
    </row>
    <row r="4558">
      <c r="A4558" t="n">
        <v>203468</v>
      </c>
      <c r="B4558" t="n">
        <v>122</v>
      </c>
      <c r="C4558" t="inlineStr">
        <is>
          <t>Arcos</t>
        </is>
      </c>
      <c r="D4558" t="inlineStr">
        <is>
          <t>GCT COMERCIO DE PRODUTOS ALIMENTICIOS LTDA</t>
        </is>
      </c>
      <c r="E4558" t="inlineStr">
        <is>
          <t>9458</t>
        </is>
      </c>
      <c r="F4558" s="550" t="n">
        <v>46052</v>
      </c>
      <c r="G4558" t="n">
        <v>27340</v>
      </c>
      <c r="H4558" t="inlineStr">
        <is>
          <t>GELO RETANGULO 50X65MM C/25 UN YCECODE</t>
        </is>
      </c>
      <c r="I4558" t="inlineStr">
        <is>
          <t>BEBIDAS</t>
        </is>
      </c>
      <c r="J4558" t="n">
        <v>16</v>
      </c>
      <c r="K4558" t="inlineStr">
        <is>
          <t>PC</t>
        </is>
      </c>
      <c r="L4558" t="n">
        <v>857.92</v>
      </c>
      <c r="M4558" t="n">
        <v>53.62</v>
      </c>
      <c r="N4558" t="inlineStr">
        <is>
          <t>BEBIDAS</t>
        </is>
      </c>
      <c r="O4558" t="inlineStr">
        <is>
          <t>01/2026</t>
        </is>
      </c>
    </row>
    <row r="4559">
      <c r="A4559" t="n">
        <v>203468</v>
      </c>
      <c r="B4559" t="n">
        <v>122</v>
      </c>
      <c r="C4559" t="inlineStr">
        <is>
          <t>Arcos</t>
        </is>
      </c>
      <c r="D4559" t="inlineStr">
        <is>
          <t>GCT COMERCIO DE PRODUTOS ALIMENTICIOS LTDA</t>
        </is>
      </c>
      <c r="E4559" t="inlineStr">
        <is>
          <t>9458</t>
        </is>
      </c>
      <c r="F4559" s="550" t="n">
        <v>46052</v>
      </c>
      <c r="G4559" t="n">
        <v>28315</v>
      </c>
      <c r="H4559" t="inlineStr">
        <is>
          <t>GELO COLLINS 35X120 C/18 UN YCECODE</t>
        </is>
      </c>
      <c r="I4559" t="inlineStr">
        <is>
          <t>BEBIDAS</t>
        </is>
      </c>
      <c r="J4559" t="n">
        <v>7</v>
      </c>
      <c r="K4559" t="inlineStr">
        <is>
          <t>PC</t>
        </is>
      </c>
      <c r="L4559" t="n">
        <v>304.92</v>
      </c>
      <c r="M4559" t="n">
        <v>43.56</v>
      </c>
      <c r="N4559" t="inlineStr">
        <is>
          <t>BEBIDAS</t>
        </is>
      </c>
      <c r="O4559" t="inlineStr">
        <is>
          <t>01/2026</t>
        </is>
      </c>
    </row>
    <row r="4560">
      <c r="A4560" t="n">
        <v>203468</v>
      </c>
      <c r="B4560" t="n">
        <v>122</v>
      </c>
      <c r="C4560" t="inlineStr">
        <is>
          <t>Arcos</t>
        </is>
      </c>
      <c r="D4560" t="inlineStr">
        <is>
          <t>GCT COMERCIO DE PRODUTOS ALIMENTICIOS LTDA</t>
        </is>
      </c>
      <c r="E4560" t="inlineStr">
        <is>
          <t>9458</t>
        </is>
      </c>
      <c r="F4560" s="550" t="n">
        <v>46052</v>
      </c>
      <c r="G4560" t="n">
        <v>28316</v>
      </c>
      <c r="H4560" t="inlineStr">
        <is>
          <t>GELO ESFERICO C/9UN YCECODE</t>
        </is>
      </c>
      <c r="I4560" t="inlineStr">
        <is>
          <t>BEBIDAS</t>
        </is>
      </c>
      <c r="J4560" t="n">
        <v>6</v>
      </c>
      <c r="K4560" t="inlineStr">
        <is>
          <t>PC</t>
        </is>
      </c>
      <c r="L4560" t="n">
        <v>234.3</v>
      </c>
      <c r="M4560" t="n">
        <v>39.05</v>
      </c>
      <c r="N4560" t="inlineStr">
        <is>
          <t>BEBIDAS</t>
        </is>
      </c>
      <c r="O4560" t="inlineStr">
        <is>
          <t>01/2026</t>
        </is>
      </c>
    </row>
    <row r="4561">
      <c r="A4561" t="n">
        <v>203113</v>
      </c>
      <c r="B4561" t="n">
        <v>122</v>
      </c>
      <c r="C4561" t="inlineStr">
        <is>
          <t>Arcos</t>
        </is>
      </c>
      <c r="D4561" t="inlineStr">
        <is>
          <t xml:space="preserve">CAROLINA AMANCIO </t>
        </is>
      </c>
      <c r="E4561" t="inlineStr">
        <is>
          <t>212</t>
        </is>
      </c>
      <c r="F4561" s="550" t="n">
        <v>46050</v>
      </c>
      <c r="G4561" t="n">
        <v>26879</v>
      </c>
      <c r="H4561" t="inlineStr">
        <is>
          <t>ESFERA DE CHOCOLATE VERMELHA APROX 5G UN</t>
        </is>
      </c>
      <c r="I4561" t="inlineStr">
        <is>
          <t>ALIMENTOS</t>
        </is>
      </c>
      <c r="J4561" t="n">
        <v>200</v>
      </c>
      <c r="K4561" t="inlineStr">
        <is>
          <t>UN</t>
        </is>
      </c>
      <c r="L4561" t="n">
        <v>500</v>
      </c>
      <c r="M4561" t="n">
        <v>2.5</v>
      </c>
      <c r="N4561" t="inlineStr">
        <is>
          <t>ALIMENTOS</t>
        </is>
      </c>
      <c r="O4561" t="inlineStr">
        <is>
          <t>01/2026</t>
        </is>
      </c>
    </row>
    <row r="4562">
      <c r="A4562" t="n">
        <v>203110</v>
      </c>
      <c r="B4562" t="n">
        <v>122</v>
      </c>
      <c r="C4562" t="inlineStr">
        <is>
          <t>Arcos</t>
        </is>
      </c>
      <c r="D4562" t="inlineStr">
        <is>
          <t xml:space="preserve">CAROLINA AMANCIO </t>
        </is>
      </c>
      <c r="E4562" t="inlineStr">
        <is>
          <t>215</t>
        </is>
      </c>
      <c r="F4562" s="550" t="n">
        <v>46052</v>
      </c>
      <c r="G4562" t="n">
        <v>26880</v>
      </c>
      <c r="H4562" t="inlineStr">
        <is>
          <t xml:space="preserve">ESFERA DE CHOCOLATE BRANCO PINTADA NA COR VERMELHA APROX 5G UN </t>
        </is>
      </c>
      <c r="I4562" t="inlineStr">
        <is>
          <t>ALIMENTOS</t>
        </is>
      </c>
      <c r="J4562" t="n">
        <v>200</v>
      </c>
      <c r="K4562" t="inlineStr">
        <is>
          <t>UN</t>
        </is>
      </c>
      <c r="L4562" t="n">
        <v>500</v>
      </c>
      <c r="M4562" t="n">
        <v>2.5</v>
      </c>
      <c r="N4562" t="inlineStr">
        <is>
          <t>ALIMENTOS</t>
        </is>
      </c>
      <c r="O4562" t="inlineStr">
        <is>
          <t>01/2026</t>
        </is>
      </c>
    </row>
    <row r="4563">
      <c r="A4563" t="n">
        <v>203109</v>
      </c>
      <c r="B4563" t="n">
        <v>122</v>
      </c>
      <c r="C4563" t="inlineStr">
        <is>
          <t>Arcos</t>
        </is>
      </c>
      <c r="D4563" t="inlineStr">
        <is>
          <t>GCT COMERCIO DE PRODUTOS ALIMENTICIOS LTDA</t>
        </is>
      </c>
      <c r="E4563" t="inlineStr">
        <is>
          <t>9438</t>
        </is>
      </c>
      <c r="F4563" s="550" t="n">
        <v>46052</v>
      </c>
      <c r="G4563" t="n">
        <v>27340</v>
      </c>
      <c r="H4563" t="inlineStr">
        <is>
          <t>GELO RETANGULO 50X65MM C/25 UN YCECODE</t>
        </is>
      </c>
      <c r="I4563" t="inlineStr">
        <is>
          <t>BEBIDAS</t>
        </is>
      </c>
      <c r="J4563" t="n">
        <v>14</v>
      </c>
      <c r="K4563" t="inlineStr">
        <is>
          <t>PC</t>
        </is>
      </c>
      <c r="L4563" t="n">
        <v>750.6799999999999</v>
      </c>
      <c r="M4563" t="n">
        <v>53.62</v>
      </c>
      <c r="N4563" t="inlineStr">
        <is>
          <t>BEBIDAS</t>
        </is>
      </c>
      <c r="O4563" t="inlineStr">
        <is>
          <t>01/2026</t>
        </is>
      </c>
    </row>
    <row r="4564">
      <c r="A4564" t="n">
        <v>203109</v>
      </c>
      <c r="B4564" t="n">
        <v>122</v>
      </c>
      <c r="C4564" t="inlineStr">
        <is>
          <t>Arcos</t>
        </is>
      </c>
      <c r="D4564" t="inlineStr">
        <is>
          <t>GCT COMERCIO DE PRODUTOS ALIMENTICIOS LTDA</t>
        </is>
      </c>
      <c r="E4564" t="inlineStr">
        <is>
          <t>9438</t>
        </is>
      </c>
      <c r="F4564" s="550" t="n">
        <v>46052</v>
      </c>
      <c r="G4564" t="n">
        <v>28315</v>
      </c>
      <c r="H4564" t="inlineStr">
        <is>
          <t>GELO COLLINS 35X120 C/18 UN YCECODE</t>
        </is>
      </c>
      <c r="I4564" t="inlineStr">
        <is>
          <t>BEBIDAS</t>
        </is>
      </c>
      <c r="J4564" t="n">
        <v>9</v>
      </c>
      <c r="K4564" t="inlineStr">
        <is>
          <t>PC</t>
        </is>
      </c>
      <c r="L4564" t="n">
        <v>392.04</v>
      </c>
      <c r="M4564" t="n">
        <v>43.56</v>
      </c>
      <c r="N4564" t="inlineStr">
        <is>
          <t>BEBIDAS</t>
        </is>
      </c>
      <c r="O4564" t="inlineStr">
        <is>
          <t>01/2026</t>
        </is>
      </c>
    </row>
    <row r="4565">
      <c r="A4565" t="n">
        <v>203109</v>
      </c>
      <c r="B4565" t="n">
        <v>122</v>
      </c>
      <c r="C4565" t="inlineStr">
        <is>
          <t>Arcos</t>
        </is>
      </c>
      <c r="D4565" t="inlineStr">
        <is>
          <t>GCT COMERCIO DE PRODUTOS ALIMENTICIOS LTDA</t>
        </is>
      </c>
      <c r="E4565" t="inlineStr">
        <is>
          <t>9438</t>
        </is>
      </c>
      <c r="F4565" s="550" t="n">
        <v>46052</v>
      </c>
      <c r="G4565" t="n">
        <v>28316</v>
      </c>
      <c r="H4565" t="inlineStr">
        <is>
          <t>GELO ESFERICO C/9UN YCECODE</t>
        </is>
      </c>
      <c r="I4565" t="inlineStr">
        <is>
          <t>BEBIDAS</t>
        </is>
      </c>
      <c r="J4565" t="n">
        <v>9</v>
      </c>
      <c r="K4565" t="inlineStr">
        <is>
          <t>PC</t>
        </is>
      </c>
      <c r="L4565" t="n">
        <v>351.45</v>
      </c>
      <c r="M4565" t="n">
        <v>39.05</v>
      </c>
      <c r="N4565" t="inlineStr">
        <is>
          <t>BEBIDAS</t>
        </is>
      </c>
      <c r="O4565" t="inlineStr">
        <is>
          <t>01/2026</t>
        </is>
      </c>
    </row>
    <row r="4566">
      <c r="A4566" t="n">
        <v>203106</v>
      </c>
      <c r="B4566" t="n">
        <v>122</v>
      </c>
      <c r="C4566" t="inlineStr">
        <is>
          <t>Arcos</t>
        </is>
      </c>
      <c r="D4566" t="inlineStr">
        <is>
          <t xml:space="preserve">HORTIFRUTI DO CHEF LTDA </t>
        </is>
      </c>
      <c r="E4566" t="inlineStr">
        <is>
          <t>28764</t>
        </is>
      </c>
      <c r="F4566" s="550" t="n">
        <v>46051</v>
      </c>
      <c r="G4566" t="n">
        <v>19654</v>
      </c>
      <c r="H4566" t="inlineStr">
        <is>
          <t>ABOBRINHA ITALIANA GRAUDA KG</t>
        </is>
      </c>
      <c r="I4566" t="inlineStr">
        <is>
          <t>ALIMENTOS</t>
        </is>
      </c>
      <c r="J4566" t="n">
        <v>2</v>
      </c>
      <c r="K4566" t="inlineStr">
        <is>
          <t>KG</t>
        </is>
      </c>
      <c r="L4566" t="n">
        <v>9.26</v>
      </c>
      <c r="M4566" t="n">
        <v>4.63</v>
      </c>
      <c r="N4566" t="inlineStr">
        <is>
          <t>ALIMENTOS</t>
        </is>
      </c>
      <c r="O4566" t="inlineStr">
        <is>
          <t>01/2026</t>
        </is>
      </c>
    </row>
    <row r="4567">
      <c r="A4567" t="n">
        <v>203106</v>
      </c>
      <c r="B4567" t="n">
        <v>122</v>
      </c>
      <c r="C4567" t="inlineStr">
        <is>
          <t>Arcos</t>
        </is>
      </c>
      <c r="D4567" t="inlineStr">
        <is>
          <t xml:space="preserve">HORTIFRUTI DO CHEF LTDA </t>
        </is>
      </c>
      <c r="E4567" t="inlineStr">
        <is>
          <t>28764</t>
        </is>
      </c>
      <c r="F4567" s="550" t="n">
        <v>46051</v>
      </c>
      <c r="G4567" t="n">
        <v>19498</v>
      </c>
      <c r="H4567" t="inlineStr">
        <is>
          <t>ALFACE ROMANA KG</t>
        </is>
      </c>
      <c r="I4567" t="inlineStr">
        <is>
          <t>ALIMENTOS</t>
        </is>
      </c>
      <c r="J4567" t="n">
        <v>1</v>
      </c>
      <c r="K4567" t="inlineStr">
        <is>
          <t>KG</t>
        </is>
      </c>
      <c r="L4567" t="n">
        <v>12.5</v>
      </c>
      <c r="M4567" t="n">
        <v>12.5</v>
      </c>
      <c r="N4567" t="inlineStr">
        <is>
          <t>ALIMENTOS</t>
        </is>
      </c>
      <c r="O4567" t="inlineStr">
        <is>
          <t>01/2026</t>
        </is>
      </c>
    </row>
    <row r="4568">
      <c r="A4568" t="n">
        <v>203106</v>
      </c>
      <c r="B4568" t="n">
        <v>122</v>
      </c>
      <c r="C4568" t="inlineStr">
        <is>
          <t>Arcos</t>
        </is>
      </c>
      <c r="D4568" t="inlineStr">
        <is>
          <t xml:space="preserve">HORTIFRUTI DO CHEF LTDA </t>
        </is>
      </c>
      <c r="E4568" t="inlineStr">
        <is>
          <t>28764</t>
        </is>
      </c>
      <c r="F4568" s="550" t="n">
        <v>46051</v>
      </c>
      <c r="G4568" t="n">
        <v>19721</v>
      </c>
      <c r="H4568" t="inlineStr">
        <is>
          <t>ROMA KG</t>
        </is>
      </c>
      <c r="I4568" t="inlineStr">
        <is>
          <t>ALIMENTOS</t>
        </is>
      </c>
      <c r="J4568" t="n">
        <v>0.5</v>
      </c>
      <c r="K4568" t="inlineStr">
        <is>
          <t>KG</t>
        </is>
      </c>
      <c r="L4568" t="n">
        <v>15.63</v>
      </c>
      <c r="M4568" t="n">
        <v>31.26</v>
      </c>
      <c r="N4568" t="inlineStr">
        <is>
          <t>ALIMENTOS</t>
        </is>
      </c>
      <c r="O4568" t="inlineStr">
        <is>
          <t>01/2026</t>
        </is>
      </c>
    </row>
    <row r="4569">
      <c r="A4569" t="n">
        <v>203106</v>
      </c>
      <c r="B4569" t="n">
        <v>122</v>
      </c>
      <c r="C4569" t="inlineStr">
        <is>
          <t>Arcos</t>
        </is>
      </c>
      <c r="D4569" t="inlineStr">
        <is>
          <t xml:space="preserve">HORTIFRUTI DO CHEF LTDA </t>
        </is>
      </c>
      <c r="E4569" t="inlineStr">
        <is>
          <t>28764</t>
        </is>
      </c>
      <c r="F4569" s="550" t="n">
        <v>46051</v>
      </c>
      <c r="G4569" t="n">
        <v>19743</v>
      </c>
      <c r="H4569" t="inlineStr">
        <is>
          <t>MACA VERDE KG</t>
        </is>
      </c>
      <c r="I4569" t="inlineStr">
        <is>
          <t>ALIMENTOS</t>
        </is>
      </c>
      <c r="J4569" t="n">
        <v>2</v>
      </c>
      <c r="K4569" t="inlineStr">
        <is>
          <t>KG</t>
        </is>
      </c>
      <c r="L4569" t="n">
        <v>27.5</v>
      </c>
      <c r="M4569" t="n">
        <v>13.75</v>
      </c>
      <c r="N4569" t="inlineStr">
        <is>
          <t>ALIMENTOS</t>
        </is>
      </c>
      <c r="O4569" t="inlineStr">
        <is>
          <t>01/2026</t>
        </is>
      </c>
    </row>
    <row r="4570">
      <c r="A4570" t="n">
        <v>203106</v>
      </c>
      <c r="B4570" t="n">
        <v>122</v>
      </c>
      <c r="C4570" t="inlineStr">
        <is>
          <t>Arcos</t>
        </is>
      </c>
      <c r="D4570" t="inlineStr">
        <is>
          <t xml:space="preserve">HORTIFRUTI DO CHEF LTDA </t>
        </is>
      </c>
      <c r="E4570" t="inlineStr">
        <is>
          <t>28764</t>
        </is>
      </c>
      <c r="F4570" s="550" t="n">
        <v>46051</v>
      </c>
      <c r="G4570" t="n">
        <v>19759</v>
      </c>
      <c r="H4570" t="inlineStr">
        <is>
          <t>LARANJA BAHIA KG</t>
        </is>
      </c>
      <c r="I4570" t="inlineStr">
        <is>
          <t>ALIMENTOS</t>
        </is>
      </c>
      <c r="J4570" t="n">
        <v>5</v>
      </c>
      <c r="K4570" t="inlineStr">
        <is>
          <t>KG</t>
        </is>
      </c>
      <c r="L4570" t="n">
        <v>53.75</v>
      </c>
      <c r="M4570" t="n">
        <v>10.75</v>
      </c>
      <c r="N4570" t="inlineStr">
        <is>
          <t>ALIMENTOS</t>
        </is>
      </c>
      <c r="O4570" t="inlineStr">
        <is>
          <t>01/2026</t>
        </is>
      </c>
    </row>
    <row r="4571">
      <c r="A4571" t="n">
        <v>203106</v>
      </c>
      <c r="B4571" t="n">
        <v>122</v>
      </c>
      <c r="C4571" t="inlineStr">
        <is>
          <t>Arcos</t>
        </is>
      </c>
      <c r="D4571" t="inlineStr">
        <is>
          <t xml:space="preserve">HORTIFRUTI DO CHEF LTDA </t>
        </is>
      </c>
      <c r="E4571" t="inlineStr">
        <is>
          <t>28764</t>
        </is>
      </c>
      <c r="F4571" s="550" t="n">
        <v>46051</v>
      </c>
      <c r="G4571" t="n">
        <v>19617</v>
      </c>
      <c r="H4571" t="inlineStr">
        <is>
          <t>COENTRO KG</t>
        </is>
      </c>
      <c r="I4571" t="inlineStr">
        <is>
          <t>ALIMENTOS</t>
        </is>
      </c>
      <c r="J4571" t="n">
        <v>0.2</v>
      </c>
      <c r="K4571" t="inlineStr">
        <is>
          <t>KG</t>
        </is>
      </c>
      <c r="L4571" t="n">
        <v>6</v>
      </c>
      <c r="M4571" t="n">
        <v>30</v>
      </c>
      <c r="N4571" t="inlineStr">
        <is>
          <t>ALIMENTOS</t>
        </is>
      </c>
      <c r="O4571" t="inlineStr">
        <is>
          <t>01/2026</t>
        </is>
      </c>
    </row>
    <row r="4572">
      <c r="A4572" t="n">
        <v>203106</v>
      </c>
      <c r="B4572" t="n">
        <v>122</v>
      </c>
      <c r="C4572" t="inlineStr">
        <is>
          <t>Arcos</t>
        </is>
      </c>
      <c r="D4572" t="inlineStr">
        <is>
          <t xml:space="preserve">HORTIFRUTI DO CHEF LTDA </t>
        </is>
      </c>
      <c r="E4572" t="inlineStr">
        <is>
          <t>28764</t>
        </is>
      </c>
      <c r="F4572" s="550" t="n">
        <v>46051</v>
      </c>
      <c r="G4572" t="n">
        <v>23096</v>
      </c>
      <c r="H4572" t="inlineStr">
        <is>
          <t>OVO BRANCO UN</t>
        </is>
      </c>
      <c r="I4572" t="inlineStr">
        <is>
          <t>ALIMENTOS</t>
        </is>
      </c>
      <c r="J4572" t="n">
        <v>30</v>
      </c>
      <c r="K4572" t="inlineStr">
        <is>
          <t>UN</t>
        </is>
      </c>
      <c r="L4572" t="n">
        <v>16.8</v>
      </c>
      <c r="M4572" t="n">
        <v>0.5600000000000001</v>
      </c>
      <c r="N4572" t="inlineStr">
        <is>
          <t>ALIMENTOS</t>
        </is>
      </c>
      <c r="O4572" t="inlineStr">
        <is>
          <t>01/2026</t>
        </is>
      </c>
    </row>
    <row r="4573">
      <c r="A4573" t="n">
        <v>203106</v>
      </c>
      <c r="B4573" t="n">
        <v>122</v>
      </c>
      <c r="C4573" t="inlineStr">
        <is>
          <t>Arcos</t>
        </is>
      </c>
      <c r="D4573" t="inlineStr">
        <is>
          <t xml:space="preserve">HORTIFRUTI DO CHEF LTDA </t>
        </is>
      </c>
      <c r="E4573" t="inlineStr">
        <is>
          <t>28764</t>
        </is>
      </c>
      <c r="F4573" s="550" t="n">
        <v>46051</v>
      </c>
      <c r="G4573" t="n">
        <v>23186</v>
      </c>
      <c r="H4573" t="inlineStr">
        <is>
          <t>TOMATE CARMEM SALADA KG</t>
        </is>
      </c>
      <c r="I4573" t="inlineStr">
        <is>
          <t>ALIMENTOS</t>
        </is>
      </c>
      <c r="J4573" t="n">
        <v>15</v>
      </c>
      <c r="K4573" t="inlineStr">
        <is>
          <t>KG</t>
        </is>
      </c>
      <c r="L4573" t="n">
        <v>93.75</v>
      </c>
      <c r="M4573" t="n">
        <v>6.25</v>
      </c>
      <c r="N4573" t="inlineStr">
        <is>
          <t>ALIMENTOS</t>
        </is>
      </c>
      <c r="O4573" t="inlineStr">
        <is>
          <t>01/2026</t>
        </is>
      </c>
    </row>
    <row r="4574">
      <c r="A4574" t="n">
        <v>203106</v>
      </c>
      <c r="B4574" t="n">
        <v>122</v>
      </c>
      <c r="C4574" t="inlineStr">
        <is>
          <t>Arcos</t>
        </is>
      </c>
      <c r="D4574" t="inlineStr">
        <is>
          <t xml:space="preserve">HORTIFRUTI DO CHEF LTDA </t>
        </is>
      </c>
      <c r="E4574" t="inlineStr">
        <is>
          <t>28764</t>
        </is>
      </c>
      <c r="F4574" s="550" t="n">
        <v>46051</v>
      </c>
      <c r="G4574" t="n">
        <v>19846</v>
      </c>
      <c r="H4574" t="inlineStr">
        <is>
          <t>BROTO DE MOYASHI GRANEL KG</t>
        </is>
      </c>
      <c r="I4574" t="inlineStr">
        <is>
          <t>ALIMENTOS</t>
        </is>
      </c>
      <c r="J4574" t="n">
        <v>0.5</v>
      </c>
      <c r="K4574" t="inlineStr">
        <is>
          <t>KG</t>
        </is>
      </c>
      <c r="L4574" t="n">
        <v>9.380000000000001</v>
      </c>
      <c r="M4574" t="n">
        <v>18.76</v>
      </c>
      <c r="N4574" t="inlineStr">
        <is>
          <t>ALIMENTOS</t>
        </is>
      </c>
      <c r="O4574" t="inlineStr">
        <is>
          <t>01/2026</t>
        </is>
      </c>
    </row>
    <row r="4575">
      <c r="A4575" t="n">
        <v>203106</v>
      </c>
      <c r="B4575" t="n">
        <v>122</v>
      </c>
      <c r="C4575" t="inlineStr">
        <is>
          <t>Arcos</t>
        </is>
      </c>
      <c r="D4575" t="inlineStr">
        <is>
          <t xml:space="preserve">HORTIFRUTI DO CHEF LTDA </t>
        </is>
      </c>
      <c r="E4575" t="inlineStr">
        <is>
          <t>28764</t>
        </is>
      </c>
      <c r="F4575" s="550" t="n">
        <v>46051</v>
      </c>
      <c r="G4575" t="n">
        <v>23389</v>
      </c>
      <c r="H4575" t="inlineStr">
        <is>
          <t>BANANA NANICA KG</t>
        </is>
      </c>
      <c r="I4575" t="inlineStr">
        <is>
          <t>ALIMENTOS</t>
        </is>
      </c>
      <c r="J4575" t="n">
        <v>3</v>
      </c>
      <c r="K4575" t="inlineStr">
        <is>
          <t>KG</t>
        </is>
      </c>
      <c r="L4575" t="n">
        <v>14.28</v>
      </c>
      <c r="M4575" t="n">
        <v>4.76</v>
      </c>
      <c r="N4575" t="inlineStr">
        <is>
          <t>ALIMENTOS</t>
        </is>
      </c>
      <c r="O4575" t="inlineStr">
        <is>
          <t>01/2026</t>
        </is>
      </c>
    </row>
    <row r="4576">
      <c r="A4576" t="n">
        <v>203102</v>
      </c>
      <c r="B4576" t="n">
        <v>122</v>
      </c>
      <c r="C4576" t="inlineStr">
        <is>
          <t>Arcos</t>
        </is>
      </c>
      <c r="D4576" t="inlineStr">
        <is>
          <t>MARIO PEDRO FELICIANO - HORTIFRUTI</t>
        </is>
      </c>
      <c r="E4576" t="inlineStr">
        <is>
          <t>466210</t>
        </is>
      </c>
      <c r="F4576" s="550" t="n">
        <v>46052</v>
      </c>
      <c r="G4576" t="n">
        <v>24044</v>
      </c>
      <c r="H4576" t="inlineStr">
        <is>
          <t>AMORA CONGELADA KG</t>
        </is>
      </c>
      <c r="I4576" t="inlineStr">
        <is>
          <t>ALIMENTOS</t>
        </is>
      </c>
      <c r="J4576" t="n">
        <v>1</v>
      </c>
      <c r="K4576" t="inlineStr">
        <is>
          <t>Kg</t>
        </is>
      </c>
      <c r="L4576" t="n">
        <v>18.13</v>
      </c>
      <c r="M4576" t="n">
        <v>18.13</v>
      </c>
      <c r="N4576" t="inlineStr">
        <is>
          <t>ALIMENTOS</t>
        </is>
      </c>
      <c r="O4576" t="inlineStr">
        <is>
          <t>01/2026</t>
        </is>
      </c>
    </row>
    <row r="4577">
      <c r="A4577" t="n">
        <v>203102</v>
      </c>
      <c r="B4577" t="n">
        <v>122</v>
      </c>
      <c r="C4577" t="inlineStr">
        <is>
          <t>Arcos</t>
        </is>
      </c>
      <c r="D4577" t="inlineStr">
        <is>
          <t>MARIO PEDRO FELICIANO - HORTIFRUTI</t>
        </is>
      </c>
      <c r="E4577" t="inlineStr">
        <is>
          <t>466210</t>
        </is>
      </c>
      <c r="F4577" s="550" t="n">
        <v>46052</v>
      </c>
      <c r="G4577" t="n">
        <v>19502</v>
      </c>
      <c r="H4577" t="inlineStr">
        <is>
          <t>ALFACE CRESPA ROXA KG</t>
        </is>
      </c>
      <c r="I4577" t="inlineStr">
        <is>
          <t>ALIMENTOS</t>
        </is>
      </c>
      <c r="J4577" t="n">
        <v>1</v>
      </c>
      <c r="K4577" t="inlineStr">
        <is>
          <t>KG</t>
        </is>
      </c>
      <c r="L4577" t="n">
        <v>18.13</v>
      </c>
      <c r="M4577" t="n">
        <v>18.13</v>
      </c>
      <c r="N4577" t="inlineStr">
        <is>
          <t>ALIMENTOS</t>
        </is>
      </c>
      <c r="O4577" t="inlineStr">
        <is>
          <t>01/2026</t>
        </is>
      </c>
    </row>
    <row r="4578">
      <c r="A4578" t="n">
        <v>203102</v>
      </c>
      <c r="B4578" t="n">
        <v>122</v>
      </c>
      <c r="C4578" t="inlineStr">
        <is>
          <t>Arcos</t>
        </is>
      </c>
      <c r="D4578" t="inlineStr">
        <is>
          <t>MARIO PEDRO FELICIANO - HORTIFRUTI</t>
        </is>
      </c>
      <c r="E4578" t="inlineStr">
        <is>
          <t>466210</t>
        </is>
      </c>
      <c r="F4578" s="550" t="n">
        <v>46052</v>
      </c>
      <c r="G4578" t="n">
        <v>19751</v>
      </c>
      <c r="H4578" t="inlineStr">
        <is>
          <t>LIMAO SICILIANO KG</t>
        </is>
      </c>
      <c r="I4578" t="inlineStr">
        <is>
          <t>ALIMENTOS</t>
        </is>
      </c>
      <c r="J4578" t="n">
        <v>7</v>
      </c>
      <c r="K4578" t="inlineStr">
        <is>
          <t>KG</t>
        </is>
      </c>
      <c r="L4578" t="n">
        <v>90.86</v>
      </c>
      <c r="M4578" t="n">
        <v>12.98</v>
      </c>
      <c r="N4578" t="inlineStr">
        <is>
          <t>ALIMENTOS</t>
        </is>
      </c>
      <c r="O4578" t="inlineStr">
        <is>
          <t>01/2026</t>
        </is>
      </c>
    </row>
    <row r="4579">
      <c r="A4579" t="n">
        <v>203102</v>
      </c>
      <c r="B4579" t="n">
        <v>122</v>
      </c>
      <c r="C4579" t="inlineStr">
        <is>
          <t>Arcos</t>
        </is>
      </c>
      <c r="D4579" t="inlineStr">
        <is>
          <t>MARIO PEDRO FELICIANO - HORTIFRUTI</t>
        </is>
      </c>
      <c r="E4579" t="inlineStr">
        <is>
          <t>466210</t>
        </is>
      </c>
      <c r="F4579" s="550" t="n">
        <v>46052</v>
      </c>
      <c r="G4579" t="n">
        <v>19738</v>
      </c>
      <c r="H4579" t="inlineStr">
        <is>
          <t>MELANCIA KG</t>
        </is>
      </c>
      <c r="I4579" t="inlineStr">
        <is>
          <t>ALIMENTOS</t>
        </is>
      </c>
      <c r="J4579" t="n">
        <v>18</v>
      </c>
      <c r="K4579" t="inlineStr">
        <is>
          <t>KG</t>
        </is>
      </c>
      <c r="L4579" t="n">
        <v>53.46</v>
      </c>
      <c r="M4579" t="n">
        <v>2.97</v>
      </c>
      <c r="N4579" t="inlineStr">
        <is>
          <t>ALIMENTOS</t>
        </is>
      </c>
      <c r="O4579" t="inlineStr">
        <is>
          <t>01/2026</t>
        </is>
      </c>
    </row>
    <row r="4580">
      <c r="A4580" t="n">
        <v>203102</v>
      </c>
      <c r="B4580" t="n">
        <v>122</v>
      </c>
      <c r="C4580" t="inlineStr">
        <is>
          <t>Arcos</t>
        </is>
      </c>
      <c r="D4580" t="inlineStr">
        <is>
          <t>MARIO PEDRO FELICIANO - HORTIFRUTI</t>
        </is>
      </c>
      <c r="E4580" t="inlineStr">
        <is>
          <t>466210</t>
        </is>
      </c>
      <c r="F4580" s="550" t="n">
        <v>46052</v>
      </c>
      <c r="G4580" t="n">
        <v>25647</v>
      </c>
      <c r="H4580" t="inlineStr">
        <is>
          <t>ACELGA BOK CHOY KG</t>
        </is>
      </c>
      <c r="I4580" t="inlineStr">
        <is>
          <t>ALIMENTOS</t>
        </is>
      </c>
      <c r="J4580" t="n">
        <v>0.8</v>
      </c>
      <c r="K4580" t="inlineStr">
        <is>
          <t>KG</t>
        </is>
      </c>
      <c r="L4580" t="n">
        <v>17.4</v>
      </c>
      <c r="M4580" t="n">
        <v>21.75</v>
      </c>
      <c r="N4580" t="inlineStr">
        <is>
          <t>ALIMENTOS</t>
        </is>
      </c>
      <c r="O4580" t="inlineStr">
        <is>
          <t>01/2026</t>
        </is>
      </c>
    </row>
    <row r="4581">
      <c r="A4581" t="n">
        <v>203100</v>
      </c>
      <c r="B4581" t="n">
        <v>122</v>
      </c>
      <c r="C4581" t="inlineStr">
        <is>
          <t>Arcos</t>
        </is>
      </c>
      <c r="D4581" t="inlineStr">
        <is>
          <t>CECILIA TSUYACO ARAKI SILVA LTDA</t>
        </is>
      </c>
      <c r="E4581" t="inlineStr">
        <is>
          <t>385955</t>
        </is>
      </c>
      <c r="F4581" s="550" t="n">
        <v>46051</v>
      </c>
      <c r="G4581" t="n">
        <v>19621</v>
      </c>
      <c r="H4581" t="inlineStr">
        <is>
          <t>CENOURA KG</t>
        </is>
      </c>
      <c r="I4581" t="inlineStr">
        <is>
          <t>ALIMENTOS</t>
        </is>
      </c>
      <c r="J4581" t="n">
        <v>5</v>
      </c>
      <c r="K4581" t="inlineStr">
        <is>
          <t>KG</t>
        </is>
      </c>
      <c r="L4581" t="n">
        <v>12.5</v>
      </c>
      <c r="M4581" t="n">
        <v>2.5</v>
      </c>
      <c r="N4581" t="inlineStr">
        <is>
          <t>ALIMENTOS</t>
        </is>
      </c>
      <c r="O4581" t="inlineStr">
        <is>
          <t>01/2026</t>
        </is>
      </c>
    </row>
    <row r="4582">
      <c r="A4582" t="n">
        <v>203100</v>
      </c>
      <c r="B4582" t="n">
        <v>122</v>
      </c>
      <c r="C4582" t="inlineStr">
        <is>
          <t>Arcos</t>
        </is>
      </c>
      <c r="D4582" t="inlineStr">
        <is>
          <t>CECILIA TSUYACO ARAKI SILVA LTDA</t>
        </is>
      </c>
      <c r="E4582" t="inlineStr">
        <is>
          <t>385955</t>
        </is>
      </c>
      <c r="F4582" s="550" t="n">
        <v>46051</v>
      </c>
      <c r="G4582" t="n">
        <v>19505</v>
      </c>
      <c r="H4582" t="inlineStr">
        <is>
          <t>ALFACE AMERICANA KG</t>
        </is>
      </c>
      <c r="I4582" t="inlineStr">
        <is>
          <t>ALIMENTOS</t>
        </is>
      </c>
      <c r="J4582" t="n">
        <v>1.5</v>
      </c>
      <c r="K4582" t="inlineStr">
        <is>
          <t>KG</t>
        </is>
      </c>
      <c r="L4582" t="n">
        <v>18.75</v>
      </c>
      <c r="M4582" t="n">
        <v>12.5</v>
      </c>
      <c r="N4582" t="inlineStr">
        <is>
          <t>ALIMENTOS</t>
        </is>
      </c>
      <c r="O4582" t="inlineStr">
        <is>
          <t>01/2026</t>
        </is>
      </c>
    </row>
    <row r="4583">
      <c r="A4583" t="n">
        <v>203100</v>
      </c>
      <c r="B4583" t="n">
        <v>122</v>
      </c>
      <c r="C4583" t="inlineStr">
        <is>
          <t>Arcos</t>
        </is>
      </c>
      <c r="D4583" t="inlineStr">
        <is>
          <t>CECILIA TSUYACO ARAKI SILVA LTDA</t>
        </is>
      </c>
      <c r="E4583" t="inlineStr">
        <is>
          <t>385955</t>
        </is>
      </c>
      <c r="F4583" s="550" t="n">
        <v>46051</v>
      </c>
      <c r="G4583" t="n">
        <v>19589</v>
      </c>
      <c r="H4583" t="inlineStr">
        <is>
          <t>PEPINO JAPONES KG</t>
        </is>
      </c>
      <c r="I4583" t="inlineStr">
        <is>
          <t>ALIMENTOS</t>
        </is>
      </c>
      <c r="J4583" t="n">
        <v>1</v>
      </c>
      <c r="K4583" t="inlineStr">
        <is>
          <t>KG</t>
        </is>
      </c>
      <c r="L4583" t="n">
        <v>6</v>
      </c>
      <c r="M4583" t="n">
        <v>6</v>
      </c>
      <c r="N4583" t="inlineStr">
        <is>
          <t>ALIMENTOS</t>
        </is>
      </c>
      <c r="O4583" t="inlineStr">
        <is>
          <t>01/2026</t>
        </is>
      </c>
    </row>
    <row r="4584">
      <c r="A4584" t="n">
        <v>203100</v>
      </c>
      <c r="B4584" t="n">
        <v>122</v>
      </c>
      <c r="C4584" t="inlineStr">
        <is>
          <t>Arcos</t>
        </is>
      </c>
      <c r="D4584" t="inlineStr">
        <is>
          <t>CECILIA TSUYACO ARAKI SILVA LTDA</t>
        </is>
      </c>
      <c r="E4584" t="inlineStr">
        <is>
          <t>385955</t>
        </is>
      </c>
      <c r="F4584" s="550" t="n">
        <v>46051</v>
      </c>
      <c r="G4584" t="n">
        <v>19575</v>
      </c>
      <c r="H4584" t="inlineStr">
        <is>
          <t>PIMENTA DE CHEIRO VERDE KG</t>
        </is>
      </c>
      <c r="I4584" t="inlineStr">
        <is>
          <t>ALIMENTOS</t>
        </is>
      </c>
      <c r="J4584" t="n">
        <v>0.6</v>
      </c>
      <c r="K4584" t="inlineStr">
        <is>
          <t>KG</t>
        </is>
      </c>
      <c r="L4584" t="n">
        <v>13.8</v>
      </c>
      <c r="M4584" t="n">
        <v>23</v>
      </c>
      <c r="N4584" t="inlineStr">
        <is>
          <t>ALIMENTOS</t>
        </is>
      </c>
      <c r="O4584" t="inlineStr">
        <is>
          <t>01/2026</t>
        </is>
      </c>
    </row>
    <row r="4585">
      <c r="A4585" t="n">
        <v>203100</v>
      </c>
      <c r="B4585" t="n">
        <v>122</v>
      </c>
      <c r="C4585" t="inlineStr">
        <is>
          <t>Arcos</t>
        </is>
      </c>
      <c r="D4585" t="inlineStr">
        <is>
          <t>CECILIA TSUYACO ARAKI SILVA LTDA</t>
        </is>
      </c>
      <c r="E4585" t="inlineStr">
        <is>
          <t>385955</t>
        </is>
      </c>
      <c r="F4585" s="550" t="n">
        <v>46051</v>
      </c>
      <c r="G4585" t="n">
        <v>24509</v>
      </c>
      <c r="H4585" t="inlineStr">
        <is>
          <t>CEBOLA BRANCA KG</t>
        </is>
      </c>
      <c r="I4585" t="inlineStr">
        <is>
          <t>ALIMENTOS</t>
        </is>
      </c>
      <c r="J4585" t="n">
        <v>12</v>
      </c>
      <c r="K4585" t="inlineStr">
        <is>
          <t>KG</t>
        </is>
      </c>
      <c r="L4585" t="n">
        <v>21.6</v>
      </c>
      <c r="M4585" t="n">
        <v>1.8</v>
      </c>
      <c r="N4585" t="inlineStr">
        <is>
          <t>ALIMENTOS</t>
        </is>
      </c>
      <c r="O4585" t="inlineStr">
        <is>
          <t>01/2026</t>
        </is>
      </c>
    </row>
    <row r="4586">
      <c r="A4586" t="n">
        <v>203100</v>
      </c>
      <c r="B4586" t="n">
        <v>122</v>
      </c>
      <c r="C4586" t="inlineStr">
        <is>
          <t>Arcos</t>
        </is>
      </c>
      <c r="D4586" t="inlineStr">
        <is>
          <t>CECILIA TSUYACO ARAKI SILVA LTDA</t>
        </is>
      </c>
      <c r="E4586" t="inlineStr">
        <is>
          <t>385955</t>
        </is>
      </c>
      <c r="F4586" s="550" t="n">
        <v>46051</v>
      </c>
      <c r="G4586" t="n">
        <v>19658</v>
      </c>
      <c r="H4586" t="inlineStr">
        <is>
          <t>ABOBORA JAPONESA / CABOTIAN KG</t>
        </is>
      </c>
      <c r="I4586" t="inlineStr">
        <is>
          <t>ALIMENTOS</t>
        </is>
      </c>
      <c r="J4586" t="n">
        <v>12</v>
      </c>
      <c r="K4586" t="inlineStr">
        <is>
          <t>KG</t>
        </is>
      </c>
      <c r="L4586" t="n">
        <v>33.6</v>
      </c>
      <c r="M4586" t="n">
        <v>2.8</v>
      </c>
      <c r="N4586" t="inlineStr">
        <is>
          <t>ALIMENTOS</t>
        </is>
      </c>
      <c r="O4586" t="inlineStr">
        <is>
          <t>01/2026</t>
        </is>
      </c>
    </row>
    <row r="4587">
      <c r="A4587" t="n">
        <v>203100</v>
      </c>
      <c r="B4587" t="n">
        <v>122</v>
      </c>
      <c r="C4587" t="inlineStr">
        <is>
          <t>Arcos</t>
        </is>
      </c>
      <c r="D4587" t="inlineStr">
        <is>
          <t>CECILIA TSUYACO ARAKI SILVA LTDA</t>
        </is>
      </c>
      <c r="E4587" t="inlineStr">
        <is>
          <t>385955</t>
        </is>
      </c>
      <c r="F4587" s="550" t="n">
        <v>46051</v>
      </c>
      <c r="G4587" t="n">
        <v>19476</v>
      </c>
      <c r="H4587" t="inlineStr">
        <is>
          <t>MANJERICAO KG</t>
        </is>
      </c>
      <c r="I4587" t="inlineStr">
        <is>
          <t>ALIMENTOS</t>
        </is>
      </c>
      <c r="J4587" t="n">
        <v>0.3</v>
      </c>
      <c r="K4587" t="inlineStr">
        <is>
          <t>KG</t>
        </is>
      </c>
      <c r="L4587" t="n">
        <v>18.9</v>
      </c>
      <c r="M4587" t="n">
        <v>63</v>
      </c>
      <c r="N4587" t="inlineStr">
        <is>
          <t>ALIMENTOS</t>
        </is>
      </c>
      <c r="O4587" t="inlineStr">
        <is>
          <t>01/2026</t>
        </is>
      </c>
    </row>
    <row r="4588">
      <c r="A4588" t="n">
        <v>203100</v>
      </c>
      <c r="B4588" t="n">
        <v>122</v>
      </c>
      <c r="C4588" t="inlineStr">
        <is>
          <t>Arcos</t>
        </is>
      </c>
      <c r="D4588" t="inlineStr">
        <is>
          <t>CECILIA TSUYACO ARAKI SILVA LTDA</t>
        </is>
      </c>
      <c r="E4588" t="inlineStr">
        <is>
          <t>385955</t>
        </is>
      </c>
      <c r="F4588" s="550" t="n">
        <v>46051</v>
      </c>
      <c r="G4588" t="n">
        <v>19480</v>
      </c>
      <c r="H4588" t="inlineStr">
        <is>
          <t>HORTELA HIDROPONICA KG</t>
        </is>
      </c>
      <c r="I4588" t="inlineStr">
        <is>
          <t>ALIMENTOS</t>
        </is>
      </c>
      <c r="J4588" t="n">
        <v>0.3</v>
      </c>
      <c r="K4588" t="inlineStr">
        <is>
          <t>KG</t>
        </is>
      </c>
      <c r="L4588" t="n">
        <v>4.2</v>
      </c>
      <c r="M4588" t="n">
        <v>14</v>
      </c>
      <c r="N4588" t="inlineStr">
        <is>
          <t>ALIMENTOS</t>
        </is>
      </c>
      <c r="O4588" t="inlineStr">
        <is>
          <t>01/2026</t>
        </is>
      </c>
    </row>
    <row r="4589">
      <c r="A4589" t="n">
        <v>203100</v>
      </c>
      <c r="B4589" t="n">
        <v>122</v>
      </c>
      <c r="C4589" t="inlineStr">
        <is>
          <t>Arcos</t>
        </is>
      </c>
      <c r="D4589" t="inlineStr">
        <is>
          <t>CECILIA TSUYACO ARAKI SILVA LTDA</t>
        </is>
      </c>
      <c r="E4589" t="inlineStr">
        <is>
          <t>385955</t>
        </is>
      </c>
      <c r="F4589" s="550" t="n">
        <v>46051</v>
      </c>
      <c r="G4589" t="n">
        <v>19488</v>
      </c>
      <c r="H4589" t="inlineStr">
        <is>
          <t>CEBOLINHA KG</t>
        </is>
      </c>
      <c r="I4589" t="inlineStr">
        <is>
          <t>ALIMENTOS</t>
        </is>
      </c>
      <c r="J4589" t="n">
        <v>0.6</v>
      </c>
      <c r="K4589" t="inlineStr">
        <is>
          <t>KG</t>
        </is>
      </c>
      <c r="L4589" t="n">
        <v>7.2</v>
      </c>
      <c r="M4589" t="n">
        <v>12</v>
      </c>
      <c r="N4589" t="inlineStr">
        <is>
          <t>ALIMENTOS</t>
        </is>
      </c>
      <c r="O4589" t="inlineStr">
        <is>
          <t>01/2026</t>
        </is>
      </c>
    </row>
    <row r="4590">
      <c r="A4590" t="n">
        <v>203100</v>
      </c>
      <c r="B4590" t="n">
        <v>122</v>
      </c>
      <c r="C4590" t="inlineStr">
        <is>
          <t>Arcos</t>
        </is>
      </c>
      <c r="D4590" t="inlineStr">
        <is>
          <t>CECILIA TSUYACO ARAKI SILVA LTDA</t>
        </is>
      </c>
      <c r="E4590" t="inlineStr">
        <is>
          <t>385955</t>
        </is>
      </c>
      <c r="F4590" s="550" t="n">
        <v>46051</v>
      </c>
      <c r="G4590" t="n">
        <v>19465</v>
      </c>
      <c r="H4590" t="inlineStr">
        <is>
          <t>SALSAO KG</t>
        </is>
      </c>
      <c r="I4590" t="inlineStr">
        <is>
          <t>ALIMENTOS</t>
        </is>
      </c>
      <c r="J4590" t="n">
        <v>1</v>
      </c>
      <c r="K4590" t="inlineStr">
        <is>
          <t>KG</t>
        </is>
      </c>
      <c r="L4590" t="n">
        <v>5</v>
      </c>
      <c r="M4590" t="n">
        <v>5</v>
      </c>
      <c r="N4590" t="inlineStr">
        <is>
          <t>ALIMENTOS</t>
        </is>
      </c>
      <c r="O4590" t="inlineStr">
        <is>
          <t>01/2026</t>
        </is>
      </c>
    </row>
    <row r="4591">
      <c r="A4591" t="n">
        <v>203100</v>
      </c>
      <c r="B4591" t="n">
        <v>122</v>
      </c>
      <c r="C4591" t="inlineStr">
        <is>
          <t>Arcos</t>
        </is>
      </c>
      <c r="D4591" t="inlineStr">
        <is>
          <t>CECILIA TSUYACO ARAKI SILVA LTDA</t>
        </is>
      </c>
      <c r="E4591" t="inlineStr">
        <is>
          <t>385955</t>
        </is>
      </c>
      <c r="F4591" s="550" t="n">
        <v>46051</v>
      </c>
      <c r="G4591" t="n">
        <v>19503</v>
      </c>
      <c r="H4591" t="inlineStr">
        <is>
          <t>ALFACE CRESPA KG</t>
        </is>
      </c>
      <c r="I4591" t="inlineStr">
        <is>
          <t>ALIMENTOS</t>
        </is>
      </c>
      <c r="J4591" t="n">
        <v>0.8</v>
      </c>
      <c r="K4591" t="inlineStr">
        <is>
          <t>KG</t>
        </is>
      </c>
      <c r="L4591" t="n">
        <v>7.2</v>
      </c>
      <c r="M4591" t="n">
        <v>9</v>
      </c>
      <c r="N4591" t="inlineStr">
        <is>
          <t>ALIMENTOS</t>
        </is>
      </c>
      <c r="O4591" t="inlineStr">
        <is>
          <t>01/2026</t>
        </is>
      </c>
    </row>
    <row r="4592">
      <c r="A4592" t="n">
        <v>203100</v>
      </c>
      <c r="B4592" t="n">
        <v>122</v>
      </c>
      <c r="C4592" t="inlineStr">
        <is>
          <t>Arcos</t>
        </is>
      </c>
      <c r="D4592" t="inlineStr">
        <is>
          <t>CECILIA TSUYACO ARAKI SILVA LTDA</t>
        </is>
      </c>
      <c r="E4592" t="inlineStr">
        <is>
          <t>385955</t>
        </is>
      </c>
      <c r="F4592" s="550" t="n">
        <v>46051</v>
      </c>
      <c r="G4592" t="n">
        <v>19647</v>
      </c>
      <c r="H4592" t="inlineStr">
        <is>
          <t>ALHO PORO KG</t>
        </is>
      </c>
      <c r="I4592" t="inlineStr">
        <is>
          <t>ALIMENTOS</t>
        </is>
      </c>
      <c r="J4592" t="n">
        <v>1</v>
      </c>
      <c r="K4592" t="inlineStr">
        <is>
          <t>KG</t>
        </is>
      </c>
      <c r="L4592" t="n">
        <v>9.9</v>
      </c>
      <c r="M4592" t="n">
        <v>9.9</v>
      </c>
      <c r="N4592" t="inlineStr">
        <is>
          <t>ALIMENTOS</t>
        </is>
      </c>
      <c r="O4592" t="inlineStr">
        <is>
          <t>01/2026</t>
        </is>
      </c>
    </row>
    <row r="4593">
      <c r="A4593" t="n">
        <v>203100</v>
      </c>
      <c r="B4593" t="n">
        <v>122</v>
      </c>
      <c r="C4593" t="inlineStr">
        <is>
          <t>Arcos</t>
        </is>
      </c>
      <c r="D4593" t="inlineStr">
        <is>
          <t>CECILIA TSUYACO ARAKI SILVA LTDA</t>
        </is>
      </c>
      <c r="E4593" t="inlineStr">
        <is>
          <t>385955</t>
        </is>
      </c>
      <c r="F4593" s="550" t="n">
        <v>46051</v>
      </c>
      <c r="G4593" t="n">
        <v>19499</v>
      </c>
      <c r="H4593" t="inlineStr">
        <is>
          <t>ALFACE MIMOSA KG</t>
        </is>
      </c>
      <c r="I4593" t="inlineStr">
        <is>
          <t>ALIMENTOS</t>
        </is>
      </c>
      <c r="J4593" t="n">
        <v>0.8</v>
      </c>
      <c r="K4593" t="inlineStr">
        <is>
          <t>KG</t>
        </is>
      </c>
      <c r="L4593" t="n">
        <v>10.24</v>
      </c>
      <c r="M4593" t="n">
        <v>12.8</v>
      </c>
      <c r="N4593" t="inlineStr">
        <is>
          <t>ALIMENTOS</t>
        </is>
      </c>
      <c r="O4593" t="inlineStr">
        <is>
          <t>01/2026</t>
        </is>
      </c>
    </row>
    <row r="4594">
      <c r="A4594" t="n">
        <v>203100</v>
      </c>
      <c r="B4594" t="n">
        <v>122</v>
      </c>
      <c r="C4594" t="inlineStr">
        <is>
          <t>Arcos</t>
        </is>
      </c>
      <c r="D4594" t="inlineStr">
        <is>
          <t>CECILIA TSUYACO ARAKI SILVA LTDA</t>
        </is>
      </c>
      <c r="E4594" t="inlineStr">
        <is>
          <t>385955</t>
        </is>
      </c>
      <c r="F4594" s="550" t="n">
        <v>46051</v>
      </c>
      <c r="G4594" t="n">
        <v>19626</v>
      </c>
      <c r="H4594" t="inlineStr">
        <is>
          <t>CEBOLA ECHALOTAS KG</t>
        </is>
      </c>
      <c r="I4594" t="inlineStr">
        <is>
          <t>ALIMENTOS</t>
        </is>
      </c>
      <c r="J4594" t="n">
        <v>3</v>
      </c>
      <c r="K4594" t="inlineStr">
        <is>
          <t>KG</t>
        </is>
      </c>
      <c r="L4594" t="n">
        <v>9</v>
      </c>
      <c r="M4594" t="n">
        <v>3</v>
      </c>
      <c r="N4594" t="inlineStr">
        <is>
          <t>ALIMENTOS</t>
        </is>
      </c>
      <c r="O4594" t="inlineStr">
        <is>
          <t>01/2026</t>
        </is>
      </c>
    </row>
    <row r="4595">
      <c r="A4595" t="n">
        <v>203100</v>
      </c>
      <c r="B4595" t="n">
        <v>122</v>
      </c>
      <c r="C4595" t="inlineStr">
        <is>
          <t>Arcos</t>
        </is>
      </c>
      <c r="D4595" t="inlineStr">
        <is>
          <t>CECILIA TSUYACO ARAKI SILVA LTDA</t>
        </is>
      </c>
      <c r="E4595" t="inlineStr">
        <is>
          <t>385955</t>
        </is>
      </c>
      <c r="F4595" s="550" t="n">
        <v>46051</v>
      </c>
      <c r="G4595" t="n">
        <v>23113</v>
      </c>
      <c r="H4595" t="inlineStr">
        <is>
          <t>SALSA KG</t>
        </is>
      </c>
      <c r="I4595" t="inlineStr">
        <is>
          <t>ALIMENTOS</t>
        </is>
      </c>
      <c r="J4595" t="n">
        <v>0.8</v>
      </c>
      <c r="K4595" t="inlineStr">
        <is>
          <t>KG</t>
        </is>
      </c>
      <c r="L4595" t="n">
        <v>6.8</v>
      </c>
      <c r="M4595" t="n">
        <v>8.5</v>
      </c>
      <c r="N4595" t="inlineStr">
        <is>
          <t>ALIMENTOS</t>
        </is>
      </c>
      <c r="O4595" t="inlineStr">
        <is>
          <t>01/2026</t>
        </is>
      </c>
    </row>
    <row r="4596">
      <c r="A4596" t="n">
        <v>203100</v>
      </c>
      <c r="B4596" t="n">
        <v>122</v>
      </c>
      <c r="C4596" t="inlineStr">
        <is>
          <t>Arcos</t>
        </is>
      </c>
      <c r="D4596" t="inlineStr">
        <is>
          <t>CECILIA TSUYACO ARAKI SILVA LTDA</t>
        </is>
      </c>
      <c r="E4596" t="inlineStr">
        <is>
          <t>385955</t>
        </is>
      </c>
      <c r="F4596" s="550" t="n">
        <v>46051</v>
      </c>
      <c r="G4596" t="n">
        <v>23241</v>
      </c>
      <c r="H4596" t="inlineStr">
        <is>
          <t>CHUCHU KG</t>
        </is>
      </c>
      <c r="I4596" t="inlineStr">
        <is>
          <t>ALIMENTOS</t>
        </is>
      </c>
      <c r="J4596" t="n">
        <v>2</v>
      </c>
      <c r="K4596" t="inlineStr">
        <is>
          <t>KG</t>
        </is>
      </c>
      <c r="L4596" t="n">
        <v>19</v>
      </c>
      <c r="M4596" t="n">
        <v>9.5</v>
      </c>
      <c r="N4596" t="inlineStr">
        <is>
          <t>ALIMENTOS</t>
        </is>
      </c>
      <c r="O4596" t="inlineStr">
        <is>
          <t>01/2026</t>
        </is>
      </c>
    </row>
    <row r="4597">
      <c r="A4597" t="n">
        <v>203100</v>
      </c>
      <c r="B4597" t="n">
        <v>122</v>
      </c>
      <c r="C4597" t="inlineStr">
        <is>
          <t>Arcos</t>
        </is>
      </c>
      <c r="D4597" t="inlineStr">
        <is>
          <t>CECILIA TSUYACO ARAKI SILVA LTDA</t>
        </is>
      </c>
      <c r="E4597" t="inlineStr">
        <is>
          <t>385955</t>
        </is>
      </c>
      <c r="F4597" s="550" t="n">
        <v>46051</v>
      </c>
      <c r="G4597" t="n">
        <v>23236</v>
      </c>
      <c r="H4597" t="inlineStr">
        <is>
          <t>COUVE MANTEIGA KG</t>
        </is>
      </c>
      <c r="I4597" t="inlineStr">
        <is>
          <t>ALIMENTOS</t>
        </is>
      </c>
      <c r="J4597" t="n">
        <v>1</v>
      </c>
      <c r="K4597" t="inlineStr">
        <is>
          <t>KG</t>
        </is>
      </c>
      <c r="L4597" t="n">
        <v>5</v>
      </c>
      <c r="M4597" t="n">
        <v>5</v>
      </c>
      <c r="N4597" t="inlineStr">
        <is>
          <t>ALIMENTOS</t>
        </is>
      </c>
      <c r="O4597" t="inlineStr">
        <is>
          <t>01/2026</t>
        </is>
      </c>
    </row>
    <row r="4598">
      <c r="A4598" t="n">
        <v>203100</v>
      </c>
      <c r="B4598" t="n">
        <v>122</v>
      </c>
      <c r="C4598" t="inlineStr">
        <is>
          <t>Arcos</t>
        </is>
      </c>
      <c r="D4598" t="inlineStr">
        <is>
          <t>CECILIA TSUYACO ARAKI SILVA LTDA</t>
        </is>
      </c>
      <c r="E4598" t="inlineStr">
        <is>
          <t>385955</t>
        </is>
      </c>
      <c r="F4598" s="550" t="n">
        <v>46051</v>
      </c>
      <c r="G4598" t="n">
        <v>23198</v>
      </c>
      <c r="H4598" t="inlineStr">
        <is>
          <t>PIMENTAO VERMELHO KG</t>
        </is>
      </c>
      <c r="I4598" t="inlineStr">
        <is>
          <t>ALIMENTOS</t>
        </is>
      </c>
      <c r="J4598" t="n">
        <v>0.5</v>
      </c>
      <c r="K4598" t="inlineStr">
        <is>
          <t>KG</t>
        </is>
      </c>
      <c r="L4598" t="n">
        <v>4.25</v>
      </c>
      <c r="M4598" t="n">
        <v>8.5</v>
      </c>
      <c r="N4598" t="inlineStr">
        <is>
          <t>ALIMENTOS</t>
        </is>
      </c>
      <c r="O4598" t="inlineStr">
        <is>
          <t>01/2026</t>
        </is>
      </c>
    </row>
    <row r="4599">
      <c r="A4599" t="n">
        <v>203100</v>
      </c>
      <c r="B4599" t="n">
        <v>122</v>
      </c>
      <c r="C4599" t="inlineStr">
        <is>
          <t>Arcos</t>
        </is>
      </c>
      <c r="D4599" t="inlineStr">
        <is>
          <t>CECILIA TSUYACO ARAKI SILVA LTDA</t>
        </is>
      </c>
      <c r="E4599" t="inlineStr">
        <is>
          <t>385955</t>
        </is>
      </c>
      <c r="F4599" s="550" t="n">
        <v>46051</v>
      </c>
      <c r="G4599" t="n">
        <v>23359</v>
      </c>
      <c r="H4599" t="inlineStr">
        <is>
          <t>LIMAO TAHITI KG</t>
        </is>
      </c>
      <c r="I4599" t="inlineStr">
        <is>
          <t>ALIMENTOS</t>
        </is>
      </c>
      <c r="J4599" t="n">
        <v>20</v>
      </c>
      <c r="K4599" t="inlineStr">
        <is>
          <t>KG</t>
        </is>
      </c>
      <c r="L4599" t="n">
        <v>50</v>
      </c>
      <c r="M4599" t="n">
        <v>2.5</v>
      </c>
      <c r="N4599" t="inlineStr">
        <is>
          <t>ALIMENTOS</t>
        </is>
      </c>
      <c r="O4599" t="inlineStr">
        <is>
          <t>01/2026</t>
        </is>
      </c>
    </row>
    <row r="4600">
      <c r="A4600" t="n">
        <v>203100</v>
      </c>
      <c r="B4600" t="n">
        <v>122</v>
      </c>
      <c r="C4600" t="inlineStr">
        <is>
          <t>Arcos</t>
        </is>
      </c>
      <c r="D4600" t="inlineStr">
        <is>
          <t>CECILIA TSUYACO ARAKI SILVA LTDA</t>
        </is>
      </c>
      <c r="E4600" t="inlineStr">
        <is>
          <t>385955</t>
        </is>
      </c>
      <c r="F4600" s="550" t="n">
        <v>46051</v>
      </c>
      <c r="G4600" t="n">
        <v>23361</v>
      </c>
      <c r="H4600" t="inlineStr">
        <is>
          <t>LARANJA PERA KG</t>
        </is>
      </c>
      <c r="I4600" t="inlineStr">
        <is>
          <t>ALIMENTOS</t>
        </is>
      </c>
      <c r="J4600" t="n">
        <v>80</v>
      </c>
      <c r="K4600" t="inlineStr">
        <is>
          <t>KG</t>
        </is>
      </c>
      <c r="L4600" t="n">
        <v>248</v>
      </c>
      <c r="M4600" t="n">
        <v>3.1</v>
      </c>
      <c r="N4600" t="inlineStr">
        <is>
          <t>ALIMENTOS</t>
        </is>
      </c>
      <c r="O4600" t="inlineStr">
        <is>
          <t>01/2026</t>
        </is>
      </c>
    </row>
    <row r="4601">
      <c r="A4601" t="n">
        <v>203100</v>
      </c>
      <c r="B4601" t="n">
        <v>122</v>
      </c>
      <c r="C4601" t="inlineStr">
        <is>
          <t>Arcos</t>
        </is>
      </c>
      <c r="D4601" t="inlineStr">
        <is>
          <t>CECILIA TSUYACO ARAKI SILVA LTDA</t>
        </is>
      </c>
      <c r="E4601" t="inlineStr">
        <is>
          <t>385955</t>
        </is>
      </c>
      <c r="F4601" s="550" t="n">
        <v>46051</v>
      </c>
      <c r="G4601" t="n">
        <v>23390</v>
      </c>
      <c r="H4601" t="inlineStr">
        <is>
          <t>BANANA DA TERRA KG</t>
        </is>
      </c>
      <c r="I4601" t="inlineStr">
        <is>
          <t>ALIMENTOS</t>
        </is>
      </c>
      <c r="J4601" t="n">
        <v>5</v>
      </c>
      <c r="K4601" t="inlineStr">
        <is>
          <t>KG</t>
        </is>
      </c>
      <c r="L4601" t="n">
        <v>42.5</v>
      </c>
      <c r="M4601" t="n">
        <v>8.5</v>
      </c>
      <c r="N4601" t="inlineStr">
        <is>
          <t>ALIMENTOS</t>
        </is>
      </c>
      <c r="O4601" t="inlineStr">
        <is>
          <t>01/2026</t>
        </is>
      </c>
    </row>
    <row r="4602">
      <c r="A4602" t="n">
        <v>203100</v>
      </c>
      <c r="B4602" t="n">
        <v>122</v>
      </c>
      <c r="C4602" t="inlineStr">
        <is>
          <t>Arcos</t>
        </is>
      </c>
      <c r="D4602" t="inlineStr">
        <is>
          <t>CECILIA TSUYACO ARAKI SILVA LTDA</t>
        </is>
      </c>
      <c r="E4602" t="inlineStr">
        <is>
          <t>385955</t>
        </is>
      </c>
      <c r="F4602" s="550" t="n">
        <v>46051</v>
      </c>
      <c r="G4602" t="n">
        <v>23095</v>
      </c>
      <c r="H4602" t="inlineStr">
        <is>
          <t>OVO CAIPIRA UN</t>
        </is>
      </c>
      <c r="I4602" t="inlineStr">
        <is>
          <t>ALIMENTOS</t>
        </is>
      </c>
      <c r="J4602" t="n">
        <v>300</v>
      </c>
      <c r="K4602" t="inlineStr">
        <is>
          <t>UN</t>
        </is>
      </c>
      <c r="L4602" t="n">
        <v>282</v>
      </c>
      <c r="M4602" t="n">
        <v>0.9399999999999999</v>
      </c>
      <c r="N4602" t="inlineStr">
        <is>
          <t>ALIMENTOS</t>
        </is>
      </c>
      <c r="O4602" t="inlineStr">
        <is>
          <t>01/2026</t>
        </is>
      </c>
    </row>
    <row r="4603">
      <c r="A4603" t="n">
        <v>203100</v>
      </c>
      <c r="B4603" t="n">
        <v>122</v>
      </c>
      <c r="C4603" t="inlineStr">
        <is>
          <t>Arcos</t>
        </is>
      </c>
      <c r="D4603" t="inlineStr">
        <is>
          <t>CECILIA TSUYACO ARAKI SILVA LTDA</t>
        </is>
      </c>
      <c r="E4603" t="inlineStr">
        <is>
          <t>385955</t>
        </is>
      </c>
      <c r="F4603" s="550" t="n">
        <v>46051</v>
      </c>
      <c r="G4603" t="n">
        <v>19632</v>
      </c>
      <c r="H4603" t="inlineStr">
        <is>
          <t>BETERRABA KG</t>
        </is>
      </c>
      <c r="I4603" t="inlineStr">
        <is>
          <t>ALIMENTOS</t>
        </is>
      </c>
      <c r="J4603" t="n">
        <v>2</v>
      </c>
      <c r="K4603" t="inlineStr">
        <is>
          <t>KG</t>
        </is>
      </c>
      <c r="L4603" t="n">
        <v>5</v>
      </c>
      <c r="M4603" t="n">
        <v>2.5</v>
      </c>
      <c r="N4603" t="inlineStr">
        <is>
          <t>ALIMENTOS</t>
        </is>
      </c>
      <c r="O4603" t="inlineStr">
        <is>
          <t>01/2026</t>
        </is>
      </c>
    </row>
    <row r="4604">
      <c r="A4604" t="n">
        <v>203100</v>
      </c>
      <c r="B4604" t="n">
        <v>122</v>
      </c>
      <c r="C4604" t="inlineStr">
        <is>
          <t>Arcos</t>
        </is>
      </c>
      <c r="D4604" t="inlineStr">
        <is>
          <t>CECILIA TSUYACO ARAKI SILVA LTDA</t>
        </is>
      </c>
      <c r="E4604" t="inlineStr">
        <is>
          <t>385955</t>
        </is>
      </c>
      <c r="F4604" s="550" t="n">
        <v>46051</v>
      </c>
      <c r="G4604" t="n">
        <v>24037</v>
      </c>
      <c r="H4604" t="inlineStr">
        <is>
          <t>ALHO TRITURADO FRITO</t>
        </is>
      </c>
      <c r="I4604" t="inlineStr">
        <is>
          <t>ALIMENTOS</t>
        </is>
      </c>
      <c r="J4604" t="n">
        <v>3</v>
      </c>
      <c r="K4604" t="inlineStr">
        <is>
          <t>KG</t>
        </is>
      </c>
      <c r="L4604" t="n">
        <v>60</v>
      </c>
      <c r="M4604" t="n">
        <v>20</v>
      </c>
      <c r="N4604" t="inlineStr">
        <is>
          <t>ALIMENTOS</t>
        </is>
      </c>
      <c r="O4604" t="inlineStr">
        <is>
          <t>01/2026</t>
        </is>
      </c>
    </row>
    <row r="4605">
      <c r="A4605" t="n">
        <v>203100</v>
      </c>
      <c r="B4605" t="n">
        <v>122</v>
      </c>
      <c r="C4605" t="inlineStr">
        <is>
          <t>Arcos</t>
        </is>
      </c>
      <c r="D4605" t="inlineStr">
        <is>
          <t>CECILIA TSUYACO ARAKI SILVA LTDA</t>
        </is>
      </c>
      <c r="E4605" t="inlineStr">
        <is>
          <t>385955</t>
        </is>
      </c>
      <c r="F4605" s="550" t="n">
        <v>46051</v>
      </c>
      <c r="G4605" t="n">
        <v>19472</v>
      </c>
      <c r="H4605" t="inlineStr">
        <is>
          <t>RUCULA KG</t>
        </is>
      </c>
      <c r="I4605" t="inlineStr">
        <is>
          <t>ALIMENTOS</t>
        </is>
      </c>
      <c r="J4605" t="n">
        <v>1.5</v>
      </c>
      <c r="K4605" t="inlineStr">
        <is>
          <t>KG</t>
        </is>
      </c>
      <c r="L4605" t="n">
        <v>40.5</v>
      </c>
      <c r="M4605" t="n">
        <v>27</v>
      </c>
      <c r="N4605" t="inlineStr">
        <is>
          <t>ALIMENTOS</t>
        </is>
      </c>
      <c r="O4605" t="inlineStr">
        <is>
          <t>01/2026</t>
        </is>
      </c>
    </row>
    <row r="4606">
      <c r="A4606" t="n">
        <v>203098</v>
      </c>
      <c r="B4606" t="n">
        <v>122</v>
      </c>
      <c r="C4606" t="inlineStr">
        <is>
          <t>Arcos</t>
        </is>
      </c>
      <c r="D4606" t="inlineStr">
        <is>
          <t xml:space="preserve">EDUARDO TAKESHI MURANAKA </t>
        </is>
      </c>
      <c r="E4606" t="inlineStr">
        <is>
          <t>260710972</t>
        </is>
      </c>
      <c r="F4606" s="550" t="n">
        <v>46051</v>
      </c>
      <c r="G4606" t="n">
        <v>28220</v>
      </c>
      <c r="H4606" t="inlineStr">
        <is>
          <t>COGUMELO PARIS MURANAKA KG</t>
        </is>
      </c>
      <c r="I4606" t="inlineStr">
        <is>
          <t>ALIMENTOS</t>
        </is>
      </c>
      <c r="J4606" t="n">
        <v>3</v>
      </c>
      <c r="K4606" t="inlineStr">
        <is>
          <t>KG</t>
        </is>
      </c>
      <c r="L4606" t="n">
        <v>150</v>
      </c>
      <c r="M4606" t="n">
        <v>50</v>
      </c>
      <c r="N4606" t="inlineStr">
        <is>
          <t>ALIMENTOS</t>
        </is>
      </c>
      <c r="O4606" t="inlineStr">
        <is>
          <t>01/2026</t>
        </is>
      </c>
    </row>
    <row r="4607">
      <c r="A4607" t="n">
        <v>203098</v>
      </c>
      <c r="B4607" t="n">
        <v>122</v>
      </c>
      <c r="C4607" t="inlineStr">
        <is>
          <t>Arcos</t>
        </is>
      </c>
      <c r="D4607" t="inlineStr">
        <is>
          <t xml:space="preserve">EDUARDO TAKESHI MURANAKA </t>
        </is>
      </c>
      <c r="E4607" t="inlineStr">
        <is>
          <t>260710972</t>
        </is>
      </c>
      <c r="F4607" s="550" t="n">
        <v>46051</v>
      </c>
      <c r="G4607" t="n">
        <v>28221</v>
      </c>
      <c r="H4607" t="inlineStr">
        <is>
          <t>COGUMELO PORTO BELLO MURANAKA KG</t>
        </is>
      </c>
      <c r="I4607" t="inlineStr">
        <is>
          <t>ALIMENTOS</t>
        </is>
      </c>
      <c r="J4607" t="n">
        <v>3</v>
      </c>
      <c r="K4607" t="inlineStr">
        <is>
          <t>KG</t>
        </is>
      </c>
      <c r="L4607" t="n">
        <v>159.99</v>
      </c>
      <c r="M4607" t="n">
        <v>53.33</v>
      </c>
      <c r="N4607" t="inlineStr">
        <is>
          <t>ALIMENTOS</t>
        </is>
      </c>
      <c r="O4607" t="inlineStr">
        <is>
          <t>01/2026</t>
        </is>
      </c>
    </row>
    <row r="4608">
      <c r="A4608" t="n">
        <v>203098</v>
      </c>
      <c r="B4608" t="n">
        <v>122</v>
      </c>
      <c r="C4608" t="inlineStr">
        <is>
          <t>Arcos</t>
        </is>
      </c>
      <c r="D4608" t="inlineStr">
        <is>
          <t xml:space="preserve">EDUARDO TAKESHI MURANAKA </t>
        </is>
      </c>
      <c r="E4608" t="inlineStr">
        <is>
          <t>260710972</t>
        </is>
      </c>
      <c r="F4608" s="550" t="n">
        <v>46051</v>
      </c>
      <c r="G4608" t="n">
        <v>28222</v>
      </c>
      <c r="H4608" t="inlineStr">
        <is>
          <t>COGUMELO SHIITAKE MURANAKA KG</t>
        </is>
      </c>
      <c r="I4608" t="inlineStr">
        <is>
          <t>ALIMENTOS</t>
        </is>
      </c>
      <c r="J4608" t="n">
        <v>3</v>
      </c>
      <c r="K4608" t="inlineStr">
        <is>
          <t>KG</t>
        </is>
      </c>
      <c r="L4608" t="n">
        <v>90</v>
      </c>
      <c r="M4608" t="n">
        <v>30</v>
      </c>
      <c r="N4608" t="inlineStr">
        <is>
          <t>ALIMENTOS</t>
        </is>
      </c>
      <c r="O4608" t="inlineStr">
        <is>
          <t>01/2026</t>
        </is>
      </c>
    </row>
    <row r="4609">
      <c r="A4609" t="n">
        <v>203094</v>
      </c>
      <c r="B4609" t="n">
        <v>122</v>
      </c>
      <c r="C4609" t="inlineStr">
        <is>
          <t>Arcos</t>
        </is>
      </c>
      <c r="D4609" t="inlineStr">
        <is>
          <t>KING COMERCIO E IMPORTACAO DE BEBIDAS LTDA</t>
        </is>
      </c>
      <c r="E4609" t="inlineStr">
        <is>
          <t>124976</t>
        </is>
      </c>
      <c r="F4609" s="550" t="n">
        <v>46045</v>
      </c>
      <c r="G4609" t="n">
        <v>18359</v>
      </c>
      <c r="H4609" t="inlineStr">
        <is>
          <t>GIN TANQUERAY 750ML</t>
        </is>
      </c>
      <c r="I4609" t="inlineStr">
        <is>
          <t>BEBIDAS</t>
        </is>
      </c>
      <c r="J4609" t="n">
        <v>48</v>
      </c>
      <c r="K4609" t="inlineStr">
        <is>
          <t>GR</t>
        </is>
      </c>
      <c r="L4609" t="n">
        <v>4848</v>
      </c>
      <c r="M4609" t="n">
        <v>101</v>
      </c>
      <c r="N4609" t="inlineStr">
        <is>
          <t>BEBIDAS</t>
        </is>
      </c>
      <c r="O4609" t="inlineStr">
        <is>
          <t>01/2026</t>
        </is>
      </c>
    </row>
    <row r="4610">
      <c r="A4610" t="n">
        <v>203090</v>
      </c>
      <c r="B4610" t="n">
        <v>122</v>
      </c>
      <c r="C4610" t="inlineStr">
        <is>
          <t>Arcos</t>
        </is>
      </c>
      <c r="D4610" t="inlineStr">
        <is>
          <t>OPA PRODUTOS ALIMENTICIOS LTDA</t>
        </is>
      </c>
      <c r="E4610" t="inlineStr">
        <is>
          <t>2571</t>
        </is>
      </c>
      <c r="F4610" s="550" t="n">
        <v>46048</v>
      </c>
      <c r="G4610" t="n">
        <v>26591</v>
      </c>
      <c r="H4610" t="inlineStr">
        <is>
          <t>COPA FATIADO JAIS KG</t>
        </is>
      </c>
      <c r="I4610" t="inlineStr">
        <is>
          <t>ALIMENTOS</t>
        </is>
      </c>
      <c r="J4610" t="n">
        <v>1</v>
      </c>
      <c r="K4610" t="inlineStr">
        <is>
          <t>KG</t>
        </is>
      </c>
      <c r="L4610" t="n">
        <v>180</v>
      </c>
      <c r="M4610" t="n">
        <v>180</v>
      </c>
      <c r="N4610" t="inlineStr">
        <is>
          <t>ALIMENTOS</t>
        </is>
      </c>
      <c r="O4610" t="inlineStr">
        <is>
          <t>01/2026</t>
        </is>
      </c>
    </row>
    <row r="4611">
      <c r="A4611" t="n">
        <v>203090</v>
      </c>
      <c r="B4611" t="n">
        <v>122</v>
      </c>
      <c r="C4611" t="inlineStr">
        <is>
          <t>Arcos</t>
        </is>
      </c>
      <c r="D4611" t="inlineStr">
        <is>
          <t>OPA PRODUTOS ALIMENTICIOS LTDA</t>
        </is>
      </c>
      <c r="E4611" t="inlineStr">
        <is>
          <t>2571</t>
        </is>
      </c>
      <c r="F4611" s="550" t="n">
        <v>46048</v>
      </c>
      <c r="G4611" t="n">
        <v>26588</v>
      </c>
      <c r="H4611" t="inlineStr">
        <is>
          <t>LONZA FATIADO JAIS KG</t>
        </is>
      </c>
      <c r="I4611" t="inlineStr">
        <is>
          <t>ALIMENTOS</t>
        </is>
      </c>
      <c r="J4611" t="n">
        <v>1</v>
      </c>
      <c r="K4611" t="inlineStr">
        <is>
          <t>KG</t>
        </is>
      </c>
      <c r="L4611" t="n">
        <v>228</v>
      </c>
      <c r="M4611" t="n">
        <v>228</v>
      </c>
      <c r="N4611" t="inlineStr">
        <is>
          <t>ALIMENTOS</t>
        </is>
      </c>
      <c r="O4611" t="inlineStr">
        <is>
          <t>01/2026</t>
        </is>
      </c>
    </row>
    <row r="4612">
      <c r="A4612" t="n">
        <v>203087</v>
      </c>
      <c r="B4612" t="n">
        <v>122</v>
      </c>
      <c r="C4612" t="inlineStr">
        <is>
          <t>Arcos</t>
        </is>
      </c>
      <c r="D4612" t="inlineStr">
        <is>
          <t>WPP COMERCIO DE CARNES LTDA</t>
        </is>
      </c>
      <c r="E4612" t="inlineStr">
        <is>
          <t>77018</t>
        </is>
      </c>
      <c r="F4612" s="550" t="n">
        <v>46051</v>
      </c>
      <c r="G4612" t="n">
        <v>25128</v>
      </c>
      <c r="H4612" t="inlineStr">
        <is>
          <t>COXAO MOLE EM CUBOS KG</t>
        </is>
      </c>
      <c r="I4612" t="inlineStr">
        <is>
          <t>ALIMENTOS</t>
        </is>
      </c>
      <c r="J4612" t="n">
        <v>15.9</v>
      </c>
      <c r="K4612" t="inlineStr">
        <is>
          <t>KG</t>
        </is>
      </c>
      <c r="L4612" t="n">
        <v>618.51</v>
      </c>
      <c r="M4612" t="n">
        <v>38.9</v>
      </c>
      <c r="N4612" t="inlineStr">
        <is>
          <t>ALIMENTOS</t>
        </is>
      </c>
      <c r="O4612" t="inlineStr">
        <is>
          <t>01/2026</t>
        </is>
      </c>
    </row>
    <row r="4613">
      <c r="A4613" t="n">
        <v>203082</v>
      </c>
      <c r="B4613" t="n">
        <v>122</v>
      </c>
      <c r="C4613" t="inlineStr">
        <is>
          <t>Arcos</t>
        </is>
      </c>
      <c r="D4613" t="inlineStr">
        <is>
          <t xml:space="preserve">BELLNAY PAES ARTESANAIS LTDA </t>
        </is>
      </c>
      <c r="E4613" t="inlineStr">
        <is>
          <t>2775</t>
        </is>
      </c>
      <c r="F4613" s="550" t="n">
        <v>46050</v>
      </c>
      <c r="G4613" t="n">
        <v>24833</v>
      </c>
      <c r="H4613" t="inlineStr">
        <is>
          <t>PAO DE QUEIJO 80G C/25UN</t>
        </is>
      </c>
      <c r="I4613" t="inlineStr">
        <is>
          <t>ALIMENTOS</t>
        </is>
      </c>
      <c r="J4613" t="n">
        <v>20</v>
      </c>
      <c r="K4613" t="inlineStr">
        <is>
          <t>CX</t>
        </is>
      </c>
      <c r="L4613" t="n">
        <v>955</v>
      </c>
      <c r="M4613" t="n">
        <v>47.75</v>
      </c>
      <c r="N4613" t="inlineStr">
        <is>
          <t>ALIMENTOS</t>
        </is>
      </c>
      <c r="O4613" t="inlineStr">
        <is>
          <t>01/2026</t>
        </is>
      </c>
    </row>
    <row r="4614">
      <c r="A4614" t="n">
        <v>203078</v>
      </c>
      <c r="B4614" t="n">
        <v>122</v>
      </c>
      <c r="C4614" t="inlineStr">
        <is>
          <t>Arcos</t>
        </is>
      </c>
      <c r="D4614" t="inlineStr">
        <is>
          <t>ANDREIA SANTOS FREITAS DUARTE</t>
        </is>
      </c>
      <c r="E4614" t="inlineStr">
        <is>
          <t>2523</t>
        </is>
      </c>
      <c r="F4614" s="550" t="n">
        <v>46048</v>
      </c>
      <c r="G4614" t="n">
        <v>17488</v>
      </c>
      <c r="H4614" t="inlineStr">
        <is>
          <t>LUVA LATEX SEM TALCO M C/100UN</t>
        </is>
      </c>
      <c r="I4614" t="inlineStr">
        <is>
          <t>DESCARTAVEIS/HIGIENE E LIMPEZA</t>
        </is>
      </c>
      <c r="J4614" t="n">
        <v>4</v>
      </c>
      <c r="K4614" t="inlineStr">
        <is>
          <t>CX</t>
        </is>
      </c>
      <c r="L4614" t="n">
        <v>90.72</v>
      </c>
      <c r="M4614" t="n">
        <v>22.68</v>
      </c>
      <c r="N4614" t="inlineStr">
        <is>
          <t>DESCARTAVEIS</t>
        </is>
      </c>
      <c r="O4614" t="inlineStr">
        <is>
          <t>01/2026</t>
        </is>
      </c>
    </row>
    <row r="4615">
      <c r="A4615" t="n">
        <v>203078</v>
      </c>
      <c r="B4615" t="n">
        <v>122</v>
      </c>
      <c r="C4615" t="inlineStr">
        <is>
          <t>Arcos</t>
        </is>
      </c>
      <c r="D4615" t="inlineStr">
        <is>
          <t>ANDREIA SANTOS FREITAS DUARTE</t>
        </is>
      </c>
      <c r="E4615" t="inlineStr">
        <is>
          <t>2523</t>
        </is>
      </c>
      <c r="F4615" s="550" t="n">
        <v>46048</v>
      </c>
      <c r="G4615" t="n">
        <v>17476</v>
      </c>
      <c r="H4615" t="inlineStr">
        <is>
          <t>LUVA LATEX P SEM TALCO C/100</t>
        </is>
      </c>
      <c r="I4615" t="inlineStr">
        <is>
          <t>UTENSILIOS</t>
        </is>
      </c>
      <c r="J4615" t="n">
        <v>4</v>
      </c>
      <c r="K4615" t="inlineStr">
        <is>
          <t>PC</t>
        </is>
      </c>
      <c r="L4615" t="n">
        <v>90.72</v>
      </c>
      <c r="M4615" t="n">
        <v>22.68</v>
      </c>
      <c r="N4615" t="inlineStr">
        <is>
          <t>DESCARTAVEIS</t>
        </is>
      </c>
      <c r="O4615" t="inlineStr">
        <is>
          <t>01/2026</t>
        </is>
      </c>
    </row>
    <row r="4616">
      <c r="A4616" t="n">
        <v>203078</v>
      </c>
      <c r="B4616" t="n">
        <v>122</v>
      </c>
      <c r="C4616" t="inlineStr">
        <is>
          <t>Arcos</t>
        </is>
      </c>
      <c r="D4616" t="inlineStr">
        <is>
          <t>ANDREIA SANTOS FREITAS DUARTE</t>
        </is>
      </c>
      <c r="E4616" t="inlineStr">
        <is>
          <t>2523</t>
        </is>
      </c>
      <c r="F4616" s="550" t="n">
        <v>46048</v>
      </c>
      <c r="G4616" t="n">
        <v>17504</v>
      </c>
      <c r="H4616" t="inlineStr">
        <is>
          <t>LUVA LATEX G SEM TALCO C/100UN</t>
        </is>
      </c>
      <c r="I4616" t="inlineStr">
        <is>
          <t>UTENSILIOS</t>
        </is>
      </c>
      <c r="J4616" t="n">
        <v>4</v>
      </c>
      <c r="K4616" t="inlineStr">
        <is>
          <t>UN</t>
        </is>
      </c>
      <c r="L4616" t="n">
        <v>90.72</v>
      </c>
      <c r="M4616" t="n">
        <v>22.68</v>
      </c>
      <c r="N4616" t="inlineStr">
        <is>
          <t>DESCARTAVEIS</t>
        </is>
      </c>
      <c r="O4616" t="inlineStr">
        <is>
          <t>01/2026</t>
        </is>
      </c>
    </row>
    <row r="4617">
      <c r="A4617" t="n">
        <v>203073</v>
      </c>
      <c r="B4617" t="n">
        <v>122</v>
      </c>
      <c r="C4617" t="inlineStr">
        <is>
          <t>Arcos</t>
        </is>
      </c>
      <c r="D4617" t="inlineStr">
        <is>
          <t>BATALHA FABRICA DE PAES LTDA</t>
        </is>
      </c>
      <c r="E4617" t="inlineStr">
        <is>
          <t>1265</t>
        </is>
      </c>
      <c r="F4617" s="550" t="n">
        <v>46049</v>
      </c>
      <c r="G4617" t="n">
        <v>19125</v>
      </c>
      <c r="H4617" t="inlineStr">
        <is>
          <t>MINI BURGER BRIOCHE PINCEL CAIXA C/180 UN 15 PACOTES X 12 UN COD 142</t>
        </is>
      </c>
      <c r="I4617" t="inlineStr">
        <is>
          <t>ALIMENTOS</t>
        </is>
      </c>
      <c r="J4617" t="n">
        <v>3</v>
      </c>
      <c r="K4617" t="inlineStr">
        <is>
          <t>CX</t>
        </is>
      </c>
      <c r="L4617" t="n">
        <v>618.84</v>
      </c>
      <c r="M4617" t="n">
        <v>206.28</v>
      </c>
      <c r="N4617" t="inlineStr">
        <is>
          <t>ALIMENTOS</t>
        </is>
      </c>
      <c r="O4617" t="inlineStr">
        <is>
          <t>01/2026</t>
        </is>
      </c>
    </row>
    <row r="4618">
      <c r="A4618" t="n">
        <v>203070</v>
      </c>
      <c r="B4618" t="n">
        <v>122</v>
      </c>
      <c r="C4618" t="inlineStr">
        <is>
          <t>Arcos</t>
        </is>
      </c>
      <c r="D4618" t="inlineStr">
        <is>
          <t>ANDREIA SANTOS FREITAS DUARTE</t>
        </is>
      </c>
      <c r="E4618" t="inlineStr">
        <is>
          <t>2531</t>
        </is>
      </c>
      <c r="F4618" s="550" t="n">
        <v>46049</v>
      </c>
      <c r="G4618" t="n">
        <v>21073</v>
      </c>
      <c r="H4618" t="inlineStr">
        <is>
          <t>CALDA DE AGAVE AZUL JASMINE ORGANICO 330ML UN</t>
        </is>
      </c>
      <c r="I4618" t="inlineStr">
        <is>
          <t>ALIMENTOS</t>
        </is>
      </c>
      <c r="J4618" t="n">
        <v>6</v>
      </c>
      <c r="K4618" t="inlineStr">
        <is>
          <t>UN</t>
        </is>
      </c>
      <c r="L4618" t="n">
        <v>293.4</v>
      </c>
      <c r="M4618" t="n">
        <v>48.9</v>
      </c>
      <c r="N4618" t="inlineStr">
        <is>
          <t>ALIMENTOS</t>
        </is>
      </c>
      <c r="O4618" t="inlineStr">
        <is>
          <t>01/2026</t>
        </is>
      </c>
    </row>
    <row r="4619">
      <c r="A4619" t="n">
        <v>203070</v>
      </c>
      <c r="B4619" t="n">
        <v>122</v>
      </c>
      <c r="C4619" t="inlineStr">
        <is>
          <t>Arcos</t>
        </is>
      </c>
      <c r="D4619" t="inlineStr">
        <is>
          <t>ANDREIA SANTOS FREITAS DUARTE</t>
        </is>
      </c>
      <c r="E4619" t="inlineStr">
        <is>
          <t>2531</t>
        </is>
      </c>
      <c r="F4619" s="550" t="n">
        <v>46049</v>
      </c>
      <c r="G4619" t="n">
        <v>20871</v>
      </c>
      <c r="H4619" t="inlineStr">
        <is>
          <t>MELADO DE CANA JR C/1,3KG</t>
        </is>
      </c>
      <c r="I4619" t="inlineStr">
        <is>
          <t>ALIMENTOS</t>
        </is>
      </c>
      <c r="J4619" t="n">
        <v>2</v>
      </c>
      <c r="K4619" t="inlineStr">
        <is>
          <t>PT</t>
        </is>
      </c>
      <c r="L4619" t="n">
        <v>37.8</v>
      </c>
      <c r="M4619" t="n">
        <v>18.9</v>
      </c>
      <c r="N4619" t="inlineStr">
        <is>
          <t>ALIMENTOS</t>
        </is>
      </c>
      <c r="O4619" t="inlineStr">
        <is>
          <t>01/2026</t>
        </is>
      </c>
    </row>
    <row r="4620">
      <c r="A4620" t="n">
        <v>203070</v>
      </c>
      <c r="B4620" t="n">
        <v>122</v>
      </c>
      <c r="C4620" t="inlineStr">
        <is>
          <t>Arcos</t>
        </is>
      </c>
      <c r="D4620" t="inlineStr">
        <is>
          <t>ANDREIA SANTOS FREITAS DUARTE</t>
        </is>
      </c>
      <c r="E4620" t="inlineStr">
        <is>
          <t>2531</t>
        </is>
      </c>
      <c r="F4620" s="550" t="n">
        <v>46049</v>
      </c>
      <c r="G4620" t="n">
        <v>20861</v>
      </c>
      <c r="H4620" t="inlineStr">
        <is>
          <t>GEMA DE OVO PASTEURIZADA NETTO C/1KG UN</t>
        </is>
      </c>
      <c r="I4620" t="inlineStr">
        <is>
          <t>ALIMENTOS</t>
        </is>
      </c>
      <c r="J4620" t="n">
        <v>4</v>
      </c>
      <c r="K4620" t="inlineStr">
        <is>
          <t>UN</t>
        </is>
      </c>
      <c r="L4620" t="n">
        <v>186.8</v>
      </c>
      <c r="M4620" t="n">
        <v>46.7</v>
      </c>
      <c r="N4620" t="inlineStr">
        <is>
          <t>ALIMENTOS</t>
        </is>
      </c>
      <c r="O4620" t="inlineStr">
        <is>
          <t>01/2026</t>
        </is>
      </c>
    </row>
    <row r="4621">
      <c r="A4621" t="n">
        <v>203070</v>
      </c>
      <c r="B4621" t="n">
        <v>122</v>
      </c>
      <c r="C4621" t="inlineStr">
        <is>
          <t>Arcos</t>
        </is>
      </c>
      <c r="D4621" t="inlineStr">
        <is>
          <t>ANDREIA SANTOS FREITAS DUARTE</t>
        </is>
      </c>
      <c r="E4621" t="inlineStr">
        <is>
          <t>2531</t>
        </is>
      </c>
      <c r="F4621" s="550" t="n">
        <v>46049</v>
      </c>
      <c r="G4621" t="n">
        <v>25315</v>
      </c>
      <c r="H4621" t="inlineStr">
        <is>
          <t>ALGA MARINHA YAKI SUSHI NORI C/280G</t>
        </is>
      </c>
      <c r="I4621" t="inlineStr">
        <is>
          <t>ALIMENTOS</t>
        </is>
      </c>
      <c r="J4621" t="n">
        <v>10</v>
      </c>
      <c r="K4621" t="inlineStr">
        <is>
          <t>Un</t>
        </is>
      </c>
      <c r="L4621" t="n">
        <v>319</v>
      </c>
      <c r="M4621" t="n">
        <v>31.9</v>
      </c>
      <c r="N4621" t="inlineStr">
        <is>
          <t>ALIMENTOS</t>
        </is>
      </c>
      <c r="O4621" t="inlineStr">
        <is>
          <t>01/2026</t>
        </is>
      </c>
    </row>
    <row r="4622">
      <c r="A4622" t="n">
        <v>203070</v>
      </c>
      <c r="B4622" t="n">
        <v>122</v>
      </c>
      <c r="C4622" t="inlineStr">
        <is>
          <t>Arcos</t>
        </is>
      </c>
      <c r="D4622" t="inlineStr">
        <is>
          <t>ANDREIA SANTOS FREITAS DUARTE</t>
        </is>
      </c>
      <c r="E4622" t="inlineStr">
        <is>
          <t>2531</t>
        </is>
      </c>
      <c r="F4622" s="550" t="n">
        <v>46049</v>
      </c>
      <c r="G4622" t="n">
        <v>20908</v>
      </c>
      <c r="H4622" t="inlineStr">
        <is>
          <t>CHOCOLATE GOTAS MEIO AMARGO COBERTURA SICAO C/2,05KG</t>
        </is>
      </c>
      <c r="I4622" t="inlineStr">
        <is>
          <t>ALIMENTOS</t>
        </is>
      </c>
      <c r="J4622" t="n">
        <v>2</v>
      </c>
      <c r="K4622" t="inlineStr">
        <is>
          <t>PC</t>
        </is>
      </c>
      <c r="L4622" t="n">
        <v>149.7</v>
      </c>
      <c r="M4622" t="n">
        <v>74.84999999999999</v>
      </c>
      <c r="N4622" t="inlineStr">
        <is>
          <t>ALIMENTOS</t>
        </is>
      </c>
      <c r="O4622" t="inlineStr">
        <is>
          <t>01/2026</t>
        </is>
      </c>
    </row>
    <row r="4623">
      <c r="A4623" t="n">
        <v>203068</v>
      </c>
      <c r="B4623" t="n">
        <v>122</v>
      </c>
      <c r="C4623" t="inlineStr">
        <is>
          <t>Arcos</t>
        </is>
      </c>
      <c r="D4623" t="inlineStr">
        <is>
          <t>WPP COMERCIO DE CARNES LTDA</t>
        </is>
      </c>
      <c r="E4623" t="inlineStr">
        <is>
          <t>76991</t>
        </is>
      </c>
      <c r="F4623" s="550" t="n">
        <v>46050</v>
      </c>
      <c r="G4623" t="n">
        <v>19034</v>
      </c>
      <c r="H4623" t="inlineStr">
        <is>
          <t>COXA E SOBRECOXA COM OSSO E COM PELE KG</t>
        </is>
      </c>
      <c r="I4623" t="inlineStr">
        <is>
          <t>ALIMENTOS</t>
        </is>
      </c>
      <c r="J4623" t="n">
        <v>20.2</v>
      </c>
      <c r="K4623" t="inlineStr">
        <is>
          <t>KG</t>
        </is>
      </c>
      <c r="L4623" t="n">
        <v>220.18</v>
      </c>
      <c r="M4623" t="n">
        <v>10.9</v>
      </c>
      <c r="N4623" t="inlineStr">
        <is>
          <t>ALIMENTOS</t>
        </is>
      </c>
      <c r="O4623" t="inlineStr">
        <is>
          <t>01/2026</t>
        </is>
      </c>
    </row>
    <row r="4624">
      <c r="A4624" t="n">
        <v>203068</v>
      </c>
      <c r="B4624" t="n">
        <v>122</v>
      </c>
      <c r="C4624" t="inlineStr">
        <is>
          <t>Arcos</t>
        </is>
      </c>
      <c r="D4624" t="inlineStr">
        <is>
          <t>WPP COMERCIO DE CARNES LTDA</t>
        </is>
      </c>
      <c r="E4624" t="inlineStr">
        <is>
          <t>76991</t>
        </is>
      </c>
      <c r="F4624" s="550" t="n">
        <v>46050</v>
      </c>
      <c r="G4624" t="n">
        <v>18832</v>
      </c>
      <c r="H4624" t="inlineStr">
        <is>
          <t>PATINHO MOIDO KG</t>
        </is>
      </c>
      <c r="I4624" t="inlineStr">
        <is>
          <t>ALIMENTOS</t>
        </is>
      </c>
      <c r="J4624" t="n">
        <v>15</v>
      </c>
      <c r="K4624" t="inlineStr">
        <is>
          <t>KG</t>
        </is>
      </c>
      <c r="L4624" t="n">
        <v>540</v>
      </c>
      <c r="M4624" t="n">
        <v>36</v>
      </c>
      <c r="N4624" t="inlineStr">
        <is>
          <t>ALIMENTOS</t>
        </is>
      </c>
      <c r="O4624" t="inlineStr">
        <is>
          <t>01/2026</t>
        </is>
      </c>
    </row>
    <row r="4625">
      <c r="A4625" t="n">
        <v>203068</v>
      </c>
      <c r="B4625" t="n">
        <v>122</v>
      </c>
      <c r="C4625" t="inlineStr">
        <is>
          <t>Arcos</t>
        </is>
      </c>
      <c r="D4625" t="inlineStr">
        <is>
          <t>WPP COMERCIO DE CARNES LTDA</t>
        </is>
      </c>
      <c r="E4625" t="inlineStr">
        <is>
          <t>76991</t>
        </is>
      </c>
      <c r="F4625" s="550" t="n">
        <v>46050</v>
      </c>
      <c r="G4625" t="n">
        <v>25126</v>
      </c>
      <c r="H4625" t="inlineStr">
        <is>
          <t>PATINHO EM BIFE KG</t>
        </is>
      </c>
      <c r="I4625" t="inlineStr">
        <is>
          <t>ALIMENTOS</t>
        </is>
      </c>
      <c r="J4625" t="n">
        <v>15.8</v>
      </c>
      <c r="K4625" t="inlineStr">
        <is>
          <t>KG</t>
        </is>
      </c>
      <c r="L4625" t="n">
        <v>630.42</v>
      </c>
      <c r="M4625" t="n">
        <v>39.9</v>
      </c>
      <c r="N4625" t="inlineStr">
        <is>
          <t>ALIMENTOS</t>
        </is>
      </c>
      <c r="O4625" t="inlineStr">
        <is>
          <t>01/2026</t>
        </is>
      </c>
    </row>
    <row r="4626">
      <c r="A4626" t="n">
        <v>203068</v>
      </c>
      <c r="B4626" t="n">
        <v>122</v>
      </c>
      <c r="C4626" t="inlineStr">
        <is>
          <t>Arcos</t>
        </is>
      </c>
      <c r="D4626" t="inlineStr">
        <is>
          <t>WPP COMERCIO DE CARNES LTDA</t>
        </is>
      </c>
      <c r="E4626" t="inlineStr">
        <is>
          <t>76991</t>
        </is>
      </c>
      <c r="F4626" s="550" t="n">
        <v>46050</v>
      </c>
      <c r="G4626" t="n">
        <v>19017</v>
      </c>
      <c r="H4626" t="inlineStr">
        <is>
          <t>FILE DE FRANGO KG</t>
        </is>
      </c>
      <c r="I4626" t="inlineStr">
        <is>
          <t>ALIMENTOS</t>
        </is>
      </c>
      <c r="J4626" t="n">
        <v>20</v>
      </c>
      <c r="K4626" t="inlineStr">
        <is>
          <t>KG</t>
        </is>
      </c>
      <c r="L4626" t="n">
        <v>318</v>
      </c>
      <c r="M4626" t="n">
        <v>15.9</v>
      </c>
      <c r="N4626" t="inlineStr">
        <is>
          <t>ALIMENTOS</t>
        </is>
      </c>
      <c r="O4626" t="inlineStr">
        <is>
          <t>01/2026</t>
        </is>
      </c>
    </row>
    <row r="4627">
      <c r="A4627" t="n">
        <v>203066</v>
      </c>
      <c r="B4627" t="n">
        <v>122</v>
      </c>
      <c r="C4627" t="inlineStr">
        <is>
          <t>Arcos</t>
        </is>
      </c>
      <c r="D4627" t="inlineStr">
        <is>
          <t xml:space="preserve">HNK BR INDUSTRIA DE BEBIDAS </t>
        </is>
      </c>
      <c r="E4627" t="inlineStr">
        <is>
          <t>146815</t>
        </is>
      </c>
      <c r="F4627" s="550" t="n">
        <v>46049</v>
      </c>
      <c r="G4627" t="n">
        <v>17934</v>
      </c>
      <c r="H4627" t="inlineStr">
        <is>
          <t>AGUA MINERAL SEM GAS MAMBA 350ML C/24</t>
        </is>
      </c>
      <c r="I4627" t="inlineStr">
        <is>
          <t>BEBIDAS</t>
        </is>
      </c>
      <c r="J4627" t="n">
        <v>19</v>
      </c>
      <c r="K4627" t="inlineStr">
        <is>
          <t>PC</t>
        </is>
      </c>
      <c r="L4627" t="n">
        <v>1402.96</v>
      </c>
      <c r="M4627" t="n">
        <v>73.84</v>
      </c>
      <c r="N4627" t="inlineStr">
        <is>
          <t>BEBIDAS</t>
        </is>
      </c>
      <c r="O4627" t="inlineStr">
        <is>
          <t>01/2026</t>
        </is>
      </c>
    </row>
    <row r="4628">
      <c r="A4628" t="n">
        <v>203066</v>
      </c>
      <c r="B4628" t="n">
        <v>122</v>
      </c>
      <c r="C4628" t="inlineStr">
        <is>
          <t>Arcos</t>
        </is>
      </c>
      <c r="D4628" t="inlineStr">
        <is>
          <t xml:space="preserve">HNK BR INDUSTRIA DE BEBIDAS </t>
        </is>
      </c>
      <c r="E4628" t="inlineStr">
        <is>
          <t>146815</t>
        </is>
      </c>
      <c r="F4628" s="550" t="n">
        <v>46049</v>
      </c>
      <c r="G4628" t="n">
        <v>17933</v>
      </c>
      <c r="H4628" t="inlineStr">
        <is>
          <t>AGUA MINERAL COM GAS MAMBA 350ML C/24</t>
        </is>
      </c>
      <c r="I4628" t="inlineStr">
        <is>
          <t>BEBIDAS</t>
        </is>
      </c>
      <c r="J4628" t="n">
        <v>18</v>
      </c>
      <c r="K4628" t="inlineStr">
        <is>
          <t>PC</t>
        </is>
      </c>
      <c r="L4628" t="n">
        <v>1329.12</v>
      </c>
      <c r="M4628" t="n">
        <v>73.84</v>
      </c>
      <c r="N4628" t="inlineStr">
        <is>
          <t>BEBIDAS</t>
        </is>
      </c>
      <c r="O4628" t="inlineStr">
        <is>
          <t>01/2026</t>
        </is>
      </c>
    </row>
    <row r="4629">
      <c r="A4629" t="n">
        <v>203062</v>
      </c>
      <c r="B4629" t="n">
        <v>122</v>
      </c>
      <c r="C4629" t="inlineStr">
        <is>
          <t>Arcos</t>
        </is>
      </c>
      <c r="D4629" t="inlineStr">
        <is>
          <t>PROAUTO INDUSTRIA QUIMICA EIRELI</t>
        </is>
      </c>
      <c r="E4629" t="inlineStr">
        <is>
          <t>150906</t>
        </is>
      </c>
      <c r="F4629" s="550" t="n">
        <v>46049</v>
      </c>
      <c r="G4629" t="n">
        <v>24507</v>
      </c>
      <c r="H4629" t="inlineStr">
        <is>
          <t>PROAUTO ALCOOL LIQUIDO 70% KIMI LIQUID 1L UN</t>
        </is>
      </c>
      <c r="I4629" t="inlineStr">
        <is>
          <t>DESCARTAVEIS/HIGIENE E LIMPEZA</t>
        </is>
      </c>
      <c r="J4629" t="n">
        <v>4</v>
      </c>
      <c r="K4629" t="inlineStr">
        <is>
          <t>GALAO</t>
        </is>
      </c>
      <c r="L4629" t="n">
        <v>340.68</v>
      </c>
      <c r="M4629" t="n">
        <v>85.17</v>
      </c>
      <c r="N4629" t="inlineStr">
        <is>
          <t>HIGIENE E LIMPEZA</t>
        </is>
      </c>
      <c r="O4629" t="inlineStr">
        <is>
          <t>01/2026</t>
        </is>
      </c>
    </row>
    <row r="4630">
      <c r="A4630" t="n">
        <v>203062</v>
      </c>
      <c r="B4630" t="n">
        <v>122</v>
      </c>
      <c r="C4630" t="inlineStr">
        <is>
          <t>Arcos</t>
        </is>
      </c>
      <c r="D4630" t="inlineStr">
        <is>
          <t>PROAUTO INDUSTRIA QUIMICA EIRELI</t>
        </is>
      </c>
      <c r="E4630" t="inlineStr">
        <is>
          <t>150906</t>
        </is>
      </c>
      <c r="F4630" s="550" t="n">
        <v>46049</v>
      </c>
      <c r="G4630" t="n">
        <v>17303</v>
      </c>
      <c r="H4630" t="inlineStr">
        <is>
          <t>DESINFETANTE LAVANDA KIMI 5L</t>
        </is>
      </c>
      <c r="I4630" t="inlineStr">
        <is>
          <t>DESCARTAVEIS/HIGIENE E LIMPEZA</t>
        </is>
      </c>
      <c r="J4630" t="n">
        <v>4</v>
      </c>
      <c r="K4630" t="inlineStr">
        <is>
          <t>GALAO</t>
        </is>
      </c>
      <c r="L4630" t="n">
        <v>502.12</v>
      </c>
      <c r="M4630" t="n">
        <v>125.53</v>
      </c>
      <c r="N4630" t="inlineStr">
        <is>
          <t>HIGIENE E LIMPEZA</t>
        </is>
      </c>
      <c r="O4630" t="inlineStr">
        <is>
          <t>01/2026</t>
        </is>
      </c>
    </row>
    <row r="4631">
      <c r="A4631" t="n">
        <v>203062</v>
      </c>
      <c r="B4631" t="n">
        <v>122</v>
      </c>
      <c r="C4631" t="inlineStr">
        <is>
          <t>Arcos</t>
        </is>
      </c>
      <c r="D4631" t="inlineStr">
        <is>
          <t>PROAUTO INDUSTRIA QUIMICA EIRELI</t>
        </is>
      </c>
      <c r="E4631" t="inlineStr">
        <is>
          <t>150906</t>
        </is>
      </c>
      <c r="F4631" s="550" t="n">
        <v>46049</v>
      </c>
      <c r="G4631" t="n">
        <v>26393</v>
      </c>
      <c r="H4631" t="inlineStr">
        <is>
          <t>PROAUTO DESINCRUSTANTE KLINBE 5L</t>
        </is>
      </c>
      <c r="I4631" t="inlineStr">
        <is>
          <t>DESCARTAVEIS/HIGIENE E LIMPEZA</t>
        </is>
      </c>
      <c r="J4631" t="n">
        <v>3</v>
      </c>
      <c r="K4631" t="inlineStr">
        <is>
          <t>GALAO</t>
        </is>
      </c>
      <c r="L4631" t="n">
        <v>329.37</v>
      </c>
      <c r="M4631" t="n">
        <v>109.79</v>
      </c>
      <c r="N4631" t="inlineStr">
        <is>
          <t>HIGIENE E LIMPEZA</t>
        </is>
      </c>
      <c r="O4631" t="inlineStr">
        <is>
          <t>01/2026</t>
        </is>
      </c>
    </row>
    <row r="4632">
      <c r="A4632" t="n">
        <v>203062</v>
      </c>
      <c r="B4632" t="n">
        <v>122</v>
      </c>
      <c r="C4632" t="inlineStr">
        <is>
          <t>Arcos</t>
        </is>
      </c>
      <c r="D4632" t="inlineStr">
        <is>
          <t>PROAUTO INDUSTRIA QUIMICA EIRELI</t>
        </is>
      </c>
      <c r="E4632" t="inlineStr">
        <is>
          <t>150906</t>
        </is>
      </c>
      <c r="F4632" s="550" t="n">
        <v>46049</v>
      </c>
      <c r="G4632" t="n">
        <v>26395</v>
      </c>
      <c r="H4632" t="inlineStr">
        <is>
          <t>PROAUTO DETERGENTE CLORADO PRO HA 3000CL 5L</t>
        </is>
      </c>
      <c r="I4632" t="inlineStr">
        <is>
          <t>DESCARTAVEIS/HIGIENE E LIMPEZA</t>
        </is>
      </c>
      <c r="J4632" t="n">
        <v>3</v>
      </c>
      <c r="K4632" t="inlineStr">
        <is>
          <t>GALAO</t>
        </is>
      </c>
      <c r="L4632" t="n">
        <v>386.13</v>
      </c>
      <c r="M4632" t="n">
        <v>128.71</v>
      </c>
      <c r="N4632" t="inlineStr">
        <is>
          <t>HIGIENE E LIMPEZA</t>
        </is>
      </c>
      <c r="O4632" t="inlineStr">
        <is>
          <t>01/2026</t>
        </is>
      </c>
    </row>
    <row r="4633">
      <c r="A4633" t="n">
        <v>203062</v>
      </c>
      <c r="B4633" t="n">
        <v>122</v>
      </c>
      <c r="C4633" t="inlineStr">
        <is>
          <t>Arcos</t>
        </is>
      </c>
      <c r="D4633" t="inlineStr">
        <is>
          <t>PROAUTO INDUSTRIA QUIMICA EIRELI</t>
        </is>
      </c>
      <c r="E4633" t="inlineStr">
        <is>
          <t>150906</t>
        </is>
      </c>
      <c r="F4633" s="550" t="n">
        <v>46049</v>
      </c>
      <c r="G4633" t="n">
        <v>24514</v>
      </c>
      <c r="H4633" t="inlineStr">
        <is>
          <t>PROAUTO DETERGENTE NEUTRO NEUTER SUPER 5 L</t>
        </is>
      </c>
      <c r="I4633" t="inlineStr">
        <is>
          <t>DESCARTAVEIS/HIGIENE E LIMPEZA</t>
        </is>
      </c>
      <c r="J4633" t="n">
        <v>6</v>
      </c>
      <c r="K4633" t="inlineStr">
        <is>
          <t>GALAO</t>
        </is>
      </c>
      <c r="L4633" t="n">
        <v>741.24</v>
      </c>
      <c r="M4633" t="n">
        <v>123.54</v>
      </c>
      <c r="N4633" t="inlineStr">
        <is>
          <t>HIGIENE E LIMPEZA</t>
        </is>
      </c>
      <c r="O4633" t="inlineStr">
        <is>
          <t>01/2026</t>
        </is>
      </c>
    </row>
    <row r="4634">
      <c r="A4634" t="n">
        <v>203061</v>
      </c>
      <c r="B4634" t="n">
        <v>122</v>
      </c>
      <c r="C4634" t="inlineStr">
        <is>
          <t>Arcos</t>
        </is>
      </c>
      <c r="D4634" t="inlineStr">
        <is>
          <t xml:space="preserve">HORTIFRUTI DO CHEF LTDA </t>
        </is>
      </c>
      <c r="E4634" t="inlineStr">
        <is>
          <t>28715</t>
        </is>
      </c>
      <c r="F4634" s="550" t="n">
        <v>46049</v>
      </c>
      <c r="G4634" t="n">
        <v>19762</v>
      </c>
      <c r="H4634" t="inlineStr">
        <is>
          <t>GRAPE FRUIT KG</t>
        </is>
      </c>
      <c r="I4634" t="inlineStr">
        <is>
          <t>ALIMENTOS</t>
        </is>
      </c>
      <c r="J4634" t="n">
        <v>20</v>
      </c>
      <c r="K4634" t="inlineStr">
        <is>
          <t>KG</t>
        </is>
      </c>
      <c r="L4634" t="n">
        <v>325</v>
      </c>
      <c r="M4634" t="n">
        <v>16.25</v>
      </c>
      <c r="N4634" t="inlineStr">
        <is>
          <t>ALIMENTOS</t>
        </is>
      </c>
      <c r="O4634" t="inlineStr">
        <is>
          <t>01/2026</t>
        </is>
      </c>
    </row>
    <row r="4635">
      <c r="A4635" t="n">
        <v>203060</v>
      </c>
      <c r="B4635" t="n">
        <v>122</v>
      </c>
      <c r="C4635" t="inlineStr">
        <is>
          <t>Arcos</t>
        </is>
      </c>
      <c r="D4635" t="inlineStr">
        <is>
          <t xml:space="preserve">HORTIFRUTI DO CHEF LTDA </t>
        </is>
      </c>
      <c r="E4635" t="inlineStr">
        <is>
          <t>28706</t>
        </is>
      </c>
      <c r="F4635" s="550" t="n">
        <v>46049</v>
      </c>
      <c r="G4635" t="n">
        <v>19623</v>
      </c>
      <c r="H4635" t="inlineStr">
        <is>
          <t>CEBOLA ROXA KG</t>
        </is>
      </c>
      <c r="I4635" t="inlineStr">
        <is>
          <t>ALIMENTOS</t>
        </is>
      </c>
      <c r="J4635" t="n">
        <v>5</v>
      </c>
      <c r="K4635" t="inlineStr">
        <is>
          <t>KG</t>
        </is>
      </c>
      <c r="L4635" t="n">
        <v>19.4</v>
      </c>
      <c r="M4635" t="n">
        <v>3.88</v>
      </c>
      <c r="N4635" t="inlineStr">
        <is>
          <t>ALIMENTOS</t>
        </is>
      </c>
      <c r="O4635" t="inlineStr">
        <is>
          <t>01/2026</t>
        </is>
      </c>
    </row>
    <row r="4636">
      <c r="A4636" t="n">
        <v>203060</v>
      </c>
      <c r="B4636" t="n">
        <v>122</v>
      </c>
      <c r="C4636" t="inlineStr">
        <is>
          <t>Arcos</t>
        </is>
      </c>
      <c r="D4636" t="inlineStr">
        <is>
          <t xml:space="preserve">HORTIFRUTI DO CHEF LTDA </t>
        </is>
      </c>
      <c r="E4636" t="inlineStr">
        <is>
          <t>28706</t>
        </is>
      </c>
      <c r="F4636" s="550" t="n">
        <v>46049</v>
      </c>
      <c r="G4636" t="n">
        <v>19498</v>
      </c>
      <c r="H4636" t="inlineStr">
        <is>
          <t>ALFACE ROMANA KG</t>
        </is>
      </c>
      <c r="I4636" t="inlineStr">
        <is>
          <t>ALIMENTOS</t>
        </is>
      </c>
      <c r="J4636" t="n">
        <v>1</v>
      </c>
      <c r="K4636" t="inlineStr">
        <is>
          <t>KG</t>
        </is>
      </c>
      <c r="L4636" t="n">
        <v>12.5</v>
      </c>
      <c r="M4636" t="n">
        <v>12.5</v>
      </c>
      <c r="N4636" t="inlineStr">
        <is>
          <t>ALIMENTOS</t>
        </is>
      </c>
      <c r="O4636" t="inlineStr">
        <is>
          <t>01/2026</t>
        </is>
      </c>
    </row>
    <row r="4637">
      <c r="A4637" t="n">
        <v>203060</v>
      </c>
      <c r="B4637" t="n">
        <v>122</v>
      </c>
      <c r="C4637" t="inlineStr">
        <is>
          <t>Arcos</t>
        </is>
      </c>
      <c r="D4637" t="inlineStr">
        <is>
          <t xml:space="preserve">HORTIFRUTI DO CHEF LTDA </t>
        </is>
      </c>
      <c r="E4637" t="inlineStr">
        <is>
          <t>28706</t>
        </is>
      </c>
      <c r="F4637" s="550" t="n">
        <v>46049</v>
      </c>
      <c r="G4637" t="n">
        <v>19572</v>
      </c>
      <c r="H4637" t="inlineStr">
        <is>
          <t>PIMENTA DEDO DE MOCA KG</t>
        </is>
      </c>
      <c r="I4637" t="inlineStr">
        <is>
          <t>ALIMENTOS</t>
        </is>
      </c>
      <c r="J4637" t="n">
        <v>0.3</v>
      </c>
      <c r="K4637" t="inlineStr">
        <is>
          <t>KG</t>
        </is>
      </c>
      <c r="L4637" t="n">
        <v>4.5</v>
      </c>
      <c r="M4637" t="n">
        <v>15</v>
      </c>
      <c r="N4637" t="inlineStr">
        <is>
          <t>ALIMENTOS</t>
        </is>
      </c>
      <c r="O4637" t="inlineStr">
        <is>
          <t>01/2026</t>
        </is>
      </c>
    </row>
    <row r="4638">
      <c r="A4638" t="n">
        <v>203060</v>
      </c>
      <c r="B4638" t="n">
        <v>122</v>
      </c>
      <c r="C4638" t="inlineStr">
        <is>
          <t>Arcos</t>
        </is>
      </c>
      <c r="D4638" t="inlineStr">
        <is>
          <t xml:space="preserve">HORTIFRUTI DO CHEF LTDA </t>
        </is>
      </c>
      <c r="E4638" t="inlineStr">
        <is>
          <t>28706</t>
        </is>
      </c>
      <c r="F4638" s="550" t="n">
        <v>46049</v>
      </c>
      <c r="G4638" t="n">
        <v>19721</v>
      </c>
      <c r="H4638" t="inlineStr">
        <is>
          <t>ROMA KG</t>
        </is>
      </c>
      <c r="I4638" t="inlineStr">
        <is>
          <t>ALIMENTOS</t>
        </is>
      </c>
      <c r="J4638" t="n">
        <v>1</v>
      </c>
      <c r="K4638" t="inlineStr">
        <is>
          <t>KG</t>
        </is>
      </c>
      <c r="L4638" t="n">
        <v>37.5</v>
      </c>
      <c r="M4638" t="n">
        <v>37.5</v>
      </c>
      <c r="N4638" t="inlineStr">
        <is>
          <t>ALIMENTOS</t>
        </is>
      </c>
      <c r="O4638" t="inlineStr">
        <is>
          <t>01/2026</t>
        </is>
      </c>
    </row>
    <row r="4639">
      <c r="A4639" t="n">
        <v>203060</v>
      </c>
      <c r="B4639" t="n">
        <v>122</v>
      </c>
      <c r="C4639" t="inlineStr">
        <is>
          <t>Arcos</t>
        </is>
      </c>
      <c r="D4639" t="inlineStr">
        <is>
          <t xml:space="preserve">HORTIFRUTI DO CHEF LTDA </t>
        </is>
      </c>
      <c r="E4639" t="inlineStr">
        <is>
          <t>28706</t>
        </is>
      </c>
      <c r="F4639" s="550" t="n">
        <v>46049</v>
      </c>
      <c r="G4639" t="n">
        <v>24484</v>
      </c>
      <c r="H4639" t="inlineStr">
        <is>
          <t>TOMATE SWEET KG</t>
        </is>
      </c>
      <c r="I4639" t="inlineStr">
        <is>
          <t>ALIMENTOS</t>
        </is>
      </c>
      <c r="J4639" t="n">
        <v>0.5</v>
      </c>
      <c r="K4639" t="inlineStr">
        <is>
          <t>KG</t>
        </is>
      </c>
      <c r="L4639" t="n">
        <v>4.38</v>
      </c>
      <c r="M4639" t="n">
        <v>8.76</v>
      </c>
      <c r="N4639" t="inlineStr">
        <is>
          <t>ALIMENTOS</t>
        </is>
      </c>
      <c r="O4639" t="inlineStr">
        <is>
          <t>01/2026</t>
        </is>
      </c>
    </row>
    <row r="4640">
      <c r="A4640" t="n">
        <v>203060</v>
      </c>
      <c r="B4640" t="n">
        <v>122</v>
      </c>
      <c r="C4640" t="inlineStr">
        <is>
          <t>Arcos</t>
        </is>
      </c>
      <c r="D4640" t="inlineStr">
        <is>
          <t xml:space="preserve">HORTIFRUTI DO CHEF LTDA </t>
        </is>
      </c>
      <c r="E4640" t="inlineStr">
        <is>
          <t>28706</t>
        </is>
      </c>
      <c r="F4640" s="550" t="n">
        <v>46049</v>
      </c>
      <c r="G4640" t="n">
        <v>19617</v>
      </c>
      <c r="H4640" t="inlineStr">
        <is>
          <t>COENTRO KG</t>
        </is>
      </c>
      <c r="I4640" t="inlineStr">
        <is>
          <t>ALIMENTOS</t>
        </is>
      </c>
      <c r="J4640" t="n">
        <v>0.2</v>
      </c>
      <c r="K4640" t="inlineStr">
        <is>
          <t>KG</t>
        </is>
      </c>
      <c r="L4640" t="n">
        <v>5.36</v>
      </c>
      <c r="M4640" t="n">
        <v>26.8</v>
      </c>
      <c r="N4640" t="inlineStr">
        <is>
          <t>ALIMENTOS</t>
        </is>
      </c>
      <c r="O4640" t="inlineStr">
        <is>
          <t>01/2026</t>
        </is>
      </c>
    </row>
    <row r="4641">
      <c r="A4641" t="n">
        <v>203060</v>
      </c>
      <c r="B4641" t="n">
        <v>122</v>
      </c>
      <c r="C4641" t="inlineStr">
        <is>
          <t>Arcos</t>
        </is>
      </c>
      <c r="D4641" t="inlineStr">
        <is>
          <t xml:space="preserve">HORTIFRUTI DO CHEF LTDA </t>
        </is>
      </c>
      <c r="E4641" t="inlineStr">
        <is>
          <t>28706</t>
        </is>
      </c>
      <c r="F4641" s="550" t="n">
        <v>46049</v>
      </c>
      <c r="G4641" t="n">
        <v>23113</v>
      </c>
      <c r="H4641" t="inlineStr">
        <is>
          <t>SALSA KG</t>
        </is>
      </c>
      <c r="I4641" t="inlineStr">
        <is>
          <t>ALIMENTOS</t>
        </is>
      </c>
      <c r="J4641" t="n">
        <v>0.5</v>
      </c>
      <c r="K4641" t="inlineStr">
        <is>
          <t>KG</t>
        </is>
      </c>
      <c r="L4641" t="n">
        <v>9.380000000000001</v>
      </c>
      <c r="M4641" t="n">
        <v>18.76</v>
      </c>
      <c r="N4641" t="inlineStr">
        <is>
          <t>ALIMENTOS</t>
        </is>
      </c>
      <c r="O4641" t="inlineStr">
        <is>
          <t>01/2026</t>
        </is>
      </c>
    </row>
    <row r="4642">
      <c r="A4642" t="n">
        <v>203060</v>
      </c>
      <c r="B4642" t="n">
        <v>122</v>
      </c>
      <c r="C4642" t="inlineStr">
        <is>
          <t>Arcos</t>
        </is>
      </c>
      <c r="D4642" t="inlineStr">
        <is>
          <t xml:space="preserve">HORTIFRUTI DO CHEF LTDA </t>
        </is>
      </c>
      <c r="E4642" t="inlineStr">
        <is>
          <t>28706</t>
        </is>
      </c>
      <c r="F4642" s="550" t="n">
        <v>46049</v>
      </c>
      <c r="G4642" t="n">
        <v>19846</v>
      </c>
      <c r="H4642" t="inlineStr">
        <is>
          <t>BROTO DE MOYASHI GRANEL KG</t>
        </is>
      </c>
      <c r="I4642" t="inlineStr">
        <is>
          <t>ALIMENTOS</t>
        </is>
      </c>
      <c r="J4642" t="n">
        <v>0.5</v>
      </c>
      <c r="K4642" t="inlineStr">
        <is>
          <t>KG</t>
        </is>
      </c>
      <c r="L4642" t="n">
        <v>9.380000000000001</v>
      </c>
      <c r="M4642" t="n">
        <v>18.76</v>
      </c>
      <c r="N4642" t="inlineStr">
        <is>
          <t>ALIMENTOS</t>
        </is>
      </c>
      <c r="O4642" t="inlineStr">
        <is>
          <t>01/2026</t>
        </is>
      </c>
    </row>
    <row r="4643">
      <c r="A4643" t="n">
        <v>203060</v>
      </c>
      <c r="B4643" t="n">
        <v>122</v>
      </c>
      <c r="C4643" t="inlineStr">
        <is>
          <t>Arcos</t>
        </is>
      </c>
      <c r="D4643" t="inlineStr">
        <is>
          <t xml:space="preserve">HORTIFRUTI DO CHEF LTDA </t>
        </is>
      </c>
      <c r="E4643" t="inlineStr">
        <is>
          <t>28706</t>
        </is>
      </c>
      <c r="F4643" s="550" t="n">
        <v>46049</v>
      </c>
      <c r="G4643" t="n">
        <v>23377</v>
      </c>
      <c r="H4643" t="inlineStr">
        <is>
          <t>CAMBUCI CONGELADO KG</t>
        </is>
      </c>
      <c r="I4643" t="inlineStr">
        <is>
          <t>ALIMENTOS</t>
        </is>
      </c>
      <c r="J4643" t="n">
        <v>3</v>
      </c>
      <c r="K4643" t="inlineStr">
        <is>
          <t>KG</t>
        </is>
      </c>
      <c r="L4643" t="n">
        <v>96</v>
      </c>
      <c r="M4643" t="n">
        <v>32</v>
      </c>
      <c r="N4643" t="inlineStr">
        <is>
          <t>ALIMENTOS</t>
        </is>
      </c>
      <c r="O4643" t="inlineStr">
        <is>
          <t>01/2026</t>
        </is>
      </c>
    </row>
    <row r="4644">
      <c r="A4644" t="n">
        <v>203060</v>
      </c>
      <c r="B4644" t="n">
        <v>122</v>
      </c>
      <c r="C4644" t="inlineStr">
        <is>
          <t>Arcos</t>
        </is>
      </c>
      <c r="D4644" t="inlineStr">
        <is>
          <t xml:space="preserve">HORTIFRUTI DO CHEF LTDA </t>
        </is>
      </c>
      <c r="E4644" t="inlineStr">
        <is>
          <t>28706</t>
        </is>
      </c>
      <c r="F4644" s="550" t="n">
        <v>46049</v>
      </c>
      <c r="G4644" t="n">
        <v>25647</v>
      </c>
      <c r="H4644" t="inlineStr">
        <is>
          <t>ACELGA BOK CHOY KG</t>
        </is>
      </c>
      <c r="I4644" t="inlineStr">
        <is>
          <t>ALIMENTOS</t>
        </is>
      </c>
      <c r="J4644" t="n">
        <v>0.6</v>
      </c>
      <c r="K4644" t="inlineStr">
        <is>
          <t>KG</t>
        </is>
      </c>
      <c r="L4644" t="n">
        <v>12.5</v>
      </c>
      <c r="M4644" t="n">
        <v>20.833333</v>
      </c>
      <c r="N4644" t="inlineStr">
        <is>
          <t>ALIMENTOS</t>
        </is>
      </c>
      <c r="O4644" t="inlineStr">
        <is>
          <t>01/2026</t>
        </is>
      </c>
    </row>
    <row r="4645">
      <c r="A4645" t="n">
        <v>203060</v>
      </c>
      <c r="B4645" t="n">
        <v>122</v>
      </c>
      <c r="C4645" t="inlineStr">
        <is>
          <t>Arcos</t>
        </is>
      </c>
      <c r="D4645" t="inlineStr">
        <is>
          <t xml:space="preserve">HORTIFRUTI DO CHEF LTDA </t>
        </is>
      </c>
      <c r="E4645" t="inlineStr">
        <is>
          <t>28706</t>
        </is>
      </c>
      <c r="F4645" s="550" t="n">
        <v>46049</v>
      </c>
      <c r="G4645" t="n">
        <v>19472</v>
      </c>
      <c r="H4645" t="inlineStr">
        <is>
          <t>RUCULA KG</t>
        </is>
      </c>
      <c r="I4645" t="inlineStr">
        <is>
          <t>ALIMENTOS</t>
        </is>
      </c>
      <c r="J4645" t="n">
        <v>1.5</v>
      </c>
      <c r="K4645" t="inlineStr">
        <is>
          <t>KG</t>
        </is>
      </c>
      <c r="L4645" t="n">
        <v>32.82</v>
      </c>
      <c r="M4645" t="n">
        <v>21.88</v>
      </c>
      <c r="N4645" t="inlineStr">
        <is>
          <t>ALIMENTOS</t>
        </is>
      </c>
      <c r="O4645" t="inlineStr">
        <is>
          <t>01/2026</t>
        </is>
      </c>
    </row>
    <row r="4646">
      <c r="A4646" t="n">
        <v>203059</v>
      </c>
      <c r="B4646" t="n">
        <v>122</v>
      </c>
      <c r="C4646" t="inlineStr">
        <is>
          <t>Arcos</t>
        </is>
      </c>
      <c r="D4646" t="inlineStr">
        <is>
          <t>CECILIA TSUYACO ARAKI SILVA LTDA</t>
        </is>
      </c>
      <c r="E4646" t="inlineStr">
        <is>
          <t>385802</t>
        </is>
      </c>
      <c r="F4646" s="550" t="n">
        <v>46049</v>
      </c>
      <c r="G4646" t="n">
        <v>19787</v>
      </c>
      <c r="H4646" t="inlineStr">
        <is>
          <t>ABACAXI PEROLA KG</t>
        </is>
      </c>
      <c r="I4646" t="inlineStr">
        <is>
          <t>ALIMENTOS</t>
        </is>
      </c>
      <c r="J4646" t="n">
        <v>60</v>
      </c>
      <c r="K4646" t="inlineStr">
        <is>
          <t>KG</t>
        </is>
      </c>
      <c r="L4646" t="n">
        <v>288</v>
      </c>
      <c r="M4646" t="n">
        <v>4.8</v>
      </c>
      <c r="N4646" t="inlineStr">
        <is>
          <t>ALIMENTOS</t>
        </is>
      </c>
      <c r="O4646" t="inlineStr">
        <is>
          <t>01/2026</t>
        </is>
      </c>
    </row>
    <row r="4647">
      <c r="A4647" t="n">
        <v>203058</v>
      </c>
      <c r="B4647" t="n">
        <v>122</v>
      </c>
      <c r="C4647" t="inlineStr">
        <is>
          <t>Arcos</t>
        </is>
      </c>
      <c r="D4647" t="inlineStr">
        <is>
          <t>CECILIA TSUYACO ARAKI SILVA LTDA</t>
        </is>
      </c>
      <c r="E4647" t="inlineStr">
        <is>
          <t>385798</t>
        </is>
      </c>
      <c r="F4647" s="550" t="n">
        <v>46049</v>
      </c>
      <c r="G4647" t="n">
        <v>19634</v>
      </c>
      <c r="H4647" t="inlineStr">
        <is>
          <t>BERINJELA KG</t>
        </is>
      </c>
      <c r="I4647" t="inlineStr">
        <is>
          <t>ALIMENTOS</t>
        </is>
      </c>
      <c r="J4647" t="n">
        <v>1</v>
      </c>
      <c r="K4647" t="inlineStr">
        <is>
          <t>KG</t>
        </is>
      </c>
      <c r="L4647" t="n">
        <v>7.5</v>
      </c>
      <c r="M4647" t="n">
        <v>7.5</v>
      </c>
      <c r="N4647" t="inlineStr">
        <is>
          <t>ALIMENTOS</t>
        </is>
      </c>
      <c r="O4647" t="inlineStr">
        <is>
          <t>01/2026</t>
        </is>
      </c>
    </row>
    <row r="4648">
      <c r="A4648" t="n">
        <v>203058</v>
      </c>
      <c r="B4648" t="n">
        <v>122</v>
      </c>
      <c r="C4648" t="inlineStr">
        <is>
          <t>Arcos</t>
        </is>
      </c>
      <c r="D4648" t="inlineStr">
        <is>
          <t>CECILIA TSUYACO ARAKI SILVA LTDA</t>
        </is>
      </c>
      <c r="E4648" t="inlineStr">
        <is>
          <t>385798</t>
        </is>
      </c>
      <c r="F4648" s="550" t="n">
        <v>46049</v>
      </c>
      <c r="G4648" t="n">
        <v>19621</v>
      </c>
      <c r="H4648" t="inlineStr">
        <is>
          <t>CENOURA KG</t>
        </is>
      </c>
      <c r="I4648" t="inlineStr">
        <is>
          <t>ALIMENTOS</t>
        </is>
      </c>
      <c r="J4648" t="n">
        <v>5</v>
      </c>
      <c r="K4648" t="inlineStr">
        <is>
          <t>KG</t>
        </is>
      </c>
      <c r="L4648" t="n">
        <v>13.5</v>
      </c>
      <c r="M4648" t="n">
        <v>2.7</v>
      </c>
      <c r="N4648" t="inlineStr">
        <is>
          <t>ALIMENTOS</t>
        </is>
      </c>
      <c r="O4648" t="inlineStr">
        <is>
          <t>01/2026</t>
        </is>
      </c>
    </row>
    <row r="4649">
      <c r="A4649" t="n">
        <v>203058</v>
      </c>
      <c r="B4649" t="n">
        <v>122</v>
      </c>
      <c r="C4649" t="inlineStr">
        <is>
          <t>Arcos</t>
        </is>
      </c>
      <c r="D4649" t="inlineStr">
        <is>
          <t>CECILIA TSUYACO ARAKI SILVA LTDA</t>
        </is>
      </c>
      <c r="E4649" t="inlineStr">
        <is>
          <t>385798</t>
        </is>
      </c>
      <c r="F4649" s="550" t="n">
        <v>46049</v>
      </c>
      <c r="G4649" t="n">
        <v>24083</v>
      </c>
      <c r="H4649" t="inlineStr">
        <is>
          <t>BATATA ASTERIX GRAUDA NOIVA KG</t>
        </is>
      </c>
      <c r="I4649" t="inlineStr">
        <is>
          <t>ALIMENTOS</t>
        </is>
      </c>
      <c r="J4649" t="n">
        <v>60</v>
      </c>
      <c r="K4649" t="inlineStr">
        <is>
          <t>KG</t>
        </is>
      </c>
      <c r="L4649" t="n">
        <v>252</v>
      </c>
      <c r="M4649" t="n">
        <v>4.2</v>
      </c>
      <c r="N4649" t="inlineStr">
        <is>
          <t>ALIMENTOS</t>
        </is>
      </c>
      <c r="O4649" t="inlineStr">
        <is>
          <t>01/2026</t>
        </is>
      </c>
    </row>
    <row r="4650">
      <c r="A4650" t="n">
        <v>203058</v>
      </c>
      <c r="B4650" t="n">
        <v>122</v>
      </c>
      <c r="C4650" t="inlineStr">
        <is>
          <t>Arcos</t>
        </is>
      </c>
      <c r="D4650" t="inlineStr">
        <is>
          <t>CECILIA TSUYACO ARAKI SILVA LTDA</t>
        </is>
      </c>
      <c r="E4650" t="inlineStr">
        <is>
          <t>385798</t>
        </is>
      </c>
      <c r="F4650" s="550" t="n">
        <v>46049</v>
      </c>
      <c r="G4650" t="n">
        <v>19505</v>
      </c>
      <c r="H4650" t="inlineStr">
        <is>
          <t>ALFACE AMERICANA KG</t>
        </is>
      </c>
      <c r="I4650" t="inlineStr">
        <is>
          <t>ALIMENTOS</t>
        </is>
      </c>
      <c r="J4650" t="n">
        <v>1</v>
      </c>
      <c r="K4650" t="inlineStr">
        <is>
          <t>KG</t>
        </is>
      </c>
      <c r="L4650" t="n">
        <v>12.8</v>
      </c>
      <c r="M4650" t="n">
        <v>12.8</v>
      </c>
      <c r="N4650" t="inlineStr">
        <is>
          <t>ALIMENTOS</t>
        </is>
      </c>
      <c r="O4650" t="inlineStr">
        <is>
          <t>01/2026</t>
        </is>
      </c>
    </row>
    <row r="4651">
      <c r="A4651" t="n">
        <v>203058</v>
      </c>
      <c r="B4651" t="n">
        <v>122</v>
      </c>
      <c r="C4651" t="inlineStr">
        <is>
          <t>Arcos</t>
        </is>
      </c>
      <c r="D4651" t="inlineStr">
        <is>
          <t>CECILIA TSUYACO ARAKI SILVA LTDA</t>
        </is>
      </c>
      <c r="E4651" t="inlineStr">
        <is>
          <t>385798</t>
        </is>
      </c>
      <c r="F4651" s="550" t="n">
        <v>46049</v>
      </c>
      <c r="G4651" t="n">
        <v>19575</v>
      </c>
      <c r="H4651" t="inlineStr">
        <is>
          <t>PIMENTA DE CHEIRO VERDE KG</t>
        </is>
      </c>
      <c r="I4651" t="inlineStr">
        <is>
          <t>ALIMENTOS</t>
        </is>
      </c>
      <c r="J4651" t="n">
        <v>0.5</v>
      </c>
      <c r="K4651" t="inlineStr">
        <is>
          <t>KG</t>
        </is>
      </c>
      <c r="L4651" t="n">
        <v>11.5</v>
      </c>
      <c r="M4651" t="n">
        <v>23</v>
      </c>
      <c r="N4651" t="inlineStr">
        <is>
          <t>ALIMENTOS</t>
        </is>
      </c>
      <c r="O4651" t="inlineStr">
        <is>
          <t>01/2026</t>
        </is>
      </c>
    </row>
    <row r="4652">
      <c r="A4652" t="n">
        <v>203058</v>
      </c>
      <c r="B4652" t="n">
        <v>122</v>
      </c>
      <c r="C4652" t="inlineStr">
        <is>
          <t>Arcos</t>
        </is>
      </c>
      <c r="D4652" t="inlineStr">
        <is>
          <t>CECILIA TSUYACO ARAKI SILVA LTDA</t>
        </is>
      </c>
      <c r="E4652" t="inlineStr">
        <is>
          <t>385798</t>
        </is>
      </c>
      <c r="F4652" s="550" t="n">
        <v>46049</v>
      </c>
      <c r="G4652" t="n">
        <v>24509</v>
      </c>
      <c r="H4652" t="inlineStr">
        <is>
          <t>CEBOLA BRANCA KG</t>
        </is>
      </c>
      <c r="I4652" t="inlineStr">
        <is>
          <t>ALIMENTOS</t>
        </is>
      </c>
      <c r="J4652" t="n">
        <v>15</v>
      </c>
      <c r="K4652" t="inlineStr">
        <is>
          <t>KG</t>
        </is>
      </c>
      <c r="L4652" t="n">
        <v>27</v>
      </c>
      <c r="M4652" t="n">
        <v>1.8</v>
      </c>
      <c r="N4652" t="inlineStr">
        <is>
          <t>ALIMENTOS</t>
        </is>
      </c>
      <c r="O4652" t="inlineStr">
        <is>
          <t>01/2026</t>
        </is>
      </c>
    </row>
    <row r="4653">
      <c r="A4653" t="n">
        <v>203058</v>
      </c>
      <c r="B4653" t="n">
        <v>122</v>
      </c>
      <c r="C4653" t="inlineStr">
        <is>
          <t>Arcos</t>
        </is>
      </c>
      <c r="D4653" t="inlineStr">
        <is>
          <t>CECILIA TSUYACO ARAKI SILVA LTDA</t>
        </is>
      </c>
      <c r="E4653" t="inlineStr">
        <is>
          <t>385798</t>
        </is>
      </c>
      <c r="F4653" s="550" t="n">
        <v>46049</v>
      </c>
      <c r="G4653" t="n">
        <v>19589</v>
      </c>
      <c r="H4653" t="inlineStr">
        <is>
          <t>PEPINO JAPONES KG</t>
        </is>
      </c>
      <c r="I4653" t="inlineStr">
        <is>
          <t>ALIMENTOS</t>
        </is>
      </c>
      <c r="J4653" t="n">
        <v>1</v>
      </c>
      <c r="K4653" t="inlineStr">
        <is>
          <t>KG</t>
        </is>
      </c>
      <c r="L4653" t="n">
        <v>7.5</v>
      </c>
      <c r="M4653" t="n">
        <v>7.5</v>
      </c>
      <c r="N4653" t="inlineStr">
        <is>
          <t>ALIMENTOS</t>
        </is>
      </c>
      <c r="O4653" t="inlineStr">
        <is>
          <t>01/2026</t>
        </is>
      </c>
    </row>
    <row r="4654">
      <c r="A4654" t="n">
        <v>203058</v>
      </c>
      <c r="B4654" t="n">
        <v>122</v>
      </c>
      <c r="C4654" t="inlineStr">
        <is>
          <t>Arcos</t>
        </is>
      </c>
      <c r="D4654" t="inlineStr">
        <is>
          <t>CECILIA TSUYACO ARAKI SILVA LTDA</t>
        </is>
      </c>
      <c r="E4654" t="inlineStr">
        <is>
          <t>385798</t>
        </is>
      </c>
      <c r="F4654" s="550" t="n">
        <v>46049</v>
      </c>
      <c r="G4654" t="n">
        <v>19465</v>
      </c>
      <c r="H4654" t="inlineStr">
        <is>
          <t>SALSAO KG</t>
        </is>
      </c>
      <c r="I4654" t="inlineStr">
        <is>
          <t>ALIMENTOS</t>
        </is>
      </c>
      <c r="J4654" t="n">
        <v>1</v>
      </c>
      <c r="K4654" t="inlineStr">
        <is>
          <t>KG</t>
        </is>
      </c>
      <c r="L4654" t="n">
        <v>4.5</v>
      </c>
      <c r="M4654" t="n">
        <v>4.5</v>
      </c>
      <c r="N4654" t="inlineStr">
        <is>
          <t>ALIMENTOS</t>
        </is>
      </c>
      <c r="O4654" t="inlineStr">
        <is>
          <t>01/2026</t>
        </is>
      </c>
    </row>
    <row r="4655">
      <c r="A4655" t="n">
        <v>203058</v>
      </c>
      <c r="B4655" t="n">
        <v>122</v>
      </c>
      <c r="C4655" t="inlineStr">
        <is>
          <t>Arcos</t>
        </is>
      </c>
      <c r="D4655" t="inlineStr">
        <is>
          <t>CECILIA TSUYACO ARAKI SILVA LTDA</t>
        </is>
      </c>
      <c r="E4655" t="inlineStr">
        <is>
          <t>385798</t>
        </is>
      </c>
      <c r="F4655" s="550" t="n">
        <v>46049</v>
      </c>
      <c r="G4655" t="n">
        <v>19476</v>
      </c>
      <c r="H4655" t="inlineStr">
        <is>
          <t>MANJERICAO KG</t>
        </is>
      </c>
      <c r="I4655" t="inlineStr">
        <is>
          <t>ALIMENTOS</t>
        </is>
      </c>
      <c r="J4655" t="n">
        <v>0.3</v>
      </c>
      <c r="K4655" t="inlineStr">
        <is>
          <t>KG</t>
        </is>
      </c>
      <c r="L4655" t="n">
        <v>19.5</v>
      </c>
      <c r="M4655" t="n">
        <v>65</v>
      </c>
      <c r="N4655" t="inlineStr">
        <is>
          <t>ALIMENTOS</t>
        </is>
      </c>
      <c r="O4655" t="inlineStr">
        <is>
          <t>01/2026</t>
        </is>
      </c>
    </row>
    <row r="4656">
      <c r="A4656" t="n">
        <v>203058</v>
      </c>
      <c r="B4656" t="n">
        <v>122</v>
      </c>
      <c r="C4656" t="inlineStr">
        <is>
          <t>Arcos</t>
        </is>
      </c>
      <c r="D4656" t="inlineStr">
        <is>
          <t>CECILIA TSUYACO ARAKI SILVA LTDA</t>
        </is>
      </c>
      <c r="E4656" t="inlineStr">
        <is>
          <t>385798</t>
        </is>
      </c>
      <c r="F4656" s="550" t="n">
        <v>46049</v>
      </c>
      <c r="G4656" t="n">
        <v>19480</v>
      </c>
      <c r="H4656" t="inlineStr">
        <is>
          <t>HORTELA HIDROPONICA KG</t>
        </is>
      </c>
      <c r="I4656" t="inlineStr">
        <is>
          <t>ALIMENTOS</t>
        </is>
      </c>
      <c r="J4656" t="n">
        <v>1</v>
      </c>
      <c r="K4656" t="inlineStr">
        <is>
          <t>KG</t>
        </is>
      </c>
      <c r="L4656" t="n">
        <v>14</v>
      </c>
      <c r="M4656" t="n">
        <v>14</v>
      </c>
      <c r="N4656" t="inlineStr">
        <is>
          <t>ALIMENTOS</t>
        </is>
      </c>
      <c r="O4656" t="inlineStr">
        <is>
          <t>01/2026</t>
        </is>
      </c>
    </row>
    <row r="4657">
      <c r="A4657" t="n">
        <v>203058</v>
      </c>
      <c r="B4657" t="n">
        <v>122</v>
      </c>
      <c r="C4657" t="inlineStr">
        <is>
          <t>Arcos</t>
        </is>
      </c>
      <c r="D4657" t="inlineStr">
        <is>
          <t>CECILIA TSUYACO ARAKI SILVA LTDA</t>
        </is>
      </c>
      <c r="E4657" t="inlineStr">
        <is>
          <t>385798</t>
        </is>
      </c>
      <c r="F4657" s="550" t="n">
        <v>46049</v>
      </c>
      <c r="G4657" t="n">
        <v>19503</v>
      </c>
      <c r="H4657" t="inlineStr">
        <is>
          <t>ALFACE CRESPA KG</t>
        </is>
      </c>
      <c r="I4657" t="inlineStr">
        <is>
          <t>ALIMENTOS</t>
        </is>
      </c>
      <c r="J4657" t="n">
        <v>0.5</v>
      </c>
      <c r="K4657" t="inlineStr">
        <is>
          <t>KG</t>
        </is>
      </c>
      <c r="L4657" t="n">
        <v>5</v>
      </c>
      <c r="M4657" t="n">
        <v>10</v>
      </c>
      <c r="N4657" t="inlineStr">
        <is>
          <t>ALIMENTOS</t>
        </is>
      </c>
      <c r="O4657" t="inlineStr">
        <is>
          <t>01/2026</t>
        </is>
      </c>
    </row>
    <row r="4658">
      <c r="A4658" t="n">
        <v>203058</v>
      </c>
      <c r="B4658" t="n">
        <v>122</v>
      </c>
      <c r="C4658" t="inlineStr">
        <is>
          <t>Arcos</t>
        </is>
      </c>
      <c r="D4658" t="inlineStr">
        <is>
          <t>CECILIA TSUYACO ARAKI SILVA LTDA</t>
        </is>
      </c>
      <c r="E4658" t="inlineStr">
        <is>
          <t>385798</t>
        </is>
      </c>
      <c r="F4658" s="550" t="n">
        <v>46049</v>
      </c>
      <c r="G4658" t="n">
        <v>19485</v>
      </c>
      <c r="H4658" t="inlineStr">
        <is>
          <t>ENDRO DILL KG</t>
        </is>
      </c>
      <c r="I4658" t="inlineStr">
        <is>
          <t>ALIMENTOS</t>
        </is>
      </c>
      <c r="J4658" t="n">
        <v>0.3</v>
      </c>
      <c r="K4658" t="inlineStr">
        <is>
          <t>KG</t>
        </is>
      </c>
      <c r="L4658" t="n">
        <v>27</v>
      </c>
      <c r="M4658" t="n">
        <v>90</v>
      </c>
      <c r="N4658" t="inlineStr">
        <is>
          <t>ALIMENTOS</t>
        </is>
      </c>
      <c r="O4658" t="inlineStr">
        <is>
          <t>01/2026</t>
        </is>
      </c>
    </row>
    <row r="4659">
      <c r="A4659" t="n">
        <v>203058</v>
      </c>
      <c r="B4659" t="n">
        <v>122</v>
      </c>
      <c r="C4659" t="inlineStr">
        <is>
          <t>Arcos</t>
        </is>
      </c>
      <c r="D4659" t="inlineStr">
        <is>
          <t>CECILIA TSUYACO ARAKI SILVA LTDA</t>
        </is>
      </c>
      <c r="E4659" t="inlineStr">
        <is>
          <t>385798</t>
        </is>
      </c>
      <c r="F4659" s="550" t="n">
        <v>46049</v>
      </c>
      <c r="G4659" t="n">
        <v>19488</v>
      </c>
      <c r="H4659" t="inlineStr">
        <is>
          <t>CEBOLINHA KG</t>
        </is>
      </c>
      <c r="I4659" t="inlineStr">
        <is>
          <t>ALIMENTOS</t>
        </is>
      </c>
      <c r="J4659" t="n">
        <v>0.5</v>
      </c>
      <c r="K4659" t="inlineStr">
        <is>
          <t>KG</t>
        </is>
      </c>
      <c r="L4659" t="n">
        <v>6</v>
      </c>
      <c r="M4659" t="n">
        <v>12</v>
      </c>
      <c r="N4659" t="inlineStr">
        <is>
          <t>ALIMENTOS</t>
        </is>
      </c>
      <c r="O4659" t="inlineStr">
        <is>
          <t>01/2026</t>
        </is>
      </c>
    </row>
    <row r="4660">
      <c r="A4660" t="n">
        <v>203058</v>
      </c>
      <c r="B4660" t="n">
        <v>122</v>
      </c>
      <c r="C4660" t="inlineStr">
        <is>
          <t>Arcos</t>
        </is>
      </c>
      <c r="D4660" t="inlineStr">
        <is>
          <t>CECILIA TSUYACO ARAKI SILVA LTDA</t>
        </is>
      </c>
      <c r="E4660" t="inlineStr">
        <is>
          <t>385798</t>
        </is>
      </c>
      <c r="F4660" s="550" t="n">
        <v>46049</v>
      </c>
      <c r="G4660" t="n">
        <v>19657</v>
      </c>
      <c r="H4660" t="inlineStr">
        <is>
          <t>ABOBORA PESCOCO KG</t>
        </is>
      </c>
      <c r="I4660" t="inlineStr">
        <is>
          <t>ALIMENTOS</t>
        </is>
      </c>
      <c r="J4660" t="n">
        <v>2</v>
      </c>
      <c r="K4660" t="inlineStr">
        <is>
          <t>KG</t>
        </is>
      </c>
      <c r="L4660" t="n">
        <v>10</v>
      </c>
      <c r="M4660" t="n">
        <v>5</v>
      </c>
      <c r="N4660" t="inlineStr">
        <is>
          <t>ALIMENTOS</t>
        </is>
      </c>
      <c r="O4660" t="inlineStr">
        <is>
          <t>01/2026</t>
        </is>
      </c>
    </row>
    <row r="4661">
      <c r="A4661" t="n">
        <v>203058</v>
      </c>
      <c r="B4661" t="n">
        <v>122</v>
      </c>
      <c r="C4661" t="inlineStr">
        <is>
          <t>Arcos</t>
        </is>
      </c>
      <c r="D4661" t="inlineStr">
        <is>
          <t>CECILIA TSUYACO ARAKI SILVA LTDA</t>
        </is>
      </c>
      <c r="E4661" t="inlineStr">
        <is>
          <t>385798</t>
        </is>
      </c>
      <c r="F4661" s="550" t="n">
        <v>46049</v>
      </c>
      <c r="G4661" t="n">
        <v>23186</v>
      </c>
      <c r="H4661" t="inlineStr">
        <is>
          <t>TOMATE CARMEM SALADA KG</t>
        </is>
      </c>
      <c r="I4661" t="inlineStr">
        <is>
          <t>ALIMENTOS</t>
        </is>
      </c>
      <c r="J4661" t="n">
        <v>15</v>
      </c>
      <c r="K4661" t="inlineStr">
        <is>
          <t>KG</t>
        </is>
      </c>
      <c r="L4661" t="n">
        <v>85.5</v>
      </c>
      <c r="M4661" t="n">
        <v>5.7</v>
      </c>
      <c r="N4661" t="inlineStr">
        <is>
          <t>ALIMENTOS</t>
        </is>
      </c>
      <c r="O4661" t="inlineStr">
        <is>
          <t>01/2026</t>
        </is>
      </c>
    </row>
    <row r="4662">
      <c r="A4662" t="n">
        <v>203058</v>
      </c>
      <c r="B4662" t="n">
        <v>122</v>
      </c>
      <c r="C4662" t="inlineStr">
        <is>
          <t>Arcos</t>
        </is>
      </c>
      <c r="D4662" t="inlineStr">
        <is>
          <t>CECILIA TSUYACO ARAKI SILVA LTDA</t>
        </is>
      </c>
      <c r="E4662" t="inlineStr">
        <is>
          <t>385798</t>
        </is>
      </c>
      <c r="F4662" s="550" t="n">
        <v>46049</v>
      </c>
      <c r="G4662" t="n">
        <v>23198</v>
      </c>
      <c r="H4662" t="inlineStr">
        <is>
          <t>PIMENTAO VERMELHO KG</t>
        </is>
      </c>
      <c r="I4662" t="inlineStr">
        <is>
          <t>ALIMENTOS</t>
        </is>
      </c>
      <c r="J4662" t="n">
        <v>1.5</v>
      </c>
      <c r="K4662" t="inlineStr">
        <is>
          <t>KG</t>
        </is>
      </c>
      <c r="L4662" t="n">
        <v>12.75</v>
      </c>
      <c r="M4662" t="n">
        <v>8.5</v>
      </c>
      <c r="N4662" t="inlineStr">
        <is>
          <t>ALIMENTOS</t>
        </is>
      </c>
      <c r="O4662" t="inlineStr">
        <is>
          <t>01/2026</t>
        </is>
      </c>
    </row>
    <row r="4663">
      <c r="A4663" t="n">
        <v>203058</v>
      </c>
      <c r="B4663" t="n">
        <v>122</v>
      </c>
      <c r="C4663" t="inlineStr">
        <is>
          <t>Arcos</t>
        </is>
      </c>
      <c r="D4663" t="inlineStr">
        <is>
          <t>CECILIA TSUYACO ARAKI SILVA LTDA</t>
        </is>
      </c>
      <c r="E4663" t="inlineStr">
        <is>
          <t>385798</t>
        </is>
      </c>
      <c r="F4663" s="550" t="n">
        <v>46049</v>
      </c>
      <c r="G4663" t="n">
        <v>23236</v>
      </c>
      <c r="H4663" t="inlineStr">
        <is>
          <t>COUVE MANTEIGA KG</t>
        </is>
      </c>
      <c r="I4663" t="inlineStr">
        <is>
          <t>ALIMENTOS</t>
        </is>
      </c>
      <c r="J4663" t="n">
        <v>1</v>
      </c>
      <c r="K4663" t="inlineStr">
        <is>
          <t>KG</t>
        </is>
      </c>
      <c r="L4663" t="n">
        <v>5</v>
      </c>
      <c r="M4663" t="n">
        <v>5</v>
      </c>
      <c r="N4663" t="inlineStr">
        <is>
          <t>ALIMENTOS</t>
        </is>
      </c>
      <c r="O4663" t="inlineStr">
        <is>
          <t>01/2026</t>
        </is>
      </c>
    </row>
    <row r="4664">
      <c r="A4664" t="n">
        <v>203058</v>
      </c>
      <c r="B4664" t="n">
        <v>122</v>
      </c>
      <c r="C4664" t="inlineStr">
        <is>
          <t>Arcos</t>
        </is>
      </c>
      <c r="D4664" t="inlineStr">
        <is>
          <t>CECILIA TSUYACO ARAKI SILVA LTDA</t>
        </is>
      </c>
      <c r="E4664" t="inlineStr">
        <is>
          <t>385798</t>
        </is>
      </c>
      <c r="F4664" s="550" t="n">
        <v>46049</v>
      </c>
      <c r="G4664" t="n">
        <v>23390</v>
      </c>
      <c r="H4664" t="inlineStr">
        <is>
          <t>BANANA DA TERRA KG</t>
        </is>
      </c>
      <c r="I4664" t="inlineStr">
        <is>
          <t>ALIMENTOS</t>
        </is>
      </c>
      <c r="J4664" t="n">
        <v>6</v>
      </c>
      <c r="K4664" t="inlineStr">
        <is>
          <t>KG</t>
        </is>
      </c>
      <c r="L4664" t="n">
        <v>51</v>
      </c>
      <c r="M4664" t="n">
        <v>8.5</v>
      </c>
      <c r="N4664" t="inlineStr">
        <is>
          <t>ALIMENTOS</t>
        </is>
      </c>
      <c r="O4664" t="inlineStr">
        <is>
          <t>01/2026</t>
        </is>
      </c>
    </row>
    <row r="4665">
      <c r="A4665" t="n">
        <v>203058</v>
      </c>
      <c r="B4665" t="n">
        <v>122</v>
      </c>
      <c r="C4665" t="inlineStr">
        <is>
          <t>Arcos</t>
        </is>
      </c>
      <c r="D4665" t="inlineStr">
        <is>
          <t>CECILIA TSUYACO ARAKI SILVA LTDA</t>
        </is>
      </c>
      <c r="E4665" t="inlineStr">
        <is>
          <t>385798</t>
        </is>
      </c>
      <c r="F4665" s="550" t="n">
        <v>46049</v>
      </c>
      <c r="G4665" t="n">
        <v>24037</v>
      </c>
      <c r="H4665" t="inlineStr">
        <is>
          <t>ALHO TRITURADO FRITO</t>
        </is>
      </c>
      <c r="I4665" t="inlineStr">
        <is>
          <t>ALIMENTOS</t>
        </is>
      </c>
      <c r="J4665" t="n">
        <v>3</v>
      </c>
      <c r="K4665" t="inlineStr">
        <is>
          <t>KG</t>
        </is>
      </c>
      <c r="L4665" t="n">
        <v>61.5</v>
      </c>
      <c r="M4665" t="n">
        <v>20.5</v>
      </c>
      <c r="N4665" t="inlineStr">
        <is>
          <t>ALIMENTOS</t>
        </is>
      </c>
      <c r="O4665" t="inlineStr">
        <is>
          <t>01/2026</t>
        </is>
      </c>
    </row>
    <row r="4666">
      <c r="A4666" t="n">
        <v>203058</v>
      </c>
      <c r="B4666" t="n">
        <v>122</v>
      </c>
      <c r="C4666" t="inlineStr">
        <is>
          <t>Arcos</t>
        </is>
      </c>
      <c r="D4666" t="inlineStr">
        <is>
          <t>CECILIA TSUYACO ARAKI SILVA LTDA</t>
        </is>
      </c>
      <c r="E4666" t="inlineStr">
        <is>
          <t>385798</t>
        </is>
      </c>
      <c r="F4666" s="550" t="n">
        <v>46049</v>
      </c>
      <c r="G4666" t="n">
        <v>23095</v>
      </c>
      <c r="H4666" t="inlineStr">
        <is>
          <t>OVO CAIPIRA UN</t>
        </is>
      </c>
      <c r="I4666" t="inlineStr">
        <is>
          <t>ALIMENTOS</t>
        </is>
      </c>
      <c r="J4666" t="n">
        <v>240</v>
      </c>
      <c r="K4666" t="inlineStr">
        <is>
          <t>UN</t>
        </is>
      </c>
      <c r="L4666" t="n">
        <v>225.6</v>
      </c>
      <c r="M4666" t="n">
        <v>0.9399999999999999</v>
      </c>
      <c r="N4666" t="inlineStr">
        <is>
          <t>ALIMENTOS</t>
        </is>
      </c>
      <c r="O4666" t="inlineStr">
        <is>
          <t>01/2026</t>
        </is>
      </c>
    </row>
    <row r="4667">
      <c r="A4667" t="n">
        <v>203057</v>
      </c>
      <c r="B4667" t="n">
        <v>122</v>
      </c>
      <c r="C4667" t="inlineStr">
        <is>
          <t>Arcos</t>
        </is>
      </c>
      <c r="D4667" t="inlineStr">
        <is>
          <t>AMBEV S. A. - CDD SAO PAULO</t>
        </is>
      </c>
      <c r="E4667" t="inlineStr">
        <is>
          <t>971266</t>
        </is>
      </c>
      <c r="F4667" s="550" t="n">
        <v>46049</v>
      </c>
      <c r="G4667" t="n">
        <v>17905</v>
      </c>
      <c r="H4667" t="inlineStr">
        <is>
          <t>GUARANA ANTARCTICA DIET LATA 350ML C/12</t>
        </is>
      </c>
      <c r="I4667" t="inlineStr">
        <is>
          <t>BEBIDAS</t>
        </is>
      </c>
      <c r="J4667" t="n">
        <v>20</v>
      </c>
      <c r="K4667" t="inlineStr">
        <is>
          <t>PC</t>
        </is>
      </c>
      <c r="L4667" t="n">
        <v>654.6</v>
      </c>
      <c r="M4667" t="n">
        <v>32.73</v>
      </c>
      <c r="N4667" t="inlineStr">
        <is>
          <t xml:space="preserve"> BEBIDAS</t>
        </is>
      </c>
      <c r="O4667" t="inlineStr">
        <is>
          <t>01/2026</t>
        </is>
      </c>
    </row>
    <row r="4668">
      <c r="A4668" t="n">
        <v>203057</v>
      </c>
      <c r="B4668" t="n">
        <v>122</v>
      </c>
      <c r="C4668" t="inlineStr">
        <is>
          <t>Arcos</t>
        </is>
      </c>
      <c r="D4668" t="inlineStr">
        <is>
          <t>AMBEV S. A. - CDD SAO PAULO</t>
        </is>
      </c>
      <c r="E4668" t="inlineStr">
        <is>
          <t>971266</t>
        </is>
      </c>
      <c r="F4668" s="550" t="n">
        <v>46049</v>
      </c>
      <c r="G4668" t="n">
        <v>17895</v>
      </c>
      <c r="H4668" t="inlineStr">
        <is>
          <t>PEPSI COLA LATA 350ML C/12</t>
        </is>
      </c>
      <c r="I4668" t="inlineStr">
        <is>
          <t>BEBIDAS</t>
        </is>
      </c>
      <c r="J4668" t="n">
        <v>10</v>
      </c>
      <c r="K4668" t="inlineStr">
        <is>
          <t>PC</t>
        </is>
      </c>
      <c r="L4668" t="n">
        <v>322.1</v>
      </c>
      <c r="M4668" t="n">
        <v>32.21</v>
      </c>
      <c r="N4668" t="inlineStr">
        <is>
          <t xml:space="preserve"> BEBIDAS</t>
        </is>
      </c>
      <c r="O4668" t="inlineStr">
        <is>
          <t>01/2026</t>
        </is>
      </c>
    </row>
    <row r="4669">
      <c r="A4669" t="n">
        <v>203057</v>
      </c>
      <c r="B4669" t="n">
        <v>122</v>
      </c>
      <c r="C4669" t="inlineStr">
        <is>
          <t>Arcos</t>
        </is>
      </c>
      <c r="D4669" t="inlineStr">
        <is>
          <t>AMBEV S. A. - CDD SAO PAULO</t>
        </is>
      </c>
      <c r="E4669" t="inlineStr">
        <is>
          <t>971266</t>
        </is>
      </c>
      <c r="F4669" s="550" t="n">
        <v>46049</v>
      </c>
      <c r="G4669" t="n">
        <v>17886</v>
      </c>
      <c r="H4669" t="inlineStr">
        <is>
          <t>PEPSI ZERO LATA 350ML C/12</t>
        </is>
      </c>
      <c r="I4669" t="inlineStr">
        <is>
          <t>BEBIDAS</t>
        </is>
      </c>
      <c r="J4669" t="n">
        <v>25</v>
      </c>
      <c r="K4669" t="inlineStr">
        <is>
          <t>PC</t>
        </is>
      </c>
      <c r="L4669" t="n">
        <v>805</v>
      </c>
      <c r="M4669" t="n">
        <v>32.2</v>
      </c>
      <c r="N4669" t="inlineStr">
        <is>
          <t xml:space="preserve"> BEBIDAS</t>
        </is>
      </c>
      <c r="O4669" t="inlineStr">
        <is>
          <t>01/2026</t>
        </is>
      </c>
    </row>
    <row r="4670">
      <c r="A4670" t="n">
        <v>203057</v>
      </c>
      <c r="B4670" t="n">
        <v>122</v>
      </c>
      <c r="C4670" t="inlineStr">
        <is>
          <t>Arcos</t>
        </is>
      </c>
      <c r="D4670" t="inlineStr">
        <is>
          <t>AMBEV S. A. - CDD SAO PAULO</t>
        </is>
      </c>
      <c r="E4670" t="inlineStr">
        <is>
          <t>971266</t>
        </is>
      </c>
      <c r="F4670" s="550" t="n">
        <v>46049</v>
      </c>
      <c r="G4670" t="n">
        <v>18586</v>
      </c>
      <c r="H4670" t="inlineStr">
        <is>
          <t>STELLA ARTOIS SEM GLUTEN LONG NECK 330ML C/24</t>
        </is>
      </c>
      <c r="I4670" t="inlineStr">
        <is>
          <t>BEBIDAS</t>
        </is>
      </c>
      <c r="J4670" t="n">
        <v>10</v>
      </c>
      <c r="K4670" t="inlineStr">
        <is>
          <t>PC</t>
        </is>
      </c>
      <c r="L4670" t="n">
        <v>1076.3</v>
      </c>
      <c r="M4670" t="n">
        <v>107.63</v>
      </c>
      <c r="N4670" t="inlineStr">
        <is>
          <t xml:space="preserve"> BEBIDAS</t>
        </is>
      </c>
      <c r="O4670" t="inlineStr">
        <is>
          <t>01/2026</t>
        </is>
      </c>
    </row>
    <row r="4671">
      <c r="A4671" t="n">
        <v>203057</v>
      </c>
      <c r="B4671" t="n">
        <v>122</v>
      </c>
      <c r="C4671" t="inlineStr">
        <is>
          <t>Arcos</t>
        </is>
      </c>
      <c r="D4671" t="inlineStr">
        <is>
          <t>AMBEV S. A. - CDD SAO PAULO</t>
        </is>
      </c>
      <c r="E4671" t="inlineStr">
        <is>
          <t>971266</t>
        </is>
      </c>
      <c r="F4671" s="550" t="n">
        <v>46049</v>
      </c>
      <c r="G4671" t="n">
        <v>17903</v>
      </c>
      <c r="H4671" t="inlineStr">
        <is>
          <t>GUARANA ANTARCTICA LATA 350ML C/12 PC</t>
        </is>
      </c>
      <c r="I4671" t="inlineStr">
        <is>
          <t>BEBIDAS</t>
        </is>
      </c>
      <c r="J4671" t="n">
        <v>9</v>
      </c>
      <c r="K4671" t="inlineStr">
        <is>
          <t>PC</t>
        </is>
      </c>
      <c r="L4671" t="n">
        <v>294.57</v>
      </c>
      <c r="M4671" t="n">
        <v>32.73</v>
      </c>
      <c r="N4671" t="inlineStr">
        <is>
          <t xml:space="preserve"> BEBIDAS</t>
        </is>
      </c>
      <c r="O4671" t="inlineStr">
        <is>
          <t>01/2026</t>
        </is>
      </c>
    </row>
    <row r="4672">
      <c r="A4672" t="n">
        <v>203055</v>
      </c>
      <c r="B4672" t="n">
        <v>122</v>
      </c>
      <c r="C4672" t="inlineStr">
        <is>
          <t>Arcos</t>
        </is>
      </c>
      <c r="D4672" t="inlineStr">
        <is>
          <t>WIDE STOCK COMERCIO E DISTRIBUICAO LTDA</t>
        </is>
      </c>
      <c r="E4672" t="inlineStr">
        <is>
          <t>425710</t>
        </is>
      </c>
      <c r="F4672" s="550" t="n">
        <v>46049</v>
      </c>
      <c r="G4672" t="n">
        <v>17190</v>
      </c>
      <c r="H4672" t="inlineStr">
        <is>
          <t>ESPONJA FIBRACO TININDO 3M C/5 UN</t>
        </is>
      </c>
      <c r="I4672" t="inlineStr">
        <is>
          <t>DESCARTAVEIS/HIGIENE E LIMPEZA</t>
        </is>
      </c>
      <c r="J4672" t="n">
        <v>5</v>
      </c>
      <c r="K4672" t="inlineStr">
        <is>
          <t>PC</t>
        </is>
      </c>
      <c r="L4672" t="n">
        <v>40.3</v>
      </c>
      <c r="M4672" t="n">
        <v>8.06</v>
      </c>
      <c r="N4672" t="inlineStr">
        <is>
          <t>DESCARTAVEIS</t>
        </is>
      </c>
      <c r="O4672" t="inlineStr">
        <is>
          <t>01/2026</t>
        </is>
      </c>
    </row>
    <row r="4673">
      <c r="A4673" t="n">
        <v>203055</v>
      </c>
      <c r="B4673" t="n">
        <v>122</v>
      </c>
      <c r="C4673" t="inlineStr">
        <is>
          <t>Arcos</t>
        </is>
      </c>
      <c r="D4673" t="inlineStr">
        <is>
          <t>WIDE STOCK COMERCIO E DISTRIBUICAO LTDA</t>
        </is>
      </c>
      <c r="E4673" t="inlineStr">
        <is>
          <t>425710</t>
        </is>
      </c>
      <c r="F4673" s="550" t="n">
        <v>46049</v>
      </c>
      <c r="G4673" t="n">
        <v>17196</v>
      </c>
      <c r="H4673" t="inlineStr">
        <is>
          <t xml:space="preserve">ESPONJA DUPLA FACE TININDO 3M C/10 UN </t>
        </is>
      </c>
      <c r="I4673" t="inlineStr">
        <is>
          <t>DESCARTAVEIS/HIGIENE E LIMPEZA</t>
        </is>
      </c>
      <c r="J4673" t="n">
        <v>8</v>
      </c>
      <c r="K4673" t="inlineStr">
        <is>
          <t>PC</t>
        </is>
      </c>
      <c r="L4673" t="n">
        <v>50.8</v>
      </c>
      <c r="M4673" t="n">
        <v>6.35</v>
      </c>
      <c r="N4673" t="inlineStr">
        <is>
          <t>DESCARTAVEIS</t>
        </is>
      </c>
      <c r="O4673" t="inlineStr">
        <is>
          <t>01/2026</t>
        </is>
      </c>
    </row>
    <row r="4674">
      <c r="A4674" t="n">
        <v>203055</v>
      </c>
      <c r="B4674" t="n">
        <v>122</v>
      </c>
      <c r="C4674" t="inlineStr">
        <is>
          <t>Arcos</t>
        </is>
      </c>
      <c r="D4674" t="inlineStr">
        <is>
          <t>WIDE STOCK COMERCIO E DISTRIBUICAO LTDA</t>
        </is>
      </c>
      <c r="E4674" t="inlineStr">
        <is>
          <t>425710</t>
        </is>
      </c>
      <c r="F4674" s="550" t="n">
        <v>46049</v>
      </c>
      <c r="G4674" t="n">
        <v>17019</v>
      </c>
      <c r="H4674" t="inlineStr">
        <is>
          <t>LUVA EMBORRACHADA M AMARELA UN</t>
        </is>
      </c>
      <c r="I4674" t="inlineStr">
        <is>
          <t>DESCARTAVEIS/HIGIENE E LIMPEZA</t>
        </is>
      </c>
      <c r="J4674" t="n">
        <v>4</v>
      </c>
      <c r="K4674" t="inlineStr">
        <is>
          <t>UN</t>
        </is>
      </c>
      <c r="L4674" t="n">
        <v>11</v>
      </c>
      <c r="M4674" t="n">
        <v>2.75</v>
      </c>
      <c r="N4674" t="inlineStr">
        <is>
          <t>DESCARTAVEIS</t>
        </is>
      </c>
      <c r="O4674" t="inlineStr">
        <is>
          <t>01/2026</t>
        </is>
      </c>
    </row>
    <row r="4675">
      <c r="A4675" t="n">
        <v>203054</v>
      </c>
      <c r="B4675" t="n">
        <v>122</v>
      </c>
      <c r="C4675" t="inlineStr">
        <is>
          <t>Arcos</t>
        </is>
      </c>
      <c r="D4675" t="inlineStr">
        <is>
          <t>FRONT BEBIDAS LTDA</t>
        </is>
      </c>
      <c r="E4675" t="inlineStr">
        <is>
          <t>789329</t>
        </is>
      </c>
      <c r="F4675" s="550" t="n">
        <v>46050</v>
      </c>
      <c r="G4675" t="n">
        <v>18359</v>
      </c>
      <c r="H4675" t="inlineStr">
        <is>
          <t>GIN TANQUERAY 750ML</t>
        </is>
      </c>
      <c r="I4675" t="inlineStr">
        <is>
          <t>BEBIDAS</t>
        </is>
      </c>
      <c r="J4675" t="n">
        <v>48</v>
      </c>
      <c r="K4675" t="inlineStr">
        <is>
          <t>GR</t>
        </is>
      </c>
      <c r="L4675" t="n">
        <v>4603.2</v>
      </c>
      <c r="M4675" t="n">
        <v>95.90000000000001</v>
      </c>
      <c r="N4675" t="inlineStr">
        <is>
          <t xml:space="preserve"> BEBIDAS</t>
        </is>
      </c>
      <c r="O4675" t="inlineStr">
        <is>
          <t>01/2026</t>
        </is>
      </c>
    </row>
    <row r="4676">
      <c r="A4676" t="n">
        <v>203054</v>
      </c>
      <c r="B4676" t="n">
        <v>122</v>
      </c>
      <c r="C4676" t="inlineStr">
        <is>
          <t>Arcos</t>
        </is>
      </c>
      <c r="D4676" t="inlineStr">
        <is>
          <t>FRONT BEBIDAS LTDA</t>
        </is>
      </c>
      <c r="E4676" t="inlineStr">
        <is>
          <t>789329</t>
        </is>
      </c>
      <c r="F4676" s="550" t="n">
        <v>46050</v>
      </c>
      <c r="G4676" t="n">
        <v>18242</v>
      </c>
      <c r="H4676" t="inlineStr">
        <is>
          <t>TEQUILA DON JULIO BLANCO 750ML</t>
        </is>
      </c>
      <c r="I4676" t="inlineStr">
        <is>
          <t>BEBIDAS</t>
        </is>
      </c>
      <c r="J4676" t="n">
        <v>12</v>
      </c>
      <c r="K4676" t="inlineStr">
        <is>
          <t>GR</t>
        </is>
      </c>
      <c r="L4676" t="n">
        <v>2707.2</v>
      </c>
      <c r="M4676" t="n">
        <v>225.6</v>
      </c>
      <c r="N4676" t="inlineStr">
        <is>
          <t xml:space="preserve"> BEBIDAS</t>
        </is>
      </c>
      <c r="O4676" t="inlineStr">
        <is>
          <t>01/2026</t>
        </is>
      </c>
    </row>
    <row r="4677">
      <c r="A4677" t="n">
        <v>203054</v>
      </c>
      <c r="B4677" t="n">
        <v>122</v>
      </c>
      <c r="C4677" t="inlineStr">
        <is>
          <t>Arcos</t>
        </is>
      </c>
      <c r="D4677" t="inlineStr">
        <is>
          <t>FRONT BEBIDAS LTDA</t>
        </is>
      </c>
      <c r="E4677" t="inlineStr">
        <is>
          <t>789329</t>
        </is>
      </c>
      <c r="F4677" s="550" t="n">
        <v>46050</v>
      </c>
      <c r="G4677" t="n">
        <v>25445</v>
      </c>
      <c r="H4677" t="inlineStr">
        <is>
          <t>TEQUILA DON JULIO ANEJO 750ML UN</t>
        </is>
      </c>
      <c r="I4677" t="inlineStr">
        <is>
          <t>BEBIDAS</t>
        </is>
      </c>
      <c r="J4677" t="n">
        <v>2</v>
      </c>
      <c r="K4677" t="inlineStr">
        <is>
          <t>GR</t>
        </is>
      </c>
      <c r="L4677" t="n">
        <v>596.3</v>
      </c>
      <c r="M4677" t="n">
        <v>298.15</v>
      </c>
      <c r="N4677" t="inlineStr">
        <is>
          <t xml:space="preserve"> BEBIDAS</t>
        </is>
      </c>
      <c r="O4677" t="inlineStr">
        <is>
          <t>01/2026</t>
        </is>
      </c>
    </row>
    <row r="4678">
      <c r="A4678" t="n">
        <v>203053</v>
      </c>
      <c r="B4678" t="n">
        <v>122</v>
      </c>
      <c r="C4678" t="inlineStr">
        <is>
          <t>Arcos</t>
        </is>
      </c>
      <c r="D4678" t="inlineStr">
        <is>
          <t>QUEIJARIA ATALAIA LTDA</t>
        </is>
      </c>
      <c r="E4678" t="inlineStr">
        <is>
          <t>21301</t>
        </is>
      </c>
      <c r="F4678" s="550" t="n">
        <v>46049</v>
      </c>
      <c r="G4678" t="n">
        <v>26594</v>
      </c>
      <c r="H4678" t="inlineStr">
        <is>
          <t>QUEIJO MOGIANA KG</t>
        </is>
      </c>
      <c r="I4678" t="inlineStr">
        <is>
          <t>ALIMENTOS</t>
        </is>
      </c>
      <c r="J4678" t="n">
        <v>6.75</v>
      </c>
      <c r="K4678" t="inlineStr">
        <is>
          <t>KG</t>
        </is>
      </c>
      <c r="L4678" t="n">
        <v>586.58</v>
      </c>
      <c r="M4678" t="n">
        <v>86.900741</v>
      </c>
      <c r="N4678" t="inlineStr">
        <is>
          <t>ALIMENTOS</t>
        </is>
      </c>
      <c r="O4678" t="inlineStr">
        <is>
          <t>01/2026</t>
        </is>
      </c>
    </row>
    <row r="4679">
      <c r="A4679" t="n">
        <v>203052</v>
      </c>
      <c r="B4679" t="n">
        <v>122</v>
      </c>
      <c r="C4679" t="inlineStr">
        <is>
          <t>Arcos</t>
        </is>
      </c>
      <c r="D4679" t="inlineStr">
        <is>
          <t>MARIO PEDRO FELICIANO - HORTIFRUTI</t>
        </is>
      </c>
      <c r="E4679" t="inlineStr">
        <is>
          <t>465963</t>
        </is>
      </c>
      <c r="F4679" s="550" t="n">
        <v>46049</v>
      </c>
      <c r="G4679" t="n">
        <v>19502</v>
      </c>
      <c r="H4679" t="inlineStr">
        <is>
          <t>ALFACE CRESPA ROXA KG</t>
        </is>
      </c>
      <c r="I4679" t="inlineStr">
        <is>
          <t>ALIMENTOS</t>
        </is>
      </c>
      <c r="J4679" t="n">
        <v>0.67</v>
      </c>
      <c r="K4679" t="inlineStr">
        <is>
          <t>KG</t>
        </is>
      </c>
      <c r="L4679" t="n">
        <v>12.15</v>
      </c>
      <c r="M4679" t="n">
        <v>18.134328</v>
      </c>
      <c r="N4679" t="inlineStr">
        <is>
          <t>ALIMENTOS</t>
        </is>
      </c>
      <c r="O4679" t="inlineStr">
        <is>
          <t>01/2026</t>
        </is>
      </c>
    </row>
    <row r="4680">
      <c r="A4680" t="n">
        <v>203052</v>
      </c>
      <c r="B4680" t="n">
        <v>122</v>
      </c>
      <c r="C4680" t="inlineStr">
        <is>
          <t>Arcos</t>
        </is>
      </c>
      <c r="D4680" t="inlineStr">
        <is>
          <t>MARIO PEDRO FELICIANO - HORTIFRUTI</t>
        </is>
      </c>
      <c r="E4680" t="inlineStr">
        <is>
          <t>465963</t>
        </is>
      </c>
      <c r="F4680" s="550" t="n">
        <v>46049</v>
      </c>
      <c r="G4680" t="n">
        <v>19558</v>
      </c>
      <c r="H4680" t="inlineStr">
        <is>
          <t>QUIABO KG</t>
        </is>
      </c>
      <c r="I4680" t="inlineStr">
        <is>
          <t>ALIMENTOS</t>
        </is>
      </c>
      <c r="J4680" t="n">
        <v>1</v>
      </c>
      <c r="K4680" t="inlineStr">
        <is>
          <t>KG</t>
        </is>
      </c>
      <c r="L4680" t="n">
        <v>12.4</v>
      </c>
      <c r="M4680" t="n">
        <v>12.4</v>
      </c>
      <c r="N4680" t="inlineStr">
        <is>
          <t>ALIMENTOS</t>
        </is>
      </c>
      <c r="O4680" t="inlineStr">
        <is>
          <t>01/2026</t>
        </is>
      </c>
    </row>
    <row r="4681">
      <c r="A4681" t="n">
        <v>203052</v>
      </c>
      <c r="B4681" t="n">
        <v>122</v>
      </c>
      <c r="C4681" t="inlineStr">
        <is>
          <t>Arcos</t>
        </is>
      </c>
      <c r="D4681" t="inlineStr">
        <is>
          <t>MARIO PEDRO FELICIANO - HORTIFRUTI</t>
        </is>
      </c>
      <c r="E4681" t="inlineStr">
        <is>
          <t>465963</t>
        </is>
      </c>
      <c r="F4681" s="550" t="n">
        <v>46049</v>
      </c>
      <c r="G4681" t="n">
        <v>19652</v>
      </c>
      <c r="H4681" t="inlineStr">
        <is>
          <t>ALHO COMUM KG</t>
        </is>
      </c>
      <c r="I4681" t="inlineStr">
        <is>
          <t>ALIMENTOS</t>
        </is>
      </c>
      <c r="J4681" t="n">
        <v>2</v>
      </c>
      <c r="K4681" t="inlineStr">
        <is>
          <t>KG</t>
        </is>
      </c>
      <c r="L4681" t="n">
        <v>38.14</v>
      </c>
      <c r="M4681" t="n">
        <v>19.07</v>
      </c>
      <c r="N4681" t="inlineStr">
        <is>
          <t>ALIMENTOS</t>
        </is>
      </c>
      <c r="O4681" t="inlineStr">
        <is>
          <t>01/2026</t>
        </is>
      </c>
    </row>
    <row r="4682">
      <c r="A4682" t="n">
        <v>203052</v>
      </c>
      <c r="B4682" t="n">
        <v>122</v>
      </c>
      <c r="C4682" t="inlineStr">
        <is>
          <t>Arcos</t>
        </is>
      </c>
      <c r="D4682" t="inlineStr">
        <is>
          <t>MARIO PEDRO FELICIANO - HORTIFRUTI</t>
        </is>
      </c>
      <c r="E4682" t="inlineStr">
        <is>
          <t>465963</t>
        </is>
      </c>
      <c r="F4682" s="550" t="n">
        <v>46049</v>
      </c>
      <c r="G4682" t="n">
        <v>19748</v>
      </c>
      <c r="H4682" t="inlineStr">
        <is>
          <t>MACA FUJI KG</t>
        </is>
      </c>
      <c r="I4682" t="inlineStr">
        <is>
          <t>ALIMENTOS</t>
        </is>
      </c>
      <c r="J4682" t="n">
        <v>3.16</v>
      </c>
      <c r="K4682" t="inlineStr">
        <is>
          <t>KG</t>
        </is>
      </c>
      <c r="L4682" t="n">
        <v>37.45</v>
      </c>
      <c r="M4682" t="n">
        <v>11.851266</v>
      </c>
      <c r="N4682" t="inlineStr">
        <is>
          <t>ALIMENTOS</t>
        </is>
      </c>
      <c r="O4682" t="inlineStr">
        <is>
          <t>01/2026</t>
        </is>
      </c>
    </row>
    <row r="4683">
      <c r="A4683" t="n">
        <v>203052</v>
      </c>
      <c r="B4683" t="n">
        <v>122</v>
      </c>
      <c r="C4683" t="inlineStr">
        <is>
          <t>Arcos</t>
        </is>
      </c>
      <c r="D4683" t="inlineStr">
        <is>
          <t>MARIO PEDRO FELICIANO - HORTIFRUTI</t>
        </is>
      </c>
      <c r="E4683" t="inlineStr">
        <is>
          <t>465963</t>
        </is>
      </c>
      <c r="F4683" s="550" t="n">
        <v>46049</v>
      </c>
      <c r="G4683" t="n">
        <v>23241</v>
      </c>
      <c r="H4683" t="inlineStr">
        <is>
          <t>CHUCHU KG</t>
        </is>
      </c>
      <c r="I4683" t="inlineStr">
        <is>
          <t>ALIMENTOS</t>
        </is>
      </c>
      <c r="J4683" t="n">
        <v>5.11</v>
      </c>
      <c r="K4683" t="inlineStr">
        <is>
          <t>KG</t>
        </is>
      </c>
      <c r="L4683" t="n">
        <v>49.26</v>
      </c>
      <c r="M4683" t="n">
        <v>9.639922</v>
      </c>
      <c r="N4683" t="inlineStr">
        <is>
          <t>ALIMENTOS</t>
        </is>
      </c>
      <c r="O4683" t="inlineStr">
        <is>
          <t>01/2026</t>
        </is>
      </c>
    </row>
    <row r="4684">
      <c r="A4684" t="n">
        <v>203052</v>
      </c>
      <c r="B4684" t="n">
        <v>122</v>
      </c>
      <c r="C4684" t="inlineStr">
        <is>
          <t>Arcos</t>
        </is>
      </c>
      <c r="D4684" t="inlineStr">
        <is>
          <t>MARIO PEDRO FELICIANO - HORTIFRUTI</t>
        </is>
      </c>
      <c r="E4684" t="inlineStr">
        <is>
          <t>465963</t>
        </is>
      </c>
      <c r="F4684" s="550" t="n">
        <v>46049</v>
      </c>
      <c r="G4684" t="n">
        <v>23389</v>
      </c>
      <c r="H4684" t="inlineStr">
        <is>
          <t>BANANA NANICA KG</t>
        </is>
      </c>
      <c r="I4684" t="inlineStr">
        <is>
          <t>ALIMENTOS</t>
        </is>
      </c>
      <c r="J4684" t="n">
        <v>5.17</v>
      </c>
      <c r="K4684" t="inlineStr">
        <is>
          <t>KG</t>
        </is>
      </c>
      <c r="L4684" t="n">
        <v>26.83</v>
      </c>
      <c r="M4684" t="n">
        <v>5.189555</v>
      </c>
      <c r="N4684" t="inlineStr">
        <is>
          <t>ALIMENTOS</t>
        </is>
      </c>
      <c r="O4684" t="inlineStr">
        <is>
          <t>01/2026</t>
        </is>
      </c>
    </row>
    <row r="4685">
      <c r="A4685" t="n">
        <v>203052</v>
      </c>
      <c r="B4685" t="n">
        <v>122</v>
      </c>
      <c r="C4685" t="inlineStr">
        <is>
          <t>Arcos</t>
        </is>
      </c>
      <c r="D4685" t="inlineStr">
        <is>
          <t>MARIO PEDRO FELICIANO - HORTIFRUTI</t>
        </is>
      </c>
      <c r="E4685" t="inlineStr">
        <is>
          <t>465963</t>
        </is>
      </c>
      <c r="F4685" s="550" t="n">
        <v>46049</v>
      </c>
      <c r="G4685" t="n">
        <v>27106</v>
      </c>
      <c r="H4685" t="inlineStr">
        <is>
          <t>PALMILTO PUPUNHA FRESCO TOLETE KG</t>
        </is>
      </c>
      <c r="I4685" t="inlineStr">
        <is>
          <t>ALIMENTOS</t>
        </is>
      </c>
      <c r="J4685" t="n">
        <v>5.1</v>
      </c>
      <c r="K4685" t="inlineStr">
        <is>
          <t>KG</t>
        </is>
      </c>
      <c r="L4685" t="n">
        <v>155.29</v>
      </c>
      <c r="M4685" t="n">
        <v>30.44902</v>
      </c>
      <c r="N4685" t="inlineStr">
        <is>
          <t>ALIMENTOS</t>
        </is>
      </c>
      <c r="O4685" t="inlineStr">
        <is>
          <t>01/2026</t>
        </is>
      </c>
    </row>
    <row r="4686">
      <c r="A4686" t="n">
        <v>203051</v>
      </c>
      <c r="B4686" t="n">
        <v>122</v>
      </c>
      <c r="C4686" t="inlineStr">
        <is>
          <t>Arcos</t>
        </is>
      </c>
      <c r="D4686" t="inlineStr">
        <is>
          <t>FG7 COMERCIO E DISTRIBUICAO DE BEBIDAS LTDA</t>
        </is>
      </c>
      <c r="E4686" t="inlineStr">
        <is>
          <t>739448</t>
        </is>
      </c>
      <c r="F4686" s="550" t="n">
        <v>46050</v>
      </c>
      <c r="G4686" t="n">
        <v>18382</v>
      </c>
      <c r="H4686" t="inlineStr">
        <is>
          <t>CONHAQUE BRANDY OSBORNE 700ML</t>
        </is>
      </c>
      <c r="I4686" t="inlineStr">
        <is>
          <t>BEBIDAS</t>
        </is>
      </c>
      <c r="J4686" t="n">
        <v>12</v>
      </c>
      <c r="K4686" t="inlineStr">
        <is>
          <t>GR</t>
        </is>
      </c>
      <c r="L4686" t="n">
        <v>828</v>
      </c>
      <c r="M4686" t="n">
        <v>69</v>
      </c>
      <c r="N4686" t="inlineStr">
        <is>
          <t>BEBIDAS</t>
        </is>
      </c>
      <c r="O4686" t="inlineStr">
        <is>
          <t>01/2026</t>
        </is>
      </c>
    </row>
    <row r="4687">
      <c r="A4687" t="n">
        <v>203051</v>
      </c>
      <c r="B4687" t="n">
        <v>122</v>
      </c>
      <c r="C4687" t="inlineStr">
        <is>
          <t>Arcos</t>
        </is>
      </c>
      <c r="D4687" t="inlineStr">
        <is>
          <t>FG7 COMERCIO E DISTRIBUICAO DE BEBIDAS LTDA</t>
        </is>
      </c>
      <c r="E4687" t="inlineStr">
        <is>
          <t>739448</t>
        </is>
      </c>
      <c r="F4687" s="550" t="n">
        <v>46050</v>
      </c>
      <c r="G4687" t="n">
        <v>17800</v>
      </c>
      <c r="H4687" t="inlineStr">
        <is>
          <t>VINHO BRANCO ALMADEN RIESLING 750ML</t>
        </is>
      </c>
      <c r="I4687" t="inlineStr">
        <is>
          <t>BEBIDAS</t>
        </is>
      </c>
      <c r="J4687" t="n">
        <v>12</v>
      </c>
      <c r="K4687" t="inlineStr">
        <is>
          <t>Gr</t>
        </is>
      </c>
      <c r="L4687" t="n">
        <v>292.08</v>
      </c>
      <c r="M4687" t="n">
        <v>24.34</v>
      </c>
      <c r="N4687" t="inlineStr">
        <is>
          <t>BEBIDAS</t>
        </is>
      </c>
      <c r="O4687" t="inlineStr">
        <is>
          <t>01/2026</t>
        </is>
      </c>
    </row>
    <row r="4688">
      <c r="A4688" t="n">
        <v>203050</v>
      </c>
      <c r="B4688" t="n">
        <v>122</v>
      </c>
      <c r="C4688" t="inlineStr">
        <is>
          <t>Arcos</t>
        </is>
      </c>
      <c r="D4688" t="inlineStr">
        <is>
          <t>PSS CENTRAL DA LIMPEZA LTDA</t>
        </is>
      </c>
      <c r="E4688" t="inlineStr">
        <is>
          <t>3023</t>
        </is>
      </c>
      <c r="F4688" s="550" t="n">
        <v>46049</v>
      </c>
      <c r="G4688" t="n">
        <v>17437</v>
      </c>
      <c r="H4688" t="inlineStr">
        <is>
          <t>SACO ALVEJADO BRANCO 45X65 UN</t>
        </is>
      </c>
      <c r="I4688" t="inlineStr">
        <is>
          <t>DESCARTAVEIS/HIGIENE E LIMPEZA</t>
        </is>
      </c>
      <c r="J4688" t="n">
        <v>20</v>
      </c>
      <c r="K4688" t="inlineStr">
        <is>
          <t>UN</t>
        </is>
      </c>
      <c r="L4688" t="n">
        <v>50</v>
      </c>
      <c r="M4688" t="n">
        <v>2.5</v>
      </c>
      <c r="N4688" t="inlineStr">
        <is>
          <t>DESCARTAVEIS</t>
        </is>
      </c>
      <c r="O4688" t="inlineStr">
        <is>
          <t>01/2026</t>
        </is>
      </c>
    </row>
    <row r="4689">
      <c r="A4689" t="n">
        <v>203050</v>
      </c>
      <c r="B4689" t="n">
        <v>122</v>
      </c>
      <c r="C4689" t="inlineStr">
        <is>
          <t>Arcos</t>
        </is>
      </c>
      <c r="D4689" t="inlineStr">
        <is>
          <t>PSS CENTRAL DA LIMPEZA LTDA</t>
        </is>
      </c>
      <c r="E4689" t="inlineStr">
        <is>
          <t>3023</t>
        </is>
      </c>
      <c r="F4689" s="550" t="n">
        <v>46049</v>
      </c>
      <c r="G4689" t="n">
        <v>17162</v>
      </c>
      <c r="H4689" t="inlineStr">
        <is>
          <t>PANO MULTIUSO 28X240 C/600PANOS UM</t>
        </is>
      </c>
      <c r="I4689" t="inlineStr">
        <is>
          <t>DESCARTAVEIS/HIGIENE E LIMPEZA</t>
        </is>
      </c>
      <c r="J4689" t="n">
        <v>6</v>
      </c>
      <c r="K4689" t="inlineStr">
        <is>
          <t>UN</t>
        </is>
      </c>
      <c r="L4689" t="n">
        <v>329.88</v>
      </c>
      <c r="M4689" t="n">
        <v>54.98</v>
      </c>
      <c r="N4689" t="inlineStr">
        <is>
          <t>DESCARTAVEIS</t>
        </is>
      </c>
      <c r="O4689" t="inlineStr">
        <is>
          <t>01/2026</t>
        </is>
      </c>
    </row>
    <row r="4690">
      <c r="A4690" t="n">
        <v>203050</v>
      </c>
      <c r="B4690" t="n">
        <v>122</v>
      </c>
      <c r="C4690" t="inlineStr">
        <is>
          <t>Arcos</t>
        </is>
      </c>
      <c r="D4690" t="inlineStr">
        <is>
          <t>PSS CENTRAL DA LIMPEZA LTDA</t>
        </is>
      </c>
      <c r="E4690" t="inlineStr">
        <is>
          <t>3023</t>
        </is>
      </c>
      <c r="F4690" s="550" t="n">
        <v>46049</v>
      </c>
      <c r="G4690" t="n">
        <v>24843</v>
      </c>
      <c r="H4690" t="inlineStr">
        <is>
          <t>PAPEL TOALHA BOBINA NOBRE 08/26 C/6UN</t>
        </is>
      </c>
      <c r="I4690" t="inlineStr">
        <is>
          <t>DESCARTAVEIS/HIGIENE E LIMPEZA</t>
        </is>
      </c>
      <c r="J4690" t="n">
        <v>6</v>
      </c>
      <c r="K4690" t="inlineStr">
        <is>
          <t>CX</t>
        </is>
      </c>
      <c r="L4690" t="n">
        <v>353.4</v>
      </c>
      <c r="M4690" t="n">
        <v>58.9</v>
      </c>
      <c r="N4690" t="inlineStr">
        <is>
          <t>DESCARTAVEIS</t>
        </is>
      </c>
      <c r="O4690" t="inlineStr">
        <is>
          <t>01/2026</t>
        </is>
      </c>
    </row>
    <row r="4691">
      <c r="A4691" t="n">
        <v>203050</v>
      </c>
      <c r="B4691" t="n">
        <v>122</v>
      </c>
      <c r="C4691" t="inlineStr">
        <is>
          <t>Arcos</t>
        </is>
      </c>
      <c r="D4691" t="inlineStr">
        <is>
          <t>PSS CENTRAL DA LIMPEZA LTDA</t>
        </is>
      </c>
      <c r="E4691" t="inlineStr">
        <is>
          <t>3023</t>
        </is>
      </c>
      <c r="F4691" s="550" t="n">
        <v>46049</v>
      </c>
      <c r="G4691" t="n">
        <v>17416</v>
      </c>
      <c r="H4691" t="inlineStr">
        <is>
          <t>PAPEL TOALHA INTER/ 100% CELULOSE SULLEG C/2000</t>
        </is>
      </c>
      <c r="I4691" t="inlineStr">
        <is>
          <t>DESCARTAVEIS/HIGIENE E LIMPEZA</t>
        </is>
      </c>
      <c r="J4691" t="n">
        <v>6</v>
      </c>
      <c r="K4691" t="inlineStr">
        <is>
          <t>CX</t>
        </is>
      </c>
      <c r="L4691" t="n">
        <v>291.48</v>
      </c>
      <c r="M4691" t="n">
        <v>48.58</v>
      </c>
      <c r="N4691" t="inlineStr">
        <is>
          <t>DESCARTAVEIS</t>
        </is>
      </c>
      <c r="O4691" t="inlineStr">
        <is>
          <t>01/2026</t>
        </is>
      </c>
    </row>
    <row r="4692">
      <c r="A4692" t="n">
        <v>203049</v>
      </c>
      <c r="B4692" t="n">
        <v>122</v>
      </c>
      <c r="C4692" t="inlineStr">
        <is>
          <t>Arcos</t>
        </is>
      </c>
      <c r="D4692" t="inlineStr">
        <is>
          <t>PSS CENTRAL DA LIMPEZA LTDA</t>
        </is>
      </c>
      <c r="E4692" t="inlineStr">
        <is>
          <t>3031</t>
        </is>
      </c>
      <c r="F4692" s="550" t="n">
        <v>46049</v>
      </c>
      <c r="G4692" t="n">
        <v>26983</v>
      </c>
      <c r="H4692" t="inlineStr">
        <is>
          <t>LUVA TERMICA FORRADA DE 45CM PARA ALTA TEMPERATURA ATE 350º PAR</t>
        </is>
      </c>
      <c r="I4692" t="inlineStr">
        <is>
          <t>UTENSILIOS</t>
        </is>
      </c>
      <c r="J4692" t="n">
        <v>4</v>
      </c>
      <c r="K4692" t="inlineStr">
        <is>
          <t>UN</t>
        </is>
      </c>
      <c r="L4692" t="n">
        <v>1080</v>
      </c>
      <c r="M4692" t="n">
        <v>270</v>
      </c>
      <c r="N4692" t="inlineStr">
        <is>
          <t>DESCARTAVEIS</t>
        </is>
      </c>
      <c r="O4692" t="inlineStr">
        <is>
          <t>01/2026</t>
        </is>
      </c>
    </row>
    <row r="4693">
      <c r="A4693" t="n">
        <v>203048</v>
      </c>
      <c r="B4693" t="n">
        <v>122</v>
      </c>
      <c r="C4693" t="inlineStr">
        <is>
          <t>Arcos</t>
        </is>
      </c>
      <c r="D4693" t="inlineStr">
        <is>
          <t>EMPORIO M&amp;L COMERCIO DE ALIM E BEBIDAS LTDA</t>
        </is>
      </c>
      <c r="E4693" t="inlineStr">
        <is>
          <t>493577</t>
        </is>
      </c>
      <c r="F4693" s="550" t="n">
        <v>46049</v>
      </c>
      <c r="G4693" t="n">
        <v>17716</v>
      </c>
      <c r="H4693" t="inlineStr">
        <is>
          <t>VINHO TINTO ALMADEN CABERNET SAUVIGNON 750ML</t>
        </is>
      </c>
      <c r="I4693" t="inlineStr">
        <is>
          <t>BEBIDAS</t>
        </is>
      </c>
      <c r="J4693" t="n">
        <v>12</v>
      </c>
      <c r="K4693" t="inlineStr">
        <is>
          <t>Gr</t>
        </is>
      </c>
      <c r="L4693" t="n">
        <v>314.4</v>
      </c>
      <c r="M4693" t="n">
        <v>26.2</v>
      </c>
      <c r="N4693" t="inlineStr">
        <is>
          <t>ALIMENTOS</t>
        </is>
      </c>
      <c r="O4693" t="inlineStr">
        <is>
          <t>01/2026</t>
        </is>
      </c>
    </row>
    <row r="4694">
      <c r="A4694" t="n">
        <v>203047</v>
      </c>
      <c r="B4694" t="n">
        <v>122</v>
      </c>
      <c r="C4694" t="inlineStr">
        <is>
          <t>Arcos</t>
        </is>
      </c>
      <c r="D4694" t="inlineStr">
        <is>
          <t>EMPORIO M&amp;L COMERCIO DE ALIM E BEBIDAS LTDA</t>
        </is>
      </c>
      <c r="E4694" t="inlineStr">
        <is>
          <t>493527</t>
        </is>
      </c>
      <c r="F4694" s="550" t="n">
        <v>46049</v>
      </c>
      <c r="G4694" t="n">
        <v>20227</v>
      </c>
      <c r="H4694" t="inlineStr">
        <is>
          <t>FEIJAO PRETO CAMIL C/2KG</t>
        </is>
      </c>
      <c r="I4694" t="inlineStr">
        <is>
          <t>ALIMENTOS</t>
        </is>
      </c>
      <c r="J4694" t="n">
        <v>2</v>
      </c>
      <c r="K4694" t="inlineStr">
        <is>
          <t>PC</t>
        </is>
      </c>
      <c r="L4694" t="n">
        <v>20</v>
      </c>
      <c r="M4694" t="n">
        <v>10</v>
      </c>
      <c r="N4694" t="inlineStr">
        <is>
          <t>ALIMENTOS</t>
        </is>
      </c>
      <c r="O4694" t="inlineStr">
        <is>
          <t>01/2026</t>
        </is>
      </c>
    </row>
    <row r="4695">
      <c r="A4695" t="n">
        <v>203047</v>
      </c>
      <c r="B4695" t="n">
        <v>122</v>
      </c>
      <c r="C4695" t="inlineStr">
        <is>
          <t>Arcos</t>
        </is>
      </c>
      <c r="D4695" t="inlineStr">
        <is>
          <t>EMPORIO M&amp;L COMERCIO DE ALIM E BEBIDAS LTDA</t>
        </is>
      </c>
      <c r="E4695" t="inlineStr">
        <is>
          <t>493527</t>
        </is>
      </c>
      <c r="F4695" s="550" t="n">
        <v>46049</v>
      </c>
      <c r="G4695" t="n">
        <v>20136</v>
      </c>
      <c r="H4695" t="inlineStr">
        <is>
          <t>MACARRAO ESPAGUETE C/ OVOS ADRIA C/500G</t>
        </is>
      </c>
      <c r="I4695" t="inlineStr">
        <is>
          <t>ALIMENTOS</t>
        </is>
      </c>
      <c r="J4695" t="n">
        <v>12</v>
      </c>
      <c r="K4695" t="inlineStr">
        <is>
          <t>PC</t>
        </is>
      </c>
      <c r="L4695" t="n">
        <v>50.4</v>
      </c>
      <c r="M4695" t="n">
        <v>4.2</v>
      </c>
      <c r="N4695" t="inlineStr">
        <is>
          <t>ALIMENTOS</t>
        </is>
      </c>
      <c r="O4695" t="inlineStr">
        <is>
          <t>01/2026</t>
        </is>
      </c>
    </row>
    <row r="4696">
      <c r="A4696" t="n">
        <v>203047</v>
      </c>
      <c r="B4696" t="n">
        <v>122</v>
      </c>
      <c r="C4696" t="inlineStr">
        <is>
          <t>Arcos</t>
        </is>
      </c>
      <c r="D4696" t="inlineStr">
        <is>
          <t>EMPORIO M&amp;L COMERCIO DE ALIM E BEBIDAS LTDA</t>
        </is>
      </c>
      <c r="E4696" t="inlineStr">
        <is>
          <t>493527</t>
        </is>
      </c>
      <c r="F4696" s="550" t="n">
        <v>46049</v>
      </c>
      <c r="G4696" t="n">
        <v>20887</v>
      </c>
      <c r="H4696" t="inlineStr">
        <is>
          <t>MEL PURO FLORA NECTAR C/1KG</t>
        </is>
      </c>
      <c r="I4696" t="inlineStr">
        <is>
          <t>ALIMENTOS</t>
        </is>
      </c>
      <c r="J4696" t="n">
        <v>15</v>
      </c>
      <c r="K4696" t="inlineStr">
        <is>
          <t>PT</t>
        </is>
      </c>
      <c r="L4696" t="n">
        <v>544.5</v>
      </c>
      <c r="M4696" t="n">
        <v>36.3</v>
      </c>
      <c r="N4696" t="inlineStr">
        <is>
          <t>ALIMENTOS</t>
        </is>
      </c>
      <c r="O4696" t="inlineStr">
        <is>
          <t>01/2026</t>
        </is>
      </c>
    </row>
    <row r="4697">
      <c r="A4697" t="n">
        <v>203047</v>
      </c>
      <c r="B4697" t="n">
        <v>122</v>
      </c>
      <c r="C4697" t="inlineStr">
        <is>
          <t>Arcos</t>
        </is>
      </c>
      <c r="D4697" t="inlineStr">
        <is>
          <t>EMPORIO M&amp;L COMERCIO DE ALIM E BEBIDAS LTDA</t>
        </is>
      </c>
      <c r="E4697" t="inlineStr">
        <is>
          <t>493527</t>
        </is>
      </c>
      <c r="F4697" s="550" t="n">
        <v>46049</v>
      </c>
      <c r="G4697" t="n">
        <v>20689</v>
      </c>
      <c r="H4697" t="inlineStr">
        <is>
          <t>CREME DE LEITE FRESCO QUATA C/1,01LT</t>
        </is>
      </c>
      <c r="I4697" t="inlineStr">
        <is>
          <t>ALIMENTOS</t>
        </is>
      </c>
      <c r="J4697" t="n">
        <v>8</v>
      </c>
      <c r="K4697" t="inlineStr">
        <is>
          <t>UN</t>
        </is>
      </c>
      <c r="L4697" t="n">
        <v>279.2</v>
      </c>
      <c r="M4697" t="n">
        <v>34.9</v>
      </c>
      <c r="N4697" t="inlineStr">
        <is>
          <t>ALIMENTOS</t>
        </is>
      </c>
      <c r="O4697" t="inlineStr">
        <is>
          <t>01/2026</t>
        </is>
      </c>
    </row>
    <row r="4698">
      <c r="A4698" t="n">
        <v>203047</v>
      </c>
      <c r="B4698" t="n">
        <v>122</v>
      </c>
      <c r="C4698" t="inlineStr">
        <is>
          <t>Arcos</t>
        </is>
      </c>
      <c r="D4698" t="inlineStr">
        <is>
          <t>EMPORIO M&amp;L COMERCIO DE ALIM E BEBIDAS LTDA</t>
        </is>
      </c>
      <c r="E4698" t="inlineStr">
        <is>
          <t>493527</t>
        </is>
      </c>
      <c r="F4698" s="550" t="n">
        <v>46049</v>
      </c>
      <c r="G4698" t="n">
        <v>19324</v>
      </c>
      <c r="H4698" t="inlineStr">
        <is>
          <t>QUEIJO MUSSARELA TRES MARIAS KG</t>
        </is>
      </c>
      <c r="I4698" t="inlineStr">
        <is>
          <t>ALIMENTOS</t>
        </is>
      </c>
      <c r="J4698" t="n">
        <v>8.44</v>
      </c>
      <c r="K4698" t="inlineStr">
        <is>
          <t>KG</t>
        </is>
      </c>
      <c r="L4698" t="n">
        <v>285.27</v>
      </c>
      <c r="M4698" t="n">
        <v>33.799763</v>
      </c>
      <c r="N4698" t="inlineStr">
        <is>
          <t>ALIMENTOS</t>
        </is>
      </c>
      <c r="O4698" t="inlineStr">
        <is>
          <t>01/2026</t>
        </is>
      </c>
    </row>
    <row r="4699">
      <c r="A4699" t="n">
        <v>203047</v>
      </c>
      <c r="B4699" t="n">
        <v>122</v>
      </c>
      <c r="C4699" t="inlineStr">
        <is>
          <t>Arcos</t>
        </is>
      </c>
      <c r="D4699" t="inlineStr">
        <is>
          <t>EMPORIO M&amp;L COMERCIO DE ALIM E BEBIDAS LTDA</t>
        </is>
      </c>
      <c r="E4699" t="inlineStr">
        <is>
          <t>493527</t>
        </is>
      </c>
      <c r="F4699" s="550" t="n">
        <v>46049</v>
      </c>
      <c r="G4699" t="n">
        <v>19339</v>
      </c>
      <c r="H4699" t="inlineStr">
        <is>
          <t>QUEIJO MINAS PADRAO BRINCO OURO C/500G KG</t>
        </is>
      </c>
      <c r="I4699" t="inlineStr">
        <is>
          <t>ALIMENTOS</t>
        </is>
      </c>
      <c r="J4699" t="n">
        <v>3</v>
      </c>
      <c r="K4699" t="inlineStr">
        <is>
          <t>Kg</t>
        </is>
      </c>
      <c r="L4699" t="n">
        <v>206.7</v>
      </c>
      <c r="M4699" t="n">
        <v>68.90000000000001</v>
      </c>
      <c r="N4699" t="inlineStr">
        <is>
          <t>ALIMENTOS</t>
        </is>
      </c>
      <c r="O4699" t="inlineStr">
        <is>
          <t>01/2026</t>
        </is>
      </c>
    </row>
    <row r="4700">
      <c r="A4700" t="n">
        <v>203047</v>
      </c>
      <c r="B4700" t="n">
        <v>122</v>
      </c>
      <c r="C4700" t="inlineStr">
        <is>
          <t>Arcos</t>
        </is>
      </c>
      <c r="D4700" t="inlineStr">
        <is>
          <t>EMPORIO M&amp;L COMERCIO DE ALIM E BEBIDAS LTDA</t>
        </is>
      </c>
      <c r="E4700" t="inlineStr">
        <is>
          <t>493527</t>
        </is>
      </c>
      <c r="F4700" s="550" t="n">
        <v>46049</v>
      </c>
      <c r="G4700" t="n">
        <v>20117</v>
      </c>
      <c r="H4700" t="inlineStr">
        <is>
          <t>MASSA FOLHADA AROSA 1KG UN</t>
        </is>
      </c>
      <c r="I4700" t="inlineStr">
        <is>
          <t>ALIMENTOS</t>
        </is>
      </c>
      <c r="J4700" t="n">
        <v>10</v>
      </c>
      <c r="K4700" t="inlineStr">
        <is>
          <t>UN</t>
        </is>
      </c>
      <c r="L4700" t="n">
        <v>389.5</v>
      </c>
      <c r="M4700" t="n">
        <v>38.95</v>
      </c>
      <c r="N4700" t="inlineStr">
        <is>
          <t>ALIMENTOS</t>
        </is>
      </c>
      <c r="O4700" t="inlineStr">
        <is>
          <t>01/2026</t>
        </is>
      </c>
    </row>
    <row r="4701">
      <c r="A4701" t="n">
        <v>203047</v>
      </c>
      <c r="B4701" t="n">
        <v>122</v>
      </c>
      <c r="C4701" t="inlineStr">
        <is>
          <t>Arcos</t>
        </is>
      </c>
      <c r="D4701" t="inlineStr">
        <is>
          <t>EMPORIO M&amp;L COMERCIO DE ALIM E BEBIDAS LTDA</t>
        </is>
      </c>
      <c r="E4701" t="inlineStr">
        <is>
          <t>493527</t>
        </is>
      </c>
      <c r="F4701" s="550" t="n">
        <v>46049</v>
      </c>
      <c r="G4701" t="n">
        <v>19356</v>
      </c>
      <c r="H4701" t="inlineStr">
        <is>
          <t>QUEIJO COALHO QUATA KG</t>
        </is>
      </c>
      <c r="I4701" t="inlineStr">
        <is>
          <t>ALIMENTOS</t>
        </is>
      </c>
      <c r="J4701" t="n">
        <v>5.58</v>
      </c>
      <c r="K4701" t="inlineStr">
        <is>
          <t>KG</t>
        </is>
      </c>
      <c r="L4701" t="n">
        <v>309.69</v>
      </c>
      <c r="M4701" t="n">
        <v>55.5</v>
      </c>
      <c r="N4701" t="inlineStr">
        <is>
          <t>ALIMENTOS</t>
        </is>
      </c>
      <c r="O4701" t="inlineStr">
        <is>
          <t>01/2026</t>
        </is>
      </c>
    </row>
    <row r="4702">
      <c r="A4702" t="n">
        <v>203047</v>
      </c>
      <c r="B4702" t="n">
        <v>122</v>
      </c>
      <c r="C4702" t="inlineStr">
        <is>
          <t>Arcos</t>
        </is>
      </c>
      <c r="D4702" t="inlineStr">
        <is>
          <t>EMPORIO M&amp;L COMERCIO DE ALIM E BEBIDAS LTDA</t>
        </is>
      </c>
      <c r="E4702" t="inlineStr">
        <is>
          <t>493527</t>
        </is>
      </c>
      <c r="F4702" s="550" t="n">
        <v>46049</v>
      </c>
      <c r="G4702" t="n">
        <v>19973</v>
      </c>
      <c r="H4702" t="inlineStr">
        <is>
          <t>MOLHO SHOYO TRADICIONAL SAKURA C/1,010L UN</t>
        </is>
      </c>
      <c r="I4702" t="inlineStr">
        <is>
          <t>ALIMENTOS</t>
        </is>
      </c>
      <c r="J4702" t="n">
        <v>8</v>
      </c>
      <c r="K4702" t="inlineStr">
        <is>
          <t>FR</t>
        </is>
      </c>
      <c r="L4702" t="n">
        <v>121.6</v>
      </c>
      <c r="M4702" t="n">
        <v>15.2</v>
      </c>
      <c r="N4702" t="inlineStr">
        <is>
          <t>ALIMENTOS</t>
        </is>
      </c>
      <c r="O4702" t="inlineStr">
        <is>
          <t>01/2026</t>
        </is>
      </c>
    </row>
    <row r="4703">
      <c r="A4703" t="n">
        <v>203047</v>
      </c>
      <c r="B4703" t="n">
        <v>122</v>
      </c>
      <c r="C4703" t="inlineStr">
        <is>
          <t>Arcos</t>
        </is>
      </c>
      <c r="D4703" t="inlineStr">
        <is>
          <t>EMPORIO M&amp;L COMERCIO DE ALIM E BEBIDAS LTDA</t>
        </is>
      </c>
      <c r="E4703" t="inlineStr">
        <is>
          <t>493527</t>
        </is>
      </c>
      <c r="F4703" s="550" t="n">
        <v>46049</v>
      </c>
      <c r="G4703" t="n">
        <v>21047</v>
      </c>
      <c r="H4703" t="inlineStr">
        <is>
          <t>AZEITE EXTRA VIRGEM GALLO 2L</t>
        </is>
      </c>
      <c r="I4703" t="inlineStr">
        <is>
          <t>ALIMENTOS</t>
        </is>
      </c>
      <c r="J4703" t="n">
        <v>6</v>
      </c>
      <c r="K4703" t="inlineStr">
        <is>
          <t>GALAO</t>
        </is>
      </c>
      <c r="L4703" t="n">
        <v>725.4</v>
      </c>
      <c r="M4703" t="n">
        <v>120.9</v>
      </c>
      <c r="N4703" t="inlineStr">
        <is>
          <t>ALIMENTOS</t>
        </is>
      </c>
      <c r="O4703" t="inlineStr">
        <is>
          <t>01/2026</t>
        </is>
      </c>
    </row>
    <row r="4704">
      <c r="A4704" t="n">
        <v>203047</v>
      </c>
      <c r="B4704" t="n">
        <v>122</v>
      </c>
      <c r="C4704" t="inlineStr">
        <is>
          <t>Arcos</t>
        </is>
      </c>
      <c r="D4704" t="inlineStr">
        <is>
          <t>EMPORIO M&amp;L COMERCIO DE ALIM E BEBIDAS LTDA</t>
        </is>
      </c>
      <c r="E4704" t="inlineStr">
        <is>
          <t>493527</t>
        </is>
      </c>
      <c r="F4704" s="550" t="n">
        <v>46049</v>
      </c>
      <c r="G4704" t="n">
        <v>24039</v>
      </c>
      <c r="H4704" t="inlineStr">
        <is>
          <t>AMENDOA INTEIRA CRUA SEM CASCA 1KG</t>
        </is>
      </c>
      <c r="I4704" t="inlineStr">
        <is>
          <t>ALIMENTOS</t>
        </is>
      </c>
      <c r="J4704" t="n">
        <v>20</v>
      </c>
      <c r="K4704" t="inlineStr">
        <is>
          <t>Kg</t>
        </is>
      </c>
      <c r="L4704" t="n">
        <v>1398</v>
      </c>
      <c r="M4704" t="n">
        <v>69.90000000000001</v>
      </c>
      <c r="N4704" t="inlineStr">
        <is>
          <t>ALIMENTOS</t>
        </is>
      </c>
      <c r="O4704" t="inlineStr">
        <is>
          <t>01/2026</t>
        </is>
      </c>
    </row>
    <row r="4705">
      <c r="A4705" t="n">
        <v>203047</v>
      </c>
      <c r="B4705" t="n">
        <v>122</v>
      </c>
      <c r="C4705" t="inlineStr">
        <is>
          <t>Arcos</t>
        </is>
      </c>
      <c r="D4705" t="inlineStr">
        <is>
          <t>EMPORIO M&amp;L COMERCIO DE ALIM E BEBIDAS LTDA</t>
        </is>
      </c>
      <c r="E4705" t="inlineStr">
        <is>
          <t>493527</t>
        </is>
      </c>
      <c r="F4705" s="550" t="n">
        <v>46049</v>
      </c>
      <c r="G4705" t="n">
        <v>19439</v>
      </c>
      <c r="H4705" t="inlineStr">
        <is>
          <t>CREAM CHEESE DANUBIO C/1KG</t>
        </is>
      </c>
      <c r="I4705" t="inlineStr">
        <is>
          <t>ALIMENTOS</t>
        </is>
      </c>
      <c r="J4705" t="n">
        <v>5</v>
      </c>
      <c r="K4705" t="inlineStr">
        <is>
          <t>PC</t>
        </is>
      </c>
      <c r="L4705" t="n">
        <v>166.9</v>
      </c>
      <c r="M4705" t="n">
        <v>33.38</v>
      </c>
      <c r="N4705" t="inlineStr">
        <is>
          <t>ALIMENTOS</t>
        </is>
      </c>
      <c r="O4705" t="inlineStr">
        <is>
          <t>01/2026</t>
        </is>
      </c>
    </row>
    <row r="4706">
      <c r="A4706" t="n">
        <v>203047</v>
      </c>
      <c r="B4706" t="n">
        <v>122</v>
      </c>
      <c r="C4706" t="inlineStr">
        <is>
          <t>Arcos</t>
        </is>
      </c>
      <c r="D4706" t="inlineStr">
        <is>
          <t>EMPORIO M&amp;L COMERCIO DE ALIM E BEBIDAS LTDA</t>
        </is>
      </c>
      <c r="E4706" t="inlineStr">
        <is>
          <t>493527</t>
        </is>
      </c>
      <c r="F4706" s="550" t="n">
        <v>46049</v>
      </c>
      <c r="G4706" t="n">
        <v>20385</v>
      </c>
      <c r="H4706" t="inlineStr">
        <is>
          <t>FARINHA DE MILHO FLOCAO YOKI 500GR</t>
        </is>
      </c>
      <c r="I4706" t="inlineStr">
        <is>
          <t>ALIMENTOS</t>
        </is>
      </c>
      <c r="J4706" t="n">
        <v>12</v>
      </c>
      <c r="K4706" t="inlineStr">
        <is>
          <t>UN</t>
        </is>
      </c>
      <c r="L4706" t="n">
        <v>59.4</v>
      </c>
      <c r="M4706" t="n">
        <v>4.95</v>
      </c>
      <c r="N4706" t="inlineStr">
        <is>
          <t>ALIMENTOS</t>
        </is>
      </c>
      <c r="O4706" t="inlineStr">
        <is>
          <t>01/2026</t>
        </is>
      </c>
    </row>
    <row r="4707">
      <c r="A4707" t="n">
        <v>203045</v>
      </c>
      <c r="B4707" t="n">
        <v>122</v>
      </c>
      <c r="C4707" t="inlineStr">
        <is>
          <t>Arcos</t>
        </is>
      </c>
      <c r="D4707" t="inlineStr">
        <is>
          <t>BATARD PADARIA ARTESANAL LTDA</t>
        </is>
      </c>
      <c r="E4707" t="inlineStr">
        <is>
          <t>13135</t>
        </is>
      </c>
      <c r="F4707" s="550" t="n">
        <v>46050</v>
      </c>
      <c r="G4707" t="n">
        <v>19166</v>
      </c>
      <c r="H4707" t="inlineStr">
        <is>
          <t>BAGUETE DE GRAO LEVIAN FATIADO 590G UN</t>
        </is>
      </c>
      <c r="I4707" t="inlineStr">
        <is>
          <t>ALIMENTOS</t>
        </is>
      </c>
      <c r="J4707" t="n">
        <v>15</v>
      </c>
      <c r="K4707" t="inlineStr">
        <is>
          <t>UN</t>
        </is>
      </c>
      <c r="L4707" t="n">
        <v>305.25</v>
      </c>
      <c r="M4707" t="n">
        <v>20.35</v>
      </c>
      <c r="N4707" t="inlineStr">
        <is>
          <t>ALIMENTOS</t>
        </is>
      </c>
      <c r="O4707" t="inlineStr">
        <is>
          <t>01/2026</t>
        </is>
      </c>
    </row>
    <row r="4708">
      <c r="A4708" t="n">
        <v>203045</v>
      </c>
      <c r="B4708" t="n">
        <v>122</v>
      </c>
      <c r="C4708" t="inlineStr">
        <is>
          <t>Arcos</t>
        </is>
      </c>
      <c r="D4708" t="inlineStr">
        <is>
          <t>BATARD PADARIA ARTESANAL LTDA</t>
        </is>
      </c>
      <c r="E4708" t="inlineStr">
        <is>
          <t>13135</t>
        </is>
      </c>
      <c r="F4708" s="550" t="n">
        <v>46050</v>
      </c>
      <c r="G4708" t="n">
        <v>21372</v>
      </c>
      <c r="H4708" t="inlineStr">
        <is>
          <t>PAO BRIOCHE FORME C/ TAMPA UN</t>
        </is>
      </c>
      <c r="I4708" t="inlineStr">
        <is>
          <t>ALIMENTOS</t>
        </is>
      </c>
      <c r="J4708" t="n">
        <v>25</v>
      </c>
      <c r="K4708" t="inlineStr">
        <is>
          <t>UN</t>
        </is>
      </c>
      <c r="L4708" t="n">
        <v>775</v>
      </c>
      <c r="M4708" t="n">
        <v>31</v>
      </c>
      <c r="N4708" t="inlineStr">
        <is>
          <t>ALIMENTOS</t>
        </is>
      </c>
      <c r="O4708" t="inlineStr">
        <is>
          <t>01/2026</t>
        </is>
      </c>
    </row>
    <row r="4709">
      <c r="A4709" t="n">
        <v>203045</v>
      </c>
      <c r="B4709" t="n">
        <v>122</v>
      </c>
      <c r="C4709" t="inlineStr">
        <is>
          <t>Arcos</t>
        </is>
      </c>
      <c r="D4709" t="inlineStr">
        <is>
          <t>BATARD PADARIA ARTESANAL LTDA</t>
        </is>
      </c>
      <c r="E4709" t="inlineStr">
        <is>
          <t>13135</t>
        </is>
      </c>
      <c r="F4709" s="550" t="n">
        <v>46050</v>
      </c>
      <c r="G4709" t="n">
        <v>28384</v>
      </c>
      <c r="H4709" t="inlineStr">
        <is>
          <t xml:space="preserve">PÃO PDC FORMA LEVAIN 750GR </t>
        </is>
      </c>
      <c r="I4709" t="inlineStr">
        <is>
          <t>ALIMENTOS</t>
        </is>
      </c>
      <c r="J4709" t="n">
        <v>12</v>
      </c>
      <c r="K4709" t="inlineStr">
        <is>
          <t>UN</t>
        </is>
      </c>
      <c r="L4709" t="n">
        <v>312</v>
      </c>
      <c r="M4709" t="n">
        <v>26</v>
      </c>
      <c r="N4709" t="inlineStr">
        <is>
          <t>ALIMENTOS</t>
        </is>
      </c>
      <c r="O4709" t="inlineStr">
        <is>
          <t>01/2026</t>
        </is>
      </c>
    </row>
    <row r="4710">
      <c r="A4710" t="n">
        <v>203044</v>
      </c>
      <c r="B4710" t="n">
        <v>122</v>
      </c>
      <c r="C4710" t="inlineStr">
        <is>
          <t>Arcos</t>
        </is>
      </c>
      <c r="D4710" t="inlineStr">
        <is>
          <t>GCT COMERCIO DE PRODUTOS ALIMENTICIOS LTDA</t>
        </is>
      </c>
      <c r="E4710" t="inlineStr">
        <is>
          <t>10058</t>
        </is>
      </c>
      <c r="F4710" s="550" t="n">
        <v>46050</v>
      </c>
      <c r="G4710" t="n">
        <v>27340</v>
      </c>
      <c r="H4710" t="inlineStr">
        <is>
          <t>GELO RETANGULO 50X65MM C/25 UN YCECODE</t>
        </is>
      </c>
      <c r="I4710" t="inlineStr">
        <is>
          <t>BEBIDAS</t>
        </is>
      </c>
      <c r="J4710" t="n">
        <v>16</v>
      </c>
      <c r="K4710" t="inlineStr">
        <is>
          <t>PC</t>
        </is>
      </c>
      <c r="L4710" t="n">
        <v>857.92</v>
      </c>
      <c r="M4710" t="n">
        <v>53.62</v>
      </c>
      <c r="N4710" t="inlineStr">
        <is>
          <t>BEBIDAS</t>
        </is>
      </c>
      <c r="O4710" t="inlineStr">
        <is>
          <t>01/2026</t>
        </is>
      </c>
    </row>
    <row r="4711">
      <c r="A4711" t="n">
        <v>203044</v>
      </c>
      <c r="B4711" t="n">
        <v>122</v>
      </c>
      <c r="C4711" t="inlineStr">
        <is>
          <t>Arcos</t>
        </is>
      </c>
      <c r="D4711" t="inlineStr">
        <is>
          <t>GCT COMERCIO DE PRODUTOS ALIMENTICIOS LTDA</t>
        </is>
      </c>
      <c r="E4711" t="inlineStr">
        <is>
          <t>10058</t>
        </is>
      </c>
      <c r="F4711" s="550" t="n">
        <v>46050</v>
      </c>
      <c r="G4711" t="n">
        <v>28315</v>
      </c>
      <c r="H4711" t="inlineStr">
        <is>
          <t>GELO COLLINS 35X120 C/18 UN YCECODE</t>
        </is>
      </c>
      <c r="I4711" t="inlineStr">
        <is>
          <t>BEBIDAS</t>
        </is>
      </c>
      <c r="J4711" t="n">
        <v>7</v>
      </c>
      <c r="K4711" t="inlineStr">
        <is>
          <t>PC</t>
        </is>
      </c>
      <c r="L4711" t="n">
        <v>304.92</v>
      </c>
      <c r="M4711" t="n">
        <v>43.56</v>
      </c>
      <c r="N4711" t="inlineStr">
        <is>
          <t>BEBIDAS</t>
        </is>
      </c>
      <c r="O4711" t="inlineStr">
        <is>
          <t>01/2026</t>
        </is>
      </c>
    </row>
    <row r="4712">
      <c r="A4712" t="n">
        <v>203044</v>
      </c>
      <c r="B4712" t="n">
        <v>122</v>
      </c>
      <c r="C4712" t="inlineStr">
        <is>
          <t>Arcos</t>
        </is>
      </c>
      <c r="D4712" t="inlineStr">
        <is>
          <t>GCT COMERCIO DE PRODUTOS ALIMENTICIOS LTDA</t>
        </is>
      </c>
      <c r="E4712" t="inlineStr">
        <is>
          <t>10058</t>
        </is>
      </c>
      <c r="F4712" s="550" t="n">
        <v>46050</v>
      </c>
      <c r="G4712" t="n">
        <v>28316</v>
      </c>
      <c r="H4712" t="inlineStr">
        <is>
          <t>GELO ESFERICO C/9UN YCECODE</t>
        </is>
      </c>
      <c r="I4712" t="inlineStr">
        <is>
          <t>BEBIDAS</t>
        </is>
      </c>
      <c r="J4712" t="n">
        <v>6</v>
      </c>
      <c r="K4712" t="inlineStr">
        <is>
          <t>PC</t>
        </is>
      </c>
      <c r="L4712" t="n">
        <v>234.3</v>
      </c>
      <c r="M4712" t="n">
        <v>39.05</v>
      </c>
      <c r="N4712" t="inlineStr">
        <is>
          <t>BEBIDAS</t>
        </is>
      </c>
      <c r="O4712" t="inlineStr">
        <is>
          <t>01/2026</t>
        </is>
      </c>
    </row>
    <row r="4713">
      <c r="A4713" t="n">
        <v>203043</v>
      </c>
      <c r="B4713" t="n">
        <v>122</v>
      </c>
      <c r="C4713" t="inlineStr">
        <is>
          <t>Arcos</t>
        </is>
      </c>
      <c r="D4713" t="inlineStr">
        <is>
          <t>BATALHA FABRICA DE PAES LTDA</t>
        </is>
      </c>
      <c r="E4713" t="inlineStr">
        <is>
          <t>867</t>
        </is>
      </c>
      <c r="F4713" s="550" t="n">
        <v>46044</v>
      </c>
      <c r="G4713" t="n">
        <v>19125</v>
      </c>
      <c r="H4713" t="inlineStr">
        <is>
          <t>MINI BURGER BRIOCHE PINCEL CAIXA C/180 UN 15 PACOTES X 12 UN COD 142</t>
        </is>
      </c>
      <c r="I4713" t="inlineStr">
        <is>
          <t>ALIMENTOS</t>
        </is>
      </c>
      <c r="J4713" t="n">
        <v>3</v>
      </c>
      <c r="K4713" t="inlineStr">
        <is>
          <t>CX</t>
        </is>
      </c>
      <c r="L4713" t="n">
        <v>618.84</v>
      </c>
      <c r="M4713" t="n">
        <v>206.28</v>
      </c>
      <c r="N4713" t="inlineStr">
        <is>
          <t>ALIMENTOS</t>
        </is>
      </c>
      <c r="O4713" t="inlineStr">
        <is>
          <t>01/2026</t>
        </is>
      </c>
    </row>
    <row r="4714">
      <c r="A4714" t="n">
        <v>202843</v>
      </c>
      <c r="B4714" t="n">
        <v>122</v>
      </c>
      <c r="C4714" t="inlineStr">
        <is>
          <t>Arcos</t>
        </is>
      </c>
      <c r="D4714" t="inlineStr">
        <is>
          <t>QUEIJARIA ATALAIA LTDA</t>
        </is>
      </c>
      <c r="E4714" t="inlineStr">
        <is>
          <t>21024</t>
        </is>
      </c>
      <c r="F4714" s="550" t="n">
        <v>46043</v>
      </c>
      <c r="G4714" t="n">
        <v>26594</v>
      </c>
      <c r="H4714" t="inlineStr">
        <is>
          <t>QUEIJO MOGIANA KG</t>
        </is>
      </c>
      <c r="I4714" t="inlineStr">
        <is>
          <t>ALIMENTOS</t>
        </is>
      </c>
      <c r="J4714" t="n">
        <v>6.75</v>
      </c>
      <c r="K4714" t="inlineStr">
        <is>
          <t>KG</t>
        </is>
      </c>
      <c r="L4714" t="n">
        <v>586.58</v>
      </c>
      <c r="M4714" t="n">
        <v>86.900741</v>
      </c>
      <c r="N4714" t="inlineStr">
        <is>
          <t xml:space="preserve"> ALIMENTOS</t>
        </is>
      </c>
      <c r="O4714" t="inlineStr">
        <is>
          <t>01/2026</t>
        </is>
      </c>
    </row>
    <row r="4715">
      <c r="A4715" t="n">
        <v>202837</v>
      </c>
      <c r="B4715" t="n">
        <v>122</v>
      </c>
      <c r="C4715" t="inlineStr">
        <is>
          <t>Arcos</t>
        </is>
      </c>
      <c r="D4715" t="inlineStr">
        <is>
          <t>CECILIA TSUYACO ARAKI SILVA LTDA</t>
        </is>
      </c>
      <c r="E4715" t="inlineStr">
        <is>
          <t>385626</t>
        </is>
      </c>
      <c r="F4715" s="550" t="n">
        <v>46045</v>
      </c>
      <c r="G4715" t="n">
        <v>19621</v>
      </c>
      <c r="H4715" t="inlineStr">
        <is>
          <t>CENOURA KG</t>
        </is>
      </c>
      <c r="I4715" t="inlineStr">
        <is>
          <t>ALIMENTOS</t>
        </is>
      </c>
      <c r="J4715" t="n">
        <v>8</v>
      </c>
      <c r="K4715" t="inlineStr">
        <is>
          <t>KG</t>
        </is>
      </c>
      <c r="L4715" t="n">
        <v>22</v>
      </c>
      <c r="M4715" t="n">
        <v>2.75</v>
      </c>
      <c r="N4715" t="inlineStr">
        <is>
          <t>ALIMENTOS</t>
        </is>
      </c>
      <c r="O4715" t="inlineStr">
        <is>
          <t>01/2026</t>
        </is>
      </c>
    </row>
    <row r="4716">
      <c r="A4716" t="n">
        <v>202837</v>
      </c>
      <c r="B4716" t="n">
        <v>122</v>
      </c>
      <c r="C4716" t="inlineStr">
        <is>
          <t>Arcos</t>
        </is>
      </c>
      <c r="D4716" t="inlineStr">
        <is>
          <t>CECILIA TSUYACO ARAKI SILVA LTDA</t>
        </is>
      </c>
      <c r="E4716" t="inlineStr">
        <is>
          <t>385626</t>
        </is>
      </c>
      <c r="F4716" s="550" t="n">
        <v>46045</v>
      </c>
      <c r="G4716" t="n">
        <v>19589</v>
      </c>
      <c r="H4716" t="inlineStr">
        <is>
          <t>PEPINO JAPONES KG</t>
        </is>
      </c>
      <c r="I4716" t="inlineStr">
        <is>
          <t>ALIMENTOS</t>
        </is>
      </c>
      <c r="J4716" t="n">
        <v>1</v>
      </c>
      <c r="K4716" t="inlineStr">
        <is>
          <t>KG</t>
        </is>
      </c>
      <c r="L4716" t="n">
        <v>9</v>
      </c>
      <c r="M4716" t="n">
        <v>9</v>
      </c>
      <c r="N4716" t="inlineStr">
        <is>
          <t>ALIMENTOS</t>
        </is>
      </c>
      <c r="O4716" t="inlineStr">
        <is>
          <t>01/2026</t>
        </is>
      </c>
    </row>
    <row r="4717">
      <c r="A4717" t="n">
        <v>202837</v>
      </c>
      <c r="B4717" t="n">
        <v>122</v>
      </c>
      <c r="C4717" t="inlineStr">
        <is>
          <t>Arcos</t>
        </is>
      </c>
      <c r="D4717" t="inlineStr">
        <is>
          <t>CECILIA TSUYACO ARAKI SILVA LTDA</t>
        </is>
      </c>
      <c r="E4717" t="inlineStr">
        <is>
          <t>385626</t>
        </is>
      </c>
      <c r="F4717" s="550" t="n">
        <v>46045</v>
      </c>
      <c r="G4717" t="n">
        <v>19506</v>
      </c>
      <c r="H4717" t="inlineStr">
        <is>
          <t>ALECRIM KG</t>
        </is>
      </c>
      <c r="I4717" t="inlineStr">
        <is>
          <t>ALIMENTOS</t>
        </is>
      </c>
      <c r="J4717" t="n">
        <v>0.2</v>
      </c>
      <c r="K4717" t="inlineStr">
        <is>
          <t>KG</t>
        </is>
      </c>
      <c r="L4717" t="n">
        <v>8</v>
      </c>
      <c r="M4717" t="n">
        <v>40</v>
      </c>
      <c r="N4717" t="inlineStr">
        <is>
          <t>ALIMENTOS</t>
        </is>
      </c>
      <c r="O4717" t="inlineStr">
        <is>
          <t>01/2026</t>
        </is>
      </c>
    </row>
    <row r="4718">
      <c r="A4718" t="n">
        <v>202837</v>
      </c>
      <c r="B4718" t="n">
        <v>122</v>
      </c>
      <c r="C4718" t="inlineStr">
        <is>
          <t>Arcos</t>
        </is>
      </c>
      <c r="D4718" t="inlineStr">
        <is>
          <t>CECILIA TSUYACO ARAKI SILVA LTDA</t>
        </is>
      </c>
      <c r="E4718" t="inlineStr">
        <is>
          <t>385626</t>
        </is>
      </c>
      <c r="F4718" s="550" t="n">
        <v>46045</v>
      </c>
      <c r="G4718" t="n">
        <v>24083</v>
      </c>
      <c r="H4718" t="inlineStr">
        <is>
          <t>BATATA ASTERIX GRAUDA NOIVA KG</t>
        </is>
      </c>
      <c r="I4718" t="inlineStr">
        <is>
          <t>ALIMENTOS</t>
        </is>
      </c>
      <c r="J4718" t="n">
        <v>50</v>
      </c>
      <c r="K4718" t="inlineStr">
        <is>
          <t>KG</t>
        </is>
      </c>
      <c r="L4718" t="n">
        <v>199.5</v>
      </c>
      <c r="M4718" t="n">
        <v>3.99</v>
      </c>
      <c r="N4718" t="inlineStr">
        <is>
          <t>ALIMENTOS</t>
        </is>
      </c>
      <c r="O4718" t="inlineStr">
        <is>
          <t>01/2026</t>
        </is>
      </c>
    </row>
    <row r="4719">
      <c r="A4719" t="n">
        <v>202837</v>
      </c>
      <c r="B4719" t="n">
        <v>122</v>
      </c>
      <c r="C4719" t="inlineStr">
        <is>
          <t>Arcos</t>
        </is>
      </c>
      <c r="D4719" t="inlineStr">
        <is>
          <t>CECILIA TSUYACO ARAKI SILVA LTDA</t>
        </is>
      </c>
      <c r="E4719" t="inlineStr">
        <is>
          <t>385626</t>
        </is>
      </c>
      <c r="F4719" s="550" t="n">
        <v>46045</v>
      </c>
      <c r="G4719" t="n">
        <v>19654</v>
      </c>
      <c r="H4719" t="inlineStr">
        <is>
          <t>ABOBRINHA ITALIANA GRAUDA KG</t>
        </is>
      </c>
      <c r="I4719" t="inlineStr">
        <is>
          <t>ALIMENTOS</t>
        </is>
      </c>
      <c r="J4719" t="n">
        <v>5</v>
      </c>
      <c r="K4719" t="inlineStr">
        <is>
          <t>KG</t>
        </is>
      </c>
      <c r="L4719" t="n">
        <v>24</v>
      </c>
      <c r="M4719" t="n">
        <v>4.8</v>
      </c>
      <c r="N4719" t="inlineStr">
        <is>
          <t>ALIMENTOS</t>
        </is>
      </c>
      <c r="O4719" t="inlineStr">
        <is>
          <t>01/2026</t>
        </is>
      </c>
    </row>
    <row r="4720">
      <c r="A4720" t="n">
        <v>202837</v>
      </c>
      <c r="B4720" t="n">
        <v>122</v>
      </c>
      <c r="C4720" t="inlineStr">
        <is>
          <t>Arcos</t>
        </is>
      </c>
      <c r="D4720" t="inlineStr">
        <is>
          <t>CECILIA TSUYACO ARAKI SILVA LTDA</t>
        </is>
      </c>
      <c r="E4720" t="inlineStr">
        <is>
          <t>385626</t>
        </is>
      </c>
      <c r="F4720" s="550" t="n">
        <v>46045</v>
      </c>
      <c r="G4720" t="n">
        <v>19575</v>
      </c>
      <c r="H4720" t="inlineStr">
        <is>
          <t>PIMENTA DE CHEIRO VERDE KG</t>
        </is>
      </c>
      <c r="I4720" t="inlineStr">
        <is>
          <t>ALIMENTOS</t>
        </is>
      </c>
      <c r="J4720" t="n">
        <v>0.2</v>
      </c>
      <c r="K4720" t="inlineStr">
        <is>
          <t>KG</t>
        </is>
      </c>
      <c r="L4720" t="n">
        <v>5</v>
      </c>
      <c r="M4720" t="n">
        <v>25</v>
      </c>
      <c r="N4720" t="inlineStr">
        <is>
          <t>ALIMENTOS</t>
        </is>
      </c>
      <c r="O4720" t="inlineStr">
        <is>
          <t>01/2026</t>
        </is>
      </c>
    </row>
    <row r="4721">
      <c r="A4721" t="n">
        <v>202837</v>
      </c>
      <c r="B4721" t="n">
        <v>122</v>
      </c>
      <c r="C4721" t="inlineStr">
        <is>
          <t>Arcos</t>
        </is>
      </c>
      <c r="D4721" t="inlineStr">
        <is>
          <t>CECILIA TSUYACO ARAKI SILVA LTDA</t>
        </is>
      </c>
      <c r="E4721" t="inlineStr">
        <is>
          <t>385626</t>
        </is>
      </c>
      <c r="F4721" s="550" t="n">
        <v>46045</v>
      </c>
      <c r="G4721" t="n">
        <v>24509</v>
      </c>
      <c r="H4721" t="inlineStr">
        <is>
          <t>CEBOLA BRANCA KG</t>
        </is>
      </c>
      <c r="I4721" t="inlineStr">
        <is>
          <t>ALIMENTOS</t>
        </is>
      </c>
      <c r="J4721" t="n">
        <v>10</v>
      </c>
      <c r="K4721" t="inlineStr">
        <is>
          <t>KG</t>
        </is>
      </c>
      <c r="L4721" t="n">
        <v>17</v>
      </c>
      <c r="M4721" t="n">
        <v>1.7</v>
      </c>
      <c r="N4721" t="inlineStr">
        <is>
          <t>ALIMENTOS</t>
        </is>
      </c>
      <c r="O4721" t="inlineStr">
        <is>
          <t>01/2026</t>
        </is>
      </c>
    </row>
    <row r="4722">
      <c r="A4722" t="n">
        <v>202837</v>
      </c>
      <c r="B4722" t="n">
        <v>122</v>
      </c>
      <c r="C4722" t="inlineStr">
        <is>
          <t>Arcos</t>
        </is>
      </c>
      <c r="D4722" t="inlineStr">
        <is>
          <t>CECILIA TSUYACO ARAKI SILVA LTDA</t>
        </is>
      </c>
      <c r="E4722" t="inlineStr">
        <is>
          <t>385626</t>
        </is>
      </c>
      <c r="F4722" s="550" t="n">
        <v>46045</v>
      </c>
      <c r="G4722" t="n">
        <v>19505</v>
      </c>
      <c r="H4722" t="inlineStr">
        <is>
          <t>ALFACE AMERICANA KG</t>
        </is>
      </c>
      <c r="I4722" t="inlineStr">
        <is>
          <t>ALIMENTOS</t>
        </is>
      </c>
      <c r="J4722" t="n">
        <v>1</v>
      </c>
      <c r="K4722" t="inlineStr">
        <is>
          <t>KG</t>
        </is>
      </c>
      <c r="L4722" t="n">
        <v>12</v>
      </c>
      <c r="M4722" t="n">
        <v>12</v>
      </c>
      <c r="N4722" t="inlineStr">
        <is>
          <t>ALIMENTOS</t>
        </is>
      </c>
      <c r="O4722" t="inlineStr">
        <is>
          <t>01/2026</t>
        </is>
      </c>
    </row>
    <row r="4723">
      <c r="A4723" t="n">
        <v>202837</v>
      </c>
      <c r="B4723" t="n">
        <v>122</v>
      </c>
      <c r="C4723" t="inlineStr">
        <is>
          <t>Arcos</t>
        </is>
      </c>
      <c r="D4723" t="inlineStr">
        <is>
          <t>CECILIA TSUYACO ARAKI SILVA LTDA</t>
        </is>
      </c>
      <c r="E4723" t="inlineStr">
        <is>
          <t>385626</t>
        </is>
      </c>
      <c r="F4723" s="550" t="n">
        <v>46045</v>
      </c>
      <c r="G4723" t="n">
        <v>19658</v>
      </c>
      <c r="H4723" t="inlineStr">
        <is>
          <t>ABOBORA JAPONESA / CABOTIAN KG</t>
        </is>
      </c>
      <c r="I4723" t="inlineStr">
        <is>
          <t>ALIMENTOS</t>
        </is>
      </c>
      <c r="J4723" t="n">
        <v>6</v>
      </c>
      <c r="K4723" t="inlineStr">
        <is>
          <t>KG</t>
        </is>
      </c>
      <c r="L4723" t="n">
        <v>16.8</v>
      </c>
      <c r="M4723" t="n">
        <v>2.8</v>
      </c>
      <c r="N4723" t="inlineStr">
        <is>
          <t>ALIMENTOS</t>
        </is>
      </c>
      <c r="O4723" t="inlineStr">
        <is>
          <t>01/2026</t>
        </is>
      </c>
    </row>
    <row r="4724">
      <c r="A4724" t="n">
        <v>202837</v>
      </c>
      <c r="B4724" t="n">
        <v>122</v>
      </c>
      <c r="C4724" t="inlineStr">
        <is>
          <t>Arcos</t>
        </is>
      </c>
      <c r="D4724" t="inlineStr">
        <is>
          <t>CECILIA TSUYACO ARAKI SILVA LTDA</t>
        </is>
      </c>
      <c r="E4724" t="inlineStr">
        <is>
          <t>385626</t>
        </is>
      </c>
      <c r="F4724" s="550" t="n">
        <v>46045</v>
      </c>
      <c r="G4724" t="n">
        <v>19465</v>
      </c>
      <c r="H4724" t="inlineStr">
        <is>
          <t>SALSAO KG</t>
        </is>
      </c>
      <c r="I4724" t="inlineStr">
        <is>
          <t>ALIMENTOS</t>
        </is>
      </c>
      <c r="J4724" t="n">
        <v>1</v>
      </c>
      <c r="K4724" t="inlineStr">
        <is>
          <t>KG</t>
        </is>
      </c>
      <c r="L4724" t="n">
        <v>4.8</v>
      </c>
      <c r="M4724" t="n">
        <v>4.8</v>
      </c>
      <c r="N4724" t="inlineStr">
        <is>
          <t>ALIMENTOS</t>
        </is>
      </c>
      <c r="O4724" t="inlineStr">
        <is>
          <t>01/2026</t>
        </is>
      </c>
    </row>
    <row r="4725">
      <c r="A4725" t="n">
        <v>202837</v>
      </c>
      <c r="B4725" t="n">
        <v>122</v>
      </c>
      <c r="C4725" t="inlineStr">
        <is>
          <t>Arcos</t>
        </is>
      </c>
      <c r="D4725" t="inlineStr">
        <is>
          <t>CECILIA TSUYACO ARAKI SILVA LTDA</t>
        </is>
      </c>
      <c r="E4725" t="inlineStr">
        <is>
          <t>385626</t>
        </is>
      </c>
      <c r="F4725" s="550" t="n">
        <v>46045</v>
      </c>
      <c r="G4725" t="n">
        <v>19480</v>
      </c>
      <c r="H4725" t="inlineStr">
        <is>
          <t>HORTELA HIDROPONICA KG</t>
        </is>
      </c>
      <c r="I4725" t="inlineStr">
        <is>
          <t>ALIMENTOS</t>
        </is>
      </c>
      <c r="J4725" t="n">
        <v>0.2</v>
      </c>
      <c r="K4725" t="inlineStr">
        <is>
          <t>KG</t>
        </is>
      </c>
      <c r="L4725" t="n">
        <v>2.6</v>
      </c>
      <c r="M4725" t="n">
        <v>13</v>
      </c>
      <c r="N4725" t="inlineStr">
        <is>
          <t>ALIMENTOS</t>
        </is>
      </c>
      <c r="O4725" t="inlineStr">
        <is>
          <t>01/2026</t>
        </is>
      </c>
    </row>
    <row r="4726">
      <c r="A4726" t="n">
        <v>202837</v>
      </c>
      <c r="B4726" t="n">
        <v>122</v>
      </c>
      <c r="C4726" t="inlineStr">
        <is>
          <t>Arcos</t>
        </is>
      </c>
      <c r="D4726" t="inlineStr">
        <is>
          <t>CECILIA TSUYACO ARAKI SILVA LTDA</t>
        </is>
      </c>
      <c r="E4726" t="inlineStr">
        <is>
          <t>385626</t>
        </is>
      </c>
      <c r="F4726" s="550" t="n">
        <v>46045</v>
      </c>
      <c r="G4726" t="n">
        <v>19485</v>
      </c>
      <c r="H4726" t="inlineStr">
        <is>
          <t>ENDRO DILL KG</t>
        </is>
      </c>
      <c r="I4726" t="inlineStr">
        <is>
          <t>ALIMENTOS</t>
        </is>
      </c>
      <c r="J4726" t="n">
        <v>0.1</v>
      </c>
      <c r="K4726" t="inlineStr">
        <is>
          <t>KG</t>
        </is>
      </c>
      <c r="L4726" t="n">
        <v>9</v>
      </c>
      <c r="M4726" t="n">
        <v>90</v>
      </c>
      <c r="N4726" t="inlineStr">
        <is>
          <t>ALIMENTOS</t>
        </is>
      </c>
      <c r="O4726" t="inlineStr">
        <is>
          <t>01/2026</t>
        </is>
      </c>
    </row>
    <row r="4727">
      <c r="A4727" t="n">
        <v>202837</v>
      </c>
      <c r="B4727" t="n">
        <v>122</v>
      </c>
      <c r="C4727" t="inlineStr">
        <is>
          <t>Arcos</t>
        </is>
      </c>
      <c r="D4727" t="inlineStr">
        <is>
          <t>CECILIA TSUYACO ARAKI SILVA LTDA</t>
        </is>
      </c>
      <c r="E4727" t="inlineStr">
        <is>
          <t>385626</t>
        </is>
      </c>
      <c r="F4727" s="550" t="n">
        <v>46045</v>
      </c>
      <c r="G4727" t="n">
        <v>19498</v>
      </c>
      <c r="H4727" t="inlineStr">
        <is>
          <t>ALFACE ROMANA KG</t>
        </is>
      </c>
      <c r="I4727" t="inlineStr">
        <is>
          <t>ALIMENTOS</t>
        </is>
      </c>
      <c r="J4727" t="n">
        <v>0.5</v>
      </c>
      <c r="K4727" t="inlineStr">
        <is>
          <t>KG</t>
        </is>
      </c>
      <c r="L4727" t="n">
        <v>6.2</v>
      </c>
      <c r="M4727" t="n">
        <v>12.4</v>
      </c>
      <c r="N4727" t="inlineStr">
        <is>
          <t>ALIMENTOS</t>
        </is>
      </c>
      <c r="O4727" t="inlineStr">
        <is>
          <t>01/2026</t>
        </is>
      </c>
    </row>
    <row r="4728">
      <c r="A4728" t="n">
        <v>202837</v>
      </c>
      <c r="B4728" t="n">
        <v>122</v>
      </c>
      <c r="C4728" t="inlineStr">
        <is>
          <t>Arcos</t>
        </is>
      </c>
      <c r="D4728" t="inlineStr">
        <is>
          <t>CECILIA TSUYACO ARAKI SILVA LTDA</t>
        </is>
      </c>
      <c r="E4728" t="inlineStr">
        <is>
          <t>385626</t>
        </is>
      </c>
      <c r="F4728" s="550" t="n">
        <v>46045</v>
      </c>
      <c r="G4728" t="n">
        <v>19476</v>
      </c>
      <c r="H4728" t="inlineStr">
        <is>
          <t>MANJERICAO KG</t>
        </is>
      </c>
      <c r="I4728" t="inlineStr">
        <is>
          <t>ALIMENTOS</t>
        </is>
      </c>
      <c r="J4728" t="n">
        <v>0.3</v>
      </c>
      <c r="K4728" t="inlineStr">
        <is>
          <t>KG</t>
        </is>
      </c>
      <c r="L4728" t="n">
        <v>18</v>
      </c>
      <c r="M4728" t="n">
        <v>60</v>
      </c>
      <c r="N4728" t="inlineStr">
        <is>
          <t>ALIMENTOS</t>
        </is>
      </c>
      <c r="O4728" t="inlineStr">
        <is>
          <t>01/2026</t>
        </is>
      </c>
    </row>
    <row r="4729">
      <c r="A4729" t="n">
        <v>202837</v>
      </c>
      <c r="B4729" t="n">
        <v>122</v>
      </c>
      <c r="C4729" t="inlineStr">
        <is>
          <t>Arcos</t>
        </is>
      </c>
      <c r="D4729" t="inlineStr">
        <is>
          <t>CECILIA TSUYACO ARAKI SILVA LTDA</t>
        </is>
      </c>
      <c r="E4729" t="inlineStr">
        <is>
          <t>385626</t>
        </is>
      </c>
      <c r="F4729" s="550" t="n">
        <v>46045</v>
      </c>
      <c r="G4729" t="n">
        <v>19572</v>
      </c>
      <c r="H4729" t="inlineStr">
        <is>
          <t>PIMENTA DEDO DE MOCA KG</t>
        </is>
      </c>
      <c r="I4729" t="inlineStr">
        <is>
          <t>ALIMENTOS</t>
        </is>
      </c>
      <c r="J4729" t="n">
        <v>0.1</v>
      </c>
      <c r="K4729" t="inlineStr">
        <is>
          <t>KG</t>
        </is>
      </c>
      <c r="L4729" t="n">
        <v>1.48</v>
      </c>
      <c r="M4729" t="n">
        <v>14.8</v>
      </c>
      <c r="N4729" t="inlineStr">
        <is>
          <t>ALIMENTOS</t>
        </is>
      </c>
      <c r="O4729" t="inlineStr">
        <is>
          <t>01/2026</t>
        </is>
      </c>
    </row>
    <row r="4730">
      <c r="A4730" t="n">
        <v>202837</v>
      </c>
      <c r="B4730" t="n">
        <v>122</v>
      </c>
      <c r="C4730" t="inlineStr">
        <is>
          <t>Arcos</t>
        </is>
      </c>
      <c r="D4730" t="inlineStr">
        <is>
          <t>CECILIA TSUYACO ARAKI SILVA LTDA</t>
        </is>
      </c>
      <c r="E4730" t="inlineStr">
        <is>
          <t>385626</t>
        </is>
      </c>
      <c r="F4730" s="550" t="n">
        <v>46045</v>
      </c>
      <c r="G4730" t="n">
        <v>19558</v>
      </c>
      <c r="H4730" t="inlineStr">
        <is>
          <t>QUIABO KG</t>
        </is>
      </c>
      <c r="I4730" t="inlineStr">
        <is>
          <t>ALIMENTOS</t>
        </is>
      </c>
      <c r="J4730" t="n">
        <v>1</v>
      </c>
      <c r="K4730" t="inlineStr">
        <is>
          <t>KG</t>
        </is>
      </c>
      <c r="L4730" t="n">
        <v>12</v>
      </c>
      <c r="M4730" t="n">
        <v>12</v>
      </c>
      <c r="N4730" t="inlineStr">
        <is>
          <t>ALIMENTOS</t>
        </is>
      </c>
      <c r="O4730" t="inlineStr">
        <is>
          <t>01/2026</t>
        </is>
      </c>
    </row>
    <row r="4731">
      <c r="A4731" t="n">
        <v>202837</v>
      </c>
      <c r="B4731" t="n">
        <v>122</v>
      </c>
      <c r="C4731" t="inlineStr">
        <is>
          <t>Arcos</t>
        </is>
      </c>
      <c r="D4731" t="inlineStr">
        <is>
          <t>CECILIA TSUYACO ARAKI SILVA LTDA</t>
        </is>
      </c>
      <c r="E4731" t="inlineStr">
        <is>
          <t>385626</t>
        </is>
      </c>
      <c r="F4731" s="550" t="n">
        <v>46045</v>
      </c>
      <c r="G4731" t="n">
        <v>19499</v>
      </c>
      <c r="H4731" t="inlineStr">
        <is>
          <t>ALFACE MIMOSA KG</t>
        </is>
      </c>
      <c r="I4731" t="inlineStr">
        <is>
          <t>ALIMENTOS</t>
        </is>
      </c>
      <c r="J4731" t="n">
        <v>0.5</v>
      </c>
      <c r="K4731" t="inlineStr">
        <is>
          <t>KG</t>
        </is>
      </c>
      <c r="L4731" t="n">
        <v>7</v>
      </c>
      <c r="M4731" t="n">
        <v>14</v>
      </c>
      <c r="N4731" t="inlineStr">
        <is>
          <t>ALIMENTOS</t>
        </is>
      </c>
      <c r="O4731" t="inlineStr">
        <is>
          <t>01/2026</t>
        </is>
      </c>
    </row>
    <row r="4732">
      <c r="A4732" t="n">
        <v>202837</v>
      </c>
      <c r="B4732" t="n">
        <v>122</v>
      </c>
      <c r="C4732" t="inlineStr">
        <is>
          <t>Arcos</t>
        </is>
      </c>
      <c r="D4732" t="inlineStr">
        <is>
          <t>CECILIA TSUYACO ARAKI SILVA LTDA</t>
        </is>
      </c>
      <c r="E4732" t="inlineStr">
        <is>
          <t>385626</t>
        </is>
      </c>
      <c r="F4732" s="550" t="n">
        <v>46045</v>
      </c>
      <c r="G4732" t="n">
        <v>23113</v>
      </c>
      <c r="H4732" t="inlineStr">
        <is>
          <t>SALSA KG</t>
        </is>
      </c>
      <c r="I4732" t="inlineStr">
        <is>
          <t>ALIMENTOS</t>
        </is>
      </c>
      <c r="J4732" t="n">
        <v>0.5</v>
      </c>
      <c r="K4732" t="inlineStr">
        <is>
          <t>KG</t>
        </is>
      </c>
      <c r="L4732" t="n">
        <v>4.5</v>
      </c>
      <c r="M4732" t="n">
        <v>9</v>
      </c>
      <c r="N4732" t="inlineStr">
        <is>
          <t>ALIMENTOS</t>
        </is>
      </c>
      <c r="O4732" t="inlineStr">
        <is>
          <t>01/2026</t>
        </is>
      </c>
    </row>
    <row r="4733">
      <c r="A4733" t="n">
        <v>202837</v>
      </c>
      <c r="B4733" t="n">
        <v>122</v>
      </c>
      <c r="C4733" t="inlineStr">
        <is>
          <t>Arcos</t>
        </is>
      </c>
      <c r="D4733" t="inlineStr">
        <is>
          <t>CECILIA TSUYACO ARAKI SILVA LTDA</t>
        </is>
      </c>
      <c r="E4733" t="inlineStr">
        <is>
          <t>385626</t>
        </is>
      </c>
      <c r="F4733" s="550" t="n">
        <v>46045</v>
      </c>
      <c r="G4733" t="n">
        <v>23195</v>
      </c>
      <c r="H4733" t="inlineStr">
        <is>
          <t>RABANETE KG</t>
        </is>
      </c>
      <c r="I4733" t="inlineStr">
        <is>
          <t>ALIMENTOS</t>
        </is>
      </c>
      <c r="J4733" t="n">
        <v>1</v>
      </c>
      <c r="K4733" t="inlineStr">
        <is>
          <t>KG</t>
        </is>
      </c>
      <c r="L4733" t="n">
        <v>14</v>
      </c>
      <c r="M4733" t="n">
        <v>14</v>
      </c>
      <c r="N4733" t="inlineStr">
        <is>
          <t>ALIMENTOS</t>
        </is>
      </c>
      <c r="O4733" t="inlineStr">
        <is>
          <t>01/2026</t>
        </is>
      </c>
    </row>
    <row r="4734">
      <c r="A4734" t="n">
        <v>202837</v>
      </c>
      <c r="B4734" t="n">
        <v>122</v>
      </c>
      <c r="C4734" t="inlineStr">
        <is>
          <t>Arcos</t>
        </is>
      </c>
      <c r="D4734" t="inlineStr">
        <is>
          <t>CECILIA TSUYACO ARAKI SILVA LTDA</t>
        </is>
      </c>
      <c r="E4734" t="inlineStr">
        <is>
          <t>385626</t>
        </is>
      </c>
      <c r="F4734" s="550" t="n">
        <v>46045</v>
      </c>
      <c r="G4734" t="n">
        <v>23236</v>
      </c>
      <c r="H4734" t="inlineStr">
        <is>
          <t>COUVE MANTEIGA KG</t>
        </is>
      </c>
      <c r="I4734" t="inlineStr">
        <is>
          <t>ALIMENTOS</t>
        </is>
      </c>
      <c r="J4734" t="n">
        <v>2</v>
      </c>
      <c r="K4734" t="inlineStr">
        <is>
          <t>KG</t>
        </is>
      </c>
      <c r="L4734" t="n">
        <v>11</v>
      </c>
      <c r="M4734" t="n">
        <v>5.5</v>
      </c>
      <c r="N4734" t="inlineStr">
        <is>
          <t>ALIMENTOS</t>
        </is>
      </c>
      <c r="O4734" t="inlineStr">
        <is>
          <t>01/2026</t>
        </is>
      </c>
    </row>
    <row r="4735">
      <c r="A4735" t="n">
        <v>202837</v>
      </c>
      <c r="B4735" t="n">
        <v>122</v>
      </c>
      <c r="C4735" t="inlineStr">
        <is>
          <t>Arcos</t>
        </is>
      </c>
      <c r="D4735" t="inlineStr">
        <is>
          <t>CECILIA TSUYACO ARAKI SILVA LTDA</t>
        </is>
      </c>
      <c r="E4735" t="inlineStr">
        <is>
          <t>385626</t>
        </is>
      </c>
      <c r="F4735" s="550" t="n">
        <v>46045</v>
      </c>
      <c r="G4735" t="n">
        <v>23359</v>
      </c>
      <c r="H4735" t="inlineStr">
        <is>
          <t>LIMAO TAHITI KG</t>
        </is>
      </c>
      <c r="I4735" t="inlineStr">
        <is>
          <t>ALIMENTOS</t>
        </is>
      </c>
      <c r="J4735" t="n">
        <v>12</v>
      </c>
      <c r="K4735" t="inlineStr">
        <is>
          <t>KG</t>
        </is>
      </c>
      <c r="L4735" t="n">
        <v>28.2</v>
      </c>
      <c r="M4735" t="n">
        <v>2.35</v>
      </c>
      <c r="N4735" t="inlineStr">
        <is>
          <t>ALIMENTOS</t>
        </is>
      </c>
      <c r="O4735" t="inlineStr">
        <is>
          <t>01/2026</t>
        </is>
      </c>
    </row>
    <row r="4736">
      <c r="A4736" t="n">
        <v>202837</v>
      </c>
      <c r="B4736" t="n">
        <v>122</v>
      </c>
      <c r="C4736" t="inlineStr">
        <is>
          <t>Arcos</t>
        </is>
      </c>
      <c r="D4736" t="inlineStr">
        <is>
          <t>CECILIA TSUYACO ARAKI SILVA LTDA</t>
        </is>
      </c>
      <c r="E4736" t="inlineStr">
        <is>
          <t>385626</t>
        </is>
      </c>
      <c r="F4736" s="550" t="n">
        <v>46045</v>
      </c>
      <c r="G4736" t="n">
        <v>23198</v>
      </c>
      <c r="H4736" t="inlineStr">
        <is>
          <t>PIMENTAO VERMELHO KG</t>
        </is>
      </c>
      <c r="I4736" t="inlineStr">
        <is>
          <t>ALIMENTOS</t>
        </is>
      </c>
      <c r="J4736" t="n">
        <v>0.5</v>
      </c>
      <c r="K4736" t="inlineStr">
        <is>
          <t>KG</t>
        </is>
      </c>
      <c r="L4736" t="n">
        <v>4.25</v>
      </c>
      <c r="M4736" t="n">
        <v>8.5</v>
      </c>
      <c r="N4736" t="inlineStr">
        <is>
          <t>ALIMENTOS</t>
        </is>
      </c>
      <c r="O4736" t="inlineStr">
        <is>
          <t>01/2026</t>
        </is>
      </c>
    </row>
    <row r="4737">
      <c r="A4737" t="n">
        <v>202837</v>
      </c>
      <c r="B4737" t="n">
        <v>122</v>
      </c>
      <c r="C4737" t="inlineStr">
        <is>
          <t>Arcos</t>
        </is>
      </c>
      <c r="D4737" t="inlineStr">
        <is>
          <t>CECILIA TSUYACO ARAKI SILVA LTDA</t>
        </is>
      </c>
      <c r="E4737" t="inlineStr">
        <is>
          <t>385626</t>
        </is>
      </c>
      <c r="F4737" s="550" t="n">
        <v>46045</v>
      </c>
      <c r="G4737" t="n">
        <v>23389</v>
      </c>
      <c r="H4737" t="inlineStr">
        <is>
          <t>BANANA NANICA KG</t>
        </is>
      </c>
      <c r="I4737" t="inlineStr">
        <is>
          <t>ALIMENTOS</t>
        </is>
      </c>
      <c r="J4737" t="n">
        <v>5</v>
      </c>
      <c r="K4737" t="inlineStr">
        <is>
          <t>KG</t>
        </is>
      </c>
      <c r="L4737" t="n">
        <v>25.5</v>
      </c>
      <c r="M4737" t="n">
        <v>5.1</v>
      </c>
      <c r="N4737" t="inlineStr">
        <is>
          <t>ALIMENTOS</t>
        </is>
      </c>
      <c r="O4737" t="inlineStr">
        <is>
          <t>01/2026</t>
        </is>
      </c>
    </row>
    <row r="4738">
      <c r="A4738" t="n">
        <v>202837</v>
      </c>
      <c r="B4738" t="n">
        <v>122</v>
      </c>
      <c r="C4738" t="inlineStr">
        <is>
          <t>Arcos</t>
        </is>
      </c>
      <c r="D4738" t="inlineStr">
        <is>
          <t>CECILIA TSUYACO ARAKI SILVA LTDA</t>
        </is>
      </c>
      <c r="E4738" t="inlineStr">
        <is>
          <t>385626</t>
        </is>
      </c>
      <c r="F4738" s="550" t="n">
        <v>46045</v>
      </c>
      <c r="G4738" t="n">
        <v>23390</v>
      </c>
      <c r="H4738" t="inlineStr">
        <is>
          <t>BANANA DA TERRA KG</t>
        </is>
      </c>
      <c r="I4738" t="inlineStr">
        <is>
          <t>ALIMENTOS</t>
        </is>
      </c>
      <c r="J4738" t="n">
        <v>6</v>
      </c>
      <c r="K4738" t="inlineStr">
        <is>
          <t>KG</t>
        </is>
      </c>
      <c r="L4738" t="n">
        <v>51</v>
      </c>
      <c r="M4738" t="n">
        <v>8.5</v>
      </c>
      <c r="N4738" t="inlineStr">
        <is>
          <t>ALIMENTOS</t>
        </is>
      </c>
      <c r="O4738" t="inlineStr">
        <is>
          <t>01/2026</t>
        </is>
      </c>
    </row>
    <row r="4739">
      <c r="A4739" t="n">
        <v>202837</v>
      </c>
      <c r="B4739" t="n">
        <v>122</v>
      </c>
      <c r="C4739" t="inlineStr">
        <is>
          <t>Arcos</t>
        </is>
      </c>
      <c r="D4739" t="inlineStr">
        <is>
          <t>CECILIA TSUYACO ARAKI SILVA LTDA</t>
        </is>
      </c>
      <c r="E4739" t="inlineStr">
        <is>
          <t>385626</t>
        </is>
      </c>
      <c r="F4739" s="550" t="n">
        <v>46045</v>
      </c>
      <c r="G4739" t="n">
        <v>23361</v>
      </c>
      <c r="H4739" t="inlineStr">
        <is>
          <t>LARANJA PERA KG</t>
        </is>
      </c>
      <c r="I4739" t="inlineStr">
        <is>
          <t>ALIMENTOS</t>
        </is>
      </c>
      <c r="J4739" t="n">
        <v>20</v>
      </c>
      <c r="K4739" t="inlineStr">
        <is>
          <t>KG</t>
        </is>
      </c>
      <c r="L4739" t="n">
        <v>62</v>
      </c>
      <c r="M4739" t="n">
        <v>3.1</v>
      </c>
      <c r="N4739" t="inlineStr">
        <is>
          <t>ALIMENTOS</t>
        </is>
      </c>
      <c r="O4739" t="inlineStr">
        <is>
          <t>01/2026</t>
        </is>
      </c>
    </row>
    <row r="4740">
      <c r="A4740" t="n">
        <v>202837</v>
      </c>
      <c r="B4740" t="n">
        <v>122</v>
      </c>
      <c r="C4740" t="inlineStr">
        <is>
          <t>Arcos</t>
        </is>
      </c>
      <c r="D4740" t="inlineStr">
        <is>
          <t>CECILIA TSUYACO ARAKI SILVA LTDA</t>
        </is>
      </c>
      <c r="E4740" t="inlineStr">
        <is>
          <t>385626</t>
        </is>
      </c>
      <c r="F4740" s="550" t="n">
        <v>46045</v>
      </c>
      <c r="G4740" t="n">
        <v>19632</v>
      </c>
      <c r="H4740" t="inlineStr">
        <is>
          <t>BETERRABA KG</t>
        </is>
      </c>
      <c r="I4740" t="inlineStr">
        <is>
          <t>ALIMENTOS</t>
        </is>
      </c>
      <c r="J4740" t="n">
        <v>4</v>
      </c>
      <c r="K4740" t="inlineStr">
        <is>
          <t>KG</t>
        </is>
      </c>
      <c r="L4740" t="n">
        <v>10.8</v>
      </c>
      <c r="M4740" t="n">
        <v>2.7</v>
      </c>
      <c r="N4740" t="inlineStr">
        <is>
          <t>ALIMENTOS</t>
        </is>
      </c>
      <c r="O4740" t="inlineStr">
        <is>
          <t>01/2026</t>
        </is>
      </c>
    </row>
    <row r="4741">
      <c r="A4741" t="n">
        <v>202837</v>
      </c>
      <c r="B4741" t="n">
        <v>122</v>
      </c>
      <c r="C4741" t="inlineStr">
        <is>
          <t>Arcos</t>
        </is>
      </c>
      <c r="D4741" t="inlineStr">
        <is>
          <t>CECILIA TSUYACO ARAKI SILVA LTDA</t>
        </is>
      </c>
      <c r="E4741" t="inlineStr">
        <is>
          <t>385626</t>
        </is>
      </c>
      <c r="F4741" s="550" t="n">
        <v>46045</v>
      </c>
      <c r="G4741" t="n">
        <v>23095</v>
      </c>
      <c r="H4741" t="inlineStr">
        <is>
          <t>OVO CAIPIRA UN</t>
        </is>
      </c>
      <c r="I4741" t="inlineStr">
        <is>
          <t>ALIMENTOS</t>
        </is>
      </c>
      <c r="J4741" t="n">
        <v>200</v>
      </c>
      <c r="K4741" t="inlineStr">
        <is>
          <t>UN</t>
        </is>
      </c>
      <c r="L4741" t="n">
        <v>186</v>
      </c>
      <c r="M4741" t="n">
        <v>0.93</v>
      </c>
      <c r="N4741" t="inlineStr">
        <is>
          <t>ALIMENTOS</t>
        </is>
      </c>
      <c r="O4741" t="inlineStr">
        <is>
          <t>01/2026</t>
        </is>
      </c>
    </row>
    <row r="4742">
      <c r="A4742" t="n">
        <v>202836</v>
      </c>
      <c r="B4742" t="n">
        <v>122</v>
      </c>
      <c r="C4742" t="inlineStr">
        <is>
          <t>Arcos</t>
        </is>
      </c>
      <c r="D4742" t="inlineStr">
        <is>
          <t>ZAHIL IMPORTADORA LTDA</t>
        </is>
      </c>
      <c r="E4742" t="inlineStr">
        <is>
          <t>263885</t>
        </is>
      </c>
      <c r="F4742" s="550" t="n">
        <v>46048</v>
      </c>
      <c r="G4742" t="n">
        <v>17594</v>
      </c>
      <c r="H4742" t="inlineStr">
        <is>
          <t>VINHO TINTO LE JAJA DE JAU DE SYRAH 750ML FRANCA</t>
        </is>
      </c>
      <c r="I4742" t="inlineStr">
        <is>
          <t>BEBIDAS</t>
        </is>
      </c>
      <c r="J4742" t="n">
        <v>12</v>
      </c>
      <c r="K4742" t="inlineStr">
        <is>
          <t>GR</t>
        </is>
      </c>
      <c r="L4742" t="n">
        <v>780</v>
      </c>
      <c r="M4742" t="n">
        <v>65</v>
      </c>
      <c r="N4742" t="inlineStr">
        <is>
          <t xml:space="preserve">  BEBIDAS</t>
        </is>
      </c>
      <c r="O4742" t="inlineStr">
        <is>
          <t>01/2026</t>
        </is>
      </c>
    </row>
    <row r="4743">
      <c r="A4743" t="n">
        <v>202835</v>
      </c>
      <c r="B4743" t="n">
        <v>122</v>
      </c>
      <c r="C4743" t="inlineStr">
        <is>
          <t>Arcos</t>
        </is>
      </c>
      <c r="D4743" t="inlineStr">
        <is>
          <t xml:space="preserve">ARENA VIP DISTRIBUIDORA DE BEBIDAS LTDA </t>
        </is>
      </c>
      <c r="E4743" t="inlineStr">
        <is>
          <t>26465</t>
        </is>
      </c>
      <c r="F4743" s="550" t="n">
        <v>46048</v>
      </c>
      <c r="G4743" t="n">
        <v>18547</v>
      </c>
      <c r="H4743" t="inlineStr">
        <is>
          <t>APERITIVO APEROL 750ML</t>
        </is>
      </c>
      <c r="I4743" t="inlineStr">
        <is>
          <t>BEBIDAS</t>
        </is>
      </c>
      <c r="J4743" t="n">
        <v>8</v>
      </c>
      <c r="K4743" t="inlineStr">
        <is>
          <t>GR</t>
        </is>
      </c>
      <c r="L4743" t="n">
        <v>295.92</v>
      </c>
      <c r="M4743" t="n">
        <v>36.99</v>
      </c>
      <c r="N4743" t="inlineStr">
        <is>
          <t>BEBIDAS</t>
        </is>
      </c>
      <c r="O4743" t="inlineStr">
        <is>
          <t>01/2026</t>
        </is>
      </c>
    </row>
    <row r="4744">
      <c r="A4744" t="n">
        <v>202832</v>
      </c>
      <c r="B4744" t="n">
        <v>122</v>
      </c>
      <c r="C4744" t="inlineStr">
        <is>
          <t>Arcos</t>
        </is>
      </c>
      <c r="D4744" t="inlineStr">
        <is>
          <t>MARCOS SILVA DO NASCIMENTO</t>
        </is>
      </c>
      <c r="E4744" t="inlineStr">
        <is>
          <t>750</t>
        </is>
      </c>
      <c r="F4744" s="550" t="n">
        <v>46049</v>
      </c>
      <c r="G4744" t="n">
        <v>18667</v>
      </c>
      <c r="H4744" t="inlineStr">
        <is>
          <t>PERNIL SUINO SEM OSSO EM CUBOS KG</t>
        </is>
      </c>
      <c r="I4744" t="inlineStr">
        <is>
          <t>ALIMENTOS</t>
        </is>
      </c>
      <c r="J4744" t="n">
        <v>11</v>
      </c>
      <c r="K4744" t="inlineStr">
        <is>
          <t>KG</t>
        </is>
      </c>
      <c r="L4744" t="n">
        <v>219.89</v>
      </c>
      <c r="M4744" t="n">
        <v>19.99</v>
      </c>
      <c r="N4744" t="inlineStr">
        <is>
          <t>ALIMENTOS</t>
        </is>
      </c>
      <c r="O4744" t="inlineStr">
        <is>
          <t>01/2026</t>
        </is>
      </c>
    </row>
    <row r="4745">
      <c r="A4745" t="n">
        <v>202831</v>
      </c>
      <c r="B4745" t="n">
        <v>122</v>
      </c>
      <c r="C4745" t="inlineStr">
        <is>
          <t>Arcos</t>
        </is>
      </c>
      <c r="D4745" t="inlineStr">
        <is>
          <t>CG FOOD´S DISTRIBUIDORA DE ALIMENTOS LTDA</t>
        </is>
      </c>
      <c r="E4745" t="inlineStr">
        <is>
          <t>177533</t>
        </is>
      </c>
      <c r="F4745" s="550" t="n">
        <v>46049</v>
      </c>
      <c r="G4745" t="n">
        <v>20022</v>
      </c>
      <c r="H4745" t="inlineStr">
        <is>
          <t>FERMENTO QUIMICO ROYAL 250G</t>
        </is>
      </c>
      <c r="I4745" t="inlineStr">
        <is>
          <t>ALIMENTOS</t>
        </is>
      </c>
      <c r="J4745" t="n">
        <v>7</v>
      </c>
      <c r="K4745" t="inlineStr">
        <is>
          <t>UN</t>
        </is>
      </c>
      <c r="L4745" t="n">
        <v>70</v>
      </c>
      <c r="M4745" t="n">
        <v>10</v>
      </c>
      <c r="N4745" t="inlineStr">
        <is>
          <t>ALIMENTOS</t>
        </is>
      </c>
      <c r="O4745" t="inlineStr">
        <is>
          <t>01/2026</t>
        </is>
      </c>
    </row>
    <row r="4746">
      <c r="A4746" t="n">
        <v>202831</v>
      </c>
      <c r="B4746" t="n">
        <v>122</v>
      </c>
      <c r="C4746" t="inlineStr">
        <is>
          <t>Arcos</t>
        </is>
      </c>
      <c r="D4746" t="inlineStr">
        <is>
          <t>CG FOOD´S DISTRIBUIDORA DE ALIMENTOS LTDA</t>
        </is>
      </c>
      <c r="E4746" t="inlineStr">
        <is>
          <t>177533</t>
        </is>
      </c>
      <c r="F4746" s="550" t="n">
        <v>46049</v>
      </c>
      <c r="G4746" t="n">
        <v>17838</v>
      </c>
      <c r="H4746" t="inlineStr">
        <is>
          <t>CHA MATE LEAO C/250G</t>
        </is>
      </c>
      <c r="I4746" t="inlineStr">
        <is>
          <t>BEBIDAS</t>
        </is>
      </c>
      <c r="J4746" t="n">
        <v>6</v>
      </c>
      <c r="K4746" t="inlineStr">
        <is>
          <t>CX</t>
        </is>
      </c>
      <c r="L4746" t="n">
        <v>60</v>
      </c>
      <c r="M4746" t="n">
        <v>10</v>
      </c>
      <c r="N4746" t="inlineStr">
        <is>
          <t>ALIMENTOS</t>
        </is>
      </c>
      <c r="O4746" t="inlineStr">
        <is>
          <t>01/2026</t>
        </is>
      </c>
    </row>
    <row r="4747">
      <c r="A4747" t="n">
        <v>202831</v>
      </c>
      <c r="B4747" t="n">
        <v>122</v>
      </c>
      <c r="C4747" t="inlineStr">
        <is>
          <t>Arcos</t>
        </is>
      </c>
      <c r="D4747" t="inlineStr">
        <is>
          <t>CG FOOD´S DISTRIBUIDORA DE ALIMENTOS LTDA</t>
        </is>
      </c>
      <c r="E4747" t="inlineStr">
        <is>
          <t>177533</t>
        </is>
      </c>
      <c r="F4747" s="550" t="n">
        <v>46049</v>
      </c>
      <c r="G4747" t="n">
        <v>19203</v>
      </c>
      <c r="H4747" t="inlineStr">
        <is>
          <t>IOGURTE INTEGRAL NESTLE C/170G UN</t>
        </is>
      </c>
      <c r="I4747" t="inlineStr">
        <is>
          <t>ALIMENTOS</t>
        </is>
      </c>
      <c r="J4747" t="n">
        <v>56</v>
      </c>
      <c r="K4747" t="inlineStr">
        <is>
          <t>UN</t>
        </is>
      </c>
      <c r="L4747" t="n">
        <v>178.08</v>
      </c>
      <c r="M4747" t="n">
        <v>3.18</v>
      </c>
      <c r="N4747" t="inlineStr">
        <is>
          <t>ALIMENTOS</t>
        </is>
      </c>
      <c r="O4747" t="inlineStr">
        <is>
          <t>01/2026</t>
        </is>
      </c>
    </row>
    <row r="4748">
      <c r="A4748" t="n">
        <v>202830</v>
      </c>
      <c r="B4748" t="n">
        <v>122</v>
      </c>
      <c r="C4748" t="inlineStr">
        <is>
          <t>Arcos</t>
        </is>
      </c>
      <c r="D4748" t="inlineStr">
        <is>
          <t>MONTE ALTO ALIMENTOS LTDA</t>
        </is>
      </c>
      <c r="E4748" t="inlineStr">
        <is>
          <t>175827</t>
        </is>
      </c>
      <c r="F4748" s="550" t="n">
        <v>46048</v>
      </c>
      <c r="G4748" t="n">
        <v>26592</v>
      </c>
      <c r="H4748" t="inlineStr">
        <is>
          <t>HAMBURGUER BOVINO FREDDI PORCIONADO EM 50G KG 60% ACEM 40% PEITO BOVINO ARCOS</t>
        </is>
      </c>
      <c r="I4748" t="inlineStr">
        <is>
          <t>ALIMENTOS</t>
        </is>
      </c>
      <c r="J4748" t="n">
        <v>29.27</v>
      </c>
      <c r="K4748" t="inlineStr">
        <is>
          <t>KG</t>
        </is>
      </c>
      <c r="L4748" t="n">
        <v>1082.99</v>
      </c>
      <c r="M4748" t="n">
        <v>37</v>
      </c>
      <c r="N4748" t="inlineStr">
        <is>
          <t>ALIMENTOS</t>
        </is>
      </c>
      <c r="O4748" t="inlineStr">
        <is>
          <t>01/2026</t>
        </is>
      </c>
    </row>
    <row r="4749">
      <c r="A4749" t="n">
        <v>202830</v>
      </c>
      <c r="B4749" t="n">
        <v>122</v>
      </c>
      <c r="C4749" t="inlineStr">
        <is>
          <t>Arcos</t>
        </is>
      </c>
      <c r="D4749" t="inlineStr">
        <is>
          <t>MONTE ALTO ALIMENTOS LTDA</t>
        </is>
      </c>
      <c r="E4749" t="inlineStr">
        <is>
          <t>175827</t>
        </is>
      </c>
      <c r="F4749" s="550" t="n">
        <v>46048</v>
      </c>
      <c r="G4749" t="n">
        <v>26582</v>
      </c>
      <c r="H4749" t="inlineStr">
        <is>
          <t>BIFE ANCHO FREDDI PORCIONADO EM 200G KG</t>
        </is>
      </c>
      <c r="I4749" t="inlineStr">
        <is>
          <t>ALIMENTOS</t>
        </is>
      </c>
      <c r="J4749" t="n">
        <v>21.46</v>
      </c>
      <c r="K4749" t="inlineStr">
        <is>
          <t>KG</t>
        </is>
      </c>
      <c r="L4749" t="n">
        <v>2768.34</v>
      </c>
      <c r="M4749" t="n">
        <v>129</v>
      </c>
      <c r="N4749" t="inlineStr">
        <is>
          <t>ALIMENTOS</t>
        </is>
      </c>
      <c r="O4749" t="inlineStr">
        <is>
          <t>01/2026</t>
        </is>
      </c>
    </row>
    <row r="4750">
      <c r="A4750" t="n">
        <v>202830</v>
      </c>
      <c r="B4750" t="n">
        <v>122</v>
      </c>
      <c r="C4750" t="inlineStr">
        <is>
          <t>Arcos</t>
        </is>
      </c>
      <c r="D4750" t="inlineStr">
        <is>
          <t>MONTE ALTO ALIMENTOS LTDA</t>
        </is>
      </c>
      <c r="E4750" t="inlineStr">
        <is>
          <t>175827</t>
        </is>
      </c>
      <c r="F4750" s="550" t="n">
        <v>46048</v>
      </c>
      <c r="G4750" t="n">
        <v>26584</v>
      </c>
      <c r="H4750" t="inlineStr">
        <is>
          <t>COXAO MOLE ANGUS FREDDI PORCIONADO EM 100G KG</t>
        </is>
      </c>
      <c r="I4750" t="inlineStr">
        <is>
          <t>ALIMENTOS</t>
        </is>
      </c>
      <c r="J4750" t="n">
        <v>10.06</v>
      </c>
      <c r="K4750" t="inlineStr">
        <is>
          <t>KG</t>
        </is>
      </c>
      <c r="L4750" t="n">
        <v>814.86</v>
      </c>
      <c r="M4750" t="n">
        <v>81</v>
      </c>
      <c r="N4750" t="inlineStr">
        <is>
          <t>ALIMENTOS</t>
        </is>
      </c>
      <c r="O4750" t="inlineStr">
        <is>
          <t>01/2026</t>
        </is>
      </c>
    </row>
    <row r="4751">
      <c r="A4751" t="n">
        <v>202830</v>
      </c>
      <c r="B4751" t="n">
        <v>122</v>
      </c>
      <c r="C4751" t="inlineStr">
        <is>
          <t>Arcos</t>
        </is>
      </c>
      <c r="D4751" t="inlineStr">
        <is>
          <t>MONTE ALTO ALIMENTOS LTDA</t>
        </is>
      </c>
      <c r="E4751" t="inlineStr">
        <is>
          <t>175827</t>
        </is>
      </c>
      <c r="F4751" s="550" t="n">
        <v>46048</v>
      </c>
      <c r="G4751" t="n">
        <v>28479</v>
      </c>
      <c r="H4751" t="inlineStr">
        <is>
          <t>COXAO MOLE ANGUS PICADINHO FREDDI KG</t>
        </is>
      </c>
      <c r="I4751" t="inlineStr">
        <is>
          <t>ALIMENTOS</t>
        </is>
      </c>
      <c r="J4751" t="n">
        <v>40.4</v>
      </c>
      <c r="K4751" t="inlineStr">
        <is>
          <t>KG</t>
        </is>
      </c>
      <c r="L4751" t="n">
        <v>3272.4</v>
      </c>
      <c r="M4751" t="n">
        <v>81</v>
      </c>
      <c r="N4751" t="inlineStr">
        <is>
          <t>ALIMENTOS</t>
        </is>
      </c>
      <c r="O4751" t="inlineStr">
        <is>
          <t>01/2026</t>
        </is>
      </c>
    </row>
    <row r="4752">
      <c r="A4752" t="n">
        <v>202828</v>
      </c>
      <c r="B4752" t="n">
        <v>122</v>
      </c>
      <c r="C4752" t="inlineStr">
        <is>
          <t>Arcos</t>
        </is>
      </c>
      <c r="D4752" t="inlineStr">
        <is>
          <t>DTK COMERCIO DE ALIMENTOS LTDA</t>
        </is>
      </c>
      <c r="E4752" t="inlineStr">
        <is>
          <t>62261</t>
        </is>
      </c>
      <c r="F4752" s="550" t="n">
        <v>46048</v>
      </c>
      <c r="G4752" t="n">
        <v>20752</v>
      </c>
      <c r="H4752" t="inlineStr">
        <is>
          <t>AZEITONA PTA AZAPA 90/110 DISALERNO 2KG</t>
        </is>
      </c>
      <c r="I4752" t="inlineStr">
        <is>
          <t>ALIMENTOS</t>
        </is>
      </c>
      <c r="J4752" t="n">
        <v>2</v>
      </c>
      <c r="K4752" t="inlineStr">
        <is>
          <t>PT</t>
        </is>
      </c>
      <c r="L4752" t="n">
        <v>212</v>
      </c>
      <c r="M4752" t="n">
        <v>106</v>
      </c>
      <c r="N4752" t="inlineStr">
        <is>
          <t>ALIMENTOS</t>
        </is>
      </c>
      <c r="O4752" t="inlineStr">
        <is>
          <t>01/2026</t>
        </is>
      </c>
    </row>
    <row r="4753">
      <c r="A4753" t="n">
        <v>202828</v>
      </c>
      <c r="B4753" t="n">
        <v>122</v>
      </c>
      <c r="C4753" t="inlineStr">
        <is>
          <t>Arcos</t>
        </is>
      </c>
      <c r="D4753" t="inlineStr">
        <is>
          <t>DTK COMERCIO DE ALIMENTOS LTDA</t>
        </is>
      </c>
      <c r="E4753" t="inlineStr">
        <is>
          <t>62261</t>
        </is>
      </c>
      <c r="F4753" s="550" t="n">
        <v>46048</v>
      </c>
      <c r="G4753" t="n">
        <v>21017</v>
      </c>
      <c r="H4753" t="inlineStr">
        <is>
          <t>OLEO DE ALGODAO SAUDE C/14,5KG</t>
        </is>
      </c>
      <c r="I4753" t="inlineStr">
        <is>
          <t>ALIMENTOS</t>
        </is>
      </c>
      <c r="J4753" t="n">
        <v>6</v>
      </c>
      <c r="K4753" t="inlineStr">
        <is>
          <t>BALDE</t>
        </is>
      </c>
      <c r="L4753" t="n">
        <v>959.9400000000001</v>
      </c>
      <c r="M4753" t="n">
        <v>159.99</v>
      </c>
      <c r="N4753" t="inlineStr">
        <is>
          <t>ALIMENTOS</t>
        </is>
      </c>
      <c r="O4753" t="inlineStr">
        <is>
          <t>01/2026</t>
        </is>
      </c>
    </row>
    <row r="4754">
      <c r="A4754" t="n">
        <v>202828</v>
      </c>
      <c r="B4754" t="n">
        <v>122</v>
      </c>
      <c r="C4754" t="inlineStr">
        <is>
          <t>Arcos</t>
        </is>
      </c>
      <c r="D4754" t="inlineStr">
        <is>
          <t>DTK COMERCIO DE ALIMENTOS LTDA</t>
        </is>
      </c>
      <c r="E4754" t="inlineStr">
        <is>
          <t>62261</t>
        </is>
      </c>
      <c r="F4754" s="550" t="n">
        <v>46048</v>
      </c>
      <c r="G4754" t="n">
        <v>26020</v>
      </c>
      <c r="H4754" t="inlineStr">
        <is>
          <t>CREME DE LEITE PIRACANJUBA TP 1,030 KG  UN</t>
        </is>
      </c>
      <c r="I4754" t="inlineStr">
        <is>
          <t>ALIMENTOS</t>
        </is>
      </c>
      <c r="J4754" t="n">
        <v>36</v>
      </c>
      <c r="K4754" t="inlineStr">
        <is>
          <t>UN</t>
        </is>
      </c>
      <c r="L4754" t="n">
        <v>517.6799999999999</v>
      </c>
      <c r="M4754" t="n">
        <v>14.38</v>
      </c>
      <c r="N4754" t="inlineStr">
        <is>
          <t>ALIMENTOS</t>
        </is>
      </c>
      <c r="O4754" t="inlineStr">
        <is>
          <t>01/2026</t>
        </is>
      </c>
    </row>
    <row r="4755">
      <c r="A4755" t="n">
        <v>202828</v>
      </c>
      <c r="B4755" t="n">
        <v>122</v>
      </c>
      <c r="C4755" t="inlineStr">
        <is>
          <t>Arcos</t>
        </is>
      </c>
      <c r="D4755" t="inlineStr">
        <is>
          <t>DTK COMERCIO DE ALIMENTOS LTDA</t>
        </is>
      </c>
      <c r="E4755" t="inlineStr">
        <is>
          <t>62261</t>
        </is>
      </c>
      <c r="F4755" s="550" t="n">
        <v>46048</v>
      </c>
      <c r="G4755" t="n">
        <v>19421</v>
      </c>
      <c r="H4755" t="inlineStr">
        <is>
          <t>LEITE INTEGRAL ITALAC C/12</t>
        </is>
      </c>
      <c r="I4755" t="inlineStr">
        <is>
          <t>ALIMENTOS</t>
        </is>
      </c>
      <c r="J4755" t="n">
        <v>5</v>
      </c>
      <c r="K4755" t="inlineStr">
        <is>
          <t>CX</t>
        </is>
      </c>
      <c r="L4755" t="n">
        <v>265.2</v>
      </c>
      <c r="M4755" t="n">
        <v>53.04</v>
      </c>
      <c r="N4755" t="inlineStr">
        <is>
          <t>ALIMENTOS</t>
        </is>
      </c>
      <c r="O4755" t="inlineStr">
        <is>
          <t>01/2026</t>
        </is>
      </c>
    </row>
    <row r="4756">
      <c r="A4756" t="n">
        <v>202828</v>
      </c>
      <c r="B4756" t="n">
        <v>122</v>
      </c>
      <c r="C4756" t="inlineStr">
        <is>
          <t>Arcos</t>
        </is>
      </c>
      <c r="D4756" t="inlineStr">
        <is>
          <t>DTK COMERCIO DE ALIMENTOS LTDA</t>
        </is>
      </c>
      <c r="E4756" t="inlineStr">
        <is>
          <t>62261</t>
        </is>
      </c>
      <c r="F4756" s="550" t="n">
        <v>46048</v>
      </c>
      <c r="G4756" t="n">
        <v>25209</v>
      </c>
      <c r="H4756" t="inlineStr">
        <is>
          <t>ARROZ REI ARTHUR GRAO CURTO PCT C/5KG</t>
        </is>
      </c>
      <c r="I4756" t="inlineStr">
        <is>
          <t>ALIMENTOS</t>
        </is>
      </c>
      <c r="J4756" t="n">
        <v>3</v>
      </c>
      <c r="K4756" t="inlineStr">
        <is>
          <t>UN</t>
        </is>
      </c>
      <c r="L4756" t="n">
        <v>180</v>
      </c>
      <c r="M4756" t="n">
        <v>60</v>
      </c>
      <c r="N4756" t="inlineStr">
        <is>
          <t>ALIMENTOS</t>
        </is>
      </c>
      <c r="O4756" t="inlineStr">
        <is>
          <t>01/2026</t>
        </is>
      </c>
    </row>
    <row r="4757">
      <c r="A4757" t="n">
        <v>202828</v>
      </c>
      <c r="B4757" t="n">
        <v>122</v>
      </c>
      <c r="C4757" t="inlineStr">
        <is>
          <t>Arcos</t>
        </is>
      </c>
      <c r="D4757" t="inlineStr">
        <is>
          <t>DTK COMERCIO DE ALIMENTOS LTDA</t>
        </is>
      </c>
      <c r="E4757" t="inlineStr">
        <is>
          <t>62261</t>
        </is>
      </c>
      <c r="F4757" s="550" t="n">
        <v>46048</v>
      </c>
      <c r="G4757" t="n">
        <v>19434</v>
      </c>
      <c r="H4757" t="inlineStr">
        <is>
          <t>LEITE EM PO INTEGRAL NINHO C/400G</t>
        </is>
      </c>
      <c r="I4757" t="inlineStr">
        <is>
          <t>ALIMENTOS</t>
        </is>
      </c>
      <c r="J4757" t="n">
        <v>2</v>
      </c>
      <c r="K4757" t="inlineStr">
        <is>
          <t>LATA</t>
        </is>
      </c>
      <c r="L4757" t="n">
        <v>47.96</v>
      </c>
      <c r="M4757" t="n">
        <v>23.98</v>
      </c>
      <c r="N4757" t="inlineStr">
        <is>
          <t>ALIMENTOS</t>
        </is>
      </c>
      <c r="O4757" t="inlineStr">
        <is>
          <t>01/2026</t>
        </is>
      </c>
    </row>
    <row r="4758">
      <c r="A4758" t="n">
        <v>202828</v>
      </c>
      <c r="B4758" t="n">
        <v>122</v>
      </c>
      <c r="C4758" t="inlineStr">
        <is>
          <t>Arcos</t>
        </is>
      </c>
      <c r="D4758" t="inlineStr">
        <is>
          <t>DTK COMERCIO DE ALIMENTOS LTDA</t>
        </is>
      </c>
      <c r="E4758" t="inlineStr">
        <is>
          <t>62261</t>
        </is>
      </c>
      <c r="F4758" s="550" t="n">
        <v>46048</v>
      </c>
      <c r="G4758" t="n">
        <v>20242</v>
      </c>
      <c r="H4758" t="inlineStr">
        <is>
          <t>FEIJAO CARIOCA CAMIL C/2KG</t>
        </is>
      </c>
      <c r="I4758" t="inlineStr">
        <is>
          <t>ALIMENTOS</t>
        </is>
      </c>
      <c r="J4758" t="n">
        <v>3</v>
      </c>
      <c r="K4758" t="inlineStr">
        <is>
          <t>PC</t>
        </is>
      </c>
      <c r="L4758" t="n">
        <v>42.3</v>
      </c>
      <c r="M4758" t="n">
        <v>14.1</v>
      </c>
      <c r="N4758" t="inlineStr">
        <is>
          <t>ALIMENTOS</t>
        </is>
      </c>
      <c r="O4758" t="inlineStr">
        <is>
          <t>01/2026</t>
        </is>
      </c>
    </row>
    <row r="4759">
      <c r="A4759" t="n">
        <v>202828</v>
      </c>
      <c r="B4759" t="n">
        <v>122</v>
      </c>
      <c r="C4759" t="inlineStr">
        <is>
          <t>Arcos</t>
        </is>
      </c>
      <c r="D4759" t="inlineStr">
        <is>
          <t>DTK COMERCIO DE ALIMENTOS LTDA</t>
        </is>
      </c>
      <c r="E4759" t="inlineStr">
        <is>
          <t>62261</t>
        </is>
      </c>
      <c r="F4759" s="550" t="n">
        <v>46048</v>
      </c>
      <c r="G4759" t="n">
        <v>20645</v>
      </c>
      <c r="H4759" t="inlineStr">
        <is>
          <t>MILHO VERDE QUERO C/2KG</t>
        </is>
      </c>
      <c r="I4759" t="inlineStr">
        <is>
          <t>ALIMENTOS</t>
        </is>
      </c>
      <c r="J4759" t="n">
        <v>6</v>
      </c>
      <c r="K4759" t="inlineStr">
        <is>
          <t>Lt</t>
        </is>
      </c>
      <c r="L4759" t="n">
        <v>135.6</v>
      </c>
      <c r="M4759" t="n">
        <v>22.6</v>
      </c>
      <c r="N4759" t="inlineStr">
        <is>
          <t>ALIMENTOS</t>
        </is>
      </c>
      <c r="O4759" t="inlineStr">
        <is>
          <t>01/2026</t>
        </is>
      </c>
    </row>
    <row r="4760">
      <c r="A4760" t="n">
        <v>202828</v>
      </c>
      <c r="B4760" t="n">
        <v>122</v>
      </c>
      <c r="C4760" t="inlineStr">
        <is>
          <t>Arcos</t>
        </is>
      </c>
      <c r="D4760" t="inlineStr">
        <is>
          <t>DTK COMERCIO DE ALIMENTOS LTDA</t>
        </is>
      </c>
      <c r="E4760" t="inlineStr">
        <is>
          <t>62261</t>
        </is>
      </c>
      <c r="F4760" s="550" t="n">
        <v>46048</v>
      </c>
      <c r="G4760" t="n">
        <v>20358</v>
      </c>
      <c r="H4760" t="inlineStr">
        <is>
          <t>FARINHA PANKO ROMARIZ C/1KG</t>
        </is>
      </c>
      <c r="I4760" t="inlineStr">
        <is>
          <t>ALIMENTOS</t>
        </is>
      </c>
      <c r="J4760" t="n">
        <v>15</v>
      </c>
      <c r="K4760" t="inlineStr">
        <is>
          <t>PC</t>
        </is>
      </c>
      <c r="L4760" t="n">
        <v>213.6</v>
      </c>
      <c r="M4760" t="n">
        <v>14.24</v>
      </c>
      <c r="N4760" t="inlineStr">
        <is>
          <t>ALIMENTOS</t>
        </is>
      </c>
      <c r="O4760" t="inlineStr">
        <is>
          <t>01/2026</t>
        </is>
      </c>
    </row>
    <row r="4761">
      <c r="A4761" t="n">
        <v>202828</v>
      </c>
      <c r="B4761" t="n">
        <v>122</v>
      </c>
      <c r="C4761" t="inlineStr">
        <is>
          <t>Arcos</t>
        </is>
      </c>
      <c r="D4761" t="inlineStr">
        <is>
          <t>DTK COMERCIO DE ALIMENTOS LTDA</t>
        </is>
      </c>
      <c r="E4761" t="inlineStr">
        <is>
          <t>62261</t>
        </is>
      </c>
      <c r="F4761" s="550" t="n">
        <v>46048</v>
      </c>
      <c r="G4761" t="n">
        <v>20360</v>
      </c>
      <c r="H4761" t="inlineStr">
        <is>
          <t>FARINHA DE TRIGO ANACONDA C/5KG</t>
        </is>
      </c>
      <c r="I4761" t="inlineStr">
        <is>
          <t>ALIMENTOS</t>
        </is>
      </c>
      <c r="J4761" t="n">
        <v>5</v>
      </c>
      <c r="K4761" t="inlineStr">
        <is>
          <t>Kg</t>
        </is>
      </c>
      <c r="L4761" t="n">
        <v>108.25</v>
      </c>
      <c r="M4761" t="n">
        <v>21.65</v>
      </c>
      <c r="N4761" t="inlineStr">
        <is>
          <t>ALIMENTOS</t>
        </is>
      </c>
      <c r="O4761" t="inlineStr">
        <is>
          <t>01/2026</t>
        </is>
      </c>
    </row>
    <row r="4762">
      <c r="A4762" t="n">
        <v>202828</v>
      </c>
      <c r="B4762" t="n">
        <v>122</v>
      </c>
      <c r="C4762" t="inlineStr">
        <is>
          <t>Arcos</t>
        </is>
      </c>
      <c r="D4762" t="inlineStr">
        <is>
          <t>DTK COMERCIO DE ALIMENTOS LTDA</t>
        </is>
      </c>
      <c r="E4762" t="inlineStr">
        <is>
          <t>62261</t>
        </is>
      </c>
      <c r="F4762" s="550" t="n">
        <v>46048</v>
      </c>
      <c r="G4762" t="n">
        <v>21093</v>
      </c>
      <c r="H4762" t="inlineStr">
        <is>
          <t>ACUCAR REFINADO UNIAO 1KG UN</t>
        </is>
      </c>
      <c r="I4762" t="inlineStr">
        <is>
          <t>ALIMENTOS</t>
        </is>
      </c>
      <c r="J4762" t="n">
        <v>20</v>
      </c>
      <c r="K4762" t="inlineStr">
        <is>
          <t>UN</t>
        </is>
      </c>
      <c r="L4762" t="n">
        <v>92.8</v>
      </c>
      <c r="M4762" t="n">
        <v>4.64</v>
      </c>
      <c r="N4762" t="inlineStr">
        <is>
          <t>ALIMENTOS</t>
        </is>
      </c>
      <c r="O4762" t="inlineStr">
        <is>
          <t>01/2026</t>
        </is>
      </c>
    </row>
    <row r="4763">
      <c r="A4763" t="n">
        <v>202828</v>
      </c>
      <c r="B4763" t="n">
        <v>122</v>
      </c>
      <c r="C4763" t="inlineStr">
        <is>
          <t>Arcos</t>
        </is>
      </c>
      <c r="D4763" t="inlineStr">
        <is>
          <t>DTK COMERCIO DE ALIMENTOS LTDA</t>
        </is>
      </c>
      <c r="E4763" t="inlineStr">
        <is>
          <t>62261</t>
        </is>
      </c>
      <c r="F4763" s="550" t="n">
        <v>46048</v>
      </c>
      <c r="G4763" t="n">
        <v>21010</v>
      </c>
      <c r="H4763" t="inlineStr">
        <is>
          <t>OLEO DE CANOLA SAUDE C/900ML</t>
        </is>
      </c>
      <c r="I4763" t="inlineStr">
        <is>
          <t>ALIMENTOS</t>
        </is>
      </c>
      <c r="J4763" t="n">
        <v>40</v>
      </c>
      <c r="K4763" t="inlineStr">
        <is>
          <t>Un</t>
        </is>
      </c>
      <c r="L4763" t="n">
        <v>491.2</v>
      </c>
      <c r="M4763" t="n">
        <v>12.28</v>
      </c>
      <c r="N4763" t="inlineStr">
        <is>
          <t>ALIMENTOS</t>
        </is>
      </c>
      <c r="O4763" t="inlineStr">
        <is>
          <t>01/2026</t>
        </is>
      </c>
    </row>
    <row r="4764">
      <c r="A4764" t="n">
        <v>202828</v>
      </c>
      <c r="B4764" t="n">
        <v>122</v>
      </c>
      <c r="C4764" t="inlineStr">
        <is>
          <t>Arcos</t>
        </is>
      </c>
      <c r="D4764" t="inlineStr">
        <is>
          <t>DTK COMERCIO DE ALIMENTOS LTDA</t>
        </is>
      </c>
      <c r="E4764" t="inlineStr">
        <is>
          <t>62261</t>
        </is>
      </c>
      <c r="F4764" s="550" t="n">
        <v>46048</v>
      </c>
      <c r="G4764" t="n">
        <v>20672</v>
      </c>
      <c r="H4764" t="inlineStr">
        <is>
          <t>EXTRATO DE TOMATE ELEFANTE C/1,7KG</t>
        </is>
      </c>
      <c r="I4764" t="inlineStr">
        <is>
          <t>ALIMENTOS</t>
        </is>
      </c>
      <c r="J4764" t="n">
        <v>6</v>
      </c>
      <c r="K4764" t="inlineStr">
        <is>
          <t>PC</t>
        </is>
      </c>
      <c r="L4764" t="n">
        <v>181.02</v>
      </c>
      <c r="M4764" t="n">
        <v>30.17</v>
      </c>
      <c r="N4764" t="inlineStr">
        <is>
          <t>ALIMENTOS</t>
        </is>
      </c>
      <c r="O4764" t="inlineStr">
        <is>
          <t>01/2026</t>
        </is>
      </c>
    </row>
    <row r="4765">
      <c r="A4765" t="n">
        <v>202828</v>
      </c>
      <c r="B4765" t="n">
        <v>122</v>
      </c>
      <c r="C4765" t="inlineStr">
        <is>
          <t>Arcos</t>
        </is>
      </c>
      <c r="D4765" t="inlineStr">
        <is>
          <t>DTK COMERCIO DE ALIMENTOS LTDA</t>
        </is>
      </c>
      <c r="E4765" t="inlineStr">
        <is>
          <t>62261</t>
        </is>
      </c>
      <c r="F4765" s="550" t="n">
        <v>46048</v>
      </c>
      <c r="G4765" t="n">
        <v>20301</v>
      </c>
      <c r="H4765" t="inlineStr">
        <is>
          <t>ARROZ BRANCO TIPO 1 CAMIL C/5KG</t>
        </is>
      </c>
      <c r="I4765" t="inlineStr">
        <is>
          <t>ALIMENTOS</t>
        </is>
      </c>
      <c r="J4765" t="n">
        <v>4</v>
      </c>
      <c r="K4765" t="inlineStr">
        <is>
          <t>PC</t>
        </is>
      </c>
      <c r="L4765" t="n">
        <v>83.12</v>
      </c>
      <c r="M4765" t="n">
        <v>20.78</v>
      </c>
      <c r="N4765" t="inlineStr">
        <is>
          <t>ALIMENTOS</t>
        </is>
      </c>
      <c r="O4765" t="inlineStr">
        <is>
          <t>01/2026</t>
        </is>
      </c>
    </row>
    <row r="4766">
      <c r="A4766" t="n">
        <v>202825</v>
      </c>
      <c r="B4766" t="n">
        <v>122</v>
      </c>
      <c r="C4766" t="inlineStr">
        <is>
          <t>Arcos</t>
        </is>
      </c>
      <c r="D4766" t="inlineStr">
        <is>
          <t>GIGIO COMÉRCIO DE PRODUTO ALIMENTICIOS LTDA</t>
        </is>
      </c>
      <c r="E4766" t="inlineStr">
        <is>
          <t>22247</t>
        </is>
      </c>
      <c r="F4766" s="550" t="n">
        <v>46048</v>
      </c>
      <c r="G4766" t="n">
        <v>25416</v>
      </c>
      <c r="H4766" t="inlineStr">
        <is>
          <t>LEITE DE AVEIA NUDE C/1L UN</t>
        </is>
      </c>
      <c r="I4766" t="inlineStr">
        <is>
          <t>ALIMENTOS</t>
        </is>
      </c>
      <c r="J4766" t="n">
        <v>24</v>
      </c>
      <c r="K4766" t="inlineStr">
        <is>
          <t>UN</t>
        </is>
      </c>
      <c r="L4766" t="n">
        <v>357.6</v>
      </c>
      <c r="M4766" t="n">
        <v>14.9</v>
      </c>
      <c r="N4766" t="inlineStr">
        <is>
          <t>BEBIDAS</t>
        </is>
      </c>
      <c r="O4766" t="inlineStr">
        <is>
          <t>01/2026</t>
        </is>
      </c>
    </row>
    <row r="4767">
      <c r="A4767" t="n">
        <v>202821</v>
      </c>
      <c r="B4767" t="n">
        <v>122</v>
      </c>
      <c r="C4767" t="inlineStr">
        <is>
          <t>Arcos</t>
        </is>
      </c>
      <c r="D4767" t="inlineStr">
        <is>
          <t>MARIO PEDRO FELICIANO - HORTIFRUTI</t>
        </is>
      </c>
      <c r="E4767" t="inlineStr">
        <is>
          <t>465771</t>
        </is>
      </c>
      <c r="F4767" s="550" t="n">
        <v>46048</v>
      </c>
      <c r="G4767" t="n">
        <v>19502</v>
      </c>
      <c r="H4767" t="inlineStr">
        <is>
          <t>ALFACE CRESPA ROXA KG</t>
        </is>
      </c>
      <c r="I4767" t="inlineStr">
        <is>
          <t>ALIMENTOS</t>
        </is>
      </c>
      <c r="J4767" t="n">
        <v>0.7</v>
      </c>
      <c r="K4767" t="inlineStr">
        <is>
          <t>KG</t>
        </is>
      </c>
      <c r="L4767" t="n">
        <v>12.69</v>
      </c>
      <c r="M4767" t="n">
        <v>18.128571</v>
      </c>
      <c r="N4767" t="inlineStr">
        <is>
          <t>ALIMENTOS</t>
        </is>
      </c>
      <c r="O4767" t="inlineStr">
        <is>
          <t>01/2026</t>
        </is>
      </c>
    </row>
    <row r="4768">
      <c r="A4768" t="n">
        <v>202821</v>
      </c>
      <c r="B4768" t="n">
        <v>122</v>
      </c>
      <c r="C4768" t="inlineStr">
        <is>
          <t>Arcos</t>
        </is>
      </c>
      <c r="D4768" t="inlineStr">
        <is>
          <t>MARIO PEDRO FELICIANO - HORTIFRUTI</t>
        </is>
      </c>
      <c r="E4768" t="inlineStr">
        <is>
          <t>465771</t>
        </is>
      </c>
      <c r="F4768" s="550" t="n">
        <v>46048</v>
      </c>
      <c r="G4768" t="n">
        <v>19748</v>
      </c>
      <c r="H4768" t="inlineStr">
        <is>
          <t>MACA FUJI KG</t>
        </is>
      </c>
      <c r="I4768" t="inlineStr">
        <is>
          <t>ALIMENTOS</t>
        </is>
      </c>
      <c r="J4768" t="n">
        <v>3</v>
      </c>
      <c r="K4768" t="inlineStr">
        <is>
          <t>KG</t>
        </is>
      </c>
      <c r="L4768" t="n">
        <v>35.55</v>
      </c>
      <c r="M4768" t="n">
        <v>11.85</v>
      </c>
      <c r="N4768" t="inlineStr">
        <is>
          <t>ALIMENTOS</t>
        </is>
      </c>
      <c r="O4768" t="inlineStr">
        <is>
          <t>01/2026</t>
        </is>
      </c>
    </row>
    <row r="4769">
      <c r="A4769" t="n">
        <v>202821</v>
      </c>
      <c r="B4769" t="n">
        <v>122</v>
      </c>
      <c r="C4769" t="inlineStr">
        <is>
          <t>Arcos</t>
        </is>
      </c>
      <c r="D4769" t="inlineStr">
        <is>
          <t>MARIO PEDRO FELICIANO - HORTIFRUTI</t>
        </is>
      </c>
      <c r="E4769" t="inlineStr">
        <is>
          <t>465771</t>
        </is>
      </c>
      <c r="F4769" s="550" t="n">
        <v>46048</v>
      </c>
      <c r="G4769" t="n">
        <v>19751</v>
      </c>
      <c r="H4769" t="inlineStr">
        <is>
          <t>LIMAO SICILIANO KG</t>
        </is>
      </c>
      <c r="I4769" t="inlineStr">
        <is>
          <t>ALIMENTOS</t>
        </is>
      </c>
      <c r="J4769" t="n">
        <v>7</v>
      </c>
      <c r="K4769" t="inlineStr">
        <is>
          <t>KG</t>
        </is>
      </c>
      <c r="L4769" t="n">
        <v>90.86</v>
      </c>
      <c r="M4769" t="n">
        <v>12.98</v>
      </c>
      <c r="N4769" t="inlineStr">
        <is>
          <t>ALIMENTOS</t>
        </is>
      </c>
      <c r="O4769" t="inlineStr">
        <is>
          <t>01/2026</t>
        </is>
      </c>
    </row>
    <row r="4770">
      <c r="A4770" t="n">
        <v>202821</v>
      </c>
      <c r="B4770" t="n">
        <v>122</v>
      </c>
      <c r="C4770" t="inlineStr">
        <is>
          <t>Arcos</t>
        </is>
      </c>
      <c r="D4770" t="inlineStr">
        <is>
          <t>MARIO PEDRO FELICIANO - HORTIFRUTI</t>
        </is>
      </c>
      <c r="E4770" t="inlineStr">
        <is>
          <t>465771</t>
        </is>
      </c>
      <c r="F4770" s="550" t="n">
        <v>46048</v>
      </c>
      <c r="G4770" t="n">
        <v>19759</v>
      </c>
      <c r="H4770" t="inlineStr">
        <is>
          <t>LARANJA BAHIA KG</t>
        </is>
      </c>
      <c r="I4770" t="inlineStr">
        <is>
          <t>ALIMENTOS</t>
        </is>
      </c>
      <c r="J4770" t="n">
        <v>5</v>
      </c>
      <c r="K4770" t="inlineStr">
        <is>
          <t>KG</t>
        </is>
      </c>
      <c r="L4770" t="n">
        <v>54.75</v>
      </c>
      <c r="M4770" t="n">
        <v>10.95</v>
      </c>
      <c r="N4770" t="inlineStr">
        <is>
          <t>ALIMENTOS</t>
        </is>
      </c>
      <c r="O4770" t="inlineStr">
        <is>
          <t>01/2026</t>
        </is>
      </c>
    </row>
    <row r="4771">
      <c r="A4771" t="n">
        <v>202821</v>
      </c>
      <c r="B4771" t="n">
        <v>122</v>
      </c>
      <c r="C4771" t="inlineStr">
        <is>
          <t>Arcos</t>
        </is>
      </c>
      <c r="D4771" t="inlineStr">
        <is>
          <t>MARIO PEDRO FELICIANO - HORTIFRUTI</t>
        </is>
      </c>
      <c r="E4771" t="inlineStr">
        <is>
          <t>465771</t>
        </is>
      </c>
      <c r="F4771" s="550" t="n">
        <v>46048</v>
      </c>
      <c r="G4771" t="n">
        <v>19657</v>
      </c>
      <c r="H4771" t="inlineStr">
        <is>
          <t>ABOBORA PESCOCO KG</t>
        </is>
      </c>
      <c r="I4771" t="inlineStr">
        <is>
          <t>ALIMENTOS</t>
        </is>
      </c>
      <c r="J4771" t="n">
        <v>2</v>
      </c>
      <c r="K4771" t="inlineStr">
        <is>
          <t>KG</t>
        </is>
      </c>
      <c r="L4771" t="n">
        <v>10.74</v>
      </c>
      <c r="M4771" t="n">
        <v>5.37</v>
      </c>
      <c r="N4771" t="inlineStr">
        <is>
          <t>ALIMENTOS</t>
        </is>
      </c>
      <c r="O4771" t="inlineStr">
        <is>
          <t>01/2026</t>
        </is>
      </c>
    </row>
    <row r="4772">
      <c r="A4772" t="n">
        <v>202821</v>
      </c>
      <c r="B4772" t="n">
        <v>122</v>
      </c>
      <c r="C4772" t="inlineStr">
        <is>
          <t>Arcos</t>
        </is>
      </c>
      <c r="D4772" t="inlineStr">
        <is>
          <t>MARIO PEDRO FELICIANO - HORTIFRUTI</t>
        </is>
      </c>
      <c r="E4772" t="inlineStr">
        <is>
          <t>465771</t>
        </is>
      </c>
      <c r="F4772" s="550" t="n">
        <v>46048</v>
      </c>
      <c r="G4772" t="n">
        <v>23186</v>
      </c>
      <c r="H4772" t="inlineStr">
        <is>
          <t>TOMATE CARMEM SALADA KG</t>
        </is>
      </c>
      <c r="I4772" t="inlineStr">
        <is>
          <t>ALIMENTOS</t>
        </is>
      </c>
      <c r="J4772" t="n">
        <v>10</v>
      </c>
      <c r="K4772" t="inlineStr">
        <is>
          <t>KG</t>
        </is>
      </c>
      <c r="L4772" t="n">
        <v>125.4</v>
      </c>
      <c r="M4772" t="n">
        <v>12.54</v>
      </c>
      <c r="N4772" t="inlineStr">
        <is>
          <t>ALIMENTOS</t>
        </is>
      </c>
      <c r="O4772" t="inlineStr">
        <is>
          <t>01/2026</t>
        </is>
      </c>
    </row>
    <row r="4773">
      <c r="A4773" t="n">
        <v>202817</v>
      </c>
      <c r="B4773" t="n">
        <v>122</v>
      </c>
      <c r="C4773" t="inlineStr">
        <is>
          <t>Arcos</t>
        </is>
      </c>
      <c r="D4773" t="inlineStr">
        <is>
          <t xml:space="preserve">LEITERIA CABRIOLA FROMAGES DE CHEVRE LTDA </t>
        </is>
      </c>
      <c r="E4773" t="inlineStr">
        <is>
          <t>48295</t>
        </is>
      </c>
      <c r="F4773" s="550" t="n">
        <v>46048</v>
      </c>
      <c r="G4773" t="n">
        <v>23082</v>
      </c>
      <c r="H4773" t="inlineStr">
        <is>
          <t>QUEIJO DE CABRA BOURSIN EM PASTA KG</t>
        </is>
      </c>
      <c r="I4773" t="inlineStr">
        <is>
          <t>ALIMENTOS</t>
        </is>
      </c>
      <c r="J4773" t="n">
        <v>12</v>
      </c>
      <c r="K4773" t="inlineStr">
        <is>
          <t>KG</t>
        </is>
      </c>
      <c r="L4773" t="n">
        <v>946.8</v>
      </c>
      <c r="M4773" t="n">
        <v>78.90000000000001</v>
      </c>
      <c r="N4773" t="inlineStr">
        <is>
          <t>ALIMENTOS</t>
        </is>
      </c>
      <c r="O4773" t="inlineStr">
        <is>
          <t>01/2026</t>
        </is>
      </c>
    </row>
    <row r="4774">
      <c r="A4774" t="n">
        <v>202812</v>
      </c>
      <c r="B4774" t="n">
        <v>122</v>
      </c>
      <c r="C4774" t="inlineStr">
        <is>
          <t>Arcos</t>
        </is>
      </c>
      <c r="D4774" t="inlineStr">
        <is>
          <t xml:space="preserve">HORTIFRUTI DO CHEF LTDA </t>
        </is>
      </c>
      <c r="E4774" t="inlineStr">
        <is>
          <t>28661</t>
        </is>
      </c>
      <c r="F4774" s="550" t="n">
        <v>46048</v>
      </c>
      <c r="G4774" t="n">
        <v>19787</v>
      </c>
      <c r="H4774" t="inlineStr">
        <is>
          <t>ABACAXI PEROLA KG</t>
        </is>
      </c>
      <c r="I4774" t="inlineStr">
        <is>
          <t>ALIMENTOS</t>
        </is>
      </c>
      <c r="J4774" t="n">
        <v>4</v>
      </c>
      <c r="K4774" t="inlineStr">
        <is>
          <t>KG</t>
        </is>
      </c>
      <c r="L4774" t="n">
        <v>20</v>
      </c>
      <c r="M4774" t="n">
        <v>5</v>
      </c>
      <c r="N4774" t="inlineStr">
        <is>
          <t>ALIMENTOS</t>
        </is>
      </c>
      <c r="O4774" t="inlineStr">
        <is>
          <t>01/2026</t>
        </is>
      </c>
    </row>
    <row r="4775">
      <c r="A4775" t="n">
        <v>202812</v>
      </c>
      <c r="B4775" t="n">
        <v>122</v>
      </c>
      <c r="C4775" t="inlineStr">
        <is>
          <t>Arcos</t>
        </is>
      </c>
      <c r="D4775" t="inlineStr">
        <is>
          <t xml:space="preserve">HORTIFRUTI DO CHEF LTDA </t>
        </is>
      </c>
      <c r="E4775" t="inlineStr">
        <is>
          <t>28661</t>
        </is>
      </c>
      <c r="F4775" s="550" t="n">
        <v>46048</v>
      </c>
      <c r="G4775" t="n">
        <v>19721</v>
      </c>
      <c r="H4775" t="inlineStr">
        <is>
          <t>ROMA KG</t>
        </is>
      </c>
      <c r="I4775" t="inlineStr">
        <is>
          <t>ALIMENTOS</t>
        </is>
      </c>
      <c r="J4775" t="n">
        <v>1.2</v>
      </c>
      <c r="K4775" t="inlineStr">
        <is>
          <t>KG</t>
        </is>
      </c>
      <c r="L4775" t="n">
        <v>45</v>
      </c>
      <c r="M4775" t="n">
        <v>37.5</v>
      </c>
      <c r="N4775" t="inlineStr">
        <is>
          <t>ALIMENTOS</t>
        </is>
      </c>
      <c r="O4775" t="inlineStr">
        <is>
          <t>01/2026</t>
        </is>
      </c>
    </row>
    <row r="4776">
      <c r="A4776" t="n">
        <v>202812</v>
      </c>
      <c r="B4776" t="n">
        <v>122</v>
      </c>
      <c r="C4776" t="inlineStr">
        <is>
          <t>Arcos</t>
        </is>
      </c>
      <c r="D4776" t="inlineStr">
        <is>
          <t xml:space="preserve">HORTIFRUTI DO CHEF LTDA </t>
        </is>
      </c>
      <c r="E4776" t="inlineStr">
        <is>
          <t>28661</t>
        </is>
      </c>
      <c r="F4776" s="550" t="n">
        <v>46048</v>
      </c>
      <c r="G4776" t="n">
        <v>19743</v>
      </c>
      <c r="H4776" t="inlineStr">
        <is>
          <t>MACA VERDE KG</t>
        </is>
      </c>
      <c r="I4776" t="inlineStr">
        <is>
          <t>ALIMENTOS</t>
        </is>
      </c>
      <c r="J4776" t="n">
        <v>6</v>
      </c>
      <c r="K4776" t="inlineStr">
        <is>
          <t>KG</t>
        </is>
      </c>
      <c r="L4776" t="n">
        <v>82.5</v>
      </c>
      <c r="M4776" t="n">
        <v>13.75</v>
      </c>
      <c r="N4776" t="inlineStr">
        <is>
          <t>ALIMENTOS</t>
        </is>
      </c>
      <c r="O4776" t="inlineStr">
        <is>
          <t>01/2026</t>
        </is>
      </c>
    </row>
    <row r="4777">
      <c r="A4777" t="n">
        <v>202812</v>
      </c>
      <c r="B4777" t="n">
        <v>122</v>
      </c>
      <c r="C4777" t="inlineStr">
        <is>
          <t>Arcos</t>
        </is>
      </c>
      <c r="D4777" t="inlineStr">
        <is>
          <t xml:space="preserve">HORTIFRUTI DO CHEF LTDA </t>
        </is>
      </c>
      <c r="E4777" t="inlineStr">
        <is>
          <t>28661</t>
        </is>
      </c>
      <c r="F4777" s="550" t="n">
        <v>46048</v>
      </c>
      <c r="G4777" t="n">
        <v>17061</v>
      </c>
      <c r="H4777" t="inlineStr">
        <is>
          <t>SALVIA KG</t>
        </is>
      </c>
      <c r="I4777" t="inlineStr">
        <is>
          <t>ALIMENTOS</t>
        </is>
      </c>
      <c r="J4777" t="n">
        <v>0.1</v>
      </c>
      <c r="K4777" t="inlineStr">
        <is>
          <t>KG</t>
        </is>
      </c>
      <c r="L4777" t="n">
        <v>8.75</v>
      </c>
      <c r="M4777" t="n">
        <v>87.5</v>
      </c>
      <c r="N4777" t="inlineStr">
        <is>
          <t>ALIMENTOS</t>
        </is>
      </c>
      <c r="O4777" t="inlineStr">
        <is>
          <t>01/2026</t>
        </is>
      </c>
    </row>
    <row r="4778">
      <c r="A4778" t="n">
        <v>202812</v>
      </c>
      <c r="B4778" t="n">
        <v>122</v>
      </c>
      <c r="C4778" t="inlineStr">
        <is>
          <t>Arcos</t>
        </is>
      </c>
      <c r="D4778" t="inlineStr">
        <is>
          <t xml:space="preserve">HORTIFRUTI DO CHEF LTDA </t>
        </is>
      </c>
      <c r="E4778" t="inlineStr">
        <is>
          <t>28661</t>
        </is>
      </c>
      <c r="F4778" s="550" t="n">
        <v>46048</v>
      </c>
      <c r="G4778" t="n">
        <v>19846</v>
      </c>
      <c r="H4778" t="inlineStr">
        <is>
          <t>BROTO DE MOYASHI GRANEL KG</t>
        </is>
      </c>
      <c r="I4778" t="inlineStr">
        <is>
          <t>ALIMENTOS</t>
        </is>
      </c>
      <c r="J4778" t="n">
        <v>0.5</v>
      </c>
      <c r="K4778" t="inlineStr">
        <is>
          <t>KG</t>
        </is>
      </c>
      <c r="L4778" t="n">
        <v>9.380000000000001</v>
      </c>
      <c r="M4778" t="n">
        <v>18.76</v>
      </c>
      <c r="N4778" t="inlineStr">
        <is>
          <t>ALIMENTOS</t>
        </is>
      </c>
      <c r="O4778" t="inlineStr">
        <is>
          <t>01/2026</t>
        </is>
      </c>
    </row>
    <row r="4779">
      <c r="A4779" t="n">
        <v>202812</v>
      </c>
      <c r="B4779" t="n">
        <v>122</v>
      </c>
      <c r="C4779" t="inlineStr">
        <is>
          <t>Arcos</t>
        </is>
      </c>
      <c r="D4779" t="inlineStr">
        <is>
          <t xml:space="preserve">HORTIFRUTI DO CHEF LTDA </t>
        </is>
      </c>
      <c r="E4779" t="inlineStr">
        <is>
          <t>28661</t>
        </is>
      </c>
      <c r="F4779" s="550" t="n">
        <v>46048</v>
      </c>
      <c r="G4779" t="n">
        <v>23096</v>
      </c>
      <c r="H4779" t="inlineStr">
        <is>
          <t>OVO BRANCO UN</t>
        </is>
      </c>
      <c r="I4779" t="inlineStr">
        <is>
          <t>ALIMENTOS</t>
        </is>
      </c>
      <c r="J4779" t="n">
        <v>60</v>
      </c>
      <c r="K4779" t="inlineStr">
        <is>
          <t>UN</t>
        </is>
      </c>
      <c r="L4779" t="n">
        <v>30</v>
      </c>
      <c r="M4779" t="n">
        <v>0.5</v>
      </c>
      <c r="N4779" t="inlineStr">
        <is>
          <t>ALIMENTOS</t>
        </is>
      </c>
      <c r="O4779" t="inlineStr">
        <is>
          <t>01/2026</t>
        </is>
      </c>
    </row>
    <row r="4780">
      <c r="A4780" t="n">
        <v>202812</v>
      </c>
      <c r="B4780" t="n">
        <v>122</v>
      </c>
      <c r="C4780" t="inlineStr">
        <is>
          <t>Arcos</t>
        </is>
      </c>
      <c r="D4780" t="inlineStr">
        <is>
          <t xml:space="preserve">HORTIFRUTI DO CHEF LTDA </t>
        </is>
      </c>
      <c r="E4780" t="inlineStr">
        <is>
          <t>28661</t>
        </is>
      </c>
      <c r="F4780" s="550" t="n">
        <v>46048</v>
      </c>
      <c r="G4780" t="n">
        <v>25647</v>
      </c>
      <c r="H4780" t="inlineStr">
        <is>
          <t>ACELGA BOK CHOY KG</t>
        </is>
      </c>
      <c r="I4780" t="inlineStr">
        <is>
          <t>ALIMENTOS</t>
        </is>
      </c>
      <c r="J4780" t="n">
        <v>0.6</v>
      </c>
      <c r="K4780" t="inlineStr">
        <is>
          <t>KG</t>
        </is>
      </c>
      <c r="L4780" t="n">
        <v>12.5</v>
      </c>
      <c r="M4780" t="n">
        <v>20.833333</v>
      </c>
      <c r="N4780" t="inlineStr">
        <is>
          <t>ALIMENTOS</t>
        </is>
      </c>
      <c r="O4780" t="inlineStr">
        <is>
          <t>01/2026</t>
        </is>
      </c>
    </row>
    <row r="4781">
      <c r="A4781" t="n">
        <v>202812</v>
      </c>
      <c r="B4781" t="n">
        <v>122</v>
      </c>
      <c r="C4781" t="inlineStr">
        <is>
          <t>Arcos</t>
        </is>
      </c>
      <c r="D4781" t="inlineStr">
        <is>
          <t xml:space="preserve">HORTIFRUTI DO CHEF LTDA </t>
        </is>
      </c>
      <c r="E4781" t="inlineStr">
        <is>
          <t>28661</t>
        </is>
      </c>
      <c r="F4781" s="550" t="n">
        <v>46048</v>
      </c>
      <c r="G4781" t="n">
        <v>23184</v>
      </c>
      <c r="H4781" t="inlineStr">
        <is>
          <t>TOMATE CEREJA KG</t>
        </is>
      </c>
      <c r="I4781" t="inlineStr">
        <is>
          <t>ALIMENTOS</t>
        </is>
      </c>
      <c r="J4781" t="n">
        <v>0.3</v>
      </c>
      <c r="K4781" t="inlineStr">
        <is>
          <t>KG</t>
        </is>
      </c>
      <c r="L4781" t="n">
        <v>2.63</v>
      </c>
      <c r="M4781" t="n">
        <v>8.766667</v>
      </c>
      <c r="N4781" t="inlineStr">
        <is>
          <t>ALIMENTOS</t>
        </is>
      </c>
      <c r="O4781" t="inlineStr">
        <is>
          <t>01/2026</t>
        </is>
      </c>
    </row>
    <row r="4782">
      <c r="A4782" t="n">
        <v>202812</v>
      </c>
      <c r="B4782" t="n">
        <v>122</v>
      </c>
      <c r="C4782" t="inlineStr">
        <is>
          <t>Arcos</t>
        </is>
      </c>
      <c r="D4782" t="inlineStr">
        <is>
          <t xml:space="preserve">HORTIFRUTI DO CHEF LTDA </t>
        </is>
      </c>
      <c r="E4782" t="inlineStr">
        <is>
          <t>28661</t>
        </is>
      </c>
      <c r="F4782" s="550" t="n">
        <v>46048</v>
      </c>
      <c r="G4782" t="n">
        <v>26631</v>
      </c>
      <c r="H4782" t="inlineStr">
        <is>
          <t>MANJERICAO BASILICO KG</t>
        </is>
      </c>
      <c r="I4782" t="inlineStr">
        <is>
          <t>ALIMENTOS</t>
        </is>
      </c>
      <c r="J4782" t="n">
        <v>3</v>
      </c>
      <c r="K4782" t="inlineStr">
        <is>
          <t>KG</t>
        </is>
      </c>
      <c r="L4782" t="n">
        <v>150</v>
      </c>
      <c r="M4782" t="n">
        <v>50</v>
      </c>
      <c r="N4782" t="inlineStr">
        <is>
          <t>ALIMENTOS</t>
        </is>
      </c>
      <c r="O4782" t="inlineStr">
        <is>
          <t>01/2026</t>
        </is>
      </c>
    </row>
    <row r="4783">
      <c r="A4783" t="n">
        <v>202812</v>
      </c>
      <c r="B4783" t="n">
        <v>122</v>
      </c>
      <c r="C4783" t="inlineStr">
        <is>
          <t>Arcos</t>
        </is>
      </c>
      <c r="D4783" t="inlineStr">
        <is>
          <t xml:space="preserve">HORTIFRUTI DO CHEF LTDA </t>
        </is>
      </c>
      <c r="E4783" t="inlineStr">
        <is>
          <t>28661</t>
        </is>
      </c>
      <c r="F4783" s="550" t="n">
        <v>46048</v>
      </c>
      <c r="G4783" t="n">
        <v>19472</v>
      </c>
      <c r="H4783" t="inlineStr">
        <is>
          <t>RUCULA KG</t>
        </is>
      </c>
      <c r="I4783" t="inlineStr">
        <is>
          <t>ALIMENTOS</t>
        </is>
      </c>
      <c r="J4783" t="n">
        <v>0.6</v>
      </c>
      <c r="K4783" t="inlineStr">
        <is>
          <t>KG</t>
        </is>
      </c>
      <c r="L4783" t="n">
        <v>13.13</v>
      </c>
      <c r="M4783" t="n">
        <v>21.883333</v>
      </c>
      <c r="N4783" t="inlineStr">
        <is>
          <t>ALIMENTOS</t>
        </is>
      </c>
      <c r="O4783" t="inlineStr">
        <is>
          <t>01/2026</t>
        </is>
      </c>
    </row>
    <row r="4784">
      <c r="A4784" t="n">
        <v>202810</v>
      </c>
      <c r="B4784" t="n">
        <v>122</v>
      </c>
      <c r="C4784" t="inlineStr">
        <is>
          <t>Arcos</t>
        </is>
      </c>
      <c r="D4784" t="inlineStr">
        <is>
          <t>NA MORADA INDÚSTRIA E COMÉRCIO LTDA</t>
        </is>
      </c>
      <c r="E4784" t="inlineStr">
        <is>
          <t>289099</t>
        </is>
      </c>
      <c r="F4784" s="550" t="n">
        <v>46048</v>
      </c>
      <c r="G4784" t="n">
        <v>19370</v>
      </c>
      <c r="H4784" t="inlineStr">
        <is>
          <t>QUEIJO CAMEMBERT SERRA DAS ANTAS CX 1,680KG C/12 DE 140G KG</t>
        </is>
      </c>
      <c r="I4784" t="inlineStr">
        <is>
          <t>ALIMENTOS</t>
        </is>
      </c>
      <c r="J4784" t="n">
        <v>16.98</v>
      </c>
      <c r="K4784" t="inlineStr">
        <is>
          <t>KG</t>
        </is>
      </c>
      <c r="L4784" t="n">
        <v>1609.7</v>
      </c>
      <c r="M4784" t="n">
        <v>94.799764</v>
      </c>
      <c r="N4784" t="inlineStr">
        <is>
          <t xml:space="preserve"> ALIMENTOS</t>
        </is>
      </c>
      <c r="O4784" t="inlineStr">
        <is>
          <t>01/2026</t>
        </is>
      </c>
    </row>
    <row r="4785">
      <c r="A4785" t="n">
        <v>202810</v>
      </c>
      <c r="B4785" t="n">
        <v>122</v>
      </c>
      <c r="C4785" t="inlineStr">
        <is>
          <t>Arcos</t>
        </is>
      </c>
      <c r="D4785" t="inlineStr">
        <is>
          <t>NA MORADA INDÚSTRIA E COMÉRCIO LTDA</t>
        </is>
      </c>
      <c r="E4785" t="inlineStr">
        <is>
          <t>289099</t>
        </is>
      </c>
      <c r="F4785" s="550" t="n">
        <v>46048</v>
      </c>
      <c r="G4785" t="n">
        <v>25868</v>
      </c>
      <c r="H4785" t="inlineStr">
        <is>
          <t>QUEIJO GORGONZOLA DOLCE SERRA DAS ANTAS KG</t>
        </is>
      </c>
      <c r="I4785" t="inlineStr">
        <is>
          <t>ALIMENTOS</t>
        </is>
      </c>
      <c r="J4785" t="n">
        <v>1.82</v>
      </c>
      <c r="K4785" t="inlineStr">
        <is>
          <t>KG</t>
        </is>
      </c>
      <c r="L4785" t="n">
        <v>179.09</v>
      </c>
      <c r="M4785" t="n">
        <v>98.401099</v>
      </c>
      <c r="N4785" t="inlineStr">
        <is>
          <t xml:space="preserve"> ALIMENTOS</t>
        </is>
      </c>
      <c r="O4785" t="inlineStr">
        <is>
          <t>01/2026</t>
        </is>
      </c>
    </row>
    <row r="4786">
      <c r="A4786" t="n">
        <v>199462</v>
      </c>
      <c r="B4786" t="n">
        <v>122</v>
      </c>
      <c r="C4786" t="inlineStr">
        <is>
          <t>Arcos</t>
        </is>
      </c>
      <c r="D4786" t="inlineStr">
        <is>
          <t>DTK COMERCIO DE ALIMENTOS LTDA</t>
        </is>
      </c>
      <c r="E4786" t="inlineStr">
        <is>
          <t>59592</t>
        </is>
      </c>
      <c r="F4786" s="550" t="n">
        <v>46028</v>
      </c>
      <c r="G4786" t="n">
        <v>20358</v>
      </c>
      <c r="H4786" t="inlineStr">
        <is>
          <t>FARINHA PANKO ROMARIZ C/1KG</t>
        </is>
      </c>
      <c r="I4786" t="inlineStr">
        <is>
          <t>ALIMENTOS</t>
        </is>
      </c>
      <c r="J4786" t="n">
        <v>12</v>
      </c>
      <c r="K4786" t="inlineStr">
        <is>
          <t>PC</t>
        </is>
      </c>
      <c r="L4786" t="n">
        <v>171.6</v>
      </c>
      <c r="M4786" t="n">
        <v>14.3</v>
      </c>
      <c r="N4786" t="inlineStr">
        <is>
          <t xml:space="preserve"> ALIMENTOS</t>
        </is>
      </c>
      <c r="O4786" t="inlineStr">
        <is>
          <t>01/2026</t>
        </is>
      </c>
    </row>
    <row r="4787">
      <c r="A4787" t="n">
        <v>199462</v>
      </c>
      <c r="B4787" t="n">
        <v>122</v>
      </c>
      <c r="C4787" t="inlineStr">
        <is>
          <t>Arcos</t>
        </is>
      </c>
      <c r="D4787" t="inlineStr">
        <is>
          <t>DTK COMERCIO DE ALIMENTOS LTDA</t>
        </is>
      </c>
      <c r="E4787" t="inlineStr">
        <is>
          <t>59592</t>
        </is>
      </c>
      <c r="F4787" s="550" t="n">
        <v>46028</v>
      </c>
      <c r="G4787" t="n">
        <v>20645</v>
      </c>
      <c r="H4787" t="inlineStr">
        <is>
          <t>MILHO VERDE QUERO C/2KG</t>
        </is>
      </c>
      <c r="I4787" t="inlineStr">
        <is>
          <t>ALIMENTOS</t>
        </is>
      </c>
      <c r="J4787" t="n">
        <v>12</v>
      </c>
      <c r="K4787" t="inlineStr">
        <is>
          <t>Lt</t>
        </is>
      </c>
      <c r="L4787" t="n">
        <v>271.2</v>
      </c>
      <c r="M4787" t="n">
        <v>22.6</v>
      </c>
      <c r="N4787" t="inlineStr">
        <is>
          <t xml:space="preserve"> ALIMENTOS</t>
        </is>
      </c>
      <c r="O4787" t="inlineStr">
        <is>
          <t>01/2026</t>
        </is>
      </c>
    </row>
    <row r="4788">
      <c r="A4788" t="n">
        <v>199462</v>
      </c>
      <c r="B4788" t="n">
        <v>122</v>
      </c>
      <c r="C4788" t="inlineStr">
        <is>
          <t>Arcos</t>
        </is>
      </c>
      <c r="D4788" t="inlineStr">
        <is>
          <t>DTK COMERCIO DE ALIMENTOS LTDA</t>
        </is>
      </c>
      <c r="E4788" t="inlineStr">
        <is>
          <t>59592</t>
        </is>
      </c>
      <c r="F4788" s="550" t="n">
        <v>46028</v>
      </c>
      <c r="G4788" t="n">
        <v>20227</v>
      </c>
      <c r="H4788" t="inlineStr">
        <is>
          <t>FEIJAO PRETO CAMIL C/2KG</t>
        </is>
      </c>
      <c r="I4788" t="inlineStr">
        <is>
          <t>ALIMENTOS</t>
        </is>
      </c>
      <c r="J4788" t="n">
        <v>5</v>
      </c>
      <c r="K4788" t="inlineStr">
        <is>
          <t>PC</t>
        </is>
      </c>
      <c r="L4788" t="n">
        <v>49.9</v>
      </c>
      <c r="M4788" t="n">
        <v>9.98</v>
      </c>
      <c r="N4788" t="inlineStr">
        <is>
          <t xml:space="preserve"> ALIMENTOS</t>
        </is>
      </c>
      <c r="O4788" t="inlineStr">
        <is>
          <t>01/2026</t>
        </is>
      </c>
    </row>
    <row r="4789">
      <c r="A4789" t="n">
        <v>199462</v>
      </c>
      <c r="B4789" t="n">
        <v>122</v>
      </c>
      <c r="C4789" t="inlineStr">
        <is>
          <t>Arcos</t>
        </is>
      </c>
      <c r="D4789" t="inlineStr">
        <is>
          <t>DTK COMERCIO DE ALIMENTOS LTDA</t>
        </is>
      </c>
      <c r="E4789" t="inlineStr">
        <is>
          <t>59592</t>
        </is>
      </c>
      <c r="F4789" s="550" t="n">
        <v>46028</v>
      </c>
      <c r="G4789" t="n">
        <v>20809</v>
      </c>
      <c r="H4789" t="inlineStr">
        <is>
          <t>CAFE PILAO ALMOFADA 500G</t>
        </is>
      </c>
      <c r="I4789" t="inlineStr">
        <is>
          <t>ALIMENTOS</t>
        </is>
      </c>
      <c r="J4789" t="n">
        <v>10</v>
      </c>
      <c r="K4789" t="inlineStr">
        <is>
          <t>PC</t>
        </is>
      </c>
      <c r="L4789" t="n">
        <v>338.8</v>
      </c>
      <c r="M4789" t="n">
        <v>33.88</v>
      </c>
      <c r="N4789" t="inlineStr">
        <is>
          <t xml:space="preserve"> ALIMENTOS</t>
        </is>
      </c>
      <c r="O4789" t="inlineStr">
        <is>
          <t>01/2026</t>
        </is>
      </c>
    </row>
    <row r="4790">
      <c r="A4790" t="n">
        <v>199462</v>
      </c>
      <c r="B4790" t="n">
        <v>122</v>
      </c>
      <c r="C4790" t="inlineStr">
        <is>
          <t>Arcos</t>
        </is>
      </c>
      <c r="D4790" t="inlineStr">
        <is>
          <t>DTK COMERCIO DE ALIMENTOS LTDA</t>
        </is>
      </c>
      <c r="E4790" t="inlineStr">
        <is>
          <t>59592</t>
        </is>
      </c>
      <c r="F4790" s="550" t="n">
        <v>46028</v>
      </c>
      <c r="G4790" t="n">
        <v>20301</v>
      </c>
      <c r="H4790" t="inlineStr">
        <is>
          <t>ARROZ BRANCO TIPO 1 CAMIL C/5KG</t>
        </is>
      </c>
      <c r="I4790" t="inlineStr">
        <is>
          <t>ALIMENTOS</t>
        </is>
      </c>
      <c r="J4790" t="n">
        <v>9</v>
      </c>
      <c r="K4790" t="inlineStr">
        <is>
          <t>PC</t>
        </is>
      </c>
      <c r="L4790" t="n">
        <v>187.02</v>
      </c>
      <c r="M4790" t="n">
        <v>20.78</v>
      </c>
      <c r="N4790" t="inlineStr">
        <is>
          <t xml:space="preserve"> ALIMENTOS</t>
        </is>
      </c>
      <c r="O4790" t="inlineStr">
        <is>
          <t>01/2026</t>
        </is>
      </c>
    </row>
    <row r="4791">
      <c r="A4791" t="n">
        <v>199462</v>
      </c>
      <c r="B4791" t="n">
        <v>122</v>
      </c>
      <c r="C4791" t="inlineStr">
        <is>
          <t>Arcos</t>
        </is>
      </c>
      <c r="D4791" t="inlineStr">
        <is>
          <t>DTK COMERCIO DE ALIMENTOS LTDA</t>
        </is>
      </c>
      <c r="E4791" t="inlineStr">
        <is>
          <t>59592</t>
        </is>
      </c>
      <c r="F4791" s="550" t="n">
        <v>46028</v>
      </c>
      <c r="G4791" t="n">
        <v>20751</v>
      </c>
      <c r="H4791" t="inlineStr">
        <is>
          <t>AZEITONA PRETA AZAPA ARCOBELLO C/2KG</t>
        </is>
      </c>
      <c r="I4791" t="inlineStr">
        <is>
          <t>ALIMENTOS</t>
        </is>
      </c>
      <c r="J4791" t="n">
        <v>2</v>
      </c>
      <c r="K4791" t="inlineStr">
        <is>
          <t>BD</t>
        </is>
      </c>
      <c r="L4791" t="n">
        <v>217.6</v>
      </c>
      <c r="M4791" t="n">
        <v>108.8</v>
      </c>
      <c r="N4791" t="inlineStr">
        <is>
          <t xml:space="preserve"> ALIMENTOS</t>
        </is>
      </c>
      <c r="O4791" t="inlineStr">
        <is>
          <t>01/2026</t>
        </is>
      </c>
    </row>
    <row r="4792">
      <c r="A4792" t="n">
        <v>199462</v>
      </c>
      <c r="B4792" t="n">
        <v>122</v>
      </c>
      <c r="C4792" t="inlineStr">
        <is>
          <t>Arcos</t>
        </is>
      </c>
      <c r="D4792" t="inlineStr">
        <is>
          <t>DTK COMERCIO DE ALIMENTOS LTDA</t>
        </is>
      </c>
      <c r="E4792" t="inlineStr">
        <is>
          <t>59592</t>
        </is>
      </c>
      <c r="F4792" s="550" t="n">
        <v>46028</v>
      </c>
      <c r="G4792" t="n">
        <v>21047</v>
      </c>
      <c r="H4792" t="inlineStr">
        <is>
          <t>AZEITE EXTRA VIRGEM GALLO 2L</t>
        </is>
      </c>
      <c r="I4792" t="inlineStr">
        <is>
          <t>ALIMENTOS</t>
        </is>
      </c>
      <c r="J4792" t="n">
        <v>3</v>
      </c>
      <c r="K4792" t="inlineStr">
        <is>
          <t>GALAO</t>
        </is>
      </c>
      <c r="L4792" t="n">
        <v>415.08</v>
      </c>
      <c r="M4792" t="n">
        <v>138.36</v>
      </c>
      <c r="N4792" t="inlineStr">
        <is>
          <t xml:space="preserve"> ALIMENTOS</t>
        </is>
      </c>
      <c r="O4792" t="inlineStr">
        <is>
          <t>01/2026</t>
        </is>
      </c>
    </row>
    <row r="4793">
      <c r="A4793" t="n">
        <v>199462</v>
      </c>
      <c r="B4793" t="n">
        <v>122</v>
      </c>
      <c r="C4793" t="inlineStr">
        <is>
          <t>Arcos</t>
        </is>
      </c>
      <c r="D4793" t="inlineStr">
        <is>
          <t>DTK COMERCIO DE ALIMENTOS LTDA</t>
        </is>
      </c>
      <c r="E4793" t="inlineStr">
        <is>
          <t>59592</t>
        </is>
      </c>
      <c r="F4793" s="550" t="n">
        <v>46028</v>
      </c>
      <c r="G4793" t="n">
        <v>19979</v>
      </c>
      <c r="H4793" t="inlineStr">
        <is>
          <t>MOLHO DE PIMENTA TABASCO RED C/60ML</t>
        </is>
      </c>
      <c r="I4793" t="inlineStr">
        <is>
          <t>ALIMENTOS</t>
        </is>
      </c>
      <c r="J4793" t="n">
        <v>10</v>
      </c>
      <c r="K4793" t="inlineStr">
        <is>
          <t>FR</t>
        </is>
      </c>
      <c r="L4793" t="n">
        <v>231.5</v>
      </c>
      <c r="M4793" t="n">
        <v>23.15</v>
      </c>
      <c r="N4793" t="inlineStr">
        <is>
          <t xml:space="preserve"> ALIMENTOS</t>
        </is>
      </c>
      <c r="O4793" t="inlineStr">
        <is>
          <t>01/2026</t>
        </is>
      </c>
    </row>
    <row r="4794">
      <c r="A4794" t="n">
        <v>199462</v>
      </c>
      <c r="B4794" t="n">
        <v>122</v>
      </c>
      <c r="C4794" t="inlineStr">
        <is>
          <t>Arcos</t>
        </is>
      </c>
      <c r="D4794" t="inlineStr">
        <is>
          <t>DTK COMERCIO DE ALIMENTOS LTDA</t>
        </is>
      </c>
      <c r="E4794" t="inlineStr">
        <is>
          <t>59592</t>
        </is>
      </c>
      <c r="F4794" s="550" t="n">
        <v>46028</v>
      </c>
      <c r="G4794" t="n">
        <v>21017</v>
      </c>
      <c r="H4794" t="inlineStr">
        <is>
          <t>OLEO DE ALGODAO SAUDE C/14,5KG</t>
        </is>
      </c>
      <c r="I4794" t="inlineStr">
        <is>
          <t>ALIMENTOS</t>
        </is>
      </c>
      <c r="J4794" t="n">
        <v>6</v>
      </c>
      <c r="K4794" t="inlineStr">
        <is>
          <t>BALDE</t>
        </is>
      </c>
      <c r="L4794" t="n">
        <v>1004.4</v>
      </c>
      <c r="M4794" t="n">
        <v>167.4</v>
      </c>
      <c r="N4794" t="inlineStr">
        <is>
          <t xml:space="preserve"> ALIMENTOS</t>
        </is>
      </c>
      <c r="O4794" t="inlineStr">
        <is>
          <t>01/2026</t>
        </is>
      </c>
    </row>
    <row r="4795">
      <c r="A4795" t="n">
        <v>199462</v>
      </c>
      <c r="B4795" t="n">
        <v>122</v>
      </c>
      <c r="C4795" t="inlineStr">
        <is>
          <t>Arcos</t>
        </is>
      </c>
      <c r="D4795" t="inlineStr">
        <is>
          <t>DTK COMERCIO DE ALIMENTOS LTDA</t>
        </is>
      </c>
      <c r="E4795" t="inlineStr">
        <is>
          <t>59592</t>
        </is>
      </c>
      <c r="F4795" s="550" t="n">
        <v>46028</v>
      </c>
      <c r="G4795" t="n">
        <v>21030</v>
      </c>
      <c r="H4795" t="inlineStr">
        <is>
          <t>AZEITE EXTRA VIRGEM GALLO 250ML UN</t>
        </is>
      </c>
      <c r="I4795" t="inlineStr">
        <is>
          <t>ALIMENTOS</t>
        </is>
      </c>
      <c r="J4795" t="n">
        <v>8</v>
      </c>
      <c r="K4795" t="inlineStr">
        <is>
          <t>UN</t>
        </is>
      </c>
      <c r="L4795" t="n">
        <v>153.6</v>
      </c>
      <c r="M4795" t="n">
        <v>19.2</v>
      </c>
      <c r="N4795" t="inlineStr">
        <is>
          <t xml:space="preserve"> ALIMENTOS</t>
        </is>
      </c>
      <c r="O4795" t="inlineStr">
        <is>
          <t>01/2026</t>
        </is>
      </c>
    </row>
    <row r="4796">
      <c r="A4796" t="n">
        <v>199462</v>
      </c>
      <c r="B4796" t="n">
        <v>122</v>
      </c>
      <c r="C4796" t="inlineStr">
        <is>
          <t>Arcos</t>
        </is>
      </c>
      <c r="D4796" t="inlineStr">
        <is>
          <t>DTK COMERCIO DE ALIMENTOS LTDA</t>
        </is>
      </c>
      <c r="E4796" t="inlineStr">
        <is>
          <t>59592</t>
        </is>
      </c>
      <c r="F4796" s="550" t="n">
        <v>46028</v>
      </c>
      <c r="G4796" t="n">
        <v>20410</v>
      </c>
      <c r="H4796" t="inlineStr">
        <is>
          <t>FARINHA DE MANDIOCA FINA YOKI 1KG</t>
        </is>
      </c>
      <c r="I4796" t="inlineStr">
        <is>
          <t>ALIMENTOS</t>
        </is>
      </c>
      <c r="J4796" t="n">
        <v>4</v>
      </c>
      <c r="K4796" t="inlineStr">
        <is>
          <t>PC</t>
        </is>
      </c>
      <c r="L4796" t="n">
        <v>50.2</v>
      </c>
      <c r="M4796" t="n">
        <v>12.55</v>
      </c>
      <c r="N4796" t="inlineStr">
        <is>
          <t xml:space="preserve"> ALIMENTOS</t>
        </is>
      </c>
      <c r="O4796" t="inlineStr">
        <is>
          <t>01/2026</t>
        </is>
      </c>
    </row>
    <row r="4797">
      <c r="A4797" t="n">
        <v>199462</v>
      </c>
      <c r="B4797" t="n">
        <v>122</v>
      </c>
      <c r="C4797" t="inlineStr">
        <is>
          <t>Arcos</t>
        </is>
      </c>
      <c r="D4797" t="inlineStr">
        <is>
          <t>DTK COMERCIO DE ALIMENTOS LTDA</t>
        </is>
      </c>
      <c r="E4797" t="inlineStr">
        <is>
          <t>59592</t>
        </is>
      </c>
      <c r="F4797" s="550" t="n">
        <v>46028</v>
      </c>
      <c r="G4797" t="n">
        <v>26020</v>
      </c>
      <c r="H4797" t="inlineStr">
        <is>
          <t>CREME DE LEITE PIRACANJUBA TP 1,030 KG  UN</t>
        </is>
      </c>
      <c r="I4797" t="inlineStr">
        <is>
          <t>ALIMENTOS</t>
        </is>
      </c>
      <c r="J4797" t="n">
        <v>36</v>
      </c>
      <c r="K4797" t="inlineStr">
        <is>
          <t>UN</t>
        </is>
      </c>
      <c r="L4797" t="n">
        <v>517.6799999999999</v>
      </c>
      <c r="M4797" t="n">
        <v>14.38</v>
      </c>
      <c r="N4797" t="inlineStr">
        <is>
          <t xml:space="preserve"> ALIMENTOS</t>
        </is>
      </c>
      <c r="O4797" t="inlineStr">
        <is>
          <t>01/2026</t>
        </is>
      </c>
    </row>
    <row r="4798">
      <c r="A4798" t="n">
        <v>199462</v>
      </c>
      <c r="B4798" t="n">
        <v>122</v>
      </c>
      <c r="C4798" t="inlineStr">
        <is>
          <t>Arcos</t>
        </is>
      </c>
      <c r="D4798" t="inlineStr">
        <is>
          <t>DTK COMERCIO DE ALIMENTOS LTDA</t>
        </is>
      </c>
      <c r="E4798" t="inlineStr">
        <is>
          <t>59592</t>
        </is>
      </c>
      <c r="F4798" s="550" t="n">
        <v>46028</v>
      </c>
      <c r="G4798" t="n">
        <v>19421</v>
      </c>
      <c r="H4798" t="inlineStr">
        <is>
          <t>LEITE INTEGRAL ITALAC C/12</t>
        </is>
      </c>
      <c r="I4798" t="inlineStr">
        <is>
          <t>ALIMENTOS</t>
        </is>
      </c>
      <c r="J4798" t="n">
        <v>5</v>
      </c>
      <c r="K4798" t="inlineStr">
        <is>
          <t>CX</t>
        </is>
      </c>
      <c r="L4798" t="n">
        <v>288.6</v>
      </c>
      <c r="M4798" t="n">
        <v>57.72</v>
      </c>
      <c r="N4798" t="inlineStr">
        <is>
          <t xml:space="preserve"> ALIMENTOS</t>
        </is>
      </c>
      <c r="O4798" t="inlineStr">
        <is>
          <t>01/2026</t>
        </is>
      </c>
    </row>
    <row r="4799">
      <c r="A4799" t="n">
        <v>199449</v>
      </c>
      <c r="B4799" t="n">
        <v>122</v>
      </c>
      <c r="C4799" t="inlineStr">
        <is>
          <t>Arcos</t>
        </is>
      </c>
      <c r="D4799" t="inlineStr">
        <is>
          <t>GCT COMERCIO DE PRODUTOS ALIMENTICIOS LTDA</t>
        </is>
      </c>
      <c r="E4799" t="inlineStr">
        <is>
          <t>9340</t>
        </is>
      </c>
      <c r="F4799" s="550" t="n">
        <v>46045</v>
      </c>
      <c r="G4799" t="n">
        <v>27340</v>
      </c>
      <c r="H4799" t="inlineStr">
        <is>
          <t>GELO RETANGULO 50X65MM C/25 UN YCECODE</t>
        </is>
      </c>
      <c r="I4799" t="inlineStr">
        <is>
          <t>BEBIDAS</t>
        </is>
      </c>
      <c r="J4799" t="n">
        <v>10</v>
      </c>
      <c r="K4799" t="inlineStr">
        <is>
          <t>PC</t>
        </is>
      </c>
      <c r="L4799" t="n">
        <v>536.2</v>
      </c>
      <c r="M4799" t="n">
        <v>53.62</v>
      </c>
      <c r="N4799" t="inlineStr">
        <is>
          <t>BEBIDAS</t>
        </is>
      </c>
      <c r="O4799" t="inlineStr">
        <is>
          <t>01/2026</t>
        </is>
      </c>
    </row>
    <row r="4800">
      <c r="A4800" t="n">
        <v>199449</v>
      </c>
      <c r="B4800" t="n">
        <v>122</v>
      </c>
      <c r="C4800" t="inlineStr">
        <is>
          <t>Arcos</t>
        </is>
      </c>
      <c r="D4800" t="inlineStr">
        <is>
          <t>GCT COMERCIO DE PRODUTOS ALIMENTICIOS LTDA</t>
        </is>
      </c>
      <c r="E4800" t="inlineStr">
        <is>
          <t>9340</t>
        </is>
      </c>
      <c r="F4800" s="550" t="n">
        <v>46045</v>
      </c>
      <c r="G4800" t="n">
        <v>28316</v>
      </c>
      <c r="H4800" t="inlineStr">
        <is>
          <t>GELO ESFERICO C/9UN YCECODE</t>
        </is>
      </c>
      <c r="I4800" t="inlineStr">
        <is>
          <t>BEBIDAS</t>
        </is>
      </c>
      <c r="J4800" t="n">
        <v>6</v>
      </c>
      <c r="K4800" t="inlineStr">
        <is>
          <t>PC</t>
        </is>
      </c>
      <c r="L4800" t="n">
        <v>234.3</v>
      </c>
      <c r="M4800" t="n">
        <v>39.05</v>
      </c>
      <c r="N4800" t="inlineStr">
        <is>
          <t>BEBIDAS</t>
        </is>
      </c>
      <c r="O4800" t="inlineStr">
        <is>
          <t>01/2026</t>
        </is>
      </c>
    </row>
    <row r="4801">
      <c r="A4801" t="n">
        <v>199412</v>
      </c>
      <c r="B4801" t="n">
        <v>122</v>
      </c>
      <c r="C4801" t="inlineStr">
        <is>
          <t>Arcos</t>
        </is>
      </c>
      <c r="D4801" t="inlineStr">
        <is>
          <t xml:space="preserve">EDUARDO TAKESHI MURANAKA </t>
        </is>
      </c>
      <c r="E4801" t="inlineStr">
        <is>
          <t>260710936</t>
        </is>
      </c>
      <c r="F4801" s="550" t="n">
        <v>46046</v>
      </c>
      <c r="G4801" t="n">
        <v>28220</v>
      </c>
      <c r="H4801" t="inlineStr">
        <is>
          <t>COGUMELO PARIS MURANAKA KG</t>
        </is>
      </c>
      <c r="I4801" t="inlineStr">
        <is>
          <t>ALIMENTOS</t>
        </is>
      </c>
      <c r="J4801" t="n">
        <v>5</v>
      </c>
      <c r="K4801" t="inlineStr">
        <is>
          <t>KG</t>
        </is>
      </c>
      <c r="L4801" t="n">
        <v>200</v>
      </c>
      <c r="M4801" t="n">
        <v>40</v>
      </c>
      <c r="N4801" t="inlineStr">
        <is>
          <t>ALIMENTOS</t>
        </is>
      </c>
      <c r="O4801" t="inlineStr">
        <is>
          <t>01/2026</t>
        </is>
      </c>
    </row>
    <row r="4802">
      <c r="A4802" t="n">
        <v>199412</v>
      </c>
      <c r="B4802" t="n">
        <v>122</v>
      </c>
      <c r="C4802" t="inlineStr">
        <is>
          <t>Arcos</t>
        </is>
      </c>
      <c r="D4802" t="inlineStr">
        <is>
          <t xml:space="preserve">EDUARDO TAKESHI MURANAKA </t>
        </is>
      </c>
      <c r="E4802" t="inlineStr">
        <is>
          <t>260710936</t>
        </is>
      </c>
      <c r="F4802" s="550" t="n">
        <v>46046</v>
      </c>
      <c r="G4802" t="n">
        <v>28221</v>
      </c>
      <c r="H4802" t="inlineStr">
        <is>
          <t>COGUMELO PORTO BELLO MURANAKA KG</t>
        </is>
      </c>
      <c r="I4802" t="inlineStr">
        <is>
          <t>ALIMENTOS</t>
        </is>
      </c>
      <c r="J4802" t="n">
        <v>5</v>
      </c>
      <c r="K4802" t="inlineStr">
        <is>
          <t>KG</t>
        </is>
      </c>
      <c r="L4802" t="n">
        <v>200</v>
      </c>
      <c r="M4802" t="n">
        <v>40</v>
      </c>
      <c r="N4802" t="inlineStr">
        <is>
          <t>ALIMENTOS</t>
        </is>
      </c>
      <c r="O4802" t="inlineStr">
        <is>
          <t>01/2026</t>
        </is>
      </c>
    </row>
    <row r="4803">
      <c r="A4803" t="n">
        <v>199412</v>
      </c>
      <c r="B4803" t="n">
        <v>122</v>
      </c>
      <c r="C4803" t="inlineStr">
        <is>
          <t>Arcos</t>
        </is>
      </c>
      <c r="D4803" t="inlineStr">
        <is>
          <t xml:space="preserve">EDUARDO TAKESHI MURANAKA </t>
        </is>
      </c>
      <c r="E4803" t="inlineStr">
        <is>
          <t>260710936</t>
        </is>
      </c>
      <c r="F4803" s="550" t="n">
        <v>46046</v>
      </c>
      <c r="G4803" t="n">
        <v>28222</v>
      </c>
      <c r="H4803" t="inlineStr">
        <is>
          <t>COGUMELO SHIITAKE MURANAKA KG</t>
        </is>
      </c>
      <c r="I4803" t="inlineStr">
        <is>
          <t>ALIMENTOS</t>
        </is>
      </c>
      <c r="J4803" t="n">
        <v>5</v>
      </c>
      <c r="K4803" t="inlineStr">
        <is>
          <t>KG</t>
        </is>
      </c>
      <c r="L4803" t="n">
        <v>210</v>
      </c>
      <c r="M4803" t="n">
        <v>42</v>
      </c>
      <c r="N4803" t="inlineStr">
        <is>
          <t>ALIMENTOS</t>
        </is>
      </c>
      <c r="O4803" t="inlineStr">
        <is>
          <t>01/2026</t>
        </is>
      </c>
    </row>
    <row r="4804">
      <c r="A4804" t="n">
        <v>199399</v>
      </c>
      <c r="B4804" t="n">
        <v>122</v>
      </c>
      <c r="C4804" t="inlineStr">
        <is>
          <t>Arcos</t>
        </is>
      </c>
      <c r="D4804" t="inlineStr">
        <is>
          <t>NOVA COMERCIAL PESCADOS LTDA</t>
        </is>
      </c>
      <c r="E4804" t="inlineStr">
        <is>
          <t>30827</t>
        </is>
      </c>
      <c r="F4804" s="550" t="n">
        <v>46045</v>
      </c>
      <c r="G4804" t="n">
        <v>27692</v>
      </c>
      <c r="H4804" t="inlineStr">
        <is>
          <t>CAMARAO CINZA 25/30 LIMPO EVISCERADO COM COLA KG</t>
        </is>
      </c>
      <c r="I4804" t="inlineStr">
        <is>
          <t>ALIMENTOS</t>
        </is>
      </c>
      <c r="J4804" t="n">
        <v>10</v>
      </c>
      <c r="K4804" t="inlineStr">
        <is>
          <t>KG</t>
        </is>
      </c>
      <c r="L4804" t="n">
        <v>1120</v>
      </c>
      <c r="M4804" t="n">
        <v>112</v>
      </c>
      <c r="N4804" t="inlineStr">
        <is>
          <t>ALIMENTOS</t>
        </is>
      </c>
      <c r="O4804" t="inlineStr">
        <is>
          <t>01/2026</t>
        </is>
      </c>
    </row>
    <row r="4805">
      <c r="A4805" t="n">
        <v>199028</v>
      </c>
      <c r="B4805" t="n">
        <v>122</v>
      </c>
      <c r="C4805" t="inlineStr">
        <is>
          <t>Arcos</t>
        </is>
      </c>
      <c r="D4805" t="inlineStr">
        <is>
          <t>EMPORIO M&amp;L COMERCIO DE ALIM E BEBIDAS LTDA</t>
        </is>
      </c>
      <c r="E4805" t="inlineStr">
        <is>
          <t>492868</t>
        </is>
      </c>
      <c r="F4805" s="550" t="n">
        <v>46044</v>
      </c>
      <c r="G4805" t="n">
        <v>20117</v>
      </c>
      <c r="H4805" t="inlineStr">
        <is>
          <t>MASSA FOLHADA AROSA 1KG UN</t>
        </is>
      </c>
      <c r="I4805" t="inlineStr">
        <is>
          <t>ALIMENTOS</t>
        </is>
      </c>
      <c r="J4805" t="n">
        <v>10</v>
      </c>
      <c r="K4805" t="inlineStr">
        <is>
          <t>UN</t>
        </is>
      </c>
      <c r="L4805" t="n">
        <v>389.5</v>
      </c>
      <c r="M4805" t="n">
        <v>38.95</v>
      </c>
      <c r="N4805" t="inlineStr">
        <is>
          <t>ALIMENTOS</t>
        </is>
      </c>
      <c r="O4805" t="inlineStr">
        <is>
          <t>01/2026</t>
        </is>
      </c>
    </row>
    <row r="4806">
      <c r="A4806" t="n">
        <v>198988</v>
      </c>
      <c r="B4806" t="n">
        <v>122</v>
      </c>
      <c r="C4806" t="inlineStr">
        <is>
          <t>Arcos</t>
        </is>
      </c>
      <c r="D4806" t="inlineStr">
        <is>
          <t xml:space="preserve">HORTIFRUTI DO CHEF LTDA </t>
        </is>
      </c>
      <c r="E4806" t="inlineStr">
        <is>
          <t>28589</t>
        </is>
      </c>
      <c r="F4806" s="550" t="n">
        <v>46044</v>
      </c>
      <c r="G4806" t="n">
        <v>19721</v>
      </c>
      <c r="H4806" t="inlineStr">
        <is>
          <t>ROMA KG</t>
        </is>
      </c>
      <c r="I4806" t="inlineStr">
        <is>
          <t>ALIMENTOS</t>
        </is>
      </c>
      <c r="J4806" t="n">
        <v>1</v>
      </c>
      <c r="K4806" t="inlineStr">
        <is>
          <t>KG</t>
        </is>
      </c>
      <c r="L4806" t="n">
        <v>37.5</v>
      </c>
      <c r="M4806" t="n">
        <v>37.5</v>
      </c>
      <c r="N4806" t="inlineStr">
        <is>
          <t>ALIMENTOS</t>
        </is>
      </c>
      <c r="O4806" t="inlineStr">
        <is>
          <t>01/2026</t>
        </is>
      </c>
    </row>
    <row r="4807">
      <c r="A4807" t="n">
        <v>198988</v>
      </c>
      <c r="B4807" t="n">
        <v>122</v>
      </c>
      <c r="C4807" t="inlineStr">
        <is>
          <t>Arcos</t>
        </is>
      </c>
      <c r="D4807" t="inlineStr">
        <is>
          <t xml:space="preserve">HORTIFRUTI DO CHEF LTDA </t>
        </is>
      </c>
      <c r="E4807" t="inlineStr">
        <is>
          <t>28589</t>
        </is>
      </c>
      <c r="F4807" s="550" t="n">
        <v>46044</v>
      </c>
      <c r="G4807" t="n">
        <v>19743</v>
      </c>
      <c r="H4807" t="inlineStr">
        <is>
          <t>MACA VERDE KG</t>
        </is>
      </c>
      <c r="I4807" t="inlineStr">
        <is>
          <t>ALIMENTOS</t>
        </is>
      </c>
      <c r="J4807" t="n">
        <v>3</v>
      </c>
      <c r="K4807" t="inlineStr">
        <is>
          <t>KG</t>
        </is>
      </c>
      <c r="L4807" t="n">
        <v>41.25</v>
      </c>
      <c r="M4807" t="n">
        <v>13.75</v>
      </c>
      <c r="N4807" t="inlineStr">
        <is>
          <t>ALIMENTOS</t>
        </is>
      </c>
      <c r="O4807" t="inlineStr">
        <is>
          <t>01/2026</t>
        </is>
      </c>
    </row>
    <row r="4808">
      <c r="A4808" t="n">
        <v>198988</v>
      </c>
      <c r="B4808" t="n">
        <v>122</v>
      </c>
      <c r="C4808" t="inlineStr">
        <is>
          <t>Arcos</t>
        </is>
      </c>
      <c r="D4808" t="inlineStr">
        <is>
          <t xml:space="preserve">HORTIFRUTI DO CHEF LTDA </t>
        </is>
      </c>
      <c r="E4808" t="inlineStr">
        <is>
          <t>28589</t>
        </is>
      </c>
      <c r="F4808" s="550" t="n">
        <v>46044</v>
      </c>
      <c r="G4808" t="n">
        <v>23359</v>
      </c>
      <c r="H4808" t="inlineStr">
        <is>
          <t>LIMAO TAHITI KG</t>
        </is>
      </c>
      <c r="I4808" t="inlineStr">
        <is>
          <t>ALIMENTOS</t>
        </is>
      </c>
      <c r="J4808" t="n">
        <v>10</v>
      </c>
      <c r="K4808" t="inlineStr">
        <is>
          <t>KG</t>
        </is>
      </c>
      <c r="L4808" t="n">
        <v>25</v>
      </c>
      <c r="M4808" t="n">
        <v>2.5</v>
      </c>
      <c r="N4808" t="inlineStr">
        <is>
          <t>ALIMENTOS</t>
        </is>
      </c>
      <c r="O4808" t="inlineStr">
        <is>
          <t>01/2026</t>
        </is>
      </c>
    </row>
    <row r="4809">
      <c r="A4809" t="n">
        <v>198988</v>
      </c>
      <c r="B4809" t="n">
        <v>122</v>
      </c>
      <c r="C4809" t="inlineStr">
        <is>
          <t>Arcos</t>
        </is>
      </c>
      <c r="D4809" t="inlineStr">
        <is>
          <t xml:space="preserve">HORTIFRUTI DO CHEF LTDA </t>
        </is>
      </c>
      <c r="E4809" t="inlineStr">
        <is>
          <t>28589</t>
        </is>
      </c>
      <c r="F4809" s="550" t="n">
        <v>46044</v>
      </c>
      <c r="G4809" t="n">
        <v>25647</v>
      </c>
      <c r="H4809" t="inlineStr">
        <is>
          <t>ACELGA BOK CHOY KG</t>
        </is>
      </c>
      <c r="I4809" t="inlineStr">
        <is>
          <t>ALIMENTOS</t>
        </is>
      </c>
      <c r="J4809" t="n">
        <v>0.8</v>
      </c>
      <c r="K4809" t="inlineStr">
        <is>
          <t>KG</t>
        </is>
      </c>
      <c r="L4809" t="n">
        <v>16.66</v>
      </c>
      <c r="M4809" t="n">
        <v>20.825</v>
      </c>
      <c r="N4809" t="inlineStr">
        <is>
          <t>ALIMENTOS</t>
        </is>
      </c>
      <c r="O4809" t="inlineStr">
        <is>
          <t>01/2026</t>
        </is>
      </c>
    </row>
    <row r="4810">
      <c r="A4810" t="n">
        <v>198988</v>
      </c>
      <c r="B4810" t="n">
        <v>122</v>
      </c>
      <c r="C4810" t="inlineStr">
        <is>
          <t>Arcos</t>
        </is>
      </c>
      <c r="D4810" t="inlineStr">
        <is>
          <t xml:space="preserve">HORTIFRUTI DO CHEF LTDA </t>
        </is>
      </c>
      <c r="E4810" t="inlineStr">
        <is>
          <t>28589</t>
        </is>
      </c>
      <c r="F4810" s="550" t="n">
        <v>46044</v>
      </c>
      <c r="G4810" t="n">
        <v>26425</v>
      </c>
      <c r="H4810" t="inlineStr">
        <is>
          <t>POLPA DE CAJA KG</t>
        </is>
      </c>
      <c r="I4810" t="inlineStr">
        <is>
          <t>ALIMENTOS</t>
        </is>
      </c>
      <c r="J4810" t="n">
        <v>8</v>
      </c>
      <c r="K4810" t="inlineStr">
        <is>
          <t>KG</t>
        </is>
      </c>
      <c r="L4810" t="n">
        <v>240</v>
      </c>
      <c r="M4810" t="n">
        <v>30</v>
      </c>
      <c r="N4810" t="inlineStr">
        <is>
          <t>ALIMENTOS</t>
        </is>
      </c>
      <c r="O4810" t="inlineStr">
        <is>
          <t>01/2026</t>
        </is>
      </c>
    </row>
    <row r="4811">
      <c r="A4811" t="n">
        <v>198981</v>
      </c>
      <c r="B4811" t="n">
        <v>122</v>
      </c>
      <c r="C4811" t="inlineStr">
        <is>
          <t>Arcos</t>
        </is>
      </c>
      <c r="D4811" t="inlineStr">
        <is>
          <t>CECILIA TSUYACO ARAKI SILVA LTDA</t>
        </is>
      </c>
      <c r="E4811" t="inlineStr">
        <is>
          <t>385532</t>
        </is>
      </c>
      <c r="F4811" s="550" t="n">
        <v>46044</v>
      </c>
      <c r="G4811" t="n">
        <v>19621</v>
      </c>
      <c r="H4811" t="inlineStr">
        <is>
          <t>CENOURA KG</t>
        </is>
      </c>
      <c r="I4811" t="inlineStr">
        <is>
          <t>ALIMENTOS</t>
        </is>
      </c>
      <c r="J4811" t="n">
        <v>3</v>
      </c>
      <c r="K4811" t="inlineStr">
        <is>
          <t>KG</t>
        </is>
      </c>
      <c r="L4811" t="n">
        <v>9</v>
      </c>
      <c r="M4811" t="n">
        <v>3</v>
      </c>
      <c r="N4811" t="inlineStr">
        <is>
          <t>ALIMENTOS</t>
        </is>
      </c>
      <c r="O4811" t="inlineStr">
        <is>
          <t>01/2026</t>
        </is>
      </c>
    </row>
    <row r="4812">
      <c r="A4812" t="n">
        <v>198981</v>
      </c>
      <c r="B4812" t="n">
        <v>122</v>
      </c>
      <c r="C4812" t="inlineStr">
        <is>
          <t>Arcos</t>
        </is>
      </c>
      <c r="D4812" t="inlineStr">
        <is>
          <t>CECILIA TSUYACO ARAKI SILVA LTDA</t>
        </is>
      </c>
      <c r="E4812" t="inlineStr">
        <is>
          <t>385532</t>
        </is>
      </c>
      <c r="F4812" s="550" t="n">
        <v>46044</v>
      </c>
      <c r="G4812" t="n">
        <v>19654</v>
      </c>
      <c r="H4812" t="inlineStr">
        <is>
          <t>ABOBRINHA ITALIANA GRAUDA KG</t>
        </is>
      </c>
      <c r="I4812" t="inlineStr">
        <is>
          <t>ALIMENTOS</t>
        </is>
      </c>
      <c r="J4812" t="n">
        <v>5</v>
      </c>
      <c r="K4812" t="inlineStr">
        <is>
          <t>KG</t>
        </is>
      </c>
      <c r="L4812" t="n">
        <v>24</v>
      </c>
      <c r="M4812" t="n">
        <v>4.8</v>
      </c>
      <c r="N4812" t="inlineStr">
        <is>
          <t>ALIMENTOS</t>
        </is>
      </c>
      <c r="O4812" t="inlineStr">
        <is>
          <t>01/2026</t>
        </is>
      </c>
    </row>
    <row r="4813">
      <c r="A4813" t="n">
        <v>198981</v>
      </c>
      <c r="B4813" t="n">
        <v>122</v>
      </c>
      <c r="C4813" t="inlineStr">
        <is>
          <t>Arcos</t>
        </is>
      </c>
      <c r="D4813" t="inlineStr">
        <is>
          <t>CECILIA TSUYACO ARAKI SILVA LTDA</t>
        </is>
      </c>
      <c r="E4813" t="inlineStr">
        <is>
          <t>385532</t>
        </is>
      </c>
      <c r="F4813" s="550" t="n">
        <v>46044</v>
      </c>
      <c r="G4813" t="n">
        <v>19575</v>
      </c>
      <c r="H4813" t="inlineStr">
        <is>
          <t>PIMENTA DE CHEIRO VERDE KG</t>
        </is>
      </c>
      <c r="I4813" t="inlineStr">
        <is>
          <t>ALIMENTOS</t>
        </is>
      </c>
      <c r="J4813" t="n">
        <v>0.3</v>
      </c>
      <c r="K4813" t="inlineStr">
        <is>
          <t>KG</t>
        </is>
      </c>
      <c r="L4813" t="n">
        <v>7.5</v>
      </c>
      <c r="M4813" t="n">
        <v>25</v>
      </c>
      <c r="N4813" t="inlineStr">
        <is>
          <t>ALIMENTOS</t>
        </is>
      </c>
      <c r="O4813" t="inlineStr">
        <is>
          <t>01/2026</t>
        </is>
      </c>
    </row>
    <row r="4814">
      <c r="A4814" t="n">
        <v>198981</v>
      </c>
      <c r="B4814" t="n">
        <v>122</v>
      </c>
      <c r="C4814" t="inlineStr">
        <is>
          <t>Arcos</t>
        </is>
      </c>
      <c r="D4814" t="inlineStr">
        <is>
          <t>CECILIA TSUYACO ARAKI SILVA LTDA</t>
        </is>
      </c>
      <c r="E4814" t="inlineStr">
        <is>
          <t>385532</t>
        </is>
      </c>
      <c r="F4814" s="550" t="n">
        <v>46044</v>
      </c>
      <c r="G4814" t="n">
        <v>19505</v>
      </c>
      <c r="H4814" t="inlineStr">
        <is>
          <t>ALFACE AMERICANA KG</t>
        </is>
      </c>
      <c r="I4814" t="inlineStr">
        <is>
          <t>ALIMENTOS</t>
        </is>
      </c>
      <c r="J4814" t="n">
        <v>1.5</v>
      </c>
      <c r="K4814" t="inlineStr">
        <is>
          <t>KG</t>
        </is>
      </c>
      <c r="L4814" t="n">
        <v>18</v>
      </c>
      <c r="M4814" t="n">
        <v>12</v>
      </c>
      <c r="N4814" t="inlineStr">
        <is>
          <t>ALIMENTOS</t>
        </is>
      </c>
      <c r="O4814" t="inlineStr">
        <is>
          <t>01/2026</t>
        </is>
      </c>
    </row>
    <row r="4815">
      <c r="A4815" t="n">
        <v>198981</v>
      </c>
      <c r="B4815" t="n">
        <v>122</v>
      </c>
      <c r="C4815" t="inlineStr">
        <is>
          <t>Arcos</t>
        </is>
      </c>
      <c r="D4815" t="inlineStr">
        <is>
          <t>CECILIA TSUYACO ARAKI SILVA LTDA</t>
        </is>
      </c>
      <c r="E4815" t="inlineStr">
        <is>
          <t>385532</t>
        </is>
      </c>
      <c r="F4815" s="550" t="n">
        <v>46044</v>
      </c>
      <c r="G4815" t="n">
        <v>19465</v>
      </c>
      <c r="H4815" t="inlineStr">
        <is>
          <t>SALSAO KG</t>
        </is>
      </c>
      <c r="I4815" t="inlineStr">
        <is>
          <t>ALIMENTOS</t>
        </is>
      </c>
      <c r="J4815" t="n">
        <v>2</v>
      </c>
      <c r="K4815" t="inlineStr">
        <is>
          <t>KG</t>
        </is>
      </c>
      <c r="L4815" t="n">
        <v>9.6</v>
      </c>
      <c r="M4815" t="n">
        <v>4.8</v>
      </c>
      <c r="N4815" t="inlineStr">
        <is>
          <t>ALIMENTOS</t>
        </is>
      </c>
      <c r="O4815" t="inlineStr">
        <is>
          <t>01/2026</t>
        </is>
      </c>
    </row>
    <row r="4816">
      <c r="A4816" t="n">
        <v>198981</v>
      </c>
      <c r="B4816" t="n">
        <v>122</v>
      </c>
      <c r="C4816" t="inlineStr">
        <is>
          <t>Arcos</t>
        </is>
      </c>
      <c r="D4816" t="inlineStr">
        <is>
          <t>CECILIA TSUYACO ARAKI SILVA LTDA</t>
        </is>
      </c>
      <c r="E4816" t="inlineStr">
        <is>
          <t>385532</t>
        </is>
      </c>
      <c r="F4816" s="550" t="n">
        <v>46044</v>
      </c>
      <c r="G4816" t="n">
        <v>19476</v>
      </c>
      <c r="H4816" t="inlineStr">
        <is>
          <t>MANJERICAO KG</t>
        </is>
      </c>
      <c r="I4816" t="inlineStr">
        <is>
          <t>ALIMENTOS</t>
        </is>
      </c>
      <c r="J4816" t="n">
        <v>0.4</v>
      </c>
      <c r="K4816" t="inlineStr">
        <is>
          <t>KG</t>
        </is>
      </c>
      <c r="L4816" t="n">
        <v>26</v>
      </c>
      <c r="M4816" t="n">
        <v>65</v>
      </c>
      <c r="N4816" t="inlineStr">
        <is>
          <t>ALIMENTOS</t>
        </is>
      </c>
      <c r="O4816" t="inlineStr">
        <is>
          <t>01/2026</t>
        </is>
      </c>
    </row>
    <row r="4817">
      <c r="A4817" t="n">
        <v>198981</v>
      </c>
      <c r="B4817" t="n">
        <v>122</v>
      </c>
      <c r="C4817" t="inlineStr">
        <is>
          <t>Arcos</t>
        </is>
      </c>
      <c r="D4817" t="inlineStr">
        <is>
          <t>CECILIA TSUYACO ARAKI SILVA LTDA</t>
        </is>
      </c>
      <c r="E4817" t="inlineStr">
        <is>
          <t>385532</t>
        </is>
      </c>
      <c r="F4817" s="550" t="n">
        <v>46044</v>
      </c>
      <c r="G4817" t="n">
        <v>19480</v>
      </c>
      <c r="H4817" t="inlineStr">
        <is>
          <t>HORTELA HIDROPONICA KG</t>
        </is>
      </c>
      <c r="I4817" t="inlineStr">
        <is>
          <t>ALIMENTOS</t>
        </is>
      </c>
      <c r="J4817" t="n">
        <v>0.2</v>
      </c>
      <c r="K4817" t="inlineStr">
        <is>
          <t>KG</t>
        </is>
      </c>
      <c r="L4817" t="n">
        <v>2.6</v>
      </c>
      <c r="M4817" t="n">
        <v>13</v>
      </c>
      <c r="N4817" t="inlineStr">
        <is>
          <t>ALIMENTOS</t>
        </is>
      </c>
      <c r="O4817" t="inlineStr">
        <is>
          <t>01/2026</t>
        </is>
      </c>
    </row>
    <row r="4818">
      <c r="A4818" t="n">
        <v>198981</v>
      </c>
      <c r="B4818" t="n">
        <v>122</v>
      </c>
      <c r="C4818" t="inlineStr">
        <is>
          <t>Arcos</t>
        </is>
      </c>
      <c r="D4818" t="inlineStr">
        <is>
          <t>CECILIA TSUYACO ARAKI SILVA LTDA</t>
        </is>
      </c>
      <c r="E4818" t="inlineStr">
        <is>
          <t>385532</t>
        </is>
      </c>
      <c r="F4818" s="550" t="n">
        <v>46044</v>
      </c>
      <c r="G4818" t="n">
        <v>19488</v>
      </c>
      <c r="H4818" t="inlineStr">
        <is>
          <t>CEBOLINHA KG</t>
        </is>
      </c>
      <c r="I4818" t="inlineStr">
        <is>
          <t>ALIMENTOS</t>
        </is>
      </c>
      <c r="J4818" t="n">
        <v>0.6</v>
      </c>
      <c r="K4818" t="inlineStr">
        <is>
          <t>KG</t>
        </is>
      </c>
      <c r="L4818" t="n">
        <v>6.6</v>
      </c>
      <c r="M4818" t="n">
        <v>11</v>
      </c>
      <c r="N4818" t="inlineStr">
        <is>
          <t>ALIMENTOS</t>
        </is>
      </c>
      <c r="O4818" t="inlineStr">
        <is>
          <t>01/2026</t>
        </is>
      </c>
    </row>
    <row r="4819">
      <c r="A4819" t="n">
        <v>198981</v>
      </c>
      <c r="B4819" t="n">
        <v>122</v>
      </c>
      <c r="C4819" t="inlineStr">
        <is>
          <t>Arcos</t>
        </is>
      </c>
      <c r="D4819" t="inlineStr">
        <is>
          <t>CECILIA TSUYACO ARAKI SILVA LTDA</t>
        </is>
      </c>
      <c r="E4819" t="inlineStr">
        <is>
          <t>385532</t>
        </is>
      </c>
      <c r="F4819" s="550" t="n">
        <v>46044</v>
      </c>
      <c r="G4819" t="n">
        <v>19498</v>
      </c>
      <c r="H4819" t="inlineStr">
        <is>
          <t>ALFACE ROMANA KG</t>
        </is>
      </c>
      <c r="I4819" t="inlineStr">
        <is>
          <t>ALIMENTOS</t>
        </is>
      </c>
      <c r="J4819" t="n">
        <v>1</v>
      </c>
      <c r="K4819" t="inlineStr">
        <is>
          <t>KG</t>
        </is>
      </c>
      <c r="L4819" t="n">
        <v>12.4</v>
      </c>
      <c r="M4819" t="n">
        <v>12.4</v>
      </c>
      <c r="N4819" t="inlineStr">
        <is>
          <t>ALIMENTOS</t>
        </is>
      </c>
      <c r="O4819" t="inlineStr">
        <is>
          <t>01/2026</t>
        </is>
      </c>
    </row>
    <row r="4820">
      <c r="A4820" t="n">
        <v>198981</v>
      </c>
      <c r="B4820" t="n">
        <v>122</v>
      </c>
      <c r="C4820" t="inlineStr">
        <is>
          <t>Arcos</t>
        </is>
      </c>
      <c r="D4820" t="inlineStr">
        <is>
          <t>CECILIA TSUYACO ARAKI SILVA LTDA</t>
        </is>
      </c>
      <c r="E4820" t="inlineStr">
        <is>
          <t>385532</t>
        </is>
      </c>
      <c r="F4820" s="550" t="n">
        <v>46044</v>
      </c>
      <c r="G4820" t="n">
        <v>19503</v>
      </c>
      <c r="H4820" t="inlineStr">
        <is>
          <t>ALFACE CRESPA KG</t>
        </is>
      </c>
      <c r="I4820" t="inlineStr">
        <is>
          <t>ALIMENTOS</t>
        </is>
      </c>
      <c r="J4820" t="n">
        <v>0.6</v>
      </c>
      <c r="K4820" t="inlineStr">
        <is>
          <t>KG</t>
        </is>
      </c>
      <c r="L4820" t="n">
        <v>6.6</v>
      </c>
      <c r="M4820" t="n">
        <v>11</v>
      </c>
      <c r="N4820" t="inlineStr">
        <is>
          <t>ALIMENTOS</t>
        </is>
      </c>
      <c r="O4820" t="inlineStr">
        <is>
          <t>01/2026</t>
        </is>
      </c>
    </row>
    <row r="4821">
      <c r="A4821" t="n">
        <v>198981</v>
      </c>
      <c r="B4821" t="n">
        <v>122</v>
      </c>
      <c r="C4821" t="inlineStr">
        <is>
          <t>Arcos</t>
        </is>
      </c>
      <c r="D4821" t="inlineStr">
        <is>
          <t>CECILIA TSUYACO ARAKI SILVA LTDA</t>
        </is>
      </c>
      <c r="E4821" t="inlineStr">
        <is>
          <t>385532</t>
        </is>
      </c>
      <c r="F4821" s="550" t="n">
        <v>46044</v>
      </c>
      <c r="G4821" t="n">
        <v>19558</v>
      </c>
      <c r="H4821" t="inlineStr">
        <is>
          <t>QUIABO KG</t>
        </is>
      </c>
      <c r="I4821" t="inlineStr">
        <is>
          <t>ALIMENTOS</t>
        </is>
      </c>
      <c r="J4821" t="n">
        <v>1</v>
      </c>
      <c r="K4821" t="inlineStr">
        <is>
          <t>KG</t>
        </is>
      </c>
      <c r="L4821" t="n">
        <v>12</v>
      </c>
      <c r="M4821" t="n">
        <v>12</v>
      </c>
      <c r="N4821" t="inlineStr">
        <is>
          <t>ALIMENTOS</t>
        </is>
      </c>
      <c r="O4821" t="inlineStr">
        <is>
          <t>01/2026</t>
        </is>
      </c>
    </row>
    <row r="4822">
      <c r="A4822" t="n">
        <v>198981</v>
      </c>
      <c r="B4822" t="n">
        <v>122</v>
      </c>
      <c r="C4822" t="inlineStr">
        <is>
          <t>Arcos</t>
        </is>
      </c>
      <c r="D4822" t="inlineStr">
        <is>
          <t>CECILIA TSUYACO ARAKI SILVA LTDA</t>
        </is>
      </c>
      <c r="E4822" t="inlineStr">
        <is>
          <t>385532</t>
        </is>
      </c>
      <c r="F4822" s="550" t="n">
        <v>46044</v>
      </c>
      <c r="G4822" t="n">
        <v>19572</v>
      </c>
      <c r="H4822" t="inlineStr">
        <is>
          <t>PIMENTA DEDO DE MOCA KG</t>
        </is>
      </c>
      <c r="I4822" t="inlineStr">
        <is>
          <t>ALIMENTOS</t>
        </is>
      </c>
      <c r="J4822" t="n">
        <v>0.1</v>
      </c>
      <c r="K4822" t="inlineStr">
        <is>
          <t>KG</t>
        </is>
      </c>
      <c r="L4822" t="n">
        <v>1.48</v>
      </c>
      <c r="M4822" t="n">
        <v>14.8</v>
      </c>
      <c r="N4822" t="inlineStr">
        <is>
          <t>ALIMENTOS</t>
        </is>
      </c>
      <c r="O4822" t="inlineStr">
        <is>
          <t>01/2026</t>
        </is>
      </c>
    </row>
    <row r="4823">
      <c r="A4823" t="n">
        <v>198981</v>
      </c>
      <c r="B4823" t="n">
        <v>122</v>
      </c>
      <c r="C4823" t="inlineStr">
        <is>
          <t>Arcos</t>
        </is>
      </c>
      <c r="D4823" t="inlineStr">
        <is>
          <t>CECILIA TSUYACO ARAKI SILVA LTDA</t>
        </is>
      </c>
      <c r="E4823" t="inlineStr">
        <is>
          <t>385532</t>
        </is>
      </c>
      <c r="F4823" s="550" t="n">
        <v>46044</v>
      </c>
      <c r="G4823" t="n">
        <v>19647</v>
      </c>
      <c r="H4823" t="inlineStr">
        <is>
          <t>ALHO PORO KG</t>
        </is>
      </c>
      <c r="I4823" t="inlineStr">
        <is>
          <t>ALIMENTOS</t>
        </is>
      </c>
      <c r="J4823" t="n">
        <v>1</v>
      </c>
      <c r="K4823" t="inlineStr">
        <is>
          <t>KG</t>
        </is>
      </c>
      <c r="L4823" t="n">
        <v>12</v>
      </c>
      <c r="M4823" t="n">
        <v>12</v>
      </c>
      <c r="N4823" t="inlineStr">
        <is>
          <t>ALIMENTOS</t>
        </is>
      </c>
      <c r="O4823" t="inlineStr">
        <is>
          <t>01/2026</t>
        </is>
      </c>
    </row>
    <row r="4824">
      <c r="A4824" t="n">
        <v>198981</v>
      </c>
      <c r="B4824" t="n">
        <v>122</v>
      </c>
      <c r="C4824" t="inlineStr">
        <is>
          <t>Arcos</t>
        </is>
      </c>
      <c r="D4824" t="inlineStr">
        <is>
          <t>CECILIA TSUYACO ARAKI SILVA LTDA</t>
        </is>
      </c>
      <c r="E4824" t="inlineStr">
        <is>
          <t>385532</t>
        </is>
      </c>
      <c r="F4824" s="550" t="n">
        <v>46044</v>
      </c>
      <c r="G4824" t="n">
        <v>19738</v>
      </c>
      <c r="H4824" t="inlineStr">
        <is>
          <t>MELANCIA KG</t>
        </is>
      </c>
      <c r="I4824" t="inlineStr">
        <is>
          <t>ALIMENTOS</t>
        </is>
      </c>
      <c r="J4824" t="n">
        <v>20</v>
      </c>
      <c r="K4824" t="inlineStr">
        <is>
          <t>KG</t>
        </is>
      </c>
      <c r="L4824" t="n">
        <v>56</v>
      </c>
      <c r="M4824" t="n">
        <v>2.8</v>
      </c>
      <c r="N4824" t="inlineStr">
        <is>
          <t>ALIMENTOS</t>
        </is>
      </c>
      <c r="O4824" t="inlineStr">
        <is>
          <t>01/2026</t>
        </is>
      </c>
    </row>
    <row r="4825">
      <c r="A4825" t="n">
        <v>198981</v>
      </c>
      <c r="B4825" t="n">
        <v>122</v>
      </c>
      <c r="C4825" t="inlineStr">
        <is>
          <t>Arcos</t>
        </is>
      </c>
      <c r="D4825" t="inlineStr">
        <is>
          <t>CECILIA TSUYACO ARAKI SILVA LTDA</t>
        </is>
      </c>
      <c r="E4825" t="inlineStr">
        <is>
          <t>385532</t>
        </is>
      </c>
      <c r="F4825" s="550" t="n">
        <v>46044</v>
      </c>
      <c r="G4825" t="n">
        <v>19499</v>
      </c>
      <c r="H4825" t="inlineStr">
        <is>
          <t>ALFACE MIMOSA KG</t>
        </is>
      </c>
      <c r="I4825" t="inlineStr">
        <is>
          <t>ALIMENTOS</t>
        </is>
      </c>
      <c r="J4825" t="n">
        <v>0.8</v>
      </c>
      <c r="K4825" t="inlineStr">
        <is>
          <t>KG</t>
        </is>
      </c>
      <c r="L4825" t="n">
        <v>12</v>
      </c>
      <c r="M4825" t="n">
        <v>15</v>
      </c>
      <c r="N4825" t="inlineStr">
        <is>
          <t>ALIMENTOS</t>
        </is>
      </c>
      <c r="O4825" t="inlineStr">
        <is>
          <t>01/2026</t>
        </is>
      </c>
    </row>
    <row r="4826">
      <c r="A4826" t="n">
        <v>198981</v>
      </c>
      <c r="B4826" t="n">
        <v>122</v>
      </c>
      <c r="C4826" t="inlineStr">
        <is>
          <t>Arcos</t>
        </is>
      </c>
      <c r="D4826" t="inlineStr">
        <is>
          <t>CECILIA TSUYACO ARAKI SILVA LTDA</t>
        </is>
      </c>
      <c r="E4826" t="inlineStr">
        <is>
          <t>385532</t>
        </is>
      </c>
      <c r="F4826" s="550" t="n">
        <v>46044</v>
      </c>
      <c r="G4826" t="n">
        <v>19617</v>
      </c>
      <c r="H4826" t="inlineStr">
        <is>
          <t>COENTRO KG</t>
        </is>
      </c>
      <c r="I4826" t="inlineStr">
        <is>
          <t>ALIMENTOS</t>
        </is>
      </c>
      <c r="J4826" t="n">
        <v>0.2</v>
      </c>
      <c r="K4826" t="inlineStr">
        <is>
          <t>KG</t>
        </is>
      </c>
      <c r="L4826" t="n">
        <v>5.2</v>
      </c>
      <c r="M4826" t="n">
        <v>26</v>
      </c>
      <c r="N4826" t="inlineStr">
        <is>
          <t>ALIMENTOS</t>
        </is>
      </c>
      <c r="O4826" t="inlineStr">
        <is>
          <t>01/2026</t>
        </is>
      </c>
    </row>
    <row r="4827">
      <c r="A4827" t="n">
        <v>198981</v>
      </c>
      <c r="B4827" t="n">
        <v>122</v>
      </c>
      <c r="C4827" t="inlineStr">
        <is>
          <t>Arcos</t>
        </is>
      </c>
      <c r="D4827" t="inlineStr">
        <is>
          <t>CECILIA TSUYACO ARAKI SILVA LTDA</t>
        </is>
      </c>
      <c r="E4827" t="inlineStr">
        <is>
          <t>385532</t>
        </is>
      </c>
      <c r="F4827" s="550" t="n">
        <v>46044</v>
      </c>
      <c r="G4827" t="n">
        <v>23108</v>
      </c>
      <c r="H4827" t="inlineStr">
        <is>
          <t>TOMILHO KG</t>
        </is>
      </c>
      <c r="I4827" t="inlineStr">
        <is>
          <t>ALIMENTOS</t>
        </is>
      </c>
      <c r="J4827" t="n">
        <v>0.1</v>
      </c>
      <c r="K4827" t="inlineStr">
        <is>
          <t>KG</t>
        </is>
      </c>
      <c r="L4827" t="n">
        <v>6</v>
      </c>
      <c r="M4827" t="n">
        <v>60</v>
      </c>
      <c r="N4827" t="inlineStr">
        <is>
          <t>ALIMENTOS</t>
        </is>
      </c>
      <c r="O4827" t="inlineStr">
        <is>
          <t>01/2026</t>
        </is>
      </c>
    </row>
    <row r="4828">
      <c r="A4828" t="n">
        <v>198981</v>
      </c>
      <c r="B4828" t="n">
        <v>122</v>
      </c>
      <c r="C4828" t="inlineStr">
        <is>
          <t>Arcos</t>
        </is>
      </c>
      <c r="D4828" t="inlineStr">
        <is>
          <t>CECILIA TSUYACO ARAKI SILVA LTDA</t>
        </is>
      </c>
      <c r="E4828" t="inlineStr">
        <is>
          <t>385532</t>
        </is>
      </c>
      <c r="F4828" s="550" t="n">
        <v>46044</v>
      </c>
      <c r="G4828" t="n">
        <v>23113</v>
      </c>
      <c r="H4828" t="inlineStr">
        <is>
          <t>SALSA KG</t>
        </is>
      </c>
      <c r="I4828" t="inlineStr">
        <is>
          <t>ALIMENTOS</t>
        </is>
      </c>
      <c r="J4828" t="n">
        <v>0.5</v>
      </c>
      <c r="K4828" t="inlineStr">
        <is>
          <t>KG</t>
        </is>
      </c>
      <c r="L4828" t="n">
        <v>4.5</v>
      </c>
      <c r="M4828" t="n">
        <v>9</v>
      </c>
      <c r="N4828" t="inlineStr">
        <is>
          <t>ALIMENTOS</t>
        </is>
      </c>
      <c r="O4828" t="inlineStr">
        <is>
          <t>01/2026</t>
        </is>
      </c>
    </row>
    <row r="4829">
      <c r="A4829" t="n">
        <v>198981</v>
      </c>
      <c r="B4829" t="n">
        <v>122</v>
      </c>
      <c r="C4829" t="inlineStr">
        <is>
          <t>Arcos</t>
        </is>
      </c>
      <c r="D4829" t="inlineStr">
        <is>
          <t>CECILIA TSUYACO ARAKI SILVA LTDA</t>
        </is>
      </c>
      <c r="E4829" t="inlineStr">
        <is>
          <t>385532</t>
        </is>
      </c>
      <c r="F4829" s="550" t="n">
        <v>46044</v>
      </c>
      <c r="G4829" t="n">
        <v>23236</v>
      </c>
      <c r="H4829" t="inlineStr">
        <is>
          <t>COUVE MANTEIGA KG</t>
        </is>
      </c>
      <c r="I4829" t="inlineStr">
        <is>
          <t>ALIMENTOS</t>
        </is>
      </c>
      <c r="J4829" t="n">
        <v>1</v>
      </c>
      <c r="K4829" t="inlineStr">
        <is>
          <t>KG</t>
        </is>
      </c>
      <c r="L4829" t="n">
        <v>5.5</v>
      </c>
      <c r="M4829" t="n">
        <v>5.5</v>
      </c>
      <c r="N4829" t="inlineStr">
        <is>
          <t>ALIMENTOS</t>
        </is>
      </c>
      <c r="O4829" t="inlineStr">
        <is>
          <t>01/2026</t>
        </is>
      </c>
    </row>
    <row r="4830">
      <c r="A4830" t="n">
        <v>198981</v>
      </c>
      <c r="B4830" t="n">
        <v>122</v>
      </c>
      <c r="C4830" t="inlineStr">
        <is>
          <t>Arcos</t>
        </is>
      </c>
      <c r="D4830" t="inlineStr">
        <is>
          <t>CECILIA TSUYACO ARAKI SILVA LTDA</t>
        </is>
      </c>
      <c r="E4830" t="inlineStr">
        <is>
          <t>385532</t>
        </is>
      </c>
      <c r="F4830" s="550" t="n">
        <v>46044</v>
      </c>
      <c r="G4830" t="n">
        <v>23389</v>
      </c>
      <c r="H4830" t="inlineStr">
        <is>
          <t>BANANA NANICA KG</t>
        </is>
      </c>
      <c r="I4830" t="inlineStr">
        <is>
          <t>ALIMENTOS</t>
        </is>
      </c>
      <c r="J4830" t="n">
        <v>4</v>
      </c>
      <c r="K4830" t="inlineStr">
        <is>
          <t>KG</t>
        </is>
      </c>
      <c r="L4830" t="n">
        <v>20.4</v>
      </c>
      <c r="M4830" t="n">
        <v>5.1</v>
      </c>
      <c r="N4830" t="inlineStr">
        <is>
          <t>ALIMENTOS</t>
        </is>
      </c>
      <c r="O4830" t="inlineStr">
        <is>
          <t>01/2026</t>
        </is>
      </c>
    </row>
    <row r="4831">
      <c r="A4831" t="n">
        <v>198981</v>
      </c>
      <c r="B4831" t="n">
        <v>122</v>
      </c>
      <c r="C4831" t="inlineStr">
        <is>
          <t>Arcos</t>
        </is>
      </c>
      <c r="D4831" t="inlineStr">
        <is>
          <t>CECILIA TSUYACO ARAKI SILVA LTDA</t>
        </is>
      </c>
      <c r="E4831" t="inlineStr">
        <is>
          <t>385532</t>
        </is>
      </c>
      <c r="F4831" s="550" t="n">
        <v>46044</v>
      </c>
      <c r="G4831" t="n">
        <v>23390</v>
      </c>
      <c r="H4831" t="inlineStr">
        <is>
          <t>BANANA DA TERRA KG</t>
        </is>
      </c>
      <c r="I4831" t="inlineStr">
        <is>
          <t>ALIMENTOS</t>
        </is>
      </c>
      <c r="J4831" t="n">
        <v>6</v>
      </c>
      <c r="K4831" t="inlineStr">
        <is>
          <t>KG</t>
        </is>
      </c>
      <c r="L4831" t="n">
        <v>51</v>
      </c>
      <c r="M4831" t="n">
        <v>8.5</v>
      </c>
      <c r="N4831" t="inlineStr">
        <is>
          <t>ALIMENTOS</t>
        </is>
      </c>
      <c r="O4831" t="inlineStr">
        <is>
          <t>01/2026</t>
        </is>
      </c>
    </row>
    <row r="4832">
      <c r="A4832" t="n">
        <v>198981</v>
      </c>
      <c r="B4832" t="n">
        <v>122</v>
      </c>
      <c r="C4832" t="inlineStr">
        <is>
          <t>Arcos</t>
        </is>
      </c>
      <c r="D4832" t="inlineStr">
        <is>
          <t>CECILIA TSUYACO ARAKI SILVA LTDA</t>
        </is>
      </c>
      <c r="E4832" t="inlineStr">
        <is>
          <t>385532</t>
        </is>
      </c>
      <c r="F4832" s="550" t="n">
        <v>46044</v>
      </c>
      <c r="G4832" t="n">
        <v>23095</v>
      </c>
      <c r="H4832" t="inlineStr">
        <is>
          <t>OVO CAIPIRA UN</t>
        </is>
      </c>
      <c r="I4832" t="inlineStr">
        <is>
          <t>ALIMENTOS</t>
        </is>
      </c>
      <c r="J4832" t="n">
        <v>300</v>
      </c>
      <c r="K4832" t="inlineStr">
        <is>
          <t>UN</t>
        </is>
      </c>
      <c r="L4832" t="n">
        <v>279</v>
      </c>
      <c r="M4832" t="n">
        <v>0.93</v>
      </c>
      <c r="N4832" t="inlineStr">
        <is>
          <t>ALIMENTOS</t>
        </is>
      </c>
      <c r="O4832" t="inlineStr">
        <is>
          <t>01/2026</t>
        </is>
      </c>
    </row>
    <row r="4833">
      <c r="A4833" t="n">
        <v>198981</v>
      </c>
      <c r="B4833" t="n">
        <v>122</v>
      </c>
      <c r="C4833" t="inlineStr">
        <is>
          <t>Arcos</t>
        </is>
      </c>
      <c r="D4833" t="inlineStr">
        <is>
          <t>CECILIA TSUYACO ARAKI SILVA LTDA</t>
        </is>
      </c>
      <c r="E4833" t="inlineStr">
        <is>
          <t>385532</t>
        </is>
      </c>
      <c r="F4833" s="550" t="n">
        <v>46044</v>
      </c>
      <c r="G4833" t="n">
        <v>19583</v>
      </c>
      <c r="H4833" t="inlineStr">
        <is>
          <t>PIMENTA BIQUINHO KG</t>
        </is>
      </c>
      <c r="I4833" t="inlineStr">
        <is>
          <t>ALIMENTOS</t>
        </is>
      </c>
      <c r="J4833" t="n">
        <v>0.1</v>
      </c>
      <c r="K4833" t="inlineStr">
        <is>
          <t>KG</t>
        </is>
      </c>
      <c r="L4833" t="n">
        <v>3.2</v>
      </c>
      <c r="M4833" t="n">
        <v>32</v>
      </c>
      <c r="N4833" t="inlineStr">
        <is>
          <t>ALIMENTOS</t>
        </is>
      </c>
      <c r="O4833" t="inlineStr">
        <is>
          <t>01/2026</t>
        </is>
      </c>
    </row>
    <row r="4834">
      <c r="A4834" t="n">
        <v>198981</v>
      </c>
      <c r="B4834" t="n">
        <v>122</v>
      </c>
      <c r="C4834" t="inlineStr">
        <is>
          <t>Arcos</t>
        </is>
      </c>
      <c r="D4834" t="inlineStr">
        <is>
          <t>CECILIA TSUYACO ARAKI SILVA LTDA</t>
        </is>
      </c>
      <c r="E4834" t="inlineStr">
        <is>
          <t>385532</t>
        </is>
      </c>
      <c r="F4834" s="550" t="n">
        <v>46044</v>
      </c>
      <c r="G4834" t="n">
        <v>23361</v>
      </c>
      <c r="H4834" t="inlineStr">
        <is>
          <t>LARANJA PERA KG</t>
        </is>
      </c>
      <c r="I4834" t="inlineStr">
        <is>
          <t>ALIMENTOS</t>
        </is>
      </c>
      <c r="J4834" t="n">
        <v>40</v>
      </c>
      <c r="K4834" t="inlineStr">
        <is>
          <t>KG</t>
        </is>
      </c>
      <c r="L4834" t="n">
        <v>124</v>
      </c>
      <c r="M4834" t="n">
        <v>3.1</v>
      </c>
      <c r="N4834" t="inlineStr">
        <is>
          <t>ALIMENTOS</t>
        </is>
      </c>
      <c r="O4834" t="inlineStr">
        <is>
          <t>01/2026</t>
        </is>
      </c>
    </row>
    <row r="4835">
      <c r="A4835" t="n">
        <v>198981</v>
      </c>
      <c r="B4835" t="n">
        <v>122</v>
      </c>
      <c r="C4835" t="inlineStr">
        <is>
          <t>Arcos</t>
        </is>
      </c>
      <c r="D4835" t="inlineStr">
        <is>
          <t>CECILIA TSUYACO ARAKI SILVA LTDA</t>
        </is>
      </c>
      <c r="E4835" t="inlineStr">
        <is>
          <t>385532</t>
        </is>
      </c>
      <c r="F4835" s="550" t="n">
        <v>46044</v>
      </c>
      <c r="G4835" t="n">
        <v>19632</v>
      </c>
      <c r="H4835" t="inlineStr">
        <is>
          <t>BETERRABA KG</t>
        </is>
      </c>
      <c r="I4835" t="inlineStr">
        <is>
          <t>ALIMENTOS</t>
        </is>
      </c>
      <c r="J4835" t="n">
        <v>10</v>
      </c>
      <c r="K4835" t="inlineStr">
        <is>
          <t>KG</t>
        </is>
      </c>
      <c r="L4835" t="n">
        <v>27</v>
      </c>
      <c r="M4835" t="n">
        <v>2.7</v>
      </c>
      <c r="N4835" t="inlineStr">
        <is>
          <t>ALIMENTOS</t>
        </is>
      </c>
      <c r="O4835" t="inlineStr">
        <is>
          <t>01/2026</t>
        </is>
      </c>
    </row>
    <row r="4836">
      <c r="A4836" t="n">
        <v>198981</v>
      </c>
      <c r="B4836" t="n">
        <v>122</v>
      </c>
      <c r="C4836" t="inlineStr">
        <is>
          <t>Arcos</t>
        </is>
      </c>
      <c r="D4836" t="inlineStr">
        <is>
          <t>CECILIA TSUYACO ARAKI SILVA LTDA</t>
        </is>
      </c>
      <c r="E4836" t="inlineStr">
        <is>
          <t>385532</t>
        </is>
      </c>
      <c r="F4836" s="550" t="n">
        <v>46044</v>
      </c>
      <c r="G4836" t="n">
        <v>19472</v>
      </c>
      <c r="H4836" t="inlineStr">
        <is>
          <t>RUCULA KG</t>
        </is>
      </c>
      <c r="I4836" t="inlineStr">
        <is>
          <t>ALIMENTOS</t>
        </is>
      </c>
      <c r="J4836" t="n">
        <v>1.2</v>
      </c>
      <c r="K4836" t="inlineStr">
        <is>
          <t>KG</t>
        </is>
      </c>
      <c r="L4836" t="n">
        <v>24</v>
      </c>
      <c r="M4836" t="n">
        <v>20</v>
      </c>
      <c r="N4836" t="inlineStr">
        <is>
          <t>ALIMENTOS</t>
        </is>
      </c>
      <c r="O4836" t="inlineStr">
        <is>
          <t>01/2026</t>
        </is>
      </c>
    </row>
    <row r="4837">
      <c r="A4837" t="n">
        <v>198958</v>
      </c>
      <c r="B4837" t="n">
        <v>122</v>
      </c>
      <c r="C4837" t="inlineStr">
        <is>
          <t>Arcos</t>
        </is>
      </c>
      <c r="D4837" t="inlineStr">
        <is>
          <t>MARIO PEDRO FELICIANO - HORTIFRUTI</t>
        </is>
      </c>
      <c r="E4837" t="inlineStr">
        <is>
          <t>465412</t>
        </is>
      </c>
      <c r="F4837" s="550" t="n">
        <v>46044</v>
      </c>
      <c r="G4837" t="n">
        <v>19701</v>
      </c>
      <c r="H4837" t="inlineStr">
        <is>
          <t>AMEIXA KG</t>
        </is>
      </c>
      <c r="I4837" t="inlineStr">
        <is>
          <t>ALIMENTOS</t>
        </is>
      </c>
      <c r="J4837" t="n">
        <v>2</v>
      </c>
      <c r="K4837" t="inlineStr">
        <is>
          <t>KG</t>
        </is>
      </c>
      <c r="L4837" t="n">
        <v>25.78</v>
      </c>
      <c r="M4837" t="n">
        <v>12.89</v>
      </c>
      <c r="N4837" t="inlineStr">
        <is>
          <t>ALIMENTOS</t>
        </is>
      </c>
      <c r="O4837" t="inlineStr">
        <is>
          <t>01/2026</t>
        </is>
      </c>
    </row>
    <row r="4838">
      <c r="A4838" t="n">
        <v>198958</v>
      </c>
      <c r="B4838" t="n">
        <v>122</v>
      </c>
      <c r="C4838" t="inlineStr">
        <is>
          <t>Arcos</t>
        </is>
      </c>
      <c r="D4838" t="inlineStr">
        <is>
          <t>MARIO PEDRO FELICIANO - HORTIFRUTI</t>
        </is>
      </c>
      <c r="E4838" t="inlineStr">
        <is>
          <t>465412</t>
        </is>
      </c>
      <c r="F4838" s="550" t="n">
        <v>46044</v>
      </c>
      <c r="G4838" t="n">
        <v>19751</v>
      </c>
      <c r="H4838" t="inlineStr">
        <is>
          <t>LIMAO SICILIANO KG</t>
        </is>
      </c>
      <c r="I4838" t="inlineStr">
        <is>
          <t>ALIMENTOS</t>
        </is>
      </c>
      <c r="J4838" t="n">
        <v>1</v>
      </c>
      <c r="K4838" t="inlineStr">
        <is>
          <t>KG</t>
        </is>
      </c>
      <c r="L4838" t="n">
        <v>12.98</v>
      </c>
      <c r="M4838" t="n">
        <v>12.98</v>
      </c>
      <c r="N4838" t="inlineStr">
        <is>
          <t>ALIMENTOS</t>
        </is>
      </c>
      <c r="O4838" t="inlineStr">
        <is>
          <t>01/2026</t>
        </is>
      </c>
    </row>
    <row r="4839">
      <c r="A4839" t="n">
        <v>198958</v>
      </c>
      <c r="B4839" t="n">
        <v>122</v>
      </c>
      <c r="C4839" t="inlineStr">
        <is>
          <t>Arcos</t>
        </is>
      </c>
      <c r="D4839" t="inlineStr">
        <is>
          <t>MARIO PEDRO FELICIANO - HORTIFRUTI</t>
        </is>
      </c>
      <c r="E4839" t="inlineStr">
        <is>
          <t>465412</t>
        </is>
      </c>
      <c r="F4839" s="550" t="n">
        <v>46044</v>
      </c>
      <c r="G4839" t="n">
        <v>19759</v>
      </c>
      <c r="H4839" t="inlineStr">
        <is>
          <t>LARANJA BAHIA KG</t>
        </is>
      </c>
      <c r="I4839" t="inlineStr">
        <is>
          <t>ALIMENTOS</t>
        </is>
      </c>
      <c r="J4839" t="n">
        <v>5</v>
      </c>
      <c r="K4839" t="inlineStr">
        <is>
          <t>KG</t>
        </is>
      </c>
      <c r="L4839" t="n">
        <v>54.75</v>
      </c>
      <c r="M4839" t="n">
        <v>10.95</v>
      </c>
      <c r="N4839" t="inlineStr">
        <is>
          <t>ALIMENTOS</t>
        </is>
      </c>
      <c r="O4839" t="inlineStr">
        <is>
          <t>01/2026</t>
        </is>
      </c>
    </row>
    <row r="4840">
      <c r="A4840" t="n">
        <v>198958</v>
      </c>
      <c r="B4840" t="n">
        <v>122</v>
      </c>
      <c r="C4840" t="inlineStr">
        <is>
          <t>Arcos</t>
        </is>
      </c>
      <c r="D4840" t="inlineStr">
        <is>
          <t>MARIO PEDRO FELICIANO - HORTIFRUTI</t>
        </is>
      </c>
      <c r="E4840" t="inlineStr">
        <is>
          <t>465412</t>
        </is>
      </c>
      <c r="F4840" s="550" t="n">
        <v>46044</v>
      </c>
      <c r="G4840" t="n">
        <v>23186</v>
      </c>
      <c r="H4840" t="inlineStr">
        <is>
          <t>TOMATE CARMEM SALADA KG</t>
        </is>
      </c>
      <c r="I4840" t="inlineStr">
        <is>
          <t>ALIMENTOS</t>
        </is>
      </c>
      <c r="J4840" t="n">
        <v>8</v>
      </c>
      <c r="K4840" t="inlineStr">
        <is>
          <t>KG</t>
        </is>
      </c>
      <c r="L4840" t="n">
        <v>100.32</v>
      </c>
      <c r="M4840" t="n">
        <v>12.54</v>
      </c>
      <c r="N4840" t="inlineStr">
        <is>
          <t>ALIMENTOS</t>
        </is>
      </c>
      <c r="O4840" t="inlineStr">
        <is>
          <t>01/2026</t>
        </is>
      </c>
    </row>
    <row r="4841">
      <c r="A4841" t="n">
        <v>198950</v>
      </c>
      <c r="B4841" t="n">
        <v>122</v>
      </c>
      <c r="C4841" t="inlineStr">
        <is>
          <t>Arcos</t>
        </is>
      </c>
      <c r="D4841" t="inlineStr">
        <is>
          <t>ANDREIA SANTOS FREITAS DUARTE</t>
        </is>
      </c>
      <c r="E4841" t="inlineStr">
        <is>
          <t>2506</t>
        </is>
      </c>
      <c r="F4841" s="550" t="n">
        <v>46044</v>
      </c>
      <c r="G4841" t="n">
        <v>20941</v>
      </c>
      <c r="H4841" t="inlineStr">
        <is>
          <t>CHOCOLATE EM GOTAS MEIO AMARGO SICAO C/2,05KG</t>
        </is>
      </c>
      <c r="I4841" t="inlineStr">
        <is>
          <t>ALIMENTOS</t>
        </is>
      </c>
      <c r="J4841" t="n">
        <v>2</v>
      </c>
      <c r="K4841" t="inlineStr">
        <is>
          <t>PC</t>
        </is>
      </c>
      <c r="L4841" t="n">
        <v>429.98</v>
      </c>
      <c r="M4841" t="n">
        <v>214.99</v>
      </c>
      <c r="N4841" t="inlineStr">
        <is>
          <t>ALIMENTOS</t>
        </is>
      </c>
      <c r="O4841" t="inlineStr">
        <is>
          <t>01/2026</t>
        </is>
      </c>
    </row>
    <row r="4842">
      <c r="A4842" t="n">
        <v>198950</v>
      </c>
      <c r="B4842" t="n">
        <v>122</v>
      </c>
      <c r="C4842" t="inlineStr">
        <is>
          <t>Arcos</t>
        </is>
      </c>
      <c r="D4842" t="inlineStr">
        <is>
          <t>ANDREIA SANTOS FREITAS DUARTE</t>
        </is>
      </c>
      <c r="E4842" t="inlineStr">
        <is>
          <t>2506</t>
        </is>
      </c>
      <c r="F4842" s="550" t="n">
        <v>46044</v>
      </c>
      <c r="G4842" t="n">
        <v>25075</v>
      </c>
      <c r="H4842" t="inlineStr">
        <is>
          <t>MASSA PARA LASANHA ADRIA C/500G</t>
        </is>
      </c>
      <c r="I4842" t="inlineStr">
        <is>
          <t>ALIMENTOS</t>
        </is>
      </c>
      <c r="J4842" t="n">
        <v>7</v>
      </c>
      <c r="K4842" t="inlineStr">
        <is>
          <t>Pc</t>
        </is>
      </c>
      <c r="L4842" t="n">
        <v>117.6</v>
      </c>
      <c r="M4842" t="n">
        <v>16.8</v>
      </c>
      <c r="N4842" t="inlineStr">
        <is>
          <t>ALIMENTOS</t>
        </is>
      </c>
      <c r="O4842" t="inlineStr">
        <is>
          <t>01/2026</t>
        </is>
      </c>
    </row>
    <row r="4843">
      <c r="A4843" t="n">
        <v>198950</v>
      </c>
      <c r="B4843" t="n">
        <v>122</v>
      </c>
      <c r="C4843" t="inlineStr">
        <is>
          <t>Arcos</t>
        </is>
      </c>
      <c r="D4843" t="inlineStr">
        <is>
          <t>ANDREIA SANTOS FREITAS DUARTE</t>
        </is>
      </c>
      <c r="E4843" t="inlineStr">
        <is>
          <t>2506</t>
        </is>
      </c>
      <c r="F4843" s="550" t="n">
        <v>46044</v>
      </c>
      <c r="G4843" t="n">
        <v>20861</v>
      </c>
      <c r="H4843" t="inlineStr">
        <is>
          <t>GEMA DE OVO PASTEURIZADA NETTO C/1KG UN</t>
        </is>
      </c>
      <c r="I4843" t="inlineStr">
        <is>
          <t>ALIMENTOS</t>
        </is>
      </c>
      <c r="J4843" t="n">
        <v>6</v>
      </c>
      <c r="K4843" t="inlineStr">
        <is>
          <t>UN</t>
        </is>
      </c>
      <c r="L4843" t="n">
        <v>280.2</v>
      </c>
      <c r="M4843" t="n">
        <v>46.7</v>
      </c>
      <c r="N4843" t="inlineStr">
        <is>
          <t>ALIMENTOS</t>
        </is>
      </c>
      <c r="O4843" t="inlineStr">
        <is>
          <t>01/2026</t>
        </is>
      </c>
    </row>
    <row r="4844">
      <c r="A4844" t="n">
        <v>198950</v>
      </c>
      <c r="B4844" t="n">
        <v>122</v>
      </c>
      <c r="C4844" t="inlineStr">
        <is>
          <t>Arcos</t>
        </is>
      </c>
      <c r="D4844" t="inlineStr">
        <is>
          <t>ANDREIA SANTOS FREITAS DUARTE</t>
        </is>
      </c>
      <c r="E4844" t="inlineStr">
        <is>
          <t>2506</t>
        </is>
      </c>
      <c r="F4844" s="550" t="n">
        <v>46044</v>
      </c>
      <c r="G4844" t="n">
        <v>19984</v>
      </c>
      <c r="H4844" t="inlineStr">
        <is>
          <t>MOLHO INGLES KENKO 1L</t>
        </is>
      </c>
      <c r="I4844" t="inlineStr">
        <is>
          <t>ALIMENTOS</t>
        </is>
      </c>
      <c r="J4844" t="n">
        <v>2</v>
      </c>
      <c r="K4844" t="inlineStr">
        <is>
          <t>UN</t>
        </is>
      </c>
      <c r="L4844" t="n">
        <v>39.6</v>
      </c>
      <c r="M4844" t="n">
        <v>19.8</v>
      </c>
      <c r="N4844" t="inlineStr">
        <is>
          <t>ALIMENTOS</t>
        </is>
      </c>
      <c r="O4844" t="inlineStr">
        <is>
          <t>01/2026</t>
        </is>
      </c>
    </row>
    <row r="4845">
      <c r="A4845" t="n">
        <v>198938</v>
      </c>
      <c r="B4845" t="n">
        <v>122</v>
      </c>
      <c r="C4845" t="inlineStr">
        <is>
          <t>Arcos</t>
        </is>
      </c>
      <c r="D4845" t="inlineStr">
        <is>
          <t>ANDREIA SANTOS FREITAS DUARTE</t>
        </is>
      </c>
      <c r="E4845" t="inlineStr">
        <is>
          <t>2507</t>
        </is>
      </c>
      <c r="F4845" s="550" t="n">
        <v>46044</v>
      </c>
      <c r="G4845" t="n">
        <v>20621</v>
      </c>
      <c r="H4845" t="inlineStr">
        <is>
          <t>PEPINO EM CONSERVA HEMMER C/300G</t>
        </is>
      </c>
      <c r="I4845" t="inlineStr">
        <is>
          <t>ALIMENTOS</t>
        </is>
      </c>
      <c r="J4845" t="n">
        <v>8</v>
      </c>
      <c r="K4845" t="inlineStr">
        <is>
          <t>UN</t>
        </is>
      </c>
      <c r="L4845" t="n">
        <v>208</v>
      </c>
      <c r="M4845" t="n">
        <v>26</v>
      </c>
      <c r="N4845" t="inlineStr">
        <is>
          <t>ALIMENTOS</t>
        </is>
      </c>
      <c r="O4845" t="inlineStr">
        <is>
          <t>01/2026</t>
        </is>
      </c>
    </row>
    <row r="4846">
      <c r="A4846" t="n">
        <v>198921</v>
      </c>
      <c r="B4846" t="n">
        <v>122</v>
      </c>
      <c r="C4846" t="inlineStr">
        <is>
          <t>Arcos</t>
        </is>
      </c>
      <c r="D4846" t="inlineStr">
        <is>
          <t>DTK COMERCIO DE ALIMENTOS LTDA</t>
        </is>
      </c>
      <c r="E4846" t="inlineStr">
        <is>
          <t>62056</t>
        </is>
      </c>
      <c r="F4846" s="550" t="n">
        <v>46045</v>
      </c>
      <c r="G4846" t="n">
        <v>24331</v>
      </c>
      <c r="H4846" t="inlineStr">
        <is>
          <t>LINGUICA CALABRESA KG</t>
        </is>
      </c>
      <c r="I4846" t="inlineStr">
        <is>
          <t>ALIMENTOS</t>
        </is>
      </c>
      <c r="J4846" t="n">
        <v>1</v>
      </c>
      <c r="K4846" t="inlineStr">
        <is>
          <t>KG</t>
        </is>
      </c>
      <c r="L4846" t="n">
        <v>109.25</v>
      </c>
      <c r="M4846" t="n">
        <v>109.25</v>
      </c>
      <c r="N4846" t="inlineStr">
        <is>
          <t>ALIMENTOS</t>
        </is>
      </c>
      <c r="O4846" t="inlineStr">
        <is>
          <t>01/2026</t>
        </is>
      </c>
    </row>
    <row r="4847">
      <c r="A4847" t="n">
        <v>198782</v>
      </c>
      <c r="B4847" t="n">
        <v>122</v>
      </c>
      <c r="C4847" t="inlineStr">
        <is>
          <t>Arcos</t>
        </is>
      </c>
      <c r="D4847" t="inlineStr">
        <is>
          <t>BATARD PADARIA ARTESANAL LTDA</t>
        </is>
      </c>
      <c r="E4847" t="inlineStr">
        <is>
          <t>13100</t>
        </is>
      </c>
      <c r="F4847" s="550" t="n">
        <v>46045</v>
      </c>
      <c r="G4847" t="n">
        <v>21372</v>
      </c>
      <c r="H4847" t="inlineStr">
        <is>
          <t>PAO BRIOCHE FORME C/ TAMPA UN</t>
        </is>
      </c>
      <c r="I4847" t="inlineStr">
        <is>
          <t>ALIMENTOS</t>
        </is>
      </c>
      <c r="J4847" t="n">
        <v>20</v>
      </c>
      <c r="K4847" t="inlineStr">
        <is>
          <t>UN</t>
        </is>
      </c>
      <c r="L4847" t="n">
        <v>620</v>
      </c>
      <c r="M4847" t="n">
        <v>31</v>
      </c>
      <c r="N4847" t="inlineStr">
        <is>
          <t>ALIMENTOS</t>
        </is>
      </c>
      <c r="O4847" t="inlineStr">
        <is>
          <t>01/2026</t>
        </is>
      </c>
    </row>
    <row r="4848">
      <c r="A4848" t="n">
        <v>198782</v>
      </c>
      <c r="B4848" t="n">
        <v>122</v>
      </c>
      <c r="C4848" t="inlineStr">
        <is>
          <t>Arcos</t>
        </is>
      </c>
      <c r="D4848" t="inlineStr">
        <is>
          <t>BATARD PADARIA ARTESANAL LTDA</t>
        </is>
      </c>
      <c r="E4848" t="inlineStr">
        <is>
          <t>13100</t>
        </is>
      </c>
      <c r="F4848" s="550" t="n">
        <v>46045</v>
      </c>
      <c r="G4848" t="n">
        <v>28384</v>
      </c>
      <c r="H4848" t="inlineStr">
        <is>
          <t xml:space="preserve">PÃO PDC FORMA LEVAIN 750GR </t>
        </is>
      </c>
      <c r="I4848" t="inlineStr">
        <is>
          <t>ALIMENTOS</t>
        </is>
      </c>
      <c r="J4848" t="n">
        <v>25</v>
      </c>
      <c r="K4848" t="inlineStr">
        <is>
          <t>UN</t>
        </is>
      </c>
      <c r="L4848" t="n">
        <v>650</v>
      </c>
      <c r="M4848" t="n">
        <v>26</v>
      </c>
      <c r="N4848" t="inlineStr">
        <is>
          <t>ALIMENTOS</t>
        </is>
      </c>
      <c r="O4848" t="inlineStr">
        <is>
          <t>01/2026</t>
        </is>
      </c>
    </row>
    <row r="4849">
      <c r="A4849" t="n">
        <v>198780</v>
      </c>
      <c r="B4849" t="n">
        <v>122</v>
      </c>
      <c r="C4849" t="inlineStr">
        <is>
          <t>Arcos</t>
        </is>
      </c>
      <c r="D4849" t="inlineStr">
        <is>
          <t>MONTE ALTO ALIMENTOS LTDA</t>
        </is>
      </c>
      <c r="E4849" t="inlineStr">
        <is>
          <t>175737</t>
        </is>
      </c>
      <c r="F4849" s="550" t="n">
        <v>46045</v>
      </c>
      <c r="G4849" t="n">
        <v>28479</v>
      </c>
      <c r="H4849" t="inlineStr">
        <is>
          <t>COXAO MOLE ANGUS PICADINHO FREDDI KG</t>
        </is>
      </c>
      <c r="I4849" t="inlineStr">
        <is>
          <t>ALIMENTOS</t>
        </is>
      </c>
      <c r="J4849" t="n">
        <v>25.84</v>
      </c>
      <c r="K4849" t="inlineStr">
        <is>
          <t>KG</t>
        </is>
      </c>
      <c r="L4849" t="n">
        <v>2093.04</v>
      </c>
      <c r="M4849" t="n">
        <v>81</v>
      </c>
      <c r="N4849" t="inlineStr">
        <is>
          <t>ALIMENTOS</t>
        </is>
      </c>
      <c r="O4849" t="inlineStr">
        <is>
          <t>01/2026</t>
        </is>
      </c>
    </row>
    <row r="4850">
      <c r="A4850" t="n">
        <v>198778</v>
      </c>
      <c r="B4850" t="n">
        <v>122</v>
      </c>
      <c r="C4850" t="inlineStr">
        <is>
          <t>Arcos</t>
        </is>
      </c>
      <c r="D4850" t="inlineStr">
        <is>
          <t xml:space="preserve">EDUARDO TAKESHI MURANAKA </t>
        </is>
      </c>
      <c r="E4850" t="inlineStr">
        <is>
          <t>260710930</t>
        </is>
      </c>
      <c r="F4850" s="550" t="n">
        <v>46044</v>
      </c>
      <c r="G4850" t="n">
        <v>28220</v>
      </c>
      <c r="H4850" t="inlineStr">
        <is>
          <t>COGUMELO PARIS MURANAKA KG</t>
        </is>
      </c>
      <c r="I4850" t="inlineStr">
        <is>
          <t>ALIMENTOS</t>
        </is>
      </c>
      <c r="J4850" t="n">
        <v>2</v>
      </c>
      <c r="K4850" t="inlineStr">
        <is>
          <t>KG</t>
        </is>
      </c>
      <c r="L4850" t="n">
        <v>75</v>
      </c>
      <c r="M4850" t="n">
        <v>37.5</v>
      </c>
      <c r="N4850" t="inlineStr">
        <is>
          <t>ALIMENTOS</t>
        </is>
      </c>
      <c r="O4850" t="inlineStr">
        <is>
          <t>01/2026</t>
        </is>
      </c>
    </row>
    <row r="4851">
      <c r="A4851" t="n">
        <v>198778</v>
      </c>
      <c r="B4851" t="n">
        <v>122</v>
      </c>
      <c r="C4851" t="inlineStr">
        <is>
          <t>Arcos</t>
        </is>
      </c>
      <c r="D4851" t="inlineStr">
        <is>
          <t xml:space="preserve">EDUARDO TAKESHI MURANAKA </t>
        </is>
      </c>
      <c r="E4851" t="inlineStr">
        <is>
          <t>260710930</t>
        </is>
      </c>
      <c r="F4851" s="550" t="n">
        <v>46044</v>
      </c>
      <c r="G4851" t="n">
        <v>28221</v>
      </c>
      <c r="H4851" t="inlineStr">
        <is>
          <t>COGUMELO PORTO BELLO MURANAKA KG</t>
        </is>
      </c>
      <c r="I4851" t="inlineStr">
        <is>
          <t>ALIMENTOS</t>
        </is>
      </c>
      <c r="J4851" t="n">
        <v>3</v>
      </c>
      <c r="K4851" t="inlineStr">
        <is>
          <t>KG</t>
        </is>
      </c>
      <c r="L4851" t="n">
        <v>112.5</v>
      </c>
      <c r="M4851" t="n">
        <v>37.5</v>
      </c>
      <c r="N4851" t="inlineStr">
        <is>
          <t>ALIMENTOS</t>
        </is>
      </c>
      <c r="O4851" t="inlineStr">
        <is>
          <t>01/2026</t>
        </is>
      </c>
    </row>
    <row r="4852">
      <c r="A4852" t="n">
        <v>198778</v>
      </c>
      <c r="B4852" t="n">
        <v>122</v>
      </c>
      <c r="C4852" t="inlineStr">
        <is>
          <t>Arcos</t>
        </is>
      </c>
      <c r="D4852" t="inlineStr">
        <is>
          <t xml:space="preserve">EDUARDO TAKESHI MURANAKA </t>
        </is>
      </c>
      <c r="E4852" t="inlineStr">
        <is>
          <t>260710930</t>
        </is>
      </c>
      <c r="F4852" s="550" t="n">
        <v>46044</v>
      </c>
      <c r="G4852" t="n">
        <v>28222</v>
      </c>
      <c r="H4852" t="inlineStr">
        <is>
          <t>COGUMELO SHIITAKE MURANAKA KG</t>
        </is>
      </c>
      <c r="I4852" t="inlineStr">
        <is>
          <t>ALIMENTOS</t>
        </is>
      </c>
      <c r="J4852" t="n">
        <v>1</v>
      </c>
      <c r="K4852" t="inlineStr">
        <is>
          <t>KG</t>
        </is>
      </c>
      <c r="L4852" t="n">
        <v>42</v>
      </c>
      <c r="M4852" t="n">
        <v>42</v>
      </c>
      <c r="N4852" t="inlineStr">
        <is>
          <t>ALIMENTOS</t>
        </is>
      </c>
      <c r="O4852" t="inlineStr">
        <is>
          <t>01/2026</t>
        </is>
      </c>
    </row>
    <row r="4853">
      <c r="A4853" t="n">
        <v>198777</v>
      </c>
      <c r="B4853" t="n">
        <v>122</v>
      </c>
      <c r="C4853" t="inlineStr">
        <is>
          <t>Arcos</t>
        </is>
      </c>
      <c r="D4853" t="inlineStr">
        <is>
          <t xml:space="preserve">HORTIFRUTI DO CHEF LTDA </t>
        </is>
      </c>
      <c r="E4853" t="inlineStr">
        <is>
          <t>28576</t>
        </is>
      </c>
      <c r="F4853" s="550" t="n">
        <v>46043</v>
      </c>
      <c r="G4853" t="n">
        <v>19845</v>
      </c>
      <c r="H4853" t="inlineStr">
        <is>
          <t>COGUMELO PARIS GRANEL KG</t>
        </is>
      </c>
      <c r="I4853" t="inlineStr">
        <is>
          <t>ALIMENTOS</t>
        </is>
      </c>
      <c r="J4853" t="n">
        <v>3</v>
      </c>
      <c r="K4853" t="inlineStr">
        <is>
          <t>KG</t>
        </is>
      </c>
      <c r="L4853" t="n">
        <v>150</v>
      </c>
      <c r="M4853" t="n">
        <v>50</v>
      </c>
      <c r="N4853" t="inlineStr">
        <is>
          <t>ALIMENTOS</t>
        </is>
      </c>
      <c r="O4853" t="inlineStr">
        <is>
          <t>01/2026</t>
        </is>
      </c>
    </row>
    <row r="4854">
      <c r="A4854" t="n">
        <v>198777</v>
      </c>
      <c r="B4854" t="n">
        <v>122</v>
      </c>
      <c r="C4854" t="inlineStr">
        <is>
          <t>Arcos</t>
        </is>
      </c>
      <c r="D4854" t="inlineStr">
        <is>
          <t xml:space="preserve">HORTIFRUTI DO CHEF LTDA </t>
        </is>
      </c>
      <c r="E4854" t="inlineStr">
        <is>
          <t>28576</t>
        </is>
      </c>
      <c r="F4854" s="550" t="n">
        <v>46043</v>
      </c>
      <c r="G4854" t="n">
        <v>23440</v>
      </c>
      <c r="H4854" t="inlineStr">
        <is>
          <t>COGUMELO PORTO BELLO GRANEL KG</t>
        </is>
      </c>
      <c r="I4854" t="inlineStr">
        <is>
          <t>ALIMENTOS</t>
        </is>
      </c>
      <c r="J4854" t="n">
        <v>3</v>
      </c>
      <c r="K4854" t="inlineStr">
        <is>
          <t>KG</t>
        </is>
      </c>
      <c r="L4854" t="n">
        <v>168.75</v>
      </c>
      <c r="M4854" t="n">
        <v>56.25</v>
      </c>
      <c r="N4854" t="inlineStr">
        <is>
          <t>ALIMENTOS</t>
        </is>
      </c>
      <c r="O4854" t="inlineStr">
        <is>
          <t>01/2026</t>
        </is>
      </c>
    </row>
    <row r="4855">
      <c r="A4855" t="n">
        <v>198777</v>
      </c>
      <c r="B4855" t="n">
        <v>122</v>
      </c>
      <c r="C4855" t="inlineStr">
        <is>
          <t>Arcos</t>
        </is>
      </c>
      <c r="D4855" t="inlineStr">
        <is>
          <t xml:space="preserve">HORTIFRUTI DO CHEF LTDA </t>
        </is>
      </c>
      <c r="E4855" t="inlineStr">
        <is>
          <t>28576</t>
        </is>
      </c>
      <c r="F4855" s="550" t="n">
        <v>46043</v>
      </c>
      <c r="G4855" t="n">
        <v>19842</v>
      </c>
      <c r="H4855" t="inlineStr">
        <is>
          <t>COGUMELO SHIITAKE GRANEL KG</t>
        </is>
      </c>
      <c r="I4855" t="inlineStr">
        <is>
          <t>ALIMENTOS</t>
        </is>
      </c>
      <c r="J4855" t="n">
        <v>3</v>
      </c>
      <c r="K4855" t="inlineStr">
        <is>
          <t>KG</t>
        </is>
      </c>
      <c r="L4855" t="n">
        <v>187.5</v>
      </c>
      <c r="M4855" t="n">
        <v>62.5</v>
      </c>
      <c r="N4855" t="inlineStr">
        <is>
          <t>ALIMENTOS</t>
        </is>
      </c>
      <c r="O4855" t="inlineStr">
        <is>
          <t>01/2026</t>
        </is>
      </c>
    </row>
    <row r="4856">
      <c r="A4856" t="n">
        <v>198776</v>
      </c>
      <c r="B4856" t="n">
        <v>122</v>
      </c>
      <c r="C4856" t="inlineStr">
        <is>
          <t>Arcos</t>
        </is>
      </c>
      <c r="D4856" t="inlineStr">
        <is>
          <t>EMPORIO M&amp;L COMERCIO DE ALIM E BEBIDAS LTDA</t>
        </is>
      </c>
      <c r="E4856" t="inlineStr">
        <is>
          <t>492657</t>
        </is>
      </c>
      <c r="F4856" s="550" t="n">
        <v>46043</v>
      </c>
      <c r="G4856" t="n">
        <v>19297</v>
      </c>
      <c r="H4856" t="inlineStr">
        <is>
          <t>QUEIJO PARMESAO LA SERENISSIMA KG</t>
        </is>
      </c>
      <c r="I4856" t="inlineStr">
        <is>
          <t>ALIMENTOS</t>
        </is>
      </c>
      <c r="J4856" t="n">
        <v>7.6</v>
      </c>
      <c r="K4856" t="inlineStr">
        <is>
          <t>KG</t>
        </is>
      </c>
      <c r="L4856" t="n">
        <v>561.64</v>
      </c>
      <c r="M4856" t="n">
        <v>73.90000000000001</v>
      </c>
      <c r="N4856" t="inlineStr">
        <is>
          <t>ALIMENTOS</t>
        </is>
      </c>
      <c r="O4856" t="inlineStr">
        <is>
          <t>01/2026</t>
        </is>
      </c>
    </row>
    <row r="4857">
      <c r="A4857" t="n">
        <v>198774</v>
      </c>
      <c r="B4857" t="n">
        <v>122</v>
      </c>
      <c r="C4857" t="inlineStr">
        <is>
          <t>Arcos</t>
        </is>
      </c>
      <c r="D4857" t="inlineStr">
        <is>
          <t>CASANDRA DEVOTTO</t>
        </is>
      </c>
      <c r="E4857" t="inlineStr">
        <is>
          <t>100</t>
        </is>
      </c>
      <c r="F4857" s="550" t="n">
        <v>46044</v>
      </c>
      <c r="G4857" t="n">
        <v>26336</v>
      </c>
      <c r="H4857" t="inlineStr">
        <is>
          <t>⁠EMPANADA CEBOLA E QUEIJO</t>
        </is>
      </c>
      <c r="I4857" t="inlineStr">
        <is>
          <t>ALIMENTOS</t>
        </is>
      </c>
      <c r="J4857" t="n">
        <v>150</v>
      </c>
      <c r="K4857" t="inlineStr">
        <is>
          <t>UN</t>
        </is>
      </c>
      <c r="L4857" t="n">
        <v>900</v>
      </c>
      <c r="M4857" t="n">
        <v>6</v>
      </c>
      <c r="N4857" t="inlineStr">
        <is>
          <t>ALIMENTOS</t>
        </is>
      </c>
      <c r="O4857" t="inlineStr">
        <is>
          <t>01/2026</t>
        </is>
      </c>
    </row>
    <row r="4858">
      <c r="A4858" t="n">
        <v>198774</v>
      </c>
      <c r="B4858" t="n">
        <v>122</v>
      </c>
      <c r="C4858" t="inlineStr">
        <is>
          <t>Arcos</t>
        </is>
      </c>
      <c r="D4858" t="inlineStr">
        <is>
          <t>CASANDRA DEVOTTO</t>
        </is>
      </c>
      <c r="E4858" t="inlineStr">
        <is>
          <t>100</t>
        </is>
      </c>
      <c r="F4858" s="550" t="n">
        <v>46044</v>
      </c>
      <c r="G4858" t="n">
        <v>25429</v>
      </c>
      <c r="H4858" t="inlineStr">
        <is>
          <t>EMPANADA DE SALTENA UN</t>
        </is>
      </c>
      <c r="I4858" t="inlineStr">
        <is>
          <t>ALIMENTOS</t>
        </is>
      </c>
      <c r="J4858" t="n">
        <v>150</v>
      </c>
      <c r="K4858" t="inlineStr">
        <is>
          <t>UN</t>
        </is>
      </c>
      <c r="L4858" t="n">
        <v>900</v>
      </c>
      <c r="M4858" t="n">
        <v>6</v>
      </c>
      <c r="N4858" t="inlineStr">
        <is>
          <t>ALIMENTOS</t>
        </is>
      </c>
      <c r="O4858" t="inlineStr">
        <is>
          <t>01/2026</t>
        </is>
      </c>
    </row>
    <row r="4859">
      <c r="A4859" t="n">
        <v>197921</v>
      </c>
      <c r="B4859" t="n">
        <v>122</v>
      </c>
      <c r="C4859" t="inlineStr">
        <is>
          <t>Arcos</t>
        </is>
      </c>
      <c r="D4859" t="inlineStr">
        <is>
          <t>PROAUTO INDUSTRIA QUIMICA EIRELI</t>
        </is>
      </c>
      <c r="E4859" t="inlineStr">
        <is>
          <t>150643</t>
        </is>
      </c>
      <c r="F4859" s="550" t="n">
        <v>46043</v>
      </c>
      <c r="G4859" t="n">
        <v>26393</v>
      </c>
      <c r="H4859" t="inlineStr">
        <is>
          <t>PROAUTO DESINCRUSTANTE KLINBE 5L</t>
        </is>
      </c>
      <c r="I4859" t="inlineStr">
        <is>
          <t>DESCARTAVEIS/HIGIENE E LIMPEZA</t>
        </is>
      </c>
      <c r="J4859" t="n">
        <v>2</v>
      </c>
      <c r="K4859" t="inlineStr">
        <is>
          <t>GALAO</t>
        </is>
      </c>
      <c r="L4859" t="n">
        <v>219.58</v>
      </c>
      <c r="M4859" t="n">
        <v>109.79</v>
      </c>
      <c r="N4859" t="inlineStr">
        <is>
          <t>HIGIENE E LIMPEZA</t>
        </is>
      </c>
      <c r="O4859" t="inlineStr">
        <is>
          <t>01/2026</t>
        </is>
      </c>
    </row>
    <row r="4860">
      <c r="A4860" t="n">
        <v>197921</v>
      </c>
      <c r="B4860" t="n">
        <v>122</v>
      </c>
      <c r="C4860" t="inlineStr">
        <is>
          <t>Arcos</t>
        </is>
      </c>
      <c r="D4860" t="inlineStr">
        <is>
          <t>PROAUTO INDUSTRIA QUIMICA EIRELI</t>
        </is>
      </c>
      <c r="E4860" t="inlineStr">
        <is>
          <t>150643</t>
        </is>
      </c>
      <c r="F4860" s="550" t="n">
        <v>46043</v>
      </c>
      <c r="G4860" t="n">
        <v>26391</v>
      </c>
      <c r="H4860" t="inlineStr">
        <is>
          <t>PROAUTO DETERGENTE NEUTRO KIMI DEEP 5 L</t>
        </is>
      </c>
      <c r="I4860" t="inlineStr">
        <is>
          <t>DESCARTAVEIS/HIGIENE E LIMPEZA</t>
        </is>
      </c>
      <c r="J4860" t="n">
        <v>6</v>
      </c>
      <c r="K4860" t="inlineStr">
        <is>
          <t>GALAO</t>
        </is>
      </c>
      <c r="L4860" t="n">
        <v>741.24</v>
      </c>
      <c r="M4860" t="n">
        <v>123.54</v>
      </c>
      <c r="N4860" t="inlineStr">
        <is>
          <t>HIGIENE E LIMPEZA</t>
        </is>
      </c>
      <c r="O4860" t="inlineStr">
        <is>
          <t>01/2026</t>
        </is>
      </c>
    </row>
    <row r="4861">
      <c r="A4861" t="n">
        <v>197920</v>
      </c>
      <c r="B4861" t="n">
        <v>122</v>
      </c>
      <c r="C4861" t="inlineStr">
        <is>
          <t>Arcos</t>
        </is>
      </c>
      <c r="D4861" t="inlineStr">
        <is>
          <t>DTK COMERCIO DE ALIMENTOS LTDA</t>
        </is>
      </c>
      <c r="E4861" t="inlineStr">
        <is>
          <t>61892</t>
        </is>
      </c>
      <c r="F4861" s="550" t="n">
        <v>46043</v>
      </c>
      <c r="G4861" t="n">
        <v>20645</v>
      </c>
      <c r="H4861" t="inlineStr">
        <is>
          <t>MILHO VERDE QUERO C/2KG</t>
        </is>
      </c>
      <c r="I4861" t="inlineStr">
        <is>
          <t>ALIMENTOS</t>
        </is>
      </c>
      <c r="J4861" t="n">
        <v>10</v>
      </c>
      <c r="K4861" t="inlineStr">
        <is>
          <t>Lt</t>
        </is>
      </c>
      <c r="L4861" t="n">
        <v>226</v>
      </c>
      <c r="M4861" t="n">
        <v>22.6</v>
      </c>
      <c r="N4861" t="inlineStr">
        <is>
          <t>ALIMENTOS</t>
        </is>
      </c>
      <c r="O4861" t="inlineStr">
        <is>
          <t>01/2026</t>
        </is>
      </c>
    </row>
    <row r="4862">
      <c r="A4862" t="n">
        <v>197920</v>
      </c>
      <c r="B4862" t="n">
        <v>122</v>
      </c>
      <c r="C4862" t="inlineStr">
        <is>
          <t>Arcos</t>
        </is>
      </c>
      <c r="D4862" t="inlineStr">
        <is>
          <t>DTK COMERCIO DE ALIMENTOS LTDA</t>
        </is>
      </c>
      <c r="E4862" t="inlineStr">
        <is>
          <t>61892</t>
        </is>
      </c>
      <c r="F4862" s="550" t="n">
        <v>46043</v>
      </c>
      <c r="G4862" t="n">
        <v>20653</v>
      </c>
      <c r="H4862" t="inlineStr">
        <is>
          <t>LEITE DE COCO SOCOCO C/1L UN</t>
        </is>
      </c>
      <c r="I4862" t="inlineStr">
        <is>
          <t>ALIMENTOS</t>
        </is>
      </c>
      <c r="J4862" t="n">
        <v>12</v>
      </c>
      <c r="K4862" t="inlineStr">
        <is>
          <t>UN</t>
        </is>
      </c>
      <c r="L4862" t="n">
        <v>296.4</v>
      </c>
      <c r="M4862" t="n">
        <v>24.7</v>
      </c>
      <c r="N4862" t="inlineStr">
        <is>
          <t>ALIMENTOS</t>
        </is>
      </c>
      <c r="O4862" t="inlineStr">
        <is>
          <t>01/2026</t>
        </is>
      </c>
    </row>
    <row r="4863">
      <c r="A4863" t="n">
        <v>197920</v>
      </c>
      <c r="B4863" t="n">
        <v>122</v>
      </c>
      <c r="C4863" t="inlineStr">
        <is>
          <t>Arcos</t>
        </is>
      </c>
      <c r="D4863" t="inlineStr">
        <is>
          <t>DTK COMERCIO DE ALIMENTOS LTDA</t>
        </is>
      </c>
      <c r="E4863" t="inlineStr">
        <is>
          <t>61892</t>
        </is>
      </c>
      <c r="F4863" s="550" t="n">
        <v>46043</v>
      </c>
      <c r="G4863" t="n">
        <v>21098</v>
      </c>
      <c r="H4863" t="inlineStr">
        <is>
          <t>ACUCAR MASCAVO UNIAO C/1KG</t>
        </is>
      </c>
      <c r="I4863" t="inlineStr">
        <is>
          <t>ALIMENTOS</t>
        </is>
      </c>
      <c r="J4863" t="n">
        <v>5</v>
      </c>
      <c r="K4863" t="inlineStr">
        <is>
          <t>UN</t>
        </is>
      </c>
      <c r="L4863" t="n">
        <v>88.25</v>
      </c>
      <c r="M4863" t="n">
        <v>17.65</v>
      </c>
      <c r="N4863" t="inlineStr">
        <is>
          <t>ALIMENTOS</t>
        </is>
      </c>
      <c r="O4863" t="inlineStr">
        <is>
          <t>01/2026</t>
        </is>
      </c>
    </row>
    <row r="4864">
      <c r="A4864" t="n">
        <v>197920</v>
      </c>
      <c r="B4864" t="n">
        <v>122</v>
      </c>
      <c r="C4864" t="inlineStr">
        <is>
          <t>Arcos</t>
        </is>
      </c>
      <c r="D4864" t="inlineStr">
        <is>
          <t>DTK COMERCIO DE ALIMENTOS LTDA</t>
        </is>
      </c>
      <c r="E4864" t="inlineStr">
        <is>
          <t>61892</t>
        </is>
      </c>
      <c r="F4864" s="550" t="n">
        <v>46043</v>
      </c>
      <c r="G4864" t="n">
        <v>20301</v>
      </c>
      <c r="H4864" t="inlineStr">
        <is>
          <t>ARROZ BRANCO TIPO 1 CAMIL C/5KG</t>
        </is>
      </c>
      <c r="I4864" t="inlineStr">
        <is>
          <t>ALIMENTOS</t>
        </is>
      </c>
      <c r="J4864" t="n">
        <v>10</v>
      </c>
      <c r="K4864" t="inlineStr">
        <is>
          <t>PC</t>
        </is>
      </c>
      <c r="L4864" t="n">
        <v>207.8</v>
      </c>
      <c r="M4864" t="n">
        <v>20.78</v>
      </c>
      <c r="N4864" t="inlineStr">
        <is>
          <t>ALIMENTOS</t>
        </is>
      </c>
      <c r="O4864" t="inlineStr">
        <is>
          <t>01/2026</t>
        </is>
      </c>
    </row>
    <row r="4865">
      <c r="A4865" t="n">
        <v>197920</v>
      </c>
      <c r="B4865" t="n">
        <v>122</v>
      </c>
      <c r="C4865" t="inlineStr">
        <is>
          <t>Arcos</t>
        </is>
      </c>
      <c r="D4865" t="inlineStr">
        <is>
          <t>DTK COMERCIO DE ALIMENTOS LTDA</t>
        </is>
      </c>
      <c r="E4865" t="inlineStr">
        <is>
          <t>61892</t>
        </is>
      </c>
      <c r="F4865" s="550" t="n">
        <v>46043</v>
      </c>
      <c r="G4865" t="n">
        <v>26020</v>
      </c>
      <c r="H4865" t="inlineStr">
        <is>
          <t>CREME DE LEITE PIRACANJUBA TP 1,030 KG  UN</t>
        </is>
      </c>
      <c r="I4865" t="inlineStr">
        <is>
          <t>ALIMENTOS</t>
        </is>
      </c>
      <c r="J4865" t="n">
        <v>24</v>
      </c>
      <c r="K4865" t="inlineStr">
        <is>
          <t>UN</t>
        </is>
      </c>
      <c r="L4865" t="n">
        <v>345.12</v>
      </c>
      <c r="M4865" t="n">
        <v>14.38</v>
      </c>
      <c r="N4865" t="inlineStr">
        <is>
          <t>ALIMENTOS</t>
        </is>
      </c>
      <c r="O4865" t="inlineStr">
        <is>
          <t>01/2026</t>
        </is>
      </c>
    </row>
    <row r="4866">
      <c r="A4866" t="n">
        <v>197920</v>
      </c>
      <c r="B4866" t="n">
        <v>122</v>
      </c>
      <c r="C4866" t="inlineStr">
        <is>
          <t>Arcos</t>
        </is>
      </c>
      <c r="D4866" t="inlineStr">
        <is>
          <t>DTK COMERCIO DE ALIMENTOS LTDA</t>
        </is>
      </c>
      <c r="E4866" t="inlineStr">
        <is>
          <t>61892</t>
        </is>
      </c>
      <c r="F4866" s="550" t="n">
        <v>46043</v>
      </c>
      <c r="G4866" t="n">
        <v>19421</v>
      </c>
      <c r="H4866" t="inlineStr">
        <is>
          <t>LEITE INTEGRAL ITALAC C/12</t>
        </is>
      </c>
      <c r="I4866" t="inlineStr">
        <is>
          <t>ALIMENTOS</t>
        </is>
      </c>
      <c r="J4866" t="n">
        <v>48</v>
      </c>
      <c r="K4866" t="inlineStr">
        <is>
          <t>CX</t>
        </is>
      </c>
      <c r="L4866" t="n">
        <v>205.92</v>
      </c>
      <c r="M4866" t="n">
        <v>4.29</v>
      </c>
      <c r="N4866" t="inlineStr">
        <is>
          <t>ALIMENTOS</t>
        </is>
      </c>
      <c r="O4866" t="inlineStr">
        <is>
          <t>01/2026</t>
        </is>
      </c>
    </row>
    <row r="4867">
      <c r="A4867" t="n">
        <v>197920</v>
      </c>
      <c r="B4867" t="n">
        <v>122</v>
      </c>
      <c r="C4867" t="inlineStr">
        <is>
          <t>Arcos</t>
        </is>
      </c>
      <c r="D4867" t="inlineStr">
        <is>
          <t>DTK COMERCIO DE ALIMENTOS LTDA</t>
        </is>
      </c>
      <c r="E4867" t="inlineStr">
        <is>
          <t>61892</t>
        </is>
      </c>
      <c r="F4867" s="550" t="n">
        <v>46043</v>
      </c>
      <c r="G4867" t="n">
        <v>19906</v>
      </c>
      <c r="H4867" t="inlineStr">
        <is>
          <t>SAL REFINADO CISNE 10X1KG</t>
        </is>
      </c>
      <c r="I4867" t="inlineStr">
        <is>
          <t>ALIMENTOS</t>
        </is>
      </c>
      <c r="J4867" t="n">
        <v>1</v>
      </c>
      <c r="K4867" t="inlineStr">
        <is>
          <t>PC</t>
        </is>
      </c>
      <c r="L4867" t="n">
        <v>33.6</v>
      </c>
      <c r="M4867" t="n">
        <v>33.6</v>
      </c>
      <c r="N4867" t="inlineStr">
        <is>
          <t>ALIMENTOS</t>
        </is>
      </c>
      <c r="O4867" t="inlineStr">
        <is>
          <t>01/2026</t>
        </is>
      </c>
    </row>
    <row r="4868">
      <c r="A4868" t="n">
        <v>197920</v>
      </c>
      <c r="B4868" t="n">
        <v>122</v>
      </c>
      <c r="C4868" t="inlineStr">
        <is>
          <t>Arcos</t>
        </is>
      </c>
      <c r="D4868" t="inlineStr">
        <is>
          <t>DTK COMERCIO DE ALIMENTOS LTDA</t>
        </is>
      </c>
      <c r="E4868" t="inlineStr">
        <is>
          <t>61892</t>
        </is>
      </c>
      <c r="F4868" s="550" t="n">
        <v>46043</v>
      </c>
      <c r="G4868" t="n">
        <v>20923</v>
      </c>
      <c r="H4868" t="inlineStr">
        <is>
          <t>CHOCOLATE EM PO NESTLE 50% 1,01KG</t>
        </is>
      </c>
      <c r="I4868" t="inlineStr">
        <is>
          <t>ALIMENTOS</t>
        </is>
      </c>
      <c r="J4868" t="n">
        <v>2</v>
      </c>
      <c r="K4868" t="inlineStr">
        <is>
          <t>PC</t>
        </is>
      </c>
      <c r="L4868" t="n">
        <v>147.32</v>
      </c>
      <c r="M4868" t="n">
        <v>73.66</v>
      </c>
      <c r="N4868" t="inlineStr">
        <is>
          <t>ALIMENTOS</t>
        </is>
      </c>
      <c r="O4868" t="inlineStr">
        <is>
          <t>01/2026</t>
        </is>
      </c>
    </row>
    <row r="4869">
      <c r="A4869" t="n">
        <v>197913</v>
      </c>
      <c r="B4869" t="n">
        <v>122</v>
      </c>
      <c r="C4869" t="inlineStr">
        <is>
          <t>Arcos</t>
        </is>
      </c>
      <c r="D4869" t="inlineStr">
        <is>
          <t>MONTE ALTO ALIMENTOS LTDA</t>
        </is>
      </c>
      <c r="E4869" t="inlineStr">
        <is>
          <t>175668</t>
        </is>
      </c>
      <c r="F4869" s="550" t="n">
        <v>46043</v>
      </c>
      <c r="G4869" t="n">
        <v>26582</v>
      </c>
      <c r="H4869" t="inlineStr">
        <is>
          <t>BIFE ANCHO FREDDI PORCIONADO EM 200G KG</t>
        </is>
      </c>
      <c r="I4869" t="inlineStr">
        <is>
          <t>ALIMENTOS</t>
        </is>
      </c>
      <c r="J4869" t="n">
        <v>15.51</v>
      </c>
      <c r="K4869" t="inlineStr">
        <is>
          <t>KG</t>
        </is>
      </c>
      <c r="L4869" t="n">
        <v>2000.79</v>
      </c>
      <c r="M4869" t="n">
        <v>129</v>
      </c>
      <c r="N4869" t="inlineStr">
        <is>
          <t>ALIMENTOS</t>
        </is>
      </c>
      <c r="O4869" t="inlineStr">
        <is>
          <t>01/2026</t>
        </is>
      </c>
    </row>
    <row r="4870">
      <c r="A4870" t="n">
        <v>197913</v>
      </c>
      <c r="B4870" t="n">
        <v>122</v>
      </c>
      <c r="C4870" t="inlineStr">
        <is>
          <t>Arcos</t>
        </is>
      </c>
      <c r="D4870" t="inlineStr">
        <is>
          <t>MONTE ALTO ALIMENTOS LTDA</t>
        </is>
      </c>
      <c r="E4870" t="inlineStr">
        <is>
          <t>175668</t>
        </is>
      </c>
      <c r="F4870" s="550" t="n">
        <v>46043</v>
      </c>
      <c r="G4870" t="n">
        <v>26584</v>
      </c>
      <c r="H4870" t="inlineStr">
        <is>
          <t>COXAO MOLE ANGUS FREDDI PORCIONADO EM 100G KG</t>
        </is>
      </c>
      <c r="I4870" t="inlineStr">
        <is>
          <t>ALIMENTOS</t>
        </is>
      </c>
      <c r="J4870" t="n">
        <v>10.2</v>
      </c>
      <c r="K4870" t="inlineStr">
        <is>
          <t>KG</t>
        </is>
      </c>
      <c r="L4870" t="n">
        <v>826.2</v>
      </c>
      <c r="M4870" t="n">
        <v>81</v>
      </c>
      <c r="N4870" t="inlineStr">
        <is>
          <t>ALIMENTOS</t>
        </is>
      </c>
      <c r="O4870" t="inlineStr">
        <is>
          <t>01/2026</t>
        </is>
      </c>
    </row>
    <row r="4871">
      <c r="A4871" t="n">
        <v>197910</v>
      </c>
      <c r="B4871" t="n">
        <v>122</v>
      </c>
      <c r="C4871" t="inlineStr">
        <is>
          <t>Arcos</t>
        </is>
      </c>
      <c r="D4871" t="inlineStr">
        <is>
          <t xml:space="preserve">BELLNAY PAES ARTESANAIS LTDA </t>
        </is>
      </c>
      <c r="E4871" t="inlineStr">
        <is>
          <t>2764</t>
        </is>
      </c>
      <c r="F4871" s="550" t="n">
        <v>46042</v>
      </c>
      <c r="G4871" t="n">
        <v>24833</v>
      </c>
      <c r="H4871" t="inlineStr">
        <is>
          <t>PAO DE QUEIJO 80G C/25UN</t>
        </is>
      </c>
      <c r="I4871" t="inlineStr">
        <is>
          <t>ALIMENTOS</t>
        </is>
      </c>
      <c r="J4871" t="n">
        <v>15</v>
      </c>
      <c r="K4871" t="inlineStr">
        <is>
          <t>CX</t>
        </is>
      </c>
      <c r="L4871" t="n">
        <v>716.25</v>
      </c>
      <c r="M4871" t="n">
        <v>47.75</v>
      </c>
      <c r="N4871" t="inlineStr">
        <is>
          <t>ALIMENTOS</t>
        </is>
      </c>
      <c r="O4871" t="inlineStr">
        <is>
          <t>01/2026</t>
        </is>
      </c>
    </row>
    <row r="4872">
      <c r="A4872" t="n">
        <v>197905</v>
      </c>
      <c r="B4872" t="n">
        <v>122</v>
      </c>
      <c r="C4872" t="inlineStr">
        <is>
          <t>Arcos</t>
        </is>
      </c>
      <c r="D4872" t="inlineStr">
        <is>
          <t xml:space="preserve">LEITERIA CABRIOLA FROMAGES DE CHEVRE LTDA </t>
        </is>
      </c>
      <c r="E4872" t="inlineStr">
        <is>
          <t>48224</t>
        </is>
      </c>
      <c r="F4872" s="550" t="n">
        <v>46043</v>
      </c>
      <c r="G4872" t="n">
        <v>23082</v>
      </c>
      <c r="H4872" t="inlineStr">
        <is>
          <t>QUEIJO DE CABRA BOURSIN EM PASTA KG</t>
        </is>
      </c>
      <c r="I4872" t="inlineStr">
        <is>
          <t>ALIMENTOS</t>
        </is>
      </c>
      <c r="J4872" t="n">
        <v>6</v>
      </c>
      <c r="K4872" t="inlineStr">
        <is>
          <t>KG</t>
        </is>
      </c>
      <c r="L4872" t="n">
        <v>473.4</v>
      </c>
      <c r="M4872" t="n">
        <v>78.90000000000001</v>
      </c>
      <c r="N4872" t="inlineStr">
        <is>
          <t>ALIMENTOS</t>
        </is>
      </c>
      <c r="O4872" t="inlineStr">
        <is>
          <t>01/2026</t>
        </is>
      </c>
    </row>
    <row r="4873">
      <c r="A4873" t="n">
        <v>197902</v>
      </c>
      <c r="B4873" t="n">
        <v>122</v>
      </c>
      <c r="C4873" t="inlineStr">
        <is>
          <t>Arcos</t>
        </is>
      </c>
      <c r="D4873" t="inlineStr">
        <is>
          <t>EMPORIO M&amp;L COMERCIO DE ALIM E BEBIDAS LTDA</t>
        </is>
      </c>
      <c r="E4873" t="inlineStr">
        <is>
          <t>492643</t>
        </is>
      </c>
      <c r="F4873" s="550" t="n">
        <v>46043</v>
      </c>
      <c r="G4873" t="n">
        <v>20358</v>
      </c>
      <c r="H4873" t="inlineStr">
        <is>
          <t>FARINHA PANKO ROMARIZ C/1KG</t>
        </is>
      </c>
      <c r="I4873" t="inlineStr">
        <is>
          <t>ALIMENTOS</t>
        </is>
      </c>
      <c r="J4873" t="n">
        <v>10</v>
      </c>
      <c r="K4873" t="inlineStr">
        <is>
          <t>PC</t>
        </is>
      </c>
      <c r="L4873" t="n">
        <v>142.5</v>
      </c>
      <c r="M4873" t="n">
        <v>14.25</v>
      </c>
      <c r="N4873" t="inlineStr">
        <is>
          <t>ALIMENTOS</t>
        </is>
      </c>
      <c r="O4873" t="inlineStr">
        <is>
          <t>01/2026</t>
        </is>
      </c>
    </row>
    <row r="4874">
      <c r="A4874" t="n">
        <v>197902</v>
      </c>
      <c r="B4874" t="n">
        <v>122</v>
      </c>
      <c r="C4874" t="inlineStr">
        <is>
          <t>Arcos</t>
        </is>
      </c>
      <c r="D4874" t="inlineStr">
        <is>
          <t>EMPORIO M&amp;L COMERCIO DE ALIM E BEBIDAS LTDA</t>
        </is>
      </c>
      <c r="E4874" t="inlineStr">
        <is>
          <t>492643</t>
        </is>
      </c>
      <c r="F4874" s="550" t="n">
        <v>46043</v>
      </c>
      <c r="G4874" t="n">
        <v>20689</v>
      </c>
      <c r="H4874" t="inlineStr">
        <is>
          <t>CREME DE LEITE FRESCO QUATA C/1,01LT</t>
        </is>
      </c>
      <c r="I4874" t="inlineStr">
        <is>
          <t>ALIMENTOS</t>
        </is>
      </c>
      <c r="J4874" t="n">
        <v>5</v>
      </c>
      <c r="K4874" t="inlineStr">
        <is>
          <t>UN</t>
        </is>
      </c>
      <c r="L4874" t="n">
        <v>184.5</v>
      </c>
      <c r="M4874" t="n">
        <v>36.9</v>
      </c>
      <c r="N4874" t="inlineStr">
        <is>
          <t>ALIMENTOS</t>
        </is>
      </c>
      <c r="O4874" t="inlineStr">
        <is>
          <t>01/2026</t>
        </is>
      </c>
    </row>
    <row r="4875">
      <c r="A4875" t="n">
        <v>197902</v>
      </c>
      <c r="B4875" t="n">
        <v>122</v>
      </c>
      <c r="C4875" t="inlineStr">
        <is>
          <t>Arcos</t>
        </is>
      </c>
      <c r="D4875" t="inlineStr">
        <is>
          <t>EMPORIO M&amp;L COMERCIO DE ALIM E BEBIDAS LTDA</t>
        </is>
      </c>
      <c r="E4875" t="inlineStr">
        <is>
          <t>492643</t>
        </is>
      </c>
      <c r="F4875" s="550" t="n">
        <v>46043</v>
      </c>
      <c r="G4875" t="n">
        <v>21093</v>
      </c>
      <c r="H4875" t="inlineStr">
        <is>
          <t>ACUCAR REFINADO UNIAO 1KG UN</t>
        </is>
      </c>
      <c r="I4875" t="inlineStr">
        <is>
          <t>ALIMENTOS</t>
        </is>
      </c>
      <c r="J4875" t="n">
        <v>40</v>
      </c>
      <c r="K4875" t="inlineStr">
        <is>
          <t>UN</t>
        </is>
      </c>
      <c r="L4875" t="n">
        <v>186</v>
      </c>
      <c r="M4875" t="n">
        <v>4.65</v>
      </c>
      <c r="N4875" t="inlineStr">
        <is>
          <t>ALIMENTOS</t>
        </is>
      </c>
      <c r="O4875" t="inlineStr">
        <is>
          <t>01/2026</t>
        </is>
      </c>
    </row>
    <row r="4876">
      <c r="A4876" t="n">
        <v>197902</v>
      </c>
      <c r="B4876" t="n">
        <v>122</v>
      </c>
      <c r="C4876" t="inlineStr">
        <is>
          <t>Arcos</t>
        </is>
      </c>
      <c r="D4876" t="inlineStr">
        <is>
          <t>EMPORIO M&amp;L COMERCIO DE ALIM E BEBIDAS LTDA</t>
        </is>
      </c>
      <c r="E4876" t="inlineStr">
        <is>
          <t>492643</t>
        </is>
      </c>
      <c r="F4876" s="550" t="n">
        <v>46043</v>
      </c>
      <c r="G4876" t="n">
        <v>19415</v>
      </c>
      <c r="H4876" t="inlineStr">
        <is>
          <t>MARGARINA COM SAL QUALY 500G UN</t>
        </is>
      </c>
      <c r="I4876" t="inlineStr">
        <is>
          <t>ALIMENTOS</t>
        </is>
      </c>
      <c r="J4876" t="n">
        <v>4</v>
      </c>
      <c r="K4876" t="inlineStr">
        <is>
          <t>UN</t>
        </is>
      </c>
      <c r="L4876" t="n">
        <v>31.2</v>
      </c>
      <c r="M4876" t="n">
        <v>7.8</v>
      </c>
      <c r="N4876" t="inlineStr">
        <is>
          <t>ALIMENTOS</t>
        </is>
      </c>
      <c r="O4876" t="inlineStr">
        <is>
          <t>01/2026</t>
        </is>
      </c>
    </row>
    <row r="4877">
      <c r="A4877" t="n">
        <v>197902</v>
      </c>
      <c r="B4877" t="n">
        <v>122</v>
      </c>
      <c r="C4877" t="inlineStr">
        <is>
          <t>Arcos</t>
        </is>
      </c>
      <c r="D4877" t="inlineStr">
        <is>
          <t>EMPORIO M&amp;L COMERCIO DE ALIM E BEBIDAS LTDA</t>
        </is>
      </c>
      <c r="E4877" t="inlineStr">
        <is>
          <t>492643</t>
        </is>
      </c>
      <c r="F4877" s="550" t="n">
        <v>46043</v>
      </c>
      <c r="G4877" t="n">
        <v>20360</v>
      </c>
      <c r="H4877" t="inlineStr">
        <is>
          <t>FARINHA DE TRIGO ANACONDA C/5KG</t>
        </is>
      </c>
      <c r="I4877" t="inlineStr">
        <is>
          <t>ALIMENTOS</t>
        </is>
      </c>
      <c r="J4877" t="n">
        <v>3</v>
      </c>
      <c r="K4877" t="inlineStr">
        <is>
          <t>Kg</t>
        </is>
      </c>
      <c r="L4877" t="n">
        <v>64.95</v>
      </c>
      <c r="M4877" t="n">
        <v>21.65</v>
      </c>
      <c r="N4877" t="inlineStr">
        <is>
          <t>ALIMENTOS</t>
        </is>
      </c>
      <c r="O4877" t="inlineStr">
        <is>
          <t>01/2026</t>
        </is>
      </c>
    </row>
    <row r="4878">
      <c r="A4878" t="n">
        <v>197902</v>
      </c>
      <c r="B4878" t="n">
        <v>122</v>
      </c>
      <c r="C4878" t="inlineStr">
        <is>
          <t>Arcos</t>
        </is>
      </c>
      <c r="D4878" t="inlineStr">
        <is>
          <t>EMPORIO M&amp;L COMERCIO DE ALIM E BEBIDAS LTDA</t>
        </is>
      </c>
      <c r="E4878" t="inlineStr">
        <is>
          <t>492643</t>
        </is>
      </c>
      <c r="F4878" s="550" t="n">
        <v>46043</v>
      </c>
      <c r="G4878" t="n">
        <v>19439</v>
      </c>
      <c r="H4878" t="inlineStr">
        <is>
          <t>CREAM CHEESE DANUBIO C/1KG</t>
        </is>
      </c>
      <c r="I4878" t="inlineStr">
        <is>
          <t>ALIMENTOS</t>
        </is>
      </c>
      <c r="J4878" t="n">
        <v>8</v>
      </c>
      <c r="K4878" t="inlineStr">
        <is>
          <t>PC</t>
        </is>
      </c>
      <c r="L4878" t="n">
        <v>267.04</v>
      </c>
      <c r="M4878" t="n">
        <v>33.38</v>
      </c>
      <c r="N4878" t="inlineStr">
        <is>
          <t>ALIMENTOS</t>
        </is>
      </c>
      <c r="O4878" t="inlineStr">
        <is>
          <t>01/2026</t>
        </is>
      </c>
    </row>
    <row r="4879">
      <c r="A4879" t="n">
        <v>197902</v>
      </c>
      <c r="B4879" t="n">
        <v>122</v>
      </c>
      <c r="C4879" t="inlineStr">
        <is>
          <t>Arcos</t>
        </is>
      </c>
      <c r="D4879" t="inlineStr">
        <is>
          <t>EMPORIO M&amp;L COMERCIO DE ALIM E BEBIDAS LTDA</t>
        </is>
      </c>
      <c r="E4879" t="inlineStr">
        <is>
          <t>492643</t>
        </is>
      </c>
      <c r="F4879" s="550" t="n">
        <v>46043</v>
      </c>
      <c r="G4879" t="n">
        <v>20385</v>
      </c>
      <c r="H4879" t="inlineStr">
        <is>
          <t>FARINHA DE MILHO FLOCAO YOKI 500GR</t>
        </is>
      </c>
      <c r="I4879" t="inlineStr">
        <is>
          <t>ALIMENTOS</t>
        </is>
      </c>
      <c r="J4879" t="n">
        <v>12</v>
      </c>
      <c r="K4879" t="inlineStr">
        <is>
          <t>UN</t>
        </is>
      </c>
      <c r="L4879" t="n">
        <v>58.2</v>
      </c>
      <c r="M4879" t="n">
        <v>4.85</v>
      </c>
      <c r="N4879" t="inlineStr">
        <is>
          <t>ALIMENTOS</t>
        </is>
      </c>
      <c r="O4879" t="inlineStr">
        <is>
          <t>01/2026</t>
        </is>
      </c>
    </row>
    <row r="4880">
      <c r="A4880" t="n">
        <v>197902</v>
      </c>
      <c r="B4880" t="n">
        <v>122</v>
      </c>
      <c r="C4880" t="inlineStr">
        <is>
          <t>Arcos</t>
        </is>
      </c>
      <c r="D4880" t="inlineStr">
        <is>
          <t>EMPORIO M&amp;L COMERCIO DE ALIM E BEBIDAS LTDA</t>
        </is>
      </c>
      <c r="E4880" t="inlineStr">
        <is>
          <t>492643</t>
        </is>
      </c>
      <c r="F4880" s="550" t="n">
        <v>46043</v>
      </c>
      <c r="G4880" t="n">
        <v>19224</v>
      </c>
      <c r="H4880" t="inlineStr">
        <is>
          <t>MANTEIGA SCALA C/5KG</t>
        </is>
      </c>
      <c r="I4880" t="inlineStr">
        <is>
          <t>ALIMENTOS</t>
        </is>
      </c>
      <c r="J4880" t="n">
        <v>4</v>
      </c>
      <c r="K4880" t="inlineStr">
        <is>
          <t>UN</t>
        </is>
      </c>
      <c r="L4880" t="n">
        <v>991.2</v>
      </c>
      <c r="M4880" t="n">
        <v>247.8</v>
      </c>
      <c r="N4880" t="inlineStr">
        <is>
          <t>ALIMENTOS</t>
        </is>
      </c>
      <c r="O4880" t="inlineStr">
        <is>
          <t>01/2026</t>
        </is>
      </c>
    </row>
    <row r="4881">
      <c r="A4881" t="n">
        <v>197902</v>
      </c>
      <c r="B4881" t="n">
        <v>122</v>
      </c>
      <c r="C4881" t="inlineStr">
        <is>
          <t>Arcos</t>
        </is>
      </c>
      <c r="D4881" t="inlineStr">
        <is>
          <t>EMPORIO M&amp;L COMERCIO DE ALIM E BEBIDAS LTDA</t>
        </is>
      </c>
      <c r="E4881" t="inlineStr">
        <is>
          <t>492643</t>
        </is>
      </c>
      <c r="F4881" s="550" t="n">
        <v>46043</v>
      </c>
      <c r="G4881" t="n">
        <v>21010</v>
      </c>
      <c r="H4881" t="inlineStr">
        <is>
          <t>OLEO DE CANOLA SAUDE C/900ML</t>
        </is>
      </c>
      <c r="I4881" t="inlineStr">
        <is>
          <t>ALIMENTOS</t>
        </is>
      </c>
      <c r="J4881" t="n">
        <v>10</v>
      </c>
      <c r="K4881" t="inlineStr">
        <is>
          <t>Un</t>
        </is>
      </c>
      <c r="L4881" t="n">
        <v>123.8</v>
      </c>
      <c r="M4881" t="n">
        <v>12.38</v>
      </c>
      <c r="N4881" t="inlineStr">
        <is>
          <t>ALIMENTOS</t>
        </is>
      </c>
      <c r="O4881" t="inlineStr">
        <is>
          <t>01/2026</t>
        </is>
      </c>
    </row>
    <row r="4882">
      <c r="A4882" t="n">
        <v>197902</v>
      </c>
      <c r="B4882" t="n">
        <v>122</v>
      </c>
      <c r="C4882" t="inlineStr">
        <is>
          <t>Arcos</t>
        </is>
      </c>
      <c r="D4882" t="inlineStr">
        <is>
          <t>EMPORIO M&amp;L COMERCIO DE ALIM E BEBIDAS LTDA</t>
        </is>
      </c>
      <c r="E4882" t="inlineStr">
        <is>
          <t>492643</t>
        </is>
      </c>
      <c r="F4882" s="550" t="n">
        <v>46043</v>
      </c>
      <c r="G4882" t="n">
        <v>21047</v>
      </c>
      <c r="H4882" t="inlineStr">
        <is>
          <t>AZEITE EXTRA VIRGEM GALLO 2L</t>
        </is>
      </c>
      <c r="I4882" t="inlineStr">
        <is>
          <t>ALIMENTOS</t>
        </is>
      </c>
      <c r="J4882" t="n">
        <v>4</v>
      </c>
      <c r="K4882" t="inlineStr">
        <is>
          <t>GALAO</t>
        </is>
      </c>
      <c r="L4882" t="n">
        <v>486.4</v>
      </c>
      <c r="M4882" t="n">
        <v>121.6</v>
      </c>
      <c r="N4882" t="inlineStr">
        <is>
          <t>ALIMENTOS</t>
        </is>
      </c>
      <c r="O4882" t="inlineStr">
        <is>
          <t>01/2026</t>
        </is>
      </c>
    </row>
    <row r="4883">
      <c r="A4883" t="n">
        <v>197902</v>
      </c>
      <c r="B4883" t="n">
        <v>122</v>
      </c>
      <c r="C4883" t="inlineStr">
        <is>
          <t>Arcos</t>
        </is>
      </c>
      <c r="D4883" t="inlineStr">
        <is>
          <t>EMPORIO M&amp;L COMERCIO DE ALIM E BEBIDAS LTDA</t>
        </is>
      </c>
      <c r="E4883" t="inlineStr">
        <is>
          <t>492643</t>
        </is>
      </c>
      <c r="F4883" s="550" t="n">
        <v>46043</v>
      </c>
      <c r="G4883" t="n">
        <v>23732</v>
      </c>
      <c r="H4883" t="inlineStr">
        <is>
          <t>PRESUNTO COZIDO KG</t>
        </is>
      </c>
      <c r="I4883" t="inlineStr">
        <is>
          <t>ALIMENTOS</t>
        </is>
      </c>
      <c r="J4883" t="n">
        <v>3.5</v>
      </c>
      <c r="K4883" t="inlineStr">
        <is>
          <t>KG</t>
        </is>
      </c>
      <c r="L4883" t="n">
        <v>101.33</v>
      </c>
      <c r="M4883" t="n">
        <v>28.951429</v>
      </c>
      <c r="N4883" t="inlineStr">
        <is>
          <t>ALIMENTOS</t>
        </is>
      </c>
      <c r="O4883" t="inlineStr">
        <is>
          <t>01/2026</t>
        </is>
      </c>
    </row>
    <row r="4884">
      <c r="A4884" t="n">
        <v>197795</v>
      </c>
      <c r="B4884" t="n">
        <v>122</v>
      </c>
      <c r="C4884" t="inlineStr">
        <is>
          <t>Arcos</t>
        </is>
      </c>
      <c r="D4884" t="inlineStr">
        <is>
          <t>NA MORADA INDÚSTRIA E COMÉRCIO LTDA</t>
        </is>
      </c>
      <c r="E4884" t="inlineStr">
        <is>
          <t>288994</t>
        </is>
      </c>
      <c r="F4884" s="550" t="n">
        <v>46043</v>
      </c>
      <c r="G4884" t="n">
        <v>19370</v>
      </c>
      <c r="H4884" t="inlineStr">
        <is>
          <t>QUEIJO CAMEMBERT SERRA DAS ANTAS CX 1,680KG C/12 DE 140G KG</t>
        </is>
      </c>
      <c r="I4884" t="inlineStr">
        <is>
          <t>ALIMENTOS</t>
        </is>
      </c>
      <c r="J4884" t="n">
        <v>13.22</v>
      </c>
      <c r="K4884" t="inlineStr">
        <is>
          <t>KG</t>
        </is>
      </c>
      <c r="L4884" t="n">
        <v>1253.26</v>
      </c>
      <c r="M4884" t="n">
        <v>94.800303</v>
      </c>
      <c r="N4884" t="inlineStr">
        <is>
          <t>ALIMENTOS</t>
        </is>
      </c>
      <c r="O4884" t="inlineStr">
        <is>
          <t>01/2026</t>
        </is>
      </c>
    </row>
    <row r="4885">
      <c r="A4885" t="n">
        <v>197789</v>
      </c>
      <c r="B4885" t="n">
        <v>122</v>
      </c>
      <c r="C4885" t="inlineStr">
        <is>
          <t>Arcos</t>
        </is>
      </c>
      <c r="D4885" t="inlineStr">
        <is>
          <t>PSS CENTRAL DA LIMPEZA LTDA</t>
        </is>
      </c>
      <c r="E4885" t="inlineStr">
        <is>
          <t>2999</t>
        </is>
      </c>
      <c r="F4885" s="550" t="n">
        <v>46044</v>
      </c>
      <c r="G4885" t="n">
        <v>17437</v>
      </c>
      <c r="H4885" t="inlineStr">
        <is>
          <t>SACO ALVEJADO BRANCO 45X65 UN</t>
        </is>
      </c>
      <c r="I4885" t="inlineStr">
        <is>
          <t>DESCARTAVEIS/HIGIENE E LIMPEZA</t>
        </is>
      </c>
      <c r="J4885" t="n">
        <v>20</v>
      </c>
      <c r="K4885" t="inlineStr">
        <is>
          <t>UN</t>
        </is>
      </c>
      <c r="L4885" t="n">
        <v>50</v>
      </c>
      <c r="M4885" t="n">
        <v>2.5</v>
      </c>
      <c r="N4885" t="inlineStr">
        <is>
          <t>DESCARTAVEIS</t>
        </is>
      </c>
      <c r="O4885" t="inlineStr">
        <is>
          <t>01/2026</t>
        </is>
      </c>
    </row>
    <row r="4886">
      <c r="A4886" t="n">
        <v>197789</v>
      </c>
      <c r="B4886" t="n">
        <v>122</v>
      </c>
      <c r="C4886" t="inlineStr">
        <is>
          <t>Arcos</t>
        </is>
      </c>
      <c r="D4886" t="inlineStr">
        <is>
          <t>PSS CENTRAL DA LIMPEZA LTDA</t>
        </is>
      </c>
      <c r="E4886" t="inlineStr">
        <is>
          <t>2999</t>
        </is>
      </c>
      <c r="F4886" s="550" t="n">
        <v>46044</v>
      </c>
      <c r="G4886" t="n">
        <v>17535</v>
      </c>
      <c r="H4886" t="inlineStr">
        <is>
          <t>COPO DESCARTAVEL ULTRACOPOS 330ML C/2000UN</t>
        </is>
      </c>
      <c r="I4886" t="inlineStr">
        <is>
          <t>DESCARTAVEIS/HIGIENE E LIMPEZA</t>
        </is>
      </c>
      <c r="J4886" t="n">
        <v>1</v>
      </c>
      <c r="K4886" t="inlineStr">
        <is>
          <t>UN</t>
        </is>
      </c>
      <c r="L4886" t="n">
        <v>138</v>
      </c>
      <c r="M4886" t="n">
        <v>138</v>
      </c>
      <c r="N4886" t="inlineStr">
        <is>
          <t>DESCARTAVEIS</t>
        </is>
      </c>
      <c r="O4886" t="inlineStr">
        <is>
          <t>01/2026</t>
        </is>
      </c>
    </row>
    <row r="4887">
      <c r="A4887" t="n">
        <v>197789</v>
      </c>
      <c r="B4887" t="n">
        <v>122</v>
      </c>
      <c r="C4887" t="inlineStr">
        <is>
          <t>Arcos</t>
        </is>
      </c>
      <c r="D4887" t="inlineStr">
        <is>
          <t>PSS CENTRAL DA LIMPEZA LTDA</t>
        </is>
      </c>
      <c r="E4887" t="inlineStr">
        <is>
          <t>2999</t>
        </is>
      </c>
      <c r="F4887" s="550" t="n">
        <v>46044</v>
      </c>
      <c r="G4887" t="n">
        <v>17017</v>
      </c>
      <c r="H4887" t="inlineStr">
        <is>
          <t>LUVA EMBORRACHADA G AMARELA UN</t>
        </is>
      </c>
      <c r="I4887" t="inlineStr">
        <is>
          <t>DESCARTAVEIS/HIGIENE E LIMPEZA</t>
        </is>
      </c>
      <c r="J4887" t="n">
        <v>8</v>
      </c>
      <c r="K4887" t="inlineStr">
        <is>
          <t>PC</t>
        </is>
      </c>
      <c r="L4887" t="n">
        <v>28</v>
      </c>
      <c r="M4887" t="n">
        <v>3.5</v>
      </c>
      <c r="N4887" t="inlineStr">
        <is>
          <t>DESCARTAVEIS</t>
        </is>
      </c>
      <c r="O4887" t="inlineStr">
        <is>
          <t>01/2026</t>
        </is>
      </c>
    </row>
    <row r="4888">
      <c r="A4888" t="n">
        <v>197789</v>
      </c>
      <c r="B4888" t="n">
        <v>122</v>
      </c>
      <c r="C4888" t="inlineStr">
        <is>
          <t>Arcos</t>
        </is>
      </c>
      <c r="D4888" t="inlineStr">
        <is>
          <t>PSS CENTRAL DA LIMPEZA LTDA</t>
        </is>
      </c>
      <c r="E4888" t="inlineStr">
        <is>
          <t>2999</t>
        </is>
      </c>
      <c r="F4888" s="550" t="n">
        <v>46044</v>
      </c>
      <c r="G4888" t="n">
        <v>24843</v>
      </c>
      <c r="H4888" t="inlineStr">
        <is>
          <t>PAPEL TOALHA BOBINA NOBRE 08/26 C/6UN</t>
        </is>
      </c>
      <c r="I4888" t="inlineStr">
        <is>
          <t>DESCARTAVEIS/HIGIENE E LIMPEZA</t>
        </is>
      </c>
      <c r="J4888" t="n">
        <v>4</v>
      </c>
      <c r="K4888" t="inlineStr">
        <is>
          <t>CX</t>
        </is>
      </c>
      <c r="L4888" t="n">
        <v>235.6</v>
      </c>
      <c r="M4888" t="n">
        <v>58.9</v>
      </c>
      <c r="N4888" t="inlineStr">
        <is>
          <t>DESCARTAVEIS</t>
        </is>
      </c>
      <c r="O4888" t="inlineStr">
        <is>
          <t>01/2026</t>
        </is>
      </c>
    </row>
    <row r="4889">
      <c r="A4889" t="n">
        <v>197789</v>
      </c>
      <c r="B4889" t="n">
        <v>122</v>
      </c>
      <c r="C4889" t="inlineStr">
        <is>
          <t>Arcos</t>
        </is>
      </c>
      <c r="D4889" t="inlineStr">
        <is>
          <t>PSS CENTRAL DA LIMPEZA LTDA</t>
        </is>
      </c>
      <c r="E4889" t="inlineStr">
        <is>
          <t>2999</t>
        </is>
      </c>
      <c r="F4889" s="550" t="n">
        <v>46044</v>
      </c>
      <c r="G4889" t="n">
        <v>17416</v>
      </c>
      <c r="H4889" t="inlineStr">
        <is>
          <t>PAPEL TOALHA INTER/ 100% CELULOSE SULLEG C/2000</t>
        </is>
      </c>
      <c r="I4889" t="inlineStr">
        <is>
          <t>DESCARTAVEIS/HIGIENE E LIMPEZA</t>
        </is>
      </c>
      <c r="J4889" t="n">
        <v>3</v>
      </c>
      <c r="K4889" t="inlineStr">
        <is>
          <t>CX</t>
        </is>
      </c>
      <c r="L4889" t="n">
        <v>145.74</v>
      </c>
      <c r="M4889" t="n">
        <v>48.58</v>
      </c>
      <c r="N4889" t="inlineStr">
        <is>
          <t>DESCARTAVEIS</t>
        </is>
      </c>
      <c r="O4889" t="inlineStr">
        <is>
          <t>01/2026</t>
        </is>
      </c>
    </row>
    <row r="4890">
      <c r="A4890" t="n">
        <v>197789</v>
      </c>
      <c r="B4890" t="n">
        <v>122</v>
      </c>
      <c r="C4890" t="inlineStr">
        <is>
          <t>Arcos</t>
        </is>
      </c>
      <c r="D4890" t="inlineStr">
        <is>
          <t>PSS CENTRAL DA LIMPEZA LTDA</t>
        </is>
      </c>
      <c r="E4890" t="inlineStr">
        <is>
          <t>2999</t>
        </is>
      </c>
      <c r="F4890" s="550" t="n">
        <v>46044</v>
      </c>
      <c r="G4890" t="n">
        <v>21703</v>
      </c>
      <c r="H4890" t="inlineStr">
        <is>
          <t>PALITO DE DENTE BAMBU 2,0 X 65MM CX C/500</t>
        </is>
      </c>
      <c r="I4890" t="inlineStr">
        <is>
          <t>DESCARTAVEIS/HIGIENE E LIMPEZA</t>
        </is>
      </c>
      <c r="J4890" t="n">
        <v>4</v>
      </c>
      <c r="K4890" t="inlineStr">
        <is>
          <t>UN</t>
        </is>
      </c>
      <c r="L4890" t="n">
        <v>39.6</v>
      </c>
      <c r="M4890" t="n">
        <v>9.9</v>
      </c>
      <c r="N4890" t="inlineStr">
        <is>
          <t>DESCARTAVEIS</t>
        </is>
      </c>
      <c r="O4890" t="inlineStr">
        <is>
          <t>01/2026</t>
        </is>
      </c>
    </row>
    <row r="4891">
      <c r="A4891" t="n">
        <v>197785</v>
      </c>
      <c r="B4891" t="n">
        <v>122</v>
      </c>
      <c r="C4891" t="inlineStr">
        <is>
          <t>Arcos</t>
        </is>
      </c>
      <c r="D4891" t="inlineStr">
        <is>
          <t>ANDREIA SANTOS FREITAS DUARTE</t>
        </is>
      </c>
      <c r="E4891" t="inlineStr">
        <is>
          <t>2484</t>
        </is>
      </c>
      <c r="F4891" s="550" t="n">
        <v>46042</v>
      </c>
      <c r="G4891" t="n">
        <v>17162</v>
      </c>
      <c r="H4891" t="inlineStr">
        <is>
          <t>PANO MULTIUSO 28X240 C/600PANOS UM</t>
        </is>
      </c>
      <c r="I4891" t="inlineStr">
        <is>
          <t>DESCARTAVEIS/HIGIENE E LIMPEZA</t>
        </is>
      </c>
      <c r="J4891" t="n">
        <v>6</v>
      </c>
      <c r="K4891" t="inlineStr">
        <is>
          <t>UN</t>
        </is>
      </c>
      <c r="L4891" t="n">
        <v>329.94</v>
      </c>
      <c r="M4891" t="n">
        <v>54.99</v>
      </c>
      <c r="N4891" t="inlineStr">
        <is>
          <t>DESCARTAVEIS</t>
        </is>
      </c>
      <c r="O4891" t="inlineStr">
        <is>
          <t>01/2026</t>
        </is>
      </c>
    </row>
    <row r="4892">
      <c r="A4892" t="n">
        <v>197785</v>
      </c>
      <c r="B4892" t="n">
        <v>122</v>
      </c>
      <c r="C4892" t="inlineStr">
        <is>
          <t>Arcos</t>
        </is>
      </c>
      <c r="D4892" t="inlineStr">
        <is>
          <t>ANDREIA SANTOS FREITAS DUARTE</t>
        </is>
      </c>
      <c r="E4892" t="inlineStr">
        <is>
          <t>2484</t>
        </is>
      </c>
      <c r="F4892" s="550" t="n">
        <v>46042</v>
      </c>
      <c r="G4892" t="n">
        <v>17573</v>
      </c>
      <c r="H4892" t="inlineStr">
        <is>
          <t>BOBINA TERMICA DE PDV PALHA 80X30 C/30UN</t>
        </is>
      </c>
      <c r="I4892" t="inlineStr">
        <is>
          <t>DESCARTAVEIS/HIGIENE E LIMPEZA</t>
        </is>
      </c>
      <c r="J4892" t="n">
        <v>3</v>
      </c>
      <c r="K4892" t="inlineStr">
        <is>
          <t>CX</t>
        </is>
      </c>
      <c r="L4892" t="n">
        <v>224.7</v>
      </c>
      <c r="M4892" t="n">
        <v>74.90000000000001</v>
      </c>
      <c r="N4892" t="inlineStr">
        <is>
          <t>DESCARTAVEIS</t>
        </is>
      </c>
      <c r="O4892" t="inlineStr">
        <is>
          <t>01/2026</t>
        </is>
      </c>
    </row>
    <row r="4893">
      <c r="A4893" t="n">
        <v>197783</v>
      </c>
      <c r="B4893" t="n">
        <v>122</v>
      </c>
      <c r="C4893" t="inlineStr">
        <is>
          <t>Arcos</t>
        </is>
      </c>
      <c r="D4893" t="inlineStr">
        <is>
          <t>CECILIA TSUYACO ARAKI SILVA LTDA</t>
        </is>
      </c>
      <c r="E4893" t="inlineStr">
        <is>
          <t>385395</t>
        </is>
      </c>
      <c r="F4893" s="550" t="n">
        <v>46042</v>
      </c>
      <c r="G4893" t="n">
        <v>19787</v>
      </c>
      <c r="H4893" t="inlineStr">
        <is>
          <t>ABACAXI PEROLA KG</t>
        </is>
      </c>
      <c r="I4893" t="inlineStr">
        <is>
          <t>ALIMENTOS</t>
        </is>
      </c>
      <c r="J4893" t="n">
        <v>30</v>
      </c>
      <c r="K4893" t="inlineStr">
        <is>
          <t>KG</t>
        </is>
      </c>
      <c r="L4893" t="n">
        <v>165</v>
      </c>
      <c r="M4893" t="n">
        <v>5.5</v>
      </c>
      <c r="N4893" t="inlineStr">
        <is>
          <t>ALIMENTOS</t>
        </is>
      </c>
      <c r="O4893" t="inlineStr">
        <is>
          <t>01/2026</t>
        </is>
      </c>
    </row>
    <row r="4894">
      <c r="A4894" t="n">
        <v>197783</v>
      </c>
      <c r="B4894" t="n">
        <v>122</v>
      </c>
      <c r="C4894" t="inlineStr">
        <is>
          <t>Arcos</t>
        </is>
      </c>
      <c r="D4894" t="inlineStr">
        <is>
          <t>CECILIA TSUYACO ARAKI SILVA LTDA</t>
        </is>
      </c>
      <c r="E4894" t="inlineStr">
        <is>
          <t>385395</t>
        </is>
      </c>
      <c r="F4894" s="550" t="n">
        <v>46042</v>
      </c>
      <c r="G4894" t="n">
        <v>19621</v>
      </c>
      <c r="H4894" t="inlineStr">
        <is>
          <t>CENOURA KG</t>
        </is>
      </c>
      <c r="I4894" t="inlineStr">
        <is>
          <t>ALIMENTOS</t>
        </is>
      </c>
      <c r="J4894" t="n">
        <v>3</v>
      </c>
      <c r="K4894" t="inlineStr">
        <is>
          <t>KG</t>
        </is>
      </c>
      <c r="L4894" t="n">
        <v>9</v>
      </c>
      <c r="M4894" t="n">
        <v>3</v>
      </c>
      <c r="N4894" t="inlineStr">
        <is>
          <t>ALIMENTOS</t>
        </is>
      </c>
      <c r="O4894" t="inlineStr">
        <is>
          <t>01/2026</t>
        </is>
      </c>
    </row>
    <row r="4895">
      <c r="A4895" t="n">
        <v>197783</v>
      </c>
      <c r="B4895" t="n">
        <v>122</v>
      </c>
      <c r="C4895" t="inlineStr">
        <is>
          <t>Arcos</t>
        </is>
      </c>
      <c r="D4895" t="inlineStr">
        <is>
          <t>CECILIA TSUYACO ARAKI SILVA LTDA</t>
        </is>
      </c>
      <c r="E4895" t="inlineStr">
        <is>
          <t>385395</t>
        </is>
      </c>
      <c r="F4895" s="550" t="n">
        <v>46042</v>
      </c>
      <c r="G4895" t="n">
        <v>24083</v>
      </c>
      <c r="H4895" t="inlineStr">
        <is>
          <t>BATATA ASTERIX GRAUDA NOIVA KG</t>
        </is>
      </c>
      <c r="I4895" t="inlineStr">
        <is>
          <t>ALIMENTOS</t>
        </is>
      </c>
      <c r="J4895" t="n">
        <v>75</v>
      </c>
      <c r="K4895" t="inlineStr">
        <is>
          <t>KG</t>
        </is>
      </c>
      <c r="L4895" t="n">
        <v>315</v>
      </c>
      <c r="M4895" t="n">
        <v>4.2</v>
      </c>
      <c r="N4895" t="inlineStr">
        <is>
          <t>ALIMENTOS</t>
        </is>
      </c>
      <c r="O4895" t="inlineStr">
        <is>
          <t>01/2026</t>
        </is>
      </c>
    </row>
    <row r="4896">
      <c r="A4896" t="n">
        <v>197783</v>
      </c>
      <c r="B4896" t="n">
        <v>122</v>
      </c>
      <c r="C4896" t="inlineStr">
        <is>
          <t>Arcos</t>
        </is>
      </c>
      <c r="D4896" t="inlineStr">
        <is>
          <t>CECILIA TSUYACO ARAKI SILVA LTDA</t>
        </is>
      </c>
      <c r="E4896" t="inlineStr">
        <is>
          <t>385395</t>
        </is>
      </c>
      <c r="F4896" s="550" t="n">
        <v>46042</v>
      </c>
      <c r="G4896" t="n">
        <v>19589</v>
      </c>
      <c r="H4896" t="inlineStr">
        <is>
          <t>PEPINO JAPONES KG</t>
        </is>
      </c>
      <c r="I4896" t="inlineStr">
        <is>
          <t>ALIMENTOS</t>
        </is>
      </c>
      <c r="J4896" t="n">
        <v>1</v>
      </c>
      <c r="K4896" t="inlineStr">
        <is>
          <t>KG</t>
        </is>
      </c>
      <c r="L4896" t="n">
        <v>9</v>
      </c>
      <c r="M4896" t="n">
        <v>9</v>
      </c>
      <c r="N4896" t="inlineStr">
        <is>
          <t>ALIMENTOS</t>
        </is>
      </c>
      <c r="O4896" t="inlineStr">
        <is>
          <t>01/2026</t>
        </is>
      </c>
    </row>
    <row r="4897">
      <c r="A4897" t="n">
        <v>197783</v>
      </c>
      <c r="B4897" t="n">
        <v>122</v>
      </c>
      <c r="C4897" t="inlineStr">
        <is>
          <t>Arcos</t>
        </is>
      </c>
      <c r="D4897" t="inlineStr">
        <is>
          <t>CECILIA TSUYACO ARAKI SILVA LTDA</t>
        </is>
      </c>
      <c r="E4897" t="inlineStr">
        <is>
          <t>385395</t>
        </is>
      </c>
      <c r="F4897" s="550" t="n">
        <v>46042</v>
      </c>
      <c r="G4897" t="n">
        <v>19505</v>
      </c>
      <c r="H4897" t="inlineStr">
        <is>
          <t>ALFACE AMERICANA KG</t>
        </is>
      </c>
      <c r="I4897" t="inlineStr">
        <is>
          <t>ALIMENTOS</t>
        </is>
      </c>
      <c r="J4897" t="n">
        <v>0.8</v>
      </c>
      <c r="K4897" t="inlineStr">
        <is>
          <t>KG</t>
        </is>
      </c>
      <c r="L4897" t="n">
        <v>9.44</v>
      </c>
      <c r="M4897" t="n">
        <v>11.8</v>
      </c>
      <c r="N4897" t="inlineStr">
        <is>
          <t>ALIMENTOS</t>
        </is>
      </c>
      <c r="O4897" t="inlineStr">
        <is>
          <t>01/2026</t>
        </is>
      </c>
    </row>
    <row r="4898">
      <c r="A4898" t="n">
        <v>197783</v>
      </c>
      <c r="B4898" t="n">
        <v>122</v>
      </c>
      <c r="C4898" t="inlineStr">
        <is>
          <t>Arcos</t>
        </is>
      </c>
      <c r="D4898" t="inlineStr">
        <is>
          <t>CECILIA TSUYACO ARAKI SILVA LTDA</t>
        </is>
      </c>
      <c r="E4898" t="inlineStr">
        <is>
          <t>385395</t>
        </is>
      </c>
      <c r="F4898" s="550" t="n">
        <v>46042</v>
      </c>
      <c r="G4898" t="n">
        <v>19575</v>
      </c>
      <c r="H4898" t="inlineStr">
        <is>
          <t>PIMENTA DE CHEIRO VERDE KG</t>
        </is>
      </c>
      <c r="I4898" t="inlineStr">
        <is>
          <t>ALIMENTOS</t>
        </is>
      </c>
      <c r="J4898" t="n">
        <v>0.4</v>
      </c>
      <c r="K4898" t="inlineStr">
        <is>
          <t>KG</t>
        </is>
      </c>
      <c r="L4898" t="n">
        <v>10</v>
      </c>
      <c r="M4898" t="n">
        <v>25</v>
      </c>
      <c r="N4898" t="inlineStr">
        <is>
          <t>ALIMENTOS</t>
        </is>
      </c>
      <c r="O4898" t="inlineStr">
        <is>
          <t>01/2026</t>
        </is>
      </c>
    </row>
    <row r="4899">
      <c r="A4899" t="n">
        <v>197783</v>
      </c>
      <c r="B4899" t="n">
        <v>122</v>
      </c>
      <c r="C4899" t="inlineStr">
        <is>
          <t>Arcos</t>
        </is>
      </c>
      <c r="D4899" t="inlineStr">
        <is>
          <t>CECILIA TSUYACO ARAKI SILVA LTDA</t>
        </is>
      </c>
      <c r="E4899" t="inlineStr">
        <is>
          <t>385395</t>
        </is>
      </c>
      <c r="F4899" s="550" t="n">
        <v>46042</v>
      </c>
      <c r="G4899" t="n">
        <v>19465</v>
      </c>
      <c r="H4899" t="inlineStr">
        <is>
          <t>SALSAO KG</t>
        </is>
      </c>
      <c r="I4899" t="inlineStr">
        <is>
          <t>ALIMENTOS</t>
        </is>
      </c>
      <c r="J4899" t="n">
        <v>1</v>
      </c>
      <c r="K4899" t="inlineStr">
        <is>
          <t>KG</t>
        </is>
      </c>
      <c r="L4899" t="n">
        <v>5</v>
      </c>
      <c r="M4899" t="n">
        <v>5</v>
      </c>
      <c r="N4899" t="inlineStr">
        <is>
          <t>ALIMENTOS</t>
        </is>
      </c>
      <c r="O4899" t="inlineStr">
        <is>
          <t>01/2026</t>
        </is>
      </c>
    </row>
    <row r="4900">
      <c r="A4900" t="n">
        <v>197783</v>
      </c>
      <c r="B4900" t="n">
        <v>122</v>
      </c>
      <c r="C4900" t="inlineStr">
        <is>
          <t>Arcos</t>
        </is>
      </c>
      <c r="D4900" t="inlineStr">
        <is>
          <t>CECILIA TSUYACO ARAKI SILVA LTDA</t>
        </is>
      </c>
      <c r="E4900" t="inlineStr">
        <is>
          <t>385395</t>
        </is>
      </c>
      <c r="F4900" s="550" t="n">
        <v>46042</v>
      </c>
      <c r="G4900" t="n">
        <v>19476</v>
      </c>
      <c r="H4900" t="inlineStr">
        <is>
          <t>MANJERICAO KG</t>
        </is>
      </c>
      <c r="I4900" t="inlineStr">
        <is>
          <t>ALIMENTOS</t>
        </is>
      </c>
      <c r="J4900" t="n">
        <v>0.3</v>
      </c>
      <c r="K4900" t="inlineStr">
        <is>
          <t>KG</t>
        </is>
      </c>
      <c r="L4900" t="n">
        <v>20.4</v>
      </c>
      <c r="M4900" t="n">
        <v>68</v>
      </c>
      <c r="N4900" t="inlineStr">
        <is>
          <t>ALIMENTOS</t>
        </is>
      </c>
      <c r="O4900" t="inlineStr">
        <is>
          <t>01/2026</t>
        </is>
      </c>
    </row>
    <row r="4901">
      <c r="A4901" t="n">
        <v>197783</v>
      </c>
      <c r="B4901" t="n">
        <v>122</v>
      </c>
      <c r="C4901" t="inlineStr">
        <is>
          <t>Arcos</t>
        </is>
      </c>
      <c r="D4901" t="inlineStr">
        <is>
          <t>CECILIA TSUYACO ARAKI SILVA LTDA</t>
        </is>
      </c>
      <c r="E4901" t="inlineStr">
        <is>
          <t>385395</t>
        </is>
      </c>
      <c r="F4901" s="550" t="n">
        <v>46042</v>
      </c>
      <c r="G4901" t="n">
        <v>19480</v>
      </c>
      <c r="H4901" t="inlineStr">
        <is>
          <t>HORTELA HIDROPONICA KG</t>
        </is>
      </c>
      <c r="I4901" t="inlineStr">
        <is>
          <t>ALIMENTOS</t>
        </is>
      </c>
      <c r="J4901" t="n">
        <v>0.2</v>
      </c>
      <c r="K4901" t="inlineStr">
        <is>
          <t>KG</t>
        </is>
      </c>
      <c r="L4901" t="n">
        <v>2.6</v>
      </c>
      <c r="M4901" t="n">
        <v>13</v>
      </c>
      <c r="N4901" t="inlineStr">
        <is>
          <t>ALIMENTOS</t>
        </is>
      </c>
      <c r="O4901" t="inlineStr">
        <is>
          <t>01/2026</t>
        </is>
      </c>
    </row>
    <row r="4902">
      <c r="A4902" t="n">
        <v>197783</v>
      </c>
      <c r="B4902" t="n">
        <v>122</v>
      </c>
      <c r="C4902" t="inlineStr">
        <is>
          <t>Arcos</t>
        </is>
      </c>
      <c r="D4902" t="inlineStr">
        <is>
          <t>CECILIA TSUYACO ARAKI SILVA LTDA</t>
        </is>
      </c>
      <c r="E4902" t="inlineStr">
        <is>
          <t>385395</t>
        </is>
      </c>
      <c r="F4902" s="550" t="n">
        <v>46042</v>
      </c>
      <c r="G4902" t="n">
        <v>19485</v>
      </c>
      <c r="H4902" t="inlineStr">
        <is>
          <t>ENDRO DILL KG</t>
        </is>
      </c>
      <c r="I4902" t="inlineStr">
        <is>
          <t>ALIMENTOS</t>
        </is>
      </c>
      <c r="J4902" t="n">
        <v>0.1</v>
      </c>
      <c r="K4902" t="inlineStr">
        <is>
          <t>KG</t>
        </is>
      </c>
      <c r="L4902" t="n">
        <v>9.5</v>
      </c>
      <c r="M4902" t="n">
        <v>95</v>
      </c>
      <c r="N4902" t="inlineStr">
        <is>
          <t>ALIMENTOS</t>
        </is>
      </c>
      <c r="O4902" t="inlineStr">
        <is>
          <t>01/2026</t>
        </is>
      </c>
    </row>
    <row r="4903">
      <c r="A4903" t="n">
        <v>197783</v>
      </c>
      <c r="B4903" t="n">
        <v>122</v>
      </c>
      <c r="C4903" t="inlineStr">
        <is>
          <t>Arcos</t>
        </is>
      </c>
      <c r="D4903" t="inlineStr">
        <is>
          <t>CECILIA TSUYACO ARAKI SILVA LTDA</t>
        </is>
      </c>
      <c r="E4903" t="inlineStr">
        <is>
          <t>385395</t>
        </is>
      </c>
      <c r="F4903" s="550" t="n">
        <v>46042</v>
      </c>
      <c r="G4903" t="n">
        <v>19488</v>
      </c>
      <c r="H4903" t="inlineStr">
        <is>
          <t>CEBOLINHA KG</t>
        </is>
      </c>
      <c r="I4903" t="inlineStr">
        <is>
          <t>ALIMENTOS</t>
        </is>
      </c>
      <c r="J4903" t="n">
        <v>0.5</v>
      </c>
      <c r="K4903" t="inlineStr">
        <is>
          <t>KG</t>
        </is>
      </c>
      <c r="L4903" t="n">
        <v>5.5</v>
      </c>
      <c r="M4903" t="n">
        <v>11</v>
      </c>
      <c r="N4903" t="inlineStr">
        <is>
          <t>ALIMENTOS</t>
        </is>
      </c>
      <c r="O4903" t="inlineStr">
        <is>
          <t>01/2026</t>
        </is>
      </c>
    </row>
    <row r="4904">
      <c r="A4904" t="n">
        <v>197783</v>
      </c>
      <c r="B4904" t="n">
        <v>122</v>
      </c>
      <c r="C4904" t="inlineStr">
        <is>
          <t>Arcos</t>
        </is>
      </c>
      <c r="D4904" t="inlineStr">
        <is>
          <t>CECILIA TSUYACO ARAKI SILVA LTDA</t>
        </is>
      </c>
      <c r="E4904" t="inlineStr">
        <is>
          <t>385395</t>
        </is>
      </c>
      <c r="F4904" s="550" t="n">
        <v>46042</v>
      </c>
      <c r="G4904" t="n">
        <v>24509</v>
      </c>
      <c r="H4904" t="inlineStr">
        <is>
          <t>CEBOLA BRANCA KG</t>
        </is>
      </c>
      <c r="I4904" t="inlineStr">
        <is>
          <t>ALIMENTOS</t>
        </is>
      </c>
      <c r="J4904" t="n">
        <v>20</v>
      </c>
      <c r="K4904" t="inlineStr">
        <is>
          <t>KG</t>
        </is>
      </c>
      <c r="L4904" t="n">
        <v>36</v>
      </c>
      <c r="M4904" t="n">
        <v>1.8</v>
      </c>
      <c r="N4904" t="inlineStr">
        <is>
          <t>ALIMENTOS</t>
        </is>
      </c>
      <c r="O4904" t="inlineStr">
        <is>
          <t>01/2026</t>
        </is>
      </c>
    </row>
    <row r="4905">
      <c r="A4905" t="n">
        <v>197783</v>
      </c>
      <c r="B4905" t="n">
        <v>122</v>
      </c>
      <c r="C4905" t="inlineStr">
        <is>
          <t>Arcos</t>
        </is>
      </c>
      <c r="D4905" t="inlineStr">
        <is>
          <t>CECILIA TSUYACO ARAKI SILVA LTDA</t>
        </is>
      </c>
      <c r="E4905" t="inlineStr">
        <is>
          <t>385395</t>
        </is>
      </c>
      <c r="F4905" s="550" t="n">
        <v>46042</v>
      </c>
      <c r="G4905" t="n">
        <v>19600</v>
      </c>
      <c r="H4905" t="inlineStr">
        <is>
          <t>MAXIXE KG</t>
        </is>
      </c>
      <c r="I4905" t="inlineStr">
        <is>
          <t>ALIMENTOS</t>
        </is>
      </c>
      <c r="J4905" t="n">
        <v>1</v>
      </c>
      <c r="K4905" t="inlineStr">
        <is>
          <t>KG</t>
        </is>
      </c>
      <c r="L4905" t="n">
        <v>10</v>
      </c>
      <c r="M4905" t="n">
        <v>10</v>
      </c>
      <c r="N4905" t="inlineStr">
        <is>
          <t>ALIMENTOS</t>
        </is>
      </c>
      <c r="O4905" t="inlineStr">
        <is>
          <t>01/2026</t>
        </is>
      </c>
    </row>
    <row r="4906">
      <c r="A4906" t="n">
        <v>197783</v>
      </c>
      <c r="B4906" t="n">
        <v>122</v>
      </c>
      <c r="C4906" t="inlineStr">
        <is>
          <t>Arcos</t>
        </is>
      </c>
      <c r="D4906" t="inlineStr">
        <is>
          <t>CECILIA TSUYACO ARAKI SILVA LTDA</t>
        </is>
      </c>
      <c r="E4906" t="inlineStr">
        <is>
          <t>385395</t>
        </is>
      </c>
      <c r="F4906" s="550" t="n">
        <v>46042</v>
      </c>
      <c r="G4906" t="n">
        <v>23113</v>
      </c>
      <c r="H4906" t="inlineStr">
        <is>
          <t>SALSA KG</t>
        </is>
      </c>
      <c r="I4906" t="inlineStr">
        <is>
          <t>ALIMENTOS</t>
        </is>
      </c>
      <c r="J4906" t="n">
        <v>0.5</v>
      </c>
      <c r="K4906" t="inlineStr">
        <is>
          <t>KG</t>
        </is>
      </c>
      <c r="L4906" t="n">
        <v>4.5</v>
      </c>
      <c r="M4906" t="n">
        <v>9</v>
      </c>
      <c r="N4906" t="inlineStr">
        <is>
          <t>ALIMENTOS</t>
        </is>
      </c>
      <c r="O4906" t="inlineStr">
        <is>
          <t>01/2026</t>
        </is>
      </c>
    </row>
    <row r="4907">
      <c r="A4907" t="n">
        <v>197783</v>
      </c>
      <c r="B4907" t="n">
        <v>122</v>
      </c>
      <c r="C4907" t="inlineStr">
        <is>
          <t>Arcos</t>
        </is>
      </c>
      <c r="D4907" t="inlineStr">
        <is>
          <t>CECILIA TSUYACO ARAKI SILVA LTDA</t>
        </is>
      </c>
      <c r="E4907" t="inlineStr">
        <is>
          <t>385395</t>
        </is>
      </c>
      <c r="F4907" s="550" t="n">
        <v>46042</v>
      </c>
      <c r="G4907" t="n">
        <v>23195</v>
      </c>
      <c r="H4907" t="inlineStr">
        <is>
          <t>RABANETE KG</t>
        </is>
      </c>
      <c r="I4907" t="inlineStr">
        <is>
          <t>ALIMENTOS</t>
        </is>
      </c>
      <c r="J4907" t="n">
        <v>0.3</v>
      </c>
      <c r="K4907" t="inlineStr">
        <is>
          <t>KG</t>
        </is>
      </c>
      <c r="L4907" t="n">
        <v>3.6</v>
      </c>
      <c r="M4907" t="n">
        <v>12</v>
      </c>
      <c r="N4907" t="inlineStr">
        <is>
          <t>ALIMENTOS</t>
        </is>
      </c>
      <c r="O4907" t="inlineStr">
        <is>
          <t>01/2026</t>
        </is>
      </c>
    </row>
    <row r="4908">
      <c r="A4908" t="n">
        <v>197783</v>
      </c>
      <c r="B4908" t="n">
        <v>122</v>
      </c>
      <c r="C4908" t="inlineStr">
        <is>
          <t>Arcos</t>
        </is>
      </c>
      <c r="D4908" t="inlineStr">
        <is>
          <t>CECILIA TSUYACO ARAKI SILVA LTDA</t>
        </is>
      </c>
      <c r="E4908" t="inlineStr">
        <is>
          <t>385395</t>
        </is>
      </c>
      <c r="F4908" s="550" t="n">
        <v>46042</v>
      </c>
      <c r="G4908" t="n">
        <v>23186</v>
      </c>
      <c r="H4908" t="inlineStr">
        <is>
          <t>TOMATE CARMEM SALADA KG</t>
        </is>
      </c>
      <c r="I4908" t="inlineStr">
        <is>
          <t>ALIMENTOS</t>
        </is>
      </c>
      <c r="J4908" t="n">
        <v>15</v>
      </c>
      <c r="K4908" t="inlineStr">
        <is>
          <t>KG</t>
        </is>
      </c>
      <c r="L4908" t="n">
        <v>165</v>
      </c>
      <c r="M4908" t="n">
        <v>11</v>
      </c>
      <c r="N4908" t="inlineStr">
        <is>
          <t>ALIMENTOS</t>
        </is>
      </c>
      <c r="O4908" t="inlineStr">
        <is>
          <t>01/2026</t>
        </is>
      </c>
    </row>
    <row r="4909">
      <c r="A4909" t="n">
        <v>197783</v>
      </c>
      <c r="B4909" t="n">
        <v>122</v>
      </c>
      <c r="C4909" t="inlineStr">
        <is>
          <t>Arcos</t>
        </is>
      </c>
      <c r="D4909" t="inlineStr">
        <is>
          <t>CECILIA TSUYACO ARAKI SILVA LTDA</t>
        </is>
      </c>
      <c r="E4909" t="inlineStr">
        <is>
          <t>385395</t>
        </is>
      </c>
      <c r="F4909" s="550" t="n">
        <v>46042</v>
      </c>
      <c r="G4909" t="n">
        <v>23241</v>
      </c>
      <c r="H4909" t="inlineStr">
        <is>
          <t>CHUCHU KG</t>
        </is>
      </c>
      <c r="I4909" t="inlineStr">
        <is>
          <t>ALIMENTOS</t>
        </is>
      </c>
      <c r="J4909" t="n">
        <v>1</v>
      </c>
      <c r="K4909" t="inlineStr">
        <is>
          <t>KG</t>
        </is>
      </c>
      <c r="L4909" t="n">
        <v>9</v>
      </c>
      <c r="M4909" t="n">
        <v>9</v>
      </c>
      <c r="N4909" t="inlineStr">
        <is>
          <t>ALIMENTOS</t>
        </is>
      </c>
      <c r="O4909" t="inlineStr">
        <is>
          <t>01/2026</t>
        </is>
      </c>
    </row>
    <row r="4910">
      <c r="A4910" t="n">
        <v>197783</v>
      </c>
      <c r="B4910" t="n">
        <v>122</v>
      </c>
      <c r="C4910" t="inlineStr">
        <is>
          <t>Arcos</t>
        </is>
      </c>
      <c r="D4910" t="inlineStr">
        <is>
          <t>CECILIA TSUYACO ARAKI SILVA LTDA</t>
        </is>
      </c>
      <c r="E4910" t="inlineStr">
        <is>
          <t>385395</t>
        </is>
      </c>
      <c r="F4910" s="550" t="n">
        <v>46042</v>
      </c>
      <c r="G4910" t="n">
        <v>23236</v>
      </c>
      <c r="H4910" t="inlineStr">
        <is>
          <t>COUVE MANTEIGA KG</t>
        </is>
      </c>
      <c r="I4910" t="inlineStr">
        <is>
          <t>ALIMENTOS</t>
        </is>
      </c>
      <c r="J4910" t="n">
        <v>2</v>
      </c>
      <c r="K4910" t="inlineStr">
        <is>
          <t>KG</t>
        </is>
      </c>
      <c r="L4910" t="n">
        <v>9</v>
      </c>
      <c r="M4910" t="n">
        <v>4.5</v>
      </c>
      <c r="N4910" t="inlineStr">
        <is>
          <t>ALIMENTOS</t>
        </is>
      </c>
      <c r="O4910" t="inlineStr">
        <is>
          <t>01/2026</t>
        </is>
      </c>
    </row>
    <row r="4911">
      <c r="A4911" t="n">
        <v>197783</v>
      </c>
      <c r="B4911" t="n">
        <v>122</v>
      </c>
      <c r="C4911" t="inlineStr">
        <is>
          <t>Arcos</t>
        </is>
      </c>
      <c r="D4911" t="inlineStr">
        <is>
          <t>CECILIA TSUYACO ARAKI SILVA LTDA</t>
        </is>
      </c>
      <c r="E4911" t="inlineStr">
        <is>
          <t>385395</t>
        </is>
      </c>
      <c r="F4911" s="550" t="n">
        <v>46042</v>
      </c>
      <c r="G4911" t="n">
        <v>23359</v>
      </c>
      <c r="H4911" t="inlineStr">
        <is>
          <t>LIMAO TAHITI KG</t>
        </is>
      </c>
      <c r="I4911" t="inlineStr">
        <is>
          <t>ALIMENTOS</t>
        </is>
      </c>
      <c r="J4911" t="n">
        <v>15</v>
      </c>
      <c r="K4911" t="inlineStr">
        <is>
          <t>KG</t>
        </is>
      </c>
      <c r="L4911" t="n">
        <v>39</v>
      </c>
      <c r="M4911" t="n">
        <v>2.6</v>
      </c>
      <c r="N4911" t="inlineStr">
        <is>
          <t>ALIMENTOS</t>
        </is>
      </c>
      <c r="O4911" t="inlineStr">
        <is>
          <t>01/2026</t>
        </is>
      </c>
    </row>
    <row r="4912">
      <c r="A4912" t="n">
        <v>197783</v>
      </c>
      <c r="B4912" t="n">
        <v>122</v>
      </c>
      <c r="C4912" t="inlineStr">
        <is>
          <t>Arcos</t>
        </is>
      </c>
      <c r="D4912" t="inlineStr">
        <is>
          <t>CECILIA TSUYACO ARAKI SILVA LTDA</t>
        </is>
      </c>
      <c r="E4912" t="inlineStr">
        <is>
          <t>385395</t>
        </is>
      </c>
      <c r="F4912" s="550" t="n">
        <v>46042</v>
      </c>
      <c r="G4912" t="n">
        <v>23390</v>
      </c>
      <c r="H4912" t="inlineStr">
        <is>
          <t>BANANA DA TERRA KG</t>
        </is>
      </c>
      <c r="I4912" t="inlineStr">
        <is>
          <t>ALIMENTOS</t>
        </is>
      </c>
      <c r="J4912" t="n">
        <v>5</v>
      </c>
      <c r="K4912" t="inlineStr">
        <is>
          <t>KG</t>
        </is>
      </c>
      <c r="L4912" t="n">
        <v>42.5</v>
      </c>
      <c r="M4912" t="n">
        <v>8.5</v>
      </c>
      <c r="N4912" t="inlineStr">
        <is>
          <t>ALIMENTOS</t>
        </is>
      </c>
      <c r="O4912" t="inlineStr">
        <is>
          <t>01/2026</t>
        </is>
      </c>
    </row>
    <row r="4913">
      <c r="A4913" t="n">
        <v>197783</v>
      </c>
      <c r="B4913" t="n">
        <v>122</v>
      </c>
      <c r="C4913" t="inlineStr">
        <is>
          <t>Arcos</t>
        </is>
      </c>
      <c r="D4913" t="inlineStr">
        <is>
          <t>CECILIA TSUYACO ARAKI SILVA LTDA</t>
        </is>
      </c>
      <c r="E4913" t="inlineStr">
        <is>
          <t>385395</t>
        </is>
      </c>
      <c r="F4913" s="550" t="n">
        <v>46042</v>
      </c>
      <c r="G4913" t="n">
        <v>23095</v>
      </c>
      <c r="H4913" t="inlineStr">
        <is>
          <t>OVO CAIPIRA UN</t>
        </is>
      </c>
      <c r="I4913" t="inlineStr">
        <is>
          <t>ALIMENTOS</t>
        </is>
      </c>
      <c r="J4913" t="n">
        <v>200</v>
      </c>
      <c r="K4913" t="inlineStr">
        <is>
          <t>UN</t>
        </is>
      </c>
      <c r="L4913" t="n">
        <v>190</v>
      </c>
      <c r="M4913" t="n">
        <v>0.95</v>
      </c>
      <c r="N4913" t="inlineStr">
        <is>
          <t>ALIMENTOS</t>
        </is>
      </c>
      <c r="O4913" t="inlineStr">
        <is>
          <t>01/2026</t>
        </is>
      </c>
    </row>
    <row r="4914">
      <c r="A4914" t="n">
        <v>197783</v>
      </c>
      <c r="B4914" t="n">
        <v>122</v>
      </c>
      <c r="C4914" t="inlineStr">
        <is>
          <t>Arcos</t>
        </is>
      </c>
      <c r="D4914" t="inlineStr">
        <is>
          <t>CECILIA TSUYACO ARAKI SILVA LTDA</t>
        </is>
      </c>
      <c r="E4914" t="inlineStr">
        <is>
          <t>385395</t>
        </is>
      </c>
      <c r="F4914" s="550" t="n">
        <v>46042</v>
      </c>
      <c r="G4914" t="n">
        <v>23361</v>
      </c>
      <c r="H4914" t="inlineStr">
        <is>
          <t>LARANJA PERA KG</t>
        </is>
      </c>
      <c r="I4914" t="inlineStr">
        <is>
          <t>ALIMENTOS</t>
        </is>
      </c>
      <c r="J4914" t="n">
        <v>45</v>
      </c>
      <c r="K4914" t="inlineStr">
        <is>
          <t>KG</t>
        </is>
      </c>
      <c r="L4914" t="n">
        <v>139.5</v>
      </c>
      <c r="M4914" t="n">
        <v>3.1</v>
      </c>
      <c r="N4914" t="inlineStr">
        <is>
          <t>ALIMENTOS</t>
        </is>
      </c>
      <c r="O4914" t="inlineStr">
        <is>
          <t>01/2026</t>
        </is>
      </c>
    </row>
    <row r="4915">
      <c r="A4915" t="n">
        <v>197783</v>
      </c>
      <c r="B4915" t="n">
        <v>122</v>
      </c>
      <c r="C4915" t="inlineStr">
        <is>
          <t>Arcos</t>
        </is>
      </c>
      <c r="D4915" t="inlineStr">
        <is>
          <t>CECILIA TSUYACO ARAKI SILVA LTDA</t>
        </is>
      </c>
      <c r="E4915" t="inlineStr">
        <is>
          <t>385395</t>
        </is>
      </c>
      <c r="F4915" s="550" t="n">
        <v>46042</v>
      </c>
      <c r="G4915" t="n">
        <v>24037</v>
      </c>
      <c r="H4915" t="inlineStr">
        <is>
          <t>ALHO TRITURADO FRITO</t>
        </is>
      </c>
      <c r="I4915" t="inlineStr">
        <is>
          <t>ALIMENTOS</t>
        </is>
      </c>
      <c r="J4915" t="n">
        <v>3</v>
      </c>
      <c r="K4915" t="inlineStr">
        <is>
          <t>KG</t>
        </is>
      </c>
      <c r="L4915" t="n">
        <v>61.5</v>
      </c>
      <c r="M4915" t="n">
        <v>20.5</v>
      </c>
      <c r="N4915" t="inlineStr">
        <is>
          <t>ALIMENTOS</t>
        </is>
      </c>
      <c r="O4915" t="inlineStr">
        <is>
          <t>01/2026</t>
        </is>
      </c>
    </row>
    <row r="4916">
      <c r="A4916" t="n">
        <v>197783</v>
      </c>
      <c r="B4916" t="n">
        <v>122</v>
      </c>
      <c r="C4916" t="inlineStr">
        <is>
          <t>Arcos</t>
        </is>
      </c>
      <c r="D4916" t="inlineStr">
        <is>
          <t>CECILIA TSUYACO ARAKI SILVA LTDA</t>
        </is>
      </c>
      <c r="E4916" t="inlineStr">
        <is>
          <t>385395</t>
        </is>
      </c>
      <c r="F4916" s="550" t="n">
        <v>46042</v>
      </c>
      <c r="G4916" t="n">
        <v>19472</v>
      </c>
      <c r="H4916" t="inlineStr">
        <is>
          <t>RUCULA KG</t>
        </is>
      </c>
      <c r="I4916" t="inlineStr">
        <is>
          <t>ALIMENTOS</t>
        </is>
      </c>
      <c r="J4916" t="n">
        <v>1</v>
      </c>
      <c r="K4916" t="inlineStr">
        <is>
          <t>KG</t>
        </is>
      </c>
      <c r="L4916" t="n">
        <v>20</v>
      </c>
      <c r="M4916" t="n">
        <v>20</v>
      </c>
      <c r="N4916" t="inlineStr">
        <is>
          <t>ALIMENTOS</t>
        </is>
      </c>
      <c r="O4916" t="inlineStr">
        <is>
          <t>01/2026</t>
        </is>
      </c>
    </row>
    <row r="4917">
      <c r="A4917" t="n">
        <v>197780</v>
      </c>
      <c r="B4917" t="n">
        <v>122</v>
      </c>
      <c r="C4917" t="inlineStr">
        <is>
          <t>Arcos</t>
        </is>
      </c>
      <c r="D4917" t="inlineStr">
        <is>
          <t xml:space="preserve">HORTIFRUTI DO CHEF LTDA </t>
        </is>
      </c>
      <c r="E4917" t="inlineStr">
        <is>
          <t>28534</t>
        </is>
      </c>
      <c r="F4917" s="550" t="n">
        <v>46042</v>
      </c>
      <c r="G4917" t="n">
        <v>19654</v>
      </c>
      <c r="H4917" t="inlineStr">
        <is>
          <t>ABOBRINHA ITALIANA GRAUDA KG</t>
        </is>
      </c>
      <c r="I4917" t="inlineStr">
        <is>
          <t>ALIMENTOS</t>
        </is>
      </c>
      <c r="J4917" t="n">
        <v>2</v>
      </c>
      <c r="K4917" t="inlineStr">
        <is>
          <t>KG</t>
        </is>
      </c>
      <c r="L4917" t="n">
        <v>9.76</v>
      </c>
      <c r="M4917" t="n">
        <v>4.88</v>
      </c>
      <c r="N4917" t="inlineStr">
        <is>
          <t>ALIMENTOS</t>
        </is>
      </c>
      <c r="O4917" t="inlineStr">
        <is>
          <t>01/2026</t>
        </is>
      </c>
    </row>
    <row r="4918">
      <c r="A4918" t="n">
        <v>197780</v>
      </c>
      <c r="B4918" t="n">
        <v>122</v>
      </c>
      <c r="C4918" t="inlineStr">
        <is>
          <t>Arcos</t>
        </is>
      </c>
      <c r="D4918" t="inlineStr">
        <is>
          <t xml:space="preserve">HORTIFRUTI DO CHEF LTDA </t>
        </is>
      </c>
      <c r="E4918" t="inlineStr">
        <is>
          <t>28534</t>
        </is>
      </c>
      <c r="F4918" s="550" t="n">
        <v>46042</v>
      </c>
      <c r="G4918" t="n">
        <v>19623</v>
      </c>
      <c r="H4918" t="inlineStr">
        <is>
          <t>CEBOLA ROXA KG</t>
        </is>
      </c>
      <c r="I4918" t="inlineStr">
        <is>
          <t>ALIMENTOS</t>
        </is>
      </c>
      <c r="J4918" t="n">
        <v>10</v>
      </c>
      <c r="K4918" t="inlineStr">
        <is>
          <t>KG</t>
        </is>
      </c>
      <c r="L4918" t="n">
        <v>37.5</v>
      </c>
      <c r="M4918" t="n">
        <v>3.75</v>
      </c>
      <c r="N4918" t="inlineStr">
        <is>
          <t>ALIMENTOS</t>
        </is>
      </c>
      <c r="O4918" t="inlineStr">
        <is>
          <t>01/2026</t>
        </is>
      </c>
    </row>
    <row r="4919">
      <c r="A4919" t="n">
        <v>197780</v>
      </c>
      <c r="B4919" t="n">
        <v>122</v>
      </c>
      <c r="C4919" t="inlineStr">
        <is>
          <t>Arcos</t>
        </is>
      </c>
      <c r="D4919" t="inlineStr">
        <is>
          <t xml:space="preserve">HORTIFRUTI DO CHEF LTDA </t>
        </is>
      </c>
      <c r="E4919" t="inlineStr">
        <is>
          <t>28534</t>
        </is>
      </c>
      <c r="F4919" s="550" t="n">
        <v>46042</v>
      </c>
      <c r="G4919" t="n">
        <v>19498</v>
      </c>
      <c r="H4919" t="inlineStr">
        <is>
          <t>ALFACE ROMANA KG</t>
        </is>
      </c>
      <c r="I4919" t="inlineStr">
        <is>
          <t>ALIMENTOS</t>
        </is>
      </c>
      <c r="J4919" t="n">
        <v>0.7</v>
      </c>
      <c r="K4919" t="inlineStr">
        <is>
          <t>KG</t>
        </is>
      </c>
      <c r="L4919" t="n">
        <v>8.75</v>
      </c>
      <c r="M4919" t="n">
        <v>12.5</v>
      </c>
      <c r="N4919" t="inlineStr">
        <is>
          <t>ALIMENTOS</t>
        </is>
      </c>
      <c r="O4919" t="inlineStr">
        <is>
          <t>01/2026</t>
        </is>
      </c>
    </row>
    <row r="4920">
      <c r="A4920" t="n">
        <v>197780</v>
      </c>
      <c r="B4920" t="n">
        <v>122</v>
      </c>
      <c r="C4920" t="inlineStr">
        <is>
          <t>Arcos</t>
        </is>
      </c>
      <c r="D4920" t="inlineStr">
        <is>
          <t xml:space="preserve">HORTIFRUTI DO CHEF LTDA </t>
        </is>
      </c>
      <c r="E4920" t="inlineStr">
        <is>
          <t>28534</t>
        </is>
      </c>
      <c r="F4920" s="550" t="n">
        <v>46042</v>
      </c>
      <c r="G4920" t="n">
        <v>19572</v>
      </c>
      <c r="H4920" t="inlineStr">
        <is>
          <t>PIMENTA DEDO DE MOCA KG</t>
        </is>
      </c>
      <c r="I4920" t="inlineStr">
        <is>
          <t>ALIMENTOS</t>
        </is>
      </c>
      <c r="J4920" t="n">
        <v>0.3</v>
      </c>
      <c r="K4920" t="inlineStr">
        <is>
          <t>KG</t>
        </is>
      </c>
      <c r="L4920" t="n">
        <v>4.5</v>
      </c>
      <c r="M4920" t="n">
        <v>15</v>
      </c>
      <c r="N4920" t="inlineStr">
        <is>
          <t>ALIMENTOS</t>
        </is>
      </c>
      <c r="O4920" t="inlineStr">
        <is>
          <t>01/2026</t>
        </is>
      </c>
    </row>
    <row r="4921">
      <c r="A4921" t="n">
        <v>197780</v>
      </c>
      <c r="B4921" t="n">
        <v>122</v>
      </c>
      <c r="C4921" t="inlineStr">
        <is>
          <t>Arcos</t>
        </is>
      </c>
      <c r="D4921" t="inlineStr">
        <is>
          <t xml:space="preserve">HORTIFRUTI DO CHEF LTDA </t>
        </is>
      </c>
      <c r="E4921" t="inlineStr">
        <is>
          <t>28534</t>
        </is>
      </c>
      <c r="F4921" s="550" t="n">
        <v>46042</v>
      </c>
      <c r="G4921" t="n">
        <v>19743</v>
      </c>
      <c r="H4921" t="inlineStr">
        <is>
          <t>MACA VERDE KG</t>
        </is>
      </c>
      <c r="I4921" t="inlineStr">
        <is>
          <t>ALIMENTOS</t>
        </is>
      </c>
      <c r="J4921" t="n">
        <v>3</v>
      </c>
      <c r="K4921" t="inlineStr">
        <is>
          <t>KG</t>
        </is>
      </c>
      <c r="L4921" t="n">
        <v>41.25</v>
      </c>
      <c r="M4921" t="n">
        <v>13.75</v>
      </c>
      <c r="N4921" t="inlineStr">
        <is>
          <t>ALIMENTOS</t>
        </is>
      </c>
      <c r="O4921" t="inlineStr">
        <is>
          <t>01/2026</t>
        </is>
      </c>
    </row>
    <row r="4922">
      <c r="A4922" t="n">
        <v>197780</v>
      </c>
      <c r="B4922" t="n">
        <v>122</v>
      </c>
      <c r="C4922" t="inlineStr">
        <is>
          <t>Arcos</t>
        </is>
      </c>
      <c r="D4922" t="inlineStr">
        <is>
          <t xml:space="preserve">HORTIFRUTI DO CHEF LTDA </t>
        </is>
      </c>
      <c r="E4922" t="inlineStr">
        <is>
          <t>28534</t>
        </is>
      </c>
      <c r="F4922" s="550" t="n">
        <v>46042</v>
      </c>
      <c r="G4922" t="n">
        <v>19790</v>
      </c>
      <c r="H4922" t="inlineStr">
        <is>
          <t>POLPA DE AVOCADO KG</t>
        </is>
      </c>
      <c r="I4922" t="inlineStr">
        <is>
          <t>ALIMENTOS</t>
        </is>
      </c>
      <c r="J4922" t="n">
        <v>4</v>
      </c>
      <c r="K4922" t="inlineStr">
        <is>
          <t>KG</t>
        </is>
      </c>
      <c r="L4922" t="n">
        <v>142.52</v>
      </c>
      <c r="M4922" t="n">
        <v>35.63</v>
      </c>
      <c r="N4922" t="inlineStr">
        <is>
          <t>ALIMENTOS</t>
        </is>
      </c>
      <c r="O4922" t="inlineStr">
        <is>
          <t>01/2026</t>
        </is>
      </c>
    </row>
    <row r="4923">
      <c r="A4923" t="n">
        <v>197780</v>
      </c>
      <c r="B4923" t="n">
        <v>122</v>
      </c>
      <c r="C4923" t="inlineStr">
        <is>
          <t>Arcos</t>
        </is>
      </c>
      <c r="D4923" t="inlineStr">
        <is>
          <t xml:space="preserve">HORTIFRUTI DO CHEF LTDA </t>
        </is>
      </c>
      <c r="E4923" t="inlineStr">
        <is>
          <t>28534</t>
        </is>
      </c>
      <c r="F4923" s="550" t="n">
        <v>46042</v>
      </c>
      <c r="G4923" t="n">
        <v>19721</v>
      </c>
      <c r="H4923" t="inlineStr">
        <is>
          <t>ROMA KG</t>
        </is>
      </c>
      <c r="I4923" t="inlineStr">
        <is>
          <t>ALIMENTOS</t>
        </is>
      </c>
      <c r="J4923" t="n">
        <v>1.3</v>
      </c>
      <c r="K4923" t="inlineStr">
        <is>
          <t>KG</t>
        </is>
      </c>
      <c r="L4923" t="n">
        <v>48.75</v>
      </c>
      <c r="M4923" t="n">
        <v>37.5</v>
      </c>
      <c r="N4923" t="inlineStr">
        <is>
          <t>ALIMENTOS</t>
        </is>
      </c>
      <c r="O4923" t="inlineStr">
        <is>
          <t>01/2026</t>
        </is>
      </c>
    </row>
    <row r="4924">
      <c r="A4924" t="n">
        <v>197780</v>
      </c>
      <c r="B4924" t="n">
        <v>122</v>
      </c>
      <c r="C4924" t="inlineStr">
        <is>
          <t>Arcos</t>
        </is>
      </c>
      <c r="D4924" t="inlineStr">
        <is>
          <t xml:space="preserve">HORTIFRUTI DO CHEF LTDA </t>
        </is>
      </c>
      <c r="E4924" t="inlineStr">
        <is>
          <t>28534</t>
        </is>
      </c>
      <c r="F4924" s="550" t="n">
        <v>46042</v>
      </c>
      <c r="G4924" t="n">
        <v>19617</v>
      </c>
      <c r="H4924" t="inlineStr">
        <is>
          <t>COENTRO KG</t>
        </is>
      </c>
      <c r="I4924" t="inlineStr">
        <is>
          <t>ALIMENTOS</t>
        </is>
      </c>
      <c r="J4924" t="n">
        <v>0.2</v>
      </c>
      <c r="K4924" t="inlineStr">
        <is>
          <t>KG</t>
        </is>
      </c>
      <c r="L4924" t="n">
        <v>5.36</v>
      </c>
      <c r="M4924" t="n">
        <v>26.8</v>
      </c>
      <c r="N4924" t="inlineStr">
        <is>
          <t>ALIMENTOS</t>
        </is>
      </c>
      <c r="O4924" t="inlineStr">
        <is>
          <t>01/2026</t>
        </is>
      </c>
    </row>
    <row r="4925">
      <c r="A4925" t="n">
        <v>197780</v>
      </c>
      <c r="B4925" t="n">
        <v>122</v>
      </c>
      <c r="C4925" t="inlineStr">
        <is>
          <t>Arcos</t>
        </is>
      </c>
      <c r="D4925" t="inlineStr">
        <is>
          <t xml:space="preserve">HORTIFRUTI DO CHEF LTDA </t>
        </is>
      </c>
      <c r="E4925" t="inlineStr">
        <is>
          <t>28534</t>
        </is>
      </c>
      <c r="F4925" s="550" t="n">
        <v>46042</v>
      </c>
      <c r="G4925" t="n">
        <v>23096</v>
      </c>
      <c r="H4925" t="inlineStr">
        <is>
          <t>OVO BRANCO UN</t>
        </is>
      </c>
      <c r="I4925" t="inlineStr">
        <is>
          <t>ALIMENTOS</t>
        </is>
      </c>
      <c r="J4925" t="n">
        <v>60</v>
      </c>
      <c r="K4925" t="inlineStr">
        <is>
          <t>UN</t>
        </is>
      </c>
      <c r="L4925" t="n">
        <v>30</v>
      </c>
      <c r="M4925" t="n">
        <v>0.5</v>
      </c>
      <c r="N4925" t="inlineStr">
        <is>
          <t>ALIMENTOS</t>
        </is>
      </c>
      <c r="O4925" t="inlineStr">
        <is>
          <t>01/2026</t>
        </is>
      </c>
    </row>
    <row r="4926">
      <c r="A4926" t="n">
        <v>197780</v>
      </c>
      <c r="B4926" t="n">
        <v>122</v>
      </c>
      <c r="C4926" t="inlineStr">
        <is>
          <t>Arcos</t>
        </is>
      </c>
      <c r="D4926" t="inlineStr">
        <is>
          <t xml:space="preserve">HORTIFRUTI DO CHEF LTDA </t>
        </is>
      </c>
      <c r="E4926" t="inlineStr">
        <is>
          <t>28534</t>
        </is>
      </c>
      <c r="F4926" s="550" t="n">
        <v>46042</v>
      </c>
      <c r="G4926" t="n">
        <v>23377</v>
      </c>
      <c r="H4926" t="inlineStr">
        <is>
          <t>CAMBUCI CONGELADO KG</t>
        </is>
      </c>
      <c r="I4926" t="inlineStr">
        <is>
          <t>ALIMENTOS</t>
        </is>
      </c>
      <c r="J4926" t="n">
        <v>5</v>
      </c>
      <c r="K4926" t="inlineStr">
        <is>
          <t>KG</t>
        </is>
      </c>
      <c r="L4926" t="n">
        <v>160</v>
      </c>
      <c r="M4926" t="n">
        <v>32</v>
      </c>
      <c r="N4926" t="inlineStr">
        <is>
          <t>ALIMENTOS</t>
        </is>
      </c>
      <c r="O4926" t="inlineStr">
        <is>
          <t>01/2026</t>
        </is>
      </c>
    </row>
    <row r="4927">
      <c r="A4927" t="n">
        <v>197780</v>
      </c>
      <c r="B4927" t="n">
        <v>122</v>
      </c>
      <c r="C4927" t="inlineStr">
        <is>
          <t>Arcos</t>
        </is>
      </c>
      <c r="D4927" t="inlineStr">
        <is>
          <t xml:space="preserve">HORTIFRUTI DO CHEF LTDA </t>
        </is>
      </c>
      <c r="E4927" t="inlineStr">
        <is>
          <t>28534</t>
        </is>
      </c>
      <c r="F4927" s="550" t="n">
        <v>46042</v>
      </c>
      <c r="G4927" t="n">
        <v>25647</v>
      </c>
      <c r="H4927" t="inlineStr">
        <is>
          <t>ACELGA BOK CHOY KG</t>
        </is>
      </c>
      <c r="I4927" t="inlineStr">
        <is>
          <t>ALIMENTOS</t>
        </is>
      </c>
      <c r="J4927" t="n">
        <v>0.9</v>
      </c>
      <c r="K4927" t="inlineStr">
        <is>
          <t>KG</t>
        </is>
      </c>
      <c r="L4927" t="n">
        <v>18.75</v>
      </c>
      <c r="M4927" t="n">
        <v>20.833333</v>
      </c>
      <c r="N4927" t="inlineStr">
        <is>
          <t>ALIMENTOS</t>
        </is>
      </c>
      <c r="O4927" t="inlineStr">
        <is>
          <t>01/2026</t>
        </is>
      </c>
    </row>
    <row r="4928">
      <c r="A4928" t="n">
        <v>197780</v>
      </c>
      <c r="B4928" t="n">
        <v>122</v>
      </c>
      <c r="C4928" t="inlineStr">
        <is>
          <t>Arcos</t>
        </is>
      </c>
      <c r="D4928" t="inlineStr">
        <is>
          <t xml:space="preserve">HORTIFRUTI DO CHEF LTDA </t>
        </is>
      </c>
      <c r="E4928" t="inlineStr">
        <is>
          <t>28534</t>
        </is>
      </c>
      <c r="F4928" s="550" t="n">
        <v>46042</v>
      </c>
      <c r="G4928" t="n">
        <v>26425</v>
      </c>
      <c r="H4928" t="inlineStr">
        <is>
          <t>POLPA DE CAJA KG</t>
        </is>
      </c>
      <c r="I4928" t="inlineStr">
        <is>
          <t>ALIMENTOS</t>
        </is>
      </c>
      <c r="J4928" t="n">
        <v>6</v>
      </c>
      <c r="K4928" t="inlineStr">
        <is>
          <t>KG</t>
        </is>
      </c>
      <c r="L4928" t="n">
        <v>180</v>
      </c>
      <c r="M4928" t="n">
        <v>30</v>
      </c>
      <c r="N4928" t="inlineStr">
        <is>
          <t>ALIMENTOS</t>
        </is>
      </c>
      <c r="O4928" t="inlineStr">
        <is>
          <t>01/2026</t>
        </is>
      </c>
    </row>
    <row r="4929">
      <c r="A4929" t="n">
        <v>197780</v>
      </c>
      <c r="B4929" t="n">
        <v>122</v>
      </c>
      <c r="C4929" t="inlineStr">
        <is>
          <t>Arcos</t>
        </is>
      </c>
      <c r="D4929" t="inlineStr">
        <is>
          <t xml:space="preserve">HORTIFRUTI DO CHEF LTDA </t>
        </is>
      </c>
      <c r="E4929" t="inlineStr">
        <is>
          <t>28534</t>
        </is>
      </c>
      <c r="F4929" s="550" t="n">
        <v>46042</v>
      </c>
      <c r="G4929" t="n">
        <v>23184</v>
      </c>
      <c r="H4929" t="inlineStr">
        <is>
          <t>TOMATE CEREJA KG</t>
        </is>
      </c>
      <c r="I4929" t="inlineStr">
        <is>
          <t>ALIMENTOS</t>
        </is>
      </c>
      <c r="J4929" t="n">
        <v>0.4</v>
      </c>
      <c r="K4929" t="inlineStr">
        <is>
          <t>KG</t>
        </is>
      </c>
      <c r="L4929" t="n">
        <v>3.5</v>
      </c>
      <c r="M4929" t="n">
        <v>8.75</v>
      </c>
      <c r="N4929" t="inlineStr">
        <is>
          <t>ALIMENTOS</t>
        </is>
      </c>
      <c r="O4929" t="inlineStr">
        <is>
          <t>01/2026</t>
        </is>
      </c>
    </row>
    <row r="4930">
      <c r="A4930" t="n">
        <v>197777</v>
      </c>
      <c r="B4930" t="n">
        <v>122</v>
      </c>
      <c r="C4930" t="inlineStr">
        <is>
          <t>Arcos</t>
        </is>
      </c>
      <c r="D4930" t="inlineStr">
        <is>
          <t>ALLIMENTARI COMERCIO DE PRODUTOS ALIMENTICIOS E SERVICOS LTDA</t>
        </is>
      </c>
      <c r="E4930" t="inlineStr">
        <is>
          <t>35092</t>
        </is>
      </c>
      <c r="F4930" s="550" t="n">
        <v>46041</v>
      </c>
      <c r="G4930" t="n">
        <v>24676</v>
      </c>
      <c r="H4930" t="inlineStr">
        <is>
          <t>ACIDO ASCORBICO C/1KG</t>
        </is>
      </c>
      <c r="I4930" t="inlineStr">
        <is>
          <t>ALIMENTOS</t>
        </is>
      </c>
      <c r="J4930" t="n">
        <v>1</v>
      </c>
      <c r="K4930" t="inlineStr">
        <is>
          <t>KG</t>
        </is>
      </c>
      <c r="L4930" t="n">
        <v>52</v>
      </c>
      <c r="M4930" t="n">
        <v>52</v>
      </c>
      <c r="N4930" t="inlineStr">
        <is>
          <t>ALIMENTOS</t>
        </is>
      </c>
      <c r="O4930" t="inlineStr">
        <is>
          <t>01/2026</t>
        </is>
      </c>
    </row>
    <row r="4931">
      <c r="A4931" t="n">
        <v>197777</v>
      </c>
      <c r="B4931" t="n">
        <v>122</v>
      </c>
      <c r="C4931" t="inlineStr">
        <is>
          <t>Arcos</t>
        </is>
      </c>
      <c r="D4931" t="inlineStr">
        <is>
          <t>ALLIMENTARI COMERCIO DE PRODUTOS ALIMENTICIOS E SERVICOS LTDA</t>
        </is>
      </c>
      <c r="E4931" t="inlineStr">
        <is>
          <t>35092</t>
        </is>
      </c>
      <c r="F4931" s="550" t="n">
        <v>46041</v>
      </c>
      <c r="G4931" t="n">
        <v>19857</v>
      </c>
      <c r="H4931" t="inlineStr">
        <is>
          <t>ACIDO CITRICO KG</t>
        </is>
      </c>
      <c r="I4931" t="inlineStr">
        <is>
          <t>ALIMENTOS</t>
        </is>
      </c>
      <c r="J4931" t="n">
        <v>2</v>
      </c>
      <c r="K4931" t="inlineStr">
        <is>
          <t>KG</t>
        </is>
      </c>
      <c r="L4931" t="n">
        <v>98</v>
      </c>
      <c r="M4931" t="n">
        <v>49</v>
      </c>
      <c r="N4931" t="inlineStr">
        <is>
          <t>ALIMENTOS</t>
        </is>
      </c>
      <c r="O4931" t="inlineStr">
        <is>
          <t>01/2026</t>
        </is>
      </c>
    </row>
    <row r="4932">
      <c r="A4932" t="n">
        <v>197777</v>
      </c>
      <c r="B4932" t="n">
        <v>122</v>
      </c>
      <c r="C4932" t="inlineStr">
        <is>
          <t>Arcos</t>
        </is>
      </c>
      <c r="D4932" t="inlineStr">
        <is>
          <t>ALLIMENTARI COMERCIO DE PRODUTOS ALIMENTICIOS E SERVICOS LTDA</t>
        </is>
      </c>
      <c r="E4932" t="inlineStr">
        <is>
          <t>35092</t>
        </is>
      </c>
      <c r="F4932" s="550" t="n">
        <v>46041</v>
      </c>
      <c r="G4932" t="n">
        <v>23992</v>
      </c>
      <c r="H4932" t="inlineStr">
        <is>
          <t>ACIDO MALICO KG</t>
        </is>
      </c>
      <c r="I4932" t="inlineStr">
        <is>
          <t>ALIMENTOS</t>
        </is>
      </c>
      <c r="J4932" t="n">
        <v>3</v>
      </c>
      <c r="K4932" t="inlineStr">
        <is>
          <t>PC</t>
        </is>
      </c>
      <c r="L4932" t="n">
        <v>195</v>
      </c>
      <c r="M4932" t="n">
        <v>65</v>
      </c>
      <c r="N4932" t="inlineStr">
        <is>
          <t>ALIMENTOS</t>
        </is>
      </c>
      <c r="O4932" t="inlineStr">
        <is>
          <t>01/2026</t>
        </is>
      </c>
    </row>
    <row r="4933">
      <c r="A4933" t="n">
        <v>197777</v>
      </c>
      <c r="B4933" t="n">
        <v>122</v>
      </c>
      <c r="C4933" t="inlineStr">
        <is>
          <t>Arcos</t>
        </is>
      </c>
      <c r="D4933" t="inlineStr">
        <is>
          <t>ALLIMENTARI COMERCIO DE PRODUTOS ALIMENTICIOS E SERVICOS LTDA</t>
        </is>
      </c>
      <c r="E4933" t="inlineStr">
        <is>
          <t>35092</t>
        </is>
      </c>
      <c r="F4933" s="550" t="n">
        <v>46041</v>
      </c>
      <c r="G4933" t="n">
        <v>25282</v>
      </c>
      <c r="H4933" t="inlineStr">
        <is>
          <t>FRUTOSE CRISTAL KG</t>
        </is>
      </c>
      <c r="I4933" t="inlineStr">
        <is>
          <t>ALIMENTOS</t>
        </is>
      </c>
      <c r="J4933" t="n">
        <v>3</v>
      </c>
      <c r="K4933" t="inlineStr">
        <is>
          <t>PC</t>
        </is>
      </c>
      <c r="L4933" t="n">
        <v>117</v>
      </c>
      <c r="M4933" t="n">
        <v>39</v>
      </c>
      <c r="N4933" t="inlineStr">
        <is>
          <t>ALIMENTOS</t>
        </is>
      </c>
      <c r="O4933" t="inlineStr">
        <is>
          <t>01/2026</t>
        </is>
      </c>
    </row>
    <row r="4934">
      <c r="A4934" t="n">
        <v>197777</v>
      </c>
      <c r="B4934" t="n">
        <v>122</v>
      </c>
      <c r="C4934" t="inlineStr">
        <is>
          <t>Arcos</t>
        </is>
      </c>
      <c r="D4934" t="inlineStr">
        <is>
          <t>ALLIMENTARI COMERCIO DE PRODUTOS ALIMENTICIOS E SERVICOS LTDA</t>
        </is>
      </c>
      <c r="E4934" t="inlineStr">
        <is>
          <t>35092</t>
        </is>
      </c>
      <c r="F4934" s="550" t="n">
        <v>46041</v>
      </c>
      <c r="G4934" t="n">
        <v>26429</v>
      </c>
      <c r="H4934" t="inlineStr">
        <is>
          <t>ALGINATO KG</t>
        </is>
      </c>
      <c r="I4934" t="inlineStr">
        <is>
          <t>ALIMENTOS</t>
        </is>
      </c>
      <c r="J4934" t="n">
        <v>2</v>
      </c>
      <c r="K4934" t="inlineStr">
        <is>
          <t>KG</t>
        </is>
      </c>
      <c r="L4934" t="n">
        <v>660</v>
      </c>
      <c r="M4934" t="n">
        <v>330</v>
      </c>
      <c r="N4934" t="inlineStr">
        <is>
          <t>ALIMENTOS</t>
        </is>
      </c>
      <c r="O4934" t="inlineStr">
        <is>
          <t>01/2026</t>
        </is>
      </c>
    </row>
    <row r="4935">
      <c r="A4935" t="n">
        <v>197777</v>
      </c>
      <c r="B4935" t="n">
        <v>122</v>
      </c>
      <c r="C4935" t="inlineStr">
        <is>
          <t>Arcos</t>
        </is>
      </c>
      <c r="D4935" t="inlineStr">
        <is>
          <t>ALLIMENTARI COMERCIO DE PRODUTOS ALIMENTICIOS E SERVICOS LTDA</t>
        </is>
      </c>
      <c r="E4935" t="inlineStr">
        <is>
          <t>35092</t>
        </is>
      </c>
      <c r="F4935" s="550" t="n">
        <v>46041</v>
      </c>
      <c r="G4935" t="n">
        <v>24831</v>
      </c>
      <c r="H4935" t="inlineStr">
        <is>
          <t>ACIDO TARTARICO KG</t>
        </is>
      </c>
      <c r="I4935" t="inlineStr">
        <is>
          <t>ALIMENTOS</t>
        </is>
      </c>
      <c r="J4935" t="n">
        <v>1</v>
      </c>
      <c r="K4935" t="inlineStr">
        <is>
          <t>KG</t>
        </is>
      </c>
      <c r="L4935" t="n">
        <v>126</v>
      </c>
      <c r="M4935" t="n">
        <v>126</v>
      </c>
      <c r="N4935" t="inlineStr">
        <is>
          <t>ALIMENTOS</t>
        </is>
      </c>
      <c r="O4935" t="inlineStr">
        <is>
          <t>01/2026</t>
        </is>
      </c>
    </row>
    <row r="4936">
      <c r="A4936" t="n">
        <v>197777</v>
      </c>
      <c r="B4936" t="n">
        <v>122</v>
      </c>
      <c r="C4936" t="inlineStr">
        <is>
          <t>Arcos</t>
        </is>
      </c>
      <c r="D4936" t="inlineStr">
        <is>
          <t>ALLIMENTARI COMERCIO DE PRODUTOS ALIMENTICIOS E SERVICOS LTDA</t>
        </is>
      </c>
      <c r="E4936" t="inlineStr">
        <is>
          <t>35092</t>
        </is>
      </c>
      <c r="F4936" s="550" t="n">
        <v>46041</v>
      </c>
      <c r="G4936" t="n">
        <v>28564</v>
      </c>
      <c r="H4936" t="inlineStr">
        <is>
          <t>CLORETO DE CALCIO DIHIDRATADO 74% FOOD 1 KG PO</t>
        </is>
      </c>
      <c r="I4936" t="inlineStr">
        <is>
          <t>ALIMENTOS</t>
        </is>
      </c>
      <c r="J4936" t="n">
        <v>1</v>
      </c>
      <c r="L4936" t="n">
        <v>32</v>
      </c>
      <c r="M4936" t="n">
        <v>32</v>
      </c>
      <c r="N4936" t="inlineStr">
        <is>
          <t>ALIMENTOS</t>
        </is>
      </c>
      <c r="O4936" t="inlineStr">
        <is>
          <t>01/2026</t>
        </is>
      </c>
    </row>
    <row r="4937">
      <c r="A4937" t="n">
        <v>197775</v>
      </c>
      <c r="B4937" t="n">
        <v>122</v>
      </c>
      <c r="C4937" t="inlineStr">
        <is>
          <t>Arcos</t>
        </is>
      </c>
      <c r="D4937" t="inlineStr">
        <is>
          <t>AMBEV S. A. - CDD SAO PAULO</t>
        </is>
      </c>
      <c r="E4937" t="inlineStr">
        <is>
          <t>957972</t>
        </is>
      </c>
      <c r="F4937" s="550" t="n">
        <v>46042</v>
      </c>
      <c r="G4937" t="n">
        <v>18589</v>
      </c>
      <c r="H4937" t="inlineStr">
        <is>
          <t>STELLA ARTOIS LONG NECK 330ML C/24</t>
        </is>
      </c>
      <c r="I4937" t="inlineStr">
        <is>
          <t>BEBIDAS</t>
        </is>
      </c>
      <c r="J4937" t="n">
        <v>30</v>
      </c>
      <c r="K4937" t="inlineStr">
        <is>
          <t>PC</t>
        </is>
      </c>
      <c r="L4937" t="n">
        <v>2021.7</v>
      </c>
      <c r="M4937" t="n">
        <v>67.39</v>
      </c>
      <c r="N4937" t="inlineStr">
        <is>
          <t>BEBIDAS</t>
        </is>
      </c>
      <c r="O4937" t="inlineStr">
        <is>
          <t>01/2026</t>
        </is>
      </c>
    </row>
    <row r="4938">
      <c r="A4938" t="n">
        <v>197751</v>
      </c>
      <c r="B4938" t="n">
        <v>122</v>
      </c>
      <c r="C4938" t="inlineStr">
        <is>
          <t>Arcos</t>
        </is>
      </c>
      <c r="D4938" t="inlineStr">
        <is>
          <t>FG7 COMERCIO E DISTRIBUICAO DE BEBIDAS LTDA</t>
        </is>
      </c>
      <c r="E4938" t="inlineStr">
        <is>
          <t>735990</t>
        </is>
      </c>
      <c r="F4938" s="550" t="n">
        <v>46043</v>
      </c>
      <c r="G4938" t="n">
        <v>18278</v>
      </c>
      <c r="H4938" t="inlineStr">
        <is>
          <t>LICOR DE CEREJA CHERRY HEERING 700ML</t>
        </is>
      </c>
      <c r="I4938" t="inlineStr">
        <is>
          <t>BEBIDAS</t>
        </is>
      </c>
      <c r="J4938" t="n">
        <v>6</v>
      </c>
      <c r="K4938" t="inlineStr">
        <is>
          <t>GR</t>
        </is>
      </c>
      <c r="L4938" t="n">
        <v>1341.66</v>
      </c>
      <c r="M4938" t="n">
        <v>223.61</v>
      </c>
      <c r="N4938" t="inlineStr">
        <is>
          <t>BEBIDAS</t>
        </is>
      </c>
      <c r="O4938" t="inlineStr">
        <is>
          <t>01/2026</t>
        </is>
      </c>
    </row>
    <row r="4939">
      <c r="A4939" t="n">
        <v>197749</v>
      </c>
      <c r="B4939" t="n">
        <v>122</v>
      </c>
      <c r="C4939" t="inlineStr">
        <is>
          <t>Arcos</t>
        </is>
      </c>
      <c r="D4939" t="inlineStr">
        <is>
          <t>KING COMERCIO E IMPORTACAO DE BEBIDAS LTDA</t>
        </is>
      </c>
      <c r="E4939" t="inlineStr">
        <is>
          <t>124848</t>
        </is>
      </c>
      <c r="F4939" s="550" t="n">
        <v>46038</v>
      </c>
      <c r="G4939" t="n">
        <v>18353</v>
      </c>
      <c r="H4939" t="inlineStr">
        <is>
          <t>GIN TANQUERAY TEN 750ML</t>
        </is>
      </c>
      <c r="I4939" t="inlineStr">
        <is>
          <t>BEBIDAS</t>
        </is>
      </c>
      <c r="J4939" t="n">
        <v>24</v>
      </c>
      <c r="K4939" t="inlineStr">
        <is>
          <t>GR</t>
        </is>
      </c>
      <c r="L4939" t="n">
        <v>4147.44</v>
      </c>
      <c r="M4939" t="n">
        <v>172.81</v>
      </c>
      <c r="N4939" t="inlineStr">
        <is>
          <t>BEBIDAS</t>
        </is>
      </c>
      <c r="O4939" t="inlineStr">
        <is>
          <t>01/2026</t>
        </is>
      </c>
    </row>
    <row r="4940">
      <c r="A4940" t="n">
        <v>197747</v>
      </c>
      <c r="B4940" t="n">
        <v>122</v>
      </c>
      <c r="C4940" t="inlineStr">
        <is>
          <t>Arcos</t>
        </is>
      </c>
      <c r="D4940" t="inlineStr">
        <is>
          <t>DTK COMERCIO DE ALIMENTOS LTDA</t>
        </is>
      </c>
      <c r="E4940" t="inlineStr">
        <is>
          <t>61728</t>
        </is>
      </c>
      <c r="F4940" s="550" t="n">
        <v>46043</v>
      </c>
      <c r="G4940" t="n">
        <v>20645</v>
      </c>
      <c r="H4940" t="inlineStr">
        <is>
          <t>MILHO VERDE QUERO C/2KG</t>
        </is>
      </c>
      <c r="I4940" t="inlineStr">
        <is>
          <t>ALIMENTOS</t>
        </is>
      </c>
      <c r="J4940" t="n">
        <v>6</v>
      </c>
      <c r="K4940" t="inlineStr">
        <is>
          <t>Lt</t>
        </is>
      </c>
      <c r="L4940" t="n">
        <v>135.6</v>
      </c>
      <c r="M4940" t="n">
        <v>22.6</v>
      </c>
      <c r="N4940" t="inlineStr">
        <is>
          <t xml:space="preserve"> ALIMENTOS</t>
        </is>
      </c>
      <c r="O4940" t="inlineStr">
        <is>
          <t>01/2026</t>
        </is>
      </c>
    </row>
    <row r="4941">
      <c r="A4941" t="n">
        <v>197747</v>
      </c>
      <c r="B4941" t="n">
        <v>122</v>
      </c>
      <c r="C4941" t="inlineStr">
        <is>
          <t>Arcos</t>
        </is>
      </c>
      <c r="D4941" t="inlineStr">
        <is>
          <t>DTK COMERCIO DE ALIMENTOS LTDA</t>
        </is>
      </c>
      <c r="E4941" t="inlineStr">
        <is>
          <t>61728</t>
        </is>
      </c>
      <c r="F4941" s="550" t="n">
        <v>46043</v>
      </c>
      <c r="G4941" t="n">
        <v>20054</v>
      </c>
      <c r="H4941" t="inlineStr">
        <is>
          <t>CATCHUP HEINZ 397G UN</t>
        </is>
      </c>
      <c r="I4941" t="inlineStr">
        <is>
          <t>ALIMENTOS</t>
        </is>
      </c>
      <c r="J4941" t="n">
        <v>6</v>
      </c>
      <c r="K4941" t="inlineStr">
        <is>
          <t>Un</t>
        </is>
      </c>
      <c r="L4941" t="n">
        <v>68.40000000000001</v>
      </c>
      <c r="M4941" t="n">
        <v>11.4</v>
      </c>
      <c r="N4941" t="inlineStr">
        <is>
          <t xml:space="preserve"> ALIMENTOS</t>
        </is>
      </c>
      <c r="O4941" t="inlineStr">
        <is>
          <t>01/2026</t>
        </is>
      </c>
    </row>
    <row r="4942">
      <c r="A4942" t="n">
        <v>197747</v>
      </c>
      <c r="B4942" t="n">
        <v>122</v>
      </c>
      <c r="C4942" t="inlineStr">
        <is>
          <t>Arcos</t>
        </is>
      </c>
      <c r="D4942" t="inlineStr">
        <is>
          <t>DTK COMERCIO DE ALIMENTOS LTDA</t>
        </is>
      </c>
      <c r="E4942" t="inlineStr">
        <is>
          <t>61728</t>
        </is>
      </c>
      <c r="F4942" s="550" t="n">
        <v>46043</v>
      </c>
      <c r="G4942" t="n">
        <v>20349</v>
      </c>
      <c r="H4942" t="inlineStr">
        <is>
          <t>POLENTA PRE COZIDA DIVELLA 500G</t>
        </is>
      </c>
      <c r="I4942" t="inlineStr">
        <is>
          <t>ALIMENTOS</t>
        </is>
      </c>
      <c r="J4942" t="n">
        <v>16</v>
      </c>
      <c r="K4942" t="inlineStr">
        <is>
          <t>PC</t>
        </is>
      </c>
      <c r="L4942" t="n">
        <v>204.48</v>
      </c>
      <c r="M4942" t="n">
        <v>12.78</v>
      </c>
      <c r="N4942" t="inlineStr">
        <is>
          <t xml:space="preserve"> ALIMENTOS</t>
        </is>
      </c>
      <c r="O4942" t="inlineStr">
        <is>
          <t>01/2026</t>
        </is>
      </c>
    </row>
    <row r="4943">
      <c r="A4943" t="n">
        <v>197747</v>
      </c>
      <c r="B4943" t="n">
        <v>122</v>
      </c>
      <c r="C4943" t="inlineStr">
        <is>
          <t>Arcos</t>
        </is>
      </c>
      <c r="D4943" t="inlineStr">
        <is>
          <t>DTK COMERCIO DE ALIMENTOS LTDA</t>
        </is>
      </c>
      <c r="E4943" t="inlineStr">
        <is>
          <t>61728</t>
        </is>
      </c>
      <c r="F4943" s="550" t="n">
        <v>46043</v>
      </c>
      <c r="G4943" t="n">
        <v>20672</v>
      </c>
      <c r="H4943" t="inlineStr">
        <is>
          <t>EXTRATO DE TOMATE ELEFANTE C/1,7KG</t>
        </is>
      </c>
      <c r="I4943" t="inlineStr">
        <is>
          <t>ALIMENTOS</t>
        </is>
      </c>
      <c r="J4943" t="n">
        <v>10</v>
      </c>
      <c r="K4943" t="inlineStr">
        <is>
          <t>PC</t>
        </is>
      </c>
      <c r="L4943" t="n">
        <v>301.7</v>
      </c>
      <c r="M4943" t="n">
        <v>30.17</v>
      </c>
      <c r="N4943" t="inlineStr">
        <is>
          <t xml:space="preserve"> ALIMENTOS</t>
        </is>
      </c>
      <c r="O4943" t="inlineStr">
        <is>
          <t>01/2026</t>
        </is>
      </c>
    </row>
    <row r="4944">
      <c r="A4944" t="n">
        <v>197747</v>
      </c>
      <c r="B4944" t="n">
        <v>122</v>
      </c>
      <c r="C4944" t="inlineStr">
        <is>
          <t>Arcos</t>
        </is>
      </c>
      <c r="D4944" t="inlineStr">
        <is>
          <t>DTK COMERCIO DE ALIMENTOS LTDA</t>
        </is>
      </c>
      <c r="E4944" t="inlineStr">
        <is>
          <t>61728</t>
        </is>
      </c>
      <c r="F4944" s="550" t="n">
        <v>46043</v>
      </c>
      <c r="G4944" t="n">
        <v>21017</v>
      </c>
      <c r="H4944" t="inlineStr">
        <is>
          <t>OLEO DE ALGODAO SAUDE C/14,5KG</t>
        </is>
      </c>
      <c r="I4944" t="inlineStr">
        <is>
          <t>ALIMENTOS</t>
        </is>
      </c>
      <c r="J4944" t="n">
        <v>6</v>
      </c>
      <c r="K4944" t="inlineStr">
        <is>
          <t>BALDE</t>
        </is>
      </c>
      <c r="L4944" t="n">
        <v>1004.4</v>
      </c>
      <c r="M4944" t="n">
        <v>167.4</v>
      </c>
      <c r="N4944" t="inlineStr">
        <is>
          <t xml:space="preserve"> ALIMENTOS</t>
        </is>
      </c>
      <c r="O4944" t="inlineStr">
        <is>
          <t>01/2026</t>
        </is>
      </c>
    </row>
    <row r="4945">
      <c r="A4945" t="n">
        <v>197747</v>
      </c>
      <c r="B4945" t="n">
        <v>122</v>
      </c>
      <c r="C4945" t="inlineStr">
        <is>
          <t>Arcos</t>
        </is>
      </c>
      <c r="D4945" t="inlineStr">
        <is>
          <t>DTK COMERCIO DE ALIMENTOS LTDA</t>
        </is>
      </c>
      <c r="E4945" t="inlineStr">
        <is>
          <t>61728</t>
        </is>
      </c>
      <c r="F4945" s="550" t="n">
        <v>46043</v>
      </c>
      <c r="G4945" t="n">
        <v>20752</v>
      </c>
      <c r="H4945" t="inlineStr">
        <is>
          <t>AZEITONA PTA AZAPA 90/110 DISALERNO 2KG</t>
        </is>
      </c>
      <c r="I4945" t="inlineStr">
        <is>
          <t>ALIMENTOS</t>
        </is>
      </c>
      <c r="J4945" t="n">
        <v>2</v>
      </c>
      <c r="K4945" t="inlineStr">
        <is>
          <t>PT</t>
        </is>
      </c>
      <c r="L4945" t="n">
        <v>212</v>
      </c>
      <c r="M4945" t="n">
        <v>106</v>
      </c>
      <c r="N4945" t="inlineStr">
        <is>
          <t xml:space="preserve"> ALIMENTOS</t>
        </is>
      </c>
      <c r="O4945" t="inlineStr">
        <is>
          <t>01/2026</t>
        </is>
      </c>
    </row>
    <row r="4946">
      <c r="A4946" t="n">
        <v>197744</v>
      </c>
      <c r="B4946" t="n">
        <v>122</v>
      </c>
      <c r="C4946" t="inlineStr">
        <is>
          <t>Arcos</t>
        </is>
      </c>
      <c r="D4946" t="inlineStr">
        <is>
          <t>CG FOOD´S DISTRIBUIDORA DE ALIMENTOS LTDA</t>
        </is>
      </c>
      <c r="E4946" t="inlineStr">
        <is>
          <t>176960</t>
        </is>
      </c>
      <c r="F4946" s="550" t="n">
        <v>46043</v>
      </c>
      <c r="G4946" t="n">
        <v>19135</v>
      </c>
      <c r="H4946" t="inlineStr">
        <is>
          <t>PAO DE FORMA SEVEN BOYS C/450G</t>
        </is>
      </c>
      <c r="I4946" t="inlineStr">
        <is>
          <t>ALIMENTOS</t>
        </is>
      </c>
      <c r="J4946" t="n">
        <v>38</v>
      </c>
      <c r="K4946" t="inlineStr">
        <is>
          <t>PC</t>
        </is>
      </c>
      <c r="L4946" t="n">
        <v>296.4</v>
      </c>
      <c r="M4946" t="n">
        <v>7.8</v>
      </c>
      <c r="N4946" t="inlineStr">
        <is>
          <t>ALIMENTOS</t>
        </is>
      </c>
      <c r="O4946" t="inlineStr">
        <is>
          <t>01/2026</t>
        </is>
      </c>
    </row>
    <row r="4947">
      <c r="A4947" t="n">
        <v>197743</v>
      </c>
      <c r="B4947" t="n">
        <v>122</v>
      </c>
      <c r="C4947" t="inlineStr">
        <is>
          <t>Arcos</t>
        </is>
      </c>
      <c r="D4947" t="inlineStr">
        <is>
          <t>MARIO PEDRO FELICIANO - HORTIFRUTI</t>
        </is>
      </c>
      <c r="E4947" t="inlineStr">
        <is>
          <t>465262</t>
        </is>
      </c>
      <c r="F4947" s="550" t="n">
        <v>46042</v>
      </c>
      <c r="G4947" t="n">
        <v>19594</v>
      </c>
      <c r="H4947" t="inlineStr">
        <is>
          <t>PALMITO PUPUNHA TOLETE C/400G</t>
        </is>
      </c>
      <c r="I4947" t="inlineStr">
        <is>
          <t>ALIMENTOS</t>
        </is>
      </c>
      <c r="J4947" t="n">
        <v>5.3</v>
      </c>
      <c r="K4947" t="inlineStr">
        <is>
          <t>Un</t>
        </is>
      </c>
      <c r="L4947" t="n">
        <v>161.38</v>
      </c>
      <c r="M4947" t="n">
        <v>30.449057</v>
      </c>
      <c r="N4947" t="inlineStr">
        <is>
          <t>ALIMENTOS</t>
        </is>
      </c>
      <c r="O4947" t="inlineStr">
        <is>
          <t>01/2026</t>
        </is>
      </c>
    </row>
    <row r="4948">
      <c r="A4948" t="n">
        <v>197743</v>
      </c>
      <c r="B4948" t="n">
        <v>122</v>
      </c>
      <c r="C4948" t="inlineStr">
        <is>
          <t>Arcos</t>
        </is>
      </c>
      <c r="D4948" t="inlineStr">
        <is>
          <t>MARIO PEDRO FELICIANO - HORTIFRUTI</t>
        </is>
      </c>
      <c r="E4948" t="inlineStr">
        <is>
          <t>465262</t>
        </is>
      </c>
      <c r="F4948" s="550" t="n">
        <v>46042</v>
      </c>
      <c r="G4948" t="n">
        <v>19658</v>
      </c>
      <c r="H4948" t="inlineStr">
        <is>
          <t>ABOBORA JAPONESA / CABOTIAN KG</t>
        </is>
      </c>
      <c r="I4948" t="inlineStr">
        <is>
          <t>ALIMENTOS</t>
        </is>
      </c>
      <c r="J4948" t="n">
        <v>6.85</v>
      </c>
      <c r="K4948" t="inlineStr">
        <is>
          <t>KG</t>
        </is>
      </c>
      <c r="L4948" t="n">
        <v>19.39</v>
      </c>
      <c r="M4948" t="n">
        <v>2.830657</v>
      </c>
      <c r="N4948" t="inlineStr">
        <is>
          <t>ALIMENTOS</t>
        </is>
      </c>
      <c r="O4948" t="inlineStr">
        <is>
          <t>01/2026</t>
        </is>
      </c>
    </row>
    <row r="4949">
      <c r="A4949" t="n">
        <v>197743</v>
      </c>
      <c r="B4949" t="n">
        <v>122</v>
      </c>
      <c r="C4949" t="inlineStr">
        <is>
          <t>Arcos</t>
        </is>
      </c>
      <c r="D4949" t="inlineStr">
        <is>
          <t>MARIO PEDRO FELICIANO - HORTIFRUTI</t>
        </is>
      </c>
      <c r="E4949" t="inlineStr">
        <is>
          <t>465262</t>
        </is>
      </c>
      <c r="F4949" s="550" t="n">
        <v>46042</v>
      </c>
      <c r="G4949" t="n">
        <v>19558</v>
      </c>
      <c r="H4949" t="inlineStr">
        <is>
          <t>QUIABO KG</t>
        </is>
      </c>
      <c r="I4949" t="inlineStr">
        <is>
          <t>ALIMENTOS</t>
        </is>
      </c>
      <c r="J4949" t="n">
        <v>1</v>
      </c>
      <c r="K4949" t="inlineStr">
        <is>
          <t>KG</t>
        </is>
      </c>
      <c r="L4949" t="n">
        <v>12.4</v>
      </c>
      <c r="M4949" t="n">
        <v>12.4</v>
      </c>
      <c r="N4949" t="inlineStr">
        <is>
          <t>ALIMENTOS</t>
        </is>
      </c>
      <c r="O4949" t="inlineStr">
        <is>
          <t>01/2026</t>
        </is>
      </c>
    </row>
    <row r="4950">
      <c r="A4950" t="n">
        <v>197743</v>
      </c>
      <c r="B4950" t="n">
        <v>122</v>
      </c>
      <c r="C4950" t="inlineStr">
        <is>
          <t>Arcos</t>
        </is>
      </c>
      <c r="D4950" t="inlineStr">
        <is>
          <t>MARIO PEDRO FELICIANO - HORTIFRUTI</t>
        </is>
      </c>
      <c r="E4950" t="inlineStr">
        <is>
          <t>465262</t>
        </is>
      </c>
      <c r="F4950" s="550" t="n">
        <v>46042</v>
      </c>
      <c r="G4950" t="n">
        <v>19562</v>
      </c>
      <c r="H4950" t="inlineStr">
        <is>
          <t>PIMENTAO AMARELO KG</t>
        </is>
      </c>
      <c r="I4950" t="inlineStr">
        <is>
          <t>ALIMENTOS</t>
        </is>
      </c>
      <c r="J4950" t="n">
        <v>1.3</v>
      </c>
      <c r="K4950" t="inlineStr">
        <is>
          <t>KG</t>
        </is>
      </c>
      <c r="L4950" t="n">
        <v>11.31</v>
      </c>
      <c r="M4950" t="n">
        <v>8.699999999999999</v>
      </c>
      <c r="N4950" t="inlineStr">
        <is>
          <t>ALIMENTOS</t>
        </is>
      </c>
      <c r="O4950" t="inlineStr">
        <is>
          <t>01/2026</t>
        </is>
      </c>
    </row>
    <row r="4951">
      <c r="A4951" t="n">
        <v>197743</v>
      </c>
      <c r="B4951" t="n">
        <v>122</v>
      </c>
      <c r="C4951" t="inlineStr">
        <is>
          <t>Arcos</t>
        </is>
      </c>
      <c r="D4951" t="inlineStr">
        <is>
          <t>MARIO PEDRO FELICIANO - HORTIFRUTI</t>
        </is>
      </c>
      <c r="E4951" t="inlineStr">
        <is>
          <t>465262</t>
        </is>
      </c>
      <c r="F4951" s="550" t="n">
        <v>46042</v>
      </c>
      <c r="G4951" t="n">
        <v>19652</v>
      </c>
      <c r="H4951" t="inlineStr">
        <is>
          <t>ALHO COMUM KG</t>
        </is>
      </c>
      <c r="I4951" t="inlineStr">
        <is>
          <t>ALIMENTOS</t>
        </is>
      </c>
      <c r="J4951" t="n">
        <v>1.4</v>
      </c>
      <c r="K4951" t="inlineStr">
        <is>
          <t>KG</t>
        </is>
      </c>
      <c r="L4951" t="n">
        <v>26.7</v>
      </c>
      <c r="M4951" t="n">
        <v>19.071429</v>
      </c>
      <c r="N4951" t="inlineStr">
        <is>
          <t>ALIMENTOS</t>
        </is>
      </c>
      <c r="O4951" t="inlineStr">
        <is>
          <t>01/2026</t>
        </is>
      </c>
    </row>
    <row r="4952">
      <c r="A4952" t="n">
        <v>197743</v>
      </c>
      <c r="B4952" t="n">
        <v>122</v>
      </c>
      <c r="C4952" t="inlineStr">
        <is>
          <t>Arcos</t>
        </is>
      </c>
      <c r="D4952" t="inlineStr">
        <is>
          <t>MARIO PEDRO FELICIANO - HORTIFRUTI</t>
        </is>
      </c>
      <c r="E4952" t="inlineStr">
        <is>
          <t>465262</t>
        </is>
      </c>
      <c r="F4952" s="550" t="n">
        <v>46042</v>
      </c>
      <c r="G4952" t="n">
        <v>19502</v>
      </c>
      <c r="H4952" t="inlineStr">
        <is>
          <t>ALFACE CRESPA ROXA KG</t>
        </is>
      </c>
      <c r="I4952" t="inlineStr">
        <is>
          <t>ALIMENTOS</t>
        </is>
      </c>
      <c r="J4952" t="n">
        <v>0.5</v>
      </c>
      <c r="K4952" t="inlineStr">
        <is>
          <t>KG</t>
        </is>
      </c>
      <c r="L4952" t="n">
        <v>9.06</v>
      </c>
      <c r="M4952" t="n">
        <v>18.12</v>
      </c>
      <c r="N4952" t="inlineStr">
        <is>
          <t>ALIMENTOS</t>
        </is>
      </c>
      <c r="O4952" t="inlineStr">
        <is>
          <t>01/2026</t>
        </is>
      </c>
    </row>
    <row r="4953">
      <c r="A4953" t="n">
        <v>197743</v>
      </c>
      <c r="B4953" t="n">
        <v>122</v>
      </c>
      <c r="C4953" t="inlineStr">
        <is>
          <t>Arcos</t>
        </is>
      </c>
      <c r="D4953" t="inlineStr">
        <is>
          <t>MARIO PEDRO FELICIANO - HORTIFRUTI</t>
        </is>
      </c>
      <c r="E4953" t="inlineStr">
        <is>
          <t>465262</t>
        </is>
      </c>
      <c r="F4953" s="550" t="n">
        <v>46042</v>
      </c>
      <c r="G4953" t="n">
        <v>19751</v>
      </c>
      <c r="H4953" t="inlineStr">
        <is>
          <t>LIMAO SICILIANO KG</t>
        </is>
      </c>
      <c r="I4953" t="inlineStr">
        <is>
          <t>ALIMENTOS</t>
        </is>
      </c>
      <c r="J4953" t="n">
        <v>1.1</v>
      </c>
      <c r="K4953" t="inlineStr">
        <is>
          <t>KG</t>
        </is>
      </c>
      <c r="L4953" t="n">
        <v>14.28</v>
      </c>
      <c r="M4953" t="n">
        <v>12.981818</v>
      </c>
      <c r="N4953" t="inlineStr">
        <is>
          <t>ALIMENTOS</t>
        </is>
      </c>
      <c r="O4953" t="inlineStr">
        <is>
          <t>01/2026</t>
        </is>
      </c>
    </row>
    <row r="4954">
      <c r="A4954" t="n">
        <v>197743</v>
      </c>
      <c r="B4954" t="n">
        <v>122</v>
      </c>
      <c r="C4954" t="inlineStr">
        <is>
          <t>Arcos</t>
        </is>
      </c>
      <c r="D4954" t="inlineStr">
        <is>
          <t>MARIO PEDRO FELICIANO - HORTIFRUTI</t>
        </is>
      </c>
      <c r="E4954" t="inlineStr">
        <is>
          <t>465262</t>
        </is>
      </c>
      <c r="F4954" s="550" t="n">
        <v>46042</v>
      </c>
      <c r="G4954" t="n">
        <v>19759</v>
      </c>
      <c r="H4954" t="inlineStr">
        <is>
          <t>LARANJA BAHIA KG</t>
        </is>
      </c>
      <c r="I4954" t="inlineStr">
        <is>
          <t>ALIMENTOS</t>
        </is>
      </c>
      <c r="J4954" t="n">
        <v>7.15</v>
      </c>
      <c r="K4954" t="inlineStr">
        <is>
          <t>KG</t>
        </is>
      </c>
      <c r="L4954" t="n">
        <v>78.29000000000001</v>
      </c>
      <c r="M4954" t="n">
        <v>10.94965</v>
      </c>
      <c r="N4954" t="inlineStr">
        <is>
          <t>ALIMENTOS</t>
        </is>
      </c>
      <c r="O4954" t="inlineStr">
        <is>
          <t>01/2026</t>
        </is>
      </c>
    </row>
    <row r="4955">
      <c r="A4955" t="n">
        <v>197743</v>
      </c>
      <c r="B4955" t="n">
        <v>122</v>
      </c>
      <c r="C4955" t="inlineStr">
        <is>
          <t>Arcos</t>
        </is>
      </c>
      <c r="D4955" t="inlineStr">
        <is>
          <t>MARIO PEDRO FELICIANO - HORTIFRUTI</t>
        </is>
      </c>
      <c r="E4955" t="inlineStr">
        <is>
          <t>465262</t>
        </is>
      </c>
      <c r="F4955" s="550" t="n">
        <v>46042</v>
      </c>
      <c r="G4955" t="n">
        <v>19657</v>
      </c>
      <c r="H4955" t="inlineStr">
        <is>
          <t>ABOBORA PESCOCO KG</t>
        </is>
      </c>
      <c r="I4955" t="inlineStr">
        <is>
          <t>ALIMENTOS</t>
        </is>
      </c>
      <c r="J4955" t="n">
        <v>3.3</v>
      </c>
      <c r="K4955" t="inlineStr">
        <is>
          <t>KG</t>
        </is>
      </c>
      <c r="L4955" t="n">
        <v>17.72</v>
      </c>
      <c r="M4955" t="n">
        <v>5.369697</v>
      </c>
      <c r="N4955" t="inlineStr">
        <is>
          <t>ALIMENTOS</t>
        </is>
      </c>
      <c r="O4955" t="inlineStr">
        <is>
          <t>01/2026</t>
        </is>
      </c>
    </row>
    <row r="4956">
      <c r="A4956" t="n">
        <v>197743</v>
      </c>
      <c r="B4956" t="n">
        <v>122</v>
      </c>
      <c r="C4956" t="inlineStr">
        <is>
          <t>Arcos</t>
        </is>
      </c>
      <c r="D4956" t="inlineStr">
        <is>
          <t>MARIO PEDRO FELICIANO - HORTIFRUTI</t>
        </is>
      </c>
      <c r="E4956" t="inlineStr">
        <is>
          <t>465262</t>
        </is>
      </c>
      <c r="F4956" s="550" t="n">
        <v>46042</v>
      </c>
      <c r="G4956" t="n">
        <v>23198</v>
      </c>
      <c r="H4956" t="inlineStr">
        <is>
          <t>PIMENTAO VERMELHO KG</t>
        </is>
      </c>
      <c r="I4956" t="inlineStr">
        <is>
          <t>ALIMENTOS</t>
        </is>
      </c>
      <c r="J4956" t="n">
        <v>2.09</v>
      </c>
      <c r="K4956" t="inlineStr">
        <is>
          <t>KG</t>
        </is>
      </c>
      <c r="L4956" t="n">
        <v>18.18</v>
      </c>
      <c r="M4956" t="n">
        <v>8.698565</v>
      </c>
      <c r="N4956" t="inlineStr">
        <is>
          <t>ALIMENTOS</t>
        </is>
      </c>
      <c r="O4956" t="inlineStr">
        <is>
          <t>01/2026</t>
        </is>
      </c>
    </row>
    <row r="4957">
      <c r="A4957" t="n">
        <v>197743</v>
      </c>
      <c r="B4957" t="n">
        <v>122</v>
      </c>
      <c r="C4957" t="inlineStr">
        <is>
          <t>Arcos</t>
        </is>
      </c>
      <c r="D4957" t="inlineStr">
        <is>
          <t>MARIO PEDRO FELICIANO - HORTIFRUTI</t>
        </is>
      </c>
      <c r="E4957" t="inlineStr">
        <is>
          <t>465262</t>
        </is>
      </c>
      <c r="F4957" s="550" t="n">
        <v>46042</v>
      </c>
      <c r="G4957" t="n">
        <v>23389</v>
      </c>
      <c r="H4957" t="inlineStr">
        <is>
          <t>BANANA NANICA KG</t>
        </is>
      </c>
      <c r="I4957" t="inlineStr">
        <is>
          <t>ALIMENTOS</t>
        </is>
      </c>
      <c r="J4957" t="n">
        <v>4.1</v>
      </c>
      <c r="K4957" t="inlineStr">
        <is>
          <t>KG</t>
        </is>
      </c>
      <c r="L4957" t="n">
        <v>21.28</v>
      </c>
      <c r="M4957" t="n">
        <v>5.190244</v>
      </c>
      <c r="N4957" t="inlineStr">
        <is>
          <t>ALIMENTOS</t>
        </is>
      </c>
      <c r="O4957" t="inlineStr">
        <is>
          <t>01/2026</t>
        </is>
      </c>
    </row>
    <row r="4958">
      <c r="A4958" t="n">
        <v>197743</v>
      </c>
      <c r="B4958" t="n">
        <v>122</v>
      </c>
      <c r="C4958" t="inlineStr">
        <is>
          <t>Arcos</t>
        </is>
      </c>
      <c r="D4958" t="inlineStr">
        <is>
          <t>MARIO PEDRO FELICIANO - HORTIFRUTI</t>
        </is>
      </c>
      <c r="E4958" t="inlineStr">
        <is>
          <t>465262</t>
        </is>
      </c>
      <c r="F4958" s="550" t="n">
        <v>46042</v>
      </c>
      <c r="G4958" t="n">
        <v>19632</v>
      </c>
      <c r="H4958" t="inlineStr">
        <is>
          <t>BETERRABA KG</t>
        </is>
      </c>
      <c r="I4958" t="inlineStr">
        <is>
          <t>ALIMENTOS</t>
        </is>
      </c>
      <c r="J4958" t="n">
        <v>2.5</v>
      </c>
      <c r="K4958" t="inlineStr">
        <is>
          <t>KG</t>
        </is>
      </c>
      <c r="L4958" t="n">
        <v>7.25</v>
      </c>
      <c r="M4958" t="n">
        <v>2.9</v>
      </c>
      <c r="N4958" t="inlineStr">
        <is>
          <t>ALIMENTOS</t>
        </is>
      </c>
      <c r="O4958" t="inlineStr">
        <is>
          <t>01/2026</t>
        </is>
      </c>
    </row>
    <row r="4959">
      <c r="A4959" t="n">
        <v>197725</v>
      </c>
      <c r="B4959" t="n">
        <v>122</v>
      </c>
      <c r="C4959" t="inlineStr">
        <is>
          <t>Arcos</t>
        </is>
      </c>
      <c r="D4959" t="inlineStr">
        <is>
          <t>GEOFFROY ALAIN MARIE DE LA CROIX DE CHEVRIERES DE SAYVE LTDA</t>
        </is>
      </c>
      <c r="E4959" t="inlineStr">
        <is>
          <t>44797</t>
        </is>
      </c>
      <c r="F4959" s="550" t="n">
        <v>46034</v>
      </c>
      <c r="G4959" t="n">
        <v>25040</v>
      </c>
      <c r="H4959" t="inlineStr">
        <is>
          <t>VINHO TINTO LE LOUP DANS LA BERGERIE 750ML</t>
        </is>
      </c>
      <c r="I4959" t="inlineStr">
        <is>
          <t>BEBIDAS</t>
        </is>
      </c>
      <c r="J4959" t="n">
        <v>12</v>
      </c>
      <c r="K4959" t="inlineStr">
        <is>
          <t>Un</t>
        </is>
      </c>
      <c r="L4959" t="n">
        <v>1290.24</v>
      </c>
      <c r="M4959" t="n">
        <v>107.52</v>
      </c>
      <c r="N4959" t="inlineStr">
        <is>
          <t>BEBIDAS</t>
        </is>
      </c>
      <c r="O4959" t="inlineStr">
        <is>
          <t>01/2026</t>
        </is>
      </c>
    </row>
    <row r="4960">
      <c r="A4960" t="n">
        <v>197725</v>
      </c>
      <c r="B4960" t="n">
        <v>122</v>
      </c>
      <c r="C4960" t="inlineStr">
        <is>
          <t>Arcos</t>
        </is>
      </c>
      <c r="D4960" t="inlineStr">
        <is>
          <t>GEOFFROY ALAIN MARIE DE LA CROIX DE CHEVRIERES DE SAYVE LTDA</t>
        </is>
      </c>
      <c r="E4960" t="inlineStr">
        <is>
          <t>44797</t>
        </is>
      </c>
      <c r="F4960" s="550" t="n">
        <v>46034</v>
      </c>
      <c r="G4960" t="n">
        <v>25535</v>
      </c>
      <c r="H4960" t="inlineStr">
        <is>
          <t>VINHO BRANCO LOUP Y ES-TU 750ML</t>
        </is>
      </c>
      <c r="I4960" t="inlineStr">
        <is>
          <t>BEBIDAS</t>
        </is>
      </c>
      <c r="J4960" t="n">
        <v>12</v>
      </c>
      <c r="K4960" t="inlineStr">
        <is>
          <t>GR</t>
        </is>
      </c>
      <c r="L4960" t="n">
        <v>1401.12</v>
      </c>
      <c r="M4960" t="n">
        <v>116.76</v>
      </c>
      <c r="N4960" t="inlineStr">
        <is>
          <t>BEBIDAS</t>
        </is>
      </c>
      <c r="O4960" t="inlineStr">
        <is>
          <t>01/2026</t>
        </is>
      </c>
    </row>
    <row r="4961">
      <c r="A4961" t="n">
        <v>194810</v>
      </c>
      <c r="B4961" t="n">
        <v>122</v>
      </c>
      <c r="C4961" t="inlineStr">
        <is>
          <t>Arcos</t>
        </is>
      </c>
      <c r="D4961" t="inlineStr">
        <is>
          <t>TOCAYA TORRADORES DE CAFE LTDA</t>
        </is>
      </c>
      <c r="E4961" t="inlineStr">
        <is>
          <t>23980</t>
        </is>
      </c>
      <c r="F4961" s="550" t="n">
        <v>46038</v>
      </c>
      <c r="G4961" t="n">
        <v>27406</v>
      </c>
      <c r="H4961" t="inlineStr">
        <is>
          <t>CAFE JOSELINA C/2KG</t>
        </is>
      </c>
      <c r="I4961" t="inlineStr">
        <is>
          <t>BEBIDAS</t>
        </is>
      </c>
      <c r="J4961" t="n">
        <v>4</v>
      </c>
      <c r="K4961" t="inlineStr">
        <is>
          <t>UN</t>
        </is>
      </c>
      <c r="L4961" t="n">
        <v>876</v>
      </c>
      <c r="M4961" t="n">
        <v>219</v>
      </c>
      <c r="N4961" t="inlineStr">
        <is>
          <t>BEBIDAS</t>
        </is>
      </c>
      <c r="O4961" t="inlineStr">
        <is>
          <t>01/2026</t>
        </is>
      </c>
    </row>
    <row r="4962">
      <c r="A4962" t="n">
        <v>194568</v>
      </c>
      <c r="B4962" t="n">
        <v>122</v>
      </c>
      <c r="C4962" t="inlineStr">
        <is>
          <t>Arcos</t>
        </is>
      </c>
      <c r="D4962" t="inlineStr">
        <is>
          <t>CECILIA TSUYACO ARAKI SILVA LTDA</t>
        </is>
      </c>
      <c r="E4962" t="inlineStr">
        <is>
          <t>385255</t>
        </is>
      </c>
      <c r="F4962" s="550" t="n">
        <v>46039</v>
      </c>
      <c r="G4962" t="n">
        <v>23095</v>
      </c>
      <c r="H4962" t="inlineStr">
        <is>
          <t>OVO CAIPIRA UN</t>
        </is>
      </c>
      <c r="I4962" t="inlineStr">
        <is>
          <t>ALIMENTOS</t>
        </is>
      </c>
      <c r="J4962" t="n">
        <v>200</v>
      </c>
      <c r="K4962" t="inlineStr">
        <is>
          <t>UN</t>
        </is>
      </c>
      <c r="L4962" t="n">
        <v>190</v>
      </c>
      <c r="M4962" t="n">
        <v>0.95</v>
      </c>
      <c r="N4962" t="inlineStr">
        <is>
          <t>ALIMENTOS</t>
        </is>
      </c>
      <c r="O4962" t="inlineStr">
        <is>
          <t>01/2026</t>
        </is>
      </c>
    </row>
    <row r="4963">
      <c r="A4963" t="n">
        <v>194567</v>
      </c>
      <c r="B4963" t="n">
        <v>122</v>
      </c>
      <c r="C4963" t="inlineStr">
        <is>
          <t>Arcos</t>
        </is>
      </c>
      <c r="D4963" t="inlineStr">
        <is>
          <t>INTERFOOD IMPORTACAO LTDA</t>
        </is>
      </c>
      <c r="E4963" t="inlineStr">
        <is>
          <t>432677</t>
        </is>
      </c>
      <c r="F4963" s="550" t="n">
        <v>46036</v>
      </c>
      <c r="G4963" t="n">
        <v>25630</v>
      </c>
      <c r="H4963" t="inlineStr">
        <is>
          <t xml:space="preserve">LICOR DOLIN GENEPY LE CHAMOIS 750ML </t>
        </is>
      </c>
      <c r="I4963" t="inlineStr">
        <is>
          <t>BEBIDAS</t>
        </is>
      </c>
      <c r="J4963" t="n">
        <v>6</v>
      </c>
      <c r="K4963" t="inlineStr">
        <is>
          <t>GR</t>
        </is>
      </c>
      <c r="L4963" t="n">
        <v>2088.6</v>
      </c>
      <c r="M4963" t="n">
        <v>348.1</v>
      </c>
      <c r="N4963" t="inlineStr">
        <is>
          <t>BEBIDAS</t>
        </is>
      </c>
      <c r="O4963" t="inlineStr">
        <is>
          <t>01/2026</t>
        </is>
      </c>
    </row>
    <row r="4964">
      <c r="A4964" t="n">
        <v>194566</v>
      </c>
      <c r="B4964" t="n">
        <v>122</v>
      </c>
      <c r="C4964" t="inlineStr">
        <is>
          <t>Arcos</t>
        </is>
      </c>
      <c r="D4964" t="inlineStr">
        <is>
          <t>MONTE ALTO ALIMENTOS LTDA</t>
        </is>
      </c>
      <c r="E4964" t="inlineStr">
        <is>
          <t>175533</t>
        </is>
      </c>
      <c r="F4964" s="550" t="n">
        <v>46041</v>
      </c>
      <c r="G4964" t="n">
        <v>26592</v>
      </c>
      <c r="H4964" t="inlineStr">
        <is>
          <t>HAMBURGUER BOVINO FREDDI PORCIONADO EM 50G KG 60% ACEM 40% PEITO BOVINO ARCOS</t>
        </is>
      </c>
      <c r="I4964" t="inlineStr">
        <is>
          <t>ALIMENTOS</t>
        </is>
      </c>
      <c r="J4964" t="n">
        <v>5.26</v>
      </c>
      <c r="K4964" t="inlineStr">
        <is>
          <t>KG</t>
        </is>
      </c>
      <c r="L4964" t="n">
        <v>194.62</v>
      </c>
      <c r="M4964" t="n">
        <v>37</v>
      </c>
      <c r="N4964" t="inlineStr">
        <is>
          <t>ALIMENTOS</t>
        </is>
      </c>
      <c r="O4964" t="inlineStr">
        <is>
          <t>01/2026</t>
        </is>
      </c>
    </row>
    <row r="4965">
      <c r="A4965" t="n">
        <v>194565</v>
      </c>
      <c r="B4965" t="n">
        <v>122</v>
      </c>
      <c r="C4965" t="inlineStr">
        <is>
          <t>Arcos</t>
        </is>
      </c>
      <c r="D4965" t="inlineStr">
        <is>
          <t>DONA ZELDA LTDA</t>
        </is>
      </c>
      <c r="E4965" t="inlineStr">
        <is>
          <t>135</t>
        </is>
      </c>
      <c r="F4965" s="550" t="n">
        <v>46042</v>
      </c>
      <c r="G4965" t="n">
        <v>27399</v>
      </c>
      <c r="H4965" t="inlineStr">
        <is>
          <t>PAO DE QUEIJO TRAD LANCHE DONA ZELDA 25UN C/80GR - 2KG</t>
        </is>
      </c>
      <c r="I4965" t="inlineStr">
        <is>
          <t>ALIMENTOS</t>
        </is>
      </c>
      <c r="J4965" t="n">
        <v>10</v>
      </c>
      <c r="K4965" t="inlineStr">
        <is>
          <t>PC</t>
        </is>
      </c>
      <c r="L4965" t="n">
        <v>900</v>
      </c>
      <c r="M4965" t="n">
        <v>90</v>
      </c>
      <c r="N4965" t="inlineStr">
        <is>
          <t>ALIMENTOS</t>
        </is>
      </c>
      <c r="O4965" t="inlineStr">
        <is>
          <t>01/2026</t>
        </is>
      </c>
    </row>
    <row r="4966">
      <c r="A4966" t="n">
        <v>194564</v>
      </c>
      <c r="B4966" t="n">
        <v>122</v>
      </c>
      <c r="C4966" t="inlineStr">
        <is>
          <t>Arcos</t>
        </is>
      </c>
      <c r="D4966" t="inlineStr">
        <is>
          <t>MONTE ALTO ALIMENTOS LTDA</t>
        </is>
      </c>
      <c r="E4966" t="inlineStr">
        <is>
          <t>175532</t>
        </is>
      </c>
      <c r="F4966" s="550" t="n">
        <v>46041</v>
      </c>
      <c r="G4966" t="n">
        <v>26592</v>
      </c>
      <c r="H4966" t="inlineStr">
        <is>
          <t>HAMBURGUER BOVINO FREDDI PORCIONADO EM 50G KG 60% ACEM 40% PEITO BOVINO ARCOS</t>
        </is>
      </c>
      <c r="I4966" t="inlineStr">
        <is>
          <t>ALIMENTOS</t>
        </is>
      </c>
      <c r="J4966" t="n">
        <v>39.41</v>
      </c>
      <c r="K4966" t="inlineStr">
        <is>
          <t>KG</t>
        </is>
      </c>
      <c r="L4966" t="n">
        <v>1458.17</v>
      </c>
      <c r="M4966" t="n">
        <v>37</v>
      </c>
      <c r="N4966" t="inlineStr">
        <is>
          <t>ALIMENTOS</t>
        </is>
      </c>
      <c r="O4966" t="inlineStr">
        <is>
          <t>01/2026</t>
        </is>
      </c>
    </row>
    <row r="4967">
      <c r="A4967" t="n">
        <v>194564</v>
      </c>
      <c r="B4967" t="n">
        <v>122</v>
      </c>
      <c r="C4967" t="inlineStr">
        <is>
          <t>Arcos</t>
        </is>
      </c>
      <c r="D4967" t="inlineStr">
        <is>
          <t>MONTE ALTO ALIMENTOS LTDA</t>
        </is>
      </c>
      <c r="E4967" t="inlineStr">
        <is>
          <t>175532</t>
        </is>
      </c>
      <c r="F4967" s="550" t="n">
        <v>46041</v>
      </c>
      <c r="G4967" t="n">
        <v>26582</v>
      </c>
      <c r="H4967" t="inlineStr">
        <is>
          <t>BIFE ANCHO FREDDI PORCIONADO EM 200G KG</t>
        </is>
      </c>
      <c r="I4967" t="inlineStr">
        <is>
          <t>ALIMENTOS</t>
        </is>
      </c>
      <c r="J4967" t="n">
        <v>14.65</v>
      </c>
      <c r="K4967" t="inlineStr">
        <is>
          <t>KG</t>
        </is>
      </c>
      <c r="L4967" t="n">
        <v>1889.85</v>
      </c>
      <c r="M4967" t="n">
        <v>129</v>
      </c>
      <c r="N4967" t="inlineStr">
        <is>
          <t>ALIMENTOS</t>
        </is>
      </c>
      <c r="O4967" t="inlineStr">
        <is>
          <t>01/2026</t>
        </is>
      </c>
    </row>
    <row r="4968">
      <c r="A4968" t="n">
        <v>194564</v>
      </c>
      <c r="B4968" t="n">
        <v>122</v>
      </c>
      <c r="C4968" t="inlineStr">
        <is>
          <t>Arcos</t>
        </is>
      </c>
      <c r="D4968" t="inlineStr">
        <is>
          <t>MONTE ALTO ALIMENTOS LTDA</t>
        </is>
      </c>
      <c r="E4968" t="inlineStr">
        <is>
          <t>175532</t>
        </is>
      </c>
      <c r="F4968" s="550" t="n">
        <v>46041</v>
      </c>
      <c r="G4968" t="n">
        <v>26584</v>
      </c>
      <c r="H4968" t="inlineStr">
        <is>
          <t>COXAO MOLE ANGUS FREDDI PORCIONADO EM 100G KG</t>
        </is>
      </c>
      <c r="I4968" t="inlineStr">
        <is>
          <t>ALIMENTOS</t>
        </is>
      </c>
      <c r="J4968" t="n">
        <v>10.13</v>
      </c>
      <c r="K4968" t="inlineStr">
        <is>
          <t>KG</t>
        </is>
      </c>
      <c r="L4968" t="n">
        <v>820.53</v>
      </c>
      <c r="M4968" t="n">
        <v>81</v>
      </c>
      <c r="N4968" t="inlineStr">
        <is>
          <t>ALIMENTOS</t>
        </is>
      </c>
      <c r="O4968" t="inlineStr">
        <is>
          <t>01/2026</t>
        </is>
      </c>
    </row>
    <row r="4969">
      <c r="A4969" t="n">
        <v>194564</v>
      </c>
      <c r="B4969" t="n">
        <v>122</v>
      </c>
      <c r="C4969" t="inlineStr">
        <is>
          <t>Arcos</t>
        </is>
      </c>
      <c r="D4969" t="inlineStr">
        <is>
          <t>MONTE ALTO ALIMENTOS LTDA</t>
        </is>
      </c>
      <c r="E4969" t="inlineStr">
        <is>
          <t>175532</t>
        </is>
      </c>
      <c r="F4969" s="550" t="n">
        <v>46041</v>
      </c>
      <c r="G4969" t="n">
        <v>26580</v>
      </c>
      <c r="H4969" t="inlineStr">
        <is>
          <t>PERNIL CORDEIRO FREDDI KG</t>
        </is>
      </c>
      <c r="I4969" t="inlineStr">
        <is>
          <t>ALIMENTOS</t>
        </is>
      </c>
      <c r="J4969" t="n">
        <v>8.31</v>
      </c>
      <c r="K4969" t="inlineStr">
        <is>
          <t>KG</t>
        </is>
      </c>
      <c r="L4969" t="n">
        <v>930.72</v>
      </c>
      <c r="M4969" t="n">
        <v>112</v>
      </c>
      <c r="N4969" t="inlineStr">
        <is>
          <t>ALIMENTOS</t>
        </is>
      </c>
      <c r="O4969" t="inlineStr">
        <is>
          <t>01/2026</t>
        </is>
      </c>
    </row>
    <row r="4970">
      <c r="A4970" t="n">
        <v>194563</v>
      </c>
      <c r="B4970" t="n">
        <v>122</v>
      </c>
      <c r="C4970" t="inlineStr">
        <is>
          <t>Arcos</t>
        </is>
      </c>
      <c r="D4970" t="inlineStr">
        <is>
          <t>FG7 COMERCIO E DISTRIBUICAO DE BEBIDAS LTDA</t>
        </is>
      </c>
      <c r="E4970" t="inlineStr">
        <is>
          <t>735233</t>
        </is>
      </c>
      <c r="F4970" s="550" t="n">
        <v>46042</v>
      </c>
      <c r="G4970" t="n">
        <v>20715</v>
      </c>
      <c r="H4970" t="inlineStr">
        <is>
          <t>AMARENA FABBRI FRUTO C/3,2KG</t>
        </is>
      </c>
      <c r="I4970" t="inlineStr">
        <is>
          <t>ALIMENTOS</t>
        </is>
      </c>
      <c r="J4970" t="n">
        <v>2</v>
      </c>
      <c r="K4970" t="inlineStr">
        <is>
          <t>LT</t>
        </is>
      </c>
      <c r="L4970" t="n">
        <v>808</v>
      </c>
      <c r="M4970" t="n">
        <v>404</v>
      </c>
      <c r="N4970" t="inlineStr">
        <is>
          <t>ALIMENTOS</t>
        </is>
      </c>
      <c r="O4970" t="inlineStr">
        <is>
          <t>01/2026</t>
        </is>
      </c>
    </row>
    <row r="4971">
      <c r="A4971" t="n">
        <v>194562</v>
      </c>
      <c r="B4971" t="n">
        <v>122</v>
      </c>
      <c r="C4971" t="inlineStr">
        <is>
          <t>Arcos</t>
        </is>
      </c>
      <c r="D4971" t="inlineStr">
        <is>
          <t>MARIO PEDRO FELICIANO - HORTIFRUTI</t>
        </is>
      </c>
      <c r="E4971" t="inlineStr">
        <is>
          <t>465101</t>
        </is>
      </c>
      <c r="F4971" s="550" t="n">
        <v>46041</v>
      </c>
      <c r="G4971" t="n">
        <v>19594</v>
      </c>
      <c r="H4971" t="inlineStr">
        <is>
          <t>PALMITO PUPUNHA TOLETE C/400G</t>
        </is>
      </c>
      <c r="I4971" t="inlineStr">
        <is>
          <t>ALIMENTOS</t>
        </is>
      </c>
      <c r="J4971" t="n">
        <v>2</v>
      </c>
      <c r="K4971" t="inlineStr">
        <is>
          <t>Un</t>
        </is>
      </c>
      <c r="L4971" t="n">
        <v>60.9</v>
      </c>
      <c r="M4971" t="n">
        <v>30.45</v>
      </c>
      <c r="N4971" t="inlineStr">
        <is>
          <t>ALIMENTOS</t>
        </is>
      </c>
      <c r="O4971" t="inlineStr">
        <is>
          <t>01/2026</t>
        </is>
      </c>
    </row>
    <row r="4972">
      <c r="A4972" t="n">
        <v>194562</v>
      </c>
      <c r="B4972" t="n">
        <v>122</v>
      </c>
      <c r="C4972" t="inlineStr">
        <is>
          <t>Arcos</t>
        </is>
      </c>
      <c r="D4972" t="inlineStr">
        <is>
          <t>MARIO PEDRO FELICIANO - HORTIFRUTI</t>
        </is>
      </c>
      <c r="E4972" t="inlineStr">
        <is>
          <t>465101</t>
        </is>
      </c>
      <c r="F4972" s="550" t="n">
        <v>46041</v>
      </c>
      <c r="G4972" t="n">
        <v>19502</v>
      </c>
      <c r="H4972" t="inlineStr">
        <is>
          <t>ALFACE CRESPA ROXA KG</t>
        </is>
      </c>
      <c r="I4972" t="inlineStr">
        <is>
          <t>ALIMENTOS</t>
        </is>
      </c>
      <c r="J4972" t="n">
        <v>0.6</v>
      </c>
      <c r="K4972" t="inlineStr">
        <is>
          <t>KG</t>
        </is>
      </c>
      <c r="L4972" t="n">
        <v>10.88</v>
      </c>
      <c r="M4972" t="n">
        <v>18.133333</v>
      </c>
      <c r="N4972" t="inlineStr">
        <is>
          <t>ALIMENTOS</t>
        </is>
      </c>
      <c r="O4972" t="inlineStr">
        <is>
          <t>01/2026</t>
        </is>
      </c>
    </row>
    <row r="4973">
      <c r="A4973" t="n">
        <v>194562</v>
      </c>
      <c r="B4973" t="n">
        <v>122</v>
      </c>
      <c r="C4973" t="inlineStr">
        <is>
          <t>Arcos</t>
        </is>
      </c>
      <c r="D4973" t="inlineStr">
        <is>
          <t>MARIO PEDRO FELICIANO - HORTIFRUTI</t>
        </is>
      </c>
      <c r="E4973" t="inlineStr">
        <is>
          <t>465101</t>
        </is>
      </c>
      <c r="F4973" s="550" t="n">
        <v>46041</v>
      </c>
      <c r="G4973" t="n">
        <v>19558</v>
      </c>
      <c r="H4973" t="inlineStr">
        <is>
          <t>QUIABO KG</t>
        </is>
      </c>
      <c r="I4973" t="inlineStr">
        <is>
          <t>ALIMENTOS</t>
        </is>
      </c>
      <c r="J4973" t="n">
        <v>1.2</v>
      </c>
      <c r="K4973" t="inlineStr">
        <is>
          <t>KG</t>
        </is>
      </c>
      <c r="L4973" t="n">
        <v>14.88</v>
      </c>
      <c r="M4973" t="n">
        <v>12.4</v>
      </c>
      <c r="N4973" t="inlineStr">
        <is>
          <t>ALIMENTOS</t>
        </is>
      </c>
      <c r="O4973" t="inlineStr">
        <is>
          <t>01/2026</t>
        </is>
      </c>
    </row>
    <row r="4974">
      <c r="A4974" t="n">
        <v>194562</v>
      </c>
      <c r="B4974" t="n">
        <v>122</v>
      </c>
      <c r="C4974" t="inlineStr">
        <is>
          <t>Arcos</t>
        </is>
      </c>
      <c r="D4974" t="inlineStr">
        <is>
          <t>MARIO PEDRO FELICIANO - HORTIFRUTI</t>
        </is>
      </c>
      <c r="E4974" t="inlineStr">
        <is>
          <t>465101</t>
        </is>
      </c>
      <c r="F4974" s="550" t="n">
        <v>46041</v>
      </c>
      <c r="G4974" t="n">
        <v>19748</v>
      </c>
      <c r="H4974" t="inlineStr">
        <is>
          <t>MACA FUJI KG</t>
        </is>
      </c>
      <c r="I4974" t="inlineStr">
        <is>
          <t>ALIMENTOS</t>
        </is>
      </c>
      <c r="J4974" t="n">
        <v>2</v>
      </c>
      <c r="K4974" t="inlineStr">
        <is>
          <t>KG</t>
        </is>
      </c>
      <c r="L4974" t="n">
        <v>23.7</v>
      </c>
      <c r="M4974" t="n">
        <v>11.85</v>
      </c>
      <c r="N4974" t="inlineStr">
        <is>
          <t>ALIMENTOS</t>
        </is>
      </c>
      <c r="O4974" t="inlineStr">
        <is>
          <t>01/2026</t>
        </is>
      </c>
    </row>
    <row r="4975">
      <c r="A4975" t="n">
        <v>194562</v>
      </c>
      <c r="B4975" t="n">
        <v>122</v>
      </c>
      <c r="C4975" t="inlineStr">
        <is>
          <t>Arcos</t>
        </is>
      </c>
      <c r="D4975" t="inlineStr">
        <is>
          <t>MARIO PEDRO FELICIANO - HORTIFRUTI</t>
        </is>
      </c>
      <c r="E4975" t="inlineStr">
        <is>
          <t>465101</t>
        </is>
      </c>
      <c r="F4975" s="550" t="n">
        <v>46041</v>
      </c>
      <c r="G4975" t="n">
        <v>19751</v>
      </c>
      <c r="H4975" t="inlineStr">
        <is>
          <t>LIMAO SICILIANO KG</t>
        </is>
      </c>
      <c r="I4975" t="inlineStr">
        <is>
          <t>ALIMENTOS</t>
        </is>
      </c>
      <c r="J4975" t="n">
        <v>7</v>
      </c>
      <c r="K4975" t="inlineStr">
        <is>
          <t>KG</t>
        </is>
      </c>
      <c r="L4975" t="n">
        <v>90.86</v>
      </c>
      <c r="M4975" t="n">
        <v>12.98</v>
      </c>
      <c r="N4975" t="inlineStr">
        <is>
          <t>ALIMENTOS</t>
        </is>
      </c>
      <c r="O4975" t="inlineStr">
        <is>
          <t>01/2026</t>
        </is>
      </c>
    </row>
    <row r="4976">
      <c r="A4976" t="n">
        <v>194562</v>
      </c>
      <c r="B4976" t="n">
        <v>122</v>
      </c>
      <c r="C4976" t="inlineStr">
        <is>
          <t>Arcos</t>
        </is>
      </c>
      <c r="D4976" t="inlineStr">
        <is>
          <t>MARIO PEDRO FELICIANO - HORTIFRUTI</t>
        </is>
      </c>
      <c r="E4976" t="inlineStr">
        <is>
          <t>465101</t>
        </is>
      </c>
      <c r="F4976" s="550" t="n">
        <v>46041</v>
      </c>
      <c r="G4976" t="n">
        <v>19600</v>
      </c>
      <c r="H4976" t="inlineStr">
        <is>
          <t>MAXIXE KG</t>
        </is>
      </c>
      <c r="I4976" t="inlineStr">
        <is>
          <t>ALIMENTOS</t>
        </is>
      </c>
      <c r="J4976" t="n">
        <v>0.2</v>
      </c>
      <c r="K4976" t="inlineStr">
        <is>
          <t>KG</t>
        </is>
      </c>
      <c r="L4976" t="n">
        <v>2.32</v>
      </c>
      <c r="M4976" t="n">
        <v>11.6</v>
      </c>
      <c r="N4976" t="inlineStr">
        <is>
          <t>ALIMENTOS</t>
        </is>
      </c>
      <c r="O4976" t="inlineStr">
        <is>
          <t>01/2026</t>
        </is>
      </c>
    </row>
    <row r="4977">
      <c r="A4977" t="n">
        <v>194562</v>
      </c>
      <c r="B4977" t="n">
        <v>122</v>
      </c>
      <c r="C4977" t="inlineStr">
        <is>
          <t>Arcos</t>
        </is>
      </c>
      <c r="D4977" t="inlineStr">
        <is>
          <t>MARIO PEDRO FELICIANO - HORTIFRUTI</t>
        </is>
      </c>
      <c r="E4977" t="inlineStr">
        <is>
          <t>465101</t>
        </is>
      </c>
      <c r="F4977" s="550" t="n">
        <v>46041</v>
      </c>
      <c r="G4977" t="n">
        <v>23228</v>
      </c>
      <c r="H4977" t="inlineStr">
        <is>
          <t>MANDIOCA A VACUO KG</t>
        </is>
      </c>
      <c r="I4977" t="inlineStr">
        <is>
          <t>ALIMENTOS</t>
        </is>
      </c>
      <c r="J4977" t="n">
        <v>8</v>
      </c>
      <c r="K4977" t="inlineStr">
        <is>
          <t>KG</t>
        </is>
      </c>
      <c r="L4977" t="n">
        <v>52.24</v>
      </c>
      <c r="M4977" t="n">
        <v>6.53</v>
      </c>
      <c r="N4977" t="inlineStr">
        <is>
          <t>ALIMENTOS</t>
        </is>
      </c>
      <c r="O4977" t="inlineStr">
        <is>
          <t>01/2026</t>
        </is>
      </c>
    </row>
    <row r="4978">
      <c r="A4978" t="n">
        <v>194562</v>
      </c>
      <c r="B4978" t="n">
        <v>122</v>
      </c>
      <c r="C4978" t="inlineStr">
        <is>
          <t>Arcos</t>
        </is>
      </c>
      <c r="D4978" t="inlineStr">
        <is>
          <t>MARIO PEDRO FELICIANO - HORTIFRUTI</t>
        </is>
      </c>
      <c r="E4978" t="inlineStr">
        <is>
          <t>465101</t>
        </is>
      </c>
      <c r="F4978" s="550" t="n">
        <v>46041</v>
      </c>
      <c r="G4978" t="n">
        <v>23389</v>
      </c>
      <c r="H4978" t="inlineStr">
        <is>
          <t>BANANA NANICA KG</t>
        </is>
      </c>
      <c r="I4978" t="inlineStr">
        <is>
          <t>ALIMENTOS</t>
        </is>
      </c>
      <c r="J4978" t="n">
        <v>5</v>
      </c>
      <c r="K4978" t="inlineStr">
        <is>
          <t>KG</t>
        </is>
      </c>
      <c r="L4978" t="n">
        <v>25.95</v>
      </c>
      <c r="M4978" t="n">
        <v>5.19</v>
      </c>
      <c r="N4978" t="inlineStr">
        <is>
          <t>ALIMENTOS</t>
        </is>
      </c>
      <c r="O4978" t="inlineStr">
        <is>
          <t>01/2026</t>
        </is>
      </c>
    </row>
    <row r="4979">
      <c r="A4979" t="n">
        <v>194561</v>
      </c>
      <c r="B4979" t="n">
        <v>122</v>
      </c>
      <c r="C4979" t="inlineStr">
        <is>
          <t>Arcos</t>
        </is>
      </c>
      <c r="D4979" t="inlineStr">
        <is>
          <t xml:space="preserve">HORTIFRUTI DO CHEF LTDA </t>
        </is>
      </c>
      <c r="E4979" t="inlineStr">
        <is>
          <t>28489</t>
        </is>
      </c>
      <c r="F4979" s="550" t="n">
        <v>46041</v>
      </c>
      <c r="G4979" t="n">
        <v>19654</v>
      </c>
      <c r="H4979" t="inlineStr">
        <is>
          <t>ABOBRINHA ITALIANA GRAUDA KG</t>
        </is>
      </c>
      <c r="I4979" t="inlineStr">
        <is>
          <t>ALIMENTOS</t>
        </is>
      </c>
      <c r="J4979" t="n">
        <v>2</v>
      </c>
      <c r="K4979" t="inlineStr">
        <is>
          <t>KG</t>
        </is>
      </c>
      <c r="L4979" t="n">
        <v>13</v>
      </c>
      <c r="M4979" t="n">
        <v>6.5</v>
      </c>
      <c r="N4979" t="inlineStr">
        <is>
          <t>ALIMENTOS</t>
        </is>
      </c>
      <c r="O4979" t="inlineStr">
        <is>
          <t>01/2026</t>
        </is>
      </c>
    </row>
    <row r="4980">
      <c r="A4980" t="n">
        <v>194561</v>
      </c>
      <c r="B4980" t="n">
        <v>122</v>
      </c>
      <c r="C4980" t="inlineStr">
        <is>
          <t>Arcos</t>
        </is>
      </c>
      <c r="D4980" t="inlineStr">
        <is>
          <t xml:space="preserve">HORTIFRUTI DO CHEF LTDA </t>
        </is>
      </c>
      <c r="E4980" t="inlineStr">
        <is>
          <t>28489</t>
        </is>
      </c>
      <c r="F4980" s="550" t="n">
        <v>46041</v>
      </c>
      <c r="G4980" t="n">
        <v>19572</v>
      </c>
      <c r="H4980" t="inlineStr">
        <is>
          <t>PIMENTA DEDO DE MOCA KG</t>
        </is>
      </c>
      <c r="I4980" t="inlineStr">
        <is>
          <t>ALIMENTOS</t>
        </is>
      </c>
      <c r="J4980" t="n">
        <v>0.1</v>
      </c>
      <c r="K4980" t="inlineStr">
        <is>
          <t>KG</t>
        </is>
      </c>
      <c r="L4980" t="n">
        <v>1.5</v>
      </c>
      <c r="M4980" t="n">
        <v>15</v>
      </c>
      <c r="N4980" t="inlineStr">
        <is>
          <t>ALIMENTOS</t>
        </is>
      </c>
      <c r="O4980" t="inlineStr">
        <is>
          <t>01/2026</t>
        </is>
      </c>
    </row>
    <row r="4981">
      <c r="A4981" t="n">
        <v>194561</v>
      </c>
      <c r="B4981" t="n">
        <v>122</v>
      </c>
      <c r="C4981" t="inlineStr">
        <is>
          <t>Arcos</t>
        </is>
      </c>
      <c r="D4981" t="inlineStr">
        <is>
          <t xml:space="preserve">HORTIFRUTI DO CHEF LTDA </t>
        </is>
      </c>
      <c r="E4981" t="inlineStr">
        <is>
          <t>28489</t>
        </is>
      </c>
      <c r="F4981" s="550" t="n">
        <v>46041</v>
      </c>
      <c r="G4981" t="n">
        <v>19721</v>
      </c>
      <c r="H4981" t="inlineStr">
        <is>
          <t>ROMA KG</t>
        </is>
      </c>
      <c r="I4981" t="inlineStr">
        <is>
          <t>ALIMENTOS</t>
        </is>
      </c>
      <c r="J4981" t="n">
        <v>1.2</v>
      </c>
      <c r="K4981" t="inlineStr">
        <is>
          <t>KG</t>
        </is>
      </c>
      <c r="L4981" t="n">
        <v>45</v>
      </c>
      <c r="M4981" t="n">
        <v>37.5</v>
      </c>
      <c r="N4981" t="inlineStr">
        <is>
          <t>ALIMENTOS</t>
        </is>
      </c>
      <c r="O4981" t="inlineStr">
        <is>
          <t>01/2026</t>
        </is>
      </c>
    </row>
    <row r="4982">
      <c r="A4982" t="n">
        <v>194561</v>
      </c>
      <c r="B4982" t="n">
        <v>122</v>
      </c>
      <c r="C4982" t="inlineStr">
        <is>
          <t>Arcos</t>
        </is>
      </c>
      <c r="D4982" t="inlineStr">
        <is>
          <t xml:space="preserve">HORTIFRUTI DO CHEF LTDA </t>
        </is>
      </c>
      <c r="E4982" t="inlineStr">
        <is>
          <t>28489</t>
        </is>
      </c>
      <c r="F4982" s="550" t="n">
        <v>46041</v>
      </c>
      <c r="G4982" t="n">
        <v>19743</v>
      </c>
      <c r="H4982" t="inlineStr">
        <is>
          <t>MACA VERDE KG</t>
        </is>
      </c>
      <c r="I4982" t="inlineStr">
        <is>
          <t>ALIMENTOS</t>
        </is>
      </c>
      <c r="J4982" t="n">
        <v>6</v>
      </c>
      <c r="K4982" t="inlineStr">
        <is>
          <t>KG</t>
        </is>
      </c>
      <c r="L4982" t="n">
        <v>82.5</v>
      </c>
      <c r="M4982" t="n">
        <v>13.75</v>
      </c>
      <c r="N4982" t="inlineStr">
        <is>
          <t>ALIMENTOS</t>
        </is>
      </c>
      <c r="O4982" t="inlineStr">
        <is>
          <t>01/2026</t>
        </is>
      </c>
    </row>
    <row r="4983">
      <c r="A4983" t="n">
        <v>194561</v>
      </c>
      <c r="B4983" t="n">
        <v>122</v>
      </c>
      <c r="C4983" t="inlineStr">
        <is>
          <t>Arcos</t>
        </is>
      </c>
      <c r="D4983" t="inlineStr">
        <is>
          <t xml:space="preserve">HORTIFRUTI DO CHEF LTDA </t>
        </is>
      </c>
      <c r="E4983" t="inlineStr">
        <is>
          <t>28489</t>
        </is>
      </c>
      <c r="F4983" s="550" t="n">
        <v>46041</v>
      </c>
      <c r="G4983" t="n">
        <v>17061</v>
      </c>
      <c r="H4983" t="inlineStr">
        <is>
          <t>SALVIA KG</t>
        </is>
      </c>
      <c r="I4983" t="inlineStr">
        <is>
          <t>ALIMENTOS</t>
        </is>
      </c>
      <c r="J4983" t="n">
        <v>0.12</v>
      </c>
      <c r="K4983" t="inlineStr">
        <is>
          <t>KG</t>
        </is>
      </c>
      <c r="L4983" t="n">
        <v>10.5</v>
      </c>
      <c r="M4983" t="n">
        <v>87.5</v>
      </c>
      <c r="N4983" t="inlineStr">
        <is>
          <t>ALIMENTOS</t>
        </is>
      </c>
      <c r="O4983" t="inlineStr">
        <is>
          <t>01/2026</t>
        </is>
      </c>
    </row>
    <row r="4984">
      <c r="A4984" t="n">
        <v>194561</v>
      </c>
      <c r="B4984" t="n">
        <v>122</v>
      </c>
      <c r="C4984" t="inlineStr">
        <is>
          <t>Arcos</t>
        </is>
      </c>
      <c r="D4984" t="inlineStr">
        <is>
          <t xml:space="preserve">HORTIFRUTI DO CHEF LTDA </t>
        </is>
      </c>
      <c r="E4984" t="inlineStr">
        <is>
          <t>28489</t>
        </is>
      </c>
      <c r="F4984" s="550" t="n">
        <v>46041</v>
      </c>
      <c r="G4984" t="n">
        <v>19846</v>
      </c>
      <c r="H4984" t="inlineStr">
        <is>
          <t>BROTO DE MOYASHI GRANEL KG</t>
        </is>
      </c>
      <c r="I4984" t="inlineStr">
        <is>
          <t>ALIMENTOS</t>
        </is>
      </c>
      <c r="J4984" t="n">
        <v>0.5</v>
      </c>
      <c r="K4984" t="inlineStr">
        <is>
          <t>KG</t>
        </is>
      </c>
      <c r="L4984" t="n">
        <v>9.380000000000001</v>
      </c>
      <c r="M4984" t="n">
        <v>18.76</v>
      </c>
      <c r="N4984" t="inlineStr">
        <is>
          <t>ALIMENTOS</t>
        </is>
      </c>
      <c r="O4984" t="inlineStr">
        <is>
          <t>01/2026</t>
        </is>
      </c>
    </row>
    <row r="4985">
      <c r="A4985" t="n">
        <v>194561</v>
      </c>
      <c r="B4985" t="n">
        <v>122</v>
      </c>
      <c r="C4985" t="inlineStr">
        <is>
          <t>Arcos</t>
        </is>
      </c>
      <c r="D4985" t="inlineStr">
        <is>
          <t xml:space="preserve">HORTIFRUTI DO CHEF LTDA </t>
        </is>
      </c>
      <c r="E4985" t="inlineStr">
        <is>
          <t>28489</t>
        </is>
      </c>
      <c r="F4985" s="550" t="n">
        <v>46041</v>
      </c>
      <c r="G4985" t="n">
        <v>23096</v>
      </c>
      <c r="H4985" t="inlineStr">
        <is>
          <t>OVO BRANCO UN</t>
        </is>
      </c>
      <c r="I4985" t="inlineStr">
        <is>
          <t>ALIMENTOS</t>
        </is>
      </c>
      <c r="J4985" t="n">
        <v>60</v>
      </c>
      <c r="K4985" t="inlineStr">
        <is>
          <t>UN</t>
        </is>
      </c>
      <c r="L4985" t="n">
        <v>30</v>
      </c>
      <c r="M4985" t="n">
        <v>0.5</v>
      </c>
      <c r="N4985" t="inlineStr">
        <is>
          <t>ALIMENTOS</t>
        </is>
      </c>
      <c r="O4985" t="inlineStr">
        <is>
          <t>01/2026</t>
        </is>
      </c>
    </row>
    <row r="4986">
      <c r="A4986" t="n">
        <v>194561</v>
      </c>
      <c r="B4986" t="n">
        <v>122</v>
      </c>
      <c r="C4986" t="inlineStr">
        <is>
          <t>Arcos</t>
        </is>
      </c>
      <c r="D4986" t="inlineStr">
        <is>
          <t xml:space="preserve">HORTIFRUTI DO CHEF LTDA </t>
        </is>
      </c>
      <c r="E4986" t="inlineStr">
        <is>
          <t>28489</t>
        </is>
      </c>
      <c r="F4986" s="550" t="n">
        <v>46041</v>
      </c>
      <c r="G4986" t="n">
        <v>25647</v>
      </c>
      <c r="H4986" t="inlineStr">
        <is>
          <t>ACELGA BOK CHOY KG</t>
        </is>
      </c>
      <c r="I4986" t="inlineStr">
        <is>
          <t>ALIMENTOS</t>
        </is>
      </c>
      <c r="J4986" t="n">
        <v>0.8</v>
      </c>
      <c r="K4986" t="inlineStr">
        <is>
          <t>KG</t>
        </is>
      </c>
      <c r="L4986" t="n">
        <v>16.66</v>
      </c>
      <c r="M4986" t="n">
        <v>20.825</v>
      </c>
      <c r="N4986" t="inlineStr">
        <is>
          <t>ALIMENTOS</t>
        </is>
      </c>
      <c r="O4986" t="inlineStr">
        <is>
          <t>01/2026</t>
        </is>
      </c>
    </row>
    <row r="4987">
      <c r="A4987" t="n">
        <v>194561</v>
      </c>
      <c r="B4987" t="n">
        <v>122</v>
      </c>
      <c r="C4987" t="inlineStr">
        <is>
          <t>Arcos</t>
        </is>
      </c>
      <c r="D4987" t="inlineStr">
        <is>
          <t xml:space="preserve">HORTIFRUTI DO CHEF LTDA </t>
        </is>
      </c>
      <c r="E4987" t="inlineStr">
        <is>
          <t>28489</t>
        </is>
      </c>
      <c r="F4987" s="550" t="n">
        <v>46041</v>
      </c>
      <c r="G4987" t="n">
        <v>26631</v>
      </c>
      <c r="H4987" t="inlineStr">
        <is>
          <t>MANJERICAO BASILICO KG</t>
        </is>
      </c>
      <c r="I4987" t="inlineStr">
        <is>
          <t>ALIMENTOS</t>
        </is>
      </c>
      <c r="J4987" t="n">
        <v>3</v>
      </c>
      <c r="K4987" t="inlineStr">
        <is>
          <t>KG</t>
        </is>
      </c>
      <c r="L4987" t="n">
        <v>156</v>
      </c>
      <c r="M4987" t="n">
        <v>52</v>
      </c>
      <c r="N4987" t="inlineStr">
        <is>
          <t>ALIMENTOS</t>
        </is>
      </c>
      <c r="O4987" t="inlineStr">
        <is>
          <t>01/2026</t>
        </is>
      </c>
    </row>
    <row r="4988">
      <c r="A4988" t="n">
        <v>194561</v>
      </c>
      <c r="B4988" t="n">
        <v>122</v>
      </c>
      <c r="C4988" t="inlineStr">
        <is>
          <t>Arcos</t>
        </is>
      </c>
      <c r="D4988" t="inlineStr">
        <is>
          <t xml:space="preserve">HORTIFRUTI DO CHEF LTDA </t>
        </is>
      </c>
      <c r="E4988" t="inlineStr">
        <is>
          <t>28489</t>
        </is>
      </c>
      <c r="F4988" s="550" t="n">
        <v>46041</v>
      </c>
      <c r="G4988" t="n">
        <v>19472</v>
      </c>
      <c r="H4988" t="inlineStr">
        <is>
          <t>RUCULA KG</t>
        </is>
      </c>
      <c r="I4988" t="inlineStr">
        <is>
          <t>ALIMENTOS</t>
        </is>
      </c>
      <c r="J4988" t="n">
        <v>0.6</v>
      </c>
      <c r="K4988" t="inlineStr">
        <is>
          <t>KG</t>
        </is>
      </c>
      <c r="L4988" t="n">
        <v>13.13</v>
      </c>
      <c r="M4988" t="n">
        <v>21.883333</v>
      </c>
      <c r="N4988" t="inlineStr">
        <is>
          <t>ALIMENTOS</t>
        </is>
      </c>
      <c r="O4988" t="inlineStr">
        <is>
          <t>01/2026</t>
        </is>
      </c>
    </row>
    <row r="4989">
      <c r="A4989" t="n">
        <v>194560</v>
      </c>
      <c r="B4989" t="n">
        <v>122</v>
      </c>
      <c r="C4989" t="inlineStr">
        <is>
          <t>Arcos</t>
        </is>
      </c>
      <c r="D4989" t="inlineStr">
        <is>
          <t>WPP COMERCIO DE CARNES LTDA</t>
        </is>
      </c>
      <c r="E4989" t="inlineStr">
        <is>
          <t>76824</t>
        </is>
      </c>
      <c r="F4989" s="550" t="n">
        <v>46042</v>
      </c>
      <c r="G4989" t="n">
        <v>19034</v>
      </c>
      <c r="H4989" t="inlineStr">
        <is>
          <t>COXA E SOBRECOXA COM OSSO E COM PELE KG</t>
        </is>
      </c>
      <c r="I4989" t="inlineStr">
        <is>
          <t>ALIMENTOS</t>
        </is>
      </c>
      <c r="J4989" t="n">
        <v>20.6</v>
      </c>
      <c r="K4989" t="inlineStr">
        <is>
          <t>KG</t>
        </is>
      </c>
      <c r="L4989" t="n">
        <v>183.34</v>
      </c>
      <c r="M4989" t="n">
        <v>8.9</v>
      </c>
      <c r="N4989" t="inlineStr">
        <is>
          <t>ALIMENTOS</t>
        </is>
      </c>
      <c r="O4989" t="inlineStr">
        <is>
          <t>01/2026</t>
        </is>
      </c>
    </row>
    <row r="4990">
      <c r="A4990" t="n">
        <v>194560</v>
      </c>
      <c r="B4990" t="n">
        <v>122</v>
      </c>
      <c r="C4990" t="inlineStr">
        <is>
          <t>Arcos</t>
        </is>
      </c>
      <c r="D4990" t="inlineStr">
        <is>
          <t>WPP COMERCIO DE CARNES LTDA</t>
        </is>
      </c>
      <c r="E4990" t="inlineStr">
        <is>
          <t>76824</t>
        </is>
      </c>
      <c r="F4990" s="550" t="n">
        <v>46042</v>
      </c>
      <c r="G4990" t="n">
        <v>25128</v>
      </c>
      <c r="H4990" t="inlineStr">
        <is>
          <t>COXAO MOLE EM CUBOS KG</t>
        </is>
      </c>
      <c r="I4990" t="inlineStr">
        <is>
          <t>ALIMENTOS</t>
        </is>
      </c>
      <c r="J4990" t="n">
        <v>16.2</v>
      </c>
      <c r="K4990" t="inlineStr">
        <is>
          <t>KG</t>
        </is>
      </c>
      <c r="L4990" t="n">
        <v>630.1799999999999</v>
      </c>
      <c r="M4990" t="n">
        <v>38.9</v>
      </c>
      <c r="N4990" t="inlineStr">
        <is>
          <t>ALIMENTOS</t>
        </is>
      </c>
      <c r="O4990" t="inlineStr">
        <is>
          <t>01/2026</t>
        </is>
      </c>
    </row>
    <row r="4991">
      <c r="A4991" t="n">
        <v>194560</v>
      </c>
      <c r="B4991" t="n">
        <v>122</v>
      </c>
      <c r="C4991" t="inlineStr">
        <is>
          <t>Arcos</t>
        </is>
      </c>
      <c r="D4991" t="inlineStr">
        <is>
          <t>WPP COMERCIO DE CARNES LTDA</t>
        </is>
      </c>
      <c r="E4991" t="inlineStr">
        <is>
          <t>76824</t>
        </is>
      </c>
      <c r="F4991" s="550" t="n">
        <v>46042</v>
      </c>
      <c r="G4991" t="n">
        <v>19017</v>
      </c>
      <c r="H4991" t="inlineStr">
        <is>
          <t>FILE DE FRANGO KG</t>
        </is>
      </c>
      <c r="I4991" t="inlineStr">
        <is>
          <t>ALIMENTOS</t>
        </is>
      </c>
      <c r="J4991" t="n">
        <v>20</v>
      </c>
      <c r="K4991" t="inlineStr">
        <is>
          <t>KG</t>
        </is>
      </c>
      <c r="L4991" t="n">
        <v>339.8</v>
      </c>
      <c r="M4991" t="n">
        <v>16.99</v>
      </c>
      <c r="N4991" t="inlineStr">
        <is>
          <t>ALIMENTOS</t>
        </is>
      </c>
      <c r="O4991" t="inlineStr">
        <is>
          <t>01/2026</t>
        </is>
      </c>
    </row>
    <row r="4992">
      <c r="A4992" t="n">
        <v>194559</v>
      </c>
      <c r="B4992" t="n">
        <v>122</v>
      </c>
      <c r="C4992" t="inlineStr">
        <is>
          <t>Arcos</t>
        </is>
      </c>
      <c r="D4992" t="inlineStr">
        <is>
          <t>GCT COMERCIO DE PRODUTOS ALIMENTICIOS LTDA</t>
        </is>
      </c>
      <c r="E4992" t="inlineStr">
        <is>
          <t>9261</t>
        </is>
      </c>
      <c r="F4992" s="550" t="n">
        <v>46041</v>
      </c>
      <c r="G4992" t="n">
        <v>27340</v>
      </c>
      <c r="H4992" t="inlineStr">
        <is>
          <t>GELO RETANGULO 50X65MM C/25 UN YCECODE</t>
        </is>
      </c>
      <c r="I4992" t="inlineStr">
        <is>
          <t>BEBIDAS</t>
        </is>
      </c>
      <c r="J4992" t="n">
        <v>16</v>
      </c>
      <c r="K4992" t="inlineStr">
        <is>
          <t>PC</t>
        </is>
      </c>
      <c r="L4992" t="n">
        <v>857.92</v>
      </c>
      <c r="M4992" t="n">
        <v>53.62</v>
      </c>
      <c r="N4992" t="inlineStr">
        <is>
          <t>BEBIDAS</t>
        </is>
      </c>
      <c r="O4992" t="inlineStr">
        <is>
          <t>01/2026</t>
        </is>
      </c>
    </row>
    <row r="4993">
      <c r="A4993" t="n">
        <v>194559</v>
      </c>
      <c r="B4993" t="n">
        <v>122</v>
      </c>
      <c r="C4993" t="inlineStr">
        <is>
          <t>Arcos</t>
        </is>
      </c>
      <c r="D4993" t="inlineStr">
        <is>
          <t>GCT COMERCIO DE PRODUTOS ALIMENTICIOS LTDA</t>
        </is>
      </c>
      <c r="E4993" t="inlineStr">
        <is>
          <t>9261</t>
        </is>
      </c>
      <c r="F4993" s="550" t="n">
        <v>46041</v>
      </c>
      <c r="G4993" t="n">
        <v>28315</v>
      </c>
      <c r="H4993" t="inlineStr">
        <is>
          <t>GELO COLLINS 35X120 C/18 UN YCECODE</t>
        </is>
      </c>
      <c r="I4993" t="inlineStr">
        <is>
          <t>BEBIDAS</t>
        </is>
      </c>
      <c r="J4993" t="n">
        <v>7</v>
      </c>
      <c r="K4993" t="inlineStr">
        <is>
          <t>PC</t>
        </is>
      </c>
      <c r="L4993" t="n">
        <v>304.92</v>
      </c>
      <c r="M4993" t="n">
        <v>43.56</v>
      </c>
      <c r="N4993" t="inlineStr">
        <is>
          <t>BEBIDAS</t>
        </is>
      </c>
      <c r="O4993" t="inlineStr">
        <is>
          <t>01/2026</t>
        </is>
      </c>
    </row>
    <row r="4994">
      <c r="A4994" t="n">
        <v>194559</v>
      </c>
      <c r="B4994" t="n">
        <v>122</v>
      </c>
      <c r="C4994" t="inlineStr">
        <is>
          <t>Arcos</t>
        </is>
      </c>
      <c r="D4994" t="inlineStr">
        <is>
          <t>GCT COMERCIO DE PRODUTOS ALIMENTICIOS LTDA</t>
        </is>
      </c>
      <c r="E4994" t="inlineStr">
        <is>
          <t>9261</t>
        </is>
      </c>
      <c r="F4994" s="550" t="n">
        <v>46041</v>
      </c>
      <c r="G4994" t="n">
        <v>28316</v>
      </c>
      <c r="H4994" t="inlineStr">
        <is>
          <t>GELO ESFERICO C/9UN YCECODE</t>
        </is>
      </c>
      <c r="I4994" t="inlineStr">
        <is>
          <t>BEBIDAS</t>
        </is>
      </c>
      <c r="J4994" t="n">
        <v>6</v>
      </c>
      <c r="K4994" t="inlineStr">
        <is>
          <t>PC</t>
        </is>
      </c>
      <c r="L4994" t="n">
        <v>234.3</v>
      </c>
      <c r="M4994" t="n">
        <v>39.05</v>
      </c>
      <c r="N4994" t="inlineStr">
        <is>
          <t>BEBIDAS</t>
        </is>
      </c>
      <c r="O4994" t="inlineStr">
        <is>
          <t>01/2026</t>
        </is>
      </c>
    </row>
    <row r="4995">
      <c r="A4995" t="n">
        <v>194558</v>
      </c>
      <c r="B4995" t="n">
        <v>122</v>
      </c>
      <c r="C4995" t="inlineStr">
        <is>
          <t>Arcos</t>
        </is>
      </c>
      <c r="D4995" t="inlineStr">
        <is>
          <t>OPA PRODUTOS ALIMENTICIOS LTDA</t>
        </is>
      </c>
      <c r="E4995" t="inlineStr">
        <is>
          <t>2527</t>
        </is>
      </c>
      <c r="F4995" s="550" t="n">
        <v>46042</v>
      </c>
      <c r="G4995" t="n">
        <v>26591</v>
      </c>
      <c r="H4995" t="inlineStr">
        <is>
          <t>COPA FATIADO JAIS KG</t>
        </is>
      </c>
      <c r="I4995" t="inlineStr">
        <is>
          <t>ALIMENTOS</t>
        </is>
      </c>
      <c r="J4995" t="n">
        <v>1</v>
      </c>
      <c r="K4995" t="inlineStr">
        <is>
          <t>KG</t>
        </is>
      </c>
      <c r="L4995" t="n">
        <v>180</v>
      </c>
      <c r="M4995" t="n">
        <v>180</v>
      </c>
      <c r="N4995" t="inlineStr">
        <is>
          <t>ALIMENTOS</t>
        </is>
      </c>
      <c r="O4995" t="inlineStr">
        <is>
          <t>01/2026</t>
        </is>
      </c>
    </row>
    <row r="4996">
      <c r="A4996" t="n">
        <v>194558</v>
      </c>
      <c r="B4996" t="n">
        <v>122</v>
      </c>
      <c r="C4996" t="inlineStr">
        <is>
          <t>Arcos</t>
        </is>
      </c>
      <c r="D4996" t="inlineStr">
        <is>
          <t>OPA PRODUTOS ALIMENTICIOS LTDA</t>
        </is>
      </c>
      <c r="E4996" t="inlineStr">
        <is>
          <t>2527</t>
        </is>
      </c>
      <c r="F4996" s="550" t="n">
        <v>46042</v>
      </c>
      <c r="G4996" t="n">
        <v>26588</v>
      </c>
      <c r="H4996" t="inlineStr">
        <is>
          <t>LONZA FATIADO JAIS KG</t>
        </is>
      </c>
      <c r="I4996" t="inlineStr">
        <is>
          <t>ALIMENTOS</t>
        </is>
      </c>
      <c r="J4996" t="n">
        <v>1</v>
      </c>
      <c r="K4996" t="inlineStr">
        <is>
          <t>KG</t>
        </is>
      </c>
      <c r="L4996" t="n">
        <v>228</v>
      </c>
      <c r="M4996" t="n">
        <v>228</v>
      </c>
      <c r="N4996" t="inlineStr">
        <is>
          <t>ALIMENTOS</t>
        </is>
      </c>
      <c r="O4996" t="inlineStr">
        <is>
          <t>01/2026</t>
        </is>
      </c>
    </row>
    <row r="4997">
      <c r="A4997" t="n">
        <v>194557</v>
      </c>
      <c r="B4997" t="n">
        <v>122</v>
      </c>
      <c r="C4997" t="inlineStr">
        <is>
          <t>Arcos</t>
        </is>
      </c>
      <c r="D4997" t="inlineStr">
        <is>
          <t>CECILIA TSUYACO ARAKI SILVA LTDA</t>
        </is>
      </c>
      <c r="E4997" t="inlineStr">
        <is>
          <t>385281</t>
        </is>
      </c>
      <c r="F4997" s="550" t="n">
        <v>46041</v>
      </c>
      <c r="G4997" t="n">
        <v>19787</v>
      </c>
      <c r="H4997" t="inlineStr">
        <is>
          <t>ABACAXI PEROLA KG</t>
        </is>
      </c>
      <c r="I4997" t="inlineStr">
        <is>
          <t>ALIMENTOS</t>
        </is>
      </c>
      <c r="J4997" t="n">
        <v>15</v>
      </c>
      <c r="K4997" t="inlineStr">
        <is>
          <t>KG</t>
        </is>
      </c>
      <c r="L4997" t="n">
        <v>73.5</v>
      </c>
      <c r="M4997" t="n">
        <v>4.9</v>
      </c>
      <c r="N4997" t="inlineStr">
        <is>
          <t>ALIMENTOS</t>
        </is>
      </c>
      <c r="O4997" t="inlineStr">
        <is>
          <t>01/2026</t>
        </is>
      </c>
    </row>
    <row r="4998">
      <c r="A4998" t="n">
        <v>194557</v>
      </c>
      <c r="B4998" t="n">
        <v>122</v>
      </c>
      <c r="C4998" t="inlineStr">
        <is>
          <t>Arcos</t>
        </is>
      </c>
      <c r="D4998" t="inlineStr">
        <is>
          <t>CECILIA TSUYACO ARAKI SILVA LTDA</t>
        </is>
      </c>
      <c r="E4998" t="inlineStr">
        <is>
          <t>385281</t>
        </is>
      </c>
      <c r="F4998" s="550" t="n">
        <v>46041</v>
      </c>
      <c r="G4998" t="n">
        <v>19634</v>
      </c>
      <c r="H4998" t="inlineStr">
        <is>
          <t>BERINJELA KG</t>
        </is>
      </c>
      <c r="I4998" t="inlineStr">
        <is>
          <t>ALIMENTOS</t>
        </is>
      </c>
      <c r="J4998" t="n">
        <v>2</v>
      </c>
      <c r="K4998" t="inlineStr">
        <is>
          <t>KG</t>
        </is>
      </c>
      <c r="L4998" t="n">
        <v>13.6</v>
      </c>
      <c r="M4998" t="n">
        <v>6.8</v>
      </c>
      <c r="N4998" t="inlineStr">
        <is>
          <t>ALIMENTOS</t>
        </is>
      </c>
      <c r="O4998" t="inlineStr">
        <is>
          <t>01/2026</t>
        </is>
      </c>
    </row>
    <row r="4999">
      <c r="A4999" t="n">
        <v>194557</v>
      </c>
      <c r="B4999" t="n">
        <v>122</v>
      </c>
      <c r="C4999" t="inlineStr">
        <is>
          <t>Arcos</t>
        </is>
      </c>
      <c r="D4999" t="inlineStr">
        <is>
          <t>CECILIA TSUYACO ARAKI SILVA LTDA</t>
        </is>
      </c>
      <c r="E4999" t="inlineStr">
        <is>
          <t>385281</t>
        </is>
      </c>
      <c r="F4999" s="550" t="n">
        <v>46041</v>
      </c>
      <c r="G4999" t="n">
        <v>19621</v>
      </c>
      <c r="H4999" t="inlineStr">
        <is>
          <t>CENOURA KG</t>
        </is>
      </c>
      <c r="I4999" t="inlineStr">
        <is>
          <t>ALIMENTOS</t>
        </is>
      </c>
      <c r="J4999" t="n">
        <v>3</v>
      </c>
      <c r="K4999" t="inlineStr">
        <is>
          <t>KG</t>
        </is>
      </c>
      <c r="L4999" t="n">
        <v>8.4</v>
      </c>
      <c r="M4999" t="n">
        <v>2.8</v>
      </c>
      <c r="N4999" t="inlineStr">
        <is>
          <t>ALIMENTOS</t>
        </is>
      </c>
      <c r="O4999" t="inlineStr">
        <is>
          <t>01/2026</t>
        </is>
      </c>
    </row>
    <row r="5000">
      <c r="A5000" t="n">
        <v>194557</v>
      </c>
      <c r="B5000" t="n">
        <v>122</v>
      </c>
      <c r="C5000" t="inlineStr">
        <is>
          <t>Arcos</t>
        </is>
      </c>
      <c r="D5000" t="inlineStr">
        <is>
          <t>CECILIA TSUYACO ARAKI SILVA LTDA</t>
        </is>
      </c>
      <c r="E5000" t="inlineStr">
        <is>
          <t>385281</t>
        </is>
      </c>
      <c r="F5000" s="550" t="n">
        <v>46041</v>
      </c>
      <c r="G5000" t="n">
        <v>19589</v>
      </c>
      <c r="H5000" t="inlineStr">
        <is>
          <t>PEPINO JAPONES KG</t>
        </is>
      </c>
      <c r="I5000" t="inlineStr">
        <is>
          <t>ALIMENTOS</t>
        </is>
      </c>
      <c r="J5000" t="n">
        <v>0.5</v>
      </c>
      <c r="K5000" t="inlineStr">
        <is>
          <t>KG</t>
        </is>
      </c>
      <c r="L5000" t="n">
        <v>5.75</v>
      </c>
      <c r="M5000" t="n">
        <v>11.5</v>
      </c>
      <c r="N5000" t="inlineStr">
        <is>
          <t>ALIMENTOS</t>
        </is>
      </c>
      <c r="O5000" t="inlineStr">
        <is>
          <t>01/2026</t>
        </is>
      </c>
    </row>
    <row r="5001">
      <c r="A5001" t="n">
        <v>194557</v>
      </c>
      <c r="B5001" t="n">
        <v>122</v>
      </c>
      <c r="C5001" t="inlineStr">
        <is>
          <t>Arcos</t>
        </is>
      </c>
      <c r="D5001" t="inlineStr">
        <is>
          <t>CECILIA TSUYACO ARAKI SILVA LTDA</t>
        </is>
      </c>
      <c r="E5001" t="inlineStr">
        <is>
          <t>385281</t>
        </is>
      </c>
      <c r="F5001" s="550" t="n">
        <v>46041</v>
      </c>
      <c r="G5001" t="n">
        <v>19506</v>
      </c>
      <c r="H5001" t="inlineStr">
        <is>
          <t>ALECRIM KG</t>
        </is>
      </c>
      <c r="I5001" t="inlineStr">
        <is>
          <t>ALIMENTOS</t>
        </is>
      </c>
      <c r="J5001" t="n">
        <v>0.1</v>
      </c>
      <c r="K5001" t="inlineStr">
        <is>
          <t>KG</t>
        </is>
      </c>
      <c r="L5001" t="n">
        <v>4</v>
      </c>
      <c r="M5001" t="n">
        <v>40</v>
      </c>
      <c r="N5001" t="inlineStr">
        <is>
          <t>ALIMENTOS</t>
        </is>
      </c>
      <c r="O5001" t="inlineStr">
        <is>
          <t>01/2026</t>
        </is>
      </c>
    </row>
    <row r="5002">
      <c r="A5002" t="n">
        <v>194557</v>
      </c>
      <c r="B5002" t="n">
        <v>122</v>
      </c>
      <c r="C5002" t="inlineStr">
        <is>
          <t>Arcos</t>
        </is>
      </c>
      <c r="D5002" t="inlineStr">
        <is>
          <t>CECILIA TSUYACO ARAKI SILVA LTDA</t>
        </is>
      </c>
      <c r="E5002" t="inlineStr">
        <is>
          <t>385281</t>
        </is>
      </c>
      <c r="F5002" s="550" t="n">
        <v>46041</v>
      </c>
      <c r="G5002" t="n">
        <v>19505</v>
      </c>
      <c r="H5002" t="inlineStr">
        <is>
          <t>ALFACE AMERICANA KG</t>
        </is>
      </c>
      <c r="I5002" t="inlineStr">
        <is>
          <t>ALIMENTOS</t>
        </is>
      </c>
      <c r="J5002" t="n">
        <v>1</v>
      </c>
      <c r="K5002" t="inlineStr">
        <is>
          <t>KG</t>
        </is>
      </c>
      <c r="L5002" t="n">
        <v>11.5</v>
      </c>
      <c r="M5002" t="n">
        <v>11.5</v>
      </c>
      <c r="N5002" t="inlineStr">
        <is>
          <t>ALIMENTOS</t>
        </is>
      </c>
      <c r="O5002" t="inlineStr">
        <is>
          <t>01/2026</t>
        </is>
      </c>
    </row>
    <row r="5003">
      <c r="A5003" t="n">
        <v>194557</v>
      </c>
      <c r="B5003" t="n">
        <v>122</v>
      </c>
      <c r="C5003" t="inlineStr">
        <is>
          <t>Arcos</t>
        </is>
      </c>
      <c r="D5003" t="inlineStr">
        <is>
          <t>CECILIA TSUYACO ARAKI SILVA LTDA</t>
        </is>
      </c>
      <c r="E5003" t="inlineStr">
        <is>
          <t>385281</t>
        </is>
      </c>
      <c r="F5003" s="550" t="n">
        <v>46041</v>
      </c>
      <c r="G5003" t="n">
        <v>19575</v>
      </c>
      <c r="H5003" t="inlineStr">
        <is>
          <t>PIMENTA DE CHEIRO VERDE KG</t>
        </is>
      </c>
      <c r="I5003" t="inlineStr">
        <is>
          <t>ALIMENTOS</t>
        </is>
      </c>
      <c r="J5003" t="n">
        <v>0.2</v>
      </c>
      <c r="K5003" t="inlineStr">
        <is>
          <t>KG</t>
        </is>
      </c>
      <c r="L5003" t="n">
        <v>5</v>
      </c>
      <c r="M5003" t="n">
        <v>25</v>
      </c>
      <c r="N5003" t="inlineStr">
        <is>
          <t>ALIMENTOS</t>
        </is>
      </c>
      <c r="O5003" t="inlineStr">
        <is>
          <t>01/2026</t>
        </is>
      </c>
    </row>
    <row r="5004">
      <c r="A5004" t="n">
        <v>194557</v>
      </c>
      <c r="B5004" t="n">
        <v>122</v>
      </c>
      <c r="C5004" t="inlineStr">
        <is>
          <t>Arcos</t>
        </is>
      </c>
      <c r="D5004" t="inlineStr">
        <is>
          <t>CECILIA TSUYACO ARAKI SILVA LTDA</t>
        </is>
      </c>
      <c r="E5004" t="inlineStr">
        <is>
          <t>385281</t>
        </is>
      </c>
      <c r="F5004" s="550" t="n">
        <v>46041</v>
      </c>
      <c r="G5004" t="n">
        <v>24083</v>
      </c>
      <c r="H5004" t="inlineStr">
        <is>
          <t>BATATA ASTERIX GRAUDA NOIVA KG</t>
        </is>
      </c>
      <c r="I5004" t="inlineStr">
        <is>
          <t>ALIMENTOS</t>
        </is>
      </c>
      <c r="J5004" t="n">
        <v>50</v>
      </c>
      <c r="K5004" t="inlineStr">
        <is>
          <t>KG</t>
        </is>
      </c>
      <c r="L5004" t="n">
        <v>210</v>
      </c>
      <c r="M5004" t="n">
        <v>4.2</v>
      </c>
      <c r="N5004" t="inlineStr">
        <is>
          <t>ALIMENTOS</t>
        </is>
      </c>
      <c r="O5004" t="inlineStr">
        <is>
          <t>01/2026</t>
        </is>
      </c>
    </row>
    <row r="5005">
      <c r="A5005" t="n">
        <v>194557</v>
      </c>
      <c r="B5005" t="n">
        <v>122</v>
      </c>
      <c r="C5005" t="inlineStr">
        <is>
          <t>Arcos</t>
        </is>
      </c>
      <c r="D5005" t="inlineStr">
        <is>
          <t>CECILIA TSUYACO ARAKI SILVA LTDA</t>
        </is>
      </c>
      <c r="E5005" t="inlineStr">
        <is>
          <t>385281</t>
        </is>
      </c>
      <c r="F5005" s="550" t="n">
        <v>46041</v>
      </c>
      <c r="G5005" t="n">
        <v>19658</v>
      </c>
      <c r="H5005" t="inlineStr">
        <is>
          <t>ABOBORA JAPONESA / CABOTIAN KG</t>
        </is>
      </c>
      <c r="I5005" t="inlineStr">
        <is>
          <t>ALIMENTOS</t>
        </is>
      </c>
      <c r="J5005" t="n">
        <v>10</v>
      </c>
      <c r="K5005" t="inlineStr">
        <is>
          <t>KG</t>
        </is>
      </c>
      <c r="L5005" t="n">
        <v>28</v>
      </c>
      <c r="M5005" t="n">
        <v>2.8</v>
      </c>
      <c r="N5005" t="inlineStr">
        <is>
          <t>ALIMENTOS</t>
        </is>
      </c>
      <c r="O5005" t="inlineStr">
        <is>
          <t>01/2026</t>
        </is>
      </c>
    </row>
    <row r="5006">
      <c r="A5006" t="n">
        <v>194557</v>
      </c>
      <c r="B5006" t="n">
        <v>122</v>
      </c>
      <c r="C5006" t="inlineStr">
        <is>
          <t>Arcos</t>
        </is>
      </c>
      <c r="D5006" t="inlineStr">
        <is>
          <t>CECILIA TSUYACO ARAKI SILVA LTDA</t>
        </is>
      </c>
      <c r="E5006" t="inlineStr">
        <is>
          <t>385281</t>
        </is>
      </c>
      <c r="F5006" s="550" t="n">
        <v>46041</v>
      </c>
      <c r="G5006" t="n">
        <v>19465</v>
      </c>
      <c r="H5006" t="inlineStr">
        <is>
          <t>SALSAO KG</t>
        </is>
      </c>
      <c r="I5006" t="inlineStr">
        <is>
          <t>ALIMENTOS</t>
        </is>
      </c>
      <c r="J5006" t="n">
        <v>1</v>
      </c>
      <c r="K5006" t="inlineStr">
        <is>
          <t>KG</t>
        </is>
      </c>
      <c r="L5006" t="n">
        <v>4.5</v>
      </c>
      <c r="M5006" t="n">
        <v>4.5</v>
      </c>
      <c r="N5006" t="inlineStr">
        <is>
          <t>ALIMENTOS</t>
        </is>
      </c>
      <c r="O5006" t="inlineStr">
        <is>
          <t>01/2026</t>
        </is>
      </c>
    </row>
    <row r="5007">
      <c r="A5007" t="n">
        <v>194557</v>
      </c>
      <c r="B5007" t="n">
        <v>122</v>
      </c>
      <c r="C5007" t="inlineStr">
        <is>
          <t>Arcos</t>
        </is>
      </c>
      <c r="D5007" t="inlineStr">
        <is>
          <t>CECILIA TSUYACO ARAKI SILVA LTDA</t>
        </is>
      </c>
      <c r="E5007" t="inlineStr">
        <is>
          <t>385281</t>
        </is>
      </c>
      <c r="F5007" s="550" t="n">
        <v>46041</v>
      </c>
      <c r="G5007" t="n">
        <v>19476</v>
      </c>
      <c r="H5007" t="inlineStr">
        <is>
          <t>MANJERICAO KG</t>
        </is>
      </c>
      <c r="I5007" t="inlineStr">
        <is>
          <t>ALIMENTOS</t>
        </is>
      </c>
      <c r="J5007" t="n">
        <v>0.3</v>
      </c>
      <c r="K5007" t="inlineStr">
        <is>
          <t>KG</t>
        </is>
      </c>
      <c r="L5007" t="n">
        <v>19.5</v>
      </c>
      <c r="M5007" t="n">
        <v>65</v>
      </c>
      <c r="N5007" t="inlineStr">
        <is>
          <t>ALIMENTOS</t>
        </is>
      </c>
      <c r="O5007" t="inlineStr">
        <is>
          <t>01/2026</t>
        </is>
      </c>
    </row>
    <row r="5008">
      <c r="A5008" t="n">
        <v>194557</v>
      </c>
      <c r="B5008" t="n">
        <v>122</v>
      </c>
      <c r="C5008" t="inlineStr">
        <is>
          <t>Arcos</t>
        </is>
      </c>
      <c r="D5008" t="inlineStr">
        <is>
          <t>CECILIA TSUYACO ARAKI SILVA LTDA</t>
        </is>
      </c>
      <c r="E5008" t="inlineStr">
        <is>
          <t>385281</t>
        </is>
      </c>
      <c r="F5008" s="550" t="n">
        <v>46041</v>
      </c>
      <c r="G5008" t="n">
        <v>19480</v>
      </c>
      <c r="H5008" t="inlineStr">
        <is>
          <t>HORTELA HIDROPONICA KG</t>
        </is>
      </c>
      <c r="I5008" t="inlineStr">
        <is>
          <t>ALIMENTOS</t>
        </is>
      </c>
      <c r="J5008" t="n">
        <v>0.2</v>
      </c>
      <c r="K5008" t="inlineStr">
        <is>
          <t>KG</t>
        </is>
      </c>
      <c r="L5008" t="n">
        <v>2.5</v>
      </c>
      <c r="M5008" t="n">
        <v>12.5</v>
      </c>
      <c r="N5008" t="inlineStr">
        <is>
          <t>ALIMENTOS</t>
        </is>
      </c>
      <c r="O5008" t="inlineStr">
        <is>
          <t>01/2026</t>
        </is>
      </c>
    </row>
    <row r="5009">
      <c r="A5009" t="n">
        <v>194557</v>
      </c>
      <c r="B5009" t="n">
        <v>122</v>
      </c>
      <c r="C5009" t="inlineStr">
        <is>
          <t>Arcos</t>
        </is>
      </c>
      <c r="D5009" t="inlineStr">
        <is>
          <t>CECILIA TSUYACO ARAKI SILVA LTDA</t>
        </is>
      </c>
      <c r="E5009" t="inlineStr">
        <is>
          <t>385281</t>
        </is>
      </c>
      <c r="F5009" s="550" t="n">
        <v>46041</v>
      </c>
      <c r="G5009" t="n">
        <v>24509</v>
      </c>
      <c r="H5009" t="inlineStr">
        <is>
          <t>CEBOLA BRANCA KG</t>
        </is>
      </c>
      <c r="I5009" t="inlineStr">
        <is>
          <t>ALIMENTOS</t>
        </is>
      </c>
      <c r="J5009" t="n">
        <v>15</v>
      </c>
      <c r="K5009" t="inlineStr">
        <is>
          <t>KG</t>
        </is>
      </c>
      <c r="L5009" t="n">
        <v>27</v>
      </c>
      <c r="M5009" t="n">
        <v>1.8</v>
      </c>
      <c r="N5009" t="inlineStr">
        <is>
          <t>ALIMENTOS</t>
        </is>
      </c>
      <c r="O5009" t="inlineStr">
        <is>
          <t>01/2026</t>
        </is>
      </c>
    </row>
    <row r="5010">
      <c r="A5010" t="n">
        <v>194557</v>
      </c>
      <c r="B5010" t="n">
        <v>122</v>
      </c>
      <c r="C5010" t="inlineStr">
        <is>
          <t>Arcos</t>
        </is>
      </c>
      <c r="D5010" t="inlineStr">
        <is>
          <t>CECILIA TSUYACO ARAKI SILVA LTDA</t>
        </is>
      </c>
      <c r="E5010" t="inlineStr">
        <is>
          <t>385281</t>
        </is>
      </c>
      <c r="F5010" s="550" t="n">
        <v>46041</v>
      </c>
      <c r="G5010" t="n">
        <v>19488</v>
      </c>
      <c r="H5010" t="inlineStr">
        <is>
          <t>CEBOLINHA KG</t>
        </is>
      </c>
      <c r="I5010" t="inlineStr">
        <is>
          <t>ALIMENTOS</t>
        </is>
      </c>
      <c r="J5010" t="n">
        <v>0.8</v>
      </c>
      <c r="K5010" t="inlineStr">
        <is>
          <t>KG</t>
        </is>
      </c>
      <c r="L5010" t="n">
        <v>9.199999999999999</v>
      </c>
      <c r="M5010" t="n">
        <v>11.5</v>
      </c>
      <c r="N5010" t="inlineStr">
        <is>
          <t>ALIMENTOS</t>
        </is>
      </c>
      <c r="O5010" t="inlineStr">
        <is>
          <t>01/2026</t>
        </is>
      </c>
    </row>
    <row r="5011">
      <c r="A5011" t="n">
        <v>194557</v>
      </c>
      <c r="B5011" t="n">
        <v>122</v>
      </c>
      <c r="C5011" t="inlineStr">
        <is>
          <t>Arcos</t>
        </is>
      </c>
      <c r="D5011" t="inlineStr">
        <is>
          <t>CECILIA TSUYACO ARAKI SILVA LTDA</t>
        </is>
      </c>
      <c r="E5011" t="inlineStr">
        <is>
          <t>385281</t>
        </is>
      </c>
      <c r="F5011" s="550" t="n">
        <v>46041</v>
      </c>
      <c r="G5011" t="n">
        <v>19498</v>
      </c>
      <c r="H5011" t="inlineStr">
        <is>
          <t>ALFACE ROMANA KG</t>
        </is>
      </c>
      <c r="I5011" t="inlineStr">
        <is>
          <t>ALIMENTOS</t>
        </is>
      </c>
      <c r="J5011" t="n">
        <v>0.8</v>
      </c>
      <c r="K5011" t="inlineStr">
        <is>
          <t>KG</t>
        </is>
      </c>
      <c r="L5011" t="n">
        <v>10.4</v>
      </c>
      <c r="M5011" t="n">
        <v>13</v>
      </c>
      <c r="N5011" t="inlineStr">
        <is>
          <t>ALIMENTOS</t>
        </is>
      </c>
      <c r="O5011" t="inlineStr">
        <is>
          <t>01/2026</t>
        </is>
      </c>
    </row>
    <row r="5012">
      <c r="A5012" t="n">
        <v>194557</v>
      </c>
      <c r="B5012" t="n">
        <v>122</v>
      </c>
      <c r="C5012" t="inlineStr">
        <is>
          <t>Arcos</t>
        </is>
      </c>
      <c r="D5012" t="inlineStr">
        <is>
          <t>CECILIA TSUYACO ARAKI SILVA LTDA</t>
        </is>
      </c>
      <c r="E5012" t="inlineStr">
        <is>
          <t>385281</t>
        </is>
      </c>
      <c r="F5012" s="550" t="n">
        <v>46041</v>
      </c>
      <c r="G5012" t="n">
        <v>19485</v>
      </c>
      <c r="H5012" t="inlineStr">
        <is>
          <t>ENDRO DILL KG</t>
        </is>
      </c>
      <c r="I5012" t="inlineStr">
        <is>
          <t>ALIMENTOS</t>
        </is>
      </c>
      <c r="J5012" t="n">
        <v>0.1</v>
      </c>
      <c r="K5012" t="inlineStr">
        <is>
          <t>KG</t>
        </is>
      </c>
      <c r="L5012" t="n">
        <v>12</v>
      </c>
      <c r="M5012" t="n">
        <v>120</v>
      </c>
      <c r="N5012" t="inlineStr">
        <is>
          <t>ALIMENTOS</t>
        </is>
      </c>
      <c r="O5012" t="inlineStr">
        <is>
          <t>01/2026</t>
        </is>
      </c>
    </row>
    <row r="5013">
      <c r="A5013" t="n">
        <v>194557</v>
      </c>
      <c r="B5013" t="n">
        <v>122</v>
      </c>
      <c r="C5013" t="inlineStr">
        <is>
          <t>Arcos</t>
        </is>
      </c>
      <c r="D5013" t="inlineStr">
        <is>
          <t>CECILIA TSUYACO ARAKI SILVA LTDA</t>
        </is>
      </c>
      <c r="E5013" t="inlineStr">
        <is>
          <t>385281</t>
        </is>
      </c>
      <c r="F5013" s="550" t="n">
        <v>46041</v>
      </c>
      <c r="G5013" t="n">
        <v>19499</v>
      </c>
      <c r="H5013" t="inlineStr">
        <is>
          <t>ALFACE MIMOSA KG</t>
        </is>
      </c>
      <c r="I5013" t="inlineStr">
        <is>
          <t>ALIMENTOS</t>
        </is>
      </c>
      <c r="J5013" t="n">
        <v>0.5</v>
      </c>
      <c r="K5013" t="inlineStr">
        <is>
          <t>KG</t>
        </is>
      </c>
      <c r="L5013" t="n">
        <v>6.25</v>
      </c>
      <c r="M5013" t="n">
        <v>12.5</v>
      </c>
      <c r="N5013" t="inlineStr">
        <is>
          <t>ALIMENTOS</t>
        </is>
      </c>
      <c r="O5013" t="inlineStr">
        <is>
          <t>01/2026</t>
        </is>
      </c>
    </row>
    <row r="5014">
      <c r="A5014" t="n">
        <v>194557</v>
      </c>
      <c r="B5014" t="n">
        <v>122</v>
      </c>
      <c r="C5014" t="inlineStr">
        <is>
          <t>Arcos</t>
        </is>
      </c>
      <c r="D5014" t="inlineStr">
        <is>
          <t>CECILIA TSUYACO ARAKI SILVA LTDA</t>
        </is>
      </c>
      <c r="E5014" t="inlineStr">
        <is>
          <t>385281</t>
        </is>
      </c>
      <c r="F5014" s="550" t="n">
        <v>46041</v>
      </c>
      <c r="G5014" t="n">
        <v>19657</v>
      </c>
      <c r="H5014" t="inlineStr">
        <is>
          <t>ABOBORA PESCOCO KG</t>
        </is>
      </c>
      <c r="I5014" t="inlineStr">
        <is>
          <t>ALIMENTOS</t>
        </is>
      </c>
      <c r="J5014" t="n">
        <v>3</v>
      </c>
      <c r="K5014" t="inlineStr">
        <is>
          <t>KG</t>
        </is>
      </c>
      <c r="L5014" t="n">
        <v>15</v>
      </c>
      <c r="M5014" t="n">
        <v>5</v>
      </c>
      <c r="N5014" t="inlineStr">
        <is>
          <t>ALIMENTOS</t>
        </is>
      </c>
      <c r="O5014" t="inlineStr">
        <is>
          <t>01/2026</t>
        </is>
      </c>
    </row>
    <row r="5015">
      <c r="A5015" t="n">
        <v>194557</v>
      </c>
      <c r="B5015" t="n">
        <v>122</v>
      </c>
      <c r="C5015" t="inlineStr">
        <is>
          <t>Arcos</t>
        </is>
      </c>
      <c r="D5015" t="inlineStr">
        <is>
          <t>CECILIA TSUYACO ARAKI SILVA LTDA</t>
        </is>
      </c>
      <c r="E5015" t="inlineStr">
        <is>
          <t>385281</t>
        </is>
      </c>
      <c r="F5015" s="550" t="n">
        <v>46041</v>
      </c>
      <c r="G5015" t="n">
        <v>23113</v>
      </c>
      <c r="H5015" t="inlineStr">
        <is>
          <t>SALSA KG</t>
        </is>
      </c>
      <c r="I5015" t="inlineStr">
        <is>
          <t>ALIMENTOS</t>
        </is>
      </c>
      <c r="J5015" t="n">
        <v>0.8</v>
      </c>
      <c r="K5015" t="inlineStr">
        <is>
          <t>KG</t>
        </is>
      </c>
      <c r="L5015" t="n">
        <v>9.199999999999999</v>
      </c>
      <c r="M5015" t="n">
        <v>11.5</v>
      </c>
      <c r="N5015" t="inlineStr">
        <is>
          <t>ALIMENTOS</t>
        </is>
      </c>
      <c r="O5015" t="inlineStr">
        <is>
          <t>01/2026</t>
        </is>
      </c>
    </row>
    <row r="5016">
      <c r="A5016" t="n">
        <v>194557</v>
      </c>
      <c r="B5016" t="n">
        <v>122</v>
      </c>
      <c r="C5016" t="inlineStr">
        <is>
          <t>Arcos</t>
        </is>
      </c>
      <c r="D5016" t="inlineStr">
        <is>
          <t>CECILIA TSUYACO ARAKI SILVA LTDA</t>
        </is>
      </c>
      <c r="E5016" t="inlineStr">
        <is>
          <t>385281</t>
        </is>
      </c>
      <c r="F5016" s="550" t="n">
        <v>46041</v>
      </c>
      <c r="G5016" t="n">
        <v>23195</v>
      </c>
      <c r="H5016" t="inlineStr">
        <is>
          <t>RABANETE KG</t>
        </is>
      </c>
      <c r="I5016" t="inlineStr">
        <is>
          <t>ALIMENTOS</t>
        </is>
      </c>
      <c r="J5016" t="n">
        <v>0.2</v>
      </c>
      <c r="K5016" t="inlineStr">
        <is>
          <t>KG</t>
        </is>
      </c>
      <c r="L5016" t="n">
        <v>2.2</v>
      </c>
      <c r="M5016" t="n">
        <v>11</v>
      </c>
      <c r="N5016" t="inlineStr">
        <is>
          <t>ALIMENTOS</t>
        </is>
      </c>
      <c r="O5016" t="inlineStr">
        <is>
          <t>01/2026</t>
        </is>
      </c>
    </row>
    <row r="5017">
      <c r="A5017" t="n">
        <v>194557</v>
      </c>
      <c r="B5017" t="n">
        <v>122</v>
      </c>
      <c r="C5017" t="inlineStr">
        <is>
          <t>Arcos</t>
        </is>
      </c>
      <c r="D5017" t="inlineStr">
        <is>
          <t>CECILIA TSUYACO ARAKI SILVA LTDA</t>
        </is>
      </c>
      <c r="E5017" t="inlineStr">
        <is>
          <t>385281</t>
        </is>
      </c>
      <c r="F5017" s="550" t="n">
        <v>46041</v>
      </c>
      <c r="G5017" t="n">
        <v>23186</v>
      </c>
      <c r="H5017" t="inlineStr">
        <is>
          <t>TOMATE CARMEM SALADA KG</t>
        </is>
      </c>
      <c r="I5017" t="inlineStr">
        <is>
          <t>ALIMENTOS</t>
        </is>
      </c>
      <c r="J5017" t="n">
        <v>15</v>
      </c>
      <c r="K5017" t="inlineStr">
        <is>
          <t>KG</t>
        </is>
      </c>
      <c r="L5017" t="n">
        <v>172.5</v>
      </c>
      <c r="M5017" t="n">
        <v>11.5</v>
      </c>
      <c r="N5017" t="inlineStr">
        <is>
          <t>ALIMENTOS</t>
        </is>
      </c>
      <c r="O5017" t="inlineStr">
        <is>
          <t>01/2026</t>
        </is>
      </c>
    </row>
    <row r="5018">
      <c r="A5018" t="n">
        <v>194557</v>
      </c>
      <c r="B5018" t="n">
        <v>122</v>
      </c>
      <c r="C5018" t="inlineStr">
        <is>
          <t>Arcos</t>
        </is>
      </c>
      <c r="D5018" t="inlineStr">
        <is>
          <t>CECILIA TSUYACO ARAKI SILVA LTDA</t>
        </is>
      </c>
      <c r="E5018" t="inlineStr">
        <is>
          <t>385281</t>
        </is>
      </c>
      <c r="F5018" s="550" t="n">
        <v>46041</v>
      </c>
      <c r="G5018" t="n">
        <v>23198</v>
      </c>
      <c r="H5018" t="inlineStr">
        <is>
          <t>PIMENTAO VERMELHO KG</t>
        </is>
      </c>
      <c r="I5018" t="inlineStr">
        <is>
          <t>ALIMENTOS</t>
        </is>
      </c>
      <c r="J5018" t="n">
        <v>1</v>
      </c>
      <c r="K5018" t="inlineStr">
        <is>
          <t>KG</t>
        </is>
      </c>
      <c r="L5018" t="n">
        <v>7.5</v>
      </c>
      <c r="M5018" t="n">
        <v>7.5</v>
      </c>
      <c r="N5018" t="inlineStr">
        <is>
          <t>ALIMENTOS</t>
        </is>
      </c>
      <c r="O5018" t="inlineStr">
        <is>
          <t>01/2026</t>
        </is>
      </c>
    </row>
    <row r="5019">
      <c r="A5019" t="n">
        <v>194557</v>
      </c>
      <c r="B5019" t="n">
        <v>122</v>
      </c>
      <c r="C5019" t="inlineStr">
        <is>
          <t>Arcos</t>
        </is>
      </c>
      <c r="D5019" t="inlineStr">
        <is>
          <t>CECILIA TSUYACO ARAKI SILVA LTDA</t>
        </is>
      </c>
      <c r="E5019" t="inlineStr">
        <is>
          <t>385281</t>
        </is>
      </c>
      <c r="F5019" s="550" t="n">
        <v>46041</v>
      </c>
      <c r="G5019" t="n">
        <v>23236</v>
      </c>
      <c r="H5019" t="inlineStr">
        <is>
          <t>COUVE MANTEIGA KG</t>
        </is>
      </c>
      <c r="I5019" t="inlineStr">
        <is>
          <t>ALIMENTOS</t>
        </is>
      </c>
      <c r="J5019" t="n">
        <v>1.5</v>
      </c>
      <c r="K5019" t="inlineStr">
        <is>
          <t>KG</t>
        </is>
      </c>
      <c r="L5019" t="n">
        <v>8.550000000000001</v>
      </c>
      <c r="M5019" t="n">
        <v>5.7</v>
      </c>
      <c r="N5019" t="inlineStr">
        <is>
          <t>ALIMENTOS</t>
        </is>
      </c>
      <c r="O5019" t="inlineStr">
        <is>
          <t>01/2026</t>
        </is>
      </c>
    </row>
    <row r="5020">
      <c r="A5020" t="n">
        <v>194557</v>
      </c>
      <c r="B5020" t="n">
        <v>122</v>
      </c>
      <c r="C5020" t="inlineStr">
        <is>
          <t>Arcos</t>
        </is>
      </c>
      <c r="D5020" t="inlineStr">
        <is>
          <t>CECILIA TSUYACO ARAKI SILVA LTDA</t>
        </is>
      </c>
      <c r="E5020" t="inlineStr">
        <is>
          <t>385281</t>
        </is>
      </c>
      <c r="F5020" s="550" t="n">
        <v>46041</v>
      </c>
      <c r="G5020" t="n">
        <v>23359</v>
      </c>
      <c r="H5020" t="inlineStr">
        <is>
          <t>LIMAO TAHITI KG</t>
        </is>
      </c>
      <c r="I5020" t="inlineStr">
        <is>
          <t>ALIMENTOS</t>
        </is>
      </c>
      <c r="J5020" t="n">
        <v>12</v>
      </c>
      <c r="K5020" t="inlineStr">
        <is>
          <t>KG</t>
        </is>
      </c>
      <c r="L5020" t="n">
        <v>33</v>
      </c>
      <c r="M5020" t="n">
        <v>2.75</v>
      </c>
      <c r="N5020" t="inlineStr">
        <is>
          <t>ALIMENTOS</t>
        </is>
      </c>
      <c r="O5020" t="inlineStr">
        <is>
          <t>01/2026</t>
        </is>
      </c>
    </row>
    <row r="5021">
      <c r="A5021" t="n">
        <v>194557</v>
      </c>
      <c r="B5021" t="n">
        <v>122</v>
      </c>
      <c r="C5021" t="inlineStr">
        <is>
          <t>Arcos</t>
        </is>
      </c>
      <c r="D5021" t="inlineStr">
        <is>
          <t>CECILIA TSUYACO ARAKI SILVA LTDA</t>
        </is>
      </c>
      <c r="E5021" t="inlineStr">
        <is>
          <t>385281</t>
        </is>
      </c>
      <c r="F5021" s="550" t="n">
        <v>46041</v>
      </c>
      <c r="G5021" t="n">
        <v>23361</v>
      </c>
      <c r="H5021" t="inlineStr">
        <is>
          <t>LARANJA PERA KG</t>
        </is>
      </c>
      <c r="I5021" t="inlineStr">
        <is>
          <t>ALIMENTOS</t>
        </is>
      </c>
      <c r="J5021" t="n">
        <v>25</v>
      </c>
      <c r="K5021" t="inlineStr">
        <is>
          <t>KG</t>
        </is>
      </c>
      <c r="L5021" t="n">
        <v>77.5</v>
      </c>
      <c r="M5021" t="n">
        <v>3.1</v>
      </c>
      <c r="N5021" t="inlineStr">
        <is>
          <t>ALIMENTOS</t>
        </is>
      </c>
      <c r="O5021" t="inlineStr">
        <is>
          <t>01/2026</t>
        </is>
      </c>
    </row>
    <row r="5022">
      <c r="A5022" t="n">
        <v>194557</v>
      </c>
      <c r="B5022" t="n">
        <v>122</v>
      </c>
      <c r="C5022" t="inlineStr">
        <is>
          <t>Arcos</t>
        </is>
      </c>
      <c r="D5022" t="inlineStr">
        <is>
          <t>CECILIA TSUYACO ARAKI SILVA LTDA</t>
        </is>
      </c>
      <c r="E5022" t="inlineStr">
        <is>
          <t>385281</t>
        </is>
      </c>
      <c r="F5022" s="550" t="n">
        <v>46041</v>
      </c>
      <c r="G5022" t="n">
        <v>23390</v>
      </c>
      <c r="H5022" t="inlineStr">
        <is>
          <t>BANANA DA TERRA KG</t>
        </is>
      </c>
      <c r="I5022" t="inlineStr">
        <is>
          <t>ALIMENTOS</t>
        </is>
      </c>
      <c r="J5022" t="n">
        <v>5</v>
      </c>
      <c r="K5022" t="inlineStr">
        <is>
          <t>KG</t>
        </is>
      </c>
      <c r="L5022" t="n">
        <v>45</v>
      </c>
      <c r="M5022" t="n">
        <v>9</v>
      </c>
      <c r="N5022" t="inlineStr">
        <is>
          <t>ALIMENTOS</t>
        </is>
      </c>
      <c r="O5022" t="inlineStr">
        <is>
          <t>01/2026</t>
        </is>
      </c>
    </row>
    <row r="5023">
      <c r="A5023" t="n">
        <v>194557</v>
      </c>
      <c r="B5023" t="n">
        <v>122</v>
      </c>
      <c r="C5023" t="inlineStr">
        <is>
          <t>Arcos</t>
        </is>
      </c>
      <c r="D5023" t="inlineStr">
        <is>
          <t>CECILIA TSUYACO ARAKI SILVA LTDA</t>
        </is>
      </c>
      <c r="E5023" t="inlineStr">
        <is>
          <t>385281</t>
        </is>
      </c>
      <c r="F5023" s="550" t="n">
        <v>46041</v>
      </c>
      <c r="G5023" t="n">
        <v>23095</v>
      </c>
      <c r="H5023" t="inlineStr">
        <is>
          <t>OVO CAIPIRA UN</t>
        </is>
      </c>
      <c r="I5023" t="inlineStr">
        <is>
          <t>ALIMENTOS</t>
        </is>
      </c>
      <c r="J5023" t="n">
        <v>60</v>
      </c>
      <c r="K5023" t="inlineStr">
        <is>
          <t>UN</t>
        </is>
      </c>
      <c r="L5023" t="n">
        <v>57</v>
      </c>
      <c r="M5023" t="n">
        <v>0.95</v>
      </c>
      <c r="N5023" t="inlineStr">
        <is>
          <t>ALIMENTOS</t>
        </is>
      </c>
      <c r="O5023" t="inlineStr">
        <is>
          <t>01/2026</t>
        </is>
      </c>
    </row>
    <row r="5024">
      <c r="A5024" t="n">
        <v>194557</v>
      </c>
      <c r="B5024" t="n">
        <v>122</v>
      </c>
      <c r="C5024" t="inlineStr">
        <is>
          <t>Arcos</t>
        </is>
      </c>
      <c r="D5024" t="inlineStr">
        <is>
          <t>CECILIA TSUYACO ARAKI SILVA LTDA</t>
        </is>
      </c>
      <c r="E5024" t="inlineStr">
        <is>
          <t>385281</t>
        </is>
      </c>
      <c r="F5024" s="550" t="n">
        <v>46041</v>
      </c>
      <c r="G5024" t="n">
        <v>19632</v>
      </c>
      <c r="H5024" t="inlineStr">
        <is>
          <t>BETERRABA KG</t>
        </is>
      </c>
      <c r="I5024" t="inlineStr">
        <is>
          <t>ALIMENTOS</t>
        </is>
      </c>
      <c r="J5024" t="n">
        <v>2</v>
      </c>
      <c r="K5024" t="inlineStr">
        <is>
          <t>KG</t>
        </is>
      </c>
      <c r="L5024" t="n">
        <v>5.8</v>
      </c>
      <c r="M5024" t="n">
        <v>2.9</v>
      </c>
      <c r="N5024" t="inlineStr">
        <is>
          <t>ALIMENTOS</t>
        </is>
      </c>
      <c r="O5024" t="inlineStr">
        <is>
          <t>01/2026</t>
        </is>
      </c>
    </row>
    <row r="5025">
      <c r="A5025" t="n">
        <v>194557</v>
      </c>
      <c r="B5025" t="n">
        <v>122</v>
      </c>
      <c r="C5025" t="inlineStr">
        <is>
          <t>Arcos</t>
        </is>
      </c>
      <c r="D5025" t="inlineStr">
        <is>
          <t>CECILIA TSUYACO ARAKI SILVA LTDA</t>
        </is>
      </c>
      <c r="E5025" t="inlineStr">
        <is>
          <t>385281</t>
        </is>
      </c>
      <c r="F5025" s="550" t="n">
        <v>46041</v>
      </c>
      <c r="G5025" t="n">
        <v>24037</v>
      </c>
      <c r="H5025" t="inlineStr">
        <is>
          <t>ALHO TRITURADO FRITO</t>
        </is>
      </c>
      <c r="I5025" t="inlineStr">
        <is>
          <t>ALIMENTOS</t>
        </is>
      </c>
      <c r="J5025" t="n">
        <v>3</v>
      </c>
      <c r="K5025" t="inlineStr">
        <is>
          <t>KG</t>
        </is>
      </c>
      <c r="L5025" t="n">
        <v>61.5</v>
      </c>
      <c r="M5025" t="n">
        <v>20.5</v>
      </c>
      <c r="N5025" t="inlineStr">
        <is>
          <t>ALIMENTOS</t>
        </is>
      </c>
      <c r="O5025" t="inlineStr">
        <is>
          <t>01/2026</t>
        </is>
      </c>
    </row>
    <row r="5026">
      <c r="A5026" t="n">
        <v>194556</v>
      </c>
      <c r="B5026" t="n">
        <v>122</v>
      </c>
      <c r="C5026" t="inlineStr">
        <is>
          <t>Arcos</t>
        </is>
      </c>
      <c r="D5026" t="inlineStr">
        <is>
          <t>EMPORIO M&amp;L COMERCIO DE ALIM E BEBIDAS LTDA</t>
        </is>
      </c>
      <c r="E5026" t="inlineStr">
        <is>
          <t>491980</t>
        </is>
      </c>
      <c r="F5026" s="550" t="n">
        <v>46041</v>
      </c>
      <c r="G5026" t="n">
        <v>22721</v>
      </c>
      <c r="H5026" t="inlineStr">
        <is>
          <t>BACON MANTA KG</t>
        </is>
      </c>
      <c r="I5026" t="inlineStr">
        <is>
          <t>ALIMENTOS</t>
        </is>
      </c>
      <c r="J5026" t="n">
        <v>6.16</v>
      </c>
      <c r="K5026" t="inlineStr">
        <is>
          <t>KG</t>
        </is>
      </c>
      <c r="L5026" t="n">
        <v>174.33</v>
      </c>
      <c r="M5026" t="n">
        <v>28.300325</v>
      </c>
      <c r="N5026" t="inlineStr">
        <is>
          <t>ALIMENTOS</t>
        </is>
      </c>
      <c r="O5026" t="inlineStr">
        <is>
          <t>01/2026</t>
        </is>
      </c>
    </row>
    <row r="5027">
      <c r="A5027" t="n">
        <v>194555</v>
      </c>
      <c r="B5027" t="n">
        <v>122</v>
      </c>
      <c r="C5027" t="inlineStr">
        <is>
          <t>Arcos</t>
        </is>
      </c>
      <c r="D5027" t="inlineStr">
        <is>
          <t>MARCOS SILVA DO NASCIMENTO</t>
        </is>
      </c>
      <c r="E5027" t="inlineStr">
        <is>
          <t>738</t>
        </is>
      </c>
      <c r="F5027" s="550" t="n">
        <v>46042</v>
      </c>
      <c r="G5027" t="n">
        <v>18667</v>
      </c>
      <c r="H5027" t="inlineStr">
        <is>
          <t>PERNIL SUINO SEM OSSO EM CUBOS KG</t>
        </is>
      </c>
      <c r="I5027" t="inlineStr">
        <is>
          <t>ALIMENTOS</t>
        </is>
      </c>
      <c r="J5027" t="n">
        <v>30</v>
      </c>
      <c r="K5027" t="inlineStr">
        <is>
          <t>KG</t>
        </is>
      </c>
      <c r="L5027" t="n">
        <v>599.7</v>
      </c>
      <c r="M5027" t="n">
        <v>19.99</v>
      </c>
      <c r="N5027" t="inlineStr">
        <is>
          <t>ALIMENTOS</t>
        </is>
      </c>
      <c r="O5027" t="inlineStr">
        <is>
          <t>01/2026</t>
        </is>
      </c>
    </row>
    <row r="5028">
      <c r="A5028" t="n">
        <v>194555</v>
      </c>
      <c r="B5028" t="n">
        <v>122</v>
      </c>
      <c r="C5028" t="inlineStr">
        <is>
          <t>Arcos</t>
        </is>
      </c>
      <c r="D5028" t="inlineStr">
        <is>
          <t>MARCOS SILVA DO NASCIMENTO</t>
        </is>
      </c>
      <c r="E5028" t="inlineStr">
        <is>
          <t>738</t>
        </is>
      </c>
      <c r="F5028" s="550" t="n">
        <v>46042</v>
      </c>
      <c r="G5028" t="n">
        <v>24197</v>
      </c>
      <c r="H5028" t="inlineStr">
        <is>
          <t>COSTELA SUINA C/ OSSO KG</t>
        </is>
      </c>
      <c r="I5028" t="inlineStr">
        <is>
          <t>ALIMENTOS</t>
        </is>
      </c>
      <c r="J5028" t="n">
        <v>20</v>
      </c>
      <c r="K5028" t="inlineStr">
        <is>
          <t>KG</t>
        </is>
      </c>
      <c r="L5028" t="n">
        <v>399.8</v>
      </c>
      <c r="M5028" t="n">
        <v>19.99</v>
      </c>
      <c r="N5028" t="inlineStr">
        <is>
          <t>ALIMENTOS</t>
        </is>
      </c>
      <c r="O5028" t="inlineStr">
        <is>
          <t>01/2026</t>
        </is>
      </c>
    </row>
    <row r="5029">
      <c r="A5029" t="n">
        <v>194554</v>
      </c>
      <c r="B5029" t="n">
        <v>122</v>
      </c>
      <c r="C5029" t="inlineStr">
        <is>
          <t>Arcos</t>
        </is>
      </c>
      <c r="D5029" t="inlineStr">
        <is>
          <t>TOCAYA TORRADORES DE CAFE LTDA</t>
        </is>
      </c>
      <c r="E5029" t="inlineStr">
        <is>
          <t>24227</t>
        </is>
      </c>
      <c r="F5029" s="550" t="n">
        <v>46034</v>
      </c>
      <c r="G5029" t="n">
        <v>27406</v>
      </c>
      <c r="H5029" t="inlineStr">
        <is>
          <t>CAFE JOSELINA C/2KG</t>
        </is>
      </c>
      <c r="I5029" t="inlineStr">
        <is>
          <t>BEBIDAS</t>
        </is>
      </c>
      <c r="J5029" t="n">
        <v>6</v>
      </c>
      <c r="K5029" t="inlineStr">
        <is>
          <t>UN</t>
        </is>
      </c>
      <c r="L5029" t="n">
        <v>1314</v>
      </c>
      <c r="M5029" t="n">
        <v>219</v>
      </c>
      <c r="N5029" t="inlineStr">
        <is>
          <t>BEBIDAS</t>
        </is>
      </c>
      <c r="O5029" t="inlineStr">
        <is>
          <t>01/2026</t>
        </is>
      </c>
    </row>
    <row r="5030">
      <c r="A5030" t="n">
        <v>194553</v>
      </c>
      <c r="B5030" t="n">
        <v>122</v>
      </c>
      <c r="C5030" t="inlineStr">
        <is>
          <t>Arcos</t>
        </is>
      </c>
      <c r="D5030" t="inlineStr">
        <is>
          <t>PSS CENTRAL DA LIMPEZA LTDA</t>
        </is>
      </c>
      <c r="E5030" t="inlineStr">
        <is>
          <t>2969</t>
        </is>
      </c>
      <c r="F5030" s="550" t="n">
        <v>46038</v>
      </c>
      <c r="G5030" t="n">
        <v>27014</v>
      </c>
      <c r="H5030" t="inlineStr">
        <is>
          <t xml:space="preserve">LIXEIRA 60 LITROS BRANCA COM RODA E PEDAL COM TAMPA CLICK UN </t>
        </is>
      </c>
      <c r="I5030" t="inlineStr">
        <is>
          <t>DESCARTAVEIS/HIGIENE E LIMPEZA</t>
        </is>
      </c>
      <c r="J5030" t="n">
        <v>2</v>
      </c>
      <c r="K5030" t="inlineStr">
        <is>
          <t>UNIDADE</t>
        </is>
      </c>
      <c r="L5030" t="n">
        <v>178</v>
      </c>
      <c r="M5030" t="n">
        <v>89</v>
      </c>
      <c r="N5030" t="inlineStr">
        <is>
          <t>DESCARTAVEIS</t>
        </is>
      </c>
      <c r="O5030" t="inlineStr">
        <is>
          <t>01/2026</t>
        </is>
      </c>
    </row>
    <row r="5031">
      <c r="A5031" t="n">
        <v>194553</v>
      </c>
      <c r="B5031" t="n">
        <v>122</v>
      </c>
      <c r="C5031" t="inlineStr">
        <is>
          <t>Arcos</t>
        </is>
      </c>
      <c r="D5031" t="inlineStr">
        <is>
          <t>PSS CENTRAL DA LIMPEZA LTDA</t>
        </is>
      </c>
      <c r="E5031" t="inlineStr">
        <is>
          <t>2969</t>
        </is>
      </c>
      <c r="F5031" s="550" t="n">
        <v>46038</v>
      </c>
      <c r="G5031" t="n">
        <v>21587</v>
      </c>
      <c r="H5031" t="inlineStr">
        <is>
          <t>BORRIFADOR PULVERIZADOR SPRAY PLASTICO 500ML UN</t>
        </is>
      </c>
      <c r="I5031" t="inlineStr">
        <is>
          <t>DESCARTAVEIS/HIGIENE E LIMPEZA</t>
        </is>
      </c>
      <c r="J5031" t="n">
        <v>6</v>
      </c>
      <c r="K5031" t="inlineStr">
        <is>
          <t>UN</t>
        </is>
      </c>
      <c r="L5031" t="n">
        <v>53.4</v>
      </c>
      <c r="M5031" t="n">
        <v>8.9</v>
      </c>
      <c r="N5031" t="inlineStr">
        <is>
          <t>DESCARTAVEIS</t>
        </is>
      </c>
      <c r="O5031" t="inlineStr">
        <is>
          <t>01/2026</t>
        </is>
      </c>
    </row>
    <row r="5032">
      <c r="A5032" t="n">
        <v>194553</v>
      </c>
      <c r="B5032" t="n">
        <v>122</v>
      </c>
      <c r="C5032" t="inlineStr">
        <is>
          <t>Arcos</t>
        </is>
      </c>
      <c r="D5032" t="inlineStr">
        <is>
          <t>PSS CENTRAL DA LIMPEZA LTDA</t>
        </is>
      </c>
      <c r="E5032" t="inlineStr">
        <is>
          <t>2969</t>
        </is>
      </c>
      <c r="F5032" s="550" t="n">
        <v>46038</v>
      </c>
      <c r="G5032" t="n">
        <v>27450</v>
      </c>
      <c r="H5032" t="inlineStr">
        <is>
          <t>CENTRIFUGA DE SALADA 5L</t>
        </is>
      </c>
      <c r="I5032" t="inlineStr">
        <is>
          <t>UTENSILIOS</t>
        </is>
      </c>
      <c r="J5032" t="n">
        <v>2</v>
      </c>
      <c r="K5032" t="inlineStr">
        <is>
          <t>UN</t>
        </is>
      </c>
      <c r="L5032" t="n">
        <v>130</v>
      </c>
      <c r="M5032" t="n">
        <v>65</v>
      </c>
      <c r="N5032" t="inlineStr">
        <is>
          <t>DESCARTAVEIS</t>
        </is>
      </c>
      <c r="O5032" t="inlineStr">
        <is>
          <t>01/2026</t>
        </is>
      </c>
    </row>
    <row r="5033">
      <c r="A5033" t="n">
        <v>194551</v>
      </c>
      <c r="B5033" t="n">
        <v>122</v>
      </c>
      <c r="C5033" t="inlineStr">
        <is>
          <t>Arcos</t>
        </is>
      </c>
      <c r="D5033" t="inlineStr">
        <is>
          <t>TOCAYA TORRADORES DE CAFE LTDA</t>
        </is>
      </c>
      <c r="E5033" t="inlineStr">
        <is>
          <t>24289</t>
        </is>
      </c>
      <c r="F5033" s="550" t="n">
        <v>46037</v>
      </c>
      <c r="G5033" t="n">
        <v>27406</v>
      </c>
      <c r="H5033" t="inlineStr">
        <is>
          <t>CAFE JOSELINA C/2KG</t>
        </is>
      </c>
      <c r="I5033" t="inlineStr">
        <is>
          <t>BEBIDAS</t>
        </is>
      </c>
      <c r="J5033" t="n">
        <v>14</v>
      </c>
      <c r="K5033" t="inlineStr">
        <is>
          <t>UN</t>
        </is>
      </c>
      <c r="L5033" t="n">
        <v>3066</v>
      </c>
      <c r="M5033" t="n">
        <v>219</v>
      </c>
      <c r="N5033" t="inlineStr">
        <is>
          <t>BEBIDAS</t>
        </is>
      </c>
      <c r="O5033" t="inlineStr">
        <is>
          <t>01/2026</t>
        </is>
      </c>
    </row>
    <row r="5034">
      <c r="A5034" t="n">
        <v>194550</v>
      </c>
      <c r="B5034" t="n">
        <v>122</v>
      </c>
      <c r="C5034" t="inlineStr">
        <is>
          <t>Arcos</t>
        </is>
      </c>
      <c r="D5034" t="inlineStr">
        <is>
          <t xml:space="preserve">EDUARDO TAKESHI MURANAKA </t>
        </is>
      </c>
      <c r="E5034" t="inlineStr">
        <is>
          <t>260710897</t>
        </is>
      </c>
      <c r="F5034" s="550" t="n">
        <v>46037</v>
      </c>
      <c r="G5034" t="n">
        <v>28220</v>
      </c>
      <c r="H5034" t="inlineStr">
        <is>
          <t>COGUMELO PARIS MURANAKA KG</t>
        </is>
      </c>
      <c r="I5034" t="inlineStr">
        <is>
          <t>ALIMENTOS</t>
        </is>
      </c>
      <c r="J5034" t="n">
        <v>3</v>
      </c>
      <c r="K5034" t="inlineStr">
        <is>
          <t>KG</t>
        </is>
      </c>
      <c r="L5034" t="n">
        <v>81</v>
      </c>
      <c r="M5034" t="n">
        <v>27</v>
      </c>
      <c r="N5034" t="inlineStr">
        <is>
          <t>ALIMENTOS</t>
        </is>
      </c>
      <c r="O5034" t="inlineStr">
        <is>
          <t>01/2026</t>
        </is>
      </c>
    </row>
    <row r="5035">
      <c r="A5035" t="n">
        <v>194550</v>
      </c>
      <c r="B5035" t="n">
        <v>122</v>
      </c>
      <c r="C5035" t="inlineStr">
        <is>
          <t>Arcos</t>
        </is>
      </c>
      <c r="D5035" t="inlineStr">
        <is>
          <t xml:space="preserve">EDUARDO TAKESHI MURANAKA </t>
        </is>
      </c>
      <c r="E5035" t="inlineStr">
        <is>
          <t>260710897</t>
        </is>
      </c>
      <c r="F5035" s="550" t="n">
        <v>46037</v>
      </c>
      <c r="G5035" t="n">
        <v>28221</v>
      </c>
      <c r="H5035" t="inlineStr">
        <is>
          <t>COGUMELO PORTO BELLO MURANAKA KG</t>
        </is>
      </c>
      <c r="I5035" t="inlineStr">
        <is>
          <t>ALIMENTOS</t>
        </is>
      </c>
      <c r="J5035" t="n">
        <v>3</v>
      </c>
      <c r="K5035" t="inlineStr">
        <is>
          <t>KG</t>
        </is>
      </c>
      <c r="L5035" t="n">
        <v>105</v>
      </c>
      <c r="M5035" t="n">
        <v>35</v>
      </c>
      <c r="N5035" t="inlineStr">
        <is>
          <t>ALIMENTOS</t>
        </is>
      </c>
      <c r="O5035" t="inlineStr">
        <is>
          <t>01/2026</t>
        </is>
      </c>
    </row>
    <row r="5036">
      <c r="A5036" t="n">
        <v>194550</v>
      </c>
      <c r="B5036" t="n">
        <v>122</v>
      </c>
      <c r="C5036" t="inlineStr">
        <is>
          <t>Arcos</t>
        </is>
      </c>
      <c r="D5036" t="inlineStr">
        <is>
          <t xml:space="preserve">EDUARDO TAKESHI MURANAKA </t>
        </is>
      </c>
      <c r="E5036" t="inlineStr">
        <is>
          <t>260710897</t>
        </is>
      </c>
      <c r="F5036" s="550" t="n">
        <v>46037</v>
      </c>
      <c r="G5036" t="n">
        <v>28222</v>
      </c>
      <c r="H5036" t="inlineStr">
        <is>
          <t>COGUMELO SHIITAKE MURANAKA KG</t>
        </is>
      </c>
      <c r="I5036" t="inlineStr">
        <is>
          <t>ALIMENTOS</t>
        </is>
      </c>
      <c r="J5036" t="n">
        <v>2</v>
      </c>
      <c r="K5036" t="inlineStr">
        <is>
          <t>KG</t>
        </is>
      </c>
      <c r="L5036" t="n">
        <v>84</v>
      </c>
      <c r="M5036" t="n">
        <v>42</v>
      </c>
      <c r="N5036" t="inlineStr">
        <is>
          <t>ALIMENTOS</t>
        </is>
      </c>
      <c r="O5036" t="inlineStr">
        <is>
          <t>01/2026</t>
        </is>
      </c>
    </row>
    <row r="5037">
      <c r="A5037" t="n">
        <v>194549</v>
      </c>
      <c r="B5037" t="n">
        <v>122</v>
      </c>
      <c r="C5037" t="inlineStr">
        <is>
          <t>Arcos</t>
        </is>
      </c>
      <c r="D5037" t="inlineStr">
        <is>
          <t xml:space="preserve">HORTIFRUTI DO CHEF LTDA </t>
        </is>
      </c>
      <c r="E5037" t="inlineStr">
        <is>
          <t>28447</t>
        </is>
      </c>
      <c r="F5037" s="550" t="n">
        <v>46037</v>
      </c>
      <c r="G5037" t="n">
        <v>20257</v>
      </c>
      <c r="H5037" t="inlineStr">
        <is>
          <t>COCO RALADO FRESCO CONGELADO VITA COCO C/1KG</t>
        </is>
      </c>
      <c r="I5037" t="inlineStr">
        <is>
          <t>ALIMENTOS</t>
        </is>
      </c>
      <c r="J5037" t="n">
        <v>4</v>
      </c>
      <c r="K5037" t="inlineStr">
        <is>
          <t>UN</t>
        </is>
      </c>
      <c r="L5037" t="n">
        <v>110</v>
      </c>
      <c r="M5037" t="n">
        <v>27.5</v>
      </c>
      <c r="N5037" t="inlineStr">
        <is>
          <t>ALIMENTOS</t>
        </is>
      </c>
      <c r="O5037" t="inlineStr">
        <is>
          <t>01/2026</t>
        </is>
      </c>
    </row>
    <row r="5038">
      <c r="A5038" t="n">
        <v>194549</v>
      </c>
      <c r="B5038" t="n">
        <v>122</v>
      </c>
      <c r="C5038" t="inlineStr">
        <is>
          <t>Arcos</t>
        </is>
      </c>
      <c r="D5038" t="inlineStr">
        <is>
          <t xml:space="preserve">HORTIFRUTI DO CHEF LTDA </t>
        </is>
      </c>
      <c r="E5038" t="inlineStr">
        <is>
          <t>28447</t>
        </is>
      </c>
      <c r="F5038" s="550" t="n">
        <v>46037</v>
      </c>
      <c r="G5038" t="n">
        <v>19654</v>
      </c>
      <c r="H5038" t="inlineStr">
        <is>
          <t>ABOBRINHA ITALIANA GRAUDA KG</t>
        </is>
      </c>
      <c r="I5038" t="inlineStr">
        <is>
          <t>ALIMENTOS</t>
        </is>
      </c>
      <c r="J5038" t="n">
        <v>2</v>
      </c>
      <c r="K5038" t="inlineStr">
        <is>
          <t>KG</t>
        </is>
      </c>
      <c r="L5038" t="n">
        <v>13</v>
      </c>
      <c r="M5038" t="n">
        <v>6.5</v>
      </c>
      <c r="N5038" t="inlineStr">
        <is>
          <t>ALIMENTOS</t>
        </is>
      </c>
      <c r="O5038" t="inlineStr">
        <is>
          <t>01/2026</t>
        </is>
      </c>
    </row>
    <row r="5039">
      <c r="A5039" t="n">
        <v>194549</v>
      </c>
      <c r="B5039" t="n">
        <v>122</v>
      </c>
      <c r="C5039" t="inlineStr">
        <is>
          <t>Arcos</t>
        </is>
      </c>
      <c r="D5039" t="inlineStr">
        <is>
          <t xml:space="preserve">HORTIFRUTI DO CHEF LTDA </t>
        </is>
      </c>
      <c r="E5039" t="inlineStr">
        <is>
          <t>28447</t>
        </is>
      </c>
      <c r="F5039" s="550" t="n">
        <v>46037</v>
      </c>
      <c r="G5039" t="n">
        <v>24509</v>
      </c>
      <c r="H5039" t="inlineStr">
        <is>
          <t>CEBOLA BRANCA KG</t>
        </is>
      </c>
      <c r="I5039" t="inlineStr">
        <is>
          <t>ALIMENTOS</t>
        </is>
      </c>
      <c r="J5039" t="n">
        <v>10</v>
      </c>
      <c r="K5039" t="inlineStr">
        <is>
          <t>KG</t>
        </is>
      </c>
      <c r="L5039" t="n">
        <v>18.8</v>
      </c>
      <c r="M5039" t="n">
        <v>1.88</v>
      </c>
      <c r="N5039" t="inlineStr">
        <is>
          <t>ALIMENTOS</t>
        </is>
      </c>
      <c r="O5039" t="inlineStr">
        <is>
          <t>01/2026</t>
        </is>
      </c>
    </row>
    <row r="5040">
      <c r="A5040" t="n">
        <v>194549</v>
      </c>
      <c r="B5040" t="n">
        <v>122</v>
      </c>
      <c r="C5040" t="inlineStr">
        <is>
          <t>Arcos</t>
        </is>
      </c>
      <c r="D5040" t="inlineStr">
        <is>
          <t xml:space="preserve">HORTIFRUTI DO CHEF LTDA </t>
        </is>
      </c>
      <c r="E5040" t="inlineStr">
        <is>
          <t>28447</t>
        </is>
      </c>
      <c r="F5040" s="550" t="n">
        <v>46037</v>
      </c>
      <c r="G5040" t="n">
        <v>19485</v>
      </c>
      <c r="H5040" t="inlineStr">
        <is>
          <t>ENDRO DILL KG</t>
        </is>
      </c>
      <c r="I5040" t="inlineStr">
        <is>
          <t>ALIMENTOS</t>
        </is>
      </c>
      <c r="J5040" t="n">
        <v>0.1</v>
      </c>
      <c r="K5040" t="inlineStr">
        <is>
          <t>KG</t>
        </is>
      </c>
      <c r="L5040" t="n">
        <v>12.5</v>
      </c>
      <c r="M5040" t="n">
        <v>125</v>
      </c>
      <c r="N5040" t="inlineStr">
        <is>
          <t>ALIMENTOS</t>
        </is>
      </c>
      <c r="O5040" t="inlineStr">
        <is>
          <t>01/2026</t>
        </is>
      </c>
    </row>
    <row r="5041">
      <c r="A5041" t="n">
        <v>194549</v>
      </c>
      <c r="B5041" t="n">
        <v>122</v>
      </c>
      <c r="C5041" t="inlineStr">
        <is>
          <t>Arcos</t>
        </is>
      </c>
      <c r="D5041" t="inlineStr">
        <is>
          <t xml:space="preserve">HORTIFRUTI DO CHEF LTDA </t>
        </is>
      </c>
      <c r="E5041" t="inlineStr">
        <is>
          <t>28447</t>
        </is>
      </c>
      <c r="F5041" s="550" t="n">
        <v>46037</v>
      </c>
      <c r="G5041" t="n">
        <v>19721</v>
      </c>
      <c r="H5041" t="inlineStr">
        <is>
          <t>ROMA KG</t>
        </is>
      </c>
      <c r="I5041" t="inlineStr">
        <is>
          <t>ALIMENTOS</t>
        </is>
      </c>
      <c r="J5041" t="n">
        <v>1</v>
      </c>
      <c r="K5041" t="inlineStr">
        <is>
          <t>KG</t>
        </is>
      </c>
      <c r="L5041" t="n">
        <v>37.5</v>
      </c>
      <c r="M5041" t="n">
        <v>37.5</v>
      </c>
      <c r="N5041" t="inlineStr">
        <is>
          <t>ALIMENTOS</t>
        </is>
      </c>
      <c r="O5041" t="inlineStr">
        <is>
          <t>01/2026</t>
        </is>
      </c>
    </row>
    <row r="5042">
      <c r="A5042" t="n">
        <v>194549</v>
      </c>
      <c r="B5042" t="n">
        <v>122</v>
      </c>
      <c r="C5042" t="inlineStr">
        <is>
          <t>Arcos</t>
        </is>
      </c>
      <c r="D5042" t="inlineStr">
        <is>
          <t xml:space="preserve">HORTIFRUTI DO CHEF LTDA </t>
        </is>
      </c>
      <c r="E5042" t="inlineStr">
        <is>
          <t>28447</t>
        </is>
      </c>
      <c r="F5042" s="550" t="n">
        <v>46037</v>
      </c>
      <c r="G5042" t="n">
        <v>19617</v>
      </c>
      <c r="H5042" t="inlineStr">
        <is>
          <t>COENTRO KG</t>
        </is>
      </c>
      <c r="I5042" t="inlineStr">
        <is>
          <t>ALIMENTOS</t>
        </is>
      </c>
      <c r="J5042" t="n">
        <v>0.2</v>
      </c>
      <c r="K5042" t="inlineStr">
        <is>
          <t>KG</t>
        </is>
      </c>
      <c r="L5042" t="n">
        <v>5.36</v>
      </c>
      <c r="M5042" t="n">
        <v>26.8</v>
      </c>
      <c r="N5042" t="inlineStr">
        <is>
          <t>ALIMENTOS</t>
        </is>
      </c>
      <c r="O5042" t="inlineStr">
        <is>
          <t>01/2026</t>
        </is>
      </c>
    </row>
    <row r="5043">
      <c r="A5043" t="n">
        <v>194549</v>
      </c>
      <c r="B5043" t="n">
        <v>122</v>
      </c>
      <c r="C5043" t="inlineStr">
        <is>
          <t>Arcos</t>
        </is>
      </c>
      <c r="D5043" t="inlineStr">
        <is>
          <t xml:space="preserve">HORTIFRUTI DO CHEF LTDA </t>
        </is>
      </c>
      <c r="E5043" t="inlineStr">
        <is>
          <t>28447</t>
        </is>
      </c>
      <c r="F5043" s="550" t="n">
        <v>46037</v>
      </c>
      <c r="G5043" t="n">
        <v>19846</v>
      </c>
      <c r="H5043" t="inlineStr">
        <is>
          <t>BROTO DE MOYASHI GRANEL KG</t>
        </is>
      </c>
      <c r="I5043" t="inlineStr">
        <is>
          <t>ALIMENTOS</t>
        </is>
      </c>
      <c r="J5043" t="n">
        <v>0.5</v>
      </c>
      <c r="K5043" t="inlineStr">
        <is>
          <t>KG</t>
        </is>
      </c>
      <c r="L5043" t="n">
        <v>9.380000000000001</v>
      </c>
      <c r="M5043" t="n">
        <v>18.76</v>
      </c>
      <c r="N5043" t="inlineStr">
        <is>
          <t>ALIMENTOS</t>
        </is>
      </c>
      <c r="O5043" t="inlineStr">
        <is>
          <t>01/2026</t>
        </is>
      </c>
    </row>
    <row r="5044">
      <c r="A5044" t="n">
        <v>194549</v>
      </c>
      <c r="B5044" t="n">
        <v>122</v>
      </c>
      <c r="C5044" t="inlineStr">
        <is>
          <t>Arcos</t>
        </is>
      </c>
      <c r="D5044" t="inlineStr">
        <is>
          <t xml:space="preserve">HORTIFRUTI DO CHEF LTDA </t>
        </is>
      </c>
      <c r="E5044" t="inlineStr">
        <is>
          <t>28447</t>
        </is>
      </c>
      <c r="F5044" s="550" t="n">
        <v>46037</v>
      </c>
      <c r="G5044" t="n">
        <v>23390</v>
      </c>
      <c r="H5044" t="inlineStr">
        <is>
          <t>BANANA DA TERRA KG</t>
        </is>
      </c>
      <c r="I5044" t="inlineStr">
        <is>
          <t>ALIMENTOS</t>
        </is>
      </c>
      <c r="J5044" t="n">
        <v>6</v>
      </c>
      <c r="K5044" t="inlineStr">
        <is>
          <t>KG</t>
        </is>
      </c>
      <c r="L5044" t="n">
        <v>54.78</v>
      </c>
      <c r="M5044" t="n">
        <v>9.130000000000001</v>
      </c>
      <c r="N5044" t="inlineStr">
        <is>
          <t>ALIMENTOS</t>
        </is>
      </c>
      <c r="O5044" t="inlineStr">
        <is>
          <t>01/2026</t>
        </is>
      </c>
    </row>
    <row r="5045">
      <c r="A5045" t="n">
        <v>194549</v>
      </c>
      <c r="B5045" t="n">
        <v>122</v>
      </c>
      <c r="C5045" t="inlineStr">
        <is>
          <t>Arcos</t>
        </is>
      </c>
      <c r="D5045" t="inlineStr">
        <is>
          <t xml:space="preserve">HORTIFRUTI DO CHEF LTDA </t>
        </is>
      </c>
      <c r="E5045" t="inlineStr">
        <is>
          <t>28447</t>
        </is>
      </c>
      <c r="F5045" s="550" t="n">
        <v>46037</v>
      </c>
      <c r="G5045" t="n">
        <v>19472</v>
      </c>
      <c r="H5045" t="inlineStr">
        <is>
          <t>RUCULA KG</t>
        </is>
      </c>
      <c r="I5045" t="inlineStr">
        <is>
          <t>ALIMENTOS</t>
        </is>
      </c>
      <c r="J5045" t="n">
        <v>1</v>
      </c>
      <c r="K5045" t="inlineStr">
        <is>
          <t>KG</t>
        </is>
      </c>
      <c r="L5045" t="n">
        <v>21.88</v>
      </c>
      <c r="M5045" t="n">
        <v>21.88</v>
      </c>
      <c r="N5045" t="inlineStr">
        <is>
          <t>ALIMENTOS</t>
        </is>
      </c>
      <c r="O5045" t="inlineStr">
        <is>
          <t>01/2026</t>
        </is>
      </c>
    </row>
    <row r="5046">
      <c r="A5046" t="n">
        <v>194549</v>
      </c>
      <c r="B5046" t="n">
        <v>122</v>
      </c>
      <c r="C5046" t="inlineStr">
        <is>
          <t>Arcos</t>
        </is>
      </c>
      <c r="D5046" t="inlineStr">
        <is>
          <t xml:space="preserve">HORTIFRUTI DO CHEF LTDA </t>
        </is>
      </c>
      <c r="E5046" t="inlineStr">
        <is>
          <t>28447</t>
        </is>
      </c>
      <c r="F5046" s="550" t="n">
        <v>46037</v>
      </c>
      <c r="G5046" t="n">
        <v>26631</v>
      </c>
      <c r="H5046" t="inlineStr">
        <is>
          <t>MANJERICAO BASILICO KG</t>
        </is>
      </c>
      <c r="I5046" t="inlineStr">
        <is>
          <t>ALIMENTOS</t>
        </is>
      </c>
      <c r="J5046" t="n">
        <v>4</v>
      </c>
      <c r="L5046" t="n">
        <v>208</v>
      </c>
      <c r="M5046" t="n">
        <v>52</v>
      </c>
      <c r="N5046" t="inlineStr">
        <is>
          <t>ALIMENTOS</t>
        </is>
      </c>
      <c r="O5046" t="inlineStr">
        <is>
          <t>01/2026</t>
        </is>
      </c>
    </row>
    <row r="5047">
      <c r="A5047" t="n">
        <v>194547</v>
      </c>
      <c r="B5047" t="n">
        <v>122</v>
      </c>
      <c r="C5047" t="inlineStr">
        <is>
          <t>Arcos</t>
        </is>
      </c>
      <c r="D5047" t="inlineStr">
        <is>
          <t>WINES4U COMÉRCIO, IMPORTAÇÃO E EXPORTAÇÃO DE VINHOS LTDA</t>
        </is>
      </c>
      <c r="E5047" t="inlineStr">
        <is>
          <t>14835</t>
        </is>
      </c>
      <c r="F5047" s="550" t="n">
        <v>46038</v>
      </c>
      <c r="G5047" t="n">
        <v>25093</v>
      </c>
      <c r="H5047" t="inlineStr">
        <is>
          <t>FORCE CELESTE SEMILLION 750ML VINHO BRANCO</t>
        </is>
      </c>
      <c r="I5047" t="inlineStr">
        <is>
          <t>BEBIDAS</t>
        </is>
      </c>
      <c r="J5047" t="n">
        <v>12</v>
      </c>
      <c r="K5047" t="inlineStr">
        <is>
          <t>UN</t>
        </is>
      </c>
      <c r="L5047" t="n">
        <v>1710</v>
      </c>
      <c r="M5047" t="n">
        <v>142.5</v>
      </c>
      <c r="N5047" t="inlineStr">
        <is>
          <t>BEBIDAS</t>
        </is>
      </c>
      <c r="O5047" t="inlineStr">
        <is>
          <t>01/2026</t>
        </is>
      </c>
    </row>
    <row r="5048">
      <c r="A5048" t="n">
        <v>194546</v>
      </c>
      <c r="B5048" t="n">
        <v>122</v>
      </c>
      <c r="C5048" t="inlineStr">
        <is>
          <t>Arcos</t>
        </is>
      </c>
      <c r="D5048" t="inlineStr">
        <is>
          <t>CECILIA TSUYACO ARAKI SILVA LTDA</t>
        </is>
      </c>
      <c r="E5048" t="inlineStr">
        <is>
          <t>385131</t>
        </is>
      </c>
      <c r="F5048" s="550" t="n">
        <v>46037</v>
      </c>
      <c r="G5048" t="n">
        <v>19621</v>
      </c>
      <c r="H5048" t="inlineStr">
        <is>
          <t>CENOURA KG</t>
        </is>
      </c>
      <c r="I5048" t="inlineStr">
        <is>
          <t>ALIMENTOS</t>
        </is>
      </c>
      <c r="J5048" t="n">
        <v>3</v>
      </c>
      <c r="K5048" t="inlineStr">
        <is>
          <t>KG</t>
        </is>
      </c>
      <c r="L5048" t="n">
        <v>8.4</v>
      </c>
      <c r="M5048" t="n">
        <v>2.8</v>
      </c>
      <c r="N5048" t="inlineStr">
        <is>
          <t>ALIMENTOS</t>
        </is>
      </c>
      <c r="O5048" t="inlineStr">
        <is>
          <t>01/2026</t>
        </is>
      </c>
    </row>
    <row r="5049">
      <c r="A5049" t="n">
        <v>194546</v>
      </c>
      <c r="B5049" t="n">
        <v>122</v>
      </c>
      <c r="C5049" t="inlineStr">
        <is>
          <t>Arcos</t>
        </is>
      </c>
      <c r="D5049" t="inlineStr">
        <is>
          <t>CECILIA TSUYACO ARAKI SILVA LTDA</t>
        </is>
      </c>
      <c r="E5049" t="inlineStr">
        <is>
          <t>385131</t>
        </is>
      </c>
      <c r="F5049" s="550" t="n">
        <v>46037</v>
      </c>
      <c r="G5049" t="n">
        <v>24083</v>
      </c>
      <c r="H5049" t="inlineStr">
        <is>
          <t>BATATA ASTERIX GRAUDA NOIVA KG</t>
        </is>
      </c>
      <c r="I5049" t="inlineStr">
        <is>
          <t>ALIMENTOS</t>
        </is>
      </c>
      <c r="J5049" t="n">
        <v>50</v>
      </c>
      <c r="K5049" t="inlineStr">
        <is>
          <t>KG</t>
        </is>
      </c>
      <c r="L5049" t="n">
        <v>210</v>
      </c>
      <c r="M5049" t="n">
        <v>4.2</v>
      </c>
      <c r="N5049" t="inlineStr">
        <is>
          <t>ALIMENTOS</t>
        </is>
      </c>
      <c r="O5049" t="inlineStr">
        <is>
          <t>01/2026</t>
        </is>
      </c>
    </row>
    <row r="5050">
      <c r="A5050" t="n">
        <v>194546</v>
      </c>
      <c r="B5050" t="n">
        <v>122</v>
      </c>
      <c r="C5050" t="inlineStr">
        <is>
          <t>Arcos</t>
        </is>
      </c>
      <c r="D5050" t="inlineStr">
        <is>
          <t>CECILIA TSUYACO ARAKI SILVA LTDA</t>
        </is>
      </c>
      <c r="E5050" t="inlineStr">
        <is>
          <t>385131</t>
        </is>
      </c>
      <c r="F5050" s="550" t="n">
        <v>46037</v>
      </c>
      <c r="G5050" t="n">
        <v>19505</v>
      </c>
      <c r="H5050" t="inlineStr">
        <is>
          <t>ALFACE AMERICANA KG</t>
        </is>
      </c>
      <c r="I5050" t="inlineStr">
        <is>
          <t>ALIMENTOS</t>
        </is>
      </c>
      <c r="J5050" t="n">
        <v>1</v>
      </c>
      <c r="K5050" t="inlineStr">
        <is>
          <t>KG</t>
        </is>
      </c>
      <c r="L5050" t="n">
        <v>12</v>
      </c>
      <c r="M5050" t="n">
        <v>12</v>
      </c>
      <c r="N5050" t="inlineStr">
        <is>
          <t>ALIMENTOS</t>
        </is>
      </c>
      <c r="O5050" t="inlineStr">
        <is>
          <t>01/2026</t>
        </is>
      </c>
    </row>
    <row r="5051">
      <c r="A5051" t="n">
        <v>194546</v>
      </c>
      <c r="B5051" t="n">
        <v>122</v>
      </c>
      <c r="C5051" t="inlineStr">
        <is>
          <t>Arcos</t>
        </is>
      </c>
      <c r="D5051" t="inlineStr">
        <is>
          <t>CECILIA TSUYACO ARAKI SILVA LTDA</t>
        </is>
      </c>
      <c r="E5051" t="inlineStr">
        <is>
          <t>385131</t>
        </is>
      </c>
      <c r="F5051" s="550" t="n">
        <v>46037</v>
      </c>
      <c r="G5051" t="n">
        <v>19465</v>
      </c>
      <c r="H5051" t="inlineStr">
        <is>
          <t>SALSAO KG</t>
        </is>
      </c>
      <c r="I5051" t="inlineStr">
        <is>
          <t>ALIMENTOS</t>
        </is>
      </c>
      <c r="J5051" t="n">
        <v>2</v>
      </c>
      <c r="K5051" t="inlineStr">
        <is>
          <t>KG</t>
        </is>
      </c>
      <c r="L5051" t="n">
        <v>9</v>
      </c>
      <c r="M5051" t="n">
        <v>4.5</v>
      </c>
      <c r="N5051" t="inlineStr">
        <is>
          <t>ALIMENTOS</t>
        </is>
      </c>
      <c r="O5051" t="inlineStr">
        <is>
          <t>01/2026</t>
        </is>
      </c>
    </row>
    <row r="5052">
      <c r="A5052" t="n">
        <v>194546</v>
      </c>
      <c r="B5052" t="n">
        <v>122</v>
      </c>
      <c r="C5052" t="inlineStr">
        <is>
          <t>Arcos</t>
        </is>
      </c>
      <c r="D5052" t="inlineStr">
        <is>
          <t>CECILIA TSUYACO ARAKI SILVA LTDA</t>
        </is>
      </c>
      <c r="E5052" t="inlineStr">
        <is>
          <t>385131</t>
        </is>
      </c>
      <c r="F5052" s="550" t="n">
        <v>46037</v>
      </c>
      <c r="G5052" t="n">
        <v>19476</v>
      </c>
      <c r="H5052" t="inlineStr">
        <is>
          <t>MANJERICAO KG</t>
        </is>
      </c>
      <c r="I5052" t="inlineStr">
        <is>
          <t>ALIMENTOS</t>
        </is>
      </c>
      <c r="J5052" t="n">
        <v>0.2</v>
      </c>
      <c r="K5052" t="inlineStr">
        <is>
          <t>KG</t>
        </is>
      </c>
      <c r="L5052" t="n">
        <v>13.6</v>
      </c>
      <c r="M5052" t="n">
        <v>68</v>
      </c>
      <c r="N5052" t="inlineStr">
        <is>
          <t>ALIMENTOS</t>
        </is>
      </c>
      <c r="O5052" t="inlineStr">
        <is>
          <t>01/2026</t>
        </is>
      </c>
    </row>
    <row r="5053">
      <c r="A5053" t="n">
        <v>194546</v>
      </c>
      <c r="B5053" t="n">
        <v>122</v>
      </c>
      <c r="C5053" t="inlineStr">
        <is>
          <t>Arcos</t>
        </is>
      </c>
      <c r="D5053" t="inlineStr">
        <is>
          <t>CECILIA TSUYACO ARAKI SILVA LTDA</t>
        </is>
      </c>
      <c r="E5053" t="inlineStr">
        <is>
          <t>385131</t>
        </is>
      </c>
      <c r="F5053" s="550" t="n">
        <v>46037</v>
      </c>
      <c r="G5053" t="n">
        <v>19575</v>
      </c>
      <c r="H5053" t="inlineStr">
        <is>
          <t>PIMENTA DE CHEIRO VERDE KG</t>
        </is>
      </c>
      <c r="I5053" t="inlineStr">
        <is>
          <t>ALIMENTOS</t>
        </is>
      </c>
      <c r="J5053" t="n">
        <v>0.3</v>
      </c>
      <c r="K5053" t="inlineStr">
        <is>
          <t>KG</t>
        </is>
      </c>
      <c r="L5053" t="n">
        <v>7.5</v>
      </c>
      <c r="M5053" t="n">
        <v>25</v>
      </c>
      <c r="N5053" t="inlineStr">
        <is>
          <t>ALIMENTOS</t>
        </is>
      </c>
      <c r="O5053" t="inlineStr">
        <is>
          <t>01/2026</t>
        </is>
      </c>
    </row>
    <row r="5054">
      <c r="A5054" t="n">
        <v>194546</v>
      </c>
      <c r="B5054" t="n">
        <v>122</v>
      </c>
      <c r="C5054" t="inlineStr">
        <is>
          <t>Arcos</t>
        </is>
      </c>
      <c r="D5054" t="inlineStr">
        <is>
          <t>CECILIA TSUYACO ARAKI SILVA LTDA</t>
        </is>
      </c>
      <c r="E5054" t="inlineStr">
        <is>
          <t>385131</t>
        </is>
      </c>
      <c r="F5054" s="550" t="n">
        <v>46037</v>
      </c>
      <c r="G5054" t="n">
        <v>19498</v>
      </c>
      <c r="H5054" t="inlineStr">
        <is>
          <t>ALFACE ROMANA KG</t>
        </is>
      </c>
      <c r="I5054" t="inlineStr">
        <is>
          <t>ALIMENTOS</t>
        </is>
      </c>
      <c r="J5054" t="n">
        <v>0.8</v>
      </c>
      <c r="K5054" t="inlineStr">
        <is>
          <t>KG</t>
        </is>
      </c>
      <c r="L5054" t="n">
        <v>10.4</v>
      </c>
      <c r="M5054" t="n">
        <v>13</v>
      </c>
      <c r="N5054" t="inlineStr">
        <is>
          <t>ALIMENTOS</t>
        </is>
      </c>
      <c r="O5054" t="inlineStr">
        <is>
          <t>01/2026</t>
        </is>
      </c>
    </row>
    <row r="5055">
      <c r="A5055" t="n">
        <v>194546</v>
      </c>
      <c r="B5055" t="n">
        <v>122</v>
      </c>
      <c r="C5055" t="inlineStr">
        <is>
          <t>Arcos</t>
        </is>
      </c>
      <c r="D5055" t="inlineStr">
        <is>
          <t>CECILIA TSUYACO ARAKI SILVA LTDA</t>
        </is>
      </c>
      <c r="E5055" t="inlineStr">
        <is>
          <t>385131</t>
        </is>
      </c>
      <c r="F5055" s="550" t="n">
        <v>46037</v>
      </c>
      <c r="G5055" t="n">
        <v>19502</v>
      </c>
      <c r="H5055" t="inlineStr">
        <is>
          <t>ALFACE CRESPA ROXA KG</t>
        </is>
      </c>
      <c r="I5055" t="inlineStr">
        <is>
          <t>ALIMENTOS</t>
        </is>
      </c>
      <c r="J5055" t="n">
        <v>0.5</v>
      </c>
      <c r="K5055" t="inlineStr">
        <is>
          <t>KG</t>
        </is>
      </c>
      <c r="L5055" t="n">
        <v>9</v>
      </c>
      <c r="M5055" t="n">
        <v>18</v>
      </c>
      <c r="N5055" t="inlineStr">
        <is>
          <t>ALIMENTOS</t>
        </is>
      </c>
      <c r="O5055" t="inlineStr">
        <is>
          <t>01/2026</t>
        </is>
      </c>
    </row>
    <row r="5056">
      <c r="A5056" t="n">
        <v>194546</v>
      </c>
      <c r="B5056" t="n">
        <v>122</v>
      </c>
      <c r="C5056" t="inlineStr">
        <is>
          <t>Arcos</t>
        </is>
      </c>
      <c r="D5056" t="inlineStr">
        <is>
          <t>CECILIA TSUYACO ARAKI SILVA LTDA</t>
        </is>
      </c>
      <c r="E5056" t="inlineStr">
        <is>
          <t>385131</t>
        </is>
      </c>
      <c r="F5056" s="550" t="n">
        <v>46037</v>
      </c>
      <c r="G5056" t="n">
        <v>19480</v>
      </c>
      <c r="H5056" t="inlineStr">
        <is>
          <t>HORTELA HIDROPONICA KG</t>
        </is>
      </c>
      <c r="I5056" t="inlineStr">
        <is>
          <t>ALIMENTOS</t>
        </is>
      </c>
      <c r="J5056" t="n">
        <v>0.5</v>
      </c>
      <c r="K5056" t="inlineStr">
        <is>
          <t>KG</t>
        </is>
      </c>
      <c r="L5056" t="n">
        <v>6.5</v>
      </c>
      <c r="M5056" t="n">
        <v>13</v>
      </c>
      <c r="N5056" t="inlineStr">
        <is>
          <t>ALIMENTOS</t>
        </is>
      </c>
      <c r="O5056" t="inlineStr">
        <is>
          <t>01/2026</t>
        </is>
      </c>
    </row>
    <row r="5057">
      <c r="A5057" t="n">
        <v>194546</v>
      </c>
      <c r="B5057" t="n">
        <v>122</v>
      </c>
      <c r="C5057" t="inlineStr">
        <is>
          <t>Arcos</t>
        </is>
      </c>
      <c r="D5057" t="inlineStr">
        <is>
          <t>CECILIA TSUYACO ARAKI SILVA LTDA</t>
        </is>
      </c>
      <c r="E5057" t="inlineStr">
        <is>
          <t>385131</t>
        </is>
      </c>
      <c r="F5057" s="550" t="n">
        <v>46037</v>
      </c>
      <c r="G5057" t="n">
        <v>19558</v>
      </c>
      <c r="H5057" t="inlineStr">
        <is>
          <t>QUIABO KG</t>
        </is>
      </c>
      <c r="I5057" t="inlineStr">
        <is>
          <t>ALIMENTOS</t>
        </is>
      </c>
      <c r="J5057" t="n">
        <v>1</v>
      </c>
      <c r="K5057" t="inlineStr">
        <is>
          <t>KG</t>
        </is>
      </c>
      <c r="L5057" t="n">
        <v>19</v>
      </c>
      <c r="M5057" t="n">
        <v>19</v>
      </c>
      <c r="N5057" t="inlineStr">
        <is>
          <t>ALIMENTOS</t>
        </is>
      </c>
      <c r="O5057" t="inlineStr">
        <is>
          <t>01/2026</t>
        </is>
      </c>
    </row>
    <row r="5058">
      <c r="A5058" t="n">
        <v>194546</v>
      </c>
      <c r="B5058" t="n">
        <v>122</v>
      </c>
      <c r="C5058" t="inlineStr">
        <is>
          <t>Arcos</t>
        </is>
      </c>
      <c r="D5058" t="inlineStr">
        <is>
          <t>CECILIA TSUYACO ARAKI SILVA LTDA</t>
        </is>
      </c>
      <c r="E5058" t="inlineStr">
        <is>
          <t>385131</t>
        </is>
      </c>
      <c r="F5058" s="550" t="n">
        <v>46037</v>
      </c>
      <c r="G5058" t="n">
        <v>19647</v>
      </c>
      <c r="H5058" t="inlineStr">
        <is>
          <t>ALHO PORO KG</t>
        </is>
      </c>
      <c r="I5058" t="inlineStr">
        <is>
          <t>ALIMENTOS</t>
        </is>
      </c>
      <c r="J5058" t="n">
        <v>2</v>
      </c>
      <c r="K5058" t="inlineStr">
        <is>
          <t>KG</t>
        </is>
      </c>
      <c r="L5058" t="n">
        <v>19</v>
      </c>
      <c r="M5058" t="n">
        <v>9.5</v>
      </c>
      <c r="N5058" t="inlineStr">
        <is>
          <t>ALIMENTOS</t>
        </is>
      </c>
      <c r="O5058" t="inlineStr">
        <is>
          <t>01/2026</t>
        </is>
      </c>
    </row>
    <row r="5059">
      <c r="A5059" t="n">
        <v>194546</v>
      </c>
      <c r="B5059" t="n">
        <v>122</v>
      </c>
      <c r="C5059" t="inlineStr">
        <is>
          <t>Arcos</t>
        </is>
      </c>
      <c r="D5059" t="inlineStr">
        <is>
          <t>CECILIA TSUYACO ARAKI SILVA LTDA</t>
        </is>
      </c>
      <c r="E5059" t="inlineStr">
        <is>
          <t>385131</t>
        </is>
      </c>
      <c r="F5059" s="550" t="n">
        <v>46037</v>
      </c>
      <c r="G5059" t="n">
        <v>19562</v>
      </c>
      <c r="H5059" t="inlineStr">
        <is>
          <t>PIMENTAO AMARELO KG</t>
        </is>
      </c>
      <c r="I5059" t="inlineStr">
        <is>
          <t>ALIMENTOS</t>
        </is>
      </c>
      <c r="J5059" t="n">
        <v>0.5</v>
      </c>
      <c r="K5059" t="inlineStr">
        <is>
          <t>KG</t>
        </is>
      </c>
      <c r="L5059" t="n">
        <v>4</v>
      </c>
      <c r="M5059" t="n">
        <v>8</v>
      </c>
      <c r="N5059" t="inlineStr">
        <is>
          <t>ALIMENTOS</t>
        </is>
      </c>
      <c r="O5059" t="inlineStr">
        <is>
          <t>01/2026</t>
        </is>
      </c>
    </row>
    <row r="5060">
      <c r="A5060" t="n">
        <v>194546</v>
      </c>
      <c r="B5060" t="n">
        <v>122</v>
      </c>
      <c r="C5060" t="inlineStr">
        <is>
          <t>Arcos</t>
        </is>
      </c>
      <c r="D5060" t="inlineStr">
        <is>
          <t>CECILIA TSUYACO ARAKI SILVA LTDA</t>
        </is>
      </c>
      <c r="E5060" t="inlineStr">
        <is>
          <t>385131</t>
        </is>
      </c>
      <c r="F5060" s="550" t="n">
        <v>46037</v>
      </c>
      <c r="G5060" t="n">
        <v>19748</v>
      </c>
      <c r="H5060" t="inlineStr">
        <is>
          <t>MACA FUJI KG</t>
        </is>
      </c>
      <c r="I5060" t="inlineStr">
        <is>
          <t>ALIMENTOS</t>
        </is>
      </c>
      <c r="J5060" t="n">
        <v>2</v>
      </c>
      <c r="K5060" t="inlineStr">
        <is>
          <t>KG</t>
        </is>
      </c>
      <c r="L5060" t="n">
        <v>30</v>
      </c>
      <c r="M5060" t="n">
        <v>15</v>
      </c>
      <c r="N5060" t="inlineStr">
        <is>
          <t>ALIMENTOS</t>
        </is>
      </c>
      <c r="O5060" t="inlineStr">
        <is>
          <t>01/2026</t>
        </is>
      </c>
    </row>
    <row r="5061">
      <c r="A5061" t="n">
        <v>194546</v>
      </c>
      <c r="B5061" t="n">
        <v>122</v>
      </c>
      <c r="C5061" t="inlineStr">
        <is>
          <t>Arcos</t>
        </is>
      </c>
      <c r="D5061" t="inlineStr">
        <is>
          <t>CECILIA TSUYACO ARAKI SILVA LTDA</t>
        </is>
      </c>
      <c r="E5061" t="inlineStr">
        <is>
          <t>385131</t>
        </is>
      </c>
      <c r="F5061" s="550" t="n">
        <v>46037</v>
      </c>
      <c r="G5061" t="n">
        <v>19751</v>
      </c>
      <c r="H5061" t="inlineStr">
        <is>
          <t>LIMAO SICILIANO KG</t>
        </is>
      </c>
      <c r="I5061" t="inlineStr">
        <is>
          <t>ALIMENTOS</t>
        </is>
      </c>
      <c r="J5061" t="n">
        <v>1</v>
      </c>
      <c r="K5061" t="inlineStr">
        <is>
          <t>KG</t>
        </is>
      </c>
      <c r="L5061" t="n">
        <v>17.8</v>
      </c>
      <c r="M5061" t="n">
        <v>17.8</v>
      </c>
      <c r="N5061" t="inlineStr">
        <is>
          <t>ALIMENTOS</t>
        </is>
      </c>
      <c r="O5061" t="inlineStr">
        <is>
          <t>01/2026</t>
        </is>
      </c>
    </row>
    <row r="5062">
      <c r="A5062" t="n">
        <v>194546</v>
      </c>
      <c r="B5062" t="n">
        <v>122</v>
      </c>
      <c r="C5062" t="inlineStr">
        <is>
          <t>Arcos</t>
        </is>
      </c>
      <c r="D5062" t="inlineStr">
        <is>
          <t>CECILIA TSUYACO ARAKI SILVA LTDA</t>
        </is>
      </c>
      <c r="E5062" t="inlineStr">
        <is>
          <t>385131</t>
        </is>
      </c>
      <c r="F5062" s="550" t="n">
        <v>46037</v>
      </c>
      <c r="G5062" t="n">
        <v>19759</v>
      </c>
      <c r="H5062" t="inlineStr">
        <is>
          <t>LARANJA BAHIA KG</t>
        </is>
      </c>
      <c r="I5062" t="inlineStr">
        <is>
          <t>ALIMENTOS</t>
        </is>
      </c>
      <c r="J5062" t="n">
        <v>5</v>
      </c>
      <c r="K5062" t="inlineStr">
        <is>
          <t>KG</t>
        </is>
      </c>
      <c r="L5062" t="n">
        <v>60</v>
      </c>
      <c r="M5062" t="n">
        <v>12</v>
      </c>
      <c r="N5062" t="inlineStr">
        <is>
          <t>ALIMENTOS</t>
        </is>
      </c>
      <c r="O5062" t="inlineStr">
        <is>
          <t>01/2026</t>
        </is>
      </c>
    </row>
    <row r="5063">
      <c r="A5063" t="n">
        <v>194546</v>
      </c>
      <c r="B5063" t="n">
        <v>122</v>
      </c>
      <c r="C5063" t="inlineStr">
        <is>
          <t>Arcos</t>
        </is>
      </c>
      <c r="D5063" t="inlineStr">
        <is>
          <t>CECILIA TSUYACO ARAKI SILVA LTDA</t>
        </is>
      </c>
      <c r="E5063" t="inlineStr">
        <is>
          <t>385131</t>
        </is>
      </c>
      <c r="F5063" s="550" t="n">
        <v>46037</v>
      </c>
      <c r="G5063" t="n">
        <v>19738</v>
      </c>
      <c r="H5063" t="inlineStr">
        <is>
          <t>MELANCIA KG</t>
        </is>
      </c>
      <c r="I5063" t="inlineStr">
        <is>
          <t>ALIMENTOS</t>
        </is>
      </c>
      <c r="J5063" t="n">
        <v>20</v>
      </c>
      <c r="K5063" t="inlineStr">
        <is>
          <t>KG</t>
        </is>
      </c>
      <c r="L5063" t="n">
        <v>54</v>
      </c>
      <c r="M5063" t="n">
        <v>2.7</v>
      </c>
      <c r="N5063" t="inlineStr">
        <is>
          <t>ALIMENTOS</t>
        </is>
      </c>
      <c r="O5063" t="inlineStr">
        <is>
          <t>01/2026</t>
        </is>
      </c>
    </row>
    <row r="5064">
      <c r="A5064" t="n">
        <v>194546</v>
      </c>
      <c r="B5064" t="n">
        <v>122</v>
      </c>
      <c r="C5064" t="inlineStr">
        <is>
          <t>Arcos</t>
        </is>
      </c>
      <c r="D5064" t="inlineStr">
        <is>
          <t>CECILIA TSUYACO ARAKI SILVA LTDA</t>
        </is>
      </c>
      <c r="E5064" t="inlineStr">
        <is>
          <t>385131</t>
        </is>
      </c>
      <c r="F5064" s="550" t="n">
        <v>46037</v>
      </c>
      <c r="G5064" t="n">
        <v>23113</v>
      </c>
      <c r="H5064" t="inlineStr">
        <is>
          <t>SALSA KG</t>
        </is>
      </c>
      <c r="I5064" t="inlineStr">
        <is>
          <t>ALIMENTOS</t>
        </is>
      </c>
      <c r="J5064" t="n">
        <v>0.5</v>
      </c>
      <c r="K5064" t="inlineStr">
        <is>
          <t>KG</t>
        </is>
      </c>
      <c r="L5064" t="n">
        <v>6.25</v>
      </c>
      <c r="M5064" t="n">
        <v>12.5</v>
      </c>
      <c r="N5064" t="inlineStr">
        <is>
          <t>ALIMENTOS</t>
        </is>
      </c>
      <c r="O5064" t="inlineStr">
        <is>
          <t>01/2026</t>
        </is>
      </c>
    </row>
    <row r="5065">
      <c r="A5065" t="n">
        <v>194546</v>
      </c>
      <c r="B5065" t="n">
        <v>122</v>
      </c>
      <c r="C5065" t="inlineStr">
        <is>
          <t>Arcos</t>
        </is>
      </c>
      <c r="D5065" t="inlineStr">
        <is>
          <t>CECILIA TSUYACO ARAKI SILVA LTDA</t>
        </is>
      </c>
      <c r="E5065" t="inlineStr">
        <is>
          <t>385131</t>
        </is>
      </c>
      <c r="F5065" s="550" t="n">
        <v>46037</v>
      </c>
      <c r="G5065" t="n">
        <v>23195</v>
      </c>
      <c r="H5065" t="inlineStr">
        <is>
          <t>RABANETE KG</t>
        </is>
      </c>
      <c r="I5065" t="inlineStr">
        <is>
          <t>ALIMENTOS</t>
        </is>
      </c>
      <c r="J5065" t="n">
        <v>0.5</v>
      </c>
      <c r="K5065" t="inlineStr">
        <is>
          <t>KG</t>
        </is>
      </c>
      <c r="L5065" t="n">
        <v>6</v>
      </c>
      <c r="M5065" t="n">
        <v>12</v>
      </c>
      <c r="N5065" t="inlineStr">
        <is>
          <t>ALIMENTOS</t>
        </is>
      </c>
      <c r="O5065" t="inlineStr">
        <is>
          <t>01/2026</t>
        </is>
      </c>
    </row>
    <row r="5066">
      <c r="A5066" t="n">
        <v>194546</v>
      </c>
      <c r="B5066" t="n">
        <v>122</v>
      </c>
      <c r="C5066" t="inlineStr">
        <is>
          <t>Arcos</t>
        </is>
      </c>
      <c r="D5066" t="inlineStr">
        <is>
          <t>CECILIA TSUYACO ARAKI SILVA LTDA</t>
        </is>
      </c>
      <c r="E5066" t="inlineStr">
        <is>
          <t>385131</t>
        </is>
      </c>
      <c r="F5066" s="550" t="n">
        <v>46037</v>
      </c>
      <c r="G5066" t="n">
        <v>23198</v>
      </c>
      <c r="H5066" t="inlineStr">
        <is>
          <t>PIMENTAO VERMELHO KG</t>
        </is>
      </c>
      <c r="I5066" t="inlineStr">
        <is>
          <t>ALIMENTOS</t>
        </is>
      </c>
      <c r="J5066" t="n">
        <v>1</v>
      </c>
      <c r="K5066" t="inlineStr">
        <is>
          <t>KG</t>
        </is>
      </c>
      <c r="L5066" t="n">
        <v>7.5</v>
      </c>
      <c r="M5066" t="n">
        <v>7.5</v>
      </c>
      <c r="N5066" t="inlineStr">
        <is>
          <t>ALIMENTOS</t>
        </is>
      </c>
      <c r="O5066" t="inlineStr">
        <is>
          <t>01/2026</t>
        </is>
      </c>
    </row>
    <row r="5067">
      <c r="A5067" t="n">
        <v>194546</v>
      </c>
      <c r="B5067" t="n">
        <v>122</v>
      </c>
      <c r="C5067" t="inlineStr">
        <is>
          <t>Arcos</t>
        </is>
      </c>
      <c r="D5067" t="inlineStr">
        <is>
          <t>CECILIA TSUYACO ARAKI SILVA LTDA</t>
        </is>
      </c>
      <c r="E5067" t="inlineStr">
        <is>
          <t>385131</t>
        </is>
      </c>
      <c r="F5067" s="550" t="n">
        <v>46037</v>
      </c>
      <c r="G5067" t="n">
        <v>23236</v>
      </c>
      <c r="H5067" t="inlineStr">
        <is>
          <t>COUVE MANTEIGA KG</t>
        </is>
      </c>
      <c r="I5067" t="inlineStr">
        <is>
          <t>ALIMENTOS</t>
        </is>
      </c>
      <c r="J5067" t="n">
        <v>1.5</v>
      </c>
      <c r="K5067" t="inlineStr">
        <is>
          <t>KG</t>
        </is>
      </c>
      <c r="L5067" t="n">
        <v>9</v>
      </c>
      <c r="M5067" t="n">
        <v>6</v>
      </c>
      <c r="N5067" t="inlineStr">
        <is>
          <t>ALIMENTOS</t>
        </is>
      </c>
      <c r="O5067" t="inlineStr">
        <is>
          <t>01/2026</t>
        </is>
      </c>
    </row>
    <row r="5068">
      <c r="A5068" t="n">
        <v>194546</v>
      </c>
      <c r="B5068" t="n">
        <v>122</v>
      </c>
      <c r="C5068" t="inlineStr">
        <is>
          <t>Arcos</t>
        </is>
      </c>
      <c r="D5068" t="inlineStr">
        <is>
          <t>CECILIA TSUYACO ARAKI SILVA LTDA</t>
        </is>
      </c>
      <c r="E5068" t="inlineStr">
        <is>
          <t>385131</t>
        </is>
      </c>
      <c r="F5068" s="550" t="n">
        <v>46037</v>
      </c>
      <c r="G5068" t="n">
        <v>23359</v>
      </c>
      <c r="H5068" t="inlineStr">
        <is>
          <t>LIMAO TAHITI KG</t>
        </is>
      </c>
      <c r="I5068" t="inlineStr">
        <is>
          <t>ALIMENTOS</t>
        </is>
      </c>
      <c r="J5068" t="n">
        <v>25</v>
      </c>
      <c r="K5068" t="inlineStr">
        <is>
          <t>KG</t>
        </is>
      </c>
      <c r="L5068" t="n">
        <v>68.75</v>
      </c>
      <c r="M5068" t="n">
        <v>2.75</v>
      </c>
      <c r="N5068" t="inlineStr">
        <is>
          <t>ALIMENTOS</t>
        </is>
      </c>
      <c r="O5068" t="inlineStr">
        <is>
          <t>01/2026</t>
        </is>
      </c>
    </row>
    <row r="5069">
      <c r="A5069" t="n">
        <v>194546</v>
      </c>
      <c r="B5069" t="n">
        <v>122</v>
      </c>
      <c r="C5069" t="inlineStr">
        <is>
          <t>Arcos</t>
        </is>
      </c>
      <c r="D5069" t="inlineStr">
        <is>
          <t>CECILIA TSUYACO ARAKI SILVA LTDA</t>
        </is>
      </c>
      <c r="E5069" t="inlineStr">
        <is>
          <t>385131</t>
        </is>
      </c>
      <c r="F5069" s="550" t="n">
        <v>46037</v>
      </c>
      <c r="G5069" t="n">
        <v>23361</v>
      </c>
      <c r="H5069" t="inlineStr">
        <is>
          <t>LARANJA PERA KG</t>
        </is>
      </c>
      <c r="I5069" t="inlineStr">
        <is>
          <t>ALIMENTOS</t>
        </is>
      </c>
      <c r="J5069" t="n">
        <v>80</v>
      </c>
      <c r="K5069" t="inlineStr">
        <is>
          <t>KG</t>
        </is>
      </c>
      <c r="L5069" t="n">
        <v>248</v>
      </c>
      <c r="M5069" t="n">
        <v>3.1</v>
      </c>
      <c r="N5069" t="inlineStr">
        <is>
          <t>ALIMENTOS</t>
        </is>
      </c>
      <c r="O5069" t="inlineStr">
        <is>
          <t>01/2026</t>
        </is>
      </c>
    </row>
    <row r="5070">
      <c r="A5070" t="n">
        <v>194546</v>
      </c>
      <c r="B5070" t="n">
        <v>122</v>
      </c>
      <c r="C5070" t="inlineStr">
        <is>
          <t>Arcos</t>
        </is>
      </c>
      <c r="D5070" t="inlineStr">
        <is>
          <t>CECILIA TSUYACO ARAKI SILVA LTDA</t>
        </is>
      </c>
      <c r="E5070" t="inlineStr">
        <is>
          <t>385131</t>
        </is>
      </c>
      <c r="F5070" s="550" t="n">
        <v>46037</v>
      </c>
      <c r="G5070" t="n">
        <v>23389</v>
      </c>
      <c r="H5070" t="inlineStr">
        <is>
          <t>BANANA NANICA KG</t>
        </is>
      </c>
      <c r="I5070" t="inlineStr">
        <is>
          <t>ALIMENTOS</t>
        </is>
      </c>
      <c r="J5070" t="n">
        <v>5</v>
      </c>
      <c r="K5070" t="inlineStr">
        <is>
          <t>KG</t>
        </is>
      </c>
      <c r="L5070" t="n">
        <v>30</v>
      </c>
      <c r="M5070" t="n">
        <v>6</v>
      </c>
      <c r="N5070" t="inlineStr">
        <is>
          <t>ALIMENTOS</t>
        </is>
      </c>
      <c r="O5070" t="inlineStr">
        <is>
          <t>01/2026</t>
        </is>
      </c>
    </row>
    <row r="5071">
      <c r="A5071" t="n">
        <v>194546</v>
      </c>
      <c r="B5071" t="n">
        <v>122</v>
      </c>
      <c r="C5071" t="inlineStr">
        <is>
          <t>Arcos</t>
        </is>
      </c>
      <c r="D5071" t="inlineStr">
        <is>
          <t>CECILIA TSUYACO ARAKI SILVA LTDA</t>
        </is>
      </c>
      <c r="E5071" t="inlineStr">
        <is>
          <t>385131</t>
        </is>
      </c>
      <c r="F5071" s="550" t="n">
        <v>46037</v>
      </c>
      <c r="G5071" t="n">
        <v>23095</v>
      </c>
      <c r="H5071" t="inlineStr">
        <is>
          <t>OVO CAIPIRA UN</t>
        </is>
      </c>
      <c r="I5071" t="inlineStr">
        <is>
          <t>ALIMENTOS</t>
        </is>
      </c>
      <c r="J5071" t="n">
        <v>250</v>
      </c>
      <c r="K5071" t="inlineStr">
        <is>
          <t>UN</t>
        </is>
      </c>
      <c r="L5071" t="n">
        <v>242.5</v>
      </c>
      <c r="M5071" t="n">
        <v>0.97</v>
      </c>
      <c r="N5071" t="inlineStr">
        <is>
          <t>ALIMENTOS</t>
        </is>
      </c>
      <c r="O5071" t="inlineStr">
        <is>
          <t>01/2026</t>
        </is>
      </c>
    </row>
    <row r="5072">
      <c r="A5072" t="n">
        <v>194546</v>
      </c>
      <c r="B5072" t="n">
        <v>122</v>
      </c>
      <c r="C5072" t="inlineStr">
        <is>
          <t>Arcos</t>
        </is>
      </c>
      <c r="D5072" t="inlineStr">
        <is>
          <t>CECILIA TSUYACO ARAKI SILVA LTDA</t>
        </is>
      </c>
      <c r="E5072" t="inlineStr">
        <is>
          <t>385131</t>
        </is>
      </c>
      <c r="F5072" s="550" t="n">
        <v>46037</v>
      </c>
      <c r="G5072" t="n">
        <v>19632</v>
      </c>
      <c r="H5072" t="inlineStr">
        <is>
          <t>BETERRABA KG</t>
        </is>
      </c>
      <c r="I5072" t="inlineStr">
        <is>
          <t>ALIMENTOS</t>
        </is>
      </c>
      <c r="J5072" t="n">
        <v>2</v>
      </c>
      <c r="K5072" t="inlineStr">
        <is>
          <t>KG</t>
        </is>
      </c>
      <c r="L5072" t="n">
        <v>5.8</v>
      </c>
      <c r="M5072" t="n">
        <v>2.9</v>
      </c>
      <c r="N5072" t="inlineStr">
        <is>
          <t>ALIMENTOS</t>
        </is>
      </c>
      <c r="O5072" t="inlineStr">
        <is>
          <t>01/2026</t>
        </is>
      </c>
    </row>
    <row r="5073">
      <c r="A5073" t="n">
        <v>194546</v>
      </c>
      <c r="B5073" t="n">
        <v>122</v>
      </c>
      <c r="C5073" t="inlineStr">
        <is>
          <t>Arcos</t>
        </is>
      </c>
      <c r="D5073" t="inlineStr">
        <is>
          <t>CECILIA TSUYACO ARAKI SILVA LTDA</t>
        </is>
      </c>
      <c r="E5073" t="inlineStr">
        <is>
          <t>385131</t>
        </is>
      </c>
      <c r="F5073" s="550" t="n">
        <v>46037</v>
      </c>
      <c r="G5073" t="n">
        <v>24037</v>
      </c>
      <c r="H5073" t="inlineStr">
        <is>
          <t>ALHO TRITURADO FRITO</t>
        </is>
      </c>
      <c r="I5073" t="inlineStr">
        <is>
          <t>ALIMENTOS</t>
        </is>
      </c>
      <c r="J5073" t="n">
        <v>3</v>
      </c>
      <c r="K5073" t="inlineStr">
        <is>
          <t>KG</t>
        </is>
      </c>
      <c r="L5073" t="n">
        <v>61.5</v>
      </c>
      <c r="M5073" t="n">
        <v>20.5</v>
      </c>
      <c r="N5073" t="inlineStr">
        <is>
          <t>ALIMENTOS</t>
        </is>
      </c>
      <c r="O5073" t="inlineStr">
        <is>
          <t>01/2026</t>
        </is>
      </c>
    </row>
    <row r="5074">
      <c r="A5074" t="n">
        <v>194544</v>
      </c>
      <c r="B5074" t="n">
        <v>122</v>
      </c>
      <c r="C5074" t="inlineStr">
        <is>
          <t>Arcos</t>
        </is>
      </c>
      <c r="D5074" t="inlineStr">
        <is>
          <t>WPP COMERCIO DE CARNES LTDA</t>
        </is>
      </c>
      <c r="E5074" t="inlineStr">
        <is>
          <t>76754</t>
        </is>
      </c>
      <c r="F5074" s="550" t="n">
        <v>46037</v>
      </c>
      <c r="G5074" t="n">
        <v>19017</v>
      </c>
      <c r="H5074" t="inlineStr">
        <is>
          <t>FILE DE FRANGO KG</t>
        </is>
      </c>
      <c r="I5074" t="inlineStr">
        <is>
          <t>ALIMENTOS</t>
        </is>
      </c>
      <c r="J5074" t="n">
        <v>56</v>
      </c>
      <c r="K5074" t="inlineStr">
        <is>
          <t>KG</t>
        </is>
      </c>
      <c r="L5074" t="n">
        <v>980</v>
      </c>
      <c r="M5074" t="n">
        <v>17.5</v>
      </c>
      <c r="N5074" t="inlineStr">
        <is>
          <t>ALIMENTOS</t>
        </is>
      </c>
      <c r="O5074" t="inlineStr">
        <is>
          <t>01/2026</t>
        </is>
      </c>
    </row>
    <row r="5075">
      <c r="A5075" t="n">
        <v>194543</v>
      </c>
      <c r="B5075" t="n">
        <v>122</v>
      </c>
      <c r="C5075" t="inlineStr">
        <is>
          <t>Arcos</t>
        </is>
      </c>
      <c r="D5075" t="inlineStr">
        <is>
          <t>BATALHA FABRICA DE PAES LTDA</t>
        </is>
      </c>
      <c r="E5075" t="inlineStr">
        <is>
          <t>64260</t>
        </is>
      </c>
      <c r="F5075" s="550" t="n">
        <v>46035</v>
      </c>
      <c r="G5075" t="n">
        <v>19125</v>
      </c>
      <c r="H5075" t="inlineStr">
        <is>
          <t>MINI BURGER BRIOCHE PINCEL CAIXA C/180 UN 15 PACOTES X 12 UN COD 142</t>
        </is>
      </c>
      <c r="I5075" t="inlineStr">
        <is>
          <t>ALIMENTOS</t>
        </is>
      </c>
      <c r="J5075" t="n">
        <v>4</v>
      </c>
      <c r="K5075" t="inlineStr">
        <is>
          <t>CX</t>
        </is>
      </c>
      <c r="L5075" t="n">
        <v>825.12</v>
      </c>
      <c r="M5075" t="n">
        <v>206.28</v>
      </c>
      <c r="N5075" t="inlineStr">
        <is>
          <t>ALIMENTOS</t>
        </is>
      </c>
      <c r="O5075" t="inlineStr">
        <is>
          <t>01/2026</t>
        </is>
      </c>
    </row>
    <row r="5076">
      <c r="A5076" t="n">
        <v>194539</v>
      </c>
      <c r="B5076" t="n">
        <v>122</v>
      </c>
      <c r="C5076" t="inlineStr">
        <is>
          <t>Arcos</t>
        </is>
      </c>
      <c r="D5076" t="inlineStr">
        <is>
          <t>MARCOS SILVA DO NASCIMENTO</t>
        </is>
      </c>
      <c r="E5076" t="inlineStr">
        <is>
          <t>729</t>
        </is>
      </c>
      <c r="F5076" s="550" t="n">
        <v>46037</v>
      </c>
      <c r="G5076" t="n">
        <v>18667</v>
      </c>
      <c r="H5076" t="inlineStr">
        <is>
          <t>PERNIL SUINO SEM OSSO EM CUBOS KG</t>
        </is>
      </c>
      <c r="I5076" t="inlineStr">
        <is>
          <t>ALIMENTOS</t>
        </is>
      </c>
      <c r="J5076" t="n">
        <v>20</v>
      </c>
      <c r="K5076" t="inlineStr">
        <is>
          <t>KG</t>
        </is>
      </c>
      <c r="L5076" t="n">
        <v>399.8</v>
      </c>
      <c r="M5076" t="n">
        <v>19.99</v>
      </c>
      <c r="N5076" t="inlineStr">
        <is>
          <t>ALIMENTOS</t>
        </is>
      </c>
      <c r="O5076" t="inlineStr">
        <is>
          <t>01/2026</t>
        </is>
      </c>
    </row>
    <row r="5077">
      <c r="A5077" t="n">
        <v>194539</v>
      </c>
      <c r="B5077" t="n">
        <v>122</v>
      </c>
      <c r="C5077" t="inlineStr">
        <is>
          <t>Arcos</t>
        </is>
      </c>
      <c r="D5077" t="inlineStr">
        <is>
          <t>MARCOS SILVA DO NASCIMENTO</t>
        </is>
      </c>
      <c r="E5077" t="inlineStr">
        <is>
          <t>729</t>
        </is>
      </c>
      <c r="F5077" s="550" t="n">
        <v>46037</v>
      </c>
      <c r="G5077" t="n">
        <v>18696</v>
      </c>
      <c r="H5077" t="inlineStr">
        <is>
          <t>BISTECA SUINA KG</t>
        </is>
      </c>
      <c r="I5077" t="inlineStr">
        <is>
          <t>ALIMENTOS</t>
        </is>
      </c>
      <c r="J5077" t="n">
        <v>15</v>
      </c>
      <c r="K5077" t="inlineStr">
        <is>
          <t>KG</t>
        </is>
      </c>
      <c r="L5077" t="n">
        <v>269.85</v>
      </c>
      <c r="M5077" t="n">
        <v>17.99</v>
      </c>
      <c r="N5077" t="inlineStr">
        <is>
          <t>ALIMENTOS</t>
        </is>
      </c>
      <c r="O5077" t="inlineStr">
        <is>
          <t>01/2026</t>
        </is>
      </c>
    </row>
    <row r="5078">
      <c r="A5078" t="n">
        <v>194538</v>
      </c>
      <c r="B5078" t="n">
        <v>122</v>
      </c>
      <c r="C5078" t="inlineStr">
        <is>
          <t>Arcos</t>
        </is>
      </c>
      <c r="D5078" t="inlineStr">
        <is>
          <t>GCT COMERCIO DE PRODUTOS ALIMENTICIOS LTDA</t>
        </is>
      </c>
      <c r="E5078" t="inlineStr">
        <is>
          <t>9181</t>
        </is>
      </c>
      <c r="F5078" s="550" t="n">
        <v>46036</v>
      </c>
      <c r="G5078" t="n">
        <v>27340</v>
      </c>
      <c r="H5078" t="inlineStr">
        <is>
          <t>GELO RETANGULO 50X65MM C/25 UN YCECODE</t>
        </is>
      </c>
      <c r="I5078" t="inlineStr">
        <is>
          <t>BEBIDAS</t>
        </is>
      </c>
      <c r="J5078" t="n">
        <v>16</v>
      </c>
      <c r="K5078" t="inlineStr">
        <is>
          <t>PC</t>
        </is>
      </c>
      <c r="L5078" t="n">
        <v>857.92</v>
      </c>
      <c r="M5078" t="n">
        <v>53.62</v>
      </c>
      <c r="N5078" t="inlineStr">
        <is>
          <t>BEBIDAS</t>
        </is>
      </c>
      <c r="O5078" t="inlineStr">
        <is>
          <t>01/2026</t>
        </is>
      </c>
    </row>
    <row r="5079">
      <c r="A5079" t="n">
        <v>194538</v>
      </c>
      <c r="B5079" t="n">
        <v>122</v>
      </c>
      <c r="C5079" t="inlineStr">
        <is>
          <t>Arcos</t>
        </is>
      </c>
      <c r="D5079" t="inlineStr">
        <is>
          <t>GCT COMERCIO DE PRODUTOS ALIMENTICIOS LTDA</t>
        </is>
      </c>
      <c r="E5079" t="inlineStr">
        <is>
          <t>9181</t>
        </is>
      </c>
      <c r="F5079" s="550" t="n">
        <v>46036</v>
      </c>
      <c r="G5079" t="n">
        <v>28315</v>
      </c>
      <c r="H5079" t="inlineStr">
        <is>
          <t>GELO COLLINS 35X120 C/18 UN YCECODE</t>
        </is>
      </c>
      <c r="I5079" t="inlineStr">
        <is>
          <t>BEBIDAS</t>
        </is>
      </c>
      <c r="J5079" t="n">
        <v>9</v>
      </c>
      <c r="K5079" t="inlineStr">
        <is>
          <t>PC</t>
        </is>
      </c>
      <c r="L5079" t="n">
        <v>392.04</v>
      </c>
      <c r="M5079" t="n">
        <v>43.56</v>
      </c>
      <c r="N5079" t="inlineStr">
        <is>
          <t>BEBIDAS</t>
        </is>
      </c>
      <c r="O5079" t="inlineStr">
        <is>
          <t>01/2026</t>
        </is>
      </c>
    </row>
    <row r="5080">
      <c r="A5080" t="n">
        <v>194538</v>
      </c>
      <c r="B5080" t="n">
        <v>122</v>
      </c>
      <c r="C5080" t="inlineStr">
        <is>
          <t>Arcos</t>
        </is>
      </c>
      <c r="D5080" t="inlineStr">
        <is>
          <t>GCT COMERCIO DE PRODUTOS ALIMENTICIOS LTDA</t>
        </is>
      </c>
      <c r="E5080" t="inlineStr">
        <is>
          <t>9181</t>
        </is>
      </c>
      <c r="F5080" s="550" t="n">
        <v>46036</v>
      </c>
      <c r="G5080" t="n">
        <v>28316</v>
      </c>
      <c r="H5080" t="inlineStr">
        <is>
          <t>GELO ESFERICO C/9UN YCECODE</t>
        </is>
      </c>
      <c r="I5080" t="inlineStr">
        <is>
          <t>BEBIDAS</t>
        </is>
      </c>
      <c r="J5080" t="n">
        <v>6</v>
      </c>
      <c r="K5080" t="inlineStr">
        <is>
          <t>PC</t>
        </is>
      </c>
      <c r="L5080" t="n">
        <v>234.3</v>
      </c>
      <c r="M5080" t="n">
        <v>39.05</v>
      </c>
      <c r="N5080" t="inlineStr">
        <is>
          <t>BEBIDAS</t>
        </is>
      </c>
      <c r="O5080" t="inlineStr">
        <is>
          <t>01/2026</t>
        </is>
      </c>
    </row>
    <row r="5081">
      <c r="A5081" t="n">
        <v>194537</v>
      </c>
      <c r="B5081" t="n">
        <v>122</v>
      </c>
      <c r="C5081" t="inlineStr">
        <is>
          <t>Arcos</t>
        </is>
      </c>
      <c r="D5081" t="inlineStr">
        <is>
          <t xml:space="preserve">CAROLINA AMANCIO </t>
        </is>
      </c>
      <c r="E5081" t="inlineStr">
        <is>
          <t>204</t>
        </is>
      </c>
      <c r="F5081" s="550" t="n">
        <v>46036</v>
      </c>
      <c r="G5081" t="n">
        <v>26880</v>
      </c>
      <c r="H5081" t="inlineStr">
        <is>
          <t xml:space="preserve">ESFERA DE CHOCOLATE BRANCO PINTADA NA COR VERMELHA APROX 5G UN </t>
        </is>
      </c>
      <c r="I5081" t="inlineStr">
        <is>
          <t>ALIMENTOS</t>
        </is>
      </c>
      <c r="J5081" t="n">
        <v>200</v>
      </c>
      <c r="K5081" t="inlineStr">
        <is>
          <t>UN</t>
        </is>
      </c>
      <c r="L5081" t="n">
        <v>500</v>
      </c>
      <c r="M5081" t="n">
        <v>2.5</v>
      </c>
      <c r="N5081" t="inlineStr">
        <is>
          <t>ALIMENTOS</t>
        </is>
      </c>
      <c r="O5081" t="inlineStr">
        <is>
          <t>01/2026</t>
        </is>
      </c>
    </row>
    <row r="5082">
      <c r="A5082" t="n">
        <v>194536</v>
      </c>
      <c r="B5082" t="n">
        <v>122</v>
      </c>
      <c r="C5082" t="inlineStr">
        <is>
          <t>Arcos</t>
        </is>
      </c>
      <c r="D5082" t="inlineStr">
        <is>
          <t>PSS CENTRAL DA LIMPEZA LTDA</t>
        </is>
      </c>
      <c r="E5082" t="inlineStr">
        <is>
          <t>2953</t>
        </is>
      </c>
      <c r="F5082" s="550" t="n">
        <v>46036</v>
      </c>
      <c r="G5082" t="n">
        <v>17405</v>
      </c>
      <c r="H5082" t="inlineStr">
        <is>
          <t>SACO PLASTICO BOBINA PICOTADA ROLL 20X30 KG</t>
        </is>
      </c>
      <c r="I5082" t="inlineStr">
        <is>
          <t>DESCARTAVEIS/HIGIENE E LIMPEZA</t>
        </is>
      </c>
      <c r="J5082" t="n">
        <v>4</v>
      </c>
      <c r="K5082" t="inlineStr">
        <is>
          <t>UN</t>
        </is>
      </c>
      <c r="L5082" t="n">
        <v>40</v>
      </c>
      <c r="M5082" t="n">
        <v>10</v>
      </c>
      <c r="N5082" t="inlineStr">
        <is>
          <t>DESCARTAVEIS</t>
        </is>
      </c>
      <c r="O5082" t="inlineStr">
        <is>
          <t>01/2026</t>
        </is>
      </c>
    </row>
    <row r="5083">
      <c r="A5083" t="n">
        <v>194536</v>
      </c>
      <c r="B5083" t="n">
        <v>122</v>
      </c>
      <c r="C5083" t="inlineStr">
        <is>
          <t>Arcos</t>
        </is>
      </c>
      <c r="D5083" t="inlineStr">
        <is>
          <t>PSS CENTRAL DA LIMPEZA LTDA</t>
        </is>
      </c>
      <c r="E5083" t="inlineStr">
        <is>
          <t>2953</t>
        </is>
      </c>
      <c r="F5083" s="550" t="n">
        <v>46036</v>
      </c>
      <c r="G5083" t="n">
        <v>17437</v>
      </c>
      <c r="H5083" t="inlineStr">
        <is>
          <t>SACO ALVEJADO BRANCO 45X65 UN</t>
        </is>
      </c>
      <c r="I5083" t="inlineStr">
        <is>
          <t>DESCARTAVEIS/HIGIENE E LIMPEZA</t>
        </is>
      </c>
      <c r="J5083" t="n">
        <v>40</v>
      </c>
      <c r="K5083" t="inlineStr">
        <is>
          <t>UN</t>
        </is>
      </c>
      <c r="L5083" t="n">
        <v>100</v>
      </c>
      <c r="M5083" t="n">
        <v>2.5</v>
      </c>
      <c r="N5083" t="inlineStr">
        <is>
          <t>DESCARTAVEIS</t>
        </is>
      </c>
      <c r="O5083" t="inlineStr">
        <is>
          <t>01/2026</t>
        </is>
      </c>
    </row>
    <row r="5084">
      <c r="A5084" t="n">
        <v>194536</v>
      </c>
      <c r="B5084" t="n">
        <v>122</v>
      </c>
      <c r="C5084" t="inlineStr">
        <is>
          <t>Arcos</t>
        </is>
      </c>
      <c r="D5084" t="inlineStr">
        <is>
          <t>PSS CENTRAL DA LIMPEZA LTDA</t>
        </is>
      </c>
      <c r="E5084" t="inlineStr">
        <is>
          <t>2953</t>
        </is>
      </c>
      <c r="F5084" s="550" t="n">
        <v>46036</v>
      </c>
      <c r="G5084" t="n">
        <v>23971</v>
      </c>
      <c r="H5084" t="inlineStr">
        <is>
          <t>GAS DE MACARICO REFIL UN</t>
        </is>
      </c>
      <c r="I5084" t="inlineStr">
        <is>
          <t>GELO / GAS / CARVAO / VELAS</t>
        </is>
      </c>
      <c r="J5084" t="n">
        <v>4</v>
      </c>
      <c r="K5084" t="inlineStr">
        <is>
          <t>UN</t>
        </is>
      </c>
      <c r="L5084" t="n">
        <v>50</v>
      </c>
      <c r="M5084" t="n">
        <v>12.5</v>
      </c>
      <c r="N5084" t="inlineStr">
        <is>
          <t>DESCARTAVEIS</t>
        </is>
      </c>
      <c r="O5084" t="inlineStr">
        <is>
          <t>01/2026</t>
        </is>
      </c>
    </row>
    <row r="5085">
      <c r="A5085" t="n">
        <v>194536</v>
      </c>
      <c r="B5085" t="n">
        <v>122</v>
      </c>
      <c r="C5085" t="inlineStr">
        <is>
          <t>Arcos</t>
        </is>
      </c>
      <c r="D5085" t="inlineStr">
        <is>
          <t>PSS CENTRAL DA LIMPEZA LTDA</t>
        </is>
      </c>
      <c r="E5085" t="inlineStr">
        <is>
          <t>2953</t>
        </is>
      </c>
      <c r="F5085" s="550" t="n">
        <v>46036</v>
      </c>
      <c r="G5085" t="n">
        <v>17565</v>
      </c>
      <c r="H5085" t="inlineStr">
        <is>
          <t>BOBINA DE PAPEL FILME PVC CITRATO 60CMX340M UN</t>
        </is>
      </c>
      <c r="I5085" t="inlineStr">
        <is>
          <t>DESCARTAVEIS/HIGIENE E LIMPEZA</t>
        </is>
      </c>
      <c r="J5085" t="n">
        <v>1</v>
      </c>
      <c r="K5085" t="inlineStr">
        <is>
          <t>UN</t>
        </is>
      </c>
      <c r="L5085" t="n">
        <v>112</v>
      </c>
      <c r="M5085" t="n">
        <v>112</v>
      </c>
      <c r="N5085" t="inlineStr">
        <is>
          <t>DESCARTAVEIS</t>
        </is>
      </c>
      <c r="O5085" t="inlineStr">
        <is>
          <t>01/2026</t>
        </is>
      </c>
    </row>
    <row r="5086">
      <c r="A5086" t="n">
        <v>194536</v>
      </c>
      <c r="B5086" t="n">
        <v>122</v>
      </c>
      <c r="C5086" t="inlineStr">
        <is>
          <t>Arcos</t>
        </is>
      </c>
      <c r="D5086" t="inlineStr">
        <is>
          <t>PSS CENTRAL DA LIMPEZA LTDA</t>
        </is>
      </c>
      <c r="E5086" t="inlineStr">
        <is>
          <t>2953</t>
        </is>
      </c>
      <c r="F5086" s="550" t="n">
        <v>46036</v>
      </c>
      <c r="G5086" t="n">
        <v>17125</v>
      </c>
      <c r="H5086" t="inlineStr">
        <is>
          <t>TELA MICTORIO LIMAO PREMISSE UN</t>
        </is>
      </c>
      <c r="I5086" t="inlineStr">
        <is>
          <t>DESCARTAVEIS/HIGIENE E LIMPEZA</t>
        </is>
      </c>
      <c r="J5086" t="n">
        <v>6</v>
      </c>
      <c r="K5086" t="inlineStr">
        <is>
          <t>UN</t>
        </is>
      </c>
      <c r="L5086" t="n">
        <v>29.4</v>
      </c>
      <c r="M5086" t="n">
        <v>4.9</v>
      </c>
      <c r="N5086" t="inlineStr">
        <is>
          <t>DESCARTAVEIS</t>
        </is>
      </c>
      <c r="O5086" t="inlineStr">
        <is>
          <t>01/2026</t>
        </is>
      </c>
    </row>
    <row r="5087">
      <c r="A5087" t="n">
        <v>194536</v>
      </c>
      <c r="B5087" t="n">
        <v>122</v>
      </c>
      <c r="C5087" t="inlineStr">
        <is>
          <t>Arcos</t>
        </is>
      </c>
      <c r="D5087" t="inlineStr">
        <is>
          <t>PSS CENTRAL DA LIMPEZA LTDA</t>
        </is>
      </c>
      <c r="E5087" t="inlineStr">
        <is>
          <t>2953</t>
        </is>
      </c>
      <c r="F5087" s="550" t="n">
        <v>46036</v>
      </c>
      <c r="G5087" t="n">
        <v>24843</v>
      </c>
      <c r="H5087" t="inlineStr">
        <is>
          <t>PAPEL TOALHA BOBINA NOBRE 08/26 C/6UN</t>
        </is>
      </c>
      <c r="I5087" t="inlineStr">
        <is>
          <t>DESCARTAVEIS/HIGIENE E LIMPEZA</t>
        </is>
      </c>
      <c r="J5087" t="n">
        <v>4</v>
      </c>
      <c r="K5087" t="inlineStr">
        <is>
          <t>CX</t>
        </is>
      </c>
      <c r="L5087" t="n">
        <v>235.6</v>
      </c>
      <c r="M5087" t="n">
        <v>58.9</v>
      </c>
      <c r="N5087" t="inlineStr">
        <is>
          <t>DESCARTAVEIS</t>
        </is>
      </c>
      <c r="O5087" t="inlineStr">
        <is>
          <t>01/2026</t>
        </is>
      </c>
    </row>
    <row r="5088">
      <c r="A5088" t="n">
        <v>194536</v>
      </c>
      <c r="B5088" t="n">
        <v>122</v>
      </c>
      <c r="C5088" t="inlineStr">
        <is>
          <t>Arcos</t>
        </is>
      </c>
      <c r="D5088" t="inlineStr">
        <is>
          <t>PSS CENTRAL DA LIMPEZA LTDA</t>
        </is>
      </c>
      <c r="E5088" t="inlineStr">
        <is>
          <t>2953</t>
        </is>
      </c>
      <c r="F5088" s="550" t="n">
        <v>46036</v>
      </c>
      <c r="G5088" t="n">
        <v>17416</v>
      </c>
      <c r="H5088" t="inlineStr">
        <is>
          <t>PAPEL TOALHA INTER/ 100% CELULOSE SULLEG C/2000</t>
        </is>
      </c>
      <c r="I5088" t="inlineStr">
        <is>
          <t>DESCARTAVEIS/HIGIENE E LIMPEZA</t>
        </is>
      </c>
      <c r="J5088" t="n">
        <v>8</v>
      </c>
      <c r="K5088" t="inlineStr">
        <is>
          <t>CX</t>
        </is>
      </c>
      <c r="L5088" t="n">
        <v>388.64</v>
      </c>
      <c r="M5088" t="n">
        <v>48.58</v>
      </c>
      <c r="N5088" t="inlineStr">
        <is>
          <t>DESCARTAVEIS</t>
        </is>
      </c>
      <c r="O5088" t="inlineStr">
        <is>
          <t>01/2026</t>
        </is>
      </c>
    </row>
    <row r="5089">
      <c r="A5089" t="n">
        <v>194536</v>
      </c>
      <c r="B5089" t="n">
        <v>122</v>
      </c>
      <c r="C5089" t="inlineStr">
        <is>
          <t>Arcos</t>
        </is>
      </c>
      <c r="D5089" t="inlineStr">
        <is>
          <t>PSS CENTRAL DA LIMPEZA LTDA</t>
        </is>
      </c>
      <c r="E5089" t="inlineStr">
        <is>
          <t>2953</t>
        </is>
      </c>
      <c r="F5089" s="550" t="n">
        <v>46036</v>
      </c>
      <c r="G5089" t="n">
        <v>24505</v>
      </c>
      <c r="H5089" t="inlineStr">
        <is>
          <t>PAPEL TOALHA SNOB 1X2 UN</t>
        </is>
      </c>
      <c r="I5089" t="inlineStr">
        <is>
          <t>DESCARTAVEIS/HIGIENE E LIMPEZA</t>
        </is>
      </c>
      <c r="J5089" t="n">
        <v>10</v>
      </c>
      <c r="K5089" t="inlineStr">
        <is>
          <t>PC</t>
        </is>
      </c>
      <c r="L5089" t="n">
        <v>58.9</v>
      </c>
      <c r="M5089" t="n">
        <v>5.89</v>
      </c>
      <c r="N5089" t="inlineStr">
        <is>
          <t>DESCARTAVEIS</t>
        </is>
      </c>
      <c r="O5089" t="inlineStr">
        <is>
          <t>01/2026</t>
        </is>
      </c>
    </row>
    <row r="5090">
      <c r="A5090" t="n">
        <v>194535</v>
      </c>
      <c r="B5090" t="n">
        <v>122</v>
      </c>
      <c r="C5090" t="inlineStr">
        <is>
          <t>Arcos</t>
        </is>
      </c>
      <c r="D5090" t="inlineStr">
        <is>
          <t>ANDREIA SANTOS FREITAS DUARTE</t>
        </is>
      </c>
      <c r="E5090" t="inlineStr">
        <is>
          <t>2452</t>
        </is>
      </c>
      <c r="F5090" s="550" t="n">
        <v>46036</v>
      </c>
      <c r="G5090" t="n">
        <v>21073</v>
      </c>
      <c r="H5090" t="inlineStr">
        <is>
          <t>CALDA DE AGAVE AZUL JASMINE ORGANICO 330ML UN</t>
        </is>
      </c>
      <c r="I5090" t="inlineStr">
        <is>
          <t>ALIMENTOS</t>
        </is>
      </c>
      <c r="J5090" t="n">
        <v>10</v>
      </c>
      <c r="K5090" t="inlineStr">
        <is>
          <t>UN</t>
        </is>
      </c>
      <c r="L5090" t="n">
        <v>489</v>
      </c>
      <c r="M5090" t="n">
        <v>48.9</v>
      </c>
      <c r="N5090" t="inlineStr">
        <is>
          <t>ALIMENTOS</t>
        </is>
      </c>
      <c r="O5090" t="inlineStr">
        <is>
          <t>01/2026</t>
        </is>
      </c>
    </row>
    <row r="5091">
      <c r="A5091" t="n">
        <v>194535</v>
      </c>
      <c r="B5091" t="n">
        <v>122</v>
      </c>
      <c r="C5091" t="inlineStr">
        <is>
          <t>Arcos</t>
        </is>
      </c>
      <c r="D5091" t="inlineStr">
        <is>
          <t>ANDREIA SANTOS FREITAS DUARTE</t>
        </is>
      </c>
      <c r="E5091" t="inlineStr">
        <is>
          <t>2452</t>
        </is>
      </c>
      <c r="F5091" s="550" t="n">
        <v>46036</v>
      </c>
      <c r="G5091" t="n">
        <v>20117</v>
      </c>
      <c r="H5091" t="inlineStr">
        <is>
          <t>MASSA FOLHADA AROSA 1KG UN</t>
        </is>
      </c>
      <c r="I5091" t="inlineStr">
        <is>
          <t>ALIMENTOS</t>
        </is>
      </c>
      <c r="J5091" t="n">
        <v>15</v>
      </c>
      <c r="K5091" t="inlineStr">
        <is>
          <t>UN</t>
        </is>
      </c>
      <c r="L5091" t="n">
        <v>610.5</v>
      </c>
      <c r="M5091" t="n">
        <v>40.7</v>
      </c>
      <c r="N5091" t="inlineStr">
        <is>
          <t>ALIMENTOS</t>
        </is>
      </c>
      <c r="O5091" t="inlineStr">
        <is>
          <t>01/2026</t>
        </is>
      </c>
    </row>
    <row r="5092">
      <c r="A5092" t="n">
        <v>194535</v>
      </c>
      <c r="B5092" t="n">
        <v>122</v>
      </c>
      <c r="C5092" t="inlineStr">
        <is>
          <t>Arcos</t>
        </is>
      </c>
      <c r="D5092" t="inlineStr">
        <is>
          <t>ANDREIA SANTOS FREITAS DUARTE</t>
        </is>
      </c>
      <c r="E5092" t="inlineStr">
        <is>
          <t>2452</t>
        </is>
      </c>
      <c r="F5092" s="550" t="n">
        <v>46036</v>
      </c>
      <c r="G5092" t="n">
        <v>20861</v>
      </c>
      <c r="H5092" t="inlineStr">
        <is>
          <t>GEMA DE OVO PASTEURIZADA NETTO C/1KG UN</t>
        </is>
      </c>
      <c r="I5092" t="inlineStr">
        <is>
          <t>ALIMENTOS</t>
        </is>
      </c>
      <c r="J5092" t="n">
        <v>6</v>
      </c>
      <c r="K5092" t="inlineStr">
        <is>
          <t>UN</t>
        </is>
      </c>
      <c r="L5092" t="n">
        <v>280.2</v>
      </c>
      <c r="M5092" t="n">
        <v>46.7</v>
      </c>
      <c r="N5092" t="inlineStr">
        <is>
          <t>ALIMENTOS</t>
        </is>
      </c>
      <c r="O5092" t="inlineStr">
        <is>
          <t>01/2026</t>
        </is>
      </c>
    </row>
    <row r="5093">
      <c r="A5093" t="n">
        <v>194535</v>
      </c>
      <c r="B5093" t="n">
        <v>122</v>
      </c>
      <c r="C5093" t="inlineStr">
        <is>
          <t>Arcos</t>
        </is>
      </c>
      <c r="D5093" t="inlineStr">
        <is>
          <t>ANDREIA SANTOS FREITAS DUARTE</t>
        </is>
      </c>
      <c r="E5093" t="inlineStr">
        <is>
          <t>2452</t>
        </is>
      </c>
      <c r="F5093" s="550" t="n">
        <v>46036</v>
      </c>
      <c r="G5093" t="n">
        <v>19984</v>
      </c>
      <c r="H5093" t="inlineStr">
        <is>
          <t>MOLHO INGLES KENKO 1L</t>
        </is>
      </c>
      <c r="I5093" t="inlineStr">
        <is>
          <t>ALIMENTOS</t>
        </is>
      </c>
      <c r="J5093" t="n">
        <v>4</v>
      </c>
      <c r="K5093" t="inlineStr">
        <is>
          <t>UN</t>
        </is>
      </c>
      <c r="L5093" t="n">
        <v>79.2</v>
      </c>
      <c r="M5093" t="n">
        <v>19.8</v>
      </c>
      <c r="N5093" t="inlineStr">
        <is>
          <t>ALIMENTOS</t>
        </is>
      </c>
      <c r="O5093" t="inlineStr">
        <is>
          <t>01/2026</t>
        </is>
      </c>
    </row>
    <row r="5094">
      <c r="A5094" t="n">
        <v>194532</v>
      </c>
      <c r="B5094" t="n">
        <v>122</v>
      </c>
      <c r="C5094" t="inlineStr">
        <is>
          <t>Arcos</t>
        </is>
      </c>
      <c r="D5094" t="inlineStr">
        <is>
          <t>ANDREIA SANTOS FREITAS DUARTE</t>
        </is>
      </c>
      <c r="E5094" t="inlineStr">
        <is>
          <t>2442</t>
        </is>
      </c>
      <c r="F5094" s="550" t="n">
        <v>46035</v>
      </c>
      <c r="G5094" t="n">
        <v>17488</v>
      </c>
      <c r="H5094" t="inlineStr">
        <is>
          <t>LUVA LATEX SEM TALCO M C/100UN</t>
        </is>
      </c>
      <c r="I5094" t="inlineStr">
        <is>
          <t>DESCARTAVEIS/HIGIENE E LIMPEZA</t>
        </is>
      </c>
      <c r="J5094" t="n">
        <v>4</v>
      </c>
      <c r="K5094" t="inlineStr">
        <is>
          <t>CX</t>
        </is>
      </c>
      <c r="L5094" t="n">
        <v>90.72</v>
      </c>
      <c r="M5094" t="n">
        <v>22.68</v>
      </c>
      <c r="N5094" t="inlineStr">
        <is>
          <t>DESCARTAVEIS</t>
        </is>
      </c>
      <c r="O5094" t="inlineStr">
        <is>
          <t>01/2026</t>
        </is>
      </c>
    </row>
    <row r="5095">
      <c r="A5095" t="n">
        <v>194532</v>
      </c>
      <c r="B5095" t="n">
        <v>122</v>
      </c>
      <c r="C5095" t="inlineStr">
        <is>
          <t>Arcos</t>
        </is>
      </c>
      <c r="D5095" t="inlineStr">
        <is>
          <t>ANDREIA SANTOS FREITAS DUARTE</t>
        </is>
      </c>
      <c r="E5095" t="inlineStr">
        <is>
          <t>2442</t>
        </is>
      </c>
      <c r="F5095" s="550" t="n">
        <v>46035</v>
      </c>
      <c r="G5095" t="n">
        <v>17476</v>
      </c>
      <c r="H5095" t="inlineStr">
        <is>
          <t>LUVA LATEX P SEM TALCO C/100</t>
        </is>
      </c>
      <c r="I5095" t="inlineStr">
        <is>
          <t>UTENSILIOS</t>
        </is>
      </c>
      <c r="J5095" t="n">
        <v>3</v>
      </c>
      <c r="K5095" t="inlineStr">
        <is>
          <t>PC</t>
        </is>
      </c>
      <c r="L5095" t="n">
        <v>68.04000000000001</v>
      </c>
      <c r="M5095" t="n">
        <v>22.68</v>
      </c>
      <c r="N5095" t="inlineStr">
        <is>
          <t>DESCARTAVEIS</t>
        </is>
      </c>
      <c r="O5095" t="inlineStr">
        <is>
          <t>01/2026</t>
        </is>
      </c>
    </row>
    <row r="5096">
      <c r="A5096" t="n">
        <v>194532</v>
      </c>
      <c r="B5096" t="n">
        <v>122</v>
      </c>
      <c r="C5096" t="inlineStr">
        <is>
          <t>Arcos</t>
        </is>
      </c>
      <c r="D5096" t="inlineStr">
        <is>
          <t>ANDREIA SANTOS FREITAS DUARTE</t>
        </is>
      </c>
      <c r="E5096" t="inlineStr">
        <is>
          <t>2442</t>
        </is>
      </c>
      <c r="F5096" s="550" t="n">
        <v>46035</v>
      </c>
      <c r="G5096" t="n">
        <v>17504</v>
      </c>
      <c r="H5096" t="inlineStr">
        <is>
          <t>LUVA LATEX G SEM TALCO C/100UN</t>
        </is>
      </c>
      <c r="I5096" t="inlineStr">
        <is>
          <t>UTENSILIOS</t>
        </is>
      </c>
      <c r="J5096" t="n">
        <v>4</v>
      </c>
      <c r="K5096" t="inlineStr">
        <is>
          <t>UN</t>
        </is>
      </c>
      <c r="L5096" t="n">
        <v>90.72</v>
      </c>
      <c r="M5096" t="n">
        <v>22.68</v>
      </c>
      <c r="N5096" t="inlineStr">
        <is>
          <t>DESCARTAVEIS</t>
        </is>
      </c>
      <c r="O5096" t="inlineStr">
        <is>
          <t>01/2026</t>
        </is>
      </c>
    </row>
    <row r="5097">
      <c r="A5097" t="n">
        <v>194531</v>
      </c>
      <c r="B5097" t="n">
        <v>122</v>
      </c>
      <c r="C5097" t="inlineStr">
        <is>
          <t>Arcos</t>
        </is>
      </c>
      <c r="D5097" t="inlineStr">
        <is>
          <t>ANDREIA SANTOS FREITAS DUARTE</t>
        </is>
      </c>
      <c r="E5097" t="inlineStr">
        <is>
          <t>2456</t>
        </is>
      </c>
      <c r="F5097" s="550" t="n">
        <v>46037</v>
      </c>
      <c r="G5097" t="n">
        <v>20939</v>
      </c>
      <c r="H5097" t="inlineStr">
        <is>
          <t>CHOCOLATE SICAO MEIO AMARGO EM GOTAS C/2,05KG</t>
        </is>
      </c>
      <c r="I5097" t="inlineStr">
        <is>
          <t>ALIMENTOS</t>
        </is>
      </c>
      <c r="J5097" t="n">
        <v>4</v>
      </c>
      <c r="K5097" t="inlineStr">
        <is>
          <t>PC</t>
        </is>
      </c>
      <c r="L5097" t="n">
        <v>947.96</v>
      </c>
      <c r="M5097" t="n">
        <v>236.99</v>
      </c>
      <c r="N5097" t="inlineStr">
        <is>
          <t>ALIMENTOS</t>
        </is>
      </c>
      <c r="O5097" t="inlineStr">
        <is>
          <t>01/2026</t>
        </is>
      </c>
    </row>
    <row r="5098">
      <c r="A5098" t="n">
        <v>194529</v>
      </c>
      <c r="B5098" t="n">
        <v>122</v>
      </c>
      <c r="C5098" t="inlineStr">
        <is>
          <t>Arcos</t>
        </is>
      </c>
      <c r="D5098" t="inlineStr">
        <is>
          <t>FG7 COMERCIO E DISTRIBUICAO DE BEBIDAS LTDA</t>
        </is>
      </c>
      <c r="E5098" t="inlineStr">
        <is>
          <t>732838</t>
        </is>
      </c>
      <c r="F5098" s="550" t="n">
        <v>46036</v>
      </c>
      <c r="G5098" t="n">
        <v>18382</v>
      </c>
      <c r="H5098" t="inlineStr">
        <is>
          <t>CONHAQUE BRANDY OSBORNE 700ML</t>
        </is>
      </c>
      <c r="I5098" t="inlineStr">
        <is>
          <t>BEBIDAS</t>
        </is>
      </c>
      <c r="J5098" t="n">
        <v>12</v>
      </c>
      <c r="K5098" t="inlineStr">
        <is>
          <t>GR</t>
        </is>
      </c>
      <c r="L5098" t="n">
        <v>828</v>
      </c>
      <c r="M5098" t="n">
        <v>69</v>
      </c>
      <c r="N5098" t="inlineStr">
        <is>
          <t>BEBIDAS</t>
        </is>
      </c>
      <c r="O5098" t="inlineStr">
        <is>
          <t>01/2026</t>
        </is>
      </c>
    </row>
    <row r="5099">
      <c r="A5099" t="n">
        <v>194529</v>
      </c>
      <c r="B5099" t="n">
        <v>122</v>
      </c>
      <c r="C5099" t="inlineStr">
        <is>
          <t>Arcos</t>
        </is>
      </c>
      <c r="D5099" t="inlineStr">
        <is>
          <t>FG7 COMERCIO E DISTRIBUICAO DE BEBIDAS LTDA</t>
        </is>
      </c>
      <c r="E5099" t="inlineStr">
        <is>
          <t>732838</t>
        </is>
      </c>
      <c r="F5099" s="550" t="n">
        <v>46036</v>
      </c>
      <c r="G5099" t="n">
        <v>24552</v>
      </c>
      <c r="H5099" t="inlineStr">
        <is>
          <t>ESPUMANTE CASA PERINI BRUT 750ML</t>
        </is>
      </c>
      <c r="I5099" t="inlineStr">
        <is>
          <t>BEBIDAS</t>
        </is>
      </c>
      <c r="J5099" t="n">
        <v>42</v>
      </c>
      <c r="K5099" t="inlineStr">
        <is>
          <t>GR</t>
        </is>
      </c>
      <c r="L5099" t="n">
        <v>1449.42</v>
      </c>
      <c r="M5099" t="n">
        <v>34.51</v>
      </c>
      <c r="N5099" t="inlineStr">
        <is>
          <t>BEBIDAS</t>
        </is>
      </c>
      <c r="O5099" t="inlineStr">
        <is>
          <t>01/2026</t>
        </is>
      </c>
    </row>
    <row r="5100">
      <c r="A5100" t="n">
        <v>194529</v>
      </c>
      <c r="B5100" t="n">
        <v>122</v>
      </c>
      <c r="C5100" t="inlineStr">
        <is>
          <t>Arcos</t>
        </is>
      </c>
      <c r="D5100" t="inlineStr">
        <is>
          <t>FG7 COMERCIO E DISTRIBUICAO DE BEBIDAS LTDA</t>
        </is>
      </c>
      <c r="E5100" t="inlineStr">
        <is>
          <t>732838</t>
        </is>
      </c>
      <c r="F5100" s="550" t="n">
        <v>46036</v>
      </c>
      <c r="G5100" t="n">
        <v>26717</v>
      </c>
      <c r="H5100" t="inlineStr">
        <is>
          <t>LICOR SAN BASILE ALKERMES 30% 700ML</t>
        </is>
      </c>
      <c r="I5100" t="inlineStr">
        <is>
          <t>BEBIDAS</t>
        </is>
      </c>
      <c r="J5100" t="n">
        <v>6</v>
      </c>
      <c r="K5100" t="inlineStr">
        <is>
          <t>GR</t>
        </is>
      </c>
      <c r="L5100" t="n">
        <v>365.76</v>
      </c>
      <c r="M5100" t="n">
        <v>60.96</v>
      </c>
      <c r="N5100" t="inlineStr">
        <is>
          <t>BEBIDAS</t>
        </is>
      </c>
      <c r="O5100" t="inlineStr">
        <is>
          <t>01/2026</t>
        </is>
      </c>
    </row>
    <row r="5101">
      <c r="A5101" t="n">
        <v>194529</v>
      </c>
      <c r="B5101" t="n">
        <v>122</v>
      </c>
      <c r="C5101" t="inlineStr">
        <is>
          <t>Arcos</t>
        </is>
      </c>
      <c r="D5101" t="inlineStr">
        <is>
          <t>FG7 COMERCIO E DISTRIBUICAO DE BEBIDAS LTDA</t>
        </is>
      </c>
      <c r="E5101" t="inlineStr">
        <is>
          <t>732838</t>
        </is>
      </c>
      <c r="F5101" s="550" t="n">
        <v>46036</v>
      </c>
      <c r="G5101" t="n">
        <v>26883</v>
      </c>
      <c r="H5101" t="inlineStr">
        <is>
          <t>PISCO QUEBRANTA BARSOL 750ML</t>
        </is>
      </c>
      <c r="I5101" t="inlineStr">
        <is>
          <t>BEBIDAS</t>
        </is>
      </c>
      <c r="J5101" t="n">
        <v>6</v>
      </c>
      <c r="K5101" t="inlineStr">
        <is>
          <t>GR</t>
        </is>
      </c>
      <c r="L5101" t="n">
        <v>579.84</v>
      </c>
      <c r="M5101" t="n">
        <v>96.64</v>
      </c>
      <c r="N5101" t="inlineStr">
        <is>
          <t>BEBIDAS</t>
        </is>
      </c>
      <c r="O5101" t="inlineStr">
        <is>
          <t>01/2026</t>
        </is>
      </c>
    </row>
    <row r="5102">
      <c r="A5102" t="n">
        <v>194527</v>
      </c>
      <c r="B5102" t="n">
        <v>122</v>
      </c>
      <c r="C5102" t="inlineStr">
        <is>
          <t>Arcos</t>
        </is>
      </c>
      <c r="D5102" t="inlineStr">
        <is>
          <t>KING COMERCIO E IMPORTACAO DE BEBIDAS LTDA</t>
        </is>
      </c>
      <c r="E5102" t="inlineStr">
        <is>
          <t>124797</t>
        </is>
      </c>
      <c r="F5102" s="550" t="n">
        <v>46036</v>
      </c>
      <c r="G5102" t="n">
        <v>18097</v>
      </c>
      <c r="H5102" t="inlineStr">
        <is>
          <t>WHISKY TALISKER SINGLE MALT 10 ANOS 720ML</t>
        </is>
      </c>
      <c r="I5102" t="inlineStr">
        <is>
          <t>BEBIDAS</t>
        </is>
      </c>
      <c r="J5102" t="n">
        <v>2</v>
      </c>
      <c r="K5102" t="inlineStr">
        <is>
          <t>GR</t>
        </is>
      </c>
      <c r="L5102" t="n">
        <v>798.0599999999999</v>
      </c>
      <c r="M5102" t="n">
        <v>399.03</v>
      </c>
      <c r="N5102" t="inlineStr">
        <is>
          <t>BEBIDAS</t>
        </is>
      </c>
      <c r="O5102" t="inlineStr">
        <is>
          <t>01/2026</t>
        </is>
      </c>
    </row>
    <row r="5103">
      <c r="A5103" t="n">
        <v>194527</v>
      </c>
      <c r="B5103" t="n">
        <v>122</v>
      </c>
      <c r="C5103" t="inlineStr">
        <is>
          <t>Arcos</t>
        </is>
      </c>
      <c r="D5103" t="inlineStr">
        <is>
          <t>KING COMERCIO E IMPORTACAO DE BEBIDAS LTDA</t>
        </is>
      </c>
      <c r="E5103" t="inlineStr">
        <is>
          <t>124797</t>
        </is>
      </c>
      <c r="F5103" s="550" t="n">
        <v>46036</v>
      </c>
      <c r="G5103" t="n">
        <v>18115</v>
      </c>
      <c r="H5103" t="inlineStr">
        <is>
          <t>WHISKY JOHNNIE WALKER DOUBLE BLACK LABEL 1L</t>
        </is>
      </c>
      <c r="I5103" t="inlineStr">
        <is>
          <t>BEBIDAS</t>
        </is>
      </c>
      <c r="J5103" t="n">
        <v>6</v>
      </c>
      <c r="K5103" t="inlineStr">
        <is>
          <t>GR</t>
        </is>
      </c>
      <c r="L5103" t="n">
        <v>1517.34</v>
      </c>
      <c r="M5103" t="n">
        <v>252.89</v>
      </c>
      <c r="N5103" t="inlineStr">
        <is>
          <t>BEBIDAS</t>
        </is>
      </c>
      <c r="O5103" t="inlineStr">
        <is>
          <t>01/2026</t>
        </is>
      </c>
    </row>
    <row r="5104">
      <c r="A5104" t="n">
        <v>194527</v>
      </c>
      <c r="B5104" t="n">
        <v>122</v>
      </c>
      <c r="C5104" t="inlineStr">
        <is>
          <t>Arcos</t>
        </is>
      </c>
      <c r="D5104" t="inlineStr">
        <is>
          <t>KING COMERCIO E IMPORTACAO DE BEBIDAS LTDA</t>
        </is>
      </c>
      <c r="E5104" t="inlineStr">
        <is>
          <t>124797</t>
        </is>
      </c>
      <c r="F5104" s="550" t="n">
        <v>46036</v>
      </c>
      <c r="G5104" t="n">
        <v>18119</v>
      </c>
      <c r="H5104" t="inlineStr">
        <is>
          <t>WHISKY JOHNNIE WALKER BLACK LABEL 1L</t>
        </is>
      </c>
      <c r="I5104" t="inlineStr">
        <is>
          <t>BEBIDAS</t>
        </is>
      </c>
      <c r="J5104" t="n">
        <v>12</v>
      </c>
      <c r="K5104" t="inlineStr">
        <is>
          <t>GR</t>
        </is>
      </c>
      <c r="L5104" t="n">
        <v>2172</v>
      </c>
      <c r="M5104" t="n">
        <v>181</v>
      </c>
      <c r="N5104" t="inlineStr">
        <is>
          <t>BEBIDAS</t>
        </is>
      </c>
      <c r="O5104" t="inlineStr">
        <is>
          <t>01/2026</t>
        </is>
      </c>
    </row>
    <row r="5105">
      <c r="A5105" t="n">
        <v>194527</v>
      </c>
      <c r="B5105" t="n">
        <v>122</v>
      </c>
      <c r="C5105" t="inlineStr">
        <is>
          <t>Arcos</t>
        </is>
      </c>
      <c r="D5105" t="inlineStr">
        <is>
          <t>KING COMERCIO E IMPORTACAO DE BEBIDAS LTDA</t>
        </is>
      </c>
      <c r="E5105" t="inlineStr">
        <is>
          <t>124797</t>
        </is>
      </c>
      <c r="F5105" s="550" t="n">
        <v>46036</v>
      </c>
      <c r="G5105" t="n">
        <v>25445</v>
      </c>
      <c r="H5105" t="inlineStr">
        <is>
          <t>TEQUILA DON JULIO ANEJO 750ML UN</t>
        </is>
      </c>
      <c r="I5105" t="inlineStr">
        <is>
          <t>BEBIDAS</t>
        </is>
      </c>
      <c r="J5105" t="n">
        <v>1</v>
      </c>
      <c r="K5105" t="inlineStr">
        <is>
          <t>GR</t>
        </is>
      </c>
      <c r="L5105" t="n">
        <v>318.05</v>
      </c>
      <c r="M5105" t="n">
        <v>318.05</v>
      </c>
      <c r="N5105" t="inlineStr">
        <is>
          <t>BEBIDAS</t>
        </is>
      </c>
      <c r="O5105" t="inlineStr">
        <is>
          <t>01/2026</t>
        </is>
      </c>
    </row>
    <row r="5106">
      <c r="A5106" t="n">
        <v>194527</v>
      </c>
      <c r="B5106" t="n">
        <v>122</v>
      </c>
      <c r="C5106" t="inlineStr">
        <is>
          <t>Arcos</t>
        </is>
      </c>
      <c r="D5106" t="inlineStr">
        <is>
          <t>KING COMERCIO E IMPORTACAO DE BEBIDAS LTDA</t>
        </is>
      </c>
      <c r="E5106" t="inlineStr">
        <is>
          <t>124797</t>
        </is>
      </c>
      <c r="F5106" s="550" t="n">
        <v>46036</v>
      </c>
      <c r="G5106" t="n">
        <v>18099</v>
      </c>
      <c r="H5106" t="inlineStr">
        <is>
          <t>WHISKY SINGLETON 12 ANOS SINGLE MALT 750ML</t>
        </is>
      </c>
      <c r="I5106" t="inlineStr">
        <is>
          <t>BEBIDAS</t>
        </is>
      </c>
      <c r="J5106" t="n">
        <v>6</v>
      </c>
      <c r="K5106" t="inlineStr">
        <is>
          <t>GR</t>
        </is>
      </c>
      <c r="L5106" t="n">
        <v>1351.32</v>
      </c>
      <c r="M5106" t="n">
        <v>225.22</v>
      </c>
      <c r="N5106" t="inlineStr">
        <is>
          <t>BEBIDAS</t>
        </is>
      </c>
      <c r="O5106" t="inlineStr">
        <is>
          <t>01/2026</t>
        </is>
      </c>
    </row>
    <row r="5107">
      <c r="A5107" t="n">
        <v>194527</v>
      </c>
      <c r="B5107" t="n">
        <v>122</v>
      </c>
      <c r="C5107" t="inlineStr">
        <is>
          <t>Arcos</t>
        </is>
      </c>
      <c r="D5107" t="inlineStr">
        <is>
          <t>KING COMERCIO E IMPORTACAO DE BEBIDAS LTDA</t>
        </is>
      </c>
      <c r="E5107" t="inlineStr">
        <is>
          <t>124797</t>
        </is>
      </c>
      <c r="F5107" s="550" t="n">
        <v>46036</v>
      </c>
      <c r="G5107" t="n">
        <v>18242</v>
      </c>
      <c r="H5107" t="inlineStr">
        <is>
          <t>TEQUILA DON JULIO BLANCO 750ML</t>
        </is>
      </c>
      <c r="I5107" t="inlineStr">
        <is>
          <t>BEBIDAS</t>
        </is>
      </c>
      <c r="J5107" t="n">
        <v>6</v>
      </c>
      <c r="K5107" t="inlineStr">
        <is>
          <t>GR</t>
        </is>
      </c>
      <c r="L5107" t="n">
        <v>1435.44</v>
      </c>
      <c r="M5107" t="n">
        <v>239.24</v>
      </c>
      <c r="N5107" t="inlineStr">
        <is>
          <t>BEBIDAS</t>
        </is>
      </c>
      <c r="O5107" t="inlineStr">
        <is>
          <t>01/2026</t>
        </is>
      </c>
    </row>
    <row r="5108">
      <c r="A5108" t="n">
        <v>194525</v>
      </c>
      <c r="B5108" t="n">
        <v>122</v>
      </c>
      <c r="C5108" t="inlineStr">
        <is>
          <t>Arcos</t>
        </is>
      </c>
      <c r="D5108" t="inlineStr">
        <is>
          <t>EMPORIO M&amp;L COMERCIO DE ALIM E BEBIDAS LTDA</t>
        </is>
      </c>
      <c r="E5108" t="inlineStr">
        <is>
          <t>491502</t>
        </is>
      </c>
      <c r="F5108" s="550" t="n">
        <v>46036</v>
      </c>
      <c r="G5108" t="n">
        <v>20358</v>
      </c>
      <c r="H5108" t="inlineStr">
        <is>
          <t>FARINHA PANKO ROMARIZ C/1KG</t>
        </is>
      </c>
      <c r="I5108" t="inlineStr">
        <is>
          <t>ALIMENTOS</t>
        </is>
      </c>
      <c r="J5108" t="n">
        <v>20</v>
      </c>
      <c r="K5108" t="inlineStr">
        <is>
          <t>PC</t>
        </is>
      </c>
      <c r="L5108" t="n">
        <v>286</v>
      </c>
      <c r="M5108" t="n">
        <v>14.3</v>
      </c>
      <c r="N5108" t="inlineStr">
        <is>
          <t>ALIMENTOS</t>
        </is>
      </c>
      <c r="O5108" t="inlineStr">
        <is>
          <t>01/2026</t>
        </is>
      </c>
    </row>
    <row r="5109">
      <c r="A5109" t="n">
        <v>194525</v>
      </c>
      <c r="B5109" t="n">
        <v>122</v>
      </c>
      <c r="C5109" t="inlineStr">
        <is>
          <t>Arcos</t>
        </is>
      </c>
      <c r="D5109" t="inlineStr">
        <is>
          <t>EMPORIO M&amp;L COMERCIO DE ALIM E BEBIDAS LTDA</t>
        </is>
      </c>
      <c r="E5109" t="inlineStr">
        <is>
          <t>491502</t>
        </is>
      </c>
      <c r="F5109" s="550" t="n">
        <v>46036</v>
      </c>
      <c r="G5109" t="n">
        <v>20202</v>
      </c>
      <c r="H5109" t="inlineStr">
        <is>
          <t>VINAGRE DE ARROZ CASTELO 750ML UN</t>
        </is>
      </c>
      <c r="I5109" t="inlineStr">
        <is>
          <t>ALIMENTOS</t>
        </is>
      </c>
      <c r="J5109" t="n">
        <v>12</v>
      </c>
      <c r="K5109" t="inlineStr">
        <is>
          <t>UN</t>
        </is>
      </c>
      <c r="L5109" t="n">
        <v>91.8</v>
      </c>
      <c r="M5109" t="n">
        <v>7.65</v>
      </c>
      <c r="N5109" t="inlineStr">
        <is>
          <t>ALIMENTOS</t>
        </is>
      </c>
      <c r="O5109" t="inlineStr">
        <is>
          <t>01/2026</t>
        </is>
      </c>
    </row>
    <row r="5110">
      <c r="A5110" t="n">
        <v>194525</v>
      </c>
      <c r="B5110" t="n">
        <v>122</v>
      </c>
      <c r="C5110" t="inlineStr">
        <is>
          <t>Arcos</t>
        </is>
      </c>
      <c r="D5110" t="inlineStr">
        <is>
          <t>EMPORIO M&amp;L COMERCIO DE ALIM E BEBIDAS LTDA</t>
        </is>
      </c>
      <c r="E5110" t="inlineStr">
        <is>
          <t>491502</t>
        </is>
      </c>
      <c r="F5110" s="550" t="n">
        <v>46036</v>
      </c>
      <c r="G5110" t="n">
        <v>20757</v>
      </c>
      <c r="H5110" t="inlineStr">
        <is>
          <t>ALCAPARRA MEDIA DI SALERNO C/2KG</t>
        </is>
      </c>
      <c r="I5110" t="inlineStr">
        <is>
          <t>ALIMENTOS</t>
        </is>
      </c>
      <c r="J5110" t="n">
        <v>1</v>
      </c>
      <c r="K5110" t="inlineStr">
        <is>
          <t>BD</t>
        </is>
      </c>
      <c r="L5110" t="n">
        <v>79.40000000000001</v>
      </c>
      <c r="M5110" t="n">
        <v>79.40000000000001</v>
      </c>
      <c r="N5110" t="inlineStr">
        <is>
          <t>ALIMENTOS</t>
        </is>
      </c>
      <c r="O5110" t="inlineStr">
        <is>
          <t>01/2026</t>
        </is>
      </c>
    </row>
    <row r="5111">
      <c r="A5111" t="n">
        <v>194525</v>
      </c>
      <c r="B5111" t="n">
        <v>122</v>
      </c>
      <c r="C5111" t="inlineStr">
        <is>
          <t>Arcos</t>
        </is>
      </c>
      <c r="D5111" t="inlineStr">
        <is>
          <t>EMPORIO M&amp;L COMERCIO DE ALIM E BEBIDAS LTDA</t>
        </is>
      </c>
      <c r="E5111" t="inlineStr">
        <is>
          <t>491502</t>
        </is>
      </c>
      <c r="F5111" s="550" t="n">
        <v>46036</v>
      </c>
      <c r="G5111" t="n">
        <v>19946</v>
      </c>
      <c r="H5111" t="inlineStr">
        <is>
          <t>MOSTARDA DIJON COM GRAO BEAUFOR C/1,001KG</t>
        </is>
      </c>
      <c r="I5111" t="inlineStr">
        <is>
          <t>ALIMENTOS</t>
        </is>
      </c>
      <c r="J5111" t="n">
        <v>3</v>
      </c>
      <c r="K5111" t="inlineStr">
        <is>
          <t>PT</t>
        </is>
      </c>
      <c r="L5111" t="n">
        <v>170.7</v>
      </c>
      <c r="M5111" t="n">
        <v>56.9</v>
      </c>
      <c r="N5111" t="inlineStr">
        <is>
          <t>ALIMENTOS</t>
        </is>
      </c>
      <c r="O5111" t="inlineStr">
        <is>
          <t>01/2026</t>
        </is>
      </c>
    </row>
    <row r="5112">
      <c r="A5112" t="n">
        <v>194525</v>
      </c>
      <c r="B5112" t="n">
        <v>122</v>
      </c>
      <c r="C5112" t="inlineStr">
        <is>
          <t>Arcos</t>
        </is>
      </c>
      <c r="D5112" t="inlineStr">
        <is>
          <t>EMPORIO M&amp;L COMERCIO DE ALIM E BEBIDAS LTDA</t>
        </is>
      </c>
      <c r="E5112" t="inlineStr">
        <is>
          <t>491502</t>
        </is>
      </c>
      <c r="F5112" s="550" t="n">
        <v>46036</v>
      </c>
      <c r="G5112" t="n">
        <v>20689</v>
      </c>
      <c r="H5112" t="inlineStr">
        <is>
          <t>CREME DE LEITE FRESCO QUATA C/1,01LT</t>
        </is>
      </c>
      <c r="I5112" t="inlineStr">
        <is>
          <t>ALIMENTOS</t>
        </is>
      </c>
      <c r="J5112" t="n">
        <v>15</v>
      </c>
      <c r="K5112" t="inlineStr">
        <is>
          <t>UN</t>
        </is>
      </c>
      <c r="L5112" t="n">
        <v>553.5</v>
      </c>
      <c r="M5112" t="n">
        <v>36.9</v>
      </c>
      <c r="N5112" t="inlineStr">
        <is>
          <t>ALIMENTOS</t>
        </is>
      </c>
      <c r="O5112" t="inlineStr">
        <is>
          <t>01/2026</t>
        </is>
      </c>
    </row>
    <row r="5113">
      <c r="A5113" t="n">
        <v>194525</v>
      </c>
      <c r="B5113" t="n">
        <v>122</v>
      </c>
      <c r="C5113" t="inlineStr">
        <is>
          <t>Arcos</t>
        </is>
      </c>
      <c r="D5113" t="inlineStr">
        <is>
          <t>EMPORIO M&amp;L COMERCIO DE ALIM E BEBIDAS LTDA</t>
        </is>
      </c>
      <c r="E5113" t="inlineStr">
        <is>
          <t>491502</t>
        </is>
      </c>
      <c r="F5113" s="550" t="n">
        <v>46036</v>
      </c>
      <c r="G5113" t="n">
        <v>19324</v>
      </c>
      <c r="H5113" t="inlineStr">
        <is>
          <t>QUEIJO MUSSARELA TRES MARIAS KG</t>
        </is>
      </c>
      <c r="I5113" t="inlineStr">
        <is>
          <t>ALIMENTOS</t>
        </is>
      </c>
      <c r="J5113" t="n">
        <v>12.58</v>
      </c>
      <c r="K5113" t="inlineStr">
        <is>
          <t>KG</t>
        </is>
      </c>
      <c r="L5113" t="n">
        <v>422.69</v>
      </c>
      <c r="M5113" t="n">
        <v>33.600159</v>
      </c>
      <c r="N5113" t="inlineStr">
        <is>
          <t>ALIMENTOS</t>
        </is>
      </c>
      <c r="O5113" t="inlineStr">
        <is>
          <t>01/2026</t>
        </is>
      </c>
    </row>
    <row r="5114">
      <c r="A5114" t="n">
        <v>194525</v>
      </c>
      <c r="B5114" t="n">
        <v>122</v>
      </c>
      <c r="C5114" t="inlineStr">
        <is>
          <t>Arcos</t>
        </is>
      </c>
      <c r="D5114" t="inlineStr">
        <is>
          <t>EMPORIO M&amp;L COMERCIO DE ALIM E BEBIDAS LTDA</t>
        </is>
      </c>
      <c r="E5114" t="inlineStr">
        <is>
          <t>491502</t>
        </is>
      </c>
      <c r="F5114" s="550" t="n">
        <v>46036</v>
      </c>
      <c r="G5114" t="n">
        <v>20360</v>
      </c>
      <c r="H5114" t="inlineStr">
        <is>
          <t>FARINHA DE TRIGO ANACONDA C/5KG</t>
        </is>
      </c>
      <c r="I5114" t="inlineStr">
        <is>
          <t>ALIMENTOS</t>
        </is>
      </c>
      <c r="J5114" t="n">
        <v>5</v>
      </c>
      <c r="K5114" t="inlineStr">
        <is>
          <t>Kg</t>
        </is>
      </c>
      <c r="L5114" t="n">
        <v>108.25</v>
      </c>
      <c r="M5114" t="n">
        <v>21.65</v>
      </c>
      <c r="N5114" t="inlineStr">
        <is>
          <t>ALIMENTOS</t>
        </is>
      </c>
      <c r="O5114" t="inlineStr">
        <is>
          <t>01/2026</t>
        </is>
      </c>
    </row>
    <row r="5115">
      <c r="A5115" t="n">
        <v>194525</v>
      </c>
      <c r="B5115" t="n">
        <v>122</v>
      </c>
      <c r="C5115" t="inlineStr">
        <is>
          <t>Arcos</t>
        </is>
      </c>
      <c r="D5115" t="inlineStr">
        <is>
          <t>EMPORIO M&amp;L COMERCIO DE ALIM E BEBIDAS LTDA</t>
        </is>
      </c>
      <c r="E5115" t="inlineStr">
        <is>
          <t>491502</t>
        </is>
      </c>
      <c r="F5115" s="550" t="n">
        <v>46036</v>
      </c>
      <c r="G5115" t="n">
        <v>19356</v>
      </c>
      <c r="H5115" t="inlineStr">
        <is>
          <t>QUEIJO COALHO QUATA KG</t>
        </is>
      </c>
      <c r="I5115" t="inlineStr">
        <is>
          <t>ALIMENTOS</t>
        </is>
      </c>
      <c r="J5115" t="n">
        <v>12.66</v>
      </c>
      <c r="K5115" t="inlineStr">
        <is>
          <t>KG</t>
        </is>
      </c>
      <c r="L5115" t="n">
        <v>702.63</v>
      </c>
      <c r="M5115" t="n">
        <v>55.5</v>
      </c>
      <c r="N5115" t="inlineStr">
        <is>
          <t>ALIMENTOS</t>
        </is>
      </c>
      <c r="O5115" t="inlineStr">
        <is>
          <t>01/2026</t>
        </is>
      </c>
    </row>
    <row r="5116">
      <c r="A5116" t="n">
        <v>194525</v>
      </c>
      <c r="B5116" t="n">
        <v>122</v>
      </c>
      <c r="C5116" t="inlineStr">
        <is>
          <t>Arcos</t>
        </is>
      </c>
      <c r="D5116" t="inlineStr">
        <is>
          <t>EMPORIO M&amp;L COMERCIO DE ALIM E BEBIDAS LTDA</t>
        </is>
      </c>
      <c r="E5116" t="inlineStr">
        <is>
          <t>491502</t>
        </is>
      </c>
      <c r="F5116" s="550" t="n">
        <v>46036</v>
      </c>
      <c r="G5116" t="n">
        <v>21098</v>
      </c>
      <c r="H5116" t="inlineStr">
        <is>
          <t>ACUCAR MASCAVO UNIAO C/1KG</t>
        </is>
      </c>
      <c r="I5116" t="inlineStr">
        <is>
          <t>ALIMENTOS</t>
        </is>
      </c>
      <c r="J5116" t="n">
        <v>5</v>
      </c>
      <c r="K5116" t="inlineStr">
        <is>
          <t>UN</t>
        </is>
      </c>
      <c r="L5116" t="n">
        <v>88.25</v>
      </c>
      <c r="M5116" t="n">
        <v>17.65</v>
      </c>
      <c r="N5116" t="inlineStr">
        <is>
          <t>ALIMENTOS</t>
        </is>
      </c>
      <c r="O5116" t="inlineStr">
        <is>
          <t>01/2026</t>
        </is>
      </c>
    </row>
    <row r="5117">
      <c r="A5117" t="n">
        <v>194525</v>
      </c>
      <c r="B5117" t="n">
        <v>122</v>
      </c>
      <c r="C5117" t="inlineStr">
        <is>
          <t>Arcos</t>
        </is>
      </c>
      <c r="D5117" t="inlineStr">
        <is>
          <t>EMPORIO M&amp;L COMERCIO DE ALIM E BEBIDAS LTDA</t>
        </is>
      </c>
      <c r="E5117" t="inlineStr">
        <is>
          <t>491502</t>
        </is>
      </c>
      <c r="F5117" s="550" t="n">
        <v>46036</v>
      </c>
      <c r="G5117" t="n">
        <v>24039</v>
      </c>
      <c r="H5117" t="inlineStr">
        <is>
          <t>AMENDOA INTEIRA CRUA SEM CASCA 1KG</t>
        </is>
      </c>
      <c r="I5117" t="inlineStr">
        <is>
          <t>ALIMENTOS</t>
        </is>
      </c>
      <c r="J5117" t="n">
        <v>15</v>
      </c>
      <c r="K5117" t="inlineStr">
        <is>
          <t>Kg</t>
        </is>
      </c>
      <c r="L5117" t="n">
        <v>1048.5</v>
      </c>
      <c r="M5117" t="n">
        <v>69.90000000000001</v>
      </c>
      <c r="N5117" t="inlineStr">
        <is>
          <t>ALIMENTOS</t>
        </is>
      </c>
      <c r="O5117" t="inlineStr">
        <is>
          <t>01/2026</t>
        </is>
      </c>
    </row>
    <row r="5118">
      <c r="A5118" t="n">
        <v>194525</v>
      </c>
      <c r="B5118" t="n">
        <v>122</v>
      </c>
      <c r="C5118" t="inlineStr">
        <is>
          <t>Arcos</t>
        </is>
      </c>
      <c r="D5118" t="inlineStr">
        <is>
          <t>EMPORIO M&amp;L COMERCIO DE ALIM E BEBIDAS LTDA</t>
        </is>
      </c>
      <c r="E5118" t="inlineStr">
        <is>
          <t>491502</t>
        </is>
      </c>
      <c r="F5118" s="550" t="n">
        <v>46036</v>
      </c>
      <c r="G5118" t="n">
        <v>20007</v>
      </c>
      <c r="H5118" t="inlineStr">
        <is>
          <t>MAIONESE HELLMANNS C/3KG</t>
        </is>
      </c>
      <c r="I5118" t="inlineStr">
        <is>
          <t>ALIMENTOS</t>
        </is>
      </c>
      <c r="J5118" t="n">
        <v>2</v>
      </c>
      <c r="K5118" t="inlineStr">
        <is>
          <t>BD</t>
        </is>
      </c>
      <c r="L5118" t="n">
        <v>97</v>
      </c>
      <c r="M5118" t="n">
        <v>48.5</v>
      </c>
      <c r="N5118" t="inlineStr">
        <is>
          <t>ALIMENTOS</t>
        </is>
      </c>
      <c r="O5118" t="inlineStr">
        <is>
          <t>01/2026</t>
        </is>
      </c>
    </row>
    <row r="5119">
      <c r="A5119" t="n">
        <v>194525</v>
      </c>
      <c r="B5119" t="n">
        <v>122</v>
      </c>
      <c r="C5119" t="inlineStr">
        <is>
          <t>Arcos</t>
        </is>
      </c>
      <c r="D5119" t="inlineStr">
        <is>
          <t>EMPORIO M&amp;L COMERCIO DE ALIM E BEBIDAS LTDA</t>
        </is>
      </c>
      <c r="E5119" t="inlineStr">
        <is>
          <t>491502</t>
        </is>
      </c>
      <c r="F5119" s="550" t="n">
        <v>46036</v>
      </c>
      <c r="G5119" t="n">
        <v>17974</v>
      </c>
      <c r="H5119" t="inlineStr">
        <is>
          <t>AGUA DE COCO KERO COCO 1L</t>
        </is>
      </c>
      <c r="I5119" t="inlineStr">
        <is>
          <t>BEBIDAS</t>
        </is>
      </c>
      <c r="J5119" t="n">
        <v>12</v>
      </c>
      <c r="K5119" t="inlineStr">
        <is>
          <t>UN</t>
        </is>
      </c>
      <c r="L5119" t="n">
        <v>159.6</v>
      </c>
      <c r="M5119" t="n">
        <v>13.3</v>
      </c>
      <c r="N5119" t="inlineStr">
        <is>
          <t>ALIMENTOS</t>
        </is>
      </c>
      <c r="O5119" t="inlineStr">
        <is>
          <t>01/2026</t>
        </is>
      </c>
    </row>
    <row r="5120">
      <c r="A5120" t="n">
        <v>194525</v>
      </c>
      <c r="B5120" t="n">
        <v>122</v>
      </c>
      <c r="C5120" t="inlineStr">
        <is>
          <t>Arcos</t>
        </is>
      </c>
      <c r="D5120" t="inlineStr">
        <is>
          <t>EMPORIO M&amp;L COMERCIO DE ALIM E BEBIDAS LTDA</t>
        </is>
      </c>
      <c r="E5120" t="inlineStr">
        <is>
          <t>491502</t>
        </is>
      </c>
      <c r="F5120" s="550" t="n">
        <v>46036</v>
      </c>
      <c r="G5120" t="n">
        <v>21047</v>
      </c>
      <c r="H5120" t="inlineStr">
        <is>
          <t>AZEITE EXTRA VIRGEM GALLO 2L</t>
        </is>
      </c>
      <c r="I5120" t="inlineStr">
        <is>
          <t>ALIMENTOS</t>
        </is>
      </c>
      <c r="J5120" t="n">
        <v>4</v>
      </c>
      <c r="K5120" t="inlineStr">
        <is>
          <t>GALAO</t>
        </is>
      </c>
      <c r="L5120" t="n">
        <v>487.6</v>
      </c>
      <c r="M5120" t="n">
        <v>121.9</v>
      </c>
      <c r="N5120" t="inlineStr">
        <is>
          <t>ALIMENTOS</t>
        </is>
      </c>
      <c r="O5120" t="inlineStr">
        <is>
          <t>01/2026</t>
        </is>
      </c>
    </row>
    <row r="5121">
      <c r="A5121" t="n">
        <v>194525</v>
      </c>
      <c r="B5121" t="n">
        <v>122</v>
      </c>
      <c r="C5121" t="inlineStr">
        <is>
          <t>Arcos</t>
        </is>
      </c>
      <c r="D5121" t="inlineStr">
        <is>
          <t>EMPORIO M&amp;L COMERCIO DE ALIM E BEBIDAS LTDA</t>
        </is>
      </c>
      <c r="E5121" t="inlineStr">
        <is>
          <t>491502</t>
        </is>
      </c>
      <c r="F5121" s="550" t="n">
        <v>46036</v>
      </c>
      <c r="G5121" t="n">
        <v>24118</v>
      </c>
      <c r="H5121" t="inlineStr">
        <is>
          <t>CASTANHA DE CAJU CRUA KG</t>
        </is>
      </c>
      <c r="I5121" t="inlineStr">
        <is>
          <t>ALIMENTOS</t>
        </is>
      </c>
      <c r="J5121" t="n">
        <v>12</v>
      </c>
      <c r="K5121" t="inlineStr">
        <is>
          <t>KG</t>
        </is>
      </c>
      <c r="L5121" t="n">
        <v>891.6</v>
      </c>
      <c r="M5121" t="n">
        <v>74.3</v>
      </c>
      <c r="N5121" t="inlineStr">
        <is>
          <t>ALIMENTOS</t>
        </is>
      </c>
      <c r="O5121" t="inlineStr">
        <is>
          <t>01/2026</t>
        </is>
      </c>
    </row>
    <row r="5122">
      <c r="A5122" t="n">
        <v>194525</v>
      </c>
      <c r="B5122" t="n">
        <v>122</v>
      </c>
      <c r="C5122" t="inlineStr">
        <is>
          <t>Arcos</t>
        </is>
      </c>
      <c r="D5122" t="inlineStr">
        <is>
          <t>EMPORIO M&amp;L COMERCIO DE ALIM E BEBIDAS LTDA</t>
        </is>
      </c>
      <c r="E5122" t="inlineStr">
        <is>
          <t>491502</t>
        </is>
      </c>
      <c r="F5122" s="550" t="n">
        <v>46036</v>
      </c>
      <c r="G5122" t="n">
        <v>21010</v>
      </c>
      <c r="H5122" t="inlineStr">
        <is>
          <t>OLEO DE CANOLA SAUDE C/900ML</t>
        </is>
      </c>
      <c r="I5122" t="inlineStr">
        <is>
          <t>ALIMENTOS</t>
        </is>
      </c>
      <c r="J5122" t="n">
        <v>40</v>
      </c>
      <c r="K5122" t="inlineStr">
        <is>
          <t>Un</t>
        </is>
      </c>
      <c r="L5122" t="n">
        <v>491.2</v>
      </c>
      <c r="M5122" t="n">
        <v>12.28</v>
      </c>
      <c r="N5122" t="inlineStr">
        <is>
          <t>ALIMENTOS</t>
        </is>
      </c>
      <c r="O5122" t="inlineStr">
        <is>
          <t>01/2026</t>
        </is>
      </c>
    </row>
    <row r="5123">
      <c r="A5123" t="n">
        <v>194525</v>
      </c>
      <c r="B5123" t="n">
        <v>122</v>
      </c>
      <c r="C5123" t="inlineStr">
        <is>
          <t>Arcos</t>
        </is>
      </c>
      <c r="D5123" t="inlineStr">
        <is>
          <t>EMPORIO M&amp;L COMERCIO DE ALIM E BEBIDAS LTDA</t>
        </is>
      </c>
      <c r="E5123" t="inlineStr">
        <is>
          <t>491502</t>
        </is>
      </c>
      <c r="F5123" s="550" t="n">
        <v>46036</v>
      </c>
      <c r="G5123" t="n">
        <v>20487</v>
      </c>
      <c r="H5123" t="inlineStr">
        <is>
          <t>PRESUNTO COZIDO MAGRO AURORA KG</t>
        </is>
      </c>
      <c r="I5123" t="inlineStr">
        <is>
          <t>ALIMENTOS</t>
        </is>
      </c>
      <c r="J5123" t="n">
        <v>3.5</v>
      </c>
      <c r="K5123" t="inlineStr">
        <is>
          <t>KG</t>
        </is>
      </c>
      <c r="L5123" t="n">
        <v>100.63</v>
      </c>
      <c r="M5123" t="n">
        <v>28.751429</v>
      </c>
      <c r="N5123" t="inlineStr">
        <is>
          <t>ALIMENTOS</t>
        </is>
      </c>
      <c r="O5123" t="inlineStr">
        <is>
          <t>01/2026</t>
        </is>
      </c>
    </row>
    <row r="5124">
      <c r="A5124" t="n">
        <v>194525</v>
      </c>
      <c r="B5124" t="n">
        <v>122</v>
      </c>
      <c r="C5124" t="inlineStr">
        <is>
          <t>Arcos</t>
        </is>
      </c>
      <c r="D5124" t="inlineStr">
        <is>
          <t>EMPORIO M&amp;L COMERCIO DE ALIM E BEBIDAS LTDA</t>
        </is>
      </c>
      <c r="E5124" t="inlineStr">
        <is>
          <t>491502</t>
        </is>
      </c>
      <c r="F5124" s="550" t="n">
        <v>46036</v>
      </c>
      <c r="G5124" t="n">
        <v>20892</v>
      </c>
      <c r="H5124" t="inlineStr">
        <is>
          <t>GELATINA S/ SABOR EM FOLHA INCOLOR OETKER 10G</t>
        </is>
      </c>
      <c r="I5124" t="inlineStr">
        <is>
          <t>ALIMENTOS</t>
        </is>
      </c>
      <c r="J5124" t="n">
        <v>4</v>
      </c>
      <c r="K5124" t="inlineStr">
        <is>
          <t>UN</t>
        </is>
      </c>
      <c r="L5124" t="n">
        <v>53.2</v>
      </c>
      <c r="M5124" t="n">
        <v>13.3</v>
      </c>
      <c r="N5124" t="inlineStr">
        <is>
          <t>ALIMENTOS</t>
        </is>
      </c>
      <c r="O5124" t="inlineStr">
        <is>
          <t>01/2026</t>
        </is>
      </c>
    </row>
    <row r="5125">
      <c r="A5125" t="n">
        <v>194525</v>
      </c>
      <c r="B5125" t="n">
        <v>122</v>
      </c>
      <c r="C5125" t="inlineStr">
        <is>
          <t>Arcos</t>
        </is>
      </c>
      <c r="D5125" t="inlineStr">
        <is>
          <t>EMPORIO M&amp;L COMERCIO DE ALIM E BEBIDAS LTDA</t>
        </is>
      </c>
      <c r="E5125" t="inlineStr">
        <is>
          <t>491502</t>
        </is>
      </c>
      <c r="F5125" s="550" t="n">
        <v>46036</v>
      </c>
      <c r="G5125" t="n">
        <v>19405</v>
      </c>
      <c r="H5125" t="inlineStr">
        <is>
          <t>MANTEIGA S/ SAL TRES MARIAS 5KG</t>
        </is>
      </c>
      <c r="I5125" t="inlineStr">
        <is>
          <t>ALIMENTOS</t>
        </is>
      </c>
      <c r="J5125" t="n">
        <v>5</v>
      </c>
      <c r="K5125" t="inlineStr">
        <is>
          <t>UN</t>
        </is>
      </c>
      <c r="L5125" t="n">
        <v>829.5</v>
      </c>
      <c r="M5125" t="n">
        <v>165.9</v>
      </c>
      <c r="N5125" t="inlineStr">
        <is>
          <t>ALIMENTOS</t>
        </is>
      </c>
      <c r="O5125" t="inlineStr">
        <is>
          <t>01/2026</t>
        </is>
      </c>
    </row>
    <row r="5126">
      <c r="A5126" t="n">
        <v>194525</v>
      </c>
      <c r="B5126" t="n">
        <v>122</v>
      </c>
      <c r="C5126" t="inlineStr">
        <is>
          <t>Arcos</t>
        </is>
      </c>
      <c r="D5126" t="inlineStr">
        <is>
          <t>EMPORIO M&amp;L COMERCIO DE ALIM E BEBIDAS LTDA</t>
        </is>
      </c>
      <c r="E5126" t="inlineStr">
        <is>
          <t>491502</t>
        </is>
      </c>
      <c r="F5126" s="550" t="n">
        <v>46036</v>
      </c>
      <c r="G5126" t="n">
        <v>20410</v>
      </c>
      <c r="H5126" t="inlineStr">
        <is>
          <t>FARINHA DE MANDIOCA FINA YOKI 1KG</t>
        </is>
      </c>
      <c r="I5126" t="inlineStr">
        <is>
          <t>ALIMENTOS</t>
        </is>
      </c>
      <c r="J5126" t="n">
        <v>5</v>
      </c>
      <c r="K5126" t="inlineStr">
        <is>
          <t>PC</t>
        </is>
      </c>
      <c r="L5126" t="n">
        <v>63.25</v>
      </c>
      <c r="M5126" t="n">
        <v>12.65</v>
      </c>
      <c r="N5126" t="inlineStr">
        <is>
          <t>ALIMENTOS</t>
        </is>
      </c>
      <c r="O5126" t="inlineStr">
        <is>
          <t>01/2026</t>
        </is>
      </c>
    </row>
    <row r="5127">
      <c r="A5127" t="n">
        <v>194525</v>
      </c>
      <c r="B5127" t="n">
        <v>122</v>
      </c>
      <c r="C5127" t="inlineStr">
        <is>
          <t>Arcos</t>
        </is>
      </c>
      <c r="D5127" t="inlineStr">
        <is>
          <t>EMPORIO M&amp;L COMERCIO DE ALIM E BEBIDAS LTDA</t>
        </is>
      </c>
      <c r="E5127" t="inlineStr">
        <is>
          <t>491502</t>
        </is>
      </c>
      <c r="F5127" s="550" t="n">
        <v>46036</v>
      </c>
      <c r="G5127" t="n">
        <v>19439</v>
      </c>
      <c r="H5127" t="inlineStr">
        <is>
          <t>CREAM CHEESE DANUBIO C/1KG</t>
        </is>
      </c>
      <c r="I5127" t="inlineStr">
        <is>
          <t>ALIMENTOS</t>
        </is>
      </c>
      <c r="J5127" t="n">
        <v>12</v>
      </c>
      <c r="K5127" t="inlineStr">
        <is>
          <t>PC</t>
        </is>
      </c>
      <c r="L5127" t="n">
        <v>400.56</v>
      </c>
      <c r="M5127" t="n">
        <v>33.38</v>
      </c>
      <c r="N5127" t="inlineStr">
        <is>
          <t>ALIMENTOS</t>
        </is>
      </c>
      <c r="O5127" t="inlineStr">
        <is>
          <t>01/2026</t>
        </is>
      </c>
    </row>
    <row r="5128">
      <c r="A5128" t="n">
        <v>194525</v>
      </c>
      <c r="B5128" t="n">
        <v>122</v>
      </c>
      <c r="C5128" t="inlineStr">
        <is>
          <t>Arcos</t>
        </is>
      </c>
      <c r="D5128" t="inlineStr">
        <is>
          <t>EMPORIO M&amp;L COMERCIO DE ALIM E BEBIDAS LTDA</t>
        </is>
      </c>
      <c r="E5128" t="inlineStr">
        <is>
          <t>491502</t>
        </is>
      </c>
      <c r="F5128" s="550" t="n">
        <v>46036</v>
      </c>
      <c r="G5128" t="n">
        <v>23648</v>
      </c>
      <c r="H5128" t="inlineStr">
        <is>
          <t>CASTANHA DO PARA KG</t>
        </is>
      </c>
      <c r="I5128" t="inlineStr">
        <is>
          <t>ALIMENTOS</t>
        </is>
      </c>
      <c r="J5128" t="n">
        <v>6</v>
      </c>
      <c r="K5128" t="inlineStr">
        <is>
          <t>KG</t>
        </is>
      </c>
      <c r="L5128" t="n">
        <v>851.4</v>
      </c>
      <c r="M5128" t="n">
        <v>141.9</v>
      </c>
      <c r="N5128" t="inlineStr">
        <is>
          <t>ALIMENTOS</t>
        </is>
      </c>
      <c r="O5128" t="inlineStr">
        <is>
          <t>01/2026</t>
        </is>
      </c>
    </row>
    <row r="5129">
      <c r="A5129" t="n">
        <v>194525</v>
      </c>
      <c r="B5129" t="n">
        <v>122</v>
      </c>
      <c r="C5129" t="inlineStr">
        <is>
          <t>Arcos</t>
        </is>
      </c>
      <c r="D5129" t="inlineStr">
        <is>
          <t>EMPORIO M&amp;L COMERCIO DE ALIM E BEBIDAS LTDA</t>
        </is>
      </c>
      <c r="E5129" t="inlineStr">
        <is>
          <t>491502</t>
        </is>
      </c>
      <c r="F5129" s="550" t="n">
        <v>46036</v>
      </c>
      <c r="G5129" t="n">
        <v>24401</v>
      </c>
      <c r="H5129" t="inlineStr">
        <is>
          <t>PAPRICA PICANTE PCT 500G UN</t>
        </is>
      </c>
      <c r="I5129" t="inlineStr">
        <is>
          <t>ALIMENTOS</t>
        </is>
      </c>
      <c r="J5129" t="n">
        <v>2</v>
      </c>
      <c r="K5129" t="inlineStr">
        <is>
          <t>KG</t>
        </is>
      </c>
      <c r="L5129" t="n">
        <v>29</v>
      </c>
      <c r="M5129" t="n">
        <v>14.5</v>
      </c>
      <c r="N5129" t="inlineStr">
        <is>
          <t>ALIMENTOS</t>
        </is>
      </c>
      <c r="O5129" t="inlineStr">
        <is>
          <t>01/2026</t>
        </is>
      </c>
    </row>
    <row r="5130">
      <c r="A5130" t="n">
        <v>194525</v>
      </c>
      <c r="B5130" t="n">
        <v>122</v>
      </c>
      <c r="C5130" t="inlineStr">
        <is>
          <t>Arcos</t>
        </is>
      </c>
      <c r="D5130" t="inlineStr">
        <is>
          <t>EMPORIO M&amp;L COMERCIO DE ALIM E BEBIDAS LTDA</t>
        </is>
      </c>
      <c r="E5130" t="inlineStr">
        <is>
          <t>491502</t>
        </is>
      </c>
      <c r="F5130" s="550" t="n">
        <v>46036</v>
      </c>
      <c r="G5130" t="n">
        <v>19965</v>
      </c>
      <c r="H5130" t="inlineStr">
        <is>
          <t>MOSTARDA AMARELA HEINZ C/255G UN</t>
        </is>
      </c>
      <c r="I5130" t="inlineStr">
        <is>
          <t>ALIMENTOS</t>
        </is>
      </c>
      <c r="J5130" t="n">
        <v>2</v>
      </c>
      <c r="K5130" t="inlineStr">
        <is>
          <t>UN</t>
        </is>
      </c>
      <c r="L5130" t="n">
        <v>26.6</v>
      </c>
      <c r="M5130" t="n">
        <v>13.3</v>
      </c>
      <c r="N5130" t="inlineStr">
        <is>
          <t>ALIMENTOS</t>
        </is>
      </c>
      <c r="O5130" t="inlineStr">
        <is>
          <t>01/2026</t>
        </is>
      </c>
    </row>
    <row r="5131">
      <c r="A5131" t="n">
        <v>194525</v>
      </c>
      <c r="B5131" t="n">
        <v>122</v>
      </c>
      <c r="C5131" t="inlineStr">
        <is>
          <t>Arcos</t>
        </is>
      </c>
      <c r="D5131" t="inlineStr">
        <is>
          <t>EMPORIO M&amp;L COMERCIO DE ALIM E BEBIDAS LTDA</t>
        </is>
      </c>
      <c r="E5131" t="inlineStr">
        <is>
          <t>491502</t>
        </is>
      </c>
      <c r="F5131" s="550" t="n">
        <v>46036</v>
      </c>
      <c r="G5131" t="n">
        <v>23312</v>
      </c>
      <c r="H5131" t="inlineStr">
        <is>
          <t>AVELA SEM CASCA</t>
        </is>
      </c>
      <c r="I5131" t="inlineStr">
        <is>
          <t>ALIMENTOS</t>
        </is>
      </c>
      <c r="J5131" t="n">
        <v>4</v>
      </c>
      <c r="L5131" t="n">
        <v>383.6</v>
      </c>
      <c r="M5131" t="n">
        <v>95.90000000000001</v>
      </c>
      <c r="N5131" t="inlineStr">
        <is>
          <t>ALIMENTOS</t>
        </is>
      </c>
      <c r="O5131" t="inlineStr">
        <is>
          <t>01/2026</t>
        </is>
      </c>
    </row>
    <row r="5132">
      <c r="A5132" t="n">
        <v>194522</v>
      </c>
      <c r="B5132" t="n">
        <v>122</v>
      </c>
      <c r="C5132" t="inlineStr">
        <is>
          <t>Arcos</t>
        </is>
      </c>
      <c r="D5132" t="inlineStr">
        <is>
          <t>BATARD PADARIA ARTESANAL LTDA</t>
        </is>
      </c>
      <c r="E5132" t="inlineStr">
        <is>
          <t>13027</t>
        </is>
      </c>
      <c r="F5132" s="550" t="n">
        <v>46037</v>
      </c>
      <c r="G5132" t="n">
        <v>19166</v>
      </c>
      <c r="H5132" t="inlineStr">
        <is>
          <t>BAGUETE DE GRAO LEVIAN FATIADO 590G UN</t>
        </is>
      </c>
      <c r="I5132" t="inlineStr">
        <is>
          <t>ALIMENTOS</t>
        </is>
      </c>
      <c r="J5132" t="n">
        <v>30</v>
      </c>
      <c r="K5132" t="inlineStr">
        <is>
          <t>UN</t>
        </is>
      </c>
      <c r="L5132" t="n">
        <v>610.5</v>
      </c>
      <c r="M5132" t="n">
        <v>20.35</v>
      </c>
      <c r="N5132" t="inlineStr">
        <is>
          <t>ALIMENTOS</t>
        </is>
      </c>
      <c r="O5132" t="inlineStr">
        <is>
          <t>01/2026</t>
        </is>
      </c>
    </row>
    <row r="5133">
      <c r="A5133" t="n">
        <v>194522</v>
      </c>
      <c r="B5133" t="n">
        <v>122</v>
      </c>
      <c r="C5133" t="inlineStr">
        <is>
          <t>Arcos</t>
        </is>
      </c>
      <c r="D5133" t="inlineStr">
        <is>
          <t>BATARD PADARIA ARTESANAL LTDA</t>
        </is>
      </c>
      <c r="E5133" t="inlineStr">
        <is>
          <t>13027</t>
        </is>
      </c>
      <c r="F5133" s="550" t="n">
        <v>46037</v>
      </c>
      <c r="G5133" t="n">
        <v>21372</v>
      </c>
      <c r="H5133" t="inlineStr">
        <is>
          <t>PAO BRIOCHE FORME C/ TAMPA UN</t>
        </is>
      </c>
      <c r="I5133" t="inlineStr">
        <is>
          <t>ALIMENTOS</t>
        </is>
      </c>
      <c r="J5133" t="n">
        <v>30</v>
      </c>
      <c r="K5133" t="inlineStr">
        <is>
          <t>UN</t>
        </is>
      </c>
      <c r="L5133" t="n">
        <v>930</v>
      </c>
      <c r="M5133" t="n">
        <v>31</v>
      </c>
      <c r="N5133" t="inlineStr">
        <is>
          <t>ALIMENTOS</t>
        </is>
      </c>
      <c r="O5133" t="inlineStr">
        <is>
          <t>01/2026</t>
        </is>
      </c>
    </row>
    <row r="5134">
      <c r="A5134" t="n">
        <v>194522</v>
      </c>
      <c r="B5134" t="n">
        <v>122</v>
      </c>
      <c r="C5134" t="inlineStr">
        <is>
          <t>Arcos</t>
        </is>
      </c>
      <c r="D5134" t="inlineStr">
        <is>
          <t>BATARD PADARIA ARTESANAL LTDA</t>
        </is>
      </c>
      <c r="E5134" t="inlineStr">
        <is>
          <t>13027</t>
        </is>
      </c>
      <c r="F5134" s="550" t="n">
        <v>46037</v>
      </c>
      <c r="G5134" t="n">
        <v>28384</v>
      </c>
      <c r="H5134" t="inlineStr">
        <is>
          <t xml:space="preserve">PÃO PDC FORMA LEVAIN 750GR </t>
        </is>
      </c>
      <c r="I5134" t="inlineStr">
        <is>
          <t>ALIMENTOS</t>
        </is>
      </c>
      <c r="J5134" t="n">
        <v>12</v>
      </c>
      <c r="K5134" t="inlineStr">
        <is>
          <t>UN</t>
        </is>
      </c>
      <c r="L5134" t="n">
        <v>312</v>
      </c>
      <c r="M5134" t="n">
        <v>26</v>
      </c>
      <c r="N5134" t="inlineStr">
        <is>
          <t>ALIMENTOS</t>
        </is>
      </c>
      <c r="O5134" t="inlineStr">
        <is>
          <t>01/2026</t>
        </is>
      </c>
    </row>
    <row r="5135">
      <c r="A5135" t="n">
        <v>194521</v>
      </c>
      <c r="B5135" t="n">
        <v>122</v>
      </c>
      <c r="C5135" t="inlineStr">
        <is>
          <t>Arcos</t>
        </is>
      </c>
      <c r="D5135" t="inlineStr">
        <is>
          <t xml:space="preserve">ARENA VIP DISTRIBUIDORA DE BEBIDAS LTDA </t>
        </is>
      </c>
      <c r="E5135" t="inlineStr">
        <is>
          <t>24914</t>
        </is>
      </c>
      <c r="F5135" s="550" t="n">
        <v>46035</v>
      </c>
      <c r="G5135" t="n">
        <v>18139</v>
      </c>
      <c r="H5135" t="inlineStr">
        <is>
          <t>WHISKY GLENFIDDICH 12 ANOS 750ML</t>
        </is>
      </c>
      <c r="I5135" t="inlineStr">
        <is>
          <t>BEBIDAS</t>
        </is>
      </c>
      <c r="J5135" t="n">
        <v>2</v>
      </c>
      <c r="K5135" t="inlineStr">
        <is>
          <t>GR</t>
        </is>
      </c>
      <c r="L5135" t="n">
        <v>711.74</v>
      </c>
      <c r="M5135" t="n">
        <v>355.87</v>
      </c>
      <c r="N5135" t="inlineStr">
        <is>
          <t>BEBIDAS</t>
        </is>
      </c>
      <c r="O5135" t="inlineStr">
        <is>
          <t>01/2026</t>
        </is>
      </c>
    </row>
    <row r="5136">
      <c r="A5136" t="n">
        <v>194521</v>
      </c>
      <c r="B5136" t="n">
        <v>122</v>
      </c>
      <c r="C5136" t="inlineStr">
        <is>
          <t>Arcos</t>
        </is>
      </c>
      <c r="D5136" t="inlineStr">
        <is>
          <t xml:space="preserve">ARENA VIP DISTRIBUIDORA DE BEBIDAS LTDA </t>
        </is>
      </c>
      <c r="E5136" t="inlineStr">
        <is>
          <t>24914</t>
        </is>
      </c>
      <c r="F5136" s="550" t="n">
        <v>46035</v>
      </c>
      <c r="G5136" t="n">
        <v>18550</v>
      </c>
      <c r="H5136" t="inlineStr">
        <is>
          <t>APERITIVO ANGOSTURA 200ML</t>
        </is>
      </c>
      <c r="I5136" t="inlineStr">
        <is>
          <t>BEBIDAS</t>
        </is>
      </c>
      <c r="J5136" t="n">
        <v>2</v>
      </c>
      <c r="K5136" t="inlineStr">
        <is>
          <t>UN</t>
        </is>
      </c>
      <c r="L5136" t="n">
        <v>319.8</v>
      </c>
      <c r="M5136" t="n">
        <v>159.9</v>
      </c>
      <c r="N5136" t="inlineStr">
        <is>
          <t>BEBIDAS</t>
        </is>
      </c>
      <c r="O5136" t="inlineStr">
        <is>
          <t>01/2026</t>
        </is>
      </c>
    </row>
    <row r="5137">
      <c r="A5137" t="n">
        <v>194521</v>
      </c>
      <c r="B5137" t="n">
        <v>122</v>
      </c>
      <c r="C5137" t="inlineStr">
        <is>
          <t>Arcos</t>
        </is>
      </c>
      <c r="D5137" t="inlineStr">
        <is>
          <t xml:space="preserve">ARENA VIP DISTRIBUIDORA DE BEBIDAS LTDA </t>
        </is>
      </c>
      <c r="E5137" t="inlineStr">
        <is>
          <t>24914</t>
        </is>
      </c>
      <c r="F5137" s="550" t="n">
        <v>46035</v>
      </c>
      <c r="G5137" t="n">
        <v>18545</v>
      </c>
      <c r="H5137" t="inlineStr">
        <is>
          <t>APERITIVO CAMPARI 998ML</t>
        </is>
      </c>
      <c r="I5137" t="inlineStr">
        <is>
          <t>BEBIDAS</t>
        </is>
      </c>
      <c r="J5137" t="n">
        <v>12</v>
      </c>
      <c r="K5137" t="inlineStr">
        <is>
          <t>GR</t>
        </is>
      </c>
      <c r="L5137" t="n">
        <v>535.2</v>
      </c>
      <c r="M5137" t="n">
        <v>44.6</v>
      </c>
      <c r="N5137" t="inlineStr">
        <is>
          <t>BEBIDAS</t>
        </is>
      </c>
      <c r="O5137" t="inlineStr">
        <is>
          <t>01/2026</t>
        </is>
      </c>
    </row>
    <row r="5138">
      <c r="A5138" t="n">
        <v>194521</v>
      </c>
      <c r="B5138" t="n">
        <v>122</v>
      </c>
      <c r="C5138" t="inlineStr">
        <is>
          <t>Arcos</t>
        </is>
      </c>
      <c r="D5138" t="inlineStr">
        <is>
          <t xml:space="preserve">ARENA VIP DISTRIBUIDORA DE BEBIDAS LTDA </t>
        </is>
      </c>
      <c r="E5138" t="inlineStr">
        <is>
          <t>24914</t>
        </is>
      </c>
      <c r="F5138" s="550" t="n">
        <v>46035</v>
      </c>
      <c r="G5138" t="n">
        <v>18543</v>
      </c>
      <c r="H5138" t="inlineStr">
        <is>
          <t>APERITIVO CYNAR 900ML</t>
        </is>
      </c>
      <c r="I5138" t="inlineStr">
        <is>
          <t>BEBIDAS</t>
        </is>
      </c>
      <c r="J5138" t="n">
        <v>12</v>
      </c>
      <c r="K5138" t="inlineStr">
        <is>
          <t>GR</t>
        </is>
      </c>
      <c r="L5138" t="n">
        <v>246</v>
      </c>
      <c r="M5138" t="n">
        <v>20.5</v>
      </c>
      <c r="N5138" t="inlineStr">
        <is>
          <t>BEBIDAS</t>
        </is>
      </c>
      <c r="O5138" t="inlineStr">
        <is>
          <t>01/2026</t>
        </is>
      </c>
    </row>
    <row r="5139">
      <c r="A5139" t="n">
        <v>194521</v>
      </c>
      <c r="B5139" t="n">
        <v>122</v>
      </c>
      <c r="C5139" t="inlineStr">
        <is>
          <t>Arcos</t>
        </is>
      </c>
      <c r="D5139" t="inlineStr">
        <is>
          <t xml:space="preserve">ARENA VIP DISTRIBUIDORA DE BEBIDAS LTDA </t>
        </is>
      </c>
      <c r="E5139" t="inlineStr">
        <is>
          <t>24914</t>
        </is>
      </c>
      <c r="F5139" s="550" t="n">
        <v>46035</v>
      </c>
      <c r="G5139" t="n">
        <v>18275</v>
      </c>
      <c r="H5139" t="inlineStr">
        <is>
          <t>RUM BACARDI 4 ANOS 750ML</t>
        </is>
      </c>
      <c r="I5139" t="inlineStr">
        <is>
          <t>BEBIDAS</t>
        </is>
      </c>
      <c r="J5139" t="n">
        <v>2</v>
      </c>
      <c r="K5139" t="inlineStr">
        <is>
          <t>GR</t>
        </is>
      </c>
      <c r="L5139" t="n">
        <v>184.76</v>
      </c>
      <c r="M5139" t="n">
        <v>92.38</v>
      </c>
      <c r="N5139" t="inlineStr">
        <is>
          <t>BEBIDAS</t>
        </is>
      </c>
      <c r="O5139" t="inlineStr">
        <is>
          <t>01/2026</t>
        </is>
      </c>
    </row>
    <row r="5140">
      <c r="A5140" t="n">
        <v>194521</v>
      </c>
      <c r="B5140" t="n">
        <v>122</v>
      </c>
      <c r="C5140" t="inlineStr">
        <is>
          <t>Arcos</t>
        </is>
      </c>
      <c r="D5140" t="inlineStr">
        <is>
          <t xml:space="preserve">ARENA VIP DISTRIBUIDORA DE BEBIDAS LTDA </t>
        </is>
      </c>
      <c r="E5140" t="inlineStr">
        <is>
          <t>24914</t>
        </is>
      </c>
      <c r="F5140" s="550" t="n">
        <v>46035</v>
      </c>
      <c r="G5140" t="n">
        <v>18220</v>
      </c>
      <c r="H5140" t="inlineStr">
        <is>
          <t>VERMOUTH CARPANO CLASSICO ROSSO ITALIANO 1L</t>
        </is>
      </c>
      <c r="I5140" t="inlineStr">
        <is>
          <t>BEBIDAS</t>
        </is>
      </c>
      <c r="J5140" t="n">
        <v>10</v>
      </c>
      <c r="K5140" t="inlineStr">
        <is>
          <t>GR</t>
        </is>
      </c>
      <c r="L5140" t="n">
        <v>765</v>
      </c>
      <c r="M5140" t="n">
        <v>76.5</v>
      </c>
      <c r="N5140" t="inlineStr">
        <is>
          <t>BEBIDAS</t>
        </is>
      </c>
      <c r="O5140" t="inlineStr">
        <is>
          <t>01/2026</t>
        </is>
      </c>
    </row>
    <row r="5141">
      <c r="A5141" t="n">
        <v>194521</v>
      </c>
      <c r="B5141" t="n">
        <v>122</v>
      </c>
      <c r="C5141" t="inlineStr">
        <is>
          <t>Arcos</t>
        </is>
      </c>
      <c r="D5141" t="inlineStr">
        <is>
          <t xml:space="preserve">ARENA VIP DISTRIBUIDORA DE BEBIDAS LTDA </t>
        </is>
      </c>
      <c r="E5141" t="inlineStr">
        <is>
          <t>24914</t>
        </is>
      </c>
      <c r="F5141" s="550" t="n">
        <v>46035</v>
      </c>
      <c r="G5141" t="n">
        <v>18202</v>
      </c>
      <c r="H5141" t="inlineStr">
        <is>
          <t>VERMOUTH DOLIN DRY 750ML</t>
        </is>
      </c>
      <c r="I5141" t="inlineStr">
        <is>
          <t>BEBIDAS</t>
        </is>
      </c>
      <c r="J5141" t="n">
        <v>6</v>
      </c>
      <c r="K5141" t="inlineStr">
        <is>
          <t>GR</t>
        </is>
      </c>
      <c r="L5141" t="n">
        <v>936</v>
      </c>
      <c r="M5141" t="n">
        <v>156</v>
      </c>
      <c r="N5141" t="inlineStr">
        <is>
          <t>BEBIDAS</t>
        </is>
      </c>
      <c r="O5141" t="inlineStr">
        <is>
          <t>01/2026</t>
        </is>
      </c>
    </row>
    <row r="5142">
      <c r="A5142" t="n">
        <v>194521</v>
      </c>
      <c r="B5142" t="n">
        <v>122</v>
      </c>
      <c r="C5142" t="inlineStr">
        <is>
          <t>Arcos</t>
        </is>
      </c>
      <c r="D5142" t="inlineStr">
        <is>
          <t xml:space="preserve">ARENA VIP DISTRIBUIDORA DE BEBIDAS LTDA </t>
        </is>
      </c>
      <c r="E5142" t="inlineStr">
        <is>
          <t>24914</t>
        </is>
      </c>
      <c r="F5142" s="550" t="n">
        <v>46035</v>
      </c>
      <c r="G5142" t="n">
        <v>18284</v>
      </c>
      <c r="H5142" t="inlineStr">
        <is>
          <t>LICOR JEAN DE DIJON CREME DE CASSIS 700ML</t>
        </is>
      </c>
      <c r="I5142" t="inlineStr">
        <is>
          <t>BEBIDAS</t>
        </is>
      </c>
      <c r="J5142" t="n">
        <v>5</v>
      </c>
      <c r="K5142" t="inlineStr">
        <is>
          <t>GR</t>
        </is>
      </c>
      <c r="L5142" t="n">
        <v>536.3</v>
      </c>
      <c r="M5142" t="n">
        <v>107.26</v>
      </c>
      <c r="N5142" t="inlineStr">
        <is>
          <t>BEBIDAS</t>
        </is>
      </c>
      <c r="O5142" t="inlineStr">
        <is>
          <t>01/2026</t>
        </is>
      </c>
    </row>
    <row r="5143">
      <c r="A5143" t="n">
        <v>194521</v>
      </c>
      <c r="B5143" t="n">
        <v>122</v>
      </c>
      <c r="C5143" t="inlineStr">
        <is>
          <t>Arcos</t>
        </is>
      </c>
      <c r="D5143" t="inlineStr">
        <is>
          <t xml:space="preserve">ARENA VIP DISTRIBUIDORA DE BEBIDAS LTDA </t>
        </is>
      </c>
      <c r="E5143" t="inlineStr">
        <is>
          <t>24914</t>
        </is>
      </c>
      <c r="F5143" s="550" t="n">
        <v>46035</v>
      </c>
      <c r="G5143" t="n">
        <v>18219</v>
      </c>
      <c r="H5143" t="inlineStr">
        <is>
          <t>VERMOUTH CARPANO PUNT E MES 1L</t>
        </is>
      </c>
      <c r="I5143" t="inlineStr">
        <is>
          <t>BEBIDAS</t>
        </is>
      </c>
      <c r="J5143" t="n">
        <v>6</v>
      </c>
      <c r="K5143" t="inlineStr">
        <is>
          <t>GR</t>
        </is>
      </c>
      <c r="L5143" t="n">
        <v>516</v>
      </c>
      <c r="M5143" t="n">
        <v>86</v>
      </c>
      <c r="N5143" t="inlineStr">
        <is>
          <t>BEBIDAS</t>
        </is>
      </c>
      <c r="O5143" t="inlineStr">
        <is>
          <t>01/2026</t>
        </is>
      </c>
    </row>
    <row r="5144">
      <c r="A5144" t="n">
        <v>194521</v>
      </c>
      <c r="B5144" t="n">
        <v>122</v>
      </c>
      <c r="C5144" t="inlineStr">
        <is>
          <t>Arcos</t>
        </is>
      </c>
      <c r="D5144" t="inlineStr">
        <is>
          <t xml:space="preserve">ARENA VIP DISTRIBUIDORA DE BEBIDAS LTDA </t>
        </is>
      </c>
      <c r="E5144" t="inlineStr">
        <is>
          <t>24914</t>
        </is>
      </c>
      <c r="F5144" s="550" t="n">
        <v>46035</v>
      </c>
      <c r="G5144" t="n">
        <v>18547</v>
      </c>
      <c r="H5144" t="inlineStr">
        <is>
          <t>APERITIVO APEROL 750ML</t>
        </is>
      </c>
      <c r="I5144" t="inlineStr">
        <is>
          <t>BEBIDAS</t>
        </is>
      </c>
      <c r="J5144" t="n">
        <v>2</v>
      </c>
      <c r="K5144" t="inlineStr">
        <is>
          <t>GR</t>
        </is>
      </c>
      <c r="L5144" t="n">
        <v>73.98</v>
      </c>
      <c r="M5144" t="n">
        <v>36.99</v>
      </c>
      <c r="N5144" t="inlineStr">
        <is>
          <t>BEBIDAS</t>
        </is>
      </c>
      <c r="O5144" t="inlineStr">
        <is>
          <t>01/2026</t>
        </is>
      </c>
    </row>
    <row r="5145">
      <c r="A5145" t="n">
        <v>194520</v>
      </c>
      <c r="B5145" t="n">
        <v>122</v>
      </c>
      <c r="C5145" t="inlineStr">
        <is>
          <t>Arcos</t>
        </is>
      </c>
      <c r="D5145" t="inlineStr">
        <is>
          <t>CEPEL COMERCIO DE PAPEIS E EMBALAGENS LTDA</t>
        </is>
      </c>
      <c r="E5145" t="inlineStr">
        <is>
          <t>256831</t>
        </is>
      </c>
      <c r="F5145" s="550" t="n">
        <v>46035</v>
      </c>
      <c r="G5145" t="n">
        <v>17535</v>
      </c>
      <c r="H5145" t="inlineStr">
        <is>
          <t>COPO DESCARTAVEL ULTRACOPOS 330ML C/2000UN</t>
        </is>
      </c>
      <c r="I5145" t="inlineStr">
        <is>
          <t>DESCARTAVEIS/HIGIENE E LIMPEZA</t>
        </is>
      </c>
      <c r="J5145" t="n">
        <v>2</v>
      </c>
      <c r="K5145" t="inlineStr">
        <is>
          <t>UN</t>
        </is>
      </c>
      <c r="L5145" t="n">
        <v>250</v>
      </c>
      <c r="M5145" t="n">
        <v>125</v>
      </c>
      <c r="N5145" t="inlineStr">
        <is>
          <t>DESCARTAVEIS</t>
        </is>
      </c>
      <c r="O5145" t="inlineStr">
        <is>
          <t>01/2026</t>
        </is>
      </c>
    </row>
    <row r="5146">
      <c r="A5146" t="n">
        <v>194519</v>
      </c>
      <c r="B5146" t="n">
        <v>122</v>
      </c>
      <c r="C5146" t="inlineStr">
        <is>
          <t>Arcos</t>
        </is>
      </c>
      <c r="D5146" t="inlineStr">
        <is>
          <t>SOUBIO BRASIL LTDA</t>
        </is>
      </c>
      <c r="E5146" t="inlineStr">
        <is>
          <t>5458</t>
        </is>
      </c>
      <c r="F5146" s="550" t="n">
        <v>46035</v>
      </c>
      <c r="G5146" t="n">
        <v>17549</v>
      </c>
      <c r="H5146" t="inlineStr">
        <is>
          <t>COLHER DESCARTAVEL BIO C/100UN</t>
        </is>
      </c>
      <c r="I5146" t="inlineStr">
        <is>
          <t>UTENSILIOS</t>
        </is>
      </c>
      <c r="J5146" t="n">
        <v>10</v>
      </c>
      <c r="K5146" t="inlineStr">
        <is>
          <t>PC</t>
        </is>
      </c>
      <c r="L5146" t="n">
        <v>315</v>
      </c>
      <c r="M5146" t="n">
        <v>31.5</v>
      </c>
      <c r="N5146" t="inlineStr">
        <is>
          <t>DESCARTAVEIS</t>
        </is>
      </c>
      <c r="O5146" t="inlineStr">
        <is>
          <t>01/2026</t>
        </is>
      </c>
    </row>
    <row r="5147">
      <c r="A5147" t="n">
        <v>194514</v>
      </c>
      <c r="B5147" t="n">
        <v>122</v>
      </c>
      <c r="C5147" t="inlineStr">
        <is>
          <t>Arcos</t>
        </is>
      </c>
      <c r="D5147" t="inlineStr">
        <is>
          <t>ZAHIL IMPORTADORA LTDA</t>
        </is>
      </c>
      <c r="E5147" t="inlineStr">
        <is>
          <t>263324</t>
        </is>
      </c>
      <c r="F5147" s="550" t="n">
        <v>46035</v>
      </c>
      <c r="G5147" t="n">
        <v>17778</v>
      </c>
      <c r="H5147" t="inlineStr">
        <is>
          <t>VINHO BRANCO JEREZ FORTIF REAL TESOURO FINO 750ML</t>
        </is>
      </c>
      <c r="I5147" t="inlineStr">
        <is>
          <t>BEBIDAS</t>
        </is>
      </c>
      <c r="J5147" t="n">
        <v>12</v>
      </c>
      <c r="K5147" t="inlineStr">
        <is>
          <t>UN</t>
        </is>
      </c>
      <c r="L5147" t="n">
        <v>1146.6</v>
      </c>
      <c r="M5147" t="n">
        <v>95.55</v>
      </c>
      <c r="N5147" t="inlineStr">
        <is>
          <t>BEBIDAS</t>
        </is>
      </c>
      <c r="O5147" t="inlineStr">
        <is>
          <t>01/2026</t>
        </is>
      </c>
    </row>
    <row r="5148">
      <c r="A5148" t="n">
        <v>194514</v>
      </c>
      <c r="B5148" t="n">
        <v>122</v>
      </c>
      <c r="C5148" t="inlineStr">
        <is>
          <t>Arcos</t>
        </is>
      </c>
      <c r="D5148" t="inlineStr">
        <is>
          <t>ZAHIL IMPORTADORA LTDA</t>
        </is>
      </c>
      <c r="E5148" t="inlineStr">
        <is>
          <t>263324</t>
        </is>
      </c>
      <c r="F5148" s="550" t="n">
        <v>46035</v>
      </c>
      <c r="G5148" t="n">
        <v>18018</v>
      </c>
      <c r="H5148" t="inlineStr">
        <is>
          <t>ESPUMANTE CAVA STARS BRUT RESERVA 750ML</t>
        </is>
      </c>
      <c r="I5148" t="inlineStr">
        <is>
          <t>BEBIDAS</t>
        </is>
      </c>
      <c r="J5148" t="n">
        <v>12</v>
      </c>
      <c r="K5148" t="inlineStr">
        <is>
          <t>GR</t>
        </is>
      </c>
      <c r="L5148" t="n">
        <v>1474.2</v>
      </c>
      <c r="M5148" t="n">
        <v>122.85</v>
      </c>
      <c r="N5148" t="inlineStr">
        <is>
          <t>BEBIDAS</t>
        </is>
      </c>
      <c r="O5148" t="inlineStr">
        <is>
          <t>01/2026</t>
        </is>
      </c>
    </row>
    <row r="5149">
      <c r="A5149" t="n">
        <v>194514</v>
      </c>
      <c r="B5149" t="n">
        <v>122</v>
      </c>
      <c r="C5149" t="inlineStr">
        <is>
          <t>Arcos</t>
        </is>
      </c>
      <c r="D5149" t="inlineStr">
        <is>
          <t>ZAHIL IMPORTADORA LTDA</t>
        </is>
      </c>
      <c r="E5149" t="inlineStr">
        <is>
          <t>263324</t>
        </is>
      </c>
      <c r="F5149" s="550" t="n">
        <v>46035</v>
      </c>
      <c r="G5149" t="n">
        <v>21945</v>
      </c>
      <c r="H5149" t="inlineStr">
        <is>
          <t>VINHO BRANCO MASCARA FUEGO CHARDONNAY 750ML</t>
        </is>
      </c>
      <c r="I5149" t="inlineStr">
        <is>
          <t>BEBIDAS</t>
        </is>
      </c>
      <c r="J5149" t="n">
        <v>60</v>
      </c>
      <c r="K5149" t="inlineStr">
        <is>
          <t>GR</t>
        </is>
      </c>
      <c r="L5149" t="n">
        <v>2262</v>
      </c>
      <c r="M5149" t="n">
        <v>37.7</v>
      </c>
      <c r="N5149" t="inlineStr">
        <is>
          <t>BEBIDAS</t>
        </is>
      </c>
      <c r="O5149" t="inlineStr">
        <is>
          <t>01/2026</t>
        </is>
      </c>
    </row>
    <row r="5150">
      <c r="A5150" t="n">
        <v>194514</v>
      </c>
      <c r="B5150" t="n">
        <v>122</v>
      </c>
      <c r="C5150" t="inlineStr">
        <is>
          <t>Arcos</t>
        </is>
      </c>
      <c r="D5150" t="inlineStr">
        <is>
          <t>ZAHIL IMPORTADORA LTDA</t>
        </is>
      </c>
      <c r="E5150" t="inlineStr">
        <is>
          <t>263324</t>
        </is>
      </c>
      <c r="F5150" s="550" t="n">
        <v>46035</v>
      </c>
      <c r="G5150" t="n">
        <v>17594</v>
      </c>
      <c r="H5150" t="inlineStr">
        <is>
          <t>VINHO TINTO LE JAJA DE JAU DE SYRAH 750ML FRANCA</t>
        </is>
      </c>
      <c r="I5150" t="inlineStr">
        <is>
          <t>BEBIDAS</t>
        </is>
      </c>
      <c r="J5150" t="n">
        <v>12</v>
      </c>
      <c r="K5150" t="inlineStr">
        <is>
          <t>GR</t>
        </is>
      </c>
      <c r="L5150" t="n">
        <v>780</v>
      </c>
      <c r="M5150" t="n">
        <v>65</v>
      </c>
      <c r="N5150" t="inlineStr">
        <is>
          <t>BEBIDAS</t>
        </is>
      </c>
      <c r="O5150" t="inlineStr">
        <is>
          <t>01/2026</t>
        </is>
      </c>
    </row>
    <row r="5151">
      <c r="A5151" t="n">
        <v>194514</v>
      </c>
      <c r="B5151" t="n">
        <v>122</v>
      </c>
      <c r="C5151" t="inlineStr">
        <is>
          <t>Arcos</t>
        </is>
      </c>
      <c r="D5151" t="inlineStr">
        <is>
          <t>ZAHIL IMPORTADORA LTDA</t>
        </is>
      </c>
      <c r="E5151" t="inlineStr">
        <is>
          <t>263324</t>
        </is>
      </c>
      <c r="F5151" s="550" t="n">
        <v>46035</v>
      </c>
      <c r="G5151" t="n">
        <v>17713</v>
      </c>
      <c r="H5151" t="inlineStr">
        <is>
          <t>VINHO TINTO RUTINI ENCUENTRO MALBEC 750ML</t>
        </is>
      </c>
      <c r="I5151" t="inlineStr">
        <is>
          <t>BEBIDAS</t>
        </is>
      </c>
      <c r="J5151" t="n">
        <v>6</v>
      </c>
      <c r="K5151" t="inlineStr">
        <is>
          <t>UN</t>
        </is>
      </c>
      <c r="L5151" t="n">
        <v>612.3</v>
      </c>
      <c r="M5151" t="n">
        <v>102.05</v>
      </c>
      <c r="N5151" t="inlineStr">
        <is>
          <t>BEBIDAS</t>
        </is>
      </c>
      <c r="O5151" t="inlineStr">
        <is>
          <t>01/2026</t>
        </is>
      </c>
    </row>
    <row r="5152">
      <c r="A5152" t="n">
        <v>194494</v>
      </c>
      <c r="B5152" t="n">
        <v>122</v>
      </c>
      <c r="C5152" t="inlineStr">
        <is>
          <t>Arcos</t>
        </is>
      </c>
      <c r="D5152" t="inlineStr">
        <is>
          <t>GEOFFROY ALAIN MARIE DE LA CROIX DE CHEVRIERES DE SAYVE LTDA</t>
        </is>
      </c>
      <c r="E5152" t="inlineStr">
        <is>
          <t>44799</t>
        </is>
      </c>
      <c r="F5152" s="550" t="n">
        <v>46035</v>
      </c>
      <c r="G5152" t="n">
        <v>25044</v>
      </c>
      <c r="H5152" t="inlineStr">
        <is>
          <t>VINHO TINTO UN AIR DE REMEJEANNE 750ML</t>
        </is>
      </c>
      <c r="I5152" t="inlineStr">
        <is>
          <t>BEBIDAS</t>
        </is>
      </c>
      <c r="J5152" t="n">
        <v>12</v>
      </c>
      <c r="K5152" t="inlineStr">
        <is>
          <t>GR</t>
        </is>
      </c>
      <c r="L5152" t="n">
        <v>1713.6</v>
      </c>
      <c r="M5152" t="n">
        <v>142.8</v>
      </c>
      <c r="N5152" t="inlineStr">
        <is>
          <t>BEBIDAS</t>
        </is>
      </c>
      <c r="O5152" t="inlineStr">
        <is>
          <t>01/2026</t>
        </is>
      </c>
    </row>
    <row r="5153">
      <c r="A5153" t="n">
        <v>194493</v>
      </c>
      <c r="B5153" t="n">
        <v>122</v>
      </c>
      <c r="C5153" t="inlineStr">
        <is>
          <t>Arcos</t>
        </is>
      </c>
      <c r="D5153" t="inlineStr">
        <is>
          <t>MARIO PEDRO FELICIANO - HORTIFRUTI</t>
        </is>
      </c>
      <c r="E5153" t="inlineStr">
        <is>
          <t>464318</t>
        </is>
      </c>
      <c r="F5153" s="550" t="n">
        <v>46032</v>
      </c>
      <c r="G5153" t="n">
        <v>19621</v>
      </c>
      <c r="H5153" t="inlineStr">
        <is>
          <t>CENOURA KG</t>
        </is>
      </c>
      <c r="I5153" t="inlineStr">
        <is>
          <t>ALIMENTOS</t>
        </is>
      </c>
      <c r="J5153" t="n">
        <v>4</v>
      </c>
      <c r="K5153" t="inlineStr">
        <is>
          <t>KG</t>
        </is>
      </c>
      <c r="L5153" t="n">
        <v>13.04</v>
      </c>
      <c r="M5153" t="n">
        <v>3.26</v>
      </c>
      <c r="N5153" t="inlineStr">
        <is>
          <t>ALIMENTOS</t>
        </is>
      </c>
      <c r="O5153" t="inlineStr">
        <is>
          <t>01/2026</t>
        </is>
      </c>
    </row>
    <row r="5154">
      <c r="A5154" t="n">
        <v>194493</v>
      </c>
      <c r="B5154" t="n">
        <v>122</v>
      </c>
      <c r="C5154" t="inlineStr">
        <is>
          <t>Arcos</t>
        </is>
      </c>
      <c r="D5154" t="inlineStr">
        <is>
          <t>MARIO PEDRO FELICIANO - HORTIFRUTI</t>
        </is>
      </c>
      <c r="E5154" t="inlineStr">
        <is>
          <t>464318</t>
        </is>
      </c>
      <c r="F5154" s="550" t="n">
        <v>46032</v>
      </c>
      <c r="G5154" t="n">
        <v>19589</v>
      </c>
      <c r="H5154" t="inlineStr">
        <is>
          <t>PEPINO JAPONES KG</t>
        </is>
      </c>
      <c r="I5154" t="inlineStr">
        <is>
          <t>ALIMENTOS</t>
        </is>
      </c>
      <c r="J5154" t="n">
        <v>3.1</v>
      </c>
      <c r="K5154" t="inlineStr">
        <is>
          <t>KG</t>
        </is>
      </c>
      <c r="L5154" t="n">
        <v>33.63</v>
      </c>
      <c r="M5154" t="n">
        <v>10.848387</v>
      </c>
      <c r="N5154" t="inlineStr">
        <is>
          <t>ALIMENTOS</t>
        </is>
      </c>
      <c r="O5154" t="inlineStr">
        <is>
          <t>01/2026</t>
        </is>
      </c>
    </row>
    <row r="5155">
      <c r="A5155" t="n">
        <v>194493</v>
      </c>
      <c r="B5155" t="n">
        <v>122</v>
      </c>
      <c r="C5155" t="inlineStr">
        <is>
          <t>Arcos</t>
        </is>
      </c>
      <c r="D5155" t="inlineStr">
        <is>
          <t>MARIO PEDRO FELICIANO - HORTIFRUTI</t>
        </is>
      </c>
      <c r="E5155" t="inlineStr">
        <is>
          <t>464318</t>
        </is>
      </c>
      <c r="F5155" s="550" t="n">
        <v>46032</v>
      </c>
      <c r="G5155" t="n">
        <v>19485</v>
      </c>
      <c r="H5155" t="inlineStr">
        <is>
          <t>ENDRO DILL KG</t>
        </is>
      </c>
      <c r="I5155" t="inlineStr">
        <is>
          <t>ALIMENTOS</t>
        </is>
      </c>
      <c r="J5155" t="n">
        <v>0.2</v>
      </c>
      <c r="K5155" t="inlineStr">
        <is>
          <t>KG</t>
        </is>
      </c>
      <c r="L5155" t="n">
        <v>29</v>
      </c>
      <c r="M5155" t="n">
        <v>145</v>
      </c>
      <c r="N5155" t="inlineStr">
        <is>
          <t>ALIMENTOS</t>
        </is>
      </c>
      <c r="O5155" t="inlineStr">
        <is>
          <t>01/2026</t>
        </is>
      </c>
    </row>
    <row r="5156">
      <c r="A5156" t="n">
        <v>194493</v>
      </c>
      <c r="B5156" t="n">
        <v>122</v>
      </c>
      <c r="C5156" t="inlineStr">
        <is>
          <t>Arcos</t>
        </is>
      </c>
      <c r="D5156" t="inlineStr">
        <is>
          <t>MARIO PEDRO FELICIANO - HORTIFRUTI</t>
        </is>
      </c>
      <c r="E5156" t="inlineStr">
        <is>
          <t>464318</t>
        </is>
      </c>
      <c r="F5156" s="550" t="n">
        <v>46032</v>
      </c>
      <c r="G5156" t="n">
        <v>19751</v>
      </c>
      <c r="H5156" t="inlineStr">
        <is>
          <t>LIMAO SICILIANO KG</t>
        </is>
      </c>
      <c r="I5156" t="inlineStr">
        <is>
          <t>ALIMENTOS</t>
        </is>
      </c>
      <c r="J5156" t="n">
        <v>5</v>
      </c>
      <c r="K5156" t="inlineStr">
        <is>
          <t>KG</t>
        </is>
      </c>
      <c r="L5156" t="n">
        <v>52.2</v>
      </c>
      <c r="M5156" t="n">
        <v>10.44</v>
      </c>
      <c r="N5156" t="inlineStr">
        <is>
          <t>ALIMENTOS</t>
        </is>
      </c>
      <c r="O5156" t="inlineStr">
        <is>
          <t>01/2026</t>
        </is>
      </c>
    </row>
    <row r="5157">
      <c r="A5157" t="n">
        <v>194493</v>
      </c>
      <c r="B5157" t="n">
        <v>122</v>
      </c>
      <c r="C5157" t="inlineStr">
        <is>
          <t>Arcos</t>
        </is>
      </c>
      <c r="D5157" t="inlineStr">
        <is>
          <t>MARIO PEDRO FELICIANO - HORTIFRUTI</t>
        </is>
      </c>
      <c r="E5157" t="inlineStr">
        <is>
          <t>464318</t>
        </is>
      </c>
      <c r="F5157" s="550" t="n">
        <v>46032</v>
      </c>
      <c r="G5157" t="n">
        <v>19632</v>
      </c>
      <c r="H5157" t="inlineStr">
        <is>
          <t>BETERRABA KG</t>
        </is>
      </c>
      <c r="I5157" t="inlineStr">
        <is>
          <t>ALIMENTOS</t>
        </is>
      </c>
      <c r="J5157" t="n">
        <v>2</v>
      </c>
      <c r="K5157" t="inlineStr">
        <is>
          <t>KG</t>
        </is>
      </c>
      <c r="L5157" t="n">
        <v>4.06</v>
      </c>
      <c r="M5157" t="n">
        <v>2.03</v>
      </c>
      <c r="N5157" t="inlineStr">
        <is>
          <t>ALIMENTOS</t>
        </is>
      </c>
      <c r="O5157" t="inlineStr">
        <is>
          <t>01/2026</t>
        </is>
      </c>
    </row>
    <row r="5158">
      <c r="A5158" t="n">
        <v>194493</v>
      </c>
      <c r="B5158" t="n">
        <v>122</v>
      </c>
      <c r="C5158" t="inlineStr">
        <is>
          <t>Arcos</t>
        </is>
      </c>
      <c r="D5158" t="inlineStr">
        <is>
          <t>MARIO PEDRO FELICIANO - HORTIFRUTI</t>
        </is>
      </c>
      <c r="E5158" t="inlineStr">
        <is>
          <t>464318</t>
        </is>
      </c>
      <c r="F5158" s="550" t="n">
        <v>46032</v>
      </c>
      <c r="G5158" t="n">
        <v>23184</v>
      </c>
      <c r="H5158" t="inlineStr">
        <is>
          <t>TOMATE CEREJA KG</t>
        </is>
      </c>
      <c r="I5158" t="inlineStr">
        <is>
          <t>ALIMENTOS</t>
        </is>
      </c>
      <c r="J5158" t="n">
        <v>0.5</v>
      </c>
      <c r="K5158" t="inlineStr">
        <is>
          <t>KG</t>
        </is>
      </c>
      <c r="L5158" t="n">
        <v>8.699999999999999</v>
      </c>
      <c r="M5158" t="n">
        <v>17.4</v>
      </c>
      <c r="N5158" t="inlineStr">
        <is>
          <t>ALIMENTOS</t>
        </is>
      </c>
      <c r="O5158" t="inlineStr">
        <is>
          <t>01/2026</t>
        </is>
      </c>
    </row>
    <row r="5159">
      <c r="A5159" t="n">
        <v>194492</v>
      </c>
      <c r="B5159" t="n">
        <v>122</v>
      </c>
      <c r="C5159" t="inlineStr">
        <is>
          <t>Arcos</t>
        </is>
      </c>
      <c r="D5159" t="inlineStr">
        <is>
          <t>WIDE STOCK COMERCIO E DISTRIBUICAO LTDA</t>
        </is>
      </c>
      <c r="E5159" t="inlineStr">
        <is>
          <t>424410</t>
        </is>
      </c>
      <c r="F5159" s="550" t="n">
        <v>46035</v>
      </c>
      <c r="G5159" t="n">
        <v>17190</v>
      </c>
      <c r="H5159" t="inlineStr">
        <is>
          <t>ESPONJA FIBRACO TININDO 3M C/5 UN</t>
        </is>
      </c>
      <c r="I5159" t="inlineStr">
        <is>
          <t>DESCARTAVEIS/HIGIENE E LIMPEZA</t>
        </is>
      </c>
      <c r="J5159" t="n">
        <v>4</v>
      </c>
      <c r="K5159" t="inlineStr">
        <is>
          <t>PC</t>
        </is>
      </c>
      <c r="L5159" t="n">
        <v>32.24</v>
      </c>
      <c r="M5159" t="n">
        <v>8.06</v>
      </c>
      <c r="N5159" t="inlineStr">
        <is>
          <t>DESCARTAVEIS</t>
        </is>
      </c>
      <c r="O5159" t="inlineStr">
        <is>
          <t>01/2026</t>
        </is>
      </c>
    </row>
    <row r="5160">
      <c r="A5160" t="n">
        <v>194492</v>
      </c>
      <c r="B5160" t="n">
        <v>122</v>
      </c>
      <c r="C5160" t="inlineStr">
        <is>
          <t>Arcos</t>
        </is>
      </c>
      <c r="D5160" t="inlineStr">
        <is>
          <t>WIDE STOCK COMERCIO E DISTRIBUICAO LTDA</t>
        </is>
      </c>
      <c r="E5160" t="inlineStr">
        <is>
          <t>424410</t>
        </is>
      </c>
      <c r="F5160" s="550" t="n">
        <v>46035</v>
      </c>
      <c r="G5160" t="n">
        <v>17196</v>
      </c>
      <c r="H5160" t="inlineStr">
        <is>
          <t xml:space="preserve">ESPONJA DUPLA FACE TININDO 3M C/10 UN </t>
        </is>
      </c>
      <c r="I5160" t="inlineStr">
        <is>
          <t>DESCARTAVEIS/HIGIENE E LIMPEZA</t>
        </is>
      </c>
      <c r="J5160" t="n">
        <v>5</v>
      </c>
      <c r="K5160" t="inlineStr">
        <is>
          <t>PC</t>
        </is>
      </c>
      <c r="L5160" t="n">
        <v>31.75</v>
      </c>
      <c r="M5160" t="n">
        <v>6.35</v>
      </c>
      <c r="N5160" t="inlineStr">
        <is>
          <t>DESCARTAVEIS</t>
        </is>
      </c>
      <c r="O5160" t="inlineStr">
        <is>
          <t>01/2026</t>
        </is>
      </c>
    </row>
    <row r="5161">
      <c r="A5161" t="n">
        <v>194492</v>
      </c>
      <c r="B5161" t="n">
        <v>122</v>
      </c>
      <c r="C5161" t="inlineStr">
        <is>
          <t>Arcos</t>
        </is>
      </c>
      <c r="D5161" t="inlineStr">
        <is>
          <t>WIDE STOCK COMERCIO E DISTRIBUICAO LTDA</t>
        </is>
      </c>
      <c r="E5161" t="inlineStr">
        <is>
          <t>424410</t>
        </is>
      </c>
      <c r="F5161" s="550" t="n">
        <v>46035</v>
      </c>
      <c r="G5161" t="n">
        <v>21783</v>
      </c>
      <c r="H5161" t="inlineStr">
        <is>
          <t>AVENTAL DE PVC BRANCO 1,20X0,70 UN</t>
        </is>
      </c>
      <c r="I5161" t="inlineStr">
        <is>
          <t>UTENSILIOS</t>
        </is>
      </c>
      <c r="J5161" t="n">
        <v>4</v>
      </c>
      <c r="K5161" t="inlineStr">
        <is>
          <t>UN</t>
        </is>
      </c>
      <c r="L5161" t="n">
        <v>43.8</v>
      </c>
      <c r="M5161" t="n">
        <v>10.95</v>
      </c>
      <c r="N5161" t="inlineStr">
        <is>
          <t>DESCARTAVEIS</t>
        </is>
      </c>
      <c r="O5161" t="inlineStr">
        <is>
          <t>01/2026</t>
        </is>
      </c>
    </row>
    <row r="5162">
      <c r="A5162" t="n">
        <v>194492</v>
      </c>
      <c r="B5162" t="n">
        <v>122</v>
      </c>
      <c r="C5162" t="inlineStr">
        <is>
          <t>Arcos</t>
        </is>
      </c>
      <c r="D5162" t="inlineStr">
        <is>
          <t>WIDE STOCK COMERCIO E DISTRIBUICAO LTDA</t>
        </is>
      </c>
      <c r="E5162" t="inlineStr">
        <is>
          <t>424410</t>
        </is>
      </c>
      <c r="F5162" s="550" t="n">
        <v>46035</v>
      </c>
      <c r="G5162" t="n">
        <v>17001</v>
      </c>
      <c r="H5162" t="inlineStr">
        <is>
          <t>FILTRO DE PAPEL MELITTA 103 C/30</t>
        </is>
      </c>
      <c r="I5162" t="inlineStr">
        <is>
          <t>DESCARTAVEIS/HIGIENE E LIMPEZA</t>
        </is>
      </c>
      <c r="J5162" t="n">
        <v>25</v>
      </c>
      <c r="K5162" t="inlineStr">
        <is>
          <t>UN</t>
        </is>
      </c>
      <c r="L5162" t="n">
        <v>115</v>
      </c>
      <c r="M5162" t="n">
        <v>4.6</v>
      </c>
      <c r="N5162" t="inlineStr">
        <is>
          <t>DESCARTAVEIS</t>
        </is>
      </c>
      <c r="O5162" t="inlineStr">
        <is>
          <t>01/2026</t>
        </is>
      </c>
    </row>
    <row r="5163">
      <c r="A5163" t="n">
        <v>194492</v>
      </c>
      <c r="B5163" t="n">
        <v>122</v>
      </c>
      <c r="C5163" t="inlineStr">
        <is>
          <t>Arcos</t>
        </is>
      </c>
      <c r="D5163" t="inlineStr">
        <is>
          <t>WIDE STOCK COMERCIO E DISTRIBUICAO LTDA</t>
        </is>
      </c>
      <c r="E5163" t="inlineStr">
        <is>
          <t>424410</t>
        </is>
      </c>
      <c r="F5163" s="550" t="n">
        <v>46035</v>
      </c>
      <c r="G5163" t="n">
        <v>27393</v>
      </c>
      <c r="H5163" t="inlineStr">
        <is>
          <t>MEXEDOR CAFE MADEIRA THEOTO C/1000UN</t>
        </is>
      </c>
      <c r="I5163" t="inlineStr">
        <is>
          <t>DESCARTAVEIS/HIGIENE E LIMPEZA</t>
        </is>
      </c>
      <c r="J5163" t="n">
        <v>4</v>
      </c>
      <c r="K5163" t="inlineStr">
        <is>
          <t>UN</t>
        </is>
      </c>
      <c r="L5163" t="n">
        <v>82</v>
      </c>
      <c r="M5163" t="n">
        <v>20.5</v>
      </c>
      <c r="N5163" t="inlineStr">
        <is>
          <t>DESCARTAVEIS</t>
        </is>
      </c>
      <c r="O5163" t="inlineStr">
        <is>
          <t>01/2026</t>
        </is>
      </c>
    </row>
    <row r="5164">
      <c r="A5164" t="n">
        <v>194492</v>
      </c>
      <c r="B5164" t="n">
        <v>122</v>
      </c>
      <c r="C5164" t="inlineStr">
        <is>
          <t>Arcos</t>
        </is>
      </c>
      <c r="D5164" t="inlineStr">
        <is>
          <t>WIDE STOCK COMERCIO E DISTRIBUICAO LTDA</t>
        </is>
      </c>
      <c r="E5164" t="inlineStr">
        <is>
          <t>424410</t>
        </is>
      </c>
      <c r="F5164" s="550" t="n">
        <v>46035</v>
      </c>
      <c r="G5164" t="n">
        <v>17361</v>
      </c>
      <c r="H5164" t="inlineStr">
        <is>
          <t>TOUCA TNT BRANCA C/100UN</t>
        </is>
      </c>
      <c r="I5164" t="inlineStr">
        <is>
          <t>DESCARTAVEIS/HIGIENE E LIMPEZA</t>
        </is>
      </c>
      <c r="J5164" t="n">
        <v>4</v>
      </c>
      <c r="K5164" t="inlineStr">
        <is>
          <t>PC</t>
        </is>
      </c>
      <c r="L5164" t="n">
        <v>30.4</v>
      </c>
      <c r="M5164" t="n">
        <v>7.6</v>
      </c>
      <c r="N5164" t="inlineStr">
        <is>
          <t>DESCARTAVEIS</t>
        </is>
      </c>
      <c r="O5164" t="inlineStr">
        <is>
          <t>01/2026</t>
        </is>
      </c>
    </row>
    <row r="5165">
      <c r="A5165" t="n">
        <v>194490</v>
      </c>
      <c r="B5165" t="n">
        <v>122</v>
      </c>
      <c r="C5165" t="inlineStr">
        <is>
          <t>Arcos</t>
        </is>
      </c>
      <c r="D5165" t="inlineStr">
        <is>
          <t>CECILIA TSUYACO ARAKI SILVA LTDA</t>
        </is>
      </c>
      <c r="E5165" t="inlineStr">
        <is>
          <t>384982</t>
        </is>
      </c>
      <c r="F5165" s="550" t="n">
        <v>46035</v>
      </c>
      <c r="G5165" t="n">
        <v>19787</v>
      </c>
      <c r="H5165" t="inlineStr">
        <is>
          <t>ABACAXI PEROLA KG</t>
        </is>
      </c>
      <c r="I5165" t="inlineStr">
        <is>
          <t>ALIMENTOS</t>
        </is>
      </c>
      <c r="J5165" t="n">
        <v>30</v>
      </c>
      <c r="K5165" t="inlineStr">
        <is>
          <t>KG</t>
        </is>
      </c>
      <c r="L5165" t="n">
        <v>147</v>
      </c>
      <c r="M5165" t="n">
        <v>4.9</v>
      </c>
      <c r="N5165" t="inlineStr">
        <is>
          <t>ALIMENTOS</t>
        </is>
      </c>
      <c r="O5165" t="inlineStr">
        <is>
          <t>01/2026</t>
        </is>
      </c>
    </row>
    <row r="5166">
      <c r="A5166" t="n">
        <v>194490</v>
      </c>
      <c r="B5166" t="n">
        <v>122</v>
      </c>
      <c r="C5166" t="inlineStr">
        <is>
          <t>Arcos</t>
        </is>
      </c>
      <c r="D5166" t="inlineStr">
        <is>
          <t>CECILIA TSUYACO ARAKI SILVA LTDA</t>
        </is>
      </c>
      <c r="E5166" t="inlineStr">
        <is>
          <t>384982</t>
        </is>
      </c>
      <c r="F5166" s="550" t="n">
        <v>46035</v>
      </c>
      <c r="G5166" t="n">
        <v>24083</v>
      </c>
      <c r="H5166" t="inlineStr">
        <is>
          <t>BATATA ASTERIX GRAUDA NOIVA KG</t>
        </is>
      </c>
      <c r="I5166" t="inlineStr">
        <is>
          <t>ALIMENTOS</t>
        </is>
      </c>
      <c r="J5166" t="n">
        <v>25</v>
      </c>
      <c r="K5166" t="inlineStr">
        <is>
          <t>KG</t>
        </is>
      </c>
      <c r="L5166" t="n">
        <v>106.25</v>
      </c>
      <c r="M5166" t="n">
        <v>4.25</v>
      </c>
      <c r="N5166" t="inlineStr">
        <is>
          <t>ALIMENTOS</t>
        </is>
      </c>
      <c r="O5166" t="inlineStr">
        <is>
          <t>01/2026</t>
        </is>
      </c>
    </row>
    <row r="5167">
      <c r="A5167" t="n">
        <v>194490</v>
      </c>
      <c r="B5167" t="n">
        <v>122</v>
      </c>
      <c r="C5167" t="inlineStr">
        <is>
          <t>Arcos</t>
        </is>
      </c>
      <c r="D5167" t="inlineStr">
        <is>
          <t>CECILIA TSUYACO ARAKI SILVA LTDA</t>
        </is>
      </c>
      <c r="E5167" t="inlineStr">
        <is>
          <t>384982</t>
        </is>
      </c>
      <c r="F5167" s="550" t="n">
        <v>46035</v>
      </c>
      <c r="G5167" t="n">
        <v>19505</v>
      </c>
      <c r="H5167" t="inlineStr">
        <is>
          <t>ALFACE AMERICANA KG</t>
        </is>
      </c>
      <c r="I5167" t="inlineStr">
        <is>
          <t>ALIMENTOS</t>
        </is>
      </c>
      <c r="J5167" t="n">
        <v>1</v>
      </c>
      <c r="K5167" t="inlineStr">
        <is>
          <t>KG</t>
        </is>
      </c>
      <c r="L5167" t="n">
        <v>11.5</v>
      </c>
      <c r="M5167" t="n">
        <v>11.5</v>
      </c>
      <c r="N5167" t="inlineStr">
        <is>
          <t>ALIMENTOS</t>
        </is>
      </c>
      <c r="O5167" t="inlineStr">
        <is>
          <t>01/2026</t>
        </is>
      </c>
    </row>
    <row r="5168">
      <c r="A5168" t="n">
        <v>194490</v>
      </c>
      <c r="B5168" t="n">
        <v>122</v>
      </c>
      <c r="C5168" t="inlineStr">
        <is>
          <t>Arcos</t>
        </is>
      </c>
      <c r="D5168" t="inlineStr">
        <is>
          <t>CECILIA TSUYACO ARAKI SILVA LTDA</t>
        </is>
      </c>
      <c r="E5168" t="inlineStr">
        <is>
          <t>384982</t>
        </is>
      </c>
      <c r="F5168" s="550" t="n">
        <v>46035</v>
      </c>
      <c r="G5168" t="n">
        <v>19575</v>
      </c>
      <c r="H5168" t="inlineStr">
        <is>
          <t>PIMENTA DE CHEIRO VERDE KG</t>
        </is>
      </c>
      <c r="I5168" t="inlineStr">
        <is>
          <t>ALIMENTOS</t>
        </is>
      </c>
      <c r="J5168" t="n">
        <v>0.2</v>
      </c>
      <c r="K5168" t="inlineStr">
        <is>
          <t>KG</t>
        </is>
      </c>
      <c r="L5168" t="n">
        <v>5</v>
      </c>
      <c r="M5168" t="n">
        <v>25</v>
      </c>
      <c r="N5168" t="inlineStr">
        <is>
          <t>ALIMENTOS</t>
        </is>
      </c>
      <c r="O5168" t="inlineStr">
        <is>
          <t>01/2026</t>
        </is>
      </c>
    </row>
    <row r="5169">
      <c r="A5169" t="n">
        <v>194490</v>
      </c>
      <c r="B5169" t="n">
        <v>122</v>
      </c>
      <c r="C5169" t="inlineStr">
        <is>
          <t>Arcos</t>
        </is>
      </c>
      <c r="D5169" t="inlineStr">
        <is>
          <t>CECILIA TSUYACO ARAKI SILVA LTDA</t>
        </is>
      </c>
      <c r="E5169" t="inlineStr">
        <is>
          <t>384982</t>
        </is>
      </c>
      <c r="F5169" s="550" t="n">
        <v>46035</v>
      </c>
      <c r="G5169" t="n">
        <v>19476</v>
      </c>
      <c r="H5169" t="inlineStr">
        <is>
          <t>MANJERICAO KG</t>
        </is>
      </c>
      <c r="I5169" t="inlineStr">
        <is>
          <t>ALIMENTOS</t>
        </is>
      </c>
      <c r="J5169" t="n">
        <v>0.6</v>
      </c>
      <c r="K5169" t="inlineStr">
        <is>
          <t>KG</t>
        </is>
      </c>
      <c r="L5169" t="n">
        <v>42</v>
      </c>
      <c r="M5169" t="n">
        <v>70</v>
      </c>
      <c r="N5169" t="inlineStr">
        <is>
          <t>ALIMENTOS</t>
        </is>
      </c>
      <c r="O5169" t="inlineStr">
        <is>
          <t>01/2026</t>
        </is>
      </c>
    </row>
    <row r="5170">
      <c r="A5170" t="n">
        <v>194490</v>
      </c>
      <c r="B5170" t="n">
        <v>122</v>
      </c>
      <c r="C5170" t="inlineStr">
        <is>
          <t>Arcos</t>
        </is>
      </c>
      <c r="D5170" t="inlineStr">
        <is>
          <t>CECILIA TSUYACO ARAKI SILVA LTDA</t>
        </is>
      </c>
      <c r="E5170" t="inlineStr">
        <is>
          <t>384982</t>
        </is>
      </c>
      <c r="F5170" s="550" t="n">
        <v>46035</v>
      </c>
      <c r="G5170" t="n">
        <v>19480</v>
      </c>
      <c r="H5170" t="inlineStr">
        <is>
          <t>HORTELA HIDROPONICA KG</t>
        </is>
      </c>
      <c r="I5170" t="inlineStr">
        <is>
          <t>ALIMENTOS</t>
        </is>
      </c>
      <c r="J5170" t="n">
        <v>0.2</v>
      </c>
      <c r="K5170" t="inlineStr">
        <is>
          <t>KG</t>
        </is>
      </c>
      <c r="L5170" t="n">
        <v>2.6</v>
      </c>
      <c r="M5170" t="n">
        <v>13</v>
      </c>
      <c r="N5170" t="inlineStr">
        <is>
          <t>ALIMENTOS</t>
        </is>
      </c>
      <c r="O5170" t="inlineStr">
        <is>
          <t>01/2026</t>
        </is>
      </c>
    </row>
    <row r="5171">
      <c r="A5171" t="n">
        <v>194490</v>
      </c>
      <c r="B5171" t="n">
        <v>122</v>
      </c>
      <c r="C5171" t="inlineStr">
        <is>
          <t>Arcos</t>
        </is>
      </c>
      <c r="D5171" t="inlineStr">
        <is>
          <t>CECILIA TSUYACO ARAKI SILVA LTDA</t>
        </is>
      </c>
      <c r="E5171" t="inlineStr">
        <is>
          <t>384982</t>
        </is>
      </c>
      <c r="F5171" s="550" t="n">
        <v>46035</v>
      </c>
      <c r="G5171" t="n">
        <v>19498</v>
      </c>
      <c r="H5171" t="inlineStr">
        <is>
          <t>ALFACE ROMANA KG</t>
        </is>
      </c>
      <c r="I5171" t="inlineStr">
        <is>
          <t>ALIMENTOS</t>
        </is>
      </c>
      <c r="J5171" t="n">
        <v>0.8</v>
      </c>
      <c r="K5171" t="inlineStr">
        <is>
          <t>KG</t>
        </is>
      </c>
      <c r="L5171" t="n">
        <v>10.24</v>
      </c>
      <c r="M5171" t="n">
        <v>12.8</v>
      </c>
      <c r="N5171" t="inlineStr">
        <is>
          <t>ALIMENTOS</t>
        </is>
      </c>
      <c r="O5171" t="inlineStr">
        <is>
          <t>01/2026</t>
        </is>
      </c>
    </row>
    <row r="5172">
      <c r="A5172" t="n">
        <v>194490</v>
      </c>
      <c r="B5172" t="n">
        <v>122</v>
      </c>
      <c r="C5172" t="inlineStr">
        <is>
          <t>Arcos</t>
        </is>
      </c>
      <c r="D5172" t="inlineStr">
        <is>
          <t>CECILIA TSUYACO ARAKI SILVA LTDA</t>
        </is>
      </c>
      <c r="E5172" t="inlineStr">
        <is>
          <t>384982</t>
        </is>
      </c>
      <c r="F5172" s="550" t="n">
        <v>46035</v>
      </c>
      <c r="G5172" t="n">
        <v>19488</v>
      </c>
      <c r="H5172" t="inlineStr">
        <is>
          <t>CEBOLINHA KG</t>
        </is>
      </c>
      <c r="I5172" t="inlineStr">
        <is>
          <t>ALIMENTOS</t>
        </is>
      </c>
      <c r="J5172" t="n">
        <v>0.6</v>
      </c>
      <c r="K5172" t="inlineStr">
        <is>
          <t>KG</t>
        </is>
      </c>
      <c r="L5172" t="n">
        <v>7.2</v>
      </c>
      <c r="M5172" t="n">
        <v>12</v>
      </c>
      <c r="N5172" t="inlineStr">
        <is>
          <t>ALIMENTOS</t>
        </is>
      </c>
      <c r="O5172" t="inlineStr">
        <is>
          <t>01/2026</t>
        </is>
      </c>
    </row>
    <row r="5173">
      <c r="A5173" t="n">
        <v>194490</v>
      </c>
      <c r="B5173" t="n">
        <v>122</v>
      </c>
      <c r="C5173" t="inlineStr">
        <is>
          <t>Arcos</t>
        </is>
      </c>
      <c r="D5173" t="inlineStr">
        <is>
          <t>CECILIA TSUYACO ARAKI SILVA LTDA</t>
        </is>
      </c>
      <c r="E5173" t="inlineStr">
        <is>
          <t>384982</t>
        </is>
      </c>
      <c r="F5173" s="550" t="n">
        <v>46035</v>
      </c>
      <c r="G5173" t="n">
        <v>23195</v>
      </c>
      <c r="H5173" t="inlineStr">
        <is>
          <t>RABANETE KG</t>
        </is>
      </c>
      <c r="I5173" t="inlineStr">
        <is>
          <t>ALIMENTOS</t>
        </is>
      </c>
      <c r="J5173" t="n">
        <v>0.3</v>
      </c>
      <c r="K5173" t="inlineStr">
        <is>
          <t>KG</t>
        </is>
      </c>
      <c r="L5173" t="n">
        <v>3.6</v>
      </c>
      <c r="M5173" t="n">
        <v>12</v>
      </c>
      <c r="N5173" t="inlineStr">
        <is>
          <t>ALIMENTOS</t>
        </is>
      </c>
      <c r="O5173" t="inlineStr">
        <is>
          <t>01/2026</t>
        </is>
      </c>
    </row>
    <row r="5174">
      <c r="A5174" t="n">
        <v>194490</v>
      </c>
      <c r="B5174" t="n">
        <v>122</v>
      </c>
      <c r="C5174" t="inlineStr">
        <is>
          <t>Arcos</t>
        </is>
      </c>
      <c r="D5174" t="inlineStr">
        <is>
          <t>CECILIA TSUYACO ARAKI SILVA LTDA</t>
        </is>
      </c>
      <c r="E5174" t="inlineStr">
        <is>
          <t>384982</t>
        </is>
      </c>
      <c r="F5174" s="550" t="n">
        <v>46035</v>
      </c>
      <c r="G5174" t="n">
        <v>23236</v>
      </c>
      <c r="H5174" t="inlineStr">
        <is>
          <t>COUVE MANTEIGA KG</t>
        </is>
      </c>
      <c r="I5174" t="inlineStr">
        <is>
          <t>ALIMENTOS</t>
        </is>
      </c>
      <c r="J5174" t="n">
        <v>2</v>
      </c>
      <c r="K5174" t="inlineStr">
        <is>
          <t>KG</t>
        </is>
      </c>
      <c r="L5174" t="n">
        <v>12</v>
      </c>
      <c r="M5174" t="n">
        <v>6</v>
      </c>
      <c r="N5174" t="inlineStr">
        <is>
          <t>ALIMENTOS</t>
        </is>
      </c>
      <c r="O5174" t="inlineStr">
        <is>
          <t>01/2026</t>
        </is>
      </c>
    </row>
    <row r="5175">
      <c r="A5175" t="n">
        <v>194490</v>
      </c>
      <c r="B5175" t="n">
        <v>122</v>
      </c>
      <c r="C5175" t="inlineStr">
        <is>
          <t>Arcos</t>
        </is>
      </c>
      <c r="D5175" t="inlineStr">
        <is>
          <t>CECILIA TSUYACO ARAKI SILVA LTDA</t>
        </is>
      </c>
      <c r="E5175" t="inlineStr">
        <is>
          <t>384982</t>
        </is>
      </c>
      <c r="F5175" s="550" t="n">
        <v>46035</v>
      </c>
      <c r="G5175" t="n">
        <v>23359</v>
      </c>
      <c r="H5175" t="inlineStr">
        <is>
          <t>LIMAO TAHITI KG</t>
        </is>
      </c>
      <c r="I5175" t="inlineStr">
        <is>
          <t>ALIMENTOS</t>
        </is>
      </c>
      <c r="J5175" t="n">
        <v>15</v>
      </c>
      <c r="K5175" t="inlineStr">
        <is>
          <t>KG</t>
        </is>
      </c>
      <c r="L5175" t="n">
        <v>45</v>
      </c>
      <c r="M5175" t="n">
        <v>3</v>
      </c>
      <c r="N5175" t="inlineStr">
        <is>
          <t>ALIMENTOS</t>
        </is>
      </c>
      <c r="O5175" t="inlineStr">
        <is>
          <t>01/2026</t>
        </is>
      </c>
    </row>
    <row r="5176">
      <c r="A5176" t="n">
        <v>194490</v>
      </c>
      <c r="B5176" t="n">
        <v>122</v>
      </c>
      <c r="C5176" t="inlineStr">
        <is>
          <t>Arcos</t>
        </is>
      </c>
      <c r="D5176" t="inlineStr">
        <is>
          <t>CECILIA TSUYACO ARAKI SILVA LTDA</t>
        </is>
      </c>
      <c r="E5176" t="inlineStr">
        <is>
          <t>384982</t>
        </is>
      </c>
      <c r="F5176" s="550" t="n">
        <v>46035</v>
      </c>
      <c r="G5176" t="n">
        <v>23095</v>
      </c>
      <c r="H5176" t="inlineStr">
        <is>
          <t>OVO CAIPIRA UN</t>
        </is>
      </c>
      <c r="I5176" t="inlineStr">
        <is>
          <t>ALIMENTOS</t>
        </is>
      </c>
      <c r="J5176" t="n">
        <v>100</v>
      </c>
      <c r="K5176" t="inlineStr">
        <is>
          <t>UN</t>
        </is>
      </c>
      <c r="L5176" t="n">
        <v>97</v>
      </c>
      <c r="M5176" t="n">
        <v>0.97</v>
      </c>
      <c r="N5176" t="inlineStr">
        <is>
          <t>ALIMENTOS</t>
        </is>
      </c>
      <c r="O5176" t="inlineStr">
        <is>
          <t>01/2026</t>
        </is>
      </c>
    </row>
    <row r="5177">
      <c r="A5177" t="n">
        <v>194489</v>
      </c>
      <c r="B5177" t="n">
        <v>122</v>
      </c>
      <c r="C5177" t="inlineStr">
        <is>
          <t>Arcos</t>
        </is>
      </c>
      <c r="D5177" t="inlineStr">
        <is>
          <t xml:space="preserve">LEITERIA CABRIOLA FROMAGES DE CHEVRE LTDA </t>
        </is>
      </c>
      <c r="E5177" t="inlineStr">
        <is>
          <t>48067</t>
        </is>
      </c>
      <c r="F5177" s="550" t="n">
        <v>46035</v>
      </c>
      <c r="G5177" t="n">
        <v>23082</v>
      </c>
      <c r="H5177" t="inlineStr">
        <is>
          <t>QUEIJO DE CABRA BOURSIN EM PASTA KG</t>
        </is>
      </c>
      <c r="I5177" t="inlineStr">
        <is>
          <t>ALIMENTOS</t>
        </is>
      </c>
      <c r="J5177" t="n">
        <v>12</v>
      </c>
      <c r="K5177" t="inlineStr">
        <is>
          <t>KG</t>
        </is>
      </c>
      <c r="L5177" t="n">
        <v>946.8</v>
      </c>
      <c r="M5177" t="n">
        <v>78.90000000000001</v>
      </c>
      <c r="N5177" t="inlineStr">
        <is>
          <t>ALIMENTOS</t>
        </is>
      </c>
      <c r="O5177" t="inlineStr">
        <is>
          <t>01/2026</t>
        </is>
      </c>
    </row>
    <row r="5178">
      <c r="A5178" t="n">
        <v>194487</v>
      </c>
      <c r="B5178" t="n">
        <v>122</v>
      </c>
      <c r="C5178" t="inlineStr">
        <is>
          <t>Arcos</t>
        </is>
      </c>
      <c r="D5178" t="inlineStr">
        <is>
          <t>MARIO PEDRO FELICIANO - HORTIFRUTI</t>
        </is>
      </c>
      <c r="E5178" t="inlineStr">
        <is>
          <t>464633</t>
        </is>
      </c>
      <c r="F5178" s="550" t="n">
        <v>46035</v>
      </c>
      <c r="G5178" t="n">
        <v>19558</v>
      </c>
      <c r="H5178" t="inlineStr">
        <is>
          <t>QUIABO KG</t>
        </is>
      </c>
      <c r="I5178" t="inlineStr">
        <is>
          <t>ALIMENTOS</t>
        </is>
      </c>
      <c r="J5178" t="n">
        <v>0.55</v>
      </c>
      <c r="K5178" t="inlineStr">
        <is>
          <t>KG</t>
        </is>
      </c>
      <c r="L5178" t="n">
        <v>6.82</v>
      </c>
      <c r="M5178" t="n">
        <v>12.4</v>
      </c>
      <c r="N5178" t="inlineStr">
        <is>
          <t>ALIMENTOS</t>
        </is>
      </c>
      <c r="O5178" t="inlineStr">
        <is>
          <t>01/2026</t>
        </is>
      </c>
    </row>
    <row r="5179">
      <c r="A5179" t="n">
        <v>194487</v>
      </c>
      <c r="B5179" t="n">
        <v>122</v>
      </c>
      <c r="C5179" t="inlineStr">
        <is>
          <t>Arcos</t>
        </is>
      </c>
      <c r="D5179" t="inlineStr">
        <is>
          <t>MARIO PEDRO FELICIANO - HORTIFRUTI</t>
        </is>
      </c>
      <c r="E5179" t="inlineStr">
        <is>
          <t>464633</t>
        </is>
      </c>
      <c r="F5179" s="550" t="n">
        <v>46035</v>
      </c>
      <c r="G5179" t="n">
        <v>19562</v>
      </c>
      <c r="H5179" t="inlineStr">
        <is>
          <t>PIMENTAO AMARELO KG</t>
        </is>
      </c>
      <c r="I5179" t="inlineStr">
        <is>
          <t>ALIMENTOS</t>
        </is>
      </c>
      <c r="J5179" t="n">
        <v>0.4</v>
      </c>
      <c r="K5179" t="inlineStr">
        <is>
          <t>KG</t>
        </is>
      </c>
      <c r="L5179" t="n">
        <v>3.48</v>
      </c>
      <c r="M5179" t="n">
        <v>8.699999999999999</v>
      </c>
      <c r="N5179" t="inlineStr">
        <is>
          <t>ALIMENTOS</t>
        </is>
      </c>
      <c r="O5179" t="inlineStr">
        <is>
          <t>01/2026</t>
        </is>
      </c>
    </row>
    <row r="5180">
      <c r="A5180" t="n">
        <v>194487</v>
      </c>
      <c r="B5180" t="n">
        <v>122</v>
      </c>
      <c r="C5180" t="inlineStr">
        <is>
          <t>Arcos</t>
        </is>
      </c>
      <c r="D5180" t="inlineStr">
        <is>
          <t>MARIO PEDRO FELICIANO - HORTIFRUTI</t>
        </is>
      </c>
      <c r="E5180" t="inlineStr">
        <is>
          <t>464633</t>
        </is>
      </c>
      <c r="F5180" s="550" t="n">
        <v>46035</v>
      </c>
      <c r="G5180" t="n">
        <v>19751</v>
      </c>
      <c r="H5180" t="inlineStr">
        <is>
          <t>LIMAO SICILIANO KG</t>
        </is>
      </c>
      <c r="I5180" t="inlineStr">
        <is>
          <t>ALIMENTOS</t>
        </is>
      </c>
      <c r="J5180" t="n">
        <v>12</v>
      </c>
      <c r="K5180" t="inlineStr">
        <is>
          <t>KG</t>
        </is>
      </c>
      <c r="L5180" t="n">
        <v>155.76</v>
      </c>
      <c r="M5180" t="n">
        <v>12.98</v>
      </c>
      <c r="N5180" t="inlineStr">
        <is>
          <t>ALIMENTOS</t>
        </is>
      </c>
      <c r="O5180" t="inlineStr">
        <is>
          <t>01/2026</t>
        </is>
      </c>
    </row>
    <row r="5181">
      <c r="A5181" t="n">
        <v>194487</v>
      </c>
      <c r="B5181" t="n">
        <v>122</v>
      </c>
      <c r="C5181" t="inlineStr">
        <is>
          <t>Arcos</t>
        </is>
      </c>
      <c r="D5181" t="inlineStr">
        <is>
          <t>MARIO PEDRO FELICIANO - HORTIFRUTI</t>
        </is>
      </c>
      <c r="E5181" t="inlineStr">
        <is>
          <t>464633</t>
        </is>
      </c>
      <c r="F5181" s="550" t="n">
        <v>46035</v>
      </c>
      <c r="G5181" t="n">
        <v>19759</v>
      </c>
      <c r="H5181" t="inlineStr">
        <is>
          <t>LARANJA BAHIA KG</t>
        </is>
      </c>
      <c r="I5181" t="inlineStr">
        <is>
          <t>ALIMENTOS</t>
        </is>
      </c>
      <c r="J5181" t="n">
        <v>5</v>
      </c>
      <c r="K5181" t="inlineStr">
        <is>
          <t>KG</t>
        </is>
      </c>
      <c r="L5181" t="n">
        <v>54.75</v>
      </c>
      <c r="M5181" t="n">
        <v>10.95</v>
      </c>
      <c r="N5181" t="inlineStr">
        <is>
          <t>ALIMENTOS</t>
        </is>
      </c>
      <c r="O5181" t="inlineStr">
        <is>
          <t>01/2026</t>
        </is>
      </c>
    </row>
    <row r="5182">
      <c r="A5182" t="n">
        <v>194487</v>
      </c>
      <c r="B5182" t="n">
        <v>122</v>
      </c>
      <c r="C5182" t="inlineStr">
        <is>
          <t>Arcos</t>
        </is>
      </c>
      <c r="D5182" t="inlineStr">
        <is>
          <t>MARIO PEDRO FELICIANO - HORTIFRUTI</t>
        </is>
      </c>
      <c r="E5182" t="inlineStr">
        <is>
          <t>464633</t>
        </is>
      </c>
      <c r="F5182" s="550" t="n">
        <v>46035</v>
      </c>
      <c r="G5182" t="n">
        <v>23198</v>
      </c>
      <c r="H5182" t="inlineStr">
        <is>
          <t>PIMENTAO VERMELHO KG</t>
        </is>
      </c>
      <c r="I5182" t="inlineStr">
        <is>
          <t>ALIMENTOS</t>
        </is>
      </c>
      <c r="J5182" t="n">
        <v>0.5</v>
      </c>
      <c r="K5182" t="inlineStr">
        <is>
          <t>KG</t>
        </is>
      </c>
      <c r="L5182" t="n">
        <v>4.35</v>
      </c>
      <c r="M5182" t="n">
        <v>8.699999999999999</v>
      </c>
      <c r="N5182" t="inlineStr">
        <is>
          <t>ALIMENTOS</t>
        </is>
      </c>
      <c r="O5182" t="inlineStr">
        <is>
          <t>01/2026</t>
        </is>
      </c>
    </row>
    <row r="5183">
      <c r="A5183" t="n">
        <v>194487</v>
      </c>
      <c r="B5183" t="n">
        <v>122</v>
      </c>
      <c r="C5183" t="inlineStr">
        <is>
          <t>Arcos</t>
        </is>
      </c>
      <c r="D5183" t="inlineStr">
        <is>
          <t>MARIO PEDRO FELICIANO - HORTIFRUTI</t>
        </is>
      </c>
      <c r="E5183" t="inlineStr">
        <is>
          <t>464633</t>
        </is>
      </c>
      <c r="F5183" s="550" t="n">
        <v>46035</v>
      </c>
      <c r="G5183" t="n">
        <v>23389</v>
      </c>
      <c r="H5183" t="inlineStr">
        <is>
          <t>BANANA NANICA KG</t>
        </is>
      </c>
      <c r="I5183" t="inlineStr">
        <is>
          <t>ALIMENTOS</t>
        </is>
      </c>
      <c r="J5183" t="n">
        <v>2</v>
      </c>
      <c r="K5183" t="inlineStr">
        <is>
          <t>KG</t>
        </is>
      </c>
      <c r="L5183" t="n">
        <v>10.38</v>
      </c>
      <c r="M5183" t="n">
        <v>5.19</v>
      </c>
      <c r="N5183" t="inlineStr">
        <is>
          <t>ALIMENTOS</t>
        </is>
      </c>
      <c r="O5183" t="inlineStr">
        <is>
          <t>01/2026</t>
        </is>
      </c>
    </row>
    <row r="5184">
      <c r="A5184" t="n">
        <v>194486</v>
      </c>
      <c r="B5184" t="n">
        <v>122</v>
      </c>
      <c r="C5184" t="inlineStr">
        <is>
          <t>Arcos</t>
        </is>
      </c>
      <c r="D5184" t="inlineStr">
        <is>
          <t>NA MORADA INDÚSTRIA E COMÉRCIO LTDA</t>
        </is>
      </c>
      <c r="E5184" t="inlineStr">
        <is>
          <t>288598</t>
        </is>
      </c>
      <c r="F5184" s="550" t="n">
        <v>46035</v>
      </c>
      <c r="G5184" t="n">
        <v>19370</v>
      </c>
      <c r="H5184" t="inlineStr">
        <is>
          <t>QUEIJO CAMEMBERT SERRA DAS ANTAS CX 1,680KG C/12 DE 140G KG</t>
        </is>
      </c>
      <c r="I5184" t="inlineStr">
        <is>
          <t>ALIMENTOS</t>
        </is>
      </c>
      <c r="J5184" t="n">
        <v>19.74</v>
      </c>
      <c r="K5184" t="inlineStr">
        <is>
          <t>KG</t>
        </is>
      </c>
      <c r="L5184" t="n">
        <v>1871.35</v>
      </c>
      <c r="M5184" t="n">
        <v>94.799899</v>
      </c>
      <c r="N5184" t="inlineStr">
        <is>
          <t>ALIMENTOS</t>
        </is>
      </c>
      <c r="O5184" t="inlineStr">
        <is>
          <t>01/2026</t>
        </is>
      </c>
    </row>
    <row r="5185">
      <c r="A5185" t="n">
        <v>194484</v>
      </c>
      <c r="B5185" t="n">
        <v>122</v>
      </c>
      <c r="C5185" t="inlineStr">
        <is>
          <t>Arcos</t>
        </is>
      </c>
      <c r="D5185" t="inlineStr">
        <is>
          <t>QUEIJARIA ATALAIA LTDA</t>
        </is>
      </c>
      <c r="E5185" t="inlineStr">
        <is>
          <t>20612</t>
        </is>
      </c>
      <c r="F5185" s="550" t="n">
        <v>46035</v>
      </c>
      <c r="G5185" t="n">
        <v>26594</v>
      </c>
      <c r="H5185" t="inlineStr">
        <is>
          <t>QUEIJO MOGIANA KG</t>
        </is>
      </c>
      <c r="I5185" t="inlineStr">
        <is>
          <t>ALIMENTOS</t>
        </is>
      </c>
      <c r="J5185" t="n">
        <v>13.4</v>
      </c>
      <c r="K5185" t="inlineStr">
        <is>
          <t>KG</t>
        </is>
      </c>
      <c r="L5185" t="n">
        <v>1164.46</v>
      </c>
      <c r="M5185" t="n">
        <v>86.90000000000001</v>
      </c>
      <c r="N5185" t="inlineStr">
        <is>
          <t>ALIMENTOS</t>
        </is>
      </c>
      <c r="O5185" t="inlineStr">
        <is>
          <t>01/2026</t>
        </is>
      </c>
    </row>
    <row r="5186">
      <c r="A5186" t="n">
        <v>194482</v>
      </c>
      <c r="B5186" t="n">
        <v>122</v>
      </c>
      <c r="C5186" t="inlineStr">
        <is>
          <t>Arcos</t>
        </is>
      </c>
      <c r="D5186" t="inlineStr">
        <is>
          <t xml:space="preserve">HORTIFRUTI DO CHEF LTDA </t>
        </is>
      </c>
      <c r="E5186" t="inlineStr">
        <is>
          <t>28386</t>
        </is>
      </c>
      <c r="F5186" s="550" t="n">
        <v>46035</v>
      </c>
      <c r="G5186" t="n">
        <v>19623</v>
      </c>
      <c r="H5186" t="inlineStr">
        <is>
          <t>CEBOLA ROXA KG</t>
        </is>
      </c>
      <c r="I5186" t="inlineStr">
        <is>
          <t>ALIMENTOS</t>
        </is>
      </c>
      <c r="J5186" t="n">
        <v>10</v>
      </c>
      <c r="K5186" t="inlineStr">
        <is>
          <t>KG</t>
        </is>
      </c>
      <c r="L5186" t="n">
        <v>40</v>
      </c>
      <c r="M5186" t="n">
        <v>4</v>
      </c>
      <c r="N5186" t="inlineStr">
        <is>
          <t>ALIMENTOS</t>
        </is>
      </c>
      <c r="O5186" t="inlineStr">
        <is>
          <t>01/2026</t>
        </is>
      </c>
    </row>
    <row r="5187">
      <c r="A5187" t="n">
        <v>194482</v>
      </c>
      <c r="B5187" t="n">
        <v>122</v>
      </c>
      <c r="C5187" t="inlineStr">
        <is>
          <t>Arcos</t>
        </is>
      </c>
      <c r="D5187" t="inlineStr">
        <is>
          <t xml:space="preserve">HORTIFRUTI DO CHEF LTDA </t>
        </is>
      </c>
      <c r="E5187" t="inlineStr">
        <is>
          <t>28386</t>
        </is>
      </c>
      <c r="F5187" s="550" t="n">
        <v>46035</v>
      </c>
      <c r="G5187" t="n">
        <v>24509</v>
      </c>
      <c r="H5187" t="inlineStr">
        <is>
          <t>CEBOLA BRANCA KG</t>
        </is>
      </c>
      <c r="I5187" t="inlineStr">
        <is>
          <t>ALIMENTOS</t>
        </is>
      </c>
      <c r="J5187" t="n">
        <v>5</v>
      </c>
      <c r="K5187" t="inlineStr">
        <is>
          <t>KG</t>
        </is>
      </c>
      <c r="L5187" t="n">
        <v>9.4</v>
      </c>
      <c r="M5187" t="n">
        <v>1.88</v>
      </c>
      <c r="N5187" t="inlineStr">
        <is>
          <t>ALIMENTOS</t>
        </is>
      </c>
      <c r="O5187" t="inlineStr">
        <is>
          <t>01/2026</t>
        </is>
      </c>
    </row>
    <row r="5188">
      <c r="A5188" t="n">
        <v>194482</v>
      </c>
      <c r="B5188" t="n">
        <v>122</v>
      </c>
      <c r="C5188" t="inlineStr">
        <is>
          <t>Arcos</t>
        </is>
      </c>
      <c r="D5188" t="inlineStr">
        <is>
          <t xml:space="preserve">HORTIFRUTI DO CHEF LTDA </t>
        </is>
      </c>
      <c r="E5188" t="inlineStr">
        <is>
          <t>28386</t>
        </is>
      </c>
      <c r="F5188" s="550" t="n">
        <v>46035</v>
      </c>
      <c r="G5188" t="n">
        <v>19572</v>
      </c>
      <c r="H5188" t="inlineStr">
        <is>
          <t>PIMENTA DEDO DE MOCA KG</t>
        </is>
      </c>
      <c r="I5188" t="inlineStr">
        <is>
          <t>ALIMENTOS</t>
        </is>
      </c>
      <c r="J5188" t="n">
        <v>0.1</v>
      </c>
      <c r="K5188" t="inlineStr">
        <is>
          <t>KG</t>
        </is>
      </c>
      <c r="L5188" t="n">
        <v>1.5</v>
      </c>
      <c r="M5188" t="n">
        <v>15</v>
      </c>
      <c r="N5188" t="inlineStr">
        <is>
          <t>ALIMENTOS</t>
        </is>
      </c>
      <c r="O5188" t="inlineStr">
        <is>
          <t>01/2026</t>
        </is>
      </c>
    </row>
    <row r="5189">
      <c r="A5189" t="n">
        <v>194482</v>
      </c>
      <c r="B5189" t="n">
        <v>122</v>
      </c>
      <c r="C5189" t="inlineStr">
        <is>
          <t>Arcos</t>
        </is>
      </c>
      <c r="D5189" t="inlineStr">
        <is>
          <t xml:space="preserve">HORTIFRUTI DO CHEF LTDA </t>
        </is>
      </c>
      <c r="E5189" t="inlineStr">
        <is>
          <t>28386</t>
        </is>
      </c>
      <c r="F5189" s="550" t="n">
        <v>46035</v>
      </c>
      <c r="G5189" t="n">
        <v>23096</v>
      </c>
      <c r="H5189" t="inlineStr">
        <is>
          <t>OVO BRANCO UN</t>
        </is>
      </c>
      <c r="I5189" t="inlineStr">
        <is>
          <t>ALIMENTOS</t>
        </is>
      </c>
      <c r="J5189" t="n">
        <v>30</v>
      </c>
      <c r="K5189" t="inlineStr">
        <is>
          <t>UN</t>
        </is>
      </c>
      <c r="L5189" t="n">
        <v>15</v>
      </c>
      <c r="M5189" t="n">
        <v>0.5</v>
      </c>
      <c r="N5189" t="inlineStr">
        <is>
          <t>ALIMENTOS</t>
        </is>
      </c>
      <c r="O5189" t="inlineStr">
        <is>
          <t>01/2026</t>
        </is>
      </c>
    </row>
    <row r="5190">
      <c r="A5190" t="n">
        <v>194482</v>
      </c>
      <c r="B5190" t="n">
        <v>122</v>
      </c>
      <c r="C5190" t="inlineStr">
        <is>
          <t>Arcos</t>
        </is>
      </c>
      <c r="D5190" t="inlineStr">
        <is>
          <t xml:space="preserve">HORTIFRUTI DO CHEF LTDA </t>
        </is>
      </c>
      <c r="E5190" t="inlineStr">
        <is>
          <t>28386</t>
        </is>
      </c>
      <c r="F5190" s="550" t="n">
        <v>46035</v>
      </c>
      <c r="G5190" t="n">
        <v>25647</v>
      </c>
      <c r="H5190" t="inlineStr">
        <is>
          <t>ACELGA BOK CHOY KG</t>
        </is>
      </c>
      <c r="I5190" t="inlineStr">
        <is>
          <t>ALIMENTOS</t>
        </is>
      </c>
      <c r="J5190" t="n">
        <v>0.8</v>
      </c>
      <c r="K5190" t="inlineStr">
        <is>
          <t>KG</t>
        </is>
      </c>
      <c r="L5190" t="n">
        <v>16.66</v>
      </c>
      <c r="M5190" t="n">
        <v>20.825</v>
      </c>
      <c r="N5190" t="inlineStr">
        <is>
          <t>ALIMENTOS</t>
        </is>
      </c>
      <c r="O5190" t="inlineStr">
        <is>
          <t>01/2026</t>
        </is>
      </c>
    </row>
    <row r="5191">
      <c r="A5191" t="n">
        <v>194482</v>
      </c>
      <c r="B5191" t="n">
        <v>122</v>
      </c>
      <c r="C5191" t="inlineStr">
        <is>
          <t>Arcos</t>
        </is>
      </c>
      <c r="D5191" t="inlineStr">
        <is>
          <t xml:space="preserve">HORTIFRUTI DO CHEF LTDA </t>
        </is>
      </c>
      <c r="E5191" t="inlineStr">
        <is>
          <t>28386</t>
        </is>
      </c>
      <c r="F5191" s="550" t="n">
        <v>46035</v>
      </c>
      <c r="G5191" t="n">
        <v>23390</v>
      </c>
      <c r="H5191" t="inlineStr">
        <is>
          <t>BANANA DA TERRA KG</t>
        </is>
      </c>
      <c r="I5191" t="inlineStr">
        <is>
          <t>ALIMENTOS</t>
        </is>
      </c>
      <c r="J5191" t="n">
        <v>4</v>
      </c>
      <c r="K5191" t="inlineStr">
        <is>
          <t>KG</t>
        </is>
      </c>
      <c r="L5191" t="n">
        <v>36.52</v>
      </c>
      <c r="M5191" t="n">
        <v>9.130000000000001</v>
      </c>
      <c r="N5191" t="inlineStr">
        <is>
          <t>ALIMENTOS</t>
        </is>
      </c>
      <c r="O5191" t="inlineStr">
        <is>
          <t>01/2026</t>
        </is>
      </c>
    </row>
    <row r="5192">
      <c r="A5192" t="n">
        <v>194482</v>
      </c>
      <c r="B5192" t="n">
        <v>122</v>
      </c>
      <c r="C5192" t="inlineStr">
        <is>
          <t>Arcos</t>
        </is>
      </c>
      <c r="D5192" t="inlineStr">
        <is>
          <t xml:space="preserve">HORTIFRUTI DO CHEF LTDA </t>
        </is>
      </c>
      <c r="E5192" t="inlineStr">
        <is>
          <t>28386</t>
        </is>
      </c>
      <c r="F5192" s="550" t="n">
        <v>46035</v>
      </c>
      <c r="G5192" t="n">
        <v>23361</v>
      </c>
      <c r="H5192" t="inlineStr">
        <is>
          <t>LARANJA PERA KG</t>
        </is>
      </c>
      <c r="I5192" t="inlineStr">
        <is>
          <t>ALIMENTOS</t>
        </is>
      </c>
      <c r="J5192" t="n">
        <v>30</v>
      </c>
      <c r="K5192" t="inlineStr">
        <is>
          <t>KG</t>
        </is>
      </c>
      <c r="L5192" t="n">
        <v>93.90000000000001</v>
      </c>
      <c r="M5192" t="n">
        <v>3.13</v>
      </c>
      <c r="N5192" t="inlineStr">
        <is>
          <t>ALIMENTOS</t>
        </is>
      </c>
      <c r="O5192" t="inlineStr">
        <is>
          <t>01/2026</t>
        </is>
      </c>
    </row>
    <row r="5193">
      <c r="A5193" t="n">
        <v>194482</v>
      </c>
      <c r="B5193" t="n">
        <v>122</v>
      </c>
      <c r="C5193" t="inlineStr">
        <is>
          <t>Arcos</t>
        </is>
      </c>
      <c r="D5193" t="inlineStr">
        <is>
          <t xml:space="preserve">HORTIFRUTI DO CHEF LTDA </t>
        </is>
      </c>
      <c r="E5193" t="inlineStr">
        <is>
          <t>28386</t>
        </is>
      </c>
      <c r="F5193" s="550" t="n">
        <v>46035</v>
      </c>
      <c r="G5193" t="n">
        <v>23184</v>
      </c>
      <c r="H5193" t="inlineStr">
        <is>
          <t>TOMATE CEREJA KG</t>
        </is>
      </c>
      <c r="I5193" t="inlineStr">
        <is>
          <t>ALIMENTOS</t>
        </is>
      </c>
      <c r="J5193" t="n">
        <v>0.5</v>
      </c>
      <c r="K5193" t="inlineStr">
        <is>
          <t>KG</t>
        </is>
      </c>
      <c r="L5193" t="n">
        <v>4.38</v>
      </c>
      <c r="M5193" t="n">
        <v>8.76</v>
      </c>
      <c r="N5193" t="inlineStr">
        <is>
          <t>ALIMENTOS</t>
        </is>
      </c>
      <c r="O5193" t="inlineStr">
        <is>
          <t>01/2026</t>
        </is>
      </c>
    </row>
    <row r="5194">
      <c r="A5194" t="n">
        <v>194482</v>
      </c>
      <c r="B5194" t="n">
        <v>122</v>
      </c>
      <c r="C5194" t="inlineStr">
        <is>
          <t>Arcos</t>
        </is>
      </c>
      <c r="D5194" t="inlineStr">
        <is>
          <t xml:space="preserve">HORTIFRUTI DO CHEF LTDA </t>
        </is>
      </c>
      <c r="E5194" t="inlineStr">
        <is>
          <t>28386</t>
        </is>
      </c>
      <c r="F5194" s="550" t="n">
        <v>46035</v>
      </c>
      <c r="G5194" t="n">
        <v>19472</v>
      </c>
      <c r="H5194" t="inlineStr">
        <is>
          <t>RUCULA KG</t>
        </is>
      </c>
      <c r="I5194" t="inlineStr">
        <is>
          <t>ALIMENTOS</t>
        </is>
      </c>
      <c r="J5194" t="n">
        <v>1</v>
      </c>
      <c r="K5194" t="inlineStr">
        <is>
          <t>KG</t>
        </is>
      </c>
      <c r="L5194" t="n">
        <v>21.88</v>
      </c>
      <c r="M5194" t="n">
        <v>21.88</v>
      </c>
      <c r="N5194" t="inlineStr">
        <is>
          <t>ALIMENTOS</t>
        </is>
      </c>
      <c r="O5194" t="inlineStr">
        <is>
          <t>01/2026</t>
        </is>
      </c>
    </row>
    <row r="5195">
      <c r="A5195" t="n">
        <v>194480</v>
      </c>
      <c r="B5195" t="n">
        <v>122</v>
      </c>
      <c r="C5195" t="inlineStr">
        <is>
          <t>Arcos</t>
        </is>
      </c>
      <c r="D5195" t="inlineStr">
        <is>
          <t>PROAUTO INDUSTRIA QUIMICA EIRELI</t>
        </is>
      </c>
      <c r="E5195" t="inlineStr">
        <is>
          <t>150182</t>
        </is>
      </c>
      <c r="F5195" s="550" t="n">
        <v>46035</v>
      </c>
      <c r="G5195" t="n">
        <v>24507</v>
      </c>
      <c r="H5195" t="inlineStr">
        <is>
          <t>PROAUTO ALCOOL LIQUIDO 70% KIMI LIQUID 1L UN</t>
        </is>
      </c>
      <c r="I5195" t="inlineStr">
        <is>
          <t>DESCARTAVEIS/HIGIENE E LIMPEZA</t>
        </is>
      </c>
      <c r="J5195" t="n">
        <v>6</v>
      </c>
      <c r="K5195" t="inlineStr">
        <is>
          <t>GALAO</t>
        </is>
      </c>
      <c r="L5195" t="n">
        <v>536.34</v>
      </c>
      <c r="M5195" t="n">
        <v>89.39</v>
      </c>
      <c r="N5195" t="inlineStr">
        <is>
          <t>HIGIENE E LIMPEZA</t>
        </is>
      </c>
      <c r="O5195" t="inlineStr">
        <is>
          <t>01/2026</t>
        </is>
      </c>
    </row>
    <row r="5196">
      <c r="A5196" t="n">
        <v>194480</v>
      </c>
      <c r="B5196" t="n">
        <v>122</v>
      </c>
      <c r="C5196" t="inlineStr">
        <is>
          <t>Arcos</t>
        </is>
      </c>
      <c r="D5196" t="inlineStr">
        <is>
          <t>PROAUTO INDUSTRIA QUIMICA EIRELI</t>
        </is>
      </c>
      <c r="E5196" t="inlineStr">
        <is>
          <t>150182</t>
        </is>
      </c>
      <c r="F5196" s="550" t="n">
        <v>46035</v>
      </c>
      <c r="G5196" t="n">
        <v>17303</v>
      </c>
      <c r="H5196" t="inlineStr">
        <is>
          <t>DESINFETANTE LAVANDA KIMI 5L</t>
        </is>
      </c>
      <c r="I5196" t="inlineStr">
        <is>
          <t>DESCARTAVEIS/HIGIENE E LIMPEZA</t>
        </is>
      </c>
      <c r="J5196" t="n">
        <v>4</v>
      </c>
      <c r="K5196" t="inlineStr">
        <is>
          <t>GALAO</t>
        </is>
      </c>
      <c r="L5196" t="n">
        <v>527.04</v>
      </c>
      <c r="M5196" t="n">
        <v>131.76</v>
      </c>
      <c r="N5196" t="inlineStr">
        <is>
          <t>HIGIENE E LIMPEZA</t>
        </is>
      </c>
      <c r="O5196" t="inlineStr">
        <is>
          <t>01/2026</t>
        </is>
      </c>
    </row>
    <row r="5197">
      <c r="A5197" t="n">
        <v>194480</v>
      </c>
      <c r="B5197" t="n">
        <v>122</v>
      </c>
      <c r="C5197" t="inlineStr">
        <is>
          <t>Arcos</t>
        </is>
      </c>
      <c r="D5197" t="inlineStr">
        <is>
          <t>PROAUTO INDUSTRIA QUIMICA EIRELI</t>
        </is>
      </c>
      <c r="E5197" t="inlineStr">
        <is>
          <t>150182</t>
        </is>
      </c>
      <c r="F5197" s="550" t="n">
        <v>46035</v>
      </c>
      <c r="G5197" t="n">
        <v>26393</v>
      </c>
      <c r="H5197" t="inlineStr">
        <is>
          <t>PROAUTO DESINCRUSTANTE KLINBE 5L</t>
        </is>
      </c>
      <c r="I5197" t="inlineStr">
        <is>
          <t>DESCARTAVEIS/HIGIENE E LIMPEZA</t>
        </is>
      </c>
      <c r="J5197" t="n">
        <v>3</v>
      </c>
      <c r="K5197" t="inlineStr">
        <is>
          <t>GALAO</t>
        </is>
      </c>
      <c r="L5197" t="n">
        <v>345.72</v>
      </c>
      <c r="M5197" t="n">
        <v>115.24</v>
      </c>
      <c r="N5197" t="inlineStr">
        <is>
          <t>HIGIENE E LIMPEZA</t>
        </is>
      </c>
      <c r="O5197" t="inlineStr">
        <is>
          <t>01/2026</t>
        </is>
      </c>
    </row>
    <row r="5198">
      <c r="A5198" t="n">
        <v>194480</v>
      </c>
      <c r="B5198" t="n">
        <v>122</v>
      </c>
      <c r="C5198" t="inlineStr">
        <is>
          <t>Arcos</t>
        </is>
      </c>
      <c r="D5198" t="inlineStr">
        <is>
          <t>PROAUTO INDUSTRIA QUIMICA EIRELI</t>
        </is>
      </c>
      <c r="E5198" t="inlineStr">
        <is>
          <t>150182</t>
        </is>
      </c>
      <c r="F5198" s="550" t="n">
        <v>46035</v>
      </c>
      <c r="G5198" t="n">
        <v>26395</v>
      </c>
      <c r="H5198" t="inlineStr">
        <is>
          <t>PROAUTO DETERGENTE CLORADO PRO HA 3000CL 5L</t>
        </is>
      </c>
      <c r="I5198" t="inlineStr">
        <is>
          <t>DESCARTAVEIS/HIGIENE E LIMPEZA</t>
        </is>
      </c>
      <c r="J5198" t="n">
        <v>3</v>
      </c>
      <c r="K5198" t="inlineStr">
        <is>
          <t>GALAO</t>
        </is>
      </c>
      <c r="L5198" t="n">
        <v>405.3</v>
      </c>
      <c r="M5198" t="n">
        <v>135.1</v>
      </c>
      <c r="N5198" t="inlineStr">
        <is>
          <t>HIGIENE E LIMPEZA</t>
        </is>
      </c>
      <c r="O5198" t="inlineStr">
        <is>
          <t>01/2026</t>
        </is>
      </c>
    </row>
    <row r="5199">
      <c r="A5199" t="n">
        <v>194480</v>
      </c>
      <c r="B5199" t="n">
        <v>122</v>
      </c>
      <c r="C5199" t="inlineStr">
        <is>
          <t>Arcos</t>
        </is>
      </c>
      <c r="D5199" t="inlineStr">
        <is>
          <t>PROAUTO INDUSTRIA QUIMICA EIRELI</t>
        </is>
      </c>
      <c r="E5199" t="inlineStr">
        <is>
          <t>150182</t>
        </is>
      </c>
      <c r="F5199" s="550" t="n">
        <v>46035</v>
      </c>
      <c r="G5199" t="n">
        <v>24514</v>
      </c>
      <c r="H5199" t="inlineStr">
        <is>
          <t>PROAUTO DETERGENTE NEUTRO NEUTER SUPER 5 L</t>
        </is>
      </c>
      <c r="I5199" t="inlineStr">
        <is>
          <t>DESCARTAVEIS/HIGIENE E LIMPEZA</t>
        </is>
      </c>
      <c r="J5199" t="n">
        <v>6</v>
      </c>
      <c r="K5199" t="inlineStr">
        <is>
          <t>GALAO</t>
        </is>
      </c>
      <c r="L5199" t="n">
        <v>778.02</v>
      </c>
      <c r="M5199" t="n">
        <v>129.67</v>
      </c>
      <c r="N5199" t="inlineStr">
        <is>
          <t>HIGIENE E LIMPEZA</t>
        </is>
      </c>
      <c r="O5199" t="inlineStr">
        <is>
          <t>01/2026</t>
        </is>
      </c>
    </row>
    <row r="5200">
      <c r="A5200" t="n">
        <v>194480</v>
      </c>
      <c r="B5200" t="n">
        <v>122</v>
      </c>
      <c r="C5200" t="inlineStr">
        <is>
          <t>Arcos</t>
        </is>
      </c>
      <c r="D5200" t="inlineStr">
        <is>
          <t>PROAUTO INDUSTRIA QUIMICA EIRELI</t>
        </is>
      </c>
      <c r="E5200" t="inlineStr">
        <is>
          <t>150182</t>
        </is>
      </c>
      <c r="F5200" s="550" t="n">
        <v>46035</v>
      </c>
      <c r="G5200" t="n">
        <v>17204</v>
      </c>
      <c r="H5200" t="inlineStr">
        <is>
          <t>DETERGENTE LAVA LOUCAS KIMIUM ALKIM CL 5</t>
        </is>
      </c>
      <c r="I5200" t="inlineStr">
        <is>
          <t>DESCARTAVEIS/HIGIENE E LIMPEZA</t>
        </is>
      </c>
      <c r="J5200" t="n">
        <v>6</v>
      </c>
      <c r="L5200" t="n">
        <v>950.52</v>
      </c>
      <c r="M5200" t="n">
        <v>158.42</v>
      </c>
      <c r="N5200" t="inlineStr">
        <is>
          <t>HIGIENE E LIMPEZA</t>
        </is>
      </c>
      <c r="O5200" t="inlineStr">
        <is>
          <t>01/2026</t>
        </is>
      </c>
    </row>
    <row r="5201">
      <c r="A5201" t="n">
        <v>194479</v>
      </c>
      <c r="B5201" t="n">
        <v>122</v>
      </c>
      <c r="C5201" t="inlineStr">
        <is>
          <t>Arcos</t>
        </is>
      </c>
      <c r="D5201" t="inlineStr">
        <is>
          <t xml:space="preserve">HORTIFRUTI DO CHEF LTDA </t>
        </is>
      </c>
      <c r="E5201" t="inlineStr">
        <is>
          <t>28254</t>
        </is>
      </c>
      <c r="F5201" s="550" t="n">
        <v>46029</v>
      </c>
      <c r="G5201" t="n">
        <v>19607</v>
      </c>
      <c r="H5201" t="inlineStr">
        <is>
          <t>GENGIBRE KG</t>
        </is>
      </c>
      <c r="I5201" t="inlineStr">
        <is>
          <t>ALIMENTOS</t>
        </is>
      </c>
      <c r="J5201" t="n">
        <v>5</v>
      </c>
      <c r="K5201" t="inlineStr">
        <is>
          <t>KG</t>
        </is>
      </c>
      <c r="L5201" t="n">
        <v>62.5</v>
      </c>
      <c r="M5201" t="n">
        <v>12.5</v>
      </c>
      <c r="N5201" t="inlineStr">
        <is>
          <t>ALIMENTOS</t>
        </is>
      </c>
      <c r="O5201" t="inlineStr">
        <is>
          <t>01/2026</t>
        </is>
      </c>
    </row>
    <row r="5202">
      <c r="A5202" t="n">
        <v>194479</v>
      </c>
      <c r="B5202" t="n">
        <v>122</v>
      </c>
      <c r="C5202" t="inlineStr">
        <is>
          <t>Arcos</t>
        </is>
      </c>
      <c r="D5202" t="inlineStr">
        <is>
          <t xml:space="preserve">HORTIFRUTI DO CHEF LTDA </t>
        </is>
      </c>
      <c r="E5202" t="inlineStr">
        <is>
          <t>28254</t>
        </is>
      </c>
      <c r="F5202" s="550" t="n">
        <v>46029</v>
      </c>
      <c r="G5202" t="n">
        <v>26425</v>
      </c>
      <c r="H5202" t="inlineStr">
        <is>
          <t>POLPA DE CAJA KG</t>
        </is>
      </c>
      <c r="I5202" t="inlineStr">
        <is>
          <t>ALIMENTOS</t>
        </is>
      </c>
      <c r="J5202" t="n">
        <v>2</v>
      </c>
      <c r="K5202" t="inlineStr">
        <is>
          <t>KG</t>
        </is>
      </c>
      <c r="L5202" t="n">
        <v>56</v>
      </c>
      <c r="M5202" t="n">
        <v>28</v>
      </c>
      <c r="N5202" t="inlineStr">
        <is>
          <t>ALIMENTOS</t>
        </is>
      </c>
      <c r="O5202" t="inlineStr">
        <is>
          <t>01/2026</t>
        </is>
      </c>
    </row>
    <row r="5203">
      <c r="A5203" t="n">
        <v>194479</v>
      </c>
      <c r="B5203" t="n">
        <v>122</v>
      </c>
      <c r="C5203" t="inlineStr">
        <is>
          <t>Arcos</t>
        </is>
      </c>
      <c r="D5203" t="inlineStr">
        <is>
          <t xml:space="preserve">HORTIFRUTI DO CHEF LTDA </t>
        </is>
      </c>
      <c r="E5203" t="inlineStr">
        <is>
          <t>28254</t>
        </is>
      </c>
      <c r="F5203" s="550" t="n">
        <v>46029</v>
      </c>
      <c r="G5203" t="n">
        <v>26631</v>
      </c>
      <c r="H5203" t="inlineStr">
        <is>
          <t>MANJERICAO BASILICO KG</t>
        </is>
      </c>
      <c r="I5203" t="inlineStr">
        <is>
          <t>ALIMENTOS</t>
        </is>
      </c>
      <c r="J5203" t="n">
        <v>1.5</v>
      </c>
      <c r="K5203" t="inlineStr">
        <is>
          <t>KG</t>
        </is>
      </c>
      <c r="L5203" t="n">
        <v>65.63</v>
      </c>
      <c r="M5203" t="n">
        <v>43.753333</v>
      </c>
      <c r="N5203" t="inlineStr">
        <is>
          <t>ALIMENTOS</t>
        </is>
      </c>
      <c r="O5203" t="inlineStr">
        <is>
          <t>01/2026</t>
        </is>
      </c>
    </row>
    <row r="5204">
      <c r="A5204" t="n">
        <v>194477</v>
      </c>
      <c r="B5204" t="n">
        <v>122</v>
      </c>
      <c r="C5204" t="inlineStr">
        <is>
          <t>Arcos</t>
        </is>
      </c>
      <c r="D5204" t="inlineStr">
        <is>
          <t>MONTE ALTO ALIMENTOS LTDA</t>
        </is>
      </c>
      <c r="E5204" t="inlineStr">
        <is>
          <t>175258</t>
        </is>
      </c>
      <c r="F5204" s="550" t="n">
        <v>46034</v>
      </c>
      <c r="G5204" t="n">
        <v>26584</v>
      </c>
      <c r="H5204" t="inlineStr">
        <is>
          <t>COXAO MOLE ANGUS FREDDI PORCIONADO EM 100G KG</t>
        </is>
      </c>
      <c r="I5204" t="inlineStr">
        <is>
          <t>ALIMENTOS</t>
        </is>
      </c>
      <c r="J5204" t="n">
        <v>7.32</v>
      </c>
      <c r="K5204" t="inlineStr">
        <is>
          <t>KG</t>
        </is>
      </c>
      <c r="L5204" t="n">
        <v>592.92</v>
      </c>
      <c r="M5204" t="n">
        <v>81</v>
      </c>
      <c r="N5204" t="inlineStr">
        <is>
          <t>ALIMENTOS</t>
        </is>
      </c>
      <c r="O5204" t="inlineStr">
        <is>
          <t>01/2026</t>
        </is>
      </c>
    </row>
    <row r="5205">
      <c r="A5205" t="n">
        <v>194477</v>
      </c>
      <c r="B5205" t="n">
        <v>122</v>
      </c>
      <c r="C5205" t="inlineStr">
        <is>
          <t>Arcos</t>
        </is>
      </c>
      <c r="D5205" t="inlineStr">
        <is>
          <t>MONTE ALTO ALIMENTOS LTDA</t>
        </is>
      </c>
      <c r="E5205" t="inlineStr">
        <is>
          <t>175258</t>
        </is>
      </c>
      <c r="F5205" s="550" t="n">
        <v>46034</v>
      </c>
      <c r="G5205" t="n">
        <v>26580</v>
      </c>
      <c r="H5205" t="inlineStr">
        <is>
          <t>PERNIL CORDEIRO FREDDI KG</t>
        </is>
      </c>
      <c r="I5205" t="inlineStr">
        <is>
          <t>ALIMENTOS</t>
        </is>
      </c>
      <c r="J5205" t="n">
        <v>8.369999999999999</v>
      </c>
      <c r="K5205" t="inlineStr">
        <is>
          <t>KG</t>
        </is>
      </c>
      <c r="L5205" t="n">
        <v>937.4400000000001</v>
      </c>
      <c r="M5205" t="n">
        <v>112</v>
      </c>
      <c r="N5205" t="inlineStr">
        <is>
          <t>ALIMENTOS</t>
        </is>
      </c>
      <c r="O5205" t="inlineStr">
        <is>
          <t>01/2026</t>
        </is>
      </c>
    </row>
    <row r="5206">
      <c r="A5206" t="n">
        <v>194465</v>
      </c>
      <c r="B5206" t="n">
        <v>122</v>
      </c>
      <c r="C5206" t="inlineStr">
        <is>
          <t>Arcos</t>
        </is>
      </c>
      <c r="D5206" t="inlineStr">
        <is>
          <t>WPP COMERCIO DE CARNES LTDA</t>
        </is>
      </c>
      <c r="E5206" t="inlineStr">
        <is>
          <t>76695</t>
        </is>
      </c>
      <c r="F5206" s="550" t="n">
        <v>46035</v>
      </c>
      <c r="G5206" t="n">
        <v>19034</v>
      </c>
      <c r="H5206" t="inlineStr">
        <is>
          <t>COXA E SOBRECOXA COM OSSO E COM PELE KG</t>
        </is>
      </c>
      <c r="I5206" t="inlineStr">
        <is>
          <t>ALIMENTOS</t>
        </is>
      </c>
      <c r="J5206" t="n">
        <v>25.5</v>
      </c>
      <c r="K5206" t="inlineStr">
        <is>
          <t>KG</t>
        </is>
      </c>
      <c r="L5206" t="n">
        <v>255</v>
      </c>
      <c r="M5206" t="n">
        <v>10</v>
      </c>
      <c r="N5206" t="inlineStr">
        <is>
          <t>ALIMENTOS</t>
        </is>
      </c>
      <c r="O5206" t="inlineStr">
        <is>
          <t>01/2026</t>
        </is>
      </c>
    </row>
    <row r="5207">
      <c r="A5207" t="n">
        <v>194465</v>
      </c>
      <c r="B5207" t="n">
        <v>122</v>
      </c>
      <c r="C5207" t="inlineStr">
        <is>
          <t>Arcos</t>
        </is>
      </c>
      <c r="D5207" t="inlineStr">
        <is>
          <t>WPP COMERCIO DE CARNES LTDA</t>
        </is>
      </c>
      <c r="E5207" t="inlineStr">
        <is>
          <t>76695</t>
        </is>
      </c>
      <c r="F5207" s="550" t="n">
        <v>46035</v>
      </c>
      <c r="G5207" t="n">
        <v>25128</v>
      </c>
      <c r="H5207" t="inlineStr">
        <is>
          <t>COXAO MOLE EM CUBOS KG</t>
        </is>
      </c>
      <c r="I5207" t="inlineStr">
        <is>
          <t>ALIMENTOS</t>
        </is>
      </c>
      <c r="J5207" t="n">
        <v>15.5</v>
      </c>
      <c r="K5207" t="inlineStr">
        <is>
          <t>KG</t>
        </is>
      </c>
      <c r="L5207" t="n">
        <v>602.95</v>
      </c>
      <c r="M5207" t="n">
        <v>38.9</v>
      </c>
      <c r="N5207" t="inlineStr">
        <is>
          <t>ALIMENTOS</t>
        </is>
      </c>
      <c r="O5207" t="inlineStr">
        <is>
          <t>01/2026</t>
        </is>
      </c>
    </row>
    <row r="5208">
      <c r="A5208" t="n">
        <v>194465</v>
      </c>
      <c r="B5208" t="n">
        <v>122</v>
      </c>
      <c r="C5208" t="inlineStr">
        <is>
          <t>Arcos</t>
        </is>
      </c>
      <c r="D5208" t="inlineStr">
        <is>
          <t>WPP COMERCIO DE CARNES LTDA</t>
        </is>
      </c>
      <c r="E5208" t="inlineStr">
        <is>
          <t>76695</t>
        </is>
      </c>
      <c r="F5208" s="550" t="n">
        <v>46035</v>
      </c>
      <c r="G5208" t="n">
        <v>25126</v>
      </c>
      <c r="H5208" t="inlineStr">
        <is>
          <t>PATINHO EM BIFE KG</t>
        </is>
      </c>
      <c r="I5208" t="inlineStr">
        <is>
          <t>ALIMENTOS</t>
        </is>
      </c>
      <c r="J5208" t="n">
        <v>10.7</v>
      </c>
      <c r="K5208" t="inlineStr">
        <is>
          <t>KG</t>
        </is>
      </c>
      <c r="L5208" t="n">
        <v>448.33</v>
      </c>
      <c r="M5208" t="n">
        <v>41.9</v>
      </c>
      <c r="N5208" t="inlineStr">
        <is>
          <t>ALIMENTOS</t>
        </is>
      </c>
      <c r="O5208" t="inlineStr">
        <is>
          <t>01/2026</t>
        </is>
      </c>
    </row>
    <row r="5209">
      <c r="A5209" t="n">
        <v>194465</v>
      </c>
      <c r="B5209" t="n">
        <v>122</v>
      </c>
      <c r="C5209" t="inlineStr">
        <is>
          <t>Arcos</t>
        </is>
      </c>
      <c r="D5209" t="inlineStr">
        <is>
          <t>WPP COMERCIO DE CARNES LTDA</t>
        </is>
      </c>
      <c r="E5209" t="inlineStr">
        <is>
          <t>76695</t>
        </is>
      </c>
      <c r="F5209" s="550" t="n">
        <v>46035</v>
      </c>
      <c r="G5209" t="n">
        <v>20501</v>
      </c>
      <c r="H5209" t="inlineStr">
        <is>
          <t>LINGUICA TOSCANA AURORA KG</t>
        </is>
      </c>
      <c r="I5209" t="inlineStr">
        <is>
          <t>ALIMENTOS</t>
        </is>
      </c>
      <c r="J5209" t="n">
        <v>5</v>
      </c>
      <c r="K5209" t="inlineStr">
        <is>
          <t>KG</t>
        </is>
      </c>
      <c r="L5209" t="n">
        <v>109.5</v>
      </c>
      <c r="M5209" t="n">
        <v>21.9</v>
      </c>
      <c r="N5209" t="inlineStr">
        <is>
          <t>ALIMENTOS</t>
        </is>
      </c>
      <c r="O5209" t="inlineStr">
        <is>
          <t>01/2026</t>
        </is>
      </c>
    </row>
    <row r="5210">
      <c r="A5210" t="n">
        <v>194463</v>
      </c>
      <c r="B5210" t="n">
        <v>122</v>
      </c>
      <c r="C5210" t="inlineStr">
        <is>
          <t>Arcos</t>
        </is>
      </c>
      <c r="D5210" t="inlineStr">
        <is>
          <t>GOMES D ELIA EQUIP. HIGIENE LTDA - WESCO</t>
        </is>
      </c>
      <c r="E5210" t="inlineStr">
        <is>
          <t>235493</t>
        </is>
      </c>
      <c r="F5210" s="550" t="n">
        <v>46034</v>
      </c>
      <c r="G5210" t="n">
        <v>17344</v>
      </c>
      <c r="H5210" t="inlineStr">
        <is>
          <t>ENXAGUANTE BUCAL LISTERINE 1,5L</t>
        </is>
      </c>
      <c r="I5210" t="inlineStr">
        <is>
          <t>DESCARTAVEIS/HIGIENE E LIMPEZA</t>
        </is>
      </c>
      <c r="J5210" t="n">
        <v>1</v>
      </c>
      <c r="K5210" t="inlineStr">
        <is>
          <t>UNIDADE</t>
        </is>
      </c>
      <c r="L5210" t="n">
        <v>342</v>
      </c>
      <c r="M5210" t="n">
        <v>342</v>
      </c>
      <c r="N5210" t="inlineStr">
        <is>
          <t>HIGIENE E LIMPEZA</t>
        </is>
      </c>
      <c r="O5210" t="inlineStr">
        <is>
          <t>01/2026</t>
        </is>
      </c>
    </row>
    <row r="5211">
      <c r="A5211" t="n">
        <v>194459</v>
      </c>
      <c r="B5211" t="n">
        <v>122</v>
      </c>
      <c r="C5211" t="inlineStr">
        <is>
          <t>Arcos</t>
        </is>
      </c>
      <c r="D5211" t="inlineStr">
        <is>
          <t>B.B DISTRIBUIDORA DE CARNES LTDA</t>
        </is>
      </c>
      <c r="E5211" t="inlineStr">
        <is>
          <t>411975</t>
        </is>
      </c>
      <c r="F5211" s="550" t="n">
        <v>46034</v>
      </c>
      <c r="G5211" t="n">
        <v>18832</v>
      </c>
      <c r="H5211" t="inlineStr">
        <is>
          <t>PATINHO MOIDO KG</t>
        </is>
      </c>
      <c r="I5211" t="inlineStr">
        <is>
          <t>ALIMENTOS</t>
        </is>
      </c>
      <c r="J5211" t="n">
        <v>15</v>
      </c>
      <c r="K5211" t="inlineStr">
        <is>
          <t>KG</t>
        </is>
      </c>
      <c r="L5211" t="n">
        <v>598.5</v>
      </c>
      <c r="M5211" t="n">
        <v>39.9</v>
      </c>
      <c r="N5211" t="inlineStr">
        <is>
          <t>ALIMENTOS</t>
        </is>
      </c>
      <c r="O5211" t="inlineStr">
        <is>
          <t>01/2026</t>
        </is>
      </c>
    </row>
    <row r="5212">
      <c r="A5212" t="n">
        <v>193655</v>
      </c>
      <c r="B5212" t="n">
        <v>122</v>
      </c>
      <c r="C5212" t="inlineStr">
        <is>
          <t>Arcos</t>
        </is>
      </c>
      <c r="D5212" t="inlineStr">
        <is>
          <t>EMPORIO M&amp;L COMERCIO DE ALIM E BEBIDAS LTDA</t>
        </is>
      </c>
      <c r="E5212" t="inlineStr">
        <is>
          <t>490569</t>
        </is>
      </c>
      <c r="F5212" s="550" t="n">
        <v>46030</v>
      </c>
      <c r="G5212" t="n">
        <v>19324</v>
      </c>
      <c r="H5212" t="inlineStr">
        <is>
          <t>QUEIJO MUSSARELA TRES MARIAS KG</t>
        </is>
      </c>
      <c r="I5212" t="inlineStr">
        <is>
          <t>ALIMENTOS</t>
        </is>
      </c>
      <c r="J5212" t="n">
        <v>12.64</v>
      </c>
      <c r="K5212" t="inlineStr">
        <is>
          <t>KG</t>
        </is>
      </c>
      <c r="L5212" t="n">
        <v>427.23</v>
      </c>
      <c r="M5212" t="n">
        <v>33.799842</v>
      </c>
      <c r="N5212" t="inlineStr">
        <is>
          <t>ALIMENTOS</t>
        </is>
      </c>
      <c r="O5212" t="inlineStr">
        <is>
          <t>01/2026</t>
        </is>
      </c>
    </row>
    <row r="5213">
      <c r="A5213" t="n">
        <v>193655</v>
      </c>
      <c r="B5213" t="n">
        <v>122</v>
      </c>
      <c r="C5213" t="inlineStr">
        <is>
          <t>Arcos</t>
        </is>
      </c>
      <c r="D5213" t="inlineStr">
        <is>
          <t>EMPORIO M&amp;L COMERCIO DE ALIM E BEBIDAS LTDA</t>
        </is>
      </c>
      <c r="E5213" t="inlineStr">
        <is>
          <t>490569</t>
        </is>
      </c>
      <c r="F5213" s="550" t="n">
        <v>46030</v>
      </c>
      <c r="G5213" t="n">
        <v>19339</v>
      </c>
      <c r="H5213" t="inlineStr">
        <is>
          <t>QUEIJO MINAS PADRAO BRINCO OURO C/500G KG</t>
        </is>
      </c>
      <c r="I5213" t="inlineStr">
        <is>
          <t>ALIMENTOS</t>
        </is>
      </c>
      <c r="J5213" t="n">
        <v>3.84</v>
      </c>
      <c r="K5213" t="inlineStr">
        <is>
          <t>Kg</t>
        </is>
      </c>
      <c r="L5213" t="n">
        <v>264.58</v>
      </c>
      <c r="M5213" t="n">
        <v>68.901042</v>
      </c>
      <c r="N5213" t="inlineStr">
        <is>
          <t>ALIMENTOS</t>
        </is>
      </c>
      <c r="O5213" t="inlineStr">
        <is>
          <t>01/2026</t>
        </is>
      </c>
    </row>
    <row r="5214">
      <c r="A5214" t="n">
        <v>193655</v>
      </c>
      <c r="B5214" t="n">
        <v>122</v>
      </c>
      <c r="C5214" t="inlineStr">
        <is>
          <t>Arcos</t>
        </is>
      </c>
      <c r="D5214" t="inlineStr">
        <is>
          <t>EMPORIO M&amp;L COMERCIO DE ALIM E BEBIDAS LTDA</t>
        </is>
      </c>
      <c r="E5214" t="inlineStr">
        <is>
          <t>490569</t>
        </is>
      </c>
      <c r="F5214" s="550" t="n">
        <v>46030</v>
      </c>
      <c r="G5214" t="n">
        <v>17974</v>
      </c>
      <c r="H5214" t="inlineStr">
        <is>
          <t>AGUA DE COCO KERO COCO 1L</t>
        </is>
      </c>
      <c r="I5214" t="inlineStr">
        <is>
          <t>BEBIDAS</t>
        </is>
      </c>
      <c r="J5214" t="n">
        <v>10</v>
      </c>
      <c r="K5214" t="inlineStr">
        <is>
          <t>UN</t>
        </is>
      </c>
      <c r="L5214" t="n">
        <v>133</v>
      </c>
      <c r="M5214" t="n">
        <v>13.3</v>
      </c>
      <c r="N5214" t="inlineStr">
        <is>
          <t>ALIMENTOS</t>
        </is>
      </c>
      <c r="O5214" t="inlineStr">
        <is>
          <t>01/2026</t>
        </is>
      </c>
    </row>
    <row r="5215">
      <c r="A5215" t="n">
        <v>193655</v>
      </c>
      <c r="B5215" t="n">
        <v>122</v>
      </c>
      <c r="C5215" t="inlineStr">
        <is>
          <t>Arcos</t>
        </is>
      </c>
      <c r="D5215" t="inlineStr">
        <is>
          <t>EMPORIO M&amp;L COMERCIO DE ALIM E BEBIDAS LTDA</t>
        </is>
      </c>
      <c r="E5215" t="inlineStr">
        <is>
          <t>490569</t>
        </is>
      </c>
      <c r="F5215" s="550" t="n">
        <v>46030</v>
      </c>
      <c r="G5215" t="n">
        <v>19405</v>
      </c>
      <c r="H5215" t="inlineStr">
        <is>
          <t>MANTEIGA S/ SAL TRES MARIAS 5KG</t>
        </is>
      </c>
      <c r="I5215" t="inlineStr">
        <is>
          <t>ALIMENTOS</t>
        </is>
      </c>
      <c r="J5215" t="n">
        <v>4</v>
      </c>
      <c r="K5215" t="inlineStr">
        <is>
          <t>UN</t>
        </is>
      </c>
      <c r="L5215" t="n">
        <v>663.6</v>
      </c>
      <c r="M5215" t="n">
        <v>165.9</v>
      </c>
      <c r="N5215" t="inlineStr">
        <is>
          <t>ALIMENTOS</t>
        </is>
      </c>
      <c r="O5215" t="inlineStr">
        <is>
          <t>01/2026</t>
        </is>
      </c>
    </row>
    <row r="5216">
      <c r="A5216" t="n">
        <v>193654</v>
      </c>
      <c r="B5216" t="n">
        <v>122</v>
      </c>
      <c r="C5216" t="inlineStr">
        <is>
          <t>Arcos</t>
        </is>
      </c>
      <c r="D5216" t="inlineStr">
        <is>
          <t xml:space="preserve">LEITERIA CABRIOLA FROMAGES DE CHEVRE LTDA </t>
        </is>
      </c>
      <c r="E5216" t="inlineStr">
        <is>
          <t>47996</t>
        </is>
      </c>
      <c r="F5216" s="550" t="n">
        <v>46030</v>
      </c>
      <c r="G5216" t="n">
        <v>23082</v>
      </c>
      <c r="H5216" t="inlineStr">
        <is>
          <t>QUEIJO DE CABRA BOURSIN EM PASTA KG</t>
        </is>
      </c>
      <c r="I5216" t="inlineStr">
        <is>
          <t>ALIMENTOS</t>
        </is>
      </c>
      <c r="J5216" t="n">
        <v>10</v>
      </c>
      <c r="K5216" t="inlineStr">
        <is>
          <t>KG</t>
        </is>
      </c>
      <c r="L5216" t="n">
        <v>789</v>
      </c>
      <c r="M5216" t="n">
        <v>78.90000000000001</v>
      </c>
      <c r="N5216" t="inlineStr">
        <is>
          <t>ALIMENTOS</t>
        </is>
      </c>
      <c r="O5216" t="inlineStr">
        <is>
          <t>01/2026</t>
        </is>
      </c>
    </row>
    <row r="5217">
      <c r="A5217" t="n">
        <v>193653</v>
      </c>
      <c r="B5217" t="n">
        <v>122</v>
      </c>
      <c r="C5217" t="inlineStr">
        <is>
          <t>Arcos</t>
        </is>
      </c>
      <c r="D5217" t="inlineStr">
        <is>
          <t>MARCOS SILVA DO NASCIMENTO</t>
        </is>
      </c>
      <c r="E5217" t="inlineStr">
        <is>
          <t>711</t>
        </is>
      </c>
      <c r="F5217" s="550" t="n">
        <v>46031</v>
      </c>
      <c r="G5217" t="n">
        <v>18667</v>
      </c>
      <c r="H5217" t="inlineStr">
        <is>
          <t>PERNIL SUINO SEM OSSO EM CUBOS KG</t>
        </is>
      </c>
      <c r="I5217" t="inlineStr">
        <is>
          <t>ALIMENTOS</t>
        </is>
      </c>
      <c r="J5217" t="n">
        <v>10.9</v>
      </c>
      <c r="K5217" t="inlineStr">
        <is>
          <t>KG</t>
        </is>
      </c>
      <c r="L5217" t="n">
        <v>217.89</v>
      </c>
      <c r="M5217" t="n">
        <v>19.989908</v>
      </c>
      <c r="N5217" t="inlineStr">
        <is>
          <t>ALIMENTOS</t>
        </is>
      </c>
      <c r="O5217" t="inlineStr">
        <is>
          <t>01/2026</t>
        </is>
      </c>
    </row>
    <row r="5218">
      <c r="A5218" t="n">
        <v>193653</v>
      </c>
      <c r="B5218" t="n">
        <v>122</v>
      </c>
      <c r="C5218" t="inlineStr">
        <is>
          <t>Arcos</t>
        </is>
      </c>
      <c r="D5218" t="inlineStr">
        <is>
          <t>MARCOS SILVA DO NASCIMENTO</t>
        </is>
      </c>
      <c r="E5218" t="inlineStr">
        <is>
          <t>711</t>
        </is>
      </c>
      <c r="F5218" s="550" t="n">
        <v>46031</v>
      </c>
      <c r="G5218" t="n">
        <v>24197</v>
      </c>
      <c r="H5218" t="inlineStr">
        <is>
          <t>COSTELA SUINA C/ OSSO KG</t>
        </is>
      </c>
      <c r="I5218" t="inlineStr">
        <is>
          <t>ALIMENTOS</t>
        </is>
      </c>
      <c r="J5218" t="n">
        <v>14.5</v>
      </c>
      <c r="K5218" t="inlineStr">
        <is>
          <t>KG</t>
        </is>
      </c>
      <c r="L5218" t="n">
        <v>289.85</v>
      </c>
      <c r="M5218" t="n">
        <v>19.989655</v>
      </c>
      <c r="N5218" t="inlineStr">
        <is>
          <t>ALIMENTOS</t>
        </is>
      </c>
      <c r="O5218" t="inlineStr">
        <is>
          <t>01/2026</t>
        </is>
      </c>
    </row>
    <row r="5219">
      <c r="A5219" t="n">
        <v>193652</v>
      </c>
      <c r="B5219" t="n">
        <v>122</v>
      </c>
      <c r="C5219" t="inlineStr">
        <is>
          <t>Arcos</t>
        </is>
      </c>
      <c r="D5219" t="inlineStr">
        <is>
          <t>FG7 COMERCIO E DISTRIBUICAO DE BEBIDAS LTDA</t>
        </is>
      </c>
      <c r="E5219" t="inlineStr">
        <is>
          <t>730158</t>
        </is>
      </c>
      <c r="F5219" s="550" t="n">
        <v>46030</v>
      </c>
      <c r="G5219" t="n">
        <v>18547</v>
      </c>
      <c r="H5219" t="inlineStr">
        <is>
          <t>APERITIVO APEROL 750ML</t>
        </is>
      </c>
      <c r="I5219" t="inlineStr">
        <is>
          <t>BEBIDAS</t>
        </is>
      </c>
      <c r="J5219" t="n">
        <v>6</v>
      </c>
      <c r="K5219" t="inlineStr">
        <is>
          <t>GR</t>
        </is>
      </c>
      <c r="L5219" t="n">
        <v>215.58</v>
      </c>
      <c r="M5219" t="n">
        <v>35.93</v>
      </c>
      <c r="N5219" t="inlineStr">
        <is>
          <t>BEBIDAS</t>
        </is>
      </c>
      <c r="O5219" t="inlineStr">
        <is>
          <t>01/2026</t>
        </is>
      </c>
    </row>
    <row r="5220">
      <c r="A5220" t="n">
        <v>193651</v>
      </c>
      <c r="B5220" t="n">
        <v>122</v>
      </c>
      <c r="C5220" t="inlineStr">
        <is>
          <t>Arcos</t>
        </is>
      </c>
      <c r="D5220" t="inlineStr">
        <is>
          <t>MARIO PEDRO FELICIANO - HORTIFRUTI</t>
        </is>
      </c>
      <c r="E5220" t="inlineStr">
        <is>
          <t>464123</t>
        </is>
      </c>
      <c r="F5220" s="550" t="n">
        <v>46030</v>
      </c>
      <c r="G5220" t="n">
        <v>19621</v>
      </c>
      <c r="H5220" t="inlineStr">
        <is>
          <t>CENOURA KG</t>
        </is>
      </c>
      <c r="I5220" t="inlineStr">
        <is>
          <t>ALIMENTOS</t>
        </is>
      </c>
      <c r="J5220" t="n">
        <v>2</v>
      </c>
      <c r="K5220" t="inlineStr">
        <is>
          <t>KG</t>
        </is>
      </c>
      <c r="L5220" t="n">
        <v>6.52</v>
      </c>
      <c r="M5220" t="n">
        <v>3.26</v>
      </c>
      <c r="N5220" t="inlineStr">
        <is>
          <t>ALIMENTOS</t>
        </is>
      </c>
      <c r="O5220" t="inlineStr">
        <is>
          <t>01/2026</t>
        </is>
      </c>
    </row>
    <row r="5221">
      <c r="A5221" t="n">
        <v>193651</v>
      </c>
      <c r="B5221" t="n">
        <v>122</v>
      </c>
      <c r="C5221" t="inlineStr">
        <is>
          <t>Arcos</t>
        </is>
      </c>
      <c r="D5221" t="inlineStr">
        <is>
          <t>MARIO PEDRO FELICIANO - HORTIFRUTI</t>
        </is>
      </c>
      <c r="E5221" t="inlineStr">
        <is>
          <t>464123</t>
        </is>
      </c>
      <c r="F5221" s="550" t="n">
        <v>46030</v>
      </c>
      <c r="G5221" t="n">
        <v>19476</v>
      </c>
      <c r="H5221" t="inlineStr">
        <is>
          <t>MANJERICAO KG</t>
        </is>
      </c>
      <c r="I5221" t="inlineStr">
        <is>
          <t>ALIMENTOS</t>
        </is>
      </c>
      <c r="J5221" t="n">
        <v>0.7</v>
      </c>
      <c r="K5221" t="inlineStr">
        <is>
          <t>KG</t>
        </is>
      </c>
      <c r="L5221" t="n">
        <v>51.77</v>
      </c>
      <c r="M5221" t="n">
        <v>73.957143</v>
      </c>
      <c r="N5221" t="inlineStr">
        <is>
          <t>ALIMENTOS</t>
        </is>
      </c>
      <c r="O5221" t="inlineStr">
        <is>
          <t>01/2026</t>
        </is>
      </c>
    </row>
    <row r="5222">
      <c r="A5222" t="n">
        <v>193651</v>
      </c>
      <c r="B5222" t="n">
        <v>122</v>
      </c>
      <c r="C5222" t="inlineStr">
        <is>
          <t>Arcos</t>
        </is>
      </c>
      <c r="D5222" t="inlineStr">
        <is>
          <t>MARIO PEDRO FELICIANO - HORTIFRUTI</t>
        </is>
      </c>
      <c r="E5222" t="inlineStr">
        <is>
          <t>464123</t>
        </is>
      </c>
      <c r="F5222" s="550" t="n">
        <v>46030</v>
      </c>
      <c r="G5222" t="n">
        <v>19488</v>
      </c>
      <c r="H5222" t="inlineStr">
        <is>
          <t>CEBOLINHA KG</t>
        </is>
      </c>
      <c r="I5222" t="inlineStr">
        <is>
          <t>ALIMENTOS</t>
        </is>
      </c>
      <c r="J5222" t="n">
        <v>0.5</v>
      </c>
      <c r="K5222" t="inlineStr">
        <is>
          <t>KG</t>
        </is>
      </c>
      <c r="L5222" t="n">
        <v>6.53</v>
      </c>
      <c r="M5222" t="n">
        <v>13.06</v>
      </c>
      <c r="N5222" t="inlineStr">
        <is>
          <t>ALIMENTOS</t>
        </is>
      </c>
      <c r="O5222" t="inlineStr">
        <is>
          <t>01/2026</t>
        </is>
      </c>
    </row>
    <row r="5223">
      <c r="A5223" t="n">
        <v>193651</v>
      </c>
      <c r="B5223" t="n">
        <v>122</v>
      </c>
      <c r="C5223" t="inlineStr">
        <is>
          <t>Arcos</t>
        </is>
      </c>
      <c r="D5223" t="inlineStr">
        <is>
          <t>MARIO PEDRO FELICIANO - HORTIFRUTI</t>
        </is>
      </c>
      <c r="E5223" t="inlineStr">
        <is>
          <t>464123</t>
        </is>
      </c>
      <c r="F5223" s="550" t="n">
        <v>46030</v>
      </c>
      <c r="G5223" t="n">
        <v>19567</v>
      </c>
      <c r="H5223" t="inlineStr">
        <is>
          <t>PIMENTA JAMAICA EM GRAO KG</t>
        </is>
      </c>
      <c r="I5223" t="inlineStr">
        <is>
          <t>ALIMENTOS</t>
        </is>
      </c>
      <c r="J5223" t="n">
        <v>1</v>
      </c>
      <c r="K5223" t="inlineStr">
        <is>
          <t>KG</t>
        </is>
      </c>
      <c r="L5223" t="n">
        <v>46.4</v>
      </c>
      <c r="M5223" t="n">
        <v>46.4</v>
      </c>
      <c r="N5223" t="inlineStr">
        <is>
          <t>ALIMENTOS</t>
        </is>
      </c>
      <c r="O5223" t="inlineStr">
        <is>
          <t>01/2026</t>
        </is>
      </c>
    </row>
    <row r="5224">
      <c r="A5224" t="n">
        <v>193651</v>
      </c>
      <c r="B5224" t="n">
        <v>122</v>
      </c>
      <c r="C5224" t="inlineStr">
        <is>
          <t>Arcos</t>
        </is>
      </c>
      <c r="D5224" t="inlineStr">
        <is>
          <t>MARIO PEDRO FELICIANO - HORTIFRUTI</t>
        </is>
      </c>
      <c r="E5224" t="inlineStr">
        <is>
          <t>464123</t>
        </is>
      </c>
      <c r="F5224" s="550" t="n">
        <v>46030</v>
      </c>
      <c r="G5224" t="n">
        <v>23389</v>
      </c>
      <c r="H5224" t="inlineStr">
        <is>
          <t>BANANA NANICA KG</t>
        </is>
      </c>
      <c r="I5224" t="inlineStr">
        <is>
          <t>ALIMENTOS</t>
        </is>
      </c>
      <c r="J5224" t="n">
        <v>4.2</v>
      </c>
      <c r="K5224" t="inlineStr">
        <is>
          <t>KG</t>
        </is>
      </c>
      <c r="L5224" t="n">
        <v>21.8</v>
      </c>
      <c r="M5224" t="n">
        <v>5.190476</v>
      </c>
      <c r="N5224" t="inlineStr">
        <is>
          <t>ALIMENTOS</t>
        </is>
      </c>
      <c r="O5224" t="inlineStr">
        <is>
          <t>01/2026</t>
        </is>
      </c>
    </row>
    <row r="5225">
      <c r="A5225" t="n">
        <v>193650</v>
      </c>
      <c r="B5225" t="n">
        <v>122</v>
      </c>
      <c r="C5225" t="inlineStr">
        <is>
          <t>Arcos</t>
        </is>
      </c>
      <c r="D5225" t="inlineStr">
        <is>
          <t>ANDREIA SANTOS FREITAS DUARTE</t>
        </is>
      </c>
      <c r="E5225" t="inlineStr">
        <is>
          <t>2423</t>
        </is>
      </c>
      <c r="F5225" s="550" t="n">
        <v>46030</v>
      </c>
      <c r="G5225" t="n">
        <v>19415</v>
      </c>
      <c r="H5225" t="inlineStr">
        <is>
          <t>MARGARINA COM SAL QUALY 500G UN</t>
        </is>
      </c>
      <c r="I5225" t="inlineStr">
        <is>
          <t>ALIMENTOS</t>
        </is>
      </c>
      <c r="J5225" t="n">
        <v>6</v>
      </c>
      <c r="K5225" t="inlineStr">
        <is>
          <t>UN</t>
        </is>
      </c>
      <c r="L5225" t="n">
        <v>83.94</v>
      </c>
      <c r="M5225" t="n">
        <v>13.99</v>
      </c>
      <c r="N5225" t="inlineStr">
        <is>
          <t>ALIMENTOS</t>
        </is>
      </c>
      <c r="O5225" t="inlineStr">
        <is>
          <t>01/2026</t>
        </is>
      </c>
    </row>
    <row r="5226">
      <c r="A5226" t="n">
        <v>193649</v>
      </c>
      <c r="B5226" t="n">
        <v>122</v>
      </c>
      <c r="C5226" t="inlineStr">
        <is>
          <t>Arcos</t>
        </is>
      </c>
      <c r="D5226" t="inlineStr">
        <is>
          <t>CECILIA TSUYACO ARAKI SILVA LTDA</t>
        </is>
      </c>
      <c r="E5226" t="inlineStr">
        <is>
          <t>384721</t>
        </is>
      </c>
      <c r="F5226" s="550" t="n">
        <v>46030</v>
      </c>
      <c r="G5226" t="n">
        <v>19787</v>
      </c>
      <c r="H5226" t="inlineStr">
        <is>
          <t>ABACAXI PEROLA KG</t>
        </is>
      </c>
      <c r="I5226" t="inlineStr">
        <is>
          <t>ALIMENTOS</t>
        </is>
      </c>
      <c r="J5226" t="n">
        <v>6</v>
      </c>
      <c r="K5226" t="inlineStr">
        <is>
          <t>KG</t>
        </is>
      </c>
      <c r="L5226" t="n">
        <v>29.4</v>
      </c>
      <c r="M5226" t="n">
        <v>4.9</v>
      </c>
      <c r="N5226" t="inlineStr">
        <is>
          <t>ALIMENTOS</t>
        </is>
      </c>
      <c r="O5226" t="inlineStr">
        <is>
          <t>01/2026</t>
        </is>
      </c>
    </row>
    <row r="5227">
      <c r="A5227" t="n">
        <v>193649</v>
      </c>
      <c r="B5227" t="n">
        <v>122</v>
      </c>
      <c r="C5227" t="inlineStr">
        <is>
          <t>Arcos</t>
        </is>
      </c>
      <c r="D5227" t="inlineStr">
        <is>
          <t>CECILIA TSUYACO ARAKI SILVA LTDA</t>
        </is>
      </c>
      <c r="E5227" t="inlineStr">
        <is>
          <t>384721</t>
        </is>
      </c>
      <c r="F5227" s="550" t="n">
        <v>46030</v>
      </c>
      <c r="G5227" t="n">
        <v>24083</v>
      </c>
      <c r="H5227" t="inlineStr">
        <is>
          <t>BATATA ASTERIX GRAUDA NOIVA KG</t>
        </is>
      </c>
      <c r="I5227" t="inlineStr">
        <is>
          <t>ALIMENTOS</t>
        </is>
      </c>
      <c r="J5227" t="n">
        <v>60</v>
      </c>
      <c r="K5227" t="inlineStr">
        <is>
          <t>KG</t>
        </is>
      </c>
      <c r="L5227" t="n">
        <v>240</v>
      </c>
      <c r="M5227" t="n">
        <v>4</v>
      </c>
      <c r="N5227" t="inlineStr">
        <is>
          <t>ALIMENTOS</t>
        </is>
      </c>
      <c r="O5227" t="inlineStr">
        <is>
          <t>01/2026</t>
        </is>
      </c>
    </row>
    <row r="5228">
      <c r="A5228" t="n">
        <v>193649</v>
      </c>
      <c r="B5228" t="n">
        <v>122</v>
      </c>
      <c r="C5228" t="inlineStr">
        <is>
          <t>Arcos</t>
        </is>
      </c>
      <c r="D5228" t="inlineStr">
        <is>
          <t>CECILIA TSUYACO ARAKI SILVA LTDA</t>
        </is>
      </c>
      <c r="E5228" t="inlineStr">
        <is>
          <t>384721</t>
        </is>
      </c>
      <c r="F5228" s="550" t="n">
        <v>46030</v>
      </c>
      <c r="G5228" t="n">
        <v>19505</v>
      </c>
      <c r="H5228" t="inlineStr">
        <is>
          <t>ALFACE AMERICANA KG</t>
        </is>
      </c>
      <c r="I5228" t="inlineStr">
        <is>
          <t>ALIMENTOS</t>
        </is>
      </c>
      <c r="J5228" t="n">
        <v>2</v>
      </c>
      <c r="K5228" t="inlineStr">
        <is>
          <t>KG</t>
        </is>
      </c>
      <c r="L5228" t="n">
        <v>17</v>
      </c>
      <c r="M5228" t="n">
        <v>8.5</v>
      </c>
      <c r="N5228" t="inlineStr">
        <is>
          <t>ALIMENTOS</t>
        </is>
      </c>
      <c r="O5228" t="inlineStr">
        <is>
          <t>01/2026</t>
        </is>
      </c>
    </row>
    <row r="5229">
      <c r="A5229" t="n">
        <v>193649</v>
      </c>
      <c r="B5229" t="n">
        <v>122</v>
      </c>
      <c r="C5229" t="inlineStr">
        <is>
          <t>Arcos</t>
        </is>
      </c>
      <c r="D5229" t="inlineStr">
        <is>
          <t>CECILIA TSUYACO ARAKI SILVA LTDA</t>
        </is>
      </c>
      <c r="E5229" t="inlineStr">
        <is>
          <t>384721</t>
        </is>
      </c>
      <c r="F5229" s="550" t="n">
        <v>46030</v>
      </c>
      <c r="G5229" t="n">
        <v>24509</v>
      </c>
      <c r="H5229" t="inlineStr">
        <is>
          <t>CEBOLA BRANCA KG</t>
        </is>
      </c>
      <c r="I5229" t="inlineStr">
        <is>
          <t>ALIMENTOS</t>
        </is>
      </c>
      <c r="J5229" t="n">
        <v>20</v>
      </c>
      <c r="K5229" t="inlineStr">
        <is>
          <t>KG</t>
        </is>
      </c>
      <c r="L5229" t="n">
        <v>35</v>
      </c>
      <c r="M5229" t="n">
        <v>1.75</v>
      </c>
      <c r="N5229" t="inlineStr">
        <is>
          <t>ALIMENTOS</t>
        </is>
      </c>
      <c r="O5229" t="inlineStr">
        <is>
          <t>01/2026</t>
        </is>
      </c>
    </row>
    <row r="5230">
      <c r="A5230" t="n">
        <v>193649</v>
      </c>
      <c r="B5230" t="n">
        <v>122</v>
      </c>
      <c r="C5230" t="inlineStr">
        <is>
          <t>Arcos</t>
        </is>
      </c>
      <c r="D5230" t="inlineStr">
        <is>
          <t>CECILIA TSUYACO ARAKI SILVA LTDA</t>
        </is>
      </c>
      <c r="E5230" t="inlineStr">
        <is>
          <t>384721</t>
        </is>
      </c>
      <c r="F5230" s="550" t="n">
        <v>46030</v>
      </c>
      <c r="G5230" t="n">
        <v>19465</v>
      </c>
      <c r="H5230" t="inlineStr">
        <is>
          <t>SALSAO KG</t>
        </is>
      </c>
      <c r="I5230" t="inlineStr">
        <is>
          <t>ALIMENTOS</t>
        </is>
      </c>
      <c r="J5230" t="n">
        <v>1</v>
      </c>
      <c r="K5230" t="inlineStr">
        <is>
          <t>KG</t>
        </is>
      </c>
      <c r="L5230" t="n">
        <v>5.8</v>
      </c>
      <c r="M5230" t="n">
        <v>5.8</v>
      </c>
      <c r="N5230" t="inlineStr">
        <is>
          <t>ALIMENTOS</t>
        </is>
      </c>
      <c r="O5230" t="inlineStr">
        <is>
          <t>01/2026</t>
        </is>
      </c>
    </row>
    <row r="5231">
      <c r="A5231" t="n">
        <v>193649</v>
      </c>
      <c r="B5231" t="n">
        <v>122</v>
      </c>
      <c r="C5231" t="inlineStr">
        <is>
          <t>Arcos</t>
        </is>
      </c>
      <c r="D5231" t="inlineStr">
        <is>
          <t>CECILIA TSUYACO ARAKI SILVA LTDA</t>
        </is>
      </c>
      <c r="E5231" t="inlineStr">
        <is>
          <t>384721</t>
        </is>
      </c>
      <c r="F5231" s="550" t="n">
        <v>46030</v>
      </c>
      <c r="G5231" t="n">
        <v>19480</v>
      </c>
      <c r="H5231" t="inlineStr">
        <is>
          <t>HORTELA HIDROPONICA KG</t>
        </is>
      </c>
      <c r="I5231" t="inlineStr">
        <is>
          <t>ALIMENTOS</t>
        </is>
      </c>
      <c r="J5231" t="n">
        <v>0.5</v>
      </c>
      <c r="K5231" t="inlineStr">
        <is>
          <t>KG</t>
        </is>
      </c>
      <c r="L5231" t="n">
        <v>6.5</v>
      </c>
      <c r="M5231" t="n">
        <v>13</v>
      </c>
      <c r="N5231" t="inlineStr">
        <is>
          <t>ALIMENTOS</t>
        </is>
      </c>
      <c r="O5231" t="inlineStr">
        <is>
          <t>01/2026</t>
        </is>
      </c>
    </row>
    <row r="5232">
      <c r="A5232" t="n">
        <v>193649</v>
      </c>
      <c r="B5232" t="n">
        <v>122</v>
      </c>
      <c r="C5232" t="inlineStr">
        <is>
          <t>Arcos</t>
        </is>
      </c>
      <c r="D5232" t="inlineStr">
        <is>
          <t>CECILIA TSUYACO ARAKI SILVA LTDA</t>
        </is>
      </c>
      <c r="E5232" t="inlineStr">
        <is>
          <t>384721</t>
        </is>
      </c>
      <c r="F5232" s="550" t="n">
        <v>46030</v>
      </c>
      <c r="G5232" t="n">
        <v>19498</v>
      </c>
      <c r="H5232" t="inlineStr">
        <is>
          <t>ALFACE ROMANA KG</t>
        </is>
      </c>
      <c r="I5232" t="inlineStr">
        <is>
          <t>ALIMENTOS</t>
        </is>
      </c>
      <c r="J5232" t="n">
        <v>1.5</v>
      </c>
      <c r="K5232" t="inlineStr">
        <is>
          <t>KG</t>
        </is>
      </c>
      <c r="L5232" t="n">
        <v>12.75</v>
      </c>
      <c r="M5232" t="n">
        <v>8.5</v>
      </c>
      <c r="N5232" t="inlineStr">
        <is>
          <t>ALIMENTOS</t>
        </is>
      </c>
      <c r="O5232" t="inlineStr">
        <is>
          <t>01/2026</t>
        </is>
      </c>
    </row>
    <row r="5233">
      <c r="A5233" t="n">
        <v>193649</v>
      </c>
      <c r="B5233" t="n">
        <v>122</v>
      </c>
      <c r="C5233" t="inlineStr">
        <is>
          <t>Arcos</t>
        </is>
      </c>
      <c r="D5233" t="inlineStr">
        <is>
          <t>CECILIA TSUYACO ARAKI SILVA LTDA</t>
        </is>
      </c>
      <c r="E5233" t="inlineStr">
        <is>
          <t>384721</t>
        </is>
      </c>
      <c r="F5233" s="550" t="n">
        <v>46030</v>
      </c>
      <c r="G5233" t="n">
        <v>19503</v>
      </c>
      <c r="H5233" t="inlineStr">
        <is>
          <t>ALFACE CRESPA KG</t>
        </is>
      </c>
      <c r="I5233" t="inlineStr">
        <is>
          <t>ALIMENTOS</t>
        </is>
      </c>
      <c r="J5233" t="n">
        <v>1</v>
      </c>
      <c r="K5233" t="inlineStr">
        <is>
          <t>KG</t>
        </is>
      </c>
      <c r="L5233" t="n">
        <v>8.5</v>
      </c>
      <c r="M5233" t="n">
        <v>8.5</v>
      </c>
      <c r="N5233" t="inlineStr">
        <is>
          <t>ALIMENTOS</t>
        </is>
      </c>
      <c r="O5233" t="inlineStr">
        <is>
          <t>01/2026</t>
        </is>
      </c>
    </row>
    <row r="5234">
      <c r="A5234" t="n">
        <v>193649</v>
      </c>
      <c r="B5234" t="n">
        <v>122</v>
      </c>
      <c r="C5234" t="inlineStr">
        <is>
          <t>Arcos</t>
        </is>
      </c>
      <c r="D5234" t="inlineStr">
        <is>
          <t>CECILIA TSUYACO ARAKI SILVA LTDA</t>
        </is>
      </c>
      <c r="E5234" t="inlineStr">
        <is>
          <t>384721</t>
        </is>
      </c>
      <c r="F5234" s="550" t="n">
        <v>46030</v>
      </c>
      <c r="G5234" t="n">
        <v>19553</v>
      </c>
      <c r="H5234" t="inlineStr">
        <is>
          <t>REPOLHO BRANCO KG</t>
        </is>
      </c>
      <c r="I5234" t="inlineStr">
        <is>
          <t>ALIMENTOS</t>
        </is>
      </c>
      <c r="J5234" t="n">
        <v>3</v>
      </c>
      <c r="K5234" t="inlineStr">
        <is>
          <t>KG</t>
        </is>
      </c>
      <c r="L5234" t="n">
        <v>7.5</v>
      </c>
      <c r="M5234" t="n">
        <v>2.5</v>
      </c>
      <c r="N5234" t="inlineStr">
        <is>
          <t>ALIMENTOS</t>
        </is>
      </c>
      <c r="O5234" t="inlineStr">
        <is>
          <t>01/2026</t>
        </is>
      </c>
    </row>
    <row r="5235">
      <c r="A5235" t="n">
        <v>193649</v>
      </c>
      <c r="B5235" t="n">
        <v>122</v>
      </c>
      <c r="C5235" t="inlineStr">
        <is>
          <t>Arcos</t>
        </is>
      </c>
      <c r="D5235" t="inlineStr">
        <is>
          <t>CECILIA TSUYACO ARAKI SILVA LTDA</t>
        </is>
      </c>
      <c r="E5235" t="inlineStr">
        <is>
          <t>384721</t>
        </is>
      </c>
      <c r="F5235" s="550" t="n">
        <v>46030</v>
      </c>
      <c r="G5235" t="n">
        <v>19652</v>
      </c>
      <c r="H5235" t="inlineStr">
        <is>
          <t>ALHO COMUM KG</t>
        </is>
      </c>
      <c r="I5235" t="inlineStr">
        <is>
          <t>ALIMENTOS</t>
        </is>
      </c>
      <c r="J5235" t="n">
        <v>0.5</v>
      </c>
      <c r="K5235" t="inlineStr">
        <is>
          <t>KG</t>
        </is>
      </c>
      <c r="L5235" t="n">
        <v>12</v>
      </c>
      <c r="M5235" t="n">
        <v>24</v>
      </c>
      <c r="N5235" t="inlineStr">
        <is>
          <t>ALIMENTOS</t>
        </is>
      </c>
      <c r="O5235" t="inlineStr">
        <is>
          <t>01/2026</t>
        </is>
      </c>
    </row>
    <row r="5236">
      <c r="A5236" t="n">
        <v>193649</v>
      </c>
      <c r="B5236" t="n">
        <v>122</v>
      </c>
      <c r="C5236" t="inlineStr">
        <is>
          <t>Arcos</t>
        </is>
      </c>
      <c r="D5236" t="inlineStr">
        <is>
          <t>CECILIA TSUYACO ARAKI SILVA LTDA</t>
        </is>
      </c>
      <c r="E5236" t="inlineStr">
        <is>
          <t>384721</t>
        </is>
      </c>
      <c r="F5236" s="550" t="n">
        <v>46030</v>
      </c>
      <c r="G5236" t="n">
        <v>19738</v>
      </c>
      <c r="H5236" t="inlineStr">
        <is>
          <t>MELANCIA KG</t>
        </is>
      </c>
      <c r="I5236" t="inlineStr">
        <is>
          <t>ALIMENTOS</t>
        </is>
      </c>
      <c r="J5236" t="n">
        <v>20</v>
      </c>
      <c r="K5236" t="inlineStr">
        <is>
          <t>KG</t>
        </is>
      </c>
      <c r="L5236" t="n">
        <v>52</v>
      </c>
      <c r="M5236" t="n">
        <v>2.6</v>
      </c>
      <c r="N5236" t="inlineStr">
        <is>
          <t>ALIMENTOS</t>
        </is>
      </c>
      <c r="O5236" t="inlineStr">
        <is>
          <t>01/2026</t>
        </is>
      </c>
    </row>
    <row r="5237">
      <c r="A5237" t="n">
        <v>193649</v>
      </c>
      <c r="B5237" t="n">
        <v>122</v>
      </c>
      <c r="C5237" t="inlineStr">
        <is>
          <t>Arcos</t>
        </is>
      </c>
      <c r="D5237" t="inlineStr">
        <is>
          <t>CECILIA TSUYACO ARAKI SILVA LTDA</t>
        </is>
      </c>
      <c r="E5237" t="inlineStr">
        <is>
          <t>384721</t>
        </is>
      </c>
      <c r="F5237" s="550" t="n">
        <v>46030</v>
      </c>
      <c r="G5237" t="n">
        <v>19617</v>
      </c>
      <c r="H5237" t="inlineStr">
        <is>
          <t>COENTRO KG</t>
        </is>
      </c>
      <c r="I5237" t="inlineStr">
        <is>
          <t>ALIMENTOS</t>
        </is>
      </c>
      <c r="J5237" t="n">
        <v>1</v>
      </c>
      <c r="K5237" t="inlineStr">
        <is>
          <t>KG</t>
        </is>
      </c>
      <c r="L5237" t="n">
        <v>24</v>
      </c>
      <c r="M5237" t="n">
        <v>24</v>
      </c>
      <c r="N5237" t="inlineStr">
        <is>
          <t>ALIMENTOS</t>
        </is>
      </c>
      <c r="O5237" t="inlineStr">
        <is>
          <t>01/2026</t>
        </is>
      </c>
    </row>
    <row r="5238">
      <c r="A5238" t="n">
        <v>193649</v>
      </c>
      <c r="B5238" t="n">
        <v>122</v>
      </c>
      <c r="C5238" t="inlineStr">
        <is>
          <t>Arcos</t>
        </is>
      </c>
      <c r="D5238" t="inlineStr">
        <is>
          <t>CECILIA TSUYACO ARAKI SILVA LTDA</t>
        </is>
      </c>
      <c r="E5238" t="inlineStr">
        <is>
          <t>384721</t>
        </is>
      </c>
      <c r="F5238" s="550" t="n">
        <v>46030</v>
      </c>
      <c r="G5238" t="n">
        <v>23096</v>
      </c>
      <c r="H5238" t="inlineStr">
        <is>
          <t>OVO BRANCO UN</t>
        </is>
      </c>
      <c r="I5238" t="inlineStr">
        <is>
          <t>ALIMENTOS</t>
        </is>
      </c>
      <c r="J5238" t="n">
        <v>90</v>
      </c>
      <c r="K5238" t="inlineStr">
        <is>
          <t>UN</t>
        </is>
      </c>
      <c r="L5238" t="n">
        <v>45.9</v>
      </c>
      <c r="M5238" t="n">
        <v>0.51</v>
      </c>
      <c r="N5238" t="inlineStr">
        <is>
          <t>ALIMENTOS</t>
        </is>
      </c>
      <c r="O5238" t="inlineStr">
        <is>
          <t>01/2026</t>
        </is>
      </c>
    </row>
    <row r="5239">
      <c r="A5239" t="n">
        <v>193649</v>
      </c>
      <c r="B5239" t="n">
        <v>122</v>
      </c>
      <c r="C5239" t="inlineStr">
        <is>
          <t>Arcos</t>
        </is>
      </c>
      <c r="D5239" t="inlineStr">
        <is>
          <t>CECILIA TSUYACO ARAKI SILVA LTDA</t>
        </is>
      </c>
      <c r="E5239" t="inlineStr">
        <is>
          <t>384721</t>
        </is>
      </c>
      <c r="F5239" s="550" t="n">
        <v>46030</v>
      </c>
      <c r="G5239" t="n">
        <v>23113</v>
      </c>
      <c r="H5239" t="inlineStr">
        <is>
          <t>SALSA KG</t>
        </is>
      </c>
      <c r="I5239" t="inlineStr">
        <is>
          <t>ALIMENTOS</t>
        </is>
      </c>
      <c r="J5239" t="n">
        <v>0.5</v>
      </c>
      <c r="K5239" t="inlineStr">
        <is>
          <t>KG</t>
        </is>
      </c>
      <c r="L5239" t="n">
        <v>5.5</v>
      </c>
      <c r="M5239" t="n">
        <v>11</v>
      </c>
      <c r="N5239" t="inlineStr">
        <is>
          <t>ALIMENTOS</t>
        </is>
      </c>
      <c r="O5239" t="inlineStr">
        <is>
          <t>01/2026</t>
        </is>
      </c>
    </row>
    <row r="5240">
      <c r="A5240" t="n">
        <v>193649</v>
      </c>
      <c r="B5240" t="n">
        <v>122</v>
      </c>
      <c r="C5240" t="inlineStr">
        <is>
          <t>Arcos</t>
        </is>
      </c>
      <c r="D5240" t="inlineStr">
        <is>
          <t>CECILIA TSUYACO ARAKI SILVA LTDA</t>
        </is>
      </c>
      <c r="E5240" t="inlineStr">
        <is>
          <t>384721</t>
        </is>
      </c>
      <c r="F5240" s="550" t="n">
        <v>46030</v>
      </c>
      <c r="G5240" t="n">
        <v>23359</v>
      </c>
      <c r="H5240" t="inlineStr">
        <is>
          <t>LIMAO TAHITI KG</t>
        </is>
      </c>
      <c r="I5240" t="inlineStr">
        <is>
          <t>ALIMENTOS</t>
        </is>
      </c>
      <c r="J5240" t="n">
        <v>5</v>
      </c>
      <c r="K5240" t="inlineStr">
        <is>
          <t>KG</t>
        </is>
      </c>
      <c r="L5240" t="n">
        <v>16</v>
      </c>
      <c r="M5240" t="n">
        <v>3.2</v>
      </c>
      <c r="N5240" t="inlineStr">
        <is>
          <t>ALIMENTOS</t>
        </is>
      </c>
      <c r="O5240" t="inlineStr">
        <is>
          <t>01/2026</t>
        </is>
      </c>
    </row>
    <row r="5241">
      <c r="A5241" t="n">
        <v>193649</v>
      </c>
      <c r="B5241" t="n">
        <v>122</v>
      </c>
      <c r="C5241" t="inlineStr">
        <is>
          <t>Arcos</t>
        </is>
      </c>
      <c r="D5241" t="inlineStr">
        <is>
          <t>CECILIA TSUYACO ARAKI SILVA LTDA</t>
        </is>
      </c>
      <c r="E5241" t="inlineStr">
        <is>
          <t>384721</t>
        </is>
      </c>
      <c r="F5241" s="550" t="n">
        <v>46030</v>
      </c>
      <c r="G5241" t="n">
        <v>23361</v>
      </c>
      <c r="H5241" t="inlineStr">
        <is>
          <t>LARANJA PERA KG</t>
        </is>
      </c>
      <c r="I5241" t="inlineStr">
        <is>
          <t>ALIMENTOS</t>
        </is>
      </c>
      <c r="J5241" t="n">
        <v>40</v>
      </c>
      <c r="K5241" t="inlineStr">
        <is>
          <t>KG</t>
        </is>
      </c>
      <c r="L5241" t="n">
        <v>124</v>
      </c>
      <c r="M5241" t="n">
        <v>3.1</v>
      </c>
      <c r="N5241" t="inlineStr">
        <is>
          <t>ALIMENTOS</t>
        </is>
      </c>
      <c r="O5241" t="inlineStr">
        <is>
          <t>01/2026</t>
        </is>
      </c>
    </row>
    <row r="5242">
      <c r="A5242" t="n">
        <v>193649</v>
      </c>
      <c r="B5242" t="n">
        <v>122</v>
      </c>
      <c r="C5242" t="inlineStr">
        <is>
          <t>Arcos</t>
        </is>
      </c>
      <c r="D5242" t="inlineStr">
        <is>
          <t>CECILIA TSUYACO ARAKI SILVA LTDA</t>
        </is>
      </c>
      <c r="E5242" t="inlineStr">
        <is>
          <t>384721</t>
        </is>
      </c>
      <c r="F5242" s="550" t="n">
        <v>46030</v>
      </c>
      <c r="G5242" t="n">
        <v>23390</v>
      </c>
      <c r="H5242" t="inlineStr">
        <is>
          <t>BANANA DA TERRA KG</t>
        </is>
      </c>
      <c r="I5242" t="inlineStr">
        <is>
          <t>ALIMENTOS</t>
        </is>
      </c>
      <c r="J5242" t="n">
        <v>7</v>
      </c>
      <c r="K5242" t="inlineStr">
        <is>
          <t>KG</t>
        </is>
      </c>
      <c r="L5242" t="n">
        <v>63</v>
      </c>
      <c r="M5242" t="n">
        <v>9</v>
      </c>
      <c r="N5242" t="inlineStr">
        <is>
          <t>ALIMENTOS</t>
        </is>
      </c>
      <c r="O5242" t="inlineStr">
        <is>
          <t>01/2026</t>
        </is>
      </c>
    </row>
    <row r="5243">
      <c r="A5243" t="n">
        <v>193649</v>
      </c>
      <c r="B5243" t="n">
        <v>122</v>
      </c>
      <c r="C5243" t="inlineStr">
        <is>
          <t>Arcos</t>
        </is>
      </c>
      <c r="D5243" t="inlineStr">
        <is>
          <t>CECILIA TSUYACO ARAKI SILVA LTDA</t>
        </is>
      </c>
      <c r="E5243" t="inlineStr">
        <is>
          <t>384721</t>
        </is>
      </c>
      <c r="F5243" s="550" t="n">
        <v>46030</v>
      </c>
      <c r="G5243" t="n">
        <v>24037</v>
      </c>
      <c r="H5243" t="inlineStr">
        <is>
          <t>ALHO TRITURADO FRITO</t>
        </is>
      </c>
      <c r="I5243" t="inlineStr">
        <is>
          <t>ALIMENTOS</t>
        </is>
      </c>
      <c r="J5243" t="n">
        <v>2</v>
      </c>
      <c r="K5243" t="inlineStr">
        <is>
          <t>KG</t>
        </is>
      </c>
      <c r="L5243" t="n">
        <v>42</v>
      </c>
      <c r="M5243" t="n">
        <v>21</v>
      </c>
      <c r="N5243" t="inlineStr">
        <is>
          <t>ALIMENTOS</t>
        </is>
      </c>
      <c r="O5243" t="inlineStr">
        <is>
          <t>01/2026</t>
        </is>
      </c>
    </row>
    <row r="5244">
      <c r="A5244" t="n">
        <v>193648</v>
      </c>
      <c r="B5244" t="n">
        <v>122</v>
      </c>
      <c r="C5244" t="inlineStr">
        <is>
          <t>Arcos</t>
        </is>
      </c>
      <c r="D5244" t="inlineStr">
        <is>
          <t>DTK COMERCIO DE ALIMENTOS LTDA</t>
        </is>
      </c>
      <c r="E5244" t="inlineStr">
        <is>
          <t>60088</t>
        </is>
      </c>
      <c r="F5244" s="550" t="n">
        <v>46031</v>
      </c>
      <c r="G5244" t="n">
        <v>20645</v>
      </c>
      <c r="H5244" t="inlineStr">
        <is>
          <t>MILHO VERDE QUERO C/2KG</t>
        </is>
      </c>
      <c r="I5244" t="inlineStr">
        <is>
          <t>ALIMENTOS</t>
        </is>
      </c>
      <c r="J5244" t="n">
        <v>8</v>
      </c>
      <c r="K5244" t="inlineStr">
        <is>
          <t>Lt</t>
        </is>
      </c>
      <c r="L5244" t="n">
        <v>180.8</v>
      </c>
      <c r="M5244" t="n">
        <v>22.6</v>
      </c>
      <c r="N5244" t="inlineStr">
        <is>
          <t>ALIMENTOS</t>
        </is>
      </c>
      <c r="O5244" t="inlineStr">
        <is>
          <t>01/2026</t>
        </is>
      </c>
    </row>
    <row r="5245">
      <c r="A5245" t="n">
        <v>193648</v>
      </c>
      <c r="B5245" t="n">
        <v>122</v>
      </c>
      <c r="C5245" t="inlineStr">
        <is>
          <t>Arcos</t>
        </is>
      </c>
      <c r="D5245" t="inlineStr">
        <is>
          <t>DTK COMERCIO DE ALIMENTOS LTDA</t>
        </is>
      </c>
      <c r="E5245" t="inlineStr">
        <is>
          <t>60088</t>
        </is>
      </c>
      <c r="F5245" s="550" t="n">
        <v>46031</v>
      </c>
      <c r="G5245" t="n">
        <v>21010</v>
      </c>
      <c r="H5245" t="inlineStr">
        <is>
          <t>OLEO DE CANOLA SAUDE C/900ML</t>
        </is>
      </c>
      <c r="I5245" t="inlineStr">
        <is>
          <t>ALIMENTOS</t>
        </is>
      </c>
      <c r="J5245" t="n">
        <v>60</v>
      </c>
      <c r="K5245" t="inlineStr">
        <is>
          <t>Un</t>
        </is>
      </c>
      <c r="L5245" t="n">
        <v>739.2</v>
      </c>
      <c r="M5245" t="n">
        <v>12.32</v>
      </c>
      <c r="N5245" t="inlineStr">
        <is>
          <t>ALIMENTOS</t>
        </is>
      </c>
      <c r="O5245" t="inlineStr">
        <is>
          <t>01/2026</t>
        </is>
      </c>
    </row>
    <row r="5246">
      <c r="A5246" t="n">
        <v>193648</v>
      </c>
      <c r="B5246" t="n">
        <v>122</v>
      </c>
      <c r="C5246" t="inlineStr">
        <is>
          <t>Arcos</t>
        </is>
      </c>
      <c r="D5246" t="inlineStr">
        <is>
          <t>DTK COMERCIO DE ALIMENTOS LTDA</t>
        </is>
      </c>
      <c r="E5246" t="inlineStr">
        <is>
          <t>60088</t>
        </is>
      </c>
      <c r="F5246" s="550" t="n">
        <v>46031</v>
      </c>
      <c r="G5246" t="n">
        <v>19297</v>
      </c>
      <c r="H5246" t="inlineStr">
        <is>
          <t>QUEIJO PARMESAO LA SERENISSIMA KG</t>
        </is>
      </c>
      <c r="I5246" t="inlineStr">
        <is>
          <t>ALIMENTOS</t>
        </is>
      </c>
      <c r="J5246" t="n">
        <v>4</v>
      </c>
      <c r="K5246" t="inlineStr">
        <is>
          <t>KG</t>
        </is>
      </c>
      <c r="L5246" t="n">
        <v>2366.8</v>
      </c>
      <c r="M5246" t="n">
        <v>591.7</v>
      </c>
      <c r="N5246" t="inlineStr">
        <is>
          <t>ALIMENTOS</t>
        </is>
      </c>
      <c r="O5246" t="inlineStr">
        <is>
          <t>01/2026</t>
        </is>
      </c>
    </row>
    <row r="5247">
      <c r="A5247" t="n">
        <v>193648</v>
      </c>
      <c r="B5247" t="n">
        <v>122</v>
      </c>
      <c r="C5247" t="inlineStr">
        <is>
          <t>Arcos</t>
        </is>
      </c>
      <c r="D5247" t="inlineStr">
        <is>
          <t>DTK COMERCIO DE ALIMENTOS LTDA</t>
        </is>
      </c>
      <c r="E5247" t="inlineStr">
        <is>
          <t>60088</t>
        </is>
      </c>
      <c r="F5247" s="550" t="n">
        <v>46031</v>
      </c>
      <c r="G5247" t="n">
        <v>19906</v>
      </c>
      <c r="H5247" t="inlineStr">
        <is>
          <t>SAL REFINADO CISNE 10X1KG</t>
        </is>
      </c>
      <c r="I5247" t="inlineStr">
        <is>
          <t>ALIMENTOS</t>
        </is>
      </c>
      <c r="J5247" t="n">
        <v>1</v>
      </c>
      <c r="K5247" t="inlineStr">
        <is>
          <t>PC</t>
        </is>
      </c>
      <c r="L5247" t="n">
        <v>33.6</v>
      </c>
      <c r="M5247" t="n">
        <v>33.6</v>
      </c>
      <c r="N5247" t="inlineStr">
        <is>
          <t>ALIMENTOS</t>
        </is>
      </c>
      <c r="O5247" t="inlineStr">
        <is>
          <t>01/2026</t>
        </is>
      </c>
    </row>
    <row r="5248">
      <c r="A5248" t="n">
        <v>193647</v>
      </c>
      <c r="B5248" t="n">
        <v>122</v>
      </c>
      <c r="C5248" t="inlineStr">
        <is>
          <t>Arcos</t>
        </is>
      </c>
      <c r="D5248" t="inlineStr">
        <is>
          <t xml:space="preserve">HORTIFRUTI DO CHEF LTDA </t>
        </is>
      </c>
      <c r="E5248" t="inlineStr">
        <is>
          <t>28285</t>
        </is>
      </c>
      <c r="F5248" s="550" t="n">
        <v>46030</v>
      </c>
      <c r="G5248" t="n">
        <v>20257</v>
      </c>
      <c r="H5248" t="inlineStr">
        <is>
          <t>COCO RALADO FRESCO CONGELADO VITA COCO C/1KG</t>
        </is>
      </c>
      <c r="I5248" t="inlineStr">
        <is>
          <t>ALIMENTOS</t>
        </is>
      </c>
      <c r="J5248" t="n">
        <v>2</v>
      </c>
      <c r="K5248" t="inlineStr">
        <is>
          <t>UN</t>
        </is>
      </c>
      <c r="L5248" t="n">
        <v>55</v>
      </c>
      <c r="M5248" t="n">
        <v>27.5</v>
      </c>
      <c r="N5248" t="inlineStr">
        <is>
          <t>ALIMENTOS</t>
        </is>
      </c>
      <c r="O5248" t="inlineStr">
        <is>
          <t>01/2026</t>
        </is>
      </c>
    </row>
    <row r="5249">
      <c r="A5249" t="n">
        <v>193647</v>
      </c>
      <c r="B5249" t="n">
        <v>122</v>
      </c>
      <c r="C5249" t="inlineStr">
        <is>
          <t>Arcos</t>
        </is>
      </c>
      <c r="D5249" t="inlineStr">
        <is>
          <t xml:space="preserve">HORTIFRUTI DO CHEF LTDA </t>
        </is>
      </c>
      <c r="E5249" t="inlineStr">
        <is>
          <t>28285</t>
        </is>
      </c>
      <c r="F5249" s="550" t="n">
        <v>46030</v>
      </c>
      <c r="G5249" t="n">
        <v>19478</v>
      </c>
      <c r="H5249" t="inlineStr">
        <is>
          <t>LOURO FRESCO KG</t>
        </is>
      </c>
      <c r="I5249" t="inlineStr">
        <is>
          <t>ALIMENTOS</t>
        </is>
      </c>
      <c r="J5249" t="n">
        <v>0.3</v>
      </c>
      <c r="K5249" t="inlineStr">
        <is>
          <t>KG</t>
        </is>
      </c>
      <c r="L5249" t="n">
        <v>17.5</v>
      </c>
      <c r="M5249" t="n">
        <v>58.333333</v>
      </c>
      <c r="N5249" t="inlineStr">
        <is>
          <t>ALIMENTOS</t>
        </is>
      </c>
      <c r="O5249" t="inlineStr">
        <is>
          <t>01/2026</t>
        </is>
      </c>
    </row>
    <row r="5250">
      <c r="A5250" t="n">
        <v>193647</v>
      </c>
      <c r="B5250" t="n">
        <v>122</v>
      </c>
      <c r="C5250" t="inlineStr">
        <is>
          <t>Arcos</t>
        </is>
      </c>
      <c r="D5250" t="inlineStr">
        <is>
          <t xml:space="preserve">HORTIFRUTI DO CHEF LTDA </t>
        </is>
      </c>
      <c r="E5250" t="inlineStr">
        <is>
          <t>28285</t>
        </is>
      </c>
      <c r="F5250" s="550" t="n">
        <v>46030</v>
      </c>
      <c r="G5250" t="n">
        <v>19701</v>
      </c>
      <c r="H5250" t="inlineStr">
        <is>
          <t>AMEIXA KG</t>
        </is>
      </c>
      <c r="I5250" t="inlineStr">
        <is>
          <t>ALIMENTOS</t>
        </is>
      </c>
      <c r="J5250" t="n">
        <v>2</v>
      </c>
      <c r="K5250" t="inlineStr">
        <is>
          <t>KG</t>
        </is>
      </c>
      <c r="L5250" t="n">
        <v>31.26</v>
      </c>
      <c r="M5250" t="n">
        <v>15.63</v>
      </c>
      <c r="N5250" t="inlineStr">
        <is>
          <t>ALIMENTOS</t>
        </is>
      </c>
      <c r="O5250" t="inlineStr">
        <is>
          <t>01/2026</t>
        </is>
      </c>
    </row>
    <row r="5251">
      <c r="A5251" t="n">
        <v>193647</v>
      </c>
      <c r="B5251" t="n">
        <v>122</v>
      </c>
      <c r="C5251" t="inlineStr">
        <is>
          <t>Arcos</t>
        </is>
      </c>
      <c r="D5251" t="inlineStr">
        <is>
          <t xml:space="preserve">HORTIFRUTI DO CHEF LTDA </t>
        </is>
      </c>
      <c r="E5251" t="inlineStr">
        <is>
          <t>28285</t>
        </is>
      </c>
      <c r="F5251" s="550" t="n">
        <v>46030</v>
      </c>
      <c r="G5251" t="n">
        <v>19721</v>
      </c>
      <c r="H5251" t="inlineStr">
        <is>
          <t>ROMA KG</t>
        </is>
      </c>
      <c r="I5251" t="inlineStr">
        <is>
          <t>ALIMENTOS</t>
        </is>
      </c>
      <c r="J5251" t="n">
        <v>2</v>
      </c>
      <c r="K5251" t="inlineStr">
        <is>
          <t>KG</t>
        </is>
      </c>
      <c r="L5251" t="n">
        <v>80</v>
      </c>
      <c r="M5251" t="n">
        <v>40</v>
      </c>
      <c r="N5251" t="inlineStr">
        <is>
          <t>ALIMENTOS</t>
        </is>
      </c>
      <c r="O5251" t="inlineStr">
        <is>
          <t>01/2026</t>
        </is>
      </c>
    </row>
    <row r="5252">
      <c r="A5252" t="n">
        <v>193647</v>
      </c>
      <c r="B5252" t="n">
        <v>122</v>
      </c>
      <c r="C5252" t="inlineStr">
        <is>
          <t>Arcos</t>
        </is>
      </c>
      <c r="D5252" t="inlineStr">
        <is>
          <t xml:space="preserve">HORTIFRUTI DO CHEF LTDA </t>
        </is>
      </c>
      <c r="E5252" t="inlineStr">
        <is>
          <t>28285</t>
        </is>
      </c>
      <c r="F5252" s="550" t="n">
        <v>46030</v>
      </c>
      <c r="G5252" t="n">
        <v>19790</v>
      </c>
      <c r="H5252" t="inlineStr">
        <is>
          <t>POLPA DE AVOCADO KG</t>
        </is>
      </c>
      <c r="I5252" t="inlineStr">
        <is>
          <t>ALIMENTOS</t>
        </is>
      </c>
      <c r="J5252" t="n">
        <v>3</v>
      </c>
      <c r="K5252" t="inlineStr">
        <is>
          <t>KG</t>
        </is>
      </c>
      <c r="L5252" t="n">
        <v>106.89</v>
      </c>
      <c r="M5252" t="n">
        <v>35.63</v>
      </c>
      <c r="N5252" t="inlineStr">
        <is>
          <t>ALIMENTOS</t>
        </is>
      </c>
      <c r="O5252" t="inlineStr">
        <is>
          <t>01/2026</t>
        </is>
      </c>
    </row>
    <row r="5253">
      <c r="A5253" t="n">
        <v>193647</v>
      </c>
      <c r="B5253" t="n">
        <v>122</v>
      </c>
      <c r="C5253" t="inlineStr">
        <is>
          <t>Arcos</t>
        </is>
      </c>
      <c r="D5253" t="inlineStr">
        <is>
          <t xml:space="preserve">HORTIFRUTI DO CHEF LTDA </t>
        </is>
      </c>
      <c r="E5253" t="inlineStr">
        <is>
          <t>28285</t>
        </is>
      </c>
      <c r="F5253" s="550" t="n">
        <v>46030</v>
      </c>
      <c r="G5253" t="n">
        <v>19846</v>
      </c>
      <c r="H5253" t="inlineStr">
        <is>
          <t>BROTO DE MOYASHI GRANEL KG</t>
        </is>
      </c>
      <c r="I5253" t="inlineStr">
        <is>
          <t>ALIMENTOS</t>
        </is>
      </c>
      <c r="J5253" t="n">
        <v>1</v>
      </c>
      <c r="K5253" t="inlineStr">
        <is>
          <t>KG</t>
        </is>
      </c>
      <c r="L5253" t="n">
        <v>18.75</v>
      </c>
      <c r="M5253" t="n">
        <v>18.75</v>
      </c>
      <c r="N5253" t="inlineStr">
        <is>
          <t>ALIMENTOS</t>
        </is>
      </c>
      <c r="O5253" t="inlineStr">
        <is>
          <t>01/2026</t>
        </is>
      </c>
    </row>
    <row r="5254">
      <c r="A5254" t="n">
        <v>193647</v>
      </c>
      <c r="B5254" t="n">
        <v>122</v>
      </c>
      <c r="C5254" t="inlineStr">
        <is>
          <t>Arcos</t>
        </is>
      </c>
      <c r="D5254" t="inlineStr">
        <is>
          <t xml:space="preserve">HORTIFRUTI DO CHEF LTDA </t>
        </is>
      </c>
      <c r="E5254" t="inlineStr">
        <is>
          <t>28285</t>
        </is>
      </c>
      <c r="F5254" s="550" t="n">
        <v>46030</v>
      </c>
      <c r="G5254" t="n">
        <v>23198</v>
      </c>
      <c r="H5254" t="inlineStr">
        <is>
          <t>PIMENTAO VERMELHO KG</t>
        </is>
      </c>
      <c r="I5254" t="inlineStr">
        <is>
          <t>ALIMENTOS</t>
        </is>
      </c>
      <c r="J5254" t="n">
        <v>2</v>
      </c>
      <c r="K5254" t="inlineStr">
        <is>
          <t>KG</t>
        </is>
      </c>
      <c r="L5254" t="n">
        <v>25</v>
      </c>
      <c r="M5254" t="n">
        <v>12.5</v>
      </c>
      <c r="N5254" t="inlineStr">
        <is>
          <t>ALIMENTOS</t>
        </is>
      </c>
      <c r="O5254" t="inlineStr">
        <is>
          <t>01/2026</t>
        </is>
      </c>
    </row>
    <row r="5255">
      <c r="A5255" t="n">
        <v>193647</v>
      </c>
      <c r="B5255" t="n">
        <v>122</v>
      </c>
      <c r="C5255" t="inlineStr">
        <is>
          <t>Arcos</t>
        </is>
      </c>
      <c r="D5255" t="inlineStr">
        <is>
          <t xml:space="preserve">HORTIFRUTI DO CHEF LTDA </t>
        </is>
      </c>
      <c r="E5255" t="inlineStr">
        <is>
          <t>28285</t>
        </is>
      </c>
      <c r="F5255" s="550" t="n">
        <v>46030</v>
      </c>
      <c r="G5255" t="n">
        <v>25647</v>
      </c>
      <c r="H5255" t="inlineStr">
        <is>
          <t>ACELGA BOK CHOY KG</t>
        </is>
      </c>
      <c r="I5255" t="inlineStr">
        <is>
          <t>ALIMENTOS</t>
        </is>
      </c>
      <c r="J5255" t="n">
        <v>1.5</v>
      </c>
      <c r="K5255" t="inlineStr">
        <is>
          <t>KG</t>
        </is>
      </c>
      <c r="L5255" t="n">
        <v>31.24</v>
      </c>
      <c r="M5255" t="n">
        <v>20.826667</v>
      </c>
      <c r="N5255" t="inlineStr">
        <is>
          <t>ALIMENTOS</t>
        </is>
      </c>
      <c r="O5255" t="inlineStr">
        <is>
          <t>01/2026</t>
        </is>
      </c>
    </row>
    <row r="5256">
      <c r="A5256" t="n">
        <v>193647</v>
      </c>
      <c r="B5256" t="n">
        <v>122</v>
      </c>
      <c r="C5256" t="inlineStr">
        <is>
          <t>Arcos</t>
        </is>
      </c>
      <c r="D5256" t="inlineStr">
        <is>
          <t xml:space="preserve">HORTIFRUTI DO CHEF LTDA </t>
        </is>
      </c>
      <c r="E5256" t="inlineStr">
        <is>
          <t>28285</t>
        </is>
      </c>
      <c r="F5256" s="550" t="n">
        <v>46030</v>
      </c>
      <c r="G5256" t="n">
        <v>23440</v>
      </c>
      <c r="H5256" t="inlineStr">
        <is>
          <t>COGUMELO PORTO BELLO GRANEL KG</t>
        </is>
      </c>
      <c r="I5256" t="inlineStr">
        <is>
          <t>ALIMENTOS</t>
        </is>
      </c>
      <c r="J5256" t="n">
        <v>2</v>
      </c>
      <c r="K5256" t="inlineStr">
        <is>
          <t>KG</t>
        </is>
      </c>
      <c r="L5256" t="n">
        <v>106.26</v>
      </c>
      <c r="M5256" t="n">
        <v>53.13</v>
      </c>
      <c r="N5256" t="inlineStr">
        <is>
          <t>ALIMENTOS</t>
        </is>
      </c>
      <c r="O5256" t="inlineStr">
        <is>
          <t>01/2026</t>
        </is>
      </c>
    </row>
    <row r="5257">
      <c r="A5257" t="n">
        <v>193647</v>
      </c>
      <c r="B5257" t="n">
        <v>122</v>
      </c>
      <c r="C5257" t="inlineStr">
        <is>
          <t>Arcos</t>
        </is>
      </c>
      <c r="D5257" t="inlineStr">
        <is>
          <t xml:space="preserve">HORTIFRUTI DO CHEF LTDA </t>
        </is>
      </c>
      <c r="E5257" t="inlineStr">
        <is>
          <t>28285</t>
        </is>
      </c>
      <c r="F5257" s="550" t="n">
        <v>46030</v>
      </c>
      <c r="G5257" t="n">
        <v>19472</v>
      </c>
      <c r="H5257" t="inlineStr">
        <is>
          <t>RUCULA KG</t>
        </is>
      </c>
      <c r="I5257" t="inlineStr">
        <is>
          <t>ALIMENTOS</t>
        </is>
      </c>
      <c r="J5257" t="n">
        <v>2</v>
      </c>
      <c r="K5257" t="inlineStr">
        <is>
          <t>KG</t>
        </is>
      </c>
      <c r="L5257" t="n">
        <v>46.88</v>
      </c>
      <c r="M5257" t="n">
        <v>23.44</v>
      </c>
      <c r="N5257" t="inlineStr">
        <is>
          <t>ALIMENTOS</t>
        </is>
      </c>
      <c r="O5257" t="inlineStr">
        <is>
          <t>01/2026</t>
        </is>
      </c>
    </row>
    <row r="5258">
      <c r="A5258" t="n">
        <v>193646</v>
      </c>
      <c r="B5258" t="n">
        <v>122</v>
      </c>
      <c r="C5258" t="inlineStr">
        <is>
          <t>Arcos</t>
        </is>
      </c>
      <c r="D5258" t="inlineStr">
        <is>
          <t>WPP COMERCIO DE CARNES LTDA</t>
        </is>
      </c>
      <c r="E5258" t="inlineStr">
        <is>
          <t>76622</t>
        </is>
      </c>
      <c r="F5258" s="550" t="n">
        <v>46031</v>
      </c>
      <c r="G5258" t="n">
        <v>19017</v>
      </c>
      <c r="H5258" t="inlineStr">
        <is>
          <t>FILE DE FRANGO KG</t>
        </is>
      </c>
      <c r="I5258" t="inlineStr">
        <is>
          <t>ALIMENTOS</t>
        </is>
      </c>
      <c r="J5258" t="n">
        <v>20</v>
      </c>
      <c r="K5258" t="inlineStr">
        <is>
          <t>KG</t>
        </is>
      </c>
      <c r="L5258" t="n">
        <v>350</v>
      </c>
      <c r="M5258" t="n">
        <v>17.5</v>
      </c>
      <c r="N5258" t="inlineStr">
        <is>
          <t>ALIMENTOS</t>
        </is>
      </c>
      <c r="O5258" t="inlineStr">
        <is>
          <t>01/2026</t>
        </is>
      </c>
    </row>
    <row r="5259">
      <c r="A5259" t="n">
        <v>193645</v>
      </c>
      <c r="B5259" t="n">
        <v>122</v>
      </c>
      <c r="C5259" t="inlineStr">
        <is>
          <t>Arcos</t>
        </is>
      </c>
      <c r="D5259" t="inlineStr">
        <is>
          <t>GCT COMERCIO DE PRODUTOS ALIMENTICIOS LTDA</t>
        </is>
      </c>
      <c r="E5259" t="inlineStr">
        <is>
          <t>9120</t>
        </is>
      </c>
      <c r="F5259" s="550" t="n">
        <v>46034</v>
      </c>
      <c r="G5259" t="n">
        <v>27340</v>
      </c>
      <c r="H5259" t="inlineStr">
        <is>
          <t>GELO RETANGULO 50X65MM C/25 UN YCECODE</t>
        </is>
      </c>
      <c r="I5259" t="inlineStr">
        <is>
          <t>BEBIDAS</t>
        </is>
      </c>
      <c r="J5259" t="n">
        <v>16</v>
      </c>
      <c r="K5259" t="inlineStr">
        <is>
          <t>PC</t>
        </is>
      </c>
      <c r="L5259" t="n">
        <v>857.92</v>
      </c>
      <c r="M5259" t="n">
        <v>53.62</v>
      </c>
      <c r="N5259" t="inlineStr">
        <is>
          <t>BEBIDAS</t>
        </is>
      </c>
      <c r="O5259" t="inlineStr">
        <is>
          <t>01/2026</t>
        </is>
      </c>
    </row>
    <row r="5260">
      <c r="A5260" t="n">
        <v>193645</v>
      </c>
      <c r="B5260" t="n">
        <v>122</v>
      </c>
      <c r="C5260" t="inlineStr">
        <is>
          <t>Arcos</t>
        </is>
      </c>
      <c r="D5260" t="inlineStr">
        <is>
          <t>GCT COMERCIO DE PRODUTOS ALIMENTICIOS LTDA</t>
        </is>
      </c>
      <c r="E5260" t="inlineStr">
        <is>
          <t>9120</t>
        </is>
      </c>
      <c r="F5260" s="550" t="n">
        <v>46034</v>
      </c>
      <c r="G5260" t="n">
        <v>28315</v>
      </c>
      <c r="H5260" t="inlineStr">
        <is>
          <t>GELO COLLINS 35X120 C/18 UN YCECODE</t>
        </is>
      </c>
      <c r="I5260" t="inlineStr">
        <is>
          <t>BEBIDAS</t>
        </is>
      </c>
      <c r="J5260" t="n">
        <v>7</v>
      </c>
      <c r="K5260" t="inlineStr">
        <is>
          <t>PC</t>
        </is>
      </c>
      <c r="L5260" t="n">
        <v>304.92</v>
      </c>
      <c r="M5260" t="n">
        <v>43.56</v>
      </c>
      <c r="N5260" t="inlineStr">
        <is>
          <t>BEBIDAS</t>
        </is>
      </c>
      <c r="O5260" t="inlineStr">
        <is>
          <t>01/2026</t>
        </is>
      </c>
    </row>
    <row r="5261">
      <c r="A5261" t="n">
        <v>193645</v>
      </c>
      <c r="B5261" t="n">
        <v>122</v>
      </c>
      <c r="C5261" t="inlineStr">
        <is>
          <t>Arcos</t>
        </is>
      </c>
      <c r="D5261" t="inlineStr">
        <is>
          <t>GCT COMERCIO DE PRODUTOS ALIMENTICIOS LTDA</t>
        </is>
      </c>
      <c r="E5261" t="inlineStr">
        <is>
          <t>9120</t>
        </is>
      </c>
      <c r="F5261" s="550" t="n">
        <v>46034</v>
      </c>
      <c r="G5261" t="n">
        <v>28316</v>
      </c>
      <c r="H5261" t="inlineStr">
        <is>
          <t>GELO ESFERICO C/9UN YCECODE</t>
        </is>
      </c>
      <c r="I5261" t="inlineStr">
        <is>
          <t>BEBIDAS</t>
        </is>
      </c>
      <c r="J5261" t="n">
        <v>6</v>
      </c>
      <c r="K5261" t="inlineStr">
        <is>
          <t>PC</t>
        </is>
      </c>
      <c r="L5261" t="n">
        <v>234.3</v>
      </c>
      <c r="M5261" t="n">
        <v>39.05</v>
      </c>
      <c r="N5261" t="inlineStr">
        <is>
          <t>BEBIDAS</t>
        </is>
      </c>
      <c r="O5261" t="inlineStr">
        <is>
          <t>01/2026</t>
        </is>
      </c>
    </row>
    <row r="5262">
      <c r="A5262" t="n">
        <v>193644</v>
      </c>
      <c r="B5262" t="n">
        <v>122</v>
      </c>
      <c r="C5262" t="inlineStr">
        <is>
          <t>Arcos</t>
        </is>
      </c>
      <c r="D5262" t="inlineStr">
        <is>
          <t>CECILIA TSUYACO ARAKI SILVA LTDA</t>
        </is>
      </c>
      <c r="E5262" t="inlineStr">
        <is>
          <t>384785</t>
        </is>
      </c>
      <c r="F5262" s="550" t="n">
        <v>46031</v>
      </c>
      <c r="G5262" t="n">
        <v>23361</v>
      </c>
      <c r="H5262" t="inlineStr">
        <is>
          <t>LARANJA PERA KG</t>
        </is>
      </c>
      <c r="I5262" t="inlineStr">
        <is>
          <t>ALIMENTOS</t>
        </is>
      </c>
      <c r="J5262" t="n">
        <v>30</v>
      </c>
      <c r="K5262" t="inlineStr">
        <is>
          <t>KG</t>
        </is>
      </c>
      <c r="L5262" t="n">
        <v>93</v>
      </c>
      <c r="M5262" t="n">
        <v>3.1</v>
      </c>
      <c r="N5262" t="inlineStr">
        <is>
          <t>ALIMENTOS</t>
        </is>
      </c>
      <c r="O5262" t="inlineStr">
        <is>
          <t>01/2026</t>
        </is>
      </c>
    </row>
    <row r="5263">
      <c r="A5263" t="n">
        <v>193643</v>
      </c>
      <c r="B5263" t="n">
        <v>122</v>
      </c>
      <c r="C5263" t="inlineStr">
        <is>
          <t>Arcos</t>
        </is>
      </c>
      <c r="D5263" t="inlineStr">
        <is>
          <t>CECILIA TSUYACO ARAKI SILVA LTDA</t>
        </is>
      </c>
      <c r="E5263" t="inlineStr">
        <is>
          <t>384821</t>
        </is>
      </c>
      <c r="F5263" s="550" t="n">
        <v>46031</v>
      </c>
      <c r="G5263" t="n">
        <v>19787</v>
      </c>
      <c r="H5263" t="inlineStr">
        <is>
          <t>ABACAXI PEROLA KG</t>
        </is>
      </c>
      <c r="I5263" t="inlineStr">
        <is>
          <t>ALIMENTOS</t>
        </is>
      </c>
      <c r="J5263" t="n">
        <v>4</v>
      </c>
      <c r="K5263" t="inlineStr">
        <is>
          <t>KG</t>
        </is>
      </c>
      <c r="L5263" t="n">
        <v>19.6</v>
      </c>
      <c r="M5263" t="n">
        <v>4.9</v>
      </c>
      <c r="N5263" t="inlineStr">
        <is>
          <t>ALIMENTOS</t>
        </is>
      </c>
      <c r="O5263" t="inlineStr">
        <is>
          <t>01/2026</t>
        </is>
      </c>
    </row>
    <row r="5264">
      <c r="A5264" t="n">
        <v>193643</v>
      </c>
      <c r="B5264" t="n">
        <v>122</v>
      </c>
      <c r="C5264" t="inlineStr">
        <is>
          <t>Arcos</t>
        </is>
      </c>
      <c r="D5264" t="inlineStr">
        <is>
          <t>CECILIA TSUYACO ARAKI SILVA LTDA</t>
        </is>
      </c>
      <c r="E5264" t="inlineStr">
        <is>
          <t>384821</t>
        </is>
      </c>
      <c r="F5264" s="550" t="n">
        <v>46031</v>
      </c>
      <c r="G5264" t="n">
        <v>19634</v>
      </c>
      <c r="H5264" t="inlineStr">
        <is>
          <t>BERINJELA KG</t>
        </is>
      </c>
      <c r="I5264" t="inlineStr">
        <is>
          <t>ALIMENTOS</t>
        </is>
      </c>
      <c r="J5264" t="n">
        <v>15</v>
      </c>
      <c r="K5264" t="inlineStr">
        <is>
          <t>KG</t>
        </is>
      </c>
      <c r="L5264" t="n">
        <v>99</v>
      </c>
      <c r="M5264" t="n">
        <v>6.6</v>
      </c>
      <c r="N5264" t="inlineStr">
        <is>
          <t>ALIMENTOS</t>
        </is>
      </c>
      <c r="O5264" t="inlineStr">
        <is>
          <t>01/2026</t>
        </is>
      </c>
    </row>
    <row r="5265">
      <c r="A5265" t="n">
        <v>193643</v>
      </c>
      <c r="B5265" t="n">
        <v>122</v>
      </c>
      <c r="C5265" t="inlineStr">
        <is>
          <t>Arcos</t>
        </is>
      </c>
      <c r="D5265" t="inlineStr">
        <is>
          <t>CECILIA TSUYACO ARAKI SILVA LTDA</t>
        </is>
      </c>
      <c r="E5265" t="inlineStr">
        <is>
          <t>384821</t>
        </is>
      </c>
      <c r="F5265" s="550" t="n">
        <v>46031</v>
      </c>
      <c r="G5265" t="n">
        <v>24083</v>
      </c>
      <c r="H5265" t="inlineStr">
        <is>
          <t>BATATA ASTERIX GRAUDA NOIVA KG</t>
        </is>
      </c>
      <c r="I5265" t="inlineStr">
        <is>
          <t>ALIMENTOS</t>
        </is>
      </c>
      <c r="J5265" t="n">
        <v>60</v>
      </c>
      <c r="K5265" t="inlineStr">
        <is>
          <t>KG</t>
        </is>
      </c>
      <c r="L5265" t="n">
        <v>240</v>
      </c>
      <c r="M5265" t="n">
        <v>4</v>
      </c>
      <c r="N5265" t="inlineStr">
        <is>
          <t>ALIMENTOS</t>
        </is>
      </c>
      <c r="O5265" t="inlineStr">
        <is>
          <t>01/2026</t>
        </is>
      </c>
    </row>
    <row r="5266">
      <c r="A5266" t="n">
        <v>193643</v>
      </c>
      <c r="B5266" t="n">
        <v>122</v>
      </c>
      <c r="C5266" t="inlineStr">
        <is>
          <t>Arcos</t>
        </is>
      </c>
      <c r="D5266" t="inlineStr">
        <is>
          <t>CECILIA TSUYACO ARAKI SILVA LTDA</t>
        </is>
      </c>
      <c r="E5266" t="inlineStr">
        <is>
          <t>384821</t>
        </is>
      </c>
      <c r="F5266" s="550" t="n">
        <v>46031</v>
      </c>
      <c r="G5266" t="n">
        <v>19506</v>
      </c>
      <c r="H5266" t="inlineStr">
        <is>
          <t>ALECRIM KG</t>
        </is>
      </c>
      <c r="I5266" t="inlineStr">
        <is>
          <t>ALIMENTOS</t>
        </is>
      </c>
      <c r="J5266" t="n">
        <v>0.2</v>
      </c>
      <c r="K5266" t="inlineStr">
        <is>
          <t>KG</t>
        </is>
      </c>
      <c r="L5266" t="n">
        <v>8</v>
      </c>
      <c r="M5266" t="n">
        <v>40</v>
      </c>
      <c r="N5266" t="inlineStr">
        <is>
          <t>ALIMENTOS</t>
        </is>
      </c>
      <c r="O5266" t="inlineStr">
        <is>
          <t>01/2026</t>
        </is>
      </c>
    </row>
    <row r="5267">
      <c r="A5267" t="n">
        <v>193643</v>
      </c>
      <c r="B5267" t="n">
        <v>122</v>
      </c>
      <c r="C5267" t="inlineStr">
        <is>
          <t>Arcos</t>
        </is>
      </c>
      <c r="D5267" t="inlineStr">
        <is>
          <t>CECILIA TSUYACO ARAKI SILVA LTDA</t>
        </is>
      </c>
      <c r="E5267" t="inlineStr">
        <is>
          <t>384821</t>
        </is>
      </c>
      <c r="F5267" s="550" t="n">
        <v>46031</v>
      </c>
      <c r="G5267" t="n">
        <v>24509</v>
      </c>
      <c r="H5267" t="inlineStr">
        <is>
          <t>CEBOLA BRANCA KG</t>
        </is>
      </c>
      <c r="I5267" t="inlineStr">
        <is>
          <t>ALIMENTOS</t>
        </is>
      </c>
      <c r="J5267" t="n">
        <v>10</v>
      </c>
      <c r="K5267" t="inlineStr">
        <is>
          <t>KG</t>
        </is>
      </c>
      <c r="L5267" t="n">
        <v>17</v>
      </c>
      <c r="M5267" t="n">
        <v>1.7</v>
      </c>
      <c r="N5267" t="inlineStr">
        <is>
          <t>ALIMENTOS</t>
        </is>
      </c>
      <c r="O5267" t="inlineStr">
        <is>
          <t>01/2026</t>
        </is>
      </c>
    </row>
    <row r="5268">
      <c r="A5268" t="n">
        <v>193643</v>
      </c>
      <c r="B5268" t="n">
        <v>122</v>
      </c>
      <c r="C5268" t="inlineStr">
        <is>
          <t>Arcos</t>
        </is>
      </c>
      <c r="D5268" t="inlineStr">
        <is>
          <t>CECILIA TSUYACO ARAKI SILVA LTDA</t>
        </is>
      </c>
      <c r="E5268" t="inlineStr">
        <is>
          <t>384821</t>
        </is>
      </c>
      <c r="F5268" s="550" t="n">
        <v>46031</v>
      </c>
      <c r="G5268" t="n">
        <v>19505</v>
      </c>
      <c r="H5268" t="inlineStr">
        <is>
          <t>ALFACE AMERICANA KG</t>
        </is>
      </c>
      <c r="I5268" t="inlineStr">
        <is>
          <t>ALIMENTOS</t>
        </is>
      </c>
      <c r="J5268" t="n">
        <v>1</v>
      </c>
      <c r="K5268" t="inlineStr">
        <is>
          <t>KG</t>
        </is>
      </c>
      <c r="L5268" t="n">
        <v>8.5</v>
      </c>
      <c r="M5268" t="n">
        <v>8.5</v>
      </c>
      <c r="N5268" t="inlineStr">
        <is>
          <t>ALIMENTOS</t>
        </is>
      </c>
      <c r="O5268" t="inlineStr">
        <is>
          <t>01/2026</t>
        </is>
      </c>
    </row>
    <row r="5269">
      <c r="A5269" t="n">
        <v>193643</v>
      </c>
      <c r="B5269" t="n">
        <v>122</v>
      </c>
      <c r="C5269" t="inlineStr">
        <is>
          <t>Arcos</t>
        </is>
      </c>
      <c r="D5269" t="inlineStr">
        <is>
          <t>CECILIA TSUYACO ARAKI SILVA LTDA</t>
        </is>
      </c>
      <c r="E5269" t="inlineStr">
        <is>
          <t>384821</t>
        </is>
      </c>
      <c r="F5269" s="550" t="n">
        <v>46031</v>
      </c>
      <c r="G5269" t="n">
        <v>19654</v>
      </c>
      <c r="H5269" t="inlineStr">
        <is>
          <t>ABOBRINHA ITALIANA GRAUDA KG</t>
        </is>
      </c>
      <c r="I5269" t="inlineStr">
        <is>
          <t>ALIMENTOS</t>
        </is>
      </c>
      <c r="J5269" t="n">
        <v>4</v>
      </c>
      <c r="K5269" t="inlineStr">
        <is>
          <t>KG</t>
        </is>
      </c>
      <c r="L5269" t="n">
        <v>39.2</v>
      </c>
      <c r="M5269" t="n">
        <v>9.800000000000001</v>
      </c>
      <c r="N5269" t="inlineStr">
        <is>
          <t>ALIMENTOS</t>
        </is>
      </c>
      <c r="O5269" t="inlineStr">
        <is>
          <t>01/2026</t>
        </is>
      </c>
    </row>
    <row r="5270">
      <c r="A5270" t="n">
        <v>193643</v>
      </c>
      <c r="B5270" t="n">
        <v>122</v>
      </c>
      <c r="C5270" t="inlineStr">
        <is>
          <t>Arcos</t>
        </is>
      </c>
      <c r="D5270" t="inlineStr">
        <is>
          <t>CECILIA TSUYACO ARAKI SILVA LTDA</t>
        </is>
      </c>
      <c r="E5270" t="inlineStr">
        <is>
          <t>384821</t>
        </is>
      </c>
      <c r="F5270" s="550" t="n">
        <v>46031</v>
      </c>
      <c r="G5270" t="n">
        <v>19476</v>
      </c>
      <c r="H5270" t="inlineStr">
        <is>
          <t>MANJERICAO KG</t>
        </is>
      </c>
      <c r="I5270" t="inlineStr">
        <is>
          <t>ALIMENTOS</t>
        </is>
      </c>
      <c r="J5270" t="n">
        <v>0.8</v>
      </c>
      <c r="K5270" t="inlineStr">
        <is>
          <t>KG</t>
        </is>
      </c>
      <c r="L5270" t="n">
        <v>60</v>
      </c>
      <c r="M5270" t="n">
        <v>75</v>
      </c>
      <c r="N5270" t="inlineStr">
        <is>
          <t>ALIMENTOS</t>
        </is>
      </c>
      <c r="O5270" t="inlineStr">
        <is>
          <t>01/2026</t>
        </is>
      </c>
    </row>
    <row r="5271">
      <c r="A5271" t="n">
        <v>193643</v>
      </c>
      <c r="B5271" t="n">
        <v>122</v>
      </c>
      <c r="C5271" t="inlineStr">
        <is>
          <t>Arcos</t>
        </is>
      </c>
      <c r="D5271" t="inlineStr">
        <is>
          <t>CECILIA TSUYACO ARAKI SILVA LTDA</t>
        </is>
      </c>
      <c r="E5271" t="inlineStr">
        <is>
          <t>384821</t>
        </is>
      </c>
      <c r="F5271" s="550" t="n">
        <v>46031</v>
      </c>
      <c r="G5271" t="n">
        <v>19480</v>
      </c>
      <c r="H5271" t="inlineStr">
        <is>
          <t>HORTELA HIDROPONICA KG</t>
        </is>
      </c>
      <c r="I5271" t="inlineStr">
        <is>
          <t>ALIMENTOS</t>
        </is>
      </c>
      <c r="J5271" t="n">
        <v>0.5</v>
      </c>
      <c r="K5271" t="inlineStr">
        <is>
          <t>KG</t>
        </is>
      </c>
      <c r="L5271" t="n">
        <v>6</v>
      </c>
      <c r="M5271" t="n">
        <v>12</v>
      </c>
      <c r="N5271" t="inlineStr">
        <is>
          <t>ALIMENTOS</t>
        </is>
      </c>
      <c r="O5271" t="inlineStr">
        <is>
          <t>01/2026</t>
        </is>
      </c>
    </row>
    <row r="5272">
      <c r="A5272" t="n">
        <v>193643</v>
      </c>
      <c r="B5272" t="n">
        <v>122</v>
      </c>
      <c r="C5272" t="inlineStr">
        <is>
          <t>Arcos</t>
        </is>
      </c>
      <c r="D5272" t="inlineStr">
        <is>
          <t>CECILIA TSUYACO ARAKI SILVA LTDA</t>
        </is>
      </c>
      <c r="E5272" t="inlineStr">
        <is>
          <t>384821</t>
        </is>
      </c>
      <c r="F5272" s="550" t="n">
        <v>46031</v>
      </c>
      <c r="G5272" t="n">
        <v>19488</v>
      </c>
      <c r="H5272" t="inlineStr">
        <is>
          <t>CEBOLINHA KG</t>
        </is>
      </c>
      <c r="I5272" t="inlineStr">
        <is>
          <t>ALIMENTOS</t>
        </is>
      </c>
      <c r="J5272" t="n">
        <v>1</v>
      </c>
      <c r="K5272" t="inlineStr">
        <is>
          <t>KG</t>
        </is>
      </c>
      <c r="L5272" t="n">
        <v>14</v>
      </c>
      <c r="M5272" t="n">
        <v>14</v>
      </c>
      <c r="N5272" t="inlineStr">
        <is>
          <t>ALIMENTOS</t>
        </is>
      </c>
      <c r="O5272" t="inlineStr">
        <is>
          <t>01/2026</t>
        </is>
      </c>
    </row>
    <row r="5273">
      <c r="A5273" t="n">
        <v>193643</v>
      </c>
      <c r="B5273" t="n">
        <v>122</v>
      </c>
      <c r="C5273" t="inlineStr">
        <is>
          <t>Arcos</t>
        </is>
      </c>
      <c r="D5273" t="inlineStr">
        <is>
          <t>CECILIA TSUYACO ARAKI SILVA LTDA</t>
        </is>
      </c>
      <c r="E5273" t="inlineStr">
        <is>
          <t>384821</t>
        </is>
      </c>
      <c r="F5273" s="550" t="n">
        <v>46031</v>
      </c>
      <c r="G5273" t="n">
        <v>19498</v>
      </c>
      <c r="H5273" t="inlineStr">
        <is>
          <t>ALFACE ROMANA KG</t>
        </is>
      </c>
      <c r="I5273" t="inlineStr">
        <is>
          <t>ALIMENTOS</t>
        </is>
      </c>
      <c r="J5273" t="n">
        <v>1</v>
      </c>
      <c r="K5273" t="inlineStr">
        <is>
          <t>KG</t>
        </is>
      </c>
      <c r="L5273" t="n">
        <v>8.4</v>
      </c>
      <c r="M5273" t="n">
        <v>8.4</v>
      </c>
      <c r="N5273" t="inlineStr">
        <is>
          <t>ALIMENTOS</t>
        </is>
      </c>
      <c r="O5273" t="inlineStr">
        <is>
          <t>01/2026</t>
        </is>
      </c>
    </row>
    <row r="5274">
      <c r="A5274" t="n">
        <v>193643</v>
      </c>
      <c r="B5274" t="n">
        <v>122</v>
      </c>
      <c r="C5274" t="inlineStr">
        <is>
          <t>Arcos</t>
        </is>
      </c>
      <c r="D5274" t="inlineStr">
        <is>
          <t>CECILIA TSUYACO ARAKI SILVA LTDA</t>
        </is>
      </c>
      <c r="E5274" t="inlineStr">
        <is>
          <t>384821</t>
        </is>
      </c>
      <c r="F5274" s="550" t="n">
        <v>46031</v>
      </c>
      <c r="G5274" t="n">
        <v>19465</v>
      </c>
      <c r="H5274" t="inlineStr">
        <is>
          <t>SALSAO KG</t>
        </is>
      </c>
      <c r="I5274" t="inlineStr">
        <is>
          <t>ALIMENTOS</t>
        </is>
      </c>
      <c r="J5274" t="n">
        <v>1</v>
      </c>
      <c r="K5274" t="inlineStr">
        <is>
          <t>KG</t>
        </is>
      </c>
      <c r="L5274" t="n">
        <v>5.8</v>
      </c>
      <c r="M5274" t="n">
        <v>5.8</v>
      </c>
      <c r="N5274" t="inlineStr">
        <is>
          <t>ALIMENTOS</t>
        </is>
      </c>
      <c r="O5274" t="inlineStr">
        <is>
          <t>01/2026</t>
        </is>
      </c>
    </row>
    <row r="5275">
      <c r="A5275" t="n">
        <v>193643</v>
      </c>
      <c r="B5275" t="n">
        <v>122</v>
      </c>
      <c r="C5275" t="inlineStr">
        <is>
          <t>Arcos</t>
        </is>
      </c>
      <c r="D5275" t="inlineStr">
        <is>
          <t>CECILIA TSUYACO ARAKI SILVA LTDA</t>
        </is>
      </c>
      <c r="E5275" t="inlineStr">
        <is>
          <t>384821</t>
        </is>
      </c>
      <c r="F5275" s="550" t="n">
        <v>46031</v>
      </c>
      <c r="G5275" t="n">
        <v>19558</v>
      </c>
      <c r="H5275" t="inlineStr">
        <is>
          <t>QUIABO KG</t>
        </is>
      </c>
      <c r="I5275" t="inlineStr">
        <is>
          <t>ALIMENTOS</t>
        </is>
      </c>
      <c r="J5275" t="n">
        <v>1</v>
      </c>
      <c r="K5275" t="inlineStr">
        <is>
          <t>KG</t>
        </is>
      </c>
      <c r="L5275" t="n">
        <v>10</v>
      </c>
      <c r="M5275" t="n">
        <v>10</v>
      </c>
      <c r="N5275" t="inlineStr">
        <is>
          <t>ALIMENTOS</t>
        </is>
      </c>
      <c r="O5275" t="inlineStr">
        <is>
          <t>01/2026</t>
        </is>
      </c>
    </row>
    <row r="5276">
      <c r="A5276" t="n">
        <v>193643</v>
      </c>
      <c r="B5276" t="n">
        <v>122</v>
      </c>
      <c r="C5276" t="inlineStr">
        <is>
          <t>Arcos</t>
        </is>
      </c>
      <c r="D5276" t="inlineStr">
        <is>
          <t>CECILIA TSUYACO ARAKI SILVA LTDA</t>
        </is>
      </c>
      <c r="E5276" t="inlineStr">
        <is>
          <t>384821</t>
        </is>
      </c>
      <c r="F5276" s="550" t="n">
        <v>46031</v>
      </c>
      <c r="G5276" t="n">
        <v>19647</v>
      </c>
      <c r="H5276" t="inlineStr">
        <is>
          <t>ALHO PORO KG</t>
        </is>
      </c>
      <c r="I5276" t="inlineStr">
        <is>
          <t>ALIMENTOS</t>
        </is>
      </c>
      <c r="J5276" t="n">
        <v>1</v>
      </c>
      <c r="K5276" t="inlineStr">
        <is>
          <t>KG</t>
        </is>
      </c>
      <c r="L5276" t="n">
        <v>11.5</v>
      </c>
      <c r="M5276" t="n">
        <v>11.5</v>
      </c>
      <c r="N5276" t="inlineStr">
        <is>
          <t>ALIMENTOS</t>
        </is>
      </c>
      <c r="O5276" t="inlineStr">
        <is>
          <t>01/2026</t>
        </is>
      </c>
    </row>
    <row r="5277">
      <c r="A5277" t="n">
        <v>193643</v>
      </c>
      <c r="B5277" t="n">
        <v>122</v>
      </c>
      <c r="C5277" t="inlineStr">
        <is>
          <t>Arcos</t>
        </is>
      </c>
      <c r="D5277" t="inlineStr">
        <is>
          <t>CECILIA TSUYACO ARAKI SILVA LTDA</t>
        </is>
      </c>
      <c r="E5277" t="inlineStr">
        <is>
          <t>384821</t>
        </is>
      </c>
      <c r="F5277" s="550" t="n">
        <v>46031</v>
      </c>
      <c r="G5277" t="n">
        <v>19503</v>
      </c>
      <c r="H5277" t="inlineStr">
        <is>
          <t>ALFACE CRESPA KG</t>
        </is>
      </c>
      <c r="I5277" t="inlineStr">
        <is>
          <t>ALIMENTOS</t>
        </is>
      </c>
      <c r="J5277" t="n">
        <v>1</v>
      </c>
      <c r="K5277" t="inlineStr">
        <is>
          <t>KG</t>
        </is>
      </c>
      <c r="L5277" t="n">
        <v>8.5</v>
      </c>
      <c r="M5277" t="n">
        <v>8.5</v>
      </c>
      <c r="N5277" t="inlineStr">
        <is>
          <t>ALIMENTOS</t>
        </is>
      </c>
      <c r="O5277" t="inlineStr">
        <is>
          <t>01/2026</t>
        </is>
      </c>
    </row>
    <row r="5278">
      <c r="A5278" t="n">
        <v>193643</v>
      </c>
      <c r="B5278" t="n">
        <v>122</v>
      </c>
      <c r="C5278" t="inlineStr">
        <is>
          <t>Arcos</t>
        </is>
      </c>
      <c r="D5278" t="inlineStr">
        <is>
          <t>CECILIA TSUYACO ARAKI SILVA LTDA</t>
        </is>
      </c>
      <c r="E5278" t="inlineStr">
        <is>
          <t>384821</t>
        </is>
      </c>
      <c r="F5278" s="550" t="n">
        <v>46031</v>
      </c>
      <c r="G5278" t="n">
        <v>19759</v>
      </c>
      <c r="H5278" t="inlineStr">
        <is>
          <t>LARANJA BAHIA KG</t>
        </is>
      </c>
      <c r="I5278" t="inlineStr">
        <is>
          <t>ALIMENTOS</t>
        </is>
      </c>
      <c r="J5278" t="n">
        <v>5</v>
      </c>
      <c r="K5278" t="inlineStr">
        <is>
          <t>KG</t>
        </is>
      </c>
      <c r="L5278" t="n">
        <v>50</v>
      </c>
      <c r="M5278" t="n">
        <v>10</v>
      </c>
      <c r="N5278" t="inlineStr">
        <is>
          <t>ALIMENTOS</t>
        </is>
      </c>
      <c r="O5278" t="inlineStr">
        <is>
          <t>01/2026</t>
        </is>
      </c>
    </row>
    <row r="5279">
      <c r="A5279" t="n">
        <v>193643</v>
      </c>
      <c r="B5279" t="n">
        <v>122</v>
      </c>
      <c r="C5279" t="inlineStr">
        <is>
          <t>Arcos</t>
        </is>
      </c>
      <c r="D5279" t="inlineStr">
        <is>
          <t>CECILIA TSUYACO ARAKI SILVA LTDA</t>
        </is>
      </c>
      <c r="E5279" t="inlineStr">
        <is>
          <t>384821</t>
        </is>
      </c>
      <c r="F5279" s="550" t="n">
        <v>46031</v>
      </c>
      <c r="G5279" t="n">
        <v>19617</v>
      </c>
      <c r="H5279" t="inlineStr">
        <is>
          <t>COENTRO KG</t>
        </is>
      </c>
      <c r="I5279" t="inlineStr">
        <is>
          <t>ALIMENTOS</t>
        </is>
      </c>
      <c r="J5279" t="n">
        <v>0.5</v>
      </c>
      <c r="K5279" t="inlineStr">
        <is>
          <t>KG</t>
        </is>
      </c>
      <c r="L5279" t="n">
        <v>11</v>
      </c>
      <c r="M5279" t="n">
        <v>22</v>
      </c>
      <c r="N5279" t="inlineStr">
        <is>
          <t>ALIMENTOS</t>
        </is>
      </c>
      <c r="O5279" t="inlineStr">
        <is>
          <t>01/2026</t>
        </is>
      </c>
    </row>
    <row r="5280">
      <c r="A5280" t="n">
        <v>193643</v>
      </c>
      <c r="B5280" t="n">
        <v>122</v>
      </c>
      <c r="C5280" t="inlineStr">
        <is>
          <t>Arcos</t>
        </is>
      </c>
      <c r="D5280" t="inlineStr">
        <is>
          <t>CECILIA TSUYACO ARAKI SILVA LTDA</t>
        </is>
      </c>
      <c r="E5280" t="inlineStr">
        <is>
          <t>384821</t>
        </is>
      </c>
      <c r="F5280" s="550" t="n">
        <v>46031</v>
      </c>
      <c r="G5280" t="n">
        <v>19657</v>
      </c>
      <c r="H5280" t="inlineStr">
        <is>
          <t>ABOBORA PESCOCO KG</t>
        </is>
      </c>
      <c r="I5280" t="inlineStr">
        <is>
          <t>ALIMENTOS</t>
        </is>
      </c>
      <c r="J5280" t="n">
        <v>6</v>
      </c>
      <c r="K5280" t="inlineStr">
        <is>
          <t>KG</t>
        </is>
      </c>
      <c r="L5280" t="n">
        <v>31.5</v>
      </c>
      <c r="M5280" t="n">
        <v>5.25</v>
      </c>
      <c r="N5280" t="inlineStr">
        <is>
          <t>ALIMENTOS</t>
        </is>
      </c>
      <c r="O5280" t="inlineStr">
        <is>
          <t>01/2026</t>
        </is>
      </c>
    </row>
    <row r="5281">
      <c r="A5281" t="n">
        <v>193643</v>
      </c>
      <c r="B5281" t="n">
        <v>122</v>
      </c>
      <c r="C5281" t="inlineStr">
        <is>
          <t>Arcos</t>
        </is>
      </c>
      <c r="D5281" t="inlineStr">
        <is>
          <t>CECILIA TSUYACO ARAKI SILVA LTDA</t>
        </is>
      </c>
      <c r="E5281" t="inlineStr">
        <is>
          <t>384821</t>
        </is>
      </c>
      <c r="F5281" s="550" t="n">
        <v>46031</v>
      </c>
      <c r="G5281" t="n">
        <v>23113</v>
      </c>
      <c r="H5281" t="inlineStr">
        <is>
          <t>SALSA KG</t>
        </is>
      </c>
      <c r="I5281" t="inlineStr">
        <is>
          <t>ALIMENTOS</t>
        </is>
      </c>
      <c r="J5281" t="n">
        <v>1.5</v>
      </c>
      <c r="K5281" t="inlineStr">
        <is>
          <t>KG</t>
        </is>
      </c>
      <c r="L5281" t="n">
        <v>15</v>
      </c>
      <c r="M5281" t="n">
        <v>10</v>
      </c>
      <c r="N5281" t="inlineStr">
        <is>
          <t>ALIMENTOS</t>
        </is>
      </c>
      <c r="O5281" t="inlineStr">
        <is>
          <t>01/2026</t>
        </is>
      </c>
    </row>
    <row r="5282">
      <c r="A5282" t="n">
        <v>193643</v>
      </c>
      <c r="B5282" t="n">
        <v>122</v>
      </c>
      <c r="C5282" t="inlineStr">
        <is>
          <t>Arcos</t>
        </is>
      </c>
      <c r="D5282" t="inlineStr">
        <is>
          <t>CECILIA TSUYACO ARAKI SILVA LTDA</t>
        </is>
      </c>
      <c r="E5282" t="inlineStr">
        <is>
          <t>384821</t>
        </is>
      </c>
      <c r="F5282" s="550" t="n">
        <v>46031</v>
      </c>
      <c r="G5282" t="n">
        <v>23241</v>
      </c>
      <c r="H5282" t="inlineStr">
        <is>
          <t>CHUCHU KG</t>
        </is>
      </c>
      <c r="I5282" t="inlineStr">
        <is>
          <t>ALIMENTOS</t>
        </is>
      </c>
      <c r="J5282" t="n">
        <v>3</v>
      </c>
      <c r="K5282" t="inlineStr">
        <is>
          <t>KG</t>
        </is>
      </c>
      <c r="L5282" t="n">
        <v>16.5</v>
      </c>
      <c r="M5282" t="n">
        <v>5.5</v>
      </c>
      <c r="N5282" t="inlineStr">
        <is>
          <t>ALIMENTOS</t>
        </is>
      </c>
      <c r="O5282" t="inlineStr">
        <is>
          <t>01/2026</t>
        </is>
      </c>
    </row>
    <row r="5283">
      <c r="A5283" t="n">
        <v>193643</v>
      </c>
      <c r="B5283" t="n">
        <v>122</v>
      </c>
      <c r="C5283" t="inlineStr">
        <is>
          <t>Arcos</t>
        </is>
      </c>
      <c r="D5283" t="inlineStr">
        <is>
          <t>CECILIA TSUYACO ARAKI SILVA LTDA</t>
        </is>
      </c>
      <c r="E5283" t="inlineStr">
        <is>
          <t>384821</t>
        </is>
      </c>
      <c r="F5283" s="550" t="n">
        <v>46031</v>
      </c>
      <c r="G5283" t="n">
        <v>23236</v>
      </c>
      <c r="H5283" t="inlineStr">
        <is>
          <t>COUVE MANTEIGA KG</t>
        </is>
      </c>
      <c r="I5283" t="inlineStr">
        <is>
          <t>ALIMENTOS</t>
        </is>
      </c>
      <c r="J5283" t="n">
        <v>2</v>
      </c>
      <c r="K5283" t="inlineStr">
        <is>
          <t>KG</t>
        </is>
      </c>
      <c r="L5283" t="n">
        <v>10</v>
      </c>
      <c r="M5283" t="n">
        <v>5</v>
      </c>
      <c r="N5283" t="inlineStr">
        <is>
          <t>ALIMENTOS</t>
        </is>
      </c>
      <c r="O5283" t="inlineStr">
        <is>
          <t>01/2026</t>
        </is>
      </c>
    </row>
    <row r="5284">
      <c r="A5284" t="n">
        <v>193643</v>
      </c>
      <c r="B5284" t="n">
        <v>122</v>
      </c>
      <c r="C5284" t="inlineStr">
        <is>
          <t>Arcos</t>
        </is>
      </c>
      <c r="D5284" t="inlineStr">
        <is>
          <t>CECILIA TSUYACO ARAKI SILVA LTDA</t>
        </is>
      </c>
      <c r="E5284" t="inlineStr">
        <is>
          <t>384821</t>
        </is>
      </c>
      <c r="F5284" s="550" t="n">
        <v>46031</v>
      </c>
      <c r="G5284" t="n">
        <v>23361</v>
      </c>
      <c r="H5284" t="inlineStr">
        <is>
          <t>LARANJA PERA KG</t>
        </is>
      </c>
      <c r="I5284" t="inlineStr">
        <is>
          <t>ALIMENTOS</t>
        </is>
      </c>
      <c r="J5284" t="n">
        <v>20</v>
      </c>
      <c r="K5284" t="inlineStr">
        <is>
          <t>KG</t>
        </is>
      </c>
      <c r="L5284" t="n">
        <v>62</v>
      </c>
      <c r="M5284" t="n">
        <v>3.1</v>
      </c>
      <c r="N5284" t="inlineStr">
        <is>
          <t>ALIMENTOS</t>
        </is>
      </c>
      <c r="O5284" t="inlineStr">
        <is>
          <t>01/2026</t>
        </is>
      </c>
    </row>
    <row r="5285">
      <c r="A5285" t="n">
        <v>193643</v>
      </c>
      <c r="B5285" t="n">
        <v>122</v>
      </c>
      <c r="C5285" t="inlineStr">
        <is>
          <t>Arcos</t>
        </is>
      </c>
      <c r="D5285" t="inlineStr">
        <is>
          <t>CECILIA TSUYACO ARAKI SILVA LTDA</t>
        </is>
      </c>
      <c r="E5285" t="inlineStr">
        <is>
          <t>384821</t>
        </is>
      </c>
      <c r="F5285" s="550" t="n">
        <v>46031</v>
      </c>
      <c r="G5285" t="n">
        <v>23359</v>
      </c>
      <c r="H5285" t="inlineStr">
        <is>
          <t>LIMAO TAHITI KG</t>
        </is>
      </c>
      <c r="I5285" t="inlineStr">
        <is>
          <t>ALIMENTOS</t>
        </is>
      </c>
      <c r="J5285" t="n">
        <v>12</v>
      </c>
      <c r="K5285" t="inlineStr">
        <is>
          <t>KG</t>
        </is>
      </c>
      <c r="L5285" t="n">
        <v>37.2</v>
      </c>
      <c r="M5285" t="n">
        <v>3.1</v>
      </c>
      <c r="N5285" t="inlineStr">
        <is>
          <t>ALIMENTOS</t>
        </is>
      </c>
      <c r="O5285" t="inlineStr">
        <is>
          <t>01/2026</t>
        </is>
      </c>
    </row>
    <row r="5286">
      <c r="A5286" t="n">
        <v>193643</v>
      </c>
      <c r="B5286" t="n">
        <v>122</v>
      </c>
      <c r="C5286" t="inlineStr">
        <is>
          <t>Arcos</t>
        </is>
      </c>
      <c r="D5286" t="inlineStr">
        <is>
          <t>CECILIA TSUYACO ARAKI SILVA LTDA</t>
        </is>
      </c>
      <c r="E5286" t="inlineStr">
        <is>
          <t>384821</t>
        </is>
      </c>
      <c r="F5286" s="550" t="n">
        <v>46031</v>
      </c>
      <c r="G5286" t="n">
        <v>23390</v>
      </c>
      <c r="H5286" t="inlineStr">
        <is>
          <t>BANANA DA TERRA KG</t>
        </is>
      </c>
      <c r="I5286" t="inlineStr">
        <is>
          <t>ALIMENTOS</t>
        </is>
      </c>
      <c r="J5286" t="n">
        <v>8</v>
      </c>
      <c r="K5286" t="inlineStr">
        <is>
          <t>KG</t>
        </is>
      </c>
      <c r="L5286" t="n">
        <v>73.59999999999999</v>
      </c>
      <c r="M5286" t="n">
        <v>9.199999999999999</v>
      </c>
      <c r="N5286" t="inlineStr">
        <is>
          <t>ALIMENTOS</t>
        </is>
      </c>
      <c r="O5286" t="inlineStr">
        <is>
          <t>01/2026</t>
        </is>
      </c>
    </row>
    <row r="5287">
      <c r="A5287" t="n">
        <v>193643</v>
      </c>
      <c r="B5287" t="n">
        <v>122</v>
      </c>
      <c r="C5287" t="inlineStr">
        <is>
          <t>Arcos</t>
        </is>
      </c>
      <c r="D5287" t="inlineStr">
        <is>
          <t>CECILIA TSUYACO ARAKI SILVA LTDA</t>
        </is>
      </c>
      <c r="E5287" t="inlineStr">
        <is>
          <t>384821</t>
        </is>
      </c>
      <c r="F5287" s="550" t="n">
        <v>46031</v>
      </c>
      <c r="G5287" t="n">
        <v>23095</v>
      </c>
      <c r="H5287" t="inlineStr">
        <is>
          <t>OVO CAIPIRA UN</t>
        </is>
      </c>
      <c r="I5287" t="inlineStr">
        <is>
          <t>ALIMENTOS</t>
        </is>
      </c>
      <c r="J5287" t="n">
        <v>100</v>
      </c>
      <c r="K5287" t="inlineStr">
        <is>
          <t>UN</t>
        </is>
      </c>
      <c r="L5287" t="n">
        <v>94</v>
      </c>
      <c r="M5287" t="n">
        <v>0.9399999999999999</v>
      </c>
      <c r="N5287" t="inlineStr">
        <is>
          <t>ALIMENTOS</t>
        </is>
      </c>
      <c r="O5287" t="inlineStr">
        <is>
          <t>01/2026</t>
        </is>
      </c>
    </row>
    <row r="5288">
      <c r="A5288" t="n">
        <v>193643</v>
      </c>
      <c r="B5288" t="n">
        <v>122</v>
      </c>
      <c r="C5288" t="inlineStr">
        <is>
          <t>Arcos</t>
        </is>
      </c>
      <c r="D5288" t="inlineStr">
        <is>
          <t>CECILIA TSUYACO ARAKI SILVA LTDA</t>
        </is>
      </c>
      <c r="E5288" t="inlineStr">
        <is>
          <t>384821</t>
        </is>
      </c>
      <c r="F5288" s="550" t="n">
        <v>46031</v>
      </c>
      <c r="G5288" t="n">
        <v>23389</v>
      </c>
      <c r="H5288" t="inlineStr">
        <is>
          <t>BANANA NANICA KG</t>
        </is>
      </c>
      <c r="I5288" t="inlineStr">
        <is>
          <t>ALIMENTOS</t>
        </is>
      </c>
      <c r="J5288" t="n">
        <v>4</v>
      </c>
      <c r="K5288" t="inlineStr">
        <is>
          <t>KG</t>
        </is>
      </c>
      <c r="L5288" t="n">
        <v>23.2</v>
      </c>
      <c r="M5288" t="n">
        <v>5.8</v>
      </c>
      <c r="N5288" t="inlineStr">
        <is>
          <t>ALIMENTOS</t>
        </is>
      </c>
      <c r="O5288" t="inlineStr">
        <is>
          <t>01/2026</t>
        </is>
      </c>
    </row>
    <row r="5289">
      <c r="A5289" t="n">
        <v>193643</v>
      </c>
      <c r="B5289" t="n">
        <v>122</v>
      </c>
      <c r="C5289" t="inlineStr">
        <is>
          <t>Arcos</t>
        </is>
      </c>
      <c r="D5289" t="inlineStr">
        <is>
          <t>CECILIA TSUYACO ARAKI SILVA LTDA</t>
        </is>
      </c>
      <c r="E5289" t="inlineStr">
        <is>
          <t>384821</t>
        </is>
      </c>
      <c r="F5289" s="550" t="n">
        <v>46031</v>
      </c>
      <c r="G5289" t="n">
        <v>24037</v>
      </c>
      <c r="H5289" t="inlineStr">
        <is>
          <t>ALHO TRITURADO FRITO</t>
        </is>
      </c>
      <c r="I5289" t="inlineStr">
        <is>
          <t>ALIMENTOS</t>
        </is>
      </c>
      <c r="J5289" t="n">
        <v>2</v>
      </c>
      <c r="K5289" t="inlineStr">
        <is>
          <t>KG</t>
        </is>
      </c>
      <c r="L5289" t="n">
        <v>40</v>
      </c>
      <c r="M5289" t="n">
        <v>20</v>
      </c>
      <c r="N5289" t="inlineStr">
        <is>
          <t>ALIMENTOS</t>
        </is>
      </c>
      <c r="O5289" t="inlineStr">
        <is>
          <t>01/2026</t>
        </is>
      </c>
    </row>
    <row r="5290">
      <c r="A5290" t="n">
        <v>193641</v>
      </c>
      <c r="B5290" t="n">
        <v>122</v>
      </c>
      <c r="C5290" t="inlineStr">
        <is>
          <t>Arcos</t>
        </is>
      </c>
      <c r="D5290" t="inlineStr">
        <is>
          <t xml:space="preserve">HORTIFRUTI DO CHEF LTDA </t>
        </is>
      </c>
      <c r="E5290" t="inlineStr">
        <is>
          <t>28311</t>
        </is>
      </c>
      <c r="F5290" s="550" t="n">
        <v>46031</v>
      </c>
      <c r="G5290" t="n">
        <v>19743</v>
      </c>
      <c r="H5290" t="inlineStr">
        <is>
          <t>MACA VERDE KG</t>
        </is>
      </c>
      <c r="I5290" t="inlineStr">
        <is>
          <t>ALIMENTOS</t>
        </is>
      </c>
      <c r="J5290" t="n">
        <v>6</v>
      </c>
      <c r="K5290" t="inlineStr">
        <is>
          <t>KG</t>
        </is>
      </c>
      <c r="L5290" t="n">
        <v>90</v>
      </c>
      <c r="M5290" t="n">
        <v>15</v>
      </c>
      <c r="N5290" t="inlineStr">
        <is>
          <t>ALIMENTOS</t>
        </is>
      </c>
      <c r="O5290" t="inlineStr">
        <is>
          <t>01/2026</t>
        </is>
      </c>
    </row>
    <row r="5291">
      <c r="A5291" t="n">
        <v>193641</v>
      </c>
      <c r="B5291" t="n">
        <v>122</v>
      </c>
      <c r="C5291" t="inlineStr">
        <is>
          <t>Arcos</t>
        </is>
      </c>
      <c r="D5291" t="inlineStr">
        <is>
          <t xml:space="preserve">HORTIFRUTI DO CHEF LTDA </t>
        </is>
      </c>
      <c r="E5291" t="inlineStr">
        <is>
          <t>28311</t>
        </is>
      </c>
      <c r="F5291" s="550" t="n">
        <v>46031</v>
      </c>
      <c r="G5291" t="n">
        <v>19721</v>
      </c>
      <c r="H5291" t="inlineStr">
        <is>
          <t>ROMA KG</t>
        </is>
      </c>
      <c r="I5291" t="inlineStr">
        <is>
          <t>ALIMENTOS</t>
        </is>
      </c>
      <c r="J5291" t="n">
        <v>1</v>
      </c>
      <c r="K5291" t="inlineStr">
        <is>
          <t>KG</t>
        </is>
      </c>
      <c r="L5291" t="n">
        <v>40</v>
      </c>
      <c r="M5291" t="n">
        <v>40</v>
      </c>
      <c r="N5291" t="inlineStr">
        <is>
          <t>ALIMENTOS</t>
        </is>
      </c>
      <c r="O5291" t="inlineStr">
        <is>
          <t>01/2026</t>
        </is>
      </c>
    </row>
    <row r="5292">
      <c r="A5292" t="n">
        <v>193641</v>
      </c>
      <c r="B5292" t="n">
        <v>122</v>
      </c>
      <c r="C5292" t="inlineStr">
        <is>
          <t>Arcos</t>
        </is>
      </c>
      <c r="D5292" t="inlineStr">
        <is>
          <t xml:space="preserve">HORTIFRUTI DO CHEF LTDA </t>
        </is>
      </c>
      <c r="E5292" t="inlineStr">
        <is>
          <t>28311</t>
        </is>
      </c>
      <c r="F5292" s="550" t="n">
        <v>46031</v>
      </c>
      <c r="G5292" t="n">
        <v>19846</v>
      </c>
      <c r="H5292" t="inlineStr">
        <is>
          <t>BROTO DE MOYASHI GRANEL KG</t>
        </is>
      </c>
      <c r="I5292" t="inlineStr">
        <is>
          <t>ALIMENTOS</t>
        </is>
      </c>
      <c r="J5292" t="n">
        <v>0.5</v>
      </c>
      <c r="K5292" t="inlineStr">
        <is>
          <t>KG</t>
        </is>
      </c>
      <c r="L5292" t="n">
        <v>9.380000000000001</v>
      </c>
      <c r="M5292" t="n">
        <v>18.76</v>
      </c>
      <c r="N5292" t="inlineStr">
        <is>
          <t>ALIMENTOS</t>
        </is>
      </c>
      <c r="O5292" t="inlineStr">
        <is>
          <t>01/2026</t>
        </is>
      </c>
    </row>
    <row r="5293">
      <c r="A5293" t="n">
        <v>193641</v>
      </c>
      <c r="B5293" t="n">
        <v>122</v>
      </c>
      <c r="C5293" t="inlineStr">
        <is>
          <t>Arcos</t>
        </is>
      </c>
      <c r="D5293" t="inlineStr">
        <is>
          <t xml:space="preserve">HORTIFRUTI DO CHEF LTDA </t>
        </is>
      </c>
      <c r="E5293" t="inlineStr">
        <is>
          <t>28311</t>
        </is>
      </c>
      <c r="F5293" s="550" t="n">
        <v>46031</v>
      </c>
      <c r="G5293" t="n">
        <v>23186</v>
      </c>
      <c r="H5293" t="inlineStr">
        <is>
          <t>TOMATE CARMEM SALADA KG</t>
        </is>
      </c>
      <c r="I5293" t="inlineStr">
        <is>
          <t>ALIMENTOS</t>
        </is>
      </c>
      <c r="J5293" t="n">
        <v>25</v>
      </c>
      <c r="K5293" t="inlineStr">
        <is>
          <t>KG</t>
        </is>
      </c>
      <c r="L5293" t="n">
        <v>181.25</v>
      </c>
      <c r="M5293" t="n">
        <v>7.25</v>
      </c>
      <c r="N5293" t="inlineStr">
        <is>
          <t>ALIMENTOS</t>
        </is>
      </c>
      <c r="O5293" t="inlineStr">
        <is>
          <t>01/2026</t>
        </is>
      </c>
    </row>
    <row r="5294">
      <c r="A5294" t="n">
        <v>193641</v>
      </c>
      <c r="B5294" t="n">
        <v>122</v>
      </c>
      <c r="C5294" t="inlineStr">
        <is>
          <t>Arcos</t>
        </is>
      </c>
      <c r="D5294" t="inlineStr">
        <is>
          <t xml:space="preserve">HORTIFRUTI DO CHEF LTDA </t>
        </is>
      </c>
      <c r="E5294" t="inlineStr">
        <is>
          <t>28311</t>
        </is>
      </c>
      <c r="F5294" s="550" t="n">
        <v>46031</v>
      </c>
      <c r="G5294" t="n">
        <v>25647</v>
      </c>
      <c r="H5294" t="inlineStr">
        <is>
          <t>ACELGA BOK CHOY KG</t>
        </is>
      </c>
      <c r="I5294" t="inlineStr">
        <is>
          <t>ALIMENTOS</t>
        </is>
      </c>
      <c r="J5294" t="n">
        <v>1.5</v>
      </c>
      <c r="K5294" t="inlineStr">
        <is>
          <t>KG</t>
        </is>
      </c>
      <c r="L5294" t="n">
        <v>31.24</v>
      </c>
      <c r="M5294" t="n">
        <v>20.826667</v>
      </c>
      <c r="N5294" t="inlineStr">
        <is>
          <t>ALIMENTOS</t>
        </is>
      </c>
      <c r="O5294" t="inlineStr">
        <is>
          <t>01/2026</t>
        </is>
      </c>
    </row>
    <row r="5295">
      <c r="A5295" t="n">
        <v>193641</v>
      </c>
      <c r="B5295" t="n">
        <v>122</v>
      </c>
      <c r="C5295" t="inlineStr">
        <is>
          <t>Arcos</t>
        </is>
      </c>
      <c r="D5295" t="inlineStr">
        <is>
          <t xml:space="preserve">HORTIFRUTI DO CHEF LTDA </t>
        </is>
      </c>
      <c r="E5295" t="inlineStr">
        <is>
          <t>28311</t>
        </is>
      </c>
      <c r="F5295" s="550" t="n">
        <v>46031</v>
      </c>
      <c r="G5295" t="n">
        <v>26631</v>
      </c>
      <c r="H5295" t="inlineStr">
        <is>
          <t>MANJERICAO BASILICO KG</t>
        </is>
      </c>
      <c r="I5295" t="inlineStr">
        <is>
          <t>ALIMENTOS</t>
        </is>
      </c>
      <c r="J5295" t="n">
        <v>1</v>
      </c>
      <c r="K5295" t="inlineStr">
        <is>
          <t>KG</t>
        </is>
      </c>
      <c r="L5295" t="n">
        <v>45.5</v>
      </c>
      <c r="M5295" t="n">
        <v>45.5</v>
      </c>
      <c r="N5295" t="inlineStr">
        <is>
          <t>ALIMENTOS</t>
        </is>
      </c>
      <c r="O5295" t="inlineStr">
        <is>
          <t>01/2026</t>
        </is>
      </c>
    </row>
    <row r="5296">
      <c r="A5296" t="n">
        <v>193641</v>
      </c>
      <c r="B5296" t="n">
        <v>122</v>
      </c>
      <c r="C5296" t="inlineStr">
        <is>
          <t>Arcos</t>
        </is>
      </c>
      <c r="D5296" t="inlineStr">
        <is>
          <t xml:space="preserve">HORTIFRUTI DO CHEF LTDA </t>
        </is>
      </c>
      <c r="E5296" t="inlineStr">
        <is>
          <t>28311</t>
        </is>
      </c>
      <c r="F5296" s="550" t="n">
        <v>46031</v>
      </c>
      <c r="G5296" t="n">
        <v>19472</v>
      </c>
      <c r="H5296" t="inlineStr">
        <is>
          <t>RUCULA KG</t>
        </is>
      </c>
      <c r="I5296" t="inlineStr">
        <is>
          <t>ALIMENTOS</t>
        </is>
      </c>
      <c r="J5296" t="n">
        <v>2</v>
      </c>
      <c r="K5296" t="inlineStr">
        <is>
          <t>KG</t>
        </is>
      </c>
      <c r="L5296" t="n">
        <v>46.88</v>
      </c>
      <c r="M5296" t="n">
        <v>23.44</v>
      </c>
      <c r="N5296" t="inlineStr">
        <is>
          <t>ALIMENTOS</t>
        </is>
      </c>
      <c r="O5296" t="inlineStr">
        <is>
          <t>01/2026</t>
        </is>
      </c>
    </row>
    <row r="5297">
      <c r="A5297" t="n">
        <v>193631</v>
      </c>
      <c r="B5297" t="n">
        <v>122</v>
      </c>
      <c r="C5297" t="inlineStr">
        <is>
          <t>Arcos</t>
        </is>
      </c>
      <c r="D5297" t="inlineStr">
        <is>
          <t xml:space="preserve">HORTIFRUTI DO CHEF LTDA </t>
        </is>
      </c>
      <c r="E5297" t="inlineStr">
        <is>
          <t>28214</t>
        </is>
      </c>
      <c r="F5297" s="550" t="n">
        <v>46029</v>
      </c>
      <c r="G5297" t="n">
        <v>19589</v>
      </c>
      <c r="H5297" t="inlineStr">
        <is>
          <t>PEPINO JAPONES KG</t>
        </is>
      </c>
      <c r="I5297" t="inlineStr">
        <is>
          <t>ALIMENTOS</t>
        </is>
      </c>
      <c r="J5297" t="n">
        <v>2</v>
      </c>
      <c r="K5297" t="inlineStr">
        <is>
          <t>KG</t>
        </is>
      </c>
      <c r="L5297" t="n">
        <v>10</v>
      </c>
      <c r="M5297" t="n">
        <v>5</v>
      </c>
      <c r="N5297" t="inlineStr">
        <is>
          <t>ALIMENTOS</t>
        </is>
      </c>
      <c r="O5297" t="inlineStr">
        <is>
          <t>01/2026</t>
        </is>
      </c>
    </row>
    <row r="5298">
      <c r="A5298" t="n">
        <v>193631</v>
      </c>
      <c r="B5298" t="n">
        <v>122</v>
      </c>
      <c r="C5298" t="inlineStr">
        <is>
          <t>Arcos</t>
        </is>
      </c>
      <c r="D5298" t="inlineStr">
        <is>
          <t xml:space="preserve">HORTIFRUTI DO CHEF LTDA </t>
        </is>
      </c>
      <c r="E5298" t="inlineStr">
        <is>
          <t>28214</t>
        </is>
      </c>
      <c r="F5298" s="550" t="n">
        <v>46029</v>
      </c>
      <c r="G5298" t="n">
        <v>19647</v>
      </c>
      <c r="H5298" t="inlineStr">
        <is>
          <t>ALHO PORO KG</t>
        </is>
      </c>
      <c r="I5298" t="inlineStr">
        <is>
          <t>ALIMENTOS</t>
        </is>
      </c>
      <c r="J5298" t="n">
        <v>1</v>
      </c>
      <c r="K5298" t="inlineStr">
        <is>
          <t>KG</t>
        </is>
      </c>
      <c r="L5298" t="n">
        <v>12.5</v>
      </c>
      <c r="M5298" t="n">
        <v>12.5</v>
      </c>
      <c r="N5298" t="inlineStr">
        <is>
          <t>ALIMENTOS</t>
        </is>
      </c>
      <c r="O5298" t="inlineStr">
        <is>
          <t>01/2026</t>
        </is>
      </c>
    </row>
    <row r="5299">
      <c r="A5299" t="n">
        <v>193631</v>
      </c>
      <c r="B5299" t="n">
        <v>122</v>
      </c>
      <c r="C5299" t="inlineStr">
        <is>
          <t>Arcos</t>
        </is>
      </c>
      <c r="D5299" t="inlineStr">
        <is>
          <t xml:space="preserve">HORTIFRUTI DO CHEF LTDA </t>
        </is>
      </c>
      <c r="E5299" t="inlineStr">
        <is>
          <t>28214</t>
        </is>
      </c>
      <c r="F5299" s="550" t="n">
        <v>46029</v>
      </c>
      <c r="G5299" t="n">
        <v>19721</v>
      </c>
      <c r="H5299" t="inlineStr">
        <is>
          <t>ROMA KG</t>
        </is>
      </c>
      <c r="I5299" t="inlineStr">
        <is>
          <t>ALIMENTOS</t>
        </is>
      </c>
      <c r="J5299" t="n">
        <v>1</v>
      </c>
      <c r="K5299" t="inlineStr">
        <is>
          <t>KG</t>
        </is>
      </c>
      <c r="L5299" t="n">
        <v>40</v>
      </c>
      <c r="M5299" t="n">
        <v>40</v>
      </c>
      <c r="N5299" t="inlineStr">
        <is>
          <t>ALIMENTOS</t>
        </is>
      </c>
      <c r="O5299" t="inlineStr">
        <is>
          <t>01/2026</t>
        </is>
      </c>
    </row>
    <row r="5300">
      <c r="A5300" t="n">
        <v>193631</v>
      </c>
      <c r="B5300" t="n">
        <v>122</v>
      </c>
      <c r="C5300" t="inlineStr">
        <is>
          <t>Arcos</t>
        </is>
      </c>
      <c r="D5300" t="inlineStr">
        <is>
          <t xml:space="preserve">HORTIFRUTI DO CHEF LTDA </t>
        </is>
      </c>
      <c r="E5300" t="inlineStr">
        <is>
          <t>28214</t>
        </is>
      </c>
      <c r="F5300" s="550" t="n">
        <v>46029</v>
      </c>
      <c r="G5300" t="n">
        <v>17061</v>
      </c>
      <c r="H5300" t="inlineStr">
        <is>
          <t>SALVIA KG</t>
        </is>
      </c>
      <c r="I5300" t="inlineStr">
        <is>
          <t>ALIMENTOS</t>
        </is>
      </c>
      <c r="J5300" t="n">
        <v>0.2</v>
      </c>
      <c r="K5300" t="inlineStr">
        <is>
          <t>KG</t>
        </is>
      </c>
      <c r="L5300" t="n">
        <v>13.46</v>
      </c>
      <c r="M5300" t="n">
        <v>67.3</v>
      </c>
      <c r="N5300" t="inlineStr">
        <is>
          <t>ALIMENTOS</t>
        </is>
      </c>
      <c r="O5300" t="inlineStr">
        <is>
          <t>01/2026</t>
        </is>
      </c>
    </row>
    <row r="5301">
      <c r="A5301" t="n">
        <v>193631</v>
      </c>
      <c r="B5301" t="n">
        <v>122</v>
      </c>
      <c r="C5301" t="inlineStr">
        <is>
          <t>Arcos</t>
        </is>
      </c>
      <c r="D5301" t="inlineStr">
        <is>
          <t xml:space="preserve">HORTIFRUTI DO CHEF LTDA </t>
        </is>
      </c>
      <c r="E5301" t="inlineStr">
        <is>
          <t>28214</t>
        </is>
      </c>
      <c r="F5301" s="550" t="n">
        <v>46029</v>
      </c>
      <c r="G5301" t="n">
        <v>19617</v>
      </c>
      <c r="H5301" t="inlineStr">
        <is>
          <t>COENTRO KG</t>
        </is>
      </c>
      <c r="I5301" t="inlineStr">
        <is>
          <t>ALIMENTOS</t>
        </is>
      </c>
      <c r="J5301" t="n">
        <v>0.5</v>
      </c>
      <c r="K5301" t="inlineStr">
        <is>
          <t>KG</t>
        </is>
      </c>
      <c r="L5301" t="n">
        <v>13.39</v>
      </c>
      <c r="M5301" t="n">
        <v>26.78</v>
      </c>
      <c r="N5301" t="inlineStr">
        <is>
          <t>ALIMENTOS</t>
        </is>
      </c>
      <c r="O5301" t="inlineStr">
        <is>
          <t>01/2026</t>
        </is>
      </c>
    </row>
    <row r="5302">
      <c r="A5302" t="n">
        <v>193631</v>
      </c>
      <c r="B5302" t="n">
        <v>122</v>
      </c>
      <c r="C5302" t="inlineStr">
        <is>
          <t>Arcos</t>
        </is>
      </c>
      <c r="D5302" t="inlineStr">
        <is>
          <t xml:space="preserve">HORTIFRUTI DO CHEF LTDA </t>
        </is>
      </c>
      <c r="E5302" t="inlineStr">
        <is>
          <t>28214</t>
        </is>
      </c>
      <c r="F5302" s="550" t="n">
        <v>46029</v>
      </c>
      <c r="G5302" t="n">
        <v>23186</v>
      </c>
      <c r="H5302" t="inlineStr">
        <is>
          <t>TOMATE CARMEM SALADA KG</t>
        </is>
      </c>
      <c r="I5302" t="inlineStr">
        <is>
          <t>ALIMENTOS</t>
        </is>
      </c>
      <c r="J5302" t="n">
        <v>25</v>
      </c>
      <c r="K5302" t="inlineStr">
        <is>
          <t>KG</t>
        </is>
      </c>
      <c r="L5302" t="n">
        <v>181.25</v>
      </c>
      <c r="M5302" t="n">
        <v>7.25</v>
      </c>
      <c r="N5302" t="inlineStr">
        <is>
          <t>ALIMENTOS</t>
        </is>
      </c>
      <c r="O5302" t="inlineStr">
        <is>
          <t>01/2026</t>
        </is>
      </c>
    </row>
    <row r="5303">
      <c r="A5303" t="n">
        <v>193631</v>
      </c>
      <c r="B5303" t="n">
        <v>122</v>
      </c>
      <c r="C5303" t="inlineStr">
        <is>
          <t>Arcos</t>
        </is>
      </c>
      <c r="D5303" t="inlineStr">
        <is>
          <t xml:space="preserve">HORTIFRUTI DO CHEF LTDA </t>
        </is>
      </c>
      <c r="E5303" t="inlineStr">
        <is>
          <t>28214</t>
        </is>
      </c>
      <c r="F5303" s="550" t="n">
        <v>46029</v>
      </c>
      <c r="G5303" t="n">
        <v>23361</v>
      </c>
      <c r="H5303" t="inlineStr">
        <is>
          <t>LARANJA PERA KG</t>
        </is>
      </c>
      <c r="I5303" t="inlineStr">
        <is>
          <t>ALIMENTOS</t>
        </is>
      </c>
      <c r="J5303" t="n">
        <v>30</v>
      </c>
      <c r="K5303" t="inlineStr">
        <is>
          <t>KG</t>
        </is>
      </c>
      <c r="L5303" t="n">
        <v>93.90000000000001</v>
      </c>
      <c r="M5303" t="n">
        <v>3.13</v>
      </c>
      <c r="N5303" t="inlineStr">
        <is>
          <t>ALIMENTOS</t>
        </is>
      </c>
      <c r="O5303" t="inlineStr">
        <is>
          <t>01/2026</t>
        </is>
      </c>
    </row>
    <row r="5304">
      <c r="A5304" t="n">
        <v>193631</v>
      </c>
      <c r="B5304" t="n">
        <v>122</v>
      </c>
      <c r="C5304" t="inlineStr">
        <is>
          <t>Arcos</t>
        </is>
      </c>
      <c r="D5304" t="inlineStr">
        <is>
          <t xml:space="preserve">HORTIFRUTI DO CHEF LTDA </t>
        </is>
      </c>
      <c r="E5304" t="inlineStr">
        <is>
          <t>28214</t>
        </is>
      </c>
      <c r="F5304" s="550" t="n">
        <v>46029</v>
      </c>
      <c r="G5304" t="n">
        <v>25555</v>
      </c>
      <c r="H5304" t="inlineStr">
        <is>
          <t>BATATA LAVADA KG</t>
        </is>
      </c>
      <c r="I5304" t="inlineStr">
        <is>
          <t>ALIMENTOS</t>
        </is>
      </c>
      <c r="J5304" t="n">
        <v>25</v>
      </c>
      <c r="K5304" t="inlineStr">
        <is>
          <t>KG</t>
        </is>
      </c>
      <c r="L5304" t="n">
        <v>93.75</v>
      </c>
      <c r="M5304" t="n">
        <v>3.75</v>
      </c>
      <c r="N5304" t="inlineStr">
        <is>
          <t>ALIMENTOS</t>
        </is>
      </c>
      <c r="O5304" t="inlineStr">
        <is>
          <t>01/2026</t>
        </is>
      </c>
    </row>
    <row r="5305">
      <c r="A5305" t="n">
        <v>193631</v>
      </c>
      <c r="B5305" t="n">
        <v>122</v>
      </c>
      <c r="C5305" t="inlineStr">
        <is>
          <t>Arcos</t>
        </is>
      </c>
      <c r="D5305" t="inlineStr">
        <is>
          <t xml:space="preserve">HORTIFRUTI DO CHEF LTDA </t>
        </is>
      </c>
      <c r="E5305" t="inlineStr">
        <is>
          <t>28214</t>
        </is>
      </c>
      <c r="F5305" s="550" t="n">
        <v>46029</v>
      </c>
      <c r="G5305" t="n">
        <v>25647</v>
      </c>
      <c r="H5305" t="inlineStr">
        <is>
          <t>ACELGA BOK CHOY KG</t>
        </is>
      </c>
      <c r="I5305" t="inlineStr">
        <is>
          <t>ALIMENTOS</t>
        </is>
      </c>
      <c r="J5305" t="n">
        <v>1.5</v>
      </c>
      <c r="K5305" t="inlineStr">
        <is>
          <t>KG</t>
        </is>
      </c>
      <c r="L5305" t="n">
        <v>29.98</v>
      </c>
      <c r="M5305" t="n">
        <v>19.986667</v>
      </c>
      <c r="N5305" t="inlineStr">
        <is>
          <t>ALIMENTOS</t>
        </is>
      </c>
      <c r="O5305" t="inlineStr">
        <is>
          <t>01/2026</t>
        </is>
      </c>
    </row>
    <row r="5306">
      <c r="A5306" t="n">
        <v>193631</v>
      </c>
      <c r="B5306" t="n">
        <v>122</v>
      </c>
      <c r="C5306" t="inlineStr">
        <is>
          <t>Arcos</t>
        </is>
      </c>
      <c r="D5306" t="inlineStr">
        <is>
          <t xml:space="preserve">HORTIFRUTI DO CHEF LTDA </t>
        </is>
      </c>
      <c r="E5306" t="inlineStr">
        <is>
          <t>28214</t>
        </is>
      </c>
      <c r="F5306" s="550" t="n">
        <v>46029</v>
      </c>
      <c r="G5306" t="n">
        <v>23105</v>
      </c>
      <c r="H5306" t="inlineStr">
        <is>
          <t>ESTRAGAO KG</t>
        </is>
      </c>
      <c r="I5306" t="inlineStr">
        <is>
          <t>ALIMENTOS</t>
        </is>
      </c>
      <c r="J5306" t="n">
        <v>0.28</v>
      </c>
      <c r="K5306" t="inlineStr">
        <is>
          <t>KG</t>
        </is>
      </c>
      <c r="L5306" t="n">
        <v>42</v>
      </c>
      <c r="M5306" t="n">
        <v>150</v>
      </c>
      <c r="N5306" t="inlineStr">
        <is>
          <t>ALIMENTOS</t>
        </is>
      </c>
      <c r="O5306" t="inlineStr">
        <is>
          <t>01/2026</t>
        </is>
      </c>
    </row>
    <row r="5307">
      <c r="A5307" t="n">
        <v>193631</v>
      </c>
      <c r="B5307" t="n">
        <v>122</v>
      </c>
      <c r="C5307" t="inlineStr">
        <is>
          <t>Arcos</t>
        </is>
      </c>
      <c r="D5307" t="inlineStr">
        <is>
          <t xml:space="preserve">HORTIFRUTI DO CHEF LTDA </t>
        </is>
      </c>
      <c r="E5307" t="inlineStr">
        <is>
          <t>28214</t>
        </is>
      </c>
      <c r="F5307" s="550" t="n">
        <v>46029</v>
      </c>
      <c r="G5307" t="n">
        <v>19472</v>
      </c>
      <c r="H5307" t="inlineStr">
        <is>
          <t>RUCULA KG</t>
        </is>
      </c>
      <c r="I5307" t="inlineStr">
        <is>
          <t>ALIMENTOS</t>
        </is>
      </c>
      <c r="J5307" t="n">
        <v>2</v>
      </c>
      <c r="L5307" t="n">
        <v>46.88</v>
      </c>
      <c r="M5307" t="n">
        <v>23.44</v>
      </c>
      <c r="N5307" t="inlineStr">
        <is>
          <t>ALIMENTOS</t>
        </is>
      </c>
      <c r="O5307" t="inlineStr">
        <is>
          <t>01/2026</t>
        </is>
      </c>
    </row>
    <row r="5308">
      <c r="A5308" t="n">
        <v>192640</v>
      </c>
      <c r="B5308" t="n">
        <v>122</v>
      </c>
      <c r="C5308" t="inlineStr">
        <is>
          <t>Arcos</t>
        </is>
      </c>
      <c r="D5308" t="inlineStr">
        <is>
          <t>MEXBRA ALIMENTOS LTDA</t>
        </is>
      </c>
      <c r="E5308" t="inlineStr">
        <is>
          <t>3794</t>
        </is>
      </c>
      <c r="F5308" s="550" t="n">
        <v>46036</v>
      </c>
      <c r="G5308" t="n">
        <v>26586</v>
      </c>
      <c r="H5308" t="inlineStr">
        <is>
          <t>TORTILHA DE MILHO DE 11CM C/50 UN</t>
        </is>
      </c>
      <c r="I5308" t="inlineStr">
        <is>
          <t>ALIMENTOS</t>
        </is>
      </c>
      <c r="J5308" t="n">
        <v>1</v>
      </c>
      <c r="K5308" t="inlineStr">
        <is>
          <t>CX</t>
        </is>
      </c>
      <c r="L5308" t="n">
        <v>325</v>
      </c>
      <c r="M5308" t="n">
        <v>325</v>
      </c>
      <c r="N5308" t="inlineStr">
        <is>
          <t>ALIMENTOS</t>
        </is>
      </c>
      <c r="O5308" t="inlineStr">
        <is>
          <t>01/2026</t>
        </is>
      </c>
    </row>
    <row r="5309">
      <c r="A5309" t="n">
        <v>192639</v>
      </c>
      <c r="B5309" t="n">
        <v>122</v>
      </c>
      <c r="C5309" t="inlineStr">
        <is>
          <t>Arcos</t>
        </is>
      </c>
      <c r="D5309" t="inlineStr">
        <is>
          <t>GCT COMERCIO DE PRODUTOS ALIMENTICIOS LTDA</t>
        </is>
      </c>
      <c r="E5309" t="inlineStr">
        <is>
          <t>9103</t>
        </is>
      </c>
      <c r="F5309" s="550" t="n">
        <v>46032</v>
      </c>
      <c r="G5309" t="n">
        <v>28315</v>
      </c>
      <c r="H5309" t="inlineStr">
        <is>
          <t>GELO COLLINS 35X120 C/18 UN YCECODE</t>
        </is>
      </c>
      <c r="I5309" t="inlineStr">
        <is>
          <t>BEBIDAS</t>
        </is>
      </c>
      <c r="J5309" t="n">
        <v>4</v>
      </c>
      <c r="K5309" t="inlineStr">
        <is>
          <t>PC</t>
        </is>
      </c>
      <c r="L5309" t="n">
        <v>174.24</v>
      </c>
      <c r="M5309" t="n">
        <v>43.56</v>
      </c>
      <c r="N5309" t="inlineStr">
        <is>
          <t>BEBIDAS</t>
        </is>
      </c>
      <c r="O5309" t="inlineStr">
        <is>
          <t>01/2026</t>
        </is>
      </c>
    </row>
    <row r="5310">
      <c r="A5310" t="n">
        <v>192639</v>
      </c>
      <c r="B5310" t="n">
        <v>122</v>
      </c>
      <c r="C5310" t="inlineStr">
        <is>
          <t>Arcos</t>
        </is>
      </c>
      <c r="D5310" t="inlineStr">
        <is>
          <t>GCT COMERCIO DE PRODUTOS ALIMENTICIOS LTDA</t>
        </is>
      </c>
      <c r="E5310" t="inlineStr">
        <is>
          <t>9103</t>
        </is>
      </c>
      <c r="F5310" s="550" t="n">
        <v>46032</v>
      </c>
      <c r="G5310" t="n">
        <v>28316</v>
      </c>
      <c r="H5310" t="inlineStr">
        <is>
          <t>GELO ESFERICO C/9UN YCECODE</t>
        </is>
      </c>
      <c r="I5310" t="inlineStr">
        <is>
          <t>BEBIDAS</t>
        </is>
      </c>
      <c r="J5310" t="n">
        <v>3</v>
      </c>
      <c r="K5310" t="inlineStr">
        <is>
          <t>PC</t>
        </is>
      </c>
      <c r="L5310" t="n">
        <v>117.15</v>
      </c>
      <c r="M5310" t="n">
        <v>39.05</v>
      </c>
      <c r="N5310" t="inlineStr">
        <is>
          <t>BEBIDAS</t>
        </is>
      </c>
      <c r="O5310" t="inlineStr">
        <is>
          <t>01/2026</t>
        </is>
      </c>
    </row>
    <row r="5311">
      <c r="A5311" t="n">
        <v>192638</v>
      </c>
      <c r="B5311" t="n">
        <v>122</v>
      </c>
      <c r="C5311" t="inlineStr">
        <is>
          <t>Arcos</t>
        </is>
      </c>
      <c r="D5311" t="inlineStr">
        <is>
          <t xml:space="preserve">EDUARDO TAKESHI MURANAKA </t>
        </is>
      </c>
      <c r="E5311" t="inlineStr">
        <is>
          <t>260710870</t>
        </is>
      </c>
      <c r="F5311" s="550" t="n">
        <v>46032</v>
      </c>
      <c r="G5311" t="n">
        <v>28220</v>
      </c>
      <c r="H5311" t="inlineStr">
        <is>
          <t>COGUMELO PARIS MURANAKA KG</t>
        </is>
      </c>
      <c r="I5311" t="inlineStr">
        <is>
          <t>ALIMENTOS</t>
        </is>
      </c>
      <c r="J5311" t="n">
        <v>3</v>
      </c>
      <c r="K5311" t="inlineStr">
        <is>
          <t>KG</t>
        </is>
      </c>
      <c r="L5311" t="n">
        <v>81</v>
      </c>
      <c r="M5311" t="n">
        <v>27</v>
      </c>
      <c r="N5311" t="inlineStr">
        <is>
          <t>ALIMENTOS</t>
        </is>
      </c>
      <c r="O5311" t="inlineStr">
        <is>
          <t>01/2026</t>
        </is>
      </c>
    </row>
    <row r="5312">
      <c r="A5312" t="n">
        <v>192638</v>
      </c>
      <c r="B5312" t="n">
        <v>122</v>
      </c>
      <c r="C5312" t="inlineStr">
        <is>
          <t>Arcos</t>
        </is>
      </c>
      <c r="D5312" t="inlineStr">
        <is>
          <t xml:space="preserve">EDUARDO TAKESHI MURANAKA </t>
        </is>
      </c>
      <c r="E5312" t="inlineStr">
        <is>
          <t>260710870</t>
        </is>
      </c>
      <c r="F5312" s="550" t="n">
        <v>46032</v>
      </c>
      <c r="G5312" t="n">
        <v>28221</v>
      </c>
      <c r="H5312" t="inlineStr">
        <is>
          <t>COGUMELO PORTO BELLO MURANAKA KG</t>
        </is>
      </c>
      <c r="I5312" t="inlineStr">
        <is>
          <t>ALIMENTOS</t>
        </is>
      </c>
      <c r="J5312" t="n">
        <v>3</v>
      </c>
      <c r="K5312" t="inlineStr">
        <is>
          <t>KG</t>
        </is>
      </c>
      <c r="L5312" t="n">
        <v>105</v>
      </c>
      <c r="M5312" t="n">
        <v>35</v>
      </c>
      <c r="N5312" t="inlineStr">
        <is>
          <t>ALIMENTOS</t>
        </is>
      </c>
      <c r="O5312" t="inlineStr">
        <is>
          <t>01/2026</t>
        </is>
      </c>
    </row>
    <row r="5313">
      <c r="A5313" t="n">
        <v>192638</v>
      </c>
      <c r="B5313" t="n">
        <v>122</v>
      </c>
      <c r="C5313" t="inlineStr">
        <is>
          <t>Arcos</t>
        </is>
      </c>
      <c r="D5313" t="inlineStr">
        <is>
          <t xml:space="preserve">EDUARDO TAKESHI MURANAKA </t>
        </is>
      </c>
      <c r="E5313" t="inlineStr">
        <is>
          <t>260710870</t>
        </is>
      </c>
      <c r="F5313" s="550" t="n">
        <v>46032</v>
      </c>
      <c r="G5313" t="n">
        <v>28222</v>
      </c>
      <c r="H5313" t="inlineStr">
        <is>
          <t>COGUMELO SHIITAKE MURANAKA KG</t>
        </is>
      </c>
      <c r="I5313" t="inlineStr">
        <is>
          <t>ALIMENTOS</t>
        </is>
      </c>
      <c r="J5313" t="n">
        <v>3</v>
      </c>
      <c r="K5313" t="inlineStr">
        <is>
          <t>KG</t>
        </is>
      </c>
      <c r="L5313" t="n">
        <v>126</v>
      </c>
      <c r="M5313" t="n">
        <v>42</v>
      </c>
      <c r="N5313" t="inlineStr">
        <is>
          <t>ALIMENTOS</t>
        </is>
      </c>
      <c r="O5313" t="inlineStr">
        <is>
          <t>01/2026</t>
        </is>
      </c>
    </row>
    <row r="5314">
      <c r="A5314" t="n">
        <v>192637</v>
      </c>
      <c r="B5314" t="n">
        <v>122</v>
      </c>
      <c r="C5314" t="inlineStr">
        <is>
          <t>Arcos</t>
        </is>
      </c>
      <c r="D5314" t="inlineStr">
        <is>
          <t xml:space="preserve">EDUARDO TAKESHI MURANAKA </t>
        </is>
      </c>
      <c r="E5314" t="inlineStr">
        <is>
          <t>260710861</t>
        </is>
      </c>
      <c r="F5314" s="550" t="n">
        <v>46030</v>
      </c>
      <c r="G5314" t="n">
        <v>28220</v>
      </c>
      <c r="H5314" t="inlineStr">
        <is>
          <t>COGUMELO PARIS MURANAKA KG</t>
        </is>
      </c>
      <c r="I5314" t="inlineStr">
        <is>
          <t>ALIMENTOS</t>
        </is>
      </c>
      <c r="J5314" t="n">
        <v>2</v>
      </c>
      <c r="K5314" t="inlineStr">
        <is>
          <t>KG</t>
        </is>
      </c>
      <c r="L5314" t="n">
        <v>54</v>
      </c>
      <c r="M5314" t="n">
        <v>27</v>
      </c>
      <c r="N5314" t="inlineStr">
        <is>
          <t>ALIMENTOS</t>
        </is>
      </c>
      <c r="O5314" t="inlineStr">
        <is>
          <t>01/2026</t>
        </is>
      </c>
    </row>
    <row r="5315">
      <c r="A5315" t="n">
        <v>192637</v>
      </c>
      <c r="B5315" t="n">
        <v>122</v>
      </c>
      <c r="C5315" t="inlineStr">
        <is>
          <t>Arcos</t>
        </is>
      </c>
      <c r="D5315" t="inlineStr">
        <is>
          <t xml:space="preserve">EDUARDO TAKESHI MURANAKA </t>
        </is>
      </c>
      <c r="E5315" t="inlineStr">
        <is>
          <t>260710861</t>
        </is>
      </c>
      <c r="F5315" s="550" t="n">
        <v>46030</v>
      </c>
      <c r="G5315" t="n">
        <v>28221</v>
      </c>
      <c r="H5315" t="inlineStr">
        <is>
          <t>COGUMELO PORTO BELLO MURANAKA KG</t>
        </is>
      </c>
      <c r="I5315" t="inlineStr">
        <is>
          <t>ALIMENTOS</t>
        </is>
      </c>
      <c r="J5315" t="n">
        <v>2</v>
      </c>
      <c r="K5315" t="inlineStr">
        <is>
          <t>KG</t>
        </is>
      </c>
      <c r="L5315" t="n">
        <v>0</v>
      </c>
      <c r="M5315" t="n">
        <v>0</v>
      </c>
      <c r="N5315" t="inlineStr">
        <is>
          <t>ALIMENTOS</t>
        </is>
      </c>
      <c r="O5315" t="inlineStr">
        <is>
          <t>01/2026</t>
        </is>
      </c>
    </row>
    <row r="5316">
      <c r="A5316" t="n">
        <v>192637</v>
      </c>
      <c r="B5316" t="n">
        <v>122</v>
      </c>
      <c r="C5316" t="inlineStr">
        <is>
          <t>Arcos</t>
        </is>
      </c>
      <c r="D5316" t="inlineStr">
        <is>
          <t xml:space="preserve">EDUARDO TAKESHI MURANAKA </t>
        </is>
      </c>
      <c r="E5316" t="inlineStr">
        <is>
          <t>260710861</t>
        </is>
      </c>
      <c r="F5316" s="550" t="n">
        <v>46030</v>
      </c>
      <c r="G5316" t="n">
        <v>28222</v>
      </c>
      <c r="H5316" t="inlineStr">
        <is>
          <t>COGUMELO SHIITAKE MURANAKA KG</t>
        </is>
      </c>
      <c r="I5316" t="inlineStr">
        <is>
          <t>ALIMENTOS</t>
        </is>
      </c>
      <c r="J5316" t="n">
        <v>2</v>
      </c>
      <c r="K5316" t="inlineStr">
        <is>
          <t>KG</t>
        </is>
      </c>
      <c r="L5316" t="n">
        <v>84</v>
      </c>
      <c r="M5316" t="n">
        <v>42</v>
      </c>
      <c r="N5316" t="inlineStr">
        <is>
          <t>ALIMENTOS</t>
        </is>
      </c>
      <c r="O5316" t="inlineStr">
        <is>
          <t>01/2026</t>
        </is>
      </c>
    </row>
    <row r="5317">
      <c r="A5317" t="n">
        <v>191100</v>
      </c>
      <c r="B5317" t="n">
        <v>122</v>
      </c>
      <c r="C5317" t="inlineStr">
        <is>
          <t>Arcos</t>
        </is>
      </c>
      <c r="D5317" t="inlineStr">
        <is>
          <t>WIDE STOCK COMERCIO E DISTRIBUICAO LTDA</t>
        </is>
      </c>
      <c r="E5317" t="inlineStr">
        <is>
          <t>423785</t>
        </is>
      </c>
      <c r="F5317" s="550" t="n">
        <v>46028</v>
      </c>
      <c r="G5317" t="n">
        <v>17553</v>
      </c>
      <c r="H5317" t="inlineStr">
        <is>
          <t>CANUDO BIODEGRADAVEL JUMBO 9MM C/2000 UN</t>
        </is>
      </c>
      <c r="I5317" t="inlineStr">
        <is>
          <t>DESCARTAVEIS/HIGIENE E LIMPEZA</t>
        </is>
      </c>
      <c r="J5317" t="n">
        <v>10</v>
      </c>
      <c r="K5317" t="inlineStr">
        <is>
          <t>PC</t>
        </is>
      </c>
      <c r="L5317" t="n">
        <v>89</v>
      </c>
      <c r="M5317" t="n">
        <v>8.9</v>
      </c>
      <c r="N5317" t="inlineStr">
        <is>
          <t>DESCARTAVEIS</t>
        </is>
      </c>
      <c r="O5317" t="inlineStr">
        <is>
          <t>01/2026</t>
        </is>
      </c>
    </row>
    <row r="5318">
      <c r="A5318" t="n">
        <v>191100</v>
      </c>
      <c r="B5318" t="n">
        <v>122</v>
      </c>
      <c r="C5318" t="inlineStr">
        <is>
          <t>Arcos</t>
        </is>
      </c>
      <c r="D5318" t="inlineStr">
        <is>
          <t>WIDE STOCK COMERCIO E DISTRIBUICAO LTDA</t>
        </is>
      </c>
      <c r="E5318" t="inlineStr">
        <is>
          <t>423785</t>
        </is>
      </c>
      <c r="F5318" s="550" t="n">
        <v>46028</v>
      </c>
      <c r="G5318" t="n">
        <v>17213</v>
      </c>
      <c r="H5318" t="inlineStr">
        <is>
          <t>SECANTE SHINE DRY MAQ LAVA LOUCA 5L</t>
        </is>
      </c>
      <c r="I5318" t="inlineStr">
        <is>
          <t>DESCARTAVEIS/HIGIENE E LIMPEZA</t>
        </is>
      </c>
      <c r="J5318" t="n">
        <v>4</v>
      </c>
      <c r="K5318" t="inlineStr">
        <is>
          <t>GALAO</t>
        </is>
      </c>
      <c r="L5318" t="n">
        <v>271.6</v>
      </c>
      <c r="M5318" t="n">
        <v>67.90000000000001</v>
      </c>
      <c r="N5318" t="inlineStr">
        <is>
          <t>DESCARTAVEIS</t>
        </is>
      </c>
      <c r="O5318" t="inlineStr">
        <is>
          <t>01/2026</t>
        </is>
      </c>
    </row>
    <row r="5319">
      <c r="A5319" t="n">
        <v>191100</v>
      </c>
      <c r="B5319" t="n">
        <v>122</v>
      </c>
      <c r="C5319" t="inlineStr">
        <is>
          <t>Arcos</t>
        </is>
      </c>
      <c r="D5319" t="inlineStr">
        <is>
          <t>WIDE STOCK COMERCIO E DISTRIBUICAO LTDA</t>
        </is>
      </c>
      <c r="E5319" t="inlineStr">
        <is>
          <t>423785</t>
        </is>
      </c>
      <c r="F5319" s="550" t="n">
        <v>46028</v>
      </c>
      <c r="G5319" t="n">
        <v>24586</v>
      </c>
      <c r="H5319" t="inlineStr">
        <is>
          <t>SACO CRISTAL 40X60 0,20 C/5KG</t>
        </is>
      </c>
      <c r="I5319" t="inlineStr">
        <is>
          <t>DESCARTAVEIS/HIGIENE E LIMPEZA</t>
        </is>
      </c>
      <c r="J5319" t="n">
        <v>1</v>
      </c>
      <c r="K5319" t="inlineStr">
        <is>
          <t>PC</t>
        </is>
      </c>
      <c r="L5319" t="n">
        <v>84.90000000000001</v>
      </c>
      <c r="M5319" t="n">
        <v>84.90000000000001</v>
      </c>
      <c r="N5319" t="inlineStr">
        <is>
          <t>DESCARTAVEIS</t>
        </is>
      </c>
      <c r="O5319" t="inlineStr">
        <is>
          <t>01/2026</t>
        </is>
      </c>
    </row>
    <row r="5320">
      <c r="A5320" t="n">
        <v>191100</v>
      </c>
      <c r="B5320" t="n">
        <v>122</v>
      </c>
      <c r="C5320" t="inlineStr">
        <is>
          <t>Arcos</t>
        </is>
      </c>
      <c r="D5320" t="inlineStr">
        <is>
          <t>WIDE STOCK COMERCIO E DISTRIBUICAO LTDA</t>
        </is>
      </c>
      <c r="E5320" t="inlineStr">
        <is>
          <t>423785</t>
        </is>
      </c>
      <c r="F5320" s="550" t="n">
        <v>46028</v>
      </c>
      <c r="G5320" t="n">
        <v>21703</v>
      </c>
      <c r="H5320" t="inlineStr">
        <is>
          <t>PALITO DE DENTE BAMBU 2,0 X 65MM CX C/500</t>
        </is>
      </c>
      <c r="I5320" t="inlineStr">
        <is>
          <t>DESCARTAVEIS/HIGIENE E LIMPEZA</t>
        </is>
      </c>
      <c r="J5320" t="n">
        <v>6</v>
      </c>
      <c r="K5320" t="inlineStr">
        <is>
          <t>UN</t>
        </is>
      </c>
      <c r="L5320" t="n">
        <v>56.1</v>
      </c>
      <c r="M5320" t="n">
        <v>9.35</v>
      </c>
      <c r="N5320" t="inlineStr">
        <is>
          <t>DESCARTAVEIS</t>
        </is>
      </c>
      <c r="O5320" t="inlineStr">
        <is>
          <t>01/2026</t>
        </is>
      </c>
    </row>
    <row r="5321">
      <c r="A5321" t="n">
        <v>191099</v>
      </c>
      <c r="B5321" t="n">
        <v>122</v>
      </c>
      <c r="C5321" t="inlineStr">
        <is>
          <t>Arcos</t>
        </is>
      </c>
      <c r="D5321" t="inlineStr">
        <is>
          <t>MARIO PEDRO FELICIANO - HORTIFRUTI</t>
        </is>
      </c>
      <c r="E5321" t="inlineStr">
        <is>
          <t>463926</t>
        </is>
      </c>
      <c r="F5321" s="550" t="n">
        <v>46028</v>
      </c>
      <c r="G5321" t="n">
        <v>19621</v>
      </c>
      <c r="H5321" t="inlineStr">
        <is>
          <t>CENOURA KG</t>
        </is>
      </c>
      <c r="I5321" t="inlineStr">
        <is>
          <t>ALIMENTOS</t>
        </is>
      </c>
      <c r="J5321" t="n">
        <v>3</v>
      </c>
      <c r="K5321" t="inlineStr">
        <is>
          <t>KG</t>
        </is>
      </c>
      <c r="L5321" t="n">
        <v>9.779999999999999</v>
      </c>
      <c r="M5321" t="n">
        <v>3.26</v>
      </c>
      <c r="N5321" t="inlineStr">
        <is>
          <t>ALIMENTOS</t>
        </is>
      </c>
      <c r="O5321" t="inlineStr">
        <is>
          <t>01/2026</t>
        </is>
      </c>
    </row>
    <row r="5322">
      <c r="A5322" t="n">
        <v>191099</v>
      </c>
      <c r="B5322" t="n">
        <v>122</v>
      </c>
      <c r="C5322" t="inlineStr">
        <is>
          <t>Arcos</t>
        </is>
      </c>
      <c r="D5322" t="inlineStr">
        <is>
          <t>MARIO PEDRO FELICIANO - HORTIFRUTI</t>
        </is>
      </c>
      <c r="E5322" t="inlineStr">
        <is>
          <t>463926</t>
        </is>
      </c>
      <c r="F5322" s="550" t="n">
        <v>46028</v>
      </c>
      <c r="G5322" t="n">
        <v>19658</v>
      </c>
      <c r="H5322" t="inlineStr">
        <is>
          <t>ABOBORA JAPONESA / CABOTIAN KG</t>
        </is>
      </c>
      <c r="I5322" t="inlineStr">
        <is>
          <t>ALIMENTOS</t>
        </is>
      </c>
      <c r="J5322" t="n">
        <v>10.3</v>
      </c>
      <c r="K5322" t="inlineStr">
        <is>
          <t>KG</t>
        </is>
      </c>
      <c r="L5322" t="n">
        <v>29.15</v>
      </c>
      <c r="M5322" t="n">
        <v>2.830097</v>
      </c>
      <c r="N5322" t="inlineStr">
        <is>
          <t>ALIMENTOS</t>
        </is>
      </c>
      <c r="O5322" t="inlineStr">
        <is>
          <t>01/2026</t>
        </is>
      </c>
    </row>
    <row r="5323">
      <c r="A5323" t="n">
        <v>191099</v>
      </c>
      <c r="B5323" t="n">
        <v>122</v>
      </c>
      <c r="C5323" t="inlineStr">
        <is>
          <t>Arcos</t>
        </is>
      </c>
      <c r="D5323" t="inlineStr">
        <is>
          <t>MARIO PEDRO FELICIANO - HORTIFRUTI</t>
        </is>
      </c>
      <c r="E5323" t="inlineStr">
        <is>
          <t>463926</t>
        </is>
      </c>
      <c r="F5323" s="550" t="n">
        <v>46028</v>
      </c>
      <c r="G5323" t="n">
        <v>19476</v>
      </c>
      <c r="H5323" t="inlineStr">
        <is>
          <t>MANJERICAO KG</t>
        </is>
      </c>
      <c r="I5323" t="inlineStr">
        <is>
          <t>ALIMENTOS</t>
        </is>
      </c>
      <c r="J5323" t="n">
        <v>0.6</v>
      </c>
      <c r="K5323" t="inlineStr">
        <is>
          <t>KG</t>
        </is>
      </c>
      <c r="L5323" t="n">
        <v>44.37</v>
      </c>
      <c r="M5323" t="n">
        <v>73.95</v>
      </c>
      <c r="N5323" t="inlineStr">
        <is>
          <t>ALIMENTOS</t>
        </is>
      </c>
      <c r="O5323" t="inlineStr">
        <is>
          <t>01/2026</t>
        </is>
      </c>
    </row>
    <row r="5324">
      <c r="A5324" t="n">
        <v>191099</v>
      </c>
      <c r="B5324" t="n">
        <v>122</v>
      </c>
      <c r="C5324" t="inlineStr">
        <is>
          <t>Arcos</t>
        </is>
      </c>
      <c r="D5324" t="inlineStr">
        <is>
          <t>MARIO PEDRO FELICIANO - HORTIFRUTI</t>
        </is>
      </c>
      <c r="E5324" t="inlineStr">
        <is>
          <t>463926</t>
        </is>
      </c>
      <c r="F5324" s="550" t="n">
        <v>46028</v>
      </c>
      <c r="G5324" t="n">
        <v>19485</v>
      </c>
      <c r="H5324" t="inlineStr">
        <is>
          <t>ENDRO DILL KG</t>
        </is>
      </c>
      <c r="I5324" t="inlineStr">
        <is>
          <t>ALIMENTOS</t>
        </is>
      </c>
      <c r="J5324" t="n">
        <v>0.12</v>
      </c>
      <c r="K5324" t="inlineStr">
        <is>
          <t>KG</t>
        </is>
      </c>
      <c r="L5324" t="n">
        <v>17.4</v>
      </c>
      <c r="M5324" t="n">
        <v>145</v>
      </c>
      <c r="N5324" t="inlineStr">
        <is>
          <t>ALIMENTOS</t>
        </is>
      </c>
      <c r="O5324" t="inlineStr">
        <is>
          <t>01/2026</t>
        </is>
      </c>
    </row>
    <row r="5325">
      <c r="A5325" t="n">
        <v>191099</v>
      </c>
      <c r="B5325" t="n">
        <v>122</v>
      </c>
      <c r="C5325" t="inlineStr">
        <is>
          <t>Arcos</t>
        </is>
      </c>
      <c r="D5325" t="inlineStr">
        <is>
          <t>MARIO PEDRO FELICIANO - HORTIFRUTI</t>
        </is>
      </c>
      <c r="E5325" t="inlineStr">
        <is>
          <t>463926</t>
        </is>
      </c>
      <c r="F5325" s="550" t="n">
        <v>46028</v>
      </c>
      <c r="G5325" t="n">
        <v>19488</v>
      </c>
      <c r="H5325" t="inlineStr">
        <is>
          <t>CEBOLINHA KG</t>
        </is>
      </c>
      <c r="I5325" t="inlineStr">
        <is>
          <t>ALIMENTOS</t>
        </is>
      </c>
      <c r="J5325" t="n">
        <v>1.5</v>
      </c>
      <c r="K5325" t="inlineStr">
        <is>
          <t>KG</t>
        </is>
      </c>
      <c r="L5325" t="n">
        <v>19.58</v>
      </c>
      <c r="M5325" t="n">
        <v>13.053333</v>
      </c>
      <c r="N5325" t="inlineStr">
        <is>
          <t>ALIMENTOS</t>
        </is>
      </c>
      <c r="O5325" t="inlineStr">
        <is>
          <t>01/2026</t>
        </is>
      </c>
    </row>
    <row r="5326">
      <c r="A5326" t="n">
        <v>191099</v>
      </c>
      <c r="B5326" t="n">
        <v>122</v>
      </c>
      <c r="C5326" t="inlineStr">
        <is>
          <t>Arcos</t>
        </is>
      </c>
      <c r="D5326" t="inlineStr">
        <is>
          <t>MARIO PEDRO FELICIANO - HORTIFRUTI</t>
        </is>
      </c>
      <c r="E5326" t="inlineStr">
        <is>
          <t>463926</t>
        </is>
      </c>
      <c r="F5326" s="550" t="n">
        <v>46028</v>
      </c>
      <c r="G5326" t="n">
        <v>19759</v>
      </c>
      <c r="H5326" t="inlineStr">
        <is>
          <t>LARANJA BAHIA KG</t>
        </is>
      </c>
      <c r="I5326" t="inlineStr">
        <is>
          <t>ALIMENTOS</t>
        </is>
      </c>
      <c r="J5326" t="n">
        <v>5</v>
      </c>
      <c r="K5326" t="inlineStr">
        <is>
          <t>KG</t>
        </is>
      </c>
      <c r="L5326" t="n">
        <v>54.75</v>
      </c>
      <c r="M5326" t="n">
        <v>10.95</v>
      </c>
      <c r="N5326" t="inlineStr">
        <is>
          <t>ALIMENTOS</t>
        </is>
      </c>
      <c r="O5326" t="inlineStr">
        <is>
          <t>01/2026</t>
        </is>
      </c>
    </row>
    <row r="5327">
      <c r="A5327" t="n">
        <v>191099</v>
      </c>
      <c r="B5327" t="n">
        <v>122</v>
      </c>
      <c r="C5327" t="inlineStr">
        <is>
          <t>Arcos</t>
        </is>
      </c>
      <c r="D5327" t="inlineStr">
        <is>
          <t>MARIO PEDRO FELICIANO - HORTIFRUTI</t>
        </is>
      </c>
      <c r="E5327" t="inlineStr">
        <is>
          <t>463926</t>
        </is>
      </c>
      <c r="F5327" s="550" t="n">
        <v>46028</v>
      </c>
      <c r="G5327" t="n">
        <v>19748</v>
      </c>
      <c r="H5327" t="inlineStr">
        <is>
          <t>MACA FUJI KG</t>
        </is>
      </c>
      <c r="I5327" t="inlineStr">
        <is>
          <t>ALIMENTOS</t>
        </is>
      </c>
      <c r="J5327" t="n">
        <v>3</v>
      </c>
      <c r="K5327" t="inlineStr">
        <is>
          <t>KG</t>
        </is>
      </c>
      <c r="L5327" t="n">
        <v>35.55</v>
      </c>
      <c r="M5327" t="n">
        <v>11.85</v>
      </c>
      <c r="N5327" t="inlineStr">
        <is>
          <t>ALIMENTOS</t>
        </is>
      </c>
      <c r="O5327" t="inlineStr">
        <is>
          <t>01/2026</t>
        </is>
      </c>
    </row>
    <row r="5328">
      <c r="A5328" t="n">
        <v>191099</v>
      </c>
      <c r="B5328" t="n">
        <v>122</v>
      </c>
      <c r="C5328" t="inlineStr">
        <is>
          <t>Arcos</t>
        </is>
      </c>
      <c r="D5328" t="inlineStr">
        <is>
          <t>MARIO PEDRO FELICIANO - HORTIFRUTI</t>
        </is>
      </c>
      <c r="E5328" t="inlineStr">
        <is>
          <t>463926</t>
        </is>
      </c>
      <c r="F5328" s="550" t="n">
        <v>46028</v>
      </c>
      <c r="G5328" t="n">
        <v>19751</v>
      </c>
      <c r="H5328" t="inlineStr">
        <is>
          <t>LIMAO SICILIANO KG</t>
        </is>
      </c>
      <c r="I5328" t="inlineStr">
        <is>
          <t>ALIMENTOS</t>
        </is>
      </c>
      <c r="J5328" t="n">
        <v>12.3</v>
      </c>
      <c r="K5328" t="inlineStr">
        <is>
          <t>KG</t>
        </is>
      </c>
      <c r="L5328" t="n">
        <v>128.41</v>
      </c>
      <c r="M5328" t="n">
        <v>10.439837</v>
      </c>
      <c r="N5328" t="inlineStr">
        <is>
          <t>ALIMENTOS</t>
        </is>
      </c>
      <c r="O5328" t="inlineStr">
        <is>
          <t>01/2026</t>
        </is>
      </c>
    </row>
    <row r="5329">
      <c r="A5329" t="n">
        <v>191099</v>
      </c>
      <c r="B5329" t="n">
        <v>122</v>
      </c>
      <c r="C5329" t="inlineStr">
        <is>
          <t>Arcos</t>
        </is>
      </c>
      <c r="D5329" t="inlineStr">
        <is>
          <t>MARIO PEDRO FELICIANO - HORTIFRUTI</t>
        </is>
      </c>
      <c r="E5329" t="inlineStr">
        <is>
          <t>463926</t>
        </is>
      </c>
      <c r="F5329" s="550" t="n">
        <v>46028</v>
      </c>
      <c r="G5329" t="n">
        <v>23113</v>
      </c>
      <c r="H5329" t="inlineStr">
        <is>
          <t>SALSA KG</t>
        </is>
      </c>
      <c r="I5329" t="inlineStr">
        <is>
          <t>ALIMENTOS</t>
        </is>
      </c>
      <c r="J5329" t="n">
        <v>2.5</v>
      </c>
      <c r="K5329" t="inlineStr">
        <is>
          <t>KG</t>
        </is>
      </c>
      <c r="L5329" t="n">
        <v>34.45</v>
      </c>
      <c r="M5329" t="n">
        <v>13.78</v>
      </c>
      <c r="N5329" t="inlineStr">
        <is>
          <t>ALIMENTOS</t>
        </is>
      </c>
      <c r="O5329" t="inlineStr">
        <is>
          <t>01/2026</t>
        </is>
      </c>
    </row>
    <row r="5330">
      <c r="A5330" t="n">
        <v>191099</v>
      </c>
      <c r="B5330" t="n">
        <v>122</v>
      </c>
      <c r="C5330" t="inlineStr">
        <is>
          <t>Arcos</t>
        </is>
      </c>
      <c r="D5330" t="inlineStr">
        <is>
          <t>MARIO PEDRO FELICIANO - HORTIFRUTI</t>
        </is>
      </c>
      <c r="E5330" t="inlineStr">
        <is>
          <t>463926</t>
        </is>
      </c>
      <c r="F5330" s="550" t="n">
        <v>46028</v>
      </c>
      <c r="G5330" t="n">
        <v>23389</v>
      </c>
      <c r="H5330" t="inlineStr">
        <is>
          <t>BANANA NANICA KG</t>
        </is>
      </c>
      <c r="I5330" t="inlineStr">
        <is>
          <t>ALIMENTOS</t>
        </is>
      </c>
      <c r="J5330" t="n">
        <v>1.25</v>
      </c>
      <c r="K5330" t="inlineStr">
        <is>
          <t>KG</t>
        </is>
      </c>
      <c r="L5330" t="n">
        <v>6.49</v>
      </c>
      <c r="M5330" t="n">
        <v>5.192</v>
      </c>
      <c r="N5330" t="inlineStr">
        <is>
          <t>ALIMENTOS</t>
        </is>
      </c>
      <c r="O5330" t="inlineStr">
        <is>
          <t>01/2026</t>
        </is>
      </c>
    </row>
    <row r="5331">
      <c r="A5331" t="n">
        <v>191099</v>
      </c>
      <c r="B5331" t="n">
        <v>122</v>
      </c>
      <c r="C5331" t="inlineStr">
        <is>
          <t>Arcos</t>
        </is>
      </c>
      <c r="D5331" t="inlineStr">
        <is>
          <t>MARIO PEDRO FELICIANO - HORTIFRUTI</t>
        </is>
      </c>
      <c r="E5331" t="inlineStr">
        <is>
          <t>463926</t>
        </is>
      </c>
      <c r="F5331" s="550" t="n">
        <v>46028</v>
      </c>
      <c r="G5331" t="n">
        <v>19632</v>
      </c>
      <c r="H5331" t="inlineStr">
        <is>
          <t>BETERRABA KG</t>
        </is>
      </c>
      <c r="I5331" t="inlineStr">
        <is>
          <t>ALIMENTOS</t>
        </is>
      </c>
      <c r="J5331" t="n">
        <v>3</v>
      </c>
      <c r="K5331" t="inlineStr">
        <is>
          <t>KG</t>
        </is>
      </c>
      <c r="L5331" t="n">
        <v>6.09</v>
      </c>
      <c r="M5331" t="n">
        <v>2.03</v>
      </c>
      <c r="N5331" t="inlineStr">
        <is>
          <t>ALIMENTOS</t>
        </is>
      </c>
      <c r="O5331" t="inlineStr">
        <is>
          <t>01/2026</t>
        </is>
      </c>
    </row>
    <row r="5332">
      <c r="A5332" t="n">
        <v>191099</v>
      </c>
      <c r="B5332" t="n">
        <v>122</v>
      </c>
      <c r="C5332" t="inlineStr">
        <is>
          <t>Arcos</t>
        </is>
      </c>
      <c r="D5332" t="inlineStr">
        <is>
          <t>MARIO PEDRO FELICIANO - HORTIFRUTI</t>
        </is>
      </c>
      <c r="E5332" t="inlineStr">
        <is>
          <t>463926</t>
        </is>
      </c>
      <c r="F5332" s="550" t="n">
        <v>46028</v>
      </c>
      <c r="G5332" t="n">
        <v>23184</v>
      </c>
      <c r="H5332" t="inlineStr">
        <is>
          <t>TOMATE CEREJA KG</t>
        </is>
      </c>
      <c r="I5332" t="inlineStr">
        <is>
          <t>ALIMENTOS</t>
        </is>
      </c>
      <c r="J5332" t="n">
        <v>1</v>
      </c>
      <c r="K5332" t="inlineStr">
        <is>
          <t>KG</t>
        </is>
      </c>
      <c r="L5332" t="n">
        <v>10.88</v>
      </c>
      <c r="M5332" t="n">
        <v>10.88</v>
      </c>
      <c r="N5332" t="inlineStr">
        <is>
          <t>ALIMENTOS</t>
        </is>
      </c>
      <c r="O5332" t="inlineStr">
        <is>
          <t>01/2026</t>
        </is>
      </c>
    </row>
    <row r="5333">
      <c r="A5333" t="n">
        <v>191087</v>
      </c>
      <c r="B5333" t="n">
        <v>122</v>
      </c>
      <c r="C5333" t="inlineStr">
        <is>
          <t>Arcos</t>
        </is>
      </c>
      <c r="D5333" t="inlineStr">
        <is>
          <t>CECILIA TSUYACO ARAKI SILVA LTDA</t>
        </is>
      </c>
      <c r="E5333" t="inlineStr">
        <is>
          <t>384574</t>
        </is>
      </c>
      <c r="F5333" s="550" t="n">
        <v>46028</v>
      </c>
      <c r="G5333" t="n">
        <v>19787</v>
      </c>
      <c r="H5333" t="inlineStr">
        <is>
          <t>ABACAXI PEROLA KG</t>
        </is>
      </c>
      <c r="I5333" t="inlineStr">
        <is>
          <t>ALIMENTOS</t>
        </is>
      </c>
      <c r="J5333" t="n">
        <v>30</v>
      </c>
      <c r="K5333" t="inlineStr">
        <is>
          <t>KG</t>
        </is>
      </c>
      <c r="L5333" t="n">
        <v>147</v>
      </c>
      <c r="M5333" t="n">
        <v>4.9</v>
      </c>
      <c r="N5333" t="inlineStr">
        <is>
          <t>ALIMENTOS</t>
        </is>
      </c>
      <c r="O5333" t="inlineStr">
        <is>
          <t>01/2026</t>
        </is>
      </c>
    </row>
    <row r="5334">
      <c r="A5334" t="n">
        <v>191087</v>
      </c>
      <c r="B5334" t="n">
        <v>122</v>
      </c>
      <c r="C5334" t="inlineStr">
        <is>
          <t>Arcos</t>
        </is>
      </c>
      <c r="D5334" t="inlineStr">
        <is>
          <t>CECILIA TSUYACO ARAKI SILVA LTDA</t>
        </is>
      </c>
      <c r="E5334" t="inlineStr">
        <is>
          <t>384574</t>
        </is>
      </c>
      <c r="F5334" s="550" t="n">
        <v>46028</v>
      </c>
      <c r="G5334" t="n">
        <v>24083</v>
      </c>
      <c r="H5334" t="inlineStr">
        <is>
          <t>BATATA ASTERIX GRAUDA NOIVA KG</t>
        </is>
      </c>
      <c r="I5334" t="inlineStr">
        <is>
          <t>ALIMENTOS</t>
        </is>
      </c>
      <c r="J5334" t="n">
        <v>60</v>
      </c>
      <c r="K5334" t="inlineStr">
        <is>
          <t>KG</t>
        </is>
      </c>
      <c r="L5334" t="n">
        <v>240</v>
      </c>
      <c r="M5334" t="n">
        <v>4</v>
      </c>
      <c r="N5334" t="inlineStr">
        <is>
          <t>ALIMENTOS</t>
        </is>
      </c>
      <c r="O5334" t="inlineStr">
        <is>
          <t>01/2026</t>
        </is>
      </c>
    </row>
    <row r="5335">
      <c r="A5335" t="n">
        <v>191087</v>
      </c>
      <c r="B5335" t="n">
        <v>122</v>
      </c>
      <c r="C5335" t="inlineStr">
        <is>
          <t>Arcos</t>
        </is>
      </c>
      <c r="D5335" t="inlineStr">
        <is>
          <t>CECILIA TSUYACO ARAKI SILVA LTDA</t>
        </is>
      </c>
      <c r="E5335" t="inlineStr">
        <is>
          <t>384574</t>
        </is>
      </c>
      <c r="F5335" s="550" t="n">
        <v>46028</v>
      </c>
      <c r="G5335" t="n">
        <v>19505</v>
      </c>
      <c r="H5335" t="inlineStr">
        <is>
          <t>ALFACE AMERICANA KG</t>
        </is>
      </c>
      <c r="I5335" t="inlineStr">
        <is>
          <t>ALIMENTOS</t>
        </is>
      </c>
      <c r="J5335" t="n">
        <v>1.5</v>
      </c>
      <c r="K5335" t="inlineStr">
        <is>
          <t>KG</t>
        </is>
      </c>
      <c r="L5335" t="n">
        <v>12.75</v>
      </c>
      <c r="M5335" t="n">
        <v>8.5</v>
      </c>
      <c r="N5335" t="inlineStr">
        <is>
          <t>ALIMENTOS</t>
        </is>
      </c>
      <c r="O5335" t="inlineStr">
        <is>
          <t>01/2026</t>
        </is>
      </c>
    </row>
    <row r="5336">
      <c r="A5336" t="n">
        <v>191087</v>
      </c>
      <c r="B5336" t="n">
        <v>122</v>
      </c>
      <c r="C5336" t="inlineStr">
        <is>
          <t>Arcos</t>
        </is>
      </c>
      <c r="D5336" t="inlineStr">
        <is>
          <t>CECILIA TSUYACO ARAKI SILVA LTDA</t>
        </is>
      </c>
      <c r="E5336" t="inlineStr">
        <is>
          <t>384574</t>
        </is>
      </c>
      <c r="F5336" s="550" t="n">
        <v>46028</v>
      </c>
      <c r="G5336" t="n">
        <v>19480</v>
      </c>
      <c r="H5336" t="inlineStr">
        <is>
          <t>HORTELA HIDROPONICA KG</t>
        </is>
      </c>
      <c r="I5336" t="inlineStr">
        <is>
          <t>ALIMENTOS</t>
        </is>
      </c>
      <c r="J5336" t="n">
        <v>0.5</v>
      </c>
      <c r="K5336" t="inlineStr">
        <is>
          <t>KG</t>
        </is>
      </c>
      <c r="L5336" t="n">
        <v>6.5</v>
      </c>
      <c r="M5336" t="n">
        <v>13</v>
      </c>
      <c r="N5336" t="inlineStr">
        <is>
          <t>ALIMENTOS</t>
        </is>
      </c>
      <c r="O5336" t="inlineStr">
        <is>
          <t>01/2026</t>
        </is>
      </c>
    </row>
    <row r="5337">
      <c r="A5337" t="n">
        <v>191087</v>
      </c>
      <c r="B5337" t="n">
        <v>122</v>
      </c>
      <c r="C5337" t="inlineStr">
        <is>
          <t>Arcos</t>
        </is>
      </c>
      <c r="D5337" t="inlineStr">
        <is>
          <t>CECILIA TSUYACO ARAKI SILVA LTDA</t>
        </is>
      </c>
      <c r="E5337" t="inlineStr">
        <is>
          <t>384574</t>
        </is>
      </c>
      <c r="F5337" s="550" t="n">
        <v>46028</v>
      </c>
      <c r="G5337" t="n">
        <v>19498</v>
      </c>
      <c r="H5337" t="inlineStr">
        <is>
          <t>ALFACE ROMANA KG</t>
        </is>
      </c>
      <c r="I5337" t="inlineStr">
        <is>
          <t>ALIMENTOS</t>
        </is>
      </c>
      <c r="J5337" t="n">
        <v>1</v>
      </c>
      <c r="K5337" t="inlineStr">
        <is>
          <t>KG</t>
        </is>
      </c>
      <c r="L5337" t="n">
        <v>8.5</v>
      </c>
      <c r="M5337" t="n">
        <v>8.5</v>
      </c>
      <c r="N5337" t="inlineStr">
        <is>
          <t>ALIMENTOS</t>
        </is>
      </c>
      <c r="O5337" t="inlineStr">
        <is>
          <t>01/2026</t>
        </is>
      </c>
    </row>
    <row r="5338">
      <c r="A5338" t="n">
        <v>191087</v>
      </c>
      <c r="B5338" t="n">
        <v>122</v>
      </c>
      <c r="C5338" t="inlineStr">
        <is>
          <t>Arcos</t>
        </is>
      </c>
      <c r="D5338" t="inlineStr">
        <is>
          <t>CECILIA TSUYACO ARAKI SILVA LTDA</t>
        </is>
      </c>
      <c r="E5338" t="inlineStr">
        <is>
          <t>384574</t>
        </is>
      </c>
      <c r="F5338" s="550" t="n">
        <v>46028</v>
      </c>
      <c r="G5338" t="n">
        <v>19465</v>
      </c>
      <c r="H5338" t="inlineStr">
        <is>
          <t>SALSAO KG</t>
        </is>
      </c>
      <c r="I5338" t="inlineStr">
        <is>
          <t>ALIMENTOS</t>
        </is>
      </c>
      <c r="J5338" t="n">
        <v>1</v>
      </c>
      <c r="K5338" t="inlineStr">
        <is>
          <t>KG</t>
        </is>
      </c>
      <c r="L5338" t="n">
        <v>5</v>
      </c>
      <c r="M5338" t="n">
        <v>5</v>
      </c>
      <c r="N5338" t="inlineStr">
        <is>
          <t>ALIMENTOS</t>
        </is>
      </c>
      <c r="O5338" t="inlineStr">
        <is>
          <t>01/2026</t>
        </is>
      </c>
    </row>
    <row r="5339">
      <c r="A5339" t="n">
        <v>191087</v>
      </c>
      <c r="B5339" t="n">
        <v>122</v>
      </c>
      <c r="C5339" t="inlineStr">
        <is>
          <t>Arcos</t>
        </is>
      </c>
      <c r="D5339" t="inlineStr">
        <is>
          <t>CECILIA TSUYACO ARAKI SILVA LTDA</t>
        </is>
      </c>
      <c r="E5339" t="inlineStr">
        <is>
          <t>384574</t>
        </is>
      </c>
      <c r="F5339" s="550" t="n">
        <v>46028</v>
      </c>
      <c r="G5339" t="n">
        <v>19558</v>
      </c>
      <c r="H5339" t="inlineStr">
        <is>
          <t>QUIABO KG</t>
        </is>
      </c>
      <c r="I5339" t="inlineStr">
        <is>
          <t>ALIMENTOS</t>
        </is>
      </c>
      <c r="J5339" t="n">
        <v>0.5</v>
      </c>
      <c r="K5339" t="inlineStr">
        <is>
          <t>KG</t>
        </is>
      </c>
      <c r="L5339" t="n">
        <v>6</v>
      </c>
      <c r="M5339" t="n">
        <v>12</v>
      </c>
      <c r="N5339" t="inlineStr">
        <is>
          <t>ALIMENTOS</t>
        </is>
      </c>
      <c r="O5339" t="inlineStr">
        <is>
          <t>01/2026</t>
        </is>
      </c>
    </row>
    <row r="5340">
      <c r="A5340" t="n">
        <v>191087</v>
      </c>
      <c r="B5340" t="n">
        <v>122</v>
      </c>
      <c r="C5340" t="inlineStr">
        <is>
          <t>Arcos</t>
        </is>
      </c>
      <c r="D5340" t="inlineStr">
        <is>
          <t>CECILIA TSUYACO ARAKI SILVA LTDA</t>
        </is>
      </c>
      <c r="E5340" t="inlineStr">
        <is>
          <t>384574</t>
        </is>
      </c>
      <c r="F5340" s="550" t="n">
        <v>46028</v>
      </c>
      <c r="G5340" t="n">
        <v>19503</v>
      </c>
      <c r="H5340" t="inlineStr">
        <is>
          <t>ALFACE CRESPA KG</t>
        </is>
      </c>
      <c r="I5340" t="inlineStr">
        <is>
          <t>ALIMENTOS</t>
        </is>
      </c>
      <c r="J5340" t="n">
        <v>1</v>
      </c>
      <c r="K5340" t="inlineStr">
        <is>
          <t>KG</t>
        </is>
      </c>
      <c r="L5340" t="n">
        <v>7.8</v>
      </c>
      <c r="M5340" t="n">
        <v>7.8</v>
      </c>
      <c r="N5340" t="inlineStr">
        <is>
          <t>ALIMENTOS</t>
        </is>
      </c>
      <c r="O5340" t="inlineStr">
        <is>
          <t>01/2026</t>
        </is>
      </c>
    </row>
    <row r="5341">
      <c r="A5341" t="n">
        <v>191087</v>
      </c>
      <c r="B5341" t="n">
        <v>122</v>
      </c>
      <c r="C5341" t="inlineStr">
        <is>
          <t>Arcos</t>
        </is>
      </c>
      <c r="D5341" t="inlineStr">
        <is>
          <t>CECILIA TSUYACO ARAKI SILVA LTDA</t>
        </is>
      </c>
      <c r="E5341" t="inlineStr">
        <is>
          <t>384574</t>
        </is>
      </c>
      <c r="F5341" s="550" t="n">
        <v>46028</v>
      </c>
      <c r="G5341" t="n">
        <v>19499</v>
      </c>
      <c r="H5341" t="inlineStr">
        <is>
          <t>ALFACE MIMOSA KG</t>
        </is>
      </c>
      <c r="I5341" t="inlineStr">
        <is>
          <t>ALIMENTOS</t>
        </is>
      </c>
      <c r="J5341" t="n">
        <v>1</v>
      </c>
      <c r="K5341" t="inlineStr">
        <is>
          <t>KG</t>
        </is>
      </c>
      <c r="L5341" t="n">
        <v>8.5</v>
      </c>
      <c r="M5341" t="n">
        <v>8.5</v>
      </c>
      <c r="N5341" t="inlineStr">
        <is>
          <t>ALIMENTOS</t>
        </is>
      </c>
      <c r="O5341" t="inlineStr">
        <is>
          <t>01/2026</t>
        </is>
      </c>
    </row>
    <row r="5342">
      <c r="A5342" t="n">
        <v>191087</v>
      </c>
      <c r="B5342" t="n">
        <v>122</v>
      </c>
      <c r="C5342" t="inlineStr">
        <is>
          <t>Arcos</t>
        </is>
      </c>
      <c r="D5342" t="inlineStr">
        <is>
          <t>CECILIA TSUYACO ARAKI SILVA LTDA</t>
        </is>
      </c>
      <c r="E5342" t="inlineStr">
        <is>
          <t>384574</t>
        </is>
      </c>
      <c r="F5342" s="550" t="n">
        <v>46028</v>
      </c>
      <c r="G5342" t="n">
        <v>23241</v>
      </c>
      <c r="H5342" t="inlineStr">
        <is>
          <t>CHUCHU KG</t>
        </is>
      </c>
      <c r="I5342" t="inlineStr">
        <is>
          <t>ALIMENTOS</t>
        </is>
      </c>
      <c r="J5342" t="n">
        <v>3</v>
      </c>
      <c r="K5342" t="inlineStr">
        <is>
          <t>KG</t>
        </is>
      </c>
      <c r="L5342" t="n">
        <v>14.7</v>
      </c>
      <c r="M5342" t="n">
        <v>4.9</v>
      </c>
      <c r="N5342" t="inlineStr">
        <is>
          <t>ALIMENTOS</t>
        </is>
      </c>
      <c r="O5342" t="inlineStr">
        <is>
          <t>01/2026</t>
        </is>
      </c>
    </row>
    <row r="5343">
      <c r="A5343" t="n">
        <v>191087</v>
      </c>
      <c r="B5343" t="n">
        <v>122</v>
      </c>
      <c r="C5343" t="inlineStr">
        <is>
          <t>Arcos</t>
        </is>
      </c>
      <c r="D5343" t="inlineStr">
        <is>
          <t>CECILIA TSUYACO ARAKI SILVA LTDA</t>
        </is>
      </c>
      <c r="E5343" t="inlineStr">
        <is>
          <t>384574</t>
        </is>
      </c>
      <c r="F5343" s="550" t="n">
        <v>46028</v>
      </c>
      <c r="G5343" t="n">
        <v>23236</v>
      </c>
      <c r="H5343" t="inlineStr">
        <is>
          <t>COUVE MANTEIGA KG</t>
        </is>
      </c>
      <c r="I5343" t="inlineStr">
        <is>
          <t>ALIMENTOS</t>
        </is>
      </c>
      <c r="J5343" t="n">
        <v>2</v>
      </c>
      <c r="K5343" t="inlineStr">
        <is>
          <t>KG</t>
        </is>
      </c>
      <c r="L5343" t="n">
        <v>11.6</v>
      </c>
      <c r="M5343" t="n">
        <v>5.8</v>
      </c>
      <c r="N5343" t="inlineStr">
        <is>
          <t>ALIMENTOS</t>
        </is>
      </c>
      <c r="O5343" t="inlineStr">
        <is>
          <t>01/2026</t>
        </is>
      </c>
    </row>
    <row r="5344">
      <c r="A5344" t="n">
        <v>191087</v>
      </c>
      <c r="B5344" t="n">
        <v>122</v>
      </c>
      <c r="C5344" t="inlineStr">
        <is>
          <t>Arcos</t>
        </is>
      </c>
      <c r="D5344" t="inlineStr">
        <is>
          <t>CECILIA TSUYACO ARAKI SILVA LTDA</t>
        </is>
      </c>
      <c r="E5344" t="inlineStr">
        <is>
          <t>384574</t>
        </is>
      </c>
      <c r="F5344" s="550" t="n">
        <v>46028</v>
      </c>
      <c r="G5344" t="n">
        <v>23359</v>
      </c>
      <c r="H5344" t="inlineStr">
        <is>
          <t>LIMAO TAHITI KG</t>
        </is>
      </c>
      <c r="I5344" t="inlineStr">
        <is>
          <t>ALIMENTOS</t>
        </is>
      </c>
      <c r="J5344" t="n">
        <v>15</v>
      </c>
      <c r="K5344" t="inlineStr">
        <is>
          <t>KG</t>
        </is>
      </c>
      <c r="L5344" t="n">
        <v>53.25</v>
      </c>
      <c r="M5344" t="n">
        <v>3.55</v>
      </c>
      <c r="N5344" t="inlineStr">
        <is>
          <t>ALIMENTOS</t>
        </is>
      </c>
      <c r="O5344" t="inlineStr">
        <is>
          <t>01/2026</t>
        </is>
      </c>
    </row>
    <row r="5345">
      <c r="A5345" t="n">
        <v>191087</v>
      </c>
      <c r="B5345" t="n">
        <v>122</v>
      </c>
      <c r="C5345" t="inlineStr">
        <is>
          <t>Arcos</t>
        </is>
      </c>
      <c r="D5345" t="inlineStr">
        <is>
          <t>CECILIA TSUYACO ARAKI SILVA LTDA</t>
        </is>
      </c>
      <c r="E5345" t="inlineStr">
        <is>
          <t>384574</t>
        </is>
      </c>
      <c r="F5345" s="550" t="n">
        <v>46028</v>
      </c>
      <c r="G5345" t="n">
        <v>23390</v>
      </c>
      <c r="H5345" t="inlineStr">
        <is>
          <t>BANANA DA TERRA KG</t>
        </is>
      </c>
      <c r="I5345" t="inlineStr">
        <is>
          <t>ALIMENTOS</t>
        </is>
      </c>
      <c r="J5345" t="n">
        <v>7</v>
      </c>
      <c r="K5345" t="inlineStr">
        <is>
          <t>KG</t>
        </is>
      </c>
      <c r="L5345" t="n">
        <v>63</v>
      </c>
      <c r="M5345" t="n">
        <v>9</v>
      </c>
      <c r="N5345" t="inlineStr">
        <is>
          <t>ALIMENTOS</t>
        </is>
      </c>
      <c r="O5345" t="inlineStr">
        <is>
          <t>01/2026</t>
        </is>
      </c>
    </row>
    <row r="5346">
      <c r="A5346" t="n">
        <v>191087</v>
      </c>
      <c r="B5346" t="n">
        <v>122</v>
      </c>
      <c r="C5346" t="inlineStr">
        <is>
          <t>Arcos</t>
        </is>
      </c>
      <c r="D5346" t="inlineStr">
        <is>
          <t>CECILIA TSUYACO ARAKI SILVA LTDA</t>
        </is>
      </c>
      <c r="E5346" t="inlineStr">
        <is>
          <t>384574</t>
        </is>
      </c>
      <c r="F5346" s="550" t="n">
        <v>46028</v>
      </c>
      <c r="G5346" t="n">
        <v>24037</v>
      </c>
      <c r="H5346" t="inlineStr">
        <is>
          <t>ALHO TRITURADO FRITO</t>
        </is>
      </c>
      <c r="I5346" t="inlineStr">
        <is>
          <t>ALIMENTOS</t>
        </is>
      </c>
      <c r="J5346" t="n">
        <v>2</v>
      </c>
      <c r="K5346" t="inlineStr">
        <is>
          <t>KG</t>
        </is>
      </c>
      <c r="L5346" t="n">
        <v>42</v>
      </c>
      <c r="M5346" t="n">
        <v>21</v>
      </c>
      <c r="N5346" t="inlineStr">
        <is>
          <t>ALIMENTOS</t>
        </is>
      </c>
      <c r="O5346" t="inlineStr">
        <is>
          <t>01/2026</t>
        </is>
      </c>
    </row>
    <row r="5347">
      <c r="A5347" t="n">
        <v>191086</v>
      </c>
      <c r="B5347" t="n">
        <v>122</v>
      </c>
      <c r="C5347" t="inlineStr">
        <is>
          <t>Arcos</t>
        </is>
      </c>
      <c r="D5347" t="inlineStr">
        <is>
          <t xml:space="preserve"> FAMIGERADA COMERCIO E EXPORTACAO DE BEBIDAS LTDA</t>
        </is>
      </c>
      <c r="E5347" t="inlineStr">
        <is>
          <t>2017</t>
        </is>
      </c>
      <c r="F5347" s="550" t="n">
        <v>46028</v>
      </c>
      <c r="G5347" t="n">
        <v>26560</v>
      </c>
      <c r="H5347" t="inlineStr">
        <is>
          <t>CACHACA FAMIGERADA AMENDOIM 750ML</t>
        </is>
      </c>
      <c r="I5347" t="inlineStr">
        <is>
          <t>BEBIDAS</t>
        </is>
      </c>
      <c r="J5347" t="n">
        <v>18</v>
      </c>
      <c r="K5347" t="inlineStr">
        <is>
          <t>GR</t>
        </is>
      </c>
      <c r="L5347" t="n">
        <v>495</v>
      </c>
      <c r="M5347" t="n">
        <v>27.5</v>
      </c>
      <c r="N5347" t="inlineStr">
        <is>
          <t>BEBIDAS</t>
        </is>
      </c>
      <c r="O5347" t="inlineStr">
        <is>
          <t>01/2026</t>
        </is>
      </c>
    </row>
    <row r="5348">
      <c r="A5348" t="n">
        <v>191083</v>
      </c>
      <c r="B5348" t="n">
        <v>122</v>
      </c>
      <c r="C5348" t="inlineStr">
        <is>
          <t>Arcos</t>
        </is>
      </c>
      <c r="D5348" t="inlineStr">
        <is>
          <t>EMPORIO M&amp;L COMERCIO DE ALIM E BEBIDAS LTDA</t>
        </is>
      </c>
      <c r="E5348" t="inlineStr">
        <is>
          <t>490129</t>
        </is>
      </c>
      <c r="F5348" s="550" t="n">
        <v>46028</v>
      </c>
      <c r="G5348" t="n">
        <v>17716</v>
      </c>
      <c r="H5348" t="inlineStr">
        <is>
          <t>VINHO TINTO ALMADEN CABERNET SAUVIGNON 750ML</t>
        </is>
      </c>
      <c r="I5348" t="inlineStr">
        <is>
          <t>BEBIDAS</t>
        </is>
      </c>
      <c r="J5348" t="n">
        <v>6</v>
      </c>
      <c r="K5348" t="inlineStr">
        <is>
          <t>Gr</t>
        </is>
      </c>
      <c r="L5348" t="n">
        <v>157.2</v>
      </c>
      <c r="M5348" t="n">
        <v>26.2</v>
      </c>
      <c r="N5348" t="inlineStr">
        <is>
          <t>ALIMENTOS</t>
        </is>
      </c>
      <c r="O5348" t="inlineStr">
        <is>
          <t>01/2026</t>
        </is>
      </c>
    </row>
    <row r="5349">
      <c r="A5349" t="n">
        <v>191083</v>
      </c>
      <c r="B5349" t="n">
        <v>122</v>
      </c>
      <c r="C5349" t="inlineStr">
        <is>
          <t>Arcos</t>
        </is>
      </c>
      <c r="D5349" t="inlineStr">
        <is>
          <t>EMPORIO M&amp;L COMERCIO DE ALIM E BEBIDAS LTDA</t>
        </is>
      </c>
      <c r="E5349" t="inlineStr">
        <is>
          <t>490129</t>
        </is>
      </c>
      <c r="F5349" s="550" t="n">
        <v>46028</v>
      </c>
      <c r="G5349" t="n">
        <v>21093</v>
      </c>
      <c r="H5349" t="inlineStr">
        <is>
          <t>ACUCAR REFINADO UNIAO 1KG UN</t>
        </is>
      </c>
      <c r="I5349" t="inlineStr">
        <is>
          <t>ALIMENTOS</t>
        </is>
      </c>
      <c r="J5349" t="n">
        <v>80</v>
      </c>
      <c r="K5349" t="inlineStr">
        <is>
          <t>UN</t>
        </is>
      </c>
      <c r="L5349" t="n">
        <v>376</v>
      </c>
      <c r="M5349" t="n">
        <v>4.7</v>
      </c>
      <c r="N5349" t="inlineStr">
        <is>
          <t>ALIMENTOS</t>
        </is>
      </c>
      <c r="O5349" t="inlineStr">
        <is>
          <t>01/2026</t>
        </is>
      </c>
    </row>
    <row r="5350">
      <c r="A5350" t="n">
        <v>191083</v>
      </c>
      <c r="B5350" t="n">
        <v>122</v>
      </c>
      <c r="C5350" t="inlineStr">
        <is>
          <t>Arcos</t>
        </is>
      </c>
      <c r="D5350" t="inlineStr">
        <is>
          <t>EMPORIO M&amp;L COMERCIO DE ALIM E BEBIDAS LTDA</t>
        </is>
      </c>
      <c r="E5350" t="inlineStr">
        <is>
          <t>490129</t>
        </is>
      </c>
      <c r="F5350" s="550" t="n">
        <v>46028</v>
      </c>
      <c r="G5350" t="n">
        <v>17800</v>
      </c>
      <c r="H5350" t="inlineStr">
        <is>
          <t>VINHO BRANCO ALMADEN RIESLING 750ML</t>
        </is>
      </c>
      <c r="I5350" t="inlineStr">
        <is>
          <t>BEBIDAS</t>
        </is>
      </c>
      <c r="J5350" t="n">
        <v>6</v>
      </c>
      <c r="K5350" t="inlineStr">
        <is>
          <t>Gr</t>
        </is>
      </c>
      <c r="L5350" t="n">
        <v>157.2</v>
      </c>
      <c r="M5350" t="n">
        <v>26.2</v>
      </c>
      <c r="N5350" t="inlineStr">
        <is>
          <t>ALIMENTOS</t>
        </is>
      </c>
      <c r="O5350" t="inlineStr">
        <is>
          <t>01/2026</t>
        </is>
      </c>
    </row>
    <row r="5351">
      <c r="A5351" t="n">
        <v>191083</v>
      </c>
      <c r="B5351" t="n">
        <v>122</v>
      </c>
      <c r="C5351" t="inlineStr">
        <is>
          <t>Arcos</t>
        </is>
      </c>
      <c r="D5351" t="inlineStr">
        <is>
          <t>EMPORIO M&amp;L COMERCIO DE ALIM E BEBIDAS LTDA</t>
        </is>
      </c>
      <c r="E5351" t="inlineStr">
        <is>
          <t>490129</t>
        </is>
      </c>
      <c r="F5351" s="550" t="n">
        <v>46028</v>
      </c>
      <c r="G5351" t="n">
        <v>20887</v>
      </c>
      <c r="H5351" t="inlineStr">
        <is>
          <t>MEL PURO FLORA NECTAR C/1KG</t>
        </is>
      </c>
      <c r="I5351" t="inlineStr">
        <is>
          <t>ALIMENTOS</t>
        </is>
      </c>
      <c r="J5351" t="n">
        <v>20</v>
      </c>
      <c r="K5351" t="inlineStr">
        <is>
          <t>PT</t>
        </is>
      </c>
      <c r="L5351" t="n">
        <v>726</v>
      </c>
      <c r="M5351" t="n">
        <v>36.3</v>
      </c>
      <c r="N5351" t="inlineStr">
        <is>
          <t>ALIMENTOS</t>
        </is>
      </c>
      <c r="O5351" t="inlineStr">
        <is>
          <t>01/2026</t>
        </is>
      </c>
    </row>
    <row r="5352">
      <c r="A5352" t="n">
        <v>191083</v>
      </c>
      <c r="B5352" t="n">
        <v>122</v>
      </c>
      <c r="C5352" t="inlineStr">
        <is>
          <t>Arcos</t>
        </is>
      </c>
      <c r="D5352" t="inlineStr">
        <is>
          <t>EMPORIO M&amp;L COMERCIO DE ALIM E BEBIDAS LTDA</t>
        </is>
      </c>
      <c r="E5352" t="inlineStr">
        <is>
          <t>490129</t>
        </is>
      </c>
      <c r="F5352" s="550" t="n">
        <v>46028</v>
      </c>
      <c r="G5352" t="n">
        <v>20360</v>
      </c>
      <c r="H5352" t="inlineStr">
        <is>
          <t>FARINHA DE TRIGO ANACONDA C/5KG</t>
        </is>
      </c>
      <c r="I5352" t="inlineStr">
        <is>
          <t>ALIMENTOS</t>
        </is>
      </c>
      <c r="J5352" t="n">
        <v>5</v>
      </c>
      <c r="K5352" t="inlineStr">
        <is>
          <t>Kg</t>
        </is>
      </c>
      <c r="L5352" t="n">
        <v>108.25</v>
      </c>
      <c r="M5352" t="n">
        <v>21.65</v>
      </c>
      <c r="N5352" t="inlineStr">
        <is>
          <t>ALIMENTOS</t>
        </is>
      </c>
      <c r="O5352" t="inlineStr">
        <is>
          <t>01/2026</t>
        </is>
      </c>
    </row>
    <row r="5353">
      <c r="A5353" t="n">
        <v>191083</v>
      </c>
      <c r="B5353" t="n">
        <v>122</v>
      </c>
      <c r="C5353" t="inlineStr">
        <is>
          <t>Arcos</t>
        </is>
      </c>
      <c r="D5353" t="inlineStr">
        <is>
          <t>EMPORIO M&amp;L COMERCIO DE ALIM E BEBIDAS LTDA</t>
        </is>
      </c>
      <c r="E5353" t="inlineStr">
        <is>
          <t>490129</t>
        </is>
      </c>
      <c r="F5353" s="550" t="n">
        <v>46028</v>
      </c>
      <c r="G5353" t="n">
        <v>19932</v>
      </c>
      <c r="H5353" t="inlineStr">
        <is>
          <t>PAPRICA DOCE 500GR</t>
        </is>
      </c>
      <c r="I5353" t="inlineStr">
        <is>
          <t>ALIMENTOS</t>
        </is>
      </c>
      <c r="J5353" t="n">
        <v>3</v>
      </c>
      <c r="K5353" t="inlineStr">
        <is>
          <t>UN</t>
        </is>
      </c>
      <c r="L5353" t="n">
        <v>21.6</v>
      </c>
      <c r="M5353" t="n">
        <v>7.2</v>
      </c>
      <c r="N5353" t="inlineStr">
        <is>
          <t>ALIMENTOS</t>
        </is>
      </c>
      <c r="O5353" t="inlineStr">
        <is>
          <t>01/2026</t>
        </is>
      </c>
    </row>
    <row r="5354">
      <c r="A5354" t="n">
        <v>191083</v>
      </c>
      <c r="B5354" t="n">
        <v>122</v>
      </c>
      <c r="C5354" t="inlineStr">
        <is>
          <t>Arcos</t>
        </is>
      </c>
      <c r="D5354" t="inlineStr">
        <is>
          <t>EMPORIO M&amp;L COMERCIO DE ALIM E BEBIDAS LTDA</t>
        </is>
      </c>
      <c r="E5354" t="inlineStr">
        <is>
          <t>490129</t>
        </is>
      </c>
      <c r="F5354" s="550" t="n">
        <v>46028</v>
      </c>
      <c r="G5354" t="n">
        <v>20114</v>
      </c>
      <c r="H5354" t="inlineStr">
        <is>
          <t>MACARRAO LINGUINE GRANO DURO DIVELLA  500GR</t>
        </is>
      </c>
      <c r="I5354" t="inlineStr">
        <is>
          <t>ALIMENTOS</t>
        </is>
      </c>
      <c r="J5354" t="n">
        <v>30</v>
      </c>
      <c r="K5354" t="inlineStr">
        <is>
          <t>UN</t>
        </is>
      </c>
      <c r="L5354" t="n">
        <v>264</v>
      </c>
      <c r="M5354" t="n">
        <v>8.800000000000001</v>
      </c>
      <c r="N5354" t="inlineStr">
        <is>
          <t>ALIMENTOS</t>
        </is>
      </c>
      <c r="O5354" t="inlineStr">
        <is>
          <t>01/2026</t>
        </is>
      </c>
    </row>
    <row r="5355">
      <c r="A5355" t="n">
        <v>191083</v>
      </c>
      <c r="B5355" t="n">
        <v>122</v>
      </c>
      <c r="C5355" t="inlineStr">
        <is>
          <t>Arcos</t>
        </is>
      </c>
      <c r="D5355" t="inlineStr">
        <is>
          <t>EMPORIO M&amp;L COMERCIO DE ALIM E BEBIDAS LTDA</t>
        </is>
      </c>
      <c r="E5355" t="inlineStr">
        <is>
          <t>490129</t>
        </is>
      </c>
      <c r="F5355" s="550" t="n">
        <v>46028</v>
      </c>
      <c r="G5355" t="n">
        <v>20007</v>
      </c>
      <c r="H5355" t="inlineStr">
        <is>
          <t>MAIONESE HELLMANNS C/3KG</t>
        </is>
      </c>
      <c r="I5355" t="inlineStr">
        <is>
          <t>ALIMENTOS</t>
        </is>
      </c>
      <c r="J5355" t="n">
        <v>1</v>
      </c>
      <c r="K5355" t="inlineStr">
        <is>
          <t>BD</t>
        </is>
      </c>
      <c r="L5355" t="n">
        <v>47.9</v>
      </c>
      <c r="M5355" t="n">
        <v>47.9</v>
      </c>
      <c r="N5355" t="inlineStr">
        <is>
          <t>ALIMENTOS</t>
        </is>
      </c>
      <c r="O5355" t="inlineStr">
        <is>
          <t>01/2026</t>
        </is>
      </c>
    </row>
    <row r="5356">
      <c r="A5356" t="n">
        <v>191083</v>
      </c>
      <c r="B5356" t="n">
        <v>122</v>
      </c>
      <c r="C5356" t="inlineStr">
        <is>
          <t>Arcos</t>
        </is>
      </c>
      <c r="D5356" t="inlineStr">
        <is>
          <t>EMPORIO M&amp;L COMERCIO DE ALIM E BEBIDAS LTDA</t>
        </is>
      </c>
      <c r="E5356" t="inlineStr">
        <is>
          <t>490129</t>
        </is>
      </c>
      <c r="F5356" s="550" t="n">
        <v>46028</v>
      </c>
      <c r="G5356" t="n">
        <v>19976</v>
      </c>
      <c r="H5356" t="inlineStr">
        <is>
          <t>MOLHO SHOYU SAKURA TRADICIONAL 1LT UN</t>
        </is>
      </c>
      <c r="I5356" t="inlineStr">
        <is>
          <t>ALIMENTOS</t>
        </is>
      </c>
      <c r="J5356" t="n">
        <v>7</v>
      </c>
      <c r="K5356" t="inlineStr">
        <is>
          <t>UN</t>
        </is>
      </c>
      <c r="L5356" t="n">
        <v>106.4</v>
      </c>
      <c r="M5356" t="n">
        <v>15.2</v>
      </c>
      <c r="N5356" t="inlineStr">
        <is>
          <t>ALIMENTOS</t>
        </is>
      </c>
      <c r="O5356" t="inlineStr">
        <is>
          <t>01/2026</t>
        </is>
      </c>
    </row>
    <row r="5357">
      <c r="A5357" t="n">
        <v>191083</v>
      </c>
      <c r="B5357" t="n">
        <v>122</v>
      </c>
      <c r="C5357" t="inlineStr">
        <is>
          <t>Arcos</t>
        </is>
      </c>
      <c r="D5357" t="inlineStr">
        <is>
          <t>EMPORIO M&amp;L COMERCIO DE ALIM E BEBIDAS LTDA</t>
        </is>
      </c>
      <c r="E5357" t="inlineStr">
        <is>
          <t>490129</t>
        </is>
      </c>
      <c r="F5357" s="550" t="n">
        <v>46028</v>
      </c>
      <c r="G5357" t="n">
        <v>20487</v>
      </c>
      <c r="H5357" t="inlineStr">
        <is>
          <t>PRESUNTO COZIDO MAGRO AURORA KG</t>
        </is>
      </c>
      <c r="I5357" t="inlineStr">
        <is>
          <t>ALIMENTOS</t>
        </is>
      </c>
      <c r="J5357" t="n">
        <v>7</v>
      </c>
      <c r="K5357" t="inlineStr">
        <is>
          <t>KG</t>
        </is>
      </c>
      <c r="L5357" t="n">
        <v>201.25</v>
      </c>
      <c r="M5357" t="n">
        <v>28.75</v>
      </c>
      <c r="N5357" t="inlineStr">
        <is>
          <t>ALIMENTOS</t>
        </is>
      </c>
      <c r="O5357" t="inlineStr">
        <is>
          <t>01/2026</t>
        </is>
      </c>
    </row>
    <row r="5358">
      <c r="A5358" t="n">
        <v>191081</v>
      </c>
      <c r="B5358" t="n">
        <v>122</v>
      </c>
      <c r="C5358" t="inlineStr">
        <is>
          <t>Arcos</t>
        </is>
      </c>
      <c r="D5358" t="inlineStr">
        <is>
          <t>ARTE GELATI SORVETES LTDA</t>
        </is>
      </c>
      <c r="E5358" t="inlineStr">
        <is>
          <t>39797</t>
        </is>
      </c>
      <c r="F5358" s="550" t="n">
        <v>46028</v>
      </c>
      <c r="G5358" t="n">
        <v>24986</v>
      </c>
      <c r="H5358" t="inlineStr">
        <is>
          <t>SORVETE DE MARACUJA ARTE GELATE C/3,8KG</t>
        </is>
      </c>
      <c r="I5358" t="inlineStr">
        <is>
          <t>ALIMENTOS</t>
        </is>
      </c>
      <c r="J5358" t="n">
        <v>3</v>
      </c>
      <c r="K5358" t="inlineStr">
        <is>
          <t>Pt</t>
        </is>
      </c>
      <c r="L5358" t="n">
        <v>514.8</v>
      </c>
      <c r="M5358" t="n">
        <v>171.6</v>
      </c>
      <c r="N5358" t="inlineStr">
        <is>
          <t>ALIMENTOS</t>
        </is>
      </c>
      <c r="O5358" t="inlineStr">
        <is>
          <t>01/2026</t>
        </is>
      </c>
    </row>
    <row r="5359">
      <c r="A5359" t="n">
        <v>191075</v>
      </c>
      <c r="B5359" t="n">
        <v>122</v>
      </c>
      <c r="C5359" t="inlineStr">
        <is>
          <t>Arcos</t>
        </is>
      </c>
      <c r="D5359" t="inlineStr">
        <is>
          <t>AMBEV S. A. - CDD SAO PAULO</t>
        </is>
      </c>
      <c r="E5359" t="inlineStr">
        <is>
          <t>931435</t>
        </is>
      </c>
      <c r="F5359" s="550" t="n">
        <v>46028</v>
      </c>
      <c r="G5359" t="n">
        <v>18589</v>
      </c>
      <c r="H5359" t="inlineStr">
        <is>
          <t>STELLA ARTOIS LONG NECK 330ML C/24</t>
        </is>
      </c>
      <c r="I5359" t="inlineStr">
        <is>
          <t>BEBIDAS</t>
        </is>
      </c>
      <c r="J5359" t="n">
        <v>12</v>
      </c>
      <c r="K5359" t="inlineStr">
        <is>
          <t>PC</t>
        </is>
      </c>
      <c r="L5359" t="n">
        <v>808.5599999999999</v>
      </c>
      <c r="M5359" t="n">
        <v>67.38</v>
      </c>
      <c r="N5359" t="inlineStr">
        <is>
          <t>BEBIDAS</t>
        </is>
      </c>
      <c r="O5359" t="inlineStr">
        <is>
          <t>01/2026</t>
        </is>
      </c>
    </row>
    <row r="5360">
      <c r="A5360" t="n">
        <v>191073</v>
      </c>
      <c r="B5360" t="n">
        <v>122</v>
      </c>
      <c r="C5360" t="inlineStr">
        <is>
          <t>Arcos</t>
        </is>
      </c>
      <c r="D5360" t="inlineStr">
        <is>
          <t>ANDREIA SANTOS FREITAS DUARTE</t>
        </is>
      </c>
      <c r="E5360" t="inlineStr">
        <is>
          <t>2404</t>
        </is>
      </c>
      <c r="F5360" s="550" t="n">
        <v>46028</v>
      </c>
      <c r="G5360" t="n">
        <v>17401</v>
      </c>
      <c r="H5360" t="inlineStr">
        <is>
          <t>SACO CRISTAL 60X80 0,20 (PACOTE C/5KG)</t>
        </is>
      </c>
      <c r="I5360" t="inlineStr">
        <is>
          <t>DESCARTAVEIS/HIGIENE E LIMPEZA</t>
        </is>
      </c>
      <c r="J5360" t="n">
        <v>1</v>
      </c>
      <c r="K5360" t="inlineStr">
        <is>
          <t>PC</t>
        </is>
      </c>
      <c r="L5360" t="n">
        <v>94</v>
      </c>
      <c r="M5360" t="n">
        <v>94</v>
      </c>
      <c r="N5360" t="inlineStr">
        <is>
          <t>DESCARTAVEIS</t>
        </is>
      </c>
      <c r="O5360" t="inlineStr">
        <is>
          <t>01/2026</t>
        </is>
      </c>
    </row>
    <row r="5361">
      <c r="A5361" t="n">
        <v>191073</v>
      </c>
      <c r="B5361" t="n">
        <v>122</v>
      </c>
      <c r="C5361" t="inlineStr">
        <is>
          <t>Arcos</t>
        </is>
      </c>
      <c r="D5361" t="inlineStr">
        <is>
          <t>ANDREIA SANTOS FREITAS DUARTE</t>
        </is>
      </c>
      <c r="E5361" t="inlineStr">
        <is>
          <t>2404</t>
        </is>
      </c>
      <c r="F5361" s="550" t="n">
        <v>46028</v>
      </c>
      <c r="G5361" t="n">
        <v>21432</v>
      </c>
      <c r="H5361" t="inlineStr">
        <is>
          <t>SACO CRISTAL 20X30 (PACOTE C/5KG)</t>
        </is>
      </c>
      <c r="I5361" t="inlineStr">
        <is>
          <t>DESCARTAVEIS/HIGIENE E LIMPEZA</t>
        </is>
      </c>
      <c r="J5361" t="n">
        <v>2</v>
      </c>
      <c r="K5361" t="inlineStr">
        <is>
          <t>PC</t>
        </is>
      </c>
      <c r="L5361" t="n">
        <v>188</v>
      </c>
      <c r="M5361" t="n">
        <v>94</v>
      </c>
      <c r="N5361" t="inlineStr">
        <is>
          <t>DESCARTAVEIS</t>
        </is>
      </c>
      <c r="O5361" t="inlineStr">
        <is>
          <t>01/2026</t>
        </is>
      </c>
    </row>
    <row r="5362">
      <c r="A5362" t="n">
        <v>191073</v>
      </c>
      <c r="B5362" t="n">
        <v>122</v>
      </c>
      <c r="C5362" t="inlineStr">
        <is>
          <t>Arcos</t>
        </is>
      </c>
      <c r="D5362" t="inlineStr">
        <is>
          <t>ANDREIA SANTOS FREITAS DUARTE</t>
        </is>
      </c>
      <c r="E5362" t="inlineStr">
        <is>
          <t>2404</t>
        </is>
      </c>
      <c r="F5362" s="550" t="n">
        <v>46028</v>
      </c>
      <c r="G5362" t="n">
        <v>21433</v>
      </c>
      <c r="H5362" t="inlineStr">
        <is>
          <t xml:space="preserve">SACO CRISTAL 30X40 0,20 (PACOTE C/5KG) </t>
        </is>
      </c>
      <c r="I5362" t="inlineStr">
        <is>
          <t>DESCARTAVEIS/HIGIENE E LIMPEZA</t>
        </is>
      </c>
      <c r="J5362" t="n">
        <v>2</v>
      </c>
      <c r="K5362" t="inlineStr">
        <is>
          <t>PC</t>
        </is>
      </c>
      <c r="L5362" t="n">
        <v>188</v>
      </c>
      <c r="M5362" t="n">
        <v>94</v>
      </c>
      <c r="N5362" t="inlineStr">
        <is>
          <t>DESCARTAVEIS</t>
        </is>
      </c>
      <c r="O5362" t="inlineStr">
        <is>
          <t>01/2026</t>
        </is>
      </c>
    </row>
    <row r="5363">
      <c r="A5363" t="n">
        <v>191073</v>
      </c>
      <c r="B5363" t="n">
        <v>122</v>
      </c>
      <c r="C5363" t="inlineStr">
        <is>
          <t>Arcos</t>
        </is>
      </c>
      <c r="D5363" t="inlineStr">
        <is>
          <t>ANDREIA SANTOS FREITAS DUARTE</t>
        </is>
      </c>
      <c r="E5363" t="inlineStr">
        <is>
          <t>2404</t>
        </is>
      </c>
      <c r="F5363" s="550" t="n">
        <v>46028</v>
      </c>
      <c r="G5363" t="n">
        <v>21665</v>
      </c>
      <c r="H5363" t="inlineStr">
        <is>
          <t>SACO DE LIXO 200L PRETO REFORCADO</t>
        </is>
      </c>
      <c r="I5363" t="inlineStr">
        <is>
          <t>DESCARTAVEIS/HIGIENE E LIMPEZA</t>
        </is>
      </c>
      <c r="J5363" t="n">
        <v>6</v>
      </c>
      <c r="K5363" t="inlineStr">
        <is>
          <t>PACOTE</t>
        </is>
      </c>
      <c r="L5363" t="n">
        <v>190.92</v>
      </c>
      <c r="M5363" t="n">
        <v>31.82</v>
      </c>
      <c r="N5363" t="inlineStr">
        <is>
          <t>DESCARTAVEIS</t>
        </is>
      </c>
      <c r="O5363" t="inlineStr">
        <is>
          <t>01/2026</t>
        </is>
      </c>
    </row>
    <row r="5364">
      <c r="A5364" t="n">
        <v>191069</v>
      </c>
      <c r="B5364" t="n">
        <v>122</v>
      </c>
      <c r="C5364" t="inlineStr">
        <is>
          <t>Arcos</t>
        </is>
      </c>
      <c r="D5364" t="inlineStr">
        <is>
          <t>ANDREIA SANTOS FREITAS DUARTE</t>
        </is>
      </c>
      <c r="E5364" t="inlineStr">
        <is>
          <t>2408</t>
        </is>
      </c>
      <c r="F5364" s="550" t="n">
        <v>46028</v>
      </c>
      <c r="G5364" t="n">
        <v>21073</v>
      </c>
      <c r="H5364" t="inlineStr">
        <is>
          <t>CALDA DE AGAVE AZUL JASMINE ORGANICO 330ML UN</t>
        </is>
      </c>
      <c r="I5364" t="inlineStr">
        <is>
          <t>ALIMENTOS</t>
        </is>
      </c>
      <c r="J5364" t="n">
        <v>10</v>
      </c>
      <c r="K5364" t="inlineStr">
        <is>
          <t>UN</t>
        </is>
      </c>
      <c r="L5364" t="n">
        <v>489</v>
      </c>
      <c r="M5364" t="n">
        <v>48.9</v>
      </c>
      <c r="N5364" t="inlineStr">
        <is>
          <t>ALIMENTOS</t>
        </is>
      </c>
      <c r="O5364" t="inlineStr">
        <is>
          <t>01/2026</t>
        </is>
      </c>
    </row>
    <row r="5365">
      <c r="A5365" t="n">
        <v>191069</v>
      </c>
      <c r="B5365" t="n">
        <v>122</v>
      </c>
      <c r="C5365" t="inlineStr">
        <is>
          <t>Arcos</t>
        </is>
      </c>
      <c r="D5365" t="inlineStr">
        <is>
          <t>ANDREIA SANTOS FREITAS DUARTE</t>
        </is>
      </c>
      <c r="E5365" t="inlineStr">
        <is>
          <t>2408</t>
        </is>
      </c>
      <c r="F5365" s="550" t="n">
        <v>46028</v>
      </c>
      <c r="G5365" t="n">
        <v>20861</v>
      </c>
      <c r="H5365" t="inlineStr">
        <is>
          <t>GEMA DE OVO PASTEURIZADA NETTO C/1KG UN</t>
        </is>
      </c>
      <c r="I5365" t="inlineStr">
        <is>
          <t>ALIMENTOS</t>
        </is>
      </c>
      <c r="J5365" t="n">
        <v>6</v>
      </c>
      <c r="K5365" t="inlineStr">
        <is>
          <t>UN</t>
        </is>
      </c>
      <c r="L5365" t="n">
        <v>280.2</v>
      </c>
      <c r="M5365" t="n">
        <v>46.7</v>
      </c>
      <c r="N5365" t="inlineStr">
        <is>
          <t>ALIMENTOS</t>
        </is>
      </c>
      <c r="O5365" t="inlineStr">
        <is>
          <t>01/2026</t>
        </is>
      </c>
    </row>
    <row r="5366">
      <c r="A5366" t="n">
        <v>191069</v>
      </c>
      <c r="B5366" t="n">
        <v>122</v>
      </c>
      <c r="C5366" t="inlineStr">
        <is>
          <t>Arcos</t>
        </is>
      </c>
      <c r="D5366" t="inlineStr">
        <is>
          <t>ANDREIA SANTOS FREITAS DUARTE</t>
        </is>
      </c>
      <c r="E5366" t="inlineStr">
        <is>
          <t>2408</t>
        </is>
      </c>
      <c r="F5366" s="550" t="n">
        <v>46028</v>
      </c>
      <c r="G5366" t="n">
        <v>20016</v>
      </c>
      <c r="H5366" t="inlineStr">
        <is>
          <t>FLOR DE SAL BOMBAY 1KG</t>
        </is>
      </c>
      <c r="I5366" t="inlineStr">
        <is>
          <t>ALIMENTOS</t>
        </is>
      </c>
      <c r="J5366" t="n">
        <v>2</v>
      </c>
      <c r="K5366" t="inlineStr">
        <is>
          <t>PC</t>
        </is>
      </c>
      <c r="L5366" t="n">
        <v>72</v>
      </c>
      <c r="M5366" t="n">
        <v>36</v>
      </c>
      <c r="N5366" t="inlineStr">
        <is>
          <t>ALIMENTOS</t>
        </is>
      </c>
      <c r="O5366" t="inlineStr">
        <is>
          <t>01/2026</t>
        </is>
      </c>
    </row>
    <row r="5367">
      <c r="A5367" t="n">
        <v>191069</v>
      </c>
      <c r="B5367" t="n">
        <v>122</v>
      </c>
      <c r="C5367" t="inlineStr">
        <is>
          <t>Arcos</t>
        </is>
      </c>
      <c r="D5367" t="inlineStr">
        <is>
          <t>ANDREIA SANTOS FREITAS DUARTE</t>
        </is>
      </c>
      <c r="E5367" t="inlineStr">
        <is>
          <t>2408</t>
        </is>
      </c>
      <c r="F5367" s="550" t="n">
        <v>46028</v>
      </c>
      <c r="G5367" t="n">
        <v>20621</v>
      </c>
      <c r="H5367" t="inlineStr">
        <is>
          <t>PEPINO EM CONSERVA HEMMER C/300G</t>
        </is>
      </c>
      <c r="I5367" t="inlineStr">
        <is>
          <t>ALIMENTOS</t>
        </is>
      </c>
      <c r="J5367" t="n">
        <v>2</v>
      </c>
      <c r="K5367" t="inlineStr">
        <is>
          <t>UN</t>
        </is>
      </c>
      <c r="L5367" t="n">
        <v>52</v>
      </c>
      <c r="M5367" t="n">
        <v>26</v>
      </c>
      <c r="N5367" t="inlineStr">
        <is>
          <t>ALIMENTOS</t>
        </is>
      </c>
      <c r="O5367" t="inlineStr">
        <is>
          <t>01/2026</t>
        </is>
      </c>
    </row>
    <row r="5368">
      <c r="A5368" t="n">
        <v>191068</v>
      </c>
      <c r="B5368" t="n">
        <v>122</v>
      </c>
      <c r="C5368" t="inlineStr">
        <is>
          <t>Arcos</t>
        </is>
      </c>
      <c r="D5368" t="inlineStr">
        <is>
          <t>FG7 COMERCIO E DISTRIBUICAO DE BEBIDAS LTDA</t>
        </is>
      </c>
      <c r="E5368" t="inlineStr">
        <is>
          <t>728352</t>
        </is>
      </c>
      <c r="F5368" s="550" t="n">
        <v>46028</v>
      </c>
      <c r="G5368" t="n">
        <v>18278</v>
      </c>
      <c r="H5368" t="inlineStr">
        <is>
          <t>LICOR DE CEREJA CHERRY HEERING 700ML</t>
        </is>
      </c>
      <c r="I5368" t="inlineStr">
        <is>
          <t>BEBIDAS</t>
        </is>
      </c>
      <c r="J5368" t="n">
        <v>6</v>
      </c>
      <c r="K5368" t="inlineStr">
        <is>
          <t>GR</t>
        </is>
      </c>
      <c r="L5368" t="n">
        <v>1341.84</v>
      </c>
      <c r="M5368" t="n">
        <v>223.64</v>
      </c>
      <c r="N5368" t="inlineStr">
        <is>
          <t>BEBIDAS</t>
        </is>
      </c>
      <c r="O5368" t="inlineStr">
        <is>
          <t>01/2026</t>
        </is>
      </c>
    </row>
    <row r="5369">
      <c r="A5369" t="n">
        <v>191064</v>
      </c>
      <c r="B5369" t="n">
        <v>122</v>
      </c>
      <c r="C5369" t="inlineStr">
        <is>
          <t>Arcos</t>
        </is>
      </c>
      <c r="D5369" t="inlineStr">
        <is>
          <t>WPP COMERCIO DE CARNES LTDA</t>
        </is>
      </c>
      <c r="E5369" t="inlineStr">
        <is>
          <t>76550</t>
        </is>
      </c>
      <c r="F5369" s="550" t="n">
        <v>46028</v>
      </c>
      <c r="G5369" t="n">
        <v>19034</v>
      </c>
      <c r="H5369" t="inlineStr">
        <is>
          <t>COXA E SOBRECOXA COM OSSO E COM PELE KG</t>
        </is>
      </c>
      <c r="I5369" t="inlineStr">
        <is>
          <t>ALIMENTOS</t>
        </is>
      </c>
      <c r="J5369" t="n">
        <v>20</v>
      </c>
      <c r="K5369" t="inlineStr">
        <is>
          <t>KG</t>
        </is>
      </c>
      <c r="L5369" t="n">
        <v>210</v>
      </c>
      <c r="M5369" t="n">
        <v>10.5</v>
      </c>
      <c r="N5369" t="inlineStr">
        <is>
          <t xml:space="preserve"> ALIMENTOS</t>
        </is>
      </c>
      <c r="O5369" t="inlineStr">
        <is>
          <t>01/2026</t>
        </is>
      </c>
    </row>
    <row r="5370">
      <c r="A5370" t="n">
        <v>191064</v>
      </c>
      <c r="B5370" t="n">
        <v>122</v>
      </c>
      <c r="C5370" t="inlineStr">
        <is>
          <t>Arcos</t>
        </is>
      </c>
      <c r="D5370" t="inlineStr">
        <is>
          <t>WPP COMERCIO DE CARNES LTDA</t>
        </is>
      </c>
      <c r="E5370" t="inlineStr">
        <is>
          <t>76550</t>
        </is>
      </c>
      <c r="F5370" s="550" t="n">
        <v>46028</v>
      </c>
      <c r="G5370" t="n">
        <v>25128</v>
      </c>
      <c r="H5370" t="inlineStr">
        <is>
          <t>COXAO MOLE EM CUBOS KG</t>
        </is>
      </c>
      <c r="I5370" t="inlineStr">
        <is>
          <t>ALIMENTOS</t>
        </is>
      </c>
      <c r="J5370" t="n">
        <v>15.6</v>
      </c>
      <c r="K5370" t="inlineStr">
        <is>
          <t>KG</t>
        </is>
      </c>
      <c r="L5370" t="n">
        <v>606.84</v>
      </c>
      <c r="M5370" t="n">
        <v>38.9</v>
      </c>
      <c r="N5370" t="inlineStr">
        <is>
          <t xml:space="preserve"> ALIMENTOS</t>
        </is>
      </c>
      <c r="O5370" t="inlineStr">
        <is>
          <t>01/2026</t>
        </is>
      </c>
    </row>
    <row r="5371">
      <c r="A5371" t="n">
        <v>191064</v>
      </c>
      <c r="B5371" t="n">
        <v>122</v>
      </c>
      <c r="C5371" t="inlineStr">
        <is>
          <t>Arcos</t>
        </is>
      </c>
      <c r="D5371" t="inlineStr">
        <is>
          <t>WPP COMERCIO DE CARNES LTDA</t>
        </is>
      </c>
      <c r="E5371" t="inlineStr">
        <is>
          <t>76550</t>
        </is>
      </c>
      <c r="F5371" s="550" t="n">
        <v>46028</v>
      </c>
      <c r="G5371" t="n">
        <v>25126</v>
      </c>
      <c r="H5371" t="inlineStr">
        <is>
          <t>PATINHO EM BIFE KG</t>
        </is>
      </c>
      <c r="I5371" t="inlineStr">
        <is>
          <t>ALIMENTOS</t>
        </is>
      </c>
      <c r="J5371" t="n">
        <v>16</v>
      </c>
      <c r="K5371" t="inlineStr">
        <is>
          <t>KG</t>
        </is>
      </c>
      <c r="L5371" t="n">
        <v>670.4</v>
      </c>
      <c r="M5371" t="n">
        <v>41.9</v>
      </c>
      <c r="N5371" t="inlineStr">
        <is>
          <t xml:space="preserve"> ALIMENTOS</t>
        </is>
      </c>
      <c r="O5371" t="inlineStr">
        <is>
          <t>01/2026</t>
        </is>
      </c>
    </row>
    <row r="5372">
      <c r="A5372" t="n">
        <v>191064</v>
      </c>
      <c r="B5372" t="n">
        <v>122</v>
      </c>
      <c r="C5372" t="inlineStr">
        <is>
          <t>Arcos</t>
        </is>
      </c>
      <c r="D5372" t="inlineStr">
        <is>
          <t>WPP COMERCIO DE CARNES LTDA</t>
        </is>
      </c>
      <c r="E5372" t="inlineStr">
        <is>
          <t>76550</t>
        </is>
      </c>
      <c r="F5372" s="550" t="n">
        <v>46028</v>
      </c>
      <c r="G5372" t="n">
        <v>20501</v>
      </c>
      <c r="H5372" t="inlineStr">
        <is>
          <t>LINGUICA TOSCANA AURORA KG</t>
        </is>
      </c>
      <c r="I5372" t="inlineStr">
        <is>
          <t>ALIMENTOS</t>
        </is>
      </c>
      <c r="J5372" t="n">
        <v>10</v>
      </c>
      <c r="K5372" t="inlineStr">
        <is>
          <t>KG</t>
        </is>
      </c>
      <c r="L5372" t="n">
        <v>239</v>
      </c>
      <c r="M5372" t="n">
        <v>23.9</v>
      </c>
      <c r="N5372" t="inlineStr">
        <is>
          <t xml:space="preserve"> ALIMENTOS</t>
        </is>
      </c>
      <c r="O5372" t="inlineStr">
        <is>
          <t>01/2026</t>
        </is>
      </c>
    </row>
    <row r="5373">
      <c r="A5373" t="n">
        <v>191063</v>
      </c>
      <c r="B5373" t="n">
        <v>122</v>
      </c>
      <c r="C5373" t="inlineStr">
        <is>
          <t>Arcos</t>
        </is>
      </c>
      <c r="D5373" t="inlineStr">
        <is>
          <t>GEOFFROY ALAIN MARIE DE LA CROIX DE CHEVRIERES DE SAYVE LTDA</t>
        </is>
      </c>
      <c r="E5373" t="inlineStr">
        <is>
          <t>44729</t>
        </is>
      </c>
      <c r="F5373" s="550" t="n">
        <v>46027</v>
      </c>
      <c r="G5373" t="n">
        <v>25040</v>
      </c>
      <c r="H5373" t="inlineStr">
        <is>
          <t>VINHO TINTO LE LOUP DANS LA BERGERIE 750ML</t>
        </is>
      </c>
      <c r="I5373" t="inlineStr">
        <is>
          <t>BEBIDAS</t>
        </is>
      </c>
      <c r="J5373" t="n">
        <v>18</v>
      </c>
      <c r="K5373" t="inlineStr">
        <is>
          <t>Un</t>
        </is>
      </c>
      <c r="L5373" t="n">
        <v>1935.36</v>
      </c>
      <c r="M5373" t="n">
        <v>107.52</v>
      </c>
      <c r="N5373" t="inlineStr">
        <is>
          <t>BEBIDAS</t>
        </is>
      </c>
      <c r="O5373" t="inlineStr">
        <is>
          <t>01/2026</t>
        </is>
      </c>
    </row>
    <row r="5374">
      <c r="A5374" t="n">
        <v>191063</v>
      </c>
      <c r="B5374" t="n">
        <v>122</v>
      </c>
      <c r="C5374" t="inlineStr">
        <is>
          <t>Arcos</t>
        </is>
      </c>
      <c r="D5374" t="inlineStr">
        <is>
          <t>GEOFFROY ALAIN MARIE DE LA CROIX DE CHEVRIERES DE SAYVE LTDA</t>
        </is>
      </c>
      <c r="E5374" t="inlineStr">
        <is>
          <t>44729</t>
        </is>
      </c>
      <c r="F5374" s="550" t="n">
        <v>46027</v>
      </c>
      <c r="G5374" t="n">
        <v>25535</v>
      </c>
      <c r="H5374" t="inlineStr">
        <is>
          <t>VINHO BRANCO LOUP Y ES-TU 750ML</t>
        </is>
      </c>
      <c r="I5374" t="inlineStr">
        <is>
          <t>BEBIDAS</t>
        </is>
      </c>
      <c r="J5374" t="n">
        <v>6</v>
      </c>
      <c r="K5374" t="inlineStr">
        <is>
          <t>GR</t>
        </is>
      </c>
      <c r="L5374" t="n">
        <v>700.5599999999999</v>
      </c>
      <c r="M5374" t="n">
        <v>116.76</v>
      </c>
      <c r="N5374" t="inlineStr">
        <is>
          <t>BEBIDAS</t>
        </is>
      </c>
      <c r="O5374" t="inlineStr">
        <is>
          <t>01/2026</t>
        </is>
      </c>
    </row>
    <row r="5375">
      <c r="A5375" t="n">
        <v>191062</v>
      </c>
      <c r="B5375" t="n">
        <v>122</v>
      </c>
      <c r="C5375" t="inlineStr">
        <is>
          <t>Arcos</t>
        </is>
      </c>
      <c r="D5375" t="inlineStr">
        <is>
          <t>MARIO PEDRO FELICIANO - HORTIFRUTI</t>
        </is>
      </c>
      <c r="E5375" t="inlineStr">
        <is>
          <t>463770</t>
        </is>
      </c>
      <c r="F5375" s="550" t="n">
        <v>46027</v>
      </c>
      <c r="G5375" t="n">
        <v>19621</v>
      </c>
      <c r="H5375" t="inlineStr">
        <is>
          <t>CENOURA KG</t>
        </is>
      </c>
      <c r="I5375" t="inlineStr">
        <is>
          <t>ALIMENTOS</t>
        </is>
      </c>
      <c r="J5375" t="n">
        <v>3.4</v>
      </c>
      <c r="K5375" t="inlineStr">
        <is>
          <t>KG</t>
        </is>
      </c>
      <c r="L5375" t="n">
        <v>9.619999999999999</v>
      </c>
      <c r="M5375" t="n">
        <v>2.829412</v>
      </c>
      <c r="N5375" t="inlineStr">
        <is>
          <t>ALIMENTOS</t>
        </is>
      </c>
      <c r="O5375" t="inlineStr">
        <is>
          <t>01/2026</t>
        </is>
      </c>
    </row>
    <row r="5376">
      <c r="A5376" t="n">
        <v>191062</v>
      </c>
      <c r="B5376" t="n">
        <v>122</v>
      </c>
      <c r="C5376" t="inlineStr">
        <is>
          <t>Arcos</t>
        </is>
      </c>
      <c r="D5376" t="inlineStr">
        <is>
          <t>MARIO PEDRO FELICIANO - HORTIFRUTI</t>
        </is>
      </c>
      <c r="E5376" t="inlineStr">
        <is>
          <t>463770</t>
        </is>
      </c>
      <c r="F5376" s="550" t="n">
        <v>46027</v>
      </c>
      <c r="G5376" t="n">
        <v>19505</v>
      </c>
      <c r="H5376" t="inlineStr">
        <is>
          <t>ALFACE AMERICANA KG</t>
        </is>
      </c>
      <c r="I5376" t="inlineStr">
        <is>
          <t>ALIMENTOS</t>
        </is>
      </c>
      <c r="J5376" t="n">
        <v>1.8</v>
      </c>
      <c r="K5376" t="inlineStr">
        <is>
          <t>KG</t>
        </is>
      </c>
      <c r="L5376" t="n">
        <v>17.1</v>
      </c>
      <c r="M5376" t="n">
        <v>9.5</v>
      </c>
      <c r="N5376" t="inlineStr">
        <is>
          <t>ALIMENTOS</t>
        </is>
      </c>
      <c r="O5376" t="inlineStr">
        <is>
          <t>01/2026</t>
        </is>
      </c>
    </row>
    <row r="5377">
      <c r="A5377" t="n">
        <v>191062</v>
      </c>
      <c r="B5377" t="n">
        <v>122</v>
      </c>
      <c r="C5377" t="inlineStr">
        <is>
          <t>Arcos</t>
        </is>
      </c>
      <c r="D5377" t="inlineStr">
        <is>
          <t>MARIO PEDRO FELICIANO - HORTIFRUTI</t>
        </is>
      </c>
      <c r="E5377" t="inlineStr">
        <is>
          <t>463770</t>
        </is>
      </c>
      <c r="F5377" s="550" t="n">
        <v>46027</v>
      </c>
      <c r="G5377" t="n">
        <v>19476</v>
      </c>
      <c r="H5377" t="inlineStr">
        <is>
          <t>MANJERICAO KG</t>
        </is>
      </c>
      <c r="I5377" t="inlineStr">
        <is>
          <t>ALIMENTOS</t>
        </is>
      </c>
      <c r="J5377" t="n">
        <v>1.1</v>
      </c>
      <c r="K5377" t="inlineStr">
        <is>
          <t>KG</t>
        </is>
      </c>
      <c r="L5377" t="n">
        <v>81.34999999999999</v>
      </c>
      <c r="M5377" t="n">
        <v>73.954545</v>
      </c>
      <c r="N5377" t="inlineStr">
        <is>
          <t>ALIMENTOS</t>
        </is>
      </c>
      <c r="O5377" t="inlineStr">
        <is>
          <t>01/2026</t>
        </is>
      </c>
    </row>
    <row r="5378">
      <c r="A5378" t="n">
        <v>191062</v>
      </c>
      <c r="B5378" t="n">
        <v>122</v>
      </c>
      <c r="C5378" t="inlineStr">
        <is>
          <t>Arcos</t>
        </is>
      </c>
      <c r="D5378" t="inlineStr">
        <is>
          <t>MARIO PEDRO FELICIANO - HORTIFRUTI</t>
        </is>
      </c>
      <c r="E5378" t="inlineStr">
        <is>
          <t>463770</t>
        </is>
      </c>
      <c r="F5378" s="550" t="n">
        <v>46027</v>
      </c>
      <c r="G5378" t="n">
        <v>19558</v>
      </c>
      <c r="H5378" t="inlineStr">
        <is>
          <t>QUIABO KG</t>
        </is>
      </c>
      <c r="I5378" t="inlineStr">
        <is>
          <t>ALIMENTOS</t>
        </is>
      </c>
      <c r="J5378" t="n">
        <v>1.7</v>
      </c>
      <c r="K5378" t="inlineStr">
        <is>
          <t>KG</t>
        </is>
      </c>
      <c r="L5378" t="n">
        <v>21.08</v>
      </c>
      <c r="M5378" t="n">
        <v>12.4</v>
      </c>
      <c r="N5378" t="inlineStr">
        <is>
          <t>ALIMENTOS</t>
        </is>
      </c>
      <c r="O5378" t="inlineStr">
        <is>
          <t>01/2026</t>
        </is>
      </c>
    </row>
    <row r="5379">
      <c r="A5379" t="n">
        <v>191062</v>
      </c>
      <c r="B5379" t="n">
        <v>122</v>
      </c>
      <c r="C5379" t="inlineStr">
        <is>
          <t>Arcos</t>
        </is>
      </c>
      <c r="D5379" t="inlineStr">
        <is>
          <t>MARIO PEDRO FELICIANO - HORTIFRUTI</t>
        </is>
      </c>
      <c r="E5379" t="inlineStr">
        <is>
          <t>463770</t>
        </is>
      </c>
      <c r="F5379" s="550" t="n">
        <v>46027</v>
      </c>
      <c r="G5379" t="n">
        <v>19498</v>
      </c>
      <c r="H5379" t="inlineStr">
        <is>
          <t>ALFACE ROMANA KG</t>
        </is>
      </c>
      <c r="I5379" t="inlineStr">
        <is>
          <t>ALIMENTOS</t>
        </is>
      </c>
      <c r="J5379" t="n">
        <v>1.3</v>
      </c>
      <c r="K5379" t="inlineStr">
        <is>
          <t>KG</t>
        </is>
      </c>
      <c r="L5379" t="n">
        <v>14.14</v>
      </c>
      <c r="M5379" t="n">
        <v>10.876923</v>
      </c>
      <c r="N5379" t="inlineStr">
        <is>
          <t>ALIMENTOS</t>
        </is>
      </c>
      <c r="O5379" t="inlineStr">
        <is>
          <t>01/2026</t>
        </is>
      </c>
    </row>
    <row r="5380">
      <c r="A5380" t="n">
        <v>191062</v>
      </c>
      <c r="B5380" t="n">
        <v>122</v>
      </c>
      <c r="C5380" t="inlineStr">
        <is>
          <t>Arcos</t>
        </is>
      </c>
      <c r="D5380" t="inlineStr">
        <is>
          <t>MARIO PEDRO FELICIANO - HORTIFRUTI</t>
        </is>
      </c>
      <c r="E5380" t="inlineStr">
        <is>
          <t>463770</t>
        </is>
      </c>
      <c r="F5380" s="550" t="n">
        <v>46027</v>
      </c>
      <c r="G5380" t="n">
        <v>19647</v>
      </c>
      <c r="H5380" t="inlineStr">
        <is>
          <t>ALHO PORO KG</t>
        </is>
      </c>
      <c r="I5380" t="inlineStr">
        <is>
          <t>ALIMENTOS</t>
        </is>
      </c>
      <c r="J5380" t="n">
        <v>1</v>
      </c>
      <c r="K5380" t="inlineStr">
        <is>
          <t>KG</t>
        </is>
      </c>
      <c r="L5380" t="n">
        <v>13.05</v>
      </c>
      <c r="M5380" t="n">
        <v>13.05</v>
      </c>
      <c r="N5380" t="inlineStr">
        <is>
          <t>ALIMENTOS</t>
        </is>
      </c>
      <c r="O5380" t="inlineStr">
        <is>
          <t>01/2026</t>
        </is>
      </c>
    </row>
    <row r="5381">
      <c r="A5381" t="n">
        <v>191062</v>
      </c>
      <c r="B5381" t="n">
        <v>122</v>
      </c>
      <c r="C5381" t="inlineStr">
        <is>
          <t>Arcos</t>
        </is>
      </c>
      <c r="D5381" t="inlineStr">
        <is>
          <t>MARIO PEDRO FELICIANO - HORTIFRUTI</t>
        </is>
      </c>
      <c r="E5381" t="inlineStr">
        <is>
          <t>463770</t>
        </is>
      </c>
      <c r="F5381" s="550" t="n">
        <v>46027</v>
      </c>
      <c r="G5381" t="n">
        <v>19751</v>
      </c>
      <c r="H5381" t="inlineStr">
        <is>
          <t>LIMAO SICILIANO KG</t>
        </is>
      </c>
      <c r="I5381" t="inlineStr">
        <is>
          <t>ALIMENTOS</t>
        </is>
      </c>
      <c r="J5381" t="n">
        <v>9</v>
      </c>
      <c r="K5381" t="inlineStr">
        <is>
          <t>KG</t>
        </is>
      </c>
      <c r="L5381" t="n">
        <v>93.95999999999999</v>
      </c>
      <c r="M5381" t="n">
        <v>10.44</v>
      </c>
      <c r="N5381" t="inlineStr">
        <is>
          <t>ALIMENTOS</t>
        </is>
      </c>
      <c r="O5381" t="inlineStr">
        <is>
          <t>01/2026</t>
        </is>
      </c>
    </row>
    <row r="5382">
      <c r="A5382" t="n">
        <v>191062</v>
      </c>
      <c r="B5382" t="n">
        <v>122</v>
      </c>
      <c r="C5382" t="inlineStr">
        <is>
          <t>Arcos</t>
        </is>
      </c>
      <c r="D5382" t="inlineStr">
        <is>
          <t>MARIO PEDRO FELICIANO - HORTIFRUTI</t>
        </is>
      </c>
      <c r="E5382" t="inlineStr">
        <is>
          <t>463770</t>
        </is>
      </c>
      <c r="F5382" s="550" t="n">
        <v>46027</v>
      </c>
      <c r="G5382" t="n">
        <v>19572</v>
      </c>
      <c r="H5382" t="inlineStr">
        <is>
          <t>PIMENTA DEDO DE MOCA KG</t>
        </is>
      </c>
      <c r="I5382" t="inlineStr">
        <is>
          <t>ALIMENTOS</t>
        </is>
      </c>
      <c r="J5382" t="n">
        <v>0.5</v>
      </c>
      <c r="K5382" t="inlineStr">
        <is>
          <t>KG</t>
        </is>
      </c>
      <c r="L5382" t="n">
        <v>8.699999999999999</v>
      </c>
      <c r="M5382" t="n">
        <v>17.4</v>
      </c>
      <c r="N5382" t="inlineStr">
        <is>
          <t>ALIMENTOS</t>
        </is>
      </c>
      <c r="O5382" t="inlineStr">
        <is>
          <t>01/2026</t>
        </is>
      </c>
    </row>
    <row r="5383">
      <c r="A5383" t="n">
        <v>191062</v>
      </c>
      <c r="B5383" t="n">
        <v>122</v>
      </c>
      <c r="C5383" t="inlineStr">
        <is>
          <t>Arcos</t>
        </is>
      </c>
      <c r="D5383" t="inlineStr">
        <is>
          <t>MARIO PEDRO FELICIANO - HORTIFRUTI</t>
        </is>
      </c>
      <c r="E5383" t="inlineStr">
        <is>
          <t>463770</t>
        </is>
      </c>
      <c r="F5383" s="550" t="n">
        <v>46027</v>
      </c>
      <c r="G5383" t="n">
        <v>19759</v>
      </c>
      <c r="H5383" t="inlineStr">
        <is>
          <t>LARANJA BAHIA KG</t>
        </is>
      </c>
      <c r="I5383" t="inlineStr">
        <is>
          <t>ALIMENTOS</t>
        </is>
      </c>
      <c r="J5383" t="n">
        <v>5</v>
      </c>
      <c r="K5383" t="inlineStr">
        <is>
          <t>KG</t>
        </is>
      </c>
      <c r="L5383" t="n">
        <v>54.75</v>
      </c>
      <c r="M5383" t="n">
        <v>10.95</v>
      </c>
      <c r="N5383" t="inlineStr">
        <is>
          <t>ALIMENTOS</t>
        </is>
      </c>
      <c r="O5383" t="inlineStr">
        <is>
          <t>01/2026</t>
        </is>
      </c>
    </row>
    <row r="5384">
      <c r="A5384" t="n">
        <v>191062</v>
      </c>
      <c r="B5384" t="n">
        <v>122</v>
      </c>
      <c r="C5384" t="inlineStr">
        <is>
          <t>Arcos</t>
        </is>
      </c>
      <c r="D5384" t="inlineStr">
        <is>
          <t>MARIO PEDRO FELICIANO - HORTIFRUTI</t>
        </is>
      </c>
      <c r="E5384" t="inlineStr">
        <is>
          <t>463770</t>
        </is>
      </c>
      <c r="F5384" s="550" t="n">
        <v>46027</v>
      </c>
      <c r="G5384" t="n">
        <v>19657</v>
      </c>
      <c r="H5384" t="inlineStr">
        <is>
          <t>ABOBORA PESCOCO KG</t>
        </is>
      </c>
      <c r="I5384" t="inlineStr">
        <is>
          <t>ALIMENTOS</t>
        </is>
      </c>
      <c r="J5384" t="n">
        <v>3.25</v>
      </c>
      <c r="K5384" t="inlineStr">
        <is>
          <t>KG</t>
        </is>
      </c>
      <c r="L5384" t="n">
        <v>17.45</v>
      </c>
      <c r="M5384" t="n">
        <v>5.369231</v>
      </c>
      <c r="N5384" t="inlineStr">
        <is>
          <t>ALIMENTOS</t>
        </is>
      </c>
      <c r="O5384" t="inlineStr">
        <is>
          <t>01/2026</t>
        </is>
      </c>
    </row>
    <row r="5385">
      <c r="A5385" t="n">
        <v>191062</v>
      </c>
      <c r="B5385" t="n">
        <v>122</v>
      </c>
      <c r="C5385" t="inlineStr">
        <is>
          <t>Arcos</t>
        </is>
      </c>
      <c r="D5385" t="inlineStr">
        <is>
          <t>MARIO PEDRO FELICIANO - HORTIFRUTI</t>
        </is>
      </c>
      <c r="E5385" t="inlineStr">
        <is>
          <t>463770</t>
        </is>
      </c>
      <c r="F5385" s="550" t="n">
        <v>46027</v>
      </c>
      <c r="G5385" t="n">
        <v>23113</v>
      </c>
      <c r="H5385" t="inlineStr">
        <is>
          <t>SALSA KG</t>
        </is>
      </c>
      <c r="I5385" t="inlineStr">
        <is>
          <t>ALIMENTOS</t>
        </is>
      </c>
      <c r="J5385" t="n">
        <v>2.5</v>
      </c>
      <c r="K5385" t="inlineStr">
        <is>
          <t>KG</t>
        </is>
      </c>
      <c r="L5385" t="n">
        <v>34.45</v>
      </c>
      <c r="M5385" t="n">
        <v>13.78</v>
      </c>
      <c r="N5385" t="inlineStr">
        <is>
          <t>ALIMENTOS</t>
        </is>
      </c>
      <c r="O5385" t="inlineStr">
        <is>
          <t>01/2026</t>
        </is>
      </c>
    </row>
    <row r="5386">
      <c r="A5386" t="n">
        <v>191062</v>
      </c>
      <c r="B5386" t="n">
        <v>122</v>
      </c>
      <c r="C5386" t="inlineStr">
        <is>
          <t>Arcos</t>
        </is>
      </c>
      <c r="D5386" t="inlineStr">
        <is>
          <t>MARIO PEDRO FELICIANO - HORTIFRUTI</t>
        </is>
      </c>
      <c r="E5386" t="inlineStr">
        <is>
          <t>463770</t>
        </is>
      </c>
      <c r="F5386" s="550" t="n">
        <v>46027</v>
      </c>
      <c r="G5386" t="n">
        <v>23389</v>
      </c>
      <c r="H5386" t="inlineStr">
        <is>
          <t>BANANA NANICA KG</t>
        </is>
      </c>
      <c r="I5386" t="inlineStr">
        <is>
          <t>ALIMENTOS</t>
        </is>
      </c>
      <c r="J5386" t="n">
        <v>6.6</v>
      </c>
      <c r="K5386" t="inlineStr">
        <is>
          <t>KG</t>
        </is>
      </c>
      <c r="L5386" t="n">
        <v>34.25</v>
      </c>
      <c r="M5386" t="n">
        <v>5.189394</v>
      </c>
      <c r="N5386" t="inlineStr">
        <is>
          <t>ALIMENTOS</t>
        </is>
      </c>
      <c r="O5386" t="inlineStr">
        <is>
          <t>01/2026</t>
        </is>
      </c>
    </row>
    <row r="5387">
      <c r="A5387" t="n">
        <v>191062</v>
      </c>
      <c r="B5387" t="n">
        <v>122</v>
      </c>
      <c r="C5387" t="inlineStr">
        <is>
          <t>Arcos</t>
        </is>
      </c>
      <c r="D5387" t="inlineStr">
        <is>
          <t>MARIO PEDRO FELICIANO - HORTIFRUTI</t>
        </is>
      </c>
      <c r="E5387" t="inlineStr">
        <is>
          <t>463770</t>
        </is>
      </c>
      <c r="F5387" s="550" t="n">
        <v>46027</v>
      </c>
      <c r="G5387" t="n">
        <v>19632</v>
      </c>
      <c r="H5387" t="inlineStr">
        <is>
          <t>BETERRABA KG</t>
        </is>
      </c>
      <c r="I5387" t="inlineStr">
        <is>
          <t>ALIMENTOS</t>
        </is>
      </c>
      <c r="J5387" t="n">
        <v>1.5</v>
      </c>
      <c r="K5387" t="inlineStr">
        <is>
          <t>KG</t>
        </is>
      </c>
      <c r="L5387" t="n">
        <v>3.04</v>
      </c>
      <c r="M5387" t="n">
        <v>2.026667</v>
      </c>
      <c r="N5387" t="inlineStr">
        <is>
          <t>ALIMENTOS</t>
        </is>
      </c>
      <c r="O5387" t="inlineStr">
        <is>
          <t>01/2026</t>
        </is>
      </c>
    </row>
    <row r="5388">
      <c r="A5388" t="n">
        <v>191062</v>
      </c>
      <c r="B5388" t="n">
        <v>122</v>
      </c>
      <c r="C5388" t="inlineStr">
        <is>
          <t>Arcos</t>
        </is>
      </c>
      <c r="D5388" t="inlineStr">
        <is>
          <t>MARIO PEDRO FELICIANO - HORTIFRUTI</t>
        </is>
      </c>
      <c r="E5388" t="inlineStr">
        <is>
          <t>463770</t>
        </is>
      </c>
      <c r="F5388" s="550" t="n">
        <v>46027</v>
      </c>
      <c r="G5388" t="n">
        <v>27106</v>
      </c>
      <c r="H5388" t="inlineStr">
        <is>
          <t>PALMILTO PUPUNHA FRESCO TOLETE KG</t>
        </is>
      </c>
      <c r="I5388" t="inlineStr">
        <is>
          <t>ALIMENTOS</t>
        </is>
      </c>
      <c r="J5388" t="n">
        <v>2</v>
      </c>
      <c r="K5388" t="inlineStr">
        <is>
          <t>KG</t>
        </is>
      </c>
      <c r="L5388" t="n">
        <v>60.9</v>
      </c>
      <c r="M5388" t="n">
        <v>30.45</v>
      </c>
      <c r="N5388" t="inlineStr">
        <is>
          <t>ALIMENTOS</t>
        </is>
      </c>
      <c r="O5388" t="inlineStr">
        <is>
          <t>01/2026</t>
        </is>
      </c>
    </row>
    <row r="5389">
      <c r="A5389" t="n">
        <v>191061</v>
      </c>
      <c r="B5389" t="n">
        <v>122</v>
      </c>
      <c r="C5389" t="inlineStr">
        <is>
          <t>Arcos</t>
        </is>
      </c>
      <c r="D5389" t="inlineStr">
        <is>
          <t>ZAHIL IMPORTADORA LTDA</t>
        </is>
      </c>
      <c r="E5389" t="inlineStr">
        <is>
          <t>262985</t>
        </is>
      </c>
      <c r="F5389" s="550" t="n">
        <v>46027</v>
      </c>
      <c r="G5389" t="n">
        <v>17778</v>
      </c>
      <c r="H5389" t="inlineStr">
        <is>
          <t>VINHO BRANCO JEREZ FORTIF REAL TESOURO FINO 750ML</t>
        </is>
      </c>
      <c r="I5389" t="inlineStr">
        <is>
          <t>BEBIDAS</t>
        </is>
      </c>
      <c r="J5389" t="n">
        <v>12</v>
      </c>
      <c r="K5389" t="inlineStr">
        <is>
          <t>UN</t>
        </is>
      </c>
      <c r="L5389" t="n">
        <v>1146.6</v>
      </c>
      <c r="M5389" t="n">
        <v>95.55</v>
      </c>
      <c r="N5389" t="inlineStr">
        <is>
          <t>BEBIDAS</t>
        </is>
      </c>
      <c r="O5389" t="inlineStr">
        <is>
          <t>01/2026</t>
        </is>
      </c>
    </row>
    <row r="5390">
      <c r="A5390" t="n">
        <v>191061</v>
      </c>
      <c r="B5390" t="n">
        <v>122</v>
      </c>
      <c r="C5390" t="inlineStr">
        <is>
          <t>Arcos</t>
        </is>
      </c>
      <c r="D5390" t="inlineStr">
        <is>
          <t>ZAHIL IMPORTADORA LTDA</t>
        </is>
      </c>
      <c r="E5390" t="inlineStr">
        <is>
          <t>262985</t>
        </is>
      </c>
      <c r="F5390" s="550" t="n">
        <v>46027</v>
      </c>
      <c r="G5390" t="n">
        <v>18018</v>
      </c>
      <c r="H5390" t="inlineStr">
        <is>
          <t>ESPUMANTE CAVA STARS BRUT RESERVA 750ML</t>
        </is>
      </c>
      <c r="I5390" t="inlineStr">
        <is>
          <t>BEBIDAS</t>
        </is>
      </c>
      <c r="J5390" t="n">
        <v>6</v>
      </c>
      <c r="K5390" t="inlineStr">
        <is>
          <t>GR</t>
        </is>
      </c>
      <c r="L5390" t="n">
        <v>737.1</v>
      </c>
      <c r="M5390" t="n">
        <v>122.85</v>
      </c>
      <c r="N5390" t="inlineStr">
        <is>
          <t>BEBIDAS</t>
        </is>
      </c>
      <c r="O5390" t="inlineStr">
        <is>
          <t>01/2026</t>
        </is>
      </c>
    </row>
    <row r="5391">
      <c r="A5391" t="n">
        <v>191060</v>
      </c>
      <c r="B5391" t="n">
        <v>122</v>
      </c>
      <c r="C5391" t="inlineStr">
        <is>
          <t>Arcos</t>
        </is>
      </c>
      <c r="D5391" t="inlineStr">
        <is>
          <t>GCT COMERCIO DE PRODUTOS ALIMENTICIOS LTDA</t>
        </is>
      </c>
      <c r="E5391" t="inlineStr">
        <is>
          <t>9032</t>
        </is>
      </c>
      <c r="F5391" s="550" t="n">
        <v>46028</v>
      </c>
      <c r="G5391" t="n">
        <v>28315</v>
      </c>
      <c r="H5391" t="inlineStr">
        <is>
          <t>GELO COLLINS 35X120 C/18 UN YCECODE</t>
        </is>
      </c>
      <c r="I5391" t="inlineStr">
        <is>
          <t>BEBIDAS</t>
        </is>
      </c>
      <c r="J5391" t="n">
        <v>7</v>
      </c>
      <c r="K5391" t="inlineStr">
        <is>
          <t>PC</t>
        </is>
      </c>
      <c r="L5391" t="n">
        <v>304.92</v>
      </c>
      <c r="M5391" t="n">
        <v>43.56</v>
      </c>
      <c r="N5391" t="inlineStr">
        <is>
          <t>BEBIDAS</t>
        </is>
      </c>
      <c r="O5391" t="inlineStr">
        <is>
          <t>01/2026</t>
        </is>
      </c>
    </row>
    <row r="5392">
      <c r="A5392" t="n">
        <v>191060</v>
      </c>
      <c r="B5392" t="n">
        <v>122</v>
      </c>
      <c r="C5392" t="inlineStr">
        <is>
          <t>Arcos</t>
        </is>
      </c>
      <c r="D5392" t="inlineStr">
        <is>
          <t>GCT COMERCIO DE PRODUTOS ALIMENTICIOS LTDA</t>
        </is>
      </c>
      <c r="E5392" t="inlineStr">
        <is>
          <t>9032</t>
        </is>
      </c>
      <c r="F5392" s="550" t="n">
        <v>46028</v>
      </c>
      <c r="G5392" t="n">
        <v>28316</v>
      </c>
      <c r="H5392" t="inlineStr">
        <is>
          <t>GELO ESFERICO C/9UN YCECODE</t>
        </is>
      </c>
      <c r="I5392" t="inlineStr">
        <is>
          <t>BEBIDAS</t>
        </is>
      </c>
      <c r="J5392" t="n">
        <v>3</v>
      </c>
      <c r="K5392" t="inlineStr">
        <is>
          <t>PC</t>
        </is>
      </c>
      <c r="L5392" t="n">
        <v>117.15</v>
      </c>
      <c r="M5392" t="n">
        <v>39.05</v>
      </c>
      <c r="N5392" t="inlineStr">
        <is>
          <t>BEBIDAS</t>
        </is>
      </c>
      <c r="O5392" t="inlineStr">
        <is>
          <t>01/2026</t>
        </is>
      </c>
    </row>
    <row r="5393">
      <c r="A5393" t="n">
        <v>191058</v>
      </c>
      <c r="B5393" t="n">
        <v>122</v>
      </c>
      <c r="C5393" t="inlineStr">
        <is>
          <t>Arcos</t>
        </is>
      </c>
      <c r="D5393" t="inlineStr">
        <is>
          <t xml:space="preserve">ARENA VIP DISTRIBUIDORA DE BEBIDAS LTDA </t>
        </is>
      </c>
      <c r="E5393" t="inlineStr">
        <is>
          <t>23851</t>
        </is>
      </c>
      <c r="F5393" s="550" t="n">
        <v>46027</v>
      </c>
      <c r="G5393" t="n">
        <v>18275</v>
      </c>
      <c r="H5393" t="inlineStr">
        <is>
          <t>RUM BACARDI 4 ANOS 750ML</t>
        </is>
      </c>
      <c r="I5393" t="inlineStr">
        <is>
          <t>BEBIDAS</t>
        </is>
      </c>
      <c r="J5393" t="n">
        <v>2</v>
      </c>
      <c r="K5393" t="inlineStr">
        <is>
          <t>GR</t>
        </is>
      </c>
      <c r="L5393" t="n">
        <v>184.76</v>
      </c>
      <c r="M5393" t="n">
        <v>92.38</v>
      </c>
      <c r="N5393" t="inlineStr">
        <is>
          <t>BEBIDAS</t>
        </is>
      </c>
      <c r="O5393" t="inlineStr">
        <is>
          <t>01/2026</t>
        </is>
      </c>
    </row>
    <row r="5394">
      <c r="A5394" t="n">
        <v>191058</v>
      </c>
      <c r="B5394" t="n">
        <v>122</v>
      </c>
      <c r="C5394" t="inlineStr">
        <is>
          <t>Arcos</t>
        </is>
      </c>
      <c r="D5394" t="inlineStr">
        <is>
          <t xml:space="preserve">ARENA VIP DISTRIBUIDORA DE BEBIDAS LTDA </t>
        </is>
      </c>
      <c r="E5394" t="inlineStr">
        <is>
          <t>23851</t>
        </is>
      </c>
      <c r="F5394" s="550" t="n">
        <v>46027</v>
      </c>
      <c r="G5394" t="n">
        <v>18272</v>
      </c>
      <c r="H5394" t="inlineStr">
        <is>
          <t>RUM BACARDI SUPERIOR CARTA BLANCA 980ML</t>
        </is>
      </c>
      <c r="I5394" t="inlineStr">
        <is>
          <t>BEBIDAS</t>
        </is>
      </c>
      <c r="J5394" t="n">
        <v>12</v>
      </c>
      <c r="K5394" t="inlineStr">
        <is>
          <t>GR</t>
        </is>
      </c>
      <c r="L5394" t="n">
        <v>401.88</v>
      </c>
      <c r="M5394" t="n">
        <v>33.49</v>
      </c>
      <c r="N5394" t="inlineStr">
        <is>
          <t>BEBIDAS</t>
        </is>
      </c>
      <c r="O5394" t="inlineStr">
        <is>
          <t>01/2026</t>
        </is>
      </c>
    </row>
    <row r="5395">
      <c r="A5395" t="n">
        <v>191053</v>
      </c>
      <c r="B5395" t="n">
        <v>122</v>
      </c>
      <c r="C5395" t="inlineStr">
        <is>
          <t>Arcos</t>
        </is>
      </c>
      <c r="D5395" t="inlineStr">
        <is>
          <t>MONTE ALTO ALIMENTOS LTDA</t>
        </is>
      </c>
      <c r="E5395" t="inlineStr">
        <is>
          <t>174961</t>
        </is>
      </c>
      <c r="F5395" s="550" t="n">
        <v>46027</v>
      </c>
      <c r="G5395" t="n">
        <v>26592</v>
      </c>
      <c r="H5395" t="inlineStr">
        <is>
          <t>HAMBURGUER BOVINO FREDDI PORCIONADO EM 50G KG 60% ACEM 40% PEITO BOVINO ARCOS</t>
        </is>
      </c>
      <c r="I5395" t="inlineStr">
        <is>
          <t>ALIMENTOS</t>
        </is>
      </c>
      <c r="J5395" t="n">
        <v>22.11</v>
      </c>
      <c r="K5395" t="inlineStr">
        <is>
          <t>KG</t>
        </is>
      </c>
      <c r="L5395" t="n">
        <v>818.0700000000001</v>
      </c>
      <c r="M5395" t="n">
        <v>37</v>
      </c>
      <c r="N5395" t="inlineStr">
        <is>
          <t>ALIMENTOS</t>
        </is>
      </c>
      <c r="O5395" t="inlineStr">
        <is>
          <t>01/2026</t>
        </is>
      </c>
    </row>
    <row r="5396">
      <c r="A5396" t="n">
        <v>191053</v>
      </c>
      <c r="B5396" t="n">
        <v>122</v>
      </c>
      <c r="C5396" t="inlineStr">
        <is>
          <t>Arcos</t>
        </is>
      </c>
      <c r="D5396" t="inlineStr">
        <is>
          <t>MONTE ALTO ALIMENTOS LTDA</t>
        </is>
      </c>
      <c r="E5396" t="inlineStr">
        <is>
          <t>174961</t>
        </is>
      </c>
      <c r="F5396" s="550" t="n">
        <v>46027</v>
      </c>
      <c r="G5396" t="n">
        <v>26582</v>
      </c>
      <c r="H5396" t="inlineStr">
        <is>
          <t>BIFE ANCHO FREDDI PORCIONADO EM 200G KG</t>
        </is>
      </c>
      <c r="I5396" t="inlineStr">
        <is>
          <t>ALIMENTOS</t>
        </is>
      </c>
      <c r="J5396" t="n">
        <v>10.21</v>
      </c>
      <c r="K5396" t="inlineStr">
        <is>
          <t>KG</t>
        </is>
      </c>
      <c r="L5396" t="n">
        <v>1317.09</v>
      </c>
      <c r="M5396" t="n">
        <v>129</v>
      </c>
      <c r="N5396" t="inlineStr">
        <is>
          <t>ALIMENTOS</t>
        </is>
      </c>
      <c r="O5396" t="inlineStr">
        <is>
          <t>01/2026</t>
        </is>
      </c>
    </row>
    <row r="5397">
      <c r="A5397" t="n">
        <v>191053</v>
      </c>
      <c r="B5397" t="n">
        <v>122</v>
      </c>
      <c r="C5397" t="inlineStr">
        <is>
          <t>Arcos</t>
        </is>
      </c>
      <c r="D5397" t="inlineStr">
        <is>
          <t>MONTE ALTO ALIMENTOS LTDA</t>
        </is>
      </c>
      <c r="E5397" t="inlineStr">
        <is>
          <t>174961</t>
        </is>
      </c>
      <c r="F5397" s="550" t="n">
        <v>46027</v>
      </c>
      <c r="G5397" t="n">
        <v>26584</v>
      </c>
      <c r="H5397" t="inlineStr">
        <is>
          <t>COXAO MOLE ANGUS FREDDI PORCIONADO EM 100G KG</t>
        </is>
      </c>
      <c r="I5397" t="inlineStr">
        <is>
          <t>ALIMENTOS</t>
        </is>
      </c>
      <c r="J5397" t="n">
        <v>5.05</v>
      </c>
      <c r="K5397" t="inlineStr">
        <is>
          <t>KG</t>
        </is>
      </c>
      <c r="L5397" t="n">
        <v>409.05</v>
      </c>
      <c r="M5397" t="n">
        <v>81</v>
      </c>
      <c r="N5397" t="inlineStr">
        <is>
          <t>ALIMENTOS</t>
        </is>
      </c>
      <c r="O5397" t="inlineStr">
        <is>
          <t>01/2026</t>
        </is>
      </c>
    </row>
    <row r="5398">
      <c r="A5398" t="n">
        <v>191053</v>
      </c>
      <c r="B5398" t="n">
        <v>122</v>
      </c>
      <c r="C5398" t="inlineStr">
        <is>
          <t>Arcos</t>
        </is>
      </c>
      <c r="D5398" t="inlineStr">
        <is>
          <t>MONTE ALTO ALIMENTOS LTDA</t>
        </is>
      </c>
      <c r="E5398" t="inlineStr">
        <is>
          <t>174961</t>
        </is>
      </c>
      <c r="F5398" s="550" t="n">
        <v>46027</v>
      </c>
      <c r="G5398" t="n">
        <v>26580</v>
      </c>
      <c r="H5398" t="inlineStr">
        <is>
          <t>PERNIL CORDEIRO FREDDI KG</t>
        </is>
      </c>
      <c r="I5398" t="inlineStr">
        <is>
          <t>ALIMENTOS</t>
        </is>
      </c>
      <c r="J5398" t="n">
        <v>11.36</v>
      </c>
      <c r="K5398" t="inlineStr">
        <is>
          <t>KG</t>
        </is>
      </c>
      <c r="L5398" t="n">
        <v>1272.32</v>
      </c>
      <c r="M5398" t="n">
        <v>112</v>
      </c>
      <c r="N5398" t="inlineStr">
        <is>
          <t>ALIMENTOS</t>
        </is>
      </c>
      <c r="O5398" t="inlineStr">
        <is>
          <t>01/2026</t>
        </is>
      </c>
    </row>
    <row r="5399">
      <c r="A5399" t="n">
        <v>191053</v>
      </c>
      <c r="B5399" t="n">
        <v>122</v>
      </c>
      <c r="C5399" t="inlineStr">
        <is>
          <t>Arcos</t>
        </is>
      </c>
      <c r="D5399" t="inlineStr">
        <is>
          <t>MONTE ALTO ALIMENTOS LTDA</t>
        </is>
      </c>
      <c r="E5399" t="inlineStr">
        <is>
          <t>174961</t>
        </is>
      </c>
      <c r="F5399" s="550" t="n">
        <v>46027</v>
      </c>
      <c r="G5399" t="n">
        <v>28479</v>
      </c>
      <c r="H5399" t="inlineStr">
        <is>
          <t>COXAO MOLE ANGUS PICADINHO FREDDI KG</t>
        </is>
      </c>
      <c r="I5399" t="inlineStr">
        <is>
          <t>ALIMENTOS</t>
        </is>
      </c>
      <c r="J5399" t="n">
        <v>20.4</v>
      </c>
      <c r="L5399" t="n">
        <v>1652.4</v>
      </c>
      <c r="M5399" t="n">
        <v>81</v>
      </c>
      <c r="N5399" t="inlineStr">
        <is>
          <t>ALIMENTOS</t>
        </is>
      </c>
      <c r="O5399" t="inlineStr">
        <is>
          <t>01/2026</t>
        </is>
      </c>
    </row>
    <row r="5400">
      <c r="A5400" t="n">
        <v>191051</v>
      </c>
      <c r="B5400" t="n">
        <v>122</v>
      </c>
      <c r="C5400" t="inlineStr">
        <is>
          <t>Arcos</t>
        </is>
      </c>
      <c r="D5400" t="inlineStr">
        <is>
          <t>CECILIA TSUYACO ARAKI SILVA LTDA</t>
        </is>
      </c>
      <c r="E5400" t="inlineStr">
        <is>
          <t>384381</t>
        </is>
      </c>
      <c r="F5400" s="550" t="n">
        <v>46025</v>
      </c>
      <c r="G5400" t="n">
        <v>19634</v>
      </c>
      <c r="H5400" t="inlineStr">
        <is>
          <t>BERINJELA KG</t>
        </is>
      </c>
      <c r="I5400" t="inlineStr">
        <is>
          <t>ALIMENTOS</t>
        </is>
      </c>
      <c r="J5400" t="n">
        <v>1.5</v>
      </c>
      <c r="K5400" t="inlineStr">
        <is>
          <t>KG</t>
        </is>
      </c>
      <c r="L5400" t="n">
        <v>8.699999999999999</v>
      </c>
      <c r="M5400" t="n">
        <v>5.8</v>
      </c>
      <c r="N5400" t="inlineStr">
        <is>
          <t>ALIMENTOS</t>
        </is>
      </c>
      <c r="O5400" t="inlineStr">
        <is>
          <t>01/2026</t>
        </is>
      </c>
    </row>
    <row r="5401">
      <c r="A5401" t="n">
        <v>191051</v>
      </c>
      <c r="B5401" t="n">
        <v>122</v>
      </c>
      <c r="C5401" t="inlineStr">
        <is>
          <t>Arcos</t>
        </is>
      </c>
      <c r="D5401" t="inlineStr">
        <is>
          <t>CECILIA TSUYACO ARAKI SILVA LTDA</t>
        </is>
      </c>
      <c r="E5401" t="inlineStr">
        <is>
          <t>384381</t>
        </is>
      </c>
      <c r="F5401" s="550" t="n">
        <v>46025</v>
      </c>
      <c r="G5401" t="n">
        <v>19589</v>
      </c>
      <c r="H5401" t="inlineStr">
        <is>
          <t>PEPINO JAPONES KG</t>
        </is>
      </c>
      <c r="I5401" t="inlineStr">
        <is>
          <t>ALIMENTOS</t>
        </is>
      </c>
      <c r="J5401" t="n">
        <v>2</v>
      </c>
      <c r="K5401" t="inlineStr">
        <is>
          <t>KG</t>
        </is>
      </c>
      <c r="L5401" t="n">
        <v>13</v>
      </c>
      <c r="M5401" t="n">
        <v>6.5</v>
      </c>
      <c r="N5401" t="inlineStr">
        <is>
          <t>ALIMENTOS</t>
        </is>
      </c>
      <c r="O5401" t="inlineStr">
        <is>
          <t>01/2026</t>
        </is>
      </c>
    </row>
    <row r="5402">
      <c r="A5402" t="n">
        <v>191051</v>
      </c>
      <c r="B5402" t="n">
        <v>122</v>
      </c>
      <c r="C5402" t="inlineStr">
        <is>
          <t>Arcos</t>
        </is>
      </c>
      <c r="D5402" t="inlineStr">
        <is>
          <t>CECILIA TSUYACO ARAKI SILVA LTDA</t>
        </is>
      </c>
      <c r="E5402" t="inlineStr">
        <is>
          <t>384381</t>
        </is>
      </c>
      <c r="F5402" s="550" t="n">
        <v>46025</v>
      </c>
      <c r="G5402" t="n">
        <v>19506</v>
      </c>
      <c r="H5402" t="inlineStr">
        <is>
          <t>ALECRIM KG</t>
        </is>
      </c>
      <c r="I5402" t="inlineStr">
        <is>
          <t>ALIMENTOS</t>
        </is>
      </c>
      <c r="J5402" t="n">
        <v>0.2</v>
      </c>
      <c r="K5402" t="inlineStr">
        <is>
          <t>KG</t>
        </is>
      </c>
      <c r="L5402" t="n">
        <v>9</v>
      </c>
      <c r="M5402" t="n">
        <v>45</v>
      </c>
      <c r="N5402" t="inlineStr">
        <is>
          <t>ALIMENTOS</t>
        </is>
      </c>
      <c r="O5402" t="inlineStr">
        <is>
          <t>01/2026</t>
        </is>
      </c>
    </row>
    <row r="5403">
      <c r="A5403" t="n">
        <v>191051</v>
      </c>
      <c r="B5403" t="n">
        <v>122</v>
      </c>
      <c r="C5403" t="inlineStr">
        <is>
          <t>Arcos</t>
        </is>
      </c>
      <c r="D5403" t="inlineStr">
        <is>
          <t>CECILIA TSUYACO ARAKI SILVA LTDA</t>
        </is>
      </c>
      <c r="E5403" t="inlineStr">
        <is>
          <t>384381</t>
        </is>
      </c>
      <c r="F5403" s="550" t="n">
        <v>46025</v>
      </c>
      <c r="G5403" t="n">
        <v>24083</v>
      </c>
      <c r="H5403" t="inlineStr">
        <is>
          <t>BATATA ASTERIX GRAUDA NOIVA KG</t>
        </is>
      </c>
      <c r="I5403" t="inlineStr">
        <is>
          <t>ALIMENTOS</t>
        </is>
      </c>
      <c r="J5403" t="n">
        <v>60</v>
      </c>
      <c r="K5403" t="inlineStr">
        <is>
          <t>KG</t>
        </is>
      </c>
      <c r="L5403" t="n">
        <v>234</v>
      </c>
      <c r="M5403" t="n">
        <v>3.9</v>
      </c>
      <c r="N5403" t="inlineStr">
        <is>
          <t>ALIMENTOS</t>
        </is>
      </c>
      <c r="O5403" t="inlineStr">
        <is>
          <t>01/2026</t>
        </is>
      </c>
    </row>
    <row r="5404">
      <c r="A5404" t="n">
        <v>191051</v>
      </c>
      <c r="B5404" t="n">
        <v>122</v>
      </c>
      <c r="C5404" t="inlineStr">
        <is>
          <t>Arcos</t>
        </is>
      </c>
      <c r="D5404" t="inlineStr">
        <is>
          <t>CECILIA TSUYACO ARAKI SILVA LTDA</t>
        </is>
      </c>
      <c r="E5404" t="inlineStr">
        <is>
          <t>384381</t>
        </is>
      </c>
      <c r="F5404" s="550" t="n">
        <v>46025</v>
      </c>
      <c r="G5404" t="n">
        <v>24509</v>
      </c>
      <c r="H5404" t="inlineStr">
        <is>
          <t>CEBOLA BRANCA KG</t>
        </is>
      </c>
      <c r="I5404" t="inlineStr">
        <is>
          <t>ALIMENTOS</t>
        </is>
      </c>
      <c r="J5404" t="n">
        <v>10</v>
      </c>
      <c r="K5404" t="inlineStr">
        <is>
          <t>KG</t>
        </is>
      </c>
      <c r="L5404" t="n">
        <v>18</v>
      </c>
      <c r="M5404" t="n">
        <v>1.8</v>
      </c>
      <c r="N5404" t="inlineStr">
        <is>
          <t>ALIMENTOS</t>
        </is>
      </c>
      <c r="O5404" t="inlineStr">
        <is>
          <t>01/2026</t>
        </is>
      </c>
    </row>
    <row r="5405">
      <c r="A5405" t="n">
        <v>191051</v>
      </c>
      <c r="B5405" t="n">
        <v>122</v>
      </c>
      <c r="C5405" t="inlineStr">
        <is>
          <t>Arcos</t>
        </is>
      </c>
      <c r="D5405" t="inlineStr">
        <is>
          <t>CECILIA TSUYACO ARAKI SILVA LTDA</t>
        </is>
      </c>
      <c r="E5405" t="inlineStr">
        <is>
          <t>384381</t>
        </is>
      </c>
      <c r="F5405" s="550" t="n">
        <v>46025</v>
      </c>
      <c r="G5405" t="n">
        <v>19654</v>
      </c>
      <c r="H5405" t="inlineStr">
        <is>
          <t>ABOBRINHA ITALIANA GRAUDA KG</t>
        </is>
      </c>
      <c r="I5405" t="inlineStr">
        <is>
          <t>ALIMENTOS</t>
        </is>
      </c>
      <c r="J5405" t="n">
        <v>1.5</v>
      </c>
      <c r="K5405" t="inlineStr">
        <is>
          <t>KG</t>
        </is>
      </c>
      <c r="L5405" t="n">
        <v>4.43</v>
      </c>
      <c r="M5405" t="n">
        <v>2.953333</v>
      </c>
      <c r="N5405" t="inlineStr">
        <is>
          <t>ALIMENTOS</t>
        </is>
      </c>
      <c r="O5405" t="inlineStr">
        <is>
          <t>01/2026</t>
        </is>
      </c>
    </row>
    <row r="5406">
      <c r="A5406" t="n">
        <v>191051</v>
      </c>
      <c r="B5406" t="n">
        <v>122</v>
      </c>
      <c r="C5406" t="inlineStr">
        <is>
          <t>Arcos</t>
        </is>
      </c>
      <c r="D5406" t="inlineStr">
        <is>
          <t>CECILIA TSUYACO ARAKI SILVA LTDA</t>
        </is>
      </c>
      <c r="E5406" t="inlineStr">
        <is>
          <t>384381</t>
        </is>
      </c>
      <c r="F5406" s="550" t="n">
        <v>46025</v>
      </c>
      <c r="G5406" t="n">
        <v>19575</v>
      </c>
      <c r="H5406" t="inlineStr">
        <is>
          <t>PIMENTA DE CHEIRO VERDE KG</t>
        </is>
      </c>
      <c r="I5406" t="inlineStr">
        <is>
          <t>ALIMENTOS</t>
        </is>
      </c>
      <c r="J5406" t="n">
        <v>1</v>
      </c>
      <c r="K5406" t="inlineStr">
        <is>
          <t>KG</t>
        </is>
      </c>
      <c r="L5406" t="n">
        <v>30</v>
      </c>
      <c r="M5406" t="n">
        <v>30</v>
      </c>
      <c r="N5406" t="inlineStr">
        <is>
          <t>ALIMENTOS</t>
        </is>
      </c>
      <c r="O5406" t="inlineStr">
        <is>
          <t>01/2026</t>
        </is>
      </c>
    </row>
    <row r="5407">
      <c r="A5407" t="n">
        <v>191051</v>
      </c>
      <c r="B5407" t="n">
        <v>122</v>
      </c>
      <c r="C5407" t="inlineStr">
        <is>
          <t>Arcos</t>
        </is>
      </c>
      <c r="D5407" t="inlineStr">
        <is>
          <t>CECILIA TSUYACO ARAKI SILVA LTDA</t>
        </is>
      </c>
      <c r="E5407" t="inlineStr">
        <is>
          <t>384381</t>
        </is>
      </c>
      <c r="F5407" s="550" t="n">
        <v>46025</v>
      </c>
      <c r="G5407" t="n">
        <v>19480</v>
      </c>
      <c r="H5407" t="inlineStr">
        <is>
          <t>HORTELA HIDROPONICA KG</t>
        </is>
      </c>
      <c r="I5407" t="inlineStr">
        <is>
          <t>ALIMENTOS</t>
        </is>
      </c>
      <c r="J5407" t="n">
        <v>1</v>
      </c>
      <c r="K5407" t="inlineStr">
        <is>
          <t>KG</t>
        </is>
      </c>
      <c r="L5407" t="n">
        <v>13</v>
      </c>
      <c r="M5407" t="n">
        <v>13</v>
      </c>
      <c r="N5407" t="inlineStr">
        <is>
          <t>ALIMENTOS</t>
        </is>
      </c>
      <c r="O5407" t="inlineStr">
        <is>
          <t>01/2026</t>
        </is>
      </c>
    </row>
    <row r="5408">
      <c r="A5408" t="n">
        <v>191051</v>
      </c>
      <c r="B5408" t="n">
        <v>122</v>
      </c>
      <c r="C5408" t="inlineStr">
        <is>
          <t>Arcos</t>
        </is>
      </c>
      <c r="D5408" t="inlineStr">
        <is>
          <t>CECILIA TSUYACO ARAKI SILVA LTDA</t>
        </is>
      </c>
      <c r="E5408" t="inlineStr">
        <is>
          <t>384381</t>
        </is>
      </c>
      <c r="F5408" s="550" t="n">
        <v>46025</v>
      </c>
      <c r="G5408" t="n">
        <v>19485</v>
      </c>
      <c r="H5408" t="inlineStr">
        <is>
          <t>ENDRO DILL KG</t>
        </is>
      </c>
      <c r="I5408" t="inlineStr">
        <is>
          <t>ALIMENTOS</t>
        </is>
      </c>
      <c r="J5408" t="n">
        <v>0.2</v>
      </c>
      <c r="K5408" t="inlineStr">
        <is>
          <t>KG</t>
        </is>
      </c>
      <c r="L5408" t="n">
        <v>19.6</v>
      </c>
      <c r="M5408" t="n">
        <v>98</v>
      </c>
      <c r="N5408" t="inlineStr">
        <is>
          <t>ALIMENTOS</t>
        </is>
      </c>
      <c r="O5408" t="inlineStr">
        <is>
          <t>01/2026</t>
        </is>
      </c>
    </row>
    <row r="5409">
      <c r="A5409" t="n">
        <v>191051</v>
      </c>
      <c r="B5409" t="n">
        <v>122</v>
      </c>
      <c r="C5409" t="inlineStr">
        <is>
          <t>Arcos</t>
        </is>
      </c>
      <c r="D5409" t="inlineStr">
        <is>
          <t>CECILIA TSUYACO ARAKI SILVA LTDA</t>
        </is>
      </c>
      <c r="E5409" t="inlineStr">
        <is>
          <t>384381</t>
        </is>
      </c>
      <c r="F5409" s="550" t="n">
        <v>46025</v>
      </c>
      <c r="G5409" t="n">
        <v>19488</v>
      </c>
      <c r="H5409" t="inlineStr">
        <is>
          <t>CEBOLINHA KG</t>
        </is>
      </c>
      <c r="I5409" t="inlineStr">
        <is>
          <t>ALIMENTOS</t>
        </is>
      </c>
      <c r="J5409" t="n">
        <v>1.5</v>
      </c>
      <c r="K5409" t="inlineStr">
        <is>
          <t>KG</t>
        </is>
      </c>
      <c r="L5409" t="n">
        <v>19.5</v>
      </c>
      <c r="M5409" t="n">
        <v>13</v>
      </c>
      <c r="N5409" t="inlineStr">
        <is>
          <t>ALIMENTOS</t>
        </is>
      </c>
      <c r="O5409" t="inlineStr">
        <is>
          <t>01/2026</t>
        </is>
      </c>
    </row>
    <row r="5410">
      <c r="A5410" t="n">
        <v>191051</v>
      </c>
      <c r="B5410" t="n">
        <v>122</v>
      </c>
      <c r="C5410" t="inlineStr">
        <is>
          <t>Arcos</t>
        </is>
      </c>
      <c r="D5410" t="inlineStr">
        <is>
          <t>CECILIA TSUYACO ARAKI SILVA LTDA</t>
        </is>
      </c>
      <c r="E5410" t="inlineStr">
        <is>
          <t>384381</t>
        </is>
      </c>
      <c r="F5410" s="550" t="n">
        <v>46025</v>
      </c>
      <c r="G5410" t="n">
        <v>19465</v>
      </c>
      <c r="H5410" t="inlineStr">
        <is>
          <t>SALSAO KG</t>
        </is>
      </c>
      <c r="I5410" t="inlineStr">
        <is>
          <t>ALIMENTOS</t>
        </is>
      </c>
      <c r="J5410" t="n">
        <v>1</v>
      </c>
      <c r="K5410" t="inlineStr">
        <is>
          <t>KG</t>
        </is>
      </c>
      <c r="L5410" t="n">
        <v>5.5</v>
      </c>
      <c r="M5410" t="n">
        <v>5.5</v>
      </c>
      <c r="N5410" t="inlineStr">
        <is>
          <t>ALIMENTOS</t>
        </is>
      </c>
      <c r="O5410" t="inlineStr">
        <is>
          <t>01/2026</t>
        </is>
      </c>
    </row>
    <row r="5411">
      <c r="A5411" t="n">
        <v>191051</v>
      </c>
      <c r="B5411" t="n">
        <v>122</v>
      </c>
      <c r="C5411" t="inlineStr">
        <is>
          <t>Arcos</t>
        </is>
      </c>
      <c r="D5411" t="inlineStr">
        <is>
          <t>CECILIA TSUYACO ARAKI SILVA LTDA</t>
        </is>
      </c>
      <c r="E5411" t="inlineStr">
        <is>
          <t>384381</t>
        </is>
      </c>
      <c r="F5411" s="550" t="n">
        <v>46025</v>
      </c>
      <c r="G5411" t="n">
        <v>19553</v>
      </c>
      <c r="H5411" t="inlineStr">
        <is>
          <t>REPOLHO BRANCO KG</t>
        </is>
      </c>
      <c r="I5411" t="inlineStr">
        <is>
          <t>ALIMENTOS</t>
        </is>
      </c>
      <c r="J5411" t="n">
        <v>2</v>
      </c>
      <c r="K5411" t="inlineStr">
        <is>
          <t>KG</t>
        </is>
      </c>
      <c r="L5411" t="n">
        <v>6</v>
      </c>
      <c r="M5411" t="n">
        <v>3</v>
      </c>
      <c r="N5411" t="inlineStr">
        <is>
          <t>ALIMENTOS</t>
        </is>
      </c>
      <c r="O5411" t="inlineStr">
        <is>
          <t>01/2026</t>
        </is>
      </c>
    </row>
    <row r="5412">
      <c r="A5412" t="n">
        <v>191051</v>
      </c>
      <c r="B5412" t="n">
        <v>122</v>
      </c>
      <c r="C5412" t="inlineStr">
        <is>
          <t>Arcos</t>
        </is>
      </c>
      <c r="D5412" t="inlineStr">
        <is>
          <t>CECILIA TSUYACO ARAKI SILVA LTDA</t>
        </is>
      </c>
      <c r="E5412" t="inlineStr">
        <is>
          <t>384381</t>
        </is>
      </c>
      <c r="F5412" s="550" t="n">
        <v>46025</v>
      </c>
      <c r="G5412" t="n">
        <v>23096</v>
      </c>
      <c r="H5412" t="inlineStr">
        <is>
          <t>OVO BRANCO UN</t>
        </is>
      </c>
      <c r="I5412" t="inlineStr">
        <is>
          <t>ALIMENTOS</t>
        </is>
      </c>
      <c r="J5412" t="n">
        <v>90</v>
      </c>
      <c r="K5412" t="inlineStr">
        <is>
          <t>UN</t>
        </is>
      </c>
      <c r="L5412" t="n">
        <v>45</v>
      </c>
      <c r="M5412" t="n">
        <v>0.5</v>
      </c>
      <c r="N5412" t="inlineStr">
        <is>
          <t>ALIMENTOS</t>
        </is>
      </c>
      <c r="O5412" t="inlineStr">
        <is>
          <t>01/2026</t>
        </is>
      </c>
    </row>
    <row r="5413">
      <c r="A5413" t="n">
        <v>191051</v>
      </c>
      <c r="B5413" t="n">
        <v>122</v>
      </c>
      <c r="C5413" t="inlineStr">
        <is>
          <t>Arcos</t>
        </is>
      </c>
      <c r="D5413" t="inlineStr">
        <is>
          <t>CECILIA TSUYACO ARAKI SILVA LTDA</t>
        </is>
      </c>
      <c r="E5413" t="inlineStr">
        <is>
          <t>384381</t>
        </is>
      </c>
      <c r="F5413" s="550" t="n">
        <v>46025</v>
      </c>
      <c r="G5413" t="n">
        <v>23108</v>
      </c>
      <c r="H5413" t="inlineStr">
        <is>
          <t>TOMILHO KG</t>
        </is>
      </c>
      <c r="I5413" t="inlineStr">
        <is>
          <t>ALIMENTOS</t>
        </is>
      </c>
      <c r="J5413" t="n">
        <v>0.2</v>
      </c>
      <c r="K5413" t="inlineStr">
        <is>
          <t>KG</t>
        </is>
      </c>
      <c r="L5413" t="n">
        <v>11</v>
      </c>
      <c r="M5413" t="n">
        <v>55</v>
      </c>
      <c r="N5413" t="inlineStr">
        <is>
          <t>ALIMENTOS</t>
        </is>
      </c>
      <c r="O5413" t="inlineStr">
        <is>
          <t>01/2026</t>
        </is>
      </c>
    </row>
    <row r="5414">
      <c r="A5414" t="n">
        <v>191051</v>
      </c>
      <c r="B5414" t="n">
        <v>122</v>
      </c>
      <c r="C5414" t="inlineStr">
        <is>
          <t>Arcos</t>
        </is>
      </c>
      <c r="D5414" t="inlineStr">
        <is>
          <t>CECILIA TSUYACO ARAKI SILVA LTDA</t>
        </is>
      </c>
      <c r="E5414" t="inlineStr">
        <is>
          <t>384381</t>
        </is>
      </c>
      <c r="F5414" s="550" t="n">
        <v>46025</v>
      </c>
      <c r="G5414" t="n">
        <v>23195</v>
      </c>
      <c r="H5414" t="inlineStr">
        <is>
          <t>RABANETE KG</t>
        </is>
      </c>
      <c r="I5414" t="inlineStr">
        <is>
          <t>ALIMENTOS</t>
        </is>
      </c>
      <c r="J5414" t="n">
        <v>0.5</v>
      </c>
      <c r="K5414" t="inlineStr">
        <is>
          <t>KG</t>
        </is>
      </c>
      <c r="L5414" t="n">
        <v>3.4</v>
      </c>
      <c r="M5414" t="n">
        <v>6.8</v>
      </c>
      <c r="N5414" t="inlineStr">
        <is>
          <t>ALIMENTOS</t>
        </is>
      </c>
      <c r="O5414" t="inlineStr">
        <is>
          <t>01/2026</t>
        </is>
      </c>
    </row>
    <row r="5415">
      <c r="A5415" t="n">
        <v>191051</v>
      </c>
      <c r="B5415" t="n">
        <v>122</v>
      </c>
      <c r="C5415" t="inlineStr">
        <is>
          <t>Arcos</t>
        </is>
      </c>
      <c r="D5415" t="inlineStr">
        <is>
          <t>CECILIA TSUYACO ARAKI SILVA LTDA</t>
        </is>
      </c>
      <c r="E5415" t="inlineStr">
        <is>
          <t>384381</t>
        </is>
      </c>
      <c r="F5415" s="550" t="n">
        <v>46025</v>
      </c>
      <c r="G5415" t="n">
        <v>23359</v>
      </c>
      <c r="H5415" t="inlineStr">
        <is>
          <t>LIMAO TAHITI KG</t>
        </is>
      </c>
      <c r="I5415" t="inlineStr">
        <is>
          <t>ALIMENTOS</t>
        </is>
      </c>
      <c r="J5415" t="n">
        <v>12</v>
      </c>
      <c r="K5415" t="inlineStr">
        <is>
          <t>KG</t>
        </is>
      </c>
      <c r="L5415" t="n">
        <v>38.4</v>
      </c>
      <c r="M5415" t="n">
        <v>3.2</v>
      </c>
      <c r="N5415" t="inlineStr">
        <is>
          <t>ALIMENTOS</t>
        </is>
      </c>
      <c r="O5415" t="inlineStr">
        <is>
          <t>01/2026</t>
        </is>
      </c>
    </row>
    <row r="5416">
      <c r="A5416" t="n">
        <v>191051</v>
      </c>
      <c r="B5416" t="n">
        <v>122</v>
      </c>
      <c r="C5416" t="inlineStr">
        <is>
          <t>Arcos</t>
        </is>
      </c>
      <c r="D5416" t="inlineStr">
        <is>
          <t>CECILIA TSUYACO ARAKI SILVA LTDA</t>
        </is>
      </c>
      <c r="E5416" t="inlineStr">
        <is>
          <t>384381</t>
        </is>
      </c>
      <c r="F5416" s="550" t="n">
        <v>46025</v>
      </c>
      <c r="G5416" t="n">
        <v>23236</v>
      </c>
      <c r="H5416" t="inlineStr">
        <is>
          <t>COUVE MANTEIGA KG</t>
        </is>
      </c>
      <c r="I5416" t="inlineStr">
        <is>
          <t>ALIMENTOS</t>
        </is>
      </c>
      <c r="J5416" t="n">
        <v>2.5</v>
      </c>
      <c r="K5416" t="inlineStr">
        <is>
          <t>KG</t>
        </is>
      </c>
      <c r="L5416" t="n">
        <v>15</v>
      </c>
      <c r="M5416" t="n">
        <v>6</v>
      </c>
      <c r="N5416" t="inlineStr">
        <is>
          <t>ALIMENTOS</t>
        </is>
      </c>
      <c r="O5416" t="inlineStr">
        <is>
          <t>01/2026</t>
        </is>
      </c>
    </row>
    <row r="5417">
      <c r="A5417" t="n">
        <v>191051</v>
      </c>
      <c r="B5417" t="n">
        <v>122</v>
      </c>
      <c r="C5417" t="inlineStr">
        <is>
          <t>Arcos</t>
        </is>
      </c>
      <c r="D5417" t="inlineStr">
        <is>
          <t>CECILIA TSUYACO ARAKI SILVA LTDA</t>
        </is>
      </c>
      <c r="E5417" t="inlineStr">
        <is>
          <t>384381</t>
        </is>
      </c>
      <c r="F5417" s="550" t="n">
        <v>46025</v>
      </c>
      <c r="G5417" t="n">
        <v>24037</v>
      </c>
      <c r="H5417" t="inlineStr">
        <is>
          <t>ALHO TRITURADO FRITO</t>
        </is>
      </c>
      <c r="I5417" t="inlineStr">
        <is>
          <t>ALIMENTOS</t>
        </is>
      </c>
      <c r="J5417" t="n">
        <v>2</v>
      </c>
      <c r="K5417" t="inlineStr">
        <is>
          <t>KG</t>
        </is>
      </c>
      <c r="L5417" t="n">
        <v>40</v>
      </c>
      <c r="M5417" t="n">
        <v>20</v>
      </c>
      <c r="N5417" t="inlineStr">
        <is>
          <t>ALIMENTOS</t>
        </is>
      </c>
      <c r="O5417" t="inlineStr">
        <is>
          <t>01/2026</t>
        </is>
      </c>
    </row>
    <row r="5418">
      <c r="A5418" t="n">
        <v>191051</v>
      </c>
      <c r="B5418" t="n">
        <v>122</v>
      </c>
      <c r="C5418" t="inlineStr">
        <is>
          <t>Arcos</t>
        </is>
      </c>
      <c r="D5418" t="inlineStr">
        <is>
          <t>CECILIA TSUYACO ARAKI SILVA LTDA</t>
        </is>
      </c>
      <c r="E5418" t="inlineStr">
        <is>
          <t>384381</t>
        </is>
      </c>
      <c r="F5418" s="550" t="n">
        <v>46025</v>
      </c>
      <c r="G5418" t="n">
        <v>19472</v>
      </c>
      <c r="H5418" t="inlineStr">
        <is>
          <t>RUCULA KG</t>
        </is>
      </c>
      <c r="I5418" t="inlineStr">
        <is>
          <t>ALIMENTOS</t>
        </is>
      </c>
      <c r="J5418" t="n">
        <v>2</v>
      </c>
      <c r="K5418" t="inlineStr">
        <is>
          <t>KG</t>
        </is>
      </c>
      <c r="L5418" t="n">
        <v>40</v>
      </c>
      <c r="M5418" t="n">
        <v>20</v>
      </c>
      <c r="N5418" t="inlineStr">
        <is>
          <t>ALIMENTOS</t>
        </is>
      </c>
      <c r="O5418" t="inlineStr">
        <is>
          <t>01/2026</t>
        </is>
      </c>
    </row>
    <row r="5419">
      <c r="A5419" t="n">
        <v>191050</v>
      </c>
      <c r="B5419" t="n">
        <v>122</v>
      </c>
      <c r="C5419" t="inlineStr">
        <is>
          <t>Arcos</t>
        </is>
      </c>
      <c r="D5419" t="inlineStr">
        <is>
          <t>ICE4PROS FABRICA DE GELO LTDA</t>
        </is>
      </c>
      <c r="E5419" t="inlineStr">
        <is>
          <t>90878</t>
        </is>
      </c>
      <c r="F5419" s="550" t="n">
        <v>46027</v>
      </c>
      <c r="G5419" t="n">
        <v>24816</v>
      </c>
      <c r="H5419" t="inlineStr">
        <is>
          <t>GELO ESFERICO UN</t>
        </is>
      </c>
      <c r="I5419" t="inlineStr">
        <is>
          <t>BEBIDAS</t>
        </is>
      </c>
      <c r="J5419" t="n">
        <v>3</v>
      </c>
      <c r="K5419" t="inlineStr">
        <is>
          <t>PC</t>
        </is>
      </c>
      <c r="L5419" t="n">
        <v>191.4</v>
      </c>
      <c r="M5419" t="n">
        <v>63.8</v>
      </c>
      <c r="N5419" t="inlineStr">
        <is>
          <t>BEBIDAS</t>
        </is>
      </c>
      <c r="O5419" t="inlineStr">
        <is>
          <t>01/2026</t>
        </is>
      </c>
    </row>
    <row r="5420">
      <c r="A5420" t="n">
        <v>191050</v>
      </c>
      <c r="B5420" t="n">
        <v>122</v>
      </c>
      <c r="C5420" t="inlineStr">
        <is>
          <t>Arcos</t>
        </is>
      </c>
      <c r="D5420" t="inlineStr">
        <is>
          <t>ICE4PROS FABRICA DE GELO LTDA</t>
        </is>
      </c>
      <c r="E5420" t="inlineStr">
        <is>
          <t>90878</t>
        </is>
      </c>
      <c r="F5420" s="550" t="n">
        <v>46027</v>
      </c>
      <c r="G5420" t="n">
        <v>24814</v>
      </c>
      <c r="H5420" t="inlineStr">
        <is>
          <t>GELO COLLINS PRO 35X140</t>
        </is>
      </c>
      <c r="I5420" t="inlineStr">
        <is>
          <t>BEBIDAS</t>
        </is>
      </c>
      <c r="J5420" t="n">
        <v>7</v>
      </c>
      <c r="K5420" t="inlineStr">
        <is>
          <t>PC</t>
        </is>
      </c>
      <c r="L5420" t="n">
        <v>273.42</v>
      </c>
      <c r="M5420" t="n">
        <v>39.06</v>
      </c>
      <c r="N5420" t="inlineStr">
        <is>
          <t>BEBIDAS</t>
        </is>
      </c>
      <c r="O5420" t="inlineStr">
        <is>
          <t>01/2026</t>
        </is>
      </c>
    </row>
    <row r="5421">
      <c r="A5421" t="n">
        <v>191050</v>
      </c>
      <c r="B5421" t="n">
        <v>122</v>
      </c>
      <c r="C5421" t="inlineStr">
        <is>
          <t>Arcos</t>
        </is>
      </c>
      <c r="D5421" t="inlineStr">
        <is>
          <t>ICE4PROS FABRICA DE GELO LTDA</t>
        </is>
      </c>
      <c r="E5421" t="inlineStr">
        <is>
          <t>90878</t>
        </is>
      </c>
      <c r="F5421" s="550" t="n">
        <v>46027</v>
      </c>
      <c r="G5421" t="n">
        <v>17092</v>
      </c>
      <c r="H5421" t="inlineStr">
        <is>
          <t>GELO CUBO 50X60MM</t>
        </is>
      </c>
      <c r="I5421" t="inlineStr">
        <is>
          <t>BEBIDAS</t>
        </is>
      </c>
      <c r="J5421" t="n">
        <v>14</v>
      </c>
      <c r="K5421" t="inlineStr">
        <is>
          <t>PC</t>
        </is>
      </c>
      <c r="L5421" t="n">
        <v>759.5</v>
      </c>
      <c r="M5421" t="n">
        <v>54.25</v>
      </c>
      <c r="N5421" t="inlineStr">
        <is>
          <t>BEBIDAS</t>
        </is>
      </c>
      <c r="O5421" t="inlineStr">
        <is>
          <t>01/2026</t>
        </is>
      </c>
    </row>
    <row r="5422">
      <c r="A5422" t="n">
        <v>191048</v>
      </c>
      <c r="B5422" t="n">
        <v>122</v>
      </c>
      <c r="C5422" t="inlineStr">
        <is>
          <t>Arcos</t>
        </is>
      </c>
      <c r="D5422" t="inlineStr">
        <is>
          <t>PSS CENTRAL DA LIMPEZA LTDA</t>
        </is>
      </c>
      <c r="E5422" t="inlineStr">
        <is>
          <t>2883</t>
        </is>
      </c>
      <c r="F5422" s="550" t="n">
        <v>46027</v>
      </c>
      <c r="G5422" t="n">
        <v>28493</v>
      </c>
      <c r="H5422" t="inlineStr">
        <is>
          <t>LIXEIRA CARRINHO COM PEDAL E RODA 240L PRETA</t>
        </is>
      </c>
      <c r="I5422" t="inlineStr">
        <is>
          <t>UTENSILIOS</t>
        </is>
      </c>
      <c r="J5422" t="n">
        <v>2</v>
      </c>
      <c r="K5422" t="inlineStr">
        <is>
          <t>UN</t>
        </is>
      </c>
      <c r="L5422" t="n">
        <v>900</v>
      </c>
      <c r="M5422" t="n">
        <v>450</v>
      </c>
      <c r="O5422" t="inlineStr">
        <is>
          <t>01/2026</t>
        </is>
      </c>
    </row>
    <row r="5423">
      <c r="A5423" t="n">
        <v>191044</v>
      </c>
      <c r="B5423" t="n">
        <v>122</v>
      </c>
      <c r="C5423" t="inlineStr">
        <is>
          <t>Arcos</t>
        </is>
      </c>
      <c r="D5423" t="inlineStr">
        <is>
          <t>PSS CENTRAL DA LIMPEZA LTDA</t>
        </is>
      </c>
      <c r="E5423" t="inlineStr">
        <is>
          <t>2895</t>
        </is>
      </c>
      <c r="F5423" s="550" t="n">
        <v>46028</v>
      </c>
      <c r="G5423" t="n">
        <v>17162</v>
      </c>
      <c r="H5423" t="inlineStr">
        <is>
          <t>PANO MULTIUSO 28X240 C/600PANOS UM</t>
        </is>
      </c>
      <c r="I5423" t="inlineStr">
        <is>
          <t>DESCARTAVEIS/HIGIENE E LIMPEZA</t>
        </is>
      </c>
      <c r="J5423" t="n">
        <v>6</v>
      </c>
      <c r="K5423" t="inlineStr">
        <is>
          <t>UN</t>
        </is>
      </c>
      <c r="L5423" t="n">
        <v>330</v>
      </c>
      <c r="M5423" t="n">
        <v>55</v>
      </c>
      <c r="N5423" t="inlineStr">
        <is>
          <t>DESCARTAVEIS</t>
        </is>
      </c>
      <c r="O5423" t="inlineStr">
        <is>
          <t>01/2026</t>
        </is>
      </c>
    </row>
    <row r="5424">
      <c r="A5424" t="n">
        <v>191044</v>
      </c>
      <c r="B5424" t="n">
        <v>122</v>
      </c>
      <c r="C5424" t="inlineStr">
        <is>
          <t>Arcos</t>
        </is>
      </c>
      <c r="D5424" t="inlineStr">
        <is>
          <t>PSS CENTRAL DA LIMPEZA LTDA</t>
        </is>
      </c>
      <c r="E5424" t="inlineStr">
        <is>
          <t>2895</t>
        </is>
      </c>
      <c r="F5424" s="550" t="n">
        <v>46028</v>
      </c>
      <c r="G5424" t="n">
        <v>17526</v>
      </c>
      <c r="H5424" t="inlineStr">
        <is>
          <t>PROTETOR DE ASSENTO SANITARIO C/ 120UN</t>
        </is>
      </c>
      <c r="I5424" t="inlineStr">
        <is>
          <t>DESCARTAVEIS/HIGIENE E LIMPEZA</t>
        </is>
      </c>
      <c r="J5424" t="n">
        <v>4</v>
      </c>
      <c r="K5424" t="inlineStr">
        <is>
          <t>UN</t>
        </is>
      </c>
      <c r="L5424" t="n">
        <v>75.59999999999999</v>
      </c>
      <c r="M5424" t="n">
        <v>18.9</v>
      </c>
      <c r="N5424" t="inlineStr">
        <is>
          <t>DESCARTAVEIS</t>
        </is>
      </c>
      <c r="O5424" t="inlineStr">
        <is>
          <t>01/2026</t>
        </is>
      </c>
    </row>
    <row r="5425">
      <c r="A5425" t="n">
        <v>191044</v>
      </c>
      <c r="B5425" t="n">
        <v>122</v>
      </c>
      <c r="C5425" t="inlineStr">
        <is>
          <t>Arcos</t>
        </is>
      </c>
      <c r="D5425" t="inlineStr">
        <is>
          <t>PSS CENTRAL DA LIMPEZA LTDA</t>
        </is>
      </c>
      <c r="E5425" t="inlineStr">
        <is>
          <t>2895</t>
        </is>
      </c>
      <c r="F5425" s="550" t="n">
        <v>46028</v>
      </c>
      <c r="G5425" t="n">
        <v>17535</v>
      </c>
      <c r="H5425" t="inlineStr">
        <is>
          <t>COPO DESCARTAVEL ULTRACOPOS 330ML C/2000UN</t>
        </is>
      </c>
      <c r="I5425" t="inlineStr">
        <is>
          <t>DESCARTAVEIS/HIGIENE E LIMPEZA</t>
        </is>
      </c>
      <c r="J5425" t="n">
        <v>2</v>
      </c>
      <c r="K5425" t="inlineStr">
        <is>
          <t>UN</t>
        </is>
      </c>
      <c r="L5425" t="n">
        <v>236</v>
      </c>
      <c r="M5425" t="n">
        <v>118</v>
      </c>
      <c r="N5425" t="inlineStr">
        <is>
          <t>DESCARTAVEIS</t>
        </is>
      </c>
      <c r="O5425" t="inlineStr">
        <is>
          <t>01/2026</t>
        </is>
      </c>
    </row>
    <row r="5426">
      <c r="A5426" t="n">
        <v>191044</v>
      </c>
      <c r="B5426" t="n">
        <v>122</v>
      </c>
      <c r="C5426" t="inlineStr">
        <is>
          <t>Arcos</t>
        </is>
      </c>
      <c r="D5426" t="inlineStr">
        <is>
          <t>PSS CENTRAL DA LIMPEZA LTDA</t>
        </is>
      </c>
      <c r="E5426" t="inlineStr">
        <is>
          <t>2895</t>
        </is>
      </c>
      <c r="F5426" s="550" t="n">
        <v>46028</v>
      </c>
      <c r="G5426" t="n">
        <v>17416</v>
      </c>
      <c r="H5426" t="inlineStr">
        <is>
          <t>PAPEL TOALHA INTER/ 100% CELULOSE SULLEG C/2000</t>
        </is>
      </c>
      <c r="I5426" t="inlineStr">
        <is>
          <t>DESCARTAVEIS/HIGIENE E LIMPEZA</t>
        </is>
      </c>
      <c r="J5426" t="n">
        <v>4</v>
      </c>
      <c r="K5426" t="inlineStr">
        <is>
          <t>CX</t>
        </is>
      </c>
      <c r="L5426" t="n">
        <v>220.8</v>
      </c>
      <c r="M5426" t="n">
        <v>55.2</v>
      </c>
      <c r="N5426" t="inlineStr">
        <is>
          <t>DESCARTAVEIS</t>
        </is>
      </c>
      <c r="O5426" t="inlineStr">
        <is>
          <t>01/2026</t>
        </is>
      </c>
    </row>
    <row r="5427">
      <c r="A5427" t="n">
        <v>191044</v>
      </c>
      <c r="B5427" t="n">
        <v>122</v>
      </c>
      <c r="C5427" t="inlineStr">
        <is>
          <t>Arcos</t>
        </is>
      </c>
      <c r="D5427" t="inlineStr">
        <is>
          <t>PSS CENTRAL DA LIMPEZA LTDA</t>
        </is>
      </c>
      <c r="E5427" t="inlineStr">
        <is>
          <t>2895</t>
        </is>
      </c>
      <c r="F5427" s="550" t="n">
        <v>46028</v>
      </c>
      <c r="G5427" t="n">
        <v>24843</v>
      </c>
      <c r="H5427" t="inlineStr">
        <is>
          <t>PAPEL TOALHA BOBINA NOBRE 08/26 C/6UN</t>
        </is>
      </c>
      <c r="I5427" t="inlineStr">
        <is>
          <t>DESCARTAVEIS/HIGIENE E LIMPEZA</t>
        </is>
      </c>
      <c r="J5427" t="n">
        <v>6</v>
      </c>
      <c r="K5427" t="inlineStr">
        <is>
          <t>CX</t>
        </is>
      </c>
      <c r="L5427" t="n">
        <v>372</v>
      </c>
      <c r="M5427" t="n">
        <v>62</v>
      </c>
      <c r="N5427" t="inlineStr">
        <is>
          <t>DESCARTAVEIS</t>
        </is>
      </c>
      <c r="O5427" t="inlineStr">
        <is>
          <t>01/2026</t>
        </is>
      </c>
    </row>
    <row r="5428">
      <c r="A5428" t="n">
        <v>191043</v>
      </c>
      <c r="B5428" t="n">
        <v>122</v>
      </c>
      <c r="C5428" t="inlineStr">
        <is>
          <t>Arcos</t>
        </is>
      </c>
      <c r="D5428" t="inlineStr">
        <is>
          <t>JK COMERCIO DE GENEROS ALIMENTICIOS LTDA</t>
        </is>
      </c>
      <c r="E5428" t="inlineStr">
        <is>
          <t>9291</t>
        </is>
      </c>
      <c r="F5428" s="550" t="n">
        <v>46028</v>
      </c>
      <c r="G5428" t="n">
        <v>26882</v>
      </c>
      <c r="H5428" t="inlineStr">
        <is>
          <t>RAIZ DE ANGELICA KG</t>
        </is>
      </c>
      <c r="I5428" t="inlineStr">
        <is>
          <t>ALIMENTOS</t>
        </is>
      </c>
      <c r="J5428" t="n">
        <v>1</v>
      </c>
      <c r="K5428" t="inlineStr">
        <is>
          <t>KG</t>
        </is>
      </c>
      <c r="L5428" t="n">
        <v>375</v>
      </c>
      <c r="M5428" t="n">
        <v>375</v>
      </c>
      <c r="N5428" t="inlineStr">
        <is>
          <t>ALIMENTOS</t>
        </is>
      </c>
      <c r="O5428" t="inlineStr">
        <is>
          <t>01/2026</t>
        </is>
      </c>
    </row>
    <row r="5429">
      <c r="A5429" t="n">
        <v>191042</v>
      </c>
      <c r="B5429" t="n">
        <v>122</v>
      </c>
      <c r="C5429" t="inlineStr">
        <is>
          <t>Arcos</t>
        </is>
      </c>
      <c r="D5429" t="inlineStr">
        <is>
          <t>HORTA NOVA DISTRIBUIDORA DE HORTIFRUTI LTDA</t>
        </is>
      </c>
      <c r="E5429" t="inlineStr">
        <is>
          <t>8305</t>
        </is>
      </c>
      <c r="F5429" s="550" t="n">
        <v>46024</v>
      </c>
      <c r="G5429" t="n">
        <v>19623</v>
      </c>
      <c r="H5429" t="inlineStr">
        <is>
          <t>CEBOLA ROXA KG</t>
        </is>
      </c>
      <c r="I5429" t="inlineStr">
        <is>
          <t>ALIMENTOS</t>
        </is>
      </c>
      <c r="J5429" t="n">
        <v>7</v>
      </c>
      <c r="K5429" t="inlineStr">
        <is>
          <t>KG</t>
        </is>
      </c>
      <c r="L5429" t="n">
        <v>31.08</v>
      </c>
      <c r="M5429" t="n">
        <v>4.44</v>
      </c>
      <c r="N5429" t="inlineStr">
        <is>
          <t>ALIMENTOS</t>
        </is>
      </c>
      <c r="O5429" t="inlineStr">
        <is>
          <t>01/2026</t>
        </is>
      </c>
    </row>
    <row r="5430">
      <c r="A5430" t="n">
        <v>191042</v>
      </c>
      <c r="B5430" t="n">
        <v>122</v>
      </c>
      <c r="C5430" t="inlineStr">
        <is>
          <t>Arcos</t>
        </is>
      </c>
      <c r="D5430" t="inlineStr">
        <is>
          <t>HORTA NOVA DISTRIBUIDORA DE HORTIFRUTI LTDA</t>
        </is>
      </c>
      <c r="E5430" t="inlineStr">
        <is>
          <t>8305</t>
        </is>
      </c>
      <c r="F5430" s="550" t="n">
        <v>46024</v>
      </c>
      <c r="G5430" t="n">
        <v>19503</v>
      </c>
      <c r="H5430" t="inlineStr">
        <is>
          <t>ALFACE CRESPA KG</t>
        </is>
      </c>
      <c r="I5430" t="inlineStr">
        <is>
          <t>ALIMENTOS</t>
        </is>
      </c>
      <c r="J5430" t="n">
        <v>1</v>
      </c>
      <c r="K5430" t="inlineStr">
        <is>
          <t>KG</t>
        </is>
      </c>
      <c r="L5430" t="n">
        <v>12</v>
      </c>
      <c r="M5430" t="n">
        <v>12</v>
      </c>
      <c r="N5430" t="inlineStr">
        <is>
          <t>ALIMENTOS</t>
        </is>
      </c>
      <c r="O5430" t="inlineStr">
        <is>
          <t>01/2026</t>
        </is>
      </c>
    </row>
    <row r="5431">
      <c r="A5431" t="n">
        <v>191042</v>
      </c>
      <c r="B5431" t="n">
        <v>122</v>
      </c>
      <c r="C5431" t="inlineStr">
        <is>
          <t>Arcos</t>
        </is>
      </c>
      <c r="D5431" t="inlineStr">
        <is>
          <t>HORTA NOVA DISTRIBUIDORA DE HORTIFRUTI LTDA</t>
        </is>
      </c>
      <c r="E5431" t="inlineStr">
        <is>
          <t>8305</t>
        </is>
      </c>
      <c r="F5431" s="550" t="n">
        <v>46024</v>
      </c>
      <c r="G5431" t="n">
        <v>19721</v>
      </c>
      <c r="H5431" t="inlineStr">
        <is>
          <t>ROMA KG</t>
        </is>
      </c>
      <c r="I5431" t="inlineStr">
        <is>
          <t>ALIMENTOS</t>
        </is>
      </c>
      <c r="J5431" t="n">
        <v>1.4</v>
      </c>
      <c r="K5431" t="inlineStr">
        <is>
          <t>KG</t>
        </is>
      </c>
      <c r="L5431" t="n">
        <v>45.36</v>
      </c>
      <c r="M5431" t="n">
        <v>32.4</v>
      </c>
      <c r="N5431" t="inlineStr">
        <is>
          <t>ALIMENTOS</t>
        </is>
      </c>
      <c r="O5431" t="inlineStr">
        <is>
          <t>01/2026</t>
        </is>
      </c>
    </row>
    <row r="5432">
      <c r="A5432" t="n">
        <v>191042</v>
      </c>
      <c r="B5432" t="n">
        <v>122</v>
      </c>
      <c r="C5432" t="inlineStr">
        <is>
          <t>Arcos</t>
        </is>
      </c>
      <c r="D5432" t="inlineStr">
        <is>
          <t>HORTA NOVA DISTRIBUIDORA DE HORTIFRUTI LTDA</t>
        </is>
      </c>
      <c r="E5432" t="inlineStr">
        <is>
          <t>8305</t>
        </is>
      </c>
      <c r="F5432" s="550" t="n">
        <v>46024</v>
      </c>
      <c r="G5432" t="n">
        <v>19743</v>
      </c>
      <c r="H5432" t="inlineStr">
        <is>
          <t>MACA VERDE KG</t>
        </is>
      </c>
      <c r="I5432" t="inlineStr">
        <is>
          <t>ALIMENTOS</t>
        </is>
      </c>
      <c r="J5432" t="n">
        <v>7</v>
      </c>
      <c r="K5432" t="inlineStr">
        <is>
          <t>KG</t>
        </is>
      </c>
      <c r="L5432" t="n">
        <v>100.8</v>
      </c>
      <c r="M5432" t="n">
        <v>14.4</v>
      </c>
      <c r="N5432" t="inlineStr">
        <is>
          <t>ALIMENTOS</t>
        </is>
      </c>
      <c r="O5432" t="inlineStr">
        <is>
          <t>01/2026</t>
        </is>
      </c>
    </row>
    <row r="5433">
      <c r="A5433" t="n">
        <v>191042</v>
      </c>
      <c r="B5433" t="n">
        <v>122</v>
      </c>
      <c r="C5433" t="inlineStr">
        <is>
          <t>Arcos</t>
        </is>
      </c>
      <c r="D5433" t="inlineStr">
        <is>
          <t>HORTA NOVA DISTRIBUIDORA DE HORTIFRUTI LTDA</t>
        </is>
      </c>
      <c r="E5433" t="inlineStr">
        <is>
          <t>8305</t>
        </is>
      </c>
      <c r="F5433" s="550" t="n">
        <v>46024</v>
      </c>
      <c r="G5433" t="n">
        <v>19617</v>
      </c>
      <c r="H5433" t="inlineStr">
        <is>
          <t>COENTRO KG</t>
        </is>
      </c>
      <c r="I5433" t="inlineStr">
        <is>
          <t>ALIMENTOS</t>
        </is>
      </c>
      <c r="J5433" t="n">
        <v>0.5</v>
      </c>
      <c r="K5433" t="inlineStr">
        <is>
          <t>KG</t>
        </is>
      </c>
      <c r="L5433" t="n">
        <v>12.85</v>
      </c>
      <c r="M5433" t="n">
        <v>25.7</v>
      </c>
      <c r="N5433" t="inlineStr">
        <is>
          <t>ALIMENTOS</t>
        </is>
      </c>
      <c r="O5433" t="inlineStr">
        <is>
          <t>01/2026</t>
        </is>
      </c>
    </row>
    <row r="5434">
      <c r="A5434" t="n">
        <v>191042</v>
      </c>
      <c r="B5434" t="n">
        <v>122</v>
      </c>
      <c r="C5434" t="inlineStr">
        <is>
          <t>Arcos</t>
        </is>
      </c>
      <c r="D5434" t="inlineStr">
        <is>
          <t>HORTA NOVA DISTRIBUIDORA DE HORTIFRUTI LTDA</t>
        </is>
      </c>
      <c r="E5434" t="inlineStr">
        <is>
          <t>8305</t>
        </is>
      </c>
      <c r="F5434" s="550" t="n">
        <v>46024</v>
      </c>
      <c r="G5434" t="n">
        <v>19846</v>
      </c>
      <c r="H5434" t="inlineStr">
        <is>
          <t>BROTO DE MOYASHI GRANEL KG</t>
        </is>
      </c>
      <c r="I5434" t="inlineStr">
        <is>
          <t>ALIMENTOS</t>
        </is>
      </c>
      <c r="J5434" t="n">
        <v>1.5</v>
      </c>
      <c r="K5434" t="inlineStr">
        <is>
          <t>KG</t>
        </is>
      </c>
      <c r="L5434" t="n">
        <v>27</v>
      </c>
      <c r="M5434" t="n">
        <v>18</v>
      </c>
      <c r="N5434" t="inlineStr">
        <is>
          <t>ALIMENTOS</t>
        </is>
      </c>
      <c r="O5434" t="inlineStr">
        <is>
          <t>01/2026</t>
        </is>
      </c>
    </row>
    <row r="5435">
      <c r="A5435" t="n">
        <v>191042</v>
      </c>
      <c r="B5435" t="n">
        <v>122</v>
      </c>
      <c r="C5435" t="inlineStr">
        <is>
          <t>Arcos</t>
        </is>
      </c>
      <c r="D5435" t="inlineStr">
        <is>
          <t>HORTA NOVA DISTRIBUIDORA DE HORTIFRUTI LTDA</t>
        </is>
      </c>
      <c r="E5435" t="inlineStr">
        <is>
          <t>8305</t>
        </is>
      </c>
      <c r="F5435" s="550" t="n">
        <v>46024</v>
      </c>
      <c r="G5435" t="n">
        <v>23186</v>
      </c>
      <c r="H5435" t="inlineStr">
        <is>
          <t>TOMATE CARMEM SALADA KG</t>
        </is>
      </c>
      <c r="I5435" t="inlineStr">
        <is>
          <t>ALIMENTOS</t>
        </is>
      </c>
      <c r="J5435" t="n">
        <v>30</v>
      </c>
      <c r="K5435" t="inlineStr">
        <is>
          <t>KG</t>
        </is>
      </c>
      <c r="L5435" t="n">
        <v>270</v>
      </c>
      <c r="M5435" t="n">
        <v>9</v>
      </c>
      <c r="N5435" t="inlineStr">
        <is>
          <t>ALIMENTOS</t>
        </is>
      </c>
      <c r="O5435" t="inlineStr">
        <is>
          <t>01/2026</t>
        </is>
      </c>
    </row>
    <row r="5436">
      <c r="A5436" t="n">
        <v>191042</v>
      </c>
      <c r="B5436" t="n">
        <v>122</v>
      </c>
      <c r="C5436" t="inlineStr">
        <is>
          <t>Arcos</t>
        </is>
      </c>
      <c r="D5436" t="inlineStr">
        <is>
          <t>HORTA NOVA DISTRIBUIDORA DE HORTIFRUTI LTDA</t>
        </is>
      </c>
      <c r="E5436" t="inlineStr">
        <is>
          <t>8305</t>
        </is>
      </c>
      <c r="F5436" s="550" t="n">
        <v>46024</v>
      </c>
      <c r="G5436" t="n">
        <v>23198</v>
      </c>
      <c r="H5436" t="inlineStr">
        <is>
          <t>PIMENTAO VERMELHO KG</t>
        </is>
      </c>
      <c r="I5436" t="inlineStr">
        <is>
          <t>ALIMENTOS</t>
        </is>
      </c>
      <c r="J5436" t="n">
        <v>1</v>
      </c>
      <c r="K5436" t="inlineStr">
        <is>
          <t>KG</t>
        </is>
      </c>
      <c r="L5436" t="n">
        <v>12</v>
      </c>
      <c r="M5436" t="n">
        <v>12</v>
      </c>
      <c r="N5436" t="inlineStr">
        <is>
          <t>ALIMENTOS</t>
        </is>
      </c>
      <c r="O5436" t="inlineStr">
        <is>
          <t>01/2026</t>
        </is>
      </c>
    </row>
    <row r="5437">
      <c r="A5437" t="n">
        <v>191042</v>
      </c>
      <c r="B5437" t="n">
        <v>122</v>
      </c>
      <c r="C5437" t="inlineStr">
        <is>
          <t>Arcos</t>
        </is>
      </c>
      <c r="D5437" t="inlineStr">
        <is>
          <t>HORTA NOVA DISTRIBUIDORA DE HORTIFRUTI LTDA</t>
        </is>
      </c>
      <c r="E5437" t="inlineStr">
        <is>
          <t>8305</t>
        </is>
      </c>
      <c r="F5437" s="550" t="n">
        <v>46024</v>
      </c>
      <c r="G5437" t="n">
        <v>23241</v>
      </c>
      <c r="H5437" t="inlineStr">
        <is>
          <t>CHUCHU KG</t>
        </is>
      </c>
      <c r="I5437" t="inlineStr">
        <is>
          <t>ALIMENTOS</t>
        </is>
      </c>
      <c r="J5437" t="n">
        <v>3</v>
      </c>
      <c r="K5437" t="inlineStr">
        <is>
          <t>KG</t>
        </is>
      </c>
      <c r="L5437" t="n">
        <v>9</v>
      </c>
      <c r="M5437" t="n">
        <v>3</v>
      </c>
      <c r="N5437" t="inlineStr">
        <is>
          <t>ALIMENTOS</t>
        </is>
      </c>
      <c r="O5437" t="inlineStr">
        <is>
          <t>01/2026</t>
        </is>
      </c>
    </row>
    <row r="5438">
      <c r="A5438" t="n">
        <v>191042</v>
      </c>
      <c r="B5438" t="n">
        <v>122</v>
      </c>
      <c r="C5438" t="inlineStr">
        <is>
          <t>Arcos</t>
        </is>
      </c>
      <c r="D5438" t="inlineStr">
        <is>
          <t>HORTA NOVA DISTRIBUIDORA DE HORTIFRUTI LTDA</t>
        </is>
      </c>
      <c r="E5438" t="inlineStr">
        <is>
          <t>8305</t>
        </is>
      </c>
      <c r="F5438" s="550" t="n">
        <v>46024</v>
      </c>
      <c r="G5438" t="n">
        <v>23361</v>
      </c>
      <c r="H5438" t="inlineStr">
        <is>
          <t>LARANJA PERA KG</t>
        </is>
      </c>
      <c r="I5438" t="inlineStr">
        <is>
          <t>ALIMENTOS</t>
        </is>
      </c>
      <c r="J5438" t="n">
        <v>20</v>
      </c>
      <c r="K5438" t="inlineStr">
        <is>
          <t>KG</t>
        </is>
      </c>
      <c r="L5438" t="n">
        <v>60</v>
      </c>
      <c r="M5438" t="n">
        <v>3</v>
      </c>
      <c r="N5438" t="inlineStr">
        <is>
          <t>ALIMENTOS</t>
        </is>
      </c>
      <c r="O5438" t="inlineStr">
        <is>
          <t>01/2026</t>
        </is>
      </c>
    </row>
    <row r="5439">
      <c r="A5439" t="n">
        <v>191042</v>
      </c>
      <c r="B5439" t="n">
        <v>122</v>
      </c>
      <c r="C5439" t="inlineStr">
        <is>
          <t>Arcos</t>
        </is>
      </c>
      <c r="D5439" t="inlineStr">
        <is>
          <t>HORTA NOVA DISTRIBUIDORA DE HORTIFRUTI LTDA</t>
        </is>
      </c>
      <c r="E5439" t="inlineStr">
        <is>
          <t>8305</t>
        </is>
      </c>
      <c r="F5439" s="550" t="n">
        <v>46024</v>
      </c>
      <c r="G5439" t="n">
        <v>23390</v>
      </c>
      <c r="H5439" t="inlineStr">
        <is>
          <t>BANANA DA TERRA KG</t>
        </is>
      </c>
      <c r="I5439" t="inlineStr">
        <is>
          <t>ALIMENTOS</t>
        </is>
      </c>
      <c r="J5439" t="n">
        <v>9.5</v>
      </c>
      <c r="K5439" t="inlineStr">
        <is>
          <t>KG</t>
        </is>
      </c>
      <c r="L5439" t="n">
        <v>85.5</v>
      </c>
      <c r="M5439" t="n">
        <v>9</v>
      </c>
      <c r="N5439" t="inlineStr">
        <is>
          <t>ALIMENTOS</t>
        </is>
      </c>
      <c r="O5439" t="inlineStr">
        <is>
          <t>01/2026</t>
        </is>
      </c>
    </row>
    <row r="5440">
      <c r="A5440" t="n">
        <v>191042</v>
      </c>
      <c r="B5440" t="n">
        <v>122</v>
      </c>
      <c r="C5440" t="inlineStr">
        <is>
          <t>Arcos</t>
        </is>
      </c>
      <c r="D5440" t="inlineStr">
        <is>
          <t>HORTA NOVA DISTRIBUIDORA DE HORTIFRUTI LTDA</t>
        </is>
      </c>
      <c r="E5440" t="inlineStr">
        <is>
          <t>8305</t>
        </is>
      </c>
      <c r="F5440" s="550" t="n">
        <v>46024</v>
      </c>
      <c r="G5440" t="n">
        <v>26631</v>
      </c>
      <c r="H5440" t="inlineStr">
        <is>
          <t>MANJERICAO BASILICO KG</t>
        </is>
      </c>
      <c r="I5440" t="inlineStr">
        <is>
          <t>ALIMENTOS</t>
        </is>
      </c>
      <c r="J5440" t="n">
        <v>1</v>
      </c>
      <c r="K5440" t="inlineStr">
        <is>
          <t>KG</t>
        </is>
      </c>
      <c r="L5440" t="n">
        <v>42</v>
      </c>
      <c r="M5440" t="n">
        <v>42</v>
      </c>
      <c r="N5440" t="inlineStr">
        <is>
          <t>ALIMENTOS</t>
        </is>
      </c>
      <c r="O5440" t="inlineStr">
        <is>
          <t>01/2026</t>
        </is>
      </c>
    </row>
    <row r="5441">
      <c r="A5441" t="n">
        <v>191041</v>
      </c>
      <c r="B5441" t="n">
        <v>122</v>
      </c>
      <c r="C5441" t="inlineStr">
        <is>
          <t>Arcos</t>
        </is>
      </c>
      <c r="D5441" t="inlineStr">
        <is>
          <t>PSS CENTRAL DA LIMPEZA LTDA</t>
        </is>
      </c>
      <c r="E5441" t="inlineStr">
        <is>
          <t>2910</t>
        </is>
      </c>
      <c r="F5441" s="550" t="n">
        <v>46030</v>
      </c>
      <c r="G5441" t="n">
        <v>17437</v>
      </c>
      <c r="H5441" t="inlineStr">
        <is>
          <t>SACO ALVEJADO BRANCO 45X65 UN</t>
        </is>
      </c>
      <c r="I5441" t="inlineStr">
        <is>
          <t>DESCARTAVEIS/HIGIENE E LIMPEZA</t>
        </is>
      </c>
      <c r="J5441" t="n">
        <v>60</v>
      </c>
      <c r="K5441" t="inlineStr">
        <is>
          <t>UN</t>
        </is>
      </c>
      <c r="L5441" t="n">
        <v>150</v>
      </c>
      <c r="M5441" t="n">
        <v>2.5</v>
      </c>
      <c r="N5441" t="inlineStr">
        <is>
          <t>DESCARTAVEIS</t>
        </is>
      </c>
      <c r="O5441" t="inlineStr">
        <is>
          <t>01/2026</t>
        </is>
      </c>
    </row>
    <row r="5442">
      <c r="A5442" t="n">
        <v>191041</v>
      </c>
      <c r="B5442" t="n">
        <v>122</v>
      </c>
      <c r="C5442" t="inlineStr">
        <is>
          <t>Arcos</t>
        </is>
      </c>
      <c r="D5442" t="inlineStr">
        <is>
          <t>PSS CENTRAL DA LIMPEZA LTDA</t>
        </is>
      </c>
      <c r="E5442" t="inlineStr">
        <is>
          <t>2910</t>
        </is>
      </c>
      <c r="F5442" s="550" t="n">
        <v>46030</v>
      </c>
      <c r="G5442" t="n">
        <v>17476</v>
      </c>
      <c r="H5442" t="inlineStr">
        <is>
          <t>LUVA LATEX P SEM TALCO C/100</t>
        </is>
      </c>
      <c r="I5442" t="inlineStr">
        <is>
          <t>UTENSILIOS</t>
        </is>
      </c>
      <c r="J5442" t="n">
        <v>3</v>
      </c>
      <c r="K5442" t="inlineStr">
        <is>
          <t>PC</t>
        </is>
      </c>
      <c r="L5442" t="n">
        <v>96</v>
      </c>
      <c r="M5442" t="n">
        <v>32</v>
      </c>
      <c r="N5442" t="inlineStr">
        <is>
          <t>DESCARTAVEIS</t>
        </is>
      </c>
      <c r="O5442" t="inlineStr">
        <is>
          <t>01/2026</t>
        </is>
      </c>
    </row>
    <row r="5443">
      <c r="A5443" t="n">
        <v>191041</v>
      </c>
      <c r="B5443" t="n">
        <v>122</v>
      </c>
      <c r="C5443" t="inlineStr">
        <is>
          <t>Arcos</t>
        </is>
      </c>
      <c r="D5443" t="inlineStr">
        <is>
          <t>PSS CENTRAL DA LIMPEZA LTDA</t>
        </is>
      </c>
      <c r="E5443" t="inlineStr">
        <is>
          <t>2910</t>
        </is>
      </c>
      <c r="F5443" s="550" t="n">
        <v>46030</v>
      </c>
      <c r="G5443" t="n">
        <v>17381</v>
      </c>
      <c r="H5443" t="inlineStr">
        <is>
          <t>BOBINA PICOTADA 40X60 C/500 UN</t>
        </is>
      </c>
      <c r="I5443" t="inlineStr">
        <is>
          <t>DESCARTAVEIS/HIGIENE E LIMPEZA</t>
        </is>
      </c>
      <c r="J5443" t="n">
        <v>6</v>
      </c>
      <c r="K5443" t="inlineStr">
        <is>
          <t>UN</t>
        </is>
      </c>
      <c r="L5443" t="n">
        <v>252</v>
      </c>
      <c r="M5443" t="n">
        <v>42</v>
      </c>
      <c r="N5443" t="inlineStr">
        <is>
          <t>DESCARTAVEIS</t>
        </is>
      </c>
      <c r="O5443" t="inlineStr">
        <is>
          <t>01/2026</t>
        </is>
      </c>
    </row>
    <row r="5444">
      <c r="A5444" t="n">
        <v>191041</v>
      </c>
      <c r="B5444" t="n">
        <v>122</v>
      </c>
      <c r="C5444" t="inlineStr">
        <is>
          <t>Arcos</t>
        </is>
      </c>
      <c r="D5444" t="inlineStr">
        <is>
          <t>PSS CENTRAL DA LIMPEZA LTDA</t>
        </is>
      </c>
      <c r="E5444" t="inlineStr">
        <is>
          <t>2910</t>
        </is>
      </c>
      <c r="F5444" s="550" t="n">
        <v>46030</v>
      </c>
      <c r="G5444" t="n">
        <v>21673</v>
      </c>
      <c r="H5444" t="inlineStr">
        <is>
          <t>BOBINA PICOTADA JBM 25X35CM 1,039KG</t>
        </is>
      </c>
      <c r="I5444" t="inlineStr">
        <is>
          <t>DESCARTAVEIS/HIGIENE E LIMPEZA</t>
        </is>
      </c>
      <c r="J5444" t="n">
        <v>3</v>
      </c>
      <c r="K5444" t="inlineStr">
        <is>
          <t>UN</t>
        </is>
      </c>
      <c r="L5444" t="n">
        <v>84</v>
      </c>
      <c r="M5444" t="n">
        <v>28</v>
      </c>
      <c r="N5444" t="inlineStr">
        <is>
          <t>DESCARTAVEIS</t>
        </is>
      </c>
      <c r="O5444" t="inlineStr">
        <is>
          <t>01/2026</t>
        </is>
      </c>
    </row>
    <row r="5445">
      <c r="A5445" t="n">
        <v>191041</v>
      </c>
      <c r="B5445" t="n">
        <v>122</v>
      </c>
      <c r="C5445" t="inlineStr">
        <is>
          <t>Arcos</t>
        </is>
      </c>
      <c r="D5445" t="inlineStr">
        <is>
          <t>PSS CENTRAL DA LIMPEZA LTDA</t>
        </is>
      </c>
      <c r="E5445" t="inlineStr">
        <is>
          <t>2910</t>
        </is>
      </c>
      <c r="F5445" s="550" t="n">
        <v>46030</v>
      </c>
      <c r="G5445" t="n">
        <v>17537</v>
      </c>
      <c r="H5445" t="inlineStr">
        <is>
          <t>COPO BIODEGRADAVEL 50ML C/50</t>
        </is>
      </c>
      <c r="I5445" t="inlineStr">
        <is>
          <t>DESCARTAVEIS/HIGIENE E LIMPEZA</t>
        </is>
      </c>
      <c r="J5445" t="n">
        <v>10</v>
      </c>
      <c r="K5445" t="inlineStr">
        <is>
          <t>PC</t>
        </is>
      </c>
      <c r="L5445" t="n">
        <v>31</v>
      </c>
      <c r="M5445" t="n">
        <v>3.1</v>
      </c>
      <c r="N5445" t="inlineStr">
        <is>
          <t>DESCARTAVEIS</t>
        </is>
      </c>
      <c r="O5445" t="inlineStr">
        <is>
          <t>01/2026</t>
        </is>
      </c>
    </row>
    <row r="5446">
      <c r="A5446" t="n">
        <v>191041</v>
      </c>
      <c r="B5446" t="n">
        <v>122</v>
      </c>
      <c r="C5446" t="inlineStr">
        <is>
          <t>Arcos</t>
        </is>
      </c>
      <c r="D5446" t="inlineStr">
        <is>
          <t>PSS CENTRAL DA LIMPEZA LTDA</t>
        </is>
      </c>
      <c r="E5446" t="inlineStr">
        <is>
          <t>2910</t>
        </is>
      </c>
      <c r="F5446" s="550" t="n">
        <v>46030</v>
      </c>
      <c r="G5446" t="n">
        <v>17416</v>
      </c>
      <c r="H5446" t="inlineStr">
        <is>
          <t>PAPEL TOALHA INTER/ 100% CELULOSE SULLEG C/2000</t>
        </is>
      </c>
      <c r="I5446" t="inlineStr">
        <is>
          <t>DESCARTAVEIS/HIGIENE E LIMPEZA</t>
        </is>
      </c>
      <c r="J5446" t="n">
        <v>1</v>
      </c>
      <c r="K5446" t="inlineStr">
        <is>
          <t>CX</t>
        </is>
      </c>
      <c r="L5446" t="n">
        <v>55.2</v>
      </c>
      <c r="M5446" t="n">
        <v>55.2</v>
      </c>
      <c r="N5446" t="inlineStr">
        <is>
          <t>DESCARTAVEIS</t>
        </is>
      </c>
      <c r="O5446" t="inlineStr">
        <is>
          <t>01/2026</t>
        </is>
      </c>
    </row>
    <row r="5447">
      <c r="A5447" t="n">
        <v>191040</v>
      </c>
      <c r="B5447" t="n">
        <v>122</v>
      </c>
      <c r="C5447" t="inlineStr">
        <is>
          <t>Arcos</t>
        </is>
      </c>
      <c r="D5447" t="inlineStr">
        <is>
          <t>CG FOOD´S DISTRIBUIDORA DE ALIMENTOS LTDA</t>
        </is>
      </c>
      <c r="E5447" t="inlineStr">
        <is>
          <t>175679</t>
        </is>
      </c>
      <c r="F5447" s="550" t="n">
        <v>46029</v>
      </c>
      <c r="G5447" t="n">
        <v>19135</v>
      </c>
      <c r="H5447" t="inlineStr">
        <is>
          <t>PAO DE FORMA SEVEN BOYS C/450G</t>
        </is>
      </c>
      <c r="I5447" t="inlineStr">
        <is>
          <t>ALIMENTOS</t>
        </is>
      </c>
      <c r="J5447" t="n">
        <v>40</v>
      </c>
      <c r="K5447" t="inlineStr">
        <is>
          <t>PC</t>
        </is>
      </c>
      <c r="L5447" t="n">
        <v>312</v>
      </c>
      <c r="M5447" t="n">
        <v>7.8</v>
      </c>
      <c r="N5447" t="inlineStr">
        <is>
          <t>ALIMENTOS</t>
        </is>
      </c>
      <c r="O5447" t="inlineStr">
        <is>
          <t>01/2026</t>
        </is>
      </c>
    </row>
    <row r="5448">
      <c r="A5448" t="n">
        <v>191038</v>
      </c>
      <c r="B5448" t="n">
        <v>122</v>
      </c>
      <c r="C5448" t="inlineStr">
        <is>
          <t>Arcos</t>
        </is>
      </c>
      <c r="D5448" t="inlineStr">
        <is>
          <t>PROAUTO INDUSTRIA QUIMICA EIRELI</t>
        </is>
      </c>
      <c r="E5448" t="inlineStr">
        <is>
          <t>149886</t>
        </is>
      </c>
      <c r="F5448" s="550" t="n">
        <v>46029</v>
      </c>
      <c r="G5448" t="n">
        <v>24507</v>
      </c>
      <c r="H5448" t="inlineStr">
        <is>
          <t>PROAUTO ALCOOL LIQUIDO 70% KIMI LIQUID 1L UN</t>
        </is>
      </c>
      <c r="I5448" t="inlineStr">
        <is>
          <t>DESCARTAVEIS/HIGIENE E LIMPEZA</t>
        </is>
      </c>
      <c r="J5448" t="n">
        <v>5</v>
      </c>
      <c r="K5448" t="inlineStr">
        <is>
          <t>GALAO</t>
        </is>
      </c>
      <c r="L5448" t="n">
        <v>446.95</v>
      </c>
      <c r="M5448" t="n">
        <v>89.39</v>
      </c>
      <c r="N5448" t="inlineStr">
        <is>
          <t>HIGIENE E LIMPEZA</t>
        </is>
      </c>
      <c r="O5448" t="inlineStr">
        <is>
          <t>01/2026</t>
        </is>
      </c>
    </row>
    <row r="5449">
      <c r="A5449" t="n">
        <v>191038</v>
      </c>
      <c r="B5449" t="n">
        <v>122</v>
      </c>
      <c r="C5449" t="inlineStr">
        <is>
          <t>Arcos</t>
        </is>
      </c>
      <c r="D5449" t="inlineStr">
        <is>
          <t>PROAUTO INDUSTRIA QUIMICA EIRELI</t>
        </is>
      </c>
      <c r="E5449" t="inlineStr">
        <is>
          <t>149886</t>
        </is>
      </c>
      <c r="F5449" s="550" t="n">
        <v>46029</v>
      </c>
      <c r="G5449" t="n">
        <v>17204</v>
      </c>
      <c r="H5449" t="inlineStr">
        <is>
          <t>DETERGENTE LAVA LOUCAS KIMIUM ALKIM CL 5</t>
        </is>
      </c>
      <c r="I5449" t="inlineStr">
        <is>
          <t>DESCARTAVEIS/HIGIENE E LIMPEZA</t>
        </is>
      </c>
      <c r="J5449" t="n">
        <v>4</v>
      </c>
      <c r="K5449" t="inlineStr">
        <is>
          <t>UN</t>
        </is>
      </c>
      <c r="L5449" t="n">
        <v>633.72</v>
      </c>
      <c r="M5449" t="n">
        <v>158.43</v>
      </c>
      <c r="N5449" t="inlineStr">
        <is>
          <t>HIGIENE E LIMPEZA</t>
        </is>
      </c>
      <c r="O5449" t="inlineStr">
        <is>
          <t>01/2026</t>
        </is>
      </c>
    </row>
    <row r="5450">
      <c r="A5450" t="n">
        <v>191038</v>
      </c>
      <c r="B5450" t="n">
        <v>122</v>
      </c>
      <c r="C5450" t="inlineStr">
        <is>
          <t>Arcos</t>
        </is>
      </c>
      <c r="D5450" t="inlineStr">
        <is>
          <t>PROAUTO INDUSTRIA QUIMICA EIRELI</t>
        </is>
      </c>
      <c r="E5450" t="inlineStr">
        <is>
          <t>149886</t>
        </is>
      </c>
      <c r="F5450" s="550" t="n">
        <v>46029</v>
      </c>
      <c r="G5450" t="n">
        <v>24514</v>
      </c>
      <c r="H5450" t="inlineStr">
        <is>
          <t>PROAUTO DETERGENTE NEUTRO NEUTER SUPER 5 L</t>
        </is>
      </c>
      <c r="I5450" t="inlineStr">
        <is>
          <t>DESCARTAVEIS/HIGIENE E LIMPEZA</t>
        </is>
      </c>
      <c r="J5450" t="n">
        <v>8</v>
      </c>
      <c r="K5450" t="inlineStr">
        <is>
          <t>GALAO</t>
        </is>
      </c>
      <c r="L5450" t="n">
        <v>1037.36</v>
      </c>
      <c r="M5450" t="n">
        <v>129.67</v>
      </c>
      <c r="N5450" t="inlineStr">
        <is>
          <t>HIGIENE E LIMPEZA</t>
        </is>
      </c>
      <c r="O5450" t="inlineStr">
        <is>
          <t>01/2026</t>
        </is>
      </c>
    </row>
    <row r="5451">
      <c r="A5451" t="n">
        <v>191037</v>
      </c>
      <c r="B5451" t="n">
        <v>122</v>
      </c>
      <c r="C5451" t="inlineStr">
        <is>
          <t>Arcos</t>
        </is>
      </c>
      <c r="D5451" t="inlineStr">
        <is>
          <t>CECILIA TSUYACO ARAKI SILVA LTDA</t>
        </is>
      </c>
      <c r="E5451" t="inlineStr">
        <is>
          <t>384641</t>
        </is>
      </c>
      <c r="F5451" s="550" t="n">
        <v>46029</v>
      </c>
      <c r="G5451" t="n">
        <v>19762</v>
      </c>
      <c r="H5451" t="inlineStr">
        <is>
          <t>GRAPE FRUIT KG</t>
        </is>
      </c>
      <c r="I5451" t="inlineStr">
        <is>
          <t>ALIMENTOS</t>
        </is>
      </c>
      <c r="J5451" t="n">
        <v>5</v>
      </c>
      <c r="K5451" t="inlineStr">
        <is>
          <t>KG</t>
        </is>
      </c>
      <c r="L5451" t="n">
        <v>70</v>
      </c>
      <c r="M5451" t="n">
        <v>14</v>
      </c>
      <c r="N5451" t="inlineStr">
        <is>
          <t>ALIMENTOS</t>
        </is>
      </c>
      <c r="O5451" t="inlineStr">
        <is>
          <t>01/2026</t>
        </is>
      </c>
    </row>
    <row r="5452">
      <c r="A5452" t="n">
        <v>191037</v>
      </c>
      <c r="B5452" t="n">
        <v>122</v>
      </c>
      <c r="C5452" t="inlineStr">
        <is>
          <t>Arcos</t>
        </is>
      </c>
      <c r="D5452" t="inlineStr">
        <is>
          <t>CECILIA TSUYACO ARAKI SILVA LTDA</t>
        </is>
      </c>
      <c r="E5452" t="inlineStr">
        <is>
          <t>384641</t>
        </is>
      </c>
      <c r="F5452" s="550" t="n">
        <v>46029</v>
      </c>
      <c r="G5452" t="n">
        <v>19583</v>
      </c>
      <c r="H5452" t="inlineStr">
        <is>
          <t>PIMENTA BIQUINHO KG</t>
        </is>
      </c>
      <c r="I5452" t="inlineStr">
        <is>
          <t>ALIMENTOS</t>
        </is>
      </c>
      <c r="J5452" t="n">
        <v>0.2</v>
      </c>
      <c r="K5452" t="inlineStr">
        <is>
          <t>KG</t>
        </is>
      </c>
      <c r="L5452" t="n">
        <v>8.4</v>
      </c>
      <c r="M5452" t="n">
        <v>42</v>
      </c>
      <c r="N5452" t="inlineStr">
        <is>
          <t>ALIMENTOS</t>
        </is>
      </c>
      <c r="O5452" t="inlineStr">
        <is>
          <t>01/2026</t>
        </is>
      </c>
    </row>
    <row r="5453">
      <c r="A5453" t="n">
        <v>191037</v>
      </c>
      <c r="B5453" t="n">
        <v>122</v>
      </c>
      <c r="C5453" t="inlineStr">
        <is>
          <t>Arcos</t>
        </is>
      </c>
      <c r="D5453" t="inlineStr">
        <is>
          <t>CECILIA TSUYACO ARAKI SILVA LTDA</t>
        </is>
      </c>
      <c r="E5453" t="inlineStr">
        <is>
          <t>384641</t>
        </is>
      </c>
      <c r="F5453" s="550" t="n">
        <v>46029</v>
      </c>
      <c r="G5453" t="n">
        <v>23108</v>
      </c>
      <c r="H5453" t="inlineStr">
        <is>
          <t>TOMILHO KG</t>
        </is>
      </c>
      <c r="I5453" t="inlineStr">
        <is>
          <t>ALIMENTOS</t>
        </is>
      </c>
      <c r="J5453" t="n">
        <v>0.2</v>
      </c>
      <c r="K5453" t="inlineStr">
        <is>
          <t>KG</t>
        </is>
      </c>
      <c r="L5453" t="n">
        <v>11</v>
      </c>
      <c r="M5453" t="n">
        <v>55</v>
      </c>
      <c r="N5453" t="inlineStr">
        <is>
          <t>ALIMENTOS</t>
        </is>
      </c>
      <c r="O5453" t="inlineStr">
        <is>
          <t>01/2026</t>
        </is>
      </c>
    </row>
    <row r="5454">
      <c r="A5454" t="n">
        <v>191036</v>
      </c>
      <c r="B5454" t="n">
        <v>122</v>
      </c>
      <c r="C5454" t="inlineStr">
        <is>
          <t>Arcos</t>
        </is>
      </c>
      <c r="D5454" t="inlineStr">
        <is>
          <t>NA MORADA INDÚSTRIA E COMÉRCIO LTDA</t>
        </is>
      </c>
      <c r="E5454" t="inlineStr">
        <is>
          <t>288382</t>
        </is>
      </c>
      <c r="F5454" s="550" t="n">
        <v>46029</v>
      </c>
      <c r="G5454" t="n">
        <v>19370</v>
      </c>
      <c r="H5454" t="inlineStr">
        <is>
          <t>QUEIJO CAMEMBERT SERRA DAS ANTAS CX 1,680KG C/12 DE 140G KG</t>
        </is>
      </c>
      <c r="I5454" t="inlineStr">
        <is>
          <t>ALIMENTOS</t>
        </is>
      </c>
      <c r="J5454" t="n">
        <v>18.92</v>
      </c>
      <c r="K5454" t="inlineStr">
        <is>
          <t>KG</t>
        </is>
      </c>
      <c r="L5454" t="n">
        <v>1793.62</v>
      </c>
      <c r="M5454" t="n">
        <v>94.800211</v>
      </c>
      <c r="N5454" t="inlineStr">
        <is>
          <t>ALIMENTOS</t>
        </is>
      </c>
      <c r="O5454" t="inlineStr">
        <is>
          <t>01/2026</t>
        </is>
      </c>
    </row>
    <row r="5455">
      <c r="A5455" t="n">
        <v>191034</v>
      </c>
      <c r="B5455" t="n">
        <v>122</v>
      </c>
      <c r="C5455" t="inlineStr">
        <is>
          <t>Arcos</t>
        </is>
      </c>
      <c r="D5455" t="inlineStr">
        <is>
          <t>PARAMU COMERCIO E REPRESENTACAO DE PRODUTOS ALIMENTICIOS</t>
        </is>
      </c>
      <c r="E5455" t="inlineStr">
        <is>
          <t>16562</t>
        </is>
      </c>
      <c r="F5455" s="550" t="n">
        <v>46029</v>
      </c>
      <c r="G5455" t="n">
        <v>18832</v>
      </c>
      <c r="H5455" t="inlineStr">
        <is>
          <t>PATINHO MOIDO KG</t>
        </is>
      </c>
      <c r="I5455" t="inlineStr">
        <is>
          <t>ALIMENTOS</t>
        </is>
      </c>
      <c r="J5455" t="n">
        <v>15.1</v>
      </c>
      <c r="K5455" t="inlineStr">
        <is>
          <t>KG</t>
        </is>
      </c>
      <c r="L5455" t="n">
        <v>587.39</v>
      </c>
      <c r="M5455" t="n">
        <v>38.9</v>
      </c>
      <c r="N5455" t="inlineStr">
        <is>
          <t>ALIMENTOS</t>
        </is>
      </c>
      <c r="O5455" t="inlineStr">
        <is>
          <t>01/2026</t>
        </is>
      </c>
    </row>
    <row r="5456">
      <c r="A5456" t="n">
        <v>191034</v>
      </c>
      <c r="B5456" t="n">
        <v>122</v>
      </c>
      <c r="C5456" t="inlineStr">
        <is>
          <t>Arcos</t>
        </is>
      </c>
      <c r="D5456" t="inlineStr">
        <is>
          <t>PARAMU COMERCIO E REPRESENTACAO DE PRODUTOS ALIMENTICIOS</t>
        </is>
      </c>
      <c r="E5456" t="inlineStr">
        <is>
          <t>16562</t>
        </is>
      </c>
      <c r="F5456" s="550" t="n">
        <v>46029</v>
      </c>
      <c r="G5456" t="n">
        <v>19017</v>
      </c>
      <c r="H5456" t="inlineStr">
        <is>
          <t>FILE DE FRANGO KG</t>
        </is>
      </c>
      <c r="I5456" t="inlineStr">
        <is>
          <t>ALIMENTOS</t>
        </is>
      </c>
      <c r="J5456" t="n">
        <v>20</v>
      </c>
      <c r="K5456" t="inlineStr">
        <is>
          <t>KG</t>
        </is>
      </c>
      <c r="L5456" t="n">
        <v>308</v>
      </c>
      <c r="M5456" t="n">
        <v>15.4</v>
      </c>
      <c r="N5456" t="inlineStr">
        <is>
          <t>ALIMENTOS</t>
        </is>
      </c>
      <c r="O5456" t="inlineStr">
        <is>
          <t>01/2026</t>
        </is>
      </c>
    </row>
    <row r="5457">
      <c r="A5457" t="n">
        <v>190163</v>
      </c>
      <c r="B5457" t="n">
        <v>122</v>
      </c>
      <c r="C5457" t="inlineStr">
        <is>
          <t>Arcos</t>
        </is>
      </c>
      <c r="D5457" t="inlineStr">
        <is>
          <t xml:space="preserve">CAROLINA AMANCIO </t>
        </is>
      </c>
      <c r="E5457" t="inlineStr">
        <is>
          <t>200</t>
        </is>
      </c>
      <c r="F5457" s="550" t="n">
        <v>46029</v>
      </c>
      <c r="G5457" t="n">
        <v>26880</v>
      </c>
      <c r="H5457" t="inlineStr">
        <is>
          <t xml:space="preserve">ESFERA DE CHOCOLATE BRANCO PINTADA NA COR VERMELHA APROX 5G UN </t>
        </is>
      </c>
      <c r="I5457" t="inlineStr">
        <is>
          <t>ALIMENTOS</t>
        </is>
      </c>
      <c r="J5457" t="n">
        <v>120</v>
      </c>
      <c r="K5457" t="inlineStr">
        <is>
          <t>UN</t>
        </is>
      </c>
      <c r="L5457" t="n">
        <v>300</v>
      </c>
      <c r="M5457" t="n">
        <v>2.5</v>
      </c>
      <c r="N5457" t="inlineStr">
        <is>
          <t>ALIMENTOS</t>
        </is>
      </c>
      <c r="O5457" t="inlineStr">
        <is>
          <t>01/2026</t>
        </is>
      </c>
    </row>
    <row r="5458">
      <c r="A5458" t="n">
        <v>190162</v>
      </c>
      <c r="B5458" t="n">
        <v>122</v>
      </c>
      <c r="C5458" t="inlineStr">
        <is>
          <t>Arcos</t>
        </is>
      </c>
      <c r="D5458" t="inlineStr">
        <is>
          <t>KING COMERCIO E IMPORTACAO DE BEBIDAS LTDA</t>
        </is>
      </c>
      <c r="E5458" t="inlineStr">
        <is>
          <t>124613</t>
        </is>
      </c>
      <c r="F5458" s="550" t="n">
        <v>46029</v>
      </c>
      <c r="G5458" t="n">
        <v>18261</v>
      </c>
      <c r="H5458" t="inlineStr">
        <is>
          <t>RUM ZACAPA 23 ANOS 750ML</t>
        </is>
      </c>
      <c r="I5458" t="inlineStr">
        <is>
          <t>BEBIDAS</t>
        </is>
      </c>
      <c r="J5458" t="n">
        <v>4</v>
      </c>
      <c r="K5458" t="inlineStr">
        <is>
          <t>GR</t>
        </is>
      </c>
      <c r="L5458" t="n">
        <v>1730.84</v>
      </c>
      <c r="M5458" t="n">
        <v>432.71</v>
      </c>
      <c r="N5458" t="inlineStr">
        <is>
          <t>BEBIDAS</t>
        </is>
      </c>
      <c r="O5458" t="inlineStr">
        <is>
          <t>01/2026</t>
        </is>
      </c>
    </row>
    <row r="5459">
      <c r="A5459" t="n">
        <v>190162</v>
      </c>
      <c r="B5459" t="n">
        <v>122</v>
      </c>
      <c r="C5459" t="inlineStr">
        <is>
          <t>Arcos</t>
        </is>
      </c>
      <c r="D5459" t="inlineStr">
        <is>
          <t>KING COMERCIO E IMPORTACAO DE BEBIDAS LTDA</t>
        </is>
      </c>
      <c r="E5459" t="inlineStr">
        <is>
          <t>124613</t>
        </is>
      </c>
      <c r="F5459" s="550" t="n">
        <v>46029</v>
      </c>
      <c r="G5459" t="n">
        <v>24030</v>
      </c>
      <c r="H5459" t="inlineStr">
        <is>
          <t>AGUA TONICA PRATA 269ML</t>
        </is>
      </c>
      <c r="I5459" t="inlineStr">
        <is>
          <t>BEBIDAS</t>
        </is>
      </c>
      <c r="J5459" t="n">
        <v>36</v>
      </c>
      <c r="K5459" t="inlineStr">
        <is>
          <t>UN</t>
        </is>
      </c>
      <c r="L5459" t="n">
        <v>126.36</v>
      </c>
      <c r="M5459" t="n">
        <v>3.51</v>
      </c>
      <c r="N5459" t="inlineStr">
        <is>
          <t>BEBIDAS</t>
        </is>
      </c>
      <c r="O5459" t="inlineStr">
        <is>
          <t>01/2026</t>
        </is>
      </c>
    </row>
    <row r="5460">
      <c r="A5460" t="n">
        <v>190161</v>
      </c>
      <c r="B5460" t="n">
        <v>122</v>
      </c>
      <c r="C5460" t="inlineStr">
        <is>
          <t>Arcos</t>
        </is>
      </c>
      <c r="D5460" t="inlineStr">
        <is>
          <t>KING COMERCIO E IMPORTACAO DE BEBIDAS LTDA</t>
        </is>
      </c>
      <c r="E5460" t="inlineStr">
        <is>
          <t>124605</t>
        </is>
      </c>
      <c r="F5460" s="550" t="n">
        <v>46029</v>
      </c>
      <c r="G5460" t="n">
        <v>18382</v>
      </c>
      <c r="H5460" t="inlineStr">
        <is>
          <t>CONHAQUE BRANDY OSBORNE 700ML</t>
        </is>
      </c>
      <c r="I5460" t="inlineStr">
        <is>
          <t>BEBIDAS</t>
        </is>
      </c>
      <c r="J5460" t="n">
        <v>6</v>
      </c>
      <c r="K5460" t="inlineStr">
        <is>
          <t>GR</t>
        </is>
      </c>
      <c r="L5460" t="n">
        <v>433.02</v>
      </c>
      <c r="M5460" t="n">
        <v>72.17</v>
      </c>
      <c r="N5460" t="inlineStr">
        <is>
          <t>BEBIDAS</t>
        </is>
      </c>
      <c r="O5460" t="inlineStr">
        <is>
          <t>01/2026</t>
        </is>
      </c>
    </row>
    <row r="5461">
      <c r="A5461" t="n">
        <v>190161</v>
      </c>
      <c r="B5461" t="n">
        <v>122</v>
      </c>
      <c r="C5461" t="inlineStr">
        <is>
          <t>Arcos</t>
        </is>
      </c>
      <c r="D5461" t="inlineStr">
        <is>
          <t>KING COMERCIO E IMPORTACAO DE BEBIDAS LTDA</t>
        </is>
      </c>
      <c r="E5461" t="inlineStr">
        <is>
          <t>124605</t>
        </is>
      </c>
      <c r="F5461" s="550" t="n">
        <v>46029</v>
      </c>
      <c r="G5461" t="n">
        <v>18157</v>
      </c>
      <c r="H5461" t="inlineStr">
        <is>
          <t>WHISKY BOURBON BULLEIT 750ML</t>
        </is>
      </c>
      <c r="I5461" t="inlineStr">
        <is>
          <t>BEBIDAS</t>
        </is>
      </c>
      <c r="J5461" t="n">
        <v>6</v>
      </c>
      <c r="K5461" t="inlineStr">
        <is>
          <t>GR</t>
        </is>
      </c>
      <c r="L5461" t="n">
        <v>1217.04</v>
      </c>
      <c r="M5461" t="n">
        <v>202.84</v>
      </c>
      <c r="N5461" t="inlineStr">
        <is>
          <t>BEBIDAS</t>
        </is>
      </c>
      <c r="O5461" t="inlineStr">
        <is>
          <t>01/2026</t>
        </is>
      </c>
    </row>
    <row r="5462">
      <c r="A5462" t="n">
        <v>190161</v>
      </c>
      <c r="B5462" t="n">
        <v>122</v>
      </c>
      <c r="C5462" t="inlineStr">
        <is>
          <t>Arcos</t>
        </is>
      </c>
      <c r="D5462" t="inlineStr">
        <is>
          <t>KING COMERCIO E IMPORTACAO DE BEBIDAS LTDA</t>
        </is>
      </c>
      <c r="E5462" t="inlineStr">
        <is>
          <t>124605</t>
        </is>
      </c>
      <c r="F5462" s="550" t="n">
        <v>46029</v>
      </c>
      <c r="G5462" t="n">
        <v>18119</v>
      </c>
      <c r="H5462" t="inlineStr">
        <is>
          <t>WHISKY JOHNNIE WALKER BLACK LABEL 1L</t>
        </is>
      </c>
      <c r="I5462" t="inlineStr">
        <is>
          <t>BEBIDAS</t>
        </is>
      </c>
      <c r="J5462" t="n">
        <v>12</v>
      </c>
      <c r="K5462" t="inlineStr">
        <is>
          <t>GR</t>
        </is>
      </c>
      <c r="L5462" t="n">
        <v>2172</v>
      </c>
      <c r="M5462" t="n">
        <v>181</v>
      </c>
      <c r="N5462" t="inlineStr">
        <is>
          <t>BEBIDAS</t>
        </is>
      </c>
      <c r="O5462" t="inlineStr">
        <is>
          <t>01/2026</t>
        </is>
      </c>
    </row>
    <row r="5463">
      <c r="A5463" t="n">
        <v>190161</v>
      </c>
      <c r="B5463" t="n">
        <v>122</v>
      </c>
      <c r="C5463" t="inlineStr">
        <is>
          <t>Arcos</t>
        </is>
      </c>
      <c r="D5463" t="inlineStr">
        <is>
          <t>KING COMERCIO E IMPORTACAO DE BEBIDAS LTDA</t>
        </is>
      </c>
      <c r="E5463" t="inlineStr">
        <is>
          <t>124605</t>
        </is>
      </c>
      <c r="F5463" s="550" t="n">
        <v>46029</v>
      </c>
      <c r="G5463" t="n">
        <v>18099</v>
      </c>
      <c r="H5463" t="inlineStr">
        <is>
          <t>WHISKY SINGLETON 12 ANOS SINGLE MALT 750ML</t>
        </is>
      </c>
      <c r="I5463" t="inlineStr">
        <is>
          <t>BEBIDAS</t>
        </is>
      </c>
      <c r="J5463" t="n">
        <v>6</v>
      </c>
      <c r="K5463" t="inlineStr">
        <is>
          <t>GR</t>
        </is>
      </c>
      <c r="L5463" t="n">
        <v>1351.38</v>
      </c>
      <c r="M5463" t="n">
        <v>225.23</v>
      </c>
      <c r="N5463" t="inlineStr">
        <is>
          <t>BEBIDAS</t>
        </is>
      </c>
      <c r="O5463" t="inlineStr">
        <is>
          <t>01/2026</t>
        </is>
      </c>
    </row>
    <row r="5464">
      <c r="A5464" t="n">
        <v>190160</v>
      </c>
      <c r="B5464" t="n">
        <v>122</v>
      </c>
      <c r="C5464" t="inlineStr">
        <is>
          <t>Arcos</t>
        </is>
      </c>
      <c r="D5464" t="inlineStr">
        <is>
          <t>CEPEL COMERCIO DE PAPEIS E EMBALAGENS LTDA</t>
        </is>
      </c>
      <c r="E5464" t="inlineStr">
        <is>
          <t>256294</t>
        </is>
      </c>
      <c r="F5464" s="550" t="n">
        <v>46028</v>
      </c>
      <c r="G5464" t="n">
        <v>17515</v>
      </c>
      <c r="H5464" t="inlineStr">
        <is>
          <t>GUARDANAPO FOLHA DUPLA 23,5X24 C/100X50UN</t>
        </is>
      </c>
      <c r="I5464" t="inlineStr">
        <is>
          <t>DESCARTAVEIS/HIGIENE E LIMPEZA</t>
        </is>
      </c>
      <c r="J5464" t="n">
        <v>4</v>
      </c>
      <c r="K5464" t="inlineStr">
        <is>
          <t>CX</t>
        </is>
      </c>
      <c r="L5464" t="n">
        <v>1160</v>
      </c>
      <c r="M5464" t="n">
        <v>290</v>
      </c>
      <c r="N5464" t="inlineStr">
        <is>
          <t>DESCARTAVEIS</t>
        </is>
      </c>
      <c r="O5464" t="inlineStr">
        <is>
          <t>01/2026</t>
        </is>
      </c>
    </row>
    <row r="5465">
      <c r="A5465" t="n">
        <v>190159</v>
      </c>
      <c r="B5465" t="n">
        <v>122</v>
      </c>
      <c r="C5465" t="inlineStr">
        <is>
          <t>Arcos</t>
        </is>
      </c>
      <c r="D5465" t="inlineStr">
        <is>
          <t>KING COMERCIO E IMPORTACAO DE BEBIDAS LTDA</t>
        </is>
      </c>
      <c r="E5465" t="inlineStr">
        <is>
          <t>124651</t>
        </is>
      </c>
      <c r="F5465" s="550" t="n">
        <v>46029</v>
      </c>
      <c r="G5465" t="n">
        <v>25445</v>
      </c>
      <c r="H5465" t="inlineStr">
        <is>
          <t>TEQUILA DON JULIO ANEJO 750ML UN</t>
        </is>
      </c>
      <c r="I5465" t="inlineStr">
        <is>
          <t>BEBIDAS</t>
        </is>
      </c>
      <c r="J5465" t="n">
        <v>2</v>
      </c>
      <c r="K5465" t="inlineStr">
        <is>
          <t>GR</t>
        </is>
      </c>
      <c r="L5465" t="n">
        <v>636.1</v>
      </c>
      <c r="M5465" t="n">
        <v>318.05</v>
      </c>
      <c r="N5465" t="inlineStr">
        <is>
          <t>BEBIDAS</t>
        </is>
      </c>
      <c r="O5465" t="inlineStr">
        <is>
          <t>01/2026</t>
        </is>
      </c>
    </row>
    <row r="5466">
      <c r="A5466" t="n">
        <v>190159</v>
      </c>
      <c r="B5466" t="n">
        <v>122</v>
      </c>
      <c r="C5466" t="inlineStr">
        <is>
          <t>Arcos</t>
        </is>
      </c>
      <c r="D5466" t="inlineStr">
        <is>
          <t>KING COMERCIO E IMPORTACAO DE BEBIDAS LTDA</t>
        </is>
      </c>
      <c r="E5466" t="inlineStr">
        <is>
          <t>124651</t>
        </is>
      </c>
      <c r="F5466" s="550" t="n">
        <v>46029</v>
      </c>
      <c r="G5466" t="n">
        <v>25507</v>
      </c>
      <c r="H5466" t="inlineStr">
        <is>
          <t>TEQUILA DON JULIO REPOSADO 750ML</t>
        </is>
      </c>
      <c r="I5466" t="inlineStr">
        <is>
          <t>BEBIDAS</t>
        </is>
      </c>
      <c r="J5466" t="n">
        <v>2</v>
      </c>
      <c r="K5466" t="inlineStr">
        <is>
          <t>GR</t>
        </is>
      </c>
      <c r="L5466" t="n">
        <v>542.1799999999999</v>
      </c>
      <c r="M5466" t="n">
        <v>271.09</v>
      </c>
      <c r="N5466" t="inlineStr">
        <is>
          <t>BEBIDAS</t>
        </is>
      </c>
      <c r="O5466" t="inlineStr">
        <is>
          <t>01/2026</t>
        </is>
      </c>
    </row>
    <row r="5467">
      <c r="A5467" t="n">
        <v>190158</v>
      </c>
      <c r="B5467" t="n">
        <v>122</v>
      </c>
      <c r="C5467" t="inlineStr">
        <is>
          <t>Arcos</t>
        </is>
      </c>
      <c r="D5467" t="inlineStr">
        <is>
          <t>CEPEL COMERCIO DE PAPEIS E EMBALAGENS LTDA</t>
        </is>
      </c>
      <c r="E5467" t="inlineStr">
        <is>
          <t>256294</t>
        </is>
      </c>
      <c r="F5467" s="550" t="n">
        <v>46028</v>
      </c>
      <c r="G5467" t="n">
        <v>17515</v>
      </c>
      <c r="H5467" t="inlineStr">
        <is>
          <t>GUARDANAPO FOLHA DUPLA 23,5X24 C/100X50UN</t>
        </is>
      </c>
      <c r="I5467" t="inlineStr">
        <is>
          <t>DESCARTAVEIS/HIGIENE E LIMPEZA</t>
        </is>
      </c>
      <c r="J5467" t="n">
        <v>4</v>
      </c>
      <c r="K5467" t="inlineStr">
        <is>
          <t>CX</t>
        </is>
      </c>
      <c r="L5467" t="n">
        <v>1160</v>
      </c>
      <c r="M5467" t="n">
        <v>290</v>
      </c>
      <c r="N5467" t="inlineStr">
        <is>
          <t>DESCARTAVEIS</t>
        </is>
      </c>
      <c r="O5467" t="inlineStr">
        <is>
          <t>01/2026</t>
        </is>
      </c>
    </row>
    <row r="5468">
      <c r="A5468" t="n">
        <v>190157</v>
      </c>
      <c r="B5468" t="n">
        <v>122</v>
      </c>
      <c r="C5468" t="inlineStr">
        <is>
          <t>Arcos</t>
        </is>
      </c>
      <c r="D5468" t="inlineStr">
        <is>
          <t>SOUBIO BRASIL LTDA</t>
        </is>
      </c>
      <c r="E5468" t="inlineStr">
        <is>
          <t>5426</t>
        </is>
      </c>
      <c r="F5468" s="550" t="n">
        <v>46029</v>
      </c>
      <c r="G5468" t="n">
        <v>17549</v>
      </c>
      <c r="H5468" t="inlineStr">
        <is>
          <t>COLHER DESCARTAVEL BIO C/100UN</t>
        </is>
      </c>
      <c r="I5468" t="inlineStr">
        <is>
          <t>UTENSILIOS</t>
        </is>
      </c>
      <c r="J5468" t="n">
        <v>10</v>
      </c>
      <c r="K5468" t="inlineStr">
        <is>
          <t>PC</t>
        </is>
      </c>
      <c r="L5468" t="n">
        <v>315</v>
      </c>
      <c r="M5468" t="n">
        <v>31.5</v>
      </c>
      <c r="N5468" t="inlineStr">
        <is>
          <t>DESCARTAVEIS</t>
        </is>
      </c>
      <c r="O5468" t="inlineStr">
        <is>
          <t>01/2026</t>
        </is>
      </c>
    </row>
    <row r="5469">
      <c r="A5469" t="n">
        <v>189247</v>
      </c>
      <c r="B5469" t="n">
        <v>122</v>
      </c>
      <c r="C5469" t="inlineStr">
        <is>
          <t>Arcos</t>
        </is>
      </c>
      <c r="D5469" t="inlineStr">
        <is>
          <t>ALLIMENTARI COMERCIO DE PRODUTOS ALIMENTICIOS E SERVICOS LTDA</t>
        </is>
      </c>
      <c r="E5469" t="inlineStr">
        <is>
          <t>33502</t>
        </is>
      </c>
      <c r="F5469" s="550" t="n">
        <v>46001</v>
      </c>
      <c r="G5469" t="n">
        <v>24676</v>
      </c>
      <c r="H5469" t="inlineStr">
        <is>
          <t>ACIDO ASCORBICO C/1KG</t>
        </is>
      </c>
      <c r="I5469" t="inlineStr">
        <is>
          <t>ALIMENTOS</t>
        </is>
      </c>
      <c r="J5469" t="n">
        <v>1</v>
      </c>
      <c r="K5469" t="inlineStr">
        <is>
          <t>KG</t>
        </is>
      </c>
      <c r="L5469" t="n">
        <v>52</v>
      </c>
      <c r="M5469" t="n">
        <v>52</v>
      </c>
      <c r="N5469" t="inlineStr">
        <is>
          <t>ALIMENTOS - NOTA FICOU PRESA NO CORREIOS E PRORROGARAM O PAGAMENTO PARA O DIA 12/01/2026</t>
        </is>
      </c>
      <c r="O5469" t="inlineStr">
        <is>
          <t>12/2025</t>
        </is>
      </c>
    </row>
    <row r="5470">
      <c r="A5470" t="n">
        <v>189247</v>
      </c>
      <c r="B5470" t="n">
        <v>122</v>
      </c>
      <c r="C5470" t="inlineStr">
        <is>
          <t>Arcos</t>
        </is>
      </c>
      <c r="D5470" t="inlineStr">
        <is>
          <t>ALLIMENTARI COMERCIO DE PRODUTOS ALIMENTICIOS E SERVICOS LTDA</t>
        </is>
      </c>
      <c r="E5470" t="inlineStr">
        <is>
          <t>33502</t>
        </is>
      </c>
      <c r="F5470" s="550" t="n">
        <v>46001</v>
      </c>
      <c r="G5470" t="n">
        <v>25282</v>
      </c>
      <c r="H5470" t="inlineStr">
        <is>
          <t>FRUTOSE CRISTAL KG</t>
        </is>
      </c>
      <c r="I5470" t="inlineStr">
        <is>
          <t>ALIMENTOS</t>
        </is>
      </c>
      <c r="J5470" t="n">
        <v>2</v>
      </c>
      <c r="L5470" t="n">
        <v>128</v>
      </c>
      <c r="M5470" t="n">
        <v>64</v>
      </c>
      <c r="N5470" t="inlineStr">
        <is>
          <t>ALIMENTOS - NOTA FICOU PRESA NO CORREIOS E PRORROGARAM O PAGAMENTO PARA O DIA 12/01/2026</t>
        </is>
      </c>
      <c r="O5470" t="inlineStr">
        <is>
          <t>12/2025</t>
        </is>
      </c>
    </row>
    <row r="5471">
      <c r="A5471" t="n">
        <v>189247</v>
      </c>
      <c r="B5471" t="n">
        <v>122</v>
      </c>
      <c r="C5471" t="inlineStr">
        <is>
          <t>Arcos</t>
        </is>
      </c>
      <c r="D5471" t="inlineStr">
        <is>
          <t>ALLIMENTARI COMERCIO DE PRODUTOS ALIMENTICIOS E SERVICOS LTDA</t>
        </is>
      </c>
      <c r="E5471" t="inlineStr">
        <is>
          <t>33502</t>
        </is>
      </c>
      <c r="F5471" s="550" t="n">
        <v>46001</v>
      </c>
      <c r="G5471" t="n">
        <v>19857</v>
      </c>
      <c r="H5471" t="inlineStr">
        <is>
          <t>ACIDO CITRICO KG</t>
        </is>
      </c>
      <c r="I5471" t="inlineStr">
        <is>
          <t>ALIMENTOS</t>
        </is>
      </c>
      <c r="J5471" t="n">
        <v>1</v>
      </c>
      <c r="L5471" t="n">
        <v>57.33</v>
      </c>
      <c r="M5471" t="n">
        <v>57.33</v>
      </c>
      <c r="N5471" t="inlineStr">
        <is>
          <t>ALIMENTOS - NOTA FICOU PRESA NO CORREIOS E PRORROGARAM O PAGAMENTO PARA O DIA 12/01/2026</t>
        </is>
      </c>
      <c r="O5471" t="inlineStr">
        <is>
          <t>12/2025</t>
        </is>
      </c>
    </row>
    <row r="5472">
      <c r="A5472" t="n">
        <v>188890</v>
      </c>
      <c r="B5472" t="n">
        <v>122</v>
      </c>
      <c r="C5472" t="inlineStr">
        <is>
          <t>Arcos</t>
        </is>
      </c>
      <c r="D5472" t="inlineStr">
        <is>
          <t>JUNDIA FOODS DISTRIBUIDORA DE PRODUTOA ALIMENTICIOS LTDA</t>
        </is>
      </c>
      <c r="E5472" t="inlineStr">
        <is>
          <t>575229</t>
        </is>
      </c>
      <c r="F5472" s="550" t="n">
        <v>46001</v>
      </c>
      <c r="G5472" t="n">
        <v>27704</v>
      </c>
      <c r="H5472" t="inlineStr">
        <is>
          <t>MINI PAO DE HAMBURGUER BRIOCHE 30G C/40 CX</t>
        </is>
      </c>
      <c r="I5472" t="inlineStr">
        <is>
          <t>ALIMENTOS</t>
        </is>
      </c>
      <c r="J5472" t="n">
        <v>6</v>
      </c>
      <c r="K5472" t="inlineStr">
        <is>
          <t>CX</t>
        </is>
      </c>
      <c r="L5472" t="n">
        <v>303.36</v>
      </c>
      <c r="M5472" t="n">
        <v>50.56</v>
      </c>
      <c r="N5472" t="inlineStr">
        <is>
          <t>ALIMENTOS - CHAVE PIX: 05.058.229/0002-81</t>
        </is>
      </c>
      <c r="O5472" t="inlineStr">
        <is>
          <t>12/2025</t>
        </is>
      </c>
    </row>
    <row r="5473">
      <c r="A5473" t="n">
        <v>188749</v>
      </c>
      <c r="B5473" t="n">
        <v>122</v>
      </c>
      <c r="C5473" t="inlineStr">
        <is>
          <t>Arcos</t>
        </is>
      </c>
      <c r="D5473" t="inlineStr">
        <is>
          <t>HORTA NOVA DISTRIBUIDORA DE HORTIFRUTI LTDA</t>
        </is>
      </c>
      <c r="E5473" t="inlineStr">
        <is>
          <t>8232</t>
        </is>
      </c>
      <c r="F5473" s="550" t="n">
        <v>46017</v>
      </c>
      <c r="G5473" t="n">
        <v>24385</v>
      </c>
      <c r="H5473" t="inlineStr">
        <is>
          <t>MORANGO CONGELADO KG</t>
        </is>
      </c>
      <c r="I5473" t="inlineStr">
        <is>
          <t>ALIMENTOS</t>
        </is>
      </c>
      <c r="J5473" t="n">
        <v>1</v>
      </c>
      <c r="K5473" t="inlineStr">
        <is>
          <t>KG</t>
        </is>
      </c>
      <c r="L5473" t="n">
        <v>18</v>
      </c>
      <c r="M5473" t="n">
        <v>18</v>
      </c>
      <c r="N5473" t="inlineStr">
        <is>
          <t>ALIMENTOS</t>
        </is>
      </c>
      <c r="O5473" t="inlineStr">
        <is>
          <t>12/2025</t>
        </is>
      </c>
    </row>
    <row r="5474">
      <c r="A5474" t="n">
        <v>188749</v>
      </c>
      <c r="B5474" t="n">
        <v>122</v>
      </c>
      <c r="C5474" t="inlineStr">
        <is>
          <t>Arcos</t>
        </is>
      </c>
      <c r="D5474" t="inlineStr">
        <is>
          <t>HORTA NOVA DISTRIBUIDORA DE HORTIFRUTI LTDA</t>
        </is>
      </c>
      <c r="E5474" t="inlineStr">
        <is>
          <t>8232</t>
        </is>
      </c>
      <c r="F5474" s="550" t="n">
        <v>46017</v>
      </c>
      <c r="G5474" t="n">
        <v>19721</v>
      </c>
      <c r="H5474" t="inlineStr">
        <is>
          <t>ROMA KG</t>
        </is>
      </c>
      <c r="I5474" t="inlineStr">
        <is>
          <t>ALIMENTOS</t>
        </is>
      </c>
      <c r="J5474" t="n">
        <v>1.5</v>
      </c>
      <c r="K5474" t="inlineStr">
        <is>
          <t>KG</t>
        </is>
      </c>
      <c r="L5474" t="n">
        <v>48.6</v>
      </c>
      <c r="M5474" t="n">
        <v>32.4</v>
      </c>
      <c r="N5474" t="inlineStr">
        <is>
          <t>ALIMENTOS</t>
        </is>
      </c>
      <c r="O5474" t="inlineStr">
        <is>
          <t>12/2025</t>
        </is>
      </c>
    </row>
    <row r="5475">
      <c r="A5475" t="n">
        <v>188749</v>
      </c>
      <c r="B5475" t="n">
        <v>122</v>
      </c>
      <c r="C5475" t="inlineStr">
        <is>
          <t>Arcos</t>
        </is>
      </c>
      <c r="D5475" t="inlineStr">
        <is>
          <t>HORTA NOVA DISTRIBUIDORA DE HORTIFRUTI LTDA</t>
        </is>
      </c>
      <c r="E5475" t="inlineStr">
        <is>
          <t>8232</t>
        </is>
      </c>
      <c r="F5475" s="550" t="n">
        <v>46017</v>
      </c>
      <c r="G5475" t="n">
        <v>19743</v>
      </c>
      <c r="H5475" t="inlineStr">
        <is>
          <t>MACA VERDE KG</t>
        </is>
      </c>
      <c r="I5475" t="inlineStr">
        <is>
          <t>ALIMENTOS</t>
        </is>
      </c>
      <c r="J5475" t="n">
        <v>1</v>
      </c>
      <c r="K5475" t="inlineStr">
        <is>
          <t>KG</t>
        </is>
      </c>
      <c r="L5475" t="n">
        <v>14.4</v>
      </c>
      <c r="M5475" t="n">
        <v>14.4</v>
      </c>
      <c r="N5475" t="inlineStr">
        <is>
          <t>ALIMENTOS</t>
        </is>
      </c>
      <c r="O5475" t="inlineStr">
        <is>
          <t>12/2025</t>
        </is>
      </c>
    </row>
    <row r="5476">
      <c r="A5476" t="n">
        <v>188749</v>
      </c>
      <c r="B5476" t="n">
        <v>122</v>
      </c>
      <c r="C5476" t="inlineStr">
        <is>
          <t>Arcos</t>
        </is>
      </c>
      <c r="D5476" t="inlineStr">
        <is>
          <t>HORTA NOVA DISTRIBUIDORA DE HORTIFRUTI LTDA</t>
        </is>
      </c>
      <c r="E5476" t="inlineStr">
        <is>
          <t>8232</t>
        </is>
      </c>
      <c r="F5476" s="550" t="n">
        <v>46017</v>
      </c>
      <c r="G5476" t="n">
        <v>19701</v>
      </c>
      <c r="H5476" t="inlineStr">
        <is>
          <t>AMEIXA KG</t>
        </is>
      </c>
      <c r="I5476" t="inlineStr">
        <is>
          <t>ALIMENTOS</t>
        </is>
      </c>
      <c r="J5476" t="n">
        <v>2</v>
      </c>
      <c r="K5476" t="inlineStr">
        <is>
          <t>KG</t>
        </is>
      </c>
      <c r="L5476" t="n">
        <v>30</v>
      </c>
      <c r="M5476" t="n">
        <v>15</v>
      </c>
      <c r="N5476" t="inlineStr">
        <is>
          <t>ALIMENTOS</t>
        </is>
      </c>
      <c r="O5476" t="inlineStr">
        <is>
          <t>12/2025</t>
        </is>
      </c>
    </row>
    <row r="5477">
      <c r="A5477" t="n">
        <v>188749</v>
      </c>
      <c r="B5477" t="n">
        <v>122</v>
      </c>
      <c r="C5477" t="inlineStr">
        <is>
          <t>Arcos</t>
        </is>
      </c>
      <c r="D5477" t="inlineStr">
        <is>
          <t>HORTA NOVA DISTRIBUIDORA DE HORTIFRUTI LTDA</t>
        </is>
      </c>
      <c r="E5477" t="inlineStr">
        <is>
          <t>8232</t>
        </is>
      </c>
      <c r="F5477" s="550" t="n">
        <v>46017</v>
      </c>
      <c r="G5477" t="n">
        <v>19846</v>
      </c>
      <c r="H5477" t="inlineStr">
        <is>
          <t>BROTO DE MOYASHI GRANEL KG</t>
        </is>
      </c>
      <c r="I5477" t="inlineStr">
        <is>
          <t>ALIMENTOS</t>
        </is>
      </c>
      <c r="J5477" t="n">
        <v>0.5</v>
      </c>
      <c r="K5477" t="inlineStr">
        <is>
          <t>KG</t>
        </is>
      </c>
      <c r="L5477" t="n">
        <v>9.6</v>
      </c>
      <c r="M5477" t="n">
        <v>19.2</v>
      </c>
      <c r="N5477" t="inlineStr">
        <is>
          <t>ALIMENTOS</t>
        </is>
      </c>
      <c r="O5477" t="inlineStr">
        <is>
          <t>12/2025</t>
        </is>
      </c>
    </row>
    <row r="5478">
      <c r="A5478" t="n">
        <v>188749</v>
      </c>
      <c r="B5478" t="n">
        <v>122</v>
      </c>
      <c r="C5478" t="inlineStr">
        <is>
          <t>Arcos</t>
        </is>
      </c>
      <c r="D5478" t="inlineStr">
        <is>
          <t>HORTA NOVA DISTRIBUIDORA DE HORTIFRUTI LTDA</t>
        </is>
      </c>
      <c r="E5478" t="inlineStr">
        <is>
          <t>8232</t>
        </is>
      </c>
      <c r="F5478" s="550" t="n">
        <v>46017</v>
      </c>
      <c r="G5478" t="n">
        <v>23335</v>
      </c>
      <c r="H5478" t="inlineStr">
        <is>
          <t>MORANGO KG</t>
        </is>
      </c>
      <c r="I5478" t="inlineStr">
        <is>
          <t>ALIMENTOS</t>
        </is>
      </c>
      <c r="J5478" t="n">
        <v>2.5</v>
      </c>
      <c r="K5478" t="inlineStr">
        <is>
          <t>KG</t>
        </is>
      </c>
      <c r="L5478" t="n">
        <v>81</v>
      </c>
      <c r="M5478" t="n">
        <v>32.4</v>
      </c>
      <c r="N5478" t="inlineStr">
        <is>
          <t>ALIMENTOS</t>
        </is>
      </c>
      <c r="O5478" t="inlineStr">
        <is>
          <t>12/2025</t>
        </is>
      </c>
    </row>
    <row r="5479">
      <c r="A5479" t="n">
        <v>188749</v>
      </c>
      <c r="B5479" t="n">
        <v>122</v>
      </c>
      <c r="C5479" t="inlineStr">
        <is>
          <t>Arcos</t>
        </is>
      </c>
      <c r="D5479" t="inlineStr">
        <is>
          <t>HORTA NOVA DISTRIBUIDORA DE HORTIFRUTI LTDA</t>
        </is>
      </c>
      <c r="E5479" t="inlineStr">
        <is>
          <t>8232</t>
        </is>
      </c>
      <c r="F5479" s="550" t="n">
        <v>46017</v>
      </c>
      <c r="G5479" t="n">
        <v>23390</v>
      </c>
      <c r="H5479" t="inlineStr">
        <is>
          <t>BANANA DA TERRA KG</t>
        </is>
      </c>
      <c r="I5479" t="inlineStr">
        <is>
          <t>ALIMENTOS</t>
        </is>
      </c>
      <c r="J5479" t="n">
        <v>4</v>
      </c>
      <c r="K5479" t="inlineStr">
        <is>
          <t>KG</t>
        </is>
      </c>
      <c r="L5479" t="n">
        <v>36</v>
      </c>
      <c r="M5479" t="n">
        <v>9</v>
      </c>
      <c r="N5479" t="inlineStr">
        <is>
          <t>ALIMENTOS</t>
        </is>
      </c>
      <c r="O5479" t="inlineStr">
        <is>
          <t>12/2025</t>
        </is>
      </c>
    </row>
    <row r="5480">
      <c r="A5480" t="n">
        <v>188749</v>
      </c>
      <c r="B5480" t="n">
        <v>122</v>
      </c>
      <c r="C5480" t="inlineStr">
        <is>
          <t>Arcos</t>
        </is>
      </c>
      <c r="D5480" t="inlineStr">
        <is>
          <t>HORTA NOVA DISTRIBUIDORA DE HORTIFRUTI LTDA</t>
        </is>
      </c>
      <c r="E5480" t="inlineStr">
        <is>
          <t>8232</t>
        </is>
      </c>
      <c r="F5480" s="550" t="n">
        <v>46017</v>
      </c>
      <c r="G5480" t="n">
        <v>23095</v>
      </c>
      <c r="H5480" t="inlineStr">
        <is>
          <t>OVO CAIPIRA UN</t>
        </is>
      </c>
      <c r="I5480" t="inlineStr">
        <is>
          <t>ALIMENTOS</t>
        </is>
      </c>
      <c r="J5480" t="n">
        <v>300</v>
      </c>
      <c r="K5480" t="inlineStr">
        <is>
          <t>UN</t>
        </is>
      </c>
      <c r="L5480" t="n">
        <v>291</v>
      </c>
      <c r="M5480" t="n">
        <v>0.97</v>
      </c>
      <c r="N5480" t="inlineStr">
        <is>
          <t>ALIMENTOS</t>
        </is>
      </c>
      <c r="O5480" t="inlineStr">
        <is>
          <t>12/2025</t>
        </is>
      </c>
    </row>
    <row r="5481">
      <c r="A5481" t="n">
        <v>188749</v>
      </c>
      <c r="B5481" t="n">
        <v>122</v>
      </c>
      <c r="C5481" t="inlineStr">
        <is>
          <t>Arcos</t>
        </is>
      </c>
      <c r="D5481" t="inlineStr">
        <is>
          <t>HORTA NOVA DISTRIBUIDORA DE HORTIFRUTI LTDA</t>
        </is>
      </c>
      <c r="E5481" t="inlineStr">
        <is>
          <t>8232</t>
        </is>
      </c>
      <c r="F5481" s="550" t="n">
        <v>46017</v>
      </c>
      <c r="G5481" t="n">
        <v>23361</v>
      </c>
      <c r="H5481" t="inlineStr">
        <is>
          <t>LARANJA PERA KG</t>
        </is>
      </c>
      <c r="I5481" t="inlineStr">
        <is>
          <t>ALIMENTOS</t>
        </is>
      </c>
      <c r="J5481" t="n">
        <v>40</v>
      </c>
      <c r="K5481" t="inlineStr">
        <is>
          <t>KG</t>
        </is>
      </c>
      <c r="L5481" t="n">
        <v>120</v>
      </c>
      <c r="M5481" t="n">
        <v>3</v>
      </c>
      <c r="N5481" t="inlineStr">
        <is>
          <t>ALIMENTOS</t>
        </is>
      </c>
      <c r="O5481" t="inlineStr">
        <is>
          <t>12/2025</t>
        </is>
      </c>
    </row>
    <row r="5482">
      <c r="A5482" t="n">
        <v>188749</v>
      </c>
      <c r="B5482" t="n">
        <v>122</v>
      </c>
      <c r="C5482" t="inlineStr">
        <is>
          <t>Arcos</t>
        </is>
      </c>
      <c r="D5482" t="inlineStr">
        <is>
          <t>HORTA NOVA DISTRIBUIDORA DE HORTIFRUTI LTDA</t>
        </is>
      </c>
      <c r="E5482" t="inlineStr">
        <is>
          <t>8232</t>
        </is>
      </c>
      <c r="F5482" s="550" t="n">
        <v>46017</v>
      </c>
      <c r="G5482" t="n">
        <v>24037</v>
      </c>
      <c r="H5482" t="inlineStr">
        <is>
          <t>ALHO TRITURADO FRITO</t>
        </is>
      </c>
      <c r="I5482" t="inlineStr">
        <is>
          <t>ALIMENTOS</t>
        </is>
      </c>
      <c r="J5482" t="n">
        <v>2</v>
      </c>
      <c r="K5482" t="inlineStr">
        <is>
          <t>KG</t>
        </is>
      </c>
      <c r="L5482" t="n">
        <v>40.8</v>
      </c>
      <c r="M5482" t="n">
        <v>20.4</v>
      </c>
      <c r="N5482" t="inlineStr">
        <is>
          <t>ALIMENTOS</t>
        </is>
      </c>
      <c r="O5482" t="inlineStr">
        <is>
          <t>12/2025</t>
        </is>
      </c>
    </row>
    <row r="5483">
      <c r="A5483" t="n">
        <v>188749</v>
      </c>
      <c r="B5483" t="n">
        <v>122</v>
      </c>
      <c r="C5483" t="inlineStr">
        <is>
          <t>Arcos</t>
        </is>
      </c>
      <c r="D5483" t="inlineStr">
        <is>
          <t>HORTA NOVA DISTRIBUIDORA DE HORTIFRUTI LTDA</t>
        </is>
      </c>
      <c r="E5483" t="inlineStr">
        <is>
          <t>8232</t>
        </is>
      </c>
      <c r="F5483" s="550" t="n">
        <v>46017</v>
      </c>
      <c r="G5483" t="n">
        <v>26631</v>
      </c>
      <c r="H5483" t="inlineStr">
        <is>
          <t>MANJERICAO BASILICO KG</t>
        </is>
      </c>
      <c r="I5483" t="inlineStr">
        <is>
          <t>ALIMENTOS</t>
        </is>
      </c>
      <c r="J5483" t="n">
        <v>1</v>
      </c>
      <c r="K5483" t="inlineStr">
        <is>
          <t>KG</t>
        </is>
      </c>
      <c r="L5483" t="n">
        <v>48</v>
      </c>
      <c r="M5483" t="n">
        <v>48</v>
      </c>
      <c r="N5483" t="inlineStr">
        <is>
          <t>ALIMENTOS</t>
        </is>
      </c>
      <c r="O5483" t="inlineStr">
        <is>
          <t>12/2025</t>
        </is>
      </c>
    </row>
    <row r="5484">
      <c r="A5484" t="n">
        <v>188704</v>
      </c>
      <c r="B5484" t="n">
        <v>122</v>
      </c>
      <c r="C5484" t="inlineStr">
        <is>
          <t>Arcos</t>
        </is>
      </c>
      <c r="D5484" t="inlineStr">
        <is>
          <t xml:space="preserve">ELYT MOVEIS DE ACO LTDA </t>
        </is>
      </c>
      <c r="E5484" t="inlineStr">
        <is>
          <t>6531</t>
        </is>
      </c>
      <c r="F5484" s="550" t="n">
        <v>46007</v>
      </c>
      <c r="G5484" t="n">
        <v>28059</v>
      </c>
      <c r="H5484" t="inlineStr">
        <is>
          <t>ROUPEIRO DE AÇO 12 PP UN</t>
        </is>
      </c>
      <c r="I5484" t="inlineStr">
        <is>
          <t>UTENSILIOS</t>
        </is>
      </c>
      <c r="J5484" t="n">
        <v>2</v>
      </c>
      <c r="K5484" t="inlineStr">
        <is>
          <t>UNIDADE</t>
        </is>
      </c>
      <c r="L5484" t="n">
        <v>1980</v>
      </c>
      <c r="M5484" t="n">
        <v>990</v>
      </c>
      <c r="N5484" t="inlineStr">
        <is>
          <t>PAGO A VISTA</t>
        </is>
      </c>
      <c r="O5484" t="inlineStr">
        <is>
          <t>12/2025</t>
        </is>
      </c>
    </row>
    <row r="5485">
      <c r="A5485" t="n">
        <v>188666</v>
      </c>
      <c r="B5485" t="n">
        <v>122</v>
      </c>
      <c r="C5485" t="inlineStr">
        <is>
          <t>Arcos</t>
        </is>
      </c>
      <c r="D5485" t="inlineStr">
        <is>
          <t xml:space="preserve">BGC COMERCIO DE UTENSILIOS </t>
        </is>
      </c>
      <c r="E5485" t="inlineStr">
        <is>
          <t>1954</t>
        </is>
      </c>
      <c r="F5485" s="550" t="n">
        <v>46009</v>
      </c>
      <c r="G5485" t="n">
        <v>28491</v>
      </c>
      <c r="H5485" t="inlineStr">
        <is>
          <t>FRIGIDEIRA COM TEFLON 13CM UN</t>
        </is>
      </c>
      <c r="I5485" t="inlineStr">
        <is>
          <t>UTENSILIOS</t>
        </is>
      </c>
      <c r="J5485" t="n">
        <v>6</v>
      </c>
      <c r="K5485" t="inlineStr">
        <is>
          <t>UN</t>
        </is>
      </c>
      <c r="L5485" t="n">
        <v>134.76</v>
      </c>
      <c r="M5485" t="n">
        <v>22.46</v>
      </c>
      <c r="N5485" t="inlineStr">
        <is>
          <t>UTENSILIOS</t>
        </is>
      </c>
      <c r="O5485" t="inlineStr">
        <is>
          <t>12/2025</t>
        </is>
      </c>
    </row>
    <row r="5486">
      <c r="A5486" t="n">
        <v>188665</v>
      </c>
      <c r="B5486" t="n">
        <v>122</v>
      </c>
      <c r="C5486" t="inlineStr">
        <is>
          <t>Arcos</t>
        </is>
      </c>
      <c r="D5486" t="inlineStr">
        <is>
          <t>CALEBE EQUIPAMENTOS INDUSTRIAIS EIRELI</t>
        </is>
      </c>
      <c r="E5486" t="inlineStr">
        <is>
          <t>12276</t>
        </is>
      </c>
      <c r="F5486" s="550" t="n">
        <v>46010</v>
      </c>
      <c r="G5486" t="n">
        <v>28492</v>
      </c>
      <c r="H5486" t="inlineStr">
        <is>
          <t>MINI CESTO DE INOX PARA BATATA UN</t>
        </is>
      </c>
      <c r="I5486" t="inlineStr">
        <is>
          <t>UTENSILIOS</t>
        </is>
      </c>
      <c r="J5486" t="n">
        <v>30</v>
      </c>
      <c r="K5486" t="inlineStr">
        <is>
          <t>UN</t>
        </is>
      </c>
      <c r="L5486" t="n">
        <v>934.5</v>
      </c>
      <c r="M5486" t="n">
        <v>31.15</v>
      </c>
      <c r="N5486" t="inlineStr">
        <is>
          <t>UTENSILIOS</t>
        </is>
      </c>
      <c r="O5486" t="inlineStr">
        <is>
          <t>12/2025</t>
        </is>
      </c>
    </row>
    <row r="5487">
      <c r="A5487" t="n">
        <v>188664</v>
      </c>
      <c r="B5487" t="n">
        <v>122</v>
      </c>
      <c r="C5487" t="inlineStr">
        <is>
          <t>Arcos</t>
        </is>
      </c>
      <c r="D5487" t="inlineStr">
        <is>
          <t>HORTA NOVA DISTRIBUIDORA DE HORTIFRUTI LTDA</t>
        </is>
      </c>
      <c r="E5487" t="inlineStr">
        <is>
          <t>8159</t>
        </is>
      </c>
      <c r="F5487" s="550" t="n">
        <v>46010</v>
      </c>
      <c r="G5487" t="n">
        <v>24509</v>
      </c>
      <c r="H5487" t="inlineStr">
        <is>
          <t>CEBOLA BRANCA KG</t>
        </is>
      </c>
      <c r="I5487" t="inlineStr">
        <is>
          <t>ALIMENTOS</t>
        </is>
      </c>
      <c r="J5487" t="n">
        <v>10</v>
      </c>
      <c r="K5487" t="inlineStr">
        <is>
          <t>KG</t>
        </is>
      </c>
      <c r="L5487" t="n">
        <v>18.8</v>
      </c>
      <c r="M5487" t="n">
        <v>1.88</v>
      </c>
      <c r="N5487" t="inlineStr">
        <is>
          <t>ALIMENTOS</t>
        </is>
      </c>
      <c r="O5487" t="inlineStr">
        <is>
          <t>12/2025</t>
        </is>
      </c>
    </row>
    <row r="5488">
      <c r="A5488" t="n">
        <v>188664</v>
      </c>
      <c r="B5488" t="n">
        <v>122</v>
      </c>
      <c r="C5488" t="inlineStr">
        <is>
          <t>Arcos</t>
        </is>
      </c>
      <c r="D5488" t="inlineStr">
        <is>
          <t>HORTA NOVA DISTRIBUIDORA DE HORTIFRUTI LTDA</t>
        </is>
      </c>
      <c r="E5488" t="inlineStr">
        <is>
          <t>8159</t>
        </is>
      </c>
      <c r="F5488" s="550" t="n">
        <v>46010</v>
      </c>
      <c r="G5488" t="n">
        <v>19721</v>
      </c>
      <c r="H5488" t="inlineStr">
        <is>
          <t>ROMA KG</t>
        </is>
      </c>
      <c r="I5488" t="inlineStr">
        <is>
          <t>ALIMENTOS</t>
        </is>
      </c>
      <c r="J5488" t="n">
        <v>1.5</v>
      </c>
      <c r="K5488" t="inlineStr">
        <is>
          <t>KG</t>
        </is>
      </c>
      <c r="L5488" t="n">
        <v>56.25</v>
      </c>
      <c r="M5488" t="n">
        <v>37.5</v>
      </c>
      <c r="N5488" t="inlineStr">
        <is>
          <t>ALIMENTOS</t>
        </is>
      </c>
      <c r="O5488" t="inlineStr">
        <is>
          <t>12/2025</t>
        </is>
      </c>
    </row>
    <row r="5489">
      <c r="A5489" t="n">
        <v>188664</v>
      </c>
      <c r="B5489" t="n">
        <v>122</v>
      </c>
      <c r="C5489" t="inlineStr">
        <is>
          <t>Arcos</t>
        </is>
      </c>
      <c r="D5489" t="inlineStr">
        <is>
          <t>HORTA NOVA DISTRIBUIDORA DE HORTIFRUTI LTDA</t>
        </is>
      </c>
      <c r="E5489" t="inlineStr">
        <is>
          <t>8159</t>
        </is>
      </c>
      <c r="F5489" s="550" t="n">
        <v>46010</v>
      </c>
      <c r="G5489" t="n">
        <v>19743</v>
      </c>
      <c r="H5489" t="inlineStr">
        <is>
          <t>MACA VERDE KG</t>
        </is>
      </c>
      <c r="I5489" t="inlineStr">
        <is>
          <t>ALIMENTOS</t>
        </is>
      </c>
      <c r="J5489" t="n">
        <v>1</v>
      </c>
      <c r="K5489" t="inlineStr">
        <is>
          <t>KG</t>
        </is>
      </c>
      <c r="L5489" t="n">
        <v>13.2</v>
      </c>
      <c r="M5489" t="n">
        <v>13.2</v>
      </c>
      <c r="N5489" t="inlineStr">
        <is>
          <t>ALIMENTOS</t>
        </is>
      </c>
      <c r="O5489" t="inlineStr">
        <is>
          <t>12/2025</t>
        </is>
      </c>
    </row>
    <row r="5490">
      <c r="A5490" t="n">
        <v>188664</v>
      </c>
      <c r="B5490" t="n">
        <v>122</v>
      </c>
      <c r="C5490" t="inlineStr">
        <is>
          <t>Arcos</t>
        </is>
      </c>
      <c r="D5490" t="inlineStr">
        <is>
          <t>HORTA NOVA DISTRIBUIDORA DE HORTIFRUTI LTDA</t>
        </is>
      </c>
      <c r="E5490" t="inlineStr">
        <is>
          <t>8159</t>
        </is>
      </c>
      <c r="F5490" s="550" t="n">
        <v>46010</v>
      </c>
      <c r="G5490" t="n">
        <v>19759</v>
      </c>
      <c r="H5490" t="inlineStr">
        <is>
          <t>LARANJA BAHIA KG</t>
        </is>
      </c>
      <c r="I5490" t="inlineStr">
        <is>
          <t>ALIMENTOS</t>
        </is>
      </c>
      <c r="J5490" t="n">
        <v>5</v>
      </c>
      <c r="K5490" t="inlineStr">
        <is>
          <t>KG</t>
        </is>
      </c>
      <c r="L5490" t="n">
        <v>54</v>
      </c>
      <c r="M5490" t="n">
        <v>10.8</v>
      </c>
      <c r="N5490" t="inlineStr">
        <is>
          <t>ALIMENTOS</t>
        </is>
      </c>
      <c r="O5490" t="inlineStr">
        <is>
          <t>12/2025</t>
        </is>
      </c>
    </row>
    <row r="5491">
      <c r="A5491" t="n">
        <v>188664</v>
      </c>
      <c r="B5491" t="n">
        <v>122</v>
      </c>
      <c r="C5491" t="inlineStr">
        <is>
          <t>Arcos</t>
        </is>
      </c>
      <c r="D5491" t="inlineStr">
        <is>
          <t>HORTA NOVA DISTRIBUIDORA DE HORTIFRUTI LTDA</t>
        </is>
      </c>
      <c r="E5491" t="inlineStr">
        <is>
          <t>8159</t>
        </is>
      </c>
      <c r="F5491" s="550" t="n">
        <v>46010</v>
      </c>
      <c r="G5491" t="n">
        <v>23186</v>
      </c>
      <c r="H5491" t="inlineStr">
        <is>
          <t>TOMATE CARMEM SALADA KG</t>
        </is>
      </c>
      <c r="I5491" t="inlineStr">
        <is>
          <t>ALIMENTOS</t>
        </is>
      </c>
      <c r="J5491" t="n">
        <v>5</v>
      </c>
      <c r="K5491" t="inlineStr">
        <is>
          <t>KG</t>
        </is>
      </c>
      <c r="L5491" t="n">
        <v>26.9</v>
      </c>
      <c r="M5491" t="n">
        <v>5.38</v>
      </c>
      <c r="N5491" t="inlineStr">
        <is>
          <t>ALIMENTOS</t>
        </is>
      </c>
      <c r="O5491" t="inlineStr">
        <is>
          <t>12/2025</t>
        </is>
      </c>
    </row>
    <row r="5492">
      <c r="A5492" t="n">
        <v>188664</v>
      </c>
      <c r="B5492" t="n">
        <v>122</v>
      </c>
      <c r="C5492" t="inlineStr">
        <is>
          <t>Arcos</t>
        </is>
      </c>
      <c r="D5492" t="inlineStr">
        <is>
          <t>HORTA NOVA DISTRIBUIDORA DE HORTIFRUTI LTDA</t>
        </is>
      </c>
      <c r="E5492" t="inlineStr">
        <is>
          <t>8159</t>
        </is>
      </c>
      <c r="F5492" s="550" t="n">
        <v>46010</v>
      </c>
      <c r="G5492" t="n">
        <v>23335</v>
      </c>
      <c r="H5492" t="inlineStr">
        <is>
          <t>MORANGO KG</t>
        </is>
      </c>
      <c r="I5492" t="inlineStr">
        <is>
          <t>ALIMENTOS</t>
        </is>
      </c>
      <c r="J5492" t="n">
        <v>2</v>
      </c>
      <c r="K5492" t="inlineStr">
        <is>
          <t>KG</t>
        </is>
      </c>
      <c r="L5492" t="n">
        <v>52.8</v>
      </c>
      <c r="M5492" t="n">
        <v>26.4</v>
      </c>
      <c r="N5492" t="inlineStr">
        <is>
          <t>ALIMENTOS</t>
        </is>
      </c>
      <c r="O5492" t="inlineStr">
        <is>
          <t>12/2025</t>
        </is>
      </c>
    </row>
    <row r="5493">
      <c r="A5493" t="n">
        <v>188664</v>
      </c>
      <c r="B5493" t="n">
        <v>122</v>
      </c>
      <c r="C5493" t="inlineStr">
        <is>
          <t>Arcos</t>
        </is>
      </c>
      <c r="D5493" t="inlineStr">
        <is>
          <t>HORTA NOVA DISTRIBUIDORA DE HORTIFRUTI LTDA</t>
        </is>
      </c>
      <c r="E5493" t="inlineStr">
        <is>
          <t>8159</t>
        </is>
      </c>
      <c r="F5493" s="550" t="n">
        <v>46010</v>
      </c>
      <c r="G5493" t="n">
        <v>23359</v>
      </c>
      <c r="H5493" t="inlineStr">
        <is>
          <t>LIMAO TAHITI KG</t>
        </is>
      </c>
      <c r="I5493" t="inlineStr">
        <is>
          <t>ALIMENTOS</t>
        </is>
      </c>
      <c r="J5493" t="n">
        <v>20</v>
      </c>
      <c r="K5493" t="inlineStr">
        <is>
          <t>KG</t>
        </is>
      </c>
      <c r="L5493" t="n">
        <v>60</v>
      </c>
      <c r="M5493" t="n">
        <v>3</v>
      </c>
      <c r="N5493" t="inlineStr">
        <is>
          <t>ALIMENTOS</t>
        </is>
      </c>
      <c r="O5493" t="inlineStr">
        <is>
          <t>12/2025</t>
        </is>
      </c>
    </row>
    <row r="5494">
      <c r="A5494" t="n">
        <v>188664</v>
      </c>
      <c r="B5494" t="n">
        <v>122</v>
      </c>
      <c r="C5494" t="inlineStr">
        <is>
          <t>Arcos</t>
        </is>
      </c>
      <c r="D5494" t="inlineStr">
        <is>
          <t>HORTA NOVA DISTRIBUIDORA DE HORTIFRUTI LTDA</t>
        </is>
      </c>
      <c r="E5494" t="inlineStr">
        <is>
          <t>8159</t>
        </is>
      </c>
      <c r="F5494" s="550" t="n">
        <v>46010</v>
      </c>
      <c r="G5494" t="n">
        <v>26631</v>
      </c>
      <c r="H5494" t="inlineStr">
        <is>
          <t>MANJERICAO BASILICO KG</t>
        </is>
      </c>
      <c r="I5494" t="inlineStr">
        <is>
          <t>ALIMENTOS</t>
        </is>
      </c>
      <c r="J5494" t="n">
        <v>2</v>
      </c>
      <c r="K5494" t="inlineStr">
        <is>
          <t>KG</t>
        </is>
      </c>
      <c r="L5494" t="n">
        <v>96</v>
      </c>
      <c r="M5494" t="n">
        <v>48</v>
      </c>
      <c r="N5494" t="inlineStr">
        <is>
          <t>ALIMENTOS</t>
        </is>
      </c>
      <c r="O5494" t="inlineStr">
        <is>
          <t>12/2025</t>
        </is>
      </c>
    </row>
    <row r="5495">
      <c r="A5495" t="n">
        <v>188662</v>
      </c>
      <c r="B5495" t="n">
        <v>122</v>
      </c>
      <c r="C5495" t="inlineStr">
        <is>
          <t>Arcos</t>
        </is>
      </c>
      <c r="D5495" t="inlineStr">
        <is>
          <t>EMPORIO M&amp;L COMERCIO DE ALIM E BEBIDAS LTDA</t>
        </is>
      </c>
      <c r="E5495" t="inlineStr">
        <is>
          <t>488249</t>
        </is>
      </c>
      <c r="F5495" s="550" t="n">
        <v>46010</v>
      </c>
      <c r="G5495" t="n">
        <v>22721</v>
      </c>
      <c r="H5495" t="inlineStr">
        <is>
          <t>BACON MANTA KG</t>
        </is>
      </c>
      <c r="I5495" t="inlineStr">
        <is>
          <t>ALIMENTOS</t>
        </is>
      </c>
      <c r="J5495" t="n">
        <v>6.18</v>
      </c>
      <c r="K5495" t="inlineStr">
        <is>
          <t>KG</t>
        </is>
      </c>
      <c r="L5495" t="n">
        <v>174.89</v>
      </c>
      <c r="M5495" t="n">
        <v>28.299353</v>
      </c>
      <c r="N5495" t="inlineStr">
        <is>
          <t>ALIMENTOS</t>
        </is>
      </c>
      <c r="O5495" t="inlineStr">
        <is>
          <t>12/2025</t>
        </is>
      </c>
    </row>
    <row r="5496">
      <c r="A5496" t="n">
        <v>188660</v>
      </c>
      <c r="B5496" t="n">
        <v>122</v>
      </c>
      <c r="C5496" t="inlineStr">
        <is>
          <t>Arcos</t>
        </is>
      </c>
      <c r="D5496" t="inlineStr">
        <is>
          <t>CECILIA TSUYACO ARAKI SILVA LTDA</t>
        </is>
      </c>
      <c r="E5496" t="inlineStr">
        <is>
          <t>383975</t>
        </is>
      </c>
      <c r="F5496" s="550" t="n">
        <v>46010</v>
      </c>
      <c r="G5496" t="n">
        <v>19623</v>
      </c>
      <c r="H5496" t="inlineStr">
        <is>
          <t>CEBOLA ROXA KG</t>
        </is>
      </c>
      <c r="I5496" t="inlineStr">
        <is>
          <t>ALIMENTOS</t>
        </is>
      </c>
      <c r="J5496" t="n">
        <v>3</v>
      </c>
      <c r="K5496" t="inlineStr">
        <is>
          <t>KG</t>
        </is>
      </c>
      <c r="L5496" t="n">
        <v>16.5</v>
      </c>
      <c r="M5496" t="n">
        <v>5.5</v>
      </c>
      <c r="N5496" t="inlineStr">
        <is>
          <t>ALIMENTOS</t>
        </is>
      </c>
      <c r="O5496" t="inlineStr">
        <is>
          <t>12/2025</t>
        </is>
      </c>
    </row>
    <row r="5497">
      <c r="A5497" t="n">
        <v>188660</v>
      </c>
      <c r="B5497" t="n">
        <v>122</v>
      </c>
      <c r="C5497" t="inlineStr">
        <is>
          <t>Arcos</t>
        </is>
      </c>
      <c r="D5497" t="inlineStr">
        <is>
          <t>CECILIA TSUYACO ARAKI SILVA LTDA</t>
        </is>
      </c>
      <c r="E5497" t="inlineStr">
        <is>
          <t>383975</t>
        </is>
      </c>
      <c r="F5497" s="550" t="n">
        <v>46010</v>
      </c>
      <c r="G5497" t="n">
        <v>19480</v>
      </c>
      <c r="H5497" t="inlineStr">
        <is>
          <t>HORTELA HIDROPONICA KG</t>
        </is>
      </c>
      <c r="I5497" t="inlineStr">
        <is>
          <t>ALIMENTOS</t>
        </is>
      </c>
      <c r="J5497" t="n">
        <v>0.8</v>
      </c>
      <c r="K5497" t="inlineStr">
        <is>
          <t>KG</t>
        </is>
      </c>
      <c r="L5497" t="n">
        <v>9.6</v>
      </c>
      <c r="M5497" t="n">
        <v>12</v>
      </c>
      <c r="N5497" t="inlineStr">
        <is>
          <t>ALIMENTOS</t>
        </is>
      </c>
      <c r="O5497" t="inlineStr">
        <is>
          <t>12/2025</t>
        </is>
      </c>
    </row>
    <row r="5498">
      <c r="A5498" t="n">
        <v>188660</v>
      </c>
      <c r="B5498" t="n">
        <v>122</v>
      </c>
      <c r="C5498" t="inlineStr">
        <is>
          <t>Arcos</t>
        </is>
      </c>
      <c r="D5498" t="inlineStr">
        <is>
          <t>CECILIA TSUYACO ARAKI SILVA LTDA</t>
        </is>
      </c>
      <c r="E5498" t="inlineStr">
        <is>
          <t>383975</t>
        </is>
      </c>
      <c r="F5498" s="550" t="n">
        <v>46010</v>
      </c>
      <c r="G5498" t="n">
        <v>19488</v>
      </c>
      <c r="H5498" t="inlineStr">
        <is>
          <t>CEBOLINHA KG</t>
        </is>
      </c>
      <c r="I5498" t="inlineStr">
        <is>
          <t>ALIMENTOS</t>
        </is>
      </c>
      <c r="J5498" t="n">
        <v>1</v>
      </c>
      <c r="K5498" t="inlineStr">
        <is>
          <t>KG</t>
        </is>
      </c>
      <c r="L5498" t="n">
        <v>11</v>
      </c>
      <c r="M5498" t="n">
        <v>11</v>
      </c>
      <c r="N5498" t="inlineStr">
        <is>
          <t>ALIMENTOS</t>
        </is>
      </c>
      <c r="O5498" t="inlineStr">
        <is>
          <t>12/2025</t>
        </is>
      </c>
    </row>
    <row r="5499">
      <c r="A5499" t="n">
        <v>188660</v>
      </c>
      <c r="B5499" t="n">
        <v>122</v>
      </c>
      <c r="C5499" t="inlineStr">
        <is>
          <t>Arcos</t>
        </is>
      </c>
      <c r="D5499" t="inlineStr">
        <is>
          <t>CECILIA TSUYACO ARAKI SILVA LTDA</t>
        </is>
      </c>
      <c r="E5499" t="inlineStr">
        <is>
          <t>383975</t>
        </is>
      </c>
      <c r="F5499" s="550" t="n">
        <v>46010</v>
      </c>
      <c r="G5499" t="n">
        <v>19476</v>
      </c>
      <c r="H5499" t="inlineStr">
        <is>
          <t>MANJERICAO KG</t>
        </is>
      </c>
      <c r="I5499" t="inlineStr">
        <is>
          <t>ALIMENTOS</t>
        </is>
      </c>
      <c r="J5499" t="n">
        <v>0.2</v>
      </c>
      <c r="K5499" t="inlineStr">
        <is>
          <t>KG</t>
        </is>
      </c>
      <c r="L5499" t="n">
        <v>14</v>
      </c>
      <c r="M5499" t="n">
        <v>70</v>
      </c>
      <c r="N5499" t="inlineStr">
        <is>
          <t>ALIMENTOS</t>
        </is>
      </c>
      <c r="O5499" t="inlineStr">
        <is>
          <t>12/2025</t>
        </is>
      </c>
    </row>
    <row r="5500">
      <c r="A5500" t="n">
        <v>188660</v>
      </c>
      <c r="B5500" t="n">
        <v>122</v>
      </c>
      <c r="C5500" t="inlineStr">
        <is>
          <t>Arcos</t>
        </is>
      </c>
      <c r="D5500" t="inlineStr">
        <is>
          <t>CECILIA TSUYACO ARAKI SILVA LTDA</t>
        </is>
      </c>
      <c r="E5500" t="inlineStr">
        <is>
          <t>383975</t>
        </is>
      </c>
      <c r="F5500" s="550" t="n">
        <v>46010</v>
      </c>
      <c r="G5500" t="n">
        <v>19562</v>
      </c>
      <c r="H5500" t="inlineStr">
        <is>
          <t>PIMENTAO AMARELO KG</t>
        </is>
      </c>
      <c r="I5500" t="inlineStr">
        <is>
          <t>ALIMENTOS</t>
        </is>
      </c>
      <c r="J5500" t="n">
        <v>0.5</v>
      </c>
      <c r="K5500" t="inlineStr">
        <is>
          <t>KG</t>
        </is>
      </c>
      <c r="L5500" t="n">
        <v>7</v>
      </c>
      <c r="M5500" t="n">
        <v>14</v>
      </c>
      <c r="N5500" t="inlineStr">
        <is>
          <t>ALIMENTOS</t>
        </is>
      </c>
      <c r="O5500" t="inlineStr">
        <is>
          <t>12/2025</t>
        </is>
      </c>
    </row>
    <row r="5501">
      <c r="A5501" t="n">
        <v>188660</v>
      </c>
      <c r="B5501" t="n">
        <v>122</v>
      </c>
      <c r="C5501" t="inlineStr">
        <is>
          <t>Arcos</t>
        </is>
      </c>
      <c r="D5501" t="inlineStr">
        <is>
          <t>CECILIA TSUYACO ARAKI SILVA LTDA</t>
        </is>
      </c>
      <c r="E5501" t="inlineStr">
        <is>
          <t>383975</t>
        </is>
      </c>
      <c r="F5501" s="550" t="n">
        <v>46010</v>
      </c>
      <c r="G5501" t="n">
        <v>19647</v>
      </c>
      <c r="H5501" t="inlineStr">
        <is>
          <t>ALHO PORO KG</t>
        </is>
      </c>
      <c r="I5501" t="inlineStr">
        <is>
          <t>ALIMENTOS</t>
        </is>
      </c>
      <c r="J5501" t="n">
        <v>1</v>
      </c>
      <c r="K5501" t="inlineStr">
        <is>
          <t>KG</t>
        </is>
      </c>
      <c r="L5501" t="n">
        <v>6.5</v>
      </c>
      <c r="M5501" t="n">
        <v>6.5</v>
      </c>
      <c r="N5501" t="inlineStr">
        <is>
          <t>ALIMENTOS</t>
        </is>
      </c>
      <c r="O5501" t="inlineStr">
        <is>
          <t>12/2025</t>
        </is>
      </c>
    </row>
    <row r="5502">
      <c r="A5502" t="n">
        <v>188660</v>
      </c>
      <c r="B5502" t="n">
        <v>122</v>
      </c>
      <c r="C5502" t="inlineStr">
        <is>
          <t>Arcos</t>
        </is>
      </c>
      <c r="D5502" t="inlineStr">
        <is>
          <t>CECILIA TSUYACO ARAKI SILVA LTDA</t>
        </is>
      </c>
      <c r="E5502" t="inlineStr">
        <is>
          <t>383975</t>
        </is>
      </c>
      <c r="F5502" s="550" t="n">
        <v>46010</v>
      </c>
      <c r="G5502" t="n">
        <v>23113</v>
      </c>
      <c r="H5502" t="inlineStr">
        <is>
          <t>SALSA KG</t>
        </is>
      </c>
      <c r="I5502" t="inlineStr">
        <is>
          <t>ALIMENTOS</t>
        </is>
      </c>
      <c r="J5502" t="n">
        <v>0.5</v>
      </c>
      <c r="K5502" t="inlineStr">
        <is>
          <t>KG</t>
        </is>
      </c>
      <c r="L5502" t="n">
        <v>4.25</v>
      </c>
      <c r="M5502" t="n">
        <v>8.5</v>
      </c>
      <c r="N5502" t="inlineStr">
        <is>
          <t>ALIMENTOS</t>
        </is>
      </c>
      <c r="O5502" t="inlineStr">
        <is>
          <t>12/2025</t>
        </is>
      </c>
    </row>
    <row r="5503">
      <c r="A5503" t="n">
        <v>188660</v>
      </c>
      <c r="B5503" t="n">
        <v>122</v>
      </c>
      <c r="C5503" t="inlineStr">
        <is>
          <t>Arcos</t>
        </is>
      </c>
      <c r="D5503" t="inlineStr">
        <is>
          <t>CECILIA TSUYACO ARAKI SILVA LTDA</t>
        </is>
      </c>
      <c r="E5503" t="inlineStr">
        <is>
          <t>383975</t>
        </is>
      </c>
      <c r="F5503" s="550" t="n">
        <v>46010</v>
      </c>
      <c r="G5503" t="n">
        <v>23198</v>
      </c>
      <c r="H5503" t="inlineStr">
        <is>
          <t>PIMENTAO VERMELHO KG</t>
        </is>
      </c>
      <c r="I5503" t="inlineStr">
        <is>
          <t>ALIMENTOS</t>
        </is>
      </c>
      <c r="J5503" t="n">
        <v>0.5</v>
      </c>
      <c r="K5503" t="inlineStr">
        <is>
          <t>KG</t>
        </is>
      </c>
      <c r="L5503" t="n">
        <v>7</v>
      </c>
      <c r="M5503" t="n">
        <v>14</v>
      </c>
      <c r="N5503" t="inlineStr">
        <is>
          <t>ALIMENTOS</t>
        </is>
      </c>
      <c r="O5503" t="inlineStr">
        <is>
          <t>12/2025</t>
        </is>
      </c>
    </row>
    <row r="5504">
      <c r="A5504" t="n">
        <v>188660</v>
      </c>
      <c r="B5504" t="n">
        <v>122</v>
      </c>
      <c r="C5504" t="inlineStr">
        <is>
          <t>Arcos</t>
        </is>
      </c>
      <c r="D5504" t="inlineStr">
        <is>
          <t>CECILIA TSUYACO ARAKI SILVA LTDA</t>
        </is>
      </c>
      <c r="E5504" t="inlineStr">
        <is>
          <t>383975</t>
        </is>
      </c>
      <c r="F5504" s="550" t="n">
        <v>46010</v>
      </c>
      <c r="G5504" t="n">
        <v>23236</v>
      </c>
      <c r="H5504" t="inlineStr">
        <is>
          <t>COUVE MANTEIGA KG</t>
        </is>
      </c>
      <c r="I5504" t="inlineStr">
        <is>
          <t>ALIMENTOS</t>
        </is>
      </c>
      <c r="J5504" t="n">
        <v>0.5</v>
      </c>
      <c r="K5504" t="inlineStr">
        <is>
          <t>KG</t>
        </is>
      </c>
      <c r="L5504" t="n">
        <v>2.5</v>
      </c>
      <c r="M5504" t="n">
        <v>5</v>
      </c>
      <c r="N5504" t="inlineStr">
        <is>
          <t>ALIMENTOS</t>
        </is>
      </c>
      <c r="O5504" t="inlineStr">
        <is>
          <t>12/2025</t>
        </is>
      </c>
    </row>
    <row r="5505">
      <c r="A5505" t="n">
        <v>188660</v>
      </c>
      <c r="B5505" t="n">
        <v>122</v>
      </c>
      <c r="C5505" t="inlineStr">
        <is>
          <t>Arcos</t>
        </is>
      </c>
      <c r="D5505" t="inlineStr">
        <is>
          <t>CECILIA TSUYACO ARAKI SILVA LTDA</t>
        </is>
      </c>
      <c r="E5505" t="inlineStr">
        <is>
          <t>383975</t>
        </is>
      </c>
      <c r="F5505" s="550" t="n">
        <v>46010</v>
      </c>
      <c r="G5505" t="n">
        <v>23361</v>
      </c>
      <c r="H5505" t="inlineStr">
        <is>
          <t>LARANJA PERA KG</t>
        </is>
      </c>
      <c r="I5505" t="inlineStr">
        <is>
          <t>ALIMENTOS</t>
        </is>
      </c>
      <c r="J5505" t="n">
        <v>40</v>
      </c>
      <c r="K5505" t="inlineStr">
        <is>
          <t>KG</t>
        </is>
      </c>
      <c r="L5505" t="n">
        <v>120</v>
      </c>
      <c r="M5505" t="n">
        <v>3</v>
      </c>
      <c r="N5505" t="inlineStr">
        <is>
          <t>ALIMENTOS</t>
        </is>
      </c>
      <c r="O5505" t="inlineStr">
        <is>
          <t>12/2025</t>
        </is>
      </c>
    </row>
    <row r="5506">
      <c r="A5506" t="n">
        <v>188660</v>
      </c>
      <c r="B5506" t="n">
        <v>122</v>
      </c>
      <c r="C5506" t="inlineStr">
        <is>
          <t>Arcos</t>
        </is>
      </c>
      <c r="D5506" t="inlineStr">
        <is>
          <t>CECILIA TSUYACO ARAKI SILVA LTDA</t>
        </is>
      </c>
      <c r="E5506" t="inlineStr">
        <is>
          <t>383975</t>
        </is>
      </c>
      <c r="F5506" s="550" t="n">
        <v>46010</v>
      </c>
      <c r="G5506" t="n">
        <v>23095</v>
      </c>
      <c r="H5506" t="inlineStr">
        <is>
          <t>OVO CAIPIRA UN</t>
        </is>
      </c>
      <c r="I5506" t="inlineStr">
        <is>
          <t>ALIMENTOS</t>
        </is>
      </c>
      <c r="J5506" t="n">
        <v>30</v>
      </c>
      <c r="K5506" t="inlineStr">
        <is>
          <t>UN</t>
        </is>
      </c>
      <c r="L5506" t="n">
        <v>28.2</v>
      </c>
      <c r="M5506" t="n">
        <v>0.9399999999999999</v>
      </c>
      <c r="N5506" t="inlineStr">
        <is>
          <t>ALIMENTOS</t>
        </is>
      </c>
      <c r="O5506" t="inlineStr">
        <is>
          <t>12/2025</t>
        </is>
      </c>
    </row>
    <row r="5507">
      <c r="A5507" t="n">
        <v>188658</v>
      </c>
      <c r="B5507" t="n">
        <v>122</v>
      </c>
      <c r="C5507" t="inlineStr">
        <is>
          <t>Arcos</t>
        </is>
      </c>
      <c r="D5507" t="inlineStr">
        <is>
          <t>MARIO PEDRO FELICIANO - HORTIFRUTI</t>
        </is>
      </c>
      <c r="E5507" t="inlineStr">
        <is>
          <t>462659</t>
        </is>
      </c>
      <c r="F5507" s="550" t="n">
        <v>46011</v>
      </c>
      <c r="G5507" t="n">
        <v>24083</v>
      </c>
      <c r="H5507" t="inlineStr">
        <is>
          <t>BATATA ASTERIX GRAUDA NOIVA KG</t>
        </is>
      </c>
      <c r="I5507" t="inlineStr">
        <is>
          <t>ALIMENTOS</t>
        </is>
      </c>
      <c r="J5507" t="n">
        <v>40</v>
      </c>
      <c r="K5507" t="inlineStr">
        <is>
          <t>KG</t>
        </is>
      </c>
      <c r="L5507" t="n">
        <v>137.2</v>
      </c>
      <c r="M5507" t="n">
        <v>3.43</v>
      </c>
      <c r="N5507" t="inlineStr">
        <is>
          <t>ALIMENTOS</t>
        </is>
      </c>
      <c r="O5507" t="inlineStr">
        <is>
          <t>12/2025</t>
        </is>
      </c>
    </row>
    <row r="5508">
      <c r="A5508" t="n">
        <v>188658</v>
      </c>
      <c r="B5508" t="n">
        <v>122</v>
      </c>
      <c r="C5508" t="inlineStr">
        <is>
          <t>Arcos</t>
        </is>
      </c>
      <c r="D5508" t="inlineStr">
        <is>
          <t>MARIO PEDRO FELICIANO - HORTIFRUTI</t>
        </is>
      </c>
      <c r="E5508" t="inlineStr">
        <is>
          <t>462659</t>
        </is>
      </c>
      <c r="F5508" s="550" t="n">
        <v>46011</v>
      </c>
      <c r="G5508" t="n">
        <v>19751</v>
      </c>
      <c r="H5508" t="inlineStr">
        <is>
          <t>LIMAO SICILIANO KG</t>
        </is>
      </c>
      <c r="I5508" t="inlineStr">
        <is>
          <t>ALIMENTOS</t>
        </is>
      </c>
      <c r="J5508" t="n">
        <v>10</v>
      </c>
      <c r="K5508" t="inlineStr">
        <is>
          <t>KG</t>
        </is>
      </c>
      <c r="L5508" t="n">
        <v>90.59999999999999</v>
      </c>
      <c r="M5508" t="n">
        <v>9.06</v>
      </c>
      <c r="N5508" t="inlineStr">
        <is>
          <t>ALIMENTOS</t>
        </is>
      </c>
      <c r="O5508" t="inlineStr">
        <is>
          <t>12/2025</t>
        </is>
      </c>
    </row>
    <row r="5509">
      <c r="A5509" t="n">
        <v>188658</v>
      </c>
      <c r="B5509" t="n">
        <v>122</v>
      </c>
      <c r="C5509" t="inlineStr">
        <is>
          <t>Arcos</t>
        </is>
      </c>
      <c r="D5509" t="inlineStr">
        <is>
          <t>MARIO PEDRO FELICIANO - HORTIFRUTI</t>
        </is>
      </c>
      <c r="E5509" t="inlineStr">
        <is>
          <t>462659</t>
        </is>
      </c>
      <c r="F5509" s="550" t="n">
        <v>46011</v>
      </c>
      <c r="G5509" t="n">
        <v>25647</v>
      </c>
      <c r="H5509" t="inlineStr">
        <is>
          <t>ACELGA BOK CHOY KG</t>
        </is>
      </c>
      <c r="I5509" t="inlineStr">
        <is>
          <t>ALIMENTOS</t>
        </is>
      </c>
      <c r="J5509" t="n">
        <v>1</v>
      </c>
      <c r="K5509" t="inlineStr">
        <is>
          <t>KG</t>
        </is>
      </c>
      <c r="L5509" t="n">
        <v>17.25</v>
      </c>
      <c r="M5509" t="n">
        <v>17.25</v>
      </c>
      <c r="N5509" t="inlineStr">
        <is>
          <t>ALIMENTOS</t>
        </is>
      </c>
      <c r="O5509" t="inlineStr">
        <is>
          <t>12/2025</t>
        </is>
      </c>
    </row>
    <row r="5510">
      <c r="A5510" t="n">
        <v>188658</v>
      </c>
      <c r="B5510" t="n">
        <v>122</v>
      </c>
      <c r="C5510" t="inlineStr">
        <is>
          <t>Arcos</t>
        </is>
      </c>
      <c r="D5510" t="inlineStr">
        <is>
          <t>MARIO PEDRO FELICIANO - HORTIFRUTI</t>
        </is>
      </c>
      <c r="E5510" t="inlineStr">
        <is>
          <t>462659</t>
        </is>
      </c>
      <c r="F5510" s="550" t="n">
        <v>46011</v>
      </c>
      <c r="G5510" t="n">
        <v>19472</v>
      </c>
      <c r="H5510" t="inlineStr">
        <is>
          <t>RUCULA KG</t>
        </is>
      </c>
      <c r="I5510" t="inlineStr">
        <is>
          <t>ALIMENTOS</t>
        </is>
      </c>
      <c r="J5510" t="n">
        <v>1.6</v>
      </c>
      <c r="K5510" t="inlineStr">
        <is>
          <t>KG</t>
        </is>
      </c>
      <c r="L5510" t="n">
        <v>25.52</v>
      </c>
      <c r="M5510" t="n">
        <v>15.95</v>
      </c>
      <c r="N5510" t="inlineStr">
        <is>
          <t>ALIMENTOS</t>
        </is>
      </c>
      <c r="O5510" t="inlineStr">
        <is>
          <t>12/2025</t>
        </is>
      </c>
    </row>
    <row r="5511">
      <c r="A5511" t="n">
        <v>188657</v>
      </c>
      <c r="B5511" t="n">
        <v>122</v>
      </c>
      <c r="C5511" t="inlineStr">
        <is>
          <t>Arcos</t>
        </is>
      </c>
      <c r="D5511" t="inlineStr">
        <is>
          <t>MARIO PEDRO FELICIANO - HORTIFRUTI</t>
        </is>
      </c>
      <c r="E5511" t="inlineStr">
        <is>
          <t>462654</t>
        </is>
      </c>
      <c r="F5511" s="550" t="n">
        <v>46011</v>
      </c>
      <c r="G5511" t="n">
        <v>24083</v>
      </c>
      <c r="H5511" t="inlineStr">
        <is>
          <t>BATATA ASTERIX GRAUDA NOIVA KG</t>
        </is>
      </c>
      <c r="I5511" t="inlineStr">
        <is>
          <t>ALIMENTOS</t>
        </is>
      </c>
      <c r="J5511" t="n">
        <v>40</v>
      </c>
      <c r="K5511" t="inlineStr">
        <is>
          <t>KG</t>
        </is>
      </c>
      <c r="L5511" t="n">
        <v>137.2</v>
      </c>
      <c r="M5511" t="n">
        <v>3.43</v>
      </c>
      <c r="N5511" t="inlineStr">
        <is>
          <t>ALIMENTOS</t>
        </is>
      </c>
      <c r="O5511" t="inlineStr">
        <is>
          <t>12/2025</t>
        </is>
      </c>
    </row>
    <row r="5512">
      <c r="A5512" t="n">
        <v>188657</v>
      </c>
      <c r="B5512" t="n">
        <v>122</v>
      </c>
      <c r="C5512" t="inlineStr">
        <is>
          <t>Arcos</t>
        </is>
      </c>
      <c r="D5512" t="inlineStr">
        <is>
          <t>MARIO PEDRO FELICIANO - HORTIFRUTI</t>
        </is>
      </c>
      <c r="E5512" t="inlineStr">
        <is>
          <t>462654</t>
        </is>
      </c>
      <c r="F5512" s="550" t="n">
        <v>46011</v>
      </c>
      <c r="G5512" t="n">
        <v>23389</v>
      </c>
      <c r="H5512" t="inlineStr">
        <is>
          <t>BANANA NANICA KG</t>
        </is>
      </c>
      <c r="I5512" t="inlineStr">
        <is>
          <t>ALIMENTOS</t>
        </is>
      </c>
      <c r="J5512" t="n">
        <v>3.4</v>
      </c>
      <c r="K5512" t="inlineStr">
        <is>
          <t>KG</t>
        </is>
      </c>
      <c r="L5512" t="n">
        <v>17.65</v>
      </c>
      <c r="M5512" t="n">
        <v>5.191176</v>
      </c>
      <c r="N5512" t="inlineStr">
        <is>
          <t>ALIMENTOS</t>
        </is>
      </c>
      <c r="O5512" t="inlineStr">
        <is>
          <t>12/2025</t>
        </is>
      </c>
    </row>
    <row r="5513">
      <c r="A5513" t="n">
        <v>188656</v>
      </c>
      <c r="B5513" t="n">
        <v>122</v>
      </c>
      <c r="C5513" t="inlineStr">
        <is>
          <t>Arcos</t>
        </is>
      </c>
      <c r="D5513" t="inlineStr">
        <is>
          <t>MARCOS SILVA DO NASCIMENTO</t>
        </is>
      </c>
      <c r="E5513" t="inlineStr">
        <is>
          <t>690</t>
        </is>
      </c>
      <c r="F5513" s="550" t="n">
        <v>46013</v>
      </c>
      <c r="G5513" t="n">
        <v>18667</v>
      </c>
      <c r="H5513" t="inlineStr">
        <is>
          <t>PERNIL SUINO SEM OSSO EM CUBOS KG</t>
        </is>
      </c>
      <c r="I5513" t="inlineStr">
        <is>
          <t>ALIMENTOS</t>
        </is>
      </c>
      <c r="J5513" t="n">
        <v>20</v>
      </c>
      <c r="K5513" t="inlineStr">
        <is>
          <t>KG</t>
        </is>
      </c>
      <c r="L5513" t="n">
        <v>399.8</v>
      </c>
      <c r="M5513" t="n">
        <v>19.99</v>
      </c>
      <c r="N5513" t="inlineStr">
        <is>
          <t>ALIMENTOS</t>
        </is>
      </c>
      <c r="O5513" t="inlineStr">
        <is>
          <t>12/2025</t>
        </is>
      </c>
    </row>
    <row r="5514">
      <c r="A5514" t="n">
        <v>188654</v>
      </c>
      <c r="B5514" t="n">
        <v>122</v>
      </c>
      <c r="C5514" t="inlineStr">
        <is>
          <t>Arcos</t>
        </is>
      </c>
      <c r="D5514" t="inlineStr">
        <is>
          <t>CECILIA TSUYACO ARAKI SILVA LTDA</t>
        </is>
      </c>
      <c r="E5514" t="inlineStr">
        <is>
          <t>383937</t>
        </is>
      </c>
      <c r="F5514" s="550" t="n">
        <v>46010</v>
      </c>
      <c r="G5514" t="n">
        <v>23095</v>
      </c>
      <c r="H5514" t="inlineStr">
        <is>
          <t>OVO CAIPIRA UN</t>
        </is>
      </c>
      <c r="I5514" t="inlineStr">
        <is>
          <t>ALIMENTOS</t>
        </is>
      </c>
      <c r="J5514" t="n">
        <v>540</v>
      </c>
      <c r="K5514" t="inlineStr">
        <is>
          <t>UN</t>
        </is>
      </c>
      <c r="L5514" t="n">
        <v>507.6</v>
      </c>
      <c r="M5514" t="n">
        <v>0.9399999999999999</v>
      </c>
      <c r="N5514" t="inlineStr">
        <is>
          <t>ALIMENTOS</t>
        </is>
      </c>
      <c r="O5514" t="inlineStr">
        <is>
          <t>12/2025</t>
        </is>
      </c>
    </row>
    <row r="5515">
      <c r="A5515" t="n">
        <v>188653</v>
      </c>
      <c r="B5515" t="n">
        <v>122</v>
      </c>
      <c r="C5515" t="inlineStr">
        <is>
          <t>Arcos</t>
        </is>
      </c>
      <c r="D5515" t="inlineStr">
        <is>
          <t>ICE4PROS FABRICA DE GELO LTDA</t>
        </is>
      </c>
      <c r="E5515" t="inlineStr">
        <is>
          <t>90655</t>
        </is>
      </c>
      <c r="F5515" s="550" t="n">
        <v>46013</v>
      </c>
      <c r="G5515" t="n">
        <v>24816</v>
      </c>
      <c r="H5515" t="inlineStr">
        <is>
          <t>GELO ESFERICO UN</t>
        </is>
      </c>
      <c r="I5515" t="inlineStr">
        <is>
          <t>BEBIDAS</t>
        </is>
      </c>
      <c r="J5515" t="n">
        <v>3</v>
      </c>
      <c r="K5515" t="inlineStr">
        <is>
          <t>PC</t>
        </is>
      </c>
      <c r="L5515" t="n">
        <v>191.4</v>
      </c>
      <c r="M5515" t="n">
        <v>63.8</v>
      </c>
      <c r="N5515" t="inlineStr">
        <is>
          <t>BEBIDAS</t>
        </is>
      </c>
      <c r="O5515" t="inlineStr">
        <is>
          <t>12/2025</t>
        </is>
      </c>
    </row>
    <row r="5516">
      <c r="A5516" t="n">
        <v>188653</v>
      </c>
      <c r="B5516" t="n">
        <v>122</v>
      </c>
      <c r="C5516" t="inlineStr">
        <is>
          <t>Arcos</t>
        </is>
      </c>
      <c r="D5516" t="inlineStr">
        <is>
          <t>ICE4PROS FABRICA DE GELO LTDA</t>
        </is>
      </c>
      <c r="E5516" t="inlineStr">
        <is>
          <t>90655</t>
        </is>
      </c>
      <c r="F5516" s="550" t="n">
        <v>46013</v>
      </c>
      <c r="G5516" t="n">
        <v>24814</v>
      </c>
      <c r="H5516" t="inlineStr">
        <is>
          <t>GELO COLLINS PRO 35X140</t>
        </is>
      </c>
      <c r="I5516" t="inlineStr">
        <is>
          <t>BEBIDAS</t>
        </is>
      </c>
      <c r="J5516" t="n">
        <v>7</v>
      </c>
      <c r="K5516" t="inlineStr">
        <is>
          <t>PC</t>
        </is>
      </c>
      <c r="L5516" t="n">
        <v>273.42</v>
      </c>
      <c r="M5516" t="n">
        <v>39.06</v>
      </c>
      <c r="N5516" t="inlineStr">
        <is>
          <t>BEBIDAS</t>
        </is>
      </c>
      <c r="O5516" t="inlineStr">
        <is>
          <t>12/2025</t>
        </is>
      </c>
    </row>
    <row r="5517">
      <c r="A5517" t="n">
        <v>188653</v>
      </c>
      <c r="B5517" t="n">
        <v>122</v>
      </c>
      <c r="C5517" t="inlineStr">
        <is>
          <t>Arcos</t>
        </is>
      </c>
      <c r="D5517" t="inlineStr">
        <is>
          <t>ICE4PROS FABRICA DE GELO LTDA</t>
        </is>
      </c>
      <c r="E5517" t="inlineStr">
        <is>
          <t>90655</t>
        </is>
      </c>
      <c r="F5517" s="550" t="n">
        <v>46013</v>
      </c>
      <c r="G5517" t="n">
        <v>17092</v>
      </c>
      <c r="H5517" t="inlineStr">
        <is>
          <t>GELO CUBO 50X60MM</t>
        </is>
      </c>
      <c r="I5517" t="inlineStr">
        <is>
          <t>BEBIDAS</t>
        </is>
      </c>
      <c r="J5517" t="n">
        <v>14</v>
      </c>
      <c r="K5517" t="inlineStr">
        <is>
          <t>PC</t>
        </is>
      </c>
      <c r="L5517" t="n">
        <v>759.5</v>
      </c>
      <c r="M5517" t="n">
        <v>54.25</v>
      </c>
      <c r="N5517" t="inlineStr">
        <is>
          <t>BEBIDAS</t>
        </is>
      </c>
      <c r="O5517" t="inlineStr">
        <is>
          <t>12/2025</t>
        </is>
      </c>
    </row>
    <row r="5518">
      <c r="A5518" t="n">
        <v>188647</v>
      </c>
      <c r="B5518" t="n">
        <v>122</v>
      </c>
      <c r="C5518" t="inlineStr">
        <is>
          <t>Arcos</t>
        </is>
      </c>
      <c r="D5518" t="inlineStr">
        <is>
          <t>ALLIMENTARI COMERCIO DE PRODUTOS ALIMENTICIOS E SERVICOS LTDA</t>
        </is>
      </c>
      <c r="E5518" t="inlineStr">
        <is>
          <t>34074</t>
        </is>
      </c>
      <c r="F5518" s="550" t="n">
        <v>46014</v>
      </c>
      <c r="G5518" t="n">
        <v>19857</v>
      </c>
      <c r="H5518" t="inlineStr">
        <is>
          <t>ACIDO CITRICO KG</t>
        </is>
      </c>
      <c r="I5518" t="inlineStr">
        <is>
          <t>ALIMENTOS</t>
        </is>
      </c>
      <c r="J5518" t="n">
        <v>2</v>
      </c>
      <c r="K5518" t="inlineStr">
        <is>
          <t>KG</t>
        </is>
      </c>
      <c r="L5518" t="n">
        <v>98</v>
      </c>
      <c r="M5518" t="n">
        <v>49</v>
      </c>
      <c r="N5518" t="inlineStr">
        <is>
          <t>ALIMENTOS</t>
        </is>
      </c>
      <c r="O5518" t="inlineStr">
        <is>
          <t>12/2025</t>
        </is>
      </c>
    </row>
    <row r="5519">
      <c r="A5519" t="n">
        <v>188647</v>
      </c>
      <c r="B5519" t="n">
        <v>122</v>
      </c>
      <c r="C5519" t="inlineStr">
        <is>
          <t>Arcos</t>
        </is>
      </c>
      <c r="D5519" t="inlineStr">
        <is>
          <t>ALLIMENTARI COMERCIO DE PRODUTOS ALIMENTICIOS E SERVICOS LTDA</t>
        </is>
      </c>
      <c r="E5519" t="inlineStr">
        <is>
          <t>34074</t>
        </is>
      </c>
      <c r="F5519" s="550" t="n">
        <v>46014</v>
      </c>
      <c r="G5519" t="n">
        <v>25282</v>
      </c>
      <c r="H5519" t="inlineStr">
        <is>
          <t>FRUTOSE CRISTAL KG</t>
        </is>
      </c>
      <c r="I5519" t="inlineStr">
        <is>
          <t>ALIMENTOS</t>
        </is>
      </c>
      <c r="J5519" t="n">
        <v>2</v>
      </c>
      <c r="K5519" t="inlineStr">
        <is>
          <t>PC</t>
        </is>
      </c>
      <c r="L5519" t="n">
        <v>78</v>
      </c>
      <c r="M5519" t="n">
        <v>39</v>
      </c>
      <c r="N5519" t="inlineStr">
        <is>
          <t>ALIMENTOS</t>
        </is>
      </c>
      <c r="O5519" t="inlineStr">
        <is>
          <t>12/2025</t>
        </is>
      </c>
    </row>
    <row r="5520">
      <c r="A5520" t="n">
        <v>188647</v>
      </c>
      <c r="B5520" t="n">
        <v>122</v>
      </c>
      <c r="C5520" t="inlineStr">
        <is>
          <t>Arcos</t>
        </is>
      </c>
      <c r="D5520" t="inlineStr">
        <is>
          <t>ALLIMENTARI COMERCIO DE PRODUTOS ALIMENTICIOS E SERVICOS LTDA</t>
        </is>
      </c>
      <c r="E5520" t="inlineStr">
        <is>
          <t>34074</t>
        </is>
      </c>
      <c r="F5520" s="550" t="n">
        <v>46014</v>
      </c>
      <c r="G5520" t="n">
        <v>26276</v>
      </c>
      <c r="H5520" t="inlineStr">
        <is>
          <t>ACIDO LATICO ALLIMENTARI KG</t>
        </is>
      </c>
      <c r="I5520" t="inlineStr">
        <is>
          <t>ALIMENTOS</t>
        </is>
      </c>
      <c r="J5520" t="n">
        <v>1</v>
      </c>
      <c r="K5520" t="inlineStr">
        <is>
          <t>KG</t>
        </is>
      </c>
      <c r="L5520" t="n">
        <v>44</v>
      </c>
      <c r="M5520" t="n">
        <v>44</v>
      </c>
      <c r="N5520" t="inlineStr">
        <is>
          <t>ALIMENTOS</t>
        </is>
      </c>
      <c r="O5520" t="inlineStr">
        <is>
          <t>12/2025</t>
        </is>
      </c>
    </row>
    <row r="5521">
      <c r="A5521" t="n">
        <v>188641</v>
      </c>
      <c r="B5521" t="n">
        <v>122</v>
      </c>
      <c r="C5521" t="inlineStr">
        <is>
          <t>Arcos</t>
        </is>
      </c>
      <c r="D5521" t="inlineStr">
        <is>
          <t>AKASHIA FLORA COMÉRCIO IMPORTAÇÃO E EXPORTAÇÃO DE PROTUDOS NATURAIS</t>
        </is>
      </c>
      <c r="E5521" t="inlineStr">
        <is>
          <t>6390</t>
        </is>
      </c>
      <c r="F5521" s="550" t="n">
        <v>46009</v>
      </c>
      <c r="G5521" t="n">
        <v>26713</v>
      </c>
      <c r="H5521" t="inlineStr">
        <is>
          <t>CAMOMILA DESIDRATADA KG</t>
        </is>
      </c>
      <c r="I5521" t="inlineStr">
        <is>
          <t>ALIMENTOS</t>
        </is>
      </c>
      <c r="J5521" t="n">
        <v>3</v>
      </c>
      <c r="K5521" t="inlineStr">
        <is>
          <t>KG</t>
        </is>
      </c>
      <c r="L5521" t="n">
        <v>165</v>
      </c>
      <c r="M5521" t="n">
        <v>55</v>
      </c>
      <c r="N5521" t="inlineStr">
        <is>
          <t>BEBIDAS - PAGO A VISTA</t>
        </is>
      </c>
      <c r="O5521" t="inlineStr">
        <is>
          <t>12/2025</t>
        </is>
      </c>
    </row>
    <row r="5522">
      <c r="A5522" t="n">
        <v>188632</v>
      </c>
      <c r="B5522" t="n">
        <v>122</v>
      </c>
      <c r="C5522" t="inlineStr">
        <is>
          <t>Arcos</t>
        </is>
      </c>
      <c r="D5522" t="inlineStr">
        <is>
          <t>CECILIA TSUYACO ARAKI SILVA LTDA</t>
        </is>
      </c>
      <c r="E5522" t="inlineStr">
        <is>
          <t>383821</t>
        </is>
      </c>
      <c r="F5522" s="550" t="n">
        <v>46009</v>
      </c>
      <c r="G5522" t="n">
        <v>23359</v>
      </c>
      <c r="H5522" t="inlineStr">
        <is>
          <t>LIMAO TAHITI KG</t>
        </is>
      </c>
      <c r="I5522" t="inlineStr">
        <is>
          <t>ALIMENTOS</t>
        </is>
      </c>
      <c r="J5522" t="n">
        <v>10</v>
      </c>
      <c r="K5522" t="inlineStr">
        <is>
          <t>KG</t>
        </is>
      </c>
      <c r="L5522" t="n">
        <v>30</v>
      </c>
      <c r="M5522" t="n">
        <v>3</v>
      </c>
      <c r="N5522" t="inlineStr">
        <is>
          <t>ALIMENTOS</t>
        </is>
      </c>
      <c r="O5522" t="inlineStr">
        <is>
          <t>12/2025</t>
        </is>
      </c>
    </row>
    <row r="5523">
      <c r="A5523" t="n">
        <v>188630</v>
      </c>
      <c r="B5523" t="n">
        <v>122</v>
      </c>
      <c r="C5523" t="inlineStr">
        <is>
          <t>Arcos</t>
        </is>
      </c>
      <c r="D5523" t="inlineStr">
        <is>
          <t>FG7 COMERCIO E DISTRIBUICAO DE BEBIDAS LTDA</t>
        </is>
      </c>
      <c r="E5523" t="inlineStr">
        <is>
          <t>720055</t>
        </is>
      </c>
      <c r="F5523" s="550" t="n">
        <v>46007</v>
      </c>
      <c r="G5523" t="n">
        <v>26883</v>
      </c>
      <c r="H5523" t="inlineStr">
        <is>
          <t>PISCO QUEBRANTA BARSOL 750ML</t>
        </is>
      </c>
      <c r="I5523" t="inlineStr">
        <is>
          <t>BEBIDAS</t>
        </is>
      </c>
      <c r="J5523" t="n">
        <v>12</v>
      </c>
      <c r="K5523" t="inlineStr">
        <is>
          <t>GR</t>
        </is>
      </c>
      <c r="L5523" t="n">
        <v>1159.68</v>
      </c>
      <c r="M5523" t="n">
        <v>96.64</v>
      </c>
      <c r="N5523" t="inlineStr">
        <is>
          <t>BEBIDAS</t>
        </is>
      </c>
      <c r="O5523" t="inlineStr">
        <is>
          <t>12/2025</t>
        </is>
      </c>
    </row>
    <row r="5524">
      <c r="A5524" t="n">
        <v>188626</v>
      </c>
      <c r="B5524" t="n">
        <v>122</v>
      </c>
      <c r="C5524" t="inlineStr">
        <is>
          <t>Arcos</t>
        </is>
      </c>
      <c r="D5524" t="inlineStr">
        <is>
          <t>WPP COMERCIO DE CARNES LTDA</t>
        </is>
      </c>
      <c r="E5524" t="inlineStr">
        <is>
          <t>76305</t>
        </is>
      </c>
      <c r="F5524" s="550" t="n">
        <v>46009</v>
      </c>
      <c r="G5524" t="n">
        <v>24259</v>
      </c>
      <c r="H5524" t="inlineStr">
        <is>
          <t>FILE MIGNON 4/5 S/ CORDAO KG</t>
        </is>
      </c>
      <c r="I5524" t="inlineStr">
        <is>
          <t>ALIMENTOS</t>
        </is>
      </c>
      <c r="J5524" t="n">
        <v>10.9</v>
      </c>
      <c r="K5524" t="inlineStr">
        <is>
          <t>KG</t>
        </is>
      </c>
      <c r="L5524" t="n">
        <v>915.49</v>
      </c>
      <c r="M5524" t="n">
        <v>83.989908</v>
      </c>
      <c r="N5524" t="inlineStr">
        <is>
          <t>ALIMENTOS</t>
        </is>
      </c>
      <c r="O5524" t="inlineStr">
        <is>
          <t>12/2025</t>
        </is>
      </c>
    </row>
    <row r="5525">
      <c r="A5525" t="n">
        <v>188626</v>
      </c>
      <c r="B5525" t="n">
        <v>122</v>
      </c>
      <c r="C5525" t="inlineStr">
        <is>
          <t>Arcos</t>
        </is>
      </c>
      <c r="D5525" t="inlineStr">
        <is>
          <t>WPP COMERCIO DE CARNES LTDA</t>
        </is>
      </c>
      <c r="E5525" t="inlineStr">
        <is>
          <t>76305</t>
        </is>
      </c>
      <c r="F5525" s="550" t="n">
        <v>46009</v>
      </c>
      <c r="G5525" t="n">
        <v>25128</v>
      </c>
      <c r="H5525" t="inlineStr">
        <is>
          <t>COXAO MOLE EM CUBOS KG</t>
        </is>
      </c>
      <c r="I5525" t="inlineStr">
        <is>
          <t>ALIMENTOS</t>
        </is>
      </c>
      <c r="J5525" t="n">
        <v>5.3</v>
      </c>
      <c r="K5525" t="inlineStr">
        <is>
          <t>KG</t>
        </is>
      </c>
      <c r="L5525" t="n">
        <v>206.17</v>
      </c>
      <c r="M5525" t="n">
        <v>38.9</v>
      </c>
      <c r="N5525" t="inlineStr">
        <is>
          <t>ALIMENTOS</t>
        </is>
      </c>
      <c r="O5525" t="inlineStr">
        <is>
          <t>12/2025</t>
        </is>
      </c>
    </row>
    <row r="5526">
      <c r="A5526" t="n">
        <v>188626</v>
      </c>
      <c r="B5526" t="n">
        <v>122</v>
      </c>
      <c r="C5526" t="inlineStr">
        <is>
          <t>Arcos</t>
        </is>
      </c>
      <c r="D5526" t="inlineStr">
        <is>
          <t>WPP COMERCIO DE CARNES LTDA</t>
        </is>
      </c>
      <c r="E5526" t="inlineStr">
        <is>
          <t>76305</t>
        </is>
      </c>
      <c r="F5526" s="550" t="n">
        <v>46009</v>
      </c>
      <c r="G5526" t="n">
        <v>19017</v>
      </c>
      <c r="H5526" t="inlineStr">
        <is>
          <t>FILE DE FRANGO KG</t>
        </is>
      </c>
      <c r="I5526" t="inlineStr">
        <is>
          <t>ALIMENTOS</t>
        </is>
      </c>
      <c r="J5526" t="n">
        <v>16.1</v>
      </c>
      <c r="K5526" t="inlineStr">
        <is>
          <t>KG</t>
        </is>
      </c>
      <c r="L5526" t="n">
        <v>320.39</v>
      </c>
      <c r="M5526" t="n">
        <v>19.9</v>
      </c>
      <c r="N5526" t="inlineStr">
        <is>
          <t>ALIMENTOS</t>
        </is>
      </c>
      <c r="O5526" t="inlineStr">
        <is>
          <t>12/2025</t>
        </is>
      </c>
    </row>
    <row r="5527">
      <c r="A5527" t="n">
        <v>188626</v>
      </c>
      <c r="B5527" t="n">
        <v>122</v>
      </c>
      <c r="C5527" t="inlineStr">
        <is>
          <t>Arcos</t>
        </is>
      </c>
      <c r="D5527" t="inlineStr">
        <is>
          <t>WPP COMERCIO DE CARNES LTDA</t>
        </is>
      </c>
      <c r="E5527" t="inlineStr">
        <is>
          <t>76305</t>
        </is>
      </c>
      <c r="F5527" s="550" t="n">
        <v>46009</v>
      </c>
      <c r="G5527" t="n">
        <v>20501</v>
      </c>
      <c r="H5527" t="inlineStr">
        <is>
          <t>LINGUICA TOSCANA AURORA KG</t>
        </is>
      </c>
      <c r="I5527" t="inlineStr">
        <is>
          <t>ALIMENTOS</t>
        </is>
      </c>
      <c r="J5527" t="n">
        <v>10</v>
      </c>
      <c r="K5527" t="inlineStr">
        <is>
          <t>KG</t>
        </is>
      </c>
      <c r="L5527" t="n">
        <v>219</v>
      </c>
      <c r="M5527" t="n">
        <v>21.9</v>
      </c>
      <c r="N5527" t="inlineStr">
        <is>
          <t>ALIMENTOS</t>
        </is>
      </c>
      <c r="O5527" t="inlineStr">
        <is>
          <t>12/2025</t>
        </is>
      </c>
    </row>
    <row r="5528">
      <c r="A5528" t="n">
        <v>188626</v>
      </c>
      <c r="B5528" t="n">
        <v>122</v>
      </c>
      <c r="C5528" t="inlineStr">
        <is>
          <t>Arcos</t>
        </is>
      </c>
      <c r="D5528" t="inlineStr">
        <is>
          <t>WPP COMERCIO DE CARNES LTDA</t>
        </is>
      </c>
      <c r="E5528" t="inlineStr">
        <is>
          <t>76305</t>
        </is>
      </c>
      <c r="F5528" s="550" t="n">
        <v>46009</v>
      </c>
      <c r="G5528" t="n">
        <v>24331</v>
      </c>
      <c r="H5528" t="inlineStr">
        <is>
          <t>LINGUICA CALABRESA KG</t>
        </is>
      </c>
      <c r="I5528" t="inlineStr">
        <is>
          <t>ALIMENTOS</t>
        </is>
      </c>
      <c r="J5528" t="n">
        <v>5</v>
      </c>
      <c r="K5528" t="inlineStr">
        <is>
          <t>KG</t>
        </is>
      </c>
      <c r="L5528" t="n">
        <v>109.5</v>
      </c>
      <c r="M5528" t="n">
        <v>21.9</v>
      </c>
      <c r="N5528" t="inlineStr">
        <is>
          <t>ALIMENTOS</t>
        </is>
      </c>
      <c r="O5528" t="inlineStr">
        <is>
          <t>12/2025</t>
        </is>
      </c>
    </row>
    <row r="5529">
      <c r="A5529" t="n">
        <v>188623</v>
      </c>
      <c r="B5529" t="n">
        <v>122</v>
      </c>
      <c r="C5529" t="inlineStr">
        <is>
          <t>Arcos</t>
        </is>
      </c>
      <c r="D5529" t="inlineStr">
        <is>
          <t>JOTAO COMERCIO DE ALIMENTOS LTDA</t>
        </is>
      </c>
      <c r="E5529" t="inlineStr">
        <is>
          <t>8110</t>
        </is>
      </c>
      <c r="F5529" s="550" t="n">
        <v>46008</v>
      </c>
      <c r="G5529" t="n">
        <v>26711</v>
      </c>
      <c r="H5529" t="inlineStr">
        <is>
          <t>OLEO DE ABACATE EXTRA VIRGEM PAZZE C/250ML UN</t>
        </is>
      </c>
      <c r="I5529" t="inlineStr">
        <is>
          <t>ALIMENTOS</t>
        </is>
      </c>
      <c r="J5529" t="n">
        <v>10</v>
      </c>
      <c r="K5529" t="inlineStr">
        <is>
          <t>UN</t>
        </is>
      </c>
      <c r="L5529" t="n">
        <v>379</v>
      </c>
      <c r="M5529" t="n">
        <v>37.9</v>
      </c>
      <c r="N5529" t="inlineStr">
        <is>
          <t>ALIMENTOS</t>
        </is>
      </c>
      <c r="O5529" t="inlineStr">
        <is>
          <t>12/2025</t>
        </is>
      </c>
    </row>
    <row r="5530">
      <c r="A5530" t="n">
        <v>188622</v>
      </c>
      <c r="B5530" t="n">
        <v>122</v>
      </c>
      <c r="C5530" t="inlineStr">
        <is>
          <t>Arcos</t>
        </is>
      </c>
      <c r="D5530" t="inlineStr">
        <is>
          <t>EMPORIO M&amp;L COMERCIO DE ALIM E BEBIDAS LTDA</t>
        </is>
      </c>
      <c r="E5530" t="inlineStr">
        <is>
          <t>487585</t>
        </is>
      </c>
      <c r="F5530" s="550" t="n">
        <v>46008</v>
      </c>
      <c r="G5530" t="n">
        <v>20202</v>
      </c>
      <c r="H5530" t="inlineStr">
        <is>
          <t>VINAGRE DE ARROZ CASTELO 750ML UN</t>
        </is>
      </c>
      <c r="I5530" t="inlineStr">
        <is>
          <t>ALIMENTOS</t>
        </is>
      </c>
      <c r="J5530" t="n">
        <v>12</v>
      </c>
      <c r="K5530" t="inlineStr">
        <is>
          <t>UN</t>
        </is>
      </c>
      <c r="L5530" t="n">
        <v>91.8</v>
      </c>
      <c r="M5530" t="n">
        <v>7.65</v>
      </c>
      <c r="N5530" t="inlineStr">
        <is>
          <t>ALIMENTOS</t>
        </is>
      </c>
      <c r="O5530" t="inlineStr">
        <is>
          <t>12/2025</t>
        </is>
      </c>
    </row>
    <row r="5531">
      <c r="A5531" t="n">
        <v>188622</v>
      </c>
      <c r="B5531" t="n">
        <v>122</v>
      </c>
      <c r="C5531" t="inlineStr">
        <is>
          <t>Arcos</t>
        </is>
      </c>
      <c r="D5531" t="inlineStr">
        <is>
          <t>EMPORIO M&amp;L COMERCIO DE ALIM E BEBIDAS LTDA</t>
        </is>
      </c>
      <c r="E5531" t="inlineStr">
        <is>
          <t>487585</t>
        </is>
      </c>
      <c r="F5531" s="550" t="n">
        <v>46008</v>
      </c>
      <c r="G5531" t="n">
        <v>19409</v>
      </c>
      <c r="H5531" t="inlineStr">
        <is>
          <t>MANTEIGA DE GARRAFA SERTA NORTE 450G UN</t>
        </is>
      </c>
      <c r="I5531" t="inlineStr">
        <is>
          <t>ALIMENTOS</t>
        </is>
      </c>
      <c r="J5531" t="n">
        <v>6</v>
      </c>
      <c r="K5531" t="inlineStr">
        <is>
          <t>UN</t>
        </is>
      </c>
      <c r="L5531" t="n">
        <v>149.4</v>
      </c>
      <c r="M5531" t="n">
        <v>24.9</v>
      </c>
      <c r="N5531" t="inlineStr">
        <is>
          <t>ALIMENTOS</t>
        </is>
      </c>
      <c r="O5531" t="inlineStr">
        <is>
          <t>12/2025</t>
        </is>
      </c>
    </row>
    <row r="5532">
      <c r="A5532" t="n">
        <v>188622</v>
      </c>
      <c r="B5532" t="n">
        <v>122</v>
      </c>
      <c r="C5532" t="inlineStr">
        <is>
          <t>Arcos</t>
        </is>
      </c>
      <c r="D5532" t="inlineStr">
        <is>
          <t>EMPORIO M&amp;L COMERCIO DE ALIM E BEBIDAS LTDA</t>
        </is>
      </c>
      <c r="E5532" t="inlineStr">
        <is>
          <t>487585</t>
        </is>
      </c>
      <c r="F5532" s="550" t="n">
        <v>46008</v>
      </c>
      <c r="G5532" t="n">
        <v>19324</v>
      </c>
      <c r="H5532" t="inlineStr">
        <is>
          <t>QUEIJO MUSSARELA TRES MARIAS KG</t>
        </is>
      </c>
      <c r="I5532" t="inlineStr">
        <is>
          <t>ALIMENTOS</t>
        </is>
      </c>
      <c r="J5532" t="n">
        <v>8.380000000000001</v>
      </c>
      <c r="K5532" t="inlineStr">
        <is>
          <t>KG</t>
        </is>
      </c>
      <c r="L5532" t="n">
        <v>277.46</v>
      </c>
      <c r="M5532" t="n">
        <v>33.109785</v>
      </c>
      <c r="N5532" t="inlineStr">
        <is>
          <t>ALIMENTOS</t>
        </is>
      </c>
      <c r="O5532" t="inlineStr">
        <is>
          <t>12/2025</t>
        </is>
      </c>
    </row>
    <row r="5533">
      <c r="A5533" t="n">
        <v>188622</v>
      </c>
      <c r="B5533" t="n">
        <v>122</v>
      </c>
      <c r="C5533" t="inlineStr">
        <is>
          <t>Arcos</t>
        </is>
      </c>
      <c r="D5533" t="inlineStr">
        <is>
          <t>EMPORIO M&amp;L COMERCIO DE ALIM E BEBIDAS LTDA</t>
        </is>
      </c>
      <c r="E5533" t="inlineStr">
        <is>
          <t>487585</t>
        </is>
      </c>
      <c r="F5533" s="550" t="n">
        <v>46008</v>
      </c>
      <c r="G5533" t="n">
        <v>19356</v>
      </c>
      <c r="H5533" t="inlineStr">
        <is>
          <t>QUEIJO COALHO QUATA KG</t>
        </is>
      </c>
      <c r="I5533" t="inlineStr">
        <is>
          <t>ALIMENTOS</t>
        </is>
      </c>
      <c r="J5533" t="n">
        <v>11.96</v>
      </c>
      <c r="K5533" t="inlineStr">
        <is>
          <t>KG</t>
        </is>
      </c>
      <c r="L5533" t="n">
        <v>663.78</v>
      </c>
      <c r="M5533" t="n">
        <v>55.5</v>
      </c>
      <c r="N5533" t="inlineStr">
        <is>
          <t>ALIMENTOS</t>
        </is>
      </c>
      <c r="O5533" t="inlineStr">
        <is>
          <t>12/2025</t>
        </is>
      </c>
    </row>
    <row r="5534">
      <c r="A5534" t="n">
        <v>188622</v>
      </c>
      <c r="B5534" t="n">
        <v>122</v>
      </c>
      <c r="C5534" t="inlineStr">
        <is>
          <t>Arcos</t>
        </is>
      </c>
      <c r="D5534" t="inlineStr">
        <is>
          <t>EMPORIO M&amp;L COMERCIO DE ALIM E BEBIDAS LTDA</t>
        </is>
      </c>
      <c r="E5534" t="inlineStr">
        <is>
          <t>487585</t>
        </is>
      </c>
      <c r="F5534" s="550" t="n">
        <v>46008</v>
      </c>
      <c r="G5534" t="n">
        <v>24123</v>
      </c>
      <c r="H5534" t="inlineStr">
        <is>
          <t>CASTANHA DO PARA S/ CASCA MEDIA C/1KG</t>
        </is>
      </c>
      <c r="I5534" t="inlineStr">
        <is>
          <t>ALIMENTOS</t>
        </is>
      </c>
      <c r="J5534" t="n">
        <v>10</v>
      </c>
      <c r="K5534" t="inlineStr">
        <is>
          <t>PC</t>
        </is>
      </c>
      <c r="L5534" t="n">
        <v>1419</v>
      </c>
      <c r="M5534" t="n">
        <v>141.9</v>
      </c>
      <c r="N5534" t="inlineStr">
        <is>
          <t>ALIMENTOS</t>
        </is>
      </c>
      <c r="O5534" t="inlineStr">
        <is>
          <t>12/2025</t>
        </is>
      </c>
    </row>
    <row r="5535">
      <c r="A5535" t="n">
        <v>188622</v>
      </c>
      <c r="B5535" t="n">
        <v>122</v>
      </c>
      <c r="C5535" t="inlineStr">
        <is>
          <t>Arcos</t>
        </is>
      </c>
      <c r="D5535" t="inlineStr">
        <is>
          <t>EMPORIO M&amp;L COMERCIO DE ALIM E BEBIDAS LTDA</t>
        </is>
      </c>
      <c r="E5535" t="inlineStr">
        <is>
          <t>487585</t>
        </is>
      </c>
      <c r="F5535" s="550" t="n">
        <v>46008</v>
      </c>
      <c r="G5535" t="n">
        <v>20360</v>
      </c>
      <c r="H5535" t="inlineStr">
        <is>
          <t>FARINHA DE TRIGO ANACONDA C/5KG</t>
        </is>
      </c>
      <c r="I5535" t="inlineStr">
        <is>
          <t>ALIMENTOS</t>
        </is>
      </c>
      <c r="J5535" t="n">
        <v>5</v>
      </c>
      <c r="K5535" t="inlineStr">
        <is>
          <t>Kg</t>
        </is>
      </c>
      <c r="L5535" t="n">
        <v>108.25</v>
      </c>
      <c r="M5535" t="n">
        <v>21.65</v>
      </c>
      <c r="N5535" t="inlineStr">
        <is>
          <t>ALIMENTOS</t>
        </is>
      </c>
      <c r="O5535" t="inlineStr">
        <is>
          <t>12/2025</t>
        </is>
      </c>
    </row>
    <row r="5536">
      <c r="A5536" t="n">
        <v>188622</v>
      </c>
      <c r="B5536" t="n">
        <v>122</v>
      </c>
      <c r="C5536" t="inlineStr">
        <is>
          <t>Arcos</t>
        </is>
      </c>
      <c r="D5536" t="inlineStr">
        <is>
          <t>EMPORIO M&amp;L COMERCIO DE ALIM E BEBIDAS LTDA</t>
        </is>
      </c>
      <c r="E5536" t="inlineStr">
        <is>
          <t>487585</t>
        </is>
      </c>
      <c r="F5536" s="550" t="n">
        <v>46008</v>
      </c>
      <c r="G5536" t="n">
        <v>17974</v>
      </c>
      <c r="H5536" t="inlineStr">
        <is>
          <t>AGUA DE COCO KERO COCO 1L</t>
        </is>
      </c>
      <c r="I5536" t="inlineStr">
        <is>
          <t>BEBIDAS</t>
        </is>
      </c>
      <c r="J5536" t="n">
        <v>6</v>
      </c>
      <c r="K5536" t="inlineStr">
        <is>
          <t>UN</t>
        </is>
      </c>
      <c r="L5536" t="n">
        <v>87</v>
      </c>
      <c r="M5536" t="n">
        <v>14.5</v>
      </c>
      <c r="N5536" t="inlineStr">
        <is>
          <t>ALIMENTOS</t>
        </is>
      </c>
      <c r="O5536" t="inlineStr">
        <is>
          <t>12/2025</t>
        </is>
      </c>
    </row>
    <row r="5537">
      <c r="A5537" t="n">
        <v>188622</v>
      </c>
      <c r="B5537" t="n">
        <v>122</v>
      </c>
      <c r="C5537" t="inlineStr">
        <is>
          <t>Arcos</t>
        </is>
      </c>
      <c r="D5537" t="inlineStr">
        <is>
          <t>EMPORIO M&amp;L COMERCIO DE ALIM E BEBIDAS LTDA</t>
        </is>
      </c>
      <c r="E5537" t="inlineStr">
        <is>
          <t>487585</t>
        </is>
      </c>
      <c r="F5537" s="550" t="n">
        <v>46008</v>
      </c>
      <c r="G5537" t="n">
        <v>20385</v>
      </c>
      <c r="H5537" t="inlineStr">
        <is>
          <t>FARINHA DE MILHO FLOCAO YOKI 500GR</t>
        </is>
      </c>
      <c r="I5537" t="inlineStr">
        <is>
          <t>ALIMENTOS</t>
        </is>
      </c>
      <c r="J5537" t="n">
        <v>24</v>
      </c>
      <c r="K5537" t="inlineStr">
        <is>
          <t>UN</t>
        </is>
      </c>
      <c r="L5537" t="n">
        <v>118.8</v>
      </c>
      <c r="M5537" t="n">
        <v>4.95</v>
      </c>
      <c r="N5537" t="inlineStr">
        <is>
          <t>ALIMENTOS</t>
        </is>
      </c>
      <c r="O5537" t="inlineStr">
        <is>
          <t>12/2025</t>
        </is>
      </c>
    </row>
    <row r="5538">
      <c r="A5538" t="n">
        <v>188622</v>
      </c>
      <c r="B5538" t="n">
        <v>122</v>
      </c>
      <c r="C5538" t="inlineStr">
        <is>
          <t>Arcos</t>
        </is>
      </c>
      <c r="D5538" t="inlineStr">
        <is>
          <t>EMPORIO M&amp;L COMERCIO DE ALIM E BEBIDAS LTDA</t>
        </is>
      </c>
      <c r="E5538" t="inlineStr">
        <is>
          <t>487585</t>
        </is>
      </c>
      <c r="F5538" s="550" t="n">
        <v>46008</v>
      </c>
      <c r="G5538" t="n">
        <v>24118</v>
      </c>
      <c r="H5538" t="inlineStr">
        <is>
          <t>CASTANHA DE CAJU CRUA KG</t>
        </is>
      </c>
      <c r="I5538" t="inlineStr">
        <is>
          <t>ALIMENTOS</t>
        </is>
      </c>
      <c r="J5538" t="n">
        <v>10</v>
      </c>
      <c r="K5538" t="inlineStr">
        <is>
          <t>KG</t>
        </is>
      </c>
      <c r="L5538" t="n">
        <v>743</v>
      </c>
      <c r="M5538" t="n">
        <v>74.3</v>
      </c>
      <c r="N5538" t="inlineStr">
        <is>
          <t>ALIMENTOS</t>
        </is>
      </c>
      <c r="O5538" t="inlineStr">
        <is>
          <t>12/2025</t>
        </is>
      </c>
    </row>
    <row r="5539">
      <c r="A5539" t="n">
        <v>188622</v>
      </c>
      <c r="B5539" t="n">
        <v>122</v>
      </c>
      <c r="C5539" t="inlineStr">
        <is>
          <t>Arcos</t>
        </is>
      </c>
      <c r="D5539" t="inlineStr">
        <is>
          <t>EMPORIO M&amp;L COMERCIO DE ALIM E BEBIDAS LTDA</t>
        </is>
      </c>
      <c r="E5539" t="inlineStr">
        <is>
          <t>487585</t>
        </is>
      </c>
      <c r="F5539" s="550" t="n">
        <v>46008</v>
      </c>
      <c r="G5539" t="n">
        <v>19439</v>
      </c>
      <c r="H5539" t="inlineStr">
        <is>
          <t>CREAM CHEESE DANUBIO C/1KG</t>
        </is>
      </c>
      <c r="I5539" t="inlineStr">
        <is>
          <t>ALIMENTOS</t>
        </is>
      </c>
      <c r="J5539" t="n">
        <v>6</v>
      </c>
      <c r="K5539" t="inlineStr">
        <is>
          <t>PC</t>
        </is>
      </c>
      <c r="L5539" t="n">
        <v>196.92</v>
      </c>
      <c r="M5539" t="n">
        <v>32.82</v>
      </c>
      <c r="N5539" t="inlineStr">
        <is>
          <t>ALIMENTOS</t>
        </is>
      </c>
      <c r="O5539" t="inlineStr">
        <is>
          <t>12/2025</t>
        </is>
      </c>
    </row>
    <row r="5540">
      <c r="A5540" t="n">
        <v>188622</v>
      </c>
      <c r="B5540" t="n">
        <v>122</v>
      </c>
      <c r="C5540" t="inlineStr">
        <is>
          <t>Arcos</t>
        </is>
      </c>
      <c r="D5540" t="inlineStr">
        <is>
          <t>EMPORIO M&amp;L COMERCIO DE ALIM E BEBIDAS LTDA</t>
        </is>
      </c>
      <c r="E5540" t="inlineStr">
        <is>
          <t>487585</t>
        </is>
      </c>
      <c r="F5540" s="550" t="n">
        <v>46008</v>
      </c>
      <c r="G5540" t="n">
        <v>19932</v>
      </c>
      <c r="H5540" t="inlineStr">
        <is>
          <t>PAPRICA DOCE 500GR</t>
        </is>
      </c>
      <c r="I5540" t="inlineStr">
        <is>
          <t>ALIMENTOS</t>
        </is>
      </c>
      <c r="J5540" t="n">
        <v>6</v>
      </c>
      <c r="K5540" t="inlineStr">
        <is>
          <t>UN</t>
        </is>
      </c>
      <c r="L5540" t="n">
        <v>42</v>
      </c>
      <c r="M5540" t="n">
        <v>7</v>
      </c>
      <c r="N5540" t="inlineStr">
        <is>
          <t>ALIMENTOS</t>
        </is>
      </c>
      <c r="O5540" t="inlineStr">
        <is>
          <t>12/2025</t>
        </is>
      </c>
    </row>
    <row r="5541">
      <c r="A5541" t="n">
        <v>188622</v>
      </c>
      <c r="B5541" t="n">
        <v>122</v>
      </c>
      <c r="C5541" t="inlineStr">
        <is>
          <t>Arcos</t>
        </is>
      </c>
      <c r="D5541" t="inlineStr">
        <is>
          <t>EMPORIO M&amp;L COMERCIO DE ALIM E BEBIDAS LTDA</t>
        </is>
      </c>
      <c r="E5541" t="inlineStr">
        <is>
          <t>487585</t>
        </is>
      </c>
      <c r="F5541" s="550" t="n">
        <v>46008</v>
      </c>
      <c r="G5541" t="n">
        <v>23622</v>
      </c>
      <c r="H5541" t="inlineStr">
        <is>
          <t>UVA PASSA PRETA KG</t>
        </is>
      </c>
      <c r="I5541" t="inlineStr">
        <is>
          <t>ALIMENTOS</t>
        </is>
      </c>
      <c r="J5541" t="n">
        <v>1</v>
      </c>
      <c r="K5541" t="inlineStr">
        <is>
          <t>KG</t>
        </is>
      </c>
      <c r="L5541" t="n">
        <v>21.9</v>
      </c>
      <c r="M5541" t="n">
        <v>21.9</v>
      </c>
      <c r="N5541" t="inlineStr">
        <is>
          <t>ALIMENTOS</t>
        </is>
      </c>
      <c r="O5541" t="inlineStr">
        <is>
          <t>12/2025</t>
        </is>
      </c>
    </row>
    <row r="5542">
      <c r="A5542" t="n">
        <v>188622</v>
      </c>
      <c r="B5542" t="n">
        <v>122</v>
      </c>
      <c r="C5542" t="inlineStr">
        <is>
          <t>Arcos</t>
        </is>
      </c>
      <c r="D5542" t="inlineStr">
        <is>
          <t>EMPORIO M&amp;L COMERCIO DE ALIM E BEBIDAS LTDA</t>
        </is>
      </c>
      <c r="E5542" t="inlineStr">
        <is>
          <t>487585</t>
        </is>
      </c>
      <c r="F5542" s="550" t="n">
        <v>46008</v>
      </c>
      <c r="G5542" t="n">
        <v>17716</v>
      </c>
      <c r="H5542" t="inlineStr">
        <is>
          <t>VINHO TINTO ALMADEN CABERNET SAUVIGNON 750ML</t>
        </is>
      </c>
      <c r="I5542" t="inlineStr">
        <is>
          <t>BEBIDAS</t>
        </is>
      </c>
      <c r="J5542" t="n">
        <v>6</v>
      </c>
      <c r="L5542" t="n">
        <v>157.2</v>
      </c>
      <c r="M5542" t="n">
        <v>26.2</v>
      </c>
      <c r="N5542" t="inlineStr">
        <is>
          <t>ALIMENTOS</t>
        </is>
      </c>
      <c r="O5542" t="inlineStr">
        <is>
          <t>12/2025</t>
        </is>
      </c>
    </row>
    <row r="5543">
      <c r="A5543" t="n">
        <v>188622</v>
      </c>
      <c r="B5543" t="n">
        <v>122</v>
      </c>
      <c r="C5543" t="inlineStr">
        <is>
          <t>Arcos</t>
        </is>
      </c>
      <c r="D5543" t="inlineStr">
        <is>
          <t>EMPORIO M&amp;L COMERCIO DE ALIM E BEBIDAS LTDA</t>
        </is>
      </c>
      <c r="E5543" t="inlineStr">
        <is>
          <t>487585</t>
        </is>
      </c>
      <c r="F5543" s="550" t="n">
        <v>46008</v>
      </c>
      <c r="G5543" t="n">
        <v>19224</v>
      </c>
      <c r="H5543" t="inlineStr">
        <is>
          <t>MANTEIGA SCALA C/5KG</t>
        </is>
      </c>
      <c r="I5543" t="inlineStr">
        <is>
          <t>ALIMENTOS</t>
        </is>
      </c>
      <c r="J5543" t="n">
        <v>5</v>
      </c>
      <c r="L5543" t="n">
        <v>1239</v>
      </c>
      <c r="M5543" t="n">
        <v>247.8</v>
      </c>
      <c r="N5543" t="inlineStr">
        <is>
          <t>ALIMENTOS</t>
        </is>
      </c>
      <c r="O5543" t="inlineStr">
        <is>
          <t>12/2025</t>
        </is>
      </c>
    </row>
    <row r="5544">
      <c r="A5544" t="n">
        <v>188620</v>
      </c>
      <c r="B5544" t="n">
        <v>122</v>
      </c>
      <c r="C5544" t="inlineStr">
        <is>
          <t>Arcos</t>
        </is>
      </c>
      <c r="D5544" t="inlineStr">
        <is>
          <t>EMPORIO M&amp;L COMERCIO DE ALIM E BEBIDAS LTDA</t>
        </is>
      </c>
      <c r="E5544" t="inlineStr">
        <is>
          <t>487585</t>
        </is>
      </c>
      <c r="F5544" s="550" t="n">
        <v>46008</v>
      </c>
      <c r="G5544" t="n">
        <v>20202</v>
      </c>
      <c r="H5544" t="inlineStr">
        <is>
          <t>VINAGRE DE ARROZ CASTELO 750ML UN</t>
        </is>
      </c>
      <c r="I5544" t="inlineStr">
        <is>
          <t>ALIMENTOS</t>
        </is>
      </c>
      <c r="J5544" t="n">
        <v>12</v>
      </c>
      <c r="K5544" t="inlineStr">
        <is>
          <t>UN</t>
        </is>
      </c>
      <c r="L5544" t="n">
        <v>91.8</v>
      </c>
      <c r="M5544" t="n">
        <v>7.65</v>
      </c>
      <c r="N5544" t="inlineStr">
        <is>
          <t>ALIMENTOS</t>
        </is>
      </c>
      <c r="O5544" t="inlineStr">
        <is>
          <t>12/2025</t>
        </is>
      </c>
    </row>
    <row r="5545">
      <c r="A5545" t="n">
        <v>188620</v>
      </c>
      <c r="B5545" t="n">
        <v>122</v>
      </c>
      <c r="C5545" t="inlineStr">
        <is>
          <t>Arcos</t>
        </is>
      </c>
      <c r="D5545" t="inlineStr">
        <is>
          <t>EMPORIO M&amp;L COMERCIO DE ALIM E BEBIDAS LTDA</t>
        </is>
      </c>
      <c r="E5545" t="inlineStr">
        <is>
          <t>487585</t>
        </is>
      </c>
      <c r="F5545" s="550" t="n">
        <v>46008</v>
      </c>
      <c r="G5545" t="n">
        <v>19409</v>
      </c>
      <c r="H5545" t="inlineStr">
        <is>
          <t>MANTEIGA DE GARRAFA SERTA NORTE 450G UN</t>
        </is>
      </c>
      <c r="I5545" t="inlineStr">
        <is>
          <t>ALIMENTOS</t>
        </is>
      </c>
      <c r="J5545" t="n">
        <v>6</v>
      </c>
      <c r="K5545" t="inlineStr">
        <is>
          <t>UN</t>
        </is>
      </c>
      <c r="L5545" t="n">
        <v>149.4</v>
      </c>
      <c r="M5545" t="n">
        <v>24.9</v>
      </c>
      <c r="N5545" t="inlineStr">
        <is>
          <t>ALIMENTOS</t>
        </is>
      </c>
      <c r="O5545" t="inlineStr">
        <is>
          <t>12/2025</t>
        </is>
      </c>
    </row>
    <row r="5546">
      <c r="A5546" t="n">
        <v>188620</v>
      </c>
      <c r="B5546" t="n">
        <v>122</v>
      </c>
      <c r="C5546" t="inlineStr">
        <is>
          <t>Arcos</t>
        </is>
      </c>
      <c r="D5546" t="inlineStr">
        <is>
          <t>EMPORIO M&amp;L COMERCIO DE ALIM E BEBIDAS LTDA</t>
        </is>
      </c>
      <c r="E5546" t="inlineStr">
        <is>
          <t>487585</t>
        </is>
      </c>
      <c r="F5546" s="550" t="n">
        <v>46008</v>
      </c>
      <c r="G5546" t="n">
        <v>19324</v>
      </c>
      <c r="H5546" t="inlineStr">
        <is>
          <t>QUEIJO MUSSARELA TRES MARIAS KG</t>
        </is>
      </c>
      <c r="I5546" t="inlineStr">
        <is>
          <t>ALIMENTOS</t>
        </is>
      </c>
      <c r="J5546" t="n">
        <v>8.380000000000001</v>
      </c>
      <c r="K5546" t="inlineStr">
        <is>
          <t>KG</t>
        </is>
      </c>
      <c r="L5546" t="n">
        <v>277.46</v>
      </c>
      <c r="M5546" t="n">
        <v>33.109785</v>
      </c>
      <c r="N5546" t="inlineStr">
        <is>
          <t>ALIMENTOS</t>
        </is>
      </c>
      <c r="O5546" t="inlineStr">
        <is>
          <t>12/2025</t>
        </is>
      </c>
    </row>
    <row r="5547">
      <c r="A5547" t="n">
        <v>188620</v>
      </c>
      <c r="B5547" t="n">
        <v>122</v>
      </c>
      <c r="C5547" t="inlineStr">
        <is>
          <t>Arcos</t>
        </is>
      </c>
      <c r="D5547" t="inlineStr">
        <is>
          <t>EMPORIO M&amp;L COMERCIO DE ALIM E BEBIDAS LTDA</t>
        </is>
      </c>
      <c r="E5547" t="inlineStr">
        <is>
          <t>487585</t>
        </is>
      </c>
      <c r="F5547" s="550" t="n">
        <v>46008</v>
      </c>
      <c r="G5547" t="n">
        <v>19356</v>
      </c>
      <c r="H5547" t="inlineStr">
        <is>
          <t>QUEIJO COALHO QUATA KG</t>
        </is>
      </c>
      <c r="I5547" t="inlineStr">
        <is>
          <t>ALIMENTOS</t>
        </is>
      </c>
      <c r="J5547" t="n">
        <v>11.96</v>
      </c>
      <c r="K5547" t="inlineStr">
        <is>
          <t>KG</t>
        </is>
      </c>
      <c r="L5547" t="n">
        <v>663.78</v>
      </c>
      <c r="M5547" t="n">
        <v>55.5</v>
      </c>
      <c r="N5547" t="inlineStr">
        <is>
          <t>ALIMENTOS</t>
        </is>
      </c>
      <c r="O5547" t="inlineStr">
        <is>
          <t>12/2025</t>
        </is>
      </c>
    </row>
    <row r="5548">
      <c r="A5548" t="n">
        <v>188620</v>
      </c>
      <c r="B5548" t="n">
        <v>122</v>
      </c>
      <c r="C5548" t="inlineStr">
        <is>
          <t>Arcos</t>
        </is>
      </c>
      <c r="D5548" t="inlineStr">
        <is>
          <t>EMPORIO M&amp;L COMERCIO DE ALIM E BEBIDAS LTDA</t>
        </is>
      </c>
      <c r="E5548" t="inlineStr">
        <is>
          <t>487585</t>
        </is>
      </c>
      <c r="F5548" s="550" t="n">
        <v>46008</v>
      </c>
      <c r="G5548" t="n">
        <v>24123</v>
      </c>
      <c r="H5548" t="inlineStr">
        <is>
          <t>CASTANHA DO PARA S/ CASCA MEDIA C/1KG</t>
        </is>
      </c>
      <c r="I5548" t="inlineStr">
        <is>
          <t>ALIMENTOS</t>
        </is>
      </c>
      <c r="J5548" t="n">
        <v>10</v>
      </c>
      <c r="K5548" t="inlineStr">
        <is>
          <t>PC</t>
        </is>
      </c>
      <c r="L5548" t="n">
        <v>1419</v>
      </c>
      <c r="M5548" t="n">
        <v>141.9</v>
      </c>
      <c r="N5548" t="inlineStr">
        <is>
          <t>ALIMENTOS</t>
        </is>
      </c>
      <c r="O5548" t="inlineStr">
        <is>
          <t>12/2025</t>
        </is>
      </c>
    </row>
    <row r="5549">
      <c r="A5549" t="n">
        <v>188620</v>
      </c>
      <c r="B5549" t="n">
        <v>122</v>
      </c>
      <c r="C5549" t="inlineStr">
        <is>
          <t>Arcos</t>
        </is>
      </c>
      <c r="D5549" t="inlineStr">
        <is>
          <t>EMPORIO M&amp;L COMERCIO DE ALIM E BEBIDAS LTDA</t>
        </is>
      </c>
      <c r="E5549" t="inlineStr">
        <is>
          <t>487585</t>
        </is>
      </c>
      <c r="F5549" s="550" t="n">
        <v>46008</v>
      </c>
      <c r="G5549" t="n">
        <v>20360</v>
      </c>
      <c r="H5549" t="inlineStr">
        <is>
          <t>FARINHA DE TRIGO ANACONDA C/5KG</t>
        </is>
      </c>
      <c r="I5549" t="inlineStr">
        <is>
          <t>ALIMENTOS</t>
        </is>
      </c>
      <c r="J5549" t="n">
        <v>5</v>
      </c>
      <c r="K5549" t="inlineStr">
        <is>
          <t>Kg</t>
        </is>
      </c>
      <c r="L5549" t="n">
        <v>108.25</v>
      </c>
      <c r="M5549" t="n">
        <v>21.65</v>
      </c>
      <c r="N5549" t="inlineStr">
        <is>
          <t>ALIMENTOS</t>
        </is>
      </c>
      <c r="O5549" t="inlineStr">
        <is>
          <t>12/2025</t>
        </is>
      </c>
    </row>
    <row r="5550">
      <c r="A5550" t="n">
        <v>188620</v>
      </c>
      <c r="B5550" t="n">
        <v>122</v>
      </c>
      <c r="C5550" t="inlineStr">
        <is>
          <t>Arcos</t>
        </is>
      </c>
      <c r="D5550" t="inlineStr">
        <is>
          <t>EMPORIO M&amp;L COMERCIO DE ALIM E BEBIDAS LTDA</t>
        </is>
      </c>
      <c r="E5550" t="inlineStr">
        <is>
          <t>487585</t>
        </is>
      </c>
      <c r="F5550" s="550" t="n">
        <v>46008</v>
      </c>
      <c r="G5550" t="n">
        <v>17974</v>
      </c>
      <c r="H5550" t="inlineStr">
        <is>
          <t>AGUA DE COCO KERO COCO 1L</t>
        </is>
      </c>
      <c r="I5550" t="inlineStr">
        <is>
          <t>BEBIDAS</t>
        </is>
      </c>
      <c r="J5550" t="n">
        <v>6</v>
      </c>
      <c r="K5550" t="inlineStr">
        <is>
          <t>UN</t>
        </is>
      </c>
      <c r="L5550" t="n">
        <v>87</v>
      </c>
      <c r="M5550" t="n">
        <v>14.5</v>
      </c>
      <c r="N5550" t="inlineStr">
        <is>
          <t>ALIMENTOS</t>
        </is>
      </c>
      <c r="O5550" t="inlineStr">
        <is>
          <t>12/2025</t>
        </is>
      </c>
    </row>
    <row r="5551">
      <c r="A5551" t="n">
        <v>188620</v>
      </c>
      <c r="B5551" t="n">
        <v>122</v>
      </c>
      <c r="C5551" t="inlineStr">
        <is>
          <t>Arcos</t>
        </is>
      </c>
      <c r="D5551" t="inlineStr">
        <is>
          <t>EMPORIO M&amp;L COMERCIO DE ALIM E BEBIDAS LTDA</t>
        </is>
      </c>
      <c r="E5551" t="inlineStr">
        <is>
          <t>487585</t>
        </is>
      </c>
      <c r="F5551" s="550" t="n">
        <v>46008</v>
      </c>
      <c r="G5551" t="n">
        <v>20385</v>
      </c>
      <c r="H5551" t="inlineStr">
        <is>
          <t>FARINHA DE MILHO FLOCAO YOKI 500GR</t>
        </is>
      </c>
      <c r="I5551" t="inlineStr">
        <is>
          <t>ALIMENTOS</t>
        </is>
      </c>
      <c r="J5551" t="n">
        <v>24</v>
      </c>
      <c r="K5551" t="inlineStr">
        <is>
          <t>UN</t>
        </is>
      </c>
      <c r="L5551" t="n">
        <v>118.8</v>
      </c>
      <c r="M5551" t="n">
        <v>4.95</v>
      </c>
      <c r="N5551" t="inlineStr">
        <is>
          <t>ALIMENTOS</t>
        </is>
      </c>
      <c r="O5551" t="inlineStr">
        <is>
          <t>12/2025</t>
        </is>
      </c>
    </row>
    <row r="5552">
      <c r="A5552" t="n">
        <v>188620</v>
      </c>
      <c r="B5552" t="n">
        <v>122</v>
      </c>
      <c r="C5552" t="inlineStr">
        <is>
          <t>Arcos</t>
        </is>
      </c>
      <c r="D5552" t="inlineStr">
        <is>
          <t>EMPORIO M&amp;L COMERCIO DE ALIM E BEBIDAS LTDA</t>
        </is>
      </c>
      <c r="E5552" t="inlineStr">
        <is>
          <t>487585</t>
        </is>
      </c>
      <c r="F5552" s="550" t="n">
        <v>46008</v>
      </c>
      <c r="G5552" t="n">
        <v>24118</v>
      </c>
      <c r="H5552" t="inlineStr">
        <is>
          <t>CASTANHA DE CAJU CRUA KG</t>
        </is>
      </c>
      <c r="I5552" t="inlineStr">
        <is>
          <t>ALIMENTOS</t>
        </is>
      </c>
      <c r="J5552" t="n">
        <v>10</v>
      </c>
      <c r="K5552" t="inlineStr">
        <is>
          <t>KG</t>
        </is>
      </c>
      <c r="L5552" t="n">
        <v>743</v>
      </c>
      <c r="M5552" t="n">
        <v>74.3</v>
      </c>
      <c r="N5552" t="inlineStr">
        <is>
          <t>ALIMENTOS</t>
        </is>
      </c>
      <c r="O5552" t="inlineStr">
        <is>
          <t>12/2025</t>
        </is>
      </c>
    </row>
    <row r="5553">
      <c r="A5553" t="n">
        <v>188620</v>
      </c>
      <c r="B5553" t="n">
        <v>122</v>
      </c>
      <c r="C5553" t="inlineStr">
        <is>
          <t>Arcos</t>
        </is>
      </c>
      <c r="D5553" t="inlineStr">
        <is>
          <t>EMPORIO M&amp;L COMERCIO DE ALIM E BEBIDAS LTDA</t>
        </is>
      </c>
      <c r="E5553" t="inlineStr">
        <is>
          <t>487585</t>
        </is>
      </c>
      <c r="F5553" s="550" t="n">
        <v>46008</v>
      </c>
      <c r="G5553" t="n">
        <v>19439</v>
      </c>
      <c r="H5553" t="inlineStr">
        <is>
          <t>CREAM CHEESE DANUBIO C/1KG</t>
        </is>
      </c>
      <c r="I5553" t="inlineStr">
        <is>
          <t>ALIMENTOS</t>
        </is>
      </c>
      <c r="J5553" t="n">
        <v>6</v>
      </c>
      <c r="K5553" t="inlineStr">
        <is>
          <t>PC</t>
        </is>
      </c>
      <c r="L5553" t="n">
        <v>196.92</v>
      </c>
      <c r="M5553" t="n">
        <v>32.82</v>
      </c>
      <c r="N5553" t="inlineStr">
        <is>
          <t>ALIMENTOS</t>
        </is>
      </c>
      <c r="O5553" t="inlineStr">
        <is>
          <t>12/2025</t>
        </is>
      </c>
    </row>
    <row r="5554">
      <c r="A5554" t="n">
        <v>188616</v>
      </c>
      <c r="B5554" t="n">
        <v>122</v>
      </c>
      <c r="C5554" t="inlineStr">
        <is>
          <t>Arcos</t>
        </is>
      </c>
      <c r="D5554" t="inlineStr">
        <is>
          <t>EMPORIO M&amp;L COMERCIO DE ALIM E BEBIDAS LTDA</t>
        </is>
      </c>
      <c r="E5554" t="inlineStr">
        <is>
          <t>487542</t>
        </is>
      </c>
      <c r="F5554" s="550" t="n">
        <v>46008</v>
      </c>
      <c r="G5554" t="n">
        <v>20689</v>
      </c>
      <c r="H5554" t="inlineStr">
        <is>
          <t>CREME DE LEITE FRESCO QUATA C/1,01LT</t>
        </is>
      </c>
      <c r="I5554" t="inlineStr">
        <is>
          <t>ALIMENTOS</t>
        </is>
      </c>
      <c r="J5554" t="n">
        <v>14</v>
      </c>
      <c r="K5554" t="inlineStr">
        <is>
          <t>UN</t>
        </is>
      </c>
      <c r="L5554" t="n">
        <v>516.6</v>
      </c>
      <c r="M5554" t="n">
        <v>36.9</v>
      </c>
      <c r="N5554" t="inlineStr">
        <is>
          <t>ALIMENTOS</t>
        </is>
      </c>
      <c r="O5554" t="inlineStr">
        <is>
          <t>12/2025</t>
        </is>
      </c>
    </row>
    <row r="5555">
      <c r="A5555" t="n">
        <v>188612</v>
      </c>
      <c r="B5555" t="n">
        <v>122</v>
      </c>
      <c r="C5555" t="inlineStr">
        <is>
          <t>Arcos</t>
        </is>
      </c>
      <c r="D5555" t="inlineStr">
        <is>
          <t>HORTA NOVA DISTRIBUIDORA DE HORTIFRUTI LTDA</t>
        </is>
      </c>
      <c r="E5555" t="inlineStr">
        <is>
          <t>8066</t>
        </is>
      </c>
      <c r="F5555" s="550" t="n">
        <v>46007</v>
      </c>
      <c r="G5555" t="n">
        <v>19623</v>
      </c>
      <c r="H5555" t="inlineStr">
        <is>
          <t>CEBOLA ROXA KG</t>
        </is>
      </c>
      <c r="I5555" t="inlineStr">
        <is>
          <t>ALIMENTOS</t>
        </is>
      </c>
      <c r="J5555" t="n">
        <v>8</v>
      </c>
      <c r="K5555" t="inlineStr">
        <is>
          <t>KG</t>
        </is>
      </c>
      <c r="L5555" t="n">
        <v>45.04</v>
      </c>
      <c r="M5555" t="n">
        <v>5.63</v>
      </c>
      <c r="N5555" t="inlineStr">
        <is>
          <t>ALIMENTOS</t>
        </is>
      </c>
      <c r="O5555" t="inlineStr">
        <is>
          <t>12/2025</t>
        </is>
      </c>
    </row>
    <row r="5556">
      <c r="A5556" t="n">
        <v>188612</v>
      </c>
      <c r="B5556" t="n">
        <v>122</v>
      </c>
      <c r="C5556" t="inlineStr">
        <is>
          <t>Arcos</t>
        </is>
      </c>
      <c r="D5556" t="inlineStr">
        <is>
          <t>HORTA NOVA DISTRIBUIDORA DE HORTIFRUTI LTDA</t>
        </is>
      </c>
      <c r="E5556" t="inlineStr">
        <is>
          <t>8066</t>
        </is>
      </c>
      <c r="F5556" s="550" t="n">
        <v>46007</v>
      </c>
      <c r="G5556" t="n">
        <v>19654</v>
      </c>
      <c r="H5556" t="inlineStr">
        <is>
          <t>ABOBRINHA ITALIANA GRAUDA KG</t>
        </is>
      </c>
      <c r="I5556" t="inlineStr">
        <is>
          <t>ALIMENTOS</t>
        </is>
      </c>
      <c r="J5556" t="n">
        <v>1</v>
      </c>
      <c r="K5556" t="inlineStr">
        <is>
          <t>KG</t>
        </is>
      </c>
      <c r="L5556" t="n">
        <v>2.44</v>
      </c>
      <c r="M5556" t="n">
        <v>2.44</v>
      </c>
      <c r="N5556" t="inlineStr">
        <is>
          <t>ALIMENTOS</t>
        </is>
      </c>
      <c r="O5556" t="inlineStr">
        <is>
          <t>12/2025</t>
        </is>
      </c>
    </row>
    <row r="5557">
      <c r="A5557" t="n">
        <v>188612</v>
      </c>
      <c r="B5557" t="n">
        <v>122</v>
      </c>
      <c r="C5557" t="inlineStr">
        <is>
          <t>Arcos</t>
        </is>
      </c>
      <c r="D5557" t="inlineStr">
        <is>
          <t>HORTA NOVA DISTRIBUIDORA DE HORTIFRUTI LTDA</t>
        </is>
      </c>
      <c r="E5557" t="inlineStr">
        <is>
          <t>8066</t>
        </is>
      </c>
      <c r="F5557" s="550" t="n">
        <v>46007</v>
      </c>
      <c r="G5557" t="n">
        <v>24509</v>
      </c>
      <c r="H5557" t="inlineStr">
        <is>
          <t>CEBOLA BRANCA KG</t>
        </is>
      </c>
      <c r="I5557" t="inlineStr">
        <is>
          <t>ALIMENTOS</t>
        </is>
      </c>
      <c r="J5557" t="n">
        <v>10</v>
      </c>
      <c r="K5557" t="inlineStr">
        <is>
          <t>KG</t>
        </is>
      </c>
      <c r="L5557" t="n">
        <v>18.8</v>
      </c>
      <c r="M5557" t="n">
        <v>1.88</v>
      </c>
      <c r="N5557" t="inlineStr">
        <is>
          <t>ALIMENTOS</t>
        </is>
      </c>
      <c r="O5557" t="inlineStr">
        <is>
          <t>12/2025</t>
        </is>
      </c>
    </row>
    <row r="5558">
      <c r="A5558" t="n">
        <v>188612</v>
      </c>
      <c r="B5558" t="n">
        <v>122</v>
      </c>
      <c r="C5558" t="inlineStr">
        <is>
          <t>Arcos</t>
        </is>
      </c>
      <c r="D5558" t="inlineStr">
        <is>
          <t>HORTA NOVA DISTRIBUIDORA DE HORTIFRUTI LTDA</t>
        </is>
      </c>
      <c r="E5558" t="inlineStr">
        <is>
          <t>8066</t>
        </is>
      </c>
      <c r="F5558" s="550" t="n">
        <v>46007</v>
      </c>
      <c r="G5558" t="n">
        <v>19485</v>
      </c>
      <c r="H5558" t="inlineStr">
        <is>
          <t>ENDRO DILL KG</t>
        </is>
      </c>
      <c r="I5558" t="inlineStr">
        <is>
          <t>ALIMENTOS</t>
        </is>
      </c>
      <c r="J5558" t="n">
        <v>0.2</v>
      </c>
      <c r="K5558" t="inlineStr">
        <is>
          <t>KG</t>
        </is>
      </c>
      <c r="L5558" t="n">
        <v>15</v>
      </c>
      <c r="M5558" t="n">
        <v>75</v>
      </c>
      <c r="N5558" t="inlineStr">
        <is>
          <t>ALIMENTOS</t>
        </is>
      </c>
      <c r="O5558" t="inlineStr">
        <is>
          <t>12/2025</t>
        </is>
      </c>
    </row>
    <row r="5559">
      <c r="A5559" t="n">
        <v>188612</v>
      </c>
      <c r="B5559" t="n">
        <v>122</v>
      </c>
      <c r="C5559" t="inlineStr">
        <is>
          <t>Arcos</t>
        </is>
      </c>
      <c r="D5559" t="inlineStr">
        <is>
          <t>HORTA NOVA DISTRIBUIDORA DE HORTIFRUTI LTDA</t>
        </is>
      </c>
      <c r="E5559" t="inlineStr">
        <is>
          <t>8066</t>
        </is>
      </c>
      <c r="F5559" s="550" t="n">
        <v>46007</v>
      </c>
      <c r="G5559" t="n">
        <v>19721</v>
      </c>
      <c r="H5559" t="inlineStr">
        <is>
          <t>ROMA KG</t>
        </is>
      </c>
      <c r="I5559" t="inlineStr">
        <is>
          <t>ALIMENTOS</t>
        </is>
      </c>
      <c r="J5559" t="n">
        <v>1</v>
      </c>
      <c r="K5559" t="inlineStr">
        <is>
          <t>KG</t>
        </is>
      </c>
      <c r="L5559" t="n">
        <v>33.75</v>
      </c>
      <c r="M5559" t="n">
        <v>33.75</v>
      </c>
      <c r="N5559" t="inlineStr">
        <is>
          <t>ALIMENTOS</t>
        </is>
      </c>
      <c r="O5559" t="inlineStr">
        <is>
          <t>12/2025</t>
        </is>
      </c>
    </row>
    <row r="5560">
      <c r="A5560" t="n">
        <v>188612</v>
      </c>
      <c r="B5560" t="n">
        <v>122</v>
      </c>
      <c r="C5560" t="inlineStr">
        <is>
          <t>Arcos</t>
        </is>
      </c>
      <c r="D5560" t="inlineStr">
        <is>
          <t>HORTA NOVA DISTRIBUIDORA DE HORTIFRUTI LTDA</t>
        </is>
      </c>
      <c r="E5560" t="inlineStr">
        <is>
          <t>8066</t>
        </is>
      </c>
      <c r="F5560" s="550" t="n">
        <v>46007</v>
      </c>
      <c r="G5560" t="n">
        <v>19846</v>
      </c>
      <c r="H5560" t="inlineStr">
        <is>
          <t>BROTO DE MOYASHI GRANEL KG</t>
        </is>
      </c>
      <c r="I5560" t="inlineStr">
        <is>
          <t>ALIMENTOS</t>
        </is>
      </c>
      <c r="J5560" t="n">
        <v>1</v>
      </c>
      <c r="K5560" t="inlineStr">
        <is>
          <t>KG</t>
        </is>
      </c>
      <c r="L5560" t="n">
        <v>20</v>
      </c>
      <c r="M5560" t="n">
        <v>20</v>
      </c>
      <c r="N5560" t="inlineStr">
        <is>
          <t>ALIMENTOS</t>
        </is>
      </c>
      <c r="O5560" t="inlineStr">
        <is>
          <t>12/2025</t>
        </is>
      </c>
    </row>
    <row r="5561">
      <c r="A5561" t="n">
        <v>188612</v>
      </c>
      <c r="B5561" t="n">
        <v>122</v>
      </c>
      <c r="C5561" t="inlineStr">
        <is>
          <t>Arcos</t>
        </is>
      </c>
      <c r="D5561" t="inlineStr">
        <is>
          <t>HORTA NOVA DISTRIBUIDORA DE HORTIFRUTI LTDA</t>
        </is>
      </c>
      <c r="E5561" t="inlineStr">
        <is>
          <t>8066</t>
        </is>
      </c>
      <c r="F5561" s="550" t="n">
        <v>46007</v>
      </c>
      <c r="G5561" t="n">
        <v>23377</v>
      </c>
      <c r="H5561" t="inlineStr">
        <is>
          <t>CAMBUCI CONGELADO KG</t>
        </is>
      </c>
      <c r="I5561" t="inlineStr">
        <is>
          <t>ALIMENTOS</t>
        </is>
      </c>
      <c r="J5561" t="n">
        <v>10</v>
      </c>
      <c r="K5561" t="inlineStr">
        <is>
          <t>KG</t>
        </is>
      </c>
      <c r="L5561" t="n">
        <v>300</v>
      </c>
      <c r="M5561" t="n">
        <v>30</v>
      </c>
      <c r="N5561" t="inlineStr">
        <is>
          <t>ALIMENTOS</t>
        </is>
      </c>
      <c r="O5561" t="inlineStr">
        <is>
          <t>12/2025</t>
        </is>
      </c>
    </row>
    <row r="5562">
      <c r="A5562" t="n">
        <v>188610</v>
      </c>
      <c r="B5562" t="n">
        <v>122</v>
      </c>
      <c r="C5562" t="inlineStr">
        <is>
          <t>Arcos</t>
        </is>
      </c>
      <c r="D5562" t="inlineStr">
        <is>
          <t>CECILIA TSUYACO ARAKI SILVA LTDA</t>
        </is>
      </c>
      <c r="E5562" t="inlineStr">
        <is>
          <t>383746</t>
        </is>
      </c>
      <c r="F5562" s="550" t="n">
        <v>46007</v>
      </c>
      <c r="G5562" t="n">
        <v>19787</v>
      </c>
      <c r="H5562" t="inlineStr">
        <is>
          <t>ABACAXI PEROLA KG</t>
        </is>
      </c>
      <c r="I5562" t="inlineStr">
        <is>
          <t>ALIMENTOS</t>
        </is>
      </c>
      <c r="J5562" t="n">
        <v>44</v>
      </c>
      <c r="K5562" t="inlineStr">
        <is>
          <t>KG</t>
        </is>
      </c>
      <c r="L5562" t="n">
        <v>198</v>
      </c>
      <c r="M5562" t="n">
        <v>4.5</v>
      </c>
      <c r="N5562" t="inlineStr">
        <is>
          <t>ALIMENTOS</t>
        </is>
      </c>
      <c r="O5562" t="inlineStr">
        <is>
          <t>12/2025</t>
        </is>
      </c>
    </row>
    <row r="5563">
      <c r="A5563" t="n">
        <v>188610</v>
      </c>
      <c r="B5563" t="n">
        <v>122</v>
      </c>
      <c r="C5563" t="inlineStr">
        <is>
          <t>Arcos</t>
        </is>
      </c>
      <c r="D5563" t="inlineStr">
        <is>
          <t>CECILIA TSUYACO ARAKI SILVA LTDA</t>
        </is>
      </c>
      <c r="E5563" t="inlineStr">
        <is>
          <t>383746</t>
        </is>
      </c>
      <c r="F5563" s="550" t="n">
        <v>46007</v>
      </c>
      <c r="G5563" t="n">
        <v>19505</v>
      </c>
      <c r="H5563" t="inlineStr">
        <is>
          <t>ALFACE AMERICANA KG</t>
        </is>
      </c>
      <c r="I5563" t="inlineStr">
        <is>
          <t>ALIMENTOS</t>
        </is>
      </c>
      <c r="J5563" t="n">
        <v>1</v>
      </c>
      <c r="K5563" t="inlineStr">
        <is>
          <t>KG</t>
        </is>
      </c>
      <c r="L5563" t="n">
        <v>6.5</v>
      </c>
      <c r="M5563" t="n">
        <v>6.5</v>
      </c>
      <c r="N5563" t="inlineStr">
        <is>
          <t>ALIMENTOS</t>
        </is>
      </c>
      <c r="O5563" t="inlineStr">
        <is>
          <t>12/2025</t>
        </is>
      </c>
    </row>
    <row r="5564">
      <c r="A5564" t="n">
        <v>188610</v>
      </c>
      <c r="B5564" t="n">
        <v>122</v>
      </c>
      <c r="C5564" t="inlineStr">
        <is>
          <t>Arcos</t>
        </is>
      </c>
      <c r="D5564" t="inlineStr">
        <is>
          <t>CECILIA TSUYACO ARAKI SILVA LTDA</t>
        </is>
      </c>
      <c r="E5564" t="inlineStr">
        <is>
          <t>383746</t>
        </is>
      </c>
      <c r="F5564" s="550" t="n">
        <v>46007</v>
      </c>
      <c r="G5564" t="n">
        <v>19621</v>
      </c>
      <c r="H5564" t="inlineStr">
        <is>
          <t>CENOURA KG</t>
        </is>
      </c>
      <c r="I5564" t="inlineStr">
        <is>
          <t>ALIMENTOS</t>
        </is>
      </c>
      <c r="J5564" t="n">
        <v>3</v>
      </c>
      <c r="K5564" t="inlineStr">
        <is>
          <t>KG</t>
        </is>
      </c>
      <c r="L5564" t="n">
        <v>7.5</v>
      </c>
      <c r="M5564" t="n">
        <v>2.5</v>
      </c>
      <c r="N5564" t="inlineStr">
        <is>
          <t>ALIMENTOS</t>
        </is>
      </c>
      <c r="O5564" t="inlineStr">
        <is>
          <t>12/2025</t>
        </is>
      </c>
    </row>
    <row r="5565">
      <c r="A5565" t="n">
        <v>188610</v>
      </c>
      <c r="B5565" t="n">
        <v>122</v>
      </c>
      <c r="C5565" t="inlineStr">
        <is>
          <t>Arcos</t>
        </is>
      </c>
      <c r="D5565" t="inlineStr">
        <is>
          <t>CECILIA TSUYACO ARAKI SILVA LTDA</t>
        </is>
      </c>
      <c r="E5565" t="inlineStr">
        <is>
          <t>383746</t>
        </is>
      </c>
      <c r="F5565" s="550" t="n">
        <v>46007</v>
      </c>
      <c r="G5565" t="n">
        <v>19575</v>
      </c>
      <c r="H5565" t="inlineStr">
        <is>
          <t>PIMENTA DE CHEIRO VERDE KG</t>
        </is>
      </c>
      <c r="I5565" t="inlineStr">
        <is>
          <t>ALIMENTOS</t>
        </is>
      </c>
      <c r="J5565" t="n">
        <v>1</v>
      </c>
      <c r="K5565" t="inlineStr">
        <is>
          <t>KG</t>
        </is>
      </c>
      <c r="L5565" t="n">
        <v>25</v>
      </c>
      <c r="M5565" t="n">
        <v>25</v>
      </c>
      <c r="N5565" t="inlineStr">
        <is>
          <t>ALIMENTOS</t>
        </is>
      </c>
      <c r="O5565" t="inlineStr">
        <is>
          <t>12/2025</t>
        </is>
      </c>
    </row>
    <row r="5566">
      <c r="A5566" t="n">
        <v>188610</v>
      </c>
      <c r="B5566" t="n">
        <v>122</v>
      </c>
      <c r="C5566" t="inlineStr">
        <is>
          <t>Arcos</t>
        </is>
      </c>
      <c r="D5566" t="inlineStr">
        <is>
          <t>CECILIA TSUYACO ARAKI SILVA LTDA</t>
        </is>
      </c>
      <c r="E5566" t="inlineStr">
        <is>
          <t>383746</t>
        </is>
      </c>
      <c r="F5566" s="550" t="n">
        <v>46007</v>
      </c>
      <c r="G5566" t="n">
        <v>19476</v>
      </c>
      <c r="H5566" t="inlineStr">
        <is>
          <t>MANJERICAO KG</t>
        </is>
      </c>
      <c r="I5566" t="inlineStr">
        <is>
          <t>ALIMENTOS</t>
        </is>
      </c>
      <c r="J5566" t="n">
        <v>0.8</v>
      </c>
      <c r="K5566" t="inlineStr">
        <is>
          <t>KG</t>
        </is>
      </c>
      <c r="L5566" t="n">
        <v>56</v>
      </c>
      <c r="M5566" t="n">
        <v>70</v>
      </c>
      <c r="N5566" t="inlineStr">
        <is>
          <t>ALIMENTOS</t>
        </is>
      </c>
      <c r="O5566" t="inlineStr">
        <is>
          <t>12/2025</t>
        </is>
      </c>
    </row>
    <row r="5567">
      <c r="A5567" t="n">
        <v>188610</v>
      </c>
      <c r="B5567" t="n">
        <v>122</v>
      </c>
      <c r="C5567" t="inlineStr">
        <is>
          <t>Arcos</t>
        </is>
      </c>
      <c r="D5567" t="inlineStr">
        <is>
          <t>CECILIA TSUYACO ARAKI SILVA LTDA</t>
        </is>
      </c>
      <c r="E5567" t="inlineStr">
        <is>
          <t>383746</t>
        </is>
      </c>
      <c r="F5567" s="550" t="n">
        <v>46007</v>
      </c>
      <c r="G5567" t="n">
        <v>19480</v>
      </c>
      <c r="H5567" t="inlineStr">
        <is>
          <t>HORTELA HIDROPONICA KG</t>
        </is>
      </c>
      <c r="I5567" t="inlineStr">
        <is>
          <t>ALIMENTOS</t>
        </is>
      </c>
      <c r="J5567" t="n">
        <v>0.8</v>
      </c>
      <c r="K5567" t="inlineStr">
        <is>
          <t>KG</t>
        </is>
      </c>
      <c r="L5567" t="n">
        <v>11.2</v>
      </c>
      <c r="M5567" t="n">
        <v>14</v>
      </c>
      <c r="N5567" t="inlineStr">
        <is>
          <t>ALIMENTOS</t>
        </is>
      </c>
      <c r="O5567" t="inlineStr">
        <is>
          <t>12/2025</t>
        </is>
      </c>
    </row>
    <row r="5568">
      <c r="A5568" t="n">
        <v>188610</v>
      </c>
      <c r="B5568" t="n">
        <v>122</v>
      </c>
      <c r="C5568" t="inlineStr">
        <is>
          <t>Arcos</t>
        </is>
      </c>
      <c r="D5568" t="inlineStr">
        <is>
          <t>CECILIA TSUYACO ARAKI SILVA LTDA</t>
        </is>
      </c>
      <c r="E5568" t="inlineStr">
        <is>
          <t>383746</t>
        </is>
      </c>
      <c r="F5568" s="550" t="n">
        <v>46007</v>
      </c>
      <c r="G5568" t="n">
        <v>19488</v>
      </c>
      <c r="H5568" t="inlineStr">
        <is>
          <t>CEBOLINHA KG</t>
        </is>
      </c>
      <c r="I5568" t="inlineStr">
        <is>
          <t>ALIMENTOS</t>
        </is>
      </c>
      <c r="J5568" t="n">
        <v>1</v>
      </c>
      <c r="K5568" t="inlineStr">
        <is>
          <t>KG</t>
        </is>
      </c>
      <c r="L5568" t="n">
        <v>12</v>
      </c>
      <c r="M5568" t="n">
        <v>12</v>
      </c>
      <c r="N5568" t="inlineStr">
        <is>
          <t>ALIMENTOS</t>
        </is>
      </c>
      <c r="O5568" t="inlineStr">
        <is>
          <t>12/2025</t>
        </is>
      </c>
    </row>
    <row r="5569">
      <c r="A5569" t="n">
        <v>188610</v>
      </c>
      <c r="B5569" t="n">
        <v>122</v>
      </c>
      <c r="C5569" t="inlineStr">
        <is>
          <t>Arcos</t>
        </is>
      </c>
      <c r="D5569" t="inlineStr">
        <is>
          <t>CECILIA TSUYACO ARAKI SILVA LTDA</t>
        </is>
      </c>
      <c r="E5569" t="inlineStr">
        <is>
          <t>383746</t>
        </is>
      </c>
      <c r="F5569" s="550" t="n">
        <v>46007</v>
      </c>
      <c r="G5569" t="n">
        <v>19465</v>
      </c>
      <c r="H5569" t="inlineStr">
        <is>
          <t>SALSAO KG</t>
        </is>
      </c>
      <c r="I5569" t="inlineStr">
        <is>
          <t>ALIMENTOS</t>
        </is>
      </c>
      <c r="J5569" t="n">
        <v>1</v>
      </c>
      <c r="K5569" t="inlineStr">
        <is>
          <t>KG</t>
        </is>
      </c>
      <c r="L5569" t="n">
        <v>5</v>
      </c>
      <c r="M5569" t="n">
        <v>5</v>
      </c>
      <c r="N5569" t="inlineStr">
        <is>
          <t>ALIMENTOS</t>
        </is>
      </c>
      <c r="O5569" t="inlineStr">
        <is>
          <t>12/2025</t>
        </is>
      </c>
    </row>
    <row r="5570">
      <c r="A5570" t="n">
        <v>188610</v>
      </c>
      <c r="B5570" t="n">
        <v>122</v>
      </c>
      <c r="C5570" t="inlineStr">
        <is>
          <t>Arcos</t>
        </is>
      </c>
      <c r="D5570" t="inlineStr">
        <is>
          <t>CECILIA TSUYACO ARAKI SILVA LTDA</t>
        </is>
      </c>
      <c r="E5570" t="inlineStr">
        <is>
          <t>383746</t>
        </is>
      </c>
      <c r="F5570" s="550" t="n">
        <v>46007</v>
      </c>
      <c r="G5570" t="n">
        <v>19503</v>
      </c>
      <c r="H5570" t="inlineStr">
        <is>
          <t>ALFACE CRESPA KG</t>
        </is>
      </c>
      <c r="I5570" t="inlineStr">
        <is>
          <t>ALIMENTOS</t>
        </is>
      </c>
      <c r="J5570" t="n">
        <v>1</v>
      </c>
      <c r="K5570" t="inlineStr">
        <is>
          <t>KG</t>
        </is>
      </c>
      <c r="L5570" t="n">
        <v>5.5</v>
      </c>
      <c r="M5570" t="n">
        <v>5.5</v>
      </c>
      <c r="N5570" t="inlineStr">
        <is>
          <t>ALIMENTOS</t>
        </is>
      </c>
      <c r="O5570" t="inlineStr">
        <is>
          <t>12/2025</t>
        </is>
      </c>
    </row>
    <row r="5571">
      <c r="A5571" t="n">
        <v>188610</v>
      </c>
      <c r="B5571" t="n">
        <v>122</v>
      </c>
      <c r="C5571" t="inlineStr">
        <is>
          <t>Arcos</t>
        </is>
      </c>
      <c r="D5571" t="inlineStr">
        <is>
          <t>CECILIA TSUYACO ARAKI SILVA LTDA</t>
        </is>
      </c>
      <c r="E5571" t="inlineStr">
        <is>
          <t>383746</t>
        </is>
      </c>
      <c r="F5571" s="550" t="n">
        <v>46007</v>
      </c>
      <c r="G5571" t="n">
        <v>19647</v>
      </c>
      <c r="H5571" t="inlineStr">
        <is>
          <t>ALHO PORO KG</t>
        </is>
      </c>
      <c r="I5571" t="inlineStr">
        <is>
          <t>ALIMENTOS</t>
        </is>
      </c>
      <c r="J5571" t="n">
        <v>1</v>
      </c>
      <c r="K5571" t="inlineStr">
        <is>
          <t>KG</t>
        </is>
      </c>
      <c r="L5571" t="n">
        <v>6.5</v>
      </c>
      <c r="M5571" t="n">
        <v>6.5</v>
      </c>
      <c r="N5571" t="inlineStr">
        <is>
          <t>ALIMENTOS</t>
        </is>
      </c>
      <c r="O5571" t="inlineStr">
        <is>
          <t>12/2025</t>
        </is>
      </c>
    </row>
    <row r="5572">
      <c r="A5572" t="n">
        <v>188610</v>
      </c>
      <c r="B5572" t="n">
        <v>122</v>
      </c>
      <c r="C5572" t="inlineStr">
        <is>
          <t>Arcos</t>
        </is>
      </c>
      <c r="D5572" t="inlineStr">
        <is>
          <t>CECILIA TSUYACO ARAKI SILVA LTDA</t>
        </is>
      </c>
      <c r="E5572" t="inlineStr">
        <is>
          <t>383746</t>
        </is>
      </c>
      <c r="F5572" s="550" t="n">
        <v>46007</v>
      </c>
      <c r="G5572" t="n">
        <v>19617</v>
      </c>
      <c r="H5572" t="inlineStr">
        <is>
          <t>COENTRO KG</t>
        </is>
      </c>
      <c r="I5572" t="inlineStr">
        <is>
          <t>ALIMENTOS</t>
        </is>
      </c>
      <c r="J5572" t="n">
        <v>0.5</v>
      </c>
      <c r="K5572" t="inlineStr">
        <is>
          <t>KG</t>
        </is>
      </c>
      <c r="L5572" t="n">
        <v>7.5</v>
      </c>
      <c r="M5572" t="n">
        <v>15</v>
      </c>
      <c r="N5572" t="inlineStr">
        <is>
          <t>ALIMENTOS</t>
        </is>
      </c>
      <c r="O5572" t="inlineStr">
        <is>
          <t>12/2025</t>
        </is>
      </c>
    </row>
    <row r="5573">
      <c r="A5573" t="n">
        <v>188610</v>
      </c>
      <c r="B5573" t="n">
        <v>122</v>
      </c>
      <c r="C5573" t="inlineStr">
        <is>
          <t>Arcos</t>
        </is>
      </c>
      <c r="D5573" t="inlineStr">
        <is>
          <t>CECILIA TSUYACO ARAKI SILVA LTDA</t>
        </is>
      </c>
      <c r="E5573" t="inlineStr">
        <is>
          <t>383746</t>
        </is>
      </c>
      <c r="F5573" s="550" t="n">
        <v>46007</v>
      </c>
      <c r="G5573" t="n">
        <v>19600</v>
      </c>
      <c r="H5573" t="inlineStr">
        <is>
          <t>MAXIXE KG</t>
        </is>
      </c>
      <c r="I5573" t="inlineStr">
        <is>
          <t>ALIMENTOS</t>
        </is>
      </c>
      <c r="J5573" t="n">
        <v>1</v>
      </c>
      <c r="K5573" t="inlineStr">
        <is>
          <t>KG</t>
        </is>
      </c>
      <c r="L5573" t="n">
        <v>13</v>
      </c>
      <c r="M5573" t="n">
        <v>13</v>
      </c>
      <c r="N5573" t="inlineStr">
        <is>
          <t>ALIMENTOS</t>
        </is>
      </c>
      <c r="O5573" t="inlineStr">
        <is>
          <t>12/2025</t>
        </is>
      </c>
    </row>
    <row r="5574">
      <c r="A5574" t="n">
        <v>188610</v>
      </c>
      <c r="B5574" t="n">
        <v>122</v>
      </c>
      <c r="C5574" t="inlineStr">
        <is>
          <t>Arcos</t>
        </is>
      </c>
      <c r="D5574" t="inlineStr">
        <is>
          <t>CECILIA TSUYACO ARAKI SILVA LTDA</t>
        </is>
      </c>
      <c r="E5574" t="inlineStr">
        <is>
          <t>383746</t>
        </is>
      </c>
      <c r="F5574" s="550" t="n">
        <v>46007</v>
      </c>
      <c r="G5574" t="n">
        <v>19500</v>
      </c>
      <c r="H5574" t="inlineStr">
        <is>
          <t>ALFACE LISA KG</t>
        </is>
      </c>
      <c r="I5574" t="inlineStr">
        <is>
          <t>ALIMENTOS</t>
        </is>
      </c>
      <c r="J5574" t="n">
        <v>1</v>
      </c>
      <c r="K5574" t="inlineStr">
        <is>
          <t>KG</t>
        </is>
      </c>
      <c r="L5574" t="n">
        <v>7.5</v>
      </c>
      <c r="M5574" t="n">
        <v>7.5</v>
      </c>
      <c r="N5574" t="inlineStr">
        <is>
          <t>ALIMENTOS</t>
        </is>
      </c>
      <c r="O5574" t="inlineStr">
        <is>
          <t>12/2025</t>
        </is>
      </c>
    </row>
    <row r="5575">
      <c r="A5575" t="n">
        <v>188610</v>
      </c>
      <c r="B5575" t="n">
        <v>122</v>
      </c>
      <c r="C5575" t="inlineStr">
        <is>
          <t>Arcos</t>
        </is>
      </c>
      <c r="D5575" t="inlineStr">
        <is>
          <t>CECILIA TSUYACO ARAKI SILVA LTDA</t>
        </is>
      </c>
      <c r="E5575" t="inlineStr">
        <is>
          <t>383746</t>
        </is>
      </c>
      <c r="F5575" s="550" t="n">
        <v>46007</v>
      </c>
      <c r="G5575" t="n">
        <v>23113</v>
      </c>
      <c r="H5575" t="inlineStr">
        <is>
          <t>SALSA KG</t>
        </is>
      </c>
      <c r="I5575" t="inlineStr">
        <is>
          <t>ALIMENTOS</t>
        </is>
      </c>
      <c r="J5575" t="n">
        <v>1</v>
      </c>
      <c r="K5575" t="inlineStr">
        <is>
          <t>KG</t>
        </is>
      </c>
      <c r="L5575" t="n">
        <v>9</v>
      </c>
      <c r="M5575" t="n">
        <v>9</v>
      </c>
      <c r="N5575" t="inlineStr">
        <is>
          <t>ALIMENTOS</t>
        </is>
      </c>
      <c r="O5575" t="inlineStr">
        <is>
          <t>12/2025</t>
        </is>
      </c>
    </row>
    <row r="5576">
      <c r="A5576" t="n">
        <v>188610</v>
      </c>
      <c r="B5576" t="n">
        <v>122</v>
      </c>
      <c r="C5576" t="inlineStr">
        <is>
          <t>Arcos</t>
        </is>
      </c>
      <c r="D5576" t="inlineStr">
        <is>
          <t>CECILIA TSUYACO ARAKI SILVA LTDA</t>
        </is>
      </c>
      <c r="E5576" t="inlineStr">
        <is>
          <t>383746</t>
        </is>
      </c>
      <c r="F5576" s="550" t="n">
        <v>46007</v>
      </c>
      <c r="G5576" t="n">
        <v>23108</v>
      </c>
      <c r="H5576" t="inlineStr">
        <is>
          <t>TOMILHO KG</t>
        </is>
      </c>
      <c r="I5576" t="inlineStr">
        <is>
          <t>ALIMENTOS</t>
        </is>
      </c>
      <c r="J5576" t="n">
        <v>0.2</v>
      </c>
      <c r="K5576" t="inlineStr">
        <is>
          <t>KG</t>
        </is>
      </c>
      <c r="L5576" t="n">
        <v>11</v>
      </c>
      <c r="M5576" t="n">
        <v>55</v>
      </c>
      <c r="N5576" t="inlineStr">
        <is>
          <t>ALIMENTOS</t>
        </is>
      </c>
      <c r="O5576" t="inlineStr">
        <is>
          <t>12/2025</t>
        </is>
      </c>
    </row>
    <row r="5577">
      <c r="A5577" t="n">
        <v>188610</v>
      </c>
      <c r="B5577" t="n">
        <v>122</v>
      </c>
      <c r="C5577" t="inlineStr">
        <is>
          <t>Arcos</t>
        </is>
      </c>
      <c r="D5577" t="inlineStr">
        <is>
          <t>CECILIA TSUYACO ARAKI SILVA LTDA</t>
        </is>
      </c>
      <c r="E5577" t="inlineStr">
        <is>
          <t>383746</t>
        </is>
      </c>
      <c r="F5577" s="550" t="n">
        <v>46007</v>
      </c>
      <c r="G5577" t="n">
        <v>23359</v>
      </c>
      <c r="H5577" t="inlineStr">
        <is>
          <t>LIMAO TAHITI KG</t>
        </is>
      </c>
      <c r="I5577" t="inlineStr">
        <is>
          <t>ALIMENTOS</t>
        </is>
      </c>
      <c r="J5577" t="n">
        <v>12</v>
      </c>
      <c r="K5577" t="inlineStr">
        <is>
          <t>KG</t>
        </is>
      </c>
      <c r="L5577" t="n">
        <v>36</v>
      </c>
      <c r="M5577" t="n">
        <v>3</v>
      </c>
      <c r="N5577" t="inlineStr">
        <is>
          <t>ALIMENTOS</t>
        </is>
      </c>
      <c r="O5577" t="inlineStr">
        <is>
          <t>12/2025</t>
        </is>
      </c>
    </row>
    <row r="5578">
      <c r="A5578" t="n">
        <v>188610</v>
      </c>
      <c r="B5578" t="n">
        <v>122</v>
      </c>
      <c r="C5578" t="inlineStr">
        <is>
          <t>Arcos</t>
        </is>
      </c>
      <c r="D5578" t="inlineStr">
        <is>
          <t>CECILIA TSUYACO ARAKI SILVA LTDA</t>
        </is>
      </c>
      <c r="E5578" t="inlineStr">
        <is>
          <t>383746</t>
        </is>
      </c>
      <c r="F5578" s="550" t="n">
        <v>46007</v>
      </c>
      <c r="G5578" t="n">
        <v>23361</v>
      </c>
      <c r="H5578" t="inlineStr">
        <is>
          <t>LARANJA PERA KG</t>
        </is>
      </c>
      <c r="I5578" t="inlineStr">
        <is>
          <t>ALIMENTOS</t>
        </is>
      </c>
      <c r="J5578" t="n">
        <v>30</v>
      </c>
      <c r="K5578" t="inlineStr">
        <is>
          <t>KG</t>
        </is>
      </c>
      <c r="L5578" t="n">
        <v>93</v>
      </c>
      <c r="M5578" t="n">
        <v>3.1</v>
      </c>
      <c r="N5578" t="inlineStr">
        <is>
          <t>ALIMENTOS</t>
        </is>
      </c>
      <c r="O5578" t="inlineStr">
        <is>
          <t>12/2025</t>
        </is>
      </c>
    </row>
    <row r="5579">
      <c r="A5579" t="n">
        <v>188610</v>
      </c>
      <c r="B5579" t="n">
        <v>122</v>
      </c>
      <c r="C5579" t="inlineStr">
        <is>
          <t>Arcos</t>
        </is>
      </c>
      <c r="D5579" t="inlineStr">
        <is>
          <t>CECILIA TSUYACO ARAKI SILVA LTDA</t>
        </is>
      </c>
      <c r="E5579" t="inlineStr">
        <is>
          <t>383746</t>
        </is>
      </c>
      <c r="F5579" s="550" t="n">
        <v>46007</v>
      </c>
      <c r="G5579" t="n">
        <v>23236</v>
      </c>
      <c r="H5579" t="inlineStr">
        <is>
          <t>COUVE MANTEIGA KG</t>
        </is>
      </c>
      <c r="I5579" t="inlineStr">
        <is>
          <t>ALIMENTOS</t>
        </is>
      </c>
      <c r="J5579" t="n">
        <v>1</v>
      </c>
      <c r="K5579" t="inlineStr">
        <is>
          <t>KG</t>
        </is>
      </c>
      <c r="L5579" t="n">
        <v>5</v>
      </c>
      <c r="M5579" t="n">
        <v>5</v>
      </c>
      <c r="N5579" t="inlineStr">
        <is>
          <t>ALIMENTOS</t>
        </is>
      </c>
      <c r="O5579" t="inlineStr">
        <is>
          <t>12/2025</t>
        </is>
      </c>
    </row>
    <row r="5580">
      <c r="A5580" t="n">
        <v>188610</v>
      </c>
      <c r="B5580" t="n">
        <v>122</v>
      </c>
      <c r="C5580" t="inlineStr">
        <is>
          <t>Arcos</t>
        </is>
      </c>
      <c r="D5580" t="inlineStr">
        <is>
          <t>CECILIA TSUYACO ARAKI SILVA LTDA</t>
        </is>
      </c>
      <c r="E5580" t="inlineStr">
        <is>
          <t>383746</t>
        </is>
      </c>
      <c r="F5580" s="550" t="n">
        <v>46007</v>
      </c>
      <c r="G5580" t="n">
        <v>23095</v>
      </c>
      <c r="H5580" t="inlineStr">
        <is>
          <t>OVO CAIPIRA UN</t>
        </is>
      </c>
      <c r="I5580" t="inlineStr">
        <is>
          <t>ALIMENTOS</t>
        </is>
      </c>
      <c r="J5580" t="n">
        <v>100</v>
      </c>
      <c r="K5580" t="inlineStr">
        <is>
          <t>UN</t>
        </is>
      </c>
      <c r="L5580" t="n">
        <v>94</v>
      </c>
      <c r="M5580" t="n">
        <v>0.9399999999999999</v>
      </c>
      <c r="N5580" t="inlineStr">
        <is>
          <t>ALIMENTOS</t>
        </is>
      </c>
      <c r="O5580" t="inlineStr">
        <is>
          <t>12/2025</t>
        </is>
      </c>
    </row>
    <row r="5581">
      <c r="A5581" t="n">
        <v>188610</v>
      </c>
      <c r="B5581" t="n">
        <v>122</v>
      </c>
      <c r="C5581" t="inlineStr">
        <is>
          <t>Arcos</t>
        </is>
      </c>
      <c r="D5581" t="inlineStr">
        <is>
          <t>CECILIA TSUYACO ARAKI SILVA LTDA</t>
        </is>
      </c>
      <c r="E5581" t="inlineStr">
        <is>
          <t>383746</t>
        </is>
      </c>
      <c r="F5581" s="550" t="n">
        <v>46007</v>
      </c>
      <c r="G5581" t="n">
        <v>23390</v>
      </c>
      <c r="H5581" t="inlineStr">
        <is>
          <t>BANANA DA TERRA KG</t>
        </is>
      </c>
      <c r="I5581" t="inlineStr">
        <is>
          <t>ALIMENTOS</t>
        </is>
      </c>
      <c r="J5581" t="n">
        <v>8</v>
      </c>
      <c r="K5581" t="inlineStr">
        <is>
          <t>KG</t>
        </is>
      </c>
      <c r="L5581" t="n">
        <v>72</v>
      </c>
      <c r="M5581" t="n">
        <v>9</v>
      </c>
      <c r="N5581" t="inlineStr">
        <is>
          <t>ALIMENTOS</t>
        </is>
      </c>
      <c r="O5581" t="inlineStr">
        <is>
          <t>12/2025</t>
        </is>
      </c>
    </row>
    <row r="5582">
      <c r="A5582" t="n">
        <v>188610</v>
      </c>
      <c r="B5582" t="n">
        <v>122</v>
      </c>
      <c r="C5582" t="inlineStr">
        <is>
          <t>Arcos</t>
        </is>
      </c>
      <c r="D5582" t="inlineStr">
        <is>
          <t>CECILIA TSUYACO ARAKI SILVA LTDA</t>
        </is>
      </c>
      <c r="E5582" t="inlineStr">
        <is>
          <t>383746</t>
        </is>
      </c>
      <c r="F5582" s="550" t="n">
        <v>46007</v>
      </c>
      <c r="G5582" t="n">
        <v>24037</v>
      </c>
      <c r="H5582" t="inlineStr">
        <is>
          <t>ALHO TRITURADO FRITO</t>
        </is>
      </c>
      <c r="I5582" t="inlineStr">
        <is>
          <t>ALIMENTOS</t>
        </is>
      </c>
      <c r="J5582" t="n">
        <v>2</v>
      </c>
      <c r="K5582" t="inlineStr">
        <is>
          <t>KG</t>
        </is>
      </c>
      <c r="L5582" t="n">
        <v>40</v>
      </c>
      <c r="M5582" t="n">
        <v>20</v>
      </c>
      <c r="N5582" t="inlineStr">
        <is>
          <t>ALIMENTOS</t>
        </is>
      </c>
      <c r="O5582" t="inlineStr">
        <is>
          <t>12/2025</t>
        </is>
      </c>
    </row>
    <row r="5583">
      <c r="A5583" t="n">
        <v>188610</v>
      </c>
      <c r="B5583" t="n">
        <v>122</v>
      </c>
      <c r="C5583" t="inlineStr">
        <is>
          <t>Arcos</t>
        </is>
      </c>
      <c r="D5583" t="inlineStr">
        <is>
          <t>CECILIA TSUYACO ARAKI SILVA LTDA</t>
        </is>
      </c>
      <c r="E5583" t="inlineStr">
        <is>
          <t>383746</t>
        </is>
      </c>
      <c r="F5583" s="550" t="n">
        <v>46007</v>
      </c>
      <c r="G5583" t="n">
        <v>19472</v>
      </c>
      <c r="H5583" t="inlineStr">
        <is>
          <t>RUCULA KG</t>
        </is>
      </c>
      <c r="I5583" t="inlineStr">
        <is>
          <t>ALIMENTOS</t>
        </is>
      </c>
      <c r="J5583" t="n">
        <v>2</v>
      </c>
      <c r="K5583" t="inlineStr">
        <is>
          <t>KG</t>
        </is>
      </c>
      <c r="L5583" t="n">
        <v>26</v>
      </c>
      <c r="M5583" t="n">
        <v>13</v>
      </c>
      <c r="N5583" t="inlineStr">
        <is>
          <t>ALIMENTOS</t>
        </is>
      </c>
      <c r="O5583" t="inlineStr">
        <is>
          <t>12/2025</t>
        </is>
      </c>
    </row>
    <row r="5584">
      <c r="A5584" t="n">
        <v>188610</v>
      </c>
      <c r="B5584" t="n">
        <v>122</v>
      </c>
      <c r="C5584" t="inlineStr">
        <is>
          <t>Arcos</t>
        </is>
      </c>
      <c r="D5584" t="inlineStr">
        <is>
          <t>CECILIA TSUYACO ARAKI SILVA LTDA</t>
        </is>
      </c>
      <c r="E5584" t="inlineStr">
        <is>
          <t>383746</t>
        </is>
      </c>
      <c r="F5584" s="550" t="n">
        <v>46007</v>
      </c>
      <c r="G5584" t="n">
        <v>19539</v>
      </c>
      <c r="H5584" t="inlineStr">
        <is>
          <t>TOMATE MOLHO ITALIANO KG</t>
        </is>
      </c>
      <c r="I5584" t="inlineStr">
        <is>
          <t>ALIMENTOS</t>
        </is>
      </c>
      <c r="J5584" t="n">
        <v>10</v>
      </c>
      <c r="K5584" t="inlineStr">
        <is>
          <t>KG</t>
        </is>
      </c>
      <c r="L5584" t="n">
        <v>45</v>
      </c>
      <c r="M5584" t="n">
        <v>4.5</v>
      </c>
      <c r="N5584" t="inlineStr">
        <is>
          <t>ALIMENTOS</t>
        </is>
      </c>
      <c r="O5584" t="inlineStr">
        <is>
          <t>12/2025</t>
        </is>
      </c>
    </row>
    <row r="5585">
      <c r="A5585" t="n">
        <v>188607</v>
      </c>
      <c r="B5585" t="n">
        <v>122</v>
      </c>
      <c r="C5585" t="inlineStr">
        <is>
          <t>Arcos</t>
        </is>
      </c>
      <c r="D5585" t="inlineStr">
        <is>
          <t>MARIO PEDRO FELICIANO - HORTIFRUTI</t>
        </is>
      </c>
      <c r="E5585" t="inlineStr">
        <is>
          <t>462202</t>
        </is>
      </c>
      <c r="F5585" s="550" t="n">
        <v>46007</v>
      </c>
      <c r="G5585" t="n">
        <v>19634</v>
      </c>
      <c r="H5585" t="inlineStr">
        <is>
          <t>BERINJELA KG</t>
        </is>
      </c>
      <c r="I5585" t="inlineStr">
        <is>
          <t>ALIMENTOS</t>
        </is>
      </c>
      <c r="J5585" t="n">
        <v>2</v>
      </c>
      <c r="K5585" t="inlineStr">
        <is>
          <t>KG</t>
        </is>
      </c>
      <c r="L5585" t="n">
        <v>10.16</v>
      </c>
      <c r="M5585" t="n">
        <v>5.08</v>
      </c>
      <c r="N5585" t="inlineStr">
        <is>
          <t>ALIMENTOS</t>
        </is>
      </c>
      <c r="O5585" t="inlineStr">
        <is>
          <t>12/2025</t>
        </is>
      </c>
    </row>
    <row r="5586">
      <c r="A5586" t="n">
        <v>188607</v>
      </c>
      <c r="B5586" t="n">
        <v>122</v>
      </c>
      <c r="C5586" t="inlineStr">
        <is>
          <t>Arcos</t>
        </is>
      </c>
      <c r="D5586" t="inlineStr">
        <is>
          <t>MARIO PEDRO FELICIANO - HORTIFRUTI</t>
        </is>
      </c>
      <c r="E5586" t="inlineStr">
        <is>
          <t>462202</t>
        </is>
      </c>
      <c r="F5586" s="550" t="n">
        <v>46007</v>
      </c>
      <c r="G5586" t="n">
        <v>19562</v>
      </c>
      <c r="H5586" t="inlineStr">
        <is>
          <t>PIMENTAO AMARELO KG</t>
        </is>
      </c>
      <c r="I5586" t="inlineStr">
        <is>
          <t>ALIMENTOS</t>
        </is>
      </c>
      <c r="J5586" t="n">
        <v>1</v>
      </c>
      <c r="K5586" t="inlineStr">
        <is>
          <t>KG</t>
        </is>
      </c>
      <c r="L5586" t="n">
        <v>14.5</v>
      </c>
      <c r="M5586" t="n">
        <v>14.5</v>
      </c>
      <c r="N5586" t="inlineStr">
        <is>
          <t>ALIMENTOS</t>
        </is>
      </c>
      <c r="O5586" t="inlineStr">
        <is>
          <t>12/2025</t>
        </is>
      </c>
    </row>
    <row r="5587">
      <c r="A5587" t="n">
        <v>188607</v>
      </c>
      <c r="B5587" t="n">
        <v>122</v>
      </c>
      <c r="C5587" t="inlineStr">
        <is>
          <t>Arcos</t>
        </is>
      </c>
      <c r="D5587" t="inlineStr">
        <is>
          <t>MARIO PEDRO FELICIANO - HORTIFRUTI</t>
        </is>
      </c>
      <c r="E5587" t="inlineStr">
        <is>
          <t>462202</t>
        </is>
      </c>
      <c r="F5587" s="550" t="n">
        <v>46007</v>
      </c>
      <c r="G5587" t="n">
        <v>19572</v>
      </c>
      <c r="H5587" t="inlineStr">
        <is>
          <t>PIMENTA DEDO DE MOCA KG</t>
        </is>
      </c>
      <c r="I5587" t="inlineStr">
        <is>
          <t>ALIMENTOS</t>
        </is>
      </c>
      <c r="J5587" t="n">
        <v>0.5</v>
      </c>
      <c r="K5587" t="inlineStr">
        <is>
          <t>KG</t>
        </is>
      </c>
      <c r="L5587" t="n">
        <v>8.699999999999999</v>
      </c>
      <c r="M5587" t="n">
        <v>17.4</v>
      </c>
      <c r="N5587" t="inlineStr">
        <is>
          <t>ALIMENTOS</t>
        </is>
      </c>
      <c r="O5587" t="inlineStr">
        <is>
          <t>12/2025</t>
        </is>
      </c>
    </row>
    <row r="5588">
      <c r="A5588" t="n">
        <v>188607</v>
      </c>
      <c r="B5588" t="n">
        <v>122</v>
      </c>
      <c r="C5588" t="inlineStr">
        <is>
          <t>Arcos</t>
        </is>
      </c>
      <c r="D5588" t="inlineStr">
        <is>
          <t>MARIO PEDRO FELICIANO - HORTIFRUTI</t>
        </is>
      </c>
      <c r="E5588" t="inlineStr">
        <is>
          <t>462202</t>
        </is>
      </c>
      <c r="F5588" s="550" t="n">
        <v>46007</v>
      </c>
      <c r="G5588" t="n">
        <v>19751</v>
      </c>
      <c r="H5588" t="inlineStr">
        <is>
          <t>LIMAO SICILIANO KG</t>
        </is>
      </c>
      <c r="I5588" t="inlineStr">
        <is>
          <t>ALIMENTOS</t>
        </is>
      </c>
      <c r="J5588" t="n">
        <v>12</v>
      </c>
      <c r="K5588" t="inlineStr">
        <is>
          <t>KG</t>
        </is>
      </c>
      <c r="L5588" t="n">
        <v>108.72</v>
      </c>
      <c r="M5588" t="n">
        <v>9.06</v>
      </c>
      <c r="N5588" t="inlineStr">
        <is>
          <t>ALIMENTOS</t>
        </is>
      </c>
      <c r="O5588" t="inlineStr">
        <is>
          <t>12/2025</t>
        </is>
      </c>
    </row>
    <row r="5589">
      <c r="A5589" t="n">
        <v>188607</v>
      </c>
      <c r="B5589" t="n">
        <v>122</v>
      </c>
      <c r="C5589" t="inlineStr">
        <is>
          <t>Arcos</t>
        </is>
      </c>
      <c r="D5589" t="inlineStr">
        <is>
          <t>MARIO PEDRO FELICIANO - HORTIFRUTI</t>
        </is>
      </c>
      <c r="E5589" t="inlineStr">
        <is>
          <t>462202</t>
        </is>
      </c>
      <c r="F5589" s="550" t="n">
        <v>46007</v>
      </c>
      <c r="G5589" t="n">
        <v>19759</v>
      </c>
      <c r="H5589" t="inlineStr">
        <is>
          <t>LARANJA BAHIA KG</t>
        </is>
      </c>
      <c r="I5589" t="inlineStr">
        <is>
          <t>ALIMENTOS</t>
        </is>
      </c>
      <c r="J5589" t="n">
        <v>10</v>
      </c>
      <c r="K5589" t="inlineStr">
        <is>
          <t>KG</t>
        </is>
      </c>
      <c r="L5589" t="n">
        <v>109.5</v>
      </c>
      <c r="M5589" t="n">
        <v>10.95</v>
      </c>
      <c r="N5589" t="inlineStr">
        <is>
          <t>ALIMENTOS</t>
        </is>
      </c>
      <c r="O5589" t="inlineStr">
        <is>
          <t>12/2025</t>
        </is>
      </c>
    </row>
    <row r="5590">
      <c r="A5590" t="n">
        <v>188607</v>
      </c>
      <c r="B5590" t="n">
        <v>122</v>
      </c>
      <c r="C5590" t="inlineStr">
        <is>
          <t>Arcos</t>
        </is>
      </c>
      <c r="D5590" t="inlineStr">
        <is>
          <t>MARIO PEDRO FELICIANO - HORTIFRUTI</t>
        </is>
      </c>
      <c r="E5590" t="inlineStr">
        <is>
          <t>462202</t>
        </is>
      </c>
      <c r="F5590" s="550" t="n">
        <v>46007</v>
      </c>
      <c r="G5590" t="n">
        <v>23198</v>
      </c>
      <c r="H5590" t="inlineStr">
        <is>
          <t>PIMENTAO VERMELHO KG</t>
        </is>
      </c>
      <c r="I5590" t="inlineStr">
        <is>
          <t>ALIMENTOS</t>
        </is>
      </c>
      <c r="J5590" t="n">
        <v>1</v>
      </c>
      <c r="K5590" t="inlineStr">
        <is>
          <t>KG</t>
        </is>
      </c>
      <c r="L5590" t="n">
        <v>14.5</v>
      </c>
      <c r="M5590" t="n">
        <v>14.5</v>
      </c>
      <c r="N5590" t="inlineStr">
        <is>
          <t>ALIMENTOS</t>
        </is>
      </c>
      <c r="O5590" t="inlineStr">
        <is>
          <t>12/2025</t>
        </is>
      </c>
    </row>
    <row r="5591">
      <c r="A5591" t="n">
        <v>188607</v>
      </c>
      <c r="B5591" t="n">
        <v>122</v>
      </c>
      <c r="C5591" t="inlineStr">
        <is>
          <t>Arcos</t>
        </is>
      </c>
      <c r="D5591" t="inlineStr">
        <is>
          <t>MARIO PEDRO FELICIANO - HORTIFRUTI</t>
        </is>
      </c>
      <c r="E5591" t="inlineStr">
        <is>
          <t>462202</t>
        </is>
      </c>
      <c r="F5591" s="550" t="n">
        <v>46007</v>
      </c>
      <c r="G5591" t="n">
        <v>25555</v>
      </c>
      <c r="H5591" t="inlineStr">
        <is>
          <t>BATATA LAVADA KG</t>
        </is>
      </c>
      <c r="I5591" t="inlineStr">
        <is>
          <t>ALIMENTOS</t>
        </is>
      </c>
      <c r="J5591" t="n">
        <v>20</v>
      </c>
      <c r="K5591" t="inlineStr">
        <is>
          <t>KG</t>
        </is>
      </c>
      <c r="L5591" t="n">
        <v>74</v>
      </c>
      <c r="M5591" t="n">
        <v>3.7</v>
      </c>
      <c r="N5591" t="inlineStr">
        <is>
          <t>ALIMENTOS</t>
        </is>
      </c>
      <c r="O5591" t="inlineStr">
        <is>
          <t>12/2025</t>
        </is>
      </c>
    </row>
    <row r="5592">
      <c r="A5592" t="n">
        <v>188607</v>
      </c>
      <c r="B5592" t="n">
        <v>122</v>
      </c>
      <c r="C5592" t="inlineStr">
        <is>
          <t>Arcos</t>
        </is>
      </c>
      <c r="D5592" t="inlineStr">
        <is>
          <t>MARIO PEDRO FELICIANO - HORTIFRUTI</t>
        </is>
      </c>
      <c r="E5592" t="inlineStr">
        <is>
          <t>462202</t>
        </is>
      </c>
      <c r="F5592" s="550" t="n">
        <v>46007</v>
      </c>
      <c r="G5592" t="n">
        <v>23389</v>
      </c>
      <c r="H5592" t="inlineStr">
        <is>
          <t>BANANA NANICA KG</t>
        </is>
      </c>
      <c r="I5592" t="inlineStr">
        <is>
          <t>ALIMENTOS</t>
        </is>
      </c>
      <c r="J5592" t="n">
        <v>5</v>
      </c>
      <c r="K5592" t="inlineStr">
        <is>
          <t>KG</t>
        </is>
      </c>
      <c r="L5592" t="n">
        <v>25.95</v>
      </c>
      <c r="M5592" t="n">
        <v>5.19</v>
      </c>
      <c r="N5592" t="inlineStr">
        <is>
          <t>ALIMENTOS</t>
        </is>
      </c>
      <c r="O5592" t="inlineStr">
        <is>
          <t>12/2025</t>
        </is>
      </c>
    </row>
    <row r="5593">
      <c r="A5593" t="n">
        <v>188605</v>
      </c>
      <c r="B5593" t="n">
        <v>122</v>
      </c>
      <c r="C5593" t="inlineStr">
        <is>
          <t>Arcos</t>
        </is>
      </c>
      <c r="D5593" t="inlineStr">
        <is>
          <t>FRONT BEBIDAS LTDA</t>
        </is>
      </c>
      <c r="E5593" t="inlineStr">
        <is>
          <t>784537</t>
        </is>
      </c>
      <c r="F5593" s="550" t="n">
        <v>46007</v>
      </c>
      <c r="G5593" t="n">
        <v>18353</v>
      </c>
      <c r="H5593" t="inlineStr">
        <is>
          <t>GIN TANQUERAY TEN 750ML</t>
        </is>
      </c>
      <c r="I5593" t="inlineStr">
        <is>
          <t>BEBIDAS</t>
        </is>
      </c>
      <c r="J5593" t="n">
        <v>36</v>
      </c>
      <c r="K5593" t="inlineStr">
        <is>
          <t>GR</t>
        </is>
      </c>
      <c r="L5593" t="n">
        <v>6476.76</v>
      </c>
      <c r="M5593" t="n">
        <v>179.91</v>
      </c>
      <c r="N5593" t="inlineStr">
        <is>
          <t>BEBIDAS</t>
        </is>
      </c>
      <c r="O5593" t="inlineStr">
        <is>
          <t>12/2025</t>
        </is>
      </c>
    </row>
    <row r="5594">
      <c r="A5594" t="n">
        <v>188602</v>
      </c>
      <c r="B5594" t="n">
        <v>122</v>
      </c>
      <c r="C5594" t="inlineStr">
        <is>
          <t>Arcos</t>
        </is>
      </c>
      <c r="D5594" t="inlineStr">
        <is>
          <t>AMBEV S. A. - CDD SAO PAULO</t>
        </is>
      </c>
      <c r="E5594" t="inlineStr">
        <is>
          <t>900629</t>
        </is>
      </c>
      <c r="F5594" s="550" t="n">
        <v>46007</v>
      </c>
      <c r="G5594" t="n">
        <v>18589</v>
      </c>
      <c r="H5594" t="inlineStr">
        <is>
          <t>STELLA ARTOIS LONG NECK 330ML C/24</t>
        </is>
      </c>
      <c r="I5594" t="inlineStr">
        <is>
          <t>BEBIDAS</t>
        </is>
      </c>
      <c r="J5594" t="n">
        <v>15</v>
      </c>
      <c r="K5594" t="inlineStr">
        <is>
          <t>PC</t>
        </is>
      </c>
      <c r="L5594" t="n">
        <v>1033.65</v>
      </c>
      <c r="M5594" t="n">
        <v>68.91</v>
      </c>
      <c r="N5594" t="inlineStr">
        <is>
          <t>BEBIDAS</t>
        </is>
      </c>
      <c r="O5594" t="inlineStr">
        <is>
          <t>12/2025</t>
        </is>
      </c>
    </row>
    <row r="5595">
      <c r="A5595" t="n">
        <v>188602</v>
      </c>
      <c r="B5595" t="n">
        <v>122</v>
      </c>
      <c r="C5595" t="inlineStr">
        <is>
          <t>Arcos</t>
        </is>
      </c>
      <c r="D5595" t="inlineStr">
        <is>
          <t>AMBEV S. A. - CDD SAO PAULO</t>
        </is>
      </c>
      <c r="E5595" t="inlineStr">
        <is>
          <t>900629</t>
        </is>
      </c>
      <c r="F5595" s="550" t="n">
        <v>46007</v>
      </c>
      <c r="G5595" t="n">
        <v>17905</v>
      </c>
      <c r="H5595" t="inlineStr">
        <is>
          <t>GUARANA ANTARCTICA DIET LATA 350ML C/12</t>
        </is>
      </c>
      <c r="I5595" t="inlineStr">
        <is>
          <t>BEBIDAS</t>
        </is>
      </c>
      <c r="J5595" t="n">
        <v>12</v>
      </c>
      <c r="K5595" t="inlineStr">
        <is>
          <t>PC</t>
        </is>
      </c>
      <c r="L5595" t="n">
        <v>243.36</v>
      </c>
      <c r="M5595" t="n">
        <v>20.28</v>
      </c>
      <c r="N5595" t="inlineStr">
        <is>
          <t>BEBIDAS</t>
        </is>
      </c>
      <c r="O5595" t="inlineStr">
        <is>
          <t>12/2025</t>
        </is>
      </c>
    </row>
    <row r="5596">
      <c r="A5596" t="n">
        <v>188602</v>
      </c>
      <c r="B5596" t="n">
        <v>122</v>
      </c>
      <c r="C5596" t="inlineStr">
        <is>
          <t>Arcos</t>
        </is>
      </c>
      <c r="D5596" t="inlineStr">
        <is>
          <t>AMBEV S. A. - CDD SAO PAULO</t>
        </is>
      </c>
      <c r="E5596" t="inlineStr">
        <is>
          <t>900629</t>
        </is>
      </c>
      <c r="F5596" s="550" t="n">
        <v>46007</v>
      </c>
      <c r="G5596" t="n">
        <v>17886</v>
      </c>
      <c r="H5596" t="inlineStr">
        <is>
          <t>PEPSI ZERO LATA 350ML C/12</t>
        </is>
      </c>
      <c r="I5596" t="inlineStr">
        <is>
          <t>BEBIDAS</t>
        </is>
      </c>
      <c r="J5596" t="n">
        <v>12</v>
      </c>
      <c r="K5596" t="inlineStr">
        <is>
          <t>PC</t>
        </is>
      </c>
      <c r="L5596" t="n">
        <v>278.88</v>
      </c>
      <c r="M5596" t="n">
        <v>23.24</v>
      </c>
      <c r="N5596" t="inlineStr">
        <is>
          <t>BEBIDAS</t>
        </is>
      </c>
      <c r="O5596" t="inlineStr">
        <is>
          <t>12/2025</t>
        </is>
      </c>
    </row>
    <row r="5597">
      <c r="A5597" t="n">
        <v>188599</v>
      </c>
      <c r="B5597" t="n">
        <v>122</v>
      </c>
      <c r="C5597" t="inlineStr">
        <is>
          <t>Arcos</t>
        </is>
      </c>
      <c r="D5597" t="inlineStr">
        <is>
          <t xml:space="preserve">LEITERIA DELICARI INDUSTRIA E COMERCIO LTDA </t>
        </is>
      </c>
      <c r="E5597" t="inlineStr">
        <is>
          <t>79687</t>
        </is>
      </c>
      <c r="F5597" s="550" t="n">
        <v>46007</v>
      </c>
      <c r="G5597" t="n">
        <v>25478</v>
      </c>
      <c r="H5597" t="inlineStr">
        <is>
          <t xml:space="preserve">LEITE INTEGRAL LEITISSIMO 1L </t>
        </is>
      </c>
      <c r="I5597" t="inlineStr">
        <is>
          <t>ALIMENTOS</t>
        </is>
      </c>
      <c r="J5597" t="n">
        <v>60</v>
      </c>
      <c r="K5597" t="inlineStr">
        <is>
          <t>UN</t>
        </is>
      </c>
      <c r="L5597" t="n">
        <v>477</v>
      </c>
      <c r="M5597" t="n">
        <v>7.95</v>
      </c>
      <c r="N5597" t="inlineStr">
        <is>
          <t>BEBIDAS</t>
        </is>
      </c>
      <c r="O5597" t="inlineStr">
        <is>
          <t>12/2025</t>
        </is>
      </c>
    </row>
    <row r="5598">
      <c r="A5598" t="n">
        <v>188597</v>
      </c>
      <c r="B5598" t="n">
        <v>122</v>
      </c>
      <c r="C5598" t="inlineStr">
        <is>
          <t>Arcos</t>
        </is>
      </c>
      <c r="D5598" t="inlineStr">
        <is>
          <t>WIDE STOCK COMERCIO E DISTRIBUICAO LTDA</t>
        </is>
      </c>
      <c r="E5598" t="inlineStr">
        <is>
          <t>422387</t>
        </is>
      </c>
      <c r="F5598" s="550" t="n">
        <v>46007</v>
      </c>
      <c r="G5598" t="n">
        <v>17190</v>
      </c>
      <c r="H5598" t="inlineStr">
        <is>
          <t>ESPONJA FIBRACO TININDO 3M C/5 UN</t>
        </is>
      </c>
      <c r="I5598" t="inlineStr">
        <is>
          <t>DESCARTAVEIS/HIGIENE E LIMPEZA</t>
        </is>
      </c>
      <c r="J5598" t="n">
        <v>5</v>
      </c>
      <c r="K5598" t="inlineStr">
        <is>
          <t>PC</t>
        </is>
      </c>
      <c r="L5598" t="n">
        <v>40.3</v>
      </c>
      <c r="M5598" t="n">
        <v>8.06</v>
      </c>
      <c r="N5598" t="inlineStr">
        <is>
          <t>DESCARTAVEIS</t>
        </is>
      </c>
      <c r="O5598" t="inlineStr">
        <is>
          <t>12/2025</t>
        </is>
      </c>
    </row>
    <row r="5599">
      <c r="A5599" t="n">
        <v>188597</v>
      </c>
      <c r="B5599" t="n">
        <v>122</v>
      </c>
      <c r="C5599" t="inlineStr">
        <is>
          <t>Arcos</t>
        </is>
      </c>
      <c r="D5599" t="inlineStr">
        <is>
          <t>WIDE STOCK COMERCIO E DISTRIBUICAO LTDA</t>
        </is>
      </c>
      <c r="E5599" t="inlineStr">
        <is>
          <t>422387</t>
        </is>
      </c>
      <c r="F5599" s="550" t="n">
        <v>46007</v>
      </c>
      <c r="G5599" t="n">
        <v>17196</v>
      </c>
      <c r="H5599" t="inlineStr">
        <is>
          <t xml:space="preserve">ESPONJA DUPLA FACE TININDO 3M C/10 UN </t>
        </is>
      </c>
      <c r="I5599" t="inlineStr">
        <is>
          <t>DESCARTAVEIS/HIGIENE E LIMPEZA</t>
        </is>
      </c>
      <c r="J5599" t="n">
        <v>4</v>
      </c>
      <c r="K5599" t="inlineStr">
        <is>
          <t>PC</t>
        </is>
      </c>
      <c r="L5599" t="n">
        <v>25.4</v>
      </c>
      <c r="M5599" t="n">
        <v>6.35</v>
      </c>
      <c r="N5599" t="inlineStr">
        <is>
          <t>DESCARTAVEIS</t>
        </is>
      </c>
      <c r="O5599" t="inlineStr">
        <is>
          <t>12/2025</t>
        </is>
      </c>
    </row>
    <row r="5600">
      <c r="A5600" t="n">
        <v>188597</v>
      </c>
      <c r="B5600" t="n">
        <v>122</v>
      </c>
      <c r="C5600" t="inlineStr">
        <is>
          <t>Arcos</t>
        </is>
      </c>
      <c r="D5600" t="inlineStr">
        <is>
          <t>WIDE STOCK COMERCIO E DISTRIBUICAO LTDA</t>
        </is>
      </c>
      <c r="E5600" t="inlineStr">
        <is>
          <t>422387</t>
        </is>
      </c>
      <c r="F5600" s="550" t="n">
        <v>46007</v>
      </c>
      <c r="G5600" t="n">
        <v>17535</v>
      </c>
      <c r="H5600" t="inlineStr">
        <is>
          <t>COPO DESCARTAVEL ULTRACOPOS 330ML C/2000UN</t>
        </is>
      </c>
      <c r="I5600" t="inlineStr">
        <is>
          <t>DESCARTAVEIS/HIGIENE E LIMPEZA</t>
        </is>
      </c>
      <c r="J5600" t="n">
        <v>1</v>
      </c>
      <c r="K5600" t="inlineStr">
        <is>
          <t>UN</t>
        </is>
      </c>
      <c r="L5600" t="n">
        <v>124.86</v>
      </c>
      <c r="M5600" t="n">
        <v>124.86</v>
      </c>
      <c r="N5600" t="inlineStr">
        <is>
          <t>DESCARTAVEIS</t>
        </is>
      </c>
      <c r="O5600" t="inlineStr">
        <is>
          <t>12/2025</t>
        </is>
      </c>
    </row>
    <row r="5601">
      <c r="A5601" t="n">
        <v>188597</v>
      </c>
      <c r="B5601" t="n">
        <v>122</v>
      </c>
      <c r="C5601" t="inlineStr">
        <is>
          <t>Arcos</t>
        </is>
      </c>
      <c r="D5601" t="inlineStr">
        <is>
          <t>WIDE STOCK COMERCIO E DISTRIBUICAO LTDA</t>
        </is>
      </c>
      <c r="E5601" t="inlineStr">
        <is>
          <t>422387</t>
        </is>
      </c>
      <c r="F5601" s="550" t="n">
        <v>46007</v>
      </c>
      <c r="G5601" t="n">
        <v>27393</v>
      </c>
      <c r="H5601" t="inlineStr">
        <is>
          <t>MEXEDOR CAFE MADEIRA THEOTO C/1000UN</t>
        </is>
      </c>
      <c r="I5601" t="inlineStr">
        <is>
          <t>DESCARTAVEIS/HIGIENE E LIMPEZA</t>
        </is>
      </c>
      <c r="J5601" t="n">
        <v>3</v>
      </c>
      <c r="K5601" t="inlineStr">
        <is>
          <t>UN</t>
        </is>
      </c>
      <c r="L5601" t="n">
        <v>60.6</v>
      </c>
      <c r="M5601" t="n">
        <v>20.2</v>
      </c>
      <c r="N5601" t="inlineStr">
        <is>
          <t>DESCARTAVEIS</t>
        </is>
      </c>
      <c r="O5601" t="inlineStr">
        <is>
          <t>12/2025</t>
        </is>
      </c>
    </row>
    <row r="5602">
      <c r="A5602" t="n">
        <v>188596</v>
      </c>
      <c r="B5602" t="n">
        <v>122</v>
      </c>
      <c r="C5602" t="inlineStr">
        <is>
          <t>Arcos</t>
        </is>
      </c>
      <c r="D5602" t="inlineStr">
        <is>
          <t>EMPORIO M&amp;L COMERCIO DE ALIM E BEBIDAS LTDA</t>
        </is>
      </c>
      <c r="E5602" t="inlineStr">
        <is>
          <t>487250</t>
        </is>
      </c>
      <c r="F5602" s="550" t="n">
        <v>46007</v>
      </c>
      <c r="G5602" t="n">
        <v>22721</v>
      </c>
      <c r="H5602" t="inlineStr">
        <is>
          <t>BACON MANTA KG</t>
        </is>
      </c>
      <c r="I5602" t="inlineStr">
        <is>
          <t>ALIMENTOS</t>
        </is>
      </c>
      <c r="J5602" t="n">
        <v>10.83</v>
      </c>
      <c r="K5602" t="inlineStr">
        <is>
          <t>KG</t>
        </is>
      </c>
      <c r="L5602" t="n">
        <v>306.49</v>
      </c>
      <c r="M5602" t="n">
        <v>28.300092</v>
      </c>
      <c r="N5602" t="inlineStr">
        <is>
          <t>ALIMENTOS</t>
        </is>
      </c>
      <c r="O5602" t="inlineStr">
        <is>
          <t>12/2025</t>
        </is>
      </c>
    </row>
    <row r="5603">
      <c r="A5603" t="n">
        <v>188594</v>
      </c>
      <c r="B5603" t="n">
        <v>122</v>
      </c>
      <c r="C5603" t="inlineStr">
        <is>
          <t>Arcos</t>
        </is>
      </c>
      <c r="D5603" t="inlineStr">
        <is>
          <t xml:space="preserve">LEITERIA CABRIOLA FROMAGES DE CHEVRE LTDA </t>
        </is>
      </c>
      <c r="E5603" t="inlineStr">
        <is>
          <t>47640</t>
        </is>
      </c>
      <c r="F5603" s="550" t="n">
        <v>46007</v>
      </c>
      <c r="G5603" t="n">
        <v>23082</v>
      </c>
      <c r="H5603" t="inlineStr">
        <is>
          <t>QUEIJO DE CABRA BOURSIN EM PASTA KG</t>
        </is>
      </c>
      <c r="I5603" t="inlineStr">
        <is>
          <t>ALIMENTOS</t>
        </is>
      </c>
      <c r="J5603" t="n">
        <v>10</v>
      </c>
      <c r="K5603" t="inlineStr">
        <is>
          <t>KG</t>
        </is>
      </c>
      <c r="L5603" t="n">
        <v>789</v>
      </c>
      <c r="M5603" t="n">
        <v>78.90000000000001</v>
      </c>
      <c r="N5603" t="inlineStr">
        <is>
          <t>ALIMENTOS</t>
        </is>
      </c>
      <c r="O5603" t="inlineStr">
        <is>
          <t>12/2025</t>
        </is>
      </c>
    </row>
    <row r="5604">
      <c r="A5604" t="n">
        <v>188591</v>
      </c>
      <c r="B5604" t="n">
        <v>122</v>
      </c>
      <c r="C5604" t="inlineStr">
        <is>
          <t>Arcos</t>
        </is>
      </c>
      <c r="D5604" t="inlineStr">
        <is>
          <t>B.B DISTRIBUIDORA DE CARNES LTDA</t>
        </is>
      </c>
      <c r="E5604" t="inlineStr">
        <is>
          <t>410154</t>
        </is>
      </c>
      <c r="F5604" s="550" t="n">
        <v>46006</v>
      </c>
      <c r="G5604" t="n">
        <v>19034</v>
      </c>
      <c r="H5604" t="inlineStr">
        <is>
          <t>COXA E SOBRECOXA COM OSSO E COM PELE KG</t>
        </is>
      </c>
      <c r="I5604" t="inlineStr">
        <is>
          <t>ALIMENTOS</t>
        </is>
      </c>
      <c r="J5604" t="n">
        <v>20</v>
      </c>
      <c r="K5604" t="inlineStr">
        <is>
          <t>KG</t>
        </is>
      </c>
      <c r="L5604" t="n">
        <v>217</v>
      </c>
      <c r="M5604" t="n">
        <v>10.85</v>
      </c>
      <c r="N5604" t="inlineStr">
        <is>
          <t>ALIMENTOS</t>
        </is>
      </c>
      <c r="O5604" t="inlineStr">
        <is>
          <t>12/2025</t>
        </is>
      </c>
    </row>
    <row r="5605">
      <c r="A5605" t="n">
        <v>188590</v>
      </c>
      <c r="B5605" t="n">
        <v>122</v>
      </c>
      <c r="C5605" t="inlineStr">
        <is>
          <t>Arcos</t>
        </is>
      </c>
      <c r="D5605" t="inlineStr">
        <is>
          <t>OPA PRODUTOS ALIMENTICIOS LTDA</t>
        </is>
      </c>
      <c r="E5605" t="inlineStr">
        <is>
          <t>2388</t>
        </is>
      </c>
      <c r="F5605" s="550" t="n">
        <v>46007</v>
      </c>
      <c r="G5605" t="n">
        <v>26591</v>
      </c>
      <c r="H5605" t="inlineStr">
        <is>
          <t>COPA FATIADO JAIS KG</t>
        </is>
      </c>
      <c r="I5605" t="inlineStr">
        <is>
          <t>ALIMENTOS</t>
        </is>
      </c>
      <c r="J5605" t="n">
        <v>1</v>
      </c>
      <c r="K5605" t="inlineStr">
        <is>
          <t>KG</t>
        </is>
      </c>
      <c r="L5605" t="n">
        <v>180</v>
      </c>
      <c r="M5605" t="n">
        <v>180</v>
      </c>
      <c r="N5605" t="inlineStr">
        <is>
          <t>ALIMENTOS</t>
        </is>
      </c>
      <c r="O5605" t="inlineStr">
        <is>
          <t>12/2025</t>
        </is>
      </c>
    </row>
    <row r="5606">
      <c r="A5606" t="n">
        <v>188589</v>
      </c>
      <c r="B5606" t="n">
        <v>122</v>
      </c>
      <c r="C5606" t="inlineStr">
        <is>
          <t>Arcos</t>
        </is>
      </c>
      <c r="D5606" t="inlineStr">
        <is>
          <t>ICE4PROS FABRICA DE GELO LTDA</t>
        </is>
      </c>
      <c r="E5606" t="inlineStr">
        <is>
          <t>90261</t>
        </is>
      </c>
      <c r="F5606" s="550" t="n">
        <v>46006</v>
      </c>
      <c r="G5606" t="n">
        <v>24816</v>
      </c>
      <c r="H5606" t="inlineStr">
        <is>
          <t>GELO ESFERICO UN</t>
        </is>
      </c>
      <c r="I5606" t="inlineStr">
        <is>
          <t>BEBIDAS</t>
        </is>
      </c>
      <c r="J5606" t="n">
        <v>6</v>
      </c>
      <c r="K5606" t="inlineStr">
        <is>
          <t>PC</t>
        </is>
      </c>
      <c r="L5606" t="n">
        <v>382.8</v>
      </c>
      <c r="M5606" t="n">
        <v>63.8</v>
      </c>
      <c r="N5606" t="inlineStr">
        <is>
          <t>BEBIDAS</t>
        </is>
      </c>
      <c r="O5606" t="inlineStr">
        <is>
          <t>12/2025</t>
        </is>
      </c>
    </row>
    <row r="5607">
      <c r="A5607" t="n">
        <v>188589</v>
      </c>
      <c r="B5607" t="n">
        <v>122</v>
      </c>
      <c r="C5607" t="inlineStr">
        <is>
          <t>Arcos</t>
        </is>
      </c>
      <c r="D5607" t="inlineStr">
        <is>
          <t>ICE4PROS FABRICA DE GELO LTDA</t>
        </is>
      </c>
      <c r="E5607" t="inlineStr">
        <is>
          <t>90261</t>
        </is>
      </c>
      <c r="F5607" s="550" t="n">
        <v>46006</v>
      </c>
      <c r="G5607" t="n">
        <v>24814</v>
      </c>
      <c r="H5607" t="inlineStr">
        <is>
          <t>GELO COLLINS PRO 35X140</t>
        </is>
      </c>
      <c r="I5607" t="inlineStr">
        <is>
          <t>BEBIDAS</t>
        </is>
      </c>
      <c r="J5607" t="n">
        <v>14</v>
      </c>
      <c r="K5607" t="inlineStr">
        <is>
          <t>PC</t>
        </is>
      </c>
      <c r="L5607" t="n">
        <v>546.84</v>
      </c>
      <c r="M5607" t="n">
        <v>39.06</v>
      </c>
      <c r="N5607" t="inlineStr">
        <is>
          <t>BEBIDAS</t>
        </is>
      </c>
      <c r="O5607" t="inlineStr">
        <is>
          <t>12/2025</t>
        </is>
      </c>
    </row>
    <row r="5608">
      <c r="A5608" t="n">
        <v>188589</v>
      </c>
      <c r="B5608" t="n">
        <v>122</v>
      </c>
      <c r="C5608" t="inlineStr">
        <is>
          <t>Arcos</t>
        </is>
      </c>
      <c r="D5608" t="inlineStr">
        <is>
          <t>ICE4PROS FABRICA DE GELO LTDA</t>
        </is>
      </c>
      <c r="E5608" t="inlineStr">
        <is>
          <t>90261</t>
        </is>
      </c>
      <c r="F5608" s="550" t="n">
        <v>46006</v>
      </c>
      <c r="G5608" t="n">
        <v>17092</v>
      </c>
      <c r="H5608" t="inlineStr">
        <is>
          <t>GELO CUBO 50X60MM</t>
        </is>
      </c>
      <c r="I5608" t="inlineStr">
        <is>
          <t>BEBIDAS</t>
        </is>
      </c>
      <c r="J5608" t="n">
        <v>28</v>
      </c>
      <c r="K5608" t="inlineStr">
        <is>
          <t>PC</t>
        </is>
      </c>
      <c r="L5608" t="n">
        <v>1519</v>
      </c>
      <c r="M5608" t="n">
        <v>54.25</v>
      </c>
      <c r="N5608" t="inlineStr">
        <is>
          <t>BEBIDAS</t>
        </is>
      </c>
      <c r="O5608" t="inlineStr">
        <is>
          <t>12/2025</t>
        </is>
      </c>
    </row>
    <row r="5609">
      <c r="A5609" t="n">
        <v>188587</v>
      </c>
      <c r="B5609" t="n">
        <v>122</v>
      </c>
      <c r="C5609" t="inlineStr">
        <is>
          <t>Arcos</t>
        </is>
      </c>
      <c r="D5609" t="inlineStr">
        <is>
          <t>WINES4U COMÉRCIO, IMPORTAÇÃO E EXPORTAÇÃO DE VINHOS LTDA</t>
        </is>
      </c>
      <c r="E5609" t="inlineStr">
        <is>
          <t>14754</t>
        </is>
      </c>
      <c r="F5609" s="550" t="n">
        <v>46007</v>
      </c>
      <c r="G5609" t="n">
        <v>25091</v>
      </c>
      <c r="H5609" t="inlineStr">
        <is>
          <t>VINHO BRANCO VERASOLIS MOSCATEL 750ML</t>
        </is>
      </c>
      <c r="I5609" t="inlineStr">
        <is>
          <t>BEBIDAS</t>
        </is>
      </c>
      <c r="J5609" t="n">
        <v>12</v>
      </c>
      <c r="K5609" t="inlineStr">
        <is>
          <t>UN</t>
        </is>
      </c>
      <c r="L5609" t="n">
        <v>972</v>
      </c>
      <c r="M5609" t="n">
        <v>81</v>
      </c>
      <c r="N5609" t="inlineStr">
        <is>
          <t>BEBIDAS</t>
        </is>
      </c>
      <c r="O5609" t="inlineStr">
        <is>
          <t>12/2025</t>
        </is>
      </c>
    </row>
    <row r="5610">
      <c r="A5610" t="n">
        <v>188587</v>
      </c>
      <c r="B5610" t="n">
        <v>122</v>
      </c>
      <c r="C5610" t="inlineStr">
        <is>
          <t>Arcos</t>
        </is>
      </c>
      <c r="D5610" t="inlineStr">
        <is>
          <t>WINES4U COMÉRCIO, IMPORTAÇÃO E EXPORTAÇÃO DE VINHOS LTDA</t>
        </is>
      </c>
      <c r="E5610" t="inlineStr">
        <is>
          <t>14754</t>
        </is>
      </c>
      <c r="F5610" s="550" t="n">
        <v>46007</v>
      </c>
      <c r="G5610" t="n">
        <v>25093</v>
      </c>
      <c r="H5610" t="inlineStr">
        <is>
          <t>FORCE CELESTE SEMILLION 750ML VINHO BRANCO</t>
        </is>
      </c>
      <c r="I5610" t="inlineStr">
        <is>
          <t>BEBIDAS</t>
        </is>
      </c>
      <c r="J5610" t="n">
        <v>12</v>
      </c>
      <c r="K5610" t="inlineStr">
        <is>
          <t>UN</t>
        </is>
      </c>
      <c r="L5610" t="n">
        <v>1710</v>
      </c>
      <c r="M5610" t="n">
        <v>142.5</v>
      </c>
      <c r="N5610" t="inlineStr">
        <is>
          <t>BEBIDAS</t>
        </is>
      </c>
      <c r="O5610" t="inlineStr">
        <is>
          <t>12/2025</t>
        </is>
      </c>
    </row>
    <row r="5611">
      <c r="A5611" t="n">
        <v>188585</v>
      </c>
      <c r="B5611" t="n">
        <v>122</v>
      </c>
      <c r="C5611" t="inlineStr">
        <is>
          <t>Arcos</t>
        </is>
      </c>
      <c r="D5611" t="inlineStr">
        <is>
          <t>GEOFFROY ALAIN MARIE DE LA CROIX DE CHEVRIERES DE SAYVE LTDA</t>
        </is>
      </c>
      <c r="E5611" t="inlineStr">
        <is>
          <t>44571</t>
        </is>
      </c>
      <c r="F5611" s="550" t="n">
        <v>46006</v>
      </c>
      <c r="G5611" t="n">
        <v>25040</v>
      </c>
      <c r="H5611" t="inlineStr">
        <is>
          <t>VINHO TINTO LE LOUP DANS LA BERGERIE 750ML</t>
        </is>
      </c>
      <c r="I5611" t="inlineStr">
        <is>
          <t>BEBIDAS</t>
        </is>
      </c>
      <c r="J5611" t="n">
        <v>18</v>
      </c>
      <c r="K5611" t="inlineStr">
        <is>
          <t>Un</t>
        </is>
      </c>
      <c r="L5611" t="n">
        <v>1935.36</v>
      </c>
      <c r="M5611" t="n">
        <v>107.52</v>
      </c>
      <c r="N5611" t="inlineStr">
        <is>
          <t>BEBIDAS</t>
        </is>
      </c>
      <c r="O5611" t="inlineStr">
        <is>
          <t>12/2025</t>
        </is>
      </c>
    </row>
    <row r="5612">
      <c r="A5612" t="n">
        <v>188585</v>
      </c>
      <c r="B5612" t="n">
        <v>122</v>
      </c>
      <c r="C5612" t="inlineStr">
        <is>
          <t>Arcos</t>
        </is>
      </c>
      <c r="D5612" t="inlineStr">
        <is>
          <t>GEOFFROY ALAIN MARIE DE LA CROIX DE CHEVRIERES DE SAYVE LTDA</t>
        </is>
      </c>
      <c r="E5612" t="inlineStr">
        <is>
          <t>44571</t>
        </is>
      </c>
      <c r="F5612" s="550" t="n">
        <v>46006</v>
      </c>
      <c r="G5612" t="n">
        <v>25535</v>
      </c>
      <c r="H5612" t="inlineStr">
        <is>
          <t>VINHO BRANCO LOUP Y ES-TU 750ML</t>
        </is>
      </c>
      <c r="I5612" t="inlineStr">
        <is>
          <t>BEBIDAS</t>
        </is>
      </c>
      <c r="J5612" t="n">
        <v>12</v>
      </c>
      <c r="K5612" t="inlineStr">
        <is>
          <t>GR</t>
        </is>
      </c>
      <c r="L5612" t="n">
        <v>1401.12</v>
      </c>
      <c r="M5612" t="n">
        <v>116.76</v>
      </c>
      <c r="N5612" t="inlineStr">
        <is>
          <t>BEBIDAS</t>
        </is>
      </c>
      <c r="O5612" t="inlineStr">
        <is>
          <t>12/2025</t>
        </is>
      </c>
    </row>
    <row r="5613">
      <c r="A5613" t="n">
        <v>188584</v>
      </c>
      <c r="B5613" t="n">
        <v>122</v>
      </c>
      <c r="C5613" t="inlineStr">
        <is>
          <t>Arcos</t>
        </is>
      </c>
      <c r="D5613" t="inlineStr">
        <is>
          <t>ZAHIL IMPORTADORA LTDA</t>
        </is>
      </c>
      <c r="E5613" t="inlineStr">
        <is>
          <t>262225</t>
        </is>
      </c>
      <c r="F5613" s="550" t="n">
        <v>46006</v>
      </c>
      <c r="G5613" t="n">
        <v>18017</v>
      </c>
      <c r="H5613" t="inlineStr">
        <is>
          <t>ESPUMANTE CAVA BRUT STARS TOUCH OF ROSE 750ML</t>
        </is>
      </c>
      <c r="I5613" t="inlineStr">
        <is>
          <t>BEBIDAS</t>
        </is>
      </c>
      <c r="J5613" t="n">
        <v>6</v>
      </c>
      <c r="K5613" t="inlineStr">
        <is>
          <t>GR</t>
        </is>
      </c>
      <c r="L5613" t="n">
        <v>826.8</v>
      </c>
      <c r="M5613" t="n">
        <v>137.8</v>
      </c>
      <c r="N5613" t="inlineStr">
        <is>
          <t>BEBIDAS</t>
        </is>
      </c>
      <c r="O5613" t="inlineStr">
        <is>
          <t>12/2025</t>
        </is>
      </c>
    </row>
    <row r="5614">
      <c r="A5614" t="n">
        <v>188584</v>
      </c>
      <c r="B5614" t="n">
        <v>122</v>
      </c>
      <c r="C5614" t="inlineStr">
        <is>
          <t>Arcos</t>
        </is>
      </c>
      <c r="D5614" t="inlineStr">
        <is>
          <t>ZAHIL IMPORTADORA LTDA</t>
        </is>
      </c>
      <c r="E5614" t="inlineStr">
        <is>
          <t>262225</t>
        </is>
      </c>
      <c r="F5614" s="550" t="n">
        <v>46006</v>
      </c>
      <c r="G5614" t="n">
        <v>18018</v>
      </c>
      <c r="H5614" t="inlineStr">
        <is>
          <t>ESPUMANTE CAVA STARS BRUT RESERVA 750ML</t>
        </is>
      </c>
      <c r="I5614" t="inlineStr">
        <is>
          <t>BEBIDAS</t>
        </is>
      </c>
      <c r="J5614" t="n">
        <v>6</v>
      </c>
      <c r="K5614" t="inlineStr">
        <is>
          <t>GR</t>
        </is>
      </c>
      <c r="L5614" t="n">
        <v>737.1</v>
      </c>
      <c r="M5614" t="n">
        <v>122.85</v>
      </c>
      <c r="N5614" t="inlineStr">
        <is>
          <t>BEBIDAS</t>
        </is>
      </c>
      <c r="O5614" t="inlineStr">
        <is>
          <t>12/2025</t>
        </is>
      </c>
    </row>
    <row r="5615">
      <c r="A5615" t="n">
        <v>188584</v>
      </c>
      <c r="B5615" t="n">
        <v>122</v>
      </c>
      <c r="C5615" t="inlineStr">
        <is>
          <t>Arcos</t>
        </is>
      </c>
      <c r="D5615" t="inlineStr">
        <is>
          <t>ZAHIL IMPORTADORA LTDA</t>
        </is>
      </c>
      <c r="E5615" t="inlineStr">
        <is>
          <t>262225</t>
        </is>
      </c>
      <c r="F5615" s="550" t="n">
        <v>46006</v>
      </c>
      <c r="G5615" t="n">
        <v>17594</v>
      </c>
      <c r="H5615" t="inlineStr">
        <is>
          <t>VINHO TINTO LE JAJA DE JAU DE SYRAH 750ML FRANCA</t>
        </is>
      </c>
      <c r="I5615" t="inlineStr">
        <is>
          <t>BEBIDAS</t>
        </is>
      </c>
      <c r="J5615" t="n">
        <v>12</v>
      </c>
      <c r="K5615" t="inlineStr">
        <is>
          <t>GR</t>
        </is>
      </c>
      <c r="L5615" t="n">
        <v>780</v>
      </c>
      <c r="M5615" t="n">
        <v>65</v>
      </c>
      <c r="N5615" t="inlineStr">
        <is>
          <t>BEBIDAS</t>
        </is>
      </c>
      <c r="O5615" t="inlineStr">
        <is>
          <t>12/2025</t>
        </is>
      </c>
    </row>
    <row r="5616">
      <c r="A5616" t="n">
        <v>188584</v>
      </c>
      <c r="B5616" t="n">
        <v>122</v>
      </c>
      <c r="C5616" t="inlineStr">
        <is>
          <t>Arcos</t>
        </is>
      </c>
      <c r="D5616" t="inlineStr">
        <is>
          <t>ZAHIL IMPORTADORA LTDA</t>
        </is>
      </c>
      <c r="E5616" t="inlineStr">
        <is>
          <t>262225</t>
        </is>
      </c>
      <c r="F5616" s="550" t="n">
        <v>46006</v>
      </c>
      <c r="G5616" t="n">
        <v>17713</v>
      </c>
      <c r="H5616" t="inlineStr">
        <is>
          <t>VINHO TINTO RUTINI ENCUENTRO MALBEC 750ML</t>
        </is>
      </c>
      <c r="I5616" t="inlineStr">
        <is>
          <t>BEBIDAS</t>
        </is>
      </c>
      <c r="J5616" t="n">
        <v>12</v>
      </c>
      <c r="K5616" t="inlineStr">
        <is>
          <t>UN</t>
        </is>
      </c>
      <c r="L5616" t="n">
        <v>1224.6</v>
      </c>
      <c r="M5616" t="n">
        <v>102.05</v>
      </c>
      <c r="N5616" t="inlineStr">
        <is>
          <t>BEBIDAS</t>
        </is>
      </c>
      <c r="O5616" t="inlineStr">
        <is>
          <t>12/2025</t>
        </is>
      </c>
    </row>
    <row r="5617">
      <c r="A5617" t="n">
        <v>188580</v>
      </c>
      <c r="B5617" t="n">
        <v>122</v>
      </c>
      <c r="C5617" t="inlineStr">
        <is>
          <t>Arcos</t>
        </is>
      </c>
      <c r="D5617" t="inlineStr">
        <is>
          <t>ANDREIA SANTOS FREITAS DUARTE</t>
        </is>
      </c>
      <c r="E5617" t="inlineStr">
        <is>
          <t>2309</t>
        </is>
      </c>
      <c r="F5617" s="550" t="n">
        <v>46001</v>
      </c>
      <c r="G5617" t="n">
        <v>20941</v>
      </c>
      <c r="H5617" t="inlineStr">
        <is>
          <t>CHOCOLATE EM GOTAS MEIO AMARGO SICAO C/2,05KG</t>
        </is>
      </c>
      <c r="I5617" t="inlineStr">
        <is>
          <t>ALIMENTOS</t>
        </is>
      </c>
      <c r="J5617" t="n">
        <v>4</v>
      </c>
      <c r="K5617" t="inlineStr">
        <is>
          <t>PC</t>
        </is>
      </c>
      <c r="L5617" t="n">
        <v>841.88</v>
      </c>
      <c r="M5617" t="n">
        <v>210.47</v>
      </c>
      <c r="N5617" t="inlineStr">
        <is>
          <t>ALIMENTOS</t>
        </is>
      </c>
      <c r="O5617" t="inlineStr">
        <is>
          <t>12/2025</t>
        </is>
      </c>
    </row>
    <row r="5618">
      <c r="A5618" t="n">
        <v>188580</v>
      </c>
      <c r="B5618" t="n">
        <v>122</v>
      </c>
      <c r="C5618" t="inlineStr">
        <is>
          <t>Arcos</t>
        </is>
      </c>
      <c r="D5618" t="inlineStr">
        <is>
          <t>ANDREIA SANTOS FREITAS DUARTE</t>
        </is>
      </c>
      <c r="E5618" t="inlineStr">
        <is>
          <t>2309</t>
        </is>
      </c>
      <c r="F5618" s="550" t="n">
        <v>46001</v>
      </c>
      <c r="G5618" t="n">
        <v>20887</v>
      </c>
      <c r="H5618" t="inlineStr">
        <is>
          <t>MEL PURO FLORA NECTAR C/1KG</t>
        </is>
      </c>
      <c r="I5618" t="inlineStr">
        <is>
          <t>ALIMENTOS</t>
        </is>
      </c>
      <c r="J5618" t="n">
        <v>24</v>
      </c>
      <c r="K5618" t="inlineStr">
        <is>
          <t>PT</t>
        </is>
      </c>
      <c r="L5618" t="n">
        <v>816</v>
      </c>
      <c r="M5618" t="n">
        <v>34</v>
      </c>
      <c r="N5618" t="inlineStr">
        <is>
          <t>ALIMENTOS</t>
        </is>
      </c>
      <c r="O5618" t="inlineStr">
        <is>
          <t>12/2025</t>
        </is>
      </c>
    </row>
    <row r="5619">
      <c r="A5619" t="n">
        <v>188580</v>
      </c>
      <c r="B5619" t="n">
        <v>122</v>
      </c>
      <c r="C5619" t="inlineStr">
        <is>
          <t>Arcos</t>
        </is>
      </c>
      <c r="D5619" t="inlineStr">
        <is>
          <t>ANDREIA SANTOS FREITAS DUARTE</t>
        </is>
      </c>
      <c r="E5619" t="inlineStr">
        <is>
          <t>2309</t>
        </is>
      </c>
      <c r="F5619" s="550" t="n">
        <v>46001</v>
      </c>
      <c r="G5619" t="n">
        <v>20861</v>
      </c>
      <c r="H5619" t="inlineStr">
        <is>
          <t>GEMA DE OVO PASTEURIZADA NETTO C/1KG UN</t>
        </is>
      </c>
      <c r="I5619" t="inlineStr">
        <is>
          <t>ALIMENTOS</t>
        </is>
      </c>
      <c r="J5619" t="n">
        <v>7</v>
      </c>
      <c r="K5619" t="inlineStr">
        <is>
          <t>UN</t>
        </is>
      </c>
      <c r="L5619" t="n">
        <v>326.9</v>
      </c>
      <c r="M5619" t="n">
        <v>46.7</v>
      </c>
      <c r="N5619" t="inlineStr">
        <is>
          <t>ALIMENTOS</t>
        </is>
      </c>
      <c r="O5619" t="inlineStr">
        <is>
          <t>12/2025</t>
        </is>
      </c>
    </row>
    <row r="5620">
      <c r="A5620" t="n">
        <v>188580</v>
      </c>
      <c r="B5620" t="n">
        <v>122</v>
      </c>
      <c r="C5620" t="inlineStr">
        <is>
          <t>Arcos</t>
        </is>
      </c>
      <c r="D5620" t="inlineStr">
        <is>
          <t>ANDREIA SANTOS FREITAS DUARTE</t>
        </is>
      </c>
      <c r="E5620" t="inlineStr">
        <is>
          <t>2309</t>
        </is>
      </c>
      <c r="F5620" s="550" t="n">
        <v>46001</v>
      </c>
      <c r="G5620" t="n">
        <v>20117</v>
      </c>
      <c r="H5620" t="inlineStr">
        <is>
          <t>MASSA FOLHADA AROSA 1KG UN</t>
        </is>
      </c>
      <c r="I5620" t="inlineStr">
        <is>
          <t>ALIMENTOS</t>
        </is>
      </c>
      <c r="J5620" t="n">
        <v>30</v>
      </c>
      <c r="K5620" t="inlineStr">
        <is>
          <t>UN</t>
        </is>
      </c>
      <c r="L5620" t="n">
        <v>1164</v>
      </c>
      <c r="M5620" t="n">
        <v>38.8</v>
      </c>
      <c r="N5620" t="inlineStr">
        <is>
          <t>ALIMENTOS</t>
        </is>
      </c>
      <c r="O5620" t="inlineStr">
        <is>
          <t>12/2025</t>
        </is>
      </c>
    </row>
    <row r="5621">
      <c r="A5621" t="n">
        <v>188580</v>
      </c>
      <c r="B5621" t="n">
        <v>122</v>
      </c>
      <c r="C5621" t="inlineStr">
        <is>
          <t>Arcos</t>
        </is>
      </c>
      <c r="D5621" t="inlineStr">
        <is>
          <t>ANDREIA SANTOS FREITAS DUARTE</t>
        </is>
      </c>
      <c r="E5621" t="inlineStr">
        <is>
          <t>2309</t>
        </is>
      </c>
      <c r="F5621" s="550" t="n">
        <v>46001</v>
      </c>
      <c r="G5621" t="n">
        <v>19984</v>
      </c>
      <c r="H5621" t="inlineStr">
        <is>
          <t>MOLHO INGLES KENKO 1L</t>
        </is>
      </c>
      <c r="I5621" t="inlineStr">
        <is>
          <t>ALIMENTOS</t>
        </is>
      </c>
      <c r="J5621" t="n">
        <v>2</v>
      </c>
      <c r="K5621" t="inlineStr">
        <is>
          <t>UN</t>
        </is>
      </c>
      <c r="L5621" t="n">
        <v>39.6</v>
      </c>
      <c r="M5621" t="n">
        <v>19.8</v>
      </c>
      <c r="N5621" t="inlineStr">
        <is>
          <t>ALIMENTOS</t>
        </is>
      </c>
      <c r="O5621" t="inlineStr">
        <is>
          <t>12/2025</t>
        </is>
      </c>
    </row>
    <row r="5622">
      <c r="A5622" t="n">
        <v>188580</v>
      </c>
      <c r="B5622" t="n">
        <v>122</v>
      </c>
      <c r="C5622" t="inlineStr">
        <is>
          <t>Arcos</t>
        </is>
      </c>
      <c r="D5622" t="inlineStr">
        <is>
          <t>ANDREIA SANTOS FREITAS DUARTE</t>
        </is>
      </c>
      <c r="E5622" t="inlineStr">
        <is>
          <t>2309</t>
        </is>
      </c>
      <c r="F5622" s="550" t="n">
        <v>46001</v>
      </c>
      <c r="G5622" t="n">
        <v>26187</v>
      </c>
      <c r="H5622" t="inlineStr">
        <is>
          <t>CHOCOLATE BRANCO EM GOTAS SICAO</t>
        </is>
      </c>
      <c r="I5622" t="inlineStr">
        <is>
          <t>ALIMENTOS</t>
        </is>
      </c>
      <c r="J5622" t="n">
        <v>1</v>
      </c>
      <c r="K5622" t="inlineStr">
        <is>
          <t>PC</t>
        </is>
      </c>
      <c r="L5622" t="n">
        <v>214.82</v>
      </c>
      <c r="M5622" t="n">
        <v>214.82</v>
      </c>
      <c r="N5622" t="inlineStr">
        <is>
          <t>ALIMENTOS</t>
        </is>
      </c>
      <c r="O5622" t="inlineStr">
        <is>
          <t>12/2025</t>
        </is>
      </c>
    </row>
    <row r="5623">
      <c r="A5623" t="n">
        <v>188578</v>
      </c>
      <c r="B5623" t="n">
        <v>122</v>
      </c>
      <c r="C5623" t="inlineStr">
        <is>
          <t>Arcos</t>
        </is>
      </c>
      <c r="D5623" t="inlineStr">
        <is>
          <t>DEOLINDA DOS SANTOS FREITAS</t>
        </is>
      </c>
      <c r="E5623" t="inlineStr">
        <is>
          <t>2325</t>
        </is>
      </c>
      <c r="F5623" s="550" t="n">
        <v>46000</v>
      </c>
      <c r="G5623" t="n">
        <v>17162</v>
      </c>
      <c r="H5623" t="inlineStr">
        <is>
          <t>PANO MULTIUSO 28X240 C/600PANOS UM</t>
        </is>
      </c>
      <c r="I5623" t="inlineStr">
        <is>
          <t>DESCARTAVEIS/HIGIENE E LIMPEZA</t>
        </is>
      </c>
      <c r="J5623" t="n">
        <v>6</v>
      </c>
      <c r="K5623" t="inlineStr">
        <is>
          <t>UN</t>
        </is>
      </c>
      <c r="L5623" t="n">
        <v>354</v>
      </c>
      <c r="M5623" t="n">
        <v>59</v>
      </c>
      <c r="N5623" t="inlineStr">
        <is>
          <t>DESCARTAVEIS</t>
        </is>
      </c>
      <c r="O5623" t="inlineStr">
        <is>
          <t>12/2025</t>
        </is>
      </c>
    </row>
    <row r="5624">
      <c r="A5624" t="n">
        <v>188578</v>
      </c>
      <c r="B5624" t="n">
        <v>122</v>
      </c>
      <c r="C5624" t="inlineStr">
        <is>
          <t>Arcos</t>
        </is>
      </c>
      <c r="D5624" t="inlineStr">
        <is>
          <t>DEOLINDA DOS SANTOS FREITAS</t>
        </is>
      </c>
      <c r="E5624" t="inlineStr">
        <is>
          <t>2325</t>
        </is>
      </c>
      <c r="F5624" s="550" t="n">
        <v>46000</v>
      </c>
      <c r="G5624" t="n">
        <v>17488</v>
      </c>
      <c r="H5624" t="inlineStr">
        <is>
          <t>LUVA LATEX SEM TALCO M C/100UN</t>
        </is>
      </c>
      <c r="I5624" t="inlineStr">
        <is>
          <t>DESCARTAVEIS/HIGIENE E LIMPEZA</t>
        </is>
      </c>
      <c r="J5624" t="n">
        <v>3</v>
      </c>
      <c r="K5624" t="inlineStr">
        <is>
          <t>CX</t>
        </is>
      </c>
      <c r="L5624" t="n">
        <v>69</v>
      </c>
      <c r="M5624" t="n">
        <v>23</v>
      </c>
      <c r="N5624" t="inlineStr">
        <is>
          <t>DESCARTAVEIS</t>
        </is>
      </c>
      <c r="O5624" t="inlineStr">
        <is>
          <t>12/2025</t>
        </is>
      </c>
    </row>
    <row r="5625">
      <c r="A5625" t="n">
        <v>188578</v>
      </c>
      <c r="B5625" t="n">
        <v>122</v>
      </c>
      <c r="C5625" t="inlineStr">
        <is>
          <t>Arcos</t>
        </is>
      </c>
      <c r="D5625" t="inlineStr">
        <is>
          <t>DEOLINDA DOS SANTOS FREITAS</t>
        </is>
      </c>
      <c r="E5625" t="inlineStr">
        <is>
          <t>2325</t>
        </is>
      </c>
      <c r="F5625" s="550" t="n">
        <v>46000</v>
      </c>
      <c r="G5625" t="n">
        <v>24586</v>
      </c>
      <c r="H5625" t="inlineStr">
        <is>
          <t>SACO CRISTAL 40X60 0,20 C/5KG</t>
        </is>
      </c>
      <c r="I5625" t="inlineStr">
        <is>
          <t>DESCARTAVEIS/HIGIENE E LIMPEZA</t>
        </is>
      </c>
      <c r="J5625" t="n">
        <v>2</v>
      </c>
      <c r="K5625" t="inlineStr">
        <is>
          <t>PC</t>
        </is>
      </c>
      <c r="L5625" t="n">
        <v>188</v>
      </c>
      <c r="M5625" t="n">
        <v>94</v>
      </c>
      <c r="N5625" t="inlineStr">
        <is>
          <t>DESCARTAVEIS</t>
        </is>
      </c>
      <c r="O5625" t="inlineStr">
        <is>
          <t>12/2025</t>
        </is>
      </c>
    </row>
    <row r="5626">
      <c r="A5626" t="n">
        <v>188578</v>
      </c>
      <c r="B5626" t="n">
        <v>122</v>
      </c>
      <c r="C5626" t="inlineStr">
        <is>
          <t>Arcos</t>
        </is>
      </c>
      <c r="D5626" t="inlineStr">
        <is>
          <t>DEOLINDA DOS SANTOS FREITAS</t>
        </is>
      </c>
      <c r="E5626" t="inlineStr">
        <is>
          <t>2325</t>
        </is>
      </c>
      <c r="F5626" s="550" t="n">
        <v>46000</v>
      </c>
      <c r="G5626" t="n">
        <v>21665</v>
      </c>
      <c r="H5626" t="inlineStr">
        <is>
          <t>SACO DE LIXO 200L PRETO REFORCADO</t>
        </is>
      </c>
      <c r="I5626" t="inlineStr">
        <is>
          <t>DESCARTAVEIS/HIGIENE E LIMPEZA</t>
        </is>
      </c>
      <c r="J5626" t="n">
        <v>4</v>
      </c>
      <c r="K5626" t="inlineStr">
        <is>
          <t>UN</t>
        </is>
      </c>
      <c r="L5626" t="n">
        <v>127.28</v>
      </c>
      <c r="M5626" t="n">
        <v>31.82</v>
      </c>
      <c r="N5626" t="inlineStr">
        <is>
          <t>DESCARTAVEIS</t>
        </is>
      </c>
      <c r="O5626" t="inlineStr">
        <is>
          <t>12/2025</t>
        </is>
      </c>
    </row>
    <row r="5627">
      <c r="A5627" t="n">
        <v>188576</v>
      </c>
      <c r="B5627" t="n">
        <v>122</v>
      </c>
      <c r="C5627" t="inlineStr">
        <is>
          <t>Arcos</t>
        </is>
      </c>
      <c r="D5627" t="inlineStr">
        <is>
          <t>DEOLINDA DOS SANTOS FREITAS</t>
        </is>
      </c>
      <c r="E5627" t="inlineStr">
        <is>
          <t>2328</t>
        </is>
      </c>
      <c r="F5627" s="550" t="n">
        <v>46000</v>
      </c>
      <c r="G5627" t="n">
        <v>17399</v>
      </c>
      <c r="H5627" t="inlineStr">
        <is>
          <t>SACO DE LIXO 20L PRETO C/ 100UN</t>
        </is>
      </c>
      <c r="I5627" t="inlineStr">
        <is>
          <t>DESCARTAVEIS/HIGIENE E LIMPEZA</t>
        </is>
      </c>
      <c r="J5627" t="n">
        <v>4</v>
      </c>
      <c r="K5627" t="inlineStr">
        <is>
          <t>PACOTE</t>
        </is>
      </c>
      <c r="L5627" t="n">
        <v>75.59999999999999</v>
      </c>
      <c r="M5627" t="n">
        <v>18.9</v>
      </c>
      <c r="N5627" t="inlineStr">
        <is>
          <t>DESCARTAVEIS</t>
        </is>
      </c>
      <c r="O5627" t="inlineStr">
        <is>
          <t>12/2025</t>
        </is>
      </c>
    </row>
    <row r="5628">
      <c r="A5628" t="n">
        <v>188574</v>
      </c>
      <c r="B5628" t="n">
        <v>122</v>
      </c>
      <c r="C5628" t="inlineStr">
        <is>
          <t>Arcos</t>
        </is>
      </c>
      <c r="D5628" t="inlineStr">
        <is>
          <t>HORTA NOVA DISTRIBUIDORA DE HORTIFRUTI LTDA</t>
        </is>
      </c>
      <c r="E5628" t="inlineStr">
        <is>
          <t>8121</t>
        </is>
      </c>
      <c r="F5628" s="550" t="n">
        <v>46009</v>
      </c>
      <c r="G5628" t="n">
        <v>24509</v>
      </c>
      <c r="H5628" t="inlineStr">
        <is>
          <t>CEBOLA BRANCA KG</t>
        </is>
      </c>
      <c r="I5628" t="inlineStr">
        <is>
          <t>ALIMENTOS</t>
        </is>
      </c>
      <c r="J5628" t="n">
        <v>1</v>
      </c>
      <c r="K5628" t="inlineStr">
        <is>
          <t>KG</t>
        </is>
      </c>
      <c r="L5628" t="n">
        <v>1.88</v>
      </c>
      <c r="M5628" t="n">
        <v>1.88</v>
      </c>
      <c r="N5628" t="inlineStr">
        <is>
          <t>ALIMENTOS</t>
        </is>
      </c>
      <c r="O5628" t="inlineStr">
        <is>
          <t>12/2025</t>
        </is>
      </c>
    </row>
    <row r="5629">
      <c r="A5629" t="n">
        <v>188574</v>
      </c>
      <c r="B5629" t="n">
        <v>122</v>
      </c>
      <c r="C5629" t="inlineStr">
        <is>
          <t>Arcos</t>
        </is>
      </c>
      <c r="D5629" t="inlineStr">
        <is>
          <t>HORTA NOVA DISTRIBUIDORA DE HORTIFRUTI LTDA</t>
        </is>
      </c>
      <c r="E5629" t="inlineStr">
        <is>
          <t>8121</t>
        </is>
      </c>
      <c r="F5629" s="550" t="n">
        <v>46009</v>
      </c>
      <c r="G5629" t="n">
        <v>19701</v>
      </c>
      <c r="H5629" t="inlineStr">
        <is>
          <t>AMEIXA KG</t>
        </is>
      </c>
      <c r="I5629" t="inlineStr">
        <is>
          <t>ALIMENTOS</t>
        </is>
      </c>
      <c r="J5629" t="n">
        <v>4</v>
      </c>
      <c r="K5629" t="inlineStr">
        <is>
          <t>KG</t>
        </is>
      </c>
      <c r="L5629" t="n">
        <v>62.4</v>
      </c>
      <c r="M5629" t="n">
        <v>15.6</v>
      </c>
      <c r="N5629" t="inlineStr">
        <is>
          <t>ALIMENTOS</t>
        </is>
      </c>
      <c r="O5629" t="inlineStr">
        <is>
          <t>12/2025</t>
        </is>
      </c>
    </row>
    <row r="5630">
      <c r="A5630" t="n">
        <v>188574</v>
      </c>
      <c r="B5630" t="n">
        <v>122</v>
      </c>
      <c r="C5630" t="inlineStr">
        <is>
          <t>Arcos</t>
        </is>
      </c>
      <c r="D5630" t="inlineStr">
        <is>
          <t>HORTA NOVA DISTRIBUIDORA DE HORTIFRUTI LTDA</t>
        </is>
      </c>
      <c r="E5630" t="inlineStr">
        <is>
          <t>8121</t>
        </is>
      </c>
      <c r="F5630" s="550" t="n">
        <v>46009</v>
      </c>
      <c r="G5630" t="n">
        <v>19743</v>
      </c>
      <c r="H5630" t="inlineStr">
        <is>
          <t>MACA VERDE KG</t>
        </is>
      </c>
      <c r="I5630" t="inlineStr">
        <is>
          <t>ALIMENTOS</t>
        </is>
      </c>
      <c r="J5630" t="n">
        <v>8</v>
      </c>
      <c r="K5630" t="inlineStr">
        <is>
          <t>KG</t>
        </is>
      </c>
      <c r="L5630" t="n">
        <v>105.6</v>
      </c>
      <c r="M5630" t="n">
        <v>13.2</v>
      </c>
      <c r="N5630" t="inlineStr">
        <is>
          <t>ALIMENTOS</t>
        </is>
      </c>
      <c r="O5630" t="inlineStr">
        <is>
          <t>12/2025</t>
        </is>
      </c>
    </row>
    <row r="5631">
      <c r="A5631" t="n">
        <v>188574</v>
      </c>
      <c r="B5631" t="n">
        <v>122</v>
      </c>
      <c r="C5631" t="inlineStr">
        <is>
          <t>Arcos</t>
        </is>
      </c>
      <c r="D5631" t="inlineStr">
        <is>
          <t>HORTA NOVA DISTRIBUIDORA DE HORTIFRUTI LTDA</t>
        </is>
      </c>
      <c r="E5631" t="inlineStr">
        <is>
          <t>8121</t>
        </is>
      </c>
      <c r="F5631" s="550" t="n">
        <v>46009</v>
      </c>
      <c r="G5631" t="n">
        <v>19790</v>
      </c>
      <c r="H5631" t="inlineStr">
        <is>
          <t>POLPA DE AVOCADO KG</t>
        </is>
      </c>
      <c r="I5631" t="inlineStr">
        <is>
          <t>ALIMENTOS</t>
        </is>
      </c>
      <c r="J5631" t="n">
        <v>3</v>
      </c>
      <c r="K5631" t="inlineStr">
        <is>
          <t>KG</t>
        </is>
      </c>
      <c r="L5631" t="n">
        <v>106.89</v>
      </c>
      <c r="M5631" t="n">
        <v>35.63</v>
      </c>
      <c r="N5631" t="inlineStr">
        <is>
          <t>ALIMENTOS</t>
        </is>
      </c>
      <c r="O5631" t="inlineStr">
        <is>
          <t>12/2025</t>
        </is>
      </c>
    </row>
    <row r="5632">
      <c r="A5632" t="n">
        <v>188574</v>
      </c>
      <c r="B5632" t="n">
        <v>122</v>
      </c>
      <c r="C5632" t="inlineStr">
        <is>
          <t>Arcos</t>
        </is>
      </c>
      <c r="D5632" t="inlineStr">
        <is>
          <t>HORTA NOVA DISTRIBUIDORA DE HORTIFRUTI LTDA</t>
        </is>
      </c>
      <c r="E5632" t="inlineStr">
        <is>
          <t>8121</t>
        </is>
      </c>
      <c r="F5632" s="550" t="n">
        <v>46009</v>
      </c>
      <c r="G5632" t="n">
        <v>19657</v>
      </c>
      <c r="H5632" t="inlineStr">
        <is>
          <t>ABOBORA PESCOCO KG</t>
        </is>
      </c>
      <c r="I5632" t="inlineStr">
        <is>
          <t>ALIMENTOS</t>
        </is>
      </c>
      <c r="J5632" t="n">
        <v>3</v>
      </c>
      <c r="K5632" t="inlineStr">
        <is>
          <t>KG</t>
        </is>
      </c>
      <c r="L5632" t="n">
        <v>22.5</v>
      </c>
      <c r="M5632" t="n">
        <v>7.5</v>
      </c>
      <c r="N5632" t="inlineStr">
        <is>
          <t>ALIMENTOS</t>
        </is>
      </c>
      <c r="O5632" t="inlineStr">
        <is>
          <t>12/2025</t>
        </is>
      </c>
    </row>
    <row r="5633">
      <c r="A5633" t="n">
        <v>188574</v>
      </c>
      <c r="B5633" t="n">
        <v>122</v>
      </c>
      <c r="C5633" t="inlineStr">
        <is>
          <t>Arcos</t>
        </is>
      </c>
      <c r="D5633" t="inlineStr">
        <is>
          <t>HORTA NOVA DISTRIBUIDORA DE HORTIFRUTI LTDA</t>
        </is>
      </c>
      <c r="E5633" t="inlineStr">
        <is>
          <t>8121</t>
        </is>
      </c>
      <c r="F5633" s="550" t="n">
        <v>46009</v>
      </c>
      <c r="G5633" t="n">
        <v>23186</v>
      </c>
      <c r="H5633" t="inlineStr">
        <is>
          <t>TOMATE CARMEM SALADA KG</t>
        </is>
      </c>
      <c r="I5633" t="inlineStr">
        <is>
          <t>ALIMENTOS</t>
        </is>
      </c>
      <c r="J5633" t="n">
        <v>20</v>
      </c>
      <c r="K5633" t="inlineStr">
        <is>
          <t>KG</t>
        </is>
      </c>
      <c r="L5633" t="n">
        <v>103.2</v>
      </c>
      <c r="M5633" t="n">
        <v>5.16</v>
      </c>
      <c r="N5633" t="inlineStr">
        <is>
          <t>ALIMENTOS</t>
        </is>
      </c>
      <c r="O5633" t="inlineStr">
        <is>
          <t>12/2025</t>
        </is>
      </c>
    </row>
    <row r="5634">
      <c r="A5634" t="n">
        <v>188574</v>
      </c>
      <c r="B5634" t="n">
        <v>122</v>
      </c>
      <c r="C5634" t="inlineStr">
        <is>
          <t>Arcos</t>
        </is>
      </c>
      <c r="D5634" t="inlineStr">
        <is>
          <t>HORTA NOVA DISTRIBUIDORA DE HORTIFRUTI LTDA</t>
        </is>
      </c>
      <c r="E5634" t="inlineStr">
        <is>
          <t>8121</t>
        </is>
      </c>
      <c r="F5634" s="550" t="n">
        <v>46009</v>
      </c>
      <c r="G5634" t="n">
        <v>23330</v>
      </c>
      <c r="H5634" t="inlineStr">
        <is>
          <t>POLPA DE CUPUACU CONGELADA KG</t>
        </is>
      </c>
      <c r="I5634" t="inlineStr">
        <is>
          <t>ALIMENTOS</t>
        </is>
      </c>
      <c r="J5634" t="n">
        <v>1</v>
      </c>
      <c r="K5634" t="inlineStr">
        <is>
          <t>KG</t>
        </is>
      </c>
      <c r="L5634" t="n">
        <v>29</v>
      </c>
      <c r="M5634" t="n">
        <v>29</v>
      </c>
      <c r="N5634" t="inlineStr">
        <is>
          <t>ALIMENTOS</t>
        </is>
      </c>
      <c r="O5634" t="inlineStr">
        <is>
          <t>12/2025</t>
        </is>
      </c>
    </row>
    <row r="5635">
      <c r="A5635" t="n">
        <v>188574</v>
      </c>
      <c r="B5635" t="n">
        <v>122</v>
      </c>
      <c r="C5635" t="inlineStr">
        <is>
          <t>Arcos</t>
        </is>
      </c>
      <c r="D5635" t="inlineStr">
        <is>
          <t>HORTA NOVA DISTRIBUIDORA DE HORTIFRUTI LTDA</t>
        </is>
      </c>
      <c r="E5635" t="inlineStr">
        <is>
          <t>8121</t>
        </is>
      </c>
      <c r="F5635" s="550" t="n">
        <v>46009</v>
      </c>
      <c r="G5635" t="n">
        <v>23105</v>
      </c>
      <c r="H5635" t="inlineStr">
        <is>
          <t>ESTRAGAO KG</t>
        </is>
      </c>
      <c r="I5635" t="inlineStr">
        <is>
          <t>ALIMENTOS</t>
        </is>
      </c>
      <c r="J5635" t="n">
        <v>0.1</v>
      </c>
      <c r="K5635" t="inlineStr">
        <is>
          <t>KG</t>
        </is>
      </c>
      <c r="L5635" t="n">
        <v>12</v>
      </c>
      <c r="M5635" t="n">
        <v>120</v>
      </c>
      <c r="N5635" t="inlineStr">
        <is>
          <t>ALIMENTOS</t>
        </is>
      </c>
      <c r="O5635" t="inlineStr">
        <is>
          <t>12/2025</t>
        </is>
      </c>
    </row>
    <row r="5636">
      <c r="A5636" t="n">
        <v>188574</v>
      </c>
      <c r="B5636" t="n">
        <v>122</v>
      </c>
      <c r="C5636" t="inlineStr">
        <is>
          <t>Arcos</t>
        </is>
      </c>
      <c r="D5636" t="inlineStr">
        <is>
          <t>HORTA NOVA DISTRIBUIDORA DE HORTIFRUTI LTDA</t>
        </is>
      </c>
      <c r="E5636" t="inlineStr">
        <is>
          <t>8121</t>
        </is>
      </c>
      <c r="F5636" s="550" t="n">
        <v>46009</v>
      </c>
      <c r="G5636" t="n">
        <v>26425</v>
      </c>
      <c r="H5636" t="inlineStr">
        <is>
          <t>POLPA DE CAJA KG</t>
        </is>
      </c>
      <c r="I5636" t="inlineStr">
        <is>
          <t>ALIMENTOS</t>
        </is>
      </c>
      <c r="J5636" t="n">
        <v>2</v>
      </c>
      <c r="K5636" t="inlineStr">
        <is>
          <t>KG</t>
        </is>
      </c>
      <c r="L5636" t="n">
        <v>54</v>
      </c>
      <c r="M5636" t="n">
        <v>27</v>
      </c>
      <c r="N5636" t="inlineStr">
        <is>
          <t>ALIMENTOS</t>
        </is>
      </c>
      <c r="O5636" t="inlineStr">
        <is>
          <t>12/2025</t>
        </is>
      </c>
    </row>
    <row r="5637">
      <c r="A5637" t="n">
        <v>188574</v>
      </c>
      <c r="B5637" t="n">
        <v>122</v>
      </c>
      <c r="C5637" t="inlineStr">
        <is>
          <t>Arcos</t>
        </is>
      </c>
      <c r="D5637" t="inlineStr">
        <is>
          <t>HORTA NOVA DISTRIBUIDORA DE HORTIFRUTI LTDA</t>
        </is>
      </c>
      <c r="E5637" t="inlineStr">
        <is>
          <t>8121</t>
        </is>
      </c>
      <c r="F5637" s="550" t="n">
        <v>46009</v>
      </c>
      <c r="G5637" t="n">
        <v>23359</v>
      </c>
      <c r="H5637" t="inlineStr">
        <is>
          <t>LIMAO TAHITI KG</t>
        </is>
      </c>
      <c r="I5637" t="inlineStr">
        <is>
          <t>ALIMENTOS</t>
        </is>
      </c>
      <c r="J5637" t="n">
        <v>20</v>
      </c>
      <c r="K5637" t="inlineStr">
        <is>
          <t>KG</t>
        </is>
      </c>
      <c r="L5637" t="n">
        <v>60</v>
      </c>
      <c r="M5637" t="n">
        <v>3</v>
      </c>
      <c r="N5637" t="inlineStr">
        <is>
          <t>ALIMENTOS</t>
        </is>
      </c>
      <c r="O5637" t="inlineStr">
        <is>
          <t>12/2025</t>
        </is>
      </c>
    </row>
    <row r="5638">
      <c r="A5638" t="n">
        <v>188572</v>
      </c>
      <c r="B5638" t="n">
        <v>122</v>
      </c>
      <c r="C5638" t="inlineStr">
        <is>
          <t>Arcos</t>
        </is>
      </c>
      <c r="D5638" t="inlineStr">
        <is>
          <t>CECILIA TSUYACO ARAKI SILVA LTDA</t>
        </is>
      </c>
      <c r="E5638" t="inlineStr">
        <is>
          <t>383866</t>
        </is>
      </c>
      <c r="F5638" s="550" t="n">
        <v>46009</v>
      </c>
      <c r="G5638" t="n">
        <v>19621</v>
      </c>
      <c r="H5638" t="inlineStr">
        <is>
          <t>CENOURA KG</t>
        </is>
      </c>
      <c r="I5638" t="inlineStr">
        <is>
          <t>ALIMENTOS</t>
        </is>
      </c>
      <c r="J5638" t="n">
        <v>3</v>
      </c>
      <c r="K5638" t="inlineStr">
        <is>
          <t>KG</t>
        </is>
      </c>
      <c r="L5638" t="n">
        <v>7.2</v>
      </c>
      <c r="M5638" t="n">
        <v>2.4</v>
      </c>
      <c r="N5638" t="inlineStr">
        <is>
          <t>ALIMENTOS</t>
        </is>
      </c>
      <c r="O5638" t="inlineStr">
        <is>
          <t>12/2025</t>
        </is>
      </c>
    </row>
    <row r="5639">
      <c r="A5639" t="n">
        <v>188572</v>
      </c>
      <c r="B5639" t="n">
        <v>122</v>
      </c>
      <c r="C5639" t="inlineStr">
        <is>
          <t>Arcos</t>
        </is>
      </c>
      <c r="D5639" t="inlineStr">
        <is>
          <t>CECILIA TSUYACO ARAKI SILVA LTDA</t>
        </is>
      </c>
      <c r="E5639" t="inlineStr">
        <is>
          <t>383866</t>
        </is>
      </c>
      <c r="F5639" s="550" t="n">
        <v>46009</v>
      </c>
      <c r="G5639" t="n">
        <v>19623</v>
      </c>
      <c r="H5639" t="inlineStr">
        <is>
          <t>CEBOLA ROXA KG</t>
        </is>
      </c>
      <c r="I5639" t="inlineStr">
        <is>
          <t>ALIMENTOS</t>
        </is>
      </c>
      <c r="J5639" t="n">
        <v>8</v>
      </c>
      <c r="K5639" t="inlineStr">
        <is>
          <t>KG</t>
        </is>
      </c>
      <c r="L5639" t="n">
        <v>44</v>
      </c>
      <c r="M5639" t="n">
        <v>5.5</v>
      </c>
      <c r="N5639" t="inlineStr">
        <is>
          <t>ALIMENTOS</t>
        </is>
      </c>
      <c r="O5639" t="inlineStr">
        <is>
          <t>12/2025</t>
        </is>
      </c>
    </row>
    <row r="5640">
      <c r="A5640" t="n">
        <v>188572</v>
      </c>
      <c r="B5640" t="n">
        <v>122</v>
      </c>
      <c r="C5640" t="inlineStr">
        <is>
          <t>Arcos</t>
        </is>
      </c>
      <c r="D5640" t="inlineStr">
        <is>
          <t>CECILIA TSUYACO ARAKI SILVA LTDA</t>
        </is>
      </c>
      <c r="E5640" t="inlineStr">
        <is>
          <t>383866</t>
        </is>
      </c>
      <c r="F5640" s="550" t="n">
        <v>46009</v>
      </c>
      <c r="G5640" t="n">
        <v>19506</v>
      </c>
      <c r="H5640" t="inlineStr">
        <is>
          <t>ALECRIM KG</t>
        </is>
      </c>
      <c r="I5640" t="inlineStr">
        <is>
          <t>ALIMENTOS</t>
        </is>
      </c>
      <c r="J5640" t="n">
        <v>0.1</v>
      </c>
      <c r="K5640" t="inlineStr">
        <is>
          <t>KG</t>
        </is>
      </c>
      <c r="L5640" t="n">
        <v>4</v>
      </c>
      <c r="M5640" t="n">
        <v>40</v>
      </c>
      <c r="N5640" t="inlineStr">
        <is>
          <t>ALIMENTOS</t>
        </is>
      </c>
      <c r="O5640" t="inlineStr">
        <is>
          <t>12/2025</t>
        </is>
      </c>
    </row>
    <row r="5641">
      <c r="A5641" t="n">
        <v>188572</v>
      </c>
      <c r="B5641" t="n">
        <v>122</v>
      </c>
      <c r="C5641" t="inlineStr">
        <is>
          <t>Arcos</t>
        </is>
      </c>
      <c r="D5641" t="inlineStr">
        <is>
          <t>CECILIA TSUYACO ARAKI SILVA LTDA</t>
        </is>
      </c>
      <c r="E5641" t="inlineStr">
        <is>
          <t>383866</t>
        </is>
      </c>
      <c r="F5641" s="550" t="n">
        <v>46009</v>
      </c>
      <c r="G5641" t="n">
        <v>19465</v>
      </c>
      <c r="H5641" t="inlineStr">
        <is>
          <t>SALSAO KG</t>
        </is>
      </c>
      <c r="I5641" t="inlineStr">
        <is>
          <t>ALIMENTOS</t>
        </is>
      </c>
      <c r="J5641" t="n">
        <v>1</v>
      </c>
      <c r="K5641" t="inlineStr">
        <is>
          <t>KG</t>
        </is>
      </c>
      <c r="L5641" t="n">
        <v>4</v>
      </c>
      <c r="M5641" t="n">
        <v>4</v>
      </c>
      <c r="N5641" t="inlineStr">
        <is>
          <t>ALIMENTOS</t>
        </is>
      </c>
      <c r="O5641" t="inlineStr">
        <is>
          <t>12/2025</t>
        </is>
      </c>
    </row>
    <row r="5642">
      <c r="A5642" t="n">
        <v>188572</v>
      </c>
      <c r="B5642" t="n">
        <v>122</v>
      </c>
      <c r="C5642" t="inlineStr">
        <is>
          <t>Arcos</t>
        </is>
      </c>
      <c r="D5642" t="inlineStr">
        <is>
          <t>CECILIA TSUYACO ARAKI SILVA LTDA</t>
        </is>
      </c>
      <c r="E5642" t="inlineStr">
        <is>
          <t>383866</t>
        </is>
      </c>
      <c r="F5642" s="550" t="n">
        <v>46009</v>
      </c>
      <c r="G5642" t="n">
        <v>19476</v>
      </c>
      <c r="H5642" t="inlineStr">
        <is>
          <t>MANJERICAO KG</t>
        </is>
      </c>
      <c r="I5642" t="inlineStr">
        <is>
          <t>ALIMENTOS</t>
        </is>
      </c>
      <c r="J5642" t="n">
        <v>0.3</v>
      </c>
      <c r="K5642" t="inlineStr">
        <is>
          <t>KG</t>
        </is>
      </c>
      <c r="L5642" t="n">
        <v>21</v>
      </c>
      <c r="M5642" t="n">
        <v>70</v>
      </c>
      <c r="N5642" t="inlineStr">
        <is>
          <t>ALIMENTOS</t>
        </is>
      </c>
      <c r="O5642" t="inlineStr">
        <is>
          <t>12/2025</t>
        </is>
      </c>
    </row>
    <row r="5643">
      <c r="A5643" t="n">
        <v>188572</v>
      </c>
      <c r="B5643" t="n">
        <v>122</v>
      </c>
      <c r="C5643" t="inlineStr">
        <is>
          <t>Arcos</t>
        </is>
      </c>
      <c r="D5643" t="inlineStr">
        <is>
          <t>CECILIA TSUYACO ARAKI SILVA LTDA</t>
        </is>
      </c>
      <c r="E5643" t="inlineStr">
        <is>
          <t>383866</t>
        </is>
      </c>
      <c r="F5643" s="550" t="n">
        <v>46009</v>
      </c>
      <c r="G5643" t="n">
        <v>19480</v>
      </c>
      <c r="H5643" t="inlineStr">
        <is>
          <t>HORTELA HIDROPONICA KG</t>
        </is>
      </c>
      <c r="I5643" t="inlineStr">
        <is>
          <t>ALIMENTOS</t>
        </is>
      </c>
      <c r="J5643" t="n">
        <v>0.8</v>
      </c>
      <c r="K5643" t="inlineStr">
        <is>
          <t>KG</t>
        </is>
      </c>
      <c r="L5643" t="n">
        <v>9.6</v>
      </c>
      <c r="M5643" t="n">
        <v>12</v>
      </c>
      <c r="N5643" t="inlineStr">
        <is>
          <t>ALIMENTOS</t>
        </is>
      </c>
      <c r="O5643" t="inlineStr">
        <is>
          <t>12/2025</t>
        </is>
      </c>
    </row>
    <row r="5644">
      <c r="A5644" t="n">
        <v>188572</v>
      </c>
      <c r="B5644" t="n">
        <v>122</v>
      </c>
      <c r="C5644" t="inlineStr">
        <is>
          <t>Arcos</t>
        </is>
      </c>
      <c r="D5644" t="inlineStr">
        <is>
          <t>CECILIA TSUYACO ARAKI SILVA LTDA</t>
        </is>
      </c>
      <c r="E5644" t="inlineStr">
        <is>
          <t>383866</t>
        </is>
      </c>
      <c r="F5644" s="550" t="n">
        <v>46009</v>
      </c>
      <c r="G5644" t="n">
        <v>19485</v>
      </c>
      <c r="H5644" t="inlineStr">
        <is>
          <t>ENDRO DILL KG</t>
        </is>
      </c>
      <c r="I5644" t="inlineStr">
        <is>
          <t>ALIMENTOS</t>
        </is>
      </c>
      <c r="J5644" t="n">
        <v>0.2</v>
      </c>
      <c r="K5644" t="inlineStr">
        <is>
          <t>KG</t>
        </is>
      </c>
      <c r="L5644" t="n">
        <v>7</v>
      </c>
      <c r="M5644" t="n">
        <v>35</v>
      </c>
      <c r="N5644" t="inlineStr">
        <is>
          <t>ALIMENTOS</t>
        </is>
      </c>
      <c r="O5644" t="inlineStr">
        <is>
          <t>12/2025</t>
        </is>
      </c>
    </row>
    <row r="5645">
      <c r="A5645" t="n">
        <v>188572</v>
      </c>
      <c r="B5645" t="n">
        <v>122</v>
      </c>
      <c r="C5645" t="inlineStr">
        <is>
          <t>Arcos</t>
        </is>
      </c>
      <c r="D5645" t="inlineStr">
        <is>
          <t>CECILIA TSUYACO ARAKI SILVA LTDA</t>
        </is>
      </c>
      <c r="E5645" t="inlineStr">
        <is>
          <t>383866</t>
        </is>
      </c>
      <c r="F5645" s="550" t="n">
        <v>46009</v>
      </c>
      <c r="G5645" t="n">
        <v>19498</v>
      </c>
      <c r="H5645" t="inlineStr">
        <is>
          <t>ALFACE ROMANA KG</t>
        </is>
      </c>
      <c r="I5645" t="inlineStr">
        <is>
          <t>ALIMENTOS</t>
        </is>
      </c>
      <c r="J5645" t="n">
        <v>1</v>
      </c>
      <c r="K5645" t="inlineStr">
        <is>
          <t>KG</t>
        </is>
      </c>
      <c r="L5645" t="n">
        <v>8</v>
      </c>
      <c r="M5645" t="n">
        <v>8</v>
      </c>
      <c r="N5645" t="inlineStr">
        <is>
          <t>ALIMENTOS</t>
        </is>
      </c>
      <c r="O5645" t="inlineStr">
        <is>
          <t>12/2025</t>
        </is>
      </c>
    </row>
    <row r="5646">
      <c r="A5646" t="n">
        <v>188572</v>
      </c>
      <c r="B5646" t="n">
        <v>122</v>
      </c>
      <c r="C5646" t="inlineStr">
        <is>
          <t>Arcos</t>
        </is>
      </c>
      <c r="D5646" t="inlineStr">
        <is>
          <t>CECILIA TSUYACO ARAKI SILVA LTDA</t>
        </is>
      </c>
      <c r="E5646" t="inlineStr">
        <is>
          <t>383866</t>
        </is>
      </c>
      <c r="F5646" s="550" t="n">
        <v>46009</v>
      </c>
      <c r="G5646" t="n">
        <v>19505</v>
      </c>
      <c r="H5646" t="inlineStr">
        <is>
          <t>ALFACE AMERICANA KG</t>
        </is>
      </c>
      <c r="I5646" t="inlineStr">
        <is>
          <t>ALIMENTOS</t>
        </is>
      </c>
      <c r="J5646" t="n">
        <v>1</v>
      </c>
      <c r="K5646" t="inlineStr">
        <is>
          <t>KG</t>
        </is>
      </c>
      <c r="L5646" t="n">
        <v>6</v>
      </c>
      <c r="M5646" t="n">
        <v>6</v>
      </c>
      <c r="N5646" t="inlineStr">
        <is>
          <t>ALIMENTOS</t>
        </is>
      </c>
      <c r="O5646" t="inlineStr">
        <is>
          <t>12/2025</t>
        </is>
      </c>
    </row>
    <row r="5647">
      <c r="A5647" t="n">
        <v>188572</v>
      </c>
      <c r="B5647" t="n">
        <v>122</v>
      </c>
      <c r="C5647" t="inlineStr">
        <is>
          <t>Arcos</t>
        </is>
      </c>
      <c r="D5647" t="inlineStr">
        <is>
          <t>CECILIA TSUYACO ARAKI SILVA LTDA</t>
        </is>
      </c>
      <c r="E5647" t="inlineStr">
        <is>
          <t>383866</t>
        </is>
      </c>
      <c r="F5647" s="550" t="n">
        <v>46009</v>
      </c>
      <c r="G5647" t="n">
        <v>19562</v>
      </c>
      <c r="H5647" t="inlineStr">
        <is>
          <t>PIMENTAO AMARELO KG</t>
        </is>
      </c>
      <c r="I5647" t="inlineStr">
        <is>
          <t>ALIMENTOS</t>
        </is>
      </c>
      <c r="J5647" t="n">
        <v>1</v>
      </c>
      <c r="K5647" t="inlineStr">
        <is>
          <t>KG</t>
        </is>
      </c>
      <c r="L5647" t="n">
        <v>14</v>
      </c>
      <c r="M5647" t="n">
        <v>14</v>
      </c>
      <c r="N5647" t="inlineStr">
        <is>
          <t>ALIMENTOS</t>
        </is>
      </c>
      <c r="O5647" t="inlineStr">
        <is>
          <t>12/2025</t>
        </is>
      </c>
    </row>
    <row r="5648">
      <c r="A5648" t="n">
        <v>188572</v>
      </c>
      <c r="B5648" t="n">
        <v>122</v>
      </c>
      <c r="C5648" t="inlineStr">
        <is>
          <t>Arcos</t>
        </is>
      </c>
      <c r="D5648" t="inlineStr">
        <is>
          <t>CECILIA TSUYACO ARAKI SILVA LTDA</t>
        </is>
      </c>
      <c r="E5648" t="inlineStr">
        <is>
          <t>383866</t>
        </is>
      </c>
      <c r="F5648" s="550" t="n">
        <v>46009</v>
      </c>
      <c r="G5648" t="n">
        <v>19751</v>
      </c>
      <c r="H5648" t="inlineStr">
        <is>
          <t>LIMAO SICILIANO KG</t>
        </is>
      </c>
      <c r="I5648" t="inlineStr">
        <is>
          <t>ALIMENTOS</t>
        </is>
      </c>
      <c r="J5648" t="n">
        <v>7</v>
      </c>
      <c r="K5648" t="inlineStr">
        <is>
          <t>KG</t>
        </is>
      </c>
      <c r="L5648" t="n">
        <v>66.5</v>
      </c>
      <c r="M5648" t="n">
        <v>9.5</v>
      </c>
      <c r="N5648" t="inlineStr">
        <is>
          <t>ALIMENTOS</t>
        </is>
      </c>
      <c r="O5648" t="inlineStr">
        <is>
          <t>12/2025</t>
        </is>
      </c>
    </row>
    <row r="5649">
      <c r="A5649" t="n">
        <v>188572</v>
      </c>
      <c r="B5649" t="n">
        <v>122</v>
      </c>
      <c r="C5649" t="inlineStr">
        <is>
          <t>Arcos</t>
        </is>
      </c>
      <c r="D5649" t="inlineStr">
        <is>
          <t>CECILIA TSUYACO ARAKI SILVA LTDA</t>
        </is>
      </c>
      <c r="E5649" t="inlineStr">
        <is>
          <t>383866</t>
        </is>
      </c>
      <c r="F5649" s="550" t="n">
        <v>46009</v>
      </c>
      <c r="G5649" t="n">
        <v>19502</v>
      </c>
      <c r="H5649" t="inlineStr">
        <is>
          <t>ALFACE CRESPA ROXA KG</t>
        </is>
      </c>
      <c r="I5649" t="inlineStr">
        <is>
          <t>ALIMENTOS</t>
        </is>
      </c>
      <c r="J5649" t="n">
        <v>1</v>
      </c>
      <c r="K5649" t="inlineStr">
        <is>
          <t>KG</t>
        </is>
      </c>
      <c r="L5649" t="n">
        <v>7.5</v>
      </c>
      <c r="M5649" t="n">
        <v>7.5</v>
      </c>
      <c r="N5649" t="inlineStr">
        <is>
          <t>ALIMENTOS</t>
        </is>
      </c>
      <c r="O5649" t="inlineStr">
        <is>
          <t>12/2025</t>
        </is>
      </c>
    </row>
    <row r="5650">
      <c r="A5650" t="n">
        <v>188572</v>
      </c>
      <c r="B5650" t="n">
        <v>122</v>
      </c>
      <c r="C5650" t="inlineStr">
        <is>
          <t>Arcos</t>
        </is>
      </c>
      <c r="D5650" t="inlineStr">
        <is>
          <t>CECILIA TSUYACO ARAKI SILVA LTDA</t>
        </is>
      </c>
      <c r="E5650" t="inlineStr">
        <is>
          <t>383866</t>
        </is>
      </c>
      <c r="F5650" s="550" t="n">
        <v>46009</v>
      </c>
      <c r="G5650" t="n">
        <v>19503</v>
      </c>
      <c r="H5650" t="inlineStr">
        <is>
          <t>ALFACE CRESPA KG</t>
        </is>
      </c>
      <c r="I5650" t="inlineStr">
        <is>
          <t>ALIMENTOS</t>
        </is>
      </c>
      <c r="J5650" t="n">
        <v>1</v>
      </c>
      <c r="K5650" t="inlineStr">
        <is>
          <t>KG</t>
        </is>
      </c>
      <c r="L5650" t="n">
        <v>4.8</v>
      </c>
      <c r="M5650" t="n">
        <v>4.8</v>
      </c>
      <c r="N5650" t="inlineStr">
        <is>
          <t>ALIMENTOS</t>
        </is>
      </c>
      <c r="O5650" t="inlineStr">
        <is>
          <t>12/2025</t>
        </is>
      </c>
    </row>
    <row r="5651">
      <c r="A5651" t="n">
        <v>188572</v>
      </c>
      <c r="B5651" t="n">
        <v>122</v>
      </c>
      <c r="C5651" t="inlineStr">
        <is>
          <t>Arcos</t>
        </is>
      </c>
      <c r="D5651" t="inlineStr">
        <is>
          <t>CECILIA TSUYACO ARAKI SILVA LTDA</t>
        </is>
      </c>
      <c r="E5651" t="inlineStr">
        <is>
          <t>383866</t>
        </is>
      </c>
      <c r="F5651" s="550" t="n">
        <v>46009</v>
      </c>
      <c r="G5651" t="n">
        <v>19600</v>
      </c>
      <c r="H5651" t="inlineStr">
        <is>
          <t>MAXIXE KG</t>
        </is>
      </c>
      <c r="I5651" t="inlineStr">
        <is>
          <t>ALIMENTOS</t>
        </is>
      </c>
      <c r="J5651" t="n">
        <v>2</v>
      </c>
      <c r="K5651" t="inlineStr">
        <is>
          <t>KG</t>
        </is>
      </c>
      <c r="L5651" t="n">
        <v>20</v>
      </c>
      <c r="M5651" t="n">
        <v>10</v>
      </c>
      <c r="N5651" t="inlineStr">
        <is>
          <t>ALIMENTOS</t>
        </is>
      </c>
      <c r="O5651" t="inlineStr">
        <is>
          <t>12/2025</t>
        </is>
      </c>
    </row>
    <row r="5652">
      <c r="A5652" t="n">
        <v>188572</v>
      </c>
      <c r="B5652" t="n">
        <v>122</v>
      </c>
      <c r="C5652" t="inlineStr">
        <is>
          <t>Arcos</t>
        </is>
      </c>
      <c r="D5652" t="inlineStr">
        <is>
          <t>CECILIA TSUYACO ARAKI SILVA LTDA</t>
        </is>
      </c>
      <c r="E5652" t="inlineStr">
        <is>
          <t>383866</t>
        </is>
      </c>
      <c r="F5652" s="550" t="n">
        <v>46009</v>
      </c>
      <c r="G5652" t="n">
        <v>23113</v>
      </c>
      <c r="H5652" t="inlineStr">
        <is>
          <t>SALSA KG</t>
        </is>
      </c>
      <c r="I5652" t="inlineStr">
        <is>
          <t>ALIMENTOS</t>
        </is>
      </c>
      <c r="J5652" t="n">
        <v>1</v>
      </c>
      <c r="K5652" t="inlineStr">
        <is>
          <t>KG</t>
        </is>
      </c>
      <c r="L5652" t="n">
        <v>8.5</v>
      </c>
      <c r="M5652" t="n">
        <v>8.5</v>
      </c>
      <c r="N5652" t="inlineStr">
        <is>
          <t>ALIMENTOS</t>
        </is>
      </c>
      <c r="O5652" t="inlineStr">
        <is>
          <t>12/2025</t>
        </is>
      </c>
    </row>
    <row r="5653">
      <c r="A5653" t="n">
        <v>188572</v>
      </c>
      <c r="B5653" t="n">
        <v>122</v>
      </c>
      <c r="C5653" t="inlineStr">
        <is>
          <t>Arcos</t>
        </is>
      </c>
      <c r="D5653" t="inlineStr">
        <is>
          <t>CECILIA TSUYACO ARAKI SILVA LTDA</t>
        </is>
      </c>
      <c r="E5653" t="inlineStr">
        <is>
          <t>383866</t>
        </is>
      </c>
      <c r="F5653" s="550" t="n">
        <v>46009</v>
      </c>
      <c r="G5653" t="n">
        <v>23198</v>
      </c>
      <c r="H5653" t="inlineStr">
        <is>
          <t>PIMENTAO VERMELHO KG</t>
        </is>
      </c>
      <c r="I5653" t="inlineStr">
        <is>
          <t>ALIMENTOS</t>
        </is>
      </c>
      <c r="J5653" t="n">
        <v>2</v>
      </c>
      <c r="K5653" t="inlineStr">
        <is>
          <t>KG</t>
        </is>
      </c>
      <c r="L5653" t="n">
        <v>28</v>
      </c>
      <c r="M5653" t="n">
        <v>14</v>
      </c>
      <c r="N5653" t="inlineStr">
        <is>
          <t>ALIMENTOS</t>
        </is>
      </c>
      <c r="O5653" t="inlineStr">
        <is>
          <t>12/2025</t>
        </is>
      </c>
    </row>
    <row r="5654">
      <c r="A5654" t="n">
        <v>188572</v>
      </c>
      <c r="B5654" t="n">
        <v>122</v>
      </c>
      <c r="C5654" t="inlineStr">
        <is>
          <t>Arcos</t>
        </is>
      </c>
      <c r="D5654" t="inlineStr">
        <is>
          <t>CECILIA TSUYACO ARAKI SILVA LTDA</t>
        </is>
      </c>
      <c r="E5654" t="inlineStr">
        <is>
          <t>383866</t>
        </is>
      </c>
      <c r="F5654" s="550" t="n">
        <v>46009</v>
      </c>
      <c r="G5654" t="n">
        <v>23236</v>
      </c>
      <c r="H5654" t="inlineStr">
        <is>
          <t>COUVE MANTEIGA KG</t>
        </is>
      </c>
      <c r="I5654" t="inlineStr">
        <is>
          <t>ALIMENTOS</t>
        </is>
      </c>
      <c r="J5654" t="n">
        <v>1</v>
      </c>
      <c r="K5654" t="inlineStr">
        <is>
          <t>KG</t>
        </is>
      </c>
      <c r="L5654" t="n">
        <v>5</v>
      </c>
      <c r="M5654" t="n">
        <v>5</v>
      </c>
      <c r="N5654" t="inlineStr">
        <is>
          <t>ALIMENTOS</t>
        </is>
      </c>
      <c r="O5654" t="inlineStr">
        <is>
          <t>12/2025</t>
        </is>
      </c>
    </row>
    <row r="5655">
      <c r="A5655" t="n">
        <v>188572</v>
      </c>
      <c r="B5655" t="n">
        <v>122</v>
      </c>
      <c r="C5655" t="inlineStr">
        <is>
          <t>Arcos</t>
        </is>
      </c>
      <c r="D5655" t="inlineStr">
        <is>
          <t>CECILIA TSUYACO ARAKI SILVA LTDA</t>
        </is>
      </c>
      <c r="E5655" t="inlineStr">
        <is>
          <t>383866</t>
        </is>
      </c>
      <c r="F5655" s="550" t="n">
        <v>46009</v>
      </c>
      <c r="G5655" t="n">
        <v>19617</v>
      </c>
      <c r="H5655" t="inlineStr">
        <is>
          <t>COENTRO KG</t>
        </is>
      </c>
      <c r="I5655" t="inlineStr">
        <is>
          <t>ALIMENTOS</t>
        </is>
      </c>
      <c r="J5655" t="n">
        <v>0.5</v>
      </c>
      <c r="K5655" t="inlineStr">
        <is>
          <t>KG</t>
        </is>
      </c>
      <c r="L5655" t="n">
        <v>7</v>
      </c>
      <c r="M5655" t="n">
        <v>14</v>
      </c>
      <c r="N5655" t="inlineStr">
        <is>
          <t>ALIMENTOS</t>
        </is>
      </c>
      <c r="O5655" t="inlineStr">
        <is>
          <t>12/2025</t>
        </is>
      </c>
    </row>
    <row r="5656">
      <c r="A5656" t="n">
        <v>188572</v>
      </c>
      <c r="B5656" t="n">
        <v>122</v>
      </c>
      <c r="C5656" t="inlineStr">
        <is>
          <t>Arcos</t>
        </is>
      </c>
      <c r="D5656" t="inlineStr">
        <is>
          <t>CECILIA TSUYACO ARAKI SILVA LTDA</t>
        </is>
      </c>
      <c r="E5656" t="inlineStr">
        <is>
          <t>383866</t>
        </is>
      </c>
      <c r="F5656" s="550" t="n">
        <v>46009</v>
      </c>
      <c r="G5656" t="n">
        <v>23361</v>
      </c>
      <c r="H5656" t="inlineStr">
        <is>
          <t>LARANJA PERA KG</t>
        </is>
      </c>
      <c r="I5656" t="inlineStr">
        <is>
          <t>ALIMENTOS</t>
        </is>
      </c>
      <c r="J5656" t="n">
        <v>40</v>
      </c>
      <c r="K5656" t="inlineStr">
        <is>
          <t>KG</t>
        </is>
      </c>
      <c r="L5656" t="n">
        <v>120</v>
      </c>
      <c r="M5656" t="n">
        <v>3</v>
      </c>
      <c r="N5656" t="inlineStr">
        <is>
          <t>ALIMENTOS</t>
        </is>
      </c>
      <c r="O5656" t="inlineStr">
        <is>
          <t>12/2025</t>
        </is>
      </c>
    </row>
    <row r="5657">
      <c r="A5657" t="n">
        <v>188572</v>
      </c>
      <c r="B5657" t="n">
        <v>122</v>
      </c>
      <c r="C5657" t="inlineStr">
        <is>
          <t>Arcos</t>
        </is>
      </c>
      <c r="D5657" t="inlineStr">
        <is>
          <t>CECILIA TSUYACO ARAKI SILVA LTDA</t>
        </is>
      </c>
      <c r="E5657" t="inlineStr">
        <is>
          <t>383866</t>
        </is>
      </c>
      <c r="F5657" s="550" t="n">
        <v>46009</v>
      </c>
      <c r="G5657" t="n">
        <v>23095</v>
      </c>
      <c r="H5657" t="inlineStr">
        <is>
          <t>OVO CAIPIRA UN</t>
        </is>
      </c>
      <c r="I5657" t="inlineStr">
        <is>
          <t>ALIMENTOS</t>
        </is>
      </c>
      <c r="J5657" t="n">
        <v>60</v>
      </c>
      <c r="K5657" t="inlineStr">
        <is>
          <t>UN</t>
        </is>
      </c>
      <c r="L5657" t="n">
        <v>56.4</v>
      </c>
      <c r="M5657" t="n">
        <v>0.9399999999999999</v>
      </c>
      <c r="N5657" t="inlineStr">
        <is>
          <t>ALIMENTOS</t>
        </is>
      </c>
      <c r="O5657" t="inlineStr">
        <is>
          <t>12/2025</t>
        </is>
      </c>
    </row>
    <row r="5658">
      <c r="A5658" t="n">
        <v>188572</v>
      </c>
      <c r="B5658" t="n">
        <v>122</v>
      </c>
      <c r="C5658" t="inlineStr">
        <is>
          <t>Arcos</t>
        </is>
      </c>
      <c r="D5658" t="inlineStr">
        <is>
          <t>CECILIA TSUYACO ARAKI SILVA LTDA</t>
        </is>
      </c>
      <c r="E5658" t="inlineStr">
        <is>
          <t>383866</t>
        </is>
      </c>
      <c r="F5658" s="550" t="n">
        <v>46009</v>
      </c>
      <c r="G5658" t="n">
        <v>24037</v>
      </c>
      <c r="H5658" t="inlineStr">
        <is>
          <t>ALHO TRITURADO FRITO</t>
        </is>
      </c>
      <c r="I5658" t="inlineStr">
        <is>
          <t>ALIMENTOS</t>
        </is>
      </c>
      <c r="J5658" t="n">
        <v>2</v>
      </c>
      <c r="K5658" t="inlineStr">
        <is>
          <t>KG</t>
        </is>
      </c>
      <c r="L5658" t="n">
        <v>40</v>
      </c>
      <c r="M5658" t="n">
        <v>20</v>
      </c>
      <c r="N5658" t="inlineStr">
        <is>
          <t>ALIMENTOS</t>
        </is>
      </c>
      <c r="O5658" t="inlineStr">
        <is>
          <t>12/2025</t>
        </is>
      </c>
    </row>
    <row r="5659">
      <c r="A5659" t="n">
        <v>188570</v>
      </c>
      <c r="B5659" t="n">
        <v>122</v>
      </c>
      <c r="C5659" t="inlineStr">
        <is>
          <t>Arcos</t>
        </is>
      </c>
      <c r="D5659" t="inlineStr">
        <is>
          <t>EMPORIO M&amp;L COMERCIO DE ALIM E BEBIDAS LTDA</t>
        </is>
      </c>
      <c r="E5659" t="inlineStr">
        <is>
          <t>488034</t>
        </is>
      </c>
      <c r="F5659" s="550" t="n">
        <v>46009</v>
      </c>
      <c r="G5659" t="n">
        <v>24552</v>
      </c>
      <c r="H5659" t="inlineStr">
        <is>
          <t>ESPUMANTE CASA PERINI BRUT 750ML</t>
        </is>
      </c>
      <c r="I5659" t="inlineStr">
        <is>
          <t>BEBIDAS</t>
        </is>
      </c>
      <c r="J5659" t="n">
        <v>72</v>
      </c>
      <c r="K5659" t="inlineStr">
        <is>
          <t>GR</t>
        </is>
      </c>
      <c r="L5659" t="n">
        <v>2728.8</v>
      </c>
      <c r="M5659" t="n">
        <v>37.9</v>
      </c>
      <c r="N5659" t="inlineStr">
        <is>
          <t>BEBIDAS</t>
        </is>
      </c>
      <c r="O5659" t="inlineStr">
        <is>
          <t>12/2025</t>
        </is>
      </c>
    </row>
    <row r="5660">
      <c r="A5660" t="n">
        <v>188569</v>
      </c>
      <c r="B5660" t="n">
        <v>122</v>
      </c>
      <c r="C5660" t="inlineStr">
        <is>
          <t>Arcos</t>
        </is>
      </c>
      <c r="D5660" t="inlineStr">
        <is>
          <t>MARIO PEDRO FELICIANO - HORTIFRUTI</t>
        </is>
      </c>
      <c r="E5660" t="inlineStr">
        <is>
          <t>462503</t>
        </is>
      </c>
      <c r="F5660" s="550" t="n">
        <v>46009</v>
      </c>
      <c r="G5660" t="n">
        <v>24083</v>
      </c>
      <c r="H5660" t="inlineStr">
        <is>
          <t>BATATA ASTERIX GRAUDA NOIVA KG</t>
        </is>
      </c>
      <c r="I5660" t="inlineStr">
        <is>
          <t>ALIMENTOS</t>
        </is>
      </c>
      <c r="J5660" t="n">
        <v>60</v>
      </c>
      <c r="K5660" t="inlineStr">
        <is>
          <t>KG</t>
        </is>
      </c>
      <c r="L5660" t="n">
        <v>235.2</v>
      </c>
      <c r="M5660" t="n">
        <v>3.92</v>
      </c>
      <c r="N5660" t="inlineStr">
        <is>
          <t>ALIMENTOS</t>
        </is>
      </c>
      <c r="O5660" t="inlineStr">
        <is>
          <t>12/2025</t>
        </is>
      </c>
    </row>
    <row r="5661">
      <c r="A5661" t="n">
        <v>188569</v>
      </c>
      <c r="B5661" t="n">
        <v>122</v>
      </c>
      <c r="C5661" t="inlineStr">
        <is>
          <t>Arcos</t>
        </is>
      </c>
      <c r="D5661" t="inlineStr">
        <is>
          <t>MARIO PEDRO FELICIANO - HORTIFRUTI</t>
        </is>
      </c>
      <c r="E5661" t="inlineStr">
        <is>
          <t>462503</t>
        </is>
      </c>
      <c r="F5661" s="550" t="n">
        <v>46009</v>
      </c>
      <c r="G5661" t="n">
        <v>19589</v>
      </c>
      <c r="H5661" t="inlineStr">
        <is>
          <t>PEPINO JAPONES KG</t>
        </is>
      </c>
      <c r="I5661" t="inlineStr">
        <is>
          <t>ALIMENTOS</t>
        </is>
      </c>
      <c r="J5661" t="n">
        <v>3</v>
      </c>
      <c r="K5661" t="inlineStr">
        <is>
          <t>KG</t>
        </is>
      </c>
      <c r="L5661" t="n">
        <v>11.97</v>
      </c>
      <c r="M5661" t="n">
        <v>3.99</v>
      </c>
      <c r="N5661" t="inlineStr">
        <is>
          <t>ALIMENTOS</t>
        </is>
      </c>
      <c r="O5661" t="inlineStr">
        <is>
          <t>12/2025</t>
        </is>
      </c>
    </row>
    <row r="5662">
      <c r="A5662" t="n">
        <v>188569</v>
      </c>
      <c r="B5662" t="n">
        <v>122</v>
      </c>
      <c r="C5662" t="inlineStr">
        <is>
          <t>Arcos</t>
        </is>
      </c>
      <c r="D5662" t="inlineStr">
        <is>
          <t>MARIO PEDRO FELICIANO - HORTIFRUTI</t>
        </is>
      </c>
      <c r="E5662" t="inlineStr">
        <is>
          <t>462503</t>
        </is>
      </c>
      <c r="F5662" s="550" t="n">
        <v>46009</v>
      </c>
      <c r="G5662" t="n">
        <v>19558</v>
      </c>
      <c r="H5662" t="inlineStr">
        <is>
          <t>QUIABO KG</t>
        </is>
      </c>
      <c r="I5662" t="inlineStr">
        <is>
          <t>ALIMENTOS</t>
        </is>
      </c>
      <c r="J5662" t="n">
        <v>4.3</v>
      </c>
      <c r="K5662" t="inlineStr">
        <is>
          <t>KG</t>
        </is>
      </c>
      <c r="L5662" t="n">
        <v>41.75</v>
      </c>
      <c r="M5662" t="n">
        <v>9.709301999999999</v>
      </c>
      <c r="N5662" t="inlineStr">
        <is>
          <t>ALIMENTOS</t>
        </is>
      </c>
      <c r="O5662" t="inlineStr">
        <is>
          <t>12/2025</t>
        </is>
      </c>
    </row>
    <row r="5663">
      <c r="A5663" t="n">
        <v>188569</v>
      </c>
      <c r="B5663" t="n">
        <v>122</v>
      </c>
      <c r="C5663" t="inlineStr">
        <is>
          <t>Arcos</t>
        </is>
      </c>
      <c r="D5663" t="inlineStr">
        <is>
          <t>MARIO PEDRO FELICIANO - HORTIFRUTI</t>
        </is>
      </c>
      <c r="E5663" t="inlineStr">
        <is>
          <t>462503</t>
        </is>
      </c>
      <c r="F5663" s="550" t="n">
        <v>46009</v>
      </c>
      <c r="G5663" t="n">
        <v>25647</v>
      </c>
      <c r="H5663" t="inlineStr">
        <is>
          <t>ACELGA BOK CHOY KG</t>
        </is>
      </c>
      <c r="I5663" t="inlineStr">
        <is>
          <t>ALIMENTOS</t>
        </is>
      </c>
      <c r="J5663" t="n">
        <v>2</v>
      </c>
      <c r="K5663" t="inlineStr">
        <is>
          <t>KG</t>
        </is>
      </c>
      <c r="L5663" t="n">
        <v>34.5</v>
      </c>
      <c r="M5663" t="n">
        <v>17.25</v>
      </c>
      <c r="N5663" t="inlineStr">
        <is>
          <t>ALIMENTOS</t>
        </is>
      </c>
      <c r="O5663" t="inlineStr">
        <is>
          <t>12/2025</t>
        </is>
      </c>
    </row>
    <row r="5664">
      <c r="A5664" t="n">
        <v>188569</v>
      </c>
      <c r="B5664" t="n">
        <v>122</v>
      </c>
      <c r="C5664" t="inlineStr">
        <is>
          <t>Arcos</t>
        </is>
      </c>
      <c r="D5664" t="inlineStr">
        <is>
          <t>MARIO PEDRO FELICIANO - HORTIFRUTI</t>
        </is>
      </c>
      <c r="E5664" t="inlineStr">
        <is>
          <t>462503</t>
        </is>
      </c>
      <c r="F5664" s="550" t="n">
        <v>46009</v>
      </c>
      <c r="G5664" t="n">
        <v>19632</v>
      </c>
      <c r="H5664" t="inlineStr">
        <is>
          <t>BETERRABA KG</t>
        </is>
      </c>
      <c r="I5664" t="inlineStr">
        <is>
          <t>ALIMENTOS</t>
        </is>
      </c>
      <c r="J5664" t="n">
        <v>3</v>
      </c>
      <c r="K5664" t="inlineStr">
        <is>
          <t>KG</t>
        </is>
      </c>
      <c r="L5664" t="n">
        <v>6.09</v>
      </c>
      <c r="M5664" t="n">
        <v>2.03</v>
      </c>
      <c r="N5664" t="inlineStr">
        <is>
          <t>ALIMENTOS</t>
        </is>
      </c>
      <c r="O5664" t="inlineStr">
        <is>
          <t>12/2025</t>
        </is>
      </c>
    </row>
    <row r="5665">
      <c r="A5665" t="n">
        <v>188569</v>
      </c>
      <c r="B5665" t="n">
        <v>122</v>
      </c>
      <c r="C5665" t="inlineStr">
        <is>
          <t>Arcos</t>
        </is>
      </c>
      <c r="D5665" t="inlineStr">
        <is>
          <t>MARIO PEDRO FELICIANO - HORTIFRUTI</t>
        </is>
      </c>
      <c r="E5665" t="inlineStr">
        <is>
          <t>462503</t>
        </is>
      </c>
      <c r="F5665" s="550" t="n">
        <v>46009</v>
      </c>
      <c r="G5665" t="n">
        <v>19472</v>
      </c>
      <c r="H5665" t="inlineStr">
        <is>
          <t>RUCULA KG</t>
        </is>
      </c>
      <c r="I5665" t="inlineStr">
        <is>
          <t>ALIMENTOS</t>
        </is>
      </c>
      <c r="J5665" t="n">
        <v>3</v>
      </c>
      <c r="K5665" t="inlineStr">
        <is>
          <t>KG</t>
        </is>
      </c>
      <c r="L5665" t="n">
        <v>47.85</v>
      </c>
      <c r="M5665" t="n">
        <v>15.95</v>
      </c>
      <c r="N5665" t="inlineStr">
        <is>
          <t>ALIMENTOS</t>
        </is>
      </c>
      <c r="O5665" t="inlineStr">
        <is>
          <t>12/2025</t>
        </is>
      </c>
    </row>
    <row r="5666">
      <c r="A5666" t="n">
        <v>188568</v>
      </c>
      <c r="B5666" t="n">
        <v>122</v>
      </c>
      <c r="C5666" t="inlineStr">
        <is>
          <t>Arcos</t>
        </is>
      </c>
      <c r="D5666" t="inlineStr">
        <is>
          <t>OPA PRODUTOS ALIMENTICIOS LTDA</t>
        </is>
      </c>
      <c r="E5666" t="inlineStr">
        <is>
          <t>2432</t>
        </is>
      </c>
      <c r="F5666" s="550" t="n">
        <v>46009</v>
      </c>
      <c r="G5666" t="n">
        <v>26591</v>
      </c>
      <c r="H5666" t="inlineStr">
        <is>
          <t>COPA FATIADO JAIS KG</t>
        </is>
      </c>
      <c r="I5666" t="inlineStr">
        <is>
          <t>ALIMENTOS</t>
        </is>
      </c>
      <c r="J5666" t="n">
        <v>1.5</v>
      </c>
      <c r="K5666" t="inlineStr">
        <is>
          <t>KG</t>
        </is>
      </c>
      <c r="L5666" t="n">
        <v>229.92</v>
      </c>
      <c r="M5666" t="n">
        <v>153.28</v>
      </c>
      <c r="N5666" t="inlineStr">
        <is>
          <t>ALIMENTOS</t>
        </is>
      </c>
      <c r="O5666" t="inlineStr">
        <is>
          <t>12/2025</t>
        </is>
      </c>
    </row>
    <row r="5667">
      <c r="A5667" t="n">
        <v>188568</v>
      </c>
      <c r="B5667" t="n">
        <v>122</v>
      </c>
      <c r="C5667" t="inlineStr">
        <is>
          <t>Arcos</t>
        </is>
      </c>
      <c r="D5667" t="inlineStr">
        <is>
          <t>OPA PRODUTOS ALIMENTICIOS LTDA</t>
        </is>
      </c>
      <c r="E5667" t="inlineStr">
        <is>
          <t>2432</t>
        </is>
      </c>
      <c r="F5667" s="550" t="n">
        <v>46009</v>
      </c>
      <c r="G5667" t="n">
        <v>26588</v>
      </c>
      <c r="H5667" t="inlineStr">
        <is>
          <t>LONZA FATIADO JAIS KG</t>
        </is>
      </c>
      <c r="I5667" t="inlineStr">
        <is>
          <t>ALIMENTOS</t>
        </is>
      </c>
      <c r="J5667" t="n">
        <v>0.5</v>
      </c>
      <c r="K5667" t="inlineStr">
        <is>
          <t>KG</t>
        </is>
      </c>
      <c r="L5667" t="n">
        <v>96.70999999999999</v>
      </c>
      <c r="M5667" t="n">
        <v>193.42</v>
      </c>
      <c r="N5667" t="inlineStr">
        <is>
          <t>ALIMENTOS</t>
        </is>
      </c>
      <c r="O5667" t="inlineStr">
        <is>
          <t>12/2025</t>
        </is>
      </c>
    </row>
    <row r="5668">
      <c r="A5668" t="n">
        <v>188567</v>
      </c>
      <c r="B5668" t="n">
        <v>122</v>
      </c>
      <c r="C5668" t="inlineStr">
        <is>
          <t>Arcos</t>
        </is>
      </c>
      <c r="D5668" t="inlineStr">
        <is>
          <t>FG7 COMERCIO E DISTRIBUICAO DE BEBIDAS LTDA</t>
        </is>
      </c>
      <c r="E5668" t="inlineStr">
        <is>
          <t>722148</t>
        </is>
      </c>
      <c r="F5668" s="550" t="n">
        <v>46010</v>
      </c>
      <c r="G5668" t="n">
        <v>20715</v>
      </c>
      <c r="H5668" t="inlineStr">
        <is>
          <t>AMARENA FABBRI FRUTO C/3,2KG</t>
        </is>
      </c>
      <c r="I5668" t="inlineStr">
        <is>
          <t>ALIMENTOS</t>
        </is>
      </c>
      <c r="J5668" t="n">
        <v>1</v>
      </c>
      <c r="K5668" t="inlineStr">
        <is>
          <t>LT</t>
        </is>
      </c>
      <c r="L5668" t="n">
        <v>404.32</v>
      </c>
      <c r="M5668" t="n">
        <v>404.32</v>
      </c>
      <c r="N5668" t="inlineStr">
        <is>
          <t>BEBIDAS</t>
        </is>
      </c>
      <c r="O5668" t="inlineStr">
        <is>
          <t>12/2025</t>
        </is>
      </c>
    </row>
    <row r="5669">
      <c r="A5669" t="n">
        <v>188560</v>
      </c>
      <c r="B5669" t="n">
        <v>122</v>
      </c>
      <c r="C5669" t="inlineStr">
        <is>
          <t>Arcos</t>
        </is>
      </c>
      <c r="D5669" t="inlineStr">
        <is>
          <t>MARIO PEDRO FELICIANO - HORTIFRUTI</t>
        </is>
      </c>
      <c r="E5669" t="inlineStr">
        <is>
          <t>463216</t>
        </is>
      </c>
      <c r="F5669" s="550" t="n">
        <v>46020</v>
      </c>
      <c r="G5669" t="n">
        <v>25647</v>
      </c>
      <c r="H5669" t="inlineStr">
        <is>
          <t>ACELGA BOK CHOY KG</t>
        </is>
      </c>
      <c r="I5669" t="inlineStr">
        <is>
          <t>ALIMENTOS</t>
        </is>
      </c>
      <c r="J5669" t="n">
        <v>2</v>
      </c>
      <c r="K5669" t="inlineStr">
        <is>
          <t>KG</t>
        </is>
      </c>
      <c r="L5669" t="n">
        <v>43.5</v>
      </c>
      <c r="M5669" t="n">
        <v>21.75</v>
      </c>
      <c r="N5669" t="inlineStr">
        <is>
          <t>ALIMENTOS</t>
        </is>
      </c>
      <c r="O5669" t="inlineStr">
        <is>
          <t>12/2025</t>
        </is>
      </c>
    </row>
    <row r="5670">
      <c r="A5670" t="n">
        <v>188557</v>
      </c>
      <c r="B5670" t="n">
        <v>122</v>
      </c>
      <c r="C5670" t="inlineStr">
        <is>
          <t>Arcos</t>
        </is>
      </c>
      <c r="D5670" t="inlineStr">
        <is>
          <t>BATARD PADARIA ARTESANAL LTDA</t>
        </is>
      </c>
      <c r="E5670" t="inlineStr">
        <is>
          <t>12926</t>
        </is>
      </c>
      <c r="F5670" s="550" t="n">
        <v>46021</v>
      </c>
      <c r="G5670" t="n">
        <v>19166</v>
      </c>
      <c r="H5670" t="inlineStr">
        <is>
          <t>BAGUETE DE GRAO LEVIAN FATIADO 590G UN</t>
        </is>
      </c>
      <c r="I5670" t="inlineStr">
        <is>
          <t>ALIMENTOS</t>
        </is>
      </c>
      <c r="J5670" t="n">
        <v>10</v>
      </c>
      <c r="K5670" t="inlineStr">
        <is>
          <t>UN</t>
        </is>
      </c>
      <c r="L5670" t="n">
        <v>203.5</v>
      </c>
      <c r="M5670" t="n">
        <v>20.35</v>
      </c>
      <c r="N5670" t="inlineStr">
        <is>
          <t>ALIMENTOS</t>
        </is>
      </c>
      <c r="O5670" t="inlineStr">
        <is>
          <t>12/2025</t>
        </is>
      </c>
    </row>
    <row r="5671">
      <c r="A5671" t="n">
        <v>188557</v>
      </c>
      <c r="B5671" t="n">
        <v>122</v>
      </c>
      <c r="C5671" t="inlineStr">
        <is>
          <t>Arcos</t>
        </is>
      </c>
      <c r="D5671" t="inlineStr">
        <is>
          <t>BATARD PADARIA ARTESANAL LTDA</t>
        </is>
      </c>
      <c r="E5671" t="inlineStr">
        <is>
          <t>12926</t>
        </is>
      </c>
      <c r="F5671" s="550" t="n">
        <v>46021</v>
      </c>
      <c r="G5671" t="n">
        <v>21372</v>
      </c>
      <c r="H5671" t="inlineStr">
        <is>
          <t>PAO BRIOCHE FORME C/ TAMPA UN</t>
        </is>
      </c>
      <c r="I5671" t="inlineStr">
        <is>
          <t>ALIMENTOS</t>
        </is>
      </c>
      <c r="J5671" t="n">
        <v>12</v>
      </c>
      <c r="K5671" t="inlineStr">
        <is>
          <t>UN</t>
        </is>
      </c>
      <c r="L5671" t="n">
        <v>372</v>
      </c>
      <c r="M5671" t="n">
        <v>31</v>
      </c>
      <c r="N5671" t="inlineStr">
        <is>
          <t>ALIMENTOS</t>
        </is>
      </c>
      <c r="O5671" t="inlineStr">
        <is>
          <t>12/2025</t>
        </is>
      </c>
    </row>
    <row r="5672">
      <c r="A5672" t="n">
        <v>188557</v>
      </c>
      <c r="B5672" t="n">
        <v>122</v>
      </c>
      <c r="C5672" t="inlineStr">
        <is>
          <t>Arcos</t>
        </is>
      </c>
      <c r="D5672" t="inlineStr">
        <is>
          <t>BATARD PADARIA ARTESANAL LTDA</t>
        </is>
      </c>
      <c r="E5672" t="inlineStr">
        <is>
          <t>12926</t>
        </is>
      </c>
      <c r="F5672" s="550" t="n">
        <v>46021</v>
      </c>
      <c r="G5672" t="n">
        <v>28384</v>
      </c>
      <c r="H5672" t="inlineStr">
        <is>
          <t xml:space="preserve">PÃO PDC FORMA LEVAIN 750GR </t>
        </is>
      </c>
      <c r="I5672" t="inlineStr">
        <is>
          <t>ALIMENTOS</t>
        </is>
      </c>
      <c r="J5672" t="n">
        <v>20</v>
      </c>
      <c r="K5672" t="inlineStr">
        <is>
          <t>UN</t>
        </is>
      </c>
      <c r="L5672" t="n">
        <v>483</v>
      </c>
      <c r="M5672" t="n">
        <v>24.15</v>
      </c>
      <c r="N5672" t="inlineStr">
        <is>
          <t>ALIMENTOS</t>
        </is>
      </c>
      <c r="O5672" t="inlineStr">
        <is>
          <t>12/2025</t>
        </is>
      </c>
    </row>
    <row r="5673">
      <c r="A5673" t="n">
        <v>188553</v>
      </c>
      <c r="B5673" t="n">
        <v>122</v>
      </c>
      <c r="C5673" t="inlineStr">
        <is>
          <t>Arcos</t>
        </is>
      </c>
      <c r="D5673" t="inlineStr">
        <is>
          <t>EMPORIO M&amp;L COMERCIO DE ALIM E BEBIDAS LTDA</t>
        </is>
      </c>
      <c r="E5673" t="inlineStr">
        <is>
          <t>489010</t>
        </is>
      </c>
      <c r="F5673" s="550" t="n">
        <v>46017</v>
      </c>
      <c r="G5673" t="n">
        <v>20689</v>
      </c>
      <c r="H5673" t="inlineStr">
        <is>
          <t>CREME DE LEITE FRESCO QUATA C/1,01LT</t>
        </is>
      </c>
      <c r="I5673" t="inlineStr">
        <is>
          <t>ALIMENTOS</t>
        </is>
      </c>
      <c r="J5673" t="n">
        <v>10</v>
      </c>
      <c r="K5673" t="inlineStr">
        <is>
          <t>UN</t>
        </is>
      </c>
      <c r="L5673" t="n">
        <v>369</v>
      </c>
      <c r="M5673" t="n">
        <v>36.9</v>
      </c>
      <c r="N5673" t="inlineStr">
        <is>
          <t>ALIMENTOS</t>
        </is>
      </c>
      <c r="O5673" t="inlineStr">
        <is>
          <t>12/2025</t>
        </is>
      </c>
    </row>
    <row r="5674">
      <c r="A5674" t="n">
        <v>188551</v>
      </c>
      <c r="B5674" t="n">
        <v>122</v>
      </c>
      <c r="C5674" t="inlineStr">
        <is>
          <t>Arcos</t>
        </is>
      </c>
      <c r="D5674" t="inlineStr">
        <is>
          <t>ANDREIA SANTOS FREITAS DUARTE</t>
        </is>
      </c>
      <c r="E5674" t="inlineStr">
        <is>
          <t>2361</t>
        </is>
      </c>
      <c r="F5674" s="550" t="n">
        <v>46009</v>
      </c>
      <c r="G5674" t="n">
        <v>17162</v>
      </c>
      <c r="H5674" t="inlineStr">
        <is>
          <t>PANO MULTIUSO 28X240 C/600PANOS UM</t>
        </is>
      </c>
      <c r="I5674" t="inlineStr">
        <is>
          <t>DESCARTAVEIS/HIGIENE E LIMPEZA</t>
        </is>
      </c>
      <c r="J5674" t="n">
        <v>4</v>
      </c>
      <c r="K5674" t="inlineStr">
        <is>
          <t>UN</t>
        </is>
      </c>
      <c r="L5674" t="n">
        <v>231.6</v>
      </c>
      <c r="M5674" t="n">
        <v>57.9</v>
      </c>
      <c r="N5674" t="inlineStr">
        <is>
          <t>DESCARTAVEIS</t>
        </is>
      </c>
      <c r="O5674" t="inlineStr">
        <is>
          <t>12/2025</t>
        </is>
      </c>
    </row>
    <row r="5675">
      <c r="A5675" t="n">
        <v>188551</v>
      </c>
      <c r="B5675" t="n">
        <v>122</v>
      </c>
      <c r="C5675" t="inlineStr">
        <is>
          <t>Arcos</t>
        </is>
      </c>
      <c r="D5675" t="inlineStr">
        <is>
          <t>ANDREIA SANTOS FREITAS DUARTE</t>
        </is>
      </c>
      <c r="E5675" t="inlineStr">
        <is>
          <t>2361</t>
        </is>
      </c>
      <c r="F5675" s="550" t="n">
        <v>46009</v>
      </c>
      <c r="G5675" t="n">
        <v>17488</v>
      </c>
      <c r="H5675" t="inlineStr">
        <is>
          <t>LUVA LATEX SEM TALCO M C/100UN</t>
        </is>
      </c>
      <c r="I5675" t="inlineStr">
        <is>
          <t>DESCARTAVEIS/HIGIENE E LIMPEZA</t>
        </is>
      </c>
      <c r="J5675" t="n">
        <v>4</v>
      </c>
      <c r="K5675" t="inlineStr">
        <is>
          <t>CX</t>
        </is>
      </c>
      <c r="L5675" t="n">
        <v>90.8</v>
      </c>
      <c r="M5675" t="n">
        <v>22.7</v>
      </c>
      <c r="N5675" t="inlineStr">
        <is>
          <t>DESCARTAVEIS</t>
        </is>
      </c>
      <c r="O5675" t="inlineStr">
        <is>
          <t>12/2025</t>
        </is>
      </c>
    </row>
    <row r="5676">
      <c r="A5676" t="n">
        <v>188551</v>
      </c>
      <c r="B5676" t="n">
        <v>122</v>
      </c>
      <c r="C5676" t="inlineStr">
        <is>
          <t>Arcos</t>
        </is>
      </c>
      <c r="D5676" t="inlineStr">
        <is>
          <t>ANDREIA SANTOS FREITAS DUARTE</t>
        </is>
      </c>
      <c r="E5676" t="inlineStr">
        <is>
          <t>2361</t>
        </is>
      </c>
      <c r="F5676" s="550" t="n">
        <v>46009</v>
      </c>
      <c r="G5676" t="n">
        <v>17504</v>
      </c>
      <c r="H5676" t="inlineStr">
        <is>
          <t>LUVA LATEX G SEM TALCO C/100UN</t>
        </is>
      </c>
      <c r="I5676" t="inlineStr">
        <is>
          <t>UTENSILIOS</t>
        </is>
      </c>
      <c r="J5676" t="n">
        <v>4</v>
      </c>
      <c r="K5676" t="inlineStr">
        <is>
          <t>UN</t>
        </is>
      </c>
      <c r="L5676" t="n">
        <v>90.8</v>
      </c>
      <c r="M5676" t="n">
        <v>22.7</v>
      </c>
      <c r="N5676" t="inlineStr">
        <is>
          <t>DESCARTAVEIS</t>
        </is>
      </c>
      <c r="O5676" t="inlineStr">
        <is>
          <t>12/2025</t>
        </is>
      </c>
    </row>
    <row r="5677">
      <c r="A5677" t="n">
        <v>188551</v>
      </c>
      <c r="B5677" t="n">
        <v>122</v>
      </c>
      <c r="C5677" t="inlineStr">
        <is>
          <t>Arcos</t>
        </is>
      </c>
      <c r="D5677" t="inlineStr">
        <is>
          <t>ANDREIA SANTOS FREITAS DUARTE</t>
        </is>
      </c>
      <c r="E5677" t="inlineStr">
        <is>
          <t>2361</t>
        </is>
      </c>
      <c r="F5677" s="550" t="n">
        <v>46009</v>
      </c>
      <c r="G5677" t="n">
        <v>21665</v>
      </c>
      <c r="H5677" t="inlineStr">
        <is>
          <t>SACO DE LIXO 200L PRETO REFORCADO</t>
        </is>
      </c>
      <c r="I5677" t="inlineStr">
        <is>
          <t>DESCARTAVEIS/HIGIENE E LIMPEZA</t>
        </is>
      </c>
      <c r="J5677" t="n">
        <v>4</v>
      </c>
      <c r="L5677" t="n">
        <v>127.28</v>
      </c>
      <c r="M5677" t="n">
        <v>31.82</v>
      </c>
      <c r="N5677" t="inlineStr">
        <is>
          <t>DESCARTAVEIS</t>
        </is>
      </c>
      <c r="O5677" t="inlineStr">
        <is>
          <t>12/2025</t>
        </is>
      </c>
    </row>
    <row r="5678">
      <c r="A5678" t="n">
        <v>188549</v>
      </c>
      <c r="B5678" t="n">
        <v>122</v>
      </c>
      <c r="C5678" t="inlineStr">
        <is>
          <t>Arcos</t>
        </is>
      </c>
      <c r="D5678" t="inlineStr">
        <is>
          <t>CECILIA TSUYACO ARAKI SILVA LTDA</t>
        </is>
      </c>
      <c r="E5678" t="inlineStr">
        <is>
          <t>384207</t>
        </is>
      </c>
      <c r="F5678" s="550" t="n">
        <v>46017</v>
      </c>
      <c r="G5678" t="n">
        <v>19787</v>
      </c>
      <c r="H5678" t="inlineStr">
        <is>
          <t>ABACAXI PEROLA KG</t>
        </is>
      </c>
      <c r="I5678" t="inlineStr">
        <is>
          <t>ALIMENTOS</t>
        </is>
      </c>
      <c r="J5678" t="n">
        <v>2</v>
      </c>
      <c r="K5678" t="inlineStr">
        <is>
          <t>KG</t>
        </is>
      </c>
      <c r="L5678" t="n">
        <v>10.6</v>
      </c>
      <c r="M5678" t="n">
        <v>5.3</v>
      </c>
      <c r="N5678" t="inlineStr">
        <is>
          <t>ALIMENTOS</t>
        </is>
      </c>
      <c r="O5678" t="inlineStr">
        <is>
          <t>12/2025</t>
        </is>
      </c>
    </row>
    <row r="5679">
      <c r="A5679" t="n">
        <v>188549</v>
      </c>
      <c r="B5679" t="n">
        <v>122</v>
      </c>
      <c r="C5679" t="inlineStr">
        <is>
          <t>Arcos</t>
        </is>
      </c>
      <c r="D5679" t="inlineStr">
        <is>
          <t>CECILIA TSUYACO ARAKI SILVA LTDA</t>
        </is>
      </c>
      <c r="E5679" t="inlineStr">
        <is>
          <t>384207</t>
        </is>
      </c>
      <c r="F5679" s="550" t="n">
        <v>46017</v>
      </c>
      <c r="G5679" t="n">
        <v>19505</v>
      </c>
      <c r="H5679" t="inlineStr">
        <is>
          <t>ALFACE AMERICANA KG</t>
        </is>
      </c>
      <c r="I5679" t="inlineStr">
        <is>
          <t>ALIMENTOS</t>
        </is>
      </c>
      <c r="J5679" t="n">
        <v>2</v>
      </c>
      <c r="K5679" t="inlineStr">
        <is>
          <t>KG</t>
        </is>
      </c>
      <c r="L5679" t="n">
        <v>14</v>
      </c>
      <c r="M5679" t="n">
        <v>7</v>
      </c>
      <c r="N5679" t="inlineStr">
        <is>
          <t>ALIMENTOS</t>
        </is>
      </c>
      <c r="O5679" t="inlineStr">
        <is>
          <t>12/2025</t>
        </is>
      </c>
    </row>
    <row r="5680">
      <c r="A5680" t="n">
        <v>188549</v>
      </c>
      <c r="B5680" t="n">
        <v>122</v>
      </c>
      <c r="C5680" t="inlineStr">
        <is>
          <t>Arcos</t>
        </is>
      </c>
      <c r="D5680" t="inlineStr">
        <is>
          <t>CECILIA TSUYACO ARAKI SILVA LTDA</t>
        </is>
      </c>
      <c r="E5680" t="inlineStr">
        <is>
          <t>384207</t>
        </is>
      </c>
      <c r="F5680" s="550" t="n">
        <v>46017</v>
      </c>
      <c r="G5680" t="n">
        <v>19465</v>
      </c>
      <c r="H5680" t="inlineStr">
        <is>
          <t>SALSAO KG</t>
        </is>
      </c>
      <c r="I5680" t="inlineStr">
        <is>
          <t>ALIMENTOS</t>
        </is>
      </c>
      <c r="J5680" t="n">
        <v>1</v>
      </c>
      <c r="K5680" t="inlineStr">
        <is>
          <t>KG</t>
        </is>
      </c>
      <c r="L5680" t="n">
        <v>6.5</v>
      </c>
      <c r="M5680" t="n">
        <v>6.5</v>
      </c>
      <c r="N5680" t="inlineStr">
        <is>
          <t>ALIMENTOS</t>
        </is>
      </c>
      <c r="O5680" t="inlineStr">
        <is>
          <t>12/2025</t>
        </is>
      </c>
    </row>
    <row r="5681">
      <c r="A5681" t="n">
        <v>188549</v>
      </c>
      <c r="B5681" t="n">
        <v>122</v>
      </c>
      <c r="C5681" t="inlineStr">
        <is>
          <t>Arcos</t>
        </is>
      </c>
      <c r="D5681" t="inlineStr">
        <is>
          <t>CECILIA TSUYACO ARAKI SILVA LTDA</t>
        </is>
      </c>
      <c r="E5681" t="inlineStr">
        <is>
          <t>384207</t>
        </is>
      </c>
      <c r="F5681" s="550" t="n">
        <v>46017</v>
      </c>
      <c r="G5681" t="n">
        <v>19476</v>
      </c>
      <c r="H5681" t="inlineStr">
        <is>
          <t>MANJERICAO KG</t>
        </is>
      </c>
      <c r="I5681" t="inlineStr">
        <is>
          <t>ALIMENTOS</t>
        </is>
      </c>
      <c r="J5681" t="n">
        <v>0.5</v>
      </c>
      <c r="K5681" t="inlineStr">
        <is>
          <t>KG</t>
        </is>
      </c>
      <c r="L5681" t="n">
        <v>35</v>
      </c>
      <c r="M5681" t="n">
        <v>70</v>
      </c>
      <c r="N5681" t="inlineStr">
        <is>
          <t>ALIMENTOS</t>
        </is>
      </c>
      <c r="O5681" t="inlineStr">
        <is>
          <t>12/2025</t>
        </is>
      </c>
    </row>
    <row r="5682">
      <c r="A5682" t="n">
        <v>188549</v>
      </c>
      <c r="B5682" t="n">
        <v>122</v>
      </c>
      <c r="C5682" t="inlineStr">
        <is>
          <t>Arcos</t>
        </is>
      </c>
      <c r="D5682" t="inlineStr">
        <is>
          <t>CECILIA TSUYACO ARAKI SILVA LTDA</t>
        </is>
      </c>
      <c r="E5682" t="inlineStr">
        <is>
          <t>384207</t>
        </is>
      </c>
      <c r="F5682" s="550" t="n">
        <v>46017</v>
      </c>
      <c r="G5682" t="n">
        <v>19480</v>
      </c>
      <c r="H5682" t="inlineStr">
        <is>
          <t>HORTELA HIDROPONICA KG</t>
        </is>
      </c>
      <c r="I5682" t="inlineStr">
        <is>
          <t>ALIMENTOS</t>
        </is>
      </c>
      <c r="J5682" t="n">
        <v>0.6</v>
      </c>
      <c r="K5682" t="inlineStr">
        <is>
          <t>KG</t>
        </is>
      </c>
      <c r="L5682" t="n">
        <v>7.8</v>
      </c>
      <c r="M5682" t="n">
        <v>13</v>
      </c>
      <c r="N5682" t="inlineStr">
        <is>
          <t>ALIMENTOS</t>
        </is>
      </c>
      <c r="O5682" t="inlineStr">
        <is>
          <t>12/2025</t>
        </is>
      </c>
    </row>
    <row r="5683">
      <c r="A5683" t="n">
        <v>188549</v>
      </c>
      <c r="B5683" t="n">
        <v>122</v>
      </c>
      <c r="C5683" t="inlineStr">
        <is>
          <t>Arcos</t>
        </is>
      </c>
      <c r="D5683" t="inlineStr">
        <is>
          <t>CECILIA TSUYACO ARAKI SILVA LTDA</t>
        </is>
      </c>
      <c r="E5683" t="inlineStr">
        <is>
          <t>384207</t>
        </is>
      </c>
      <c r="F5683" s="550" t="n">
        <v>46017</v>
      </c>
      <c r="G5683" t="n">
        <v>19485</v>
      </c>
      <c r="H5683" t="inlineStr">
        <is>
          <t>ENDRO DILL KG</t>
        </is>
      </c>
      <c r="I5683" t="inlineStr">
        <is>
          <t>ALIMENTOS</t>
        </is>
      </c>
      <c r="J5683" t="n">
        <v>0.2</v>
      </c>
      <c r="K5683" t="inlineStr">
        <is>
          <t>KG</t>
        </is>
      </c>
      <c r="L5683" t="n">
        <v>15</v>
      </c>
      <c r="M5683" t="n">
        <v>75</v>
      </c>
      <c r="N5683" t="inlineStr">
        <is>
          <t>ALIMENTOS</t>
        </is>
      </c>
      <c r="O5683" t="inlineStr">
        <is>
          <t>12/2025</t>
        </is>
      </c>
    </row>
    <row r="5684">
      <c r="A5684" t="n">
        <v>188549</v>
      </c>
      <c r="B5684" t="n">
        <v>122</v>
      </c>
      <c r="C5684" t="inlineStr">
        <is>
          <t>Arcos</t>
        </is>
      </c>
      <c r="D5684" t="inlineStr">
        <is>
          <t>CECILIA TSUYACO ARAKI SILVA LTDA</t>
        </is>
      </c>
      <c r="E5684" t="inlineStr">
        <is>
          <t>384207</t>
        </is>
      </c>
      <c r="F5684" s="550" t="n">
        <v>46017</v>
      </c>
      <c r="G5684" t="n">
        <v>19488</v>
      </c>
      <c r="H5684" t="inlineStr">
        <is>
          <t>CEBOLINHA KG</t>
        </is>
      </c>
      <c r="I5684" t="inlineStr">
        <is>
          <t>ALIMENTOS</t>
        </is>
      </c>
      <c r="J5684" t="n">
        <v>1</v>
      </c>
      <c r="K5684" t="inlineStr">
        <is>
          <t>KG</t>
        </is>
      </c>
      <c r="L5684" t="n">
        <v>13</v>
      </c>
      <c r="M5684" t="n">
        <v>13</v>
      </c>
      <c r="N5684" t="inlineStr">
        <is>
          <t>ALIMENTOS</t>
        </is>
      </c>
      <c r="O5684" t="inlineStr">
        <is>
          <t>12/2025</t>
        </is>
      </c>
    </row>
    <row r="5685">
      <c r="A5685" t="n">
        <v>188549</v>
      </c>
      <c r="B5685" t="n">
        <v>122</v>
      </c>
      <c r="C5685" t="inlineStr">
        <is>
          <t>Arcos</t>
        </is>
      </c>
      <c r="D5685" t="inlineStr">
        <is>
          <t>CECILIA TSUYACO ARAKI SILVA LTDA</t>
        </is>
      </c>
      <c r="E5685" t="inlineStr">
        <is>
          <t>384207</t>
        </is>
      </c>
      <c r="F5685" s="550" t="n">
        <v>46017</v>
      </c>
      <c r="G5685" t="n">
        <v>19503</v>
      </c>
      <c r="H5685" t="inlineStr">
        <is>
          <t>ALFACE CRESPA KG</t>
        </is>
      </c>
      <c r="I5685" t="inlineStr">
        <is>
          <t>ALIMENTOS</t>
        </is>
      </c>
      <c r="J5685" t="n">
        <v>1</v>
      </c>
      <c r="K5685" t="inlineStr">
        <is>
          <t>KG</t>
        </is>
      </c>
      <c r="L5685" t="n">
        <v>7.5</v>
      </c>
      <c r="M5685" t="n">
        <v>7.5</v>
      </c>
      <c r="N5685" t="inlineStr">
        <is>
          <t>ALIMENTOS</t>
        </is>
      </c>
      <c r="O5685" t="inlineStr">
        <is>
          <t>12/2025</t>
        </is>
      </c>
    </row>
    <row r="5686">
      <c r="A5686" t="n">
        <v>188549</v>
      </c>
      <c r="B5686" t="n">
        <v>122</v>
      </c>
      <c r="C5686" t="inlineStr">
        <is>
          <t>Arcos</t>
        </is>
      </c>
      <c r="D5686" t="inlineStr">
        <is>
          <t>CECILIA TSUYACO ARAKI SILVA LTDA</t>
        </is>
      </c>
      <c r="E5686" t="inlineStr">
        <is>
          <t>384207</t>
        </is>
      </c>
      <c r="F5686" s="550" t="n">
        <v>46017</v>
      </c>
      <c r="G5686" t="n">
        <v>19498</v>
      </c>
      <c r="H5686" t="inlineStr">
        <is>
          <t>ALFACE ROMANA KG</t>
        </is>
      </c>
      <c r="I5686" t="inlineStr">
        <is>
          <t>ALIMENTOS</t>
        </is>
      </c>
      <c r="J5686" t="n">
        <v>1</v>
      </c>
      <c r="K5686" t="inlineStr">
        <is>
          <t>KG</t>
        </is>
      </c>
      <c r="L5686" t="n">
        <v>10</v>
      </c>
      <c r="M5686" t="n">
        <v>10</v>
      </c>
      <c r="N5686" t="inlineStr">
        <is>
          <t>ALIMENTOS</t>
        </is>
      </c>
      <c r="O5686" t="inlineStr">
        <is>
          <t>12/2025</t>
        </is>
      </c>
    </row>
    <row r="5687">
      <c r="A5687" t="n">
        <v>188549</v>
      </c>
      <c r="B5687" t="n">
        <v>122</v>
      </c>
      <c r="C5687" t="inlineStr">
        <is>
          <t>Arcos</t>
        </is>
      </c>
      <c r="D5687" t="inlineStr">
        <is>
          <t>CECILIA TSUYACO ARAKI SILVA LTDA</t>
        </is>
      </c>
      <c r="E5687" t="inlineStr">
        <is>
          <t>384207</t>
        </is>
      </c>
      <c r="F5687" s="550" t="n">
        <v>46017</v>
      </c>
      <c r="G5687" t="n">
        <v>23359</v>
      </c>
      <c r="H5687" t="inlineStr">
        <is>
          <t>LIMAO TAHITI KG</t>
        </is>
      </c>
      <c r="I5687" t="inlineStr">
        <is>
          <t>ALIMENTOS</t>
        </is>
      </c>
      <c r="J5687" t="n">
        <v>17</v>
      </c>
      <c r="K5687" t="inlineStr">
        <is>
          <t>KG</t>
        </is>
      </c>
      <c r="L5687" t="n">
        <v>56.1</v>
      </c>
      <c r="M5687" t="n">
        <v>3.3</v>
      </c>
      <c r="N5687" t="inlineStr">
        <is>
          <t>ALIMENTOS</t>
        </is>
      </c>
      <c r="O5687" t="inlineStr">
        <is>
          <t>12/2025</t>
        </is>
      </c>
    </row>
    <row r="5688">
      <c r="A5688" t="n">
        <v>188549</v>
      </c>
      <c r="B5688" t="n">
        <v>122</v>
      </c>
      <c r="C5688" t="inlineStr">
        <is>
          <t>Arcos</t>
        </is>
      </c>
      <c r="D5688" t="inlineStr">
        <is>
          <t>CECILIA TSUYACO ARAKI SILVA LTDA</t>
        </is>
      </c>
      <c r="E5688" t="inlineStr">
        <is>
          <t>384207</t>
        </is>
      </c>
      <c r="F5688" s="550" t="n">
        <v>46017</v>
      </c>
      <c r="G5688" t="n">
        <v>23195</v>
      </c>
      <c r="H5688" t="inlineStr">
        <is>
          <t>RABANETE KG</t>
        </is>
      </c>
      <c r="I5688" t="inlineStr">
        <is>
          <t>ALIMENTOS</t>
        </is>
      </c>
      <c r="J5688" t="n">
        <v>0.2</v>
      </c>
      <c r="K5688" t="inlineStr">
        <is>
          <t>KG</t>
        </is>
      </c>
      <c r="L5688" t="n">
        <v>1.56</v>
      </c>
      <c r="M5688" t="n">
        <v>7.8</v>
      </c>
      <c r="N5688" t="inlineStr">
        <is>
          <t>ALIMENTOS</t>
        </is>
      </c>
      <c r="O5688" t="inlineStr">
        <is>
          <t>12/2025</t>
        </is>
      </c>
    </row>
    <row r="5689">
      <c r="A5689" t="n">
        <v>188543</v>
      </c>
      <c r="B5689" t="n">
        <v>122</v>
      </c>
      <c r="C5689" t="inlineStr">
        <is>
          <t>Arcos</t>
        </is>
      </c>
      <c r="D5689" t="inlineStr">
        <is>
          <t>CG FOOD´S DISTRIBUIDORA DE ALIMENTOS LTDA</t>
        </is>
      </c>
      <c r="E5689" t="inlineStr">
        <is>
          <t>175002</t>
        </is>
      </c>
      <c r="F5689" s="550" t="n">
        <v>46017</v>
      </c>
      <c r="G5689" t="n">
        <v>19906</v>
      </c>
      <c r="H5689" t="inlineStr">
        <is>
          <t>SAL REFINADO CISNE 10X1KG</t>
        </is>
      </c>
      <c r="I5689" t="inlineStr">
        <is>
          <t>ALIMENTOS</t>
        </is>
      </c>
      <c r="J5689" t="n">
        <v>1</v>
      </c>
      <c r="K5689" t="inlineStr">
        <is>
          <t>PC</t>
        </is>
      </c>
      <c r="L5689" t="n">
        <v>26</v>
      </c>
      <c r="M5689" t="n">
        <v>26</v>
      </c>
      <c r="N5689" t="inlineStr">
        <is>
          <t>ALIMENTOS</t>
        </is>
      </c>
      <c r="O5689" t="inlineStr">
        <is>
          <t>12/2025</t>
        </is>
      </c>
    </row>
    <row r="5690">
      <c r="A5690" t="n">
        <v>188543</v>
      </c>
      <c r="B5690" t="n">
        <v>122</v>
      </c>
      <c r="C5690" t="inlineStr">
        <is>
          <t>Arcos</t>
        </is>
      </c>
      <c r="D5690" t="inlineStr">
        <is>
          <t>CG FOOD´S DISTRIBUIDORA DE ALIMENTOS LTDA</t>
        </is>
      </c>
      <c r="E5690" t="inlineStr">
        <is>
          <t>175002</t>
        </is>
      </c>
      <c r="F5690" s="550" t="n">
        <v>46017</v>
      </c>
      <c r="G5690" t="n">
        <v>19203</v>
      </c>
      <c r="H5690" t="inlineStr">
        <is>
          <t>IOGURTE INTEGRAL NESTLE C/170G UN</t>
        </is>
      </c>
      <c r="I5690" t="inlineStr">
        <is>
          <t>ALIMENTOS</t>
        </is>
      </c>
      <c r="J5690" t="n">
        <v>56</v>
      </c>
      <c r="K5690" t="inlineStr">
        <is>
          <t>UN</t>
        </is>
      </c>
      <c r="L5690" t="n">
        <v>169.68</v>
      </c>
      <c r="M5690" t="n">
        <v>3.03</v>
      </c>
      <c r="N5690" t="inlineStr">
        <is>
          <t>ALIMENTOS</t>
        </is>
      </c>
      <c r="O5690" t="inlineStr">
        <is>
          <t>12/2025</t>
        </is>
      </c>
    </row>
    <row r="5691">
      <c r="A5691" t="n">
        <v>188543</v>
      </c>
      <c r="B5691" t="n">
        <v>122</v>
      </c>
      <c r="C5691" t="inlineStr">
        <is>
          <t>Arcos</t>
        </is>
      </c>
      <c r="D5691" t="inlineStr">
        <is>
          <t>CG FOOD´S DISTRIBUIDORA DE ALIMENTOS LTDA</t>
        </is>
      </c>
      <c r="E5691" t="inlineStr">
        <is>
          <t>175002</t>
        </is>
      </c>
      <c r="F5691" s="550" t="n">
        <v>46017</v>
      </c>
      <c r="G5691" t="n">
        <v>20672</v>
      </c>
      <c r="H5691" t="inlineStr">
        <is>
          <t>EXTRATO DE TOMATE ELEFANTE C/1,7KG</t>
        </is>
      </c>
      <c r="I5691" t="inlineStr">
        <is>
          <t>ALIMENTOS</t>
        </is>
      </c>
      <c r="J5691" t="n">
        <v>8</v>
      </c>
      <c r="K5691" t="inlineStr">
        <is>
          <t>PC</t>
        </is>
      </c>
      <c r="L5691" t="n">
        <v>247.2</v>
      </c>
      <c r="M5691" t="n">
        <v>30.9</v>
      </c>
      <c r="N5691" t="inlineStr">
        <is>
          <t>ALIMENTOS</t>
        </is>
      </c>
      <c r="O5691" t="inlineStr">
        <is>
          <t>12/2025</t>
        </is>
      </c>
    </row>
    <row r="5692">
      <c r="A5692" t="n">
        <v>188540</v>
      </c>
      <c r="B5692" t="n">
        <v>122</v>
      </c>
      <c r="C5692" t="inlineStr">
        <is>
          <t>Arcos</t>
        </is>
      </c>
      <c r="D5692" t="inlineStr">
        <is>
          <t>MARIO PEDRO FELICIANO - HORTIFRUTI</t>
        </is>
      </c>
      <c r="E5692" t="inlineStr">
        <is>
          <t>463157</t>
        </is>
      </c>
      <c r="F5692" s="550" t="n">
        <v>46018</v>
      </c>
      <c r="G5692" t="n">
        <v>24044</v>
      </c>
      <c r="H5692" t="inlineStr">
        <is>
          <t>AMORA CONGELADA KG</t>
        </is>
      </c>
      <c r="I5692" t="inlineStr">
        <is>
          <t>ALIMENTOS</t>
        </is>
      </c>
      <c r="J5692" t="n">
        <v>1</v>
      </c>
      <c r="K5692" t="inlineStr">
        <is>
          <t>Kg</t>
        </is>
      </c>
      <c r="L5692" t="n">
        <v>18.13</v>
      </c>
      <c r="M5692" t="n">
        <v>18.13</v>
      </c>
      <c r="N5692" t="inlineStr">
        <is>
          <t>ALIMENTOS</t>
        </is>
      </c>
      <c r="O5692" t="inlineStr">
        <is>
          <t>12/2025</t>
        </is>
      </c>
    </row>
    <row r="5693">
      <c r="A5693" t="n">
        <v>188540</v>
      </c>
      <c r="B5693" t="n">
        <v>122</v>
      </c>
      <c r="C5693" t="inlineStr">
        <is>
          <t>Arcos</t>
        </is>
      </c>
      <c r="D5693" t="inlineStr">
        <is>
          <t>MARIO PEDRO FELICIANO - HORTIFRUTI</t>
        </is>
      </c>
      <c r="E5693" t="inlineStr">
        <is>
          <t>463157</t>
        </is>
      </c>
      <c r="F5693" s="550" t="n">
        <v>46018</v>
      </c>
      <c r="G5693" t="n">
        <v>24083</v>
      </c>
      <c r="H5693" t="inlineStr">
        <is>
          <t>BATATA ASTERIX GRAUDA NOIVA KG</t>
        </is>
      </c>
      <c r="I5693" t="inlineStr">
        <is>
          <t>ALIMENTOS</t>
        </is>
      </c>
      <c r="J5693" t="n">
        <v>10</v>
      </c>
      <c r="K5693" t="inlineStr">
        <is>
          <t>KG</t>
        </is>
      </c>
      <c r="L5693" t="n">
        <v>34.3</v>
      </c>
      <c r="M5693" t="n">
        <v>3.43</v>
      </c>
      <c r="N5693" t="inlineStr">
        <is>
          <t>ALIMENTOS</t>
        </is>
      </c>
      <c r="O5693" t="inlineStr">
        <is>
          <t>12/2025</t>
        </is>
      </c>
    </row>
    <row r="5694">
      <c r="A5694" t="n">
        <v>188540</v>
      </c>
      <c r="B5694" t="n">
        <v>122</v>
      </c>
      <c r="C5694" t="inlineStr">
        <is>
          <t>Arcos</t>
        </is>
      </c>
      <c r="D5694" t="inlineStr">
        <is>
          <t>MARIO PEDRO FELICIANO - HORTIFRUTI</t>
        </is>
      </c>
      <c r="E5694" t="inlineStr">
        <is>
          <t>463157</t>
        </is>
      </c>
      <c r="F5694" s="550" t="n">
        <v>46018</v>
      </c>
      <c r="G5694" t="n">
        <v>19558</v>
      </c>
      <c r="H5694" t="inlineStr">
        <is>
          <t>QUIABO KG</t>
        </is>
      </c>
      <c r="I5694" t="inlineStr">
        <is>
          <t>ALIMENTOS</t>
        </is>
      </c>
      <c r="J5694" t="n">
        <v>2.65</v>
      </c>
      <c r="K5694" t="inlineStr">
        <is>
          <t>KG</t>
        </is>
      </c>
      <c r="L5694" t="n">
        <v>25.73</v>
      </c>
      <c r="M5694" t="n">
        <v>9.709434</v>
      </c>
      <c r="N5694" t="inlineStr">
        <is>
          <t>ALIMENTOS</t>
        </is>
      </c>
      <c r="O5694" t="inlineStr">
        <is>
          <t>12/2025</t>
        </is>
      </c>
    </row>
    <row r="5695">
      <c r="A5695" t="n">
        <v>188540</v>
      </c>
      <c r="B5695" t="n">
        <v>122</v>
      </c>
      <c r="C5695" t="inlineStr">
        <is>
          <t>Arcos</t>
        </is>
      </c>
      <c r="D5695" t="inlineStr">
        <is>
          <t>MARIO PEDRO FELICIANO - HORTIFRUTI</t>
        </is>
      </c>
      <c r="E5695" t="inlineStr">
        <is>
          <t>463157</t>
        </is>
      </c>
      <c r="F5695" s="550" t="n">
        <v>46018</v>
      </c>
      <c r="G5695" t="n">
        <v>19738</v>
      </c>
      <c r="H5695" t="inlineStr">
        <is>
          <t>MELANCIA KG</t>
        </is>
      </c>
      <c r="I5695" t="inlineStr">
        <is>
          <t>ALIMENTOS</t>
        </is>
      </c>
      <c r="J5695" t="n">
        <v>18.5</v>
      </c>
      <c r="K5695" t="inlineStr">
        <is>
          <t>KG</t>
        </is>
      </c>
      <c r="L5695" t="n">
        <v>54.95</v>
      </c>
      <c r="M5695" t="n">
        <v>2.97027</v>
      </c>
      <c r="N5695" t="inlineStr">
        <is>
          <t>ALIMENTOS</t>
        </is>
      </c>
      <c r="O5695" t="inlineStr">
        <is>
          <t>12/2025</t>
        </is>
      </c>
    </row>
    <row r="5696">
      <c r="A5696" t="n">
        <v>188540</v>
      </c>
      <c r="B5696" t="n">
        <v>122</v>
      </c>
      <c r="C5696" t="inlineStr">
        <is>
          <t>Arcos</t>
        </is>
      </c>
      <c r="D5696" t="inlineStr">
        <is>
          <t>MARIO PEDRO FELICIANO - HORTIFRUTI</t>
        </is>
      </c>
      <c r="E5696" t="inlineStr">
        <is>
          <t>463157</t>
        </is>
      </c>
      <c r="F5696" s="550" t="n">
        <v>46018</v>
      </c>
      <c r="G5696" t="n">
        <v>19751</v>
      </c>
      <c r="H5696" t="inlineStr">
        <is>
          <t>LIMAO SICILIANO KG</t>
        </is>
      </c>
      <c r="I5696" t="inlineStr">
        <is>
          <t>ALIMENTOS</t>
        </is>
      </c>
      <c r="J5696" t="n">
        <v>12</v>
      </c>
      <c r="K5696" t="inlineStr">
        <is>
          <t>KG</t>
        </is>
      </c>
      <c r="L5696" t="n">
        <v>108.72</v>
      </c>
      <c r="M5696" t="n">
        <v>9.06</v>
      </c>
      <c r="N5696" t="inlineStr">
        <is>
          <t>ALIMENTOS</t>
        </is>
      </c>
      <c r="O5696" t="inlineStr">
        <is>
          <t>12/2025</t>
        </is>
      </c>
    </row>
    <row r="5697">
      <c r="A5697" t="n">
        <v>188540</v>
      </c>
      <c r="B5697" t="n">
        <v>122</v>
      </c>
      <c r="C5697" t="inlineStr">
        <is>
          <t>Arcos</t>
        </is>
      </c>
      <c r="D5697" t="inlineStr">
        <is>
          <t>MARIO PEDRO FELICIANO - HORTIFRUTI</t>
        </is>
      </c>
      <c r="E5697" t="inlineStr">
        <is>
          <t>463157</t>
        </is>
      </c>
      <c r="F5697" s="550" t="n">
        <v>46018</v>
      </c>
      <c r="G5697" t="n">
        <v>23113</v>
      </c>
      <c r="H5697" t="inlineStr">
        <is>
          <t>SALSA KG</t>
        </is>
      </c>
      <c r="I5697" t="inlineStr">
        <is>
          <t>ALIMENTOS</t>
        </is>
      </c>
      <c r="J5697" t="n">
        <v>1.4</v>
      </c>
      <c r="K5697" t="inlineStr">
        <is>
          <t>KG</t>
        </is>
      </c>
      <c r="L5697" t="n">
        <v>14.21</v>
      </c>
      <c r="M5697" t="n">
        <v>10.15</v>
      </c>
      <c r="N5697" t="inlineStr">
        <is>
          <t>ALIMENTOS</t>
        </is>
      </c>
      <c r="O5697" t="inlineStr">
        <is>
          <t>12/2025</t>
        </is>
      </c>
    </row>
    <row r="5698">
      <c r="A5698" t="n">
        <v>188540</v>
      </c>
      <c r="B5698" t="n">
        <v>122</v>
      </c>
      <c r="C5698" t="inlineStr">
        <is>
          <t>Arcos</t>
        </is>
      </c>
      <c r="D5698" t="inlineStr">
        <is>
          <t>MARIO PEDRO FELICIANO - HORTIFRUTI</t>
        </is>
      </c>
      <c r="E5698" t="inlineStr">
        <is>
          <t>463157</t>
        </is>
      </c>
      <c r="F5698" s="550" t="n">
        <v>46018</v>
      </c>
      <c r="G5698" t="n">
        <v>23389</v>
      </c>
      <c r="H5698" t="inlineStr">
        <is>
          <t>BANANA NANICA KG</t>
        </is>
      </c>
      <c r="I5698" t="inlineStr">
        <is>
          <t>ALIMENTOS</t>
        </is>
      </c>
      <c r="J5698" t="n">
        <v>2.2</v>
      </c>
      <c r="K5698" t="inlineStr">
        <is>
          <t>KG</t>
        </is>
      </c>
      <c r="L5698" t="n">
        <v>11.42</v>
      </c>
      <c r="M5698" t="n">
        <v>5.190909</v>
      </c>
      <c r="N5698" t="inlineStr">
        <is>
          <t>ALIMENTOS</t>
        </is>
      </c>
      <c r="O5698" t="inlineStr">
        <is>
          <t>12/2025</t>
        </is>
      </c>
    </row>
    <row r="5699">
      <c r="A5699" t="n">
        <v>188540</v>
      </c>
      <c r="B5699" t="n">
        <v>122</v>
      </c>
      <c r="C5699" t="inlineStr">
        <is>
          <t>Arcos</t>
        </is>
      </c>
      <c r="D5699" t="inlineStr">
        <is>
          <t>MARIO PEDRO FELICIANO - HORTIFRUTI</t>
        </is>
      </c>
      <c r="E5699" t="inlineStr">
        <is>
          <t>463157</t>
        </is>
      </c>
      <c r="F5699" s="550" t="n">
        <v>46018</v>
      </c>
      <c r="G5699" t="n">
        <v>19547</v>
      </c>
      <c r="H5699" t="inlineStr">
        <is>
          <t>TOMATE CARMEN KG</t>
        </is>
      </c>
      <c r="I5699" t="inlineStr">
        <is>
          <t>ALIMENTOS</t>
        </is>
      </c>
      <c r="J5699" t="n">
        <v>8</v>
      </c>
      <c r="K5699" t="inlineStr">
        <is>
          <t>KG</t>
        </is>
      </c>
      <c r="L5699" t="n">
        <v>49.28</v>
      </c>
      <c r="M5699" t="n">
        <v>6.16</v>
      </c>
      <c r="N5699" t="inlineStr">
        <is>
          <t>ALIMENTOS</t>
        </is>
      </c>
      <c r="O5699" t="inlineStr">
        <is>
          <t>12/2025</t>
        </is>
      </c>
    </row>
    <row r="5700">
      <c r="A5700" t="n">
        <v>188540</v>
      </c>
      <c r="B5700" t="n">
        <v>122</v>
      </c>
      <c r="C5700" t="inlineStr">
        <is>
          <t>Arcos</t>
        </is>
      </c>
      <c r="D5700" t="inlineStr">
        <is>
          <t>MARIO PEDRO FELICIANO - HORTIFRUTI</t>
        </is>
      </c>
      <c r="E5700" t="inlineStr">
        <is>
          <t>463157</t>
        </is>
      </c>
      <c r="F5700" s="550" t="n">
        <v>46018</v>
      </c>
      <c r="G5700" t="n">
        <v>19472</v>
      </c>
      <c r="H5700" t="inlineStr">
        <is>
          <t>RUCULA KG</t>
        </is>
      </c>
      <c r="I5700" t="inlineStr">
        <is>
          <t>ALIMENTOS</t>
        </is>
      </c>
      <c r="J5700" t="n">
        <v>2.4</v>
      </c>
      <c r="K5700" t="inlineStr">
        <is>
          <t>KG</t>
        </is>
      </c>
      <c r="L5700" t="n">
        <v>38.28</v>
      </c>
      <c r="M5700" t="n">
        <v>15.95</v>
      </c>
      <c r="N5700" t="inlineStr">
        <is>
          <t>ALIMENTOS</t>
        </is>
      </c>
      <c r="O5700" t="inlineStr">
        <is>
          <t>12/2025</t>
        </is>
      </c>
    </row>
    <row r="5701">
      <c r="A5701" t="n">
        <v>188538</v>
      </c>
      <c r="B5701" t="n">
        <v>122</v>
      </c>
      <c r="C5701" t="inlineStr">
        <is>
          <t>Arcos</t>
        </is>
      </c>
      <c r="D5701" t="inlineStr">
        <is>
          <t>WPP COMERCIO DE CARNES LTDA</t>
        </is>
      </c>
      <c r="E5701" t="inlineStr">
        <is>
          <t>76433</t>
        </is>
      </c>
      <c r="F5701" s="550" t="n">
        <v>46014</v>
      </c>
      <c r="G5701" t="n">
        <v>24259</v>
      </c>
      <c r="H5701" t="inlineStr">
        <is>
          <t>FILE MIGNON 4/5 S/ CORDAO KG</t>
        </is>
      </c>
      <c r="I5701" t="inlineStr">
        <is>
          <t>ALIMENTOS</t>
        </is>
      </c>
      <c r="J5701" t="n">
        <v>23.62</v>
      </c>
      <c r="K5701" t="inlineStr">
        <is>
          <t>KG</t>
        </is>
      </c>
      <c r="L5701" t="n">
        <v>1842.36</v>
      </c>
      <c r="M5701" t="n">
        <v>78</v>
      </c>
      <c r="N5701" t="inlineStr">
        <is>
          <t>ALIMENTOS</t>
        </is>
      </c>
      <c r="O5701" t="inlineStr">
        <is>
          <t>12/2025</t>
        </is>
      </c>
    </row>
    <row r="5702">
      <c r="A5702" t="n">
        <v>188538</v>
      </c>
      <c r="B5702" t="n">
        <v>122</v>
      </c>
      <c r="C5702" t="inlineStr">
        <is>
          <t>Arcos</t>
        </is>
      </c>
      <c r="D5702" t="inlineStr">
        <is>
          <t>WPP COMERCIO DE CARNES LTDA</t>
        </is>
      </c>
      <c r="E5702" t="inlineStr">
        <is>
          <t>76433</t>
        </is>
      </c>
      <c r="F5702" s="550" t="n">
        <v>46014</v>
      </c>
      <c r="G5702" t="n">
        <v>19017</v>
      </c>
      <c r="H5702" t="inlineStr">
        <is>
          <t>FILE DE FRANGO KG</t>
        </is>
      </c>
      <c r="I5702" t="inlineStr">
        <is>
          <t>ALIMENTOS</t>
        </is>
      </c>
      <c r="J5702" t="n">
        <v>15.3</v>
      </c>
      <c r="K5702" t="inlineStr">
        <is>
          <t>KG</t>
        </is>
      </c>
      <c r="L5702" t="n">
        <v>267.75</v>
      </c>
      <c r="M5702" t="n">
        <v>17.5</v>
      </c>
      <c r="N5702" t="inlineStr">
        <is>
          <t>ALIMENTOS</t>
        </is>
      </c>
      <c r="O5702" t="inlineStr">
        <is>
          <t>12/2025</t>
        </is>
      </c>
    </row>
    <row r="5703">
      <c r="A5703" t="n">
        <v>188538</v>
      </c>
      <c r="B5703" t="n">
        <v>122</v>
      </c>
      <c r="C5703" t="inlineStr">
        <is>
          <t>Arcos</t>
        </is>
      </c>
      <c r="D5703" t="inlineStr">
        <is>
          <t>WPP COMERCIO DE CARNES LTDA</t>
        </is>
      </c>
      <c r="E5703" t="inlineStr">
        <is>
          <t>76433</t>
        </is>
      </c>
      <c r="F5703" s="550" t="n">
        <v>46014</v>
      </c>
      <c r="G5703" t="n">
        <v>24331</v>
      </c>
      <c r="H5703" t="inlineStr">
        <is>
          <t>LINGUICA CALABRESA KG</t>
        </is>
      </c>
      <c r="I5703" t="inlineStr">
        <is>
          <t>ALIMENTOS</t>
        </is>
      </c>
      <c r="J5703" t="n">
        <v>5</v>
      </c>
      <c r="K5703" t="inlineStr">
        <is>
          <t>KG</t>
        </is>
      </c>
      <c r="L5703" t="n">
        <v>109.5</v>
      </c>
      <c r="M5703" t="n">
        <v>21.9</v>
      </c>
      <c r="N5703" t="inlineStr">
        <is>
          <t>ALIMENTOS</t>
        </is>
      </c>
      <c r="O5703" t="inlineStr">
        <is>
          <t>12/2025</t>
        </is>
      </c>
    </row>
    <row r="5704">
      <c r="A5704" t="n">
        <v>188535</v>
      </c>
      <c r="B5704" t="n">
        <v>122</v>
      </c>
      <c r="C5704" t="inlineStr">
        <is>
          <t>Arcos</t>
        </is>
      </c>
      <c r="D5704" t="inlineStr">
        <is>
          <t>DTK COMERCIO DE ALIMENTOS LTDA</t>
        </is>
      </c>
      <c r="E5704" t="inlineStr">
        <is>
          <t>57934</t>
        </is>
      </c>
      <c r="F5704" s="550" t="n">
        <v>46009</v>
      </c>
      <c r="G5704" t="n">
        <v>20645</v>
      </c>
      <c r="H5704" t="inlineStr">
        <is>
          <t>MILHO VERDE QUERO C/2KG</t>
        </is>
      </c>
      <c r="I5704" t="inlineStr">
        <is>
          <t>ALIMENTOS</t>
        </is>
      </c>
      <c r="J5704" t="n">
        <v>4</v>
      </c>
      <c r="K5704" t="inlineStr">
        <is>
          <t>Lt</t>
        </is>
      </c>
      <c r="L5704" t="n">
        <v>90.40000000000001</v>
      </c>
      <c r="M5704" t="n">
        <v>22.6</v>
      </c>
      <c r="N5704" t="inlineStr">
        <is>
          <t>ALIMENTOS</t>
        </is>
      </c>
      <c r="O5704" t="inlineStr">
        <is>
          <t>12/2025</t>
        </is>
      </c>
    </row>
    <row r="5705">
      <c r="A5705" t="n">
        <v>188535</v>
      </c>
      <c r="B5705" t="n">
        <v>122</v>
      </c>
      <c r="C5705" t="inlineStr">
        <is>
          <t>Arcos</t>
        </is>
      </c>
      <c r="D5705" t="inlineStr">
        <is>
          <t>DTK COMERCIO DE ALIMENTOS LTDA</t>
        </is>
      </c>
      <c r="E5705" t="inlineStr">
        <is>
          <t>57934</t>
        </is>
      </c>
      <c r="F5705" s="550" t="n">
        <v>46009</v>
      </c>
      <c r="G5705" t="n">
        <v>20358</v>
      </c>
      <c r="H5705" t="inlineStr">
        <is>
          <t>FARINHA PANKO ROMARIZ C/1KG</t>
        </is>
      </c>
      <c r="I5705" t="inlineStr">
        <is>
          <t>ALIMENTOS</t>
        </is>
      </c>
      <c r="J5705" t="n">
        <v>10</v>
      </c>
      <c r="K5705" t="inlineStr">
        <is>
          <t>PC</t>
        </is>
      </c>
      <c r="L5705" t="n">
        <v>143</v>
      </c>
      <c r="M5705" t="n">
        <v>14.3</v>
      </c>
      <c r="N5705" t="inlineStr">
        <is>
          <t>ALIMENTOS</t>
        </is>
      </c>
      <c r="O5705" t="inlineStr">
        <is>
          <t>12/2025</t>
        </is>
      </c>
    </row>
    <row r="5706">
      <c r="A5706" t="n">
        <v>188535</v>
      </c>
      <c r="B5706" t="n">
        <v>122</v>
      </c>
      <c r="C5706" t="inlineStr">
        <is>
          <t>Arcos</t>
        </is>
      </c>
      <c r="D5706" t="inlineStr">
        <is>
          <t>DTK COMERCIO DE ALIMENTOS LTDA</t>
        </is>
      </c>
      <c r="E5706" t="inlineStr">
        <is>
          <t>57934</t>
        </is>
      </c>
      <c r="F5706" s="550" t="n">
        <v>46009</v>
      </c>
      <c r="G5706" t="n">
        <v>20054</v>
      </c>
      <c r="H5706" t="inlineStr">
        <is>
          <t>CATCHUP HEINZ 397G UN</t>
        </is>
      </c>
      <c r="I5706" t="inlineStr">
        <is>
          <t>ALIMENTOS</t>
        </is>
      </c>
      <c r="J5706" t="n">
        <v>5</v>
      </c>
      <c r="K5706" t="inlineStr">
        <is>
          <t>Un</t>
        </is>
      </c>
      <c r="L5706" t="n">
        <v>57</v>
      </c>
      <c r="M5706" t="n">
        <v>11.4</v>
      </c>
      <c r="N5706" t="inlineStr">
        <is>
          <t>ALIMENTOS</t>
        </is>
      </c>
      <c r="O5706" t="inlineStr">
        <is>
          <t>12/2025</t>
        </is>
      </c>
    </row>
    <row r="5707">
      <c r="A5707" t="n">
        <v>188535</v>
      </c>
      <c r="B5707" t="n">
        <v>122</v>
      </c>
      <c r="C5707" t="inlineStr">
        <is>
          <t>Arcos</t>
        </is>
      </c>
      <c r="D5707" t="inlineStr">
        <is>
          <t>DTK COMERCIO DE ALIMENTOS LTDA</t>
        </is>
      </c>
      <c r="E5707" t="inlineStr">
        <is>
          <t>57934</t>
        </is>
      </c>
      <c r="F5707" s="550" t="n">
        <v>46009</v>
      </c>
      <c r="G5707" t="n">
        <v>20661</v>
      </c>
      <c r="H5707" t="inlineStr">
        <is>
          <t>LEITE CONDENSADO MOCA C/395G UN</t>
        </is>
      </c>
      <c r="I5707" t="inlineStr">
        <is>
          <t>ALIMENTOS</t>
        </is>
      </c>
      <c r="J5707" t="n">
        <v>10</v>
      </c>
      <c r="K5707" t="inlineStr">
        <is>
          <t>UN</t>
        </is>
      </c>
      <c r="L5707" t="n">
        <v>87.40000000000001</v>
      </c>
      <c r="M5707" t="n">
        <v>8.74</v>
      </c>
      <c r="N5707" t="inlineStr">
        <is>
          <t>ALIMENTOS</t>
        </is>
      </c>
      <c r="O5707" t="inlineStr">
        <is>
          <t>12/2025</t>
        </is>
      </c>
    </row>
    <row r="5708">
      <c r="A5708" t="n">
        <v>188535</v>
      </c>
      <c r="B5708" t="n">
        <v>122</v>
      </c>
      <c r="C5708" t="inlineStr">
        <is>
          <t>Arcos</t>
        </is>
      </c>
      <c r="D5708" t="inlineStr">
        <is>
          <t>DTK COMERCIO DE ALIMENTOS LTDA</t>
        </is>
      </c>
      <c r="E5708" t="inlineStr">
        <is>
          <t>57934</t>
        </is>
      </c>
      <c r="F5708" s="550" t="n">
        <v>46009</v>
      </c>
      <c r="G5708" t="n">
        <v>21093</v>
      </c>
      <c r="H5708" t="inlineStr">
        <is>
          <t>ACUCAR REFINADO UNIAO 1KG UN</t>
        </is>
      </c>
      <c r="I5708" t="inlineStr">
        <is>
          <t>ALIMENTOS</t>
        </is>
      </c>
      <c r="J5708" t="n">
        <v>80</v>
      </c>
      <c r="K5708" t="inlineStr">
        <is>
          <t>UN</t>
        </is>
      </c>
      <c r="L5708" t="n">
        <v>380.8</v>
      </c>
      <c r="M5708" t="n">
        <v>4.76</v>
      </c>
      <c r="N5708" t="inlineStr">
        <is>
          <t>ALIMENTOS</t>
        </is>
      </c>
      <c r="O5708" t="inlineStr">
        <is>
          <t>12/2025</t>
        </is>
      </c>
    </row>
    <row r="5709">
      <c r="A5709" t="n">
        <v>188535</v>
      </c>
      <c r="B5709" t="n">
        <v>122</v>
      </c>
      <c r="C5709" t="inlineStr">
        <is>
          <t>Arcos</t>
        </is>
      </c>
      <c r="D5709" t="inlineStr">
        <is>
          <t>DTK COMERCIO DE ALIMENTOS LTDA</t>
        </is>
      </c>
      <c r="E5709" t="inlineStr">
        <is>
          <t>57934</t>
        </is>
      </c>
      <c r="F5709" s="550" t="n">
        <v>46009</v>
      </c>
      <c r="G5709" t="n">
        <v>20301</v>
      </c>
      <c r="H5709" t="inlineStr">
        <is>
          <t>ARROZ BRANCO TIPO 1 CAMIL C/5KG</t>
        </is>
      </c>
      <c r="I5709" t="inlineStr">
        <is>
          <t>ALIMENTOS</t>
        </is>
      </c>
      <c r="J5709" t="n">
        <v>7</v>
      </c>
      <c r="K5709" t="inlineStr">
        <is>
          <t>PC</t>
        </is>
      </c>
      <c r="L5709" t="n">
        <v>145.46</v>
      </c>
      <c r="M5709" t="n">
        <v>20.78</v>
      </c>
      <c r="N5709" t="inlineStr">
        <is>
          <t>ALIMENTOS</t>
        </is>
      </c>
      <c r="O5709" t="inlineStr">
        <is>
          <t>12/2025</t>
        </is>
      </c>
    </row>
    <row r="5710">
      <c r="A5710" t="n">
        <v>188535</v>
      </c>
      <c r="B5710" t="n">
        <v>122</v>
      </c>
      <c r="C5710" t="inlineStr">
        <is>
          <t>Arcos</t>
        </is>
      </c>
      <c r="D5710" t="inlineStr">
        <is>
          <t>DTK COMERCIO DE ALIMENTOS LTDA</t>
        </is>
      </c>
      <c r="E5710" t="inlineStr">
        <is>
          <t>57934</t>
        </is>
      </c>
      <c r="F5710" s="550" t="n">
        <v>46009</v>
      </c>
      <c r="G5710" t="n">
        <v>20007</v>
      </c>
      <c r="H5710" t="inlineStr">
        <is>
          <t>MAIONESE HELLMANNS C/3KG</t>
        </is>
      </c>
      <c r="I5710" t="inlineStr">
        <is>
          <t>ALIMENTOS</t>
        </is>
      </c>
      <c r="J5710" t="n">
        <v>2</v>
      </c>
      <c r="K5710" t="inlineStr">
        <is>
          <t>BD</t>
        </is>
      </c>
      <c r="L5710" t="n">
        <v>95.59999999999999</v>
      </c>
      <c r="M5710" t="n">
        <v>47.8</v>
      </c>
      <c r="N5710" t="inlineStr">
        <is>
          <t>ALIMENTOS</t>
        </is>
      </c>
      <c r="O5710" t="inlineStr">
        <is>
          <t>12/2025</t>
        </is>
      </c>
    </row>
    <row r="5711">
      <c r="A5711" t="n">
        <v>188535</v>
      </c>
      <c r="B5711" t="n">
        <v>122</v>
      </c>
      <c r="C5711" t="inlineStr">
        <is>
          <t>Arcos</t>
        </is>
      </c>
      <c r="D5711" t="inlineStr">
        <is>
          <t>DTK COMERCIO DE ALIMENTOS LTDA</t>
        </is>
      </c>
      <c r="E5711" t="inlineStr">
        <is>
          <t>57934</t>
        </is>
      </c>
      <c r="F5711" s="550" t="n">
        <v>46009</v>
      </c>
      <c r="G5711" t="n">
        <v>21130</v>
      </c>
      <c r="H5711" t="inlineStr">
        <is>
          <t>GOIABADA CREMOSA BISNAGA RALSTON 2,5KG</t>
        </is>
      </c>
      <c r="I5711" t="inlineStr">
        <is>
          <t>ALIMENTOS</t>
        </is>
      </c>
      <c r="J5711" t="n">
        <v>1</v>
      </c>
      <c r="K5711" t="inlineStr">
        <is>
          <t>UN</t>
        </is>
      </c>
      <c r="L5711" t="n">
        <v>36.78</v>
      </c>
      <c r="M5711" t="n">
        <v>36.78</v>
      </c>
      <c r="N5711" t="inlineStr">
        <is>
          <t>ALIMENTOS</t>
        </is>
      </c>
      <c r="O5711" t="inlineStr">
        <is>
          <t>12/2025</t>
        </is>
      </c>
    </row>
    <row r="5712">
      <c r="A5712" t="n">
        <v>188535</v>
      </c>
      <c r="B5712" t="n">
        <v>122</v>
      </c>
      <c r="C5712" t="inlineStr">
        <is>
          <t>Arcos</t>
        </is>
      </c>
      <c r="D5712" t="inlineStr">
        <is>
          <t>DTK COMERCIO DE ALIMENTOS LTDA</t>
        </is>
      </c>
      <c r="E5712" t="inlineStr">
        <is>
          <t>57934</t>
        </is>
      </c>
      <c r="F5712" s="550" t="n">
        <v>46009</v>
      </c>
      <c r="G5712" t="n">
        <v>23698</v>
      </c>
      <c r="H5712" t="inlineStr">
        <is>
          <t>FARINHA DE AMENDOA KG</t>
        </is>
      </c>
      <c r="I5712" t="inlineStr">
        <is>
          <t>ALIMENTOS</t>
        </is>
      </c>
      <c r="J5712" t="n">
        <v>2</v>
      </c>
      <c r="K5712" t="inlineStr">
        <is>
          <t>KG</t>
        </is>
      </c>
      <c r="L5712" t="n">
        <v>137.5</v>
      </c>
      <c r="M5712" t="n">
        <v>68.75</v>
      </c>
      <c r="N5712" t="inlineStr">
        <is>
          <t>ALIMENTOS</t>
        </is>
      </c>
      <c r="O5712" t="inlineStr">
        <is>
          <t>12/2025</t>
        </is>
      </c>
    </row>
    <row r="5713">
      <c r="A5713" t="n">
        <v>188535</v>
      </c>
      <c r="B5713" t="n">
        <v>122</v>
      </c>
      <c r="C5713" t="inlineStr">
        <is>
          <t>Arcos</t>
        </is>
      </c>
      <c r="D5713" t="inlineStr">
        <is>
          <t>DTK COMERCIO DE ALIMENTOS LTDA</t>
        </is>
      </c>
      <c r="E5713" t="inlineStr">
        <is>
          <t>57934</t>
        </is>
      </c>
      <c r="F5713" s="550" t="n">
        <v>46009</v>
      </c>
      <c r="G5713" t="n">
        <v>21010</v>
      </c>
      <c r="H5713" t="inlineStr">
        <is>
          <t>OLEO DE CANOLA SAUDE C/900ML</t>
        </is>
      </c>
      <c r="I5713" t="inlineStr">
        <is>
          <t>ALIMENTOS</t>
        </is>
      </c>
      <c r="J5713" t="n">
        <v>40</v>
      </c>
      <c r="K5713" t="inlineStr">
        <is>
          <t>Un</t>
        </is>
      </c>
      <c r="L5713" t="n">
        <v>487.2</v>
      </c>
      <c r="M5713" t="n">
        <v>12.18</v>
      </c>
      <c r="N5713" t="inlineStr">
        <is>
          <t>ALIMENTOS</t>
        </is>
      </c>
      <c r="O5713" t="inlineStr">
        <is>
          <t>12/2025</t>
        </is>
      </c>
    </row>
    <row r="5714">
      <c r="A5714" t="n">
        <v>188535</v>
      </c>
      <c r="B5714" t="n">
        <v>122</v>
      </c>
      <c r="C5714" t="inlineStr">
        <is>
          <t>Arcos</t>
        </is>
      </c>
      <c r="D5714" t="inlineStr">
        <is>
          <t>DTK COMERCIO DE ALIMENTOS LTDA</t>
        </is>
      </c>
      <c r="E5714" t="inlineStr">
        <is>
          <t>57934</t>
        </is>
      </c>
      <c r="F5714" s="550" t="n">
        <v>46009</v>
      </c>
      <c r="G5714" t="n">
        <v>21047</v>
      </c>
      <c r="H5714" t="inlineStr">
        <is>
          <t>AZEITE EXTRA VIRGEM GALLO 2L</t>
        </is>
      </c>
      <c r="I5714" t="inlineStr">
        <is>
          <t>ALIMENTOS</t>
        </is>
      </c>
      <c r="J5714" t="n">
        <v>12</v>
      </c>
      <c r="K5714" t="inlineStr">
        <is>
          <t>GALAO</t>
        </is>
      </c>
      <c r="L5714" t="n">
        <v>1476</v>
      </c>
      <c r="M5714" t="n">
        <v>123</v>
      </c>
      <c r="N5714" t="inlineStr">
        <is>
          <t>ALIMENTOS</t>
        </is>
      </c>
      <c r="O5714" t="inlineStr">
        <is>
          <t>12/2025</t>
        </is>
      </c>
    </row>
    <row r="5715">
      <c r="A5715" t="n">
        <v>188535</v>
      </c>
      <c r="B5715" t="n">
        <v>122</v>
      </c>
      <c r="C5715" t="inlineStr">
        <is>
          <t>Arcos</t>
        </is>
      </c>
      <c r="D5715" t="inlineStr">
        <is>
          <t>DTK COMERCIO DE ALIMENTOS LTDA</t>
        </is>
      </c>
      <c r="E5715" t="inlineStr">
        <is>
          <t>57934</t>
        </is>
      </c>
      <c r="F5715" s="550" t="n">
        <v>46009</v>
      </c>
      <c r="G5715" t="n">
        <v>25807</v>
      </c>
      <c r="H5715" t="inlineStr">
        <is>
          <t>CHOCOLATE EM BARRA MEIO AMARGO C/2,1KG SICAO</t>
        </is>
      </c>
      <c r="I5715" t="inlineStr">
        <is>
          <t>ALIMENTOS</t>
        </is>
      </c>
      <c r="J5715" t="n">
        <v>2</v>
      </c>
      <c r="K5715" t="inlineStr">
        <is>
          <t>UN</t>
        </is>
      </c>
      <c r="L5715" t="n">
        <v>404</v>
      </c>
      <c r="M5715" t="n">
        <v>202</v>
      </c>
      <c r="N5715" t="inlineStr">
        <is>
          <t>ALIMENTOS</t>
        </is>
      </c>
      <c r="O5715" t="inlineStr">
        <is>
          <t>12/2025</t>
        </is>
      </c>
    </row>
    <row r="5716">
      <c r="A5716" t="n">
        <v>188535</v>
      </c>
      <c r="B5716" t="n">
        <v>122</v>
      </c>
      <c r="C5716" t="inlineStr">
        <is>
          <t>Arcos</t>
        </is>
      </c>
      <c r="D5716" t="inlineStr">
        <is>
          <t>DTK COMERCIO DE ALIMENTOS LTDA</t>
        </is>
      </c>
      <c r="E5716" t="inlineStr">
        <is>
          <t>57934</t>
        </is>
      </c>
      <c r="F5716" s="550" t="n">
        <v>46009</v>
      </c>
      <c r="G5716" t="n">
        <v>20752</v>
      </c>
      <c r="H5716" t="inlineStr">
        <is>
          <t>AZEITONA PTA AZAPA 90/110 DISALERNO 2KG</t>
        </is>
      </c>
      <c r="I5716" t="inlineStr">
        <is>
          <t>ALIMENTOS</t>
        </is>
      </c>
      <c r="J5716" t="n">
        <v>2</v>
      </c>
      <c r="K5716" t="inlineStr">
        <is>
          <t>PT</t>
        </is>
      </c>
      <c r="L5716" t="n">
        <v>217.8</v>
      </c>
      <c r="M5716" t="n">
        <v>108.9</v>
      </c>
      <c r="N5716" t="inlineStr">
        <is>
          <t>ALIMENTOS</t>
        </is>
      </c>
      <c r="O5716" t="inlineStr">
        <is>
          <t>12/2025</t>
        </is>
      </c>
    </row>
    <row r="5717">
      <c r="A5717" t="n">
        <v>188535</v>
      </c>
      <c r="B5717" t="n">
        <v>122</v>
      </c>
      <c r="C5717" t="inlineStr">
        <is>
          <t>Arcos</t>
        </is>
      </c>
      <c r="D5717" t="inlineStr">
        <is>
          <t>DTK COMERCIO DE ALIMENTOS LTDA</t>
        </is>
      </c>
      <c r="E5717" t="inlineStr">
        <is>
          <t>57934</t>
        </is>
      </c>
      <c r="F5717" s="550" t="n">
        <v>46009</v>
      </c>
      <c r="G5717" t="n">
        <v>20892</v>
      </c>
      <c r="H5717" t="inlineStr">
        <is>
          <t>GELATINA S/ SABOR EM FOLHA INCOLOR OETKER 10G</t>
        </is>
      </c>
      <c r="I5717" t="inlineStr">
        <is>
          <t>ALIMENTOS</t>
        </is>
      </c>
      <c r="J5717" t="n">
        <v>2</v>
      </c>
      <c r="K5717" t="inlineStr">
        <is>
          <t>UN</t>
        </is>
      </c>
      <c r="L5717" t="n">
        <v>32.26</v>
      </c>
      <c r="M5717" t="n">
        <v>16.13</v>
      </c>
      <c r="N5717" t="inlineStr">
        <is>
          <t>ALIMENTOS</t>
        </is>
      </c>
      <c r="O5717" t="inlineStr">
        <is>
          <t>12/2025</t>
        </is>
      </c>
    </row>
    <row r="5718">
      <c r="A5718" t="n">
        <v>188535</v>
      </c>
      <c r="B5718" t="n">
        <v>122</v>
      </c>
      <c r="C5718" t="inlineStr">
        <is>
          <t>Arcos</t>
        </is>
      </c>
      <c r="D5718" t="inlineStr">
        <is>
          <t>DTK COMERCIO DE ALIMENTOS LTDA</t>
        </is>
      </c>
      <c r="E5718" t="inlineStr">
        <is>
          <t>57934</t>
        </is>
      </c>
      <c r="F5718" s="550" t="n">
        <v>46009</v>
      </c>
      <c r="G5718" t="n">
        <v>20134</v>
      </c>
      <c r="H5718" t="inlineStr">
        <is>
          <t>MACARRAO FETTUCCINI GRANO DURO DIVELLA 500GR</t>
        </is>
      </c>
      <c r="I5718" t="inlineStr">
        <is>
          <t>ALIMENTOS</t>
        </is>
      </c>
      <c r="J5718" t="n">
        <v>24</v>
      </c>
      <c r="K5718" t="inlineStr">
        <is>
          <t>UN</t>
        </is>
      </c>
      <c r="L5718" t="n">
        <v>227.76</v>
      </c>
      <c r="M5718" t="n">
        <v>9.49</v>
      </c>
      <c r="N5718" t="inlineStr">
        <is>
          <t>ALIMENTOS</t>
        </is>
      </c>
      <c r="O5718" t="inlineStr">
        <is>
          <t>12/2025</t>
        </is>
      </c>
    </row>
    <row r="5719">
      <c r="A5719" t="n">
        <v>188535</v>
      </c>
      <c r="B5719" t="n">
        <v>122</v>
      </c>
      <c r="C5719" t="inlineStr">
        <is>
          <t>Arcos</t>
        </is>
      </c>
      <c r="D5719" t="inlineStr">
        <is>
          <t>DTK COMERCIO DE ALIMENTOS LTDA</t>
        </is>
      </c>
      <c r="E5719" t="inlineStr">
        <is>
          <t>57934</t>
        </is>
      </c>
      <c r="F5719" s="550" t="n">
        <v>46009</v>
      </c>
      <c r="G5719" t="n">
        <v>20326</v>
      </c>
      <c r="H5719" t="inlineStr">
        <is>
          <t>FUBA MIMOSO KG</t>
        </is>
      </c>
      <c r="I5719" t="inlineStr">
        <is>
          <t>ALIMENTOS</t>
        </is>
      </c>
      <c r="J5719" t="n">
        <v>12</v>
      </c>
      <c r="K5719" t="inlineStr">
        <is>
          <t>KG</t>
        </is>
      </c>
      <c r="L5719" t="n">
        <v>87.12</v>
      </c>
      <c r="M5719" t="n">
        <v>7.26</v>
      </c>
      <c r="N5719" t="inlineStr">
        <is>
          <t>ALIMENTOS</t>
        </is>
      </c>
      <c r="O5719" t="inlineStr">
        <is>
          <t>12/2025</t>
        </is>
      </c>
    </row>
    <row r="5720">
      <c r="A5720" t="n">
        <v>188535</v>
      </c>
      <c r="B5720" t="n">
        <v>122</v>
      </c>
      <c r="C5720" t="inlineStr">
        <is>
          <t>Arcos</t>
        </is>
      </c>
      <c r="D5720" t="inlineStr">
        <is>
          <t>DTK COMERCIO DE ALIMENTOS LTDA</t>
        </is>
      </c>
      <c r="E5720" t="inlineStr">
        <is>
          <t>57934</t>
        </is>
      </c>
      <c r="F5720" s="550" t="n">
        <v>46009</v>
      </c>
      <c r="G5720" t="n">
        <v>23702</v>
      </c>
      <c r="H5720" t="inlineStr">
        <is>
          <t>AMIDO DE MILHO KG</t>
        </is>
      </c>
      <c r="I5720" t="inlineStr">
        <is>
          <t>ALIMENTOS</t>
        </is>
      </c>
      <c r="J5720" t="n">
        <v>4</v>
      </c>
      <c r="K5720" t="inlineStr">
        <is>
          <t>KG</t>
        </is>
      </c>
      <c r="L5720" t="n">
        <v>86.36</v>
      </c>
      <c r="M5720" t="n">
        <v>21.59</v>
      </c>
      <c r="N5720" t="inlineStr">
        <is>
          <t>ALIMENTOS</t>
        </is>
      </c>
      <c r="O5720" t="inlineStr">
        <is>
          <t>12/2025</t>
        </is>
      </c>
    </row>
    <row r="5721">
      <c r="A5721" t="n">
        <v>188535</v>
      </c>
      <c r="B5721" t="n">
        <v>122</v>
      </c>
      <c r="C5721" t="inlineStr">
        <is>
          <t>Arcos</t>
        </is>
      </c>
      <c r="D5721" t="inlineStr">
        <is>
          <t>DTK COMERCIO DE ALIMENTOS LTDA</t>
        </is>
      </c>
      <c r="E5721" t="inlineStr">
        <is>
          <t>57934</t>
        </is>
      </c>
      <c r="F5721" s="550" t="n">
        <v>46009</v>
      </c>
      <c r="G5721" t="n">
        <v>26020</v>
      </c>
      <c r="H5721" t="inlineStr">
        <is>
          <t>CREME DE LEITE PIRACANJUBA TP 1,030 KG  UN</t>
        </is>
      </c>
      <c r="I5721" t="inlineStr">
        <is>
          <t>ALIMENTOS</t>
        </is>
      </c>
      <c r="J5721" t="n">
        <v>24</v>
      </c>
      <c r="K5721" t="inlineStr">
        <is>
          <t>UN</t>
        </is>
      </c>
      <c r="L5721" t="n">
        <v>345.6</v>
      </c>
      <c r="M5721" t="n">
        <v>14.4</v>
      </c>
      <c r="N5721" t="inlineStr">
        <is>
          <t>ALIMENTOS</t>
        </is>
      </c>
      <c r="O5721" t="inlineStr">
        <is>
          <t>12/2025</t>
        </is>
      </c>
    </row>
    <row r="5722">
      <c r="A5722" t="n">
        <v>188535</v>
      </c>
      <c r="B5722" t="n">
        <v>122</v>
      </c>
      <c r="C5722" t="inlineStr">
        <is>
          <t>Arcos</t>
        </is>
      </c>
      <c r="D5722" t="inlineStr">
        <is>
          <t>DTK COMERCIO DE ALIMENTOS LTDA</t>
        </is>
      </c>
      <c r="E5722" t="inlineStr">
        <is>
          <t>57934</t>
        </is>
      </c>
      <c r="F5722" s="550" t="n">
        <v>46009</v>
      </c>
      <c r="G5722" t="n">
        <v>19434</v>
      </c>
      <c r="H5722" t="inlineStr">
        <is>
          <t>LEITE EM PO INTEGRAL NINHO C/400G</t>
        </is>
      </c>
      <c r="I5722" t="inlineStr">
        <is>
          <t>ALIMENTOS</t>
        </is>
      </c>
      <c r="J5722" t="n">
        <v>3</v>
      </c>
      <c r="L5722" t="n">
        <v>71.94</v>
      </c>
      <c r="M5722" t="n">
        <v>23.98</v>
      </c>
      <c r="N5722" t="inlineStr">
        <is>
          <t>ALIMENTOS</t>
        </is>
      </c>
      <c r="O5722" t="inlineStr">
        <is>
          <t>12/2025</t>
        </is>
      </c>
    </row>
    <row r="5723">
      <c r="A5723" t="n">
        <v>188533</v>
      </c>
      <c r="B5723" t="n">
        <v>122</v>
      </c>
      <c r="C5723" t="inlineStr">
        <is>
          <t>Arcos</t>
        </is>
      </c>
      <c r="D5723" t="inlineStr">
        <is>
          <t>B.B DISTRIBUIDORA DE CARNES LTDA</t>
        </is>
      </c>
      <c r="E5723" t="inlineStr">
        <is>
          <t>410875</t>
        </is>
      </c>
      <c r="F5723" s="550" t="n">
        <v>46013</v>
      </c>
      <c r="G5723" t="n">
        <v>19034</v>
      </c>
      <c r="H5723" t="inlineStr">
        <is>
          <t>COXA E SOBRECOXA COM OSSO E COM PELE KG</t>
        </is>
      </c>
      <c r="I5723" t="inlineStr">
        <is>
          <t>ALIMENTOS</t>
        </is>
      </c>
      <c r="J5723" t="n">
        <v>15.1</v>
      </c>
      <c r="K5723" t="inlineStr">
        <is>
          <t>KG</t>
        </is>
      </c>
      <c r="L5723" t="n">
        <v>163.08</v>
      </c>
      <c r="M5723" t="n">
        <v>10.8</v>
      </c>
      <c r="N5723" t="inlineStr">
        <is>
          <t>ALIMENTOS</t>
        </is>
      </c>
      <c r="O5723" t="inlineStr">
        <is>
          <t>12/2025</t>
        </is>
      </c>
    </row>
    <row r="5724">
      <c r="A5724" t="n">
        <v>188533</v>
      </c>
      <c r="B5724" t="n">
        <v>122</v>
      </c>
      <c r="C5724" t="inlineStr">
        <is>
          <t>Arcos</t>
        </is>
      </c>
      <c r="D5724" t="inlineStr">
        <is>
          <t>B.B DISTRIBUIDORA DE CARNES LTDA</t>
        </is>
      </c>
      <c r="E5724" t="inlineStr">
        <is>
          <t>410875</t>
        </is>
      </c>
      <c r="F5724" s="550" t="n">
        <v>46013</v>
      </c>
      <c r="G5724" t="n">
        <v>18832</v>
      </c>
      <c r="H5724" t="inlineStr">
        <is>
          <t>PATINHO MOIDO KG</t>
        </is>
      </c>
      <c r="I5724" t="inlineStr">
        <is>
          <t>ALIMENTOS</t>
        </is>
      </c>
      <c r="J5724" t="n">
        <v>15</v>
      </c>
      <c r="K5724" t="inlineStr">
        <is>
          <t>KG</t>
        </is>
      </c>
      <c r="L5724" t="n">
        <v>598.5</v>
      </c>
      <c r="M5724" t="n">
        <v>39.9</v>
      </c>
      <c r="N5724" t="inlineStr">
        <is>
          <t>ALIMENTOS</t>
        </is>
      </c>
      <c r="O5724" t="inlineStr">
        <is>
          <t>12/2025</t>
        </is>
      </c>
    </row>
    <row r="5725">
      <c r="A5725" t="n">
        <v>188531</v>
      </c>
      <c r="B5725" t="n">
        <v>122</v>
      </c>
      <c r="C5725" t="inlineStr">
        <is>
          <t>Arcos</t>
        </is>
      </c>
      <c r="D5725" t="inlineStr">
        <is>
          <t>QUEIJARIA ATALAIA LTDA</t>
        </is>
      </c>
      <c r="E5725" t="inlineStr">
        <is>
          <t>19581</t>
        </is>
      </c>
      <c r="F5725" s="550" t="n">
        <v>46007</v>
      </c>
      <c r="G5725" t="n">
        <v>26594</v>
      </c>
      <c r="H5725" t="inlineStr">
        <is>
          <t>QUEIJO MOGIANA KG</t>
        </is>
      </c>
      <c r="I5725" t="inlineStr">
        <is>
          <t>ALIMENTOS</t>
        </is>
      </c>
      <c r="J5725" t="n">
        <v>4.3</v>
      </c>
      <c r="K5725" t="inlineStr">
        <is>
          <t>KG</t>
        </is>
      </c>
      <c r="L5725" t="n">
        <v>373.67</v>
      </c>
      <c r="M5725" t="n">
        <v>86.90000000000001</v>
      </c>
      <c r="N5725" t="inlineStr">
        <is>
          <t>ALIMENTOS</t>
        </is>
      </c>
      <c r="O5725" t="inlineStr">
        <is>
          <t>12/2025</t>
        </is>
      </c>
    </row>
    <row r="5726">
      <c r="A5726" t="n">
        <v>187433</v>
      </c>
      <c r="B5726" t="n">
        <v>122</v>
      </c>
      <c r="C5726" t="inlineStr">
        <is>
          <t>Arcos</t>
        </is>
      </c>
      <c r="D5726" t="inlineStr">
        <is>
          <t>MARCOS SILVA DO NASCIMENTO</t>
        </is>
      </c>
      <c r="E5726" t="inlineStr">
        <is>
          <t>638</t>
        </is>
      </c>
      <c r="F5726" s="550" t="n">
        <v>45995</v>
      </c>
      <c r="G5726" t="n">
        <v>18668</v>
      </c>
      <c r="H5726" t="inlineStr">
        <is>
          <t>PERNIL SUINO SEM OSSO KG</t>
        </is>
      </c>
      <c r="I5726" t="inlineStr">
        <is>
          <t>ALIMENTOS</t>
        </is>
      </c>
      <c r="J5726" t="n">
        <v>11</v>
      </c>
      <c r="K5726" t="inlineStr">
        <is>
          <t>KG</t>
        </is>
      </c>
      <c r="L5726" t="n">
        <v>219.89</v>
      </c>
      <c r="M5726" t="n">
        <v>19.99</v>
      </c>
      <c r="N5726" t="inlineStr">
        <is>
          <t>ALIMENTOS</t>
        </is>
      </c>
      <c r="O5726" t="inlineStr">
        <is>
          <t>12/2025</t>
        </is>
      </c>
    </row>
    <row r="5727">
      <c r="A5727" t="n">
        <v>187303</v>
      </c>
      <c r="B5727" t="n">
        <v>122</v>
      </c>
      <c r="C5727" t="inlineStr">
        <is>
          <t>Arcos</t>
        </is>
      </c>
      <c r="D5727" t="inlineStr">
        <is>
          <t>CALEBE EQUIPAMENTOS INDUSTRIAIS EIRELI</t>
        </is>
      </c>
      <c r="E5727" t="inlineStr">
        <is>
          <t>12201</t>
        </is>
      </c>
      <c r="F5727" s="550" t="n">
        <v>46003</v>
      </c>
      <c r="G5727" t="n">
        <v>28434</v>
      </c>
      <c r="H5727" t="inlineStr">
        <is>
          <t>RAMEKIN CANELADO PORCELANA 50ML UN</t>
        </is>
      </c>
      <c r="I5727" t="inlineStr">
        <is>
          <t>UTENSILIOS</t>
        </is>
      </c>
      <c r="J5727" t="n">
        <v>100</v>
      </c>
      <c r="K5727" t="inlineStr">
        <is>
          <t>UN</t>
        </is>
      </c>
      <c r="L5727" t="n">
        <v>624</v>
      </c>
      <c r="M5727" t="n">
        <v>6.24</v>
      </c>
      <c r="N5727" t="inlineStr">
        <is>
          <t>UTENSILIOS</t>
        </is>
      </c>
      <c r="O5727" t="inlineStr">
        <is>
          <t>12/2025</t>
        </is>
      </c>
    </row>
    <row r="5728">
      <c r="A5728" t="n">
        <v>187302</v>
      </c>
      <c r="B5728" t="n">
        <v>122</v>
      </c>
      <c r="C5728" t="inlineStr">
        <is>
          <t>Arcos</t>
        </is>
      </c>
      <c r="D5728" t="inlineStr">
        <is>
          <t>MONTE ALTO ALIMENTOS LTDA</t>
        </is>
      </c>
      <c r="E5728" t="inlineStr">
        <is>
          <t>174562</t>
        </is>
      </c>
      <c r="F5728" s="550" t="n">
        <v>46010</v>
      </c>
      <c r="G5728" t="n">
        <v>26592</v>
      </c>
      <c r="H5728" t="inlineStr">
        <is>
          <t>HAMBURGUER BOVINO FREDDI PORCIONADO EM 50G KG 60% ACEM 40% PEITO BOVINO ARCOS</t>
        </is>
      </c>
      <c r="I5728" t="inlineStr">
        <is>
          <t>ALIMENTOS</t>
        </is>
      </c>
      <c r="J5728" t="n">
        <v>24.85</v>
      </c>
      <c r="K5728" t="inlineStr">
        <is>
          <t>KG</t>
        </is>
      </c>
      <c r="L5728" t="n">
        <v>919.45</v>
      </c>
      <c r="M5728" t="n">
        <v>37</v>
      </c>
      <c r="N5728" t="inlineStr">
        <is>
          <t>ALIMENTOS</t>
        </is>
      </c>
      <c r="O5728" t="inlineStr">
        <is>
          <t>12/2025</t>
        </is>
      </c>
    </row>
    <row r="5729">
      <c r="A5729" t="n">
        <v>187302</v>
      </c>
      <c r="B5729" t="n">
        <v>122</v>
      </c>
      <c r="C5729" t="inlineStr">
        <is>
          <t>Arcos</t>
        </is>
      </c>
      <c r="D5729" t="inlineStr">
        <is>
          <t>MONTE ALTO ALIMENTOS LTDA</t>
        </is>
      </c>
      <c r="E5729" t="inlineStr">
        <is>
          <t>174562</t>
        </is>
      </c>
      <c r="F5729" s="550" t="n">
        <v>46010</v>
      </c>
      <c r="G5729" t="n">
        <v>26582</v>
      </c>
      <c r="H5729" t="inlineStr">
        <is>
          <t>BIFE ANCHO FREDDI PORCIONADO EM 200G KG</t>
        </is>
      </c>
      <c r="I5729" t="inlineStr">
        <is>
          <t>ALIMENTOS</t>
        </is>
      </c>
      <c r="J5729" t="n">
        <v>14.27</v>
      </c>
      <c r="K5729" t="inlineStr">
        <is>
          <t>KG</t>
        </is>
      </c>
      <c r="L5729" t="n">
        <v>1840.83</v>
      </c>
      <c r="M5729" t="n">
        <v>129</v>
      </c>
      <c r="N5729" t="inlineStr">
        <is>
          <t>ALIMENTOS</t>
        </is>
      </c>
      <c r="O5729" t="inlineStr">
        <is>
          <t>12/2025</t>
        </is>
      </c>
    </row>
    <row r="5730">
      <c r="A5730" t="n">
        <v>187302</v>
      </c>
      <c r="B5730" t="n">
        <v>122</v>
      </c>
      <c r="C5730" t="inlineStr">
        <is>
          <t>Arcos</t>
        </is>
      </c>
      <c r="D5730" t="inlineStr">
        <is>
          <t>MONTE ALTO ALIMENTOS LTDA</t>
        </is>
      </c>
      <c r="E5730" t="inlineStr">
        <is>
          <t>174562</t>
        </is>
      </c>
      <c r="F5730" s="550" t="n">
        <v>46010</v>
      </c>
      <c r="G5730" t="n">
        <v>26584</v>
      </c>
      <c r="H5730" t="inlineStr">
        <is>
          <t>COXAO MOLE ANGUS FREDDI PORCIONADO EM 100G KG</t>
        </is>
      </c>
      <c r="I5730" t="inlineStr">
        <is>
          <t>ALIMENTOS</t>
        </is>
      </c>
      <c r="J5730" t="n">
        <v>5.11</v>
      </c>
      <c r="K5730" t="inlineStr">
        <is>
          <t>KG</t>
        </is>
      </c>
      <c r="L5730" t="n">
        <v>413.91</v>
      </c>
      <c r="M5730" t="n">
        <v>81</v>
      </c>
      <c r="N5730" t="inlineStr">
        <is>
          <t>ALIMENTOS</t>
        </is>
      </c>
      <c r="O5730" t="inlineStr">
        <is>
          <t>12/2025</t>
        </is>
      </c>
    </row>
    <row r="5731">
      <c r="A5731" t="n">
        <v>187302</v>
      </c>
      <c r="B5731" t="n">
        <v>122</v>
      </c>
      <c r="C5731" t="inlineStr">
        <is>
          <t>Arcos</t>
        </is>
      </c>
      <c r="D5731" t="inlineStr">
        <is>
          <t>MONTE ALTO ALIMENTOS LTDA</t>
        </is>
      </c>
      <c r="E5731" t="inlineStr">
        <is>
          <t>174562</t>
        </is>
      </c>
      <c r="F5731" s="550" t="n">
        <v>46010</v>
      </c>
      <c r="G5731" t="n">
        <v>26580</v>
      </c>
      <c r="H5731" t="inlineStr">
        <is>
          <t>PERNIL CORDEIRO FREDDI KG</t>
        </is>
      </c>
      <c r="I5731" t="inlineStr">
        <is>
          <t>ALIMENTOS</t>
        </is>
      </c>
      <c r="J5731" t="n">
        <v>11.23</v>
      </c>
      <c r="K5731" t="inlineStr">
        <is>
          <t>KG</t>
        </is>
      </c>
      <c r="L5731" t="n">
        <v>1257.76</v>
      </c>
      <c r="M5731" t="n">
        <v>112</v>
      </c>
      <c r="N5731" t="inlineStr">
        <is>
          <t>ALIMENTOS</t>
        </is>
      </c>
      <c r="O5731" t="inlineStr">
        <is>
          <t>12/2025</t>
        </is>
      </c>
    </row>
    <row r="5732">
      <c r="A5732" t="n">
        <v>187301</v>
      </c>
      <c r="B5732" t="n">
        <v>122</v>
      </c>
      <c r="C5732" t="inlineStr">
        <is>
          <t>Arcos</t>
        </is>
      </c>
      <c r="D5732" t="inlineStr">
        <is>
          <t>VITRUS IMPORT LTDA</t>
        </is>
      </c>
      <c r="E5732" t="inlineStr">
        <is>
          <t>13269</t>
        </is>
      </c>
      <c r="F5732" s="550" t="n">
        <v>46001</v>
      </c>
      <c r="G5732" t="n">
        <v>28502</v>
      </c>
      <c r="H5732" t="inlineStr">
        <is>
          <t>COPO CONIL  CERVEJA BAR 220ML VITRUS C/12UN</t>
        </is>
      </c>
      <c r="I5732" t="inlineStr">
        <is>
          <t>UTENSILIOS</t>
        </is>
      </c>
      <c r="J5732" t="n">
        <v>8</v>
      </c>
      <c r="K5732" t="inlineStr">
        <is>
          <t>CX</t>
        </is>
      </c>
      <c r="L5732" t="n">
        <v>1859.52</v>
      </c>
      <c r="M5732" t="n">
        <v>232.44</v>
      </c>
      <c r="N5732" t="inlineStr">
        <is>
          <t>UTENSILIOS</t>
        </is>
      </c>
      <c r="O5732" t="inlineStr">
        <is>
          <t>12/2025</t>
        </is>
      </c>
    </row>
    <row r="5733">
      <c r="A5733" t="n">
        <v>187300</v>
      </c>
      <c r="B5733" t="n">
        <v>122</v>
      </c>
      <c r="C5733" t="inlineStr">
        <is>
          <t>Arcos</t>
        </is>
      </c>
      <c r="D5733" t="inlineStr">
        <is>
          <t>FG7 COMERCIO E DISTRIBUICAO DE BEBIDAS LTDA</t>
        </is>
      </c>
      <c r="E5733" t="inlineStr">
        <is>
          <t>718283</t>
        </is>
      </c>
      <c r="F5733" s="550" t="n">
        <v>46003</v>
      </c>
      <c r="G5733" t="n">
        <v>18382</v>
      </c>
      <c r="H5733" t="inlineStr">
        <is>
          <t>CONHAQUE BRANDY OSBORNE 700ML</t>
        </is>
      </c>
      <c r="I5733" t="inlineStr">
        <is>
          <t>BEBIDAS</t>
        </is>
      </c>
      <c r="J5733" t="n">
        <v>12</v>
      </c>
      <c r="K5733" t="inlineStr">
        <is>
          <t>GR</t>
        </is>
      </c>
      <c r="L5733" t="n">
        <v>828</v>
      </c>
      <c r="M5733" t="n">
        <v>69</v>
      </c>
      <c r="N5733" t="inlineStr">
        <is>
          <t>BEBIDAS</t>
        </is>
      </c>
      <c r="O5733" t="inlineStr">
        <is>
          <t>12/2025</t>
        </is>
      </c>
    </row>
    <row r="5734">
      <c r="A5734" t="n">
        <v>187299</v>
      </c>
      <c r="B5734" t="n">
        <v>122</v>
      </c>
      <c r="C5734" t="inlineStr">
        <is>
          <t>Arcos</t>
        </is>
      </c>
      <c r="D5734" t="inlineStr">
        <is>
          <t xml:space="preserve">CAROLINA AMANCIO </t>
        </is>
      </c>
      <c r="E5734" t="inlineStr">
        <is>
          <t>170</t>
        </is>
      </c>
      <c r="F5734" s="550" t="n">
        <v>46017</v>
      </c>
      <c r="G5734" t="n">
        <v>26880</v>
      </c>
      <c r="H5734" t="inlineStr">
        <is>
          <t xml:space="preserve">ESFERA DE CHOCOLATE BRANCO PINTADA NA COR VERMELHA APROX 5G UN </t>
        </is>
      </c>
      <c r="I5734" t="inlineStr">
        <is>
          <t>ALIMENTOS</t>
        </is>
      </c>
      <c r="J5734" t="n">
        <v>120</v>
      </c>
      <c r="K5734" t="inlineStr">
        <is>
          <t>UN</t>
        </is>
      </c>
      <c r="L5734" t="n">
        <v>300</v>
      </c>
      <c r="M5734" t="n">
        <v>2.5</v>
      </c>
      <c r="N5734" t="inlineStr">
        <is>
          <t>ALIMENTOS</t>
        </is>
      </c>
      <c r="O5734" t="inlineStr">
        <is>
          <t>12/2025</t>
        </is>
      </c>
    </row>
    <row r="5735">
      <c r="A5735" t="n">
        <v>187298</v>
      </c>
      <c r="B5735" t="n">
        <v>122</v>
      </c>
      <c r="C5735" t="inlineStr">
        <is>
          <t>Arcos</t>
        </is>
      </c>
      <c r="D5735" t="inlineStr">
        <is>
          <t xml:space="preserve">EDUARDO TAKESHI MURANAKA </t>
        </is>
      </c>
      <c r="E5735" t="inlineStr">
        <is>
          <t>260710815</t>
        </is>
      </c>
      <c r="F5735" s="550" t="n">
        <v>46018</v>
      </c>
      <c r="G5735" t="n">
        <v>28220</v>
      </c>
      <c r="H5735" t="inlineStr">
        <is>
          <t>COGUMELO PARIS MURANAKA KG</t>
        </is>
      </c>
      <c r="I5735" t="inlineStr">
        <is>
          <t>ALIMENTOS</t>
        </is>
      </c>
      <c r="J5735" t="n">
        <v>5</v>
      </c>
      <c r="K5735" t="inlineStr">
        <is>
          <t>KG</t>
        </is>
      </c>
      <c r="L5735" t="n">
        <v>135</v>
      </c>
      <c r="M5735" t="n">
        <v>27</v>
      </c>
      <c r="N5735" t="inlineStr">
        <is>
          <t>ALIMENTOS</t>
        </is>
      </c>
      <c r="O5735" t="inlineStr">
        <is>
          <t>12/2025</t>
        </is>
      </c>
    </row>
    <row r="5736">
      <c r="A5736" t="n">
        <v>187298</v>
      </c>
      <c r="B5736" t="n">
        <v>122</v>
      </c>
      <c r="C5736" t="inlineStr">
        <is>
          <t>Arcos</t>
        </is>
      </c>
      <c r="D5736" t="inlineStr">
        <is>
          <t xml:space="preserve">EDUARDO TAKESHI MURANAKA </t>
        </is>
      </c>
      <c r="E5736" t="inlineStr">
        <is>
          <t>260710815</t>
        </is>
      </c>
      <c r="F5736" s="550" t="n">
        <v>46018</v>
      </c>
      <c r="G5736" t="n">
        <v>28221</v>
      </c>
      <c r="H5736" t="inlineStr">
        <is>
          <t>COGUMELO PORTO BELLO MURANAKA KG</t>
        </is>
      </c>
      <c r="I5736" t="inlineStr">
        <is>
          <t>ALIMENTOS</t>
        </is>
      </c>
      <c r="J5736" t="n">
        <v>5</v>
      </c>
      <c r="K5736" t="inlineStr">
        <is>
          <t>KG</t>
        </is>
      </c>
      <c r="L5736" t="n">
        <v>175</v>
      </c>
      <c r="M5736" t="n">
        <v>35</v>
      </c>
      <c r="N5736" t="inlineStr">
        <is>
          <t>ALIMENTOS</t>
        </is>
      </c>
      <c r="O5736" t="inlineStr">
        <is>
          <t>12/2025</t>
        </is>
      </c>
    </row>
    <row r="5737">
      <c r="A5737" t="n">
        <v>187298</v>
      </c>
      <c r="B5737" t="n">
        <v>122</v>
      </c>
      <c r="C5737" t="inlineStr">
        <is>
          <t>Arcos</t>
        </is>
      </c>
      <c r="D5737" t="inlineStr">
        <is>
          <t xml:space="preserve">EDUARDO TAKESHI MURANAKA </t>
        </is>
      </c>
      <c r="E5737" t="inlineStr">
        <is>
          <t>260710815</t>
        </is>
      </c>
      <c r="F5737" s="550" t="n">
        <v>46018</v>
      </c>
      <c r="G5737" t="n">
        <v>28222</v>
      </c>
      <c r="H5737" t="inlineStr">
        <is>
          <t>COGUMELO SHIITAKE MURANAKA KG</t>
        </is>
      </c>
      <c r="I5737" t="inlineStr">
        <is>
          <t>ALIMENTOS</t>
        </is>
      </c>
      <c r="J5737" t="n">
        <v>5</v>
      </c>
      <c r="K5737" t="inlineStr">
        <is>
          <t>KG</t>
        </is>
      </c>
      <c r="L5737" t="n">
        <v>210</v>
      </c>
      <c r="M5737" t="n">
        <v>42</v>
      </c>
      <c r="N5737" t="inlineStr">
        <is>
          <t>ALIMENTOS</t>
        </is>
      </c>
      <c r="O5737" t="inlineStr">
        <is>
          <t>12/2025</t>
        </is>
      </c>
    </row>
    <row r="5738">
      <c r="A5738" t="n">
        <v>187297</v>
      </c>
      <c r="B5738" t="n">
        <v>122</v>
      </c>
      <c r="C5738" t="inlineStr">
        <is>
          <t>Arcos</t>
        </is>
      </c>
      <c r="D5738" t="inlineStr">
        <is>
          <t>BATARD PADARIA ARTESANAL LTDA</t>
        </is>
      </c>
      <c r="E5738" t="inlineStr">
        <is>
          <t>12889</t>
        </is>
      </c>
      <c r="F5738" s="550" t="n">
        <v>46013</v>
      </c>
      <c r="G5738" t="n">
        <v>28384</v>
      </c>
      <c r="H5738" t="inlineStr">
        <is>
          <t xml:space="preserve">PÃO PDC FORMA LEVAIN 750GR </t>
        </is>
      </c>
      <c r="I5738" t="inlineStr">
        <is>
          <t>ALIMENTOS</t>
        </is>
      </c>
      <c r="J5738" t="n">
        <v>10</v>
      </c>
      <c r="K5738" t="inlineStr">
        <is>
          <t>UN</t>
        </is>
      </c>
      <c r="L5738" t="n">
        <v>241.5</v>
      </c>
      <c r="M5738" t="n">
        <v>24.15</v>
      </c>
      <c r="N5738" t="inlineStr">
        <is>
          <t>ALIMENTOS</t>
        </is>
      </c>
      <c r="O5738" t="inlineStr">
        <is>
          <t>12/2025</t>
        </is>
      </c>
    </row>
    <row r="5739">
      <c r="A5739" t="n">
        <v>187296</v>
      </c>
      <c r="B5739" t="n">
        <v>122</v>
      </c>
      <c r="C5739" t="inlineStr">
        <is>
          <t>Arcos</t>
        </is>
      </c>
      <c r="D5739" t="inlineStr">
        <is>
          <t>PARAMU COMERCIO E REPRESENTACAO DE PRODUTOS ALIMENTICIOS</t>
        </is>
      </c>
      <c r="E5739" t="inlineStr">
        <is>
          <t>16475</t>
        </is>
      </c>
      <c r="F5739" s="550" t="n">
        <v>46014</v>
      </c>
      <c r="G5739" t="n">
        <v>28488</v>
      </c>
      <c r="H5739" t="inlineStr">
        <is>
          <t xml:space="preserve">PERU INTEIRO CONGELADO KG </t>
        </is>
      </c>
      <c r="I5739" t="inlineStr">
        <is>
          <t>ALIMENTOS</t>
        </is>
      </c>
      <c r="J5739" t="n">
        <v>28</v>
      </c>
      <c r="K5739" t="inlineStr">
        <is>
          <t>KG</t>
        </is>
      </c>
      <c r="L5739" t="n">
        <v>1246</v>
      </c>
      <c r="M5739" t="n">
        <v>44.5</v>
      </c>
      <c r="N5739" t="inlineStr">
        <is>
          <t>ALIMENTOS</t>
        </is>
      </c>
      <c r="O5739" t="inlineStr">
        <is>
          <t>12/2025</t>
        </is>
      </c>
    </row>
    <row r="5740">
      <c r="A5740" t="n">
        <v>187295</v>
      </c>
      <c r="B5740" t="n">
        <v>122</v>
      </c>
      <c r="C5740" t="inlineStr">
        <is>
          <t>Arcos</t>
        </is>
      </c>
      <c r="D5740" t="inlineStr">
        <is>
          <t>CECILIA TSUYACO ARAKI SILVA LTDA</t>
        </is>
      </c>
      <c r="E5740" t="inlineStr">
        <is>
          <t>383442</t>
        </is>
      </c>
      <c r="F5740" s="550" t="n">
        <v>46002</v>
      </c>
      <c r="G5740" t="n">
        <v>19787</v>
      </c>
      <c r="H5740" t="inlineStr">
        <is>
          <t>ABACAXI PEROLA KG</t>
        </is>
      </c>
      <c r="I5740" t="inlineStr">
        <is>
          <t>ALIMENTOS</t>
        </is>
      </c>
      <c r="J5740" t="n">
        <v>50</v>
      </c>
      <c r="K5740" t="inlineStr">
        <is>
          <t>KG</t>
        </is>
      </c>
      <c r="L5740" t="n">
        <v>220</v>
      </c>
      <c r="M5740" t="n">
        <v>4.4</v>
      </c>
      <c r="N5740" t="inlineStr">
        <is>
          <t>ALIMENTOS</t>
        </is>
      </c>
      <c r="O5740" t="inlineStr">
        <is>
          <t>12/2025</t>
        </is>
      </c>
    </row>
    <row r="5741">
      <c r="A5741" t="n">
        <v>187295</v>
      </c>
      <c r="B5741" t="n">
        <v>122</v>
      </c>
      <c r="C5741" t="inlineStr">
        <is>
          <t>Arcos</t>
        </is>
      </c>
      <c r="D5741" t="inlineStr">
        <is>
          <t>CECILIA TSUYACO ARAKI SILVA LTDA</t>
        </is>
      </c>
      <c r="E5741" t="inlineStr">
        <is>
          <t>383442</t>
        </is>
      </c>
      <c r="F5741" s="550" t="n">
        <v>46002</v>
      </c>
      <c r="G5741" t="n">
        <v>19634</v>
      </c>
      <c r="H5741" t="inlineStr">
        <is>
          <t>BERINJELA KG</t>
        </is>
      </c>
      <c r="I5741" t="inlineStr">
        <is>
          <t>ALIMENTOS</t>
        </is>
      </c>
      <c r="J5741" t="n">
        <v>2</v>
      </c>
      <c r="K5741" t="inlineStr">
        <is>
          <t>KG</t>
        </is>
      </c>
      <c r="L5741" t="n">
        <v>9.6</v>
      </c>
      <c r="M5741" t="n">
        <v>4.8</v>
      </c>
      <c r="N5741" t="inlineStr">
        <is>
          <t>ALIMENTOS</t>
        </is>
      </c>
      <c r="O5741" t="inlineStr">
        <is>
          <t>12/2025</t>
        </is>
      </c>
    </row>
    <row r="5742">
      <c r="A5742" t="n">
        <v>187295</v>
      </c>
      <c r="B5742" t="n">
        <v>122</v>
      </c>
      <c r="C5742" t="inlineStr">
        <is>
          <t>Arcos</t>
        </is>
      </c>
      <c r="D5742" t="inlineStr">
        <is>
          <t>CECILIA TSUYACO ARAKI SILVA LTDA</t>
        </is>
      </c>
      <c r="E5742" t="inlineStr">
        <is>
          <t>383442</t>
        </is>
      </c>
      <c r="F5742" s="550" t="n">
        <v>46002</v>
      </c>
      <c r="G5742" t="n">
        <v>19621</v>
      </c>
      <c r="H5742" t="inlineStr">
        <is>
          <t>CENOURA KG</t>
        </is>
      </c>
      <c r="I5742" t="inlineStr">
        <is>
          <t>ALIMENTOS</t>
        </is>
      </c>
      <c r="J5742" t="n">
        <v>4</v>
      </c>
      <c r="K5742" t="inlineStr">
        <is>
          <t>KG</t>
        </is>
      </c>
      <c r="L5742" t="n">
        <v>10</v>
      </c>
      <c r="M5742" t="n">
        <v>2.5</v>
      </c>
      <c r="N5742" t="inlineStr">
        <is>
          <t>ALIMENTOS</t>
        </is>
      </c>
      <c r="O5742" t="inlineStr">
        <is>
          <t>12/2025</t>
        </is>
      </c>
    </row>
    <row r="5743">
      <c r="A5743" t="n">
        <v>187295</v>
      </c>
      <c r="B5743" t="n">
        <v>122</v>
      </c>
      <c r="C5743" t="inlineStr">
        <is>
          <t>Arcos</t>
        </is>
      </c>
      <c r="D5743" t="inlineStr">
        <is>
          <t>CECILIA TSUYACO ARAKI SILVA LTDA</t>
        </is>
      </c>
      <c r="E5743" t="inlineStr">
        <is>
          <t>383442</t>
        </is>
      </c>
      <c r="F5743" s="550" t="n">
        <v>46002</v>
      </c>
      <c r="G5743" t="n">
        <v>19623</v>
      </c>
      <c r="H5743" t="inlineStr">
        <is>
          <t>CEBOLA ROXA KG</t>
        </is>
      </c>
      <c r="I5743" t="inlineStr">
        <is>
          <t>ALIMENTOS</t>
        </is>
      </c>
      <c r="J5743" t="n">
        <v>10</v>
      </c>
      <c r="K5743" t="inlineStr">
        <is>
          <t>KG</t>
        </is>
      </c>
      <c r="L5743" t="n">
        <v>59.5</v>
      </c>
      <c r="M5743" t="n">
        <v>5.95</v>
      </c>
      <c r="N5743" t="inlineStr">
        <is>
          <t>ALIMENTOS</t>
        </is>
      </c>
      <c r="O5743" t="inlineStr">
        <is>
          <t>12/2025</t>
        </is>
      </c>
    </row>
    <row r="5744">
      <c r="A5744" t="n">
        <v>187295</v>
      </c>
      <c r="B5744" t="n">
        <v>122</v>
      </c>
      <c r="C5744" t="inlineStr">
        <is>
          <t>Arcos</t>
        </is>
      </c>
      <c r="D5744" t="inlineStr">
        <is>
          <t>CECILIA TSUYACO ARAKI SILVA LTDA</t>
        </is>
      </c>
      <c r="E5744" t="inlineStr">
        <is>
          <t>383442</t>
        </is>
      </c>
      <c r="F5744" s="550" t="n">
        <v>46002</v>
      </c>
      <c r="G5744" t="n">
        <v>19505</v>
      </c>
      <c r="H5744" t="inlineStr">
        <is>
          <t>ALFACE AMERICANA KG</t>
        </is>
      </c>
      <c r="I5744" t="inlineStr">
        <is>
          <t>ALIMENTOS</t>
        </is>
      </c>
      <c r="J5744" t="n">
        <v>1</v>
      </c>
      <c r="K5744" t="inlineStr">
        <is>
          <t>KG</t>
        </is>
      </c>
      <c r="L5744" t="n">
        <v>5.5</v>
      </c>
      <c r="M5744" t="n">
        <v>5.5</v>
      </c>
      <c r="N5744" t="inlineStr">
        <is>
          <t>ALIMENTOS</t>
        </is>
      </c>
      <c r="O5744" t="inlineStr">
        <is>
          <t>12/2025</t>
        </is>
      </c>
    </row>
    <row r="5745">
      <c r="A5745" t="n">
        <v>187295</v>
      </c>
      <c r="B5745" t="n">
        <v>122</v>
      </c>
      <c r="C5745" t="inlineStr">
        <is>
          <t>Arcos</t>
        </is>
      </c>
      <c r="D5745" t="inlineStr">
        <is>
          <t>CECILIA TSUYACO ARAKI SILVA LTDA</t>
        </is>
      </c>
      <c r="E5745" t="inlineStr">
        <is>
          <t>383442</t>
        </is>
      </c>
      <c r="F5745" s="550" t="n">
        <v>46002</v>
      </c>
      <c r="G5745" t="n">
        <v>19575</v>
      </c>
      <c r="H5745" t="inlineStr">
        <is>
          <t>PIMENTA DE CHEIRO VERDE KG</t>
        </is>
      </c>
      <c r="I5745" t="inlineStr">
        <is>
          <t>ALIMENTOS</t>
        </is>
      </c>
      <c r="J5745" t="n">
        <v>1</v>
      </c>
      <c r="K5745" t="inlineStr">
        <is>
          <t>KG</t>
        </is>
      </c>
      <c r="L5745" t="n">
        <v>25</v>
      </c>
      <c r="M5745" t="n">
        <v>25</v>
      </c>
      <c r="N5745" t="inlineStr">
        <is>
          <t>ALIMENTOS</t>
        </is>
      </c>
      <c r="O5745" t="inlineStr">
        <is>
          <t>12/2025</t>
        </is>
      </c>
    </row>
    <row r="5746">
      <c r="A5746" t="n">
        <v>187295</v>
      </c>
      <c r="B5746" t="n">
        <v>122</v>
      </c>
      <c r="C5746" t="inlineStr">
        <is>
          <t>Arcos</t>
        </is>
      </c>
      <c r="D5746" t="inlineStr">
        <is>
          <t>CECILIA TSUYACO ARAKI SILVA LTDA</t>
        </is>
      </c>
      <c r="E5746" t="inlineStr">
        <is>
          <t>383442</t>
        </is>
      </c>
      <c r="F5746" s="550" t="n">
        <v>46002</v>
      </c>
      <c r="G5746" t="n">
        <v>19465</v>
      </c>
      <c r="H5746" t="inlineStr">
        <is>
          <t>SALSAO KG</t>
        </is>
      </c>
      <c r="I5746" t="inlineStr">
        <is>
          <t>ALIMENTOS</t>
        </is>
      </c>
      <c r="J5746" t="n">
        <v>1</v>
      </c>
      <c r="K5746" t="inlineStr">
        <is>
          <t>KG</t>
        </is>
      </c>
      <c r="L5746" t="n">
        <v>5</v>
      </c>
      <c r="M5746" t="n">
        <v>5</v>
      </c>
      <c r="N5746" t="inlineStr">
        <is>
          <t>ALIMENTOS</t>
        </is>
      </c>
      <c r="O5746" t="inlineStr">
        <is>
          <t>12/2025</t>
        </is>
      </c>
    </row>
    <row r="5747">
      <c r="A5747" t="n">
        <v>187295</v>
      </c>
      <c r="B5747" t="n">
        <v>122</v>
      </c>
      <c r="C5747" t="inlineStr">
        <is>
          <t>Arcos</t>
        </is>
      </c>
      <c r="D5747" t="inlineStr">
        <is>
          <t>CECILIA TSUYACO ARAKI SILVA LTDA</t>
        </is>
      </c>
      <c r="E5747" t="inlineStr">
        <is>
          <t>383442</t>
        </is>
      </c>
      <c r="F5747" s="550" t="n">
        <v>46002</v>
      </c>
      <c r="G5747" t="n">
        <v>19476</v>
      </c>
      <c r="H5747" t="inlineStr">
        <is>
          <t>MANJERICAO KG</t>
        </is>
      </c>
      <c r="I5747" t="inlineStr">
        <is>
          <t>ALIMENTOS</t>
        </is>
      </c>
      <c r="J5747" t="n">
        <v>0.8</v>
      </c>
      <c r="K5747" t="inlineStr">
        <is>
          <t>KG</t>
        </is>
      </c>
      <c r="L5747" t="n">
        <v>56</v>
      </c>
      <c r="M5747" t="n">
        <v>70</v>
      </c>
      <c r="N5747" t="inlineStr">
        <is>
          <t>ALIMENTOS</t>
        </is>
      </c>
      <c r="O5747" t="inlineStr">
        <is>
          <t>12/2025</t>
        </is>
      </c>
    </row>
    <row r="5748">
      <c r="A5748" t="n">
        <v>187295</v>
      </c>
      <c r="B5748" t="n">
        <v>122</v>
      </c>
      <c r="C5748" t="inlineStr">
        <is>
          <t>Arcos</t>
        </is>
      </c>
      <c r="D5748" t="inlineStr">
        <is>
          <t>CECILIA TSUYACO ARAKI SILVA LTDA</t>
        </is>
      </c>
      <c r="E5748" t="inlineStr">
        <is>
          <t>383442</t>
        </is>
      </c>
      <c r="F5748" s="550" t="n">
        <v>46002</v>
      </c>
      <c r="G5748" t="n">
        <v>19503</v>
      </c>
      <c r="H5748" t="inlineStr">
        <is>
          <t>ALFACE CRESPA KG</t>
        </is>
      </c>
      <c r="I5748" t="inlineStr">
        <is>
          <t>ALIMENTOS</t>
        </is>
      </c>
      <c r="J5748" t="n">
        <v>1</v>
      </c>
      <c r="K5748" t="inlineStr">
        <is>
          <t>KG</t>
        </is>
      </c>
      <c r="L5748" t="n">
        <v>5</v>
      </c>
      <c r="M5748" t="n">
        <v>5</v>
      </c>
      <c r="N5748" t="inlineStr">
        <is>
          <t>ALIMENTOS</t>
        </is>
      </c>
      <c r="O5748" t="inlineStr">
        <is>
          <t>12/2025</t>
        </is>
      </c>
    </row>
    <row r="5749">
      <c r="A5749" t="n">
        <v>187295</v>
      </c>
      <c r="B5749" t="n">
        <v>122</v>
      </c>
      <c r="C5749" t="inlineStr">
        <is>
          <t>Arcos</t>
        </is>
      </c>
      <c r="D5749" t="inlineStr">
        <is>
          <t>CECILIA TSUYACO ARAKI SILVA LTDA</t>
        </is>
      </c>
      <c r="E5749" t="inlineStr">
        <is>
          <t>383442</t>
        </is>
      </c>
      <c r="F5749" s="550" t="n">
        <v>46002</v>
      </c>
      <c r="G5749" t="n">
        <v>19647</v>
      </c>
      <c r="H5749" t="inlineStr">
        <is>
          <t>ALHO PORO KG</t>
        </is>
      </c>
      <c r="I5749" t="inlineStr">
        <is>
          <t>ALIMENTOS</t>
        </is>
      </c>
      <c r="J5749" t="n">
        <v>1</v>
      </c>
      <c r="K5749" t="inlineStr">
        <is>
          <t>KG</t>
        </is>
      </c>
      <c r="L5749" t="n">
        <v>6.5</v>
      </c>
      <c r="M5749" t="n">
        <v>6.5</v>
      </c>
      <c r="N5749" t="inlineStr">
        <is>
          <t>ALIMENTOS</t>
        </is>
      </c>
      <c r="O5749" t="inlineStr">
        <is>
          <t>12/2025</t>
        </is>
      </c>
    </row>
    <row r="5750">
      <c r="A5750" t="n">
        <v>187295</v>
      </c>
      <c r="B5750" t="n">
        <v>122</v>
      </c>
      <c r="C5750" t="inlineStr">
        <is>
          <t>Arcos</t>
        </is>
      </c>
      <c r="D5750" t="inlineStr">
        <is>
          <t>CECILIA TSUYACO ARAKI SILVA LTDA</t>
        </is>
      </c>
      <c r="E5750" t="inlineStr">
        <is>
          <t>383442</t>
        </is>
      </c>
      <c r="F5750" s="550" t="n">
        <v>46002</v>
      </c>
      <c r="G5750" t="n">
        <v>19480</v>
      </c>
      <c r="H5750" t="inlineStr">
        <is>
          <t>HORTELA HIDROPONICA KG</t>
        </is>
      </c>
      <c r="I5750" t="inlineStr">
        <is>
          <t>ALIMENTOS</t>
        </is>
      </c>
      <c r="J5750" t="n">
        <v>1</v>
      </c>
      <c r="K5750" t="inlineStr">
        <is>
          <t>KG</t>
        </is>
      </c>
      <c r="L5750" t="n">
        <v>12</v>
      </c>
      <c r="M5750" t="n">
        <v>12</v>
      </c>
      <c r="N5750" t="inlineStr">
        <is>
          <t>ALIMENTOS</t>
        </is>
      </c>
      <c r="O5750" t="inlineStr">
        <is>
          <t>12/2025</t>
        </is>
      </c>
    </row>
    <row r="5751">
      <c r="A5751" t="n">
        <v>187295</v>
      </c>
      <c r="B5751" t="n">
        <v>122</v>
      </c>
      <c r="C5751" t="inlineStr">
        <is>
          <t>Arcos</t>
        </is>
      </c>
      <c r="D5751" t="inlineStr">
        <is>
          <t>CECILIA TSUYACO ARAKI SILVA LTDA</t>
        </is>
      </c>
      <c r="E5751" t="inlineStr">
        <is>
          <t>383442</t>
        </is>
      </c>
      <c r="F5751" s="550" t="n">
        <v>46002</v>
      </c>
      <c r="G5751" t="n">
        <v>19485</v>
      </c>
      <c r="H5751" t="inlineStr">
        <is>
          <t>ENDRO DILL KG</t>
        </is>
      </c>
      <c r="I5751" t="inlineStr">
        <is>
          <t>ALIMENTOS</t>
        </is>
      </c>
      <c r="J5751" t="n">
        <v>0.3</v>
      </c>
      <c r="K5751" t="inlineStr">
        <is>
          <t>KG</t>
        </is>
      </c>
      <c r="L5751" t="n">
        <v>19.5</v>
      </c>
      <c r="M5751" t="n">
        <v>65</v>
      </c>
      <c r="N5751" t="inlineStr">
        <is>
          <t>ALIMENTOS</t>
        </is>
      </c>
      <c r="O5751" t="inlineStr">
        <is>
          <t>12/2025</t>
        </is>
      </c>
    </row>
    <row r="5752">
      <c r="A5752" t="n">
        <v>187295</v>
      </c>
      <c r="B5752" t="n">
        <v>122</v>
      </c>
      <c r="C5752" t="inlineStr">
        <is>
          <t>Arcos</t>
        </is>
      </c>
      <c r="D5752" t="inlineStr">
        <is>
          <t>CECILIA TSUYACO ARAKI SILVA LTDA</t>
        </is>
      </c>
      <c r="E5752" t="inlineStr">
        <is>
          <t>383442</t>
        </is>
      </c>
      <c r="F5752" s="550" t="n">
        <v>46002</v>
      </c>
      <c r="G5752" t="n">
        <v>19488</v>
      </c>
      <c r="H5752" t="inlineStr">
        <is>
          <t>CEBOLINHA KG</t>
        </is>
      </c>
      <c r="I5752" t="inlineStr">
        <is>
          <t>ALIMENTOS</t>
        </is>
      </c>
      <c r="J5752" t="n">
        <v>1</v>
      </c>
      <c r="K5752" t="inlineStr">
        <is>
          <t>KG</t>
        </is>
      </c>
      <c r="L5752" t="n">
        <v>12</v>
      </c>
      <c r="M5752" t="n">
        <v>12</v>
      </c>
      <c r="N5752" t="inlineStr">
        <is>
          <t>ALIMENTOS</t>
        </is>
      </c>
      <c r="O5752" t="inlineStr">
        <is>
          <t>12/2025</t>
        </is>
      </c>
    </row>
    <row r="5753">
      <c r="A5753" t="n">
        <v>187295</v>
      </c>
      <c r="B5753" t="n">
        <v>122</v>
      </c>
      <c r="C5753" t="inlineStr">
        <is>
          <t>Arcos</t>
        </is>
      </c>
      <c r="D5753" t="inlineStr">
        <is>
          <t>CECILIA TSUYACO ARAKI SILVA LTDA</t>
        </is>
      </c>
      <c r="E5753" t="inlineStr">
        <is>
          <t>383442</t>
        </is>
      </c>
      <c r="F5753" s="550" t="n">
        <v>46002</v>
      </c>
      <c r="G5753" t="n">
        <v>19502</v>
      </c>
      <c r="H5753" t="inlineStr">
        <is>
          <t>ALFACE CRESPA ROXA KG</t>
        </is>
      </c>
      <c r="I5753" t="inlineStr">
        <is>
          <t>ALIMENTOS</t>
        </is>
      </c>
      <c r="J5753" t="n">
        <v>0.5</v>
      </c>
      <c r="K5753" t="inlineStr">
        <is>
          <t>KG</t>
        </is>
      </c>
      <c r="L5753" t="n">
        <v>3.75</v>
      </c>
      <c r="M5753" t="n">
        <v>7.5</v>
      </c>
      <c r="N5753" t="inlineStr">
        <is>
          <t>ALIMENTOS</t>
        </is>
      </c>
      <c r="O5753" t="inlineStr">
        <is>
          <t>12/2025</t>
        </is>
      </c>
    </row>
    <row r="5754">
      <c r="A5754" t="n">
        <v>187295</v>
      </c>
      <c r="B5754" t="n">
        <v>122</v>
      </c>
      <c r="C5754" t="inlineStr">
        <is>
          <t>Arcos</t>
        </is>
      </c>
      <c r="D5754" t="inlineStr">
        <is>
          <t>CECILIA TSUYACO ARAKI SILVA LTDA</t>
        </is>
      </c>
      <c r="E5754" t="inlineStr">
        <is>
          <t>383442</t>
        </is>
      </c>
      <c r="F5754" s="550" t="n">
        <v>46002</v>
      </c>
      <c r="G5754" t="n">
        <v>19762</v>
      </c>
      <c r="H5754" t="inlineStr">
        <is>
          <t>GRAPE FRUIT KG</t>
        </is>
      </c>
      <c r="I5754" t="inlineStr">
        <is>
          <t>ALIMENTOS</t>
        </is>
      </c>
      <c r="J5754" t="n">
        <v>10</v>
      </c>
      <c r="K5754" t="inlineStr">
        <is>
          <t>KG</t>
        </is>
      </c>
      <c r="L5754" t="n">
        <v>135</v>
      </c>
      <c r="M5754" t="n">
        <v>13.5</v>
      </c>
      <c r="N5754" t="inlineStr">
        <is>
          <t>ALIMENTOS</t>
        </is>
      </c>
      <c r="O5754" t="inlineStr">
        <is>
          <t>12/2025</t>
        </is>
      </c>
    </row>
    <row r="5755">
      <c r="A5755" t="n">
        <v>187295</v>
      </c>
      <c r="B5755" t="n">
        <v>122</v>
      </c>
      <c r="C5755" t="inlineStr">
        <is>
          <t>Arcos</t>
        </is>
      </c>
      <c r="D5755" t="inlineStr">
        <is>
          <t>CECILIA TSUYACO ARAKI SILVA LTDA</t>
        </is>
      </c>
      <c r="E5755" t="inlineStr">
        <is>
          <t>383442</t>
        </is>
      </c>
      <c r="F5755" s="550" t="n">
        <v>46002</v>
      </c>
      <c r="G5755" t="n">
        <v>19617</v>
      </c>
      <c r="H5755" t="inlineStr">
        <is>
          <t>COENTRO KG</t>
        </is>
      </c>
      <c r="I5755" t="inlineStr">
        <is>
          <t>ALIMENTOS</t>
        </is>
      </c>
      <c r="J5755" t="n">
        <v>0.5</v>
      </c>
      <c r="K5755" t="inlineStr">
        <is>
          <t>KG</t>
        </is>
      </c>
      <c r="L5755" t="n">
        <v>7.5</v>
      </c>
      <c r="M5755" t="n">
        <v>15</v>
      </c>
      <c r="N5755" t="inlineStr">
        <is>
          <t>ALIMENTOS</t>
        </is>
      </c>
      <c r="O5755" t="inlineStr">
        <is>
          <t>12/2025</t>
        </is>
      </c>
    </row>
    <row r="5756">
      <c r="A5756" t="n">
        <v>187295</v>
      </c>
      <c r="B5756" t="n">
        <v>122</v>
      </c>
      <c r="C5756" t="inlineStr">
        <is>
          <t>Arcos</t>
        </is>
      </c>
      <c r="D5756" t="inlineStr">
        <is>
          <t>CECILIA TSUYACO ARAKI SILVA LTDA</t>
        </is>
      </c>
      <c r="E5756" t="inlineStr">
        <is>
          <t>383442</t>
        </is>
      </c>
      <c r="F5756" s="550" t="n">
        <v>46002</v>
      </c>
      <c r="G5756" t="n">
        <v>23113</v>
      </c>
      <c r="H5756" t="inlineStr">
        <is>
          <t>SALSA KG</t>
        </is>
      </c>
      <c r="I5756" t="inlineStr">
        <is>
          <t>ALIMENTOS</t>
        </is>
      </c>
      <c r="J5756" t="n">
        <v>1</v>
      </c>
      <c r="K5756" t="inlineStr">
        <is>
          <t>KG</t>
        </is>
      </c>
      <c r="L5756" t="n">
        <v>7</v>
      </c>
      <c r="M5756" t="n">
        <v>7</v>
      </c>
      <c r="N5756" t="inlineStr">
        <is>
          <t>ALIMENTOS</t>
        </is>
      </c>
      <c r="O5756" t="inlineStr">
        <is>
          <t>12/2025</t>
        </is>
      </c>
    </row>
    <row r="5757">
      <c r="A5757" t="n">
        <v>187295</v>
      </c>
      <c r="B5757" t="n">
        <v>122</v>
      </c>
      <c r="C5757" t="inlineStr">
        <is>
          <t>Arcos</t>
        </is>
      </c>
      <c r="D5757" t="inlineStr">
        <is>
          <t>CECILIA TSUYACO ARAKI SILVA LTDA</t>
        </is>
      </c>
      <c r="E5757" t="inlineStr">
        <is>
          <t>383442</t>
        </is>
      </c>
      <c r="F5757" s="550" t="n">
        <v>46002</v>
      </c>
      <c r="G5757" t="n">
        <v>23195</v>
      </c>
      <c r="H5757" t="inlineStr">
        <is>
          <t>RABANETE KG</t>
        </is>
      </c>
      <c r="I5757" t="inlineStr">
        <is>
          <t>ALIMENTOS</t>
        </is>
      </c>
      <c r="J5757" t="n">
        <v>0.3</v>
      </c>
      <c r="K5757" t="inlineStr">
        <is>
          <t>KG</t>
        </is>
      </c>
      <c r="L5757" t="n">
        <v>2.25</v>
      </c>
      <c r="M5757" t="n">
        <v>7.5</v>
      </c>
      <c r="N5757" t="inlineStr">
        <is>
          <t>ALIMENTOS</t>
        </is>
      </c>
      <c r="O5757" t="inlineStr">
        <is>
          <t>12/2025</t>
        </is>
      </c>
    </row>
    <row r="5758">
      <c r="A5758" t="n">
        <v>187295</v>
      </c>
      <c r="B5758" t="n">
        <v>122</v>
      </c>
      <c r="C5758" t="inlineStr">
        <is>
          <t>Arcos</t>
        </is>
      </c>
      <c r="D5758" t="inlineStr">
        <is>
          <t>CECILIA TSUYACO ARAKI SILVA LTDA</t>
        </is>
      </c>
      <c r="E5758" t="inlineStr">
        <is>
          <t>383442</t>
        </is>
      </c>
      <c r="F5758" s="550" t="n">
        <v>46002</v>
      </c>
      <c r="G5758" t="n">
        <v>23236</v>
      </c>
      <c r="H5758" t="inlineStr">
        <is>
          <t>COUVE MANTEIGA KG</t>
        </is>
      </c>
      <c r="I5758" t="inlineStr">
        <is>
          <t>ALIMENTOS</t>
        </is>
      </c>
      <c r="J5758" t="n">
        <v>2</v>
      </c>
      <c r="K5758" t="inlineStr">
        <is>
          <t>KG</t>
        </is>
      </c>
      <c r="L5758" t="n">
        <v>10</v>
      </c>
      <c r="M5758" t="n">
        <v>5</v>
      </c>
      <c r="N5758" t="inlineStr">
        <is>
          <t>ALIMENTOS</t>
        </is>
      </c>
      <c r="O5758" t="inlineStr">
        <is>
          <t>12/2025</t>
        </is>
      </c>
    </row>
    <row r="5759">
      <c r="A5759" t="n">
        <v>187295</v>
      </c>
      <c r="B5759" t="n">
        <v>122</v>
      </c>
      <c r="C5759" t="inlineStr">
        <is>
          <t>Arcos</t>
        </is>
      </c>
      <c r="D5759" t="inlineStr">
        <is>
          <t>CECILIA TSUYACO ARAKI SILVA LTDA</t>
        </is>
      </c>
      <c r="E5759" t="inlineStr">
        <is>
          <t>383442</t>
        </is>
      </c>
      <c r="F5759" s="550" t="n">
        <v>46002</v>
      </c>
      <c r="G5759" t="n">
        <v>19717</v>
      </c>
      <c r="H5759" t="inlineStr">
        <is>
          <t>UVA ITALIA KG</t>
        </is>
      </c>
      <c r="I5759" t="inlineStr">
        <is>
          <t>ALIMENTOS</t>
        </is>
      </c>
      <c r="J5759" t="n">
        <v>2</v>
      </c>
      <c r="K5759" t="inlineStr">
        <is>
          <t>KG</t>
        </is>
      </c>
      <c r="L5759" t="n">
        <v>40</v>
      </c>
      <c r="M5759" t="n">
        <v>20</v>
      </c>
      <c r="N5759" t="inlineStr">
        <is>
          <t>ALIMENTOS</t>
        </is>
      </c>
      <c r="O5759" t="inlineStr">
        <is>
          <t>12/2025</t>
        </is>
      </c>
    </row>
    <row r="5760">
      <c r="A5760" t="n">
        <v>187295</v>
      </c>
      <c r="B5760" t="n">
        <v>122</v>
      </c>
      <c r="C5760" t="inlineStr">
        <is>
          <t>Arcos</t>
        </is>
      </c>
      <c r="D5760" t="inlineStr">
        <is>
          <t>CECILIA TSUYACO ARAKI SILVA LTDA</t>
        </is>
      </c>
      <c r="E5760" t="inlineStr">
        <is>
          <t>383442</t>
        </is>
      </c>
      <c r="F5760" s="550" t="n">
        <v>46002</v>
      </c>
      <c r="G5760" t="n">
        <v>23361</v>
      </c>
      <c r="H5760" t="inlineStr">
        <is>
          <t>LARANJA PERA KG</t>
        </is>
      </c>
      <c r="I5760" t="inlineStr">
        <is>
          <t>ALIMENTOS</t>
        </is>
      </c>
      <c r="J5760" t="n">
        <v>40</v>
      </c>
      <c r="K5760" t="inlineStr">
        <is>
          <t>KG</t>
        </is>
      </c>
      <c r="L5760" t="n">
        <v>124</v>
      </c>
      <c r="M5760" t="n">
        <v>3.1</v>
      </c>
      <c r="N5760" t="inlineStr">
        <is>
          <t>ALIMENTOS</t>
        </is>
      </c>
      <c r="O5760" t="inlineStr">
        <is>
          <t>12/2025</t>
        </is>
      </c>
    </row>
    <row r="5761">
      <c r="A5761" t="n">
        <v>187295</v>
      </c>
      <c r="B5761" t="n">
        <v>122</v>
      </c>
      <c r="C5761" t="inlineStr">
        <is>
          <t>Arcos</t>
        </is>
      </c>
      <c r="D5761" t="inlineStr">
        <is>
          <t>CECILIA TSUYACO ARAKI SILVA LTDA</t>
        </is>
      </c>
      <c r="E5761" t="inlineStr">
        <is>
          <t>383442</t>
        </is>
      </c>
      <c r="F5761" s="550" t="n">
        <v>46002</v>
      </c>
      <c r="G5761" t="n">
        <v>23365</v>
      </c>
      <c r="H5761" t="inlineStr">
        <is>
          <t>KIWI KG</t>
        </is>
      </c>
      <c r="I5761" t="inlineStr">
        <is>
          <t>ALIMENTOS</t>
        </is>
      </c>
      <c r="J5761" t="n">
        <v>3</v>
      </c>
      <c r="K5761" t="inlineStr">
        <is>
          <t>KG</t>
        </is>
      </c>
      <c r="L5761" t="n">
        <v>75</v>
      </c>
      <c r="M5761" t="n">
        <v>25</v>
      </c>
      <c r="N5761" t="inlineStr">
        <is>
          <t>ALIMENTOS</t>
        </is>
      </c>
      <c r="O5761" t="inlineStr">
        <is>
          <t>12/2025</t>
        </is>
      </c>
    </row>
    <row r="5762">
      <c r="A5762" t="n">
        <v>187295</v>
      </c>
      <c r="B5762" t="n">
        <v>122</v>
      </c>
      <c r="C5762" t="inlineStr">
        <is>
          <t>Arcos</t>
        </is>
      </c>
      <c r="D5762" t="inlineStr">
        <is>
          <t>CECILIA TSUYACO ARAKI SILVA LTDA</t>
        </is>
      </c>
      <c r="E5762" t="inlineStr">
        <is>
          <t>383442</t>
        </is>
      </c>
      <c r="F5762" s="550" t="n">
        <v>46002</v>
      </c>
      <c r="G5762" t="n">
        <v>23095</v>
      </c>
      <c r="H5762" t="inlineStr">
        <is>
          <t>OVO CAIPIRA UN</t>
        </is>
      </c>
      <c r="I5762" t="inlineStr">
        <is>
          <t>ALIMENTOS</t>
        </is>
      </c>
      <c r="J5762" t="n">
        <v>500</v>
      </c>
      <c r="K5762" t="inlineStr">
        <is>
          <t>UN</t>
        </is>
      </c>
      <c r="L5762" t="n">
        <v>470</v>
      </c>
      <c r="M5762" t="n">
        <v>0.9399999999999999</v>
      </c>
      <c r="N5762" t="inlineStr">
        <is>
          <t>ALIMENTOS</t>
        </is>
      </c>
      <c r="O5762" t="inlineStr">
        <is>
          <t>12/2025</t>
        </is>
      </c>
    </row>
    <row r="5763">
      <c r="A5763" t="n">
        <v>187295</v>
      </c>
      <c r="B5763" t="n">
        <v>122</v>
      </c>
      <c r="C5763" t="inlineStr">
        <is>
          <t>Arcos</t>
        </is>
      </c>
      <c r="D5763" t="inlineStr">
        <is>
          <t>CECILIA TSUYACO ARAKI SILVA LTDA</t>
        </is>
      </c>
      <c r="E5763" t="inlineStr">
        <is>
          <t>383442</t>
        </is>
      </c>
      <c r="F5763" s="550" t="n">
        <v>46002</v>
      </c>
      <c r="G5763" t="n">
        <v>19472</v>
      </c>
      <c r="H5763" t="inlineStr">
        <is>
          <t>RUCULA KG</t>
        </is>
      </c>
      <c r="I5763" t="inlineStr">
        <is>
          <t>ALIMENTOS</t>
        </is>
      </c>
      <c r="J5763" t="n">
        <v>1.5</v>
      </c>
      <c r="K5763" t="inlineStr">
        <is>
          <t>KG</t>
        </is>
      </c>
      <c r="L5763" t="n">
        <v>16.5</v>
      </c>
      <c r="M5763" t="n">
        <v>11</v>
      </c>
      <c r="N5763" t="inlineStr">
        <is>
          <t>ALIMENTOS</t>
        </is>
      </c>
      <c r="O5763" t="inlineStr">
        <is>
          <t>12/2025</t>
        </is>
      </c>
    </row>
    <row r="5764">
      <c r="A5764" t="n">
        <v>187295</v>
      </c>
      <c r="B5764" t="n">
        <v>122</v>
      </c>
      <c r="C5764" t="inlineStr">
        <is>
          <t>Arcos</t>
        </is>
      </c>
      <c r="D5764" t="inlineStr">
        <is>
          <t>CECILIA TSUYACO ARAKI SILVA LTDA</t>
        </is>
      </c>
      <c r="E5764" t="inlineStr">
        <is>
          <t>383442</t>
        </is>
      </c>
      <c r="F5764" s="550" t="n">
        <v>46002</v>
      </c>
      <c r="G5764" t="n">
        <v>24037</v>
      </c>
      <c r="H5764" t="inlineStr">
        <is>
          <t>ALHO TRITURADO FRITO</t>
        </is>
      </c>
      <c r="I5764" t="inlineStr">
        <is>
          <t>ALIMENTOS</t>
        </is>
      </c>
      <c r="J5764" t="n">
        <v>2</v>
      </c>
      <c r="K5764" t="inlineStr">
        <is>
          <t>KG</t>
        </is>
      </c>
      <c r="L5764" t="n">
        <v>40</v>
      </c>
      <c r="M5764" t="n">
        <v>20</v>
      </c>
      <c r="N5764" t="inlineStr">
        <is>
          <t>ALIMENTOS</t>
        </is>
      </c>
      <c r="O5764" t="inlineStr">
        <is>
          <t>12/2025</t>
        </is>
      </c>
    </row>
    <row r="5765">
      <c r="A5765" t="n">
        <v>187294</v>
      </c>
      <c r="B5765" t="n">
        <v>122</v>
      </c>
      <c r="C5765" t="inlineStr">
        <is>
          <t>Arcos</t>
        </is>
      </c>
      <c r="D5765" t="inlineStr">
        <is>
          <t>MARIO PEDRO FELICIANO - HORTIFRUTI</t>
        </is>
      </c>
      <c r="E5765" t="inlineStr">
        <is>
          <t>461659</t>
        </is>
      </c>
      <c r="F5765" s="550" t="n">
        <v>46003</v>
      </c>
      <c r="G5765" t="n">
        <v>24509</v>
      </c>
      <c r="H5765" t="inlineStr">
        <is>
          <t>CEBOLA BRANCA KG</t>
        </is>
      </c>
      <c r="I5765" t="inlineStr">
        <is>
          <t>ALIMENTOS</t>
        </is>
      </c>
      <c r="J5765" t="n">
        <v>20</v>
      </c>
      <c r="K5765" t="inlineStr">
        <is>
          <t>KG</t>
        </is>
      </c>
      <c r="L5765" t="n">
        <v>45</v>
      </c>
      <c r="M5765" t="n">
        <v>2.25</v>
      </c>
      <c r="N5765" t="inlineStr">
        <is>
          <t>ALIMENTOS</t>
        </is>
      </c>
      <c r="O5765" t="inlineStr">
        <is>
          <t>12/2025</t>
        </is>
      </c>
    </row>
    <row r="5766">
      <c r="A5766" t="n">
        <v>187294</v>
      </c>
      <c r="B5766" t="n">
        <v>122</v>
      </c>
      <c r="C5766" t="inlineStr">
        <is>
          <t>Arcos</t>
        </is>
      </c>
      <c r="D5766" t="inlineStr">
        <is>
          <t>MARIO PEDRO FELICIANO - HORTIFRUTI</t>
        </is>
      </c>
      <c r="E5766" t="inlineStr">
        <is>
          <t>461659</t>
        </is>
      </c>
      <c r="F5766" s="550" t="n">
        <v>46003</v>
      </c>
      <c r="G5766" t="n">
        <v>19562</v>
      </c>
      <c r="H5766" t="inlineStr">
        <is>
          <t>PIMENTAO AMARELO KG</t>
        </is>
      </c>
      <c r="I5766" t="inlineStr">
        <is>
          <t>ALIMENTOS</t>
        </is>
      </c>
      <c r="J5766" t="n">
        <v>1</v>
      </c>
      <c r="K5766" t="inlineStr">
        <is>
          <t>KG</t>
        </is>
      </c>
      <c r="L5766" t="n">
        <v>14.5</v>
      </c>
      <c r="M5766" t="n">
        <v>14.5</v>
      </c>
      <c r="N5766" t="inlineStr">
        <is>
          <t>ALIMENTOS</t>
        </is>
      </c>
      <c r="O5766" t="inlineStr">
        <is>
          <t>12/2025</t>
        </is>
      </c>
    </row>
    <row r="5767">
      <c r="A5767" t="n">
        <v>187294</v>
      </c>
      <c r="B5767" t="n">
        <v>122</v>
      </c>
      <c r="C5767" t="inlineStr">
        <is>
          <t>Arcos</t>
        </is>
      </c>
      <c r="D5767" t="inlineStr">
        <is>
          <t>MARIO PEDRO FELICIANO - HORTIFRUTI</t>
        </is>
      </c>
      <c r="E5767" t="inlineStr">
        <is>
          <t>461659</t>
        </is>
      </c>
      <c r="F5767" s="550" t="n">
        <v>46003</v>
      </c>
      <c r="G5767" t="n">
        <v>19572</v>
      </c>
      <c r="H5767" t="inlineStr">
        <is>
          <t>PIMENTA DEDO DE MOCA KG</t>
        </is>
      </c>
      <c r="I5767" t="inlineStr">
        <is>
          <t>ALIMENTOS</t>
        </is>
      </c>
      <c r="J5767" t="n">
        <v>0.55</v>
      </c>
      <c r="K5767" t="inlineStr">
        <is>
          <t>KG</t>
        </is>
      </c>
      <c r="L5767" t="n">
        <v>9.57</v>
      </c>
      <c r="M5767" t="n">
        <v>17.4</v>
      </c>
      <c r="N5767" t="inlineStr">
        <is>
          <t>ALIMENTOS</t>
        </is>
      </c>
      <c r="O5767" t="inlineStr">
        <is>
          <t>12/2025</t>
        </is>
      </c>
    </row>
    <row r="5768">
      <c r="A5768" t="n">
        <v>187294</v>
      </c>
      <c r="B5768" t="n">
        <v>122</v>
      </c>
      <c r="C5768" t="inlineStr">
        <is>
          <t>Arcos</t>
        </is>
      </c>
      <c r="D5768" t="inlineStr">
        <is>
          <t>MARIO PEDRO FELICIANO - HORTIFRUTI</t>
        </is>
      </c>
      <c r="E5768" t="inlineStr">
        <is>
          <t>461659</t>
        </is>
      </c>
      <c r="F5768" s="550" t="n">
        <v>46003</v>
      </c>
      <c r="G5768" t="n">
        <v>19738</v>
      </c>
      <c r="H5768" t="inlineStr">
        <is>
          <t>MELANCIA KG</t>
        </is>
      </c>
      <c r="I5768" t="inlineStr">
        <is>
          <t>ALIMENTOS</t>
        </is>
      </c>
      <c r="J5768" t="n">
        <v>15</v>
      </c>
      <c r="K5768" t="inlineStr">
        <is>
          <t>KG</t>
        </is>
      </c>
      <c r="L5768" t="n">
        <v>44.55</v>
      </c>
      <c r="M5768" t="n">
        <v>2.97</v>
      </c>
      <c r="N5768" t="inlineStr">
        <is>
          <t>ALIMENTOS</t>
        </is>
      </c>
      <c r="O5768" t="inlineStr">
        <is>
          <t>12/2025</t>
        </is>
      </c>
    </row>
    <row r="5769">
      <c r="A5769" t="n">
        <v>187294</v>
      </c>
      <c r="B5769" t="n">
        <v>122</v>
      </c>
      <c r="C5769" t="inlineStr">
        <is>
          <t>Arcos</t>
        </is>
      </c>
      <c r="D5769" t="inlineStr">
        <is>
          <t>MARIO PEDRO FELICIANO - HORTIFRUTI</t>
        </is>
      </c>
      <c r="E5769" t="inlineStr">
        <is>
          <t>461659</t>
        </is>
      </c>
      <c r="F5769" s="550" t="n">
        <v>46003</v>
      </c>
      <c r="G5769" t="n">
        <v>19751</v>
      </c>
      <c r="H5769" t="inlineStr">
        <is>
          <t>LIMAO SICILIANO KG</t>
        </is>
      </c>
      <c r="I5769" t="inlineStr">
        <is>
          <t>ALIMENTOS</t>
        </is>
      </c>
      <c r="J5769" t="n">
        <v>5.1</v>
      </c>
      <c r="K5769" t="inlineStr">
        <is>
          <t>KG</t>
        </is>
      </c>
      <c r="L5769" t="n">
        <v>46.21</v>
      </c>
      <c r="M5769" t="n">
        <v>9.060784</v>
      </c>
      <c r="N5769" t="inlineStr">
        <is>
          <t>ALIMENTOS</t>
        </is>
      </c>
      <c r="O5769" t="inlineStr">
        <is>
          <t>12/2025</t>
        </is>
      </c>
    </row>
    <row r="5770">
      <c r="A5770" t="n">
        <v>187294</v>
      </c>
      <c r="B5770" t="n">
        <v>122</v>
      </c>
      <c r="C5770" t="inlineStr">
        <is>
          <t>Arcos</t>
        </is>
      </c>
      <c r="D5770" t="inlineStr">
        <is>
          <t>MARIO PEDRO FELICIANO - HORTIFRUTI</t>
        </is>
      </c>
      <c r="E5770" t="inlineStr">
        <is>
          <t>461659</t>
        </is>
      </c>
      <c r="F5770" s="550" t="n">
        <v>46003</v>
      </c>
      <c r="G5770" t="n">
        <v>19759</v>
      </c>
      <c r="H5770" t="inlineStr">
        <is>
          <t>LARANJA BAHIA KG</t>
        </is>
      </c>
      <c r="I5770" t="inlineStr">
        <is>
          <t>ALIMENTOS</t>
        </is>
      </c>
      <c r="J5770" t="n">
        <v>6</v>
      </c>
      <c r="K5770" t="inlineStr">
        <is>
          <t>KG</t>
        </is>
      </c>
      <c r="L5770" t="n">
        <v>65.7</v>
      </c>
      <c r="M5770" t="n">
        <v>10.95</v>
      </c>
      <c r="N5770" t="inlineStr">
        <is>
          <t>ALIMENTOS</t>
        </is>
      </c>
      <c r="O5770" t="inlineStr">
        <is>
          <t>12/2025</t>
        </is>
      </c>
    </row>
    <row r="5771">
      <c r="A5771" t="n">
        <v>187294</v>
      </c>
      <c r="B5771" t="n">
        <v>122</v>
      </c>
      <c r="C5771" t="inlineStr">
        <is>
          <t>Arcos</t>
        </is>
      </c>
      <c r="D5771" t="inlineStr">
        <is>
          <t>MARIO PEDRO FELICIANO - HORTIFRUTI</t>
        </is>
      </c>
      <c r="E5771" t="inlineStr">
        <is>
          <t>461659</t>
        </is>
      </c>
      <c r="F5771" s="550" t="n">
        <v>46003</v>
      </c>
      <c r="G5771" t="n">
        <v>19500</v>
      </c>
      <c r="H5771" t="inlineStr">
        <is>
          <t>ALFACE LISA KG</t>
        </is>
      </c>
      <c r="I5771" t="inlineStr">
        <is>
          <t>ALIMENTOS</t>
        </is>
      </c>
      <c r="J5771" t="n">
        <v>1</v>
      </c>
      <c r="K5771" t="inlineStr">
        <is>
          <t>KG</t>
        </is>
      </c>
      <c r="L5771" t="n">
        <v>13.05</v>
      </c>
      <c r="M5771" t="n">
        <v>13.05</v>
      </c>
      <c r="N5771" t="inlineStr">
        <is>
          <t>ALIMENTOS</t>
        </is>
      </c>
      <c r="O5771" t="inlineStr">
        <is>
          <t>12/2025</t>
        </is>
      </c>
    </row>
    <row r="5772">
      <c r="A5772" t="n">
        <v>187294</v>
      </c>
      <c r="B5772" t="n">
        <v>122</v>
      </c>
      <c r="C5772" t="inlineStr">
        <is>
          <t>Arcos</t>
        </is>
      </c>
      <c r="D5772" t="inlineStr">
        <is>
          <t>MARIO PEDRO FELICIANO - HORTIFRUTI</t>
        </is>
      </c>
      <c r="E5772" t="inlineStr">
        <is>
          <t>461659</t>
        </is>
      </c>
      <c r="F5772" s="550" t="n">
        <v>46003</v>
      </c>
      <c r="G5772" t="n">
        <v>19718</v>
      </c>
      <c r="H5772" t="inlineStr">
        <is>
          <t>UVA CRINSON KG</t>
        </is>
      </c>
      <c r="I5772" t="inlineStr">
        <is>
          <t>ALIMENTOS</t>
        </is>
      </c>
      <c r="J5772" t="n">
        <v>2</v>
      </c>
      <c r="K5772" t="inlineStr">
        <is>
          <t>KG</t>
        </is>
      </c>
      <c r="L5772" t="n">
        <v>35.96</v>
      </c>
      <c r="M5772" t="n">
        <v>17.98</v>
      </c>
      <c r="N5772" t="inlineStr">
        <is>
          <t>ALIMENTOS</t>
        </is>
      </c>
      <c r="O5772" t="inlineStr">
        <is>
          <t>12/2025</t>
        </is>
      </c>
    </row>
    <row r="5773">
      <c r="A5773" t="n">
        <v>187294</v>
      </c>
      <c r="B5773" t="n">
        <v>122</v>
      </c>
      <c r="C5773" t="inlineStr">
        <is>
          <t>Arcos</t>
        </is>
      </c>
      <c r="D5773" t="inlineStr">
        <is>
          <t>MARIO PEDRO FELICIANO - HORTIFRUTI</t>
        </is>
      </c>
      <c r="E5773" t="inlineStr">
        <is>
          <t>461659</t>
        </is>
      </c>
      <c r="F5773" s="550" t="n">
        <v>46003</v>
      </c>
      <c r="G5773" t="n">
        <v>23186</v>
      </c>
      <c r="H5773" t="inlineStr">
        <is>
          <t>TOMATE CARMEM SALADA KG</t>
        </is>
      </c>
      <c r="I5773" t="inlineStr">
        <is>
          <t>ALIMENTOS</t>
        </is>
      </c>
      <c r="J5773" t="n">
        <v>20</v>
      </c>
      <c r="K5773" t="inlineStr">
        <is>
          <t>KG</t>
        </is>
      </c>
      <c r="L5773" t="n">
        <v>123.2</v>
      </c>
      <c r="M5773" t="n">
        <v>6.16</v>
      </c>
      <c r="N5773" t="inlineStr">
        <is>
          <t>ALIMENTOS</t>
        </is>
      </c>
      <c r="O5773" t="inlineStr">
        <is>
          <t>12/2025</t>
        </is>
      </c>
    </row>
    <row r="5774">
      <c r="A5774" t="n">
        <v>187294</v>
      </c>
      <c r="B5774" t="n">
        <v>122</v>
      </c>
      <c r="C5774" t="inlineStr">
        <is>
          <t>Arcos</t>
        </is>
      </c>
      <c r="D5774" t="inlineStr">
        <is>
          <t>MARIO PEDRO FELICIANO - HORTIFRUTI</t>
        </is>
      </c>
      <c r="E5774" t="inlineStr">
        <is>
          <t>461659</t>
        </is>
      </c>
      <c r="F5774" s="550" t="n">
        <v>46003</v>
      </c>
      <c r="G5774" t="n">
        <v>23198</v>
      </c>
      <c r="H5774" t="inlineStr">
        <is>
          <t>PIMENTAO VERMELHO KG</t>
        </is>
      </c>
      <c r="I5774" t="inlineStr">
        <is>
          <t>ALIMENTOS</t>
        </is>
      </c>
      <c r="J5774" t="n">
        <v>1</v>
      </c>
      <c r="K5774" t="inlineStr">
        <is>
          <t>KG</t>
        </is>
      </c>
      <c r="L5774" t="n">
        <v>14.5</v>
      </c>
      <c r="M5774" t="n">
        <v>14.5</v>
      </c>
      <c r="N5774" t="inlineStr">
        <is>
          <t>ALIMENTOS</t>
        </is>
      </c>
      <c r="O5774" t="inlineStr">
        <is>
          <t>12/2025</t>
        </is>
      </c>
    </row>
    <row r="5775">
      <c r="A5775" t="n">
        <v>187294</v>
      </c>
      <c r="B5775" t="n">
        <v>122</v>
      </c>
      <c r="C5775" t="inlineStr">
        <is>
          <t>Arcos</t>
        </is>
      </c>
      <c r="D5775" t="inlineStr">
        <is>
          <t>MARIO PEDRO FELICIANO - HORTIFRUTI</t>
        </is>
      </c>
      <c r="E5775" t="inlineStr">
        <is>
          <t>461659</t>
        </is>
      </c>
      <c r="F5775" s="550" t="n">
        <v>46003</v>
      </c>
      <c r="G5775" t="n">
        <v>19626</v>
      </c>
      <c r="H5775" t="inlineStr">
        <is>
          <t>CEBOLA ECHALOTAS KG</t>
        </is>
      </c>
      <c r="I5775" t="inlineStr">
        <is>
          <t>ALIMENTOS</t>
        </is>
      </c>
      <c r="J5775" t="n">
        <v>2.2</v>
      </c>
      <c r="K5775" t="inlineStr">
        <is>
          <t>KG</t>
        </is>
      </c>
      <c r="L5775" t="n">
        <v>7.17</v>
      </c>
      <c r="M5775" t="n">
        <v>3.259091</v>
      </c>
      <c r="N5775" t="inlineStr">
        <is>
          <t>ALIMENTOS</t>
        </is>
      </c>
      <c r="O5775" t="inlineStr">
        <is>
          <t>12/2025</t>
        </is>
      </c>
    </row>
    <row r="5776">
      <c r="A5776" t="n">
        <v>187294</v>
      </c>
      <c r="B5776" t="n">
        <v>122</v>
      </c>
      <c r="C5776" t="inlineStr">
        <is>
          <t>Arcos</t>
        </is>
      </c>
      <c r="D5776" t="inlineStr">
        <is>
          <t>MARIO PEDRO FELICIANO - HORTIFRUTI</t>
        </is>
      </c>
      <c r="E5776" t="inlineStr">
        <is>
          <t>461659</t>
        </is>
      </c>
      <c r="F5776" s="550" t="n">
        <v>46003</v>
      </c>
      <c r="G5776" t="n">
        <v>23346</v>
      </c>
      <c r="H5776" t="inlineStr">
        <is>
          <t>MANGA PALMER KG</t>
        </is>
      </c>
      <c r="I5776" t="inlineStr">
        <is>
          <t>ALIMENTOS</t>
        </is>
      </c>
      <c r="J5776" t="n">
        <v>4</v>
      </c>
      <c r="K5776" t="inlineStr">
        <is>
          <t>KG</t>
        </is>
      </c>
      <c r="L5776" t="n">
        <v>25.52</v>
      </c>
      <c r="M5776" t="n">
        <v>6.38</v>
      </c>
      <c r="N5776" t="inlineStr">
        <is>
          <t>ALIMENTOS</t>
        </is>
      </c>
      <c r="O5776" t="inlineStr">
        <is>
          <t>12/2025</t>
        </is>
      </c>
    </row>
    <row r="5777">
      <c r="A5777" t="n">
        <v>187294</v>
      </c>
      <c r="B5777" t="n">
        <v>122</v>
      </c>
      <c r="C5777" t="inlineStr">
        <is>
          <t>Arcos</t>
        </is>
      </c>
      <c r="D5777" t="inlineStr">
        <is>
          <t>MARIO PEDRO FELICIANO - HORTIFRUTI</t>
        </is>
      </c>
      <c r="E5777" t="inlineStr">
        <is>
          <t>461659</t>
        </is>
      </c>
      <c r="F5777" s="550" t="n">
        <v>46003</v>
      </c>
      <c r="G5777" t="n">
        <v>23359</v>
      </c>
      <c r="H5777" t="inlineStr">
        <is>
          <t>LIMAO TAHITI KG</t>
        </is>
      </c>
      <c r="I5777" t="inlineStr">
        <is>
          <t>ALIMENTOS</t>
        </is>
      </c>
      <c r="J5777" t="n">
        <v>10</v>
      </c>
      <c r="K5777" t="inlineStr">
        <is>
          <t>KG</t>
        </is>
      </c>
      <c r="L5777" t="n">
        <v>36.3</v>
      </c>
      <c r="M5777" t="n">
        <v>3.63</v>
      </c>
      <c r="N5777" t="inlineStr">
        <is>
          <t>ALIMENTOS</t>
        </is>
      </c>
      <c r="O5777" t="inlineStr">
        <is>
          <t>12/2025</t>
        </is>
      </c>
    </row>
    <row r="5778">
      <c r="A5778" t="n">
        <v>187294</v>
      </c>
      <c r="B5778" t="n">
        <v>122</v>
      </c>
      <c r="C5778" t="inlineStr">
        <is>
          <t>Arcos</t>
        </is>
      </c>
      <c r="D5778" t="inlineStr">
        <is>
          <t>MARIO PEDRO FELICIANO - HORTIFRUTI</t>
        </is>
      </c>
      <c r="E5778" t="inlineStr">
        <is>
          <t>461659</t>
        </is>
      </c>
      <c r="F5778" s="550" t="n">
        <v>46003</v>
      </c>
      <c r="G5778" t="n">
        <v>23389</v>
      </c>
      <c r="H5778" t="inlineStr">
        <is>
          <t>BANANA NANICA KG</t>
        </is>
      </c>
      <c r="I5778" t="inlineStr">
        <is>
          <t>ALIMENTOS</t>
        </is>
      </c>
      <c r="J5778" t="n">
        <v>6.2</v>
      </c>
      <c r="K5778" t="inlineStr">
        <is>
          <t>KG</t>
        </is>
      </c>
      <c r="L5778" t="n">
        <v>32.18</v>
      </c>
      <c r="M5778" t="n">
        <v>5.190323</v>
      </c>
      <c r="N5778" t="inlineStr">
        <is>
          <t>ALIMENTOS</t>
        </is>
      </c>
      <c r="O5778" t="inlineStr">
        <is>
          <t>12/2025</t>
        </is>
      </c>
    </row>
    <row r="5779">
      <c r="A5779" t="n">
        <v>187294</v>
      </c>
      <c r="B5779" t="n">
        <v>122</v>
      </c>
      <c r="C5779" t="inlineStr">
        <is>
          <t>Arcos</t>
        </is>
      </c>
      <c r="D5779" t="inlineStr">
        <is>
          <t>MARIO PEDRO FELICIANO - HORTIFRUTI</t>
        </is>
      </c>
      <c r="E5779" t="inlineStr">
        <is>
          <t>461659</t>
        </is>
      </c>
      <c r="F5779" s="550" t="n">
        <v>46003</v>
      </c>
      <c r="G5779" t="n">
        <v>19632</v>
      </c>
      <c r="H5779" t="inlineStr">
        <is>
          <t>BETERRABA KG</t>
        </is>
      </c>
      <c r="I5779" t="inlineStr">
        <is>
          <t>ALIMENTOS</t>
        </is>
      </c>
      <c r="J5779" t="n">
        <v>13</v>
      </c>
      <c r="K5779" t="inlineStr">
        <is>
          <t>KG</t>
        </is>
      </c>
      <c r="L5779" t="n">
        <v>26.39</v>
      </c>
      <c r="M5779" t="n">
        <v>2.03</v>
      </c>
      <c r="N5779" t="inlineStr">
        <is>
          <t>ALIMENTOS</t>
        </is>
      </c>
      <c r="O5779" t="inlineStr">
        <is>
          <t>12/2025</t>
        </is>
      </c>
    </row>
    <row r="5780">
      <c r="A5780" t="n">
        <v>187293</v>
      </c>
      <c r="B5780" t="n">
        <v>122</v>
      </c>
      <c r="C5780" t="inlineStr">
        <is>
          <t>Arcos</t>
        </is>
      </c>
      <c r="D5780" t="inlineStr">
        <is>
          <t>VITRUS IMPORT LTDA</t>
        </is>
      </c>
      <c r="E5780" t="inlineStr">
        <is>
          <t>13267</t>
        </is>
      </c>
      <c r="F5780" s="550" t="n">
        <v>46001</v>
      </c>
      <c r="G5780" t="n">
        <v>24867</v>
      </c>
      <c r="H5780" t="inlineStr">
        <is>
          <t>TACA NICK &amp; NORA 120ML</t>
        </is>
      </c>
      <c r="J5780" t="n">
        <v>16</v>
      </c>
      <c r="K5780" t="inlineStr">
        <is>
          <t>CX</t>
        </is>
      </c>
      <c r="L5780" t="n">
        <v>2861.12</v>
      </c>
      <c r="M5780" t="n">
        <v>178.82</v>
      </c>
      <c r="N5780" t="inlineStr">
        <is>
          <t>UTENSILIOS</t>
        </is>
      </c>
      <c r="O5780" t="inlineStr">
        <is>
          <t>12/2025</t>
        </is>
      </c>
    </row>
    <row r="5781">
      <c r="A5781" t="n">
        <v>187293</v>
      </c>
      <c r="B5781" t="n">
        <v>122</v>
      </c>
      <c r="C5781" t="inlineStr">
        <is>
          <t>Arcos</t>
        </is>
      </c>
      <c r="D5781" t="inlineStr">
        <is>
          <t>VITRUS IMPORT LTDA</t>
        </is>
      </c>
      <c r="E5781" t="inlineStr">
        <is>
          <t>13267</t>
        </is>
      </c>
      <c r="F5781" s="550" t="n">
        <v>46001</v>
      </c>
      <c r="G5781" t="n">
        <v>27581</v>
      </c>
      <c r="H5781" t="inlineStr">
        <is>
          <t>COPO AIALA ON THE ROCKS 300ML CX C/6UN</t>
        </is>
      </c>
      <c r="I5781" t="inlineStr">
        <is>
          <t>UTENSILIOS</t>
        </is>
      </c>
      <c r="J5781" t="n">
        <v>12</v>
      </c>
      <c r="K5781" t="inlineStr">
        <is>
          <t>UN</t>
        </is>
      </c>
      <c r="L5781" t="n">
        <v>1259.88</v>
      </c>
      <c r="M5781" t="n">
        <v>104.99</v>
      </c>
      <c r="N5781" t="inlineStr">
        <is>
          <t>UTENSILIOS</t>
        </is>
      </c>
      <c r="O5781" t="inlineStr">
        <is>
          <t>12/2025</t>
        </is>
      </c>
    </row>
    <row r="5782">
      <c r="A5782" t="n">
        <v>187293</v>
      </c>
      <c r="B5782" t="n">
        <v>122</v>
      </c>
      <c r="C5782" t="inlineStr">
        <is>
          <t>Arcos</t>
        </is>
      </c>
      <c r="D5782" t="inlineStr">
        <is>
          <t>VITRUS IMPORT LTDA</t>
        </is>
      </c>
      <c r="E5782" t="inlineStr">
        <is>
          <t>13267</t>
        </is>
      </c>
      <c r="F5782" s="550" t="n">
        <v>46001</v>
      </c>
      <c r="G5782" t="n">
        <v>27686</v>
      </c>
      <c r="H5782" t="inlineStr">
        <is>
          <t>COPO VICRILA AIALA LONG DRINK 310ML UN</t>
        </is>
      </c>
      <c r="I5782" t="inlineStr">
        <is>
          <t>UTENSILIOS</t>
        </is>
      </c>
      <c r="J5782" t="n">
        <v>6</v>
      </c>
      <c r="K5782" t="inlineStr">
        <is>
          <t>UN</t>
        </is>
      </c>
      <c r="L5782" t="n">
        <v>1030.98</v>
      </c>
      <c r="M5782" t="n">
        <v>171.83</v>
      </c>
      <c r="N5782" t="inlineStr">
        <is>
          <t>UTENSILIOS</t>
        </is>
      </c>
      <c r="O5782" t="inlineStr">
        <is>
          <t>12/2025</t>
        </is>
      </c>
    </row>
    <row r="5783">
      <c r="A5783" t="n">
        <v>187293</v>
      </c>
      <c r="B5783" t="n">
        <v>122</v>
      </c>
      <c r="C5783" t="inlineStr">
        <is>
          <t>Arcos</t>
        </is>
      </c>
      <c r="D5783" t="inlineStr">
        <is>
          <t>VITRUS IMPORT LTDA</t>
        </is>
      </c>
      <c r="E5783" t="inlineStr">
        <is>
          <t>13267</t>
        </is>
      </c>
      <c r="F5783" s="550" t="n">
        <v>46001</v>
      </c>
      <c r="G5783" t="n">
        <v>27683</v>
      </c>
      <c r="H5783" t="inlineStr">
        <is>
          <t>COPO LIBBEY STARK LONG DRINK 350ML UN</t>
        </is>
      </c>
      <c r="I5783" t="inlineStr">
        <is>
          <t>UTENSILIOS</t>
        </is>
      </c>
      <c r="J5783" t="n">
        <v>8</v>
      </c>
      <c r="K5783" t="inlineStr">
        <is>
          <t>UN</t>
        </is>
      </c>
      <c r="L5783" t="n">
        <v>1560</v>
      </c>
      <c r="M5783" t="n">
        <v>195</v>
      </c>
      <c r="N5783" t="inlineStr">
        <is>
          <t>UTENSILIOS</t>
        </is>
      </c>
      <c r="O5783" t="inlineStr">
        <is>
          <t>12/2025</t>
        </is>
      </c>
    </row>
    <row r="5784">
      <c r="A5784" t="n">
        <v>187293</v>
      </c>
      <c r="B5784" t="n">
        <v>122</v>
      </c>
      <c r="C5784" t="inlineStr">
        <is>
          <t>Arcos</t>
        </is>
      </c>
      <c r="D5784" t="inlineStr">
        <is>
          <t>VITRUS IMPORT LTDA</t>
        </is>
      </c>
      <c r="E5784" t="inlineStr">
        <is>
          <t>13267</t>
        </is>
      </c>
      <c r="F5784" s="550" t="n">
        <v>46001</v>
      </c>
      <c r="G5784" t="n">
        <v>27684</v>
      </c>
      <c r="H5784" t="inlineStr">
        <is>
          <t>COPO LIBBEY STARK DOF 360ML UN</t>
        </is>
      </c>
      <c r="I5784" t="inlineStr">
        <is>
          <t>UTENSILIOS</t>
        </is>
      </c>
      <c r="J5784" t="n">
        <v>4</v>
      </c>
      <c r="K5784" t="inlineStr">
        <is>
          <t>UN</t>
        </is>
      </c>
      <c r="L5784" t="n">
        <v>795.6</v>
      </c>
      <c r="M5784" t="n">
        <v>198.9</v>
      </c>
      <c r="N5784" t="inlineStr">
        <is>
          <t>UTENSILIOS</t>
        </is>
      </c>
      <c r="O5784" t="inlineStr">
        <is>
          <t>12/2025</t>
        </is>
      </c>
    </row>
    <row r="5785">
      <c r="A5785" t="n">
        <v>187293</v>
      </c>
      <c r="B5785" t="n">
        <v>122</v>
      </c>
      <c r="C5785" t="inlineStr">
        <is>
          <t>Arcos</t>
        </is>
      </c>
      <c r="D5785" t="inlineStr">
        <is>
          <t>VITRUS IMPORT LTDA</t>
        </is>
      </c>
      <c r="E5785" t="inlineStr">
        <is>
          <t>13267</t>
        </is>
      </c>
      <c r="F5785" s="550" t="n">
        <v>46001</v>
      </c>
      <c r="G5785" t="n">
        <v>28081</v>
      </c>
      <c r="H5785" t="inlineStr">
        <is>
          <t>TACA BESPOKE COUPETTE 120ML C/6 UN</t>
        </is>
      </c>
      <c r="I5785" t="inlineStr">
        <is>
          <t>UTENSILIOS</t>
        </is>
      </c>
      <c r="J5785" t="n">
        <v>4</v>
      </c>
      <c r="K5785" t="inlineStr">
        <is>
          <t>CX</t>
        </is>
      </c>
      <c r="L5785" t="n">
        <v>1363.2</v>
      </c>
      <c r="M5785" t="n">
        <v>340.8</v>
      </c>
      <c r="N5785" t="inlineStr">
        <is>
          <t>UTENSILIOS</t>
        </is>
      </c>
      <c r="O5785" t="inlineStr">
        <is>
          <t>12/2025</t>
        </is>
      </c>
    </row>
    <row r="5786">
      <c r="A5786" t="n">
        <v>187292</v>
      </c>
      <c r="B5786" t="n">
        <v>122</v>
      </c>
      <c r="C5786" t="inlineStr">
        <is>
          <t>Arcos</t>
        </is>
      </c>
      <c r="D5786" t="inlineStr">
        <is>
          <t>WPP COMERCIO DE CARNES LTDA</t>
        </is>
      </c>
      <c r="E5786" t="inlineStr">
        <is>
          <t>76163</t>
        </is>
      </c>
      <c r="F5786" s="550" t="n">
        <v>46002</v>
      </c>
      <c r="G5786" t="n">
        <v>19034</v>
      </c>
      <c r="H5786" t="inlineStr">
        <is>
          <t>COXA E SOBRECOXA COM OSSO E COM PELE KG</t>
        </is>
      </c>
      <c r="I5786" t="inlineStr">
        <is>
          <t>ALIMENTOS</t>
        </is>
      </c>
      <c r="J5786" t="n">
        <v>20</v>
      </c>
      <c r="K5786" t="inlineStr">
        <is>
          <t>KG</t>
        </is>
      </c>
      <c r="L5786" t="n">
        <v>218</v>
      </c>
      <c r="M5786" t="n">
        <v>10.9</v>
      </c>
      <c r="N5786" t="inlineStr">
        <is>
          <t>ALIMENTOS</t>
        </is>
      </c>
      <c r="O5786" t="inlineStr">
        <is>
          <t>12/2025</t>
        </is>
      </c>
    </row>
    <row r="5787">
      <c r="A5787" t="n">
        <v>187291</v>
      </c>
      <c r="B5787" t="n">
        <v>122</v>
      </c>
      <c r="C5787" t="inlineStr">
        <is>
          <t>Arcos</t>
        </is>
      </c>
      <c r="D5787" t="inlineStr">
        <is>
          <t>SOUBIO BRASIL LTDA</t>
        </is>
      </c>
      <c r="E5787" t="inlineStr">
        <is>
          <t>5286</t>
        </is>
      </c>
      <c r="F5787" s="550" t="n">
        <v>45999</v>
      </c>
      <c r="G5787" t="n">
        <v>17549</v>
      </c>
      <c r="H5787" t="inlineStr">
        <is>
          <t>COLHER DESCARTAVEL BIO C/100UN</t>
        </is>
      </c>
      <c r="I5787" t="inlineStr">
        <is>
          <t>UTENSILIOS</t>
        </is>
      </c>
      <c r="J5787" t="n">
        <v>10</v>
      </c>
      <c r="K5787" t="inlineStr">
        <is>
          <t>PC</t>
        </is>
      </c>
      <c r="L5787" t="n">
        <v>315</v>
      </c>
      <c r="M5787" t="n">
        <v>31.5</v>
      </c>
      <c r="N5787" t="inlineStr">
        <is>
          <t>DESCARTAVEIS</t>
        </is>
      </c>
      <c r="O5787" t="inlineStr">
        <is>
          <t>12/2025</t>
        </is>
      </c>
    </row>
    <row r="5788">
      <c r="A5788" t="n">
        <v>187290</v>
      </c>
      <c r="B5788" t="n">
        <v>122</v>
      </c>
      <c r="C5788" t="inlineStr">
        <is>
          <t>Arcos</t>
        </is>
      </c>
      <c r="D5788" t="inlineStr">
        <is>
          <t>CECILIA TSUYACO ARAKI SILVA LTDA</t>
        </is>
      </c>
      <c r="E5788" t="inlineStr">
        <is>
          <t>383267</t>
        </is>
      </c>
      <c r="F5788" s="550" t="n">
        <v>46000</v>
      </c>
      <c r="G5788" t="n">
        <v>19506</v>
      </c>
      <c r="H5788" t="inlineStr">
        <is>
          <t>ALECRIM KG</t>
        </is>
      </c>
      <c r="I5788" t="inlineStr">
        <is>
          <t>ALIMENTOS</t>
        </is>
      </c>
      <c r="J5788" t="n">
        <v>0.2</v>
      </c>
      <c r="K5788" t="inlineStr">
        <is>
          <t>KG</t>
        </is>
      </c>
      <c r="L5788" t="n">
        <v>9.6</v>
      </c>
      <c r="M5788" t="n">
        <v>48</v>
      </c>
      <c r="N5788" t="inlineStr">
        <is>
          <t>ALIMENTOS</t>
        </is>
      </c>
      <c r="O5788" t="inlineStr">
        <is>
          <t>12/2025</t>
        </is>
      </c>
    </row>
    <row r="5789">
      <c r="A5789" t="n">
        <v>187290</v>
      </c>
      <c r="B5789" t="n">
        <v>122</v>
      </c>
      <c r="C5789" t="inlineStr">
        <is>
          <t>Arcos</t>
        </is>
      </c>
      <c r="D5789" t="inlineStr">
        <is>
          <t>CECILIA TSUYACO ARAKI SILVA LTDA</t>
        </is>
      </c>
      <c r="E5789" t="inlineStr">
        <is>
          <t>383267</t>
        </is>
      </c>
      <c r="F5789" s="550" t="n">
        <v>46000</v>
      </c>
      <c r="G5789" t="n">
        <v>24083</v>
      </c>
      <c r="H5789" t="inlineStr">
        <is>
          <t>BATATA ASTERIX GRAUDA NOIVA KG</t>
        </is>
      </c>
      <c r="I5789" t="inlineStr">
        <is>
          <t>ALIMENTOS</t>
        </is>
      </c>
      <c r="J5789" t="n">
        <v>40</v>
      </c>
      <c r="K5789" t="inlineStr">
        <is>
          <t>KG</t>
        </is>
      </c>
      <c r="L5789" t="n">
        <v>158</v>
      </c>
      <c r="M5789" t="n">
        <v>3.95</v>
      </c>
      <c r="N5789" t="inlineStr">
        <is>
          <t>ALIMENTOS</t>
        </is>
      </c>
      <c r="O5789" t="inlineStr">
        <is>
          <t>12/2025</t>
        </is>
      </c>
    </row>
    <row r="5790">
      <c r="A5790" t="n">
        <v>187290</v>
      </c>
      <c r="B5790" t="n">
        <v>122</v>
      </c>
      <c r="C5790" t="inlineStr">
        <is>
          <t>Arcos</t>
        </is>
      </c>
      <c r="D5790" t="inlineStr">
        <is>
          <t>CECILIA TSUYACO ARAKI SILVA LTDA</t>
        </is>
      </c>
      <c r="E5790" t="inlineStr">
        <is>
          <t>383267</t>
        </is>
      </c>
      <c r="F5790" s="550" t="n">
        <v>46000</v>
      </c>
      <c r="G5790" t="n">
        <v>19575</v>
      </c>
      <c r="H5790" t="inlineStr">
        <is>
          <t>PIMENTA DE CHEIRO VERDE KG</t>
        </is>
      </c>
      <c r="I5790" t="inlineStr">
        <is>
          <t>ALIMENTOS</t>
        </is>
      </c>
      <c r="J5790" t="n">
        <v>1</v>
      </c>
      <c r="K5790" t="inlineStr">
        <is>
          <t>KG</t>
        </is>
      </c>
      <c r="L5790" t="n">
        <v>30</v>
      </c>
      <c r="M5790" t="n">
        <v>30</v>
      </c>
      <c r="N5790" t="inlineStr">
        <is>
          <t>ALIMENTOS</t>
        </is>
      </c>
      <c r="O5790" t="inlineStr">
        <is>
          <t>12/2025</t>
        </is>
      </c>
    </row>
    <row r="5791">
      <c r="A5791" t="n">
        <v>187290</v>
      </c>
      <c r="B5791" t="n">
        <v>122</v>
      </c>
      <c r="C5791" t="inlineStr">
        <is>
          <t>Arcos</t>
        </is>
      </c>
      <c r="D5791" t="inlineStr">
        <is>
          <t>CECILIA TSUYACO ARAKI SILVA LTDA</t>
        </is>
      </c>
      <c r="E5791" t="inlineStr">
        <is>
          <t>383267</t>
        </is>
      </c>
      <c r="F5791" s="550" t="n">
        <v>46000</v>
      </c>
      <c r="G5791" t="n">
        <v>19480</v>
      </c>
      <c r="H5791" t="inlineStr">
        <is>
          <t>HORTELA HIDROPONICA KG</t>
        </is>
      </c>
      <c r="I5791" t="inlineStr">
        <is>
          <t>ALIMENTOS</t>
        </is>
      </c>
      <c r="J5791" t="n">
        <v>0.5</v>
      </c>
      <c r="K5791" t="inlineStr">
        <is>
          <t>KG</t>
        </is>
      </c>
      <c r="L5791" t="n">
        <v>7</v>
      </c>
      <c r="M5791" t="n">
        <v>14</v>
      </c>
      <c r="N5791" t="inlineStr">
        <is>
          <t>ALIMENTOS</t>
        </is>
      </c>
      <c r="O5791" t="inlineStr">
        <is>
          <t>12/2025</t>
        </is>
      </c>
    </row>
    <row r="5792">
      <c r="A5792" t="n">
        <v>187290</v>
      </c>
      <c r="B5792" t="n">
        <v>122</v>
      </c>
      <c r="C5792" t="inlineStr">
        <is>
          <t>Arcos</t>
        </is>
      </c>
      <c r="D5792" t="inlineStr">
        <is>
          <t>CECILIA TSUYACO ARAKI SILVA LTDA</t>
        </is>
      </c>
      <c r="E5792" t="inlineStr">
        <is>
          <t>383267</t>
        </is>
      </c>
      <c r="F5792" s="550" t="n">
        <v>46000</v>
      </c>
      <c r="G5792" t="n">
        <v>19488</v>
      </c>
      <c r="H5792" t="inlineStr">
        <is>
          <t>CEBOLINHA KG</t>
        </is>
      </c>
      <c r="I5792" t="inlineStr">
        <is>
          <t>ALIMENTOS</t>
        </is>
      </c>
      <c r="J5792" t="n">
        <v>1</v>
      </c>
      <c r="K5792" t="inlineStr">
        <is>
          <t>KG</t>
        </is>
      </c>
      <c r="L5792" t="n">
        <v>13</v>
      </c>
      <c r="M5792" t="n">
        <v>13</v>
      </c>
      <c r="N5792" t="inlineStr">
        <is>
          <t>ALIMENTOS</t>
        </is>
      </c>
      <c r="O5792" t="inlineStr">
        <is>
          <t>12/2025</t>
        </is>
      </c>
    </row>
    <row r="5793">
      <c r="A5793" t="n">
        <v>187290</v>
      </c>
      <c r="B5793" t="n">
        <v>122</v>
      </c>
      <c r="C5793" t="inlineStr">
        <is>
          <t>Arcos</t>
        </is>
      </c>
      <c r="D5793" t="inlineStr">
        <is>
          <t>CECILIA TSUYACO ARAKI SILVA LTDA</t>
        </is>
      </c>
      <c r="E5793" t="inlineStr">
        <is>
          <t>383267</t>
        </is>
      </c>
      <c r="F5793" s="550" t="n">
        <v>46000</v>
      </c>
      <c r="G5793" t="n">
        <v>19465</v>
      </c>
      <c r="H5793" t="inlineStr">
        <is>
          <t>SALSAO KG</t>
        </is>
      </c>
      <c r="I5793" t="inlineStr">
        <is>
          <t>ALIMENTOS</t>
        </is>
      </c>
      <c r="J5793" t="n">
        <v>1</v>
      </c>
      <c r="K5793" t="inlineStr">
        <is>
          <t>KG</t>
        </is>
      </c>
      <c r="L5793" t="n">
        <v>5</v>
      </c>
      <c r="M5793" t="n">
        <v>5</v>
      </c>
      <c r="N5793" t="inlineStr">
        <is>
          <t>ALIMENTOS</t>
        </is>
      </c>
      <c r="O5793" t="inlineStr">
        <is>
          <t>12/2025</t>
        </is>
      </c>
    </row>
    <row r="5794">
      <c r="A5794" t="n">
        <v>187290</v>
      </c>
      <c r="B5794" t="n">
        <v>122</v>
      </c>
      <c r="C5794" t="inlineStr">
        <is>
          <t>Arcos</t>
        </is>
      </c>
      <c r="D5794" t="inlineStr">
        <is>
          <t>CECILIA TSUYACO ARAKI SILVA LTDA</t>
        </is>
      </c>
      <c r="E5794" t="inlineStr">
        <is>
          <t>383267</t>
        </is>
      </c>
      <c r="F5794" s="550" t="n">
        <v>46000</v>
      </c>
      <c r="G5794" t="n">
        <v>19626</v>
      </c>
      <c r="H5794" t="inlineStr">
        <is>
          <t>CEBOLA ECHALOTAS KG</t>
        </is>
      </c>
      <c r="I5794" t="inlineStr">
        <is>
          <t>ALIMENTOS</t>
        </is>
      </c>
      <c r="J5794" t="n">
        <v>3</v>
      </c>
      <c r="K5794" t="inlineStr">
        <is>
          <t>KG</t>
        </is>
      </c>
      <c r="L5794" t="n">
        <v>8.4</v>
      </c>
      <c r="M5794" t="n">
        <v>2.8</v>
      </c>
      <c r="N5794" t="inlineStr">
        <is>
          <t>ALIMENTOS</t>
        </is>
      </c>
      <c r="O5794" t="inlineStr">
        <is>
          <t>12/2025</t>
        </is>
      </c>
    </row>
    <row r="5795">
      <c r="A5795" t="n">
        <v>187290</v>
      </c>
      <c r="B5795" t="n">
        <v>122</v>
      </c>
      <c r="C5795" t="inlineStr">
        <is>
          <t>Arcos</t>
        </is>
      </c>
      <c r="D5795" t="inlineStr">
        <is>
          <t>CECILIA TSUYACO ARAKI SILVA LTDA</t>
        </is>
      </c>
      <c r="E5795" t="inlineStr">
        <is>
          <t>383267</t>
        </is>
      </c>
      <c r="F5795" s="550" t="n">
        <v>46000</v>
      </c>
      <c r="G5795" t="n">
        <v>23113</v>
      </c>
      <c r="H5795" t="inlineStr">
        <is>
          <t>SALSA KG</t>
        </is>
      </c>
      <c r="I5795" t="inlineStr">
        <is>
          <t>ALIMENTOS</t>
        </is>
      </c>
      <c r="J5795" t="n">
        <v>1</v>
      </c>
      <c r="K5795" t="inlineStr">
        <is>
          <t>KG</t>
        </is>
      </c>
      <c r="L5795" t="n">
        <v>8</v>
      </c>
      <c r="M5795" t="n">
        <v>8</v>
      </c>
      <c r="N5795" t="inlineStr">
        <is>
          <t>ALIMENTOS</t>
        </is>
      </c>
      <c r="O5795" t="inlineStr">
        <is>
          <t>12/2025</t>
        </is>
      </c>
    </row>
    <row r="5796">
      <c r="A5796" t="n">
        <v>187290</v>
      </c>
      <c r="B5796" t="n">
        <v>122</v>
      </c>
      <c r="C5796" t="inlineStr">
        <is>
          <t>Arcos</t>
        </is>
      </c>
      <c r="D5796" t="inlineStr">
        <is>
          <t>CECILIA TSUYACO ARAKI SILVA LTDA</t>
        </is>
      </c>
      <c r="E5796" t="inlineStr">
        <is>
          <t>383267</t>
        </is>
      </c>
      <c r="F5796" s="550" t="n">
        <v>46000</v>
      </c>
      <c r="G5796" t="n">
        <v>23236</v>
      </c>
      <c r="H5796" t="inlineStr">
        <is>
          <t>COUVE MANTEIGA KG</t>
        </is>
      </c>
      <c r="I5796" t="inlineStr">
        <is>
          <t>ALIMENTOS</t>
        </is>
      </c>
      <c r="J5796" t="n">
        <v>1.5</v>
      </c>
      <c r="K5796" t="inlineStr">
        <is>
          <t>KG</t>
        </is>
      </c>
      <c r="L5796" t="n">
        <v>9.9</v>
      </c>
      <c r="M5796" t="n">
        <v>6.6</v>
      </c>
      <c r="N5796" t="inlineStr">
        <is>
          <t>ALIMENTOS</t>
        </is>
      </c>
      <c r="O5796" t="inlineStr">
        <is>
          <t>12/2025</t>
        </is>
      </c>
    </row>
    <row r="5797">
      <c r="A5797" t="n">
        <v>187290</v>
      </c>
      <c r="B5797" t="n">
        <v>122</v>
      </c>
      <c r="C5797" t="inlineStr">
        <is>
          <t>Arcos</t>
        </is>
      </c>
      <c r="D5797" t="inlineStr">
        <is>
          <t>CECILIA TSUYACO ARAKI SILVA LTDA</t>
        </is>
      </c>
      <c r="E5797" t="inlineStr">
        <is>
          <t>383267</t>
        </is>
      </c>
      <c r="F5797" s="550" t="n">
        <v>46000</v>
      </c>
      <c r="G5797" t="n">
        <v>23361</v>
      </c>
      <c r="H5797" t="inlineStr">
        <is>
          <t>LARANJA PERA KG</t>
        </is>
      </c>
      <c r="I5797" t="inlineStr">
        <is>
          <t>ALIMENTOS</t>
        </is>
      </c>
      <c r="J5797" t="n">
        <v>20</v>
      </c>
      <c r="K5797" t="inlineStr">
        <is>
          <t>KG</t>
        </is>
      </c>
      <c r="L5797" t="n">
        <v>62</v>
      </c>
      <c r="M5797" t="n">
        <v>3.1</v>
      </c>
      <c r="N5797" t="inlineStr">
        <is>
          <t>ALIMENTOS</t>
        </is>
      </c>
      <c r="O5797" t="inlineStr">
        <is>
          <t>12/2025</t>
        </is>
      </c>
    </row>
    <row r="5798">
      <c r="A5798" t="n">
        <v>187290</v>
      </c>
      <c r="B5798" t="n">
        <v>122</v>
      </c>
      <c r="C5798" t="inlineStr">
        <is>
          <t>Arcos</t>
        </is>
      </c>
      <c r="D5798" t="inlineStr">
        <is>
          <t>CECILIA TSUYACO ARAKI SILVA LTDA</t>
        </is>
      </c>
      <c r="E5798" t="inlineStr">
        <is>
          <t>383267</t>
        </is>
      </c>
      <c r="F5798" s="550" t="n">
        <v>46000</v>
      </c>
      <c r="G5798" t="n">
        <v>23359</v>
      </c>
      <c r="H5798" t="inlineStr">
        <is>
          <t>LIMAO TAHITI KG</t>
        </is>
      </c>
      <c r="I5798" t="inlineStr">
        <is>
          <t>ALIMENTOS</t>
        </is>
      </c>
      <c r="J5798" t="n">
        <v>20</v>
      </c>
      <c r="K5798" t="inlineStr">
        <is>
          <t>KG</t>
        </is>
      </c>
      <c r="L5798" t="n">
        <v>68</v>
      </c>
      <c r="M5798" t="n">
        <v>3.4</v>
      </c>
      <c r="N5798" t="inlineStr">
        <is>
          <t>ALIMENTOS</t>
        </is>
      </c>
      <c r="O5798" t="inlineStr">
        <is>
          <t>12/2025</t>
        </is>
      </c>
    </row>
    <row r="5799">
      <c r="A5799" t="n">
        <v>187290</v>
      </c>
      <c r="B5799" t="n">
        <v>122</v>
      </c>
      <c r="C5799" t="inlineStr">
        <is>
          <t>Arcos</t>
        </is>
      </c>
      <c r="D5799" t="inlineStr">
        <is>
          <t>CECILIA TSUYACO ARAKI SILVA LTDA</t>
        </is>
      </c>
      <c r="E5799" t="inlineStr">
        <is>
          <t>383267</t>
        </is>
      </c>
      <c r="F5799" s="550" t="n">
        <v>46000</v>
      </c>
      <c r="G5799" t="n">
        <v>24037</v>
      </c>
      <c r="H5799" t="inlineStr">
        <is>
          <t>ALHO TRITURADO FRITO</t>
        </is>
      </c>
      <c r="I5799" t="inlineStr">
        <is>
          <t>ALIMENTOS</t>
        </is>
      </c>
      <c r="J5799" t="n">
        <v>2</v>
      </c>
      <c r="K5799" t="inlineStr">
        <is>
          <t>KG</t>
        </is>
      </c>
      <c r="L5799" t="n">
        <v>40</v>
      </c>
      <c r="M5799" t="n">
        <v>20</v>
      </c>
      <c r="N5799" t="inlineStr">
        <is>
          <t>ALIMENTOS</t>
        </is>
      </c>
      <c r="O5799" t="inlineStr">
        <is>
          <t>12/2025</t>
        </is>
      </c>
    </row>
    <row r="5800">
      <c r="A5800" t="n">
        <v>187289</v>
      </c>
      <c r="B5800" t="n">
        <v>122</v>
      </c>
      <c r="C5800" t="inlineStr">
        <is>
          <t>Arcos</t>
        </is>
      </c>
      <c r="D5800" t="inlineStr">
        <is>
          <t>MARIO PEDRO FELICIANO - HORTIFRUTI</t>
        </is>
      </c>
      <c r="E5800" t="inlineStr">
        <is>
          <t>461347</t>
        </is>
      </c>
      <c r="F5800" s="550" t="n">
        <v>46000</v>
      </c>
      <c r="G5800" t="n">
        <v>19737</v>
      </c>
      <c r="H5800" t="inlineStr">
        <is>
          <t>MELAO KG</t>
        </is>
      </c>
      <c r="I5800" t="inlineStr">
        <is>
          <t>ALIMENTOS</t>
        </is>
      </c>
      <c r="J5800" t="n">
        <v>10.4</v>
      </c>
      <c r="K5800" t="inlineStr">
        <is>
          <t>KG</t>
        </is>
      </c>
      <c r="L5800" t="n">
        <v>43.58</v>
      </c>
      <c r="M5800" t="n">
        <v>4.190385</v>
      </c>
      <c r="N5800" t="inlineStr">
        <is>
          <t>ALIMENTOS</t>
        </is>
      </c>
      <c r="O5800" t="inlineStr">
        <is>
          <t>12/2025</t>
        </is>
      </c>
    </row>
    <row r="5801">
      <c r="A5801" t="n">
        <v>187289</v>
      </c>
      <c r="B5801" t="n">
        <v>122</v>
      </c>
      <c r="C5801" t="inlineStr">
        <is>
          <t>Arcos</t>
        </is>
      </c>
      <c r="D5801" t="inlineStr">
        <is>
          <t>MARIO PEDRO FELICIANO - HORTIFRUTI</t>
        </is>
      </c>
      <c r="E5801" t="inlineStr">
        <is>
          <t>461347</t>
        </is>
      </c>
      <c r="F5801" s="550" t="n">
        <v>46000</v>
      </c>
      <c r="G5801" t="n">
        <v>19652</v>
      </c>
      <c r="H5801" t="inlineStr">
        <is>
          <t>ALHO COMUM KG</t>
        </is>
      </c>
      <c r="I5801" t="inlineStr">
        <is>
          <t>ALIMENTOS</t>
        </is>
      </c>
      <c r="J5801" t="n">
        <v>1.2</v>
      </c>
      <c r="K5801" t="inlineStr">
        <is>
          <t>KG</t>
        </is>
      </c>
      <c r="L5801" t="n">
        <v>26.1</v>
      </c>
      <c r="M5801" t="n">
        <v>21.75</v>
      </c>
      <c r="N5801" t="inlineStr">
        <is>
          <t>ALIMENTOS</t>
        </is>
      </c>
      <c r="O5801" t="inlineStr">
        <is>
          <t>12/2025</t>
        </is>
      </c>
    </row>
    <row r="5802">
      <c r="A5802" t="n">
        <v>187289</v>
      </c>
      <c r="B5802" t="n">
        <v>122</v>
      </c>
      <c r="C5802" t="inlineStr">
        <is>
          <t>Arcos</t>
        </is>
      </c>
      <c r="D5802" t="inlineStr">
        <is>
          <t>MARIO PEDRO FELICIANO - HORTIFRUTI</t>
        </is>
      </c>
      <c r="E5802" t="inlineStr">
        <is>
          <t>461347</t>
        </is>
      </c>
      <c r="F5802" s="550" t="n">
        <v>46000</v>
      </c>
      <c r="G5802" t="n">
        <v>23346</v>
      </c>
      <c r="H5802" t="inlineStr">
        <is>
          <t>MANGA PALMER KG</t>
        </is>
      </c>
      <c r="I5802" t="inlineStr">
        <is>
          <t>ALIMENTOS</t>
        </is>
      </c>
      <c r="J5802" t="n">
        <v>0.3</v>
      </c>
      <c r="K5802" t="inlineStr">
        <is>
          <t>KG</t>
        </is>
      </c>
      <c r="L5802" t="n">
        <v>1.98</v>
      </c>
      <c r="M5802" t="n">
        <v>6.6</v>
      </c>
      <c r="N5802" t="inlineStr">
        <is>
          <t>ALIMENTOS</t>
        </is>
      </c>
      <c r="O5802" t="inlineStr">
        <is>
          <t>12/2025</t>
        </is>
      </c>
    </row>
    <row r="5803">
      <c r="A5803" t="n">
        <v>187288</v>
      </c>
      <c r="B5803" t="n">
        <v>122</v>
      </c>
      <c r="C5803" t="inlineStr">
        <is>
          <t>Arcos</t>
        </is>
      </c>
      <c r="D5803" t="inlineStr">
        <is>
          <t>DTK COMERCIO DE ALIMENTOS LTDA</t>
        </is>
      </c>
      <c r="E5803" t="inlineStr">
        <is>
          <t>56625</t>
        </is>
      </c>
      <c r="F5803" s="550" t="n">
        <v>46001</v>
      </c>
      <c r="G5803" t="n">
        <v>20653</v>
      </c>
      <c r="H5803" t="inlineStr">
        <is>
          <t>LEITE DE COCO SOCOCO C/1L UN</t>
        </is>
      </c>
      <c r="I5803" t="inlineStr">
        <is>
          <t>ALIMENTOS</t>
        </is>
      </c>
      <c r="J5803" t="n">
        <v>12</v>
      </c>
      <c r="K5803" t="inlineStr">
        <is>
          <t>UN</t>
        </is>
      </c>
      <c r="L5803" t="n">
        <v>296.64</v>
      </c>
      <c r="M5803" t="n">
        <v>24.72</v>
      </c>
      <c r="N5803" t="inlineStr">
        <is>
          <t>ALIMENTOS</t>
        </is>
      </c>
      <c r="O5803" t="inlineStr">
        <is>
          <t>12/2025</t>
        </is>
      </c>
    </row>
    <row r="5804">
      <c r="A5804" t="n">
        <v>187288</v>
      </c>
      <c r="B5804" t="n">
        <v>122</v>
      </c>
      <c r="C5804" t="inlineStr">
        <is>
          <t>Arcos</t>
        </is>
      </c>
      <c r="D5804" t="inlineStr">
        <is>
          <t>DTK COMERCIO DE ALIMENTOS LTDA</t>
        </is>
      </c>
      <c r="E5804" t="inlineStr">
        <is>
          <t>56625</t>
        </is>
      </c>
      <c r="F5804" s="550" t="n">
        <v>46001</v>
      </c>
      <c r="G5804" t="n">
        <v>21093</v>
      </c>
      <c r="H5804" t="inlineStr">
        <is>
          <t>ACUCAR REFINADO UNIAO 1KG UN</t>
        </is>
      </c>
      <c r="I5804" t="inlineStr">
        <is>
          <t>ALIMENTOS</t>
        </is>
      </c>
      <c r="J5804" t="n">
        <v>40</v>
      </c>
      <c r="K5804" t="inlineStr">
        <is>
          <t>UN</t>
        </is>
      </c>
      <c r="L5804" t="n">
        <v>190.4</v>
      </c>
      <c r="M5804" t="n">
        <v>4.76</v>
      </c>
      <c r="N5804" t="inlineStr">
        <is>
          <t>ALIMENTOS</t>
        </is>
      </c>
      <c r="O5804" t="inlineStr">
        <is>
          <t>12/2025</t>
        </is>
      </c>
    </row>
    <row r="5805">
      <c r="A5805" t="n">
        <v>187288</v>
      </c>
      <c r="B5805" t="n">
        <v>122</v>
      </c>
      <c r="C5805" t="inlineStr">
        <is>
          <t>Arcos</t>
        </is>
      </c>
      <c r="D5805" t="inlineStr">
        <is>
          <t>DTK COMERCIO DE ALIMENTOS LTDA</t>
        </is>
      </c>
      <c r="E5805" t="inlineStr">
        <is>
          <t>56625</t>
        </is>
      </c>
      <c r="F5805" s="550" t="n">
        <v>46001</v>
      </c>
      <c r="G5805" t="n">
        <v>19297</v>
      </c>
      <c r="H5805" t="inlineStr">
        <is>
          <t>QUEIJO PARMESAO LA SERENISSIMA KG</t>
        </is>
      </c>
      <c r="I5805" t="inlineStr">
        <is>
          <t>ALIMENTOS</t>
        </is>
      </c>
      <c r="J5805" t="n">
        <v>4</v>
      </c>
      <c r="K5805" t="inlineStr">
        <is>
          <t>KG</t>
        </is>
      </c>
      <c r="L5805" t="n">
        <v>2207.68</v>
      </c>
      <c r="M5805" t="n">
        <v>551.92</v>
      </c>
      <c r="N5805" t="inlineStr">
        <is>
          <t>ALIMENTOS</t>
        </is>
      </c>
      <c r="O5805" t="inlineStr">
        <is>
          <t>12/2025</t>
        </is>
      </c>
    </row>
    <row r="5806">
      <c r="A5806" t="n">
        <v>187288</v>
      </c>
      <c r="B5806" t="n">
        <v>122</v>
      </c>
      <c r="C5806" t="inlineStr">
        <is>
          <t>Arcos</t>
        </is>
      </c>
      <c r="D5806" t="inlineStr">
        <is>
          <t>DTK COMERCIO DE ALIMENTOS LTDA</t>
        </is>
      </c>
      <c r="E5806" t="inlineStr">
        <is>
          <t>56625</t>
        </is>
      </c>
      <c r="F5806" s="550" t="n">
        <v>46001</v>
      </c>
      <c r="G5806" t="n">
        <v>21257</v>
      </c>
      <c r="H5806" t="inlineStr">
        <is>
          <t>COUSCOUS MARROQUINO DIVELLA 500G</t>
        </is>
      </c>
      <c r="I5806" t="inlineStr">
        <is>
          <t>ALIMENTOS</t>
        </is>
      </c>
      <c r="J5806" t="n">
        <v>30</v>
      </c>
      <c r="K5806" t="inlineStr">
        <is>
          <t>UN</t>
        </is>
      </c>
      <c r="L5806" t="n">
        <v>558</v>
      </c>
      <c r="M5806" t="n">
        <v>18.6</v>
      </c>
      <c r="N5806" t="inlineStr">
        <is>
          <t>ALIMENTOS</t>
        </is>
      </c>
      <c r="O5806" t="inlineStr">
        <is>
          <t>12/2025</t>
        </is>
      </c>
    </row>
    <row r="5807">
      <c r="A5807" t="n">
        <v>187288</v>
      </c>
      <c r="B5807" t="n">
        <v>122</v>
      </c>
      <c r="C5807" t="inlineStr">
        <is>
          <t>Arcos</t>
        </is>
      </c>
      <c r="D5807" t="inlineStr">
        <is>
          <t>DTK COMERCIO DE ALIMENTOS LTDA</t>
        </is>
      </c>
      <c r="E5807" t="inlineStr">
        <is>
          <t>56625</t>
        </is>
      </c>
      <c r="F5807" s="550" t="n">
        <v>46001</v>
      </c>
      <c r="G5807" t="n">
        <v>19421</v>
      </c>
      <c r="H5807" t="inlineStr">
        <is>
          <t>LEITE INTEGRAL ITALAC C/12</t>
        </is>
      </c>
      <c r="I5807" t="inlineStr">
        <is>
          <t>ALIMENTOS</t>
        </is>
      </c>
      <c r="J5807" t="n">
        <v>5</v>
      </c>
      <c r="K5807" t="inlineStr">
        <is>
          <t>CX</t>
        </is>
      </c>
      <c r="L5807" t="n">
        <v>288.6</v>
      </c>
      <c r="M5807" t="n">
        <v>57.72</v>
      </c>
      <c r="N5807" t="inlineStr">
        <is>
          <t>ALIMENTOS</t>
        </is>
      </c>
      <c r="O5807" t="inlineStr">
        <is>
          <t>12/2025</t>
        </is>
      </c>
    </row>
    <row r="5808">
      <c r="A5808" t="n">
        <v>187287</v>
      </c>
      <c r="B5808" t="n">
        <v>122</v>
      </c>
      <c r="C5808" t="inlineStr">
        <is>
          <t>Arcos</t>
        </is>
      </c>
      <c r="D5808" t="inlineStr">
        <is>
          <t>QUEIJARIA ATALAIA LTDA</t>
        </is>
      </c>
      <c r="E5808" t="inlineStr">
        <is>
          <t>19208</t>
        </is>
      </c>
      <c r="F5808" s="550" t="n">
        <v>46000</v>
      </c>
      <c r="G5808" t="n">
        <v>26594</v>
      </c>
      <c r="H5808" t="inlineStr">
        <is>
          <t>QUEIJO MOGIANA KG</t>
        </is>
      </c>
      <c r="I5808" t="inlineStr">
        <is>
          <t>ALIMENTOS</t>
        </is>
      </c>
      <c r="J5808" t="n">
        <v>18.35</v>
      </c>
      <c r="K5808" t="inlineStr">
        <is>
          <t>KG</t>
        </is>
      </c>
      <c r="L5808" t="n">
        <v>1594.62</v>
      </c>
      <c r="M5808" t="n">
        <v>86.900272</v>
      </c>
      <c r="N5808" t="inlineStr">
        <is>
          <t>ALIMENTOS</t>
        </is>
      </c>
      <c r="O5808" t="inlineStr">
        <is>
          <t>12/2025</t>
        </is>
      </c>
    </row>
    <row r="5809">
      <c r="A5809" t="n">
        <v>187286</v>
      </c>
      <c r="B5809" t="n">
        <v>122</v>
      </c>
      <c r="C5809" t="inlineStr">
        <is>
          <t>Arcos</t>
        </is>
      </c>
      <c r="D5809" t="inlineStr">
        <is>
          <t>WIDE STOCK COMERCIO E DISTRIBUICAO LTDA</t>
        </is>
      </c>
      <c r="E5809" t="inlineStr">
        <is>
          <t>421778</t>
        </is>
      </c>
      <c r="F5809" s="550" t="n">
        <v>46000</v>
      </c>
      <c r="G5809" t="n">
        <v>17190</v>
      </c>
      <c r="H5809" t="inlineStr">
        <is>
          <t>ESPONJA FIBRACO TININDO 3M C/5 UN</t>
        </is>
      </c>
      <c r="I5809" t="inlineStr">
        <is>
          <t>DESCARTAVEIS/HIGIENE E LIMPEZA</t>
        </is>
      </c>
      <c r="J5809" t="n">
        <v>5</v>
      </c>
      <c r="K5809" t="inlineStr">
        <is>
          <t>PC</t>
        </is>
      </c>
      <c r="L5809" t="n">
        <v>40.3</v>
      </c>
      <c r="M5809" t="n">
        <v>8.06</v>
      </c>
      <c r="N5809" t="inlineStr">
        <is>
          <t>DESCARTAVEIS</t>
        </is>
      </c>
      <c r="O5809" t="inlineStr">
        <is>
          <t>12/2025</t>
        </is>
      </c>
    </row>
    <row r="5810">
      <c r="A5810" t="n">
        <v>187286</v>
      </c>
      <c r="B5810" t="n">
        <v>122</v>
      </c>
      <c r="C5810" t="inlineStr">
        <is>
          <t>Arcos</t>
        </is>
      </c>
      <c r="D5810" t="inlineStr">
        <is>
          <t>WIDE STOCK COMERCIO E DISTRIBUICAO LTDA</t>
        </is>
      </c>
      <c r="E5810" t="inlineStr">
        <is>
          <t>421778</t>
        </is>
      </c>
      <c r="F5810" s="550" t="n">
        <v>46000</v>
      </c>
      <c r="G5810" t="n">
        <v>17196</v>
      </c>
      <c r="H5810" t="inlineStr">
        <is>
          <t xml:space="preserve">ESPONJA DUPLA FACE TININDO 3M C/10 UN </t>
        </is>
      </c>
      <c r="I5810" t="inlineStr">
        <is>
          <t>DESCARTAVEIS/HIGIENE E LIMPEZA</t>
        </is>
      </c>
      <c r="J5810" t="n">
        <v>4</v>
      </c>
      <c r="K5810" t="inlineStr">
        <is>
          <t>PC</t>
        </is>
      </c>
      <c r="L5810" t="n">
        <v>25.4</v>
      </c>
      <c r="M5810" t="n">
        <v>6.35</v>
      </c>
      <c r="N5810" t="inlineStr">
        <is>
          <t>DESCARTAVEIS</t>
        </is>
      </c>
      <c r="O5810" t="inlineStr">
        <is>
          <t>12/2025</t>
        </is>
      </c>
    </row>
    <row r="5811">
      <c r="A5811" t="n">
        <v>187286</v>
      </c>
      <c r="B5811" t="n">
        <v>122</v>
      </c>
      <c r="C5811" t="inlineStr">
        <is>
          <t>Arcos</t>
        </is>
      </c>
      <c r="D5811" t="inlineStr">
        <is>
          <t>WIDE STOCK COMERCIO E DISTRIBUICAO LTDA</t>
        </is>
      </c>
      <c r="E5811" t="inlineStr">
        <is>
          <t>421778</t>
        </is>
      </c>
      <c r="F5811" s="550" t="n">
        <v>46000</v>
      </c>
      <c r="G5811" t="n">
        <v>17116</v>
      </c>
      <c r="H5811" t="inlineStr">
        <is>
          <t>SANITIZANTE EM PO P/ ALIMENTOS PROKITC 1KG UN</t>
        </is>
      </c>
      <c r="I5811" t="inlineStr">
        <is>
          <t>DESCARTAVEIS/HIGIENE E LIMPEZA</t>
        </is>
      </c>
      <c r="J5811" t="n">
        <v>4</v>
      </c>
      <c r="K5811" t="inlineStr">
        <is>
          <t>UN</t>
        </is>
      </c>
      <c r="L5811" t="n">
        <v>83.59999999999999</v>
      </c>
      <c r="M5811" t="n">
        <v>20.9</v>
      </c>
      <c r="N5811" t="inlineStr">
        <is>
          <t>DESCARTAVEIS</t>
        </is>
      </c>
      <c r="O5811" t="inlineStr">
        <is>
          <t>12/2025</t>
        </is>
      </c>
    </row>
    <row r="5812">
      <c r="A5812" t="n">
        <v>187286</v>
      </c>
      <c r="B5812" t="n">
        <v>122</v>
      </c>
      <c r="C5812" t="inlineStr">
        <is>
          <t>Arcos</t>
        </is>
      </c>
      <c r="D5812" t="inlineStr">
        <is>
          <t>WIDE STOCK COMERCIO E DISTRIBUICAO LTDA</t>
        </is>
      </c>
      <c r="E5812" t="inlineStr">
        <is>
          <t>421778</t>
        </is>
      </c>
      <c r="F5812" s="550" t="n">
        <v>46000</v>
      </c>
      <c r="G5812" t="n">
        <v>17017</v>
      </c>
      <c r="H5812" t="inlineStr">
        <is>
          <t>LUVA EMBORRACHADA G AMARELA UN</t>
        </is>
      </c>
      <c r="I5812" t="inlineStr">
        <is>
          <t>DESCARTAVEIS/HIGIENE E LIMPEZA</t>
        </is>
      </c>
      <c r="J5812" t="n">
        <v>3</v>
      </c>
      <c r="K5812" t="inlineStr">
        <is>
          <t>PC</t>
        </is>
      </c>
      <c r="L5812" t="n">
        <v>8.85</v>
      </c>
      <c r="M5812" t="n">
        <v>2.95</v>
      </c>
      <c r="N5812" t="inlineStr">
        <is>
          <t>DESCARTAVEIS</t>
        </is>
      </c>
      <c r="O5812" t="inlineStr">
        <is>
          <t>12/2025</t>
        </is>
      </c>
    </row>
    <row r="5813">
      <c r="A5813" t="n">
        <v>187286</v>
      </c>
      <c r="B5813" t="n">
        <v>122</v>
      </c>
      <c r="C5813" t="inlineStr">
        <is>
          <t>Arcos</t>
        </is>
      </c>
      <c r="D5813" t="inlineStr">
        <is>
          <t>WIDE STOCK COMERCIO E DISTRIBUICAO LTDA</t>
        </is>
      </c>
      <c r="E5813" t="inlineStr">
        <is>
          <t>421778</t>
        </is>
      </c>
      <c r="F5813" s="550" t="n">
        <v>46000</v>
      </c>
      <c r="G5813" t="n">
        <v>17019</v>
      </c>
      <c r="H5813" t="inlineStr">
        <is>
          <t>LUVA EMBORRACHADA M AMARELA UN</t>
        </is>
      </c>
      <c r="I5813" t="inlineStr">
        <is>
          <t>DESCARTAVEIS/HIGIENE E LIMPEZA</t>
        </is>
      </c>
      <c r="J5813" t="n">
        <v>2</v>
      </c>
      <c r="K5813" t="inlineStr">
        <is>
          <t>UN</t>
        </is>
      </c>
      <c r="L5813" t="n">
        <v>5.4</v>
      </c>
      <c r="M5813" t="n">
        <v>2.7</v>
      </c>
      <c r="N5813" t="inlineStr">
        <is>
          <t>DESCARTAVEIS</t>
        </is>
      </c>
      <c r="O5813" t="inlineStr">
        <is>
          <t>12/2025</t>
        </is>
      </c>
    </row>
    <row r="5814">
      <c r="A5814" t="n">
        <v>187286</v>
      </c>
      <c r="B5814" t="n">
        <v>122</v>
      </c>
      <c r="C5814" t="inlineStr">
        <is>
          <t>Arcos</t>
        </is>
      </c>
      <c r="D5814" t="inlineStr">
        <is>
          <t>WIDE STOCK COMERCIO E DISTRIBUICAO LTDA</t>
        </is>
      </c>
      <c r="E5814" t="inlineStr">
        <is>
          <t>421778</t>
        </is>
      </c>
      <c r="F5814" s="550" t="n">
        <v>46000</v>
      </c>
      <c r="G5814" t="n">
        <v>17526</v>
      </c>
      <c r="H5814" t="inlineStr">
        <is>
          <t>PROTETOR DE ASSENTO SANITARIO C/ 120UN</t>
        </is>
      </c>
      <c r="I5814" t="inlineStr">
        <is>
          <t>DESCARTAVEIS/HIGIENE E LIMPEZA</t>
        </is>
      </c>
      <c r="J5814" t="n">
        <v>6</v>
      </c>
      <c r="K5814" t="inlineStr">
        <is>
          <t>UN</t>
        </is>
      </c>
      <c r="L5814" t="n">
        <v>123.6</v>
      </c>
      <c r="M5814" t="n">
        <v>20.6</v>
      </c>
      <c r="N5814" t="inlineStr">
        <is>
          <t>DESCARTAVEIS</t>
        </is>
      </c>
      <c r="O5814" t="inlineStr">
        <is>
          <t>12/2025</t>
        </is>
      </c>
    </row>
    <row r="5815">
      <c r="A5815" t="n">
        <v>187286</v>
      </c>
      <c r="B5815" t="n">
        <v>122</v>
      </c>
      <c r="C5815" t="inlineStr">
        <is>
          <t>Arcos</t>
        </is>
      </c>
      <c r="D5815" t="inlineStr">
        <is>
          <t>WIDE STOCK COMERCIO E DISTRIBUICAO LTDA</t>
        </is>
      </c>
      <c r="E5815" t="inlineStr">
        <is>
          <t>421778</t>
        </is>
      </c>
      <c r="F5815" s="550" t="n">
        <v>46000</v>
      </c>
      <c r="G5815" t="n">
        <v>17535</v>
      </c>
      <c r="H5815" t="inlineStr">
        <is>
          <t>COPO DESCARTAVEL ULTRACOPOS 330ML C/2000UN</t>
        </is>
      </c>
      <c r="I5815" t="inlineStr">
        <is>
          <t>DESCARTAVEIS/HIGIENE E LIMPEZA</t>
        </is>
      </c>
      <c r="J5815" t="n">
        <v>2</v>
      </c>
      <c r="K5815" t="inlineStr">
        <is>
          <t>UN</t>
        </is>
      </c>
      <c r="L5815" t="n">
        <v>249.6</v>
      </c>
      <c r="M5815" t="n">
        <v>124.8</v>
      </c>
      <c r="N5815" t="inlineStr">
        <is>
          <t>DESCARTAVEIS</t>
        </is>
      </c>
      <c r="O5815" t="inlineStr">
        <is>
          <t>12/2025</t>
        </is>
      </c>
    </row>
    <row r="5816">
      <c r="A5816" t="n">
        <v>187286</v>
      </c>
      <c r="B5816" t="n">
        <v>122</v>
      </c>
      <c r="C5816" t="inlineStr">
        <is>
          <t>Arcos</t>
        </is>
      </c>
      <c r="D5816" t="inlineStr">
        <is>
          <t>WIDE STOCK COMERCIO E DISTRIBUICAO LTDA</t>
        </is>
      </c>
      <c r="E5816" t="inlineStr">
        <is>
          <t>421778</t>
        </is>
      </c>
      <c r="F5816" s="550" t="n">
        <v>46000</v>
      </c>
      <c r="G5816" t="n">
        <v>17413</v>
      </c>
      <c r="H5816" t="inlineStr">
        <is>
          <t>PAPEL HIGIENICO INTER/ FOLHA DUPLA INOVATTA C/2400 FOLHAS</t>
        </is>
      </c>
      <c r="I5816" t="inlineStr">
        <is>
          <t>DESCARTAVEIS/HIGIENE E LIMPEZA</t>
        </is>
      </c>
      <c r="J5816" t="n">
        <v>4</v>
      </c>
      <c r="K5816" t="inlineStr">
        <is>
          <t>CX</t>
        </is>
      </c>
      <c r="L5816" t="n">
        <v>799.6</v>
      </c>
      <c r="M5816" t="n">
        <v>199.9</v>
      </c>
      <c r="N5816" t="inlineStr">
        <is>
          <t>DESCARTAVEIS</t>
        </is>
      </c>
      <c r="O5816" t="inlineStr">
        <is>
          <t>12/2025</t>
        </is>
      </c>
    </row>
    <row r="5817">
      <c r="A5817" t="n">
        <v>187286</v>
      </c>
      <c r="B5817" t="n">
        <v>122</v>
      </c>
      <c r="C5817" t="inlineStr">
        <is>
          <t>Arcos</t>
        </is>
      </c>
      <c r="D5817" t="inlineStr">
        <is>
          <t>WIDE STOCK COMERCIO E DISTRIBUICAO LTDA</t>
        </is>
      </c>
      <c r="E5817" t="inlineStr">
        <is>
          <t>421778</t>
        </is>
      </c>
      <c r="F5817" s="550" t="n">
        <v>46000</v>
      </c>
      <c r="G5817" t="n">
        <v>17361</v>
      </c>
      <c r="H5817" t="inlineStr">
        <is>
          <t>TOUCA TNT BRANCA C/100UN</t>
        </is>
      </c>
      <c r="I5817" t="inlineStr">
        <is>
          <t>DESCARTAVEIS/HIGIENE E LIMPEZA</t>
        </is>
      </c>
      <c r="J5817" t="n">
        <v>4</v>
      </c>
      <c r="K5817" t="inlineStr">
        <is>
          <t>PC</t>
        </is>
      </c>
      <c r="L5817" t="n">
        <v>30.6</v>
      </c>
      <c r="M5817" t="n">
        <v>7.65</v>
      </c>
      <c r="N5817" t="inlineStr">
        <is>
          <t>DESCARTAVEIS</t>
        </is>
      </c>
      <c r="O5817" t="inlineStr">
        <is>
          <t>12/2025</t>
        </is>
      </c>
    </row>
    <row r="5818">
      <c r="A5818" t="n">
        <v>187286</v>
      </c>
      <c r="B5818" t="n">
        <v>122</v>
      </c>
      <c r="C5818" t="inlineStr">
        <is>
          <t>Arcos</t>
        </is>
      </c>
      <c r="D5818" t="inlineStr">
        <is>
          <t>WIDE STOCK COMERCIO E DISTRIBUICAO LTDA</t>
        </is>
      </c>
      <c r="E5818" t="inlineStr">
        <is>
          <t>421778</t>
        </is>
      </c>
      <c r="F5818" s="550" t="n">
        <v>46000</v>
      </c>
      <c r="G5818" t="n">
        <v>24594</v>
      </c>
      <c r="H5818" t="inlineStr">
        <is>
          <t>CABECOTE ENCAIXE MACARICO UN</t>
        </is>
      </c>
      <c r="I5818" t="inlineStr">
        <is>
          <t>UTENSILIOS</t>
        </is>
      </c>
      <c r="J5818" t="n">
        <v>4</v>
      </c>
      <c r="K5818" t="inlineStr">
        <is>
          <t>UNIDADE</t>
        </is>
      </c>
      <c r="L5818" t="n">
        <v>75.59999999999999</v>
      </c>
      <c r="M5818" t="n">
        <v>18.9</v>
      </c>
      <c r="N5818" t="inlineStr">
        <is>
          <t>DESCARTAVEIS</t>
        </is>
      </c>
      <c r="O5818" t="inlineStr">
        <is>
          <t>12/2025</t>
        </is>
      </c>
    </row>
    <row r="5819">
      <c r="A5819" t="n">
        <v>187285</v>
      </c>
      <c r="B5819" t="n">
        <v>122</v>
      </c>
      <c r="C5819" t="inlineStr">
        <is>
          <t>Arcos</t>
        </is>
      </c>
      <c r="D5819" t="inlineStr">
        <is>
          <t>FRONT BEBIDAS LTDA</t>
        </is>
      </c>
      <c r="E5819" t="inlineStr">
        <is>
          <t>783031</t>
        </is>
      </c>
      <c r="F5819" s="550" t="n">
        <v>46000</v>
      </c>
      <c r="G5819" t="n">
        <v>18353</v>
      </c>
      <c r="H5819" t="inlineStr">
        <is>
          <t>GIN TANQUERAY TEN 750ML</t>
        </is>
      </c>
      <c r="I5819" t="inlineStr">
        <is>
          <t>BEBIDAS</t>
        </is>
      </c>
      <c r="J5819" t="n">
        <v>24</v>
      </c>
      <c r="K5819" t="inlineStr">
        <is>
          <t>GR</t>
        </is>
      </c>
      <c r="L5819" t="n">
        <v>4317.84</v>
      </c>
      <c r="M5819" t="n">
        <v>179.91</v>
      </c>
      <c r="N5819" t="inlineStr">
        <is>
          <t>BEBIDAS</t>
        </is>
      </c>
      <c r="O5819" t="inlineStr">
        <is>
          <t>12/2025</t>
        </is>
      </c>
    </row>
    <row r="5820">
      <c r="A5820" t="n">
        <v>187285</v>
      </c>
      <c r="B5820" t="n">
        <v>122</v>
      </c>
      <c r="C5820" t="inlineStr">
        <is>
          <t>Arcos</t>
        </is>
      </c>
      <c r="D5820" t="inlineStr">
        <is>
          <t>FRONT BEBIDAS LTDA</t>
        </is>
      </c>
      <c r="E5820" t="inlineStr">
        <is>
          <t>783031</t>
        </is>
      </c>
      <c r="F5820" s="550" t="n">
        <v>46000</v>
      </c>
      <c r="G5820" t="n">
        <v>18208</v>
      </c>
      <c r="H5820" t="inlineStr">
        <is>
          <t>VERMOUTH CARPANO BIANCO 1L</t>
        </is>
      </c>
      <c r="I5820" t="inlineStr">
        <is>
          <t>BEBIDAS</t>
        </is>
      </c>
      <c r="J5820" t="n">
        <v>6</v>
      </c>
      <c r="K5820" t="inlineStr">
        <is>
          <t>GR</t>
        </is>
      </c>
      <c r="L5820" t="n">
        <v>489.84</v>
      </c>
      <c r="M5820" t="n">
        <v>81.64</v>
      </c>
      <c r="N5820" t="inlineStr">
        <is>
          <t>BEBIDAS</t>
        </is>
      </c>
      <c r="O5820" t="inlineStr">
        <is>
          <t>12/2025</t>
        </is>
      </c>
    </row>
    <row r="5821">
      <c r="A5821" t="n">
        <v>187285</v>
      </c>
      <c r="B5821" t="n">
        <v>122</v>
      </c>
      <c r="C5821" t="inlineStr">
        <is>
          <t>Arcos</t>
        </is>
      </c>
      <c r="D5821" t="inlineStr">
        <is>
          <t>FRONT BEBIDAS LTDA</t>
        </is>
      </c>
      <c r="E5821" t="inlineStr">
        <is>
          <t>783031</t>
        </is>
      </c>
      <c r="F5821" s="550" t="n">
        <v>46000</v>
      </c>
      <c r="G5821" t="n">
        <v>18242</v>
      </c>
      <c r="H5821" t="inlineStr">
        <is>
          <t>TEQUILA DON JULIO BLANCO 750ML</t>
        </is>
      </c>
      <c r="I5821" t="inlineStr">
        <is>
          <t>BEBIDAS</t>
        </is>
      </c>
      <c r="J5821" t="n">
        <v>12</v>
      </c>
      <c r="K5821" t="inlineStr">
        <is>
          <t>GR</t>
        </is>
      </c>
      <c r="L5821" t="n">
        <v>2933.52</v>
      </c>
      <c r="M5821" t="n">
        <v>244.46</v>
      </c>
      <c r="N5821" t="inlineStr">
        <is>
          <t>BEBIDAS</t>
        </is>
      </c>
      <c r="O5821" t="inlineStr">
        <is>
          <t>12/2025</t>
        </is>
      </c>
    </row>
    <row r="5822">
      <c r="A5822" t="n">
        <v>187284</v>
      </c>
      <c r="B5822" t="n">
        <v>122</v>
      </c>
      <c r="C5822" t="inlineStr">
        <is>
          <t>Arcos</t>
        </is>
      </c>
      <c r="D5822" t="inlineStr">
        <is>
          <t>WPP COMERCIO DE CARNES LTDA</t>
        </is>
      </c>
      <c r="E5822" t="inlineStr">
        <is>
          <t>76145</t>
        </is>
      </c>
      <c r="F5822" s="550" t="n">
        <v>46001</v>
      </c>
      <c r="G5822" t="n">
        <v>24259</v>
      </c>
      <c r="H5822" t="inlineStr">
        <is>
          <t>FILE MIGNON 4/5 S/ CORDAO KG</t>
        </is>
      </c>
      <c r="I5822" t="inlineStr">
        <is>
          <t>ALIMENTOS</t>
        </is>
      </c>
      <c r="J5822" t="n">
        <v>40.6</v>
      </c>
      <c r="K5822" t="inlineStr">
        <is>
          <t>KG</t>
        </is>
      </c>
      <c r="L5822" t="n">
        <v>3491.19</v>
      </c>
      <c r="M5822" t="n">
        <v>85.989901</v>
      </c>
      <c r="N5822" t="inlineStr">
        <is>
          <t>ALIMENTOS</t>
        </is>
      </c>
      <c r="O5822" t="inlineStr">
        <is>
          <t>12/2025</t>
        </is>
      </c>
    </row>
    <row r="5823">
      <c r="A5823" t="n">
        <v>187283</v>
      </c>
      <c r="B5823" t="n">
        <v>122</v>
      </c>
      <c r="C5823" t="inlineStr">
        <is>
          <t>Arcos</t>
        </is>
      </c>
      <c r="D5823" t="inlineStr">
        <is>
          <t>HORTA NOVA DISTRIBUIDORA DE HORTIFRUTI LTDA</t>
        </is>
      </c>
      <c r="E5823" t="inlineStr">
        <is>
          <t>7877</t>
        </is>
      </c>
      <c r="F5823" s="550" t="n">
        <v>46000</v>
      </c>
      <c r="G5823" t="n">
        <v>19642</v>
      </c>
      <c r="H5823" t="inlineStr">
        <is>
          <t>BATATA BOLINHA KG</t>
        </is>
      </c>
      <c r="I5823" t="inlineStr">
        <is>
          <t>ALIMENTOS</t>
        </is>
      </c>
      <c r="J5823" t="n">
        <v>3</v>
      </c>
      <c r="K5823" t="inlineStr">
        <is>
          <t>KG</t>
        </is>
      </c>
      <c r="L5823" t="n">
        <v>13.14</v>
      </c>
      <c r="M5823" t="n">
        <v>4.38</v>
      </c>
      <c r="N5823" t="inlineStr">
        <is>
          <t>ALIMENTOS</t>
        </is>
      </c>
      <c r="O5823" t="inlineStr">
        <is>
          <t>12/2025</t>
        </is>
      </c>
    </row>
    <row r="5824">
      <c r="A5824" t="n">
        <v>187283</v>
      </c>
      <c r="B5824" t="n">
        <v>122</v>
      </c>
      <c r="C5824" t="inlineStr">
        <is>
          <t>Arcos</t>
        </is>
      </c>
      <c r="D5824" t="inlineStr">
        <is>
          <t>HORTA NOVA DISTRIBUIDORA DE HORTIFRUTI LTDA</t>
        </is>
      </c>
      <c r="E5824" t="inlineStr">
        <is>
          <t>7877</t>
        </is>
      </c>
      <c r="F5824" s="550" t="n">
        <v>46000</v>
      </c>
      <c r="G5824" t="n">
        <v>19654</v>
      </c>
      <c r="H5824" t="inlineStr">
        <is>
          <t>ABOBRINHA ITALIANA GRAUDA KG</t>
        </is>
      </c>
      <c r="I5824" t="inlineStr">
        <is>
          <t>ALIMENTOS</t>
        </is>
      </c>
      <c r="J5824" t="n">
        <v>1</v>
      </c>
      <c r="K5824" t="inlineStr">
        <is>
          <t>KG</t>
        </is>
      </c>
      <c r="L5824" t="n">
        <v>1.5</v>
      </c>
      <c r="M5824" t="n">
        <v>1.5</v>
      </c>
      <c r="N5824" t="inlineStr">
        <is>
          <t>ALIMENTOS</t>
        </is>
      </c>
      <c r="O5824" t="inlineStr">
        <is>
          <t>12/2025</t>
        </is>
      </c>
    </row>
    <row r="5825">
      <c r="A5825" t="n">
        <v>187283</v>
      </c>
      <c r="B5825" t="n">
        <v>122</v>
      </c>
      <c r="C5825" t="inlineStr">
        <is>
          <t>Arcos</t>
        </is>
      </c>
      <c r="D5825" t="inlineStr">
        <is>
          <t>HORTA NOVA DISTRIBUIDORA DE HORTIFRUTI LTDA</t>
        </is>
      </c>
      <c r="E5825" t="inlineStr">
        <is>
          <t>7877</t>
        </is>
      </c>
      <c r="F5825" s="550" t="n">
        <v>46000</v>
      </c>
      <c r="G5825" t="n">
        <v>19478</v>
      </c>
      <c r="H5825" t="inlineStr">
        <is>
          <t>LOURO FRESCO KG</t>
        </is>
      </c>
      <c r="I5825" t="inlineStr">
        <is>
          <t>ALIMENTOS</t>
        </is>
      </c>
      <c r="J5825" t="n">
        <v>0.2</v>
      </c>
      <c r="K5825" t="inlineStr">
        <is>
          <t>KG</t>
        </is>
      </c>
      <c r="L5825" t="n">
        <v>13.33</v>
      </c>
      <c r="M5825" t="n">
        <v>66.65000000000001</v>
      </c>
      <c r="N5825" t="inlineStr">
        <is>
          <t>ALIMENTOS</t>
        </is>
      </c>
      <c r="O5825" t="inlineStr">
        <is>
          <t>12/2025</t>
        </is>
      </c>
    </row>
    <row r="5826">
      <c r="A5826" t="n">
        <v>187283</v>
      </c>
      <c r="B5826" t="n">
        <v>122</v>
      </c>
      <c r="C5826" t="inlineStr">
        <is>
          <t>Arcos</t>
        </is>
      </c>
      <c r="D5826" t="inlineStr">
        <is>
          <t>HORTA NOVA DISTRIBUIDORA DE HORTIFRUTI LTDA</t>
        </is>
      </c>
      <c r="E5826" t="inlineStr">
        <is>
          <t>7877</t>
        </is>
      </c>
      <c r="F5826" s="550" t="n">
        <v>46000</v>
      </c>
      <c r="G5826" t="n">
        <v>19485</v>
      </c>
      <c r="H5826" t="inlineStr">
        <is>
          <t>ENDRO DILL KG</t>
        </is>
      </c>
      <c r="I5826" t="inlineStr">
        <is>
          <t>ALIMENTOS</t>
        </is>
      </c>
      <c r="J5826" t="n">
        <v>0.2</v>
      </c>
      <c r="K5826" t="inlineStr">
        <is>
          <t>KG</t>
        </is>
      </c>
      <c r="L5826" t="n">
        <v>15</v>
      </c>
      <c r="M5826" t="n">
        <v>75</v>
      </c>
      <c r="N5826" t="inlineStr">
        <is>
          <t>ALIMENTOS</t>
        </is>
      </c>
      <c r="O5826" t="inlineStr">
        <is>
          <t>12/2025</t>
        </is>
      </c>
    </row>
    <row r="5827">
      <c r="A5827" t="n">
        <v>187283</v>
      </c>
      <c r="B5827" t="n">
        <v>122</v>
      </c>
      <c r="C5827" t="inlineStr">
        <is>
          <t>Arcos</t>
        </is>
      </c>
      <c r="D5827" t="inlineStr">
        <is>
          <t>HORTA NOVA DISTRIBUIDORA DE HORTIFRUTI LTDA</t>
        </is>
      </c>
      <c r="E5827" t="inlineStr">
        <is>
          <t>7877</t>
        </is>
      </c>
      <c r="F5827" s="550" t="n">
        <v>46000</v>
      </c>
      <c r="G5827" t="n">
        <v>19562</v>
      </c>
      <c r="H5827" t="inlineStr">
        <is>
          <t>PIMENTAO AMARELO KG</t>
        </is>
      </c>
      <c r="I5827" t="inlineStr">
        <is>
          <t>ALIMENTOS</t>
        </is>
      </c>
      <c r="J5827" t="n">
        <v>1</v>
      </c>
      <c r="K5827" t="inlineStr">
        <is>
          <t>KG</t>
        </is>
      </c>
      <c r="L5827" t="n">
        <v>15</v>
      </c>
      <c r="M5827" t="n">
        <v>15</v>
      </c>
      <c r="N5827" t="inlineStr">
        <is>
          <t>ALIMENTOS</t>
        </is>
      </c>
      <c r="O5827" t="inlineStr">
        <is>
          <t>12/2025</t>
        </is>
      </c>
    </row>
    <row r="5828">
      <c r="A5828" t="n">
        <v>187283</v>
      </c>
      <c r="B5828" t="n">
        <v>122</v>
      </c>
      <c r="C5828" t="inlineStr">
        <is>
          <t>Arcos</t>
        </is>
      </c>
      <c r="D5828" t="inlineStr">
        <is>
          <t>HORTA NOVA DISTRIBUIDORA DE HORTIFRUTI LTDA</t>
        </is>
      </c>
      <c r="E5828" t="inlineStr">
        <is>
          <t>7877</t>
        </is>
      </c>
      <c r="F5828" s="550" t="n">
        <v>46000</v>
      </c>
      <c r="G5828" t="n">
        <v>19751</v>
      </c>
      <c r="H5828" t="inlineStr">
        <is>
          <t>LIMAO SICILIANO KG</t>
        </is>
      </c>
      <c r="I5828" t="inlineStr">
        <is>
          <t>ALIMENTOS</t>
        </is>
      </c>
      <c r="J5828" t="n">
        <v>10</v>
      </c>
      <c r="K5828" t="inlineStr">
        <is>
          <t>KG</t>
        </is>
      </c>
      <c r="L5828" t="n">
        <v>107.5</v>
      </c>
      <c r="M5828" t="n">
        <v>10.75</v>
      </c>
      <c r="N5828" t="inlineStr">
        <is>
          <t>ALIMENTOS</t>
        </is>
      </c>
      <c r="O5828" t="inlineStr">
        <is>
          <t>12/2025</t>
        </is>
      </c>
    </row>
    <row r="5829">
      <c r="A5829" t="n">
        <v>187283</v>
      </c>
      <c r="B5829" t="n">
        <v>122</v>
      </c>
      <c r="C5829" t="inlineStr">
        <is>
          <t>Arcos</t>
        </is>
      </c>
      <c r="D5829" t="inlineStr">
        <is>
          <t>HORTA NOVA DISTRIBUIDORA DE HORTIFRUTI LTDA</t>
        </is>
      </c>
      <c r="E5829" t="inlineStr">
        <is>
          <t>7877</t>
        </is>
      </c>
      <c r="F5829" s="550" t="n">
        <v>46000</v>
      </c>
      <c r="G5829" t="n">
        <v>19790</v>
      </c>
      <c r="H5829" t="inlineStr">
        <is>
          <t>POLPA DE AVOCADO KG</t>
        </is>
      </c>
      <c r="I5829" t="inlineStr">
        <is>
          <t>ALIMENTOS</t>
        </is>
      </c>
      <c r="J5829" t="n">
        <v>3</v>
      </c>
      <c r="K5829" t="inlineStr">
        <is>
          <t>KG</t>
        </is>
      </c>
      <c r="L5829" t="n">
        <v>106.89</v>
      </c>
      <c r="M5829" t="n">
        <v>35.63</v>
      </c>
      <c r="N5829" t="inlineStr">
        <is>
          <t>ALIMENTOS</t>
        </is>
      </c>
      <c r="O5829" t="inlineStr">
        <is>
          <t>12/2025</t>
        </is>
      </c>
    </row>
    <row r="5830">
      <c r="A5830" t="n">
        <v>187283</v>
      </c>
      <c r="B5830" t="n">
        <v>122</v>
      </c>
      <c r="C5830" t="inlineStr">
        <is>
          <t>Arcos</t>
        </is>
      </c>
      <c r="D5830" t="inlineStr">
        <is>
          <t>HORTA NOVA DISTRIBUIDORA DE HORTIFRUTI LTDA</t>
        </is>
      </c>
      <c r="E5830" t="inlineStr">
        <is>
          <t>7877</t>
        </is>
      </c>
      <c r="F5830" s="550" t="n">
        <v>46000</v>
      </c>
      <c r="G5830" t="n">
        <v>17061</v>
      </c>
      <c r="H5830" t="inlineStr">
        <is>
          <t>SALVIA KG</t>
        </is>
      </c>
      <c r="I5830" t="inlineStr">
        <is>
          <t>ALIMENTOS</t>
        </is>
      </c>
      <c r="J5830" t="n">
        <v>0.2</v>
      </c>
      <c r="K5830" t="inlineStr">
        <is>
          <t>KG</t>
        </is>
      </c>
      <c r="L5830" t="n">
        <v>14.58</v>
      </c>
      <c r="M5830" t="n">
        <v>72.90000000000001</v>
      </c>
      <c r="N5830" t="inlineStr">
        <is>
          <t>ALIMENTOS</t>
        </is>
      </c>
      <c r="O5830" t="inlineStr">
        <is>
          <t>12/2025</t>
        </is>
      </c>
    </row>
    <row r="5831">
      <c r="A5831" t="n">
        <v>187283</v>
      </c>
      <c r="B5831" t="n">
        <v>122</v>
      </c>
      <c r="C5831" t="inlineStr">
        <is>
          <t>Arcos</t>
        </is>
      </c>
      <c r="D5831" t="inlineStr">
        <is>
          <t>HORTA NOVA DISTRIBUIDORA DE HORTIFRUTI LTDA</t>
        </is>
      </c>
      <c r="E5831" t="inlineStr">
        <is>
          <t>7877</t>
        </is>
      </c>
      <c r="F5831" s="550" t="n">
        <v>46000</v>
      </c>
      <c r="G5831" t="n">
        <v>19494</v>
      </c>
      <c r="H5831" t="inlineStr">
        <is>
          <t>BROCOLIS RAMOSO KG</t>
        </is>
      </c>
      <c r="I5831" t="inlineStr">
        <is>
          <t>ALIMENTOS</t>
        </is>
      </c>
      <c r="J5831" t="n">
        <v>15</v>
      </c>
      <c r="K5831" t="inlineStr">
        <is>
          <t>KG</t>
        </is>
      </c>
      <c r="L5831" t="n">
        <v>178.2</v>
      </c>
      <c r="M5831" t="n">
        <v>11.88</v>
      </c>
      <c r="N5831" t="inlineStr">
        <is>
          <t>ALIMENTOS</t>
        </is>
      </c>
      <c r="O5831" t="inlineStr">
        <is>
          <t>12/2025</t>
        </is>
      </c>
    </row>
    <row r="5832">
      <c r="A5832" t="n">
        <v>187283</v>
      </c>
      <c r="B5832" t="n">
        <v>122</v>
      </c>
      <c r="C5832" t="inlineStr">
        <is>
          <t>Arcos</t>
        </is>
      </c>
      <c r="D5832" t="inlineStr">
        <is>
          <t>HORTA NOVA DISTRIBUIDORA DE HORTIFRUTI LTDA</t>
        </is>
      </c>
      <c r="E5832" t="inlineStr">
        <is>
          <t>7877</t>
        </is>
      </c>
      <c r="F5832" s="550" t="n">
        <v>46000</v>
      </c>
      <c r="G5832" t="n">
        <v>19846</v>
      </c>
      <c r="H5832" t="inlineStr">
        <is>
          <t>BROTO DE MOYASHI GRANEL KG</t>
        </is>
      </c>
      <c r="I5832" t="inlineStr">
        <is>
          <t>ALIMENTOS</t>
        </is>
      </c>
      <c r="J5832" t="n">
        <v>0.5</v>
      </c>
      <c r="K5832" t="inlineStr">
        <is>
          <t>KG</t>
        </is>
      </c>
      <c r="L5832" t="n">
        <v>10</v>
      </c>
      <c r="M5832" t="n">
        <v>20</v>
      </c>
      <c r="N5832" t="inlineStr">
        <is>
          <t>ALIMENTOS</t>
        </is>
      </c>
      <c r="O5832" t="inlineStr">
        <is>
          <t>12/2025</t>
        </is>
      </c>
    </row>
    <row r="5833">
      <c r="A5833" t="n">
        <v>187283</v>
      </c>
      <c r="B5833" t="n">
        <v>122</v>
      </c>
      <c r="C5833" t="inlineStr">
        <is>
          <t>Arcos</t>
        </is>
      </c>
      <c r="D5833" t="inlineStr">
        <is>
          <t>HORTA NOVA DISTRIBUIDORA DE HORTIFRUTI LTDA</t>
        </is>
      </c>
      <c r="E5833" t="inlineStr">
        <is>
          <t>7877</t>
        </is>
      </c>
      <c r="F5833" s="550" t="n">
        <v>46000</v>
      </c>
      <c r="G5833" t="n">
        <v>23108</v>
      </c>
      <c r="H5833" t="inlineStr">
        <is>
          <t>TOMILHO KG</t>
        </is>
      </c>
      <c r="I5833" t="inlineStr">
        <is>
          <t>ALIMENTOS</t>
        </is>
      </c>
      <c r="J5833" t="n">
        <v>0.2</v>
      </c>
      <c r="K5833" t="inlineStr">
        <is>
          <t>KG</t>
        </is>
      </c>
      <c r="L5833" t="n">
        <v>11.64</v>
      </c>
      <c r="M5833" t="n">
        <v>58.2</v>
      </c>
      <c r="N5833" t="inlineStr">
        <is>
          <t>ALIMENTOS</t>
        </is>
      </c>
      <c r="O5833" t="inlineStr">
        <is>
          <t>12/2025</t>
        </is>
      </c>
    </row>
    <row r="5834">
      <c r="A5834" t="n">
        <v>187283</v>
      </c>
      <c r="B5834" t="n">
        <v>122</v>
      </c>
      <c r="C5834" t="inlineStr">
        <is>
          <t>Arcos</t>
        </is>
      </c>
      <c r="D5834" t="inlineStr">
        <is>
          <t>HORTA NOVA DISTRIBUIDORA DE HORTIFRUTI LTDA</t>
        </is>
      </c>
      <c r="E5834" t="inlineStr">
        <is>
          <t>7877</t>
        </is>
      </c>
      <c r="F5834" s="550" t="n">
        <v>46000</v>
      </c>
      <c r="G5834" t="n">
        <v>23186</v>
      </c>
      <c r="H5834" t="inlineStr">
        <is>
          <t>TOMATE CARMEM SALADA KG</t>
        </is>
      </c>
      <c r="I5834" t="inlineStr">
        <is>
          <t>ALIMENTOS</t>
        </is>
      </c>
      <c r="J5834" t="n">
        <v>15</v>
      </c>
      <c r="K5834" t="inlineStr">
        <is>
          <t>KG</t>
        </is>
      </c>
      <c r="L5834" t="n">
        <v>60</v>
      </c>
      <c r="M5834" t="n">
        <v>4</v>
      </c>
      <c r="N5834" t="inlineStr">
        <is>
          <t>ALIMENTOS</t>
        </is>
      </c>
      <c r="O5834" t="inlineStr">
        <is>
          <t>12/2025</t>
        </is>
      </c>
    </row>
    <row r="5835">
      <c r="A5835" t="n">
        <v>187283</v>
      </c>
      <c r="B5835" t="n">
        <v>122</v>
      </c>
      <c r="C5835" t="inlineStr">
        <is>
          <t>Arcos</t>
        </is>
      </c>
      <c r="D5835" t="inlineStr">
        <is>
          <t>HORTA NOVA DISTRIBUIDORA DE HORTIFRUTI LTDA</t>
        </is>
      </c>
      <c r="E5835" t="inlineStr">
        <is>
          <t>7877</t>
        </is>
      </c>
      <c r="F5835" s="550" t="n">
        <v>46000</v>
      </c>
      <c r="G5835" t="n">
        <v>23198</v>
      </c>
      <c r="H5835" t="inlineStr">
        <is>
          <t>PIMENTAO VERMELHO KG</t>
        </is>
      </c>
      <c r="I5835" t="inlineStr">
        <is>
          <t>ALIMENTOS</t>
        </is>
      </c>
      <c r="J5835" t="n">
        <v>1</v>
      </c>
      <c r="K5835" t="inlineStr">
        <is>
          <t>KG</t>
        </is>
      </c>
      <c r="L5835" t="n">
        <v>15</v>
      </c>
      <c r="M5835" t="n">
        <v>15</v>
      </c>
      <c r="N5835" t="inlineStr">
        <is>
          <t>ALIMENTOS</t>
        </is>
      </c>
      <c r="O5835" t="inlineStr">
        <is>
          <t>12/2025</t>
        </is>
      </c>
    </row>
    <row r="5836">
      <c r="A5836" t="n">
        <v>187283</v>
      </c>
      <c r="B5836" t="n">
        <v>122</v>
      </c>
      <c r="C5836" t="inlineStr">
        <is>
          <t>Arcos</t>
        </is>
      </c>
      <c r="D5836" t="inlineStr">
        <is>
          <t>HORTA NOVA DISTRIBUIDORA DE HORTIFRUTI LTDA</t>
        </is>
      </c>
      <c r="E5836" t="inlineStr">
        <is>
          <t>7877</t>
        </is>
      </c>
      <c r="F5836" s="550" t="n">
        <v>46000</v>
      </c>
      <c r="G5836" t="n">
        <v>25555</v>
      </c>
      <c r="H5836" t="inlineStr">
        <is>
          <t>BATATA LAVADA KG</t>
        </is>
      </c>
      <c r="I5836" t="inlineStr">
        <is>
          <t>ALIMENTOS</t>
        </is>
      </c>
      <c r="J5836" t="n">
        <v>15</v>
      </c>
      <c r="K5836" t="inlineStr">
        <is>
          <t>KG</t>
        </is>
      </c>
      <c r="L5836" t="n">
        <v>46.95</v>
      </c>
      <c r="M5836" t="n">
        <v>3.13</v>
      </c>
      <c r="N5836" t="inlineStr">
        <is>
          <t>ALIMENTOS</t>
        </is>
      </c>
      <c r="O5836" t="inlineStr">
        <is>
          <t>12/2025</t>
        </is>
      </c>
    </row>
    <row r="5837">
      <c r="A5837" t="n">
        <v>187283</v>
      </c>
      <c r="B5837" t="n">
        <v>122</v>
      </c>
      <c r="C5837" t="inlineStr">
        <is>
          <t>Arcos</t>
        </is>
      </c>
      <c r="D5837" t="inlineStr">
        <is>
          <t>HORTA NOVA DISTRIBUIDORA DE HORTIFRUTI LTDA</t>
        </is>
      </c>
      <c r="E5837" t="inlineStr">
        <is>
          <t>7877</t>
        </is>
      </c>
      <c r="F5837" s="550" t="n">
        <v>46000</v>
      </c>
      <c r="G5837" t="n">
        <v>23389</v>
      </c>
      <c r="H5837" t="inlineStr">
        <is>
          <t>BANANA NANICA KG</t>
        </is>
      </c>
      <c r="I5837" t="inlineStr">
        <is>
          <t>ALIMENTOS</t>
        </is>
      </c>
      <c r="J5837" t="n">
        <v>3</v>
      </c>
      <c r="K5837" t="inlineStr">
        <is>
          <t>KG</t>
        </is>
      </c>
      <c r="L5837" t="n">
        <v>21</v>
      </c>
      <c r="M5837" t="n">
        <v>7</v>
      </c>
      <c r="N5837" t="inlineStr">
        <is>
          <t>ALIMENTOS</t>
        </is>
      </c>
      <c r="O5837" t="inlineStr">
        <is>
          <t>12/2025</t>
        </is>
      </c>
    </row>
    <row r="5838">
      <c r="A5838" t="n">
        <v>187283</v>
      </c>
      <c r="B5838" t="n">
        <v>122</v>
      </c>
      <c r="C5838" t="inlineStr">
        <is>
          <t>Arcos</t>
        </is>
      </c>
      <c r="D5838" t="inlineStr">
        <is>
          <t>HORTA NOVA DISTRIBUIDORA DE HORTIFRUTI LTDA</t>
        </is>
      </c>
      <c r="E5838" t="inlineStr">
        <is>
          <t>7877</t>
        </is>
      </c>
      <c r="F5838" s="550" t="n">
        <v>46000</v>
      </c>
      <c r="G5838" t="n">
        <v>19472</v>
      </c>
      <c r="H5838" t="inlineStr">
        <is>
          <t>RUCULA KG</t>
        </is>
      </c>
      <c r="I5838" t="inlineStr">
        <is>
          <t>ALIMENTOS</t>
        </is>
      </c>
      <c r="J5838" t="n">
        <v>1.5</v>
      </c>
      <c r="K5838" t="inlineStr">
        <is>
          <t>KG</t>
        </is>
      </c>
      <c r="L5838" t="n">
        <v>21.09</v>
      </c>
      <c r="M5838" t="n">
        <v>14.06</v>
      </c>
      <c r="N5838" t="inlineStr">
        <is>
          <t>ALIMENTOS</t>
        </is>
      </c>
      <c r="O5838" t="inlineStr">
        <is>
          <t>12/2025</t>
        </is>
      </c>
    </row>
    <row r="5839">
      <c r="A5839" t="n">
        <v>187282</v>
      </c>
      <c r="B5839" t="n">
        <v>122</v>
      </c>
      <c r="C5839" t="inlineStr">
        <is>
          <t>Arcos</t>
        </is>
      </c>
      <c r="D5839" t="inlineStr">
        <is>
          <t>FG7 COMERCIO E DISTRIBUICAO DE BEBIDAS LTDA</t>
        </is>
      </c>
      <c r="E5839" t="inlineStr">
        <is>
          <t>715683</t>
        </is>
      </c>
      <c r="F5839" s="550" t="n">
        <v>46000</v>
      </c>
      <c r="G5839" t="n">
        <v>26883</v>
      </c>
      <c r="H5839" t="inlineStr">
        <is>
          <t>PISCO QUEBRANTA BARSOL 750ML</t>
        </is>
      </c>
      <c r="I5839" t="inlineStr">
        <is>
          <t>BEBIDAS</t>
        </is>
      </c>
      <c r="J5839" t="n">
        <v>12</v>
      </c>
      <c r="K5839" t="inlineStr">
        <is>
          <t>GR</t>
        </is>
      </c>
      <c r="L5839" t="n">
        <v>1159.68</v>
      </c>
      <c r="M5839" t="n">
        <v>96.64</v>
      </c>
      <c r="N5839" t="inlineStr">
        <is>
          <t>BEBIDAS</t>
        </is>
      </c>
      <c r="O5839" t="inlineStr">
        <is>
          <t>12/2025</t>
        </is>
      </c>
    </row>
    <row r="5840">
      <c r="A5840" t="n">
        <v>187281</v>
      </c>
      <c r="B5840" t="n">
        <v>122</v>
      </c>
      <c r="C5840" t="inlineStr">
        <is>
          <t>Arcos</t>
        </is>
      </c>
      <c r="D5840" t="inlineStr">
        <is>
          <t xml:space="preserve"> FAMIGERADA COMERCIO E EXPORTACAO DE BEBIDAS LTDA</t>
        </is>
      </c>
      <c r="E5840" t="inlineStr">
        <is>
          <t>1971</t>
        </is>
      </c>
      <c r="F5840" s="550" t="n">
        <v>46000</v>
      </c>
      <c r="G5840" t="n">
        <v>26560</v>
      </c>
      <c r="H5840" t="inlineStr">
        <is>
          <t>CACHACA FAMIGERADA AMENDOIM 750ML</t>
        </is>
      </c>
      <c r="I5840" t="inlineStr">
        <is>
          <t>BEBIDAS</t>
        </is>
      </c>
      <c r="J5840" t="n">
        <v>32</v>
      </c>
      <c r="K5840" t="inlineStr">
        <is>
          <t>GR</t>
        </is>
      </c>
      <c r="L5840" t="n">
        <v>880</v>
      </c>
      <c r="M5840" t="n">
        <v>27.5</v>
      </c>
      <c r="N5840" t="inlineStr">
        <is>
          <t>BEBIDAS</t>
        </is>
      </c>
      <c r="O5840" t="inlineStr">
        <is>
          <t>12/2025</t>
        </is>
      </c>
    </row>
    <row r="5841">
      <c r="A5841" t="n">
        <v>187279</v>
      </c>
      <c r="B5841" t="n">
        <v>122</v>
      </c>
      <c r="C5841" t="inlineStr">
        <is>
          <t>Arcos</t>
        </is>
      </c>
      <c r="D5841" t="inlineStr">
        <is>
          <t>AMBEV S. A. - CDD SAO PAULO</t>
        </is>
      </c>
      <c r="E5841" t="inlineStr">
        <is>
          <t>887343</t>
        </is>
      </c>
      <c r="F5841" s="550" t="n">
        <v>46000</v>
      </c>
      <c r="G5841" t="n">
        <v>18589</v>
      </c>
      <c r="H5841" t="inlineStr">
        <is>
          <t>STELLA ARTOIS LONG NECK 330ML C/24</t>
        </is>
      </c>
      <c r="I5841" t="inlineStr">
        <is>
          <t>BEBIDAS</t>
        </is>
      </c>
      <c r="J5841" t="n">
        <v>30</v>
      </c>
      <c r="K5841" t="inlineStr">
        <is>
          <t>PC</t>
        </is>
      </c>
      <c r="L5841" t="n">
        <v>2067.3</v>
      </c>
      <c r="M5841" t="n">
        <v>68.91</v>
      </c>
      <c r="N5841" t="inlineStr">
        <is>
          <t>BEBIDAS</t>
        </is>
      </c>
      <c r="O5841" t="inlineStr">
        <is>
          <t>12/2025</t>
        </is>
      </c>
    </row>
    <row r="5842">
      <c r="A5842" t="n">
        <v>187279</v>
      </c>
      <c r="B5842" t="n">
        <v>122</v>
      </c>
      <c r="C5842" t="inlineStr">
        <is>
          <t>Arcos</t>
        </is>
      </c>
      <c r="D5842" t="inlineStr">
        <is>
          <t>AMBEV S. A. - CDD SAO PAULO</t>
        </is>
      </c>
      <c r="E5842" t="inlineStr">
        <is>
          <t>887343</t>
        </is>
      </c>
      <c r="F5842" s="550" t="n">
        <v>46000</v>
      </c>
      <c r="G5842" t="n">
        <v>17883</v>
      </c>
      <c r="H5842" t="inlineStr">
        <is>
          <t>SODA LIMONADA ANTARCTICA DIET LATA 350ML C/12</t>
        </is>
      </c>
      <c r="I5842" t="inlineStr">
        <is>
          <t>BEBIDAS</t>
        </is>
      </c>
      <c r="J5842" t="n">
        <v>8</v>
      </c>
      <c r="K5842" t="inlineStr">
        <is>
          <t>PC</t>
        </is>
      </c>
      <c r="L5842" t="n">
        <v>188.48</v>
      </c>
      <c r="M5842" t="n">
        <v>23.56</v>
      </c>
      <c r="N5842" t="inlineStr">
        <is>
          <t>BEBIDAS</t>
        </is>
      </c>
      <c r="O5842" t="inlineStr">
        <is>
          <t>12/2025</t>
        </is>
      </c>
    </row>
    <row r="5843">
      <c r="A5843" t="n">
        <v>187279</v>
      </c>
      <c r="B5843" t="n">
        <v>122</v>
      </c>
      <c r="C5843" t="inlineStr">
        <is>
          <t>Arcos</t>
        </is>
      </c>
      <c r="D5843" t="inlineStr">
        <is>
          <t>AMBEV S. A. - CDD SAO PAULO</t>
        </is>
      </c>
      <c r="E5843" t="inlineStr">
        <is>
          <t>887343</t>
        </is>
      </c>
      <c r="F5843" s="550" t="n">
        <v>46000</v>
      </c>
      <c r="G5843" t="n">
        <v>17881</v>
      </c>
      <c r="H5843" t="inlineStr">
        <is>
          <t>SODA LIMONADA ANTARCTICA LATA 350ML C/12</t>
        </is>
      </c>
      <c r="I5843" t="inlineStr">
        <is>
          <t>BEBIDAS</t>
        </is>
      </c>
      <c r="J5843" t="n">
        <v>8</v>
      </c>
      <c r="K5843" t="inlineStr">
        <is>
          <t>PC</t>
        </is>
      </c>
      <c r="L5843" t="n">
        <v>188.48</v>
      </c>
      <c r="M5843" t="n">
        <v>23.56</v>
      </c>
      <c r="N5843" t="inlineStr">
        <is>
          <t>BEBIDAS</t>
        </is>
      </c>
      <c r="O5843" t="inlineStr">
        <is>
          <t>12/2025</t>
        </is>
      </c>
    </row>
    <row r="5844">
      <c r="A5844" t="n">
        <v>187279</v>
      </c>
      <c r="B5844" t="n">
        <v>122</v>
      </c>
      <c r="C5844" t="inlineStr">
        <is>
          <t>Arcos</t>
        </is>
      </c>
      <c r="D5844" t="inlineStr">
        <is>
          <t>AMBEV S. A. - CDD SAO PAULO</t>
        </is>
      </c>
      <c r="E5844" t="inlineStr">
        <is>
          <t>887343</t>
        </is>
      </c>
      <c r="F5844" s="550" t="n">
        <v>46000</v>
      </c>
      <c r="G5844" t="n">
        <v>18586</v>
      </c>
      <c r="H5844" t="inlineStr">
        <is>
          <t>STELLA ARTOIS SEM GLUTEN LONG NECK 330ML C/24</t>
        </is>
      </c>
      <c r="I5844" t="inlineStr">
        <is>
          <t>BEBIDAS</t>
        </is>
      </c>
      <c r="J5844" t="n">
        <v>14</v>
      </c>
      <c r="K5844" t="inlineStr">
        <is>
          <t>PC</t>
        </is>
      </c>
      <c r="L5844" t="n">
        <v>1537.9</v>
      </c>
      <c r="M5844" t="n">
        <v>109.85</v>
      </c>
      <c r="N5844" t="inlineStr">
        <is>
          <t>BEBIDAS</t>
        </is>
      </c>
      <c r="O5844" t="inlineStr">
        <is>
          <t>12/2025</t>
        </is>
      </c>
    </row>
    <row r="5845">
      <c r="A5845" t="n">
        <v>187279</v>
      </c>
      <c r="B5845" t="n">
        <v>122</v>
      </c>
      <c r="C5845" t="inlineStr">
        <is>
          <t>Arcos</t>
        </is>
      </c>
      <c r="D5845" t="inlineStr">
        <is>
          <t>AMBEV S. A. - CDD SAO PAULO</t>
        </is>
      </c>
      <c r="E5845" t="inlineStr">
        <is>
          <t>887343</t>
        </is>
      </c>
      <c r="F5845" s="550" t="n">
        <v>46000</v>
      </c>
      <c r="G5845" t="n">
        <v>17903</v>
      </c>
      <c r="H5845" t="inlineStr">
        <is>
          <t>GUARANA ANTARCTICA LATA 350ML C/12 PC</t>
        </is>
      </c>
      <c r="I5845" t="inlineStr">
        <is>
          <t>BEBIDAS</t>
        </is>
      </c>
      <c r="J5845" t="n">
        <v>12</v>
      </c>
      <c r="K5845" t="inlineStr">
        <is>
          <t>PC</t>
        </is>
      </c>
      <c r="L5845" t="n">
        <v>302.76</v>
      </c>
      <c r="M5845" t="n">
        <v>25.23</v>
      </c>
      <c r="N5845" t="inlineStr">
        <is>
          <t>BEBIDAS</t>
        </is>
      </c>
      <c r="O5845" t="inlineStr">
        <is>
          <t>12/2025</t>
        </is>
      </c>
    </row>
    <row r="5846">
      <c r="A5846" t="n">
        <v>187278</v>
      </c>
      <c r="B5846" t="n">
        <v>122</v>
      </c>
      <c r="C5846" t="inlineStr">
        <is>
          <t>Arcos</t>
        </is>
      </c>
      <c r="D5846" t="inlineStr">
        <is>
          <t>PROAUTO INDUSTRIA QUIMICA EIRELI</t>
        </is>
      </c>
      <c r="E5846" t="inlineStr">
        <is>
          <t>149390</t>
        </is>
      </c>
      <c r="F5846" s="550" t="n">
        <v>46008</v>
      </c>
      <c r="G5846" t="n">
        <v>24514</v>
      </c>
      <c r="H5846" t="inlineStr">
        <is>
          <t>PROAUTO DETERGENTE NEUTRO NEUTER SUPER 5 L</t>
        </is>
      </c>
      <c r="I5846" t="inlineStr">
        <is>
          <t>DESCARTAVEIS/HIGIENE E LIMPEZA</t>
        </is>
      </c>
      <c r="J5846" t="n">
        <v>6</v>
      </c>
      <c r="K5846" t="inlineStr">
        <is>
          <t>GALAO</t>
        </is>
      </c>
      <c r="L5846" t="n">
        <v>708.9</v>
      </c>
      <c r="M5846" t="n">
        <v>118.15</v>
      </c>
      <c r="N5846" t="inlineStr">
        <is>
          <t>HIGIENE E LIMPEZA</t>
        </is>
      </c>
      <c r="O5846" t="inlineStr">
        <is>
          <t>12/2025</t>
        </is>
      </c>
    </row>
    <row r="5847">
      <c r="A5847" t="n">
        <v>187277</v>
      </c>
      <c r="B5847" t="n">
        <v>122</v>
      </c>
      <c r="C5847" t="inlineStr">
        <is>
          <t>Arcos</t>
        </is>
      </c>
      <c r="D5847" t="inlineStr">
        <is>
          <t>PSSS LTDA</t>
        </is>
      </c>
      <c r="E5847" t="inlineStr">
        <is>
          <t>2841</t>
        </is>
      </c>
      <c r="F5847" s="550" t="n">
        <v>46009</v>
      </c>
      <c r="G5847" t="n">
        <v>17455</v>
      </c>
      <c r="H5847" t="inlineStr">
        <is>
          <t>ETIQUETA PRODUCAO 63X50MM C/1000 PLASTIFICADA  UN</t>
        </is>
      </c>
      <c r="I5847" t="inlineStr">
        <is>
          <t>DESCARTAVEIS/HIGIENE E LIMPEZA</t>
        </is>
      </c>
      <c r="J5847" t="n">
        <v>12</v>
      </c>
      <c r="K5847" t="inlineStr">
        <is>
          <t>UN</t>
        </is>
      </c>
      <c r="L5847" t="n">
        <v>466.8</v>
      </c>
      <c r="M5847" t="n">
        <v>38.9</v>
      </c>
      <c r="N5847" t="inlineStr">
        <is>
          <t>DESCARTAVEIS</t>
        </is>
      </c>
      <c r="O5847" t="inlineStr">
        <is>
          <t>12/2025</t>
        </is>
      </c>
    </row>
    <row r="5848">
      <c r="A5848" t="n">
        <v>187277</v>
      </c>
      <c r="B5848" t="n">
        <v>122</v>
      </c>
      <c r="C5848" t="inlineStr">
        <is>
          <t>Arcos</t>
        </is>
      </c>
      <c r="D5848" t="inlineStr">
        <is>
          <t>PSSS LTDA</t>
        </is>
      </c>
      <c r="E5848" t="inlineStr">
        <is>
          <t>2841</t>
        </is>
      </c>
      <c r="F5848" s="550" t="n">
        <v>46009</v>
      </c>
      <c r="G5848" t="n">
        <v>17553</v>
      </c>
      <c r="H5848" t="inlineStr">
        <is>
          <t>CANUDO BIODEGRADAVEL JUMBO 9MM C/2000 UN</t>
        </is>
      </c>
      <c r="I5848" t="inlineStr">
        <is>
          <t>DESCARTAVEIS/HIGIENE E LIMPEZA</t>
        </is>
      </c>
      <c r="J5848" t="n">
        <v>12</v>
      </c>
      <c r="K5848" t="inlineStr">
        <is>
          <t>PC</t>
        </is>
      </c>
      <c r="L5848" t="n">
        <v>105.6</v>
      </c>
      <c r="M5848" t="n">
        <v>8.800000000000001</v>
      </c>
      <c r="N5848" t="inlineStr">
        <is>
          <t>DESCARTAVEIS</t>
        </is>
      </c>
      <c r="O5848" t="inlineStr">
        <is>
          <t>12/2025</t>
        </is>
      </c>
    </row>
    <row r="5849">
      <c r="A5849" t="n">
        <v>187277</v>
      </c>
      <c r="B5849" t="n">
        <v>122</v>
      </c>
      <c r="C5849" t="inlineStr">
        <is>
          <t>Arcos</t>
        </is>
      </c>
      <c r="D5849" t="inlineStr">
        <is>
          <t>PSSS LTDA</t>
        </is>
      </c>
      <c r="E5849" t="inlineStr">
        <is>
          <t>2841</t>
        </is>
      </c>
      <c r="F5849" s="550" t="n">
        <v>46009</v>
      </c>
      <c r="G5849" t="n">
        <v>17488</v>
      </c>
      <c r="H5849" t="inlineStr">
        <is>
          <t>LUVA LATEX SEM TALCO M C/100UN</t>
        </is>
      </c>
      <c r="I5849" t="inlineStr">
        <is>
          <t>DESCARTAVEIS/HIGIENE E LIMPEZA</t>
        </is>
      </c>
      <c r="J5849" t="n">
        <v>5</v>
      </c>
      <c r="K5849" t="inlineStr">
        <is>
          <t>CX</t>
        </is>
      </c>
      <c r="L5849" t="n">
        <v>114.5</v>
      </c>
      <c r="M5849" t="n">
        <v>22.9</v>
      </c>
      <c r="N5849" t="inlineStr">
        <is>
          <t>DESCARTAVEIS</t>
        </is>
      </c>
      <c r="O5849" t="inlineStr">
        <is>
          <t>12/2025</t>
        </is>
      </c>
    </row>
    <row r="5850">
      <c r="A5850" t="n">
        <v>187277</v>
      </c>
      <c r="B5850" t="n">
        <v>122</v>
      </c>
      <c r="C5850" t="inlineStr">
        <is>
          <t>Arcos</t>
        </is>
      </c>
      <c r="D5850" t="inlineStr">
        <is>
          <t>PSSS LTDA</t>
        </is>
      </c>
      <c r="E5850" t="inlineStr">
        <is>
          <t>2841</t>
        </is>
      </c>
      <c r="F5850" s="550" t="n">
        <v>46009</v>
      </c>
      <c r="G5850" t="n">
        <v>24843</v>
      </c>
      <c r="H5850" t="inlineStr">
        <is>
          <t>PAPEL TOALHA BOBINA NOBRE 08/26 C/6UN</t>
        </is>
      </c>
      <c r="I5850" t="inlineStr">
        <is>
          <t>DESCARTAVEIS/HIGIENE E LIMPEZA</t>
        </is>
      </c>
      <c r="J5850" t="n">
        <v>10</v>
      </c>
      <c r="K5850" t="inlineStr">
        <is>
          <t>CX</t>
        </is>
      </c>
      <c r="L5850" t="n">
        <v>620</v>
      </c>
      <c r="M5850" t="n">
        <v>62</v>
      </c>
      <c r="N5850" t="inlineStr">
        <is>
          <t>DESCARTAVEIS</t>
        </is>
      </c>
      <c r="O5850" t="inlineStr">
        <is>
          <t>12/2025</t>
        </is>
      </c>
    </row>
    <row r="5851">
      <c r="A5851" t="n">
        <v>187277</v>
      </c>
      <c r="B5851" t="n">
        <v>122</v>
      </c>
      <c r="C5851" t="inlineStr">
        <is>
          <t>Arcos</t>
        </is>
      </c>
      <c r="D5851" t="inlineStr">
        <is>
          <t>PSSS LTDA</t>
        </is>
      </c>
      <c r="E5851" t="inlineStr">
        <is>
          <t>2841</t>
        </is>
      </c>
      <c r="F5851" s="550" t="n">
        <v>46009</v>
      </c>
      <c r="G5851" t="n">
        <v>17416</v>
      </c>
      <c r="H5851" t="inlineStr">
        <is>
          <t>PAPEL TOALHA INTER/ 100% CELULOSE SULLEG C/2000</t>
        </is>
      </c>
      <c r="I5851" t="inlineStr">
        <is>
          <t>DESCARTAVEIS/HIGIENE E LIMPEZA</t>
        </is>
      </c>
      <c r="J5851" t="n">
        <v>4</v>
      </c>
      <c r="K5851" t="inlineStr">
        <is>
          <t>CX</t>
        </is>
      </c>
      <c r="L5851" t="n">
        <v>220.8</v>
      </c>
      <c r="M5851" t="n">
        <v>55.2</v>
      </c>
      <c r="N5851" t="inlineStr">
        <is>
          <t>DESCARTAVEIS</t>
        </is>
      </c>
      <c r="O5851" t="inlineStr">
        <is>
          <t>12/2025</t>
        </is>
      </c>
    </row>
    <row r="5852">
      <c r="A5852" t="n">
        <v>187277</v>
      </c>
      <c r="B5852" t="n">
        <v>122</v>
      </c>
      <c r="C5852" t="inlineStr">
        <is>
          <t>Arcos</t>
        </is>
      </c>
      <c r="D5852" t="inlineStr">
        <is>
          <t>PSSS LTDA</t>
        </is>
      </c>
      <c r="E5852" t="inlineStr">
        <is>
          <t>2841</t>
        </is>
      </c>
      <c r="F5852" s="550" t="n">
        <v>46009</v>
      </c>
      <c r="G5852" t="n">
        <v>17437</v>
      </c>
      <c r="H5852" t="inlineStr">
        <is>
          <t>SACO ALVEJADO BRANCO 45X65 UN</t>
        </is>
      </c>
      <c r="I5852" t="inlineStr">
        <is>
          <t>DESCARTAVEIS/HIGIENE E LIMPEZA</t>
        </is>
      </c>
      <c r="J5852" t="n">
        <v>30</v>
      </c>
      <c r="L5852" t="n">
        <v>75</v>
      </c>
      <c r="M5852" t="n">
        <v>2.5</v>
      </c>
      <c r="N5852" t="inlineStr">
        <is>
          <t>DESCARTAVEIS</t>
        </is>
      </c>
      <c r="O5852" t="inlineStr">
        <is>
          <t>12/2025</t>
        </is>
      </c>
    </row>
    <row r="5853">
      <c r="A5853" t="n">
        <v>187277</v>
      </c>
      <c r="B5853" t="n">
        <v>122</v>
      </c>
      <c r="C5853" t="inlineStr">
        <is>
          <t>Arcos</t>
        </is>
      </c>
      <c r="D5853" t="inlineStr">
        <is>
          <t>PSSS LTDA</t>
        </is>
      </c>
      <c r="E5853" t="inlineStr">
        <is>
          <t>2841</t>
        </is>
      </c>
      <c r="F5853" s="550" t="n">
        <v>46009</v>
      </c>
      <c r="G5853" t="n">
        <v>28419</v>
      </c>
      <c r="H5853" t="inlineStr">
        <is>
          <t>ESPANADOR 40CM UN</t>
        </is>
      </c>
      <c r="I5853" t="inlineStr">
        <is>
          <t>UTENSILIOS</t>
        </is>
      </c>
      <c r="J5853" t="n">
        <v>1</v>
      </c>
      <c r="L5853" t="n">
        <v>58</v>
      </c>
      <c r="M5853" t="n">
        <v>58</v>
      </c>
      <c r="N5853" t="inlineStr">
        <is>
          <t>DESCARTAVEIS</t>
        </is>
      </c>
      <c r="O5853" t="inlineStr">
        <is>
          <t>12/2025</t>
        </is>
      </c>
    </row>
    <row r="5854">
      <c r="A5854" t="n">
        <v>187276</v>
      </c>
      <c r="B5854" t="n">
        <v>122</v>
      </c>
      <c r="C5854" t="inlineStr">
        <is>
          <t>Arcos</t>
        </is>
      </c>
      <c r="D5854" t="inlineStr">
        <is>
          <t>PROAUTO INDUSTRIA QUIMICA EIRELI</t>
        </is>
      </c>
      <c r="E5854" t="inlineStr">
        <is>
          <t>149282</t>
        </is>
      </c>
      <c r="F5854" s="550" t="n">
        <v>46007</v>
      </c>
      <c r="G5854" t="n">
        <v>24507</v>
      </c>
      <c r="H5854" t="inlineStr">
        <is>
          <t>PROAUTO ALCOOL LIQUIDO 70% KIMI LIQUID 1L UN</t>
        </is>
      </c>
      <c r="I5854" t="inlineStr">
        <is>
          <t>DESCARTAVEIS/HIGIENE E LIMPEZA</t>
        </is>
      </c>
      <c r="J5854" t="n">
        <v>6</v>
      </c>
      <c r="K5854" t="inlineStr">
        <is>
          <t>GALAO</t>
        </is>
      </c>
      <c r="L5854" t="n">
        <v>488.7</v>
      </c>
      <c r="M5854" t="n">
        <v>81.45</v>
      </c>
      <c r="N5854" t="inlineStr">
        <is>
          <t>HIGIENE E LIMPEZA</t>
        </is>
      </c>
      <c r="O5854" t="inlineStr">
        <is>
          <t>12/2025</t>
        </is>
      </c>
    </row>
    <row r="5855">
      <c r="A5855" t="n">
        <v>187276</v>
      </c>
      <c r="B5855" t="n">
        <v>122</v>
      </c>
      <c r="C5855" t="inlineStr">
        <is>
          <t>Arcos</t>
        </is>
      </c>
      <c r="D5855" t="inlineStr">
        <is>
          <t>PROAUTO INDUSTRIA QUIMICA EIRELI</t>
        </is>
      </c>
      <c r="E5855" t="inlineStr">
        <is>
          <t>149282</t>
        </is>
      </c>
      <c r="F5855" s="550" t="n">
        <v>46007</v>
      </c>
      <c r="G5855" t="n">
        <v>26393</v>
      </c>
      <c r="H5855" t="inlineStr">
        <is>
          <t>PROAUTO DESINCRUSTANTE KLINBE 5L</t>
        </is>
      </c>
      <c r="I5855" t="inlineStr">
        <is>
          <t>DESCARTAVEIS/HIGIENE E LIMPEZA</t>
        </is>
      </c>
      <c r="J5855" t="n">
        <v>2</v>
      </c>
      <c r="K5855" t="inlineStr">
        <is>
          <t>GALAO</t>
        </is>
      </c>
      <c r="L5855" t="n">
        <v>210</v>
      </c>
      <c r="M5855" t="n">
        <v>105</v>
      </c>
      <c r="N5855" t="inlineStr">
        <is>
          <t>HIGIENE E LIMPEZA</t>
        </is>
      </c>
      <c r="O5855" t="inlineStr">
        <is>
          <t>12/2025</t>
        </is>
      </c>
    </row>
    <row r="5856">
      <c r="A5856" t="n">
        <v>187276</v>
      </c>
      <c r="B5856" t="n">
        <v>122</v>
      </c>
      <c r="C5856" t="inlineStr">
        <is>
          <t>Arcos</t>
        </is>
      </c>
      <c r="D5856" t="inlineStr">
        <is>
          <t>PROAUTO INDUSTRIA QUIMICA EIRELI</t>
        </is>
      </c>
      <c r="E5856" t="inlineStr">
        <is>
          <t>149282</t>
        </is>
      </c>
      <c r="F5856" s="550" t="n">
        <v>46007</v>
      </c>
      <c r="G5856" t="n">
        <v>28140</v>
      </c>
      <c r="H5856" t="inlineStr">
        <is>
          <t>SABONETE ANTISSEPTICO KIMI CREAM PROAUTO 5L UN</t>
        </is>
      </c>
      <c r="I5856" t="inlineStr">
        <is>
          <t>DESCARTAVEIS/HIGIENE E LIMPEZA</t>
        </is>
      </c>
      <c r="J5856" t="n">
        <v>4</v>
      </c>
      <c r="K5856" t="inlineStr">
        <is>
          <t>GALAO</t>
        </is>
      </c>
      <c r="L5856" t="n">
        <v>432</v>
      </c>
      <c r="M5856" t="n">
        <v>108</v>
      </c>
      <c r="N5856" t="inlineStr">
        <is>
          <t>HIGIENE E LIMPEZA</t>
        </is>
      </c>
      <c r="O5856" t="inlineStr">
        <is>
          <t>12/2025</t>
        </is>
      </c>
    </row>
    <row r="5857">
      <c r="A5857" t="n">
        <v>187275</v>
      </c>
      <c r="B5857" t="n">
        <v>122</v>
      </c>
      <c r="C5857" t="inlineStr">
        <is>
          <t>Arcos</t>
        </is>
      </c>
      <c r="D5857" t="inlineStr">
        <is>
          <t>ICE4PROS FABRICA DE GELO LTDA</t>
        </is>
      </c>
      <c r="E5857" t="inlineStr">
        <is>
          <t>89910</t>
        </is>
      </c>
      <c r="F5857" s="550" t="n">
        <v>45999</v>
      </c>
      <c r="G5857" t="n">
        <v>24816</v>
      </c>
      <c r="H5857" t="inlineStr">
        <is>
          <t>GELO ESFERICO UN</t>
        </is>
      </c>
      <c r="I5857" t="inlineStr">
        <is>
          <t>BEBIDAS</t>
        </is>
      </c>
      <c r="J5857" t="n">
        <v>3</v>
      </c>
      <c r="K5857" t="inlineStr">
        <is>
          <t>PC</t>
        </is>
      </c>
      <c r="L5857" t="n">
        <v>191.4</v>
      </c>
      <c r="M5857" t="n">
        <v>63.8</v>
      </c>
      <c r="N5857" t="inlineStr">
        <is>
          <t>BEBIDAS</t>
        </is>
      </c>
      <c r="O5857" t="inlineStr">
        <is>
          <t>12/2025</t>
        </is>
      </c>
    </row>
    <row r="5858">
      <c r="A5858" t="n">
        <v>187275</v>
      </c>
      <c r="B5858" t="n">
        <v>122</v>
      </c>
      <c r="C5858" t="inlineStr">
        <is>
          <t>Arcos</t>
        </is>
      </c>
      <c r="D5858" t="inlineStr">
        <is>
          <t>ICE4PROS FABRICA DE GELO LTDA</t>
        </is>
      </c>
      <c r="E5858" t="inlineStr">
        <is>
          <t>89910</t>
        </is>
      </c>
      <c r="F5858" s="550" t="n">
        <v>45999</v>
      </c>
      <c r="G5858" t="n">
        <v>24814</v>
      </c>
      <c r="H5858" t="inlineStr">
        <is>
          <t>GELO COLLINS PRO 35X140</t>
        </is>
      </c>
      <c r="I5858" t="inlineStr">
        <is>
          <t>BEBIDAS</t>
        </is>
      </c>
      <c r="J5858" t="n">
        <v>7</v>
      </c>
      <c r="K5858" t="inlineStr">
        <is>
          <t>PC</t>
        </is>
      </c>
      <c r="L5858" t="n">
        <v>273.42</v>
      </c>
      <c r="M5858" t="n">
        <v>39.06</v>
      </c>
      <c r="N5858" t="inlineStr">
        <is>
          <t>BEBIDAS</t>
        </is>
      </c>
      <c r="O5858" t="inlineStr">
        <is>
          <t>12/2025</t>
        </is>
      </c>
    </row>
    <row r="5859">
      <c r="A5859" t="n">
        <v>187275</v>
      </c>
      <c r="B5859" t="n">
        <v>122</v>
      </c>
      <c r="C5859" t="inlineStr">
        <is>
          <t>Arcos</t>
        </is>
      </c>
      <c r="D5859" t="inlineStr">
        <is>
          <t>ICE4PROS FABRICA DE GELO LTDA</t>
        </is>
      </c>
      <c r="E5859" t="inlineStr">
        <is>
          <t>89910</t>
        </is>
      </c>
      <c r="F5859" s="550" t="n">
        <v>45999</v>
      </c>
      <c r="G5859" t="n">
        <v>17092</v>
      </c>
      <c r="H5859" t="inlineStr">
        <is>
          <t>GELO CUBO 50X60MM</t>
        </is>
      </c>
      <c r="I5859" t="inlineStr">
        <is>
          <t>BEBIDAS</t>
        </is>
      </c>
      <c r="J5859" t="n">
        <v>14</v>
      </c>
      <c r="K5859" t="inlineStr">
        <is>
          <t>PC</t>
        </is>
      </c>
      <c r="L5859" t="n">
        <v>759.5</v>
      </c>
      <c r="M5859" t="n">
        <v>54.25</v>
      </c>
      <c r="N5859" t="inlineStr">
        <is>
          <t>BEBIDAS</t>
        </is>
      </c>
      <c r="O5859" t="inlineStr">
        <is>
          <t>12/2025</t>
        </is>
      </c>
    </row>
    <row r="5860">
      <c r="A5860" t="n">
        <v>187274</v>
      </c>
      <c r="B5860" t="n">
        <v>122</v>
      </c>
      <c r="C5860" t="inlineStr">
        <is>
          <t>Arcos</t>
        </is>
      </c>
      <c r="D5860" t="inlineStr">
        <is>
          <t xml:space="preserve">MANIOCA COMERCIO DE ALIMENTOS DA AMAZONIZA LTDA </t>
        </is>
      </c>
      <c r="E5860" t="inlineStr">
        <is>
          <t>15182</t>
        </is>
      </c>
      <c r="F5860" s="550" t="n">
        <v>46007</v>
      </c>
      <c r="G5860" t="n">
        <v>19818</v>
      </c>
      <c r="H5860" t="inlineStr">
        <is>
          <t>PUXURI 15G C/20 UN</t>
        </is>
      </c>
      <c r="I5860" t="inlineStr">
        <is>
          <t>ALIMENTOS</t>
        </is>
      </c>
      <c r="J5860" t="n">
        <v>1</v>
      </c>
      <c r="K5860" t="inlineStr">
        <is>
          <t>CX</t>
        </is>
      </c>
      <c r="L5860" t="n">
        <v>238</v>
      </c>
      <c r="M5860" t="n">
        <v>238</v>
      </c>
      <c r="N5860" t="inlineStr">
        <is>
          <t>ALIMENTOS</t>
        </is>
      </c>
      <c r="O5860" t="inlineStr">
        <is>
          <t>12/2025</t>
        </is>
      </c>
    </row>
    <row r="5861">
      <c r="A5861" t="n">
        <v>187273</v>
      </c>
      <c r="B5861" t="n">
        <v>122</v>
      </c>
      <c r="C5861" t="inlineStr">
        <is>
          <t>Arcos</t>
        </is>
      </c>
      <c r="D5861" t="inlineStr">
        <is>
          <t>KING COMERCIO E IMPORTACAO DE BEBIDAS LTDA</t>
        </is>
      </c>
      <c r="E5861" t="inlineStr">
        <is>
          <t>124163</t>
        </is>
      </c>
      <c r="F5861" s="550" t="n">
        <v>46007</v>
      </c>
      <c r="G5861" t="n">
        <v>18359</v>
      </c>
      <c r="H5861" t="inlineStr">
        <is>
          <t>GIN TANQUERAY 750ML</t>
        </is>
      </c>
      <c r="I5861" t="inlineStr">
        <is>
          <t>BEBIDAS</t>
        </is>
      </c>
      <c r="J5861" t="n">
        <v>36</v>
      </c>
      <c r="K5861" t="inlineStr">
        <is>
          <t>GR</t>
        </is>
      </c>
      <c r="L5861" t="n">
        <v>3564</v>
      </c>
      <c r="M5861" t="n">
        <v>99</v>
      </c>
      <c r="N5861" t="inlineStr">
        <is>
          <t>BEBIDAS</t>
        </is>
      </c>
      <c r="O5861" t="inlineStr">
        <is>
          <t>12/2025</t>
        </is>
      </c>
    </row>
    <row r="5862">
      <c r="A5862" t="n">
        <v>187272</v>
      </c>
      <c r="B5862" t="n">
        <v>122</v>
      </c>
      <c r="C5862" t="inlineStr">
        <is>
          <t>Arcos</t>
        </is>
      </c>
      <c r="D5862" t="inlineStr">
        <is>
          <t>MONTE ALTO ALIMENTOS LTDA</t>
        </is>
      </c>
      <c r="E5862" t="inlineStr">
        <is>
          <t>174284</t>
        </is>
      </c>
      <c r="F5862" s="550" t="n">
        <v>46006</v>
      </c>
      <c r="G5862" t="n">
        <v>26592</v>
      </c>
      <c r="H5862" t="inlineStr">
        <is>
          <t>HAMBURGUER BOVINO FREDDI PORCIONADO EM 50G KG 60% ACEM 40% PEITO BOVINO ARCOS</t>
        </is>
      </c>
      <c r="I5862" t="inlineStr">
        <is>
          <t>ALIMENTOS</t>
        </is>
      </c>
      <c r="J5862" t="n">
        <v>25.83</v>
      </c>
      <c r="K5862" t="inlineStr">
        <is>
          <t>KG</t>
        </is>
      </c>
      <c r="L5862" t="n">
        <v>955.71</v>
      </c>
      <c r="M5862" t="n">
        <v>37</v>
      </c>
      <c r="N5862" t="inlineStr">
        <is>
          <t>ALIMENTOS</t>
        </is>
      </c>
      <c r="O5862" t="inlineStr">
        <is>
          <t>12/2025</t>
        </is>
      </c>
    </row>
    <row r="5863">
      <c r="A5863" t="n">
        <v>187272</v>
      </c>
      <c r="B5863" t="n">
        <v>122</v>
      </c>
      <c r="C5863" t="inlineStr">
        <is>
          <t>Arcos</t>
        </is>
      </c>
      <c r="D5863" t="inlineStr">
        <is>
          <t>MONTE ALTO ALIMENTOS LTDA</t>
        </is>
      </c>
      <c r="E5863" t="inlineStr">
        <is>
          <t>174284</t>
        </is>
      </c>
      <c r="F5863" s="550" t="n">
        <v>46006</v>
      </c>
      <c r="G5863" t="n">
        <v>26580</v>
      </c>
      <c r="H5863" t="inlineStr">
        <is>
          <t>PERNIL CORDEIRO FREDDI KG</t>
        </is>
      </c>
      <c r="I5863" t="inlineStr">
        <is>
          <t>ALIMENTOS</t>
        </is>
      </c>
      <c r="J5863" t="n">
        <v>14.99</v>
      </c>
      <c r="K5863" t="inlineStr">
        <is>
          <t>KG</t>
        </is>
      </c>
      <c r="L5863" t="n">
        <v>1678.88</v>
      </c>
      <c r="M5863" t="n">
        <v>112</v>
      </c>
      <c r="N5863" t="inlineStr">
        <is>
          <t>ALIMENTOS</t>
        </is>
      </c>
      <c r="O5863" t="inlineStr">
        <is>
          <t>12/2025</t>
        </is>
      </c>
    </row>
    <row r="5864">
      <c r="A5864" t="n">
        <v>187271</v>
      </c>
      <c r="B5864" t="n">
        <v>122</v>
      </c>
      <c r="C5864" t="inlineStr">
        <is>
          <t>Arcos</t>
        </is>
      </c>
      <c r="D5864" t="inlineStr">
        <is>
          <t>CECILIA TSUYACO ARAKI SILVA LTDA</t>
        </is>
      </c>
      <c r="E5864" t="inlineStr">
        <is>
          <t>383532</t>
        </is>
      </c>
      <c r="F5864" s="550" t="n">
        <v>46003</v>
      </c>
      <c r="G5864" t="n">
        <v>19787</v>
      </c>
      <c r="H5864" t="inlineStr">
        <is>
          <t>ABACAXI PEROLA KG</t>
        </is>
      </c>
      <c r="I5864" t="inlineStr">
        <is>
          <t>ALIMENTOS</t>
        </is>
      </c>
      <c r="J5864" t="n">
        <v>44</v>
      </c>
      <c r="K5864" t="inlineStr">
        <is>
          <t>KG</t>
        </is>
      </c>
      <c r="L5864" t="n">
        <v>193.6</v>
      </c>
      <c r="M5864" t="n">
        <v>4.4</v>
      </c>
      <c r="N5864" t="inlineStr">
        <is>
          <t>ALIMENTOS</t>
        </is>
      </c>
      <c r="O5864" t="inlineStr">
        <is>
          <t>12/2025</t>
        </is>
      </c>
    </row>
    <row r="5865">
      <c r="A5865" t="n">
        <v>187271</v>
      </c>
      <c r="B5865" t="n">
        <v>122</v>
      </c>
      <c r="C5865" t="inlineStr">
        <is>
          <t>Arcos</t>
        </is>
      </c>
      <c r="D5865" t="inlineStr">
        <is>
          <t>CECILIA TSUYACO ARAKI SILVA LTDA</t>
        </is>
      </c>
      <c r="E5865" t="inlineStr">
        <is>
          <t>383532</t>
        </is>
      </c>
      <c r="F5865" s="550" t="n">
        <v>46003</v>
      </c>
      <c r="G5865" t="n">
        <v>19621</v>
      </c>
      <c r="H5865" t="inlineStr">
        <is>
          <t>CENOURA KG</t>
        </is>
      </c>
      <c r="I5865" t="inlineStr">
        <is>
          <t>ALIMENTOS</t>
        </is>
      </c>
      <c r="J5865" t="n">
        <v>4</v>
      </c>
      <c r="K5865" t="inlineStr">
        <is>
          <t>KG</t>
        </is>
      </c>
      <c r="L5865" t="n">
        <v>9.199999999999999</v>
      </c>
      <c r="M5865" t="n">
        <v>2.3</v>
      </c>
      <c r="N5865" t="inlineStr">
        <is>
          <t>ALIMENTOS</t>
        </is>
      </c>
      <c r="O5865" t="inlineStr">
        <is>
          <t>12/2025</t>
        </is>
      </c>
    </row>
    <row r="5866">
      <c r="A5866" t="n">
        <v>187271</v>
      </c>
      <c r="B5866" t="n">
        <v>122</v>
      </c>
      <c r="C5866" t="inlineStr">
        <is>
          <t>Arcos</t>
        </is>
      </c>
      <c r="D5866" t="inlineStr">
        <is>
          <t>CECILIA TSUYACO ARAKI SILVA LTDA</t>
        </is>
      </c>
      <c r="E5866" t="inlineStr">
        <is>
          <t>383532</t>
        </is>
      </c>
      <c r="F5866" s="550" t="n">
        <v>46003</v>
      </c>
      <c r="G5866" t="n">
        <v>19505</v>
      </c>
      <c r="H5866" t="inlineStr">
        <is>
          <t>ALFACE AMERICANA KG</t>
        </is>
      </c>
      <c r="I5866" t="inlineStr">
        <is>
          <t>ALIMENTOS</t>
        </is>
      </c>
      <c r="J5866" t="n">
        <v>1</v>
      </c>
      <c r="K5866" t="inlineStr">
        <is>
          <t>KG</t>
        </is>
      </c>
      <c r="L5866" t="n">
        <v>6</v>
      </c>
      <c r="M5866" t="n">
        <v>6</v>
      </c>
      <c r="N5866" t="inlineStr">
        <is>
          <t>ALIMENTOS</t>
        </is>
      </c>
      <c r="O5866" t="inlineStr">
        <is>
          <t>12/2025</t>
        </is>
      </c>
    </row>
    <row r="5867">
      <c r="A5867" t="n">
        <v>187271</v>
      </c>
      <c r="B5867" t="n">
        <v>122</v>
      </c>
      <c r="C5867" t="inlineStr">
        <is>
          <t>Arcos</t>
        </is>
      </c>
      <c r="D5867" t="inlineStr">
        <is>
          <t>CECILIA TSUYACO ARAKI SILVA LTDA</t>
        </is>
      </c>
      <c r="E5867" t="inlineStr">
        <is>
          <t>383532</t>
        </is>
      </c>
      <c r="F5867" s="550" t="n">
        <v>46003</v>
      </c>
      <c r="G5867" t="n">
        <v>19575</v>
      </c>
      <c r="H5867" t="inlineStr">
        <is>
          <t>PIMENTA DE CHEIRO VERDE KG</t>
        </is>
      </c>
      <c r="I5867" t="inlineStr">
        <is>
          <t>ALIMENTOS</t>
        </is>
      </c>
      <c r="J5867" t="n">
        <v>1</v>
      </c>
      <c r="K5867" t="inlineStr">
        <is>
          <t>KG</t>
        </is>
      </c>
      <c r="L5867" t="n">
        <v>25</v>
      </c>
      <c r="M5867" t="n">
        <v>25</v>
      </c>
      <c r="N5867" t="inlineStr">
        <is>
          <t>ALIMENTOS</t>
        </is>
      </c>
      <c r="O5867" t="inlineStr">
        <is>
          <t>12/2025</t>
        </is>
      </c>
    </row>
    <row r="5868">
      <c r="A5868" t="n">
        <v>187271</v>
      </c>
      <c r="B5868" t="n">
        <v>122</v>
      </c>
      <c r="C5868" t="inlineStr">
        <is>
          <t>Arcos</t>
        </is>
      </c>
      <c r="D5868" t="inlineStr">
        <is>
          <t>CECILIA TSUYACO ARAKI SILVA LTDA</t>
        </is>
      </c>
      <c r="E5868" t="inlineStr">
        <is>
          <t>383532</t>
        </is>
      </c>
      <c r="F5868" s="550" t="n">
        <v>46003</v>
      </c>
      <c r="G5868" t="n">
        <v>19465</v>
      </c>
      <c r="H5868" t="inlineStr">
        <is>
          <t>SALSAO KG</t>
        </is>
      </c>
      <c r="I5868" t="inlineStr">
        <is>
          <t>ALIMENTOS</t>
        </is>
      </c>
      <c r="J5868" t="n">
        <v>1</v>
      </c>
      <c r="K5868" t="inlineStr">
        <is>
          <t>KG</t>
        </is>
      </c>
      <c r="L5868" t="n">
        <v>5</v>
      </c>
      <c r="M5868" t="n">
        <v>5</v>
      </c>
      <c r="N5868" t="inlineStr">
        <is>
          <t>ALIMENTOS</t>
        </is>
      </c>
      <c r="O5868" t="inlineStr">
        <is>
          <t>12/2025</t>
        </is>
      </c>
    </row>
    <row r="5869">
      <c r="A5869" t="n">
        <v>187271</v>
      </c>
      <c r="B5869" t="n">
        <v>122</v>
      </c>
      <c r="C5869" t="inlineStr">
        <is>
          <t>Arcos</t>
        </is>
      </c>
      <c r="D5869" t="inlineStr">
        <is>
          <t>CECILIA TSUYACO ARAKI SILVA LTDA</t>
        </is>
      </c>
      <c r="E5869" t="inlineStr">
        <is>
          <t>383532</t>
        </is>
      </c>
      <c r="F5869" s="550" t="n">
        <v>46003</v>
      </c>
      <c r="G5869" t="n">
        <v>19476</v>
      </c>
      <c r="H5869" t="inlineStr">
        <is>
          <t>MANJERICAO KG</t>
        </is>
      </c>
      <c r="I5869" t="inlineStr">
        <is>
          <t>ALIMENTOS</t>
        </is>
      </c>
      <c r="J5869" t="n">
        <v>0.8</v>
      </c>
      <c r="K5869" t="inlineStr">
        <is>
          <t>KG</t>
        </is>
      </c>
      <c r="L5869" t="n">
        <v>56</v>
      </c>
      <c r="M5869" t="n">
        <v>70</v>
      </c>
      <c r="N5869" t="inlineStr">
        <is>
          <t>ALIMENTOS</t>
        </is>
      </c>
      <c r="O5869" t="inlineStr">
        <is>
          <t>12/2025</t>
        </is>
      </c>
    </row>
    <row r="5870">
      <c r="A5870" t="n">
        <v>187271</v>
      </c>
      <c r="B5870" t="n">
        <v>122</v>
      </c>
      <c r="C5870" t="inlineStr">
        <is>
          <t>Arcos</t>
        </is>
      </c>
      <c r="D5870" t="inlineStr">
        <is>
          <t>CECILIA TSUYACO ARAKI SILVA LTDA</t>
        </is>
      </c>
      <c r="E5870" t="inlineStr">
        <is>
          <t>383532</t>
        </is>
      </c>
      <c r="F5870" s="550" t="n">
        <v>46003</v>
      </c>
      <c r="G5870" t="n">
        <v>19480</v>
      </c>
      <c r="H5870" t="inlineStr">
        <is>
          <t>HORTELA HIDROPONICA KG</t>
        </is>
      </c>
      <c r="I5870" t="inlineStr">
        <is>
          <t>ALIMENTOS</t>
        </is>
      </c>
      <c r="J5870" t="n">
        <v>0.5</v>
      </c>
      <c r="K5870" t="inlineStr">
        <is>
          <t>KG</t>
        </is>
      </c>
      <c r="L5870" t="n">
        <v>7</v>
      </c>
      <c r="M5870" t="n">
        <v>14</v>
      </c>
      <c r="N5870" t="inlineStr">
        <is>
          <t>ALIMENTOS</t>
        </is>
      </c>
      <c r="O5870" t="inlineStr">
        <is>
          <t>12/2025</t>
        </is>
      </c>
    </row>
    <row r="5871">
      <c r="A5871" t="n">
        <v>187271</v>
      </c>
      <c r="B5871" t="n">
        <v>122</v>
      </c>
      <c r="C5871" t="inlineStr">
        <is>
          <t>Arcos</t>
        </is>
      </c>
      <c r="D5871" t="inlineStr">
        <is>
          <t>CECILIA TSUYACO ARAKI SILVA LTDA</t>
        </is>
      </c>
      <c r="E5871" t="inlineStr">
        <is>
          <t>383532</t>
        </is>
      </c>
      <c r="F5871" s="550" t="n">
        <v>46003</v>
      </c>
      <c r="G5871" t="n">
        <v>19498</v>
      </c>
      <c r="H5871" t="inlineStr">
        <is>
          <t>ALFACE ROMANA KG</t>
        </is>
      </c>
      <c r="I5871" t="inlineStr">
        <is>
          <t>ALIMENTOS</t>
        </is>
      </c>
      <c r="J5871" t="n">
        <v>0.5</v>
      </c>
      <c r="K5871" t="inlineStr">
        <is>
          <t>KG</t>
        </is>
      </c>
      <c r="L5871" t="n">
        <v>3.8</v>
      </c>
      <c r="M5871" t="n">
        <v>7.6</v>
      </c>
      <c r="N5871" t="inlineStr">
        <is>
          <t>ALIMENTOS</t>
        </is>
      </c>
      <c r="O5871" t="inlineStr">
        <is>
          <t>12/2025</t>
        </is>
      </c>
    </row>
    <row r="5872">
      <c r="A5872" t="n">
        <v>187271</v>
      </c>
      <c r="B5872" t="n">
        <v>122</v>
      </c>
      <c r="C5872" t="inlineStr">
        <is>
          <t>Arcos</t>
        </is>
      </c>
      <c r="D5872" t="inlineStr">
        <is>
          <t>CECILIA TSUYACO ARAKI SILVA LTDA</t>
        </is>
      </c>
      <c r="E5872" t="inlineStr">
        <is>
          <t>383532</t>
        </is>
      </c>
      <c r="F5872" s="550" t="n">
        <v>46003</v>
      </c>
      <c r="G5872" t="n">
        <v>19502</v>
      </c>
      <c r="H5872" t="inlineStr">
        <is>
          <t>ALFACE CRESPA ROXA KG</t>
        </is>
      </c>
      <c r="I5872" t="inlineStr">
        <is>
          <t>ALIMENTOS</t>
        </is>
      </c>
      <c r="J5872" t="n">
        <v>0.5</v>
      </c>
      <c r="K5872" t="inlineStr">
        <is>
          <t>KG</t>
        </is>
      </c>
      <c r="L5872" t="n">
        <v>3.75</v>
      </c>
      <c r="M5872" t="n">
        <v>7.5</v>
      </c>
      <c r="N5872" t="inlineStr">
        <is>
          <t>ALIMENTOS</t>
        </is>
      </c>
      <c r="O5872" t="inlineStr">
        <is>
          <t>12/2025</t>
        </is>
      </c>
    </row>
    <row r="5873">
      <c r="A5873" t="n">
        <v>187271</v>
      </c>
      <c r="B5873" t="n">
        <v>122</v>
      </c>
      <c r="C5873" t="inlineStr">
        <is>
          <t>Arcos</t>
        </is>
      </c>
      <c r="D5873" t="inlineStr">
        <is>
          <t>CECILIA TSUYACO ARAKI SILVA LTDA</t>
        </is>
      </c>
      <c r="E5873" t="inlineStr">
        <is>
          <t>383532</t>
        </is>
      </c>
      <c r="F5873" s="550" t="n">
        <v>46003</v>
      </c>
      <c r="G5873" t="n">
        <v>19503</v>
      </c>
      <c r="H5873" t="inlineStr">
        <is>
          <t>ALFACE CRESPA KG</t>
        </is>
      </c>
      <c r="I5873" t="inlineStr">
        <is>
          <t>ALIMENTOS</t>
        </is>
      </c>
      <c r="J5873" t="n">
        <v>1</v>
      </c>
      <c r="K5873" t="inlineStr">
        <is>
          <t>KG</t>
        </is>
      </c>
      <c r="L5873" t="n">
        <v>5</v>
      </c>
      <c r="M5873" t="n">
        <v>5</v>
      </c>
      <c r="N5873" t="inlineStr">
        <is>
          <t>ALIMENTOS</t>
        </is>
      </c>
      <c r="O5873" t="inlineStr">
        <is>
          <t>12/2025</t>
        </is>
      </c>
    </row>
    <row r="5874">
      <c r="A5874" t="n">
        <v>187271</v>
      </c>
      <c r="B5874" t="n">
        <v>122</v>
      </c>
      <c r="C5874" t="inlineStr">
        <is>
          <t>Arcos</t>
        </is>
      </c>
      <c r="D5874" t="inlineStr">
        <is>
          <t>CECILIA TSUYACO ARAKI SILVA LTDA</t>
        </is>
      </c>
      <c r="E5874" t="inlineStr">
        <is>
          <t>383532</t>
        </is>
      </c>
      <c r="F5874" s="550" t="n">
        <v>46003</v>
      </c>
      <c r="G5874" t="n">
        <v>19488</v>
      </c>
      <c r="H5874" t="inlineStr">
        <is>
          <t>CEBOLINHA KG</t>
        </is>
      </c>
      <c r="I5874" t="inlineStr">
        <is>
          <t>ALIMENTOS</t>
        </is>
      </c>
      <c r="J5874" t="n">
        <v>1</v>
      </c>
      <c r="K5874" t="inlineStr">
        <is>
          <t>KG</t>
        </is>
      </c>
      <c r="L5874" t="n">
        <v>12</v>
      </c>
      <c r="M5874" t="n">
        <v>12</v>
      </c>
      <c r="N5874" t="inlineStr">
        <is>
          <t>ALIMENTOS</t>
        </is>
      </c>
      <c r="O5874" t="inlineStr">
        <is>
          <t>12/2025</t>
        </is>
      </c>
    </row>
    <row r="5875">
      <c r="A5875" t="n">
        <v>187271</v>
      </c>
      <c r="B5875" t="n">
        <v>122</v>
      </c>
      <c r="C5875" t="inlineStr">
        <is>
          <t>Arcos</t>
        </is>
      </c>
      <c r="D5875" t="inlineStr">
        <is>
          <t>CECILIA TSUYACO ARAKI SILVA LTDA</t>
        </is>
      </c>
      <c r="E5875" t="inlineStr">
        <is>
          <t>383532</t>
        </is>
      </c>
      <c r="F5875" s="550" t="n">
        <v>46003</v>
      </c>
      <c r="G5875" t="n">
        <v>19647</v>
      </c>
      <c r="H5875" t="inlineStr">
        <is>
          <t>ALHO PORO KG</t>
        </is>
      </c>
      <c r="I5875" t="inlineStr">
        <is>
          <t>ALIMENTOS</t>
        </is>
      </c>
      <c r="J5875" t="n">
        <v>1</v>
      </c>
      <c r="K5875" t="inlineStr">
        <is>
          <t>KG</t>
        </is>
      </c>
      <c r="L5875" t="n">
        <v>6.5</v>
      </c>
      <c r="M5875" t="n">
        <v>6.5</v>
      </c>
      <c r="N5875" t="inlineStr">
        <is>
          <t>ALIMENTOS</t>
        </is>
      </c>
      <c r="O5875" t="inlineStr">
        <is>
          <t>12/2025</t>
        </is>
      </c>
    </row>
    <row r="5876">
      <c r="A5876" t="n">
        <v>187271</v>
      </c>
      <c r="B5876" t="n">
        <v>122</v>
      </c>
      <c r="C5876" t="inlineStr">
        <is>
          <t>Arcos</t>
        </is>
      </c>
      <c r="D5876" t="inlineStr">
        <is>
          <t>CECILIA TSUYACO ARAKI SILVA LTDA</t>
        </is>
      </c>
      <c r="E5876" t="inlineStr">
        <is>
          <t>383532</t>
        </is>
      </c>
      <c r="F5876" s="550" t="n">
        <v>46003</v>
      </c>
      <c r="G5876" t="n">
        <v>19500</v>
      </c>
      <c r="H5876" t="inlineStr">
        <is>
          <t>ALFACE LISA KG</t>
        </is>
      </c>
      <c r="I5876" t="inlineStr">
        <is>
          <t>ALIMENTOS</t>
        </is>
      </c>
      <c r="J5876" t="n">
        <v>1</v>
      </c>
      <c r="K5876" t="inlineStr">
        <is>
          <t>KG</t>
        </is>
      </c>
      <c r="L5876" t="n">
        <v>10</v>
      </c>
      <c r="M5876" t="n">
        <v>10</v>
      </c>
      <c r="N5876" t="inlineStr">
        <is>
          <t>ALIMENTOS</t>
        </is>
      </c>
      <c r="O5876" t="inlineStr">
        <is>
          <t>12/2025</t>
        </is>
      </c>
    </row>
    <row r="5877">
      <c r="A5877" t="n">
        <v>187271</v>
      </c>
      <c r="B5877" t="n">
        <v>122</v>
      </c>
      <c r="C5877" t="inlineStr">
        <is>
          <t>Arcos</t>
        </is>
      </c>
      <c r="D5877" t="inlineStr">
        <is>
          <t>CECILIA TSUYACO ARAKI SILVA LTDA</t>
        </is>
      </c>
      <c r="E5877" t="inlineStr">
        <is>
          <t>383532</t>
        </is>
      </c>
      <c r="F5877" s="550" t="n">
        <v>46003</v>
      </c>
      <c r="G5877" t="n">
        <v>19617</v>
      </c>
      <c r="H5877" t="inlineStr">
        <is>
          <t>COENTRO KG</t>
        </is>
      </c>
      <c r="I5877" t="inlineStr">
        <is>
          <t>ALIMENTOS</t>
        </is>
      </c>
      <c r="J5877" t="n">
        <v>0.5</v>
      </c>
      <c r="K5877" t="inlineStr">
        <is>
          <t>KG</t>
        </is>
      </c>
      <c r="L5877" t="n">
        <v>8.5</v>
      </c>
      <c r="M5877" t="n">
        <v>17</v>
      </c>
      <c r="N5877" t="inlineStr">
        <is>
          <t>ALIMENTOS</t>
        </is>
      </c>
      <c r="O5877" t="inlineStr">
        <is>
          <t>12/2025</t>
        </is>
      </c>
    </row>
    <row r="5878">
      <c r="A5878" t="n">
        <v>187271</v>
      </c>
      <c r="B5878" t="n">
        <v>122</v>
      </c>
      <c r="C5878" t="inlineStr">
        <is>
          <t>Arcos</t>
        </is>
      </c>
      <c r="D5878" t="inlineStr">
        <is>
          <t>CECILIA TSUYACO ARAKI SILVA LTDA</t>
        </is>
      </c>
      <c r="E5878" t="inlineStr">
        <is>
          <t>383532</t>
        </is>
      </c>
      <c r="F5878" s="550" t="n">
        <v>46003</v>
      </c>
      <c r="G5878" t="n">
        <v>23113</v>
      </c>
      <c r="H5878" t="inlineStr">
        <is>
          <t>SALSA KG</t>
        </is>
      </c>
      <c r="I5878" t="inlineStr">
        <is>
          <t>ALIMENTOS</t>
        </is>
      </c>
      <c r="J5878" t="n">
        <v>1</v>
      </c>
      <c r="K5878" t="inlineStr">
        <is>
          <t>KG</t>
        </is>
      </c>
      <c r="L5878" t="n">
        <v>7</v>
      </c>
      <c r="M5878" t="n">
        <v>7</v>
      </c>
      <c r="N5878" t="inlineStr">
        <is>
          <t>ALIMENTOS</t>
        </is>
      </c>
      <c r="O5878" t="inlineStr">
        <is>
          <t>12/2025</t>
        </is>
      </c>
    </row>
    <row r="5879">
      <c r="A5879" t="n">
        <v>187271</v>
      </c>
      <c r="B5879" t="n">
        <v>122</v>
      </c>
      <c r="C5879" t="inlineStr">
        <is>
          <t>Arcos</t>
        </is>
      </c>
      <c r="D5879" t="inlineStr">
        <is>
          <t>CECILIA TSUYACO ARAKI SILVA LTDA</t>
        </is>
      </c>
      <c r="E5879" t="inlineStr">
        <is>
          <t>383532</t>
        </is>
      </c>
      <c r="F5879" s="550" t="n">
        <v>46003</v>
      </c>
      <c r="G5879" t="n">
        <v>23236</v>
      </c>
      <c r="H5879" t="inlineStr">
        <is>
          <t>COUVE MANTEIGA KG</t>
        </is>
      </c>
      <c r="I5879" t="inlineStr">
        <is>
          <t>ALIMENTOS</t>
        </is>
      </c>
      <c r="J5879" t="n">
        <v>2</v>
      </c>
      <c r="K5879" t="inlineStr">
        <is>
          <t>KG</t>
        </is>
      </c>
      <c r="L5879" t="n">
        <v>10</v>
      </c>
      <c r="M5879" t="n">
        <v>5</v>
      </c>
      <c r="N5879" t="inlineStr">
        <is>
          <t>ALIMENTOS</t>
        </is>
      </c>
      <c r="O5879" t="inlineStr">
        <is>
          <t>12/2025</t>
        </is>
      </c>
    </row>
    <row r="5880">
      <c r="A5880" t="n">
        <v>187271</v>
      </c>
      <c r="B5880" t="n">
        <v>122</v>
      </c>
      <c r="C5880" t="inlineStr">
        <is>
          <t>Arcos</t>
        </is>
      </c>
      <c r="D5880" t="inlineStr">
        <is>
          <t>CECILIA TSUYACO ARAKI SILVA LTDA</t>
        </is>
      </c>
      <c r="E5880" t="inlineStr">
        <is>
          <t>383532</t>
        </is>
      </c>
      <c r="F5880" s="550" t="n">
        <v>46003</v>
      </c>
      <c r="G5880" t="n">
        <v>23361</v>
      </c>
      <c r="H5880" t="inlineStr">
        <is>
          <t>LARANJA PERA KG</t>
        </is>
      </c>
      <c r="I5880" t="inlineStr">
        <is>
          <t>ALIMENTOS</t>
        </is>
      </c>
      <c r="J5880" t="n">
        <v>35</v>
      </c>
      <c r="K5880" t="inlineStr">
        <is>
          <t>KG</t>
        </is>
      </c>
      <c r="L5880" t="n">
        <v>108.5</v>
      </c>
      <c r="M5880" t="n">
        <v>3.1</v>
      </c>
      <c r="N5880" t="inlineStr">
        <is>
          <t>ALIMENTOS</t>
        </is>
      </c>
      <c r="O5880" t="inlineStr">
        <is>
          <t>12/2025</t>
        </is>
      </c>
    </row>
    <row r="5881">
      <c r="A5881" t="n">
        <v>187271</v>
      </c>
      <c r="B5881" t="n">
        <v>122</v>
      </c>
      <c r="C5881" t="inlineStr">
        <is>
          <t>Arcos</t>
        </is>
      </c>
      <c r="D5881" t="inlineStr">
        <is>
          <t>CECILIA TSUYACO ARAKI SILVA LTDA</t>
        </is>
      </c>
      <c r="E5881" t="inlineStr">
        <is>
          <t>383532</t>
        </is>
      </c>
      <c r="F5881" s="550" t="n">
        <v>46003</v>
      </c>
      <c r="G5881" t="n">
        <v>19472</v>
      </c>
      <c r="H5881" t="inlineStr">
        <is>
          <t>RUCULA KG</t>
        </is>
      </c>
      <c r="I5881" t="inlineStr">
        <is>
          <t>ALIMENTOS</t>
        </is>
      </c>
      <c r="J5881" t="n">
        <v>1</v>
      </c>
      <c r="K5881" t="inlineStr">
        <is>
          <t>KG</t>
        </is>
      </c>
      <c r="L5881" t="n">
        <v>12.5</v>
      </c>
      <c r="M5881" t="n">
        <v>12.5</v>
      </c>
      <c r="N5881" t="inlineStr">
        <is>
          <t>ALIMENTOS</t>
        </is>
      </c>
      <c r="O5881" t="inlineStr">
        <is>
          <t>12/2025</t>
        </is>
      </c>
    </row>
    <row r="5882">
      <c r="A5882" t="n">
        <v>187271</v>
      </c>
      <c r="B5882" t="n">
        <v>122</v>
      </c>
      <c r="C5882" t="inlineStr">
        <is>
          <t>Arcos</t>
        </is>
      </c>
      <c r="D5882" t="inlineStr">
        <is>
          <t>CECILIA TSUYACO ARAKI SILVA LTDA</t>
        </is>
      </c>
      <c r="E5882" t="inlineStr">
        <is>
          <t>383532</t>
        </is>
      </c>
      <c r="F5882" s="550" t="n">
        <v>46003</v>
      </c>
      <c r="G5882" t="n">
        <v>24037</v>
      </c>
      <c r="H5882" t="inlineStr">
        <is>
          <t>ALHO TRITURADO FRITO</t>
        </is>
      </c>
      <c r="I5882" t="inlineStr">
        <is>
          <t>ALIMENTOS</t>
        </is>
      </c>
      <c r="J5882" t="n">
        <v>2</v>
      </c>
      <c r="K5882" t="inlineStr">
        <is>
          <t>KG</t>
        </is>
      </c>
      <c r="L5882" t="n">
        <v>40</v>
      </c>
      <c r="M5882" t="n">
        <v>20</v>
      </c>
      <c r="N5882" t="inlineStr">
        <is>
          <t>ALIMENTOS</t>
        </is>
      </c>
      <c r="O5882" t="inlineStr">
        <is>
          <t>12/2025</t>
        </is>
      </c>
    </row>
    <row r="5883">
      <c r="A5883" t="n">
        <v>187270</v>
      </c>
      <c r="B5883" t="n">
        <v>122</v>
      </c>
      <c r="C5883" t="inlineStr">
        <is>
          <t>Arcos</t>
        </is>
      </c>
      <c r="D5883" t="inlineStr">
        <is>
          <t>HORTA NOVA DISTRIBUIDORA DE HORTIFRUTI LTDA</t>
        </is>
      </c>
      <c r="E5883" t="inlineStr">
        <is>
          <t>7991</t>
        </is>
      </c>
      <c r="F5883" s="550" t="n">
        <v>46003</v>
      </c>
      <c r="G5883" t="n">
        <v>19642</v>
      </c>
      <c r="H5883" t="inlineStr">
        <is>
          <t>BATATA BOLINHA KG</t>
        </is>
      </c>
      <c r="I5883" t="inlineStr">
        <is>
          <t>ALIMENTOS</t>
        </is>
      </c>
      <c r="J5883" t="n">
        <v>3</v>
      </c>
      <c r="K5883" t="inlineStr">
        <is>
          <t>KG</t>
        </is>
      </c>
      <c r="L5883" t="n">
        <v>19.68</v>
      </c>
      <c r="M5883" t="n">
        <v>6.56</v>
      </c>
      <c r="N5883" t="inlineStr">
        <is>
          <t>ALIMENTOS</t>
        </is>
      </c>
      <c r="O5883" t="inlineStr">
        <is>
          <t>12/2025</t>
        </is>
      </c>
    </row>
    <row r="5884">
      <c r="A5884" t="n">
        <v>187270</v>
      </c>
      <c r="B5884" t="n">
        <v>122</v>
      </c>
      <c r="C5884" t="inlineStr">
        <is>
          <t>Arcos</t>
        </is>
      </c>
      <c r="D5884" t="inlineStr">
        <is>
          <t>HORTA NOVA DISTRIBUIDORA DE HORTIFRUTI LTDA</t>
        </is>
      </c>
      <c r="E5884" t="inlineStr">
        <is>
          <t>7991</t>
        </is>
      </c>
      <c r="F5884" s="550" t="n">
        <v>46003</v>
      </c>
      <c r="G5884" t="n">
        <v>19721</v>
      </c>
      <c r="H5884" t="inlineStr">
        <is>
          <t>ROMA KG</t>
        </is>
      </c>
      <c r="I5884" t="inlineStr">
        <is>
          <t>ALIMENTOS</t>
        </is>
      </c>
      <c r="J5884" t="n">
        <v>2</v>
      </c>
      <c r="K5884" t="inlineStr">
        <is>
          <t>KG</t>
        </is>
      </c>
      <c r="L5884" t="n">
        <v>67.5</v>
      </c>
      <c r="M5884" t="n">
        <v>33.75</v>
      </c>
      <c r="N5884" t="inlineStr">
        <is>
          <t>ALIMENTOS</t>
        </is>
      </c>
      <c r="O5884" t="inlineStr">
        <is>
          <t>12/2025</t>
        </is>
      </c>
    </row>
    <row r="5885">
      <c r="A5885" t="n">
        <v>187270</v>
      </c>
      <c r="B5885" t="n">
        <v>122</v>
      </c>
      <c r="C5885" t="inlineStr">
        <is>
          <t>Arcos</t>
        </is>
      </c>
      <c r="D5885" t="inlineStr">
        <is>
          <t>HORTA NOVA DISTRIBUIDORA DE HORTIFRUTI LTDA</t>
        </is>
      </c>
      <c r="E5885" t="inlineStr">
        <is>
          <t>7991</t>
        </is>
      </c>
      <c r="F5885" s="550" t="n">
        <v>46003</v>
      </c>
      <c r="G5885" t="n">
        <v>19846</v>
      </c>
      <c r="H5885" t="inlineStr">
        <is>
          <t>BROTO DE MOYASHI GRANEL KG</t>
        </is>
      </c>
      <c r="I5885" t="inlineStr">
        <is>
          <t>ALIMENTOS</t>
        </is>
      </c>
      <c r="J5885" t="n">
        <v>0.5</v>
      </c>
      <c r="K5885" t="inlineStr">
        <is>
          <t>KG</t>
        </is>
      </c>
      <c r="L5885" t="n">
        <v>10</v>
      </c>
      <c r="M5885" t="n">
        <v>20</v>
      </c>
      <c r="N5885" t="inlineStr">
        <is>
          <t>ALIMENTOS</t>
        </is>
      </c>
      <c r="O5885" t="inlineStr">
        <is>
          <t>12/2025</t>
        </is>
      </c>
    </row>
    <row r="5886">
      <c r="A5886" t="n">
        <v>187270</v>
      </c>
      <c r="B5886" t="n">
        <v>122</v>
      </c>
      <c r="C5886" t="inlineStr">
        <is>
          <t>Arcos</t>
        </is>
      </c>
      <c r="D5886" t="inlineStr">
        <is>
          <t>HORTA NOVA DISTRIBUIDORA DE HORTIFRUTI LTDA</t>
        </is>
      </c>
      <c r="E5886" t="inlineStr">
        <is>
          <t>7991</t>
        </is>
      </c>
      <c r="F5886" s="550" t="n">
        <v>46003</v>
      </c>
      <c r="G5886" t="n">
        <v>23186</v>
      </c>
      <c r="H5886" t="inlineStr">
        <is>
          <t>TOMATE CARMEM SALADA KG</t>
        </is>
      </c>
      <c r="I5886" t="inlineStr">
        <is>
          <t>ALIMENTOS</t>
        </is>
      </c>
      <c r="J5886" t="n">
        <v>10</v>
      </c>
      <c r="K5886" t="inlineStr">
        <is>
          <t>KG</t>
        </is>
      </c>
      <c r="L5886" t="n">
        <v>40</v>
      </c>
      <c r="M5886" t="n">
        <v>4</v>
      </c>
      <c r="N5886" t="inlineStr">
        <is>
          <t>ALIMENTOS</t>
        </is>
      </c>
      <c r="O5886" t="inlineStr">
        <is>
          <t>12/2025</t>
        </is>
      </c>
    </row>
    <row r="5887">
      <c r="A5887" t="n">
        <v>187270</v>
      </c>
      <c r="B5887" t="n">
        <v>122</v>
      </c>
      <c r="C5887" t="inlineStr">
        <is>
          <t>Arcos</t>
        </is>
      </c>
      <c r="D5887" t="inlineStr">
        <is>
          <t>HORTA NOVA DISTRIBUIDORA DE HORTIFRUTI LTDA</t>
        </is>
      </c>
      <c r="E5887" t="inlineStr">
        <is>
          <t>7991</t>
        </is>
      </c>
      <c r="F5887" s="550" t="n">
        <v>46003</v>
      </c>
      <c r="G5887" t="n">
        <v>25555</v>
      </c>
      <c r="H5887" t="inlineStr">
        <is>
          <t>BATATA LAVADA KG</t>
        </is>
      </c>
      <c r="I5887" t="inlineStr">
        <is>
          <t>ALIMENTOS</t>
        </is>
      </c>
      <c r="J5887" t="n">
        <v>15</v>
      </c>
      <c r="K5887" t="inlineStr">
        <is>
          <t>KG</t>
        </is>
      </c>
      <c r="L5887" t="n">
        <v>56.25</v>
      </c>
      <c r="M5887" t="n">
        <v>3.75</v>
      </c>
      <c r="N5887" t="inlineStr">
        <is>
          <t>ALIMENTOS</t>
        </is>
      </c>
      <c r="O5887" t="inlineStr">
        <is>
          <t>12/2025</t>
        </is>
      </c>
    </row>
    <row r="5888">
      <c r="A5888" t="n">
        <v>187270</v>
      </c>
      <c r="B5888" t="n">
        <v>122</v>
      </c>
      <c r="C5888" t="inlineStr">
        <is>
          <t>Arcos</t>
        </is>
      </c>
      <c r="D5888" t="inlineStr">
        <is>
          <t>HORTA NOVA DISTRIBUIDORA DE HORTIFRUTI LTDA</t>
        </is>
      </c>
      <c r="E5888" t="inlineStr">
        <is>
          <t>7991</t>
        </is>
      </c>
      <c r="F5888" s="550" t="n">
        <v>46003</v>
      </c>
      <c r="G5888" t="n">
        <v>23390</v>
      </c>
      <c r="H5888" t="inlineStr">
        <is>
          <t>BANANA DA TERRA KG</t>
        </is>
      </c>
      <c r="I5888" t="inlineStr">
        <is>
          <t>ALIMENTOS</t>
        </is>
      </c>
      <c r="J5888" t="n">
        <v>7</v>
      </c>
      <c r="K5888" t="inlineStr">
        <is>
          <t>KG</t>
        </is>
      </c>
      <c r="L5888" t="n">
        <v>65.66</v>
      </c>
      <c r="M5888" t="n">
        <v>9.380000000000001</v>
      </c>
      <c r="N5888" t="inlineStr">
        <is>
          <t>ALIMENTOS</t>
        </is>
      </c>
      <c r="O5888" t="inlineStr">
        <is>
          <t>12/2025</t>
        </is>
      </c>
    </row>
    <row r="5889">
      <c r="A5889" t="n">
        <v>187270</v>
      </c>
      <c r="B5889" t="n">
        <v>122</v>
      </c>
      <c r="C5889" t="inlineStr">
        <is>
          <t>Arcos</t>
        </is>
      </c>
      <c r="D5889" t="inlineStr">
        <is>
          <t>HORTA NOVA DISTRIBUIDORA DE HORTIFRUTI LTDA</t>
        </is>
      </c>
      <c r="E5889" t="inlineStr">
        <is>
          <t>7991</t>
        </is>
      </c>
      <c r="F5889" s="550" t="n">
        <v>46003</v>
      </c>
      <c r="G5889" t="n">
        <v>26631</v>
      </c>
      <c r="H5889" t="inlineStr">
        <is>
          <t>MANJERICAO BASILICO KG</t>
        </is>
      </c>
      <c r="I5889" t="inlineStr">
        <is>
          <t>ALIMENTOS</t>
        </is>
      </c>
      <c r="J5889" t="n">
        <v>1</v>
      </c>
      <c r="K5889" t="inlineStr">
        <is>
          <t>KG</t>
        </is>
      </c>
      <c r="L5889" t="n">
        <v>50</v>
      </c>
      <c r="M5889" t="n">
        <v>50</v>
      </c>
      <c r="N5889" t="inlineStr">
        <is>
          <t>ALIMENTOS</t>
        </is>
      </c>
      <c r="O5889" t="inlineStr">
        <is>
          <t>12/2025</t>
        </is>
      </c>
    </row>
    <row r="5890">
      <c r="A5890" t="n">
        <v>187269</v>
      </c>
      <c r="B5890" t="n">
        <v>122</v>
      </c>
      <c r="C5890" t="inlineStr">
        <is>
          <t>Arcos</t>
        </is>
      </c>
      <c r="D5890" t="inlineStr">
        <is>
          <t>MARIO PEDRO FELICIANO - HORTIFRUTI</t>
        </is>
      </c>
      <c r="E5890" t="inlineStr">
        <is>
          <t>461865</t>
        </is>
      </c>
      <c r="F5890" s="550" t="n">
        <v>46004</v>
      </c>
      <c r="G5890" t="n">
        <v>24083</v>
      </c>
      <c r="H5890" t="inlineStr">
        <is>
          <t>BATATA ASTERIX GRAUDA NOIVA KG</t>
        </is>
      </c>
      <c r="I5890" t="inlineStr">
        <is>
          <t>ALIMENTOS</t>
        </is>
      </c>
      <c r="J5890" t="n">
        <v>40</v>
      </c>
      <c r="K5890" t="inlineStr">
        <is>
          <t>KG</t>
        </is>
      </c>
      <c r="L5890" t="n">
        <v>156.8</v>
      </c>
      <c r="M5890" t="n">
        <v>3.92</v>
      </c>
      <c r="N5890" t="inlineStr">
        <is>
          <t>ALIMENTOS</t>
        </is>
      </c>
      <c r="O5890" t="inlineStr">
        <is>
          <t>12/2025</t>
        </is>
      </c>
    </row>
    <row r="5891">
      <c r="A5891" t="n">
        <v>187269</v>
      </c>
      <c r="B5891" t="n">
        <v>122</v>
      </c>
      <c r="C5891" t="inlineStr">
        <is>
          <t>Arcos</t>
        </is>
      </c>
      <c r="D5891" t="inlineStr">
        <is>
          <t>MARIO PEDRO FELICIANO - HORTIFRUTI</t>
        </is>
      </c>
      <c r="E5891" t="inlineStr">
        <is>
          <t>461865</t>
        </is>
      </c>
      <c r="F5891" s="550" t="n">
        <v>46004</v>
      </c>
      <c r="G5891" t="n">
        <v>24509</v>
      </c>
      <c r="H5891" t="inlineStr">
        <is>
          <t>CEBOLA BRANCA KG</t>
        </is>
      </c>
      <c r="I5891" t="inlineStr">
        <is>
          <t>ALIMENTOS</t>
        </is>
      </c>
      <c r="J5891" t="n">
        <v>7</v>
      </c>
      <c r="K5891" t="inlineStr">
        <is>
          <t>KG</t>
        </is>
      </c>
      <c r="L5891" t="n">
        <v>15.75</v>
      </c>
      <c r="M5891" t="n">
        <v>2.25</v>
      </c>
      <c r="N5891" t="inlineStr">
        <is>
          <t>ALIMENTOS</t>
        </is>
      </c>
      <c r="O5891" t="inlineStr">
        <is>
          <t>12/2025</t>
        </is>
      </c>
    </row>
    <row r="5892">
      <c r="A5892" t="n">
        <v>187269</v>
      </c>
      <c r="B5892" t="n">
        <v>122</v>
      </c>
      <c r="C5892" t="inlineStr">
        <is>
          <t>Arcos</t>
        </is>
      </c>
      <c r="D5892" t="inlineStr">
        <is>
          <t>MARIO PEDRO FELICIANO - HORTIFRUTI</t>
        </is>
      </c>
      <c r="E5892" t="inlineStr">
        <is>
          <t>461865</t>
        </is>
      </c>
      <c r="F5892" s="550" t="n">
        <v>46004</v>
      </c>
      <c r="G5892" t="n">
        <v>19572</v>
      </c>
      <c r="H5892" t="inlineStr">
        <is>
          <t>PIMENTA DEDO DE MOCA KG</t>
        </is>
      </c>
      <c r="I5892" t="inlineStr">
        <is>
          <t>ALIMENTOS</t>
        </is>
      </c>
      <c r="J5892" t="n">
        <v>0.5</v>
      </c>
      <c r="K5892" t="inlineStr">
        <is>
          <t>KG</t>
        </is>
      </c>
      <c r="L5892" t="n">
        <v>8.699999999999999</v>
      </c>
      <c r="M5892" t="n">
        <v>17.4</v>
      </c>
      <c r="N5892" t="inlineStr">
        <is>
          <t>ALIMENTOS</t>
        </is>
      </c>
      <c r="O5892" t="inlineStr">
        <is>
          <t>12/2025</t>
        </is>
      </c>
    </row>
    <row r="5893">
      <c r="A5893" t="n">
        <v>187269</v>
      </c>
      <c r="B5893" t="n">
        <v>122</v>
      </c>
      <c r="C5893" t="inlineStr">
        <is>
          <t>Arcos</t>
        </is>
      </c>
      <c r="D5893" t="inlineStr">
        <is>
          <t>MARIO PEDRO FELICIANO - HORTIFRUTI</t>
        </is>
      </c>
      <c r="E5893" t="inlineStr">
        <is>
          <t>461865</t>
        </is>
      </c>
      <c r="F5893" s="550" t="n">
        <v>46004</v>
      </c>
      <c r="G5893" t="n">
        <v>19751</v>
      </c>
      <c r="H5893" t="inlineStr">
        <is>
          <t>LIMAO SICILIANO KG</t>
        </is>
      </c>
      <c r="I5893" t="inlineStr">
        <is>
          <t>ALIMENTOS</t>
        </is>
      </c>
      <c r="J5893" t="n">
        <v>12</v>
      </c>
      <c r="K5893" t="inlineStr">
        <is>
          <t>KG</t>
        </is>
      </c>
      <c r="L5893" t="n">
        <v>108.72</v>
      </c>
      <c r="M5893" t="n">
        <v>9.06</v>
      </c>
      <c r="N5893" t="inlineStr">
        <is>
          <t>ALIMENTOS</t>
        </is>
      </c>
      <c r="O5893" t="inlineStr">
        <is>
          <t>12/2025</t>
        </is>
      </c>
    </row>
    <row r="5894">
      <c r="A5894" t="n">
        <v>187269</v>
      </c>
      <c r="B5894" t="n">
        <v>122</v>
      </c>
      <c r="C5894" t="inlineStr">
        <is>
          <t>Arcos</t>
        </is>
      </c>
      <c r="D5894" t="inlineStr">
        <is>
          <t>MARIO PEDRO FELICIANO - HORTIFRUTI</t>
        </is>
      </c>
      <c r="E5894" t="inlineStr">
        <is>
          <t>461865</t>
        </is>
      </c>
      <c r="F5894" s="550" t="n">
        <v>46004</v>
      </c>
      <c r="G5894" t="n">
        <v>23389</v>
      </c>
      <c r="H5894" t="inlineStr">
        <is>
          <t>BANANA NANICA KG</t>
        </is>
      </c>
      <c r="I5894" t="inlineStr">
        <is>
          <t>ALIMENTOS</t>
        </is>
      </c>
      <c r="J5894" t="n">
        <v>4.1</v>
      </c>
      <c r="K5894" t="inlineStr">
        <is>
          <t>KG</t>
        </is>
      </c>
      <c r="L5894" t="n">
        <v>21.28</v>
      </c>
      <c r="M5894" t="n">
        <v>5.190244</v>
      </c>
      <c r="N5894" t="inlineStr">
        <is>
          <t>ALIMENTOS</t>
        </is>
      </c>
      <c r="O5894" t="inlineStr">
        <is>
          <t>12/2025</t>
        </is>
      </c>
    </row>
    <row r="5895">
      <c r="A5895" t="n">
        <v>187269</v>
      </c>
      <c r="B5895" t="n">
        <v>122</v>
      </c>
      <c r="C5895" t="inlineStr">
        <is>
          <t>Arcos</t>
        </is>
      </c>
      <c r="D5895" t="inlineStr">
        <is>
          <t>MARIO PEDRO FELICIANO - HORTIFRUTI</t>
        </is>
      </c>
      <c r="E5895" t="inlineStr">
        <is>
          <t>461865</t>
        </is>
      </c>
      <c r="F5895" s="550" t="n">
        <v>46004</v>
      </c>
      <c r="G5895" t="n">
        <v>23359</v>
      </c>
      <c r="H5895" t="inlineStr">
        <is>
          <t>LIMAO TAHITI KG</t>
        </is>
      </c>
      <c r="I5895" t="inlineStr">
        <is>
          <t>ALIMENTOS</t>
        </is>
      </c>
      <c r="J5895" t="n">
        <v>10</v>
      </c>
      <c r="K5895" t="inlineStr">
        <is>
          <t>KG</t>
        </is>
      </c>
      <c r="L5895" t="n">
        <v>36.3</v>
      </c>
      <c r="M5895" t="n">
        <v>3.63</v>
      </c>
      <c r="N5895" t="inlineStr">
        <is>
          <t>ALIMENTOS</t>
        </is>
      </c>
      <c r="O5895" t="inlineStr">
        <is>
          <t>12/2025</t>
        </is>
      </c>
    </row>
    <row r="5896">
      <c r="A5896" t="n">
        <v>187268</v>
      </c>
      <c r="B5896" t="n">
        <v>122</v>
      </c>
      <c r="C5896" t="inlineStr">
        <is>
          <t>Arcos</t>
        </is>
      </c>
      <c r="D5896" t="inlineStr">
        <is>
          <t>EMPORIO M&amp;L COMERCIO DE ALIM E BEBIDAS LTDA</t>
        </is>
      </c>
      <c r="E5896" t="inlineStr">
        <is>
          <t>486204</t>
        </is>
      </c>
      <c r="F5896" s="550" t="n">
        <v>46001</v>
      </c>
      <c r="G5896" t="n">
        <v>20242</v>
      </c>
      <c r="H5896" t="inlineStr">
        <is>
          <t>FEIJAO CARIOCA CAMIL C/2KG</t>
        </is>
      </c>
      <c r="I5896" t="inlineStr">
        <is>
          <t>ALIMENTOS</t>
        </is>
      </c>
      <c r="J5896" t="n">
        <v>10</v>
      </c>
      <c r="K5896" t="inlineStr">
        <is>
          <t>PC</t>
        </is>
      </c>
      <c r="L5896" t="n">
        <v>142</v>
      </c>
      <c r="M5896" t="n">
        <v>14.2</v>
      </c>
      <c r="N5896" t="inlineStr">
        <is>
          <t>ALIMENTOS</t>
        </is>
      </c>
      <c r="O5896" t="inlineStr">
        <is>
          <t>12/2025</t>
        </is>
      </c>
    </row>
    <row r="5897">
      <c r="A5897" t="n">
        <v>187268</v>
      </c>
      <c r="B5897" t="n">
        <v>122</v>
      </c>
      <c r="C5897" t="inlineStr">
        <is>
          <t>Arcos</t>
        </is>
      </c>
      <c r="D5897" t="inlineStr">
        <is>
          <t>EMPORIO M&amp;L COMERCIO DE ALIM E BEBIDAS LTDA</t>
        </is>
      </c>
      <c r="E5897" t="inlineStr">
        <is>
          <t>486204</t>
        </is>
      </c>
      <c r="F5897" s="550" t="n">
        <v>46001</v>
      </c>
      <c r="G5897" t="n">
        <v>19946</v>
      </c>
      <c r="H5897" t="inlineStr">
        <is>
          <t>MOSTARDA DIJON COM GRAO BEAUFOR C/1,001KG</t>
        </is>
      </c>
      <c r="I5897" t="inlineStr">
        <is>
          <t>ALIMENTOS</t>
        </is>
      </c>
      <c r="J5897" t="n">
        <v>1</v>
      </c>
      <c r="K5897" t="inlineStr">
        <is>
          <t>PT</t>
        </is>
      </c>
      <c r="L5897" t="n">
        <v>56.8</v>
      </c>
      <c r="M5897" t="n">
        <v>56.8</v>
      </c>
      <c r="N5897" t="inlineStr">
        <is>
          <t>ALIMENTOS</t>
        </is>
      </c>
      <c r="O5897" t="inlineStr">
        <is>
          <t>12/2025</t>
        </is>
      </c>
    </row>
    <row r="5898">
      <c r="A5898" t="n">
        <v>187268</v>
      </c>
      <c r="B5898" t="n">
        <v>122</v>
      </c>
      <c r="C5898" t="inlineStr">
        <is>
          <t>Arcos</t>
        </is>
      </c>
      <c r="D5898" t="inlineStr">
        <is>
          <t>EMPORIO M&amp;L COMERCIO DE ALIM E BEBIDAS LTDA</t>
        </is>
      </c>
      <c r="E5898" t="inlineStr">
        <is>
          <t>486204</t>
        </is>
      </c>
      <c r="F5898" s="550" t="n">
        <v>46001</v>
      </c>
      <c r="G5898" t="n">
        <v>20689</v>
      </c>
      <c r="H5898" t="inlineStr">
        <is>
          <t>CREME DE LEITE FRESCO QUATA C/1,01LT</t>
        </is>
      </c>
      <c r="I5898" t="inlineStr">
        <is>
          <t>ALIMENTOS</t>
        </is>
      </c>
      <c r="J5898" t="n">
        <v>6</v>
      </c>
      <c r="K5898" t="inlineStr">
        <is>
          <t>UN</t>
        </is>
      </c>
      <c r="L5898" t="n">
        <v>221.4</v>
      </c>
      <c r="M5898" t="n">
        <v>36.9</v>
      </c>
      <c r="N5898" t="inlineStr">
        <is>
          <t>ALIMENTOS</t>
        </is>
      </c>
      <c r="O5898" t="inlineStr">
        <is>
          <t>12/2025</t>
        </is>
      </c>
    </row>
    <row r="5899">
      <c r="A5899" t="n">
        <v>187268</v>
      </c>
      <c r="B5899" t="n">
        <v>122</v>
      </c>
      <c r="C5899" t="inlineStr">
        <is>
          <t>Arcos</t>
        </is>
      </c>
      <c r="D5899" t="inlineStr">
        <is>
          <t>EMPORIO M&amp;L COMERCIO DE ALIM E BEBIDAS LTDA</t>
        </is>
      </c>
      <c r="E5899" t="inlineStr">
        <is>
          <t>486204</t>
        </is>
      </c>
      <c r="F5899" s="550" t="n">
        <v>46001</v>
      </c>
      <c r="G5899" t="n">
        <v>19324</v>
      </c>
      <c r="H5899" t="inlineStr">
        <is>
          <t>QUEIJO MUSSARELA TRES MARIAS KG</t>
        </is>
      </c>
      <c r="I5899" t="inlineStr">
        <is>
          <t>ALIMENTOS</t>
        </is>
      </c>
      <c r="J5899" t="n">
        <v>8.4</v>
      </c>
      <c r="K5899" t="inlineStr">
        <is>
          <t>KG</t>
        </is>
      </c>
      <c r="L5899" t="n">
        <v>278.12</v>
      </c>
      <c r="M5899" t="n">
        <v>33.109524</v>
      </c>
      <c r="N5899" t="inlineStr">
        <is>
          <t>ALIMENTOS</t>
        </is>
      </c>
      <c r="O5899" t="inlineStr">
        <is>
          <t>12/2025</t>
        </is>
      </c>
    </row>
    <row r="5900">
      <c r="A5900" t="n">
        <v>187268</v>
      </c>
      <c r="B5900" t="n">
        <v>122</v>
      </c>
      <c r="C5900" t="inlineStr">
        <is>
          <t>Arcos</t>
        </is>
      </c>
      <c r="D5900" t="inlineStr">
        <is>
          <t>EMPORIO M&amp;L COMERCIO DE ALIM E BEBIDAS LTDA</t>
        </is>
      </c>
      <c r="E5900" t="inlineStr">
        <is>
          <t>486204</t>
        </is>
      </c>
      <c r="F5900" s="550" t="n">
        <v>46001</v>
      </c>
      <c r="G5900" t="n">
        <v>20429</v>
      </c>
      <c r="H5900" t="inlineStr">
        <is>
          <t>AMIDO DE MILHO MAIZENA 1KG UN</t>
        </is>
      </c>
      <c r="I5900" t="inlineStr">
        <is>
          <t>ALIMENTOS</t>
        </is>
      </c>
      <c r="J5900" t="n">
        <v>4</v>
      </c>
      <c r="K5900" t="inlineStr">
        <is>
          <t>CX</t>
        </is>
      </c>
      <c r="L5900" t="n">
        <v>78.40000000000001</v>
      </c>
      <c r="M5900" t="n">
        <v>19.6</v>
      </c>
      <c r="N5900" t="inlineStr">
        <is>
          <t>ALIMENTOS</t>
        </is>
      </c>
      <c r="O5900" t="inlineStr">
        <is>
          <t>12/2025</t>
        </is>
      </c>
    </row>
    <row r="5901">
      <c r="A5901" t="n">
        <v>187268</v>
      </c>
      <c r="B5901" t="n">
        <v>122</v>
      </c>
      <c r="C5901" t="inlineStr">
        <is>
          <t>Arcos</t>
        </is>
      </c>
      <c r="D5901" t="inlineStr">
        <is>
          <t>EMPORIO M&amp;L COMERCIO DE ALIM E BEBIDAS LTDA</t>
        </is>
      </c>
      <c r="E5901" t="inlineStr">
        <is>
          <t>486204</t>
        </is>
      </c>
      <c r="F5901" s="550" t="n">
        <v>46001</v>
      </c>
      <c r="G5901" t="n">
        <v>21085</v>
      </c>
      <c r="H5901" t="inlineStr">
        <is>
          <t>ACUCAR SACHE UNIAO 5G C/1000</t>
        </is>
      </c>
      <c r="I5901" t="inlineStr">
        <is>
          <t>ALIMENTOS</t>
        </is>
      </c>
      <c r="J5901" t="n">
        <v>4</v>
      </c>
      <c r="K5901" t="inlineStr">
        <is>
          <t>CX</t>
        </is>
      </c>
      <c r="L5901" t="n">
        <v>181.24</v>
      </c>
      <c r="M5901" t="n">
        <v>45.31</v>
      </c>
      <c r="N5901" t="inlineStr">
        <is>
          <t>ALIMENTOS</t>
        </is>
      </c>
      <c r="O5901" t="inlineStr">
        <is>
          <t>12/2025</t>
        </is>
      </c>
    </row>
    <row r="5902">
      <c r="A5902" t="n">
        <v>187268</v>
      </c>
      <c r="B5902" t="n">
        <v>122</v>
      </c>
      <c r="C5902" t="inlineStr">
        <is>
          <t>Arcos</t>
        </is>
      </c>
      <c r="D5902" t="inlineStr">
        <is>
          <t>EMPORIO M&amp;L COMERCIO DE ALIM E BEBIDAS LTDA</t>
        </is>
      </c>
      <c r="E5902" t="inlineStr">
        <is>
          <t>486204</t>
        </is>
      </c>
      <c r="F5902" s="550" t="n">
        <v>46001</v>
      </c>
      <c r="G5902" t="n">
        <v>20360</v>
      </c>
      <c r="H5902" t="inlineStr">
        <is>
          <t>FARINHA DE TRIGO ANACONDA C/5KG</t>
        </is>
      </c>
      <c r="I5902" t="inlineStr">
        <is>
          <t>ALIMENTOS</t>
        </is>
      </c>
      <c r="J5902" t="n">
        <v>6</v>
      </c>
      <c r="K5902" t="inlineStr">
        <is>
          <t>Kg</t>
        </is>
      </c>
      <c r="L5902" t="n">
        <v>129.9</v>
      </c>
      <c r="M5902" t="n">
        <v>21.65</v>
      </c>
      <c r="N5902" t="inlineStr">
        <is>
          <t>ALIMENTOS</t>
        </is>
      </c>
      <c r="O5902" t="inlineStr">
        <is>
          <t>12/2025</t>
        </is>
      </c>
    </row>
    <row r="5903">
      <c r="A5903" t="n">
        <v>187268</v>
      </c>
      <c r="B5903" t="n">
        <v>122</v>
      </c>
      <c r="C5903" t="inlineStr">
        <is>
          <t>Arcos</t>
        </is>
      </c>
      <c r="D5903" t="inlineStr">
        <is>
          <t>EMPORIO M&amp;L COMERCIO DE ALIM E BEBIDAS LTDA</t>
        </is>
      </c>
      <c r="E5903" t="inlineStr">
        <is>
          <t>486204</t>
        </is>
      </c>
      <c r="F5903" s="550" t="n">
        <v>46001</v>
      </c>
      <c r="G5903" t="n">
        <v>24322</v>
      </c>
      <c r="H5903" t="inlineStr">
        <is>
          <t>LEMON PEPPER KG</t>
        </is>
      </c>
      <c r="I5903" t="inlineStr">
        <is>
          <t>ALIMENTOS</t>
        </is>
      </c>
      <c r="J5903" t="n">
        <v>3</v>
      </c>
      <c r="K5903" t="inlineStr">
        <is>
          <t>Kg</t>
        </is>
      </c>
      <c r="L5903" t="n">
        <v>66</v>
      </c>
      <c r="M5903" t="n">
        <v>22</v>
      </c>
      <c r="N5903" t="inlineStr">
        <is>
          <t>ALIMENTOS</t>
        </is>
      </c>
      <c r="O5903" t="inlineStr">
        <is>
          <t>12/2025</t>
        </is>
      </c>
    </row>
    <row r="5904">
      <c r="A5904" t="n">
        <v>187268</v>
      </c>
      <c r="B5904" t="n">
        <v>122</v>
      </c>
      <c r="C5904" t="inlineStr">
        <is>
          <t>Arcos</t>
        </is>
      </c>
      <c r="D5904" t="inlineStr">
        <is>
          <t>EMPORIO M&amp;L COMERCIO DE ALIM E BEBIDAS LTDA</t>
        </is>
      </c>
      <c r="E5904" t="inlineStr">
        <is>
          <t>486204</t>
        </is>
      </c>
      <c r="F5904" s="550" t="n">
        <v>46001</v>
      </c>
      <c r="G5904" t="n">
        <v>24039</v>
      </c>
      <c r="H5904" t="inlineStr">
        <is>
          <t>AMENDOA INTEIRA CRUA SEM CASCA 1KG</t>
        </is>
      </c>
      <c r="I5904" t="inlineStr">
        <is>
          <t>ALIMENTOS</t>
        </is>
      </c>
      <c r="J5904" t="n">
        <v>10</v>
      </c>
      <c r="K5904" t="inlineStr">
        <is>
          <t>Kg</t>
        </is>
      </c>
      <c r="L5904" t="n">
        <v>699</v>
      </c>
      <c r="M5904" t="n">
        <v>69.90000000000001</v>
      </c>
      <c r="N5904" t="inlineStr">
        <is>
          <t>ALIMENTOS</t>
        </is>
      </c>
      <c r="O5904" t="inlineStr">
        <is>
          <t>12/2025</t>
        </is>
      </c>
    </row>
    <row r="5905">
      <c r="A5905" t="n">
        <v>187268</v>
      </c>
      <c r="B5905" t="n">
        <v>122</v>
      </c>
      <c r="C5905" t="inlineStr">
        <is>
          <t>Arcos</t>
        </is>
      </c>
      <c r="D5905" t="inlineStr">
        <is>
          <t>EMPORIO M&amp;L COMERCIO DE ALIM E BEBIDAS LTDA</t>
        </is>
      </c>
      <c r="E5905" t="inlineStr">
        <is>
          <t>486204</t>
        </is>
      </c>
      <c r="F5905" s="550" t="n">
        <v>46001</v>
      </c>
      <c r="G5905" t="n">
        <v>20007</v>
      </c>
      <c r="H5905" t="inlineStr">
        <is>
          <t>MAIONESE HELLMANNS C/3KG</t>
        </is>
      </c>
      <c r="I5905" t="inlineStr">
        <is>
          <t>ALIMENTOS</t>
        </is>
      </c>
      <c r="J5905" t="n">
        <v>2</v>
      </c>
      <c r="K5905" t="inlineStr">
        <is>
          <t>BD</t>
        </is>
      </c>
      <c r="L5905" t="n">
        <v>95.59999999999999</v>
      </c>
      <c r="M5905" t="n">
        <v>47.8</v>
      </c>
      <c r="N5905" t="inlineStr">
        <is>
          <t>ALIMENTOS</t>
        </is>
      </c>
      <c r="O5905" t="inlineStr">
        <is>
          <t>12/2025</t>
        </is>
      </c>
    </row>
    <row r="5906">
      <c r="A5906" t="n">
        <v>187268</v>
      </c>
      <c r="B5906" t="n">
        <v>122</v>
      </c>
      <c r="C5906" t="inlineStr">
        <is>
          <t>Arcos</t>
        </is>
      </c>
      <c r="D5906" t="inlineStr">
        <is>
          <t>EMPORIO M&amp;L COMERCIO DE ALIM E BEBIDAS LTDA</t>
        </is>
      </c>
      <c r="E5906" t="inlineStr">
        <is>
          <t>486204</t>
        </is>
      </c>
      <c r="F5906" s="550" t="n">
        <v>46001</v>
      </c>
      <c r="G5906" t="n">
        <v>20751</v>
      </c>
      <c r="H5906" t="inlineStr">
        <is>
          <t>AZEITONA PRETA AZAPA ARCOBELLO C/2KG</t>
        </is>
      </c>
      <c r="I5906" t="inlineStr">
        <is>
          <t>ALIMENTOS</t>
        </is>
      </c>
      <c r="J5906" t="n">
        <v>2</v>
      </c>
      <c r="K5906" t="inlineStr">
        <is>
          <t>BD</t>
        </is>
      </c>
      <c r="L5906" t="n">
        <v>217.8</v>
      </c>
      <c r="M5906" t="n">
        <v>108.9</v>
      </c>
      <c r="N5906" t="inlineStr">
        <is>
          <t>ALIMENTOS</t>
        </is>
      </c>
      <c r="O5906" t="inlineStr">
        <is>
          <t>12/2025</t>
        </is>
      </c>
    </row>
    <row r="5907">
      <c r="A5907" t="n">
        <v>187268</v>
      </c>
      <c r="B5907" t="n">
        <v>122</v>
      </c>
      <c r="C5907" t="inlineStr">
        <is>
          <t>Arcos</t>
        </is>
      </c>
      <c r="D5907" t="inlineStr">
        <is>
          <t>EMPORIO M&amp;L COMERCIO DE ALIM E BEBIDAS LTDA</t>
        </is>
      </c>
      <c r="E5907" t="inlineStr">
        <is>
          <t>486204</t>
        </is>
      </c>
      <c r="F5907" s="550" t="n">
        <v>46001</v>
      </c>
      <c r="G5907" t="n">
        <v>21047</v>
      </c>
      <c r="H5907" t="inlineStr">
        <is>
          <t>AZEITE EXTRA VIRGEM GALLO 2L</t>
        </is>
      </c>
      <c r="I5907" t="inlineStr">
        <is>
          <t>ALIMENTOS</t>
        </is>
      </c>
      <c r="J5907" t="n">
        <v>3</v>
      </c>
      <c r="K5907" t="inlineStr">
        <is>
          <t>GALAO</t>
        </is>
      </c>
      <c r="L5907" t="n">
        <v>369.3</v>
      </c>
      <c r="M5907" t="n">
        <v>123.1</v>
      </c>
      <c r="N5907" t="inlineStr">
        <is>
          <t>ALIMENTOS</t>
        </is>
      </c>
      <c r="O5907" t="inlineStr">
        <is>
          <t>12/2025</t>
        </is>
      </c>
    </row>
    <row r="5908">
      <c r="A5908" t="n">
        <v>187268</v>
      </c>
      <c r="B5908" t="n">
        <v>122</v>
      </c>
      <c r="C5908" t="inlineStr">
        <is>
          <t>Arcos</t>
        </is>
      </c>
      <c r="D5908" t="inlineStr">
        <is>
          <t>EMPORIO M&amp;L COMERCIO DE ALIM E BEBIDAS LTDA</t>
        </is>
      </c>
      <c r="E5908" t="inlineStr">
        <is>
          <t>486204</t>
        </is>
      </c>
      <c r="F5908" s="550" t="n">
        <v>46001</v>
      </c>
      <c r="G5908" t="n">
        <v>21017</v>
      </c>
      <c r="H5908" t="inlineStr">
        <is>
          <t>OLEO DE ALGODAO SAUDE C/14,5KG</t>
        </is>
      </c>
      <c r="I5908" t="inlineStr">
        <is>
          <t>ALIMENTOS</t>
        </is>
      </c>
      <c r="J5908" t="n">
        <v>4</v>
      </c>
      <c r="K5908" t="inlineStr">
        <is>
          <t>BALDE</t>
        </is>
      </c>
      <c r="L5908" t="n">
        <v>670</v>
      </c>
      <c r="M5908" t="n">
        <v>167.5</v>
      </c>
      <c r="N5908" t="inlineStr">
        <is>
          <t>ALIMENTOS</t>
        </is>
      </c>
      <c r="O5908" t="inlineStr">
        <is>
          <t>12/2025</t>
        </is>
      </c>
    </row>
    <row r="5909">
      <c r="A5909" t="n">
        <v>187268</v>
      </c>
      <c r="B5909" t="n">
        <v>122</v>
      </c>
      <c r="C5909" t="inlineStr">
        <is>
          <t>Arcos</t>
        </is>
      </c>
      <c r="D5909" t="inlineStr">
        <is>
          <t>EMPORIO M&amp;L COMERCIO DE ALIM E BEBIDAS LTDA</t>
        </is>
      </c>
      <c r="E5909" t="inlineStr">
        <is>
          <t>486204</t>
        </is>
      </c>
      <c r="F5909" s="550" t="n">
        <v>46001</v>
      </c>
      <c r="G5909" t="n">
        <v>24118</v>
      </c>
      <c r="H5909" t="inlineStr">
        <is>
          <t>CASTANHA DE CAJU CRUA KG</t>
        </is>
      </c>
      <c r="I5909" t="inlineStr">
        <is>
          <t>ALIMENTOS</t>
        </is>
      </c>
      <c r="J5909" t="n">
        <v>10</v>
      </c>
      <c r="K5909" t="inlineStr">
        <is>
          <t>KG</t>
        </is>
      </c>
      <c r="L5909" t="n">
        <v>743</v>
      </c>
      <c r="M5909" t="n">
        <v>74.3</v>
      </c>
      <c r="N5909" t="inlineStr">
        <is>
          <t>ALIMENTOS</t>
        </is>
      </c>
      <c r="O5909" t="inlineStr">
        <is>
          <t>12/2025</t>
        </is>
      </c>
    </row>
    <row r="5910">
      <c r="A5910" t="n">
        <v>187268</v>
      </c>
      <c r="B5910" t="n">
        <v>122</v>
      </c>
      <c r="C5910" t="inlineStr">
        <is>
          <t>Arcos</t>
        </is>
      </c>
      <c r="D5910" t="inlineStr">
        <is>
          <t>EMPORIO M&amp;L COMERCIO DE ALIM E BEBIDAS LTDA</t>
        </is>
      </c>
      <c r="E5910" t="inlineStr">
        <is>
          <t>486204</t>
        </is>
      </c>
      <c r="F5910" s="550" t="n">
        <v>46001</v>
      </c>
      <c r="G5910" t="n">
        <v>20385</v>
      </c>
      <c r="H5910" t="inlineStr">
        <is>
          <t>FARINHA DE MILHO FLOCAO YOKI 500GR</t>
        </is>
      </c>
      <c r="I5910" t="inlineStr">
        <is>
          <t>ALIMENTOS</t>
        </is>
      </c>
      <c r="J5910" t="n">
        <v>12</v>
      </c>
      <c r="K5910" t="inlineStr">
        <is>
          <t>UN</t>
        </is>
      </c>
      <c r="L5910" t="n">
        <v>59.4</v>
      </c>
      <c r="M5910" t="n">
        <v>4.95</v>
      </c>
      <c r="N5910" t="inlineStr">
        <is>
          <t>ALIMENTOS</t>
        </is>
      </c>
      <c r="O5910" t="inlineStr">
        <is>
          <t>12/2025</t>
        </is>
      </c>
    </row>
    <row r="5911">
      <c r="A5911" t="n">
        <v>187268</v>
      </c>
      <c r="B5911" t="n">
        <v>122</v>
      </c>
      <c r="C5911" t="inlineStr">
        <is>
          <t>Arcos</t>
        </is>
      </c>
      <c r="D5911" t="inlineStr">
        <is>
          <t>EMPORIO M&amp;L COMERCIO DE ALIM E BEBIDAS LTDA</t>
        </is>
      </c>
      <c r="E5911" t="inlineStr">
        <is>
          <t>486204</t>
        </is>
      </c>
      <c r="F5911" s="550" t="n">
        <v>46001</v>
      </c>
      <c r="G5911" t="n">
        <v>19932</v>
      </c>
      <c r="H5911" t="inlineStr">
        <is>
          <t>PAPRICA DOCE 500GR</t>
        </is>
      </c>
      <c r="I5911" t="inlineStr">
        <is>
          <t>ALIMENTOS</t>
        </is>
      </c>
      <c r="J5911" t="n">
        <v>3</v>
      </c>
      <c r="K5911" t="inlineStr">
        <is>
          <t>UN</t>
        </is>
      </c>
      <c r="L5911" t="n">
        <v>21</v>
      </c>
      <c r="M5911" t="n">
        <v>7</v>
      </c>
      <c r="N5911" t="inlineStr">
        <is>
          <t>ALIMENTOS</t>
        </is>
      </c>
      <c r="O5911" t="inlineStr">
        <is>
          <t>12/2025</t>
        </is>
      </c>
    </row>
    <row r="5912">
      <c r="A5912" t="n">
        <v>187268</v>
      </c>
      <c r="B5912" t="n">
        <v>122</v>
      </c>
      <c r="C5912" t="inlineStr">
        <is>
          <t>Arcos</t>
        </is>
      </c>
      <c r="D5912" t="inlineStr">
        <is>
          <t>EMPORIO M&amp;L COMERCIO DE ALIM E BEBIDAS LTDA</t>
        </is>
      </c>
      <c r="E5912" t="inlineStr">
        <is>
          <t>486204</t>
        </is>
      </c>
      <c r="F5912" s="550" t="n">
        <v>46001</v>
      </c>
      <c r="G5912" t="n">
        <v>19405</v>
      </c>
      <c r="H5912" t="inlineStr">
        <is>
          <t>MANTEIGA S/ SAL TRES MARIAS 5KG</t>
        </is>
      </c>
      <c r="I5912" t="inlineStr">
        <is>
          <t>ALIMENTOS</t>
        </is>
      </c>
      <c r="J5912" t="n">
        <v>1</v>
      </c>
      <c r="K5912" t="inlineStr">
        <is>
          <t>UN</t>
        </is>
      </c>
      <c r="L5912" t="n">
        <v>163.9</v>
      </c>
      <c r="M5912" t="n">
        <v>163.9</v>
      </c>
      <c r="N5912" t="inlineStr">
        <is>
          <t>ALIMENTOS</t>
        </is>
      </c>
      <c r="O5912" t="inlineStr">
        <is>
          <t>12/2025</t>
        </is>
      </c>
    </row>
    <row r="5913">
      <c r="A5913" t="n">
        <v>187268</v>
      </c>
      <c r="B5913" t="n">
        <v>122</v>
      </c>
      <c r="C5913" t="inlineStr">
        <is>
          <t>Arcos</t>
        </is>
      </c>
      <c r="D5913" t="inlineStr">
        <is>
          <t>EMPORIO M&amp;L COMERCIO DE ALIM E BEBIDAS LTDA</t>
        </is>
      </c>
      <c r="E5913" t="inlineStr">
        <is>
          <t>486204</t>
        </is>
      </c>
      <c r="F5913" s="550" t="n">
        <v>46001</v>
      </c>
      <c r="G5913" t="n">
        <v>23648</v>
      </c>
      <c r="H5913" t="inlineStr">
        <is>
          <t>CASTANHA DO PARA KG</t>
        </is>
      </c>
      <c r="I5913" t="inlineStr">
        <is>
          <t>ALIMENTOS</t>
        </is>
      </c>
      <c r="J5913" t="n">
        <v>10</v>
      </c>
      <c r="K5913" t="inlineStr">
        <is>
          <t>KG</t>
        </is>
      </c>
      <c r="L5913" t="n">
        <v>1419</v>
      </c>
      <c r="M5913" t="n">
        <v>141.9</v>
      </c>
      <c r="N5913" t="inlineStr">
        <is>
          <t>ALIMENTOS</t>
        </is>
      </c>
      <c r="O5913" t="inlineStr">
        <is>
          <t>12/2025</t>
        </is>
      </c>
    </row>
    <row r="5914">
      <c r="A5914" t="n">
        <v>187268</v>
      </c>
      <c r="B5914" t="n">
        <v>122</v>
      </c>
      <c r="C5914" t="inlineStr">
        <is>
          <t>Arcos</t>
        </is>
      </c>
      <c r="D5914" t="inlineStr">
        <is>
          <t>EMPORIO M&amp;L COMERCIO DE ALIM E BEBIDAS LTDA</t>
        </is>
      </c>
      <c r="E5914" t="inlineStr">
        <is>
          <t>486204</t>
        </is>
      </c>
      <c r="F5914" s="550" t="n">
        <v>46001</v>
      </c>
      <c r="G5914" t="n">
        <v>26020</v>
      </c>
      <c r="H5914" t="inlineStr">
        <is>
          <t>CREME DE LEITE PIRACANJUBA TP 1,030 KG  UN</t>
        </is>
      </c>
      <c r="I5914" t="inlineStr">
        <is>
          <t>ALIMENTOS</t>
        </is>
      </c>
      <c r="J5914" t="n">
        <v>24</v>
      </c>
      <c r="K5914" t="inlineStr">
        <is>
          <t>UN</t>
        </is>
      </c>
      <c r="L5914" t="n">
        <v>345.6</v>
      </c>
      <c r="M5914" t="n">
        <v>14.4</v>
      </c>
      <c r="N5914" t="inlineStr">
        <is>
          <t>ALIMENTOS</t>
        </is>
      </c>
      <c r="O5914" t="inlineStr">
        <is>
          <t>12/2025</t>
        </is>
      </c>
    </row>
    <row r="5915">
      <c r="A5915" t="n">
        <v>187268</v>
      </c>
      <c r="B5915" t="n">
        <v>122</v>
      </c>
      <c r="C5915" t="inlineStr">
        <is>
          <t>Arcos</t>
        </is>
      </c>
      <c r="D5915" t="inlineStr">
        <is>
          <t>EMPORIO M&amp;L COMERCIO DE ALIM E BEBIDAS LTDA</t>
        </is>
      </c>
      <c r="E5915" t="inlineStr">
        <is>
          <t>486204</t>
        </is>
      </c>
      <c r="F5915" s="550" t="n">
        <v>46001</v>
      </c>
      <c r="G5915" t="n">
        <v>21007</v>
      </c>
      <c r="H5915" t="inlineStr">
        <is>
          <t>OLEO DE CANOLA LIZA C/900ML</t>
        </is>
      </c>
      <c r="I5915" t="inlineStr">
        <is>
          <t>ALIMENTOS</t>
        </is>
      </c>
      <c r="J5915" t="n">
        <v>60</v>
      </c>
      <c r="K5915" t="inlineStr">
        <is>
          <t>FR</t>
        </is>
      </c>
      <c r="L5915" t="n">
        <v>736.8</v>
      </c>
      <c r="M5915" t="n">
        <v>12.28</v>
      </c>
      <c r="N5915" t="inlineStr">
        <is>
          <t>ALIMENTOS</t>
        </is>
      </c>
      <c r="O5915" t="inlineStr">
        <is>
          <t>12/2025</t>
        </is>
      </c>
    </row>
    <row r="5916">
      <c r="A5916" t="n">
        <v>187268</v>
      </c>
      <c r="B5916" t="n">
        <v>122</v>
      </c>
      <c r="C5916" t="inlineStr">
        <is>
          <t>Arcos</t>
        </is>
      </c>
      <c r="D5916" t="inlineStr">
        <is>
          <t>EMPORIO M&amp;L COMERCIO DE ALIM E BEBIDAS LTDA</t>
        </is>
      </c>
      <c r="E5916" t="inlineStr">
        <is>
          <t>486204</t>
        </is>
      </c>
      <c r="F5916" s="550" t="n">
        <v>46001</v>
      </c>
      <c r="G5916" t="n">
        <v>19224</v>
      </c>
      <c r="H5916" t="inlineStr">
        <is>
          <t>MANTEIGA SCALA C/5KG</t>
        </is>
      </c>
      <c r="I5916" t="inlineStr">
        <is>
          <t>ALIMENTOS</t>
        </is>
      </c>
      <c r="J5916" t="n">
        <v>5</v>
      </c>
      <c r="L5916" t="n">
        <v>1239</v>
      </c>
      <c r="M5916" t="n">
        <v>247.8</v>
      </c>
      <c r="N5916" t="inlineStr">
        <is>
          <t>ALIMENTOS</t>
        </is>
      </c>
      <c r="O5916" t="inlineStr">
        <is>
          <t>12/2025</t>
        </is>
      </c>
    </row>
    <row r="5917">
      <c r="A5917" t="n">
        <v>187267</v>
      </c>
      <c r="B5917" t="n">
        <v>122</v>
      </c>
      <c r="C5917" t="inlineStr">
        <is>
          <t>Arcos</t>
        </is>
      </c>
      <c r="D5917" t="inlineStr">
        <is>
          <t>EMPORIO M&amp;L COMERCIO DE ALIM E BEBIDAS LTDA</t>
        </is>
      </c>
      <c r="E5917" t="inlineStr">
        <is>
          <t>486391</t>
        </is>
      </c>
      <c r="F5917" s="550" t="n">
        <v>46002</v>
      </c>
      <c r="G5917" t="n">
        <v>17800</v>
      </c>
      <c r="H5917" t="inlineStr">
        <is>
          <t>VINHO BRANCO ALMADEN RIESLING 750ML</t>
        </is>
      </c>
      <c r="I5917" t="inlineStr">
        <is>
          <t>BEBIDAS</t>
        </is>
      </c>
      <c r="J5917" t="n">
        <v>18</v>
      </c>
      <c r="K5917" t="inlineStr">
        <is>
          <t>Gr</t>
        </is>
      </c>
      <c r="L5917" t="n">
        <v>471.6</v>
      </c>
      <c r="M5917" t="n">
        <v>26.2</v>
      </c>
      <c r="N5917" t="inlineStr">
        <is>
          <t>BEBIDAS</t>
        </is>
      </c>
      <c r="O5917" t="inlineStr">
        <is>
          <t>12/2025</t>
        </is>
      </c>
    </row>
    <row r="5918">
      <c r="A5918" t="n">
        <v>187266</v>
      </c>
      <c r="B5918" t="n">
        <v>122</v>
      </c>
      <c r="C5918" t="inlineStr">
        <is>
          <t>Arcos</t>
        </is>
      </c>
      <c r="D5918" t="inlineStr">
        <is>
          <t>EMPORIO M&amp;L COMERCIO DE ALIM E BEBIDAS LTDA</t>
        </is>
      </c>
      <c r="E5918" t="inlineStr">
        <is>
          <t>486119</t>
        </is>
      </c>
      <c r="F5918" s="550" t="n">
        <v>46001</v>
      </c>
      <c r="G5918" t="n">
        <v>18202</v>
      </c>
      <c r="H5918" t="inlineStr">
        <is>
          <t>VERMOUTH DOLIN DRY 750ML</t>
        </is>
      </c>
      <c r="I5918" t="inlineStr">
        <is>
          <t>BEBIDAS</t>
        </is>
      </c>
      <c r="J5918" t="n">
        <v>12</v>
      </c>
      <c r="K5918" t="inlineStr">
        <is>
          <t>GR</t>
        </is>
      </c>
      <c r="L5918" t="n">
        <v>1894.8</v>
      </c>
      <c r="M5918" t="n">
        <v>157.9</v>
      </c>
      <c r="N5918" t="inlineStr">
        <is>
          <t>BEBIDAS</t>
        </is>
      </c>
      <c r="O5918" t="inlineStr">
        <is>
          <t>12/2025</t>
        </is>
      </c>
    </row>
    <row r="5919">
      <c r="A5919" t="n">
        <v>187265</v>
      </c>
      <c r="B5919" t="n">
        <v>122</v>
      </c>
      <c r="C5919" t="inlineStr">
        <is>
          <t>Arcos</t>
        </is>
      </c>
      <c r="D5919" t="inlineStr">
        <is>
          <t>HORTA NOVA DISTRIBUIDORA DE HORTIFRUTI LTDA</t>
        </is>
      </c>
      <c r="E5919" t="inlineStr">
        <is>
          <t>7968</t>
        </is>
      </c>
      <c r="F5919" s="550" t="n">
        <v>46002</v>
      </c>
      <c r="G5919" t="n">
        <v>20257</v>
      </c>
      <c r="H5919" t="inlineStr">
        <is>
          <t>COCO RALADO FRESCO CONGELADO VITA COCO C/1KG</t>
        </is>
      </c>
      <c r="I5919" t="inlineStr">
        <is>
          <t>ALIMENTOS</t>
        </is>
      </c>
      <c r="J5919" t="n">
        <v>5</v>
      </c>
      <c r="K5919" t="inlineStr">
        <is>
          <t>UN</t>
        </is>
      </c>
      <c r="L5919" t="n">
        <v>137.5</v>
      </c>
      <c r="M5919" t="n">
        <v>27.5</v>
      </c>
      <c r="N5919" t="inlineStr">
        <is>
          <t>ALIMENTOS</t>
        </is>
      </c>
      <c r="O5919" t="inlineStr">
        <is>
          <t>12/2025</t>
        </is>
      </c>
    </row>
    <row r="5920">
      <c r="A5920" t="n">
        <v>187265</v>
      </c>
      <c r="B5920" t="n">
        <v>122</v>
      </c>
      <c r="C5920" t="inlineStr">
        <is>
          <t>Arcos</t>
        </is>
      </c>
      <c r="D5920" t="inlineStr">
        <is>
          <t>HORTA NOVA DISTRIBUIDORA DE HORTIFRUTI LTDA</t>
        </is>
      </c>
      <c r="E5920" t="inlineStr">
        <is>
          <t>7968</t>
        </is>
      </c>
      <c r="F5920" s="550" t="n">
        <v>46002</v>
      </c>
      <c r="G5920" t="n">
        <v>24083</v>
      </c>
      <c r="H5920" t="inlineStr">
        <is>
          <t>BATATA ASTERIX GRAUDA NOIVA KG</t>
        </is>
      </c>
      <c r="I5920" t="inlineStr">
        <is>
          <t>ALIMENTOS</t>
        </is>
      </c>
      <c r="J5920" t="n">
        <v>60</v>
      </c>
      <c r="K5920" t="inlineStr">
        <is>
          <t>KG</t>
        </is>
      </c>
      <c r="L5920" t="n">
        <v>225</v>
      </c>
      <c r="M5920" t="n">
        <v>3.75</v>
      </c>
      <c r="N5920" t="inlineStr">
        <is>
          <t>ALIMENTOS</t>
        </is>
      </c>
      <c r="O5920" t="inlineStr">
        <is>
          <t>12/2025</t>
        </is>
      </c>
    </row>
    <row r="5921">
      <c r="A5921" t="n">
        <v>187265</v>
      </c>
      <c r="B5921" t="n">
        <v>122</v>
      </c>
      <c r="C5921" t="inlineStr">
        <is>
          <t>Arcos</t>
        </is>
      </c>
      <c r="D5921" t="inlineStr">
        <is>
          <t>HORTA NOVA DISTRIBUIDORA DE HORTIFRUTI LTDA</t>
        </is>
      </c>
      <c r="E5921" t="inlineStr">
        <is>
          <t>7968</t>
        </is>
      </c>
      <c r="F5921" s="550" t="n">
        <v>46002</v>
      </c>
      <c r="G5921" t="n">
        <v>19642</v>
      </c>
      <c r="H5921" t="inlineStr">
        <is>
          <t>BATATA BOLINHA KG</t>
        </is>
      </c>
      <c r="I5921" t="inlineStr">
        <is>
          <t>ALIMENTOS</t>
        </is>
      </c>
      <c r="J5921" t="n">
        <v>3</v>
      </c>
      <c r="K5921" t="inlineStr">
        <is>
          <t>KG</t>
        </is>
      </c>
      <c r="L5921" t="n">
        <v>13.14</v>
      </c>
      <c r="M5921" t="n">
        <v>4.38</v>
      </c>
      <c r="N5921" t="inlineStr">
        <is>
          <t>ALIMENTOS</t>
        </is>
      </c>
      <c r="O5921" t="inlineStr">
        <is>
          <t>12/2025</t>
        </is>
      </c>
    </row>
    <row r="5922">
      <c r="A5922" t="n">
        <v>187265</v>
      </c>
      <c r="B5922" t="n">
        <v>122</v>
      </c>
      <c r="C5922" t="inlineStr">
        <is>
          <t>Arcos</t>
        </is>
      </c>
      <c r="D5922" t="inlineStr">
        <is>
          <t>HORTA NOVA DISTRIBUIDORA DE HORTIFRUTI LTDA</t>
        </is>
      </c>
      <c r="E5922" t="inlineStr">
        <is>
          <t>7968</t>
        </is>
      </c>
      <c r="F5922" s="550" t="n">
        <v>46002</v>
      </c>
      <c r="G5922" t="n">
        <v>19654</v>
      </c>
      <c r="H5922" t="inlineStr">
        <is>
          <t>ABOBRINHA ITALIANA GRAUDA KG</t>
        </is>
      </c>
      <c r="I5922" t="inlineStr">
        <is>
          <t>ALIMENTOS</t>
        </is>
      </c>
      <c r="J5922" t="n">
        <v>1.5</v>
      </c>
      <c r="K5922" t="inlineStr">
        <is>
          <t>KG</t>
        </is>
      </c>
      <c r="L5922" t="n">
        <v>2.25</v>
      </c>
      <c r="M5922" t="n">
        <v>1.5</v>
      </c>
      <c r="N5922" t="inlineStr">
        <is>
          <t>ALIMENTOS</t>
        </is>
      </c>
      <c r="O5922" t="inlineStr">
        <is>
          <t>12/2025</t>
        </is>
      </c>
    </row>
    <row r="5923">
      <c r="A5923" t="n">
        <v>187265</v>
      </c>
      <c r="B5923" t="n">
        <v>122</v>
      </c>
      <c r="C5923" t="inlineStr">
        <is>
          <t>Arcos</t>
        </is>
      </c>
      <c r="D5923" t="inlineStr">
        <is>
          <t>HORTA NOVA DISTRIBUIDORA DE HORTIFRUTI LTDA</t>
        </is>
      </c>
      <c r="E5923" t="inlineStr">
        <is>
          <t>7968</t>
        </is>
      </c>
      <c r="F5923" s="550" t="n">
        <v>46002</v>
      </c>
      <c r="G5923" t="n">
        <v>19721</v>
      </c>
      <c r="H5923" t="inlineStr">
        <is>
          <t>ROMA KG</t>
        </is>
      </c>
      <c r="I5923" t="inlineStr">
        <is>
          <t>ALIMENTOS</t>
        </is>
      </c>
      <c r="J5923" t="n">
        <v>3</v>
      </c>
      <c r="K5923" t="inlineStr">
        <is>
          <t>KG</t>
        </is>
      </c>
      <c r="L5923" t="n">
        <v>101.25</v>
      </c>
      <c r="M5923" t="n">
        <v>33.75</v>
      </c>
      <c r="N5923" t="inlineStr">
        <is>
          <t>ALIMENTOS</t>
        </is>
      </c>
      <c r="O5923" t="inlineStr">
        <is>
          <t>12/2025</t>
        </is>
      </c>
    </row>
    <row r="5924">
      <c r="A5924" t="n">
        <v>187265</v>
      </c>
      <c r="B5924" t="n">
        <v>122</v>
      </c>
      <c r="C5924" t="inlineStr">
        <is>
          <t>Arcos</t>
        </is>
      </c>
      <c r="D5924" t="inlineStr">
        <is>
          <t>HORTA NOVA DISTRIBUIDORA DE HORTIFRUTI LTDA</t>
        </is>
      </c>
      <c r="E5924" t="inlineStr">
        <is>
          <t>7968</t>
        </is>
      </c>
      <c r="F5924" s="550" t="n">
        <v>46002</v>
      </c>
      <c r="G5924" t="n">
        <v>19846</v>
      </c>
      <c r="H5924" t="inlineStr">
        <is>
          <t>BROTO DE MOYASHI GRANEL KG</t>
        </is>
      </c>
      <c r="I5924" t="inlineStr">
        <is>
          <t>ALIMENTOS</t>
        </is>
      </c>
      <c r="J5924" t="n">
        <v>0.5</v>
      </c>
      <c r="K5924" t="inlineStr">
        <is>
          <t>KG</t>
        </is>
      </c>
      <c r="L5924" t="n">
        <v>10</v>
      </c>
      <c r="M5924" t="n">
        <v>20</v>
      </c>
      <c r="N5924" t="inlineStr">
        <is>
          <t>ALIMENTOS</t>
        </is>
      </c>
      <c r="O5924" t="inlineStr">
        <is>
          <t>12/2025</t>
        </is>
      </c>
    </row>
    <row r="5925">
      <c r="A5925" t="n">
        <v>187265</v>
      </c>
      <c r="B5925" t="n">
        <v>122</v>
      </c>
      <c r="C5925" t="inlineStr">
        <is>
          <t>Arcos</t>
        </is>
      </c>
      <c r="D5925" t="inlineStr">
        <is>
          <t>HORTA NOVA DISTRIBUIDORA DE HORTIFRUTI LTDA</t>
        </is>
      </c>
      <c r="E5925" t="inlineStr">
        <is>
          <t>7968</t>
        </is>
      </c>
      <c r="F5925" s="550" t="n">
        <v>46002</v>
      </c>
      <c r="G5925" t="n">
        <v>23241</v>
      </c>
      <c r="H5925" t="inlineStr">
        <is>
          <t>CHUCHU KG</t>
        </is>
      </c>
      <c r="I5925" t="inlineStr">
        <is>
          <t>ALIMENTOS</t>
        </is>
      </c>
      <c r="J5925" t="n">
        <v>3</v>
      </c>
      <c r="K5925" t="inlineStr">
        <is>
          <t>KG</t>
        </is>
      </c>
      <c r="L5925" t="n">
        <v>9.390000000000001</v>
      </c>
      <c r="M5925" t="n">
        <v>3.13</v>
      </c>
      <c r="N5925" t="inlineStr">
        <is>
          <t>ALIMENTOS</t>
        </is>
      </c>
      <c r="O5925" t="inlineStr">
        <is>
          <t>12/2025</t>
        </is>
      </c>
    </row>
    <row r="5926">
      <c r="A5926" t="n">
        <v>187265</v>
      </c>
      <c r="B5926" t="n">
        <v>122</v>
      </c>
      <c r="C5926" t="inlineStr">
        <is>
          <t>Arcos</t>
        </is>
      </c>
      <c r="D5926" t="inlineStr">
        <is>
          <t>HORTA NOVA DISTRIBUIDORA DE HORTIFRUTI LTDA</t>
        </is>
      </c>
      <c r="E5926" t="inlineStr">
        <is>
          <t>7968</t>
        </is>
      </c>
      <c r="F5926" s="550" t="n">
        <v>46002</v>
      </c>
      <c r="G5926" t="n">
        <v>23390</v>
      </c>
      <c r="H5926" t="inlineStr">
        <is>
          <t>BANANA DA TERRA KG</t>
        </is>
      </c>
      <c r="I5926" t="inlineStr">
        <is>
          <t>ALIMENTOS</t>
        </is>
      </c>
      <c r="J5926" t="n">
        <v>7</v>
      </c>
      <c r="K5926" t="inlineStr">
        <is>
          <t>KG</t>
        </is>
      </c>
      <c r="L5926" t="n">
        <v>65.66</v>
      </c>
      <c r="M5926" t="n">
        <v>9.380000000000001</v>
      </c>
      <c r="N5926" t="inlineStr">
        <is>
          <t>ALIMENTOS</t>
        </is>
      </c>
      <c r="O5926" t="inlineStr">
        <is>
          <t>12/2025</t>
        </is>
      </c>
    </row>
    <row r="5927">
      <c r="A5927" t="n">
        <v>187265</v>
      </c>
      <c r="B5927" t="n">
        <v>122</v>
      </c>
      <c r="C5927" t="inlineStr">
        <is>
          <t>Arcos</t>
        </is>
      </c>
      <c r="D5927" t="inlineStr">
        <is>
          <t>HORTA NOVA DISTRIBUIDORA DE HORTIFRUTI LTDA</t>
        </is>
      </c>
      <c r="E5927" t="inlineStr">
        <is>
          <t>7968</t>
        </is>
      </c>
      <c r="F5927" s="550" t="n">
        <v>46002</v>
      </c>
      <c r="G5927" t="n">
        <v>23335</v>
      </c>
      <c r="H5927" t="inlineStr">
        <is>
          <t>MORANGO KG</t>
        </is>
      </c>
      <c r="I5927" t="inlineStr">
        <is>
          <t>ALIMENTOS</t>
        </is>
      </c>
      <c r="J5927" t="n">
        <v>3</v>
      </c>
      <c r="K5927" t="inlineStr">
        <is>
          <t>KG</t>
        </is>
      </c>
      <c r="L5927" t="n">
        <v>52.5</v>
      </c>
      <c r="M5927" t="n">
        <v>17.5</v>
      </c>
      <c r="N5927" t="inlineStr">
        <is>
          <t>ALIMENTOS</t>
        </is>
      </c>
      <c r="O5927" t="inlineStr">
        <is>
          <t>12/2025</t>
        </is>
      </c>
    </row>
    <row r="5928">
      <c r="A5928" t="n">
        <v>187265</v>
      </c>
      <c r="B5928" t="n">
        <v>122</v>
      </c>
      <c r="C5928" t="inlineStr">
        <is>
          <t>Arcos</t>
        </is>
      </c>
      <c r="D5928" t="inlineStr">
        <is>
          <t>HORTA NOVA DISTRIBUIDORA DE HORTIFRUTI LTDA</t>
        </is>
      </c>
      <c r="E5928" t="inlineStr">
        <is>
          <t>7968</t>
        </is>
      </c>
      <c r="F5928" s="550" t="n">
        <v>46002</v>
      </c>
      <c r="G5928" t="n">
        <v>23184</v>
      </c>
      <c r="H5928" t="inlineStr">
        <is>
          <t>TOMATE CEREJA KG</t>
        </is>
      </c>
      <c r="I5928" t="inlineStr">
        <is>
          <t>ALIMENTOS</t>
        </is>
      </c>
      <c r="J5928" t="n">
        <v>2</v>
      </c>
      <c r="K5928" t="inlineStr">
        <is>
          <t>KG</t>
        </is>
      </c>
      <c r="L5928" t="n">
        <v>15</v>
      </c>
      <c r="M5928" t="n">
        <v>7.5</v>
      </c>
      <c r="N5928" t="inlineStr">
        <is>
          <t>ALIMENTOS</t>
        </is>
      </c>
      <c r="O5928" t="inlineStr">
        <is>
          <t>12/2025</t>
        </is>
      </c>
    </row>
    <row r="5929">
      <c r="A5929" t="n">
        <v>187265</v>
      </c>
      <c r="B5929" t="n">
        <v>122</v>
      </c>
      <c r="C5929" t="inlineStr">
        <is>
          <t>Arcos</t>
        </is>
      </c>
      <c r="D5929" t="inlineStr">
        <is>
          <t>HORTA NOVA DISTRIBUIDORA DE HORTIFRUTI LTDA</t>
        </is>
      </c>
      <c r="E5929" t="inlineStr">
        <is>
          <t>7968</t>
        </is>
      </c>
      <c r="F5929" s="550" t="n">
        <v>46002</v>
      </c>
      <c r="G5929" t="n">
        <v>26631</v>
      </c>
      <c r="H5929" t="inlineStr">
        <is>
          <t>MANJERICAO BASILICO KG</t>
        </is>
      </c>
      <c r="I5929" t="inlineStr">
        <is>
          <t>ALIMENTOS</t>
        </is>
      </c>
      <c r="J5929" t="n">
        <v>1.1</v>
      </c>
      <c r="K5929" t="inlineStr">
        <is>
          <t>KG</t>
        </is>
      </c>
      <c r="L5929" t="n">
        <v>55</v>
      </c>
      <c r="M5929" t="n">
        <v>50</v>
      </c>
      <c r="N5929" t="inlineStr">
        <is>
          <t>ALIMENTOS</t>
        </is>
      </c>
      <c r="O5929" t="inlineStr">
        <is>
          <t>12/2025</t>
        </is>
      </c>
    </row>
    <row r="5930">
      <c r="A5930" t="n">
        <v>187264</v>
      </c>
      <c r="B5930" t="n">
        <v>122</v>
      </c>
      <c r="C5930" t="inlineStr">
        <is>
          <t>Arcos</t>
        </is>
      </c>
      <c r="D5930" t="inlineStr">
        <is>
          <t>EMPORIO M&amp;L COMERCIO DE ALIM E BEBIDAS LTDA</t>
        </is>
      </c>
      <c r="E5930" t="inlineStr">
        <is>
          <t>485427</t>
        </is>
      </c>
      <c r="F5930" s="550" t="n">
        <v>45999</v>
      </c>
      <c r="G5930" t="n">
        <v>22721</v>
      </c>
      <c r="H5930" t="inlineStr">
        <is>
          <t>BACON MANTA KG</t>
        </is>
      </c>
      <c r="I5930" t="inlineStr">
        <is>
          <t>ALIMENTOS</t>
        </is>
      </c>
      <c r="J5930" t="n">
        <v>12.86</v>
      </c>
      <c r="K5930" t="inlineStr">
        <is>
          <t>KG</t>
        </is>
      </c>
      <c r="L5930" t="n">
        <v>357.51</v>
      </c>
      <c r="M5930" t="n">
        <v>27.800156</v>
      </c>
      <c r="N5930" t="inlineStr">
        <is>
          <t>ALIMENTOS</t>
        </is>
      </c>
      <c r="O5930" t="inlineStr">
        <is>
          <t>12/2025</t>
        </is>
      </c>
    </row>
    <row r="5931">
      <c r="A5931" t="n">
        <v>187263</v>
      </c>
      <c r="B5931" t="n">
        <v>122</v>
      </c>
      <c r="C5931" t="inlineStr">
        <is>
          <t>Arcos</t>
        </is>
      </c>
      <c r="D5931" t="inlineStr">
        <is>
          <t>WPP COMERCIO DE CARNES LTDA</t>
        </is>
      </c>
      <c r="E5931" t="inlineStr">
        <is>
          <t>76135</t>
        </is>
      </c>
      <c r="F5931" s="550" t="n">
        <v>46000</v>
      </c>
      <c r="G5931" t="n">
        <v>24217</v>
      </c>
      <c r="H5931" t="inlineStr">
        <is>
          <t>CUPIM KG</t>
        </is>
      </c>
      <c r="I5931" t="inlineStr">
        <is>
          <t>ALIMENTOS</t>
        </is>
      </c>
      <c r="J5931" t="n">
        <v>31.85</v>
      </c>
      <c r="K5931" t="inlineStr">
        <is>
          <t>KG</t>
        </is>
      </c>
      <c r="L5931" t="n">
        <v>1016.01</v>
      </c>
      <c r="M5931" t="n">
        <v>31.899843</v>
      </c>
      <c r="N5931" t="inlineStr">
        <is>
          <t>ALIMENTOS</t>
        </is>
      </c>
      <c r="O5931" t="inlineStr">
        <is>
          <t>12/2025</t>
        </is>
      </c>
    </row>
    <row r="5932">
      <c r="A5932" t="n">
        <v>187263</v>
      </c>
      <c r="B5932" t="n">
        <v>122</v>
      </c>
      <c r="C5932" t="inlineStr">
        <is>
          <t>Arcos</t>
        </is>
      </c>
      <c r="D5932" t="inlineStr">
        <is>
          <t>WPP COMERCIO DE CARNES LTDA</t>
        </is>
      </c>
      <c r="E5932" t="inlineStr">
        <is>
          <t>76135</t>
        </is>
      </c>
      <c r="F5932" s="550" t="n">
        <v>46000</v>
      </c>
      <c r="G5932" t="n">
        <v>18832</v>
      </c>
      <c r="H5932" t="inlineStr">
        <is>
          <t>PATINHO MOIDO KG</t>
        </is>
      </c>
      <c r="I5932" t="inlineStr">
        <is>
          <t>ALIMENTOS</t>
        </is>
      </c>
      <c r="J5932" t="n">
        <v>20.8</v>
      </c>
      <c r="K5932" t="inlineStr">
        <is>
          <t>KG</t>
        </is>
      </c>
      <c r="L5932" t="n">
        <v>871.52</v>
      </c>
      <c r="M5932" t="n">
        <v>41.9</v>
      </c>
      <c r="N5932" t="inlineStr">
        <is>
          <t>ALIMENTOS</t>
        </is>
      </c>
      <c r="O5932" t="inlineStr">
        <is>
          <t>12/2025</t>
        </is>
      </c>
    </row>
    <row r="5933">
      <c r="A5933" t="n">
        <v>187263</v>
      </c>
      <c r="B5933" t="n">
        <v>122</v>
      </c>
      <c r="C5933" t="inlineStr">
        <is>
          <t>Arcos</t>
        </is>
      </c>
      <c r="D5933" t="inlineStr">
        <is>
          <t>WPP COMERCIO DE CARNES LTDA</t>
        </is>
      </c>
      <c r="E5933" t="inlineStr">
        <is>
          <t>76135</t>
        </is>
      </c>
      <c r="F5933" s="550" t="n">
        <v>46000</v>
      </c>
      <c r="G5933" t="n">
        <v>25128</v>
      </c>
      <c r="H5933" t="inlineStr">
        <is>
          <t>COXAO MOLE EM CUBOS KG</t>
        </is>
      </c>
      <c r="I5933" t="inlineStr">
        <is>
          <t>ALIMENTOS</t>
        </is>
      </c>
      <c r="J5933" t="n">
        <v>16.1</v>
      </c>
      <c r="K5933" t="inlineStr">
        <is>
          <t>KG</t>
        </is>
      </c>
      <c r="L5933" t="n">
        <v>626.29</v>
      </c>
      <c r="M5933" t="n">
        <v>38.9</v>
      </c>
      <c r="N5933" t="inlineStr">
        <is>
          <t>ALIMENTOS</t>
        </is>
      </c>
      <c r="O5933" t="inlineStr">
        <is>
          <t>12/2025</t>
        </is>
      </c>
    </row>
    <row r="5934">
      <c r="A5934" t="n">
        <v>187263</v>
      </c>
      <c r="B5934" t="n">
        <v>122</v>
      </c>
      <c r="C5934" t="inlineStr">
        <is>
          <t>Arcos</t>
        </is>
      </c>
      <c r="D5934" t="inlineStr">
        <is>
          <t>WPP COMERCIO DE CARNES LTDA</t>
        </is>
      </c>
      <c r="E5934" t="inlineStr">
        <is>
          <t>76135</t>
        </is>
      </c>
      <c r="F5934" s="550" t="n">
        <v>46000</v>
      </c>
      <c r="G5934" t="n">
        <v>25126</v>
      </c>
      <c r="H5934" t="inlineStr">
        <is>
          <t>PATINHO EM BIFE KG</t>
        </is>
      </c>
      <c r="I5934" t="inlineStr">
        <is>
          <t>ALIMENTOS</t>
        </is>
      </c>
      <c r="J5934" t="n">
        <v>15.7</v>
      </c>
      <c r="K5934" t="inlineStr">
        <is>
          <t>KG</t>
        </is>
      </c>
      <c r="L5934" t="n">
        <v>657.83</v>
      </c>
      <c r="M5934" t="n">
        <v>41.9</v>
      </c>
      <c r="N5934" t="inlineStr">
        <is>
          <t>ALIMENTOS</t>
        </is>
      </c>
      <c r="O5934" t="inlineStr">
        <is>
          <t>12/2025</t>
        </is>
      </c>
    </row>
    <row r="5935">
      <c r="A5935" t="n">
        <v>187263</v>
      </c>
      <c r="B5935" t="n">
        <v>122</v>
      </c>
      <c r="C5935" t="inlineStr">
        <is>
          <t>Arcos</t>
        </is>
      </c>
      <c r="D5935" t="inlineStr">
        <is>
          <t>WPP COMERCIO DE CARNES LTDA</t>
        </is>
      </c>
      <c r="E5935" t="inlineStr">
        <is>
          <t>76135</t>
        </is>
      </c>
      <c r="F5935" s="550" t="n">
        <v>46000</v>
      </c>
      <c r="G5935" t="n">
        <v>19017</v>
      </c>
      <c r="H5935" t="inlineStr">
        <is>
          <t>FILE DE FRANGO KG</t>
        </is>
      </c>
      <c r="I5935" t="inlineStr">
        <is>
          <t>ALIMENTOS</t>
        </is>
      </c>
      <c r="J5935" t="n">
        <v>25.9</v>
      </c>
      <c r="K5935" t="inlineStr">
        <is>
          <t>KG</t>
        </is>
      </c>
      <c r="L5935" t="n">
        <v>541.3099999999999</v>
      </c>
      <c r="M5935" t="n">
        <v>20.9</v>
      </c>
      <c r="N5935" t="inlineStr">
        <is>
          <t>ALIMENTOS</t>
        </is>
      </c>
      <c r="O5935" t="inlineStr">
        <is>
          <t>12/2025</t>
        </is>
      </c>
    </row>
    <row r="5936">
      <c r="A5936" t="n">
        <v>187262</v>
      </c>
      <c r="B5936" t="n">
        <v>122</v>
      </c>
      <c r="C5936" t="inlineStr">
        <is>
          <t>Arcos</t>
        </is>
      </c>
      <c r="D5936" t="inlineStr">
        <is>
          <t>OPA PRODUTOS ALIMENTICIOS LTDA</t>
        </is>
      </c>
      <c r="E5936" t="inlineStr">
        <is>
          <t>2341</t>
        </is>
      </c>
      <c r="F5936" s="550" t="n">
        <v>45999</v>
      </c>
      <c r="G5936" t="n">
        <v>26591</v>
      </c>
      <c r="H5936" t="inlineStr">
        <is>
          <t>COPA FATIADO JAIS KG</t>
        </is>
      </c>
      <c r="I5936" t="inlineStr">
        <is>
          <t>ALIMENTOS</t>
        </is>
      </c>
      <c r="J5936" t="n">
        <v>1</v>
      </c>
      <c r="K5936" t="inlineStr">
        <is>
          <t>KG</t>
        </is>
      </c>
      <c r="L5936" t="n">
        <v>153.3</v>
      </c>
      <c r="M5936" t="n">
        <v>153.3</v>
      </c>
      <c r="N5936" t="inlineStr">
        <is>
          <t>ALIMENTOS</t>
        </is>
      </c>
      <c r="O5936" t="inlineStr">
        <is>
          <t>12/2025</t>
        </is>
      </c>
    </row>
    <row r="5937">
      <c r="A5937" t="n">
        <v>187262</v>
      </c>
      <c r="B5937" t="n">
        <v>122</v>
      </c>
      <c r="C5937" t="inlineStr">
        <is>
          <t>Arcos</t>
        </is>
      </c>
      <c r="D5937" t="inlineStr">
        <is>
          <t>OPA PRODUTOS ALIMENTICIOS LTDA</t>
        </is>
      </c>
      <c r="E5937" t="inlineStr">
        <is>
          <t>2341</t>
        </is>
      </c>
      <c r="F5937" s="550" t="n">
        <v>45999</v>
      </c>
      <c r="G5937" t="n">
        <v>26588</v>
      </c>
      <c r="H5937" t="inlineStr">
        <is>
          <t>LONZA FATIADO JAIS KG</t>
        </is>
      </c>
      <c r="I5937" t="inlineStr">
        <is>
          <t>ALIMENTOS</t>
        </is>
      </c>
      <c r="J5937" t="n">
        <v>1</v>
      </c>
      <c r="K5937" t="inlineStr">
        <is>
          <t>KG</t>
        </is>
      </c>
      <c r="L5937" t="n">
        <v>193.42</v>
      </c>
      <c r="M5937" t="n">
        <v>193.42</v>
      </c>
      <c r="N5937" t="inlineStr">
        <is>
          <t>ALIMENTOS</t>
        </is>
      </c>
      <c r="O5937" t="inlineStr">
        <is>
          <t>12/2025</t>
        </is>
      </c>
    </row>
    <row r="5938">
      <c r="A5938" t="n">
        <v>187261</v>
      </c>
      <c r="B5938" t="n">
        <v>122</v>
      </c>
      <c r="C5938" t="inlineStr">
        <is>
          <t>Arcos</t>
        </is>
      </c>
      <c r="D5938" t="inlineStr">
        <is>
          <t>ANDREIA SANTOS FREITAS DUARTE</t>
        </is>
      </c>
      <c r="E5938" t="inlineStr">
        <is>
          <t>2284</t>
        </is>
      </c>
      <c r="F5938" s="550" t="n">
        <v>45993</v>
      </c>
      <c r="G5938" t="n">
        <v>20887</v>
      </c>
      <c r="H5938" t="inlineStr">
        <is>
          <t>MEL PURO FLORA NECTAR C/1KG</t>
        </is>
      </c>
      <c r="I5938" t="inlineStr">
        <is>
          <t>ALIMENTOS</t>
        </is>
      </c>
      <c r="J5938" t="n">
        <v>4</v>
      </c>
      <c r="K5938" t="inlineStr">
        <is>
          <t>PT</t>
        </is>
      </c>
      <c r="L5938" t="n">
        <v>139.6</v>
      </c>
      <c r="M5938" t="n">
        <v>34.9</v>
      </c>
      <c r="N5938" t="inlineStr">
        <is>
          <t>ALIMENTOS</t>
        </is>
      </c>
      <c r="O5938" t="inlineStr">
        <is>
          <t>12/2025</t>
        </is>
      </c>
    </row>
    <row r="5939">
      <c r="A5939" t="n">
        <v>187261</v>
      </c>
      <c r="B5939" t="n">
        <v>122</v>
      </c>
      <c r="C5939" t="inlineStr">
        <is>
          <t>Arcos</t>
        </is>
      </c>
      <c r="D5939" t="inlineStr">
        <is>
          <t>ANDREIA SANTOS FREITAS DUARTE</t>
        </is>
      </c>
      <c r="E5939" t="inlineStr">
        <is>
          <t>2284</t>
        </is>
      </c>
      <c r="F5939" s="550" t="n">
        <v>45993</v>
      </c>
      <c r="G5939" t="n">
        <v>20871</v>
      </c>
      <c r="H5939" t="inlineStr">
        <is>
          <t>MELADO DE CANA JR C/1,3KG</t>
        </is>
      </c>
      <c r="I5939" t="inlineStr">
        <is>
          <t>ALIMENTOS</t>
        </is>
      </c>
      <c r="J5939" t="n">
        <v>5</v>
      </c>
      <c r="K5939" t="inlineStr">
        <is>
          <t>PT</t>
        </is>
      </c>
      <c r="L5939" t="n">
        <v>89</v>
      </c>
      <c r="M5939" t="n">
        <v>17.8</v>
      </c>
      <c r="N5939" t="inlineStr">
        <is>
          <t>ALIMENTOS</t>
        </is>
      </c>
      <c r="O5939" t="inlineStr">
        <is>
          <t>12/2025</t>
        </is>
      </c>
    </row>
    <row r="5940">
      <c r="A5940" t="n">
        <v>187261</v>
      </c>
      <c r="B5940" t="n">
        <v>122</v>
      </c>
      <c r="C5940" t="inlineStr">
        <is>
          <t>Arcos</t>
        </is>
      </c>
      <c r="D5940" t="inlineStr">
        <is>
          <t>ANDREIA SANTOS FREITAS DUARTE</t>
        </is>
      </c>
      <c r="E5940" t="inlineStr">
        <is>
          <t>2284</t>
        </is>
      </c>
      <c r="F5940" s="550" t="n">
        <v>45993</v>
      </c>
      <c r="G5940" t="n">
        <v>20861</v>
      </c>
      <c r="H5940" t="inlineStr">
        <is>
          <t>GEMA DE OVO PASTEURIZADA NETTO C/1KG UN</t>
        </is>
      </c>
      <c r="I5940" t="inlineStr">
        <is>
          <t>ALIMENTOS</t>
        </is>
      </c>
      <c r="J5940" t="n">
        <v>7</v>
      </c>
      <c r="K5940" t="inlineStr">
        <is>
          <t>UN</t>
        </is>
      </c>
      <c r="L5940" t="n">
        <v>326.9</v>
      </c>
      <c r="M5940" t="n">
        <v>46.7</v>
      </c>
      <c r="N5940" t="inlineStr">
        <is>
          <t>ALIMENTOS</t>
        </is>
      </c>
      <c r="O5940" t="inlineStr">
        <is>
          <t>12/2025</t>
        </is>
      </c>
    </row>
    <row r="5941">
      <c r="A5941" t="n">
        <v>187260</v>
      </c>
      <c r="B5941" t="n">
        <v>122</v>
      </c>
      <c r="C5941" t="inlineStr">
        <is>
          <t>Arcos</t>
        </is>
      </c>
      <c r="D5941" t="inlineStr">
        <is>
          <t>DEOLINDA DOS SANTOS FREITAS</t>
        </is>
      </c>
      <c r="E5941" t="inlineStr">
        <is>
          <t>2313</t>
        </is>
      </c>
      <c r="F5941" s="550" t="n">
        <v>45993</v>
      </c>
      <c r="G5941" t="n">
        <v>17162</v>
      </c>
      <c r="H5941" t="inlineStr">
        <is>
          <t>PANO MULTIUSO 28X240 C/600PANOS UM</t>
        </is>
      </c>
      <c r="I5941" t="inlineStr">
        <is>
          <t>DESCARTAVEIS/HIGIENE E LIMPEZA</t>
        </is>
      </c>
      <c r="J5941" t="n">
        <v>6</v>
      </c>
      <c r="K5941" t="inlineStr">
        <is>
          <t>UN</t>
        </is>
      </c>
      <c r="L5941" t="n">
        <v>359.4</v>
      </c>
      <c r="M5941" t="n">
        <v>59.9</v>
      </c>
      <c r="N5941" t="inlineStr">
        <is>
          <t>DESCARTAVEIS</t>
        </is>
      </c>
      <c r="O5941" t="inlineStr">
        <is>
          <t>12/2025</t>
        </is>
      </c>
    </row>
    <row r="5942">
      <c r="A5942" t="n">
        <v>187260</v>
      </c>
      <c r="B5942" t="n">
        <v>122</v>
      </c>
      <c r="C5942" t="inlineStr">
        <is>
          <t>Arcos</t>
        </is>
      </c>
      <c r="D5942" t="inlineStr">
        <is>
          <t>DEOLINDA DOS SANTOS FREITAS</t>
        </is>
      </c>
      <c r="E5942" t="inlineStr">
        <is>
          <t>2313</t>
        </is>
      </c>
      <c r="F5942" s="550" t="n">
        <v>45993</v>
      </c>
      <c r="G5942" t="n">
        <v>17476</v>
      </c>
      <c r="H5942" t="inlineStr">
        <is>
          <t>LUVA LATEX P SEM TALCO C/100</t>
        </is>
      </c>
      <c r="I5942" t="inlineStr">
        <is>
          <t>UTENSILIOS</t>
        </is>
      </c>
      <c r="J5942" t="n">
        <v>2</v>
      </c>
      <c r="K5942" t="inlineStr">
        <is>
          <t>PC</t>
        </is>
      </c>
      <c r="L5942" t="n">
        <v>49.8</v>
      </c>
      <c r="M5942" t="n">
        <v>24.9</v>
      </c>
      <c r="N5942" t="inlineStr">
        <is>
          <t>DESCARTAVEIS</t>
        </is>
      </c>
      <c r="O5942" t="inlineStr">
        <is>
          <t>12/2025</t>
        </is>
      </c>
    </row>
    <row r="5943">
      <c r="A5943" t="n">
        <v>187260</v>
      </c>
      <c r="B5943" t="n">
        <v>122</v>
      </c>
      <c r="C5943" t="inlineStr">
        <is>
          <t>Arcos</t>
        </is>
      </c>
      <c r="D5943" t="inlineStr">
        <is>
          <t>DEOLINDA DOS SANTOS FREITAS</t>
        </is>
      </c>
      <c r="E5943" t="inlineStr">
        <is>
          <t>2313</t>
        </is>
      </c>
      <c r="F5943" s="550" t="n">
        <v>45993</v>
      </c>
      <c r="G5943" t="n">
        <v>17488</v>
      </c>
      <c r="H5943" t="inlineStr">
        <is>
          <t>LUVA LATEX SEM TALCO M C/100UN</t>
        </is>
      </c>
      <c r="I5943" t="inlineStr">
        <is>
          <t>DESCARTAVEIS/HIGIENE E LIMPEZA</t>
        </is>
      </c>
      <c r="J5943" t="n">
        <v>2</v>
      </c>
      <c r="K5943" t="inlineStr">
        <is>
          <t>CX</t>
        </is>
      </c>
      <c r="L5943" t="n">
        <v>47.6</v>
      </c>
      <c r="M5943" t="n">
        <v>23.8</v>
      </c>
      <c r="N5943" t="inlineStr">
        <is>
          <t>DESCARTAVEIS</t>
        </is>
      </c>
      <c r="O5943" t="inlineStr">
        <is>
          <t>12/2025</t>
        </is>
      </c>
    </row>
    <row r="5944">
      <c r="A5944" t="n">
        <v>187260</v>
      </c>
      <c r="B5944" t="n">
        <v>122</v>
      </c>
      <c r="C5944" t="inlineStr">
        <is>
          <t>Arcos</t>
        </is>
      </c>
      <c r="D5944" t="inlineStr">
        <is>
          <t>DEOLINDA DOS SANTOS FREITAS</t>
        </is>
      </c>
      <c r="E5944" t="inlineStr">
        <is>
          <t>2313</t>
        </is>
      </c>
      <c r="F5944" s="550" t="n">
        <v>45993</v>
      </c>
      <c r="G5944" t="n">
        <v>17398</v>
      </c>
      <c r="H5944" t="inlineStr">
        <is>
          <t>SACO DE LIXO 30L PRETO 59X62X30 C/ 100UN</t>
        </is>
      </c>
      <c r="I5944" t="inlineStr">
        <is>
          <t>DESCARTAVEIS/HIGIENE E LIMPEZA</t>
        </is>
      </c>
      <c r="J5944" t="n">
        <v>4</v>
      </c>
      <c r="K5944" t="inlineStr">
        <is>
          <t>UN</t>
        </is>
      </c>
      <c r="L5944" t="n">
        <v>87.95999999999999</v>
      </c>
      <c r="M5944" t="n">
        <v>21.99</v>
      </c>
      <c r="N5944" t="inlineStr">
        <is>
          <t>DESCARTAVEIS</t>
        </is>
      </c>
      <c r="O5944" t="inlineStr">
        <is>
          <t>12/2025</t>
        </is>
      </c>
    </row>
    <row r="5945">
      <c r="A5945" t="n">
        <v>187260</v>
      </c>
      <c r="B5945" t="n">
        <v>122</v>
      </c>
      <c r="C5945" t="inlineStr">
        <is>
          <t>Arcos</t>
        </is>
      </c>
      <c r="D5945" t="inlineStr">
        <is>
          <t>DEOLINDA DOS SANTOS FREITAS</t>
        </is>
      </c>
      <c r="E5945" t="inlineStr">
        <is>
          <t>2313</t>
        </is>
      </c>
      <c r="F5945" s="550" t="n">
        <v>45993</v>
      </c>
      <c r="G5945" t="n">
        <v>17504</v>
      </c>
      <c r="H5945" t="inlineStr">
        <is>
          <t>LUVA LATEX G SEM TALCO C/100UN</t>
        </is>
      </c>
      <c r="I5945" t="inlineStr">
        <is>
          <t>UTENSILIOS</t>
        </is>
      </c>
      <c r="J5945" t="n">
        <v>2</v>
      </c>
      <c r="K5945" t="inlineStr">
        <is>
          <t>UN</t>
        </is>
      </c>
      <c r="L5945" t="n">
        <v>47.6</v>
      </c>
      <c r="M5945" t="n">
        <v>23.8</v>
      </c>
      <c r="N5945" t="inlineStr">
        <is>
          <t>DESCARTAVEIS</t>
        </is>
      </c>
      <c r="O5945" t="inlineStr">
        <is>
          <t>12/2025</t>
        </is>
      </c>
    </row>
    <row r="5946">
      <c r="A5946" t="n">
        <v>187260</v>
      </c>
      <c r="B5946" t="n">
        <v>122</v>
      </c>
      <c r="C5946" t="inlineStr">
        <is>
          <t>Arcos</t>
        </is>
      </c>
      <c r="D5946" t="inlineStr">
        <is>
          <t>DEOLINDA DOS SANTOS FREITAS</t>
        </is>
      </c>
      <c r="E5946" t="inlineStr">
        <is>
          <t>2313</t>
        </is>
      </c>
      <c r="F5946" s="550" t="n">
        <v>45993</v>
      </c>
      <c r="G5946" t="n">
        <v>21665</v>
      </c>
      <c r="H5946" t="inlineStr">
        <is>
          <t>SACO DE LIXO 200L PRETO REFORCADO</t>
        </is>
      </c>
      <c r="I5946" t="inlineStr">
        <is>
          <t>DESCARTAVEIS/HIGIENE E LIMPEZA</t>
        </is>
      </c>
      <c r="J5946" t="n">
        <v>4</v>
      </c>
      <c r="K5946" t="inlineStr">
        <is>
          <t>UN</t>
        </is>
      </c>
      <c r="L5946" t="n">
        <v>134</v>
      </c>
      <c r="M5946" t="n">
        <v>33.5</v>
      </c>
      <c r="N5946" t="inlineStr">
        <is>
          <t>DESCARTAVEIS</t>
        </is>
      </c>
      <c r="O5946" t="inlineStr">
        <is>
          <t>12/2025</t>
        </is>
      </c>
    </row>
    <row r="5947">
      <c r="A5947" t="n">
        <v>187260</v>
      </c>
      <c r="B5947" t="n">
        <v>122</v>
      </c>
      <c r="C5947" t="inlineStr">
        <is>
          <t>Arcos</t>
        </is>
      </c>
      <c r="D5947" t="inlineStr">
        <is>
          <t>DEOLINDA DOS SANTOS FREITAS</t>
        </is>
      </c>
      <c r="E5947" t="inlineStr">
        <is>
          <t>2313</t>
        </is>
      </c>
      <c r="F5947" s="550" t="n">
        <v>45993</v>
      </c>
      <c r="G5947" t="n">
        <v>21423</v>
      </c>
      <c r="H5947" t="inlineStr">
        <is>
          <t>SACO DE LIXO 100L BL PRETO GROSSO 95X120 4K UN</t>
        </is>
      </c>
      <c r="I5947" t="inlineStr">
        <is>
          <t>DESCARTAVEIS/HIGIENE E LIMPEZA</t>
        </is>
      </c>
      <c r="J5947" t="n">
        <v>4</v>
      </c>
      <c r="K5947" t="inlineStr">
        <is>
          <t>UN</t>
        </is>
      </c>
      <c r="L5947" t="n">
        <v>134</v>
      </c>
      <c r="M5947" t="n">
        <v>33.5</v>
      </c>
      <c r="N5947" t="inlineStr">
        <is>
          <t>DESCARTAVEIS</t>
        </is>
      </c>
      <c r="O5947" t="inlineStr">
        <is>
          <t>12/2025</t>
        </is>
      </c>
    </row>
    <row r="5948">
      <c r="A5948" t="n">
        <v>186237</v>
      </c>
      <c r="B5948" t="n">
        <v>122</v>
      </c>
      <c r="C5948" t="inlineStr">
        <is>
          <t>Arcos</t>
        </is>
      </c>
      <c r="D5948" t="inlineStr">
        <is>
          <t>GCT COMERCIO DE PRODUTOS ALIMENTICIOS LTDA</t>
        </is>
      </c>
      <c r="E5948" t="inlineStr">
        <is>
          <t>8861</t>
        </is>
      </c>
      <c r="F5948" s="550" t="n">
        <v>46011</v>
      </c>
      <c r="G5948" t="n">
        <v>27340</v>
      </c>
      <c r="H5948" t="inlineStr">
        <is>
          <t>GELO RETANGULO 50X65MM C/25 UN YCECODE</t>
        </is>
      </c>
      <c r="I5948" t="inlineStr">
        <is>
          <t>BEBIDAS</t>
        </is>
      </c>
      <c r="J5948" t="n">
        <v>14</v>
      </c>
      <c r="K5948" t="inlineStr">
        <is>
          <t>PC</t>
        </is>
      </c>
      <c r="L5948" t="n">
        <v>750.6799999999999</v>
      </c>
      <c r="M5948" t="n">
        <v>53.62</v>
      </c>
      <c r="N5948" t="inlineStr">
        <is>
          <t>BEBIDAS</t>
        </is>
      </c>
      <c r="O5948" t="inlineStr">
        <is>
          <t>12/2025</t>
        </is>
      </c>
    </row>
    <row r="5949">
      <c r="A5949" t="n">
        <v>186237</v>
      </c>
      <c r="B5949" t="n">
        <v>122</v>
      </c>
      <c r="C5949" t="inlineStr">
        <is>
          <t>Arcos</t>
        </is>
      </c>
      <c r="D5949" t="inlineStr">
        <is>
          <t>GCT COMERCIO DE PRODUTOS ALIMENTICIOS LTDA</t>
        </is>
      </c>
      <c r="E5949" t="inlineStr">
        <is>
          <t>8861</t>
        </is>
      </c>
      <c r="F5949" s="550" t="n">
        <v>46011</v>
      </c>
      <c r="G5949" t="n">
        <v>28315</v>
      </c>
      <c r="H5949" t="inlineStr">
        <is>
          <t>GELO COLLINS 35X120 C/18 UN YCECODE</t>
        </is>
      </c>
      <c r="I5949" t="inlineStr">
        <is>
          <t>BEBIDAS</t>
        </is>
      </c>
      <c r="J5949" t="n">
        <v>7</v>
      </c>
      <c r="K5949" t="inlineStr">
        <is>
          <t>PC</t>
        </is>
      </c>
      <c r="L5949" t="n">
        <v>304.92</v>
      </c>
      <c r="M5949" t="n">
        <v>43.56</v>
      </c>
      <c r="N5949" t="inlineStr">
        <is>
          <t>BEBIDAS</t>
        </is>
      </c>
      <c r="O5949" t="inlineStr">
        <is>
          <t>12/2025</t>
        </is>
      </c>
    </row>
    <row r="5950">
      <c r="A5950" t="n">
        <v>186237</v>
      </c>
      <c r="B5950" t="n">
        <v>122</v>
      </c>
      <c r="C5950" t="inlineStr">
        <is>
          <t>Arcos</t>
        </is>
      </c>
      <c r="D5950" t="inlineStr">
        <is>
          <t>GCT COMERCIO DE PRODUTOS ALIMENTICIOS LTDA</t>
        </is>
      </c>
      <c r="E5950" t="inlineStr">
        <is>
          <t>8861</t>
        </is>
      </c>
      <c r="F5950" s="550" t="n">
        <v>46011</v>
      </c>
      <c r="G5950" t="n">
        <v>28316</v>
      </c>
      <c r="H5950" t="inlineStr">
        <is>
          <t>GELO ESFERICO C/9UN YCECODE</t>
        </is>
      </c>
      <c r="I5950" t="inlineStr">
        <is>
          <t>BEBIDAS</t>
        </is>
      </c>
      <c r="J5950" t="n">
        <v>3</v>
      </c>
      <c r="K5950" t="inlineStr">
        <is>
          <t>PC</t>
        </is>
      </c>
      <c r="L5950" t="n">
        <v>117.15</v>
      </c>
      <c r="M5950" t="n">
        <v>39.05</v>
      </c>
      <c r="N5950" t="inlineStr">
        <is>
          <t>BEBIDAS</t>
        </is>
      </c>
      <c r="O5950" t="inlineStr">
        <is>
          <t>12/2025</t>
        </is>
      </c>
    </row>
    <row r="5951">
      <c r="A5951" t="n">
        <v>186236</v>
      </c>
      <c r="B5951" t="n">
        <v>122</v>
      </c>
      <c r="C5951" t="inlineStr">
        <is>
          <t>Arcos</t>
        </is>
      </c>
      <c r="D5951" t="inlineStr">
        <is>
          <t>NOVA COMERCIAL PESCADOS LTDA</t>
        </is>
      </c>
      <c r="E5951" t="inlineStr">
        <is>
          <t>30175</t>
        </is>
      </c>
      <c r="F5951" s="550" t="n">
        <v>46010</v>
      </c>
      <c r="G5951" t="n">
        <v>27692</v>
      </c>
      <c r="H5951" t="inlineStr">
        <is>
          <t>CAMARAO CINZA 25/30 LIMPO EVISCERADO COM COLA KG</t>
        </is>
      </c>
      <c r="I5951" t="inlineStr">
        <is>
          <t>ALIMENTOS</t>
        </is>
      </c>
      <c r="J5951" t="n">
        <v>20</v>
      </c>
      <c r="K5951" t="inlineStr">
        <is>
          <t>KG</t>
        </is>
      </c>
      <c r="L5951" t="n">
        <v>2240</v>
      </c>
      <c r="M5951" t="n">
        <v>112</v>
      </c>
      <c r="N5951" t="inlineStr">
        <is>
          <t>ALIMENTOS</t>
        </is>
      </c>
      <c r="O5951" t="inlineStr">
        <is>
          <t>12/2025</t>
        </is>
      </c>
    </row>
    <row r="5952">
      <c r="A5952" t="n">
        <v>186234</v>
      </c>
      <c r="B5952" t="n">
        <v>122</v>
      </c>
      <c r="C5952" t="inlineStr">
        <is>
          <t>Arcos</t>
        </is>
      </c>
      <c r="D5952" t="inlineStr">
        <is>
          <t xml:space="preserve">EDUARDO TAKESHI MURANAKA </t>
        </is>
      </c>
      <c r="E5952" t="inlineStr">
        <is>
          <t>260710795</t>
        </is>
      </c>
      <c r="F5952" s="550" t="n">
        <v>46012</v>
      </c>
      <c r="G5952" t="n">
        <v>28220</v>
      </c>
      <c r="H5952" t="inlineStr">
        <is>
          <t>COGUMELO PARIS MURANAKA KG</t>
        </is>
      </c>
      <c r="I5952" t="inlineStr">
        <is>
          <t>ALIMENTOS</t>
        </is>
      </c>
      <c r="J5952" t="n">
        <v>5</v>
      </c>
      <c r="K5952" t="inlineStr">
        <is>
          <t>KG</t>
        </is>
      </c>
      <c r="L5952" t="n">
        <v>135</v>
      </c>
      <c r="M5952" t="n">
        <v>27</v>
      </c>
      <c r="N5952" t="inlineStr">
        <is>
          <t>ALIMENTOS</t>
        </is>
      </c>
      <c r="O5952" t="inlineStr">
        <is>
          <t>12/2025</t>
        </is>
      </c>
    </row>
    <row r="5953">
      <c r="A5953" t="n">
        <v>186234</v>
      </c>
      <c r="B5953" t="n">
        <v>122</v>
      </c>
      <c r="C5953" t="inlineStr">
        <is>
          <t>Arcos</t>
        </is>
      </c>
      <c r="D5953" t="inlineStr">
        <is>
          <t xml:space="preserve">EDUARDO TAKESHI MURANAKA </t>
        </is>
      </c>
      <c r="E5953" t="inlineStr">
        <is>
          <t>260710795</t>
        </is>
      </c>
      <c r="F5953" s="550" t="n">
        <v>46012</v>
      </c>
      <c r="G5953" t="n">
        <v>28221</v>
      </c>
      <c r="H5953" t="inlineStr">
        <is>
          <t>COGUMELO PORTO BELLO MURANAKA KG</t>
        </is>
      </c>
      <c r="I5953" t="inlineStr">
        <is>
          <t>ALIMENTOS</t>
        </is>
      </c>
      <c r="J5953" t="n">
        <v>5</v>
      </c>
      <c r="K5953" t="inlineStr">
        <is>
          <t>KG</t>
        </is>
      </c>
      <c r="L5953" t="n">
        <v>175</v>
      </c>
      <c r="M5953" t="n">
        <v>35</v>
      </c>
      <c r="N5953" t="inlineStr">
        <is>
          <t>ALIMENTOS</t>
        </is>
      </c>
      <c r="O5953" t="inlineStr">
        <is>
          <t>12/2025</t>
        </is>
      </c>
    </row>
    <row r="5954">
      <c r="A5954" t="n">
        <v>186234</v>
      </c>
      <c r="B5954" t="n">
        <v>122</v>
      </c>
      <c r="C5954" t="inlineStr">
        <is>
          <t>Arcos</t>
        </is>
      </c>
      <c r="D5954" t="inlineStr">
        <is>
          <t xml:space="preserve">EDUARDO TAKESHI MURANAKA </t>
        </is>
      </c>
      <c r="E5954" t="inlineStr">
        <is>
          <t>260710795</t>
        </is>
      </c>
      <c r="F5954" s="550" t="n">
        <v>46012</v>
      </c>
      <c r="G5954" t="n">
        <v>28222</v>
      </c>
      <c r="H5954" t="inlineStr">
        <is>
          <t>COGUMELO SHIITAKE MURANAKA KG</t>
        </is>
      </c>
      <c r="I5954" t="inlineStr">
        <is>
          <t>ALIMENTOS</t>
        </is>
      </c>
      <c r="J5954" t="n">
        <v>5</v>
      </c>
      <c r="K5954" t="inlineStr">
        <is>
          <t>KG</t>
        </is>
      </c>
      <c r="L5954" t="n">
        <v>210</v>
      </c>
      <c r="M5954" t="n">
        <v>42</v>
      </c>
      <c r="N5954" t="inlineStr">
        <is>
          <t>ALIMENTOS</t>
        </is>
      </c>
      <c r="O5954" t="inlineStr">
        <is>
          <t>12/2025</t>
        </is>
      </c>
    </row>
    <row r="5955">
      <c r="A5955" t="n">
        <v>186232</v>
      </c>
      <c r="B5955" t="n">
        <v>122</v>
      </c>
      <c r="C5955" t="inlineStr">
        <is>
          <t>Arcos</t>
        </is>
      </c>
      <c r="D5955" t="inlineStr">
        <is>
          <t>ARTE GELATI SORVETES LTDA</t>
        </is>
      </c>
      <c r="E5955" t="inlineStr">
        <is>
          <t>39643</t>
        </is>
      </c>
      <c r="F5955" s="550" t="n">
        <v>46009</v>
      </c>
      <c r="G5955" t="n">
        <v>24986</v>
      </c>
      <c r="H5955" t="inlineStr">
        <is>
          <t>SORVETE DE MARACUJA ARTE GELATE C/3,8KG</t>
        </is>
      </c>
      <c r="I5955" t="inlineStr">
        <is>
          <t>ALIMENTOS</t>
        </is>
      </c>
      <c r="J5955" t="n">
        <v>3</v>
      </c>
      <c r="K5955" t="inlineStr">
        <is>
          <t>Pt</t>
        </is>
      </c>
      <c r="L5955" t="n">
        <v>514.8</v>
      </c>
      <c r="M5955" t="n">
        <v>171.6</v>
      </c>
      <c r="N5955" t="inlineStr">
        <is>
          <t>ALIMENTOS</t>
        </is>
      </c>
      <c r="O5955" t="inlineStr">
        <is>
          <t>12/2025</t>
        </is>
      </c>
    </row>
    <row r="5956">
      <c r="A5956" t="n">
        <v>186230</v>
      </c>
      <c r="B5956" t="n">
        <v>122</v>
      </c>
      <c r="C5956" t="inlineStr">
        <is>
          <t>Arcos</t>
        </is>
      </c>
      <c r="D5956" t="inlineStr">
        <is>
          <t>BATARD PADARIA ARTESANAL LTDA</t>
        </is>
      </c>
      <c r="E5956" t="inlineStr">
        <is>
          <t>12871</t>
        </is>
      </c>
      <c r="F5956" s="550" t="n">
        <v>46009</v>
      </c>
      <c r="G5956" t="n">
        <v>19166</v>
      </c>
      <c r="H5956" t="inlineStr">
        <is>
          <t>BAGUETE DE GRAO LEVIAN FATIADO 590G UN</t>
        </is>
      </c>
      <c r="I5956" t="inlineStr">
        <is>
          <t>ALIMENTOS</t>
        </is>
      </c>
      <c r="J5956" t="n">
        <v>40</v>
      </c>
      <c r="K5956" t="inlineStr">
        <is>
          <t>UN</t>
        </is>
      </c>
      <c r="L5956" t="n">
        <v>814</v>
      </c>
      <c r="M5956" t="n">
        <v>20.35</v>
      </c>
      <c r="N5956" t="inlineStr">
        <is>
          <t>ALIMENTOS</t>
        </is>
      </c>
      <c r="O5956" t="inlineStr">
        <is>
          <t>12/2025</t>
        </is>
      </c>
    </row>
    <row r="5957">
      <c r="A5957" t="n">
        <v>186230</v>
      </c>
      <c r="B5957" t="n">
        <v>122</v>
      </c>
      <c r="C5957" t="inlineStr">
        <is>
          <t>Arcos</t>
        </is>
      </c>
      <c r="D5957" t="inlineStr">
        <is>
          <t>BATARD PADARIA ARTESANAL LTDA</t>
        </is>
      </c>
      <c r="E5957" t="inlineStr">
        <is>
          <t>12871</t>
        </is>
      </c>
      <c r="F5957" s="550" t="n">
        <v>46009</v>
      </c>
      <c r="G5957" t="n">
        <v>21372</v>
      </c>
      <c r="H5957" t="inlineStr">
        <is>
          <t>PAO BRIOCHE FORME C/ TAMPA UN</t>
        </is>
      </c>
      <c r="I5957" t="inlineStr">
        <is>
          <t>ALIMENTOS</t>
        </is>
      </c>
      <c r="J5957" t="n">
        <v>33</v>
      </c>
      <c r="K5957" t="inlineStr">
        <is>
          <t>UN</t>
        </is>
      </c>
      <c r="L5957" t="n">
        <v>1023</v>
      </c>
      <c r="M5957" t="n">
        <v>31</v>
      </c>
      <c r="N5957" t="inlineStr">
        <is>
          <t>ALIMENTOS</t>
        </is>
      </c>
      <c r="O5957" t="inlineStr">
        <is>
          <t>12/2025</t>
        </is>
      </c>
    </row>
    <row r="5958">
      <c r="A5958" t="n">
        <v>186230</v>
      </c>
      <c r="B5958" t="n">
        <v>122</v>
      </c>
      <c r="C5958" t="inlineStr">
        <is>
          <t>Arcos</t>
        </is>
      </c>
      <c r="D5958" t="inlineStr">
        <is>
          <t>BATARD PADARIA ARTESANAL LTDA</t>
        </is>
      </c>
      <c r="E5958" t="inlineStr">
        <is>
          <t>12871</t>
        </is>
      </c>
      <c r="F5958" s="550" t="n">
        <v>46009</v>
      </c>
      <c r="G5958" t="n">
        <v>28384</v>
      </c>
      <c r="H5958" t="inlineStr">
        <is>
          <t xml:space="preserve">PÃO PDC FORMA LEVAIN 750GR </t>
        </is>
      </c>
      <c r="I5958" t="inlineStr">
        <is>
          <t>ALIMENTOS</t>
        </is>
      </c>
      <c r="J5958" t="n">
        <v>20</v>
      </c>
      <c r="K5958" t="inlineStr">
        <is>
          <t>UN</t>
        </is>
      </c>
      <c r="L5958" t="n">
        <v>483</v>
      </c>
      <c r="M5958" t="n">
        <v>24.15</v>
      </c>
      <c r="N5958" t="inlineStr">
        <is>
          <t>ALIMENTOS</t>
        </is>
      </c>
      <c r="O5958" t="inlineStr">
        <is>
          <t>12/2025</t>
        </is>
      </c>
    </row>
    <row r="5959">
      <c r="A5959" t="n">
        <v>186228</v>
      </c>
      <c r="B5959" t="n">
        <v>122</v>
      </c>
      <c r="C5959" t="inlineStr">
        <is>
          <t>Arcos</t>
        </is>
      </c>
      <c r="D5959" t="inlineStr">
        <is>
          <t>BATALHA FABRICA DE PAES LTDA</t>
        </is>
      </c>
      <c r="E5959" t="inlineStr">
        <is>
          <t>61929</t>
        </is>
      </c>
      <c r="F5959" s="550" t="n">
        <v>46007</v>
      </c>
      <c r="G5959" t="n">
        <v>19125</v>
      </c>
      <c r="H5959" t="inlineStr">
        <is>
          <t>MINI BURGER BRIOCHE PINCEL CAIXA C/180 UN 15 PACOTES X 12 UN COD 142</t>
        </is>
      </c>
      <c r="I5959" t="inlineStr">
        <is>
          <t>ALIMENTOS</t>
        </is>
      </c>
      <c r="J5959" t="n">
        <v>3</v>
      </c>
      <c r="K5959" t="inlineStr">
        <is>
          <t>CX</t>
        </is>
      </c>
      <c r="L5959" t="n">
        <v>618.84</v>
      </c>
      <c r="M5959" t="n">
        <v>206.28</v>
      </c>
      <c r="N5959" t="inlineStr">
        <is>
          <t>ALIMENTOS</t>
        </is>
      </c>
      <c r="O5959" t="inlineStr">
        <is>
          <t>12/2025</t>
        </is>
      </c>
    </row>
    <row r="5960">
      <c r="A5960" t="n">
        <v>186226</v>
      </c>
      <c r="B5960" t="n">
        <v>122</v>
      </c>
      <c r="C5960" t="inlineStr">
        <is>
          <t>Arcos</t>
        </is>
      </c>
      <c r="D5960" t="inlineStr">
        <is>
          <t>NA MORADA INDÚSTRIA E COMÉRCIO LTDA</t>
        </is>
      </c>
      <c r="E5960" t="inlineStr">
        <is>
          <t>287678</t>
        </is>
      </c>
      <c r="F5960" s="550" t="n">
        <v>46008</v>
      </c>
      <c r="G5960" t="n">
        <v>19370</v>
      </c>
      <c r="H5960" t="inlineStr">
        <is>
          <t>QUEIJO CAMEMBERT SERRA DAS ANTAS CX 1,680KG C/12 DE 140G KG</t>
        </is>
      </c>
      <c r="I5960" t="inlineStr">
        <is>
          <t>ALIMENTOS</t>
        </is>
      </c>
      <c r="J5960" t="n">
        <v>20.56</v>
      </c>
      <c r="K5960" t="inlineStr">
        <is>
          <t>KG</t>
        </is>
      </c>
      <c r="L5960" t="n">
        <v>1816.06</v>
      </c>
      <c r="M5960" t="n">
        <v>88.329767</v>
      </c>
      <c r="N5960" t="inlineStr">
        <is>
          <t>ALIMENTOS</t>
        </is>
      </c>
      <c r="O5960" t="inlineStr">
        <is>
          <t>12/2025</t>
        </is>
      </c>
    </row>
    <row r="5961">
      <c r="A5961" t="n">
        <v>186226</v>
      </c>
      <c r="B5961" t="n">
        <v>122</v>
      </c>
      <c r="C5961" t="inlineStr">
        <is>
          <t>Arcos</t>
        </is>
      </c>
      <c r="D5961" t="inlineStr">
        <is>
          <t>NA MORADA INDÚSTRIA E COMÉRCIO LTDA</t>
        </is>
      </c>
      <c r="E5961" t="inlineStr">
        <is>
          <t>287678</t>
        </is>
      </c>
      <c r="F5961" s="550" t="n">
        <v>46008</v>
      </c>
      <c r="G5961" t="n">
        <v>25868</v>
      </c>
      <c r="H5961" t="inlineStr">
        <is>
          <t>QUEIJO GORGONZOLA DOLCE SERRA DAS ANTAS KG</t>
        </is>
      </c>
      <c r="I5961" t="inlineStr">
        <is>
          <t>ALIMENTOS</t>
        </is>
      </c>
      <c r="J5961" t="n">
        <v>2.63</v>
      </c>
      <c r="K5961" t="inlineStr">
        <is>
          <t>KG</t>
        </is>
      </c>
      <c r="L5961" t="n">
        <v>241.14</v>
      </c>
      <c r="M5961" t="n">
        <v>91.688213</v>
      </c>
      <c r="N5961" t="inlineStr">
        <is>
          <t>ALIMENTOS</t>
        </is>
      </c>
      <c r="O5961" t="inlineStr">
        <is>
          <t>12/2025</t>
        </is>
      </c>
    </row>
    <row r="5962">
      <c r="A5962" t="n">
        <v>186226</v>
      </c>
      <c r="B5962" t="n">
        <v>122</v>
      </c>
      <c r="C5962" t="inlineStr">
        <is>
          <t>Arcos</t>
        </is>
      </c>
      <c r="D5962" t="inlineStr">
        <is>
          <t>NA MORADA INDÚSTRIA E COMÉRCIO LTDA</t>
        </is>
      </c>
      <c r="E5962" t="inlineStr">
        <is>
          <t>287678</t>
        </is>
      </c>
      <c r="F5962" s="550" t="n">
        <v>46008</v>
      </c>
      <c r="G5962" t="n">
        <v>26596</v>
      </c>
      <c r="H5962" t="inlineStr">
        <is>
          <t>QUEIJO GORGONZOLA SERRA DAS ANTAS (PECAS DE 660G) KG</t>
        </is>
      </c>
      <c r="I5962" t="inlineStr">
        <is>
          <t>ALIMENTOS</t>
        </is>
      </c>
      <c r="J5962" t="n">
        <v>3.3</v>
      </c>
      <c r="K5962" t="inlineStr">
        <is>
          <t>KG</t>
        </is>
      </c>
      <c r="L5962" t="n">
        <v>307.65</v>
      </c>
      <c r="M5962" t="n">
        <v>93.227273</v>
      </c>
      <c r="N5962" t="inlineStr">
        <is>
          <t>ALIMENTOS</t>
        </is>
      </c>
      <c r="O5962" t="inlineStr">
        <is>
          <t>12/2025</t>
        </is>
      </c>
    </row>
    <row r="5963">
      <c r="A5963" t="n">
        <v>186224</v>
      </c>
      <c r="B5963" t="n">
        <v>122</v>
      </c>
      <c r="C5963" t="inlineStr">
        <is>
          <t>Arcos</t>
        </is>
      </c>
      <c r="D5963" t="inlineStr">
        <is>
          <t>GOMES D ELIA EQUIP. HIGIENE LTDA - WESCO</t>
        </is>
      </c>
      <c r="E5963" t="inlineStr">
        <is>
          <t>234329</t>
        </is>
      </c>
      <c r="F5963" s="550" t="n">
        <v>46007</v>
      </c>
      <c r="G5963" t="n">
        <v>17344</v>
      </c>
      <c r="H5963" t="inlineStr">
        <is>
          <t>ENXAGUANTE BUCAL LISTERINE 1,5L</t>
        </is>
      </c>
      <c r="I5963" t="inlineStr">
        <is>
          <t>DESCARTAVEIS/HIGIENE E LIMPEZA</t>
        </is>
      </c>
      <c r="J5963" t="n">
        <v>6</v>
      </c>
      <c r="K5963" t="inlineStr">
        <is>
          <t>FR</t>
        </is>
      </c>
      <c r="L5963" t="n">
        <v>342</v>
      </c>
      <c r="M5963" t="n">
        <v>57</v>
      </c>
      <c r="O5963" t="inlineStr">
        <is>
          <t>12/2025</t>
        </is>
      </c>
    </row>
    <row r="5964">
      <c r="A5964" t="n">
        <v>186222</v>
      </c>
      <c r="B5964" t="n">
        <v>122</v>
      </c>
      <c r="C5964" t="inlineStr">
        <is>
          <t>Arcos</t>
        </is>
      </c>
      <c r="D5964" t="inlineStr">
        <is>
          <t>CASANDRA DEVOTTO</t>
        </is>
      </c>
      <c r="E5964" t="inlineStr">
        <is>
          <t>94</t>
        </is>
      </c>
      <c r="F5964" s="550" t="n">
        <v>46008</v>
      </c>
      <c r="G5964" t="n">
        <v>26336</v>
      </c>
      <c r="H5964" t="inlineStr">
        <is>
          <t>⁠EMPANADA CEBOLA E QUEIJO</t>
        </is>
      </c>
      <c r="I5964" t="inlineStr">
        <is>
          <t>ALIMENTOS</t>
        </is>
      </c>
      <c r="J5964" t="n">
        <v>150</v>
      </c>
      <c r="K5964" t="inlineStr">
        <is>
          <t>UN</t>
        </is>
      </c>
      <c r="L5964" t="n">
        <v>900</v>
      </c>
      <c r="M5964" t="n">
        <v>6</v>
      </c>
      <c r="N5964" t="inlineStr">
        <is>
          <t>ALIMENTOS</t>
        </is>
      </c>
      <c r="O5964" t="inlineStr">
        <is>
          <t>12/2025</t>
        </is>
      </c>
    </row>
    <row r="5965">
      <c r="A5965" t="n">
        <v>186222</v>
      </c>
      <c r="B5965" t="n">
        <v>122</v>
      </c>
      <c r="C5965" t="inlineStr">
        <is>
          <t>Arcos</t>
        </is>
      </c>
      <c r="D5965" t="inlineStr">
        <is>
          <t>CASANDRA DEVOTTO</t>
        </is>
      </c>
      <c r="E5965" t="inlineStr">
        <is>
          <t>94</t>
        </is>
      </c>
      <c r="F5965" s="550" t="n">
        <v>46008</v>
      </c>
      <c r="G5965" t="n">
        <v>25429</v>
      </c>
      <c r="H5965" t="inlineStr">
        <is>
          <t>EMPANADA DE SALTENA UN</t>
        </is>
      </c>
      <c r="I5965" t="inlineStr">
        <is>
          <t>ALIMENTOS</t>
        </is>
      </c>
      <c r="J5965" t="n">
        <v>200</v>
      </c>
      <c r="K5965" t="inlineStr">
        <is>
          <t>UN</t>
        </is>
      </c>
      <c r="L5965" t="n">
        <v>1200</v>
      </c>
      <c r="M5965" t="n">
        <v>6</v>
      </c>
      <c r="N5965" t="inlineStr">
        <is>
          <t>ALIMENTOS</t>
        </is>
      </c>
      <c r="O5965" t="inlineStr">
        <is>
          <t>12/2025</t>
        </is>
      </c>
    </row>
    <row r="5966">
      <c r="A5966" t="n">
        <v>186220</v>
      </c>
      <c r="B5966" t="n">
        <v>122</v>
      </c>
      <c r="C5966" t="inlineStr">
        <is>
          <t>Arcos</t>
        </is>
      </c>
      <c r="D5966" t="inlineStr">
        <is>
          <t>DONA ZELDA LTDA</t>
        </is>
      </c>
      <c r="E5966" t="inlineStr">
        <is>
          <t>133</t>
        </is>
      </c>
      <c r="F5966" s="550" t="n">
        <v>46007</v>
      </c>
      <c r="G5966" t="n">
        <v>27399</v>
      </c>
      <c r="H5966" t="inlineStr">
        <is>
          <t>PAO DE QUEIJO TRAD LANCHE DONA ZELDA 25UN C/80GR - 2KG</t>
        </is>
      </c>
      <c r="I5966" t="inlineStr">
        <is>
          <t>ALIMENTOS</t>
        </is>
      </c>
      <c r="J5966" t="n">
        <v>10</v>
      </c>
      <c r="K5966" t="inlineStr">
        <is>
          <t>PC</t>
        </is>
      </c>
      <c r="L5966" t="n">
        <v>900</v>
      </c>
      <c r="M5966" t="n">
        <v>90</v>
      </c>
      <c r="N5966" t="inlineStr">
        <is>
          <t>ALIMENTOS</t>
        </is>
      </c>
      <c r="O5966" t="inlineStr">
        <is>
          <t>12/2025</t>
        </is>
      </c>
    </row>
    <row r="5967">
      <c r="A5967" t="n">
        <v>186218</v>
      </c>
      <c r="B5967" t="n">
        <v>122</v>
      </c>
      <c r="C5967" t="inlineStr">
        <is>
          <t>Arcos</t>
        </is>
      </c>
      <c r="D5967" t="inlineStr">
        <is>
          <t>HORTA NOVA DISTRIBUIDORA DE HORTIFRUTI LTDA</t>
        </is>
      </c>
      <c r="E5967" t="inlineStr">
        <is>
          <t>7764</t>
        </is>
      </c>
      <c r="F5967" s="550" t="n">
        <v>45995</v>
      </c>
      <c r="G5967" t="n">
        <v>19623</v>
      </c>
      <c r="H5967" t="inlineStr">
        <is>
          <t>CEBOLA ROXA KG</t>
        </is>
      </c>
      <c r="I5967" t="inlineStr">
        <is>
          <t>ALIMENTOS</t>
        </is>
      </c>
      <c r="J5967" t="n">
        <v>7</v>
      </c>
      <c r="K5967" t="inlineStr">
        <is>
          <t>KG</t>
        </is>
      </c>
      <c r="L5967" t="n">
        <v>35</v>
      </c>
      <c r="M5967" t="n">
        <v>5</v>
      </c>
      <c r="N5967" t="inlineStr">
        <is>
          <t>ALIMENTOS</t>
        </is>
      </c>
      <c r="O5967" t="inlineStr">
        <is>
          <t>12/2025</t>
        </is>
      </c>
    </row>
    <row r="5968">
      <c r="A5968" t="n">
        <v>186218</v>
      </c>
      <c r="B5968" t="n">
        <v>122</v>
      </c>
      <c r="C5968" t="inlineStr">
        <is>
          <t>Arcos</t>
        </is>
      </c>
      <c r="D5968" t="inlineStr">
        <is>
          <t>HORTA NOVA DISTRIBUIDORA DE HORTIFRUTI LTDA</t>
        </is>
      </c>
      <c r="E5968" t="inlineStr">
        <is>
          <t>7764</t>
        </is>
      </c>
      <c r="F5968" s="550" t="n">
        <v>45995</v>
      </c>
      <c r="G5968" t="n">
        <v>19654</v>
      </c>
      <c r="H5968" t="inlineStr">
        <is>
          <t>ABOBRINHA ITALIANA GRAUDA KG</t>
        </is>
      </c>
      <c r="I5968" t="inlineStr">
        <is>
          <t>ALIMENTOS</t>
        </is>
      </c>
      <c r="J5968" t="n">
        <v>1</v>
      </c>
      <c r="K5968" t="inlineStr">
        <is>
          <t>KG</t>
        </is>
      </c>
      <c r="L5968" t="n">
        <v>1.75</v>
      </c>
      <c r="M5968" t="n">
        <v>1.75</v>
      </c>
      <c r="N5968" t="inlineStr">
        <is>
          <t>ALIMENTOS</t>
        </is>
      </c>
      <c r="O5968" t="inlineStr">
        <is>
          <t>12/2025</t>
        </is>
      </c>
    </row>
    <row r="5969">
      <c r="A5969" t="n">
        <v>186218</v>
      </c>
      <c r="B5969" t="n">
        <v>122</v>
      </c>
      <c r="C5969" t="inlineStr">
        <is>
          <t>Arcos</t>
        </is>
      </c>
      <c r="D5969" t="inlineStr">
        <is>
          <t>HORTA NOVA DISTRIBUIDORA DE HORTIFRUTI LTDA</t>
        </is>
      </c>
      <c r="E5969" t="inlineStr">
        <is>
          <t>7764</t>
        </is>
      </c>
      <c r="F5969" s="550" t="n">
        <v>45995</v>
      </c>
      <c r="G5969" t="n">
        <v>19701</v>
      </c>
      <c r="H5969" t="inlineStr">
        <is>
          <t>AMEIXA KG</t>
        </is>
      </c>
      <c r="I5969" t="inlineStr">
        <is>
          <t>ALIMENTOS</t>
        </is>
      </c>
      <c r="J5969" t="n">
        <v>0.5</v>
      </c>
      <c r="K5969" t="inlineStr">
        <is>
          <t>KG</t>
        </is>
      </c>
      <c r="L5969" t="n">
        <v>7.5</v>
      </c>
      <c r="M5969" t="n">
        <v>15</v>
      </c>
      <c r="N5969" t="inlineStr">
        <is>
          <t>ALIMENTOS</t>
        </is>
      </c>
      <c r="O5969" t="inlineStr">
        <is>
          <t>12/2025</t>
        </is>
      </c>
    </row>
    <row r="5970">
      <c r="A5970" t="n">
        <v>186218</v>
      </c>
      <c r="B5970" t="n">
        <v>122</v>
      </c>
      <c r="C5970" t="inlineStr">
        <is>
          <t>Arcos</t>
        </is>
      </c>
      <c r="D5970" t="inlineStr">
        <is>
          <t>HORTA NOVA DISTRIBUIDORA DE HORTIFRUTI LTDA</t>
        </is>
      </c>
      <c r="E5970" t="inlineStr">
        <is>
          <t>7764</t>
        </is>
      </c>
      <c r="F5970" s="550" t="n">
        <v>45995</v>
      </c>
      <c r="G5970" t="n">
        <v>19721</v>
      </c>
      <c r="H5970" t="inlineStr">
        <is>
          <t>ROMA KG</t>
        </is>
      </c>
      <c r="I5970" t="inlineStr">
        <is>
          <t>ALIMENTOS</t>
        </is>
      </c>
      <c r="J5970" t="n">
        <v>2</v>
      </c>
      <c r="K5970" t="inlineStr">
        <is>
          <t>KG</t>
        </is>
      </c>
      <c r="L5970" t="n">
        <v>70</v>
      </c>
      <c r="M5970" t="n">
        <v>35</v>
      </c>
      <c r="N5970" t="inlineStr">
        <is>
          <t>ALIMENTOS</t>
        </is>
      </c>
      <c r="O5970" t="inlineStr">
        <is>
          <t>12/2025</t>
        </is>
      </c>
    </row>
    <row r="5971">
      <c r="A5971" t="n">
        <v>186218</v>
      </c>
      <c r="B5971" t="n">
        <v>122</v>
      </c>
      <c r="C5971" t="inlineStr">
        <is>
          <t>Arcos</t>
        </is>
      </c>
      <c r="D5971" t="inlineStr">
        <is>
          <t>HORTA NOVA DISTRIBUIDORA DE HORTIFRUTI LTDA</t>
        </is>
      </c>
      <c r="E5971" t="inlineStr">
        <is>
          <t>7764</t>
        </is>
      </c>
      <c r="F5971" s="550" t="n">
        <v>45995</v>
      </c>
      <c r="G5971" t="n">
        <v>19846</v>
      </c>
      <c r="H5971" t="inlineStr">
        <is>
          <t>BROTO DE MOYASHI GRANEL KG</t>
        </is>
      </c>
      <c r="I5971" t="inlineStr">
        <is>
          <t>ALIMENTOS</t>
        </is>
      </c>
      <c r="J5971" t="n">
        <v>0.5</v>
      </c>
      <c r="K5971" t="inlineStr">
        <is>
          <t>KG</t>
        </is>
      </c>
      <c r="L5971" t="n">
        <v>8.75</v>
      </c>
      <c r="M5971" t="n">
        <v>17.5</v>
      </c>
      <c r="N5971" t="inlineStr">
        <is>
          <t>ALIMENTOS</t>
        </is>
      </c>
      <c r="O5971" t="inlineStr">
        <is>
          <t>12/2025</t>
        </is>
      </c>
    </row>
    <row r="5972">
      <c r="A5972" t="n">
        <v>186218</v>
      </c>
      <c r="B5972" t="n">
        <v>122</v>
      </c>
      <c r="C5972" t="inlineStr">
        <is>
          <t>Arcos</t>
        </is>
      </c>
      <c r="D5972" t="inlineStr">
        <is>
          <t>HORTA NOVA DISTRIBUIDORA DE HORTIFRUTI LTDA</t>
        </is>
      </c>
      <c r="E5972" t="inlineStr">
        <is>
          <t>7764</t>
        </is>
      </c>
      <c r="F5972" s="550" t="n">
        <v>45995</v>
      </c>
      <c r="G5972" t="n">
        <v>23096</v>
      </c>
      <c r="H5972" t="inlineStr">
        <is>
          <t>OVO BRANCO UN</t>
        </is>
      </c>
      <c r="I5972" t="inlineStr">
        <is>
          <t>ALIMENTOS</t>
        </is>
      </c>
      <c r="J5972" t="n">
        <v>90</v>
      </c>
      <c r="K5972" t="inlineStr">
        <is>
          <t>UN</t>
        </is>
      </c>
      <c r="L5972" t="n">
        <v>52.2</v>
      </c>
      <c r="M5972" t="n">
        <v>0.58</v>
      </c>
      <c r="N5972" t="inlineStr">
        <is>
          <t>ALIMENTOS</t>
        </is>
      </c>
      <c r="O5972" t="inlineStr">
        <is>
          <t>12/2025</t>
        </is>
      </c>
    </row>
    <row r="5973">
      <c r="A5973" t="n">
        <v>186218</v>
      </c>
      <c r="B5973" t="n">
        <v>122</v>
      </c>
      <c r="C5973" t="inlineStr">
        <is>
          <t>Arcos</t>
        </is>
      </c>
      <c r="D5973" t="inlineStr">
        <is>
          <t>HORTA NOVA DISTRIBUIDORA DE HORTIFRUTI LTDA</t>
        </is>
      </c>
      <c r="E5973" t="inlineStr">
        <is>
          <t>7764</t>
        </is>
      </c>
      <c r="F5973" s="550" t="n">
        <v>45995</v>
      </c>
      <c r="G5973" t="n">
        <v>23186</v>
      </c>
      <c r="H5973" t="inlineStr">
        <is>
          <t>TOMATE CARMEM SALADA KG</t>
        </is>
      </c>
      <c r="I5973" t="inlineStr">
        <is>
          <t>ALIMENTOS</t>
        </is>
      </c>
      <c r="J5973" t="n">
        <v>20</v>
      </c>
      <c r="K5973" t="inlineStr">
        <is>
          <t>KG</t>
        </is>
      </c>
      <c r="L5973" t="n">
        <v>62.6</v>
      </c>
      <c r="M5973" t="n">
        <v>3.13</v>
      </c>
      <c r="N5973" t="inlineStr">
        <is>
          <t>ALIMENTOS</t>
        </is>
      </c>
      <c r="O5973" t="inlineStr">
        <is>
          <t>12/2025</t>
        </is>
      </c>
    </row>
    <row r="5974">
      <c r="A5974" t="n">
        <v>186218</v>
      </c>
      <c r="B5974" t="n">
        <v>122</v>
      </c>
      <c r="C5974" t="inlineStr">
        <is>
          <t>Arcos</t>
        </is>
      </c>
      <c r="D5974" t="inlineStr">
        <is>
          <t>HORTA NOVA DISTRIBUIDORA DE HORTIFRUTI LTDA</t>
        </is>
      </c>
      <c r="E5974" t="inlineStr">
        <is>
          <t>7764</t>
        </is>
      </c>
      <c r="F5974" s="550" t="n">
        <v>45995</v>
      </c>
      <c r="G5974" t="n">
        <v>23335</v>
      </c>
      <c r="H5974" t="inlineStr">
        <is>
          <t>MORANGO KG</t>
        </is>
      </c>
      <c r="I5974" t="inlineStr">
        <is>
          <t>ALIMENTOS</t>
        </is>
      </c>
      <c r="J5974" t="n">
        <v>2</v>
      </c>
      <c r="K5974" t="inlineStr">
        <is>
          <t>KG</t>
        </is>
      </c>
      <c r="L5974" t="n">
        <v>46.26</v>
      </c>
      <c r="M5974" t="n">
        <v>23.13</v>
      </c>
      <c r="N5974" t="inlineStr">
        <is>
          <t>ALIMENTOS</t>
        </is>
      </c>
      <c r="O5974" t="inlineStr">
        <is>
          <t>12/2025</t>
        </is>
      </c>
    </row>
    <row r="5975">
      <c r="A5975" t="n">
        <v>186218</v>
      </c>
      <c r="B5975" t="n">
        <v>122</v>
      </c>
      <c r="C5975" t="inlineStr">
        <is>
          <t>Arcos</t>
        </is>
      </c>
      <c r="D5975" t="inlineStr">
        <is>
          <t>HORTA NOVA DISTRIBUIDORA DE HORTIFRUTI LTDA</t>
        </is>
      </c>
      <c r="E5975" t="inlineStr">
        <is>
          <t>7764</t>
        </is>
      </c>
      <c r="F5975" s="550" t="n">
        <v>45995</v>
      </c>
      <c r="G5975" t="n">
        <v>23359</v>
      </c>
      <c r="H5975" t="inlineStr">
        <is>
          <t>LIMAO TAHITI KG</t>
        </is>
      </c>
      <c r="I5975" t="inlineStr">
        <is>
          <t>ALIMENTOS</t>
        </is>
      </c>
      <c r="J5975" t="n">
        <v>25</v>
      </c>
      <c r="K5975" t="inlineStr">
        <is>
          <t>KG</t>
        </is>
      </c>
      <c r="L5975" t="n">
        <v>72</v>
      </c>
      <c r="M5975" t="n">
        <v>2.88</v>
      </c>
      <c r="N5975" t="inlineStr">
        <is>
          <t>ALIMENTOS</t>
        </is>
      </c>
      <c r="O5975" t="inlineStr">
        <is>
          <t>12/2025</t>
        </is>
      </c>
    </row>
    <row r="5976">
      <c r="A5976" t="n">
        <v>186218</v>
      </c>
      <c r="B5976" t="n">
        <v>122</v>
      </c>
      <c r="C5976" t="inlineStr">
        <is>
          <t>Arcos</t>
        </is>
      </c>
      <c r="D5976" t="inlineStr">
        <is>
          <t>HORTA NOVA DISTRIBUIDORA DE HORTIFRUTI LTDA</t>
        </is>
      </c>
      <c r="E5976" t="inlineStr">
        <is>
          <t>7764</t>
        </is>
      </c>
      <c r="F5976" s="550" t="n">
        <v>45995</v>
      </c>
      <c r="G5976" t="n">
        <v>25647</v>
      </c>
      <c r="H5976" t="inlineStr">
        <is>
          <t>ACELGA BOK CHOY KG</t>
        </is>
      </c>
      <c r="I5976" t="inlineStr">
        <is>
          <t>ALIMENTOS</t>
        </is>
      </c>
      <c r="J5976" t="n">
        <v>0.5</v>
      </c>
      <c r="K5976" t="inlineStr">
        <is>
          <t>KG</t>
        </is>
      </c>
      <c r="L5976" t="n">
        <v>7.82</v>
      </c>
      <c r="M5976" t="n">
        <v>15.64</v>
      </c>
      <c r="N5976" t="inlineStr">
        <is>
          <t>ALIMENTOS</t>
        </is>
      </c>
      <c r="O5976" t="inlineStr">
        <is>
          <t>12/2025</t>
        </is>
      </c>
    </row>
    <row r="5977">
      <c r="A5977" t="n">
        <v>186218</v>
      </c>
      <c r="B5977" t="n">
        <v>122</v>
      </c>
      <c r="C5977" t="inlineStr">
        <is>
          <t>Arcos</t>
        </is>
      </c>
      <c r="D5977" t="inlineStr">
        <is>
          <t>HORTA NOVA DISTRIBUIDORA DE HORTIFRUTI LTDA</t>
        </is>
      </c>
      <c r="E5977" t="inlineStr">
        <is>
          <t>7764</t>
        </is>
      </c>
      <c r="F5977" s="550" t="n">
        <v>45995</v>
      </c>
      <c r="G5977" t="n">
        <v>23184</v>
      </c>
      <c r="H5977" t="inlineStr">
        <is>
          <t>TOMATE CEREJA KG</t>
        </is>
      </c>
      <c r="I5977" t="inlineStr">
        <is>
          <t>ALIMENTOS</t>
        </is>
      </c>
      <c r="J5977" t="n">
        <v>2</v>
      </c>
      <c r="K5977" t="inlineStr">
        <is>
          <t>KG</t>
        </is>
      </c>
      <c r="L5977" t="n">
        <v>17.5</v>
      </c>
      <c r="M5977" t="n">
        <v>8.75</v>
      </c>
      <c r="N5977" t="inlineStr">
        <is>
          <t>ALIMENTOS</t>
        </is>
      </c>
      <c r="O5977" t="inlineStr">
        <is>
          <t>12/2025</t>
        </is>
      </c>
    </row>
    <row r="5978">
      <c r="A5978" t="n">
        <v>186216</v>
      </c>
      <c r="B5978" t="n">
        <v>122</v>
      </c>
      <c r="C5978" t="inlineStr">
        <is>
          <t>Arcos</t>
        </is>
      </c>
      <c r="D5978" t="inlineStr">
        <is>
          <t>CASANDRA DEVOTTO</t>
        </is>
      </c>
      <c r="E5978" t="inlineStr">
        <is>
          <t>92</t>
        </is>
      </c>
      <c r="F5978" s="550" t="n">
        <v>46004</v>
      </c>
      <c r="G5978" t="n">
        <v>25429</v>
      </c>
      <c r="H5978" t="inlineStr">
        <is>
          <t>EMPANADA DE SALTENA UN</t>
        </is>
      </c>
      <c r="I5978" t="inlineStr">
        <is>
          <t>ALIMENTOS</t>
        </is>
      </c>
      <c r="J5978" t="n">
        <v>100</v>
      </c>
      <c r="K5978" t="inlineStr">
        <is>
          <t>UN</t>
        </is>
      </c>
      <c r="L5978" t="n">
        <v>600</v>
      </c>
      <c r="M5978" t="n">
        <v>6</v>
      </c>
      <c r="N5978" t="inlineStr">
        <is>
          <t>ALIMENTOS</t>
        </is>
      </c>
      <c r="O5978" t="inlineStr">
        <is>
          <t>12/2025</t>
        </is>
      </c>
    </row>
    <row r="5979">
      <c r="A5979" t="n">
        <v>186214</v>
      </c>
      <c r="B5979" t="n">
        <v>122</v>
      </c>
      <c r="C5979" t="inlineStr">
        <is>
          <t>Arcos</t>
        </is>
      </c>
      <c r="D5979" t="inlineStr">
        <is>
          <t>REBAL COMERCIAL LTDA</t>
        </is>
      </c>
      <c r="E5979" t="inlineStr">
        <is>
          <t>290293</t>
        </is>
      </c>
      <c r="F5979" s="550" t="n">
        <v>45992</v>
      </c>
      <c r="G5979" t="n">
        <v>28345</v>
      </c>
      <c r="H5979" t="inlineStr">
        <is>
          <t xml:space="preserve">PANELA DE PRESSAO PROFISSIONAL POLIDA 25L </t>
        </is>
      </c>
      <c r="I5979" t="inlineStr">
        <is>
          <t>UTENSILIOS</t>
        </is>
      </c>
      <c r="J5979" t="n">
        <v>1</v>
      </c>
      <c r="K5979" t="inlineStr">
        <is>
          <t>UNIDADE</t>
        </is>
      </c>
      <c r="L5979" t="n">
        <v>583.41</v>
      </c>
      <c r="M5979" t="n">
        <v>583.41</v>
      </c>
      <c r="N5979" t="inlineStr">
        <is>
          <t>UTENSILIOS</t>
        </is>
      </c>
      <c r="O5979" t="inlineStr">
        <is>
          <t>12/2025</t>
        </is>
      </c>
    </row>
    <row r="5980">
      <c r="A5980" t="n">
        <v>186212</v>
      </c>
      <c r="B5980" t="n">
        <v>122</v>
      </c>
      <c r="C5980" t="inlineStr">
        <is>
          <t>Arcos</t>
        </is>
      </c>
      <c r="D5980" t="inlineStr">
        <is>
          <t>PROAUTO INDUSTRIA QUIMICA EIRELI</t>
        </is>
      </c>
      <c r="E5980" t="inlineStr">
        <is>
          <t>148994</t>
        </is>
      </c>
      <c r="F5980" s="550" t="n">
        <v>46001</v>
      </c>
      <c r="G5980" t="n">
        <v>24507</v>
      </c>
      <c r="H5980" t="inlineStr">
        <is>
          <t>PROAUTO ALCOOL LIQUIDO 70% KIMI LIQUID 1L UN</t>
        </is>
      </c>
      <c r="I5980" t="inlineStr">
        <is>
          <t>DESCARTAVEIS/HIGIENE E LIMPEZA</t>
        </is>
      </c>
      <c r="J5980" t="n">
        <v>6</v>
      </c>
      <c r="K5980" t="inlineStr">
        <is>
          <t>GALAO</t>
        </is>
      </c>
      <c r="L5980" t="n">
        <v>488.7</v>
      </c>
      <c r="M5980" t="n">
        <v>81.45</v>
      </c>
      <c r="N5980" t="inlineStr">
        <is>
          <t>HIGIENE E LIMPEZA</t>
        </is>
      </c>
      <c r="O5980" t="inlineStr">
        <is>
          <t>12/2025</t>
        </is>
      </c>
    </row>
    <row r="5981">
      <c r="A5981" t="n">
        <v>186212</v>
      </c>
      <c r="B5981" t="n">
        <v>122</v>
      </c>
      <c r="C5981" t="inlineStr">
        <is>
          <t>Arcos</t>
        </is>
      </c>
      <c r="D5981" t="inlineStr">
        <is>
          <t>PROAUTO INDUSTRIA QUIMICA EIRELI</t>
        </is>
      </c>
      <c r="E5981" t="inlineStr">
        <is>
          <t>148994</t>
        </is>
      </c>
      <c r="F5981" s="550" t="n">
        <v>46001</v>
      </c>
      <c r="G5981" t="n">
        <v>24845</v>
      </c>
      <c r="H5981" t="inlineStr">
        <is>
          <t>PROAUTO SABONETE LIQUIDO ERVA DOCE KREAM SOAP 5L</t>
        </is>
      </c>
      <c r="I5981" t="inlineStr">
        <is>
          <t>DESCARTAVEIS/HIGIENE E LIMPEZA</t>
        </is>
      </c>
      <c r="J5981" t="n">
        <v>2</v>
      </c>
      <c r="K5981" t="inlineStr">
        <is>
          <t>GALAO</t>
        </is>
      </c>
      <c r="L5981" t="n">
        <v>240.3</v>
      </c>
      <c r="M5981" t="n">
        <v>120.15</v>
      </c>
      <c r="N5981" t="inlineStr">
        <is>
          <t>HIGIENE E LIMPEZA</t>
        </is>
      </c>
      <c r="O5981" t="inlineStr">
        <is>
          <t>12/2025</t>
        </is>
      </c>
    </row>
    <row r="5982">
      <c r="A5982" t="n">
        <v>186212</v>
      </c>
      <c r="B5982" t="n">
        <v>122</v>
      </c>
      <c r="C5982" t="inlineStr">
        <is>
          <t>Arcos</t>
        </is>
      </c>
      <c r="D5982" t="inlineStr">
        <is>
          <t>PROAUTO INDUSTRIA QUIMICA EIRELI</t>
        </is>
      </c>
      <c r="E5982" t="inlineStr">
        <is>
          <t>148994</t>
        </is>
      </c>
      <c r="F5982" s="550" t="n">
        <v>46001</v>
      </c>
      <c r="G5982" t="n">
        <v>24514</v>
      </c>
      <c r="H5982" t="inlineStr">
        <is>
          <t>PROAUTO DETERGENTE NEUTRO NEUTER SUPER 5 L</t>
        </is>
      </c>
      <c r="I5982" t="inlineStr">
        <is>
          <t>DESCARTAVEIS/HIGIENE E LIMPEZA</t>
        </is>
      </c>
      <c r="J5982" t="n">
        <v>8</v>
      </c>
      <c r="K5982" t="inlineStr">
        <is>
          <t>GALAO</t>
        </is>
      </c>
      <c r="L5982" t="n">
        <v>945.2</v>
      </c>
      <c r="M5982" t="n">
        <v>118.15</v>
      </c>
      <c r="N5982" t="inlineStr">
        <is>
          <t>HIGIENE E LIMPEZA</t>
        </is>
      </c>
      <c r="O5982" t="inlineStr">
        <is>
          <t>12/2025</t>
        </is>
      </c>
    </row>
    <row r="5983">
      <c r="A5983" t="n">
        <v>186211</v>
      </c>
      <c r="B5983" t="n">
        <v>122</v>
      </c>
      <c r="C5983" t="inlineStr">
        <is>
          <t>Arcos</t>
        </is>
      </c>
      <c r="D5983" t="inlineStr">
        <is>
          <t>CG FOOD´S DISTRIBUIDORA DE ALIMENTOS LTDA</t>
        </is>
      </c>
      <c r="E5983" t="inlineStr">
        <is>
          <t>173650</t>
        </is>
      </c>
      <c r="F5983" s="550" t="n">
        <v>46001</v>
      </c>
      <c r="G5983" t="n">
        <v>20757</v>
      </c>
      <c r="H5983" t="inlineStr">
        <is>
          <t>ALCAPARRA MEDIA DI SALERNO C/2KG</t>
        </is>
      </c>
      <c r="I5983" t="inlineStr">
        <is>
          <t>ALIMENTOS</t>
        </is>
      </c>
      <c r="J5983" t="n">
        <v>1</v>
      </c>
      <c r="K5983" t="inlineStr">
        <is>
          <t>BD</t>
        </is>
      </c>
      <c r="L5983" t="n">
        <v>80.5</v>
      </c>
      <c r="M5983" t="n">
        <v>80.5</v>
      </c>
      <c r="N5983" t="inlineStr">
        <is>
          <t>ALIMENTOS</t>
        </is>
      </c>
      <c r="O5983" t="inlineStr">
        <is>
          <t>12/2025</t>
        </is>
      </c>
    </row>
    <row r="5984">
      <c r="A5984" t="n">
        <v>186211</v>
      </c>
      <c r="B5984" t="n">
        <v>122</v>
      </c>
      <c r="C5984" t="inlineStr">
        <is>
          <t>Arcos</t>
        </is>
      </c>
      <c r="D5984" t="inlineStr">
        <is>
          <t>CG FOOD´S DISTRIBUIDORA DE ALIMENTOS LTDA</t>
        </is>
      </c>
      <c r="E5984" t="inlineStr">
        <is>
          <t>173650</t>
        </is>
      </c>
      <c r="F5984" s="550" t="n">
        <v>46001</v>
      </c>
      <c r="G5984" t="n">
        <v>20809</v>
      </c>
      <c r="H5984" t="inlineStr">
        <is>
          <t>CAFE PILAO ALMOFADA 500G</t>
        </is>
      </c>
      <c r="I5984" t="inlineStr">
        <is>
          <t>ALIMENTOS</t>
        </is>
      </c>
      <c r="J5984" t="n">
        <v>10</v>
      </c>
      <c r="K5984" t="inlineStr">
        <is>
          <t>PC</t>
        </is>
      </c>
      <c r="L5984" t="n">
        <v>364</v>
      </c>
      <c r="M5984" t="n">
        <v>36.4</v>
      </c>
      <c r="N5984" t="inlineStr">
        <is>
          <t>ALIMENTOS</t>
        </is>
      </c>
      <c r="O5984" t="inlineStr">
        <is>
          <t>12/2025</t>
        </is>
      </c>
    </row>
    <row r="5985">
      <c r="A5985" t="n">
        <v>186211</v>
      </c>
      <c r="B5985" t="n">
        <v>122</v>
      </c>
      <c r="C5985" t="inlineStr">
        <is>
          <t>Arcos</t>
        </is>
      </c>
      <c r="D5985" t="inlineStr">
        <is>
          <t>CG FOOD´S DISTRIBUIDORA DE ALIMENTOS LTDA</t>
        </is>
      </c>
      <c r="E5985" t="inlineStr">
        <is>
          <t>173650</t>
        </is>
      </c>
      <c r="F5985" s="550" t="n">
        <v>46001</v>
      </c>
      <c r="G5985" t="n">
        <v>19714</v>
      </c>
      <c r="H5985" t="inlineStr">
        <is>
          <t>UVA PASSA BRANCA SEM SEMENTE C/1KG</t>
        </is>
      </c>
      <c r="I5985" t="inlineStr">
        <is>
          <t>ALIMENTOS</t>
        </is>
      </c>
      <c r="J5985" t="n">
        <v>2</v>
      </c>
      <c r="K5985" t="inlineStr">
        <is>
          <t>PC</t>
        </is>
      </c>
      <c r="L5985" t="n">
        <v>48</v>
      </c>
      <c r="M5985" t="n">
        <v>24</v>
      </c>
      <c r="N5985" t="inlineStr">
        <is>
          <t>ALIMENTOS</t>
        </is>
      </c>
      <c r="O5985" t="inlineStr">
        <is>
          <t>12/2025</t>
        </is>
      </c>
    </row>
    <row r="5986">
      <c r="A5986" t="n">
        <v>186211</v>
      </c>
      <c r="B5986" t="n">
        <v>122</v>
      </c>
      <c r="C5986" t="inlineStr">
        <is>
          <t>Arcos</t>
        </is>
      </c>
      <c r="D5986" t="inlineStr">
        <is>
          <t>CG FOOD´S DISTRIBUIDORA DE ALIMENTOS LTDA</t>
        </is>
      </c>
      <c r="E5986" t="inlineStr">
        <is>
          <t>173650</t>
        </is>
      </c>
      <c r="F5986" s="550" t="n">
        <v>46001</v>
      </c>
      <c r="G5986" t="n">
        <v>20301</v>
      </c>
      <c r="H5986" t="inlineStr">
        <is>
          <t>ARROZ BRANCO TIPO 1 CAMIL C/5KG</t>
        </is>
      </c>
      <c r="I5986" t="inlineStr">
        <is>
          <t>ALIMENTOS</t>
        </is>
      </c>
      <c r="J5986" t="n">
        <v>7</v>
      </c>
      <c r="K5986" t="inlineStr">
        <is>
          <t>PC</t>
        </is>
      </c>
      <c r="L5986" t="n">
        <v>141.61</v>
      </c>
      <c r="M5986" t="n">
        <v>20.23</v>
      </c>
      <c r="N5986" t="inlineStr">
        <is>
          <t>ALIMENTOS</t>
        </is>
      </c>
      <c r="O5986" t="inlineStr">
        <is>
          <t>12/2025</t>
        </is>
      </c>
    </row>
    <row r="5987">
      <c r="A5987" t="n">
        <v>186208</v>
      </c>
      <c r="B5987" t="n">
        <v>122</v>
      </c>
      <c r="C5987" t="inlineStr">
        <is>
          <t>Arcos</t>
        </is>
      </c>
      <c r="D5987" t="inlineStr">
        <is>
          <t>KING COMERCIO E IMPORTACAO DE BEBIDAS LTDA</t>
        </is>
      </c>
      <c r="E5987" t="inlineStr">
        <is>
          <t>123879</t>
        </is>
      </c>
      <c r="F5987" s="550" t="n">
        <v>46000</v>
      </c>
      <c r="G5987" t="n">
        <v>18119</v>
      </c>
      <c r="H5987" t="inlineStr">
        <is>
          <t>WHISKY JOHNNIE WALKER BLACK LABEL 1L</t>
        </is>
      </c>
      <c r="I5987" t="inlineStr">
        <is>
          <t>BEBIDAS</t>
        </is>
      </c>
      <c r="J5987" t="n">
        <v>12</v>
      </c>
      <c r="K5987" t="inlineStr">
        <is>
          <t>GR</t>
        </is>
      </c>
      <c r="L5987" t="n">
        <v>2160</v>
      </c>
      <c r="M5987" t="n">
        <v>180</v>
      </c>
      <c r="N5987" t="inlineStr">
        <is>
          <t>BEBIDAS</t>
        </is>
      </c>
      <c r="O5987" t="inlineStr">
        <is>
          <t>12/2025</t>
        </is>
      </c>
    </row>
    <row r="5988">
      <c r="A5988" t="n">
        <v>186206</v>
      </c>
      <c r="B5988" t="n">
        <v>122</v>
      </c>
      <c r="C5988" t="inlineStr">
        <is>
          <t>Arcos</t>
        </is>
      </c>
      <c r="D5988" t="inlineStr">
        <is>
          <t>MONTE ALTO ALIMENTOS LTDA</t>
        </is>
      </c>
      <c r="E5988" t="inlineStr">
        <is>
          <t>173900</t>
        </is>
      </c>
      <c r="F5988" s="550" t="n">
        <v>45999</v>
      </c>
      <c r="G5988" t="n">
        <v>26592</v>
      </c>
      <c r="H5988" t="inlineStr">
        <is>
          <t>HAMBURGUER BOVINO FREDDI PORCIONADO EM 50G KG 60% ACEM 40% PEITO BOVINO ARCOS</t>
        </is>
      </c>
      <c r="I5988" t="inlineStr">
        <is>
          <t>ALIMENTOS</t>
        </is>
      </c>
      <c r="J5988" t="n">
        <v>47.62</v>
      </c>
      <c r="K5988" t="inlineStr">
        <is>
          <t>KG</t>
        </is>
      </c>
      <c r="L5988" t="n">
        <v>1761.94</v>
      </c>
      <c r="M5988" t="n">
        <v>37</v>
      </c>
      <c r="N5988" t="inlineStr">
        <is>
          <t>ALIMENTOS</t>
        </is>
      </c>
      <c r="O5988" t="inlineStr">
        <is>
          <t>12/2025</t>
        </is>
      </c>
    </row>
    <row r="5989">
      <c r="A5989" t="n">
        <v>186206</v>
      </c>
      <c r="B5989" t="n">
        <v>122</v>
      </c>
      <c r="C5989" t="inlineStr">
        <is>
          <t>Arcos</t>
        </is>
      </c>
      <c r="D5989" t="inlineStr">
        <is>
          <t>MONTE ALTO ALIMENTOS LTDA</t>
        </is>
      </c>
      <c r="E5989" t="inlineStr">
        <is>
          <t>173900</t>
        </is>
      </c>
      <c r="F5989" s="550" t="n">
        <v>45999</v>
      </c>
      <c r="G5989" t="n">
        <v>26582</v>
      </c>
      <c r="H5989" t="inlineStr">
        <is>
          <t>BIFE ANCHO FREDDI PORCIONADO EM 200G KG</t>
        </is>
      </c>
      <c r="I5989" t="inlineStr">
        <is>
          <t>ALIMENTOS</t>
        </is>
      </c>
      <c r="J5989" t="n">
        <v>37.04</v>
      </c>
      <c r="K5989" t="inlineStr">
        <is>
          <t>KG</t>
        </is>
      </c>
      <c r="L5989" t="n">
        <v>4148.48</v>
      </c>
      <c r="M5989" t="n">
        <v>112</v>
      </c>
      <c r="N5989" t="inlineStr">
        <is>
          <t>ALIMENTOS</t>
        </is>
      </c>
      <c r="O5989" t="inlineStr">
        <is>
          <t>12/2025</t>
        </is>
      </c>
    </row>
    <row r="5990">
      <c r="A5990" t="n">
        <v>186206</v>
      </c>
      <c r="B5990" t="n">
        <v>122</v>
      </c>
      <c r="C5990" t="inlineStr">
        <is>
          <t>Arcos</t>
        </is>
      </c>
      <c r="D5990" t="inlineStr">
        <is>
          <t>MONTE ALTO ALIMENTOS LTDA</t>
        </is>
      </c>
      <c r="E5990" t="inlineStr">
        <is>
          <t>173900</t>
        </is>
      </c>
      <c r="F5990" s="550" t="n">
        <v>45999</v>
      </c>
      <c r="G5990" t="n">
        <v>26584</v>
      </c>
      <c r="H5990" t="inlineStr">
        <is>
          <t>COXAO MOLE ANGUS FREDDI PORCIONADO EM 100G KG</t>
        </is>
      </c>
      <c r="I5990" t="inlineStr">
        <is>
          <t>ALIMENTOS</t>
        </is>
      </c>
      <c r="J5990" t="n">
        <v>7.96</v>
      </c>
      <c r="K5990" t="inlineStr">
        <is>
          <t>KG</t>
        </is>
      </c>
      <c r="L5990" t="n">
        <v>644.76</v>
      </c>
      <c r="M5990" t="n">
        <v>81</v>
      </c>
      <c r="N5990" t="inlineStr">
        <is>
          <t>ALIMENTOS</t>
        </is>
      </c>
      <c r="O5990" t="inlineStr">
        <is>
          <t>12/2025</t>
        </is>
      </c>
    </row>
    <row r="5991">
      <c r="A5991" t="n">
        <v>186206</v>
      </c>
      <c r="B5991" t="n">
        <v>122</v>
      </c>
      <c r="C5991" t="inlineStr">
        <is>
          <t>Arcos</t>
        </is>
      </c>
      <c r="D5991" t="inlineStr">
        <is>
          <t>MONTE ALTO ALIMENTOS LTDA</t>
        </is>
      </c>
      <c r="E5991" t="inlineStr">
        <is>
          <t>173900</t>
        </is>
      </c>
      <c r="F5991" s="550" t="n">
        <v>45999</v>
      </c>
      <c r="G5991" t="n">
        <v>26580</v>
      </c>
      <c r="H5991" t="inlineStr">
        <is>
          <t>PERNIL CORDEIRO FREDDI KG</t>
        </is>
      </c>
      <c r="I5991" t="inlineStr">
        <is>
          <t>ALIMENTOS</t>
        </is>
      </c>
      <c r="J5991" t="n">
        <v>13.34</v>
      </c>
      <c r="K5991" t="inlineStr">
        <is>
          <t>KG</t>
        </is>
      </c>
      <c r="L5991" t="n">
        <v>1320.66</v>
      </c>
      <c r="M5991" t="n">
        <v>99</v>
      </c>
      <c r="N5991" t="inlineStr">
        <is>
          <t>ALIMENTOS</t>
        </is>
      </c>
      <c r="O5991" t="inlineStr">
        <is>
          <t>12/2025</t>
        </is>
      </c>
    </row>
    <row r="5992">
      <c r="A5992" t="n">
        <v>186205</v>
      </c>
      <c r="B5992" t="n">
        <v>122</v>
      </c>
      <c r="C5992" t="inlineStr">
        <is>
          <t>Arcos</t>
        </is>
      </c>
      <c r="D5992" t="inlineStr">
        <is>
          <t>CECILIA TSUYACO ARAKI SILVA LTDA</t>
        </is>
      </c>
      <c r="E5992" t="inlineStr">
        <is>
          <t>383100</t>
        </is>
      </c>
      <c r="F5992" s="550" t="n">
        <v>45996</v>
      </c>
      <c r="G5992" t="n">
        <v>19787</v>
      </c>
      <c r="H5992" t="inlineStr">
        <is>
          <t>ABACAXI PEROLA KG</t>
        </is>
      </c>
      <c r="I5992" t="inlineStr">
        <is>
          <t>ALIMENTOS</t>
        </is>
      </c>
      <c r="J5992" t="n">
        <v>46</v>
      </c>
      <c r="K5992" t="inlineStr">
        <is>
          <t>KG</t>
        </is>
      </c>
      <c r="L5992" t="n">
        <v>211.6</v>
      </c>
      <c r="M5992" t="n">
        <v>4.6</v>
      </c>
      <c r="N5992" t="inlineStr">
        <is>
          <t>ALIMENTOS</t>
        </is>
      </c>
      <c r="O5992" t="inlineStr">
        <is>
          <t>12/2025</t>
        </is>
      </c>
    </row>
    <row r="5993">
      <c r="A5993" t="n">
        <v>186205</v>
      </c>
      <c r="B5993" t="n">
        <v>122</v>
      </c>
      <c r="C5993" t="inlineStr">
        <is>
          <t>Arcos</t>
        </is>
      </c>
      <c r="D5993" t="inlineStr">
        <is>
          <t>CECILIA TSUYACO ARAKI SILVA LTDA</t>
        </is>
      </c>
      <c r="E5993" t="inlineStr">
        <is>
          <t>383100</t>
        </is>
      </c>
      <c r="F5993" s="550" t="n">
        <v>45996</v>
      </c>
      <c r="G5993" t="n">
        <v>19621</v>
      </c>
      <c r="H5993" t="inlineStr">
        <is>
          <t>CENOURA KG</t>
        </is>
      </c>
      <c r="I5993" t="inlineStr">
        <is>
          <t>ALIMENTOS</t>
        </is>
      </c>
      <c r="J5993" t="n">
        <v>4</v>
      </c>
      <c r="K5993" t="inlineStr">
        <is>
          <t>KG</t>
        </is>
      </c>
      <c r="L5993" t="n">
        <v>9</v>
      </c>
      <c r="M5993" t="n">
        <v>2.25</v>
      </c>
      <c r="N5993" t="inlineStr">
        <is>
          <t>ALIMENTOS</t>
        </is>
      </c>
      <c r="O5993" t="inlineStr">
        <is>
          <t>12/2025</t>
        </is>
      </c>
    </row>
    <row r="5994">
      <c r="A5994" t="n">
        <v>186205</v>
      </c>
      <c r="B5994" t="n">
        <v>122</v>
      </c>
      <c r="C5994" t="inlineStr">
        <is>
          <t>Arcos</t>
        </is>
      </c>
      <c r="D5994" t="inlineStr">
        <is>
          <t>CECILIA TSUYACO ARAKI SILVA LTDA</t>
        </is>
      </c>
      <c r="E5994" t="inlineStr">
        <is>
          <t>383100</t>
        </is>
      </c>
      <c r="F5994" s="550" t="n">
        <v>45996</v>
      </c>
      <c r="G5994" t="n">
        <v>19589</v>
      </c>
      <c r="H5994" t="inlineStr">
        <is>
          <t>PEPINO JAPONES KG</t>
        </is>
      </c>
      <c r="I5994" t="inlineStr">
        <is>
          <t>ALIMENTOS</t>
        </is>
      </c>
      <c r="J5994" t="n">
        <v>2</v>
      </c>
      <c r="K5994" t="inlineStr">
        <is>
          <t>KG</t>
        </is>
      </c>
      <c r="L5994" t="n">
        <v>6.6</v>
      </c>
      <c r="M5994" t="n">
        <v>3.3</v>
      </c>
      <c r="N5994" t="inlineStr">
        <is>
          <t>ALIMENTOS</t>
        </is>
      </c>
      <c r="O5994" t="inlineStr">
        <is>
          <t>12/2025</t>
        </is>
      </c>
    </row>
    <row r="5995">
      <c r="A5995" t="n">
        <v>186205</v>
      </c>
      <c r="B5995" t="n">
        <v>122</v>
      </c>
      <c r="C5995" t="inlineStr">
        <is>
          <t>Arcos</t>
        </is>
      </c>
      <c r="D5995" t="inlineStr">
        <is>
          <t>CECILIA TSUYACO ARAKI SILVA LTDA</t>
        </is>
      </c>
      <c r="E5995" t="inlineStr">
        <is>
          <t>383100</t>
        </is>
      </c>
      <c r="F5995" s="550" t="n">
        <v>45996</v>
      </c>
      <c r="G5995" t="n">
        <v>19505</v>
      </c>
      <c r="H5995" t="inlineStr">
        <is>
          <t>ALFACE AMERICANA KG</t>
        </is>
      </c>
      <c r="I5995" t="inlineStr">
        <is>
          <t>ALIMENTOS</t>
        </is>
      </c>
      <c r="J5995" t="n">
        <v>1</v>
      </c>
      <c r="K5995" t="inlineStr">
        <is>
          <t>KG</t>
        </is>
      </c>
      <c r="L5995" t="n">
        <v>4.8</v>
      </c>
      <c r="M5995" t="n">
        <v>4.8</v>
      </c>
      <c r="N5995" t="inlineStr">
        <is>
          <t>ALIMENTOS</t>
        </is>
      </c>
      <c r="O5995" t="inlineStr">
        <is>
          <t>12/2025</t>
        </is>
      </c>
    </row>
    <row r="5996">
      <c r="A5996" t="n">
        <v>186205</v>
      </c>
      <c r="B5996" t="n">
        <v>122</v>
      </c>
      <c r="C5996" t="inlineStr">
        <is>
          <t>Arcos</t>
        </is>
      </c>
      <c r="D5996" t="inlineStr">
        <is>
          <t>CECILIA TSUYACO ARAKI SILVA LTDA</t>
        </is>
      </c>
      <c r="E5996" t="inlineStr">
        <is>
          <t>383100</t>
        </is>
      </c>
      <c r="F5996" s="550" t="n">
        <v>45996</v>
      </c>
      <c r="G5996" t="n">
        <v>19575</v>
      </c>
      <c r="H5996" t="inlineStr">
        <is>
          <t>PIMENTA DE CHEIRO VERDE KG</t>
        </is>
      </c>
      <c r="I5996" t="inlineStr">
        <is>
          <t>ALIMENTOS</t>
        </is>
      </c>
      <c r="J5996" t="n">
        <v>1</v>
      </c>
      <c r="K5996" t="inlineStr">
        <is>
          <t>KG</t>
        </is>
      </c>
      <c r="L5996" t="n">
        <v>27</v>
      </c>
      <c r="M5996" t="n">
        <v>27</v>
      </c>
      <c r="N5996" t="inlineStr">
        <is>
          <t>ALIMENTOS</t>
        </is>
      </c>
      <c r="O5996" t="inlineStr">
        <is>
          <t>12/2025</t>
        </is>
      </c>
    </row>
    <row r="5997">
      <c r="A5997" t="n">
        <v>186205</v>
      </c>
      <c r="B5997" t="n">
        <v>122</v>
      </c>
      <c r="C5997" t="inlineStr">
        <is>
          <t>Arcos</t>
        </is>
      </c>
      <c r="D5997" t="inlineStr">
        <is>
          <t>CECILIA TSUYACO ARAKI SILVA LTDA</t>
        </is>
      </c>
      <c r="E5997" t="inlineStr">
        <is>
          <t>383100</t>
        </is>
      </c>
      <c r="F5997" s="550" t="n">
        <v>45996</v>
      </c>
      <c r="G5997" t="n">
        <v>19465</v>
      </c>
      <c r="H5997" t="inlineStr">
        <is>
          <t>SALSAO KG</t>
        </is>
      </c>
      <c r="I5997" t="inlineStr">
        <is>
          <t>ALIMENTOS</t>
        </is>
      </c>
      <c r="J5997" t="n">
        <v>1</v>
      </c>
      <c r="K5997" t="inlineStr">
        <is>
          <t>KG</t>
        </is>
      </c>
      <c r="L5997" t="n">
        <v>4.2</v>
      </c>
      <c r="M5997" t="n">
        <v>4.2</v>
      </c>
      <c r="N5997" t="inlineStr">
        <is>
          <t>ALIMENTOS</t>
        </is>
      </c>
      <c r="O5997" t="inlineStr">
        <is>
          <t>12/2025</t>
        </is>
      </c>
    </row>
    <row r="5998">
      <c r="A5998" t="n">
        <v>186205</v>
      </c>
      <c r="B5998" t="n">
        <v>122</v>
      </c>
      <c r="C5998" t="inlineStr">
        <is>
          <t>Arcos</t>
        </is>
      </c>
      <c r="D5998" t="inlineStr">
        <is>
          <t>CECILIA TSUYACO ARAKI SILVA LTDA</t>
        </is>
      </c>
      <c r="E5998" t="inlineStr">
        <is>
          <t>383100</t>
        </is>
      </c>
      <c r="F5998" s="550" t="n">
        <v>45996</v>
      </c>
      <c r="G5998" t="n">
        <v>19480</v>
      </c>
      <c r="H5998" t="inlineStr">
        <is>
          <t>HORTELA HIDROPONICA KG</t>
        </is>
      </c>
      <c r="I5998" t="inlineStr">
        <is>
          <t>ALIMENTOS</t>
        </is>
      </c>
      <c r="J5998" t="n">
        <v>1</v>
      </c>
      <c r="K5998" t="inlineStr">
        <is>
          <t>KG</t>
        </is>
      </c>
      <c r="L5998" t="n">
        <v>11.5</v>
      </c>
      <c r="M5998" t="n">
        <v>11.5</v>
      </c>
      <c r="N5998" t="inlineStr">
        <is>
          <t>ALIMENTOS</t>
        </is>
      </c>
      <c r="O5998" t="inlineStr">
        <is>
          <t>12/2025</t>
        </is>
      </c>
    </row>
    <row r="5999">
      <c r="A5999" t="n">
        <v>186205</v>
      </c>
      <c r="B5999" t="n">
        <v>122</v>
      </c>
      <c r="C5999" t="inlineStr">
        <is>
          <t>Arcos</t>
        </is>
      </c>
      <c r="D5999" t="inlineStr">
        <is>
          <t>CECILIA TSUYACO ARAKI SILVA LTDA</t>
        </is>
      </c>
      <c r="E5999" t="inlineStr">
        <is>
          <t>383100</t>
        </is>
      </c>
      <c r="F5999" s="550" t="n">
        <v>45996</v>
      </c>
      <c r="G5999" t="n">
        <v>19488</v>
      </c>
      <c r="H5999" t="inlineStr">
        <is>
          <t>CEBOLINHA KG</t>
        </is>
      </c>
      <c r="I5999" t="inlineStr">
        <is>
          <t>ALIMENTOS</t>
        </is>
      </c>
      <c r="J5999" t="n">
        <v>1</v>
      </c>
      <c r="K5999" t="inlineStr">
        <is>
          <t>KG</t>
        </is>
      </c>
      <c r="L5999" t="n">
        <v>11</v>
      </c>
      <c r="M5999" t="n">
        <v>11</v>
      </c>
      <c r="N5999" t="inlineStr">
        <is>
          <t>ALIMENTOS</t>
        </is>
      </c>
      <c r="O5999" t="inlineStr">
        <is>
          <t>12/2025</t>
        </is>
      </c>
    </row>
    <row r="6000">
      <c r="A6000" t="n">
        <v>186205</v>
      </c>
      <c r="B6000" t="n">
        <v>122</v>
      </c>
      <c r="C6000" t="inlineStr">
        <is>
          <t>Arcos</t>
        </is>
      </c>
      <c r="D6000" t="inlineStr">
        <is>
          <t>CECILIA TSUYACO ARAKI SILVA LTDA</t>
        </is>
      </c>
      <c r="E6000" t="inlineStr">
        <is>
          <t>383100</t>
        </is>
      </c>
      <c r="F6000" s="550" t="n">
        <v>45996</v>
      </c>
      <c r="G6000" t="n">
        <v>19498</v>
      </c>
      <c r="H6000" t="inlineStr">
        <is>
          <t>ALFACE ROMANA KG</t>
        </is>
      </c>
      <c r="I6000" t="inlineStr">
        <is>
          <t>ALIMENTOS</t>
        </is>
      </c>
      <c r="J6000" t="n">
        <v>0.5</v>
      </c>
      <c r="K6000" t="inlineStr">
        <is>
          <t>KG</t>
        </is>
      </c>
      <c r="L6000" t="n">
        <v>3.75</v>
      </c>
      <c r="M6000" t="n">
        <v>7.5</v>
      </c>
      <c r="N6000" t="inlineStr">
        <is>
          <t>ALIMENTOS</t>
        </is>
      </c>
      <c r="O6000" t="inlineStr">
        <is>
          <t>12/2025</t>
        </is>
      </c>
    </row>
    <row r="6001">
      <c r="A6001" t="n">
        <v>186205</v>
      </c>
      <c r="B6001" t="n">
        <v>122</v>
      </c>
      <c r="C6001" t="inlineStr">
        <is>
          <t>Arcos</t>
        </is>
      </c>
      <c r="D6001" t="inlineStr">
        <is>
          <t>CECILIA TSUYACO ARAKI SILVA LTDA</t>
        </is>
      </c>
      <c r="E6001" t="inlineStr">
        <is>
          <t>383100</t>
        </is>
      </c>
      <c r="F6001" s="550" t="n">
        <v>45996</v>
      </c>
      <c r="G6001" t="n">
        <v>19502</v>
      </c>
      <c r="H6001" t="inlineStr">
        <is>
          <t>ALFACE CRESPA ROXA KG</t>
        </is>
      </c>
      <c r="I6001" t="inlineStr">
        <is>
          <t>ALIMENTOS</t>
        </is>
      </c>
      <c r="J6001" t="n">
        <v>0.5</v>
      </c>
      <c r="K6001" t="inlineStr">
        <is>
          <t>KG</t>
        </is>
      </c>
      <c r="L6001" t="n">
        <v>3.75</v>
      </c>
      <c r="M6001" t="n">
        <v>7.5</v>
      </c>
      <c r="N6001" t="inlineStr">
        <is>
          <t>ALIMENTOS</t>
        </is>
      </c>
      <c r="O6001" t="inlineStr">
        <is>
          <t>12/2025</t>
        </is>
      </c>
    </row>
    <row r="6002">
      <c r="A6002" t="n">
        <v>186205</v>
      </c>
      <c r="B6002" t="n">
        <v>122</v>
      </c>
      <c r="C6002" t="inlineStr">
        <is>
          <t>Arcos</t>
        </is>
      </c>
      <c r="D6002" t="inlineStr">
        <is>
          <t>CECILIA TSUYACO ARAKI SILVA LTDA</t>
        </is>
      </c>
      <c r="E6002" t="inlineStr">
        <is>
          <t>383100</t>
        </is>
      </c>
      <c r="F6002" s="550" t="n">
        <v>45996</v>
      </c>
      <c r="G6002" t="n">
        <v>19642</v>
      </c>
      <c r="H6002" t="inlineStr">
        <is>
          <t>BATATA BOLINHA KG</t>
        </is>
      </c>
      <c r="I6002" t="inlineStr">
        <is>
          <t>ALIMENTOS</t>
        </is>
      </c>
      <c r="J6002" t="n">
        <v>3</v>
      </c>
      <c r="K6002" t="inlineStr">
        <is>
          <t>KG</t>
        </is>
      </c>
      <c r="L6002" t="n">
        <v>13.5</v>
      </c>
      <c r="M6002" t="n">
        <v>4.5</v>
      </c>
      <c r="N6002" t="inlineStr">
        <is>
          <t>ALIMENTOS</t>
        </is>
      </c>
      <c r="O6002" t="inlineStr">
        <is>
          <t>12/2025</t>
        </is>
      </c>
    </row>
    <row r="6003">
      <c r="A6003" t="n">
        <v>186205</v>
      </c>
      <c r="B6003" t="n">
        <v>122</v>
      </c>
      <c r="C6003" t="inlineStr">
        <is>
          <t>Arcos</t>
        </is>
      </c>
      <c r="D6003" t="inlineStr">
        <is>
          <t>CECILIA TSUYACO ARAKI SILVA LTDA</t>
        </is>
      </c>
      <c r="E6003" t="inlineStr">
        <is>
          <t>383100</t>
        </is>
      </c>
      <c r="F6003" s="550" t="n">
        <v>45996</v>
      </c>
      <c r="G6003" t="n">
        <v>19500</v>
      </c>
      <c r="H6003" t="inlineStr">
        <is>
          <t>ALFACE LISA KG</t>
        </is>
      </c>
      <c r="I6003" t="inlineStr">
        <is>
          <t>ALIMENTOS</t>
        </is>
      </c>
      <c r="J6003" t="n">
        <v>1</v>
      </c>
      <c r="K6003" t="inlineStr">
        <is>
          <t>KG</t>
        </is>
      </c>
      <c r="L6003" t="n">
        <v>9.800000000000001</v>
      </c>
      <c r="M6003" t="n">
        <v>9.800000000000001</v>
      </c>
      <c r="N6003" t="inlineStr">
        <is>
          <t>ALIMENTOS</t>
        </is>
      </c>
      <c r="O6003" t="inlineStr">
        <is>
          <t>12/2025</t>
        </is>
      </c>
    </row>
    <row r="6004">
      <c r="A6004" t="n">
        <v>186205</v>
      </c>
      <c r="B6004" t="n">
        <v>122</v>
      </c>
      <c r="C6004" t="inlineStr">
        <is>
          <t>Arcos</t>
        </is>
      </c>
      <c r="D6004" t="inlineStr">
        <is>
          <t>CECILIA TSUYACO ARAKI SILVA LTDA</t>
        </is>
      </c>
      <c r="E6004" t="inlineStr">
        <is>
          <t>383100</t>
        </is>
      </c>
      <c r="F6004" s="550" t="n">
        <v>45996</v>
      </c>
      <c r="G6004" t="n">
        <v>19499</v>
      </c>
      <c r="H6004" t="inlineStr">
        <is>
          <t>ALFACE MIMOSA KG</t>
        </is>
      </c>
      <c r="I6004" t="inlineStr">
        <is>
          <t>ALIMENTOS</t>
        </is>
      </c>
      <c r="J6004" t="n">
        <v>1</v>
      </c>
      <c r="K6004" t="inlineStr">
        <is>
          <t>KG</t>
        </is>
      </c>
      <c r="L6004" t="n">
        <v>7.5</v>
      </c>
      <c r="M6004" t="n">
        <v>7.5</v>
      </c>
      <c r="N6004" t="inlineStr">
        <is>
          <t>ALIMENTOS</t>
        </is>
      </c>
      <c r="O6004" t="inlineStr">
        <is>
          <t>12/2025</t>
        </is>
      </c>
    </row>
    <row r="6005">
      <c r="A6005" t="n">
        <v>186205</v>
      </c>
      <c r="B6005" t="n">
        <v>122</v>
      </c>
      <c r="C6005" t="inlineStr">
        <is>
          <t>Arcos</t>
        </is>
      </c>
      <c r="D6005" t="inlineStr">
        <is>
          <t>CECILIA TSUYACO ARAKI SILVA LTDA</t>
        </is>
      </c>
      <c r="E6005" t="inlineStr">
        <is>
          <t>383100</t>
        </is>
      </c>
      <c r="F6005" s="550" t="n">
        <v>45996</v>
      </c>
      <c r="G6005" t="n">
        <v>19600</v>
      </c>
      <c r="H6005" t="inlineStr">
        <is>
          <t>MAXIXE KG</t>
        </is>
      </c>
      <c r="I6005" t="inlineStr">
        <is>
          <t>ALIMENTOS</t>
        </is>
      </c>
      <c r="J6005" t="n">
        <v>1</v>
      </c>
      <c r="K6005" t="inlineStr">
        <is>
          <t>KG</t>
        </is>
      </c>
      <c r="L6005" t="n">
        <v>12</v>
      </c>
      <c r="M6005" t="n">
        <v>12</v>
      </c>
      <c r="N6005" t="inlineStr">
        <is>
          <t>ALIMENTOS</t>
        </is>
      </c>
      <c r="O6005" t="inlineStr">
        <is>
          <t>12/2025</t>
        </is>
      </c>
    </row>
    <row r="6006">
      <c r="A6006" t="n">
        <v>186205</v>
      </c>
      <c r="B6006" t="n">
        <v>122</v>
      </c>
      <c r="C6006" t="inlineStr">
        <is>
          <t>Arcos</t>
        </is>
      </c>
      <c r="D6006" t="inlineStr">
        <is>
          <t>CECILIA TSUYACO ARAKI SILVA LTDA</t>
        </is>
      </c>
      <c r="E6006" t="inlineStr">
        <is>
          <t>383100</t>
        </is>
      </c>
      <c r="F6006" s="550" t="n">
        <v>45996</v>
      </c>
      <c r="G6006" t="n">
        <v>19626</v>
      </c>
      <c r="H6006" t="inlineStr">
        <is>
          <t>CEBOLA ECHALOTAS KG</t>
        </is>
      </c>
      <c r="I6006" t="inlineStr">
        <is>
          <t>ALIMENTOS</t>
        </is>
      </c>
      <c r="J6006" t="n">
        <v>2</v>
      </c>
      <c r="K6006" t="inlineStr">
        <is>
          <t>KG</t>
        </is>
      </c>
      <c r="L6006" t="n">
        <v>5.6</v>
      </c>
      <c r="M6006" t="n">
        <v>2.8</v>
      </c>
      <c r="N6006" t="inlineStr">
        <is>
          <t>ALIMENTOS</t>
        </is>
      </c>
      <c r="O6006" t="inlineStr">
        <is>
          <t>12/2025</t>
        </is>
      </c>
    </row>
    <row r="6007">
      <c r="A6007" t="n">
        <v>186205</v>
      </c>
      <c r="B6007" t="n">
        <v>122</v>
      </c>
      <c r="C6007" t="inlineStr">
        <is>
          <t>Arcos</t>
        </is>
      </c>
      <c r="D6007" t="inlineStr">
        <is>
          <t>CECILIA TSUYACO ARAKI SILVA LTDA</t>
        </is>
      </c>
      <c r="E6007" t="inlineStr">
        <is>
          <t>383100</t>
        </is>
      </c>
      <c r="F6007" s="550" t="n">
        <v>45996</v>
      </c>
      <c r="G6007" t="n">
        <v>19558</v>
      </c>
      <c r="H6007" t="inlineStr">
        <is>
          <t>QUIABO KG</t>
        </is>
      </c>
      <c r="I6007" t="inlineStr">
        <is>
          <t>ALIMENTOS</t>
        </is>
      </c>
      <c r="J6007" t="n">
        <v>2</v>
      </c>
      <c r="K6007" t="inlineStr">
        <is>
          <t>KG</t>
        </is>
      </c>
      <c r="L6007" t="n">
        <v>28</v>
      </c>
      <c r="M6007" t="n">
        <v>14</v>
      </c>
      <c r="N6007" t="inlineStr">
        <is>
          <t>ALIMENTOS</t>
        </is>
      </c>
      <c r="O6007" t="inlineStr">
        <is>
          <t>12/2025</t>
        </is>
      </c>
    </row>
    <row r="6008">
      <c r="A6008" t="n">
        <v>186205</v>
      </c>
      <c r="B6008" t="n">
        <v>122</v>
      </c>
      <c r="C6008" t="inlineStr">
        <is>
          <t>Arcos</t>
        </is>
      </c>
      <c r="D6008" t="inlineStr">
        <is>
          <t>CECILIA TSUYACO ARAKI SILVA LTDA</t>
        </is>
      </c>
      <c r="E6008" t="inlineStr">
        <is>
          <t>383100</t>
        </is>
      </c>
      <c r="F6008" s="550" t="n">
        <v>45996</v>
      </c>
      <c r="G6008" t="n">
        <v>19647</v>
      </c>
      <c r="H6008" t="inlineStr">
        <is>
          <t>ALHO PORO KG</t>
        </is>
      </c>
      <c r="I6008" t="inlineStr">
        <is>
          <t>ALIMENTOS</t>
        </is>
      </c>
      <c r="J6008" t="n">
        <v>1</v>
      </c>
      <c r="K6008" t="inlineStr">
        <is>
          <t>KG</t>
        </is>
      </c>
      <c r="L6008" t="n">
        <v>6</v>
      </c>
      <c r="M6008" t="n">
        <v>6</v>
      </c>
      <c r="N6008" t="inlineStr">
        <is>
          <t>ALIMENTOS</t>
        </is>
      </c>
      <c r="O6008" t="inlineStr">
        <is>
          <t>12/2025</t>
        </is>
      </c>
    </row>
    <row r="6009">
      <c r="A6009" t="n">
        <v>186205</v>
      </c>
      <c r="B6009" t="n">
        <v>122</v>
      </c>
      <c r="C6009" t="inlineStr">
        <is>
          <t>Arcos</t>
        </is>
      </c>
      <c r="D6009" t="inlineStr">
        <is>
          <t>CECILIA TSUYACO ARAKI SILVA LTDA</t>
        </is>
      </c>
      <c r="E6009" t="inlineStr">
        <is>
          <t>383100</t>
        </is>
      </c>
      <c r="F6009" s="550" t="n">
        <v>45996</v>
      </c>
      <c r="G6009" t="n">
        <v>23108</v>
      </c>
      <c r="H6009" t="inlineStr">
        <is>
          <t>TOMILHO KG</t>
        </is>
      </c>
      <c r="I6009" t="inlineStr">
        <is>
          <t>ALIMENTOS</t>
        </is>
      </c>
      <c r="J6009" t="n">
        <v>0.1</v>
      </c>
      <c r="K6009" t="inlineStr">
        <is>
          <t>KG</t>
        </is>
      </c>
      <c r="L6009" t="n">
        <v>5</v>
      </c>
      <c r="M6009" t="n">
        <v>50</v>
      </c>
      <c r="N6009" t="inlineStr">
        <is>
          <t>ALIMENTOS</t>
        </is>
      </c>
      <c r="O6009" t="inlineStr">
        <is>
          <t>12/2025</t>
        </is>
      </c>
    </row>
    <row r="6010">
      <c r="A6010" t="n">
        <v>186205</v>
      </c>
      <c r="B6010" t="n">
        <v>122</v>
      </c>
      <c r="C6010" t="inlineStr">
        <is>
          <t>Arcos</t>
        </is>
      </c>
      <c r="D6010" t="inlineStr">
        <is>
          <t>CECILIA TSUYACO ARAKI SILVA LTDA</t>
        </is>
      </c>
      <c r="E6010" t="inlineStr">
        <is>
          <t>383100</t>
        </is>
      </c>
      <c r="F6010" s="550" t="n">
        <v>45996</v>
      </c>
      <c r="G6010" t="n">
        <v>23113</v>
      </c>
      <c r="H6010" t="inlineStr">
        <is>
          <t>SALSA KG</t>
        </is>
      </c>
      <c r="I6010" t="inlineStr">
        <is>
          <t>ALIMENTOS</t>
        </is>
      </c>
      <c r="J6010" t="n">
        <v>1</v>
      </c>
      <c r="K6010" t="inlineStr">
        <is>
          <t>KG</t>
        </is>
      </c>
      <c r="L6010" t="n">
        <v>6.5</v>
      </c>
      <c r="M6010" t="n">
        <v>6.5</v>
      </c>
      <c r="N6010" t="inlineStr">
        <is>
          <t>ALIMENTOS</t>
        </is>
      </c>
      <c r="O6010" t="inlineStr">
        <is>
          <t>12/2025</t>
        </is>
      </c>
    </row>
    <row r="6011">
      <c r="A6011" t="n">
        <v>186205</v>
      </c>
      <c r="B6011" t="n">
        <v>122</v>
      </c>
      <c r="C6011" t="inlineStr">
        <is>
          <t>Arcos</t>
        </is>
      </c>
      <c r="D6011" t="inlineStr">
        <is>
          <t>CECILIA TSUYACO ARAKI SILVA LTDA</t>
        </is>
      </c>
      <c r="E6011" t="inlineStr">
        <is>
          <t>383100</t>
        </is>
      </c>
      <c r="F6011" s="550" t="n">
        <v>45996</v>
      </c>
      <c r="G6011" t="n">
        <v>23236</v>
      </c>
      <c r="H6011" t="inlineStr">
        <is>
          <t>COUVE MANTEIGA KG</t>
        </is>
      </c>
      <c r="I6011" t="inlineStr">
        <is>
          <t>ALIMENTOS</t>
        </is>
      </c>
      <c r="J6011" t="n">
        <v>2</v>
      </c>
      <c r="K6011" t="inlineStr">
        <is>
          <t>KG</t>
        </is>
      </c>
      <c r="L6011" t="n">
        <v>9.199999999999999</v>
      </c>
      <c r="M6011" t="n">
        <v>4.6</v>
      </c>
      <c r="N6011" t="inlineStr">
        <is>
          <t>ALIMENTOS</t>
        </is>
      </c>
      <c r="O6011" t="inlineStr">
        <is>
          <t>12/2025</t>
        </is>
      </c>
    </row>
    <row r="6012">
      <c r="A6012" t="n">
        <v>186205</v>
      </c>
      <c r="B6012" t="n">
        <v>122</v>
      </c>
      <c r="C6012" t="inlineStr">
        <is>
          <t>Arcos</t>
        </is>
      </c>
      <c r="D6012" t="inlineStr">
        <is>
          <t>CECILIA TSUYACO ARAKI SILVA LTDA</t>
        </is>
      </c>
      <c r="E6012" t="inlineStr">
        <is>
          <t>383100</t>
        </is>
      </c>
      <c r="F6012" s="550" t="n">
        <v>45996</v>
      </c>
      <c r="G6012" t="n">
        <v>23359</v>
      </c>
      <c r="H6012" t="inlineStr">
        <is>
          <t>LIMAO TAHITI KG</t>
        </is>
      </c>
      <c r="I6012" t="inlineStr">
        <is>
          <t>ALIMENTOS</t>
        </is>
      </c>
      <c r="J6012" t="n">
        <v>15</v>
      </c>
      <c r="K6012" t="inlineStr">
        <is>
          <t>KG</t>
        </is>
      </c>
      <c r="L6012" t="n">
        <v>42</v>
      </c>
      <c r="M6012" t="n">
        <v>2.8</v>
      </c>
      <c r="N6012" t="inlineStr">
        <is>
          <t>ALIMENTOS</t>
        </is>
      </c>
      <c r="O6012" t="inlineStr">
        <is>
          <t>12/2025</t>
        </is>
      </c>
    </row>
    <row r="6013">
      <c r="A6013" t="n">
        <v>186205</v>
      </c>
      <c r="B6013" t="n">
        <v>122</v>
      </c>
      <c r="C6013" t="inlineStr">
        <is>
          <t>Arcos</t>
        </is>
      </c>
      <c r="D6013" t="inlineStr">
        <is>
          <t>CECILIA TSUYACO ARAKI SILVA LTDA</t>
        </is>
      </c>
      <c r="E6013" t="inlineStr">
        <is>
          <t>383100</t>
        </is>
      </c>
      <c r="F6013" s="550" t="n">
        <v>45996</v>
      </c>
      <c r="G6013" t="n">
        <v>23361</v>
      </c>
      <c r="H6013" t="inlineStr">
        <is>
          <t>LARANJA PERA KG</t>
        </is>
      </c>
      <c r="I6013" t="inlineStr">
        <is>
          <t>ALIMENTOS</t>
        </is>
      </c>
      <c r="J6013" t="n">
        <v>30</v>
      </c>
      <c r="K6013" t="inlineStr">
        <is>
          <t>KG</t>
        </is>
      </c>
      <c r="L6013" t="n">
        <v>90</v>
      </c>
      <c r="M6013" t="n">
        <v>3</v>
      </c>
      <c r="N6013" t="inlineStr">
        <is>
          <t>ALIMENTOS</t>
        </is>
      </c>
      <c r="O6013" t="inlineStr">
        <is>
          <t>12/2025</t>
        </is>
      </c>
    </row>
    <row r="6014">
      <c r="A6014" t="n">
        <v>186205</v>
      </c>
      <c r="B6014" t="n">
        <v>122</v>
      </c>
      <c r="C6014" t="inlineStr">
        <is>
          <t>Arcos</t>
        </is>
      </c>
      <c r="D6014" t="inlineStr">
        <is>
          <t>CECILIA TSUYACO ARAKI SILVA LTDA</t>
        </is>
      </c>
      <c r="E6014" t="inlineStr">
        <is>
          <t>383100</t>
        </is>
      </c>
      <c r="F6014" s="550" t="n">
        <v>45996</v>
      </c>
      <c r="G6014" t="n">
        <v>25555</v>
      </c>
      <c r="H6014" t="inlineStr">
        <is>
          <t>BATATA LAVADA KG</t>
        </is>
      </c>
      <c r="I6014" t="inlineStr">
        <is>
          <t>ALIMENTOS</t>
        </is>
      </c>
      <c r="J6014" t="n">
        <v>10</v>
      </c>
      <c r="K6014" t="inlineStr">
        <is>
          <t>KG</t>
        </is>
      </c>
      <c r="L6014" t="n">
        <v>30</v>
      </c>
      <c r="M6014" t="n">
        <v>3</v>
      </c>
      <c r="N6014" t="inlineStr">
        <is>
          <t>ALIMENTOS</t>
        </is>
      </c>
      <c r="O6014" t="inlineStr">
        <is>
          <t>12/2025</t>
        </is>
      </c>
    </row>
    <row r="6015">
      <c r="A6015" t="n">
        <v>186205</v>
      </c>
      <c r="B6015" t="n">
        <v>122</v>
      </c>
      <c r="C6015" t="inlineStr">
        <is>
          <t>Arcos</t>
        </is>
      </c>
      <c r="D6015" t="inlineStr">
        <is>
          <t>CECILIA TSUYACO ARAKI SILVA LTDA</t>
        </is>
      </c>
      <c r="E6015" t="inlineStr">
        <is>
          <t>383100</t>
        </is>
      </c>
      <c r="F6015" s="550" t="n">
        <v>45996</v>
      </c>
      <c r="G6015" t="n">
        <v>23389</v>
      </c>
      <c r="H6015" t="inlineStr">
        <is>
          <t>BANANA NANICA KG</t>
        </is>
      </c>
      <c r="I6015" t="inlineStr">
        <is>
          <t>ALIMENTOS</t>
        </is>
      </c>
      <c r="J6015" t="n">
        <v>4</v>
      </c>
      <c r="K6015" t="inlineStr">
        <is>
          <t>KG</t>
        </is>
      </c>
      <c r="L6015" t="n">
        <v>26</v>
      </c>
      <c r="M6015" t="n">
        <v>6.5</v>
      </c>
      <c r="N6015" t="inlineStr">
        <is>
          <t>ALIMENTOS</t>
        </is>
      </c>
      <c r="O6015" t="inlineStr">
        <is>
          <t>12/2025</t>
        </is>
      </c>
    </row>
    <row r="6016">
      <c r="A6016" t="n">
        <v>186205</v>
      </c>
      <c r="B6016" t="n">
        <v>122</v>
      </c>
      <c r="C6016" t="inlineStr">
        <is>
          <t>Arcos</t>
        </is>
      </c>
      <c r="D6016" t="inlineStr">
        <is>
          <t>CECILIA TSUYACO ARAKI SILVA LTDA</t>
        </is>
      </c>
      <c r="E6016" t="inlineStr">
        <is>
          <t>383100</t>
        </is>
      </c>
      <c r="F6016" s="550" t="n">
        <v>45996</v>
      </c>
      <c r="G6016" t="n">
        <v>19583</v>
      </c>
      <c r="H6016" t="inlineStr">
        <is>
          <t>PIMENTA BIQUINHO KG</t>
        </is>
      </c>
      <c r="I6016" t="inlineStr">
        <is>
          <t>ALIMENTOS</t>
        </is>
      </c>
      <c r="J6016" t="n">
        <v>0.2</v>
      </c>
      <c r="K6016" t="inlineStr">
        <is>
          <t>KG</t>
        </is>
      </c>
      <c r="L6016" t="n">
        <v>8.4</v>
      </c>
      <c r="M6016" t="n">
        <v>42</v>
      </c>
      <c r="N6016" t="inlineStr">
        <is>
          <t>ALIMENTOS</t>
        </is>
      </c>
      <c r="O6016" t="inlineStr">
        <is>
          <t>12/2025</t>
        </is>
      </c>
    </row>
    <row r="6017">
      <c r="A6017" t="n">
        <v>186205</v>
      </c>
      <c r="B6017" t="n">
        <v>122</v>
      </c>
      <c r="C6017" t="inlineStr">
        <is>
          <t>Arcos</t>
        </is>
      </c>
      <c r="D6017" t="inlineStr">
        <is>
          <t>CECILIA TSUYACO ARAKI SILVA LTDA</t>
        </is>
      </c>
      <c r="E6017" t="inlineStr">
        <is>
          <t>383100</t>
        </is>
      </c>
      <c r="F6017" s="550" t="n">
        <v>45996</v>
      </c>
      <c r="G6017" t="n">
        <v>24037</v>
      </c>
      <c r="H6017" t="inlineStr">
        <is>
          <t>ALHO TRITURADO FRITO</t>
        </is>
      </c>
      <c r="I6017" t="inlineStr">
        <is>
          <t>ALIMENTOS</t>
        </is>
      </c>
      <c r="J6017" t="n">
        <v>2</v>
      </c>
      <c r="K6017" t="inlineStr">
        <is>
          <t>KG</t>
        </is>
      </c>
      <c r="L6017" t="n">
        <v>40</v>
      </c>
      <c r="M6017" t="n">
        <v>20</v>
      </c>
      <c r="N6017" t="inlineStr">
        <is>
          <t>ALIMENTOS</t>
        </is>
      </c>
      <c r="O6017" t="inlineStr">
        <is>
          <t>12/2025</t>
        </is>
      </c>
    </row>
    <row r="6018">
      <c r="A6018" t="n">
        <v>186205</v>
      </c>
      <c r="B6018" t="n">
        <v>122</v>
      </c>
      <c r="C6018" t="inlineStr">
        <is>
          <t>Arcos</t>
        </is>
      </c>
      <c r="D6018" t="inlineStr">
        <is>
          <t>CECILIA TSUYACO ARAKI SILVA LTDA</t>
        </is>
      </c>
      <c r="E6018" t="inlineStr">
        <is>
          <t>383100</t>
        </is>
      </c>
      <c r="F6018" s="550" t="n">
        <v>45996</v>
      </c>
      <c r="G6018" t="n">
        <v>19472</v>
      </c>
      <c r="H6018" t="inlineStr">
        <is>
          <t>RUCULA KG</t>
        </is>
      </c>
      <c r="I6018" t="inlineStr">
        <is>
          <t>ALIMENTOS</t>
        </is>
      </c>
      <c r="J6018" t="n">
        <v>1</v>
      </c>
      <c r="K6018" t="inlineStr">
        <is>
          <t>KG</t>
        </is>
      </c>
      <c r="L6018" t="n">
        <v>12</v>
      </c>
      <c r="M6018" t="n">
        <v>12</v>
      </c>
      <c r="N6018" t="inlineStr">
        <is>
          <t>ALIMENTOS</t>
        </is>
      </c>
      <c r="O6018" t="inlineStr">
        <is>
          <t>12/2025</t>
        </is>
      </c>
    </row>
    <row r="6019">
      <c r="A6019" t="n">
        <v>186203</v>
      </c>
      <c r="B6019" t="n">
        <v>122</v>
      </c>
      <c r="C6019" t="inlineStr">
        <is>
          <t>Arcos</t>
        </is>
      </c>
      <c r="D6019" t="inlineStr">
        <is>
          <t>CECILIA TSUYACO ARAKI SILVA LTDA</t>
        </is>
      </c>
      <c r="E6019" t="inlineStr">
        <is>
          <t>383081</t>
        </is>
      </c>
      <c r="F6019" s="550" t="n">
        <v>45996</v>
      </c>
      <c r="G6019" t="n">
        <v>19485</v>
      </c>
      <c r="H6019" t="inlineStr">
        <is>
          <t>ENDRO DILL KG</t>
        </is>
      </c>
      <c r="I6019" t="inlineStr">
        <is>
          <t>ALIMENTOS</t>
        </is>
      </c>
      <c r="J6019" t="n">
        <v>0.2</v>
      </c>
      <c r="K6019" t="inlineStr">
        <is>
          <t>KG</t>
        </is>
      </c>
      <c r="L6019" t="n">
        <v>12</v>
      </c>
      <c r="M6019" t="n">
        <v>60</v>
      </c>
      <c r="N6019" t="inlineStr">
        <is>
          <t>ALIMENTOS</t>
        </is>
      </c>
      <c r="O6019" t="inlineStr">
        <is>
          <t>12/2025</t>
        </is>
      </c>
    </row>
    <row r="6020">
      <c r="A6020" t="n">
        <v>186203</v>
      </c>
      <c r="B6020" t="n">
        <v>122</v>
      </c>
      <c r="C6020" t="inlineStr">
        <is>
          <t>Arcos</t>
        </is>
      </c>
      <c r="D6020" t="inlineStr">
        <is>
          <t>CECILIA TSUYACO ARAKI SILVA LTDA</t>
        </is>
      </c>
      <c r="E6020" t="inlineStr">
        <is>
          <t>383081</t>
        </is>
      </c>
      <c r="F6020" s="550" t="n">
        <v>45996</v>
      </c>
      <c r="G6020" t="n">
        <v>19634</v>
      </c>
      <c r="H6020" t="inlineStr">
        <is>
          <t>BERINJELA KG</t>
        </is>
      </c>
      <c r="I6020" t="inlineStr">
        <is>
          <t>ALIMENTOS</t>
        </is>
      </c>
      <c r="J6020" t="n">
        <v>1</v>
      </c>
      <c r="K6020" t="inlineStr">
        <is>
          <t>KG</t>
        </is>
      </c>
      <c r="L6020" t="n">
        <v>4.5</v>
      </c>
      <c r="M6020" t="n">
        <v>4.5</v>
      </c>
      <c r="N6020" t="inlineStr">
        <is>
          <t>ALIMENTOS</t>
        </is>
      </c>
      <c r="O6020" t="inlineStr">
        <is>
          <t>12/2025</t>
        </is>
      </c>
    </row>
    <row r="6021">
      <c r="A6021" t="n">
        <v>186203</v>
      </c>
      <c r="B6021" t="n">
        <v>122</v>
      </c>
      <c r="C6021" t="inlineStr">
        <is>
          <t>Arcos</t>
        </is>
      </c>
      <c r="D6021" t="inlineStr">
        <is>
          <t>CECILIA TSUYACO ARAKI SILVA LTDA</t>
        </is>
      </c>
      <c r="E6021" t="inlineStr">
        <is>
          <t>383081</t>
        </is>
      </c>
      <c r="F6021" s="550" t="n">
        <v>45996</v>
      </c>
      <c r="G6021" t="n">
        <v>19507</v>
      </c>
      <c r="H6021" t="inlineStr">
        <is>
          <t>AGRIAO HIDROPONICO KG</t>
        </is>
      </c>
      <c r="I6021" t="inlineStr">
        <is>
          <t>ALIMENTOS</t>
        </is>
      </c>
      <c r="J6021" t="n">
        <v>0.5</v>
      </c>
      <c r="K6021" t="inlineStr">
        <is>
          <t>KG</t>
        </is>
      </c>
      <c r="L6021" t="n">
        <v>4.5</v>
      </c>
      <c r="M6021" t="n">
        <v>9</v>
      </c>
      <c r="N6021" t="inlineStr">
        <is>
          <t>ALIMENTOS</t>
        </is>
      </c>
      <c r="O6021" t="inlineStr">
        <is>
          <t>12/2025</t>
        </is>
      </c>
    </row>
    <row r="6022">
      <c r="A6022" t="n">
        <v>186203</v>
      </c>
      <c r="B6022" t="n">
        <v>122</v>
      </c>
      <c r="C6022" t="inlineStr">
        <is>
          <t>Arcos</t>
        </is>
      </c>
      <c r="D6022" t="inlineStr">
        <is>
          <t>CECILIA TSUYACO ARAKI SILVA LTDA</t>
        </is>
      </c>
      <c r="E6022" t="inlineStr">
        <is>
          <t>383081</t>
        </is>
      </c>
      <c r="F6022" s="550" t="n">
        <v>45996</v>
      </c>
      <c r="G6022" t="n">
        <v>23195</v>
      </c>
      <c r="H6022" t="inlineStr">
        <is>
          <t>RABANETE KG</t>
        </is>
      </c>
      <c r="I6022" t="inlineStr">
        <is>
          <t>ALIMENTOS</t>
        </is>
      </c>
      <c r="J6022" t="n">
        <v>0.2</v>
      </c>
      <c r="K6022" t="inlineStr">
        <is>
          <t>KG</t>
        </is>
      </c>
      <c r="L6022" t="n">
        <v>1.4</v>
      </c>
      <c r="M6022" t="n">
        <v>7</v>
      </c>
      <c r="N6022" t="inlineStr">
        <is>
          <t>ALIMENTOS</t>
        </is>
      </c>
      <c r="O6022" t="inlineStr">
        <is>
          <t>12/2025</t>
        </is>
      </c>
    </row>
    <row r="6023">
      <c r="A6023" t="n">
        <v>186202</v>
      </c>
      <c r="B6023" t="n">
        <v>122</v>
      </c>
      <c r="C6023" t="inlineStr">
        <is>
          <t>Arcos</t>
        </is>
      </c>
      <c r="D6023" t="inlineStr">
        <is>
          <t>HORTA NOVA DISTRIBUIDORA DE HORTIFRUTI LTDA</t>
        </is>
      </c>
      <c r="E6023" t="inlineStr">
        <is>
          <t>7808</t>
        </is>
      </c>
      <c r="F6023" s="550" t="n">
        <v>45996</v>
      </c>
      <c r="G6023" t="n">
        <v>19623</v>
      </c>
      <c r="H6023" t="inlineStr">
        <is>
          <t>CEBOLA ROXA KG</t>
        </is>
      </c>
      <c r="I6023" t="inlineStr">
        <is>
          <t>ALIMENTOS</t>
        </is>
      </c>
      <c r="J6023" t="n">
        <v>7</v>
      </c>
      <c r="K6023" t="inlineStr">
        <is>
          <t>KG</t>
        </is>
      </c>
      <c r="L6023" t="n">
        <v>35</v>
      </c>
      <c r="M6023" t="n">
        <v>5</v>
      </c>
      <c r="N6023" t="inlineStr">
        <is>
          <t>ALIMENTOS</t>
        </is>
      </c>
      <c r="O6023" t="inlineStr">
        <is>
          <t>12/2025</t>
        </is>
      </c>
    </row>
    <row r="6024">
      <c r="A6024" t="n">
        <v>186202</v>
      </c>
      <c r="B6024" t="n">
        <v>122</v>
      </c>
      <c r="C6024" t="inlineStr">
        <is>
          <t>Arcos</t>
        </is>
      </c>
      <c r="D6024" t="inlineStr">
        <is>
          <t>HORTA NOVA DISTRIBUIDORA DE HORTIFRUTI LTDA</t>
        </is>
      </c>
      <c r="E6024" t="inlineStr">
        <is>
          <t>7808</t>
        </is>
      </c>
      <c r="F6024" s="550" t="n">
        <v>45996</v>
      </c>
      <c r="G6024" t="n">
        <v>19476</v>
      </c>
      <c r="H6024" t="inlineStr">
        <is>
          <t>MANJERICAO KG</t>
        </is>
      </c>
      <c r="I6024" t="inlineStr">
        <is>
          <t>ALIMENTOS</t>
        </is>
      </c>
      <c r="J6024" t="n">
        <v>0.8</v>
      </c>
      <c r="K6024" t="inlineStr">
        <is>
          <t>KG</t>
        </is>
      </c>
      <c r="L6024" t="n">
        <v>50</v>
      </c>
      <c r="M6024" t="n">
        <v>62.5</v>
      </c>
      <c r="N6024" t="inlineStr">
        <is>
          <t>ALIMENTOS</t>
        </is>
      </c>
      <c r="O6024" t="inlineStr">
        <is>
          <t>12/2025</t>
        </is>
      </c>
    </row>
    <row r="6025">
      <c r="A6025" t="n">
        <v>186202</v>
      </c>
      <c r="B6025" t="n">
        <v>122</v>
      </c>
      <c r="C6025" t="inlineStr">
        <is>
          <t>Arcos</t>
        </is>
      </c>
      <c r="D6025" t="inlineStr">
        <is>
          <t>HORTA NOVA DISTRIBUIDORA DE HORTIFRUTI LTDA</t>
        </is>
      </c>
      <c r="E6025" t="inlineStr">
        <is>
          <t>7808</t>
        </is>
      </c>
      <c r="F6025" s="550" t="n">
        <v>45996</v>
      </c>
      <c r="G6025" t="n">
        <v>19751</v>
      </c>
      <c r="H6025" t="inlineStr">
        <is>
          <t>LIMAO SICILIANO KG</t>
        </is>
      </c>
      <c r="I6025" t="inlineStr">
        <is>
          <t>ALIMENTOS</t>
        </is>
      </c>
      <c r="J6025" t="n">
        <v>5</v>
      </c>
      <c r="K6025" t="inlineStr">
        <is>
          <t>KG</t>
        </is>
      </c>
      <c r="L6025" t="n">
        <v>56.25</v>
      </c>
      <c r="M6025" t="n">
        <v>11.25</v>
      </c>
      <c r="N6025" t="inlineStr">
        <is>
          <t>ALIMENTOS</t>
        </is>
      </c>
      <c r="O6025" t="inlineStr">
        <is>
          <t>12/2025</t>
        </is>
      </c>
    </row>
    <row r="6026">
      <c r="A6026" t="n">
        <v>186202</v>
      </c>
      <c r="B6026" t="n">
        <v>122</v>
      </c>
      <c r="C6026" t="inlineStr">
        <is>
          <t>Arcos</t>
        </is>
      </c>
      <c r="D6026" t="inlineStr">
        <is>
          <t>HORTA NOVA DISTRIBUIDORA DE HORTIFRUTI LTDA</t>
        </is>
      </c>
      <c r="E6026" t="inlineStr">
        <is>
          <t>7808</t>
        </is>
      </c>
      <c r="F6026" s="550" t="n">
        <v>45996</v>
      </c>
      <c r="G6026" t="n">
        <v>19759</v>
      </c>
      <c r="H6026" t="inlineStr">
        <is>
          <t>LARANJA BAHIA KG</t>
        </is>
      </c>
      <c r="I6026" t="inlineStr">
        <is>
          <t>ALIMENTOS</t>
        </is>
      </c>
      <c r="J6026" t="n">
        <v>10</v>
      </c>
      <c r="K6026" t="inlineStr">
        <is>
          <t>KG</t>
        </is>
      </c>
      <c r="L6026" t="n">
        <v>93.8</v>
      </c>
      <c r="M6026" t="n">
        <v>9.380000000000001</v>
      </c>
      <c r="N6026" t="inlineStr">
        <is>
          <t>ALIMENTOS</t>
        </is>
      </c>
      <c r="O6026" t="inlineStr">
        <is>
          <t>12/2025</t>
        </is>
      </c>
    </row>
    <row r="6027">
      <c r="A6027" t="n">
        <v>186202</v>
      </c>
      <c r="B6027" t="n">
        <v>122</v>
      </c>
      <c r="C6027" t="inlineStr">
        <is>
          <t>Arcos</t>
        </is>
      </c>
      <c r="D6027" t="inlineStr">
        <is>
          <t>HORTA NOVA DISTRIBUIDORA DE HORTIFRUTI LTDA</t>
        </is>
      </c>
      <c r="E6027" t="inlineStr">
        <is>
          <t>7808</t>
        </is>
      </c>
      <c r="F6027" s="550" t="n">
        <v>45996</v>
      </c>
      <c r="G6027" t="n">
        <v>19721</v>
      </c>
      <c r="H6027" t="inlineStr">
        <is>
          <t>ROMA KG</t>
        </is>
      </c>
      <c r="I6027" t="inlineStr">
        <is>
          <t>ALIMENTOS</t>
        </is>
      </c>
      <c r="J6027" t="n">
        <v>2</v>
      </c>
      <c r="K6027" t="inlineStr">
        <is>
          <t>KG</t>
        </is>
      </c>
      <c r="L6027" t="n">
        <v>70</v>
      </c>
      <c r="M6027" t="n">
        <v>35</v>
      </c>
      <c r="N6027" t="inlineStr">
        <is>
          <t>ALIMENTOS</t>
        </is>
      </c>
      <c r="O6027" t="inlineStr">
        <is>
          <t>12/2025</t>
        </is>
      </c>
    </row>
    <row r="6028">
      <c r="A6028" t="n">
        <v>186202</v>
      </c>
      <c r="B6028" t="n">
        <v>122</v>
      </c>
      <c r="C6028" t="inlineStr">
        <is>
          <t>Arcos</t>
        </is>
      </c>
      <c r="D6028" t="inlineStr">
        <is>
          <t>HORTA NOVA DISTRIBUIDORA DE HORTIFRUTI LTDA</t>
        </is>
      </c>
      <c r="E6028" t="inlineStr">
        <is>
          <t>7808</t>
        </is>
      </c>
      <c r="F6028" s="550" t="n">
        <v>45996</v>
      </c>
      <c r="G6028" t="n">
        <v>19846</v>
      </c>
      <c r="H6028" t="inlineStr">
        <is>
          <t>BROTO DE MOYASHI GRANEL KG</t>
        </is>
      </c>
      <c r="I6028" t="inlineStr">
        <is>
          <t>ALIMENTOS</t>
        </is>
      </c>
      <c r="J6028" t="n">
        <v>0.5</v>
      </c>
      <c r="K6028" t="inlineStr">
        <is>
          <t>KG</t>
        </is>
      </c>
      <c r="L6028" t="n">
        <v>8.75</v>
      </c>
      <c r="M6028" t="n">
        <v>17.5</v>
      </c>
      <c r="N6028" t="inlineStr">
        <is>
          <t>ALIMENTOS</t>
        </is>
      </c>
      <c r="O6028" t="inlineStr">
        <is>
          <t>12/2025</t>
        </is>
      </c>
    </row>
    <row r="6029">
      <c r="A6029" t="n">
        <v>186202</v>
      </c>
      <c r="B6029" t="n">
        <v>122</v>
      </c>
      <c r="C6029" t="inlineStr">
        <is>
          <t>Arcos</t>
        </is>
      </c>
      <c r="D6029" t="inlineStr">
        <is>
          <t>HORTA NOVA DISTRIBUIDORA DE HORTIFRUTI LTDA</t>
        </is>
      </c>
      <c r="E6029" t="inlineStr">
        <is>
          <t>7808</t>
        </is>
      </c>
      <c r="F6029" s="550" t="n">
        <v>45996</v>
      </c>
      <c r="G6029" t="n">
        <v>23186</v>
      </c>
      <c r="H6029" t="inlineStr">
        <is>
          <t>TOMATE CARMEM SALADA KG</t>
        </is>
      </c>
      <c r="I6029" t="inlineStr">
        <is>
          <t>ALIMENTOS</t>
        </is>
      </c>
      <c r="J6029" t="n">
        <v>20</v>
      </c>
      <c r="K6029" t="inlineStr">
        <is>
          <t>KG</t>
        </is>
      </c>
      <c r="L6029" t="n">
        <v>62.6</v>
      </c>
      <c r="M6029" t="n">
        <v>3.13</v>
      </c>
      <c r="N6029" t="inlineStr">
        <is>
          <t>ALIMENTOS</t>
        </is>
      </c>
      <c r="O6029" t="inlineStr">
        <is>
          <t>12/2025</t>
        </is>
      </c>
    </row>
    <row r="6030">
      <c r="A6030" t="n">
        <v>186202</v>
      </c>
      <c r="B6030" t="n">
        <v>122</v>
      </c>
      <c r="C6030" t="inlineStr">
        <is>
          <t>Arcos</t>
        </is>
      </c>
      <c r="D6030" t="inlineStr">
        <is>
          <t>HORTA NOVA DISTRIBUIDORA DE HORTIFRUTI LTDA</t>
        </is>
      </c>
      <c r="E6030" t="inlineStr">
        <is>
          <t>7808</t>
        </is>
      </c>
      <c r="F6030" s="550" t="n">
        <v>45996</v>
      </c>
      <c r="G6030" t="n">
        <v>23390</v>
      </c>
      <c r="H6030" t="inlineStr">
        <is>
          <t>BANANA DA TERRA KG</t>
        </is>
      </c>
      <c r="I6030" t="inlineStr">
        <is>
          <t>ALIMENTOS</t>
        </is>
      </c>
      <c r="J6030" t="n">
        <v>7</v>
      </c>
      <c r="K6030" t="inlineStr">
        <is>
          <t>KG</t>
        </is>
      </c>
      <c r="L6030" t="n">
        <v>61.25</v>
      </c>
      <c r="M6030" t="n">
        <v>8.75</v>
      </c>
      <c r="N6030" t="inlineStr">
        <is>
          <t>ALIMENTOS</t>
        </is>
      </c>
      <c r="O6030" t="inlineStr">
        <is>
          <t>12/2025</t>
        </is>
      </c>
    </row>
    <row r="6031">
      <c r="A6031" t="n">
        <v>186202</v>
      </c>
      <c r="B6031" t="n">
        <v>122</v>
      </c>
      <c r="C6031" t="inlineStr">
        <is>
          <t>Arcos</t>
        </is>
      </c>
      <c r="D6031" t="inlineStr">
        <is>
          <t>HORTA NOVA DISTRIBUIDORA DE HORTIFRUTI LTDA</t>
        </is>
      </c>
      <c r="E6031" t="inlineStr">
        <is>
          <t>7808</t>
        </is>
      </c>
      <c r="F6031" s="550" t="n">
        <v>45996</v>
      </c>
      <c r="G6031" t="n">
        <v>26425</v>
      </c>
      <c r="H6031" t="inlineStr">
        <is>
          <t>POLPA DE CAJA KG</t>
        </is>
      </c>
      <c r="I6031" t="inlineStr">
        <is>
          <t>ALIMENTOS</t>
        </is>
      </c>
      <c r="J6031" t="n">
        <v>20</v>
      </c>
      <c r="K6031" t="inlineStr">
        <is>
          <t>KG</t>
        </is>
      </c>
      <c r="L6031" t="n">
        <v>540</v>
      </c>
      <c r="M6031" t="n">
        <v>27</v>
      </c>
      <c r="N6031" t="inlineStr">
        <is>
          <t>ALIMENTOS</t>
        </is>
      </c>
      <c r="O6031" t="inlineStr">
        <is>
          <t>12/2025</t>
        </is>
      </c>
    </row>
    <row r="6032">
      <c r="A6032" t="n">
        <v>186202</v>
      </c>
      <c r="B6032" t="n">
        <v>122</v>
      </c>
      <c r="C6032" t="inlineStr">
        <is>
          <t>Arcos</t>
        </is>
      </c>
      <c r="D6032" t="inlineStr">
        <is>
          <t>HORTA NOVA DISTRIBUIDORA DE HORTIFRUTI LTDA</t>
        </is>
      </c>
      <c r="E6032" t="inlineStr">
        <is>
          <t>7808</t>
        </is>
      </c>
      <c r="F6032" s="550" t="n">
        <v>45996</v>
      </c>
      <c r="G6032" t="n">
        <v>23184</v>
      </c>
      <c r="H6032" t="inlineStr">
        <is>
          <t>TOMATE CEREJA KG</t>
        </is>
      </c>
      <c r="I6032" t="inlineStr">
        <is>
          <t>ALIMENTOS</t>
        </is>
      </c>
      <c r="J6032" t="n">
        <v>0.4</v>
      </c>
      <c r="K6032" t="inlineStr">
        <is>
          <t>KG</t>
        </is>
      </c>
      <c r="L6032" t="n">
        <v>3.5</v>
      </c>
      <c r="M6032" t="n">
        <v>8.75</v>
      </c>
      <c r="N6032" t="inlineStr">
        <is>
          <t>ALIMENTOS</t>
        </is>
      </c>
      <c r="O6032" t="inlineStr">
        <is>
          <t>12/2025</t>
        </is>
      </c>
    </row>
    <row r="6033">
      <c r="A6033" t="n">
        <v>186202</v>
      </c>
      <c r="B6033" t="n">
        <v>122</v>
      </c>
      <c r="C6033" t="inlineStr">
        <is>
          <t>Arcos</t>
        </is>
      </c>
      <c r="D6033" t="inlineStr">
        <is>
          <t>HORTA NOVA DISTRIBUIDORA DE HORTIFRUTI LTDA</t>
        </is>
      </c>
      <c r="E6033" t="inlineStr">
        <is>
          <t>7808</t>
        </is>
      </c>
      <c r="F6033" s="550" t="n">
        <v>45996</v>
      </c>
      <c r="G6033" t="n">
        <v>26631</v>
      </c>
      <c r="H6033" t="inlineStr">
        <is>
          <t>MANJERICAO BASILICO KG</t>
        </is>
      </c>
      <c r="I6033" t="inlineStr">
        <is>
          <t>ALIMENTOS</t>
        </is>
      </c>
      <c r="J6033" t="n">
        <v>1</v>
      </c>
      <c r="K6033" t="inlineStr">
        <is>
          <t>KG</t>
        </is>
      </c>
      <c r="L6033" t="n">
        <v>58.34</v>
      </c>
      <c r="M6033" t="n">
        <v>58.34</v>
      </c>
      <c r="N6033" t="inlineStr">
        <is>
          <t>ALIMENTOS</t>
        </is>
      </c>
      <c r="O6033" t="inlineStr">
        <is>
          <t>12/2025</t>
        </is>
      </c>
    </row>
    <row r="6034">
      <c r="A6034" t="n">
        <v>186202</v>
      </c>
      <c r="B6034" t="n">
        <v>122</v>
      </c>
      <c r="C6034" t="inlineStr">
        <is>
          <t>Arcos</t>
        </is>
      </c>
      <c r="D6034" t="inlineStr">
        <is>
          <t>HORTA NOVA DISTRIBUIDORA DE HORTIFRUTI LTDA</t>
        </is>
      </c>
      <c r="E6034" t="inlineStr">
        <is>
          <t>7808</t>
        </is>
      </c>
      <c r="F6034" s="550" t="n">
        <v>45996</v>
      </c>
      <c r="G6034" t="n">
        <v>25647</v>
      </c>
      <c r="H6034" t="inlineStr">
        <is>
          <t>ACELGA BOK CHOY KG</t>
        </is>
      </c>
      <c r="I6034" t="inlineStr">
        <is>
          <t>ALIMENTOS</t>
        </is>
      </c>
      <c r="J6034" t="n">
        <v>0.5</v>
      </c>
      <c r="K6034" t="inlineStr">
        <is>
          <t>KG</t>
        </is>
      </c>
      <c r="L6034" t="n">
        <v>7.82</v>
      </c>
      <c r="M6034" t="n">
        <v>15.64</v>
      </c>
      <c r="N6034" t="inlineStr">
        <is>
          <t>ALIMENTOS</t>
        </is>
      </c>
      <c r="O6034" t="inlineStr">
        <is>
          <t>12/2025</t>
        </is>
      </c>
    </row>
    <row r="6035">
      <c r="A6035" t="n">
        <v>186200</v>
      </c>
      <c r="B6035" t="n">
        <v>122</v>
      </c>
      <c r="C6035" t="inlineStr">
        <is>
          <t>Arcos</t>
        </is>
      </c>
      <c r="D6035" t="inlineStr">
        <is>
          <t>MARIO PEDRO FELICIANO - HORTIFRUTI</t>
        </is>
      </c>
      <c r="E6035" t="inlineStr">
        <is>
          <t>461065</t>
        </is>
      </c>
      <c r="F6035" s="550" t="n">
        <v>45997</v>
      </c>
      <c r="G6035" t="n">
        <v>24083</v>
      </c>
      <c r="H6035" t="inlineStr">
        <is>
          <t>BATATA ASTERIX GRAUDA NOIVA KG</t>
        </is>
      </c>
      <c r="I6035" t="inlineStr">
        <is>
          <t>ALIMENTOS</t>
        </is>
      </c>
      <c r="J6035" t="n">
        <v>40</v>
      </c>
      <c r="K6035" t="inlineStr">
        <is>
          <t>KG</t>
        </is>
      </c>
      <c r="L6035" t="n">
        <v>145.2</v>
      </c>
      <c r="M6035" t="n">
        <v>3.63</v>
      </c>
      <c r="N6035" t="inlineStr">
        <is>
          <t>ALIMENTOS</t>
        </is>
      </c>
      <c r="O6035" t="inlineStr">
        <is>
          <t>12/2025</t>
        </is>
      </c>
    </row>
    <row r="6036">
      <c r="A6036" t="n">
        <v>186200</v>
      </c>
      <c r="B6036" t="n">
        <v>122</v>
      </c>
      <c r="C6036" t="inlineStr">
        <is>
          <t>Arcos</t>
        </is>
      </c>
      <c r="D6036" t="inlineStr">
        <is>
          <t>MARIO PEDRO FELICIANO - HORTIFRUTI</t>
        </is>
      </c>
      <c r="E6036" t="inlineStr">
        <is>
          <t>461065</t>
        </is>
      </c>
      <c r="F6036" s="550" t="n">
        <v>45997</v>
      </c>
      <c r="G6036" t="n">
        <v>24509</v>
      </c>
      <c r="H6036" t="inlineStr">
        <is>
          <t>CEBOLA BRANCA KG</t>
        </is>
      </c>
      <c r="I6036" t="inlineStr">
        <is>
          <t>ALIMENTOS</t>
        </is>
      </c>
      <c r="J6036" t="n">
        <v>15</v>
      </c>
      <c r="K6036" t="inlineStr">
        <is>
          <t>KG</t>
        </is>
      </c>
      <c r="L6036" t="n">
        <v>33.75</v>
      </c>
      <c r="M6036" t="n">
        <v>2.25</v>
      </c>
      <c r="N6036" t="inlineStr">
        <is>
          <t>ALIMENTOS</t>
        </is>
      </c>
      <c r="O6036" t="inlineStr">
        <is>
          <t>12/2025</t>
        </is>
      </c>
    </row>
    <row r="6037">
      <c r="A6037" t="n">
        <v>186200</v>
      </c>
      <c r="B6037" t="n">
        <v>122</v>
      </c>
      <c r="C6037" t="inlineStr">
        <is>
          <t>Arcos</t>
        </is>
      </c>
      <c r="D6037" t="inlineStr">
        <is>
          <t>MARIO PEDRO FELICIANO - HORTIFRUTI</t>
        </is>
      </c>
      <c r="E6037" t="inlineStr">
        <is>
          <t>461065</t>
        </is>
      </c>
      <c r="F6037" s="550" t="n">
        <v>45997</v>
      </c>
      <c r="G6037" t="n">
        <v>19657</v>
      </c>
      <c r="H6037" t="inlineStr">
        <is>
          <t>ABOBORA PESCOCO KG</t>
        </is>
      </c>
      <c r="I6037" t="inlineStr">
        <is>
          <t>ALIMENTOS</t>
        </is>
      </c>
      <c r="J6037" t="n">
        <v>4</v>
      </c>
      <c r="K6037" t="inlineStr">
        <is>
          <t>KG</t>
        </is>
      </c>
      <c r="L6037" t="n">
        <v>18</v>
      </c>
      <c r="M6037" t="n">
        <v>4.5</v>
      </c>
      <c r="N6037" t="inlineStr">
        <is>
          <t>ALIMENTOS</t>
        </is>
      </c>
      <c r="O6037" t="inlineStr">
        <is>
          <t>12/2025</t>
        </is>
      </c>
    </row>
    <row r="6038">
      <c r="A6038" t="n">
        <v>186198</v>
      </c>
      <c r="B6038" t="n">
        <v>122</v>
      </c>
      <c r="C6038" t="inlineStr">
        <is>
          <t>Arcos</t>
        </is>
      </c>
      <c r="D6038" t="inlineStr">
        <is>
          <t>CEPEL COMERCIO DE PAPEIS E EMBALAGENS LTDA</t>
        </is>
      </c>
      <c r="E6038" t="inlineStr">
        <is>
          <t>254160</t>
        </is>
      </c>
      <c r="F6038" s="550" t="n">
        <v>45992</v>
      </c>
      <c r="G6038" t="n">
        <v>17515</v>
      </c>
      <c r="H6038" t="inlineStr">
        <is>
          <t>GUARDANAPO FOLHA DUPLA 23,5X24 C/100X50UN</t>
        </is>
      </c>
      <c r="I6038" t="inlineStr">
        <is>
          <t>DESCARTAVEIS/HIGIENE E LIMPEZA</t>
        </is>
      </c>
      <c r="J6038" t="n">
        <v>4</v>
      </c>
      <c r="K6038" t="inlineStr">
        <is>
          <t>CX</t>
        </is>
      </c>
      <c r="L6038" t="n">
        <v>1160</v>
      </c>
      <c r="M6038" t="n">
        <v>290</v>
      </c>
      <c r="N6038" t="inlineStr">
        <is>
          <t>DESCARTAVEIS</t>
        </is>
      </c>
      <c r="O6038" t="inlineStr">
        <is>
          <t>12/2025</t>
        </is>
      </c>
    </row>
    <row r="6039">
      <c r="A6039" t="n">
        <v>186197</v>
      </c>
      <c r="B6039" t="n">
        <v>122</v>
      </c>
      <c r="C6039" t="inlineStr">
        <is>
          <t>Arcos</t>
        </is>
      </c>
      <c r="D6039" t="inlineStr">
        <is>
          <t>EMPORIO M&amp;L COMERCIO DE ALIM E BEBIDAS LTDA</t>
        </is>
      </c>
      <c r="E6039" t="inlineStr">
        <is>
          <t>484256</t>
        </is>
      </c>
      <c r="F6039" s="550" t="n">
        <v>45993</v>
      </c>
      <c r="G6039" t="n">
        <v>19405</v>
      </c>
      <c r="H6039" t="inlineStr">
        <is>
          <t>MANTEIGA S/ SAL TRES MARIAS 5KG</t>
        </is>
      </c>
      <c r="I6039" t="inlineStr">
        <is>
          <t>ALIMENTOS</t>
        </is>
      </c>
      <c r="J6039" t="n">
        <v>6</v>
      </c>
      <c r="K6039" t="inlineStr">
        <is>
          <t>UN</t>
        </is>
      </c>
      <c r="L6039" t="n">
        <v>916.8</v>
      </c>
      <c r="M6039" t="n">
        <v>152.8</v>
      </c>
      <c r="O6039" t="inlineStr">
        <is>
          <t>12/2025</t>
        </is>
      </c>
    </row>
    <row r="6040">
      <c r="A6040" t="n">
        <v>186195</v>
      </c>
      <c r="B6040" t="n">
        <v>122</v>
      </c>
      <c r="C6040" t="inlineStr">
        <is>
          <t>Arcos</t>
        </is>
      </c>
      <c r="D6040" t="inlineStr">
        <is>
          <t>WPP COMERCIO DE CARNES LTDA</t>
        </is>
      </c>
      <c r="E6040" t="inlineStr">
        <is>
          <t>75934</t>
        </is>
      </c>
      <c r="F6040" s="550" t="n">
        <v>45993</v>
      </c>
      <c r="G6040" t="n">
        <v>19034</v>
      </c>
      <c r="H6040" t="inlineStr">
        <is>
          <t>COXA E SOBRECOXA COM OSSO E COM PELE KG</t>
        </is>
      </c>
      <c r="I6040" t="inlineStr">
        <is>
          <t>ALIMENTOS</t>
        </is>
      </c>
      <c r="J6040" t="n">
        <v>25.8</v>
      </c>
      <c r="K6040" t="inlineStr">
        <is>
          <t>KG</t>
        </is>
      </c>
      <c r="L6040" t="n">
        <v>281.22</v>
      </c>
      <c r="M6040" t="n">
        <v>10.9</v>
      </c>
      <c r="O6040" t="inlineStr">
        <is>
          <t>12/2025</t>
        </is>
      </c>
    </row>
    <row r="6041">
      <c r="A6041" t="n">
        <v>186195</v>
      </c>
      <c r="B6041" t="n">
        <v>122</v>
      </c>
      <c r="C6041" t="inlineStr">
        <is>
          <t>Arcos</t>
        </is>
      </c>
      <c r="D6041" t="inlineStr">
        <is>
          <t>WPP COMERCIO DE CARNES LTDA</t>
        </is>
      </c>
      <c r="E6041" t="inlineStr">
        <is>
          <t>75934</t>
        </is>
      </c>
      <c r="F6041" s="550" t="n">
        <v>45993</v>
      </c>
      <c r="G6041" t="n">
        <v>24217</v>
      </c>
      <c r="H6041" t="inlineStr">
        <is>
          <t>CUPIM KG</t>
        </is>
      </c>
      <c r="I6041" t="inlineStr">
        <is>
          <t>ALIMENTOS</t>
        </is>
      </c>
      <c r="J6041" t="n">
        <v>21.1</v>
      </c>
      <c r="K6041" t="inlineStr">
        <is>
          <t>KG</t>
        </is>
      </c>
      <c r="L6041" t="n">
        <v>673.09</v>
      </c>
      <c r="M6041" t="n">
        <v>31.9</v>
      </c>
      <c r="O6041" t="inlineStr">
        <is>
          <t>12/2025</t>
        </is>
      </c>
    </row>
    <row r="6042">
      <c r="A6042" t="n">
        <v>186195</v>
      </c>
      <c r="B6042" t="n">
        <v>122</v>
      </c>
      <c r="C6042" t="inlineStr">
        <is>
          <t>Arcos</t>
        </is>
      </c>
      <c r="D6042" t="inlineStr">
        <is>
          <t>WPP COMERCIO DE CARNES LTDA</t>
        </is>
      </c>
      <c r="E6042" t="inlineStr">
        <is>
          <t>75934</t>
        </is>
      </c>
      <c r="F6042" s="550" t="n">
        <v>45993</v>
      </c>
      <c r="G6042" t="n">
        <v>25128</v>
      </c>
      <c r="H6042" t="inlineStr">
        <is>
          <t>COXAO MOLE EM CUBOS KG</t>
        </is>
      </c>
      <c r="I6042" t="inlineStr">
        <is>
          <t>ALIMENTOS</t>
        </is>
      </c>
      <c r="J6042" t="n">
        <v>15.5</v>
      </c>
      <c r="K6042" t="inlineStr">
        <is>
          <t>KG</t>
        </is>
      </c>
      <c r="L6042" t="n">
        <v>602.95</v>
      </c>
      <c r="M6042" t="n">
        <v>38.9</v>
      </c>
      <c r="O6042" t="inlineStr">
        <is>
          <t>12/2025</t>
        </is>
      </c>
    </row>
    <row r="6043">
      <c r="A6043" t="n">
        <v>186195</v>
      </c>
      <c r="B6043" t="n">
        <v>122</v>
      </c>
      <c r="C6043" t="inlineStr">
        <is>
          <t>Arcos</t>
        </is>
      </c>
      <c r="D6043" t="inlineStr">
        <is>
          <t>WPP COMERCIO DE CARNES LTDA</t>
        </is>
      </c>
      <c r="E6043" t="inlineStr">
        <is>
          <t>75934</t>
        </is>
      </c>
      <c r="F6043" s="550" t="n">
        <v>45993</v>
      </c>
      <c r="G6043" t="n">
        <v>25126</v>
      </c>
      <c r="H6043" t="inlineStr">
        <is>
          <t>PATINHO EM BIFE KG</t>
        </is>
      </c>
      <c r="I6043" t="inlineStr">
        <is>
          <t>ALIMENTOS</t>
        </is>
      </c>
      <c r="J6043" t="n">
        <v>15.3</v>
      </c>
      <c r="K6043" t="inlineStr">
        <is>
          <t>KG</t>
        </is>
      </c>
      <c r="L6043" t="n">
        <v>641.0700000000001</v>
      </c>
      <c r="M6043" t="n">
        <v>41.9</v>
      </c>
      <c r="O6043" t="inlineStr">
        <is>
          <t>12/2025</t>
        </is>
      </c>
    </row>
    <row r="6044">
      <c r="A6044" t="n">
        <v>186194</v>
      </c>
      <c r="B6044" t="n">
        <v>122</v>
      </c>
      <c r="C6044" t="inlineStr">
        <is>
          <t>Arcos</t>
        </is>
      </c>
      <c r="D6044" t="inlineStr">
        <is>
          <t>MARCOS SILVA DO NASCIMENTO</t>
        </is>
      </c>
      <c r="E6044" t="inlineStr">
        <is>
          <t>623</t>
        </is>
      </c>
      <c r="F6044" s="550" t="n">
        <v>45992</v>
      </c>
      <c r="G6044" t="n">
        <v>18667</v>
      </c>
      <c r="H6044" t="inlineStr">
        <is>
          <t>PERNIL SUINO SEM OSSO EM CUBOS KG</t>
        </is>
      </c>
      <c r="I6044" t="inlineStr">
        <is>
          <t>ALIMENTOS</t>
        </is>
      </c>
      <c r="J6044" t="n">
        <v>15.15</v>
      </c>
      <c r="K6044" t="inlineStr">
        <is>
          <t>KG</t>
        </is>
      </c>
      <c r="L6044" t="n">
        <v>302.85</v>
      </c>
      <c r="M6044" t="n">
        <v>19.990099</v>
      </c>
      <c r="O6044" t="inlineStr">
        <is>
          <t>12/2025</t>
        </is>
      </c>
    </row>
    <row r="6045">
      <c r="A6045" t="n">
        <v>186193</v>
      </c>
      <c r="B6045" t="n">
        <v>122</v>
      </c>
      <c r="C6045" t="inlineStr">
        <is>
          <t>Arcos</t>
        </is>
      </c>
      <c r="D6045" t="inlineStr">
        <is>
          <t>FG7 COMERCIO E DISTRIBUICAO DE BEBIDAS LTDA</t>
        </is>
      </c>
      <c r="E6045" t="inlineStr">
        <is>
          <t>709935</t>
        </is>
      </c>
      <c r="F6045" s="550" t="n">
        <v>45992</v>
      </c>
      <c r="G6045" t="n">
        <v>24552</v>
      </c>
      <c r="H6045" t="inlineStr">
        <is>
          <t>ESPUMANTE CASA PERINI BRUT 750ML</t>
        </is>
      </c>
      <c r="I6045" t="inlineStr">
        <is>
          <t>BEBIDAS</t>
        </is>
      </c>
      <c r="J6045" t="n">
        <v>72</v>
      </c>
      <c r="K6045" t="inlineStr">
        <is>
          <t>GR</t>
        </is>
      </c>
      <c r="L6045" t="n">
        <v>2454.48</v>
      </c>
      <c r="M6045" t="n">
        <v>34.09</v>
      </c>
      <c r="O6045" t="inlineStr">
        <is>
          <t>12/2025</t>
        </is>
      </c>
    </row>
    <row r="6046">
      <c r="A6046" t="n">
        <v>186191</v>
      </c>
      <c r="B6046" t="n">
        <v>122</v>
      </c>
      <c r="C6046" t="inlineStr">
        <is>
          <t>Arcos</t>
        </is>
      </c>
      <c r="D6046" t="inlineStr">
        <is>
          <t>ICE4PROS FABRICA DE GELO LTDA</t>
        </is>
      </c>
      <c r="E6046" t="inlineStr">
        <is>
          <t>89561</t>
        </is>
      </c>
      <c r="F6046" s="550" t="n">
        <v>45992</v>
      </c>
      <c r="G6046" t="n">
        <v>24816</v>
      </c>
      <c r="H6046" t="inlineStr">
        <is>
          <t>GELO ESFERICO UN</t>
        </is>
      </c>
      <c r="I6046" t="inlineStr">
        <is>
          <t>BEBIDAS</t>
        </is>
      </c>
      <c r="J6046" t="n">
        <v>3</v>
      </c>
      <c r="K6046" t="inlineStr">
        <is>
          <t>PC</t>
        </is>
      </c>
      <c r="L6046" t="n">
        <v>191.4</v>
      </c>
      <c r="M6046" t="n">
        <v>63.8</v>
      </c>
      <c r="O6046" t="inlineStr">
        <is>
          <t>12/2025</t>
        </is>
      </c>
    </row>
    <row r="6047">
      <c r="A6047" t="n">
        <v>186191</v>
      </c>
      <c r="B6047" t="n">
        <v>122</v>
      </c>
      <c r="C6047" t="inlineStr">
        <is>
          <t>Arcos</t>
        </is>
      </c>
      <c r="D6047" t="inlineStr">
        <is>
          <t>ICE4PROS FABRICA DE GELO LTDA</t>
        </is>
      </c>
      <c r="E6047" t="inlineStr">
        <is>
          <t>89561</t>
        </is>
      </c>
      <c r="F6047" s="550" t="n">
        <v>45992</v>
      </c>
      <c r="G6047" t="n">
        <v>24814</v>
      </c>
      <c r="H6047" t="inlineStr">
        <is>
          <t>GELO COLLINS PRO 35X140</t>
        </is>
      </c>
      <c r="I6047" t="inlineStr">
        <is>
          <t>BEBIDAS</t>
        </is>
      </c>
      <c r="J6047" t="n">
        <v>7</v>
      </c>
      <c r="K6047" t="inlineStr">
        <is>
          <t>PC</t>
        </is>
      </c>
      <c r="L6047" t="n">
        <v>273.42</v>
      </c>
      <c r="M6047" t="n">
        <v>39.06</v>
      </c>
      <c r="O6047" t="inlineStr">
        <is>
          <t>12/2025</t>
        </is>
      </c>
    </row>
    <row r="6048">
      <c r="A6048" t="n">
        <v>186191</v>
      </c>
      <c r="B6048" t="n">
        <v>122</v>
      </c>
      <c r="C6048" t="inlineStr">
        <is>
          <t>Arcos</t>
        </is>
      </c>
      <c r="D6048" t="inlineStr">
        <is>
          <t>ICE4PROS FABRICA DE GELO LTDA</t>
        </is>
      </c>
      <c r="E6048" t="inlineStr">
        <is>
          <t>89561</t>
        </is>
      </c>
      <c r="F6048" s="550" t="n">
        <v>45992</v>
      </c>
      <c r="G6048" t="n">
        <v>17092</v>
      </c>
      <c r="H6048" t="inlineStr">
        <is>
          <t>GELO CUBO 50X60MM</t>
        </is>
      </c>
      <c r="I6048" t="inlineStr">
        <is>
          <t>BEBIDAS</t>
        </is>
      </c>
      <c r="J6048" t="n">
        <v>14</v>
      </c>
      <c r="K6048" t="inlineStr">
        <is>
          <t>PC</t>
        </is>
      </c>
      <c r="L6048" t="n">
        <v>759.5</v>
      </c>
      <c r="M6048" t="n">
        <v>54.25</v>
      </c>
      <c r="O6048" t="inlineStr">
        <is>
          <t>12/2025</t>
        </is>
      </c>
    </row>
    <row r="6049">
      <c r="A6049" t="n">
        <v>186189</v>
      </c>
      <c r="B6049" t="n">
        <v>122</v>
      </c>
      <c r="C6049" t="inlineStr">
        <is>
          <t>Arcos</t>
        </is>
      </c>
      <c r="D6049" t="inlineStr">
        <is>
          <t>CECILIA TSUYACO ARAKI SILVA LTDA</t>
        </is>
      </c>
      <c r="E6049" t="inlineStr">
        <is>
          <t>382708</t>
        </is>
      </c>
      <c r="F6049" s="550" t="n">
        <v>45992</v>
      </c>
      <c r="G6049" t="n">
        <v>24083</v>
      </c>
      <c r="H6049" t="inlineStr">
        <is>
          <t>BATATA ASTERIX GRAUDA NOIVA KG</t>
        </is>
      </c>
      <c r="I6049" t="inlineStr">
        <is>
          <t>ALIMENTOS</t>
        </is>
      </c>
      <c r="J6049" t="n">
        <v>15</v>
      </c>
      <c r="K6049" t="inlineStr">
        <is>
          <t>KG</t>
        </is>
      </c>
      <c r="L6049" t="n">
        <v>52.5</v>
      </c>
      <c r="M6049" t="n">
        <v>3.5</v>
      </c>
      <c r="O6049" t="inlineStr">
        <is>
          <t>12/2025</t>
        </is>
      </c>
    </row>
    <row r="6050">
      <c r="A6050" t="n">
        <v>186189</v>
      </c>
      <c r="B6050" t="n">
        <v>122</v>
      </c>
      <c r="C6050" t="inlineStr">
        <is>
          <t>Arcos</t>
        </is>
      </c>
      <c r="D6050" t="inlineStr">
        <is>
          <t>CECILIA TSUYACO ARAKI SILVA LTDA</t>
        </is>
      </c>
      <c r="E6050" t="inlineStr">
        <is>
          <t>382708</t>
        </is>
      </c>
      <c r="F6050" s="550" t="n">
        <v>45992</v>
      </c>
      <c r="G6050" t="n">
        <v>19485</v>
      </c>
      <c r="H6050" t="inlineStr">
        <is>
          <t>ENDRO DILL KG</t>
        </is>
      </c>
      <c r="I6050" t="inlineStr">
        <is>
          <t>ALIMENTOS</t>
        </is>
      </c>
      <c r="J6050" t="n">
        <v>0.5</v>
      </c>
      <c r="K6050" t="inlineStr">
        <is>
          <t>KG</t>
        </is>
      </c>
      <c r="L6050" t="n">
        <v>27.5</v>
      </c>
      <c r="M6050" t="n">
        <v>55</v>
      </c>
      <c r="O6050" t="inlineStr">
        <is>
          <t>12/2025</t>
        </is>
      </c>
    </row>
    <row r="6051">
      <c r="A6051" t="n">
        <v>186189</v>
      </c>
      <c r="B6051" t="n">
        <v>122</v>
      </c>
      <c r="C6051" t="inlineStr">
        <is>
          <t>Arcos</t>
        </is>
      </c>
      <c r="D6051" t="inlineStr">
        <is>
          <t>CECILIA TSUYACO ARAKI SILVA LTDA</t>
        </is>
      </c>
      <c r="E6051" t="inlineStr">
        <is>
          <t>382708</t>
        </is>
      </c>
      <c r="F6051" s="550" t="n">
        <v>45992</v>
      </c>
      <c r="G6051" t="n">
        <v>19472</v>
      </c>
      <c r="H6051" t="inlineStr">
        <is>
          <t>RUCULA KG</t>
        </is>
      </c>
      <c r="I6051" t="inlineStr">
        <is>
          <t>ALIMENTOS</t>
        </is>
      </c>
      <c r="J6051" t="n">
        <v>2</v>
      </c>
      <c r="K6051" t="inlineStr">
        <is>
          <t>KG</t>
        </is>
      </c>
      <c r="L6051" t="n">
        <v>22</v>
      </c>
      <c r="M6051" t="n">
        <v>11</v>
      </c>
      <c r="O6051" t="inlineStr">
        <is>
          <t>12/2025</t>
        </is>
      </c>
    </row>
    <row r="6052">
      <c r="A6052" t="n">
        <v>186187</v>
      </c>
      <c r="B6052" t="n">
        <v>122</v>
      </c>
      <c r="C6052" t="inlineStr">
        <is>
          <t>Arcos</t>
        </is>
      </c>
      <c r="D6052" t="inlineStr">
        <is>
          <t>MARIO PEDRO FELICIANO - HORTIFRUTI</t>
        </is>
      </c>
      <c r="E6052" t="inlineStr">
        <is>
          <t>460383</t>
        </is>
      </c>
      <c r="F6052" s="550" t="n">
        <v>45992</v>
      </c>
      <c r="G6052" t="n">
        <v>24509</v>
      </c>
      <c r="H6052" t="inlineStr">
        <is>
          <t>CEBOLA BRANCA KG</t>
        </is>
      </c>
      <c r="I6052" t="inlineStr">
        <is>
          <t>ALIMENTOS</t>
        </is>
      </c>
      <c r="J6052" t="n">
        <v>4.15</v>
      </c>
      <c r="K6052" t="inlineStr">
        <is>
          <t>KG</t>
        </is>
      </c>
      <c r="L6052" t="n">
        <v>9.34</v>
      </c>
      <c r="M6052" t="n">
        <v>2.250602</v>
      </c>
      <c r="O6052" t="inlineStr">
        <is>
          <t>12/2025</t>
        </is>
      </c>
    </row>
    <row r="6053">
      <c r="A6053" t="n">
        <v>186187</v>
      </c>
      <c r="B6053" t="n">
        <v>122</v>
      </c>
      <c r="C6053" t="inlineStr">
        <is>
          <t>Arcos</t>
        </is>
      </c>
      <c r="D6053" t="inlineStr">
        <is>
          <t>MARIO PEDRO FELICIANO - HORTIFRUTI</t>
        </is>
      </c>
      <c r="E6053" t="inlineStr">
        <is>
          <t>460383</t>
        </is>
      </c>
      <c r="F6053" s="550" t="n">
        <v>45992</v>
      </c>
      <c r="G6053" t="n">
        <v>19658</v>
      </c>
      <c r="H6053" t="inlineStr">
        <is>
          <t>ABOBORA JAPONESA / CABOTIAN KG</t>
        </is>
      </c>
      <c r="I6053" t="inlineStr">
        <is>
          <t>ALIMENTOS</t>
        </is>
      </c>
      <c r="J6053" t="n">
        <v>3.2</v>
      </c>
      <c r="K6053" t="inlineStr">
        <is>
          <t>KG</t>
        </is>
      </c>
      <c r="L6053" t="n">
        <v>9.06</v>
      </c>
      <c r="M6053" t="n">
        <v>2.83125</v>
      </c>
      <c r="O6053" t="inlineStr">
        <is>
          <t>12/2025</t>
        </is>
      </c>
    </row>
    <row r="6054">
      <c r="A6054" t="n">
        <v>186187</v>
      </c>
      <c r="B6054" t="n">
        <v>122</v>
      </c>
      <c r="C6054" t="inlineStr">
        <is>
          <t>Arcos</t>
        </is>
      </c>
      <c r="D6054" t="inlineStr">
        <is>
          <t>MARIO PEDRO FELICIANO - HORTIFRUTI</t>
        </is>
      </c>
      <c r="E6054" t="inlineStr">
        <is>
          <t>460383</t>
        </is>
      </c>
      <c r="F6054" s="550" t="n">
        <v>45992</v>
      </c>
      <c r="G6054" t="n">
        <v>27106</v>
      </c>
      <c r="H6054" t="inlineStr">
        <is>
          <t>PALMILTO PUPUNHA FRESCO TOLETE KG</t>
        </is>
      </c>
      <c r="I6054" t="inlineStr">
        <is>
          <t>ALIMENTOS</t>
        </is>
      </c>
      <c r="J6054" t="n">
        <v>2</v>
      </c>
      <c r="K6054" t="inlineStr">
        <is>
          <t>KG</t>
        </is>
      </c>
      <c r="L6054" t="n">
        <v>60.9</v>
      </c>
      <c r="M6054" t="n">
        <v>30.45</v>
      </c>
      <c r="O6054" t="inlineStr">
        <is>
          <t>12/2025</t>
        </is>
      </c>
    </row>
    <row r="6055">
      <c r="A6055" t="n">
        <v>186186</v>
      </c>
      <c r="B6055" t="n">
        <v>122</v>
      </c>
      <c r="C6055" t="inlineStr">
        <is>
          <t>Arcos</t>
        </is>
      </c>
      <c r="D6055" t="inlineStr">
        <is>
          <t>EMPORIO M&amp;L COMERCIO DE ALIM E BEBIDAS LTDA</t>
        </is>
      </c>
      <c r="E6055" t="inlineStr">
        <is>
          <t>483972</t>
        </is>
      </c>
      <c r="F6055" s="550" t="n">
        <v>45992</v>
      </c>
      <c r="G6055" t="n">
        <v>22721</v>
      </c>
      <c r="H6055" t="inlineStr">
        <is>
          <t>BACON MANTA KG</t>
        </is>
      </c>
      <c r="I6055" t="inlineStr">
        <is>
          <t>ALIMENTOS</t>
        </is>
      </c>
      <c r="J6055" t="n">
        <v>10.52</v>
      </c>
      <c r="K6055" t="inlineStr">
        <is>
          <t>KG</t>
        </is>
      </c>
      <c r="L6055" t="n">
        <v>292.46</v>
      </c>
      <c r="M6055" t="n">
        <v>27.80038</v>
      </c>
      <c r="O6055" t="inlineStr">
        <is>
          <t>12/2025</t>
        </is>
      </c>
    </row>
    <row r="6056">
      <c r="A6056" t="n">
        <v>186184</v>
      </c>
      <c r="B6056" t="n">
        <v>122</v>
      </c>
      <c r="C6056" t="inlineStr">
        <is>
          <t>Arcos</t>
        </is>
      </c>
      <c r="D6056" t="inlineStr">
        <is>
          <t>B.B DISTRIBUIDORA DE CARNES LTDA</t>
        </is>
      </c>
      <c r="E6056" t="inlineStr">
        <is>
          <t>409099</t>
        </is>
      </c>
      <c r="F6056" s="550" t="n">
        <v>45992</v>
      </c>
      <c r="G6056" t="n">
        <v>19023</v>
      </c>
      <c r="H6056" t="inlineStr">
        <is>
          <t>FILE DE PEITO SEM PELE E SEM OSSO KG</t>
        </is>
      </c>
      <c r="I6056" t="inlineStr">
        <is>
          <t>ALIMENTOS</t>
        </is>
      </c>
      <c r="J6056" t="n">
        <v>20</v>
      </c>
      <c r="K6056" t="inlineStr">
        <is>
          <t>KG</t>
        </is>
      </c>
      <c r="L6056" t="n">
        <v>370</v>
      </c>
      <c r="M6056" t="n">
        <v>18.5</v>
      </c>
      <c r="O6056" t="inlineStr">
        <is>
          <t>12/2025</t>
        </is>
      </c>
    </row>
    <row r="6057">
      <c r="A6057" t="n">
        <v>186184</v>
      </c>
      <c r="B6057" t="n">
        <v>122</v>
      </c>
      <c r="C6057" t="inlineStr">
        <is>
          <t>Arcos</t>
        </is>
      </c>
      <c r="D6057" t="inlineStr">
        <is>
          <t>B.B DISTRIBUIDORA DE CARNES LTDA</t>
        </is>
      </c>
      <c r="E6057" t="inlineStr">
        <is>
          <t>409099</t>
        </is>
      </c>
      <c r="F6057" s="550" t="n">
        <v>45992</v>
      </c>
      <c r="G6057" t="n">
        <v>18832</v>
      </c>
      <c r="H6057" t="inlineStr">
        <is>
          <t>PATINHO MOIDO KG</t>
        </is>
      </c>
      <c r="I6057" t="inlineStr">
        <is>
          <t>ALIMENTOS</t>
        </is>
      </c>
      <c r="J6057" t="n">
        <v>15</v>
      </c>
      <c r="K6057" t="inlineStr">
        <is>
          <t>KG</t>
        </is>
      </c>
      <c r="L6057" t="n">
        <v>598.5</v>
      </c>
      <c r="M6057" t="n">
        <v>39.9</v>
      </c>
      <c r="O6057" t="inlineStr">
        <is>
          <t>12/2025</t>
        </is>
      </c>
    </row>
    <row r="6058">
      <c r="A6058" t="n">
        <v>186183</v>
      </c>
      <c r="B6058" t="n">
        <v>122</v>
      </c>
      <c r="C6058" t="inlineStr">
        <is>
          <t>Arcos</t>
        </is>
      </c>
      <c r="D6058" t="inlineStr">
        <is>
          <t>HORTA NOVA DISTRIBUIDORA DE HORTIFRUTI LTDA</t>
        </is>
      </c>
      <c r="E6058" t="inlineStr">
        <is>
          <t>7643</t>
        </is>
      </c>
      <c r="F6058" s="550" t="n">
        <v>45992</v>
      </c>
      <c r="G6058" t="n">
        <v>19790</v>
      </c>
      <c r="H6058" t="inlineStr">
        <is>
          <t>POLPA DE AVOCADO KG</t>
        </is>
      </c>
      <c r="I6058" t="inlineStr">
        <is>
          <t>ALIMENTOS</t>
        </is>
      </c>
      <c r="J6058" t="n">
        <v>3</v>
      </c>
      <c r="K6058" t="inlineStr">
        <is>
          <t>KG</t>
        </is>
      </c>
      <c r="L6058" t="n">
        <v>106.89</v>
      </c>
      <c r="M6058" t="n">
        <v>35.63</v>
      </c>
      <c r="O6058" t="inlineStr">
        <is>
          <t>12/2025</t>
        </is>
      </c>
    </row>
    <row r="6059">
      <c r="A6059" t="n">
        <v>186183</v>
      </c>
      <c r="B6059" t="n">
        <v>122</v>
      </c>
      <c r="C6059" t="inlineStr">
        <is>
          <t>Arcos</t>
        </is>
      </c>
      <c r="D6059" t="inlineStr">
        <is>
          <t>HORTA NOVA DISTRIBUIDORA DE HORTIFRUTI LTDA</t>
        </is>
      </c>
      <c r="E6059" t="inlineStr">
        <is>
          <t>7643</t>
        </is>
      </c>
      <c r="F6059" s="550" t="n">
        <v>45992</v>
      </c>
      <c r="G6059" t="n">
        <v>23186</v>
      </c>
      <c r="H6059" t="inlineStr">
        <is>
          <t>TOMATE CARMEM SALADA KG</t>
        </is>
      </c>
      <c r="I6059" t="inlineStr">
        <is>
          <t>ALIMENTOS</t>
        </is>
      </c>
      <c r="J6059" t="n">
        <v>3</v>
      </c>
      <c r="K6059" t="inlineStr">
        <is>
          <t>KG</t>
        </is>
      </c>
      <c r="L6059" t="n">
        <v>9.390000000000001</v>
      </c>
      <c r="M6059" t="n">
        <v>3.13</v>
      </c>
      <c r="O6059" t="inlineStr">
        <is>
          <t>12/2025</t>
        </is>
      </c>
    </row>
    <row r="6060">
      <c r="A6060" t="n">
        <v>186183</v>
      </c>
      <c r="B6060" t="n">
        <v>122</v>
      </c>
      <c r="C6060" t="inlineStr">
        <is>
          <t>Arcos</t>
        </is>
      </c>
      <c r="D6060" t="inlineStr">
        <is>
          <t>HORTA NOVA DISTRIBUIDORA DE HORTIFRUTI LTDA</t>
        </is>
      </c>
      <c r="E6060" t="inlineStr">
        <is>
          <t>7643</t>
        </is>
      </c>
      <c r="F6060" s="550" t="n">
        <v>45992</v>
      </c>
      <c r="G6060" t="n">
        <v>23241</v>
      </c>
      <c r="H6060" t="inlineStr">
        <is>
          <t>CHUCHU KG</t>
        </is>
      </c>
      <c r="I6060" t="inlineStr">
        <is>
          <t>ALIMENTOS</t>
        </is>
      </c>
      <c r="J6060" t="n">
        <v>3</v>
      </c>
      <c r="K6060" t="inlineStr">
        <is>
          <t>KG</t>
        </is>
      </c>
      <c r="L6060" t="n">
        <v>9.390000000000001</v>
      </c>
      <c r="M6060" t="n">
        <v>3.13</v>
      </c>
      <c r="O6060" t="inlineStr">
        <is>
          <t>12/2025</t>
        </is>
      </c>
    </row>
    <row r="6061">
      <c r="A6061" t="n">
        <v>186183</v>
      </c>
      <c r="B6061" t="n">
        <v>122</v>
      </c>
      <c r="C6061" t="inlineStr">
        <is>
          <t>Arcos</t>
        </is>
      </c>
      <c r="D6061" t="inlineStr">
        <is>
          <t>HORTA NOVA DISTRIBUIDORA DE HORTIFRUTI LTDA</t>
        </is>
      </c>
      <c r="E6061" t="inlineStr">
        <is>
          <t>7643</t>
        </is>
      </c>
      <c r="F6061" s="550" t="n">
        <v>45992</v>
      </c>
      <c r="G6061" t="n">
        <v>23377</v>
      </c>
      <c r="H6061" t="inlineStr">
        <is>
          <t>CAMBUCI CONGELADO KG</t>
        </is>
      </c>
      <c r="I6061" t="inlineStr">
        <is>
          <t>ALIMENTOS</t>
        </is>
      </c>
      <c r="J6061" t="n">
        <v>3</v>
      </c>
      <c r="K6061" t="inlineStr">
        <is>
          <t>KG</t>
        </is>
      </c>
      <c r="L6061" t="n">
        <v>90</v>
      </c>
      <c r="M6061" t="n">
        <v>30</v>
      </c>
      <c r="O6061" t="inlineStr">
        <is>
          <t>12/2025</t>
        </is>
      </c>
    </row>
    <row r="6062">
      <c r="A6062" t="n">
        <v>186183</v>
      </c>
      <c r="B6062" t="n">
        <v>122</v>
      </c>
      <c r="C6062" t="inlineStr">
        <is>
          <t>Arcos</t>
        </is>
      </c>
      <c r="D6062" t="inlineStr">
        <is>
          <t>HORTA NOVA DISTRIBUIDORA DE HORTIFRUTI LTDA</t>
        </is>
      </c>
      <c r="E6062" t="inlineStr">
        <is>
          <t>7643</t>
        </is>
      </c>
      <c r="F6062" s="550" t="n">
        <v>45992</v>
      </c>
      <c r="G6062" t="n">
        <v>26425</v>
      </c>
      <c r="H6062" t="inlineStr">
        <is>
          <t>POLPA DE CAJA KG</t>
        </is>
      </c>
      <c r="I6062" t="inlineStr">
        <is>
          <t>ALIMENTOS</t>
        </is>
      </c>
      <c r="J6062" t="n">
        <v>5</v>
      </c>
      <c r="K6062" t="inlineStr">
        <is>
          <t>KG</t>
        </is>
      </c>
      <c r="L6062" t="n">
        <v>135</v>
      </c>
      <c r="M6062" t="n">
        <v>27</v>
      </c>
      <c r="O6062" t="inlineStr">
        <is>
          <t>12/2025</t>
        </is>
      </c>
    </row>
    <row r="6063">
      <c r="A6063" t="n">
        <v>186181</v>
      </c>
      <c r="B6063" t="n">
        <v>122</v>
      </c>
      <c r="C6063" t="inlineStr">
        <is>
          <t>Arcos</t>
        </is>
      </c>
      <c r="D6063" t="inlineStr">
        <is>
          <t xml:space="preserve">LEITERIA DELICARI INDUSTRIA E COMERCIO LTDA </t>
        </is>
      </c>
      <c r="E6063" t="inlineStr">
        <is>
          <t>78931</t>
        </is>
      </c>
      <c r="F6063" s="550" t="n">
        <v>45992</v>
      </c>
      <c r="G6063" t="n">
        <v>25478</v>
      </c>
      <c r="H6063" t="inlineStr">
        <is>
          <t xml:space="preserve">LEITE INTEGRAL LEITISSIMO 1L </t>
        </is>
      </c>
      <c r="I6063" t="inlineStr">
        <is>
          <t>ALIMENTOS</t>
        </is>
      </c>
      <c r="J6063" t="n">
        <v>30</v>
      </c>
      <c r="K6063" t="inlineStr">
        <is>
          <t>UN</t>
        </is>
      </c>
      <c r="L6063" t="n">
        <v>238.5</v>
      </c>
      <c r="M6063" t="n">
        <v>7.95</v>
      </c>
      <c r="O6063" t="inlineStr">
        <is>
          <t>12/2025</t>
        </is>
      </c>
    </row>
    <row r="6064">
      <c r="A6064" t="n">
        <v>186180</v>
      </c>
      <c r="B6064" t="n">
        <v>122</v>
      </c>
      <c r="C6064" t="inlineStr">
        <is>
          <t>Arcos</t>
        </is>
      </c>
      <c r="D6064" t="inlineStr">
        <is>
          <t>GEOFFROY ALAIN MARIE DE LA CROIX DE CHEVRIERES DE SAYVE LTDA</t>
        </is>
      </c>
      <c r="E6064" t="inlineStr">
        <is>
          <t>44446</t>
        </is>
      </c>
      <c r="F6064" s="550" t="n">
        <v>45992</v>
      </c>
      <c r="G6064" t="n">
        <v>25040</v>
      </c>
      <c r="H6064" t="inlineStr">
        <is>
          <t>VINHO TINTO LE LOUP DANS LA BERGERIE 750ML</t>
        </is>
      </c>
      <c r="I6064" t="inlineStr">
        <is>
          <t>BEBIDAS</t>
        </is>
      </c>
      <c r="J6064" t="n">
        <v>18</v>
      </c>
      <c r="K6064" t="inlineStr">
        <is>
          <t>Un</t>
        </is>
      </c>
      <c r="L6064" t="n">
        <v>1935.36</v>
      </c>
      <c r="M6064" t="n">
        <v>107.52</v>
      </c>
      <c r="O6064" t="inlineStr">
        <is>
          <t>12/2025</t>
        </is>
      </c>
    </row>
    <row r="6065">
      <c r="A6065" t="n">
        <v>186179</v>
      </c>
      <c r="B6065" t="n">
        <v>122</v>
      </c>
      <c r="C6065" t="inlineStr">
        <is>
          <t>Arcos</t>
        </is>
      </c>
      <c r="D6065" t="inlineStr">
        <is>
          <t>MARIO PEDRO FELICIANO - HORTIFRUTI</t>
        </is>
      </c>
      <c r="E6065" t="inlineStr">
        <is>
          <t>460654</t>
        </is>
      </c>
      <c r="F6065" s="550" t="n">
        <v>45994</v>
      </c>
      <c r="G6065" t="n">
        <v>24509</v>
      </c>
      <c r="H6065" t="inlineStr">
        <is>
          <t>CEBOLA BRANCA KG</t>
        </is>
      </c>
      <c r="I6065" t="inlineStr">
        <is>
          <t>ALIMENTOS</t>
        </is>
      </c>
      <c r="J6065" t="n">
        <v>10</v>
      </c>
      <c r="K6065" t="inlineStr">
        <is>
          <t>KG</t>
        </is>
      </c>
      <c r="L6065" t="n">
        <v>22.5</v>
      </c>
      <c r="M6065" t="n">
        <v>2.25</v>
      </c>
      <c r="O6065" t="inlineStr">
        <is>
          <t>12/2025</t>
        </is>
      </c>
    </row>
    <row r="6066">
      <c r="A6066" t="n">
        <v>186178</v>
      </c>
      <c r="B6066" t="n">
        <v>122</v>
      </c>
      <c r="C6066" t="inlineStr">
        <is>
          <t>Arcos</t>
        </is>
      </c>
      <c r="D6066" t="inlineStr">
        <is>
          <t>CECILIA TSUYACO ARAKI SILVA LTDA</t>
        </is>
      </c>
      <c r="E6066" t="inlineStr">
        <is>
          <t>382896</t>
        </is>
      </c>
      <c r="F6066" s="550" t="n">
        <v>45994</v>
      </c>
      <c r="G6066" t="n">
        <v>19575</v>
      </c>
      <c r="H6066" t="inlineStr">
        <is>
          <t>PIMENTA DE CHEIRO VERDE KG</t>
        </is>
      </c>
      <c r="I6066" t="inlineStr">
        <is>
          <t>ALIMENTOS</t>
        </is>
      </c>
      <c r="J6066" t="n">
        <v>0.1</v>
      </c>
      <c r="K6066" t="inlineStr">
        <is>
          <t>KG</t>
        </is>
      </c>
      <c r="L6066" t="n">
        <v>2.7</v>
      </c>
      <c r="M6066" t="n">
        <v>27</v>
      </c>
      <c r="O6066" t="inlineStr">
        <is>
          <t>12/2025</t>
        </is>
      </c>
    </row>
    <row r="6067">
      <c r="A6067" t="n">
        <v>186178</v>
      </c>
      <c r="B6067" t="n">
        <v>122</v>
      </c>
      <c r="C6067" t="inlineStr">
        <is>
          <t>Arcos</t>
        </is>
      </c>
      <c r="D6067" t="inlineStr">
        <is>
          <t>CECILIA TSUYACO ARAKI SILVA LTDA</t>
        </is>
      </c>
      <c r="E6067" t="inlineStr">
        <is>
          <t>382896</t>
        </is>
      </c>
      <c r="F6067" s="550" t="n">
        <v>45994</v>
      </c>
      <c r="G6067" t="n">
        <v>19488</v>
      </c>
      <c r="H6067" t="inlineStr">
        <is>
          <t>CEBOLINHA KG</t>
        </is>
      </c>
      <c r="I6067" t="inlineStr">
        <is>
          <t>ALIMENTOS</t>
        </is>
      </c>
      <c r="J6067" t="n">
        <v>0.6</v>
      </c>
      <c r="K6067" t="inlineStr">
        <is>
          <t>KG</t>
        </is>
      </c>
      <c r="L6067" t="n">
        <v>6.6</v>
      </c>
      <c r="M6067" t="n">
        <v>11</v>
      </c>
      <c r="O6067" t="inlineStr">
        <is>
          <t>12/2025</t>
        </is>
      </c>
    </row>
    <row r="6068">
      <c r="A6068" t="n">
        <v>186178</v>
      </c>
      <c r="B6068" t="n">
        <v>122</v>
      </c>
      <c r="C6068" t="inlineStr">
        <is>
          <t>Arcos</t>
        </is>
      </c>
      <c r="D6068" t="inlineStr">
        <is>
          <t>CECILIA TSUYACO ARAKI SILVA LTDA</t>
        </is>
      </c>
      <c r="E6068" t="inlineStr">
        <is>
          <t>382896</t>
        </is>
      </c>
      <c r="F6068" s="550" t="n">
        <v>45994</v>
      </c>
      <c r="G6068" t="n">
        <v>19562</v>
      </c>
      <c r="H6068" t="inlineStr">
        <is>
          <t>PIMENTAO AMARELO KG</t>
        </is>
      </c>
      <c r="I6068" t="inlineStr">
        <is>
          <t>ALIMENTOS</t>
        </is>
      </c>
      <c r="J6068" t="n">
        <v>0.5</v>
      </c>
      <c r="K6068" t="inlineStr">
        <is>
          <t>KG</t>
        </is>
      </c>
      <c r="L6068" t="n">
        <v>6</v>
      </c>
      <c r="M6068" t="n">
        <v>12</v>
      </c>
      <c r="O6068" t="inlineStr">
        <is>
          <t>12/2025</t>
        </is>
      </c>
    </row>
    <row r="6069">
      <c r="A6069" t="n">
        <v>186178</v>
      </c>
      <c r="B6069" t="n">
        <v>122</v>
      </c>
      <c r="C6069" t="inlineStr">
        <is>
          <t>Arcos</t>
        </is>
      </c>
      <c r="D6069" t="inlineStr">
        <is>
          <t>CECILIA TSUYACO ARAKI SILVA LTDA</t>
        </is>
      </c>
      <c r="E6069" t="inlineStr">
        <is>
          <t>382896</t>
        </is>
      </c>
      <c r="F6069" s="550" t="n">
        <v>45994</v>
      </c>
      <c r="G6069" t="n">
        <v>19617</v>
      </c>
      <c r="H6069" t="inlineStr">
        <is>
          <t>COENTRO KG</t>
        </is>
      </c>
      <c r="I6069" t="inlineStr">
        <is>
          <t>ALIMENTOS</t>
        </is>
      </c>
      <c r="J6069" t="n">
        <v>1</v>
      </c>
      <c r="K6069" t="inlineStr">
        <is>
          <t>KG</t>
        </is>
      </c>
      <c r="L6069" t="n">
        <v>12</v>
      </c>
      <c r="M6069" t="n">
        <v>12</v>
      </c>
      <c r="O6069" t="inlineStr">
        <is>
          <t>12/2025</t>
        </is>
      </c>
    </row>
    <row r="6070">
      <c r="A6070" t="n">
        <v>186178</v>
      </c>
      <c r="B6070" t="n">
        <v>122</v>
      </c>
      <c r="C6070" t="inlineStr">
        <is>
          <t>Arcos</t>
        </is>
      </c>
      <c r="D6070" t="inlineStr">
        <is>
          <t>CECILIA TSUYACO ARAKI SILVA LTDA</t>
        </is>
      </c>
      <c r="E6070" t="inlineStr">
        <is>
          <t>382896</t>
        </is>
      </c>
      <c r="F6070" s="550" t="n">
        <v>45994</v>
      </c>
      <c r="G6070" t="n">
        <v>19600</v>
      </c>
      <c r="H6070" t="inlineStr">
        <is>
          <t>MAXIXE KG</t>
        </is>
      </c>
      <c r="I6070" t="inlineStr">
        <is>
          <t>ALIMENTOS</t>
        </is>
      </c>
      <c r="J6070" t="n">
        <v>0.4</v>
      </c>
      <c r="K6070" t="inlineStr">
        <is>
          <t>KG</t>
        </is>
      </c>
      <c r="L6070" t="n">
        <v>4.8</v>
      </c>
      <c r="M6070" t="n">
        <v>12</v>
      </c>
      <c r="O6070" t="inlineStr">
        <is>
          <t>12/2025</t>
        </is>
      </c>
    </row>
    <row r="6071">
      <c r="A6071" t="n">
        <v>186178</v>
      </c>
      <c r="B6071" t="n">
        <v>122</v>
      </c>
      <c r="C6071" t="inlineStr">
        <is>
          <t>Arcos</t>
        </is>
      </c>
      <c r="D6071" t="inlineStr">
        <is>
          <t>CECILIA TSUYACO ARAKI SILVA LTDA</t>
        </is>
      </c>
      <c r="E6071" t="inlineStr">
        <is>
          <t>382896</t>
        </is>
      </c>
      <c r="F6071" s="550" t="n">
        <v>45994</v>
      </c>
      <c r="G6071" t="n">
        <v>23113</v>
      </c>
      <c r="H6071" t="inlineStr">
        <is>
          <t>SALSA KG</t>
        </is>
      </c>
      <c r="I6071" t="inlineStr">
        <is>
          <t>ALIMENTOS</t>
        </is>
      </c>
      <c r="J6071" t="n">
        <v>2</v>
      </c>
      <c r="K6071" t="inlineStr">
        <is>
          <t>KG</t>
        </is>
      </c>
      <c r="L6071" t="n">
        <v>15</v>
      </c>
      <c r="M6071" t="n">
        <v>7.5</v>
      </c>
      <c r="O6071" t="inlineStr">
        <is>
          <t>12/2025</t>
        </is>
      </c>
    </row>
    <row r="6072">
      <c r="A6072" t="n">
        <v>186178</v>
      </c>
      <c r="B6072" t="n">
        <v>122</v>
      </c>
      <c r="C6072" t="inlineStr">
        <is>
          <t>Arcos</t>
        </is>
      </c>
      <c r="D6072" t="inlineStr">
        <is>
          <t>CECILIA TSUYACO ARAKI SILVA LTDA</t>
        </is>
      </c>
      <c r="E6072" t="inlineStr">
        <is>
          <t>382896</t>
        </is>
      </c>
      <c r="F6072" s="550" t="n">
        <v>45994</v>
      </c>
      <c r="G6072" t="n">
        <v>23236</v>
      </c>
      <c r="H6072" t="inlineStr">
        <is>
          <t>COUVE MANTEIGA KG</t>
        </is>
      </c>
      <c r="I6072" t="inlineStr">
        <is>
          <t>ALIMENTOS</t>
        </is>
      </c>
      <c r="J6072" t="n">
        <v>1.5</v>
      </c>
      <c r="K6072" t="inlineStr">
        <is>
          <t>KG</t>
        </is>
      </c>
      <c r="L6072" t="n">
        <v>7.2</v>
      </c>
      <c r="M6072" t="n">
        <v>4.8</v>
      </c>
      <c r="O6072" t="inlineStr">
        <is>
          <t>12/2025</t>
        </is>
      </c>
    </row>
    <row r="6073">
      <c r="A6073" t="n">
        <v>186178</v>
      </c>
      <c r="B6073" t="n">
        <v>122</v>
      </c>
      <c r="C6073" t="inlineStr">
        <is>
          <t>Arcos</t>
        </is>
      </c>
      <c r="D6073" t="inlineStr">
        <is>
          <t>CECILIA TSUYACO ARAKI SILVA LTDA</t>
        </is>
      </c>
      <c r="E6073" t="inlineStr">
        <is>
          <t>382896</t>
        </is>
      </c>
      <c r="F6073" s="550" t="n">
        <v>45994</v>
      </c>
      <c r="G6073" t="n">
        <v>23198</v>
      </c>
      <c r="H6073" t="inlineStr">
        <is>
          <t>PIMENTAO VERMELHO KG</t>
        </is>
      </c>
      <c r="I6073" t="inlineStr">
        <is>
          <t>ALIMENTOS</t>
        </is>
      </c>
      <c r="J6073" t="n">
        <v>0.5</v>
      </c>
      <c r="K6073" t="inlineStr">
        <is>
          <t>KG</t>
        </is>
      </c>
      <c r="L6073" t="n">
        <v>6</v>
      </c>
      <c r="M6073" t="n">
        <v>12</v>
      </c>
      <c r="O6073" t="inlineStr">
        <is>
          <t>12/2025</t>
        </is>
      </c>
    </row>
    <row r="6074">
      <c r="A6074" t="n">
        <v>186178</v>
      </c>
      <c r="B6074" t="n">
        <v>122</v>
      </c>
      <c r="C6074" t="inlineStr">
        <is>
          <t>Arcos</t>
        </is>
      </c>
      <c r="D6074" t="inlineStr">
        <is>
          <t>CECILIA TSUYACO ARAKI SILVA LTDA</t>
        </is>
      </c>
      <c r="E6074" t="inlineStr">
        <is>
          <t>382896</t>
        </is>
      </c>
      <c r="F6074" s="550" t="n">
        <v>45994</v>
      </c>
      <c r="G6074" t="n">
        <v>23385</v>
      </c>
      <c r="H6074" t="inlineStr">
        <is>
          <t>CAJU KG</t>
        </is>
      </c>
      <c r="I6074" t="inlineStr">
        <is>
          <t>ALIMENTOS</t>
        </is>
      </c>
      <c r="J6074" t="n">
        <v>10</v>
      </c>
      <c r="K6074" t="inlineStr">
        <is>
          <t>KG</t>
        </is>
      </c>
      <c r="L6074" t="n">
        <v>280</v>
      </c>
      <c r="M6074" t="n">
        <v>28</v>
      </c>
      <c r="O6074" t="inlineStr">
        <is>
          <t>12/2025</t>
        </is>
      </c>
    </row>
    <row r="6075">
      <c r="A6075" t="n">
        <v>186178</v>
      </c>
      <c r="B6075" t="n">
        <v>122</v>
      </c>
      <c r="C6075" t="inlineStr">
        <is>
          <t>Arcos</t>
        </is>
      </c>
      <c r="D6075" t="inlineStr">
        <is>
          <t>CECILIA TSUYACO ARAKI SILVA LTDA</t>
        </is>
      </c>
      <c r="E6075" t="inlineStr">
        <is>
          <t>382896</t>
        </is>
      </c>
      <c r="F6075" s="550" t="n">
        <v>45994</v>
      </c>
      <c r="G6075" t="n">
        <v>19472</v>
      </c>
      <c r="H6075" t="inlineStr">
        <is>
          <t>RUCULA KG</t>
        </is>
      </c>
      <c r="I6075" t="inlineStr">
        <is>
          <t>ALIMENTOS</t>
        </is>
      </c>
      <c r="J6075" t="n">
        <v>1</v>
      </c>
      <c r="K6075" t="inlineStr">
        <is>
          <t>KG</t>
        </is>
      </c>
      <c r="L6075" t="n">
        <v>12.5</v>
      </c>
      <c r="M6075" t="n">
        <v>12.5</v>
      </c>
      <c r="O6075" t="inlineStr">
        <is>
          <t>12/2025</t>
        </is>
      </c>
    </row>
    <row r="6076">
      <c r="A6076" t="n">
        <v>186176</v>
      </c>
      <c r="B6076" t="n">
        <v>122</v>
      </c>
      <c r="C6076" t="inlineStr">
        <is>
          <t>Arcos</t>
        </is>
      </c>
      <c r="D6076" t="inlineStr">
        <is>
          <t>HORTA NOVA DISTRIBUIDORA DE HORTIFRUTI LTDA</t>
        </is>
      </c>
      <c r="E6076" t="inlineStr">
        <is>
          <t>7703</t>
        </is>
      </c>
      <c r="F6076" s="550" t="n">
        <v>45994</v>
      </c>
      <c r="G6076" t="n">
        <v>20257</v>
      </c>
      <c r="H6076" t="inlineStr">
        <is>
          <t>COCO RALADO FRESCO CONGELADO VITA COCO C/1KG</t>
        </is>
      </c>
      <c r="I6076" t="inlineStr">
        <is>
          <t>ALIMENTOS</t>
        </is>
      </c>
      <c r="J6076" t="n">
        <v>1</v>
      </c>
      <c r="K6076" t="inlineStr">
        <is>
          <t>UN</t>
        </is>
      </c>
      <c r="L6076" t="n">
        <v>27.5</v>
      </c>
      <c r="M6076" t="n">
        <v>27.5</v>
      </c>
      <c r="O6076" t="inlineStr">
        <is>
          <t>12/2025</t>
        </is>
      </c>
    </row>
    <row r="6077">
      <c r="A6077" t="n">
        <v>186176</v>
      </c>
      <c r="B6077" t="n">
        <v>122</v>
      </c>
      <c r="C6077" t="inlineStr">
        <is>
          <t>Arcos</t>
        </is>
      </c>
      <c r="D6077" t="inlineStr">
        <is>
          <t>HORTA NOVA DISTRIBUIDORA DE HORTIFRUTI LTDA</t>
        </is>
      </c>
      <c r="E6077" t="inlineStr">
        <is>
          <t>7703</t>
        </is>
      </c>
      <c r="F6077" s="550" t="n">
        <v>45994</v>
      </c>
      <c r="G6077" t="n">
        <v>19634</v>
      </c>
      <c r="H6077" t="inlineStr">
        <is>
          <t>BERINJELA KG</t>
        </is>
      </c>
      <c r="I6077" t="inlineStr">
        <is>
          <t>ALIMENTOS</t>
        </is>
      </c>
      <c r="J6077" t="n">
        <v>1</v>
      </c>
      <c r="K6077" t="inlineStr">
        <is>
          <t>KG</t>
        </is>
      </c>
      <c r="L6077" t="n">
        <v>5</v>
      </c>
      <c r="M6077" t="n">
        <v>5</v>
      </c>
      <c r="O6077" t="inlineStr">
        <is>
          <t>12/2025</t>
        </is>
      </c>
    </row>
    <row r="6078">
      <c r="A6078" t="n">
        <v>186176</v>
      </c>
      <c r="B6078" t="n">
        <v>122</v>
      </c>
      <c r="C6078" t="inlineStr">
        <is>
          <t>Arcos</t>
        </is>
      </c>
      <c r="D6078" t="inlineStr">
        <is>
          <t>HORTA NOVA DISTRIBUIDORA DE HORTIFRUTI LTDA</t>
        </is>
      </c>
      <c r="E6078" t="inlineStr">
        <is>
          <t>7703</t>
        </is>
      </c>
      <c r="F6078" s="550" t="n">
        <v>45994</v>
      </c>
      <c r="G6078" t="n">
        <v>19759</v>
      </c>
      <c r="H6078" t="inlineStr">
        <is>
          <t>LARANJA BAHIA KG</t>
        </is>
      </c>
      <c r="I6078" t="inlineStr">
        <is>
          <t>ALIMENTOS</t>
        </is>
      </c>
      <c r="J6078" t="n">
        <v>1</v>
      </c>
      <c r="K6078" t="inlineStr">
        <is>
          <t>KG</t>
        </is>
      </c>
      <c r="L6078" t="n">
        <v>9.380000000000001</v>
      </c>
      <c r="M6078" t="n">
        <v>9.380000000000001</v>
      </c>
      <c r="O6078" t="inlineStr">
        <is>
          <t>12/2025</t>
        </is>
      </c>
    </row>
    <row r="6079">
      <c r="A6079" t="n">
        <v>186176</v>
      </c>
      <c r="B6079" t="n">
        <v>122</v>
      </c>
      <c r="C6079" t="inlineStr">
        <is>
          <t>Arcos</t>
        </is>
      </c>
      <c r="D6079" t="inlineStr">
        <is>
          <t>HORTA NOVA DISTRIBUIDORA DE HORTIFRUTI LTDA</t>
        </is>
      </c>
      <c r="E6079" t="inlineStr">
        <is>
          <t>7703</t>
        </is>
      </c>
      <c r="F6079" s="550" t="n">
        <v>45994</v>
      </c>
      <c r="G6079" t="n">
        <v>23096</v>
      </c>
      <c r="H6079" t="inlineStr">
        <is>
          <t>OVO BRANCO UN</t>
        </is>
      </c>
      <c r="I6079" t="inlineStr">
        <is>
          <t>ALIMENTOS</t>
        </is>
      </c>
      <c r="J6079" t="n">
        <v>90</v>
      </c>
      <c r="K6079" t="inlineStr">
        <is>
          <t>UN</t>
        </is>
      </c>
      <c r="L6079" t="n">
        <v>52.2</v>
      </c>
      <c r="M6079" t="n">
        <v>0.58</v>
      </c>
      <c r="O6079" t="inlineStr">
        <is>
          <t>12/2025</t>
        </is>
      </c>
    </row>
    <row r="6080">
      <c r="A6080" t="n">
        <v>186176</v>
      </c>
      <c r="B6080" t="n">
        <v>122</v>
      </c>
      <c r="C6080" t="inlineStr">
        <is>
          <t>Arcos</t>
        </is>
      </c>
      <c r="D6080" t="inlineStr">
        <is>
          <t>HORTA NOVA DISTRIBUIDORA DE HORTIFRUTI LTDA</t>
        </is>
      </c>
      <c r="E6080" t="inlineStr">
        <is>
          <t>7703</t>
        </is>
      </c>
      <c r="F6080" s="550" t="n">
        <v>45994</v>
      </c>
      <c r="G6080" t="n">
        <v>23186</v>
      </c>
      <c r="H6080" t="inlineStr">
        <is>
          <t>TOMATE CARMEM SALADA KG</t>
        </is>
      </c>
      <c r="I6080" t="inlineStr">
        <is>
          <t>ALIMENTOS</t>
        </is>
      </c>
      <c r="J6080" t="n">
        <v>1</v>
      </c>
      <c r="K6080" t="inlineStr">
        <is>
          <t>KG</t>
        </is>
      </c>
      <c r="L6080" t="n">
        <v>3.13</v>
      </c>
      <c r="M6080" t="n">
        <v>3.13</v>
      </c>
      <c r="O6080" t="inlineStr">
        <is>
          <t>12/2025</t>
        </is>
      </c>
    </row>
    <row r="6081">
      <c r="A6081" t="n">
        <v>186176</v>
      </c>
      <c r="B6081" t="n">
        <v>122</v>
      </c>
      <c r="C6081" t="inlineStr">
        <is>
          <t>Arcos</t>
        </is>
      </c>
      <c r="D6081" t="inlineStr">
        <is>
          <t>HORTA NOVA DISTRIBUIDORA DE HORTIFRUTI LTDA</t>
        </is>
      </c>
      <c r="E6081" t="inlineStr">
        <is>
          <t>7703</t>
        </is>
      </c>
      <c r="F6081" s="550" t="n">
        <v>45994</v>
      </c>
      <c r="G6081" t="n">
        <v>25555</v>
      </c>
      <c r="H6081" t="inlineStr">
        <is>
          <t>BATATA LAVADA KG</t>
        </is>
      </c>
      <c r="I6081" t="inlineStr">
        <is>
          <t>ALIMENTOS</t>
        </is>
      </c>
      <c r="J6081" t="n">
        <v>5</v>
      </c>
      <c r="K6081" t="inlineStr">
        <is>
          <t>KG</t>
        </is>
      </c>
      <c r="L6081" t="n">
        <v>16.25</v>
      </c>
      <c r="M6081" t="n">
        <v>3.25</v>
      </c>
      <c r="O6081" t="inlineStr">
        <is>
          <t>12/2025</t>
        </is>
      </c>
    </row>
    <row r="6082">
      <c r="A6082" t="n">
        <v>186176</v>
      </c>
      <c r="B6082" t="n">
        <v>122</v>
      </c>
      <c r="C6082" t="inlineStr">
        <is>
          <t>Arcos</t>
        </is>
      </c>
      <c r="D6082" t="inlineStr">
        <is>
          <t>HORTA NOVA DISTRIBUIDORA DE HORTIFRUTI LTDA</t>
        </is>
      </c>
      <c r="E6082" t="inlineStr">
        <is>
          <t>7703</t>
        </is>
      </c>
      <c r="F6082" s="550" t="n">
        <v>45994</v>
      </c>
      <c r="G6082" t="n">
        <v>23390</v>
      </c>
      <c r="H6082" t="inlineStr">
        <is>
          <t>BANANA DA TERRA KG</t>
        </is>
      </c>
      <c r="I6082" t="inlineStr">
        <is>
          <t>ALIMENTOS</t>
        </is>
      </c>
      <c r="J6082" t="n">
        <v>2</v>
      </c>
      <c r="K6082" t="inlineStr">
        <is>
          <t>KG</t>
        </is>
      </c>
      <c r="L6082" t="n">
        <v>17.5</v>
      </c>
      <c r="M6082" t="n">
        <v>8.75</v>
      </c>
      <c r="O6082" t="inlineStr">
        <is>
          <t>12/2025</t>
        </is>
      </c>
    </row>
    <row r="6083">
      <c r="A6083" t="n">
        <v>186176</v>
      </c>
      <c r="B6083" t="n">
        <v>122</v>
      </c>
      <c r="C6083" t="inlineStr">
        <is>
          <t>Arcos</t>
        </is>
      </c>
      <c r="D6083" t="inlineStr">
        <is>
          <t>HORTA NOVA DISTRIBUIDORA DE HORTIFRUTI LTDA</t>
        </is>
      </c>
      <c r="E6083" t="inlineStr">
        <is>
          <t>7703</t>
        </is>
      </c>
      <c r="F6083" s="550" t="n">
        <v>45994</v>
      </c>
      <c r="G6083" t="n">
        <v>25647</v>
      </c>
      <c r="H6083" t="inlineStr">
        <is>
          <t>ACELGA BOK CHOY KG</t>
        </is>
      </c>
      <c r="I6083" t="inlineStr">
        <is>
          <t>ALIMENTOS</t>
        </is>
      </c>
      <c r="J6083" t="n">
        <v>0.5</v>
      </c>
      <c r="K6083" t="inlineStr">
        <is>
          <t>KG</t>
        </is>
      </c>
      <c r="L6083" t="n">
        <v>7.82</v>
      </c>
      <c r="M6083" t="n">
        <v>15.64</v>
      </c>
      <c r="O6083" t="inlineStr">
        <is>
          <t>12/2025</t>
        </is>
      </c>
    </row>
    <row r="6084">
      <c r="A6084" t="n">
        <v>186176</v>
      </c>
      <c r="B6084" t="n">
        <v>122</v>
      </c>
      <c r="C6084" t="inlineStr">
        <is>
          <t>Arcos</t>
        </is>
      </c>
      <c r="D6084" t="inlineStr">
        <is>
          <t>HORTA NOVA DISTRIBUIDORA DE HORTIFRUTI LTDA</t>
        </is>
      </c>
      <c r="E6084" t="inlineStr">
        <is>
          <t>7703</t>
        </is>
      </c>
      <c r="F6084" s="550" t="n">
        <v>45994</v>
      </c>
      <c r="G6084" t="n">
        <v>23184</v>
      </c>
      <c r="H6084" t="inlineStr">
        <is>
          <t>TOMATE CEREJA KG</t>
        </is>
      </c>
      <c r="I6084" t="inlineStr">
        <is>
          <t>ALIMENTOS</t>
        </is>
      </c>
      <c r="J6084" t="n">
        <v>0.3</v>
      </c>
      <c r="K6084" t="inlineStr">
        <is>
          <t>KG</t>
        </is>
      </c>
      <c r="L6084" t="n">
        <v>2.63</v>
      </c>
      <c r="M6084" t="n">
        <v>8.766667</v>
      </c>
      <c r="O6084" t="inlineStr">
        <is>
          <t>12/2025</t>
        </is>
      </c>
    </row>
    <row r="6085">
      <c r="A6085" t="n">
        <v>186174</v>
      </c>
      <c r="B6085" t="n">
        <v>122</v>
      </c>
      <c r="C6085" t="inlineStr">
        <is>
          <t>Arcos</t>
        </is>
      </c>
      <c r="D6085" t="inlineStr">
        <is>
          <t>TOCAYA TORRADORES DE CAFE LTDA</t>
        </is>
      </c>
      <c r="E6085" t="inlineStr">
        <is>
          <t>23677</t>
        </is>
      </c>
      <c r="F6085" s="550" t="n">
        <v>45992</v>
      </c>
      <c r="G6085" t="n">
        <v>27406</v>
      </c>
      <c r="H6085" t="inlineStr">
        <is>
          <t>CAFE JOSELINA C/2KG</t>
        </is>
      </c>
      <c r="I6085" t="inlineStr">
        <is>
          <t>BEBIDAS</t>
        </is>
      </c>
      <c r="J6085" t="n">
        <v>3</v>
      </c>
      <c r="K6085" t="inlineStr">
        <is>
          <t>UN</t>
        </is>
      </c>
      <c r="L6085" t="n">
        <v>657</v>
      </c>
      <c r="M6085" t="n">
        <v>219</v>
      </c>
      <c r="O6085" t="inlineStr">
        <is>
          <t>12/2025</t>
        </is>
      </c>
    </row>
    <row r="6086">
      <c r="A6086" t="n">
        <v>186172</v>
      </c>
      <c r="B6086" t="n">
        <v>122</v>
      </c>
      <c r="C6086" t="inlineStr">
        <is>
          <t>Arcos</t>
        </is>
      </c>
      <c r="D6086" t="inlineStr">
        <is>
          <t>30.365.122 HIDEKI HENRIQUE KAWAMOTO</t>
        </is>
      </c>
      <c r="E6086" t="inlineStr">
        <is>
          <t>1619</t>
        </is>
      </c>
      <c r="F6086" s="550" t="n">
        <v>45994</v>
      </c>
      <c r="G6086" t="n">
        <v>24351</v>
      </c>
      <c r="H6086" t="inlineStr">
        <is>
          <t>MASSA DE PASTEL HIDEKI C/2,5 KG</t>
        </is>
      </c>
      <c r="I6086" t="inlineStr">
        <is>
          <t>ALIMENTOS</t>
        </is>
      </c>
      <c r="J6086" t="n">
        <v>10</v>
      </c>
      <c r="K6086" t="inlineStr">
        <is>
          <t>KG</t>
        </is>
      </c>
      <c r="L6086" t="n">
        <v>120</v>
      </c>
      <c r="M6086" t="n">
        <v>12</v>
      </c>
      <c r="O6086" t="inlineStr">
        <is>
          <t>12/2025</t>
        </is>
      </c>
    </row>
    <row r="6087">
      <c r="A6087" t="n">
        <v>186170</v>
      </c>
      <c r="B6087" t="n">
        <v>122</v>
      </c>
      <c r="C6087" t="inlineStr">
        <is>
          <t>Arcos</t>
        </is>
      </c>
      <c r="D6087" t="inlineStr">
        <is>
          <t xml:space="preserve">ARENA VIP DISTRIBUIDORA DE BEBIDAS LTDA </t>
        </is>
      </c>
      <c r="E6087" t="inlineStr">
        <is>
          <t>20563</t>
        </is>
      </c>
      <c r="F6087" s="550" t="n">
        <v>45994</v>
      </c>
      <c r="G6087" t="n">
        <v>18547</v>
      </c>
      <c r="H6087" t="inlineStr">
        <is>
          <t>APERITIVO APEROL 750ML</t>
        </is>
      </c>
      <c r="I6087" t="inlineStr">
        <is>
          <t>BEBIDAS</t>
        </is>
      </c>
      <c r="J6087" t="n">
        <v>30</v>
      </c>
      <c r="K6087" t="inlineStr">
        <is>
          <t>GR</t>
        </is>
      </c>
      <c r="L6087" t="n">
        <v>1058.7</v>
      </c>
      <c r="M6087" t="n">
        <v>35.29</v>
      </c>
      <c r="O6087" t="inlineStr">
        <is>
          <t>12/2025</t>
        </is>
      </c>
    </row>
    <row r="6088">
      <c r="A6088" t="n">
        <v>186169</v>
      </c>
      <c r="B6088" t="n">
        <v>122</v>
      </c>
      <c r="C6088" t="inlineStr">
        <is>
          <t>Arcos</t>
        </is>
      </c>
      <c r="D6088" t="inlineStr">
        <is>
          <t xml:space="preserve">COMERCIAL IMPORTADORA E EXPORTADORA METAPUNTO LTDA </t>
        </is>
      </c>
      <c r="E6088" t="inlineStr">
        <is>
          <t>41074</t>
        </is>
      </c>
      <c r="F6088" s="550" t="n">
        <v>45995</v>
      </c>
      <c r="G6088" t="n">
        <v>20941</v>
      </c>
      <c r="H6088" t="inlineStr">
        <is>
          <t>CHOCOLATE EM GOTAS MEIO AMARGO SICAO C/2,05KG</t>
        </is>
      </c>
      <c r="I6088" t="inlineStr">
        <is>
          <t>ALIMENTOS</t>
        </is>
      </c>
      <c r="J6088" t="n">
        <v>3</v>
      </c>
      <c r="K6088" t="inlineStr">
        <is>
          <t>PC</t>
        </is>
      </c>
      <c r="L6088" t="n">
        <v>598.5</v>
      </c>
      <c r="M6088" t="n">
        <v>199.5</v>
      </c>
      <c r="O6088" t="inlineStr">
        <is>
          <t>12/2025</t>
        </is>
      </c>
    </row>
    <row r="6089">
      <c r="A6089" t="n">
        <v>186167</v>
      </c>
      <c r="B6089" t="n">
        <v>122</v>
      </c>
      <c r="C6089" t="inlineStr">
        <is>
          <t>Arcos</t>
        </is>
      </c>
      <c r="D6089" t="inlineStr">
        <is>
          <t>FG7 COMERCIO E DISTRIBUICAO DE BEBIDAS LTDA</t>
        </is>
      </c>
      <c r="E6089" t="inlineStr">
        <is>
          <t>711998</t>
        </is>
      </c>
      <c r="F6089" s="550" t="n">
        <v>45994</v>
      </c>
      <c r="G6089" t="n">
        <v>24552</v>
      </c>
      <c r="H6089" t="inlineStr">
        <is>
          <t>ESPUMANTE CASA PERINI BRUT 750ML</t>
        </is>
      </c>
      <c r="I6089" t="inlineStr">
        <is>
          <t>BEBIDAS</t>
        </is>
      </c>
      <c r="J6089" t="n">
        <v>50</v>
      </c>
      <c r="K6089" t="inlineStr">
        <is>
          <t>GR</t>
        </is>
      </c>
      <c r="L6089" t="n">
        <v>1704.5</v>
      </c>
      <c r="M6089" t="n">
        <v>34.09</v>
      </c>
      <c r="O6089" t="inlineStr">
        <is>
          <t>12/2025</t>
        </is>
      </c>
    </row>
    <row r="6090">
      <c r="A6090" t="n">
        <v>186164</v>
      </c>
      <c r="B6090" t="n">
        <v>122</v>
      </c>
      <c r="C6090" t="inlineStr">
        <is>
          <t>Arcos</t>
        </is>
      </c>
      <c r="D6090" t="inlineStr">
        <is>
          <t>EMPORIO M&amp;L COMERCIO DE ALIM E BEBIDAS LTDA</t>
        </is>
      </c>
      <c r="E6090" t="inlineStr">
        <is>
          <t>484880</t>
        </is>
      </c>
      <c r="F6090" s="550" t="n">
        <v>45995</v>
      </c>
      <c r="G6090" t="n">
        <v>19187</v>
      </c>
      <c r="H6090" t="inlineStr">
        <is>
          <t>QUEIJO MEIA CURA C/500G KG</t>
        </is>
      </c>
      <c r="I6090" t="inlineStr">
        <is>
          <t>ALIMENTOS</t>
        </is>
      </c>
      <c r="J6090" t="n">
        <v>1.14</v>
      </c>
      <c r="K6090" t="inlineStr">
        <is>
          <t>Kg</t>
        </is>
      </c>
      <c r="L6090" t="n">
        <v>74.67</v>
      </c>
      <c r="M6090" t="n">
        <v>65.5</v>
      </c>
      <c r="O6090" t="inlineStr">
        <is>
          <t>12/2025</t>
        </is>
      </c>
    </row>
    <row r="6091">
      <c r="A6091" t="n">
        <v>186164</v>
      </c>
      <c r="B6091" t="n">
        <v>122</v>
      </c>
      <c r="C6091" t="inlineStr">
        <is>
          <t>Arcos</t>
        </is>
      </c>
      <c r="D6091" t="inlineStr">
        <is>
          <t>EMPORIO M&amp;L COMERCIO DE ALIM E BEBIDAS LTDA</t>
        </is>
      </c>
      <c r="E6091" t="inlineStr">
        <is>
          <t>484880</t>
        </is>
      </c>
      <c r="F6091" s="550" t="n">
        <v>45995</v>
      </c>
      <c r="G6091" t="n">
        <v>19324</v>
      </c>
      <c r="H6091" t="inlineStr">
        <is>
          <t>QUEIJO MUSSARELA TRES MARIAS KG</t>
        </is>
      </c>
      <c r="I6091" t="inlineStr">
        <is>
          <t>ALIMENTOS</t>
        </is>
      </c>
      <c r="J6091" t="n">
        <v>8.300000000000001</v>
      </c>
      <c r="K6091" t="inlineStr">
        <is>
          <t>KG</t>
        </is>
      </c>
      <c r="L6091" t="n">
        <v>274.81</v>
      </c>
      <c r="M6091" t="n">
        <v>33.109639</v>
      </c>
      <c r="O6091" t="inlineStr">
        <is>
          <t>12/2025</t>
        </is>
      </c>
    </row>
    <row r="6092">
      <c r="A6092" t="n">
        <v>186164</v>
      </c>
      <c r="B6092" t="n">
        <v>122</v>
      </c>
      <c r="C6092" t="inlineStr">
        <is>
          <t>Arcos</t>
        </is>
      </c>
      <c r="D6092" t="inlineStr">
        <is>
          <t>EMPORIO M&amp;L COMERCIO DE ALIM E BEBIDAS LTDA</t>
        </is>
      </c>
      <c r="E6092" t="inlineStr">
        <is>
          <t>484880</t>
        </is>
      </c>
      <c r="F6092" s="550" t="n">
        <v>45995</v>
      </c>
      <c r="G6092" t="n">
        <v>20327</v>
      </c>
      <c r="H6092" t="inlineStr">
        <is>
          <t>FUBA MIMOSO YOKI C/1KG</t>
        </is>
      </c>
      <c r="I6092" t="inlineStr">
        <is>
          <t>ALIMENTOS</t>
        </is>
      </c>
      <c r="J6092" t="n">
        <v>5</v>
      </c>
      <c r="K6092" t="inlineStr">
        <is>
          <t>PC</t>
        </is>
      </c>
      <c r="L6092" t="n">
        <v>34.75</v>
      </c>
      <c r="M6092" t="n">
        <v>6.95</v>
      </c>
      <c r="O6092" t="inlineStr">
        <is>
          <t>12/2025</t>
        </is>
      </c>
    </row>
    <row r="6093">
      <c r="A6093" t="n">
        <v>186164</v>
      </c>
      <c r="B6093" t="n">
        <v>122</v>
      </c>
      <c r="C6093" t="inlineStr">
        <is>
          <t>Arcos</t>
        </is>
      </c>
      <c r="D6093" t="inlineStr">
        <is>
          <t>EMPORIO M&amp;L COMERCIO DE ALIM E BEBIDAS LTDA</t>
        </is>
      </c>
      <c r="E6093" t="inlineStr">
        <is>
          <t>484880</t>
        </is>
      </c>
      <c r="F6093" s="550" t="n">
        <v>45995</v>
      </c>
      <c r="G6093" t="n">
        <v>19356</v>
      </c>
      <c r="H6093" t="inlineStr">
        <is>
          <t>QUEIJO COALHO QUATA KG</t>
        </is>
      </c>
      <c r="I6093" t="inlineStr">
        <is>
          <t>ALIMENTOS</t>
        </is>
      </c>
      <c r="J6093" t="n">
        <v>6.3</v>
      </c>
      <c r="K6093" t="inlineStr">
        <is>
          <t>KG</t>
        </is>
      </c>
      <c r="L6093" t="n">
        <v>349.65</v>
      </c>
      <c r="M6093" t="n">
        <v>55.5</v>
      </c>
      <c r="O6093" t="inlineStr">
        <is>
          <t>12/2025</t>
        </is>
      </c>
    </row>
    <row r="6094">
      <c r="A6094" t="n">
        <v>186164</v>
      </c>
      <c r="B6094" t="n">
        <v>122</v>
      </c>
      <c r="C6094" t="inlineStr">
        <is>
          <t>Arcos</t>
        </is>
      </c>
      <c r="D6094" t="inlineStr">
        <is>
          <t>EMPORIO M&amp;L COMERCIO DE ALIM E BEBIDAS LTDA</t>
        </is>
      </c>
      <c r="E6094" t="inlineStr">
        <is>
          <t>484880</t>
        </is>
      </c>
      <c r="F6094" s="550" t="n">
        <v>45995</v>
      </c>
      <c r="G6094" t="n">
        <v>20349</v>
      </c>
      <c r="H6094" t="inlineStr">
        <is>
          <t>POLENTA PRE COZIDA DIVELLA 500G</t>
        </is>
      </c>
      <c r="I6094" t="inlineStr">
        <is>
          <t>ALIMENTOS</t>
        </is>
      </c>
      <c r="J6094" t="n">
        <v>10</v>
      </c>
      <c r="K6094" t="inlineStr">
        <is>
          <t>PC</t>
        </is>
      </c>
      <c r="L6094" t="n">
        <v>129</v>
      </c>
      <c r="M6094" t="n">
        <v>12.9</v>
      </c>
      <c r="O6094" t="inlineStr">
        <is>
          <t>12/2025</t>
        </is>
      </c>
    </row>
    <row r="6095">
      <c r="A6095" t="n">
        <v>186163</v>
      </c>
      <c r="B6095" t="n">
        <v>122</v>
      </c>
      <c r="C6095" t="inlineStr">
        <is>
          <t>Arcos</t>
        </is>
      </c>
      <c r="D6095" t="inlineStr">
        <is>
          <t>SOUBIO BRASIL LTDA</t>
        </is>
      </c>
      <c r="E6095" t="inlineStr">
        <is>
          <t>5269</t>
        </is>
      </c>
      <c r="F6095" s="550" t="n">
        <v>45995</v>
      </c>
      <c r="G6095" t="n">
        <v>17549</v>
      </c>
      <c r="H6095" t="inlineStr">
        <is>
          <t>COLHER DESCARTAVEL BIO C/100UN</t>
        </is>
      </c>
      <c r="I6095" t="inlineStr">
        <is>
          <t>UTENSILIOS</t>
        </is>
      </c>
      <c r="J6095" t="n">
        <v>10</v>
      </c>
      <c r="K6095" t="inlineStr">
        <is>
          <t>PC</t>
        </is>
      </c>
      <c r="L6095" t="n">
        <v>315</v>
      </c>
      <c r="M6095" t="n">
        <v>31.5</v>
      </c>
      <c r="O6095" t="inlineStr">
        <is>
          <t>12/2025</t>
        </is>
      </c>
    </row>
    <row r="6096">
      <c r="A6096" t="n">
        <v>186162</v>
      </c>
      <c r="B6096" t="n">
        <v>122</v>
      </c>
      <c r="C6096" t="inlineStr">
        <is>
          <t>Arcos</t>
        </is>
      </c>
      <c r="D6096" t="inlineStr">
        <is>
          <t>ICE4PROS FABRICA DE GELO LTDA</t>
        </is>
      </c>
      <c r="E6096" t="inlineStr">
        <is>
          <t>89840</t>
        </is>
      </c>
      <c r="F6096" s="550" t="n">
        <v>45996</v>
      </c>
      <c r="G6096" t="n">
        <v>24816</v>
      </c>
      <c r="H6096" t="inlineStr">
        <is>
          <t>GELO ESFERICO UN</t>
        </is>
      </c>
      <c r="I6096" t="inlineStr">
        <is>
          <t>BEBIDAS</t>
        </is>
      </c>
      <c r="J6096" t="n">
        <v>3</v>
      </c>
      <c r="K6096" t="inlineStr">
        <is>
          <t>PC</t>
        </is>
      </c>
      <c r="L6096" t="n">
        <v>191.4</v>
      </c>
      <c r="M6096" t="n">
        <v>63.8</v>
      </c>
      <c r="O6096" t="inlineStr">
        <is>
          <t>12/2025</t>
        </is>
      </c>
    </row>
    <row r="6097">
      <c r="A6097" t="n">
        <v>186162</v>
      </c>
      <c r="B6097" t="n">
        <v>122</v>
      </c>
      <c r="C6097" t="inlineStr">
        <is>
          <t>Arcos</t>
        </is>
      </c>
      <c r="D6097" t="inlineStr">
        <is>
          <t>ICE4PROS FABRICA DE GELO LTDA</t>
        </is>
      </c>
      <c r="E6097" t="inlineStr">
        <is>
          <t>89840</t>
        </is>
      </c>
      <c r="F6097" s="550" t="n">
        <v>45996</v>
      </c>
      <c r="G6097" t="n">
        <v>24814</v>
      </c>
      <c r="H6097" t="inlineStr">
        <is>
          <t>GELO COLLINS PRO 35X140</t>
        </is>
      </c>
      <c r="I6097" t="inlineStr">
        <is>
          <t>BEBIDAS</t>
        </is>
      </c>
      <c r="J6097" t="n">
        <v>7</v>
      </c>
      <c r="K6097" t="inlineStr">
        <is>
          <t>PC</t>
        </is>
      </c>
      <c r="L6097" t="n">
        <v>273.42</v>
      </c>
      <c r="M6097" t="n">
        <v>39.06</v>
      </c>
      <c r="O6097" t="inlineStr">
        <is>
          <t>12/2025</t>
        </is>
      </c>
    </row>
    <row r="6098">
      <c r="A6098" t="n">
        <v>186162</v>
      </c>
      <c r="B6098" t="n">
        <v>122</v>
      </c>
      <c r="C6098" t="inlineStr">
        <is>
          <t>Arcos</t>
        </is>
      </c>
      <c r="D6098" t="inlineStr">
        <is>
          <t>ICE4PROS FABRICA DE GELO LTDA</t>
        </is>
      </c>
      <c r="E6098" t="inlineStr">
        <is>
          <t>89840</t>
        </is>
      </c>
      <c r="F6098" s="550" t="n">
        <v>45996</v>
      </c>
      <c r="G6098" t="n">
        <v>17092</v>
      </c>
      <c r="H6098" t="inlineStr">
        <is>
          <t>GELO CUBO 50X60MM</t>
        </is>
      </c>
      <c r="I6098" t="inlineStr">
        <is>
          <t>BEBIDAS</t>
        </is>
      </c>
      <c r="J6098" t="n">
        <v>14</v>
      </c>
      <c r="K6098" t="inlineStr">
        <is>
          <t>PC</t>
        </is>
      </c>
      <c r="L6098" t="n">
        <v>759.5</v>
      </c>
      <c r="M6098" t="n">
        <v>54.25</v>
      </c>
      <c r="O6098" t="inlineStr">
        <is>
          <t>12/2025</t>
        </is>
      </c>
    </row>
    <row r="6099">
      <c r="A6099" t="n">
        <v>186161</v>
      </c>
      <c r="B6099" t="n">
        <v>122</v>
      </c>
      <c r="C6099" t="inlineStr">
        <is>
          <t>Arcos</t>
        </is>
      </c>
      <c r="D6099" t="inlineStr">
        <is>
          <t>EMPORIO M&amp;L COMERCIO DE ALIM E BEBIDAS LTDA</t>
        </is>
      </c>
      <c r="E6099" t="inlineStr">
        <is>
          <t>484955</t>
        </is>
      </c>
      <c r="F6099" s="550" t="n">
        <v>46024</v>
      </c>
      <c r="G6099" t="n">
        <v>24039</v>
      </c>
      <c r="H6099" t="inlineStr">
        <is>
          <t>AMENDOA INTEIRA CRUA SEM CASCA 1KG</t>
        </is>
      </c>
      <c r="I6099" t="inlineStr">
        <is>
          <t>ALIMENTOS</t>
        </is>
      </c>
      <c r="J6099" t="n">
        <v>20</v>
      </c>
      <c r="K6099" t="inlineStr">
        <is>
          <t>Kg</t>
        </is>
      </c>
      <c r="L6099" t="n">
        <v>1391</v>
      </c>
      <c r="M6099" t="n">
        <v>69.55</v>
      </c>
      <c r="O6099" t="inlineStr">
        <is>
          <t>01/2026</t>
        </is>
      </c>
    </row>
    <row r="6100">
      <c r="A6100" t="n">
        <v>186160</v>
      </c>
      <c r="B6100" t="n">
        <v>122</v>
      </c>
      <c r="C6100" t="inlineStr">
        <is>
          <t>Arcos</t>
        </is>
      </c>
      <c r="D6100" t="inlineStr">
        <is>
          <t>30.365.122 HIDEKI HENRIQUE KAWAMOTO</t>
        </is>
      </c>
      <c r="E6100" t="inlineStr">
        <is>
          <t>1621</t>
        </is>
      </c>
      <c r="F6100" s="550" t="n">
        <v>45995</v>
      </c>
      <c r="G6100" t="n">
        <v>24351</v>
      </c>
      <c r="H6100" t="inlineStr">
        <is>
          <t>MASSA DE PASTEL HIDEKI C/2,5 KG</t>
        </is>
      </c>
      <c r="I6100" t="inlineStr">
        <is>
          <t>ALIMENTOS</t>
        </is>
      </c>
      <c r="J6100" t="n">
        <v>15</v>
      </c>
      <c r="K6100" t="inlineStr">
        <is>
          <t>KG</t>
        </is>
      </c>
      <c r="L6100" t="n">
        <v>180</v>
      </c>
      <c r="M6100" t="n">
        <v>12</v>
      </c>
      <c r="O6100" t="inlineStr">
        <is>
          <t>12/2025</t>
        </is>
      </c>
    </row>
    <row r="6101">
      <c r="A6101" t="n">
        <v>186159</v>
      </c>
      <c r="B6101" t="n">
        <v>122</v>
      </c>
      <c r="C6101" t="inlineStr">
        <is>
          <t>Arcos</t>
        </is>
      </c>
      <c r="D6101" t="inlineStr">
        <is>
          <t>HORTA NOVA DISTRIBUIDORA DE HORTIFRUTI LTDA</t>
        </is>
      </c>
      <c r="E6101" t="inlineStr">
        <is>
          <t>7769</t>
        </is>
      </c>
      <c r="F6101" s="550" t="n">
        <v>45995</v>
      </c>
      <c r="G6101" t="n">
        <v>23346</v>
      </c>
      <c r="H6101" t="inlineStr">
        <is>
          <t>MANGA PALMER KG</t>
        </is>
      </c>
      <c r="I6101" t="inlineStr">
        <is>
          <t>ALIMENTOS</t>
        </is>
      </c>
      <c r="J6101" t="n">
        <v>3.6</v>
      </c>
      <c r="K6101" t="inlineStr">
        <is>
          <t>KG</t>
        </is>
      </c>
      <c r="L6101" t="n">
        <v>31.07</v>
      </c>
      <c r="M6101" t="n">
        <v>8.630556</v>
      </c>
      <c r="O6101" t="inlineStr">
        <is>
          <t>12/2025</t>
        </is>
      </c>
    </row>
    <row r="6102">
      <c r="A6102" t="n">
        <v>186159</v>
      </c>
      <c r="B6102" t="n">
        <v>122</v>
      </c>
      <c r="C6102" t="inlineStr">
        <is>
          <t>Arcos</t>
        </is>
      </c>
      <c r="D6102" t="inlineStr">
        <is>
          <t>HORTA NOVA DISTRIBUIDORA DE HORTIFRUTI LTDA</t>
        </is>
      </c>
      <c r="E6102" t="inlineStr">
        <is>
          <t>7769</t>
        </is>
      </c>
      <c r="F6102" s="550" t="n">
        <v>45995</v>
      </c>
      <c r="G6102" t="n">
        <v>19476</v>
      </c>
      <c r="H6102" t="inlineStr">
        <is>
          <t>MANJERICAO KG</t>
        </is>
      </c>
      <c r="I6102" t="inlineStr">
        <is>
          <t>ALIMENTOS</t>
        </is>
      </c>
      <c r="J6102" t="n">
        <v>1</v>
      </c>
      <c r="K6102" t="inlineStr">
        <is>
          <t>KG</t>
        </is>
      </c>
      <c r="L6102" t="n">
        <v>62.5</v>
      </c>
      <c r="M6102" t="n">
        <v>62.5</v>
      </c>
      <c r="O6102" t="inlineStr">
        <is>
          <t>12/2025</t>
        </is>
      </c>
    </row>
    <row r="6103">
      <c r="A6103" t="n">
        <v>186159</v>
      </c>
      <c r="B6103" t="n">
        <v>122</v>
      </c>
      <c r="C6103" t="inlineStr">
        <is>
          <t>Arcos</t>
        </is>
      </c>
      <c r="D6103" t="inlineStr">
        <is>
          <t>HORTA NOVA DISTRIBUIDORA DE HORTIFRUTI LTDA</t>
        </is>
      </c>
      <c r="E6103" t="inlineStr">
        <is>
          <t>7769</t>
        </is>
      </c>
      <c r="F6103" s="550" t="n">
        <v>45995</v>
      </c>
      <c r="G6103" t="n">
        <v>23385</v>
      </c>
      <c r="H6103" t="inlineStr">
        <is>
          <t>CAJU KG</t>
        </is>
      </c>
      <c r="I6103" t="inlineStr">
        <is>
          <t>ALIMENTOS</t>
        </is>
      </c>
      <c r="J6103" t="n">
        <v>10</v>
      </c>
      <c r="K6103" t="inlineStr">
        <is>
          <t>KG</t>
        </is>
      </c>
      <c r="L6103" t="n">
        <v>287.5</v>
      </c>
      <c r="M6103" t="n">
        <v>28.75</v>
      </c>
      <c r="O6103" t="inlineStr">
        <is>
          <t>12/2025</t>
        </is>
      </c>
    </row>
    <row r="6104">
      <c r="A6104" t="n">
        <v>186158</v>
      </c>
      <c r="B6104" t="n">
        <v>122</v>
      </c>
      <c r="C6104" t="inlineStr">
        <is>
          <t>Arcos</t>
        </is>
      </c>
      <c r="D6104" t="inlineStr">
        <is>
          <t>MARIO PEDRO FELICIANO - HORTIFRUTI</t>
        </is>
      </c>
      <c r="E6104" t="inlineStr">
        <is>
          <t>460816</t>
        </is>
      </c>
      <c r="F6104" s="550" t="n">
        <v>45995</v>
      </c>
      <c r="G6104" t="n">
        <v>19594</v>
      </c>
      <c r="H6104" t="inlineStr">
        <is>
          <t>PALMITO PUPUNHA TOLETE C/400G</t>
        </is>
      </c>
      <c r="I6104" t="inlineStr">
        <is>
          <t>ALIMENTOS</t>
        </is>
      </c>
      <c r="J6104" t="n">
        <v>10</v>
      </c>
      <c r="K6104" t="inlineStr">
        <is>
          <t>Un</t>
        </is>
      </c>
      <c r="L6104" t="n">
        <v>304.5</v>
      </c>
      <c r="M6104" t="n">
        <v>30.45</v>
      </c>
      <c r="O6104" t="inlineStr">
        <is>
          <t>12/2025</t>
        </is>
      </c>
    </row>
    <row r="6105">
      <c r="A6105" t="n">
        <v>186158</v>
      </c>
      <c r="B6105" t="n">
        <v>122</v>
      </c>
      <c r="C6105" t="inlineStr">
        <is>
          <t>Arcos</t>
        </is>
      </c>
      <c r="D6105" t="inlineStr">
        <is>
          <t>MARIO PEDRO FELICIANO - HORTIFRUTI</t>
        </is>
      </c>
      <c r="E6105" t="inlineStr">
        <is>
          <t>460816</t>
        </is>
      </c>
      <c r="F6105" s="550" t="n">
        <v>45995</v>
      </c>
      <c r="G6105" t="n">
        <v>24083</v>
      </c>
      <c r="H6105" t="inlineStr">
        <is>
          <t>BATATA ASTERIX GRAUDA NOIVA KG</t>
        </is>
      </c>
      <c r="I6105" t="inlineStr">
        <is>
          <t>ALIMENTOS</t>
        </is>
      </c>
      <c r="J6105" t="n">
        <v>70</v>
      </c>
      <c r="K6105" t="inlineStr">
        <is>
          <t>KG</t>
        </is>
      </c>
      <c r="L6105" t="n">
        <v>254.1</v>
      </c>
      <c r="M6105" t="n">
        <v>3.63</v>
      </c>
      <c r="O6105" t="inlineStr">
        <is>
          <t>12/2025</t>
        </is>
      </c>
    </row>
    <row r="6106">
      <c r="A6106" t="n">
        <v>186158</v>
      </c>
      <c r="B6106" t="n">
        <v>122</v>
      </c>
      <c r="C6106" t="inlineStr">
        <is>
          <t>Arcos</t>
        </is>
      </c>
      <c r="D6106" t="inlineStr">
        <is>
          <t>MARIO PEDRO FELICIANO - HORTIFRUTI</t>
        </is>
      </c>
      <c r="E6106" t="inlineStr">
        <is>
          <t>460816</t>
        </is>
      </c>
      <c r="F6106" s="550" t="n">
        <v>45995</v>
      </c>
      <c r="G6106" t="n">
        <v>19553</v>
      </c>
      <c r="H6106" t="inlineStr">
        <is>
          <t>REPOLHO BRANCO KG</t>
        </is>
      </c>
      <c r="I6106" t="inlineStr">
        <is>
          <t>ALIMENTOS</t>
        </is>
      </c>
      <c r="J6106" t="n">
        <v>5</v>
      </c>
      <c r="K6106" t="inlineStr">
        <is>
          <t>KG</t>
        </is>
      </c>
      <c r="L6106" t="n">
        <v>16.3</v>
      </c>
      <c r="M6106" t="n">
        <v>3.26</v>
      </c>
      <c r="O6106" t="inlineStr">
        <is>
          <t>12/2025</t>
        </is>
      </c>
    </row>
    <row r="6107">
      <c r="A6107" t="n">
        <v>186158</v>
      </c>
      <c r="B6107" t="n">
        <v>122</v>
      </c>
      <c r="C6107" t="inlineStr">
        <is>
          <t>Arcos</t>
        </is>
      </c>
      <c r="D6107" t="inlineStr">
        <is>
          <t>MARIO PEDRO FELICIANO - HORTIFRUTI</t>
        </is>
      </c>
      <c r="E6107" t="inlineStr">
        <is>
          <t>460816</t>
        </is>
      </c>
      <c r="F6107" s="550" t="n">
        <v>45995</v>
      </c>
      <c r="G6107" t="n">
        <v>19748</v>
      </c>
      <c r="H6107" t="inlineStr">
        <is>
          <t>MACA FUJI KG</t>
        </is>
      </c>
      <c r="I6107" t="inlineStr">
        <is>
          <t>ALIMENTOS</t>
        </is>
      </c>
      <c r="J6107" t="n">
        <v>5</v>
      </c>
      <c r="K6107" t="inlineStr">
        <is>
          <t>KG</t>
        </is>
      </c>
      <c r="L6107" t="n">
        <v>52.35</v>
      </c>
      <c r="M6107" t="n">
        <v>10.47</v>
      </c>
      <c r="O6107" t="inlineStr">
        <is>
          <t>12/2025</t>
        </is>
      </c>
    </row>
    <row r="6108">
      <c r="A6108" t="n">
        <v>186157</v>
      </c>
      <c r="B6108" t="n">
        <v>122</v>
      </c>
      <c r="C6108" t="inlineStr">
        <is>
          <t>Arcos</t>
        </is>
      </c>
      <c r="D6108" t="inlineStr">
        <is>
          <t>CECILIA TSUYACO ARAKI SILVA LTDA</t>
        </is>
      </c>
      <c r="E6108" t="inlineStr">
        <is>
          <t>382987</t>
        </is>
      </c>
      <c r="F6108" s="550" t="n">
        <v>45995</v>
      </c>
      <c r="G6108" t="n">
        <v>19787</v>
      </c>
      <c r="H6108" t="inlineStr">
        <is>
          <t>ABACAXI PEROLA KG</t>
        </is>
      </c>
      <c r="I6108" t="inlineStr">
        <is>
          <t>ALIMENTOS</t>
        </is>
      </c>
      <c r="J6108" t="n">
        <v>40</v>
      </c>
      <c r="K6108" t="inlineStr">
        <is>
          <t>KG</t>
        </is>
      </c>
      <c r="L6108" t="n">
        <v>184</v>
      </c>
      <c r="M6108" t="n">
        <v>4.6</v>
      </c>
      <c r="O6108" t="inlineStr">
        <is>
          <t>12/2025</t>
        </is>
      </c>
    </row>
    <row r="6109">
      <c r="A6109" t="n">
        <v>186157</v>
      </c>
      <c r="B6109" t="n">
        <v>122</v>
      </c>
      <c r="C6109" t="inlineStr">
        <is>
          <t>Arcos</t>
        </is>
      </c>
      <c r="D6109" t="inlineStr">
        <is>
          <t>CECILIA TSUYACO ARAKI SILVA LTDA</t>
        </is>
      </c>
      <c r="E6109" t="inlineStr">
        <is>
          <t>382987</t>
        </is>
      </c>
      <c r="F6109" s="550" t="n">
        <v>45995</v>
      </c>
      <c r="G6109" t="n">
        <v>19621</v>
      </c>
      <c r="H6109" t="inlineStr">
        <is>
          <t>CENOURA KG</t>
        </is>
      </c>
      <c r="I6109" t="inlineStr">
        <is>
          <t>ALIMENTOS</t>
        </is>
      </c>
      <c r="J6109" t="n">
        <v>2</v>
      </c>
      <c r="K6109" t="inlineStr">
        <is>
          <t>KG</t>
        </is>
      </c>
      <c r="L6109" t="n">
        <v>4.8</v>
      </c>
      <c r="M6109" t="n">
        <v>2.4</v>
      </c>
      <c r="O6109" t="inlineStr">
        <is>
          <t>12/2025</t>
        </is>
      </c>
    </row>
    <row r="6110">
      <c r="A6110" t="n">
        <v>186157</v>
      </c>
      <c r="B6110" t="n">
        <v>122</v>
      </c>
      <c r="C6110" t="inlineStr">
        <is>
          <t>Arcos</t>
        </is>
      </c>
      <c r="D6110" t="inlineStr">
        <is>
          <t>CECILIA TSUYACO ARAKI SILVA LTDA</t>
        </is>
      </c>
      <c r="E6110" t="inlineStr">
        <is>
          <t>382987</t>
        </is>
      </c>
      <c r="F6110" s="550" t="n">
        <v>45995</v>
      </c>
      <c r="G6110" t="n">
        <v>19589</v>
      </c>
      <c r="H6110" t="inlineStr">
        <is>
          <t>PEPINO JAPONES KG</t>
        </is>
      </c>
      <c r="I6110" t="inlineStr">
        <is>
          <t>ALIMENTOS</t>
        </is>
      </c>
      <c r="J6110" t="n">
        <v>3</v>
      </c>
      <c r="K6110" t="inlineStr">
        <is>
          <t>KG</t>
        </is>
      </c>
      <c r="L6110" t="n">
        <v>10.5</v>
      </c>
      <c r="M6110" t="n">
        <v>3.5</v>
      </c>
      <c r="O6110" t="inlineStr">
        <is>
          <t>12/2025</t>
        </is>
      </c>
    </row>
    <row r="6111">
      <c r="A6111" t="n">
        <v>186157</v>
      </c>
      <c r="B6111" t="n">
        <v>122</v>
      </c>
      <c r="C6111" t="inlineStr">
        <is>
          <t>Arcos</t>
        </is>
      </c>
      <c r="D6111" t="inlineStr">
        <is>
          <t>CECILIA TSUYACO ARAKI SILVA LTDA</t>
        </is>
      </c>
      <c r="E6111" t="inlineStr">
        <is>
          <t>382987</t>
        </is>
      </c>
      <c r="F6111" s="550" t="n">
        <v>45995</v>
      </c>
      <c r="G6111" t="n">
        <v>19506</v>
      </c>
      <c r="H6111" t="inlineStr">
        <is>
          <t>ALECRIM KG</t>
        </is>
      </c>
      <c r="I6111" t="inlineStr">
        <is>
          <t>ALIMENTOS</t>
        </is>
      </c>
      <c r="J6111" t="n">
        <v>0.2</v>
      </c>
      <c r="K6111" t="inlineStr">
        <is>
          <t>KG</t>
        </is>
      </c>
      <c r="L6111" t="n">
        <v>8</v>
      </c>
      <c r="M6111" t="n">
        <v>40</v>
      </c>
      <c r="O6111" t="inlineStr">
        <is>
          <t>12/2025</t>
        </is>
      </c>
    </row>
    <row r="6112">
      <c r="A6112" t="n">
        <v>186157</v>
      </c>
      <c r="B6112" t="n">
        <v>122</v>
      </c>
      <c r="C6112" t="inlineStr">
        <is>
          <t>Arcos</t>
        </is>
      </c>
      <c r="D6112" t="inlineStr">
        <is>
          <t>CECILIA TSUYACO ARAKI SILVA LTDA</t>
        </is>
      </c>
      <c r="E6112" t="inlineStr">
        <is>
          <t>382987</t>
        </is>
      </c>
      <c r="F6112" s="550" t="n">
        <v>45995</v>
      </c>
      <c r="G6112" t="n">
        <v>19505</v>
      </c>
      <c r="H6112" t="inlineStr">
        <is>
          <t>ALFACE AMERICANA KG</t>
        </is>
      </c>
      <c r="I6112" t="inlineStr">
        <is>
          <t>ALIMENTOS</t>
        </is>
      </c>
      <c r="J6112" t="n">
        <v>1</v>
      </c>
      <c r="K6112" t="inlineStr">
        <is>
          <t>KG</t>
        </is>
      </c>
      <c r="L6112" t="n">
        <v>5</v>
      </c>
      <c r="M6112" t="n">
        <v>5</v>
      </c>
      <c r="O6112" t="inlineStr">
        <is>
          <t>12/2025</t>
        </is>
      </c>
    </row>
    <row r="6113">
      <c r="A6113" t="n">
        <v>186157</v>
      </c>
      <c r="B6113" t="n">
        <v>122</v>
      </c>
      <c r="C6113" t="inlineStr">
        <is>
          <t>Arcos</t>
        </is>
      </c>
      <c r="D6113" t="inlineStr">
        <is>
          <t>CECILIA TSUYACO ARAKI SILVA LTDA</t>
        </is>
      </c>
      <c r="E6113" t="inlineStr">
        <is>
          <t>382987</t>
        </is>
      </c>
      <c r="F6113" s="550" t="n">
        <v>45995</v>
      </c>
      <c r="G6113" t="n">
        <v>19575</v>
      </c>
      <c r="H6113" t="inlineStr">
        <is>
          <t>PIMENTA DE CHEIRO VERDE KG</t>
        </is>
      </c>
      <c r="I6113" t="inlineStr">
        <is>
          <t>ALIMENTOS</t>
        </is>
      </c>
      <c r="J6113" t="n">
        <v>1</v>
      </c>
      <c r="K6113" t="inlineStr">
        <is>
          <t>KG</t>
        </is>
      </c>
      <c r="L6113" t="n">
        <v>27</v>
      </c>
      <c r="M6113" t="n">
        <v>27</v>
      </c>
      <c r="O6113" t="inlineStr">
        <is>
          <t>12/2025</t>
        </is>
      </c>
    </row>
    <row r="6114">
      <c r="A6114" t="n">
        <v>186157</v>
      </c>
      <c r="B6114" t="n">
        <v>122</v>
      </c>
      <c r="C6114" t="inlineStr">
        <is>
          <t>Arcos</t>
        </is>
      </c>
      <c r="D6114" t="inlineStr">
        <is>
          <t>CECILIA TSUYACO ARAKI SILVA LTDA</t>
        </is>
      </c>
      <c r="E6114" t="inlineStr">
        <is>
          <t>382987</t>
        </is>
      </c>
      <c r="F6114" s="550" t="n">
        <v>45995</v>
      </c>
      <c r="G6114" t="n">
        <v>19642</v>
      </c>
      <c r="H6114" t="inlineStr">
        <is>
          <t>BATATA BOLINHA KG</t>
        </is>
      </c>
      <c r="I6114" t="inlineStr">
        <is>
          <t>ALIMENTOS</t>
        </is>
      </c>
      <c r="J6114" t="n">
        <v>3</v>
      </c>
      <c r="K6114" t="inlineStr">
        <is>
          <t>KG</t>
        </is>
      </c>
      <c r="L6114" t="n">
        <v>13.5</v>
      </c>
      <c r="M6114" t="n">
        <v>4.5</v>
      </c>
      <c r="O6114" t="inlineStr">
        <is>
          <t>12/2025</t>
        </is>
      </c>
    </row>
    <row r="6115">
      <c r="A6115" t="n">
        <v>186157</v>
      </c>
      <c r="B6115" t="n">
        <v>122</v>
      </c>
      <c r="C6115" t="inlineStr">
        <is>
          <t>Arcos</t>
        </is>
      </c>
      <c r="D6115" t="inlineStr">
        <is>
          <t>CECILIA TSUYACO ARAKI SILVA LTDA</t>
        </is>
      </c>
      <c r="E6115" t="inlineStr">
        <is>
          <t>382987</t>
        </is>
      </c>
      <c r="F6115" s="550" t="n">
        <v>45995</v>
      </c>
      <c r="G6115" t="n">
        <v>19465</v>
      </c>
      <c r="H6115" t="inlineStr">
        <is>
          <t>SALSAO KG</t>
        </is>
      </c>
      <c r="I6115" t="inlineStr">
        <is>
          <t>ALIMENTOS</t>
        </is>
      </c>
      <c r="J6115" t="n">
        <v>1</v>
      </c>
      <c r="K6115" t="inlineStr">
        <is>
          <t>KG</t>
        </is>
      </c>
      <c r="L6115" t="n">
        <v>4.2</v>
      </c>
      <c r="M6115" t="n">
        <v>4.2</v>
      </c>
      <c r="O6115" t="inlineStr">
        <is>
          <t>12/2025</t>
        </is>
      </c>
    </row>
    <row r="6116">
      <c r="A6116" t="n">
        <v>186157</v>
      </c>
      <c r="B6116" t="n">
        <v>122</v>
      </c>
      <c r="C6116" t="inlineStr">
        <is>
          <t>Arcos</t>
        </is>
      </c>
      <c r="D6116" t="inlineStr">
        <is>
          <t>CECILIA TSUYACO ARAKI SILVA LTDA</t>
        </is>
      </c>
      <c r="E6116" t="inlineStr">
        <is>
          <t>382987</t>
        </is>
      </c>
      <c r="F6116" s="550" t="n">
        <v>45995</v>
      </c>
      <c r="G6116" t="n">
        <v>19480</v>
      </c>
      <c r="H6116" t="inlineStr">
        <is>
          <t>HORTELA HIDROPONICA KG</t>
        </is>
      </c>
      <c r="I6116" t="inlineStr">
        <is>
          <t>ALIMENTOS</t>
        </is>
      </c>
      <c r="J6116" t="n">
        <v>1</v>
      </c>
      <c r="K6116" t="inlineStr">
        <is>
          <t>KG</t>
        </is>
      </c>
      <c r="L6116" t="n">
        <v>12</v>
      </c>
      <c r="M6116" t="n">
        <v>12</v>
      </c>
      <c r="O6116" t="inlineStr">
        <is>
          <t>12/2025</t>
        </is>
      </c>
    </row>
    <row r="6117">
      <c r="A6117" t="n">
        <v>186157</v>
      </c>
      <c r="B6117" t="n">
        <v>122</v>
      </c>
      <c r="C6117" t="inlineStr">
        <is>
          <t>Arcos</t>
        </is>
      </c>
      <c r="D6117" t="inlineStr">
        <is>
          <t>CECILIA TSUYACO ARAKI SILVA LTDA</t>
        </is>
      </c>
      <c r="E6117" t="inlineStr">
        <is>
          <t>382987</t>
        </is>
      </c>
      <c r="F6117" s="550" t="n">
        <v>45995</v>
      </c>
      <c r="G6117" t="n">
        <v>19502</v>
      </c>
      <c r="H6117" t="inlineStr">
        <is>
          <t>ALFACE CRESPA ROXA KG</t>
        </is>
      </c>
      <c r="I6117" t="inlineStr">
        <is>
          <t>ALIMENTOS</t>
        </is>
      </c>
      <c r="J6117" t="n">
        <v>1</v>
      </c>
      <c r="K6117" t="inlineStr">
        <is>
          <t>KG</t>
        </is>
      </c>
      <c r="L6117" t="n">
        <v>7.5</v>
      </c>
      <c r="M6117" t="n">
        <v>7.5</v>
      </c>
      <c r="O6117" t="inlineStr">
        <is>
          <t>12/2025</t>
        </is>
      </c>
    </row>
    <row r="6118">
      <c r="A6118" t="n">
        <v>186157</v>
      </c>
      <c r="B6118" t="n">
        <v>122</v>
      </c>
      <c r="C6118" t="inlineStr">
        <is>
          <t>Arcos</t>
        </is>
      </c>
      <c r="D6118" t="inlineStr">
        <is>
          <t>CECILIA TSUYACO ARAKI SILVA LTDA</t>
        </is>
      </c>
      <c r="E6118" t="inlineStr">
        <is>
          <t>382987</t>
        </is>
      </c>
      <c r="F6118" s="550" t="n">
        <v>45995</v>
      </c>
      <c r="G6118" t="n">
        <v>19503</v>
      </c>
      <c r="H6118" t="inlineStr">
        <is>
          <t>ALFACE CRESPA KG</t>
        </is>
      </c>
      <c r="I6118" t="inlineStr">
        <is>
          <t>ALIMENTOS</t>
        </is>
      </c>
      <c r="J6118" t="n">
        <v>1</v>
      </c>
      <c r="K6118" t="inlineStr">
        <is>
          <t>KG</t>
        </is>
      </c>
      <c r="L6118" t="n">
        <v>5.2</v>
      </c>
      <c r="M6118" t="n">
        <v>5.2</v>
      </c>
      <c r="O6118" t="inlineStr">
        <is>
          <t>12/2025</t>
        </is>
      </c>
    </row>
    <row r="6119">
      <c r="A6119" t="n">
        <v>186157</v>
      </c>
      <c r="B6119" t="n">
        <v>122</v>
      </c>
      <c r="C6119" t="inlineStr">
        <is>
          <t>Arcos</t>
        </is>
      </c>
      <c r="D6119" t="inlineStr">
        <is>
          <t>CECILIA TSUYACO ARAKI SILVA LTDA</t>
        </is>
      </c>
      <c r="E6119" t="inlineStr">
        <is>
          <t>382987</t>
        </is>
      </c>
      <c r="F6119" s="550" t="n">
        <v>45995</v>
      </c>
      <c r="G6119" t="n">
        <v>19488</v>
      </c>
      <c r="H6119" t="inlineStr">
        <is>
          <t>CEBOLINHA KG</t>
        </is>
      </c>
      <c r="I6119" t="inlineStr">
        <is>
          <t>ALIMENTOS</t>
        </is>
      </c>
      <c r="J6119" t="n">
        <v>1</v>
      </c>
      <c r="K6119" t="inlineStr">
        <is>
          <t>KG</t>
        </is>
      </c>
      <c r="L6119" t="n">
        <v>11</v>
      </c>
      <c r="M6119" t="n">
        <v>11</v>
      </c>
      <c r="O6119" t="inlineStr">
        <is>
          <t>12/2025</t>
        </is>
      </c>
    </row>
    <row r="6120">
      <c r="A6120" t="n">
        <v>186157</v>
      </c>
      <c r="B6120" t="n">
        <v>122</v>
      </c>
      <c r="C6120" t="inlineStr">
        <is>
          <t>Arcos</t>
        </is>
      </c>
      <c r="D6120" t="inlineStr">
        <is>
          <t>CECILIA TSUYACO ARAKI SILVA LTDA</t>
        </is>
      </c>
      <c r="E6120" t="inlineStr">
        <is>
          <t>382987</t>
        </is>
      </c>
      <c r="F6120" s="550" t="n">
        <v>45995</v>
      </c>
      <c r="G6120" t="n">
        <v>19572</v>
      </c>
      <c r="H6120" t="inlineStr">
        <is>
          <t>PIMENTA DEDO DE MOCA KG</t>
        </is>
      </c>
      <c r="I6120" t="inlineStr">
        <is>
          <t>ALIMENTOS</t>
        </is>
      </c>
      <c r="J6120" t="n">
        <v>0.5</v>
      </c>
      <c r="K6120" t="inlineStr">
        <is>
          <t>KG</t>
        </is>
      </c>
      <c r="L6120" t="n">
        <v>7.5</v>
      </c>
      <c r="M6120" t="n">
        <v>15</v>
      </c>
      <c r="O6120" t="inlineStr">
        <is>
          <t>12/2025</t>
        </is>
      </c>
    </row>
    <row r="6121">
      <c r="A6121" t="n">
        <v>186157</v>
      </c>
      <c r="B6121" t="n">
        <v>122</v>
      </c>
      <c r="C6121" t="inlineStr">
        <is>
          <t>Arcos</t>
        </is>
      </c>
      <c r="D6121" t="inlineStr">
        <is>
          <t>CECILIA TSUYACO ARAKI SILVA LTDA</t>
        </is>
      </c>
      <c r="E6121" t="inlineStr">
        <is>
          <t>382987</t>
        </is>
      </c>
      <c r="F6121" s="550" t="n">
        <v>45995</v>
      </c>
      <c r="G6121" t="n">
        <v>19647</v>
      </c>
      <c r="H6121" t="inlineStr">
        <is>
          <t>ALHO PORO KG</t>
        </is>
      </c>
      <c r="I6121" t="inlineStr">
        <is>
          <t>ALIMENTOS</t>
        </is>
      </c>
      <c r="J6121" t="n">
        <v>1</v>
      </c>
      <c r="K6121" t="inlineStr">
        <is>
          <t>KG</t>
        </is>
      </c>
      <c r="L6121" t="n">
        <v>6</v>
      </c>
      <c r="M6121" t="n">
        <v>6</v>
      </c>
      <c r="O6121" t="inlineStr">
        <is>
          <t>12/2025</t>
        </is>
      </c>
    </row>
    <row r="6122">
      <c r="A6122" t="n">
        <v>186157</v>
      </c>
      <c r="B6122" t="n">
        <v>122</v>
      </c>
      <c r="C6122" t="inlineStr">
        <is>
          <t>Arcos</t>
        </is>
      </c>
      <c r="D6122" t="inlineStr">
        <is>
          <t>CECILIA TSUYACO ARAKI SILVA LTDA</t>
        </is>
      </c>
      <c r="E6122" t="inlineStr">
        <is>
          <t>382987</t>
        </is>
      </c>
      <c r="F6122" s="550" t="n">
        <v>45995</v>
      </c>
      <c r="G6122" t="n">
        <v>19558</v>
      </c>
      <c r="H6122" t="inlineStr">
        <is>
          <t>QUIABO KG</t>
        </is>
      </c>
      <c r="I6122" t="inlineStr">
        <is>
          <t>ALIMENTOS</t>
        </is>
      </c>
      <c r="J6122" t="n">
        <v>0.5</v>
      </c>
      <c r="K6122" t="inlineStr">
        <is>
          <t>KG</t>
        </is>
      </c>
      <c r="L6122" t="n">
        <v>7</v>
      </c>
      <c r="M6122" t="n">
        <v>14</v>
      </c>
      <c r="O6122" t="inlineStr">
        <is>
          <t>12/2025</t>
        </is>
      </c>
    </row>
    <row r="6123">
      <c r="A6123" t="n">
        <v>186157</v>
      </c>
      <c r="B6123" t="n">
        <v>122</v>
      </c>
      <c r="C6123" t="inlineStr">
        <is>
          <t>Arcos</t>
        </is>
      </c>
      <c r="D6123" t="inlineStr">
        <is>
          <t>CECILIA TSUYACO ARAKI SILVA LTDA</t>
        </is>
      </c>
      <c r="E6123" t="inlineStr">
        <is>
          <t>382987</t>
        </is>
      </c>
      <c r="F6123" s="550" t="n">
        <v>45995</v>
      </c>
      <c r="G6123" t="n">
        <v>23113</v>
      </c>
      <c r="H6123" t="inlineStr">
        <is>
          <t>SALSA KG</t>
        </is>
      </c>
      <c r="I6123" t="inlineStr">
        <is>
          <t>ALIMENTOS</t>
        </is>
      </c>
      <c r="J6123" t="n">
        <v>1</v>
      </c>
      <c r="K6123" t="inlineStr">
        <is>
          <t>KG</t>
        </is>
      </c>
      <c r="L6123" t="n">
        <v>7</v>
      </c>
      <c r="M6123" t="n">
        <v>7</v>
      </c>
      <c r="O6123" t="inlineStr">
        <is>
          <t>12/2025</t>
        </is>
      </c>
    </row>
    <row r="6124">
      <c r="A6124" t="n">
        <v>186157</v>
      </c>
      <c r="B6124" t="n">
        <v>122</v>
      </c>
      <c r="C6124" t="inlineStr">
        <is>
          <t>Arcos</t>
        </is>
      </c>
      <c r="D6124" t="inlineStr">
        <is>
          <t>CECILIA TSUYACO ARAKI SILVA LTDA</t>
        </is>
      </c>
      <c r="E6124" t="inlineStr">
        <is>
          <t>382987</t>
        </is>
      </c>
      <c r="F6124" s="550" t="n">
        <v>45995</v>
      </c>
      <c r="G6124" t="n">
        <v>23195</v>
      </c>
      <c r="H6124" t="inlineStr">
        <is>
          <t>RABANETE KG</t>
        </is>
      </c>
      <c r="I6124" t="inlineStr">
        <is>
          <t>ALIMENTOS</t>
        </is>
      </c>
      <c r="J6124" t="n">
        <v>0.5</v>
      </c>
      <c r="K6124" t="inlineStr">
        <is>
          <t>KG</t>
        </is>
      </c>
      <c r="L6124" t="n">
        <v>3.25</v>
      </c>
      <c r="M6124" t="n">
        <v>6.5</v>
      </c>
      <c r="O6124" t="inlineStr">
        <is>
          <t>12/2025</t>
        </is>
      </c>
    </row>
    <row r="6125">
      <c r="A6125" t="n">
        <v>186157</v>
      </c>
      <c r="B6125" t="n">
        <v>122</v>
      </c>
      <c r="C6125" t="inlineStr">
        <is>
          <t>Arcos</t>
        </is>
      </c>
      <c r="D6125" t="inlineStr">
        <is>
          <t>CECILIA TSUYACO ARAKI SILVA LTDA</t>
        </is>
      </c>
      <c r="E6125" t="inlineStr">
        <is>
          <t>382987</t>
        </is>
      </c>
      <c r="F6125" s="550" t="n">
        <v>45995</v>
      </c>
      <c r="G6125" t="n">
        <v>23236</v>
      </c>
      <c r="H6125" t="inlineStr">
        <is>
          <t>COUVE MANTEIGA KG</t>
        </is>
      </c>
      <c r="I6125" t="inlineStr">
        <is>
          <t>ALIMENTOS</t>
        </is>
      </c>
      <c r="J6125" t="n">
        <v>2</v>
      </c>
      <c r="K6125" t="inlineStr">
        <is>
          <t>KG</t>
        </is>
      </c>
      <c r="L6125" t="n">
        <v>10</v>
      </c>
      <c r="M6125" t="n">
        <v>5</v>
      </c>
      <c r="O6125" t="inlineStr">
        <is>
          <t>12/2025</t>
        </is>
      </c>
    </row>
    <row r="6126">
      <c r="A6126" t="n">
        <v>186157</v>
      </c>
      <c r="B6126" t="n">
        <v>122</v>
      </c>
      <c r="C6126" t="inlineStr">
        <is>
          <t>Arcos</t>
        </is>
      </c>
      <c r="D6126" t="inlineStr">
        <is>
          <t>CECILIA TSUYACO ARAKI SILVA LTDA</t>
        </is>
      </c>
      <c r="E6126" t="inlineStr">
        <is>
          <t>382987</t>
        </is>
      </c>
      <c r="F6126" s="550" t="n">
        <v>45995</v>
      </c>
      <c r="G6126" t="n">
        <v>25555</v>
      </c>
      <c r="H6126" t="inlineStr">
        <is>
          <t>BATATA LAVADA KG</t>
        </is>
      </c>
      <c r="I6126" t="inlineStr">
        <is>
          <t>ALIMENTOS</t>
        </is>
      </c>
      <c r="J6126" t="n">
        <v>10</v>
      </c>
      <c r="K6126" t="inlineStr">
        <is>
          <t>KG</t>
        </is>
      </c>
      <c r="L6126" t="n">
        <v>30</v>
      </c>
      <c r="M6126" t="n">
        <v>3</v>
      </c>
      <c r="O6126" t="inlineStr">
        <is>
          <t>12/2025</t>
        </is>
      </c>
    </row>
    <row r="6127">
      <c r="A6127" t="n">
        <v>186157</v>
      </c>
      <c r="B6127" t="n">
        <v>122</v>
      </c>
      <c r="C6127" t="inlineStr">
        <is>
          <t>Arcos</t>
        </is>
      </c>
      <c r="D6127" t="inlineStr">
        <is>
          <t>CECILIA TSUYACO ARAKI SILVA LTDA</t>
        </is>
      </c>
      <c r="E6127" t="inlineStr">
        <is>
          <t>382987</t>
        </is>
      </c>
      <c r="F6127" s="550" t="n">
        <v>45995</v>
      </c>
      <c r="G6127" t="n">
        <v>23361</v>
      </c>
      <c r="H6127" t="inlineStr">
        <is>
          <t>LARANJA PERA KG</t>
        </is>
      </c>
      <c r="I6127" t="inlineStr">
        <is>
          <t>ALIMENTOS</t>
        </is>
      </c>
      <c r="J6127" t="n">
        <v>70</v>
      </c>
      <c r="K6127" t="inlineStr">
        <is>
          <t>KG</t>
        </is>
      </c>
      <c r="L6127" t="n">
        <v>217</v>
      </c>
      <c r="M6127" t="n">
        <v>3.1</v>
      </c>
      <c r="O6127" t="inlineStr">
        <is>
          <t>12/2025</t>
        </is>
      </c>
    </row>
    <row r="6128">
      <c r="A6128" t="n">
        <v>186157</v>
      </c>
      <c r="B6128" t="n">
        <v>122</v>
      </c>
      <c r="C6128" t="inlineStr">
        <is>
          <t>Arcos</t>
        </is>
      </c>
      <c r="D6128" t="inlineStr">
        <is>
          <t>CECILIA TSUYACO ARAKI SILVA LTDA</t>
        </is>
      </c>
      <c r="E6128" t="inlineStr">
        <is>
          <t>382987</t>
        </is>
      </c>
      <c r="F6128" s="550" t="n">
        <v>45995</v>
      </c>
      <c r="G6128" t="n">
        <v>23095</v>
      </c>
      <c r="H6128" t="inlineStr">
        <is>
          <t>OVO CAIPIRA UN</t>
        </is>
      </c>
      <c r="I6128" t="inlineStr">
        <is>
          <t>ALIMENTOS</t>
        </is>
      </c>
      <c r="J6128" t="n">
        <v>500</v>
      </c>
      <c r="K6128" t="inlineStr">
        <is>
          <t>UN</t>
        </is>
      </c>
      <c r="L6128" t="n">
        <v>470</v>
      </c>
      <c r="M6128" t="n">
        <v>0.9399999999999999</v>
      </c>
      <c r="O6128" t="inlineStr">
        <is>
          <t>12/2025</t>
        </is>
      </c>
    </row>
    <row r="6129">
      <c r="A6129" t="n">
        <v>186157</v>
      </c>
      <c r="B6129" t="n">
        <v>122</v>
      </c>
      <c r="C6129" t="inlineStr">
        <is>
          <t>Arcos</t>
        </is>
      </c>
      <c r="D6129" t="inlineStr">
        <is>
          <t>CECILIA TSUYACO ARAKI SILVA LTDA</t>
        </is>
      </c>
      <c r="E6129" t="inlineStr">
        <is>
          <t>382987</t>
        </is>
      </c>
      <c r="F6129" s="550" t="n">
        <v>45995</v>
      </c>
      <c r="G6129" t="n">
        <v>19472</v>
      </c>
      <c r="H6129" t="inlineStr">
        <is>
          <t>RUCULA KG</t>
        </is>
      </c>
      <c r="I6129" t="inlineStr">
        <is>
          <t>ALIMENTOS</t>
        </is>
      </c>
      <c r="J6129" t="n">
        <v>4</v>
      </c>
      <c r="K6129" t="inlineStr">
        <is>
          <t>KG</t>
        </is>
      </c>
      <c r="L6129" t="n">
        <v>48</v>
      </c>
      <c r="M6129" t="n">
        <v>12</v>
      </c>
      <c r="O6129" t="inlineStr">
        <is>
          <t>12/2025</t>
        </is>
      </c>
    </row>
    <row r="6130">
      <c r="A6130" t="n">
        <v>186155</v>
      </c>
      <c r="B6130" t="n">
        <v>122</v>
      </c>
      <c r="C6130" t="inlineStr">
        <is>
          <t>Arcos</t>
        </is>
      </c>
      <c r="D6130" t="inlineStr">
        <is>
          <t>TOCAYA TORRADORES DE CAFE LTDA</t>
        </is>
      </c>
      <c r="E6130" t="inlineStr">
        <is>
          <t>23752</t>
        </is>
      </c>
      <c r="F6130" s="550" t="n">
        <v>45994</v>
      </c>
      <c r="G6130" t="n">
        <v>27406</v>
      </c>
      <c r="H6130" t="inlineStr">
        <is>
          <t>CAFE JOSELINA C/2KG</t>
        </is>
      </c>
      <c r="I6130" t="inlineStr">
        <is>
          <t>BEBIDAS</t>
        </is>
      </c>
      <c r="J6130" t="n">
        <v>12</v>
      </c>
      <c r="K6130" t="inlineStr">
        <is>
          <t>UN</t>
        </is>
      </c>
      <c r="L6130" t="n">
        <v>2628</v>
      </c>
      <c r="M6130" t="n">
        <v>219</v>
      </c>
      <c r="O6130" t="inlineStr">
        <is>
          <t>12/2025</t>
        </is>
      </c>
    </row>
    <row r="6131">
      <c r="A6131" t="n">
        <v>186153</v>
      </c>
      <c r="B6131" t="n">
        <v>122</v>
      </c>
      <c r="C6131" t="inlineStr">
        <is>
          <t>Arcos</t>
        </is>
      </c>
      <c r="D6131" t="inlineStr">
        <is>
          <t>ALLIMENTARI COMERCIO DE PRODUTOS ALIMENTICIOS E SERVICOS LTDA</t>
        </is>
      </c>
      <c r="E6131" t="inlineStr">
        <is>
          <t>32948</t>
        </is>
      </c>
      <c r="F6131" s="550" t="n">
        <v>45992</v>
      </c>
      <c r="G6131" t="n">
        <v>19857</v>
      </c>
      <c r="H6131" t="inlineStr">
        <is>
          <t>ACIDO CITRICO KG</t>
        </is>
      </c>
      <c r="I6131" t="inlineStr">
        <is>
          <t>ALIMENTOS</t>
        </is>
      </c>
      <c r="J6131" t="n">
        <v>3</v>
      </c>
      <c r="K6131" t="inlineStr">
        <is>
          <t>KG</t>
        </is>
      </c>
      <c r="L6131" t="n">
        <v>171.99</v>
      </c>
      <c r="M6131" t="n">
        <v>57.33</v>
      </c>
      <c r="O6131" t="inlineStr">
        <is>
          <t>12/2025</t>
        </is>
      </c>
    </row>
    <row r="6132">
      <c r="A6132" t="n">
        <v>186153</v>
      </c>
      <c r="B6132" t="n">
        <v>122</v>
      </c>
      <c r="C6132" t="inlineStr">
        <is>
          <t>Arcos</t>
        </is>
      </c>
      <c r="D6132" t="inlineStr">
        <is>
          <t>ALLIMENTARI COMERCIO DE PRODUTOS ALIMENTICIOS E SERVICOS LTDA</t>
        </is>
      </c>
      <c r="E6132" t="inlineStr">
        <is>
          <t>32948</t>
        </is>
      </c>
      <c r="F6132" s="550" t="n">
        <v>45992</v>
      </c>
      <c r="G6132" t="n">
        <v>23992</v>
      </c>
      <c r="H6132" t="inlineStr">
        <is>
          <t>ACIDO MALICO KG</t>
        </is>
      </c>
      <c r="I6132" t="inlineStr">
        <is>
          <t>ALIMENTOS</t>
        </is>
      </c>
      <c r="J6132" t="n">
        <v>2</v>
      </c>
      <c r="K6132" t="inlineStr">
        <is>
          <t>PC</t>
        </is>
      </c>
      <c r="L6132" t="n">
        <v>119.56</v>
      </c>
      <c r="M6132" t="n">
        <v>59.78</v>
      </c>
      <c r="O6132" t="inlineStr">
        <is>
          <t>12/2025</t>
        </is>
      </c>
    </row>
    <row r="6133">
      <c r="A6133" t="n">
        <v>186151</v>
      </c>
      <c r="B6133" t="n">
        <v>122</v>
      </c>
      <c r="C6133" t="inlineStr">
        <is>
          <t>Arcos</t>
        </is>
      </c>
      <c r="D6133" t="inlineStr">
        <is>
          <t>ZAHIL IMPORTADORA LTDA</t>
        </is>
      </c>
      <c r="E6133" t="inlineStr">
        <is>
          <t>261147</t>
        </is>
      </c>
      <c r="F6133" s="550" t="n">
        <v>45992</v>
      </c>
      <c r="G6133" t="n">
        <v>17710</v>
      </c>
      <c r="H6133" t="inlineStr">
        <is>
          <t>VINHO TINTO MASCARA DE FUEGO CABERNET 750ML</t>
        </is>
      </c>
      <c r="I6133" t="inlineStr">
        <is>
          <t>BEBIDAS</t>
        </is>
      </c>
      <c r="J6133" t="n">
        <v>36</v>
      </c>
      <c r="K6133" t="inlineStr">
        <is>
          <t>GR</t>
        </is>
      </c>
      <c r="L6133" t="n">
        <v>1357.2</v>
      </c>
      <c r="M6133" t="n">
        <v>37.7</v>
      </c>
      <c r="N6133" t="inlineStr">
        <is>
          <t>BEBIDAS</t>
        </is>
      </c>
      <c r="O6133" t="inlineStr">
        <is>
          <t>12/2025</t>
        </is>
      </c>
    </row>
    <row r="6134">
      <c r="A6134" t="n">
        <v>186151</v>
      </c>
      <c r="B6134" t="n">
        <v>122</v>
      </c>
      <c r="C6134" t="inlineStr">
        <is>
          <t>Arcos</t>
        </is>
      </c>
      <c r="D6134" t="inlineStr">
        <is>
          <t>ZAHIL IMPORTADORA LTDA</t>
        </is>
      </c>
      <c r="E6134" t="inlineStr">
        <is>
          <t>261147</t>
        </is>
      </c>
      <c r="F6134" s="550" t="n">
        <v>45992</v>
      </c>
      <c r="G6134" t="n">
        <v>21945</v>
      </c>
      <c r="H6134" t="inlineStr">
        <is>
          <t>VINHO BRANCO MASCARA FUEGO CHARDONNAY 750ML</t>
        </is>
      </c>
      <c r="I6134" t="inlineStr">
        <is>
          <t>BEBIDAS</t>
        </is>
      </c>
      <c r="J6134" t="n">
        <v>36</v>
      </c>
      <c r="K6134" t="inlineStr">
        <is>
          <t>GR</t>
        </is>
      </c>
      <c r="L6134" t="n">
        <v>1357.2</v>
      </c>
      <c r="M6134" t="n">
        <v>37.7</v>
      </c>
      <c r="N6134" t="inlineStr">
        <is>
          <t>BEBIDAS</t>
        </is>
      </c>
      <c r="O6134" t="inlineStr">
        <is>
          <t>12/2025</t>
        </is>
      </c>
    </row>
    <row r="6135">
      <c r="A6135" t="n">
        <v>186148</v>
      </c>
      <c r="B6135" t="n">
        <v>122</v>
      </c>
      <c r="C6135" t="inlineStr">
        <is>
          <t>Arcos</t>
        </is>
      </c>
      <c r="D6135" t="inlineStr">
        <is>
          <t xml:space="preserve">ARENA VIP DISTRIBUIDORA DE BEBIDAS LTDA </t>
        </is>
      </c>
      <c r="E6135" t="inlineStr">
        <is>
          <t>20229</t>
        </is>
      </c>
      <c r="F6135" s="550" t="n">
        <v>45993</v>
      </c>
      <c r="G6135" t="n">
        <v>18202</v>
      </c>
      <c r="H6135" t="inlineStr">
        <is>
          <t>VERMOUTH DOLIN DRY 750ML</t>
        </is>
      </c>
      <c r="I6135" t="inlineStr">
        <is>
          <t>BEBIDAS</t>
        </is>
      </c>
      <c r="J6135" t="n">
        <v>6</v>
      </c>
      <c r="K6135" t="inlineStr">
        <is>
          <t>GR</t>
        </is>
      </c>
      <c r="L6135" t="n">
        <v>942</v>
      </c>
      <c r="M6135" t="n">
        <v>157</v>
      </c>
      <c r="O6135" t="inlineStr">
        <is>
          <t>12/2025</t>
        </is>
      </c>
    </row>
    <row r="6136">
      <c r="A6136" t="n">
        <v>186148</v>
      </c>
      <c r="B6136" t="n">
        <v>122</v>
      </c>
      <c r="C6136" t="inlineStr">
        <is>
          <t>Arcos</t>
        </is>
      </c>
      <c r="D6136" t="inlineStr">
        <is>
          <t xml:space="preserve">ARENA VIP DISTRIBUIDORA DE BEBIDAS LTDA </t>
        </is>
      </c>
      <c r="E6136" t="inlineStr">
        <is>
          <t>20229</t>
        </is>
      </c>
      <c r="F6136" s="550" t="n">
        <v>45993</v>
      </c>
      <c r="G6136" t="n">
        <v>18129</v>
      </c>
      <c r="H6136" t="inlineStr">
        <is>
          <t>WHISKY JACK DANIELS 1L</t>
        </is>
      </c>
      <c r="I6136" t="inlineStr">
        <is>
          <t>BEBIDAS</t>
        </is>
      </c>
      <c r="J6136" t="n">
        <v>4</v>
      </c>
      <c r="K6136" t="inlineStr">
        <is>
          <t>GR</t>
        </is>
      </c>
      <c r="L6136" t="n">
        <v>468</v>
      </c>
      <c r="M6136" t="n">
        <v>117</v>
      </c>
      <c r="O6136" t="inlineStr">
        <is>
          <t>12/2025</t>
        </is>
      </c>
    </row>
    <row r="6137">
      <c r="A6137" t="n">
        <v>186147</v>
      </c>
      <c r="B6137" t="n">
        <v>122</v>
      </c>
      <c r="C6137" t="inlineStr">
        <is>
          <t>Arcos</t>
        </is>
      </c>
      <c r="D6137" t="inlineStr">
        <is>
          <t>FG7 COMERCIO E DISTRIBUICAO DE BEBIDAS LTDA</t>
        </is>
      </c>
      <c r="E6137" t="inlineStr">
        <is>
          <t>711268</t>
        </is>
      </c>
      <c r="F6137" s="550" t="n">
        <v>45994</v>
      </c>
      <c r="G6137" t="n">
        <v>26883</v>
      </c>
      <c r="H6137" t="inlineStr">
        <is>
          <t>PISCO QUEBRANTA BARSOL 750ML</t>
        </is>
      </c>
      <c r="I6137" t="inlineStr">
        <is>
          <t>BEBIDAS</t>
        </is>
      </c>
      <c r="J6137" t="n">
        <v>6</v>
      </c>
      <c r="K6137" t="inlineStr">
        <is>
          <t>GR</t>
        </is>
      </c>
      <c r="L6137" t="n">
        <v>579.84</v>
      </c>
      <c r="M6137" t="n">
        <v>96.64</v>
      </c>
      <c r="O6137" t="inlineStr">
        <is>
          <t>12/2025</t>
        </is>
      </c>
    </row>
    <row r="6138">
      <c r="A6138" t="n">
        <v>186147</v>
      </c>
      <c r="B6138" t="n">
        <v>122</v>
      </c>
      <c r="C6138" t="inlineStr">
        <is>
          <t>Arcos</t>
        </is>
      </c>
      <c r="D6138" t="inlineStr">
        <is>
          <t>FG7 COMERCIO E DISTRIBUICAO DE BEBIDAS LTDA</t>
        </is>
      </c>
      <c r="E6138" t="inlineStr">
        <is>
          <t>711268</t>
        </is>
      </c>
      <c r="F6138" s="550" t="n">
        <v>45994</v>
      </c>
      <c r="G6138" t="n">
        <v>18266</v>
      </c>
      <c r="H6138" t="inlineStr">
        <is>
          <t>RUM HAVANA RESERVA 7 ANOS 700ML</t>
        </is>
      </c>
      <c r="I6138" t="inlineStr">
        <is>
          <t>BEBIDAS</t>
        </is>
      </c>
      <c r="J6138" t="n">
        <v>2</v>
      </c>
      <c r="K6138" t="inlineStr">
        <is>
          <t>UN</t>
        </is>
      </c>
      <c r="L6138" t="n">
        <v>297.54</v>
      </c>
      <c r="M6138" t="n">
        <v>148.77</v>
      </c>
      <c r="O6138" t="inlineStr">
        <is>
          <t>12/2025</t>
        </is>
      </c>
    </row>
    <row r="6139">
      <c r="A6139" t="n">
        <v>186145</v>
      </c>
      <c r="B6139" t="n">
        <v>122</v>
      </c>
      <c r="C6139" t="inlineStr">
        <is>
          <t>Arcos</t>
        </is>
      </c>
      <c r="D6139" t="inlineStr">
        <is>
          <t xml:space="preserve">LEITERIA CABRIOLA FROMAGES DE CHEVRE LTDA </t>
        </is>
      </c>
      <c r="E6139" t="inlineStr">
        <is>
          <t>47294</t>
        </is>
      </c>
      <c r="F6139" s="550" t="n">
        <v>45993</v>
      </c>
      <c r="G6139" t="n">
        <v>23082</v>
      </c>
      <c r="H6139" t="inlineStr">
        <is>
          <t>QUEIJO DE CABRA BOURSIN EM PASTA KG</t>
        </is>
      </c>
      <c r="I6139" t="inlineStr">
        <is>
          <t>ALIMENTOS</t>
        </is>
      </c>
      <c r="J6139" t="n">
        <v>10</v>
      </c>
      <c r="K6139" t="inlineStr">
        <is>
          <t>KG</t>
        </is>
      </c>
      <c r="L6139" t="n">
        <v>789</v>
      </c>
      <c r="M6139" t="n">
        <v>78.90000000000001</v>
      </c>
      <c r="O6139" t="inlineStr">
        <is>
          <t>12/2025</t>
        </is>
      </c>
    </row>
    <row r="6140">
      <c r="A6140" t="n">
        <v>186144</v>
      </c>
      <c r="B6140" t="n">
        <v>122</v>
      </c>
      <c r="C6140" t="inlineStr">
        <is>
          <t>Arcos</t>
        </is>
      </c>
      <c r="D6140" t="inlineStr">
        <is>
          <t>MARIO PEDRO FELICIANO - HORTIFRUTI</t>
        </is>
      </c>
      <c r="E6140" t="inlineStr">
        <is>
          <t>460613</t>
        </is>
      </c>
      <c r="F6140" s="550" t="n">
        <v>45993</v>
      </c>
      <c r="G6140" t="n">
        <v>19607</v>
      </c>
      <c r="H6140" t="inlineStr">
        <is>
          <t>GENGIBRE KG</t>
        </is>
      </c>
      <c r="I6140" t="inlineStr">
        <is>
          <t>ALIMENTOS</t>
        </is>
      </c>
      <c r="J6140" t="n">
        <v>10</v>
      </c>
      <c r="K6140" t="inlineStr">
        <is>
          <t>KG</t>
        </is>
      </c>
      <c r="L6140" t="n">
        <v>61.6</v>
      </c>
      <c r="M6140" t="n">
        <v>6.16</v>
      </c>
      <c r="O6140" t="inlineStr">
        <is>
          <t>12/2025</t>
        </is>
      </c>
    </row>
    <row r="6141">
      <c r="A6141" t="n">
        <v>186144</v>
      </c>
      <c r="B6141" t="n">
        <v>122</v>
      </c>
      <c r="C6141" t="inlineStr">
        <is>
          <t>Arcos</t>
        </is>
      </c>
      <c r="D6141" t="inlineStr">
        <is>
          <t>MARIO PEDRO FELICIANO - HORTIFRUTI</t>
        </is>
      </c>
      <c r="E6141" t="inlineStr">
        <is>
          <t>460613</t>
        </is>
      </c>
      <c r="F6141" s="550" t="n">
        <v>45993</v>
      </c>
      <c r="G6141" t="n">
        <v>19737</v>
      </c>
      <c r="H6141" t="inlineStr">
        <is>
          <t>MELAO KG</t>
        </is>
      </c>
      <c r="I6141" t="inlineStr">
        <is>
          <t>ALIMENTOS</t>
        </is>
      </c>
      <c r="J6141" t="n">
        <v>10.4</v>
      </c>
      <c r="K6141" t="inlineStr">
        <is>
          <t>KG</t>
        </is>
      </c>
      <c r="L6141" t="n">
        <v>43.58</v>
      </c>
      <c r="M6141" t="n">
        <v>4.190385</v>
      </c>
      <c r="O6141" t="inlineStr">
        <is>
          <t>12/2025</t>
        </is>
      </c>
    </row>
    <row r="6142">
      <c r="A6142" t="n">
        <v>186144</v>
      </c>
      <c r="B6142" t="n">
        <v>122</v>
      </c>
      <c r="C6142" t="inlineStr">
        <is>
          <t>Arcos</t>
        </is>
      </c>
      <c r="D6142" t="inlineStr">
        <is>
          <t>MARIO PEDRO FELICIANO - HORTIFRUTI</t>
        </is>
      </c>
      <c r="E6142" t="inlineStr">
        <is>
          <t>460613</t>
        </is>
      </c>
      <c r="F6142" s="550" t="n">
        <v>45993</v>
      </c>
      <c r="G6142" t="n">
        <v>19658</v>
      </c>
      <c r="H6142" t="inlineStr">
        <is>
          <t>ABOBORA JAPONESA / CABOTIAN KG</t>
        </is>
      </c>
      <c r="I6142" t="inlineStr">
        <is>
          <t>ALIMENTOS</t>
        </is>
      </c>
      <c r="J6142" t="n">
        <v>10.7</v>
      </c>
      <c r="K6142" t="inlineStr">
        <is>
          <t>KG</t>
        </is>
      </c>
      <c r="L6142" t="n">
        <v>30.28</v>
      </c>
      <c r="M6142" t="n">
        <v>2.829907</v>
      </c>
      <c r="O6142" t="inlineStr">
        <is>
          <t>12/2025</t>
        </is>
      </c>
    </row>
    <row r="6143">
      <c r="A6143" t="n">
        <v>186144</v>
      </c>
      <c r="B6143" t="n">
        <v>122</v>
      </c>
      <c r="C6143" t="inlineStr">
        <is>
          <t>Arcos</t>
        </is>
      </c>
      <c r="D6143" t="inlineStr">
        <is>
          <t>MARIO PEDRO FELICIANO - HORTIFRUTI</t>
        </is>
      </c>
      <c r="E6143" t="inlineStr">
        <is>
          <t>460613</t>
        </is>
      </c>
      <c r="F6143" s="550" t="n">
        <v>45993</v>
      </c>
      <c r="G6143" t="n">
        <v>24509</v>
      </c>
      <c r="H6143" t="inlineStr">
        <is>
          <t>CEBOLA BRANCA KG</t>
        </is>
      </c>
      <c r="I6143" t="inlineStr">
        <is>
          <t>ALIMENTOS</t>
        </is>
      </c>
      <c r="J6143" t="n">
        <v>10.3</v>
      </c>
      <c r="K6143" t="inlineStr">
        <is>
          <t>KG</t>
        </is>
      </c>
      <c r="L6143" t="n">
        <v>23.18</v>
      </c>
      <c r="M6143" t="n">
        <v>2.250485</v>
      </c>
      <c r="O6143" t="inlineStr">
        <is>
          <t>12/2025</t>
        </is>
      </c>
    </row>
    <row r="6144">
      <c r="A6144" t="n">
        <v>186144</v>
      </c>
      <c r="B6144" t="n">
        <v>122</v>
      </c>
      <c r="C6144" t="inlineStr">
        <is>
          <t>Arcos</t>
        </is>
      </c>
      <c r="D6144" t="inlineStr">
        <is>
          <t>MARIO PEDRO FELICIANO - HORTIFRUTI</t>
        </is>
      </c>
      <c r="E6144" t="inlineStr">
        <is>
          <t>460613</t>
        </is>
      </c>
      <c r="F6144" s="550" t="n">
        <v>45993</v>
      </c>
      <c r="G6144" t="n">
        <v>19718</v>
      </c>
      <c r="H6144" t="inlineStr">
        <is>
          <t>UVA CRINSON KG</t>
        </is>
      </c>
      <c r="I6144" t="inlineStr">
        <is>
          <t>ALIMENTOS</t>
        </is>
      </c>
      <c r="J6144" t="n">
        <v>2</v>
      </c>
      <c r="K6144" t="inlineStr">
        <is>
          <t>KG</t>
        </is>
      </c>
      <c r="L6144" t="n">
        <v>35.96</v>
      </c>
      <c r="M6144" t="n">
        <v>17.98</v>
      </c>
      <c r="O6144" t="inlineStr">
        <is>
          <t>12/2025</t>
        </is>
      </c>
    </row>
    <row r="6145">
      <c r="A6145" t="n">
        <v>186144</v>
      </c>
      <c r="B6145" t="n">
        <v>122</v>
      </c>
      <c r="C6145" t="inlineStr">
        <is>
          <t>Arcos</t>
        </is>
      </c>
      <c r="D6145" t="inlineStr">
        <is>
          <t>MARIO PEDRO FELICIANO - HORTIFRUTI</t>
        </is>
      </c>
      <c r="E6145" t="inlineStr">
        <is>
          <t>460613</t>
        </is>
      </c>
      <c r="F6145" s="550" t="n">
        <v>45993</v>
      </c>
      <c r="G6145" t="n">
        <v>19738</v>
      </c>
      <c r="H6145" t="inlineStr">
        <is>
          <t>MELANCIA KG</t>
        </is>
      </c>
      <c r="I6145" t="inlineStr">
        <is>
          <t>ALIMENTOS</t>
        </is>
      </c>
      <c r="J6145" t="n">
        <v>9.4</v>
      </c>
      <c r="K6145" t="inlineStr">
        <is>
          <t>KG</t>
        </is>
      </c>
      <c r="L6145" t="n">
        <v>27.26</v>
      </c>
      <c r="M6145" t="n">
        <v>2.9</v>
      </c>
      <c r="O6145" t="inlineStr">
        <is>
          <t>12/2025</t>
        </is>
      </c>
    </row>
    <row r="6146">
      <c r="A6146" t="n">
        <v>186144</v>
      </c>
      <c r="B6146" t="n">
        <v>122</v>
      </c>
      <c r="C6146" t="inlineStr">
        <is>
          <t>Arcos</t>
        </is>
      </c>
      <c r="D6146" t="inlineStr">
        <is>
          <t>MARIO PEDRO FELICIANO - HORTIFRUTI</t>
        </is>
      </c>
      <c r="E6146" t="inlineStr">
        <is>
          <t>460613</t>
        </is>
      </c>
      <c r="F6146" s="550" t="n">
        <v>45993</v>
      </c>
      <c r="G6146" t="n">
        <v>19772</v>
      </c>
      <c r="H6146" t="inlineStr">
        <is>
          <t>CAMBUCI KG</t>
        </is>
      </c>
      <c r="I6146" t="inlineStr">
        <is>
          <t>ALIMENTOS</t>
        </is>
      </c>
      <c r="J6146" t="n">
        <v>5</v>
      </c>
      <c r="K6146" t="inlineStr">
        <is>
          <t>KG</t>
        </is>
      </c>
      <c r="L6146" t="n">
        <v>195.75</v>
      </c>
      <c r="M6146" t="n">
        <v>39.15</v>
      </c>
      <c r="O6146" t="inlineStr">
        <is>
          <t>12/2025</t>
        </is>
      </c>
    </row>
    <row r="6147">
      <c r="A6147" t="n">
        <v>186144</v>
      </c>
      <c r="B6147" t="n">
        <v>122</v>
      </c>
      <c r="C6147" t="inlineStr">
        <is>
          <t>Arcos</t>
        </is>
      </c>
      <c r="D6147" t="inlineStr">
        <is>
          <t>MARIO PEDRO FELICIANO - HORTIFRUTI</t>
        </is>
      </c>
      <c r="E6147" t="inlineStr">
        <is>
          <t>460613</t>
        </is>
      </c>
      <c r="F6147" s="550" t="n">
        <v>45993</v>
      </c>
      <c r="G6147" t="n">
        <v>23346</v>
      </c>
      <c r="H6147" t="inlineStr">
        <is>
          <t>MANGA PALMER KG</t>
        </is>
      </c>
      <c r="I6147" t="inlineStr">
        <is>
          <t>ALIMENTOS</t>
        </is>
      </c>
      <c r="J6147" t="n">
        <v>6.1</v>
      </c>
      <c r="K6147" t="inlineStr">
        <is>
          <t>KG</t>
        </is>
      </c>
      <c r="L6147" t="n">
        <v>40.26</v>
      </c>
      <c r="M6147" t="n">
        <v>6.6</v>
      </c>
      <c r="O6147" t="inlineStr">
        <is>
          <t>12/2025</t>
        </is>
      </c>
    </row>
    <row r="6148">
      <c r="A6148" t="n">
        <v>186142</v>
      </c>
      <c r="B6148" t="n">
        <v>122</v>
      </c>
      <c r="C6148" t="inlineStr">
        <is>
          <t>Arcos</t>
        </is>
      </c>
      <c r="D6148" t="inlineStr">
        <is>
          <t>WIDE STOCK COMERCIO E DISTRIBUICAO LTDA</t>
        </is>
      </c>
      <c r="E6148" t="inlineStr">
        <is>
          <t>421058</t>
        </is>
      </c>
      <c r="F6148" s="550" t="n">
        <v>45993</v>
      </c>
      <c r="G6148" t="n">
        <v>17019</v>
      </c>
      <c r="H6148" t="inlineStr">
        <is>
          <t>LUVA EMBORRACHADA M AMARELA UN</t>
        </is>
      </c>
      <c r="I6148" t="inlineStr">
        <is>
          <t>DESCARTAVEIS/HIGIENE E LIMPEZA</t>
        </is>
      </c>
      <c r="J6148" t="n">
        <v>3</v>
      </c>
      <c r="K6148" t="inlineStr">
        <is>
          <t>UN</t>
        </is>
      </c>
      <c r="L6148" t="n">
        <v>7.95</v>
      </c>
      <c r="M6148" t="n">
        <v>2.65</v>
      </c>
      <c r="O6148" t="inlineStr">
        <is>
          <t>12/2025</t>
        </is>
      </c>
    </row>
    <row r="6149">
      <c r="A6149" t="n">
        <v>186142</v>
      </c>
      <c r="B6149" t="n">
        <v>122</v>
      </c>
      <c r="C6149" t="inlineStr">
        <is>
          <t>Arcos</t>
        </is>
      </c>
      <c r="D6149" t="inlineStr">
        <is>
          <t>WIDE STOCK COMERCIO E DISTRIBUICAO LTDA</t>
        </is>
      </c>
      <c r="E6149" t="inlineStr">
        <is>
          <t>421058</t>
        </is>
      </c>
      <c r="F6149" s="550" t="n">
        <v>45993</v>
      </c>
      <c r="G6149" t="n">
        <v>17545</v>
      </c>
      <c r="H6149" t="inlineStr">
        <is>
          <t>COPO TRANSPARENTE PP ALTACOPPO 440ML 20X50UN</t>
        </is>
      </c>
      <c r="I6149" t="inlineStr">
        <is>
          <t>DESCARTAVEIS/HIGIENE E LIMPEZA</t>
        </is>
      </c>
      <c r="J6149" t="n">
        <v>1</v>
      </c>
      <c r="K6149" t="inlineStr">
        <is>
          <t>CX</t>
        </is>
      </c>
      <c r="L6149" t="n">
        <v>204.6</v>
      </c>
      <c r="M6149" t="n">
        <v>204.6</v>
      </c>
      <c r="O6149" t="inlineStr">
        <is>
          <t>12/2025</t>
        </is>
      </c>
    </row>
    <row r="6150">
      <c r="A6150" t="n">
        <v>186142</v>
      </c>
      <c r="B6150" t="n">
        <v>122</v>
      </c>
      <c r="C6150" t="inlineStr">
        <is>
          <t>Arcos</t>
        </is>
      </c>
      <c r="D6150" t="inlineStr">
        <is>
          <t>WIDE STOCK COMERCIO E DISTRIBUICAO LTDA</t>
        </is>
      </c>
      <c r="E6150" t="inlineStr">
        <is>
          <t>421058</t>
        </is>
      </c>
      <c r="F6150" s="550" t="n">
        <v>45993</v>
      </c>
      <c r="G6150" t="n">
        <v>17475</v>
      </c>
      <c r="H6150" t="inlineStr">
        <is>
          <t>MARMITEX D2 1000ML COM TAMPA THEMOPRAT C/100</t>
        </is>
      </c>
      <c r="I6150" t="inlineStr">
        <is>
          <t>DESCARTAVEIS/HIGIENE E LIMPEZA</t>
        </is>
      </c>
      <c r="J6150" t="n">
        <v>3</v>
      </c>
      <c r="K6150" t="inlineStr">
        <is>
          <t>CX</t>
        </is>
      </c>
      <c r="L6150" t="n">
        <v>326.7</v>
      </c>
      <c r="M6150" t="n">
        <v>108.9</v>
      </c>
      <c r="O6150" t="inlineStr">
        <is>
          <t>12/2025</t>
        </is>
      </c>
    </row>
    <row r="6151">
      <c r="A6151" t="n">
        <v>186142</v>
      </c>
      <c r="B6151" t="n">
        <v>122</v>
      </c>
      <c r="C6151" t="inlineStr">
        <is>
          <t>Arcos</t>
        </is>
      </c>
      <c r="D6151" t="inlineStr">
        <is>
          <t>WIDE STOCK COMERCIO E DISTRIBUICAO LTDA</t>
        </is>
      </c>
      <c r="E6151" t="inlineStr">
        <is>
          <t>421058</t>
        </is>
      </c>
      <c r="F6151" s="550" t="n">
        <v>45993</v>
      </c>
      <c r="G6151" t="n">
        <v>17361</v>
      </c>
      <c r="H6151" t="inlineStr">
        <is>
          <t>TOUCA TNT BRANCA C/100UN</t>
        </is>
      </c>
      <c r="I6151" t="inlineStr">
        <is>
          <t>DESCARTAVEIS/HIGIENE E LIMPEZA</t>
        </is>
      </c>
      <c r="J6151" t="n">
        <v>4</v>
      </c>
      <c r="K6151" t="inlineStr">
        <is>
          <t>PC</t>
        </is>
      </c>
      <c r="L6151" t="n">
        <v>30.56</v>
      </c>
      <c r="M6151" t="n">
        <v>7.64</v>
      </c>
      <c r="O6151" t="inlineStr">
        <is>
          <t>12/2025</t>
        </is>
      </c>
    </row>
    <row r="6152">
      <c r="A6152" t="n">
        <v>186140</v>
      </c>
      <c r="B6152" t="n">
        <v>122</v>
      </c>
      <c r="C6152" t="inlineStr">
        <is>
          <t>Arcos</t>
        </is>
      </c>
      <c r="D6152" t="inlineStr">
        <is>
          <t>DTK COMERCIO DE ALIMENTOS LTDA</t>
        </is>
      </c>
      <c r="E6152" t="inlineStr">
        <is>
          <t>55488</t>
        </is>
      </c>
      <c r="F6152" s="550" t="n">
        <v>45994</v>
      </c>
      <c r="G6152" t="n">
        <v>20022</v>
      </c>
      <c r="H6152" t="inlineStr">
        <is>
          <t>FERMENTO QUIMICO ROYAL 250G</t>
        </is>
      </c>
      <c r="I6152" t="inlineStr">
        <is>
          <t>ALIMENTOS</t>
        </is>
      </c>
      <c r="J6152" t="n">
        <v>10</v>
      </c>
      <c r="K6152" t="inlineStr">
        <is>
          <t>UN</t>
        </is>
      </c>
      <c r="L6152" t="n">
        <v>98.7</v>
      </c>
      <c r="M6152" t="n">
        <v>9.869999999999999</v>
      </c>
      <c r="O6152" t="inlineStr">
        <is>
          <t>12/2025</t>
        </is>
      </c>
    </row>
    <row r="6153">
      <c r="A6153" t="n">
        <v>186140</v>
      </c>
      <c r="B6153" t="n">
        <v>122</v>
      </c>
      <c r="C6153" t="inlineStr">
        <is>
          <t>Arcos</t>
        </is>
      </c>
      <c r="D6153" t="inlineStr">
        <is>
          <t>DTK COMERCIO DE ALIMENTOS LTDA</t>
        </is>
      </c>
      <c r="E6153" t="inlineStr">
        <is>
          <t>55488</t>
        </is>
      </c>
      <c r="F6153" s="550" t="n">
        <v>45994</v>
      </c>
      <c r="G6153" t="n">
        <v>20653</v>
      </c>
      <c r="H6153" t="inlineStr">
        <is>
          <t>LEITE DE COCO SOCOCO C/1L UN</t>
        </is>
      </c>
      <c r="I6153" t="inlineStr">
        <is>
          <t>ALIMENTOS</t>
        </is>
      </c>
      <c r="J6153" t="n">
        <v>12</v>
      </c>
      <c r="K6153" t="inlineStr">
        <is>
          <t>UN</t>
        </is>
      </c>
      <c r="L6153" t="n">
        <v>296.64</v>
      </c>
      <c r="M6153" t="n">
        <v>24.72</v>
      </c>
      <c r="O6153" t="inlineStr">
        <is>
          <t>12/2025</t>
        </is>
      </c>
    </row>
    <row r="6154">
      <c r="A6154" t="n">
        <v>186140</v>
      </c>
      <c r="B6154" t="n">
        <v>122</v>
      </c>
      <c r="C6154" t="inlineStr">
        <is>
          <t>Arcos</t>
        </is>
      </c>
      <c r="D6154" t="inlineStr">
        <is>
          <t>DTK COMERCIO DE ALIMENTOS LTDA</t>
        </is>
      </c>
      <c r="E6154" t="inlineStr">
        <is>
          <t>55488</t>
        </is>
      </c>
      <c r="F6154" s="550" t="n">
        <v>45994</v>
      </c>
      <c r="G6154" t="n">
        <v>20213</v>
      </c>
      <c r="H6154" t="inlineStr">
        <is>
          <t>GRAO DE BICO CAMIL C/2KG</t>
        </is>
      </c>
      <c r="I6154" t="inlineStr">
        <is>
          <t>ALIMENTOS</t>
        </is>
      </c>
      <c r="J6154" t="n">
        <v>2</v>
      </c>
      <c r="K6154" t="inlineStr">
        <is>
          <t>Pc</t>
        </is>
      </c>
      <c r="L6154" t="n">
        <v>63.44</v>
      </c>
      <c r="M6154" t="n">
        <v>31.72</v>
      </c>
      <c r="O6154" t="inlineStr">
        <is>
          <t>12/2025</t>
        </is>
      </c>
    </row>
    <row r="6155">
      <c r="A6155" t="n">
        <v>186140</v>
      </c>
      <c r="B6155" t="n">
        <v>122</v>
      </c>
      <c r="C6155" t="inlineStr">
        <is>
          <t>Arcos</t>
        </is>
      </c>
      <c r="D6155" t="inlineStr">
        <is>
          <t>DTK COMERCIO DE ALIMENTOS LTDA</t>
        </is>
      </c>
      <c r="E6155" t="inlineStr">
        <is>
          <t>55488</t>
        </is>
      </c>
      <c r="F6155" s="550" t="n">
        <v>45994</v>
      </c>
      <c r="G6155" t="n">
        <v>20301</v>
      </c>
      <c r="H6155" t="inlineStr">
        <is>
          <t>ARROZ BRANCO TIPO 1 CAMIL C/5KG</t>
        </is>
      </c>
      <c r="I6155" t="inlineStr">
        <is>
          <t>ALIMENTOS</t>
        </is>
      </c>
      <c r="J6155" t="n">
        <v>6</v>
      </c>
      <c r="K6155" t="inlineStr">
        <is>
          <t>PC</t>
        </is>
      </c>
      <c r="L6155" t="n">
        <v>125.4</v>
      </c>
      <c r="M6155" t="n">
        <v>20.9</v>
      </c>
      <c r="O6155" t="inlineStr">
        <is>
          <t>12/2025</t>
        </is>
      </c>
    </row>
    <row r="6156">
      <c r="A6156" t="n">
        <v>186140</v>
      </c>
      <c r="B6156" t="n">
        <v>122</v>
      </c>
      <c r="C6156" t="inlineStr">
        <is>
          <t>Arcos</t>
        </is>
      </c>
      <c r="D6156" t="inlineStr">
        <is>
          <t>DTK COMERCIO DE ALIMENTOS LTDA</t>
        </is>
      </c>
      <c r="E6156" t="inlineStr">
        <is>
          <t>55488</t>
        </is>
      </c>
      <c r="F6156" s="550" t="n">
        <v>45994</v>
      </c>
      <c r="G6156" t="n">
        <v>20614</v>
      </c>
      <c r="H6156" t="inlineStr">
        <is>
          <t>PASTA GERGELIM TAHINE ISTAMBUL 5006 LT</t>
        </is>
      </c>
      <c r="I6156" t="inlineStr">
        <is>
          <t>ALIMENTOS</t>
        </is>
      </c>
      <c r="J6156" t="n">
        <v>1</v>
      </c>
      <c r="K6156" t="inlineStr">
        <is>
          <t>Lt</t>
        </is>
      </c>
      <c r="L6156" t="n">
        <v>31.95</v>
      </c>
      <c r="M6156" t="n">
        <v>31.95</v>
      </c>
      <c r="O6156" t="inlineStr">
        <is>
          <t>12/2025</t>
        </is>
      </c>
    </row>
    <row r="6157">
      <c r="A6157" t="n">
        <v>186140</v>
      </c>
      <c r="B6157" t="n">
        <v>122</v>
      </c>
      <c r="C6157" t="inlineStr">
        <is>
          <t>Arcos</t>
        </is>
      </c>
      <c r="D6157" t="inlineStr">
        <is>
          <t>DTK COMERCIO DE ALIMENTOS LTDA</t>
        </is>
      </c>
      <c r="E6157" t="inlineStr">
        <is>
          <t>55488</t>
        </is>
      </c>
      <c r="F6157" s="550" t="n">
        <v>45994</v>
      </c>
      <c r="G6157" t="n">
        <v>21010</v>
      </c>
      <c r="H6157" t="inlineStr">
        <is>
          <t>OLEO DE CANOLA SAUDE C/900ML</t>
        </is>
      </c>
      <c r="I6157" t="inlineStr">
        <is>
          <t>ALIMENTOS</t>
        </is>
      </c>
      <c r="J6157" t="n">
        <v>40</v>
      </c>
      <c r="K6157" t="inlineStr">
        <is>
          <t>Un</t>
        </is>
      </c>
      <c r="L6157" t="n">
        <v>488</v>
      </c>
      <c r="M6157" t="n">
        <v>12.2</v>
      </c>
      <c r="O6157" t="inlineStr">
        <is>
          <t>12/2025</t>
        </is>
      </c>
    </row>
    <row r="6158">
      <c r="A6158" t="n">
        <v>186140</v>
      </c>
      <c r="B6158" t="n">
        <v>122</v>
      </c>
      <c r="C6158" t="inlineStr">
        <is>
          <t>Arcos</t>
        </is>
      </c>
      <c r="D6158" t="inlineStr">
        <is>
          <t>DTK COMERCIO DE ALIMENTOS LTDA</t>
        </is>
      </c>
      <c r="E6158" t="inlineStr">
        <is>
          <t>55488</t>
        </is>
      </c>
      <c r="F6158" s="550" t="n">
        <v>45994</v>
      </c>
      <c r="G6158" t="n">
        <v>20752</v>
      </c>
      <c r="H6158" t="inlineStr">
        <is>
          <t>AZEITONA PTA AZAPA 90/110 DISALERNO 2KG</t>
        </is>
      </c>
      <c r="I6158" t="inlineStr">
        <is>
          <t>ALIMENTOS</t>
        </is>
      </c>
      <c r="J6158" t="n">
        <v>1</v>
      </c>
      <c r="K6158" t="inlineStr">
        <is>
          <t>PT</t>
        </is>
      </c>
      <c r="L6158" t="n">
        <v>108.9</v>
      </c>
      <c r="M6158" t="n">
        <v>108.9</v>
      </c>
      <c r="O6158" t="inlineStr">
        <is>
          <t>12/2025</t>
        </is>
      </c>
    </row>
    <row r="6159">
      <c r="A6159" t="n">
        <v>186140</v>
      </c>
      <c r="B6159" t="n">
        <v>122</v>
      </c>
      <c r="C6159" t="inlineStr">
        <is>
          <t>Arcos</t>
        </is>
      </c>
      <c r="D6159" t="inlineStr">
        <is>
          <t>DTK COMERCIO DE ALIMENTOS LTDA</t>
        </is>
      </c>
      <c r="E6159" t="inlineStr">
        <is>
          <t>55488</t>
        </is>
      </c>
      <c r="F6159" s="550" t="n">
        <v>45994</v>
      </c>
      <c r="G6159" t="n">
        <v>19421</v>
      </c>
      <c r="H6159" t="inlineStr">
        <is>
          <t>LEITE INTEGRAL ITALAC C/12</t>
        </is>
      </c>
      <c r="I6159" t="inlineStr">
        <is>
          <t>ALIMENTOS</t>
        </is>
      </c>
      <c r="J6159" t="n">
        <v>5</v>
      </c>
      <c r="K6159" t="inlineStr">
        <is>
          <t>CX</t>
        </is>
      </c>
      <c r="L6159" t="n">
        <v>288.4</v>
      </c>
      <c r="M6159" t="n">
        <v>57.68</v>
      </c>
      <c r="O6159" t="inlineStr">
        <is>
          <t>12/2025</t>
        </is>
      </c>
    </row>
    <row r="6160">
      <c r="A6160" t="n">
        <v>186139</v>
      </c>
      <c r="B6160" t="n">
        <v>122</v>
      </c>
      <c r="C6160" t="inlineStr">
        <is>
          <t>Arcos</t>
        </is>
      </c>
      <c r="D6160" t="inlineStr">
        <is>
          <t>FRONT BEBIDAS LTDA</t>
        </is>
      </c>
      <c r="E6160" t="inlineStr">
        <is>
          <t>781590</t>
        </is>
      </c>
      <c r="F6160" s="550" t="n">
        <v>45993</v>
      </c>
      <c r="G6160" t="n">
        <v>18261</v>
      </c>
      <c r="H6160" t="inlineStr">
        <is>
          <t>RUM ZACAPA 23 ANOS 750ML</t>
        </is>
      </c>
      <c r="I6160" t="inlineStr">
        <is>
          <t>BEBIDAS</t>
        </is>
      </c>
      <c r="J6160" t="n">
        <v>2</v>
      </c>
      <c r="K6160" t="inlineStr">
        <is>
          <t>GR</t>
        </is>
      </c>
      <c r="L6160" t="n">
        <v>965.04</v>
      </c>
      <c r="M6160" t="n">
        <v>482.52</v>
      </c>
      <c r="O6160" t="inlineStr">
        <is>
          <t>12/2025</t>
        </is>
      </c>
    </row>
    <row r="6161">
      <c r="A6161" t="n">
        <v>186139</v>
      </c>
      <c r="B6161" t="n">
        <v>122</v>
      </c>
      <c r="C6161" t="inlineStr">
        <is>
          <t>Arcos</t>
        </is>
      </c>
      <c r="D6161" t="inlineStr">
        <is>
          <t>FRONT BEBIDAS LTDA</t>
        </is>
      </c>
      <c r="E6161" t="inlineStr">
        <is>
          <t>781590</t>
        </is>
      </c>
      <c r="F6161" s="550" t="n">
        <v>45993</v>
      </c>
      <c r="G6161" t="n">
        <v>18146</v>
      </c>
      <c r="H6161" t="inlineStr">
        <is>
          <t>WHISKY CHIVAS REGAL 12 ANOS 1L</t>
        </is>
      </c>
      <c r="I6161" t="inlineStr">
        <is>
          <t>BEBIDAS</t>
        </is>
      </c>
      <c r="J6161" t="n">
        <v>2</v>
      </c>
      <c r="K6161" t="inlineStr">
        <is>
          <t>GR</t>
        </is>
      </c>
      <c r="L6161" t="n">
        <v>211.24</v>
      </c>
      <c r="M6161" t="n">
        <v>105.62</v>
      </c>
      <c r="O6161" t="inlineStr">
        <is>
          <t>12/2025</t>
        </is>
      </c>
    </row>
    <row r="6162">
      <c r="A6162" t="n">
        <v>186137</v>
      </c>
      <c r="B6162" t="n">
        <v>122</v>
      </c>
      <c r="C6162" t="inlineStr">
        <is>
          <t>Arcos</t>
        </is>
      </c>
      <c r="D6162" t="inlineStr">
        <is>
          <t>HORTA NOVA DISTRIBUIDORA DE HORTIFRUTI LTDA</t>
        </is>
      </c>
      <c r="E6162" t="inlineStr">
        <is>
          <t>7692</t>
        </is>
      </c>
      <c r="F6162" s="550" t="n">
        <v>45993</v>
      </c>
      <c r="G6162" t="n">
        <v>19634</v>
      </c>
      <c r="H6162" t="inlineStr">
        <is>
          <t>BERINJELA KG</t>
        </is>
      </c>
      <c r="I6162" t="inlineStr">
        <is>
          <t>ALIMENTOS</t>
        </is>
      </c>
      <c r="J6162" t="n">
        <v>2</v>
      </c>
      <c r="K6162" t="inlineStr">
        <is>
          <t>KG</t>
        </is>
      </c>
      <c r="L6162" t="n">
        <v>10</v>
      </c>
      <c r="M6162" t="n">
        <v>5</v>
      </c>
      <c r="O6162" t="inlineStr">
        <is>
          <t>12/2025</t>
        </is>
      </c>
    </row>
    <row r="6163">
      <c r="A6163" t="n">
        <v>186137</v>
      </c>
      <c r="B6163" t="n">
        <v>122</v>
      </c>
      <c r="C6163" t="inlineStr">
        <is>
          <t>Arcos</t>
        </is>
      </c>
      <c r="D6163" t="inlineStr">
        <is>
          <t>HORTA NOVA DISTRIBUIDORA DE HORTIFRUTI LTDA</t>
        </is>
      </c>
      <c r="E6163" t="inlineStr">
        <is>
          <t>7692</t>
        </is>
      </c>
      <c r="F6163" s="550" t="n">
        <v>45993</v>
      </c>
      <c r="G6163" t="n">
        <v>19476</v>
      </c>
      <c r="H6163" t="inlineStr">
        <is>
          <t>MANJERICAO KG</t>
        </is>
      </c>
      <c r="I6163" t="inlineStr">
        <is>
          <t>ALIMENTOS</t>
        </is>
      </c>
      <c r="J6163" t="n">
        <v>0.8</v>
      </c>
      <c r="K6163" t="inlineStr">
        <is>
          <t>KG</t>
        </is>
      </c>
      <c r="L6163" t="n">
        <v>50</v>
      </c>
      <c r="M6163" t="n">
        <v>62.5</v>
      </c>
      <c r="O6163" t="inlineStr">
        <is>
          <t>12/2025</t>
        </is>
      </c>
    </row>
    <row r="6164">
      <c r="A6164" t="n">
        <v>186137</v>
      </c>
      <c r="B6164" t="n">
        <v>122</v>
      </c>
      <c r="C6164" t="inlineStr">
        <is>
          <t>Arcos</t>
        </is>
      </c>
      <c r="D6164" t="inlineStr">
        <is>
          <t>HORTA NOVA DISTRIBUIDORA DE HORTIFRUTI LTDA</t>
        </is>
      </c>
      <c r="E6164" t="inlineStr">
        <is>
          <t>7692</t>
        </is>
      </c>
      <c r="F6164" s="550" t="n">
        <v>45993</v>
      </c>
      <c r="G6164" t="n">
        <v>19721</v>
      </c>
      <c r="H6164" t="inlineStr">
        <is>
          <t>ROMA KG</t>
        </is>
      </c>
      <c r="I6164" t="inlineStr">
        <is>
          <t>ALIMENTOS</t>
        </is>
      </c>
      <c r="J6164" t="n">
        <v>2</v>
      </c>
      <c r="K6164" t="inlineStr">
        <is>
          <t>KG</t>
        </is>
      </c>
      <c r="L6164" t="n">
        <v>70</v>
      </c>
      <c r="M6164" t="n">
        <v>35</v>
      </c>
      <c r="O6164" t="inlineStr">
        <is>
          <t>12/2025</t>
        </is>
      </c>
    </row>
    <row r="6165">
      <c r="A6165" t="n">
        <v>186137</v>
      </c>
      <c r="B6165" t="n">
        <v>122</v>
      </c>
      <c r="C6165" t="inlineStr">
        <is>
          <t>Arcos</t>
        </is>
      </c>
      <c r="D6165" t="inlineStr">
        <is>
          <t>HORTA NOVA DISTRIBUIDORA DE HORTIFRUTI LTDA</t>
        </is>
      </c>
      <c r="E6165" t="inlineStr">
        <is>
          <t>7692</t>
        </is>
      </c>
      <c r="F6165" s="550" t="n">
        <v>45993</v>
      </c>
      <c r="G6165" t="n">
        <v>19494</v>
      </c>
      <c r="H6165" t="inlineStr">
        <is>
          <t>BROCOLIS RAMOSO KG</t>
        </is>
      </c>
      <c r="I6165" t="inlineStr">
        <is>
          <t>ALIMENTOS</t>
        </is>
      </c>
      <c r="J6165" t="n">
        <v>20</v>
      </c>
      <c r="K6165" t="inlineStr">
        <is>
          <t>KG</t>
        </is>
      </c>
      <c r="L6165" t="n">
        <v>225</v>
      </c>
      <c r="M6165" t="n">
        <v>11.25</v>
      </c>
      <c r="O6165" t="inlineStr">
        <is>
          <t>12/2025</t>
        </is>
      </c>
    </row>
    <row r="6166">
      <c r="A6166" t="n">
        <v>186137</v>
      </c>
      <c r="B6166" t="n">
        <v>122</v>
      </c>
      <c r="C6166" t="inlineStr">
        <is>
          <t>Arcos</t>
        </is>
      </c>
      <c r="D6166" t="inlineStr">
        <is>
          <t>HORTA NOVA DISTRIBUIDORA DE HORTIFRUTI LTDA</t>
        </is>
      </c>
      <c r="E6166" t="inlineStr">
        <is>
          <t>7692</t>
        </is>
      </c>
      <c r="F6166" s="550" t="n">
        <v>45993</v>
      </c>
      <c r="G6166" t="n">
        <v>19846</v>
      </c>
      <c r="H6166" t="inlineStr">
        <is>
          <t>BROTO DE MOYASHI GRANEL KG</t>
        </is>
      </c>
      <c r="I6166" t="inlineStr">
        <is>
          <t>ALIMENTOS</t>
        </is>
      </c>
      <c r="J6166" t="n">
        <v>0.5</v>
      </c>
      <c r="K6166" t="inlineStr">
        <is>
          <t>KG</t>
        </is>
      </c>
      <c r="L6166" t="n">
        <v>8.75</v>
      </c>
      <c r="M6166" t="n">
        <v>17.5</v>
      </c>
      <c r="O6166" t="inlineStr">
        <is>
          <t>12/2025</t>
        </is>
      </c>
    </row>
    <row r="6167">
      <c r="A6167" t="n">
        <v>186137</v>
      </c>
      <c r="B6167" t="n">
        <v>122</v>
      </c>
      <c r="C6167" t="inlineStr">
        <is>
          <t>Arcos</t>
        </is>
      </c>
      <c r="D6167" t="inlineStr">
        <is>
          <t>HORTA NOVA DISTRIBUIDORA DE HORTIFRUTI LTDA</t>
        </is>
      </c>
      <c r="E6167" t="inlineStr">
        <is>
          <t>7692</t>
        </is>
      </c>
      <c r="F6167" s="550" t="n">
        <v>45993</v>
      </c>
      <c r="G6167" t="n">
        <v>23241</v>
      </c>
      <c r="H6167" t="inlineStr">
        <is>
          <t>CHUCHU KG</t>
        </is>
      </c>
      <c r="I6167" t="inlineStr">
        <is>
          <t>ALIMENTOS</t>
        </is>
      </c>
      <c r="J6167" t="n">
        <v>4.3</v>
      </c>
      <c r="K6167" t="inlineStr">
        <is>
          <t>KG</t>
        </is>
      </c>
      <c r="L6167" t="n">
        <v>13.46</v>
      </c>
      <c r="M6167" t="n">
        <v>3.130233</v>
      </c>
      <c r="O6167" t="inlineStr">
        <is>
          <t>12/2025</t>
        </is>
      </c>
    </row>
    <row r="6168">
      <c r="A6168" t="n">
        <v>186137</v>
      </c>
      <c r="B6168" t="n">
        <v>122</v>
      </c>
      <c r="C6168" t="inlineStr">
        <is>
          <t>Arcos</t>
        </is>
      </c>
      <c r="D6168" t="inlineStr">
        <is>
          <t>HORTA NOVA DISTRIBUIDORA DE HORTIFRUTI LTDA</t>
        </is>
      </c>
      <c r="E6168" t="inlineStr">
        <is>
          <t>7692</t>
        </is>
      </c>
      <c r="F6168" s="550" t="n">
        <v>45993</v>
      </c>
      <c r="G6168" t="n">
        <v>23186</v>
      </c>
      <c r="H6168" t="inlineStr">
        <is>
          <t>TOMATE CARMEM SALADA KG</t>
        </is>
      </c>
      <c r="I6168" t="inlineStr">
        <is>
          <t>ALIMENTOS</t>
        </is>
      </c>
      <c r="J6168" t="n">
        <v>20</v>
      </c>
      <c r="K6168" t="inlineStr">
        <is>
          <t>KG</t>
        </is>
      </c>
      <c r="L6168" t="n">
        <v>62.6</v>
      </c>
      <c r="M6168" t="n">
        <v>3.13</v>
      </c>
      <c r="O6168" t="inlineStr">
        <is>
          <t>12/2025</t>
        </is>
      </c>
    </row>
    <row r="6169">
      <c r="A6169" t="n">
        <v>186137</v>
      </c>
      <c r="B6169" t="n">
        <v>122</v>
      </c>
      <c r="C6169" t="inlineStr">
        <is>
          <t>Arcos</t>
        </is>
      </c>
      <c r="D6169" t="inlineStr">
        <is>
          <t>HORTA NOVA DISTRIBUIDORA DE HORTIFRUTI LTDA</t>
        </is>
      </c>
      <c r="E6169" t="inlineStr">
        <is>
          <t>7692</t>
        </is>
      </c>
      <c r="F6169" s="550" t="n">
        <v>45993</v>
      </c>
      <c r="G6169" t="n">
        <v>23390</v>
      </c>
      <c r="H6169" t="inlineStr">
        <is>
          <t>BANANA DA TERRA KG</t>
        </is>
      </c>
      <c r="I6169" t="inlineStr">
        <is>
          <t>ALIMENTOS</t>
        </is>
      </c>
      <c r="J6169" t="n">
        <v>5</v>
      </c>
      <c r="K6169" t="inlineStr">
        <is>
          <t>KG</t>
        </is>
      </c>
      <c r="L6169" t="n">
        <v>43.75</v>
      </c>
      <c r="M6169" t="n">
        <v>8.75</v>
      </c>
      <c r="O6169" t="inlineStr">
        <is>
          <t>12/2025</t>
        </is>
      </c>
    </row>
    <row r="6170">
      <c r="A6170" t="n">
        <v>186137</v>
      </c>
      <c r="B6170" t="n">
        <v>122</v>
      </c>
      <c r="C6170" t="inlineStr">
        <is>
          <t>Arcos</t>
        </is>
      </c>
      <c r="D6170" t="inlineStr">
        <is>
          <t>HORTA NOVA DISTRIBUIDORA DE HORTIFRUTI LTDA</t>
        </is>
      </c>
      <c r="E6170" t="inlineStr">
        <is>
          <t>7692</t>
        </is>
      </c>
      <c r="F6170" s="550" t="n">
        <v>45993</v>
      </c>
      <c r="G6170" t="n">
        <v>23359</v>
      </c>
      <c r="H6170" t="inlineStr">
        <is>
          <t>LIMAO TAHITI KG</t>
        </is>
      </c>
      <c r="I6170" t="inlineStr">
        <is>
          <t>ALIMENTOS</t>
        </is>
      </c>
      <c r="J6170" t="n">
        <v>20</v>
      </c>
      <c r="K6170" t="inlineStr">
        <is>
          <t>KG</t>
        </is>
      </c>
      <c r="L6170" t="n">
        <v>57.6</v>
      </c>
      <c r="M6170" t="n">
        <v>2.88</v>
      </c>
      <c r="O6170" t="inlineStr">
        <is>
          <t>12/2025</t>
        </is>
      </c>
    </row>
    <row r="6171">
      <c r="A6171" t="n">
        <v>186137</v>
      </c>
      <c r="B6171" t="n">
        <v>122</v>
      </c>
      <c r="C6171" t="inlineStr">
        <is>
          <t>Arcos</t>
        </is>
      </c>
      <c r="D6171" t="inlineStr">
        <is>
          <t>HORTA NOVA DISTRIBUIDORA DE HORTIFRUTI LTDA</t>
        </is>
      </c>
      <c r="E6171" t="inlineStr">
        <is>
          <t>7692</t>
        </is>
      </c>
      <c r="F6171" s="550" t="n">
        <v>45993</v>
      </c>
      <c r="G6171" t="n">
        <v>26631</v>
      </c>
      <c r="H6171" t="inlineStr">
        <is>
          <t>MANJERICAO BASILICO KG</t>
        </is>
      </c>
      <c r="I6171" t="inlineStr">
        <is>
          <t>ALIMENTOS</t>
        </is>
      </c>
      <c r="J6171" t="n">
        <v>1</v>
      </c>
      <c r="K6171" t="inlineStr">
        <is>
          <t>KG</t>
        </is>
      </c>
      <c r="L6171" t="n">
        <v>58.34</v>
      </c>
      <c r="M6171" t="n">
        <v>58.34</v>
      </c>
      <c r="O6171" t="inlineStr">
        <is>
          <t>12/2025</t>
        </is>
      </c>
    </row>
    <row r="6172">
      <c r="A6172" t="n">
        <v>186135</v>
      </c>
      <c r="B6172" t="n">
        <v>122</v>
      </c>
      <c r="C6172" t="inlineStr">
        <is>
          <t>Arcos</t>
        </is>
      </c>
      <c r="D6172" t="inlineStr">
        <is>
          <t>QUEIJARIA ATALAIA LTDA</t>
        </is>
      </c>
      <c r="E6172" t="inlineStr">
        <is>
          <t>18851</t>
        </is>
      </c>
      <c r="F6172" s="550" t="n">
        <v>45993</v>
      </c>
      <c r="G6172" t="n">
        <v>25012</v>
      </c>
      <c r="H6172" t="inlineStr">
        <is>
          <t>REQUEIJÃO DE CORTE KG</t>
        </is>
      </c>
      <c r="I6172" t="inlineStr">
        <is>
          <t>ALIMENTOS</t>
        </is>
      </c>
      <c r="J6172" t="n">
        <v>3.45</v>
      </c>
      <c r="K6172" t="inlineStr">
        <is>
          <t>KG</t>
        </is>
      </c>
      <c r="L6172" t="n">
        <v>303.6</v>
      </c>
      <c r="M6172" t="n">
        <v>88</v>
      </c>
      <c r="O6172" t="inlineStr">
        <is>
          <t>12/2025</t>
        </is>
      </c>
    </row>
    <row r="6173">
      <c r="A6173" t="n">
        <v>186133</v>
      </c>
      <c r="B6173" t="n">
        <v>122</v>
      </c>
      <c r="C6173" t="inlineStr">
        <is>
          <t>Arcos</t>
        </is>
      </c>
      <c r="D6173" t="inlineStr">
        <is>
          <t>CECILIA TSUYACO ARAKI SILVA LTDA</t>
        </is>
      </c>
      <c r="E6173" t="inlineStr">
        <is>
          <t>382810</t>
        </is>
      </c>
      <c r="F6173" s="550" t="n">
        <v>45993</v>
      </c>
      <c r="G6173" t="n">
        <v>19787</v>
      </c>
      <c r="H6173" t="inlineStr">
        <is>
          <t>ABACAXI PEROLA KG</t>
        </is>
      </c>
      <c r="I6173" t="inlineStr">
        <is>
          <t>ALIMENTOS</t>
        </is>
      </c>
      <c r="J6173" t="n">
        <v>12</v>
      </c>
      <c r="K6173" t="inlineStr">
        <is>
          <t>KG</t>
        </is>
      </c>
      <c r="L6173" t="n">
        <v>55.2</v>
      </c>
      <c r="M6173" t="n">
        <v>4.6</v>
      </c>
      <c r="O6173" t="inlineStr">
        <is>
          <t>12/2025</t>
        </is>
      </c>
    </row>
    <row r="6174">
      <c r="A6174" t="n">
        <v>186133</v>
      </c>
      <c r="B6174" t="n">
        <v>122</v>
      </c>
      <c r="C6174" t="inlineStr">
        <is>
          <t>Arcos</t>
        </is>
      </c>
      <c r="D6174" t="inlineStr">
        <is>
          <t>CECILIA TSUYACO ARAKI SILVA LTDA</t>
        </is>
      </c>
      <c r="E6174" t="inlineStr">
        <is>
          <t>382810</t>
        </is>
      </c>
      <c r="F6174" s="550" t="n">
        <v>45993</v>
      </c>
      <c r="G6174" t="n">
        <v>19621</v>
      </c>
      <c r="H6174" t="inlineStr">
        <is>
          <t>CENOURA KG</t>
        </is>
      </c>
      <c r="I6174" t="inlineStr">
        <is>
          <t>ALIMENTOS</t>
        </is>
      </c>
      <c r="J6174" t="n">
        <v>3</v>
      </c>
      <c r="K6174" t="inlineStr">
        <is>
          <t>KG</t>
        </is>
      </c>
      <c r="L6174" t="n">
        <v>8.1</v>
      </c>
      <c r="M6174" t="n">
        <v>2.7</v>
      </c>
      <c r="O6174" t="inlineStr">
        <is>
          <t>12/2025</t>
        </is>
      </c>
    </row>
    <row r="6175">
      <c r="A6175" t="n">
        <v>186133</v>
      </c>
      <c r="B6175" t="n">
        <v>122</v>
      </c>
      <c r="C6175" t="inlineStr">
        <is>
          <t>Arcos</t>
        </is>
      </c>
      <c r="D6175" t="inlineStr">
        <is>
          <t>CECILIA TSUYACO ARAKI SILVA LTDA</t>
        </is>
      </c>
      <c r="E6175" t="inlineStr">
        <is>
          <t>382810</t>
        </is>
      </c>
      <c r="F6175" s="550" t="n">
        <v>45993</v>
      </c>
      <c r="G6175" t="n">
        <v>24083</v>
      </c>
      <c r="H6175" t="inlineStr">
        <is>
          <t>BATATA ASTERIX GRAUDA NOIVA KG</t>
        </is>
      </c>
      <c r="I6175" t="inlineStr">
        <is>
          <t>ALIMENTOS</t>
        </is>
      </c>
      <c r="J6175" t="n">
        <v>25</v>
      </c>
      <c r="K6175" t="inlineStr">
        <is>
          <t>KG</t>
        </is>
      </c>
      <c r="L6175" t="n">
        <v>87.5</v>
      </c>
      <c r="M6175" t="n">
        <v>3.5</v>
      </c>
      <c r="O6175" t="inlineStr">
        <is>
          <t>12/2025</t>
        </is>
      </c>
    </row>
    <row r="6176">
      <c r="A6176" t="n">
        <v>186133</v>
      </c>
      <c r="B6176" t="n">
        <v>122</v>
      </c>
      <c r="C6176" t="inlineStr">
        <is>
          <t>Arcos</t>
        </is>
      </c>
      <c r="D6176" t="inlineStr">
        <is>
          <t>CECILIA TSUYACO ARAKI SILVA LTDA</t>
        </is>
      </c>
      <c r="E6176" t="inlineStr">
        <is>
          <t>382810</t>
        </is>
      </c>
      <c r="F6176" s="550" t="n">
        <v>45993</v>
      </c>
      <c r="G6176" t="n">
        <v>19465</v>
      </c>
      <c r="H6176" t="inlineStr">
        <is>
          <t>SALSAO KG</t>
        </is>
      </c>
      <c r="I6176" t="inlineStr">
        <is>
          <t>ALIMENTOS</t>
        </is>
      </c>
      <c r="J6176" t="n">
        <v>1</v>
      </c>
      <c r="K6176" t="inlineStr">
        <is>
          <t>KG</t>
        </is>
      </c>
      <c r="L6176" t="n">
        <v>4.2</v>
      </c>
      <c r="M6176" t="n">
        <v>4.2</v>
      </c>
      <c r="O6176" t="inlineStr">
        <is>
          <t>12/2025</t>
        </is>
      </c>
    </row>
    <row r="6177">
      <c r="A6177" t="n">
        <v>186133</v>
      </c>
      <c r="B6177" t="n">
        <v>122</v>
      </c>
      <c r="C6177" t="inlineStr">
        <is>
          <t>Arcos</t>
        </is>
      </c>
      <c r="D6177" t="inlineStr">
        <is>
          <t>CECILIA TSUYACO ARAKI SILVA LTDA</t>
        </is>
      </c>
      <c r="E6177" t="inlineStr">
        <is>
          <t>382810</t>
        </is>
      </c>
      <c r="F6177" s="550" t="n">
        <v>45993</v>
      </c>
      <c r="G6177" t="n">
        <v>19488</v>
      </c>
      <c r="H6177" t="inlineStr">
        <is>
          <t>CEBOLINHA KG</t>
        </is>
      </c>
      <c r="I6177" t="inlineStr">
        <is>
          <t>ALIMENTOS</t>
        </is>
      </c>
      <c r="J6177" t="n">
        <v>1</v>
      </c>
      <c r="K6177" t="inlineStr">
        <is>
          <t>KG</t>
        </is>
      </c>
      <c r="L6177" t="n">
        <v>12</v>
      </c>
      <c r="M6177" t="n">
        <v>12</v>
      </c>
      <c r="O6177" t="inlineStr">
        <is>
          <t>12/2025</t>
        </is>
      </c>
    </row>
    <row r="6178">
      <c r="A6178" t="n">
        <v>186133</v>
      </c>
      <c r="B6178" t="n">
        <v>122</v>
      </c>
      <c r="C6178" t="inlineStr">
        <is>
          <t>Arcos</t>
        </is>
      </c>
      <c r="D6178" t="inlineStr">
        <is>
          <t>CECILIA TSUYACO ARAKI SILVA LTDA</t>
        </is>
      </c>
      <c r="E6178" t="inlineStr">
        <is>
          <t>382810</t>
        </is>
      </c>
      <c r="F6178" s="550" t="n">
        <v>45993</v>
      </c>
      <c r="G6178" t="n">
        <v>19502</v>
      </c>
      <c r="H6178" t="inlineStr">
        <is>
          <t>ALFACE CRESPA ROXA KG</t>
        </is>
      </c>
      <c r="I6178" t="inlineStr">
        <is>
          <t>ALIMENTOS</t>
        </is>
      </c>
      <c r="J6178" t="n">
        <v>0.5</v>
      </c>
      <c r="K6178" t="inlineStr">
        <is>
          <t>KG</t>
        </is>
      </c>
      <c r="L6178" t="n">
        <v>4.75</v>
      </c>
      <c r="M6178" t="n">
        <v>9.5</v>
      </c>
      <c r="O6178" t="inlineStr">
        <is>
          <t>12/2025</t>
        </is>
      </c>
    </row>
    <row r="6179">
      <c r="A6179" t="n">
        <v>186133</v>
      </c>
      <c r="B6179" t="n">
        <v>122</v>
      </c>
      <c r="C6179" t="inlineStr">
        <is>
          <t>Arcos</t>
        </is>
      </c>
      <c r="D6179" t="inlineStr">
        <is>
          <t>CECILIA TSUYACO ARAKI SILVA LTDA</t>
        </is>
      </c>
      <c r="E6179" t="inlineStr">
        <is>
          <t>382810</t>
        </is>
      </c>
      <c r="F6179" s="550" t="n">
        <v>45993</v>
      </c>
      <c r="G6179" t="n">
        <v>19503</v>
      </c>
      <c r="H6179" t="inlineStr">
        <is>
          <t>ALFACE CRESPA KG</t>
        </is>
      </c>
      <c r="I6179" t="inlineStr">
        <is>
          <t>ALIMENTOS</t>
        </is>
      </c>
      <c r="J6179" t="n">
        <v>1</v>
      </c>
      <c r="K6179" t="inlineStr">
        <is>
          <t>KG</t>
        </is>
      </c>
      <c r="L6179" t="n">
        <v>5.5</v>
      </c>
      <c r="M6179" t="n">
        <v>5.5</v>
      </c>
      <c r="O6179" t="inlineStr">
        <is>
          <t>12/2025</t>
        </is>
      </c>
    </row>
    <row r="6180">
      <c r="A6180" t="n">
        <v>186133</v>
      </c>
      <c r="B6180" t="n">
        <v>122</v>
      </c>
      <c r="C6180" t="inlineStr">
        <is>
          <t>Arcos</t>
        </is>
      </c>
      <c r="D6180" t="inlineStr">
        <is>
          <t>CECILIA TSUYACO ARAKI SILVA LTDA</t>
        </is>
      </c>
      <c r="E6180" t="inlineStr">
        <is>
          <t>382810</t>
        </is>
      </c>
      <c r="F6180" s="550" t="n">
        <v>45993</v>
      </c>
      <c r="G6180" t="n">
        <v>19480</v>
      </c>
      <c r="H6180" t="inlineStr">
        <is>
          <t>HORTELA HIDROPONICA KG</t>
        </is>
      </c>
      <c r="I6180" t="inlineStr">
        <is>
          <t>ALIMENTOS</t>
        </is>
      </c>
      <c r="J6180" t="n">
        <v>1.5</v>
      </c>
      <c r="K6180" t="inlineStr">
        <is>
          <t>KG</t>
        </is>
      </c>
      <c r="L6180" t="n">
        <v>18</v>
      </c>
      <c r="M6180" t="n">
        <v>12</v>
      </c>
      <c r="O6180" t="inlineStr">
        <is>
          <t>12/2025</t>
        </is>
      </c>
    </row>
    <row r="6181">
      <c r="A6181" t="n">
        <v>186133</v>
      </c>
      <c r="B6181" t="n">
        <v>122</v>
      </c>
      <c r="C6181" t="inlineStr">
        <is>
          <t>Arcos</t>
        </is>
      </c>
      <c r="D6181" t="inlineStr">
        <is>
          <t>CECILIA TSUYACO ARAKI SILVA LTDA</t>
        </is>
      </c>
      <c r="E6181" t="inlineStr">
        <is>
          <t>382810</t>
        </is>
      </c>
      <c r="F6181" s="550" t="n">
        <v>45993</v>
      </c>
      <c r="G6181" t="n">
        <v>19647</v>
      </c>
      <c r="H6181" t="inlineStr">
        <is>
          <t>ALHO PORO KG</t>
        </is>
      </c>
      <c r="I6181" t="inlineStr">
        <is>
          <t>ALIMENTOS</t>
        </is>
      </c>
      <c r="J6181" t="n">
        <v>1</v>
      </c>
      <c r="K6181" t="inlineStr">
        <is>
          <t>KG</t>
        </is>
      </c>
      <c r="L6181" t="n">
        <v>6.5</v>
      </c>
      <c r="M6181" t="n">
        <v>6.5</v>
      </c>
      <c r="O6181" t="inlineStr">
        <is>
          <t>12/2025</t>
        </is>
      </c>
    </row>
    <row r="6182">
      <c r="A6182" t="n">
        <v>186133</v>
      </c>
      <c r="B6182" t="n">
        <v>122</v>
      </c>
      <c r="C6182" t="inlineStr">
        <is>
          <t>Arcos</t>
        </is>
      </c>
      <c r="D6182" t="inlineStr">
        <is>
          <t>CECILIA TSUYACO ARAKI SILVA LTDA</t>
        </is>
      </c>
      <c r="E6182" t="inlineStr">
        <is>
          <t>382810</t>
        </is>
      </c>
      <c r="F6182" s="550" t="n">
        <v>45993</v>
      </c>
      <c r="G6182" t="n">
        <v>19553</v>
      </c>
      <c r="H6182" t="inlineStr">
        <is>
          <t>REPOLHO BRANCO KG</t>
        </is>
      </c>
      <c r="I6182" t="inlineStr">
        <is>
          <t>ALIMENTOS</t>
        </is>
      </c>
      <c r="J6182" t="n">
        <v>3</v>
      </c>
      <c r="K6182" t="inlineStr">
        <is>
          <t>KG</t>
        </is>
      </c>
      <c r="L6182" t="n">
        <v>7.5</v>
      </c>
      <c r="M6182" t="n">
        <v>2.5</v>
      </c>
      <c r="O6182" t="inlineStr">
        <is>
          <t>12/2025</t>
        </is>
      </c>
    </row>
    <row r="6183">
      <c r="A6183" t="n">
        <v>186133</v>
      </c>
      <c r="B6183" t="n">
        <v>122</v>
      </c>
      <c r="C6183" t="inlineStr">
        <is>
          <t>Arcos</t>
        </is>
      </c>
      <c r="D6183" t="inlineStr">
        <is>
          <t>CECILIA TSUYACO ARAKI SILVA LTDA</t>
        </is>
      </c>
      <c r="E6183" t="inlineStr">
        <is>
          <t>382810</t>
        </is>
      </c>
      <c r="F6183" s="550" t="n">
        <v>45993</v>
      </c>
      <c r="G6183" t="n">
        <v>19743</v>
      </c>
      <c r="H6183" t="inlineStr">
        <is>
          <t>MACA VERDE KG</t>
        </is>
      </c>
      <c r="I6183" t="inlineStr">
        <is>
          <t>ALIMENTOS</t>
        </is>
      </c>
      <c r="J6183" t="n">
        <v>7</v>
      </c>
      <c r="K6183" t="inlineStr">
        <is>
          <t>KG</t>
        </is>
      </c>
      <c r="L6183" t="n">
        <v>98</v>
      </c>
      <c r="M6183" t="n">
        <v>14</v>
      </c>
      <c r="O6183" t="inlineStr">
        <is>
          <t>12/2025</t>
        </is>
      </c>
    </row>
    <row r="6184">
      <c r="A6184" t="n">
        <v>186133</v>
      </c>
      <c r="B6184" t="n">
        <v>122</v>
      </c>
      <c r="C6184" t="inlineStr">
        <is>
          <t>Arcos</t>
        </is>
      </c>
      <c r="D6184" t="inlineStr">
        <is>
          <t>CECILIA TSUYACO ARAKI SILVA LTDA</t>
        </is>
      </c>
      <c r="E6184" t="inlineStr">
        <is>
          <t>382810</t>
        </is>
      </c>
      <c r="F6184" s="550" t="n">
        <v>45993</v>
      </c>
      <c r="G6184" t="n">
        <v>19626</v>
      </c>
      <c r="H6184" t="inlineStr">
        <is>
          <t>CEBOLA ECHALOTAS KG</t>
        </is>
      </c>
      <c r="I6184" t="inlineStr">
        <is>
          <t>ALIMENTOS</t>
        </is>
      </c>
      <c r="J6184" t="n">
        <v>2</v>
      </c>
      <c r="K6184" t="inlineStr">
        <is>
          <t>KG</t>
        </is>
      </c>
      <c r="L6184" t="n">
        <v>5.6</v>
      </c>
      <c r="M6184" t="n">
        <v>2.8</v>
      </c>
      <c r="O6184" t="inlineStr">
        <is>
          <t>12/2025</t>
        </is>
      </c>
    </row>
    <row r="6185">
      <c r="A6185" t="n">
        <v>186133</v>
      </c>
      <c r="B6185" t="n">
        <v>122</v>
      </c>
      <c r="C6185" t="inlineStr">
        <is>
          <t>Arcos</t>
        </is>
      </c>
      <c r="D6185" t="inlineStr">
        <is>
          <t>CECILIA TSUYACO ARAKI SILVA LTDA</t>
        </is>
      </c>
      <c r="E6185" t="inlineStr">
        <is>
          <t>382810</t>
        </is>
      </c>
      <c r="F6185" s="550" t="n">
        <v>45993</v>
      </c>
      <c r="G6185" t="n">
        <v>19499</v>
      </c>
      <c r="H6185" t="inlineStr">
        <is>
          <t>ALFACE MIMOSA KG</t>
        </is>
      </c>
      <c r="I6185" t="inlineStr">
        <is>
          <t>ALIMENTOS</t>
        </is>
      </c>
      <c r="J6185" t="n">
        <v>0.5</v>
      </c>
      <c r="K6185" t="inlineStr">
        <is>
          <t>KG</t>
        </is>
      </c>
      <c r="L6185" t="n">
        <v>4</v>
      </c>
      <c r="M6185" t="n">
        <v>8</v>
      </c>
      <c r="O6185" t="inlineStr">
        <is>
          <t>12/2025</t>
        </is>
      </c>
    </row>
    <row r="6186">
      <c r="A6186" t="n">
        <v>186133</v>
      </c>
      <c r="B6186" t="n">
        <v>122</v>
      </c>
      <c r="C6186" t="inlineStr">
        <is>
          <t>Arcos</t>
        </is>
      </c>
      <c r="D6186" t="inlineStr">
        <is>
          <t>CECILIA TSUYACO ARAKI SILVA LTDA</t>
        </is>
      </c>
      <c r="E6186" t="inlineStr">
        <is>
          <t>382810</t>
        </is>
      </c>
      <c r="F6186" s="550" t="n">
        <v>45993</v>
      </c>
      <c r="G6186" t="n">
        <v>23108</v>
      </c>
      <c r="H6186" t="inlineStr">
        <is>
          <t>TOMILHO KG</t>
        </is>
      </c>
      <c r="I6186" t="inlineStr">
        <is>
          <t>ALIMENTOS</t>
        </is>
      </c>
      <c r="J6186" t="n">
        <v>0.2</v>
      </c>
      <c r="K6186" t="inlineStr">
        <is>
          <t>KG</t>
        </is>
      </c>
      <c r="L6186" t="n">
        <v>11</v>
      </c>
      <c r="M6186" t="n">
        <v>55</v>
      </c>
      <c r="O6186" t="inlineStr">
        <is>
          <t>12/2025</t>
        </is>
      </c>
    </row>
    <row r="6187">
      <c r="A6187" t="n">
        <v>186133</v>
      </c>
      <c r="B6187" t="n">
        <v>122</v>
      </c>
      <c r="C6187" t="inlineStr">
        <is>
          <t>Arcos</t>
        </is>
      </c>
      <c r="D6187" t="inlineStr">
        <is>
          <t>CECILIA TSUYACO ARAKI SILVA LTDA</t>
        </is>
      </c>
      <c r="E6187" t="inlineStr">
        <is>
          <t>382810</t>
        </is>
      </c>
      <c r="F6187" s="550" t="n">
        <v>45993</v>
      </c>
      <c r="G6187" t="n">
        <v>23113</v>
      </c>
      <c r="H6187" t="inlineStr">
        <is>
          <t>SALSA KG</t>
        </is>
      </c>
      <c r="I6187" t="inlineStr">
        <is>
          <t>ALIMENTOS</t>
        </is>
      </c>
      <c r="J6187" t="n">
        <v>2</v>
      </c>
      <c r="K6187" t="inlineStr">
        <is>
          <t>KG</t>
        </is>
      </c>
      <c r="L6187" t="n">
        <v>15</v>
      </c>
      <c r="M6187" t="n">
        <v>7.5</v>
      </c>
      <c r="O6187" t="inlineStr">
        <is>
          <t>12/2025</t>
        </is>
      </c>
    </row>
    <row r="6188">
      <c r="A6188" t="n">
        <v>186133</v>
      </c>
      <c r="B6188" t="n">
        <v>122</v>
      </c>
      <c r="C6188" t="inlineStr">
        <is>
          <t>Arcos</t>
        </is>
      </c>
      <c r="D6188" t="inlineStr">
        <is>
          <t>CECILIA TSUYACO ARAKI SILVA LTDA</t>
        </is>
      </c>
      <c r="E6188" t="inlineStr">
        <is>
          <t>382810</t>
        </is>
      </c>
      <c r="F6188" s="550" t="n">
        <v>45993</v>
      </c>
      <c r="G6188" t="n">
        <v>19717</v>
      </c>
      <c r="H6188" t="inlineStr">
        <is>
          <t>UVA ITALIA KG</t>
        </is>
      </c>
      <c r="I6188" t="inlineStr">
        <is>
          <t>ALIMENTOS</t>
        </is>
      </c>
      <c r="J6188" t="n">
        <v>2</v>
      </c>
      <c r="K6188" t="inlineStr">
        <is>
          <t>KG</t>
        </is>
      </c>
      <c r="L6188" t="n">
        <v>38</v>
      </c>
      <c r="M6188" t="n">
        <v>19</v>
      </c>
      <c r="O6188" t="inlineStr">
        <is>
          <t>12/2025</t>
        </is>
      </c>
    </row>
    <row r="6189">
      <c r="A6189" t="n">
        <v>186133</v>
      </c>
      <c r="B6189" t="n">
        <v>122</v>
      </c>
      <c r="C6189" t="inlineStr">
        <is>
          <t>Arcos</t>
        </is>
      </c>
      <c r="D6189" t="inlineStr">
        <is>
          <t>CECILIA TSUYACO ARAKI SILVA LTDA</t>
        </is>
      </c>
      <c r="E6189" t="inlineStr">
        <is>
          <t>382810</t>
        </is>
      </c>
      <c r="F6189" s="550" t="n">
        <v>45993</v>
      </c>
      <c r="G6189" t="n">
        <v>23236</v>
      </c>
      <c r="H6189" t="inlineStr">
        <is>
          <t>COUVE MANTEIGA KG</t>
        </is>
      </c>
      <c r="I6189" t="inlineStr">
        <is>
          <t>ALIMENTOS</t>
        </is>
      </c>
      <c r="J6189" t="n">
        <v>2</v>
      </c>
      <c r="K6189" t="inlineStr">
        <is>
          <t>KG</t>
        </is>
      </c>
      <c r="L6189" t="n">
        <v>10</v>
      </c>
      <c r="M6189" t="n">
        <v>5</v>
      </c>
      <c r="O6189" t="inlineStr">
        <is>
          <t>12/2025</t>
        </is>
      </c>
    </row>
    <row r="6190">
      <c r="A6190" t="n">
        <v>186133</v>
      </c>
      <c r="B6190" t="n">
        <v>122</v>
      </c>
      <c r="C6190" t="inlineStr">
        <is>
          <t>Arcos</t>
        </is>
      </c>
      <c r="D6190" t="inlineStr">
        <is>
          <t>CECILIA TSUYACO ARAKI SILVA LTDA</t>
        </is>
      </c>
      <c r="E6190" t="inlineStr">
        <is>
          <t>382810</t>
        </is>
      </c>
      <c r="F6190" s="550" t="n">
        <v>45993</v>
      </c>
      <c r="G6190" t="n">
        <v>23361</v>
      </c>
      <c r="H6190" t="inlineStr">
        <is>
          <t>LARANJA PERA KG</t>
        </is>
      </c>
      <c r="I6190" t="inlineStr">
        <is>
          <t>ALIMENTOS</t>
        </is>
      </c>
      <c r="J6190" t="n">
        <v>30</v>
      </c>
      <c r="K6190" t="inlineStr">
        <is>
          <t>KG</t>
        </is>
      </c>
      <c r="L6190" t="n">
        <v>93</v>
      </c>
      <c r="M6190" t="n">
        <v>3.1</v>
      </c>
      <c r="O6190" t="inlineStr">
        <is>
          <t>12/2025</t>
        </is>
      </c>
    </row>
    <row r="6191">
      <c r="A6191" t="n">
        <v>186133</v>
      </c>
      <c r="B6191" t="n">
        <v>122</v>
      </c>
      <c r="C6191" t="inlineStr">
        <is>
          <t>Arcos</t>
        </is>
      </c>
      <c r="D6191" t="inlineStr">
        <is>
          <t>CECILIA TSUYACO ARAKI SILVA LTDA</t>
        </is>
      </c>
      <c r="E6191" t="inlineStr">
        <is>
          <t>382810</t>
        </is>
      </c>
      <c r="F6191" s="550" t="n">
        <v>45993</v>
      </c>
      <c r="G6191" t="n">
        <v>23389</v>
      </c>
      <c r="H6191" t="inlineStr">
        <is>
          <t>BANANA NANICA KG</t>
        </is>
      </c>
      <c r="I6191" t="inlineStr">
        <is>
          <t>ALIMENTOS</t>
        </is>
      </c>
      <c r="J6191" t="n">
        <v>4</v>
      </c>
      <c r="K6191" t="inlineStr">
        <is>
          <t>KG</t>
        </is>
      </c>
      <c r="L6191" t="n">
        <v>24</v>
      </c>
      <c r="M6191" t="n">
        <v>6</v>
      </c>
      <c r="O6191" t="inlineStr">
        <is>
          <t>12/2025</t>
        </is>
      </c>
    </row>
    <row r="6192">
      <c r="A6192" t="n">
        <v>186133</v>
      </c>
      <c r="B6192" t="n">
        <v>122</v>
      </c>
      <c r="C6192" t="inlineStr">
        <is>
          <t>Arcos</t>
        </is>
      </c>
      <c r="D6192" t="inlineStr">
        <is>
          <t>CECILIA TSUYACO ARAKI SILVA LTDA</t>
        </is>
      </c>
      <c r="E6192" t="inlineStr">
        <is>
          <t>382810</t>
        </is>
      </c>
      <c r="F6192" s="550" t="n">
        <v>45993</v>
      </c>
      <c r="G6192" t="n">
        <v>24037</v>
      </c>
      <c r="H6192" t="inlineStr">
        <is>
          <t>ALHO TRITURADO FRITO</t>
        </is>
      </c>
      <c r="I6192" t="inlineStr">
        <is>
          <t>ALIMENTOS</t>
        </is>
      </c>
      <c r="J6192" t="n">
        <v>2</v>
      </c>
      <c r="K6192" t="inlineStr">
        <is>
          <t>KG</t>
        </is>
      </c>
      <c r="L6192" t="n">
        <v>40</v>
      </c>
      <c r="M6192" t="n">
        <v>20</v>
      </c>
      <c r="O6192" t="inlineStr">
        <is>
          <t>12/2025</t>
        </is>
      </c>
    </row>
    <row r="6193">
      <c r="A6193" t="n">
        <v>186133</v>
      </c>
      <c r="B6193" t="n">
        <v>122</v>
      </c>
      <c r="C6193" t="inlineStr">
        <is>
          <t>Arcos</t>
        </is>
      </c>
      <c r="D6193" t="inlineStr">
        <is>
          <t>CECILIA TSUYACO ARAKI SILVA LTDA</t>
        </is>
      </c>
      <c r="E6193" t="inlineStr">
        <is>
          <t>382810</t>
        </is>
      </c>
      <c r="F6193" s="550" t="n">
        <v>45993</v>
      </c>
      <c r="G6193" t="n">
        <v>19472</v>
      </c>
      <c r="H6193" t="inlineStr">
        <is>
          <t>RUCULA KG</t>
        </is>
      </c>
      <c r="I6193" t="inlineStr">
        <is>
          <t>ALIMENTOS</t>
        </is>
      </c>
      <c r="J6193" t="n">
        <v>2</v>
      </c>
      <c r="K6193" t="inlineStr">
        <is>
          <t>KG</t>
        </is>
      </c>
      <c r="L6193" t="n">
        <v>25</v>
      </c>
      <c r="M6193" t="n">
        <v>12.5</v>
      </c>
      <c r="O6193" t="inlineStr">
        <is>
          <t>12/2025</t>
        </is>
      </c>
    </row>
    <row r="6194">
      <c r="A6194" t="n">
        <v>186130</v>
      </c>
      <c r="B6194" t="n">
        <v>122</v>
      </c>
      <c r="C6194" t="inlineStr">
        <is>
          <t>Arcos</t>
        </is>
      </c>
      <c r="D6194" t="inlineStr">
        <is>
          <t>EMPORIO M&amp;L COMERCIO DE ALIM E BEBIDAS LTDA</t>
        </is>
      </c>
      <c r="E6194" t="inlineStr">
        <is>
          <t>484280</t>
        </is>
      </c>
      <c r="F6194" s="550" t="n">
        <v>46024</v>
      </c>
      <c r="G6194" t="n">
        <v>20358</v>
      </c>
      <c r="H6194" t="inlineStr">
        <is>
          <t>FARINHA PANKO ROMARIZ C/1KG</t>
        </is>
      </c>
      <c r="I6194" t="inlineStr">
        <is>
          <t>ALIMENTOS</t>
        </is>
      </c>
      <c r="J6194" t="n">
        <v>6</v>
      </c>
      <c r="K6194" t="inlineStr">
        <is>
          <t>PC</t>
        </is>
      </c>
      <c r="L6194" t="n">
        <v>85.8</v>
      </c>
      <c r="M6194" t="n">
        <v>14.3</v>
      </c>
      <c r="N6194" t="inlineStr">
        <is>
          <t>ALIMENTOS</t>
        </is>
      </c>
      <c r="O6194" t="inlineStr">
        <is>
          <t>01/2026</t>
        </is>
      </c>
    </row>
    <row r="6195">
      <c r="A6195" t="n">
        <v>186130</v>
      </c>
      <c r="B6195" t="n">
        <v>122</v>
      </c>
      <c r="C6195" t="inlineStr">
        <is>
          <t>Arcos</t>
        </is>
      </c>
      <c r="D6195" t="inlineStr">
        <is>
          <t>EMPORIO M&amp;L COMERCIO DE ALIM E BEBIDAS LTDA</t>
        </is>
      </c>
      <c r="E6195" t="inlineStr">
        <is>
          <t>484280</t>
        </is>
      </c>
      <c r="F6195" s="550" t="n">
        <v>46024</v>
      </c>
      <c r="G6195" t="n">
        <v>20809</v>
      </c>
      <c r="H6195" t="inlineStr">
        <is>
          <t>CAFE PILAO ALMOFADA 500G</t>
        </is>
      </c>
      <c r="I6195" t="inlineStr">
        <is>
          <t>ALIMENTOS</t>
        </is>
      </c>
      <c r="J6195" t="n">
        <v>6</v>
      </c>
      <c r="K6195" t="inlineStr">
        <is>
          <t>PC</t>
        </is>
      </c>
      <c r="L6195" t="n">
        <v>204.6</v>
      </c>
      <c r="M6195" t="n">
        <v>34.1</v>
      </c>
      <c r="N6195" t="inlineStr">
        <is>
          <t>ALIMENTOS</t>
        </is>
      </c>
      <c r="O6195" t="inlineStr">
        <is>
          <t>01/2026</t>
        </is>
      </c>
    </row>
    <row r="6196">
      <c r="A6196" t="n">
        <v>186130</v>
      </c>
      <c r="B6196" t="n">
        <v>122</v>
      </c>
      <c r="C6196" t="inlineStr">
        <is>
          <t>Arcos</t>
        </is>
      </c>
      <c r="D6196" t="inlineStr">
        <is>
          <t>EMPORIO M&amp;L COMERCIO DE ALIM E BEBIDAS LTDA</t>
        </is>
      </c>
      <c r="E6196" t="inlineStr">
        <is>
          <t>484280</t>
        </is>
      </c>
      <c r="F6196" s="550" t="n">
        <v>46024</v>
      </c>
      <c r="G6196" t="n">
        <v>20242</v>
      </c>
      <c r="H6196" t="inlineStr">
        <is>
          <t>FEIJAO CARIOCA CAMIL C/2KG</t>
        </is>
      </c>
      <c r="I6196" t="inlineStr">
        <is>
          <t>ALIMENTOS</t>
        </is>
      </c>
      <c r="J6196" t="n">
        <v>6</v>
      </c>
      <c r="K6196" t="inlineStr">
        <is>
          <t>PC</t>
        </is>
      </c>
      <c r="L6196" t="n">
        <v>85.2</v>
      </c>
      <c r="M6196" t="n">
        <v>14.2</v>
      </c>
      <c r="N6196" t="inlineStr">
        <is>
          <t>ALIMENTOS</t>
        </is>
      </c>
      <c r="O6196" t="inlineStr">
        <is>
          <t>01/2026</t>
        </is>
      </c>
    </row>
    <row r="6197">
      <c r="A6197" t="n">
        <v>186130</v>
      </c>
      <c r="B6197" t="n">
        <v>122</v>
      </c>
      <c r="C6197" t="inlineStr">
        <is>
          <t>Arcos</t>
        </is>
      </c>
      <c r="D6197" t="inlineStr">
        <is>
          <t>EMPORIO M&amp;L COMERCIO DE ALIM E BEBIDAS LTDA</t>
        </is>
      </c>
      <c r="E6197" t="inlineStr">
        <is>
          <t>484280</t>
        </is>
      </c>
      <c r="F6197" s="550" t="n">
        <v>46024</v>
      </c>
      <c r="G6197" t="n">
        <v>20133</v>
      </c>
      <c r="H6197" t="inlineStr">
        <is>
          <t>MACARRAO FETTUCCINE DIVELLA C/500G</t>
        </is>
      </c>
      <c r="I6197" t="inlineStr">
        <is>
          <t>ALIMENTOS</t>
        </is>
      </c>
      <c r="J6197" t="n">
        <v>30</v>
      </c>
      <c r="K6197" t="inlineStr">
        <is>
          <t>Pc</t>
        </is>
      </c>
      <c r="L6197" t="n">
        <v>281.4</v>
      </c>
      <c r="M6197" t="n">
        <v>9.380000000000001</v>
      </c>
      <c r="N6197" t="inlineStr">
        <is>
          <t>ALIMENTOS</t>
        </is>
      </c>
      <c r="O6197" t="inlineStr">
        <is>
          <t>01/2026</t>
        </is>
      </c>
    </row>
    <row r="6198">
      <c r="A6198" t="n">
        <v>186130</v>
      </c>
      <c r="B6198" t="n">
        <v>122</v>
      </c>
      <c r="C6198" t="inlineStr">
        <is>
          <t>Arcos</t>
        </is>
      </c>
      <c r="D6198" t="inlineStr">
        <is>
          <t>EMPORIO M&amp;L COMERCIO DE ALIM E BEBIDAS LTDA</t>
        </is>
      </c>
      <c r="E6198" t="inlineStr">
        <is>
          <t>484280</t>
        </is>
      </c>
      <c r="F6198" s="550" t="n">
        <v>46024</v>
      </c>
      <c r="G6198" t="n">
        <v>20715</v>
      </c>
      <c r="H6198" t="inlineStr">
        <is>
          <t>AMARENA FABBRI FRUTO C/3,2KG</t>
        </is>
      </c>
      <c r="I6198" t="inlineStr">
        <is>
          <t>ALIMENTOS</t>
        </is>
      </c>
      <c r="J6198" t="n">
        <v>2</v>
      </c>
      <c r="K6198" t="inlineStr">
        <is>
          <t>LT</t>
        </is>
      </c>
      <c r="L6198" t="n">
        <v>1319.8</v>
      </c>
      <c r="M6198" t="n">
        <v>659.9</v>
      </c>
      <c r="N6198" t="inlineStr">
        <is>
          <t>ALIMENTOS</t>
        </is>
      </c>
      <c r="O6198" t="inlineStr">
        <is>
          <t>01/2026</t>
        </is>
      </c>
    </row>
    <row r="6199">
      <c r="A6199" t="n">
        <v>186130</v>
      </c>
      <c r="B6199" t="n">
        <v>122</v>
      </c>
      <c r="C6199" t="inlineStr">
        <is>
          <t>Arcos</t>
        </is>
      </c>
      <c r="D6199" t="inlineStr">
        <is>
          <t>EMPORIO M&amp;L COMERCIO DE ALIM E BEBIDAS LTDA</t>
        </is>
      </c>
      <c r="E6199" t="inlineStr">
        <is>
          <t>484280</t>
        </is>
      </c>
      <c r="F6199" s="550" t="n">
        <v>46024</v>
      </c>
      <c r="G6199" t="n">
        <v>20136</v>
      </c>
      <c r="H6199" t="inlineStr">
        <is>
          <t>MACARRAO ESPAGUETE C/ OVOS ADRIA C/500G</t>
        </is>
      </c>
      <c r="I6199" t="inlineStr">
        <is>
          <t>ALIMENTOS</t>
        </is>
      </c>
      <c r="J6199" t="n">
        <v>14</v>
      </c>
      <c r="K6199" t="inlineStr">
        <is>
          <t>PC</t>
        </is>
      </c>
      <c r="L6199" t="n">
        <v>58.8</v>
      </c>
      <c r="M6199" t="n">
        <v>4.2</v>
      </c>
      <c r="N6199" t="inlineStr">
        <is>
          <t>ALIMENTOS</t>
        </is>
      </c>
      <c r="O6199" t="inlineStr">
        <is>
          <t>01/2026</t>
        </is>
      </c>
    </row>
    <row r="6200">
      <c r="A6200" t="n">
        <v>186130</v>
      </c>
      <c r="B6200" t="n">
        <v>122</v>
      </c>
      <c r="C6200" t="inlineStr">
        <is>
          <t>Arcos</t>
        </is>
      </c>
      <c r="D6200" t="inlineStr">
        <is>
          <t>EMPORIO M&amp;L COMERCIO DE ALIM E BEBIDAS LTDA</t>
        </is>
      </c>
      <c r="E6200" t="inlineStr">
        <is>
          <t>484280</t>
        </is>
      </c>
      <c r="F6200" s="550" t="n">
        <v>46024</v>
      </c>
      <c r="G6200" t="n">
        <v>19324</v>
      </c>
      <c r="H6200" t="inlineStr">
        <is>
          <t>QUEIJO MUSSARELA TRES MARIAS KG</t>
        </is>
      </c>
      <c r="I6200" t="inlineStr">
        <is>
          <t>ALIMENTOS</t>
        </is>
      </c>
      <c r="J6200" t="n">
        <v>12.44</v>
      </c>
      <c r="K6200" t="inlineStr">
        <is>
          <t>KG</t>
        </is>
      </c>
      <c r="L6200" t="n">
        <v>411.89</v>
      </c>
      <c r="M6200" t="n">
        <v>33.110129</v>
      </c>
      <c r="N6200" t="inlineStr">
        <is>
          <t>ALIMENTOS</t>
        </is>
      </c>
      <c r="O6200" t="inlineStr">
        <is>
          <t>01/2026</t>
        </is>
      </c>
    </row>
    <row r="6201">
      <c r="A6201" t="n">
        <v>186130</v>
      </c>
      <c r="B6201" t="n">
        <v>122</v>
      </c>
      <c r="C6201" t="inlineStr">
        <is>
          <t>Arcos</t>
        </is>
      </c>
      <c r="D6201" t="inlineStr">
        <is>
          <t>EMPORIO M&amp;L COMERCIO DE ALIM E BEBIDAS LTDA</t>
        </is>
      </c>
      <c r="E6201" t="inlineStr">
        <is>
          <t>484280</t>
        </is>
      </c>
      <c r="F6201" s="550" t="n">
        <v>46024</v>
      </c>
      <c r="G6201" t="n">
        <v>20360</v>
      </c>
      <c r="H6201" t="inlineStr">
        <is>
          <t>FARINHA DE TRIGO ANACONDA C/5KG</t>
        </is>
      </c>
      <c r="I6201" t="inlineStr">
        <is>
          <t>ALIMENTOS</t>
        </is>
      </c>
      <c r="J6201" t="n">
        <v>3</v>
      </c>
      <c r="K6201" t="inlineStr">
        <is>
          <t>Kg</t>
        </is>
      </c>
      <c r="L6201" t="n">
        <v>64.95</v>
      </c>
      <c r="M6201" t="n">
        <v>21.65</v>
      </c>
      <c r="N6201" t="inlineStr">
        <is>
          <t>ALIMENTOS</t>
        </is>
      </c>
      <c r="O6201" t="inlineStr">
        <is>
          <t>01/2026</t>
        </is>
      </c>
    </row>
    <row r="6202">
      <c r="A6202" t="n">
        <v>186130</v>
      </c>
      <c r="B6202" t="n">
        <v>122</v>
      </c>
      <c r="C6202" t="inlineStr">
        <is>
          <t>Arcos</t>
        </is>
      </c>
      <c r="D6202" t="inlineStr">
        <is>
          <t>EMPORIO M&amp;L COMERCIO DE ALIM E BEBIDAS LTDA</t>
        </is>
      </c>
      <c r="E6202" t="inlineStr">
        <is>
          <t>484280</t>
        </is>
      </c>
      <c r="F6202" s="550" t="n">
        <v>46024</v>
      </c>
      <c r="G6202" t="n">
        <v>19973</v>
      </c>
      <c r="H6202" t="inlineStr">
        <is>
          <t>MOLHO SHOYO TRADICIONAL SAKURA C/1,010L UN</t>
        </is>
      </c>
      <c r="I6202" t="inlineStr">
        <is>
          <t>ALIMENTOS</t>
        </is>
      </c>
      <c r="J6202" t="n">
        <v>6</v>
      </c>
      <c r="K6202" t="inlineStr">
        <is>
          <t>FR</t>
        </is>
      </c>
      <c r="L6202" t="n">
        <v>91.2</v>
      </c>
      <c r="M6202" t="n">
        <v>15.2</v>
      </c>
      <c r="N6202" t="inlineStr">
        <is>
          <t>ALIMENTOS</t>
        </is>
      </c>
      <c r="O6202" t="inlineStr">
        <is>
          <t>01/2026</t>
        </is>
      </c>
    </row>
    <row r="6203">
      <c r="A6203" t="n">
        <v>186130</v>
      </c>
      <c r="B6203" t="n">
        <v>122</v>
      </c>
      <c r="C6203" t="inlineStr">
        <is>
          <t>Arcos</t>
        </is>
      </c>
      <c r="D6203" t="inlineStr">
        <is>
          <t>EMPORIO M&amp;L COMERCIO DE ALIM E BEBIDAS LTDA</t>
        </is>
      </c>
      <c r="E6203" t="inlineStr">
        <is>
          <t>484280</t>
        </is>
      </c>
      <c r="F6203" s="550" t="n">
        <v>46024</v>
      </c>
      <c r="G6203" t="n">
        <v>21047</v>
      </c>
      <c r="H6203" t="inlineStr">
        <is>
          <t>AZEITE EXTRA VIRGEM GALLO 2L</t>
        </is>
      </c>
      <c r="I6203" t="inlineStr">
        <is>
          <t>ALIMENTOS</t>
        </is>
      </c>
      <c r="J6203" t="n">
        <v>3</v>
      </c>
      <c r="K6203" t="inlineStr">
        <is>
          <t>GALAO</t>
        </is>
      </c>
      <c r="L6203" t="n">
        <v>369.3</v>
      </c>
      <c r="M6203" t="n">
        <v>123.1</v>
      </c>
      <c r="N6203" t="inlineStr">
        <is>
          <t>ALIMENTOS</t>
        </is>
      </c>
      <c r="O6203" t="inlineStr">
        <is>
          <t>01/2026</t>
        </is>
      </c>
    </row>
    <row r="6204">
      <c r="A6204" t="n">
        <v>186130</v>
      </c>
      <c r="B6204" t="n">
        <v>122</v>
      </c>
      <c r="C6204" t="inlineStr">
        <is>
          <t>Arcos</t>
        </is>
      </c>
      <c r="D6204" t="inlineStr">
        <is>
          <t>EMPORIO M&amp;L COMERCIO DE ALIM E BEBIDAS LTDA</t>
        </is>
      </c>
      <c r="E6204" t="inlineStr">
        <is>
          <t>484280</t>
        </is>
      </c>
      <c r="F6204" s="550" t="n">
        <v>46024</v>
      </c>
      <c r="G6204" t="n">
        <v>21017</v>
      </c>
      <c r="H6204" t="inlineStr">
        <is>
          <t>OLEO DE ALGODAO SAUDE C/14,5KG</t>
        </is>
      </c>
      <c r="I6204" t="inlineStr">
        <is>
          <t>ALIMENTOS</t>
        </is>
      </c>
      <c r="J6204" t="n">
        <v>4</v>
      </c>
      <c r="K6204" t="inlineStr">
        <is>
          <t>BALDE</t>
        </is>
      </c>
      <c r="L6204" t="n">
        <v>670</v>
      </c>
      <c r="M6204" t="n">
        <v>167.5</v>
      </c>
      <c r="N6204" t="inlineStr">
        <is>
          <t>ALIMENTOS</t>
        </is>
      </c>
      <c r="O6204" t="inlineStr">
        <is>
          <t>01/2026</t>
        </is>
      </c>
    </row>
    <row r="6205">
      <c r="A6205" t="n">
        <v>186130</v>
      </c>
      <c r="B6205" t="n">
        <v>122</v>
      </c>
      <c r="C6205" t="inlineStr">
        <is>
          <t>Arcos</t>
        </is>
      </c>
      <c r="D6205" t="inlineStr">
        <is>
          <t>EMPORIO M&amp;L COMERCIO DE ALIM E BEBIDAS LTDA</t>
        </is>
      </c>
      <c r="E6205" t="inlineStr">
        <is>
          <t>484280</t>
        </is>
      </c>
      <c r="F6205" s="550" t="n">
        <v>46024</v>
      </c>
      <c r="G6205" t="n">
        <v>24118</v>
      </c>
      <c r="H6205" t="inlineStr">
        <is>
          <t>CASTANHA DE CAJU CRUA KG</t>
        </is>
      </c>
      <c r="I6205" t="inlineStr">
        <is>
          <t>ALIMENTOS</t>
        </is>
      </c>
      <c r="J6205" t="n">
        <v>10</v>
      </c>
      <c r="K6205" t="inlineStr">
        <is>
          <t>KG</t>
        </is>
      </c>
      <c r="L6205" t="n">
        <v>743</v>
      </c>
      <c r="M6205" t="n">
        <v>74.3</v>
      </c>
      <c r="N6205" t="inlineStr">
        <is>
          <t>ALIMENTOS</t>
        </is>
      </c>
      <c r="O6205" t="inlineStr">
        <is>
          <t>01/2026</t>
        </is>
      </c>
    </row>
    <row r="6206">
      <c r="A6206" t="n">
        <v>186130</v>
      </c>
      <c r="B6206" t="n">
        <v>122</v>
      </c>
      <c r="C6206" t="inlineStr">
        <is>
          <t>Arcos</t>
        </is>
      </c>
      <c r="D6206" t="inlineStr">
        <is>
          <t>EMPORIO M&amp;L COMERCIO DE ALIM E BEBIDAS LTDA</t>
        </is>
      </c>
      <c r="E6206" t="inlineStr">
        <is>
          <t>484280</t>
        </is>
      </c>
      <c r="F6206" s="550" t="n">
        <v>46024</v>
      </c>
      <c r="G6206" t="n">
        <v>19439</v>
      </c>
      <c r="H6206" t="inlineStr">
        <is>
          <t>CREAM CHEESE DANUBIO C/1KG</t>
        </is>
      </c>
      <c r="I6206" t="inlineStr">
        <is>
          <t>ALIMENTOS</t>
        </is>
      </c>
      <c r="J6206" t="n">
        <v>10</v>
      </c>
      <c r="K6206" t="inlineStr">
        <is>
          <t>PC</t>
        </is>
      </c>
      <c r="L6206" t="n">
        <v>328.2</v>
      </c>
      <c r="M6206" t="n">
        <v>32.82</v>
      </c>
      <c r="N6206" t="inlineStr">
        <is>
          <t>ALIMENTOS</t>
        </is>
      </c>
      <c r="O6206" t="inlineStr">
        <is>
          <t>01/2026</t>
        </is>
      </c>
    </row>
    <row r="6207">
      <c r="A6207" t="n">
        <v>186130</v>
      </c>
      <c r="B6207" t="n">
        <v>122</v>
      </c>
      <c r="C6207" t="inlineStr">
        <is>
          <t>Arcos</t>
        </is>
      </c>
      <c r="D6207" t="inlineStr">
        <is>
          <t>EMPORIO M&amp;L COMERCIO DE ALIM E BEBIDAS LTDA</t>
        </is>
      </c>
      <c r="E6207" t="inlineStr">
        <is>
          <t>484280</t>
        </is>
      </c>
      <c r="F6207" s="550" t="n">
        <v>46024</v>
      </c>
      <c r="G6207" t="n">
        <v>23648</v>
      </c>
      <c r="H6207" t="inlineStr">
        <is>
          <t>CASTANHA DO PARA KG</t>
        </is>
      </c>
      <c r="I6207" t="inlineStr">
        <is>
          <t>ALIMENTOS</t>
        </is>
      </c>
      <c r="J6207" t="n">
        <v>10</v>
      </c>
      <c r="K6207" t="inlineStr">
        <is>
          <t>KG</t>
        </is>
      </c>
      <c r="L6207" t="n">
        <v>1411.5</v>
      </c>
      <c r="M6207" t="n">
        <v>141.15</v>
      </c>
      <c r="N6207" t="inlineStr">
        <is>
          <t>ALIMENTOS</t>
        </is>
      </c>
      <c r="O6207" t="inlineStr">
        <is>
          <t>01/2026</t>
        </is>
      </c>
    </row>
    <row r="6208">
      <c r="A6208" t="n">
        <v>186130</v>
      </c>
      <c r="B6208" t="n">
        <v>122</v>
      </c>
      <c r="C6208" t="inlineStr">
        <is>
          <t>Arcos</t>
        </is>
      </c>
      <c r="D6208" t="inlineStr">
        <is>
          <t>EMPORIO M&amp;L COMERCIO DE ALIM E BEBIDAS LTDA</t>
        </is>
      </c>
      <c r="E6208" t="inlineStr">
        <is>
          <t>484280</t>
        </is>
      </c>
      <c r="F6208" s="550" t="n">
        <v>46024</v>
      </c>
      <c r="G6208" t="n">
        <v>26020</v>
      </c>
      <c r="H6208" t="inlineStr">
        <is>
          <t>CREME DE LEITE PIRACANJUBA TP 1,030 KG  UN</t>
        </is>
      </c>
      <c r="I6208" t="inlineStr">
        <is>
          <t>ALIMENTOS</t>
        </is>
      </c>
      <c r="J6208" t="n">
        <v>36</v>
      </c>
      <c r="K6208" t="inlineStr">
        <is>
          <t>UN</t>
        </is>
      </c>
      <c r="L6208" t="n">
        <v>518.4</v>
      </c>
      <c r="M6208" t="n">
        <v>14.4</v>
      </c>
      <c r="N6208" t="inlineStr">
        <is>
          <t>ALIMENTOS</t>
        </is>
      </c>
      <c r="O6208" t="inlineStr">
        <is>
          <t>01/2026</t>
        </is>
      </c>
    </row>
    <row r="6209">
      <c r="A6209" t="n">
        <v>186130</v>
      </c>
      <c r="B6209" t="n">
        <v>122</v>
      </c>
      <c r="C6209" t="inlineStr">
        <is>
          <t>Arcos</t>
        </is>
      </c>
      <c r="D6209" t="inlineStr">
        <is>
          <t>EMPORIO M&amp;L COMERCIO DE ALIM E BEBIDAS LTDA</t>
        </is>
      </c>
      <c r="E6209" t="inlineStr">
        <is>
          <t>484280</t>
        </is>
      </c>
      <c r="F6209" s="550" t="n">
        <v>46024</v>
      </c>
      <c r="G6209" t="n">
        <v>25481</v>
      </c>
      <c r="H6209" t="inlineStr">
        <is>
          <t>CHOCOLATE EM PO DO PADRE NESTLE 50% CACAU PROFISSIONAL C/1,01 KG</t>
        </is>
      </c>
      <c r="I6209" t="inlineStr">
        <is>
          <t>ALIMENTOS</t>
        </is>
      </c>
      <c r="J6209" t="n">
        <v>3</v>
      </c>
      <c r="K6209" t="inlineStr">
        <is>
          <t>PC</t>
        </is>
      </c>
      <c r="L6209" t="n">
        <v>211.5</v>
      </c>
      <c r="M6209" t="n">
        <v>70.5</v>
      </c>
      <c r="N6209" t="inlineStr">
        <is>
          <t>ALIMENTOS</t>
        </is>
      </c>
      <c r="O6209" t="inlineStr">
        <is>
          <t>01/2026</t>
        </is>
      </c>
    </row>
    <row r="6210">
      <c r="A6210" t="n">
        <v>183852</v>
      </c>
      <c r="B6210" t="n">
        <v>122</v>
      </c>
      <c r="C6210" t="inlineStr">
        <is>
          <t>Arcos</t>
        </is>
      </c>
      <c r="D6210" t="inlineStr">
        <is>
          <t>NOVA COMERCIAL PESCADOS LTDA</t>
        </is>
      </c>
      <c r="E6210" t="inlineStr">
        <is>
          <t>29982</t>
        </is>
      </c>
      <c r="F6210" s="550" t="n">
        <v>46003</v>
      </c>
      <c r="G6210" t="n">
        <v>27692</v>
      </c>
      <c r="H6210" t="inlineStr">
        <is>
          <t>CAMARAO CINZA 25/30 LIMPO EVISCERADO COM COLA KG</t>
        </is>
      </c>
      <c r="I6210" t="inlineStr">
        <is>
          <t>ALIMENTOS</t>
        </is>
      </c>
      <c r="J6210" t="n">
        <v>15</v>
      </c>
      <c r="K6210" t="inlineStr">
        <is>
          <t>KG</t>
        </is>
      </c>
      <c r="L6210" t="n">
        <v>1680</v>
      </c>
      <c r="M6210" t="n">
        <v>112</v>
      </c>
      <c r="N6210" t="inlineStr">
        <is>
          <t>ALIMENTOS</t>
        </is>
      </c>
      <c r="O6210" t="inlineStr">
        <is>
          <t>12/2025</t>
        </is>
      </c>
    </row>
    <row r="6211">
      <c r="A6211" t="n">
        <v>183851</v>
      </c>
      <c r="B6211" t="n">
        <v>122</v>
      </c>
      <c r="C6211" t="inlineStr">
        <is>
          <t>Arcos</t>
        </is>
      </c>
      <c r="D6211" t="inlineStr">
        <is>
          <t>GCT COMERCIO DE PRODUTOS ALIMENTICIOS LTDA</t>
        </is>
      </c>
      <c r="E6211" t="inlineStr">
        <is>
          <t>8741</t>
        </is>
      </c>
      <c r="F6211" s="550" t="n">
        <v>46004</v>
      </c>
      <c r="G6211" t="n">
        <v>27340</v>
      </c>
      <c r="H6211" t="inlineStr">
        <is>
          <t>GELO RETANGULO 50X65MM C/25 UN YCECODE</t>
        </is>
      </c>
      <c r="I6211" t="inlineStr">
        <is>
          <t>BEBIDAS</t>
        </is>
      </c>
      <c r="J6211" t="n">
        <v>14</v>
      </c>
      <c r="K6211" t="inlineStr">
        <is>
          <t>PC</t>
        </is>
      </c>
      <c r="L6211" t="n">
        <v>750.6799999999999</v>
      </c>
      <c r="M6211" t="n">
        <v>53.62</v>
      </c>
      <c r="N6211" t="inlineStr">
        <is>
          <t>BEBIDAS</t>
        </is>
      </c>
      <c r="O6211" t="inlineStr">
        <is>
          <t>12/2025</t>
        </is>
      </c>
    </row>
    <row r="6212">
      <c r="A6212" t="n">
        <v>183851</v>
      </c>
      <c r="B6212" t="n">
        <v>122</v>
      </c>
      <c r="C6212" t="inlineStr">
        <is>
          <t>Arcos</t>
        </is>
      </c>
      <c r="D6212" t="inlineStr">
        <is>
          <t>GCT COMERCIO DE PRODUTOS ALIMENTICIOS LTDA</t>
        </is>
      </c>
      <c r="E6212" t="inlineStr">
        <is>
          <t>8741</t>
        </is>
      </c>
      <c r="F6212" s="550" t="n">
        <v>46004</v>
      </c>
      <c r="G6212" t="n">
        <v>28315</v>
      </c>
      <c r="H6212" t="inlineStr">
        <is>
          <t>GELO COLLINS 35X120 C/18 UN YCECODE</t>
        </is>
      </c>
      <c r="I6212" t="inlineStr">
        <is>
          <t>BEBIDAS</t>
        </is>
      </c>
      <c r="J6212" t="n">
        <v>7</v>
      </c>
      <c r="K6212" t="inlineStr">
        <is>
          <t>PC</t>
        </is>
      </c>
      <c r="L6212" t="n">
        <v>304.92</v>
      </c>
      <c r="M6212" t="n">
        <v>43.56</v>
      </c>
      <c r="N6212" t="inlineStr">
        <is>
          <t>BEBIDAS</t>
        </is>
      </c>
      <c r="O6212" t="inlineStr">
        <is>
          <t>12/2025</t>
        </is>
      </c>
    </row>
    <row r="6213">
      <c r="A6213" t="n">
        <v>183851</v>
      </c>
      <c r="B6213" t="n">
        <v>122</v>
      </c>
      <c r="C6213" t="inlineStr">
        <is>
          <t>Arcos</t>
        </is>
      </c>
      <c r="D6213" t="inlineStr">
        <is>
          <t>GCT COMERCIO DE PRODUTOS ALIMENTICIOS LTDA</t>
        </is>
      </c>
      <c r="E6213" t="inlineStr">
        <is>
          <t>8741</t>
        </is>
      </c>
      <c r="F6213" s="550" t="n">
        <v>46004</v>
      </c>
      <c r="G6213" t="n">
        <v>28316</v>
      </c>
      <c r="H6213" t="inlineStr">
        <is>
          <t>GELO ESFERICO C/9UN YCECODE</t>
        </is>
      </c>
      <c r="I6213" t="inlineStr">
        <is>
          <t>BEBIDAS</t>
        </is>
      </c>
      <c r="J6213" t="n">
        <v>3</v>
      </c>
      <c r="K6213" t="inlineStr">
        <is>
          <t>PC</t>
        </is>
      </c>
      <c r="L6213" t="n">
        <v>117.15</v>
      </c>
      <c r="M6213" t="n">
        <v>39.05</v>
      </c>
      <c r="N6213" t="inlineStr">
        <is>
          <t>BEBIDAS</t>
        </is>
      </c>
      <c r="O6213" t="inlineStr">
        <is>
          <t>12/2025</t>
        </is>
      </c>
    </row>
    <row r="6214">
      <c r="A6214" t="n">
        <v>183850</v>
      </c>
      <c r="B6214" t="n">
        <v>122</v>
      </c>
      <c r="C6214" t="inlineStr">
        <is>
          <t>Arcos</t>
        </is>
      </c>
      <c r="D6214" t="inlineStr">
        <is>
          <t>AKASHIA FLORA COMÉRCIO IMPORTAÇÃO E EXPORTAÇÃO DE PROTUDOS NATURAIS</t>
        </is>
      </c>
      <c r="E6214" t="inlineStr">
        <is>
          <t>6381</t>
        </is>
      </c>
      <c r="F6214" s="550" t="n">
        <v>46003</v>
      </c>
      <c r="G6214" t="n">
        <v>26881</v>
      </c>
      <c r="H6214" t="inlineStr">
        <is>
          <t>CASCA DE CARVALHO KG</t>
        </is>
      </c>
      <c r="I6214" t="inlineStr">
        <is>
          <t>ALIMENTOS</t>
        </is>
      </c>
      <c r="J6214" t="n">
        <v>2</v>
      </c>
      <c r="K6214" t="inlineStr">
        <is>
          <t>KG</t>
        </is>
      </c>
      <c r="L6214" t="n">
        <v>130</v>
      </c>
      <c r="M6214" t="n">
        <v>65</v>
      </c>
      <c r="N6214" t="inlineStr">
        <is>
          <t>ALIMENTOS - PAGO</t>
        </is>
      </c>
      <c r="O6214" t="inlineStr">
        <is>
          <t>12/2025</t>
        </is>
      </c>
    </row>
    <row r="6215">
      <c r="A6215" t="n">
        <v>183849</v>
      </c>
      <c r="B6215" t="n">
        <v>122</v>
      </c>
      <c r="C6215" t="inlineStr">
        <is>
          <t>Arcos</t>
        </is>
      </c>
      <c r="D6215" t="inlineStr">
        <is>
          <t xml:space="preserve">CAROLINA AMANCIO </t>
        </is>
      </c>
      <c r="E6215" t="inlineStr">
        <is>
          <t>184</t>
        </is>
      </c>
      <c r="F6215" s="550" t="n">
        <v>46002</v>
      </c>
      <c r="G6215" t="n">
        <v>26880</v>
      </c>
      <c r="H6215" t="inlineStr">
        <is>
          <t xml:space="preserve">ESFERA DE CHOCOLATE BRANCO PINTADA NA COR VERMELHA APROX 5G UN </t>
        </is>
      </c>
      <c r="I6215" t="inlineStr">
        <is>
          <t>ALIMENTOS</t>
        </is>
      </c>
      <c r="J6215" t="n">
        <v>120</v>
      </c>
      <c r="K6215" t="inlineStr">
        <is>
          <t>UN</t>
        </is>
      </c>
      <c r="L6215" t="n">
        <v>300</v>
      </c>
      <c r="M6215" t="n">
        <v>2.5</v>
      </c>
      <c r="N6215" t="inlineStr">
        <is>
          <t>ALIMENTOS</t>
        </is>
      </c>
      <c r="O6215" t="inlineStr">
        <is>
          <t>12/2025</t>
        </is>
      </c>
    </row>
    <row r="6216">
      <c r="A6216" t="n">
        <v>183848</v>
      </c>
      <c r="B6216" t="n">
        <v>122</v>
      </c>
      <c r="C6216" t="inlineStr">
        <is>
          <t>Arcos</t>
        </is>
      </c>
      <c r="D6216" t="inlineStr">
        <is>
          <t>BATARD PADARIA ARTESANAL LTDA</t>
        </is>
      </c>
      <c r="E6216" t="inlineStr">
        <is>
          <t>12809</t>
        </is>
      </c>
      <c r="F6216" s="550" t="n">
        <v>46003</v>
      </c>
      <c r="G6216" t="n">
        <v>19166</v>
      </c>
      <c r="H6216" t="inlineStr">
        <is>
          <t>BAGUETE DE GRAO LEVIAN FATIADO 590G UN</t>
        </is>
      </c>
      <c r="I6216" t="inlineStr">
        <is>
          <t>ALIMENTOS</t>
        </is>
      </c>
      <c r="J6216" t="n">
        <v>20</v>
      </c>
      <c r="K6216" t="inlineStr">
        <is>
          <t>UN</t>
        </is>
      </c>
      <c r="L6216" t="n">
        <v>407</v>
      </c>
      <c r="M6216" t="n">
        <v>20.35</v>
      </c>
      <c r="N6216" t="inlineStr">
        <is>
          <t>ALIMENTOS</t>
        </is>
      </c>
      <c r="O6216" t="inlineStr">
        <is>
          <t>12/2025</t>
        </is>
      </c>
    </row>
    <row r="6217">
      <c r="A6217" t="n">
        <v>183848</v>
      </c>
      <c r="B6217" t="n">
        <v>122</v>
      </c>
      <c r="C6217" t="inlineStr">
        <is>
          <t>Arcos</t>
        </is>
      </c>
      <c r="D6217" t="inlineStr">
        <is>
          <t>BATARD PADARIA ARTESANAL LTDA</t>
        </is>
      </c>
      <c r="E6217" t="inlineStr">
        <is>
          <t>12809</t>
        </is>
      </c>
      <c r="F6217" s="550" t="n">
        <v>46003</v>
      </c>
      <c r="G6217" t="n">
        <v>21372</v>
      </c>
      <c r="H6217" t="inlineStr">
        <is>
          <t>PAO BRIOCHE FORME C/ TAMPA UN</t>
        </is>
      </c>
      <c r="I6217" t="inlineStr">
        <is>
          <t>ALIMENTOS</t>
        </is>
      </c>
      <c r="J6217" t="n">
        <v>18</v>
      </c>
      <c r="K6217" t="inlineStr">
        <is>
          <t>UN</t>
        </is>
      </c>
      <c r="L6217" t="n">
        <v>558</v>
      </c>
      <c r="M6217" t="n">
        <v>31</v>
      </c>
      <c r="N6217" t="inlineStr">
        <is>
          <t>ALIMENTOS</t>
        </is>
      </c>
      <c r="O6217" t="inlineStr">
        <is>
          <t>12/2025</t>
        </is>
      </c>
    </row>
    <row r="6218">
      <c r="A6218" t="n">
        <v>183848</v>
      </c>
      <c r="B6218" t="n">
        <v>122</v>
      </c>
      <c r="C6218" t="inlineStr">
        <is>
          <t>Arcos</t>
        </is>
      </c>
      <c r="D6218" t="inlineStr">
        <is>
          <t>BATARD PADARIA ARTESANAL LTDA</t>
        </is>
      </c>
      <c r="E6218" t="inlineStr">
        <is>
          <t>12809</t>
        </is>
      </c>
      <c r="F6218" s="550" t="n">
        <v>46003</v>
      </c>
      <c r="G6218" t="n">
        <v>17040</v>
      </c>
      <c r="H6218" t="inlineStr">
        <is>
          <t>PAO CIABATTA DE AZEITE UN</t>
        </is>
      </c>
      <c r="I6218" t="inlineStr">
        <is>
          <t>ALIMENTOS</t>
        </is>
      </c>
      <c r="J6218" t="n">
        <v>40</v>
      </c>
      <c r="K6218" t="inlineStr">
        <is>
          <t>UN</t>
        </is>
      </c>
      <c r="L6218" t="n">
        <v>164</v>
      </c>
      <c r="M6218" t="n">
        <v>4.1</v>
      </c>
      <c r="N6218" t="inlineStr">
        <is>
          <t>ALIMENTOS</t>
        </is>
      </c>
      <c r="O6218" t="inlineStr">
        <is>
          <t>12/2025</t>
        </is>
      </c>
    </row>
    <row r="6219">
      <c r="A6219" t="n">
        <v>183839</v>
      </c>
      <c r="B6219" t="n">
        <v>122</v>
      </c>
      <c r="C6219" t="inlineStr">
        <is>
          <t>Arcos</t>
        </is>
      </c>
      <c r="D6219" t="inlineStr">
        <is>
          <t>PSSS LTDA</t>
        </is>
      </c>
      <c r="E6219" t="inlineStr">
        <is>
          <t>2799</t>
        </is>
      </c>
      <c r="F6219" s="550" t="n">
        <v>46002</v>
      </c>
      <c r="G6219" t="n">
        <v>17437</v>
      </c>
      <c r="H6219" t="inlineStr">
        <is>
          <t>SACO ALVEJADO BRANCO 45X65 UN</t>
        </is>
      </c>
      <c r="I6219" t="inlineStr">
        <is>
          <t>DESCARTAVEIS/HIGIENE E LIMPEZA</t>
        </is>
      </c>
      <c r="J6219" t="n">
        <v>20</v>
      </c>
      <c r="K6219" t="inlineStr">
        <is>
          <t>UN</t>
        </is>
      </c>
      <c r="L6219" t="n">
        <v>50</v>
      </c>
      <c r="M6219" t="n">
        <v>2.5</v>
      </c>
      <c r="N6219" t="inlineStr">
        <is>
          <t>DESCARTAVEIS</t>
        </is>
      </c>
      <c r="O6219" t="inlineStr">
        <is>
          <t>12/2025</t>
        </is>
      </c>
    </row>
    <row r="6220">
      <c r="A6220" t="n">
        <v>183839</v>
      </c>
      <c r="B6220" t="n">
        <v>122</v>
      </c>
      <c r="C6220" t="inlineStr">
        <is>
          <t>Arcos</t>
        </is>
      </c>
      <c r="D6220" t="inlineStr">
        <is>
          <t>PSSS LTDA</t>
        </is>
      </c>
      <c r="E6220" t="inlineStr">
        <is>
          <t>2799</t>
        </is>
      </c>
      <c r="F6220" s="550" t="n">
        <v>46002</v>
      </c>
      <c r="G6220" t="n">
        <v>17046</v>
      </c>
      <c r="H6220" t="inlineStr">
        <is>
          <t>PAPEL ALUMINIO ROLO  45X65M UN</t>
        </is>
      </c>
      <c r="I6220" t="inlineStr">
        <is>
          <t>DESCARTAVEIS/HIGIENE E LIMPEZA</t>
        </is>
      </c>
      <c r="J6220" t="n">
        <v>6</v>
      </c>
      <c r="K6220" t="inlineStr">
        <is>
          <t>UN</t>
        </is>
      </c>
      <c r="L6220" t="n">
        <v>233.4</v>
      </c>
      <c r="M6220" t="n">
        <v>38.9</v>
      </c>
      <c r="N6220" t="inlineStr">
        <is>
          <t>DESCARTAVEIS</t>
        </is>
      </c>
      <c r="O6220" t="inlineStr">
        <is>
          <t>12/2025</t>
        </is>
      </c>
    </row>
    <row r="6221">
      <c r="A6221" t="n">
        <v>183839</v>
      </c>
      <c r="B6221" t="n">
        <v>122</v>
      </c>
      <c r="C6221" t="inlineStr">
        <is>
          <t>Arcos</t>
        </is>
      </c>
      <c r="D6221" t="inlineStr">
        <is>
          <t>PSSS LTDA</t>
        </is>
      </c>
      <c r="E6221" t="inlineStr">
        <is>
          <t>2799</t>
        </is>
      </c>
      <c r="F6221" s="550" t="n">
        <v>46002</v>
      </c>
      <c r="G6221" t="n">
        <v>17409</v>
      </c>
      <c r="H6221" t="inlineStr">
        <is>
          <t>SACO CONFEITEIRO G HMVM 47X26CM C/50 UN</t>
        </is>
      </c>
      <c r="I6221" t="inlineStr">
        <is>
          <t>DESCARTAVEIS/HIGIENE E LIMPEZA</t>
        </is>
      </c>
      <c r="J6221" t="n">
        <v>4</v>
      </c>
      <c r="K6221" t="inlineStr">
        <is>
          <t>PC</t>
        </is>
      </c>
      <c r="L6221" t="n">
        <v>164</v>
      </c>
      <c r="M6221" t="n">
        <v>41</v>
      </c>
      <c r="N6221" t="inlineStr">
        <is>
          <t>DESCARTAVEIS</t>
        </is>
      </c>
      <c r="O6221" t="inlineStr">
        <is>
          <t>12/2025</t>
        </is>
      </c>
    </row>
    <row r="6222">
      <c r="A6222" t="n">
        <v>183839</v>
      </c>
      <c r="B6222" t="n">
        <v>122</v>
      </c>
      <c r="C6222" t="inlineStr">
        <is>
          <t>Arcos</t>
        </is>
      </c>
      <c r="D6222" t="inlineStr">
        <is>
          <t>PSSS LTDA</t>
        </is>
      </c>
      <c r="E6222" t="inlineStr">
        <is>
          <t>2799</t>
        </is>
      </c>
      <c r="F6222" s="550" t="n">
        <v>46002</v>
      </c>
      <c r="G6222" t="n">
        <v>17553</v>
      </c>
      <c r="H6222" t="inlineStr">
        <is>
          <t>CANUDO BIODEGRADAVEL JUMBO 9MM C/2000 UN</t>
        </is>
      </c>
      <c r="I6222" t="inlineStr">
        <is>
          <t>DESCARTAVEIS/HIGIENE E LIMPEZA</t>
        </is>
      </c>
      <c r="J6222" t="n">
        <v>12</v>
      </c>
      <c r="K6222" t="inlineStr">
        <is>
          <t>PC</t>
        </is>
      </c>
      <c r="L6222" t="n">
        <v>106.8</v>
      </c>
      <c r="M6222" t="n">
        <v>8.9</v>
      </c>
      <c r="N6222" t="inlineStr">
        <is>
          <t>DESCARTAVEIS</t>
        </is>
      </c>
      <c r="O6222" t="inlineStr">
        <is>
          <t>12/2025</t>
        </is>
      </c>
    </row>
    <row r="6223">
      <c r="A6223" t="n">
        <v>183839</v>
      </c>
      <c r="B6223" t="n">
        <v>122</v>
      </c>
      <c r="C6223" t="inlineStr">
        <is>
          <t>Arcos</t>
        </is>
      </c>
      <c r="D6223" t="inlineStr">
        <is>
          <t>PSSS LTDA</t>
        </is>
      </c>
      <c r="E6223" t="inlineStr">
        <is>
          <t>2799</t>
        </is>
      </c>
      <c r="F6223" s="550" t="n">
        <v>46002</v>
      </c>
      <c r="G6223" t="n">
        <v>24843</v>
      </c>
      <c r="H6223" t="inlineStr">
        <is>
          <t>PAPEL TOALHA BOBINA NOBRE 08/26 C/6UN</t>
        </is>
      </c>
      <c r="I6223" t="inlineStr">
        <is>
          <t>DESCARTAVEIS/HIGIENE E LIMPEZA</t>
        </is>
      </c>
      <c r="J6223" t="n">
        <v>6</v>
      </c>
      <c r="K6223" t="inlineStr">
        <is>
          <t>CX</t>
        </is>
      </c>
      <c r="L6223" t="n">
        <v>372</v>
      </c>
      <c r="M6223" t="n">
        <v>62</v>
      </c>
      <c r="N6223" t="inlineStr">
        <is>
          <t>DESCARTAVEIS</t>
        </is>
      </c>
      <c r="O6223" t="inlineStr">
        <is>
          <t>12/2025</t>
        </is>
      </c>
    </row>
    <row r="6224">
      <c r="A6224" t="n">
        <v>183839</v>
      </c>
      <c r="B6224" t="n">
        <v>122</v>
      </c>
      <c r="C6224" t="inlineStr">
        <is>
          <t>Arcos</t>
        </is>
      </c>
      <c r="D6224" t="inlineStr">
        <is>
          <t>PSSS LTDA</t>
        </is>
      </c>
      <c r="E6224" t="inlineStr">
        <is>
          <t>2799</t>
        </is>
      </c>
      <c r="F6224" s="550" t="n">
        <v>46002</v>
      </c>
      <c r="G6224" t="n">
        <v>17416</v>
      </c>
      <c r="H6224" t="inlineStr">
        <is>
          <t>PAPEL TOALHA INTER/ 100% CELULOSE SULLEG C/2000</t>
        </is>
      </c>
      <c r="I6224" t="inlineStr">
        <is>
          <t>DESCARTAVEIS/HIGIENE E LIMPEZA</t>
        </is>
      </c>
      <c r="J6224" t="n">
        <v>4</v>
      </c>
      <c r="K6224" t="inlineStr">
        <is>
          <t>CX</t>
        </is>
      </c>
      <c r="L6224" t="n">
        <v>221.2</v>
      </c>
      <c r="M6224" t="n">
        <v>55.3</v>
      </c>
      <c r="N6224" t="inlineStr">
        <is>
          <t>DESCARTAVEIS</t>
        </is>
      </c>
      <c r="O6224" t="inlineStr">
        <is>
          <t>12/2025</t>
        </is>
      </c>
    </row>
    <row r="6225">
      <c r="A6225" t="n">
        <v>183839</v>
      </c>
      <c r="B6225" t="n">
        <v>122</v>
      </c>
      <c r="C6225" t="inlineStr">
        <is>
          <t>Arcos</t>
        </is>
      </c>
      <c r="D6225" t="inlineStr">
        <is>
          <t>PSSS LTDA</t>
        </is>
      </c>
      <c r="E6225" t="inlineStr">
        <is>
          <t>2799</t>
        </is>
      </c>
      <c r="F6225" s="550" t="n">
        <v>46002</v>
      </c>
      <c r="G6225" t="n">
        <v>21433</v>
      </c>
      <c r="H6225" t="inlineStr">
        <is>
          <t xml:space="preserve">SACO CRISTAL 30X40 0,20 (PACOTE C/5KG) </t>
        </is>
      </c>
      <c r="I6225" t="inlineStr">
        <is>
          <t>DESCARTAVEIS/HIGIENE E LIMPEZA</t>
        </is>
      </c>
      <c r="J6225" t="n">
        <v>2</v>
      </c>
      <c r="K6225" t="inlineStr">
        <is>
          <t>PC</t>
        </is>
      </c>
      <c r="L6225" t="n">
        <v>236</v>
      </c>
      <c r="M6225" t="n">
        <v>118</v>
      </c>
      <c r="N6225" t="inlineStr">
        <is>
          <t>DESCARTAVEIS</t>
        </is>
      </c>
      <c r="O6225" t="inlineStr">
        <is>
          <t>12/2025</t>
        </is>
      </c>
    </row>
    <row r="6226">
      <c r="A6226" t="n">
        <v>183839</v>
      </c>
      <c r="B6226" t="n">
        <v>122</v>
      </c>
      <c r="C6226" t="inlineStr">
        <is>
          <t>Arcos</t>
        </is>
      </c>
      <c r="D6226" t="inlineStr">
        <is>
          <t>PSSS LTDA</t>
        </is>
      </c>
      <c r="E6226" t="inlineStr">
        <is>
          <t>2799</t>
        </is>
      </c>
      <c r="F6226" s="550" t="n">
        <v>46002</v>
      </c>
      <c r="G6226" t="n">
        <v>27519</v>
      </c>
      <c r="H6226" t="inlineStr">
        <is>
          <t>ESCOVA SANITARIA ESFREGAO DE LIMPAR VASO PRIVADA</t>
        </is>
      </c>
      <c r="I6226" t="inlineStr">
        <is>
          <t>UTENSILIOS</t>
        </is>
      </c>
      <c r="J6226" t="n">
        <v>6</v>
      </c>
      <c r="L6226" t="n">
        <v>75</v>
      </c>
      <c r="M6226" t="n">
        <v>12.5</v>
      </c>
      <c r="N6226" t="inlineStr">
        <is>
          <t>DESCARTAVEIS</t>
        </is>
      </c>
      <c r="O6226" t="inlineStr">
        <is>
          <t>12/2025</t>
        </is>
      </c>
    </row>
    <row r="6227">
      <c r="A6227" t="n">
        <v>183839</v>
      </c>
      <c r="B6227" t="n">
        <v>122</v>
      </c>
      <c r="C6227" t="inlineStr">
        <is>
          <t>Arcos</t>
        </is>
      </c>
      <c r="D6227" t="inlineStr">
        <is>
          <t>PSSS LTDA</t>
        </is>
      </c>
      <c r="E6227" t="inlineStr">
        <is>
          <t>2799</t>
        </is>
      </c>
      <c r="F6227" s="550" t="n">
        <v>46002</v>
      </c>
      <c r="G6227" t="n">
        <v>24931</v>
      </c>
      <c r="H6227" t="inlineStr">
        <is>
          <t>SACO PLASTICO AMOSTRA DE ALIMENTO 15X25CM C/500</t>
        </is>
      </c>
      <c r="I6227" t="inlineStr">
        <is>
          <t>DESCARTAVEIS/HIGIENE E LIMPEZA</t>
        </is>
      </c>
      <c r="J6227" t="n">
        <v>2</v>
      </c>
      <c r="L6227" t="n">
        <v>100</v>
      </c>
      <c r="M6227" t="n">
        <v>50</v>
      </c>
      <c r="N6227" t="inlineStr">
        <is>
          <t>DESCARTAVEIS</t>
        </is>
      </c>
      <c r="O6227" t="inlineStr">
        <is>
          <t>12/2025</t>
        </is>
      </c>
    </row>
    <row r="6228">
      <c r="A6228" t="n">
        <v>183838</v>
      </c>
      <c r="B6228" t="n">
        <v>122</v>
      </c>
      <c r="C6228" t="inlineStr">
        <is>
          <t>Arcos</t>
        </is>
      </c>
      <c r="D6228" t="inlineStr">
        <is>
          <t xml:space="preserve">HNK BR INDUSTRIA DE BEBIDAS </t>
        </is>
      </c>
      <c r="E6228" t="inlineStr">
        <is>
          <t>118219</t>
        </is>
      </c>
      <c r="F6228" s="550" t="n">
        <v>46001</v>
      </c>
      <c r="G6228" t="n">
        <v>17934</v>
      </c>
      <c r="H6228" t="inlineStr">
        <is>
          <t>AGUA MINERAL SEM GAS MAMBA 350ML C/24</t>
        </is>
      </c>
      <c r="I6228" t="inlineStr">
        <is>
          <t>BEBIDAS</t>
        </is>
      </c>
      <c r="J6228" t="n">
        <v>15</v>
      </c>
      <c r="K6228" t="inlineStr">
        <is>
          <t>PC</t>
        </is>
      </c>
      <c r="L6228" t="n">
        <v>1129.8</v>
      </c>
      <c r="M6228" t="n">
        <v>75.31999999999999</v>
      </c>
      <c r="N6228" t="inlineStr">
        <is>
          <t>BEBIDAS</t>
        </is>
      </c>
      <c r="O6228" t="inlineStr">
        <is>
          <t>12/2025</t>
        </is>
      </c>
    </row>
    <row r="6229">
      <c r="A6229" t="n">
        <v>183838</v>
      </c>
      <c r="B6229" t="n">
        <v>122</v>
      </c>
      <c r="C6229" t="inlineStr">
        <is>
          <t>Arcos</t>
        </is>
      </c>
      <c r="D6229" t="inlineStr">
        <is>
          <t xml:space="preserve">HNK BR INDUSTRIA DE BEBIDAS </t>
        </is>
      </c>
      <c r="E6229" t="inlineStr">
        <is>
          <t>118219</t>
        </is>
      </c>
      <c r="F6229" s="550" t="n">
        <v>46001</v>
      </c>
      <c r="G6229" t="n">
        <v>17933</v>
      </c>
      <c r="H6229" t="inlineStr">
        <is>
          <t>AGUA MINERAL COM GAS MAMBA 350ML C/24</t>
        </is>
      </c>
      <c r="I6229" t="inlineStr">
        <is>
          <t>BEBIDAS</t>
        </is>
      </c>
      <c r="J6229" t="n">
        <v>8</v>
      </c>
      <c r="K6229" t="inlineStr">
        <is>
          <t>PC</t>
        </is>
      </c>
      <c r="L6229" t="n">
        <v>602.5599999999999</v>
      </c>
      <c r="M6229" t="n">
        <v>75.31999999999999</v>
      </c>
      <c r="N6229" t="inlineStr">
        <is>
          <t>BEBIDAS</t>
        </is>
      </c>
      <c r="O6229" t="inlineStr">
        <is>
          <t>12/2025</t>
        </is>
      </c>
    </row>
    <row r="6230">
      <c r="A6230" t="n">
        <v>183836</v>
      </c>
      <c r="B6230" t="n">
        <v>122</v>
      </c>
      <c r="C6230" t="inlineStr">
        <is>
          <t>Arcos</t>
        </is>
      </c>
      <c r="D6230" t="inlineStr">
        <is>
          <t>NA MORADA INDÚSTRIA E COMÉRCIO LTDA</t>
        </is>
      </c>
      <c r="E6230" t="inlineStr">
        <is>
          <t>287141</t>
        </is>
      </c>
      <c r="F6230" s="550" t="n">
        <v>46000</v>
      </c>
      <c r="G6230" t="n">
        <v>19370</v>
      </c>
      <c r="H6230" t="inlineStr">
        <is>
          <t>QUEIJO CAMEMBERT SERRA DAS ANTAS CX 1,680KG C/12 DE 140G KG</t>
        </is>
      </c>
      <c r="I6230" t="inlineStr">
        <is>
          <t>ALIMENTOS</t>
        </is>
      </c>
      <c r="J6230" t="n">
        <v>17.1</v>
      </c>
      <c r="K6230" t="inlineStr">
        <is>
          <t>KG</t>
        </is>
      </c>
      <c r="L6230" t="n">
        <v>1510.44</v>
      </c>
      <c r="M6230" t="n">
        <v>88.329825</v>
      </c>
      <c r="N6230" t="inlineStr">
        <is>
          <t>ALIMENTOS</t>
        </is>
      </c>
      <c r="O6230" t="inlineStr">
        <is>
          <t>12/2025</t>
        </is>
      </c>
    </row>
    <row r="6231">
      <c r="A6231" t="n">
        <v>183836</v>
      </c>
      <c r="B6231" t="n">
        <v>122</v>
      </c>
      <c r="C6231" t="inlineStr">
        <is>
          <t>Arcos</t>
        </is>
      </c>
      <c r="D6231" t="inlineStr">
        <is>
          <t>NA MORADA INDÚSTRIA E COMÉRCIO LTDA</t>
        </is>
      </c>
      <c r="E6231" t="inlineStr">
        <is>
          <t>287141</t>
        </is>
      </c>
      <c r="F6231" s="550" t="n">
        <v>46000</v>
      </c>
      <c r="G6231" t="n">
        <v>25868</v>
      </c>
      <c r="H6231" t="inlineStr">
        <is>
          <t>QUEIJO GORGONZOLA DOLCE SERRA DAS ANTAS KG</t>
        </is>
      </c>
      <c r="I6231" t="inlineStr">
        <is>
          <t>ALIMENTOS</t>
        </is>
      </c>
      <c r="J6231" t="n">
        <v>0.97</v>
      </c>
      <c r="K6231" t="inlineStr">
        <is>
          <t>KG</t>
        </is>
      </c>
      <c r="L6231" t="n">
        <v>88.94</v>
      </c>
      <c r="M6231" t="n">
        <v>91.69072199999999</v>
      </c>
      <c r="N6231" t="inlineStr">
        <is>
          <t>ALIMENTOS</t>
        </is>
      </c>
      <c r="O6231" t="inlineStr">
        <is>
          <t>12/2025</t>
        </is>
      </c>
    </row>
    <row r="6232">
      <c r="A6232" t="n">
        <v>183834</v>
      </c>
      <c r="B6232" t="n">
        <v>122</v>
      </c>
      <c r="C6232" t="inlineStr">
        <is>
          <t>Arcos</t>
        </is>
      </c>
      <c r="D6232" t="inlineStr">
        <is>
          <t>JUNDIA FOODS DISTRIBUIDORA DE PRODUTOA ALIMENTICIOS LTDA</t>
        </is>
      </c>
      <c r="E6232" t="inlineStr">
        <is>
          <t>574564</t>
        </is>
      </c>
      <c r="F6232" s="550" t="n">
        <v>46000</v>
      </c>
      <c r="G6232" t="n">
        <v>27704</v>
      </c>
      <c r="H6232" t="inlineStr">
        <is>
          <t>MINI PAO DE HAMBURGUER BRIOCHE 30G C/40 CX</t>
        </is>
      </c>
      <c r="I6232" t="inlineStr">
        <is>
          <t>ALIMENTOS</t>
        </is>
      </c>
      <c r="J6232" t="n">
        <v>21</v>
      </c>
      <c r="K6232" t="inlineStr">
        <is>
          <t>CX</t>
        </is>
      </c>
      <c r="L6232" t="n">
        <v>1061.76</v>
      </c>
      <c r="M6232" t="n">
        <v>50.56</v>
      </c>
      <c r="N6232" t="inlineStr">
        <is>
          <t>ALIMENTOS</t>
        </is>
      </c>
      <c r="O6232" t="inlineStr">
        <is>
          <t>12/2025</t>
        </is>
      </c>
    </row>
    <row r="6233">
      <c r="A6233" t="n">
        <v>183830</v>
      </c>
      <c r="B6233" t="n">
        <v>122</v>
      </c>
      <c r="C6233" t="inlineStr">
        <is>
          <t>Arcos</t>
        </is>
      </c>
      <c r="D6233" t="inlineStr">
        <is>
          <t>MAR DIRETO POC COMERCIO DE PEIXES LTDA</t>
        </is>
      </c>
      <c r="E6233" t="inlineStr">
        <is>
          <t>112687</t>
        </is>
      </c>
      <c r="F6233" s="550" t="n">
        <v>46000</v>
      </c>
      <c r="G6233" t="n">
        <v>25284</v>
      </c>
      <c r="H6233" t="inlineStr">
        <is>
          <t>FILE DE PREJEREBA KG</t>
        </is>
      </c>
      <c r="I6233" t="inlineStr">
        <is>
          <t>ALIMENTOS</t>
        </is>
      </c>
      <c r="J6233" t="n">
        <v>2.3</v>
      </c>
      <c r="K6233" t="inlineStr">
        <is>
          <t>KG</t>
        </is>
      </c>
      <c r="L6233" t="n">
        <v>250.7</v>
      </c>
      <c r="M6233" t="n">
        <v>109</v>
      </c>
      <c r="N6233" t="inlineStr">
        <is>
          <t>ALIMENTOS</t>
        </is>
      </c>
      <c r="O6233" t="inlineStr">
        <is>
          <t>12/2025</t>
        </is>
      </c>
    </row>
    <row r="6234">
      <c r="A6234" t="n">
        <v>183829</v>
      </c>
      <c r="B6234" t="n">
        <v>122</v>
      </c>
      <c r="C6234" t="inlineStr">
        <is>
          <t>Arcos</t>
        </is>
      </c>
      <c r="D6234" t="inlineStr">
        <is>
          <t>MAR DIRETO POC COMERCIO DE PEIXES LTDA</t>
        </is>
      </c>
      <c r="E6234" t="inlineStr">
        <is>
          <t>112685</t>
        </is>
      </c>
      <c r="F6234" s="550" t="n">
        <v>46000</v>
      </c>
      <c r="G6234" t="n">
        <v>25284</v>
      </c>
      <c r="H6234" t="inlineStr">
        <is>
          <t>FILE DE PREJEREBA KG</t>
        </is>
      </c>
      <c r="I6234" t="inlineStr">
        <is>
          <t>ALIMENTOS</t>
        </is>
      </c>
      <c r="J6234" t="n">
        <v>17.7</v>
      </c>
      <c r="K6234" t="inlineStr">
        <is>
          <t>KG</t>
        </is>
      </c>
      <c r="L6234" t="n">
        <v>1929.3</v>
      </c>
      <c r="M6234" t="n">
        <v>109</v>
      </c>
      <c r="N6234" t="inlineStr">
        <is>
          <t>ALIMENTOS</t>
        </is>
      </c>
      <c r="O6234" t="inlineStr">
        <is>
          <t>12/2025</t>
        </is>
      </c>
    </row>
    <row r="6235">
      <c r="A6235" t="n">
        <v>183827</v>
      </c>
      <c r="B6235" t="n">
        <v>122</v>
      </c>
      <c r="C6235" t="inlineStr">
        <is>
          <t>Arcos</t>
        </is>
      </c>
      <c r="D6235" t="inlineStr">
        <is>
          <t>DONA ZELDA LTDA</t>
        </is>
      </c>
      <c r="E6235" t="inlineStr">
        <is>
          <t>131</t>
        </is>
      </c>
      <c r="F6235" s="550" t="n">
        <v>45999</v>
      </c>
      <c r="G6235" t="n">
        <v>27399</v>
      </c>
      <c r="H6235" t="inlineStr">
        <is>
          <t>PAO DE QUEIJO TRAD LANCHE DONA ZELDA 25UN C/80GR - 2KG</t>
        </is>
      </c>
      <c r="I6235" t="inlineStr">
        <is>
          <t>ALIMENTOS</t>
        </is>
      </c>
      <c r="J6235" t="n">
        <v>10</v>
      </c>
      <c r="K6235" t="inlineStr">
        <is>
          <t>PC</t>
        </is>
      </c>
      <c r="L6235" t="n">
        <v>900</v>
      </c>
      <c r="M6235" t="n">
        <v>90</v>
      </c>
      <c r="N6235" t="inlineStr">
        <is>
          <t>ALIMENTOS</t>
        </is>
      </c>
      <c r="O6235" t="inlineStr">
        <is>
          <t>12/2025</t>
        </is>
      </c>
    </row>
    <row r="6236">
      <c r="A6236" t="n">
        <v>183815</v>
      </c>
      <c r="B6236" t="n">
        <v>122</v>
      </c>
      <c r="C6236" t="inlineStr">
        <is>
          <t>Arcos</t>
        </is>
      </c>
      <c r="D6236" t="inlineStr">
        <is>
          <t>KING COMERCIO E IMPORTACAO DE BEBIDAS LTDA</t>
        </is>
      </c>
      <c r="E6236" t="inlineStr">
        <is>
          <t>123657</t>
        </is>
      </c>
      <c r="F6236" s="550" t="n">
        <v>45994</v>
      </c>
      <c r="G6236" t="n">
        <v>18359</v>
      </c>
      <c r="H6236" t="inlineStr">
        <is>
          <t>GIN TANQUERAY 750ML</t>
        </is>
      </c>
      <c r="I6236" t="inlineStr">
        <is>
          <t>BEBIDAS</t>
        </is>
      </c>
      <c r="J6236" t="n">
        <v>60</v>
      </c>
      <c r="K6236" t="inlineStr">
        <is>
          <t>GR</t>
        </is>
      </c>
      <c r="L6236" t="n">
        <v>5820</v>
      </c>
      <c r="M6236" t="n">
        <v>97</v>
      </c>
      <c r="N6236" t="inlineStr">
        <is>
          <t>BEBIDAS</t>
        </is>
      </c>
      <c r="O6236" t="inlineStr">
        <is>
          <t>12/2025</t>
        </is>
      </c>
    </row>
    <row r="6237">
      <c r="A6237" t="n">
        <v>183815</v>
      </c>
      <c r="B6237" t="n">
        <v>122</v>
      </c>
      <c r="C6237" t="inlineStr">
        <is>
          <t>Arcos</t>
        </is>
      </c>
      <c r="D6237" t="inlineStr">
        <is>
          <t>KING COMERCIO E IMPORTACAO DE BEBIDAS LTDA</t>
        </is>
      </c>
      <c r="E6237" t="inlineStr">
        <is>
          <t>123657</t>
        </is>
      </c>
      <c r="F6237" s="550" t="n">
        <v>45994</v>
      </c>
      <c r="G6237" t="n">
        <v>18179</v>
      </c>
      <c r="H6237" t="inlineStr">
        <is>
          <t>VODKA KETEL ONE 1L</t>
        </is>
      </c>
      <c r="I6237" t="inlineStr">
        <is>
          <t>BEBIDAS</t>
        </is>
      </c>
      <c r="J6237" t="n">
        <v>60</v>
      </c>
      <c r="K6237" t="inlineStr">
        <is>
          <t>GR</t>
        </is>
      </c>
      <c r="L6237" t="n">
        <v>6509.4</v>
      </c>
      <c r="M6237" t="n">
        <v>108.49</v>
      </c>
      <c r="N6237" t="inlineStr">
        <is>
          <t>BEBIDAS</t>
        </is>
      </c>
      <c r="O6237" t="inlineStr">
        <is>
          <t>12/2025</t>
        </is>
      </c>
    </row>
    <row r="6238">
      <c r="A6238" t="n">
        <v>183812</v>
      </c>
      <c r="B6238" t="n">
        <v>122</v>
      </c>
      <c r="C6238" t="inlineStr">
        <is>
          <t>Arcos</t>
        </is>
      </c>
      <c r="D6238" t="inlineStr">
        <is>
          <t>CG FOOD´S DISTRIBUIDORA DE ALIMENTOS LTDA</t>
        </is>
      </c>
      <c r="E6238" t="inlineStr">
        <is>
          <t>172890</t>
        </is>
      </c>
      <c r="F6238" s="550" t="n">
        <v>45994</v>
      </c>
      <c r="G6238" t="n">
        <v>19135</v>
      </c>
      <c r="H6238" t="inlineStr">
        <is>
          <t>PAO DE FORMA SEVEN BOYS C/450G</t>
        </is>
      </c>
      <c r="I6238" t="inlineStr">
        <is>
          <t>ALIMENTOS</t>
        </is>
      </c>
      <c r="J6238" t="n">
        <v>60</v>
      </c>
      <c r="K6238" t="inlineStr">
        <is>
          <t>PC</t>
        </is>
      </c>
      <c r="L6238" t="n">
        <v>468</v>
      </c>
      <c r="M6238" t="n">
        <v>7.8</v>
      </c>
      <c r="N6238" t="inlineStr">
        <is>
          <t>ALIMENTOS</t>
        </is>
      </c>
      <c r="O6238" t="inlineStr">
        <is>
          <t>12/2025</t>
        </is>
      </c>
    </row>
    <row r="6239">
      <c r="A6239" t="n">
        <v>183806</v>
      </c>
      <c r="B6239" t="n">
        <v>122</v>
      </c>
      <c r="C6239" t="inlineStr">
        <is>
          <t>Arcos</t>
        </is>
      </c>
      <c r="D6239" t="inlineStr">
        <is>
          <t>CG FOOD´S DISTRIBUIDORA DE ALIMENTOS LTDA</t>
        </is>
      </c>
      <c r="E6239" t="inlineStr">
        <is>
          <t>172847</t>
        </is>
      </c>
      <c r="F6239" s="550" t="n">
        <v>45993</v>
      </c>
      <c r="G6239" t="n">
        <v>21085</v>
      </c>
      <c r="H6239" t="inlineStr">
        <is>
          <t>ACUCAR SACHE UNIAO 5G C/1000</t>
        </is>
      </c>
      <c r="I6239" t="inlineStr">
        <is>
          <t>ALIMENTOS</t>
        </is>
      </c>
      <c r="J6239" t="n">
        <v>5</v>
      </c>
      <c r="K6239" t="inlineStr">
        <is>
          <t>CX</t>
        </is>
      </c>
      <c r="L6239" t="n">
        <v>117.5</v>
      </c>
      <c r="M6239" t="n">
        <v>23.5</v>
      </c>
      <c r="N6239" t="inlineStr">
        <is>
          <t>ALIMENTOS</t>
        </is>
      </c>
      <c r="O6239" t="inlineStr">
        <is>
          <t>12/2025</t>
        </is>
      </c>
    </row>
    <row r="6240">
      <c r="A6240" t="n">
        <v>183806</v>
      </c>
      <c r="B6240" t="n">
        <v>122</v>
      </c>
      <c r="C6240" t="inlineStr">
        <is>
          <t>Arcos</t>
        </is>
      </c>
      <c r="D6240" t="inlineStr">
        <is>
          <t>CG FOOD´S DISTRIBUIDORA DE ALIMENTOS LTDA</t>
        </is>
      </c>
      <c r="E6240" t="inlineStr">
        <is>
          <t>172847</t>
        </is>
      </c>
      <c r="F6240" s="550" t="n">
        <v>45993</v>
      </c>
      <c r="G6240" t="n">
        <v>19203</v>
      </c>
      <c r="H6240" t="inlineStr">
        <is>
          <t>IOGURTE INTEGRAL NESTLE C/170G UN</t>
        </is>
      </c>
      <c r="I6240" t="inlineStr">
        <is>
          <t>ALIMENTOS</t>
        </is>
      </c>
      <c r="J6240" t="n">
        <v>84</v>
      </c>
      <c r="K6240" t="inlineStr">
        <is>
          <t>UN</t>
        </is>
      </c>
      <c r="L6240" t="n">
        <v>250.32</v>
      </c>
      <c r="M6240" t="n">
        <v>2.98</v>
      </c>
      <c r="N6240" t="inlineStr">
        <is>
          <t>ALIMENTOS</t>
        </is>
      </c>
      <c r="O6240" t="inlineStr">
        <is>
          <t>12/2025</t>
        </is>
      </c>
    </row>
    <row r="6241">
      <c r="A6241" t="n">
        <v>183806</v>
      </c>
      <c r="B6241" t="n">
        <v>122</v>
      </c>
      <c r="C6241" t="inlineStr">
        <is>
          <t>Arcos</t>
        </is>
      </c>
      <c r="D6241" t="inlineStr">
        <is>
          <t>CG FOOD´S DISTRIBUIDORA DE ALIMENTOS LTDA</t>
        </is>
      </c>
      <c r="E6241" t="inlineStr">
        <is>
          <t>172847</t>
        </is>
      </c>
      <c r="F6241" s="550" t="n">
        <v>45993</v>
      </c>
      <c r="G6241" t="n">
        <v>19906</v>
      </c>
      <c r="H6241" t="inlineStr">
        <is>
          <t>SAL REFINADO CISNE 10X1KG</t>
        </is>
      </c>
      <c r="I6241" t="inlineStr">
        <is>
          <t>ALIMENTOS</t>
        </is>
      </c>
      <c r="J6241" t="n">
        <v>1</v>
      </c>
      <c r="K6241" t="inlineStr">
        <is>
          <t>PC</t>
        </is>
      </c>
      <c r="L6241" t="n">
        <v>26</v>
      </c>
      <c r="M6241" t="n">
        <v>26</v>
      </c>
      <c r="N6241" t="inlineStr">
        <is>
          <t>ALIMENTOS</t>
        </is>
      </c>
      <c r="O6241" t="inlineStr">
        <is>
          <t>12/2025</t>
        </is>
      </c>
    </row>
    <row r="6242">
      <c r="A6242" t="n">
        <v>183805</v>
      </c>
      <c r="B6242" t="n">
        <v>122</v>
      </c>
      <c r="C6242" t="inlineStr">
        <is>
          <t>Arcos</t>
        </is>
      </c>
      <c r="D6242" t="inlineStr">
        <is>
          <t>PROAUTO INDUSTRIA QUIMICA EIRELI</t>
        </is>
      </c>
      <c r="E6242" t="inlineStr">
        <is>
          <t>148565</t>
        </is>
      </c>
      <c r="F6242" s="550" t="n">
        <v>45993</v>
      </c>
      <c r="G6242" t="n">
        <v>24507</v>
      </c>
      <c r="H6242" t="inlineStr">
        <is>
          <t>PROAUTO ALCOOL LIQUIDO 70% KIMI LIQUID 1L UN</t>
        </is>
      </c>
      <c r="I6242" t="inlineStr">
        <is>
          <t>DESCARTAVEIS/HIGIENE E LIMPEZA</t>
        </is>
      </c>
      <c r="J6242" t="n">
        <v>4</v>
      </c>
      <c r="K6242" t="inlineStr">
        <is>
          <t>GALAO</t>
        </is>
      </c>
      <c r="L6242" t="n">
        <v>325.8</v>
      </c>
      <c r="M6242" t="n">
        <v>81.45</v>
      </c>
      <c r="N6242" t="inlineStr">
        <is>
          <t>HIGIENE E LIMPEZA</t>
        </is>
      </c>
      <c r="O6242" t="inlineStr">
        <is>
          <t>12/2025</t>
        </is>
      </c>
    </row>
    <row r="6243">
      <c r="A6243" t="n">
        <v>183805</v>
      </c>
      <c r="B6243" t="n">
        <v>122</v>
      </c>
      <c r="C6243" t="inlineStr">
        <is>
          <t>Arcos</t>
        </is>
      </c>
      <c r="D6243" t="inlineStr">
        <is>
          <t>PROAUTO INDUSTRIA QUIMICA EIRELI</t>
        </is>
      </c>
      <c r="E6243" t="inlineStr">
        <is>
          <t>148565</t>
        </is>
      </c>
      <c r="F6243" s="550" t="n">
        <v>45993</v>
      </c>
      <c r="G6243" t="n">
        <v>17303</v>
      </c>
      <c r="H6243" t="inlineStr">
        <is>
          <t>DESINFETANTE LAVANDA KIMI 5L</t>
        </is>
      </c>
      <c r="I6243" t="inlineStr">
        <is>
          <t>DESCARTAVEIS/HIGIENE E LIMPEZA</t>
        </is>
      </c>
      <c r="J6243" t="n">
        <v>4</v>
      </c>
      <c r="K6243" t="inlineStr">
        <is>
          <t>GALAO</t>
        </is>
      </c>
      <c r="L6243" t="n">
        <v>480.2</v>
      </c>
      <c r="M6243" t="n">
        <v>120.05</v>
      </c>
      <c r="N6243" t="inlineStr">
        <is>
          <t>HIGIENE E LIMPEZA</t>
        </is>
      </c>
      <c r="O6243" t="inlineStr">
        <is>
          <t>12/2025</t>
        </is>
      </c>
    </row>
    <row r="6244">
      <c r="A6244" t="n">
        <v>183805</v>
      </c>
      <c r="B6244" t="n">
        <v>122</v>
      </c>
      <c r="C6244" t="inlineStr">
        <is>
          <t>Arcos</t>
        </is>
      </c>
      <c r="D6244" t="inlineStr">
        <is>
          <t>PROAUTO INDUSTRIA QUIMICA EIRELI</t>
        </is>
      </c>
      <c r="E6244" t="inlineStr">
        <is>
          <t>148565</t>
        </is>
      </c>
      <c r="F6244" s="550" t="n">
        <v>45993</v>
      </c>
      <c r="G6244" t="n">
        <v>24845</v>
      </c>
      <c r="H6244" t="inlineStr">
        <is>
          <t>PROAUTO SABONETE LIQUIDO ERVA DOCE KREAM SOAP 5L</t>
        </is>
      </c>
      <c r="I6244" t="inlineStr">
        <is>
          <t>DESCARTAVEIS/HIGIENE E LIMPEZA</t>
        </is>
      </c>
      <c r="J6244" t="n">
        <v>1</v>
      </c>
      <c r="K6244" t="inlineStr">
        <is>
          <t>GALAO</t>
        </is>
      </c>
      <c r="L6244" t="n">
        <v>120.15</v>
      </c>
      <c r="M6244" t="n">
        <v>120.15</v>
      </c>
      <c r="N6244" t="inlineStr">
        <is>
          <t>HIGIENE E LIMPEZA</t>
        </is>
      </c>
      <c r="O6244" t="inlineStr">
        <is>
          <t>12/2025</t>
        </is>
      </c>
    </row>
    <row r="6245">
      <c r="A6245" t="n">
        <v>183805</v>
      </c>
      <c r="B6245" t="n">
        <v>122</v>
      </c>
      <c r="C6245" t="inlineStr">
        <is>
          <t>Arcos</t>
        </is>
      </c>
      <c r="D6245" t="inlineStr">
        <is>
          <t>PROAUTO INDUSTRIA QUIMICA EIRELI</t>
        </is>
      </c>
      <c r="E6245" t="inlineStr">
        <is>
          <t>148565</t>
        </is>
      </c>
      <c r="F6245" s="550" t="n">
        <v>45993</v>
      </c>
      <c r="G6245" t="n">
        <v>24514</v>
      </c>
      <c r="H6245" t="inlineStr">
        <is>
          <t>PROAUTO DETERGENTE NEUTRO NEUTER SUPER 5 L</t>
        </is>
      </c>
      <c r="I6245" t="inlineStr">
        <is>
          <t>DESCARTAVEIS/HIGIENE E LIMPEZA</t>
        </is>
      </c>
      <c r="J6245" t="n">
        <v>2</v>
      </c>
      <c r="K6245" t="inlineStr">
        <is>
          <t>GALAO</t>
        </is>
      </c>
      <c r="L6245" t="n">
        <v>236.3</v>
      </c>
      <c r="M6245" t="n">
        <v>118.15</v>
      </c>
      <c r="N6245" t="inlineStr">
        <is>
          <t>HIGIENE E LIMPEZA</t>
        </is>
      </c>
      <c r="O6245" t="inlineStr">
        <is>
          <t>12/2025</t>
        </is>
      </c>
    </row>
    <row r="6246">
      <c r="A6246" t="n">
        <v>183805</v>
      </c>
      <c r="B6246" t="n">
        <v>122</v>
      </c>
      <c r="C6246" t="inlineStr">
        <is>
          <t>Arcos</t>
        </is>
      </c>
      <c r="D6246" t="inlineStr">
        <is>
          <t>PROAUTO INDUSTRIA QUIMICA EIRELI</t>
        </is>
      </c>
      <c r="E6246" t="inlineStr">
        <is>
          <t>148565</t>
        </is>
      </c>
      <c r="F6246" s="550" t="n">
        <v>45993</v>
      </c>
      <c r="G6246" t="n">
        <v>26395</v>
      </c>
      <c r="H6246" t="inlineStr">
        <is>
          <t>PROAUTO DETERGENTE CLORADO PRO HA 3000CL 5L</t>
        </is>
      </c>
      <c r="I6246" t="inlineStr">
        <is>
          <t>DESCARTAVEIS/HIGIENE E LIMPEZA</t>
        </is>
      </c>
      <c r="J6246" t="n">
        <v>4</v>
      </c>
      <c r="K6246" t="inlineStr">
        <is>
          <t>GALAO</t>
        </is>
      </c>
      <c r="L6246" t="n">
        <v>492.4</v>
      </c>
      <c r="M6246" t="n">
        <v>123.1</v>
      </c>
      <c r="N6246" t="inlineStr">
        <is>
          <t>HIGIENE E LIMPEZA</t>
        </is>
      </c>
      <c r="O6246" t="inlineStr">
        <is>
          <t>12/2025</t>
        </is>
      </c>
    </row>
    <row r="6247">
      <c r="A6247" t="n">
        <v>183799</v>
      </c>
      <c r="B6247" t="n">
        <v>122</v>
      </c>
      <c r="C6247" t="inlineStr">
        <is>
          <t>Arcos</t>
        </is>
      </c>
      <c r="D6247" t="inlineStr">
        <is>
          <t>DTK COMERCIO DE ALIMENTOS LTDA</t>
        </is>
      </c>
      <c r="E6247" t="inlineStr">
        <is>
          <t>55885</t>
        </is>
      </c>
      <c r="F6247" s="550" t="n">
        <v>45996</v>
      </c>
      <c r="G6247" t="n">
        <v>20645</v>
      </c>
      <c r="H6247" t="inlineStr">
        <is>
          <t>MILHO VERDE QUERO C/2KG</t>
        </is>
      </c>
      <c r="I6247" t="inlineStr">
        <is>
          <t>ALIMENTOS</t>
        </is>
      </c>
      <c r="J6247" t="n">
        <v>1</v>
      </c>
      <c r="K6247" t="inlineStr">
        <is>
          <t>Lt</t>
        </is>
      </c>
      <c r="L6247" t="n">
        <v>22.6</v>
      </c>
      <c r="M6247" t="n">
        <v>22.6</v>
      </c>
      <c r="N6247" t="inlineStr">
        <is>
          <t>ALIMENTOS</t>
        </is>
      </c>
      <c r="O6247" t="inlineStr">
        <is>
          <t>12/2025</t>
        </is>
      </c>
    </row>
    <row r="6248">
      <c r="A6248" t="n">
        <v>183799</v>
      </c>
      <c r="B6248" t="n">
        <v>122</v>
      </c>
      <c r="C6248" t="inlineStr">
        <is>
          <t>Arcos</t>
        </is>
      </c>
      <c r="D6248" t="inlineStr">
        <is>
          <t>DTK COMERCIO DE ALIMENTOS LTDA</t>
        </is>
      </c>
      <c r="E6248" t="inlineStr">
        <is>
          <t>55885</t>
        </is>
      </c>
      <c r="F6248" s="550" t="n">
        <v>45996</v>
      </c>
      <c r="G6248" t="n">
        <v>21130</v>
      </c>
      <c r="H6248" t="inlineStr">
        <is>
          <t>GOIABADA CREMOSA BISNAGA RALSTON 2,5KG</t>
        </is>
      </c>
      <c r="I6248" t="inlineStr">
        <is>
          <t>ALIMENTOS</t>
        </is>
      </c>
      <c r="J6248" t="n">
        <v>2</v>
      </c>
      <c r="K6248" t="inlineStr">
        <is>
          <t>UN</t>
        </is>
      </c>
      <c r="L6248" t="n">
        <v>73.56</v>
      </c>
      <c r="M6248" t="n">
        <v>36.78</v>
      </c>
      <c r="N6248" t="inlineStr">
        <is>
          <t>ALIMENTOS</t>
        </is>
      </c>
      <c r="O6248" t="inlineStr">
        <is>
          <t>12/2025</t>
        </is>
      </c>
    </row>
    <row r="6249">
      <c r="A6249" t="n">
        <v>183799</v>
      </c>
      <c r="B6249" t="n">
        <v>122</v>
      </c>
      <c r="C6249" t="inlineStr">
        <is>
          <t>Arcos</t>
        </is>
      </c>
      <c r="D6249" t="inlineStr">
        <is>
          <t>DTK COMERCIO DE ALIMENTOS LTDA</t>
        </is>
      </c>
      <c r="E6249" t="inlineStr">
        <is>
          <t>55885</t>
        </is>
      </c>
      <c r="F6249" s="550" t="n">
        <v>45996</v>
      </c>
      <c r="G6249" t="n">
        <v>20410</v>
      </c>
      <c r="H6249" t="inlineStr">
        <is>
          <t>FARINHA DE MANDIOCA FINA YOKI 1KG</t>
        </is>
      </c>
      <c r="I6249" t="inlineStr">
        <is>
          <t>ALIMENTOS</t>
        </is>
      </c>
      <c r="J6249" t="n">
        <v>2</v>
      </c>
      <c r="K6249" t="inlineStr">
        <is>
          <t>PC</t>
        </is>
      </c>
      <c r="L6249" t="n">
        <v>25.1</v>
      </c>
      <c r="M6249" t="n">
        <v>12.55</v>
      </c>
      <c r="N6249" t="inlineStr">
        <is>
          <t>ALIMENTOS</t>
        </is>
      </c>
      <c r="O6249" t="inlineStr">
        <is>
          <t>12/2025</t>
        </is>
      </c>
    </row>
    <row r="6250">
      <c r="A6250" t="n">
        <v>183799</v>
      </c>
      <c r="B6250" t="n">
        <v>122</v>
      </c>
      <c r="C6250" t="inlineStr">
        <is>
          <t>Arcos</t>
        </is>
      </c>
      <c r="D6250" t="inlineStr">
        <is>
          <t>DTK COMERCIO DE ALIMENTOS LTDA</t>
        </is>
      </c>
      <c r="E6250" t="inlineStr">
        <is>
          <t>55885</t>
        </is>
      </c>
      <c r="F6250" s="550" t="n">
        <v>45996</v>
      </c>
      <c r="G6250" t="n">
        <v>20661</v>
      </c>
      <c r="H6250" t="inlineStr">
        <is>
          <t>LEITE CONDENSADO MOCA C/395G UN</t>
        </is>
      </c>
      <c r="I6250" t="inlineStr">
        <is>
          <t>ALIMENTOS</t>
        </is>
      </c>
      <c r="J6250" t="n">
        <v>10</v>
      </c>
      <c r="K6250" t="inlineStr">
        <is>
          <t>UN</t>
        </is>
      </c>
      <c r="L6250" t="n">
        <v>87.40000000000001</v>
      </c>
      <c r="M6250" t="n">
        <v>8.74</v>
      </c>
      <c r="N6250" t="inlineStr">
        <is>
          <t>ALIMENTOS</t>
        </is>
      </c>
      <c r="O6250" t="inlineStr">
        <is>
          <t>12/2025</t>
        </is>
      </c>
    </row>
    <row r="6251">
      <c r="A6251" t="n">
        <v>183799</v>
      </c>
      <c r="B6251" t="n">
        <v>122</v>
      </c>
      <c r="C6251" t="inlineStr">
        <is>
          <t>Arcos</t>
        </is>
      </c>
      <c r="D6251" t="inlineStr">
        <is>
          <t>DTK COMERCIO DE ALIMENTOS LTDA</t>
        </is>
      </c>
      <c r="E6251" t="inlineStr">
        <is>
          <t>55885</t>
        </is>
      </c>
      <c r="F6251" s="550" t="n">
        <v>45996</v>
      </c>
      <c r="G6251" t="n">
        <v>26704</v>
      </c>
      <c r="H6251" t="inlineStr">
        <is>
          <t xml:space="preserve">GOIABADA CASCAO DE 400G RALSTON UN </t>
        </is>
      </c>
      <c r="I6251" t="inlineStr">
        <is>
          <t>ALIMENTOS</t>
        </is>
      </c>
      <c r="J6251" t="n">
        <v>1</v>
      </c>
      <c r="K6251" t="inlineStr">
        <is>
          <t>UN</t>
        </is>
      </c>
      <c r="L6251" t="n">
        <v>17.64</v>
      </c>
      <c r="M6251" t="n">
        <v>17.64</v>
      </c>
      <c r="N6251" t="inlineStr">
        <is>
          <t>ALIMENTOS</t>
        </is>
      </c>
      <c r="O6251" t="inlineStr">
        <is>
          <t>12/2025</t>
        </is>
      </c>
    </row>
    <row r="6252">
      <c r="A6252" t="n">
        <v>183796</v>
      </c>
      <c r="B6252" t="n">
        <v>122</v>
      </c>
      <c r="C6252" t="inlineStr">
        <is>
          <t>Arcos</t>
        </is>
      </c>
      <c r="D6252" t="inlineStr">
        <is>
          <t>MONTE ALTO ALIMENTOS LTDA</t>
        </is>
      </c>
      <c r="E6252" t="inlineStr">
        <is>
          <t>173754</t>
        </is>
      </c>
      <c r="F6252" s="550" t="n">
        <v>45995</v>
      </c>
      <c r="G6252" t="n">
        <v>26580</v>
      </c>
      <c r="H6252" t="inlineStr">
        <is>
          <t>PERNIL CORDEIRO FREDDI KG</t>
        </is>
      </c>
      <c r="I6252" t="inlineStr">
        <is>
          <t>ALIMENTOS</t>
        </is>
      </c>
      <c r="J6252" t="n">
        <v>10.46</v>
      </c>
      <c r="K6252" t="inlineStr">
        <is>
          <t>KG</t>
        </is>
      </c>
      <c r="L6252" t="n">
        <v>1171.52</v>
      </c>
      <c r="M6252" t="n">
        <v>112</v>
      </c>
      <c r="N6252" t="inlineStr">
        <is>
          <t>ALIMENTOS</t>
        </is>
      </c>
      <c r="O6252" t="inlineStr">
        <is>
          <t>12/2025</t>
        </is>
      </c>
    </row>
    <row r="6253">
      <c r="A6253" t="n">
        <v>183793</v>
      </c>
      <c r="B6253" t="n">
        <v>122</v>
      </c>
      <c r="C6253" t="inlineStr">
        <is>
          <t>Arcos</t>
        </is>
      </c>
      <c r="D6253" t="inlineStr">
        <is>
          <t>CEPEL COMERCIO DE PAPEIS E EMBALAGENS LTDA</t>
        </is>
      </c>
      <c r="E6253" t="inlineStr">
        <is>
          <t>254530</t>
        </is>
      </c>
      <c r="F6253" s="550" t="n">
        <v>45995</v>
      </c>
      <c r="G6253" t="n">
        <v>21783</v>
      </c>
      <c r="H6253" t="inlineStr">
        <is>
          <t>AVENTAL DE PVC BRANCO 1,20X0,70 UN</t>
        </is>
      </c>
      <c r="I6253" t="inlineStr">
        <is>
          <t>UTENSILIOS</t>
        </is>
      </c>
      <c r="J6253" t="n">
        <v>2</v>
      </c>
      <c r="K6253" t="inlineStr">
        <is>
          <t>UN</t>
        </is>
      </c>
      <c r="L6253" t="n">
        <v>18.5</v>
      </c>
      <c r="M6253" t="n">
        <v>9.25</v>
      </c>
      <c r="N6253" t="inlineStr">
        <is>
          <t>DESCARTAVEIS</t>
        </is>
      </c>
      <c r="O6253" t="inlineStr">
        <is>
          <t>12/2025</t>
        </is>
      </c>
    </row>
    <row r="6254">
      <c r="A6254" t="n">
        <v>183793</v>
      </c>
      <c r="B6254" t="n">
        <v>122</v>
      </c>
      <c r="C6254" t="inlineStr">
        <is>
          <t>Arcos</t>
        </is>
      </c>
      <c r="D6254" t="inlineStr">
        <is>
          <t>CEPEL COMERCIO DE PAPEIS E EMBALAGENS LTDA</t>
        </is>
      </c>
      <c r="E6254" t="inlineStr">
        <is>
          <t>254530</t>
        </is>
      </c>
      <c r="F6254" s="550" t="n">
        <v>45995</v>
      </c>
      <c r="G6254" t="n">
        <v>17125</v>
      </c>
      <c r="H6254" t="inlineStr">
        <is>
          <t>TELA MICTORIO LIMAO PREMISSE UN</t>
        </is>
      </c>
      <c r="I6254" t="inlineStr">
        <is>
          <t>DESCARTAVEIS/HIGIENE E LIMPEZA</t>
        </is>
      </c>
      <c r="J6254" t="n">
        <v>4</v>
      </c>
      <c r="K6254" t="inlineStr">
        <is>
          <t>UN</t>
        </is>
      </c>
      <c r="L6254" t="n">
        <v>11.76</v>
      </c>
      <c r="M6254" t="n">
        <v>2.94</v>
      </c>
      <c r="N6254" t="inlineStr">
        <is>
          <t>DESCARTAVEIS</t>
        </is>
      </c>
      <c r="O6254" t="inlineStr">
        <is>
          <t>12/2025</t>
        </is>
      </c>
    </row>
    <row r="6255">
      <c r="A6255" t="n">
        <v>183793</v>
      </c>
      <c r="B6255" t="n">
        <v>122</v>
      </c>
      <c r="C6255" t="inlineStr">
        <is>
          <t>Arcos</t>
        </is>
      </c>
      <c r="D6255" t="inlineStr">
        <is>
          <t>CEPEL COMERCIO DE PAPEIS E EMBALAGENS LTDA</t>
        </is>
      </c>
      <c r="E6255" t="inlineStr">
        <is>
          <t>254530</t>
        </is>
      </c>
      <c r="F6255" s="550" t="n">
        <v>45995</v>
      </c>
      <c r="G6255" t="n">
        <v>17431</v>
      </c>
      <c r="H6255" t="inlineStr">
        <is>
          <t>PAPEL MANTEIGA 25X35 35G GRANAPEL C/1600</t>
        </is>
      </c>
      <c r="I6255" t="inlineStr">
        <is>
          <t>DESCARTAVEIS/HIGIENE E LIMPEZA</t>
        </is>
      </c>
      <c r="J6255" t="n">
        <v>2</v>
      </c>
      <c r="K6255" t="inlineStr">
        <is>
          <t>PC</t>
        </is>
      </c>
      <c r="L6255" t="n">
        <v>273</v>
      </c>
      <c r="M6255" t="n">
        <v>136.5</v>
      </c>
      <c r="N6255" t="inlineStr">
        <is>
          <t>DESCARTAVEIS</t>
        </is>
      </c>
      <c r="O6255" t="inlineStr">
        <is>
          <t>12/2025</t>
        </is>
      </c>
    </row>
    <row r="6256">
      <c r="A6256" t="n">
        <v>183789</v>
      </c>
      <c r="B6256" t="n">
        <v>122</v>
      </c>
      <c r="C6256" t="inlineStr">
        <is>
          <t>Arcos</t>
        </is>
      </c>
      <c r="D6256" t="inlineStr">
        <is>
          <t>KING COMERCIO E IMPORTACAO DE BEBIDAS LTDA</t>
        </is>
      </c>
      <c r="E6256" t="inlineStr">
        <is>
          <t>123647</t>
        </is>
      </c>
      <c r="F6256" s="550" t="n">
        <v>45993</v>
      </c>
      <c r="G6256" t="n">
        <v>18382</v>
      </c>
      <c r="H6256" t="inlineStr">
        <is>
          <t>CONHAQUE BRANDY OSBORNE 700ML</t>
        </is>
      </c>
      <c r="I6256" t="inlineStr">
        <is>
          <t>BEBIDAS</t>
        </is>
      </c>
      <c r="J6256" t="n">
        <v>3</v>
      </c>
      <c r="K6256" t="inlineStr">
        <is>
          <t>GR</t>
        </is>
      </c>
      <c r="L6256" t="n">
        <v>248.07</v>
      </c>
      <c r="M6256" t="n">
        <v>82.69</v>
      </c>
      <c r="N6256" t="inlineStr">
        <is>
          <t>BEBIDAS</t>
        </is>
      </c>
      <c r="O6256" t="inlineStr">
        <is>
          <t>12/2025</t>
        </is>
      </c>
    </row>
    <row r="6257">
      <c r="A6257" t="n">
        <v>183789</v>
      </c>
      <c r="B6257" t="n">
        <v>122</v>
      </c>
      <c r="C6257" t="inlineStr">
        <is>
          <t>Arcos</t>
        </is>
      </c>
      <c r="D6257" t="inlineStr">
        <is>
          <t>KING COMERCIO E IMPORTACAO DE BEBIDAS LTDA</t>
        </is>
      </c>
      <c r="E6257" t="inlineStr">
        <is>
          <t>123647</t>
        </is>
      </c>
      <c r="F6257" s="550" t="n">
        <v>45993</v>
      </c>
      <c r="G6257" t="n">
        <v>18119</v>
      </c>
      <c r="H6257" t="inlineStr">
        <is>
          <t>WHISKY JOHNNIE WALKER BLACK LABEL 1L</t>
        </is>
      </c>
      <c r="I6257" t="inlineStr">
        <is>
          <t>BEBIDAS</t>
        </is>
      </c>
      <c r="J6257" t="n">
        <v>12</v>
      </c>
      <c r="K6257" t="inlineStr">
        <is>
          <t>GR</t>
        </is>
      </c>
      <c r="L6257" t="n">
        <v>2124.24</v>
      </c>
      <c r="M6257" t="n">
        <v>177.02</v>
      </c>
      <c r="N6257" t="inlineStr">
        <is>
          <t>BEBIDAS</t>
        </is>
      </c>
      <c r="O6257" t="inlineStr">
        <is>
          <t>12/2025</t>
        </is>
      </c>
    </row>
    <row r="6258">
      <c r="A6258" t="n">
        <v>183787</v>
      </c>
      <c r="B6258" t="n">
        <v>122</v>
      </c>
      <c r="C6258" t="inlineStr">
        <is>
          <t>Arcos</t>
        </is>
      </c>
      <c r="D6258" t="inlineStr">
        <is>
          <t>EMPORIO M&amp;L COMERCIO DE ALIM E BEBIDAS LTDA</t>
        </is>
      </c>
      <c r="E6258" t="inlineStr">
        <is>
          <t>484672</t>
        </is>
      </c>
      <c r="F6258" s="550" t="n">
        <v>45994</v>
      </c>
      <c r="G6258" t="n">
        <v>22721</v>
      </c>
      <c r="H6258" t="inlineStr">
        <is>
          <t>BACON MANTA KG</t>
        </is>
      </c>
      <c r="I6258" t="inlineStr">
        <is>
          <t>ALIMENTOS</t>
        </is>
      </c>
      <c r="J6258" t="n">
        <v>5.98</v>
      </c>
      <c r="K6258" t="inlineStr">
        <is>
          <t>KG</t>
        </is>
      </c>
      <c r="L6258" t="n">
        <v>171.63</v>
      </c>
      <c r="M6258" t="n">
        <v>28.700669</v>
      </c>
      <c r="N6258" t="inlineStr">
        <is>
          <t>ALIMENTOS</t>
        </is>
      </c>
      <c r="O6258" t="inlineStr">
        <is>
          <t>12/2025</t>
        </is>
      </c>
    </row>
    <row r="6259">
      <c r="A6259" t="n">
        <v>183785</v>
      </c>
      <c r="B6259" t="n">
        <v>122</v>
      </c>
      <c r="C6259" t="inlineStr">
        <is>
          <t>Arcos</t>
        </is>
      </c>
      <c r="D6259" t="inlineStr">
        <is>
          <t>DTK COMERCIO DE ALIMENTOS LTDA</t>
        </is>
      </c>
      <c r="E6259" t="inlineStr">
        <is>
          <t>55763</t>
        </is>
      </c>
      <c r="F6259" s="550" t="n">
        <v>45995</v>
      </c>
      <c r="G6259" t="n">
        <v>24331</v>
      </c>
      <c r="H6259" t="inlineStr">
        <is>
          <t>LINGUICA CALABRESA KG</t>
        </is>
      </c>
      <c r="I6259" t="inlineStr">
        <is>
          <t>ALIMENTOS</t>
        </is>
      </c>
      <c r="J6259" t="n">
        <v>5</v>
      </c>
      <c r="K6259" t="inlineStr">
        <is>
          <t>KG</t>
        </is>
      </c>
      <c r="L6259" t="n">
        <v>111.6</v>
      </c>
      <c r="M6259" t="n">
        <v>22.32</v>
      </c>
      <c r="N6259" t="inlineStr">
        <is>
          <t>ALIMENTOS</t>
        </is>
      </c>
      <c r="O6259" t="inlineStr">
        <is>
          <t>12/2025</t>
        </is>
      </c>
    </row>
    <row r="6260">
      <c r="A6260" t="n">
        <v>183784</v>
      </c>
      <c r="B6260" t="n">
        <v>122</v>
      </c>
      <c r="C6260" t="inlineStr">
        <is>
          <t>Arcos</t>
        </is>
      </c>
      <c r="D6260" t="inlineStr">
        <is>
          <t>MONTE ALTO ALIMENTOS LTDA</t>
        </is>
      </c>
      <c r="E6260" t="inlineStr">
        <is>
          <t>173560</t>
        </is>
      </c>
      <c r="F6260" s="550" t="n">
        <v>45992</v>
      </c>
      <c r="G6260" t="n">
        <v>26584</v>
      </c>
      <c r="H6260" t="inlineStr">
        <is>
          <t>COXAO MOLE ANGUS FREDDI PORCIONADO EM 100G KG</t>
        </is>
      </c>
      <c r="I6260" t="inlineStr">
        <is>
          <t>ALIMENTOS</t>
        </is>
      </c>
      <c r="J6260" t="n">
        <v>7.1</v>
      </c>
      <c r="K6260" t="inlineStr">
        <is>
          <t>KG</t>
        </is>
      </c>
      <c r="L6260" t="n">
        <v>575.1</v>
      </c>
      <c r="M6260" t="n">
        <v>81</v>
      </c>
      <c r="N6260" t="inlineStr">
        <is>
          <t>ALIMENTOS</t>
        </is>
      </c>
      <c r="O6260" t="inlineStr">
        <is>
          <t>12/2025</t>
        </is>
      </c>
    </row>
    <row r="6261">
      <c r="A6261" t="n">
        <v>183784</v>
      </c>
      <c r="B6261" t="n">
        <v>122</v>
      </c>
      <c r="C6261" t="inlineStr">
        <is>
          <t>Arcos</t>
        </is>
      </c>
      <c r="D6261" t="inlineStr">
        <is>
          <t>MONTE ALTO ALIMENTOS LTDA</t>
        </is>
      </c>
      <c r="E6261" t="inlineStr">
        <is>
          <t>173560</t>
        </is>
      </c>
      <c r="F6261" s="550" t="n">
        <v>45992</v>
      </c>
      <c r="G6261" t="n">
        <v>26580</v>
      </c>
      <c r="H6261" t="inlineStr">
        <is>
          <t>PERNIL CORDEIRO FREDDI KG</t>
        </is>
      </c>
      <c r="I6261" t="inlineStr">
        <is>
          <t>ALIMENTOS</t>
        </is>
      </c>
      <c r="J6261" t="n">
        <v>11.4</v>
      </c>
      <c r="K6261" t="inlineStr">
        <is>
          <t>KG</t>
        </is>
      </c>
      <c r="L6261" t="n">
        <v>1276.8</v>
      </c>
      <c r="M6261" t="n">
        <v>112</v>
      </c>
      <c r="N6261" t="inlineStr">
        <is>
          <t>ALIMENTOS</t>
        </is>
      </c>
      <c r="O6261" t="inlineStr">
        <is>
          <t>12/2025</t>
        </is>
      </c>
    </row>
    <row r="6262">
      <c r="A6262" t="n">
        <v>183778</v>
      </c>
      <c r="B6262" t="n">
        <v>122</v>
      </c>
      <c r="C6262" t="inlineStr">
        <is>
          <t>Arcos</t>
        </is>
      </c>
      <c r="D6262" t="inlineStr">
        <is>
          <t>MARIO PEDRO FELICIANO - HORTIFRUTI</t>
        </is>
      </c>
      <c r="E6262" t="inlineStr">
        <is>
          <t>461015</t>
        </is>
      </c>
      <c r="F6262" s="550" t="n">
        <v>45997</v>
      </c>
      <c r="G6262" t="n">
        <v>24509</v>
      </c>
      <c r="H6262" t="inlineStr">
        <is>
          <t>CEBOLA BRANCA KG</t>
        </is>
      </c>
      <c r="I6262" t="inlineStr">
        <is>
          <t>ALIMENTOS</t>
        </is>
      </c>
      <c r="J6262" t="n">
        <v>10</v>
      </c>
      <c r="K6262" t="inlineStr">
        <is>
          <t>KG</t>
        </is>
      </c>
      <c r="L6262" t="n">
        <v>22.5</v>
      </c>
      <c r="M6262" t="n">
        <v>2.25</v>
      </c>
      <c r="N6262" t="inlineStr">
        <is>
          <t>ALIMENTOS</t>
        </is>
      </c>
      <c r="O6262" t="inlineStr">
        <is>
          <t>12/2025</t>
        </is>
      </c>
    </row>
    <row r="6263">
      <c r="A6263" t="n">
        <v>183778</v>
      </c>
      <c r="B6263" t="n">
        <v>122</v>
      </c>
      <c r="C6263" t="inlineStr">
        <is>
          <t>Arcos</t>
        </is>
      </c>
      <c r="D6263" t="inlineStr">
        <is>
          <t>MARIO PEDRO FELICIANO - HORTIFRUTI</t>
        </is>
      </c>
      <c r="E6263" t="inlineStr">
        <is>
          <t>461015</t>
        </is>
      </c>
      <c r="F6263" s="550" t="n">
        <v>45997</v>
      </c>
      <c r="G6263" t="n">
        <v>19561</v>
      </c>
      <c r="H6263" t="inlineStr">
        <is>
          <t>PIMENTAO VERDE KG</t>
        </is>
      </c>
      <c r="I6263" t="inlineStr">
        <is>
          <t>ALIMENTOS</t>
        </is>
      </c>
      <c r="J6263" t="n">
        <v>2</v>
      </c>
      <c r="K6263" t="inlineStr">
        <is>
          <t>KG</t>
        </is>
      </c>
      <c r="L6263" t="n">
        <v>21.9</v>
      </c>
      <c r="M6263" t="n">
        <v>10.95</v>
      </c>
      <c r="N6263" t="inlineStr">
        <is>
          <t>ALIMENTOS</t>
        </is>
      </c>
      <c r="O6263" t="inlineStr">
        <is>
          <t>12/2025</t>
        </is>
      </c>
    </row>
    <row r="6264">
      <c r="A6264" t="n">
        <v>183778</v>
      </c>
      <c r="B6264" t="n">
        <v>122</v>
      </c>
      <c r="C6264" t="inlineStr">
        <is>
          <t>Arcos</t>
        </is>
      </c>
      <c r="D6264" t="inlineStr">
        <is>
          <t>MARIO PEDRO FELICIANO - HORTIFRUTI</t>
        </is>
      </c>
      <c r="E6264" t="inlineStr">
        <is>
          <t>461015</t>
        </is>
      </c>
      <c r="F6264" s="550" t="n">
        <v>45997</v>
      </c>
      <c r="G6264" t="n">
        <v>19562</v>
      </c>
      <c r="H6264" t="inlineStr">
        <is>
          <t>PIMENTAO AMARELO KG</t>
        </is>
      </c>
      <c r="I6264" t="inlineStr">
        <is>
          <t>ALIMENTOS</t>
        </is>
      </c>
      <c r="J6264" t="n">
        <v>0.5</v>
      </c>
      <c r="K6264" t="inlineStr">
        <is>
          <t>KG</t>
        </is>
      </c>
      <c r="L6264" t="n">
        <v>11.39</v>
      </c>
      <c r="M6264" t="n">
        <v>22.78</v>
      </c>
      <c r="N6264" t="inlineStr">
        <is>
          <t>ALIMENTOS</t>
        </is>
      </c>
      <c r="O6264" t="inlineStr">
        <is>
          <t>12/2025</t>
        </is>
      </c>
    </row>
    <row r="6265">
      <c r="A6265" t="n">
        <v>183778</v>
      </c>
      <c r="B6265" t="n">
        <v>122</v>
      </c>
      <c r="C6265" t="inlineStr">
        <is>
          <t>Arcos</t>
        </is>
      </c>
      <c r="D6265" t="inlineStr">
        <is>
          <t>MARIO PEDRO FELICIANO - HORTIFRUTI</t>
        </is>
      </c>
      <c r="E6265" t="inlineStr">
        <is>
          <t>461015</t>
        </is>
      </c>
      <c r="F6265" s="550" t="n">
        <v>45997</v>
      </c>
      <c r="G6265" t="n">
        <v>23365</v>
      </c>
      <c r="H6265" t="inlineStr">
        <is>
          <t>KIWI KG</t>
        </is>
      </c>
      <c r="I6265" t="inlineStr">
        <is>
          <t>ALIMENTOS</t>
        </is>
      </c>
      <c r="J6265" t="n">
        <v>3</v>
      </c>
      <c r="K6265" t="inlineStr">
        <is>
          <t>KG</t>
        </is>
      </c>
      <c r="L6265" t="n">
        <v>89.40000000000001</v>
      </c>
      <c r="M6265" t="n">
        <v>29.8</v>
      </c>
      <c r="N6265" t="inlineStr">
        <is>
          <t>ALIMENTOS</t>
        </is>
      </c>
      <c r="O6265" t="inlineStr">
        <is>
          <t>12/2025</t>
        </is>
      </c>
    </row>
    <row r="6266">
      <c r="A6266" t="n">
        <v>183778</v>
      </c>
      <c r="B6266" t="n">
        <v>122</v>
      </c>
      <c r="C6266" t="inlineStr">
        <is>
          <t>Arcos</t>
        </is>
      </c>
      <c r="D6266" t="inlineStr">
        <is>
          <t>MARIO PEDRO FELICIANO - HORTIFRUTI</t>
        </is>
      </c>
      <c r="E6266" t="inlineStr">
        <is>
          <t>461015</t>
        </is>
      </c>
      <c r="F6266" s="550" t="n">
        <v>45997</v>
      </c>
      <c r="G6266" t="n">
        <v>23390</v>
      </c>
      <c r="H6266" t="inlineStr">
        <is>
          <t>BANANA DA TERRA KG</t>
        </is>
      </c>
      <c r="I6266" t="inlineStr">
        <is>
          <t>ALIMENTOS</t>
        </is>
      </c>
      <c r="J6266" t="n">
        <v>6.66</v>
      </c>
      <c r="K6266" t="inlineStr">
        <is>
          <t>KG</t>
        </is>
      </c>
      <c r="L6266" t="n">
        <v>72.45999999999999</v>
      </c>
      <c r="M6266" t="n">
        <v>10.87988</v>
      </c>
      <c r="N6266" t="inlineStr">
        <is>
          <t>ALIMENTOS</t>
        </is>
      </c>
      <c r="O6266" t="inlineStr">
        <is>
          <t>12/2025</t>
        </is>
      </c>
    </row>
    <row r="6267">
      <c r="A6267" t="n">
        <v>183778</v>
      </c>
      <c r="B6267" t="n">
        <v>122</v>
      </c>
      <c r="C6267" t="inlineStr">
        <is>
          <t>Arcos</t>
        </is>
      </c>
      <c r="D6267" t="inlineStr">
        <is>
          <t>MARIO PEDRO FELICIANO - HORTIFRUTI</t>
        </is>
      </c>
      <c r="E6267" t="inlineStr">
        <is>
          <t>461015</t>
        </is>
      </c>
      <c r="F6267" s="550" t="n">
        <v>45997</v>
      </c>
      <c r="G6267" t="n">
        <v>24037</v>
      </c>
      <c r="H6267" t="inlineStr">
        <is>
          <t>ALHO TRITURADO FRITO</t>
        </is>
      </c>
      <c r="I6267" t="inlineStr">
        <is>
          <t>ALIMENTOS</t>
        </is>
      </c>
      <c r="J6267" t="n">
        <v>2</v>
      </c>
      <c r="K6267" t="inlineStr">
        <is>
          <t>KG</t>
        </is>
      </c>
      <c r="L6267" t="n">
        <v>46.7</v>
      </c>
      <c r="M6267" t="n">
        <v>23.35</v>
      </c>
      <c r="N6267" t="inlineStr">
        <is>
          <t>ALIMENTOS</t>
        </is>
      </c>
      <c r="O6267" t="inlineStr">
        <is>
          <t>12/2025</t>
        </is>
      </c>
    </row>
    <row r="6268">
      <c r="A6268" t="n">
        <v>182600</v>
      </c>
      <c r="B6268" t="n">
        <v>122</v>
      </c>
      <c r="C6268" t="inlineStr">
        <is>
          <t>Arcos</t>
        </is>
      </c>
      <c r="D6268" t="inlineStr">
        <is>
          <t xml:space="preserve">CAROLINA AMANCIO </t>
        </is>
      </c>
      <c r="E6268" t="inlineStr">
        <is>
          <t>177</t>
        </is>
      </c>
      <c r="F6268" s="550" t="n">
        <v>45992</v>
      </c>
      <c r="G6268" t="n">
        <v>26880</v>
      </c>
      <c r="H6268" t="inlineStr">
        <is>
          <t xml:space="preserve">ESFERA DE CHOCOLATE BRANCO PINTADA NA COR VERMELHA APROX 5G UN </t>
        </is>
      </c>
      <c r="I6268" t="inlineStr">
        <is>
          <t>ALIMENTOS</t>
        </is>
      </c>
      <c r="J6268" t="n">
        <v>120</v>
      </c>
      <c r="K6268" t="inlineStr">
        <is>
          <t>UN</t>
        </is>
      </c>
      <c r="L6268" t="n">
        <v>300</v>
      </c>
      <c r="M6268" t="n">
        <v>2.5</v>
      </c>
      <c r="N6268" t="inlineStr">
        <is>
          <t>ALIMENTOS</t>
        </is>
      </c>
      <c r="O6268" t="inlineStr">
        <is>
          <t>12/2025</t>
        </is>
      </c>
    </row>
    <row r="6269">
      <c r="A6269" t="n">
        <v>182598</v>
      </c>
      <c r="B6269" t="n">
        <v>122</v>
      </c>
      <c r="C6269" t="inlineStr">
        <is>
          <t>Arcos</t>
        </is>
      </c>
      <c r="D6269" t="inlineStr">
        <is>
          <t>CASANDRA DEVOTTO</t>
        </is>
      </c>
      <c r="E6269" t="inlineStr">
        <is>
          <t>88</t>
        </is>
      </c>
      <c r="F6269" s="550" t="n">
        <v>45993</v>
      </c>
      <c r="G6269" t="n">
        <v>26336</v>
      </c>
      <c r="H6269" t="inlineStr">
        <is>
          <t>⁠EMPANADA CEBOLA E QUEIJO</t>
        </is>
      </c>
      <c r="I6269" t="inlineStr">
        <is>
          <t>ALIMENTOS</t>
        </is>
      </c>
      <c r="J6269" t="n">
        <v>150</v>
      </c>
      <c r="K6269" t="inlineStr">
        <is>
          <t>UN</t>
        </is>
      </c>
      <c r="L6269" t="n">
        <v>900</v>
      </c>
      <c r="M6269" t="n">
        <v>6</v>
      </c>
      <c r="N6269" t="inlineStr">
        <is>
          <t>ALIMENTOS</t>
        </is>
      </c>
      <c r="O6269" t="inlineStr">
        <is>
          <t>12/2025</t>
        </is>
      </c>
    </row>
    <row r="6270">
      <c r="A6270" t="n">
        <v>182598</v>
      </c>
      <c r="B6270" t="n">
        <v>122</v>
      </c>
      <c r="C6270" t="inlineStr">
        <is>
          <t>Arcos</t>
        </is>
      </c>
      <c r="D6270" t="inlineStr">
        <is>
          <t>CASANDRA DEVOTTO</t>
        </is>
      </c>
      <c r="E6270" t="inlineStr">
        <is>
          <t>88</t>
        </is>
      </c>
      <c r="F6270" s="550" t="n">
        <v>45993</v>
      </c>
      <c r="G6270" t="n">
        <v>25429</v>
      </c>
      <c r="H6270" t="inlineStr">
        <is>
          <t>EMPANADA DE SALTENA UN</t>
        </is>
      </c>
      <c r="I6270" t="inlineStr">
        <is>
          <t>ALIMENTOS</t>
        </is>
      </c>
      <c r="J6270" t="n">
        <v>200</v>
      </c>
      <c r="K6270" t="inlineStr">
        <is>
          <t>UN</t>
        </is>
      </c>
      <c r="L6270" t="n">
        <v>1200</v>
      </c>
      <c r="M6270" t="n">
        <v>6</v>
      </c>
      <c r="N6270" t="inlineStr">
        <is>
          <t>ALIMENTOS</t>
        </is>
      </c>
      <c r="O6270" t="inlineStr">
        <is>
          <t>12/2025</t>
        </is>
      </c>
    </row>
    <row r="6271">
      <c r="A6271" t="n">
        <v>182598</v>
      </c>
      <c r="B6271" t="n">
        <v>122</v>
      </c>
      <c r="C6271" t="inlineStr">
        <is>
          <t>Arcos</t>
        </is>
      </c>
      <c r="D6271" t="inlineStr">
        <is>
          <t>CASANDRA DEVOTTO</t>
        </is>
      </c>
      <c r="E6271" t="inlineStr">
        <is>
          <t>88</t>
        </is>
      </c>
      <c r="F6271" s="550" t="n">
        <v>45993</v>
      </c>
      <c r="G6271" t="n">
        <v>26024</v>
      </c>
      <c r="H6271" t="inlineStr">
        <is>
          <t>EMPANADA MARGUERITA UN</t>
        </is>
      </c>
      <c r="I6271" t="inlineStr">
        <is>
          <t>ALIMENTOS</t>
        </is>
      </c>
      <c r="J6271" t="n">
        <v>200</v>
      </c>
      <c r="K6271" t="inlineStr">
        <is>
          <t>UN</t>
        </is>
      </c>
      <c r="L6271" t="n">
        <v>1200</v>
      </c>
      <c r="M6271" t="n">
        <v>6</v>
      </c>
      <c r="N6271" t="inlineStr">
        <is>
          <t>ALIMENTOS</t>
        </is>
      </c>
      <c r="O6271" t="inlineStr">
        <is>
          <t>12/2025</t>
        </is>
      </c>
    </row>
    <row r="6272">
      <c r="A6272" t="n">
        <v>182596</v>
      </c>
      <c r="B6272" t="n">
        <v>122</v>
      </c>
      <c r="C6272" t="inlineStr">
        <is>
          <t>Arcos</t>
        </is>
      </c>
      <c r="D6272" t="inlineStr">
        <is>
          <t>MEAT HUNTER IMPORT EXPORT AND DISTRIBUTION LTDA</t>
        </is>
      </c>
      <c r="E6272" t="inlineStr">
        <is>
          <t>6514</t>
        </is>
      </c>
      <c r="F6272" s="550" t="n">
        <v>45992</v>
      </c>
      <c r="G6272" t="n">
        <v>24259</v>
      </c>
      <c r="H6272" t="inlineStr">
        <is>
          <t>FILE MIGNON 4/5 S/ CORDAO KG</t>
        </is>
      </c>
      <c r="I6272" t="inlineStr">
        <is>
          <t>ALIMENTOS</t>
        </is>
      </c>
      <c r="J6272" t="n">
        <v>32.06</v>
      </c>
      <c r="K6272" t="inlineStr">
        <is>
          <t>KG</t>
        </is>
      </c>
      <c r="L6272" t="n">
        <v>2564.48</v>
      </c>
      <c r="M6272" t="n">
        <v>79.990019</v>
      </c>
      <c r="N6272" t="inlineStr">
        <is>
          <t>ALIMENTOS</t>
        </is>
      </c>
      <c r="O6272" t="inlineStr">
        <is>
          <t>12/2025</t>
        </is>
      </c>
    </row>
    <row r="6273">
      <c r="A6273" t="n">
        <v>182593</v>
      </c>
      <c r="B6273" t="n">
        <v>122</v>
      </c>
      <c r="C6273" t="inlineStr">
        <is>
          <t>Arcos</t>
        </is>
      </c>
      <c r="D6273" t="inlineStr">
        <is>
          <t>MAR DIRETO POC COMERCIO DE PEIXES LTDA</t>
        </is>
      </c>
      <c r="E6273" t="inlineStr">
        <is>
          <t>112095</t>
        </is>
      </c>
      <c r="F6273" s="550" t="n">
        <v>45993</v>
      </c>
      <c r="G6273" t="n">
        <v>25284</v>
      </c>
      <c r="H6273" t="inlineStr">
        <is>
          <t>FILE DE PREJEREBA KG</t>
        </is>
      </c>
      <c r="I6273" t="inlineStr">
        <is>
          <t>ALIMENTOS</t>
        </is>
      </c>
      <c r="J6273" t="n">
        <v>12.3</v>
      </c>
      <c r="K6273" t="inlineStr">
        <is>
          <t>KG</t>
        </is>
      </c>
      <c r="L6273" t="n">
        <v>1340.7</v>
      </c>
      <c r="M6273" t="n">
        <v>109</v>
      </c>
      <c r="N6273" t="inlineStr">
        <is>
          <t>ALIMENTOS</t>
        </is>
      </c>
      <c r="O6273" t="inlineStr">
        <is>
          <t>12/2025</t>
        </is>
      </c>
    </row>
    <row r="6274">
      <c r="A6274" t="n">
        <v>182591</v>
      </c>
      <c r="B6274" t="n">
        <v>122</v>
      </c>
      <c r="C6274" t="inlineStr">
        <is>
          <t>Arcos</t>
        </is>
      </c>
      <c r="D6274" t="inlineStr">
        <is>
          <t>JOTAO COMERCIO DE ALIMENTOS LTDA</t>
        </is>
      </c>
      <c r="E6274" t="inlineStr">
        <is>
          <t>7086</t>
        </is>
      </c>
      <c r="F6274" s="550" t="n">
        <v>45993</v>
      </c>
      <c r="G6274" t="n">
        <v>26711</v>
      </c>
      <c r="H6274" t="inlineStr">
        <is>
          <t>OLEO DE ABACATE EXTRA VIRGEM PAZZE C/250ML UN</t>
        </is>
      </c>
      <c r="I6274" t="inlineStr">
        <is>
          <t>ALIMENTOS</t>
        </is>
      </c>
      <c r="J6274" t="n">
        <v>10</v>
      </c>
      <c r="K6274" t="inlineStr">
        <is>
          <t>UN</t>
        </is>
      </c>
      <c r="L6274" t="n">
        <v>379</v>
      </c>
      <c r="M6274" t="n">
        <v>37.9</v>
      </c>
      <c r="N6274" t="inlineStr">
        <is>
          <t>ALIMENTOS</t>
        </is>
      </c>
      <c r="O6274" t="inlineStr">
        <is>
          <t>12/2025</t>
        </is>
      </c>
    </row>
    <row r="6275">
      <c r="A6275" t="n">
        <v>182587</v>
      </c>
      <c r="B6275" t="n">
        <v>122</v>
      </c>
      <c r="C6275" t="inlineStr">
        <is>
          <t>Arcos</t>
        </is>
      </c>
      <c r="D6275" t="inlineStr">
        <is>
          <t>PORCO FELIZ COM DE CARNES LTDA</t>
        </is>
      </c>
      <c r="E6275" t="inlineStr">
        <is>
          <t>601076</t>
        </is>
      </c>
      <c r="F6275" s="550" t="n">
        <v>45993</v>
      </c>
      <c r="G6275" t="n">
        <v>24262</v>
      </c>
      <c r="H6275" t="inlineStr">
        <is>
          <t>FILE MIGNON SUINO KG</t>
        </is>
      </c>
      <c r="I6275" t="inlineStr">
        <is>
          <t>ALIMENTOS</t>
        </is>
      </c>
      <c r="J6275" t="n">
        <v>10</v>
      </c>
      <c r="K6275" t="inlineStr">
        <is>
          <t>KG</t>
        </is>
      </c>
      <c r="L6275" t="n">
        <v>268</v>
      </c>
      <c r="M6275" t="n">
        <v>26.8</v>
      </c>
      <c r="N6275" t="inlineStr">
        <is>
          <t>ALIMENTOS</t>
        </is>
      </c>
      <c r="O6275" t="inlineStr">
        <is>
          <t>12/2025</t>
        </is>
      </c>
    </row>
    <row r="6276">
      <c r="A6276" t="n">
        <v>182563</v>
      </c>
      <c r="B6276" t="n">
        <v>122</v>
      </c>
      <c r="C6276" t="inlineStr">
        <is>
          <t>Arcos</t>
        </is>
      </c>
      <c r="D6276" t="inlineStr">
        <is>
          <t>MAR DIRETO POC COMERCIO DE PEIXES LTDA</t>
        </is>
      </c>
      <c r="E6276" t="inlineStr">
        <is>
          <t>112313</t>
        </is>
      </c>
      <c r="F6276" s="550" t="n">
        <v>45995</v>
      </c>
      <c r="G6276" t="n">
        <v>25284</v>
      </c>
      <c r="H6276" t="inlineStr">
        <is>
          <t>FILE DE PREJEREBA KG</t>
        </is>
      </c>
      <c r="I6276" t="inlineStr">
        <is>
          <t>ALIMENTOS</t>
        </is>
      </c>
      <c r="J6276" t="n">
        <v>6.7</v>
      </c>
      <c r="K6276" t="inlineStr">
        <is>
          <t>KG</t>
        </is>
      </c>
      <c r="L6276" t="n">
        <v>730.3</v>
      </c>
      <c r="M6276" t="n">
        <v>109</v>
      </c>
      <c r="N6276" t="inlineStr">
        <is>
          <t>ALIMENTOS</t>
        </is>
      </c>
      <c r="O6276" t="inlineStr">
        <is>
          <t>12/2025</t>
        </is>
      </c>
    </row>
    <row r="6277">
      <c r="A6277" t="n">
        <v>182560</v>
      </c>
      <c r="B6277" t="n">
        <v>122</v>
      </c>
      <c r="C6277" t="inlineStr">
        <is>
          <t>Arcos</t>
        </is>
      </c>
      <c r="D6277" t="inlineStr">
        <is>
          <t>PSSS LTDA</t>
        </is>
      </c>
      <c r="E6277" t="inlineStr">
        <is>
          <t>2745</t>
        </is>
      </c>
      <c r="F6277" s="550" t="n">
        <v>45993</v>
      </c>
      <c r="G6277" t="n">
        <v>17437</v>
      </c>
      <c r="H6277" t="inlineStr">
        <is>
          <t>SACO ALVEJADO BRANCO 45X65 UN</t>
        </is>
      </c>
      <c r="I6277" t="inlineStr">
        <is>
          <t>DESCARTAVEIS/HIGIENE E LIMPEZA</t>
        </is>
      </c>
      <c r="J6277" t="n">
        <v>10</v>
      </c>
      <c r="K6277" t="inlineStr">
        <is>
          <t>UN</t>
        </is>
      </c>
      <c r="L6277" t="n">
        <v>25</v>
      </c>
      <c r="M6277" t="n">
        <v>2.5</v>
      </c>
      <c r="N6277" t="inlineStr">
        <is>
          <t>DESCARTAVEIS</t>
        </is>
      </c>
      <c r="O6277" t="inlineStr">
        <is>
          <t>12/2025</t>
        </is>
      </c>
    </row>
    <row r="6278">
      <c r="A6278" t="n">
        <v>182560</v>
      </c>
      <c r="B6278" t="n">
        <v>122</v>
      </c>
      <c r="C6278" t="inlineStr">
        <is>
          <t>Arcos</t>
        </is>
      </c>
      <c r="D6278" t="inlineStr">
        <is>
          <t>PSSS LTDA</t>
        </is>
      </c>
      <c r="E6278" t="inlineStr">
        <is>
          <t>2745</t>
        </is>
      </c>
      <c r="F6278" s="550" t="n">
        <v>45993</v>
      </c>
      <c r="G6278" t="n">
        <v>17573</v>
      </c>
      <c r="H6278" t="inlineStr">
        <is>
          <t>BOBINA TERMICA DE PDV PALHA 80X30 C/30UN</t>
        </is>
      </c>
      <c r="I6278" t="inlineStr">
        <is>
          <t>DESCARTAVEIS/HIGIENE E LIMPEZA</t>
        </is>
      </c>
      <c r="J6278" t="n">
        <v>2</v>
      </c>
      <c r="K6278" t="inlineStr">
        <is>
          <t>CX</t>
        </is>
      </c>
      <c r="L6278" t="n">
        <v>156</v>
      </c>
      <c r="M6278" t="n">
        <v>78</v>
      </c>
      <c r="N6278" t="inlineStr">
        <is>
          <t>DESCARTAVEIS</t>
        </is>
      </c>
      <c r="O6278" t="inlineStr">
        <is>
          <t>12/2025</t>
        </is>
      </c>
    </row>
    <row r="6279">
      <c r="A6279" t="n">
        <v>182560</v>
      </c>
      <c r="B6279" t="n">
        <v>122</v>
      </c>
      <c r="C6279" t="inlineStr">
        <is>
          <t>Arcos</t>
        </is>
      </c>
      <c r="D6279" t="inlineStr">
        <is>
          <t>PSSS LTDA</t>
        </is>
      </c>
      <c r="E6279" t="inlineStr">
        <is>
          <t>2745</t>
        </is>
      </c>
      <c r="F6279" s="550" t="n">
        <v>45993</v>
      </c>
      <c r="G6279" t="n">
        <v>17565</v>
      </c>
      <c r="H6279" t="inlineStr">
        <is>
          <t>BOBINA DE PAPEL FILME PVC CITRATO 60CMX340M UN</t>
        </is>
      </c>
      <c r="I6279" t="inlineStr">
        <is>
          <t>DESCARTAVEIS/HIGIENE E LIMPEZA</t>
        </is>
      </c>
      <c r="J6279" t="n">
        <v>2</v>
      </c>
      <c r="K6279" t="inlineStr">
        <is>
          <t>UN</t>
        </is>
      </c>
      <c r="L6279" t="n">
        <v>224</v>
      </c>
      <c r="M6279" t="n">
        <v>112</v>
      </c>
      <c r="N6279" t="inlineStr">
        <is>
          <t>DESCARTAVEIS</t>
        </is>
      </c>
      <c r="O6279" t="inlineStr">
        <is>
          <t>12/2025</t>
        </is>
      </c>
    </row>
    <row r="6280">
      <c r="A6280" t="n">
        <v>182560</v>
      </c>
      <c r="B6280" t="n">
        <v>122</v>
      </c>
      <c r="C6280" t="inlineStr">
        <is>
          <t>Arcos</t>
        </is>
      </c>
      <c r="D6280" t="inlineStr">
        <is>
          <t>PSSS LTDA</t>
        </is>
      </c>
      <c r="E6280" t="inlineStr">
        <is>
          <t>2745</t>
        </is>
      </c>
      <c r="F6280" s="550" t="n">
        <v>45993</v>
      </c>
      <c r="G6280" t="n">
        <v>17537</v>
      </c>
      <c r="H6280" t="inlineStr">
        <is>
          <t>COPO BIODEGRADAVEL 50ML C/50</t>
        </is>
      </c>
      <c r="I6280" t="inlineStr">
        <is>
          <t>DESCARTAVEIS/HIGIENE E LIMPEZA</t>
        </is>
      </c>
      <c r="J6280" t="n">
        <v>10</v>
      </c>
      <c r="K6280" t="inlineStr">
        <is>
          <t>PC</t>
        </is>
      </c>
      <c r="L6280" t="n">
        <v>31</v>
      </c>
      <c r="M6280" t="n">
        <v>3.1</v>
      </c>
      <c r="N6280" t="inlineStr">
        <is>
          <t>DESCARTAVEIS</t>
        </is>
      </c>
      <c r="O6280" t="inlineStr">
        <is>
          <t>12/2025</t>
        </is>
      </c>
    </row>
    <row r="6281">
      <c r="A6281" t="n">
        <v>182560</v>
      </c>
      <c r="B6281" t="n">
        <v>122</v>
      </c>
      <c r="C6281" t="inlineStr">
        <is>
          <t>Arcos</t>
        </is>
      </c>
      <c r="D6281" t="inlineStr">
        <is>
          <t>PSSS LTDA</t>
        </is>
      </c>
      <c r="E6281" t="inlineStr">
        <is>
          <t>2745</t>
        </is>
      </c>
      <c r="F6281" s="550" t="n">
        <v>45993</v>
      </c>
      <c r="G6281" t="n">
        <v>17416</v>
      </c>
      <c r="H6281" t="inlineStr">
        <is>
          <t>PAPEL TOALHA INTER/ 100% CELULOSE SULLEG C/2000</t>
        </is>
      </c>
      <c r="I6281" t="inlineStr">
        <is>
          <t>DESCARTAVEIS/HIGIENE E LIMPEZA</t>
        </is>
      </c>
      <c r="J6281" t="n">
        <v>8</v>
      </c>
      <c r="K6281" t="inlineStr">
        <is>
          <t>CX</t>
        </is>
      </c>
      <c r="L6281" t="n">
        <v>441.6</v>
      </c>
      <c r="M6281" t="n">
        <v>55.2</v>
      </c>
      <c r="N6281" t="inlineStr">
        <is>
          <t>DESCARTAVEIS</t>
        </is>
      </c>
      <c r="O6281" t="inlineStr">
        <is>
          <t>12/2025</t>
        </is>
      </c>
    </row>
    <row r="6282">
      <c r="A6282" t="n">
        <v>182560</v>
      </c>
      <c r="B6282" t="n">
        <v>122</v>
      </c>
      <c r="C6282" t="inlineStr">
        <is>
          <t>Arcos</t>
        </is>
      </c>
      <c r="D6282" t="inlineStr">
        <is>
          <t>PSSS LTDA</t>
        </is>
      </c>
      <c r="E6282" t="inlineStr">
        <is>
          <t>2745</t>
        </is>
      </c>
      <c r="F6282" s="550" t="n">
        <v>45993</v>
      </c>
      <c r="G6282" t="n">
        <v>24505</v>
      </c>
      <c r="H6282" t="inlineStr">
        <is>
          <t>PAPEL TOALHA SNOB 1X2 UN</t>
        </is>
      </c>
      <c r="I6282" t="inlineStr">
        <is>
          <t>DESCARTAVEIS/HIGIENE E LIMPEZA</t>
        </is>
      </c>
      <c r="J6282" t="n">
        <v>10</v>
      </c>
      <c r="K6282" t="inlineStr">
        <is>
          <t>PC</t>
        </is>
      </c>
      <c r="L6282" t="n">
        <v>58.9</v>
      </c>
      <c r="M6282" t="n">
        <v>5.89</v>
      </c>
      <c r="N6282" t="inlineStr">
        <is>
          <t>DESCARTAVEIS</t>
        </is>
      </c>
      <c r="O6282" t="inlineStr">
        <is>
          <t>12/2025</t>
        </is>
      </c>
    </row>
    <row r="6283">
      <c r="A6283" t="n">
        <v>182560</v>
      </c>
      <c r="B6283" t="n">
        <v>122</v>
      </c>
      <c r="C6283" t="inlineStr">
        <is>
          <t>Arcos</t>
        </is>
      </c>
      <c r="D6283" t="inlineStr">
        <is>
          <t>PSSS LTDA</t>
        </is>
      </c>
      <c r="E6283" t="inlineStr">
        <is>
          <t>2745</t>
        </is>
      </c>
      <c r="F6283" s="550" t="n">
        <v>45993</v>
      </c>
      <c r="G6283" t="n">
        <v>24843</v>
      </c>
      <c r="H6283" t="inlineStr">
        <is>
          <t>PAPEL TOALHA BOBINA NOBRE 08/26 C/6UN</t>
        </is>
      </c>
      <c r="I6283" t="inlineStr">
        <is>
          <t>DESCARTAVEIS/HIGIENE E LIMPEZA</t>
        </is>
      </c>
      <c r="J6283" t="n">
        <v>10</v>
      </c>
      <c r="K6283" t="inlineStr">
        <is>
          <t>CX</t>
        </is>
      </c>
      <c r="L6283" t="n">
        <v>620</v>
      </c>
      <c r="M6283" t="n">
        <v>62</v>
      </c>
      <c r="N6283" t="inlineStr">
        <is>
          <t>DESCARTAVEIS</t>
        </is>
      </c>
      <c r="O6283" t="inlineStr">
        <is>
          <t>12/2025</t>
        </is>
      </c>
    </row>
    <row r="6284">
      <c r="A6284" t="n">
        <v>182558</v>
      </c>
      <c r="B6284" t="n">
        <v>122</v>
      </c>
      <c r="C6284" t="inlineStr">
        <is>
          <t>Arcos</t>
        </is>
      </c>
      <c r="D6284" t="inlineStr">
        <is>
          <t>LATICINIOS PIRAMIDE LTDA</t>
        </is>
      </c>
      <c r="E6284" t="inlineStr">
        <is>
          <t>80373</t>
        </is>
      </c>
      <c r="F6284" s="550" t="n">
        <v>45995</v>
      </c>
      <c r="G6284" t="n">
        <v>28212</v>
      </c>
      <c r="H6284" t="inlineStr">
        <is>
          <t>CARNE SECA COXÃO DURO DI CALLANI KG</t>
        </is>
      </c>
      <c r="I6284" t="inlineStr">
        <is>
          <t>ALIMENTOS</t>
        </is>
      </c>
      <c r="J6284" t="n">
        <v>15.7</v>
      </c>
      <c r="K6284" t="inlineStr">
        <is>
          <t>KG</t>
        </is>
      </c>
      <c r="L6284" t="n">
        <v>690.8</v>
      </c>
      <c r="M6284" t="n">
        <v>44</v>
      </c>
      <c r="N6284" t="inlineStr">
        <is>
          <t>ALIMENTOS</t>
        </is>
      </c>
      <c r="O6284" t="inlineStr">
        <is>
          <t>12/2025</t>
        </is>
      </c>
    </row>
    <row r="6285">
      <c r="A6285" t="n">
        <v>182556</v>
      </c>
      <c r="B6285" t="n">
        <v>122</v>
      </c>
      <c r="C6285" t="inlineStr">
        <is>
          <t>Arcos</t>
        </is>
      </c>
      <c r="D6285" t="inlineStr">
        <is>
          <t>WPP COMERCIO DE CARNES LTDA</t>
        </is>
      </c>
      <c r="E6285" t="inlineStr">
        <is>
          <t>76038</t>
        </is>
      </c>
      <c r="F6285" s="550" t="n">
        <v>45996</v>
      </c>
      <c r="G6285" t="n">
        <v>24339</v>
      </c>
      <c r="H6285" t="inlineStr">
        <is>
          <t>LINGUICA PAIO KG</t>
        </is>
      </c>
      <c r="I6285" t="inlineStr">
        <is>
          <t>ALIMENTOS</t>
        </is>
      </c>
      <c r="J6285" t="n">
        <v>2.5</v>
      </c>
      <c r="K6285" t="inlineStr">
        <is>
          <t>KG</t>
        </is>
      </c>
      <c r="L6285" t="n">
        <v>90</v>
      </c>
      <c r="M6285" t="n">
        <v>36</v>
      </c>
      <c r="N6285" t="inlineStr">
        <is>
          <t>ALIMENTOS</t>
        </is>
      </c>
      <c r="O6285" t="inlineStr">
        <is>
          <t>12/2025</t>
        </is>
      </c>
    </row>
    <row r="6286">
      <c r="A6286" t="n">
        <v>182554</v>
      </c>
      <c r="B6286" t="n">
        <v>122</v>
      </c>
      <c r="C6286" t="inlineStr">
        <is>
          <t>Arcos</t>
        </is>
      </c>
      <c r="D6286" t="inlineStr">
        <is>
          <t>BATARD PADARIA ARTESANAL LTDA</t>
        </is>
      </c>
      <c r="E6286" t="inlineStr">
        <is>
          <t>12754</t>
        </is>
      </c>
      <c r="F6286" s="550" t="n">
        <v>45996</v>
      </c>
      <c r="G6286" t="n">
        <v>28384</v>
      </c>
      <c r="H6286" t="inlineStr">
        <is>
          <t xml:space="preserve">PÃO PDC FORMA LEVAIN 750GR </t>
        </is>
      </c>
      <c r="I6286" t="inlineStr">
        <is>
          <t>ALIMENTOS</t>
        </is>
      </c>
      <c r="J6286" t="n">
        <v>6</v>
      </c>
      <c r="K6286" t="inlineStr">
        <is>
          <t>UN</t>
        </is>
      </c>
      <c r="L6286" t="n">
        <v>144.9</v>
      </c>
      <c r="M6286" t="n">
        <v>24.15</v>
      </c>
      <c r="N6286" t="inlineStr">
        <is>
          <t>ALIMENTOS</t>
        </is>
      </c>
      <c r="O6286" t="inlineStr">
        <is>
          <t>12/2025</t>
        </is>
      </c>
    </row>
    <row r="6287">
      <c r="A6287" t="n">
        <v>182552</v>
      </c>
      <c r="B6287" t="n">
        <v>122</v>
      </c>
      <c r="C6287" t="inlineStr">
        <is>
          <t>Arcos</t>
        </is>
      </c>
      <c r="D6287" t="inlineStr">
        <is>
          <t>PSSS LTDA</t>
        </is>
      </c>
      <c r="E6287" t="inlineStr">
        <is>
          <t>2767</t>
        </is>
      </c>
      <c r="F6287" s="550" t="n">
        <v>45996</v>
      </c>
      <c r="G6287" t="n">
        <v>24586</v>
      </c>
      <c r="H6287" t="inlineStr">
        <is>
          <t>SACO CRISTAL 40X60 0,20 C/5KG</t>
        </is>
      </c>
      <c r="I6287" t="inlineStr">
        <is>
          <t>DESCARTAVEIS/HIGIENE E LIMPEZA</t>
        </is>
      </c>
      <c r="J6287" t="n">
        <v>1</v>
      </c>
      <c r="K6287" t="inlineStr">
        <is>
          <t>PC</t>
        </is>
      </c>
      <c r="L6287" t="n">
        <v>118</v>
      </c>
      <c r="M6287" t="n">
        <v>118</v>
      </c>
      <c r="N6287" t="inlineStr">
        <is>
          <t>DESCARTAVEIS</t>
        </is>
      </c>
      <c r="O6287" t="inlineStr">
        <is>
          <t>12/2025</t>
        </is>
      </c>
    </row>
    <row r="6288">
      <c r="A6288" t="n">
        <v>182552</v>
      </c>
      <c r="B6288" t="n">
        <v>122</v>
      </c>
      <c r="C6288" t="inlineStr">
        <is>
          <t>Arcos</t>
        </is>
      </c>
      <c r="D6288" t="inlineStr">
        <is>
          <t>PSSS LTDA</t>
        </is>
      </c>
      <c r="E6288" t="inlineStr">
        <is>
          <t>2767</t>
        </is>
      </c>
      <c r="F6288" s="550" t="n">
        <v>45996</v>
      </c>
      <c r="G6288" t="n">
        <v>24787</v>
      </c>
      <c r="H6288" t="inlineStr">
        <is>
          <t>SACO KRAFT LISO G 34X24X14 C/100UN</t>
        </is>
      </c>
      <c r="I6288" t="inlineStr">
        <is>
          <t>DESCARTAVEIS/HIGIENE E LIMPEZA</t>
        </is>
      </c>
      <c r="J6288" t="n">
        <v>1</v>
      </c>
      <c r="K6288" t="inlineStr">
        <is>
          <t>PC</t>
        </is>
      </c>
      <c r="L6288" t="n">
        <v>89</v>
      </c>
      <c r="M6288" t="n">
        <v>89</v>
      </c>
      <c r="N6288" t="inlineStr">
        <is>
          <t>DESCARTAVEIS</t>
        </is>
      </c>
      <c r="O6288" t="inlineStr">
        <is>
          <t>12/2025</t>
        </is>
      </c>
    </row>
    <row r="6289">
      <c r="A6289" t="n">
        <v>182552</v>
      </c>
      <c r="B6289" t="n">
        <v>122</v>
      </c>
      <c r="C6289" t="inlineStr">
        <is>
          <t>Arcos</t>
        </is>
      </c>
      <c r="D6289" t="inlineStr">
        <is>
          <t>PSSS LTDA</t>
        </is>
      </c>
      <c r="E6289" t="inlineStr">
        <is>
          <t>2767</t>
        </is>
      </c>
      <c r="F6289" s="550" t="n">
        <v>45996</v>
      </c>
      <c r="G6289" t="n">
        <v>21432</v>
      </c>
      <c r="H6289" t="inlineStr">
        <is>
          <t>SACO CRISTAL 20X30 (PACOTE C/5KG)</t>
        </is>
      </c>
      <c r="I6289" t="inlineStr">
        <is>
          <t>DESCARTAVEIS/HIGIENE E LIMPEZA</t>
        </is>
      </c>
      <c r="J6289" t="n">
        <v>1</v>
      </c>
      <c r="K6289" t="inlineStr">
        <is>
          <t>PC</t>
        </is>
      </c>
      <c r="L6289" t="n">
        <v>118</v>
      </c>
      <c r="M6289" t="n">
        <v>118</v>
      </c>
      <c r="N6289" t="inlineStr">
        <is>
          <t>DESCARTAVEIS</t>
        </is>
      </c>
      <c r="O6289" t="inlineStr">
        <is>
          <t>12/2025</t>
        </is>
      </c>
    </row>
    <row r="6290">
      <c r="A6290" t="n">
        <v>182552</v>
      </c>
      <c r="B6290" t="n">
        <v>122</v>
      </c>
      <c r="C6290" t="inlineStr">
        <is>
          <t>Arcos</t>
        </is>
      </c>
      <c r="D6290" t="inlineStr">
        <is>
          <t>PSSS LTDA</t>
        </is>
      </c>
      <c r="E6290" t="inlineStr">
        <is>
          <t>2767</t>
        </is>
      </c>
      <c r="F6290" s="550" t="n">
        <v>45996</v>
      </c>
      <c r="G6290" t="n">
        <v>21433</v>
      </c>
      <c r="H6290" t="inlineStr">
        <is>
          <t xml:space="preserve">SACO CRISTAL 30X40 0,20 (PACOTE C/5KG) </t>
        </is>
      </c>
      <c r="I6290" t="inlineStr">
        <is>
          <t>DESCARTAVEIS/HIGIENE E LIMPEZA</t>
        </is>
      </c>
      <c r="J6290" t="n">
        <v>1</v>
      </c>
      <c r="K6290" t="inlineStr">
        <is>
          <t>PC</t>
        </is>
      </c>
      <c r="L6290" t="n">
        <v>118</v>
      </c>
      <c r="M6290" t="n">
        <v>118</v>
      </c>
      <c r="N6290" t="inlineStr">
        <is>
          <t>DESCARTAVEIS</t>
        </is>
      </c>
      <c r="O6290" t="inlineStr">
        <is>
          <t>12/2025</t>
        </is>
      </c>
    </row>
    <row r="6291">
      <c r="A6291" t="n">
        <v>182551</v>
      </c>
      <c r="B6291" t="n">
        <v>122</v>
      </c>
      <c r="C6291" t="inlineStr">
        <is>
          <t>Arcos</t>
        </is>
      </c>
      <c r="D6291" t="inlineStr">
        <is>
          <t>ARTE GELATI SORVETES LTDA</t>
        </is>
      </c>
      <c r="E6291" t="inlineStr">
        <is>
          <t>39434</t>
        </is>
      </c>
      <c r="F6291" s="550" t="n">
        <v>45995</v>
      </c>
      <c r="G6291" t="n">
        <v>21159</v>
      </c>
      <c r="H6291" t="inlineStr">
        <is>
          <t>SORVETE DE NATA ARTE GELATI C/3,8KG</t>
        </is>
      </c>
      <c r="I6291" t="inlineStr">
        <is>
          <t>ALIMENTOS</t>
        </is>
      </c>
      <c r="J6291" t="n">
        <v>3</v>
      </c>
      <c r="K6291" t="inlineStr">
        <is>
          <t>PT</t>
        </is>
      </c>
      <c r="L6291" t="n">
        <v>433.2</v>
      </c>
      <c r="M6291" t="n">
        <v>144.4</v>
      </c>
      <c r="N6291" t="inlineStr">
        <is>
          <t>ALIMENTOS</t>
        </is>
      </c>
      <c r="O6291" t="inlineStr">
        <is>
          <t>12/2025</t>
        </is>
      </c>
    </row>
    <row r="6292">
      <c r="A6292" t="n">
        <v>182548</v>
      </c>
      <c r="B6292" t="n">
        <v>122</v>
      </c>
      <c r="C6292" t="inlineStr">
        <is>
          <t>Arcos</t>
        </is>
      </c>
      <c r="D6292" t="inlineStr">
        <is>
          <t>JUNDIA FOODS DISTRIBUIDORA DE PRODUTOA ALIMENTICIOS LTDA</t>
        </is>
      </c>
      <c r="E6292" t="inlineStr">
        <is>
          <t>573366</t>
        </is>
      </c>
      <c r="F6292" s="550" t="n">
        <v>45995</v>
      </c>
      <c r="G6292" t="n">
        <v>27704</v>
      </c>
      <c r="H6292" t="inlineStr">
        <is>
          <t>MINI PAO DE HAMBURGUER BRIOCHE 30G C/40 CX</t>
        </is>
      </c>
      <c r="I6292" t="inlineStr">
        <is>
          <t>ALIMENTOS</t>
        </is>
      </c>
      <c r="J6292" t="n">
        <v>12</v>
      </c>
      <c r="K6292" t="inlineStr">
        <is>
          <t>CX</t>
        </is>
      </c>
      <c r="L6292" t="n">
        <v>606.72</v>
      </c>
      <c r="M6292" t="n">
        <v>50.56</v>
      </c>
      <c r="N6292" t="inlineStr">
        <is>
          <t>ALIMENTOS</t>
        </is>
      </c>
      <c r="O6292" t="inlineStr">
        <is>
          <t>12/2025</t>
        </is>
      </c>
    </row>
    <row r="6293">
      <c r="A6293" t="n">
        <v>182547</v>
      </c>
      <c r="B6293" t="n">
        <v>122</v>
      </c>
      <c r="C6293" t="inlineStr">
        <is>
          <t>Arcos</t>
        </is>
      </c>
      <c r="D6293" t="inlineStr">
        <is>
          <t>BATARD PADARIA ARTESANAL LTDA</t>
        </is>
      </c>
      <c r="E6293" t="inlineStr">
        <is>
          <t>12718</t>
        </is>
      </c>
      <c r="F6293" s="550" t="n">
        <v>45994</v>
      </c>
      <c r="G6293" t="n">
        <v>19166</v>
      </c>
      <c r="H6293" t="inlineStr">
        <is>
          <t>BAGUETE DE GRAO LEVIAN FATIADO 590G UN</t>
        </is>
      </c>
      <c r="I6293" t="inlineStr">
        <is>
          <t>ALIMENTOS</t>
        </is>
      </c>
      <c r="J6293" t="n">
        <v>30</v>
      </c>
      <c r="K6293" t="inlineStr">
        <is>
          <t>UN</t>
        </is>
      </c>
      <c r="L6293" t="n">
        <v>610.5</v>
      </c>
      <c r="M6293" t="n">
        <v>20.35</v>
      </c>
      <c r="N6293" t="inlineStr">
        <is>
          <t>ALIMENTOS</t>
        </is>
      </c>
      <c r="O6293" t="inlineStr">
        <is>
          <t>12/2025</t>
        </is>
      </c>
    </row>
    <row r="6294">
      <c r="A6294" t="n">
        <v>182547</v>
      </c>
      <c r="B6294" t="n">
        <v>122</v>
      </c>
      <c r="C6294" t="inlineStr">
        <is>
          <t>Arcos</t>
        </is>
      </c>
      <c r="D6294" t="inlineStr">
        <is>
          <t>BATARD PADARIA ARTESANAL LTDA</t>
        </is>
      </c>
      <c r="E6294" t="inlineStr">
        <is>
          <t>12718</t>
        </is>
      </c>
      <c r="F6294" s="550" t="n">
        <v>45994</v>
      </c>
      <c r="G6294" t="n">
        <v>21372</v>
      </c>
      <c r="H6294" t="inlineStr">
        <is>
          <t>PAO BRIOCHE FORME C/ TAMPA UN</t>
        </is>
      </c>
      <c r="I6294" t="inlineStr">
        <is>
          <t>ALIMENTOS</t>
        </is>
      </c>
      <c r="J6294" t="n">
        <v>12</v>
      </c>
      <c r="K6294" t="inlineStr">
        <is>
          <t>UN</t>
        </is>
      </c>
      <c r="L6294" t="n">
        <v>372</v>
      </c>
      <c r="M6294" t="n">
        <v>31</v>
      </c>
      <c r="N6294" t="inlineStr">
        <is>
          <t>ALIMENTOS</t>
        </is>
      </c>
      <c r="O6294" t="inlineStr">
        <is>
          <t>12/2025</t>
        </is>
      </c>
    </row>
    <row r="6295">
      <c r="A6295" t="n">
        <v>182547</v>
      </c>
      <c r="B6295" t="n">
        <v>122</v>
      </c>
      <c r="C6295" t="inlineStr">
        <is>
          <t>Arcos</t>
        </is>
      </c>
      <c r="D6295" t="inlineStr">
        <is>
          <t>BATARD PADARIA ARTESANAL LTDA</t>
        </is>
      </c>
      <c r="E6295" t="inlineStr">
        <is>
          <t>12718</t>
        </is>
      </c>
      <c r="F6295" s="550" t="n">
        <v>45994</v>
      </c>
      <c r="G6295" t="n">
        <v>17040</v>
      </c>
      <c r="H6295" t="inlineStr">
        <is>
          <t>PAO CIABATTA DE AZEITE UN</t>
        </is>
      </c>
      <c r="I6295" t="inlineStr">
        <is>
          <t>ALIMENTOS</t>
        </is>
      </c>
      <c r="J6295" t="n">
        <v>10</v>
      </c>
      <c r="K6295" t="inlineStr">
        <is>
          <t>UN</t>
        </is>
      </c>
      <c r="L6295" t="n">
        <v>41</v>
      </c>
      <c r="M6295" t="n">
        <v>4.1</v>
      </c>
      <c r="N6295" t="inlineStr">
        <is>
          <t>ALIMENTOS</t>
        </is>
      </c>
      <c r="O6295" t="inlineStr">
        <is>
          <t>12/2025</t>
        </is>
      </c>
    </row>
    <row r="6296">
      <c r="A6296" t="n">
        <v>182546</v>
      </c>
      <c r="B6296" t="n">
        <v>122</v>
      </c>
      <c r="C6296" t="inlineStr">
        <is>
          <t>Arcos</t>
        </is>
      </c>
      <c r="D6296" t="inlineStr">
        <is>
          <t>NA MORADA INDÚSTRIA E COMÉRCIO LTDA</t>
        </is>
      </c>
      <c r="E6296" t="inlineStr">
        <is>
          <t>286698</t>
        </is>
      </c>
      <c r="F6296" s="550" t="n">
        <v>45993</v>
      </c>
      <c r="G6296" t="n">
        <v>19370</v>
      </c>
      <c r="H6296" t="inlineStr">
        <is>
          <t>QUEIJO CAMEMBERT SERRA DAS ANTAS CX 1,680KG C/12 DE 140G KG</t>
        </is>
      </c>
      <c r="I6296" t="inlineStr">
        <is>
          <t>ALIMENTOS</t>
        </is>
      </c>
      <c r="J6296" t="n">
        <v>21.2</v>
      </c>
      <c r="K6296" t="inlineStr">
        <is>
          <t>KG</t>
        </is>
      </c>
      <c r="L6296" t="n">
        <v>1872.6</v>
      </c>
      <c r="M6296" t="n">
        <v>88.330189</v>
      </c>
      <c r="N6296" t="inlineStr">
        <is>
          <t>ALIMENTOS</t>
        </is>
      </c>
      <c r="O6296" t="inlineStr">
        <is>
          <t>12/2025</t>
        </is>
      </c>
    </row>
    <row r="6297">
      <c r="A6297" t="n">
        <v>182546</v>
      </c>
      <c r="B6297" t="n">
        <v>122</v>
      </c>
      <c r="C6297" t="inlineStr">
        <is>
          <t>Arcos</t>
        </is>
      </c>
      <c r="D6297" t="inlineStr">
        <is>
          <t>NA MORADA INDÚSTRIA E COMÉRCIO LTDA</t>
        </is>
      </c>
      <c r="E6297" t="inlineStr">
        <is>
          <t>286698</t>
        </is>
      </c>
      <c r="F6297" s="550" t="n">
        <v>45993</v>
      </c>
      <c r="G6297" t="n">
        <v>25868</v>
      </c>
      <c r="H6297" t="inlineStr">
        <is>
          <t>QUEIJO GORGONZOLA DOLCE SERRA DAS ANTAS KG</t>
        </is>
      </c>
      <c r="I6297" t="inlineStr">
        <is>
          <t>ALIMENTOS</t>
        </is>
      </c>
      <c r="J6297" t="n">
        <v>2.1</v>
      </c>
      <c r="K6297" t="inlineStr">
        <is>
          <t>KG</t>
        </is>
      </c>
      <c r="L6297" t="n">
        <v>192.55</v>
      </c>
      <c r="M6297" t="n">
        <v>91.690476</v>
      </c>
      <c r="N6297" t="inlineStr">
        <is>
          <t>ALIMENTOS</t>
        </is>
      </c>
      <c r="O6297" t="inlineStr">
        <is>
          <t>12/2025</t>
        </is>
      </c>
    </row>
    <row r="6298">
      <c r="A6298" t="n">
        <v>182546</v>
      </c>
      <c r="B6298" t="n">
        <v>122</v>
      </c>
      <c r="C6298" t="inlineStr">
        <is>
          <t>Arcos</t>
        </is>
      </c>
      <c r="D6298" t="inlineStr">
        <is>
          <t>NA MORADA INDÚSTRIA E COMÉRCIO LTDA</t>
        </is>
      </c>
      <c r="E6298" t="inlineStr">
        <is>
          <t>286698</t>
        </is>
      </c>
      <c r="F6298" s="550" t="n">
        <v>45993</v>
      </c>
      <c r="G6298" t="n">
        <v>26596</v>
      </c>
      <c r="H6298" t="inlineStr">
        <is>
          <t>QUEIJO GORGONZOLA SERRA DAS ANTAS (PECAS DE 660G) KG</t>
        </is>
      </c>
      <c r="I6298" t="inlineStr">
        <is>
          <t>ALIMENTOS</t>
        </is>
      </c>
      <c r="J6298" t="n">
        <v>2.03</v>
      </c>
      <c r="K6298" t="inlineStr">
        <is>
          <t>KG</t>
        </is>
      </c>
      <c r="L6298" t="n">
        <v>189.07</v>
      </c>
      <c r="M6298" t="n">
        <v>93.13793099999999</v>
      </c>
      <c r="N6298" t="inlineStr">
        <is>
          <t>ALIMENTOS</t>
        </is>
      </c>
      <c r="O6298" t="inlineStr">
        <is>
          <t>12/2025</t>
        </is>
      </c>
    </row>
    <row r="6299">
      <c r="A6299" t="n">
        <v>182545</v>
      </c>
      <c r="B6299" t="n">
        <v>122</v>
      </c>
      <c r="C6299" t="inlineStr">
        <is>
          <t>Arcos</t>
        </is>
      </c>
      <c r="D6299" t="inlineStr">
        <is>
          <t>MEXBRA ALIMENTOS LTDA</t>
        </is>
      </c>
      <c r="E6299" t="inlineStr">
        <is>
          <t>3696</t>
        </is>
      </c>
      <c r="F6299" s="550" t="n">
        <v>45994</v>
      </c>
      <c r="G6299" t="n">
        <v>26586</v>
      </c>
      <c r="H6299" t="inlineStr">
        <is>
          <t>TORTILHA DE MILHO DE 11CM C/50 UN</t>
        </is>
      </c>
      <c r="I6299" t="inlineStr">
        <is>
          <t>ALIMENTOS</t>
        </is>
      </c>
      <c r="J6299" t="n">
        <v>2</v>
      </c>
      <c r="K6299" t="inlineStr">
        <is>
          <t>CX</t>
        </is>
      </c>
      <c r="L6299" t="n">
        <v>620</v>
      </c>
      <c r="M6299" t="n">
        <v>310</v>
      </c>
      <c r="N6299" t="inlineStr">
        <is>
          <t>ALIMENTOS</t>
        </is>
      </c>
      <c r="O6299" t="inlineStr">
        <is>
          <t>12/2025</t>
        </is>
      </c>
    </row>
    <row r="6300">
      <c r="A6300" t="n">
        <v>182544</v>
      </c>
      <c r="B6300" t="n">
        <v>122</v>
      </c>
      <c r="C6300" t="inlineStr">
        <is>
          <t>Arcos</t>
        </is>
      </c>
      <c r="D6300" t="inlineStr">
        <is>
          <t xml:space="preserve">BELLNAY PAES ARTESANAIS LTDA </t>
        </is>
      </c>
      <c r="E6300" t="inlineStr">
        <is>
          <t>2723</t>
        </is>
      </c>
      <c r="F6300" s="550" t="n">
        <v>45993</v>
      </c>
      <c r="G6300" t="n">
        <v>24833</v>
      </c>
      <c r="H6300" t="inlineStr">
        <is>
          <t>PAO DE QUEIJO 80G C/25UN</t>
        </is>
      </c>
      <c r="I6300" t="inlineStr">
        <is>
          <t>ALIMENTOS</t>
        </is>
      </c>
      <c r="J6300" t="n">
        <v>15</v>
      </c>
      <c r="K6300" t="inlineStr">
        <is>
          <t>CX</t>
        </is>
      </c>
      <c r="L6300" t="n">
        <v>716.25</v>
      </c>
      <c r="M6300" t="n">
        <v>47.75</v>
      </c>
      <c r="N6300" t="inlineStr">
        <is>
          <t>ALIMENTOS</t>
        </is>
      </c>
      <c r="O6300" t="inlineStr">
        <is>
          <t>12/2025</t>
        </is>
      </c>
    </row>
    <row r="6301">
      <c r="A6301" t="n">
        <v>182543</v>
      </c>
      <c r="B6301" t="n">
        <v>122</v>
      </c>
      <c r="C6301" t="inlineStr">
        <is>
          <t>Arcos</t>
        </is>
      </c>
      <c r="D6301" t="inlineStr">
        <is>
          <t xml:space="preserve">EDUARDO TAKESHI MURANAKA </t>
        </is>
      </c>
      <c r="E6301" t="inlineStr">
        <is>
          <t>260710730</t>
        </is>
      </c>
      <c r="F6301" s="550" t="n">
        <v>45999</v>
      </c>
      <c r="G6301" t="n">
        <v>28220</v>
      </c>
      <c r="H6301" t="inlineStr">
        <is>
          <t>COGUMELO PARIS MURANAKA KG</t>
        </is>
      </c>
      <c r="I6301" t="inlineStr">
        <is>
          <t>ALIMENTOS</t>
        </is>
      </c>
      <c r="J6301" t="n">
        <v>3</v>
      </c>
      <c r="K6301" t="inlineStr">
        <is>
          <t>KG</t>
        </is>
      </c>
      <c r="L6301" t="n">
        <v>81</v>
      </c>
      <c r="M6301" t="n">
        <v>27</v>
      </c>
      <c r="N6301" t="inlineStr">
        <is>
          <t>ALIMENTOS</t>
        </is>
      </c>
      <c r="O6301" t="inlineStr">
        <is>
          <t>12/2025</t>
        </is>
      </c>
    </row>
    <row r="6302">
      <c r="A6302" t="n">
        <v>182543</v>
      </c>
      <c r="B6302" t="n">
        <v>122</v>
      </c>
      <c r="C6302" t="inlineStr">
        <is>
          <t>Arcos</t>
        </is>
      </c>
      <c r="D6302" t="inlineStr">
        <is>
          <t xml:space="preserve">EDUARDO TAKESHI MURANAKA </t>
        </is>
      </c>
      <c r="E6302" t="inlineStr">
        <is>
          <t>260710730</t>
        </is>
      </c>
      <c r="F6302" s="550" t="n">
        <v>45999</v>
      </c>
      <c r="G6302" t="n">
        <v>28221</v>
      </c>
      <c r="H6302" t="inlineStr">
        <is>
          <t>COGUMELO PORTO BELLO MURANAKA KG</t>
        </is>
      </c>
      <c r="I6302" t="inlineStr">
        <is>
          <t>ALIMENTOS</t>
        </is>
      </c>
      <c r="J6302" t="n">
        <v>3</v>
      </c>
      <c r="K6302" t="inlineStr">
        <is>
          <t>KG</t>
        </is>
      </c>
      <c r="L6302" t="n">
        <v>105</v>
      </c>
      <c r="M6302" t="n">
        <v>35</v>
      </c>
      <c r="N6302" t="inlineStr">
        <is>
          <t>ALIMENTOS</t>
        </is>
      </c>
      <c r="O6302" t="inlineStr">
        <is>
          <t>12/2025</t>
        </is>
      </c>
    </row>
    <row r="6303">
      <c r="A6303" t="n">
        <v>182543</v>
      </c>
      <c r="B6303" t="n">
        <v>122</v>
      </c>
      <c r="C6303" t="inlineStr">
        <is>
          <t>Arcos</t>
        </is>
      </c>
      <c r="D6303" t="inlineStr">
        <is>
          <t xml:space="preserve">EDUARDO TAKESHI MURANAKA </t>
        </is>
      </c>
      <c r="E6303" t="inlineStr">
        <is>
          <t>260710730</t>
        </is>
      </c>
      <c r="F6303" s="550" t="n">
        <v>45999</v>
      </c>
      <c r="G6303" t="n">
        <v>28222</v>
      </c>
      <c r="H6303" t="inlineStr">
        <is>
          <t>COGUMELO SHIITAKE MURANAKA KG</t>
        </is>
      </c>
      <c r="I6303" t="inlineStr">
        <is>
          <t>ALIMENTOS</t>
        </is>
      </c>
      <c r="J6303" t="n">
        <v>3</v>
      </c>
      <c r="K6303" t="inlineStr">
        <is>
          <t>KG</t>
        </is>
      </c>
      <c r="L6303" t="n">
        <v>126</v>
      </c>
      <c r="M6303" t="n">
        <v>42</v>
      </c>
      <c r="N6303" t="inlineStr">
        <is>
          <t>ALIMENTOS</t>
        </is>
      </c>
      <c r="O6303" t="inlineStr">
        <is>
          <t>12/2025</t>
        </is>
      </c>
    </row>
    <row r="6304">
      <c r="A6304" t="n">
        <v>182537</v>
      </c>
      <c r="B6304" t="n">
        <v>122</v>
      </c>
      <c r="C6304" t="inlineStr">
        <is>
          <t>Arcos</t>
        </is>
      </c>
      <c r="D6304" t="inlineStr">
        <is>
          <t xml:space="preserve">EDUARDO TAKESHI MURANAKA </t>
        </is>
      </c>
      <c r="E6304" t="inlineStr">
        <is>
          <t>260710722</t>
        </is>
      </c>
      <c r="F6304" s="550" t="n">
        <v>45996</v>
      </c>
      <c r="G6304" t="n">
        <v>28220</v>
      </c>
      <c r="H6304" t="inlineStr">
        <is>
          <t>COGUMELO PARIS MURANAKA KG</t>
        </is>
      </c>
      <c r="I6304" t="inlineStr">
        <is>
          <t>ALIMENTOS</t>
        </is>
      </c>
      <c r="J6304" t="n">
        <v>3</v>
      </c>
      <c r="K6304" t="inlineStr">
        <is>
          <t>KG</t>
        </is>
      </c>
      <c r="L6304" t="n">
        <v>112.5</v>
      </c>
      <c r="M6304" t="n">
        <v>37.5</v>
      </c>
      <c r="N6304" t="inlineStr">
        <is>
          <t>ALIMENTOS</t>
        </is>
      </c>
      <c r="O6304" t="inlineStr">
        <is>
          <t>12/2025</t>
        </is>
      </c>
    </row>
    <row r="6305">
      <c r="A6305" t="n">
        <v>182537</v>
      </c>
      <c r="B6305" t="n">
        <v>122</v>
      </c>
      <c r="C6305" t="inlineStr">
        <is>
          <t>Arcos</t>
        </is>
      </c>
      <c r="D6305" t="inlineStr">
        <is>
          <t xml:space="preserve">EDUARDO TAKESHI MURANAKA </t>
        </is>
      </c>
      <c r="E6305" t="inlineStr">
        <is>
          <t>260710722</t>
        </is>
      </c>
      <c r="F6305" s="550" t="n">
        <v>45996</v>
      </c>
      <c r="G6305" t="n">
        <v>28221</v>
      </c>
      <c r="H6305" t="inlineStr">
        <is>
          <t>COGUMELO PORTO BELLO MURANAKA KG</t>
        </is>
      </c>
      <c r="I6305" t="inlineStr">
        <is>
          <t>ALIMENTOS</t>
        </is>
      </c>
      <c r="J6305" t="n">
        <v>3</v>
      </c>
      <c r="K6305" t="inlineStr">
        <is>
          <t>KG</t>
        </is>
      </c>
      <c r="L6305" t="n">
        <v>112.5</v>
      </c>
      <c r="M6305" t="n">
        <v>37.5</v>
      </c>
      <c r="N6305" t="inlineStr">
        <is>
          <t>ALIMENTOS</t>
        </is>
      </c>
      <c r="O6305" t="inlineStr">
        <is>
          <t>12/2025</t>
        </is>
      </c>
    </row>
    <row r="6306">
      <c r="A6306" t="n">
        <v>182537</v>
      </c>
      <c r="B6306" t="n">
        <v>122</v>
      </c>
      <c r="C6306" t="inlineStr">
        <is>
          <t>Arcos</t>
        </is>
      </c>
      <c r="D6306" t="inlineStr">
        <is>
          <t xml:space="preserve">EDUARDO TAKESHI MURANAKA </t>
        </is>
      </c>
      <c r="E6306" t="inlineStr">
        <is>
          <t>260710722</t>
        </is>
      </c>
      <c r="F6306" s="550" t="n">
        <v>45996</v>
      </c>
      <c r="G6306" t="n">
        <v>28222</v>
      </c>
      <c r="H6306" t="inlineStr">
        <is>
          <t>COGUMELO SHIITAKE MURANAKA KG</t>
        </is>
      </c>
      <c r="I6306" t="inlineStr">
        <is>
          <t>ALIMENTOS</t>
        </is>
      </c>
      <c r="J6306" t="n">
        <v>3</v>
      </c>
      <c r="K6306" t="inlineStr">
        <is>
          <t>KG</t>
        </is>
      </c>
      <c r="L6306" t="n">
        <v>127.5</v>
      </c>
      <c r="M6306" t="n">
        <v>42.5</v>
      </c>
      <c r="N6306" t="inlineStr">
        <is>
          <t>ALIMENTOS</t>
        </is>
      </c>
      <c r="O6306" t="inlineStr">
        <is>
          <t>12/2025</t>
        </is>
      </c>
    </row>
    <row r="6307">
      <c r="A6307" t="n">
        <v>182530</v>
      </c>
      <c r="B6307" t="n">
        <v>122</v>
      </c>
      <c r="C6307" t="inlineStr">
        <is>
          <t>Arcos</t>
        </is>
      </c>
      <c r="D6307" t="inlineStr">
        <is>
          <t xml:space="preserve">EDUARDO TAKESHI MURANAKA </t>
        </is>
      </c>
      <c r="E6307" t="inlineStr">
        <is>
          <t>260710656</t>
        </is>
      </c>
      <c r="F6307" s="550" t="n">
        <v>45992</v>
      </c>
      <c r="G6307" t="n">
        <v>28220</v>
      </c>
      <c r="H6307" t="inlineStr">
        <is>
          <t>COGUMELO PARIS MURANAKA KG</t>
        </is>
      </c>
      <c r="I6307" t="inlineStr">
        <is>
          <t>ALIMENTOS</t>
        </is>
      </c>
      <c r="J6307" t="n">
        <v>2</v>
      </c>
      <c r="K6307" t="inlineStr">
        <is>
          <t>KG</t>
        </is>
      </c>
      <c r="L6307" t="n">
        <v>54</v>
      </c>
      <c r="M6307" t="n">
        <v>27</v>
      </c>
      <c r="N6307" t="inlineStr">
        <is>
          <t>ALIMENTOS - 11/2025</t>
        </is>
      </c>
      <c r="O6307" t="inlineStr">
        <is>
          <t>12/2025</t>
        </is>
      </c>
    </row>
    <row r="6308">
      <c r="A6308" t="n">
        <v>182530</v>
      </c>
      <c r="B6308" t="n">
        <v>122</v>
      </c>
      <c r="C6308" t="inlineStr">
        <is>
          <t>Arcos</t>
        </is>
      </c>
      <c r="D6308" t="inlineStr">
        <is>
          <t xml:space="preserve">EDUARDO TAKESHI MURANAKA </t>
        </is>
      </c>
      <c r="E6308" t="inlineStr">
        <is>
          <t>260710656</t>
        </is>
      </c>
      <c r="F6308" s="550" t="n">
        <v>45992</v>
      </c>
      <c r="G6308" t="n">
        <v>28221</v>
      </c>
      <c r="H6308" t="inlineStr">
        <is>
          <t>COGUMELO PORTO BELLO MURANAKA KG</t>
        </is>
      </c>
      <c r="I6308" t="inlineStr">
        <is>
          <t>ALIMENTOS</t>
        </is>
      </c>
      <c r="J6308" t="n">
        <v>2</v>
      </c>
      <c r="K6308" t="inlineStr">
        <is>
          <t>KG</t>
        </is>
      </c>
      <c r="L6308" t="n">
        <v>70</v>
      </c>
      <c r="M6308" t="n">
        <v>35</v>
      </c>
      <c r="N6308" t="inlineStr">
        <is>
          <t>ALIMENTOS - 11/2025</t>
        </is>
      </c>
      <c r="O6308" t="inlineStr">
        <is>
          <t>12/2025</t>
        </is>
      </c>
    </row>
    <row r="6309">
      <c r="A6309" t="n">
        <v>182530</v>
      </c>
      <c r="B6309" t="n">
        <v>122</v>
      </c>
      <c r="C6309" t="inlineStr">
        <is>
          <t>Arcos</t>
        </is>
      </c>
      <c r="D6309" t="inlineStr">
        <is>
          <t xml:space="preserve">EDUARDO TAKESHI MURANAKA </t>
        </is>
      </c>
      <c r="E6309" t="inlineStr">
        <is>
          <t>260710656</t>
        </is>
      </c>
      <c r="F6309" s="550" t="n">
        <v>45992</v>
      </c>
      <c r="G6309" t="n">
        <v>28222</v>
      </c>
      <c r="H6309" t="inlineStr">
        <is>
          <t>COGUMELO SHIITAKE MURANAKA KG</t>
        </is>
      </c>
      <c r="I6309" t="inlineStr">
        <is>
          <t>ALIMENTOS</t>
        </is>
      </c>
      <c r="J6309" t="n">
        <v>2</v>
      </c>
      <c r="K6309" t="inlineStr">
        <is>
          <t>KG</t>
        </is>
      </c>
      <c r="L6309" t="n">
        <v>84</v>
      </c>
      <c r="M6309" t="n">
        <v>42</v>
      </c>
      <c r="N6309" t="inlineStr">
        <is>
          <t>ALIMENTOS - 11/2025</t>
        </is>
      </c>
      <c r="O6309" t="inlineStr">
        <is>
          <t>12/2025</t>
        </is>
      </c>
    </row>
    <row r="6310">
      <c r="A6310" t="n">
        <v>182509</v>
      </c>
      <c r="B6310" t="n">
        <v>122</v>
      </c>
      <c r="C6310" t="inlineStr">
        <is>
          <t>Arcos</t>
        </is>
      </c>
      <c r="D6310" t="inlineStr">
        <is>
          <t>NOVA COMERCIAL PESCADOS LTDA</t>
        </is>
      </c>
      <c r="E6310" t="inlineStr">
        <is>
          <t>29802</t>
        </is>
      </c>
      <c r="F6310" s="550" t="n">
        <v>45996</v>
      </c>
      <c r="G6310" t="n">
        <v>27692</v>
      </c>
      <c r="H6310" t="inlineStr">
        <is>
          <t>CAMARAO CINZA 25/30 LIMPO EVISCERADO COM COLA KG</t>
        </is>
      </c>
      <c r="I6310" t="inlineStr">
        <is>
          <t>ALIMENTOS</t>
        </is>
      </c>
      <c r="J6310" t="n">
        <v>10</v>
      </c>
      <c r="K6310" t="inlineStr">
        <is>
          <t>KG</t>
        </is>
      </c>
      <c r="L6310" t="n">
        <v>1120</v>
      </c>
      <c r="M6310" t="n">
        <v>112</v>
      </c>
      <c r="N6310" t="inlineStr">
        <is>
          <t>ALIMENTOS</t>
        </is>
      </c>
      <c r="O6310" t="inlineStr">
        <is>
          <t>12/2025</t>
        </is>
      </c>
    </row>
    <row r="6311">
      <c r="A6311" t="n">
        <v>181596</v>
      </c>
      <c r="B6311" t="n">
        <v>122</v>
      </c>
      <c r="C6311" t="inlineStr">
        <is>
          <t>Arcos</t>
        </is>
      </c>
      <c r="D6311" t="inlineStr">
        <is>
          <t>AMBEV S. A. - CDD SAO PAULO</t>
        </is>
      </c>
      <c r="E6311" t="inlineStr">
        <is>
          <t>873429</t>
        </is>
      </c>
      <c r="F6311" s="550" t="n">
        <v>45993</v>
      </c>
      <c r="G6311" t="n">
        <v>18589</v>
      </c>
      <c r="H6311" t="inlineStr">
        <is>
          <t>STELLA ARTOIS LONG NECK 330ML C/24</t>
        </is>
      </c>
      <c r="I6311" t="inlineStr">
        <is>
          <t>BEBIDAS</t>
        </is>
      </c>
      <c r="J6311" t="n">
        <v>35</v>
      </c>
      <c r="K6311" t="inlineStr">
        <is>
          <t>PC</t>
        </is>
      </c>
      <c r="L6311" t="n">
        <v>2411.85</v>
      </c>
      <c r="M6311" t="n">
        <v>68.91</v>
      </c>
      <c r="N6311" t="inlineStr">
        <is>
          <t>BEBIDAS</t>
        </is>
      </c>
      <c r="O6311" t="inlineStr">
        <is>
          <t>12/2025</t>
        </is>
      </c>
    </row>
    <row r="6312">
      <c r="A6312" t="n">
        <v>181596</v>
      </c>
      <c r="B6312" t="n">
        <v>122</v>
      </c>
      <c r="C6312" t="inlineStr">
        <is>
          <t>Arcos</t>
        </is>
      </c>
      <c r="D6312" t="inlineStr">
        <is>
          <t>AMBEV S. A. - CDD SAO PAULO</t>
        </is>
      </c>
      <c r="E6312" t="inlineStr">
        <is>
          <t>873429</t>
        </is>
      </c>
      <c r="F6312" s="550" t="n">
        <v>45993</v>
      </c>
      <c r="G6312" t="n">
        <v>17905</v>
      </c>
      <c r="H6312" t="inlineStr">
        <is>
          <t>GUARANA ANTARCTICA DIET LATA 350ML C/12</t>
        </is>
      </c>
      <c r="I6312" t="inlineStr">
        <is>
          <t>BEBIDAS</t>
        </is>
      </c>
      <c r="J6312" t="n">
        <v>8</v>
      </c>
      <c r="K6312" t="inlineStr">
        <is>
          <t>PC</t>
        </is>
      </c>
      <c r="L6312" t="n">
        <v>201.84</v>
      </c>
      <c r="M6312" t="n">
        <v>25.23</v>
      </c>
      <c r="N6312" t="inlineStr">
        <is>
          <t>BEBIDAS</t>
        </is>
      </c>
      <c r="O6312" t="inlineStr">
        <is>
          <t>12/2025</t>
        </is>
      </c>
    </row>
    <row r="6313">
      <c r="A6313" t="n">
        <v>181596</v>
      </c>
      <c r="B6313" t="n">
        <v>122</v>
      </c>
      <c r="C6313" t="inlineStr">
        <is>
          <t>Arcos</t>
        </is>
      </c>
      <c r="D6313" t="inlineStr">
        <is>
          <t>AMBEV S. A. - CDD SAO PAULO</t>
        </is>
      </c>
      <c r="E6313" t="inlineStr">
        <is>
          <t>873429</t>
        </is>
      </c>
      <c r="F6313" s="550" t="n">
        <v>45993</v>
      </c>
      <c r="G6313" t="n">
        <v>17881</v>
      </c>
      <c r="H6313" t="inlineStr">
        <is>
          <t>SODA LIMONADA ANTARCTICA LATA 350ML C/12</t>
        </is>
      </c>
      <c r="I6313" t="inlineStr">
        <is>
          <t>BEBIDAS</t>
        </is>
      </c>
      <c r="J6313" t="n">
        <v>8</v>
      </c>
      <c r="K6313" t="inlineStr">
        <is>
          <t>PC</t>
        </is>
      </c>
      <c r="L6313" t="n">
        <v>188.48</v>
      </c>
      <c r="M6313" t="n">
        <v>23.56</v>
      </c>
      <c r="N6313" t="inlineStr">
        <is>
          <t>BEBIDAS</t>
        </is>
      </c>
      <c r="O6313" t="inlineStr">
        <is>
          <t>12/2025</t>
        </is>
      </c>
    </row>
    <row r="6314">
      <c r="A6314" t="n">
        <v>181596</v>
      </c>
      <c r="B6314" t="n">
        <v>122</v>
      </c>
      <c r="C6314" t="inlineStr">
        <is>
          <t>Arcos</t>
        </is>
      </c>
      <c r="D6314" t="inlineStr">
        <is>
          <t>AMBEV S. A. - CDD SAO PAULO</t>
        </is>
      </c>
      <c r="E6314" t="inlineStr">
        <is>
          <t>873429</t>
        </is>
      </c>
      <c r="F6314" s="550" t="n">
        <v>45993</v>
      </c>
      <c r="G6314" t="n">
        <v>17886</v>
      </c>
      <c r="H6314" t="inlineStr">
        <is>
          <t>PEPSI ZERO LATA 350ML C/12</t>
        </is>
      </c>
      <c r="I6314" t="inlineStr">
        <is>
          <t>BEBIDAS</t>
        </is>
      </c>
      <c r="J6314" t="n">
        <v>8</v>
      </c>
      <c r="K6314" t="inlineStr">
        <is>
          <t>PC</t>
        </is>
      </c>
      <c r="L6314" t="n">
        <v>185.92</v>
      </c>
      <c r="M6314" t="n">
        <v>23.24</v>
      </c>
      <c r="N6314" t="inlineStr">
        <is>
          <t>BEBIDAS</t>
        </is>
      </c>
      <c r="O6314" t="inlineStr">
        <is>
          <t>12/2025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63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ID_Contagem</t>
        </is>
      </c>
      <c r="B1" t="inlineStr">
        <is>
          <t>ID_Loja</t>
        </is>
      </c>
      <c r="C1" t="inlineStr">
        <is>
          <t>Loja</t>
        </is>
      </c>
      <c r="D1" t="inlineStr">
        <is>
          <t>Data_Contagem</t>
        </is>
      </c>
      <c r="E1" t="inlineStr">
        <is>
          <t>ID_Insumo</t>
        </is>
      </c>
      <c r="F1" t="inlineStr">
        <is>
          <t>Insumo</t>
        </is>
      </c>
      <c r="G1" t="inlineStr">
        <is>
          <t>ID_Nivel_4</t>
        </is>
      </c>
      <c r="H1" t="inlineStr">
        <is>
          <t>Quantidade</t>
        </is>
      </c>
      <c r="I1" t="inlineStr">
        <is>
          <t>Unidade_Medida</t>
        </is>
      </c>
      <c r="J1" t="inlineStr">
        <is>
          <t>Categoria_Insumo</t>
        </is>
      </c>
      <c r="K1" t="inlineStr">
        <is>
          <t>Mes_Texto</t>
        </is>
      </c>
      <c r="L1" t="inlineStr">
        <is>
          <t>Preco_Medio_Pago_no_Mes</t>
        </is>
      </c>
      <c r="M1" t="inlineStr">
        <is>
          <t>Data_Ultima_Compra</t>
        </is>
      </c>
      <c r="N1" t="inlineStr">
        <is>
          <t>Valor_Ultima_Compra</t>
        </is>
      </c>
      <c r="O1" t="inlineStr">
        <is>
          <t>Valor_Ultima_Compra_Global</t>
        </is>
      </c>
      <c r="P1" t="inlineStr">
        <is>
          <t>Valor_em_Estoque</t>
        </is>
      </c>
      <c r="Q1" t="inlineStr">
        <is>
          <t>Observacao</t>
        </is>
      </c>
    </row>
    <row r="2">
      <c r="A2" t="n">
        <v>91018</v>
      </c>
      <c r="B2" t="n">
        <v>122</v>
      </c>
      <c r="C2" t="inlineStr">
        <is>
          <t>Arcos</t>
        </is>
      </c>
      <c r="D2" s="551" t="n">
        <v>46174</v>
      </c>
      <c r="E2" t="n">
        <v>18353</v>
      </c>
      <c r="F2" t="inlineStr">
        <is>
          <t>GIN TANQUERAY TEN 750ML</t>
        </is>
      </c>
      <c r="G2" t="n">
        <v>3282</v>
      </c>
      <c r="H2" t="n">
        <v>104.93</v>
      </c>
      <c r="I2" t="inlineStr">
        <is>
          <t>GR</t>
        </is>
      </c>
      <c r="J2" t="inlineStr">
        <is>
          <t>BEBIDAS</t>
        </is>
      </c>
      <c r="K2" t="inlineStr">
        <is>
          <t>05/2026</t>
        </is>
      </c>
      <c r="L2" t="n">
        <v>0</v>
      </c>
      <c r="M2" s="551" t="n">
        <v>46072</v>
      </c>
      <c r="N2" t="n">
        <v>147.6</v>
      </c>
      <c r="O2" t="n">
        <v>138.57</v>
      </c>
      <c r="P2" t="n">
        <v>15487.67</v>
      </c>
    </row>
    <row r="3">
      <c r="A3" t="n">
        <v>91019</v>
      </c>
      <c r="B3" t="n">
        <v>122</v>
      </c>
      <c r="C3" t="inlineStr">
        <is>
          <t>Arcos</t>
        </is>
      </c>
      <c r="D3" s="551" t="n">
        <v>46174</v>
      </c>
      <c r="E3" t="n">
        <v>18179</v>
      </c>
      <c r="F3" t="inlineStr">
        <is>
          <t>VODKA KETEL ONE 1L</t>
        </is>
      </c>
      <c r="G3" t="n">
        <v>3443</v>
      </c>
      <c r="H3" t="n">
        <v>121.76</v>
      </c>
      <c r="I3" t="inlineStr">
        <is>
          <t>GR</t>
        </is>
      </c>
      <c r="J3" t="inlineStr">
        <is>
          <t>BEBIDAS</t>
        </is>
      </c>
      <c r="K3" t="inlineStr">
        <is>
          <t>05/2026</t>
        </is>
      </c>
      <c r="L3" t="n">
        <v>117.46</v>
      </c>
      <c r="M3" s="551" t="n">
        <v>46171</v>
      </c>
      <c r="N3" t="n">
        <v>116.41</v>
      </c>
      <c r="O3" t="n">
        <v>116.41</v>
      </c>
      <c r="P3" t="n">
        <v>14301.93</v>
      </c>
    </row>
    <row r="4">
      <c r="A4" t="n">
        <v>91021</v>
      </c>
      <c r="B4" t="n">
        <v>122</v>
      </c>
      <c r="C4" t="inlineStr">
        <is>
          <t>Arcos</t>
        </is>
      </c>
      <c r="D4" s="551" t="n">
        <v>46174</v>
      </c>
      <c r="E4" t="n">
        <v>18099</v>
      </c>
      <c r="F4" t="inlineStr">
        <is>
          <t>WHISKY SINGLETON 12 ANOS SINGLE MALT 750ML</t>
        </is>
      </c>
      <c r="G4" t="n">
        <v>3511</v>
      </c>
      <c r="H4" t="n">
        <v>51.34</v>
      </c>
      <c r="I4" t="inlineStr">
        <is>
          <t>GR</t>
        </is>
      </c>
      <c r="J4" t="inlineStr">
        <is>
          <t>BEBIDAS</t>
        </is>
      </c>
      <c r="K4" t="inlineStr">
        <is>
          <t>05/2026</t>
        </is>
      </c>
      <c r="L4" t="n">
        <v>217.2</v>
      </c>
      <c r="M4" s="551" t="n">
        <v>46171</v>
      </c>
      <c r="N4" t="n">
        <v>217.2</v>
      </c>
      <c r="O4" t="n">
        <v>217.2</v>
      </c>
      <c r="P4" t="n">
        <v>11151.05</v>
      </c>
    </row>
    <row r="5">
      <c r="A5" t="n">
        <v>91020</v>
      </c>
      <c r="B5" t="n">
        <v>122</v>
      </c>
      <c r="C5" t="inlineStr">
        <is>
          <t>Arcos</t>
        </is>
      </c>
      <c r="D5" s="551" t="n">
        <v>46174</v>
      </c>
      <c r="E5" t="n">
        <v>18359</v>
      </c>
      <c r="F5" t="inlineStr">
        <is>
          <t>GIN TANQUERAY 750ML</t>
        </is>
      </c>
      <c r="G5" t="n">
        <v>3278</v>
      </c>
      <c r="H5" t="n">
        <v>116.46</v>
      </c>
      <c r="I5" t="inlineStr">
        <is>
          <t>GR</t>
        </is>
      </c>
      <c r="J5" t="inlineStr">
        <is>
          <t>BEBIDAS</t>
        </is>
      </c>
      <c r="K5" t="inlineStr">
        <is>
          <t>05/2026</t>
        </is>
      </c>
      <c r="L5" t="n">
        <v>91.59999999999999</v>
      </c>
      <c r="M5" s="551" t="n">
        <v>46171</v>
      </c>
      <c r="N5" t="n">
        <v>88.90000000000001</v>
      </c>
      <c r="O5" t="n">
        <v>88.90000000000001</v>
      </c>
      <c r="P5" t="n">
        <v>10667.74</v>
      </c>
    </row>
    <row r="6">
      <c r="A6" t="n">
        <v>91022</v>
      </c>
      <c r="B6" t="n">
        <v>122</v>
      </c>
      <c r="C6" t="inlineStr">
        <is>
          <t>Arcos</t>
        </is>
      </c>
      <c r="D6" s="551" t="n">
        <v>46174</v>
      </c>
      <c r="E6" t="n">
        <v>18119</v>
      </c>
      <c r="F6" t="inlineStr">
        <is>
          <t>WHISKY JOHNNIE WALKER BLACK LABEL 1L</t>
        </is>
      </c>
      <c r="G6" t="n">
        <v>3494</v>
      </c>
      <c r="H6" t="n">
        <v>55.88</v>
      </c>
      <c r="I6" t="inlineStr">
        <is>
          <t>GR</t>
        </is>
      </c>
      <c r="J6" t="inlineStr">
        <is>
          <t>BEBIDAS</t>
        </is>
      </c>
      <c r="K6" t="inlineStr">
        <is>
          <t>05/2026</t>
        </is>
      </c>
      <c r="L6" t="n">
        <v>166.62</v>
      </c>
      <c r="M6" s="551" t="n">
        <v>46171</v>
      </c>
      <c r="N6" t="n">
        <v>166.62</v>
      </c>
      <c r="O6" t="n">
        <v>166.62</v>
      </c>
      <c r="P6" t="n">
        <v>9310.73</v>
      </c>
    </row>
    <row r="7">
      <c r="A7" t="n">
        <v>91024</v>
      </c>
      <c r="B7" t="n">
        <v>122</v>
      </c>
      <c r="C7" t="inlineStr">
        <is>
          <t>Arcos</t>
        </is>
      </c>
      <c r="D7" s="551" t="n">
        <v>46174</v>
      </c>
      <c r="E7" t="n">
        <v>18118</v>
      </c>
      <c r="F7" t="inlineStr">
        <is>
          <t>WHISKY JOHNNIE WALKER BLUE LABEL 750ML</t>
        </is>
      </c>
      <c r="G7" t="n">
        <v>3495</v>
      </c>
      <c r="H7" t="n">
        <v>5</v>
      </c>
      <c r="I7" t="inlineStr">
        <is>
          <t>GR</t>
        </is>
      </c>
      <c r="J7" t="inlineStr">
        <is>
          <t>BEBIDAS</t>
        </is>
      </c>
      <c r="K7" t="inlineStr">
        <is>
          <t>05/2026</t>
        </is>
      </c>
      <c r="L7" t="n">
        <v>0</v>
      </c>
      <c r="M7" s="551" t="n">
        <v>46072</v>
      </c>
      <c r="N7" t="n">
        <v>1356.9</v>
      </c>
      <c r="O7" t="n">
        <v>1335.9</v>
      </c>
      <c r="P7" t="n">
        <v>6784.5</v>
      </c>
    </row>
    <row r="8">
      <c r="A8" t="n">
        <v>91025</v>
      </c>
      <c r="B8" t="n">
        <v>122</v>
      </c>
      <c r="C8" t="inlineStr">
        <is>
          <t>Arcos</t>
        </is>
      </c>
      <c r="D8" s="551" t="n">
        <v>46174</v>
      </c>
      <c r="E8" t="n">
        <v>18242</v>
      </c>
      <c r="F8" t="inlineStr">
        <is>
          <t>TEQUILA DON JULIO BLANCO 750ML</t>
        </is>
      </c>
      <c r="G8" t="n">
        <v>3386</v>
      </c>
      <c r="H8" t="n">
        <v>27.85</v>
      </c>
      <c r="I8" t="inlineStr">
        <is>
          <t>GR</t>
        </is>
      </c>
      <c r="J8" t="inlineStr">
        <is>
          <t>BEBIDAS</t>
        </is>
      </c>
      <c r="K8" t="inlineStr">
        <is>
          <t>05/2026</t>
        </is>
      </c>
      <c r="L8" t="n">
        <v>224.57</v>
      </c>
      <c r="M8" s="551" t="n">
        <v>46171</v>
      </c>
      <c r="N8" t="n">
        <v>213.09</v>
      </c>
      <c r="O8" t="n">
        <v>213.09</v>
      </c>
      <c r="P8" t="n">
        <v>6254.27</v>
      </c>
    </row>
    <row r="9">
      <c r="A9" t="n">
        <v>91026</v>
      </c>
      <c r="B9" t="n">
        <v>122</v>
      </c>
      <c r="C9" t="inlineStr">
        <is>
          <t>Arcos</t>
        </is>
      </c>
      <c r="D9" s="551" t="n">
        <v>46174</v>
      </c>
      <c r="E9" t="n">
        <v>18157</v>
      </c>
      <c r="F9" t="inlineStr">
        <is>
          <t>WHISKY BOURBON BULLEIT 750ML</t>
        </is>
      </c>
      <c r="G9" t="n">
        <v>3463</v>
      </c>
      <c r="H9" t="n">
        <v>27.12</v>
      </c>
      <c r="I9" t="inlineStr">
        <is>
          <t>GR</t>
        </is>
      </c>
      <c r="J9" t="inlineStr">
        <is>
          <t>BEBIDAS</t>
        </is>
      </c>
      <c r="K9" t="inlineStr">
        <is>
          <t>05/2026</t>
        </is>
      </c>
      <c r="L9" t="n">
        <v>0</v>
      </c>
      <c r="M9" s="551" t="n">
        <v>46126</v>
      </c>
      <c r="N9" t="n">
        <v>197.42</v>
      </c>
      <c r="O9" t="n">
        <v>207.7</v>
      </c>
      <c r="P9" t="n">
        <v>5354.03</v>
      </c>
    </row>
    <row r="10">
      <c r="A10" t="n">
        <v>91028</v>
      </c>
      <c r="B10" t="n">
        <v>122</v>
      </c>
      <c r="C10" t="inlineStr">
        <is>
          <t>Arcos</t>
        </is>
      </c>
      <c r="D10" s="551" t="n">
        <v>46174</v>
      </c>
      <c r="E10" t="n">
        <v>21945</v>
      </c>
      <c r="F10" t="inlineStr">
        <is>
          <t>VINHO BRANCO MASCARA FUEGO CHARDONNAY 750ML</t>
        </is>
      </c>
      <c r="G10" t="n">
        <v>3748</v>
      </c>
      <c r="H10" t="n">
        <v>121.9</v>
      </c>
      <c r="I10" t="inlineStr">
        <is>
          <t>LT</t>
        </is>
      </c>
      <c r="J10" t="inlineStr">
        <is>
          <t>BEBIDAS</t>
        </is>
      </c>
      <c r="K10" t="inlineStr">
        <is>
          <t>05/2026</t>
        </is>
      </c>
      <c r="L10" t="n">
        <v>39.65</v>
      </c>
      <c r="M10" s="551" t="n">
        <v>46170</v>
      </c>
      <c r="N10" t="n">
        <v>39.65</v>
      </c>
      <c r="O10" t="n">
        <v>39.65</v>
      </c>
      <c r="P10" t="n">
        <v>4833.34</v>
      </c>
    </row>
    <row r="11">
      <c r="A11" t="n">
        <v>91030</v>
      </c>
      <c r="B11" t="n">
        <v>122</v>
      </c>
      <c r="C11" t="inlineStr">
        <is>
          <t>Arcos</t>
        </is>
      </c>
      <c r="D11" s="551" t="n">
        <v>46174</v>
      </c>
      <c r="E11" t="n">
        <v>26588</v>
      </c>
      <c r="F11" t="inlineStr">
        <is>
          <t>LONZA FATIADO JAIS KG</t>
        </is>
      </c>
      <c r="G11" t="n">
        <v>6804</v>
      </c>
      <c r="H11" t="n">
        <v>17</v>
      </c>
      <c r="I11" t="inlineStr">
        <is>
          <t>KG</t>
        </is>
      </c>
      <c r="J11" t="inlineStr">
        <is>
          <t>ALIMENTOS</t>
        </is>
      </c>
      <c r="K11" t="inlineStr">
        <is>
          <t>05/2026</t>
        </is>
      </c>
      <c r="L11" t="n">
        <v>276.5</v>
      </c>
      <c r="M11" s="551" t="n">
        <v>46163</v>
      </c>
      <c r="N11" t="n">
        <v>276.5</v>
      </c>
      <c r="O11" t="n">
        <v>276.5</v>
      </c>
      <c r="P11" t="n">
        <v>4700.5</v>
      </c>
    </row>
    <row r="12">
      <c r="A12" t="n">
        <v>91029</v>
      </c>
      <c r="B12" t="n">
        <v>122</v>
      </c>
      <c r="C12" t="inlineStr">
        <is>
          <t>Arcos</t>
        </is>
      </c>
      <c r="D12" s="551" t="n">
        <v>46174</v>
      </c>
      <c r="E12" t="n">
        <v>28818</v>
      </c>
      <c r="F12" t="inlineStr">
        <is>
          <t>WHISKY JOHNNIE WALKER 18 ANOS 750ML</t>
        </is>
      </c>
      <c r="G12" t="n">
        <v>8796</v>
      </c>
      <c r="H12" t="n">
        <v>8</v>
      </c>
      <c r="I12" t="inlineStr">
        <is>
          <t>UN</t>
        </is>
      </c>
      <c r="J12" t="inlineStr">
        <is>
          <t>BEBIDAS</t>
        </is>
      </c>
      <c r="K12" t="inlineStr">
        <is>
          <t>05/2026</t>
        </is>
      </c>
      <c r="L12" t="n">
        <v>0</v>
      </c>
      <c r="M12" s="551" t="n">
        <v>46073</v>
      </c>
      <c r="N12" t="n">
        <v>546.37</v>
      </c>
      <c r="O12" t="n">
        <v>546.37</v>
      </c>
      <c r="P12" t="n">
        <v>4370.96</v>
      </c>
    </row>
    <row r="13">
      <c r="A13" t="n">
        <v>91032</v>
      </c>
      <c r="B13" t="n">
        <v>122</v>
      </c>
      <c r="C13" t="inlineStr">
        <is>
          <t>Arcos</t>
        </is>
      </c>
      <c r="D13" s="551" t="n">
        <v>46174</v>
      </c>
      <c r="E13" t="n">
        <v>26591</v>
      </c>
      <c r="F13" t="inlineStr">
        <is>
          <t>COPA FATIADO JAIS KG</t>
        </is>
      </c>
      <c r="G13" t="n">
        <v>6805</v>
      </c>
      <c r="H13" t="n">
        <v>12</v>
      </c>
      <c r="I13" t="inlineStr">
        <is>
          <t>KG</t>
        </is>
      </c>
      <c r="J13" t="inlineStr">
        <is>
          <t>ALIMENTOS</t>
        </is>
      </c>
      <c r="K13" t="inlineStr">
        <is>
          <t>05/2026</t>
        </is>
      </c>
      <c r="L13" t="n">
        <v>328.5</v>
      </c>
      <c r="M13" s="551" t="n">
        <v>46163</v>
      </c>
      <c r="N13" t="n">
        <v>328.5</v>
      </c>
      <c r="O13" t="n">
        <v>328.5</v>
      </c>
      <c r="P13" t="n">
        <v>3942</v>
      </c>
    </row>
    <row r="14">
      <c r="A14" t="n">
        <v>91031</v>
      </c>
      <c r="B14" t="n">
        <v>122</v>
      </c>
      <c r="C14" t="inlineStr">
        <is>
          <t>Arcos</t>
        </is>
      </c>
      <c r="D14" s="551" t="n">
        <v>46174</v>
      </c>
      <c r="E14" t="n">
        <v>17710</v>
      </c>
      <c r="F14" t="inlineStr">
        <is>
          <t>VINHO TINTO MASCARA DE FUEGO CABERNET 750ML</t>
        </is>
      </c>
      <c r="G14" t="n">
        <v>3824</v>
      </c>
      <c r="H14" t="n">
        <v>96.83</v>
      </c>
      <c r="I14" t="inlineStr">
        <is>
          <t>GR</t>
        </is>
      </c>
      <c r="J14" t="inlineStr">
        <is>
          <t>BEBIDAS</t>
        </is>
      </c>
      <c r="K14" t="inlineStr">
        <is>
          <t>05/2026</t>
        </is>
      </c>
      <c r="L14" t="n">
        <v>0</v>
      </c>
      <c r="M14" s="551" t="n">
        <v>45992</v>
      </c>
      <c r="N14" t="n">
        <v>37.7</v>
      </c>
      <c r="O14" t="n">
        <v>37.7</v>
      </c>
      <c r="P14" t="n">
        <v>3650.49</v>
      </c>
    </row>
    <row r="15">
      <c r="A15" t="n">
        <v>91033</v>
      </c>
      <c r="B15" t="n">
        <v>122</v>
      </c>
      <c r="C15" t="inlineStr">
        <is>
          <t>Arcos</t>
        </is>
      </c>
      <c r="D15" s="551" t="n">
        <v>46174</v>
      </c>
      <c r="E15" t="n">
        <v>26582</v>
      </c>
      <c r="F15" t="inlineStr">
        <is>
          <t>BIFE ANCHO FREDDI PORCIONADO EM 200G KG</t>
        </is>
      </c>
      <c r="G15" t="n">
        <v>6801</v>
      </c>
      <c r="H15" t="n">
        <v>27</v>
      </c>
      <c r="I15" t="inlineStr">
        <is>
          <t>KG</t>
        </is>
      </c>
      <c r="J15" t="inlineStr">
        <is>
          <t>ALIMENTOS</t>
        </is>
      </c>
      <c r="K15" t="inlineStr">
        <is>
          <t>05/2026</t>
        </is>
      </c>
      <c r="L15" t="n">
        <v>134</v>
      </c>
      <c r="M15" s="551" t="n">
        <v>46167</v>
      </c>
      <c r="N15" t="n">
        <v>134</v>
      </c>
      <c r="O15" t="n">
        <v>134</v>
      </c>
      <c r="P15" t="n">
        <v>3618</v>
      </c>
    </row>
    <row r="16">
      <c r="A16" t="n">
        <v>91037</v>
      </c>
      <c r="B16" t="n">
        <v>122</v>
      </c>
      <c r="C16" t="inlineStr">
        <is>
          <t>Arcos</t>
        </is>
      </c>
      <c r="D16" s="551" t="n">
        <v>46174</v>
      </c>
      <c r="E16" t="n">
        <v>24552</v>
      </c>
      <c r="F16" t="inlineStr">
        <is>
          <t>ESPUMANTE CASA PERINI BRUT 750ML</t>
        </is>
      </c>
      <c r="G16" t="n">
        <v>5669</v>
      </c>
      <c r="H16" t="n">
        <v>85.94</v>
      </c>
      <c r="I16" t="inlineStr">
        <is>
          <t>GR</t>
        </is>
      </c>
      <c r="J16" t="inlineStr">
        <is>
          <t>BEBIDAS</t>
        </is>
      </c>
      <c r="K16" t="inlineStr">
        <is>
          <t>05/2026</t>
        </is>
      </c>
      <c r="L16" t="n">
        <v>37.93</v>
      </c>
      <c r="M16" s="551" t="n">
        <v>46168</v>
      </c>
      <c r="N16" t="n">
        <v>38.9</v>
      </c>
      <c r="O16" t="n">
        <v>38.9</v>
      </c>
      <c r="P16" t="n">
        <v>3259.7</v>
      </c>
    </row>
    <row r="17">
      <c r="A17" t="n">
        <v>91297</v>
      </c>
      <c r="B17" t="n">
        <v>122</v>
      </c>
      <c r="C17" t="inlineStr">
        <is>
          <t>Arcos</t>
        </is>
      </c>
      <c r="D17" s="551" t="n">
        <v>46174</v>
      </c>
      <c r="E17" t="n">
        <v>26586</v>
      </c>
      <c r="F17" t="inlineStr">
        <is>
          <t>TORTILHA DE MILHO DE 11CM C/50 UN</t>
        </is>
      </c>
      <c r="G17" t="n">
        <v>6803</v>
      </c>
      <c r="H17" t="n">
        <v>10</v>
      </c>
      <c r="I17" t="inlineStr">
        <is>
          <t>PC</t>
        </is>
      </c>
      <c r="J17" t="inlineStr">
        <is>
          <t>ALIMENTOS</t>
        </is>
      </c>
      <c r="K17" t="inlineStr">
        <is>
          <t>05/2026</t>
        </is>
      </c>
      <c r="L17" t="n">
        <v>325</v>
      </c>
      <c r="M17" s="551" t="n">
        <v>46161</v>
      </c>
      <c r="N17" t="n">
        <v>325</v>
      </c>
      <c r="O17" t="n">
        <v>325</v>
      </c>
      <c r="P17" t="n">
        <v>3250</v>
      </c>
    </row>
    <row r="18">
      <c r="A18" t="n">
        <v>91035</v>
      </c>
      <c r="B18" t="n">
        <v>122</v>
      </c>
      <c r="C18" t="inlineStr">
        <is>
          <t>Arcos</t>
        </is>
      </c>
      <c r="D18" s="551" t="n">
        <v>46174</v>
      </c>
      <c r="E18" t="n">
        <v>18589</v>
      </c>
      <c r="F18" t="inlineStr">
        <is>
          <t>STELLA ARTOIS LONG NECK 330ML C/24</t>
        </is>
      </c>
      <c r="G18" t="n">
        <v>3103</v>
      </c>
      <c r="H18" t="n">
        <v>47.41</v>
      </c>
      <c r="I18" t="inlineStr">
        <is>
          <t>PC</t>
        </is>
      </c>
      <c r="J18" t="inlineStr">
        <is>
          <t>BEBIDAS</t>
        </is>
      </c>
      <c r="K18" t="inlineStr">
        <is>
          <t>05/2026</t>
        </is>
      </c>
      <c r="L18" t="n">
        <v>67.48</v>
      </c>
      <c r="M18" s="551" t="n">
        <v>46168</v>
      </c>
      <c r="N18" t="n">
        <v>67.48</v>
      </c>
      <c r="O18" t="n">
        <v>81.04000000000001</v>
      </c>
      <c r="P18" t="n">
        <v>3199.23</v>
      </c>
    </row>
    <row r="19">
      <c r="A19" t="n">
        <v>91036</v>
      </c>
      <c r="B19" t="n">
        <v>122</v>
      </c>
      <c r="C19" t="inlineStr">
        <is>
          <t>Arcos</t>
        </is>
      </c>
      <c r="D19" s="551" t="n">
        <v>46174</v>
      </c>
      <c r="E19" t="n">
        <v>18097</v>
      </c>
      <c r="F19" t="inlineStr">
        <is>
          <t>WHISKY TALISKER SINGLE MALT 10 ANOS 720ML</t>
        </is>
      </c>
      <c r="G19" t="n">
        <v>3513</v>
      </c>
      <c r="H19" t="n">
        <v>7.69</v>
      </c>
      <c r="I19" t="inlineStr">
        <is>
          <t>GR</t>
        </is>
      </c>
      <c r="J19" t="inlineStr">
        <is>
          <t>BEBIDAS</t>
        </is>
      </c>
      <c r="K19" t="inlineStr">
        <is>
          <t>05/2026</t>
        </is>
      </c>
      <c r="L19" t="n">
        <v>0</v>
      </c>
      <c r="M19" s="551" t="n">
        <v>46072</v>
      </c>
      <c r="N19" t="n">
        <v>413.3</v>
      </c>
      <c r="O19" t="n">
        <v>469.4</v>
      </c>
      <c r="P19" t="n">
        <v>3178.28</v>
      </c>
    </row>
    <row r="20">
      <c r="A20" t="n">
        <v>91034</v>
      </c>
      <c r="B20" t="n">
        <v>122</v>
      </c>
      <c r="C20" t="inlineStr">
        <is>
          <t>Arcos</t>
        </is>
      </c>
      <c r="D20" s="551" t="n">
        <v>46174</v>
      </c>
      <c r="E20" t="n">
        <v>25507</v>
      </c>
      <c r="F20" t="inlineStr">
        <is>
          <t>TEQUILA DON JULIO REPOSADO 750ML</t>
        </is>
      </c>
      <c r="G20" t="n">
        <v>6143</v>
      </c>
      <c r="H20" t="n">
        <v>11.83</v>
      </c>
      <c r="I20" t="inlineStr">
        <is>
          <t>GR</t>
        </is>
      </c>
      <c r="J20" t="inlineStr">
        <is>
          <t>BEBIDAS</t>
        </is>
      </c>
      <c r="K20" t="inlineStr">
        <is>
          <t>05/2026</t>
        </is>
      </c>
      <c r="L20" t="n">
        <v>241.79</v>
      </c>
      <c r="M20" s="551" t="n">
        <v>46171</v>
      </c>
      <c r="N20" t="n">
        <v>241.79</v>
      </c>
      <c r="O20" t="n">
        <v>241.79</v>
      </c>
      <c r="P20" t="n">
        <v>2860.38</v>
      </c>
    </row>
    <row r="21">
      <c r="A21" t="n">
        <v>91292</v>
      </c>
      <c r="B21" t="n">
        <v>122</v>
      </c>
      <c r="C21" t="inlineStr">
        <is>
          <t>Arcos</t>
        </is>
      </c>
      <c r="D21" s="551" t="n">
        <v>46174</v>
      </c>
      <c r="E21" t="n">
        <v>28955</v>
      </c>
      <c r="F21" t="inlineStr">
        <is>
          <t>AGUA MINERAL SEM GAS MAMBA 350ML C/12</t>
        </is>
      </c>
      <c r="G21" t="n">
        <v>3636</v>
      </c>
      <c r="H21" t="n">
        <v>68.5</v>
      </c>
      <c r="I21" t="inlineStr">
        <is>
          <t>PC</t>
        </is>
      </c>
      <c r="J21" t="inlineStr">
        <is>
          <t>BEBIDAS</t>
        </is>
      </c>
      <c r="K21" t="inlineStr">
        <is>
          <t>05/2026</t>
        </is>
      </c>
      <c r="L21" t="n">
        <v>41.04</v>
      </c>
      <c r="M21" s="551" t="n">
        <v>46147</v>
      </c>
      <c r="N21" t="n">
        <v>41.04</v>
      </c>
      <c r="O21" t="n">
        <v>41.04</v>
      </c>
      <c r="P21" t="n">
        <v>2811.24</v>
      </c>
    </row>
    <row r="22">
      <c r="A22" t="n">
        <v>91038</v>
      </c>
      <c r="B22" t="n">
        <v>122</v>
      </c>
      <c r="C22" t="inlineStr">
        <is>
          <t>Arcos</t>
        </is>
      </c>
      <c r="D22" s="551" t="n">
        <v>46174</v>
      </c>
      <c r="E22" t="n">
        <v>18306</v>
      </c>
      <c r="F22" t="inlineStr">
        <is>
          <t>LICOR MARASCHINO LUXARDO 750ML</t>
        </is>
      </c>
      <c r="G22" t="n">
        <v>3327</v>
      </c>
      <c r="H22" t="n">
        <v>11.77</v>
      </c>
      <c r="I22" t="inlineStr">
        <is>
          <t>GR</t>
        </is>
      </c>
      <c r="J22" t="inlineStr">
        <is>
          <t>BEBIDAS</t>
        </is>
      </c>
      <c r="K22" t="inlineStr">
        <is>
          <t>05/2026</t>
        </is>
      </c>
      <c r="L22" t="n">
        <v>0</v>
      </c>
      <c r="M22" s="551" t="n">
        <v>45980</v>
      </c>
      <c r="N22" t="n">
        <v>228.8</v>
      </c>
      <c r="O22" t="n">
        <v>232.9</v>
      </c>
      <c r="P22" t="n">
        <v>2692.98</v>
      </c>
    </row>
    <row r="23">
      <c r="A23" t="n">
        <v>91040</v>
      </c>
      <c r="B23" t="n">
        <v>122</v>
      </c>
      <c r="C23" t="inlineStr">
        <is>
          <t>Arcos</t>
        </is>
      </c>
      <c r="D23" s="551" t="n">
        <v>46174</v>
      </c>
      <c r="E23" t="n">
        <v>28479</v>
      </c>
      <c r="F23" t="inlineStr">
        <is>
          <t>COXAO MOLE ANGUS PICADINHO FREDDI KG</t>
        </is>
      </c>
      <c r="G23" t="n">
        <v>8444</v>
      </c>
      <c r="H23" t="n">
        <v>32.04</v>
      </c>
      <c r="I23" t="inlineStr">
        <is>
          <t>KG</t>
        </is>
      </c>
      <c r="J23" t="inlineStr">
        <is>
          <t>ALIMENTOS</t>
        </is>
      </c>
      <c r="K23" t="inlineStr">
        <is>
          <t>05/2026</t>
        </is>
      </c>
      <c r="L23" t="n">
        <v>81</v>
      </c>
      <c r="M23" s="551" t="n">
        <v>46167</v>
      </c>
      <c r="N23" t="n">
        <v>81</v>
      </c>
      <c r="O23" t="n">
        <v>81</v>
      </c>
      <c r="P23" t="n">
        <v>2595.24</v>
      </c>
    </row>
    <row r="24">
      <c r="A24" t="n">
        <v>91041</v>
      </c>
      <c r="B24" t="n">
        <v>122</v>
      </c>
      <c r="C24" t="inlineStr">
        <is>
          <t>Arcos</t>
        </is>
      </c>
      <c r="D24" s="551" t="n">
        <v>46174</v>
      </c>
      <c r="E24" t="n">
        <v>18202</v>
      </c>
      <c r="F24" t="inlineStr">
        <is>
          <t>VERMOUTH DOLIN DRY 750ML</t>
        </is>
      </c>
      <c r="G24" t="n">
        <v>3424</v>
      </c>
      <c r="H24" t="n">
        <v>15.37</v>
      </c>
      <c r="I24" t="inlineStr">
        <is>
          <t>GR</t>
        </is>
      </c>
      <c r="J24" t="inlineStr">
        <is>
          <t>BEBIDAS</t>
        </is>
      </c>
      <c r="K24" t="inlineStr">
        <is>
          <t>05/2026</t>
        </is>
      </c>
      <c r="L24" t="n">
        <v>168.06</v>
      </c>
      <c r="M24" s="551" t="n">
        <v>46147</v>
      </c>
      <c r="N24" t="n">
        <v>168.06</v>
      </c>
      <c r="O24" t="n">
        <v>168.06</v>
      </c>
      <c r="P24" t="n">
        <v>2583.08</v>
      </c>
    </row>
    <row r="25">
      <c r="A25" t="n">
        <v>91039</v>
      </c>
      <c r="B25" t="n">
        <v>122</v>
      </c>
      <c r="C25" t="inlineStr">
        <is>
          <t>Arcos</t>
        </is>
      </c>
      <c r="D25" s="551" t="n">
        <v>46174</v>
      </c>
      <c r="E25" t="n">
        <v>17713</v>
      </c>
      <c r="F25" t="inlineStr">
        <is>
          <t>VINHO TINTO RUTINI ENCUENTRO MALBEC 750ML</t>
        </is>
      </c>
      <c r="G25" t="n">
        <v>3823</v>
      </c>
      <c r="H25" t="n">
        <v>25</v>
      </c>
      <c r="I25" t="inlineStr">
        <is>
          <t>GR</t>
        </is>
      </c>
      <c r="J25" t="inlineStr">
        <is>
          <t>BEBIDAS</t>
        </is>
      </c>
      <c r="K25" t="inlineStr">
        <is>
          <t>05/2026</t>
        </is>
      </c>
      <c r="L25" t="n">
        <v>100.5</v>
      </c>
      <c r="M25" s="551" t="n">
        <v>46167</v>
      </c>
      <c r="N25" t="n">
        <v>107.25</v>
      </c>
      <c r="O25" t="n">
        <v>47.45</v>
      </c>
      <c r="P25" t="n">
        <v>2512.5</v>
      </c>
    </row>
    <row r="26">
      <c r="A26" t="n">
        <v>91042</v>
      </c>
      <c r="B26" t="n">
        <v>122</v>
      </c>
      <c r="C26" t="inlineStr">
        <is>
          <t>Arcos</t>
        </is>
      </c>
      <c r="D26" s="551" t="n">
        <v>46174</v>
      </c>
      <c r="E26" t="n">
        <v>18017</v>
      </c>
      <c r="F26" t="inlineStr">
        <is>
          <t>ESPUMANTE CAVA BRUT STARS TOUCH OF ROSE 750ML</t>
        </is>
      </c>
      <c r="G26" t="n">
        <v>3580</v>
      </c>
      <c r="H26" t="n">
        <v>16</v>
      </c>
      <c r="I26" t="inlineStr">
        <is>
          <t>GR</t>
        </is>
      </c>
      <c r="J26" t="inlineStr">
        <is>
          <t>BEBIDAS</t>
        </is>
      </c>
      <c r="K26" t="inlineStr">
        <is>
          <t>05/2026</t>
        </is>
      </c>
      <c r="L26" t="n">
        <v>144.3</v>
      </c>
      <c r="M26" s="551" t="n">
        <v>46160</v>
      </c>
      <c r="N26" t="n">
        <v>144.3</v>
      </c>
      <c r="O26" t="n">
        <v>144.3</v>
      </c>
      <c r="P26" t="n">
        <v>2308.8</v>
      </c>
    </row>
    <row r="27">
      <c r="A27" t="n">
        <v>91043</v>
      </c>
      <c r="B27" t="n">
        <v>122</v>
      </c>
      <c r="C27" t="inlineStr">
        <is>
          <t>Arcos</t>
        </is>
      </c>
      <c r="D27" s="551" t="n">
        <v>46174</v>
      </c>
      <c r="E27" t="n">
        <v>25630</v>
      </c>
      <c r="F27" t="inlineStr">
        <is>
          <t xml:space="preserve">LICOR DOLIN GENEPY LE CHAMOIS 750ML </t>
        </is>
      </c>
      <c r="G27" t="n">
        <v>6202</v>
      </c>
      <c r="H27" t="n">
        <v>6.25</v>
      </c>
      <c r="I27" t="inlineStr">
        <is>
          <t>GR</t>
        </is>
      </c>
      <c r="J27" t="inlineStr">
        <is>
          <t>BEBIDAS</t>
        </is>
      </c>
      <c r="K27" t="inlineStr">
        <is>
          <t>05/2026</t>
        </is>
      </c>
      <c r="L27" t="n">
        <v>348.1</v>
      </c>
      <c r="M27" s="551" t="n">
        <v>46147</v>
      </c>
      <c r="N27" t="n">
        <v>348.1</v>
      </c>
      <c r="O27" t="n">
        <v>348.1</v>
      </c>
      <c r="P27" t="n">
        <v>2175.62</v>
      </c>
    </row>
    <row r="28">
      <c r="A28" t="n">
        <v>91045</v>
      </c>
      <c r="B28" t="n">
        <v>122</v>
      </c>
      <c r="C28" t="inlineStr">
        <is>
          <t>Arcos</t>
        </is>
      </c>
      <c r="D28" s="551" t="n">
        <v>46174</v>
      </c>
      <c r="E28" t="n">
        <v>28819</v>
      </c>
      <c r="F28" t="inlineStr">
        <is>
          <t>PAO DE FORMA TRADICIONAL VISCONTI 400G CX C/10UN</t>
        </is>
      </c>
      <c r="G28" t="n">
        <v>8797</v>
      </c>
      <c r="H28" t="n">
        <v>36</v>
      </c>
      <c r="I28" t="inlineStr">
        <is>
          <t>CX</t>
        </is>
      </c>
      <c r="J28" t="inlineStr">
        <is>
          <t>ALIMENTOS</t>
        </is>
      </c>
      <c r="K28" t="inlineStr">
        <is>
          <t>05/2026</t>
        </is>
      </c>
      <c r="L28" t="n">
        <v>58.9</v>
      </c>
      <c r="M28" s="551" t="n">
        <v>46154</v>
      </c>
      <c r="N28" t="n">
        <v>58.9</v>
      </c>
      <c r="O28" t="n">
        <v>59.34</v>
      </c>
      <c r="P28" t="n">
        <v>2120.4</v>
      </c>
    </row>
    <row r="29">
      <c r="A29" t="n">
        <v>91293</v>
      </c>
      <c r="B29" t="n">
        <v>122</v>
      </c>
      <c r="C29" t="inlineStr">
        <is>
          <t>Arcos</t>
        </is>
      </c>
      <c r="D29" s="551" t="n">
        <v>46174</v>
      </c>
      <c r="E29" t="n">
        <v>28954</v>
      </c>
      <c r="F29" t="inlineStr">
        <is>
          <t>AGUA MINERAL COM GAS MAMBA 350ML C/12</t>
        </is>
      </c>
      <c r="G29" t="n">
        <v>3636</v>
      </c>
      <c r="H29" t="n">
        <v>45.2</v>
      </c>
      <c r="I29" t="inlineStr">
        <is>
          <t>PC</t>
        </is>
      </c>
      <c r="J29" t="inlineStr">
        <is>
          <t>BEBIDAS</t>
        </is>
      </c>
      <c r="K29" t="inlineStr">
        <is>
          <t>05/2026</t>
        </is>
      </c>
      <c r="L29" t="n">
        <v>45.15</v>
      </c>
      <c r="M29" s="551" t="n">
        <v>46147</v>
      </c>
      <c r="N29" t="n">
        <v>45.15</v>
      </c>
      <c r="O29" t="n">
        <v>45.15</v>
      </c>
      <c r="P29" t="n">
        <v>2040.78</v>
      </c>
    </row>
    <row r="30">
      <c r="A30" t="n">
        <v>91046</v>
      </c>
      <c r="B30" t="n">
        <v>122</v>
      </c>
      <c r="C30" t="inlineStr">
        <is>
          <t>Arcos</t>
        </is>
      </c>
      <c r="D30" s="551" t="n">
        <v>46174</v>
      </c>
      <c r="E30" t="n">
        <v>26584</v>
      </c>
      <c r="F30" t="inlineStr">
        <is>
          <t>COXAO MOLE ANGUS FREDDI PORCIONADO EM 100G KG</t>
        </is>
      </c>
      <c r="G30" t="n">
        <v>6802</v>
      </c>
      <c r="H30" t="n">
        <v>23.88</v>
      </c>
      <c r="I30" t="inlineStr">
        <is>
          <t>KG</t>
        </is>
      </c>
      <c r="J30" t="inlineStr">
        <is>
          <t>ALIMENTOS</t>
        </is>
      </c>
      <c r="K30" t="inlineStr">
        <is>
          <t>05/2026</t>
        </is>
      </c>
      <c r="L30" t="n">
        <v>81</v>
      </c>
      <c r="M30" s="551" t="n">
        <v>46160</v>
      </c>
      <c r="N30" t="n">
        <v>81</v>
      </c>
      <c r="O30" t="n">
        <v>81</v>
      </c>
      <c r="P30" t="n">
        <v>1934.28</v>
      </c>
    </row>
    <row r="31">
      <c r="A31" t="n">
        <v>91044</v>
      </c>
      <c r="B31" t="n">
        <v>122</v>
      </c>
      <c r="C31" t="inlineStr">
        <is>
          <t>Arcos</t>
        </is>
      </c>
      <c r="D31" s="551" t="n">
        <v>46174</v>
      </c>
      <c r="E31" t="n">
        <v>24123</v>
      </c>
      <c r="F31" t="inlineStr">
        <is>
          <t>CASTANHA DO PARA S/ CASCA MEDIA C/1KG</t>
        </is>
      </c>
      <c r="G31" t="n">
        <v>2237</v>
      </c>
      <c r="H31" t="n">
        <v>17</v>
      </c>
      <c r="I31" t="inlineStr">
        <is>
          <t>PC</t>
        </is>
      </c>
      <c r="J31" t="inlineStr">
        <is>
          <t>ALIMENTOS</t>
        </is>
      </c>
      <c r="K31" t="inlineStr">
        <is>
          <t>05/2026</t>
        </is>
      </c>
      <c r="L31" t="n">
        <v>106</v>
      </c>
      <c r="M31" s="551" t="n">
        <v>46169</v>
      </c>
      <c r="N31" t="n">
        <v>106</v>
      </c>
      <c r="O31" t="n">
        <v>106</v>
      </c>
      <c r="P31" t="n">
        <v>1802</v>
      </c>
    </row>
    <row r="32">
      <c r="A32" t="n">
        <v>91047</v>
      </c>
      <c r="B32" t="n">
        <v>122</v>
      </c>
      <c r="C32" t="inlineStr">
        <is>
          <t>Arcos</t>
        </is>
      </c>
      <c r="D32" s="551" t="n">
        <v>46174</v>
      </c>
      <c r="E32" t="n">
        <v>26580</v>
      </c>
      <c r="F32" t="inlineStr">
        <is>
          <t>PERNIL CORDEIRO FREDDI KG</t>
        </is>
      </c>
      <c r="G32" t="n">
        <v>6800</v>
      </c>
      <c r="H32" t="n">
        <v>16.08</v>
      </c>
      <c r="I32" t="inlineStr">
        <is>
          <t>KG</t>
        </is>
      </c>
      <c r="J32" t="inlineStr">
        <is>
          <t>ALIMENTOS</t>
        </is>
      </c>
      <c r="K32" t="inlineStr">
        <is>
          <t>05/2026</t>
        </is>
      </c>
      <c r="L32" t="n">
        <v>112</v>
      </c>
      <c r="M32" s="551" t="n">
        <v>46162</v>
      </c>
      <c r="N32" t="n">
        <v>112</v>
      </c>
      <c r="O32" t="n">
        <v>112</v>
      </c>
      <c r="P32" t="n">
        <v>1800.96</v>
      </c>
    </row>
    <row r="33">
      <c r="A33" t="n">
        <v>91048</v>
      </c>
      <c r="B33" t="n">
        <v>122</v>
      </c>
      <c r="C33" t="inlineStr">
        <is>
          <t>Arcos</t>
        </is>
      </c>
      <c r="D33" s="551" t="n">
        <v>46174</v>
      </c>
      <c r="E33" t="n">
        <v>18114</v>
      </c>
      <c r="F33" t="inlineStr">
        <is>
          <t>WHISKY JOHNNIE WALKER GOLD LABEL RESERVE 750ML</t>
        </is>
      </c>
      <c r="G33" t="n">
        <v>3498</v>
      </c>
      <c r="H33" t="n">
        <v>6.27</v>
      </c>
      <c r="I33" t="inlineStr">
        <is>
          <t>GR</t>
        </is>
      </c>
      <c r="J33" t="inlineStr">
        <is>
          <t>BEBIDAS</t>
        </is>
      </c>
      <c r="K33" t="inlineStr">
        <is>
          <t>05/2026</t>
        </is>
      </c>
      <c r="L33" t="n">
        <v>279.9</v>
      </c>
      <c r="M33" s="551" t="n">
        <v>46168</v>
      </c>
      <c r="N33" t="n">
        <v>279.9</v>
      </c>
      <c r="O33" t="n">
        <v>279.9</v>
      </c>
      <c r="P33" t="n">
        <v>1754.97</v>
      </c>
    </row>
    <row r="34">
      <c r="A34" t="n">
        <v>91049</v>
      </c>
      <c r="B34" t="n">
        <v>122</v>
      </c>
      <c r="C34" t="inlineStr">
        <is>
          <t>Arcos</t>
        </is>
      </c>
      <c r="D34" s="551" t="n">
        <v>46174</v>
      </c>
      <c r="E34" t="n">
        <v>18186</v>
      </c>
      <c r="F34" t="inlineStr">
        <is>
          <t>VODKA CIROC NATURAL 750ML</t>
        </is>
      </c>
      <c r="G34" t="n">
        <v>3437</v>
      </c>
      <c r="H34" t="n">
        <v>9.199999999999999</v>
      </c>
      <c r="I34" t="inlineStr">
        <is>
          <t>GR</t>
        </is>
      </c>
      <c r="J34" t="inlineStr">
        <is>
          <t>BEBIDAS</t>
        </is>
      </c>
      <c r="K34" t="inlineStr">
        <is>
          <t>05/2026</t>
        </is>
      </c>
      <c r="L34" t="n">
        <v>0</v>
      </c>
      <c r="N34" t="n">
        <v>0</v>
      </c>
      <c r="O34" t="n">
        <v>163.98</v>
      </c>
      <c r="P34" t="n">
        <v>1719.57</v>
      </c>
    </row>
    <row r="35">
      <c r="A35" t="n">
        <v>91050</v>
      </c>
      <c r="B35" t="n">
        <v>122</v>
      </c>
      <c r="C35" t="inlineStr">
        <is>
          <t>Arcos</t>
        </is>
      </c>
      <c r="D35" s="551" t="n">
        <v>46174</v>
      </c>
      <c r="E35" t="n">
        <v>21047</v>
      </c>
      <c r="F35" t="inlineStr">
        <is>
          <t>AZEITE EXTRA VIRGEM GALLO 2L</t>
        </is>
      </c>
      <c r="G35" t="n">
        <v>1999</v>
      </c>
      <c r="H35" t="n">
        <v>13</v>
      </c>
      <c r="I35" t="inlineStr">
        <is>
          <t>GALAO</t>
        </is>
      </c>
      <c r="J35" t="inlineStr">
        <is>
          <t>ALIMENTOS</t>
        </is>
      </c>
      <c r="K35" t="inlineStr">
        <is>
          <t>05/2026</t>
        </is>
      </c>
      <c r="L35" t="n">
        <v>122.8</v>
      </c>
      <c r="M35" s="551" t="n">
        <v>46167</v>
      </c>
      <c r="N35" t="n">
        <v>122.8</v>
      </c>
      <c r="O35" t="n">
        <v>122.8</v>
      </c>
      <c r="P35" t="n">
        <v>1596.4</v>
      </c>
    </row>
    <row r="36">
      <c r="A36" t="n">
        <v>91051</v>
      </c>
      <c r="B36" t="n">
        <v>122</v>
      </c>
      <c r="C36" t="inlineStr">
        <is>
          <t>Arcos</t>
        </is>
      </c>
      <c r="D36" s="551" t="n">
        <v>46174</v>
      </c>
      <c r="E36" t="n">
        <v>17778</v>
      </c>
      <c r="F36" t="inlineStr">
        <is>
          <t>VINHO BRANCO JEREZ FORTIF REAL TESOURO FINO 750ML</t>
        </is>
      </c>
      <c r="G36" t="n">
        <v>3765</v>
      </c>
      <c r="H36" t="n">
        <v>13.82</v>
      </c>
      <c r="I36" t="inlineStr">
        <is>
          <t>GR</t>
        </is>
      </c>
      <c r="J36" t="inlineStr">
        <is>
          <t>BEBIDAS</t>
        </is>
      </c>
      <c r="K36" t="inlineStr">
        <is>
          <t>05/2026</t>
        </is>
      </c>
      <c r="L36" t="n">
        <v>115.05</v>
      </c>
      <c r="M36" s="551" t="n">
        <v>46167</v>
      </c>
      <c r="N36" t="n">
        <v>115.05</v>
      </c>
      <c r="O36" t="n">
        <v>115.05</v>
      </c>
      <c r="P36" t="n">
        <v>1589.99</v>
      </c>
    </row>
    <row r="37">
      <c r="A37" t="n">
        <v>91052</v>
      </c>
      <c r="B37" t="n">
        <v>122</v>
      </c>
      <c r="C37" t="inlineStr">
        <is>
          <t>Arcos</t>
        </is>
      </c>
      <c r="D37" s="551" t="n">
        <v>46174</v>
      </c>
      <c r="E37" t="n">
        <v>18051</v>
      </c>
      <c r="F37" t="inlineStr">
        <is>
          <t>CHAMPAGNE VEUVE CLICQUOT ROSE BRUT 750ML</t>
        </is>
      </c>
      <c r="G37" t="n">
        <v>3552</v>
      </c>
      <c r="H37" t="n">
        <v>4</v>
      </c>
      <c r="I37" t="inlineStr">
        <is>
          <t>GR</t>
        </is>
      </c>
      <c r="J37" t="inlineStr">
        <is>
          <t>BEBIDAS</t>
        </is>
      </c>
      <c r="K37" t="inlineStr">
        <is>
          <t>05/2026</t>
        </is>
      </c>
      <c r="L37" t="n">
        <v>0</v>
      </c>
      <c r="M37" s="551" t="n">
        <v>45902</v>
      </c>
      <c r="N37" t="n">
        <v>375</v>
      </c>
      <c r="O37" t="n">
        <v>447.2</v>
      </c>
      <c r="P37" t="n">
        <v>1500</v>
      </c>
    </row>
    <row r="38">
      <c r="A38" t="n">
        <v>91053</v>
      </c>
      <c r="B38" t="n">
        <v>122</v>
      </c>
      <c r="C38" t="inlineStr">
        <is>
          <t>Arcos</t>
        </is>
      </c>
      <c r="D38" s="551" t="n">
        <v>46174</v>
      </c>
      <c r="E38" t="n">
        <v>25429</v>
      </c>
      <c r="F38" t="inlineStr">
        <is>
          <t>EMPANADA DE SALTENA UN</t>
        </is>
      </c>
      <c r="G38" t="n">
        <v>6104</v>
      </c>
      <c r="H38" t="n">
        <v>240</v>
      </c>
      <c r="I38" t="inlineStr">
        <is>
          <t>UN</t>
        </is>
      </c>
      <c r="J38" t="inlineStr">
        <is>
          <t>ALIMENTOS</t>
        </is>
      </c>
      <c r="K38" t="inlineStr">
        <is>
          <t>05/2026</t>
        </is>
      </c>
      <c r="L38" t="n">
        <v>6.2</v>
      </c>
      <c r="M38" s="551" t="n">
        <v>46170</v>
      </c>
      <c r="N38" t="n">
        <v>6.2</v>
      </c>
      <c r="O38" t="n">
        <v>6.2</v>
      </c>
      <c r="P38" t="n">
        <v>1488</v>
      </c>
    </row>
    <row r="39">
      <c r="A39" t="n">
        <v>91056</v>
      </c>
      <c r="B39" t="n">
        <v>122</v>
      </c>
      <c r="C39" t="inlineStr">
        <is>
          <t>Arcos</t>
        </is>
      </c>
      <c r="D39" s="551" t="n">
        <v>46174</v>
      </c>
      <c r="E39" t="n">
        <v>18261</v>
      </c>
      <c r="F39" t="inlineStr">
        <is>
          <t>RUM ZACAPA 23 ANOS 750ML</t>
        </is>
      </c>
      <c r="G39" t="n">
        <v>3368</v>
      </c>
      <c r="H39" t="n">
        <v>3.21</v>
      </c>
      <c r="I39" t="inlineStr">
        <is>
          <t>GR</t>
        </is>
      </c>
      <c r="J39" t="inlineStr">
        <is>
          <t>BEBIDAS</t>
        </is>
      </c>
      <c r="K39" t="inlineStr">
        <is>
          <t>05/2026</t>
        </is>
      </c>
      <c r="L39" t="n">
        <v>453.82</v>
      </c>
      <c r="M39" s="551" t="n">
        <v>46168</v>
      </c>
      <c r="N39" t="n">
        <v>463.2</v>
      </c>
      <c r="O39" t="n">
        <v>463.2</v>
      </c>
      <c r="P39" t="n">
        <v>1456.76</v>
      </c>
    </row>
    <row r="40">
      <c r="A40" t="n">
        <v>91054</v>
      </c>
      <c r="B40" t="n">
        <v>122</v>
      </c>
      <c r="C40" t="inlineStr">
        <is>
          <t>Arcos</t>
        </is>
      </c>
      <c r="D40" s="551" t="n">
        <v>46174</v>
      </c>
      <c r="E40" t="n">
        <v>26592</v>
      </c>
      <c r="F40" t="inlineStr">
        <is>
          <t>HAMBURGUER BOVINO FREDDI PORCIONADO EM 50G KG 60% ACEM 40% PEITO BOVINO ARCOS</t>
        </is>
      </c>
      <c r="G40" t="n">
        <v>6806</v>
      </c>
      <c r="H40" t="n">
        <v>39.28</v>
      </c>
      <c r="I40" t="inlineStr">
        <is>
          <t>KG</t>
        </is>
      </c>
      <c r="J40" t="inlineStr">
        <is>
          <t>ALIMENTOS</t>
        </is>
      </c>
      <c r="K40" t="inlineStr">
        <is>
          <t>05/2026</t>
        </is>
      </c>
      <c r="L40" t="n">
        <v>37</v>
      </c>
      <c r="M40" s="551" t="n">
        <v>46167</v>
      </c>
      <c r="N40" t="n">
        <v>37</v>
      </c>
      <c r="O40" t="n">
        <v>37</v>
      </c>
      <c r="P40" t="n">
        <v>1453.36</v>
      </c>
    </row>
    <row r="41">
      <c r="A41" t="n">
        <v>91055</v>
      </c>
      <c r="B41" t="n">
        <v>122</v>
      </c>
      <c r="C41" t="inlineStr">
        <is>
          <t>Arcos</t>
        </is>
      </c>
      <c r="D41" s="551" t="n">
        <v>46174</v>
      </c>
      <c r="E41" t="n">
        <v>25033</v>
      </c>
      <c r="F41" t="inlineStr">
        <is>
          <t>LICOR AMARO MONTENEGRO 750ML</t>
        </is>
      </c>
      <c r="G41" t="n">
        <v>5873</v>
      </c>
      <c r="H41" t="n">
        <v>6.84</v>
      </c>
      <c r="I41" t="inlineStr">
        <is>
          <t>UN</t>
        </is>
      </c>
      <c r="J41" t="inlineStr">
        <is>
          <t>BEBIDAS</t>
        </is>
      </c>
      <c r="K41" t="inlineStr">
        <is>
          <t>05/2026</t>
        </is>
      </c>
      <c r="L41" t="n">
        <v>0</v>
      </c>
      <c r="M41" s="551" t="n">
        <v>46077</v>
      </c>
      <c r="N41" t="n">
        <v>210.65</v>
      </c>
      <c r="O41" t="n">
        <v>210.65</v>
      </c>
      <c r="P41" t="n">
        <v>1440.85</v>
      </c>
    </row>
    <row r="42">
      <c r="A42" t="n">
        <v>91057</v>
      </c>
      <c r="B42" t="n">
        <v>122</v>
      </c>
      <c r="C42" t="inlineStr">
        <is>
          <t>Arcos</t>
        </is>
      </c>
      <c r="D42" s="551" t="n">
        <v>46174</v>
      </c>
      <c r="E42" t="n">
        <v>18278</v>
      </c>
      <c r="F42" t="inlineStr">
        <is>
          <t>LICOR DE CEREJA CHERRY HEERING 700ML</t>
        </is>
      </c>
      <c r="G42" t="n">
        <v>3351</v>
      </c>
      <c r="H42" t="n">
        <v>5.92</v>
      </c>
      <c r="I42" t="inlineStr">
        <is>
          <t>GR</t>
        </is>
      </c>
      <c r="J42" t="inlineStr">
        <is>
          <t>BEBIDAS</t>
        </is>
      </c>
      <c r="K42" t="inlineStr">
        <is>
          <t>05/2026</t>
        </is>
      </c>
      <c r="L42" t="n">
        <v>238.76</v>
      </c>
      <c r="M42" s="551" t="n">
        <v>46168</v>
      </c>
      <c r="N42" t="n">
        <v>252.9</v>
      </c>
      <c r="O42" t="n">
        <v>252.9</v>
      </c>
      <c r="P42" t="n">
        <v>1413.46</v>
      </c>
    </row>
    <row r="43">
      <c r="A43" t="n">
        <v>91023</v>
      </c>
      <c r="B43" t="n">
        <v>122</v>
      </c>
      <c r="C43" t="inlineStr">
        <is>
          <t>Arcos</t>
        </is>
      </c>
      <c r="D43" s="551" t="n">
        <v>46174</v>
      </c>
      <c r="E43" t="n">
        <v>19224</v>
      </c>
      <c r="F43" t="inlineStr">
        <is>
          <t>MANTEIGA SCALA C/5KG</t>
        </is>
      </c>
      <c r="G43" t="n">
        <v>5850</v>
      </c>
      <c r="H43" t="n">
        <v>6</v>
      </c>
      <c r="I43" t="inlineStr">
        <is>
          <t>UN</t>
        </is>
      </c>
      <c r="J43" t="inlineStr">
        <is>
          <t>ALIMENTOS</t>
        </is>
      </c>
      <c r="K43" t="inlineStr">
        <is>
          <t>05/2026</t>
        </is>
      </c>
      <c r="L43" t="n">
        <v>0</v>
      </c>
      <c r="M43" s="551" t="n">
        <v>46064</v>
      </c>
      <c r="N43" t="n">
        <v>227.9</v>
      </c>
      <c r="O43" t="n">
        <v>231.9</v>
      </c>
      <c r="P43" t="n">
        <v>1367.4</v>
      </c>
    </row>
    <row r="44">
      <c r="A44" t="n">
        <v>91058</v>
      </c>
      <c r="B44" t="n">
        <v>122</v>
      </c>
      <c r="C44" t="inlineStr">
        <is>
          <t>Arcos</t>
        </is>
      </c>
      <c r="D44" s="551" t="n">
        <v>46174</v>
      </c>
      <c r="E44" t="n">
        <v>18100</v>
      </c>
      <c r="F44" t="inlineStr">
        <is>
          <t>WHISKY OLD PARR 18 ANOS 750ML</t>
        </is>
      </c>
      <c r="G44" t="n">
        <v>3510</v>
      </c>
      <c r="H44" t="n">
        <v>3</v>
      </c>
      <c r="I44" t="inlineStr">
        <is>
          <t>GR</t>
        </is>
      </c>
      <c r="J44" t="inlineStr">
        <is>
          <t>BEBIDAS</t>
        </is>
      </c>
      <c r="K44" t="inlineStr">
        <is>
          <t>05/2026</t>
        </is>
      </c>
      <c r="L44" t="n">
        <v>0</v>
      </c>
      <c r="M44" s="551" t="n">
        <v>46073</v>
      </c>
      <c r="N44" t="n">
        <v>439.51</v>
      </c>
      <c r="O44" t="n">
        <v>442.04</v>
      </c>
      <c r="P44" t="n">
        <v>1318.53</v>
      </c>
    </row>
    <row r="45">
      <c r="A45" t="n">
        <v>91060</v>
      </c>
      <c r="B45" t="n">
        <v>122</v>
      </c>
      <c r="C45" t="inlineStr">
        <is>
          <t>Arcos</t>
        </is>
      </c>
      <c r="D45" s="551" t="n">
        <v>46174</v>
      </c>
      <c r="E45" t="n">
        <v>20270</v>
      </c>
      <c r="F45" t="inlineStr">
        <is>
          <t>CASTANHA DE CAJU CRUA W1 C/1KG</t>
        </is>
      </c>
      <c r="G45" t="n">
        <v>2233</v>
      </c>
      <c r="H45" t="n">
        <v>15</v>
      </c>
      <c r="I45" t="inlineStr">
        <is>
          <t>PC</t>
        </is>
      </c>
      <c r="J45" t="inlineStr">
        <is>
          <t>ALIMENTOS</t>
        </is>
      </c>
      <c r="K45" t="inlineStr">
        <is>
          <t>05/2026</t>
        </is>
      </c>
      <c r="L45" t="n">
        <v>84.59999999999999</v>
      </c>
      <c r="M45" s="551" t="n">
        <v>46168</v>
      </c>
      <c r="N45" t="n">
        <v>84.59999999999999</v>
      </c>
      <c r="O45" t="n">
        <v>84.59999999999999</v>
      </c>
      <c r="P45" t="n">
        <v>1269</v>
      </c>
    </row>
    <row r="46">
      <c r="A46" t="n">
        <v>91059</v>
      </c>
      <c r="B46" t="n">
        <v>122</v>
      </c>
      <c r="C46" t="inlineStr">
        <is>
          <t>Arcos</t>
        </is>
      </c>
      <c r="D46" s="551" t="n">
        <v>46174</v>
      </c>
      <c r="E46" t="n">
        <v>26024</v>
      </c>
      <c r="F46" t="inlineStr">
        <is>
          <t>EMPANADA MARGUERITA UN</t>
        </is>
      </c>
      <c r="G46" t="n">
        <v>6499</v>
      </c>
      <c r="H46" t="n">
        <v>204</v>
      </c>
      <c r="I46" t="inlineStr">
        <is>
          <t>UN</t>
        </is>
      </c>
      <c r="J46" t="inlineStr">
        <is>
          <t>ALIMENTOS</t>
        </is>
      </c>
      <c r="K46" t="inlineStr">
        <is>
          <t>05/2026</t>
        </is>
      </c>
      <c r="L46" t="n">
        <v>6.2</v>
      </c>
      <c r="M46" s="551" t="n">
        <v>46170</v>
      </c>
      <c r="N46" t="n">
        <v>6.2</v>
      </c>
      <c r="O46" t="n">
        <v>6.2</v>
      </c>
      <c r="P46" t="n">
        <v>1264.8</v>
      </c>
    </row>
    <row r="47">
      <c r="A47" t="n">
        <v>91061</v>
      </c>
      <c r="B47" t="n">
        <v>122</v>
      </c>
      <c r="C47" t="inlineStr">
        <is>
          <t>Arcos</t>
        </is>
      </c>
      <c r="D47" s="551" t="n">
        <v>46174</v>
      </c>
      <c r="E47" t="n">
        <v>27438</v>
      </c>
      <c r="F47" t="inlineStr">
        <is>
          <t>AZEITONA GR LA PASTINA VERDE INTEIRA  370GR</t>
        </is>
      </c>
      <c r="G47" t="n">
        <v>7438</v>
      </c>
      <c r="H47" t="n">
        <v>45</v>
      </c>
      <c r="I47" t="inlineStr">
        <is>
          <t>UN</t>
        </is>
      </c>
      <c r="J47" t="inlineStr">
        <is>
          <t>ALIMENTOS</t>
        </is>
      </c>
      <c r="K47" t="inlineStr">
        <is>
          <t>05/2026</t>
        </is>
      </c>
      <c r="L47" t="n">
        <v>26.1</v>
      </c>
      <c r="M47" s="551" t="n">
        <v>46146</v>
      </c>
      <c r="N47" t="n">
        <v>26.1</v>
      </c>
      <c r="O47" t="n">
        <v>26.1</v>
      </c>
      <c r="P47" t="n">
        <v>1174.5</v>
      </c>
    </row>
    <row r="48">
      <c r="A48" t="n">
        <v>91062</v>
      </c>
      <c r="B48" t="n">
        <v>122</v>
      </c>
      <c r="C48" t="inlineStr">
        <is>
          <t>Arcos</t>
        </is>
      </c>
      <c r="D48" s="551" t="n">
        <v>46174</v>
      </c>
      <c r="E48" t="n">
        <v>25746</v>
      </c>
      <c r="F48" t="inlineStr">
        <is>
          <t>CERVEJA STELLA PURO GOLD 330ML</t>
        </is>
      </c>
      <c r="G48" t="n">
        <v>6298</v>
      </c>
      <c r="H48" t="n">
        <v>236</v>
      </c>
      <c r="I48" t="inlineStr">
        <is>
          <t>GR</t>
        </is>
      </c>
      <c r="J48" t="inlineStr">
        <is>
          <t>BEBIDAS</t>
        </is>
      </c>
      <c r="K48" t="inlineStr">
        <is>
          <t>05/2026</t>
        </is>
      </c>
      <c r="L48" t="n">
        <v>0</v>
      </c>
      <c r="M48" s="551" t="n">
        <v>45624</v>
      </c>
      <c r="N48" t="n">
        <v>4.82</v>
      </c>
      <c r="O48" t="n">
        <v>4.82</v>
      </c>
      <c r="P48" t="n">
        <v>1138.09</v>
      </c>
    </row>
    <row r="49">
      <c r="A49" t="n">
        <v>91064</v>
      </c>
      <c r="B49" t="n">
        <v>122</v>
      </c>
      <c r="C49" t="inlineStr">
        <is>
          <t>Arcos</t>
        </is>
      </c>
      <c r="D49" s="551" t="n">
        <v>46174</v>
      </c>
      <c r="E49" t="n">
        <v>24039</v>
      </c>
      <c r="F49" t="inlineStr">
        <is>
          <t>AMENDOA INTEIRA CRUA SEM CASCA 1KG</t>
        </is>
      </c>
      <c r="G49" t="n">
        <v>2048</v>
      </c>
      <c r="H49" t="n">
        <v>16</v>
      </c>
      <c r="I49" t="inlineStr">
        <is>
          <t>KG</t>
        </is>
      </c>
      <c r="J49" t="inlineStr">
        <is>
          <t>ALIMENTOS</t>
        </is>
      </c>
      <c r="K49" t="inlineStr">
        <is>
          <t>05/2026</t>
        </is>
      </c>
      <c r="L49" t="n">
        <v>70.02</v>
      </c>
      <c r="M49" s="551" t="n">
        <v>46168</v>
      </c>
      <c r="N49" t="n">
        <v>71.09999999999999</v>
      </c>
      <c r="O49" t="n">
        <v>71.09999999999999</v>
      </c>
      <c r="P49" t="n">
        <v>1120.32</v>
      </c>
    </row>
    <row r="50">
      <c r="A50" t="n">
        <v>91070</v>
      </c>
      <c r="B50" t="n">
        <v>122</v>
      </c>
      <c r="C50" t="inlineStr">
        <is>
          <t>Arcos</t>
        </is>
      </c>
      <c r="D50" s="551" t="n">
        <v>46174</v>
      </c>
      <c r="E50" t="n">
        <v>18220</v>
      </c>
      <c r="F50" t="inlineStr">
        <is>
          <t>VERMOUTH CARPANO CLASSICO ROSSO ITALIANO 1L</t>
        </is>
      </c>
      <c r="G50" t="n">
        <v>3408</v>
      </c>
      <c r="H50" t="n">
        <v>13</v>
      </c>
      <c r="I50" t="inlineStr">
        <is>
          <t>GR</t>
        </is>
      </c>
      <c r="J50" t="inlineStr">
        <is>
          <t>BEBIDAS</t>
        </is>
      </c>
      <c r="K50" t="inlineStr">
        <is>
          <t>05/2026</t>
        </is>
      </c>
      <c r="L50" t="n">
        <v>85.90000000000001</v>
      </c>
      <c r="M50" s="551" t="n">
        <v>46147</v>
      </c>
      <c r="N50" t="n">
        <v>85.90000000000001</v>
      </c>
      <c r="O50" t="n">
        <v>79.55</v>
      </c>
      <c r="P50" t="n">
        <v>1116.7</v>
      </c>
    </row>
    <row r="51">
      <c r="A51" t="n">
        <v>91063</v>
      </c>
      <c r="B51" t="n">
        <v>122</v>
      </c>
      <c r="C51" t="inlineStr">
        <is>
          <t>Arcos</t>
        </is>
      </c>
      <c r="D51" s="551" t="n">
        <v>46174</v>
      </c>
      <c r="E51" t="n">
        <v>18143</v>
      </c>
      <c r="F51" t="inlineStr">
        <is>
          <t>WHISKY CHIVAS ROYAL SALUTE 21 ANOS 700ML</t>
        </is>
      </c>
      <c r="G51" t="n">
        <v>3474</v>
      </c>
      <c r="H51" t="n">
        <v>1.52</v>
      </c>
      <c r="I51" t="inlineStr">
        <is>
          <t>GR</t>
        </is>
      </c>
      <c r="J51" t="inlineStr">
        <is>
          <t>BEBIDAS</t>
        </is>
      </c>
      <c r="K51" t="inlineStr">
        <is>
          <t>05/2026</t>
        </is>
      </c>
      <c r="L51" t="n">
        <v>0</v>
      </c>
      <c r="N51" t="n">
        <v>0</v>
      </c>
      <c r="O51" t="n">
        <v>699</v>
      </c>
      <c r="P51" t="n">
        <v>1114.46</v>
      </c>
    </row>
    <row r="52">
      <c r="A52" t="n">
        <v>91065</v>
      </c>
      <c r="B52" t="n">
        <v>122</v>
      </c>
      <c r="C52" t="inlineStr">
        <is>
          <t>Arcos</t>
        </is>
      </c>
      <c r="D52" s="551" t="n">
        <v>46174</v>
      </c>
      <c r="E52" t="n">
        <v>26014</v>
      </c>
      <c r="F52" t="inlineStr">
        <is>
          <t>APERITIVO ANGOSTURA 473ML</t>
        </is>
      </c>
      <c r="G52" t="n">
        <v>3130</v>
      </c>
      <c r="H52" t="n">
        <v>2.91</v>
      </c>
      <c r="I52" t="inlineStr">
        <is>
          <t>GR</t>
        </is>
      </c>
      <c r="J52" t="inlineStr">
        <is>
          <t>BEBIDAS</t>
        </is>
      </c>
      <c r="K52" t="inlineStr">
        <is>
          <t>05/2026</t>
        </is>
      </c>
      <c r="L52" t="n">
        <v>0</v>
      </c>
      <c r="M52" s="551" t="n">
        <v>46132</v>
      </c>
      <c r="N52" t="n">
        <v>375.8</v>
      </c>
      <c r="O52" t="n">
        <v>375.8</v>
      </c>
      <c r="P52" t="n">
        <v>1093.58</v>
      </c>
    </row>
    <row r="53">
      <c r="A53" t="n">
        <v>91066</v>
      </c>
      <c r="B53" t="n">
        <v>122</v>
      </c>
      <c r="C53" t="inlineStr">
        <is>
          <t>Arcos</t>
        </is>
      </c>
      <c r="D53" s="551" t="n">
        <v>46174</v>
      </c>
      <c r="E53" t="n">
        <v>26560</v>
      </c>
      <c r="F53" t="inlineStr">
        <is>
          <t>CACHACA FAMIGERADA AMENDOIM 750ML</t>
        </is>
      </c>
      <c r="G53" t="n">
        <v>6788</v>
      </c>
      <c r="H53" t="n">
        <v>39.68</v>
      </c>
      <c r="I53" t="inlineStr">
        <is>
          <t>GR</t>
        </is>
      </c>
      <c r="J53" t="inlineStr">
        <is>
          <t>BEBIDAS</t>
        </is>
      </c>
      <c r="K53" t="inlineStr">
        <is>
          <t>05/2026</t>
        </is>
      </c>
      <c r="L53" t="n">
        <v>27.5</v>
      </c>
      <c r="M53" s="551" t="n">
        <v>46168</v>
      </c>
      <c r="N53" t="n">
        <v>27.5</v>
      </c>
      <c r="O53" t="n">
        <v>27.5</v>
      </c>
      <c r="P53" t="n">
        <v>1091.2</v>
      </c>
    </row>
    <row r="54">
      <c r="A54" t="n">
        <v>91325</v>
      </c>
      <c r="B54" t="n">
        <v>122</v>
      </c>
      <c r="C54" t="inlineStr">
        <is>
          <t>Arcos</t>
        </is>
      </c>
      <c r="D54" s="551" t="n">
        <v>46174</v>
      </c>
      <c r="E54" t="n">
        <v>26150</v>
      </c>
      <c r="F54" t="inlineStr">
        <is>
          <t xml:space="preserve">VERMOUTH PUNT E MES 750ML </t>
        </is>
      </c>
      <c r="G54" t="n">
        <v>3409</v>
      </c>
      <c r="H54" t="n">
        <v>12</v>
      </c>
      <c r="I54" t="inlineStr">
        <is>
          <t>GR</t>
        </is>
      </c>
      <c r="J54" t="inlineStr">
        <is>
          <t>BEBIDAS</t>
        </is>
      </c>
      <c r="K54" t="inlineStr">
        <is>
          <t>05/2026</t>
        </is>
      </c>
      <c r="L54" t="n">
        <v>0</v>
      </c>
      <c r="M54" s="551" t="n">
        <v>45747</v>
      </c>
      <c r="N54" t="n">
        <v>89.91</v>
      </c>
      <c r="O54" t="n">
        <v>80</v>
      </c>
      <c r="P54" t="n">
        <v>1078.92</v>
      </c>
    </row>
    <row r="55">
      <c r="A55" t="n">
        <v>91067</v>
      </c>
      <c r="B55" t="n">
        <v>122</v>
      </c>
      <c r="C55" t="inlineStr">
        <is>
          <t>Arcos</t>
        </is>
      </c>
      <c r="D55" s="551" t="n">
        <v>46174</v>
      </c>
      <c r="E55" t="n">
        <v>23082</v>
      </c>
      <c r="F55" t="inlineStr">
        <is>
          <t>QUEIJO DE CABRA BOURSIN EM PASTA KG</t>
        </is>
      </c>
      <c r="G55" t="n">
        <v>2763</v>
      </c>
      <c r="H55" t="n">
        <v>13</v>
      </c>
      <c r="I55" t="inlineStr">
        <is>
          <t>KG</t>
        </is>
      </c>
      <c r="J55" t="inlineStr">
        <is>
          <t>ALIMENTOS</t>
        </is>
      </c>
      <c r="K55" t="inlineStr">
        <is>
          <t>05/2026</t>
        </is>
      </c>
      <c r="L55" t="n">
        <v>81.90000000000001</v>
      </c>
      <c r="M55" s="551" t="n">
        <v>46169</v>
      </c>
      <c r="N55" t="n">
        <v>81.90000000000001</v>
      </c>
      <c r="O55" t="n">
        <v>81.90000000000001</v>
      </c>
      <c r="P55" t="n">
        <v>1064.7</v>
      </c>
    </row>
    <row r="56">
      <c r="A56" t="n">
        <v>91068</v>
      </c>
      <c r="B56" t="n">
        <v>122</v>
      </c>
      <c r="C56" t="inlineStr">
        <is>
          <t>Arcos</t>
        </is>
      </c>
      <c r="D56" s="551" t="n">
        <v>46174</v>
      </c>
      <c r="E56" t="n">
        <v>24831</v>
      </c>
      <c r="F56" t="inlineStr">
        <is>
          <t>ACIDO TARTARICO KG</t>
        </is>
      </c>
      <c r="G56" t="n">
        <v>5780</v>
      </c>
      <c r="H56" t="n">
        <v>8</v>
      </c>
      <c r="I56" t="inlineStr">
        <is>
          <t>KG</t>
        </is>
      </c>
      <c r="J56" t="inlineStr">
        <is>
          <t>ALIMENTOS</t>
        </is>
      </c>
      <c r="K56" t="inlineStr">
        <is>
          <t>05/2026</t>
        </is>
      </c>
      <c r="L56" t="n">
        <v>0</v>
      </c>
      <c r="M56" s="551" t="n">
        <v>46136</v>
      </c>
      <c r="N56" t="n">
        <v>126</v>
      </c>
      <c r="O56" t="n">
        <v>126</v>
      </c>
      <c r="P56" t="n">
        <v>1008</v>
      </c>
    </row>
    <row r="57">
      <c r="A57" t="n">
        <v>91069</v>
      </c>
      <c r="B57" t="n">
        <v>122</v>
      </c>
      <c r="C57" t="inlineStr">
        <is>
          <t>Arcos</t>
        </is>
      </c>
      <c r="D57" s="551" t="n">
        <v>46174</v>
      </c>
      <c r="E57" t="n">
        <v>18208</v>
      </c>
      <c r="F57" t="inlineStr">
        <is>
          <t>VERMOUTH CARPANO BIANCO 1L</t>
        </is>
      </c>
      <c r="G57" t="n">
        <v>3418</v>
      </c>
      <c r="H57" t="n">
        <v>12</v>
      </c>
      <c r="I57" t="inlineStr">
        <is>
          <t>GR</t>
        </is>
      </c>
      <c r="J57" t="inlineStr">
        <is>
          <t>BEBIDAS</t>
        </is>
      </c>
      <c r="K57" t="inlineStr">
        <is>
          <t>05/2026</t>
        </is>
      </c>
      <c r="L57" t="n">
        <v>0</v>
      </c>
      <c r="M57" s="551" t="n">
        <v>46000</v>
      </c>
      <c r="N57" t="n">
        <v>81.64</v>
      </c>
      <c r="O57" t="n">
        <v>104.92</v>
      </c>
      <c r="P57" t="n">
        <v>979.6799999999999</v>
      </c>
    </row>
    <row r="58">
      <c r="A58" t="n">
        <v>91071</v>
      </c>
      <c r="B58" t="n">
        <v>122</v>
      </c>
      <c r="C58" t="inlineStr">
        <is>
          <t>Arcos</t>
        </is>
      </c>
      <c r="D58" s="551" t="n">
        <v>46174</v>
      </c>
      <c r="E58" t="n">
        <v>21017</v>
      </c>
      <c r="F58" t="inlineStr">
        <is>
          <t>OLEO DE ALGODAO SAUDE C/14,5KG</t>
        </is>
      </c>
      <c r="G58" t="n">
        <v>2005</v>
      </c>
      <c r="H58" t="n">
        <v>6</v>
      </c>
      <c r="I58" t="inlineStr">
        <is>
          <t>BD</t>
        </is>
      </c>
      <c r="J58" t="inlineStr">
        <is>
          <t>ALIMENTOS</t>
        </is>
      </c>
      <c r="K58" t="inlineStr">
        <is>
          <t>05/2026</t>
        </is>
      </c>
      <c r="L58" t="n">
        <v>158.9</v>
      </c>
      <c r="M58" s="551" t="n">
        <v>46168</v>
      </c>
      <c r="N58" t="n">
        <v>158.9</v>
      </c>
      <c r="O58" t="n">
        <v>158.9</v>
      </c>
      <c r="P58" t="n">
        <v>953.4</v>
      </c>
    </row>
    <row r="59">
      <c r="A59" t="n">
        <v>91072</v>
      </c>
      <c r="B59" t="n">
        <v>122</v>
      </c>
      <c r="C59" t="inlineStr">
        <is>
          <t>Arcos</t>
        </is>
      </c>
      <c r="D59" s="551" t="n">
        <v>46174</v>
      </c>
      <c r="E59" t="n">
        <v>20908</v>
      </c>
      <c r="F59" t="inlineStr">
        <is>
          <t>CHOCOLATE GOTAS MEIO AMARGO COBERTURA SICAO C/2,05KG</t>
        </is>
      </c>
      <c r="G59" t="n">
        <v>2035</v>
      </c>
      <c r="H59" t="n">
        <v>4</v>
      </c>
      <c r="I59" t="inlineStr">
        <is>
          <t>PC</t>
        </is>
      </c>
      <c r="J59" t="inlineStr">
        <is>
          <t>ALIMENTOS</t>
        </is>
      </c>
      <c r="K59" t="inlineStr">
        <is>
          <t>05/2026</t>
        </is>
      </c>
      <c r="L59" t="n">
        <v>0</v>
      </c>
      <c r="M59" s="551" t="n">
        <v>46119</v>
      </c>
      <c r="N59" t="n">
        <v>215.99</v>
      </c>
      <c r="O59" t="n">
        <v>72.5</v>
      </c>
      <c r="P59" t="n">
        <v>863.96</v>
      </c>
    </row>
    <row r="60">
      <c r="A60" t="n">
        <v>91073</v>
      </c>
      <c r="B60" t="n">
        <v>122</v>
      </c>
      <c r="C60" t="inlineStr">
        <is>
          <t>Arcos</t>
        </is>
      </c>
      <c r="D60" s="551" t="n">
        <v>46174</v>
      </c>
      <c r="E60" t="n">
        <v>24805</v>
      </c>
      <c r="F60" t="inlineStr">
        <is>
          <t>ACIDO PECTINA CITRICA ALLIMENTARI C/500G</t>
        </is>
      </c>
      <c r="G60" t="n">
        <v>5768</v>
      </c>
      <c r="H60" t="n">
        <v>2.5</v>
      </c>
      <c r="I60" t="inlineStr">
        <is>
          <t>PC</t>
        </is>
      </c>
      <c r="J60" t="inlineStr">
        <is>
          <t>ALIMENTOS</t>
        </is>
      </c>
      <c r="K60" t="inlineStr">
        <is>
          <t>05/2026</t>
        </is>
      </c>
      <c r="L60" t="n">
        <v>0</v>
      </c>
      <c r="M60" s="551" t="n">
        <v>45394</v>
      </c>
      <c r="N60" t="n">
        <v>334.8</v>
      </c>
      <c r="O60" t="n">
        <v>185</v>
      </c>
      <c r="P60" t="n">
        <v>837</v>
      </c>
    </row>
    <row r="61">
      <c r="A61" t="n">
        <v>91074</v>
      </c>
      <c r="B61" t="n">
        <v>122</v>
      </c>
      <c r="C61" t="inlineStr">
        <is>
          <t>Arcos</t>
        </is>
      </c>
      <c r="D61" s="551" t="n">
        <v>46174</v>
      </c>
      <c r="E61" t="n">
        <v>26594</v>
      </c>
      <c r="F61" t="inlineStr">
        <is>
          <t>QUEIJO MOGIANA KG</t>
        </is>
      </c>
      <c r="G61" t="n">
        <v>6807</v>
      </c>
      <c r="H61" t="n">
        <v>9</v>
      </c>
      <c r="I61" t="inlineStr">
        <is>
          <t>KG</t>
        </is>
      </c>
      <c r="J61" t="inlineStr">
        <is>
          <t>ALIMENTOS</t>
        </is>
      </c>
      <c r="K61" t="inlineStr">
        <is>
          <t>05/2026</t>
        </is>
      </c>
      <c r="L61" t="n">
        <v>86.90000000000001</v>
      </c>
      <c r="M61" s="551" t="n">
        <v>46163</v>
      </c>
      <c r="N61" t="n">
        <v>86.90000000000001</v>
      </c>
      <c r="O61" t="n">
        <v>86.90000000000001</v>
      </c>
      <c r="P61" t="n">
        <v>782.1</v>
      </c>
    </row>
    <row r="62">
      <c r="A62" t="n">
        <v>91075</v>
      </c>
      <c r="B62" t="n">
        <v>122</v>
      </c>
      <c r="C62" t="inlineStr">
        <is>
          <t>Arcos</t>
        </is>
      </c>
      <c r="D62" s="551" t="n">
        <v>46174</v>
      </c>
      <c r="E62" t="n">
        <v>18211</v>
      </c>
      <c r="F62" t="inlineStr">
        <is>
          <t>VERMOUTH MARTINI RISERVA RUBINO 750ML</t>
        </is>
      </c>
      <c r="G62" t="n">
        <v>3416</v>
      </c>
      <c r="H62" t="n">
        <v>7</v>
      </c>
      <c r="I62" t="inlineStr">
        <is>
          <t>GR</t>
        </is>
      </c>
      <c r="J62" t="inlineStr">
        <is>
          <t>BEBIDAS</t>
        </is>
      </c>
      <c r="K62" t="inlineStr">
        <is>
          <t>05/2026</t>
        </is>
      </c>
      <c r="L62" t="n">
        <v>0</v>
      </c>
      <c r="N62" t="n">
        <v>0</v>
      </c>
      <c r="O62" t="n">
        <v>112.96</v>
      </c>
      <c r="P62" t="n">
        <v>780.2</v>
      </c>
    </row>
    <row r="63">
      <c r="A63" t="n">
        <v>91076</v>
      </c>
      <c r="B63" t="n">
        <v>122</v>
      </c>
      <c r="C63" t="inlineStr">
        <is>
          <t>Arcos</t>
        </is>
      </c>
      <c r="D63" s="551" t="n">
        <v>46174</v>
      </c>
      <c r="E63" t="n">
        <v>20887</v>
      </c>
      <c r="F63" t="inlineStr">
        <is>
          <t>MEL PURO FLORA NECTAR C/1KG</t>
        </is>
      </c>
      <c r="G63" t="n">
        <v>2040</v>
      </c>
      <c r="H63" t="n">
        <v>21</v>
      </c>
      <c r="I63" t="inlineStr">
        <is>
          <t>PT</t>
        </is>
      </c>
      <c r="J63" t="inlineStr">
        <is>
          <t>ALIMENTOS</t>
        </is>
      </c>
      <c r="K63" t="inlineStr">
        <is>
          <t>05/2026</t>
        </is>
      </c>
      <c r="L63" t="n">
        <v>36.9</v>
      </c>
      <c r="M63" s="551" t="n">
        <v>46167</v>
      </c>
      <c r="N63" t="n">
        <v>36.9</v>
      </c>
      <c r="O63" t="n">
        <v>36.9</v>
      </c>
      <c r="P63" t="n">
        <v>774.9</v>
      </c>
    </row>
    <row r="64">
      <c r="A64" t="n">
        <v>91077</v>
      </c>
      <c r="B64" t="n">
        <v>122</v>
      </c>
      <c r="C64" t="inlineStr">
        <is>
          <t>Arcos</t>
        </is>
      </c>
      <c r="D64" s="551" t="n">
        <v>46174</v>
      </c>
      <c r="E64" t="n">
        <v>26336</v>
      </c>
      <c r="F64" t="inlineStr">
        <is>
          <t>⁠EMPANADA CEBOLA E QUEIJO</t>
        </is>
      </c>
      <c r="G64" t="n">
        <v>6685</v>
      </c>
      <c r="H64" t="n">
        <v>124</v>
      </c>
      <c r="I64" t="inlineStr">
        <is>
          <t>UN</t>
        </is>
      </c>
      <c r="J64" t="inlineStr">
        <is>
          <t>ALIMENTOS</t>
        </is>
      </c>
      <c r="K64" t="inlineStr">
        <is>
          <t>05/2026</t>
        </is>
      </c>
      <c r="L64" t="n">
        <v>6.2</v>
      </c>
      <c r="M64" s="551" t="n">
        <v>46170</v>
      </c>
      <c r="N64" t="n">
        <v>6.2</v>
      </c>
      <c r="O64" t="n">
        <v>6.2</v>
      </c>
      <c r="P64" t="n">
        <v>768.8</v>
      </c>
    </row>
    <row r="65">
      <c r="A65" t="n">
        <v>91027</v>
      </c>
      <c r="B65" t="n">
        <v>122</v>
      </c>
      <c r="C65" t="inlineStr">
        <is>
          <t>Arcos</t>
        </is>
      </c>
      <c r="D65" s="551" t="n">
        <v>46174</v>
      </c>
      <c r="E65" t="n">
        <v>19370</v>
      </c>
      <c r="F65" t="inlineStr">
        <is>
          <t>QUEIJO CAMEMBERT SERRA DAS ANTAS CX 1,680KG C/12 DE 140G KG</t>
        </is>
      </c>
      <c r="G65" t="n">
        <v>2765</v>
      </c>
      <c r="H65" t="n">
        <v>7.56</v>
      </c>
      <c r="I65" t="inlineStr">
        <is>
          <t>KG</t>
        </is>
      </c>
      <c r="J65" t="inlineStr">
        <is>
          <t>ALIMENTOS</t>
        </is>
      </c>
      <c r="K65" t="inlineStr">
        <is>
          <t>05/2026</t>
        </is>
      </c>
      <c r="L65" t="n">
        <v>101.2</v>
      </c>
      <c r="M65" s="551" t="n">
        <v>46170</v>
      </c>
      <c r="N65" t="n">
        <v>101.2</v>
      </c>
      <c r="O65" t="n">
        <v>101.2</v>
      </c>
      <c r="P65" t="n">
        <v>765.0700000000001</v>
      </c>
    </row>
    <row r="66">
      <c r="A66" t="n">
        <v>91078</v>
      </c>
      <c r="B66" t="n">
        <v>122</v>
      </c>
      <c r="C66" t="inlineStr">
        <is>
          <t>Arcos</t>
        </is>
      </c>
      <c r="D66" s="551" t="n">
        <v>46174</v>
      </c>
      <c r="E66" t="n">
        <v>26429</v>
      </c>
      <c r="F66" t="inlineStr">
        <is>
          <t>ALGINATO KG</t>
        </is>
      </c>
      <c r="G66" t="n">
        <v>6728</v>
      </c>
      <c r="H66" t="n">
        <v>2.3</v>
      </c>
      <c r="I66" t="inlineStr">
        <is>
          <t>KG</t>
        </is>
      </c>
      <c r="J66" t="inlineStr">
        <is>
          <t>ALIMENTOS</t>
        </is>
      </c>
      <c r="K66" t="inlineStr">
        <is>
          <t>05/2026</t>
        </is>
      </c>
      <c r="L66" t="n">
        <v>0</v>
      </c>
      <c r="M66" s="551" t="n">
        <v>46041</v>
      </c>
      <c r="N66" t="n">
        <v>330</v>
      </c>
      <c r="O66" t="n">
        <v>330</v>
      </c>
      <c r="P66" t="n">
        <v>759</v>
      </c>
    </row>
    <row r="67">
      <c r="A67" t="n">
        <v>91079</v>
      </c>
      <c r="B67" t="n">
        <v>122</v>
      </c>
      <c r="C67" t="inlineStr">
        <is>
          <t>Arcos</t>
        </is>
      </c>
      <c r="D67" s="551" t="n">
        <v>46174</v>
      </c>
      <c r="E67" t="n">
        <v>18214</v>
      </c>
      <c r="F67" t="inlineStr">
        <is>
          <t>VERMOUTH MARTINI BIANCO 750ML</t>
        </is>
      </c>
      <c r="G67" t="n">
        <v>3413</v>
      </c>
      <c r="H67" t="n">
        <v>22</v>
      </c>
      <c r="I67" t="inlineStr">
        <is>
          <t>GR</t>
        </is>
      </c>
      <c r="J67" t="inlineStr">
        <is>
          <t>BEBIDAS</t>
        </is>
      </c>
      <c r="K67" t="inlineStr">
        <is>
          <t>05/2026</t>
        </is>
      </c>
      <c r="L67" t="n">
        <v>0</v>
      </c>
      <c r="N67" t="n">
        <v>0</v>
      </c>
      <c r="O67" t="n">
        <v>37.47</v>
      </c>
      <c r="P67" t="n">
        <v>749.1</v>
      </c>
    </row>
    <row r="68">
      <c r="A68" t="n">
        <v>91080</v>
      </c>
      <c r="B68" t="n">
        <v>122</v>
      </c>
      <c r="C68" t="inlineStr">
        <is>
          <t>Arcos</t>
        </is>
      </c>
      <c r="D68" s="551" t="n">
        <v>46174</v>
      </c>
      <c r="E68" t="n">
        <v>17722</v>
      </c>
      <c r="F68" t="inlineStr">
        <is>
          <t>VINHO TINTO FORTIFICADO SANDEMAN PORTO TAWNY 750ML</t>
        </is>
      </c>
      <c r="G68" t="n">
        <v>3817</v>
      </c>
      <c r="H68" t="n">
        <v>5</v>
      </c>
      <c r="I68" t="inlineStr">
        <is>
          <t>GR</t>
        </is>
      </c>
      <c r="J68" t="inlineStr">
        <is>
          <t>BEBIDAS</t>
        </is>
      </c>
      <c r="K68" t="inlineStr">
        <is>
          <t>05/2026</t>
        </is>
      </c>
      <c r="L68" t="n">
        <v>0</v>
      </c>
      <c r="M68" s="551" t="n">
        <v>45391</v>
      </c>
      <c r="N68" t="n">
        <v>146.17</v>
      </c>
      <c r="O68" t="n">
        <v>171.87</v>
      </c>
      <c r="P68" t="n">
        <v>730.85</v>
      </c>
    </row>
    <row r="69">
      <c r="A69" t="n">
        <v>91081</v>
      </c>
      <c r="B69" t="n">
        <v>122</v>
      </c>
      <c r="C69" t="inlineStr">
        <is>
          <t>Arcos</t>
        </is>
      </c>
      <c r="D69" s="551" t="n">
        <v>46174</v>
      </c>
      <c r="E69" t="n">
        <v>20941</v>
      </c>
      <c r="F69" t="inlineStr">
        <is>
          <t>CHOCOLATE EM GOTAS MEIO AMARGO SICAO C/2,05KG</t>
        </is>
      </c>
      <c r="G69" t="n">
        <v>2031</v>
      </c>
      <c r="H69" t="n">
        <v>4</v>
      </c>
      <c r="I69" t="inlineStr">
        <is>
          <t>PC</t>
        </is>
      </c>
      <c r="J69" t="inlineStr">
        <is>
          <t>ALIMENTOS</t>
        </is>
      </c>
      <c r="K69" t="inlineStr">
        <is>
          <t>05/2026</t>
        </is>
      </c>
      <c r="L69" t="n">
        <v>182.3</v>
      </c>
      <c r="M69" s="551" t="n">
        <v>46170</v>
      </c>
      <c r="N69" t="n">
        <v>182.3</v>
      </c>
      <c r="O69" t="n">
        <v>182.3</v>
      </c>
      <c r="P69" t="n">
        <v>729.2</v>
      </c>
    </row>
    <row r="70">
      <c r="A70" t="n">
        <v>91082</v>
      </c>
      <c r="B70" t="n">
        <v>122</v>
      </c>
      <c r="C70" t="inlineStr">
        <is>
          <t>Arcos</t>
        </is>
      </c>
      <c r="D70" s="551" t="n">
        <v>46174</v>
      </c>
      <c r="E70" t="n">
        <v>27399</v>
      </c>
      <c r="F70" t="inlineStr">
        <is>
          <t>PAO DE QUEIJO TRAD LANCHE DONA ZELDA 25UN C/80GR - 2KG</t>
        </is>
      </c>
      <c r="G70" t="n">
        <v>7401</v>
      </c>
      <c r="H70" t="n">
        <v>8</v>
      </c>
      <c r="I70" t="inlineStr">
        <is>
          <t>PC</t>
        </is>
      </c>
      <c r="J70" t="inlineStr">
        <is>
          <t>ALIMENTOS</t>
        </is>
      </c>
      <c r="K70" t="inlineStr">
        <is>
          <t>05/2026</t>
        </is>
      </c>
      <c r="L70" t="n">
        <v>90</v>
      </c>
      <c r="M70" s="551" t="n">
        <v>46171</v>
      </c>
      <c r="N70" t="n">
        <v>90</v>
      </c>
      <c r="O70" t="n">
        <v>90</v>
      </c>
      <c r="P70" t="n">
        <v>720</v>
      </c>
    </row>
    <row r="71">
      <c r="A71" t="n">
        <v>91084</v>
      </c>
      <c r="B71" t="n">
        <v>122</v>
      </c>
      <c r="C71" t="inlineStr">
        <is>
          <t>Arcos</t>
        </is>
      </c>
      <c r="D71" s="551" t="n">
        <v>46174</v>
      </c>
      <c r="E71" t="n">
        <v>21372</v>
      </c>
      <c r="F71" t="inlineStr">
        <is>
          <t>PAO BRIOCHE FORME C/ TAMPA UN</t>
        </is>
      </c>
      <c r="G71" t="n">
        <v>2827</v>
      </c>
      <c r="H71" t="n">
        <v>23</v>
      </c>
      <c r="I71" t="inlineStr">
        <is>
          <t>UN</t>
        </is>
      </c>
      <c r="J71" t="inlineStr">
        <is>
          <t>ALIMENTOS</t>
        </is>
      </c>
      <c r="K71" t="inlineStr">
        <is>
          <t>05/2026</t>
        </is>
      </c>
      <c r="L71" t="n">
        <v>31</v>
      </c>
      <c r="M71" s="551" t="n">
        <v>46170</v>
      </c>
      <c r="N71" t="n">
        <v>31</v>
      </c>
      <c r="O71" t="n">
        <v>31</v>
      </c>
      <c r="P71" t="n">
        <v>713</v>
      </c>
    </row>
    <row r="72">
      <c r="A72" t="n">
        <v>91085</v>
      </c>
      <c r="B72" t="n">
        <v>122</v>
      </c>
      <c r="C72" t="inlineStr">
        <is>
          <t>Arcos</t>
        </is>
      </c>
      <c r="D72" s="551" t="n">
        <v>46174</v>
      </c>
      <c r="E72" t="n">
        <v>18139</v>
      </c>
      <c r="F72" t="inlineStr">
        <is>
          <t>WHISKY GLENFIDDICH 12 ANOS 750ML</t>
        </is>
      </c>
      <c r="G72" t="n">
        <v>3479</v>
      </c>
      <c r="H72" t="n">
        <v>2</v>
      </c>
      <c r="I72" t="inlineStr">
        <is>
          <t>GR</t>
        </is>
      </c>
      <c r="J72" t="inlineStr">
        <is>
          <t>BEBIDAS</t>
        </is>
      </c>
      <c r="K72" t="inlineStr">
        <is>
          <t>05/2026</t>
        </is>
      </c>
      <c r="L72" t="n">
        <v>0</v>
      </c>
      <c r="M72" s="551" t="n">
        <v>46035</v>
      </c>
      <c r="N72" t="n">
        <v>355.87</v>
      </c>
      <c r="O72" t="n">
        <v>364.56</v>
      </c>
      <c r="P72" t="n">
        <v>711.74</v>
      </c>
    </row>
    <row r="73">
      <c r="A73" t="n">
        <v>91319</v>
      </c>
      <c r="B73" t="n">
        <v>122</v>
      </c>
      <c r="C73" t="inlineStr">
        <is>
          <t>Arcos</t>
        </is>
      </c>
      <c r="D73" s="551" t="n">
        <v>46174</v>
      </c>
      <c r="E73" t="n">
        <v>26149</v>
      </c>
      <c r="F73" t="inlineStr">
        <is>
          <t>ESPUMANTE BRUT CHANDON GARIBALDI BRASIL 750 ML</t>
        </is>
      </c>
      <c r="G73" t="n">
        <v>3558</v>
      </c>
      <c r="H73" t="n">
        <v>10</v>
      </c>
      <c r="I73" t="inlineStr">
        <is>
          <t>UN</t>
        </is>
      </c>
      <c r="J73" t="inlineStr">
        <is>
          <t>BEBIDAS</t>
        </is>
      </c>
      <c r="K73" t="inlineStr">
        <is>
          <t>05/2026</t>
        </is>
      </c>
      <c r="L73" t="n">
        <v>0</v>
      </c>
      <c r="N73" t="n">
        <v>0</v>
      </c>
      <c r="O73" t="n">
        <v>70.90000000000001</v>
      </c>
      <c r="P73" t="n">
        <v>709</v>
      </c>
    </row>
    <row r="74">
      <c r="A74" t="n">
        <v>91086</v>
      </c>
      <c r="B74" t="n">
        <v>122</v>
      </c>
      <c r="C74" t="inlineStr">
        <is>
          <t>Arcos</t>
        </is>
      </c>
      <c r="D74" s="551" t="n">
        <v>46174</v>
      </c>
      <c r="E74" t="n">
        <v>28384</v>
      </c>
      <c r="F74" t="inlineStr">
        <is>
          <t xml:space="preserve">PÃO PDC FORMA LEVAIN 750GR </t>
        </is>
      </c>
      <c r="G74" t="n">
        <v>8348</v>
      </c>
      <c r="H74" t="n">
        <v>27</v>
      </c>
      <c r="I74" t="inlineStr">
        <is>
          <t>UN</t>
        </is>
      </c>
      <c r="J74" t="inlineStr">
        <is>
          <t>ALIMENTOS</t>
        </is>
      </c>
      <c r="K74" t="inlineStr">
        <is>
          <t>05/2026</t>
        </is>
      </c>
      <c r="L74" t="n">
        <v>26</v>
      </c>
      <c r="M74" s="551" t="n">
        <v>46162</v>
      </c>
      <c r="N74" t="n">
        <v>26</v>
      </c>
      <c r="O74" t="n">
        <v>26</v>
      </c>
      <c r="P74" t="n">
        <v>702</v>
      </c>
    </row>
    <row r="75">
      <c r="A75" t="n">
        <v>91291</v>
      </c>
      <c r="B75" t="n">
        <v>122</v>
      </c>
      <c r="C75" t="inlineStr">
        <is>
          <t>Arcos</t>
        </is>
      </c>
      <c r="D75" s="551" t="n">
        <v>46174</v>
      </c>
      <c r="E75" t="n">
        <v>24083</v>
      </c>
      <c r="F75" t="inlineStr">
        <is>
          <t>BATATA ASTERIX GRAUDA NOIVA KG</t>
        </is>
      </c>
      <c r="G75" t="n">
        <v>2592</v>
      </c>
      <c r="H75" t="n">
        <v>90.76000000000001</v>
      </c>
      <c r="I75" t="inlineStr">
        <is>
          <t>KG</t>
        </is>
      </c>
      <c r="J75" t="inlineStr">
        <is>
          <t>ALIMENTOS</t>
        </is>
      </c>
      <c r="K75" t="inlineStr">
        <is>
          <t>05/2026</t>
        </is>
      </c>
      <c r="L75" t="n">
        <v>7.73</v>
      </c>
      <c r="M75" s="551" t="n">
        <v>46172</v>
      </c>
      <c r="N75" t="n">
        <v>8.9</v>
      </c>
      <c r="O75" t="n">
        <v>8.9</v>
      </c>
      <c r="P75" t="n">
        <v>701.5700000000001</v>
      </c>
    </row>
    <row r="76">
      <c r="A76" t="n">
        <v>91087</v>
      </c>
      <c r="B76" t="n">
        <v>122</v>
      </c>
      <c r="C76" t="inlineStr">
        <is>
          <t>Arcos</t>
        </is>
      </c>
      <c r="D76" s="551" t="n">
        <v>46174</v>
      </c>
      <c r="E76" t="n">
        <v>20117</v>
      </c>
      <c r="F76" t="inlineStr">
        <is>
          <t>MASSA FOLHADA AROSA 1KG UN</t>
        </is>
      </c>
      <c r="G76" t="n">
        <v>2291</v>
      </c>
      <c r="H76" t="n">
        <v>18</v>
      </c>
      <c r="I76" t="inlineStr">
        <is>
          <t>UN</t>
        </is>
      </c>
      <c r="J76" t="inlineStr">
        <is>
          <t>ALIMENTOS</t>
        </is>
      </c>
      <c r="K76" t="inlineStr">
        <is>
          <t>05/2026</t>
        </is>
      </c>
      <c r="L76" t="n">
        <v>38.67</v>
      </c>
      <c r="M76" s="551" t="n">
        <v>46161</v>
      </c>
      <c r="N76" t="n">
        <v>38.9</v>
      </c>
      <c r="O76" t="n">
        <v>40.4</v>
      </c>
      <c r="P76" t="n">
        <v>696.0599999999999</v>
      </c>
    </row>
    <row r="77">
      <c r="A77" t="n">
        <v>91088</v>
      </c>
      <c r="B77" t="n">
        <v>122</v>
      </c>
      <c r="C77" t="inlineStr">
        <is>
          <t>Arcos</t>
        </is>
      </c>
      <c r="D77" s="551" t="n">
        <v>46174</v>
      </c>
      <c r="E77" t="n">
        <v>25068</v>
      </c>
      <c r="F77" t="inlineStr">
        <is>
          <t>CHAMPAGNE VEUVE CLICQUOT BRUT 750ML</t>
        </is>
      </c>
      <c r="G77" t="n">
        <v>3551</v>
      </c>
      <c r="H77" t="n">
        <v>2</v>
      </c>
      <c r="I77" t="inlineStr">
        <is>
          <t>GR</t>
        </is>
      </c>
      <c r="J77" t="inlineStr">
        <is>
          <t>BEBIDAS</t>
        </is>
      </c>
      <c r="K77" t="inlineStr">
        <is>
          <t>05/2026</t>
        </is>
      </c>
      <c r="L77" t="n">
        <v>0</v>
      </c>
      <c r="M77" s="551" t="n">
        <v>45902</v>
      </c>
      <c r="N77" t="n">
        <v>338.26</v>
      </c>
      <c r="O77" t="n">
        <v>389.9</v>
      </c>
      <c r="P77" t="n">
        <v>676.52</v>
      </c>
    </row>
    <row r="78">
      <c r="A78" t="n">
        <v>91083</v>
      </c>
      <c r="B78" t="n">
        <v>122</v>
      </c>
      <c r="C78" t="inlineStr">
        <is>
          <t>Arcos</t>
        </is>
      </c>
      <c r="D78" s="551" t="n">
        <v>46174</v>
      </c>
      <c r="E78" t="n">
        <v>24986</v>
      </c>
      <c r="F78" t="inlineStr">
        <is>
          <t>SORVETE DE MARACUJA ARTE GELATE C/3,8KG</t>
        </is>
      </c>
      <c r="G78" t="n">
        <v>5852</v>
      </c>
      <c r="H78" t="n">
        <v>4</v>
      </c>
      <c r="I78" t="inlineStr">
        <is>
          <t>PT</t>
        </is>
      </c>
      <c r="J78" t="inlineStr">
        <is>
          <t>ALIMENTOS</t>
        </is>
      </c>
      <c r="K78" t="inlineStr">
        <is>
          <t>05/2026</t>
        </is>
      </c>
      <c r="L78" t="n">
        <v>167.5</v>
      </c>
      <c r="M78" s="551" t="n">
        <v>46160</v>
      </c>
      <c r="N78" t="n">
        <v>167.5</v>
      </c>
      <c r="O78" t="n">
        <v>167.5</v>
      </c>
      <c r="P78" t="n">
        <v>670</v>
      </c>
    </row>
    <row r="79">
      <c r="A79" t="n">
        <v>91089</v>
      </c>
      <c r="B79" t="n">
        <v>122</v>
      </c>
      <c r="C79" t="inlineStr">
        <is>
          <t>Arcos</t>
        </is>
      </c>
      <c r="D79" s="551" t="n">
        <v>46174</v>
      </c>
      <c r="E79" t="n">
        <v>25184</v>
      </c>
      <c r="F79" t="inlineStr">
        <is>
          <t>TUCUPI PRETO BAG KG</t>
        </is>
      </c>
      <c r="G79" t="n">
        <v>5937</v>
      </c>
      <c r="H79" t="n">
        <v>3</v>
      </c>
      <c r="I79" t="inlineStr">
        <is>
          <t>KG</t>
        </is>
      </c>
      <c r="J79" t="inlineStr">
        <is>
          <t>ALIMENTOS</t>
        </is>
      </c>
      <c r="K79" t="inlineStr">
        <is>
          <t>05/2026</t>
        </is>
      </c>
      <c r="L79" t="n">
        <v>0</v>
      </c>
      <c r="M79" s="551" t="n">
        <v>45944</v>
      </c>
      <c r="N79" t="n">
        <v>219.9</v>
      </c>
      <c r="O79" t="n">
        <v>219.9</v>
      </c>
      <c r="P79" t="n">
        <v>659.7</v>
      </c>
    </row>
    <row r="80">
      <c r="A80" t="n">
        <v>91090</v>
      </c>
      <c r="B80" t="n">
        <v>122</v>
      </c>
      <c r="C80" t="inlineStr">
        <is>
          <t>Arcos</t>
        </is>
      </c>
      <c r="D80" s="551" t="n">
        <v>46174</v>
      </c>
      <c r="E80" t="n">
        <v>27406</v>
      </c>
      <c r="F80" t="inlineStr">
        <is>
          <t>CAFE JOSELINA C/2KG</t>
        </is>
      </c>
      <c r="G80" t="n">
        <v>7409</v>
      </c>
      <c r="H80" t="n">
        <v>3</v>
      </c>
      <c r="I80" t="inlineStr">
        <is>
          <t>KG</t>
        </is>
      </c>
      <c r="J80" t="inlineStr">
        <is>
          <t>BEBIDAS</t>
        </is>
      </c>
      <c r="K80" t="inlineStr">
        <is>
          <t>05/2026</t>
        </is>
      </c>
      <c r="L80" t="n">
        <v>219</v>
      </c>
      <c r="M80" s="551" t="n">
        <v>46147</v>
      </c>
      <c r="N80" t="n">
        <v>219</v>
      </c>
      <c r="O80" t="n">
        <v>219</v>
      </c>
      <c r="P80" t="n">
        <v>657</v>
      </c>
    </row>
    <row r="81">
      <c r="A81" t="n">
        <v>91091</v>
      </c>
      <c r="B81" t="n">
        <v>122</v>
      </c>
      <c r="C81" t="inlineStr">
        <is>
          <t>Arcos</t>
        </is>
      </c>
      <c r="D81" s="551" t="n">
        <v>46174</v>
      </c>
      <c r="E81" t="n">
        <v>18832</v>
      </c>
      <c r="F81" t="inlineStr">
        <is>
          <t>PATINHO MOIDO KG</t>
        </is>
      </c>
      <c r="G81" t="n">
        <v>2950</v>
      </c>
      <c r="H81" t="n">
        <v>15.8</v>
      </c>
      <c r="I81" t="inlineStr">
        <is>
          <t>KG</t>
        </is>
      </c>
      <c r="J81" t="inlineStr">
        <is>
          <t>ALIMENTOS</t>
        </is>
      </c>
      <c r="K81" t="inlineStr">
        <is>
          <t>05/2026</t>
        </is>
      </c>
      <c r="L81" t="n">
        <v>39.9</v>
      </c>
      <c r="M81" s="551" t="n">
        <v>46168</v>
      </c>
      <c r="N81" t="n">
        <v>39.9</v>
      </c>
      <c r="O81" t="n">
        <v>39.9</v>
      </c>
      <c r="P81" t="n">
        <v>630.42</v>
      </c>
    </row>
    <row r="82">
      <c r="A82" t="n">
        <v>91092</v>
      </c>
      <c r="B82" t="n">
        <v>122</v>
      </c>
      <c r="C82" t="inlineStr">
        <is>
          <t>Arcos</t>
        </is>
      </c>
      <c r="D82" s="551" t="n">
        <v>46174</v>
      </c>
      <c r="E82" t="n">
        <v>22139</v>
      </c>
      <c r="F82" t="inlineStr">
        <is>
          <t>ESPUMANTE CAVA STARS BRUT RESERVA</t>
        </is>
      </c>
      <c r="G82" t="n">
        <v>3580</v>
      </c>
      <c r="H82" t="n">
        <v>14</v>
      </c>
      <c r="I82" t="inlineStr">
        <is>
          <t>LT</t>
        </is>
      </c>
      <c r="J82" t="inlineStr">
        <is>
          <t>BEBIDAS</t>
        </is>
      </c>
      <c r="K82" t="inlineStr">
        <is>
          <t>05/2026</t>
        </is>
      </c>
      <c r="L82" t="n">
        <v>0</v>
      </c>
      <c r="N82" t="n">
        <v>0</v>
      </c>
      <c r="O82" t="n">
        <v>0</v>
      </c>
      <c r="P82" t="n">
        <v>630</v>
      </c>
    </row>
    <row r="83">
      <c r="A83" t="n">
        <v>91296</v>
      </c>
      <c r="B83" t="n">
        <v>122</v>
      </c>
      <c r="C83" t="inlineStr">
        <is>
          <t>Arcos</t>
        </is>
      </c>
      <c r="D83" s="551" t="n">
        <v>46174</v>
      </c>
      <c r="E83" t="n">
        <v>25128</v>
      </c>
      <c r="F83" t="inlineStr">
        <is>
          <t>COXAO MOLE EM CUBOS KG</t>
        </is>
      </c>
      <c r="G83" t="n">
        <v>5908</v>
      </c>
      <c r="H83" t="n">
        <v>15.5</v>
      </c>
      <c r="I83" t="inlineStr">
        <is>
          <t>KG</t>
        </is>
      </c>
      <c r="J83" t="inlineStr">
        <is>
          <t>ALIMENTOS</t>
        </is>
      </c>
      <c r="K83" t="inlineStr">
        <is>
          <t>05/2026</t>
        </is>
      </c>
      <c r="L83" t="n">
        <v>39.9</v>
      </c>
      <c r="M83" s="551" t="n">
        <v>46168</v>
      </c>
      <c r="N83" t="n">
        <v>39.9</v>
      </c>
      <c r="O83" t="n">
        <v>39.9</v>
      </c>
      <c r="P83" t="n">
        <v>618.45</v>
      </c>
    </row>
    <row r="84">
      <c r="A84" t="n">
        <v>91093</v>
      </c>
      <c r="B84" t="n">
        <v>122</v>
      </c>
      <c r="C84" t="inlineStr">
        <is>
          <t>Arcos</t>
        </is>
      </c>
      <c r="D84" s="551" t="n">
        <v>46174</v>
      </c>
      <c r="E84" t="n">
        <v>17594</v>
      </c>
      <c r="F84" t="inlineStr">
        <is>
          <t>VINHO TINTO LE JAJA DE JAU DE SYRAH 750ML FRANCA</t>
        </is>
      </c>
      <c r="G84" t="n">
        <v>3932</v>
      </c>
      <c r="H84" t="n">
        <v>9</v>
      </c>
      <c r="I84" t="inlineStr">
        <is>
          <t>GR</t>
        </is>
      </c>
      <c r="J84" t="inlineStr">
        <is>
          <t>BEBIDAS</t>
        </is>
      </c>
      <c r="K84" t="inlineStr">
        <is>
          <t>05/2026</t>
        </is>
      </c>
      <c r="L84" t="n">
        <v>67.59999999999999</v>
      </c>
      <c r="M84" s="551" t="n">
        <v>46167</v>
      </c>
      <c r="N84" t="n">
        <v>67.59999999999999</v>
      </c>
      <c r="O84" t="n">
        <v>67.59999999999999</v>
      </c>
      <c r="P84" t="n">
        <v>608.4</v>
      </c>
    </row>
    <row r="85">
      <c r="A85" t="n">
        <v>91095</v>
      </c>
      <c r="B85" t="n">
        <v>122</v>
      </c>
      <c r="C85" t="inlineStr">
        <is>
          <t>Arcos</t>
        </is>
      </c>
      <c r="D85" s="551" t="n">
        <v>46174</v>
      </c>
      <c r="E85" t="n">
        <v>17753</v>
      </c>
      <c r="F85" t="inlineStr">
        <is>
          <t>VINHO DO PORTO BRANCO SANDEMAN 750ML</t>
        </is>
      </c>
      <c r="G85" t="n">
        <v>3789</v>
      </c>
      <c r="H85" t="n">
        <v>4</v>
      </c>
      <c r="I85" t="inlineStr">
        <is>
          <t>GR</t>
        </is>
      </c>
      <c r="J85" t="inlineStr">
        <is>
          <t>BEBIDAS</t>
        </is>
      </c>
      <c r="K85" t="inlineStr">
        <is>
          <t>05/2026</t>
        </is>
      </c>
      <c r="L85" t="n">
        <v>0</v>
      </c>
      <c r="N85" t="n">
        <v>0</v>
      </c>
      <c r="O85" t="n">
        <v>152.1</v>
      </c>
      <c r="P85" t="n">
        <v>582.4</v>
      </c>
    </row>
    <row r="86">
      <c r="A86" t="n">
        <v>91097</v>
      </c>
      <c r="B86" t="n">
        <v>122</v>
      </c>
      <c r="C86" t="inlineStr">
        <is>
          <t>Arcos</t>
        </is>
      </c>
      <c r="D86" s="551" t="n">
        <v>46174</v>
      </c>
      <c r="E86" t="n">
        <v>20861</v>
      </c>
      <c r="F86" t="inlineStr">
        <is>
          <t>GEMA DE OVO PASTEURIZADA NETTO C/1KG UN</t>
        </is>
      </c>
      <c r="G86" t="n">
        <v>2045</v>
      </c>
      <c r="H86" t="n">
        <v>12</v>
      </c>
      <c r="I86" t="inlineStr">
        <is>
          <t>UN</t>
        </is>
      </c>
      <c r="J86" t="inlineStr">
        <is>
          <t>ALIMENTOS</t>
        </is>
      </c>
      <c r="K86" t="inlineStr">
        <is>
          <t>05/2026</t>
        </is>
      </c>
      <c r="L86" t="n">
        <v>46.7</v>
      </c>
      <c r="M86" s="551" t="n">
        <v>46169</v>
      </c>
      <c r="N86" t="n">
        <v>46.7</v>
      </c>
      <c r="O86" t="n">
        <v>46.7</v>
      </c>
      <c r="P86" t="n">
        <v>560.4</v>
      </c>
    </row>
    <row r="87">
      <c r="A87" t="n">
        <v>91101</v>
      </c>
      <c r="B87" t="n">
        <v>122</v>
      </c>
      <c r="C87" t="inlineStr">
        <is>
          <t>Arcos</t>
        </is>
      </c>
      <c r="D87" s="551" t="n">
        <v>46174</v>
      </c>
      <c r="E87" t="n">
        <v>20689</v>
      </c>
      <c r="F87" t="inlineStr">
        <is>
          <t>CREME DE LEITE FRESCO QUATA C/1,01LT</t>
        </is>
      </c>
      <c r="G87" t="n">
        <v>2105</v>
      </c>
      <c r="H87" t="n">
        <v>17</v>
      </c>
      <c r="I87" t="inlineStr">
        <is>
          <t>UN</t>
        </is>
      </c>
      <c r="J87" t="inlineStr">
        <is>
          <t>ALIMENTOS</t>
        </is>
      </c>
      <c r="K87" t="inlineStr">
        <is>
          <t>05/2026</t>
        </is>
      </c>
      <c r="L87" t="n">
        <v>32.75</v>
      </c>
      <c r="M87" s="551" t="n">
        <v>46167</v>
      </c>
      <c r="N87" t="n">
        <v>36.4</v>
      </c>
      <c r="O87" t="n">
        <v>32</v>
      </c>
      <c r="P87" t="n">
        <v>556.75</v>
      </c>
    </row>
    <row r="88">
      <c r="A88" t="n">
        <v>91098</v>
      </c>
      <c r="B88" t="n">
        <v>122</v>
      </c>
      <c r="C88" t="inlineStr">
        <is>
          <t>Arcos</t>
        </is>
      </c>
      <c r="D88" s="551" t="n">
        <v>46174</v>
      </c>
      <c r="E88" t="n">
        <v>22721</v>
      </c>
      <c r="F88" t="inlineStr">
        <is>
          <t>BACON MANTA KG</t>
        </is>
      </c>
      <c r="G88" t="n">
        <v>3033</v>
      </c>
      <c r="H88" t="n">
        <v>18.52</v>
      </c>
      <c r="I88" t="inlineStr">
        <is>
          <t>KG</t>
        </is>
      </c>
      <c r="J88" t="inlineStr">
        <is>
          <t>ALIMENTOS</t>
        </is>
      </c>
      <c r="K88" t="inlineStr">
        <is>
          <t>05/2026</t>
        </is>
      </c>
      <c r="L88" t="n">
        <v>29.5</v>
      </c>
      <c r="M88" s="551" t="n">
        <v>46160</v>
      </c>
      <c r="N88" t="n">
        <v>29.5</v>
      </c>
      <c r="O88" t="n">
        <v>29.5</v>
      </c>
      <c r="P88" t="n">
        <v>546.34</v>
      </c>
    </row>
    <row r="89">
      <c r="A89" t="n">
        <v>91099</v>
      </c>
      <c r="B89" t="n">
        <v>122</v>
      </c>
      <c r="C89" t="inlineStr">
        <is>
          <t>Arcos</t>
        </is>
      </c>
      <c r="D89" s="551" t="n">
        <v>46174</v>
      </c>
      <c r="E89" t="n">
        <v>25282</v>
      </c>
      <c r="F89" t="inlineStr">
        <is>
          <t>FRUTOSE CRISTAL KG</t>
        </is>
      </c>
      <c r="G89" t="n">
        <v>5982</v>
      </c>
      <c r="H89" t="n">
        <v>14</v>
      </c>
      <c r="I89" t="inlineStr">
        <is>
          <t>KG</t>
        </is>
      </c>
      <c r="J89" t="inlineStr">
        <is>
          <t>ALIMENTOS</t>
        </is>
      </c>
      <c r="K89" t="inlineStr">
        <is>
          <t>05/2026</t>
        </is>
      </c>
      <c r="L89" t="n">
        <v>0</v>
      </c>
      <c r="M89" s="551" t="n">
        <v>46136</v>
      </c>
      <c r="N89" t="n">
        <v>39</v>
      </c>
      <c r="O89" t="n">
        <v>45</v>
      </c>
      <c r="P89" t="n">
        <v>546</v>
      </c>
    </row>
    <row r="90">
      <c r="A90" t="n">
        <v>91096</v>
      </c>
      <c r="B90" t="n">
        <v>122</v>
      </c>
      <c r="C90" t="inlineStr">
        <is>
          <t>Arcos</t>
        </is>
      </c>
      <c r="D90" s="551" t="n">
        <v>46174</v>
      </c>
      <c r="E90" t="n">
        <v>18545</v>
      </c>
      <c r="F90" t="inlineStr">
        <is>
          <t>APERITIVO CAMPARI 998ML</t>
        </is>
      </c>
      <c r="G90" t="n">
        <v>3134</v>
      </c>
      <c r="H90" t="n">
        <v>12.4</v>
      </c>
      <c r="I90" t="inlineStr">
        <is>
          <t>GR</t>
        </is>
      </c>
      <c r="J90" t="inlineStr">
        <is>
          <t>BEBIDAS</t>
        </is>
      </c>
      <c r="K90" t="inlineStr">
        <is>
          <t>05/2026</t>
        </is>
      </c>
      <c r="L90" t="n">
        <v>43.99</v>
      </c>
      <c r="M90" s="551" t="n">
        <v>46146</v>
      </c>
      <c r="N90" t="n">
        <v>43.99</v>
      </c>
      <c r="O90" t="n">
        <v>44.5</v>
      </c>
      <c r="P90" t="n">
        <v>545.48</v>
      </c>
    </row>
    <row r="91">
      <c r="A91" t="n">
        <v>91100</v>
      </c>
      <c r="B91" t="n">
        <v>122</v>
      </c>
      <c r="C91" t="inlineStr">
        <is>
          <t>Arcos</t>
        </is>
      </c>
      <c r="D91" s="551" t="n">
        <v>46174</v>
      </c>
      <c r="E91" t="n">
        <v>18268</v>
      </c>
      <c r="F91" t="inlineStr">
        <is>
          <t>RUM HAVANA CLUB 3 ANOS 750ML</t>
        </is>
      </c>
      <c r="G91" t="n">
        <v>3362</v>
      </c>
      <c r="H91" t="n">
        <v>8.43</v>
      </c>
      <c r="I91" t="inlineStr">
        <is>
          <t>GR</t>
        </is>
      </c>
      <c r="J91" t="inlineStr">
        <is>
          <t>BEBIDAS</t>
        </is>
      </c>
      <c r="K91" t="inlineStr">
        <is>
          <t>05/2026</t>
        </is>
      </c>
      <c r="L91" t="n">
        <v>0</v>
      </c>
      <c r="M91" s="551" t="n">
        <v>45978</v>
      </c>
      <c r="N91" t="n">
        <v>63.08</v>
      </c>
      <c r="O91" t="n">
        <v>67</v>
      </c>
      <c r="P91" t="n">
        <v>531.76</v>
      </c>
    </row>
    <row r="92">
      <c r="A92" t="n">
        <v>91102</v>
      </c>
      <c r="B92" t="n">
        <v>122</v>
      </c>
      <c r="C92" t="inlineStr">
        <is>
          <t>Arcos</t>
        </is>
      </c>
      <c r="D92" s="551" t="n">
        <v>46174</v>
      </c>
      <c r="E92" t="n">
        <v>18537</v>
      </c>
      <c r="F92" t="inlineStr">
        <is>
          <t>APERITIVO LILLET BLANC 750ML</t>
        </is>
      </c>
      <c r="G92" t="n">
        <v>3140</v>
      </c>
      <c r="H92" t="n">
        <v>6.46</v>
      </c>
      <c r="I92" t="inlineStr">
        <is>
          <t>GR</t>
        </is>
      </c>
      <c r="J92" t="inlineStr">
        <is>
          <t>BEBIDAS</t>
        </is>
      </c>
      <c r="K92" t="inlineStr">
        <is>
          <t>05/2026</t>
        </is>
      </c>
      <c r="L92" t="n">
        <v>0</v>
      </c>
      <c r="M92" s="551" t="n">
        <v>46098</v>
      </c>
      <c r="N92" t="n">
        <v>80</v>
      </c>
      <c r="O92" t="n">
        <v>112.9</v>
      </c>
      <c r="P92" t="n">
        <v>516.8</v>
      </c>
    </row>
    <row r="93">
      <c r="A93" t="n">
        <v>91103</v>
      </c>
      <c r="B93" t="n">
        <v>122</v>
      </c>
      <c r="C93" t="inlineStr">
        <is>
          <t>Arcos</t>
        </is>
      </c>
      <c r="D93" s="551" t="n">
        <v>46174</v>
      </c>
      <c r="E93" t="n">
        <v>18237</v>
      </c>
      <c r="F93" t="inlineStr">
        <is>
          <t>TEQUILA HERRADURA REPOSADO 750ML</t>
        </is>
      </c>
      <c r="G93" t="n">
        <v>3391</v>
      </c>
      <c r="H93" t="n">
        <v>2.23</v>
      </c>
      <c r="I93" t="inlineStr">
        <is>
          <t>GR</t>
        </is>
      </c>
      <c r="J93" t="inlineStr">
        <is>
          <t>BEBIDAS</t>
        </is>
      </c>
      <c r="K93" t="inlineStr">
        <is>
          <t>05/2026</t>
        </is>
      </c>
      <c r="L93" t="n">
        <v>0</v>
      </c>
      <c r="M93" s="551" t="n">
        <v>45569</v>
      </c>
      <c r="N93" t="n">
        <v>228.98</v>
      </c>
      <c r="O93" t="n">
        <v>228.98</v>
      </c>
      <c r="P93" t="n">
        <v>510.63</v>
      </c>
    </row>
    <row r="94">
      <c r="A94" t="n">
        <v>91094</v>
      </c>
      <c r="B94" t="n">
        <v>122</v>
      </c>
      <c r="C94" t="inlineStr">
        <is>
          <t>Arcos</t>
        </is>
      </c>
      <c r="D94" s="551" t="n">
        <v>46174</v>
      </c>
      <c r="E94" t="n">
        <v>18382</v>
      </c>
      <c r="F94" t="inlineStr">
        <is>
          <t>CONHAQUE BRANDY OSBORNE 700ML</t>
        </is>
      </c>
      <c r="G94" t="n">
        <v>3257</v>
      </c>
      <c r="H94" t="n">
        <v>8.470000000000001</v>
      </c>
      <c r="I94" t="inlineStr">
        <is>
          <t>GR</t>
        </is>
      </c>
      <c r="J94" t="inlineStr">
        <is>
          <t>BEBIDAS</t>
        </is>
      </c>
      <c r="K94" t="inlineStr">
        <is>
          <t>05/2026</t>
        </is>
      </c>
      <c r="L94" t="n">
        <v>57.77</v>
      </c>
      <c r="M94" s="551" t="n">
        <v>46168</v>
      </c>
      <c r="N94" t="n">
        <v>55</v>
      </c>
      <c r="O94" t="n">
        <v>55</v>
      </c>
      <c r="P94" t="n">
        <v>489.31</v>
      </c>
    </row>
    <row r="95">
      <c r="A95" t="n">
        <v>91104</v>
      </c>
      <c r="B95" t="n">
        <v>122</v>
      </c>
      <c r="C95" t="inlineStr">
        <is>
          <t>Arcos</t>
        </is>
      </c>
      <c r="D95" s="551" t="n">
        <v>46174</v>
      </c>
      <c r="E95" t="n">
        <v>18235</v>
      </c>
      <c r="F95" t="inlineStr">
        <is>
          <t>TEQUILA JOSE CUERVO 1800 REPOSADO 750ML</t>
        </is>
      </c>
      <c r="G95" t="n">
        <v>3393</v>
      </c>
      <c r="H95" t="n">
        <v>2.98</v>
      </c>
      <c r="I95" t="inlineStr">
        <is>
          <t>UN</t>
        </is>
      </c>
      <c r="J95" t="inlineStr">
        <is>
          <t>BEBIDAS</t>
        </is>
      </c>
      <c r="K95" t="inlineStr">
        <is>
          <t>05/2026</t>
        </is>
      </c>
      <c r="L95" t="n">
        <v>0</v>
      </c>
      <c r="N95" t="n">
        <v>0</v>
      </c>
      <c r="O95" t="n">
        <v>0</v>
      </c>
      <c r="P95" t="n">
        <v>476.71</v>
      </c>
    </row>
    <row r="96">
      <c r="A96" t="n">
        <v>91105</v>
      </c>
      <c r="B96" t="n">
        <v>122</v>
      </c>
      <c r="C96" t="inlineStr">
        <is>
          <t>Arcos</t>
        </is>
      </c>
      <c r="D96" s="551" t="n">
        <v>46174</v>
      </c>
      <c r="E96" t="n">
        <v>18113</v>
      </c>
      <c r="F96" t="inlineStr">
        <is>
          <t>WHISKY JOHNNIE WALKER GREEN LABEL 750ML</t>
        </is>
      </c>
      <c r="G96" t="n">
        <v>3499</v>
      </c>
      <c r="H96" t="n">
        <v>1</v>
      </c>
      <c r="I96" t="inlineStr">
        <is>
          <t>GR</t>
        </is>
      </c>
      <c r="J96" t="inlineStr">
        <is>
          <t>BEBIDAS</t>
        </is>
      </c>
      <c r="K96" t="inlineStr">
        <is>
          <t>05/2026</t>
        </is>
      </c>
      <c r="L96" t="n">
        <v>0</v>
      </c>
      <c r="M96" s="551" t="n">
        <v>46072</v>
      </c>
      <c r="N96" t="n">
        <v>472.8</v>
      </c>
      <c r="O96" t="n">
        <v>489.9</v>
      </c>
      <c r="P96" t="n">
        <v>472.8</v>
      </c>
    </row>
    <row r="97">
      <c r="A97" t="n">
        <v>91106</v>
      </c>
      <c r="B97" t="n">
        <v>122</v>
      </c>
      <c r="C97" t="inlineStr">
        <is>
          <t>Arcos</t>
        </is>
      </c>
      <c r="D97" s="551" t="n">
        <v>46174</v>
      </c>
      <c r="E97" t="n">
        <v>21010</v>
      </c>
      <c r="F97" t="inlineStr">
        <is>
          <t>OLEO DE CANOLA SAUDE C/900ML</t>
        </is>
      </c>
      <c r="G97" t="n">
        <v>2006</v>
      </c>
      <c r="H97" t="n">
        <v>39</v>
      </c>
      <c r="I97" t="inlineStr">
        <is>
          <t>FR</t>
        </is>
      </c>
      <c r="J97" t="inlineStr">
        <is>
          <t>ALIMENTOS</t>
        </is>
      </c>
      <c r="K97" t="inlineStr">
        <is>
          <t>05/2026</t>
        </is>
      </c>
      <c r="L97" t="n">
        <v>11.79</v>
      </c>
      <c r="M97" s="551" t="n">
        <v>46168</v>
      </c>
      <c r="N97" t="n">
        <v>11.8</v>
      </c>
      <c r="O97" t="n">
        <v>11.8</v>
      </c>
      <c r="P97" t="n">
        <v>459.81</v>
      </c>
    </row>
    <row r="98">
      <c r="A98" t="n">
        <v>91109</v>
      </c>
      <c r="B98" t="n">
        <v>122</v>
      </c>
      <c r="C98" t="inlineStr">
        <is>
          <t>Arcos</t>
        </is>
      </c>
      <c r="D98" s="551" t="n">
        <v>46174</v>
      </c>
      <c r="E98" t="n">
        <v>20645</v>
      </c>
      <c r="F98" t="inlineStr">
        <is>
          <t>MILHO VERDE QUERO C/2KG</t>
        </is>
      </c>
      <c r="G98" t="n">
        <v>2113</v>
      </c>
      <c r="H98" t="n">
        <v>20</v>
      </c>
      <c r="I98" t="inlineStr">
        <is>
          <t>LT</t>
        </is>
      </c>
      <c r="J98" t="inlineStr">
        <is>
          <t>ALIMENTOS</t>
        </is>
      </c>
      <c r="K98" t="inlineStr">
        <is>
          <t>05/2026</t>
        </is>
      </c>
      <c r="L98" t="n">
        <v>22.84</v>
      </c>
      <c r="M98" s="551" t="n">
        <v>46169</v>
      </c>
      <c r="N98" t="n">
        <v>22.7</v>
      </c>
      <c r="O98" t="n">
        <v>22.7</v>
      </c>
      <c r="P98" t="n">
        <v>456.8</v>
      </c>
    </row>
    <row r="99">
      <c r="A99" t="n">
        <v>91107</v>
      </c>
      <c r="B99" t="n">
        <v>122</v>
      </c>
      <c r="C99" t="inlineStr">
        <is>
          <t>Arcos</t>
        </is>
      </c>
      <c r="D99" s="551" t="n">
        <v>46174</v>
      </c>
      <c r="E99" t="n">
        <v>21159</v>
      </c>
      <c r="F99" t="inlineStr">
        <is>
          <t>SORVETE DE NATA ARTE GELATI C/3,8KG</t>
        </is>
      </c>
      <c r="G99" t="n">
        <v>1946</v>
      </c>
      <c r="H99" t="n">
        <v>3</v>
      </c>
      <c r="I99" t="inlineStr">
        <is>
          <t>PT</t>
        </is>
      </c>
      <c r="J99" t="inlineStr">
        <is>
          <t>ALIMENTOS</t>
        </is>
      </c>
      <c r="K99" t="inlineStr">
        <is>
          <t>05/2026</t>
        </is>
      </c>
      <c r="L99" t="n">
        <v>152</v>
      </c>
      <c r="M99" s="551" t="n">
        <v>46160</v>
      </c>
      <c r="N99" t="n">
        <v>152</v>
      </c>
      <c r="O99" t="n">
        <v>152</v>
      </c>
      <c r="P99" t="n">
        <v>456</v>
      </c>
    </row>
    <row r="100">
      <c r="A100" t="n">
        <v>91110</v>
      </c>
      <c r="B100" t="n">
        <v>122</v>
      </c>
      <c r="C100" t="inlineStr">
        <is>
          <t>Arcos</t>
        </is>
      </c>
      <c r="D100" s="551" t="n">
        <v>46174</v>
      </c>
      <c r="E100" t="n">
        <v>18284</v>
      </c>
      <c r="F100" t="inlineStr">
        <is>
          <t>LICOR JEAN DE DIJON CREME DE CASSIS 700ML</t>
        </is>
      </c>
      <c r="G100" t="n">
        <v>3344</v>
      </c>
      <c r="H100" t="n">
        <v>4.15</v>
      </c>
      <c r="I100" t="inlineStr">
        <is>
          <t>GR</t>
        </is>
      </c>
      <c r="J100" t="inlineStr">
        <is>
          <t>BEBIDAS</t>
        </is>
      </c>
      <c r="K100" t="inlineStr">
        <is>
          <t>05/2026</t>
        </is>
      </c>
      <c r="L100" t="n">
        <v>0</v>
      </c>
      <c r="M100" s="551" t="n">
        <v>46035</v>
      </c>
      <c r="N100" t="n">
        <v>107.26</v>
      </c>
      <c r="O100" t="n">
        <v>107</v>
      </c>
      <c r="P100" t="n">
        <v>445.13</v>
      </c>
    </row>
    <row r="101">
      <c r="A101" t="n">
        <v>91112</v>
      </c>
      <c r="B101" t="n">
        <v>122</v>
      </c>
      <c r="C101" t="inlineStr">
        <is>
          <t>Arcos</t>
        </is>
      </c>
      <c r="D101" s="551" t="n">
        <v>46174</v>
      </c>
      <c r="E101" t="n">
        <v>20715</v>
      </c>
      <c r="F101" t="inlineStr">
        <is>
          <t>AMARENA FABBRI FRUTO C/3,2KG</t>
        </is>
      </c>
      <c r="G101" t="n">
        <v>2098</v>
      </c>
      <c r="H101" t="n">
        <v>1</v>
      </c>
      <c r="I101" t="inlineStr">
        <is>
          <t>LT</t>
        </is>
      </c>
      <c r="J101" t="inlineStr">
        <is>
          <t>ALIMENTOS</t>
        </is>
      </c>
      <c r="K101" t="inlineStr">
        <is>
          <t>05/2026</t>
        </is>
      </c>
      <c r="L101" t="n">
        <v>442.9</v>
      </c>
      <c r="M101" s="551" t="n">
        <v>46161</v>
      </c>
      <c r="N101" t="n">
        <v>442.9</v>
      </c>
      <c r="O101" t="n">
        <v>442.9</v>
      </c>
      <c r="P101" t="n">
        <v>442.9</v>
      </c>
    </row>
    <row r="102">
      <c r="A102" t="n">
        <v>91113</v>
      </c>
      <c r="B102" t="n">
        <v>122</v>
      </c>
      <c r="C102" t="inlineStr">
        <is>
          <t>Arcos</t>
        </is>
      </c>
      <c r="D102" s="551" t="n">
        <v>46174</v>
      </c>
      <c r="E102" t="n">
        <v>18272</v>
      </c>
      <c r="F102" t="inlineStr">
        <is>
          <t>RUM BACARDI SUPERIOR CARTA BLANCA 980ML</t>
        </is>
      </c>
      <c r="G102" t="n">
        <v>3358</v>
      </c>
      <c r="H102" t="n">
        <v>12.13</v>
      </c>
      <c r="I102" t="inlineStr">
        <is>
          <t>GR</t>
        </is>
      </c>
      <c r="J102" t="inlineStr">
        <is>
          <t>BEBIDAS</t>
        </is>
      </c>
      <c r="K102" t="inlineStr">
        <is>
          <t>05/2026</t>
        </is>
      </c>
      <c r="L102" t="n">
        <v>36.44</v>
      </c>
      <c r="M102" s="551" t="n">
        <v>46169</v>
      </c>
      <c r="N102" t="n">
        <v>36.44</v>
      </c>
      <c r="O102" t="n">
        <v>36.44</v>
      </c>
      <c r="P102" t="n">
        <v>442.02</v>
      </c>
    </row>
    <row r="103">
      <c r="A103" t="n">
        <v>91111</v>
      </c>
      <c r="B103" t="n">
        <v>122</v>
      </c>
      <c r="C103" t="inlineStr">
        <is>
          <t>Arcos</t>
        </is>
      </c>
      <c r="D103" s="551" t="n">
        <v>46174</v>
      </c>
      <c r="E103" t="n">
        <v>25562</v>
      </c>
      <c r="F103" t="inlineStr">
        <is>
          <t>CERVEJA CORONA CERO SUNBREW LONG NECK 330ML C/24</t>
        </is>
      </c>
      <c r="G103" t="n">
        <v>6169</v>
      </c>
      <c r="H103" t="n">
        <v>3</v>
      </c>
      <c r="I103" t="inlineStr">
        <is>
          <t>PC</t>
        </is>
      </c>
      <c r="J103" t="inlineStr">
        <is>
          <t>BEBIDAS</t>
        </is>
      </c>
      <c r="K103" t="inlineStr">
        <is>
          <t>05/2026</t>
        </is>
      </c>
      <c r="L103" t="n">
        <v>0</v>
      </c>
      <c r="N103" t="n">
        <v>0</v>
      </c>
      <c r="O103" t="n">
        <v>146.8</v>
      </c>
      <c r="P103" t="n">
        <v>440.4</v>
      </c>
    </row>
    <row r="104">
      <c r="A104" t="n">
        <v>91120</v>
      </c>
      <c r="B104" t="n">
        <v>122</v>
      </c>
      <c r="C104" t="inlineStr">
        <is>
          <t>Arcos</t>
        </is>
      </c>
      <c r="D104" s="551" t="n">
        <v>46174</v>
      </c>
      <c r="E104" t="n">
        <v>20421</v>
      </c>
      <c r="F104" t="inlineStr">
        <is>
          <t>COUSCOUS MARROQUINO PAGANINI 500G</t>
        </is>
      </c>
      <c r="G104" t="n">
        <v>2187</v>
      </c>
      <c r="H104" t="n">
        <v>22</v>
      </c>
      <c r="I104" t="inlineStr">
        <is>
          <t>UN</t>
        </is>
      </c>
      <c r="J104" t="inlineStr">
        <is>
          <t>ALIMENTOS</t>
        </is>
      </c>
      <c r="K104" t="inlineStr">
        <is>
          <t>05/2026</t>
        </is>
      </c>
      <c r="L104" t="n">
        <v>19.95</v>
      </c>
      <c r="M104" s="551" t="n">
        <v>46169</v>
      </c>
      <c r="N104" t="n">
        <v>17.8</v>
      </c>
      <c r="O104" t="n">
        <v>17.8</v>
      </c>
      <c r="P104" t="n">
        <v>438.9</v>
      </c>
    </row>
    <row r="105">
      <c r="A105" t="n">
        <v>91108</v>
      </c>
      <c r="B105" t="n">
        <v>122</v>
      </c>
      <c r="C105" t="inlineStr">
        <is>
          <t>Arcos</t>
        </is>
      </c>
      <c r="D105" s="551" t="n">
        <v>46174</v>
      </c>
      <c r="E105" t="n">
        <v>26020</v>
      </c>
      <c r="F105" t="inlineStr">
        <is>
          <t>CREME DE LEITE PIRACANJUBA TP 1,030 KG  UN</t>
        </is>
      </c>
      <c r="G105" t="n">
        <v>2105</v>
      </c>
      <c r="H105" t="n">
        <v>31</v>
      </c>
      <c r="I105" t="inlineStr">
        <is>
          <t>UN</t>
        </is>
      </c>
      <c r="J105" t="inlineStr">
        <is>
          <t>ALIMENTOS</t>
        </is>
      </c>
      <c r="K105" t="inlineStr">
        <is>
          <t>05/2026</t>
        </is>
      </c>
      <c r="L105" t="n">
        <v>13.95</v>
      </c>
      <c r="M105" s="551" t="n">
        <v>46162</v>
      </c>
      <c r="N105" t="n">
        <v>13.95</v>
      </c>
      <c r="O105" t="n">
        <v>13.95</v>
      </c>
      <c r="P105" t="n">
        <v>432.45</v>
      </c>
    </row>
    <row r="106">
      <c r="A106" t="n">
        <v>91114</v>
      </c>
      <c r="B106" t="n">
        <v>122</v>
      </c>
      <c r="C106" t="inlineStr">
        <is>
          <t>Arcos</t>
        </is>
      </c>
      <c r="D106" s="551" t="n">
        <v>46174</v>
      </c>
      <c r="E106" t="n">
        <v>18129</v>
      </c>
      <c r="F106" t="inlineStr">
        <is>
          <t>WHISKY JACK DANIELS 1L</t>
        </is>
      </c>
      <c r="G106" t="n">
        <v>3486</v>
      </c>
      <c r="H106" t="n">
        <v>3.64</v>
      </c>
      <c r="I106" t="inlineStr">
        <is>
          <t>GR</t>
        </is>
      </c>
      <c r="J106" t="inlineStr">
        <is>
          <t>BEBIDAS</t>
        </is>
      </c>
      <c r="K106" t="inlineStr">
        <is>
          <t>05/2026</t>
        </is>
      </c>
      <c r="L106" t="n">
        <v>0</v>
      </c>
      <c r="M106" s="551" t="n">
        <v>46132</v>
      </c>
      <c r="N106" t="n">
        <v>114.66</v>
      </c>
      <c r="O106" t="n">
        <v>115.62</v>
      </c>
      <c r="P106" t="n">
        <v>417.36</v>
      </c>
    </row>
    <row r="107">
      <c r="A107" t="n">
        <v>91115</v>
      </c>
      <c r="B107" t="n">
        <v>122</v>
      </c>
      <c r="C107" t="inlineStr">
        <is>
          <t>Arcos</t>
        </is>
      </c>
      <c r="D107" s="551" t="n">
        <v>46174</v>
      </c>
      <c r="E107" t="n">
        <v>20922</v>
      </c>
      <c r="F107" t="inlineStr">
        <is>
          <t>CHOCOLATE EM PO NESTLE 50% C/1,01KG</t>
        </is>
      </c>
      <c r="G107" t="n">
        <v>2034</v>
      </c>
      <c r="H107" t="n">
        <v>7</v>
      </c>
      <c r="I107" t="inlineStr">
        <is>
          <t>PC</t>
        </is>
      </c>
      <c r="J107" t="inlineStr">
        <is>
          <t>ALIMENTOS</t>
        </is>
      </c>
      <c r="K107" t="inlineStr">
        <is>
          <t>05/2026</t>
        </is>
      </c>
      <c r="L107" t="n">
        <v>0</v>
      </c>
      <c r="M107" s="551" t="n">
        <v>45881</v>
      </c>
      <c r="N107" t="n">
        <v>59.35</v>
      </c>
      <c r="O107" t="n">
        <v>59.35</v>
      </c>
      <c r="P107" t="n">
        <v>415.45</v>
      </c>
    </row>
    <row r="108">
      <c r="A108" t="n">
        <v>91116</v>
      </c>
      <c r="B108" t="n">
        <v>122</v>
      </c>
      <c r="C108" t="inlineStr">
        <is>
          <t>Arcos</t>
        </is>
      </c>
      <c r="D108" s="551" t="n">
        <v>46174</v>
      </c>
      <c r="E108" t="n">
        <v>18313</v>
      </c>
      <c r="F108" t="inlineStr">
        <is>
          <t>LICOR DRAMBUIE 750ML</t>
        </is>
      </c>
      <c r="G108" t="n">
        <v>3320</v>
      </c>
      <c r="H108" t="n">
        <v>3.3</v>
      </c>
      <c r="I108" t="inlineStr">
        <is>
          <t>GR</t>
        </is>
      </c>
      <c r="J108" t="inlineStr">
        <is>
          <t>BEBIDAS</t>
        </is>
      </c>
      <c r="K108" t="inlineStr">
        <is>
          <t>05/2026</t>
        </is>
      </c>
      <c r="L108" t="n">
        <v>0</v>
      </c>
      <c r="M108" s="551" t="n">
        <v>46132</v>
      </c>
      <c r="N108" t="n">
        <v>124.67</v>
      </c>
      <c r="O108" t="n">
        <v>124.67</v>
      </c>
      <c r="P108" t="n">
        <v>411.41</v>
      </c>
    </row>
    <row r="109">
      <c r="A109" t="n">
        <v>91117</v>
      </c>
      <c r="B109" t="n">
        <v>122</v>
      </c>
      <c r="C109" t="inlineStr">
        <is>
          <t>Arcos</t>
        </is>
      </c>
      <c r="D109" s="551" t="n">
        <v>46174</v>
      </c>
      <c r="E109" t="n">
        <v>18159</v>
      </c>
      <c r="F109" t="inlineStr">
        <is>
          <t>WHISKY BALLANTINES FINEST 1L</t>
        </is>
      </c>
      <c r="G109" t="n">
        <v>3461</v>
      </c>
      <c r="H109" t="n">
        <v>2</v>
      </c>
      <c r="I109" t="inlineStr">
        <is>
          <t>GR</t>
        </is>
      </c>
      <c r="J109" t="inlineStr">
        <is>
          <t>BEBIDAS</t>
        </is>
      </c>
      <c r="K109" t="inlineStr">
        <is>
          <t>05/2026</t>
        </is>
      </c>
      <c r="L109" t="n">
        <v>0</v>
      </c>
      <c r="N109" t="n">
        <v>0</v>
      </c>
      <c r="O109" t="n">
        <v>0</v>
      </c>
      <c r="P109" t="n">
        <v>398.37</v>
      </c>
    </row>
    <row r="110">
      <c r="A110" t="n">
        <v>91118</v>
      </c>
      <c r="B110" t="n">
        <v>122</v>
      </c>
      <c r="C110" t="inlineStr">
        <is>
          <t>Arcos</t>
        </is>
      </c>
      <c r="D110" s="551" t="n">
        <v>46174</v>
      </c>
      <c r="E110" t="n">
        <v>18185</v>
      </c>
      <c r="F110" t="inlineStr">
        <is>
          <t>VODKA CIROC DE PINEAPPLE 750ML</t>
        </is>
      </c>
      <c r="G110" t="n">
        <v>3438</v>
      </c>
      <c r="H110" t="n">
        <v>2</v>
      </c>
      <c r="I110" t="inlineStr">
        <is>
          <t>GR</t>
        </is>
      </c>
      <c r="J110" t="inlineStr">
        <is>
          <t>BEBIDAS</t>
        </is>
      </c>
      <c r="K110" t="inlineStr">
        <is>
          <t>05/2026</t>
        </is>
      </c>
      <c r="L110" t="n">
        <v>0</v>
      </c>
      <c r="N110" t="n">
        <v>0</v>
      </c>
      <c r="O110" t="n">
        <v>0</v>
      </c>
      <c r="P110" t="n">
        <v>395.22</v>
      </c>
    </row>
    <row r="111">
      <c r="A111" t="n">
        <v>91119</v>
      </c>
      <c r="B111" t="n">
        <v>122</v>
      </c>
      <c r="C111" t="inlineStr">
        <is>
          <t>Arcos</t>
        </is>
      </c>
      <c r="D111" s="551" t="n">
        <v>46174</v>
      </c>
      <c r="E111" t="n">
        <v>18103</v>
      </c>
      <c r="F111" t="inlineStr">
        <is>
          <t>WHISKY MAKERS MARK BOURBON 750ML</t>
        </is>
      </c>
      <c r="G111" t="n">
        <v>3508</v>
      </c>
      <c r="H111" t="n">
        <v>2.69</v>
      </c>
      <c r="I111" t="inlineStr">
        <is>
          <t>GR</t>
        </is>
      </c>
      <c r="J111" t="inlineStr">
        <is>
          <t>BEBIDAS</t>
        </is>
      </c>
      <c r="K111" t="inlineStr">
        <is>
          <t>05/2026</t>
        </is>
      </c>
      <c r="L111" t="n">
        <v>0</v>
      </c>
      <c r="M111" s="551" t="n">
        <v>46058</v>
      </c>
      <c r="N111" t="n">
        <v>146.28</v>
      </c>
      <c r="O111" t="n">
        <v>136.9</v>
      </c>
      <c r="P111" t="n">
        <v>393.49</v>
      </c>
    </row>
    <row r="112">
      <c r="A112" t="n">
        <v>91121</v>
      </c>
      <c r="B112" t="n">
        <v>122</v>
      </c>
      <c r="C112" t="inlineStr">
        <is>
          <t>Arcos</t>
        </is>
      </c>
      <c r="D112" s="551" t="n">
        <v>46174</v>
      </c>
      <c r="E112" t="n">
        <v>20653</v>
      </c>
      <c r="F112" t="inlineStr">
        <is>
          <t>LEITE DE COCO SOCOCO C/1L UN</t>
        </is>
      </c>
      <c r="G112" t="n">
        <v>2111</v>
      </c>
      <c r="H112" t="n">
        <v>15</v>
      </c>
      <c r="I112" t="inlineStr">
        <is>
          <t>UN</t>
        </is>
      </c>
      <c r="J112" t="inlineStr">
        <is>
          <t>ALIMENTOS</t>
        </is>
      </c>
      <c r="K112" t="inlineStr">
        <is>
          <t>05/2026</t>
        </is>
      </c>
      <c r="L112" t="n">
        <v>25.96</v>
      </c>
      <c r="M112" s="551" t="n">
        <v>46160</v>
      </c>
      <c r="N112" t="n">
        <v>25.96</v>
      </c>
      <c r="O112" t="n">
        <v>25.96</v>
      </c>
      <c r="P112" t="n">
        <v>389.4</v>
      </c>
    </row>
    <row r="113">
      <c r="A113" t="n">
        <v>91322</v>
      </c>
      <c r="B113" t="n">
        <v>122</v>
      </c>
      <c r="C113" t="inlineStr">
        <is>
          <t>Arcos</t>
        </is>
      </c>
      <c r="D113" s="551" t="n">
        <v>46174</v>
      </c>
      <c r="E113" t="n">
        <v>25645</v>
      </c>
      <c r="F113" t="inlineStr">
        <is>
          <t>VINHO BRANCO GONZALES BYASS SOLERA 750ML</t>
        </is>
      </c>
      <c r="G113" t="n">
        <v>6208</v>
      </c>
      <c r="H113" t="n">
        <v>2</v>
      </c>
      <c r="I113" t="inlineStr">
        <is>
          <t>GR</t>
        </is>
      </c>
      <c r="J113" t="inlineStr">
        <is>
          <t>BEBIDAS</t>
        </is>
      </c>
      <c r="K113" t="inlineStr">
        <is>
          <t>05/2026</t>
        </is>
      </c>
      <c r="L113" t="n">
        <v>0</v>
      </c>
      <c r="N113" t="n">
        <v>0</v>
      </c>
      <c r="O113" t="n">
        <v>0</v>
      </c>
      <c r="P113" t="n">
        <v>389.04</v>
      </c>
    </row>
    <row r="114">
      <c r="A114" t="n">
        <v>91122</v>
      </c>
      <c r="B114" t="n">
        <v>122</v>
      </c>
      <c r="C114" t="inlineStr">
        <is>
          <t>Arcos</t>
        </is>
      </c>
      <c r="D114" s="551" t="n">
        <v>46174</v>
      </c>
      <c r="E114" t="n">
        <v>22598</v>
      </c>
      <c r="F114" t="inlineStr">
        <is>
          <t>APERITIVO ANGOSTURA ORANGE 100ML</t>
        </is>
      </c>
      <c r="G114" t="n">
        <v>3131</v>
      </c>
      <c r="H114" t="n">
        <v>3.63</v>
      </c>
      <c r="I114" t="inlineStr">
        <is>
          <t>GR</t>
        </is>
      </c>
      <c r="J114" t="inlineStr">
        <is>
          <t>BEBIDAS</t>
        </is>
      </c>
      <c r="K114" t="inlineStr">
        <is>
          <t>05/2026</t>
        </is>
      </c>
      <c r="L114" t="n">
        <v>0</v>
      </c>
      <c r="M114" s="551" t="n">
        <v>46132</v>
      </c>
      <c r="N114" t="n">
        <v>103.64</v>
      </c>
      <c r="O114" t="n">
        <v>103</v>
      </c>
      <c r="P114" t="n">
        <v>376.21</v>
      </c>
    </row>
    <row r="115">
      <c r="A115" t="n">
        <v>91127</v>
      </c>
      <c r="B115" t="n">
        <v>122</v>
      </c>
      <c r="C115" t="inlineStr">
        <is>
          <t>Arcos</t>
        </is>
      </c>
      <c r="D115" s="551" t="n">
        <v>46174</v>
      </c>
      <c r="E115" t="n">
        <v>19439</v>
      </c>
      <c r="F115" t="inlineStr">
        <is>
          <t>CREAM CHEESE DANUBIO C/1KG</t>
        </is>
      </c>
      <c r="G115" t="n">
        <v>2756</v>
      </c>
      <c r="H115" t="n">
        <v>12</v>
      </c>
      <c r="I115" t="inlineStr">
        <is>
          <t>KG</t>
        </is>
      </c>
      <c r="J115" t="inlineStr">
        <is>
          <t>ALIMENTOS</t>
        </is>
      </c>
      <c r="K115" t="inlineStr">
        <is>
          <t>05/2026</t>
        </is>
      </c>
      <c r="L115" t="n">
        <v>30.91</v>
      </c>
      <c r="M115" s="551" t="n">
        <v>46148</v>
      </c>
      <c r="N115" t="n">
        <v>30.91</v>
      </c>
      <c r="O115" t="n">
        <v>28.32</v>
      </c>
      <c r="P115" t="n">
        <v>370.92</v>
      </c>
    </row>
    <row r="116">
      <c r="A116" t="n">
        <v>91123</v>
      </c>
      <c r="B116" t="n">
        <v>122</v>
      </c>
      <c r="C116" t="inlineStr">
        <is>
          <t>Arcos</t>
        </is>
      </c>
      <c r="D116" s="551" t="n">
        <v>46174</v>
      </c>
      <c r="E116" t="n">
        <v>20936</v>
      </c>
      <c r="F116" t="inlineStr">
        <is>
          <t>CHOCOLATE AMARGO CALLEBAUT CALLETS 70,5% 2,01KG</t>
        </is>
      </c>
      <c r="G116" t="n">
        <v>2031</v>
      </c>
      <c r="H116" t="n">
        <v>1</v>
      </c>
      <c r="I116" t="inlineStr">
        <is>
          <t>UN</t>
        </is>
      </c>
      <c r="J116" t="inlineStr">
        <is>
          <t>ALIMENTOS</t>
        </is>
      </c>
      <c r="K116" t="inlineStr">
        <is>
          <t>05/2026</t>
        </is>
      </c>
      <c r="L116" t="n">
        <v>0</v>
      </c>
      <c r="M116" s="551" t="n">
        <v>45951</v>
      </c>
      <c r="N116" t="n">
        <v>369.9</v>
      </c>
      <c r="O116" t="n">
        <v>329.6</v>
      </c>
      <c r="P116" t="n">
        <v>369.9</v>
      </c>
    </row>
    <row r="117">
      <c r="A117" t="n">
        <v>91126</v>
      </c>
      <c r="B117" t="n">
        <v>122</v>
      </c>
      <c r="C117" t="inlineStr">
        <is>
          <t>Arcos</t>
        </is>
      </c>
      <c r="D117" s="551" t="n">
        <v>46174</v>
      </c>
      <c r="E117" t="n">
        <v>20358</v>
      </c>
      <c r="F117" t="inlineStr">
        <is>
          <t>FARINHA PANKO ROMARIZ C/1KG</t>
        </is>
      </c>
      <c r="G117" t="n">
        <v>2200</v>
      </c>
      <c r="H117" t="n">
        <v>25</v>
      </c>
      <c r="I117" t="inlineStr">
        <is>
          <t>PC</t>
        </is>
      </c>
      <c r="J117" t="inlineStr">
        <is>
          <t>ALIMENTOS</t>
        </is>
      </c>
      <c r="K117" t="inlineStr">
        <is>
          <t>05/2026</t>
        </is>
      </c>
      <c r="L117" t="n">
        <v>14.68</v>
      </c>
      <c r="M117" s="551" t="n">
        <v>46168</v>
      </c>
      <c r="N117" t="n">
        <v>14.96</v>
      </c>
      <c r="O117" t="n">
        <v>14.25</v>
      </c>
      <c r="P117" t="n">
        <v>367</v>
      </c>
    </row>
    <row r="118">
      <c r="A118" t="n">
        <v>91124</v>
      </c>
      <c r="B118" t="n">
        <v>122</v>
      </c>
      <c r="C118" t="inlineStr">
        <is>
          <t>Arcos</t>
        </is>
      </c>
      <c r="D118" s="551" t="n">
        <v>46174</v>
      </c>
      <c r="E118" t="n">
        <v>21093</v>
      </c>
      <c r="F118" t="inlineStr">
        <is>
          <t>ACUCAR REFINADO UNIAO 1KG UN</t>
        </is>
      </c>
      <c r="G118" t="n">
        <v>1988</v>
      </c>
      <c r="H118" t="n">
        <v>82</v>
      </c>
      <c r="I118" t="inlineStr">
        <is>
          <t>KG</t>
        </is>
      </c>
      <c r="J118" t="inlineStr">
        <is>
          <t>ALIMENTOS</t>
        </is>
      </c>
      <c r="K118" t="inlineStr">
        <is>
          <t>05/2026</t>
        </is>
      </c>
      <c r="L118" t="n">
        <v>4.39</v>
      </c>
      <c r="M118" s="551" t="n">
        <v>46168</v>
      </c>
      <c r="N118" t="n">
        <v>4.39</v>
      </c>
      <c r="O118" t="n">
        <v>4.39</v>
      </c>
      <c r="P118" t="n">
        <v>359.98</v>
      </c>
    </row>
    <row r="119">
      <c r="A119" t="n">
        <v>91125</v>
      </c>
      <c r="B119" t="n">
        <v>122</v>
      </c>
      <c r="C119" t="inlineStr">
        <is>
          <t>Arcos</t>
        </is>
      </c>
      <c r="D119" s="551" t="n">
        <v>46174</v>
      </c>
      <c r="E119" t="n">
        <v>25152</v>
      </c>
      <c r="F119" t="inlineStr">
        <is>
          <t>CACHACA FAMIGERADA JEQUITIBA ROSA 750ML</t>
        </is>
      </c>
      <c r="G119" t="n">
        <v>5924</v>
      </c>
      <c r="H119" t="n">
        <v>5.53</v>
      </c>
      <c r="I119" t="inlineStr">
        <is>
          <t>GR</t>
        </is>
      </c>
      <c r="J119" t="inlineStr">
        <is>
          <t>BEBIDAS</t>
        </is>
      </c>
      <c r="K119" t="inlineStr">
        <is>
          <t>05/2026</t>
        </is>
      </c>
      <c r="L119" t="n">
        <v>0</v>
      </c>
      <c r="M119" s="551" t="n">
        <v>45860</v>
      </c>
      <c r="N119" t="n">
        <v>65</v>
      </c>
      <c r="O119" t="n">
        <v>65</v>
      </c>
      <c r="P119" t="n">
        <v>359.45</v>
      </c>
    </row>
    <row r="120">
      <c r="A120" t="n">
        <v>91320</v>
      </c>
      <c r="B120" t="n">
        <v>122</v>
      </c>
      <c r="C120" t="inlineStr">
        <is>
          <t>Arcos</t>
        </is>
      </c>
      <c r="D120" s="551" t="n">
        <v>46174</v>
      </c>
      <c r="E120" t="n">
        <v>27830</v>
      </c>
      <c r="F120" t="inlineStr">
        <is>
          <t>VINHO ROSE ABBOTTS E T LES PETITES CUVEES ROSE 750 ML UN</t>
        </is>
      </c>
      <c r="G120" t="n">
        <v>7795</v>
      </c>
      <c r="H120" t="n">
        <v>6</v>
      </c>
      <c r="I120" t="inlineStr">
        <is>
          <t>UN</t>
        </is>
      </c>
      <c r="J120" t="inlineStr">
        <is>
          <t>BEBIDAS</t>
        </is>
      </c>
      <c r="K120" t="inlineStr">
        <is>
          <t>05/2026</t>
        </is>
      </c>
      <c r="L120" t="n">
        <v>0</v>
      </c>
      <c r="M120" s="551" t="n">
        <v>45958</v>
      </c>
      <c r="N120" t="n">
        <v>0</v>
      </c>
      <c r="O120" t="n">
        <v>0</v>
      </c>
      <c r="P120" t="n">
        <v>354</v>
      </c>
    </row>
    <row r="121">
      <c r="A121" t="n">
        <v>91128</v>
      </c>
      <c r="B121" t="n">
        <v>122</v>
      </c>
      <c r="C121" t="inlineStr">
        <is>
          <t>Arcos</t>
        </is>
      </c>
      <c r="D121" s="551" t="n">
        <v>46174</v>
      </c>
      <c r="E121" t="n">
        <v>17895</v>
      </c>
      <c r="F121" t="inlineStr">
        <is>
          <t>PEPSI COLA LATA 350ML C/12</t>
        </is>
      </c>
      <c r="G121" t="n">
        <v>3665</v>
      </c>
      <c r="H121" t="n">
        <v>15</v>
      </c>
      <c r="I121" t="inlineStr">
        <is>
          <t>PC</t>
        </is>
      </c>
      <c r="J121" t="inlineStr">
        <is>
          <t>BEBIDAS</t>
        </is>
      </c>
      <c r="K121" t="inlineStr">
        <is>
          <t>05/2026</t>
        </is>
      </c>
      <c r="L121" t="n">
        <v>23.06</v>
      </c>
      <c r="M121" s="551" t="n">
        <v>46168</v>
      </c>
      <c r="N121" t="n">
        <v>23.06</v>
      </c>
      <c r="O121" t="n">
        <v>28.52</v>
      </c>
      <c r="P121" t="n">
        <v>345.9</v>
      </c>
    </row>
    <row r="122">
      <c r="A122" t="n">
        <v>91129</v>
      </c>
      <c r="B122" t="n">
        <v>122</v>
      </c>
      <c r="C122" t="inlineStr">
        <is>
          <t>Arcos</t>
        </is>
      </c>
      <c r="D122" s="551" t="n">
        <v>46174</v>
      </c>
      <c r="E122" t="n">
        <v>17886</v>
      </c>
      <c r="F122" t="inlineStr">
        <is>
          <t>PEPSI ZERO LATA 350ML C/12</t>
        </is>
      </c>
      <c r="G122" t="n">
        <v>3670</v>
      </c>
      <c r="H122" t="n">
        <v>15</v>
      </c>
      <c r="I122" t="inlineStr">
        <is>
          <t>PC</t>
        </is>
      </c>
      <c r="J122" t="inlineStr">
        <is>
          <t>BEBIDAS</t>
        </is>
      </c>
      <c r="K122" t="inlineStr">
        <is>
          <t>05/2026</t>
        </is>
      </c>
      <c r="L122" t="n">
        <v>23.06</v>
      </c>
      <c r="M122" s="551" t="n">
        <v>46168</v>
      </c>
      <c r="N122" t="n">
        <v>23.06</v>
      </c>
      <c r="O122" t="n">
        <v>28.32</v>
      </c>
      <c r="P122" t="n">
        <v>345.9</v>
      </c>
    </row>
    <row r="123">
      <c r="A123" t="n">
        <v>91130</v>
      </c>
      <c r="B123" t="n">
        <v>122</v>
      </c>
      <c r="C123" t="inlineStr">
        <is>
          <t>Arcos</t>
        </is>
      </c>
      <c r="D123" s="551" t="n">
        <v>46174</v>
      </c>
      <c r="E123" t="n">
        <v>19857</v>
      </c>
      <c r="F123" t="inlineStr">
        <is>
          <t>ACIDO CITRICO KG</t>
        </is>
      </c>
      <c r="G123" t="n">
        <v>2415</v>
      </c>
      <c r="H123" t="n">
        <v>7</v>
      </c>
      <c r="I123" t="inlineStr">
        <is>
          <t>KG</t>
        </is>
      </c>
      <c r="J123" t="inlineStr">
        <is>
          <t>ALIMENTOS</t>
        </is>
      </c>
      <c r="K123" t="inlineStr">
        <is>
          <t>05/2026</t>
        </is>
      </c>
      <c r="L123" t="n">
        <v>0</v>
      </c>
      <c r="M123" s="551" t="n">
        <v>46136</v>
      </c>
      <c r="N123" t="n">
        <v>49</v>
      </c>
      <c r="O123" t="n">
        <v>60</v>
      </c>
      <c r="P123" t="n">
        <v>343</v>
      </c>
    </row>
    <row r="124">
      <c r="A124" t="n">
        <v>91131</v>
      </c>
      <c r="B124" t="n">
        <v>122</v>
      </c>
      <c r="C124" t="inlineStr">
        <is>
          <t>Arcos</t>
        </is>
      </c>
      <c r="D124" s="551" t="n">
        <v>46174</v>
      </c>
      <c r="E124" t="n">
        <v>18275</v>
      </c>
      <c r="F124" t="inlineStr">
        <is>
          <t>RUM BACARDI 4 ANOS 750ML</t>
        </is>
      </c>
      <c r="G124" t="n">
        <v>3355</v>
      </c>
      <c r="H124" t="n">
        <v>4.74</v>
      </c>
      <c r="I124" t="inlineStr">
        <is>
          <t>GR</t>
        </is>
      </c>
      <c r="J124" t="inlineStr">
        <is>
          <t>BEBIDAS</t>
        </is>
      </c>
      <c r="K124" t="inlineStr">
        <is>
          <t>05/2026</t>
        </is>
      </c>
      <c r="L124" t="n">
        <v>72.34999999999999</v>
      </c>
      <c r="M124" s="551" t="n">
        <v>46169</v>
      </c>
      <c r="N124" t="n">
        <v>72.34999999999999</v>
      </c>
      <c r="O124" t="n">
        <v>72.34999999999999</v>
      </c>
      <c r="P124" t="n">
        <v>342.94</v>
      </c>
    </row>
    <row r="125">
      <c r="A125" t="n">
        <v>91133</v>
      </c>
      <c r="B125" t="n">
        <v>122</v>
      </c>
      <c r="C125" t="inlineStr">
        <is>
          <t>Arcos</t>
        </is>
      </c>
      <c r="D125" s="551" t="n">
        <v>46174</v>
      </c>
      <c r="E125" t="n">
        <v>18667</v>
      </c>
      <c r="F125" t="inlineStr">
        <is>
          <t>PERNIL SUINO SEM OSSO EM CUBOS KG</t>
        </is>
      </c>
      <c r="G125" t="n">
        <v>3052</v>
      </c>
      <c r="H125" t="n">
        <v>17.06</v>
      </c>
      <c r="I125" t="inlineStr">
        <is>
          <t>KG</t>
        </is>
      </c>
      <c r="J125" t="inlineStr">
        <is>
          <t>ALIMENTOS</t>
        </is>
      </c>
      <c r="K125" t="inlineStr">
        <is>
          <t>05/2026</t>
        </is>
      </c>
      <c r="L125" t="n">
        <v>19.99</v>
      </c>
      <c r="M125" s="551" t="n">
        <v>46169</v>
      </c>
      <c r="N125" t="n">
        <v>19.99</v>
      </c>
      <c r="O125" t="n">
        <v>19.99</v>
      </c>
      <c r="P125" t="n">
        <v>341.03</v>
      </c>
    </row>
    <row r="126">
      <c r="A126" t="n">
        <v>91132</v>
      </c>
      <c r="B126" t="n">
        <v>122</v>
      </c>
      <c r="C126" t="inlineStr">
        <is>
          <t>Arcos</t>
        </is>
      </c>
      <c r="D126" s="551" t="n">
        <v>46174</v>
      </c>
      <c r="E126" t="n">
        <v>17800</v>
      </c>
      <c r="F126" t="inlineStr">
        <is>
          <t>VINHO BRANCO ALMADEN RIESLING 750ML</t>
        </is>
      </c>
      <c r="G126" t="n">
        <v>3745</v>
      </c>
      <c r="H126" t="n">
        <v>13</v>
      </c>
      <c r="I126" t="inlineStr">
        <is>
          <t>GR</t>
        </is>
      </c>
      <c r="J126" t="inlineStr">
        <is>
          <t>BEBIDAS</t>
        </is>
      </c>
      <c r="K126" t="inlineStr">
        <is>
          <t>05/2026</t>
        </is>
      </c>
      <c r="L126" t="n">
        <v>26.14</v>
      </c>
      <c r="M126" s="551" t="n">
        <v>46169</v>
      </c>
      <c r="N126" t="n">
        <v>25.92</v>
      </c>
      <c r="O126" t="n">
        <v>25.92</v>
      </c>
      <c r="P126" t="n">
        <v>339.82</v>
      </c>
    </row>
    <row r="127">
      <c r="A127" t="n">
        <v>91138</v>
      </c>
      <c r="B127" t="n">
        <v>122</v>
      </c>
      <c r="C127" t="inlineStr">
        <is>
          <t>Arcos</t>
        </is>
      </c>
      <c r="D127" s="551" t="n">
        <v>46174</v>
      </c>
      <c r="E127" t="n">
        <v>19356</v>
      </c>
      <c r="F127" t="inlineStr">
        <is>
          <t>QUEIJO COALHO QUATA KG</t>
        </is>
      </c>
      <c r="G127" t="n">
        <v>2768</v>
      </c>
      <c r="H127" t="n">
        <v>6</v>
      </c>
      <c r="I127" t="inlineStr">
        <is>
          <t>KG</t>
        </is>
      </c>
      <c r="J127" t="inlineStr">
        <is>
          <t>ALIMENTOS</t>
        </is>
      </c>
      <c r="K127" t="inlineStr">
        <is>
          <t>05/2026</t>
        </is>
      </c>
      <c r="L127" t="n">
        <v>55.21</v>
      </c>
      <c r="M127" s="551" t="n">
        <v>46161</v>
      </c>
      <c r="N127" t="n">
        <v>55.21</v>
      </c>
      <c r="O127" t="n">
        <v>55.21</v>
      </c>
      <c r="P127" t="n">
        <v>331.26</v>
      </c>
    </row>
    <row r="128">
      <c r="A128" t="n">
        <v>91134</v>
      </c>
      <c r="B128" t="n">
        <v>122</v>
      </c>
      <c r="C128" t="inlineStr">
        <is>
          <t>Arcos</t>
        </is>
      </c>
      <c r="D128" s="551" t="n">
        <v>46174</v>
      </c>
      <c r="E128" t="n">
        <v>18296</v>
      </c>
      <c r="F128" t="inlineStr">
        <is>
          <t>LICOR SAN BASILE TRIPLE SEC 700ML</t>
        </is>
      </c>
      <c r="G128" t="n">
        <v>3333</v>
      </c>
      <c r="H128" t="n">
        <v>3.57</v>
      </c>
      <c r="I128" t="inlineStr">
        <is>
          <t>GR</t>
        </is>
      </c>
      <c r="J128" t="inlineStr">
        <is>
          <t>BEBIDAS</t>
        </is>
      </c>
      <c r="K128" t="inlineStr">
        <is>
          <t>05/2026</t>
        </is>
      </c>
      <c r="L128" t="n">
        <v>0</v>
      </c>
      <c r="M128" s="551" t="n">
        <v>45979</v>
      </c>
      <c r="N128" t="n">
        <v>90.08</v>
      </c>
      <c r="O128" t="n">
        <v>90.08</v>
      </c>
      <c r="P128" t="n">
        <v>321.59</v>
      </c>
    </row>
    <row r="129">
      <c r="A129" t="n">
        <v>91135</v>
      </c>
      <c r="B129" t="n">
        <v>122</v>
      </c>
      <c r="C129" t="inlineStr">
        <is>
          <t>Arcos</t>
        </is>
      </c>
      <c r="D129" s="551" t="n">
        <v>46174</v>
      </c>
      <c r="E129" t="n">
        <v>18138</v>
      </c>
      <c r="F129" t="inlineStr">
        <is>
          <t>WHISKY GLENFIDDICH 15 ANOS 750ML</t>
        </is>
      </c>
      <c r="G129" t="n">
        <v>3480</v>
      </c>
      <c r="H129" t="n">
        <v>0.59</v>
      </c>
      <c r="I129" t="inlineStr">
        <is>
          <t>GR</t>
        </is>
      </c>
      <c r="J129" t="inlineStr">
        <is>
          <t>BEBIDAS</t>
        </is>
      </c>
      <c r="K129" t="inlineStr">
        <is>
          <t>05/2026</t>
        </is>
      </c>
      <c r="L129" t="n">
        <v>0</v>
      </c>
      <c r="M129" s="551" t="n">
        <v>45811</v>
      </c>
      <c r="N129" t="n">
        <v>545.01</v>
      </c>
      <c r="O129" t="n">
        <v>545.01</v>
      </c>
      <c r="P129" t="n">
        <v>321.56</v>
      </c>
    </row>
    <row r="130">
      <c r="A130" t="n">
        <v>91136</v>
      </c>
      <c r="B130" t="n">
        <v>122</v>
      </c>
      <c r="C130" t="inlineStr">
        <is>
          <t>Arcos</t>
        </is>
      </c>
      <c r="D130" s="551" t="n">
        <v>46174</v>
      </c>
      <c r="E130" t="n">
        <v>24704</v>
      </c>
      <c r="F130" t="inlineStr">
        <is>
          <t>LICOR AJIWAI UMESHU 2L</t>
        </is>
      </c>
      <c r="G130" t="n">
        <v>5722</v>
      </c>
      <c r="H130" t="n">
        <v>2</v>
      </c>
      <c r="I130" t="inlineStr">
        <is>
          <t>GR</t>
        </is>
      </c>
      <c r="J130" t="inlineStr">
        <is>
          <t>BEBIDAS</t>
        </is>
      </c>
      <c r="K130" t="inlineStr">
        <is>
          <t>05/2026</t>
        </is>
      </c>
      <c r="L130" t="n">
        <v>0</v>
      </c>
      <c r="M130" s="551" t="n">
        <v>45615</v>
      </c>
      <c r="N130" t="n">
        <v>159.9</v>
      </c>
      <c r="O130" t="n">
        <v>159.9</v>
      </c>
      <c r="P130" t="n">
        <v>319.8</v>
      </c>
    </row>
    <row r="131">
      <c r="A131" t="n">
        <v>91137</v>
      </c>
      <c r="B131" t="n">
        <v>122</v>
      </c>
      <c r="C131" t="inlineStr">
        <is>
          <t>Arcos</t>
        </is>
      </c>
      <c r="D131" s="551" t="n">
        <v>46174</v>
      </c>
      <c r="E131" t="n">
        <v>18266</v>
      </c>
      <c r="F131" t="inlineStr">
        <is>
          <t>RUM HAVANA RESERVA 7 ANOS 700ML</t>
        </is>
      </c>
      <c r="G131" t="n">
        <v>3364</v>
      </c>
      <c r="H131" t="n">
        <v>2.3</v>
      </c>
      <c r="I131" t="inlineStr">
        <is>
          <t>UN</t>
        </is>
      </c>
      <c r="J131" t="inlineStr">
        <is>
          <t>BEBIDAS</t>
        </is>
      </c>
      <c r="K131" t="inlineStr">
        <is>
          <t>05/2026</t>
        </is>
      </c>
      <c r="L131" t="n">
        <v>0</v>
      </c>
      <c r="M131" s="551" t="n">
        <v>46127</v>
      </c>
      <c r="N131" t="n">
        <v>137.02</v>
      </c>
      <c r="O131" t="n">
        <v>137.02</v>
      </c>
      <c r="P131" t="n">
        <v>315.15</v>
      </c>
    </row>
    <row r="132">
      <c r="A132" t="n">
        <v>91216</v>
      </c>
      <c r="B132" t="n">
        <v>122</v>
      </c>
      <c r="C132" t="inlineStr">
        <is>
          <t>Arcos</t>
        </is>
      </c>
      <c r="D132" s="551" t="n">
        <v>46174</v>
      </c>
      <c r="E132" t="n">
        <v>19203</v>
      </c>
      <c r="F132" t="inlineStr">
        <is>
          <t>IOGURTE INTEGRAL NESTLE C/170G UN</t>
        </is>
      </c>
      <c r="G132" t="n">
        <v>2802</v>
      </c>
      <c r="H132" t="n">
        <v>30</v>
      </c>
      <c r="I132" t="inlineStr">
        <is>
          <t>UN</t>
        </is>
      </c>
      <c r="J132" t="inlineStr">
        <is>
          <t>ALIMENTOS</t>
        </is>
      </c>
      <c r="K132" t="inlineStr">
        <is>
          <t>05/2026</t>
        </is>
      </c>
      <c r="L132" t="n">
        <v>10.4</v>
      </c>
      <c r="M132" s="551" t="n">
        <v>46162</v>
      </c>
      <c r="N132" t="n">
        <v>104</v>
      </c>
      <c r="O132" t="n">
        <v>7.7</v>
      </c>
      <c r="P132" t="n">
        <v>312</v>
      </c>
    </row>
    <row r="133">
      <c r="A133" t="n">
        <v>91139</v>
      </c>
      <c r="B133" t="n">
        <v>122</v>
      </c>
      <c r="C133" t="inlineStr">
        <is>
          <t>Arcos</t>
        </is>
      </c>
      <c r="D133" s="551" t="n">
        <v>46174</v>
      </c>
      <c r="E133" t="n">
        <v>20752</v>
      </c>
      <c r="F133" t="inlineStr">
        <is>
          <t>AZEITONA PTA AZAPA 90/110 DISALERNO 2KG</t>
        </is>
      </c>
      <c r="G133" t="n">
        <v>2088</v>
      </c>
      <c r="H133" t="n">
        <v>3</v>
      </c>
      <c r="I133" t="inlineStr">
        <is>
          <t>PT</t>
        </is>
      </c>
      <c r="J133" t="inlineStr">
        <is>
          <t>ALIMENTOS</t>
        </is>
      </c>
      <c r="K133" t="inlineStr">
        <is>
          <t>05/2026</t>
        </is>
      </c>
      <c r="L133" t="n">
        <v>0</v>
      </c>
      <c r="M133" s="551" t="n">
        <v>46111</v>
      </c>
      <c r="N133" t="n">
        <v>102.8</v>
      </c>
      <c r="O133" t="n">
        <v>112.52</v>
      </c>
      <c r="P133" t="n">
        <v>308.4</v>
      </c>
    </row>
    <row r="134">
      <c r="A134" t="n">
        <v>91144</v>
      </c>
      <c r="B134" t="n">
        <v>122</v>
      </c>
      <c r="C134" t="inlineStr">
        <is>
          <t>Arcos</t>
        </is>
      </c>
      <c r="D134" s="551" t="n">
        <v>46174</v>
      </c>
      <c r="E134" t="n">
        <v>19339</v>
      </c>
      <c r="F134" t="inlineStr">
        <is>
          <t>QUEIJO MINAS PADRAO BRINCO OURO C/500G KG</t>
        </is>
      </c>
      <c r="G134" t="n">
        <v>2771</v>
      </c>
      <c r="H134" t="n">
        <v>4</v>
      </c>
      <c r="I134" t="inlineStr">
        <is>
          <t>KG</t>
        </is>
      </c>
      <c r="J134" t="inlineStr">
        <is>
          <t>ALIMENTOS</t>
        </is>
      </c>
      <c r="K134" t="inlineStr">
        <is>
          <t>05/2026</t>
        </is>
      </c>
      <c r="L134" t="n">
        <v>73.90000000000001</v>
      </c>
      <c r="M134" s="551" t="n">
        <v>46148</v>
      </c>
      <c r="N134" t="n">
        <v>73.90000000000001</v>
      </c>
      <c r="O134" t="n">
        <v>73.90000000000001</v>
      </c>
      <c r="P134" t="n">
        <v>295.6</v>
      </c>
    </row>
    <row r="135">
      <c r="A135" t="n">
        <v>91140</v>
      </c>
      <c r="B135" t="n">
        <v>122</v>
      </c>
      <c r="C135" t="inlineStr">
        <is>
          <t>Arcos</t>
        </is>
      </c>
      <c r="D135" s="551" t="n">
        <v>46174</v>
      </c>
      <c r="E135" t="n">
        <v>24833</v>
      </c>
      <c r="F135" t="inlineStr">
        <is>
          <t>PAO DE QUEIJO 80G C/25UN</t>
        </is>
      </c>
      <c r="G135" t="n">
        <v>2845</v>
      </c>
      <c r="H135" t="n">
        <v>6</v>
      </c>
      <c r="I135" t="inlineStr">
        <is>
          <t>CX</t>
        </is>
      </c>
      <c r="J135" t="inlineStr">
        <is>
          <t>ALIMENTOS</t>
        </is>
      </c>
      <c r="K135" t="inlineStr">
        <is>
          <t>05/2026</t>
        </is>
      </c>
      <c r="L135" t="n">
        <v>49.11</v>
      </c>
      <c r="M135" s="551" t="n">
        <v>46167</v>
      </c>
      <c r="N135" t="n">
        <v>47.75</v>
      </c>
      <c r="O135" t="n">
        <v>47.75</v>
      </c>
      <c r="P135" t="n">
        <v>294.66</v>
      </c>
    </row>
    <row r="136">
      <c r="A136" t="n">
        <v>91141</v>
      </c>
      <c r="B136" t="n">
        <v>122</v>
      </c>
      <c r="C136" t="inlineStr">
        <is>
          <t>Arcos</t>
        </is>
      </c>
      <c r="D136" s="551" t="n">
        <v>46174</v>
      </c>
      <c r="E136" t="n">
        <v>21073</v>
      </c>
      <c r="F136" t="inlineStr">
        <is>
          <t>CALDA DE AGAVE AZUL JASMINE ORGANICO 330ML UN</t>
        </is>
      </c>
      <c r="G136" t="n">
        <v>1994</v>
      </c>
      <c r="H136" t="n">
        <v>6</v>
      </c>
      <c r="I136" t="inlineStr">
        <is>
          <t>UN</t>
        </is>
      </c>
      <c r="J136" t="inlineStr">
        <is>
          <t>ALIMENTOS</t>
        </is>
      </c>
      <c r="K136" t="inlineStr">
        <is>
          <t>05/2026</t>
        </is>
      </c>
      <c r="L136" t="n">
        <v>48.9</v>
      </c>
      <c r="M136" s="551" t="n">
        <v>46162</v>
      </c>
      <c r="N136" t="n">
        <v>48.9</v>
      </c>
      <c r="O136" t="n">
        <v>48.9</v>
      </c>
      <c r="P136" t="n">
        <v>293.4</v>
      </c>
    </row>
    <row r="137">
      <c r="A137" t="n">
        <v>91142</v>
      </c>
      <c r="B137" t="n">
        <v>122</v>
      </c>
      <c r="C137" t="inlineStr">
        <is>
          <t>Arcos</t>
        </is>
      </c>
      <c r="D137" s="551" t="n">
        <v>46174</v>
      </c>
      <c r="E137" t="n">
        <v>25478</v>
      </c>
      <c r="F137" t="inlineStr">
        <is>
          <t xml:space="preserve">LEITE INTEGRAL LEITISSIMO 1L </t>
        </is>
      </c>
      <c r="G137" t="n">
        <v>6129</v>
      </c>
      <c r="H137" t="n">
        <v>30</v>
      </c>
      <c r="I137" t="inlineStr">
        <is>
          <t>UN</t>
        </is>
      </c>
      <c r="J137" t="inlineStr">
        <is>
          <t>ALIMENTOS</t>
        </is>
      </c>
      <c r="K137" t="inlineStr">
        <is>
          <t>05/2026</t>
        </is>
      </c>
      <c r="L137" t="n">
        <v>9.75</v>
      </c>
      <c r="M137" s="551" t="n">
        <v>46161</v>
      </c>
      <c r="N137" t="n">
        <v>9.75</v>
      </c>
      <c r="O137" t="n">
        <v>9.75</v>
      </c>
      <c r="P137" t="n">
        <v>292.5</v>
      </c>
    </row>
    <row r="138">
      <c r="A138" t="n">
        <v>91143</v>
      </c>
      <c r="B138" t="n">
        <v>122</v>
      </c>
      <c r="C138" t="inlineStr">
        <is>
          <t>Arcos</t>
        </is>
      </c>
      <c r="D138" s="551" t="n">
        <v>46174</v>
      </c>
      <c r="E138" t="n">
        <v>24712</v>
      </c>
      <c r="F138" t="inlineStr">
        <is>
          <t>VERMOUTH DOLIN ROUGE 750ML</t>
        </is>
      </c>
      <c r="G138" t="n">
        <v>5726</v>
      </c>
      <c r="H138" t="n">
        <v>2</v>
      </c>
      <c r="I138" t="inlineStr">
        <is>
          <t>GR</t>
        </is>
      </c>
      <c r="J138" t="inlineStr">
        <is>
          <t>ALIMENTOS</t>
        </is>
      </c>
      <c r="K138" t="inlineStr">
        <is>
          <t>05/2026</t>
        </is>
      </c>
      <c r="L138" t="n">
        <v>0</v>
      </c>
      <c r="M138" s="551" t="n">
        <v>45728</v>
      </c>
      <c r="N138" t="n">
        <v>145.6</v>
      </c>
      <c r="O138" t="n">
        <v>145.6</v>
      </c>
      <c r="P138" t="n">
        <v>291.2</v>
      </c>
    </row>
    <row r="139">
      <c r="A139" t="n">
        <v>91145</v>
      </c>
      <c r="B139" t="n">
        <v>122</v>
      </c>
      <c r="C139" t="inlineStr">
        <is>
          <t>Arcos</t>
        </is>
      </c>
      <c r="D139" s="551" t="n">
        <v>46174</v>
      </c>
      <c r="E139" t="n">
        <v>20349</v>
      </c>
      <c r="F139" t="inlineStr">
        <is>
          <t>POLENTA PRE COZIDA DIVELLA 500G</t>
        </is>
      </c>
      <c r="G139" t="n">
        <v>2205</v>
      </c>
      <c r="H139" t="n">
        <v>21</v>
      </c>
      <c r="I139" t="inlineStr">
        <is>
          <t>PC</t>
        </is>
      </c>
      <c r="J139" t="inlineStr">
        <is>
          <t>ALIMENTOS</t>
        </is>
      </c>
      <c r="K139" t="inlineStr">
        <is>
          <t>05/2026</t>
        </is>
      </c>
      <c r="L139" t="n">
        <v>13.16</v>
      </c>
      <c r="M139" s="551" t="n">
        <v>46168</v>
      </c>
      <c r="N139" t="n">
        <v>13.16</v>
      </c>
      <c r="O139" t="n">
        <v>13.16</v>
      </c>
      <c r="P139" t="n">
        <v>276.36</v>
      </c>
    </row>
    <row r="140">
      <c r="A140" t="n">
        <v>91146</v>
      </c>
      <c r="B140" t="n">
        <v>122</v>
      </c>
      <c r="C140" t="inlineStr">
        <is>
          <t>Arcos</t>
        </is>
      </c>
      <c r="D140" s="551" t="n">
        <v>46174</v>
      </c>
      <c r="E140" t="n">
        <v>17903</v>
      </c>
      <c r="F140" t="inlineStr">
        <is>
          <t>GUARANA ANTARCTICA LATA 350ML C/12 PC</t>
        </is>
      </c>
      <c r="G140" t="n">
        <v>3658</v>
      </c>
      <c r="H140" t="n">
        <v>13.83</v>
      </c>
      <c r="I140" t="inlineStr">
        <is>
          <t>PC</t>
        </is>
      </c>
      <c r="J140" t="inlineStr">
        <is>
          <t>BEBIDAS</t>
        </is>
      </c>
      <c r="K140" t="inlineStr">
        <is>
          <t>05/2026</t>
        </is>
      </c>
      <c r="L140" t="n">
        <v>19.97</v>
      </c>
      <c r="M140" s="551" t="n">
        <v>46168</v>
      </c>
      <c r="N140" t="n">
        <v>19.97</v>
      </c>
      <c r="O140" t="n">
        <v>25.53</v>
      </c>
      <c r="P140" t="n">
        <v>276.19</v>
      </c>
    </row>
    <row r="141">
      <c r="A141" t="n">
        <v>91147</v>
      </c>
      <c r="B141" t="n">
        <v>122</v>
      </c>
      <c r="C141" t="inlineStr">
        <is>
          <t>Arcos</t>
        </is>
      </c>
      <c r="D141" s="551" t="n">
        <v>46174</v>
      </c>
      <c r="E141" t="n">
        <v>18366</v>
      </c>
      <c r="F141" t="inlineStr">
        <is>
          <t>GIN MONKEY 47 500ML</t>
        </is>
      </c>
      <c r="G141" t="n">
        <v>3272</v>
      </c>
      <c r="H141" t="n">
        <v>2.25</v>
      </c>
      <c r="I141" t="inlineStr">
        <is>
          <t>UN</t>
        </is>
      </c>
      <c r="J141" t="inlineStr">
        <is>
          <t>BEBIDAS</t>
        </is>
      </c>
      <c r="K141" t="inlineStr">
        <is>
          <t>05/2026</t>
        </is>
      </c>
      <c r="L141" t="n">
        <v>0</v>
      </c>
      <c r="N141" t="n">
        <v>0</v>
      </c>
      <c r="O141" t="n">
        <v>0</v>
      </c>
      <c r="P141" t="n">
        <v>270</v>
      </c>
    </row>
    <row r="142">
      <c r="A142" t="n">
        <v>91149</v>
      </c>
      <c r="B142" t="n">
        <v>122</v>
      </c>
      <c r="C142" t="inlineStr">
        <is>
          <t>Arcos</t>
        </is>
      </c>
      <c r="D142" s="551" t="n">
        <v>46174</v>
      </c>
      <c r="E142" t="n">
        <v>17716</v>
      </c>
      <c r="F142" t="inlineStr">
        <is>
          <t>VINHO TINTO ALMADEN CABERNET SAUVIGNON 750ML</t>
        </is>
      </c>
      <c r="G142" t="n">
        <v>3822</v>
      </c>
      <c r="H142" t="n">
        <v>10</v>
      </c>
      <c r="I142" t="inlineStr">
        <is>
          <t>GR</t>
        </is>
      </c>
      <c r="J142" t="inlineStr">
        <is>
          <t>BEBIDAS</t>
        </is>
      </c>
      <c r="K142" t="inlineStr">
        <is>
          <t>05/2026</t>
        </is>
      </c>
      <c r="L142" t="n">
        <v>26.5</v>
      </c>
      <c r="M142" s="551" t="n">
        <v>46168</v>
      </c>
      <c r="N142" t="n">
        <v>26.5</v>
      </c>
      <c r="O142" t="n">
        <v>26.5</v>
      </c>
      <c r="P142" t="n">
        <v>265</v>
      </c>
    </row>
    <row r="143">
      <c r="A143" t="n">
        <v>91150</v>
      </c>
      <c r="B143" t="n">
        <v>122</v>
      </c>
      <c r="C143" t="inlineStr">
        <is>
          <t>Arcos</t>
        </is>
      </c>
      <c r="D143" s="551" t="n">
        <v>46174</v>
      </c>
      <c r="E143" t="n">
        <v>18218</v>
      </c>
      <c r="F143" t="inlineStr">
        <is>
          <t>VERMOUTH CINZANO ROSSO ARGENTINO 1L</t>
        </is>
      </c>
      <c r="G143" t="n">
        <v>3410</v>
      </c>
      <c r="H143" t="n">
        <v>10</v>
      </c>
      <c r="I143" t="inlineStr">
        <is>
          <t>GR</t>
        </is>
      </c>
      <c r="J143" t="inlineStr">
        <is>
          <t>BEBIDAS</t>
        </is>
      </c>
      <c r="K143" t="inlineStr">
        <is>
          <t>05/2026</t>
        </is>
      </c>
      <c r="L143" t="n">
        <v>0</v>
      </c>
      <c r="M143" s="551" t="n">
        <v>46132</v>
      </c>
      <c r="N143" t="n">
        <v>26</v>
      </c>
      <c r="O143" t="n">
        <v>29.9</v>
      </c>
      <c r="P143" t="n">
        <v>260</v>
      </c>
    </row>
    <row r="144">
      <c r="A144" t="n">
        <v>91151</v>
      </c>
      <c r="B144" t="n">
        <v>122</v>
      </c>
      <c r="C144" t="inlineStr">
        <is>
          <t>Arcos</t>
        </is>
      </c>
      <c r="D144" s="551" t="n">
        <v>46174</v>
      </c>
      <c r="E144" t="n">
        <v>18310</v>
      </c>
      <c r="F144" t="inlineStr">
        <is>
          <t>LICOR GRAND MARNIER CORDON ROUGE 700ML</t>
        </is>
      </c>
      <c r="G144" t="n">
        <v>3323</v>
      </c>
      <c r="H144" t="n">
        <v>2.85</v>
      </c>
      <c r="I144" t="inlineStr">
        <is>
          <t>UN</t>
        </is>
      </c>
      <c r="J144" t="inlineStr">
        <is>
          <t>BEBIDAS</t>
        </is>
      </c>
      <c r="K144" t="inlineStr">
        <is>
          <t>05/2026</t>
        </is>
      </c>
      <c r="L144" t="n">
        <v>0</v>
      </c>
      <c r="N144" t="n">
        <v>0</v>
      </c>
      <c r="O144" t="n">
        <v>0</v>
      </c>
      <c r="P144" t="n">
        <v>256.5</v>
      </c>
    </row>
    <row r="145">
      <c r="A145" t="n">
        <v>91152</v>
      </c>
      <c r="B145" t="n">
        <v>122</v>
      </c>
      <c r="C145" t="inlineStr">
        <is>
          <t>Arcos</t>
        </is>
      </c>
      <c r="D145" s="551" t="n">
        <v>46174</v>
      </c>
      <c r="E145" t="n">
        <v>18391</v>
      </c>
      <c r="F145" t="inlineStr">
        <is>
          <t>CONHAQUE HENNESSY XO 700ML</t>
        </is>
      </c>
      <c r="G145" t="n">
        <v>3249</v>
      </c>
      <c r="H145" t="n">
        <v>5.12</v>
      </c>
      <c r="I145" t="inlineStr">
        <is>
          <t>UN</t>
        </is>
      </c>
      <c r="J145" t="inlineStr">
        <is>
          <t>BEBIDAS</t>
        </is>
      </c>
      <c r="K145" t="inlineStr">
        <is>
          <t>05/2026</t>
        </is>
      </c>
      <c r="L145" t="n">
        <v>0</v>
      </c>
      <c r="N145" t="n">
        <v>0</v>
      </c>
      <c r="O145" t="n">
        <v>0</v>
      </c>
      <c r="P145" t="n">
        <v>256</v>
      </c>
    </row>
    <row r="146">
      <c r="A146" t="n">
        <v>91153</v>
      </c>
      <c r="B146" t="n">
        <v>122</v>
      </c>
      <c r="C146" t="inlineStr">
        <is>
          <t>Arcos</t>
        </is>
      </c>
      <c r="D146" s="551" t="n">
        <v>46174</v>
      </c>
      <c r="E146" t="n">
        <v>18540</v>
      </c>
      <c r="F146" t="inlineStr">
        <is>
          <t>APERITIVO FERNET BRANCA FRATELLI 750ML</t>
        </is>
      </c>
      <c r="G146" t="n">
        <v>3138</v>
      </c>
      <c r="H146" t="n">
        <v>2.49</v>
      </c>
      <c r="I146" t="inlineStr">
        <is>
          <t>GR</t>
        </is>
      </c>
      <c r="J146" t="inlineStr">
        <is>
          <t>BEBIDAS</t>
        </is>
      </c>
      <c r="K146" t="inlineStr">
        <is>
          <t>05/2026</t>
        </is>
      </c>
      <c r="L146" t="n">
        <v>0</v>
      </c>
      <c r="M146" s="551" t="n">
        <v>45978</v>
      </c>
      <c r="N146" t="n">
        <v>102</v>
      </c>
      <c r="O146" t="n">
        <v>81</v>
      </c>
      <c r="P146" t="n">
        <v>253.98</v>
      </c>
    </row>
    <row r="147">
      <c r="A147" t="n">
        <v>91295</v>
      </c>
      <c r="B147" t="n">
        <v>122</v>
      </c>
      <c r="C147" t="inlineStr">
        <is>
          <t>Arcos</t>
        </is>
      </c>
      <c r="D147" s="551" t="n">
        <v>46174</v>
      </c>
      <c r="E147" t="n">
        <v>19017</v>
      </c>
      <c r="F147" t="inlineStr">
        <is>
          <t>FILE DE FRANGO KG</t>
        </is>
      </c>
      <c r="G147" t="n">
        <v>2893</v>
      </c>
      <c r="H147" t="n">
        <v>16.4</v>
      </c>
      <c r="I147" t="inlineStr">
        <is>
          <t>KG</t>
        </is>
      </c>
      <c r="J147" t="inlineStr">
        <is>
          <t>ALIMENTOS</t>
        </is>
      </c>
      <c r="K147" t="inlineStr">
        <is>
          <t>05/2026</t>
        </is>
      </c>
      <c r="L147" t="n">
        <v>14.98</v>
      </c>
      <c r="M147" s="551" t="n">
        <v>46161</v>
      </c>
      <c r="N147" t="n">
        <v>14.89</v>
      </c>
      <c r="O147" t="n">
        <v>16</v>
      </c>
      <c r="P147" t="n">
        <v>245.67</v>
      </c>
    </row>
    <row r="148">
      <c r="A148" t="n">
        <v>91154</v>
      </c>
      <c r="B148" t="n">
        <v>122</v>
      </c>
      <c r="C148" t="inlineStr">
        <is>
          <t>Arcos</t>
        </is>
      </c>
      <c r="D148" s="551" t="n">
        <v>46174</v>
      </c>
      <c r="E148" t="n">
        <v>19166</v>
      </c>
      <c r="F148" t="inlineStr">
        <is>
          <t>BAGUETE DE GRAO LEVIAN FATIADO 590G UN</t>
        </is>
      </c>
      <c r="G148" t="n">
        <v>2826</v>
      </c>
      <c r="H148" t="n">
        <v>12</v>
      </c>
      <c r="I148" t="inlineStr">
        <is>
          <t>UN</t>
        </is>
      </c>
      <c r="J148" t="inlineStr">
        <is>
          <t>ALIMENTOS</t>
        </is>
      </c>
      <c r="K148" t="inlineStr">
        <is>
          <t>05/2026</t>
        </is>
      </c>
      <c r="L148" t="n">
        <v>20.35</v>
      </c>
      <c r="M148" s="551" t="n">
        <v>46170</v>
      </c>
      <c r="N148" t="n">
        <v>20.35</v>
      </c>
      <c r="O148" t="n">
        <v>20.35</v>
      </c>
      <c r="P148" t="n">
        <v>244.2</v>
      </c>
    </row>
    <row r="149">
      <c r="A149" t="n">
        <v>91156</v>
      </c>
      <c r="B149" t="n">
        <v>122</v>
      </c>
      <c r="C149" t="inlineStr">
        <is>
          <t>Arcos</t>
        </is>
      </c>
      <c r="D149" s="551" t="n">
        <v>46174</v>
      </c>
      <c r="E149" t="n">
        <v>21041</v>
      </c>
      <c r="F149" t="inlineStr">
        <is>
          <t>AZEITE EXT/ VIRGEM ANDORINHA C/ BICO 500ML</t>
        </is>
      </c>
      <c r="G149" t="n">
        <v>1999</v>
      </c>
      <c r="H149" t="n">
        <v>6</v>
      </c>
      <c r="I149" t="inlineStr">
        <is>
          <t>UN</t>
        </is>
      </c>
      <c r="J149" t="inlineStr">
        <is>
          <t>ALIMENTOS</t>
        </is>
      </c>
      <c r="K149" t="inlineStr">
        <is>
          <t>05/2026</t>
        </is>
      </c>
      <c r="L149" t="n">
        <v>0</v>
      </c>
      <c r="N149" t="n">
        <v>0</v>
      </c>
      <c r="O149" t="n">
        <v>38.9</v>
      </c>
      <c r="P149" t="n">
        <v>233.4</v>
      </c>
    </row>
    <row r="150">
      <c r="A150" t="n">
        <v>91157</v>
      </c>
      <c r="B150" t="n">
        <v>122</v>
      </c>
      <c r="C150" t="inlineStr">
        <is>
          <t>Arcos</t>
        </is>
      </c>
      <c r="D150" s="551" t="n">
        <v>46174</v>
      </c>
      <c r="E150" t="n">
        <v>21098</v>
      </c>
      <c r="F150" t="inlineStr">
        <is>
          <t>ACUCAR MASCAVO UNIAO C/1KG</t>
        </is>
      </c>
      <c r="G150" t="n">
        <v>1987</v>
      </c>
      <c r="H150" t="n">
        <v>13</v>
      </c>
      <c r="I150" t="inlineStr">
        <is>
          <t>PC</t>
        </is>
      </c>
      <c r="J150" t="inlineStr">
        <is>
          <t>ALIMENTOS</t>
        </is>
      </c>
      <c r="K150" t="inlineStr">
        <is>
          <t>05/2026</t>
        </is>
      </c>
      <c r="L150" t="n">
        <v>0</v>
      </c>
      <c r="M150" s="551" t="n">
        <v>46098</v>
      </c>
      <c r="N150" t="n">
        <v>17.83</v>
      </c>
      <c r="O150" t="n">
        <v>17.83</v>
      </c>
      <c r="P150" t="n">
        <v>231.79</v>
      </c>
    </row>
    <row r="151">
      <c r="A151" t="n">
        <v>91155</v>
      </c>
      <c r="B151" t="n">
        <v>122</v>
      </c>
      <c r="C151" t="inlineStr">
        <is>
          <t>Arcos</t>
        </is>
      </c>
      <c r="D151" s="551" t="n">
        <v>46174</v>
      </c>
      <c r="E151" t="n">
        <v>18547</v>
      </c>
      <c r="F151" t="inlineStr">
        <is>
          <t>APERITIVO APEROL 750ML</t>
        </is>
      </c>
      <c r="G151" t="n">
        <v>3132</v>
      </c>
      <c r="H151" t="n">
        <v>6.17</v>
      </c>
      <c r="I151" t="inlineStr">
        <is>
          <t>GR</t>
        </is>
      </c>
      <c r="J151" t="inlineStr">
        <is>
          <t>BEBIDAS</t>
        </is>
      </c>
      <c r="K151" t="inlineStr">
        <is>
          <t>05/2026</t>
        </is>
      </c>
      <c r="L151" t="n">
        <v>37.25</v>
      </c>
      <c r="M151" s="551" t="n">
        <v>46153</v>
      </c>
      <c r="N151" t="n">
        <v>37.5</v>
      </c>
      <c r="O151" t="n">
        <v>37.5</v>
      </c>
      <c r="P151" t="n">
        <v>229.83</v>
      </c>
    </row>
    <row r="152">
      <c r="A152" t="n">
        <v>91158</v>
      </c>
      <c r="B152" t="n">
        <v>122</v>
      </c>
      <c r="C152" t="inlineStr">
        <is>
          <t>Arcos</t>
        </is>
      </c>
      <c r="D152" s="551" t="n">
        <v>46174</v>
      </c>
      <c r="E152" t="n">
        <v>18146</v>
      </c>
      <c r="F152" t="inlineStr">
        <is>
          <t>WHISKY CHIVAS REGAL 12 ANOS 1L</t>
        </is>
      </c>
      <c r="G152" t="n">
        <v>3471</v>
      </c>
      <c r="H152" t="n">
        <v>2.3</v>
      </c>
      <c r="I152" t="inlineStr">
        <is>
          <t>GR</t>
        </is>
      </c>
      <c r="J152" t="inlineStr">
        <is>
          <t>BEBIDAS</t>
        </is>
      </c>
      <c r="K152" t="inlineStr">
        <is>
          <t>05/2026</t>
        </is>
      </c>
      <c r="L152" t="n">
        <v>0</v>
      </c>
      <c r="M152" s="551" t="n">
        <v>46132</v>
      </c>
      <c r="N152" t="n">
        <v>99.90000000000001</v>
      </c>
      <c r="O152" t="n">
        <v>93.90000000000001</v>
      </c>
      <c r="P152" t="n">
        <v>229.77</v>
      </c>
    </row>
    <row r="153">
      <c r="A153" t="n">
        <v>91188</v>
      </c>
      <c r="B153" t="n">
        <v>122</v>
      </c>
      <c r="C153" t="inlineStr">
        <is>
          <t>Arcos</t>
        </is>
      </c>
      <c r="D153" s="551" t="n">
        <v>46174</v>
      </c>
      <c r="E153" t="n">
        <v>20242</v>
      </c>
      <c r="F153" t="inlineStr">
        <is>
          <t>FEIJAO CARIOCA CAMIL C/2KG</t>
        </is>
      </c>
      <c r="G153" t="n">
        <v>2242</v>
      </c>
      <c r="H153" t="n">
        <v>12</v>
      </c>
      <c r="I153" t="inlineStr">
        <is>
          <t>PC</t>
        </is>
      </c>
      <c r="J153" t="inlineStr">
        <is>
          <t>ALIMENTOS</t>
        </is>
      </c>
      <c r="K153" t="inlineStr">
        <is>
          <t>05/2026</t>
        </is>
      </c>
      <c r="L153" t="n">
        <v>18.96</v>
      </c>
      <c r="M153" s="551" t="n">
        <v>46169</v>
      </c>
      <c r="N153" t="n">
        <v>19.74</v>
      </c>
      <c r="O153" t="n">
        <v>19.74</v>
      </c>
      <c r="P153" t="n">
        <v>227.52</v>
      </c>
    </row>
    <row r="154">
      <c r="A154" t="n">
        <v>91294</v>
      </c>
      <c r="B154" t="n">
        <v>122</v>
      </c>
      <c r="C154" t="inlineStr">
        <is>
          <t>Arcos</t>
        </is>
      </c>
      <c r="D154" s="551" t="n">
        <v>46174</v>
      </c>
      <c r="E154" t="n">
        <v>19034</v>
      </c>
      <c r="F154" t="inlineStr">
        <is>
          <t>COXA E SOBRECOXA COM OSSO E COM PELE KG</t>
        </is>
      </c>
      <c r="G154" t="n">
        <v>2890</v>
      </c>
      <c r="H154" t="n">
        <v>20.4</v>
      </c>
      <c r="I154" t="inlineStr">
        <is>
          <t>KG</t>
        </is>
      </c>
      <c r="J154" t="inlineStr">
        <is>
          <t>ALIMENTOS</t>
        </is>
      </c>
      <c r="K154" t="inlineStr">
        <is>
          <t>05/2026</t>
        </is>
      </c>
      <c r="L154" t="n">
        <v>11</v>
      </c>
      <c r="M154" s="551" t="n">
        <v>46168</v>
      </c>
      <c r="N154" t="n">
        <v>9</v>
      </c>
      <c r="O154" t="n">
        <v>9</v>
      </c>
      <c r="P154" t="n">
        <v>224.4</v>
      </c>
    </row>
    <row r="155">
      <c r="A155" t="n">
        <v>91159</v>
      </c>
      <c r="B155" t="n">
        <v>122</v>
      </c>
      <c r="C155" t="inlineStr">
        <is>
          <t>Arcos</t>
        </is>
      </c>
      <c r="D155" s="551" t="n">
        <v>46174</v>
      </c>
      <c r="E155" t="n">
        <v>26717</v>
      </c>
      <c r="F155" t="inlineStr">
        <is>
          <t>LICOR SAN BASILE ALKERMES 30% 700ML</t>
        </is>
      </c>
      <c r="G155" t="n">
        <v>6869</v>
      </c>
      <c r="H155" t="n">
        <v>3.66</v>
      </c>
      <c r="I155" t="inlineStr">
        <is>
          <t>GR</t>
        </is>
      </c>
      <c r="J155" t="inlineStr">
        <is>
          <t>BEBIDAS</t>
        </is>
      </c>
      <c r="K155" t="inlineStr">
        <is>
          <t>05/2026</t>
        </is>
      </c>
      <c r="L155" t="n">
        <v>0</v>
      </c>
      <c r="M155" s="551" t="n">
        <v>46141</v>
      </c>
      <c r="N155" t="n">
        <v>60.28</v>
      </c>
      <c r="O155" t="n">
        <v>60.28</v>
      </c>
      <c r="P155" t="n">
        <v>220.62</v>
      </c>
    </row>
    <row r="156">
      <c r="A156" t="n">
        <v>91161</v>
      </c>
      <c r="B156" t="n">
        <v>122</v>
      </c>
      <c r="C156" t="inlineStr">
        <is>
          <t>Arcos</t>
        </is>
      </c>
      <c r="D156" s="551" t="n">
        <v>46174</v>
      </c>
      <c r="E156" t="n">
        <v>18546</v>
      </c>
      <c r="F156" t="inlineStr">
        <is>
          <t>APERITIVO AVERNA AMARO 700ML</t>
        </is>
      </c>
      <c r="G156" t="n">
        <v>3133</v>
      </c>
      <c r="H156" t="n">
        <v>2.69</v>
      </c>
      <c r="I156" t="inlineStr">
        <is>
          <t>GR</t>
        </is>
      </c>
      <c r="J156" t="inlineStr">
        <is>
          <t>BEBIDAS</t>
        </is>
      </c>
      <c r="K156" t="inlineStr">
        <is>
          <t>05/2026</t>
        </is>
      </c>
      <c r="L156" t="n">
        <v>0</v>
      </c>
      <c r="M156" s="551" t="n">
        <v>45987</v>
      </c>
      <c r="N156" t="n">
        <v>81.06</v>
      </c>
      <c r="O156" t="n">
        <v>98.86</v>
      </c>
      <c r="P156" t="n">
        <v>218.05</v>
      </c>
    </row>
    <row r="157">
      <c r="A157" t="n">
        <v>91148</v>
      </c>
      <c r="B157" t="n">
        <v>122</v>
      </c>
      <c r="C157" t="inlineStr">
        <is>
          <t>Arcos</t>
        </is>
      </c>
      <c r="D157" s="551" t="n">
        <v>46174</v>
      </c>
      <c r="E157" t="n">
        <v>24952</v>
      </c>
      <c r="F157" t="inlineStr">
        <is>
          <t>CHIPS DE BANANA KG</t>
        </is>
      </c>
      <c r="G157" t="n">
        <v>5834</v>
      </c>
      <c r="H157" t="n">
        <v>3</v>
      </c>
      <c r="I157" t="inlineStr">
        <is>
          <t>KG</t>
        </is>
      </c>
      <c r="J157" t="inlineStr">
        <is>
          <t>ALIMENTOS</t>
        </is>
      </c>
      <c r="K157" t="inlineStr">
        <is>
          <t>05/2026</t>
        </is>
      </c>
      <c r="L157" t="n">
        <v>72.3</v>
      </c>
      <c r="M157" s="551" t="n">
        <v>46169</v>
      </c>
      <c r="N157" t="n">
        <v>72.3</v>
      </c>
      <c r="O157" t="n">
        <v>72.3</v>
      </c>
      <c r="P157" t="n">
        <v>216.9</v>
      </c>
    </row>
    <row r="158">
      <c r="A158" t="n">
        <v>91160</v>
      </c>
      <c r="B158" t="n">
        <v>122</v>
      </c>
      <c r="C158" t="inlineStr">
        <is>
          <t>Arcos</t>
        </is>
      </c>
      <c r="D158" s="551" t="n">
        <v>46174</v>
      </c>
      <c r="E158" t="n">
        <v>20501</v>
      </c>
      <c r="F158" t="inlineStr">
        <is>
          <t>LINGUICA TOSCANA AURORA KG</t>
        </is>
      </c>
      <c r="G158" t="n">
        <v>2154</v>
      </c>
      <c r="H158" t="n">
        <v>10</v>
      </c>
      <c r="I158" t="inlineStr">
        <is>
          <t>KG</t>
        </is>
      </c>
      <c r="J158" t="inlineStr">
        <is>
          <t>ALIMENTOS</t>
        </is>
      </c>
      <c r="K158" t="inlineStr">
        <is>
          <t>05/2026</t>
        </is>
      </c>
      <c r="L158" t="n">
        <v>21.4</v>
      </c>
      <c r="M158" s="551" t="n">
        <v>46154</v>
      </c>
      <c r="N158" t="n">
        <v>21.4</v>
      </c>
      <c r="O158" t="n">
        <v>22.2</v>
      </c>
      <c r="P158" t="n">
        <v>214</v>
      </c>
    </row>
    <row r="159">
      <c r="A159" t="n">
        <v>91168</v>
      </c>
      <c r="B159" t="n">
        <v>122</v>
      </c>
      <c r="C159" t="inlineStr">
        <is>
          <t>Arcos</t>
        </is>
      </c>
      <c r="D159" s="551" t="n">
        <v>46174</v>
      </c>
      <c r="E159" t="n">
        <v>20007</v>
      </c>
      <c r="F159" t="inlineStr">
        <is>
          <t>MAIONESE HELLMANNS C/3KG</t>
        </is>
      </c>
      <c r="G159" t="n">
        <v>2343</v>
      </c>
      <c r="H159" t="n">
        <v>4</v>
      </c>
      <c r="I159" t="inlineStr">
        <is>
          <t>BD</t>
        </is>
      </c>
      <c r="J159" t="inlineStr">
        <is>
          <t>ALIMENTOS</t>
        </is>
      </c>
      <c r="K159" t="inlineStr">
        <is>
          <t>05/2026</t>
        </is>
      </c>
      <c r="L159" t="n">
        <v>53.4</v>
      </c>
      <c r="M159" s="551" t="n">
        <v>46161</v>
      </c>
      <c r="N159" t="n">
        <v>53.4</v>
      </c>
      <c r="O159" t="n">
        <v>49.6</v>
      </c>
      <c r="P159" t="n">
        <v>213.6</v>
      </c>
    </row>
    <row r="160">
      <c r="A160" t="n">
        <v>91163</v>
      </c>
      <c r="B160" t="n">
        <v>122</v>
      </c>
      <c r="C160" t="inlineStr">
        <is>
          <t>Arcos</t>
        </is>
      </c>
      <c r="D160" s="551" t="n">
        <v>46174</v>
      </c>
      <c r="E160" t="n">
        <v>18352</v>
      </c>
      <c r="F160" t="inlineStr">
        <is>
          <t>GIN THE BOTANIST 700ML</t>
        </is>
      </c>
      <c r="G160" t="n">
        <v>3283</v>
      </c>
      <c r="H160" t="n">
        <v>1</v>
      </c>
      <c r="I160" t="inlineStr">
        <is>
          <t>UN</t>
        </is>
      </c>
      <c r="J160" t="inlineStr">
        <is>
          <t>BEBIDAS</t>
        </is>
      </c>
      <c r="K160" t="inlineStr">
        <is>
          <t>05/2026</t>
        </is>
      </c>
      <c r="L160" t="n">
        <v>0</v>
      </c>
      <c r="N160" t="n">
        <v>0</v>
      </c>
      <c r="O160" t="n">
        <v>0</v>
      </c>
      <c r="P160" t="n">
        <v>213.33</v>
      </c>
    </row>
    <row r="161">
      <c r="A161" t="n">
        <v>91166</v>
      </c>
      <c r="B161" t="n">
        <v>122</v>
      </c>
      <c r="C161" t="inlineStr">
        <is>
          <t>Arcos</t>
        </is>
      </c>
      <c r="D161" s="551" t="n">
        <v>46174</v>
      </c>
      <c r="E161" t="n">
        <v>20114</v>
      </c>
      <c r="F161" t="inlineStr">
        <is>
          <t>MACARRAO LINGUINE GRANO DURO DIVELLA  500GR</t>
        </is>
      </c>
      <c r="G161" t="n">
        <v>2292</v>
      </c>
      <c r="H161" t="n">
        <v>24</v>
      </c>
      <c r="I161" t="inlineStr">
        <is>
          <t>UN</t>
        </is>
      </c>
      <c r="J161" t="inlineStr">
        <is>
          <t>ALIMENTOS</t>
        </is>
      </c>
      <c r="K161" t="inlineStr">
        <is>
          <t>05/2026</t>
        </is>
      </c>
      <c r="L161" t="n">
        <v>8.880000000000001</v>
      </c>
      <c r="M161" s="551" t="n">
        <v>46162</v>
      </c>
      <c r="N161" t="n">
        <v>8.880000000000001</v>
      </c>
      <c r="O161" t="n">
        <v>8.880000000000001</v>
      </c>
      <c r="P161" t="n">
        <v>213.12</v>
      </c>
    </row>
    <row r="162">
      <c r="A162" t="n">
        <v>91165</v>
      </c>
      <c r="B162" t="n">
        <v>122</v>
      </c>
      <c r="C162" t="inlineStr">
        <is>
          <t>Arcos</t>
        </is>
      </c>
      <c r="D162" s="551" t="n">
        <v>46174</v>
      </c>
      <c r="E162" t="n">
        <v>20360</v>
      </c>
      <c r="F162" t="inlineStr">
        <is>
          <t>FARINHA DE TRIGO ANACONDA C/5KG</t>
        </is>
      </c>
      <c r="G162" t="n">
        <v>2199</v>
      </c>
      <c r="H162" t="n">
        <v>10</v>
      </c>
      <c r="I162" t="inlineStr">
        <is>
          <t>PC</t>
        </is>
      </c>
      <c r="J162" t="inlineStr">
        <is>
          <t>ALIMENTOS</t>
        </is>
      </c>
      <c r="K162" t="inlineStr">
        <is>
          <t>05/2026</t>
        </is>
      </c>
      <c r="L162" t="n">
        <v>21.05</v>
      </c>
      <c r="M162" s="551" t="n">
        <v>46169</v>
      </c>
      <c r="N162" t="n">
        <v>20.89</v>
      </c>
      <c r="O162" t="n">
        <v>20.89</v>
      </c>
      <c r="P162" t="n">
        <v>210.5</v>
      </c>
    </row>
    <row r="163">
      <c r="A163" t="n">
        <v>91162</v>
      </c>
      <c r="B163" t="n">
        <v>122</v>
      </c>
      <c r="C163" t="inlineStr">
        <is>
          <t>Arcos</t>
        </is>
      </c>
      <c r="D163" s="551" t="n">
        <v>46174</v>
      </c>
      <c r="E163" t="n">
        <v>20301</v>
      </c>
      <c r="F163" t="inlineStr">
        <is>
          <t>ARROZ BRANCO TIPO 1 CAMIL C/5KG</t>
        </is>
      </c>
      <c r="G163" t="n">
        <v>2223</v>
      </c>
      <c r="H163" t="n">
        <v>10</v>
      </c>
      <c r="I163" t="inlineStr">
        <is>
          <t>PC</t>
        </is>
      </c>
      <c r="J163" t="inlineStr">
        <is>
          <t>ALIMENTOS</t>
        </is>
      </c>
      <c r="K163" t="inlineStr">
        <is>
          <t>05/2026</t>
        </is>
      </c>
      <c r="L163" t="n">
        <v>21</v>
      </c>
      <c r="M163" s="551" t="n">
        <v>46168</v>
      </c>
      <c r="N163" t="n">
        <v>21</v>
      </c>
      <c r="O163" t="n">
        <v>21</v>
      </c>
      <c r="P163" t="n">
        <v>210</v>
      </c>
    </row>
    <row r="164">
      <c r="A164" t="n">
        <v>91164</v>
      </c>
      <c r="B164" t="n">
        <v>122</v>
      </c>
      <c r="C164" t="inlineStr">
        <is>
          <t>Arcos</t>
        </is>
      </c>
      <c r="D164" s="551" t="n">
        <v>46174</v>
      </c>
      <c r="E164" t="n">
        <v>26508</v>
      </c>
      <c r="F164" t="inlineStr">
        <is>
          <t xml:space="preserve">CACHAÇA FAMIGERADA JENI LIQUOR 500ML </t>
        </is>
      </c>
      <c r="G164" t="n">
        <v>3170</v>
      </c>
      <c r="H164" t="n">
        <v>7</v>
      </c>
      <c r="I164" t="inlineStr">
        <is>
          <t>GR</t>
        </is>
      </c>
      <c r="J164" t="inlineStr">
        <is>
          <t>BEBIDAS</t>
        </is>
      </c>
      <c r="K164" t="inlineStr">
        <is>
          <t>05/2026</t>
        </is>
      </c>
      <c r="L164" t="n">
        <v>0</v>
      </c>
      <c r="N164" t="n">
        <v>0</v>
      </c>
      <c r="O164" t="n">
        <v>0</v>
      </c>
      <c r="P164" t="n">
        <v>210</v>
      </c>
    </row>
    <row r="165">
      <c r="A165" t="n">
        <v>91169</v>
      </c>
      <c r="B165" t="n">
        <v>122</v>
      </c>
      <c r="C165" t="inlineStr">
        <is>
          <t>Arcos</t>
        </is>
      </c>
      <c r="D165" s="551" t="n">
        <v>46174</v>
      </c>
      <c r="E165" t="n">
        <v>19973</v>
      </c>
      <c r="F165" t="inlineStr">
        <is>
          <t>MOLHO SHOYO TRADICIONAL SAKURA C/1,010L UN</t>
        </is>
      </c>
      <c r="G165" t="n">
        <v>2354</v>
      </c>
      <c r="H165" t="n">
        <v>13</v>
      </c>
      <c r="I165" t="inlineStr">
        <is>
          <t>UN</t>
        </is>
      </c>
      <c r="J165" t="inlineStr">
        <is>
          <t>ALIMENTOS</t>
        </is>
      </c>
      <c r="K165" t="inlineStr">
        <is>
          <t>05/2026</t>
        </is>
      </c>
      <c r="L165" t="n">
        <v>15.56</v>
      </c>
      <c r="M165" s="551" t="n">
        <v>46168</v>
      </c>
      <c r="N165" t="n">
        <v>15.11</v>
      </c>
      <c r="O165" t="n">
        <v>15.11</v>
      </c>
      <c r="P165" t="n">
        <v>202.28</v>
      </c>
    </row>
    <row r="166">
      <c r="A166" t="n">
        <v>91167</v>
      </c>
      <c r="B166" t="n">
        <v>122</v>
      </c>
      <c r="C166" t="inlineStr">
        <is>
          <t>Arcos</t>
        </is>
      </c>
      <c r="D166" s="551" t="n">
        <v>46174</v>
      </c>
      <c r="E166" t="n">
        <v>25807</v>
      </c>
      <c r="F166" t="inlineStr">
        <is>
          <t>CHOCOLATE EM BARRA MEIO AMARGO C/2,1KG SICAO</t>
        </is>
      </c>
      <c r="G166" t="n">
        <v>6344</v>
      </c>
      <c r="H166" t="n">
        <v>1</v>
      </c>
      <c r="I166" t="inlineStr">
        <is>
          <t>UN</t>
        </is>
      </c>
      <c r="J166" t="inlineStr">
        <is>
          <t>ALIMENTOS</t>
        </is>
      </c>
      <c r="K166" t="inlineStr">
        <is>
          <t>05/2026</t>
        </is>
      </c>
      <c r="L166" t="n">
        <v>0</v>
      </c>
      <c r="M166" s="551" t="n">
        <v>46009</v>
      </c>
      <c r="N166" t="n">
        <v>202</v>
      </c>
      <c r="O166" t="n">
        <v>168.77</v>
      </c>
      <c r="P166" t="n">
        <v>202</v>
      </c>
    </row>
    <row r="167">
      <c r="A167" t="n">
        <v>91170</v>
      </c>
      <c r="B167" t="n">
        <v>122</v>
      </c>
      <c r="C167" t="inlineStr">
        <is>
          <t>Arcos</t>
        </is>
      </c>
      <c r="D167" s="551" t="n">
        <v>46174</v>
      </c>
      <c r="E167" t="n">
        <v>18372</v>
      </c>
      <c r="F167" t="inlineStr">
        <is>
          <t>GIN HENDRICKS 750ML</t>
        </is>
      </c>
      <c r="G167" t="n">
        <v>3267</v>
      </c>
      <c r="H167" t="n">
        <v>1.26</v>
      </c>
      <c r="I167" t="inlineStr">
        <is>
          <t>GR</t>
        </is>
      </c>
      <c r="J167" t="inlineStr">
        <is>
          <t>BEBIDAS</t>
        </is>
      </c>
      <c r="K167" t="inlineStr">
        <is>
          <t>05/2026</t>
        </is>
      </c>
      <c r="L167" t="n">
        <v>0</v>
      </c>
      <c r="N167" t="n">
        <v>0</v>
      </c>
      <c r="O167" t="n">
        <v>152.1</v>
      </c>
      <c r="P167" t="n">
        <v>196.56</v>
      </c>
    </row>
    <row r="168">
      <c r="A168" t="n">
        <v>91171</v>
      </c>
      <c r="B168" t="n">
        <v>122</v>
      </c>
      <c r="C168" t="inlineStr">
        <is>
          <t>Arcos</t>
        </is>
      </c>
      <c r="D168" s="551" t="n">
        <v>46174</v>
      </c>
      <c r="E168" t="n">
        <v>25416</v>
      </c>
      <c r="F168" t="inlineStr">
        <is>
          <t>LEITE DE AVEIA NUDE C/1L UN</t>
        </is>
      </c>
      <c r="G168" t="n">
        <v>6098</v>
      </c>
      <c r="H168" t="n">
        <v>13</v>
      </c>
      <c r="I168" t="inlineStr">
        <is>
          <t>UN</t>
        </is>
      </c>
      <c r="J168" t="inlineStr">
        <is>
          <t>ALIMENTOS</t>
        </is>
      </c>
      <c r="K168" t="inlineStr">
        <is>
          <t>05/2026</t>
        </is>
      </c>
      <c r="L168" t="n">
        <v>14.9</v>
      </c>
      <c r="M168" s="551" t="n">
        <v>46149</v>
      </c>
      <c r="N168" t="n">
        <v>14.9</v>
      </c>
      <c r="O168" t="n">
        <v>14.9</v>
      </c>
      <c r="P168" t="n">
        <v>193.7</v>
      </c>
    </row>
    <row r="169">
      <c r="A169" t="n">
        <v>91172</v>
      </c>
      <c r="B169" t="n">
        <v>122</v>
      </c>
      <c r="C169" t="inlineStr">
        <is>
          <t>Arcos</t>
        </is>
      </c>
      <c r="D169" s="551" t="n">
        <v>46174</v>
      </c>
      <c r="E169" t="n">
        <v>25315</v>
      </c>
      <c r="F169" t="inlineStr">
        <is>
          <t>ALGA MARINHA YAKI SUSHI NORI C/280G</t>
        </is>
      </c>
      <c r="G169" t="n">
        <v>2306</v>
      </c>
      <c r="H169" t="n">
        <v>6</v>
      </c>
      <c r="I169" t="inlineStr">
        <is>
          <t>PC</t>
        </is>
      </c>
      <c r="J169" t="inlineStr">
        <is>
          <t>ALIMENTOS</t>
        </is>
      </c>
      <c r="K169" t="inlineStr">
        <is>
          <t>05/2026</t>
        </is>
      </c>
      <c r="L169" t="n">
        <v>0</v>
      </c>
      <c r="M169" s="551" t="n">
        <v>46049</v>
      </c>
      <c r="N169" t="n">
        <v>31.9</v>
      </c>
      <c r="O169" t="n">
        <v>57.18</v>
      </c>
      <c r="P169" t="n">
        <v>191.4</v>
      </c>
    </row>
    <row r="170">
      <c r="A170" t="n">
        <v>91173</v>
      </c>
      <c r="B170" t="n">
        <v>122</v>
      </c>
      <c r="C170" t="inlineStr">
        <is>
          <t>Arcos</t>
        </is>
      </c>
      <c r="D170" s="551" t="n">
        <v>46174</v>
      </c>
      <c r="E170" t="n">
        <v>18363</v>
      </c>
      <c r="F170" t="inlineStr">
        <is>
          <t>GIN PRINCIPE DE LOS APOSTOLES 750ML</t>
        </is>
      </c>
      <c r="G170" t="n">
        <v>3275</v>
      </c>
      <c r="H170" t="n">
        <v>1</v>
      </c>
      <c r="I170" t="inlineStr">
        <is>
          <t>UN</t>
        </is>
      </c>
      <c r="J170" t="inlineStr">
        <is>
          <t>BEBIDAS</t>
        </is>
      </c>
      <c r="K170" t="inlineStr">
        <is>
          <t>05/2026</t>
        </is>
      </c>
      <c r="L170" t="n">
        <v>0</v>
      </c>
      <c r="N170" t="n">
        <v>0</v>
      </c>
      <c r="O170" t="n">
        <v>0</v>
      </c>
      <c r="P170" t="n">
        <v>185</v>
      </c>
    </row>
    <row r="171">
      <c r="A171" t="n">
        <v>91174</v>
      </c>
      <c r="B171" t="n">
        <v>122</v>
      </c>
      <c r="C171" t="inlineStr">
        <is>
          <t>Arcos</t>
        </is>
      </c>
      <c r="D171" s="551" t="n">
        <v>46174</v>
      </c>
      <c r="E171" t="n">
        <v>20621</v>
      </c>
      <c r="F171" t="inlineStr">
        <is>
          <t>PEPINO EM CONSERVA HEMMER C/300G</t>
        </is>
      </c>
      <c r="G171" t="n">
        <v>2117</v>
      </c>
      <c r="H171" t="n">
        <v>8</v>
      </c>
      <c r="I171" t="inlineStr">
        <is>
          <t>PT</t>
        </is>
      </c>
      <c r="J171" t="inlineStr">
        <is>
          <t>ALIMENTOS</t>
        </is>
      </c>
      <c r="K171" t="inlineStr">
        <is>
          <t>05/2026</t>
        </is>
      </c>
      <c r="L171" t="n">
        <v>0</v>
      </c>
      <c r="M171" s="551" t="n">
        <v>46106</v>
      </c>
      <c r="N171" t="n">
        <v>22.88</v>
      </c>
      <c r="O171" t="n">
        <v>26</v>
      </c>
      <c r="P171" t="n">
        <v>183.04</v>
      </c>
    </row>
    <row r="172">
      <c r="A172" t="n">
        <v>91175</v>
      </c>
      <c r="B172" t="n">
        <v>122</v>
      </c>
      <c r="C172" t="inlineStr">
        <is>
          <t>Arcos</t>
        </is>
      </c>
      <c r="D172" s="551" t="n">
        <v>46174</v>
      </c>
      <c r="E172" t="n">
        <v>17905</v>
      </c>
      <c r="F172" t="inlineStr">
        <is>
          <t>GUARANA ANTARCTICA DIET LATA 350ML C/12</t>
        </is>
      </c>
      <c r="G172" t="n">
        <v>3656</v>
      </c>
      <c r="H172" t="n">
        <v>9.16</v>
      </c>
      <c r="I172" t="inlineStr">
        <is>
          <t>PC</t>
        </is>
      </c>
      <c r="J172" t="inlineStr">
        <is>
          <t>BEBIDAS</t>
        </is>
      </c>
      <c r="K172" t="inlineStr">
        <is>
          <t>05/2026</t>
        </is>
      </c>
      <c r="L172" t="n">
        <v>19.97</v>
      </c>
      <c r="M172" s="551" t="n">
        <v>46168</v>
      </c>
      <c r="N172" t="n">
        <v>19.97</v>
      </c>
      <c r="O172" t="n">
        <v>19.97</v>
      </c>
      <c r="P172" t="n">
        <v>182.93</v>
      </c>
    </row>
    <row r="173">
      <c r="A173" t="n">
        <v>91176</v>
      </c>
      <c r="B173" t="n">
        <v>122</v>
      </c>
      <c r="C173" t="inlineStr">
        <is>
          <t>Arcos</t>
        </is>
      </c>
      <c r="D173" s="551" t="n">
        <v>46174</v>
      </c>
      <c r="E173" t="n">
        <v>26052</v>
      </c>
      <c r="F173" t="inlineStr">
        <is>
          <t>VINHO BRANCO VALDESPINO PEDRO XIMENEZ 750ML</t>
        </is>
      </c>
      <c r="G173" t="n">
        <v>6514</v>
      </c>
      <c r="H173" t="n">
        <v>2</v>
      </c>
      <c r="I173" t="inlineStr">
        <is>
          <t>GR</t>
        </is>
      </c>
      <c r="J173" t="inlineStr">
        <is>
          <t>BEBIDAS</t>
        </is>
      </c>
      <c r="K173" t="inlineStr">
        <is>
          <t>05/2026</t>
        </is>
      </c>
      <c r="L173" t="n">
        <v>0</v>
      </c>
      <c r="N173" t="n">
        <v>0</v>
      </c>
      <c r="O173" t="n">
        <v>0</v>
      </c>
      <c r="P173" t="n">
        <v>180</v>
      </c>
    </row>
    <row r="174">
      <c r="A174" t="n">
        <v>91177</v>
      </c>
      <c r="B174" t="n">
        <v>122</v>
      </c>
      <c r="C174" t="inlineStr">
        <is>
          <t>Arcos</t>
        </is>
      </c>
      <c r="D174" s="551" t="n">
        <v>46174</v>
      </c>
      <c r="E174" t="n">
        <v>20809</v>
      </c>
      <c r="F174" t="inlineStr">
        <is>
          <t>CAFE PILAO ALMOFADA 500G</t>
        </is>
      </c>
      <c r="G174" t="n">
        <v>2074</v>
      </c>
      <c r="H174" t="n">
        <v>6</v>
      </c>
      <c r="I174" t="inlineStr">
        <is>
          <t>PC</t>
        </is>
      </c>
      <c r="J174" t="inlineStr">
        <is>
          <t>ALIMENTOS</t>
        </is>
      </c>
      <c r="K174" t="inlineStr">
        <is>
          <t>05/2026</t>
        </is>
      </c>
      <c r="L174" t="n">
        <v>29.99</v>
      </c>
      <c r="M174" s="551" t="n">
        <v>46168</v>
      </c>
      <c r="N174" t="n">
        <v>29.99</v>
      </c>
      <c r="O174" t="n">
        <v>29.66</v>
      </c>
      <c r="P174" t="n">
        <v>179.94</v>
      </c>
    </row>
    <row r="175">
      <c r="A175" t="n">
        <v>91178</v>
      </c>
      <c r="B175" t="n">
        <v>122</v>
      </c>
      <c r="C175" t="inlineStr">
        <is>
          <t>Arcos</t>
        </is>
      </c>
      <c r="D175" s="551" t="n">
        <v>46174</v>
      </c>
      <c r="E175" t="n">
        <v>20672</v>
      </c>
      <c r="F175" t="inlineStr">
        <is>
          <t>EXTRATO DE TOMATE ELEFANTE C/1,7KG</t>
        </is>
      </c>
      <c r="G175" t="n">
        <v>2107</v>
      </c>
      <c r="H175" t="n">
        <v>6</v>
      </c>
      <c r="I175" t="inlineStr">
        <is>
          <t>PC</t>
        </is>
      </c>
      <c r="J175" t="inlineStr">
        <is>
          <t>ALIMENTOS</t>
        </is>
      </c>
      <c r="K175" t="inlineStr">
        <is>
          <t>05/2026</t>
        </is>
      </c>
      <c r="L175" t="n">
        <v>29.55</v>
      </c>
      <c r="M175" s="551" t="n">
        <v>46160</v>
      </c>
      <c r="N175" t="n">
        <v>29.55</v>
      </c>
      <c r="O175" t="n">
        <v>29.55</v>
      </c>
      <c r="P175" t="n">
        <v>177.3</v>
      </c>
    </row>
    <row r="176">
      <c r="A176" t="n">
        <v>91179</v>
      </c>
      <c r="B176" t="n">
        <v>122</v>
      </c>
      <c r="C176" t="inlineStr">
        <is>
          <t>Arcos</t>
        </is>
      </c>
      <c r="D176" s="551" t="n">
        <v>46174</v>
      </c>
      <c r="E176" t="n">
        <v>18133</v>
      </c>
      <c r="F176" t="inlineStr">
        <is>
          <t>WHISKY GLENLIVET FOUNDERS RESERVE 750ML</t>
        </is>
      </c>
      <c r="G176" t="n">
        <v>3484</v>
      </c>
      <c r="H176" t="n">
        <v>0.9</v>
      </c>
      <c r="I176" t="inlineStr">
        <is>
          <t>GR</t>
        </is>
      </c>
      <c r="J176" t="inlineStr">
        <is>
          <t>BEBIDAS</t>
        </is>
      </c>
      <c r="K176" t="inlineStr">
        <is>
          <t>05/2026</t>
        </is>
      </c>
      <c r="L176" t="n">
        <v>0</v>
      </c>
      <c r="N176" t="n">
        <v>0</v>
      </c>
      <c r="O176" t="n">
        <v>193.9</v>
      </c>
      <c r="P176" t="n">
        <v>174.51</v>
      </c>
    </row>
    <row r="177">
      <c r="A177" t="n">
        <v>91317</v>
      </c>
      <c r="B177" t="n">
        <v>122</v>
      </c>
      <c r="C177" t="inlineStr">
        <is>
          <t>Arcos</t>
        </is>
      </c>
      <c r="D177" s="551" t="n">
        <v>46174</v>
      </c>
      <c r="E177" t="n">
        <v>18393</v>
      </c>
      <c r="F177" t="inlineStr">
        <is>
          <t>CONHAQUE HENNESSY VERY SPECIAL 700ML</t>
        </is>
      </c>
      <c r="G177" t="n">
        <v>3247</v>
      </c>
      <c r="H177" t="n">
        <v>0.62</v>
      </c>
      <c r="I177" t="inlineStr">
        <is>
          <t>UN</t>
        </is>
      </c>
      <c r="J177" t="inlineStr">
        <is>
          <t>BEBIDAS</t>
        </is>
      </c>
      <c r="K177" t="inlineStr">
        <is>
          <t>05/2026</t>
        </is>
      </c>
      <c r="L177" t="n">
        <v>0</v>
      </c>
      <c r="N177" t="n">
        <v>0</v>
      </c>
      <c r="O177" t="n">
        <v>0</v>
      </c>
      <c r="P177" t="n">
        <v>173.6</v>
      </c>
    </row>
    <row r="178">
      <c r="A178" t="n">
        <v>91180</v>
      </c>
      <c r="B178" t="n">
        <v>122</v>
      </c>
      <c r="C178" t="inlineStr">
        <is>
          <t>Arcos</t>
        </is>
      </c>
      <c r="D178" s="551" t="n">
        <v>46174</v>
      </c>
      <c r="E178" t="n">
        <v>18153</v>
      </c>
      <c r="F178" t="inlineStr">
        <is>
          <t>WHISKY BOURBON WOODFORD RESERVE 750ML</t>
        </is>
      </c>
      <c r="G178" t="n">
        <v>3466</v>
      </c>
      <c r="H178" t="n">
        <v>1.07</v>
      </c>
      <c r="I178" t="inlineStr">
        <is>
          <t>GR</t>
        </is>
      </c>
      <c r="J178" t="inlineStr">
        <is>
          <t>BEBIDAS</t>
        </is>
      </c>
      <c r="K178" t="inlineStr">
        <is>
          <t>05/2026</t>
        </is>
      </c>
      <c r="L178" t="n">
        <v>0</v>
      </c>
      <c r="M178" s="551" t="n">
        <v>45975</v>
      </c>
      <c r="N178" t="n">
        <v>160.56</v>
      </c>
      <c r="O178" t="n">
        <v>160.56</v>
      </c>
      <c r="P178" t="n">
        <v>171.8</v>
      </c>
    </row>
    <row r="179">
      <c r="A179" t="n">
        <v>91181</v>
      </c>
      <c r="B179" t="n">
        <v>122</v>
      </c>
      <c r="C179" t="inlineStr">
        <is>
          <t>Arcos</t>
        </is>
      </c>
      <c r="D179" s="551" t="n">
        <v>46174</v>
      </c>
      <c r="E179" t="n">
        <v>18542</v>
      </c>
      <c r="F179" t="inlineStr">
        <is>
          <t>APERITIVO CYNAR 70 PROOF 1L</t>
        </is>
      </c>
      <c r="G179" t="n">
        <v>3136</v>
      </c>
      <c r="H179" t="n">
        <v>1.55</v>
      </c>
      <c r="I179" t="inlineStr">
        <is>
          <t>GR</t>
        </is>
      </c>
      <c r="J179" t="inlineStr">
        <is>
          <t>BEBIDAS</t>
        </is>
      </c>
      <c r="K179" t="inlineStr">
        <is>
          <t>05/2026</t>
        </is>
      </c>
      <c r="L179" t="n">
        <v>0</v>
      </c>
      <c r="M179" s="551" t="n">
        <v>45985</v>
      </c>
      <c r="N179" t="n">
        <v>109.11</v>
      </c>
      <c r="O179" t="n">
        <v>99.90000000000001</v>
      </c>
      <c r="P179" t="n">
        <v>169.12</v>
      </c>
    </row>
    <row r="180">
      <c r="A180" t="n">
        <v>91191</v>
      </c>
      <c r="B180" t="n">
        <v>122</v>
      </c>
      <c r="C180" t="inlineStr">
        <is>
          <t>Arcos</t>
        </is>
      </c>
      <c r="D180" s="551" t="n">
        <v>46174</v>
      </c>
      <c r="E180" t="n">
        <v>18327</v>
      </c>
      <c r="F180" t="inlineStr">
        <is>
          <t>LICOR COINTREAU 700ML</t>
        </is>
      </c>
      <c r="G180" t="n">
        <v>3306</v>
      </c>
      <c r="H180" t="n">
        <v>1.52</v>
      </c>
      <c r="I180" t="inlineStr">
        <is>
          <t>GR</t>
        </is>
      </c>
      <c r="J180" t="inlineStr">
        <is>
          <t>BEBIDAS</t>
        </is>
      </c>
      <c r="K180" t="inlineStr">
        <is>
          <t>05/2026</t>
        </is>
      </c>
      <c r="L180" t="n">
        <v>0</v>
      </c>
      <c r="M180" s="551" t="n">
        <v>45979</v>
      </c>
      <c r="N180" t="n">
        <v>110</v>
      </c>
      <c r="O180" t="n">
        <v>97.92</v>
      </c>
      <c r="P180" t="n">
        <v>167.2</v>
      </c>
    </row>
    <row r="181">
      <c r="A181" t="n">
        <v>91183</v>
      </c>
      <c r="B181" t="n">
        <v>122</v>
      </c>
      <c r="C181" t="inlineStr">
        <is>
          <t>Arcos</t>
        </is>
      </c>
      <c r="D181" s="551" t="n">
        <v>46174</v>
      </c>
      <c r="E181" t="n">
        <v>18486</v>
      </c>
      <c r="F181" t="inlineStr">
        <is>
          <t>CACHACA FAMIGERADA BRUTA 750ML</t>
        </is>
      </c>
      <c r="G181" t="n">
        <v>3170</v>
      </c>
      <c r="H181" t="n">
        <v>6</v>
      </c>
      <c r="I181" t="inlineStr">
        <is>
          <t>GR</t>
        </is>
      </c>
      <c r="J181" t="inlineStr">
        <is>
          <t>BEBIDAS</t>
        </is>
      </c>
      <c r="K181" t="inlineStr">
        <is>
          <t>05/2026</t>
        </is>
      </c>
      <c r="L181" t="n">
        <v>27.5</v>
      </c>
      <c r="M181" s="551" t="n">
        <v>46168</v>
      </c>
      <c r="N181" t="n">
        <v>27.5</v>
      </c>
      <c r="O181" t="n">
        <v>27.5</v>
      </c>
      <c r="P181" t="n">
        <v>165</v>
      </c>
    </row>
    <row r="182">
      <c r="A182" t="n">
        <v>91184</v>
      </c>
      <c r="B182" t="n">
        <v>122</v>
      </c>
      <c r="C182" t="inlineStr">
        <is>
          <t>Arcos</t>
        </is>
      </c>
      <c r="D182" s="551" t="n">
        <v>46174</v>
      </c>
      <c r="E182" t="n">
        <v>20332</v>
      </c>
      <c r="F182" t="inlineStr">
        <is>
          <t>SAGU DE MANDIOCA YOKI C/500G</t>
        </is>
      </c>
      <c r="G182" t="n">
        <v>2208</v>
      </c>
      <c r="H182" t="n">
        <v>12</v>
      </c>
      <c r="I182" t="inlineStr">
        <is>
          <t>PC</t>
        </is>
      </c>
      <c r="J182" t="inlineStr">
        <is>
          <t>ALIMENTOS</t>
        </is>
      </c>
      <c r="K182" t="inlineStr">
        <is>
          <t>05/2026</t>
        </is>
      </c>
      <c r="L182" t="n">
        <v>0</v>
      </c>
      <c r="M182" s="551" t="n">
        <v>46140</v>
      </c>
      <c r="N182" t="n">
        <v>13.6</v>
      </c>
      <c r="O182" t="n">
        <v>13.6</v>
      </c>
      <c r="P182" t="n">
        <v>163.2</v>
      </c>
    </row>
    <row r="183">
      <c r="A183" t="n">
        <v>91182</v>
      </c>
      <c r="B183" t="n">
        <v>122</v>
      </c>
      <c r="C183" t="inlineStr">
        <is>
          <t>Arcos</t>
        </is>
      </c>
      <c r="D183" s="551" t="n">
        <v>46174</v>
      </c>
      <c r="E183" t="n">
        <v>18543</v>
      </c>
      <c r="F183" t="inlineStr">
        <is>
          <t>APERITIVO CYNAR 900ML</t>
        </is>
      </c>
      <c r="G183" t="n">
        <v>3135</v>
      </c>
      <c r="H183" t="n">
        <v>9</v>
      </c>
      <c r="I183" t="inlineStr">
        <is>
          <t>GR</t>
        </is>
      </c>
      <c r="J183" t="inlineStr">
        <is>
          <t>BEBIDAS</t>
        </is>
      </c>
      <c r="K183" t="inlineStr">
        <is>
          <t>05/2026</t>
        </is>
      </c>
      <c r="L183" t="n">
        <v>18</v>
      </c>
      <c r="M183" s="551" t="n">
        <v>46146</v>
      </c>
      <c r="N183" t="n">
        <v>18</v>
      </c>
      <c r="O183" t="n">
        <v>20.06</v>
      </c>
      <c r="P183" t="n">
        <v>162</v>
      </c>
    </row>
    <row r="184">
      <c r="A184" t="n">
        <v>91301</v>
      </c>
      <c r="B184" t="n">
        <v>122</v>
      </c>
      <c r="C184" t="inlineStr">
        <is>
          <t>Arcos</t>
        </is>
      </c>
      <c r="D184" s="551" t="n">
        <v>46174</v>
      </c>
      <c r="E184" t="n">
        <v>19421</v>
      </c>
      <c r="F184" t="inlineStr">
        <is>
          <t>LEITE INTEGRAL ITALAC C/12</t>
        </is>
      </c>
      <c r="G184" t="n">
        <v>2758</v>
      </c>
      <c r="H184" t="n">
        <v>2</v>
      </c>
      <c r="I184" t="inlineStr">
        <is>
          <t>CX</t>
        </is>
      </c>
      <c r="J184" t="inlineStr">
        <is>
          <t>ALIMENTOS</t>
        </is>
      </c>
      <c r="K184" t="inlineStr">
        <is>
          <t>05/2026</t>
        </is>
      </c>
      <c r="L184" t="n">
        <v>80.79000000000001</v>
      </c>
      <c r="M184" s="551" t="n">
        <v>46168</v>
      </c>
      <c r="N184" t="n">
        <v>77.64</v>
      </c>
      <c r="O184" t="n">
        <v>81.84</v>
      </c>
      <c r="P184" t="n">
        <v>161.58</v>
      </c>
    </row>
    <row r="185">
      <c r="A185" t="n">
        <v>91185</v>
      </c>
      <c r="B185" t="n">
        <v>122</v>
      </c>
      <c r="C185" t="inlineStr">
        <is>
          <t>Arcos</t>
        </is>
      </c>
      <c r="D185" s="551" t="n">
        <v>46174</v>
      </c>
      <c r="E185" t="n">
        <v>19324</v>
      </c>
      <c r="F185" t="inlineStr">
        <is>
          <t>QUEIJO MUSSARELA TRES MARIAS KG</t>
        </is>
      </c>
      <c r="G185" t="n">
        <v>2773</v>
      </c>
      <c r="H185" t="n">
        <v>4</v>
      </c>
      <c r="I185" t="inlineStr">
        <is>
          <t>KG</t>
        </is>
      </c>
      <c r="J185" t="inlineStr">
        <is>
          <t>ALIMENTOS</t>
        </is>
      </c>
      <c r="K185" t="inlineStr">
        <is>
          <t>05/2026</t>
        </is>
      </c>
      <c r="L185" t="n">
        <v>40.15</v>
      </c>
      <c r="M185" s="551" t="n">
        <v>46161</v>
      </c>
      <c r="N185" t="n">
        <v>39.8</v>
      </c>
      <c r="O185" t="n">
        <v>38.95</v>
      </c>
      <c r="P185" t="n">
        <v>160.6</v>
      </c>
    </row>
    <row r="186">
      <c r="A186" t="n">
        <v>91186</v>
      </c>
      <c r="B186" t="n">
        <v>122</v>
      </c>
      <c r="C186" t="inlineStr">
        <is>
          <t>Arcos</t>
        </is>
      </c>
      <c r="D186" s="551" t="n">
        <v>46174</v>
      </c>
      <c r="E186" t="n">
        <v>21004</v>
      </c>
      <c r="F186" t="inlineStr">
        <is>
          <t>OLEO DE GERGELIM TORRADO HONG KONG 1L</t>
        </is>
      </c>
      <c r="G186" t="n">
        <v>2007</v>
      </c>
      <c r="H186" t="n">
        <v>2</v>
      </c>
      <c r="I186" t="inlineStr">
        <is>
          <t>UN</t>
        </is>
      </c>
      <c r="J186" t="inlineStr">
        <is>
          <t>ALIMENTOS</t>
        </is>
      </c>
      <c r="K186" t="inlineStr">
        <is>
          <t>05/2026</t>
        </is>
      </c>
      <c r="L186" t="n">
        <v>0</v>
      </c>
      <c r="N186" t="n">
        <v>0</v>
      </c>
      <c r="O186" t="n">
        <v>95.67</v>
      </c>
      <c r="P186" t="n">
        <v>159.38</v>
      </c>
    </row>
    <row r="187">
      <c r="A187" t="n">
        <v>91311</v>
      </c>
      <c r="B187" t="n">
        <v>122</v>
      </c>
      <c r="C187" t="inlineStr">
        <is>
          <t>Arcos</t>
        </is>
      </c>
      <c r="D187" s="551" t="n">
        <v>46174</v>
      </c>
      <c r="E187" t="n">
        <v>17974</v>
      </c>
      <c r="F187" t="inlineStr">
        <is>
          <t>AGUA DE COCO KERO COCO 1L</t>
        </is>
      </c>
      <c r="G187" t="n">
        <v>3613</v>
      </c>
      <c r="H187" t="n">
        <v>15</v>
      </c>
      <c r="I187" t="inlineStr">
        <is>
          <t>UN</t>
        </is>
      </c>
      <c r="J187" t="inlineStr">
        <is>
          <t>BEBIDAS</t>
        </is>
      </c>
      <c r="K187" t="inlineStr">
        <is>
          <t>05/2026</t>
        </is>
      </c>
      <c r="L187" t="n">
        <v>10.5</v>
      </c>
      <c r="M187" s="551" t="n">
        <v>46160</v>
      </c>
      <c r="N187" t="n">
        <v>10.5</v>
      </c>
      <c r="O187" t="n">
        <v>10.5</v>
      </c>
      <c r="P187" t="n">
        <v>157.5</v>
      </c>
    </row>
    <row r="188">
      <c r="A188" t="n">
        <v>91187</v>
      </c>
      <c r="B188" t="n">
        <v>122</v>
      </c>
      <c r="C188" t="inlineStr">
        <is>
          <t>Arcos</t>
        </is>
      </c>
      <c r="D188" s="551" t="n">
        <v>46174</v>
      </c>
      <c r="E188" t="n">
        <v>26148</v>
      </c>
      <c r="F188" t="inlineStr">
        <is>
          <t xml:space="preserve">BITTER ANGOSTURA ORANGE 200ML </t>
        </is>
      </c>
      <c r="G188" t="n">
        <v>3131</v>
      </c>
      <c r="H188" t="n">
        <v>2.37</v>
      </c>
      <c r="I188" t="inlineStr">
        <is>
          <t>UN</t>
        </is>
      </c>
      <c r="J188" t="inlineStr">
        <is>
          <t>BEBIDAS</t>
        </is>
      </c>
      <c r="K188" t="inlineStr">
        <is>
          <t>05/2026</t>
        </is>
      </c>
      <c r="L188" t="n">
        <v>0</v>
      </c>
      <c r="N188" t="n">
        <v>0</v>
      </c>
      <c r="O188" t="n">
        <v>0</v>
      </c>
      <c r="P188" t="n">
        <v>154.05</v>
      </c>
    </row>
    <row r="189">
      <c r="A189" t="n">
        <v>91189</v>
      </c>
      <c r="B189" t="n">
        <v>122</v>
      </c>
      <c r="C189" t="inlineStr">
        <is>
          <t>Arcos</t>
        </is>
      </c>
      <c r="D189" s="551" t="n">
        <v>46174</v>
      </c>
      <c r="E189" t="n">
        <v>26054</v>
      </c>
      <c r="F189" t="inlineStr">
        <is>
          <t>VINAGRE DE ARROZ MIZKAN 500ML UN</t>
        </is>
      </c>
      <c r="G189" t="n">
        <v>6516</v>
      </c>
      <c r="H189" t="n">
        <v>9</v>
      </c>
      <c r="I189" t="inlineStr">
        <is>
          <t>UN</t>
        </is>
      </c>
      <c r="J189" t="inlineStr">
        <is>
          <t>ALIMENTOS</t>
        </is>
      </c>
      <c r="K189" t="inlineStr">
        <is>
          <t>05/2026</t>
        </is>
      </c>
      <c r="L189" t="n">
        <v>0</v>
      </c>
      <c r="N189" t="n">
        <v>0</v>
      </c>
      <c r="O189" t="n">
        <v>16.8</v>
      </c>
      <c r="P189" t="n">
        <v>151.2</v>
      </c>
    </row>
    <row r="190">
      <c r="A190" t="n">
        <v>91190</v>
      </c>
      <c r="B190" t="n">
        <v>122</v>
      </c>
      <c r="C190" t="inlineStr">
        <is>
          <t>Arcos</t>
        </is>
      </c>
      <c r="D190" s="551" t="n">
        <v>46174</v>
      </c>
      <c r="E190" t="n">
        <v>19979</v>
      </c>
      <c r="F190" t="inlineStr">
        <is>
          <t>MOLHO DE PIMENTA TABASCO RED C/60ML</t>
        </is>
      </c>
      <c r="G190" t="n">
        <v>2353</v>
      </c>
      <c r="H190" t="n">
        <v>7</v>
      </c>
      <c r="I190" t="inlineStr">
        <is>
          <t>FR</t>
        </is>
      </c>
      <c r="J190" t="inlineStr">
        <is>
          <t>ALIMENTOS</t>
        </is>
      </c>
      <c r="K190" t="inlineStr">
        <is>
          <t>05/2026</t>
        </is>
      </c>
      <c r="L190" t="n">
        <v>0</v>
      </c>
      <c r="M190" s="551" t="n">
        <v>46126</v>
      </c>
      <c r="N190" t="n">
        <v>21.45</v>
      </c>
      <c r="O190" t="n">
        <v>21.45</v>
      </c>
      <c r="P190" t="n">
        <v>150.15</v>
      </c>
    </row>
    <row r="191">
      <c r="A191" t="n">
        <v>91192</v>
      </c>
      <c r="B191" t="n">
        <v>122</v>
      </c>
      <c r="C191" t="inlineStr">
        <is>
          <t>Arcos</t>
        </is>
      </c>
      <c r="D191" s="551" t="n">
        <v>46174</v>
      </c>
      <c r="E191" t="n">
        <v>21062</v>
      </c>
      <c r="F191" t="inlineStr">
        <is>
          <t xml:space="preserve">ACETO BALSAM DI MODENA DISALERNO 500ML </t>
        </is>
      </c>
      <c r="G191" t="n">
        <v>1997</v>
      </c>
      <c r="H191" t="n">
        <v>9</v>
      </c>
      <c r="I191" t="inlineStr">
        <is>
          <t>GR</t>
        </is>
      </c>
      <c r="J191" t="inlineStr">
        <is>
          <t>ALIMENTOS</t>
        </is>
      </c>
      <c r="K191" t="inlineStr">
        <is>
          <t>05/2026</t>
        </is>
      </c>
      <c r="L191" t="n">
        <v>0</v>
      </c>
      <c r="M191" s="551" t="n">
        <v>45936</v>
      </c>
      <c r="N191" t="n">
        <v>15.58</v>
      </c>
      <c r="O191" t="n">
        <v>16.98</v>
      </c>
      <c r="P191" t="n">
        <v>140.22</v>
      </c>
    </row>
    <row r="192">
      <c r="A192" t="n">
        <v>91193</v>
      </c>
      <c r="B192" t="n">
        <v>122</v>
      </c>
      <c r="C192" t="inlineStr">
        <is>
          <t>Arcos</t>
        </is>
      </c>
      <c r="D192" s="551" t="n">
        <v>46174</v>
      </c>
      <c r="E192" t="n">
        <v>18550</v>
      </c>
      <c r="F192" t="inlineStr">
        <is>
          <t>APERITIVO ANGOSTURA 200ML</t>
        </is>
      </c>
      <c r="G192" t="n">
        <v>3130</v>
      </c>
      <c r="H192" t="n">
        <v>0.37</v>
      </c>
      <c r="I192" t="inlineStr">
        <is>
          <t>GR</t>
        </is>
      </c>
      <c r="J192" t="inlineStr">
        <is>
          <t>BEBIDAS</t>
        </is>
      </c>
      <c r="K192" t="inlineStr">
        <is>
          <t>05/2026</t>
        </is>
      </c>
      <c r="L192" t="n">
        <v>0</v>
      </c>
      <c r="M192" s="551" t="n">
        <v>46071</v>
      </c>
      <c r="N192" t="n">
        <v>375.8</v>
      </c>
      <c r="O192" t="n">
        <v>180</v>
      </c>
      <c r="P192" t="n">
        <v>139.05</v>
      </c>
    </row>
    <row r="193">
      <c r="A193" t="n">
        <v>91196</v>
      </c>
      <c r="B193" t="n">
        <v>122</v>
      </c>
      <c r="C193" t="inlineStr">
        <is>
          <t>Arcos</t>
        </is>
      </c>
      <c r="D193" s="551" t="n">
        <v>46174</v>
      </c>
      <c r="E193" t="n">
        <v>18184</v>
      </c>
      <c r="F193" t="inlineStr">
        <is>
          <t>VODKA CIROC DE RED BERRY 750ML</t>
        </is>
      </c>
      <c r="G193" t="n">
        <v>3439</v>
      </c>
      <c r="H193" t="n">
        <v>0.9</v>
      </c>
      <c r="I193" t="inlineStr">
        <is>
          <t>GR</t>
        </is>
      </c>
      <c r="J193" t="inlineStr">
        <is>
          <t>BEBIDAS</t>
        </is>
      </c>
      <c r="K193" t="inlineStr">
        <is>
          <t>05/2026</t>
        </is>
      </c>
      <c r="L193" t="n">
        <v>0</v>
      </c>
      <c r="N193" t="n">
        <v>0</v>
      </c>
      <c r="O193" t="n">
        <v>153</v>
      </c>
      <c r="P193" t="n">
        <v>137.7</v>
      </c>
    </row>
    <row r="194">
      <c r="A194" t="n">
        <v>91197</v>
      </c>
      <c r="B194" t="n">
        <v>122</v>
      </c>
      <c r="C194" t="inlineStr">
        <is>
          <t>Arcos</t>
        </is>
      </c>
      <c r="D194" s="551" t="n">
        <v>46174</v>
      </c>
      <c r="E194" t="n">
        <v>23698</v>
      </c>
      <c r="F194" t="inlineStr">
        <is>
          <t>FARINHA DE AMENDOA KG</t>
        </is>
      </c>
      <c r="G194" t="n">
        <v>2188</v>
      </c>
      <c r="H194" t="n">
        <v>2</v>
      </c>
      <c r="I194" t="inlineStr">
        <is>
          <t>KG</t>
        </is>
      </c>
      <c r="J194" t="inlineStr">
        <is>
          <t>ALIMENTOS</t>
        </is>
      </c>
      <c r="K194" t="inlineStr">
        <is>
          <t>05/2026</t>
        </is>
      </c>
      <c r="L194" t="n">
        <v>0</v>
      </c>
      <c r="M194" s="551" t="n">
        <v>46009</v>
      </c>
      <c r="N194" t="n">
        <v>68.75</v>
      </c>
      <c r="O194" t="n">
        <v>72.90000000000001</v>
      </c>
      <c r="P194" t="n">
        <v>137.5</v>
      </c>
    </row>
    <row r="195">
      <c r="A195" t="n">
        <v>91200</v>
      </c>
      <c r="B195" t="n">
        <v>122</v>
      </c>
      <c r="C195" t="inlineStr">
        <is>
          <t>Arcos</t>
        </is>
      </c>
      <c r="D195" s="551" t="n">
        <v>46174</v>
      </c>
      <c r="E195" t="n">
        <v>20614</v>
      </c>
      <c r="F195" t="inlineStr">
        <is>
          <t>PASTA GERGELIM TAHINE ISTAMBUL 5006 LT</t>
        </is>
      </c>
      <c r="G195" t="n">
        <v>2119</v>
      </c>
      <c r="H195" t="n">
        <v>4</v>
      </c>
      <c r="I195" t="inlineStr">
        <is>
          <t>UN</t>
        </is>
      </c>
      <c r="J195" t="inlineStr">
        <is>
          <t>ALIMENTOS</t>
        </is>
      </c>
      <c r="K195" t="inlineStr">
        <is>
          <t>05/2026</t>
        </is>
      </c>
      <c r="L195" t="n">
        <v>34.36</v>
      </c>
      <c r="M195" s="551" t="n">
        <v>46154</v>
      </c>
      <c r="N195" t="n">
        <v>34.36</v>
      </c>
      <c r="O195" t="n">
        <v>34.36</v>
      </c>
      <c r="P195" t="n">
        <v>137.44</v>
      </c>
    </row>
    <row r="196">
      <c r="A196" t="n">
        <v>91198</v>
      </c>
      <c r="B196" t="n">
        <v>122</v>
      </c>
      <c r="C196" t="inlineStr">
        <is>
          <t>Arcos</t>
        </is>
      </c>
      <c r="D196" s="551" t="n">
        <v>46174</v>
      </c>
      <c r="E196" t="n">
        <v>18104</v>
      </c>
      <c r="F196" t="inlineStr">
        <is>
          <t>WHISKY MACALLAN TRIPLE CASK 12 ANOS 700ML</t>
        </is>
      </c>
      <c r="G196" t="n">
        <v>3507</v>
      </c>
      <c r="H196" t="n">
        <v>0.22</v>
      </c>
      <c r="I196" t="inlineStr">
        <is>
          <t>GR</t>
        </is>
      </c>
      <c r="J196" t="inlineStr">
        <is>
          <t>BEBIDAS</t>
        </is>
      </c>
      <c r="K196" t="inlineStr">
        <is>
          <t>05/2026</t>
        </is>
      </c>
      <c r="L196" t="n">
        <v>0</v>
      </c>
      <c r="M196" s="551" t="n">
        <v>45985</v>
      </c>
      <c r="N196" t="n">
        <v>610</v>
      </c>
      <c r="O196" t="n">
        <v>610</v>
      </c>
      <c r="P196" t="n">
        <v>134.2</v>
      </c>
    </row>
    <row r="197">
      <c r="A197" t="n">
        <v>91199</v>
      </c>
      <c r="B197" t="n">
        <v>122</v>
      </c>
      <c r="C197" t="inlineStr">
        <is>
          <t>Arcos</t>
        </is>
      </c>
      <c r="D197" s="551" t="n">
        <v>46174</v>
      </c>
      <c r="E197" t="n">
        <v>18367</v>
      </c>
      <c r="F197" t="inlineStr">
        <is>
          <t>GIN MARTIN MILLERS 700ML</t>
        </is>
      </c>
      <c r="G197" t="n">
        <v>3271</v>
      </c>
      <c r="H197" t="n">
        <v>0.58</v>
      </c>
      <c r="I197" t="inlineStr">
        <is>
          <t>UN</t>
        </is>
      </c>
      <c r="J197" t="inlineStr">
        <is>
          <t>BEBIDAS</t>
        </is>
      </c>
      <c r="K197" t="inlineStr">
        <is>
          <t>05/2026</t>
        </is>
      </c>
      <c r="L197" t="n">
        <v>0</v>
      </c>
      <c r="N197" t="n">
        <v>0</v>
      </c>
      <c r="O197" t="n">
        <v>230</v>
      </c>
      <c r="P197" t="n">
        <v>133.4</v>
      </c>
    </row>
    <row r="198">
      <c r="A198" t="n">
        <v>91202</v>
      </c>
      <c r="B198" t="n">
        <v>122</v>
      </c>
      <c r="C198" t="inlineStr">
        <is>
          <t>Arcos</t>
        </is>
      </c>
      <c r="D198" s="551" t="n">
        <v>46174</v>
      </c>
      <c r="E198" t="n">
        <v>26596</v>
      </c>
      <c r="F198" t="inlineStr">
        <is>
          <t>QUEIJO GORGONZOLA SERRA DAS ANTAS (PECAS DE 660G) KG</t>
        </is>
      </c>
      <c r="G198" t="n">
        <v>6808</v>
      </c>
      <c r="H198" t="n">
        <v>1.24</v>
      </c>
      <c r="I198" t="inlineStr">
        <is>
          <t>KG</t>
        </is>
      </c>
      <c r="J198" t="inlineStr">
        <is>
          <t>ALIMENTOS</t>
        </is>
      </c>
      <c r="K198" t="inlineStr">
        <is>
          <t>05/2026</t>
        </is>
      </c>
      <c r="L198" t="n">
        <v>105.08</v>
      </c>
      <c r="M198" s="551" t="n">
        <v>46163</v>
      </c>
      <c r="N198" t="n">
        <v>104.91</v>
      </c>
      <c r="O198" t="n">
        <v>104.91</v>
      </c>
      <c r="P198" t="n">
        <v>130.3</v>
      </c>
    </row>
    <row r="199">
      <c r="A199" t="n">
        <v>91201</v>
      </c>
      <c r="B199" t="n">
        <v>122</v>
      </c>
      <c r="C199" t="inlineStr">
        <is>
          <t>Arcos</t>
        </is>
      </c>
      <c r="D199" s="551" t="n">
        <v>46174</v>
      </c>
      <c r="E199" t="n">
        <v>20034</v>
      </c>
      <c r="F199" t="inlineStr">
        <is>
          <t>CRAVO DA INDIA KG</t>
        </is>
      </c>
      <c r="G199" t="n">
        <v>2333</v>
      </c>
      <c r="H199" t="n">
        <v>2</v>
      </c>
      <c r="I199" t="inlineStr">
        <is>
          <t>KG</t>
        </is>
      </c>
      <c r="J199" t="inlineStr">
        <is>
          <t>ALIMENTOS</t>
        </is>
      </c>
      <c r="K199" t="inlineStr">
        <is>
          <t>05/2026</t>
        </is>
      </c>
      <c r="L199" t="n">
        <v>0</v>
      </c>
      <c r="M199" s="551" t="n">
        <v>45764</v>
      </c>
      <c r="N199" t="n">
        <v>63.06</v>
      </c>
      <c r="O199" t="n">
        <v>61.6</v>
      </c>
      <c r="P199" t="n">
        <v>126.12</v>
      </c>
    </row>
    <row r="200">
      <c r="A200" t="n">
        <v>91312</v>
      </c>
      <c r="B200" t="n">
        <v>122</v>
      </c>
      <c r="C200" t="inlineStr">
        <is>
          <t>Arcos</t>
        </is>
      </c>
      <c r="D200" s="551" t="n">
        <v>46174</v>
      </c>
      <c r="E200" t="n">
        <v>24006</v>
      </c>
      <c r="F200" t="inlineStr">
        <is>
          <t>AGUA MINERAL COM GAS DIAMOND 310ML C/12</t>
        </is>
      </c>
      <c r="G200" t="n">
        <v>3609</v>
      </c>
      <c r="H200" t="n">
        <v>5.25</v>
      </c>
      <c r="I200" t="inlineStr">
        <is>
          <t>PC</t>
        </is>
      </c>
      <c r="J200" t="inlineStr">
        <is>
          <t>BEBIDAS</t>
        </is>
      </c>
      <c r="K200" t="inlineStr">
        <is>
          <t>05/2026</t>
        </is>
      </c>
      <c r="L200" t="n">
        <v>0</v>
      </c>
      <c r="M200" s="551" t="n">
        <v>46100</v>
      </c>
      <c r="N200" t="n">
        <v>23.9</v>
      </c>
      <c r="O200" t="n">
        <v>23.9</v>
      </c>
      <c r="P200" t="n">
        <v>125.48</v>
      </c>
    </row>
    <row r="201">
      <c r="A201" t="n">
        <v>91203</v>
      </c>
      <c r="B201" t="n">
        <v>122</v>
      </c>
      <c r="C201" t="inlineStr">
        <is>
          <t>Arcos</t>
        </is>
      </c>
      <c r="D201" s="551" t="n">
        <v>46174</v>
      </c>
      <c r="E201" t="n">
        <v>18234</v>
      </c>
      <c r="F201" t="inlineStr">
        <is>
          <t>TEQUILA JOSE CUERVO 1800 SILVER 750ML</t>
        </is>
      </c>
      <c r="G201" t="n">
        <v>3394</v>
      </c>
      <c r="H201" t="n">
        <v>0.7</v>
      </c>
      <c r="I201" t="inlineStr">
        <is>
          <t>UN</t>
        </is>
      </c>
      <c r="J201" t="inlineStr">
        <is>
          <t>BEBIDAS</t>
        </is>
      </c>
      <c r="K201" t="inlineStr">
        <is>
          <t>05/2026</t>
        </is>
      </c>
      <c r="L201" t="n">
        <v>0</v>
      </c>
      <c r="M201" s="551" t="n">
        <v>45545</v>
      </c>
      <c r="N201" t="n">
        <v>174.8</v>
      </c>
      <c r="O201" t="n">
        <v>174.8</v>
      </c>
      <c r="P201" t="n">
        <v>122.36</v>
      </c>
    </row>
    <row r="202">
      <c r="A202" t="n">
        <v>91204</v>
      </c>
      <c r="B202" t="n">
        <v>122</v>
      </c>
      <c r="C202" t="inlineStr">
        <is>
          <t>Arcos</t>
        </is>
      </c>
      <c r="D202" s="551" t="n">
        <v>46174</v>
      </c>
      <c r="E202" t="n">
        <v>18351</v>
      </c>
      <c r="F202" t="inlineStr">
        <is>
          <t>GIN THE LONDON N1 700ML</t>
        </is>
      </c>
      <c r="G202" t="n">
        <v>3284</v>
      </c>
      <c r="H202" t="n">
        <v>1</v>
      </c>
      <c r="I202" t="inlineStr">
        <is>
          <t>UN</t>
        </is>
      </c>
      <c r="J202" t="inlineStr">
        <is>
          <t>BEBIDAS</t>
        </is>
      </c>
      <c r="K202" t="inlineStr">
        <is>
          <t>05/2026</t>
        </is>
      </c>
      <c r="L202" t="n">
        <v>0</v>
      </c>
      <c r="N202" t="n">
        <v>0</v>
      </c>
      <c r="O202" t="n">
        <v>0</v>
      </c>
      <c r="P202" t="n">
        <v>120</v>
      </c>
    </row>
    <row r="203">
      <c r="A203" t="n">
        <v>91194</v>
      </c>
      <c r="B203" t="n">
        <v>122</v>
      </c>
      <c r="C203" t="inlineStr">
        <is>
          <t>Arcos</t>
        </is>
      </c>
      <c r="D203" s="551" t="n">
        <v>46174</v>
      </c>
      <c r="E203" t="n">
        <v>17883</v>
      </c>
      <c r="F203" t="inlineStr">
        <is>
          <t>SODA LIMONADA ANTARCTICA DIET LATA 350ML C/12</t>
        </is>
      </c>
      <c r="G203" t="n">
        <v>3673</v>
      </c>
      <c r="H203" t="n">
        <v>5.91</v>
      </c>
      <c r="I203" t="inlineStr">
        <is>
          <t>PC</t>
        </is>
      </c>
      <c r="J203" t="inlineStr">
        <is>
          <t>BEBIDAS</t>
        </is>
      </c>
      <c r="K203" t="inlineStr">
        <is>
          <t>05/2026</t>
        </is>
      </c>
      <c r="L203" t="n">
        <v>20.11</v>
      </c>
      <c r="M203" s="551" t="n">
        <v>46168</v>
      </c>
      <c r="N203" t="n">
        <v>20.11</v>
      </c>
      <c r="O203" t="n">
        <v>28.32</v>
      </c>
      <c r="P203" t="n">
        <v>118.85</v>
      </c>
    </row>
    <row r="204">
      <c r="A204" t="n">
        <v>91215</v>
      </c>
      <c r="B204" t="n">
        <v>122</v>
      </c>
      <c r="C204" t="inlineStr">
        <is>
          <t>Arcos</t>
        </is>
      </c>
      <c r="D204" s="551" t="n">
        <v>46174</v>
      </c>
      <c r="E204" t="n">
        <v>24509</v>
      </c>
      <c r="F204" t="inlineStr">
        <is>
          <t>CEBOLA BRANCA KG</t>
        </is>
      </c>
      <c r="G204" t="n">
        <v>2607</v>
      </c>
      <c r="H204" t="n">
        <v>26.2</v>
      </c>
      <c r="I204" t="inlineStr">
        <is>
          <t>KG</t>
        </is>
      </c>
      <c r="J204" t="inlineStr">
        <is>
          <t>ALIMENTOS</t>
        </is>
      </c>
      <c r="K204" t="inlineStr">
        <is>
          <t>05/2026</t>
        </is>
      </c>
      <c r="L204" t="n">
        <v>4.49</v>
      </c>
      <c r="M204" s="551" t="n">
        <v>46168</v>
      </c>
      <c r="N204" t="n">
        <v>4.55</v>
      </c>
      <c r="O204" t="n">
        <v>4.55</v>
      </c>
      <c r="P204" t="n">
        <v>117.64</v>
      </c>
    </row>
    <row r="205">
      <c r="A205" t="n">
        <v>91195</v>
      </c>
      <c r="B205" t="n">
        <v>122</v>
      </c>
      <c r="C205" t="inlineStr">
        <is>
          <t>Arcos</t>
        </is>
      </c>
      <c r="D205" s="551" t="n">
        <v>46174</v>
      </c>
      <c r="E205" t="n">
        <v>21130</v>
      </c>
      <c r="F205" t="inlineStr">
        <is>
          <t>GOIABADA CREMOSA BISNAGA RALSTON 2,5KG</t>
        </is>
      </c>
      <c r="G205" t="n">
        <v>1963</v>
      </c>
      <c r="H205" t="n">
        <v>3</v>
      </c>
      <c r="I205" t="inlineStr">
        <is>
          <t>UN</t>
        </is>
      </c>
      <c r="J205" t="inlineStr">
        <is>
          <t>ALIMENTOS</t>
        </is>
      </c>
      <c r="K205" t="inlineStr">
        <is>
          <t>05/2026</t>
        </is>
      </c>
      <c r="L205" t="n">
        <v>38.9</v>
      </c>
      <c r="M205" s="551" t="n">
        <v>46162</v>
      </c>
      <c r="N205" t="n">
        <v>38.9</v>
      </c>
      <c r="O205" t="n">
        <v>42.5</v>
      </c>
      <c r="P205" t="n">
        <v>116.7</v>
      </c>
    </row>
    <row r="206">
      <c r="A206" t="n">
        <v>91321</v>
      </c>
      <c r="B206" t="n">
        <v>122</v>
      </c>
      <c r="C206" t="inlineStr">
        <is>
          <t>Arcos</t>
        </is>
      </c>
      <c r="D206" s="551" t="n">
        <v>46174</v>
      </c>
      <c r="E206" t="n">
        <v>18360</v>
      </c>
      <c r="F206" t="inlineStr">
        <is>
          <t>GIN STAR OF BOMBAY 750ML</t>
        </is>
      </c>
      <c r="G206" t="n">
        <v>3277</v>
      </c>
      <c r="H206" t="n">
        <v>0.58</v>
      </c>
      <c r="I206" t="inlineStr">
        <is>
          <t>UN</t>
        </is>
      </c>
      <c r="J206" t="inlineStr">
        <is>
          <t>BEBIDAS</t>
        </is>
      </c>
      <c r="K206" t="inlineStr">
        <is>
          <t>05/2026</t>
        </is>
      </c>
      <c r="L206" t="n">
        <v>0</v>
      </c>
      <c r="N206" t="n">
        <v>0</v>
      </c>
      <c r="O206" t="n">
        <v>0</v>
      </c>
      <c r="P206" t="n">
        <v>116</v>
      </c>
    </row>
    <row r="207">
      <c r="A207" t="n">
        <v>91205</v>
      </c>
      <c r="B207" t="n">
        <v>122</v>
      </c>
      <c r="C207" t="inlineStr">
        <is>
          <t>Arcos</t>
        </is>
      </c>
      <c r="D207" s="551" t="n">
        <v>46174</v>
      </c>
      <c r="E207" t="n">
        <v>19946</v>
      </c>
      <c r="F207" t="inlineStr">
        <is>
          <t>MOSTARDA DIJON COM GRAO BEAUFOR C/1,001KG</t>
        </is>
      </c>
      <c r="G207" t="n">
        <v>2360</v>
      </c>
      <c r="H207" t="n">
        <v>2</v>
      </c>
      <c r="I207" t="inlineStr">
        <is>
          <t>PT</t>
        </is>
      </c>
      <c r="J207" t="inlineStr">
        <is>
          <t>ALIMENTOS</t>
        </is>
      </c>
      <c r="K207" t="inlineStr">
        <is>
          <t>05/2026</t>
        </is>
      </c>
      <c r="L207" t="n">
        <v>0</v>
      </c>
      <c r="M207" s="551" t="n">
        <v>46140</v>
      </c>
      <c r="N207" t="n">
        <v>57.5</v>
      </c>
      <c r="O207" t="n">
        <v>57.5</v>
      </c>
      <c r="P207" t="n">
        <v>115</v>
      </c>
    </row>
    <row r="208">
      <c r="A208" t="n">
        <v>91206</v>
      </c>
      <c r="B208" t="n">
        <v>122</v>
      </c>
      <c r="C208" t="inlineStr">
        <is>
          <t>Arcos</t>
        </is>
      </c>
      <c r="D208" s="551" t="n">
        <v>46174</v>
      </c>
      <c r="E208" t="n">
        <v>18364</v>
      </c>
      <c r="F208" t="inlineStr">
        <is>
          <t>GIN PLYMOUTH 750ML</t>
        </is>
      </c>
      <c r="G208" t="n">
        <v>3274</v>
      </c>
      <c r="H208" t="n">
        <v>1</v>
      </c>
      <c r="I208" t="inlineStr">
        <is>
          <t>UN</t>
        </is>
      </c>
      <c r="J208" t="inlineStr">
        <is>
          <t>BEBIDAS</t>
        </is>
      </c>
      <c r="K208" t="inlineStr">
        <is>
          <t>05/2026</t>
        </is>
      </c>
      <c r="L208" t="n">
        <v>0</v>
      </c>
      <c r="N208" t="n">
        <v>0</v>
      </c>
      <c r="O208" t="n">
        <v>0</v>
      </c>
      <c r="P208" t="n">
        <v>112.33</v>
      </c>
    </row>
    <row r="209">
      <c r="A209" t="n">
        <v>91208</v>
      </c>
      <c r="B209" t="n">
        <v>122</v>
      </c>
      <c r="C209" t="inlineStr">
        <is>
          <t>Arcos</t>
        </is>
      </c>
      <c r="D209" s="551" t="n">
        <v>46174</v>
      </c>
      <c r="E209" t="n">
        <v>24676</v>
      </c>
      <c r="F209" t="inlineStr">
        <is>
          <t>ACIDO ASCORBICO C/1KG</t>
        </is>
      </c>
      <c r="G209" t="n">
        <v>5710</v>
      </c>
      <c r="H209" t="n">
        <v>2</v>
      </c>
      <c r="I209" t="inlineStr">
        <is>
          <t>PC</t>
        </is>
      </c>
      <c r="J209" t="inlineStr">
        <is>
          <t>ALIMENTOS</t>
        </is>
      </c>
      <c r="K209" t="inlineStr">
        <is>
          <t>05/2026</t>
        </is>
      </c>
      <c r="L209" t="n">
        <v>0</v>
      </c>
      <c r="M209" s="551" t="n">
        <v>46056</v>
      </c>
      <c r="N209" t="n">
        <v>55</v>
      </c>
      <c r="O209" t="n">
        <v>55.56</v>
      </c>
      <c r="P209" t="n">
        <v>110</v>
      </c>
    </row>
    <row r="210">
      <c r="A210" t="n">
        <v>91326</v>
      </c>
      <c r="B210" t="n">
        <v>122</v>
      </c>
      <c r="C210" t="inlineStr">
        <is>
          <t>Arcos</t>
        </is>
      </c>
      <c r="D210" s="551" t="n">
        <v>46174</v>
      </c>
      <c r="E210" t="n">
        <v>17760</v>
      </c>
      <c r="F210" t="inlineStr">
        <is>
          <t>VINHO BRANCO MARQUES DEL REAL TESORO OLOROSO 750ML</t>
        </is>
      </c>
      <c r="G210" t="n">
        <v>3782</v>
      </c>
      <c r="H210" t="n">
        <v>1</v>
      </c>
      <c r="I210" t="inlineStr">
        <is>
          <t>GR</t>
        </is>
      </c>
      <c r="J210" t="inlineStr">
        <is>
          <t>BEBIDAS</t>
        </is>
      </c>
      <c r="K210" t="inlineStr">
        <is>
          <t>05/2026</t>
        </is>
      </c>
      <c r="L210" t="n">
        <v>0</v>
      </c>
      <c r="M210" s="551" t="n">
        <v>45391</v>
      </c>
      <c r="N210" t="n">
        <v>107.12</v>
      </c>
      <c r="O210" t="n">
        <v>100.32</v>
      </c>
      <c r="P210" t="n">
        <v>107.12</v>
      </c>
    </row>
    <row r="211">
      <c r="A211" t="n">
        <v>91209</v>
      </c>
      <c r="B211" t="n">
        <v>122</v>
      </c>
      <c r="C211" t="inlineStr">
        <is>
          <t>Arcos</t>
        </is>
      </c>
      <c r="D211" s="551" t="n">
        <v>46174</v>
      </c>
      <c r="E211" t="n">
        <v>20892</v>
      </c>
      <c r="F211" t="inlineStr">
        <is>
          <t>GELATINA S/ SABOR EM FOLHA INCOLOR OETKER 10G</t>
        </is>
      </c>
      <c r="G211" t="n">
        <v>2039</v>
      </c>
      <c r="H211" t="n">
        <v>8</v>
      </c>
      <c r="I211" t="inlineStr">
        <is>
          <t>UN</t>
        </is>
      </c>
      <c r="J211" t="inlineStr">
        <is>
          <t>ALIMENTOS</t>
        </is>
      </c>
      <c r="K211" t="inlineStr">
        <is>
          <t>05/2026</t>
        </is>
      </c>
      <c r="L211" t="n">
        <v>0</v>
      </c>
      <c r="M211" s="551" t="n">
        <v>46097</v>
      </c>
      <c r="N211" t="n">
        <v>13.3</v>
      </c>
      <c r="O211" t="n">
        <v>13.3</v>
      </c>
      <c r="P211" t="n">
        <v>106.4</v>
      </c>
    </row>
    <row r="212">
      <c r="A212" t="n">
        <v>91210</v>
      </c>
      <c r="B212" t="n">
        <v>122</v>
      </c>
      <c r="C212" t="inlineStr">
        <is>
          <t>Arcos</t>
        </is>
      </c>
      <c r="D212" s="551" t="n">
        <v>46174</v>
      </c>
      <c r="E212" t="n">
        <v>19965</v>
      </c>
      <c r="F212" t="inlineStr">
        <is>
          <t>MOSTARDA AMARELA HEINZ C/255G UN</t>
        </is>
      </c>
      <c r="G212" t="n">
        <v>2356</v>
      </c>
      <c r="H212" t="n">
        <v>8</v>
      </c>
      <c r="I212" t="inlineStr">
        <is>
          <t>UN</t>
        </is>
      </c>
      <c r="J212" t="inlineStr">
        <is>
          <t>ALIMENTOS</t>
        </is>
      </c>
      <c r="K212" t="inlineStr">
        <is>
          <t>05/2026</t>
        </is>
      </c>
      <c r="L212" t="n">
        <v>0</v>
      </c>
      <c r="M212" s="551" t="n">
        <v>46120</v>
      </c>
      <c r="N212" t="n">
        <v>13.2</v>
      </c>
      <c r="O212" t="n">
        <v>13.4</v>
      </c>
      <c r="P212" t="n">
        <v>105.6</v>
      </c>
    </row>
    <row r="213">
      <c r="A213" t="n">
        <v>91217</v>
      </c>
      <c r="B213" t="n">
        <v>122</v>
      </c>
      <c r="C213" t="inlineStr">
        <is>
          <t>Arcos</t>
        </is>
      </c>
      <c r="D213" s="551" t="n">
        <v>46174</v>
      </c>
      <c r="E213" t="n">
        <v>20227</v>
      </c>
      <c r="F213" t="inlineStr">
        <is>
          <t>FEIJAO PRETO CAMIL C/2KG</t>
        </is>
      </c>
      <c r="G213" t="n">
        <v>2248</v>
      </c>
      <c r="H213" t="n">
        <v>8</v>
      </c>
      <c r="I213" t="inlineStr">
        <is>
          <t>PC</t>
        </is>
      </c>
      <c r="J213" t="inlineStr">
        <is>
          <t>ALIMENTOS</t>
        </is>
      </c>
      <c r="K213" t="inlineStr">
        <is>
          <t>05/2026</t>
        </is>
      </c>
      <c r="L213" t="n">
        <v>13.2</v>
      </c>
      <c r="M213" s="551" t="n">
        <v>46169</v>
      </c>
      <c r="N213" t="n">
        <v>13.2</v>
      </c>
      <c r="O213" t="n">
        <v>13.29</v>
      </c>
      <c r="P213" t="n">
        <v>105.6</v>
      </c>
    </row>
    <row r="214">
      <c r="A214" t="n">
        <v>91211</v>
      </c>
      <c r="B214" t="n">
        <v>122</v>
      </c>
      <c r="C214" t="inlineStr">
        <is>
          <t>Arcos</t>
        </is>
      </c>
      <c r="D214" s="551" t="n">
        <v>46174</v>
      </c>
      <c r="E214" t="n">
        <v>18510</v>
      </c>
      <c r="F214" t="inlineStr">
        <is>
          <t>PEYCHAUD AROMATIC COCKTAIL BITTERS 148ML</t>
        </is>
      </c>
      <c r="G214" t="n">
        <v>3150</v>
      </c>
      <c r="H214" t="n">
        <v>1</v>
      </c>
      <c r="I214" t="inlineStr">
        <is>
          <t>UN</t>
        </is>
      </c>
      <c r="J214" t="inlineStr">
        <is>
          <t>BEBIDAS</t>
        </is>
      </c>
      <c r="K214" t="inlineStr">
        <is>
          <t>05/2026</t>
        </is>
      </c>
      <c r="L214" t="n">
        <v>0</v>
      </c>
      <c r="M214" s="551" t="n">
        <v>45820</v>
      </c>
      <c r="N214" t="n">
        <v>104.5</v>
      </c>
      <c r="O214" t="n">
        <v>118.3</v>
      </c>
      <c r="P214" t="n">
        <v>104.5</v>
      </c>
    </row>
    <row r="215">
      <c r="A215" t="n">
        <v>91212</v>
      </c>
      <c r="B215" t="n">
        <v>122</v>
      </c>
      <c r="C215" t="inlineStr">
        <is>
          <t>Arcos</t>
        </is>
      </c>
      <c r="D215" s="551" t="n">
        <v>46174</v>
      </c>
      <c r="E215" t="n">
        <v>19420</v>
      </c>
      <c r="F215" t="inlineStr">
        <is>
          <t>LEITE INTEGRAL ITALAC 1L</t>
        </is>
      </c>
      <c r="G215" t="n">
        <v>2758</v>
      </c>
      <c r="H215" t="n">
        <v>18</v>
      </c>
      <c r="I215" t="inlineStr">
        <is>
          <t>UN</t>
        </is>
      </c>
      <c r="J215" t="inlineStr">
        <is>
          <t>ALIMENTOS</t>
        </is>
      </c>
      <c r="K215" t="inlineStr">
        <is>
          <t>05/2026</t>
        </is>
      </c>
      <c r="L215" t="n">
        <v>0</v>
      </c>
      <c r="M215" s="551" t="n">
        <v>45678</v>
      </c>
      <c r="N215" t="n">
        <v>5.79</v>
      </c>
      <c r="O215" t="n">
        <v>5.79</v>
      </c>
      <c r="P215" t="n">
        <v>104.22</v>
      </c>
    </row>
    <row r="216">
      <c r="A216" t="n">
        <v>91213</v>
      </c>
      <c r="B216" t="n">
        <v>122</v>
      </c>
      <c r="C216" t="inlineStr">
        <is>
          <t>Arcos</t>
        </is>
      </c>
      <c r="D216" s="551" t="n">
        <v>46174</v>
      </c>
      <c r="E216" t="n">
        <v>18392</v>
      </c>
      <c r="F216" t="inlineStr">
        <is>
          <t>CONHAQUE HENNESSY VSOP 700ML</t>
        </is>
      </c>
      <c r="G216" t="n">
        <v>3248</v>
      </c>
      <c r="H216" t="n">
        <v>0.13</v>
      </c>
      <c r="I216" t="inlineStr">
        <is>
          <t>UN</t>
        </is>
      </c>
      <c r="J216" t="inlineStr">
        <is>
          <t>BEBIDAS</t>
        </is>
      </c>
      <c r="K216" t="inlineStr">
        <is>
          <t>05/2026</t>
        </is>
      </c>
      <c r="L216" t="n">
        <v>0</v>
      </c>
      <c r="N216" t="n">
        <v>0</v>
      </c>
      <c r="O216" t="n">
        <v>0</v>
      </c>
      <c r="P216" t="n">
        <v>104</v>
      </c>
    </row>
    <row r="217">
      <c r="A217" t="n">
        <v>91214</v>
      </c>
      <c r="B217" t="n">
        <v>122</v>
      </c>
      <c r="C217" t="inlineStr">
        <is>
          <t>Arcos</t>
        </is>
      </c>
      <c r="D217" s="551" t="n">
        <v>46174</v>
      </c>
      <c r="E217" t="n">
        <v>18264</v>
      </c>
      <c r="F217" t="inlineStr">
        <is>
          <t>RUM MOUNT GAY XO 43o 700ML</t>
        </is>
      </c>
      <c r="G217" t="n">
        <v>3366</v>
      </c>
      <c r="H217" t="n">
        <v>0.22</v>
      </c>
      <c r="I217" t="inlineStr">
        <is>
          <t>UN</t>
        </is>
      </c>
      <c r="J217" t="inlineStr">
        <is>
          <t>BEBIDAS</t>
        </is>
      </c>
      <c r="K217" t="inlineStr">
        <is>
          <t>05/2026</t>
        </is>
      </c>
      <c r="L217" t="n">
        <v>0</v>
      </c>
      <c r="N217" t="n">
        <v>0</v>
      </c>
      <c r="O217" t="n">
        <v>0</v>
      </c>
      <c r="P217" t="n">
        <v>103.54</v>
      </c>
    </row>
    <row r="218">
      <c r="A218" t="n">
        <v>91310</v>
      </c>
      <c r="B218" t="n">
        <v>122</v>
      </c>
      <c r="C218" t="inlineStr">
        <is>
          <t>Arcos</t>
        </is>
      </c>
      <c r="D218" s="551" t="n">
        <v>46174</v>
      </c>
      <c r="E218" t="n">
        <v>18249</v>
      </c>
      <c r="F218" t="inlineStr">
        <is>
          <t>SAQUE DOURADO SAGAE 750ML</t>
        </is>
      </c>
      <c r="G218" t="n">
        <v>3381</v>
      </c>
      <c r="H218" t="n">
        <v>2</v>
      </c>
      <c r="I218" t="inlineStr">
        <is>
          <t>UN</t>
        </is>
      </c>
      <c r="J218" t="inlineStr">
        <is>
          <t>BEBIDAS</t>
        </is>
      </c>
      <c r="K218" t="inlineStr">
        <is>
          <t>05/2026</t>
        </is>
      </c>
      <c r="L218" t="n">
        <v>0</v>
      </c>
      <c r="N218" t="n">
        <v>0</v>
      </c>
      <c r="O218" t="n">
        <v>0</v>
      </c>
      <c r="P218" t="n">
        <v>100</v>
      </c>
    </row>
    <row r="219">
      <c r="A219" t="n">
        <v>91218</v>
      </c>
      <c r="B219" t="n">
        <v>122</v>
      </c>
      <c r="C219" t="inlineStr">
        <is>
          <t>Arcos</t>
        </is>
      </c>
      <c r="D219" s="551" t="n">
        <v>46174</v>
      </c>
      <c r="E219" t="n">
        <v>28295</v>
      </c>
      <c r="F219" t="inlineStr">
        <is>
          <t>ARROZ JAPONES MOMIJI 5KG</t>
        </is>
      </c>
      <c r="G219" t="n">
        <v>8258</v>
      </c>
      <c r="H219" t="n">
        <v>2</v>
      </c>
      <c r="I219" t="inlineStr">
        <is>
          <t>UN</t>
        </is>
      </c>
      <c r="J219" t="inlineStr">
        <is>
          <t>ALIMENTOS</t>
        </is>
      </c>
      <c r="K219" t="inlineStr">
        <is>
          <t>05/2026</t>
        </is>
      </c>
      <c r="L219" t="n">
        <v>0</v>
      </c>
      <c r="N219" t="n">
        <v>0</v>
      </c>
      <c r="O219" t="n">
        <v>64.23999999999999</v>
      </c>
      <c r="P219" t="n">
        <v>99.95999999999999</v>
      </c>
    </row>
    <row r="220">
      <c r="A220" t="n">
        <v>91300</v>
      </c>
      <c r="B220" t="n">
        <v>122</v>
      </c>
      <c r="C220" t="inlineStr">
        <is>
          <t>Arcos</t>
        </is>
      </c>
      <c r="D220" s="551" t="n">
        <v>46174</v>
      </c>
      <c r="E220" t="n">
        <v>21078</v>
      </c>
      <c r="F220" t="inlineStr">
        <is>
          <t>ADOCANTE SUCRALOSE SACHE LINEA 1000X5GR</t>
        </is>
      </c>
      <c r="G220" t="n">
        <v>1991</v>
      </c>
      <c r="H220" t="n">
        <v>2</v>
      </c>
      <c r="I220" t="inlineStr">
        <is>
          <t>UN</t>
        </is>
      </c>
      <c r="J220" t="inlineStr">
        <is>
          <t>ALIMENTOS</t>
        </is>
      </c>
      <c r="K220" t="inlineStr">
        <is>
          <t>05/2026</t>
        </is>
      </c>
      <c r="L220" t="n">
        <v>49.9</v>
      </c>
      <c r="M220" s="551" t="n">
        <v>46148</v>
      </c>
      <c r="N220" t="n">
        <v>49.9</v>
      </c>
      <c r="O220" t="n">
        <v>52.41</v>
      </c>
      <c r="P220" t="n">
        <v>99.8</v>
      </c>
    </row>
    <row r="221">
      <c r="A221" t="n">
        <v>91219</v>
      </c>
      <c r="B221" t="n">
        <v>122</v>
      </c>
      <c r="C221" t="inlineStr">
        <is>
          <t>Arcos</t>
        </is>
      </c>
      <c r="D221" s="551" t="n">
        <v>46174</v>
      </c>
      <c r="E221" t="n">
        <v>18696</v>
      </c>
      <c r="F221" t="inlineStr">
        <is>
          <t>BISTECA SUINA KG</t>
        </is>
      </c>
      <c r="G221" t="n">
        <v>3035</v>
      </c>
      <c r="H221" t="n">
        <v>5.54</v>
      </c>
      <c r="I221" t="inlineStr">
        <is>
          <t>KG</t>
        </is>
      </c>
      <c r="J221" t="inlineStr">
        <is>
          <t>ALIMENTOS</t>
        </is>
      </c>
      <c r="K221" t="inlineStr">
        <is>
          <t>05/2026</t>
        </is>
      </c>
      <c r="L221" t="n">
        <v>17.99</v>
      </c>
      <c r="M221" s="551" t="n">
        <v>46147</v>
      </c>
      <c r="N221" t="n">
        <v>17.99</v>
      </c>
      <c r="O221" t="n">
        <v>19.99</v>
      </c>
      <c r="P221" t="n">
        <v>99.66</v>
      </c>
    </row>
    <row r="222">
      <c r="A222" t="n">
        <v>91220</v>
      </c>
      <c r="B222" t="n">
        <v>122</v>
      </c>
      <c r="C222" t="inlineStr">
        <is>
          <t>Arcos</t>
        </is>
      </c>
      <c r="D222" s="551" t="n">
        <v>46174</v>
      </c>
      <c r="E222" t="n">
        <v>20871</v>
      </c>
      <c r="F222" t="inlineStr">
        <is>
          <t>MELADO DE CANA JR C/1,3KG</t>
        </is>
      </c>
      <c r="G222" t="n">
        <v>2043</v>
      </c>
      <c r="H222" t="n">
        <v>5</v>
      </c>
      <c r="I222" t="inlineStr">
        <is>
          <t>PT</t>
        </is>
      </c>
      <c r="J222" t="inlineStr">
        <is>
          <t>ALIMENTOS</t>
        </is>
      </c>
      <c r="K222" t="inlineStr">
        <is>
          <t>05/2026</t>
        </is>
      </c>
      <c r="L222" t="n">
        <v>0</v>
      </c>
      <c r="M222" s="551" t="n">
        <v>46134</v>
      </c>
      <c r="N222" t="n">
        <v>19.9</v>
      </c>
      <c r="O222" t="n">
        <v>19.99</v>
      </c>
      <c r="P222" t="n">
        <v>99.5</v>
      </c>
    </row>
    <row r="223">
      <c r="A223" t="n">
        <v>91298</v>
      </c>
      <c r="B223" t="n">
        <v>122</v>
      </c>
      <c r="C223" t="inlineStr">
        <is>
          <t>Arcos</t>
        </is>
      </c>
      <c r="D223" s="551" t="n">
        <v>46174</v>
      </c>
      <c r="E223" t="n">
        <v>20488</v>
      </c>
      <c r="F223" t="inlineStr">
        <is>
          <t>PRESUNTO COZIDO MAGRO SADIA KG</t>
        </is>
      </c>
      <c r="G223" t="n">
        <v>2157</v>
      </c>
      <c r="H223" t="n">
        <v>3.5</v>
      </c>
      <c r="I223" t="inlineStr">
        <is>
          <t>KG</t>
        </is>
      </c>
      <c r="J223" t="inlineStr">
        <is>
          <t>ALIMENTOS</t>
        </is>
      </c>
      <c r="K223" t="inlineStr">
        <is>
          <t>05/2026</t>
        </is>
      </c>
      <c r="L223" t="n">
        <v>27</v>
      </c>
      <c r="M223" s="551" t="n">
        <v>46162</v>
      </c>
      <c r="N223" t="n">
        <v>23.95</v>
      </c>
      <c r="O223" t="n">
        <v>28.95</v>
      </c>
      <c r="P223" t="n">
        <v>94.5</v>
      </c>
    </row>
    <row r="224">
      <c r="A224" t="n">
        <v>91221</v>
      </c>
      <c r="B224" t="n">
        <v>122</v>
      </c>
      <c r="C224" t="inlineStr">
        <is>
          <t>Arcos</t>
        </is>
      </c>
      <c r="D224" s="551" t="n">
        <v>46174</v>
      </c>
      <c r="E224" t="n">
        <v>25868</v>
      </c>
      <c r="F224" t="inlineStr">
        <is>
          <t>QUEIJO GORGONZOLA DOLCE SERRA DAS ANTAS KG</t>
        </is>
      </c>
      <c r="G224" t="n">
        <v>6405</v>
      </c>
      <c r="H224" t="n">
        <v>0.9399999999999999</v>
      </c>
      <c r="I224" t="inlineStr">
        <is>
          <t>KG</t>
        </is>
      </c>
      <c r="J224" t="inlineStr">
        <is>
          <t>ALIMENTOS</t>
        </is>
      </c>
      <c r="K224" t="inlineStr">
        <is>
          <t>05/2026</t>
        </is>
      </c>
      <c r="L224" t="n">
        <v>0</v>
      </c>
      <c r="M224" s="551" t="n">
        <v>46125</v>
      </c>
      <c r="N224" t="n">
        <v>98.40000000000001</v>
      </c>
      <c r="O224" t="n">
        <v>98.40000000000001</v>
      </c>
      <c r="P224" t="n">
        <v>92.5</v>
      </c>
    </row>
    <row r="225">
      <c r="A225" t="n">
        <v>91222</v>
      </c>
      <c r="B225" t="n">
        <v>122</v>
      </c>
      <c r="C225" t="inlineStr">
        <is>
          <t>Arcos</t>
        </is>
      </c>
      <c r="D225" s="551" t="n">
        <v>46174</v>
      </c>
      <c r="E225" t="n">
        <v>20961</v>
      </c>
      <c r="F225" t="inlineStr">
        <is>
          <t>VINAGRE DE MACA CASTELO 750ML UN</t>
        </is>
      </c>
      <c r="G225" t="n">
        <v>2015</v>
      </c>
      <c r="H225" t="n">
        <v>10</v>
      </c>
      <c r="I225" t="inlineStr">
        <is>
          <t>UN</t>
        </is>
      </c>
      <c r="J225" t="inlineStr">
        <is>
          <t>ALIMENTOS</t>
        </is>
      </c>
      <c r="K225" t="inlineStr">
        <is>
          <t>05/2026</t>
        </is>
      </c>
      <c r="L225" t="n">
        <v>9.1</v>
      </c>
      <c r="M225" s="551" t="n">
        <v>46162</v>
      </c>
      <c r="N225" t="n">
        <v>9.1</v>
      </c>
      <c r="O225" t="n">
        <v>9.08</v>
      </c>
      <c r="P225" t="n">
        <v>91</v>
      </c>
    </row>
    <row r="226">
      <c r="A226" t="n">
        <v>91223</v>
      </c>
      <c r="B226" t="n">
        <v>122</v>
      </c>
      <c r="C226" t="inlineStr">
        <is>
          <t>Arcos</t>
        </is>
      </c>
      <c r="D226" s="551" t="n">
        <v>46174</v>
      </c>
      <c r="E226" t="n">
        <v>18552</v>
      </c>
      <c r="F226" t="inlineStr">
        <is>
          <t>APERITIVO ABSINTO HABITUE 720ML</t>
        </is>
      </c>
      <c r="G226" t="n">
        <v>3128</v>
      </c>
      <c r="H226" t="n">
        <v>2.64</v>
      </c>
      <c r="I226" t="inlineStr">
        <is>
          <t>GR</t>
        </is>
      </c>
      <c r="J226" t="inlineStr">
        <is>
          <t>BEBIDAS</t>
        </is>
      </c>
      <c r="K226" t="inlineStr">
        <is>
          <t>05/2026</t>
        </is>
      </c>
      <c r="L226" t="n">
        <v>0</v>
      </c>
      <c r="M226" s="551" t="n">
        <v>46127</v>
      </c>
      <c r="N226" t="n">
        <v>33.6</v>
      </c>
      <c r="O226" t="n">
        <v>33.6</v>
      </c>
      <c r="P226" t="n">
        <v>88.7</v>
      </c>
    </row>
    <row r="227">
      <c r="A227" t="n">
        <v>91224</v>
      </c>
      <c r="B227" t="n">
        <v>122</v>
      </c>
      <c r="C227" t="inlineStr">
        <is>
          <t>Arcos</t>
        </is>
      </c>
      <c r="D227" s="551" t="n">
        <v>46174</v>
      </c>
      <c r="E227" t="n">
        <v>20661</v>
      </c>
      <c r="F227" t="inlineStr">
        <is>
          <t>LEITE CONDENSADO MOCA C/395G UN</t>
        </is>
      </c>
      <c r="G227" t="n">
        <v>2110</v>
      </c>
      <c r="H227" t="n">
        <v>10</v>
      </c>
      <c r="I227" t="inlineStr">
        <is>
          <t>UN</t>
        </is>
      </c>
      <c r="J227" t="inlineStr">
        <is>
          <t>ALIMENTOS</t>
        </is>
      </c>
      <c r="K227" t="inlineStr">
        <is>
          <t>05/2026</t>
        </is>
      </c>
      <c r="L227" t="n">
        <v>8.59</v>
      </c>
      <c r="M227" s="551" t="n">
        <v>46169</v>
      </c>
      <c r="N227" t="n">
        <v>8.59</v>
      </c>
      <c r="O227" t="n">
        <v>8.59</v>
      </c>
      <c r="P227" t="n">
        <v>85.90000000000001</v>
      </c>
    </row>
    <row r="228">
      <c r="A228" t="n">
        <v>91237</v>
      </c>
      <c r="B228" t="n">
        <v>122</v>
      </c>
      <c r="C228" t="inlineStr">
        <is>
          <t>Arcos</t>
        </is>
      </c>
      <c r="D228" s="551" t="n">
        <v>46174</v>
      </c>
      <c r="E228" t="n">
        <v>20429</v>
      </c>
      <c r="F228" t="inlineStr">
        <is>
          <t>AMIDO DE MILHO MAIZENA 1KG UN</t>
        </is>
      </c>
      <c r="G228" t="n">
        <v>2184</v>
      </c>
      <c r="H228" t="n">
        <v>3</v>
      </c>
      <c r="I228" t="inlineStr">
        <is>
          <t>UN</t>
        </is>
      </c>
      <c r="J228" t="inlineStr">
        <is>
          <t>ALIMENTOS</t>
        </is>
      </c>
      <c r="K228" t="inlineStr">
        <is>
          <t>05/2026</t>
        </is>
      </c>
      <c r="L228" t="n">
        <v>27.8</v>
      </c>
      <c r="M228" s="551" t="n">
        <v>46162</v>
      </c>
      <c r="N228" t="n">
        <v>27.8</v>
      </c>
      <c r="O228" t="n">
        <v>20.8</v>
      </c>
      <c r="P228" t="n">
        <v>83.40000000000001</v>
      </c>
    </row>
    <row r="229">
      <c r="A229" t="n">
        <v>91226</v>
      </c>
      <c r="B229" t="n">
        <v>122</v>
      </c>
      <c r="C229" t="inlineStr">
        <is>
          <t>Arcos</t>
        </is>
      </c>
      <c r="D229" s="551" t="n">
        <v>46174</v>
      </c>
      <c r="E229" t="n">
        <v>20757</v>
      </c>
      <c r="F229" t="inlineStr">
        <is>
          <t>ALCAPARRA MEDIA DI SALERNO C/2KG</t>
        </is>
      </c>
      <c r="G229" t="n">
        <v>2086</v>
      </c>
      <c r="H229" t="n">
        <v>1</v>
      </c>
      <c r="I229" t="inlineStr">
        <is>
          <t>BD</t>
        </is>
      </c>
      <c r="J229" t="inlineStr">
        <is>
          <t>ALIMENTOS</t>
        </is>
      </c>
      <c r="K229" t="inlineStr">
        <is>
          <t>05/2026</t>
        </is>
      </c>
      <c r="L229" t="n">
        <v>0</v>
      </c>
      <c r="M229" s="551" t="n">
        <v>46065</v>
      </c>
      <c r="N229" t="n">
        <v>81</v>
      </c>
      <c r="O229" t="n">
        <v>77.8</v>
      </c>
      <c r="P229" t="n">
        <v>81</v>
      </c>
    </row>
    <row r="230">
      <c r="A230" t="n">
        <v>91225</v>
      </c>
      <c r="B230" t="n">
        <v>122</v>
      </c>
      <c r="C230" t="inlineStr">
        <is>
          <t>Arcos</t>
        </is>
      </c>
      <c r="D230" s="551" t="n">
        <v>46174</v>
      </c>
      <c r="E230" t="n">
        <v>17838</v>
      </c>
      <c r="F230" t="inlineStr">
        <is>
          <t>CHA MATE LEAO C/250G</t>
        </is>
      </c>
      <c r="G230" t="n">
        <v>3712</v>
      </c>
      <c r="H230" t="n">
        <v>9</v>
      </c>
      <c r="I230" t="inlineStr">
        <is>
          <t>CX</t>
        </is>
      </c>
      <c r="J230" t="inlineStr">
        <is>
          <t>BEBIDAS</t>
        </is>
      </c>
      <c r="K230" t="inlineStr">
        <is>
          <t>05/2026</t>
        </is>
      </c>
      <c r="L230" t="n">
        <v>8.949999999999999</v>
      </c>
      <c r="M230" s="551" t="n">
        <v>46153</v>
      </c>
      <c r="N230" t="n">
        <v>8.949999999999999</v>
      </c>
      <c r="O230" t="n">
        <v>8.949999999999999</v>
      </c>
      <c r="P230" t="n">
        <v>80.55</v>
      </c>
    </row>
    <row r="231">
      <c r="A231" t="n">
        <v>91227</v>
      </c>
      <c r="B231" t="n">
        <v>122</v>
      </c>
      <c r="C231" t="inlineStr">
        <is>
          <t>Arcos</t>
        </is>
      </c>
      <c r="D231" s="551" t="n">
        <v>46174</v>
      </c>
      <c r="E231" t="n">
        <v>20054</v>
      </c>
      <c r="F231" t="inlineStr">
        <is>
          <t>CATCHUP HEINZ 397G UN</t>
        </is>
      </c>
      <c r="G231" t="n">
        <v>2325</v>
      </c>
      <c r="H231" t="n">
        <v>7</v>
      </c>
      <c r="I231" t="inlineStr">
        <is>
          <t>UN</t>
        </is>
      </c>
      <c r="J231" t="inlineStr">
        <is>
          <t>ALIMENTOS</t>
        </is>
      </c>
      <c r="K231" t="inlineStr">
        <is>
          <t>05/2026</t>
        </is>
      </c>
      <c r="L231" t="n">
        <v>11.42</v>
      </c>
      <c r="M231" s="551" t="n">
        <v>46162</v>
      </c>
      <c r="N231" t="n">
        <v>11.42</v>
      </c>
      <c r="O231" t="n">
        <v>11.42</v>
      </c>
      <c r="P231" t="n">
        <v>79.94</v>
      </c>
    </row>
    <row r="232">
      <c r="A232" t="n">
        <v>91228</v>
      </c>
      <c r="B232" t="n">
        <v>122</v>
      </c>
      <c r="C232" t="inlineStr">
        <is>
          <t>Arcos</t>
        </is>
      </c>
      <c r="D232" s="551" t="n">
        <v>46174</v>
      </c>
      <c r="E232" t="n">
        <v>20385</v>
      </c>
      <c r="F232" t="inlineStr">
        <is>
          <t>FARINHA DE MILHO FLOCAO YOKI 500GR</t>
        </is>
      </c>
      <c r="G232" t="n">
        <v>2195</v>
      </c>
      <c r="H232" t="n">
        <v>16</v>
      </c>
      <c r="I232" t="inlineStr">
        <is>
          <t>UN</t>
        </is>
      </c>
      <c r="J232" t="inlineStr">
        <is>
          <t>ALIMENTOS</t>
        </is>
      </c>
      <c r="K232" t="inlineStr">
        <is>
          <t>05/2026</t>
        </is>
      </c>
      <c r="L232" t="n">
        <v>4.97</v>
      </c>
      <c r="M232" s="551" t="n">
        <v>46161</v>
      </c>
      <c r="N232" t="n">
        <v>4.98</v>
      </c>
      <c r="O232" t="n">
        <v>4.98</v>
      </c>
      <c r="P232" t="n">
        <v>79.52</v>
      </c>
    </row>
    <row r="233">
      <c r="A233" t="n">
        <v>91229</v>
      </c>
      <c r="B233" t="n">
        <v>122</v>
      </c>
      <c r="C233" t="inlineStr">
        <is>
          <t>Arcos</t>
        </is>
      </c>
      <c r="D233" s="551" t="n">
        <v>46174</v>
      </c>
      <c r="E233" t="n">
        <v>19984</v>
      </c>
      <c r="F233" t="inlineStr">
        <is>
          <t>MOLHO INGLES KENKO 1L</t>
        </is>
      </c>
      <c r="G233" t="n">
        <v>2351</v>
      </c>
      <c r="H233" t="n">
        <v>4</v>
      </c>
      <c r="I233" t="inlineStr">
        <is>
          <t>UN</t>
        </is>
      </c>
      <c r="J233" t="inlineStr">
        <is>
          <t>ALIMENTOS</t>
        </is>
      </c>
      <c r="K233" t="inlineStr">
        <is>
          <t>05/2026</t>
        </is>
      </c>
      <c r="L233" t="n">
        <v>19.8</v>
      </c>
      <c r="M233" s="551" t="n">
        <v>46147</v>
      </c>
      <c r="N233" t="n">
        <v>19.8</v>
      </c>
      <c r="O233" t="n">
        <v>19.9</v>
      </c>
      <c r="P233" t="n">
        <v>79.2</v>
      </c>
    </row>
    <row r="234">
      <c r="A234" t="n">
        <v>91230</v>
      </c>
      <c r="B234" t="n">
        <v>122</v>
      </c>
      <c r="C234" t="inlineStr">
        <is>
          <t>Arcos</t>
        </is>
      </c>
      <c r="D234" s="551" t="n">
        <v>46174</v>
      </c>
      <c r="E234" t="n">
        <v>19923</v>
      </c>
      <c r="F234" t="inlineStr">
        <is>
          <t>PIMENTA PRETA EM GRAOS C/500G</t>
        </is>
      </c>
      <c r="G234" t="n">
        <v>2375</v>
      </c>
      <c r="H234" t="n">
        <v>2</v>
      </c>
      <c r="I234" t="inlineStr">
        <is>
          <t>PC</t>
        </is>
      </c>
      <c r="J234" t="inlineStr">
        <is>
          <t>ALIMENTOS</t>
        </is>
      </c>
      <c r="K234" t="inlineStr">
        <is>
          <t>05/2026</t>
        </is>
      </c>
      <c r="L234" t="n">
        <v>0</v>
      </c>
      <c r="M234" s="551" t="n">
        <v>45764</v>
      </c>
      <c r="N234" t="n">
        <v>36.44</v>
      </c>
      <c r="O234" t="n">
        <v>38.9</v>
      </c>
      <c r="P234" t="n">
        <v>72.88</v>
      </c>
    </row>
    <row r="235">
      <c r="A235" t="n">
        <v>91232</v>
      </c>
      <c r="B235" t="n">
        <v>122</v>
      </c>
      <c r="C235" t="inlineStr">
        <is>
          <t>Arcos</t>
        </is>
      </c>
      <c r="D235" s="551" t="n">
        <v>46174</v>
      </c>
      <c r="E235" t="n">
        <v>28730</v>
      </c>
      <c r="F235" t="inlineStr">
        <is>
          <t>PAO DE QUEIJO EMPANADO PACOTE C/ 2KG KISABOR</t>
        </is>
      </c>
      <c r="G235" t="n">
        <v>8707</v>
      </c>
      <c r="H235" t="n">
        <v>2</v>
      </c>
      <c r="I235" t="inlineStr">
        <is>
          <t>KG</t>
        </is>
      </c>
      <c r="J235" t="inlineStr">
        <is>
          <t>ALIMENTOS</t>
        </is>
      </c>
      <c r="K235" t="inlineStr">
        <is>
          <t>05/2026</t>
        </is>
      </c>
      <c r="L235" t="n">
        <v>0</v>
      </c>
      <c r="M235" s="551" t="n">
        <v>46097</v>
      </c>
      <c r="N235" t="n">
        <v>36</v>
      </c>
      <c r="O235" t="n">
        <v>36</v>
      </c>
      <c r="P235" t="n">
        <v>72</v>
      </c>
    </row>
    <row r="236">
      <c r="A236" t="n">
        <v>91231</v>
      </c>
      <c r="B236" t="n">
        <v>122</v>
      </c>
      <c r="C236" t="inlineStr">
        <is>
          <t>Arcos</t>
        </is>
      </c>
      <c r="D236" s="551" t="n">
        <v>46174</v>
      </c>
      <c r="E236" t="n">
        <v>20202</v>
      </c>
      <c r="F236" t="inlineStr">
        <is>
          <t>VINAGRE DE ARROZ CASTELO 750ML UN</t>
        </is>
      </c>
      <c r="G236" t="n">
        <v>2255</v>
      </c>
      <c r="H236" t="n">
        <v>10</v>
      </c>
      <c r="I236" t="inlineStr">
        <is>
          <t>UN</t>
        </is>
      </c>
      <c r="J236" t="inlineStr">
        <is>
          <t>ALIMENTOS</t>
        </is>
      </c>
      <c r="K236" t="inlineStr">
        <is>
          <t>05/2026</t>
        </is>
      </c>
      <c r="L236" t="n">
        <v>7.19</v>
      </c>
      <c r="M236" s="551" t="n">
        <v>46169</v>
      </c>
      <c r="N236" t="n">
        <v>7.18</v>
      </c>
      <c r="O236" t="n">
        <v>7.18</v>
      </c>
      <c r="P236" t="n">
        <v>71.90000000000001</v>
      </c>
    </row>
    <row r="237">
      <c r="A237" t="n">
        <v>91233</v>
      </c>
      <c r="B237" t="n">
        <v>122</v>
      </c>
      <c r="C237" t="inlineStr">
        <is>
          <t>Arcos</t>
        </is>
      </c>
      <c r="D237" s="551" t="n">
        <v>46174</v>
      </c>
      <c r="E237" t="n">
        <v>18121</v>
      </c>
      <c r="F237" t="inlineStr">
        <is>
          <t>WHISKY JIM BEAM RYE 700ML</t>
        </is>
      </c>
      <c r="G237" t="n">
        <v>3493</v>
      </c>
      <c r="H237" t="n">
        <v>0.47</v>
      </c>
      <c r="I237" t="inlineStr">
        <is>
          <t>GR</t>
        </is>
      </c>
      <c r="J237" t="inlineStr">
        <is>
          <t>BEBIDAS</t>
        </is>
      </c>
      <c r="K237" t="inlineStr">
        <is>
          <t>05/2026</t>
        </is>
      </c>
      <c r="L237" t="n">
        <v>0</v>
      </c>
      <c r="M237" s="551" t="n">
        <v>45811</v>
      </c>
      <c r="N237" t="n">
        <v>149.51</v>
      </c>
      <c r="O237" t="n">
        <v>143.91</v>
      </c>
      <c r="P237" t="n">
        <v>70.27</v>
      </c>
    </row>
    <row r="238">
      <c r="A238" t="n">
        <v>91234</v>
      </c>
      <c r="B238" t="n">
        <v>122</v>
      </c>
      <c r="C238" t="inlineStr">
        <is>
          <t>Arcos</t>
        </is>
      </c>
      <c r="D238" s="551" t="n">
        <v>46174</v>
      </c>
      <c r="E238" t="n">
        <v>18176</v>
      </c>
      <c r="F238" t="inlineStr">
        <is>
          <t>VODKA KETEL ONE PEACH &amp; ORANGE 750ML</t>
        </is>
      </c>
      <c r="G238" t="n">
        <v>3446</v>
      </c>
      <c r="H238" t="n">
        <v>1</v>
      </c>
      <c r="I238" t="inlineStr">
        <is>
          <t>GR</t>
        </is>
      </c>
      <c r="J238" t="inlineStr">
        <is>
          <t>BEBIDAS</t>
        </is>
      </c>
      <c r="K238" t="inlineStr">
        <is>
          <t>05/2026</t>
        </is>
      </c>
      <c r="L238" t="n">
        <v>0</v>
      </c>
      <c r="N238" t="n">
        <v>0</v>
      </c>
      <c r="O238" t="n">
        <v>0</v>
      </c>
      <c r="P238" t="n">
        <v>69</v>
      </c>
    </row>
    <row r="239">
      <c r="A239" t="n">
        <v>91235</v>
      </c>
      <c r="B239" t="n">
        <v>122</v>
      </c>
      <c r="C239" t="inlineStr">
        <is>
          <t>Arcos</t>
        </is>
      </c>
      <c r="D239" s="551" t="n">
        <v>46174</v>
      </c>
      <c r="E239" t="n">
        <v>26881</v>
      </c>
      <c r="F239" t="inlineStr">
        <is>
          <t>CASCA DE CARVALHO KG</t>
        </is>
      </c>
      <c r="G239" t="n">
        <v>6950</v>
      </c>
      <c r="H239" t="n">
        <v>1</v>
      </c>
      <c r="I239" t="inlineStr">
        <is>
          <t>KG</t>
        </is>
      </c>
      <c r="J239" t="inlineStr">
        <is>
          <t>ALIMENTOS</t>
        </is>
      </c>
      <c r="K239" t="inlineStr">
        <is>
          <t>05/2026</t>
        </is>
      </c>
      <c r="L239" t="n">
        <v>0</v>
      </c>
      <c r="M239" s="551" t="n">
        <v>46113</v>
      </c>
      <c r="N239" t="n">
        <v>65</v>
      </c>
      <c r="O239" t="n">
        <v>65</v>
      </c>
      <c r="P239" t="n">
        <v>65</v>
      </c>
    </row>
    <row r="240">
      <c r="A240" t="n">
        <v>91318</v>
      </c>
      <c r="B240" t="n">
        <v>122</v>
      </c>
      <c r="C240" t="inlineStr">
        <is>
          <t>Arcos</t>
        </is>
      </c>
      <c r="D240" s="551" t="n">
        <v>46174</v>
      </c>
      <c r="E240" t="n">
        <v>26152</v>
      </c>
      <c r="F240" t="inlineStr">
        <is>
          <t>ESPUMANTE Borbulhante de cacau - 750ml</t>
        </is>
      </c>
      <c r="G240" t="n">
        <v>5634</v>
      </c>
      <c r="H240" t="n">
        <v>1</v>
      </c>
      <c r="I240" t="inlineStr">
        <is>
          <t>GR</t>
        </is>
      </c>
      <c r="J240" t="inlineStr">
        <is>
          <t>BEBIDAS</t>
        </is>
      </c>
      <c r="K240" t="inlineStr">
        <is>
          <t>05/2026</t>
        </is>
      </c>
      <c r="L240" t="n">
        <v>0</v>
      </c>
      <c r="N240" t="n">
        <v>0</v>
      </c>
      <c r="O240" t="n">
        <v>0</v>
      </c>
      <c r="P240" t="n">
        <v>65</v>
      </c>
    </row>
    <row r="241">
      <c r="A241" t="n">
        <v>91236</v>
      </c>
      <c r="B241" t="n">
        <v>122</v>
      </c>
      <c r="C241" t="inlineStr">
        <is>
          <t>Arcos</t>
        </is>
      </c>
      <c r="D241" s="551" t="n">
        <v>46174</v>
      </c>
      <c r="E241" t="n">
        <v>20327</v>
      </c>
      <c r="F241" t="inlineStr">
        <is>
          <t>FUBA MIMOSO YOKI C/1KG</t>
        </is>
      </c>
      <c r="G241" t="n">
        <v>2211</v>
      </c>
      <c r="H241" t="n">
        <v>9</v>
      </c>
      <c r="I241" t="inlineStr">
        <is>
          <t>PC</t>
        </is>
      </c>
      <c r="J241" t="inlineStr">
        <is>
          <t>ALIMENTOS</t>
        </is>
      </c>
      <c r="K241" t="inlineStr">
        <is>
          <t>05/2026</t>
        </is>
      </c>
      <c r="L241" t="n">
        <v>0</v>
      </c>
      <c r="M241" s="551" t="n">
        <v>46084</v>
      </c>
      <c r="N241" t="n">
        <v>7.2</v>
      </c>
      <c r="O241" t="n">
        <v>7.2</v>
      </c>
      <c r="P241" t="n">
        <v>64.8</v>
      </c>
    </row>
    <row r="242">
      <c r="A242" t="n">
        <v>91238</v>
      </c>
      <c r="B242" t="n">
        <v>122</v>
      </c>
      <c r="C242" t="inlineStr">
        <is>
          <t>Arcos</t>
        </is>
      </c>
      <c r="D242" s="551" t="n">
        <v>46174</v>
      </c>
      <c r="E242" t="n">
        <v>27716</v>
      </c>
      <c r="F242" t="inlineStr">
        <is>
          <t>VINHO BRANCO ABBOTTS E D LES PETITES CUVEES BLANC 750 ML UN</t>
        </is>
      </c>
      <c r="G242" t="n">
        <v>7683</v>
      </c>
      <c r="H242" t="n">
        <v>1</v>
      </c>
      <c r="I242" t="inlineStr">
        <is>
          <t>UN</t>
        </is>
      </c>
      <c r="J242" t="inlineStr">
        <is>
          <t>BEBIDAS</t>
        </is>
      </c>
      <c r="K242" t="inlineStr">
        <is>
          <t>05/2026</t>
        </is>
      </c>
      <c r="L242" t="n">
        <v>0</v>
      </c>
      <c r="M242" s="551" t="n">
        <v>46090</v>
      </c>
      <c r="N242" t="n">
        <v>60.45</v>
      </c>
      <c r="O242" t="n">
        <v>64.38</v>
      </c>
      <c r="P242" t="n">
        <v>60.45</v>
      </c>
    </row>
    <row r="243">
      <c r="A243" t="n">
        <v>91239</v>
      </c>
      <c r="B243" t="n">
        <v>122</v>
      </c>
      <c r="C243" t="inlineStr">
        <is>
          <t>Arcos</t>
        </is>
      </c>
      <c r="D243" s="551" t="n">
        <v>46174</v>
      </c>
      <c r="E243" t="n">
        <v>18178</v>
      </c>
      <c r="F243" t="inlineStr">
        <is>
          <t>VODKA KETEL ONE CUCUMBER &amp; MINT 750ML</t>
        </is>
      </c>
      <c r="G243" t="n">
        <v>3444</v>
      </c>
      <c r="H243" t="n">
        <v>1</v>
      </c>
      <c r="I243" t="inlineStr">
        <is>
          <t>GR</t>
        </is>
      </c>
      <c r="J243" t="inlineStr">
        <is>
          <t>BEBIDAS</t>
        </is>
      </c>
      <c r="K243" t="inlineStr">
        <is>
          <t>05/2026</t>
        </is>
      </c>
      <c r="L243" t="n">
        <v>0</v>
      </c>
      <c r="N243" t="n">
        <v>0</v>
      </c>
      <c r="O243" t="n">
        <v>59.9</v>
      </c>
      <c r="P243" t="n">
        <v>59.9</v>
      </c>
    </row>
    <row r="244">
      <c r="A244" t="n">
        <v>91240</v>
      </c>
      <c r="B244" t="n">
        <v>122</v>
      </c>
      <c r="C244" t="inlineStr">
        <is>
          <t>Arcos</t>
        </is>
      </c>
      <c r="D244" s="551" t="n">
        <v>46174</v>
      </c>
      <c r="E244" t="n">
        <v>23992</v>
      </c>
      <c r="F244" t="inlineStr">
        <is>
          <t>ACIDO MALICO KG</t>
        </is>
      </c>
      <c r="G244" t="n">
        <v>2216</v>
      </c>
      <c r="H244" t="n">
        <v>1</v>
      </c>
      <c r="I244" t="inlineStr">
        <is>
          <t>KG</t>
        </is>
      </c>
      <c r="J244" t="inlineStr">
        <is>
          <t>ALIMENTOS</t>
        </is>
      </c>
      <c r="K244" t="inlineStr">
        <is>
          <t>05/2026</t>
        </is>
      </c>
      <c r="L244" t="n">
        <v>0</v>
      </c>
      <c r="M244" s="551" t="n">
        <v>46136</v>
      </c>
      <c r="N244" t="n">
        <v>59.78</v>
      </c>
      <c r="O244" t="n">
        <v>59.78</v>
      </c>
      <c r="P244" t="n">
        <v>59.78</v>
      </c>
    </row>
    <row r="245">
      <c r="A245" t="n">
        <v>91241</v>
      </c>
      <c r="B245" t="n">
        <v>122</v>
      </c>
      <c r="C245" t="inlineStr">
        <is>
          <t>Arcos</t>
        </is>
      </c>
      <c r="D245" s="551" t="n">
        <v>46174</v>
      </c>
      <c r="E245" t="n">
        <v>18308</v>
      </c>
      <c r="F245" t="inlineStr">
        <is>
          <t>LICOR LUXARDO BITTER BIANCO 750ML</t>
        </is>
      </c>
      <c r="G245" t="n">
        <v>3325</v>
      </c>
      <c r="H245" t="n">
        <v>1</v>
      </c>
      <c r="I245" t="inlineStr">
        <is>
          <t>UN</t>
        </is>
      </c>
      <c r="J245" t="inlineStr">
        <is>
          <t>BEBIDAS</t>
        </is>
      </c>
      <c r="K245" t="inlineStr">
        <is>
          <t>05/2026</t>
        </is>
      </c>
      <c r="L245" t="n">
        <v>0</v>
      </c>
      <c r="N245" t="n">
        <v>0</v>
      </c>
      <c r="O245" t="n">
        <v>0</v>
      </c>
      <c r="P245" t="n">
        <v>57</v>
      </c>
    </row>
    <row r="246">
      <c r="A246" t="n">
        <v>91243</v>
      </c>
      <c r="B246" t="n">
        <v>122</v>
      </c>
      <c r="C246" t="inlineStr">
        <is>
          <t>Arcos</t>
        </is>
      </c>
      <c r="D246" s="551" t="n">
        <v>46174</v>
      </c>
      <c r="E246" t="n">
        <v>20022</v>
      </c>
      <c r="F246" t="inlineStr">
        <is>
          <t>FERMENTO QUIMICO ROYAL 250G</t>
        </is>
      </c>
      <c r="G246" t="n">
        <v>2340</v>
      </c>
      <c r="H246" t="n">
        <v>5</v>
      </c>
      <c r="I246" t="inlineStr">
        <is>
          <t>UN</t>
        </is>
      </c>
      <c r="J246" t="inlineStr">
        <is>
          <t>ALIMENTOS</t>
        </is>
      </c>
      <c r="K246" t="inlineStr">
        <is>
          <t>05/2026</t>
        </is>
      </c>
      <c r="L246" t="n">
        <v>11.35</v>
      </c>
      <c r="M246" s="551" t="n">
        <v>46160</v>
      </c>
      <c r="N246" t="n">
        <v>11.35</v>
      </c>
      <c r="O246" t="n">
        <v>11.35</v>
      </c>
      <c r="P246" t="n">
        <v>56.75</v>
      </c>
    </row>
    <row r="247">
      <c r="A247" t="n">
        <v>91207</v>
      </c>
      <c r="B247" t="n">
        <v>122</v>
      </c>
      <c r="C247" t="inlineStr">
        <is>
          <t>Arcos</t>
        </is>
      </c>
      <c r="D247" s="551" t="n">
        <v>46174</v>
      </c>
      <c r="E247" t="n">
        <v>25075</v>
      </c>
      <c r="F247" t="inlineStr">
        <is>
          <t>MASSA PARA LASANHA ADRIA C/500G</t>
        </is>
      </c>
      <c r="G247" t="n">
        <v>5883</v>
      </c>
      <c r="H247" t="n">
        <v>7</v>
      </c>
      <c r="I247" t="inlineStr">
        <is>
          <t>PC</t>
        </is>
      </c>
      <c r="J247" t="inlineStr">
        <is>
          <t>ALIMENTOS</t>
        </is>
      </c>
      <c r="K247" t="inlineStr">
        <is>
          <t>05/2026</t>
        </is>
      </c>
      <c r="L247" t="n">
        <v>7.77</v>
      </c>
      <c r="M247" s="551" t="n">
        <v>46162</v>
      </c>
      <c r="N247" t="n">
        <v>7.77</v>
      </c>
      <c r="O247" t="n">
        <v>7.77</v>
      </c>
      <c r="P247" t="n">
        <v>54.39</v>
      </c>
    </row>
    <row r="248">
      <c r="A248" t="n">
        <v>91242</v>
      </c>
      <c r="B248" t="n">
        <v>122</v>
      </c>
      <c r="C248" t="inlineStr">
        <is>
          <t>Arcos</t>
        </is>
      </c>
      <c r="D248" s="551" t="n">
        <v>46174</v>
      </c>
      <c r="E248" t="n">
        <v>24030</v>
      </c>
      <c r="F248" t="inlineStr">
        <is>
          <t>AGUA TONICA PRATA 269ML</t>
        </is>
      </c>
      <c r="G248" t="n">
        <v>3593</v>
      </c>
      <c r="H248" t="n">
        <v>14</v>
      </c>
      <c r="I248" t="inlineStr">
        <is>
          <t>UN</t>
        </is>
      </c>
      <c r="J248" t="inlineStr">
        <is>
          <t>BEBIDAS</t>
        </is>
      </c>
      <c r="K248" t="inlineStr">
        <is>
          <t>05/2026</t>
        </is>
      </c>
      <c r="L248" t="n">
        <v>0</v>
      </c>
      <c r="M248" s="551" t="n">
        <v>46085</v>
      </c>
      <c r="N248" t="n">
        <v>3.79</v>
      </c>
      <c r="O248" t="n">
        <v>17.54</v>
      </c>
      <c r="P248" t="n">
        <v>53.06</v>
      </c>
    </row>
    <row r="249">
      <c r="A249" t="n">
        <v>91244</v>
      </c>
      <c r="B249" t="n">
        <v>122</v>
      </c>
      <c r="C249" t="inlineStr">
        <is>
          <t>Arcos</t>
        </is>
      </c>
      <c r="D249" s="551" t="n">
        <v>46174</v>
      </c>
      <c r="E249" t="n">
        <v>18209</v>
      </c>
      <c r="F249" t="inlineStr">
        <is>
          <t>VERMOUTH MARTINI ROSATO 750ML</t>
        </is>
      </c>
      <c r="G249" t="n">
        <v>3417</v>
      </c>
      <c r="H249" t="n">
        <v>1</v>
      </c>
      <c r="I249" t="inlineStr">
        <is>
          <t>GR</t>
        </is>
      </c>
      <c r="J249" t="inlineStr">
        <is>
          <t>BEBIDAS</t>
        </is>
      </c>
      <c r="K249" t="inlineStr">
        <is>
          <t>05/2026</t>
        </is>
      </c>
      <c r="L249" t="n">
        <v>0</v>
      </c>
      <c r="N249" t="n">
        <v>0</v>
      </c>
      <c r="O249" t="n">
        <v>0</v>
      </c>
      <c r="P249" t="n">
        <v>51.9</v>
      </c>
    </row>
    <row r="250">
      <c r="A250" t="n">
        <v>91245</v>
      </c>
      <c r="B250" t="n">
        <v>122</v>
      </c>
      <c r="C250" t="inlineStr">
        <is>
          <t>Arcos</t>
        </is>
      </c>
      <c r="D250" s="551" t="n">
        <v>46174</v>
      </c>
      <c r="E250" t="n">
        <v>19907</v>
      </c>
      <c r="F250" t="inlineStr">
        <is>
          <t>SAL REFINADO CISNE 1KG</t>
        </is>
      </c>
      <c r="G250" t="n">
        <v>2381</v>
      </c>
      <c r="H250" t="n">
        <v>17</v>
      </c>
      <c r="I250" t="inlineStr">
        <is>
          <t>UN</t>
        </is>
      </c>
      <c r="J250" t="inlineStr">
        <is>
          <t>ALIMENTOS</t>
        </is>
      </c>
      <c r="K250" t="inlineStr">
        <is>
          <t>05/2026</t>
        </is>
      </c>
      <c r="L250" t="n">
        <v>0</v>
      </c>
      <c r="M250" s="551" t="n">
        <v>45686</v>
      </c>
      <c r="N250" t="n">
        <v>3.01</v>
      </c>
      <c r="O250" t="n">
        <v>3.23</v>
      </c>
      <c r="P250" t="n">
        <v>51.17</v>
      </c>
    </row>
    <row r="251">
      <c r="A251" t="n">
        <v>91246</v>
      </c>
      <c r="B251" t="n">
        <v>122</v>
      </c>
      <c r="C251" t="inlineStr">
        <is>
          <t>Arcos</t>
        </is>
      </c>
      <c r="D251" s="551" t="n">
        <v>46174</v>
      </c>
      <c r="E251" t="n">
        <v>21085</v>
      </c>
      <c r="F251" t="inlineStr">
        <is>
          <t>ACUCAR SACHE UNIAO 5G C/1000</t>
        </is>
      </c>
      <c r="G251" t="n">
        <v>1989</v>
      </c>
      <c r="H251" t="n">
        <v>1</v>
      </c>
      <c r="I251" t="inlineStr">
        <is>
          <t>CX</t>
        </is>
      </c>
      <c r="J251" t="inlineStr">
        <is>
          <t>ALIMENTOS</t>
        </is>
      </c>
      <c r="K251" t="inlineStr">
        <is>
          <t>05/2026</t>
        </is>
      </c>
      <c r="L251" t="n">
        <v>0</v>
      </c>
      <c r="M251" s="551" t="n">
        <v>46134</v>
      </c>
      <c r="N251" t="n">
        <v>44.75</v>
      </c>
      <c r="O251" t="n">
        <v>51.14</v>
      </c>
      <c r="P251" t="n">
        <v>44.75</v>
      </c>
    </row>
    <row r="252">
      <c r="A252" t="n">
        <v>91250</v>
      </c>
      <c r="B252" t="n">
        <v>122</v>
      </c>
      <c r="C252" t="inlineStr">
        <is>
          <t>Arcos</t>
        </is>
      </c>
      <c r="D252" s="551" t="n">
        <v>46174</v>
      </c>
      <c r="E252" t="n">
        <v>19623</v>
      </c>
      <c r="F252" t="inlineStr">
        <is>
          <t>CEBOLA ROXA KG</t>
        </is>
      </c>
      <c r="G252" t="n">
        <v>2611</v>
      </c>
      <c r="H252" t="n">
        <v>7.3</v>
      </c>
      <c r="I252" t="inlineStr">
        <is>
          <t>KG</t>
        </is>
      </c>
      <c r="J252" t="inlineStr">
        <is>
          <t>ALIMENTOS</t>
        </is>
      </c>
      <c r="K252" t="inlineStr">
        <is>
          <t>05/2026</t>
        </is>
      </c>
      <c r="L252" t="n">
        <v>6.04</v>
      </c>
      <c r="M252" s="551" t="n">
        <v>46168</v>
      </c>
      <c r="N252" t="n">
        <v>6.31</v>
      </c>
      <c r="O252" t="n">
        <v>6.3</v>
      </c>
      <c r="P252" t="n">
        <v>44.09</v>
      </c>
    </row>
    <row r="253">
      <c r="A253" t="n">
        <v>91248</v>
      </c>
      <c r="B253" t="n">
        <v>122</v>
      </c>
      <c r="C253" t="inlineStr">
        <is>
          <t>Arcos</t>
        </is>
      </c>
      <c r="D253" s="551" t="n">
        <v>46174</v>
      </c>
      <c r="E253" t="n">
        <v>20029</v>
      </c>
      <c r="F253" t="inlineStr">
        <is>
          <t>ESSENCIA DE BAUNILHA CEPERA 500ML</t>
        </is>
      </c>
      <c r="G253" t="n">
        <v>2337</v>
      </c>
      <c r="H253" t="n">
        <v>3</v>
      </c>
      <c r="I253" t="inlineStr">
        <is>
          <t>FR</t>
        </is>
      </c>
      <c r="J253" t="inlineStr">
        <is>
          <t>ALIMENTOS</t>
        </is>
      </c>
      <c r="K253" t="inlineStr">
        <is>
          <t>05/2026</t>
        </is>
      </c>
      <c r="L253" t="n">
        <v>0</v>
      </c>
      <c r="M253" s="551" t="n">
        <v>46097</v>
      </c>
      <c r="N253" t="n">
        <v>13.6</v>
      </c>
      <c r="O253" t="n">
        <v>14.96</v>
      </c>
      <c r="P253" t="n">
        <v>40.8</v>
      </c>
    </row>
    <row r="254">
      <c r="A254" t="n">
        <v>91323</v>
      </c>
      <c r="B254" t="n">
        <v>122</v>
      </c>
      <c r="C254" t="inlineStr">
        <is>
          <t>Arcos</t>
        </is>
      </c>
      <c r="D254" s="551" t="n">
        <v>46174</v>
      </c>
      <c r="E254" t="n">
        <v>25445</v>
      </c>
      <c r="F254" t="inlineStr">
        <is>
          <t>TEQUILA DON JULIO ANEJO 750ML UN</t>
        </is>
      </c>
      <c r="G254" t="n">
        <v>6113</v>
      </c>
      <c r="H254" t="n">
        <v>0.14</v>
      </c>
      <c r="I254" t="inlineStr">
        <is>
          <t>GR</t>
        </is>
      </c>
      <c r="J254" t="inlineStr">
        <is>
          <t>BEBIDAS</t>
        </is>
      </c>
      <c r="K254" t="inlineStr">
        <is>
          <t>05/2026</t>
        </is>
      </c>
      <c r="L254" t="n">
        <v>286.56</v>
      </c>
      <c r="M254" s="551" t="n">
        <v>46171</v>
      </c>
      <c r="N254" t="n">
        <v>286.56</v>
      </c>
      <c r="O254" t="n">
        <v>286.56</v>
      </c>
      <c r="P254" t="n">
        <v>40.12</v>
      </c>
    </row>
    <row r="255">
      <c r="A255" t="n">
        <v>91269</v>
      </c>
      <c r="B255" t="n">
        <v>122</v>
      </c>
      <c r="C255" t="inlineStr">
        <is>
          <t>Arcos</t>
        </is>
      </c>
      <c r="D255" s="551" t="n">
        <v>46174</v>
      </c>
      <c r="E255" t="n">
        <v>23184</v>
      </c>
      <c r="F255" t="inlineStr">
        <is>
          <t>TOMATE CEREJA KG</t>
        </is>
      </c>
      <c r="G255" t="n">
        <v>2670</v>
      </c>
      <c r="H255" t="n">
        <v>1.22</v>
      </c>
      <c r="I255" t="inlineStr">
        <is>
          <t>KG</t>
        </is>
      </c>
      <c r="J255" t="inlineStr">
        <is>
          <t>ALIMENTOS</t>
        </is>
      </c>
      <c r="K255" t="inlineStr">
        <is>
          <t>05/2026</t>
        </is>
      </c>
      <c r="L255" t="n">
        <v>30.64</v>
      </c>
      <c r="M255" s="551" t="n">
        <v>46154</v>
      </c>
      <c r="N255" t="n">
        <v>35</v>
      </c>
      <c r="O255" t="n">
        <v>26</v>
      </c>
      <c r="P255" t="n">
        <v>37.38</v>
      </c>
    </row>
    <row r="256">
      <c r="A256" t="n">
        <v>91302</v>
      </c>
      <c r="B256" t="n">
        <v>122</v>
      </c>
      <c r="C256" t="inlineStr">
        <is>
          <t>Arcos</t>
        </is>
      </c>
      <c r="D256" s="551" t="n">
        <v>46174</v>
      </c>
      <c r="E256" t="n">
        <v>19714</v>
      </c>
      <c r="F256" t="inlineStr">
        <is>
          <t>UVA PASSA BRANCA SEM SEMENTE C/1KG</t>
        </is>
      </c>
      <c r="G256" t="n">
        <v>2539</v>
      </c>
      <c r="H256" t="n">
        <v>1</v>
      </c>
      <c r="I256" t="inlineStr">
        <is>
          <t>PC</t>
        </is>
      </c>
      <c r="J256" t="inlineStr">
        <is>
          <t>ALIMENTOS</t>
        </is>
      </c>
      <c r="K256" t="inlineStr">
        <is>
          <t>05/2026</t>
        </is>
      </c>
      <c r="L256" t="n">
        <v>37.17</v>
      </c>
      <c r="M256" s="551" t="n">
        <v>46162</v>
      </c>
      <c r="N256" t="n">
        <v>37.17</v>
      </c>
      <c r="O256" t="n">
        <v>37.17</v>
      </c>
      <c r="P256" t="n">
        <v>37.17</v>
      </c>
    </row>
    <row r="257">
      <c r="A257" t="n">
        <v>91249</v>
      </c>
      <c r="B257" t="n">
        <v>122</v>
      </c>
      <c r="C257" t="inlineStr">
        <is>
          <t>Arcos</t>
        </is>
      </c>
      <c r="D257" s="551" t="n">
        <v>46174</v>
      </c>
      <c r="E257" t="n">
        <v>24110</v>
      </c>
      <c r="F257" t="inlineStr">
        <is>
          <t>CANELA EM PO KG</t>
        </is>
      </c>
      <c r="G257" t="n">
        <v>2322</v>
      </c>
      <c r="H257" t="n">
        <v>2.5</v>
      </c>
      <c r="I257" t="inlineStr">
        <is>
          <t>KG</t>
        </is>
      </c>
      <c r="J257" t="inlineStr">
        <is>
          <t>ALIMENTOS</t>
        </is>
      </c>
      <c r="K257" t="inlineStr">
        <is>
          <t>05/2026</t>
        </is>
      </c>
      <c r="L257" t="n">
        <v>0</v>
      </c>
      <c r="M257" s="551" t="n">
        <v>45909</v>
      </c>
      <c r="N257" t="n">
        <v>14.6</v>
      </c>
      <c r="O257" t="n">
        <v>8.25</v>
      </c>
      <c r="P257" t="n">
        <v>36.5</v>
      </c>
    </row>
    <row r="258">
      <c r="A258" t="n">
        <v>91308</v>
      </c>
      <c r="B258" t="n">
        <v>122</v>
      </c>
      <c r="C258" t="inlineStr">
        <is>
          <t>Arcos</t>
        </is>
      </c>
      <c r="D258" s="551" t="n">
        <v>46174</v>
      </c>
      <c r="E258" t="n">
        <v>19558</v>
      </c>
      <c r="F258" t="inlineStr">
        <is>
          <t>QUIABO KG</t>
        </is>
      </c>
      <c r="G258" t="n">
        <v>2659</v>
      </c>
      <c r="H258" t="n">
        <v>1.88</v>
      </c>
      <c r="I258" t="inlineStr">
        <is>
          <t>KG</t>
        </is>
      </c>
      <c r="J258" t="inlineStr">
        <is>
          <t>ALIMENTOS</t>
        </is>
      </c>
      <c r="K258" t="inlineStr">
        <is>
          <t>05/2026</t>
        </is>
      </c>
      <c r="L258" t="n">
        <v>18.98</v>
      </c>
      <c r="M258" s="551" t="n">
        <v>46172</v>
      </c>
      <c r="N258" t="n">
        <v>20.3</v>
      </c>
      <c r="O258" t="n">
        <v>20.3</v>
      </c>
      <c r="P258" t="n">
        <v>35.68</v>
      </c>
    </row>
    <row r="259">
      <c r="A259" t="n">
        <v>91251</v>
      </c>
      <c r="B259" t="n">
        <v>122</v>
      </c>
      <c r="C259" t="inlineStr">
        <is>
          <t>Arcos</t>
        </is>
      </c>
      <c r="D259" s="551" t="n">
        <v>46174</v>
      </c>
      <c r="E259" t="n">
        <v>19415</v>
      </c>
      <c r="F259" t="inlineStr">
        <is>
          <t>MARGARINA COM SAL QUALY 500G UN</t>
        </is>
      </c>
      <c r="G259" t="n">
        <v>2759</v>
      </c>
      <c r="H259" t="n">
        <v>4</v>
      </c>
      <c r="I259" t="inlineStr">
        <is>
          <t>UN</t>
        </is>
      </c>
      <c r="J259" t="inlineStr">
        <is>
          <t>ALIMENTOS</t>
        </is>
      </c>
      <c r="K259" t="inlineStr">
        <is>
          <t>05/2026</t>
        </is>
      </c>
      <c r="L259" t="n">
        <v>8.800000000000001</v>
      </c>
      <c r="M259" s="551" t="n">
        <v>46148</v>
      </c>
      <c r="N259" t="n">
        <v>8.800000000000001</v>
      </c>
      <c r="O259" t="n">
        <v>8.800000000000001</v>
      </c>
      <c r="P259" t="n">
        <v>35.2</v>
      </c>
    </row>
    <row r="260">
      <c r="A260" t="n">
        <v>91316</v>
      </c>
      <c r="B260" t="n">
        <v>122</v>
      </c>
      <c r="C260" t="inlineStr">
        <is>
          <t>Arcos</t>
        </is>
      </c>
      <c r="D260" s="551" t="n">
        <v>46174</v>
      </c>
      <c r="E260" t="n">
        <v>24145</v>
      </c>
      <c r="F260" t="inlineStr">
        <is>
          <t>CERVEJA WALS BRUT 750ML</t>
        </is>
      </c>
      <c r="G260" t="n">
        <v>3089</v>
      </c>
      <c r="H260" t="n">
        <v>1</v>
      </c>
      <c r="I260" t="inlineStr">
        <is>
          <t>UN</t>
        </is>
      </c>
      <c r="J260" t="inlineStr">
        <is>
          <t>BEBIDAS</t>
        </is>
      </c>
      <c r="K260" t="inlineStr">
        <is>
          <t>05/2026</t>
        </is>
      </c>
      <c r="L260" t="n">
        <v>0</v>
      </c>
      <c r="N260" t="n">
        <v>0</v>
      </c>
      <c r="O260" t="n">
        <v>0</v>
      </c>
      <c r="P260" t="n">
        <v>35</v>
      </c>
    </row>
    <row r="261">
      <c r="A261" t="n">
        <v>91252</v>
      </c>
      <c r="B261" t="n">
        <v>122</v>
      </c>
      <c r="C261" t="inlineStr">
        <is>
          <t>Arcos</t>
        </is>
      </c>
      <c r="D261" s="551" t="n">
        <v>46174</v>
      </c>
      <c r="E261" t="n">
        <v>24089</v>
      </c>
      <c r="F261" t="inlineStr">
        <is>
          <t>BICARBONATO DE SODIO KG</t>
        </is>
      </c>
      <c r="G261" t="n">
        <v>2316</v>
      </c>
      <c r="H261" t="n">
        <v>4</v>
      </c>
      <c r="I261" t="inlineStr">
        <is>
          <t>KG</t>
        </is>
      </c>
      <c r="J261" t="inlineStr">
        <is>
          <t>ALIMENTOS</t>
        </is>
      </c>
      <c r="K261" t="inlineStr">
        <is>
          <t>05/2026</t>
        </is>
      </c>
      <c r="L261" t="n">
        <v>0</v>
      </c>
      <c r="M261" s="551" t="n">
        <v>45979</v>
      </c>
      <c r="N261" t="n">
        <v>8.199999999999999</v>
      </c>
      <c r="O261" t="n">
        <v>9.5</v>
      </c>
      <c r="P261" t="n">
        <v>32.8</v>
      </c>
    </row>
    <row r="262">
      <c r="A262" t="n">
        <v>91253</v>
      </c>
      <c r="B262" t="n">
        <v>122</v>
      </c>
      <c r="C262" t="inlineStr">
        <is>
          <t>Arcos</t>
        </is>
      </c>
      <c r="D262" s="551" t="n">
        <v>46174</v>
      </c>
      <c r="E262" t="n">
        <v>25885</v>
      </c>
      <c r="F262" t="inlineStr">
        <is>
          <t>PAO FOLHA LIBANES MAXIFOUR C/300G</t>
        </is>
      </c>
      <c r="G262" t="n">
        <v>6422</v>
      </c>
      <c r="H262" t="n">
        <v>4</v>
      </c>
      <c r="I262" t="inlineStr">
        <is>
          <t>PT</t>
        </is>
      </c>
      <c r="J262" t="inlineStr">
        <is>
          <t>ALIMENTOS</t>
        </is>
      </c>
      <c r="K262" t="inlineStr">
        <is>
          <t>05/2026</t>
        </is>
      </c>
      <c r="L262" t="n">
        <v>0</v>
      </c>
      <c r="N262" t="n">
        <v>0</v>
      </c>
      <c r="O262" t="n">
        <v>9.1</v>
      </c>
      <c r="P262" t="n">
        <v>32.8</v>
      </c>
    </row>
    <row r="263">
      <c r="A263" t="n">
        <v>91254</v>
      </c>
      <c r="B263" t="n">
        <v>122</v>
      </c>
      <c r="C263" t="inlineStr">
        <is>
          <t>Arcos</t>
        </is>
      </c>
      <c r="D263" s="551" t="n">
        <v>46174</v>
      </c>
      <c r="E263" t="n">
        <v>18223</v>
      </c>
      <c r="F263" t="inlineStr">
        <is>
          <t>TEQUILA MEZCAL GUSANO ROJO 700ML</t>
        </is>
      </c>
      <c r="G263" t="n">
        <v>3405</v>
      </c>
      <c r="H263" t="n">
        <v>0.18</v>
      </c>
      <c r="I263" t="inlineStr">
        <is>
          <t>UN</t>
        </is>
      </c>
      <c r="J263" t="inlineStr">
        <is>
          <t>BEBIDAS</t>
        </is>
      </c>
      <c r="K263" t="inlineStr">
        <is>
          <t>05/2026</t>
        </is>
      </c>
      <c r="L263" t="n">
        <v>0</v>
      </c>
      <c r="N263" t="n">
        <v>0</v>
      </c>
      <c r="O263" t="n">
        <v>0</v>
      </c>
      <c r="P263" t="n">
        <v>32.4</v>
      </c>
    </row>
    <row r="264">
      <c r="A264" t="n">
        <v>91255</v>
      </c>
      <c r="B264" t="n">
        <v>122</v>
      </c>
      <c r="C264" t="inlineStr">
        <is>
          <t>Arcos</t>
        </is>
      </c>
      <c r="D264" s="551" t="n">
        <v>46174</v>
      </c>
      <c r="E264" t="n">
        <v>18180</v>
      </c>
      <c r="F264" t="inlineStr">
        <is>
          <t>VODKA GREY GOOSE NATURAL 750ML</t>
        </is>
      </c>
      <c r="G264" t="n">
        <v>3442</v>
      </c>
      <c r="H264" t="n">
        <v>0.29</v>
      </c>
      <c r="I264" t="inlineStr">
        <is>
          <t>GR</t>
        </is>
      </c>
      <c r="J264" t="inlineStr">
        <is>
          <t>BEBIDAS</t>
        </is>
      </c>
      <c r="K264" t="inlineStr">
        <is>
          <t>05/2026</t>
        </is>
      </c>
      <c r="L264" t="n">
        <v>0</v>
      </c>
      <c r="N264" t="n">
        <v>0</v>
      </c>
      <c r="O264" t="n">
        <v>113.68</v>
      </c>
      <c r="P264" t="n">
        <v>31.9</v>
      </c>
    </row>
    <row r="265">
      <c r="A265" t="n">
        <v>91256</v>
      </c>
      <c r="B265" t="n">
        <v>122</v>
      </c>
      <c r="C265" t="inlineStr">
        <is>
          <t>Arcos</t>
        </is>
      </c>
      <c r="D265" s="551" t="n">
        <v>46174</v>
      </c>
      <c r="E265" t="n">
        <v>20174</v>
      </c>
      <c r="F265" t="inlineStr">
        <is>
          <t>SEMENTE DE GIRASSOL SEM CASCA KG</t>
        </is>
      </c>
      <c r="G265" t="n">
        <v>2264</v>
      </c>
      <c r="H265" t="n">
        <v>2</v>
      </c>
      <c r="I265" t="inlineStr">
        <is>
          <t>KG</t>
        </is>
      </c>
      <c r="J265" t="inlineStr">
        <is>
          <t>ALIMENTOS</t>
        </is>
      </c>
      <c r="K265" t="inlineStr">
        <is>
          <t>05/2026</t>
        </is>
      </c>
      <c r="L265" t="n">
        <v>0</v>
      </c>
      <c r="M265" s="551" t="n">
        <v>45979</v>
      </c>
      <c r="N265" t="n">
        <v>15.4</v>
      </c>
      <c r="O265" t="n">
        <v>18.9</v>
      </c>
      <c r="P265" t="n">
        <v>30.8</v>
      </c>
    </row>
    <row r="266">
      <c r="A266" t="n">
        <v>91257</v>
      </c>
      <c r="B266" t="n">
        <v>122</v>
      </c>
      <c r="C266" t="inlineStr">
        <is>
          <t>Arcos</t>
        </is>
      </c>
      <c r="D266" s="551" t="n">
        <v>46174</v>
      </c>
      <c r="E266" t="n">
        <v>18107</v>
      </c>
      <c r="F266" t="inlineStr">
        <is>
          <t>WHISKY JURA SINGLE MALT 10 ANOS 700ML</t>
        </is>
      </c>
      <c r="G266" t="n">
        <v>3504</v>
      </c>
      <c r="H266" t="n">
        <v>0.16</v>
      </c>
      <c r="I266" t="inlineStr">
        <is>
          <t>GR</t>
        </is>
      </c>
      <c r="J266" t="inlineStr">
        <is>
          <t>BEBIDAS</t>
        </is>
      </c>
      <c r="K266" t="inlineStr">
        <is>
          <t>05/2026</t>
        </is>
      </c>
      <c r="L266" t="n">
        <v>0</v>
      </c>
      <c r="N266" t="n">
        <v>0</v>
      </c>
      <c r="O266" t="n">
        <v>0</v>
      </c>
      <c r="P266" t="n">
        <v>28.8</v>
      </c>
    </row>
    <row r="267">
      <c r="A267" t="n">
        <v>91258</v>
      </c>
      <c r="B267" t="n">
        <v>122</v>
      </c>
      <c r="C267" t="inlineStr">
        <is>
          <t>Arcos</t>
        </is>
      </c>
      <c r="D267" s="551" t="n">
        <v>46174</v>
      </c>
      <c r="E267" t="n">
        <v>18239</v>
      </c>
      <c r="F267" t="inlineStr">
        <is>
          <t>TEQUILA HERRADURA ANEJO 750ML</t>
        </is>
      </c>
      <c r="G267" t="n">
        <v>3389</v>
      </c>
      <c r="H267" t="n">
        <v>0.13</v>
      </c>
      <c r="I267" t="inlineStr">
        <is>
          <t>GR</t>
        </is>
      </c>
      <c r="J267" t="inlineStr">
        <is>
          <t>BEBIDAS</t>
        </is>
      </c>
      <c r="K267" t="inlineStr">
        <is>
          <t>05/2026</t>
        </is>
      </c>
      <c r="L267" t="n">
        <v>0</v>
      </c>
      <c r="N267" t="n">
        <v>0</v>
      </c>
      <c r="O267" t="n">
        <v>0</v>
      </c>
      <c r="P267" t="n">
        <v>28.6</v>
      </c>
    </row>
    <row r="268">
      <c r="A268" t="n">
        <v>91259</v>
      </c>
      <c r="B268" t="n">
        <v>122</v>
      </c>
      <c r="C268" t="inlineStr">
        <is>
          <t>Arcos</t>
        </is>
      </c>
      <c r="D268" s="551" t="n">
        <v>46174</v>
      </c>
      <c r="E268" t="n">
        <v>20185</v>
      </c>
      <c r="F268" t="inlineStr">
        <is>
          <t>SEMENTE ABOBORA CRUA SEM CASCA KG</t>
        </is>
      </c>
      <c r="G268" t="n">
        <v>2259</v>
      </c>
      <c r="H268" t="n">
        <v>1</v>
      </c>
      <c r="I268" t="inlineStr">
        <is>
          <t>KG</t>
        </is>
      </c>
      <c r="J268" t="inlineStr">
        <is>
          <t>ALIMENTOS</t>
        </is>
      </c>
      <c r="K268" t="inlineStr">
        <is>
          <t>05/2026</t>
        </is>
      </c>
      <c r="L268" t="n">
        <v>0</v>
      </c>
      <c r="M268" s="551" t="n">
        <v>45965</v>
      </c>
      <c r="N268" t="n">
        <v>25.9</v>
      </c>
      <c r="O268" t="n">
        <v>32.9</v>
      </c>
      <c r="P268" t="n">
        <v>25.9</v>
      </c>
    </row>
    <row r="269">
      <c r="A269" t="n">
        <v>91324</v>
      </c>
      <c r="B269" t="n">
        <v>122</v>
      </c>
      <c r="C269" t="inlineStr">
        <is>
          <t>Arcos</t>
        </is>
      </c>
      <c r="D269" s="551" t="n">
        <v>46174</v>
      </c>
      <c r="E269" t="n">
        <v>18203</v>
      </c>
      <c r="F269" t="inlineStr">
        <is>
          <t>VERMOUTH ITALIANO CARPANO DRY 1L</t>
        </is>
      </c>
      <c r="G269" t="n">
        <v>3423</v>
      </c>
      <c r="H269" t="n">
        <v>0.11</v>
      </c>
      <c r="I269" t="inlineStr">
        <is>
          <t>GR</t>
        </is>
      </c>
      <c r="J269" t="inlineStr">
        <is>
          <t>BEBIDAS</t>
        </is>
      </c>
      <c r="K269" t="inlineStr">
        <is>
          <t>05/2026</t>
        </is>
      </c>
      <c r="L269" t="n">
        <v>0</v>
      </c>
      <c r="N269" t="n">
        <v>0</v>
      </c>
      <c r="O269" t="n">
        <v>230</v>
      </c>
      <c r="P269" t="n">
        <v>25.3</v>
      </c>
    </row>
    <row r="270">
      <c r="A270" t="n">
        <v>91262</v>
      </c>
      <c r="B270" t="n">
        <v>122</v>
      </c>
      <c r="C270" t="inlineStr">
        <is>
          <t>Arcos</t>
        </is>
      </c>
      <c r="D270" s="551" t="n">
        <v>46174</v>
      </c>
      <c r="E270" t="n">
        <v>19465</v>
      </c>
      <c r="F270" t="inlineStr">
        <is>
          <t>SALSAO KG</t>
        </is>
      </c>
      <c r="G270" t="n">
        <v>2737</v>
      </c>
      <c r="H270" t="n">
        <v>3.62</v>
      </c>
      <c r="I270" t="inlineStr">
        <is>
          <t>KG</t>
        </is>
      </c>
      <c r="J270" t="inlineStr">
        <is>
          <t>ALIMENTOS</t>
        </is>
      </c>
      <c r="K270" t="inlineStr">
        <is>
          <t>05/2026</t>
        </is>
      </c>
      <c r="L270" t="n">
        <v>6.3</v>
      </c>
      <c r="M270" s="551" t="n">
        <v>46172</v>
      </c>
      <c r="N270" t="n">
        <v>6.53</v>
      </c>
      <c r="O270" t="n">
        <v>6.53</v>
      </c>
      <c r="P270" t="n">
        <v>22.81</v>
      </c>
    </row>
    <row r="271">
      <c r="A271" t="n">
        <v>91260</v>
      </c>
      <c r="B271" t="n">
        <v>122</v>
      </c>
      <c r="C271" t="inlineStr">
        <is>
          <t>Arcos</t>
        </is>
      </c>
      <c r="D271" s="551" t="n">
        <v>46174</v>
      </c>
      <c r="E271" t="n">
        <v>19434</v>
      </c>
      <c r="F271" t="inlineStr">
        <is>
          <t>LEITE EM PO INTEGRAL NINHO C/400G</t>
        </is>
      </c>
      <c r="G271" t="n">
        <v>2757</v>
      </c>
      <c r="H271" t="n">
        <v>1</v>
      </c>
      <c r="I271" t="inlineStr">
        <is>
          <t>PC</t>
        </is>
      </c>
      <c r="J271" t="inlineStr">
        <is>
          <t>ALIMENTOS</t>
        </is>
      </c>
      <c r="K271" t="inlineStr">
        <is>
          <t>05/2026</t>
        </is>
      </c>
      <c r="L271" t="n">
        <v>0</v>
      </c>
      <c r="M271" s="551" t="n">
        <v>46105</v>
      </c>
      <c r="N271" t="n">
        <v>22.3</v>
      </c>
      <c r="O271" t="n">
        <v>23.1</v>
      </c>
      <c r="P271" t="n">
        <v>22.3</v>
      </c>
    </row>
    <row r="272">
      <c r="A272" t="n">
        <v>91247</v>
      </c>
      <c r="B272" t="n">
        <v>122</v>
      </c>
      <c r="C272" t="inlineStr">
        <is>
          <t>Arcos</t>
        </is>
      </c>
      <c r="D272" s="551" t="n">
        <v>46174</v>
      </c>
      <c r="E272" t="n">
        <v>24322</v>
      </c>
      <c r="F272" t="inlineStr">
        <is>
          <t>LEMON PEPPER KG</t>
        </is>
      </c>
      <c r="G272" t="n">
        <v>2342</v>
      </c>
      <c r="H272" t="n">
        <v>2</v>
      </c>
      <c r="I272" t="inlineStr">
        <is>
          <t>KG</t>
        </is>
      </c>
      <c r="J272" t="inlineStr">
        <is>
          <t>ALIMENTOS</t>
        </is>
      </c>
      <c r="K272" t="inlineStr">
        <is>
          <t>05/2026</t>
        </is>
      </c>
      <c r="L272" t="n">
        <v>11</v>
      </c>
      <c r="M272" s="551" t="n">
        <v>46168</v>
      </c>
      <c r="N272" t="n">
        <v>11</v>
      </c>
      <c r="O272" t="n">
        <v>22</v>
      </c>
      <c r="P272" t="n">
        <v>22</v>
      </c>
    </row>
    <row r="273">
      <c r="A273" t="n">
        <v>91263</v>
      </c>
      <c r="B273" t="n">
        <v>122</v>
      </c>
      <c r="C273" t="inlineStr">
        <is>
          <t>Arcos</t>
        </is>
      </c>
      <c r="D273" s="551" t="n">
        <v>46174</v>
      </c>
      <c r="E273" t="n">
        <v>19476</v>
      </c>
      <c r="F273" t="inlineStr">
        <is>
          <t>MANJERICAO KG</t>
        </is>
      </c>
      <c r="G273" t="n">
        <v>2729</v>
      </c>
      <c r="H273" t="n">
        <v>0.32</v>
      </c>
      <c r="I273" t="inlineStr">
        <is>
          <t>KG</t>
        </is>
      </c>
      <c r="J273" t="inlineStr">
        <is>
          <t>ALIMENTOS</t>
        </is>
      </c>
      <c r="K273" t="inlineStr">
        <is>
          <t>05/2026</t>
        </is>
      </c>
      <c r="L273" t="n">
        <v>62.96</v>
      </c>
      <c r="M273" s="551" t="n">
        <v>46171</v>
      </c>
      <c r="N273" t="n">
        <v>50.5</v>
      </c>
      <c r="O273" t="n">
        <v>50</v>
      </c>
      <c r="P273" t="n">
        <v>20.15</v>
      </c>
    </row>
    <row r="274">
      <c r="A274" t="n">
        <v>91261</v>
      </c>
      <c r="B274" t="n">
        <v>122</v>
      </c>
      <c r="C274" t="inlineStr">
        <is>
          <t>Arcos</t>
        </is>
      </c>
      <c r="D274" s="551" t="n">
        <v>46174</v>
      </c>
      <c r="E274" t="n">
        <v>19632</v>
      </c>
      <c r="F274" t="inlineStr">
        <is>
          <t>BETERRABA KG</t>
        </is>
      </c>
      <c r="G274" t="n">
        <v>2604</v>
      </c>
      <c r="H274" t="n">
        <v>4.06</v>
      </c>
      <c r="I274" t="inlineStr">
        <is>
          <t>KG</t>
        </is>
      </c>
      <c r="J274" t="inlineStr">
        <is>
          <t>ALIMENTOS</t>
        </is>
      </c>
      <c r="K274" t="inlineStr">
        <is>
          <t>05/2026</t>
        </is>
      </c>
      <c r="L274" t="n">
        <v>4.9</v>
      </c>
      <c r="M274" s="551" t="n">
        <v>46171</v>
      </c>
      <c r="N274" t="n">
        <v>4.5</v>
      </c>
      <c r="O274" t="n">
        <v>4.5</v>
      </c>
      <c r="P274" t="n">
        <v>19.89</v>
      </c>
    </row>
    <row r="275">
      <c r="A275" t="n">
        <v>91265</v>
      </c>
      <c r="B275" t="n">
        <v>122</v>
      </c>
      <c r="C275" t="inlineStr">
        <is>
          <t>Arcos</t>
        </is>
      </c>
      <c r="D275" s="551" t="n">
        <v>46174</v>
      </c>
      <c r="E275" t="n">
        <v>21030</v>
      </c>
      <c r="F275" t="inlineStr">
        <is>
          <t>AZEITE EXTRA VIRGEM GALLO 250ML UN</t>
        </is>
      </c>
      <c r="G275" t="n">
        <v>2001</v>
      </c>
      <c r="H275" t="n">
        <v>1</v>
      </c>
      <c r="I275" t="inlineStr">
        <is>
          <t>UN</t>
        </is>
      </c>
      <c r="J275" t="inlineStr">
        <is>
          <t>ALIMENTOS</t>
        </is>
      </c>
      <c r="K275" t="inlineStr">
        <is>
          <t>05/2026</t>
        </is>
      </c>
      <c r="L275" t="n">
        <v>0</v>
      </c>
      <c r="M275" s="551" t="n">
        <v>46028</v>
      </c>
      <c r="N275" t="n">
        <v>19.2</v>
      </c>
      <c r="O275" t="n">
        <v>19.9</v>
      </c>
      <c r="P275" t="n">
        <v>19.2</v>
      </c>
    </row>
    <row r="276">
      <c r="A276" t="n">
        <v>91266</v>
      </c>
      <c r="B276" t="n">
        <v>122</v>
      </c>
      <c r="C276" t="inlineStr">
        <is>
          <t>Arcos</t>
        </is>
      </c>
      <c r="D276" s="551" t="n">
        <v>46174</v>
      </c>
      <c r="E276" t="n">
        <v>18191</v>
      </c>
      <c r="F276" t="inlineStr">
        <is>
          <t>VODKA ABSOLUT VANILIA 750ML</t>
        </is>
      </c>
      <c r="G276" t="n">
        <v>3433</v>
      </c>
      <c r="H276" t="n">
        <v>0.24</v>
      </c>
      <c r="I276" t="inlineStr">
        <is>
          <t>GR</t>
        </is>
      </c>
      <c r="J276" t="inlineStr">
        <is>
          <t>BEBIDAS</t>
        </is>
      </c>
      <c r="K276" t="inlineStr">
        <is>
          <t>05/2026</t>
        </is>
      </c>
      <c r="L276" t="n">
        <v>0</v>
      </c>
      <c r="N276" t="n">
        <v>0</v>
      </c>
      <c r="O276" t="n">
        <v>0</v>
      </c>
      <c r="P276" t="n">
        <v>19.2</v>
      </c>
    </row>
    <row r="277">
      <c r="A277" t="n">
        <v>91267</v>
      </c>
      <c r="B277" t="n">
        <v>122</v>
      </c>
      <c r="C277" t="inlineStr">
        <is>
          <t>Arcos</t>
        </is>
      </c>
      <c r="D277" s="551" t="n">
        <v>46174</v>
      </c>
      <c r="E277" t="n">
        <v>19917</v>
      </c>
      <c r="F277" t="inlineStr">
        <is>
          <t>SAL GROSSO CISNE C/1KG</t>
        </is>
      </c>
      <c r="G277" t="n">
        <v>2379</v>
      </c>
      <c r="H277" t="n">
        <v>6</v>
      </c>
      <c r="I277" t="inlineStr">
        <is>
          <t>PC</t>
        </is>
      </c>
      <c r="J277" t="inlineStr">
        <is>
          <t>ALIMENTOS</t>
        </is>
      </c>
      <c r="K277" t="inlineStr">
        <is>
          <t>05/2026</t>
        </is>
      </c>
      <c r="L277" t="n">
        <v>0</v>
      </c>
      <c r="M277" s="551" t="n">
        <v>45636</v>
      </c>
      <c r="N277" t="n">
        <v>3.09</v>
      </c>
      <c r="O277" t="n">
        <v>3.35</v>
      </c>
      <c r="P277" t="n">
        <v>18.54</v>
      </c>
    </row>
    <row r="278">
      <c r="A278" t="n">
        <v>91270</v>
      </c>
      <c r="B278" t="n">
        <v>122</v>
      </c>
      <c r="C278" t="inlineStr">
        <is>
          <t>Arcos</t>
        </is>
      </c>
      <c r="D278" s="551" t="n">
        <v>46174</v>
      </c>
      <c r="E278" t="n">
        <v>19787</v>
      </c>
      <c r="F278" t="inlineStr">
        <is>
          <t>ABACAXI PEROLA KG</t>
        </is>
      </c>
      <c r="G278" t="n">
        <v>2471</v>
      </c>
      <c r="H278" t="n">
        <v>3</v>
      </c>
      <c r="I278" t="inlineStr">
        <is>
          <t>KG</t>
        </is>
      </c>
      <c r="J278" t="inlineStr">
        <is>
          <t>ALIMENTOS</t>
        </is>
      </c>
      <c r="K278" t="inlineStr">
        <is>
          <t>05/2026</t>
        </is>
      </c>
      <c r="L278" t="n">
        <v>6.05</v>
      </c>
      <c r="M278" s="551" t="n">
        <v>46171</v>
      </c>
      <c r="N278" t="n">
        <v>5.5</v>
      </c>
      <c r="O278" t="n">
        <v>5.5</v>
      </c>
      <c r="P278" t="n">
        <v>18.15</v>
      </c>
    </row>
    <row r="279">
      <c r="A279" t="n">
        <v>91268</v>
      </c>
      <c r="B279" t="n">
        <v>122</v>
      </c>
      <c r="C279" t="inlineStr">
        <is>
          <t>Arcos</t>
        </is>
      </c>
      <c r="D279" s="551" t="n">
        <v>46174</v>
      </c>
      <c r="E279" t="n">
        <v>22020</v>
      </c>
      <c r="F279" t="inlineStr">
        <is>
          <t>SODA LIMONADA ANTARCTICA LATA 350ML</t>
        </is>
      </c>
      <c r="G279" t="n">
        <v>3675</v>
      </c>
      <c r="H279" t="n">
        <v>7.91</v>
      </c>
      <c r="I279" t="inlineStr">
        <is>
          <t>UN</t>
        </is>
      </c>
      <c r="J279" t="inlineStr">
        <is>
          <t>BEBIDAS</t>
        </is>
      </c>
      <c r="K279" t="inlineStr">
        <is>
          <t>05/2026</t>
        </is>
      </c>
      <c r="L279" t="n">
        <v>0</v>
      </c>
      <c r="M279" s="551" t="n">
        <v>45678</v>
      </c>
      <c r="N279" t="n">
        <v>2.19</v>
      </c>
      <c r="O279" t="n">
        <v>2.16</v>
      </c>
      <c r="P279" t="n">
        <v>17.32</v>
      </c>
    </row>
    <row r="280">
      <c r="A280" t="n">
        <v>91264</v>
      </c>
      <c r="B280" t="n">
        <v>122</v>
      </c>
      <c r="C280" t="inlineStr">
        <is>
          <t>Arcos</t>
        </is>
      </c>
      <c r="D280" s="551" t="n">
        <v>46174</v>
      </c>
      <c r="E280" t="n">
        <v>19498</v>
      </c>
      <c r="F280" t="inlineStr">
        <is>
          <t>ALFACE ROMANA KG</t>
        </is>
      </c>
      <c r="G280" t="n">
        <v>2712</v>
      </c>
      <c r="H280" t="n">
        <v>1.42</v>
      </c>
      <c r="I280" t="inlineStr">
        <is>
          <t>KG</t>
        </is>
      </c>
      <c r="J280" t="inlineStr">
        <is>
          <t>ALIMENTOS</t>
        </is>
      </c>
      <c r="K280" t="inlineStr">
        <is>
          <t>05/2026</t>
        </is>
      </c>
      <c r="L280" t="n">
        <v>11.87</v>
      </c>
      <c r="M280" s="551" t="n">
        <v>46170</v>
      </c>
      <c r="N280" t="n">
        <v>10.51</v>
      </c>
      <c r="O280" t="n">
        <v>10.51</v>
      </c>
      <c r="P280" t="n">
        <v>16.86</v>
      </c>
    </row>
    <row r="281">
      <c r="A281" t="n">
        <v>91272</v>
      </c>
      <c r="B281" t="n">
        <v>122</v>
      </c>
      <c r="C281" t="inlineStr">
        <is>
          <t>Arcos</t>
        </is>
      </c>
      <c r="D281" s="551" t="n">
        <v>46174</v>
      </c>
      <c r="E281" t="n">
        <v>19575</v>
      </c>
      <c r="F281" t="inlineStr">
        <is>
          <t>PIMENTA DE CHEIRO VERDE KG</t>
        </is>
      </c>
      <c r="G281" t="n">
        <v>2643</v>
      </c>
      <c r="H281" t="n">
        <v>0.46</v>
      </c>
      <c r="I281" t="inlineStr">
        <is>
          <t>KG</t>
        </is>
      </c>
      <c r="J281" t="inlineStr">
        <is>
          <t>ALIMENTOS</t>
        </is>
      </c>
      <c r="K281" t="inlineStr">
        <is>
          <t>05/2026</t>
        </is>
      </c>
      <c r="L281" t="n">
        <v>31.89</v>
      </c>
      <c r="M281" s="551" t="n">
        <v>46170</v>
      </c>
      <c r="N281" t="n">
        <v>34</v>
      </c>
      <c r="O281" t="n">
        <v>34</v>
      </c>
      <c r="P281" t="n">
        <v>14.67</v>
      </c>
    </row>
    <row r="282">
      <c r="A282" t="n">
        <v>91276</v>
      </c>
      <c r="B282" t="n">
        <v>122</v>
      </c>
      <c r="C282" t="inlineStr">
        <is>
          <t>Arcos</t>
        </is>
      </c>
      <c r="D282" s="551" t="n">
        <v>46174</v>
      </c>
      <c r="E282" t="n">
        <v>25647</v>
      </c>
      <c r="F282" t="inlineStr">
        <is>
          <t>ACELGA BOK CHOY KG</t>
        </is>
      </c>
      <c r="G282" t="n">
        <v>6209</v>
      </c>
      <c r="H282" t="n">
        <v>0.74</v>
      </c>
      <c r="I282" t="inlineStr">
        <is>
          <t>KG</t>
        </is>
      </c>
      <c r="J282" t="inlineStr">
        <is>
          <t>ALIMENTOS</t>
        </is>
      </c>
      <c r="K282" t="inlineStr">
        <is>
          <t>05/2026</t>
        </is>
      </c>
      <c r="L282" t="n">
        <v>19.06</v>
      </c>
      <c r="M282" s="551" t="n">
        <v>46171</v>
      </c>
      <c r="N282" t="n">
        <v>14.3</v>
      </c>
      <c r="O282" t="n">
        <v>14.3</v>
      </c>
      <c r="P282" t="n">
        <v>14.1</v>
      </c>
    </row>
    <row r="283">
      <c r="A283" t="n">
        <v>91273</v>
      </c>
      <c r="B283" t="n">
        <v>122</v>
      </c>
      <c r="C283" t="inlineStr">
        <is>
          <t>Arcos</t>
        </is>
      </c>
      <c r="D283" s="551" t="n">
        <v>46174</v>
      </c>
      <c r="E283" t="n">
        <v>21972</v>
      </c>
      <c r="F283" t="inlineStr">
        <is>
          <t>CHA MATE LEAO CAPIM CIDREIRA</t>
        </is>
      </c>
      <c r="G283" t="n">
        <v>3724</v>
      </c>
      <c r="H283" t="n">
        <v>2</v>
      </c>
      <c r="I283" t="inlineStr">
        <is>
          <t>UN</t>
        </is>
      </c>
      <c r="J283" t="inlineStr">
        <is>
          <t>BEBIDAS</t>
        </is>
      </c>
      <c r="K283" t="inlineStr">
        <is>
          <t>05/2026</t>
        </is>
      </c>
      <c r="L283" t="n">
        <v>0</v>
      </c>
      <c r="N283" t="n">
        <v>0</v>
      </c>
      <c r="O283" t="n">
        <v>0</v>
      </c>
      <c r="P283" t="n">
        <v>14</v>
      </c>
    </row>
    <row r="284">
      <c r="A284" t="n">
        <v>91274</v>
      </c>
      <c r="B284" t="n">
        <v>122</v>
      </c>
      <c r="C284" t="inlineStr">
        <is>
          <t>Arcos</t>
        </is>
      </c>
      <c r="D284" s="551" t="n">
        <v>46174</v>
      </c>
      <c r="E284" t="n">
        <v>19932</v>
      </c>
      <c r="F284" t="inlineStr">
        <is>
          <t>PAPRICA DOCE 500GR</t>
        </is>
      </c>
      <c r="G284" t="n">
        <v>2368</v>
      </c>
      <c r="H284" t="n">
        <v>2</v>
      </c>
      <c r="I284" t="inlineStr">
        <is>
          <t>UN</t>
        </is>
      </c>
      <c r="J284" t="inlineStr">
        <is>
          <t>ALIMENTOS</t>
        </is>
      </c>
      <c r="K284" t="inlineStr">
        <is>
          <t>05/2026</t>
        </is>
      </c>
      <c r="L284" t="n">
        <v>7</v>
      </c>
      <c r="M284" s="551" t="n">
        <v>46168</v>
      </c>
      <c r="N284" t="n">
        <v>7</v>
      </c>
      <c r="O284" t="n">
        <v>7</v>
      </c>
      <c r="P284" t="n">
        <v>14</v>
      </c>
    </row>
    <row r="285">
      <c r="A285" t="n">
        <v>91277</v>
      </c>
      <c r="B285" t="n">
        <v>122</v>
      </c>
      <c r="C285" t="inlineStr">
        <is>
          <t>Arcos</t>
        </is>
      </c>
      <c r="D285" s="551" t="n">
        <v>46174</v>
      </c>
      <c r="E285" t="n">
        <v>24036</v>
      </c>
      <c r="F285" t="inlineStr">
        <is>
          <t>ALHO EM PO 1KG UN</t>
        </is>
      </c>
      <c r="G285" t="n">
        <v>2314</v>
      </c>
      <c r="H285" t="n">
        <v>1</v>
      </c>
      <c r="I285" t="inlineStr">
        <is>
          <t>UN</t>
        </is>
      </c>
      <c r="J285" t="inlineStr">
        <is>
          <t>ALIMENTOS</t>
        </is>
      </c>
      <c r="K285" t="inlineStr">
        <is>
          <t>05/2026</t>
        </is>
      </c>
      <c r="L285" t="n">
        <v>0</v>
      </c>
      <c r="M285" s="551" t="n">
        <v>45902</v>
      </c>
      <c r="N285" t="n">
        <v>12.9</v>
      </c>
      <c r="O285" t="n">
        <v>19</v>
      </c>
      <c r="P285" t="n">
        <v>12.9</v>
      </c>
    </row>
    <row r="286">
      <c r="A286" t="n">
        <v>91299</v>
      </c>
      <c r="B286" t="n">
        <v>122</v>
      </c>
      <c r="C286" t="inlineStr">
        <is>
          <t>Arcos</t>
        </is>
      </c>
      <c r="D286" s="551" t="n">
        <v>46174</v>
      </c>
      <c r="E286" t="n">
        <v>23241</v>
      </c>
      <c r="F286" t="inlineStr">
        <is>
          <t>CHUCHU KG</t>
        </is>
      </c>
      <c r="G286" t="n">
        <v>2616</v>
      </c>
      <c r="H286" t="n">
        <v>3.32</v>
      </c>
      <c r="I286" t="inlineStr">
        <is>
          <t>KG</t>
        </is>
      </c>
      <c r="J286" t="inlineStr">
        <is>
          <t>ALIMENTOS</t>
        </is>
      </c>
      <c r="K286" t="inlineStr">
        <is>
          <t>05/2026</t>
        </is>
      </c>
      <c r="L286" t="n">
        <v>3.59</v>
      </c>
      <c r="M286" s="551" t="n">
        <v>46172</v>
      </c>
      <c r="N286" t="n">
        <v>4.28</v>
      </c>
      <c r="O286" t="n">
        <v>4.28</v>
      </c>
      <c r="P286" t="n">
        <v>11.92</v>
      </c>
    </row>
    <row r="287">
      <c r="A287" t="n">
        <v>91314</v>
      </c>
      <c r="B287" t="n">
        <v>122</v>
      </c>
      <c r="C287" t="inlineStr">
        <is>
          <t>Arcos</t>
        </is>
      </c>
      <c r="D287" s="551" t="n">
        <v>46174</v>
      </c>
      <c r="E287" t="n">
        <v>24004</v>
      </c>
      <c r="F287" t="inlineStr">
        <is>
          <t>AGUA MINERAL SEM GAS ACQUISSIMA 350ML C/12</t>
        </is>
      </c>
      <c r="G287" t="n">
        <v>3643</v>
      </c>
      <c r="H287" t="n">
        <v>0.42</v>
      </c>
      <c r="I287" t="inlineStr">
        <is>
          <t>PC</t>
        </is>
      </c>
      <c r="J287" t="inlineStr">
        <is>
          <t>BEBIDAS</t>
        </is>
      </c>
      <c r="K287" t="inlineStr">
        <is>
          <t>05/2026</t>
        </is>
      </c>
      <c r="L287" t="n">
        <v>0</v>
      </c>
      <c r="M287" s="551" t="n">
        <v>46104</v>
      </c>
      <c r="N287" t="n">
        <v>26.99</v>
      </c>
      <c r="O287" t="n">
        <v>28.09</v>
      </c>
      <c r="P287" t="n">
        <v>11.34</v>
      </c>
    </row>
    <row r="288">
      <c r="A288" t="n">
        <v>91278</v>
      </c>
      <c r="B288" t="n">
        <v>122</v>
      </c>
      <c r="C288" t="inlineStr">
        <is>
          <t>Arcos</t>
        </is>
      </c>
      <c r="D288" s="551" t="n">
        <v>46174</v>
      </c>
      <c r="E288" t="n">
        <v>18145</v>
      </c>
      <c r="F288" t="inlineStr">
        <is>
          <t>WHISKY CHIVAS REGAL 18 ANOS 750ML</t>
        </is>
      </c>
      <c r="G288" t="n">
        <v>3472</v>
      </c>
      <c r="H288" t="n">
        <v>0.03</v>
      </c>
      <c r="I288" t="inlineStr">
        <is>
          <t>GR</t>
        </is>
      </c>
      <c r="J288" t="inlineStr">
        <is>
          <t>BEBIDAS</t>
        </is>
      </c>
      <c r="K288" t="inlineStr">
        <is>
          <t>05/2026</t>
        </is>
      </c>
      <c r="L288" t="n">
        <v>0</v>
      </c>
      <c r="N288" t="n">
        <v>0</v>
      </c>
      <c r="O288" t="n">
        <v>346.9</v>
      </c>
      <c r="P288" t="n">
        <v>11.15</v>
      </c>
    </row>
    <row r="289">
      <c r="A289" t="n">
        <v>91315</v>
      </c>
      <c r="B289" t="n">
        <v>122</v>
      </c>
      <c r="C289" t="inlineStr">
        <is>
          <t>Arcos</t>
        </is>
      </c>
      <c r="D289" s="551" t="n">
        <v>46174</v>
      </c>
      <c r="E289" t="n">
        <v>18420</v>
      </c>
      <c r="F289" t="inlineStr">
        <is>
          <t>CACHACA 51 PIRASSUNUNGA 965ML</t>
        </is>
      </c>
      <c r="G289" t="n">
        <v>3222</v>
      </c>
      <c r="H289" t="n">
        <v>1</v>
      </c>
      <c r="I289" t="inlineStr">
        <is>
          <t>GR</t>
        </is>
      </c>
      <c r="J289" t="inlineStr">
        <is>
          <t>BEBIDAS</t>
        </is>
      </c>
      <c r="K289" t="inlineStr">
        <is>
          <t>05/2026</t>
        </is>
      </c>
      <c r="L289" t="n">
        <v>0</v>
      </c>
      <c r="M289" s="551" t="n">
        <v>45810</v>
      </c>
      <c r="N289" t="n">
        <v>10.9</v>
      </c>
      <c r="O289" t="n">
        <v>12.95</v>
      </c>
      <c r="P289" t="n">
        <v>10.9</v>
      </c>
    </row>
    <row r="290">
      <c r="A290" t="n">
        <v>91271</v>
      </c>
      <c r="B290" t="n">
        <v>122</v>
      </c>
      <c r="C290" t="inlineStr">
        <is>
          <t>Arcos</t>
        </is>
      </c>
      <c r="D290" s="551" t="n">
        <v>46174</v>
      </c>
      <c r="E290" t="n">
        <v>19748</v>
      </c>
      <c r="F290" t="inlineStr">
        <is>
          <t>MACA FUJI KG</t>
        </is>
      </c>
      <c r="G290" t="n">
        <v>2505</v>
      </c>
      <c r="H290" t="n">
        <v>1.58</v>
      </c>
      <c r="I290" t="inlineStr">
        <is>
          <t>KG</t>
        </is>
      </c>
      <c r="J290" t="inlineStr">
        <is>
          <t>ALIMENTOS</t>
        </is>
      </c>
      <c r="K290" t="inlineStr">
        <is>
          <t>05/2026</t>
        </is>
      </c>
      <c r="L290" t="n">
        <v>6.76</v>
      </c>
      <c r="M290" s="551" t="n">
        <v>46168</v>
      </c>
      <c r="N290" t="n">
        <v>5.73</v>
      </c>
      <c r="O290" t="n">
        <v>5.73</v>
      </c>
      <c r="P290" t="n">
        <v>10.68</v>
      </c>
    </row>
    <row r="291">
      <c r="A291" t="n">
        <v>91279</v>
      </c>
      <c r="B291" t="n">
        <v>122</v>
      </c>
      <c r="C291" t="inlineStr">
        <is>
          <t>Arcos</t>
        </is>
      </c>
      <c r="D291" s="551" t="n">
        <v>46174</v>
      </c>
      <c r="E291" t="n">
        <v>20422</v>
      </c>
      <c r="F291" t="inlineStr">
        <is>
          <t>AVEIA EM FLOCOS YOKI 500GR</t>
        </is>
      </c>
      <c r="G291" t="n">
        <v>2186</v>
      </c>
      <c r="H291" t="n">
        <v>1</v>
      </c>
      <c r="I291" t="inlineStr">
        <is>
          <t>UN</t>
        </is>
      </c>
      <c r="J291" t="inlineStr">
        <is>
          <t>ALIMENTOS</t>
        </is>
      </c>
      <c r="K291" t="inlineStr">
        <is>
          <t>05/2026</t>
        </is>
      </c>
      <c r="L291" t="n">
        <v>10.22</v>
      </c>
      <c r="M291" s="551" t="n">
        <v>46161</v>
      </c>
      <c r="N291" t="n">
        <v>10.22</v>
      </c>
      <c r="O291" t="n">
        <v>10.22</v>
      </c>
      <c r="P291" t="n">
        <v>10.22</v>
      </c>
    </row>
    <row r="292">
      <c r="A292" t="n">
        <v>91280</v>
      </c>
      <c r="B292" t="n">
        <v>122</v>
      </c>
      <c r="C292" t="inlineStr">
        <is>
          <t>Arcos</t>
        </is>
      </c>
      <c r="D292" s="551" t="n">
        <v>46174</v>
      </c>
      <c r="E292" t="n">
        <v>21100</v>
      </c>
      <c r="F292" t="inlineStr">
        <is>
          <t>ACUCAR CONFEITEIRO GLACUCAR UNIAO 500G</t>
        </is>
      </c>
      <c r="G292" t="n">
        <v>1986</v>
      </c>
      <c r="H292" t="n">
        <v>3</v>
      </c>
      <c r="I292" t="inlineStr">
        <is>
          <t>PC</t>
        </is>
      </c>
      <c r="J292" t="inlineStr">
        <is>
          <t>ALIMENTOS</t>
        </is>
      </c>
      <c r="K292" t="inlineStr">
        <is>
          <t>05/2026</t>
        </is>
      </c>
      <c r="L292" t="n">
        <v>3.1</v>
      </c>
      <c r="M292" s="551" t="n">
        <v>46169</v>
      </c>
      <c r="N292" t="n">
        <v>3.1</v>
      </c>
      <c r="O292" t="n">
        <v>3.1</v>
      </c>
      <c r="P292" t="n">
        <v>9.300000000000001</v>
      </c>
    </row>
    <row r="293">
      <c r="A293" t="n">
        <v>91303</v>
      </c>
      <c r="B293" t="n">
        <v>122</v>
      </c>
      <c r="C293" t="inlineStr">
        <is>
          <t>Arcos</t>
        </is>
      </c>
      <c r="D293" s="551" t="n">
        <v>46174</v>
      </c>
      <c r="E293" t="n">
        <v>19549</v>
      </c>
      <c r="F293" t="inlineStr">
        <is>
          <t>TOMATE CARMEM GRAUDO KG</t>
        </is>
      </c>
      <c r="G293" t="n">
        <v>2667</v>
      </c>
      <c r="H293" t="n">
        <v>0.74</v>
      </c>
      <c r="I293" t="inlineStr">
        <is>
          <t>KG</t>
        </is>
      </c>
      <c r="J293" t="inlineStr">
        <is>
          <t>ALIMENTOS</t>
        </is>
      </c>
      <c r="K293" t="inlineStr">
        <is>
          <t>05/2026</t>
        </is>
      </c>
      <c r="L293" t="n">
        <v>11.96</v>
      </c>
      <c r="M293" s="551" t="n">
        <v>46161</v>
      </c>
      <c r="N293" t="n">
        <v>11.96</v>
      </c>
      <c r="O293" t="n">
        <v>12.89</v>
      </c>
      <c r="P293" t="n">
        <v>8.85</v>
      </c>
    </row>
    <row r="294">
      <c r="A294" t="n">
        <v>91286</v>
      </c>
      <c r="B294" t="n">
        <v>122</v>
      </c>
      <c r="C294" t="inlineStr">
        <is>
          <t>Arcos</t>
        </is>
      </c>
      <c r="D294" s="551" t="n">
        <v>46174</v>
      </c>
      <c r="E294" t="n">
        <v>19647</v>
      </c>
      <c r="F294" t="inlineStr">
        <is>
          <t>ALHO PORO KG</t>
        </is>
      </c>
      <c r="G294" t="n">
        <v>2591</v>
      </c>
      <c r="H294" t="n">
        <v>0.54</v>
      </c>
      <c r="I294" t="inlineStr">
        <is>
          <t>KG</t>
        </is>
      </c>
      <c r="J294" t="inlineStr">
        <is>
          <t>ALIMENTOS</t>
        </is>
      </c>
      <c r="K294" t="inlineStr">
        <is>
          <t>05/2026</t>
        </is>
      </c>
      <c r="L294" t="n">
        <v>15.58</v>
      </c>
      <c r="M294" s="551" t="n">
        <v>46168</v>
      </c>
      <c r="N294" t="n">
        <v>17.5</v>
      </c>
      <c r="O294" t="n">
        <v>14.3</v>
      </c>
      <c r="P294" t="n">
        <v>8.41</v>
      </c>
    </row>
    <row r="295">
      <c r="A295" t="n">
        <v>91275</v>
      </c>
      <c r="B295" t="n">
        <v>122</v>
      </c>
      <c r="C295" t="inlineStr">
        <is>
          <t>Arcos</t>
        </is>
      </c>
      <c r="D295" s="551" t="n">
        <v>46174</v>
      </c>
      <c r="E295" t="n">
        <v>24401</v>
      </c>
      <c r="F295" t="inlineStr">
        <is>
          <t>PAPRICA PICANTE PCT 500G UN</t>
        </is>
      </c>
      <c r="G295" t="n">
        <v>2369</v>
      </c>
      <c r="H295" t="n">
        <v>1</v>
      </c>
      <c r="I295" t="inlineStr">
        <is>
          <t>UN</t>
        </is>
      </c>
      <c r="J295" t="inlineStr">
        <is>
          <t>ALIMENTOS</t>
        </is>
      </c>
      <c r="K295" t="inlineStr">
        <is>
          <t>05/2026</t>
        </is>
      </c>
      <c r="L295" t="n">
        <v>7.5</v>
      </c>
      <c r="M295" s="551" t="n">
        <v>46168</v>
      </c>
      <c r="N295" t="n">
        <v>7.5</v>
      </c>
      <c r="O295" t="n">
        <v>7.5</v>
      </c>
      <c r="P295" t="n">
        <v>7.5</v>
      </c>
    </row>
    <row r="296">
      <c r="A296" t="n">
        <v>91282</v>
      </c>
      <c r="B296" t="n">
        <v>122</v>
      </c>
      <c r="C296" t="inlineStr">
        <is>
          <t>Arcos</t>
        </is>
      </c>
      <c r="D296" s="551" t="n">
        <v>46174</v>
      </c>
      <c r="E296" t="n">
        <v>18444</v>
      </c>
      <c r="F296" t="inlineStr">
        <is>
          <t>CACHACA MATO DENTRO OURO 980ML</t>
        </is>
      </c>
      <c r="G296" t="n">
        <v>3205</v>
      </c>
      <c r="H296" t="n">
        <v>0.2</v>
      </c>
      <c r="I296" t="inlineStr">
        <is>
          <t>UN</t>
        </is>
      </c>
      <c r="J296" t="inlineStr">
        <is>
          <t>BEBIDAS</t>
        </is>
      </c>
      <c r="K296" t="inlineStr">
        <is>
          <t>05/2026</t>
        </is>
      </c>
      <c r="L296" t="n">
        <v>0</v>
      </c>
      <c r="M296" s="551" t="n">
        <v>45447</v>
      </c>
      <c r="N296" t="n">
        <v>35</v>
      </c>
      <c r="O296" t="n">
        <v>34</v>
      </c>
      <c r="P296" t="n">
        <v>7</v>
      </c>
    </row>
    <row r="297">
      <c r="A297" t="n">
        <v>91284</v>
      </c>
      <c r="B297" t="n">
        <v>122</v>
      </c>
      <c r="C297" t="inlineStr">
        <is>
          <t>Arcos</t>
        </is>
      </c>
      <c r="D297" s="551" t="n">
        <v>46174</v>
      </c>
      <c r="E297" t="n">
        <v>24219</v>
      </c>
      <c r="F297" t="inlineStr">
        <is>
          <t>CURRY EM PO KG</t>
        </is>
      </c>
      <c r="G297" t="n">
        <v>2387</v>
      </c>
      <c r="H297" t="n">
        <v>0.5</v>
      </c>
      <c r="I297" t="inlineStr">
        <is>
          <t>KG</t>
        </is>
      </c>
      <c r="J297" t="inlineStr">
        <is>
          <t>ALIMENTOS</t>
        </is>
      </c>
      <c r="K297" t="inlineStr">
        <is>
          <t>05/2026</t>
        </is>
      </c>
      <c r="L297" t="n">
        <v>0</v>
      </c>
      <c r="M297" s="551" t="n">
        <v>46064</v>
      </c>
      <c r="N297" t="n">
        <v>13.4</v>
      </c>
      <c r="O297" t="n">
        <v>13.4</v>
      </c>
      <c r="P297" t="n">
        <v>6.7</v>
      </c>
    </row>
    <row r="298">
      <c r="A298" t="n">
        <v>91283</v>
      </c>
      <c r="B298" t="n">
        <v>122</v>
      </c>
      <c r="C298" t="inlineStr">
        <is>
          <t>Arcos</t>
        </is>
      </c>
      <c r="D298" s="551" t="n">
        <v>46174</v>
      </c>
      <c r="E298" t="n">
        <v>19505</v>
      </c>
      <c r="F298" t="inlineStr">
        <is>
          <t>ALFACE AMERICANA KG</t>
        </is>
      </c>
      <c r="G298" t="n">
        <v>2706</v>
      </c>
      <c r="H298" t="n">
        <v>0.66</v>
      </c>
      <c r="I298" t="inlineStr">
        <is>
          <t>KG</t>
        </is>
      </c>
      <c r="J298" t="inlineStr">
        <is>
          <t>ALIMENTOS</t>
        </is>
      </c>
      <c r="K298" t="inlineStr">
        <is>
          <t>05/2026</t>
        </is>
      </c>
      <c r="L298" t="n">
        <v>10</v>
      </c>
      <c r="M298" s="551" t="n">
        <v>46171</v>
      </c>
      <c r="N298" t="n">
        <v>11</v>
      </c>
      <c r="O298" t="n">
        <v>11</v>
      </c>
      <c r="P298" t="n">
        <v>6.6</v>
      </c>
    </row>
    <row r="299">
      <c r="A299" t="n">
        <v>91281</v>
      </c>
      <c r="B299" t="n">
        <v>122</v>
      </c>
      <c r="C299" t="inlineStr">
        <is>
          <t>Arcos</t>
        </is>
      </c>
      <c r="D299" s="551" t="n">
        <v>46174</v>
      </c>
      <c r="E299" t="n">
        <v>23198</v>
      </c>
      <c r="F299" t="inlineStr">
        <is>
          <t>PIMENTAO VERMELHO KG</t>
        </is>
      </c>
      <c r="G299" t="n">
        <v>2657</v>
      </c>
      <c r="H299" t="n">
        <v>0.4</v>
      </c>
      <c r="I299" t="inlineStr">
        <is>
          <t>KG</t>
        </is>
      </c>
      <c r="J299" t="inlineStr">
        <is>
          <t>ALIMENTOS</t>
        </is>
      </c>
      <c r="K299" t="inlineStr">
        <is>
          <t>05/2026</t>
        </is>
      </c>
      <c r="L299" t="n">
        <v>16.18</v>
      </c>
      <c r="M299" s="551" t="n">
        <v>46170</v>
      </c>
      <c r="N299" t="n">
        <v>13</v>
      </c>
      <c r="O299" t="n">
        <v>13</v>
      </c>
      <c r="P299" t="n">
        <v>6.47</v>
      </c>
    </row>
    <row r="300">
      <c r="A300" t="n">
        <v>91287</v>
      </c>
      <c r="B300" t="n">
        <v>122</v>
      </c>
      <c r="C300" t="inlineStr">
        <is>
          <t>Arcos</t>
        </is>
      </c>
      <c r="D300" s="551" t="n">
        <v>46174</v>
      </c>
      <c r="E300" t="n">
        <v>19701</v>
      </c>
      <c r="F300" t="inlineStr">
        <is>
          <t>AMEIXA KG</t>
        </is>
      </c>
      <c r="G300" t="n">
        <v>2546</v>
      </c>
      <c r="H300" t="n">
        <v>0.3</v>
      </c>
      <c r="I300" t="inlineStr">
        <is>
          <t>KG</t>
        </is>
      </c>
      <c r="J300" t="inlineStr">
        <is>
          <t>ALIMENTOS</t>
        </is>
      </c>
      <c r="K300" t="inlineStr">
        <is>
          <t>05/2026</t>
        </is>
      </c>
      <c r="L300" t="n">
        <v>18.25</v>
      </c>
      <c r="M300" s="551" t="n">
        <v>46168</v>
      </c>
      <c r="N300" t="n">
        <v>19.5</v>
      </c>
      <c r="O300" t="n">
        <v>18</v>
      </c>
      <c r="P300" t="n">
        <v>5.48</v>
      </c>
    </row>
    <row r="301">
      <c r="A301" t="n">
        <v>91288</v>
      </c>
      <c r="B301" t="n">
        <v>122</v>
      </c>
      <c r="C301" t="inlineStr">
        <is>
          <t>Arcos</t>
        </is>
      </c>
      <c r="D301" s="551" t="n">
        <v>46174</v>
      </c>
      <c r="E301" t="n">
        <v>19589</v>
      </c>
      <c r="F301" t="inlineStr">
        <is>
          <t>PEPINO JAPONES KG</t>
        </is>
      </c>
      <c r="G301" t="n">
        <v>2637</v>
      </c>
      <c r="H301" t="n">
        <v>0.58</v>
      </c>
      <c r="I301" t="inlineStr">
        <is>
          <t>KG</t>
        </is>
      </c>
      <c r="J301" t="inlineStr">
        <is>
          <t>ALIMENTOS</t>
        </is>
      </c>
      <c r="K301" t="inlineStr">
        <is>
          <t>05/2026</t>
        </is>
      </c>
      <c r="L301" t="n">
        <v>8.890000000000001</v>
      </c>
      <c r="M301" s="551" t="n">
        <v>46170</v>
      </c>
      <c r="N301" t="n">
        <v>9.5</v>
      </c>
      <c r="O301" t="n">
        <v>9.5</v>
      </c>
      <c r="P301" t="n">
        <v>5.16</v>
      </c>
    </row>
    <row r="302">
      <c r="A302" t="n">
        <v>91285</v>
      </c>
      <c r="B302" t="n">
        <v>122</v>
      </c>
      <c r="C302" t="inlineStr">
        <is>
          <t>Arcos</t>
        </is>
      </c>
      <c r="D302" s="551" t="n">
        <v>46174</v>
      </c>
      <c r="E302" t="n">
        <v>23195</v>
      </c>
      <c r="F302" t="inlineStr">
        <is>
          <t>RABANETE KG</t>
        </is>
      </c>
      <c r="G302" t="n">
        <v>2660</v>
      </c>
      <c r="H302" t="n">
        <v>0.48</v>
      </c>
      <c r="I302" t="inlineStr">
        <is>
          <t>KG</t>
        </is>
      </c>
      <c r="J302" t="inlineStr">
        <is>
          <t>ALIMENTOS</t>
        </is>
      </c>
      <c r="K302" t="inlineStr">
        <is>
          <t>05/2026</t>
        </is>
      </c>
      <c r="L302" t="n">
        <v>10.22</v>
      </c>
      <c r="M302" s="551" t="n">
        <v>46170</v>
      </c>
      <c r="N302" t="n">
        <v>10</v>
      </c>
      <c r="O302" t="n">
        <v>10</v>
      </c>
      <c r="P302" t="n">
        <v>4.91</v>
      </c>
    </row>
    <row r="303">
      <c r="A303" t="n">
        <v>91313</v>
      </c>
      <c r="B303" t="n">
        <v>122</v>
      </c>
      <c r="C303" t="inlineStr">
        <is>
          <t>Arcos</t>
        </is>
      </c>
      <c r="D303" s="551" t="n">
        <v>46174</v>
      </c>
      <c r="E303" t="n">
        <v>17969</v>
      </c>
      <c r="F303" t="inlineStr">
        <is>
          <t>AGUA MINERAL SEM GAS DIAMOND 310ML C/12</t>
        </is>
      </c>
      <c r="G303" t="n">
        <v>3617</v>
      </c>
      <c r="H303" t="n">
        <v>0.17</v>
      </c>
      <c r="I303" t="inlineStr">
        <is>
          <t>PC</t>
        </is>
      </c>
      <c r="J303" t="inlineStr">
        <is>
          <t>BEBIDAS</t>
        </is>
      </c>
      <c r="K303" t="inlineStr">
        <is>
          <t>05/2026</t>
        </is>
      </c>
      <c r="L303" t="n">
        <v>0</v>
      </c>
      <c r="M303" s="551" t="n">
        <v>46100</v>
      </c>
      <c r="N303" t="n">
        <v>22.7</v>
      </c>
      <c r="O303" t="n">
        <v>22.7</v>
      </c>
      <c r="P303" t="n">
        <v>3.86</v>
      </c>
    </row>
    <row r="304">
      <c r="A304" t="n">
        <v>91289</v>
      </c>
      <c r="B304" t="n">
        <v>122</v>
      </c>
      <c r="C304" t="inlineStr">
        <is>
          <t>Arcos</t>
        </is>
      </c>
      <c r="D304" s="551" t="n">
        <v>46174</v>
      </c>
      <c r="E304" t="n">
        <v>18511</v>
      </c>
      <c r="F304" t="inlineStr">
        <is>
          <t>APERITIVO PERNOD 1L</t>
        </is>
      </c>
      <c r="G304" t="n">
        <v>3149</v>
      </c>
      <c r="H304" t="n">
        <v>0.02</v>
      </c>
      <c r="I304" t="inlineStr">
        <is>
          <t>UN</t>
        </is>
      </c>
      <c r="J304" t="inlineStr">
        <is>
          <t>BEBIDAS</t>
        </is>
      </c>
      <c r="K304" t="inlineStr">
        <is>
          <t>05/2026</t>
        </is>
      </c>
      <c r="L304" t="n">
        <v>0</v>
      </c>
      <c r="N304" t="n">
        <v>0</v>
      </c>
      <c r="O304" t="n">
        <v>0</v>
      </c>
      <c r="P304" t="n">
        <v>2.4</v>
      </c>
    </row>
    <row r="305">
      <c r="A305" t="n">
        <v>91304</v>
      </c>
      <c r="B305" t="n">
        <v>122</v>
      </c>
      <c r="C305" t="inlineStr">
        <is>
          <t>Arcos</t>
        </is>
      </c>
      <c r="D305" s="551" t="n">
        <v>46174</v>
      </c>
      <c r="E305" t="n">
        <v>19480</v>
      </c>
      <c r="F305" t="inlineStr">
        <is>
          <t>HORTELA HIDROPONICA KG</t>
        </is>
      </c>
      <c r="G305" t="n">
        <v>2726</v>
      </c>
      <c r="H305" t="n">
        <v>0.12</v>
      </c>
      <c r="I305" t="inlineStr">
        <is>
          <t>KG</t>
        </is>
      </c>
      <c r="J305" t="inlineStr">
        <is>
          <t>ALIMENTOS</t>
        </is>
      </c>
      <c r="K305" t="inlineStr">
        <is>
          <t>05/2026</t>
        </is>
      </c>
      <c r="L305" t="n">
        <v>16.9</v>
      </c>
      <c r="M305" s="551" t="n">
        <v>46171</v>
      </c>
      <c r="N305" t="n">
        <v>16</v>
      </c>
      <c r="O305" t="n">
        <v>16</v>
      </c>
      <c r="P305" t="n">
        <v>2.03</v>
      </c>
    </row>
    <row r="306">
      <c r="A306" t="n">
        <v>91290</v>
      </c>
      <c r="B306" t="n">
        <v>122</v>
      </c>
      <c r="C306" t="inlineStr">
        <is>
          <t>Arcos</t>
        </is>
      </c>
      <c r="D306" s="551" t="n">
        <v>46174</v>
      </c>
      <c r="E306" t="n">
        <v>19572</v>
      </c>
      <c r="F306" t="inlineStr">
        <is>
          <t>PIMENTA DEDO DE MOCA KG</t>
        </is>
      </c>
      <c r="G306" t="n">
        <v>2646</v>
      </c>
      <c r="H306" t="n">
        <v>0.14</v>
      </c>
      <c r="I306" t="inlineStr">
        <is>
          <t>KG</t>
        </is>
      </c>
      <c r="J306" t="inlineStr">
        <is>
          <t>ALIMENTOS</t>
        </is>
      </c>
      <c r="K306" t="inlineStr">
        <is>
          <t>05/2026</t>
        </is>
      </c>
      <c r="L306" t="n">
        <v>8.69</v>
      </c>
      <c r="M306" s="551" t="n">
        <v>46168</v>
      </c>
      <c r="N306" t="n">
        <v>9.050000000000001</v>
      </c>
      <c r="O306" t="n">
        <v>9.06</v>
      </c>
      <c r="P306" t="n">
        <v>1.22</v>
      </c>
    </row>
    <row r="307">
      <c r="A307" t="n">
        <v>86869</v>
      </c>
      <c r="B307" t="n">
        <v>122</v>
      </c>
      <c r="C307" t="inlineStr">
        <is>
          <t>Arcos</t>
        </is>
      </c>
      <c r="D307" s="551" t="n">
        <v>46143</v>
      </c>
      <c r="E307" t="n">
        <v>18353</v>
      </c>
      <c r="F307" t="inlineStr">
        <is>
          <t>GIN TANQUERAY TEN 750ML</t>
        </is>
      </c>
      <c r="G307" t="n">
        <v>3282</v>
      </c>
      <c r="H307" t="n">
        <v>117.17</v>
      </c>
      <c r="I307" t="inlineStr">
        <is>
          <t>GR</t>
        </is>
      </c>
      <c r="J307" t="inlineStr">
        <is>
          <t>BEBIDAS</t>
        </is>
      </c>
      <c r="K307" t="inlineStr">
        <is>
          <t>04/2026</t>
        </is>
      </c>
      <c r="L307" t="n">
        <v>0</v>
      </c>
      <c r="M307" s="551" t="n">
        <v>46072</v>
      </c>
      <c r="N307" t="n">
        <v>147.6</v>
      </c>
      <c r="O307" t="n">
        <v>138.56</v>
      </c>
      <c r="P307" t="n">
        <v>17294.29</v>
      </c>
    </row>
    <row r="308">
      <c r="A308" t="n">
        <v>86883</v>
      </c>
      <c r="B308" t="n">
        <v>122</v>
      </c>
      <c r="C308" t="inlineStr">
        <is>
          <t>Arcos</t>
        </is>
      </c>
      <c r="D308" s="551" t="n">
        <v>46143</v>
      </c>
      <c r="E308" t="n">
        <v>19370</v>
      </c>
      <c r="F308" t="inlineStr">
        <is>
          <t>QUEIJO CAMEMBERT SERRA DAS ANTAS CX 1,680KG C/12 DE 140G KG</t>
        </is>
      </c>
      <c r="G308" t="n">
        <v>2765</v>
      </c>
      <c r="H308" t="n">
        <v>143</v>
      </c>
      <c r="I308" t="inlineStr">
        <is>
          <t>KG</t>
        </is>
      </c>
      <c r="J308" t="inlineStr">
        <is>
          <t>ALIMENTOS</t>
        </is>
      </c>
      <c r="K308" t="inlineStr">
        <is>
          <t>04/2026</t>
        </is>
      </c>
      <c r="L308" t="n">
        <v>94.8</v>
      </c>
      <c r="M308" s="551" t="n">
        <v>46140</v>
      </c>
      <c r="N308" t="n">
        <v>94.8</v>
      </c>
      <c r="O308" t="n">
        <v>94.8</v>
      </c>
      <c r="P308" t="n">
        <v>13556.4</v>
      </c>
    </row>
    <row r="309">
      <c r="A309" t="n">
        <v>86870</v>
      </c>
      <c r="B309" t="n">
        <v>122</v>
      </c>
      <c r="C309" t="inlineStr">
        <is>
          <t>Arcos</t>
        </is>
      </c>
      <c r="D309" s="551" t="n">
        <v>46143</v>
      </c>
      <c r="E309" t="n">
        <v>18179</v>
      </c>
      <c r="F309" t="inlineStr">
        <is>
          <t>VODKA KETEL ONE 1L</t>
        </is>
      </c>
      <c r="G309" t="n">
        <v>3443</v>
      </c>
      <c r="H309" t="n">
        <v>71.87</v>
      </c>
      <c r="I309" t="inlineStr">
        <is>
          <t>GR</t>
        </is>
      </c>
      <c r="J309" t="inlineStr">
        <is>
          <t>BEBIDAS</t>
        </is>
      </c>
      <c r="K309" t="inlineStr">
        <is>
          <t>04/2026</t>
        </is>
      </c>
      <c r="L309" t="n">
        <v>112.68</v>
      </c>
      <c r="M309" s="551" t="n">
        <v>46119</v>
      </c>
      <c r="N309" t="n">
        <v>113.3</v>
      </c>
      <c r="O309" t="n">
        <v>116.4</v>
      </c>
      <c r="P309" t="n">
        <v>8098.31</v>
      </c>
    </row>
    <row r="310">
      <c r="A310" t="n">
        <v>86871</v>
      </c>
      <c r="B310" t="n">
        <v>122</v>
      </c>
      <c r="C310" t="inlineStr">
        <is>
          <t>Arcos</t>
        </is>
      </c>
      <c r="D310" s="551" t="n">
        <v>46143</v>
      </c>
      <c r="E310" t="n">
        <v>18359</v>
      </c>
      <c r="F310" t="inlineStr">
        <is>
          <t>GIN TANQUERAY 750ML</t>
        </is>
      </c>
      <c r="G310" t="n">
        <v>3278</v>
      </c>
      <c r="H310" t="n">
        <v>74.33</v>
      </c>
      <c r="I310" t="inlineStr">
        <is>
          <t>GR</t>
        </is>
      </c>
      <c r="J310" t="inlineStr">
        <is>
          <t>BEBIDAS</t>
        </is>
      </c>
      <c r="K310" t="inlineStr">
        <is>
          <t>04/2026</t>
        </is>
      </c>
      <c r="L310" t="n">
        <v>0</v>
      </c>
      <c r="M310" s="551" t="n">
        <v>46072</v>
      </c>
      <c r="N310" t="n">
        <v>95.90000000000001</v>
      </c>
      <c r="O310" t="n">
        <v>94.90000000000001</v>
      </c>
      <c r="P310" t="n">
        <v>7128.25</v>
      </c>
    </row>
    <row r="311">
      <c r="A311" t="n">
        <v>86872</v>
      </c>
      <c r="B311" t="n">
        <v>122</v>
      </c>
      <c r="C311" t="inlineStr">
        <is>
          <t>Arcos</t>
        </is>
      </c>
      <c r="D311" s="551" t="n">
        <v>46143</v>
      </c>
      <c r="E311" t="n">
        <v>18118</v>
      </c>
      <c r="F311" t="inlineStr">
        <is>
          <t>WHISKY JOHNNIE WALKER BLUE LABEL 750ML</t>
        </is>
      </c>
      <c r="G311" t="n">
        <v>3495</v>
      </c>
      <c r="H311" t="n">
        <v>5.24</v>
      </c>
      <c r="I311" t="inlineStr">
        <is>
          <t>GR</t>
        </is>
      </c>
      <c r="J311" t="inlineStr">
        <is>
          <t>BEBIDAS</t>
        </is>
      </c>
      <c r="K311" t="inlineStr">
        <is>
          <t>04/2026</t>
        </is>
      </c>
      <c r="L311" t="n">
        <v>0</v>
      </c>
      <c r="M311" s="551" t="n">
        <v>46072</v>
      </c>
      <c r="N311" t="n">
        <v>1356.9</v>
      </c>
      <c r="O311" t="n">
        <v>1296.84</v>
      </c>
      <c r="P311" t="n">
        <v>7110.16</v>
      </c>
    </row>
    <row r="312">
      <c r="A312" t="n">
        <v>86873</v>
      </c>
      <c r="B312" t="n">
        <v>122</v>
      </c>
      <c r="C312" t="inlineStr">
        <is>
          <t>Arcos</t>
        </is>
      </c>
      <c r="D312" s="551" t="n">
        <v>46143</v>
      </c>
      <c r="E312" t="n">
        <v>28479</v>
      </c>
      <c r="F312" t="inlineStr">
        <is>
          <t>COXAO MOLE ANGUS PICADINHO FREDDI KG</t>
        </is>
      </c>
      <c r="G312" t="n">
        <v>8444</v>
      </c>
      <c r="H312" t="n">
        <v>86.98</v>
      </c>
      <c r="I312" t="inlineStr">
        <is>
          <t>KG</t>
        </is>
      </c>
      <c r="J312" t="inlineStr">
        <is>
          <t>ALIMENTOS</t>
        </is>
      </c>
      <c r="K312" t="inlineStr">
        <is>
          <t>04/2026</t>
        </is>
      </c>
      <c r="L312" t="n">
        <v>81</v>
      </c>
      <c r="M312" s="551" t="n">
        <v>46139</v>
      </c>
      <c r="N312" t="n">
        <v>81</v>
      </c>
      <c r="O312" t="n">
        <v>81</v>
      </c>
      <c r="P312" t="n">
        <v>7045.38</v>
      </c>
    </row>
    <row r="313">
      <c r="A313" t="n">
        <v>86874</v>
      </c>
      <c r="B313" t="n">
        <v>122</v>
      </c>
      <c r="C313" t="inlineStr">
        <is>
          <t>Arcos</t>
        </is>
      </c>
      <c r="D313" s="551" t="n">
        <v>46143</v>
      </c>
      <c r="E313" t="n">
        <v>18242</v>
      </c>
      <c r="F313" t="inlineStr">
        <is>
          <t>TEQUILA DON JULIO BLANCO 750ML</t>
        </is>
      </c>
      <c r="G313" t="n">
        <v>3386</v>
      </c>
      <c r="H313" t="n">
        <v>29.44</v>
      </c>
      <c r="I313" t="inlineStr">
        <is>
          <t>GR</t>
        </is>
      </c>
      <c r="J313" t="inlineStr">
        <is>
          <t>BEBIDAS</t>
        </is>
      </c>
      <c r="K313" t="inlineStr">
        <is>
          <t>04/2026</t>
        </is>
      </c>
      <c r="L313" t="n">
        <v>234.1</v>
      </c>
      <c r="M313" s="551" t="n">
        <v>46118</v>
      </c>
      <c r="N313" t="n">
        <v>234.1</v>
      </c>
      <c r="O313" t="n">
        <v>241.79</v>
      </c>
      <c r="P313" t="n">
        <v>6891.9</v>
      </c>
    </row>
    <row r="314">
      <c r="A314" t="n">
        <v>86875</v>
      </c>
      <c r="B314" t="n">
        <v>122</v>
      </c>
      <c r="C314" t="inlineStr">
        <is>
          <t>Arcos</t>
        </is>
      </c>
      <c r="D314" s="551" t="n">
        <v>46143</v>
      </c>
      <c r="E314" t="n">
        <v>18157</v>
      </c>
      <c r="F314" t="inlineStr">
        <is>
          <t>WHISKY BOURBON BULLEIT 750ML</t>
        </is>
      </c>
      <c r="G314" t="n">
        <v>3463</v>
      </c>
      <c r="H314" t="n">
        <v>31.08</v>
      </c>
      <c r="I314" t="inlineStr">
        <is>
          <t>GR</t>
        </is>
      </c>
      <c r="J314" t="inlineStr">
        <is>
          <t>BEBIDAS</t>
        </is>
      </c>
      <c r="K314" t="inlineStr">
        <is>
          <t>04/2026</t>
        </is>
      </c>
      <c r="L314" t="n">
        <v>197.42</v>
      </c>
      <c r="M314" s="551" t="n">
        <v>46126</v>
      </c>
      <c r="N314" t="n">
        <v>197.42</v>
      </c>
      <c r="O314" t="n">
        <v>197.42</v>
      </c>
      <c r="P314" t="n">
        <v>6135.81</v>
      </c>
    </row>
    <row r="315">
      <c r="A315" t="n">
        <v>86876</v>
      </c>
      <c r="B315" t="n">
        <v>122</v>
      </c>
      <c r="C315" t="inlineStr">
        <is>
          <t>Arcos</t>
        </is>
      </c>
      <c r="D315" s="551" t="n">
        <v>46143</v>
      </c>
      <c r="E315" t="n">
        <v>26582</v>
      </c>
      <c r="F315" t="inlineStr">
        <is>
          <t>BIFE ANCHO FREDDI PORCIONADO EM 200G KG</t>
        </is>
      </c>
      <c r="G315" t="n">
        <v>6801</v>
      </c>
      <c r="H315" t="n">
        <v>45.72</v>
      </c>
      <c r="I315" t="inlineStr">
        <is>
          <t>KG</t>
        </is>
      </c>
      <c r="J315" t="inlineStr">
        <is>
          <t>ALIMENTOS</t>
        </is>
      </c>
      <c r="K315" t="inlineStr">
        <is>
          <t>04/2026</t>
        </is>
      </c>
      <c r="L315" t="n">
        <v>134</v>
      </c>
      <c r="M315" s="551" t="n">
        <v>46139</v>
      </c>
      <c r="N315" t="n">
        <v>134</v>
      </c>
      <c r="O315" t="n">
        <v>134</v>
      </c>
      <c r="P315" t="n">
        <v>6126.48</v>
      </c>
    </row>
    <row r="316">
      <c r="A316" t="n">
        <v>86877</v>
      </c>
      <c r="B316" t="n">
        <v>122</v>
      </c>
      <c r="C316" t="inlineStr">
        <is>
          <t>Arcos</t>
        </is>
      </c>
      <c r="D316" s="551" t="n">
        <v>46143</v>
      </c>
      <c r="E316" t="n">
        <v>17710</v>
      </c>
      <c r="F316" t="inlineStr">
        <is>
          <t>VINHO TINTO MASCARA DE FUEGO CABERNET 750ML</t>
        </is>
      </c>
      <c r="G316" t="n">
        <v>3824</v>
      </c>
      <c r="H316" t="n">
        <v>131.98</v>
      </c>
      <c r="I316" t="inlineStr">
        <is>
          <t>GR</t>
        </is>
      </c>
      <c r="J316" t="inlineStr">
        <is>
          <t>BEBIDAS</t>
        </is>
      </c>
      <c r="K316" t="inlineStr">
        <is>
          <t>04/2026</t>
        </is>
      </c>
      <c r="L316" t="n">
        <v>0</v>
      </c>
      <c r="M316" s="551" t="n">
        <v>45992</v>
      </c>
      <c r="N316" t="n">
        <v>37.7</v>
      </c>
      <c r="O316" t="n">
        <v>37.7</v>
      </c>
      <c r="P316" t="n">
        <v>4975.65</v>
      </c>
    </row>
    <row r="317">
      <c r="A317" t="n">
        <v>86878</v>
      </c>
      <c r="B317" t="n">
        <v>122</v>
      </c>
      <c r="C317" t="inlineStr">
        <is>
          <t>Arcos</t>
        </is>
      </c>
      <c r="D317" s="551" t="n">
        <v>46143</v>
      </c>
      <c r="E317" t="n">
        <v>21945</v>
      </c>
      <c r="F317" t="inlineStr">
        <is>
          <t>VINHO BRANCO MASCARA FUEGO CHARDONNAY 750ML</t>
        </is>
      </c>
      <c r="G317" t="n">
        <v>3748</v>
      </c>
      <c r="H317" t="n">
        <v>115.58</v>
      </c>
      <c r="I317" t="inlineStr">
        <is>
          <t>LT</t>
        </is>
      </c>
      <c r="J317" t="inlineStr">
        <is>
          <t>BEBIDAS</t>
        </is>
      </c>
      <c r="K317" t="inlineStr">
        <is>
          <t>04/2026</t>
        </is>
      </c>
      <c r="L317" t="n">
        <v>39.65</v>
      </c>
      <c r="M317" s="551" t="n">
        <v>46125</v>
      </c>
      <c r="N317" t="n">
        <v>39.65</v>
      </c>
      <c r="O317" t="n">
        <v>39.65</v>
      </c>
      <c r="P317" t="n">
        <v>4582.75</v>
      </c>
    </row>
    <row r="318">
      <c r="A318" t="n">
        <v>87160</v>
      </c>
      <c r="B318" t="n">
        <v>122</v>
      </c>
      <c r="C318" t="inlineStr">
        <is>
          <t>Arcos</t>
        </is>
      </c>
      <c r="D318" s="551" t="n">
        <v>46143</v>
      </c>
      <c r="E318" t="n">
        <v>28818</v>
      </c>
      <c r="F318" t="inlineStr">
        <is>
          <t>WHISKY JOHNNIE WALKER 18 ANOS 750ML</t>
        </is>
      </c>
      <c r="G318" t="n">
        <v>8796</v>
      </c>
      <c r="H318" t="n">
        <v>8</v>
      </c>
      <c r="I318" t="inlineStr">
        <is>
          <t>UN</t>
        </is>
      </c>
      <c r="J318" t="inlineStr">
        <is>
          <t>BEBIDAS</t>
        </is>
      </c>
      <c r="K318" t="inlineStr">
        <is>
          <t>04/2026</t>
        </is>
      </c>
      <c r="L318" t="n">
        <v>0</v>
      </c>
      <c r="M318" s="551" t="n">
        <v>46073</v>
      </c>
      <c r="N318" t="n">
        <v>546.37</v>
      </c>
      <c r="O318" t="n">
        <v>546.37</v>
      </c>
      <c r="P318" t="n">
        <v>4370.96</v>
      </c>
    </row>
    <row r="319">
      <c r="A319" t="n">
        <v>86880</v>
      </c>
      <c r="B319" t="n">
        <v>122</v>
      </c>
      <c r="C319" t="inlineStr">
        <is>
          <t>Arcos</t>
        </is>
      </c>
      <c r="D319" s="551" t="n">
        <v>46143</v>
      </c>
      <c r="E319" t="n">
        <v>24552</v>
      </c>
      <c r="F319" t="inlineStr">
        <is>
          <t>ESPUMANTE CASA PERINI BRUT 750ML</t>
        </is>
      </c>
      <c r="G319" t="n">
        <v>5669</v>
      </c>
      <c r="H319" t="n">
        <v>119.94</v>
      </c>
      <c r="I319" t="inlineStr">
        <is>
          <t>GR</t>
        </is>
      </c>
      <c r="J319" t="inlineStr">
        <is>
          <t>BEBIDAS</t>
        </is>
      </c>
      <c r="K319" t="inlineStr">
        <is>
          <t>04/2026</t>
        </is>
      </c>
      <c r="L319" t="n">
        <v>34.38</v>
      </c>
      <c r="M319" s="551" t="n">
        <v>46127</v>
      </c>
      <c r="N319" t="n">
        <v>34.38</v>
      </c>
      <c r="O319" t="n">
        <v>36.02</v>
      </c>
      <c r="P319" t="n">
        <v>4123.54</v>
      </c>
    </row>
    <row r="320">
      <c r="A320" t="n">
        <v>87159</v>
      </c>
      <c r="B320" t="n">
        <v>122</v>
      </c>
      <c r="C320" t="inlineStr">
        <is>
          <t>Arcos</t>
        </is>
      </c>
      <c r="D320" s="551" t="n">
        <v>46143</v>
      </c>
      <c r="E320" t="n">
        <v>25507</v>
      </c>
      <c r="F320" t="inlineStr">
        <is>
          <t>TEQUILA DON JULIO REPOSADO 750ML</t>
        </is>
      </c>
      <c r="G320" t="n">
        <v>6143</v>
      </c>
      <c r="H320" t="n">
        <v>15.11</v>
      </c>
      <c r="I320" t="inlineStr">
        <is>
          <t>GR</t>
        </is>
      </c>
      <c r="J320" t="inlineStr">
        <is>
          <t>BEBIDAS</t>
        </is>
      </c>
      <c r="K320" t="inlineStr">
        <is>
          <t>04/2026</t>
        </is>
      </c>
      <c r="L320" t="n">
        <v>271</v>
      </c>
      <c r="M320" s="551" t="n">
        <v>46126</v>
      </c>
      <c r="N320" t="n">
        <v>271</v>
      </c>
      <c r="O320" t="n">
        <v>271</v>
      </c>
      <c r="P320" t="n">
        <v>4094.81</v>
      </c>
    </row>
    <row r="321">
      <c r="A321" t="n">
        <v>86879</v>
      </c>
      <c r="B321" t="n">
        <v>122</v>
      </c>
      <c r="C321" t="inlineStr">
        <is>
          <t>Arcos</t>
        </is>
      </c>
      <c r="D321" s="551" t="n">
        <v>46143</v>
      </c>
      <c r="E321" t="n">
        <v>18099</v>
      </c>
      <c r="F321" t="inlineStr">
        <is>
          <t>WHISKY SINGLETON 12 ANOS SINGLE MALT 750ML</t>
        </is>
      </c>
      <c r="G321" t="n">
        <v>3511</v>
      </c>
      <c r="H321" t="n">
        <v>18.48</v>
      </c>
      <c r="I321" t="inlineStr">
        <is>
          <t>GR</t>
        </is>
      </c>
      <c r="J321" t="inlineStr">
        <is>
          <t>BEBIDAS</t>
        </is>
      </c>
      <c r="K321" t="inlineStr">
        <is>
          <t>04/2026</t>
        </is>
      </c>
      <c r="L321" t="n">
        <v>214.72</v>
      </c>
      <c r="M321" s="551" t="n">
        <v>46132</v>
      </c>
      <c r="N321" t="n">
        <v>211.39</v>
      </c>
      <c r="O321" t="n">
        <v>217.3</v>
      </c>
      <c r="P321" t="n">
        <v>3968.03</v>
      </c>
    </row>
    <row r="322">
      <c r="A322" t="n">
        <v>86882</v>
      </c>
      <c r="B322" t="n">
        <v>122</v>
      </c>
      <c r="C322" t="inlineStr">
        <is>
          <t>Arcos</t>
        </is>
      </c>
      <c r="D322" s="551" t="n">
        <v>46143</v>
      </c>
      <c r="E322" t="n">
        <v>18589</v>
      </c>
      <c r="F322" t="inlineStr">
        <is>
          <t>STELLA ARTOIS LONG NECK 330ML C/24</t>
        </is>
      </c>
      <c r="G322" t="n">
        <v>3103</v>
      </c>
      <c r="H322" t="n">
        <v>50.87</v>
      </c>
      <c r="I322" t="inlineStr">
        <is>
          <t>PC</t>
        </is>
      </c>
      <c r="J322" t="inlineStr">
        <is>
          <t>BEBIDAS</t>
        </is>
      </c>
      <c r="K322" t="inlineStr">
        <is>
          <t>04/2026</t>
        </is>
      </c>
      <c r="L322" t="n">
        <v>67.39</v>
      </c>
      <c r="M322" s="551" t="n">
        <v>46140</v>
      </c>
      <c r="N322" t="n">
        <v>67.39</v>
      </c>
      <c r="O322" t="n">
        <v>72.26000000000001</v>
      </c>
      <c r="P322" t="n">
        <v>3428.13</v>
      </c>
    </row>
    <row r="323">
      <c r="A323" t="n">
        <v>86881</v>
      </c>
      <c r="B323" t="n">
        <v>122</v>
      </c>
      <c r="C323" t="inlineStr">
        <is>
          <t>Arcos</t>
        </is>
      </c>
      <c r="D323" s="551" t="n">
        <v>46143</v>
      </c>
      <c r="E323" t="n">
        <v>18119</v>
      </c>
      <c r="F323" t="inlineStr">
        <is>
          <t>WHISKY JOHNNIE WALKER BLACK LABEL 1L</t>
        </is>
      </c>
      <c r="G323" t="n">
        <v>3494</v>
      </c>
      <c r="H323" t="n">
        <v>20.24</v>
      </c>
      <c r="I323" t="inlineStr">
        <is>
          <t>GR</t>
        </is>
      </c>
      <c r="J323" t="inlineStr">
        <is>
          <t>BEBIDAS</t>
        </is>
      </c>
      <c r="K323" t="inlineStr">
        <is>
          <t>04/2026</t>
        </is>
      </c>
      <c r="L323" t="n">
        <v>166.61</v>
      </c>
      <c r="M323" s="551" t="n">
        <v>46132</v>
      </c>
      <c r="N323" t="n">
        <v>166.61</v>
      </c>
      <c r="O323" t="n">
        <v>166.62</v>
      </c>
      <c r="P323" t="n">
        <v>3372.19</v>
      </c>
    </row>
    <row r="324">
      <c r="A324" t="n">
        <v>87212</v>
      </c>
      <c r="B324" t="n">
        <v>122</v>
      </c>
      <c r="C324" t="inlineStr">
        <is>
          <t>Arcos</t>
        </is>
      </c>
      <c r="D324" s="551" t="n">
        <v>46143</v>
      </c>
      <c r="E324" t="n">
        <v>26014</v>
      </c>
      <c r="F324" t="inlineStr">
        <is>
          <t>APERITIVO ANGOSTURA 473ML</t>
        </is>
      </c>
      <c r="G324" t="n">
        <v>3130</v>
      </c>
      <c r="H324" t="n">
        <v>8.630000000000001</v>
      </c>
      <c r="I324" t="inlineStr">
        <is>
          <t>GR</t>
        </is>
      </c>
      <c r="J324" t="inlineStr">
        <is>
          <t>BEBIDAS</t>
        </is>
      </c>
      <c r="K324" t="inlineStr">
        <is>
          <t>04/2026</t>
        </is>
      </c>
      <c r="L324" t="n">
        <v>375.8</v>
      </c>
      <c r="M324" s="551" t="n">
        <v>46132</v>
      </c>
      <c r="N324" t="n">
        <v>375.8</v>
      </c>
      <c r="O324" t="n">
        <v>375.8</v>
      </c>
      <c r="P324" t="n">
        <v>3243.15</v>
      </c>
    </row>
    <row r="325">
      <c r="A325" t="n">
        <v>86884</v>
      </c>
      <c r="B325" t="n">
        <v>122</v>
      </c>
      <c r="C325" t="inlineStr">
        <is>
          <t>Arcos</t>
        </is>
      </c>
      <c r="D325" s="551" t="n">
        <v>46143</v>
      </c>
      <c r="E325" t="n">
        <v>18097</v>
      </c>
      <c r="F325" t="inlineStr">
        <is>
          <t>WHISKY TALISKER SINGLE MALT 10 ANOS 720ML</t>
        </is>
      </c>
      <c r="G325" t="n">
        <v>3513</v>
      </c>
      <c r="H325" t="n">
        <v>7.7</v>
      </c>
      <c r="I325" t="inlineStr">
        <is>
          <t>GR</t>
        </is>
      </c>
      <c r="J325" t="inlineStr">
        <is>
          <t>BEBIDAS</t>
        </is>
      </c>
      <c r="K325" t="inlineStr">
        <is>
          <t>04/2026</t>
        </is>
      </c>
      <c r="L325" t="n">
        <v>0</v>
      </c>
      <c r="M325" s="551" t="n">
        <v>46072</v>
      </c>
      <c r="N325" t="n">
        <v>413.3</v>
      </c>
      <c r="O325" t="n">
        <v>413.3</v>
      </c>
      <c r="P325" t="n">
        <v>3182.41</v>
      </c>
    </row>
    <row r="326">
      <c r="A326" t="n">
        <v>86885</v>
      </c>
      <c r="B326" t="n">
        <v>122</v>
      </c>
      <c r="C326" t="inlineStr">
        <is>
          <t>Arcos</t>
        </is>
      </c>
      <c r="D326" s="551" t="n">
        <v>46143</v>
      </c>
      <c r="E326" t="n">
        <v>18113</v>
      </c>
      <c r="F326" t="inlineStr">
        <is>
          <t>WHISKY JOHNNIE WALKER GREEN LABEL 750ML</t>
        </is>
      </c>
      <c r="G326" t="n">
        <v>3499</v>
      </c>
      <c r="H326" t="n">
        <v>6.54</v>
      </c>
      <c r="I326" t="inlineStr">
        <is>
          <t>GR</t>
        </is>
      </c>
      <c r="J326" t="inlineStr">
        <is>
          <t>BEBIDAS</t>
        </is>
      </c>
      <c r="K326" t="inlineStr">
        <is>
          <t>04/2026</t>
        </is>
      </c>
      <c r="L326" t="n">
        <v>0</v>
      </c>
      <c r="M326" s="551" t="n">
        <v>46072</v>
      </c>
      <c r="N326" t="n">
        <v>472.8</v>
      </c>
      <c r="O326" t="n">
        <v>451.71</v>
      </c>
      <c r="P326" t="n">
        <v>3092.11</v>
      </c>
    </row>
    <row r="327">
      <c r="A327" t="n">
        <v>87169</v>
      </c>
      <c r="B327" t="n">
        <v>122</v>
      </c>
      <c r="C327" t="inlineStr">
        <is>
          <t>Arcos</t>
        </is>
      </c>
      <c r="D327" s="551" t="n">
        <v>46143</v>
      </c>
      <c r="E327" t="n">
        <v>28819</v>
      </c>
      <c r="F327" t="inlineStr">
        <is>
          <t>PAO DE FORMA TRADICIONAL VISCONTI 400G CX C/10UN</t>
        </is>
      </c>
      <c r="G327" t="n">
        <v>8797</v>
      </c>
      <c r="H327" t="n">
        <v>50</v>
      </c>
      <c r="I327" t="inlineStr">
        <is>
          <t>CX</t>
        </is>
      </c>
      <c r="J327" t="inlineStr">
        <is>
          <t>ALIMENTOS</t>
        </is>
      </c>
      <c r="K327" t="inlineStr">
        <is>
          <t>04/2026</t>
        </is>
      </c>
      <c r="L327" t="n">
        <v>56.9</v>
      </c>
      <c r="M327" s="551" t="n">
        <v>46140</v>
      </c>
      <c r="N327" t="n">
        <v>56.9</v>
      </c>
      <c r="O327" t="n">
        <v>56.9</v>
      </c>
      <c r="P327" t="n">
        <v>2845</v>
      </c>
    </row>
    <row r="328">
      <c r="A328" t="n">
        <v>86886</v>
      </c>
      <c r="B328" t="n">
        <v>122</v>
      </c>
      <c r="C328" t="inlineStr">
        <is>
          <t>Arcos</t>
        </is>
      </c>
      <c r="D328" s="551" t="n">
        <v>46143</v>
      </c>
      <c r="E328" t="n">
        <v>18306</v>
      </c>
      <c r="F328" t="inlineStr">
        <is>
          <t>LICOR MARASCHINO LUXARDO 750ML</t>
        </is>
      </c>
      <c r="G328" t="n">
        <v>3327</v>
      </c>
      <c r="H328" t="n">
        <v>11.81</v>
      </c>
      <c r="I328" t="inlineStr">
        <is>
          <t>GR</t>
        </is>
      </c>
      <c r="J328" t="inlineStr">
        <is>
          <t>BEBIDAS</t>
        </is>
      </c>
      <c r="K328" t="inlineStr">
        <is>
          <t>04/2026</t>
        </is>
      </c>
      <c r="L328" t="n">
        <v>0</v>
      </c>
      <c r="M328" s="551" t="n">
        <v>45980</v>
      </c>
      <c r="N328" t="n">
        <v>228.8</v>
      </c>
      <c r="O328" t="n">
        <v>232.9</v>
      </c>
      <c r="P328" t="n">
        <v>2702.13</v>
      </c>
    </row>
    <row r="329">
      <c r="A329" t="n">
        <v>86887</v>
      </c>
      <c r="B329" t="n">
        <v>122</v>
      </c>
      <c r="C329" t="inlineStr">
        <is>
          <t>Arcos</t>
        </is>
      </c>
      <c r="D329" s="551" t="n">
        <v>46143</v>
      </c>
      <c r="E329" t="n">
        <v>25040</v>
      </c>
      <c r="F329" t="inlineStr">
        <is>
          <t>VINHO TINTO LE LOUP DANS LA BERGERIE 750ML</t>
        </is>
      </c>
      <c r="G329" t="n">
        <v>5875</v>
      </c>
      <c r="H329" t="n">
        <v>24</v>
      </c>
      <c r="I329" t="inlineStr">
        <is>
          <t>GR</t>
        </is>
      </c>
      <c r="J329" t="inlineStr">
        <is>
          <t>BEBIDAS</t>
        </is>
      </c>
      <c r="K329" t="inlineStr">
        <is>
          <t>04/2026</t>
        </is>
      </c>
      <c r="L329" t="n">
        <v>107.52</v>
      </c>
      <c r="M329" s="551" t="n">
        <v>46135</v>
      </c>
      <c r="N329" t="n">
        <v>107.52</v>
      </c>
      <c r="O329" t="n">
        <v>107.52</v>
      </c>
      <c r="P329" t="n">
        <v>2580.48</v>
      </c>
    </row>
    <row r="330">
      <c r="A330" t="n">
        <v>86888</v>
      </c>
      <c r="B330" t="n">
        <v>122</v>
      </c>
      <c r="C330" t="inlineStr">
        <is>
          <t>Arcos</t>
        </is>
      </c>
      <c r="D330" s="551" t="n">
        <v>46143</v>
      </c>
      <c r="E330" t="n">
        <v>17934</v>
      </c>
      <c r="F330" t="inlineStr">
        <is>
          <t>AGUA MINERAL SEM GAS MAMBA 350ML C/24</t>
        </is>
      </c>
      <c r="G330" t="n">
        <v>3636</v>
      </c>
      <c r="H330" t="n">
        <v>33.7</v>
      </c>
      <c r="I330" t="inlineStr">
        <is>
          <t>PC</t>
        </is>
      </c>
      <c r="J330" t="inlineStr">
        <is>
          <t>BEBIDAS</t>
        </is>
      </c>
      <c r="K330" t="inlineStr">
        <is>
          <t>04/2026</t>
        </is>
      </c>
      <c r="L330" t="n">
        <v>0</v>
      </c>
      <c r="M330" s="551" t="n">
        <v>46056</v>
      </c>
      <c r="N330" t="n">
        <v>73.84</v>
      </c>
      <c r="O330" t="n">
        <v>73.84</v>
      </c>
      <c r="P330" t="n">
        <v>2488.41</v>
      </c>
    </row>
    <row r="331">
      <c r="A331" t="n">
        <v>86889</v>
      </c>
      <c r="B331" t="n">
        <v>122</v>
      </c>
      <c r="C331" t="inlineStr">
        <is>
          <t>Arcos</t>
        </is>
      </c>
      <c r="D331" s="551" t="n">
        <v>46143</v>
      </c>
      <c r="E331" t="n">
        <v>18017</v>
      </c>
      <c r="F331" t="inlineStr">
        <is>
          <t>ESPUMANTE CAVA BRUT STARS TOUCH OF ROSE 750ML</t>
        </is>
      </c>
      <c r="G331" t="n">
        <v>3580</v>
      </c>
      <c r="H331" t="n">
        <v>14</v>
      </c>
      <c r="I331" t="inlineStr">
        <is>
          <t>GR</t>
        </is>
      </c>
      <c r="J331" t="inlineStr">
        <is>
          <t>BEBIDAS</t>
        </is>
      </c>
      <c r="K331" t="inlineStr">
        <is>
          <t>04/2026</t>
        </is>
      </c>
      <c r="L331" t="n">
        <v>0</v>
      </c>
      <c r="M331" s="551" t="n">
        <v>46056</v>
      </c>
      <c r="N331" t="n">
        <v>144.3</v>
      </c>
      <c r="O331" t="n">
        <v>144.3</v>
      </c>
      <c r="P331" t="n">
        <v>2020.2</v>
      </c>
    </row>
    <row r="332">
      <c r="A332" t="n">
        <v>86891</v>
      </c>
      <c r="B332" t="n">
        <v>122</v>
      </c>
      <c r="C332" t="inlineStr">
        <is>
          <t>Arcos</t>
        </is>
      </c>
      <c r="D332" s="551" t="n">
        <v>46143</v>
      </c>
      <c r="E332" t="n">
        <v>18202</v>
      </c>
      <c r="F332" t="inlineStr">
        <is>
          <t>VERMOUTH DOLIN DRY 750ML</t>
        </is>
      </c>
      <c r="G332" t="n">
        <v>3424</v>
      </c>
      <c r="H332" t="n">
        <v>12.44</v>
      </c>
      <c r="I332" t="inlineStr">
        <is>
          <t>GR</t>
        </is>
      </c>
      <c r="J332" t="inlineStr">
        <is>
          <t>BEBIDAS</t>
        </is>
      </c>
      <c r="K332" t="inlineStr">
        <is>
          <t>04/2026</t>
        </is>
      </c>
      <c r="L332" t="n">
        <v>0</v>
      </c>
      <c r="M332" s="551" t="n">
        <v>46076</v>
      </c>
      <c r="N332" t="n">
        <v>156</v>
      </c>
      <c r="O332" t="n">
        <v>160</v>
      </c>
      <c r="P332" t="n">
        <v>1940.64</v>
      </c>
    </row>
    <row r="333">
      <c r="A333" t="n">
        <v>86892</v>
      </c>
      <c r="B333" t="n">
        <v>122</v>
      </c>
      <c r="C333" t="inlineStr">
        <is>
          <t>Arcos</t>
        </is>
      </c>
      <c r="D333" s="551" t="n">
        <v>46143</v>
      </c>
      <c r="E333" t="n">
        <v>18143</v>
      </c>
      <c r="F333" t="inlineStr">
        <is>
          <t>WHISKY CHIVAS ROYAL SALUTE 21 ANOS 700ML</t>
        </is>
      </c>
      <c r="G333" t="n">
        <v>3474</v>
      </c>
      <c r="H333" t="n">
        <v>2.6</v>
      </c>
      <c r="I333" t="inlineStr">
        <is>
          <t>GR</t>
        </is>
      </c>
      <c r="J333" t="inlineStr">
        <is>
          <t>BEBIDAS</t>
        </is>
      </c>
      <c r="K333" t="inlineStr">
        <is>
          <t>04/2026</t>
        </is>
      </c>
      <c r="L333" t="n">
        <v>0</v>
      </c>
      <c r="N333" t="n">
        <v>0</v>
      </c>
      <c r="O333" t="n">
        <v>699</v>
      </c>
      <c r="P333" t="n">
        <v>1906.31</v>
      </c>
    </row>
    <row r="334">
      <c r="A334" t="n">
        <v>86890</v>
      </c>
      <c r="B334" t="n">
        <v>122</v>
      </c>
      <c r="C334" t="inlineStr">
        <is>
          <t>Arcos</t>
        </is>
      </c>
      <c r="D334" s="551" t="n">
        <v>46143</v>
      </c>
      <c r="E334" t="n">
        <v>19224</v>
      </c>
      <c r="F334" t="inlineStr">
        <is>
          <t>MANTEIGA SCALA C/5KG</t>
        </is>
      </c>
      <c r="G334" t="n">
        <v>5850</v>
      </c>
      <c r="H334" t="n">
        <v>8</v>
      </c>
      <c r="I334" t="inlineStr">
        <is>
          <t>UN</t>
        </is>
      </c>
      <c r="J334" t="inlineStr">
        <is>
          <t>ALIMENTOS</t>
        </is>
      </c>
      <c r="K334" t="inlineStr">
        <is>
          <t>04/2026</t>
        </is>
      </c>
      <c r="L334" t="n">
        <v>0</v>
      </c>
      <c r="M334" s="551" t="n">
        <v>46064</v>
      </c>
      <c r="N334" t="n">
        <v>227.9</v>
      </c>
      <c r="O334" t="n">
        <v>231.9</v>
      </c>
      <c r="P334" t="n">
        <v>1823.2</v>
      </c>
    </row>
    <row r="335">
      <c r="A335" t="n">
        <v>86894</v>
      </c>
      <c r="B335" t="n">
        <v>122</v>
      </c>
      <c r="C335" t="inlineStr">
        <is>
          <t>Arcos</t>
        </is>
      </c>
      <c r="D335" s="551" t="n">
        <v>46143</v>
      </c>
      <c r="E335" t="n">
        <v>26560</v>
      </c>
      <c r="F335" t="inlineStr">
        <is>
          <t>CACHACA FAMIGERADA AMENDOIM 750ML</t>
        </is>
      </c>
      <c r="G335" t="n">
        <v>6788</v>
      </c>
      <c r="H335" t="n">
        <v>63.02</v>
      </c>
      <c r="I335" t="inlineStr">
        <is>
          <t>GR</t>
        </is>
      </c>
      <c r="J335" t="inlineStr">
        <is>
          <t>BEBIDAS</t>
        </is>
      </c>
      <c r="K335" t="inlineStr">
        <is>
          <t>04/2026</t>
        </is>
      </c>
      <c r="L335" t="n">
        <v>27.5</v>
      </c>
      <c r="M335" s="551" t="n">
        <v>46140</v>
      </c>
      <c r="N335" t="n">
        <v>27.5</v>
      </c>
      <c r="O335" t="n">
        <v>27.5</v>
      </c>
      <c r="P335" t="n">
        <v>1733.05</v>
      </c>
    </row>
    <row r="336">
      <c r="A336" t="n">
        <v>86895</v>
      </c>
      <c r="B336" t="n">
        <v>122</v>
      </c>
      <c r="C336" t="inlineStr">
        <is>
          <t>Arcos</t>
        </is>
      </c>
      <c r="D336" s="551" t="n">
        <v>46143</v>
      </c>
      <c r="E336" t="n">
        <v>18186</v>
      </c>
      <c r="F336" t="inlineStr">
        <is>
          <t>VODKA CIROC NATURAL 750ML</t>
        </is>
      </c>
      <c r="G336" t="n">
        <v>3437</v>
      </c>
      <c r="H336" t="n">
        <v>9.199999999999999</v>
      </c>
      <c r="I336" t="inlineStr">
        <is>
          <t>GR</t>
        </is>
      </c>
      <c r="J336" t="inlineStr">
        <is>
          <t>BEBIDAS</t>
        </is>
      </c>
      <c r="K336" t="inlineStr">
        <is>
          <t>04/2026</t>
        </is>
      </c>
      <c r="L336" t="n">
        <v>0</v>
      </c>
      <c r="N336" t="n">
        <v>0</v>
      </c>
      <c r="O336" t="n">
        <v>168.49</v>
      </c>
      <c r="P336" t="n">
        <v>1719.57</v>
      </c>
    </row>
    <row r="337">
      <c r="A337" t="n">
        <v>86898</v>
      </c>
      <c r="B337" t="n">
        <v>122</v>
      </c>
      <c r="C337" t="inlineStr">
        <is>
          <t>Arcos</t>
        </is>
      </c>
      <c r="D337" s="551" t="n">
        <v>46143</v>
      </c>
      <c r="E337" t="n">
        <v>17713</v>
      </c>
      <c r="F337" t="inlineStr">
        <is>
          <t>VINHO TINTO RUTINI ENCUENTRO MALBEC 750ML</t>
        </is>
      </c>
      <c r="G337" t="n">
        <v>3823</v>
      </c>
      <c r="H337" t="n">
        <v>15</v>
      </c>
      <c r="I337" t="inlineStr">
        <is>
          <t>GR</t>
        </is>
      </c>
      <c r="J337" t="inlineStr">
        <is>
          <t>BEBIDAS</t>
        </is>
      </c>
      <c r="K337" t="inlineStr">
        <is>
          <t>04/2026</t>
        </is>
      </c>
      <c r="L337" t="n">
        <v>0</v>
      </c>
      <c r="M337" s="551" t="n">
        <v>46090</v>
      </c>
      <c r="N337" t="n">
        <v>107.25</v>
      </c>
      <c r="O337" t="n">
        <v>47.45</v>
      </c>
      <c r="P337" t="n">
        <v>1608.75</v>
      </c>
    </row>
    <row r="338">
      <c r="A338" t="n">
        <v>86893</v>
      </c>
      <c r="B338" t="n">
        <v>122</v>
      </c>
      <c r="C338" t="inlineStr">
        <is>
          <t>Arcos</t>
        </is>
      </c>
      <c r="D338" s="551" t="n">
        <v>46143</v>
      </c>
      <c r="E338" t="n">
        <v>24123</v>
      </c>
      <c r="F338" t="inlineStr">
        <is>
          <t>CASTANHA DO PARA S/ CASCA MEDIA C/1KG</t>
        </is>
      </c>
      <c r="G338" t="n">
        <v>2237</v>
      </c>
      <c r="H338" t="n">
        <v>13</v>
      </c>
      <c r="I338" t="inlineStr">
        <is>
          <t>PC</t>
        </is>
      </c>
      <c r="J338" t="inlineStr">
        <is>
          <t>ALIMENTOS</t>
        </is>
      </c>
      <c r="K338" t="inlineStr">
        <is>
          <t>04/2026</t>
        </is>
      </c>
      <c r="L338" t="n">
        <v>0</v>
      </c>
      <c r="M338" s="551" t="n">
        <v>46106</v>
      </c>
      <c r="N338" t="n">
        <v>122.8</v>
      </c>
      <c r="O338" t="n">
        <v>106.5</v>
      </c>
      <c r="P338" t="n">
        <v>1596.4</v>
      </c>
    </row>
    <row r="339">
      <c r="A339" t="n">
        <v>86896</v>
      </c>
      <c r="B339" t="n">
        <v>122</v>
      </c>
      <c r="C339" t="inlineStr">
        <is>
          <t>Arcos</t>
        </is>
      </c>
      <c r="D339" s="551" t="n">
        <v>46143</v>
      </c>
      <c r="E339" t="n">
        <v>21047</v>
      </c>
      <c r="F339" t="inlineStr">
        <is>
          <t>AZEITE EXTRA VIRGEM GALLO 2L</t>
        </is>
      </c>
      <c r="G339" t="n">
        <v>1999</v>
      </c>
      <c r="H339" t="n">
        <v>13</v>
      </c>
      <c r="I339" t="inlineStr">
        <is>
          <t>GALAO</t>
        </is>
      </c>
      <c r="J339" t="inlineStr">
        <is>
          <t>ALIMENTOS</t>
        </is>
      </c>
      <c r="K339" t="inlineStr">
        <is>
          <t>04/2026</t>
        </is>
      </c>
      <c r="L339" t="n">
        <v>122.8</v>
      </c>
      <c r="M339" s="551" t="n">
        <v>46140</v>
      </c>
      <c r="N339" t="n">
        <v>122.8</v>
      </c>
      <c r="O339" t="n">
        <v>122.8</v>
      </c>
      <c r="P339" t="n">
        <v>1596.4</v>
      </c>
    </row>
    <row r="340">
      <c r="A340" t="n">
        <v>86901</v>
      </c>
      <c r="B340" t="n">
        <v>122</v>
      </c>
      <c r="C340" t="inlineStr">
        <is>
          <t>Arcos</t>
        </is>
      </c>
      <c r="D340" s="551" t="n">
        <v>46143</v>
      </c>
      <c r="E340" t="n">
        <v>25033</v>
      </c>
      <c r="F340" t="inlineStr">
        <is>
          <t>LICOR AMARO MONTENEGRO 750ML</t>
        </is>
      </c>
      <c r="G340" t="n">
        <v>5873</v>
      </c>
      <c r="H340" t="n">
        <v>7.34</v>
      </c>
      <c r="I340" t="inlineStr">
        <is>
          <t>UN</t>
        </is>
      </c>
      <c r="J340" t="inlineStr">
        <is>
          <t>BEBIDAS</t>
        </is>
      </c>
      <c r="K340" t="inlineStr">
        <is>
          <t>04/2026</t>
        </is>
      </c>
      <c r="L340" t="n">
        <v>0</v>
      </c>
      <c r="M340" s="551" t="n">
        <v>46077</v>
      </c>
      <c r="N340" t="n">
        <v>210.65</v>
      </c>
      <c r="O340" t="n">
        <v>210.65</v>
      </c>
      <c r="P340" t="n">
        <v>1546.17</v>
      </c>
    </row>
    <row r="341">
      <c r="A341" t="n">
        <v>86897</v>
      </c>
      <c r="B341" t="n">
        <v>122</v>
      </c>
      <c r="C341" t="inlineStr">
        <is>
          <t>Arcos</t>
        </is>
      </c>
      <c r="D341" s="551" t="n">
        <v>46143</v>
      </c>
      <c r="E341" t="n">
        <v>27406</v>
      </c>
      <c r="F341" t="inlineStr">
        <is>
          <t>CAFE JOSELINA C/2KG</t>
        </is>
      </c>
      <c r="G341" t="n">
        <v>7409</v>
      </c>
      <c r="H341" t="n">
        <v>7</v>
      </c>
      <c r="I341" t="inlineStr">
        <is>
          <t>KG</t>
        </is>
      </c>
      <c r="J341" t="inlineStr">
        <is>
          <t>BEBIDAS</t>
        </is>
      </c>
      <c r="K341" t="inlineStr">
        <is>
          <t>04/2026</t>
        </is>
      </c>
      <c r="L341" t="n">
        <v>219</v>
      </c>
      <c r="M341" s="551" t="n">
        <v>46135</v>
      </c>
      <c r="N341" t="n">
        <v>219</v>
      </c>
      <c r="O341" t="n">
        <v>219</v>
      </c>
      <c r="P341" t="n">
        <v>1533</v>
      </c>
    </row>
    <row r="342">
      <c r="A342" t="n">
        <v>86899</v>
      </c>
      <c r="B342" t="n">
        <v>122</v>
      </c>
      <c r="C342" t="inlineStr">
        <is>
          <t>Arcos</t>
        </is>
      </c>
      <c r="D342" s="551" t="n">
        <v>46143</v>
      </c>
      <c r="E342" t="n">
        <v>25630</v>
      </c>
      <c r="F342" t="inlineStr">
        <is>
          <t xml:space="preserve">LICOR DOLIN GENEPY LE CHAMOIS 750ML </t>
        </is>
      </c>
      <c r="G342" t="n">
        <v>6202</v>
      </c>
      <c r="H342" t="n">
        <v>4.36</v>
      </c>
      <c r="I342" t="inlineStr">
        <is>
          <t>GR</t>
        </is>
      </c>
      <c r="J342" t="inlineStr">
        <is>
          <t>BEBIDAS</t>
        </is>
      </c>
      <c r="K342" t="inlineStr">
        <is>
          <t>04/2026</t>
        </is>
      </c>
      <c r="L342" t="n">
        <v>0</v>
      </c>
      <c r="M342" s="551" t="n">
        <v>46091</v>
      </c>
      <c r="N342" t="n">
        <v>348.1</v>
      </c>
      <c r="O342" t="n">
        <v>348.1</v>
      </c>
      <c r="P342" t="n">
        <v>1517.72</v>
      </c>
    </row>
    <row r="343">
      <c r="A343" t="n">
        <v>87161</v>
      </c>
      <c r="B343" t="n">
        <v>122</v>
      </c>
      <c r="C343" t="inlineStr">
        <is>
          <t>Arcos</t>
        </is>
      </c>
      <c r="D343" s="551" t="n">
        <v>46143</v>
      </c>
      <c r="E343" t="n">
        <v>18114</v>
      </c>
      <c r="F343" t="inlineStr">
        <is>
          <t>WHISKY JOHNNIE WALKER GOLD LABEL RESERVE 750ML</t>
        </is>
      </c>
      <c r="G343" t="n">
        <v>3498</v>
      </c>
      <c r="H343" t="n">
        <v>5.36</v>
      </c>
      <c r="I343" t="inlineStr">
        <is>
          <t>GR</t>
        </is>
      </c>
      <c r="J343" t="inlineStr">
        <is>
          <t>BEBIDAS</t>
        </is>
      </c>
      <c r="K343" t="inlineStr">
        <is>
          <t>04/2026</t>
        </is>
      </c>
      <c r="L343" t="n">
        <v>0</v>
      </c>
      <c r="M343" s="551" t="n">
        <v>46072</v>
      </c>
      <c r="N343" t="n">
        <v>279.9</v>
      </c>
      <c r="O343" t="n">
        <v>274.95</v>
      </c>
      <c r="P343" t="n">
        <v>1500.26</v>
      </c>
    </row>
    <row r="344">
      <c r="A344" t="n">
        <v>86900</v>
      </c>
      <c r="B344" t="n">
        <v>122</v>
      </c>
      <c r="C344" t="inlineStr">
        <is>
          <t>Arcos</t>
        </is>
      </c>
      <c r="D344" s="551" t="n">
        <v>46143</v>
      </c>
      <c r="E344" t="n">
        <v>18051</v>
      </c>
      <c r="F344" t="inlineStr">
        <is>
          <t>CHAMPAGNE VEUVE CLICQUOT ROSE BRUT 750ML</t>
        </is>
      </c>
      <c r="G344" t="n">
        <v>3552</v>
      </c>
      <c r="H344" t="n">
        <v>4</v>
      </c>
      <c r="I344" t="inlineStr">
        <is>
          <t>GR</t>
        </is>
      </c>
      <c r="J344" t="inlineStr">
        <is>
          <t>BEBIDAS</t>
        </is>
      </c>
      <c r="K344" t="inlineStr">
        <is>
          <t>04/2026</t>
        </is>
      </c>
      <c r="L344" t="n">
        <v>0</v>
      </c>
      <c r="M344" s="551" t="n">
        <v>45902</v>
      </c>
      <c r="N344" t="n">
        <v>375</v>
      </c>
      <c r="O344" t="n">
        <v>447.2</v>
      </c>
      <c r="P344" t="n">
        <v>1500</v>
      </c>
    </row>
    <row r="345">
      <c r="A345" t="n">
        <v>86903</v>
      </c>
      <c r="B345" t="n">
        <v>122</v>
      </c>
      <c r="C345" t="inlineStr">
        <is>
          <t>Arcos</t>
        </is>
      </c>
      <c r="D345" s="551" t="n">
        <v>46143</v>
      </c>
      <c r="E345" t="n">
        <v>20887</v>
      </c>
      <c r="F345" t="inlineStr">
        <is>
          <t>MEL PURO FLORA NECTAR C/1KG</t>
        </is>
      </c>
      <c r="G345" t="n">
        <v>2040</v>
      </c>
      <c r="H345" t="n">
        <v>37</v>
      </c>
      <c r="I345" t="inlineStr">
        <is>
          <t>PT</t>
        </is>
      </c>
      <c r="J345" t="inlineStr">
        <is>
          <t>ALIMENTOS</t>
        </is>
      </c>
      <c r="K345" t="inlineStr">
        <is>
          <t>04/2026</t>
        </is>
      </c>
      <c r="L345" t="n">
        <v>36.88</v>
      </c>
      <c r="M345" s="551" t="n">
        <v>46140</v>
      </c>
      <c r="N345" t="n">
        <v>36.9</v>
      </c>
      <c r="O345" t="n">
        <v>36.9</v>
      </c>
      <c r="P345" t="n">
        <v>1364.56</v>
      </c>
    </row>
    <row r="346">
      <c r="A346" t="n">
        <v>86902</v>
      </c>
      <c r="B346" t="n">
        <v>122</v>
      </c>
      <c r="C346" t="inlineStr">
        <is>
          <t>Arcos</t>
        </is>
      </c>
      <c r="D346" s="551" t="n">
        <v>46143</v>
      </c>
      <c r="E346" t="n">
        <v>25746</v>
      </c>
      <c r="F346" t="inlineStr">
        <is>
          <t>CERVEJA STELLA PURO GOLD 330ML</t>
        </is>
      </c>
      <c r="G346" t="n">
        <v>6298</v>
      </c>
      <c r="H346" t="n">
        <v>282</v>
      </c>
      <c r="I346" t="inlineStr">
        <is>
          <t>GR</t>
        </is>
      </c>
      <c r="J346" t="inlineStr">
        <is>
          <t>BEBIDAS</t>
        </is>
      </c>
      <c r="K346" t="inlineStr">
        <is>
          <t>04/2026</t>
        </is>
      </c>
      <c r="L346" t="n">
        <v>0</v>
      </c>
      <c r="M346" s="551" t="n">
        <v>45624</v>
      </c>
      <c r="N346" t="n">
        <v>4.82</v>
      </c>
      <c r="O346" t="n">
        <v>4.82</v>
      </c>
      <c r="P346" t="n">
        <v>1359.92</v>
      </c>
    </row>
    <row r="347">
      <c r="A347" t="n">
        <v>87203</v>
      </c>
      <c r="B347" t="n">
        <v>122</v>
      </c>
      <c r="C347" t="inlineStr">
        <is>
          <t>Arcos</t>
        </is>
      </c>
      <c r="D347" s="551" t="n">
        <v>46143</v>
      </c>
      <c r="E347" t="n">
        <v>17594</v>
      </c>
      <c r="F347" t="inlineStr">
        <is>
          <t>VINHO TINTO LE JAJA DE JAU DE SYRAH 750ML FRANCA</t>
        </is>
      </c>
      <c r="G347" t="n">
        <v>3932</v>
      </c>
      <c r="H347" t="n">
        <v>20.01</v>
      </c>
      <c r="I347" t="inlineStr">
        <is>
          <t>GR</t>
        </is>
      </c>
      <c r="J347" t="inlineStr">
        <is>
          <t>BEBIDAS</t>
        </is>
      </c>
      <c r="K347" t="inlineStr">
        <is>
          <t>04/2026</t>
        </is>
      </c>
      <c r="L347" t="n">
        <v>67.59999999999999</v>
      </c>
      <c r="M347" s="551" t="n">
        <v>46140</v>
      </c>
      <c r="N347" t="n">
        <v>67.59999999999999</v>
      </c>
      <c r="O347" t="n">
        <v>67.59999999999999</v>
      </c>
      <c r="P347" t="n">
        <v>1352.68</v>
      </c>
    </row>
    <row r="348">
      <c r="A348" t="n">
        <v>86904</v>
      </c>
      <c r="B348" t="n">
        <v>122</v>
      </c>
      <c r="C348" t="inlineStr">
        <is>
          <t>Arcos</t>
        </is>
      </c>
      <c r="D348" s="551" t="n">
        <v>46143</v>
      </c>
      <c r="E348" t="n">
        <v>27606</v>
      </c>
      <c r="F348" t="inlineStr">
        <is>
          <t xml:space="preserve">CONHAQUE  HENNESSY  VSOP 750 ML </t>
        </is>
      </c>
      <c r="G348" t="n">
        <v>7572</v>
      </c>
      <c r="H348" t="n">
        <v>4.12</v>
      </c>
      <c r="I348" t="inlineStr">
        <is>
          <t>UN</t>
        </is>
      </c>
      <c r="J348" t="inlineStr">
        <is>
          <t>BEBIDAS</t>
        </is>
      </c>
      <c r="K348" t="inlineStr">
        <is>
          <t>04/2026</t>
        </is>
      </c>
      <c r="L348" t="n">
        <v>0</v>
      </c>
      <c r="N348" t="n">
        <v>0</v>
      </c>
      <c r="O348" t="n">
        <v>349.9</v>
      </c>
      <c r="P348" t="n">
        <v>1339</v>
      </c>
    </row>
    <row r="349">
      <c r="A349" t="n">
        <v>87210</v>
      </c>
      <c r="B349" t="n">
        <v>122</v>
      </c>
      <c r="C349" t="inlineStr">
        <is>
          <t>Arcos</t>
        </is>
      </c>
      <c r="D349" s="551" t="n">
        <v>46143</v>
      </c>
      <c r="E349" t="n">
        <v>18100</v>
      </c>
      <c r="F349" t="inlineStr">
        <is>
          <t>WHISKY OLD PARR 18 ANOS 750ML</t>
        </is>
      </c>
      <c r="G349" t="n">
        <v>3510</v>
      </c>
      <c r="H349" t="n">
        <v>3</v>
      </c>
      <c r="I349" t="inlineStr">
        <is>
          <t>GR</t>
        </is>
      </c>
      <c r="J349" t="inlineStr">
        <is>
          <t>BEBIDAS</t>
        </is>
      </c>
      <c r="K349" t="inlineStr">
        <is>
          <t>04/2026</t>
        </is>
      </c>
      <c r="L349" t="n">
        <v>0</v>
      </c>
      <c r="M349" s="551" t="n">
        <v>46073</v>
      </c>
      <c r="N349" t="n">
        <v>439.51</v>
      </c>
      <c r="O349" t="n">
        <v>442.04</v>
      </c>
      <c r="P349" t="n">
        <v>1318.53</v>
      </c>
    </row>
    <row r="350">
      <c r="A350" t="n">
        <v>86905</v>
      </c>
      <c r="B350" t="n">
        <v>122</v>
      </c>
      <c r="C350" t="inlineStr">
        <is>
          <t>Arcos</t>
        </is>
      </c>
      <c r="D350" s="551" t="n">
        <v>46143</v>
      </c>
      <c r="E350" t="n">
        <v>18586</v>
      </c>
      <c r="F350" t="inlineStr">
        <is>
          <t>STELLA ARTOIS SEM GLUTEN LONG NECK 330ML C/24</t>
        </is>
      </c>
      <c r="G350" t="n">
        <v>3104</v>
      </c>
      <c r="H350" t="n">
        <v>11.75</v>
      </c>
      <c r="I350" t="inlineStr">
        <is>
          <t>PC</t>
        </is>
      </c>
      <c r="J350" t="inlineStr">
        <is>
          <t>BEBIDAS</t>
        </is>
      </c>
      <c r="K350" t="inlineStr">
        <is>
          <t>04/2026</t>
        </is>
      </c>
      <c r="L350" t="n">
        <v>107.63</v>
      </c>
      <c r="M350" s="551" t="n">
        <v>46126</v>
      </c>
      <c r="N350" t="n">
        <v>107.63</v>
      </c>
      <c r="O350" t="n">
        <v>107.63</v>
      </c>
      <c r="P350" t="n">
        <v>1264.65</v>
      </c>
    </row>
    <row r="351">
      <c r="A351" t="n">
        <v>86906</v>
      </c>
      <c r="B351" t="n">
        <v>122</v>
      </c>
      <c r="C351" t="inlineStr">
        <is>
          <t>Arcos</t>
        </is>
      </c>
      <c r="D351" s="551" t="n">
        <v>46143</v>
      </c>
      <c r="E351" t="n">
        <v>24039</v>
      </c>
      <c r="F351" t="inlineStr">
        <is>
          <t>AMENDOA INTEIRA CRUA SEM CASCA 1KG</t>
        </is>
      </c>
      <c r="G351" t="n">
        <v>2048</v>
      </c>
      <c r="H351" t="n">
        <v>18</v>
      </c>
      <c r="I351" t="inlineStr">
        <is>
          <t>KG</t>
        </is>
      </c>
      <c r="J351" t="inlineStr">
        <is>
          <t>ALIMENTOS</t>
        </is>
      </c>
      <c r="K351" t="inlineStr">
        <is>
          <t>04/2026</t>
        </is>
      </c>
      <c r="L351" t="n">
        <v>68.48999999999999</v>
      </c>
      <c r="M351" s="551" t="n">
        <v>46134</v>
      </c>
      <c r="N351" t="n">
        <v>69.55</v>
      </c>
      <c r="O351" t="n">
        <v>69.55</v>
      </c>
      <c r="P351" t="n">
        <v>1232.82</v>
      </c>
    </row>
    <row r="352">
      <c r="A352" t="n">
        <v>86912</v>
      </c>
      <c r="B352" t="n">
        <v>122</v>
      </c>
      <c r="C352" t="inlineStr">
        <is>
          <t>Arcos</t>
        </is>
      </c>
      <c r="D352" s="551" t="n">
        <v>46143</v>
      </c>
      <c r="E352" t="n">
        <v>20270</v>
      </c>
      <c r="F352" t="inlineStr">
        <is>
          <t>CASTANHA DE CAJU CRUA W1 C/1KG</t>
        </is>
      </c>
      <c r="G352" t="n">
        <v>2233</v>
      </c>
      <c r="H352" t="n">
        <v>15</v>
      </c>
      <c r="I352" t="inlineStr">
        <is>
          <t>PC</t>
        </is>
      </c>
      <c r="J352" t="inlineStr">
        <is>
          <t>ALIMENTOS</t>
        </is>
      </c>
      <c r="K352" t="inlineStr">
        <is>
          <t>04/2026</t>
        </is>
      </c>
      <c r="L352" t="n">
        <v>80</v>
      </c>
      <c r="M352" s="551" t="n">
        <v>46134</v>
      </c>
      <c r="N352" t="n">
        <v>78</v>
      </c>
      <c r="O352" t="n">
        <v>84.7</v>
      </c>
      <c r="P352" t="n">
        <v>1200</v>
      </c>
    </row>
    <row r="353">
      <c r="A353" t="n">
        <v>86907</v>
      </c>
      <c r="B353" t="n">
        <v>122</v>
      </c>
      <c r="C353" t="inlineStr">
        <is>
          <t>Arcos</t>
        </is>
      </c>
      <c r="D353" s="551" t="n">
        <v>46143</v>
      </c>
      <c r="E353" t="n">
        <v>18382</v>
      </c>
      <c r="F353" t="inlineStr">
        <is>
          <t>CONHAQUE BRANDY OSBORNE 700ML</t>
        </is>
      </c>
      <c r="G353" t="n">
        <v>3257</v>
      </c>
      <c r="H353" t="n">
        <v>17</v>
      </c>
      <c r="I353" t="inlineStr">
        <is>
          <t>GR</t>
        </is>
      </c>
      <c r="J353" t="inlineStr">
        <is>
          <t>BEBIDAS</t>
        </is>
      </c>
      <c r="K353" t="inlineStr">
        <is>
          <t>04/2026</t>
        </is>
      </c>
      <c r="L353" t="n">
        <v>68.8</v>
      </c>
      <c r="M353" s="551" t="n">
        <v>46140</v>
      </c>
      <c r="N353" t="n">
        <v>69</v>
      </c>
      <c r="O353" t="n">
        <v>69</v>
      </c>
      <c r="P353" t="n">
        <v>1169.6</v>
      </c>
    </row>
    <row r="354">
      <c r="A354" t="n">
        <v>86908</v>
      </c>
      <c r="B354" t="n">
        <v>122</v>
      </c>
      <c r="C354" t="inlineStr">
        <is>
          <t>Arcos</t>
        </is>
      </c>
      <c r="D354" s="551" t="n">
        <v>46143</v>
      </c>
      <c r="E354" t="n">
        <v>25093</v>
      </c>
      <c r="F354" t="inlineStr">
        <is>
          <t>FORCE CELESTE SEMILLION 750ML VINHO BRANCO</t>
        </is>
      </c>
      <c r="G354" t="n">
        <v>5891</v>
      </c>
      <c r="H354" t="n">
        <v>8</v>
      </c>
      <c r="I354" t="inlineStr">
        <is>
          <t>GR</t>
        </is>
      </c>
      <c r="J354" t="inlineStr">
        <is>
          <t>BEBIDAS</t>
        </is>
      </c>
      <c r="K354" t="inlineStr">
        <is>
          <t>04/2026</t>
        </is>
      </c>
      <c r="L354" t="n">
        <v>0</v>
      </c>
      <c r="M354" s="551" t="n">
        <v>46105</v>
      </c>
      <c r="N354" t="n">
        <v>142.5</v>
      </c>
      <c r="O354" t="n">
        <v>142.5</v>
      </c>
      <c r="P354" t="n">
        <v>1140</v>
      </c>
    </row>
    <row r="355">
      <c r="A355" t="n">
        <v>86909</v>
      </c>
      <c r="B355" t="n">
        <v>122</v>
      </c>
      <c r="C355" t="inlineStr">
        <is>
          <t>Arcos</t>
        </is>
      </c>
      <c r="D355" s="551" t="n">
        <v>46143</v>
      </c>
      <c r="E355" t="n">
        <v>26580</v>
      </c>
      <c r="F355" t="inlineStr">
        <is>
          <t>PERNIL CORDEIRO FREDDI KG</t>
        </is>
      </c>
      <c r="G355" t="n">
        <v>6800</v>
      </c>
      <c r="H355" t="n">
        <v>10.13</v>
      </c>
      <c r="I355" t="inlineStr">
        <is>
          <t>KG</t>
        </is>
      </c>
      <c r="J355" t="inlineStr">
        <is>
          <t>ALIMENTOS</t>
        </is>
      </c>
      <c r="K355" t="inlineStr">
        <is>
          <t>04/2026</t>
        </is>
      </c>
      <c r="L355" t="n">
        <v>112</v>
      </c>
      <c r="M355" s="551" t="n">
        <v>46139</v>
      </c>
      <c r="N355" t="n">
        <v>112</v>
      </c>
      <c r="O355" t="n">
        <v>112</v>
      </c>
      <c r="P355" t="n">
        <v>1134.56</v>
      </c>
    </row>
    <row r="356">
      <c r="A356" t="n">
        <v>86910</v>
      </c>
      <c r="B356" t="n">
        <v>122</v>
      </c>
      <c r="C356" t="inlineStr">
        <is>
          <t>Arcos</t>
        </is>
      </c>
      <c r="D356" s="551" t="n">
        <v>46143</v>
      </c>
      <c r="E356" t="n">
        <v>19166</v>
      </c>
      <c r="F356" t="inlineStr">
        <is>
          <t>BAGUETE DE GRAO LEVIAN FATIADO 590G UN</t>
        </is>
      </c>
      <c r="G356" t="n">
        <v>2826</v>
      </c>
      <c r="H356" t="n">
        <v>55</v>
      </c>
      <c r="I356" t="inlineStr">
        <is>
          <t>UN</t>
        </is>
      </c>
      <c r="J356" t="inlineStr">
        <is>
          <t>ALIMENTOS</t>
        </is>
      </c>
      <c r="K356" t="inlineStr">
        <is>
          <t>04/2026</t>
        </is>
      </c>
      <c r="L356" t="n">
        <v>20.35</v>
      </c>
      <c r="M356" s="551" t="n">
        <v>46142</v>
      </c>
      <c r="N356" t="n">
        <v>20.35</v>
      </c>
      <c r="O356" t="n">
        <v>20.35</v>
      </c>
      <c r="P356" t="n">
        <v>1119.25</v>
      </c>
    </row>
    <row r="357">
      <c r="A357" t="n">
        <v>86911</v>
      </c>
      <c r="B357" t="n">
        <v>122</v>
      </c>
      <c r="C357" t="inlineStr">
        <is>
          <t>Arcos</t>
        </is>
      </c>
      <c r="D357" s="551" t="n">
        <v>46143</v>
      </c>
      <c r="E357" t="n">
        <v>21372</v>
      </c>
      <c r="F357" t="inlineStr">
        <is>
          <t>PAO BRIOCHE FORME C/ TAMPA UN</t>
        </is>
      </c>
      <c r="G357" t="n">
        <v>2827</v>
      </c>
      <c r="H357" t="n">
        <v>36</v>
      </c>
      <c r="I357" t="inlineStr">
        <is>
          <t>UN</t>
        </is>
      </c>
      <c r="J357" t="inlineStr">
        <is>
          <t>ALIMENTOS</t>
        </is>
      </c>
      <c r="K357" t="inlineStr">
        <is>
          <t>04/2026</t>
        </is>
      </c>
      <c r="L357" t="n">
        <v>31</v>
      </c>
      <c r="M357" s="551" t="n">
        <v>46142</v>
      </c>
      <c r="N357" t="n">
        <v>31</v>
      </c>
      <c r="O357" t="n">
        <v>31</v>
      </c>
      <c r="P357" t="n">
        <v>1116</v>
      </c>
    </row>
    <row r="358">
      <c r="A358" t="n">
        <v>86923</v>
      </c>
      <c r="B358" t="n">
        <v>122</v>
      </c>
      <c r="C358" t="inlineStr">
        <is>
          <t>Arcos</t>
        </is>
      </c>
      <c r="D358" s="551" t="n">
        <v>46143</v>
      </c>
      <c r="E358" t="n">
        <v>17778</v>
      </c>
      <c r="F358" t="inlineStr">
        <is>
          <t>VINHO BRANCO JEREZ FORTIF REAL TESOURO FINO 750ML</t>
        </is>
      </c>
      <c r="G358" t="n">
        <v>3765</v>
      </c>
      <c r="H358" t="n">
        <v>9.56</v>
      </c>
      <c r="I358" t="inlineStr">
        <is>
          <t>GR</t>
        </is>
      </c>
      <c r="J358" t="inlineStr">
        <is>
          <t>BEBIDAS</t>
        </is>
      </c>
      <c r="K358" t="inlineStr">
        <is>
          <t>04/2026</t>
        </is>
      </c>
      <c r="L358" t="n">
        <v>115.05</v>
      </c>
      <c r="M358" s="551" t="n">
        <v>46132</v>
      </c>
      <c r="N358" t="n">
        <v>115.05</v>
      </c>
      <c r="O358" t="n">
        <v>88.81999999999999</v>
      </c>
      <c r="P358" t="n">
        <v>1099.88</v>
      </c>
    </row>
    <row r="359">
      <c r="A359" t="n">
        <v>86913</v>
      </c>
      <c r="B359" t="n">
        <v>122</v>
      </c>
      <c r="C359" t="inlineStr">
        <is>
          <t>Arcos</t>
        </is>
      </c>
      <c r="D359" s="551" t="n">
        <v>46143</v>
      </c>
      <c r="E359" t="n">
        <v>19297</v>
      </c>
      <c r="F359" t="inlineStr">
        <is>
          <t>QUEIJO PARMESAO LA SERENISSIMA KG</t>
        </is>
      </c>
      <c r="G359" t="n">
        <v>2775</v>
      </c>
      <c r="H359" t="n">
        <v>15</v>
      </c>
      <c r="I359" t="inlineStr">
        <is>
          <t>KG</t>
        </is>
      </c>
      <c r="J359" t="inlineStr">
        <is>
          <t>ALIMENTOS</t>
        </is>
      </c>
      <c r="K359" t="inlineStr">
        <is>
          <t>04/2026</t>
        </is>
      </c>
      <c r="L359" t="n">
        <v>0</v>
      </c>
      <c r="M359" s="551" t="n">
        <v>46064</v>
      </c>
      <c r="N359" t="n">
        <v>70.89</v>
      </c>
      <c r="O359" t="n">
        <v>60</v>
      </c>
      <c r="P359" t="n">
        <v>1063.38</v>
      </c>
    </row>
    <row r="360">
      <c r="A360" t="n">
        <v>86920</v>
      </c>
      <c r="B360" t="n">
        <v>122</v>
      </c>
      <c r="C360" t="inlineStr">
        <is>
          <t>Arcos</t>
        </is>
      </c>
      <c r="D360" s="551" t="n">
        <v>46143</v>
      </c>
      <c r="E360" t="n">
        <v>25429</v>
      </c>
      <c r="F360" t="inlineStr">
        <is>
          <t>EMPANADA DE SALTENA UN</t>
        </is>
      </c>
      <c r="G360" t="n">
        <v>6104</v>
      </c>
      <c r="H360" t="n">
        <v>163</v>
      </c>
      <c r="I360" t="inlineStr">
        <is>
          <t>UN</t>
        </is>
      </c>
      <c r="J360" t="inlineStr">
        <is>
          <t>ALIMENTOS</t>
        </is>
      </c>
      <c r="K360" t="inlineStr">
        <is>
          <t>04/2026</t>
        </is>
      </c>
      <c r="L360" t="n">
        <v>6.2</v>
      </c>
      <c r="M360" s="551" t="n">
        <v>46127</v>
      </c>
      <c r="N360" t="n">
        <v>6.2</v>
      </c>
      <c r="O360" t="n">
        <v>6.2</v>
      </c>
      <c r="P360" t="n">
        <v>1010.6</v>
      </c>
    </row>
    <row r="361">
      <c r="A361" t="n">
        <v>86918</v>
      </c>
      <c r="B361" t="n">
        <v>122</v>
      </c>
      <c r="C361" t="inlineStr">
        <is>
          <t>Arcos</t>
        </is>
      </c>
      <c r="D361" s="551" t="n">
        <v>46143</v>
      </c>
      <c r="E361" t="n">
        <v>18278</v>
      </c>
      <c r="F361" t="inlineStr">
        <is>
          <t>LICOR DE CEREJA CHERRY HEERING 700ML</t>
        </is>
      </c>
      <c r="G361" t="n">
        <v>3351</v>
      </c>
      <c r="H361" t="n">
        <v>4.4</v>
      </c>
      <c r="I361" t="inlineStr">
        <is>
          <t>GR</t>
        </is>
      </c>
      <c r="J361" t="inlineStr">
        <is>
          <t>BEBIDAS</t>
        </is>
      </c>
      <c r="K361" t="inlineStr">
        <is>
          <t>04/2026</t>
        </is>
      </c>
      <c r="L361" t="n">
        <v>225.17</v>
      </c>
      <c r="M361" s="551" t="n">
        <v>46132</v>
      </c>
      <c r="N361" t="n">
        <v>224.61</v>
      </c>
      <c r="O361" t="n">
        <v>224.61</v>
      </c>
      <c r="P361" t="n">
        <v>990.75</v>
      </c>
    </row>
    <row r="362">
      <c r="A362" t="n">
        <v>86919</v>
      </c>
      <c r="B362" t="n">
        <v>122</v>
      </c>
      <c r="C362" t="inlineStr">
        <is>
          <t>Arcos</t>
        </is>
      </c>
      <c r="D362" s="551" t="n">
        <v>46143</v>
      </c>
      <c r="E362" t="n">
        <v>18208</v>
      </c>
      <c r="F362" t="inlineStr">
        <is>
          <t>VERMOUTH CARPANO BIANCO 1L</t>
        </is>
      </c>
      <c r="G362" t="n">
        <v>3418</v>
      </c>
      <c r="H362" t="n">
        <v>12</v>
      </c>
      <c r="I362" t="inlineStr">
        <is>
          <t>GR</t>
        </is>
      </c>
      <c r="J362" t="inlineStr">
        <is>
          <t>BEBIDAS</t>
        </is>
      </c>
      <c r="K362" t="inlineStr">
        <is>
          <t>04/2026</t>
        </is>
      </c>
      <c r="L362" t="n">
        <v>0</v>
      </c>
      <c r="M362" s="551" t="n">
        <v>46000</v>
      </c>
      <c r="N362" t="n">
        <v>81.64</v>
      </c>
      <c r="O362" t="n">
        <v>104.92</v>
      </c>
      <c r="P362" t="n">
        <v>979.6799999999999</v>
      </c>
    </row>
    <row r="363">
      <c r="A363" t="n">
        <v>86921</v>
      </c>
      <c r="B363" t="n">
        <v>122</v>
      </c>
      <c r="C363" t="inlineStr">
        <is>
          <t>Arcos</t>
        </is>
      </c>
      <c r="D363" s="551" t="n">
        <v>46143</v>
      </c>
      <c r="E363" t="n">
        <v>17933</v>
      </c>
      <c r="F363" t="inlineStr">
        <is>
          <t>AGUA MINERAL COM GAS MAMBA 350ML C/24</t>
        </is>
      </c>
      <c r="G363" t="n">
        <v>3636</v>
      </c>
      <c r="H363" t="n">
        <v>12.7</v>
      </c>
      <c r="I363" t="inlineStr">
        <is>
          <t>PC</t>
        </is>
      </c>
      <c r="J363" t="inlineStr">
        <is>
          <t>BEBIDAS</t>
        </is>
      </c>
      <c r="K363" t="inlineStr">
        <is>
          <t>04/2026</t>
        </is>
      </c>
      <c r="L363" t="n">
        <v>0</v>
      </c>
      <c r="M363" s="551" t="n">
        <v>46056</v>
      </c>
      <c r="N363" t="n">
        <v>73.84</v>
      </c>
      <c r="O363" t="n">
        <v>46.14</v>
      </c>
      <c r="P363" t="n">
        <v>937.77</v>
      </c>
    </row>
    <row r="364">
      <c r="A364" t="n">
        <v>86922</v>
      </c>
      <c r="B364" t="n">
        <v>122</v>
      </c>
      <c r="C364" t="inlineStr">
        <is>
          <t>Arcos</t>
        </is>
      </c>
      <c r="D364" s="551" t="n">
        <v>46143</v>
      </c>
      <c r="E364" t="n">
        <v>28384</v>
      </c>
      <c r="F364" t="inlineStr">
        <is>
          <t xml:space="preserve">PÃO PDC FORMA LEVAIN 750GR </t>
        </is>
      </c>
      <c r="G364" t="n">
        <v>8348</v>
      </c>
      <c r="H364" t="n">
        <v>36</v>
      </c>
      <c r="I364" t="inlineStr">
        <is>
          <t>UN</t>
        </is>
      </c>
      <c r="J364" t="inlineStr">
        <is>
          <t>ALIMENTOS</t>
        </is>
      </c>
      <c r="K364" t="inlineStr">
        <is>
          <t>04/2026</t>
        </is>
      </c>
      <c r="L364" t="n">
        <v>26</v>
      </c>
      <c r="M364" s="551" t="n">
        <v>46142</v>
      </c>
      <c r="N364" t="n">
        <v>26</v>
      </c>
      <c r="O364" t="n">
        <v>26</v>
      </c>
      <c r="P364" t="n">
        <v>936</v>
      </c>
    </row>
    <row r="365">
      <c r="A365" t="n">
        <v>86917</v>
      </c>
      <c r="B365" t="n">
        <v>122</v>
      </c>
      <c r="C365" t="inlineStr">
        <is>
          <t>Arcos</t>
        </is>
      </c>
      <c r="D365" s="551" t="n">
        <v>46143</v>
      </c>
      <c r="E365" t="n">
        <v>19356</v>
      </c>
      <c r="F365" t="inlineStr">
        <is>
          <t>QUEIJO COALHO QUATA KG</t>
        </is>
      </c>
      <c r="G365" t="n">
        <v>2768</v>
      </c>
      <c r="H365" t="n">
        <v>18</v>
      </c>
      <c r="I365" t="inlineStr">
        <is>
          <t>KG</t>
        </is>
      </c>
      <c r="J365" t="inlineStr">
        <is>
          <t>ALIMENTOS</t>
        </is>
      </c>
      <c r="K365" t="inlineStr">
        <is>
          <t>04/2026</t>
        </is>
      </c>
      <c r="L365" t="n">
        <v>51.6</v>
      </c>
      <c r="M365" s="551" t="n">
        <v>46134</v>
      </c>
      <c r="N365" t="n">
        <v>51.6</v>
      </c>
      <c r="O365" t="n">
        <v>51.6</v>
      </c>
      <c r="P365" t="n">
        <v>928.8</v>
      </c>
    </row>
    <row r="366">
      <c r="A366" t="n">
        <v>86915</v>
      </c>
      <c r="B366" t="n">
        <v>122</v>
      </c>
      <c r="C366" t="inlineStr">
        <is>
          <t>Arcos</t>
        </is>
      </c>
      <c r="D366" s="551" t="n">
        <v>46143</v>
      </c>
      <c r="E366" t="n">
        <v>20941</v>
      </c>
      <c r="F366" t="inlineStr">
        <is>
          <t>CHOCOLATE EM GOTAS MEIO AMARGO SICAO C/2,05KG</t>
        </is>
      </c>
      <c r="G366" t="n">
        <v>2031</v>
      </c>
      <c r="H366" t="n">
        <v>5</v>
      </c>
      <c r="I366" t="inlineStr">
        <is>
          <t>PC</t>
        </is>
      </c>
      <c r="J366" t="inlineStr">
        <is>
          <t>ALIMENTOS</t>
        </is>
      </c>
      <c r="K366" t="inlineStr">
        <is>
          <t>04/2026</t>
        </is>
      </c>
      <c r="L366" t="n">
        <v>182.3</v>
      </c>
      <c r="M366" s="551" t="n">
        <v>46140</v>
      </c>
      <c r="N366" t="n">
        <v>182.3</v>
      </c>
      <c r="O366" t="n">
        <v>182.3</v>
      </c>
      <c r="P366" t="n">
        <v>911.5</v>
      </c>
    </row>
    <row r="367">
      <c r="A367" t="n">
        <v>86927</v>
      </c>
      <c r="B367" t="n">
        <v>122</v>
      </c>
      <c r="C367" t="inlineStr">
        <is>
          <t>Arcos</t>
        </is>
      </c>
      <c r="D367" s="551" t="n">
        <v>46143</v>
      </c>
      <c r="E367" t="n">
        <v>24030</v>
      </c>
      <c r="F367" t="inlineStr">
        <is>
          <t>AGUA TONICA PRATA 269ML</t>
        </is>
      </c>
      <c r="G367" t="n">
        <v>3593</v>
      </c>
      <c r="H367" t="n">
        <v>239</v>
      </c>
      <c r="I367" t="inlineStr">
        <is>
          <t>UN</t>
        </is>
      </c>
      <c r="J367" t="inlineStr">
        <is>
          <t>BEBIDAS</t>
        </is>
      </c>
      <c r="K367" t="inlineStr">
        <is>
          <t>04/2026</t>
        </is>
      </c>
      <c r="L367" t="n">
        <v>0</v>
      </c>
      <c r="M367" s="551" t="n">
        <v>46085</v>
      </c>
      <c r="N367" t="n">
        <v>3.79</v>
      </c>
      <c r="O367" t="n">
        <v>17.54</v>
      </c>
      <c r="P367" t="n">
        <v>905.8099999999999</v>
      </c>
    </row>
    <row r="368">
      <c r="A368" t="n">
        <v>86924</v>
      </c>
      <c r="B368" t="n">
        <v>122</v>
      </c>
      <c r="C368" t="inlineStr">
        <is>
          <t>Arcos</t>
        </is>
      </c>
      <c r="D368" s="551" t="n">
        <v>46143</v>
      </c>
      <c r="E368" t="n">
        <v>24831</v>
      </c>
      <c r="F368" t="inlineStr">
        <is>
          <t>ACIDO TARTARICO KG</t>
        </is>
      </c>
      <c r="G368" t="n">
        <v>5780</v>
      </c>
      <c r="H368" t="n">
        <v>7</v>
      </c>
      <c r="I368" t="inlineStr">
        <is>
          <t>KG</t>
        </is>
      </c>
      <c r="J368" t="inlineStr">
        <is>
          <t>ALIMENTOS</t>
        </is>
      </c>
      <c r="K368" t="inlineStr">
        <is>
          <t>04/2026</t>
        </is>
      </c>
      <c r="L368" t="n">
        <v>126</v>
      </c>
      <c r="M368" s="551" t="n">
        <v>46136</v>
      </c>
      <c r="N368" t="n">
        <v>126</v>
      </c>
      <c r="O368" t="n">
        <v>126</v>
      </c>
      <c r="P368" t="n">
        <v>882</v>
      </c>
    </row>
    <row r="369">
      <c r="A369" t="n">
        <v>86916</v>
      </c>
      <c r="B369" t="n">
        <v>122</v>
      </c>
      <c r="C369" t="inlineStr">
        <is>
          <t>Arcos</t>
        </is>
      </c>
      <c r="D369" s="551" t="n">
        <v>46143</v>
      </c>
      <c r="E369" t="n">
        <v>20715</v>
      </c>
      <c r="F369" t="inlineStr">
        <is>
          <t>AMARENA FABBRI FRUTO C/3,2KG</t>
        </is>
      </c>
      <c r="G369" t="n">
        <v>2098</v>
      </c>
      <c r="H369" t="n">
        <v>2</v>
      </c>
      <c r="I369" t="inlineStr">
        <is>
          <t>LT</t>
        </is>
      </c>
      <c r="J369" t="inlineStr">
        <is>
          <t>ALIMENTOS</t>
        </is>
      </c>
      <c r="K369" t="inlineStr">
        <is>
          <t>04/2026</t>
        </is>
      </c>
      <c r="L369" t="n">
        <v>439.9</v>
      </c>
      <c r="M369" s="551" t="n">
        <v>46140</v>
      </c>
      <c r="N369" t="n">
        <v>439.9</v>
      </c>
      <c r="O369" t="n">
        <v>439.9</v>
      </c>
      <c r="P369" t="n">
        <v>879.8</v>
      </c>
    </row>
    <row r="370">
      <c r="A370" t="n">
        <v>86926</v>
      </c>
      <c r="B370" t="n">
        <v>122</v>
      </c>
      <c r="C370" t="inlineStr">
        <is>
          <t>Arcos</t>
        </is>
      </c>
      <c r="D370" s="551" t="n">
        <v>46143</v>
      </c>
      <c r="E370" t="n">
        <v>17722</v>
      </c>
      <c r="F370" t="inlineStr">
        <is>
          <t>VINHO TINTO FORTIFICADO SANDEMAN PORTO TAWNY 750ML</t>
        </is>
      </c>
      <c r="G370" t="n">
        <v>3817</v>
      </c>
      <c r="H370" t="n">
        <v>6</v>
      </c>
      <c r="I370" t="inlineStr">
        <is>
          <t>GR</t>
        </is>
      </c>
      <c r="J370" t="inlineStr">
        <is>
          <t>BEBIDAS</t>
        </is>
      </c>
      <c r="K370" t="inlineStr">
        <is>
          <t>04/2026</t>
        </is>
      </c>
      <c r="L370" t="n">
        <v>0</v>
      </c>
      <c r="M370" s="551" t="n">
        <v>45391</v>
      </c>
      <c r="N370" t="n">
        <v>146.17</v>
      </c>
      <c r="O370" t="n">
        <v>152.32</v>
      </c>
      <c r="P370" t="n">
        <v>877.02</v>
      </c>
    </row>
    <row r="371">
      <c r="A371" t="n">
        <v>87010</v>
      </c>
      <c r="B371" t="n">
        <v>122</v>
      </c>
      <c r="C371" t="inlineStr">
        <is>
          <t>Arcos</t>
        </is>
      </c>
      <c r="D371" s="551" t="n">
        <v>46143</v>
      </c>
      <c r="E371" t="n">
        <v>20908</v>
      </c>
      <c r="F371" t="inlineStr">
        <is>
          <t>CHOCOLATE GOTAS MEIO AMARGO COBERTURA SICAO C/2,05KG</t>
        </is>
      </c>
      <c r="G371" t="n">
        <v>2035</v>
      </c>
      <c r="H371" t="n">
        <v>4</v>
      </c>
      <c r="I371" t="inlineStr">
        <is>
          <t>PC</t>
        </is>
      </c>
      <c r="J371" t="inlineStr">
        <is>
          <t>ALIMENTOS</t>
        </is>
      </c>
      <c r="K371" t="inlineStr">
        <is>
          <t>04/2026</t>
        </is>
      </c>
      <c r="L371" t="n">
        <v>215.99</v>
      </c>
      <c r="M371" s="551" t="n">
        <v>46119</v>
      </c>
      <c r="N371" t="n">
        <v>215.99</v>
      </c>
      <c r="O371" t="n">
        <v>69.88</v>
      </c>
      <c r="P371" t="n">
        <v>863.96</v>
      </c>
    </row>
    <row r="372">
      <c r="A372" t="n">
        <v>87139</v>
      </c>
      <c r="B372" t="n">
        <v>122</v>
      </c>
      <c r="C372" t="inlineStr">
        <is>
          <t>Arcos</t>
        </is>
      </c>
      <c r="D372" s="551" t="n">
        <v>46143</v>
      </c>
      <c r="E372" t="n">
        <v>25282</v>
      </c>
      <c r="F372" t="inlineStr">
        <is>
          <t>FRUTOSE CRISTAL KG</t>
        </is>
      </c>
      <c r="G372" t="n">
        <v>5982</v>
      </c>
      <c r="H372" t="n">
        <v>22</v>
      </c>
      <c r="I372" t="inlineStr">
        <is>
          <t>KG</t>
        </is>
      </c>
      <c r="J372" t="inlineStr">
        <is>
          <t>ALIMENTOS</t>
        </is>
      </c>
      <c r="K372" t="inlineStr">
        <is>
          <t>04/2026</t>
        </is>
      </c>
      <c r="L372" t="n">
        <v>39</v>
      </c>
      <c r="M372" s="551" t="n">
        <v>46136</v>
      </c>
      <c r="N372" t="n">
        <v>39</v>
      </c>
      <c r="O372" t="n">
        <v>39</v>
      </c>
      <c r="P372" t="n">
        <v>858</v>
      </c>
    </row>
    <row r="373">
      <c r="A373" t="n">
        <v>86928</v>
      </c>
      <c r="B373" t="n">
        <v>122</v>
      </c>
      <c r="C373" t="inlineStr">
        <is>
          <t>Arcos</t>
        </is>
      </c>
      <c r="D373" s="551" t="n">
        <v>46143</v>
      </c>
      <c r="E373" t="n">
        <v>24805</v>
      </c>
      <c r="F373" t="inlineStr">
        <is>
          <t>ACIDO PECTINA CITRICA ALLIMENTARI C/500G</t>
        </is>
      </c>
      <c r="G373" t="n">
        <v>5768</v>
      </c>
      <c r="H373" t="n">
        <v>2.5</v>
      </c>
      <c r="I373" t="inlineStr">
        <is>
          <t>PC</t>
        </is>
      </c>
      <c r="J373" t="inlineStr">
        <is>
          <t>ALIMENTOS</t>
        </is>
      </c>
      <c r="K373" t="inlineStr">
        <is>
          <t>04/2026</t>
        </is>
      </c>
      <c r="L373" t="n">
        <v>0</v>
      </c>
      <c r="M373" s="551" t="n">
        <v>45394</v>
      </c>
      <c r="N373" t="n">
        <v>334.8</v>
      </c>
      <c r="O373" t="n">
        <v>185</v>
      </c>
      <c r="P373" t="n">
        <v>837</v>
      </c>
    </row>
    <row r="374">
      <c r="A374" t="n">
        <v>86929</v>
      </c>
      <c r="B374" t="n">
        <v>122</v>
      </c>
      <c r="C374" t="inlineStr">
        <is>
          <t>Arcos</t>
        </is>
      </c>
      <c r="D374" s="551" t="n">
        <v>46143</v>
      </c>
      <c r="E374" t="n">
        <v>21017</v>
      </c>
      <c r="F374" t="inlineStr">
        <is>
          <t>OLEO DE ALGODAO SAUDE C/14,5KG</t>
        </is>
      </c>
      <c r="G374" t="n">
        <v>2005</v>
      </c>
      <c r="H374" t="n">
        <v>5</v>
      </c>
      <c r="I374" t="inlineStr">
        <is>
          <t>BD</t>
        </is>
      </c>
      <c r="J374" t="inlineStr">
        <is>
          <t>ALIMENTOS</t>
        </is>
      </c>
      <c r="K374" t="inlineStr">
        <is>
          <t>04/2026</t>
        </is>
      </c>
      <c r="L374" t="n">
        <v>158.9</v>
      </c>
      <c r="M374" s="551" t="n">
        <v>46140</v>
      </c>
      <c r="N374" t="n">
        <v>158.9</v>
      </c>
      <c r="O374" t="n">
        <v>158.9</v>
      </c>
      <c r="P374" t="n">
        <v>794.5</v>
      </c>
    </row>
    <row r="375">
      <c r="A375" t="n">
        <v>86930</v>
      </c>
      <c r="B375" t="n">
        <v>122</v>
      </c>
      <c r="C375" t="inlineStr">
        <is>
          <t>Arcos</t>
        </is>
      </c>
      <c r="D375" s="551" t="n">
        <v>46143</v>
      </c>
      <c r="E375" t="n">
        <v>18214</v>
      </c>
      <c r="F375" t="inlineStr">
        <is>
          <t>VERMOUTH MARTINI BIANCO 750ML</t>
        </is>
      </c>
      <c r="G375" t="n">
        <v>3413</v>
      </c>
      <c r="H375" t="n">
        <v>23</v>
      </c>
      <c r="I375" t="inlineStr">
        <is>
          <t>GR</t>
        </is>
      </c>
      <c r="J375" t="inlineStr">
        <is>
          <t>BEBIDAS</t>
        </is>
      </c>
      <c r="K375" t="inlineStr">
        <is>
          <t>04/2026</t>
        </is>
      </c>
      <c r="L375" t="n">
        <v>0</v>
      </c>
      <c r="N375" t="n">
        <v>0</v>
      </c>
      <c r="O375" t="n">
        <v>37.47</v>
      </c>
      <c r="P375" t="n">
        <v>783.15</v>
      </c>
    </row>
    <row r="376">
      <c r="A376" t="n">
        <v>86935</v>
      </c>
      <c r="B376" t="n">
        <v>122</v>
      </c>
      <c r="C376" t="inlineStr">
        <is>
          <t>Arcos</t>
        </is>
      </c>
      <c r="D376" s="551" t="n">
        <v>46143</v>
      </c>
      <c r="E376" t="n">
        <v>21159</v>
      </c>
      <c r="F376" t="inlineStr">
        <is>
          <t>SORVETE DE NATA ARTE GELATI C/3,8KG</t>
        </is>
      </c>
      <c r="G376" t="n">
        <v>1946</v>
      </c>
      <c r="H376" t="n">
        <v>5</v>
      </c>
      <c r="I376" t="inlineStr">
        <is>
          <t>PT</t>
        </is>
      </c>
      <c r="J376" t="inlineStr">
        <is>
          <t>ALIMENTOS</t>
        </is>
      </c>
      <c r="K376" t="inlineStr">
        <is>
          <t>04/2026</t>
        </is>
      </c>
      <c r="L376" t="n">
        <v>152</v>
      </c>
      <c r="M376" s="551" t="n">
        <v>46134</v>
      </c>
      <c r="N376" t="n">
        <v>152</v>
      </c>
      <c r="O376" t="n">
        <v>152</v>
      </c>
      <c r="P376" t="n">
        <v>760</v>
      </c>
    </row>
    <row r="377">
      <c r="A377" t="n">
        <v>86931</v>
      </c>
      <c r="B377" t="n">
        <v>122</v>
      </c>
      <c r="C377" t="inlineStr">
        <is>
          <t>Arcos</t>
        </is>
      </c>
      <c r="D377" s="551" t="n">
        <v>46143</v>
      </c>
      <c r="E377" t="n">
        <v>26429</v>
      </c>
      <c r="F377" t="inlineStr">
        <is>
          <t>ALGINATO KG</t>
        </is>
      </c>
      <c r="G377" t="n">
        <v>6728</v>
      </c>
      <c r="H377" t="n">
        <v>2.3</v>
      </c>
      <c r="I377" t="inlineStr">
        <is>
          <t>KG</t>
        </is>
      </c>
      <c r="J377" t="inlineStr">
        <is>
          <t>ALIMENTOS</t>
        </is>
      </c>
      <c r="K377" t="inlineStr">
        <is>
          <t>04/2026</t>
        </is>
      </c>
      <c r="L377" t="n">
        <v>0</v>
      </c>
      <c r="M377" s="551" t="n">
        <v>46041</v>
      </c>
      <c r="N377" t="n">
        <v>330</v>
      </c>
      <c r="O377" t="n">
        <v>330</v>
      </c>
      <c r="P377" t="n">
        <v>759</v>
      </c>
    </row>
    <row r="378">
      <c r="A378" t="n">
        <v>86932</v>
      </c>
      <c r="B378" t="n">
        <v>122</v>
      </c>
      <c r="C378" t="inlineStr">
        <is>
          <t>Arcos</t>
        </is>
      </c>
      <c r="D378" s="551" t="n">
        <v>46143</v>
      </c>
      <c r="E378" t="n">
        <v>18667</v>
      </c>
      <c r="F378" t="inlineStr">
        <is>
          <t>PERNIL SUINO SEM OSSO EM CUBOS KG</t>
        </is>
      </c>
      <c r="G378" t="n">
        <v>3052</v>
      </c>
      <c r="H378" t="n">
        <v>37.48</v>
      </c>
      <c r="I378" t="inlineStr">
        <is>
          <t>KG</t>
        </is>
      </c>
      <c r="J378" t="inlineStr">
        <is>
          <t>ALIMENTOS</t>
        </is>
      </c>
      <c r="K378" t="inlineStr">
        <is>
          <t>04/2026</t>
        </is>
      </c>
      <c r="L378" t="n">
        <v>19.99</v>
      </c>
      <c r="M378" s="551" t="n">
        <v>46139</v>
      </c>
      <c r="N378" t="n">
        <v>19.99</v>
      </c>
      <c r="O378" t="n">
        <v>19.99</v>
      </c>
      <c r="P378" t="n">
        <v>749.23</v>
      </c>
    </row>
    <row r="379">
      <c r="A379" t="n">
        <v>86933</v>
      </c>
      <c r="B379" t="n">
        <v>122</v>
      </c>
      <c r="C379" t="inlineStr">
        <is>
          <t>Arcos</t>
        </is>
      </c>
      <c r="D379" s="551" t="n">
        <v>46143</v>
      </c>
      <c r="E379" t="n">
        <v>20936</v>
      </c>
      <c r="F379" t="inlineStr">
        <is>
          <t>CHOCOLATE AMARGO CALLEBAUT CALLETS 70,5% 2,01KG</t>
        </is>
      </c>
      <c r="G379" t="n">
        <v>2031</v>
      </c>
      <c r="H379" t="n">
        <v>2</v>
      </c>
      <c r="I379" t="inlineStr">
        <is>
          <t>UN</t>
        </is>
      </c>
      <c r="J379" t="inlineStr">
        <is>
          <t>ALIMENTOS</t>
        </is>
      </c>
      <c r="K379" t="inlineStr">
        <is>
          <t>04/2026</t>
        </is>
      </c>
      <c r="L379" t="n">
        <v>0</v>
      </c>
      <c r="M379" s="551" t="n">
        <v>45951</v>
      </c>
      <c r="N379" t="n">
        <v>369.9</v>
      </c>
      <c r="O379" t="n">
        <v>389.9</v>
      </c>
      <c r="P379" t="n">
        <v>739.8</v>
      </c>
    </row>
    <row r="380">
      <c r="A380" t="n">
        <v>86937</v>
      </c>
      <c r="B380" t="n">
        <v>122</v>
      </c>
      <c r="C380" t="inlineStr">
        <is>
          <t>Arcos</t>
        </is>
      </c>
      <c r="D380" s="551" t="n">
        <v>46143</v>
      </c>
      <c r="E380" t="n">
        <v>22721</v>
      </c>
      <c r="F380" t="inlineStr">
        <is>
          <t>BACON MANTA KG</t>
        </is>
      </c>
      <c r="G380" t="n">
        <v>3033</v>
      </c>
      <c r="H380" t="n">
        <v>24.8</v>
      </c>
      <c r="I380" t="inlineStr">
        <is>
          <t>KG</t>
        </is>
      </c>
      <c r="J380" t="inlineStr">
        <is>
          <t>ALIMENTOS</t>
        </is>
      </c>
      <c r="K380" t="inlineStr">
        <is>
          <t>04/2026</t>
        </is>
      </c>
      <c r="L380" t="n">
        <v>29.5</v>
      </c>
      <c r="M380" s="551" t="n">
        <v>46139</v>
      </c>
      <c r="N380" t="n">
        <v>29.5</v>
      </c>
      <c r="O380" t="n">
        <v>29.5</v>
      </c>
      <c r="P380" t="n">
        <v>731.6</v>
      </c>
    </row>
    <row r="381">
      <c r="A381" t="n">
        <v>86934</v>
      </c>
      <c r="B381" t="n">
        <v>122</v>
      </c>
      <c r="C381" t="inlineStr">
        <is>
          <t>Arcos</t>
        </is>
      </c>
      <c r="D381" s="551" t="n">
        <v>46143</v>
      </c>
      <c r="E381" t="n">
        <v>26592</v>
      </c>
      <c r="F381" t="inlineStr">
        <is>
          <t>HAMBURGUER BOVINO FREDDI PORCIONADO EM 50G KG 60% ACEM 40% PEITO BOVINO ARCOS</t>
        </is>
      </c>
      <c r="G381" t="n">
        <v>6806</v>
      </c>
      <c r="H381" t="n">
        <v>19.66</v>
      </c>
      <c r="I381" t="inlineStr">
        <is>
          <t>KG</t>
        </is>
      </c>
      <c r="J381" t="inlineStr">
        <is>
          <t>ALIMENTOS</t>
        </is>
      </c>
      <c r="K381" t="inlineStr">
        <is>
          <t>04/2026</t>
        </is>
      </c>
      <c r="L381" t="n">
        <v>37</v>
      </c>
      <c r="M381" s="551" t="n">
        <v>46129</v>
      </c>
      <c r="N381" t="n">
        <v>37</v>
      </c>
      <c r="O381" t="n">
        <v>37</v>
      </c>
      <c r="P381" t="n">
        <v>727.42</v>
      </c>
    </row>
    <row r="382">
      <c r="A382" t="n">
        <v>86941</v>
      </c>
      <c r="B382" t="n">
        <v>122</v>
      </c>
      <c r="C382" t="inlineStr">
        <is>
          <t>Arcos</t>
        </is>
      </c>
      <c r="D382" s="551" t="n">
        <v>46143</v>
      </c>
      <c r="E382" t="n">
        <v>18272</v>
      </c>
      <c r="F382" t="inlineStr">
        <is>
          <t>RUM BACARDI SUPERIOR CARTA BLANCA 980ML</t>
        </is>
      </c>
      <c r="G382" t="n">
        <v>3358</v>
      </c>
      <c r="H382" t="n">
        <v>20.13</v>
      </c>
      <c r="I382" t="inlineStr">
        <is>
          <t>GR</t>
        </is>
      </c>
      <c r="J382" t="inlineStr">
        <is>
          <t>BEBIDAS</t>
        </is>
      </c>
      <c r="K382" t="inlineStr">
        <is>
          <t>04/2026</t>
        </is>
      </c>
      <c r="L382" t="n">
        <v>36.07</v>
      </c>
      <c r="M382" s="551" t="n">
        <v>46132</v>
      </c>
      <c r="N382" t="n">
        <v>35.9</v>
      </c>
      <c r="O382" t="n">
        <v>35.9</v>
      </c>
      <c r="P382" t="n">
        <v>726.09</v>
      </c>
    </row>
    <row r="383">
      <c r="A383" t="n">
        <v>86948</v>
      </c>
      <c r="B383" t="n">
        <v>122</v>
      </c>
      <c r="C383" t="inlineStr">
        <is>
          <t>Arcos</t>
        </is>
      </c>
      <c r="D383" s="551" t="n">
        <v>46143</v>
      </c>
      <c r="E383" t="n">
        <v>24952</v>
      </c>
      <c r="F383" t="inlineStr">
        <is>
          <t>CHIPS DE BANANA KG</t>
        </is>
      </c>
      <c r="G383" t="n">
        <v>5834</v>
      </c>
      <c r="H383" t="n">
        <v>8</v>
      </c>
      <c r="I383" t="inlineStr">
        <is>
          <t>KG</t>
        </is>
      </c>
      <c r="J383" t="inlineStr">
        <is>
          <t>ALIMENTOS</t>
        </is>
      </c>
      <c r="K383" t="inlineStr">
        <is>
          <t>04/2026</t>
        </is>
      </c>
      <c r="L383" t="n">
        <v>0</v>
      </c>
      <c r="M383" s="551" t="n">
        <v>46092</v>
      </c>
      <c r="N383" t="n">
        <v>89.90000000000001</v>
      </c>
      <c r="O383" t="n">
        <v>89.90000000000001</v>
      </c>
      <c r="P383" t="n">
        <v>719.2</v>
      </c>
    </row>
    <row r="384">
      <c r="A384" t="n">
        <v>86936</v>
      </c>
      <c r="B384" t="n">
        <v>122</v>
      </c>
      <c r="C384" t="inlineStr">
        <is>
          <t>Arcos</t>
        </is>
      </c>
      <c r="D384" s="551" t="n">
        <v>46143</v>
      </c>
      <c r="E384" t="n">
        <v>18139</v>
      </c>
      <c r="F384" t="inlineStr">
        <is>
          <t>WHISKY GLENFIDDICH 12 ANOS 750ML</t>
        </is>
      </c>
      <c r="G384" t="n">
        <v>3479</v>
      </c>
      <c r="H384" t="n">
        <v>2</v>
      </c>
      <c r="I384" t="inlineStr">
        <is>
          <t>GR</t>
        </is>
      </c>
      <c r="J384" t="inlineStr">
        <is>
          <t>BEBIDAS</t>
        </is>
      </c>
      <c r="K384" t="inlineStr">
        <is>
          <t>04/2026</t>
        </is>
      </c>
      <c r="L384" t="n">
        <v>0</v>
      </c>
      <c r="M384" s="551" t="n">
        <v>46035</v>
      </c>
      <c r="N384" t="n">
        <v>355.87</v>
      </c>
      <c r="O384" t="n">
        <v>359</v>
      </c>
      <c r="P384" t="n">
        <v>711.74</v>
      </c>
    </row>
    <row r="385">
      <c r="A385" t="n">
        <v>87172</v>
      </c>
      <c r="B385" t="n">
        <v>122</v>
      </c>
      <c r="C385" t="inlineStr">
        <is>
          <t>Arcos</t>
        </is>
      </c>
      <c r="D385" s="551" t="n">
        <v>46143</v>
      </c>
      <c r="E385" t="n">
        <v>24217</v>
      </c>
      <c r="F385" t="inlineStr">
        <is>
          <t>CUPIM KG</t>
        </is>
      </c>
      <c r="G385" t="n">
        <v>2937</v>
      </c>
      <c r="H385" t="n">
        <v>21.5</v>
      </c>
      <c r="I385" t="inlineStr">
        <is>
          <t>KG</t>
        </is>
      </c>
      <c r="J385" t="inlineStr">
        <is>
          <t>ALIMENTOS</t>
        </is>
      </c>
      <c r="K385" t="inlineStr">
        <is>
          <t>04/2026</t>
        </is>
      </c>
      <c r="L385" t="n">
        <v>32.9</v>
      </c>
      <c r="M385" s="551" t="n">
        <v>46140</v>
      </c>
      <c r="N385" t="n">
        <v>32.9</v>
      </c>
      <c r="O385" t="n">
        <v>32.9</v>
      </c>
      <c r="P385" t="n">
        <v>707.35</v>
      </c>
    </row>
    <row r="386">
      <c r="A386" t="n">
        <v>86939</v>
      </c>
      <c r="B386" t="n">
        <v>122</v>
      </c>
      <c r="C386" t="inlineStr">
        <is>
          <t>Arcos</t>
        </is>
      </c>
      <c r="D386" s="551" t="n">
        <v>46143</v>
      </c>
      <c r="E386" t="n">
        <v>25068</v>
      </c>
      <c r="F386" t="inlineStr">
        <is>
          <t>CHAMPAGNE VEUVE CLICQUOT BRUT 750ML</t>
        </is>
      </c>
      <c r="G386" t="n">
        <v>3551</v>
      </c>
      <c r="H386" t="n">
        <v>2</v>
      </c>
      <c r="I386" t="inlineStr">
        <is>
          <t>GR</t>
        </is>
      </c>
      <c r="J386" t="inlineStr">
        <is>
          <t>BEBIDAS</t>
        </is>
      </c>
      <c r="K386" t="inlineStr">
        <is>
          <t>04/2026</t>
        </is>
      </c>
      <c r="L386" t="n">
        <v>0</v>
      </c>
      <c r="M386" s="551" t="n">
        <v>45902</v>
      </c>
      <c r="N386" t="n">
        <v>338.26</v>
      </c>
      <c r="O386" t="n">
        <v>389.9</v>
      </c>
      <c r="P386" t="n">
        <v>676.52</v>
      </c>
    </row>
    <row r="387">
      <c r="A387" t="n">
        <v>86938</v>
      </c>
      <c r="B387" t="n">
        <v>122</v>
      </c>
      <c r="C387" t="inlineStr">
        <is>
          <t>Arcos</t>
        </is>
      </c>
      <c r="D387" s="551" t="n">
        <v>46143</v>
      </c>
      <c r="E387" t="n">
        <v>18220</v>
      </c>
      <c r="F387" t="inlineStr">
        <is>
          <t>VERMOUTH CARPANO CLASSICO ROSSO ITALIANO 1L</t>
        </is>
      </c>
      <c r="G387" t="n">
        <v>3408</v>
      </c>
      <c r="H387" t="n">
        <v>9</v>
      </c>
      <c r="I387" t="inlineStr">
        <is>
          <t>GR</t>
        </is>
      </c>
      <c r="J387" t="inlineStr">
        <is>
          <t>BEBIDAS</t>
        </is>
      </c>
      <c r="K387" t="inlineStr">
        <is>
          <t>04/2026</t>
        </is>
      </c>
      <c r="L387" t="n">
        <v>75</v>
      </c>
      <c r="M387" s="551" t="n">
        <v>46132</v>
      </c>
      <c r="N387" t="n">
        <v>75</v>
      </c>
      <c r="O387" t="n">
        <v>42</v>
      </c>
      <c r="P387" t="n">
        <v>675</v>
      </c>
    </row>
    <row r="388">
      <c r="A388" t="n">
        <v>86942</v>
      </c>
      <c r="B388" t="n">
        <v>122</v>
      </c>
      <c r="C388" t="inlineStr">
        <is>
          <t>Arcos</t>
        </is>
      </c>
      <c r="D388" s="551" t="n">
        <v>46143</v>
      </c>
      <c r="E388" t="n">
        <v>18211</v>
      </c>
      <c r="F388" t="inlineStr">
        <is>
          <t>VERMOUTH MARTINI RISERVA RUBINO 750ML</t>
        </is>
      </c>
      <c r="G388" t="n">
        <v>3416</v>
      </c>
      <c r="H388" t="n">
        <v>6</v>
      </c>
      <c r="I388" t="inlineStr">
        <is>
          <t>GR</t>
        </is>
      </c>
      <c r="J388" t="inlineStr">
        <is>
          <t>BEBIDAS</t>
        </is>
      </c>
      <c r="K388" t="inlineStr">
        <is>
          <t>04/2026</t>
        </is>
      </c>
      <c r="L388" t="n">
        <v>0</v>
      </c>
      <c r="N388" t="n">
        <v>0</v>
      </c>
      <c r="O388" t="n">
        <v>112.96</v>
      </c>
      <c r="P388" t="n">
        <v>668.74</v>
      </c>
    </row>
    <row r="389">
      <c r="A389" t="n">
        <v>86940</v>
      </c>
      <c r="B389" t="n">
        <v>122</v>
      </c>
      <c r="C389" t="inlineStr">
        <is>
          <t>Arcos</t>
        </is>
      </c>
      <c r="D389" s="551" t="n">
        <v>46143</v>
      </c>
      <c r="E389" t="n">
        <v>21010</v>
      </c>
      <c r="F389" t="inlineStr">
        <is>
          <t>OLEO DE CANOLA SAUDE C/900ML</t>
        </is>
      </c>
      <c r="G389" t="n">
        <v>2006</v>
      </c>
      <c r="H389" t="n">
        <v>55</v>
      </c>
      <c r="I389" t="inlineStr">
        <is>
          <t>FR</t>
        </is>
      </c>
      <c r="J389" t="inlineStr">
        <is>
          <t>ALIMENTOS</t>
        </is>
      </c>
      <c r="K389" t="inlineStr">
        <is>
          <t>04/2026</t>
        </is>
      </c>
      <c r="L389" t="n">
        <v>12.07</v>
      </c>
      <c r="M389" s="551" t="n">
        <v>46140</v>
      </c>
      <c r="N389" t="n">
        <v>11.8</v>
      </c>
      <c r="O389" t="n">
        <v>11.8</v>
      </c>
      <c r="P389" t="n">
        <v>663.85</v>
      </c>
    </row>
    <row r="390">
      <c r="A390" t="n">
        <v>86943</v>
      </c>
      <c r="B390" t="n">
        <v>122</v>
      </c>
      <c r="C390" t="inlineStr">
        <is>
          <t>Arcos</t>
        </is>
      </c>
      <c r="D390" s="551" t="n">
        <v>46143</v>
      </c>
      <c r="E390" t="n">
        <v>25184</v>
      </c>
      <c r="F390" t="inlineStr">
        <is>
          <t>TUCUPI PRETO BAG KG</t>
        </is>
      </c>
      <c r="G390" t="n">
        <v>5937</v>
      </c>
      <c r="H390" t="n">
        <v>3</v>
      </c>
      <c r="I390" t="inlineStr">
        <is>
          <t>KG</t>
        </is>
      </c>
      <c r="J390" t="inlineStr">
        <is>
          <t>ALIMENTOS</t>
        </is>
      </c>
      <c r="K390" t="inlineStr">
        <is>
          <t>04/2026</t>
        </is>
      </c>
      <c r="L390" t="n">
        <v>0</v>
      </c>
      <c r="M390" s="551" t="n">
        <v>45944</v>
      </c>
      <c r="N390" t="n">
        <v>219.9</v>
      </c>
      <c r="O390" t="n">
        <v>219.9</v>
      </c>
      <c r="P390" t="n">
        <v>659.7</v>
      </c>
    </row>
    <row r="391">
      <c r="A391" t="n">
        <v>86946</v>
      </c>
      <c r="B391" t="n">
        <v>122</v>
      </c>
      <c r="C391" t="inlineStr">
        <is>
          <t>Arcos</t>
        </is>
      </c>
      <c r="D391" s="551" t="n">
        <v>46143</v>
      </c>
      <c r="E391" t="n">
        <v>24833</v>
      </c>
      <c r="F391" t="inlineStr">
        <is>
          <t>PAO DE QUEIJO 80G C/25UN</t>
        </is>
      </c>
      <c r="G391" t="n">
        <v>2845</v>
      </c>
      <c r="H391" t="n">
        <v>13</v>
      </c>
      <c r="I391" t="inlineStr">
        <is>
          <t>CX</t>
        </is>
      </c>
      <c r="J391" t="inlineStr">
        <is>
          <t>ALIMENTOS</t>
        </is>
      </c>
      <c r="K391" t="inlineStr">
        <is>
          <t>04/2026</t>
        </is>
      </c>
      <c r="L391" t="n">
        <v>50.32</v>
      </c>
      <c r="M391" s="551" t="n">
        <v>46140</v>
      </c>
      <c r="N391" t="n">
        <v>50.75</v>
      </c>
      <c r="O391" t="n">
        <v>50.75</v>
      </c>
      <c r="P391" t="n">
        <v>654.16</v>
      </c>
    </row>
    <row r="392">
      <c r="A392" t="n">
        <v>86945</v>
      </c>
      <c r="B392" t="n">
        <v>122</v>
      </c>
      <c r="C392" t="inlineStr">
        <is>
          <t>Arcos</t>
        </is>
      </c>
      <c r="D392" s="551" t="n">
        <v>46143</v>
      </c>
      <c r="E392" t="n">
        <v>18284</v>
      </c>
      <c r="F392" t="inlineStr">
        <is>
          <t>LICOR JEAN DE DIJON CREME DE CASSIS 700ML</t>
        </is>
      </c>
      <c r="G392" t="n">
        <v>3344</v>
      </c>
      <c r="H392" t="n">
        <v>5.89</v>
      </c>
      <c r="I392" t="inlineStr">
        <is>
          <t>GR</t>
        </is>
      </c>
      <c r="J392" t="inlineStr">
        <is>
          <t>BEBIDAS</t>
        </is>
      </c>
      <c r="K392" t="inlineStr">
        <is>
          <t>04/2026</t>
        </is>
      </c>
      <c r="L392" t="n">
        <v>0</v>
      </c>
      <c r="M392" s="551" t="n">
        <v>46035</v>
      </c>
      <c r="N392" t="n">
        <v>107.26</v>
      </c>
      <c r="O392" t="n">
        <v>107</v>
      </c>
      <c r="P392" t="n">
        <v>631.76</v>
      </c>
    </row>
    <row r="393">
      <c r="A393" t="n">
        <v>86944</v>
      </c>
      <c r="B393" t="n">
        <v>122</v>
      </c>
      <c r="C393" t="inlineStr">
        <is>
          <t>Arcos</t>
        </is>
      </c>
      <c r="D393" s="551" t="n">
        <v>46143</v>
      </c>
      <c r="E393" t="n">
        <v>21093</v>
      </c>
      <c r="F393" t="inlineStr">
        <is>
          <t>ACUCAR REFINADO UNIAO 1KG UN</t>
        </is>
      </c>
      <c r="G393" t="n">
        <v>1988</v>
      </c>
      <c r="H393" t="n">
        <v>136</v>
      </c>
      <c r="I393" t="inlineStr">
        <is>
          <t>KG</t>
        </is>
      </c>
      <c r="J393" t="inlineStr">
        <is>
          <t>ALIMENTOS</t>
        </is>
      </c>
      <c r="K393" t="inlineStr">
        <is>
          <t>04/2026</t>
        </is>
      </c>
      <c r="L393" t="n">
        <v>4.39</v>
      </c>
      <c r="M393" s="551" t="n">
        <v>46140</v>
      </c>
      <c r="N393" t="n">
        <v>4.39</v>
      </c>
      <c r="O393" t="n">
        <v>4.39</v>
      </c>
      <c r="P393" t="n">
        <v>597.04</v>
      </c>
    </row>
    <row r="394">
      <c r="A394" t="n">
        <v>86949</v>
      </c>
      <c r="B394" t="n">
        <v>122</v>
      </c>
      <c r="C394" t="inlineStr">
        <is>
          <t>Arcos</t>
        </is>
      </c>
      <c r="D394" s="551" t="n">
        <v>46143</v>
      </c>
      <c r="E394" t="n">
        <v>20922</v>
      </c>
      <c r="F394" t="inlineStr">
        <is>
          <t>CHOCOLATE EM PO NESTLE 50% C/1,01KG</t>
        </is>
      </c>
      <c r="G394" t="n">
        <v>2034</v>
      </c>
      <c r="H394" t="n">
        <v>10</v>
      </c>
      <c r="I394" t="inlineStr">
        <is>
          <t>PC</t>
        </is>
      </c>
      <c r="J394" t="inlineStr">
        <is>
          <t>ALIMENTOS</t>
        </is>
      </c>
      <c r="K394" t="inlineStr">
        <is>
          <t>04/2026</t>
        </is>
      </c>
      <c r="L394" t="n">
        <v>0</v>
      </c>
      <c r="M394" s="551" t="n">
        <v>45881</v>
      </c>
      <c r="N394" t="n">
        <v>59.35</v>
      </c>
      <c r="O394" t="n">
        <v>59.35</v>
      </c>
      <c r="P394" t="n">
        <v>593.5</v>
      </c>
    </row>
    <row r="395">
      <c r="A395" t="n">
        <v>86951</v>
      </c>
      <c r="B395" t="n">
        <v>122</v>
      </c>
      <c r="C395" t="inlineStr">
        <is>
          <t>Arcos</t>
        </is>
      </c>
      <c r="D395" s="551" t="n">
        <v>46143</v>
      </c>
      <c r="E395" t="n">
        <v>20645</v>
      </c>
      <c r="F395" t="inlineStr">
        <is>
          <t>MILHO VERDE QUERO C/2KG</t>
        </is>
      </c>
      <c r="G395" t="n">
        <v>2113</v>
      </c>
      <c r="H395" t="n">
        <v>26</v>
      </c>
      <c r="I395" t="inlineStr">
        <is>
          <t>LT</t>
        </is>
      </c>
      <c r="J395" t="inlineStr">
        <is>
          <t>ALIMENTOS</t>
        </is>
      </c>
      <c r="K395" t="inlineStr">
        <is>
          <t>04/2026</t>
        </is>
      </c>
      <c r="L395" t="n">
        <v>22.33</v>
      </c>
      <c r="M395" s="551" t="n">
        <v>46141</v>
      </c>
      <c r="N395" t="n">
        <v>20.9</v>
      </c>
      <c r="O395" t="n">
        <v>21.9</v>
      </c>
      <c r="P395" t="n">
        <v>580.58</v>
      </c>
    </row>
    <row r="396">
      <c r="A396" t="n">
        <v>87155</v>
      </c>
      <c r="B396" t="n">
        <v>122</v>
      </c>
      <c r="C396" t="inlineStr">
        <is>
          <t>Arcos</t>
        </is>
      </c>
      <c r="D396" s="551" t="n">
        <v>46143</v>
      </c>
      <c r="E396" t="n">
        <v>19339</v>
      </c>
      <c r="F396" t="inlineStr">
        <is>
          <t>QUEIJO MINAS PADRAO BRINCO OURO C/500G KG</t>
        </is>
      </c>
      <c r="G396" t="n">
        <v>2771</v>
      </c>
      <c r="H396" t="n">
        <v>8</v>
      </c>
      <c r="I396" t="inlineStr">
        <is>
          <t>KG</t>
        </is>
      </c>
      <c r="J396" t="inlineStr">
        <is>
          <t>ALIMENTOS</t>
        </is>
      </c>
      <c r="K396" t="inlineStr">
        <is>
          <t>04/2026</t>
        </is>
      </c>
      <c r="L396" t="n">
        <v>72.36</v>
      </c>
      <c r="M396" s="551" t="n">
        <v>46140</v>
      </c>
      <c r="N396" t="n">
        <v>73.90000000000001</v>
      </c>
      <c r="O396" t="n">
        <v>73.90000000000001</v>
      </c>
      <c r="P396" t="n">
        <v>578.88</v>
      </c>
    </row>
    <row r="397">
      <c r="A397" t="n">
        <v>86999</v>
      </c>
      <c r="B397" t="n">
        <v>122</v>
      </c>
      <c r="C397" t="inlineStr">
        <is>
          <t>Arcos</t>
        </is>
      </c>
      <c r="D397" s="551" t="n">
        <v>46143</v>
      </c>
      <c r="E397" t="n">
        <v>26591</v>
      </c>
      <c r="F397" t="inlineStr">
        <is>
          <t>COPA FATIADO JAIS KG</t>
        </is>
      </c>
      <c r="G397" t="n">
        <v>6805</v>
      </c>
      <c r="H397" t="n">
        <v>1.9</v>
      </c>
      <c r="I397" t="inlineStr">
        <is>
          <t>KG</t>
        </is>
      </c>
      <c r="J397" t="inlineStr">
        <is>
          <t>ALIMENTOS</t>
        </is>
      </c>
      <c r="K397" t="inlineStr">
        <is>
          <t>04/2026</t>
        </is>
      </c>
      <c r="L397" t="n">
        <v>303</v>
      </c>
      <c r="M397" s="551" t="n">
        <v>46135</v>
      </c>
      <c r="N397" t="n">
        <v>328.5</v>
      </c>
      <c r="O397" t="n">
        <v>328.5</v>
      </c>
      <c r="P397" t="n">
        <v>575.7</v>
      </c>
    </row>
    <row r="398">
      <c r="A398" t="n">
        <v>86952</v>
      </c>
      <c r="B398" t="n">
        <v>122</v>
      </c>
      <c r="C398" t="inlineStr">
        <is>
          <t>Arcos</t>
        </is>
      </c>
      <c r="D398" s="551" t="n">
        <v>46143</v>
      </c>
      <c r="E398" t="n">
        <v>18261</v>
      </c>
      <c r="F398" t="inlineStr">
        <is>
          <t>RUM ZACAPA 23 ANOS 750ML</t>
        </is>
      </c>
      <c r="G398" t="n">
        <v>3368</v>
      </c>
      <c r="H398" t="n">
        <v>1.34</v>
      </c>
      <c r="I398" t="inlineStr">
        <is>
          <t>GR</t>
        </is>
      </c>
      <c r="J398" t="inlineStr">
        <is>
          <t>BEBIDAS</t>
        </is>
      </c>
      <c r="K398" t="inlineStr">
        <is>
          <t>04/2026</t>
        </is>
      </c>
      <c r="L398" t="n">
        <v>427.87</v>
      </c>
      <c r="M398" s="551" t="n">
        <v>46132</v>
      </c>
      <c r="N398" t="n">
        <v>432.42</v>
      </c>
      <c r="O398" t="n">
        <v>432.42</v>
      </c>
      <c r="P398" t="n">
        <v>573.35</v>
      </c>
    </row>
    <row r="399">
      <c r="A399" t="n">
        <v>86955</v>
      </c>
      <c r="B399" t="n">
        <v>122</v>
      </c>
      <c r="C399" t="inlineStr">
        <is>
          <t>Arcos</t>
        </is>
      </c>
      <c r="D399" s="551" t="n">
        <v>46143</v>
      </c>
      <c r="E399" t="n">
        <v>23082</v>
      </c>
      <c r="F399" t="inlineStr">
        <is>
          <t>QUEIJO DE CABRA BOURSIN EM PASTA KG</t>
        </is>
      </c>
      <c r="G399" t="n">
        <v>2763</v>
      </c>
      <c r="H399" t="n">
        <v>7</v>
      </c>
      <c r="I399" t="inlineStr">
        <is>
          <t>KG</t>
        </is>
      </c>
      <c r="J399" t="inlineStr">
        <is>
          <t>ALIMENTOS</t>
        </is>
      </c>
      <c r="K399" t="inlineStr">
        <is>
          <t>04/2026</t>
        </is>
      </c>
      <c r="L399" t="n">
        <v>81.90000000000001</v>
      </c>
      <c r="M399" s="551" t="n">
        <v>46140</v>
      </c>
      <c r="N399" t="n">
        <v>81.90000000000001</v>
      </c>
      <c r="O399" t="n">
        <v>81.90000000000001</v>
      </c>
      <c r="P399" t="n">
        <v>573.3</v>
      </c>
    </row>
    <row r="400">
      <c r="A400" t="n">
        <v>86954</v>
      </c>
      <c r="B400" t="n">
        <v>122</v>
      </c>
      <c r="C400" t="inlineStr">
        <is>
          <t>Arcos</t>
        </is>
      </c>
      <c r="D400" s="551" t="n">
        <v>46143</v>
      </c>
      <c r="E400" t="n">
        <v>18103</v>
      </c>
      <c r="F400" t="inlineStr">
        <is>
          <t>WHISKY MAKERS MARK BOURBON 750ML</t>
        </is>
      </c>
      <c r="G400" t="n">
        <v>3508</v>
      </c>
      <c r="H400" t="n">
        <v>3.81</v>
      </c>
      <c r="I400" t="inlineStr">
        <is>
          <t>GR</t>
        </is>
      </c>
      <c r="J400" t="inlineStr">
        <is>
          <t>BEBIDAS</t>
        </is>
      </c>
      <c r="K400" t="inlineStr">
        <is>
          <t>04/2026</t>
        </is>
      </c>
      <c r="L400" t="n">
        <v>0</v>
      </c>
      <c r="M400" s="551" t="n">
        <v>46058</v>
      </c>
      <c r="N400" t="n">
        <v>146.28</v>
      </c>
      <c r="O400" t="n">
        <v>136.9</v>
      </c>
      <c r="P400" t="n">
        <v>557.33</v>
      </c>
    </row>
    <row r="401">
      <c r="A401" t="n">
        <v>86956</v>
      </c>
      <c r="B401" t="n">
        <v>122</v>
      </c>
      <c r="C401" t="inlineStr">
        <is>
          <t>Arcos</t>
        </is>
      </c>
      <c r="D401" s="551" t="n">
        <v>46143</v>
      </c>
      <c r="E401" t="n">
        <v>26717</v>
      </c>
      <c r="F401" t="inlineStr">
        <is>
          <t>LICOR SAN BASILE ALKERMES 30% 700ML</t>
        </is>
      </c>
      <c r="G401" t="n">
        <v>6869</v>
      </c>
      <c r="H401" t="n">
        <v>9</v>
      </c>
      <c r="I401" t="inlineStr">
        <is>
          <t>GR</t>
        </is>
      </c>
      <c r="J401" t="inlineStr">
        <is>
          <t>BEBIDAS</t>
        </is>
      </c>
      <c r="K401" t="inlineStr">
        <is>
          <t>04/2026</t>
        </is>
      </c>
      <c r="L401" t="n">
        <v>60.28</v>
      </c>
      <c r="M401" s="551" t="n">
        <v>46141</v>
      </c>
      <c r="N401" t="n">
        <v>60.28</v>
      </c>
      <c r="O401" t="n">
        <v>60.28</v>
      </c>
      <c r="P401" t="n">
        <v>542.52</v>
      </c>
    </row>
    <row r="402">
      <c r="A402" t="n">
        <v>86947</v>
      </c>
      <c r="B402" t="n">
        <v>122</v>
      </c>
      <c r="C402" t="inlineStr">
        <is>
          <t>Arcos</t>
        </is>
      </c>
      <c r="D402" s="551" t="n">
        <v>46143</v>
      </c>
      <c r="E402" t="n">
        <v>19439</v>
      </c>
      <c r="F402" t="inlineStr">
        <is>
          <t>CREAM CHEESE DANUBIO C/1KG</t>
        </is>
      </c>
      <c r="G402" t="n">
        <v>2756</v>
      </c>
      <c r="H402" t="n">
        <v>18.4</v>
      </c>
      <c r="I402" t="inlineStr">
        <is>
          <t>KG</t>
        </is>
      </c>
      <c r="J402" t="inlineStr">
        <is>
          <t>ALIMENTOS</t>
        </is>
      </c>
      <c r="K402" t="inlineStr">
        <is>
          <t>04/2026</t>
        </is>
      </c>
      <c r="L402" t="n">
        <v>29.47</v>
      </c>
      <c r="M402" s="551" t="n">
        <v>46141</v>
      </c>
      <c r="N402" t="n">
        <v>30.9</v>
      </c>
      <c r="O402" t="n">
        <v>31.53</v>
      </c>
      <c r="P402" t="n">
        <v>542.25</v>
      </c>
    </row>
    <row r="403">
      <c r="A403" t="n">
        <v>86958</v>
      </c>
      <c r="B403" t="n">
        <v>122</v>
      </c>
      <c r="C403" t="inlineStr">
        <is>
          <t>Arcos</t>
        </is>
      </c>
      <c r="D403" s="551" t="n">
        <v>46143</v>
      </c>
      <c r="E403" t="n">
        <v>19857</v>
      </c>
      <c r="F403" t="inlineStr">
        <is>
          <t>ACIDO CITRICO KG</t>
        </is>
      </c>
      <c r="G403" t="n">
        <v>2415</v>
      </c>
      <c r="H403" t="n">
        <v>11</v>
      </c>
      <c r="I403" t="inlineStr">
        <is>
          <t>KG</t>
        </is>
      </c>
      <c r="J403" t="inlineStr">
        <is>
          <t>ALIMENTOS</t>
        </is>
      </c>
      <c r="K403" t="inlineStr">
        <is>
          <t>04/2026</t>
        </is>
      </c>
      <c r="L403" t="n">
        <v>49</v>
      </c>
      <c r="M403" s="551" t="n">
        <v>46136</v>
      </c>
      <c r="N403" t="n">
        <v>49</v>
      </c>
      <c r="O403" t="n">
        <v>49</v>
      </c>
      <c r="P403" t="n">
        <v>539</v>
      </c>
    </row>
    <row r="404">
      <c r="A404" t="n">
        <v>86962</v>
      </c>
      <c r="B404" t="n">
        <v>122</v>
      </c>
      <c r="C404" t="inlineStr">
        <is>
          <t>Arcos</t>
        </is>
      </c>
      <c r="D404" s="551" t="n">
        <v>46143</v>
      </c>
      <c r="E404" t="n">
        <v>24986</v>
      </c>
      <c r="F404" t="inlineStr">
        <is>
          <t>SORVETE DE MARACUJA ARTE GELATE C/3,8KG</t>
        </is>
      </c>
      <c r="G404" t="n">
        <v>5852</v>
      </c>
      <c r="H404" t="n">
        <v>3</v>
      </c>
      <c r="I404" t="inlineStr">
        <is>
          <t>PT</t>
        </is>
      </c>
      <c r="J404" t="inlineStr">
        <is>
          <t>ALIMENTOS</t>
        </is>
      </c>
      <c r="K404" t="inlineStr">
        <is>
          <t>04/2026</t>
        </is>
      </c>
      <c r="L404" t="n">
        <v>179.4</v>
      </c>
      <c r="M404" s="551" t="n">
        <v>46134</v>
      </c>
      <c r="N404" t="n">
        <v>179.4</v>
      </c>
      <c r="O404" t="n">
        <v>179.4</v>
      </c>
      <c r="P404" t="n">
        <v>538.2</v>
      </c>
    </row>
    <row r="405">
      <c r="A405" t="n">
        <v>86966</v>
      </c>
      <c r="B405" t="n">
        <v>122</v>
      </c>
      <c r="C405" t="inlineStr">
        <is>
          <t>Arcos</t>
        </is>
      </c>
      <c r="D405" s="551" t="n">
        <v>46143</v>
      </c>
      <c r="E405" t="n">
        <v>18537</v>
      </c>
      <c r="F405" t="inlineStr">
        <is>
          <t>APERITIVO LILLET BLANC 750ML</t>
        </is>
      </c>
      <c r="G405" t="n">
        <v>3140</v>
      </c>
      <c r="H405" t="n">
        <v>6.72</v>
      </c>
      <c r="I405" t="inlineStr">
        <is>
          <t>GR</t>
        </is>
      </c>
      <c r="J405" t="inlineStr">
        <is>
          <t>BEBIDAS</t>
        </is>
      </c>
      <c r="K405" t="inlineStr">
        <is>
          <t>04/2026</t>
        </is>
      </c>
      <c r="L405" t="n">
        <v>0</v>
      </c>
      <c r="M405" s="551" t="n">
        <v>46098</v>
      </c>
      <c r="N405" t="n">
        <v>80</v>
      </c>
      <c r="O405" t="n">
        <v>112.9</v>
      </c>
      <c r="P405" t="n">
        <v>537.6</v>
      </c>
    </row>
    <row r="406">
      <c r="A406" t="n">
        <v>86959</v>
      </c>
      <c r="B406" t="n">
        <v>122</v>
      </c>
      <c r="C406" t="inlineStr">
        <is>
          <t>Arcos</t>
        </is>
      </c>
      <c r="D406" s="551" t="n">
        <v>46143</v>
      </c>
      <c r="E406" t="n">
        <v>25533</v>
      </c>
      <c r="F406" t="inlineStr">
        <is>
          <t>LICOR DE JENIPAPO FAMIGERADA 750ML</t>
        </is>
      </c>
      <c r="G406" t="n">
        <v>6156</v>
      </c>
      <c r="H406" t="n">
        <v>7</v>
      </c>
      <c r="I406" t="inlineStr">
        <is>
          <t>GR</t>
        </is>
      </c>
      <c r="J406" t="inlineStr">
        <is>
          <t>BEBIDAS</t>
        </is>
      </c>
      <c r="K406" t="inlineStr">
        <is>
          <t>04/2026</t>
        </is>
      </c>
      <c r="L406" t="n">
        <v>0</v>
      </c>
      <c r="M406" s="551" t="n">
        <v>45680</v>
      </c>
      <c r="N406" t="n">
        <v>75</v>
      </c>
      <c r="O406" t="n">
        <v>75</v>
      </c>
      <c r="P406" t="n">
        <v>525</v>
      </c>
    </row>
    <row r="407">
      <c r="A407" t="n">
        <v>86960</v>
      </c>
      <c r="B407" t="n">
        <v>122</v>
      </c>
      <c r="C407" t="inlineStr">
        <is>
          <t>Arcos</t>
        </is>
      </c>
      <c r="D407" s="551" t="n">
        <v>46143</v>
      </c>
      <c r="E407" t="n">
        <v>26594</v>
      </c>
      <c r="F407" t="inlineStr">
        <is>
          <t>QUEIJO MOGIANA KG</t>
        </is>
      </c>
      <c r="G407" t="n">
        <v>6807</v>
      </c>
      <c r="H407" t="n">
        <v>6</v>
      </c>
      <c r="I407" t="inlineStr">
        <is>
          <t>KG</t>
        </is>
      </c>
      <c r="J407" t="inlineStr">
        <is>
          <t>ALIMENTOS</t>
        </is>
      </c>
      <c r="K407" t="inlineStr">
        <is>
          <t>04/2026</t>
        </is>
      </c>
      <c r="L407" t="n">
        <v>86.90000000000001</v>
      </c>
      <c r="M407" s="551" t="n">
        <v>46139</v>
      </c>
      <c r="N407" t="n">
        <v>86.90000000000001</v>
      </c>
      <c r="O407" t="n">
        <v>86.90000000000001</v>
      </c>
      <c r="P407" t="n">
        <v>521.4</v>
      </c>
    </row>
    <row r="408">
      <c r="A408" t="n">
        <v>86961</v>
      </c>
      <c r="B408" t="n">
        <v>122</v>
      </c>
      <c r="C408" t="inlineStr">
        <is>
          <t>Arcos</t>
        </is>
      </c>
      <c r="D408" s="551" t="n">
        <v>46143</v>
      </c>
      <c r="E408" t="n">
        <v>18348</v>
      </c>
      <c r="F408" t="inlineStr">
        <is>
          <t>GIN XORIGUER DE MENORCA 700ML</t>
        </is>
      </c>
      <c r="G408" t="n">
        <v>3287</v>
      </c>
      <c r="H408" t="n">
        <v>2</v>
      </c>
      <c r="I408" t="inlineStr">
        <is>
          <t>UN</t>
        </is>
      </c>
      <c r="J408" t="inlineStr">
        <is>
          <t>BEBIDAS</t>
        </is>
      </c>
      <c r="K408" t="inlineStr">
        <is>
          <t>04/2026</t>
        </is>
      </c>
      <c r="L408" t="n">
        <v>0</v>
      </c>
      <c r="N408" t="n">
        <v>0</v>
      </c>
      <c r="O408" t="n">
        <v>0</v>
      </c>
      <c r="P408" t="n">
        <v>520.53</v>
      </c>
    </row>
    <row r="409">
      <c r="A409" t="n">
        <v>86990</v>
      </c>
      <c r="B409" t="n">
        <v>122</v>
      </c>
      <c r="C409" t="inlineStr">
        <is>
          <t>Arcos</t>
        </is>
      </c>
      <c r="D409" s="551" t="n">
        <v>46143</v>
      </c>
      <c r="E409" t="n">
        <v>23095</v>
      </c>
      <c r="F409" t="inlineStr">
        <is>
          <t>OVO CAIPIRA UN</t>
        </is>
      </c>
      <c r="G409" t="n">
        <v>2754</v>
      </c>
      <c r="H409" t="n">
        <v>420</v>
      </c>
      <c r="I409" t="inlineStr">
        <is>
          <t>UN</t>
        </is>
      </c>
      <c r="J409" t="inlineStr">
        <is>
          <t>ALIMENTOS</t>
        </is>
      </c>
      <c r="K409" t="inlineStr">
        <is>
          <t>04/2026</t>
        </is>
      </c>
      <c r="L409" t="n">
        <v>1.23</v>
      </c>
      <c r="M409" s="551" t="n">
        <v>46142</v>
      </c>
      <c r="N409" t="n">
        <v>1.17</v>
      </c>
      <c r="O409" t="n">
        <v>1.18</v>
      </c>
      <c r="P409" t="n">
        <v>516.6</v>
      </c>
    </row>
    <row r="410">
      <c r="A410" t="n">
        <v>86963</v>
      </c>
      <c r="B410" t="n">
        <v>122</v>
      </c>
      <c r="C410" t="inlineStr">
        <is>
          <t>Arcos</t>
        </is>
      </c>
      <c r="D410" s="551" t="n">
        <v>46143</v>
      </c>
      <c r="E410" t="n">
        <v>20861</v>
      </c>
      <c r="F410" t="inlineStr">
        <is>
          <t>GEMA DE OVO PASTEURIZADA NETTO C/1KG UN</t>
        </is>
      </c>
      <c r="G410" t="n">
        <v>2045</v>
      </c>
      <c r="H410" t="n">
        <v>11</v>
      </c>
      <c r="I410" t="inlineStr">
        <is>
          <t>UN</t>
        </is>
      </c>
      <c r="J410" t="inlineStr">
        <is>
          <t>ALIMENTOS</t>
        </is>
      </c>
      <c r="K410" t="inlineStr">
        <is>
          <t>04/2026</t>
        </is>
      </c>
      <c r="L410" t="n">
        <v>46.7</v>
      </c>
      <c r="M410" s="551" t="n">
        <v>46140</v>
      </c>
      <c r="N410" t="n">
        <v>46.7</v>
      </c>
      <c r="O410" t="n">
        <v>46.93</v>
      </c>
      <c r="P410" t="n">
        <v>513.7</v>
      </c>
    </row>
    <row r="411">
      <c r="A411" t="n">
        <v>86965</v>
      </c>
      <c r="B411" t="n">
        <v>122</v>
      </c>
      <c r="C411" t="inlineStr">
        <is>
          <t>Arcos</t>
        </is>
      </c>
      <c r="D411" s="551" t="n">
        <v>46143</v>
      </c>
      <c r="E411" t="n">
        <v>18237</v>
      </c>
      <c r="F411" t="inlineStr">
        <is>
          <t>TEQUILA HERRADURA REPOSADO 750ML</t>
        </is>
      </c>
      <c r="G411" t="n">
        <v>3391</v>
      </c>
      <c r="H411" t="n">
        <v>2.23</v>
      </c>
      <c r="I411" t="inlineStr">
        <is>
          <t>GR</t>
        </is>
      </c>
      <c r="J411" t="inlineStr">
        <is>
          <t>BEBIDAS</t>
        </is>
      </c>
      <c r="K411" t="inlineStr">
        <is>
          <t>04/2026</t>
        </is>
      </c>
      <c r="L411" t="n">
        <v>0</v>
      </c>
      <c r="M411" s="551" t="n">
        <v>45569</v>
      </c>
      <c r="N411" t="n">
        <v>228.98</v>
      </c>
      <c r="O411" t="n">
        <v>228.98</v>
      </c>
      <c r="P411" t="n">
        <v>510.63</v>
      </c>
    </row>
    <row r="412">
      <c r="A412" t="n">
        <v>86925</v>
      </c>
      <c r="B412" t="n">
        <v>122</v>
      </c>
      <c r="C412" t="inlineStr">
        <is>
          <t>Arcos</t>
        </is>
      </c>
      <c r="D412" s="551" t="n">
        <v>46143</v>
      </c>
      <c r="E412" t="n">
        <v>22598</v>
      </c>
      <c r="F412" t="inlineStr">
        <is>
          <t>APERITIVO ANGOSTURA ORANGE 100ML</t>
        </is>
      </c>
      <c r="G412" t="n">
        <v>3131</v>
      </c>
      <c r="H412" t="n">
        <v>4.9</v>
      </c>
      <c r="I412" t="inlineStr">
        <is>
          <t>GR</t>
        </is>
      </c>
      <c r="J412" t="inlineStr">
        <is>
          <t>BEBIDAS</t>
        </is>
      </c>
      <c r="K412" t="inlineStr">
        <is>
          <t>04/2026</t>
        </is>
      </c>
      <c r="L412" t="n">
        <v>103.64</v>
      </c>
      <c r="M412" s="551" t="n">
        <v>46132</v>
      </c>
      <c r="N412" t="n">
        <v>103.64</v>
      </c>
      <c r="O412" t="n">
        <v>102</v>
      </c>
      <c r="P412" t="n">
        <v>507.84</v>
      </c>
    </row>
    <row r="413">
      <c r="A413" t="n">
        <v>86973</v>
      </c>
      <c r="B413" t="n">
        <v>122</v>
      </c>
      <c r="C413" t="inlineStr">
        <is>
          <t>Arcos</t>
        </is>
      </c>
      <c r="D413" s="551" t="n">
        <v>46143</v>
      </c>
      <c r="E413" t="n">
        <v>18545</v>
      </c>
      <c r="F413" t="inlineStr">
        <is>
          <t>APERITIVO CAMPARI 998ML</t>
        </is>
      </c>
      <c r="G413" t="n">
        <v>3134</v>
      </c>
      <c r="H413" t="n">
        <v>10.93</v>
      </c>
      <c r="I413" t="inlineStr">
        <is>
          <t>GR</t>
        </is>
      </c>
      <c r="J413" t="inlineStr">
        <is>
          <t>BEBIDAS</t>
        </is>
      </c>
      <c r="K413" t="inlineStr">
        <is>
          <t>04/2026</t>
        </is>
      </c>
      <c r="L413" t="n">
        <v>0</v>
      </c>
      <c r="M413" s="551" t="n">
        <v>46097</v>
      </c>
      <c r="N413" t="n">
        <v>45.99</v>
      </c>
      <c r="O413" t="n">
        <v>45.99</v>
      </c>
      <c r="P413" t="n">
        <v>502.67</v>
      </c>
    </row>
    <row r="414">
      <c r="A414" t="n">
        <v>86967</v>
      </c>
      <c r="B414" t="n">
        <v>122</v>
      </c>
      <c r="C414" t="inlineStr">
        <is>
          <t>Arcos</t>
        </is>
      </c>
      <c r="D414" s="551" t="n">
        <v>46143</v>
      </c>
      <c r="E414" t="n">
        <v>18542</v>
      </c>
      <c r="F414" t="inlineStr">
        <is>
          <t>APERITIVO CYNAR 70 PROOF 1L</t>
        </is>
      </c>
      <c r="G414" t="n">
        <v>3136</v>
      </c>
      <c r="H414" t="n">
        <v>4.59</v>
      </c>
      <c r="I414" t="inlineStr">
        <is>
          <t>GR</t>
        </is>
      </c>
      <c r="J414" t="inlineStr">
        <is>
          <t>BEBIDAS</t>
        </is>
      </c>
      <c r="K414" t="inlineStr">
        <is>
          <t>04/2026</t>
        </is>
      </c>
      <c r="L414" t="n">
        <v>0</v>
      </c>
      <c r="M414" s="551" t="n">
        <v>45985</v>
      </c>
      <c r="N414" t="n">
        <v>109.11</v>
      </c>
      <c r="O414" t="n">
        <v>99.90000000000001</v>
      </c>
      <c r="P414" t="n">
        <v>500.81</v>
      </c>
    </row>
    <row r="415">
      <c r="A415" t="n">
        <v>86968</v>
      </c>
      <c r="B415" t="n">
        <v>122</v>
      </c>
      <c r="C415" t="inlineStr">
        <is>
          <t>Arcos</t>
        </is>
      </c>
      <c r="D415" s="551" t="n">
        <v>46143</v>
      </c>
      <c r="E415" t="n">
        <v>25451</v>
      </c>
      <c r="F415" t="inlineStr">
        <is>
          <t>VINHO BRANCO JEREZ VALDESPINO EL CANDADO PX 750ML UN</t>
        </is>
      </c>
      <c r="G415" t="n">
        <v>6116</v>
      </c>
      <c r="H415" t="n">
        <v>2</v>
      </c>
      <c r="I415" t="inlineStr">
        <is>
          <t>UN</t>
        </is>
      </c>
      <c r="J415" t="inlineStr">
        <is>
          <t>BEBIDAS</t>
        </is>
      </c>
      <c r="K415" t="inlineStr">
        <is>
          <t>04/2026</t>
        </is>
      </c>
      <c r="L415" t="n">
        <v>0</v>
      </c>
      <c r="M415" s="551" t="n">
        <v>45594</v>
      </c>
      <c r="N415" t="n">
        <v>250</v>
      </c>
      <c r="O415" t="n">
        <v>250</v>
      </c>
      <c r="P415" t="n">
        <v>500</v>
      </c>
    </row>
    <row r="416">
      <c r="A416" t="n">
        <v>87185</v>
      </c>
      <c r="B416" t="n">
        <v>122</v>
      </c>
      <c r="C416" t="inlineStr">
        <is>
          <t>Arcos</t>
        </is>
      </c>
      <c r="D416" s="551" t="n">
        <v>46143</v>
      </c>
      <c r="E416" t="n">
        <v>18392</v>
      </c>
      <c r="F416" t="inlineStr">
        <is>
          <t>CONHAQUE HENNESSY VSOP 700ML</t>
        </is>
      </c>
      <c r="G416" t="n">
        <v>3248</v>
      </c>
      <c r="H416" t="n">
        <v>0.62</v>
      </c>
      <c r="I416" t="inlineStr">
        <is>
          <t>UN</t>
        </is>
      </c>
      <c r="J416" t="inlineStr">
        <is>
          <t>BEBIDAS</t>
        </is>
      </c>
      <c r="K416" t="inlineStr">
        <is>
          <t>04/2026</t>
        </is>
      </c>
      <c r="L416" t="n">
        <v>0</v>
      </c>
      <c r="N416" t="n">
        <v>0</v>
      </c>
      <c r="O416" t="n">
        <v>0</v>
      </c>
      <c r="P416" t="n">
        <v>496</v>
      </c>
    </row>
    <row r="417">
      <c r="A417" t="n">
        <v>86970</v>
      </c>
      <c r="B417" t="n">
        <v>122</v>
      </c>
      <c r="C417" t="inlineStr">
        <is>
          <t>Arcos</t>
        </is>
      </c>
      <c r="D417" s="551" t="n">
        <v>46143</v>
      </c>
      <c r="E417" t="n">
        <v>26584</v>
      </c>
      <c r="F417" t="inlineStr">
        <is>
          <t>COXAO MOLE ANGUS FREDDI PORCIONADO EM 100G KG</t>
        </is>
      </c>
      <c r="G417" t="n">
        <v>6802</v>
      </c>
      <c r="H417" t="n">
        <v>6.12</v>
      </c>
      <c r="I417" t="inlineStr">
        <is>
          <t>KG</t>
        </is>
      </c>
      <c r="J417" t="inlineStr">
        <is>
          <t>ALIMENTOS</t>
        </is>
      </c>
      <c r="K417" t="inlineStr">
        <is>
          <t>04/2026</t>
        </is>
      </c>
      <c r="L417" t="n">
        <v>81</v>
      </c>
      <c r="M417" s="551" t="n">
        <v>46129</v>
      </c>
      <c r="N417" t="n">
        <v>81</v>
      </c>
      <c r="O417" t="n">
        <v>81</v>
      </c>
      <c r="P417" t="n">
        <v>495.72</v>
      </c>
    </row>
    <row r="418">
      <c r="A418" t="n">
        <v>86972</v>
      </c>
      <c r="B418" t="n">
        <v>122</v>
      </c>
      <c r="C418" t="inlineStr">
        <is>
          <t>Arcos</t>
        </is>
      </c>
      <c r="D418" s="551" t="n">
        <v>46143</v>
      </c>
      <c r="E418" t="n">
        <v>25152</v>
      </c>
      <c r="F418" t="inlineStr">
        <is>
          <t>CACHACA FAMIGERADA JEQUITIBA ROSA 750ML</t>
        </is>
      </c>
      <c r="G418" t="n">
        <v>5924</v>
      </c>
      <c r="H418" t="n">
        <v>7.51</v>
      </c>
      <c r="I418" t="inlineStr">
        <is>
          <t>GR</t>
        </is>
      </c>
      <c r="J418" t="inlineStr">
        <is>
          <t>BEBIDAS</t>
        </is>
      </c>
      <c r="K418" t="inlineStr">
        <is>
          <t>04/2026</t>
        </is>
      </c>
      <c r="L418" t="n">
        <v>0</v>
      </c>
      <c r="M418" s="551" t="n">
        <v>45860</v>
      </c>
      <c r="N418" t="n">
        <v>65</v>
      </c>
      <c r="O418" t="n">
        <v>65</v>
      </c>
      <c r="P418" t="n">
        <v>488.15</v>
      </c>
    </row>
    <row r="419">
      <c r="A419" t="n">
        <v>86971</v>
      </c>
      <c r="B419" t="n">
        <v>122</v>
      </c>
      <c r="C419" t="inlineStr">
        <is>
          <t>Arcos</t>
        </is>
      </c>
      <c r="D419" s="551" t="n">
        <v>46143</v>
      </c>
      <c r="E419" t="n">
        <v>18129</v>
      </c>
      <c r="F419" t="inlineStr">
        <is>
          <t>WHISKY JACK DANIELS 1L</t>
        </is>
      </c>
      <c r="G419" t="n">
        <v>3486</v>
      </c>
      <c r="H419" t="n">
        <v>4.21</v>
      </c>
      <c r="I419" t="inlineStr">
        <is>
          <t>GR</t>
        </is>
      </c>
      <c r="J419" t="inlineStr">
        <is>
          <t>BEBIDAS</t>
        </is>
      </c>
      <c r="K419" t="inlineStr">
        <is>
          <t>04/2026</t>
        </is>
      </c>
      <c r="L419" t="n">
        <v>114.66</v>
      </c>
      <c r="M419" s="551" t="n">
        <v>46132</v>
      </c>
      <c r="N419" t="n">
        <v>114.66</v>
      </c>
      <c r="O419" t="n">
        <v>112.94</v>
      </c>
      <c r="P419" t="n">
        <v>482.72</v>
      </c>
    </row>
    <row r="420">
      <c r="A420" t="n">
        <v>86987</v>
      </c>
      <c r="B420" t="n">
        <v>122</v>
      </c>
      <c r="C420" t="inlineStr">
        <is>
          <t>Arcos</t>
        </is>
      </c>
      <c r="D420" s="551" t="n">
        <v>46143</v>
      </c>
      <c r="E420" t="n">
        <v>19324</v>
      </c>
      <c r="F420" t="inlineStr">
        <is>
          <t>QUEIJO MUSSARELA TRES MARIAS KG</t>
        </is>
      </c>
      <c r="G420" t="n">
        <v>2773</v>
      </c>
      <c r="H420" t="n">
        <v>12</v>
      </c>
      <c r="I420" t="inlineStr">
        <is>
          <t>KG</t>
        </is>
      </c>
      <c r="J420" t="inlineStr">
        <is>
          <t>ALIMENTOS</t>
        </is>
      </c>
      <c r="K420" t="inlineStr">
        <is>
          <t>04/2026</t>
        </is>
      </c>
      <c r="L420" t="n">
        <v>40.19</v>
      </c>
      <c r="M420" s="551" t="n">
        <v>46141</v>
      </c>
      <c r="N420" t="n">
        <v>39.98</v>
      </c>
      <c r="O420" t="n">
        <v>40.37</v>
      </c>
      <c r="P420" t="n">
        <v>482.28</v>
      </c>
    </row>
    <row r="421">
      <c r="A421" t="n">
        <v>86976</v>
      </c>
      <c r="B421" t="n">
        <v>122</v>
      </c>
      <c r="C421" t="inlineStr">
        <is>
          <t>Arcos</t>
        </is>
      </c>
      <c r="D421" s="551" t="n">
        <v>46143</v>
      </c>
      <c r="E421" t="n">
        <v>20301</v>
      </c>
      <c r="F421" t="inlineStr">
        <is>
          <t>ARROZ BRANCO TIPO 1 CAMIL C/5KG</t>
        </is>
      </c>
      <c r="G421" t="n">
        <v>2223</v>
      </c>
      <c r="H421" t="n">
        <v>22</v>
      </c>
      <c r="I421" t="inlineStr">
        <is>
          <t>PC</t>
        </is>
      </c>
      <c r="J421" t="inlineStr">
        <is>
          <t>ALIMENTOS</t>
        </is>
      </c>
      <c r="K421" t="inlineStr">
        <is>
          <t>04/2026</t>
        </is>
      </c>
      <c r="L421" t="n">
        <v>21.68</v>
      </c>
      <c r="M421" s="551" t="n">
        <v>46140</v>
      </c>
      <c r="N421" t="n">
        <v>21</v>
      </c>
      <c r="O421" t="n">
        <v>21</v>
      </c>
      <c r="P421" t="n">
        <v>476.96</v>
      </c>
    </row>
    <row r="422">
      <c r="A422" t="n">
        <v>86974</v>
      </c>
      <c r="B422" t="n">
        <v>122</v>
      </c>
      <c r="C422" t="inlineStr">
        <is>
          <t>Arcos</t>
        </is>
      </c>
      <c r="D422" s="551" t="n">
        <v>46143</v>
      </c>
      <c r="E422" t="n">
        <v>18235</v>
      </c>
      <c r="F422" t="inlineStr">
        <is>
          <t>TEQUILA JOSE CUERVO 1800 REPOSADO 750ML</t>
        </is>
      </c>
      <c r="G422" t="n">
        <v>3393</v>
      </c>
      <c r="H422" t="n">
        <v>2.98</v>
      </c>
      <c r="I422" t="inlineStr">
        <is>
          <t>UN</t>
        </is>
      </c>
      <c r="J422" t="inlineStr">
        <is>
          <t>BEBIDAS</t>
        </is>
      </c>
      <c r="K422" t="inlineStr">
        <is>
          <t>04/2026</t>
        </is>
      </c>
      <c r="L422" t="n">
        <v>0</v>
      </c>
      <c r="N422" t="n">
        <v>0</v>
      </c>
      <c r="O422" t="n">
        <v>0</v>
      </c>
      <c r="P422" t="n">
        <v>476.71</v>
      </c>
    </row>
    <row r="423">
      <c r="A423" t="n">
        <v>86979</v>
      </c>
      <c r="B423" t="n">
        <v>122</v>
      </c>
      <c r="C423" t="inlineStr">
        <is>
          <t>Arcos</t>
        </is>
      </c>
      <c r="D423" s="551" t="n">
        <v>46143</v>
      </c>
      <c r="E423" t="n">
        <v>20653</v>
      </c>
      <c r="F423" t="inlineStr">
        <is>
          <t>LEITE DE COCO SOCOCO C/1L UN</t>
        </is>
      </c>
      <c r="G423" t="n">
        <v>2111</v>
      </c>
      <c r="H423" t="n">
        <v>18</v>
      </c>
      <c r="I423" t="inlineStr">
        <is>
          <t>UN</t>
        </is>
      </c>
      <c r="J423" t="inlineStr">
        <is>
          <t>ALIMENTOS</t>
        </is>
      </c>
      <c r="K423" t="inlineStr">
        <is>
          <t>04/2026</t>
        </is>
      </c>
      <c r="L423" t="n">
        <v>25.96</v>
      </c>
      <c r="M423" s="551" t="n">
        <v>46140</v>
      </c>
      <c r="N423" t="n">
        <v>25.96</v>
      </c>
      <c r="O423" t="n">
        <v>25.96</v>
      </c>
      <c r="P423" t="n">
        <v>467.28</v>
      </c>
    </row>
    <row r="424">
      <c r="A424" t="n">
        <v>86975</v>
      </c>
      <c r="B424" t="n">
        <v>122</v>
      </c>
      <c r="C424" t="inlineStr">
        <is>
          <t>Arcos</t>
        </is>
      </c>
      <c r="D424" s="551" t="n">
        <v>46143</v>
      </c>
      <c r="E424" t="n">
        <v>25535</v>
      </c>
      <c r="F424" t="inlineStr">
        <is>
          <t>VINHO BRANCO LOUP Y ES-TU 750ML</t>
        </is>
      </c>
      <c r="G424" t="n">
        <v>6157</v>
      </c>
      <c r="H424" t="n">
        <v>4</v>
      </c>
      <c r="I424" t="inlineStr">
        <is>
          <t>GR</t>
        </is>
      </c>
      <c r="J424" t="inlineStr">
        <is>
          <t>BEBIDAS</t>
        </is>
      </c>
      <c r="K424" t="inlineStr">
        <is>
          <t>04/2026</t>
        </is>
      </c>
      <c r="L424" t="n">
        <v>0</v>
      </c>
      <c r="M424" s="551" t="n">
        <v>46111</v>
      </c>
      <c r="N424" t="n">
        <v>116.76</v>
      </c>
      <c r="O424" t="n">
        <v>116.76</v>
      </c>
      <c r="P424" t="n">
        <v>467.04</v>
      </c>
    </row>
    <row r="425">
      <c r="A425" t="n">
        <v>86969</v>
      </c>
      <c r="B425" t="n">
        <v>122</v>
      </c>
      <c r="C425" t="inlineStr">
        <is>
          <t>Arcos</t>
        </is>
      </c>
      <c r="D425" s="551" t="n">
        <v>46143</v>
      </c>
      <c r="E425" t="n">
        <v>18266</v>
      </c>
      <c r="F425" t="inlineStr">
        <is>
          <t>RUM HAVANA RESERVA 7 ANOS 700ML</t>
        </is>
      </c>
      <c r="G425" t="n">
        <v>3364</v>
      </c>
      <c r="H425" t="n">
        <v>3.34</v>
      </c>
      <c r="I425" t="inlineStr">
        <is>
          <t>UN</t>
        </is>
      </c>
      <c r="J425" t="inlineStr">
        <is>
          <t>BEBIDAS</t>
        </is>
      </c>
      <c r="K425" t="inlineStr">
        <is>
          <t>04/2026</t>
        </is>
      </c>
      <c r="L425" t="n">
        <v>137.02</v>
      </c>
      <c r="M425" s="551" t="n">
        <v>46127</v>
      </c>
      <c r="N425" t="n">
        <v>137.02</v>
      </c>
      <c r="O425" t="n">
        <v>137.02</v>
      </c>
      <c r="P425" t="n">
        <v>457.65</v>
      </c>
    </row>
    <row r="426">
      <c r="A426" t="n">
        <v>86977</v>
      </c>
      <c r="B426" t="n">
        <v>122</v>
      </c>
      <c r="C426" t="inlineStr">
        <is>
          <t>Arcos</t>
        </is>
      </c>
      <c r="D426" s="551" t="n">
        <v>46143</v>
      </c>
      <c r="E426" t="n">
        <v>25156</v>
      </c>
      <c r="F426" t="inlineStr">
        <is>
          <t>CACHACA FAMIGERADA CARVALHO OURO 750ML</t>
        </is>
      </c>
      <c r="G426" t="n">
        <v>5926</v>
      </c>
      <c r="H426" t="n">
        <v>7</v>
      </c>
      <c r="I426" t="inlineStr">
        <is>
          <t>GR</t>
        </is>
      </c>
      <c r="J426" t="inlineStr">
        <is>
          <t>BEBIDAS</t>
        </is>
      </c>
      <c r="K426" t="inlineStr">
        <is>
          <t>04/2026</t>
        </is>
      </c>
      <c r="L426" t="n">
        <v>0</v>
      </c>
      <c r="M426" s="551" t="n">
        <v>46097</v>
      </c>
      <c r="N426" t="n">
        <v>65</v>
      </c>
      <c r="O426" t="n">
        <v>65</v>
      </c>
      <c r="P426" t="n">
        <v>455</v>
      </c>
    </row>
    <row r="427">
      <c r="A427" t="n">
        <v>86978</v>
      </c>
      <c r="B427" t="n">
        <v>122</v>
      </c>
      <c r="C427" t="inlineStr">
        <is>
          <t>Arcos</t>
        </is>
      </c>
      <c r="D427" s="551" t="n">
        <v>46143</v>
      </c>
      <c r="E427" t="n">
        <v>22020</v>
      </c>
      <c r="F427" t="inlineStr">
        <is>
          <t>SODA LIMONADA ANTARCTICA LATA 350ML</t>
        </is>
      </c>
      <c r="G427" t="n">
        <v>3675</v>
      </c>
      <c r="H427" t="n">
        <v>207</v>
      </c>
      <c r="I427" t="inlineStr">
        <is>
          <t>UN</t>
        </is>
      </c>
      <c r="J427" t="inlineStr">
        <is>
          <t>BEBIDAS</t>
        </is>
      </c>
      <c r="K427" t="inlineStr">
        <is>
          <t>04/2026</t>
        </is>
      </c>
      <c r="L427" t="n">
        <v>0</v>
      </c>
      <c r="M427" s="551" t="n">
        <v>45678</v>
      </c>
      <c r="N427" t="n">
        <v>2.19</v>
      </c>
      <c r="O427" t="n">
        <v>2.16</v>
      </c>
      <c r="P427" t="n">
        <v>453.33</v>
      </c>
    </row>
    <row r="428">
      <c r="A428" t="n">
        <v>86964</v>
      </c>
      <c r="B428" t="n">
        <v>122</v>
      </c>
      <c r="C428" t="inlineStr">
        <is>
          <t>Arcos</t>
        </is>
      </c>
      <c r="D428" s="551" t="n">
        <v>46143</v>
      </c>
      <c r="E428" t="n">
        <v>18313</v>
      </c>
      <c r="F428" t="inlineStr">
        <is>
          <t>LICOR DRAMBUIE 750ML</t>
        </is>
      </c>
      <c r="G428" t="n">
        <v>3320</v>
      </c>
      <c r="H428" t="n">
        <v>3.59</v>
      </c>
      <c r="I428" t="inlineStr">
        <is>
          <t>GR</t>
        </is>
      </c>
      <c r="J428" t="inlineStr">
        <is>
          <t>BEBIDAS</t>
        </is>
      </c>
      <c r="K428" t="inlineStr">
        <is>
          <t>04/2026</t>
        </is>
      </c>
      <c r="L428" t="n">
        <v>124.67</v>
      </c>
      <c r="M428" s="551" t="n">
        <v>46132</v>
      </c>
      <c r="N428" t="n">
        <v>124.67</v>
      </c>
      <c r="O428" t="n">
        <v>124.67</v>
      </c>
      <c r="P428" t="n">
        <v>447.57</v>
      </c>
    </row>
    <row r="429">
      <c r="A429" t="n">
        <v>86986</v>
      </c>
      <c r="B429" t="n">
        <v>122</v>
      </c>
      <c r="C429" t="inlineStr">
        <is>
          <t>Arcos</t>
        </is>
      </c>
      <c r="D429" s="551" t="n">
        <v>46143</v>
      </c>
      <c r="E429" t="n">
        <v>19203</v>
      </c>
      <c r="F429" t="inlineStr">
        <is>
          <t>IOGURTE INTEGRAL NESTLE C/170G UN</t>
        </is>
      </c>
      <c r="G429" t="n">
        <v>2802</v>
      </c>
      <c r="H429" t="n">
        <v>129</v>
      </c>
      <c r="I429" t="inlineStr">
        <is>
          <t>UN</t>
        </is>
      </c>
      <c r="J429" t="inlineStr">
        <is>
          <t>ALIMENTOS</t>
        </is>
      </c>
      <c r="K429" t="inlineStr">
        <is>
          <t>04/2026</t>
        </is>
      </c>
      <c r="L429" t="n">
        <v>3.39</v>
      </c>
      <c r="M429" s="551" t="n">
        <v>46141</v>
      </c>
      <c r="N429" t="n">
        <v>3.72</v>
      </c>
      <c r="O429" t="n">
        <v>3.72</v>
      </c>
      <c r="P429" t="n">
        <v>437.31</v>
      </c>
    </row>
    <row r="430">
      <c r="A430" t="n">
        <v>86981</v>
      </c>
      <c r="B430" t="n">
        <v>122</v>
      </c>
      <c r="C430" t="inlineStr">
        <is>
          <t>Arcos</t>
        </is>
      </c>
      <c r="D430" s="551" t="n">
        <v>46143</v>
      </c>
      <c r="E430" t="n">
        <v>17753</v>
      </c>
      <c r="F430" t="inlineStr">
        <is>
          <t>VINHO DO PORTO BRANCO SANDEMAN 750ML</t>
        </is>
      </c>
      <c r="G430" t="n">
        <v>3789</v>
      </c>
      <c r="H430" t="n">
        <v>3</v>
      </c>
      <c r="I430" t="inlineStr">
        <is>
          <t>GR</t>
        </is>
      </c>
      <c r="J430" t="inlineStr">
        <is>
          <t>BEBIDAS</t>
        </is>
      </c>
      <c r="K430" t="inlineStr">
        <is>
          <t>04/2026</t>
        </is>
      </c>
      <c r="L430" t="n">
        <v>0</v>
      </c>
      <c r="N430" t="n">
        <v>0</v>
      </c>
      <c r="O430" t="n">
        <v>152.1</v>
      </c>
      <c r="P430" t="n">
        <v>436.8</v>
      </c>
    </row>
    <row r="431">
      <c r="A431" t="n">
        <v>86983</v>
      </c>
      <c r="B431" t="n">
        <v>122</v>
      </c>
      <c r="C431" t="inlineStr">
        <is>
          <t>Arcos</t>
        </is>
      </c>
      <c r="D431" s="551" t="n">
        <v>46143</v>
      </c>
      <c r="E431" t="n">
        <v>18268</v>
      </c>
      <c r="F431" t="inlineStr">
        <is>
          <t>RUM HAVANA CLUB 3 ANOS 750ML</t>
        </is>
      </c>
      <c r="G431" t="n">
        <v>3362</v>
      </c>
      <c r="H431" t="n">
        <v>6.88</v>
      </c>
      <c r="I431" t="inlineStr">
        <is>
          <t>GR</t>
        </is>
      </c>
      <c r="J431" t="inlineStr">
        <is>
          <t>BEBIDAS</t>
        </is>
      </c>
      <c r="K431" t="inlineStr">
        <is>
          <t>04/2026</t>
        </is>
      </c>
      <c r="L431" t="n">
        <v>0</v>
      </c>
      <c r="M431" s="551" t="n">
        <v>45978</v>
      </c>
      <c r="N431" t="n">
        <v>63.08</v>
      </c>
      <c r="O431" t="n">
        <v>68</v>
      </c>
      <c r="P431" t="n">
        <v>433.99</v>
      </c>
    </row>
    <row r="432">
      <c r="A432" t="n">
        <v>86984</v>
      </c>
      <c r="B432" t="n">
        <v>122</v>
      </c>
      <c r="C432" t="inlineStr">
        <is>
          <t>Arcos</t>
        </is>
      </c>
      <c r="D432" s="551" t="n">
        <v>46143</v>
      </c>
      <c r="E432" t="n">
        <v>25044</v>
      </c>
      <c r="F432" t="inlineStr">
        <is>
          <t>VINHO TINTO UN AIR DE REMEJEANNE 750ML</t>
        </is>
      </c>
      <c r="G432" t="n">
        <v>5877</v>
      </c>
      <c r="H432" t="n">
        <v>3</v>
      </c>
      <c r="I432" t="inlineStr">
        <is>
          <t>GR</t>
        </is>
      </c>
      <c r="J432" t="inlineStr">
        <is>
          <t>BEBIDAS</t>
        </is>
      </c>
      <c r="K432" t="inlineStr">
        <is>
          <t>04/2026</t>
        </is>
      </c>
      <c r="L432" t="n">
        <v>0</v>
      </c>
      <c r="M432" s="551" t="n">
        <v>46055</v>
      </c>
      <c r="N432" t="n">
        <v>142.8</v>
      </c>
      <c r="O432" t="n">
        <v>142.8</v>
      </c>
      <c r="P432" t="n">
        <v>428.4</v>
      </c>
    </row>
    <row r="433">
      <c r="A433" t="n">
        <v>87189</v>
      </c>
      <c r="B433" t="n">
        <v>122</v>
      </c>
      <c r="C433" t="inlineStr">
        <is>
          <t>Arcos</t>
        </is>
      </c>
      <c r="D433" s="551" t="n">
        <v>46143</v>
      </c>
      <c r="E433" t="n">
        <v>26149</v>
      </c>
      <c r="F433" t="inlineStr">
        <is>
          <t>ESPUMANTE BRUT CHANDON GARIBALDI BRASIL 750 ML</t>
        </is>
      </c>
      <c r="G433" t="n">
        <v>3558</v>
      </c>
      <c r="H433" t="n">
        <v>6</v>
      </c>
      <c r="I433" t="inlineStr">
        <is>
          <t>UN</t>
        </is>
      </c>
      <c r="J433" t="inlineStr">
        <is>
          <t>BEBIDAS</t>
        </is>
      </c>
      <c r="K433" t="inlineStr">
        <is>
          <t>04/2026</t>
        </is>
      </c>
      <c r="L433" t="n">
        <v>0</v>
      </c>
      <c r="N433" t="n">
        <v>0</v>
      </c>
      <c r="O433" t="n">
        <v>70.90000000000001</v>
      </c>
      <c r="P433" t="n">
        <v>425.4</v>
      </c>
    </row>
    <row r="434">
      <c r="A434" t="n">
        <v>86957</v>
      </c>
      <c r="B434" t="n">
        <v>122</v>
      </c>
      <c r="C434" t="inlineStr">
        <is>
          <t>Arcos</t>
        </is>
      </c>
      <c r="D434" s="551" t="n">
        <v>46143</v>
      </c>
      <c r="E434" t="n">
        <v>18275</v>
      </c>
      <c r="F434" t="inlineStr">
        <is>
          <t>RUM BACARDI 4 ANOS 750ML</t>
        </is>
      </c>
      <c r="G434" t="n">
        <v>3355</v>
      </c>
      <c r="H434" t="n">
        <v>5.86</v>
      </c>
      <c r="I434" t="inlineStr">
        <is>
          <t>GR</t>
        </is>
      </c>
      <c r="J434" t="inlineStr">
        <is>
          <t>BEBIDAS</t>
        </is>
      </c>
      <c r="K434" t="inlineStr">
        <is>
          <t>04/2026</t>
        </is>
      </c>
      <c r="L434" t="n">
        <v>72.34999999999999</v>
      </c>
      <c r="M434" s="551" t="n">
        <v>46132</v>
      </c>
      <c r="N434" t="n">
        <v>72.34999999999999</v>
      </c>
      <c r="O434" t="n">
        <v>72.34999999999999</v>
      </c>
      <c r="P434" t="n">
        <v>423.97</v>
      </c>
    </row>
    <row r="435">
      <c r="A435" t="n">
        <v>86950</v>
      </c>
      <c r="B435" t="n">
        <v>122</v>
      </c>
      <c r="C435" t="inlineStr">
        <is>
          <t>Arcos</t>
        </is>
      </c>
      <c r="D435" s="551" t="n">
        <v>46143</v>
      </c>
      <c r="E435" t="n">
        <v>17895</v>
      </c>
      <c r="F435" t="inlineStr">
        <is>
          <t>PEPSI COLA LATA 350ML C/12</t>
        </is>
      </c>
      <c r="G435" t="n">
        <v>3665</v>
      </c>
      <c r="H435" t="n">
        <v>18.33</v>
      </c>
      <c r="I435" t="inlineStr">
        <is>
          <t>PC</t>
        </is>
      </c>
      <c r="J435" t="inlineStr">
        <is>
          <t>BEBIDAS</t>
        </is>
      </c>
      <c r="K435" t="inlineStr">
        <is>
          <t>04/2026</t>
        </is>
      </c>
      <c r="L435" t="n">
        <v>23.06</v>
      </c>
      <c r="M435" s="551" t="n">
        <v>46126</v>
      </c>
      <c r="N435" t="n">
        <v>23.06</v>
      </c>
      <c r="O435" t="n">
        <v>23.45</v>
      </c>
      <c r="P435" t="n">
        <v>422.69</v>
      </c>
    </row>
    <row r="436">
      <c r="A436" t="n">
        <v>87190</v>
      </c>
      <c r="B436" t="n">
        <v>122</v>
      </c>
      <c r="C436" t="inlineStr">
        <is>
          <t>Arcos</t>
        </is>
      </c>
      <c r="D436" s="551" t="n">
        <v>46143</v>
      </c>
      <c r="E436" t="n">
        <v>27830</v>
      </c>
      <c r="F436" t="inlineStr">
        <is>
          <t>VINHO ROSE ABBOTTS E T LES PETITES CUVEES ROSE 750 ML UN</t>
        </is>
      </c>
      <c r="G436" t="n">
        <v>7795</v>
      </c>
      <c r="H436" t="n">
        <v>12</v>
      </c>
      <c r="I436" t="inlineStr">
        <is>
          <t>UN</t>
        </is>
      </c>
      <c r="J436" t="inlineStr">
        <is>
          <t>BEBIDAS</t>
        </is>
      </c>
      <c r="K436" t="inlineStr">
        <is>
          <t>04/2026</t>
        </is>
      </c>
      <c r="L436" t="n">
        <v>0</v>
      </c>
      <c r="M436" s="551" t="n">
        <v>45958</v>
      </c>
      <c r="N436" t="n">
        <v>0</v>
      </c>
      <c r="O436" t="n">
        <v>0</v>
      </c>
      <c r="P436" t="n">
        <v>420</v>
      </c>
    </row>
    <row r="437">
      <c r="A437" t="n">
        <v>87138</v>
      </c>
      <c r="B437" t="n">
        <v>122</v>
      </c>
      <c r="C437" t="inlineStr">
        <is>
          <t>Arcos</t>
        </is>
      </c>
      <c r="D437" s="551" t="n">
        <v>46143</v>
      </c>
      <c r="E437" t="n">
        <v>20809</v>
      </c>
      <c r="F437" t="inlineStr">
        <is>
          <t>CAFE PILAO ALMOFADA 500G</t>
        </is>
      </c>
      <c r="G437" t="n">
        <v>2074</v>
      </c>
      <c r="H437" t="n">
        <v>14</v>
      </c>
      <c r="I437" t="inlineStr">
        <is>
          <t>PC</t>
        </is>
      </c>
      <c r="J437" t="inlineStr">
        <is>
          <t>ALIMENTOS</t>
        </is>
      </c>
      <c r="K437" t="inlineStr">
        <is>
          <t>04/2026</t>
        </is>
      </c>
      <c r="L437" t="n">
        <v>29.9</v>
      </c>
      <c r="M437" s="551" t="n">
        <v>46140</v>
      </c>
      <c r="N437" t="n">
        <v>29.9</v>
      </c>
      <c r="O437" t="n">
        <v>29.9</v>
      </c>
      <c r="P437" t="n">
        <v>418.6</v>
      </c>
    </row>
    <row r="438">
      <c r="A438" t="n">
        <v>86980</v>
      </c>
      <c r="B438" t="n">
        <v>122</v>
      </c>
      <c r="C438" t="inlineStr">
        <is>
          <t>Arcos</t>
        </is>
      </c>
      <c r="D438" s="551" t="n">
        <v>46143</v>
      </c>
      <c r="E438" t="n">
        <v>18146</v>
      </c>
      <c r="F438" t="inlineStr">
        <is>
          <t>WHISKY CHIVAS REGAL 12 ANOS 1L</t>
        </is>
      </c>
      <c r="G438" t="n">
        <v>3471</v>
      </c>
      <c r="H438" t="n">
        <v>4.18</v>
      </c>
      <c r="I438" t="inlineStr">
        <is>
          <t>GR</t>
        </is>
      </c>
      <c r="J438" t="inlineStr">
        <is>
          <t>BEBIDAS</t>
        </is>
      </c>
      <c r="K438" t="inlineStr">
        <is>
          <t>04/2026</t>
        </is>
      </c>
      <c r="L438" t="n">
        <v>99.90000000000001</v>
      </c>
      <c r="M438" s="551" t="n">
        <v>46132</v>
      </c>
      <c r="N438" t="n">
        <v>99.90000000000001</v>
      </c>
      <c r="O438" t="n">
        <v>99.90000000000001</v>
      </c>
      <c r="P438" t="n">
        <v>417.58</v>
      </c>
    </row>
    <row r="439">
      <c r="A439" t="n">
        <v>86982</v>
      </c>
      <c r="B439" t="n">
        <v>122</v>
      </c>
      <c r="C439" t="inlineStr">
        <is>
          <t>Arcos</t>
        </is>
      </c>
      <c r="D439" s="551" t="n">
        <v>46143</v>
      </c>
      <c r="E439" t="n">
        <v>20117</v>
      </c>
      <c r="F439" t="inlineStr">
        <is>
          <t>MASSA FOLHADA AROSA 1KG UN</t>
        </is>
      </c>
      <c r="G439" t="n">
        <v>2291</v>
      </c>
      <c r="H439" t="n">
        <v>11</v>
      </c>
      <c r="I439" t="inlineStr">
        <is>
          <t>UN</t>
        </is>
      </c>
      <c r="J439" t="inlineStr">
        <is>
          <t>ALIMENTOS</t>
        </is>
      </c>
      <c r="K439" t="inlineStr">
        <is>
          <t>04/2026</t>
        </is>
      </c>
      <c r="L439" t="n">
        <v>37.9</v>
      </c>
      <c r="M439" s="551" t="n">
        <v>46134</v>
      </c>
      <c r="N439" t="n">
        <v>37.9</v>
      </c>
      <c r="O439" t="n">
        <v>37.9</v>
      </c>
      <c r="P439" t="n">
        <v>416.9</v>
      </c>
    </row>
    <row r="440">
      <c r="A440" t="n">
        <v>86996</v>
      </c>
      <c r="B440" t="n">
        <v>122</v>
      </c>
      <c r="C440" t="inlineStr">
        <is>
          <t>Arcos</t>
        </is>
      </c>
      <c r="D440" s="551" t="n">
        <v>46143</v>
      </c>
      <c r="E440" t="n">
        <v>26588</v>
      </c>
      <c r="F440" t="inlineStr">
        <is>
          <t>LONZA FATIADO JAIS KG</t>
        </is>
      </c>
      <c r="G440" t="n">
        <v>6804</v>
      </c>
      <c r="H440" t="n">
        <v>1.6</v>
      </c>
      <c r="I440" t="inlineStr">
        <is>
          <t>KG</t>
        </is>
      </c>
      <c r="J440" t="inlineStr">
        <is>
          <t>ALIMENTOS</t>
        </is>
      </c>
      <c r="K440" t="inlineStr">
        <is>
          <t>04/2026</t>
        </is>
      </c>
      <c r="L440" t="n">
        <v>257.1</v>
      </c>
      <c r="M440" s="551" t="n">
        <v>46135</v>
      </c>
      <c r="N440" t="n">
        <v>276.5</v>
      </c>
      <c r="O440" t="n">
        <v>276.5</v>
      </c>
      <c r="P440" t="n">
        <v>411.36</v>
      </c>
    </row>
    <row r="441">
      <c r="A441" t="n">
        <v>86985</v>
      </c>
      <c r="B441" t="n">
        <v>122</v>
      </c>
      <c r="C441" t="inlineStr">
        <is>
          <t>Arcos</t>
        </is>
      </c>
      <c r="D441" s="551" t="n">
        <v>46143</v>
      </c>
      <c r="E441" t="n">
        <v>20752</v>
      </c>
      <c r="F441" t="inlineStr">
        <is>
          <t>AZEITONA PTA AZAPA 90/110 DISALERNO 2KG</t>
        </is>
      </c>
      <c r="G441" t="n">
        <v>2088</v>
      </c>
      <c r="H441" t="n">
        <v>4</v>
      </c>
      <c r="I441" t="inlineStr">
        <is>
          <t>PT</t>
        </is>
      </c>
      <c r="J441" t="inlineStr">
        <is>
          <t>ALIMENTOS</t>
        </is>
      </c>
      <c r="K441" t="inlineStr">
        <is>
          <t>04/2026</t>
        </is>
      </c>
      <c r="L441" t="n">
        <v>0</v>
      </c>
      <c r="M441" s="551" t="n">
        <v>46111</v>
      </c>
      <c r="N441" t="n">
        <v>102.8</v>
      </c>
      <c r="O441" t="n">
        <v>102.8</v>
      </c>
      <c r="P441" t="n">
        <v>411.2</v>
      </c>
    </row>
    <row r="442">
      <c r="A442" t="n">
        <v>86993</v>
      </c>
      <c r="B442" t="n">
        <v>122</v>
      </c>
      <c r="C442" t="inlineStr">
        <is>
          <t>Arcos</t>
        </is>
      </c>
      <c r="D442" s="551" t="n">
        <v>46143</v>
      </c>
      <c r="E442" t="n">
        <v>18832</v>
      </c>
      <c r="F442" t="inlineStr">
        <is>
          <t>PATINHO MOIDO KG</t>
        </is>
      </c>
      <c r="G442" t="n">
        <v>2950</v>
      </c>
      <c r="H442" t="n">
        <v>10</v>
      </c>
      <c r="I442" t="inlineStr">
        <is>
          <t>KG</t>
        </is>
      </c>
      <c r="J442" t="inlineStr">
        <is>
          <t>ALIMENTOS</t>
        </is>
      </c>
      <c r="K442" t="inlineStr">
        <is>
          <t>04/2026</t>
        </is>
      </c>
      <c r="L442" t="n">
        <v>39.9</v>
      </c>
      <c r="M442" s="551" t="n">
        <v>46141</v>
      </c>
      <c r="N442" t="n">
        <v>39.9</v>
      </c>
      <c r="O442" t="n">
        <v>39.9</v>
      </c>
      <c r="P442" t="n">
        <v>399</v>
      </c>
    </row>
    <row r="443">
      <c r="A443" t="n">
        <v>86988</v>
      </c>
      <c r="B443" t="n">
        <v>122</v>
      </c>
      <c r="C443" t="inlineStr">
        <is>
          <t>Arcos</t>
        </is>
      </c>
      <c r="D443" s="551" t="n">
        <v>46143</v>
      </c>
      <c r="E443" t="n">
        <v>18159</v>
      </c>
      <c r="F443" t="inlineStr">
        <is>
          <t>WHISKY BALLANTINES FINEST 1L</t>
        </is>
      </c>
      <c r="G443" t="n">
        <v>3461</v>
      </c>
      <c r="H443" t="n">
        <v>2</v>
      </c>
      <c r="I443" t="inlineStr">
        <is>
          <t>GR</t>
        </is>
      </c>
      <c r="J443" t="inlineStr">
        <is>
          <t>BEBIDAS</t>
        </is>
      </c>
      <c r="K443" t="inlineStr">
        <is>
          <t>04/2026</t>
        </is>
      </c>
      <c r="L443" t="n">
        <v>0</v>
      </c>
      <c r="N443" t="n">
        <v>0</v>
      </c>
      <c r="O443" t="n">
        <v>0</v>
      </c>
      <c r="P443" t="n">
        <v>398.37</v>
      </c>
    </row>
    <row r="444">
      <c r="A444" t="n">
        <v>86989</v>
      </c>
      <c r="B444" t="n">
        <v>122</v>
      </c>
      <c r="C444" t="inlineStr">
        <is>
          <t>Arcos</t>
        </is>
      </c>
      <c r="D444" s="551" t="n">
        <v>46143</v>
      </c>
      <c r="E444" t="n">
        <v>18185</v>
      </c>
      <c r="F444" t="inlineStr">
        <is>
          <t>VODKA CIROC DE PINEAPPLE 750ML</t>
        </is>
      </c>
      <c r="G444" t="n">
        <v>3438</v>
      </c>
      <c r="H444" t="n">
        <v>2</v>
      </c>
      <c r="I444" t="inlineStr">
        <is>
          <t>GR</t>
        </is>
      </c>
      <c r="J444" t="inlineStr">
        <is>
          <t>BEBIDAS</t>
        </is>
      </c>
      <c r="K444" t="inlineStr">
        <is>
          <t>04/2026</t>
        </is>
      </c>
      <c r="L444" t="n">
        <v>0</v>
      </c>
      <c r="N444" t="n">
        <v>0</v>
      </c>
      <c r="O444" t="n">
        <v>0</v>
      </c>
      <c r="P444" t="n">
        <v>395.22</v>
      </c>
    </row>
    <row r="445">
      <c r="A445" t="n">
        <v>86992</v>
      </c>
      <c r="B445" t="n">
        <v>122</v>
      </c>
      <c r="C445" t="inlineStr">
        <is>
          <t>Arcos</t>
        </is>
      </c>
      <c r="D445" s="551" t="n">
        <v>46143</v>
      </c>
      <c r="E445" t="n">
        <v>21098</v>
      </c>
      <c r="F445" t="inlineStr">
        <is>
          <t>ACUCAR MASCAVO UNIAO C/1KG</t>
        </is>
      </c>
      <c r="G445" t="n">
        <v>1987</v>
      </c>
      <c r="H445" t="n">
        <v>22</v>
      </c>
      <c r="I445" t="inlineStr">
        <is>
          <t>PC</t>
        </is>
      </c>
      <c r="J445" t="inlineStr">
        <is>
          <t>ALIMENTOS</t>
        </is>
      </c>
      <c r="K445" t="inlineStr">
        <is>
          <t>04/2026</t>
        </is>
      </c>
      <c r="L445" t="n">
        <v>0</v>
      </c>
      <c r="M445" s="551" t="n">
        <v>46098</v>
      </c>
      <c r="N445" t="n">
        <v>17.83</v>
      </c>
      <c r="O445" t="n">
        <v>17.83</v>
      </c>
      <c r="P445" t="n">
        <v>392.26</v>
      </c>
    </row>
    <row r="446">
      <c r="A446" t="n">
        <v>87194</v>
      </c>
      <c r="B446" t="n">
        <v>122</v>
      </c>
      <c r="C446" t="inlineStr">
        <is>
          <t>Arcos</t>
        </is>
      </c>
      <c r="D446" s="551" t="n">
        <v>46143</v>
      </c>
      <c r="E446" t="n">
        <v>25645</v>
      </c>
      <c r="F446" t="inlineStr">
        <is>
          <t>VINHO BRANCO GONZALES BYASS SOLERA 750ML</t>
        </is>
      </c>
      <c r="G446" t="n">
        <v>6208</v>
      </c>
      <c r="H446" t="n">
        <v>2</v>
      </c>
      <c r="I446" t="inlineStr">
        <is>
          <t>GR</t>
        </is>
      </c>
      <c r="J446" t="inlineStr">
        <is>
          <t>BEBIDAS</t>
        </is>
      </c>
      <c r="K446" t="inlineStr">
        <is>
          <t>04/2026</t>
        </is>
      </c>
      <c r="L446" t="n">
        <v>0</v>
      </c>
      <c r="N446" t="n">
        <v>0</v>
      </c>
      <c r="O446" t="n">
        <v>0</v>
      </c>
      <c r="P446" t="n">
        <v>389.04</v>
      </c>
    </row>
    <row r="447">
      <c r="A447" t="n">
        <v>86995</v>
      </c>
      <c r="B447" t="n">
        <v>122</v>
      </c>
      <c r="C447" t="inlineStr">
        <is>
          <t>Arcos</t>
        </is>
      </c>
      <c r="D447" s="551" t="n">
        <v>46143</v>
      </c>
      <c r="E447" t="n">
        <v>20349</v>
      </c>
      <c r="F447" t="inlineStr">
        <is>
          <t>POLENTA PRE COZIDA DIVELLA 500G</t>
        </is>
      </c>
      <c r="G447" t="n">
        <v>2205</v>
      </c>
      <c r="H447" t="n">
        <v>29</v>
      </c>
      <c r="I447" t="inlineStr">
        <is>
          <t>PC</t>
        </is>
      </c>
      <c r="J447" t="inlineStr">
        <is>
          <t>ALIMENTOS</t>
        </is>
      </c>
      <c r="K447" t="inlineStr">
        <is>
          <t>04/2026</t>
        </is>
      </c>
      <c r="L447" t="n">
        <v>13.16</v>
      </c>
      <c r="M447" s="551" t="n">
        <v>46140</v>
      </c>
      <c r="N447" t="n">
        <v>13.16</v>
      </c>
      <c r="O447" t="n">
        <v>13.16</v>
      </c>
      <c r="P447" t="n">
        <v>381.64</v>
      </c>
    </row>
    <row r="448">
      <c r="A448" t="n">
        <v>86994</v>
      </c>
      <c r="B448" t="n">
        <v>122</v>
      </c>
      <c r="C448" t="inlineStr">
        <is>
          <t>Arcos</t>
        </is>
      </c>
      <c r="D448" s="551" t="n">
        <v>46143</v>
      </c>
      <c r="E448" t="n">
        <v>18296</v>
      </c>
      <c r="F448" t="inlineStr">
        <is>
          <t>LICOR SAN BASILE TRIPLE SEC 700ML</t>
        </is>
      </c>
      <c r="G448" t="n">
        <v>3333</v>
      </c>
      <c r="H448" t="n">
        <v>4.13</v>
      </c>
      <c r="I448" t="inlineStr">
        <is>
          <t>GR</t>
        </is>
      </c>
      <c r="J448" t="inlineStr">
        <is>
          <t>BEBIDAS</t>
        </is>
      </c>
      <c r="K448" t="inlineStr">
        <is>
          <t>04/2026</t>
        </is>
      </c>
      <c r="L448" t="n">
        <v>0</v>
      </c>
      <c r="M448" s="551" t="n">
        <v>45979</v>
      </c>
      <c r="N448" t="n">
        <v>90.08</v>
      </c>
      <c r="O448" t="n">
        <v>90.08</v>
      </c>
      <c r="P448" t="n">
        <v>372.03</v>
      </c>
    </row>
    <row r="449">
      <c r="A449" t="n">
        <v>86997</v>
      </c>
      <c r="B449" t="n">
        <v>122</v>
      </c>
      <c r="C449" t="inlineStr">
        <is>
          <t>Arcos</t>
        </is>
      </c>
      <c r="D449" s="551" t="n">
        <v>46143</v>
      </c>
      <c r="E449" t="n">
        <v>27399</v>
      </c>
      <c r="F449" t="inlineStr">
        <is>
          <t>PAO DE QUEIJO TRAD LANCHE DONA ZELDA 25UN C/80GR - 2KG</t>
        </is>
      </c>
      <c r="G449" t="n">
        <v>7401</v>
      </c>
      <c r="H449" t="n">
        <v>4</v>
      </c>
      <c r="I449" t="inlineStr">
        <is>
          <t>PC</t>
        </is>
      </c>
      <c r="J449" t="inlineStr">
        <is>
          <t>ALIMENTOS</t>
        </is>
      </c>
      <c r="K449" t="inlineStr">
        <is>
          <t>04/2026</t>
        </is>
      </c>
      <c r="L449" t="n">
        <v>90</v>
      </c>
      <c r="M449" s="551" t="n">
        <v>46129</v>
      </c>
      <c r="N449" t="n">
        <v>90</v>
      </c>
      <c r="O449" t="n">
        <v>90</v>
      </c>
      <c r="P449" t="n">
        <v>360</v>
      </c>
    </row>
    <row r="450">
      <c r="A450" t="n">
        <v>86953</v>
      </c>
      <c r="B450" t="n">
        <v>122</v>
      </c>
      <c r="C450" t="inlineStr">
        <is>
          <t>Arcos</t>
        </is>
      </c>
      <c r="D450" s="551" t="n">
        <v>46143</v>
      </c>
      <c r="E450" t="n">
        <v>17903</v>
      </c>
      <c r="F450" t="inlineStr">
        <is>
          <t>GUARANA ANTARCTICA LATA 350ML C/12 PC</t>
        </is>
      </c>
      <c r="G450" t="n">
        <v>3658</v>
      </c>
      <c r="H450" t="n">
        <v>17.66</v>
      </c>
      <c r="I450" t="inlineStr">
        <is>
          <t>PC</t>
        </is>
      </c>
      <c r="J450" t="inlineStr">
        <is>
          <t>BEBIDAS</t>
        </is>
      </c>
      <c r="K450" t="inlineStr">
        <is>
          <t>04/2026</t>
        </is>
      </c>
      <c r="L450" t="n">
        <v>0</v>
      </c>
      <c r="M450" s="551" t="n">
        <v>46094</v>
      </c>
      <c r="N450" t="n">
        <v>19.97</v>
      </c>
      <c r="O450" t="n">
        <v>21.1</v>
      </c>
      <c r="P450" t="n">
        <v>352.67</v>
      </c>
    </row>
    <row r="451">
      <c r="A451" t="n">
        <v>87002</v>
      </c>
      <c r="B451" t="n">
        <v>122</v>
      </c>
      <c r="C451" t="inlineStr">
        <is>
          <t>Arcos</t>
        </is>
      </c>
      <c r="D451" s="551" t="n">
        <v>46143</v>
      </c>
      <c r="E451" t="n">
        <v>27438</v>
      </c>
      <c r="F451" t="inlineStr">
        <is>
          <t>AZEITONA GR LA PASTINA VERDE INTEIRA  370GR</t>
        </is>
      </c>
      <c r="G451" t="n">
        <v>7438</v>
      </c>
      <c r="H451" t="n">
        <v>13</v>
      </c>
      <c r="I451" t="inlineStr">
        <is>
          <t>UN</t>
        </is>
      </c>
      <c r="J451" t="inlineStr">
        <is>
          <t>ALIMENTOS</t>
        </is>
      </c>
      <c r="K451" t="inlineStr">
        <is>
          <t>04/2026</t>
        </is>
      </c>
      <c r="L451" t="n">
        <v>0</v>
      </c>
      <c r="M451" s="551" t="n">
        <v>46082</v>
      </c>
      <c r="N451" t="n">
        <v>26.1</v>
      </c>
      <c r="O451" t="n">
        <v>26.1</v>
      </c>
      <c r="P451" t="n">
        <v>339.3</v>
      </c>
    </row>
    <row r="452">
      <c r="A452" t="n">
        <v>87001</v>
      </c>
      <c r="B452" t="n">
        <v>122</v>
      </c>
      <c r="C452" t="inlineStr">
        <is>
          <t>Arcos</t>
        </is>
      </c>
      <c r="D452" s="551" t="n">
        <v>46143</v>
      </c>
      <c r="E452" t="n">
        <v>26020</v>
      </c>
      <c r="F452" t="inlineStr">
        <is>
          <t>CREME DE LEITE PIRACANJUBA TP 1,030 KG  UN</t>
        </is>
      </c>
      <c r="G452" t="n">
        <v>2105</v>
      </c>
      <c r="H452" t="n">
        <v>23</v>
      </c>
      <c r="I452" t="inlineStr">
        <is>
          <t>UN</t>
        </is>
      </c>
      <c r="J452" t="inlineStr">
        <is>
          <t>ALIMENTOS</t>
        </is>
      </c>
      <c r="K452" t="inlineStr">
        <is>
          <t>04/2026</t>
        </is>
      </c>
      <c r="L452" t="n">
        <v>14.47</v>
      </c>
      <c r="M452" s="551" t="n">
        <v>46141</v>
      </c>
      <c r="N452" t="n">
        <v>15.26</v>
      </c>
      <c r="O452" t="n">
        <v>13.95</v>
      </c>
      <c r="P452" t="n">
        <v>332.81</v>
      </c>
    </row>
    <row r="453">
      <c r="A453" t="n">
        <v>87000</v>
      </c>
      <c r="B453" t="n">
        <v>122</v>
      </c>
      <c r="C453" t="inlineStr">
        <is>
          <t>Arcos</t>
        </is>
      </c>
      <c r="D453" s="551" t="n">
        <v>46143</v>
      </c>
      <c r="E453" t="n">
        <v>17883</v>
      </c>
      <c r="F453" t="inlineStr">
        <is>
          <t>SODA LIMONADA ANTARCTICA DIET LATA 350ML C/12</t>
        </is>
      </c>
      <c r="G453" t="n">
        <v>3673</v>
      </c>
      <c r="H453" t="n">
        <v>14.08</v>
      </c>
      <c r="I453" t="inlineStr">
        <is>
          <t>PC</t>
        </is>
      </c>
      <c r="J453" t="inlineStr">
        <is>
          <t>BEBIDAS</t>
        </is>
      </c>
      <c r="K453" t="inlineStr">
        <is>
          <t>04/2026</t>
        </is>
      </c>
      <c r="L453" t="n">
        <v>23.45</v>
      </c>
      <c r="M453" s="551" t="n">
        <v>46126</v>
      </c>
      <c r="N453" t="n">
        <v>23.45</v>
      </c>
      <c r="O453" t="n">
        <v>28.32</v>
      </c>
      <c r="P453" t="n">
        <v>330.18</v>
      </c>
    </row>
    <row r="454">
      <c r="A454" t="n">
        <v>87004</v>
      </c>
      <c r="B454" t="n">
        <v>122</v>
      </c>
      <c r="C454" t="inlineStr">
        <is>
          <t>Arcos</t>
        </is>
      </c>
      <c r="D454" s="551" t="n">
        <v>46143</v>
      </c>
      <c r="E454" t="n">
        <v>20614</v>
      </c>
      <c r="F454" t="inlineStr">
        <is>
          <t>PASTA GERGELIM TAHINE ISTAMBUL 5006 LT</t>
        </is>
      </c>
      <c r="G454" t="n">
        <v>2119</v>
      </c>
      <c r="H454" t="n">
        <v>10</v>
      </c>
      <c r="I454" t="inlineStr">
        <is>
          <t>UN</t>
        </is>
      </c>
      <c r="J454" t="inlineStr">
        <is>
          <t>ALIMENTOS</t>
        </is>
      </c>
      <c r="K454" t="inlineStr">
        <is>
          <t>04/2026</t>
        </is>
      </c>
      <c r="L454" t="n">
        <v>32.43</v>
      </c>
      <c r="M454" s="551" t="n">
        <v>46132</v>
      </c>
      <c r="N454" t="n">
        <v>32.43</v>
      </c>
      <c r="O454" t="n">
        <v>32.43</v>
      </c>
      <c r="P454" t="n">
        <v>324.3</v>
      </c>
    </row>
    <row r="455">
      <c r="A455" t="n">
        <v>86998</v>
      </c>
      <c r="B455" t="n">
        <v>122</v>
      </c>
      <c r="C455" t="inlineStr">
        <is>
          <t>Arcos</t>
        </is>
      </c>
      <c r="D455" s="551" t="n">
        <v>46143</v>
      </c>
      <c r="E455" t="n">
        <v>19979</v>
      </c>
      <c r="F455" t="inlineStr">
        <is>
          <t>MOLHO DE PIMENTA TABASCO RED C/60ML</t>
        </is>
      </c>
      <c r="G455" t="n">
        <v>2353</v>
      </c>
      <c r="H455" t="n">
        <v>15</v>
      </c>
      <c r="I455" t="inlineStr">
        <is>
          <t>FR</t>
        </is>
      </c>
      <c r="J455" t="inlineStr">
        <is>
          <t>ALIMENTOS</t>
        </is>
      </c>
      <c r="K455" t="inlineStr">
        <is>
          <t>04/2026</t>
        </is>
      </c>
      <c r="L455" t="n">
        <v>21.45</v>
      </c>
      <c r="M455" s="551" t="n">
        <v>46126</v>
      </c>
      <c r="N455" t="n">
        <v>21.45</v>
      </c>
      <c r="O455" t="n">
        <v>21.45</v>
      </c>
      <c r="P455" t="n">
        <v>321.75</v>
      </c>
    </row>
    <row r="456">
      <c r="A456" t="n">
        <v>87005</v>
      </c>
      <c r="B456" t="n">
        <v>122</v>
      </c>
      <c r="C456" t="inlineStr">
        <is>
          <t>Arcos</t>
        </is>
      </c>
      <c r="D456" s="551" t="n">
        <v>46143</v>
      </c>
      <c r="E456" t="n">
        <v>18138</v>
      </c>
      <c r="F456" t="inlineStr">
        <is>
          <t>WHISKY GLENFIDDICH 15 ANOS 750ML</t>
        </is>
      </c>
      <c r="G456" t="n">
        <v>3480</v>
      </c>
      <c r="H456" t="n">
        <v>0.59</v>
      </c>
      <c r="I456" t="inlineStr">
        <is>
          <t>GR</t>
        </is>
      </c>
      <c r="J456" t="inlineStr">
        <is>
          <t>BEBIDAS</t>
        </is>
      </c>
      <c r="K456" t="inlineStr">
        <is>
          <t>04/2026</t>
        </is>
      </c>
      <c r="L456" t="n">
        <v>0</v>
      </c>
      <c r="M456" s="551" t="n">
        <v>45811</v>
      </c>
      <c r="N456" t="n">
        <v>545.01</v>
      </c>
      <c r="O456" t="n">
        <v>545.01</v>
      </c>
      <c r="P456" t="n">
        <v>321.56</v>
      </c>
    </row>
    <row r="457">
      <c r="A457" t="n">
        <v>87006</v>
      </c>
      <c r="B457" t="n">
        <v>122</v>
      </c>
      <c r="C457" t="inlineStr">
        <is>
          <t>Arcos</t>
        </is>
      </c>
      <c r="D457" s="551" t="n">
        <v>46143</v>
      </c>
      <c r="E457" t="n">
        <v>24704</v>
      </c>
      <c r="F457" t="inlineStr">
        <is>
          <t>LICOR AJIWAI UMESHU 2L</t>
        </is>
      </c>
      <c r="G457" t="n">
        <v>5722</v>
      </c>
      <c r="H457" t="n">
        <v>2</v>
      </c>
      <c r="I457" t="inlineStr">
        <is>
          <t>GR</t>
        </is>
      </c>
      <c r="J457" t="inlineStr">
        <is>
          <t>BEBIDAS</t>
        </is>
      </c>
      <c r="K457" t="inlineStr">
        <is>
          <t>04/2026</t>
        </is>
      </c>
      <c r="L457" t="n">
        <v>0</v>
      </c>
      <c r="M457" s="551" t="n">
        <v>45615</v>
      </c>
      <c r="N457" t="n">
        <v>159.9</v>
      </c>
      <c r="O457" t="n">
        <v>159.9</v>
      </c>
      <c r="P457" t="n">
        <v>319.8</v>
      </c>
    </row>
    <row r="458">
      <c r="A458" t="n">
        <v>87007</v>
      </c>
      <c r="B458" t="n">
        <v>122</v>
      </c>
      <c r="C458" t="inlineStr">
        <is>
          <t>Arcos</t>
        </is>
      </c>
      <c r="D458" s="551" t="n">
        <v>46143</v>
      </c>
      <c r="E458" t="n">
        <v>18547</v>
      </c>
      <c r="F458" t="inlineStr">
        <is>
          <t>APERITIVO APEROL 750ML</t>
        </is>
      </c>
      <c r="G458" t="n">
        <v>3132</v>
      </c>
      <c r="H458" t="n">
        <v>8.35</v>
      </c>
      <c r="I458" t="inlineStr">
        <is>
          <t>GR</t>
        </is>
      </c>
      <c r="J458" t="inlineStr">
        <is>
          <t>BEBIDAS</t>
        </is>
      </c>
      <c r="K458" t="inlineStr">
        <is>
          <t>04/2026</t>
        </is>
      </c>
      <c r="L458" t="n">
        <v>0</v>
      </c>
      <c r="M458" s="551" t="n">
        <v>46105</v>
      </c>
      <c r="N458" t="n">
        <v>38</v>
      </c>
      <c r="O458" t="n">
        <v>37.99</v>
      </c>
      <c r="P458" t="n">
        <v>317.3</v>
      </c>
    </row>
    <row r="459">
      <c r="A459" t="n">
        <v>87158</v>
      </c>
      <c r="B459" t="n">
        <v>122</v>
      </c>
      <c r="C459" t="inlineStr">
        <is>
          <t>Arcos</t>
        </is>
      </c>
      <c r="D459" s="551" t="n">
        <v>46143</v>
      </c>
      <c r="E459" t="n">
        <v>22139</v>
      </c>
      <c r="F459" t="inlineStr">
        <is>
          <t>ESPUMANTE CAVA STARS BRUT RESERVA</t>
        </is>
      </c>
      <c r="G459" t="n">
        <v>3580</v>
      </c>
      <c r="H459" t="n">
        <v>7</v>
      </c>
      <c r="I459" t="inlineStr">
        <is>
          <t>LT</t>
        </is>
      </c>
      <c r="J459" t="inlineStr">
        <is>
          <t>BEBIDAS</t>
        </is>
      </c>
      <c r="K459" t="inlineStr">
        <is>
          <t>04/2026</t>
        </is>
      </c>
      <c r="L459" t="n">
        <v>0</v>
      </c>
      <c r="N459" t="n">
        <v>0</v>
      </c>
      <c r="O459" t="n">
        <v>0</v>
      </c>
      <c r="P459" t="n">
        <v>315</v>
      </c>
    </row>
    <row r="460">
      <c r="A460" t="n">
        <v>87008</v>
      </c>
      <c r="B460" t="n">
        <v>122</v>
      </c>
      <c r="C460" t="inlineStr">
        <is>
          <t>Arcos</t>
        </is>
      </c>
      <c r="D460" s="551" t="n">
        <v>46143</v>
      </c>
      <c r="E460" t="n">
        <v>26024</v>
      </c>
      <c r="F460" t="inlineStr">
        <is>
          <t>EMPANADA MARGUERITA UN</t>
        </is>
      </c>
      <c r="G460" t="n">
        <v>6499</v>
      </c>
      <c r="H460" t="n">
        <v>50</v>
      </c>
      <c r="I460" t="inlineStr">
        <is>
          <t>UN</t>
        </is>
      </c>
      <c r="J460" t="inlineStr">
        <is>
          <t>ALIMENTOS</t>
        </is>
      </c>
      <c r="K460" t="inlineStr">
        <is>
          <t>04/2026</t>
        </is>
      </c>
      <c r="L460" t="n">
        <v>6.2</v>
      </c>
      <c r="M460" s="551" t="n">
        <v>46127</v>
      </c>
      <c r="N460" t="n">
        <v>6.2</v>
      </c>
      <c r="O460" t="n">
        <v>6.2</v>
      </c>
      <c r="P460" t="n">
        <v>310</v>
      </c>
    </row>
    <row r="461">
      <c r="A461" t="n">
        <v>87198</v>
      </c>
      <c r="B461" t="n">
        <v>122</v>
      </c>
      <c r="C461" t="inlineStr">
        <is>
          <t>Arcos</t>
        </is>
      </c>
      <c r="D461" s="551" t="n">
        <v>46143</v>
      </c>
      <c r="E461" t="n">
        <v>28895</v>
      </c>
      <c r="F461" t="inlineStr">
        <is>
          <t>AGUA TONICA PRATA 269ML C/6UN</t>
        </is>
      </c>
      <c r="G461" t="n">
        <v>8884</v>
      </c>
      <c r="H461" t="n">
        <v>12</v>
      </c>
      <c r="I461" t="inlineStr">
        <is>
          <t>PC</t>
        </is>
      </c>
      <c r="J461" t="inlineStr">
        <is>
          <t>BEBIDAS</t>
        </is>
      </c>
      <c r="K461" t="inlineStr">
        <is>
          <t>04/2026</t>
        </is>
      </c>
      <c r="L461" t="n">
        <v>24.99</v>
      </c>
      <c r="M461" s="551" t="n">
        <v>46139</v>
      </c>
      <c r="N461" t="n">
        <v>24.99</v>
      </c>
      <c r="O461" t="n">
        <v>24.99</v>
      </c>
      <c r="P461" t="n">
        <v>299.88</v>
      </c>
    </row>
    <row r="462">
      <c r="A462" t="n">
        <v>87011</v>
      </c>
      <c r="B462" t="n">
        <v>122</v>
      </c>
      <c r="C462" t="inlineStr">
        <is>
          <t>Arcos</t>
        </is>
      </c>
      <c r="D462" s="551" t="n">
        <v>46143</v>
      </c>
      <c r="E462" t="n">
        <v>25562</v>
      </c>
      <c r="F462" t="inlineStr">
        <is>
          <t>CERVEJA CORONA CERO SUNBREW LONG NECK 330ML C/24</t>
        </is>
      </c>
      <c r="G462" t="n">
        <v>6169</v>
      </c>
      <c r="H462" t="n">
        <v>2</v>
      </c>
      <c r="I462" t="inlineStr">
        <is>
          <t>PC</t>
        </is>
      </c>
      <c r="J462" t="inlineStr">
        <is>
          <t>BEBIDAS</t>
        </is>
      </c>
      <c r="K462" t="inlineStr">
        <is>
          <t>04/2026</t>
        </is>
      </c>
      <c r="L462" t="n">
        <v>0</v>
      </c>
      <c r="N462" t="n">
        <v>0</v>
      </c>
      <c r="O462" t="n">
        <v>146.8</v>
      </c>
      <c r="P462" t="n">
        <v>293.6</v>
      </c>
    </row>
    <row r="463">
      <c r="A463" t="n">
        <v>87012</v>
      </c>
      <c r="B463" t="n">
        <v>122</v>
      </c>
      <c r="C463" t="inlineStr">
        <is>
          <t>Arcos</t>
        </is>
      </c>
      <c r="D463" s="551" t="n">
        <v>46143</v>
      </c>
      <c r="E463" t="n">
        <v>21073</v>
      </c>
      <c r="F463" t="inlineStr">
        <is>
          <t>CALDA DE AGAVE AZUL JASMINE ORGANICO 330ML UN</t>
        </is>
      </c>
      <c r="G463" t="n">
        <v>1994</v>
      </c>
      <c r="H463" t="n">
        <v>6</v>
      </c>
      <c r="I463" t="inlineStr">
        <is>
          <t>UN</t>
        </is>
      </c>
      <c r="J463" t="inlineStr">
        <is>
          <t>ALIMENTOS</t>
        </is>
      </c>
      <c r="K463" t="inlineStr">
        <is>
          <t>04/2026</t>
        </is>
      </c>
      <c r="L463" t="n">
        <v>48.79</v>
      </c>
      <c r="M463" s="551" t="n">
        <v>46140</v>
      </c>
      <c r="N463" t="n">
        <v>48.9</v>
      </c>
      <c r="O463" t="n">
        <v>48.9</v>
      </c>
      <c r="P463" t="n">
        <v>292.74</v>
      </c>
    </row>
    <row r="464">
      <c r="A464" t="n">
        <v>87179</v>
      </c>
      <c r="B464" t="n">
        <v>122</v>
      </c>
      <c r="C464" t="inlineStr">
        <is>
          <t>Arcos</t>
        </is>
      </c>
      <c r="D464" s="551" t="n">
        <v>46143</v>
      </c>
      <c r="E464" t="n">
        <v>18546</v>
      </c>
      <c r="F464" t="inlineStr">
        <is>
          <t>APERITIVO AVERNA AMARO 700ML</t>
        </is>
      </c>
      <c r="G464" t="n">
        <v>3133</v>
      </c>
      <c r="H464" t="n">
        <v>3.57</v>
      </c>
      <c r="I464" t="inlineStr">
        <is>
          <t>GR</t>
        </is>
      </c>
      <c r="J464" t="inlineStr">
        <is>
          <t>BEBIDAS</t>
        </is>
      </c>
      <c r="K464" t="inlineStr">
        <is>
          <t>04/2026</t>
        </is>
      </c>
      <c r="L464" t="n">
        <v>0</v>
      </c>
      <c r="M464" s="551" t="n">
        <v>45987</v>
      </c>
      <c r="N464" t="n">
        <v>81.06</v>
      </c>
      <c r="O464" t="n">
        <v>99.90000000000001</v>
      </c>
      <c r="P464" t="n">
        <v>289.38</v>
      </c>
    </row>
    <row r="465">
      <c r="A465" t="n">
        <v>87017</v>
      </c>
      <c r="B465" t="n">
        <v>122</v>
      </c>
      <c r="C465" t="inlineStr">
        <is>
          <t>Arcos</t>
        </is>
      </c>
      <c r="D465" s="551" t="n">
        <v>46143</v>
      </c>
      <c r="E465" t="n">
        <v>18218</v>
      </c>
      <c r="F465" t="inlineStr">
        <is>
          <t>VERMOUTH CINZANO ROSSO ARGENTINO 1L</t>
        </is>
      </c>
      <c r="G465" t="n">
        <v>3410</v>
      </c>
      <c r="H465" t="n">
        <v>11</v>
      </c>
      <c r="I465" t="inlineStr">
        <is>
          <t>GR</t>
        </is>
      </c>
      <c r="J465" t="inlineStr">
        <is>
          <t>BEBIDAS</t>
        </is>
      </c>
      <c r="K465" t="inlineStr">
        <is>
          <t>04/2026</t>
        </is>
      </c>
      <c r="L465" t="n">
        <v>26</v>
      </c>
      <c r="M465" s="551" t="n">
        <v>46132</v>
      </c>
      <c r="N465" t="n">
        <v>26</v>
      </c>
      <c r="O465" t="n">
        <v>26</v>
      </c>
      <c r="P465" t="n">
        <v>286</v>
      </c>
    </row>
    <row r="466">
      <c r="A466" t="n">
        <v>87013</v>
      </c>
      <c r="B466" t="n">
        <v>122</v>
      </c>
      <c r="C466" t="inlineStr">
        <is>
          <t>Arcos</t>
        </is>
      </c>
      <c r="D466" s="551" t="n">
        <v>46143</v>
      </c>
      <c r="E466" t="n">
        <v>20421</v>
      </c>
      <c r="F466" t="inlineStr">
        <is>
          <t>COUSCOUS MARROQUINO PAGANINI 500G</t>
        </is>
      </c>
      <c r="G466" t="n">
        <v>2187</v>
      </c>
      <c r="H466" t="n">
        <v>16</v>
      </c>
      <c r="I466" t="inlineStr">
        <is>
          <t>UN</t>
        </is>
      </c>
      <c r="J466" t="inlineStr">
        <is>
          <t>ALIMENTOS</t>
        </is>
      </c>
      <c r="K466" t="inlineStr">
        <is>
          <t>04/2026</t>
        </is>
      </c>
      <c r="L466" t="n">
        <v>17.8</v>
      </c>
      <c r="M466" s="551" t="n">
        <v>46141</v>
      </c>
      <c r="N466" t="n">
        <v>17.8</v>
      </c>
      <c r="O466" t="n">
        <v>17.8</v>
      </c>
      <c r="P466" t="n">
        <v>284.8</v>
      </c>
    </row>
    <row r="467">
      <c r="A467" t="n">
        <v>87163</v>
      </c>
      <c r="B467" t="n">
        <v>122</v>
      </c>
      <c r="C467" t="inlineStr">
        <is>
          <t>Arcos</t>
        </is>
      </c>
      <c r="D467" s="551" t="n">
        <v>46143</v>
      </c>
      <c r="E467" t="n">
        <v>21068</v>
      </c>
      <c r="F467" t="inlineStr">
        <is>
          <t>ACETO BALSAMICO LA PASTINA 500ML</t>
        </is>
      </c>
      <c r="G467" t="n">
        <v>1997</v>
      </c>
      <c r="H467" t="n">
        <v>15</v>
      </c>
      <c r="I467" t="inlineStr">
        <is>
          <t>GR</t>
        </is>
      </c>
      <c r="J467" t="inlineStr">
        <is>
          <t>ALIMENTOS</t>
        </is>
      </c>
      <c r="K467" t="inlineStr">
        <is>
          <t>04/2026</t>
        </is>
      </c>
      <c r="L467" t="n">
        <v>0</v>
      </c>
      <c r="N467" t="n">
        <v>0</v>
      </c>
      <c r="O467" t="n">
        <v>18.92</v>
      </c>
      <c r="P467" t="n">
        <v>283.8</v>
      </c>
    </row>
    <row r="468">
      <c r="A468" t="n">
        <v>87003</v>
      </c>
      <c r="B468" t="n">
        <v>122</v>
      </c>
      <c r="C468" t="inlineStr">
        <is>
          <t>Arcos</t>
        </is>
      </c>
      <c r="D468" s="551" t="n">
        <v>46143</v>
      </c>
      <c r="E468" t="n">
        <v>20689</v>
      </c>
      <c r="F468" t="inlineStr">
        <is>
          <t>CREME DE LEITE FRESCO QUATA C/1,01LT</t>
        </is>
      </c>
      <c r="G468" t="n">
        <v>2105</v>
      </c>
      <c r="H468" t="n">
        <v>9</v>
      </c>
      <c r="I468" t="inlineStr">
        <is>
          <t>UN</t>
        </is>
      </c>
      <c r="J468" t="inlineStr">
        <is>
          <t>ALIMENTOS</t>
        </is>
      </c>
      <c r="K468" t="inlineStr">
        <is>
          <t>04/2026</t>
        </is>
      </c>
      <c r="L468" t="n">
        <v>30.5</v>
      </c>
      <c r="M468" s="551" t="n">
        <v>46135</v>
      </c>
      <c r="N468" t="n">
        <v>30.5</v>
      </c>
      <c r="O468" t="n">
        <v>31.6</v>
      </c>
      <c r="P468" t="n">
        <v>274.5</v>
      </c>
    </row>
    <row r="469">
      <c r="A469" t="n">
        <v>87171</v>
      </c>
      <c r="B469" t="n">
        <v>122</v>
      </c>
      <c r="C469" t="inlineStr">
        <is>
          <t>Arcos</t>
        </is>
      </c>
      <c r="D469" s="551" t="n">
        <v>46143</v>
      </c>
      <c r="E469" t="n">
        <v>18696</v>
      </c>
      <c r="F469" t="inlineStr">
        <is>
          <t>BISTECA SUINA KG</t>
        </is>
      </c>
      <c r="G469" t="n">
        <v>3035</v>
      </c>
      <c r="H469" t="n">
        <v>15.18</v>
      </c>
      <c r="I469" t="inlineStr">
        <is>
          <t>KG</t>
        </is>
      </c>
      <c r="J469" t="inlineStr">
        <is>
          <t>ALIMENTOS</t>
        </is>
      </c>
      <c r="K469" t="inlineStr">
        <is>
          <t>04/2026</t>
        </is>
      </c>
      <c r="L469" t="n">
        <v>17.99</v>
      </c>
      <c r="M469" s="551" t="n">
        <v>46139</v>
      </c>
      <c r="N469" t="n">
        <v>17.99</v>
      </c>
      <c r="O469" t="n">
        <v>17.99</v>
      </c>
      <c r="P469" t="n">
        <v>273.09</v>
      </c>
    </row>
    <row r="470">
      <c r="A470" t="n">
        <v>87015</v>
      </c>
      <c r="B470" t="n">
        <v>122</v>
      </c>
      <c r="C470" t="inlineStr">
        <is>
          <t>Arcos</t>
        </is>
      </c>
      <c r="D470" s="551" t="n">
        <v>46143</v>
      </c>
      <c r="E470" t="n">
        <v>19420</v>
      </c>
      <c r="F470" t="inlineStr">
        <is>
          <t>LEITE INTEGRAL ITALAC 1L</t>
        </is>
      </c>
      <c r="G470" t="n">
        <v>2758</v>
      </c>
      <c r="H470" t="n">
        <v>47</v>
      </c>
      <c r="I470" t="inlineStr">
        <is>
          <t>UN</t>
        </is>
      </c>
      <c r="J470" t="inlineStr">
        <is>
          <t>ALIMENTOS</t>
        </is>
      </c>
      <c r="K470" t="inlineStr">
        <is>
          <t>04/2026</t>
        </is>
      </c>
      <c r="L470" t="n">
        <v>0</v>
      </c>
      <c r="M470" s="551" t="n">
        <v>45678</v>
      </c>
      <c r="N470" t="n">
        <v>5.79</v>
      </c>
      <c r="O470" t="n">
        <v>5.79</v>
      </c>
      <c r="P470" t="n">
        <v>272.13</v>
      </c>
    </row>
    <row r="471">
      <c r="A471" t="n">
        <v>87178</v>
      </c>
      <c r="B471" t="n">
        <v>122</v>
      </c>
      <c r="C471" t="inlineStr">
        <is>
          <t>Arcos</t>
        </is>
      </c>
      <c r="D471" s="551" t="n">
        <v>46143</v>
      </c>
      <c r="E471" t="n">
        <v>29205</v>
      </c>
      <c r="F471" t="inlineStr">
        <is>
          <t xml:space="preserve">BATATA BARRACA GRAUDA </t>
        </is>
      </c>
      <c r="G471" t="n">
        <v>9149</v>
      </c>
      <c r="H471" t="n">
        <v>50</v>
      </c>
      <c r="I471" t="inlineStr">
        <is>
          <t>KG</t>
        </is>
      </c>
      <c r="J471" t="inlineStr">
        <is>
          <t>ALIMENTOS</t>
        </is>
      </c>
      <c r="K471" t="inlineStr">
        <is>
          <t>04/2026</t>
        </is>
      </c>
      <c r="L471" t="n">
        <v>0</v>
      </c>
      <c r="N471" t="n">
        <v>0</v>
      </c>
      <c r="O471" t="n">
        <v>5.44</v>
      </c>
      <c r="P471" t="n">
        <v>272</v>
      </c>
    </row>
    <row r="472">
      <c r="A472" t="n">
        <v>87192</v>
      </c>
      <c r="B472" t="n">
        <v>122</v>
      </c>
      <c r="C472" t="inlineStr">
        <is>
          <t>Arcos</t>
        </is>
      </c>
      <c r="D472" s="551" t="n">
        <v>46143</v>
      </c>
      <c r="E472" t="n">
        <v>18366</v>
      </c>
      <c r="F472" t="inlineStr">
        <is>
          <t>GIN MONKEY 47 500ML</t>
        </is>
      </c>
      <c r="G472" t="n">
        <v>3272</v>
      </c>
      <c r="H472" t="n">
        <v>2.25</v>
      </c>
      <c r="I472" t="inlineStr">
        <is>
          <t>UN</t>
        </is>
      </c>
      <c r="J472" t="inlineStr">
        <is>
          <t>BEBIDAS</t>
        </is>
      </c>
      <c r="K472" t="inlineStr">
        <is>
          <t>04/2026</t>
        </is>
      </c>
      <c r="L472" t="n">
        <v>0</v>
      </c>
      <c r="N472" t="n">
        <v>0</v>
      </c>
      <c r="O472" t="n">
        <v>0</v>
      </c>
      <c r="P472" t="n">
        <v>270</v>
      </c>
    </row>
    <row r="473">
      <c r="A473" t="n">
        <v>87014</v>
      </c>
      <c r="B473" t="n">
        <v>122</v>
      </c>
      <c r="C473" t="inlineStr">
        <is>
          <t>Arcos</t>
        </is>
      </c>
      <c r="D473" s="551" t="n">
        <v>46143</v>
      </c>
      <c r="E473" t="n">
        <v>20114</v>
      </c>
      <c r="F473" t="inlineStr">
        <is>
          <t>MACARRAO LINGUINE GRANO DURO DIVELLA  500GR</t>
        </is>
      </c>
      <c r="G473" t="n">
        <v>2292</v>
      </c>
      <c r="H473" t="n">
        <v>31</v>
      </c>
      <c r="I473" t="inlineStr">
        <is>
          <t>UN</t>
        </is>
      </c>
      <c r="J473" t="inlineStr">
        <is>
          <t>ALIMENTOS</t>
        </is>
      </c>
      <c r="K473" t="inlineStr">
        <is>
          <t>04/2026</t>
        </is>
      </c>
      <c r="L473" t="n">
        <v>8.699999999999999</v>
      </c>
      <c r="M473" s="551" t="n">
        <v>46132</v>
      </c>
      <c r="N473" t="n">
        <v>8.699999999999999</v>
      </c>
      <c r="O473" t="n">
        <v>8.699999999999999</v>
      </c>
      <c r="P473" t="n">
        <v>269.7</v>
      </c>
    </row>
    <row r="474">
      <c r="A474" t="n">
        <v>87016</v>
      </c>
      <c r="B474" t="n">
        <v>122</v>
      </c>
      <c r="C474" t="inlineStr">
        <is>
          <t>Arcos</t>
        </is>
      </c>
      <c r="D474" s="551" t="n">
        <v>46143</v>
      </c>
      <c r="E474" t="n">
        <v>20672</v>
      </c>
      <c r="F474" t="inlineStr">
        <is>
          <t>EXTRATO DE TOMATE ELEFANTE C/1,7KG</t>
        </is>
      </c>
      <c r="G474" t="n">
        <v>2107</v>
      </c>
      <c r="H474" t="n">
        <v>9</v>
      </c>
      <c r="I474" t="inlineStr">
        <is>
          <t>PC</t>
        </is>
      </c>
      <c r="J474" t="inlineStr">
        <is>
          <t>ALIMENTOS</t>
        </is>
      </c>
      <c r="K474" t="inlineStr">
        <is>
          <t>04/2026</t>
        </is>
      </c>
      <c r="L474" t="n">
        <v>29.55</v>
      </c>
      <c r="M474" s="551" t="n">
        <v>46132</v>
      </c>
      <c r="N474" t="n">
        <v>29.55</v>
      </c>
      <c r="O474" t="n">
        <v>29.55</v>
      </c>
      <c r="P474" t="n">
        <v>265.95</v>
      </c>
    </row>
    <row r="475">
      <c r="A475" t="n">
        <v>87196</v>
      </c>
      <c r="B475" t="n">
        <v>122</v>
      </c>
      <c r="C475" t="inlineStr">
        <is>
          <t>Arcos</t>
        </is>
      </c>
      <c r="D475" s="551" t="n">
        <v>46143</v>
      </c>
      <c r="E475" t="n">
        <v>18310</v>
      </c>
      <c r="F475" t="inlineStr">
        <is>
          <t>LICOR GRAND MARNIER CORDON ROUGE 700ML</t>
        </is>
      </c>
      <c r="G475" t="n">
        <v>3323</v>
      </c>
      <c r="H475" t="n">
        <v>2.85</v>
      </c>
      <c r="I475" t="inlineStr">
        <is>
          <t>UN</t>
        </is>
      </c>
      <c r="J475" t="inlineStr">
        <is>
          <t>BEBIDAS</t>
        </is>
      </c>
      <c r="K475" t="inlineStr">
        <is>
          <t>04/2026</t>
        </is>
      </c>
      <c r="L475" t="n">
        <v>0</v>
      </c>
      <c r="N475" t="n">
        <v>0</v>
      </c>
      <c r="O475" t="n">
        <v>0</v>
      </c>
      <c r="P475" t="n">
        <v>256.5</v>
      </c>
    </row>
    <row r="476">
      <c r="A476" t="n">
        <v>87213</v>
      </c>
      <c r="B476" t="n">
        <v>122</v>
      </c>
      <c r="C476" t="inlineStr">
        <is>
          <t>Arcos</t>
        </is>
      </c>
      <c r="D476" s="551" t="n">
        <v>46143</v>
      </c>
      <c r="E476" t="n">
        <v>18153</v>
      </c>
      <c r="F476" t="inlineStr">
        <is>
          <t>WHISKY BOURBON WOODFORD RESERVE 750ML</t>
        </is>
      </c>
      <c r="G476" t="n">
        <v>3466</v>
      </c>
      <c r="H476" t="n">
        <v>1.57</v>
      </c>
      <c r="I476" t="inlineStr">
        <is>
          <t>GR</t>
        </is>
      </c>
      <c r="J476" t="inlineStr">
        <is>
          <t>BEBIDAS</t>
        </is>
      </c>
      <c r="K476" t="inlineStr">
        <is>
          <t>04/2026</t>
        </is>
      </c>
      <c r="L476" t="n">
        <v>0</v>
      </c>
      <c r="M476" s="551" t="n">
        <v>45975</v>
      </c>
      <c r="N476" t="n">
        <v>160.56</v>
      </c>
      <c r="O476" t="n">
        <v>160.56</v>
      </c>
      <c r="P476" t="n">
        <v>252.08</v>
      </c>
    </row>
    <row r="477">
      <c r="A477" t="n">
        <v>87176</v>
      </c>
      <c r="B477" t="n">
        <v>122</v>
      </c>
      <c r="C477" t="inlineStr">
        <is>
          <t>Arcos</t>
        </is>
      </c>
      <c r="D477" s="551" t="n">
        <v>46143</v>
      </c>
      <c r="E477" t="n">
        <v>21041</v>
      </c>
      <c r="F477" t="inlineStr">
        <is>
          <t>AZEITE EXT/ VIRGEM ANDORINHA C/ BICO 500ML</t>
        </is>
      </c>
      <c r="G477" t="n">
        <v>1999</v>
      </c>
      <c r="H477" t="n">
        <v>6</v>
      </c>
      <c r="I477" t="inlineStr">
        <is>
          <t>UN</t>
        </is>
      </c>
      <c r="J477" t="inlineStr">
        <is>
          <t>ALIMENTOS</t>
        </is>
      </c>
      <c r="K477" t="inlineStr">
        <is>
          <t>04/2026</t>
        </is>
      </c>
      <c r="L477" t="n">
        <v>0</v>
      </c>
      <c r="N477" t="n">
        <v>0</v>
      </c>
      <c r="O477" t="n">
        <v>38.9</v>
      </c>
      <c r="P477" t="n">
        <v>233.4</v>
      </c>
    </row>
    <row r="478">
      <c r="A478" t="n">
        <v>87208</v>
      </c>
      <c r="B478" t="n">
        <v>122</v>
      </c>
      <c r="C478" t="inlineStr">
        <is>
          <t>Arcos</t>
        </is>
      </c>
      <c r="D478" s="551" t="n">
        <v>46143</v>
      </c>
      <c r="E478" t="n">
        <v>18133</v>
      </c>
      <c r="F478" t="inlineStr">
        <is>
          <t>WHISKY GLENLIVET FOUNDERS RESERVE 750ML</t>
        </is>
      </c>
      <c r="G478" t="n">
        <v>3484</v>
      </c>
      <c r="H478" t="n">
        <v>1.2</v>
      </c>
      <c r="I478" t="inlineStr">
        <is>
          <t>GR</t>
        </is>
      </c>
      <c r="J478" t="inlineStr">
        <is>
          <t>BEBIDAS</t>
        </is>
      </c>
      <c r="K478" t="inlineStr">
        <is>
          <t>04/2026</t>
        </is>
      </c>
      <c r="L478" t="n">
        <v>0</v>
      </c>
      <c r="N478" t="n">
        <v>0</v>
      </c>
      <c r="O478" t="n">
        <v>193.9</v>
      </c>
      <c r="P478" t="n">
        <v>232.68</v>
      </c>
    </row>
    <row r="479">
      <c r="A479" t="n">
        <v>87033</v>
      </c>
      <c r="B479" t="n">
        <v>122</v>
      </c>
      <c r="C479" t="inlineStr">
        <is>
          <t>Arcos</t>
        </is>
      </c>
      <c r="D479" s="551" t="n">
        <v>46143</v>
      </c>
      <c r="E479" t="n">
        <v>19790</v>
      </c>
      <c r="F479" t="inlineStr">
        <is>
          <t>POLPA DE AVOCADO KG</t>
        </is>
      </c>
      <c r="G479" t="n">
        <v>2469</v>
      </c>
      <c r="H479" t="n">
        <v>5</v>
      </c>
      <c r="I479" t="inlineStr">
        <is>
          <t>KG</t>
        </is>
      </c>
      <c r="J479" t="inlineStr">
        <is>
          <t>ALIMENTOS</t>
        </is>
      </c>
      <c r="K479" t="inlineStr">
        <is>
          <t>04/2026</t>
        </is>
      </c>
      <c r="L479" t="n">
        <v>46.4</v>
      </c>
      <c r="M479" s="551" t="n">
        <v>46142</v>
      </c>
      <c r="N479" t="n">
        <v>46.4</v>
      </c>
      <c r="O479" t="n">
        <v>46.4</v>
      </c>
      <c r="P479" t="n">
        <v>232</v>
      </c>
    </row>
    <row r="480">
      <c r="A480" t="n">
        <v>87021</v>
      </c>
      <c r="B480" t="n">
        <v>122</v>
      </c>
      <c r="C480" t="inlineStr">
        <is>
          <t>Arcos</t>
        </is>
      </c>
      <c r="D480" s="551" t="n">
        <v>46143</v>
      </c>
      <c r="E480" t="n">
        <v>19946</v>
      </c>
      <c r="F480" t="inlineStr">
        <is>
          <t>MOSTARDA DIJON COM GRAO BEAUFOR C/1,001KG</t>
        </is>
      </c>
      <c r="G480" t="n">
        <v>2360</v>
      </c>
      <c r="H480" t="n">
        <v>4</v>
      </c>
      <c r="I480" t="inlineStr">
        <is>
          <t>PT</t>
        </is>
      </c>
      <c r="J480" t="inlineStr">
        <is>
          <t>ALIMENTOS</t>
        </is>
      </c>
      <c r="K480" t="inlineStr">
        <is>
          <t>04/2026</t>
        </is>
      </c>
      <c r="L480" t="n">
        <v>57.5</v>
      </c>
      <c r="M480" s="551" t="n">
        <v>46140</v>
      </c>
      <c r="N480" t="n">
        <v>57.5</v>
      </c>
      <c r="O480" t="n">
        <v>57.5</v>
      </c>
      <c r="P480" t="n">
        <v>230</v>
      </c>
    </row>
    <row r="481">
      <c r="A481" t="n">
        <v>87018</v>
      </c>
      <c r="B481" t="n">
        <v>122</v>
      </c>
      <c r="C481" t="inlineStr">
        <is>
          <t>Arcos</t>
        </is>
      </c>
      <c r="D481" s="551" t="n">
        <v>46143</v>
      </c>
      <c r="E481" t="n">
        <v>20621</v>
      </c>
      <c r="F481" t="inlineStr">
        <is>
          <t>PEPINO EM CONSERVA HEMMER C/300G</t>
        </is>
      </c>
      <c r="G481" t="n">
        <v>2117</v>
      </c>
      <c r="H481" t="n">
        <v>10</v>
      </c>
      <c r="I481" t="inlineStr">
        <is>
          <t>PT</t>
        </is>
      </c>
      <c r="J481" t="inlineStr">
        <is>
          <t>ALIMENTOS</t>
        </is>
      </c>
      <c r="K481" t="inlineStr">
        <is>
          <t>04/2026</t>
        </is>
      </c>
      <c r="L481" t="n">
        <v>0</v>
      </c>
      <c r="M481" s="551" t="n">
        <v>46106</v>
      </c>
      <c r="N481" t="n">
        <v>22.88</v>
      </c>
      <c r="O481" t="n">
        <v>26</v>
      </c>
      <c r="P481" t="n">
        <v>228.8</v>
      </c>
    </row>
    <row r="482">
      <c r="A482" t="n">
        <v>87020</v>
      </c>
      <c r="B482" t="n">
        <v>122</v>
      </c>
      <c r="C482" t="inlineStr">
        <is>
          <t>Arcos</t>
        </is>
      </c>
      <c r="D482" s="551" t="n">
        <v>46143</v>
      </c>
      <c r="E482" t="n">
        <v>18543</v>
      </c>
      <c r="F482" t="inlineStr">
        <is>
          <t>APERITIVO CYNAR 900ML</t>
        </is>
      </c>
      <c r="G482" t="n">
        <v>3135</v>
      </c>
      <c r="H482" t="n">
        <v>11.92</v>
      </c>
      <c r="I482" t="inlineStr">
        <is>
          <t>GR</t>
        </is>
      </c>
      <c r="J482" t="inlineStr">
        <is>
          <t>BEBIDAS</t>
        </is>
      </c>
      <c r="K482" t="inlineStr">
        <is>
          <t>04/2026</t>
        </is>
      </c>
      <c r="L482" t="n">
        <v>18.5</v>
      </c>
      <c r="M482" s="551" t="n">
        <v>46132</v>
      </c>
      <c r="N482" t="n">
        <v>18.5</v>
      </c>
      <c r="O482" t="n">
        <v>21.17</v>
      </c>
      <c r="P482" t="n">
        <v>220.52</v>
      </c>
    </row>
    <row r="483">
      <c r="A483" t="n">
        <v>87141</v>
      </c>
      <c r="B483" t="n">
        <v>122</v>
      </c>
      <c r="C483" t="inlineStr">
        <is>
          <t>Arcos</t>
        </is>
      </c>
      <c r="D483" s="551" t="n">
        <v>46143</v>
      </c>
      <c r="E483" t="n">
        <v>20501</v>
      </c>
      <c r="F483" t="inlineStr">
        <is>
          <t>LINGUICA TOSCANA AURORA KG</t>
        </is>
      </c>
      <c r="G483" t="n">
        <v>2154</v>
      </c>
      <c r="H483" t="n">
        <v>10</v>
      </c>
      <c r="I483" t="inlineStr">
        <is>
          <t>KG</t>
        </is>
      </c>
      <c r="J483" t="inlineStr">
        <is>
          <t>ALIMENTOS</t>
        </is>
      </c>
      <c r="K483" t="inlineStr">
        <is>
          <t>04/2026</t>
        </is>
      </c>
      <c r="L483" t="n">
        <v>22.01</v>
      </c>
      <c r="M483" s="551" t="n">
        <v>46126</v>
      </c>
      <c r="N483" t="n">
        <v>22.12</v>
      </c>
      <c r="O483" t="n">
        <v>22.8</v>
      </c>
      <c r="P483" t="n">
        <v>220.1</v>
      </c>
    </row>
    <row r="484">
      <c r="A484" t="n">
        <v>87022</v>
      </c>
      <c r="B484" t="n">
        <v>122</v>
      </c>
      <c r="C484" t="inlineStr">
        <is>
          <t>Arcos</t>
        </is>
      </c>
      <c r="D484" s="551" t="n">
        <v>46143</v>
      </c>
      <c r="E484" t="n">
        <v>20332</v>
      </c>
      <c r="F484" t="inlineStr">
        <is>
          <t>SAGU DE MANDIOCA YOKI C/500G</t>
        </is>
      </c>
      <c r="G484" t="n">
        <v>2208</v>
      </c>
      <c r="H484" t="n">
        <v>16</v>
      </c>
      <c r="I484" t="inlineStr">
        <is>
          <t>PC</t>
        </is>
      </c>
      <c r="J484" t="inlineStr">
        <is>
          <t>ALIMENTOS</t>
        </is>
      </c>
      <c r="K484" t="inlineStr">
        <is>
          <t>04/2026</t>
        </is>
      </c>
      <c r="L484" t="n">
        <v>13.63</v>
      </c>
      <c r="M484" s="551" t="n">
        <v>46140</v>
      </c>
      <c r="N484" t="n">
        <v>13.6</v>
      </c>
      <c r="O484" t="n">
        <v>13.6</v>
      </c>
      <c r="P484" t="n">
        <v>218.08</v>
      </c>
    </row>
    <row r="485">
      <c r="A485" t="n">
        <v>87023</v>
      </c>
      <c r="B485" t="n">
        <v>122</v>
      </c>
      <c r="C485" t="inlineStr">
        <is>
          <t>Arcos</t>
        </is>
      </c>
      <c r="D485" s="551" t="n">
        <v>46143</v>
      </c>
      <c r="E485" t="n">
        <v>18352</v>
      </c>
      <c r="F485" t="inlineStr">
        <is>
          <t>GIN THE BOTANIST 700ML</t>
        </is>
      </c>
      <c r="G485" t="n">
        <v>3283</v>
      </c>
      <c r="H485" t="n">
        <v>1</v>
      </c>
      <c r="I485" t="inlineStr">
        <is>
          <t>UN</t>
        </is>
      </c>
      <c r="J485" t="inlineStr">
        <is>
          <t>BEBIDAS</t>
        </is>
      </c>
      <c r="K485" t="inlineStr">
        <is>
          <t>04/2026</t>
        </is>
      </c>
      <c r="L485" t="n">
        <v>0</v>
      </c>
      <c r="N485" t="n">
        <v>0</v>
      </c>
      <c r="O485" t="n">
        <v>0</v>
      </c>
      <c r="P485" t="n">
        <v>213.33</v>
      </c>
    </row>
    <row r="486">
      <c r="A486" t="n">
        <v>87028</v>
      </c>
      <c r="B486" t="n">
        <v>122</v>
      </c>
      <c r="C486" t="inlineStr">
        <is>
          <t>Arcos</t>
        </is>
      </c>
      <c r="D486" s="551" t="n">
        <v>46143</v>
      </c>
      <c r="E486" t="n">
        <v>17800</v>
      </c>
      <c r="F486" t="inlineStr">
        <is>
          <t>VINHO BRANCO ALMADEN RIESLING 750ML</t>
        </is>
      </c>
      <c r="G486" t="n">
        <v>3745</v>
      </c>
      <c r="H486" t="n">
        <v>8</v>
      </c>
      <c r="I486" t="inlineStr">
        <is>
          <t>GR</t>
        </is>
      </c>
      <c r="J486" t="inlineStr">
        <is>
          <t>BEBIDAS</t>
        </is>
      </c>
      <c r="K486" t="inlineStr">
        <is>
          <t>04/2026</t>
        </is>
      </c>
      <c r="L486" t="n">
        <v>26.25</v>
      </c>
      <c r="M486" s="551" t="n">
        <v>46119</v>
      </c>
      <c r="N486" t="n">
        <v>26.25</v>
      </c>
      <c r="O486" t="n">
        <v>26.5</v>
      </c>
      <c r="P486" t="n">
        <v>210</v>
      </c>
    </row>
    <row r="487">
      <c r="A487" t="n">
        <v>87182</v>
      </c>
      <c r="B487" t="n">
        <v>122</v>
      </c>
      <c r="C487" t="inlineStr">
        <is>
          <t>Arcos</t>
        </is>
      </c>
      <c r="D487" s="551" t="n">
        <v>46143</v>
      </c>
      <c r="E487" t="n">
        <v>26508</v>
      </c>
      <c r="F487" t="inlineStr">
        <is>
          <t xml:space="preserve">CACHAÇA FAMIGERADA JENI LIQUOR 500ML </t>
        </is>
      </c>
      <c r="G487" t="n">
        <v>3170</v>
      </c>
      <c r="H487" t="n">
        <v>7</v>
      </c>
      <c r="I487" t="inlineStr">
        <is>
          <t>GR</t>
        </is>
      </c>
      <c r="J487" t="inlineStr">
        <is>
          <t>BEBIDAS</t>
        </is>
      </c>
      <c r="K487" t="inlineStr">
        <is>
          <t>04/2026</t>
        </is>
      </c>
      <c r="L487" t="n">
        <v>0</v>
      </c>
      <c r="N487" t="n">
        <v>0</v>
      </c>
      <c r="O487" t="n">
        <v>0</v>
      </c>
      <c r="P487" t="n">
        <v>210</v>
      </c>
    </row>
    <row r="488">
      <c r="A488" t="n">
        <v>87024</v>
      </c>
      <c r="B488" t="n">
        <v>122</v>
      </c>
      <c r="C488" t="inlineStr">
        <is>
          <t>Arcos</t>
        </is>
      </c>
      <c r="D488" s="551" t="n">
        <v>46143</v>
      </c>
      <c r="E488" t="n">
        <v>26881</v>
      </c>
      <c r="F488" t="inlineStr">
        <is>
          <t>CASCA DE CARVALHO KG</t>
        </is>
      </c>
      <c r="G488" t="n">
        <v>6950</v>
      </c>
      <c r="H488" t="n">
        <v>3.2</v>
      </c>
      <c r="I488" t="inlineStr">
        <is>
          <t>KG</t>
        </is>
      </c>
      <c r="J488" t="inlineStr">
        <is>
          <t>ALIMENTOS</t>
        </is>
      </c>
      <c r="K488" t="inlineStr">
        <is>
          <t>04/2026</t>
        </is>
      </c>
      <c r="L488" t="n">
        <v>65</v>
      </c>
      <c r="M488" s="551" t="n">
        <v>46113</v>
      </c>
      <c r="N488" t="n">
        <v>65</v>
      </c>
      <c r="O488" t="n">
        <v>65</v>
      </c>
      <c r="P488" t="n">
        <v>208</v>
      </c>
    </row>
    <row r="489">
      <c r="A489" t="n">
        <v>87025</v>
      </c>
      <c r="B489" t="n">
        <v>122</v>
      </c>
      <c r="C489" t="inlineStr">
        <is>
          <t>Arcos</t>
        </is>
      </c>
      <c r="D489" s="551" t="n">
        <v>46143</v>
      </c>
      <c r="E489" t="n">
        <v>18104</v>
      </c>
      <c r="F489" t="inlineStr">
        <is>
          <t>WHISKY MACALLAN TRIPLE CASK 12 ANOS 700ML</t>
        </is>
      </c>
      <c r="G489" t="n">
        <v>3507</v>
      </c>
      <c r="H489" t="n">
        <v>0.34</v>
      </c>
      <c r="I489" t="inlineStr">
        <is>
          <t>GR</t>
        </is>
      </c>
      <c r="J489" t="inlineStr">
        <is>
          <t>BEBIDAS</t>
        </is>
      </c>
      <c r="K489" t="inlineStr">
        <is>
          <t>04/2026</t>
        </is>
      </c>
      <c r="L489" t="n">
        <v>0</v>
      </c>
      <c r="M489" s="551" t="n">
        <v>45985</v>
      </c>
      <c r="N489" t="n">
        <v>610</v>
      </c>
      <c r="O489" t="n">
        <v>610</v>
      </c>
      <c r="P489" t="n">
        <v>207.4</v>
      </c>
    </row>
    <row r="490">
      <c r="A490" t="n">
        <v>87027</v>
      </c>
      <c r="B490" t="n">
        <v>122</v>
      </c>
      <c r="C490" t="inlineStr">
        <is>
          <t>Arcos</t>
        </is>
      </c>
      <c r="D490" s="551" t="n">
        <v>46143</v>
      </c>
      <c r="E490" t="n">
        <v>25807</v>
      </c>
      <c r="F490" t="inlineStr">
        <is>
          <t>CHOCOLATE EM BARRA MEIO AMARGO C/2,1KG SICAO</t>
        </is>
      </c>
      <c r="G490" t="n">
        <v>6344</v>
      </c>
      <c r="H490" t="n">
        <v>1</v>
      </c>
      <c r="I490" t="inlineStr">
        <is>
          <t>UN</t>
        </is>
      </c>
      <c r="J490" t="inlineStr">
        <is>
          <t>ALIMENTOS</t>
        </is>
      </c>
      <c r="K490" t="inlineStr">
        <is>
          <t>04/2026</t>
        </is>
      </c>
      <c r="L490" t="n">
        <v>0</v>
      </c>
      <c r="M490" s="551" t="n">
        <v>46009</v>
      </c>
      <c r="N490" t="n">
        <v>202</v>
      </c>
      <c r="O490" t="n">
        <v>173.99</v>
      </c>
      <c r="P490" t="n">
        <v>202</v>
      </c>
    </row>
    <row r="491">
      <c r="A491" t="n">
        <v>87030</v>
      </c>
      <c r="B491" t="n">
        <v>122</v>
      </c>
      <c r="C491" t="inlineStr">
        <is>
          <t>Arcos</t>
        </is>
      </c>
      <c r="D491" s="551" t="n">
        <v>46143</v>
      </c>
      <c r="E491" t="n">
        <v>20007</v>
      </c>
      <c r="F491" t="inlineStr">
        <is>
          <t>MAIONESE HELLMANNS C/3KG</t>
        </is>
      </c>
      <c r="G491" t="n">
        <v>2343</v>
      </c>
      <c r="H491" t="n">
        <v>4</v>
      </c>
      <c r="I491" t="inlineStr">
        <is>
          <t>BD</t>
        </is>
      </c>
      <c r="J491" t="inlineStr">
        <is>
          <t>ALIMENTOS</t>
        </is>
      </c>
      <c r="K491" t="inlineStr">
        <is>
          <t>04/2026</t>
        </is>
      </c>
      <c r="L491" t="n">
        <v>50.38</v>
      </c>
      <c r="M491" s="551" t="n">
        <v>46141</v>
      </c>
      <c r="N491" t="n">
        <v>50.38</v>
      </c>
      <c r="O491" t="n">
        <v>52.8</v>
      </c>
      <c r="P491" t="n">
        <v>201.52</v>
      </c>
    </row>
    <row r="492">
      <c r="A492" t="n">
        <v>87029</v>
      </c>
      <c r="B492" t="n">
        <v>122</v>
      </c>
      <c r="C492" t="inlineStr">
        <is>
          <t>Arcos</t>
        </is>
      </c>
      <c r="D492" s="551" t="n">
        <v>46143</v>
      </c>
      <c r="E492" t="n">
        <v>18372</v>
      </c>
      <c r="F492" t="inlineStr">
        <is>
          <t>GIN HENDRICKS 750ML</t>
        </is>
      </c>
      <c r="G492" t="n">
        <v>3267</v>
      </c>
      <c r="H492" t="n">
        <v>1.26</v>
      </c>
      <c r="I492" t="inlineStr">
        <is>
          <t>GR</t>
        </is>
      </c>
      <c r="J492" t="inlineStr">
        <is>
          <t>BEBIDAS</t>
        </is>
      </c>
      <c r="K492" t="inlineStr">
        <is>
          <t>04/2026</t>
        </is>
      </c>
      <c r="L492" t="n">
        <v>0</v>
      </c>
      <c r="N492" t="n">
        <v>0</v>
      </c>
      <c r="O492" t="n">
        <v>174.9</v>
      </c>
      <c r="P492" t="n">
        <v>196.56</v>
      </c>
    </row>
    <row r="493">
      <c r="A493" t="n">
        <v>87214</v>
      </c>
      <c r="B493" t="n">
        <v>122</v>
      </c>
      <c r="C493" t="inlineStr">
        <is>
          <t>Arcos</t>
        </is>
      </c>
      <c r="D493" s="551" t="n">
        <v>46143</v>
      </c>
      <c r="E493" t="n">
        <v>26148</v>
      </c>
      <c r="F493" t="inlineStr">
        <is>
          <t xml:space="preserve">BITTER ANGOSTURA ORANGE 200ML </t>
        </is>
      </c>
      <c r="G493" t="n">
        <v>3131</v>
      </c>
      <c r="H493" t="n">
        <v>3</v>
      </c>
      <c r="I493" t="inlineStr">
        <is>
          <t>UN</t>
        </is>
      </c>
      <c r="J493" t="inlineStr">
        <is>
          <t>BEBIDAS</t>
        </is>
      </c>
      <c r="K493" t="inlineStr">
        <is>
          <t>04/2026</t>
        </is>
      </c>
      <c r="L493" t="n">
        <v>0</v>
      </c>
      <c r="N493" t="n">
        <v>0</v>
      </c>
      <c r="O493" t="n">
        <v>0</v>
      </c>
      <c r="P493" t="n">
        <v>195</v>
      </c>
    </row>
    <row r="494">
      <c r="A494" t="n">
        <v>87031</v>
      </c>
      <c r="B494" t="n">
        <v>122</v>
      </c>
      <c r="C494" t="inlineStr">
        <is>
          <t>Arcos</t>
        </is>
      </c>
      <c r="D494" s="551" t="n">
        <v>46143</v>
      </c>
      <c r="E494" t="n">
        <v>25315</v>
      </c>
      <c r="F494" t="inlineStr">
        <is>
          <t>ALGA MARINHA YAKI SUSHI NORI C/280G</t>
        </is>
      </c>
      <c r="G494" t="n">
        <v>2306</v>
      </c>
      <c r="H494" t="n">
        <v>6</v>
      </c>
      <c r="I494" t="inlineStr">
        <is>
          <t>PC</t>
        </is>
      </c>
      <c r="J494" t="inlineStr">
        <is>
          <t>ALIMENTOS</t>
        </is>
      </c>
      <c r="K494" t="inlineStr">
        <is>
          <t>04/2026</t>
        </is>
      </c>
      <c r="L494" t="n">
        <v>0</v>
      </c>
      <c r="M494" s="551" t="n">
        <v>46049</v>
      </c>
      <c r="N494" t="n">
        <v>31.9</v>
      </c>
      <c r="O494" t="n">
        <v>57.18</v>
      </c>
      <c r="P494" t="n">
        <v>191.4</v>
      </c>
    </row>
    <row r="495">
      <c r="A495" t="n">
        <v>87019</v>
      </c>
      <c r="B495" t="n">
        <v>122</v>
      </c>
      <c r="C495" t="inlineStr">
        <is>
          <t>Arcos</t>
        </is>
      </c>
      <c r="D495" s="551" t="n">
        <v>46143</v>
      </c>
      <c r="E495" t="n">
        <v>18363</v>
      </c>
      <c r="F495" t="inlineStr">
        <is>
          <t>GIN PRINCIPE DE LOS APOSTOLES 750ML</t>
        </is>
      </c>
      <c r="G495" t="n">
        <v>3275</v>
      </c>
      <c r="H495" t="n">
        <v>1</v>
      </c>
      <c r="I495" t="inlineStr">
        <is>
          <t>UN</t>
        </is>
      </c>
      <c r="J495" t="inlineStr">
        <is>
          <t>BEBIDAS</t>
        </is>
      </c>
      <c r="K495" t="inlineStr">
        <is>
          <t>04/2026</t>
        </is>
      </c>
      <c r="L495" t="n">
        <v>0</v>
      </c>
      <c r="N495" t="n">
        <v>0</v>
      </c>
      <c r="O495" t="n">
        <v>0</v>
      </c>
      <c r="P495" t="n">
        <v>185</v>
      </c>
    </row>
    <row r="496">
      <c r="A496" t="n">
        <v>87009</v>
      </c>
      <c r="B496" t="n">
        <v>122</v>
      </c>
      <c r="C496" t="inlineStr">
        <is>
          <t>Arcos</t>
        </is>
      </c>
      <c r="D496" s="551" t="n">
        <v>46143</v>
      </c>
      <c r="E496" t="n">
        <v>17905</v>
      </c>
      <c r="F496" t="inlineStr">
        <is>
          <t>GUARANA ANTARCTICA DIET LATA 350ML C/12</t>
        </is>
      </c>
      <c r="G496" t="n">
        <v>3656</v>
      </c>
      <c r="H496" t="n">
        <v>9.16</v>
      </c>
      <c r="I496" t="inlineStr">
        <is>
          <t>PC</t>
        </is>
      </c>
      <c r="J496" t="inlineStr">
        <is>
          <t>BEBIDAS</t>
        </is>
      </c>
      <c r="K496" t="inlineStr">
        <is>
          <t>04/2026</t>
        </is>
      </c>
      <c r="L496" t="n">
        <v>0</v>
      </c>
      <c r="M496" s="551" t="n">
        <v>46094</v>
      </c>
      <c r="N496" t="n">
        <v>19.97</v>
      </c>
      <c r="O496" t="n">
        <v>25.53</v>
      </c>
      <c r="P496" t="n">
        <v>182.93</v>
      </c>
    </row>
    <row r="497">
      <c r="A497" t="n">
        <v>87147</v>
      </c>
      <c r="B497" t="n">
        <v>122</v>
      </c>
      <c r="C497" t="inlineStr">
        <is>
          <t>Arcos</t>
        </is>
      </c>
      <c r="D497" s="551" t="n">
        <v>46143</v>
      </c>
      <c r="E497" t="n">
        <v>19759</v>
      </c>
      <c r="F497" t="inlineStr">
        <is>
          <t>LARANJA BAHIA KG</t>
        </is>
      </c>
      <c r="G497" t="n">
        <v>2494</v>
      </c>
      <c r="H497" t="n">
        <v>18.4</v>
      </c>
      <c r="I497" t="inlineStr">
        <is>
          <t>KG</t>
        </is>
      </c>
      <c r="J497" t="inlineStr">
        <is>
          <t>ALIMENTOS</t>
        </is>
      </c>
      <c r="K497" t="inlineStr">
        <is>
          <t>04/2026</t>
        </is>
      </c>
      <c r="L497" t="n">
        <v>9.93</v>
      </c>
      <c r="M497" s="551" t="n">
        <v>46136</v>
      </c>
      <c r="N497" t="n">
        <v>9</v>
      </c>
      <c r="O497" t="n">
        <v>9.800000000000001</v>
      </c>
      <c r="P497" t="n">
        <v>182.71</v>
      </c>
    </row>
    <row r="498">
      <c r="A498" t="n">
        <v>87073</v>
      </c>
      <c r="B498" t="n">
        <v>122</v>
      </c>
      <c r="C498" t="inlineStr">
        <is>
          <t>Arcos</t>
        </is>
      </c>
      <c r="D498" s="551" t="n">
        <v>46143</v>
      </c>
      <c r="E498" t="n">
        <v>18550</v>
      </c>
      <c r="F498" t="inlineStr">
        <is>
          <t>APERITIVO ANGOSTURA 200ML</t>
        </is>
      </c>
      <c r="G498" t="n">
        <v>3130</v>
      </c>
      <c r="H498" t="n">
        <v>0.48</v>
      </c>
      <c r="I498" t="inlineStr">
        <is>
          <t>GR</t>
        </is>
      </c>
      <c r="J498" t="inlineStr">
        <is>
          <t>BEBIDAS</t>
        </is>
      </c>
      <c r="K498" t="inlineStr">
        <is>
          <t>04/2026</t>
        </is>
      </c>
      <c r="L498" t="n">
        <v>0</v>
      </c>
      <c r="M498" s="551" t="n">
        <v>46071</v>
      </c>
      <c r="N498" t="n">
        <v>375.8</v>
      </c>
      <c r="O498" t="n">
        <v>180</v>
      </c>
      <c r="P498" t="n">
        <v>180.38</v>
      </c>
    </row>
    <row r="499">
      <c r="A499" t="n">
        <v>86914</v>
      </c>
      <c r="B499" t="n">
        <v>122</v>
      </c>
      <c r="C499" t="inlineStr">
        <is>
          <t>Arcos</t>
        </is>
      </c>
      <c r="D499" s="551" t="n">
        <v>46143</v>
      </c>
      <c r="E499" t="n">
        <v>26052</v>
      </c>
      <c r="F499" t="inlineStr">
        <is>
          <t>VINHO BRANCO VALDESPINO PEDRO XIMENEZ 750ML</t>
        </is>
      </c>
      <c r="G499" t="n">
        <v>6514</v>
      </c>
      <c r="H499" t="n">
        <v>2</v>
      </c>
      <c r="I499" t="inlineStr">
        <is>
          <t>GR</t>
        </is>
      </c>
      <c r="J499" t="inlineStr">
        <is>
          <t>BEBIDAS</t>
        </is>
      </c>
      <c r="K499" t="inlineStr">
        <is>
          <t>04/2026</t>
        </is>
      </c>
      <c r="L499" t="n">
        <v>0</v>
      </c>
      <c r="N499" t="n">
        <v>0</v>
      </c>
      <c r="O499" t="n">
        <v>0</v>
      </c>
      <c r="P499" t="n">
        <v>180</v>
      </c>
    </row>
    <row r="500">
      <c r="A500" t="n">
        <v>87032</v>
      </c>
      <c r="B500" t="n">
        <v>122</v>
      </c>
      <c r="C500" t="inlineStr">
        <is>
          <t>Arcos</t>
        </is>
      </c>
      <c r="D500" s="551" t="n">
        <v>46143</v>
      </c>
      <c r="E500" t="n">
        <v>21085</v>
      </c>
      <c r="F500" t="inlineStr">
        <is>
          <t>ACUCAR SACHE UNIAO 5G C/1000</t>
        </is>
      </c>
      <c r="G500" t="n">
        <v>1989</v>
      </c>
      <c r="H500" t="n">
        <v>4</v>
      </c>
      <c r="I500" t="inlineStr">
        <is>
          <t>CX</t>
        </is>
      </c>
      <c r="J500" t="inlineStr">
        <is>
          <t>ALIMENTOS</t>
        </is>
      </c>
      <c r="K500" t="inlineStr">
        <is>
          <t>04/2026</t>
        </is>
      </c>
      <c r="L500" t="n">
        <v>44.75</v>
      </c>
      <c r="M500" s="551" t="n">
        <v>46134</v>
      </c>
      <c r="N500" t="n">
        <v>44.75</v>
      </c>
      <c r="O500" t="n">
        <v>44.75</v>
      </c>
      <c r="P500" t="n">
        <v>179</v>
      </c>
    </row>
    <row r="501">
      <c r="A501" t="n">
        <v>87173</v>
      </c>
      <c r="B501" t="n">
        <v>122</v>
      </c>
      <c r="C501" t="inlineStr">
        <is>
          <t>Arcos</t>
        </is>
      </c>
      <c r="D501" s="551" t="n">
        <v>46143</v>
      </c>
      <c r="E501" t="n">
        <v>27635</v>
      </c>
      <c r="F501" t="inlineStr">
        <is>
          <t>PÃO SÍRIO MINI BEIRUTHE PCT 300G</t>
        </is>
      </c>
      <c r="G501" t="n">
        <v>7601</v>
      </c>
      <c r="H501" t="n">
        <v>10</v>
      </c>
      <c r="I501" t="inlineStr">
        <is>
          <t>UN</t>
        </is>
      </c>
      <c r="J501" t="inlineStr">
        <is>
          <t>ALIMENTOS</t>
        </is>
      </c>
      <c r="K501" t="inlineStr">
        <is>
          <t>04/2026</t>
        </is>
      </c>
      <c r="L501" t="n">
        <v>17.1</v>
      </c>
      <c r="M501" s="551" t="n">
        <v>46134</v>
      </c>
      <c r="N501" t="n">
        <v>17.1</v>
      </c>
      <c r="O501" t="n">
        <v>17.1</v>
      </c>
      <c r="P501" t="n">
        <v>171</v>
      </c>
    </row>
    <row r="502">
      <c r="A502" t="n">
        <v>86991</v>
      </c>
      <c r="B502" t="n">
        <v>122</v>
      </c>
      <c r="C502" t="inlineStr">
        <is>
          <t>Arcos</t>
        </is>
      </c>
      <c r="D502" s="551" t="n">
        <v>46143</v>
      </c>
      <c r="E502" t="n">
        <v>18327</v>
      </c>
      <c r="F502" t="inlineStr">
        <is>
          <t>LICOR COINTREAU 700ML</t>
        </is>
      </c>
      <c r="G502" t="n">
        <v>3306</v>
      </c>
      <c r="H502" t="n">
        <v>1.71</v>
      </c>
      <c r="I502" t="inlineStr">
        <is>
          <t>GR</t>
        </is>
      </c>
      <c r="J502" t="inlineStr">
        <is>
          <t>BEBIDAS</t>
        </is>
      </c>
      <c r="K502" t="inlineStr">
        <is>
          <t>04/2026</t>
        </is>
      </c>
      <c r="L502" t="n">
        <v>0</v>
      </c>
      <c r="M502" s="551" t="n">
        <v>45979</v>
      </c>
      <c r="N502" t="n">
        <v>0</v>
      </c>
      <c r="O502" t="n">
        <v>98.23999999999999</v>
      </c>
      <c r="P502" t="n">
        <v>167.99</v>
      </c>
    </row>
    <row r="503">
      <c r="A503" t="n">
        <v>87156</v>
      </c>
      <c r="B503" t="n">
        <v>122</v>
      </c>
      <c r="C503" t="inlineStr">
        <is>
          <t>Arcos</t>
        </is>
      </c>
      <c r="D503" s="551" t="n">
        <v>46143</v>
      </c>
      <c r="E503" t="n">
        <v>26336</v>
      </c>
      <c r="F503" t="inlineStr">
        <is>
          <t>⁠EMPANADA CEBOLA E QUEIJO</t>
        </is>
      </c>
      <c r="G503" t="n">
        <v>6685</v>
      </c>
      <c r="H503" t="n">
        <v>27</v>
      </c>
      <c r="I503" t="inlineStr">
        <is>
          <t>UN</t>
        </is>
      </c>
      <c r="J503" t="inlineStr">
        <is>
          <t>ALIMENTOS</t>
        </is>
      </c>
      <c r="K503" t="inlineStr">
        <is>
          <t>04/2026</t>
        </is>
      </c>
      <c r="L503" t="n">
        <v>6.2</v>
      </c>
      <c r="M503" s="551" t="n">
        <v>46127</v>
      </c>
      <c r="N503" t="n">
        <v>6.2</v>
      </c>
      <c r="O503" t="n">
        <v>6.2</v>
      </c>
      <c r="P503" t="n">
        <v>167.4</v>
      </c>
    </row>
    <row r="504">
      <c r="A504" t="n">
        <v>87034</v>
      </c>
      <c r="B504" t="n">
        <v>122</v>
      </c>
      <c r="C504" t="inlineStr">
        <is>
          <t>Arcos</t>
        </is>
      </c>
      <c r="D504" s="551" t="n">
        <v>46143</v>
      </c>
      <c r="E504" t="n">
        <v>20360</v>
      </c>
      <c r="F504" t="inlineStr">
        <is>
          <t>FARINHA DE TRIGO ANACONDA C/5KG</t>
        </is>
      </c>
      <c r="G504" t="n">
        <v>2199</v>
      </c>
      <c r="H504" t="n">
        <v>8</v>
      </c>
      <c r="I504" t="inlineStr">
        <is>
          <t>PC</t>
        </is>
      </c>
      <c r="J504" t="inlineStr">
        <is>
          <t>ALIMENTOS</t>
        </is>
      </c>
      <c r="K504" t="inlineStr">
        <is>
          <t>04/2026</t>
        </is>
      </c>
      <c r="L504" t="n">
        <v>20.9</v>
      </c>
      <c r="M504" s="551" t="n">
        <v>46134</v>
      </c>
      <c r="N504" t="n">
        <v>20.9</v>
      </c>
      <c r="O504" t="n">
        <v>20.89</v>
      </c>
      <c r="P504" t="n">
        <v>167.2</v>
      </c>
    </row>
    <row r="505">
      <c r="A505" t="n">
        <v>87035</v>
      </c>
      <c r="B505" t="n">
        <v>122</v>
      </c>
      <c r="C505" t="inlineStr">
        <is>
          <t>Arcos</t>
        </is>
      </c>
      <c r="D505" s="551" t="n">
        <v>46143</v>
      </c>
      <c r="E505" t="n">
        <v>18486</v>
      </c>
      <c r="F505" t="inlineStr">
        <is>
          <t>CACHACA FAMIGERADA BRUTA 750ML</t>
        </is>
      </c>
      <c r="G505" t="n">
        <v>3170</v>
      </c>
      <c r="H505" t="n">
        <v>6</v>
      </c>
      <c r="I505" t="inlineStr">
        <is>
          <t>GR</t>
        </is>
      </c>
      <c r="J505" t="inlineStr">
        <is>
          <t>BEBIDAS</t>
        </is>
      </c>
      <c r="K505" t="inlineStr">
        <is>
          <t>04/2026</t>
        </is>
      </c>
      <c r="L505" t="n">
        <v>27.5</v>
      </c>
      <c r="M505" s="551" t="n">
        <v>46140</v>
      </c>
      <c r="N505" t="n">
        <v>27.5</v>
      </c>
      <c r="O505" t="n">
        <v>27.5</v>
      </c>
      <c r="P505" t="n">
        <v>165</v>
      </c>
    </row>
    <row r="506">
      <c r="A506" t="n">
        <v>87039</v>
      </c>
      <c r="B506" t="n">
        <v>122</v>
      </c>
      <c r="C506" t="inlineStr">
        <is>
          <t>Arcos</t>
        </is>
      </c>
      <c r="D506" s="551" t="n">
        <v>46143</v>
      </c>
      <c r="E506" t="n">
        <v>24676</v>
      </c>
      <c r="F506" t="inlineStr">
        <is>
          <t>ACIDO ASCORBICO C/1KG</t>
        </is>
      </c>
      <c r="G506" t="n">
        <v>5710</v>
      </c>
      <c r="H506" t="n">
        <v>3</v>
      </c>
      <c r="I506" t="inlineStr">
        <is>
          <t>PC</t>
        </is>
      </c>
      <c r="J506" t="inlineStr">
        <is>
          <t>ALIMENTOS</t>
        </is>
      </c>
      <c r="K506" t="inlineStr">
        <is>
          <t>04/2026</t>
        </is>
      </c>
      <c r="L506" t="n">
        <v>0</v>
      </c>
      <c r="M506" s="551" t="n">
        <v>46056</v>
      </c>
      <c r="N506" t="n">
        <v>55</v>
      </c>
      <c r="O506" t="n">
        <v>56.33</v>
      </c>
      <c r="P506" t="n">
        <v>165</v>
      </c>
    </row>
    <row r="507">
      <c r="A507" t="n">
        <v>87037</v>
      </c>
      <c r="B507" t="n">
        <v>122</v>
      </c>
      <c r="C507" t="inlineStr">
        <is>
          <t>Arcos</t>
        </is>
      </c>
      <c r="D507" s="551" t="n">
        <v>46143</v>
      </c>
      <c r="E507" t="n">
        <v>20757</v>
      </c>
      <c r="F507" t="inlineStr">
        <is>
          <t>ALCAPARRA MEDIA DI SALERNO C/2KG</t>
        </is>
      </c>
      <c r="G507" t="n">
        <v>2086</v>
      </c>
      <c r="H507" t="n">
        <v>2</v>
      </c>
      <c r="I507" t="inlineStr">
        <is>
          <t>BD</t>
        </is>
      </c>
      <c r="J507" t="inlineStr">
        <is>
          <t>ALIMENTOS</t>
        </is>
      </c>
      <c r="K507" t="inlineStr">
        <is>
          <t>04/2026</t>
        </is>
      </c>
      <c r="L507" t="n">
        <v>0</v>
      </c>
      <c r="M507" s="551" t="n">
        <v>46065</v>
      </c>
      <c r="N507" t="n">
        <v>81</v>
      </c>
      <c r="O507" t="n">
        <v>72.90000000000001</v>
      </c>
      <c r="P507" t="n">
        <v>162</v>
      </c>
    </row>
    <row r="508">
      <c r="A508" t="n">
        <v>87211</v>
      </c>
      <c r="B508" t="n">
        <v>122</v>
      </c>
      <c r="C508" t="inlineStr">
        <is>
          <t>Arcos</t>
        </is>
      </c>
      <c r="D508" s="551" t="n">
        <v>46143</v>
      </c>
      <c r="E508" t="n">
        <v>27742</v>
      </c>
      <c r="F508" t="inlineStr">
        <is>
          <t>XAROPE  DE AGAVE MONIN 700ML UN</t>
        </is>
      </c>
      <c r="G508" t="n">
        <v>7709</v>
      </c>
      <c r="H508" t="n">
        <v>3.22</v>
      </c>
      <c r="I508" t="inlineStr">
        <is>
          <t>UN</t>
        </is>
      </c>
      <c r="J508" t="inlineStr">
        <is>
          <t>BEBIDAS</t>
        </is>
      </c>
      <c r="K508" t="inlineStr">
        <is>
          <t>04/2026</t>
        </is>
      </c>
      <c r="L508" t="n">
        <v>0</v>
      </c>
      <c r="N508" t="n">
        <v>0</v>
      </c>
      <c r="O508" t="n">
        <v>49.9</v>
      </c>
      <c r="P508" t="n">
        <v>160.68</v>
      </c>
    </row>
    <row r="509">
      <c r="A509" t="n">
        <v>87036</v>
      </c>
      <c r="B509" t="n">
        <v>122</v>
      </c>
      <c r="C509" t="inlineStr">
        <is>
          <t>Arcos</t>
        </is>
      </c>
      <c r="D509" s="551" t="n">
        <v>46143</v>
      </c>
      <c r="E509" t="n">
        <v>21004</v>
      </c>
      <c r="F509" t="inlineStr">
        <is>
          <t>OLEO DE GERGELIM TORRADO HONG KONG 1L</t>
        </is>
      </c>
      <c r="G509" t="n">
        <v>2007</v>
      </c>
      <c r="H509" t="n">
        <v>2</v>
      </c>
      <c r="I509" t="inlineStr">
        <is>
          <t>UN</t>
        </is>
      </c>
      <c r="J509" t="inlineStr">
        <is>
          <t>ALIMENTOS</t>
        </is>
      </c>
      <c r="K509" t="inlineStr">
        <is>
          <t>04/2026</t>
        </is>
      </c>
      <c r="L509" t="n">
        <v>0</v>
      </c>
      <c r="N509" t="n">
        <v>0</v>
      </c>
      <c r="O509" t="n">
        <v>95.67</v>
      </c>
      <c r="P509" t="n">
        <v>159.38</v>
      </c>
    </row>
    <row r="510">
      <c r="A510" t="n">
        <v>87042</v>
      </c>
      <c r="B510" t="n">
        <v>122</v>
      </c>
      <c r="C510" t="inlineStr">
        <is>
          <t>Arcos</t>
        </is>
      </c>
      <c r="D510" s="551" t="n">
        <v>46143</v>
      </c>
      <c r="E510" t="n">
        <v>20871</v>
      </c>
      <c r="F510" t="inlineStr">
        <is>
          <t>MELADO DE CANA JR C/1,3KG</t>
        </is>
      </c>
      <c r="G510" t="n">
        <v>2043</v>
      </c>
      <c r="H510" t="n">
        <v>8</v>
      </c>
      <c r="I510" t="inlineStr">
        <is>
          <t>PT</t>
        </is>
      </c>
      <c r="J510" t="inlineStr">
        <is>
          <t>ALIMENTOS</t>
        </is>
      </c>
      <c r="K510" t="inlineStr">
        <is>
          <t>04/2026</t>
        </is>
      </c>
      <c r="L510" t="n">
        <v>19.9</v>
      </c>
      <c r="M510" s="551" t="n">
        <v>46134</v>
      </c>
      <c r="N510" t="n">
        <v>19.9</v>
      </c>
      <c r="O510" t="n">
        <v>19.99</v>
      </c>
      <c r="P510" t="n">
        <v>159.2</v>
      </c>
    </row>
    <row r="511">
      <c r="A511" t="n">
        <v>87040</v>
      </c>
      <c r="B511" t="n">
        <v>122</v>
      </c>
      <c r="C511" t="inlineStr">
        <is>
          <t>Arcos</t>
        </is>
      </c>
      <c r="D511" s="551" t="n">
        <v>46143</v>
      </c>
      <c r="E511" t="n">
        <v>19973</v>
      </c>
      <c r="F511" t="inlineStr">
        <is>
          <t>MOLHO SHOYO TRADICIONAL SAKURA C/1,010L UN</t>
        </is>
      </c>
      <c r="G511" t="n">
        <v>2354</v>
      </c>
      <c r="H511" t="n">
        <v>10</v>
      </c>
      <c r="I511" t="inlineStr">
        <is>
          <t>UN</t>
        </is>
      </c>
      <c r="J511" t="inlineStr">
        <is>
          <t>ALIMENTOS</t>
        </is>
      </c>
      <c r="K511" t="inlineStr">
        <is>
          <t>04/2026</t>
        </is>
      </c>
      <c r="L511" t="n">
        <v>15.3</v>
      </c>
      <c r="M511" s="551" t="n">
        <v>46134</v>
      </c>
      <c r="N511" t="n">
        <v>15.3</v>
      </c>
      <c r="O511" t="n">
        <v>15.4</v>
      </c>
      <c r="P511" t="n">
        <v>153</v>
      </c>
    </row>
    <row r="512">
      <c r="A512" t="n">
        <v>87041</v>
      </c>
      <c r="B512" t="n">
        <v>122</v>
      </c>
      <c r="C512" t="inlineStr">
        <is>
          <t>Arcos</t>
        </is>
      </c>
      <c r="D512" s="551" t="n">
        <v>46143</v>
      </c>
      <c r="E512" t="n">
        <v>26054</v>
      </c>
      <c r="F512" t="inlineStr">
        <is>
          <t>VINAGRE DE ARROZ MIZKAN 500ML UN</t>
        </is>
      </c>
      <c r="G512" t="n">
        <v>6516</v>
      </c>
      <c r="H512" t="n">
        <v>9</v>
      </c>
      <c r="I512" t="inlineStr">
        <is>
          <t>UN</t>
        </is>
      </c>
      <c r="J512" t="inlineStr">
        <is>
          <t>ALIMENTOS</t>
        </is>
      </c>
      <c r="K512" t="inlineStr">
        <is>
          <t>04/2026</t>
        </is>
      </c>
      <c r="L512" t="n">
        <v>0</v>
      </c>
      <c r="N512" t="n">
        <v>0</v>
      </c>
      <c r="O512" t="n">
        <v>16.8</v>
      </c>
      <c r="P512" t="n">
        <v>151.2</v>
      </c>
    </row>
    <row r="513">
      <c r="A513" t="n">
        <v>87043</v>
      </c>
      <c r="B513" t="n">
        <v>122</v>
      </c>
      <c r="C513" t="inlineStr">
        <is>
          <t>Arcos</t>
        </is>
      </c>
      <c r="D513" s="551" t="n">
        <v>46143</v>
      </c>
      <c r="E513" t="n">
        <v>28295</v>
      </c>
      <c r="F513" t="inlineStr">
        <is>
          <t>ARROZ JAPONES MOMIJI 5KG</t>
        </is>
      </c>
      <c r="G513" t="n">
        <v>8258</v>
      </c>
      <c r="H513" t="n">
        <v>3</v>
      </c>
      <c r="I513" t="inlineStr">
        <is>
          <t>UN</t>
        </is>
      </c>
      <c r="J513" t="inlineStr">
        <is>
          <t>ALIMENTOS</t>
        </is>
      </c>
      <c r="K513" t="inlineStr">
        <is>
          <t>04/2026</t>
        </is>
      </c>
      <c r="L513" t="n">
        <v>0</v>
      </c>
      <c r="N513" t="n">
        <v>0</v>
      </c>
      <c r="O513" t="n">
        <v>64.23999999999999</v>
      </c>
      <c r="P513" t="n">
        <v>149.94</v>
      </c>
    </row>
    <row r="514">
      <c r="A514" t="n">
        <v>87026</v>
      </c>
      <c r="B514" t="n">
        <v>122</v>
      </c>
      <c r="C514" t="inlineStr">
        <is>
          <t>Arcos</t>
        </is>
      </c>
      <c r="D514" s="551" t="n">
        <v>46143</v>
      </c>
      <c r="E514" t="n">
        <v>17886</v>
      </c>
      <c r="F514" t="inlineStr">
        <is>
          <t>PEPSI ZERO LATA 350ML C/12</t>
        </is>
      </c>
      <c r="G514" t="n">
        <v>3670</v>
      </c>
      <c r="H514" t="n">
        <v>6.41</v>
      </c>
      <c r="I514" t="inlineStr">
        <is>
          <t>PC</t>
        </is>
      </c>
      <c r="J514" t="inlineStr">
        <is>
          <t>BEBIDAS</t>
        </is>
      </c>
      <c r="K514" t="inlineStr">
        <is>
          <t>04/2026</t>
        </is>
      </c>
      <c r="L514" t="n">
        <v>0</v>
      </c>
      <c r="M514" s="551" t="n">
        <v>46094</v>
      </c>
      <c r="N514" t="n">
        <v>23.06</v>
      </c>
      <c r="O514" t="n">
        <v>23.46</v>
      </c>
      <c r="P514" t="n">
        <v>147.81</v>
      </c>
    </row>
    <row r="515">
      <c r="A515" t="n">
        <v>87046</v>
      </c>
      <c r="B515" t="n">
        <v>122</v>
      </c>
      <c r="C515" t="inlineStr">
        <is>
          <t>Arcos</t>
        </is>
      </c>
      <c r="D515" s="551" t="n">
        <v>46143</v>
      </c>
      <c r="E515" t="n">
        <v>24712</v>
      </c>
      <c r="F515" t="inlineStr">
        <is>
          <t>VERMOUTH DOLIN ROUGE 750ML</t>
        </is>
      </c>
      <c r="G515" t="n">
        <v>5726</v>
      </c>
      <c r="H515" t="n">
        <v>1</v>
      </c>
      <c r="I515" t="inlineStr">
        <is>
          <t>GR</t>
        </is>
      </c>
      <c r="J515" t="inlineStr">
        <is>
          <t>ALIMENTOS</t>
        </is>
      </c>
      <c r="K515" t="inlineStr">
        <is>
          <t>04/2026</t>
        </is>
      </c>
      <c r="L515" t="n">
        <v>0</v>
      </c>
      <c r="M515" s="551" t="n">
        <v>45728</v>
      </c>
      <c r="N515" t="n">
        <v>145.6</v>
      </c>
      <c r="O515" t="n">
        <v>145.6</v>
      </c>
      <c r="P515" t="n">
        <v>145.6</v>
      </c>
    </row>
    <row r="516">
      <c r="A516" t="n">
        <v>87045</v>
      </c>
      <c r="B516" t="n">
        <v>122</v>
      </c>
      <c r="C516" t="inlineStr">
        <is>
          <t>Arcos</t>
        </is>
      </c>
      <c r="D516" s="551" t="n">
        <v>46143</v>
      </c>
      <c r="E516" t="n">
        <v>19965</v>
      </c>
      <c r="F516" t="inlineStr">
        <is>
          <t>MOSTARDA AMARELA HEINZ C/255G UN</t>
        </is>
      </c>
      <c r="G516" t="n">
        <v>2356</v>
      </c>
      <c r="H516" t="n">
        <v>11</v>
      </c>
      <c r="I516" t="inlineStr">
        <is>
          <t>UN</t>
        </is>
      </c>
      <c r="J516" t="inlineStr">
        <is>
          <t>ALIMENTOS</t>
        </is>
      </c>
      <c r="K516" t="inlineStr">
        <is>
          <t>04/2026</t>
        </is>
      </c>
      <c r="L516" t="n">
        <v>13.2</v>
      </c>
      <c r="M516" s="551" t="n">
        <v>46120</v>
      </c>
      <c r="N516" t="n">
        <v>13.2</v>
      </c>
      <c r="O516" t="n">
        <v>13.2</v>
      </c>
      <c r="P516" t="n">
        <v>145.2</v>
      </c>
    </row>
    <row r="517">
      <c r="A517" t="n">
        <v>87157</v>
      </c>
      <c r="B517" t="n">
        <v>122</v>
      </c>
      <c r="C517" t="inlineStr">
        <is>
          <t>Arcos</t>
        </is>
      </c>
      <c r="D517" s="551" t="n">
        <v>46143</v>
      </c>
      <c r="E517" t="n">
        <v>28730</v>
      </c>
      <c r="F517" t="inlineStr">
        <is>
          <t>PAO DE QUEIJO EMPANADO PACOTE C/ 2KG KISABOR</t>
        </is>
      </c>
      <c r="G517" t="n">
        <v>8707</v>
      </c>
      <c r="H517" t="n">
        <v>4</v>
      </c>
      <c r="I517" t="inlineStr">
        <is>
          <t>KG</t>
        </is>
      </c>
      <c r="J517" t="inlineStr">
        <is>
          <t>ALIMENTOS</t>
        </is>
      </c>
      <c r="K517" t="inlineStr">
        <is>
          <t>04/2026</t>
        </is>
      </c>
      <c r="L517" t="n">
        <v>0</v>
      </c>
      <c r="M517" s="551" t="n">
        <v>46097</v>
      </c>
      <c r="N517" t="n">
        <v>36</v>
      </c>
      <c r="O517" t="n">
        <v>36</v>
      </c>
      <c r="P517" t="n">
        <v>144</v>
      </c>
    </row>
    <row r="518">
      <c r="A518" t="n">
        <v>87047</v>
      </c>
      <c r="B518" t="n">
        <v>122</v>
      </c>
      <c r="C518" t="inlineStr">
        <is>
          <t>Arcos</t>
        </is>
      </c>
      <c r="D518" s="551" t="n">
        <v>46143</v>
      </c>
      <c r="E518" t="n">
        <v>21062</v>
      </c>
      <c r="F518" t="inlineStr">
        <is>
          <t xml:space="preserve">ACETO BALSAM DI MODENA DISALERNO 500ML </t>
        </is>
      </c>
      <c r="G518" t="n">
        <v>1997</v>
      </c>
      <c r="H518" t="n">
        <v>9</v>
      </c>
      <c r="I518" t="inlineStr">
        <is>
          <t>GR</t>
        </is>
      </c>
      <c r="J518" t="inlineStr">
        <is>
          <t>ALIMENTOS</t>
        </is>
      </c>
      <c r="K518" t="inlineStr">
        <is>
          <t>04/2026</t>
        </is>
      </c>
      <c r="L518" t="n">
        <v>0</v>
      </c>
      <c r="M518" s="551" t="n">
        <v>45936</v>
      </c>
      <c r="N518" t="n">
        <v>15.58</v>
      </c>
      <c r="O518" t="n">
        <v>16.98</v>
      </c>
      <c r="P518" t="n">
        <v>140.22</v>
      </c>
    </row>
    <row r="519">
      <c r="A519" t="n">
        <v>87137</v>
      </c>
      <c r="B519" t="n">
        <v>122</v>
      </c>
      <c r="C519" t="inlineStr">
        <is>
          <t>Arcos</t>
        </is>
      </c>
      <c r="D519" s="551" t="n">
        <v>46143</v>
      </c>
      <c r="E519" t="n">
        <v>21130</v>
      </c>
      <c r="F519" t="inlineStr">
        <is>
          <t>GOIABADA CREMOSA BISNAGA RALSTON 2,5KG</t>
        </is>
      </c>
      <c r="G519" t="n">
        <v>1963</v>
      </c>
      <c r="H519" t="n">
        <v>3</v>
      </c>
      <c r="I519" t="inlineStr">
        <is>
          <t>UN</t>
        </is>
      </c>
      <c r="J519" t="inlineStr">
        <is>
          <t>ALIMENTOS</t>
        </is>
      </c>
      <c r="K519" t="inlineStr">
        <is>
          <t>04/2026</t>
        </is>
      </c>
      <c r="L519" t="n">
        <v>46.17</v>
      </c>
      <c r="M519" s="551" t="n">
        <v>46127</v>
      </c>
      <c r="N519" t="n">
        <v>46.17</v>
      </c>
      <c r="O519" t="n">
        <v>38.9</v>
      </c>
      <c r="P519" t="n">
        <v>138.51</v>
      </c>
    </row>
    <row r="520">
      <c r="A520" t="n">
        <v>87206</v>
      </c>
      <c r="B520" t="n">
        <v>122</v>
      </c>
      <c r="C520" t="inlineStr">
        <is>
          <t>Arcos</t>
        </is>
      </c>
      <c r="D520" s="551" t="n">
        <v>46143</v>
      </c>
      <c r="E520" t="n">
        <v>18184</v>
      </c>
      <c r="F520" t="inlineStr">
        <is>
          <t>VODKA CIROC DE RED BERRY 750ML</t>
        </is>
      </c>
      <c r="G520" t="n">
        <v>3439</v>
      </c>
      <c r="H520" t="n">
        <v>0.9</v>
      </c>
      <c r="I520" t="inlineStr">
        <is>
          <t>GR</t>
        </is>
      </c>
      <c r="J520" t="inlineStr">
        <is>
          <t>BEBIDAS</t>
        </is>
      </c>
      <c r="K520" t="inlineStr">
        <is>
          <t>04/2026</t>
        </is>
      </c>
      <c r="L520" t="n">
        <v>0</v>
      </c>
      <c r="N520" t="n">
        <v>0</v>
      </c>
      <c r="O520" t="n">
        <v>153</v>
      </c>
      <c r="P520" t="n">
        <v>137.7</v>
      </c>
    </row>
    <row r="521">
      <c r="A521" t="n">
        <v>87044</v>
      </c>
      <c r="B521" t="n">
        <v>122</v>
      </c>
      <c r="C521" t="inlineStr">
        <is>
          <t>Arcos</t>
        </is>
      </c>
      <c r="D521" s="551" t="n">
        <v>46143</v>
      </c>
      <c r="E521" t="n">
        <v>18219</v>
      </c>
      <c r="F521" t="inlineStr">
        <is>
          <t>VERMOUTH CARPANO PUNT E MES 1L</t>
        </is>
      </c>
      <c r="G521" t="n">
        <v>3409</v>
      </c>
      <c r="H521" t="n">
        <v>1.72</v>
      </c>
      <c r="I521" t="inlineStr">
        <is>
          <t>GR</t>
        </is>
      </c>
      <c r="J521" t="inlineStr">
        <is>
          <t>BEBIDAS</t>
        </is>
      </c>
      <c r="K521" t="inlineStr">
        <is>
          <t>04/2026</t>
        </is>
      </c>
      <c r="L521" t="n">
        <v>80</v>
      </c>
      <c r="M521" s="551" t="n">
        <v>46132</v>
      </c>
      <c r="N521" t="n">
        <v>80</v>
      </c>
      <c r="O521" t="n">
        <v>80</v>
      </c>
      <c r="P521" t="n">
        <v>137.6</v>
      </c>
    </row>
    <row r="522">
      <c r="A522" t="n">
        <v>87048</v>
      </c>
      <c r="B522" t="n">
        <v>122</v>
      </c>
      <c r="C522" t="inlineStr">
        <is>
          <t>Arcos</t>
        </is>
      </c>
      <c r="D522" s="551" t="n">
        <v>46143</v>
      </c>
      <c r="E522" t="n">
        <v>23698</v>
      </c>
      <c r="F522" t="inlineStr">
        <is>
          <t>FARINHA DE AMENDOA KG</t>
        </is>
      </c>
      <c r="G522" t="n">
        <v>2188</v>
      </c>
      <c r="H522" t="n">
        <v>2</v>
      </c>
      <c r="I522" t="inlineStr">
        <is>
          <t>KG</t>
        </is>
      </c>
      <c r="J522" t="inlineStr">
        <is>
          <t>ALIMENTOS</t>
        </is>
      </c>
      <c r="K522" t="inlineStr">
        <is>
          <t>04/2026</t>
        </is>
      </c>
      <c r="L522" t="n">
        <v>0</v>
      </c>
      <c r="M522" s="551" t="n">
        <v>46009</v>
      </c>
      <c r="N522" t="n">
        <v>68.75</v>
      </c>
      <c r="O522" t="n">
        <v>72.90000000000001</v>
      </c>
      <c r="P522" t="n">
        <v>137.5</v>
      </c>
    </row>
    <row r="523">
      <c r="A523" t="n">
        <v>87049</v>
      </c>
      <c r="B523" t="n">
        <v>122</v>
      </c>
      <c r="C523" t="inlineStr">
        <is>
          <t>Arcos</t>
        </is>
      </c>
      <c r="D523" s="551" t="n">
        <v>46143</v>
      </c>
      <c r="E523" t="n">
        <v>18145</v>
      </c>
      <c r="F523" t="inlineStr">
        <is>
          <t>WHISKY CHIVAS REGAL 18 ANOS 750ML</t>
        </is>
      </c>
      <c r="G523" t="n">
        <v>3472</v>
      </c>
      <c r="H523" t="n">
        <v>0.37</v>
      </c>
      <c r="I523" t="inlineStr">
        <is>
          <t>GR</t>
        </is>
      </c>
      <c r="J523" t="inlineStr">
        <is>
          <t>BEBIDAS</t>
        </is>
      </c>
      <c r="K523" t="inlineStr">
        <is>
          <t>04/2026</t>
        </is>
      </c>
      <c r="L523" t="n">
        <v>0</v>
      </c>
      <c r="N523" t="n">
        <v>0</v>
      </c>
      <c r="O523" t="n">
        <v>346.9</v>
      </c>
      <c r="P523" t="n">
        <v>137.46</v>
      </c>
    </row>
    <row r="524">
      <c r="A524" t="n">
        <v>87038</v>
      </c>
      <c r="B524" t="n">
        <v>122</v>
      </c>
      <c r="C524" t="inlineStr">
        <is>
          <t>Arcos</t>
        </is>
      </c>
      <c r="D524" s="551" t="n">
        <v>46143</v>
      </c>
      <c r="E524" t="n">
        <v>19751</v>
      </c>
      <c r="F524" t="inlineStr">
        <is>
          <t>LIMAO SICILIANO KG</t>
        </is>
      </c>
      <c r="G524" t="n">
        <v>2502</v>
      </c>
      <c r="H524" t="n">
        <v>13.2</v>
      </c>
      <c r="I524" t="inlineStr">
        <is>
          <t>KG</t>
        </is>
      </c>
      <c r="J524" t="inlineStr">
        <is>
          <t>ALIMENTOS</t>
        </is>
      </c>
      <c r="K524" t="inlineStr">
        <is>
          <t>04/2026</t>
        </is>
      </c>
      <c r="L524" t="n">
        <v>10.26</v>
      </c>
      <c r="M524" s="551" t="n">
        <v>46142</v>
      </c>
      <c r="N524" t="n">
        <v>9.4</v>
      </c>
      <c r="O524" t="n">
        <v>10.19</v>
      </c>
      <c r="P524" t="n">
        <v>135.43</v>
      </c>
    </row>
    <row r="525">
      <c r="A525" t="n">
        <v>87050</v>
      </c>
      <c r="B525" t="n">
        <v>122</v>
      </c>
      <c r="C525" t="inlineStr">
        <is>
          <t>Arcos</t>
        </is>
      </c>
      <c r="D525" s="551" t="n">
        <v>46143</v>
      </c>
      <c r="E525" t="n">
        <v>21030</v>
      </c>
      <c r="F525" t="inlineStr">
        <is>
          <t>AZEITE EXTRA VIRGEM GALLO 250ML UN</t>
        </is>
      </c>
      <c r="G525" t="n">
        <v>2001</v>
      </c>
      <c r="H525" t="n">
        <v>7</v>
      </c>
      <c r="I525" t="inlineStr">
        <is>
          <t>UN</t>
        </is>
      </c>
      <c r="J525" t="inlineStr">
        <is>
          <t>ALIMENTOS</t>
        </is>
      </c>
      <c r="K525" t="inlineStr">
        <is>
          <t>04/2026</t>
        </is>
      </c>
      <c r="L525" t="n">
        <v>0</v>
      </c>
      <c r="M525" s="551" t="n">
        <v>46028</v>
      </c>
      <c r="N525" t="n">
        <v>19.2</v>
      </c>
      <c r="O525" t="n">
        <v>19.9</v>
      </c>
      <c r="P525" t="n">
        <v>134.4</v>
      </c>
    </row>
    <row r="526">
      <c r="A526" t="n">
        <v>87191</v>
      </c>
      <c r="B526" t="n">
        <v>122</v>
      </c>
      <c r="C526" t="inlineStr">
        <is>
          <t>Arcos</t>
        </is>
      </c>
      <c r="D526" s="551" t="n">
        <v>46143</v>
      </c>
      <c r="E526" t="n">
        <v>18367</v>
      </c>
      <c r="F526" t="inlineStr">
        <is>
          <t>GIN MARTIN MILLERS 700ML</t>
        </is>
      </c>
      <c r="G526" t="n">
        <v>3271</v>
      </c>
      <c r="H526" t="n">
        <v>0.58</v>
      </c>
      <c r="I526" t="inlineStr">
        <is>
          <t>UN</t>
        </is>
      </c>
      <c r="J526" t="inlineStr">
        <is>
          <t>BEBIDAS</t>
        </is>
      </c>
      <c r="K526" t="inlineStr">
        <is>
          <t>04/2026</t>
        </is>
      </c>
      <c r="L526" t="n">
        <v>0</v>
      </c>
      <c r="N526" t="n">
        <v>0</v>
      </c>
      <c r="O526" t="n">
        <v>230</v>
      </c>
      <c r="P526" t="n">
        <v>133.4</v>
      </c>
    </row>
    <row r="527">
      <c r="A527" t="n">
        <v>87052</v>
      </c>
      <c r="B527" t="n">
        <v>122</v>
      </c>
      <c r="C527" t="inlineStr">
        <is>
          <t>Arcos</t>
        </is>
      </c>
      <c r="D527" s="551" t="n">
        <v>46143</v>
      </c>
      <c r="E527" t="n">
        <v>20358</v>
      </c>
      <c r="F527" t="inlineStr">
        <is>
          <t>FARINHA PANKO ROMARIZ C/1KG</t>
        </is>
      </c>
      <c r="G527" t="n">
        <v>2200</v>
      </c>
      <c r="H527" t="n">
        <v>9</v>
      </c>
      <c r="I527" t="inlineStr">
        <is>
          <t>PC</t>
        </is>
      </c>
      <c r="J527" t="inlineStr">
        <is>
          <t>ALIMENTOS</t>
        </is>
      </c>
      <c r="K527" t="inlineStr">
        <is>
          <t>04/2026</t>
        </is>
      </c>
      <c r="L527" t="n">
        <v>14.25</v>
      </c>
      <c r="M527" s="551" t="n">
        <v>46132</v>
      </c>
      <c r="N527" t="n">
        <v>14.25</v>
      </c>
      <c r="O527" t="n">
        <v>14.25</v>
      </c>
      <c r="P527" t="n">
        <v>128.25</v>
      </c>
    </row>
    <row r="528">
      <c r="A528" t="n">
        <v>87066</v>
      </c>
      <c r="B528" t="n">
        <v>122</v>
      </c>
      <c r="C528" t="inlineStr">
        <is>
          <t>Arcos</t>
        </is>
      </c>
      <c r="D528" s="551" t="n">
        <v>46143</v>
      </c>
      <c r="E528" t="n">
        <v>20227</v>
      </c>
      <c r="F528" t="inlineStr">
        <is>
          <t>FEIJAO PRETO CAMIL C/2KG</t>
        </is>
      </c>
      <c r="G528" t="n">
        <v>2248</v>
      </c>
      <c r="H528" t="n">
        <v>10</v>
      </c>
      <c r="I528" t="inlineStr">
        <is>
          <t>PC</t>
        </is>
      </c>
      <c r="J528" t="inlineStr">
        <is>
          <t>ALIMENTOS</t>
        </is>
      </c>
      <c r="K528" t="inlineStr">
        <is>
          <t>04/2026</t>
        </is>
      </c>
      <c r="L528" t="n">
        <v>12.7</v>
      </c>
      <c r="M528" s="551" t="n">
        <v>46141</v>
      </c>
      <c r="N528" t="n">
        <v>12.7</v>
      </c>
      <c r="O528" t="n">
        <v>12.7</v>
      </c>
      <c r="P528" t="n">
        <v>127</v>
      </c>
    </row>
    <row r="529">
      <c r="A529" t="n">
        <v>87154</v>
      </c>
      <c r="B529" t="n">
        <v>122</v>
      </c>
      <c r="C529" t="inlineStr">
        <is>
          <t>Arcos</t>
        </is>
      </c>
      <c r="D529" s="551" t="n">
        <v>46143</v>
      </c>
      <c r="E529" t="n">
        <v>26596</v>
      </c>
      <c r="F529" t="inlineStr">
        <is>
          <t>QUEIJO GORGONZOLA SERRA DAS ANTAS (PECAS DE 660G) KG</t>
        </is>
      </c>
      <c r="G529" t="n">
        <v>6808</v>
      </c>
      <c r="H529" t="n">
        <v>1.26</v>
      </c>
      <c r="I529" t="inlineStr">
        <is>
          <t>KG</t>
        </is>
      </c>
      <c r="J529" t="inlineStr">
        <is>
          <t>ALIMENTOS</t>
        </is>
      </c>
      <c r="K529" t="inlineStr">
        <is>
          <t>04/2026</t>
        </is>
      </c>
      <c r="L529" t="n">
        <v>100.2</v>
      </c>
      <c r="M529" s="551" t="n">
        <v>46125</v>
      </c>
      <c r="N529" t="n">
        <v>100.2</v>
      </c>
      <c r="O529" t="n">
        <v>100.2</v>
      </c>
      <c r="P529" t="n">
        <v>126.25</v>
      </c>
    </row>
    <row r="530">
      <c r="A530" t="n">
        <v>87054</v>
      </c>
      <c r="B530" t="n">
        <v>122</v>
      </c>
      <c r="C530" t="inlineStr">
        <is>
          <t>Arcos</t>
        </is>
      </c>
      <c r="D530" s="551" t="n">
        <v>46143</v>
      </c>
      <c r="E530" t="n">
        <v>20034</v>
      </c>
      <c r="F530" t="inlineStr">
        <is>
          <t>CRAVO DA INDIA KG</t>
        </is>
      </c>
      <c r="G530" t="n">
        <v>2333</v>
      </c>
      <c r="H530" t="n">
        <v>2</v>
      </c>
      <c r="I530" t="inlineStr">
        <is>
          <t>KG</t>
        </is>
      </c>
      <c r="J530" t="inlineStr">
        <is>
          <t>ALIMENTOS</t>
        </is>
      </c>
      <c r="K530" t="inlineStr">
        <is>
          <t>04/2026</t>
        </is>
      </c>
      <c r="L530" t="n">
        <v>0</v>
      </c>
      <c r="M530" s="551" t="n">
        <v>45764</v>
      </c>
      <c r="N530" t="n">
        <v>63.06</v>
      </c>
      <c r="O530" t="n">
        <v>61.6</v>
      </c>
      <c r="P530" t="n">
        <v>126.12</v>
      </c>
    </row>
    <row r="531">
      <c r="A531" t="n">
        <v>87055</v>
      </c>
      <c r="B531" t="n">
        <v>122</v>
      </c>
      <c r="C531" t="inlineStr">
        <is>
          <t>Arcos</t>
        </is>
      </c>
      <c r="D531" s="551" t="n">
        <v>46143</v>
      </c>
      <c r="E531" t="n">
        <v>20054</v>
      </c>
      <c r="F531" t="inlineStr">
        <is>
          <t>CATCHUP HEINZ 397G UN</t>
        </is>
      </c>
      <c r="G531" t="n">
        <v>2325</v>
      </c>
      <c r="H531" t="n">
        <v>11</v>
      </c>
      <c r="I531" t="inlineStr">
        <is>
          <t>UN</t>
        </is>
      </c>
      <c r="J531" t="inlineStr">
        <is>
          <t>ALIMENTOS</t>
        </is>
      </c>
      <c r="K531" t="inlineStr">
        <is>
          <t>04/2026</t>
        </is>
      </c>
      <c r="L531" t="n">
        <v>11.45</v>
      </c>
      <c r="M531" s="551" t="n">
        <v>46121</v>
      </c>
      <c r="N531" t="n">
        <v>11.45</v>
      </c>
      <c r="O531" t="n">
        <v>22.9</v>
      </c>
      <c r="P531" t="n">
        <v>125.95</v>
      </c>
    </row>
    <row r="532">
      <c r="A532" t="n">
        <v>87057</v>
      </c>
      <c r="B532" t="n">
        <v>122</v>
      </c>
      <c r="C532" t="inlineStr">
        <is>
          <t>Arcos</t>
        </is>
      </c>
      <c r="D532" s="551" t="n">
        <v>46143</v>
      </c>
      <c r="E532" t="n">
        <v>26425</v>
      </c>
      <c r="F532" t="inlineStr">
        <is>
          <t>POLPA DE CAJA KG</t>
        </is>
      </c>
      <c r="G532" t="n">
        <v>6726</v>
      </c>
      <c r="H532" t="n">
        <v>4</v>
      </c>
      <c r="I532" t="inlineStr">
        <is>
          <t>KG</t>
        </is>
      </c>
      <c r="J532" t="inlineStr">
        <is>
          <t>ALIMENTOS</t>
        </is>
      </c>
      <c r="K532" t="inlineStr">
        <is>
          <t>04/2026</t>
        </is>
      </c>
      <c r="L532" t="n">
        <v>30</v>
      </c>
      <c r="M532" s="551" t="n">
        <v>46142</v>
      </c>
      <c r="N532" t="n">
        <v>30</v>
      </c>
      <c r="O532" t="n">
        <v>30</v>
      </c>
      <c r="P532" t="n">
        <v>120</v>
      </c>
    </row>
    <row r="533">
      <c r="A533" t="n">
        <v>87193</v>
      </c>
      <c r="B533" t="n">
        <v>122</v>
      </c>
      <c r="C533" t="inlineStr">
        <is>
          <t>Arcos</t>
        </is>
      </c>
      <c r="D533" s="551" t="n">
        <v>46143</v>
      </c>
      <c r="E533" t="n">
        <v>18351</v>
      </c>
      <c r="F533" t="inlineStr">
        <is>
          <t>GIN THE LONDON N1 700ML</t>
        </is>
      </c>
      <c r="G533" t="n">
        <v>3284</v>
      </c>
      <c r="H533" t="n">
        <v>1</v>
      </c>
      <c r="I533" t="inlineStr">
        <is>
          <t>UN</t>
        </is>
      </c>
      <c r="J533" t="inlineStr">
        <is>
          <t>BEBIDAS</t>
        </is>
      </c>
      <c r="K533" t="inlineStr">
        <is>
          <t>04/2026</t>
        </is>
      </c>
      <c r="L533" t="n">
        <v>0</v>
      </c>
      <c r="N533" t="n">
        <v>0</v>
      </c>
      <c r="O533" t="n">
        <v>0</v>
      </c>
      <c r="P533" t="n">
        <v>120</v>
      </c>
    </row>
    <row r="534">
      <c r="A534" t="n">
        <v>87051</v>
      </c>
      <c r="B534" t="n">
        <v>122</v>
      </c>
      <c r="C534" t="inlineStr">
        <is>
          <t>Arcos</t>
        </is>
      </c>
      <c r="D534" s="551" t="n">
        <v>46143</v>
      </c>
      <c r="E534" t="n">
        <v>23992</v>
      </c>
      <c r="F534" t="inlineStr">
        <is>
          <t>ACIDO MALICO KG</t>
        </is>
      </c>
      <c r="G534" t="n">
        <v>2216</v>
      </c>
      <c r="H534" t="n">
        <v>2</v>
      </c>
      <c r="I534" t="inlineStr">
        <is>
          <t>KG</t>
        </is>
      </c>
      <c r="J534" t="inlineStr">
        <is>
          <t>ALIMENTOS</t>
        </is>
      </c>
      <c r="K534" t="inlineStr">
        <is>
          <t>04/2026</t>
        </is>
      </c>
      <c r="L534" t="n">
        <v>59.78</v>
      </c>
      <c r="M534" s="551" t="n">
        <v>46136</v>
      </c>
      <c r="N534" t="n">
        <v>59.78</v>
      </c>
      <c r="O534" t="n">
        <v>68.11</v>
      </c>
      <c r="P534" t="n">
        <v>119.56</v>
      </c>
    </row>
    <row r="535">
      <c r="A535" t="n">
        <v>87056</v>
      </c>
      <c r="B535" t="n">
        <v>122</v>
      </c>
      <c r="C535" t="inlineStr">
        <is>
          <t>Arcos</t>
        </is>
      </c>
      <c r="D535" s="551" t="n">
        <v>46143</v>
      </c>
      <c r="E535" t="n">
        <v>25416</v>
      </c>
      <c r="F535" t="inlineStr">
        <is>
          <t>LEITE DE AVEIA NUDE C/1L UN</t>
        </is>
      </c>
      <c r="G535" t="n">
        <v>6098</v>
      </c>
      <c r="H535" t="n">
        <v>8</v>
      </c>
      <c r="I535" t="inlineStr">
        <is>
          <t>UN</t>
        </is>
      </c>
      <c r="J535" t="inlineStr">
        <is>
          <t>ALIMENTOS</t>
        </is>
      </c>
      <c r="K535" t="inlineStr">
        <is>
          <t>04/2026</t>
        </is>
      </c>
      <c r="L535" t="n">
        <v>0</v>
      </c>
      <c r="M535" s="551" t="n">
        <v>46085</v>
      </c>
      <c r="N535" t="n">
        <v>14.9</v>
      </c>
      <c r="O535" t="n">
        <v>14.9</v>
      </c>
      <c r="P535" t="n">
        <v>119.2</v>
      </c>
    </row>
    <row r="536">
      <c r="A536" t="n">
        <v>87068</v>
      </c>
      <c r="B536" t="n">
        <v>122</v>
      </c>
      <c r="C536" t="inlineStr">
        <is>
          <t>Arcos</t>
        </is>
      </c>
      <c r="D536" s="551" t="n">
        <v>46143</v>
      </c>
      <c r="E536" t="n">
        <v>25478</v>
      </c>
      <c r="F536" t="inlineStr">
        <is>
          <t xml:space="preserve">LEITE INTEGRAL LEITISSIMO 1L </t>
        </is>
      </c>
      <c r="G536" t="n">
        <v>6129</v>
      </c>
      <c r="H536" t="n">
        <v>12</v>
      </c>
      <c r="I536" t="inlineStr">
        <is>
          <t>UN</t>
        </is>
      </c>
      <c r="J536" t="inlineStr">
        <is>
          <t>ALIMENTOS</t>
        </is>
      </c>
      <c r="K536" t="inlineStr">
        <is>
          <t>04/2026</t>
        </is>
      </c>
      <c r="L536" t="n">
        <v>9.75</v>
      </c>
      <c r="M536" s="551" t="n">
        <v>46126</v>
      </c>
      <c r="N536" t="n">
        <v>9.75</v>
      </c>
      <c r="O536" t="n">
        <v>9.75</v>
      </c>
      <c r="P536" t="n">
        <v>117</v>
      </c>
    </row>
    <row r="537">
      <c r="A537" t="n">
        <v>87059</v>
      </c>
      <c r="B537" t="n">
        <v>122</v>
      </c>
      <c r="C537" t="inlineStr">
        <is>
          <t>Arcos</t>
        </is>
      </c>
      <c r="D537" s="551" t="n">
        <v>46143</v>
      </c>
      <c r="E537" t="n">
        <v>18234</v>
      </c>
      <c r="F537" t="inlineStr">
        <is>
          <t>TEQUILA JOSE CUERVO 1800 SILVER 750ML</t>
        </is>
      </c>
      <c r="G537" t="n">
        <v>3394</v>
      </c>
      <c r="H537" t="n">
        <v>0.66</v>
      </c>
      <c r="I537" t="inlineStr">
        <is>
          <t>UN</t>
        </is>
      </c>
      <c r="J537" t="inlineStr">
        <is>
          <t>BEBIDAS</t>
        </is>
      </c>
      <c r="K537" t="inlineStr">
        <is>
          <t>04/2026</t>
        </is>
      </c>
      <c r="L537" t="n">
        <v>0</v>
      </c>
      <c r="M537" s="551" t="n">
        <v>45545</v>
      </c>
      <c r="N537" t="n">
        <v>174.8</v>
      </c>
      <c r="O537" t="n">
        <v>174.8</v>
      </c>
      <c r="P537" t="n">
        <v>115.37</v>
      </c>
    </row>
    <row r="538">
      <c r="A538" t="n">
        <v>87053</v>
      </c>
      <c r="B538" t="n">
        <v>122</v>
      </c>
      <c r="C538" t="inlineStr">
        <is>
          <t>Arcos</t>
        </is>
      </c>
      <c r="D538" s="551" t="n">
        <v>46143</v>
      </c>
      <c r="E538" t="n">
        <v>20242</v>
      </c>
      <c r="F538" t="inlineStr">
        <is>
          <t>FEIJAO CARIOCA CAMIL C/2KG</t>
        </is>
      </c>
      <c r="G538" t="n">
        <v>2242</v>
      </c>
      <c r="H538" t="n">
        <v>9</v>
      </c>
      <c r="I538" t="inlineStr">
        <is>
          <t>PC</t>
        </is>
      </c>
      <c r="J538" t="inlineStr">
        <is>
          <t>ALIMENTOS</t>
        </is>
      </c>
      <c r="K538" t="inlineStr">
        <is>
          <t>04/2026</t>
        </is>
      </c>
      <c r="L538" t="n">
        <v>12.63</v>
      </c>
      <c r="M538" s="551" t="n">
        <v>46140</v>
      </c>
      <c r="N538" t="n">
        <v>9.609999999999999</v>
      </c>
      <c r="O538" t="n">
        <v>18.24</v>
      </c>
      <c r="P538" t="n">
        <v>113.67</v>
      </c>
    </row>
    <row r="539">
      <c r="A539" t="n">
        <v>87060</v>
      </c>
      <c r="B539" t="n">
        <v>122</v>
      </c>
      <c r="C539" t="inlineStr">
        <is>
          <t>Arcos</t>
        </is>
      </c>
      <c r="D539" s="551" t="n">
        <v>46143</v>
      </c>
      <c r="E539" t="n">
        <v>18364</v>
      </c>
      <c r="F539" t="inlineStr">
        <is>
          <t>GIN PLYMOUTH 750ML</t>
        </is>
      </c>
      <c r="G539" t="n">
        <v>3274</v>
      </c>
      <c r="H539" t="n">
        <v>1</v>
      </c>
      <c r="I539" t="inlineStr">
        <is>
          <t>UN</t>
        </is>
      </c>
      <c r="J539" t="inlineStr">
        <is>
          <t>BEBIDAS</t>
        </is>
      </c>
      <c r="K539" t="inlineStr">
        <is>
          <t>04/2026</t>
        </is>
      </c>
      <c r="L539" t="n">
        <v>0</v>
      </c>
      <c r="N539" t="n">
        <v>0</v>
      </c>
      <c r="O539" t="n">
        <v>0</v>
      </c>
      <c r="P539" t="n">
        <v>112.33</v>
      </c>
    </row>
    <row r="540">
      <c r="A540" t="n">
        <v>87058</v>
      </c>
      <c r="B540" t="n">
        <v>122</v>
      </c>
      <c r="C540" t="inlineStr">
        <is>
          <t>Arcos</t>
        </is>
      </c>
      <c r="D540" s="551" t="n">
        <v>46143</v>
      </c>
      <c r="E540" t="n">
        <v>25075</v>
      </c>
      <c r="F540" t="inlineStr">
        <is>
          <t>MASSA PARA LASANHA ADRIA C/500G</t>
        </is>
      </c>
      <c r="G540" t="n">
        <v>5883</v>
      </c>
      <c r="H540" t="n">
        <v>7</v>
      </c>
      <c r="I540" t="inlineStr">
        <is>
          <t>PC</t>
        </is>
      </c>
      <c r="J540" t="inlineStr">
        <is>
          <t>ALIMENTOS</t>
        </is>
      </c>
      <c r="K540" t="inlineStr">
        <is>
          <t>04/2026</t>
        </is>
      </c>
      <c r="L540" t="n">
        <v>16</v>
      </c>
      <c r="M540" s="551" t="n">
        <v>46134</v>
      </c>
      <c r="N540" t="n">
        <v>16</v>
      </c>
      <c r="O540" t="n">
        <v>16</v>
      </c>
      <c r="P540" t="n">
        <v>112</v>
      </c>
    </row>
    <row r="541">
      <c r="A541" t="n">
        <v>87168</v>
      </c>
      <c r="B541" t="n">
        <v>122</v>
      </c>
      <c r="C541" t="inlineStr">
        <is>
          <t>Arcos</t>
        </is>
      </c>
      <c r="D541" s="551" t="n">
        <v>46143</v>
      </c>
      <c r="E541" t="n">
        <v>26713</v>
      </c>
      <c r="F541" t="inlineStr">
        <is>
          <t>CAMOMILA DESIDRATADA KG</t>
        </is>
      </c>
      <c r="G541" t="n">
        <v>6867</v>
      </c>
      <c r="H541" t="n">
        <v>2</v>
      </c>
      <c r="I541" t="inlineStr">
        <is>
          <t>KG</t>
        </is>
      </c>
      <c r="J541" t="inlineStr">
        <is>
          <t>ALIMENTOS</t>
        </is>
      </c>
      <c r="K541" t="inlineStr">
        <is>
          <t>04/2026</t>
        </is>
      </c>
      <c r="L541" t="n">
        <v>55</v>
      </c>
      <c r="M541" s="551" t="n">
        <v>46122</v>
      </c>
      <c r="N541" t="n">
        <v>55</v>
      </c>
      <c r="O541" t="n">
        <v>55</v>
      </c>
      <c r="P541" t="n">
        <v>110</v>
      </c>
    </row>
    <row r="542">
      <c r="A542" t="n">
        <v>87140</v>
      </c>
      <c r="B542" t="n">
        <v>122</v>
      </c>
      <c r="C542" t="inlineStr">
        <is>
          <t>Arcos</t>
        </is>
      </c>
      <c r="D542" s="551" t="n">
        <v>46143</v>
      </c>
      <c r="E542" t="n">
        <v>24331</v>
      </c>
      <c r="F542" t="inlineStr">
        <is>
          <t>LINGUICA CALABRESA KG</t>
        </is>
      </c>
      <c r="G542" t="n">
        <v>2146</v>
      </c>
      <c r="H542" t="n">
        <v>5</v>
      </c>
      <c r="I542" t="inlineStr">
        <is>
          <t>KG</t>
        </is>
      </c>
      <c r="J542" t="inlineStr">
        <is>
          <t>ALIMENTOS</t>
        </is>
      </c>
      <c r="K542" t="inlineStr">
        <is>
          <t>04/2026</t>
        </is>
      </c>
      <c r="L542" t="n">
        <v>21.4</v>
      </c>
      <c r="M542" s="551" t="n">
        <v>46122</v>
      </c>
      <c r="N542" t="n">
        <v>20.89</v>
      </c>
      <c r="O542" t="n">
        <v>22.41</v>
      </c>
      <c r="P542" t="n">
        <v>107</v>
      </c>
    </row>
    <row r="543">
      <c r="A543" t="n">
        <v>87061</v>
      </c>
      <c r="B543" t="n">
        <v>122</v>
      </c>
      <c r="C543" t="inlineStr">
        <is>
          <t>Arcos</t>
        </is>
      </c>
      <c r="D543" s="551" t="n">
        <v>46143</v>
      </c>
      <c r="E543" t="n">
        <v>20892</v>
      </c>
      <c r="F543" t="inlineStr">
        <is>
          <t>GELATINA S/ SABOR EM FOLHA INCOLOR OETKER 10G</t>
        </is>
      </c>
      <c r="G543" t="n">
        <v>2039</v>
      </c>
      <c r="H543" t="n">
        <v>8</v>
      </c>
      <c r="I543" t="inlineStr">
        <is>
          <t>UN</t>
        </is>
      </c>
      <c r="J543" t="inlineStr">
        <is>
          <t>ALIMENTOS</t>
        </is>
      </c>
      <c r="K543" t="inlineStr">
        <is>
          <t>04/2026</t>
        </is>
      </c>
      <c r="L543" t="n">
        <v>0</v>
      </c>
      <c r="M543" s="551" t="n">
        <v>46097</v>
      </c>
      <c r="N543" t="n">
        <v>13.3</v>
      </c>
      <c r="O543" t="n">
        <v>13.3</v>
      </c>
      <c r="P543" t="n">
        <v>106.4</v>
      </c>
    </row>
    <row r="544">
      <c r="A544" t="n">
        <v>87186</v>
      </c>
      <c r="B544" t="n">
        <v>122</v>
      </c>
      <c r="C544" t="inlineStr">
        <is>
          <t>Arcos</t>
        </is>
      </c>
      <c r="D544" s="551" t="n">
        <v>46143</v>
      </c>
      <c r="E544" t="n">
        <v>18391</v>
      </c>
      <c r="F544" t="inlineStr">
        <is>
          <t>CONHAQUE HENNESSY XO 700ML</t>
        </is>
      </c>
      <c r="G544" t="n">
        <v>3249</v>
      </c>
      <c r="H544" t="n">
        <v>2.12</v>
      </c>
      <c r="I544" t="inlineStr">
        <is>
          <t>UN</t>
        </is>
      </c>
      <c r="J544" t="inlineStr">
        <is>
          <t>BEBIDAS</t>
        </is>
      </c>
      <c r="K544" t="inlineStr">
        <is>
          <t>04/2026</t>
        </is>
      </c>
      <c r="L544" t="n">
        <v>0</v>
      </c>
      <c r="N544" t="n">
        <v>0</v>
      </c>
      <c r="O544" t="n">
        <v>0</v>
      </c>
      <c r="P544" t="n">
        <v>106</v>
      </c>
    </row>
    <row r="545">
      <c r="A545" t="n">
        <v>87065</v>
      </c>
      <c r="B545" t="n">
        <v>122</v>
      </c>
      <c r="C545" t="inlineStr">
        <is>
          <t>Arcos</t>
        </is>
      </c>
      <c r="D545" s="551" t="n">
        <v>46143</v>
      </c>
      <c r="E545" t="n">
        <v>20022</v>
      </c>
      <c r="F545" t="inlineStr">
        <is>
          <t>FERMENTO QUIMICO ROYAL 250G</t>
        </is>
      </c>
      <c r="G545" t="n">
        <v>2340</v>
      </c>
      <c r="H545" t="n">
        <v>10</v>
      </c>
      <c r="I545" t="inlineStr">
        <is>
          <t>UN</t>
        </is>
      </c>
      <c r="J545" t="inlineStr">
        <is>
          <t>ALIMENTOS</t>
        </is>
      </c>
      <c r="K545" t="inlineStr">
        <is>
          <t>04/2026</t>
        </is>
      </c>
      <c r="L545" t="n">
        <v>10.5</v>
      </c>
      <c r="M545" s="551" t="n">
        <v>46140</v>
      </c>
      <c r="N545" t="n">
        <v>10.5</v>
      </c>
      <c r="O545" t="n">
        <v>10.5</v>
      </c>
      <c r="P545" t="n">
        <v>105</v>
      </c>
    </row>
    <row r="546">
      <c r="A546" t="n">
        <v>87062</v>
      </c>
      <c r="B546" t="n">
        <v>122</v>
      </c>
      <c r="C546" t="inlineStr">
        <is>
          <t>Arcos</t>
        </is>
      </c>
      <c r="D546" s="551" t="n">
        <v>46143</v>
      </c>
      <c r="E546" t="n">
        <v>18510</v>
      </c>
      <c r="F546" t="inlineStr">
        <is>
          <t>PEYCHAUD AROMATIC COCKTAIL BITTERS 148ML</t>
        </is>
      </c>
      <c r="G546" t="n">
        <v>3150</v>
      </c>
      <c r="H546" t="n">
        <v>1</v>
      </c>
      <c r="I546" t="inlineStr">
        <is>
          <t>UN</t>
        </is>
      </c>
      <c r="J546" t="inlineStr">
        <is>
          <t>BEBIDAS</t>
        </is>
      </c>
      <c r="K546" t="inlineStr">
        <is>
          <t>04/2026</t>
        </is>
      </c>
      <c r="L546" t="n">
        <v>0</v>
      </c>
      <c r="M546" s="551" t="n">
        <v>45820</v>
      </c>
      <c r="N546" t="n">
        <v>104.5</v>
      </c>
      <c r="O546" t="n">
        <v>118.3</v>
      </c>
      <c r="P546" t="n">
        <v>104.5</v>
      </c>
    </row>
    <row r="547">
      <c r="A547" t="n">
        <v>87063</v>
      </c>
      <c r="B547" t="n">
        <v>122</v>
      </c>
      <c r="C547" t="inlineStr">
        <is>
          <t>Arcos</t>
        </is>
      </c>
      <c r="D547" s="551" t="n">
        <v>46143</v>
      </c>
      <c r="E547" t="n">
        <v>18209</v>
      </c>
      <c r="F547" t="inlineStr">
        <is>
          <t>VERMOUTH MARTINI ROSATO 750ML</t>
        </is>
      </c>
      <c r="G547" t="n">
        <v>3417</v>
      </c>
      <c r="H547" t="n">
        <v>2</v>
      </c>
      <c r="I547" t="inlineStr">
        <is>
          <t>GR</t>
        </is>
      </c>
      <c r="J547" t="inlineStr">
        <is>
          <t>BEBIDAS</t>
        </is>
      </c>
      <c r="K547" t="inlineStr">
        <is>
          <t>04/2026</t>
        </is>
      </c>
      <c r="L547" t="n">
        <v>0</v>
      </c>
      <c r="N547" t="n">
        <v>0</v>
      </c>
      <c r="O547" t="n">
        <v>0</v>
      </c>
      <c r="P547" t="n">
        <v>103.8</v>
      </c>
    </row>
    <row r="548">
      <c r="A548" t="n">
        <v>87064</v>
      </c>
      <c r="B548" t="n">
        <v>122</v>
      </c>
      <c r="C548" t="inlineStr">
        <is>
          <t>Arcos</t>
        </is>
      </c>
      <c r="D548" s="551" t="n">
        <v>46143</v>
      </c>
      <c r="E548" t="n">
        <v>18264</v>
      </c>
      <c r="F548" t="inlineStr">
        <is>
          <t>RUM MOUNT GAY XO 43o 700ML</t>
        </is>
      </c>
      <c r="G548" t="n">
        <v>3366</v>
      </c>
      <c r="H548" t="n">
        <v>0.22</v>
      </c>
      <c r="I548" t="inlineStr">
        <is>
          <t>UN</t>
        </is>
      </c>
      <c r="J548" t="inlineStr">
        <is>
          <t>BEBIDAS</t>
        </is>
      </c>
      <c r="K548" t="inlineStr">
        <is>
          <t>04/2026</t>
        </is>
      </c>
      <c r="L548" t="n">
        <v>0</v>
      </c>
      <c r="N548" t="n">
        <v>0</v>
      </c>
      <c r="O548" t="n">
        <v>0</v>
      </c>
      <c r="P548" t="n">
        <v>103.54</v>
      </c>
    </row>
    <row r="549">
      <c r="A549" t="n">
        <v>87067</v>
      </c>
      <c r="B549" t="n">
        <v>122</v>
      </c>
      <c r="C549" t="inlineStr">
        <is>
          <t>Arcos</t>
        </is>
      </c>
      <c r="D549" s="551" t="n">
        <v>46143</v>
      </c>
      <c r="E549" t="n">
        <v>20429</v>
      </c>
      <c r="F549" t="inlineStr">
        <is>
          <t>AMIDO DE MILHO MAIZENA 1KG UN</t>
        </is>
      </c>
      <c r="G549" t="n">
        <v>2184</v>
      </c>
      <c r="H549" t="n">
        <v>5</v>
      </c>
      <c r="I549" t="inlineStr">
        <is>
          <t>UN</t>
        </is>
      </c>
      <c r="J549" t="inlineStr">
        <is>
          <t>ALIMENTOS</t>
        </is>
      </c>
      <c r="K549" t="inlineStr">
        <is>
          <t>04/2026</t>
        </is>
      </c>
      <c r="L549" t="n">
        <v>0</v>
      </c>
      <c r="M549" s="551" t="n">
        <v>46111</v>
      </c>
      <c r="N549" t="n">
        <v>20.2</v>
      </c>
      <c r="O549" t="n">
        <v>20.8</v>
      </c>
      <c r="P549" t="n">
        <v>101</v>
      </c>
    </row>
    <row r="550">
      <c r="A550" t="n">
        <v>87162</v>
      </c>
      <c r="B550" t="n">
        <v>122</v>
      </c>
      <c r="C550" t="inlineStr">
        <is>
          <t>Arcos</t>
        </is>
      </c>
      <c r="D550" s="551" t="n">
        <v>46143</v>
      </c>
      <c r="E550" t="n">
        <v>18249</v>
      </c>
      <c r="F550" t="inlineStr">
        <is>
          <t>SAQUE DOURADO SAGAE 750ML</t>
        </is>
      </c>
      <c r="G550" t="n">
        <v>3381</v>
      </c>
      <c r="H550" t="n">
        <v>2</v>
      </c>
      <c r="I550" t="inlineStr">
        <is>
          <t>UN</t>
        </is>
      </c>
      <c r="J550" t="inlineStr">
        <is>
          <t>BEBIDAS</t>
        </is>
      </c>
      <c r="K550" t="inlineStr">
        <is>
          <t>04/2026</t>
        </is>
      </c>
      <c r="L550" t="n">
        <v>0</v>
      </c>
      <c r="N550" t="n">
        <v>0</v>
      </c>
      <c r="O550" t="n">
        <v>0</v>
      </c>
      <c r="P550" t="n">
        <v>100</v>
      </c>
    </row>
    <row r="551">
      <c r="A551" t="n">
        <v>87177</v>
      </c>
      <c r="B551" t="n">
        <v>122</v>
      </c>
      <c r="C551" t="inlineStr">
        <is>
          <t>Arcos</t>
        </is>
      </c>
      <c r="D551" s="551" t="n">
        <v>46143</v>
      </c>
      <c r="E551" t="n">
        <v>25885</v>
      </c>
      <c r="F551" t="inlineStr">
        <is>
          <t>PAO FOLHA LIBANES MAXIFOUR C/300G</t>
        </is>
      </c>
      <c r="G551" t="n">
        <v>6422</v>
      </c>
      <c r="H551" t="n">
        <v>12</v>
      </c>
      <c r="I551" t="inlineStr">
        <is>
          <t>PT</t>
        </is>
      </c>
      <c r="J551" t="inlineStr">
        <is>
          <t>ALIMENTOS</t>
        </is>
      </c>
      <c r="K551" t="inlineStr">
        <is>
          <t>04/2026</t>
        </is>
      </c>
      <c r="L551" t="n">
        <v>0</v>
      </c>
      <c r="N551" t="n">
        <v>0</v>
      </c>
      <c r="O551" t="n">
        <v>8.199999999999999</v>
      </c>
      <c r="P551" t="n">
        <v>98.40000000000001</v>
      </c>
    </row>
    <row r="552">
      <c r="A552" t="n">
        <v>87195</v>
      </c>
      <c r="B552" t="n">
        <v>122</v>
      </c>
      <c r="C552" t="inlineStr">
        <is>
          <t>Arcos</t>
        </is>
      </c>
      <c r="D552" s="551" t="n">
        <v>46143</v>
      </c>
      <c r="E552" t="n">
        <v>18552</v>
      </c>
      <c r="F552" t="inlineStr">
        <is>
          <t>APERITIVO ABSINTO HABITUE 720ML</t>
        </is>
      </c>
      <c r="G552" t="n">
        <v>3128</v>
      </c>
      <c r="H552" t="n">
        <v>2.64</v>
      </c>
      <c r="I552" t="inlineStr">
        <is>
          <t>GR</t>
        </is>
      </c>
      <c r="J552" t="inlineStr">
        <is>
          <t>BEBIDAS</t>
        </is>
      </c>
      <c r="K552" t="inlineStr">
        <is>
          <t>04/2026</t>
        </is>
      </c>
      <c r="L552" t="n">
        <v>33.6</v>
      </c>
      <c r="M552" s="551" t="n">
        <v>46127</v>
      </c>
      <c r="N552" t="n">
        <v>33.6</v>
      </c>
      <c r="O552" t="n">
        <v>33.6</v>
      </c>
      <c r="P552" t="n">
        <v>88.7</v>
      </c>
    </row>
    <row r="553">
      <c r="A553" t="n">
        <v>87070</v>
      </c>
      <c r="B553" t="n">
        <v>122</v>
      </c>
      <c r="C553" t="inlineStr">
        <is>
          <t>Arcos</t>
        </is>
      </c>
      <c r="D553" s="551" t="n">
        <v>46143</v>
      </c>
      <c r="E553" t="n">
        <v>25868</v>
      </c>
      <c r="F553" t="inlineStr">
        <is>
          <t>QUEIJO GORGONZOLA DOLCE SERRA DAS ANTAS KG</t>
        </is>
      </c>
      <c r="G553" t="n">
        <v>6405</v>
      </c>
      <c r="H553" t="n">
        <v>0.9</v>
      </c>
      <c r="I553" t="inlineStr">
        <is>
          <t>KG</t>
        </is>
      </c>
      <c r="J553" t="inlineStr">
        <is>
          <t>ALIMENTOS</t>
        </is>
      </c>
      <c r="K553" t="inlineStr">
        <is>
          <t>04/2026</t>
        </is>
      </c>
      <c r="L553" t="n">
        <v>98.40000000000001</v>
      </c>
      <c r="M553" s="551" t="n">
        <v>46125</v>
      </c>
      <c r="N553" t="n">
        <v>98.40000000000001</v>
      </c>
      <c r="O553" t="n">
        <v>98.40000000000001</v>
      </c>
      <c r="P553" t="n">
        <v>88.56</v>
      </c>
    </row>
    <row r="554">
      <c r="A554" t="n">
        <v>87069</v>
      </c>
      <c r="B554" t="n">
        <v>122</v>
      </c>
      <c r="C554" t="inlineStr">
        <is>
          <t>Arcos</t>
        </is>
      </c>
      <c r="D554" s="551" t="n">
        <v>46143</v>
      </c>
      <c r="E554" t="n">
        <v>20202</v>
      </c>
      <c r="F554" t="inlineStr">
        <is>
          <t>VINAGRE DE ARROZ CASTELO 750ML UN</t>
        </is>
      </c>
      <c r="G554" t="n">
        <v>2255</v>
      </c>
      <c r="H554" t="n">
        <v>12</v>
      </c>
      <c r="I554" t="inlineStr">
        <is>
          <t>UN</t>
        </is>
      </c>
      <c r="J554" t="inlineStr">
        <is>
          <t>ALIMENTOS</t>
        </is>
      </c>
      <c r="K554" t="inlineStr">
        <is>
          <t>04/2026</t>
        </is>
      </c>
      <c r="L554" t="n">
        <v>7.2</v>
      </c>
      <c r="M554" s="551" t="n">
        <v>46134</v>
      </c>
      <c r="N554" t="n">
        <v>7.2</v>
      </c>
      <c r="O554" t="n">
        <v>7.2</v>
      </c>
      <c r="P554" t="n">
        <v>86.40000000000001</v>
      </c>
    </row>
    <row r="555">
      <c r="A555" t="n">
        <v>87071</v>
      </c>
      <c r="B555" t="n">
        <v>122</v>
      </c>
      <c r="C555" t="inlineStr">
        <is>
          <t>Arcos</t>
        </is>
      </c>
      <c r="D555" s="551" t="n">
        <v>46143</v>
      </c>
      <c r="E555" t="n">
        <v>23390</v>
      </c>
      <c r="F555" t="inlineStr">
        <is>
          <t>BANANA DA TERRA KG</t>
        </is>
      </c>
      <c r="G555" t="n">
        <v>2474</v>
      </c>
      <c r="H555" t="n">
        <v>9.539999999999999</v>
      </c>
      <c r="I555" t="inlineStr">
        <is>
          <t>KG</t>
        </is>
      </c>
      <c r="J555" t="inlineStr">
        <is>
          <t>ALIMENTOS</t>
        </is>
      </c>
      <c r="K555" t="inlineStr">
        <is>
          <t>04/2026</t>
        </is>
      </c>
      <c r="L555" t="n">
        <v>8.6</v>
      </c>
      <c r="M555" s="551" t="n">
        <v>46142</v>
      </c>
      <c r="N555" t="n">
        <v>8</v>
      </c>
      <c r="O555" t="n">
        <v>8.02</v>
      </c>
      <c r="P555" t="n">
        <v>82.04000000000001</v>
      </c>
    </row>
    <row r="556">
      <c r="A556" t="n">
        <v>87075</v>
      </c>
      <c r="B556" t="n">
        <v>122</v>
      </c>
      <c r="C556" t="inlineStr">
        <is>
          <t>Arcos</t>
        </is>
      </c>
      <c r="D556" s="551" t="n">
        <v>46143</v>
      </c>
      <c r="E556" t="n">
        <v>20961</v>
      </c>
      <c r="F556" t="inlineStr">
        <is>
          <t>VINAGRE DE MACA CASTELO 750ML UN</t>
        </is>
      </c>
      <c r="G556" t="n">
        <v>2015</v>
      </c>
      <c r="H556" t="n">
        <v>9</v>
      </c>
      <c r="I556" t="inlineStr">
        <is>
          <t>UN</t>
        </is>
      </c>
      <c r="J556" t="inlineStr">
        <is>
          <t>ALIMENTOS</t>
        </is>
      </c>
      <c r="K556" t="inlineStr">
        <is>
          <t>04/2026</t>
        </is>
      </c>
      <c r="L556" t="n">
        <v>8.9</v>
      </c>
      <c r="M556" s="551" t="n">
        <v>46126</v>
      </c>
      <c r="N556" t="n">
        <v>8.9</v>
      </c>
      <c r="O556" t="n">
        <v>8.9</v>
      </c>
      <c r="P556" t="n">
        <v>80.09999999999999</v>
      </c>
    </row>
    <row r="557">
      <c r="A557" t="n">
        <v>87072</v>
      </c>
      <c r="B557" t="n">
        <v>122</v>
      </c>
      <c r="C557" t="inlineStr">
        <is>
          <t>Arcos</t>
        </is>
      </c>
      <c r="D557" s="551" t="n">
        <v>46143</v>
      </c>
      <c r="E557" t="n">
        <v>17716</v>
      </c>
      <c r="F557" t="inlineStr">
        <is>
          <t>VINHO TINTO ALMADEN CABERNET SAUVIGNON 750ML</t>
        </is>
      </c>
      <c r="G557" t="n">
        <v>3822</v>
      </c>
      <c r="H557" t="n">
        <v>3</v>
      </c>
      <c r="I557" t="inlineStr">
        <is>
          <t>GR</t>
        </is>
      </c>
      <c r="J557" t="inlineStr">
        <is>
          <t>BEBIDAS</t>
        </is>
      </c>
      <c r="K557" t="inlineStr">
        <is>
          <t>04/2026</t>
        </is>
      </c>
      <c r="L557" t="n">
        <v>26.5</v>
      </c>
      <c r="M557" s="551" t="n">
        <v>46119</v>
      </c>
      <c r="N557" t="n">
        <v>26.5</v>
      </c>
      <c r="O557" t="n">
        <v>26.5</v>
      </c>
      <c r="P557" t="n">
        <v>79.5</v>
      </c>
    </row>
    <row r="558">
      <c r="A558" t="n">
        <v>87074</v>
      </c>
      <c r="B558" t="n">
        <v>122</v>
      </c>
      <c r="C558" t="inlineStr">
        <is>
          <t>Arcos</t>
        </is>
      </c>
      <c r="D558" s="551" t="n">
        <v>46143</v>
      </c>
      <c r="E558" t="n">
        <v>20327</v>
      </c>
      <c r="F558" t="inlineStr">
        <is>
          <t>FUBA MIMOSO YOKI C/1KG</t>
        </is>
      </c>
      <c r="G558" t="n">
        <v>2211</v>
      </c>
      <c r="H558" t="n">
        <v>11</v>
      </c>
      <c r="I558" t="inlineStr">
        <is>
          <t>PC</t>
        </is>
      </c>
      <c r="J558" t="inlineStr">
        <is>
          <t>ALIMENTOS</t>
        </is>
      </c>
      <c r="K558" t="inlineStr">
        <is>
          <t>04/2026</t>
        </is>
      </c>
      <c r="L558" t="n">
        <v>0</v>
      </c>
      <c r="M558" s="551" t="n">
        <v>46084</v>
      </c>
      <c r="N558" t="n">
        <v>7.2</v>
      </c>
      <c r="O558" t="n">
        <v>7.2</v>
      </c>
      <c r="P558" t="n">
        <v>79.2</v>
      </c>
    </row>
    <row r="559">
      <c r="A559" t="n">
        <v>87076</v>
      </c>
      <c r="B559" t="n">
        <v>122</v>
      </c>
      <c r="C559" t="inlineStr">
        <is>
          <t>Arcos</t>
        </is>
      </c>
      <c r="D559" s="551" t="n">
        <v>46143</v>
      </c>
      <c r="E559" t="n">
        <v>19923</v>
      </c>
      <c r="F559" t="inlineStr">
        <is>
          <t>PIMENTA PRETA EM GRAOS C/500G</t>
        </is>
      </c>
      <c r="G559" t="n">
        <v>2375</v>
      </c>
      <c r="H559" t="n">
        <v>2</v>
      </c>
      <c r="I559" t="inlineStr">
        <is>
          <t>PC</t>
        </is>
      </c>
      <c r="J559" t="inlineStr">
        <is>
          <t>ALIMENTOS</t>
        </is>
      </c>
      <c r="K559" t="inlineStr">
        <is>
          <t>04/2026</t>
        </is>
      </c>
      <c r="L559" t="n">
        <v>0</v>
      </c>
      <c r="M559" s="551" t="n">
        <v>45764</v>
      </c>
      <c r="N559" t="n">
        <v>36.44</v>
      </c>
      <c r="O559" t="n">
        <v>36.9</v>
      </c>
      <c r="P559" t="n">
        <v>72.88</v>
      </c>
    </row>
    <row r="560">
      <c r="A560" t="n">
        <v>87078</v>
      </c>
      <c r="B560" t="n">
        <v>122</v>
      </c>
      <c r="C560" t="inlineStr">
        <is>
          <t>Arcos</t>
        </is>
      </c>
      <c r="D560" s="551" t="n">
        <v>46143</v>
      </c>
      <c r="E560" t="n">
        <v>18121</v>
      </c>
      <c r="F560" t="inlineStr">
        <is>
          <t>WHISKY JIM BEAM RYE 700ML</t>
        </is>
      </c>
      <c r="G560" t="n">
        <v>3493</v>
      </c>
      <c r="H560" t="n">
        <v>0.47</v>
      </c>
      <c r="I560" t="inlineStr">
        <is>
          <t>GR</t>
        </is>
      </c>
      <c r="J560" t="inlineStr">
        <is>
          <t>BEBIDAS</t>
        </is>
      </c>
      <c r="K560" t="inlineStr">
        <is>
          <t>04/2026</t>
        </is>
      </c>
      <c r="L560" t="n">
        <v>0</v>
      </c>
      <c r="M560" s="551" t="n">
        <v>45811</v>
      </c>
      <c r="N560" t="n">
        <v>149.51</v>
      </c>
      <c r="O560" t="n">
        <v>143.91</v>
      </c>
      <c r="P560" t="n">
        <v>70.27</v>
      </c>
    </row>
    <row r="561">
      <c r="A561" t="n">
        <v>87079</v>
      </c>
      <c r="B561" t="n">
        <v>122</v>
      </c>
      <c r="C561" t="inlineStr">
        <is>
          <t>Arcos</t>
        </is>
      </c>
      <c r="D561" s="551" t="n">
        <v>46143</v>
      </c>
      <c r="E561" t="n">
        <v>18176</v>
      </c>
      <c r="F561" t="inlineStr">
        <is>
          <t>VODKA KETEL ONE PEACH &amp; ORANGE 750ML</t>
        </is>
      </c>
      <c r="G561" t="n">
        <v>3446</v>
      </c>
      <c r="H561" t="n">
        <v>1</v>
      </c>
      <c r="I561" t="inlineStr">
        <is>
          <t>GR</t>
        </is>
      </c>
      <c r="J561" t="inlineStr">
        <is>
          <t>BEBIDAS</t>
        </is>
      </c>
      <c r="K561" t="inlineStr">
        <is>
          <t>04/2026</t>
        </is>
      </c>
      <c r="L561" t="n">
        <v>0</v>
      </c>
      <c r="N561" t="n">
        <v>0</v>
      </c>
      <c r="O561" t="n">
        <v>0</v>
      </c>
      <c r="P561" t="n">
        <v>69</v>
      </c>
    </row>
    <row r="562">
      <c r="A562" t="n">
        <v>87077</v>
      </c>
      <c r="B562" t="n">
        <v>122</v>
      </c>
      <c r="C562" t="inlineStr">
        <is>
          <t>Arcos</t>
        </is>
      </c>
      <c r="D562" s="551" t="n">
        <v>46143</v>
      </c>
      <c r="E562" t="n">
        <v>20661</v>
      </c>
      <c r="F562" t="inlineStr">
        <is>
          <t>LEITE CONDENSADO MOCA C/395G UN</t>
        </is>
      </c>
      <c r="G562" t="n">
        <v>2110</v>
      </c>
      <c r="H562" t="n">
        <v>8</v>
      </c>
      <c r="I562" t="inlineStr">
        <is>
          <t>UN</t>
        </is>
      </c>
      <c r="J562" t="inlineStr">
        <is>
          <t>ALIMENTOS</t>
        </is>
      </c>
      <c r="K562" t="inlineStr">
        <is>
          <t>04/2026</t>
        </is>
      </c>
      <c r="L562" t="n">
        <v>0</v>
      </c>
      <c r="M562" s="551" t="n">
        <v>46106</v>
      </c>
      <c r="N562" t="n">
        <v>8.289999999999999</v>
      </c>
      <c r="O562" t="n">
        <v>8.83</v>
      </c>
      <c r="P562" t="n">
        <v>66.31999999999999</v>
      </c>
    </row>
    <row r="563">
      <c r="A563" t="n">
        <v>87084</v>
      </c>
      <c r="B563" t="n">
        <v>122</v>
      </c>
      <c r="C563" t="inlineStr">
        <is>
          <t>Arcos</t>
        </is>
      </c>
      <c r="D563" s="551" t="n">
        <v>46143</v>
      </c>
      <c r="E563" t="n">
        <v>19658</v>
      </c>
      <c r="F563" t="inlineStr">
        <is>
          <t>ABOBORA JAPONESA / CABOTIAN KG</t>
        </is>
      </c>
      <c r="G563" t="n">
        <v>2582</v>
      </c>
      <c r="H563" t="n">
        <v>18.34</v>
      </c>
      <c r="I563" t="inlineStr">
        <is>
          <t>KG</t>
        </is>
      </c>
      <c r="J563" t="inlineStr">
        <is>
          <t>ALIMENTOS</t>
        </is>
      </c>
      <c r="K563" t="inlineStr">
        <is>
          <t>04/2026</t>
        </is>
      </c>
      <c r="L563" t="n">
        <v>3.5</v>
      </c>
      <c r="M563" s="551" t="n">
        <v>46135</v>
      </c>
      <c r="N563" t="n">
        <v>3.5</v>
      </c>
      <c r="O563" t="n">
        <v>3.8</v>
      </c>
      <c r="P563" t="n">
        <v>64.19</v>
      </c>
    </row>
    <row r="564">
      <c r="A564" t="n">
        <v>87204</v>
      </c>
      <c r="B564" t="n">
        <v>122</v>
      </c>
      <c r="C564" t="inlineStr">
        <is>
          <t>Arcos</t>
        </is>
      </c>
      <c r="D564" s="551" t="n">
        <v>46143</v>
      </c>
      <c r="E564" t="n">
        <v>27716</v>
      </c>
      <c r="F564" t="inlineStr">
        <is>
          <t>VINHO BRANCO ABBOTTS E D LES PETITES CUVEES BLANC 750 ML UN</t>
        </is>
      </c>
      <c r="G564" t="n">
        <v>7683</v>
      </c>
      <c r="H564" t="n">
        <v>1</v>
      </c>
      <c r="I564" t="inlineStr">
        <is>
          <t>UN</t>
        </is>
      </c>
      <c r="J564" t="inlineStr">
        <is>
          <t>BEBIDAS</t>
        </is>
      </c>
      <c r="K564" t="inlineStr">
        <is>
          <t>04/2026</t>
        </is>
      </c>
      <c r="L564" t="n">
        <v>0</v>
      </c>
      <c r="M564" s="551" t="n">
        <v>46090</v>
      </c>
      <c r="N564" t="n">
        <v>60.45</v>
      </c>
      <c r="O564" t="n">
        <v>64.38</v>
      </c>
      <c r="P564" t="n">
        <v>60.45</v>
      </c>
    </row>
    <row r="565">
      <c r="A565" t="n">
        <v>87080</v>
      </c>
      <c r="B565" t="n">
        <v>122</v>
      </c>
      <c r="C565" t="inlineStr">
        <is>
          <t>Arcos</t>
        </is>
      </c>
      <c r="D565" s="551" t="n">
        <v>46143</v>
      </c>
      <c r="E565" t="n">
        <v>18178</v>
      </c>
      <c r="F565" t="inlineStr">
        <is>
          <t>VODKA KETEL ONE CUCUMBER &amp; MINT 750ML</t>
        </is>
      </c>
      <c r="G565" t="n">
        <v>3444</v>
      </c>
      <c r="H565" t="n">
        <v>1</v>
      </c>
      <c r="I565" t="inlineStr">
        <is>
          <t>GR</t>
        </is>
      </c>
      <c r="J565" t="inlineStr">
        <is>
          <t>BEBIDAS</t>
        </is>
      </c>
      <c r="K565" t="inlineStr">
        <is>
          <t>04/2026</t>
        </is>
      </c>
      <c r="L565" t="n">
        <v>0</v>
      </c>
      <c r="N565" t="n">
        <v>0</v>
      </c>
      <c r="O565" t="n">
        <v>59.9</v>
      </c>
      <c r="P565" t="n">
        <v>59.9</v>
      </c>
    </row>
    <row r="566">
      <c r="A566" t="n">
        <v>87081</v>
      </c>
      <c r="B566" t="n">
        <v>122</v>
      </c>
      <c r="C566" t="inlineStr">
        <is>
          <t>Arcos</t>
        </is>
      </c>
      <c r="D566" s="551" t="n">
        <v>46143</v>
      </c>
      <c r="E566" t="n">
        <v>20385</v>
      </c>
      <c r="F566" t="inlineStr">
        <is>
          <t>FARINHA DE MILHO FLOCAO YOKI 500GR</t>
        </is>
      </c>
      <c r="G566" t="n">
        <v>2195</v>
      </c>
      <c r="H566" t="n">
        <v>12</v>
      </c>
      <c r="I566" t="inlineStr">
        <is>
          <t>UN</t>
        </is>
      </c>
      <c r="J566" t="inlineStr">
        <is>
          <t>ALIMENTOS</t>
        </is>
      </c>
      <c r="K566" t="inlineStr">
        <is>
          <t>04/2026</t>
        </is>
      </c>
      <c r="L566" t="n">
        <v>4.95</v>
      </c>
      <c r="M566" s="551" t="n">
        <v>46140</v>
      </c>
      <c r="N566" t="n">
        <v>4.95</v>
      </c>
      <c r="O566" t="n">
        <v>4.95</v>
      </c>
      <c r="P566" t="n">
        <v>59.4</v>
      </c>
    </row>
    <row r="567">
      <c r="A567" t="n">
        <v>87205</v>
      </c>
      <c r="B567" t="n">
        <v>122</v>
      </c>
      <c r="C567" t="inlineStr">
        <is>
          <t>Arcos</t>
        </is>
      </c>
      <c r="D567" s="551" t="n">
        <v>46143</v>
      </c>
      <c r="E567" t="n">
        <v>27715</v>
      </c>
      <c r="F567" t="inlineStr">
        <is>
          <t>VINHO TINTO ABBOTTS E T LES PETITES CUVEES ROUGE 750 ML UN</t>
        </is>
      </c>
      <c r="G567" t="n">
        <v>7682</v>
      </c>
      <c r="H567" t="n">
        <v>0.95</v>
      </c>
      <c r="I567" t="inlineStr">
        <is>
          <t>UN</t>
        </is>
      </c>
      <c r="J567" t="inlineStr">
        <is>
          <t>BEBIDAS</t>
        </is>
      </c>
      <c r="K567" t="inlineStr">
        <is>
          <t>04/2026</t>
        </is>
      </c>
      <c r="L567" t="n">
        <v>0</v>
      </c>
      <c r="M567" s="551" t="n">
        <v>46090</v>
      </c>
      <c r="N567" t="n">
        <v>60.45</v>
      </c>
      <c r="O567" t="n">
        <v>0.01</v>
      </c>
      <c r="P567" t="n">
        <v>57.43</v>
      </c>
    </row>
    <row r="568">
      <c r="A568" t="n">
        <v>87107</v>
      </c>
      <c r="B568" t="n">
        <v>122</v>
      </c>
      <c r="C568" t="inlineStr">
        <is>
          <t>Arcos</t>
        </is>
      </c>
      <c r="D568" s="551" t="n">
        <v>46143</v>
      </c>
      <c r="E568" t="n">
        <v>24509</v>
      </c>
      <c r="F568" t="inlineStr">
        <is>
          <t>CEBOLA BRANCA KG</t>
        </is>
      </c>
      <c r="G568" t="n">
        <v>2607</v>
      </c>
      <c r="H568" t="n">
        <v>14.7</v>
      </c>
      <c r="I568" t="inlineStr">
        <is>
          <t>KG</t>
        </is>
      </c>
      <c r="J568" t="inlineStr">
        <is>
          <t>ALIMENTOS</t>
        </is>
      </c>
      <c r="K568" t="inlineStr">
        <is>
          <t>04/2026</t>
        </is>
      </c>
      <c r="L568" t="n">
        <v>3.9</v>
      </c>
      <c r="M568" s="551" t="n">
        <v>46142</v>
      </c>
      <c r="N568" t="n">
        <v>4</v>
      </c>
      <c r="O568" t="n">
        <v>4.04</v>
      </c>
      <c r="P568" t="n">
        <v>57.33</v>
      </c>
    </row>
    <row r="569">
      <c r="A569" t="n">
        <v>87083</v>
      </c>
      <c r="B569" t="n">
        <v>122</v>
      </c>
      <c r="C569" t="inlineStr">
        <is>
          <t>Arcos</t>
        </is>
      </c>
      <c r="D569" s="551" t="n">
        <v>46143</v>
      </c>
      <c r="E569" t="n">
        <v>18308</v>
      </c>
      <c r="F569" t="inlineStr">
        <is>
          <t>LICOR LUXARDO BITTER BIANCO 750ML</t>
        </is>
      </c>
      <c r="G569" t="n">
        <v>3325</v>
      </c>
      <c r="H569" t="n">
        <v>1</v>
      </c>
      <c r="I569" t="inlineStr">
        <is>
          <t>UN</t>
        </is>
      </c>
      <c r="J569" t="inlineStr">
        <is>
          <t>BEBIDAS</t>
        </is>
      </c>
      <c r="K569" t="inlineStr">
        <is>
          <t>04/2026</t>
        </is>
      </c>
      <c r="L569" t="n">
        <v>0</v>
      </c>
      <c r="N569" t="n">
        <v>0</v>
      </c>
      <c r="O569" t="n">
        <v>0</v>
      </c>
      <c r="P569" t="n">
        <v>57</v>
      </c>
    </row>
    <row r="570">
      <c r="A570" t="n">
        <v>87188</v>
      </c>
      <c r="B570" t="n">
        <v>122</v>
      </c>
      <c r="C570" t="inlineStr">
        <is>
          <t>Arcos</t>
        </is>
      </c>
      <c r="D570" s="551" t="n">
        <v>46143</v>
      </c>
      <c r="E570" t="n">
        <v>25643</v>
      </c>
      <c r="F570" t="inlineStr">
        <is>
          <t>ESPUMANTE FREIXENET CAVA BRUT CORDON NEGRO 750ML</t>
        </is>
      </c>
      <c r="G570" t="n">
        <v>6207</v>
      </c>
      <c r="H570" t="n">
        <v>1</v>
      </c>
      <c r="I570" t="inlineStr">
        <is>
          <t>GR</t>
        </is>
      </c>
      <c r="J570" t="inlineStr">
        <is>
          <t>BEBIDAS</t>
        </is>
      </c>
      <c r="K570" t="inlineStr">
        <is>
          <t>04/2026</t>
        </is>
      </c>
      <c r="L570" t="n">
        <v>0</v>
      </c>
      <c r="N570" t="n">
        <v>0</v>
      </c>
      <c r="O570" t="n">
        <v>0</v>
      </c>
      <c r="P570" t="n">
        <v>55</v>
      </c>
    </row>
    <row r="571">
      <c r="A571" t="n">
        <v>87146</v>
      </c>
      <c r="B571" t="n">
        <v>122</v>
      </c>
      <c r="C571" t="inlineStr">
        <is>
          <t>Arcos</t>
        </is>
      </c>
      <c r="D571" s="551" t="n">
        <v>46143</v>
      </c>
      <c r="E571" t="n">
        <v>24044</v>
      </c>
      <c r="F571" t="inlineStr">
        <is>
          <t>AMORA CONGELADA KG</t>
        </is>
      </c>
      <c r="G571" t="n">
        <v>2472</v>
      </c>
      <c r="H571" t="n">
        <v>3</v>
      </c>
      <c r="I571" t="inlineStr">
        <is>
          <t>KG</t>
        </is>
      </c>
      <c r="J571" t="inlineStr">
        <is>
          <t>ALIMENTOS</t>
        </is>
      </c>
      <c r="K571" t="inlineStr">
        <is>
          <t>04/2026</t>
        </is>
      </c>
      <c r="L571" t="n">
        <v>0</v>
      </c>
      <c r="M571" s="551" t="n">
        <v>46100</v>
      </c>
      <c r="N571" t="n">
        <v>18.13</v>
      </c>
      <c r="O571" t="n">
        <v>18.13</v>
      </c>
      <c r="P571" t="n">
        <v>54.39</v>
      </c>
    </row>
    <row r="572">
      <c r="A572" t="n">
        <v>87089</v>
      </c>
      <c r="B572" t="n">
        <v>122</v>
      </c>
      <c r="C572" t="inlineStr">
        <is>
          <t>Arcos</t>
        </is>
      </c>
      <c r="D572" s="551" t="n">
        <v>46143</v>
      </c>
      <c r="E572" t="n">
        <v>19721</v>
      </c>
      <c r="F572" t="inlineStr">
        <is>
          <t>ROMA KG</t>
        </is>
      </c>
      <c r="G572" t="n">
        <v>2533</v>
      </c>
      <c r="H572" t="n">
        <v>1.26</v>
      </c>
      <c r="I572" t="inlineStr">
        <is>
          <t>KG</t>
        </is>
      </c>
      <c r="J572" t="inlineStr">
        <is>
          <t>ALIMENTOS</t>
        </is>
      </c>
      <c r="K572" t="inlineStr">
        <is>
          <t>04/2026</t>
        </is>
      </c>
      <c r="L572" t="n">
        <v>43.09</v>
      </c>
      <c r="M572" s="551" t="n">
        <v>46142</v>
      </c>
      <c r="N572" t="n">
        <v>41.6</v>
      </c>
      <c r="O572" t="n">
        <v>41.6</v>
      </c>
      <c r="P572" t="n">
        <v>54.29</v>
      </c>
    </row>
    <row r="573">
      <c r="A573" t="n">
        <v>87090</v>
      </c>
      <c r="B573" t="n">
        <v>122</v>
      </c>
      <c r="C573" t="inlineStr">
        <is>
          <t>Arcos</t>
        </is>
      </c>
      <c r="D573" s="551" t="n">
        <v>46143</v>
      </c>
      <c r="E573" t="n">
        <v>19558</v>
      </c>
      <c r="F573" t="inlineStr">
        <is>
          <t>QUIABO KG</t>
        </is>
      </c>
      <c r="G573" t="n">
        <v>2659</v>
      </c>
      <c r="H573" t="n">
        <v>3.5</v>
      </c>
      <c r="I573" t="inlineStr">
        <is>
          <t>KG</t>
        </is>
      </c>
      <c r="J573" t="inlineStr">
        <is>
          <t>ALIMENTOS</t>
        </is>
      </c>
      <c r="K573" t="inlineStr">
        <is>
          <t>04/2026</t>
        </is>
      </c>
      <c r="L573" t="n">
        <v>14.97</v>
      </c>
      <c r="M573" s="551" t="n">
        <v>46142</v>
      </c>
      <c r="N573" t="n">
        <v>13.8</v>
      </c>
      <c r="O573" t="n">
        <v>14.03</v>
      </c>
      <c r="P573" t="n">
        <v>52.4</v>
      </c>
    </row>
    <row r="574">
      <c r="A574" t="n">
        <v>87085</v>
      </c>
      <c r="B574" t="n">
        <v>122</v>
      </c>
      <c r="C574" t="inlineStr">
        <is>
          <t>Arcos</t>
        </is>
      </c>
      <c r="D574" s="551" t="n">
        <v>46143</v>
      </c>
      <c r="E574" t="n">
        <v>19409</v>
      </c>
      <c r="F574" t="inlineStr">
        <is>
          <t>MANTEIGA DE GARRAFA SERTA NORTE 450G UN</t>
        </is>
      </c>
      <c r="G574" t="n">
        <v>2760</v>
      </c>
      <c r="H574" t="n">
        <v>2</v>
      </c>
      <c r="I574" t="inlineStr">
        <is>
          <t>UN</t>
        </is>
      </c>
      <c r="J574" t="inlineStr">
        <is>
          <t>ALIMENTOS</t>
        </is>
      </c>
      <c r="K574" t="inlineStr">
        <is>
          <t>04/2026</t>
        </is>
      </c>
      <c r="L574" t="n">
        <v>24.5</v>
      </c>
      <c r="M574" s="551" t="n">
        <v>46120</v>
      </c>
      <c r="N574" t="n">
        <v>24.5</v>
      </c>
      <c r="O574" t="n">
        <v>24.5</v>
      </c>
      <c r="P574" t="n">
        <v>49</v>
      </c>
    </row>
    <row r="575">
      <c r="A575" t="n">
        <v>87086</v>
      </c>
      <c r="B575" t="n">
        <v>122</v>
      </c>
      <c r="C575" t="inlineStr">
        <is>
          <t>Arcos</t>
        </is>
      </c>
      <c r="D575" s="551" t="n">
        <v>46143</v>
      </c>
      <c r="E575" t="n">
        <v>23361</v>
      </c>
      <c r="F575" t="inlineStr">
        <is>
          <t>LARANJA PERA KG</t>
        </is>
      </c>
      <c r="G575" t="n">
        <v>2497</v>
      </c>
      <c r="H575" t="n">
        <v>15.7</v>
      </c>
      <c r="I575" t="inlineStr">
        <is>
          <t>KG</t>
        </is>
      </c>
      <c r="J575" t="inlineStr">
        <is>
          <t>ALIMENTOS</t>
        </is>
      </c>
      <c r="K575" t="inlineStr">
        <is>
          <t>04/2026</t>
        </is>
      </c>
      <c r="L575" t="n">
        <v>2.96</v>
      </c>
      <c r="M575" s="551" t="n">
        <v>46142</v>
      </c>
      <c r="N575" t="n">
        <v>2.97</v>
      </c>
      <c r="O575" t="n">
        <v>2.99</v>
      </c>
      <c r="P575" t="n">
        <v>46.47</v>
      </c>
    </row>
    <row r="576">
      <c r="A576" t="n">
        <v>87150</v>
      </c>
      <c r="B576" t="n">
        <v>122</v>
      </c>
      <c r="C576" t="inlineStr">
        <is>
          <t>Arcos</t>
        </is>
      </c>
      <c r="D576" s="551" t="n">
        <v>46143</v>
      </c>
      <c r="E576" t="n">
        <v>19476</v>
      </c>
      <c r="F576" t="inlineStr">
        <is>
          <t>MANJERICAO KG</t>
        </is>
      </c>
      <c r="G576" t="n">
        <v>2729</v>
      </c>
      <c r="H576" t="n">
        <v>0.7</v>
      </c>
      <c r="I576" t="inlineStr">
        <is>
          <t>KG</t>
        </is>
      </c>
      <c r="J576" t="inlineStr">
        <is>
          <t>ALIMENTOS</t>
        </is>
      </c>
      <c r="K576" t="inlineStr">
        <is>
          <t>04/2026</t>
        </is>
      </c>
      <c r="L576" t="n">
        <v>65.81999999999999</v>
      </c>
      <c r="M576" s="551" t="n">
        <v>46142</v>
      </c>
      <c r="N576" t="n">
        <v>65</v>
      </c>
      <c r="O576" t="n">
        <v>66.97</v>
      </c>
      <c r="P576" t="n">
        <v>46.07</v>
      </c>
    </row>
    <row r="577">
      <c r="A577" t="n">
        <v>87087</v>
      </c>
      <c r="B577" t="n">
        <v>122</v>
      </c>
      <c r="C577" t="inlineStr">
        <is>
          <t>Arcos</t>
        </is>
      </c>
      <c r="D577" s="551" t="n">
        <v>46143</v>
      </c>
      <c r="E577" t="n">
        <v>19434</v>
      </c>
      <c r="F577" t="inlineStr">
        <is>
          <t>LEITE EM PO INTEGRAL NINHO C/400G</t>
        </is>
      </c>
      <c r="G577" t="n">
        <v>2757</v>
      </c>
      <c r="H577" t="n">
        <v>2</v>
      </c>
      <c r="I577" t="inlineStr">
        <is>
          <t>PC</t>
        </is>
      </c>
      <c r="J577" t="inlineStr">
        <is>
          <t>ALIMENTOS</t>
        </is>
      </c>
      <c r="K577" t="inlineStr">
        <is>
          <t>04/2026</t>
        </is>
      </c>
      <c r="L577" t="n">
        <v>0</v>
      </c>
      <c r="M577" s="551" t="n">
        <v>46105</v>
      </c>
      <c r="N577" t="n">
        <v>22.3</v>
      </c>
      <c r="O577" t="n">
        <v>23.05</v>
      </c>
      <c r="P577" t="n">
        <v>44.6</v>
      </c>
    </row>
    <row r="578">
      <c r="A578" t="n">
        <v>87105</v>
      </c>
      <c r="B578" t="n">
        <v>122</v>
      </c>
      <c r="C578" t="inlineStr">
        <is>
          <t>Arcos</t>
        </is>
      </c>
      <c r="D578" s="551" t="n">
        <v>46143</v>
      </c>
      <c r="E578" t="n">
        <v>23096</v>
      </c>
      <c r="F578" t="inlineStr">
        <is>
          <t>OVO BRANCO UN</t>
        </is>
      </c>
      <c r="G578" t="n">
        <v>2753</v>
      </c>
      <c r="H578" t="n">
        <v>60</v>
      </c>
      <c r="I578" t="inlineStr">
        <is>
          <t>UN</t>
        </is>
      </c>
      <c r="J578" t="inlineStr">
        <is>
          <t>ALIMENTOS</t>
        </is>
      </c>
      <c r="K578" t="inlineStr">
        <is>
          <t>04/2026</t>
        </is>
      </c>
      <c r="L578" t="n">
        <v>0.74</v>
      </c>
      <c r="M578" s="551" t="n">
        <v>46142</v>
      </c>
      <c r="N578" t="n">
        <v>0.65</v>
      </c>
      <c r="O578" t="n">
        <v>0.65</v>
      </c>
      <c r="P578" t="n">
        <v>44.4</v>
      </c>
    </row>
    <row r="579">
      <c r="A579" t="n">
        <v>87091</v>
      </c>
      <c r="B579" t="n">
        <v>122</v>
      </c>
      <c r="C579" t="inlineStr">
        <is>
          <t>Arcos</t>
        </is>
      </c>
      <c r="D579" s="551" t="n">
        <v>46143</v>
      </c>
      <c r="E579" t="n">
        <v>20029</v>
      </c>
      <c r="F579" t="inlineStr">
        <is>
          <t>ESSENCIA DE BAUNILHA CEPERA 500ML</t>
        </is>
      </c>
      <c r="G579" t="n">
        <v>2337</v>
      </c>
      <c r="H579" t="n">
        <v>3</v>
      </c>
      <c r="I579" t="inlineStr">
        <is>
          <t>FR</t>
        </is>
      </c>
      <c r="J579" t="inlineStr">
        <is>
          <t>ALIMENTOS</t>
        </is>
      </c>
      <c r="K579" t="inlineStr">
        <is>
          <t>04/2026</t>
        </is>
      </c>
      <c r="L579" t="n">
        <v>0</v>
      </c>
      <c r="M579" s="551" t="n">
        <v>46097</v>
      </c>
      <c r="N579" t="n">
        <v>13.6</v>
      </c>
      <c r="O579" t="n">
        <v>13.6</v>
      </c>
      <c r="P579" t="n">
        <v>40.8</v>
      </c>
    </row>
    <row r="580">
      <c r="A580" t="n">
        <v>87093</v>
      </c>
      <c r="B580" t="n">
        <v>122</v>
      </c>
      <c r="C580" t="inlineStr">
        <is>
          <t>Arcos</t>
        </is>
      </c>
      <c r="D580" s="551" t="n">
        <v>46143</v>
      </c>
      <c r="E580" t="n">
        <v>19984</v>
      </c>
      <c r="F580" t="inlineStr">
        <is>
          <t>MOLHO INGLES KENKO 1L</t>
        </is>
      </c>
      <c r="G580" t="n">
        <v>2351</v>
      </c>
      <c r="H580" t="n">
        <v>2</v>
      </c>
      <c r="I580" t="inlineStr">
        <is>
          <t>UN</t>
        </is>
      </c>
      <c r="J580" t="inlineStr">
        <is>
          <t>ALIMENTOS</t>
        </is>
      </c>
      <c r="K580" t="inlineStr">
        <is>
          <t>04/2026</t>
        </is>
      </c>
      <c r="L580" t="n">
        <v>0</v>
      </c>
      <c r="M580" s="551" t="n">
        <v>46112</v>
      </c>
      <c r="N580" t="n">
        <v>19.8</v>
      </c>
      <c r="O580" t="n">
        <v>19.9</v>
      </c>
      <c r="P580" t="n">
        <v>39.6</v>
      </c>
    </row>
    <row r="581">
      <c r="A581" t="n">
        <v>87095</v>
      </c>
      <c r="B581" t="n">
        <v>122</v>
      </c>
      <c r="C581" t="inlineStr">
        <is>
          <t>Arcos</t>
        </is>
      </c>
      <c r="D581" s="551" t="n">
        <v>46143</v>
      </c>
      <c r="E581" t="n">
        <v>20136</v>
      </c>
      <c r="F581" t="inlineStr">
        <is>
          <t>MACARRAO ESPAGUETE C/ OVOS ADRIA C/500G</t>
        </is>
      </c>
      <c r="G581" t="n">
        <v>2284</v>
      </c>
      <c r="H581" t="n">
        <v>9</v>
      </c>
      <c r="I581" t="inlineStr">
        <is>
          <t>PC</t>
        </is>
      </c>
      <c r="J581" t="inlineStr">
        <is>
          <t>ALIMENTOS</t>
        </is>
      </c>
      <c r="K581" t="inlineStr">
        <is>
          <t>04/2026</t>
        </is>
      </c>
      <c r="L581" t="n">
        <v>4.2</v>
      </c>
      <c r="M581" s="551" t="n">
        <v>46134</v>
      </c>
      <c r="N581" t="n">
        <v>4.2</v>
      </c>
      <c r="O581" t="n">
        <v>4.9</v>
      </c>
      <c r="P581" t="n">
        <v>37.8</v>
      </c>
    </row>
    <row r="582">
      <c r="A582" t="n">
        <v>87094</v>
      </c>
      <c r="B582" t="n">
        <v>122</v>
      </c>
      <c r="C582" t="inlineStr">
        <is>
          <t>Arcos</t>
        </is>
      </c>
      <c r="D582" s="551" t="n">
        <v>46143</v>
      </c>
      <c r="E582" t="n">
        <v>19652</v>
      </c>
      <c r="F582" t="inlineStr">
        <is>
          <t>ALHO COMUM KG</t>
        </is>
      </c>
      <c r="G582" t="n">
        <v>2587</v>
      </c>
      <c r="H582" t="n">
        <v>1.98</v>
      </c>
      <c r="I582" t="inlineStr">
        <is>
          <t>KG</t>
        </is>
      </c>
      <c r="J582" t="inlineStr">
        <is>
          <t>ALIMENTOS</t>
        </is>
      </c>
      <c r="K582" t="inlineStr">
        <is>
          <t>04/2026</t>
        </is>
      </c>
      <c r="L582" t="n">
        <v>18.7</v>
      </c>
      <c r="M582" s="551" t="n">
        <v>46140</v>
      </c>
      <c r="N582" t="n">
        <v>17.56</v>
      </c>
      <c r="O582" t="n">
        <v>17.56</v>
      </c>
      <c r="P582" t="n">
        <v>37.03</v>
      </c>
    </row>
    <row r="583">
      <c r="A583" t="n">
        <v>87088</v>
      </c>
      <c r="B583" t="n">
        <v>122</v>
      </c>
      <c r="C583" t="inlineStr">
        <is>
          <t>Arcos</t>
        </is>
      </c>
      <c r="D583" s="551" t="n">
        <v>46143</v>
      </c>
      <c r="E583" t="n">
        <v>23359</v>
      </c>
      <c r="F583" t="inlineStr">
        <is>
          <t>LIMAO TAHITI KG</t>
        </is>
      </c>
      <c r="G583" t="n">
        <v>2499</v>
      </c>
      <c r="H583" t="n">
        <v>16.8</v>
      </c>
      <c r="I583" t="inlineStr">
        <is>
          <t>KG</t>
        </is>
      </c>
      <c r="J583" t="inlineStr">
        <is>
          <t>ALIMENTOS</t>
        </is>
      </c>
      <c r="K583" t="inlineStr">
        <is>
          <t>04/2026</t>
        </is>
      </c>
      <c r="L583" t="n">
        <v>2.19</v>
      </c>
      <c r="M583" s="551" t="n">
        <v>46142</v>
      </c>
      <c r="N583" t="n">
        <v>2.1</v>
      </c>
      <c r="O583" t="n">
        <v>2.21</v>
      </c>
      <c r="P583" t="n">
        <v>36.79</v>
      </c>
    </row>
    <row r="584">
      <c r="A584" t="n">
        <v>87096</v>
      </c>
      <c r="B584" t="n">
        <v>122</v>
      </c>
      <c r="C584" t="inlineStr">
        <is>
          <t>Arcos</t>
        </is>
      </c>
      <c r="D584" s="551" t="n">
        <v>46143</v>
      </c>
      <c r="E584" t="n">
        <v>24110</v>
      </c>
      <c r="F584" t="inlineStr">
        <is>
          <t>CANELA EM PO KG</t>
        </is>
      </c>
      <c r="G584" t="n">
        <v>2322</v>
      </c>
      <c r="H584" t="n">
        <v>2.5</v>
      </c>
      <c r="I584" t="inlineStr">
        <is>
          <t>KG</t>
        </is>
      </c>
      <c r="J584" t="inlineStr">
        <is>
          <t>ALIMENTOS</t>
        </is>
      </c>
      <c r="K584" t="inlineStr">
        <is>
          <t>04/2026</t>
        </is>
      </c>
      <c r="L584" t="n">
        <v>0</v>
      </c>
      <c r="M584" s="551" t="n">
        <v>45909</v>
      </c>
      <c r="N584" t="n">
        <v>14.6</v>
      </c>
      <c r="O584" t="n">
        <v>16.5</v>
      </c>
      <c r="P584" t="n">
        <v>36.5</v>
      </c>
    </row>
    <row r="585">
      <c r="A585" t="n">
        <v>87092</v>
      </c>
      <c r="B585" t="n">
        <v>122</v>
      </c>
      <c r="C585" t="inlineStr">
        <is>
          <t>Arcos</t>
        </is>
      </c>
      <c r="D585" s="551" t="n">
        <v>46143</v>
      </c>
      <c r="E585" t="n">
        <v>17838</v>
      </c>
      <c r="F585" t="inlineStr">
        <is>
          <t>CHA MATE LEAO C/250G</t>
        </is>
      </c>
      <c r="G585" t="n">
        <v>3712</v>
      </c>
      <c r="H585" t="n">
        <v>4</v>
      </c>
      <c r="I585" t="inlineStr">
        <is>
          <t>CX</t>
        </is>
      </c>
      <c r="J585" t="inlineStr">
        <is>
          <t>BEBIDAS</t>
        </is>
      </c>
      <c r="K585" t="inlineStr">
        <is>
          <t>04/2026</t>
        </is>
      </c>
      <c r="L585" t="n">
        <v>0</v>
      </c>
      <c r="M585" s="551" t="n">
        <v>46097</v>
      </c>
      <c r="N585" t="n">
        <v>9.1</v>
      </c>
      <c r="O585" t="n">
        <v>8.949999999999999</v>
      </c>
      <c r="P585" t="n">
        <v>36.4</v>
      </c>
    </row>
    <row r="586">
      <c r="A586" t="n">
        <v>87099</v>
      </c>
      <c r="B586" t="n">
        <v>122</v>
      </c>
      <c r="C586" t="inlineStr">
        <is>
          <t>Arcos</t>
        </is>
      </c>
      <c r="D586" s="551" t="n">
        <v>46143</v>
      </c>
      <c r="E586" t="n">
        <v>19647</v>
      </c>
      <c r="F586" t="inlineStr">
        <is>
          <t>ALHO PORO KG</t>
        </is>
      </c>
      <c r="G586" t="n">
        <v>2591</v>
      </c>
      <c r="H586" t="n">
        <v>3</v>
      </c>
      <c r="I586" t="inlineStr">
        <is>
          <t>KG</t>
        </is>
      </c>
      <c r="J586" t="inlineStr">
        <is>
          <t>ALIMENTOS</t>
        </is>
      </c>
      <c r="K586" t="inlineStr">
        <is>
          <t>04/2026</t>
        </is>
      </c>
      <c r="L586" t="n">
        <v>11.65</v>
      </c>
      <c r="M586" s="551" t="n">
        <v>46140</v>
      </c>
      <c r="N586" t="n">
        <v>7.3</v>
      </c>
      <c r="O586" t="n">
        <v>14.93</v>
      </c>
      <c r="P586" t="n">
        <v>34.95</v>
      </c>
    </row>
    <row r="587">
      <c r="A587" t="n">
        <v>87103</v>
      </c>
      <c r="B587" t="n">
        <v>122</v>
      </c>
      <c r="C587" t="inlineStr">
        <is>
          <t>Arcos</t>
        </is>
      </c>
      <c r="D587" s="551" t="n">
        <v>46143</v>
      </c>
      <c r="E587" t="n">
        <v>19743</v>
      </c>
      <c r="F587" t="inlineStr">
        <is>
          <t>MACA VERDE KG</t>
        </is>
      </c>
      <c r="G587" t="n">
        <v>2510</v>
      </c>
      <c r="H587" t="n">
        <v>2.24</v>
      </c>
      <c r="I587" t="inlineStr">
        <is>
          <t>KG</t>
        </is>
      </c>
      <c r="J587" t="inlineStr">
        <is>
          <t>ALIMENTOS</t>
        </is>
      </c>
      <c r="K587" t="inlineStr">
        <is>
          <t>04/2026</t>
        </is>
      </c>
      <c r="L587" t="n">
        <v>15.49</v>
      </c>
      <c r="M587" s="551" t="n">
        <v>46142</v>
      </c>
      <c r="N587" t="n">
        <v>15.6</v>
      </c>
      <c r="O587" t="n">
        <v>15.6</v>
      </c>
      <c r="P587" t="n">
        <v>34.7</v>
      </c>
    </row>
    <row r="588">
      <c r="A588" t="n">
        <v>87106</v>
      </c>
      <c r="B588" t="n">
        <v>122</v>
      </c>
      <c r="C588" t="inlineStr">
        <is>
          <t>Arcos</t>
        </is>
      </c>
      <c r="D588" s="551" t="n">
        <v>46143</v>
      </c>
      <c r="E588" t="n">
        <v>19623</v>
      </c>
      <c r="F588" t="inlineStr">
        <is>
          <t>CEBOLA ROXA KG</t>
        </is>
      </c>
      <c r="G588" t="n">
        <v>2611</v>
      </c>
      <c r="H588" t="n">
        <v>6.86</v>
      </c>
      <c r="I588" t="inlineStr">
        <is>
          <t>KG</t>
        </is>
      </c>
      <c r="J588" t="inlineStr">
        <is>
          <t>ALIMENTOS</t>
        </is>
      </c>
      <c r="K588" t="inlineStr">
        <is>
          <t>04/2026</t>
        </is>
      </c>
      <c r="L588" t="n">
        <v>4.93</v>
      </c>
      <c r="M588" s="551" t="n">
        <v>46142</v>
      </c>
      <c r="N588" t="n">
        <v>5.5</v>
      </c>
      <c r="O588" t="n">
        <v>5.57</v>
      </c>
      <c r="P588" t="n">
        <v>33.82</v>
      </c>
    </row>
    <row r="589">
      <c r="A589" t="n">
        <v>87097</v>
      </c>
      <c r="B589" t="n">
        <v>122</v>
      </c>
      <c r="C589" t="inlineStr">
        <is>
          <t>Arcos</t>
        </is>
      </c>
      <c r="D589" s="551" t="n">
        <v>46143</v>
      </c>
      <c r="E589" t="n">
        <v>19907</v>
      </c>
      <c r="F589" t="inlineStr">
        <is>
          <t>SAL REFINADO CISNE 1KG</t>
        </is>
      </c>
      <c r="G589" t="n">
        <v>2381</v>
      </c>
      <c r="H589" t="n">
        <v>11</v>
      </c>
      <c r="I589" t="inlineStr">
        <is>
          <t>UN</t>
        </is>
      </c>
      <c r="J589" t="inlineStr">
        <is>
          <t>ALIMENTOS</t>
        </is>
      </c>
      <c r="K589" t="inlineStr">
        <is>
          <t>04/2026</t>
        </is>
      </c>
      <c r="L589" t="n">
        <v>0</v>
      </c>
      <c r="M589" s="551" t="n">
        <v>45686</v>
      </c>
      <c r="N589" t="n">
        <v>3.01</v>
      </c>
      <c r="O589" t="n">
        <v>3.23</v>
      </c>
      <c r="P589" t="n">
        <v>33.11</v>
      </c>
    </row>
    <row r="590">
      <c r="A590" t="n">
        <v>87098</v>
      </c>
      <c r="B590" t="n">
        <v>122</v>
      </c>
      <c r="C590" t="inlineStr">
        <is>
          <t>Arcos</t>
        </is>
      </c>
      <c r="D590" s="551" t="n">
        <v>46143</v>
      </c>
      <c r="E590" t="n">
        <v>24322</v>
      </c>
      <c r="F590" t="inlineStr">
        <is>
          <t>LEMON PEPPER KG</t>
        </is>
      </c>
      <c r="G590" t="n">
        <v>2342</v>
      </c>
      <c r="H590" t="n">
        <v>1.5</v>
      </c>
      <c r="I590" t="inlineStr">
        <is>
          <t>KG</t>
        </is>
      </c>
      <c r="J590" t="inlineStr">
        <is>
          <t>ALIMENTOS</t>
        </is>
      </c>
      <c r="K590" t="inlineStr">
        <is>
          <t>04/2026</t>
        </is>
      </c>
      <c r="L590" t="n">
        <v>0</v>
      </c>
      <c r="M590" s="551" t="n">
        <v>46001</v>
      </c>
      <c r="N590" t="n">
        <v>22</v>
      </c>
      <c r="O590" t="n">
        <v>22</v>
      </c>
      <c r="P590" t="n">
        <v>33</v>
      </c>
    </row>
    <row r="591">
      <c r="A591" t="n">
        <v>87101</v>
      </c>
      <c r="B591" t="n">
        <v>122</v>
      </c>
      <c r="C591" t="inlineStr">
        <is>
          <t>Arcos</t>
        </is>
      </c>
      <c r="D591" s="551" t="n">
        <v>46143</v>
      </c>
      <c r="E591" t="n">
        <v>24089</v>
      </c>
      <c r="F591" t="inlineStr">
        <is>
          <t>BICARBONATO DE SODIO KG</t>
        </is>
      </c>
      <c r="G591" t="n">
        <v>2316</v>
      </c>
      <c r="H591" t="n">
        <v>4</v>
      </c>
      <c r="I591" t="inlineStr">
        <is>
          <t>KG</t>
        </is>
      </c>
      <c r="J591" t="inlineStr">
        <is>
          <t>ALIMENTOS</t>
        </is>
      </c>
      <c r="K591" t="inlineStr">
        <is>
          <t>04/2026</t>
        </is>
      </c>
      <c r="L591" t="n">
        <v>0</v>
      </c>
      <c r="M591" s="551" t="n">
        <v>45979</v>
      </c>
      <c r="N591" t="n">
        <v>8.199999999999999</v>
      </c>
      <c r="O591" t="n">
        <v>9.5</v>
      </c>
      <c r="P591" t="n">
        <v>32.8</v>
      </c>
    </row>
    <row r="592">
      <c r="A592" t="n">
        <v>87082</v>
      </c>
      <c r="B592" t="n">
        <v>122</v>
      </c>
      <c r="C592" t="inlineStr">
        <is>
          <t>Arcos</t>
        </is>
      </c>
      <c r="D592" s="551" t="n">
        <v>46143</v>
      </c>
      <c r="E592" t="n">
        <v>18223</v>
      </c>
      <c r="F592" t="inlineStr">
        <is>
          <t>TEQUILA MEZCAL GUSANO ROJO 700ML</t>
        </is>
      </c>
      <c r="G592" t="n">
        <v>3405</v>
      </c>
      <c r="H592" t="n">
        <v>0.18</v>
      </c>
      <c r="I592" t="inlineStr">
        <is>
          <t>UN</t>
        </is>
      </c>
      <c r="J592" t="inlineStr">
        <is>
          <t>BEBIDAS</t>
        </is>
      </c>
      <c r="K592" t="inlineStr">
        <is>
          <t>04/2026</t>
        </is>
      </c>
      <c r="L592" t="n">
        <v>0</v>
      </c>
      <c r="N592" t="n">
        <v>0</v>
      </c>
      <c r="O592" t="n">
        <v>0</v>
      </c>
      <c r="P592" t="n">
        <v>32.4</v>
      </c>
    </row>
    <row r="593">
      <c r="A593" t="n">
        <v>87102</v>
      </c>
      <c r="B593" t="n">
        <v>122</v>
      </c>
      <c r="C593" t="inlineStr">
        <is>
          <t>Arcos</t>
        </is>
      </c>
      <c r="D593" s="551" t="n">
        <v>46143</v>
      </c>
      <c r="E593" t="n">
        <v>18180</v>
      </c>
      <c r="F593" t="inlineStr">
        <is>
          <t>VODKA GREY GOOSE NATURAL 750ML</t>
        </is>
      </c>
      <c r="G593" t="n">
        <v>3442</v>
      </c>
      <c r="H593" t="n">
        <v>0.29</v>
      </c>
      <c r="I593" t="inlineStr">
        <is>
          <t>GR</t>
        </is>
      </c>
      <c r="J593" t="inlineStr">
        <is>
          <t>BEBIDAS</t>
        </is>
      </c>
      <c r="K593" t="inlineStr">
        <is>
          <t>04/2026</t>
        </is>
      </c>
      <c r="L593" t="n">
        <v>0</v>
      </c>
      <c r="N593" t="n">
        <v>0</v>
      </c>
      <c r="O593" t="n">
        <v>108</v>
      </c>
      <c r="P593" t="n">
        <v>31.9</v>
      </c>
    </row>
    <row r="594">
      <c r="A594" t="n">
        <v>87104</v>
      </c>
      <c r="B594" t="n">
        <v>122</v>
      </c>
      <c r="C594" t="inlineStr">
        <is>
          <t>Arcos</t>
        </is>
      </c>
      <c r="D594" s="551" t="n">
        <v>46143</v>
      </c>
      <c r="E594" t="n">
        <v>20174</v>
      </c>
      <c r="F594" t="inlineStr">
        <is>
          <t>SEMENTE DE GIRASSOL SEM CASCA KG</t>
        </is>
      </c>
      <c r="G594" t="n">
        <v>2264</v>
      </c>
      <c r="H594" t="n">
        <v>2</v>
      </c>
      <c r="I594" t="inlineStr">
        <is>
          <t>KG</t>
        </is>
      </c>
      <c r="J594" t="inlineStr">
        <is>
          <t>ALIMENTOS</t>
        </is>
      </c>
      <c r="K594" t="inlineStr">
        <is>
          <t>04/2026</t>
        </is>
      </c>
      <c r="L594" t="n">
        <v>0</v>
      </c>
      <c r="M594" s="551" t="n">
        <v>45979</v>
      </c>
      <c r="N594" t="n">
        <v>15.4</v>
      </c>
      <c r="O594" t="n">
        <v>18.9</v>
      </c>
      <c r="P594" t="n">
        <v>30.8</v>
      </c>
    </row>
    <row r="595">
      <c r="A595" t="n">
        <v>87100</v>
      </c>
      <c r="B595" t="n">
        <v>122</v>
      </c>
      <c r="C595" t="inlineStr">
        <is>
          <t>Arcos</t>
        </is>
      </c>
      <c r="D595" s="551" t="n">
        <v>46143</v>
      </c>
      <c r="E595" t="n">
        <v>25647</v>
      </c>
      <c r="F595" t="inlineStr">
        <is>
          <t>ACELGA BOK CHOY KG</t>
        </is>
      </c>
      <c r="G595" t="n">
        <v>6209</v>
      </c>
      <c r="H595" t="n">
        <v>1.58</v>
      </c>
      <c r="I595" t="inlineStr">
        <is>
          <t>KG</t>
        </is>
      </c>
      <c r="J595" t="inlineStr">
        <is>
          <t>ALIMENTOS</t>
        </is>
      </c>
      <c r="K595" t="inlineStr">
        <is>
          <t>04/2026</t>
        </is>
      </c>
      <c r="L595" t="n">
        <v>18.7</v>
      </c>
      <c r="M595" s="551" t="n">
        <v>46142</v>
      </c>
      <c r="N595" t="n">
        <v>20</v>
      </c>
      <c r="O595" t="n">
        <v>20</v>
      </c>
      <c r="P595" t="n">
        <v>29.55</v>
      </c>
    </row>
    <row r="596">
      <c r="A596" t="n">
        <v>87151</v>
      </c>
      <c r="B596" t="n">
        <v>122</v>
      </c>
      <c r="C596" t="inlineStr">
        <is>
          <t>Arcos</t>
        </is>
      </c>
      <c r="D596" s="551" t="n">
        <v>46143</v>
      </c>
      <c r="E596" t="n">
        <v>19738</v>
      </c>
      <c r="F596" t="inlineStr">
        <is>
          <t>MELANCIA KG</t>
        </is>
      </c>
      <c r="G596" t="n">
        <v>2515</v>
      </c>
      <c r="H596" t="n">
        <v>10.28</v>
      </c>
      <c r="I596" t="inlineStr">
        <is>
          <t>KG</t>
        </is>
      </c>
      <c r="J596" t="inlineStr">
        <is>
          <t>ALIMENTOS</t>
        </is>
      </c>
      <c r="K596" t="inlineStr">
        <is>
          <t>04/2026</t>
        </is>
      </c>
      <c r="L596" t="n">
        <v>2.87</v>
      </c>
      <c r="M596" s="551" t="n">
        <v>46142</v>
      </c>
      <c r="N596" t="n">
        <v>2.99</v>
      </c>
      <c r="O596" t="n">
        <v>2.99</v>
      </c>
      <c r="P596" t="n">
        <v>29.5</v>
      </c>
    </row>
    <row r="597">
      <c r="A597" t="n">
        <v>87209</v>
      </c>
      <c r="B597" t="n">
        <v>122</v>
      </c>
      <c r="C597" t="inlineStr">
        <is>
          <t>Arcos</t>
        </is>
      </c>
      <c r="D597" s="551" t="n">
        <v>46143</v>
      </c>
      <c r="E597" t="n">
        <v>18107</v>
      </c>
      <c r="F597" t="inlineStr">
        <is>
          <t>WHISKY JURA SINGLE MALT 10 ANOS 700ML</t>
        </is>
      </c>
      <c r="G597" t="n">
        <v>3504</v>
      </c>
      <c r="H597" t="n">
        <v>0.16</v>
      </c>
      <c r="I597" t="inlineStr">
        <is>
          <t>GR</t>
        </is>
      </c>
      <c r="J597" t="inlineStr">
        <is>
          <t>BEBIDAS</t>
        </is>
      </c>
      <c r="K597" t="inlineStr">
        <is>
          <t>04/2026</t>
        </is>
      </c>
      <c r="L597" t="n">
        <v>0</v>
      </c>
      <c r="N597" t="n">
        <v>0</v>
      </c>
      <c r="O597" t="n">
        <v>0</v>
      </c>
      <c r="P597" t="n">
        <v>28.8</v>
      </c>
    </row>
    <row r="598">
      <c r="A598" t="n">
        <v>87200</v>
      </c>
      <c r="B598" t="n">
        <v>122</v>
      </c>
      <c r="C598" t="inlineStr">
        <is>
          <t>Arcos</t>
        </is>
      </c>
      <c r="D598" s="551" t="n">
        <v>46143</v>
      </c>
      <c r="E598" t="n">
        <v>18239</v>
      </c>
      <c r="F598" t="inlineStr">
        <is>
          <t>TEQUILA HERRADURA ANEJO 750ML</t>
        </is>
      </c>
      <c r="G598" t="n">
        <v>3389</v>
      </c>
      <c r="H598" t="n">
        <v>0.13</v>
      </c>
      <c r="I598" t="inlineStr">
        <is>
          <t>GR</t>
        </is>
      </c>
      <c r="J598" t="inlineStr">
        <is>
          <t>BEBIDAS</t>
        </is>
      </c>
      <c r="K598" t="inlineStr">
        <is>
          <t>04/2026</t>
        </is>
      </c>
      <c r="L598" t="n">
        <v>0</v>
      </c>
      <c r="N598" t="n">
        <v>0</v>
      </c>
      <c r="O598" t="n">
        <v>0</v>
      </c>
      <c r="P598" t="n">
        <v>28.6</v>
      </c>
    </row>
    <row r="599">
      <c r="A599" t="n">
        <v>87108</v>
      </c>
      <c r="B599" t="n">
        <v>122</v>
      </c>
      <c r="C599" t="inlineStr">
        <is>
          <t>Arcos</t>
        </is>
      </c>
      <c r="D599" s="551" t="n">
        <v>46143</v>
      </c>
      <c r="E599" t="n">
        <v>20185</v>
      </c>
      <c r="F599" t="inlineStr">
        <is>
          <t>SEMENTE ABOBORA CRUA SEM CASCA KG</t>
        </is>
      </c>
      <c r="G599" t="n">
        <v>2259</v>
      </c>
      <c r="H599" t="n">
        <v>1</v>
      </c>
      <c r="I599" t="inlineStr">
        <is>
          <t>KG</t>
        </is>
      </c>
      <c r="J599" t="inlineStr">
        <is>
          <t>ALIMENTOS</t>
        </is>
      </c>
      <c r="K599" t="inlineStr">
        <is>
          <t>04/2026</t>
        </is>
      </c>
      <c r="L599" t="n">
        <v>0</v>
      </c>
      <c r="M599" s="551" t="n">
        <v>45965</v>
      </c>
      <c r="N599" t="n">
        <v>25.9</v>
      </c>
      <c r="O599" t="n">
        <v>32.9</v>
      </c>
      <c r="P599" t="n">
        <v>25.9</v>
      </c>
    </row>
    <row r="600">
      <c r="A600" t="n">
        <v>87110</v>
      </c>
      <c r="B600" t="n">
        <v>122</v>
      </c>
      <c r="C600" t="inlineStr">
        <is>
          <t>Arcos</t>
        </is>
      </c>
      <c r="D600" s="551" t="n">
        <v>46143</v>
      </c>
      <c r="E600" t="n">
        <v>19634</v>
      </c>
      <c r="F600" t="inlineStr">
        <is>
          <t>BERINJELA KG</t>
        </is>
      </c>
      <c r="G600" t="n">
        <v>2602</v>
      </c>
      <c r="H600" t="n">
        <v>3.28</v>
      </c>
      <c r="I600" t="inlineStr">
        <is>
          <t>KG</t>
        </is>
      </c>
      <c r="J600" t="inlineStr">
        <is>
          <t>ALIMENTOS</t>
        </is>
      </c>
      <c r="K600" t="inlineStr">
        <is>
          <t>04/2026</t>
        </is>
      </c>
      <c r="L600" t="n">
        <v>7.56</v>
      </c>
      <c r="M600" s="551" t="n">
        <v>46136</v>
      </c>
      <c r="N600" t="n">
        <v>7.8</v>
      </c>
      <c r="O600" t="n">
        <v>7.8</v>
      </c>
      <c r="P600" t="n">
        <v>24.8</v>
      </c>
    </row>
    <row r="601">
      <c r="A601" t="n">
        <v>87143</v>
      </c>
      <c r="B601" t="n">
        <v>122</v>
      </c>
      <c r="C601" t="inlineStr">
        <is>
          <t>Arcos</t>
        </is>
      </c>
      <c r="D601" s="551" t="n">
        <v>46143</v>
      </c>
      <c r="E601" t="n">
        <v>19502</v>
      </c>
      <c r="F601" t="inlineStr">
        <is>
          <t>ALFACE CRESPA ROXA KG</t>
        </is>
      </c>
      <c r="G601" t="n">
        <v>2708</v>
      </c>
      <c r="H601" t="n">
        <v>1.22</v>
      </c>
      <c r="I601" t="inlineStr">
        <is>
          <t>KG</t>
        </is>
      </c>
      <c r="J601" t="inlineStr">
        <is>
          <t>ALIMENTOS</t>
        </is>
      </c>
      <c r="K601" t="inlineStr">
        <is>
          <t>04/2026</t>
        </is>
      </c>
      <c r="L601" t="n">
        <v>19.86</v>
      </c>
      <c r="M601" s="551" t="n">
        <v>46142</v>
      </c>
      <c r="N601" t="n">
        <v>18</v>
      </c>
      <c r="O601" t="n">
        <v>18.5</v>
      </c>
      <c r="P601" t="n">
        <v>24.23</v>
      </c>
    </row>
    <row r="602">
      <c r="A602" t="n">
        <v>87113</v>
      </c>
      <c r="B602" t="n">
        <v>122</v>
      </c>
      <c r="C602" t="inlineStr">
        <is>
          <t>Arcos</t>
        </is>
      </c>
      <c r="D602" s="551" t="n">
        <v>46143</v>
      </c>
      <c r="E602" t="n">
        <v>23186</v>
      </c>
      <c r="F602" t="inlineStr">
        <is>
          <t>TOMATE CARMEM SALADA KG</t>
        </is>
      </c>
      <c r="G602" t="n">
        <v>2668</v>
      </c>
      <c r="H602" t="n">
        <v>1.98</v>
      </c>
      <c r="I602" t="inlineStr">
        <is>
          <t>KG</t>
        </is>
      </c>
      <c r="J602" t="inlineStr">
        <is>
          <t>ALIMENTOS</t>
        </is>
      </c>
      <c r="K602" t="inlineStr">
        <is>
          <t>04/2026</t>
        </is>
      </c>
      <c r="L602" t="n">
        <v>11.55</v>
      </c>
      <c r="M602" s="551" t="n">
        <v>46142</v>
      </c>
      <c r="N602" t="n">
        <v>11.7</v>
      </c>
      <c r="O602" t="n">
        <v>11.7</v>
      </c>
      <c r="P602" t="n">
        <v>22.87</v>
      </c>
    </row>
    <row r="603">
      <c r="A603" t="n">
        <v>87109</v>
      </c>
      <c r="B603" t="n">
        <v>122</v>
      </c>
      <c r="C603" t="inlineStr">
        <is>
          <t>Arcos</t>
        </is>
      </c>
      <c r="D603" s="551" t="n">
        <v>46143</v>
      </c>
      <c r="E603" t="n">
        <v>19657</v>
      </c>
      <c r="F603" t="inlineStr">
        <is>
          <t>ABOBORA PESCOCO KG</t>
        </is>
      </c>
      <c r="G603" t="n">
        <v>2583</v>
      </c>
      <c r="H603" t="n">
        <v>4.62</v>
      </c>
      <c r="I603" t="inlineStr">
        <is>
          <t>KG</t>
        </is>
      </c>
      <c r="J603" t="inlineStr">
        <is>
          <t>ALIMENTOS</t>
        </is>
      </c>
      <c r="K603" t="inlineStr">
        <is>
          <t>04/2026</t>
        </is>
      </c>
      <c r="L603" t="n">
        <v>4.82</v>
      </c>
      <c r="M603" s="551" t="n">
        <v>46133</v>
      </c>
      <c r="N603" t="n">
        <v>4.9</v>
      </c>
      <c r="O603" t="n">
        <v>4.65</v>
      </c>
      <c r="P603" t="n">
        <v>22.27</v>
      </c>
    </row>
    <row r="604">
      <c r="A604" t="n">
        <v>87111</v>
      </c>
      <c r="B604" t="n">
        <v>122</v>
      </c>
      <c r="C604" t="inlineStr">
        <is>
          <t>Arcos</t>
        </is>
      </c>
      <c r="D604" s="551" t="n">
        <v>46143</v>
      </c>
      <c r="E604" t="n">
        <v>24401</v>
      </c>
      <c r="F604" t="inlineStr">
        <is>
          <t>PAPRICA PICANTE PCT 500G UN</t>
        </is>
      </c>
      <c r="G604" t="n">
        <v>2369</v>
      </c>
      <c r="H604" t="n">
        <v>1.5</v>
      </c>
      <c r="I604" t="inlineStr">
        <is>
          <t>UN</t>
        </is>
      </c>
      <c r="J604" t="inlineStr">
        <is>
          <t>ALIMENTOS</t>
        </is>
      </c>
      <c r="K604" t="inlineStr">
        <is>
          <t>04/2026</t>
        </is>
      </c>
      <c r="L604" t="n">
        <v>0</v>
      </c>
      <c r="M604" s="551" t="n">
        <v>46077</v>
      </c>
      <c r="N604" t="n">
        <v>14</v>
      </c>
      <c r="O604" t="n">
        <v>15</v>
      </c>
      <c r="P604" t="n">
        <v>21</v>
      </c>
    </row>
    <row r="605">
      <c r="A605" t="n">
        <v>87142</v>
      </c>
      <c r="B605" t="n">
        <v>122</v>
      </c>
      <c r="C605" t="inlineStr">
        <is>
          <t>Arcos</t>
        </is>
      </c>
      <c r="D605" s="551" t="n">
        <v>46143</v>
      </c>
      <c r="E605" t="n">
        <v>19505</v>
      </c>
      <c r="F605" t="inlineStr">
        <is>
          <t>ALFACE AMERICANA KG</t>
        </is>
      </c>
      <c r="G605" t="n">
        <v>2706</v>
      </c>
      <c r="H605" t="n">
        <v>1.98</v>
      </c>
      <c r="I605" t="inlineStr">
        <is>
          <t>KG</t>
        </is>
      </c>
      <c r="J605" t="inlineStr">
        <is>
          <t>ALIMENTOS</t>
        </is>
      </c>
      <c r="K605" t="inlineStr">
        <is>
          <t>04/2026</t>
        </is>
      </c>
      <c r="L605" t="n">
        <v>10.4</v>
      </c>
      <c r="M605" s="551" t="n">
        <v>46142</v>
      </c>
      <c r="N605" t="n">
        <v>9.5</v>
      </c>
      <c r="O605" t="n">
        <v>9.890000000000001</v>
      </c>
      <c r="P605" t="n">
        <v>20.59</v>
      </c>
    </row>
    <row r="606">
      <c r="A606" t="n">
        <v>87164</v>
      </c>
      <c r="B606" t="n">
        <v>122</v>
      </c>
      <c r="C606" t="inlineStr">
        <is>
          <t>Arcos</t>
        </is>
      </c>
      <c r="D606" s="551" t="n">
        <v>46143</v>
      </c>
      <c r="E606" t="n">
        <v>24219</v>
      </c>
      <c r="F606" t="inlineStr">
        <is>
          <t>CURRY EM PO KG</t>
        </is>
      </c>
      <c r="G606" t="n">
        <v>2387</v>
      </c>
      <c r="H606" t="n">
        <v>1.5</v>
      </c>
      <c r="I606" t="inlineStr">
        <is>
          <t>KG</t>
        </is>
      </c>
      <c r="J606" t="inlineStr">
        <is>
          <t>ALIMENTOS</t>
        </is>
      </c>
      <c r="K606" t="inlineStr">
        <is>
          <t>04/2026</t>
        </is>
      </c>
      <c r="L606" t="n">
        <v>0</v>
      </c>
      <c r="M606" s="551" t="n">
        <v>46064</v>
      </c>
      <c r="N606" t="n">
        <v>13.4</v>
      </c>
      <c r="O606" t="n">
        <v>13.4</v>
      </c>
      <c r="P606" t="n">
        <v>20.1</v>
      </c>
    </row>
    <row r="607">
      <c r="A607" t="n">
        <v>87207</v>
      </c>
      <c r="B607" t="n">
        <v>122</v>
      </c>
      <c r="C607" t="inlineStr">
        <is>
          <t>Arcos</t>
        </is>
      </c>
      <c r="D607" s="551" t="n">
        <v>46143</v>
      </c>
      <c r="E607" t="n">
        <v>18191</v>
      </c>
      <c r="F607" t="inlineStr">
        <is>
          <t>VODKA ABSOLUT VANILIA 750ML</t>
        </is>
      </c>
      <c r="G607" t="n">
        <v>3433</v>
      </c>
      <c r="H607" t="n">
        <v>0.24</v>
      </c>
      <c r="I607" t="inlineStr">
        <is>
          <t>GR</t>
        </is>
      </c>
      <c r="J607" t="inlineStr">
        <is>
          <t>BEBIDAS</t>
        </is>
      </c>
      <c r="K607" t="inlineStr">
        <is>
          <t>04/2026</t>
        </is>
      </c>
      <c r="L607" t="n">
        <v>0</v>
      </c>
      <c r="N607" t="n">
        <v>0</v>
      </c>
      <c r="O607" t="n">
        <v>0</v>
      </c>
      <c r="P607" t="n">
        <v>19.2</v>
      </c>
    </row>
    <row r="608">
      <c r="A608" t="n">
        <v>87115</v>
      </c>
      <c r="B608" t="n">
        <v>122</v>
      </c>
      <c r="C608" t="inlineStr">
        <is>
          <t>Arcos</t>
        </is>
      </c>
      <c r="D608" s="551" t="n">
        <v>46143</v>
      </c>
      <c r="E608" t="n">
        <v>19485</v>
      </c>
      <c r="F608" t="inlineStr">
        <is>
          <t>ENDRO DILL KG</t>
        </is>
      </c>
      <c r="G608" t="n">
        <v>2721</v>
      </c>
      <c r="H608" t="n">
        <v>0.14</v>
      </c>
      <c r="I608" t="inlineStr">
        <is>
          <t>KG</t>
        </is>
      </c>
      <c r="J608" t="inlineStr">
        <is>
          <t>ALIMENTOS</t>
        </is>
      </c>
      <c r="K608" t="inlineStr">
        <is>
          <t>04/2026</t>
        </is>
      </c>
      <c r="L608" t="n">
        <v>133.78</v>
      </c>
      <c r="M608" s="551" t="n">
        <v>46142</v>
      </c>
      <c r="N608" t="n">
        <v>85</v>
      </c>
      <c r="O608" t="n">
        <v>85</v>
      </c>
      <c r="P608" t="n">
        <v>18.73</v>
      </c>
    </row>
    <row r="609">
      <c r="A609" t="n">
        <v>87123</v>
      </c>
      <c r="B609" t="n">
        <v>122</v>
      </c>
      <c r="C609" t="inlineStr">
        <is>
          <t>Arcos</t>
        </is>
      </c>
      <c r="D609" s="551" t="n">
        <v>46143</v>
      </c>
      <c r="E609" t="n">
        <v>19632</v>
      </c>
      <c r="F609" t="inlineStr">
        <is>
          <t>BETERRABA KG</t>
        </is>
      </c>
      <c r="G609" t="n">
        <v>2604</v>
      </c>
      <c r="H609" t="n">
        <v>3.46</v>
      </c>
      <c r="I609" t="inlineStr">
        <is>
          <t>KG</t>
        </is>
      </c>
      <c r="J609" t="inlineStr">
        <is>
          <t>ALIMENTOS</t>
        </is>
      </c>
      <c r="K609" t="inlineStr">
        <is>
          <t>04/2026</t>
        </is>
      </c>
      <c r="L609" t="n">
        <v>5.4</v>
      </c>
      <c r="M609" s="551" t="n">
        <v>46142</v>
      </c>
      <c r="N609" t="n">
        <v>5.51</v>
      </c>
      <c r="O609" t="n">
        <v>5.51</v>
      </c>
      <c r="P609" t="n">
        <v>18.68</v>
      </c>
    </row>
    <row r="610">
      <c r="A610" t="n">
        <v>87126</v>
      </c>
      <c r="B610" t="n">
        <v>122</v>
      </c>
      <c r="C610" t="inlineStr">
        <is>
          <t>Arcos</t>
        </is>
      </c>
      <c r="D610" s="551" t="n">
        <v>46143</v>
      </c>
      <c r="E610" t="n">
        <v>19621</v>
      </c>
      <c r="F610" t="inlineStr">
        <is>
          <t>CENOURA KG</t>
        </is>
      </c>
      <c r="G610" t="n">
        <v>2613</v>
      </c>
      <c r="H610" t="n">
        <v>2.5</v>
      </c>
      <c r="I610" t="inlineStr">
        <is>
          <t>KG</t>
        </is>
      </c>
      <c r="J610" t="inlineStr">
        <is>
          <t>ALIMENTOS</t>
        </is>
      </c>
      <c r="K610" t="inlineStr">
        <is>
          <t>04/2026</t>
        </is>
      </c>
      <c r="L610" t="n">
        <v>7.21</v>
      </c>
      <c r="M610" s="551" t="n">
        <v>46142</v>
      </c>
      <c r="N610" t="n">
        <v>7.97</v>
      </c>
      <c r="O610" t="n">
        <v>7.97</v>
      </c>
      <c r="P610" t="n">
        <v>18.02</v>
      </c>
    </row>
    <row r="611">
      <c r="A611" t="n">
        <v>87148</v>
      </c>
      <c r="B611" t="n">
        <v>122</v>
      </c>
      <c r="C611" t="inlineStr">
        <is>
          <t>Arcos</t>
        </is>
      </c>
      <c r="D611" s="551" t="n">
        <v>46143</v>
      </c>
      <c r="E611" t="n">
        <v>19478</v>
      </c>
      <c r="F611" t="inlineStr">
        <is>
          <t>LOURO FRESCO KG</t>
        </is>
      </c>
      <c r="G611" t="n">
        <v>2728</v>
      </c>
      <c r="H611" t="n">
        <v>0.24</v>
      </c>
      <c r="I611" t="inlineStr">
        <is>
          <t>KG</t>
        </is>
      </c>
      <c r="J611" t="inlineStr">
        <is>
          <t>ALIMENTOS</t>
        </is>
      </c>
      <c r="K611" t="inlineStr">
        <is>
          <t>04/2026</t>
        </is>
      </c>
      <c r="L611" t="n">
        <v>75</v>
      </c>
      <c r="M611" s="551" t="n">
        <v>46129</v>
      </c>
      <c r="N611" t="n">
        <v>75</v>
      </c>
      <c r="O611" t="n">
        <v>70</v>
      </c>
      <c r="P611" t="n">
        <v>18</v>
      </c>
    </row>
    <row r="612">
      <c r="A612" t="n">
        <v>87116</v>
      </c>
      <c r="B612" t="n">
        <v>122</v>
      </c>
      <c r="C612" t="inlineStr">
        <is>
          <t>Arcos</t>
        </is>
      </c>
      <c r="D612" s="551" t="n">
        <v>46143</v>
      </c>
      <c r="E612" t="n">
        <v>19488</v>
      </c>
      <c r="F612" t="inlineStr">
        <is>
          <t>CEBOLINHA KG</t>
        </is>
      </c>
      <c r="G612" t="n">
        <v>2720</v>
      </c>
      <c r="H612" t="n">
        <v>1.22</v>
      </c>
      <c r="I612" t="inlineStr">
        <is>
          <t>KG</t>
        </is>
      </c>
      <c r="J612" t="inlineStr">
        <is>
          <t>ALIMENTOS</t>
        </is>
      </c>
      <c r="K612" t="inlineStr">
        <is>
          <t>04/2026</t>
        </is>
      </c>
      <c r="L612" t="n">
        <v>13.46</v>
      </c>
      <c r="M612" s="551" t="n">
        <v>46142</v>
      </c>
      <c r="N612" t="n">
        <v>14</v>
      </c>
      <c r="O612" t="n">
        <v>13.98</v>
      </c>
      <c r="P612" t="n">
        <v>16.42</v>
      </c>
    </row>
    <row r="613">
      <c r="A613" t="n">
        <v>87112</v>
      </c>
      <c r="B613" t="n">
        <v>122</v>
      </c>
      <c r="C613" t="inlineStr">
        <is>
          <t>Arcos</t>
        </is>
      </c>
      <c r="D613" s="551" t="n">
        <v>46143</v>
      </c>
      <c r="E613" t="n">
        <v>19654</v>
      </c>
      <c r="F613" t="inlineStr">
        <is>
          <t>ABOBRINHA ITALIANA GRAUDA KG</t>
        </is>
      </c>
      <c r="G613" t="n">
        <v>2586</v>
      </c>
      <c r="H613" t="n">
        <v>3.1</v>
      </c>
      <c r="I613" t="inlineStr">
        <is>
          <t>KG</t>
        </is>
      </c>
      <c r="J613" t="inlineStr">
        <is>
          <t>ALIMENTOS</t>
        </is>
      </c>
      <c r="K613" t="inlineStr">
        <is>
          <t>04/2026</t>
        </is>
      </c>
      <c r="L613" t="n">
        <v>5.26</v>
      </c>
      <c r="M613" s="551" t="n">
        <v>46142</v>
      </c>
      <c r="N613" t="n">
        <v>3.51</v>
      </c>
      <c r="O613" t="n">
        <v>3.51</v>
      </c>
      <c r="P613" t="n">
        <v>16.31</v>
      </c>
    </row>
    <row r="614">
      <c r="A614" t="n">
        <v>87114</v>
      </c>
      <c r="B614" t="n">
        <v>122</v>
      </c>
      <c r="C614" t="inlineStr">
        <is>
          <t>Arcos</t>
        </is>
      </c>
      <c r="D614" s="551" t="n">
        <v>46143</v>
      </c>
      <c r="E614" t="n">
        <v>19917</v>
      </c>
      <c r="F614" t="inlineStr">
        <is>
          <t>SAL GROSSO CISNE C/1KG</t>
        </is>
      </c>
      <c r="G614" t="n">
        <v>2379</v>
      </c>
      <c r="H614" t="n">
        <v>5</v>
      </c>
      <c r="I614" t="inlineStr">
        <is>
          <t>PC</t>
        </is>
      </c>
      <c r="J614" t="inlineStr">
        <is>
          <t>ALIMENTOS</t>
        </is>
      </c>
      <c r="K614" t="inlineStr">
        <is>
          <t>04/2026</t>
        </is>
      </c>
      <c r="L614" t="n">
        <v>0</v>
      </c>
      <c r="M614" s="551" t="n">
        <v>45636</v>
      </c>
      <c r="N614" t="n">
        <v>3.09</v>
      </c>
      <c r="O614" t="n">
        <v>3.35</v>
      </c>
      <c r="P614" t="n">
        <v>15.45</v>
      </c>
    </row>
    <row r="615">
      <c r="A615" t="n">
        <v>87125</v>
      </c>
      <c r="B615" t="n">
        <v>122</v>
      </c>
      <c r="C615" t="inlineStr">
        <is>
          <t>Arcos</t>
        </is>
      </c>
      <c r="D615" s="551" t="n">
        <v>46143</v>
      </c>
      <c r="E615" t="n">
        <v>23198</v>
      </c>
      <c r="F615" t="inlineStr">
        <is>
          <t>PIMENTAO VERMELHO KG</t>
        </is>
      </c>
      <c r="G615" t="n">
        <v>2657</v>
      </c>
      <c r="H615" t="n">
        <v>0.78</v>
      </c>
      <c r="I615" t="inlineStr">
        <is>
          <t>KG</t>
        </is>
      </c>
      <c r="J615" t="inlineStr">
        <is>
          <t>ALIMENTOS</t>
        </is>
      </c>
      <c r="K615" t="inlineStr">
        <is>
          <t>04/2026</t>
        </is>
      </c>
      <c r="L615" t="n">
        <v>17.97</v>
      </c>
      <c r="M615" s="551" t="n">
        <v>46142</v>
      </c>
      <c r="N615" t="n">
        <v>11.7</v>
      </c>
      <c r="O615" t="n">
        <v>11.77</v>
      </c>
      <c r="P615" t="n">
        <v>14.02</v>
      </c>
    </row>
    <row r="616">
      <c r="A616" t="n">
        <v>87167</v>
      </c>
      <c r="B616" t="n">
        <v>122</v>
      </c>
      <c r="C616" t="inlineStr">
        <is>
          <t>Arcos</t>
        </is>
      </c>
      <c r="D616" s="551" t="n">
        <v>46143</v>
      </c>
      <c r="E616" t="n">
        <v>21972</v>
      </c>
      <c r="F616" t="inlineStr">
        <is>
          <t>CHA MATE LEAO CAPIM CIDREIRA</t>
        </is>
      </c>
      <c r="G616" t="n">
        <v>3724</v>
      </c>
      <c r="H616" t="n">
        <v>2</v>
      </c>
      <c r="I616" t="inlineStr">
        <is>
          <t>UN</t>
        </is>
      </c>
      <c r="J616" t="inlineStr">
        <is>
          <t>BEBIDAS</t>
        </is>
      </c>
      <c r="K616" t="inlineStr">
        <is>
          <t>04/2026</t>
        </is>
      </c>
      <c r="L616" t="n">
        <v>0</v>
      </c>
      <c r="N616" t="n">
        <v>0</v>
      </c>
      <c r="O616" t="n">
        <v>0</v>
      </c>
      <c r="P616" t="n">
        <v>14</v>
      </c>
    </row>
    <row r="617">
      <c r="A617" t="n">
        <v>87145</v>
      </c>
      <c r="B617" t="n">
        <v>122</v>
      </c>
      <c r="C617" t="inlineStr">
        <is>
          <t>Arcos</t>
        </is>
      </c>
      <c r="D617" s="551" t="n">
        <v>46143</v>
      </c>
      <c r="E617" t="n">
        <v>19701</v>
      </c>
      <c r="F617" t="inlineStr">
        <is>
          <t>AMEIXA KG</t>
        </is>
      </c>
      <c r="G617" t="n">
        <v>2546</v>
      </c>
      <c r="H617" t="n">
        <v>0.8</v>
      </c>
      <c r="I617" t="inlineStr">
        <is>
          <t>KG</t>
        </is>
      </c>
      <c r="J617" t="inlineStr">
        <is>
          <t>ALIMENTOS</t>
        </is>
      </c>
      <c r="K617" t="inlineStr">
        <is>
          <t>04/2026</t>
        </is>
      </c>
      <c r="L617" t="n">
        <v>16.98</v>
      </c>
      <c r="M617" s="551" t="n">
        <v>46140</v>
      </c>
      <c r="N617" t="n">
        <v>17.37</v>
      </c>
      <c r="O617" t="n">
        <v>16.9</v>
      </c>
      <c r="P617" t="n">
        <v>13.58</v>
      </c>
    </row>
    <row r="618">
      <c r="A618" t="n">
        <v>87153</v>
      </c>
      <c r="B618" t="n">
        <v>122</v>
      </c>
      <c r="C618" t="inlineStr">
        <is>
          <t>Arcos</t>
        </is>
      </c>
      <c r="D618" s="551" t="n">
        <v>46143</v>
      </c>
      <c r="E618" t="n">
        <v>23108</v>
      </c>
      <c r="F618" t="inlineStr">
        <is>
          <t>TOMILHO KG</t>
        </is>
      </c>
      <c r="G618" t="n">
        <v>2739</v>
      </c>
      <c r="H618" t="n">
        <v>0.14</v>
      </c>
      <c r="I618" t="inlineStr">
        <is>
          <t>KG</t>
        </is>
      </c>
      <c r="J618" t="inlineStr">
        <is>
          <t>ALIMENTOS</t>
        </is>
      </c>
      <c r="K618" t="inlineStr">
        <is>
          <t>04/2026</t>
        </is>
      </c>
      <c r="L618" t="n">
        <v>93.33</v>
      </c>
      <c r="M618" s="551" t="n">
        <v>46140</v>
      </c>
      <c r="N618" t="n">
        <v>91</v>
      </c>
      <c r="O618" t="n">
        <v>94.06</v>
      </c>
      <c r="P618" t="n">
        <v>13.07</v>
      </c>
    </row>
    <row r="619">
      <c r="A619" t="n">
        <v>87117</v>
      </c>
      <c r="B619" t="n">
        <v>122</v>
      </c>
      <c r="C619" t="inlineStr">
        <is>
          <t>Arcos</t>
        </is>
      </c>
      <c r="D619" s="551" t="n">
        <v>46143</v>
      </c>
      <c r="E619" t="n">
        <v>24036</v>
      </c>
      <c r="F619" t="inlineStr">
        <is>
          <t>ALHO EM PO 1KG UN</t>
        </is>
      </c>
      <c r="G619" t="n">
        <v>2314</v>
      </c>
      <c r="H619" t="n">
        <v>1</v>
      </c>
      <c r="I619" t="inlineStr">
        <is>
          <t>UN</t>
        </is>
      </c>
      <c r="J619" t="inlineStr">
        <is>
          <t>ALIMENTOS</t>
        </is>
      </c>
      <c r="K619" t="inlineStr">
        <is>
          <t>04/2026</t>
        </is>
      </c>
      <c r="L619" t="n">
        <v>0</v>
      </c>
      <c r="M619" s="551" t="n">
        <v>45902</v>
      </c>
      <c r="N619" t="n">
        <v>12.9</v>
      </c>
      <c r="O619" t="n">
        <v>19</v>
      </c>
      <c r="P619" t="n">
        <v>12.9</v>
      </c>
    </row>
    <row r="620">
      <c r="A620" t="n">
        <v>87120</v>
      </c>
      <c r="B620" t="n">
        <v>122</v>
      </c>
      <c r="C620" t="inlineStr">
        <is>
          <t>Arcos</t>
        </is>
      </c>
      <c r="D620" s="551" t="n">
        <v>46143</v>
      </c>
      <c r="E620" t="n">
        <v>23184</v>
      </c>
      <c r="F620" t="inlineStr">
        <is>
          <t>TOMATE CEREJA KG</t>
        </is>
      </c>
      <c r="G620" t="n">
        <v>2670</v>
      </c>
      <c r="H620" t="n">
        <v>0.86</v>
      </c>
      <c r="I620" t="inlineStr">
        <is>
          <t>KG</t>
        </is>
      </c>
      <c r="J620" t="inlineStr">
        <is>
          <t>ALIMENTOS</t>
        </is>
      </c>
      <c r="K620" t="inlineStr">
        <is>
          <t>04/2026</t>
        </is>
      </c>
      <c r="L620" t="n">
        <v>14.02</v>
      </c>
      <c r="M620" s="551" t="n">
        <v>46142</v>
      </c>
      <c r="N620" t="n">
        <v>20.8</v>
      </c>
      <c r="O620" t="n">
        <v>20.17</v>
      </c>
      <c r="P620" t="n">
        <v>12.06</v>
      </c>
    </row>
    <row r="621">
      <c r="A621" t="n">
        <v>87121</v>
      </c>
      <c r="B621" t="n">
        <v>122</v>
      </c>
      <c r="C621" t="inlineStr">
        <is>
          <t>Arcos</t>
        </is>
      </c>
      <c r="D621" s="551" t="n">
        <v>46143</v>
      </c>
      <c r="E621" t="n">
        <v>19575</v>
      </c>
      <c r="F621" t="inlineStr">
        <is>
          <t>PIMENTA DE CHEIRO VERDE KG</t>
        </is>
      </c>
      <c r="G621" t="n">
        <v>2643</v>
      </c>
      <c r="H621" t="n">
        <v>0.36</v>
      </c>
      <c r="I621" t="inlineStr">
        <is>
          <t>KG</t>
        </is>
      </c>
      <c r="J621" t="inlineStr">
        <is>
          <t>ALIMENTOS</t>
        </is>
      </c>
      <c r="K621" t="inlineStr">
        <is>
          <t>04/2026</t>
        </is>
      </c>
      <c r="L621" t="n">
        <v>30.92</v>
      </c>
      <c r="M621" s="551" t="n">
        <v>46142</v>
      </c>
      <c r="N621" t="n">
        <v>30</v>
      </c>
      <c r="O621" t="n">
        <v>30.38</v>
      </c>
      <c r="P621" t="n">
        <v>11.13</v>
      </c>
    </row>
    <row r="622">
      <c r="A622" t="n">
        <v>87184</v>
      </c>
      <c r="B622" t="n">
        <v>122</v>
      </c>
      <c r="C622" t="inlineStr">
        <is>
          <t>Arcos</t>
        </is>
      </c>
      <c r="D622" s="551" t="n">
        <v>46143</v>
      </c>
      <c r="E622" t="n">
        <v>18420</v>
      </c>
      <c r="F622" t="inlineStr">
        <is>
          <t>CACHACA 51 PIRASSUNUNGA 965ML</t>
        </is>
      </c>
      <c r="G622" t="n">
        <v>3222</v>
      </c>
      <c r="H622" t="n">
        <v>1</v>
      </c>
      <c r="I622" t="inlineStr">
        <is>
          <t>GR</t>
        </is>
      </c>
      <c r="J622" t="inlineStr">
        <is>
          <t>BEBIDAS</t>
        </is>
      </c>
      <c r="K622" t="inlineStr">
        <is>
          <t>04/2026</t>
        </is>
      </c>
      <c r="L622" t="n">
        <v>0</v>
      </c>
      <c r="M622" s="551" t="n">
        <v>45810</v>
      </c>
      <c r="N622" t="n">
        <v>10.9</v>
      </c>
      <c r="O622" t="n">
        <v>11.35</v>
      </c>
      <c r="P622" t="n">
        <v>10.9</v>
      </c>
    </row>
    <row r="623">
      <c r="A623" t="n">
        <v>87165</v>
      </c>
      <c r="B623" t="n">
        <v>122</v>
      </c>
      <c r="C623" t="inlineStr">
        <is>
          <t>Arcos</t>
        </is>
      </c>
      <c r="D623" s="551" t="n">
        <v>46143</v>
      </c>
      <c r="E623" t="n">
        <v>19932</v>
      </c>
      <c r="F623" t="inlineStr">
        <is>
          <t>PAPRICA DOCE 500GR</t>
        </is>
      </c>
      <c r="G623" t="n">
        <v>2368</v>
      </c>
      <c r="H623" t="n">
        <v>1.5</v>
      </c>
      <c r="I623" t="inlineStr">
        <is>
          <t>UN</t>
        </is>
      </c>
      <c r="J623" t="inlineStr">
        <is>
          <t>ALIMENTOS</t>
        </is>
      </c>
      <c r="K623" t="inlineStr">
        <is>
          <t>04/2026</t>
        </is>
      </c>
      <c r="L623" t="n">
        <v>0</v>
      </c>
      <c r="M623" s="551" t="n">
        <v>46077</v>
      </c>
      <c r="N623" t="n">
        <v>7</v>
      </c>
      <c r="O623" t="n">
        <v>7</v>
      </c>
      <c r="P623" t="n">
        <v>10.5</v>
      </c>
    </row>
    <row r="624">
      <c r="A624" t="n">
        <v>87122</v>
      </c>
      <c r="B624" t="n">
        <v>122</v>
      </c>
      <c r="C624" t="inlineStr">
        <is>
          <t>Arcos</t>
        </is>
      </c>
      <c r="D624" s="551" t="n">
        <v>46143</v>
      </c>
      <c r="E624" t="n">
        <v>19787</v>
      </c>
      <c r="F624" t="inlineStr">
        <is>
          <t>ABACAXI PEROLA KG</t>
        </is>
      </c>
      <c r="G624" t="n">
        <v>2471</v>
      </c>
      <c r="H624" t="n">
        <v>1.8</v>
      </c>
      <c r="I624" t="inlineStr">
        <is>
          <t>KG</t>
        </is>
      </c>
      <c r="J624" t="inlineStr">
        <is>
          <t>ALIMENTOS</t>
        </is>
      </c>
      <c r="K624" t="inlineStr">
        <is>
          <t>04/2026</t>
        </is>
      </c>
      <c r="L624" t="n">
        <v>5.66</v>
      </c>
      <c r="M624" s="551" t="n">
        <v>46142</v>
      </c>
      <c r="N624" t="n">
        <v>5.4</v>
      </c>
      <c r="O624" t="n">
        <v>5.61</v>
      </c>
      <c r="P624" t="n">
        <v>10.19</v>
      </c>
    </row>
    <row r="625">
      <c r="A625" t="n">
        <v>87119</v>
      </c>
      <c r="B625" t="n">
        <v>122</v>
      </c>
      <c r="C625" t="inlineStr">
        <is>
          <t>Arcos</t>
        </is>
      </c>
      <c r="D625" s="551" t="n">
        <v>46143</v>
      </c>
      <c r="E625" t="n">
        <v>23389</v>
      </c>
      <c r="F625" t="inlineStr">
        <is>
          <t>BANANA NANICA KG</t>
        </is>
      </c>
      <c r="G625" t="n">
        <v>2475</v>
      </c>
      <c r="H625" t="n">
        <v>1.98</v>
      </c>
      <c r="I625" t="inlineStr">
        <is>
          <t>KG</t>
        </is>
      </c>
      <c r="J625" t="inlineStr">
        <is>
          <t>ALIMENTOS</t>
        </is>
      </c>
      <c r="K625" t="inlineStr">
        <is>
          <t>04/2026</t>
        </is>
      </c>
      <c r="L625" t="n">
        <v>5.02</v>
      </c>
      <c r="M625" s="551" t="n">
        <v>46142</v>
      </c>
      <c r="N625" t="n">
        <v>4.55</v>
      </c>
      <c r="O625" t="n">
        <v>4.57</v>
      </c>
      <c r="P625" t="n">
        <v>9.94</v>
      </c>
    </row>
    <row r="626">
      <c r="A626" t="n">
        <v>87144</v>
      </c>
      <c r="B626" t="n">
        <v>122</v>
      </c>
      <c r="C626" t="inlineStr">
        <is>
          <t>Arcos</t>
        </is>
      </c>
      <c r="D626" s="551" t="n">
        <v>46143</v>
      </c>
      <c r="E626" t="n">
        <v>19498</v>
      </c>
      <c r="F626" t="inlineStr">
        <is>
          <t>ALFACE ROMANA KG</t>
        </is>
      </c>
      <c r="G626" t="n">
        <v>2712</v>
      </c>
      <c r="H626" t="n">
        <v>0.68</v>
      </c>
      <c r="I626" t="inlineStr">
        <is>
          <t>KG</t>
        </is>
      </c>
      <c r="J626" t="inlineStr">
        <is>
          <t>ALIMENTOS</t>
        </is>
      </c>
      <c r="K626" t="inlineStr">
        <is>
          <t>04/2026</t>
        </is>
      </c>
      <c r="L626" t="n">
        <v>14.11</v>
      </c>
      <c r="M626" s="551" t="n">
        <v>46142</v>
      </c>
      <c r="N626" t="n">
        <v>15</v>
      </c>
      <c r="O626" t="n">
        <v>14.67</v>
      </c>
      <c r="P626" t="n">
        <v>9.59</v>
      </c>
    </row>
    <row r="627">
      <c r="A627" t="n">
        <v>87175</v>
      </c>
      <c r="B627" t="n">
        <v>122</v>
      </c>
      <c r="C627" t="inlineStr">
        <is>
          <t>Arcos</t>
        </is>
      </c>
      <c r="D627" s="551" t="n">
        <v>46143</v>
      </c>
      <c r="E627" t="n">
        <v>20422</v>
      </c>
      <c r="F627" t="inlineStr">
        <is>
          <t>AVEIA EM FLOCOS YOKI 500GR</t>
        </is>
      </c>
      <c r="G627" t="n">
        <v>2186</v>
      </c>
      <c r="H627" t="n">
        <v>1</v>
      </c>
      <c r="I627" t="inlineStr">
        <is>
          <t>UN</t>
        </is>
      </c>
      <c r="J627" t="inlineStr">
        <is>
          <t>ALIMENTOS</t>
        </is>
      </c>
      <c r="K627" t="inlineStr">
        <is>
          <t>04/2026</t>
        </is>
      </c>
      <c r="L627" t="n">
        <v>0</v>
      </c>
      <c r="M627" s="551" t="n">
        <v>46097</v>
      </c>
      <c r="N627" t="n">
        <v>9.35</v>
      </c>
      <c r="O627" t="n">
        <v>10.22</v>
      </c>
      <c r="P627" t="n">
        <v>9.35</v>
      </c>
    </row>
    <row r="628">
      <c r="A628" t="n">
        <v>87118</v>
      </c>
      <c r="B628" t="n">
        <v>122</v>
      </c>
      <c r="C628" t="inlineStr">
        <is>
          <t>Arcos</t>
        </is>
      </c>
      <c r="D628" s="551" t="n">
        <v>46143</v>
      </c>
      <c r="E628" t="n">
        <v>19415</v>
      </c>
      <c r="F628" t="inlineStr">
        <is>
          <t>MARGARINA COM SAL QUALY 500G UN</t>
        </is>
      </c>
      <c r="G628" t="n">
        <v>2759</v>
      </c>
      <c r="H628" t="n">
        <v>1</v>
      </c>
      <c r="I628" t="inlineStr">
        <is>
          <t>UN</t>
        </is>
      </c>
      <c r="J628" t="inlineStr">
        <is>
          <t>ALIMENTOS</t>
        </is>
      </c>
      <c r="K628" t="inlineStr">
        <is>
          <t>04/2026</t>
        </is>
      </c>
      <c r="L628" t="n">
        <v>8.65</v>
      </c>
      <c r="M628" s="551" t="n">
        <v>46121</v>
      </c>
      <c r="N628" t="n">
        <v>8.65</v>
      </c>
      <c r="O628" t="n">
        <v>8.800000000000001</v>
      </c>
      <c r="P628" t="n">
        <v>8.65</v>
      </c>
    </row>
    <row r="629">
      <c r="A629" t="n">
        <v>87129</v>
      </c>
      <c r="B629" t="n">
        <v>122</v>
      </c>
      <c r="C629" t="inlineStr">
        <is>
          <t>Arcos</t>
        </is>
      </c>
      <c r="D629" s="551" t="n">
        <v>46143</v>
      </c>
      <c r="E629" t="n">
        <v>19506</v>
      </c>
      <c r="F629" t="inlineStr">
        <is>
          <t>ALECRIM KG</t>
        </is>
      </c>
      <c r="G629" t="n">
        <v>2705</v>
      </c>
      <c r="H629" t="n">
        <v>0.12</v>
      </c>
      <c r="I629" t="inlineStr">
        <is>
          <t>KG</t>
        </is>
      </c>
      <c r="J629" t="inlineStr">
        <is>
          <t>ALIMENTOS</t>
        </is>
      </c>
      <c r="K629" t="inlineStr">
        <is>
          <t>04/2026</t>
        </is>
      </c>
      <c r="L629" t="n">
        <v>67.5</v>
      </c>
      <c r="M629" s="551" t="n">
        <v>46142</v>
      </c>
      <c r="N629" t="n">
        <v>60</v>
      </c>
      <c r="O629" t="n">
        <v>62.86</v>
      </c>
      <c r="P629" t="n">
        <v>8.1</v>
      </c>
    </row>
    <row r="630">
      <c r="A630" t="n">
        <v>87149</v>
      </c>
      <c r="B630" t="n">
        <v>122</v>
      </c>
      <c r="C630" t="inlineStr">
        <is>
          <t>Arcos</t>
        </is>
      </c>
      <c r="D630" s="551" t="n">
        <v>46143</v>
      </c>
      <c r="E630" t="n">
        <v>19748</v>
      </c>
      <c r="F630" t="inlineStr">
        <is>
          <t>MACA FUJI KG</t>
        </is>
      </c>
      <c r="G630" t="n">
        <v>2505</v>
      </c>
      <c r="H630" t="n">
        <v>0.74</v>
      </c>
      <c r="I630" t="inlineStr">
        <is>
          <t>KG</t>
        </is>
      </c>
      <c r="J630" t="inlineStr">
        <is>
          <t>ALIMENTOS</t>
        </is>
      </c>
      <c r="K630" t="inlineStr">
        <is>
          <t>04/2026</t>
        </is>
      </c>
      <c r="L630" t="n">
        <v>9.779999999999999</v>
      </c>
      <c r="M630" s="551" t="n">
        <v>46137</v>
      </c>
      <c r="N630" t="n">
        <v>9.67</v>
      </c>
      <c r="O630" t="n">
        <v>9.67</v>
      </c>
      <c r="P630" t="n">
        <v>7.24</v>
      </c>
    </row>
    <row r="631">
      <c r="A631" t="n">
        <v>87124</v>
      </c>
      <c r="B631" t="n">
        <v>122</v>
      </c>
      <c r="C631" t="inlineStr">
        <is>
          <t>Arcos</t>
        </is>
      </c>
      <c r="D631" s="551" t="n">
        <v>46143</v>
      </c>
      <c r="E631" t="n">
        <v>19589</v>
      </c>
      <c r="F631" t="inlineStr">
        <is>
          <t>PEPINO JAPONES KG</t>
        </is>
      </c>
      <c r="G631" t="n">
        <v>2637</v>
      </c>
      <c r="H631" t="n">
        <v>0.98</v>
      </c>
      <c r="I631" t="inlineStr">
        <is>
          <t>KG</t>
        </is>
      </c>
      <c r="J631" t="inlineStr">
        <is>
          <t>ALIMENTOS</t>
        </is>
      </c>
      <c r="K631" t="inlineStr">
        <is>
          <t>04/2026</t>
        </is>
      </c>
      <c r="L631" t="n">
        <v>7.22</v>
      </c>
      <c r="M631" s="551" t="n">
        <v>46142</v>
      </c>
      <c r="N631" t="n">
        <v>7</v>
      </c>
      <c r="O631" t="n">
        <v>7.24</v>
      </c>
      <c r="P631" t="n">
        <v>7.08</v>
      </c>
    </row>
    <row r="632">
      <c r="A632" t="n">
        <v>87127</v>
      </c>
      <c r="B632" t="n">
        <v>122</v>
      </c>
      <c r="C632" t="inlineStr">
        <is>
          <t>Arcos</t>
        </is>
      </c>
      <c r="D632" s="551" t="n">
        <v>46143</v>
      </c>
      <c r="E632" t="n">
        <v>18444</v>
      </c>
      <c r="F632" t="inlineStr">
        <is>
          <t>CACHACA MATO DENTRO OURO 980ML</t>
        </is>
      </c>
      <c r="G632" t="n">
        <v>3205</v>
      </c>
      <c r="H632" t="n">
        <v>0.2</v>
      </c>
      <c r="I632" t="inlineStr">
        <is>
          <t>UN</t>
        </is>
      </c>
      <c r="J632" t="inlineStr">
        <is>
          <t>BEBIDAS</t>
        </is>
      </c>
      <c r="K632" t="inlineStr">
        <is>
          <t>04/2026</t>
        </is>
      </c>
      <c r="L632" t="n">
        <v>0</v>
      </c>
      <c r="M632" s="551" t="n">
        <v>45447</v>
      </c>
      <c r="N632" t="n">
        <v>35</v>
      </c>
      <c r="O632" t="n">
        <v>34</v>
      </c>
      <c r="P632" t="n">
        <v>7</v>
      </c>
    </row>
    <row r="633">
      <c r="A633" t="n">
        <v>87131</v>
      </c>
      <c r="B633" t="n">
        <v>122</v>
      </c>
      <c r="C633" t="inlineStr">
        <is>
          <t>Arcos</t>
        </is>
      </c>
      <c r="D633" s="551" t="n">
        <v>46143</v>
      </c>
      <c r="E633" t="n">
        <v>19465</v>
      </c>
      <c r="F633" t="inlineStr">
        <is>
          <t>SALSAO KG</t>
        </is>
      </c>
      <c r="G633" t="n">
        <v>2737</v>
      </c>
      <c r="H633" t="n">
        <v>0.9</v>
      </c>
      <c r="I633" t="inlineStr">
        <is>
          <t>KG</t>
        </is>
      </c>
      <c r="J633" t="inlineStr">
        <is>
          <t>ALIMENTOS</t>
        </is>
      </c>
      <c r="K633" t="inlineStr">
        <is>
          <t>04/2026</t>
        </is>
      </c>
      <c r="L633" t="n">
        <v>5.94</v>
      </c>
      <c r="M633" s="551" t="n">
        <v>46142</v>
      </c>
      <c r="N633" t="n">
        <v>5.8</v>
      </c>
      <c r="O633" t="n">
        <v>5.8</v>
      </c>
      <c r="P633" t="n">
        <v>5.35</v>
      </c>
    </row>
    <row r="634">
      <c r="A634" t="n">
        <v>87128</v>
      </c>
      <c r="B634" t="n">
        <v>122</v>
      </c>
      <c r="C634" t="inlineStr">
        <is>
          <t>Arcos</t>
        </is>
      </c>
      <c r="D634" s="551" t="n">
        <v>46143</v>
      </c>
      <c r="E634" t="n">
        <v>24272</v>
      </c>
      <c r="F634" t="inlineStr">
        <is>
          <t>FLOR DE SAL KG</t>
        </is>
      </c>
      <c r="G634" t="n">
        <v>2341</v>
      </c>
      <c r="H634" t="n">
        <v>0.25</v>
      </c>
      <c r="I634" t="inlineStr">
        <is>
          <t>KG</t>
        </is>
      </c>
      <c r="J634" t="inlineStr">
        <is>
          <t>ALIMENTOS</t>
        </is>
      </c>
      <c r="K634" t="inlineStr">
        <is>
          <t>04/2026</t>
        </is>
      </c>
      <c r="L634" t="n">
        <v>0</v>
      </c>
      <c r="M634" s="551" t="n">
        <v>45937</v>
      </c>
      <c r="N634" t="n">
        <v>19.9</v>
      </c>
      <c r="O634" t="n">
        <v>26.68</v>
      </c>
      <c r="P634" t="n">
        <v>4.97</v>
      </c>
    </row>
    <row r="635">
      <c r="A635" t="n">
        <v>87135</v>
      </c>
      <c r="B635" t="n">
        <v>122</v>
      </c>
      <c r="C635" t="inlineStr">
        <is>
          <t>Arcos</t>
        </is>
      </c>
      <c r="D635" s="551" t="n">
        <v>46143</v>
      </c>
      <c r="E635" t="n">
        <v>19626</v>
      </c>
      <c r="F635" t="inlineStr">
        <is>
          <t>CEBOLA ECHALOTAS KG</t>
        </is>
      </c>
      <c r="G635" t="n">
        <v>2608</v>
      </c>
      <c r="H635" t="n">
        <v>1</v>
      </c>
      <c r="I635" t="inlineStr">
        <is>
          <t>KG</t>
        </is>
      </c>
      <c r="J635" t="inlineStr">
        <is>
          <t>ALIMENTOS</t>
        </is>
      </c>
      <c r="K635" t="inlineStr">
        <is>
          <t>04/2026</t>
        </is>
      </c>
      <c r="L635" t="n">
        <v>4.77</v>
      </c>
      <c r="M635" s="551" t="n">
        <v>46133</v>
      </c>
      <c r="N635" t="n">
        <v>4.95</v>
      </c>
      <c r="O635" t="n">
        <v>4.95</v>
      </c>
      <c r="P635" t="n">
        <v>4.77</v>
      </c>
    </row>
    <row r="636">
      <c r="A636" t="n">
        <v>87152</v>
      </c>
      <c r="B636" t="n">
        <v>122</v>
      </c>
      <c r="C636" t="inlineStr">
        <is>
          <t>Arcos</t>
        </is>
      </c>
      <c r="D636" s="551" t="n">
        <v>46143</v>
      </c>
      <c r="E636" t="n">
        <v>23113</v>
      </c>
      <c r="F636" t="inlineStr">
        <is>
          <t>SALSA KG</t>
        </is>
      </c>
      <c r="G636" t="n">
        <v>2736</v>
      </c>
      <c r="H636" t="n">
        <v>0.36</v>
      </c>
      <c r="I636" t="inlineStr">
        <is>
          <t>KG</t>
        </is>
      </c>
      <c r="J636" t="inlineStr">
        <is>
          <t>ALIMENTOS</t>
        </is>
      </c>
      <c r="K636" t="inlineStr">
        <is>
          <t>04/2026</t>
        </is>
      </c>
      <c r="L636" t="n">
        <v>12.28</v>
      </c>
      <c r="M636" s="551" t="n">
        <v>46142</v>
      </c>
      <c r="N636" t="n">
        <v>14.5</v>
      </c>
      <c r="O636" t="n">
        <v>13.87</v>
      </c>
      <c r="P636" t="n">
        <v>4.42</v>
      </c>
    </row>
    <row r="637">
      <c r="A637" t="n">
        <v>87132</v>
      </c>
      <c r="B637" t="n">
        <v>122</v>
      </c>
      <c r="C637" t="inlineStr">
        <is>
          <t>Arcos</t>
        </is>
      </c>
      <c r="D637" s="551" t="n">
        <v>46143</v>
      </c>
      <c r="E637" t="n">
        <v>23195</v>
      </c>
      <c r="F637" t="inlineStr">
        <is>
          <t>RABANETE KG</t>
        </is>
      </c>
      <c r="G637" t="n">
        <v>2660</v>
      </c>
      <c r="H637" t="n">
        <v>0.3</v>
      </c>
      <c r="I637" t="inlineStr">
        <is>
          <t>KG</t>
        </is>
      </c>
      <c r="J637" t="inlineStr">
        <is>
          <t>ALIMENTOS</t>
        </is>
      </c>
      <c r="K637" t="inlineStr">
        <is>
          <t>04/2026</t>
        </is>
      </c>
      <c r="L637" t="n">
        <v>13.92</v>
      </c>
      <c r="M637" s="551" t="n">
        <v>46140</v>
      </c>
      <c r="N637" t="n">
        <v>12</v>
      </c>
      <c r="O637" t="n">
        <v>10.16</v>
      </c>
      <c r="P637" t="n">
        <v>4.18</v>
      </c>
    </row>
    <row r="638">
      <c r="A638" t="n">
        <v>87133</v>
      </c>
      <c r="B638" t="n">
        <v>122</v>
      </c>
      <c r="C638" t="inlineStr">
        <is>
          <t>Arcos</t>
        </is>
      </c>
      <c r="D638" s="551" t="n">
        <v>46143</v>
      </c>
      <c r="E638" t="n">
        <v>23826</v>
      </c>
      <c r="F638" t="inlineStr">
        <is>
          <t>BISCOITO DE MAIZENA NESTLE TOSTINES 200G</t>
        </is>
      </c>
      <c r="G638" t="n">
        <v>2073</v>
      </c>
      <c r="H638" t="n">
        <v>1</v>
      </c>
      <c r="I638" t="inlineStr">
        <is>
          <t>PC</t>
        </is>
      </c>
      <c r="J638" t="inlineStr">
        <is>
          <t>ALIMENTOS</t>
        </is>
      </c>
      <c r="K638" t="inlineStr">
        <is>
          <t>04/2026</t>
        </is>
      </c>
      <c r="L638" t="n">
        <v>0</v>
      </c>
      <c r="M638" s="551" t="n">
        <v>45986</v>
      </c>
      <c r="N638" t="n">
        <v>3.56</v>
      </c>
      <c r="O638" t="n">
        <v>3.58</v>
      </c>
      <c r="P638" t="n">
        <v>3.56</v>
      </c>
    </row>
    <row r="639">
      <c r="A639" t="n">
        <v>87130</v>
      </c>
      <c r="B639" t="n">
        <v>122</v>
      </c>
      <c r="C639" t="inlineStr">
        <is>
          <t>Arcos</t>
        </is>
      </c>
      <c r="D639" s="551" t="n">
        <v>46143</v>
      </c>
      <c r="E639" t="n">
        <v>19572</v>
      </c>
      <c r="F639" t="inlineStr">
        <is>
          <t>PIMENTA DEDO DE MOCA KG</t>
        </is>
      </c>
      <c r="G639" t="n">
        <v>2646</v>
      </c>
      <c r="H639" t="n">
        <v>0.3</v>
      </c>
      <c r="I639" t="inlineStr">
        <is>
          <t>KG</t>
        </is>
      </c>
      <c r="J639" t="inlineStr">
        <is>
          <t>ALIMENTOS</t>
        </is>
      </c>
      <c r="K639" t="inlineStr">
        <is>
          <t>04/2026</t>
        </is>
      </c>
      <c r="L639" t="n">
        <v>11.77</v>
      </c>
      <c r="M639" s="551" t="n">
        <v>46135</v>
      </c>
      <c r="N639" t="n">
        <v>10</v>
      </c>
      <c r="O639" t="n">
        <v>10.85</v>
      </c>
      <c r="P639" t="n">
        <v>3.53</v>
      </c>
    </row>
    <row r="640">
      <c r="A640" t="n">
        <v>87134</v>
      </c>
      <c r="B640" t="n">
        <v>122</v>
      </c>
      <c r="C640" t="inlineStr">
        <is>
          <t>Arcos</t>
        </is>
      </c>
      <c r="D640" s="551" t="n">
        <v>46143</v>
      </c>
      <c r="E640" t="n">
        <v>21100</v>
      </c>
      <c r="F640" t="inlineStr">
        <is>
          <t>ACUCAR CONFEITEIRO GLACUCAR UNIAO 500G</t>
        </is>
      </c>
      <c r="G640" t="n">
        <v>1986</v>
      </c>
      <c r="H640" t="n">
        <v>1</v>
      </c>
      <c r="I640" t="inlineStr">
        <is>
          <t>PC</t>
        </is>
      </c>
      <c r="J640" t="inlineStr">
        <is>
          <t>ALIMENTOS</t>
        </is>
      </c>
      <c r="K640" t="inlineStr">
        <is>
          <t>04/2026</t>
        </is>
      </c>
      <c r="L640" t="n">
        <v>0</v>
      </c>
      <c r="M640" s="551" t="n">
        <v>45747</v>
      </c>
      <c r="N640" t="n">
        <v>0</v>
      </c>
      <c r="O640" t="n">
        <v>3.1</v>
      </c>
      <c r="P640" t="n">
        <v>2.9</v>
      </c>
    </row>
    <row r="641">
      <c r="A641" t="n">
        <v>87181</v>
      </c>
      <c r="B641" t="n">
        <v>122</v>
      </c>
      <c r="C641" t="inlineStr">
        <is>
          <t>Arcos</t>
        </is>
      </c>
      <c r="D641" s="551" t="n">
        <v>46143</v>
      </c>
      <c r="E641" t="n">
        <v>18511</v>
      </c>
      <c r="F641" t="inlineStr">
        <is>
          <t>APERITIVO PERNOD 1L</t>
        </is>
      </c>
      <c r="G641" t="n">
        <v>3149</v>
      </c>
      <c r="H641" t="n">
        <v>0.01</v>
      </c>
      <c r="I641" t="inlineStr">
        <is>
          <t>UN</t>
        </is>
      </c>
      <c r="J641" t="inlineStr">
        <is>
          <t>BEBIDAS</t>
        </is>
      </c>
      <c r="K641" t="inlineStr">
        <is>
          <t>04/2026</t>
        </is>
      </c>
      <c r="L641" t="n">
        <v>0</v>
      </c>
      <c r="N641" t="n">
        <v>0</v>
      </c>
      <c r="O641" t="n">
        <v>0</v>
      </c>
      <c r="P641" t="n">
        <v>1.2</v>
      </c>
    </row>
    <row r="642">
      <c r="A642" t="n">
        <v>87136</v>
      </c>
      <c r="B642" t="n">
        <v>122</v>
      </c>
      <c r="C642" t="inlineStr">
        <is>
          <t>Arcos</t>
        </is>
      </c>
      <c r="D642" s="551" t="n">
        <v>46143</v>
      </c>
      <c r="E642" t="n">
        <v>18540</v>
      </c>
      <c r="F642" t="inlineStr">
        <is>
          <t>APERITIVO FERNET BRANCA FRATELLI 750ML</t>
        </is>
      </c>
      <c r="G642" t="n">
        <v>3138</v>
      </c>
      <c r="H642" t="n">
        <v>0.01</v>
      </c>
      <c r="I642" t="inlineStr">
        <is>
          <t>GR</t>
        </is>
      </c>
      <c r="J642" t="inlineStr">
        <is>
          <t>BEBIDAS</t>
        </is>
      </c>
      <c r="K642" t="inlineStr">
        <is>
          <t>04/2026</t>
        </is>
      </c>
      <c r="L642" t="n">
        <v>0</v>
      </c>
      <c r="M642" s="551" t="n">
        <v>45978</v>
      </c>
      <c r="N642" t="n">
        <v>102</v>
      </c>
      <c r="O642" t="n">
        <v>89.40000000000001</v>
      </c>
      <c r="P642" t="n">
        <v>1.02</v>
      </c>
    </row>
    <row r="643">
      <c r="A643" t="n">
        <v>79883</v>
      </c>
      <c r="B643" t="n">
        <v>122</v>
      </c>
      <c r="C643" t="inlineStr">
        <is>
          <t>Arcos</t>
        </is>
      </c>
      <c r="D643" s="551" t="n">
        <v>46113</v>
      </c>
      <c r="E643" t="n">
        <v>18353</v>
      </c>
      <c r="F643" t="inlineStr">
        <is>
          <t>GIN TANQUERAY TEN 750ML</t>
        </is>
      </c>
      <c r="G643" t="n">
        <v>3282</v>
      </c>
      <c r="H643" t="n">
        <v>147.45</v>
      </c>
      <c r="I643" t="inlineStr">
        <is>
          <t>GR</t>
        </is>
      </c>
      <c r="J643" t="inlineStr">
        <is>
          <t>BEBIDAS</t>
        </is>
      </c>
      <c r="K643" t="inlineStr">
        <is>
          <t>03/2026</t>
        </is>
      </c>
      <c r="L643" t="n">
        <v>0</v>
      </c>
      <c r="M643" s="551" t="n">
        <v>46072</v>
      </c>
      <c r="N643" t="n">
        <v>147.6</v>
      </c>
      <c r="O643" t="n">
        <v>153.9</v>
      </c>
      <c r="P643" t="n">
        <v>21763.62</v>
      </c>
    </row>
    <row r="644">
      <c r="A644" t="n">
        <v>79884</v>
      </c>
      <c r="B644" t="n">
        <v>122</v>
      </c>
      <c r="C644" t="inlineStr">
        <is>
          <t>Arcos</t>
        </is>
      </c>
      <c r="D644" s="551" t="n">
        <v>46113</v>
      </c>
      <c r="E644" t="n">
        <v>18359</v>
      </c>
      <c r="F644" t="inlineStr">
        <is>
          <t>GIN TANQUERAY 750ML</t>
        </is>
      </c>
      <c r="G644" t="n">
        <v>3278</v>
      </c>
      <c r="H644" t="n">
        <v>172.08</v>
      </c>
      <c r="I644" t="inlineStr">
        <is>
          <t>GR</t>
        </is>
      </c>
      <c r="J644" t="inlineStr">
        <is>
          <t>BEBIDAS</t>
        </is>
      </c>
      <c r="K644" t="inlineStr">
        <is>
          <t>03/2026</t>
        </is>
      </c>
      <c r="L644" t="n">
        <v>0</v>
      </c>
      <c r="M644" s="551" t="n">
        <v>46072</v>
      </c>
      <c r="N644" t="n">
        <v>95.90000000000001</v>
      </c>
      <c r="O644" t="n">
        <v>94.8</v>
      </c>
      <c r="P644" t="n">
        <v>16502.47</v>
      </c>
    </row>
    <row r="645">
      <c r="A645" t="n">
        <v>80069</v>
      </c>
      <c r="B645" t="n">
        <v>122</v>
      </c>
      <c r="C645" t="inlineStr">
        <is>
          <t>Arcos</t>
        </is>
      </c>
      <c r="D645" s="551" t="n">
        <v>46113</v>
      </c>
      <c r="E645" t="n">
        <v>26586</v>
      </c>
      <c r="F645" t="inlineStr">
        <is>
          <t>TORTILHA DE MILHO DE 11CM C/50 UN</t>
        </is>
      </c>
      <c r="G645" t="n">
        <v>6803</v>
      </c>
      <c r="H645" t="n">
        <v>26</v>
      </c>
      <c r="I645" t="inlineStr">
        <is>
          <t>PC</t>
        </is>
      </c>
      <c r="J645" t="inlineStr">
        <is>
          <t>ALIMENTOS</t>
        </is>
      </c>
      <c r="K645" t="inlineStr">
        <is>
          <t>03/2026</t>
        </is>
      </c>
      <c r="L645" t="n">
        <v>325</v>
      </c>
      <c r="M645" s="551" t="n">
        <v>46093</v>
      </c>
      <c r="N645" t="n">
        <v>325</v>
      </c>
      <c r="O645" t="n">
        <v>325</v>
      </c>
      <c r="P645" t="n">
        <v>8450</v>
      </c>
    </row>
    <row r="646">
      <c r="A646" t="n">
        <v>80067</v>
      </c>
      <c r="B646" t="n">
        <v>122</v>
      </c>
      <c r="C646" t="inlineStr">
        <is>
          <t>Arcos</t>
        </is>
      </c>
      <c r="D646" s="551" t="n">
        <v>46113</v>
      </c>
      <c r="E646" t="n">
        <v>26582</v>
      </c>
      <c r="F646" t="inlineStr">
        <is>
          <t>BIFE ANCHO FREDDI PORCIONADO EM 200G KG</t>
        </is>
      </c>
      <c r="G646" t="n">
        <v>6801</v>
      </c>
      <c r="H646" t="n">
        <v>62.06</v>
      </c>
      <c r="I646" t="inlineStr">
        <is>
          <t>KG</t>
        </is>
      </c>
      <c r="J646" t="inlineStr">
        <is>
          <t>ALIMENTOS</t>
        </is>
      </c>
      <c r="K646" t="inlineStr">
        <is>
          <t>03/2026</t>
        </is>
      </c>
      <c r="L646" t="n">
        <v>132.29</v>
      </c>
      <c r="M646" s="551" t="n">
        <v>46111</v>
      </c>
      <c r="N646" t="n">
        <v>134</v>
      </c>
      <c r="O646" t="n">
        <v>134</v>
      </c>
      <c r="P646" t="n">
        <v>8209.92</v>
      </c>
    </row>
    <row r="647">
      <c r="A647" t="n">
        <v>79825</v>
      </c>
      <c r="B647" t="n">
        <v>122</v>
      </c>
      <c r="C647" t="inlineStr">
        <is>
          <t>Arcos</t>
        </is>
      </c>
      <c r="D647" s="551" t="n">
        <v>46113</v>
      </c>
      <c r="E647" t="n">
        <v>18099</v>
      </c>
      <c r="F647" t="inlineStr">
        <is>
          <t>WHISKY SINGLETON 12 ANOS SINGLE MALT 750ML</t>
        </is>
      </c>
      <c r="G647" t="n">
        <v>3511</v>
      </c>
      <c r="H647" t="n">
        <v>36.09</v>
      </c>
      <c r="I647" t="inlineStr">
        <is>
          <t>GR</t>
        </is>
      </c>
      <c r="J647" t="inlineStr">
        <is>
          <t>BEBIDAS</t>
        </is>
      </c>
      <c r="K647" t="inlineStr">
        <is>
          <t>03/2026</t>
        </is>
      </c>
      <c r="L647" t="n">
        <v>225.23</v>
      </c>
      <c r="M647" s="551" t="n">
        <v>46092</v>
      </c>
      <c r="N647" t="n">
        <v>225.23</v>
      </c>
      <c r="O647" t="n">
        <v>225.2</v>
      </c>
      <c r="P647" t="n">
        <v>8128.55</v>
      </c>
    </row>
    <row r="648">
      <c r="A648" t="n">
        <v>79846</v>
      </c>
      <c r="B648" t="n">
        <v>122</v>
      </c>
      <c r="C648" t="inlineStr">
        <is>
          <t>Arcos</t>
        </is>
      </c>
      <c r="D648" s="551" t="n">
        <v>46113</v>
      </c>
      <c r="E648" t="n">
        <v>18179</v>
      </c>
      <c r="F648" t="inlineStr">
        <is>
          <t>VODKA KETEL ONE 1L</t>
        </is>
      </c>
      <c r="G648" t="n">
        <v>3443</v>
      </c>
      <c r="H648" t="n">
        <v>66.78</v>
      </c>
      <c r="I648" t="inlineStr">
        <is>
          <t>GR</t>
        </is>
      </c>
      <c r="J648" t="inlineStr">
        <is>
          <t>BEBIDAS</t>
        </is>
      </c>
      <c r="K648" t="inlineStr">
        <is>
          <t>03/2026</t>
        </is>
      </c>
      <c r="L648" t="n">
        <v>119.9</v>
      </c>
      <c r="M648" s="551" t="n">
        <v>46097</v>
      </c>
      <c r="N648" t="n">
        <v>119.9</v>
      </c>
      <c r="O648" t="n">
        <v>112.05</v>
      </c>
      <c r="P648" t="n">
        <v>8006.92</v>
      </c>
    </row>
    <row r="649">
      <c r="A649" t="n">
        <v>79918</v>
      </c>
      <c r="B649" t="n">
        <v>122</v>
      </c>
      <c r="C649" t="inlineStr">
        <is>
          <t>Arcos</t>
        </is>
      </c>
      <c r="D649" s="551" t="n">
        <v>46113</v>
      </c>
      <c r="E649" t="n">
        <v>19370</v>
      </c>
      <c r="F649" t="inlineStr">
        <is>
          <t>QUEIJO CAMEMBERT SERRA DAS ANTAS CX 1,680KG C/12 DE 140G KG</t>
        </is>
      </c>
      <c r="G649" t="n">
        <v>2765</v>
      </c>
      <c r="H649" t="n">
        <v>82</v>
      </c>
      <c r="I649" t="inlineStr">
        <is>
          <t>KG</t>
        </is>
      </c>
      <c r="J649" t="inlineStr">
        <is>
          <t>ALIMENTOS</t>
        </is>
      </c>
      <c r="K649" t="inlineStr">
        <is>
          <t>03/2026</t>
        </is>
      </c>
      <c r="L649" t="n">
        <v>94.8</v>
      </c>
      <c r="M649" s="551" t="n">
        <v>46111</v>
      </c>
      <c r="N649" t="n">
        <v>94.8</v>
      </c>
      <c r="O649" t="n">
        <v>94.8</v>
      </c>
      <c r="P649" t="n">
        <v>7773.6</v>
      </c>
    </row>
    <row r="650">
      <c r="A650" t="n">
        <v>79832</v>
      </c>
      <c r="B650" t="n">
        <v>122</v>
      </c>
      <c r="C650" t="inlineStr">
        <is>
          <t>Arcos</t>
        </is>
      </c>
      <c r="D650" s="551" t="n">
        <v>46113</v>
      </c>
      <c r="E650" t="n">
        <v>18118</v>
      </c>
      <c r="F650" t="inlineStr">
        <is>
          <t>WHISKY JOHNNIE WALKER BLUE LABEL 750ML</t>
        </is>
      </c>
      <c r="G650" t="n">
        <v>3495</v>
      </c>
      <c r="H650" t="n">
        <v>5.16</v>
      </c>
      <c r="I650" t="inlineStr">
        <is>
          <t>GR</t>
        </is>
      </c>
      <c r="J650" t="inlineStr">
        <is>
          <t>BEBIDAS</t>
        </is>
      </c>
      <c r="K650" t="inlineStr">
        <is>
          <t>03/2026</t>
        </is>
      </c>
      <c r="L650" t="n">
        <v>0</v>
      </c>
      <c r="M650" s="551" t="n">
        <v>46072</v>
      </c>
      <c r="N650" t="n">
        <v>1356.9</v>
      </c>
      <c r="O650" t="n">
        <v>1272.51</v>
      </c>
      <c r="P650" t="n">
        <v>7001.6</v>
      </c>
    </row>
    <row r="651">
      <c r="A651" t="n">
        <v>79905</v>
      </c>
      <c r="B651" t="n">
        <v>122</v>
      </c>
      <c r="C651" t="inlineStr">
        <is>
          <t>Arcos</t>
        </is>
      </c>
      <c r="D651" s="551" t="n">
        <v>46113</v>
      </c>
      <c r="E651" t="n">
        <v>18589</v>
      </c>
      <c r="F651" t="inlineStr">
        <is>
          <t>STELLA ARTOIS LONG NECK 330ML C/24</t>
        </is>
      </c>
      <c r="G651" t="n">
        <v>3103</v>
      </c>
      <c r="H651" t="n">
        <v>56.88</v>
      </c>
      <c r="I651" t="inlineStr">
        <is>
          <t>PC</t>
        </is>
      </c>
      <c r="J651" t="inlineStr">
        <is>
          <t>BEBIDAS</t>
        </is>
      </c>
      <c r="K651" t="inlineStr">
        <is>
          <t>03/2026</t>
        </is>
      </c>
      <c r="L651" t="n">
        <v>117.56</v>
      </c>
      <c r="M651" s="551" t="n">
        <v>46100</v>
      </c>
      <c r="N651" t="n">
        <v>117.56</v>
      </c>
      <c r="O651" t="n">
        <v>117.56</v>
      </c>
      <c r="P651" t="n">
        <v>6686.81</v>
      </c>
    </row>
    <row r="652">
      <c r="A652" t="n">
        <v>79804</v>
      </c>
      <c r="B652" t="n">
        <v>122</v>
      </c>
      <c r="C652" t="inlineStr">
        <is>
          <t>Arcos</t>
        </is>
      </c>
      <c r="D652" s="551" t="n">
        <v>46113</v>
      </c>
      <c r="E652" t="n">
        <v>17710</v>
      </c>
      <c r="F652" t="inlineStr">
        <is>
          <t>VINHO TINTO MASCARA DE FUEGO CABERNET 750ML</t>
        </is>
      </c>
      <c r="G652" t="n">
        <v>3824</v>
      </c>
      <c r="H652" t="n">
        <v>155.24</v>
      </c>
      <c r="I652" t="inlineStr">
        <is>
          <t>GR</t>
        </is>
      </c>
      <c r="J652" t="inlineStr">
        <is>
          <t>BEBIDAS</t>
        </is>
      </c>
      <c r="K652" t="inlineStr">
        <is>
          <t>03/2026</t>
        </is>
      </c>
      <c r="L652" t="n">
        <v>0</v>
      </c>
      <c r="M652" s="551" t="n">
        <v>45992</v>
      </c>
      <c r="N652" t="n">
        <v>37.7</v>
      </c>
      <c r="O652" t="n">
        <v>37.7</v>
      </c>
      <c r="P652" t="n">
        <v>5852.55</v>
      </c>
    </row>
    <row r="653">
      <c r="A653" t="n">
        <v>79842</v>
      </c>
      <c r="B653" t="n">
        <v>122</v>
      </c>
      <c r="C653" t="inlineStr">
        <is>
          <t>Arcos</t>
        </is>
      </c>
      <c r="D653" s="551" t="n">
        <v>46113</v>
      </c>
      <c r="E653" t="n">
        <v>18157</v>
      </c>
      <c r="F653" t="inlineStr">
        <is>
          <t>WHISKY BOURBON BULLEIT 750ML</t>
        </is>
      </c>
      <c r="G653" t="n">
        <v>3463</v>
      </c>
      <c r="H653" t="n">
        <v>28.2</v>
      </c>
      <c r="I653" t="inlineStr">
        <is>
          <t>GR</t>
        </is>
      </c>
      <c r="J653" t="inlineStr">
        <is>
          <t>BEBIDAS</t>
        </is>
      </c>
      <c r="K653" t="inlineStr">
        <is>
          <t>03/2026</t>
        </is>
      </c>
      <c r="L653" t="n">
        <v>198</v>
      </c>
      <c r="M653" s="551" t="n">
        <v>46091</v>
      </c>
      <c r="N653" t="n">
        <v>198</v>
      </c>
      <c r="O653" t="n">
        <v>207.7</v>
      </c>
      <c r="P653" t="n">
        <v>5583.6</v>
      </c>
    </row>
    <row r="654">
      <c r="A654" t="n">
        <v>79833</v>
      </c>
      <c r="B654" t="n">
        <v>122</v>
      </c>
      <c r="C654" t="inlineStr">
        <is>
          <t>Arcos</t>
        </is>
      </c>
      <c r="D654" s="551" t="n">
        <v>46113</v>
      </c>
      <c r="E654" t="n">
        <v>18119</v>
      </c>
      <c r="F654" t="inlineStr">
        <is>
          <t>WHISKY JOHNNIE WALKER BLACK LABEL 1L</t>
        </is>
      </c>
      <c r="G654" t="n">
        <v>3494</v>
      </c>
      <c r="H654" t="n">
        <v>31.24</v>
      </c>
      <c r="I654" t="inlineStr">
        <is>
          <t>GR</t>
        </is>
      </c>
      <c r="J654" t="inlineStr">
        <is>
          <t>BEBIDAS</t>
        </is>
      </c>
      <c r="K654" t="inlineStr">
        <is>
          <t>03/2026</t>
        </is>
      </c>
      <c r="L654" t="n">
        <v>173.18</v>
      </c>
      <c r="M654" s="551" t="n">
        <v>46085</v>
      </c>
      <c r="N654" t="n">
        <v>173.18</v>
      </c>
      <c r="O654" t="n">
        <v>175.4</v>
      </c>
      <c r="P654" t="n">
        <v>5410.14</v>
      </c>
    </row>
    <row r="655">
      <c r="A655" t="n">
        <v>79924</v>
      </c>
      <c r="B655" t="n">
        <v>122</v>
      </c>
      <c r="C655" t="inlineStr">
        <is>
          <t>Arcos</t>
        </is>
      </c>
      <c r="D655" s="551" t="n">
        <v>46113</v>
      </c>
      <c r="E655" t="n">
        <v>19818</v>
      </c>
      <c r="F655" t="inlineStr">
        <is>
          <t>PUXURI 15G C/20 UN</t>
        </is>
      </c>
      <c r="G655" t="n">
        <v>2446</v>
      </c>
      <c r="H655" t="n">
        <v>19</v>
      </c>
      <c r="I655" t="inlineStr">
        <is>
          <t>CX</t>
        </is>
      </c>
      <c r="J655" t="inlineStr">
        <is>
          <t>ALIMENTOS</t>
        </is>
      </c>
      <c r="K655" t="inlineStr">
        <is>
          <t>03/2026</t>
        </is>
      </c>
      <c r="L655" t="n">
        <v>0</v>
      </c>
      <c r="M655" s="551" t="n">
        <v>46007</v>
      </c>
      <c r="N655" t="n">
        <v>238</v>
      </c>
      <c r="O655" t="n">
        <v>238</v>
      </c>
      <c r="P655" t="n">
        <v>4522</v>
      </c>
    </row>
    <row r="656">
      <c r="A656" t="n">
        <v>80091</v>
      </c>
      <c r="B656" t="n">
        <v>122</v>
      </c>
      <c r="C656" t="inlineStr">
        <is>
          <t>Arcos</t>
        </is>
      </c>
      <c r="D656" s="551" t="n">
        <v>46113</v>
      </c>
      <c r="E656" t="n">
        <v>28818</v>
      </c>
      <c r="F656" t="inlineStr">
        <is>
          <t>WHISKY JOHNNIE WALKER 18 ANOS 750ML</t>
        </is>
      </c>
      <c r="G656" t="n">
        <v>8796</v>
      </c>
      <c r="H656" t="n">
        <v>8</v>
      </c>
      <c r="I656" t="inlineStr">
        <is>
          <t>UN</t>
        </is>
      </c>
      <c r="J656" t="inlineStr">
        <is>
          <t>BEBIDAS</t>
        </is>
      </c>
      <c r="K656" t="inlineStr">
        <is>
          <t>03/2026</t>
        </is>
      </c>
      <c r="L656" t="n">
        <v>0</v>
      </c>
      <c r="M656" s="551" t="n">
        <v>46073</v>
      </c>
      <c r="N656" t="n">
        <v>546.37</v>
      </c>
      <c r="O656" t="n">
        <v>546.37</v>
      </c>
      <c r="P656" t="n">
        <v>4370.96</v>
      </c>
    </row>
    <row r="657">
      <c r="A657" t="n">
        <v>79914</v>
      </c>
      <c r="B657" t="n">
        <v>122</v>
      </c>
      <c r="C657" t="inlineStr">
        <is>
          <t>Arcos</t>
        </is>
      </c>
      <c r="D657" s="551" t="n">
        <v>46113</v>
      </c>
      <c r="E657" t="n">
        <v>19297</v>
      </c>
      <c r="F657" t="inlineStr">
        <is>
          <t>QUEIJO PARMESAO LA SERENISSIMA KG</t>
        </is>
      </c>
      <c r="G657" t="n">
        <v>2775</v>
      </c>
      <c r="H657" t="n">
        <v>60</v>
      </c>
      <c r="I657" t="inlineStr">
        <is>
          <t>KG</t>
        </is>
      </c>
      <c r="J657" t="inlineStr">
        <is>
          <t>ALIMENTOS</t>
        </is>
      </c>
      <c r="K657" t="inlineStr">
        <is>
          <t>03/2026</t>
        </is>
      </c>
      <c r="L657" t="n">
        <v>0</v>
      </c>
      <c r="M657" s="551" t="n">
        <v>46064</v>
      </c>
      <c r="N657" t="n">
        <v>70.89</v>
      </c>
      <c r="O657" t="n">
        <v>60</v>
      </c>
      <c r="P657" t="n">
        <v>4253.54</v>
      </c>
    </row>
    <row r="658">
      <c r="A658" t="n">
        <v>79864</v>
      </c>
      <c r="B658" t="n">
        <v>122</v>
      </c>
      <c r="C658" t="inlineStr">
        <is>
          <t>Arcos</t>
        </is>
      </c>
      <c r="D658" s="551" t="n">
        <v>46113</v>
      </c>
      <c r="E658" t="n">
        <v>18242</v>
      </c>
      <c r="F658" t="inlineStr">
        <is>
          <t>TEQUILA DON JULIO BLANCO 750ML</t>
        </is>
      </c>
      <c r="G658" t="n">
        <v>3386</v>
      </c>
      <c r="H658" t="n">
        <v>17.68</v>
      </c>
      <c r="I658" t="inlineStr">
        <is>
          <t>GR</t>
        </is>
      </c>
      <c r="J658" t="inlineStr">
        <is>
          <t>BEBIDAS</t>
        </is>
      </c>
      <c r="K658" t="inlineStr">
        <is>
          <t>03/2026</t>
        </is>
      </c>
      <c r="L658" t="n">
        <v>227.47</v>
      </c>
      <c r="M658" s="551" t="n">
        <v>46111</v>
      </c>
      <c r="N658" t="n">
        <v>234.1</v>
      </c>
      <c r="O658" t="n">
        <v>234.1</v>
      </c>
      <c r="P658" t="n">
        <v>4021.67</v>
      </c>
    </row>
    <row r="659">
      <c r="A659" t="n">
        <v>79998</v>
      </c>
      <c r="B659" t="n">
        <v>122</v>
      </c>
      <c r="C659" t="inlineStr">
        <is>
          <t>Arcos</t>
        </is>
      </c>
      <c r="D659" s="551" t="n">
        <v>46113</v>
      </c>
      <c r="E659" t="n">
        <v>21945</v>
      </c>
      <c r="F659" t="inlineStr">
        <is>
          <t>VINHO BRANCO MASCARA FUEGO CHARDONNAY 750ML</t>
        </is>
      </c>
      <c r="G659" t="n">
        <v>3748</v>
      </c>
      <c r="H659" t="n">
        <v>100.97</v>
      </c>
      <c r="I659" t="inlineStr">
        <is>
          <t>LT</t>
        </is>
      </c>
      <c r="J659" t="inlineStr">
        <is>
          <t>BEBIDAS</t>
        </is>
      </c>
      <c r="K659" t="inlineStr">
        <is>
          <t>03/2026</t>
        </is>
      </c>
      <c r="L659" t="n">
        <v>39.65</v>
      </c>
      <c r="M659" s="551" t="n">
        <v>46111</v>
      </c>
      <c r="N659" t="n">
        <v>39.65</v>
      </c>
      <c r="O659" t="n">
        <v>39.65</v>
      </c>
      <c r="P659" t="n">
        <v>4003.46</v>
      </c>
    </row>
    <row r="660">
      <c r="A660" t="n">
        <v>79824</v>
      </c>
      <c r="B660" t="n">
        <v>122</v>
      </c>
      <c r="C660" t="inlineStr">
        <is>
          <t>Arcos</t>
        </is>
      </c>
      <c r="D660" s="551" t="n">
        <v>46113</v>
      </c>
      <c r="E660" t="n">
        <v>18097</v>
      </c>
      <c r="F660" t="inlineStr">
        <is>
          <t>WHISKY TALISKER SINGLE MALT 10 ANOS 720ML</t>
        </is>
      </c>
      <c r="G660" t="n">
        <v>3513</v>
      </c>
      <c r="H660" t="n">
        <v>7.75</v>
      </c>
      <c r="I660" t="inlineStr">
        <is>
          <t>GR</t>
        </is>
      </c>
      <c r="J660" t="inlineStr">
        <is>
          <t>BEBIDAS</t>
        </is>
      </c>
      <c r="K660" t="inlineStr">
        <is>
          <t>03/2026</t>
        </is>
      </c>
      <c r="L660" t="n">
        <v>0</v>
      </c>
      <c r="M660" s="551" t="n">
        <v>46072</v>
      </c>
      <c r="N660" t="n">
        <v>413.3</v>
      </c>
      <c r="O660" t="n">
        <v>413.3</v>
      </c>
      <c r="P660" t="n">
        <v>3203.08</v>
      </c>
    </row>
    <row r="661">
      <c r="A661" t="n">
        <v>79829</v>
      </c>
      <c r="B661" t="n">
        <v>122</v>
      </c>
      <c r="C661" t="inlineStr">
        <is>
          <t>Arcos</t>
        </is>
      </c>
      <c r="D661" s="551" t="n">
        <v>46113</v>
      </c>
      <c r="E661" t="n">
        <v>18113</v>
      </c>
      <c r="F661" t="inlineStr">
        <is>
          <t>WHISKY JOHNNIE WALKER GREEN LABEL 750ML</t>
        </is>
      </c>
      <c r="G661" t="n">
        <v>3499</v>
      </c>
      <c r="H661" t="n">
        <v>6.53</v>
      </c>
      <c r="I661" t="inlineStr">
        <is>
          <t>GR</t>
        </is>
      </c>
      <c r="J661" t="inlineStr">
        <is>
          <t>BEBIDAS</t>
        </is>
      </c>
      <c r="K661" t="inlineStr">
        <is>
          <t>03/2026</t>
        </is>
      </c>
      <c r="L661" t="n">
        <v>0</v>
      </c>
      <c r="M661" s="551" t="n">
        <v>46072</v>
      </c>
      <c r="N661" t="n">
        <v>472.8</v>
      </c>
      <c r="O661" t="n">
        <v>451.71</v>
      </c>
      <c r="P661" t="n">
        <v>3087.38</v>
      </c>
    </row>
    <row r="662">
      <c r="A662" t="n">
        <v>80049</v>
      </c>
      <c r="B662" t="n">
        <v>122</v>
      </c>
      <c r="C662" t="inlineStr">
        <is>
          <t>Arcos</t>
        </is>
      </c>
      <c r="D662" s="551" t="n">
        <v>46113</v>
      </c>
      <c r="E662" t="n">
        <v>25507</v>
      </c>
      <c r="F662" t="inlineStr">
        <is>
          <t>TEQUILA DON JULIO REPOSADO 750ML</t>
        </is>
      </c>
      <c r="G662" t="n">
        <v>6143</v>
      </c>
      <c r="H662" t="n">
        <v>11.14</v>
      </c>
      <c r="I662" t="inlineStr">
        <is>
          <t>GR</t>
        </is>
      </c>
      <c r="J662" t="inlineStr">
        <is>
          <t>BEBIDAS</t>
        </is>
      </c>
      <c r="K662" t="inlineStr">
        <is>
          <t>03/2026</t>
        </is>
      </c>
      <c r="L662" t="n">
        <v>0</v>
      </c>
      <c r="M662" s="551" t="n">
        <v>46072</v>
      </c>
      <c r="N662" t="n">
        <v>264.5</v>
      </c>
      <c r="O662" t="n">
        <v>271</v>
      </c>
      <c r="P662" t="n">
        <v>2946.53</v>
      </c>
    </row>
    <row r="663">
      <c r="A663" t="n">
        <v>79852</v>
      </c>
      <c r="B663" t="n">
        <v>122</v>
      </c>
      <c r="C663" t="inlineStr">
        <is>
          <t>Arcos</t>
        </is>
      </c>
      <c r="D663" s="551" t="n">
        <v>46113</v>
      </c>
      <c r="E663" t="n">
        <v>18202</v>
      </c>
      <c r="F663" t="inlineStr">
        <is>
          <t>VERMOUTH DOLIN DRY 750ML</t>
        </is>
      </c>
      <c r="G663" t="n">
        <v>3424</v>
      </c>
      <c r="H663" t="n">
        <v>18.67</v>
      </c>
      <c r="I663" t="inlineStr">
        <is>
          <t>GR</t>
        </is>
      </c>
      <c r="J663" t="inlineStr">
        <is>
          <t>BEBIDAS</t>
        </is>
      </c>
      <c r="K663" t="inlineStr">
        <is>
          <t>03/2026</t>
        </is>
      </c>
      <c r="L663" t="n">
        <v>0</v>
      </c>
      <c r="M663" s="551" t="n">
        <v>46076</v>
      </c>
      <c r="N663" t="n">
        <v>156</v>
      </c>
      <c r="O663" t="n">
        <v>156</v>
      </c>
      <c r="P663" t="n">
        <v>2912.52</v>
      </c>
    </row>
    <row r="664">
      <c r="A664" t="n">
        <v>79820</v>
      </c>
      <c r="B664" t="n">
        <v>122</v>
      </c>
      <c r="C664" t="inlineStr">
        <is>
          <t>Arcos</t>
        </is>
      </c>
      <c r="D664" s="551" t="n">
        <v>46113</v>
      </c>
      <c r="E664" t="n">
        <v>17933</v>
      </c>
      <c r="F664" t="inlineStr">
        <is>
          <t>AGUA MINERAL COM GAS MAMBA 350ML C/24</t>
        </is>
      </c>
      <c r="G664" t="n">
        <v>3636</v>
      </c>
      <c r="H664" t="n">
        <v>38.46</v>
      </c>
      <c r="I664" t="inlineStr">
        <is>
          <t>PC</t>
        </is>
      </c>
      <c r="J664" t="inlineStr">
        <is>
          <t>BEBIDAS</t>
        </is>
      </c>
      <c r="K664" t="inlineStr">
        <is>
          <t>03/2026</t>
        </is>
      </c>
      <c r="L664" t="n">
        <v>0</v>
      </c>
      <c r="M664" s="551" t="n">
        <v>46056</v>
      </c>
      <c r="N664" t="n">
        <v>73.84</v>
      </c>
      <c r="O664" t="n">
        <v>46.14</v>
      </c>
      <c r="P664" t="n">
        <v>2839.89</v>
      </c>
    </row>
    <row r="665">
      <c r="A665" t="n">
        <v>80015</v>
      </c>
      <c r="B665" t="n">
        <v>122</v>
      </c>
      <c r="C665" t="inlineStr">
        <is>
          <t>Arcos</t>
        </is>
      </c>
      <c r="D665" s="551" t="n">
        <v>46113</v>
      </c>
      <c r="E665" t="n">
        <v>24123</v>
      </c>
      <c r="F665" t="inlineStr">
        <is>
          <t>CASTANHA DO PARA S/ CASCA MEDIA C/1KG</t>
        </is>
      </c>
      <c r="G665" t="n">
        <v>2237</v>
      </c>
      <c r="H665" t="n">
        <v>24</v>
      </c>
      <c r="I665" t="inlineStr">
        <is>
          <t>PC</t>
        </is>
      </c>
      <c r="J665" t="inlineStr">
        <is>
          <t>ALIMENTOS</t>
        </is>
      </c>
      <c r="K665" t="inlineStr">
        <is>
          <t>03/2026</t>
        </is>
      </c>
      <c r="L665" t="n">
        <v>116.73</v>
      </c>
      <c r="M665" s="551" t="n">
        <v>46106</v>
      </c>
      <c r="N665" t="n">
        <v>122.8</v>
      </c>
      <c r="O665" t="n">
        <v>122.8</v>
      </c>
      <c r="P665" t="n">
        <v>2801.52</v>
      </c>
    </row>
    <row r="666">
      <c r="A666" t="n">
        <v>80070</v>
      </c>
      <c r="B666" t="n">
        <v>122</v>
      </c>
      <c r="C666" t="inlineStr">
        <is>
          <t>Arcos</t>
        </is>
      </c>
      <c r="D666" s="551" t="n">
        <v>46113</v>
      </c>
      <c r="E666" t="n">
        <v>26588</v>
      </c>
      <c r="F666" t="inlineStr">
        <is>
          <t>LONZA FATIADO JAIS KG</t>
        </is>
      </c>
      <c r="G666" t="n">
        <v>6804</v>
      </c>
      <c r="H666" t="n">
        <v>12</v>
      </c>
      <c r="I666" t="inlineStr">
        <is>
          <t>KG</t>
        </is>
      </c>
      <c r="J666" t="inlineStr">
        <is>
          <t>ALIMENTOS</t>
        </is>
      </c>
      <c r="K666" t="inlineStr">
        <is>
          <t>03/2026</t>
        </is>
      </c>
      <c r="L666" t="n">
        <v>228</v>
      </c>
      <c r="M666" s="551" t="n">
        <v>46106</v>
      </c>
      <c r="N666" t="n">
        <v>228</v>
      </c>
      <c r="O666" t="n">
        <v>228</v>
      </c>
      <c r="P666" t="n">
        <v>2736</v>
      </c>
    </row>
    <row r="667">
      <c r="A667" t="n">
        <v>80089</v>
      </c>
      <c r="B667" t="n">
        <v>122</v>
      </c>
      <c r="C667" t="inlineStr">
        <is>
          <t>Arcos</t>
        </is>
      </c>
      <c r="D667" s="551" t="n">
        <v>46113</v>
      </c>
      <c r="E667" t="n">
        <v>28479</v>
      </c>
      <c r="F667" t="inlineStr">
        <is>
          <t>COXAO MOLE ANGUS PICADINHO FREDDI KG</t>
        </is>
      </c>
      <c r="G667" t="n">
        <v>8444</v>
      </c>
      <c r="H667" t="n">
        <v>33.46</v>
      </c>
      <c r="I667" t="inlineStr">
        <is>
          <t>KG</t>
        </is>
      </c>
      <c r="J667" t="inlineStr">
        <is>
          <t>ALIMENTOS</t>
        </is>
      </c>
      <c r="K667" t="inlineStr">
        <is>
          <t>03/2026</t>
        </is>
      </c>
      <c r="L667" t="n">
        <v>81</v>
      </c>
      <c r="M667" s="551" t="n">
        <v>46104</v>
      </c>
      <c r="N667" t="n">
        <v>81</v>
      </c>
      <c r="O667" t="n">
        <v>81</v>
      </c>
      <c r="P667" t="n">
        <v>2710.26</v>
      </c>
    </row>
    <row r="668">
      <c r="A668" t="n">
        <v>79875</v>
      </c>
      <c r="B668" t="n">
        <v>122</v>
      </c>
      <c r="C668" t="inlineStr">
        <is>
          <t>Arcos</t>
        </is>
      </c>
      <c r="D668" s="551" t="n">
        <v>46113</v>
      </c>
      <c r="E668" t="n">
        <v>18306</v>
      </c>
      <c r="F668" t="inlineStr">
        <is>
          <t>LICOR MARASCHINO LUXARDO 750ML</t>
        </is>
      </c>
      <c r="G668" t="n">
        <v>3327</v>
      </c>
      <c r="H668" t="n">
        <v>11.83</v>
      </c>
      <c r="I668" t="inlineStr">
        <is>
          <t>GR</t>
        </is>
      </c>
      <c r="J668" t="inlineStr">
        <is>
          <t>BEBIDAS</t>
        </is>
      </c>
      <c r="K668" t="inlineStr">
        <is>
          <t>03/2026</t>
        </is>
      </c>
      <c r="L668" t="n">
        <v>0</v>
      </c>
      <c r="M668" s="551" t="n">
        <v>45980</v>
      </c>
      <c r="N668" t="n">
        <v>228.8</v>
      </c>
      <c r="O668" t="n">
        <v>232.9</v>
      </c>
      <c r="P668" t="n">
        <v>2706.7</v>
      </c>
    </row>
    <row r="669">
      <c r="A669" t="n">
        <v>80053</v>
      </c>
      <c r="B669" t="n">
        <v>122</v>
      </c>
      <c r="C669" t="inlineStr">
        <is>
          <t>Arcos</t>
        </is>
      </c>
      <c r="D669" s="551" t="n">
        <v>46113</v>
      </c>
      <c r="E669" t="n">
        <v>25630</v>
      </c>
      <c r="F669" t="inlineStr">
        <is>
          <t xml:space="preserve">LICOR DOLIN GENEPY LE CHAMOIS 750ML </t>
        </is>
      </c>
      <c r="G669" t="n">
        <v>6202</v>
      </c>
      <c r="H669" t="n">
        <v>7.57</v>
      </c>
      <c r="I669" t="inlineStr">
        <is>
          <t>GR</t>
        </is>
      </c>
      <c r="J669" t="inlineStr">
        <is>
          <t>BEBIDAS</t>
        </is>
      </c>
      <c r="K669" t="inlineStr">
        <is>
          <t>03/2026</t>
        </is>
      </c>
      <c r="L669" t="n">
        <v>348.1</v>
      </c>
      <c r="M669" s="551" t="n">
        <v>46091</v>
      </c>
      <c r="N669" t="n">
        <v>348.1</v>
      </c>
      <c r="O669" t="n">
        <v>348.1</v>
      </c>
      <c r="P669" t="n">
        <v>2635.12</v>
      </c>
    </row>
    <row r="670">
      <c r="A670" t="n">
        <v>80022</v>
      </c>
      <c r="B670" t="n">
        <v>122</v>
      </c>
      <c r="C670" t="inlineStr">
        <is>
          <t>Arcos</t>
        </is>
      </c>
      <c r="D670" s="551" t="n">
        <v>46113</v>
      </c>
      <c r="E670" t="n">
        <v>24552</v>
      </c>
      <c r="F670" t="inlineStr">
        <is>
          <t>ESPUMANTE CASA PERINI BRUT 750ML</t>
        </is>
      </c>
      <c r="G670" t="n">
        <v>5669</v>
      </c>
      <c r="H670" t="n">
        <v>73.98</v>
      </c>
      <c r="I670" t="inlineStr">
        <is>
          <t>GR</t>
        </is>
      </c>
      <c r="J670" t="inlineStr">
        <is>
          <t>BEBIDAS</t>
        </is>
      </c>
      <c r="K670" t="inlineStr">
        <is>
          <t>03/2026</t>
        </is>
      </c>
      <c r="L670" t="n">
        <v>34.68</v>
      </c>
      <c r="M670" s="551" t="n">
        <v>46111</v>
      </c>
      <c r="N670" t="n">
        <v>37.6</v>
      </c>
      <c r="O670" t="n">
        <v>37.6</v>
      </c>
      <c r="P670" t="n">
        <v>2565.63</v>
      </c>
    </row>
    <row r="671">
      <c r="A671" t="n">
        <v>80036</v>
      </c>
      <c r="B671" t="n">
        <v>122</v>
      </c>
      <c r="C671" t="inlineStr">
        <is>
          <t>Arcos</t>
        </is>
      </c>
      <c r="D671" s="551" t="n">
        <v>46113</v>
      </c>
      <c r="E671" t="n">
        <v>25093</v>
      </c>
      <c r="F671" t="inlineStr">
        <is>
          <t>FORCE CELESTE SEMILLION 750ML VINHO BRANCO</t>
        </is>
      </c>
      <c r="G671" t="n">
        <v>5891</v>
      </c>
      <c r="H671" t="n">
        <v>17</v>
      </c>
      <c r="I671" t="inlineStr">
        <is>
          <t>GR</t>
        </is>
      </c>
      <c r="J671" t="inlineStr">
        <is>
          <t>BEBIDAS</t>
        </is>
      </c>
      <c r="K671" t="inlineStr">
        <is>
          <t>03/2026</t>
        </is>
      </c>
      <c r="L671" t="n">
        <v>142.5</v>
      </c>
      <c r="M671" s="551" t="n">
        <v>46105</v>
      </c>
      <c r="N671" t="n">
        <v>142.5</v>
      </c>
      <c r="O671" t="n">
        <v>142.5</v>
      </c>
      <c r="P671" t="n">
        <v>2422.5</v>
      </c>
    </row>
    <row r="672">
      <c r="A672" t="n">
        <v>80071</v>
      </c>
      <c r="B672" t="n">
        <v>122</v>
      </c>
      <c r="C672" t="inlineStr">
        <is>
          <t>Arcos</t>
        </is>
      </c>
      <c r="D672" s="551" t="n">
        <v>46113</v>
      </c>
      <c r="E672" t="n">
        <v>26591</v>
      </c>
      <c r="F672" t="inlineStr">
        <is>
          <t>COPA FATIADO JAIS KG</t>
        </is>
      </c>
      <c r="G672" t="n">
        <v>6805</v>
      </c>
      <c r="H672" t="n">
        <v>9</v>
      </c>
      <c r="I672" t="inlineStr">
        <is>
          <t>KG</t>
        </is>
      </c>
      <c r="J672" t="inlineStr">
        <is>
          <t>ALIMENTOS</t>
        </is>
      </c>
      <c r="K672" t="inlineStr">
        <is>
          <t>03/2026</t>
        </is>
      </c>
      <c r="L672" t="n">
        <v>252</v>
      </c>
      <c r="M672" s="551" t="n">
        <v>46106</v>
      </c>
      <c r="N672" t="n">
        <v>252</v>
      </c>
      <c r="O672" t="n">
        <v>252</v>
      </c>
      <c r="P672" t="n">
        <v>2268</v>
      </c>
    </row>
    <row r="673">
      <c r="A673" t="n">
        <v>80032</v>
      </c>
      <c r="B673" t="n">
        <v>122</v>
      </c>
      <c r="C673" t="inlineStr">
        <is>
          <t>Arcos</t>
        </is>
      </c>
      <c r="D673" s="551" t="n">
        <v>46113</v>
      </c>
      <c r="E673" t="n">
        <v>25040</v>
      </c>
      <c r="F673" t="inlineStr">
        <is>
          <t>VINHO TINTO LE LOUP DANS LA BERGERIE 750ML</t>
        </is>
      </c>
      <c r="G673" t="n">
        <v>5875</v>
      </c>
      <c r="H673" t="n">
        <v>21</v>
      </c>
      <c r="I673" t="inlineStr">
        <is>
          <t>GR</t>
        </is>
      </c>
      <c r="J673" t="inlineStr">
        <is>
          <t>BEBIDAS</t>
        </is>
      </c>
      <c r="K673" t="inlineStr">
        <is>
          <t>03/2026</t>
        </is>
      </c>
      <c r="L673" t="n">
        <v>107.52</v>
      </c>
      <c r="M673" s="551" t="n">
        <v>46111</v>
      </c>
      <c r="N673" t="n">
        <v>107.52</v>
      </c>
      <c r="O673" t="n">
        <v>107.52</v>
      </c>
      <c r="P673" t="n">
        <v>2257.92</v>
      </c>
    </row>
    <row r="674">
      <c r="A674" t="n">
        <v>80033</v>
      </c>
      <c r="B674" t="n">
        <v>122</v>
      </c>
      <c r="C674" t="inlineStr">
        <is>
          <t>Arcos</t>
        </is>
      </c>
      <c r="D674" s="551" t="n">
        <v>46113</v>
      </c>
      <c r="E674" t="n">
        <v>25044</v>
      </c>
      <c r="F674" t="inlineStr">
        <is>
          <t>VINHO TINTO UN AIR DE REMEJEANNE 750ML</t>
        </is>
      </c>
      <c r="G674" t="n">
        <v>5877</v>
      </c>
      <c r="H674" t="n">
        <v>15</v>
      </c>
      <c r="I674" t="inlineStr">
        <is>
          <t>GR</t>
        </is>
      </c>
      <c r="J674" t="inlineStr">
        <is>
          <t>BEBIDAS</t>
        </is>
      </c>
      <c r="K674" t="inlineStr">
        <is>
          <t>03/2026</t>
        </is>
      </c>
      <c r="L674" t="n">
        <v>0</v>
      </c>
      <c r="M674" s="551" t="n">
        <v>46055</v>
      </c>
      <c r="N674" t="n">
        <v>142.8</v>
      </c>
      <c r="O674" t="n">
        <v>142.8</v>
      </c>
      <c r="P674" t="n">
        <v>2142</v>
      </c>
    </row>
    <row r="675">
      <c r="A675" t="n">
        <v>80051</v>
      </c>
      <c r="B675" t="n">
        <v>122</v>
      </c>
      <c r="C675" t="inlineStr">
        <is>
          <t>Arcos</t>
        </is>
      </c>
      <c r="D675" s="551" t="n">
        <v>46113</v>
      </c>
      <c r="E675" t="n">
        <v>25535</v>
      </c>
      <c r="F675" t="inlineStr">
        <is>
          <t>VINHO BRANCO LOUP Y ES-TU 750ML</t>
        </is>
      </c>
      <c r="G675" t="n">
        <v>6157</v>
      </c>
      <c r="H675" t="n">
        <v>18</v>
      </c>
      <c r="I675" t="inlineStr">
        <is>
          <t>GR</t>
        </is>
      </c>
      <c r="J675" t="inlineStr">
        <is>
          <t>BEBIDAS</t>
        </is>
      </c>
      <c r="K675" t="inlineStr">
        <is>
          <t>03/2026</t>
        </is>
      </c>
      <c r="L675" t="n">
        <v>116.76</v>
      </c>
      <c r="M675" s="551" t="n">
        <v>46111</v>
      </c>
      <c r="N675" t="n">
        <v>116.76</v>
      </c>
      <c r="O675" t="n">
        <v>116.76</v>
      </c>
      <c r="P675" t="n">
        <v>2101.68</v>
      </c>
    </row>
    <row r="676">
      <c r="A676" t="n">
        <v>79809</v>
      </c>
      <c r="B676" t="n">
        <v>122</v>
      </c>
      <c r="C676" t="inlineStr">
        <is>
          <t>Arcos</t>
        </is>
      </c>
      <c r="D676" s="551" t="n">
        <v>46113</v>
      </c>
      <c r="E676" t="n">
        <v>17778</v>
      </c>
      <c r="F676" t="inlineStr">
        <is>
          <t>VINHO BRANCO JEREZ FORTIF REAL TESOURO FINO 750ML</t>
        </is>
      </c>
      <c r="G676" t="n">
        <v>3765</v>
      </c>
      <c r="H676" t="n">
        <v>16.99</v>
      </c>
      <c r="I676" t="inlineStr">
        <is>
          <t>GR</t>
        </is>
      </c>
      <c r="J676" t="inlineStr">
        <is>
          <t>BEBIDAS</t>
        </is>
      </c>
      <c r="K676" t="inlineStr">
        <is>
          <t>03/2026</t>
        </is>
      </c>
      <c r="L676" t="n">
        <v>115.05</v>
      </c>
      <c r="M676" s="551" t="n">
        <v>46105</v>
      </c>
      <c r="N676" t="n">
        <v>115.05</v>
      </c>
      <c r="O676" t="n">
        <v>88.81999999999999</v>
      </c>
      <c r="P676" t="n">
        <v>1954.7</v>
      </c>
    </row>
    <row r="677">
      <c r="A677" t="n">
        <v>79839</v>
      </c>
      <c r="B677" t="n">
        <v>122</v>
      </c>
      <c r="C677" t="inlineStr">
        <is>
          <t>Arcos</t>
        </is>
      </c>
      <c r="D677" s="551" t="n">
        <v>46113</v>
      </c>
      <c r="E677" t="n">
        <v>18143</v>
      </c>
      <c r="F677" t="inlineStr">
        <is>
          <t>WHISKY CHIVAS ROYAL SALUTE 21 ANOS 700ML</t>
        </is>
      </c>
      <c r="G677" t="n">
        <v>3474</v>
      </c>
      <c r="H677" t="n">
        <v>2.59</v>
      </c>
      <c r="I677" t="inlineStr">
        <is>
          <t>GR</t>
        </is>
      </c>
      <c r="J677" t="inlineStr">
        <is>
          <t>BEBIDAS</t>
        </is>
      </c>
      <c r="K677" t="inlineStr">
        <is>
          <t>03/2026</t>
        </is>
      </c>
      <c r="L677" t="n">
        <v>0</v>
      </c>
      <c r="N677" t="n">
        <v>0</v>
      </c>
      <c r="O677" t="n">
        <v>699</v>
      </c>
      <c r="P677" t="n">
        <v>1898.98</v>
      </c>
    </row>
    <row r="678">
      <c r="A678" t="n">
        <v>79850</v>
      </c>
      <c r="B678" t="n">
        <v>122</v>
      </c>
      <c r="C678" t="inlineStr">
        <is>
          <t>Arcos</t>
        </is>
      </c>
      <c r="D678" s="551" t="n">
        <v>46113</v>
      </c>
      <c r="E678" t="n">
        <v>18186</v>
      </c>
      <c r="F678" t="inlineStr">
        <is>
          <t>VODKA CIROC NATURAL 750ML</t>
        </is>
      </c>
      <c r="G678" t="n">
        <v>3437</v>
      </c>
      <c r="H678" t="n">
        <v>9.779999999999999</v>
      </c>
      <c r="I678" t="inlineStr">
        <is>
          <t>GR</t>
        </is>
      </c>
      <c r="J678" t="inlineStr">
        <is>
          <t>BEBIDAS</t>
        </is>
      </c>
      <c r="K678" t="inlineStr">
        <is>
          <t>03/2026</t>
        </is>
      </c>
      <c r="L678" t="n">
        <v>0</v>
      </c>
      <c r="N678" t="n">
        <v>0</v>
      </c>
      <c r="O678" t="n">
        <v>170.79</v>
      </c>
      <c r="P678" t="n">
        <v>1827.98</v>
      </c>
    </row>
    <row r="679">
      <c r="A679" t="n">
        <v>79913</v>
      </c>
      <c r="B679" t="n">
        <v>122</v>
      </c>
      <c r="C679" t="inlineStr">
        <is>
          <t>Arcos</t>
        </is>
      </c>
      <c r="D679" s="551" t="n">
        <v>46113</v>
      </c>
      <c r="E679" t="n">
        <v>19224</v>
      </c>
      <c r="F679" t="inlineStr">
        <is>
          <t>MANTEIGA SCALA C/5KG</t>
        </is>
      </c>
      <c r="G679" t="n">
        <v>5850</v>
      </c>
      <c r="H679" t="n">
        <v>8</v>
      </c>
      <c r="I679" t="inlineStr">
        <is>
          <t>UN</t>
        </is>
      </c>
      <c r="J679" t="inlineStr">
        <is>
          <t>ALIMENTOS</t>
        </is>
      </c>
      <c r="K679" t="inlineStr">
        <is>
          <t>03/2026</t>
        </is>
      </c>
      <c r="L679" t="n">
        <v>0</v>
      </c>
      <c r="M679" s="551" t="n">
        <v>46064</v>
      </c>
      <c r="N679" t="n">
        <v>227.9</v>
      </c>
      <c r="O679" t="n">
        <v>231.9</v>
      </c>
      <c r="P679" t="n">
        <v>1823.2</v>
      </c>
    </row>
    <row r="680">
      <c r="A680" t="n">
        <v>80058</v>
      </c>
      <c r="B680" t="n">
        <v>122</v>
      </c>
      <c r="C680" t="inlineStr">
        <is>
          <t>Arcos</t>
        </is>
      </c>
      <c r="D680" s="551" t="n">
        <v>46113</v>
      </c>
      <c r="E680" t="n">
        <v>26014</v>
      </c>
      <c r="F680" t="inlineStr">
        <is>
          <t>APERITIVO ANGOSTURA 473ML</t>
        </is>
      </c>
      <c r="G680" t="n">
        <v>3130</v>
      </c>
      <c r="H680" t="n">
        <v>4.76</v>
      </c>
      <c r="I680" t="inlineStr">
        <is>
          <t>GR</t>
        </is>
      </c>
      <c r="J680" t="inlineStr">
        <is>
          <t>BEBIDAS</t>
        </is>
      </c>
      <c r="K680" t="inlineStr">
        <is>
          <t>03/2026</t>
        </is>
      </c>
      <c r="L680" t="n">
        <v>375.8</v>
      </c>
      <c r="M680" s="551" t="n">
        <v>46097</v>
      </c>
      <c r="N680" t="n">
        <v>375.8</v>
      </c>
      <c r="O680" t="n">
        <v>375.8</v>
      </c>
      <c r="P680" t="n">
        <v>1788.81</v>
      </c>
    </row>
    <row r="681">
      <c r="A681" t="n">
        <v>80072</v>
      </c>
      <c r="B681" t="n">
        <v>122</v>
      </c>
      <c r="C681" t="inlineStr">
        <is>
          <t>Arcos</t>
        </is>
      </c>
      <c r="D681" s="551" t="n">
        <v>46113</v>
      </c>
      <c r="E681" t="n">
        <v>26592</v>
      </c>
      <c r="F681" t="inlineStr">
        <is>
          <t>HAMBURGUER BOVINO FREDDI PORCIONADO EM 50G KG 60% ACEM 40% PEITO BOVINO ARCOS</t>
        </is>
      </c>
      <c r="G681" t="n">
        <v>6806</v>
      </c>
      <c r="H681" t="n">
        <v>47.04</v>
      </c>
      <c r="I681" t="inlineStr">
        <is>
          <t>KG</t>
        </is>
      </c>
      <c r="J681" t="inlineStr">
        <is>
          <t>ALIMENTOS</t>
        </is>
      </c>
      <c r="K681" t="inlineStr">
        <is>
          <t>03/2026</t>
        </is>
      </c>
      <c r="L681" t="n">
        <v>37</v>
      </c>
      <c r="M681" s="551" t="n">
        <v>46111</v>
      </c>
      <c r="N681" t="n">
        <v>37</v>
      </c>
      <c r="O681" t="n">
        <v>37</v>
      </c>
      <c r="P681" t="n">
        <v>1740.48</v>
      </c>
    </row>
    <row r="682">
      <c r="A682" t="n">
        <v>80046</v>
      </c>
      <c r="B682" t="n">
        <v>122</v>
      </c>
      <c r="C682" t="inlineStr">
        <is>
          <t>Arcos</t>
        </is>
      </c>
      <c r="D682" s="551" t="n">
        <v>46113</v>
      </c>
      <c r="E682" t="n">
        <v>25429</v>
      </c>
      <c r="F682" t="inlineStr">
        <is>
          <t>EMPANADA DE SALTENA UN</t>
        </is>
      </c>
      <c r="G682" t="n">
        <v>6104</v>
      </c>
      <c r="H682" t="n">
        <v>265</v>
      </c>
      <c r="I682" t="inlineStr">
        <is>
          <t>UN</t>
        </is>
      </c>
      <c r="J682" t="inlineStr">
        <is>
          <t>ALIMENTOS</t>
        </is>
      </c>
      <c r="K682" t="inlineStr">
        <is>
          <t>03/2026</t>
        </is>
      </c>
      <c r="L682" t="n">
        <v>6.2</v>
      </c>
      <c r="M682" s="551" t="n">
        <v>46100</v>
      </c>
      <c r="N682" t="n">
        <v>6.2</v>
      </c>
      <c r="O682" t="n">
        <v>6.2</v>
      </c>
      <c r="P682" t="n">
        <v>1643</v>
      </c>
    </row>
    <row r="683">
      <c r="A683" t="n">
        <v>80031</v>
      </c>
      <c r="B683" t="n">
        <v>122</v>
      </c>
      <c r="C683" t="inlineStr">
        <is>
          <t>Arcos</t>
        </is>
      </c>
      <c r="D683" s="551" t="n">
        <v>46113</v>
      </c>
      <c r="E683" t="n">
        <v>25033</v>
      </c>
      <c r="F683" t="inlineStr">
        <is>
          <t>LICOR AMARO MONTENEGRO 750ML</t>
        </is>
      </c>
      <c r="G683" t="n">
        <v>5873</v>
      </c>
      <c r="H683" t="n">
        <v>7.55</v>
      </c>
      <c r="I683" t="inlineStr">
        <is>
          <t>UN</t>
        </is>
      </c>
      <c r="J683" t="inlineStr">
        <is>
          <t>BEBIDAS</t>
        </is>
      </c>
      <c r="K683" t="inlineStr">
        <is>
          <t>03/2026</t>
        </is>
      </c>
      <c r="L683" t="n">
        <v>0</v>
      </c>
      <c r="M683" s="551" t="n">
        <v>46077</v>
      </c>
      <c r="N683" t="n">
        <v>210.65</v>
      </c>
      <c r="O683" t="n">
        <v>210.65</v>
      </c>
      <c r="P683" t="n">
        <v>1590.41</v>
      </c>
    </row>
    <row r="684">
      <c r="A684" t="n">
        <v>79984</v>
      </c>
      <c r="B684" t="n">
        <v>122</v>
      </c>
      <c r="C684" t="inlineStr">
        <is>
          <t>Arcos</t>
        </is>
      </c>
      <c r="D684" s="551" t="n">
        <v>46113</v>
      </c>
      <c r="E684" t="n">
        <v>21017</v>
      </c>
      <c r="F684" t="inlineStr">
        <is>
          <t>OLEO DE ALGODAO SAUDE C/14,5KG</t>
        </is>
      </c>
      <c r="G684" t="n">
        <v>2005</v>
      </c>
      <c r="H684" t="n">
        <v>10</v>
      </c>
      <c r="I684" t="inlineStr">
        <is>
          <t>BD</t>
        </is>
      </c>
      <c r="J684" t="inlineStr">
        <is>
          <t>ALIMENTOS</t>
        </is>
      </c>
      <c r="K684" t="inlineStr">
        <is>
          <t>03/2026</t>
        </is>
      </c>
      <c r="L684" t="n">
        <v>155.93</v>
      </c>
      <c r="M684" s="551" t="n">
        <v>46111</v>
      </c>
      <c r="N684" t="n">
        <v>155.9</v>
      </c>
      <c r="O684" t="n">
        <v>155.9</v>
      </c>
      <c r="P684" t="n">
        <v>1559.3</v>
      </c>
    </row>
    <row r="685">
      <c r="A685" t="n">
        <v>80082</v>
      </c>
      <c r="B685" t="n">
        <v>122</v>
      </c>
      <c r="C685" t="inlineStr">
        <is>
          <t>Arcos</t>
        </is>
      </c>
      <c r="D685" s="551" t="n">
        <v>46113</v>
      </c>
      <c r="E685" t="n">
        <v>27606</v>
      </c>
      <c r="F685" t="inlineStr">
        <is>
          <t xml:space="preserve">CONHAQUE  HENNESSY  VSOP 750 ML </t>
        </is>
      </c>
      <c r="G685" t="n">
        <v>7572</v>
      </c>
      <c r="H685" t="n">
        <v>4.79</v>
      </c>
      <c r="I685" t="inlineStr">
        <is>
          <t>UN</t>
        </is>
      </c>
      <c r="J685" t="inlineStr">
        <is>
          <t>BEBIDAS</t>
        </is>
      </c>
      <c r="K685" t="inlineStr">
        <is>
          <t>03/2026</t>
        </is>
      </c>
      <c r="L685" t="n">
        <v>0</v>
      </c>
      <c r="N685" t="n">
        <v>0</v>
      </c>
      <c r="O685" t="n">
        <v>359.9</v>
      </c>
      <c r="P685" t="n">
        <v>1556.75</v>
      </c>
    </row>
    <row r="686">
      <c r="A686" t="n">
        <v>80079</v>
      </c>
      <c r="B686" t="n">
        <v>122</v>
      </c>
      <c r="C686" t="inlineStr">
        <is>
          <t>Arcos</t>
        </is>
      </c>
      <c r="D686" s="551" t="n">
        <v>46113</v>
      </c>
      <c r="E686" t="n">
        <v>27399</v>
      </c>
      <c r="F686" t="inlineStr">
        <is>
          <t>PAO DE QUEIJO TRAD LANCHE DONA ZELDA 25UN C/80GR - 2KG</t>
        </is>
      </c>
      <c r="G686" t="n">
        <v>7401</v>
      </c>
      <c r="H686" t="n">
        <v>17</v>
      </c>
      <c r="I686" t="inlineStr">
        <is>
          <t>PC</t>
        </is>
      </c>
      <c r="J686" t="inlineStr">
        <is>
          <t>ALIMENTOS</t>
        </is>
      </c>
      <c r="K686" t="inlineStr">
        <is>
          <t>03/2026</t>
        </is>
      </c>
      <c r="L686" t="n">
        <v>90</v>
      </c>
      <c r="M686" s="551" t="n">
        <v>46108</v>
      </c>
      <c r="N686" t="n">
        <v>90</v>
      </c>
      <c r="O686" t="n">
        <v>90</v>
      </c>
      <c r="P686" t="n">
        <v>1530</v>
      </c>
    </row>
    <row r="687">
      <c r="A687" t="n">
        <v>79830</v>
      </c>
      <c r="B687" t="n">
        <v>122</v>
      </c>
      <c r="C687" t="inlineStr">
        <is>
          <t>Arcos</t>
        </is>
      </c>
      <c r="D687" s="551" t="n">
        <v>46113</v>
      </c>
      <c r="E687" t="n">
        <v>18114</v>
      </c>
      <c r="F687" t="inlineStr">
        <is>
          <t>WHISKY JOHNNIE WALKER GOLD LABEL RESERVE 750ML</t>
        </is>
      </c>
      <c r="G687" t="n">
        <v>3498</v>
      </c>
      <c r="H687" t="n">
        <v>5.44</v>
      </c>
      <c r="I687" t="inlineStr">
        <is>
          <t>GR</t>
        </is>
      </c>
      <c r="J687" t="inlineStr">
        <is>
          <t>BEBIDAS</t>
        </is>
      </c>
      <c r="K687" t="inlineStr">
        <is>
          <t>03/2026</t>
        </is>
      </c>
      <c r="L687" t="n">
        <v>0</v>
      </c>
      <c r="M687" s="551" t="n">
        <v>46072</v>
      </c>
      <c r="N687" t="n">
        <v>279.9</v>
      </c>
      <c r="O687" t="n">
        <v>276.86</v>
      </c>
      <c r="P687" t="n">
        <v>1522.66</v>
      </c>
    </row>
    <row r="688">
      <c r="A688" t="n">
        <v>79805</v>
      </c>
      <c r="B688" t="n">
        <v>122</v>
      </c>
      <c r="C688" t="inlineStr">
        <is>
          <t>Arcos</t>
        </is>
      </c>
      <c r="D688" s="551" t="n">
        <v>46113</v>
      </c>
      <c r="E688" t="n">
        <v>17713</v>
      </c>
      <c r="F688" t="inlineStr">
        <is>
          <t>VINHO TINTO RUTINI ENCUENTRO MALBEC 750ML</t>
        </is>
      </c>
      <c r="G688" t="n">
        <v>3823</v>
      </c>
      <c r="H688" t="n">
        <v>14</v>
      </c>
      <c r="I688" t="inlineStr">
        <is>
          <t>GR</t>
        </is>
      </c>
      <c r="J688" t="inlineStr">
        <is>
          <t>BEBIDAS</t>
        </is>
      </c>
      <c r="K688" t="inlineStr">
        <is>
          <t>03/2026</t>
        </is>
      </c>
      <c r="L688" t="n">
        <v>107.25</v>
      </c>
      <c r="M688" s="551" t="n">
        <v>46090</v>
      </c>
      <c r="N688" t="n">
        <v>107.25</v>
      </c>
      <c r="O688" t="n">
        <v>47.45</v>
      </c>
      <c r="P688" t="n">
        <v>1501.5</v>
      </c>
    </row>
    <row r="689">
      <c r="A689" t="n">
        <v>79823</v>
      </c>
      <c r="B689" t="n">
        <v>122</v>
      </c>
      <c r="C689" t="inlineStr">
        <is>
          <t>Arcos</t>
        </is>
      </c>
      <c r="D689" s="551" t="n">
        <v>46113</v>
      </c>
      <c r="E689" t="n">
        <v>18051</v>
      </c>
      <c r="F689" t="inlineStr">
        <is>
          <t>CHAMPAGNE VEUVE CLICQUOT ROSE BRUT 750ML</t>
        </is>
      </c>
      <c r="G689" t="n">
        <v>3552</v>
      </c>
      <c r="H689" t="n">
        <v>4</v>
      </c>
      <c r="I689" t="inlineStr">
        <is>
          <t>GR</t>
        </is>
      </c>
      <c r="J689" t="inlineStr">
        <is>
          <t>BEBIDAS</t>
        </is>
      </c>
      <c r="K689" t="inlineStr">
        <is>
          <t>03/2026</t>
        </is>
      </c>
      <c r="L689" t="n">
        <v>0</v>
      </c>
      <c r="M689" s="551" t="n">
        <v>45902</v>
      </c>
      <c r="N689" t="n">
        <v>375</v>
      </c>
      <c r="O689" t="n">
        <v>447.2</v>
      </c>
      <c r="P689" t="n">
        <v>1500</v>
      </c>
    </row>
    <row r="690">
      <c r="A690" t="n">
        <v>80065</v>
      </c>
      <c r="B690" t="n">
        <v>122</v>
      </c>
      <c r="C690" t="inlineStr">
        <is>
          <t>Arcos</t>
        </is>
      </c>
      <c r="D690" s="551" t="n">
        <v>46113</v>
      </c>
      <c r="E690" t="n">
        <v>26560</v>
      </c>
      <c r="F690" t="inlineStr">
        <is>
          <t>CACHACA FAMIGERADA AMENDOIM 750ML</t>
        </is>
      </c>
      <c r="G690" t="n">
        <v>6788</v>
      </c>
      <c r="H690" t="n">
        <v>47.95</v>
      </c>
      <c r="I690" t="inlineStr">
        <is>
          <t>GR</t>
        </is>
      </c>
      <c r="J690" t="inlineStr">
        <is>
          <t>BEBIDAS</t>
        </is>
      </c>
      <c r="K690" t="inlineStr">
        <is>
          <t>03/2026</t>
        </is>
      </c>
      <c r="L690" t="n">
        <v>27.5</v>
      </c>
      <c r="M690" s="551" t="n">
        <v>46097</v>
      </c>
      <c r="N690" t="n">
        <v>27.5</v>
      </c>
      <c r="O690" t="n">
        <v>27.5</v>
      </c>
      <c r="P690" t="n">
        <v>1318.62</v>
      </c>
    </row>
    <row r="691">
      <c r="A691" t="n">
        <v>79826</v>
      </c>
      <c r="B691" t="n">
        <v>122</v>
      </c>
      <c r="C691" t="inlineStr">
        <is>
          <t>Arcos</t>
        </is>
      </c>
      <c r="D691" s="551" t="n">
        <v>46113</v>
      </c>
      <c r="E691" t="n">
        <v>18100</v>
      </c>
      <c r="F691" t="inlineStr">
        <is>
          <t>WHISKY OLD PARR 18 ANOS 750ML</t>
        </is>
      </c>
      <c r="G691" t="n">
        <v>3510</v>
      </c>
      <c r="H691" t="n">
        <v>3</v>
      </c>
      <c r="I691" t="inlineStr">
        <is>
          <t>GR</t>
        </is>
      </c>
      <c r="J691" t="inlineStr">
        <is>
          <t>BEBIDAS</t>
        </is>
      </c>
      <c r="K691" t="inlineStr">
        <is>
          <t>03/2026</t>
        </is>
      </c>
      <c r="L691" t="n">
        <v>0</v>
      </c>
      <c r="M691" s="551" t="n">
        <v>46073</v>
      </c>
      <c r="N691" t="n">
        <v>439.51</v>
      </c>
      <c r="O691" t="n">
        <v>442.04</v>
      </c>
      <c r="P691" t="n">
        <v>1318.53</v>
      </c>
    </row>
    <row r="692">
      <c r="A692" t="n">
        <v>80080</v>
      </c>
      <c r="B692" t="n">
        <v>122</v>
      </c>
      <c r="C692" t="inlineStr">
        <is>
          <t>Arcos</t>
        </is>
      </c>
      <c r="D692" s="551" t="n">
        <v>46113</v>
      </c>
      <c r="E692" t="n">
        <v>27406</v>
      </c>
      <c r="F692" t="inlineStr">
        <is>
          <t>CAFE JOSELINA C/2KG</t>
        </is>
      </c>
      <c r="G692" t="n">
        <v>7409</v>
      </c>
      <c r="H692" t="n">
        <v>6</v>
      </c>
      <c r="I692" t="inlineStr">
        <is>
          <t>KG</t>
        </is>
      </c>
      <c r="J692" t="inlineStr">
        <is>
          <t>BEBIDAS</t>
        </is>
      </c>
      <c r="K692" t="inlineStr">
        <is>
          <t>03/2026</t>
        </is>
      </c>
      <c r="L692" t="n">
        <v>219</v>
      </c>
      <c r="M692" s="551" t="n">
        <v>46097</v>
      </c>
      <c r="N692" t="n">
        <v>219</v>
      </c>
      <c r="O692" t="n">
        <v>219</v>
      </c>
      <c r="P692" t="n">
        <v>1314</v>
      </c>
    </row>
    <row r="693">
      <c r="A693" t="n">
        <v>80001</v>
      </c>
      <c r="B693" t="n">
        <v>122</v>
      </c>
      <c r="C693" t="inlineStr">
        <is>
          <t>Arcos</t>
        </is>
      </c>
      <c r="D693" s="551" t="n">
        <v>46113</v>
      </c>
      <c r="E693" t="n">
        <v>23082</v>
      </c>
      <c r="F693" t="inlineStr">
        <is>
          <t>QUEIJO DE CABRA BOURSIN EM PASTA KG</t>
        </is>
      </c>
      <c r="G693" t="n">
        <v>2763</v>
      </c>
      <c r="H693" t="n">
        <v>16</v>
      </c>
      <c r="I693" t="inlineStr">
        <is>
          <t>KG</t>
        </is>
      </c>
      <c r="J693" t="inlineStr">
        <is>
          <t>ALIMENTOS</t>
        </is>
      </c>
      <c r="K693" t="inlineStr">
        <is>
          <t>03/2026</t>
        </is>
      </c>
      <c r="L693" t="n">
        <v>81.90000000000001</v>
      </c>
      <c r="M693" s="551" t="n">
        <v>46111</v>
      </c>
      <c r="N693" t="n">
        <v>81.90000000000001</v>
      </c>
      <c r="O693" t="n">
        <v>81.90000000000001</v>
      </c>
      <c r="P693" t="n">
        <v>1310.4</v>
      </c>
    </row>
    <row r="694">
      <c r="A694" t="n">
        <v>79803</v>
      </c>
      <c r="B694" t="n">
        <v>122</v>
      </c>
      <c r="C694" t="inlineStr">
        <is>
          <t>Arcos</t>
        </is>
      </c>
      <c r="D694" s="551" t="n">
        <v>46113</v>
      </c>
      <c r="E694" t="n">
        <v>17594</v>
      </c>
      <c r="F694" t="inlineStr">
        <is>
          <t>VINHO TINTO LE JAJA DE JAU DE SYRAH 750ML FRANCA</t>
        </is>
      </c>
      <c r="G694" t="n">
        <v>3932</v>
      </c>
      <c r="H694" t="n">
        <v>19.27</v>
      </c>
      <c r="I694" t="inlineStr">
        <is>
          <t>GR</t>
        </is>
      </c>
      <c r="J694" t="inlineStr">
        <is>
          <t>BEBIDAS</t>
        </is>
      </c>
      <c r="K694" t="inlineStr">
        <is>
          <t>03/2026</t>
        </is>
      </c>
      <c r="L694" t="n">
        <v>67.59999999999999</v>
      </c>
      <c r="M694" s="551" t="n">
        <v>46111</v>
      </c>
      <c r="N694" t="n">
        <v>67.59999999999999</v>
      </c>
      <c r="O694" t="n">
        <v>67.59999999999999</v>
      </c>
      <c r="P694" t="n">
        <v>1302.65</v>
      </c>
    </row>
    <row r="695">
      <c r="A695" t="n">
        <v>80029</v>
      </c>
      <c r="B695" t="n">
        <v>122</v>
      </c>
      <c r="C695" t="inlineStr">
        <is>
          <t>Arcos</t>
        </is>
      </c>
      <c r="D695" s="551" t="n">
        <v>46113</v>
      </c>
      <c r="E695" t="n">
        <v>24952</v>
      </c>
      <c r="F695" t="inlineStr">
        <is>
          <t>CHIPS DE BANANA KG</t>
        </is>
      </c>
      <c r="G695" t="n">
        <v>5834</v>
      </c>
      <c r="H695" t="n">
        <v>14</v>
      </c>
      <c r="I695" t="inlineStr">
        <is>
          <t>KG</t>
        </is>
      </c>
      <c r="J695" t="inlineStr">
        <is>
          <t>ALIMENTOS</t>
        </is>
      </c>
      <c r="K695" t="inlineStr">
        <is>
          <t>03/2026</t>
        </is>
      </c>
      <c r="L695" t="n">
        <v>89.90000000000001</v>
      </c>
      <c r="M695" s="551" t="n">
        <v>46092</v>
      </c>
      <c r="N695" t="n">
        <v>89.90000000000001</v>
      </c>
      <c r="O695" t="n">
        <v>89.90000000000001</v>
      </c>
      <c r="P695" t="n">
        <v>1258.6</v>
      </c>
    </row>
    <row r="696">
      <c r="A696" t="n">
        <v>80012</v>
      </c>
      <c r="B696" t="n">
        <v>122</v>
      </c>
      <c r="C696" t="inlineStr">
        <is>
          <t>Arcos</t>
        </is>
      </c>
      <c r="D696" s="551" t="n">
        <v>46113</v>
      </c>
      <c r="E696" t="n">
        <v>24039</v>
      </c>
      <c r="F696" t="inlineStr">
        <is>
          <t>AMENDOA INTEIRA CRUA SEM CASCA 1KG</t>
        </is>
      </c>
      <c r="G696" t="n">
        <v>2048</v>
      </c>
      <c r="H696" t="n">
        <v>18</v>
      </c>
      <c r="I696" t="inlineStr">
        <is>
          <t>KG</t>
        </is>
      </c>
      <c r="J696" t="inlineStr">
        <is>
          <t>ALIMENTOS</t>
        </is>
      </c>
      <c r="K696" t="inlineStr">
        <is>
          <t>03/2026</t>
        </is>
      </c>
      <c r="L696" t="n">
        <v>69.65000000000001</v>
      </c>
      <c r="M696" s="551" t="n">
        <v>46105</v>
      </c>
      <c r="N696" t="n">
        <v>69.90000000000001</v>
      </c>
      <c r="O696" t="n">
        <v>69.90000000000001</v>
      </c>
      <c r="P696" t="n">
        <v>1253.7</v>
      </c>
    </row>
    <row r="697">
      <c r="A697" t="n">
        <v>80060</v>
      </c>
      <c r="B697" t="n">
        <v>122</v>
      </c>
      <c r="C697" t="inlineStr">
        <is>
          <t>Arcos</t>
        </is>
      </c>
      <c r="D697" s="551" t="n">
        <v>46113</v>
      </c>
      <c r="E697" t="n">
        <v>26024</v>
      </c>
      <c r="F697" t="inlineStr">
        <is>
          <t>EMPANADA MARGUERITA UN</t>
        </is>
      </c>
      <c r="G697" t="n">
        <v>6499</v>
      </c>
      <c r="H697" t="n">
        <v>200</v>
      </c>
      <c r="I697" t="inlineStr">
        <is>
          <t>UN</t>
        </is>
      </c>
      <c r="J697" t="inlineStr">
        <is>
          <t>ALIMENTOS</t>
        </is>
      </c>
      <c r="K697" t="inlineStr">
        <is>
          <t>03/2026</t>
        </is>
      </c>
      <c r="L697" t="n">
        <v>6.2</v>
      </c>
      <c r="M697" s="551" t="n">
        <v>46100</v>
      </c>
      <c r="N697" t="n">
        <v>6.2</v>
      </c>
      <c r="O697" t="n">
        <v>6.2</v>
      </c>
      <c r="P697" t="n">
        <v>1240</v>
      </c>
    </row>
    <row r="698">
      <c r="A698" t="n">
        <v>79949</v>
      </c>
      <c r="B698" t="n">
        <v>122</v>
      </c>
      <c r="C698" t="inlineStr">
        <is>
          <t>Arcos</t>
        </is>
      </c>
      <c r="D698" s="551" t="n">
        <v>46113</v>
      </c>
      <c r="E698" t="n">
        <v>20270</v>
      </c>
      <c r="F698" t="inlineStr">
        <is>
          <t>CASTANHA DE CAJU CRUA W1 C/1KG</t>
        </is>
      </c>
      <c r="G698" t="n">
        <v>2233</v>
      </c>
      <c r="H698" t="n">
        <v>15</v>
      </c>
      <c r="I698" t="inlineStr">
        <is>
          <t>PC</t>
        </is>
      </c>
      <c r="J698" t="inlineStr">
        <is>
          <t>ALIMENTOS</t>
        </is>
      </c>
      <c r="K698" t="inlineStr">
        <is>
          <t>03/2026</t>
        </is>
      </c>
      <c r="L698" t="n">
        <v>81.59999999999999</v>
      </c>
      <c r="M698" s="551" t="n">
        <v>46105</v>
      </c>
      <c r="N698" t="n">
        <v>81.59999999999999</v>
      </c>
      <c r="O698" t="n">
        <v>77.90000000000001</v>
      </c>
      <c r="P698" t="n">
        <v>1224</v>
      </c>
    </row>
    <row r="699">
      <c r="A699" t="n">
        <v>80066</v>
      </c>
      <c r="B699" t="n">
        <v>122</v>
      </c>
      <c r="C699" t="inlineStr">
        <is>
          <t>Arcos</t>
        </is>
      </c>
      <c r="D699" s="551" t="n">
        <v>46113</v>
      </c>
      <c r="E699" t="n">
        <v>26580</v>
      </c>
      <c r="F699" t="inlineStr">
        <is>
          <t>PERNIL CORDEIRO FREDDI KG</t>
        </is>
      </c>
      <c r="G699" t="n">
        <v>6800</v>
      </c>
      <c r="H699" t="n">
        <v>10.72</v>
      </c>
      <c r="I699" t="inlineStr">
        <is>
          <t>KG</t>
        </is>
      </c>
      <c r="J699" t="inlineStr">
        <is>
          <t>ALIMENTOS</t>
        </is>
      </c>
      <c r="K699" t="inlineStr">
        <is>
          <t>03/2026</t>
        </is>
      </c>
      <c r="L699" t="n">
        <v>112</v>
      </c>
      <c r="M699" s="551" t="n">
        <v>46111</v>
      </c>
      <c r="N699" t="n">
        <v>112</v>
      </c>
      <c r="O699" t="n">
        <v>112</v>
      </c>
      <c r="P699" t="n">
        <v>1200.64</v>
      </c>
    </row>
    <row r="700">
      <c r="A700" t="n">
        <v>79858</v>
      </c>
      <c r="B700" t="n">
        <v>122</v>
      </c>
      <c r="C700" t="inlineStr">
        <is>
          <t>Arcos</t>
        </is>
      </c>
      <c r="D700" s="551" t="n">
        <v>46113</v>
      </c>
      <c r="E700" t="n">
        <v>18219</v>
      </c>
      <c r="F700" t="inlineStr">
        <is>
          <t>VERMOUTH CARPANO PUNT E MES 1L</t>
        </is>
      </c>
      <c r="G700" t="n">
        <v>3409</v>
      </c>
      <c r="H700" t="n">
        <v>15</v>
      </c>
      <c r="I700" t="inlineStr">
        <is>
          <t>GR</t>
        </is>
      </c>
      <c r="J700" t="inlineStr">
        <is>
          <t>BEBIDAS</t>
        </is>
      </c>
      <c r="K700" t="inlineStr">
        <is>
          <t>03/2026</t>
        </is>
      </c>
      <c r="L700" t="n">
        <v>80</v>
      </c>
      <c r="M700" s="551" t="n">
        <v>46105</v>
      </c>
      <c r="N700" t="n">
        <v>80</v>
      </c>
      <c r="O700" t="n">
        <v>80</v>
      </c>
      <c r="P700" t="n">
        <v>1200</v>
      </c>
    </row>
    <row r="701">
      <c r="A701" t="n">
        <v>79979</v>
      </c>
      <c r="B701" t="n">
        <v>122</v>
      </c>
      <c r="C701" t="inlineStr">
        <is>
          <t>Arcos</t>
        </is>
      </c>
      <c r="D701" s="551" t="n">
        <v>46113</v>
      </c>
      <c r="E701" t="n">
        <v>20936</v>
      </c>
      <c r="F701" t="inlineStr">
        <is>
          <t>CHOCOLATE AMARGO CALLEBAUT CALLETS 70,5% 2,01KG</t>
        </is>
      </c>
      <c r="G701" t="n">
        <v>2031</v>
      </c>
      <c r="H701" t="n">
        <v>3</v>
      </c>
      <c r="I701" t="inlineStr">
        <is>
          <t>UN</t>
        </is>
      </c>
      <c r="J701" t="inlineStr">
        <is>
          <t>ALIMENTOS</t>
        </is>
      </c>
      <c r="K701" t="inlineStr">
        <is>
          <t>03/2026</t>
        </is>
      </c>
      <c r="L701" t="n">
        <v>0</v>
      </c>
      <c r="M701" s="551" t="n">
        <v>45951</v>
      </c>
      <c r="N701" t="n">
        <v>369.9</v>
      </c>
      <c r="O701" t="n">
        <v>389.9</v>
      </c>
      <c r="P701" t="n">
        <v>1109.7</v>
      </c>
    </row>
    <row r="702">
      <c r="A702" t="n">
        <v>79900</v>
      </c>
      <c r="B702" t="n">
        <v>122</v>
      </c>
      <c r="C702" t="inlineStr">
        <is>
          <t>Arcos</t>
        </is>
      </c>
      <c r="D702" s="551" t="n">
        <v>46113</v>
      </c>
      <c r="E702" t="n">
        <v>18545</v>
      </c>
      <c r="F702" t="inlineStr">
        <is>
          <t>APERITIVO CAMPARI 998ML</t>
        </is>
      </c>
      <c r="G702" t="n">
        <v>3134</v>
      </c>
      <c r="H702" t="n">
        <v>23.5</v>
      </c>
      <c r="I702" t="inlineStr">
        <is>
          <t>GR</t>
        </is>
      </c>
      <c r="J702" t="inlineStr">
        <is>
          <t>BEBIDAS</t>
        </is>
      </c>
      <c r="K702" t="inlineStr">
        <is>
          <t>03/2026</t>
        </is>
      </c>
      <c r="L702" t="n">
        <v>46.9</v>
      </c>
      <c r="M702" s="551" t="n">
        <v>46097</v>
      </c>
      <c r="N702" t="n">
        <v>45.99</v>
      </c>
      <c r="O702" t="n">
        <v>44</v>
      </c>
      <c r="P702" t="n">
        <v>1102.15</v>
      </c>
    </row>
    <row r="703">
      <c r="A703" t="n">
        <v>79975</v>
      </c>
      <c r="B703" t="n">
        <v>122</v>
      </c>
      <c r="C703" t="inlineStr">
        <is>
          <t>Arcos</t>
        </is>
      </c>
      <c r="D703" s="551" t="n">
        <v>46113</v>
      </c>
      <c r="E703" t="n">
        <v>20887</v>
      </c>
      <c r="F703" t="inlineStr">
        <is>
          <t>MEL PURO FLORA NECTAR C/1KG</t>
        </is>
      </c>
      <c r="G703" t="n">
        <v>2040</v>
      </c>
      <c r="H703" t="n">
        <v>30</v>
      </c>
      <c r="I703" t="inlineStr">
        <is>
          <t>PT</t>
        </is>
      </c>
      <c r="J703" t="inlineStr">
        <is>
          <t>ALIMENTOS</t>
        </is>
      </c>
      <c r="K703" t="inlineStr">
        <is>
          <t>03/2026</t>
        </is>
      </c>
      <c r="L703" t="n">
        <v>36.5</v>
      </c>
      <c r="M703" s="551" t="n">
        <v>46111</v>
      </c>
      <c r="N703" t="n">
        <v>36.5</v>
      </c>
      <c r="O703" t="n">
        <v>36.5</v>
      </c>
      <c r="P703" t="n">
        <v>1095</v>
      </c>
    </row>
    <row r="704">
      <c r="A704" t="n">
        <v>79872</v>
      </c>
      <c r="B704" t="n">
        <v>122</v>
      </c>
      <c r="C704" t="inlineStr">
        <is>
          <t>Arcos</t>
        </is>
      </c>
      <c r="D704" s="551" t="n">
        <v>46113</v>
      </c>
      <c r="E704" t="n">
        <v>18278</v>
      </c>
      <c r="F704" t="inlineStr">
        <is>
          <t>LICOR DE CEREJA CHERRY HEERING 700ML</t>
        </is>
      </c>
      <c r="G704" t="n">
        <v>3351</v>
      </c>
      <c r="H704" t="n">
        <v>4.72</v>
      </c>
      <c r="I704" t="inlineStr">
        <is>
          <t>GR</t>
        </is>
      </c>
      <c r="J704" t="inlineStr">
        <is>
          <t>BEBIDAS</t>
        </is>
      </c>
      <c r="K704" t="inlineStr">
        <is>
          <t>03/2026</t>
        </is>
      </c>
      <c r="L704" t="n">
        <v>225.72</v>
      </c>
      <c r="M704" s="551" t="n">
        <v>46092</v>
      </c>
      <c r="N704" t="n">
        <v>225.72</v>
      </c>
      <c r="O704" t="n">
        <v>225.72</v>
      </c>
      <c r="P704" t="n">
        <v>1065.4</v>
      </c>
    </row>
    <row r="705">
      <c r="A705" t="n">
        <v>79986</v>
      </c>
      <c r="B705" t="n">
        <v>122</v>
      </c>
      <c r="C705" t="inlineStr">
        <is>
          <t>Arcos</t>
        </is>
      </c>
      <c r="D705" s="551" t="n">
        <v>46113</v>
      </c>
      <c r="E705" t="n">
        <v>21047</v>
      </c>
      <c r="F705" t="inlineStr">
        <is>
          <t>AZEITE EXTRA VIRGEM GALLO 2L</t>
        </is>
      </c>
      <c r="G705" t="n">
        <v>1999</v>
      </c>
      <c r="H705" t="n">
        <v>9</v>
      </c>
      <c r="I705" t="inlineStr">
        <is>
          <t>GALAO</t>
        </is>
      </c>
      <c r="J705" t="inlineStr">
        <is>
          <t>ALIMENTOS</t>
        </is>
      </c>
      <c r="K705" t="inlineStr">
        <is>
          <t>03/2026</t>
        </is>
      </c>
      <c r="L705" t="n">
        <v>114.7</v>
      </c>
      <c r="M705" s="551" t="n">
        <v>46105</v>
      </c>
      <c r="N705" t="n">
        <v>114.5</v>
      </c>
      <c r="O705" t="n">
        <v>118.2</v>
      </c>
      <c r="P705" t="n">
        <v>1032.3</v>
      </c>
    </row>
    <row r="706">
      <c r="A706" t="n">
        <v>79821</v>
      </c>
      <c r="B706" t="n">
        <v>122</v>
      </c>
      <c r="C706" t="inlineStr">
        <is>
          <t>Arcos</t>
        </is>
      </c>
      <c r="D706" s="551" t="n">
        <v>46113</v>
      </c>
      <c r="E706" t="n">
        <v>18017</v>
      </c>
      <c r="F706" t="inlineStr">
        <is>
          <t>ESPUMANTE CAVA BRUT STARS TOUCH OF ROSE 750ML</t>
        </is>
      </c>
      <c r="G706" t="n">
        <v>3580</v>
      </c>
      <c r="H706" t="n">
        <v>7</v>
      </c>
      <c r="I706" t="inlineStr">
        <is>
          <t>GR</t>
        </is>
      </c>
      <c r="J706" t="inlineStr">
        <is>
          <t>BEBIDAS</t>
        </is>
      </c>
      <c r="K706" t="inlineStr">
        <is>
          <t>03/2026</t>
        </is>
      </c>
      <c r="L706" t="n">
        <v>0</v>
      </c>
      <c r="M706" s="551" t="n">
        <v>46056</v>
      </c>
      <c r="N706" t="n">
        <v>144.3</v>
      </c>
      <c r="O706" t="n">
        <v>144.3</v>
      </c>
      <c r="P706" t="n">
        <v>1010.1</v>
      </c>
    </row>
    <row r="707">
      <c r="A707" t="n">
        <v>79890</v>
      </c>
      <c r="B707" t="n">
        <v>122</v>
      </c>
      <c r="C707" t="inlineStr">
        <is>
          <t>Arcos</t>
        </is>
      </c>
      <c r="D707" s="551" t="n">
        <v>46113</v>
      </c>
      <c r="E707" t="n">
        <v>18382</v>
      </c>
      <c r="F707" t="inlineStr">
        <is>
          <t>CONHAQUE BRANDY OSBORNE 700ML</t>
        </is>
      </c>
      <c r="G707" t="n">
        <v>3257</v>
      </c>
      <c r="H707" t="n">
        <v>15</v>
      </c>
      <c r="I707" t="inlineStr">
        <is>
          <t>GR</t>
        </is>
      </c>
      <c r="J707" t="inlineStr">
        <is>
          <t>BEBIDAS</t>
        </is>
      </c>
      <c r="K707" t="inlineStr">
        <is>
          <t>03/2026</t>
        </is>
      </c>
      <c r="L707" t="n">
        <v>67</v>
      </c>
      <c r="M707" s="551" t="n">
        <v>46105</v>
      </c>
      <c r="N707" t="n">
        <v>69</v>
      </c>
      <c r="O707" t="n">
        <v>69</v>
      </c>
      <c r="P707" t="n">
        <v>1005</v>
      </c>
    </row>
    <row r="708">
      <c r="A708" t="n">
        <v>79822</v>
      </c>
      <c r="B708" t="n">
        <v>122</v>
      </c>
      <c r="C708" t="inlineStr">
        <is>
          <t>Arcos</t>
        </is>
      </c>
      <c r="D708" s="551" t="n">
        <v>46113</v>
      </c>
      <c r="E708" t="n">
        <v>18018</v>
      </c>
      <c r="F708" t="inlineStr">
        <is>
          <t>ESPUMANTE CAVA STARS BRUT RESERVA 750ML</t>
        </is>
      </c>
      <c r="G708" t="n">
        <v>3580</v>
      </c>
      <c r="H708" t="n">
        <v>8</v>
      </c>
      <c r="I708" t="inlineStr">
        <is>
          <t>GR</t>
        </is>
      </c>
      <c r="J708" t="inlineStr">
        <is>
          <t>BEBIDAS</t>
        </is>
      </c>
      <c r="K708" t="inlineStr">
        <is>
          <t>03/2026</t>
        </is>
      </c>
      <c r="L708" t="n">
        <v>0</v>
      </c>
      <c r="M708" s="551" t="n">
        <v>46035</v>
      </c>
      <c r="N708" t="n">
        <v>122.85</v>
      </c>
      <c r="O708" t="n">
        <v>126.93</v>
      </c>
      <c r="P708" t="n">
        <v>982.8</v>
      </c>
    </row>
    <row r="709">
      <c r="A709" t="n">
        <v>79853</v>
      </c>
      <c r="B709" t="n">
        <v>122</v>
      </c>
      <c r="C709" t="inlineStr">
        <is>
          <t>Arcos</t>
        </is>
      </c>
      <c r="D709" s="551" t="n">
        <v>46113</v>
      </c>
      <c r="E709" t="n">
        <v>18208</v>
      </c>
      <c r="F709" t="inlineStr">
        <is>
          <t>VERMOUTH CARPANO BIANCO 1L</t>
        </is>
      </c>
      <c r="G709" t="n">
        <v>3418</v>
      </c>
      <c r="H709" t="n">
        <v>12</v>
      </c>
      <c r="I709" t="inlineStr">
        <is>
          <t>GR</t>
        </is>
      </c>
      <c r="J709" t="inlineStr">
        <is>
          <t>BEBIDAS</t>
        </is>
      </c>
      <c r="K709" t="inlineStr">
        <is>
          <t>03/2026</t>
        </is>
      </c>
      <c r="L709" t="n">
        <v>0</v>
      </c>
      <c r="M709" s="551" t="n">
        <v>46000</v>
      </c>
      <c r="N709" t="n">
        <v>81.64</v>
      </c>
      <c r="O709" t="n">
        <v>104.92</v>
      </c>
      <c r="P709" t="n">
        <v>979.6799999999999</v>
      </c>
    </row>
    <row r="710">
      <c r="A710" t="n">
        <v>79917</v>
      </c>
      <c r="B710" t="n">
        <v>122</v>
      </c>
      <c r="C710" t="inlineStr">
        <is>
          <t>Arcos</t>
        </is>
      </c>
      <c r="D710" s="551" t="n">
        <v>46113</v>
      </c>
      <c r="E710" t="n">
        <v>19356</v>
      </c>
      <c r="F710" t="inlineStr">
        <is>
          <t>QUEIJO COALHO QUATA KG</t>
        </is>
      </c>
      <c r="G710" t="n">
        <v>2768</v>
      </c>
      <c r="H710" t="n">
        <v>18</v>
      </c>
      <c r="I710" t="inlineStr">
        <is>
          <t>KG</t>
        </is>
      </c>
      <c r="J710" t="inlineStr">
        <is>
          <t>ALIMENTOS</t>
        </is>
      </c>
      <c r="K710" t="inlineStr">
        <is>
          <t>03/2026</t>
        </is>
      </c>
      <c r="L710" t="n">
        <v>53.73</v>
      </c>
      <c r="M710" s="551" t="n">
        <v>46111</v>
      </c>
      <c r="N710" t="n">
        <v>51.6</v>
      </c>
      <c r="O710" t="n">
        <v>51.6</v>
      </c>
      <c r="P710" t="n">
        <v>967.14</v>
      </c>
    </row>
    <row r="711">
      <c r="A711" t="n">
        <v>79980</v>
      </c>
      <c r="B711" t="n">
        <v>122</v>
      </c>
      <c r="C711" t="inlineStr">
        <is>
          <t>Arcos</t>
        </is>
      </c>
      <c r="D711" s="551" t="n">
        <v>46113</v>
      </c>
      <c r="E711" t="n">
        <v>20941</v>
      </c>
      <c r="F711" t="inlineStr">
        <is>
          <t>CHOCOLATE EM GOTAS MEIO AMARGO SICAO C/2,05KG</t>
        </is>
      </c>
      <c r="G711" t="n">
        <v>2031</v>
      </c>
      <c r="H711" t="n">
        <v>5</v>
      </c>
      <c r="I711" t="inlineStr">
        <is>
          <t>PC</t>
        </is>
      </c>
      <c r="J711" t="inlineStr">
        <is>
          <t>ALIMENTOS</t>
        </is>
      </c>
      <c r="K711" t="inlineStr">
        <is>
          <t>03/2026</t>
        </is>
      </c>
      <c r="L711" t="n">
        <v>182.3</v>
      </c>
      <c r="M711" s="551" t="n">
        <v>46105</v>
      </c>
      <c r="N711" t="n">
        <v>182.3</v>
      </c>
      <c r="O711" t="n">
        <v>182.3</v>
      </c>
      <c r="P711" t="n">
        <v>911.5</v>
      </c>
    </row>
    <row r="712">
      <c r="A712" t="n">
        <v>79807</v>
      </c>
      <c r="B712" t="n">
        <v>122</v>
      </c>
      <c r="C712" t="inlineStr">
        <is>
          <t>Arcos</t>
        </is>
      </c>
      <c r="D712" s="551" t="n">
        <v>46113</v>
      </c>
      <c r="E712" t="n">
        <v>17722</v>
      </c>
      <c r="F712" t="inlineStr">
        <is>
          <t>VINHO TINTO FORTIFICADO SANDEMAN PORTO TAWNY 750ML</t>
        </is>
      </c>
      <c r="G712" t="n">
        <v>3817</v>
      </c>
      <c r="H712" t="n">
        <v>6</v>
      </c>
      <c r="I712" t="inlineStr">
        <is>
          <t>GR</t>
        </is>
      </c>
      <c r="J712" t="inlineStr">
        <is>
          <t>BEBIDAS</t>
        </is>
      </c>
      <c r="K712" t="inlineStr">
        <is>
          <t>03/2026</t>
        </is>
      </c>
      <c r="L712" t="n">
        <v>0</v>
      </c>
      <c r="M712" s="551" t="n">
        <v>45391</v>
      </c>
      <c r="N712" t="n">
        <v>146.17</v>
      </c>
      <c r="O712" t="n">
        <v>152.1</v>
      </c>
      <c r="P712" t="n">
        <v>877.02</v>
      </c>
    </row>
    <row r="713">
      <c r="A713" t="n">
        <v>79817</v>
      </c>
      <c r="B713" t="n">
        <v>122</v>
      </c>
      <c r="C713" t="inlineStr">
        <is>
          <t>Arcos</t>
        </is>
      </c>
      <c r="D713" s="551" t="n">
        <v>46113</v>
      </c>
      <c r="E713" t="n">
        <v>17903</v>
      </c>
      <c r="F713" t="inlineStr">
        <is>
          <t>GUARANA ANTARCTICA LATA 350ML C/12 PC</t>
        </is>
      </c>
      <c r="G713" t="n">
        <v>3658</v>
      </c>
      <c r="H713" t="n">
        <v>33.5</v>
      </c>
      <c r="I713" t="inlineStr">
        <is>
          <t>PC</t>
        </is>
      </c>
      <c r="J713" t="inlineStr">
        <is>
          <t>BEBIDAS</t>
        </is>
      </c>
      <c r="K713" t="inlineStr">
        <is>
          <t>03/2026</t>
        </is>
      </c>
      <c r="L713" t="n">
        <v>26.07</v>
      </c>
      <c r="M713" s="551" t="n">
        <v>46094</v>
      </c>
      <c r="N713" t="n">
        <v>19.97</v>
      </c>
      <c r="O713" t="n">
        <v>23</v>
      </c>
      <c r="P713" t="n">
        <v>873.34</v>
      </c>
    </row>
    <row r="714">
      <c r="A714" t="n">
        <v>80026</v>
      </c>
      <c r="B714" t="n">
        <v>122</v>
      </c>
      <c r="C714" t="inlineStr">
        <is>
          <t>Arcos</t>
        </is>
      </c>
      <c r="D714" s="551" t="n">
        <v>46113</v>
      </c>
      <c r="E714" t="n">
        <v>24805</v>
      </c>
      <c r="F714" t="inlineStr">
        <is>
          <t>ACIDO PECTINA CITRICA ALLIMENTARI C/500G</t>
        </is>
      </c>
      <c r="G714" t="n">
        <v>5768</v>
      </c>
      <c r="H714" t="n">
        <v>2.5</v>
      </c>
      <c r="I714" t="inlineStr">
        <is>
          <t>PC</t>
        </is>
      </c>
      <c r="J714" t="inlineStr">
        <is>
          <t>ALIMENTOS</t>
        </is>
      </c>
      <c r="K714" t="inlineStr">
        <is>
          <t>03/2026</t>
        </is>
      </c>
      <c r="L714" t="n">
        <v>0</v>
      </c>
      <c r="M714" s="551" t="n">
        <v>45394</v>
      </c>
      <c r="N714" t="n">
        <v>334.8</v>
      </c>
      <c r="O714" t="n">
        <v>185</v>
      </c>
      <c r="P714" t="n">
        <v>837</v>
      </c>
    </row>
    <row r="715">
      <c r="A715" t="n">
        <v>80087</v>
      </c>
      <c r="B715" t="n">
        <v>122</v>
      </c>
      <c r="C715" t="inlineStr">
        <is>
          <t>Arcos</t>
        </is>
      </c>
      <c r="D715" s="551" t="n">
        <v>46113</v>
      </c>
      <c r="E715" t="n">
        <v>28384</v>
      </c>
      <c r="F715" t="inlineStr">
        <is>
          <t xml:space="preserve">PÃO PDC FORMA LEVAIN 750GR </t>
        </is>
      </c>
      <c r="G715" t="n">
        <v>8348</v>
      </c>
      <c r="H715" t="n">
        <v>32</v>
      </c>
      <c r="I715" t="inlineStr">
        <is>
          <t>UN</t>
        </is>
      </c>
      <c r="J715" t="inlineStr">
        <is>
          <t>ALIMENTOS</t>
        </is>
      </c>
      <c r="K715" t="inlineStr">
        <is>
          <t>03/2026</t>
        </is>
      </c>
      <c r="L715" t="n">
        <v>26</v>
      </c>
      <c r="M715" s="551" t="n">
        <v>46107</v>
      </c>
      <c r="N715" t="n">
        <v>26</v>
      </c>
      <c r="O715" t="n">
        <v>26</v>
      </c>
      <c r="P715" t="n">
        <v>832</v>
      </c>
    </row>
    <row r="716">
      <c r="A716" t="n">
        <v>79989</v>
      </c>
      <c r="B716" t="n">
        <v>122</v>
      </c>
      <c r="C716" t="inlineStr">
        <is>
          <t>Arcos</t>
        </is>
      </c>
      <c r="D716" s="551" t="n">
        <v>46113</v>
      </c>
      <c r="E716" t="n">
        <v>21073</v>
      </c>
      <c r="F716" t="inlineStr">
        <is>
          <t>CALDA DE AGAVE AZUL JASMINE ORGANICO 330ML UN</t>
        </is>
      </c>
      <c r="G716" t="n">
        <v>1994</v>
      </c>
      <c r="H716" t="n">
        <v>17</v>
      </c>
      <c r="I716" t="inlineStr">
        <is>
          <t>UN</t>
        </is>
      </c>
      <c r="J716" t="inlineStr">
        <is>
          <t>ALIMENTOS</t>
        </is>
      </c>
      <c r="K716" t="inlineStr">
        <is>
          <t>03/2026</t>
        </is>
      </c>
      <c r="L716" t="n">
        <v>48.9</v>
      </c>
      <c r="M716" s="551" t="n">
        <v>46105</v>
      </c>
      <c r="N716" t="n">
        <v>48.9</v>
      </c>
      <c r="O716" t="n">
        <v>48.7</v>
      </c>
      <c r="P716" t="n">
        <v>831.3</v>
      </c>
    </row>
    <row r="717">
      <c r="A717" t="n">
        <v>80068</v>
      </c>
      <c r="B717" t="n">
        <v>122</v>
      </c>
      <c r="C717" t="inlineStr">
        <is>
          <t>Arcos</t>
        </is>
      </c>
      <c r="D717" s="551" t="n">
        <v>46113</v>
      </c>
      <c r="E717" t="n">
        <v>26584</v>
      </c>
      <c r="F717" t="inlineStr">
        <is>
          <t>COXAO MOLE ANGUS FREDDI PORCIONADO EM 100G KG</t>
        </is>
      </c>
      <c r="G717" t="n">
        <v>6802</v>
      </c>
      <c r="H717" t="n">
        <v>10.16</v>
      </c>
      <c r="I717" t="inlineStr">
        <is>
          <t>KG</t>
        </is>
      </c>
      <c r="J717" t="inlineStr">
        <is>
          <t>ALIMENTOS</t>
        </is>
      </c>
      <c r="K717" t="inlineStr">
        <is>
          <t>03/2026</t>
        </is>
      </c>
      <c r="L717" t="n">
        <v>81</v>
      </c>
      <c r="M717" s="551" t="n">
        <v>46097</v>
      </c>
      <c r="N717" t="n">
        <v>81</v>
      </c>
      <c r="O717" t="n">
        <v>81</v>
      </c>
      <c r="P717" t="n">
        <v>822.96</v>
      </c>
    </row>
    <row r="718">
      <c r="A718" t="n">
        <v>79983</v>
      </c>
      <c r="B718" t="n">
        <v>122</v>
      </c>
      <c r="C718" t="inlineStr">
        <is>
          <t>Arcos</t>
        </is>
      </c>
      <c r="D718" s="551" t="n">
        <v>46113</v>
      </c>
      <c r="E718" t="n">
        <v>21010</v>
      </c>
      <c r="F718" t="inlineStr">
        <is>
          <t>OLEO DE CANOLA SAUDE C/900ML</t>
        </is>
      </c>
      <c r="G718" t="n">
        <v>2006</v>
      </c>
      <c r="H718" t="n">
        <v>69</v>
      </c>
      <c r="I718" t="inlineStr">
        <is>
          <t>FR</t>
        </is>
      </c>
      <c r="J718" t="inlineStr">
        <is>
          <t>ALIMENTOS</t>
        </is>
      </c>
      <c r="K718" t="inlineStr">
        <is>
          <t>03/2026</t>
        </is>
      </c>
      <c r="L718" t="n">
        <v>11.9</v>
      </c>
      <c r="M718" s="551" t="n">
        <v>46111</v>
      </c>
      <c r="N718" t="n">
        <v>11.9</v>
      </c>
      <c r="O718" t="n">
        <v>11.9</v>
      </c>
      <c r="P718" t="n">
        <v>821.1</v>
      </c>
    </row>
    <row r="719">
      <c r="A719" t="n">
        <v>79911</v>
      </c>
      <c r="B719" t="n">
        <v>122</v>
      </c>
      <c r="C719" t="inlineStr">
        <is>
          <t>Arcos</t>
        </is>
      </c>
      <c r="D719" s="551" t="n">
        <v>46113</v>
      </c>
      <c r="E719" t="n">
        <v>19166</v>
      </c>
      <c r="F719" t="inlineStr">
        <is>
          <t>BAGUETE DE GRAO LEVIAN FATIADO 590G UN</t>
        </is>
      </c>
      <c r="G719" t="n">
        <v>2826</v>
      </c>
      <c r="H719" t="n">
        <v>40</v>
      </c>
      <c r="I719" t="inlineStr">
        <is>
          <t>UN</t>
        </is>
      </c>
      <c r="J719" t="inlineStr">
        <is>
          <t>ALIMENTOS</t>
        </is>
      </c>
      <c r="K719" t="inlineStr">
        <is>
          <t>03/2026</t>
        </is>
      </c>
      <c r="L719" t="n">
        <v>20.35</v>
      </c>
      <c r="M719" s="551" t="n">
        <v>46107</v>
      </c>
      <c r="N719" t="n">
        <v>20.35</v>
      </c>
      <c r="O719" t="n">
        <v>20.35</v>
      </c>
      <c r="P719" t="n">
        <v>814</v>
      </c>
    </row>
    <row r="720">
      <c r="A720" t="n">
        <v>80063</v>
      </c>
      <c r="B720" t="n">
        <v>122</v>
      </c>
      <c r="C720" t="inlineStr">
        <is>
          <t>Arcos</t>
        </is>
      </c>
      <c r="D720" s="551" t="n">
        <v>46113</v>
      </c>
      <c r="E720" t="n">
        <v>26336</v>
      </c>
      <c r="F720" t="inlineStr">
        <is>
          <t>⁠EMPANADA CEBOLA E QUEIJO</t>
        </is>
      </c>
      <c r="G720" t="n">
        <v>6685</v>
      </c>
      <c r="H720" t="n">
        <v>130</v>
      </c>
      <c r="I720" t="inlineStr">
        <is>
          <t>UN</t>
        </is>
      </c>
      <c r="J720" t="inlineStr">
        <is>
          <t>ALIMENTOS</t>
        </is>
      </c>
      <c r="K720" t="inlineStr">
        <is>
          <t>03/2026</t>
        </is>
      </c>
      <c r="L720" t="n">
        <v>6.2</v>
      </c>
      <c r="M720" s="551" t="n">
        <v>46100</v>
      </c>
      <c r="N720" t="n">
        <v>6.2</v>
      </c>
      <c r="O720" t="n">
        <v>6.2</v>
      </c>
      <c r="P720" t="n">
        <v>806</v>
      </c>
    </row>
    <row r="721">
      <c r="A721" t="n">
        <v>79906</v>
      </c>
      <c r="B721" t="n">
        <v>122</v>
      </c>
      <c r="C721" t="inlineStr">
        <is>
          <t>Arcos</t>
        </is>
      </c>
      <c r="D721" s="551" t="n">
        <v>46113</v>
      </c>
      <c r="E721" t="n">
        <v>18667</v>
      </c>
      <c r="F721" t="inlineStr">
        <is>
          <t>PERNIL SUINO SEM OSSO EM CUBOS KG</t>
        </is>
      </c>
      <c r="G721" t="n">
        <v>3052</v>
      </c>
      <c r="H721" t="n">
        <v>39.78</v>
      </c>
      <c r="I721" t="inlineStr">
        <is>
          <t>KG</t>
        </is>
      </c>
      <c r="J721" t="inlineStr">
        <is>
          <t>ALIMENTOS</t>
        </is>
      </c>
      <c r="K721" t="inlineStr">
        <is>
          <t>03/2026</t>
        </is>
      </c>
      <c r="L721" t="n">
        <v>19.99</v>
      </c>
      <c r="M721" s="551" t="n">
        <v>46111</v>
      </c>
      <c r="N721" t="n">
        <v>19.99</v>
      </c>
      <c r="O721" t="n">
        <v>19.99</v>
      </c>
      <c r="P721" t="n">
        <v>795.2</v>
      </c>
    </row>
    <row r="722">
      <c r="A722" t="n">
        <v>80073</v>
      </c>
      <c r="B722" t="n">
        <v>122</v>
      </c>
      <c r="C722" t="inlineStr">
        <is>
          <t>Arcos</t>
        </is>
      </c>
      <c r="D722" s="551" t="n">
        <v>46113</v>
      </c>
      <c r="E722" t="n">
        <v>26594</v>
      </c>
      <c r="F722" t="inlineStr">
        <is>
          <t>QUEIJO MOGIANA KG</t>
        </is>
      </c>
      <c r="G722" t="n">
        <v>6807</v>
      </c>
      <c r="H722" t="n">
        <v>9</v>
      </c>
      <c r="I722" t="inlineStr">
        <is>
          <t>KG</t>
        </is>
      </c>
      <c r="J722" t="inlineStr">
        <is>
          <t>ALIMENTOS</t>
        </is>
      </c>
      <c r="K722" t="inlineStr">
        <is>
          <t>03/2026</t>
        </is>
      </c>
      <c r="L722" t="n">
        <v>86.90000000000001</v>
      </c>
      <c r="M722" s="551" t="n">
        <v>46111</v>
      </c>
      <c r="N722" t="n">
        <v>86.90000000000001</v>
      </c>
      <c r="O722" t="n">
        <v>86.90000000000001</v>
      </c>
      <c r="P722" t="n">
        <v>782.1</v>
      </c>
    </row>
    <row r="723">
      <c r="A723" t="n">
        <v>80038</v>
      </c>
      <c r="B723" t="n">
        <v>122</v>
      </c>
      <c r="C723" t="inlineStr">
        <is>
          <t>Arcos</t>
        </is>
      </c>
      <c r="D723" s="551" t="n">
        <v>46113</v>
      </c>
      <c r="E723" t="n">
        <v>25128</v>
      </c>
      <c r="F723" t="inlineStr">
        <is>
          <t>COXAO MOLE EM CUBOS KG</t>
        </is>
      </c>
      <c r="G723" t="n">
        <v>5908</v>
      </c>
      <c r="H723" t="n">
        <v>20</v>
      </c>
      <c r="I723" t="inlineStr">
        <is>
          <t>KG</t>
        </is>
      </c>
      <c r="J723" t="inlineStr">
        <is>
          <t>ALIMENTOS</t>
        </is>
      </c>
      <c r="K723" t="inlineStr">
        <is>
          <t>03/2026</t>
        </is>
      </c>
      <c r="L723" t="n">
        <v>38.9</v>
      </c>
      <c r="M723" s="551" t="n">
        <v>46111</v>
      </c>
      <c r="N723" t="n">
        <v>38.9</v>
      </c>
      <c r="O723" t="n">
        <v>38.9</v>
      </c>
      <c r="P723" t="n">
        <v>778</v>
      </c>
    </row>
    <row r="724">
      <c r="A724" t="n">
        <v>80064</v>
      </c>
      <c r="B724" t="n">
        <v>122</v>
      </c>
      <c r="C724" t="inlineStr">
        <is>
          <t>Arcos</t>
        </is>
      </c>
      <c r="D724" s="551" t="n">
        <v>46113</v>
      </c>
      <c r="E724" t="n">
        <v>26429</v>
      </c>
      <c r="F724" t="inlineStr">
        <is>
          <t>ALGINATO KG</t>
        </is>
      </c>
      <c r="G724" t="n">
        <v>6728</v>
      </c>
      <c r="H724" t="n">
        <v>2.3</v>
      </c>
      <c r="I724" t="inlineStr">
        <is>
          <t>KG</t>
        </is>
      </c>
      <c r="J724" t="inlineStr">
        <is>
          <t>ALIMENTOS</t>
        </is>
      </c>
      <c r="K724" t="inlineStr">
        <is>
          <t>03/2026</t>
        </is>
      </c>
      <c r="L724" t="n">
        <v>0</v>
      </c>
      <c r="M724" s="551" t="n">
        <v>46041</v>
      </c>
      <c r="N724" t="n">
        <v>330</v>
      </c>
      <c r="O724" t="n">
        <v>330</v>
      </c>
      <c r="P724" t="n">
        <v>759</v>
      </c>
    </row>
    <row r="725">
      <c r="A725" t="n">
        <v>79827</v>
      </c>
      <c r="B725" t="n">
        <v>122</v>
      </c>
      <c r="C725" t="inlineStr">
        <is>
          <t>Arcos</t>
        </is>
      </c>
      <c r="D725" s="551" t="n">
        <v>46113</v>
      </c>
      <c r="E725" t="n">
        <v>18103</v>
      </c>
      <c r="F725" t="inlineStr">
        <is>
          <t>WHISKY MAKERS MARK BOURBON 750ML</t>
        </is>
      </c>
      <c r="G725" t="n">
        <v>3508</v>
      </c>
      <c r="H725" t="n">
        <v>5.13</v>
      </c>
      <c r="I725" t="inlineStr">
        <is>
          <t>GR</t>
        </is>
      </c>
      <c r="J725" t="inlineStr">
        <is>
          <t>BEBIDAS</t>
        </is>
      </c>
      <c r="K725" t="inlineStr">
        <is>
          <t>03/2026</t>
        </is>
      </c>
      <c r="L725" t="n">
        <v>0</v>
      </c>
      <c r="M725" s="551" t="n">
        <v>46058</v>
      </c>
      <c r="N725" t="n">
        <v>146.28</v>
      </c>
      <c r="O725" t="n">
        <v>144.9</v>
      </c>
      <c r="P725" t="n">
        <v>750.42</v>
      </c>
    </row>
    <row r="726">
      <c r="A726" t="n">
        <v>79859</v>
      </c>
      <c r="B726" t="n">
        <v>122</v>
      </c>
      <c r="C726" t="inlineStr">
        <is>
          <t>Arcos</t>
        </is>
      </c>
      <c r="D726" s="551" t="n">
        <v>46113</v>
      </c>
      <c r="E726" t="n">
        <v>18220</v>
      </c>
      <c r="F726" t="inlineStr">
        <is>
          <t>VERMOUTH CARPANO CLASSICO ROSSO ITALIANO 1L</t>
        </is>
      </c>
      <c r="G726" t="n">
        <v>3408</v>
      </c>
      <c r="H726" t="n">
        <v>10</v>
      </c>
      <c r="I726" t="inlineStr">
        <is>
          <t>GR</t>
        </is>
      </c>
      <c r="J726" t="inlineStr">
        <is>
          <t>BEBIDAS</t>
        </is>
      </c>
      <c r="K726" t="inlineStr">
        <is>
          <t>03/2026</t>
        </is>
      </c>
      <c r="L726" t="n">
        <v>74.98999999999999</v>
      </c>
      <c r="M726" s="551" t="n">
        <v>46105</v>
      </c>
      <c r="N726" t="n">
        <v>74.98999999999999</v>
      </c>
      <c r="O726" t="n">
        <v>75</v>
      </c>
      <c r="P726" t="n">
        <v>749.9</v>
      </c>
    </row>
    <row r="727">
      <c r="A727" t="n">
        <v>79856</v>
      </c>
      <c r="B727" t="n">
        <v>122</v>
      </c>
      <c r="C727" t="inlineStr">
        <is>
          <t>Arcos</t>
        </is>
      </c>
      <c r="D727" s="551" t="n">
        <v>46113</v>
      </c>
      <c r="E727" t="n">
        <v>18214</v>
      </c>
      <c r="F727" t="inlineStr">
        <is>
          <t>VERMOUTH MARTINI BIANCO 750ML</t>
        </is>
      </c>
      <c r="G727" t="n">
        <v>3413</v>
      </c>
      <c r="H727" t="n">
        <v>22</v>
      </c>
      <c r="I727" t="inlineStr">
        <is>
          <t>GR</t>
        </is>
      </c>
      <c r="J727" t="inlineStr">
        <is>
          <t>BEBIDAS</t>
        </is>
      </c>
      <c r="K727" t="inlineStr">
        <is>
          <t>03/2026</t>
        </is>
      </c>
      <c r="L727" t="n">
        <v>0</v>
      </c>
      <c r="N727" t="n">
        <v>0</v>
      </c>
      <c r="O727" t="n">
        <v>37.47</v>
      </c>
      <c r="P727" t="n">
        <v>749.1</v>
      </c>
    </row>
    <row r="728">
      <c r="A728" t="n">
        <v>79873</v>
      </c>
      <c r="B728" t="n">
        <v>122</v>
      </c>
      <c r="C728" t="inlineStr">
        <is>
          <t>Arcos</t>
        </is>
      </c>
      <c r="D728" s="551" t="n">
        <v>46113</v>
      </c>
      <c r="E728" t="n">
        <v>18284</v>
      </c>
      <c r="F728" t="inlineStr">
        <is>
          <t>LICOR JEAN DE DIJON CREME DE CASSIS 700ML</t>
        </is>
      </c>
      <c r="G728" t="n">
        <v>3344</v>
      </c>
      <c r="H728" t="n">
        <v>6.84</v>
      </c>
      <c r="I728" t="inlineStr">
        <is>
          <t>GR</t>
        </is>
      </c>
      <c r="J728" t="inlineStr">
        <is>
          <t>BEBIDAS</t>
        </is>
      </c>
      <c r="K728" t="inlineStr">
        <is>
          <t>03/2026</t>
        </is>
      </c>
      <c r="L728" t="n">
        <v>0</v>
      </c>
      <c r="M728" s="551" t="n">
        <v>46035</v>
      </c>
      <c r="N728" t="n">
        <v>107.26</v>
      </c>
      <c r="O728" t="n">
        <v>107</v>
      </c>
      <c r="P728" t="n">
        <v>733.66</v>
      </c>
    </row>
    <row r="729">
      <c r="A729" t="n">
        <v>79838</v>
      </c>
      <c r="B729" t="n">
        <v>122</v>
      </c>
      <c r="C729" t="inlineStr">
        <is>
          <t>Arcos</t>
        </is>
      </c>
      <c r="D729" s="551" t="n">
        <v>46113</v>
      </c>
      <c r="E729" t="n">
        <v>18139</v>
      </c>
      <c r="F729" t="inlineStr">
        <is>
          <t>WHISKY GLENFIDDICH 12 ANOS 750ML</t>
        </is>
      </c>
      <c r="G729" t="n">
        <v>3479</v>
      </c>
      <c r="H729" t="n">
        <v>2</v>
      </c>
      <c r="I729" t="inlineStr">
        <is>
          <t>GR</t>
        </is>
      </c>
      <c r="J729" t="inlineStr">
        <is>
          <t>BEBIDAS</t>
        </is>
      </c>
      <c r="K729" t="inlineStr">
        <is>
          <t>03/2026</t>
        </is>
      </c>
      <c r="L729" t="n">
        <v>0</v>
      </c>
      <c r="M729" s="551" t="n">
        <v>46035</v>
      </c>
      <c r="N729" t="n">
        <v>355.87</v>
      </c>
      <c r="O729" t="n">
        <v>359</v>
      </c>
      <c r="P729" t="n">
        <v>711.74</v>
      </c>
    </row>
    <row r="730">
      <c r="A730" t="n">
        <v>79969</v>
      </c>
      <c r="B730" t="n">
        <v>122</v>
      </c>
      <c r="C730" t="inlineStr">
        <is>
          <t>Arcos</t>
        </is>
      </c>
      <c r="D730" s="551" t="n">
        <v>46113</v>
      </c>
      <c r="E730" t="n">
        <v>20689</v>
      </c>
      <c r="F730" t="inlineStr">
        <is>
          <t>CREME DE LEITE FRESCO QUATA C/1,01LT</t>
        </is>
      </c>
      <c r="G730" t="n">
        <v>2105</v>
      </c>
      <c r="H730" t="n">
        <v>22</v>
      </c>
      <c r="I730" t="inlineStr">
        <is>
          <t>UN</t>
        </is>
      </c>
      <c r="J730" t="inlineStr">
        <is>
          <t>ALIMENTOS</t>
        </is>
      </c>
      <c r="K730" t="inlineStr">
        <is>
          <t>03/2026</t>
        </is>
      </c>
      <c r="L730" t="n">
        <v>31.92</v>
      </c>
      <c r="M730" s="551" t="n">
        <v>46111</v>
      </c>
      <c r="N730" t="n">
        <v>32</v>
      </c>
      <c r="O730" t="n">
        <v>32</v>
      </c>
      <c r="P730" t="n">
        <v>702.24</v>
      </c>
    </row>
    <row r="731">
      <c r="A731" t="n">
        <v>80059</v>
      </c>
      <c r="B731" t="n">
        <v>122</v>
      </c>
      <c r="C731" t="inlineStr">
        <is>
          <t>Arcos</t>
        </is>
      </c>
      <c r="D731" s="551" t="n">
        <v>46113</v>
      </c>
      <c r="E731" t="n">
        <v>26020</v>
      </c>
      <c r="F731" t="inlineStr">
        <is>
          <t>CREME DE LEITE PIRACANJUBA TP 1,030 KG  UN</t>
        </is>
      </c>
      <c r="G731" t="n">
        <v>2105</v>
      </c>
      <c r="H731" t="n">
        <v>53</v>
      </c>
      <c r="I731" t="inlineStr">
        <is>
          <t>UN</t>
        </is>
      </c>
      <c r="J731" t="inlineStr">
        <is>
          <t>ALIMENTOS</t>
        </is>
      </c>
      <c r="K731" t="inlineStr">
        <is>
          <t>03/2026</t>
        </is>
      </c>
      <c r="L731" t="n">
        <v>13.16</v>
      </c>
      <c r="M731" s="551" t="n">
        <v>46106</v>
      </c>
      <c r="N731" t="n">
        <v>13.23</v>
      </c>
      <c r="O731" t="n">
        <v>13.69</v>
      </c>
      <c r="P731" t="n">
        <v>697.48</v>
      </c>
    </row>
    <row r="732">
      <c r="A732" t="n">
        <v>79999</v>
      </c>
      <c r="B732" t="n">
        <v>122</v>
      </c>
      <c r="C732" t="inlineStr">
        <is>
          <t>Arcos</t>
        </is>
      </c>
      <c r="D732" s="551" t="n">
        <v>46113</v>
      </c>
      <c r="E732" t="n">
        <v>22598</v>
      </c>
      <c r="F732" t="inlineStr">
        <is>
          <t>APERITIVO ANGOSTURA ORANGE 100ML</t>
        </is>
      </c>
      <c r="G732" t="n">
        <v>3131</v>
      </c>
      <c r="H732" t="n">
        <v>6.66</v>
      </c>
      <c r="I732" t="inlineStr">
        <is>
          <t>GR</t>
        </is>
      </c>
      <c r="J732" t="inlineStr">
        <is>
          <t>BEBIDAS</t>
        </is>
      </c>
      <c r="K732" t="inlineStr">
        <is>
          <t>03/2026</t>
        </is>
      </c>
      <c r="L732" t="n">
        <v>103.64</v>
      </c>
      <c r="M732" s="551" t="n">
        <v>46097</v>
      </c>
      <c r="N732" t="n">
        <v>103.64</v>
      </c>
      <c r="O732" t="n">
        <v>100</v>
      </c>
      <c r="P732" t="n">
        <v>690.24</v>
      </c>
    </row>
    <row r="733">
      <c r="A733" t="n">
        <v>80081</v>
      </c>
      <c r="B733" t="n">
        <v>122</v>
      </c>
      <c r="C733" t="inlineStr">
        <is>
          <t>Arcos</t>
        </is>
      </c>
      <c r="D733" s="551" t="n">
        <v>46113</v>
      </c>
      <c r="E733" t="n">
        <v>27438</v>
      </c>
      <c r="F733" t="inlineStr">
        <is>
          <t>AZEITONA GR LA PASTINA VERDE INTEIRA  370GR</t>
        </is>
      </c>
      <c r="G733" t="n">
        <v>7438</v>
      </c>
      <c r="H733" t="n">
        <v>26</v>
      </c>
      <c r="I733" t="inlineStr">
        <is>
          <t>UN</t>
        </is>
      </c>
      <c r="J733" t="inlineStr">
        <is>
          <t>ALIMENTOS</t>
        </is>
      </c>
      <c r="K733" t="inlineStr">
        <is>
          <t>03/2026</t>
        </is>
      </c>
      <c r="L733" t="n">
        <v>26.1</v>
      </c>
      <c r="M733" s="551" t="n">
        <v>46082</v>
      </c>
      <c r="N733" t="n">
        <v>26.1</v>
      </c>
      <c r="O733" t="n">
        <v>26.1</v>
      </c>
      <c r="P733" t="n">
        <v>678.6</v>
      </c>
    </row>
    <row r="734">
      <c r="A734" t="n">
        <v>80034</v>
      </c>
      <c r="B734" t="n">
        <v>122</v>
      </c>
      <c r="C734" t="inlineStr">
        <is>
          <t>Arcos</t>
        </is>
      </c>
      <c r="D734" s="551" t="n">
        <v>46113</v>
      </c>
      <c r="E734" t="n">
        <v>25068</v>
      </c>
      <c r="F734" t="inlineStr">
        <is>
          <t>CHAMPAGNE VEUVE CLICQUOT BRUT 750ML</t>
        </is>
      </c>
      <c r="G734" t="n">
        <v>3551</v>
      </c>
      <c r="H734" t="n">
        <v>2</v>
      </c>
      <c r="I734" t="inlineStr">
        <is>
          <t>GR</t>
        </is>
      </c>
      <c r="J734" t="inlineStr">
        <is>
          <t>BEBIDAS</t>
        </is>
      </c>
      <c r="K734" t="inlineStr">
        <is>
          <t>03/2026</t>
        </is>
      </c>
      <c r="L734" t="n">
        <v>0</v>
      </c>
      <c r="M734" s="551" t="n">
        <v>45902</v>
      </c>
      <c r="N734" t="n">
        <v>338.26</v>
      </c>
      <c r="O734" t="n">
        <v>389.9</v>
      </c>
      <c r="P734" t="n">
        <v>676.52</v>
      </c>
    </row>
    <row r="735">
      <c r="A735" t="n">
        <v>79966</v>
      </c>
      <c r="B735" t="n">
        <v>122</v>
      </c>
      <c r="C735" t="inlineStr">
        <is>
          <t>Arcos</t>
        </is>
      </c>
      <c r="D735" s="551" t="n">
        <v>46113</v>
      </c>
      <c r="E735" t="n">
        <v>20653</v>
      </c>
      <c r="F735" t="inlineStr">
        <is>
          <t>LEITE DE COCO SOCOCO C/1L UN</t>
        </is>
      </c>
      <c r="G735" t="n">
        <v>2111</v>
      </c>
      <c r="H735" t="n">
        <v>26</v>
      </c>
      <c r="I735" t="inlineStr">
        <is>
          <t>UN</t>
        </is>
      </c>
      <c r="J735" t="inlineStr">
        <is>
          <t>ALIMENTOS</t>
        </is>
      </c>
      <c r="K735" t="inlineStr">
        <is>
          <t>03/2026</t>
        </is>
      </c>
      <c r="L735" t="n">
        <v>25.96</v>
      </c>
      <c r="M735" s="551" t="n">
        <v>46098</v>
      </c>
      <c r="N735" t="n">
        <v>25.96</v>
      </c>
      <c r="O735" t="n">
        <v>25.96</v>
      </c>
      <c r="P735" t="n">
        <v>674.96</v>
      </c>
    </row>
    <row r="736">
      <c r="A736" t="n">
        <v>79855</v>
      </c>
      <c r="B736" t="n">
        <v>122</v>
      </c>
      <c r="C736" t="inlineStr">
        <is>
          <t>Arcos</t>
        </is>
      </c>
      <c r="D736" s="551" t="n">
        <v>46113</v>
      </c>
      <c r="E736" t="n">
        <v>18211</v>
      </c>
      <c r="F736" t="inlineStr">
        <is>
          <t>VERMOUTH MARTINI RISERVA RUBINO 750ML</t>
        </is>
      </c>
      <c r="G736" t="n">
        <v>3416</v>
      </c>
      <c r="H736" t="n">
        <v>6</v>
      </c>
      <c r="I736" t="inlineStr">
        <is>
          <t>GR</t>
        </is>
      </c>
      <c r="J736" t="inlineStr">
        <is>
          <t>BEBIDAS</t>
        </is>
      </c>
      <c r="K736" t="inlineStr">
        <is>
          <t>03/2026</t>
        </is>
      </c>
      <c r="L736" t="n">
        <v>0</v>
      </c>
      <c r="N736" t="n">
        <v>0</v>
      </c>
      <c r="O736" t="n">
        <v>112.96</v>
      </c>
      <c r="P736" t="n">
        <v>668.74</v>
      </c>
    </row>
    <row r="737">
      <c r="A737" t="n">
        <v>80041</v>
      </c>
      <c r="B737" t="n">
        <v>122</v>
      </c>
      <c r="C737" t="inlineStr">
        <is>
          <t>Arcos</t>
        </is>
      </c>
      <c r="D737" s="551" t="n">
        <v>46113</v>
      </c>
      <c r="E737" t="n">
        <v>25184</v>
      </c>
      <c r="F737" t="inlineStr">
        <is>
          <t>TUCUPI PRETO BAG KG</t>
        </is>
      </c>
      <c r="G737" t="n">
        <v>5937</v>
      </c>
      <c r="H737" t="n">
        <v>3</v>
      </c>
      <c r="I737" t="inlineStr">
        <is>
          <t>KG</t>
        </is>
      </c>
      <c r="J737" t="inlineStr">
        <is>
          <t>ALIMENTOS</t>
        </is>
      </c>
      <c r="K737" t="inlineStr">
        <is>
          <t>03/2026</t>
        </is>
      </c>
      <c r="L737" t="n">
        <v>0</v>
      </c>
      <c r="M737" s="551" t="n">
        <v>45944</v>
      </c>
      <c r="N737" t="n">
        <v>219.9</v>
      </c>
      <c r="O737" t="n">
        <v>219.9</v>
      </c>
      <c r="P737" t="n">
        <v>659.7</v>
      </c>
    </row>
    <row r="738">
      <c r="A738" t="n">
        <v>79959</v>
      </c>
      <c r="B738" t="n">
        <v>122</v>
      </c>
      <c r="C738" t="inlineStr">
        <is>
          <t>Arcos</t>
        </is>
      </c>
      <c r="D738" s="551" t="n">
        <v>46113</v>
      </c>
      <c r="E738" t="n">
        <v>20421</v>
      </c>
      <c r="F738" t="inlineStr">
        <is>
          <t>COUSCOUS MARROQUINO PAGANINI 500G</t>
        </is>
      </c>
      <c r="G738" t="n">
        <v>2187</v>
      </c>
      <c r="H738" t="n">
        <v>36</v>
      </c>
      <c r="I738" t="inlineStr">
        <is>
          <t>UN</t>
        </is>
      </c>
      <c r="J738" t="inlineStr">
        <is>
          <t>ALIMENTOS</t>
        </is>
      </c>
      <c r="K738" t="inlineStr">
        <is>
          <t>03/2026</t>
        </is>
      </c>
      <c r="L738" t="n">
        <v>17.8</v>
      </c>
      <c r="M738" s="551" t="n">
        <v>46111</v>
      </c>
      <c r="N738" t="n">
        <v>17.8</v>
      </c>
      <c r="O738" t="n">
        <v>17.8</v>
      </c>
      <c r="P738" t="n">
        <v>640.8</v>
      </c>
    </row>
    <row r="739">
      <c r="A739" t="n">
        <v>80027</v>
      </c>
      <c r="B739" t="n">
        <v>122</v>
      </c>
      <c r="C739" t="inlineStr">
        <is>
          <t>Arcos</t>
        </is>
      </c>
      <c r="D739" s="551" t="n">
        <v>46113</v>
      </c>
      <c r="E739" t="n">
        <v>24831</v>
      </c>
      <c r="F739" t="inlineStr">
        <is>
          <t>ACIDO TARTARICO KG</t>
        </is>
      </c>
      <c r="G739" t="n">
        <v>5780</v>
      </c>
      <c r="H739" t="n">
        <v>5</v>
      </c>
      <c r="I739" t="inlineStr">
        <is>
          <t>KG</t>
        </is>
      </c>
      <c r="J739" t="inlineStr">
        <is>
          <t>ALIMENTOS</t>
        </is>
      </c>
      <c r="K739" t="inlineStr">
        <is>
          <t>03/2026</t>
        </is>
      </c>
      <c r="L739" t="n">
        <v>126</v>
      </c>
      <c r="M739" s="551" t="n">
        <v>46083</v>
      </c>
      <c r="N739" t="n">
        <v>126</v>
      </c>
      <c r="O739" t="n">
        <v>126</v>
      </c>
      <c r="P739" t="n">
        <v>630</v>
      </c>
    </row>
    <row r="740">
      <c r="A740" t="n">
        <v>80037</v>
      </c>
      <c r="B740" t="n">
        <v>122</v>
      </c>
      <c r="C740" t="inlineStr">
        <is>
          <t>Arcos</t>
        </is>
      </c>
      <c r="D740" s="551" t="n">
        <v>46113</v>
      </c>
      <c r="E740" t="n">
        <v>25126</v>
      </c>
      <c r="F740" t="inlineStr">
        <is>
          <t>PATINHO EM BIFE KG</t>
        </is>
      </c>
      <c r="G740" t="n">
        <v>5909</v>
      </c>
      <c r="H740" t="n">
        <v>15</v>
      </c>
      <c r="I740" t="inlineStr">
        <is>
          <t>KG</t>
        </is>
      </c>
      <c r="J740" t="inlineStr">
        <is>
          <t>ALIMENTOS</t>
        </is>
      </c>
      <c r="K740" t="inlineStr">
        <is>
          <t>03/2026</t>
        </is>
      </c>
      <c r="L740" t="n">
        <v>41.9</v>
      </c>
      <c r="M740" s="551" t="n">
        <v>46111</v>
      </c>
      <c r="N740" t="n">
        <v>41.9</v>
      </c>
      <c r="O740" t="n">
        <v>41.9</v>
      </c>
      <c r="P740" t="n">
        <v>628.5</v>
      </c>
    </row>
    <row r="741">
      <c r="A741" t="n">
        <v>79910</v>
      </c>
      <c r="B741" t="n">
        <v>122</v>
      </c>
      <c r="C741" t="inlineStr">
        <is>
          <t>Arcos</t>
        </is>
      </c>
      <c r="D741" s="551" t="n">
        <v>46113</v>
      </c>
      <c r="E741" t="n">
        <v>19125</v>
      </c>
      <c r="F741" t="inlineStr">
        <is>
          <t>MINI BURGER BRIOCHE PINCEL CAIXA C/180 UN 15 PACOTES X 12 UN COD 142</t>
        </is>
      </c>
      <c r="G741" t="n">
        <v>2843</v>
      </c>
      <c r="H741" t="n">
        <v>3</v>
      </c>
      <c r="I741" t="inlineStr">
        <is>
          <t>CX</t>
        </is>
      </c>
      <c r="J741" t="inlineStr">
        <is>
          <t>ALIMENTOS</t>
        </is>
      </c>
      <c r="K741" t="inlineStr">
        <is>
          <t>03/2026</t>
        </is>
      </c>
      <c r="L741" t="n">
        <v>206.28</v>
      </c>
      <c r="M741" s="551" t="n">
        <v>46111</v>
      </c>
      <c r="N741" t="n">
        <v>206.28</v>
      </c>
      <c r="O741" t="n">
        <v>206.28</v>
      </c>
      <c r="P741" t="n">
        <v>618.84</v>
      </c>
    </row>
    <row r="742">
      <c r="A742" t="n">
        <v>80007</v>
      </c>
      <c r="B742" t="n">
        <v>122</v>
      </c>
      <c r="C742" t="inlineStr">
        <is>
          <t>Arcos</t>
        </is>
      </c>
      <c r="D742" s="551" t="n">
        <v>46113</v>
      </c>
      <c r="E742" t="n">
        <v>24004</v>
      </c>
      <c r="F742" t="inlineStr">
        <is>
          <t>AGUA MINERAL SEM GAS ACQUISSIMA 350ML C/12</t>
        </is>
      </c>
      <c r="G742" t="n">
        <v>3643</v>
      </c>
      <c r="H742" t="n">
        <v>20.83</v>
      </c>
      <c r="I742" t="inlineStr">
        <is>
          <t>PC</t>
        </is>
      </c>
      <c r="J742" t="inlineStr">
        <is>
          <t>BEBIDAS</t>
        </is>
      </c>
      <c r="K742" t="inlineStr">
        <is>
          <t>03/2026</t>
        </is>
      </c>
      <c r="L742" t="n">
        <v>29.14</v>
      </c>
      <c r="M742" s="551" t="n">
        <v>46104</v>
      </c>
      <c r="N742" t="n">
        <v>26.99</v>
      </c>
      <c r="O742" t="n">
        <v>26.99</v>
      </c>
      <c r="P742" t="n">
        <v>606.99</v>
      </c>
    </row>
    <row r="743">
      <c r="A743" t="n">
        <v>80008</v>
      </c>
      <c r="B743" t="n">
        <v>122</v>
      </c>
      <c r="C743" t="inlineStr">
        <is>
          <t>Arcos</t>
        </is>
      </c>
      <c r="D743" s="551" t="n">
        <v>46113</v>
      </c>
      <c r="E743" t="n">
        <v>24006</v>
      </c>
      <c r="F743" t="inlineStr">
        <is>
          <t>AGUA MINERAL COM GAS DIAMOND 310ML C/12</t>
        </is>
      </c>
      <c r="G743" t="n">
        <v>3609</v>
      </c>
      <c r="H743" t="n">
        <v>25</v>
      </c>
      <c r="I743" t="inlineStr">
        <is>
          <t>PC</t>
        </is>
      </c>
      <c r="J743" t="inlineStr">
        <is>
          <t>BEBIDAS</t>
        </is>
      </c>
      <c r="K743" t="inlineStr">
        <is>
          <t>03/2026</t>
        </is>
      </c>
      <c r="L743" t="n">
        <v>24.15</v>
      </c>
      <c r="M743" s="551" t="n">
        <v>46100</v>
      </c>
      <c r="N743" t="n">
        <v>23.9</v>
      </c>
      <c r="O743" t="n">
        <v>23.9</v>
      </c>
      <c r="P743" t="n">
        <v>603.75</v>
      </c>
    </row>
    <row r="744">
      <c r="A744" t="n">
        <v>79907</v>
      </c>
      <c r="B744" t="n">
        <v>122</v>
      </c>
      <c r="C744" t="inlineStr">
        <is>
          <t>Arcos</t>
        </is>
      </c>
      <c r="D744" s="551" t="n">
        <v>46113</v>
      </c>
      <c r="E744" t="n">
        <v>18832</v>
      </c>
      <c r="F744" t="inlineStr">
        <is>
          <t>PATINHO MOIDO KG</t>
        </is>
      </c>
      <c r="G744" t="n">
        <v>2950</v>
      </c>
      <c r="H744" t="n">
        <v>15</v>
      </c>
      <c r="I744" t="inlineStr">
        <is>
          <t>KG</t>
        </is>
      </c>
      <c r="J744" t="inlineStr">
        <is>
          <t>ALIMENTOS</t>
        </is>
      </c>
      <c r="K744" t="inlineStr">
        <is>
          <t>03/2026</t>
        </is>
      </c>
      <c r="L744" t="n">
        <v>39.9</v>
      </c>
      <c r="M744" s="551" t="n">
        <v>46111</v>
      </c>
      <c r="N744" t="n">
        <v>39.9</v>
      </c>
      <c r="O744" t="n">
        <v>39.9</v>
      </c>
      <c r="P744" t="n">
        <v>598.5</v>
      </c>
    </row>
    <row r="745">
      <c r="A745" t="n">
        <v>79972</v>
      </c>
      <c r="B745" t="n">
        <v>122</v>
      </c>
      <c r="C745" t="inlineStr">
        <is>
          <t>Arcos</t>
        </is>
      </c>
      <c r="D745" s="551" t="n">
        <v>46113</v>
      </c>
      <c r="E745" t="n">
        <v>20809</v>
      </c>
      <c r="F745" t="inlineStr">
        <is>
          <t>CAFE PILAO ALMOFADA 500G</t>
        </is>
      </c>
      <c r="G745" t="n">
        <v>2074</v>
      </c>
      <c r="H745" t="n">
        <v>20</v>
      </c>
      <c r="I745" t="inlineStr">
        <is>
          <t>PC</t>
        </is>
      </c>
      <c r="J745" t="inlineStr">
        <is>
          <t>ALIMENTOS</t>
        </is>
      </c>
      <c r="K745" t="inlineStr">
        <is>
          <t>03/2026</t>
        </is>
      </c>
      <c r="L745" t="n">
        <v>29.85</v>
      </c>
      <c r="M745" s="551" t="n">
        <v>46111</v>
      </c>
      <c r="N745" t="n">
        <v>29.9</v>
      </c>
      <c r="O745" t="n">
        <v>29.92</v>
      </c>
      <c r="P745" t="n">
        <v>597</v>
      </c>
    </row>
    <row r="746">
      <c r="A746" t="n">
        <v>79996</v>
      </c>
      <c r="B746" t="n">
        <v>122</v>
      </c>
      <c r="C746" t="inlineStr">
        <is>
          <t>Arcos</t>
        </is>
      </c>
      <c r="D746" s="551" t="n">
        <v>46113</v>
      </c>
      <c r="E746" t="n">
        <v>21159</v>
      </c>
      <c r="F746" t="inlineStr">
        <is>
          <t>SORVETE DE NATA ARTE GELATI C/3,8KG</t>
        </is>
      </c>
      <c r="G746" t="n">
        <v>1946</v>
      </c>
      <c r="H746" t="n">
        <v>4</v>
      </c>
      <c r="I746" t="inlineStr">
        <is>
          <t>PT</t>
        </is>
      </c>
      <c r="J746" t="inlineStr">
        <is>
          <t>ALIMENTOS</t>
        </is>
      </c>
      <c r="K746" t="inlineStr">
        <is>
          <t>03/2026</t>
        </is>
      </c>
      <c r="L746" t="n">
        <v>147.44</v>
      </c>
      <c r="M746" s="551" t="n">
        <v>46105</v>
      </c>
      <c r="N746" t="n">
        <v>152</v>
      </c>
      <c r="O746" t="n">
        <v>152</v>
      </c>
      <c r="P746" t="n">
        <v>589.76</v>
      </c>
    </row>
    <row r="747">
      <c r="A747" t="n">
        <v>79818</v>
      </c>
      <c r="B747" t="n">
        <v>122</v>
      </c>
      <c r="C747" t="inlineStr">
        <is>
          <t>Arcos</t>
        </is>
      </c>
      <c r="D747" s="551" t="n">
        <v>46113</v>
      </c>
      <c r="E747" t="n">
        <v>17905</v>
      </c>
      <c r="F747" t="inlineStr">
        <is>
          <t>GUARANA ANTARCTICA DIET LATA 350ML C/12</t>
        </is>
      </c>
      <c r="G747" t="n">
        <v>3656</v>
      </c>
      <c r="H747" t="n">
        <v>22.33</v>
      </c>
      <c r="I747" t="inlineStr">
        <is>
          <t>PC</t>
        </is>
      </c>
      <c r="J747" t="inlineStr">
        <is>
          <t>BEBIDAS</t>
        </is>
      </c>
      <c r="K747" t="inlineStr">
        <is>
          <t>03/2026</t>
        </is>
      </c>
      <c r="L747" t="n">
        <v>26.07</v>
      </c>
      <c r="M747" s="551" t="n">
        <v>46094</v>
      </c>
      <c r="N747" t="n">
        <v>19.97</v>
      </c>
      <c r="O747" t="n">
        <v>26.13</v>
      </c>
      <c r="P747" t="n">
        <v>582.14</v>
      </c>
    </row>
    <row r="748">
      <c r="A748" t="n">
        <v>79940</v>
      </c>
      <c r="B748" t="n">
        <v>122</v>
      </c>
      <c r="C748" t="inlineStr">
        <is>
          <t>Arcos</t>
        </is>
      </c>
      <c r="D748" s="551" t="n">
        <v>46113</v>
      </c>
      <c r="E748" t="n">
        <v>20117</v>
      </c>
      <c r="F748" t="inlineStr">
        <is>
          <t>MASSA FOLHADA AROSA 1KG UN</t>
        </is>
      </c>
      <c r="G748" t="n">
        <v>2291</v>
      </c>
      <c r="H748" t="n">
        <v>15</v>
      </c>
      <c r="I748" t="inlineStr">
        <is>
          <t>UN</t>
        </is>
      </c>
      <c r="J748" t="inlineStr">
        <is>
          <t>ALIMENTOS</t>
        </is>
      </c>
      <c r="K748" t="inlineStr">
        <is>
          <t>03/2026</t>
        </is>
      </c>
      <c r="L748" t="n">
        <v>38.12</v>
      </c>
      <c r="M748" s="551" t="n">
        <v>46112</v>
      </c>
      <c r="N748" t="n">
        <v>38.9</v>
      </c>
      <c r="O748" t="n">
        <v>38.57</v>
      </c>
      <c r="P748" t="n">
        <v>571.8</v>
      </c>
    </row>
    <row r="749">
      <c r="A749" t="n">
        <v>79954</v>
      </c>
      <c r="B749" t="n">
        <v>122</v>
      </c>
      <c r="C749" t="inlineStr">
        <is>
          <t>Arcos</t>
        </is>
      </c>
      <c r="D749" s="551" t="n">
        <v>46113</v>
      </c>
      <c r="E749" t="n">
        <v>20349</v>
      </c>
      <c r="F749" t="inlineStr">
        <is>
          <t>POLENTA PRE COZIDA DIVELLA 500G</t>
        </is>
      </c>
      <c r="G749" t="n">
        <v>2205</v>
      </c>
      <c r="H749" t="n">
        <v>44</v>
      </c>
      <c r="I749" t="inlineStr">
        <is>
          <t>PC</t>
        </is>
      </c>
      <c r="J749" t="inlineStr">
        <is>
          <t>ALIMENTOS</t>
        </is>
      </c>
      <c r="K749" t="inlineStr">
        <is>
          <t>03/2026</t>
        </is>
      </c>
      <c r="L749" t="n">
        <v>12.92</v>
      </c>
      <c r="M749" s="551" t="n">
        <v>46111</v>
      </c>
      <c r="N749" t="n">
        <v>13.16</v>
      </c>
      <c r="O749" t="n">
        <v>13.16</v>
      </c>
      <c r="P749" t="n">
        <v>568.48</v>
      </c>
    </row>
    <row r="750">
      <c r="A750" t="n">
        <v>79869</v>
      </c>
      <c r="B750" t="n">
        <v>122</v>
      </c>
      <c r="C750" t="inlineStr">
        <is>
          <t>Arcos</t>
        </is>
      </c>
      <c r="D750" s="551" t="n">
        <v>46113</v>
      </c>
      <c r="E750" t="n">
        <v>18268</v>
      </c>
      <c r="F750" t="inlineStr">
        <is>
          <t>RUM HAVANA CLUB 3 ANOS 750ML</t>
        </is>
      </c>
      <c r="G750" t="n">
        <v>3362</v>
      </c>
      <c r="H750" t="n">
        <v>8.74</v>
      </c>
      <c r="I750" t="inlineStr">
        <is>
          <t>GR</t>
        </is>
      </c>
      <c r="J750" t="inlineStr">
        <is>
          <t>BEBIDAS</t>
        </is>
      </c>
      <c r="K750" t="inlineStr">
        <is>
          <t>03/2026</t>
        </is>
      </c>
      <c r="L750" t="n">
        <v>0</v>
      </c>
      <c r="M750" s="551" t="n">
        <v>45978</v>
      </c>
      <c r="N750" t="n">
        <v>63.08</v>
      </c>
      <c r="O750" t="n">
        <v>65</v>
      </c>
      <c r="P750" t="n">
        <v>551.3200000000001</v>
      </c>
    </row>
    <row r="751">
      <c r="A751" t="n">
        <v>80048</v>
      </c>
      <c r="B751" t="n">
        <v>122</v>
      </c>
      <c r="C751" t="inlineStr">
        <is>
          <t>Arcos</t>
        </is>
      </c>
      <c r="D751" s="551" t="n">
        <v>46113</v>
      </c>
      <c r="E751" t="n">
        <v>25478</v>
      </c>
      <c r="F751" t="inlineStr">
        <is>
          <t xml:space="preserve">LEITE INTEGRAL LEITISSIMO 1L </t>
        </is>
      </c>
      <c r="G751" t="n">
        <v>6129</v>
      </c>
      <c r="H751" t="n">
        <v>63</v>
      </c>
      <c r="I751" t="inlineStr">
        <is>
          <t>UN</t>
        </is>
      </c>
      <c r="J751" t="inlineStr">
        <is>
          <t>ALIMENTOS</t>
        </is>
      </c>
      <c r="K751" t="inlineStr">
        <is>
          <t>03/2026</t>
        </is>
      </c>
      <c r="L751" t="n">
        <v>8.75</v>
      </c>
      <c r="M751" s="551" t="n">
        <v>46105</v>
      </c>
      <c r="N751" t="n">
        <v>8.949999999999999</v>
      </c>
      <c r="O751" t="n">
        <v>8.949999999999999</v>
      </c>
      <c r="P751" t="n">
        <v>551.25</v>
      </c>
    </row>
    <row r="752">
      <c r="A752" t="n">
        <v>79896</v>
      </c>
      <c r="B752" t="n">
        <v>122</v>
      </c>
      <c r="C752" t="inlineStr">
        <is>
          <t>Arcos</t>
        </is>
      </c>
      <c r="D752" s="551" t="n">
        <v>46113</v>
      </c>
      <c r="E752" t="n">
        <v>18537</v>
      </c>
      <c r="F752" t="inlineStr">
        <is>
          <t>APERITIVO LILLET BLANC 750ML</t>
        </is>
      </c>
      <c r="G752" t="n">
        <v>3140</v>
      </c>
      <c r="H752" t="n">
        <v>6.89</v>
      </c>
      <c r="I752" t="inlineStr">
        <is>
          <t>GR</t>
        </is>
      </c>
      <c r="J752" t="inlineStr">
        <is>
          <t>BEBIDAS</t>
        </is>
      </c>
      <c r="K752" t="inlineStr">
        <is>
          <t>03/2026</t>
        </is>
      </c>
      <c r="L752" t="n">
        <v>80</v>
      </c>
      <c r="M752" s="551" t="n">
        <v>46098</v>
      </c>
      <c r="N752" t="n">
        <v>80</v>
      </c>
      <c r="O752" t="n">
        <v>80</v>
      </c>
      <c r="P752" t="n">
        <v>551.2</v>
      </c>
    </row>
    <row r="753">
      <c r="A753" t="n">
        <v>79923</v>
      </c>
      <c r="B753" t="n">
        <v>122</v>
      </c>
      <c r="C753" t="inlineStr">
        <is>
          <t>Arcos</t>
        </is>
      </c>
      <c r="D753" s="551" t="n">
        <v>46113</v>
      </c>
      <c r="E753" t="n">
        <v>19439</v>
      </c>
      <c r="F753" t="inlineStr">
        <is>
          <t>CREAM CHEESE DANUBIO C/1KG</t>
        </is>
      </c>
      <c r="G753" t="n">
        <v>2756</v>
      </c>
      <c r="H753" t="n">
        <v>16.4</v>
      </c>
      <c r="I753" t="inlineStr">
        <is>
          <t>KG</t>
        </is>
      </c>
      <c r="J753" t="inlineStr">
        <is>
          <t>ALIMENTOS</t>
        </is>
      </c>
      <c r="K753" t="inlineStr">
        <is>
          <t>03/2026</t>
        </is>
      </c>
      <c r="L753" t="n">
        <v>32.99</v>
      </c>
      <c r="M753" s="551" t="n">
        <v>46105</v>
      </c>
      <c r="N753" t="n">
        <v>33.3</v>
      </c>
      <c r="O753" t="n">
        <v>26.99</v>
      </c>
      <c r="P753" t="n">
        <v>541.04</v>
      </c>
    </row>
    <row r="754">
      <c r="A754" t="n">
        <v>80030</v>
      </c>
      <c r="B754" t="n">
        <v>122</v>
      </c>
      <c r="C754" t="inlineStr">
        <is>
          <t>Arcos</t>
        </is>
      </c>
      <c r="D754" s="551" t="n">
        <v>46113</v>
      </c>
      <c r="E754" t="n">
        <v>24986</v>
      </c>
      <c r="F754" t="inlineStr">
        <is>
          <t>SORVETE DE MARACUJA ARTE GELATE C/3,8KG</t>
        </is>
      </c>
      <c r="G754" t="n">
        <v>5852</v>
      </c>
      <c r="H754" t="n">
        <v>3</v>
      </c>
      <c r="I754" t="inlineStr">
        <is>
          <t>PT</t>
        </is>
      </c>
      <c r="J754" t="inlineStr">
        <is>
          <t>ALIMENTOS</t>
        </is>
      </c>
      <c r="K754" t="inlineStr">
        <is>
          <t>03/2026</t>
        </is>
      </c>
      <c r="L754" t="n">
        <v>179.4</v>
      </c>
      <c r="M754" s="551" t="n">
        <v>46111</v>
      </c>
      <c r="N754" t="n">
        <v>179.4</v>
      </c>
      <c r="O754" t="n">
        <v>179.4</v>
      </c>
      <c r="P754" t="n">
        <v>538.2</v>
      </c>
    </row>
    <row r="755">
      <c r="A755" t="n">
        <v>79862</v>
      </c>
      <c r="B755" t="n">
        <v>122</v>
      </c>
      <c r="C755" t="inlineStr">
        <is>
          <t>Arcos</t>
        </is>
      </c>
      <c r="D755" s="551" t="n">
        <v>46113</v>
      </c>
      <c r="E755" t="n">
        <v>18237</v>
      </c>
      <c r="F755" t="inlineStr">
        <is>
          <t>TEQUILA HERRADURA REPOSADO 750ML</t>
        </is>
      </c>
      <c r="G755" t="n">
        <v>3391</v>
      </c>
      <c r="H755" t="n">
        <v>2.35</v>
      </c>
      <c r="I755" t="inlineStr">
        <is>
          <t>GR</t>
        </is>
      </c>
      <c r="J755" t="inlineStr">
        <is>
          <t>BEBIDAS</t>
        </is>
      </c>
      <c r="K755" t="inlineStr">
        <is>
          <t>03/2026</t>
        </is>
      </c>
      <c r="L755" t="n">
        <v>0</v>
      </c>
      <c r="M755" s="551" t="n">
        <v>45569</v>
      </c>
      <c r="N755" t="n">
        <v>228.98</v>
      </c>
      <c r="O755" t="n">
        <v>228.98</v>
      </c>
      <c r="P755" t="n">
        <v>538.1</v>
      </c>
    </row>
    <row r="756">
      <c r="A756" t="n">
        <v>79978</v>
      </c>
      <c r="B756" t="n">
        <v>122</v>
      </c>
      <c r="C756" t="inlineStr">
        <is>
          <t>Arcos</t>
        </is>
      </c>
      <c r="D756" s="551" t="n">
        <v>46113</v>
      </c>
      <c r="E756" t="n">
        <v>20922</v>
      </c>
      <c r="F756" t="inlineStr">
        <is>
          <t>CHOCOLATE EM PO NESTLE 50% C/1,01KG</t>
        </is>
      </c>
      <c r="G756" t="n">
        <v>2034</v>
      </c>
      <c r="H756" t="n">
        <v>9</v>
      </c>
      <c r="I756" t="inlineStr">
        <is>
          <t>PC</t>
        </is>
      </c>
      <c r="J756" t="inlineStr">
        <is>
          <t>ALIMENTOS</t>
        </is>
      </c>
      <c r="K756" t="inlineStr">
        <is>
          <t>03/2026</t>
        </is>
      </c>
      <c r="L756" t="n">
        <v>0</v>
      </c>
      <c r="M756" s="551" t="n">
        <v>45881</v>
      </c>
      <c r="N756" t="n">
        <v>59.35</v>
      </c>
      <c r="O756" t="n">
        <v>59.35</v>
      </c>
      <c r="P756" t="n">
        <v>534.15</v>
      </c>
    </row>
    <row r="757">
      <c r="A757" t="n">
        <v>79997</v>
      </c>
      <c r="B757" t="n">
        <v>122</v>
      </c>
      <c r="C757" t="inlineStr">
        <is>
          <t>Arcos</t>
        </is>
      </c>
      <c r="D757" s="551" t="n">
        <v>46113</v>
      </c>
      <c r="E757" t="n">
        <v>21372</v>
      </c>
      <c r="F757" t="inlineStr">
        <is>
          <t>PAO BRIOCHE FORME C/ TAMPA UN</t>
        </is>
      </c>
      <c r="G757" t="n">
        <v>2827</v>
      </c>
      <c r="H757" t="n">
        <v>17</v>
      </c>
      <c r="I757" t="inlineStr">
        <is>
          <t>UN</t>
        </is>
      </c>
      <c r="J757" t="inlineStr">
        <is>
          <t>ALIMENTOS</t>
        </is>
      </c>
      <c r="K757" t="inlineStr">
        <is>
          <t>03/2026</t>
        </is>
      </c>
      <c r="L757" t="n">
        <v>31</v>
      </c>
      <c r="M757" s="551" t="n">
        <v>46107</v>
      </c>
      <c r="N757" t="n">
        <v>31</v>
      </c>
      <c r="O757" t="n">
        <v>31</v>
      </c>
      <c r="P757" t="n">
        <v>527</v>
      </c>
    </row>
    <row r="758">
      <c r="A758" t="n">
        <v>80050</v>
      </c>
      <c r="B758" t="n">
        <v>122</v>
      </c>
      <c r="C758" t="inlineStr">
        <is>
          <t>Arcos</t>
        </is>
      </c>
      <c r="D758" s="551" t="n">
        <v>46113</v>
      </c>
      <c r="E758" t="n">
        <v>25533</v>
      </c>
      <c r="F758" t="inlineStr">
        <is>
          <t>LICOR DE JENIPAPO FAMIGERADA 750ML</t>
        </is>
      </c>
      <c r="G758" t="n">
        <v>6156</v>
      </c>
      <c r="H758" t="n">
        <v>7</v>
      </c>
      <c r="I758" t="inlineStr">
        <is>
          <t>GR</t>
        </is>
      </c>
      <c r="J758" t="inlineStr">
        <is>
          <t>BEBIDAS</t>
        </is>
      </c>
      <c r="K758" t="inlineStr">
        <is>
          <t>03/2026</t>
        </is>
      </c>
      <c r="L758" t="n">
        <v>0</v>
      </c>
      <c r="M758" s="551" t="n">
        <v>45680</v>
      </c>
      <c r="N758" t="n">
        <v>75</v>
      </c>
      <c r="O758" t="n">
        <v>75</v>
      </c>
      <c r="P758" t="n">
        <v>525</v>
      </c>
    </row>
    <row r="759">
      <c r="A759" t="n">
        <v>79880</v>
      </c>
      <c r="B759" t="n">
        <v>122</v>
      </c>
      <c r="C759" t="inlineStr">
        <is>
          <t>Arcos</t>
        </is>
      </c>
      <c r="D759" s="551" t="n">
        <v>46113</v>
      </c>
      <c r="E759" t="n">
        <v>18348</v>
      </c>
      <c r="F759" t="inlineStr">
        <is>
          <t>GIN XORIGUER DE MENORCA 700ML</t>
        </is>
      </c>
      <c r="G759" t="n">
        <v>3287</v>
      </c>
      <c r="H759" t="n">
        <v>2</v>
      </c>
      <c r="I759" t="inlineStr">
        <is>
          <t>UN</t>
        </is>
      </c>
      <c r="J759" t="inlineStr">
        <is>
          <t>BEBIDAS</t>
        </is>
      </c>
      <c r="K759" t="inlineStr">
        <is>
          <t>03/2026</t>
        </is>
      </c>
      <c r="L759" t="n">
        <v>0</v>
      </c>
      <c r="N759" t="n">
        <v>0</v>
      </c>
      <c r="O759" t="n">
        <v>0</v>
      </c>
      <c r="P759" t="n">
        <v>520.53</v>
      </c>
    </row>
    <row r="760">
      <c r="A760" t="n">
        <v>79970</v>
      </c>
      <c r="B760" t="n">
        <v>122</v>
      </c>
      <c r="C760" t="inlineStr">
        <is>
          <t>Arcos</t>
        </is>
      </c>
      <c r="D760" s="551" t="n">
        <v>46113</v>
      </c>
      <c r="E760" t="n">
        <v>20752</v>
      </c>
      <c r="F760" t="inlineStr">
        <is>
          <t>AZEITONA PTA AZAPA 90/110 DISALERNO 2KG</t>
        </is>
      </c>
      <c r="G760" t="n">
        <v>2088</v>
      </c>
      <c r="H760" t="n">
        <v>5</v>
      </c>
      <c r="I760" t="inlineStr">
        <is>
          <t>PT</t>
        </is>
      </c>
      <c r="J760" t="inlineStr">
        <is>
          <t>ALIMENTOS</t>
        </is>
      </c>
      <c r="K760" t="inlineStr">
        <is>
          <t>03/2026</t>
        </is>
      </c>
      <c r="L760" t="n">
        <v>102.8</v>
      </c>
      <c r="M760" s="551" t="n">
        <v>46111</v>
      </c>
      <c r="N760" t="n">
        <v>102.8</v>
      </c>
      <c r="O760" t="n">
        <v>102.8</v>
      </c>
      <c r="P760" t="n">
        <v>514</v>
      </c>
    </row>
    <row r="761">
      <c r="A761" t="n">
        <v>79815</v>
      </c>
      <c r="B761" t="n">
        <v>122</v>
      </c>
      <c r="C761" t="inlineStr">
        <is>
          <t>Arcos</t>
        </is>
      </c>
      <c r="D761" s="551" t="n">
        <v>46113</v>
      </c>
      <c r="E761" t="n">
        <v>17886</v>
      </c>
      <c r="F761" t="inlineStr">
        <is>
          <t>PEPSI ZERO LATA 350ML C/12</t>
        </is>
      </c>
      <c r="G761" t="n">
        <v>3670</v>
      </c>
      <c r="H761" t="n">
        <v>22.17</v>
      </c>
      <c r="I761" t="inlineStr">
        <is>
          <t>PC</t>
        </is>
      </c>
      <c r="J761" t="inlineStr">
        <is>
          <t>BEBIDAS</t>
        </is>
      </c>
      <c r="K761" t="inlineStr">
        <is>
          <t>03/2026</t>
        </is>
      </c>
      <c r="L761" t="n">
        <v>23.06</v>
      </c>
      <c r="M761" s="551" t="n">
        <v>46094</v>
      </c>
      <c r="N761" t="n">
        <v>23.06</v>
      </c>
      <c r="O761" t="n">
        <v>32.21</v>
      </c>
      <c r="P761" t="n">
        <v>511.24</v>
      </c>
    </row>
    <row r="762">
      <c r="A762" t="n">
        <v>80047</v>
      </c>
      <c r="B762" t="n">
        <v>122</v>
      </c>
      <c r="C762" t="inlineStr">
        <is>
          <t>Arcos</t>
        </is>
      </c>
      <c r="D762" s="551" t="n">
        <v>46113</v>
      </c>
      <c r="E762" t="n">
        <v>25451</v>
      </c>
      <c r="F762" t="inlineStr">
        <is>
          <t>VINHO BRANCO JEREZ VALDESPINO EL CANDADO PX 750ML UN</t>
        </is>
      </c>
      <c r="G762" t="n">
        <v>6116</v>
      </c>
      <c r="H762" t="n">
        <v>2</v>
      </c>
      <c r="I762" t="inlineStr">
        <is>
          <t>UN</t>
        </is>
      </c>
      <c r="J762" t="inlineStr">
        <is>
          <t>BEBIDAS</t>
        </is>
      </c>
      <c r="K762" t="inlineStr">
        <is>
          <t>03/2026</t>
        </is>
      </c>
      <c r="L762" t="n">
        <v>0</v>
      </c>
      <c r="M762" s="551" t="n">
        <v>45594</v>
      </c>
      <c r="N762" t="n">
        <v>250</v>
      </c>
      <c r="O762" t="n">
        <v>250</v>
      </c>
      <c r="P762" t="n">
        <v>500</v>
      </c>
    </row>
    <row r="763">
      <c r="A763" t="n">
        <v>80042</v>
      </c>
      <c r="B763" t="n">
        <v>122</v>
      </c>
      <c r="C763" t="inlineStr">
        <is>
          <t>Arcos</t>
        </is>
      </c>
      <c r="D763" s="551" t="n">
        <v>46113</v>
      </c>
      <c r="E763" t="n">
        <v>25282</v>
      </c>
      <c r="F763" t="inlineStr">
        <is>
          <t>FRUTOSE CRISTAL KG</t>
        </is>
      </c>
      <c r="G763" t="n">
        <v>5982</v>
      </c>
      <c r="H763" t="n">
        <v>12</v>
      </c>
      <c r="I763" t="inlineStr">
        <is>
          <t>KG</t>
        </is>
      </c>
      <c r="J763" t="inlineStr">
        <is>
          <t>ALIMENTOS</t>
        </is>
      </c>
      <c r="K763" t="inlineStr">
        <is>
          <t>03/2026</t>
        </is>
      </c>
      <c r="L763" t="n">
        <v>41.5</v>
      </c>
      <c r="M763" s="551" t="n">
        <v>46083</v>
      </c>
      <c r="N763" t="n">
        <v>41.5</v>
      </c>
      <c r="O763" t="n">
        <v>39</v>
      </c>
      <c r="P763" t="n">
        <v>498</v>
      </c>
    </row>
    <row r="764">
      <c r="A764" t="n">
        <v>80028</v>
      </c>
      <c r="B764" t="n">
        <v>122</v>
      </c>
      <c r="C764" t="inlineStr">
        <is>
          <t>Arcos</t>
        </is>
      </c>
      <c r="D764" s="551" t="n">
        <v>46113</v>
      </c>
      <c r="E764" t="n">
        <v>24833</v>
      </c>
      <c r="F764" t="inlineStr">
        <is>
          <t>PAO DE QUEIJO 80G C/25UN</t>
        </is>
      </c>
      <c r="G764" t="n">
        <v>2845</v>
      </c>
      <c r="H764" t="n">
        <v>10</v>
      </c>
      <c r="I764" t="inlineStr">
        <is>
          <t>CX</t>
        </is>
      </c>
      <c r="J764" t="inlineStr">
        <is>
          <t>ALIMENTOS</t>
        </is>
      </c>
      <c r="K764" t="inlineStr">
        <is>
          <t>03/2026</t>
        </is>
      </c>
      <c r="L764" t="n">
        <v>49.46</v>
      </c>
      <c r="M764" s="551" t="n">
        <v>46092</v>
      </c>
      <c r="N764" t="n">
        <v>47.75</v>
      </c>
      <c r="O764" t="n">
        <v>47.75</v>
      </c>
      <c r="P764" t="n">
        <v>494.6</v>
      </c>
    </row>
    <row r="765">
      <c r="A765" t="n">
        <v>79916</v>
      </c>
      <c r="B765" t="n">
        <v>122</v>
      </c>
      <c r="C765" t="inlineStr">
        <is>
          <t>Arcos</t>
        </is>
      </c>
      <c r="D765" s="551" t="n">
        <v>46113</v>
      </c>
      <c r="E765" t="n">
        <v>19339</v>
      </c>
      <c r="F765" t="inlineStr">
        <is>
          <t>QUEIJO MINAS PADRAO BRINCO OURO C/500G KG</t>
        </is>
      </c>
      <c r="G765" t="n">
        <v>2771</v>
      </c>
      <c r="H765" t="n">
        <v>7</v>
      </c>
      <c r="I765" t="inlineStr">
        <is>
          <t>KG</t>
        </is>
      </c>
      <c r="J765" t="inlineStr">
        <is>
          <t>ALIMENTOS</t>
        </is>
      </c>
      <c r="K765" t="inlineStr">
        <is>
          <t>03/2026</t>
        </is>
      </c>
      <c r="L765" t="n">
        <v>69.52</v>
      </c>
      <c r="M765" s="551" t="n">
        <v>46111</v>
      </c>
      <c r="N765" t="n">
        <v>69.90000000000001</v>
      </c>
      <c r="O765" t="n">
        <v>69.90000000000001</v>
      </c>
      <c r="P765" t="n">
        <v>486.64</v>
      </c>
    </row>
    <row r="766">
      <c r="A766" t="n">
        <v>80039</v>
      </c>
      <c r="B766" t="n">
        <v>122</v>
      </c>
      <c r="C766" t="inlineStr">
        <is>
          <t>Arcos</t>
        </is>
      </c>
      <c r="D766" s="551" t="n">
        <v>46113</v>
      </c>
      <c r="E766" t="n">
        <v>25152</v>
      </c>
      <c r="F766" t="inlineStr">
        <is>
          <t>CACHACA FAMIGERADA JEQUITIBA ROSA 750ML</t>
        </is>
      </c>
      <c r="G766" t="n">
        <v>5924</v>
      </c>
      <c r="H766" t="n">
        <v>7.47</v>
      </c>
      <c r="I766" t="inlineStr">
        <is>
          <t>GR</t>
        </is>
      </c>
      <c r="J766" t="inlineStr">
        <is>
          <t>BEBIDAS</t>
        </is>
      </c>
      <c r="K766" t="inlineStr">
        <is>
          <t>03/2026</t>
        </is>
      </c>
      <c r="L766" t="n">
        <v>0</v>
      </c>
      <c r="M766" s="551" t="n">
        <v>45860</v>
      </c>
      <c r="N766" t="n">
        <v>65</v>
      </c>
      <c r="O766" t="n">
        <v>65</v>
      </c>
      <c r="P766" t="n">
        <v>485.55</v>
      </c>
    </row>
    <row r="767">
      <c r="A767" t="n">
        <v>79861</v>
      </c>
      <c r="B767" t="n">
        <v>122</v>
      </c>
      <c r="C767" t="inlineStr">
        <is>
          <t>Arcos</t>
        </is>
      </c>
      <c r="D767" s="551" t="n">
        <v>46113</v>
      </c>
      <c r="E767" t="n">
        <v>18235</v>
      </c>
      <c r="F767" t="inlineStr">
        <is>
          <t>TEQUILA JOSE CUERVO 1800 REPOSADO 750ML</t>
        </is>
      </c>
      <c r="G767" t="n">
        <v>3393</v>
      </c>
      <c r="H767" t="n">
        <v>2.98</v>
      </c>
      <c r="I767" t="inlineStr">
        <is>
          <t>UN</t>
        </is>
      </c>
      <c r="J767" t="inlineStr">
        <is>
          <t>BEBIDAS</t>
        </is>
      </c>
      <c r="K767" t="inlineStr">
        <is>
          <t>03/2026</t>
        </is>
      </c>
      <c r="L767" t="n">
        <v>0</v>
      </c>
      <c r="N767" t="n">
        <v>0</v>
      </c>
      <c r="O767" t="n">
        <v>0</v>
      </c>
      <c r="P767" t="n">
        <v>476.71</v>
      </c>
    </row>
    <row r="768">
      <c r="A768" t="n">
        <v>80000</v>
      </c>
      <c r="B768" t="n">
        <v>122</v>
      </c>
      <c r="C768" t="inlineStr">
        <is>
          <t>Arcos</t>
        </is>
      </c>
      <c r="D768" s="551" t="n">
        <v>46113</v>
      </c>
      <c r="E768" t="n">
        <v>22721</v>
      </c>
      <c r="F768" t="inlineStr">
        <is>
          <t>BACON MANTA KG</t>
        </is>
      </c>
      <c r="G768" t="n">
        <v>3033</v>
      </c>
      <c r="H768" t="n">
        <v>16.2</v>
      </c>
      <c r="I768" t="inlineStr">
        <is>
          <t>KG</t>
        </is>
      </c>
      <c r="J768" t="inlineStr">
        <is>
          <t>ALIMENTOS</t>
        </is>
      </c>
      <c r="K768" t="inlineStr">
        <is>
          <t>03/2026</t>
        </is>
      </c>
      <c r="L768" t="n">
        <v>29.19</v>
      </c>
      <c r="M768" s="551" t="n">
        <v>46104</v>
      </c>
      <c r="N768" t="n">
        <v>29.5</v>
      </c>
      <c r="O768" t="n">
        <v>29.5</v>
      </c>
      <c r="P768" t="n">
        <v>472.88</v>
      </c>
    </row>
    <row r="769">
      <c r="A769" t="n">
        <v>79870</v>
      </c>
      <c r="B769" t="n">
        <v>122</v>
      </c>
      <c r="C769" t="inlineStr">
        <is>
          <t>Arcos</t>
        </is>
      </c>
      <c r="D769" s="551" t="n">
        <v>46113</v>
      </c>
      <c r="E769" t="n">
        <v>18272</v>
      </c>
      <c r="F769" t="inlineStr">
        <is>
          <t>RUM BACARDI SUPERIOR CARTA BLANCA 980ML</t>
        </is>
      </c>
      <c r="G769" t="n">
        <v>3358</v>
      </c>
      <c r="H769" t="n">
        <v>12.37</v>
      </c>
      <c r="I769" t="inlineStr">
        <is>
          <t>GR</t>
        </is>
      </c>
      <c r="J769" t="inlineStr">
        <is>
          <t>BEBIDAS</t>
        </is>
      </c>
      <c r="K769" t="inlineStr">
        <is>
          <t>03/2026</t>
        </is>
      </c>
      <c r="L769" t="n">
        <v>37.9</v>
      </c>
      <c r="M769" s="551" t="n">
        <v>46097</v>
      </c>
      <c r="N769" t="n">
        <v>36</v>
      </c>
      <c r="O769" t="n">
        <v>36</v>
      </c>
      <c r="P769" t="n">
        <v>468.82</v>
      </c>
    </row>
    <row r="770">
      <c r="A770" t="n">
        <v>79973</v>
      </c>
      <c r="B770" t="n">
        <v>122</v>
      </c>
      <c r="C770" t="inlineStr">
        <is>
          <t>Arcos</t>
        </is>
      </c>
      <c r="D770" s="551" t="n">
        <v>46113</v>
      </c>
      <c r="E770" t="n">
        <v>20861</v>
      </c>
      <c r="F770" t="inlineStr">
        <is>
          <t>GEMA DE OVO PASTEURIZADA NETTO C/1KG UN</t>
        </is>
      </c>
      <c r="G770" t="n">
        <v>2045</v>
      </c>
      <c r="H770" t="n">
        <v>10</v>
      </c>
      <c r="I770" t="inlineStr">
        <is>
          <t>UN</t>
        </is>
      </c>
      <c r="J770" t="inlineStr">
        <is>
          <t>ALIMENTOS</t>
        </is>
      </c>
      <c r="K770" t="inlineStr">
        <is>
          <t>03/2026</t>
        </is>
      </c>
      <c r="L770" t="n">
        <v>46.7</v>
      </c>
      <c r="M770" s="551" t="n">
        <v>46105</v>
      </c>
      <c r="N770" t="n">
        <v>46.7</v>
      </c>
      <c r="O770" t="n">
        <v>46.7</v>
      </c>
      <c r="P770" t="n">
        <v>467</v>
      </c>
    </row>
    <row r="771">
      <c r="A771" t="n">
        <v>79903</v>
      </c>
      <c r="B771" t="n">
        <v>122</v>
      </c>
      <c r="C771" t="inlineStr">
        <is>
          <t>Arcos</t>
        </is>
      </c>
      <c r="D771" s="551" t="n">
        <v>46113</v>
      </c>
      <c r="E771" t="n">
        <v>18550</v>
      </c>
      <c r="F771" t="inlineStr">
        <is>
          <t>APERITIVO ANGOSTURA 200ML</t>
        </is>
      </c>
      <c r="G771" t="n">
        <v>3130</v>
      </c>
      <c r="H771" t="n">
        <v>1.23</v>
      </c>
      <c r="I771" t="inlineStr">
        <is>
          <t>GR</t>
        </is>
      </c>
      <c r="J771" t="inlineStr">
        <is>
          <t>BEBIDAS</t>
        </is>
      </c>
      <c r="K771" t="inlineStr">
        <is>
          <t>03/2026</t>
        </is>
      </c>
      <c r="L771" t="n">
        <v>0</v>
      </c>
      <c r="M771" s="551" t="n">
        <v>46071</v>
      </c>
      <c r="N771" t="n">
        <v>375.8</v>
      </c>
      <c r="O771" t="n">
        <v>180</v>
      </c>
      <c r="P771" t="n">
        <v>462.23</v>
      </c>
    </row>
    <row r="772">
      <c r="A772" t="n">
        <v>80045</v>
      </c>
      <c r="B772" t="n">
        <v>122</v>
      </c>
      <c r="C772" t="inlineStr">
        <is>
          <t>Arcos</t>
        </is>
      </c>
      <c r="D772" s="551" t="n">
        <v>46113</v>
      </c>
      <c r="E772" t="n">
        <v>25416</v>
      </c>
      <c r="F772" t="inlineStr">
        <is>
          <t>LEITE DE AVEIA NUDE C/1L UN</t>
        </is>
      </c>
      <c r="G772" t="n">
        <v>6098</v>
      </c>
      <c r="H772" t="n">
        <v>31</v>
      </c>
      <c r="I772" t="inlineStr">
        <is>
          <t>UN</t>
        </is>
      </c>
      <c r="J772" t="inlineStr">
        <is>
          <t>ALIMENTOS</t>
        </is>
      </c>
      <c r="K772" t="inlineStr">
        <is>
          <t>03/2026</t>
        </is>
      </c>
      <c r="L772" t="n">
        <v>14.9</v>
      </c>
      <c r="M772" s="551" t="n">
        <v>46085</v>
      </c>
      <c r="N772" t="n">
        <v>14.9</v>
      </c>
      <c r="O772" t="n">
        <v>14.9</v>
      </c>
      <c r="P772" t="n">
        <v>461.9</v>
      </c>
    </row>
    <row r="773">
      <c r="A773" t="n">
        <v>80040</v>
      </c>
      <c r="B773" t="n">
        <v>122</v>
      </c>
      <c r="C773" t="inlineStr">
        <is>
          <t>Arcos</t>
        </is>
      </c>
      <c r="D773" s="551" t="n">
        <v>46113</v>
      </c>
      <c r="E773" t="n">
        <v>25156</v>
      </c>
      <c r="F773" t="inlineStr">
        <is>
          <t>CACHACA FAMIGERADA CARVALHO OURO 750ML</t>
        </is>
      </c>
      <c r="G773" t="n">
        <v>5926</v>
      </c>
      <c r="H773" t="n">
        <v>7</v>
      </c>
      <c r="I773" t="inlineStr">
        <is>
          <t>GR</t>
        </is>
      </c>
      <c r="J773" t="inlineStr">
        <is>
          <t>BEBIDAS</t>
        </is>
      </c>
      <c r="K773" t="inlineStr">
        <is>
          <t>03/2026</t>
        </is>
      </c>
      <c r="L773" t="n">
        <v>65</v>
      </c>
      <c r="M773" s="551" t="n">
        <v>46097</v>
      </c>
      <c r="N773" t="n">
        <v>65</v>
      </c>
      <c r="O773" t="n">
        <v>65</v>
      </c>
      <c r="P773" t="n">
        <v>455</v>
      </c>
    </row>
    <row r="774">
      <c r="A774" t="n">
        <v>79992</v>
      </c>
      <c r="B774" t="n">
        <v>122</v>
      </c>
      <c r="C774" t="inlineStr">
        <is>
          <t>Arcos</t>
        </is>
      </c>
      <c r="D774" s="551" t="n">
        <v>46113</v>
      </c>
      <c r="E774" t="n">
        <v>21093</v>
      </c>
      <c r="F774" t="inlineStr">
        <is>
          <t>ACUCAR REFINADO UNIAO 1KG UN</t>
        </is>
      </c>
      <c r="G774" t="n">
        <v>1988</v>
      </c>
      <c r="H774" t="n">
        <v>102</v>
      </c>
      <c r="I774" t="inlineStr">
        <is>
          <t>KG</t>
        </is>
      </c>
      <c r="J774" t="inlineStr">
        <is>
          <t>ALIMENTOS</t>
        </is>
      </c>
      <c r="K774" t="inlineStr">
        <is>
          <t>03/2026</t>
        </is>
      </c>
      <c r="L774" t="n">
        <v>4.37</v>
      </c>
      <c r="M774" s="551" t="n">
        <v>46111</v>
      </c>
      <c r="N774" t="n">
        <v>4.39</v>
      </c>
      <c r="O774" t="n">
        <v>4.39</v>
      </c>
      <c r="P774" t="n">
        <v>445.74</v>
      </c>
    </row>
    <row r="775">
      <c r="A775" t="n">
        <v>80052</v>
      </c>
      <c r="B775" t="n">
        <v>122</v>
      </c>
      <c r="C775" t="inlineStr">
        <is>
          <t>Arcos</t>
        </is>
      </c>
      <c r="D775" s="551" t="n">
        <v>46113</v>
      </c>
      <c r="E775" t="n">
        <v>25562</v>
      </c>
      <c r="F775" t="inlineStr">
        <is>
          <t>CERVEJA CORONA CERO SUNBREW LONG NECK 330ML C/24</t>
        </is>
      </c>
      <c r="G775" t="n">
        <v>6169</v>
      </c>
      <c r="H775" t="n">
        <v>3</v>
      </c>
      <c r="I775" t="inlineStr">
        <is>
          <t>PC</t>
        </is>
      </c>
      <c r="J775" t="inlineStr">
        <is>
          <t>BEBIDAS</t>
        </is>
      </c>
      <c r="K775" t="inlineStr">
        <is>
          <t>03/2026</t>
        </is>
      </c>
      <c r="L775" t="n">
        <v>0</v>
      </c>
      <c r="N775" t="n">
        <v>0</v>
      </c>
      <c r="O775" t="n">
        <v>146.8</v>
      </c>
      <c r="P775" t="n">
        <v>440.4</v>
      </c>
    </row>
    <row r="776">
      <c r="A776" t="n">
        <v>79808</v>
      </c>
      <c r="B776" t="n">
        <v>122</v>
      </c>
      <c r="C776" t="inlineStr">
        <is>
          <t>Arcos</t>
        </is>
      </c>
      <c r="D776" s="551" t="n">
        <v>46113</v>
      </c>
      <c r="E776" t="n">
        <v>17753</v>
      </c>
      <c r="F776" t="inlineStr">
        <is>
          <t>VINHO DO PORTO BRANCO SANDEMAN 750ML</t>
        </is>
      </c>
      <c r="G776" t="n">
        <v>3789</v>
      </c>
      <c r="H776" t="n">
        <v>3</v>
      </c>
      <c r="I776" t="inlineStr">
        <is>
          <t>GR</t>
        </is>
      </c>
      <c r="J776" t="inlineStr">
        <is>
          <t>BEBIDAS</t>
        </is>
      </c>
      <c r="K776" t="inlineStr">
        <is>
          <t>03/2026</t>
        </is>
      </c>
      <c r="L776" t="n">
        <v>0</v>
      </c>
      <c r="N776" t="n">
        <v>0</v>
      </c>
      <c r="O776" t="n">
        <v>152.1</v>
      </c>
      <c r="P776" t="n">
        <v>436.8</v>
      </c>
    </row>
    <row r="777">
      <c r="A777" t="n">
        <v>79921</v>
      </c>
      <c r="B777" t="n">
        <v>122</v>
      </c>
      <c r="C777" t="inlineStr">
        <is>
          <t>Arcos</t>
        </is>
      </c>
      <c r="D777" s="551" t="n">
        <v>46113</v>
      </c>
      <c r="E777" t="n">
        <v>19421</v>
      </c>
      <c r="F777" t="inlineStr">
        <is>
          <t>LEITE INTEGRAL ITALAC C/12</t>
        </is>
      </c>
      <c r="G777" t="n">
        <v>2758</v>
      </c>
      <c r="H777" t="n">
        <v>7</v>
      </c>
      <c r="I777" t="inlineStr">
        <is>
          <t>CX</t>
        </is>
      </c>
      <c r="J777" t="inlineStr">
        <is>
          <t>ALIMENTOS</t>
        </is>
      </c>
      <c r="K777" t="inlineStr">
        <is>
          <t>03/2026</t>
        </is>
      </c>
      <c r="L777" t="n">
        <v>62.34</v>
      </c>
      <c r="M777" s="551" t="n">
        <v>46111</v>
      </c>
      <c r="N777" t="n">
        <v>73.44</v>
      </c>
      <c r="O777" t="n">
        <v>73.92</v>
      </c>
      <c r="P777" t="n">
        <v>436.38</v>
      </c>
    </row>
    <row r="778">
      <c r="A778" t="n">
        <v>80092</v>
      </c>
      <c r="B778" t="n">
        <v>122</v>
      </c>
      <c r="C778" t="inlineStr">
        <is>
          <t>Arcos</t>
        </is>
      </c>
      <c r="D778" s="551" t="n">
        <v>46113</v>
      </c>
      <c r="E778" t="n">
        <v>28819</v>
      </c>
      <c r="F778" t="inlineStr">
        <is>
          <t>PAO DE FORMA TRADICIONAL VISCONTI 400G CX C/10UN</t>
        </is>
      </c>
      <c r="G778" t="n">
        <v>8797</v>
      </c>
      <c r="H778" t="n">
        <v>7</v>
      </c>
      <c r="I778" t="inlineStr">
        <is>
          <t>CX</t>
        </is>
      </c>
      <c r="J778" t="inlineStr">
        <is>
          <t>ALIMENTOS</t>
        </is>
      </c>
      <c r="K778" t="inlineStr">
        <is>
          <t>03/2026</t>
        </is>
      </c>
      <c r="L778" t="n">
        <v>61.79</v>
      </c>
      <c r="M778" s="551" t="n">
        <v>46111</v>
      </c>
      <c r="N778" t="n">
        <v>68.45</v>
      </c>
      <c r="O778" t="n">
        <v>68.45</v>
      </c>
      <c r="P778" t="n">
        <v>432.53</v>
      </c>
    </row>
    <row r="779">
      <c r="A779" t="n">
        <v>79902</v>
      </c>
      <c r="B779" t="n">
        <v>122</v>
      </c>
      <c r="C779" t="inlineStr">
        <is>
          <t>Arcos</t>
        </is>
      </c>
      <c r="D779" s="551" t="n">
        <v>46113</v>
      </c>
      <c r="E779" t="n">
        <v>18547</v>
      </c>
      <c r="F779" t="inlineStr">
        <is>
          <t>APERITIVO APEROL 750ML</t>
        </is>
      </c>
      <c r="G779" t="n">
        <v>3132</v>
      </c>
      <c r="H779" t="n">
        <v>11.19</v>
      </c>
      <c r="I779" t="inlineStr">
        <is>
          <t>GR</t>
        </is>
      </c>
      <c r="J779" t="inlineStr">
        <is>
          <t>BEBIDAS</t>
        </is>
      </c>
      <c r="K779" t="inlineStr">
        <is>
          <t>03/2026</t>
        </is>
      </c>
      <c r="L779" t="n">
        <v>38</v>
      </c>
      <c r="M779" s="551" t="n">
        <v>46105</v>
      </c>
      <c r="N779" t="n">
        <v>38</v>
      </c>
      <c r="O779" t="n">
        <v>37.5</v>
      </c>
      <c r="P779" t="n">
        <v>425.22</v>
      </c>
    </row>
    <row r="780">
      <c r="A780" t="n">
        <v>79925</v>
      </c>
      <c r="B780" t="n">
        <v>122</v>
      </c>
      <c r="C780" t="inlineStr">
        <is>
          <t>Arcos</t>
        </is>
      </c>
      <c r="D780" s="551" t="n">
        <v>46113</v>
      </c>
      <c r="E780" t="n">
        <v>19857</v>
      </c>
      <c r="F780" t="inlineStr">
        <is>
          <t>ACIDO CITRICO KG</t>
        </is>
      </c>
      <c r="G780" t="n">
        <v>2415</v>
      </c>
      <c r="H780" t="n">
        <v>8</v>
      </c>
      <c r="I780" t="inlineStr">
        <is>
          <t>KG</t>
        </is>
      </c>
      <c r="J780" t="inlineStr">
        <is>
          <t>ALIMENTOS</t>
        </is>
      </c>
      <c r="K780" t="inlineStr">
        <is>
          <t>03/2026</t>
        </is>
      </c>
      <c r="L780" t="n">
        <v>52</v>
      </c>
      <c r="M780" s="551" t="n">
        <v>46083</v>
      </c>
      <c r="N780" t="n">
        <v>52</v>
      </c>
      <c r="O780" t="n">
        <v>57.33</v>
      </c>
      <c r="P780" t="n">
        <v>416</v>
      </c>
    </row>
    <row r="781">
      <c r="A781" t="n">
        <v>79965</v>
      </c>
      <c r="B781" t="n">
        <v>122</v>
      </c>
      <c r="C781" t="inlineStr">
        <is>
          <t>Arcos</t>
        </is>
      </c>
      <c r="D781" s="551" t="n">
        <v>46113</v>
      </c>
      <c r="E781" t="n">
        <v>20645</v>
      </c>
      <c r="F781" t="inlineStr">
        <is>
          <t>MILHO VERDE QUERO C/2KG</t>
        </is>
      </c>
      <c r="G781" t="n">
        <v>2113</v>
      </c>
      <c r="H781" t="n">
        <v>18</v>
      </c>
      <c r="I781" t="inlineStr">
        <is>
          <t>LT</t>
        </is>
      </c>
      <c r="J781" t="inlineStr">
        <is>
          <t>ALIMENTOS</t>
        </is>
      </c>
      <c r="K781" t="inlineStr">
        <is>
          <t>03/2026</t>
        </is>
      </c>
      <c r="L781" t="n">
        <v>22.98</v>
      </c>
      <c r="M781" s="551" t="n">
        <v>46111</v>
      </c>
      <c r="N781" t="n">
        <v>22.9</v>
      </c>
      <c r="O781" t="n">
        <v>22.9</v>
      </c>
      <c r="P781" t="n">
        <v>413.64</v>
      </c>
    </row>
    <row r="782">
      <c r="A782" t="n">
        <v>79868</v>
      </c>
      <c r="B782" t="n">
        <v>122</v>
      </c>
      <c r="C782" t="inlineStr">
        <is>
          <t>Arcos</t>
        </is>
      </c>
      <c r="D782" s="551" t="n">
        <v>46113</v>
      </c>
      <c r="E782" t="n">
        <v>18266</v>
      </c>
      <c r="F782" t="inlineStr">
        <is>
          <t>RUM HAVANA RESERVA 7 ANOS 700ML</t>
        </is>
      </c>
      <c r="G782" t="n">
        <v>3364</v>
      </c>
      <c r="H782" t="n">
        <v>2.76</v>
      </c>
      <c r="I782" t="inlineStr">
        <is>
          <t>UN</t>
        </is>
      </c>
      <c r="J782" t="inlineStr">
        <is>
          <t>BEBIDAS</t>
        </is>
      </c>
      <c r="K782" t="inlineStr">
        <is>
          <t>03/2026</t>
        </is>
      </c>
      <c r="L782" t="n">
        <v>0</v>
      </c>
      <c r="M782" s="551" t="n">
        <v>45994</v>
      </c>
      <c r="N782" t="n">
        <v>148.77</v>
      </c>
      <c r="O782" t="n">
        <v>148.77</v>
      </c>
      <c r="P782" t="n">
        <v>410.61</v>
      </c>
    </row>
    <row r="783">
      <c r="A783" t="n">
        <v>79993</v>
      </c>
      <c r="B783" t="n">
        <v>122</v>
      </c>
      <c r="C783" t="inlineStr">
        <is>
          <t>Arcos</t>
        </is>
      </c>
      <c r="D783" s="551" t="n">
        <v>46113</v>
      </c>
      <c r="E783" t="n">
        <v>21098</v>
      </c>
      <c r="F783" t="inlineStr">
        <is>
          <t>ACUCAR MASCAVO UNIAO C/1KG</t>
        </is>
      </c>
      <c r="G783" t="n">
        <v>1987</v>
      </c>
      <c r="H783" t="n">
        <v>23</v>
      </c>
      <c r="I783" t="inlineStr">
        <is>
          <t>PC</t>
        </is>
      </c>
      <c r="J783" t="inlineStr">
        <is>
          <t>ALIMENTOS</t>
        </is>
      </c>
      <c r="K783" t="inlineStr">
        <is>
          <t>03/2026</t>
        </is>
      </c>
      <c r="L783" t="n">
        <v>17.51</v>
      </c>
      <c r="M783" s="551" t="n">
        <v>46098</v>
      </c>
      <c r="N783" t="n">
        <v>17.83</v>
      </c>
      <c r="O783" t="n">
        <v>17.83</v>
      </c>
      <c r="P783" t="n">
        <v>402.73</v>
      </c>
    </row>
    <row r="784">
      <c r="A784" t="n">
        <v>80016</v>
      </c>
      <c r="B784" t="n">
        <v>122</v>
      </c>
      <c r="C784" t="inlineStr">
        <is>
          <t>Arcos</t>
        </is>
      </c>
      <c r="D784" s="551" t="n">
        <v>46113</v>
      </c>
      <c r="E784" t="n">
        <v>24199</v>
      </c>
      <c r="F784" t="inlineStr">
        <is>
          <t>COSTELINHA SUINA</t>
        </is>
      </c>
      <c r="G784" t="n">
        <v>5084</v>
      </c>
      <c r="H784" t="n">
        <v>20</v>
      </c>
      <c r="I784" t="inlineStr">
        <is>
          <t>KG</t>
        </is>
      </c>
      <c r="J784" t="inlineStr">
        <is>
          <t>ALIMENTOS</t>
        </is>
      </c>
      <c r="K784" t="inlineStr">
        <is>
          <t>03/2026</t>
        </is>
      </c>
      <c r="L784" t="n">
        <v>19.99</v>
      </c>
      <c r="M784" s="551" t="n">
        <v>46111</v>
      </c>
      <c r="N784" t="n">
        <v>19.99</v>
      </c>
      <c r="O784" t="n">
        <v>19.99</v>
      </c>
      <c r="P784" t="n">
        <v>399.8</v>
      </c>
    </row>
    <row r="785">
      <c r="A785" t="n">
        <v>79843</v>
      </c>
      <c r="B785" t="n">
        <v>122</v>
      </c>
      <c r="C785" t="inlineStr">
        <is>
          <t>Arcos</t>
        </is>
      </c>
      <c r="D785" s="551" t="n">
        <v>46113</v>
      </c>
      <c r="E785" t="n">
        <v>18159</v>
      </c>
      <c r="F785" t="inlineStr">
        <is>
          <t>WHISKY BALLANTINES FINEST 1L</t>
        </is>
      </c>
      <c r="G785" t="n">
        <v>3461</v>
      </c>
      <c r="H785" t="n">
        <v>2</v>
      </c>
      <c r="I785" t="inlineStr">
        <is>
          <t>GR</t>
        </is>
      </c>
      <c r="J785" t="inlineStr">
        <is>
          <t>BEBIDAS</t>
        </is>
      </c>
      <c r="K785" t="inlineStr">
        <is>
          <t>03/2026</t>
        </is>
      </c>
      <c r="L785" t="n">
        <v>0</v>
      </c>
      <c r="N785" t="n">
        <v>0</v>
      </c>
      <c r="O785" t="n">
        <v>0</v>
      </c>
      <c r="P785" t="n">
        <v>398.37</v>
      </c>
    </row>
    <row r="786">
      <c r="A786" t="n">
        <v>79849</v>
      </c>
      <c r="B786" t="n">
        <v>122</v>
      </c>
      <c r="C786" t="inlineStr">
        <is>
          <t>Arcos</t>
        </is>
      </c>
      <c r="D786" s="551" t="n">
        <v>46113</v>
      </c>
      <c r="E786" t="n">
        <v>18185</v>
      </c>
      <c r="F786" t="inlineStr">
        <is>
          <t>VODKA CIROC DE PINEAPPLE 750ML</t>
        </is>
      </c>
      <c r="G786" t="n">
        <v>3438</v>
      </c>
      <c r="H786" t="n">
        <v>2</v>
      </c>
      <c r="I786" t="inlineStr">
        <is>
          <t>GR</t>
        </is>
      </c>
      <c r="J786" t="inlineStr">
        <is>
          <t>BEBIDAS</t>
        </is>
      </c>
      <c r="K786" t="inlineStr">
        <is>
          <t>03/2026</t>
        </is>
      </c>
      <c r="L786" t="n">
        <v>0</v>
      </c>
      <c r="N786" t="n">
        <v>0</v>
      </c>
      <c r="O786" t="n">
        <v>0</v>
      </c>
      <c r="P786" t="n">
        <v>395.22</v>
      </c>
    </row>
    <row r="787">
      <c r="A787" t="n">
        <v>80054</v>
      </c>
      <c r="B787" t="n">
        <v>122</v>
      </c>
      <c r="C787" t="inlineStr">
        <is>
          <t>Arcos</t>
        </is>
      </c>
      <c r="D787" s="551" t="n">
        <v>46113</v>
      </c>
      <c r="E787" t="n">
        <v>25645</v>
      </c>
      <c r="F787" t="inlineStr">
        <is>
          <t>VINHO BRANCO GONZALES BYASS SOLERA 750ML</t>
        </is>
      </c>
      <c r="G787" t="n">
        <v>6208</v>
      </c>
      <c r="H787" t="n">
        <v>2</v>
      </c>
      <c r="I787" t="inlineStr">
        <is>
          <t>GR</t>
        </is>
      </c>
      <c r="J787" t="inlineStr">
        <is>
          <t>BEBIDAS</t>
        </is>
      </c>
      <c r="K787" t="inlineStr">
        <is>
          <t>03/2026</t>
        </is>
      </c>
      <c r="L787" t="n">
        <v>0</v>
      </c>
      <c r="N787" t="n">
        <v>0</v>
      </c>
      <c r="O787" t="n">
        <v>0</v>
      </c>
      <c r="P787" t="n">
        <v>389.04</v>
      </c>
    </row>
    <row r="788">
      <c r="A788" t="n">
        <v>79874</v>
      </c>
      <c r="B788" t="n">
        <v>122</v>
      </c>
      <c r="C788" t="inlineStr">
        <is>
          <t>Arcos</t>
        </is>
      </c>
      <c r="D788" s="551" t="n">
        <v>46113</v>
      </c>
      <c r="E788" t="n">
        <v>18296</v>
      </c>
      <c r="F788" t="inlineStr">
        <is>
          <t>LICOR SAN BASILE TRIPLE SEC 700ML</t>
        </is>
      </c>
      <c r="G788" t="n">
        <v>3333</v>
      </c>
      <c r="H788" t="n">
        <v>4.31</v>
      </c>
      <c r="I788" t="inlineStr">
        <is>
          <t>GR</t>
        </is>
      </c>
      <c r="J788" t="inlineStr">
        <is>
          <t>BEBIDAS</t>
        </is>
      </c>
      <c r="K788" t="inlineStr">
        <is>
          <t>03/2026</t>
        </is>
      </c>
      <c r="L788" t="n">
        <v>0</v>
      </c>
      <c r="M788" s="551" t="n">
        <v>45979</v>
      </c>
      <c r="N788" t="n">
        <v>90.08</v>
      </c>
      <c r="O788" t="n">
        <v>90.08</v>
      </c>
      <c r="P788" t="n">
        <v>388.24</v>
      </c>
    </row>
    <row r="789">
      <c r="A789" t="n">
        <v>79899</v>
      </c>
      <c r="B789" t="n">
        <v>122</v>
      </c>
      <c r="C789" t="inlineStr">
        <is>
          <t>Arcos</t>
        </is>
      </c>
      <c r="D789" s="551" t="n">
        <v>46113</v>
      </c>
      <c r="E789" t="n">
        <v>18543</v>
      </c>
      <c r="F789" t="inlineStr">
        <is>
          <t>APERITIVO CYNAR 900ML</t>
        </is>
      </c>
      <c r="G789" t="n">
        <v>3135</v>
      </c>
      <c r="H789" t="n">
        <v>17.6</v>
      </c>
      <c r="I789" t="inlineStr">
        <is>
          <t>GR</t>
        </is>
      </c>
      <c r="J789" t="inlineStr">
        <is>
          <t>BEBIDAS</t>
        </is>
      </c>
      <c r="K789" t="inlineStr">
        <is>
          <t>03/2026</t>
        </is>
      </c>
      <c r="L789" t="n">
        <v>21.71</v>
      </c>
      <c r="M789" s="551" t="n">
        <v>46094</v>
      </c>
      <c r="N789" t="n">
        <v>22.3</v>
      </c>
      <c r="O789" t="n">
        <v>18</v>
      </c>
      <c r="P789" t="n">
        <v>382.1</v>
      </c>
    </row>
    <row r="790">
      <c r="A790" t="n">
        <v>79897</v>
      </c>
      <c r="B790" t="n">
        <v>122</v>
      </c>
      <c r="C790" t="inlineStr">
        <is>
          <t>Arcos</t>
        </is>
      </c>
      <c r="D790" s="551" t="n">
        <v>46113</v>
      </c>
      <c r="E790" t="n">
        <v>18540</v>
      </c>
      <c r="F790" t="inlineStr">
        <is>
          <t>APERITIVO FERNET BRANCA FRATELLI 750ML</t>
        </is>
      </c>
      <c r="G790" t="n">
        <v>3138</v>
      </c>
      <c r="H790" t="n">
        <v>3.56</v>
      </c>
      <c r="I790" t="inlineStr">
        <is>
          <t>GR</t>
        </is>
      </c>
      <c r="J790" t="inlineStr">
        <is>
          <t>BEBIDAS</t>
        </is>
      </c>
      <c r="K790" t="inlineStr">
        <is>
          <t>03/2026</t>
        </is>
      </c>
      <c r="L790" t="n">
        <v>0</v>
      </c>
      <c r="M790" s="551" t="n">
        <v>45978</v>
      </c>
      <c r="N790" t="n">
        <v>102</v>
      </c>
      <c r="O790" t="n">
        <v>82</v>
      </c>
      <c r="P790" t="n">
        <v>363.12</v>
      </c>
    </row>
    <row r="791">
      <c r="A791" t="n">
        <v>80078</v>
      </c>
      <c r="B791" t="n">
        <v>122</v>
      </c>
      <c r="C791" t="inlineStr">
        <is>
          <t>Arcos</t>
        </is>
      </c>
      <c r="D791" s="551" t="n">
        <v>46113</v>
      </c>
      <c r="E791" t="n">
        <v>26881</v>
      </c>
      <c r="F791" t="inlineStr">
        <is>
          <t>CASCA DE CARVALHO KG</t>
        </is>
      </c>
      <c r="G791" t="n">
        <v>6950</v>
      </c>
      <c r="H791" t="n">
        <v>5.5</v>
      </c>
      <c r="I791" t="inlineStr">
        <is>
          <t>KG</t>
        </is>
      </c>
      <c r="J791" t="inlineStr">
        <is>
          <t>ALIMENTOS</t>
        </is>
      </c>
      <c r="K791" t="inlineStr">
        <is>
          <t>03/2026</t>
        </is>
      </c>
      <c r="L791" t="n">
        <v>0</v>
      </c>
      <c r="M791" s="551" t="n">
        <v>46003</v>
      </c>
      <c r="N791" t="n">
        <v>65</v>
      </c>
      <c r="O791" t="n">
        <v>65</v>
      </c>
      <c r="P791" t="n">
        <v>357.5</v>
      </c>
    </row>
    <row r="792">
      <c r="A792" t="n">
        <v>79857</v>
      </c>
      <c r="B792" t="n">
        <v>122</v>
      </c>
      <c r="C792" t="inlineStr">
        <is>
          <t>Arcos</t>
        </is>
      </c>
      <c r="D792" s="551" t="n">
        <v>46113</v>
      </c>
      <c r="E792" t="n">
        <v>18218</v>
      </c>
      <c r="F792" t="inlineStr">
        <is>
          <t>VERMOUTH CINZANO ROSSO ARGENTINO 1L</t>
        </is>
      </c>
      <c r="G792" t="n">
        <v>3410</v>
      </c>
      <c r="H792" t="n">
        <v>13</v>
      </c>
      <c r="I792" t="inlineStr">
        <is>
          <t>GR</t>
        </is>
      </c>
      <c r="J792" t="inlineStr">
        <is>
          <t>BEBIDAS</t>
        </is>
      </c>
      <c r="K792" t="inlineStr">
        <is>
          <t>03/2026</t>
        </is>
      </c>
      <c r="L792" t="n">
        <v>26.4</v>
      </c>
      <c r="M792" s="551" t="n">
        <v>46106</v>
      </c>
      <c r="N792" t="n">
        <v>26.4</v>
      </c>
      <c r="O792" t="n">
        <v>26</v>
      </c>
      <c r="P792" t="n">
        <v>343.2</v>
      </c>
    </row>
    <row r="793">
      <c r="A793" t="n">
        <v>79964</v>
      </c>
      <c r="B793" t="n">
        <v>122</v>
      </c>
      <c r="C793" t="inlineStr">
        <is>
          <t>Arcos</t>
        </is>
      </c>
      <c r="D793" s="551" t="n">
        <v>46113</v>
      </c>
      <c r="E793" t="n">
        <v>20621</v>
      </c>
      <c r="F793" t="inlineStr">
        <is>
          <t>PEPINO EM CONSERVA HEMMER C/300G</t>
        </is>
      </c>
      <c r="G793" t="n">
        <v>2117</v>
      </c>
      <c r="H793" t="n">
        <v>15</v>
      </c>
      <c r="I793" t="inlineStr">
        <is>
          <t>PT</t>
        </is>
      </c>
      <c r="J793" t="inlineStr">
        <is>
          <t>ALIMENTOS</t>
        </is>
      </c>
      <c r="K793" t="inlineStr">
        <is>
          <t>03/2026</t>
        </is>
      </c>
      <c r="L793" t="n">
        <v>22.88</v>
      </c>
      <c r="M793" s="551" t="n">
        <v>46106</v>
      </c>
      <c r="N793" t="n">
        <v>22.88</v>
      </c>
      <c r="O793" t="n">
        <v>22.88</v>
      </c>
      <c r="P793" t="n">
        <v>343.2</v>
      </c>
    </row>
    <row r="794">
      <c r="A794" t="n">
        <v>79939</v>
      </c>
      <c r="B794" t="n">
        <v>122</v>
      </c>
      <c r="C794" t="inlineStr">
        <is>
          <t>Arcos</t>
        </is>
      </c>
      <c r="D794" s="551" t="n">
        <v>46113</v>
      </c>
      <c r="E794" t="n">
        <v>20114</v>
      </c>
      <c r="F794" t="inlineStr">
        <is>
          <t>MACARRAO LINGUINE GRANO DURO DIVELLA  500GR</t>
        </is>
      </c>
      <c r="G794" t="n">
        <v>2292</v>
      </c>
      <c r="H794" t="n">
        <v>39</v>
      </c>
      <c r="I794" t="inlineStr">
        <is>
          <t>UN</t>
        </is>
      </c>
      <c r="J794" t="inlineStr">
        <is>
          <t>ALIMENTOS</t>
        </is>
      </c>
      <c r="K794" t="inlineStr">
        <is>
          <t>03/2026</t>
        </is>
      </c>
      <c r="L794" t="n">
        <v>8.710000000000001</v>
      </c>
      <c r="M794" s="551" t="n">
        <v>46098</v>
      </c>
      <c r="N794" t="n">
        <v>8.699999999999999</v>
      </c>
      <c r="O794" t="n">
        <v>8.699999999999999</v>
      </c>
      <c r="P794" t="n">
        <v>339.69</v>
      </c>
    </row>
    <row r="795">
      <c r="A795" t="n">
        <v>80074</v>
      </c>
      <c r="B795" t="n">
        <v>122</v>
      </c>
      <c r="C795" t="inlineStr">
        <is>
          <t>Arcos</t>
        </is>
      </c>
      <c r="D795" s="551" t="n">
        <v>46113</v>
      </c>
      <c r="E795" t="n">
        <v>26596</v>
      </c>
      <c r="F795" t="inlineStr">
        <is>
          <t>QUEIJO GORGONZOLA SERRA DAS ANTAS (PECAS DE 660G) KG</t>
        </is>
      </c>
      <c r="G795" t="n">
        <v>6808</v>
      </c>
      <c r="H795" t="n">
        <v>3.3</v>
      </c>
      <c r="I795" t="inlineStr">
        <is>
          <t>KG</t>
        </is>
      </c>
      <c r="J795" t="inlineStr">
        <is>
          <t>ALIMENTOS</t>
        </is>
      </c>
      <c r="K795" t="inlineStr">
        <is>
          <t>03/2026</t>
        </is>
      </c>
      <c r="L795" t="n">
        <v>100.2</v>
      </c>
      <c r="M795" s="551" t="n">
        <v>46106</v>
      </c>
      <c r="N795" t="n">
        <v>100.2</v>
      </c>
      <c r="O795" t="n">
        <v>100.2</v>
      </c>
      <c r="P795" t="n">
        <v>330.66</v>
      </c>
    </row>
    <row r="796">
      <c r="A796" t="n">
        <v>79955</v>
      </c>
      <c r="B796" t="n">
        <v>122</v>
      </c>
      <c r="C796" t="inlineStr">
        <is>
          <t>Arcos</t>
        </is>
      </c>
      <c r="D796" s="551" t="n">
        <v>46113</v>
      </c>
      <c r="E796" t="n">
        <v>20358</v>
      </c>
      <c r="F796" t="inlineStr">
        <is>
          <t>FARINHA PANKO ROMARIZ C/1KG</t>
        </is>
      </c>
      <c r="G796" t="n">
        <v>2200</v>
      </c>
      <c r="H796" t="n">
        <v>23</v>
      </c>
      <c r="I796" t="inlineStr">
        <is>
          <t>PC</t>
        </is>
      </c>
      <c r="J796" t="inlineStr">
        <is>
          <t>ALIMENTOS</t>
        </is>
      </c>
      <c r="K796" t="inlineStr">
        <is>
          <t>03/2026</t>
        </is>
      </c>
      <c r="L796" t="n">
        <v>14.25</v>
      </c>
      <c r="M796" s="551" t="n">
        <v>46111</v>
      </c>
      <c r="N796" t="n">
        <v>14.25</v>
      </c>
      <c r="O796" t="n">
        <v>14.25</v>
      </c>
      <c r="P796" t="n">
        <v>327.75</v>
      </c>
    </row>
    <row r="797">
      <c r="A797" t="n">
        <v>79837</v>
      </c>
      <c r="B797" t="n">
        <v>122</v>
      </c>
      <c r="C797" t="inlineStr">
        <is>
          <t>Arcos</t>
        </is>
      </c>
      <c r="D797" s="551" t="n">
        <v>46113</v>
      </c>
      <c r="E797" t="n">
        <v>18138</v>
      </c>
      <c r="F797" t="inlineStr">
        <is>
          <t>WHISKY GLENFIDDICH 15 ANOS 750ML</t>
        </is>
      </c>
      <c r="G797" t="n">
        <v>3480</v>
      </c>
      <c r="H797" t="n">
        <v>0.6</v>
      </c>
      <c r="I797" t="inlineStr">
        <is>
          <t>GR</t>
        </is>
      </c>
      <c r="J797" t="inlineStr">
        <is>
          <t>BEBIDAS</t>
        </is>
      </c>
      <c r="K797" t="inlineStr">
        <is>
          <t>03/2026</t>
        </is>
      </c>
      <c r="L797" t="n">
        <v>0</v>
      </c>
      <c r="M797" s="551" t="n">
        <v>45811</v>
      </c>
      <c r="N797" t="n">
        <v>545.01</v>
      </c>
      <c r="O797" t="n">
        <v>545.01</v>
      </c>
      <c r="P797" t="n">
        <v>327.01</v>
      </c>
    </row>
    <row r="798">
      <c r="A798" t="n">
        <v>79816</v>
      </c>
      <c r="B798" t="n">
        <v>122</v>
      </c>
      <c r="C798" t="inlineStr">
        <is>
          <t>Arcos</t>
        </is>
      </c>
      <c r="D798" s="551" t="n">
        <v>46113</v>
      </c>
      <c r="E798" t="n">
        <v>17895</v>
      </c>
      <c r="F798" t="inlineStr">
        <is>
          <t>PEPSI COLA LATA 350ML C/12</t>
        </is>
      </c>
      <c r="G798" t="n">
        <v>3665</v>
      </c>
      <c r="H798" t="n">
        <v>14.17</v>
      </c>
      <c r="I798" t="inlineStr">
        <is>
          <t>PC</t>
        </is>
      </c>
      <c r="J798" t="inlineStr">
        <is>
          <t>BEBIDAS</t>
        </is>
      </c>
      <c r="K798" t="inlineStr">
        <is>
          <t>03/2026</t>
        </is>
      </c>
      <c r="L798" t="n">
        <v>23.06</v>
      </c>
      <c r="M798" s="551" t="n">
        <v>46094</v>
      </c>
      <c r="N798" t="n">
        <v>23.06</v>
      </c>
      <c r="O798" t="n">
        <v>26.57</v>
      </c>
      <c r="P798" t="n">
        <v>326.76</v>
      </c>
    </row>
    <row r="799">
      <c r="A799" t="n">
        <v>80024</v>
      </c>
      <c r="B799" t="n">
        <v>122</v>
      </c>
      <c r="C799" t="inlineStr">
        <is>
          <t>Arcos</t>
        </is>
      </c>
      <c r="D799" s="551" t="n">
        <v>46113</v>
      </c>
      <c r="E799" t="n">
        <v>24704</v>
      </c>
      <c r="F799" t="inlineStr">
        <is>
          <t>LICOR AJIWAI UMESHU 2L</t>
        </is>
      </c>
      <c r="G799" t="n">
        <v>5722</v>
      </c>
      <c r="H799" t="n">
        <v>2</v>
      </c>
      <c r="I799" t="inlineStr">
        <is>
          <t>GR</t>
        </is>
      </c>
      <c r="J799" t="inlineStr">
        <is>
          <t>BEBIDAS</t>
        </is>
      </c>
      <c r="K799" t="inlineStr">
        <is>
          <t>03/2026</t>
        </is>
      </c>
      <c r="L799" t="n">
        <v>0</v>
      </c>
      <c r="M799" s="551" t="n">
        <v>45615</v>
      </c>
      <c r="N799" t="n">
        <v>159.9</v>
      </c>
      <c r="O799" t="n">
        <v>159.9</v>
      </c>
      <c r="P799" t="n">
        <v>319.8</v>
      </c>
    </row>
    <row r="800">
      <c r="A800" t="n">
        <v>79835</v>
      </c>
      <c r="B800" t="n">
        <v>122</v>
      </c>
      <c r="C800" t="inlineStr">
        <is>
          <t>Arcos</t>
        </is>
      </c>
      <c r="D800" s="551" t="n">
        <v>46113</v>
      </c>
      <c r="E800" t="n">
        <v>18129</v>
      </c>
      <c r="F800" t="inlineStr">
        <is>
          <t>WHISKY JACK DANIELS 1L</t>
        </is>
      </c>
      <c r="G800" t="n">
        <v>3486</v>
      </c>
      <c r="H800" t="n">
        <v>2.71</v>
      </c>
      <c r="I800" t="inlineStr">
        <is>
          <t>GR</t>
        </is>
      </c>
      <c r="J800" t="inlineStr">
        <is>
          <t>BEBIDAS</t>
        </is>
      </c>
      <c r="K800" t="inlineStr">
        <is>
          <t>03/2026</t>
        </is>
      </c>
      <c r="L800" t="n">
        <v>0</v>
      </c>
      <c r="M800" s="551" t="n">
        <v>45993</v>
      </c>
      <c r="N800" t="n">
        <v>117</v>
      </c>
      <c r="O800" t="n">
        <v>132.05</v>
      </c>
      <c r="P800" t="n">
        <v>317.07</v>
      </c>
    </row>
    <row r="801">
      <c r="A801" t="n">
        <v>79814</v>
      </c>
      <c r="B801" t="n">
        <v>122</v>
      </c>
      <c r="C801" t="inlineStr">
        <is>
          <t>Arcos</t>
        </is>
      </c>
      <c r="D801" s="551" t="n">
        <v>46113</v>
      </c>
      <c r="E801" t="n">
        <v>17883</v>
      </c>
      <c r="F801" t="inlineStr">
        <is>
          <t>SODA LIMONADA ANTARCTICA DIET LATA 350ML C/12</t>
        </is>
      </c>
      <c r="G801" t="n">
        <v>3673</v>
      </c>
      <c r="H801" t="n">
        <v>13.33</v>
      </c>
      <c r="I801" t="inlineStr">
        <is>
          <t>PC</t>
        </is>
      </c>
      <c r="J801" t="inlineStr">
        <is>
          <t>BEBIDAS</t>
        </is>
      </c>
      <c r="K801" t="inlineStr">
        <is>
          <t>03/2026</t>
        </is>
      </c>
      <c r="L801" t="n">
        <v>23.45</v>
      </c>
      <c r="M801" s="551" t="n">
        <v>46094</v>
      </c>
      <c r="N801" t="n">
        <v>23.45</v>
      </c>
      <c r="O801" t="n">
        <v>28.32</v>
      </c>
      <c r="P801" t="n">
        <v>312.59</v>
      </c>
    </row>
    <row r="802">
      <c r="A802" t="n">
        <v>79901</v>
      </c>
      <c r="B802" t="n">
        <v>122</v>
      </c>
      <c r="C802" t="inlineStr">
        <is>
          <t>Arcos</t>
        </is>
      </c>
      <c r="D802" s="551" t="n">
        <v>46113</v>
      </c>
      <c r="E802" t="n">
        <v>18546</v>
      </c>
      <c r="F802" t="inlineStr">
        <is>
          <t>APERITIVO AVERNA AMARO 700ML</t>
        </is>
      </c>
      <c r="G802" t="n">
        <v>3133</v>
      </c>
      <c r="H802" t="n">
        <v>3.75</v>
      </c>
      <c r="I802" t="inlineStr">
        <is>
          <t>GR</t>
        </is>
      </c>
      <c r="J802" t="inlineStr">
        <is>
          <t>BEBIDAS</t>
        </is>
      </c>
      <c r="K802" t="inlineStr">
        <is>
          <t>03/2026</t>
        </is>
      </c>
      <c r="L802" t="n">
        <v>0</v>
      </c>
      <c r="M802" s="551" t="n">
        <v>45987</v>
      </c>
      <c r="N802" t="n">
        <v>81.06</v>
      </c>
      <c r="O802" t="n">
        <v>82.69</v>
      </c>
      <c r="P802" t="n">
        <v>303.98</v>
      </c>
    </row>
    <row r="803">
      <c r="A803" t="n">
        <v>79977</v>
      </c>
      <c r="B803" t="n">
        <v>122</v>
      </c>
      <c r="C803" t="inlineStr">
        <is>
          <t>Arcos</t>
        </is>
      </c>
      <c r="D803" s="551" t="n">
        <v>46113</v>
      </c>
      <c r="E803" t="n">
        <v>20908</v>
      </c>
      <c r="F803" t="inlineStr">
        <is>
          <t>CHOCOLATE GOTAS MEIO AMARGO COBERTURA SICAO C/2,05KG</t>
        </is>
      </c>
      <c r="G803" t="n">
        <v>2035</v>
      </c>
      <c r="H803" t="n">
        <v>4</v>
      </c>
      <c r="I803" t="inlineStr">
        <is>
          <t>PC</t>
        </is>
      </c>
      <c r="J803" t="inlineStr">
        <is>
          <t>ALIMENTOS</t>
        </is>
      </c>
      <c r="K803" t="inlineStr">
        <is>
          <t>03/2026</t>
        </is>
      </c>
      <c r="L803" t="n">
        <v>0</v>
      </c>
      <c r="M803" s="551" t="n">
        <v>46049</v>
      </c>
      <c r="N803" t="n">
        <v>74.84999999999999</v>
      </c>
      <c r="O803" t="n">
        <v>79.98999999999999</v>
      </c>
      <c r="P803" t="n">
        <v>299.4</v>
      </c>
    </row>
    <row r="804">
      <c r="A804" t="n">
        <v>79915</v>
      </c>
      <c r="B804" t="n">
        <v>122</v>
      </c>
      <c r="C804" t="inlineStr">
        <is>
          <t>Arcos</t>
        </is>
      </c>
      <c r="D804" s="551" t="n">
        <v>46113</v>
      </c>
      <c r="E804" t="n">
        <v>19324</v>
      </c>
      <c r="F804" t="inlineStr">
        <is>
          <t>QUEIJO MUSSARELA TRES MARIAS KG</t>
        </is>
      </c>
      <c r="G804" t="n">
        <v>2773</v>
      </c>
      <c r="H804" t="n">
        <v>8</v>
      </c>
      <c r="I804" t="inlineStr">
        <is>
          <t>KG</t>
        </is>
      </c>
      <c r="J804" t="inlineStr">
        <is>
          <t>ALIMENTOS</t>
        </is>
      </c>
      <c r="K804" t="inlineStr">
        <is>
          <t>03/2026</t>
        </is>
      </c>
      <c r="L804" t="n">
        <v>37.1</v>
      </c>
      <c r="M804" s="551" t="n">
        <v>46105</v>
      </c>
      <c r="N804" t="n">
        <v>41.22</v>
      </c>
      <c r="O804" t="n">
        <v>37.94</v>
      </c>
      <c r="P804" t="n">
        <v>296.8</v>
      </c>
    </row>
    <row r="805">
      <c r="A805" t="n">
        <v>80025</v>
      </c>
      <c r="B805" t="n">
        <v>122</v>
      </c>
      <c r="C805" t="inlineStr">
        <is>
          <t>Arcos</t>
        </is>
      </c>
      <c r="D805" s="551" t="n">
        <v>46113</v>
      </c>
      <c r="E805" t="n">
        <v>24712</v>
      </c>
      <c r="F805" t="inlineStr">
        <is>
          <t>VERMOUTH DOLIN ROUGE 750ML</t>
        </is>
      </c>
      <c r="G805" t="n">
        <v>5726</v>
      </c>
      <c r="H805" t="n">
        <v>2</v>
      </c>
      <c r="I805" t="inlineStr">
        <is>
          <t>GR</t>
        </is>
      </c>
      <c r="J805" t="inlineStr">
        <is>
          <t>ALIMENTOS</t>
        </is>
      </c>
      <c r="K805" t="inlineStr">
        <is>
          <t>03/2026</t>
        </is>
      </c>
      <c r="L805" t="n">
        <v>0</v>
      </c>
      <c r="M805" s="551" t="n">
        <v>45728</v>
      </c>
      <c r="N805" t="n">
        <v>145.6</v>
      </c>
      <c r="O805" t="n">
        <v>145.6</v>
      </c>
      <c r="P805" t="n">
        <v>291.2</v>
      </c>
    </row>
    <row r="806">
      <c r="A806" t="n">
        <v>79956</v>
      </c>
      <c r="B806" t="n">
        <v>122</v>
      </c>
      <c r="C806" t="inlineStr">
        <is>
          <t>Arcos</t>
        </is>
      </c>
      <c r="D806" s="551" t="n">
        <v>46113</v>
      </c>
      <c r="E806" t="n">
        <v>20360</v>
      </c>
      <c r="F806" t="inlineStr">
        <is>
          <t>FARINHA DE TRIGO ANACONDA C/5KG</t>
        </is>
      </c>
      <c r="G806" t="n">
        <v>2199</v>
      </c>
      <c r="H806" t="n">
        <v>13</v>
      </c>
      <c r="I806" t="inlineStr">
        <is>
          <t>PC</t>
        </is>
      </c>
      <c r="J806" t="inlineStr">
        <is>
          <t>ALIMENTOS</t>
        </is>
      </c>
      <c r="K806" t="inlineStr">
        <is>
          <t>03/2026</t>
        </is>
      </c>
      <c r="L806" t="n">
        <v>21.65</v>
      </c>
      <c r="M806" s="551" t="n">
        <v>46111</v>
      </c>
      <c r="N806" t="n">
        <v>21.1</v>
      </c>
      <c r="O806" t="n">
        <v>21.1</v>
      </c>
      <c r="P806" t="n">
        <v>281.45</v>
      </c>
    </row>
    <row r="807">
      <c r="A807" t="n">
        <v>80004</v>
      </c>
      <c r="B807" t="n">
        <v>122</v>
      </c>
      <c r="C807" t="inlineStr">
        <is>
          <t>Arcos</t>
        </is>
      </c>
      <c r="D807" s="551" t="n">
        <v>46113</v>
      </c>
      <c r="E807" t="n">
        <v>23698</v>
      </c>
      <c r="F807" t="inlineStr">
        <is>
          <t>FARINHA DE AMENDOA KG</t>
        </is>
      </c>
      <c r="G807" t="n">
        <v>2188</v>
      </c>
      <c r="H807" t="n">
        <v>4</v>
      </c>
      <c r="I807" t="inlineStr">
        <is>
          <t>KG</t>
        </is>
      </c>
      <c r="J807" t="inlineStr">
        <is>
          <t>ALIMENTOS</t>
        </is>
      </c>
      <c r="K807" t="inlineStr">
        <is>
          <t>03/2026</t>
        </is>
      </c>
      <c r="L807" t="n">
        <v>0</v>
      </c>
      <c r="M807" s="551" t="n">
        <v>46009</v>
      </c>
      <c r="N807" t="n">
        <v>68.75</v>
      </c>
      <c r="O807" t="n">
        <v>75.2</v>
      </c>
      <c r="P807" t="n">
        <v>275</v>
      </c>
    </row>
    <row r="808">
      <c r="A808" t="n">
        <v>79878</v>
      </c>
      <c r="B808" t="n">
        <v>122</v>
      </c>
      <c r="C808" t="inlineStr">
        <is>
          <t>Arcos</t>
        </is>
      </c>
      <c r="D808" s="551" t="n">
        <v>46113</v>
      </c>
      <c r="E808" t="n">
        <v>18313</v>
      </c>
      <c r="F808" t="inlineStr">
        <is>
          <t>LICOR DRAMBUIE 750ML</t>
        </is>
      </c>
      <c r="G808" t="n">
        <v>3320</v>
      </c>
      <c r="H808" t="n">
        <v>1.89</v>
      </c>
      <c r="I808" t="inlineStr">
        <is>
          <t>GR</t>
        </is>
      </c>
      <c r="J808" t="inlineStr">
        <is>
          <t>BEBIDAS</t>
        </is>
      </c>
      <c r="K808" t="inlineStr">
        <is>
          <t>03/2026</t>
        </is>
      </c>
      <c r="L808" t="n">
        <v>0</v>
      </c>
      <c r="M808" s="551" t="n">
        <v>45978</v>
      </c>
      <c r="N808" t="n">
        <v>143</v>
      </c>
      <c r="O808" t="n">
        <v>115.7</v>
      </c>
      <c r="P808" t="n">
        <v>270.27</v>
      </c>
    </row>
    <row r="809">
      <c r="A809" t="n">
        <v>79887</v>
      </c>
      <c r="B809" t="n">
        <v>122</v>
      </c>
      <c r="C809" t="inlineStr">
        <is>
          <t>Arcos</t>
        </is>
      </c>
      <c r="D809" s="551" t="n">
        <v>46113</v>
      </c>
      <c r="E809" t="n">
        <v>18366</v>
      </c>
      <c r="F809" t="inlineStr">
        <is>
          <t>GIN MONKEY 47 500ML</t>
        </is>
      </c>
      <c r="G809" t="n">
        <v>3272</v>
      </c>
      <c r="H809" t="n">
        <v>2.25</v>
      </c>
      <c r="I809" t="inlineStr">
        <is>
          <t>UN</t>
        </is>
      </c>
      <c r="J809" t="inlineStr">
        <is>
          <t>BEBIDAS</t>
        </is>
      </c>
      <c r="K809" t="inlineStr">
        <is>
          <t>03/2026</t>
        </is>
      </c>
      <c r="L809" t="n">
        <v>0</v>
      </c>
      <c r="N809" t="n">
        <v>0</v>
      </c>
      <c r="O809" t="n">
        <v>0</v>
      </c>
      <c r="P809" t="n">
        <v>270</v>
      </c>
    </row>
    <row r="810">
      <c r="A810" t="n">
        <v>79877</v>
      </c>
      <c r="B810" t="n">
        <v>122</v>
      </c>
      <c r="C810" t="inlineStr">
        <is>
          <t>Arcos</t>
        </is>
      </c>
      <c r="D810" s="551" t="n">
        <v>46113</v>
      </c>
      <c r="E810" t="n">
        <v>18310</v>
      </c>
      <c r="F810" t="inlineStr">
        <is>
          <t>LICOR GRAND MARNIER CORDON ROUGE 700ML</t>
        </is>
      </c>
      <c r="G810" t="n">
        <v>3323</v>
      </c>
      <c r="H810" t="n">
        <v>2.85</v>
      </c>
      <c r="I810" t="inlineStr">
        <is>
          <t>UN</t>
        </is>
      </c>
      <c r="J810" t="inlineStr">
        <is>
          <t>BEBIDAS</t>
        </is>
      </c>
      <c r="K810" t="inlineStr">
        <is>
          <t>03/2026</t>
        </is>
      </c>
      <c r="L810" t="n">
        <v>0</v>
      </c>
      <c r="N810" t="n">
        <v>0</v>
      </c>
      <c r="O810" t="n">
        <v>0</v>
      </c>
      <c r="P810" t="n">
        <v>256.5</v>
      </c>
    </row>
    <row r="811">
      <c r="A811" t="n">
        <v>80043</v>
      </c>
      <c r="B811" t="n">
        <v>122</v>
      </c>
      <c r="C811" t="inlineStr">
        <is>
          <t>Arcos</t>
        </is>
      </c>
      <c r="D811" s="551" t="n">
        <v>46113</v>
      </c>
      <c r="E811" t="n">
        <v>25315</v>
      </c>
      <c r="F811" t="inlineStr">
        <is>
          <t>ALGA MARINHA YAKI SUSHI NORI C/280G</t>
        </is>
      </c>
      <c r="G811" t="n">
        <v>2306</v>
      </c>
      <c r="H811" t="n">
        <v>8</v>
      </c>
      <c r="I811" t="inlineStr">
        <is>
          <t>PC</t>
        </is>
      </c>
      <c r="J811" t="inlineStr">
        <is>
          <t>ALIMENTOS</t>
        </is>
      </c>
      <c r="K811" t="inlineStr">
        <is>
          <t>03/2026</t>
        </is>
      </c>
      <c r="L811" t="n">
        <v>0</v>
      </c>
      <c r="M811" s="551" t="n">
        <v>46049</v>
      </c>
      <c r="N811" t="n">
        <v>31.9</v>
      </c>
      <c r="O811" t="n">
        <v>57.18</v>
      </c>
      <c r="P811" t="n">
        <v>255.2</v>
      </c>
    </row>
    <row r="812">
      <c r="A812" t="n">
        <v>80090</v>
      </c>
      <c r="B812" t="n">
        <v>122</v>
      </c>
      <c r="C812" t="inlineStr">
        <is>
          <t>Arcos</t>
        </is>
      </c>
      <c r="D812" s="551" t="n">
        <v>46113</v>
      </c>
      <c r="E812" t="n">
        <v>28730</v>
      </c>
      <c r="F812" t="inlineStr">
        <is>
          <t>PAO DE QUEIJO EMPANADO PACOTE C/ 2KG KISABOR</t>
        </is>
      </c>
      <c r="G812" t="n">
        <v>8707</v>
      </c>
      <c r="H812" t="n">
        <v>7</v>
      </c>
      <c r="I812" t="inlineStr">
        <is>
          <t>KG</t>
        </is>
      </c>
      <c r="J812" t="inlineStr">
        <is>
          <t>ALIMENTOS</t>
        </is>
      </c>
      <c r="K812" t="inlineStr">
        <is>
          <t>03/2026</t>
        </is>
      </c>
      <c r="L812" t="n">
        <v>36</v>
      </c>
      <c r="M812" s="551" t="n">
        <v>46097</v>
      </c>
      <c r="N812" t="n">
        <v>36</v>
      </c>
      <c r="O812" t="n">
        <v>36</v>
      </c>
      <c r="P812" t="n">
        <v>252</v>
      </c>
    </row>
    <row r="813">
      <c r="A813" t="n">
        <v>79950</v>
      </c>
      <c r="B813" t="n">
        <v>122</v>
      </c>
      <c r="C813" t="inlineStr">
        <is>
          <t>Arcos</t>
        </is>
      </c>
      <c r="D813" s="551" t="n">
        <v>46113</v>
      </c>
      <c r="E813" t="n">
        <v>20301</v>
      </c>
      <c r="F813" t="inlineStr">
        <is>
          <t>ARROZ BRANCO TIPO 1 CAMIL C/5KG</t>
        </is>
      </c>
      <c r="G813" t="n">
        <v>2223</v>
      </c>
      <c r="H813" t="n">
        <v>13</v>
      </c>
      <c r="I813" t="inlineStr">
        <is>
          <t>PC</t>
        </is>
      </c>
      <c r="J813" t="inlineStr">
        <is>
          <t>ALIMENTOS</t>
        </is>
      </c>
      <c r="K813" t="inlineStr">
        <is>
          <t>03/2026</t>
        </is>
      </c>
      <c r="L813" t="n">
        <v>19.08</v>
      </c>
      <c r="M813" s="551" t="n">
        <v>46111</v>
      </c>
      <c r="N813" t="n">
        <v>18.9</v>
      </c>
      <c r="O813" t="n">
        <v>18.9</v>
      </c>
      <c r="P813" t="n">
        <v>248.04</v>
      </c>
    </row>
    <row r="814">
      <c r="A814" t="n">
        <v>79813</v>
      </c>
      <c r="B814" t="n">
        <v>122</v>
      </c>
      <c r="C814" t="inlineStr">
        <is>
          <t>Arcos</t>
        </is>
      </c>
      <c r="D814" s="551" t="n">
        <v>46113</v>
      </c>
      <c r="E814" t="n">
        <v>17881</v>
      </c>
      <c r="F814" t="inlineStr">
        <is>
          <t>SODA LIMONADA ANTARCTICA LATA 350ML C/12</t>
        </is>
      </c>
      <c r="G814" t="n">
        <v>3675</v>
      </c>
      <c r="H814" t="n">
        <v>12.25</v>
      </c>
      <c r="I814" t="inlineStr">
        <is>
          <t>PC</t>
        </is>
      </c>
      <c r="J814" t="inlineStr">
        <is>
          <t>BEBIDAS</t>
        </is>
      </c>
      <c r="K814" t="inlineStr">
        <is>
          <t>03/2026</t>
        </is>
      </c>
      <c r="L814" t="n">
        <v>20.11</v>
      </c>
      <c r="M814" s="551" t="n">
        <v>46094</v>
      </c>
      <c r="N814" t="n">
        <v>20.11</v>
      </c>
      <c r="O814" t="n">
        <v>21.01</v>
      </c>
      <c r="P814" t="n">
        <v>246.35</v>
      </c>
    </row>
    <row r="815">
      <c r="A815" t="n">
        <v>79841</v>
      </c>
      <c r="B815" t="n">
        <v>122</v>
      </c>
      <c r="C815" t="inlineStr">
        <is>
          <t>Arcos</t>
        </is>
      </c>
      <c r="D815" s="551" t="n">
        <v>46113</v>
      </c>
      <c r="E815" t="n">
        <v>18146</v>
      </c>
      <c r="F815" t="inlineStr">
        <is>
          <t>WHISKY CHIVAS REGAL 12 ANOS 1L</t>
        </is>
      </c>
      <c r="G815" t="n">
        <v>3471</v>
      </c>
      <c r="H815" t="n">
        <v>2.24</v>
      </c>
      <c r="I815" t="inlineStr">
        <is>
          <t>GR</t>
        </is>
      </c>
      <c r="J815" t="inlineStr">
        <is>
          <t>BEBIDAS</t>
        </is>
      </c>
      <c r="K815" t="inlineStr">
        <is>
          <t>03/2026</t>
        </is>
      </c>
      <c r="L815" t="n">
        <v>0</v>
      </c>
      <c r="M815" s="551" t="n">
        <v>46057</v>
      </c>
      <c r="N815" t="n">
        <v>107.9</v>
      </c>
      <c r="O815" t="n">
        <v>96</v>
      </c>
      <c r="P815" t="n">
        <v>241.7</v>
      </c>
    </row>
    <row r="816">
      <c r="A816" t="n">
        <v>79836</v>
      </c>
      <c r="B816" t="n">
        <v>122</v>
      </c>
      <c r="C816" t="inlineStr">
        <is>
          <t>Arcos</t>
        </is>
      </c>
      <c r="D816" s="551" t="n">
        <v>46113</v>
      </c>
      <c r="E816" t="n">
        <v>18133</v>
      </c>
      <c r="F816" t="inlineStr">
        <is>
          <t>WHISKY GLENLIVET FOUNDERS RESERVE 750ML</t>
        </is>
      </c>
      <c r="G816" t="n">
        <v>3484</v>
      </c>
      <c r="H816" t="n">
        <v>1.21</v>
      </c>
      <c r="I816" t="inlineStr">
        <is>
          <t>GR</t>
        </is>
      </c>
      <c r="J816" t="inlineStr">
        <is>
          <t>BEBIDAS</t>
        </is>
      </c>
      <c r="K816" t="inlineStr">
        <is>
          <t>03/2026</t>
        </is>
      </c>
      <c r="L816" t="n">
        <v>0</v>
      </c>
      <c r="N816" t="n">
        <v>0</v>
      </c>
      <c r="O816" t="n">
        <v>193.9</v>
      </c>
      <c r="P816" t="n">
        <v>234.62</v>
      </c>
    </row>
    <row r="817">
      <c r="A817" t="n">
        <v>79968</v>
      </c>
      <c r="B817" t="n">
        <v>122</v>
      </c>
      <c r="C817" t="inlineStr">
        <is>
          <t>Arcos</t>
        </is>
      </c>
      <c r="D817" s="551" t="n">
        <v>46113</v>
      </c>
      <c r="E817" t="n">
        <v>20672</v>
      </c>
      <c r="F817" t="inlineStr">
        <is>
          <t>EXTRATO DE TOMATE ELEFANTE C/1,7KG</t>
        </is>
      </c>
      <c r="G817" t="n">
        <v>2107</v>
      </c>
      <c r="H817" t="n">
        <v>8</v>
      </c>
      <c r="I817" t="inlineStr">
        <is>
          <t>PC</t>
        </is>
      </c>
      <c r="J817" t="inlineStr">
        <is>
          <t>ALIMENTOS</t>
        </is>
      </c>
      <c r="K817" t="inlineStr">
        <is>
          <t>03/2026</t>
        </is>
      </c>
      <c r="L817" t="n">
        <v>29.14</v>
      </c>
      <c r="M817" s="551" t="n">
        <v>46106</v>
      </c>
      <c r="N817" t="n">
        <v>29.55</v>
      </c>
      <c r="O817" t="n">
        <v>29.55</v>
      </c>
      <c r="P817" t="n">
        <v>233.12</v>
      </c>
    </row>
    <row r="818">
      <c r="A818" t="n">
        <v>79967</v>
      </c>
      <c r="B818" t="n">
        <v>122</v>
      </c>
      <c r="C818" t="inlineStr">
        <is>
          <t>Arcos</t>
        </is>
      </c>
      <c r="D818" s="551" t="n">
        <v>46113</v>
      </c>
      <c r="E818" t="n">
        <v>20661</v>
      </c>
      <c r="F818" t="inlineStr">
        <is>
          <t>LEITE CONDENSADO MOCA C/395G UN</t>
        </is>
      </c>
      <c r="G818" t="n">
        <v>2110</v>
      </c>
      <c r="H818" t="n">
        <v>28</v>
      </c>
      <c r="I818" t="inlineStr">
        <is>
          <t>UN</t>
        </is>
      </c>
      <c r="J818" t="inlineStr">
        <is>
          <t>ALIMENTOS</t>
        </is>
      </c>
      <c r="K818" t="inlineStr">
        <is>
          <t>03/2026</t>
        </is>
      </c>
      <c r="L818" t="n">
        <v>8.32</v>
      </c>
      <c r="M818" s="551" t="n">
        <v>46106</v>
      </c>
      <c r="N818" t="n">
        <v>8.289999999999999</v>
      </c>
      <c r="O818" t="n">
        <v>8.359999999999999</v>
      </c>
      <c r="P818" t="n">
        <v>232.96</v>
      </c>
    </row>
    <row r="819">
      <c r="A819" t="n">
        <v>79912</v>
      </c>
      <c r="B819" t="n">
        <v>122</v>
      </c>
      <c r="C819" t="inlineStr">
        <is>
          <t>Arcos</t>
        </is>
      </c>
      <c r="D819" s="551" t="n">
        <v>46113</v>
      </c>
      <c r="E819" t="n">
        <v>19203</v>
      </c>
      <c r="F819" t="inlineStr">
        <is>
          <t>IOGURTE INTEGRAL NESTLE C/170G UN</t>
        </is>
      </c>
      <c r="G819" t="n">
        <v>2802</v>
      </c>
      <c r="H819" t="n">
        <v>73</v>
      </c>
      <c r="I819" t="inlineStr">
        <is>
          <t>UN</t>
        </is>
      </c>
      <c r="J819" t="inlineStr">
        <is>
          <t>ALIMENTOS</t>
        </is>
      </c>
      <c r="K819" t="inlineStr">
        <is>
          <t>03/2026</t>
        </is>
      </c>
      <c r="L819" t="n">
        <v>3.19</v>
      </c>
      <c r="M819" s="551" t="n">
        <v>46111</v>
      </c>
      <c r="N819" t="n">
        <v>3.19</v>
      </c>
      <c r="O819" t="n">
        <v>3.19</v>
      </c>
      <c r="P819" t="n">
        <v>232.87</v>
      </c>
    </row>
    <row r="820">
      <c r="A820" t="n">
        <v>79931</v>
      </c>
      <c r="B820" t="n">
        <v>122</v>
      </c>
      <c r="C820" t="inlineStr">
        <is>
          <t>Arcos</t>
        </is>
      </c>
      <c r="D820" s="551" t="n">
        <v>46113</v>
      </c>
      <c r="E820" t="n">
        <v>19973</v>
      </c>
      <c r="F820" t="inlineStr">
        <is>
          <t>MOLHO SHOYO TRADICIONAL SAKURA C/1,010L UN</t>
        </is>
      </c>
      <c r="G820" t="n">
        <v>2354</v>
      </c>
      <c r="H820" t="n">
        <v>15</v>
      </c>
      <c r="I820" t="inlineStr">
        <is>
          <t>UN</t>
        </is>
      </c>
      <c r="J820" t="inlineStr">
        <is>
          <t>ALIMENTOS</t>
        </is>
      </c>
      <c r="K820" t="inlineStr">
        <is>
          <t>03/2026</t>
        </is>
      </c>
      <c r="L820" t="n">
        <v>15.2</v>
      </c>
      <c r="M820" s="551" t="n">
        <v>46111</v>
      </c>
      <c r="N820" t="n">
        <v>15.2</v>
      </c>
      <c r="O820" t="n">
        <v>15.2</v>
      </c>
      <c r="P820" t="n">
        <v>228</v>
      </c>
    </row>
    <row r="821">
      <c r="A821" t="n">
        <v>79929</v>
      </c>
      <c r="B821" t="n">
        <v>122</v>
      </c>
      <c r="C821" t="inlineStr">
        <is>
          <t>Arcos</t>
        </is>
      </c>
      <c r="D821" s="551" t="n">
        <v>46113</v>
      </c>
      <c r="E821" t="n">
        <v>19946</v>
      </c>
      <c r="F821" t="inlineStr">
        <is>
          <t>MOSTARDA DIJON COM GRAO BEAUFOR C/1,001KG</t>
        </is>
      </c>
      <c r="G821" t="n">
        <v>2360</v>
      </c>
      <c r="H821" t="n">
        <v>4</v>
      </c>
      <c r="I821" t="inlineStr">
        <is>
          <t>PT</t>
        </is>
      </c>
      <c r="J821" t="inlineStr">
        <is>
          <t>ALIMENTOS</t>
        </is>
      </c>
      <c r="K821" t="inlineStr">
        <is>
          <t>03/2026</t>
        </is>
      </c>
      <c r="L821" t="n">
        <v>56.8</v>
      </c>
      <c r="M821" s="551" t="n">
        <v>46106</v>
      </c>
      <c r="N821" t="n">
        <v>56.8</v>
      </c>
      <c r="O821" t="n">
        <v>56.8</v>
      </c>
      <c r="P821" t="n">
        <v>227.2</v>
      </c>
    </row>
    <row r="822">
      <c r="A822" t="n">
        <v>79828</v>
      </c>
      <c r="B822" t="n">
        <v>122</v>
      </c>
      <c r="C822" t="inlineStr">
        <is>
          <t>Arcos</t>
        </is>
      </c>
      <c r="D822" s="551" t="n">
        <v>46113</v>
      </c>
      <c r="E822" t="n">
        <v>18104</v>
      </c>
      <c r="F822" t="inlineStr">
        <is>
          <t>WHISKY MACALLAN TRIPLE CASK 12 ANOS 700ML</t>
        </is>
      </c>
      <c r="G822" t="n">
        <v>3507</v>
      </c>
      <c r="H822" t="n">
        <v>0.37</v>
      </c>
      <c r="I822" t="inlineStr">
        <is>
          <t>GR</t>
        </is>
      </c>
      <c r="J822" t="inlineStr">
        <is>
          <t>BEBIDAS</t>
        </is>
      </c>
      <c r="K822" t="inlineStr">
        <is>
          <t>03/2026</t>
        </is>
      </c>
      <c r="L822" t="n">
        <v>0</v>
      </c>
      <c r="M822" s="551" t="n">
        <v>45985</v>
      </c>
      <c r="N822" t="n">
        <v>610</v>
      </c>
      <c r="O822" t="n">
        <v>610</v>
      </c>
      <c r="P822" t="n">
        <v>225.7</v>
      </c>
    </row>
    <row r="823">
      <c r="A823" t="n">
        <v>79987</v>
      </c>
      <c r="B823" t="n">
        <v>122</v>
      </c>
      <c r="C823" t="inlineStr">
        <is>
          <t>Arcos</t>
        </is>
      </c>
      <c r="D823" s="551" t="n">
        <v>46113</v>
      </c>
      <c r="E823" t="n">
        <v>21062</v>
      </c>
      <c r="F823" t="inlineStr">
        <is>
          <t xml:space="preserve">ACETO BALSAM DI MODENA DISALERNO 500ML </t>
        </is>
      </c>
      <c r="G823" t="n">
        <v>1997</v>
      </c>
      <c r="H823" t="n">
        <v>14</v>
      </c>
      <c r="I823" t="inlineStr">
        <is>
          <t>GR</t>
        </is>
      </c>
      <c r="J823" t="inlineStr">
        <is>
          <t>ALIMENTOS</t>
        </is>
      </c>
      <c r="K823" t="inlineStr">
        <is>
          <t>03/2026</t>
        </is>
      </c>
      <c r="L823" t="n">
        <v>0</v>
      </c>
      <c r="M823" s="551" t="n">
        <v>45936</v>
      </c>
      <c r="N823" t="n">
        <v>15.58</v>
      </c>
      <c r="O823" t="n">
        <v>17.15</v>
      </c>
      <c r="P823" t="n">
        <v>218.12</v>
      </c>
    </row>
    <row r="824">
      <c r="A824" t="n">
        <v>80062</v>
      </c>
      <c r="B824" t="n">
        <v>122</v>
      </c>
      <c r="C824" t="inlineStr">
        <is>
          <t>Arcos</t>
        </is>
      </c>
      <c r="D824" s="551" t="n">
        <v>46113</v>
      </c>
      <c r="E824" t="n">
        <v>26187</v>
      </c>
      <c r="F824" t="inlineStr">
        <is>
          <t>CHOCOLATE BRANCO EM GOTAS SICAO</t>
        </is>
      </c>
      <c r="G824" t="n">
        <v>2033</v>
      </c>
      <c r="H824" t="n">
        <v>1</v>
      </c>
      <c r="I824" t="inlineStr">
        <is>
          <t>PT</t>
        </is>
      </c>
      <c r="J824" t="inlineStr">
        <is>
          <t>ALIMENTOS</t>
        </is>
      </c>
      <c r="K824" t="inlineStr">
        <is>
          <t>03/2026</t>
        </is>
      </c>
      <c r="L824" t="n">
        <v>0</v>
      </c>
      <c r="M824" s="551" t="n">
        <v>46001</v>
      </c>
      <c r="N824" t="n">
        <v>214.82</v>
      </c>
      <c r="O824" t="n">
        <v>209.9</v>
      </c>
      <c r="P824" t="n">
        <v>214.82</v>
      </c>
    </row>
    <row r="825">
      <c r="A825" t="n">
        <v>79882</v>
      </c>
      <c r="B825" t="n">
        <v>122</v>
      </c>
      <c r="C825" t="inlineStr">
        <is>
          <t>Arcos</t>
        </is>
      </c>
      <c r="D825" s="551" t="n">
        <v>46113</v>
      </c>
      <c r="E825" t="n">
        <v>18352</v>
      </c>
      <c r="F825" t="inlineStr">
        <is>
          <t>GIN THE BOTANIST 700ML</t>
        </is>
      </c>
      <c r="G825" t="n">
        <v>3283</v>
      </c>
      <c r="H825" t="n">
        <v>1</v>
      </c>
      <c r="I825" t="inlineStr">
        <is>
          <t>UN</t>
        </is>
      </c>
      <c r="J825" t="inlineStr">
        <is>
          <t>BEBIDAS</t>
        </is>
      </c>
      <c r="K825" t="inlineStr">
        <is>
          <t>03/2026</t>
        </is>
      </c>
      <c r="L825" t="n">
        <v>0</v>
      </c>
      <c r="N825" t="n">
        <v>0</v>
      </c>
      <c r="O825" t="n">
        <v>0</v>
      </c>
      <c r="P825" t="n">
        <v>213.33</v>
      </c>
    </row>
    <row r="826">
      <c r="A826" t="n">
        <v>79810</v>
      </c>
      <c r="B826" t="n">
        <v>122</v>
      </c>
      <c r="C826" t="inlineStr">
        <is>
          <t>Arcos</t>
        </is>
      </c>
      <c r="D826" s="551" t="n">
        <v>46113</v>
      </c>
      <c r="E826" t="n">
        <v>17800</v>
      </c>
      <c r="F826" t="inlineStr">
        <is>
          <t>VINHO BRANCO ALMADEN RIESLING 750ML</t>
        </is>
      </c>
      <c r="G826" t="n">
        <v>3745</v>
      </c>
      <c r="H826" t="n">
        <v>8</v>
      </c>
      <c r="I826" t="inlineStr">
        <is>
          <t>GR</t>
        </is>
      </c>
      <c r="J826" t="inlineStr">
        <is>
          <t>BEBIDAS</t>
        </is>
      </c>
      <c r="K826" t="inlineStr">
        <is>
          <t>03/2026</t>
        </is>
      </c>
      <c r="L826" t="n">
        <v>25.8</v>
      </c>
      <c r="M826" s="551" t="n">
        <v>46097</v>
      </c>
      <c r="N826" t="n">
        <v>25.8</v>
      </c>
      <c r="O826" t="n">
        <v>25.8</v>
      </c>
      <c r="P826" t="n">
        <v>206.4</v>
      </c>
    </row>
    <row r="827">
      <c r="A827" t="n">
        <v>80056</v>
      </c>
      <c r="B827" t="n">
        <v>122</v>
      </c>
      <c r="C827" t="inlineStr">
        <is>
          <t>Arcos</t>
        </is>
      </c>
      <c r="D827" s="551" t="n">
        <v>46113</v>
      </c>
      <c r="E827" t="n">
        <v>25807</v>
      </c>
      <c r="F827" t="inlineStr">
        <is>
          <t>CHOCOLATE EM BARRA MEIO AMARGO C/2,1KG SICAO</t>
        </is>
      </c>
      <c r="G827" t="n">
        <v>6344</v>
      </c>
      <c r="H827" t="n">
        <v>1</v>
      </c>
      <c r="I827" t="inlineStr">
        <is>
          <t>UN</t>
        </is>
      </c>
      <c r="J827" t="inlineStr">
        <is>
          <t>ALIMENTOS</t>
        </is>
      </c>
      <c r="K827" t="inlineStr">
        <is>
          <t>03/2026</t>
        </is>
      </c>
      <c r="L827" t="n">
        <v>0</v>
      </c>
      <c r="M827" s="551" t="n">
        <v>46009</v>
      </c>
      <c r="N827" t="n">
        <v>202</v>
      </c>
      <c r="O827" t="n">
        <v>173.99</v>
      </c>
      <c r="P827" t="n">
        <v>202</v>
      </c>
    </row>
    <row r="828">
      <c r="A828" t="n">
        <v>79889</v>
      </c>
      <c r="B828" t="n">
        <v>122</v>
      </c>
      <c r="C828" t="inlineStr">
        <is>
          <t>Arcos</t>
        </is>
      </c>
      <c r="D828" s="551" t="n">
        <v>46113</v>
      </c>
      <c r="E828" t="n">
        <v>18372</v>
      </c>
      <c r="F828" t="inlineStr">
        <is>
          <t>GIN HENDRICKS 750ML</t>
        </is>
      </c>
      <c r="G828" t="n">
        <v>3267</v>
      </c>
      <c r="H828" t="n">
        <v>1.26</v>
      </c>
      <c r="I828" t="inlineStr">
        <is>
          <t>GR</t>
        </is>
      </c>
      <c r="J828" t="inlineStr">
        <is>
          <t>BEBIDAS</t>
        </is>
      </c>
      <c r="K828" t="inlineStr">
        <is>
          <t>03/2026</t>
        </is>
      </c>
      <c r="L828" t="n">
        <v>0</v>
      </c>
      <c r="N828" t="n">
        <v>0</v>
      </c>
      <c r="O828" t="n">
        <v>142.34</v>
      </c>
      <c r="P828" t="n">
        <v>196.56</v>
      </c>
    </row>
    <row r="829">
      <c r="A829" t="n">
        <v>79995</v>
      </c>
      <c r="B829" t="n">
        <v>122</v>
      </c>
      <c r="C829" t="inlineStr">
        <is>
          <t>Arcos</t>
        </is>
      </c>
      <c r="D829" s="551" t="n">
        <v>46113</v>
      </c>
      <c r="E829" t="n">
        <v>21130</v>
      </c>
      <c r="F829" t="inlineStr">
        <is>
          <t>GOIABADA CREMOSA BISNAGA RALSTON 2,5KG</t>
        </is>
      </c>
      <c r="G829" t="n">
        <v>1963</v>
      </c>
      <c r="H829" t="n">
        <v>4</v>
      </c>
      <c r="I829" t="inlineStr">
        <is>
          <t>UN</t>
        </is>
      </c>
      <c r="J829" t="inlineStr">
        <is>
          <t>ALIMENTOS</t>
        </is>
      </c>
      <c r="K829" t="inlineStr">
        <is>
          <t>03/2026</t>
        </is>
      </c>
      <c r="L829" t="n">
        <v>48.97</v>
      </c>
      <c r="M829" s="551" t="n">
        <v>46106</v>
      </c>
      <c r="N829" t="n">
        <v>48.88</v>
      </c>
      <c r="O829" t="n">
        <v>48.88</v>
      </c>
      <c r="P829" t="n">
        <v>195.88</v>
      </c>
    </row>
    <row r="830">
      <c r="A830" t="n">
        <v>79932</v>
      </c>
      <c r="B830" t="n">
        <v>122</v>
      </c>
      <c r="C830" t="inlineStr">
        <is>
          <t>Arcos</t>
        </is>
      </c>
      <c r="D830" s="551" t="n">
        <v>46113</v>
      </c>
      <c r="E830" t="n">
        <v>19979</v>
      </c>
      <c r="F830" t="inlineStr">
        <is>
          <t>MOLHO DE PIMENTA TABASCO RED C/60ML</t>
        </is>
      </c>
      <c r="G830" t="n">
        <v>2353</v>
      </c>
      <c r="H830" t="n">
        <v>9</v>
      </c>
      <c r="I830" t="inlineStr">
        <is>
          <t>FR</t>
        </is>
      </c>
      <c r="J830" t="inlineStr">
        <is>
          <t>ALIMENTOS</t>
        </is>
      </c>
      <c r="K830" t="inlineStr">
        <is>
          <t>03/2026</t>
        </is>
      </c>
      <c r="L830" t="n">
        <v>21.45</v>
      </c>
      <c r="M830" s="551" t="n">
        <v>46097</v>
      </c>
      <c r="N830" t="n">
        <v>21.45</v>
      </c>
      <c r="O830" t="n">
        <v>21.45</v>
      </c>
      <c r="P830" t="n">
        <v>193.05</v>
      </c>
    </row>
    <row r="831">
      <c r="A831" t="n">
        <v>79898</v>
      </c>
      <c r="B831" t="n">
        <v>122</v>
      </c>
      <c r="C831" t="inlineStr">
        <is>
          <t>Arcos</t>
        </is>
      </c>
      <c r="D831" s="551" t="n">
        <v>46113</v>
      </c>
      <c r="E831" t="n">
        <v>18542</v>
      </c>
      <c r="F831" t="inlineStr">
        <is>
          <t>APERITIVO CYNAR 70 PROOF 1L</t>
        </is>
      </c>
      <c r="G831" t="n">
        <v>3136</v>
      </c>
      <c r="H831" t="n">
        <v>1.76</v>
      </c>
      <c r="I831" t="inlineStr">
        <is>
          <t>GR</t>
        </is>
      </c>
      <c r="J831" t="inlineStr">
        <is>
          <t>BEBIDAS</t>
        </is>
      </c>
      <c r="K831" t="inlineStr">
        <is>
          <t>03/2026</t>
        </is>
      </c>
      <c r="L831" t="n">
        <v>0</v>
      </c>
      <c r="M831" s="551" t="n">
        <v>45985</v>
      </c>
      <c r="N831" t="n">
        <v>109.11</v>
      </c>
      <c r="O831" t="n">
        <v>90.90000000000001</v>
      </c>
      <c r="P831" t="n">
        <v>192.03</v>
      </c>
    </row>
    <row r="832">
      <c r="A832" t="n">
        <v>79894</v>
      </c>
      <c r="B832" t="n">
        <v>122</v>
      </c>
      <c r="C832" t="inlineStr">
        <is>
          <t>Arcos</t>
        </is>
      </c>
      <c r="D832" s="551" t="n">
        <v>46113</v>
      </c>
      <c r="E832" t="n">
        <v>18510</v>
      </c>
      <c r="F832" t="inlineStr">
        <is>
          <t>PEYCHAUD AROMATIC COCKTAIL BITTERS 148ML</t>
        </is>
      </c>
      <c r="G832" t="n">
        <v>3150</v>
      </c>
      <c r="H832" t="n">
        <v>1.81</v>
      </c>
      <c r="I832" t="inlineStr">
        <is>
          <t>UN</t>
        </is>
      </c>
      <c r="J832" t="inlineStr">
        <is>
          <t>BEBIDAS</t>
        </is>
      </c>
      <c r="K832" t="inlineStr">
        <is>
          <t>03/2026</t>
        </is>
      </c>
      <c r="L832" t="n">
        <v>0</v>
      </c>
      <c r="M832" s="551" t="n">
        <v>45820</v>
      </c>
      <c r="N832" t="n">
        <v>104.5</v>
      </c>
      <c r="O832" t="n">
        <v>118.3</v>
      </c>
      <c r="P832" t="n">
        <v>189.14</v>
      </c>
    </row>
    <row r="833">
      <c r="A833" t="n">
        <v>79944</v>
      </c>
      <c r="B833" t="n">
        <v>122</v>
      </c>
      <c r="C833" t="inlineStr">
        <is>
          <t>Arcos</t>
        </is>
      </c>
      <c r="D833" s="551" t="n">
        <v>46113</v>
      </c>
      <c r="E833" t="n">
        <v>20202</v>
      </c>
      <c r="F833" t="inlineStr">
        <is>
          <t>VINAGRE DE ARROZ CASTELO 750ML UN</t>
        </is>
      </c>
      <c r="G833" t="n">
        <v>2255</v>
      </c>
      <c r="H833" t="n">
        <v>25</v>
      </c>
      <c r="I833" t="inlineStr">
        <is>
          <t>UN</t>
        </is>
      </c>
      <c r="J833" t="inlineStr">
        <is>
          <t>ALIMENTOS</t>
        </is>
      </c>
      <c r="K833" t="inlineStr">
        <is>
          <t>03/2026</t>
        </is>
      </c>
      <c r="L833" t="n">
        <v>7.29</v>
      </c>
      <c r="M833" s="551" t="n">
        <v>46106</v>
      </c>
      <c r="N833" t="n">
        <v>7.29</v>
      </c>
      <c r="O833" t="n">
        <v>7.29</v>
      </c>
      <c r="P833" t="n">
        <v>182.25</v>
      </c>
    </row>
    <row r="834">
      <c r="A834" t="n">
        <v>80003</v>
      </c>
      <c r="B834" t="n">
        <v>122</v>
      </c>
      <c r="C834" t="inlineStr">
        <is>
          <t>Arcos</t>
        </is>
      </c>
      <c r="D834" s="551" t="n">
        <v>46113</v>
      </c>
      <c r="E834" t="n">
        <v>23548</v>
      </c>
      <c r="F834" t="inlineStr">
        <is>
          <t>CANELA EM PAU KG</t>
        </is>
      </c>
      <c r="G834" t="n">
        <v>2321</v>
      </c>
      <c r="H834" t="n">
        <v>3</v>
      </c>
      <c r="I834" t="inlineStr">
        <is>
          <t>KG</t>
        </is>
      </c>
      <c r="J834" t="inlineStr">
        <is>
          <t>ALIMENTOS</t>
        </is>
      </c>
      <c r="K834" t="inlineStr">
        <is>
          <t>03/2026</t>
        </is>
      </c>
      <c r="L834" t="n">
        <v>0</v>
      </c>
      <c r="M834" s="551" t="n">
        <v>45764</v>
      </c>
      <c r="N834" t="n">
        <v>60.45</v>
      </c>
      <c r="O834" t="n">
        <v>48.9</v>
      </c>
      <c r="P834" t="n">
        <v>181.35</v>
      </c>
    </row>
    <row r="835">
      <c r="A835" t="n">
        <v>79806</v>
      </c>
      <c r="B835" t="n">
        <v>122</v>
      </c>
      <c r="C835" t="inlineStr">
        <is>
          <t>Arcos</t>
        </is>
      </c>
      <c r="D835" s="551" t="n">
        <v>46113</v>
      </c>
      <c r="E835" t="n">
        <v>17716</v>
      </c>
      <c r="F835" t="inlineStr">
        <is>
          <t>VINHO TINTO ALMADEN CABERNET SAUVIGNON 750ML</t>
        </is>
      </c>
      <c r="G835" t="n">
        <v>3822</v>
      </c>
      <c r="H835" t="n">
        <v>7</v>
      </c>
      <c r="I835" t="inlineStr">
        <is>
          <t>GR</t>
        </is>
      </c>
      <c r="J835" t="inlineStr">
        <is>
          <t>BEBIDAS</t>
        </is>
      </c>
      <c r="K835" t="inlineStr">
        <is>
          <t>03/2026</t>
        </is>
      </c>
      <c r="L835" t="n">
        <v>25.8</v>
      </c>
      <c r="M835" s="551" t="n">
        <v>46097</v>
      </c>
      <c r="N835" t="n">
        <v>25.8</v>
      </c>
      <c r="O835" t="n">
        <v>25.8</v>
      </c>
      <c r="P835" t="n">
        <v>180.6</v>
      </c>
    </row>
    <row r="836">
      <c r="A836" t="n">
        <v>79909</v>
      </c>
      <c r="B836" t="n">
        <v>122</v>
      </c>
      <c r="C836" t="inlineStr">
        <is>
          <t>Arcos</t>
        </is>
      </c>
      <c r="D836" s="551" t="n">
        <v>46113</v>
      </c>
      <c r="E836" t="n">
        <v>19034</v>
      </c>
      <c r="F836" t="inlineStr">
        <is>
          <t>COXA E SOBRECOXA COM OSSO E COM PELE KG</t>
        </is>
      </c>
      <c r="G836" t="n">
        <v>2890</v>
      </c>
      <c r="H836" t="n">
        <v>20</v>
      </c>
      <c r="I836" t="inlineStr">
        <is>
          <t>KG</t>
        </is>
      </c>
      <c r="J836" t="inlineStr">
        <is>
          <t>ALIMENTOS</t>
        </is>
      </c>
      <c r="K836" t="inlineStr">
        <is>
          <t>03/2026</t>
        </is>
      </c>
      <c r="L836" t="n">
        <v>8.99</v>
      </c>
      <c r="M836" s="551" t="n">
        <v>46111</v>
      </c>
      <c r="N836" t="n">
        <v>8.99</v>
      </c>
      <c r="O836" t="n">
        <v>7.94</v>
      </c>
      <c r="P836" t="n">
        <v>179.8</v>
      </c>
    </row>
    <row r="837">
      <c r="A837" t="n">
        <v>79871</v>
      </c>
      <c r="B837" t="n">
        <v>122</v>
      </c>
      <c r="C837" t="inlineStr">
        <is>
          <t>Arcos</t>
        </is>
      </c>
      <c r="D837" s="551" t="n">
        <v>46113</v>
      </c>
      <c r="E837" t="n">
        <v>18275</v>
      </c>
      <c r="F837" t="inlineStr">
        <is>
          <t>RUM BACARDI 4 ANOS 750ML</t>
        </is>
      </c>
      <c r="G837" t="n">
        <v>3355</v>
      </c>
      <c r="H837" t="n">
        <v>2.43</v>
      </c>
      <c r="I837" t="inlineStr">
        <is>
          <t>GR</t>
        </is>
      </c>
      <c r="J837" t="inlineStr">
        <is>
          <t>BEBIDAS</t>
        </is>
      </c>
      <c r="K837" t="inlineStr">
        <is>
          <t>03/2026</t>
        </is>
      </c>
      <c r="L837" t="n">
        <v>72.34999999999999</v>
      </c>
      <c r="M837" s="551" t="n">
        <v>46098</v>
      </c>
      <c r="N837" t="n">
        <v>72.34999999999999</v>
      </c>
      <c r="O837" t="n">
        <v>72.34999999999999</v>
      </c>
      <c r="P837" t="n">
        <v>175.81</v>
      </c>
    </row>
    <row r="838">
      <c r="A838" t="n">
        <v>79860</v>
      </c>
      <c r="B838" t="n">
        <v>122</v>
      </c>
      <c r="C838" t="inlineStr">
        <is>
          <t>Arcos</t>
        </is>
      </c>
      <c r="D838" s="551" t="n">
        <v>46113</v>
      </c>
      <c r="E838" t="n">
        <v>18234</v>
      </c>
      <c r="F838" t="inlineStr">
        <is>
          <t>TEQUILA JOSE CUERVO 1800 SILVER 750ML</t>
        </is>
      </c>
      <c r="G838" t="n">
        <v>3394</v>
      </c>
      <c r="H838" t="n">
        <v>1</v>
      </c>
      <c r="I838" t="inlineStr">
        <is>
          <t>UN</t>
        </is>
      </c>
      <c r="J838" t="inlineStr">
        <is>
          <t>BEBIDAS</t>
        </is>
      </c>
      <c r="K838" t="inlineStr">
        <is>
          <t>03/2026</t>
        </is>
      </c>
      <c r="L838" t="n">
        <v>0</v>
      </c>
      <c r="M838" s="551" t="n">
        <v>45545</v>
      </c>
      <c r="N838" t="n">
        <v>174.8</v>
      </c>
      <c r="O838" t="n">
        <v>174.8</v>
      </c>
      <c r="P838" t="n">
        <v>174.8</v>
      </c>
    </row>
    <row r="839">
      <c r="A839" t="n">
        <v>79947</v>
      </c>
      <c r="B839" t="n">
        <v>122</v>
      </c>
      <c r="C839" t="inlineStr">
        <is>
          <t>Arcos</t>
        </is>
      </c>
      <c r="D839" s="551" t="n">
        <v>46113</v>
      </c>
      <c r="E839" t="n">
        <v>20242</v>
      </c>
      <c r="F839" t="inlineStr">
        <is>
          <t>FEIJAO CARIOCA CAMIL C/2KG</t>
        </is>
      </c>
      <c r="G839" t="n">
        <v>2242</v>
      </c>
      <c r="H839" t="n">
        <v>10</v>
      </c>
      <c r="I839" t="inlineStr">
        <is>
          <t>PC</t>
        </is>
      </c>
      <c r="J839" t="inlineStr">
        <is>
          <t>ALIMENTOS</t>
        </is>
      </c>
      <c r="K839" t="inlineStr">
        <is>
          <t>03/2026</t>
        </is>
      </c>
      <c r="L839" t="n">
        <v>17.01</v>
      </c>
      <c r="M839" s="551" t="n">
        <v>46105</v>
      </c>
      <c r="N839" t="n">
        <v>17.88</v>
      </c>
      <c r="O839" t="n">
        <v>17.82</v>
      </c>
      <c r="P839" t="n">
        <v>170.1</v>
      </c>
    </row>
    <row r="840">
      <c r="A840" t="n">
        <v>80023</v>
      </c>
      <c r="B840" t="n">
        <v>122</v>
      </c>
      <c r="C840" t="inlineStr">
        <is>
          <t>Arcos</t>
        </is>
      </c>
      <c r="D840" s="551" t="n">
        <v>46113</v>
      </c>
      <c r="E840" t="n">
        <v>24676</v>
      </c>
      <c r="F840" t="inlineStr">
        <is>
          <t>ACIDO ASCORBICO C/1KG</t>
        </is>
      </c>
      <c r="G840" t="n">
        <v>5710</v>
      </c>
      <c r="H840" t="n">
        <v>3</v>
      </c>
      <c r="I840" t="inlineStr">
        <is>
          <t>PC</t>
        </is>
      </c>
      <c r="J840" t="inlineStr">
        <is>
          <t>ALIMENTOS</t>
        </is>
      </c>
      <c r="K840" t="inlineStr">
        <is>
          <t>03/2026</t>
        </is>
      </c>
      <c r="L840" t="n">
        <v>0</v>
      </c>
      <c r="M840" s="551" t="n">
        <v>46056</v>
      </c>
      <c r="N840" t="n">
        <v>55</v>
      </c>
      <c r="O840" t="n">
        <v>49</v>
      </c>
      <c r="P840" t="n">
        <v>165</v>
      </c>
    </row>
    <row r="841">
      <c r="A841" t="n">
        <v>79971</v>
      </c>
      <c r="B841" t="n">
        <v>122</v>
      </c>
      <c r="C841" t="inlineStr">
        <is>
          <t>Arcos</t>
        </is>
      </c>
      <c r="D841" s="551" t="n">
        <v>46113</v>
      </c>
      <c r="E841" t="n">
        <v>20757</v>
      </c>
      <c r="F841" t="inlineStr">
        <is>
          <t>ALCAPARRA MEDIA DI SALERNO C/2KG</t>
        </is>
      </c>
      <c r="G841" t="n">
        <v>2086</v>
      </c>
      <c r="H841" t="n">
        <v>2</v>
      </c>
      <c r="I841" t="inlineStr">
        <is>
          <t>BD</t>
        </is>
      </c>
      <c r="J841" t="inlineStr">
        <is>
          <t>ALIMENTOS</t>
        </is>
      </c>
      <c r="K841" t="inlineStr">
        <is>
          <t>03/2026</t>
        </is>
      </c>
      <c r="L841" t="n">
        <v>0</v>
      </c>
      <c r="M841" s="551" t="n">
        <v>46065</v>
      </c>
      <c r="N841" t="n">
        <v>81</v>
      </c>
      <c r="O841" t="n">
        <v>76.90000000000001</v>
      </c>
      <c r="P841" t="n">
        <v>162</v>
      </c>
    </row>
    <row r="842">
      <c r="A842" t="n">
        <v>79879</v>
      </c>
      <c r="B842" t="n">
        <v>122</v>
      </c>
      <c r="C842" t="inlineStr">
        <is>
          <t>Arcos</t>
        </is>
      </c>
      <c r="D842" s="551" t="n">
        <v>46113</v>
      </c>
      <c r="E842" t="n">
        <v>18327</v>
      </c>
      <c r="F842" t="inlineStr">
        <is>
          <t>LICOR COINTREAU 700ML</t>
        </is>
      </c>
      <c r="G842" t="n">
        <v>3306</v>
      </c>
      <c r="H842" t="n">
        <v>1.79</v>
      </c>
      <c r="I842" t="inlineStr">
        <is>
          <t>GR</t>
        </is>
      </c>
      <c r="J842" t="inlineStr">
        <is>
          <t>BEBIDAS</t>
        </is>
      </c>
      <c r="K842" t="inlineStr">
        <is>
          <t>03/2026</t>
        </is>
      </c>
      <c r="L842" t="n">
        <v>0</v>
      </c>
      <c r="M842" s="551" t="n">
        <v>45979</v>
      </c>
      <c r="N842" t="n">
        <v>0</v>
      </c>
      <c r="O842" t="n">
        <v>105.9</v>
      </c>
      <c r="P842" t="n">
        <v>161.1</v>
      </c>
    </row>
    <row r="843">
      <c r="A843" t="n">
        <v>79934</v>
      </c>
      <c r="B843" t="n">
        <v>122</v>
      </c>
      <c r="C843" t="inlineStr">
        <is>
          <t>Arcos</t>
        </is>
      </c>
      <c r="D843" s="551" t="n">
        <v>46113</v>
      </c>
      <c r="E843" t="n">
        <v>20007</v>
      </c>
      <c r="F843" t="inlineStr">
        <is>
          <t>MAIONESE HELLMANNS C/3KG</t>
        </is>
      </c>
      <c r="G843" t="n">
        <v>2343</v>
      </c>
      <c r="H843" t="n">
        <v>3</v>
      </c>
      <c r="I843" t="inlineStr">
        <is>
          <t>BD</t>
        </is>
      </c>
      <c r="J843" t="inlineStr">
        <is>
          <t>ALIMENTOS</t>
        </is>
      </c>
      <c r="K843" t="inlineStr">
        <is>
          <t>03/2026</t>
        </is>
      </c>
      <c r="L843" t="n">
        <v>53.21</v>
      </c>
      <c r="M843" s="551" t="n">
        <v>46106</v>
      </c>
      <c r="N843" t="n">
        <v>54.37</v>
      </c>
      <c r="O843" t="n">
        <v>49.86</v>
      </c>
      <c r="P843" t="n">
        <v>159.63</v>
      </c>
    </row>
    <row r="844">
      <c r="A844" t="n">
        <v>79908</v>
      </c>
      <c r="B844" t="n">
        <v>122</v>
      </c>
      <c r="C844" t="inlineStr">
        <is>
          <t>Arcos</t>
        </is>
      </c>
      <c r="D844" s="551" t="n">
        <v>46113</v>
      </c>
      <c r="E844" t="n">
        <v>19017</v>
      </c>
      <c r="F844" t="inlineStr">
        <is>
          <t>FILE DE FRANGO KG</t>
        </is>
      </c>
      <c r="G844" t="n">
        <v>2893</v>
      </c>
      <c r="H844" t="n">
        <v>11.12</v>
      </c>
      <c r="I844" t="inlineStr">
        <is>
          <t>KG</t>
        </is>
      </c>
      <c r="J844" t="inlineStr">
        <is>
          <t>ALIMENTOS</t>
        </is>
      </c>
      <c r="K844" t="inlineStr">
        <is>
          <t>03/2026</t>
        </is>
      </c>
      <c r="L844" t="n">
        <v>14.24</v>
      </c>
      <c r="M844" s="551" t="n">
        <v>46111</v>
      </c>
      <c r="N844" t="n">
        <v>13.6</v>
      </c>
      <c r="O844" t="n">
        <v>13.6</v>
      </c>
      <c r="P844" t="n">
        <v>158.35</v>
      </c>
    </row>
    <row r="845">
      <c r="A845" t="n">
        <v>79919</v>
      </c>
      <c r="B845" t="n">
        <v>122</v>
      </c>
      <c r="C845" t="inlineStr">
        <is>
          <t>Arcos</t>
        </is>
      </c>
      <c r="D845" s="551" t="n">
        <v>46113</v>
      </c>
      <c r="E845" t="n">
        <v>19409</v>
      </c>
      <c r="F845" t="inlineStr">
        <is>
          <t>MANTEIGA DE GARRAFA SERTA NORTE 450G UN</t>
        </is>
      </c>
      <c r="G845" t="n">
        <v>2760</v>
      </c>
      <c r="H845" t="n">
        <v>6</v>
      </c>
      <c r="I845" t="inlineStr">
        <is>
          <t>UN</t>
        </is>
      </c>
      <c r="J845" t="inlineStr">
        <is>
          <t>ALIMENTOS</t>
        </is>
      </c>
      <c r="K845" t="inlineStr">
        <is>
          <t>03/2026</t>
        </is>
      </c>
      <c r="L845" t="n">
        <v>0</v>
      </c>
      <c r="M845" s="551" t="n">
        <v>46071</v>
      </c>
      <c r="N845" t="n">
        <v>25.9</v>
      </c>
      <c r="O845" t="n">
        <v>24.5</v>
      </c>
      <c r="P845" t="n">
        <v>155.4</v>
      </c>
    </row>
    <row r="846">
      <c r="A846" t="n">
        <v>80061</v>
      </c>
      <c r="B846" t="n">
        <v>122</v>
      </c>
      <c r="C846" t="inlineStr">
        <is>
          <t>Arcos</t>
        </is>
      </c>
      <c r="D846" s="551" t="n">
        <v>46113</v>
      </c>
      <c r="E846" t="n">
        <v>26054</v>
      </c>
      <c r="F846" t="inlineStr">
        <is>
          <t>VINAGRE DE ARROZ MIZKAN 500ML UN</t>
        </is>
      </c>
      <c r="G846" t="n">
        <v>6516</v>
      </c>
      <c r="H846" t="n">
        <v>9</v>
      </c>
      <c r="I846" t="inlineStr">
        <is>
          <t>UN</t>
        </is>
      </c>
      <c r="J846" t="inlineStr">
        <is>
          <t>ALIMENTOS</t>
        </is>
      </c>
      <c r="K846" t="inlineStr">
        <is>
          <t>03/2026</t>
        </is>
      </c>
      <c r="L846" t="n">
        <v>0</v>
      </c>
      <c r="N846" t="n">
        <v>0</v>
      </c>
      <c r="O846" t="n">
        <v>16.8</v>
      </c>
      <c r="P846" t="n">
        <v>151.2</v>
      </c>
    </row>
    <row r="847">
      <c r="A847" t="n">
        <v>79920</v>
      </c>
      <c r="B847" t="n">
        <v>122</v>
      </c>
      <c r="C847" t="inlineStr">
        <is>
          <t>Arcos</t>
        </is>
      </c>
      <c r="D847" s="551" t="n">
        <v>46113</v>
      </c>
      <c r="E847" t="n">
        <v>19420</v>
      </c>
      <c r="F847" t="inlineStr">
        <is>
          <t>LEITE INTEGRAL ITALAC 1L</t>
        </is>
      </c>
      <c r="G847" t="n">
        <v>2758</v>
      </c>
      <c r="H847" t="n">
        <v>26</v>
      </c>
      <c r="I847" t="inlineStr">
        <is>
          <t>UN</t>
        </is>
      </c>
      <c r="J847" t="inlineStr">
        <is>
          <t>ALIMENTOS</t>
        </is>
      </c>
      <c r="K847" t="inlineStr">
        <is>
          <t>03/2026</t>
        </is>
      </c>
      <c r="L847" t="n">
        <v>0</v>
      </c>
      <c r="M847" s="551" t="n">
        <v>45678</v>
      </c>
      <c r="N847" t="n">
        <v>5.79</v>
      </c>
      <c r="O847" t="n">
        <v>5.79</v>
      </c>
      <c r="P847" t="n">
        <v>150.54</v>
      </c>
    </row>
    <row r="848">
      <c r="A848" t="n">
        <v>79866</v>
      </c>
      <c r="B848" t="n">
        <v>122</v>
      </c>
      <c r="C848" t="inlineStr">
        <is>
          <t>Arcos</t>
        </is>
      </c>
      <c r="D848" s="551" t="n">
        <v>46113</v>
      </c>
      <c r="E848" t="n">
        <v>18261</v>
      </c>
      <c r="F848" t="inlineStr">
        <is>
          <t>RUM ZACAPA 23 ANOS 750ML</t>
        </is>
      </c>
      <c r="G848" t="n">
        <v>3368</v>
      </c>
      <c r="H848" t="n">
        <v>0.34</v>
      </c>
      <c r="I848" t="inlineStr">
        <is>
          <t>GR</t>
        </is>
      </c>
      <c r="J848" t="inlineStr">
        <is>
          <t>BEBIDAS</t>
        </is>
      </c>
      <c r="K848" t="inlineStr">
        <is>
          <t>03/2026</t>
        </is>
      </c>
      <c r="L848" t="n">
        <v>440.78</v>
      </c>
      <c r="M848" s="551" t="n">
        <v>46092</v>
      </c>
      <c r="N848" t="n">
        <v>440.78</v>
      </c>
      <c r="O848" t="n">
        <v>463.2</v>
      </c>
      <c r="P848" t="n">
        <v>149.87</v>
      </c>
    </row>
    <row r="849">
      <c r="A849" t="n">
        <v>79848</v>
      </c>
      <c r="B849" t="n">
        <v>122</v>
      </c>
      <c r="C849" t="inlineStr">
        <is>
          <t>Arcos</t>
        </is>
      </c>
      <c r="D849" s="551" t="n">
        <v>46113</v>
      </c>
      <c r="E849" t="n">
        <v>18184</v>
      </c>
      <c r="F849" t="inlineStr">
        <is>
          <t>VODKA CIROC DE RED BERRY 750ML</t>
        </is>
      </c>
      <c r="G849" t="n">
        <v>3439</v>
      </c>
      <c r="H849" t="n">
        <v>0.91</v>
      </c>
      <c r="I849" t="inlineStr">
        <is>
          <t>GR</t>
        </is>
      </c>
      <c r="J849" t="inlineStr">
        <is>
          <t>BEBIDAS</t>
        </is>
      </c>
      <c r="K849" t="inlineStr">
        <is>
          <t>03/2026</t>
        </is>
      </c>
      <c r="L849" t="n">
        <v>0</v>
      </c>
      <c r="N849" t="n">
        <v>0</v>
      </c>
      <c r="O849" t="n">
        <v>153</v>
      </c>
      <c r="P849" t="n">
        <v>139.23</v>
      </c>
    </row>
    <row r="850">
      <c r="A850" t="n">
        <v>79974</v>
      </c>
      <c r="B850" t="n">
        <v>122</v>
      </c>
      <c r="C850" t="inlineStr">
        <is>
          <t>Arcos</t>
        </is>
      </c>
      <c r="D850" s="551" t="n">
        <v>46113</v>
      </c>
      <c r="E850" t="n">
        <v>20871</v>
      </c>
      <c r="F850" t="inlineStr">
        <is>
          <t>MELADO DE CANA JR C/1,3KG</t>
        </is>
      </c>
      <c r="G850" t="n">
        <v>2043</v>
      </c>
      <c r="H850" t="n">
        <v>7</v>
      </c>
      <c r="I850" t="inlineStr">
        <is>
          <t>PT</t>
        </is>
      </c>
      <c r="J850" t="inlineStr">
        <is>
          <t>ALIMENTOS</t>
        </is>
      </c>
      <c r="K850" t="inlineStr">
        <is>
          <t>03/2026</t>
        </is>
      </c>
      <c r="L850" t="n">
        <v>19.83</v>
      </c>
      <c r="M850" s="551" t="n">
        <v>46098</v>
      </c>
      <c r="N850" t="n">
        <v>19.8</v>
      </c>
      <c r="O850" t="n">
        <v>19.8</v>
      </c>
      <c r="P850" t="n">
        <v>138.81</v>
      </c>
    </row>
    <row r="851">
      <c r="A851" t="n">
        <v>79985</v>
      </c>
      <c r="B851" t="n">
        <v>122</v>
      </c>
      <c r="C851" t="inlineStr">
        <is>
          <t>Arcos</t>
        </is>
      </c>
      <c r="D851" s="551" t="n">
        <v>46113</v>
      </c>
      <c r="E851" t="n">
        <v>21030</v>
      </c>
      <c r="F851" t="inlineStr">
        <is>
          <t>AZEITE EXTRA VIRGEM GALLO 250ML UN</t>
        </is>
      </c>
      <c r="G851" t="n">
        <v>2001</v>
      </c>
      <c r="H851" t="n">
        <v>7</v>
      </c>
      <c r="I851" t="inlineStr">
        <is>
          <t>UN</t>
        </is>
      </c>
      <c r="J851" t="inlineStr">
        <is>
          <t>ALIMENTOS</t>
        </is>
      </c>
      <c r="K851" t="inlineStr">
        <is>
          <t>03/2026</t>
        </is>
      </c>
      <c r="L851" t="n">
        <v>0</v>
      </c>
      <c r="M851" s="551" t="n">
        <v>46028</v>
      </c>
      <c r="N851" t="n">
        <v>19.2</v>
      </c>
      <c r="O851" t="n">
        <v>19.06</v>
      </c>
      <c r="P851" t="n">
        <v>134.4</v>
      </c>
    </row>
    <row r="852">
      <c r="A852" t="n">
        <v>79991</v>
      </c>
      <c r="B852" t="n">
        <v>122</v>
      </c>
      <c r="C852" t="inlineStr">
        <is>
          <t>Arcos</t>
        </is>
      </c>
      <c r="D852" s="551" t="n">
        <v>46113</v>
      </c>
      <c r="E852" t="n">
        <v>21085</v>
      </c>
      <c r="F852" t="inlineStr">
        <is>
          <t>ACUCAR SACHE UNIAO 5G C/1000</t>
        </is>
      </c>
      <c r="G852" t="n">
        <v>1989</v>
      </c>
      <c r="H852" t="n">
        <v>3</v>
      </c>
      <c r="I852" t="inlineStr">
        <is>
          <t>CX</t>
        </is>
      </c>
      <c r="J852" t="inlineStr">
        <is>
          <t>ALIMENTOS</t>
        </is>
      </c>
      <c r="K852" t="inlineStr">
        <is>
          <t>03/2026</t>
        </is>
      </c>
      <c r="L852" t="n">
        <v>44.75</v>
      </c>
      <c r="M852" s="551" t="n">
        <v>46085</v>
      </c>
      <c r="N852" t="n">
        <v>44.75</v>
      </c>
      <c r="O852" t="n">
        <v>44.75</v>
      </c>
      <c r="P852" t="n">
        <v>134.25</v>
      </c>
    </row>
    <row r="853">
      <c r="A853" t="n">
        <v>79888</v>
      </c>
      <c r="B853" t="n">
        <v>122</v>
      </c>
      <c r="C853" t="inlineStr">
        <is>
          <t>Arcos</t>
        </is>
      </c>
      <c r="D853" s="551" t="n">
        <v>46113</v>
      </c>
      <c r="E853" t="n">
        <v>18367</v>
      </c>
      <c r="F853" t="inlineStr">
        <is>
          <t>GIN MARTIN MILLERS 700ML</t>
        </is>
      </c>
      <c r="G853" t="n">
        <v>3271</v>
      </c>
      <c r="H853" t="n">
        <v>0.58</v>
      </c>
      <c r="I853" t="inlineStr">
        <is>
          <t>UN</t>
        </is>
      </c>
      <c r="J853" t="inlineStr">
        <is>
          <t>BEBIDAS</t>
        </is>
      </c>
      <c r="K853" t="inlineStr">
        <is>
          <t>03/2026</t>
        </is>
      </c>
      <c r="L853" t="n">
        <v>0</v>
      </c>
      <c r="N853" t="n">
        <v>0</v>
      </c>
      <c r="O853" t="n">
        <v>230</v>
      </c>
      <c r="P853" t="n">
        <v>133.4</v>
      </c>
    </row>
    <row r="854">
      <c r="A854" t="n">
        <v>79957</v>
      </c>
      <c r="B854" t="n">
        <v>122</v>
      </c>
      <c r="C854" t="inlineStr">
        <is>
          <t>Arcos</t>
        </is>
      </c>
      <c r="D854" s="551" t="n">
        <v>46113</v>
      </c>
      <c r="E854" t="n">
        <v>20385</v>
      </c>
      <c r="F854" t="inlineStr">
        <is>
          <t>FARINHA DE MILHO FLOCAO YOKI 500GR</t>
        </is>
      </c>
      <c r="G854" t="n">
        <v>2195</v>
      </c>
      <c r="H854" t="n">
        <v>26</v>
      </c>
      <c r="I854" t="inlineStr">
        <is>
          <t>UN</t>
        </is>
      </c>
      <c r="J854" t="inlineStr">
        <is>
          <t>ALIMENTOS</t>
        </is>
      </c>
      <c r="K854" t="inlineStr">
        <is>
          <t>03/2026</t>
        </is>
      </c>
      <c r="L854" t="n">
        <v>4.95</v>
      </c>
      <c r="M854" s="551" t="n">
        <v>46111</v>
      </c>
      <c r="N854" t="n">
        <v>4.95</v>
      </c>
      <c r="O854" t="n">
        <v>4.95</v>
      </c>
      <c r="P854" t="n">
        <v>128.7</v>
      </c>
    </row>
    <row r="855">
      <c r="A855" t="n">
        <v>79945</v>
      </c>
      <c r="B855" t="n">
        <v>122</v>
      </c>
      <c r="C855" t="inlineStr">
        <is>
          <t>Arcos</t>
        </is>
      </c>
      <c r="D855" s="551" t="n">
        <v>46113</v>
      </c>
      <c r="E855" t="n">
        <v>20213</v>
      </c>
      <c r="F855" t="inlineStr">
        <is>
          <t>GRAO DE BICO CAMIL C/2KG</t>
        </is>
      </c>
      <c r="G855" t="n">
        <v>2251</v>
      </c>
      <c r="H855" t="n">
        <v>4</v>
      </c>
      <c r="I855" t="inlineStr">
        <is>
          <t>PC</t>
        </is>
      </c>
      <c r="J855" t="inlineStr">
        <is>
          <t>ALIMENTOS</t>
        </is>
      </c>
      <c r="K855" t="inlineStr">
        <is>
          <t>03/2026</t>
        </is>
      </c>
      <c r="L855" t="n">
        <v>0</v>
      </c>
      <c r="M855" s="551" t="n">
        <v>45994</v>
      </c>
      <c r="N855" t="n">
        <v>31.72</v>
      </c>
      <c r="O855" t="n">
        <v>31.6</v>
      </c>
      <c r="P855" t="n">
        <v>126.88</v>
      </c>
    </row>
    <row r="856">
      <c r="A856" t="n">
        <v>80075</v>
      </c>
      <c r="B856" t="n">
        <v>122</v>
      </c>
      <c r="C856" t="inlineStr">
        <is>
          <t>Arcos</t>
        </is>
      </c>
      <c r="D856" s="551" t="n">
        <v>46113</v>
      </c>
      <c r="E856" t="n">
        <v>26711</v>
      </c>
      <c r="F856" t="inlineStr">
        <is>
          <t>OLEO DE ABACATE EXTRA VIRGEM PAZZE C/250ML UN</t>
        </is>
      </c>
      <c r="G856" t="n">
        <v>6866</v>
      </c>
      <c r="H856" t="n">
        <v>3</v>
      </c>
      <c r="I856" t="inlineStr">
        <is>
          <t>UN</t>
        </is>
      </c>
      <c r="J856" t="inlineStr">
        <is>
          <t>ALIMENTOS</t>
        </is>
      </c>
      <c r="K856" t="inlineStr">
        <is>
          <t>03/2026</t>
        </is>
      </c>
      <c r="L856" t="n">
        <v>42.09</v>
      </c>
      <c r="M856" s="551" t="n">
        <v>46105</v>
      </c>
      <c r="N856" t="n">
        <v>47</v>
      </c>
      <c r="O856" t="n">
        <v>47</v>
      </c>
      <c r="P856" t="n">
        <v>126.27</v>
      </c>
    </row>
    <row r="857">
      <c r="A857" t="n">
        <v>79937</v>
      </c>
      <c r="B857" t="n">
        <v>122</v>
      </c>
      <c r="C857" t="inlineStr">
        <is>
          <t>Arcos</t>
        </is>
      </c>
      <c r="D857" s="551" t="n">
        <v>46113</v>
      </c>
      <c r="E857" t="n">
        <v>20034</v>
      </c>
      <c r="F857" t="inlineStr">
        <is>
          <t>CRAVO DA INDIA KG</t>
        </is>
      </c>
      <c r="G857" t="n">
        <v>2333</v>
      </c>
      <c r="H857" t="n">
        <v>2</v>
      </c>
      <c r="I857" t="inlineStr">
        <is>
          <t>KG</t>
        </is>
      </c>
      <c r="J857" t="inlineStr">
        <is>
          <t>ALIMENTOS</t>
        </is>
      </c>
      <c r="K857" t="inlineStr">
        <is>
          <t>03/2026</t>
        </is>
      </c>
      <c r="L857" t="n">
        <v>0</v>
      </c>
      <c r="M857" s="551" t="n">
        <v>45764</v>
      </c>
      <c r="N857" t="n">
        <v>63.06</v>
      </c>
      <c r="O857" t="n">
        <v>6.5</v>
      </c>
      <c r="P857" t="n">
        <v>126.12</v>
      </c>
    </row>
    <row r="858">
      <c r="A858" t="n">
        <v>79946</v>
      </c>
      <c r="B858" t="n">
        <v>122</v>
      </c>
      <c r="C858" t="inlineStr">
        <is>
          <t>Arcos</t>
        </is>
      </c>
      <c r="D858" s="551" t="n">
        <v>46113</v>
      </c>
      <c r="E858" t="n">
        <v>20227</v>
      </c>
      <c r="F858" t="inlineStr">
        <is>
          <t>FEIJAO PRETO CAMIL C/2KG</t>
        </is>
      </c>
      <c r="G858" t="n">
        <v>2248</v>
      </c>
      <c r="H858" t="n">
        <v>10</v>
      </c>
      <c r="I858" t="inlineStr">
        <is>
          <t>PC</t>
        </is>
      </c>
      <c r="J858" t="inlineStr">
        <is>
          <t>ALIMENTOS</t>
        </is>
      </c>
      <c r="K858" t="inlineStr">
        <is>
          <t>03/2026</t>
        </is>
      </c>
      <c r="L858" t="n">
        <v>12.44</v>
      </c>
      <c r="M858" s="551" t="n">
        <v>46111</v>
      </c>
      <c r="N858" t="n">
        <v>12.72</v>
      </c>
      <c r="O858" t="n">
        <v>12.72</v>
      </c>
      <c r="P858" t="n">
        <v>124.4</v>
      </c>
    </row>
    <row r="859">
      <c r="A859" t="n">
        <v>79881</v>
      </c>
      <c r="B859" t="n">
        <v>122</v>
      </c>
      <c r="C859" t="inlineStr">
        <is>
          <t>Arcos</t>
        </is>
      </c>
      <c r="D859" s="551" t="n">
        <v>46113</v>
      </c>
      <c r="E859" t="n">
        <v>18351</v>
      </c>
      <c r="F859" t="inlineStr">
        <is>
          <t>GIN THE LONDON N1 700ML</t>
        </is>
      </c>
      <c r="G859" t="n">
        <v>3284</v>
      </c>
      <c r="H859" t="n">
        <v>1</v>
      </c>
      <c r="I859" t="inlineStr">
        <is>
          <t>UN</t>
        </is>
      </c>
      <c r="J859" t="inlineStr">
        <is>
          <t>BEBIDAS</t>
        </is>
      </c>
      <c r="K859" t="inlineStr">
        <is>
          <t>03/2026</t>
        </is>
      </c>
      <c r="L859" t="n">
        <v>0</v>
      </c>
      <c r="N859" t="n">
        <v>0</v>
      </c>
      <c r="O859" t="n">
        <v>0</v>
      </c>
      <c r="P859" t="n">
        <v>120</v>
      </c>
    </row>
    <row r="860">
      <c r="A860" t="n">
        <v>79960</v>
      </c>
      <c r="B860" t="n">
        <v>122</v>
      </c>
      <c r="C860" t="inlineStr">
        <is>
          <t>Arcos</t>
        </is>
      </c>
      <c r="D860" s="551" t="n">
        <v>46113</v>
      </c>
      <c r="E860" t="n">
        <v>20429</v>
      </c>
      <c r="F860" t="inlineStr">
        <is>
          <t>AMIDO DE MILHO MAIZENA 1KG UN</t>
        </is>
      </c>
      <c r="G860" t="n">
        <v>2184</v>
      </c>
      <c r="H860" t="n">
        <v>6</v>
      </c>
      <c r="I860" t="inlineStr">
        <is>
          <t>UN</t>
        </is>
      </c>
      <c r="J860" t="inlineStr">
        <is>
          <t>ALIMENTOS</t>
        </is>
      </c>
      <c r="K860" t="inlineStr">
        <is>
          <t>03/2026</t>
        </is>
      </c>
      <c r="L860" t="n">
        <v>19.9</v>
      </c>
      <c r="M860" s="551" t="n">
        <v>46111</v>
      </c>
      <c r="N860" t="n">
        <v>20.2</v>
      </c>
      <c r="O860" t="n">
        <v>20.2</v>
      </c>
      <c r="P860" t="n">
        <v>119.4</v>
      </c>
    </row>
    <row r="861">
      <c r="A861" t="n">
        <v>79938</v>
      </c>
      <c r="B861" t="n">
        <v>122</v>
      </c>
      <c r="C861" t="inlineStr">
        <is>
          <t>Arcos</t>
        </is>
      </c>
      <c r="D861" s="551" t="n">
        <v>46113</v>
      </c>
      <c r="E861" t="n">
        <v>20054</v>
      </c>
      <c r="F861" t="inlineStr">
        <is>
          <t>CATCHUP HEINZ 397G UN</t>
        </is>
      </c>
      <c r="G861" t="n">
        <v>2325</v>
      </c>
      <c r="H861" t="n">
        <v>10</v>
      </c>
      <c r="I861" t="inlineStr">
        <is>
          <t>UN</t>
        </is>
      </c>
      <c r="J861" t="inlineStr">
        <is>
          <t>ALIMENTOS</t>
        </is>
      </c>
      <c r="K861" t="inlineStr">
        <is>
          <t>03/2026</t>
        </is>
      </c>
      <c r="L861" t="n">
        <v>11.45</v>
      </c>
      <c r="M861" s="551" t="n">
        <v>46111</v>
      </c>
      <c r="N861" t="n">
        <v>11.45</v>
      </c>
      <c r="O861" t="n">
        <v>11.45</v>
      </c>
      <c r="P861" t="n">
        <v>114.5</v>
      </c>
    </row>
    <row r="862">
      <c r="A862" t="n">
        <v>79886</v>
      </c>
      <c r="B862" t="n">
        <v>122</v>
      </c>
      <c r="C862" t="inlineStr">
        <is>
          <t>Arcos</t>
        </is>
      </c>
      <c r="D862" s="551" t="n">
        <v>46113</v>
      </c>
      <c r="E862" t="n">
        <v>18364</v>
      </c>
      <c r="F862" t="inlineStr">
        <is>
          <t>GIN PLYMOUTH 750ML</t>
        </is>
      </c>
      <c r="G862" t="n">
        <v>3274</v>
      </c>
      <c r="H862" t="n">
        <v>1</v>
      </c>
      <c r="I862" t="inlineStr">
        <is>
          <t>UN</t>
        </is>
      </c>
      <c r="J862" t="inlineStr">
        <is>
          <t>BEBIDAS</t>
        </is>
      </c>
      <c r="K862" t="inlineStr">
        <is>
          <t>03/2026</t>
        </is>
      </c>
      <c r="L862" t="n">
        <v>0</v>
      </c>
      <c r="N862" t="n">
        <v>0</v>
      </c>
      <c r="O862" t="n">
        <v>0</v>
      </c>
      <c r="P862" t="n">
        <v>112.33</v>
      </c>
    </row>
    <row r="863">
      <c r="A863" t="n">
        <v>79962</v>
      </c>
      <c r="B863" t="n">
        <v>122</v>
      </c>
      <c r="C863" t="inlineStr">
        <is>
          <t>Arcos</t>
        </is>
      </c>
      <c r="D863" s="551" t="n">
        <v>46113</v>
      </c>
      <c r="E863" t="n">
        <v>20501</v>
      </c>
      <c r="F863" t="inlineStr">
        <is>
          <t>LINGUICA TOSCANA AURORA KG</t>
        </is>
      </c>
      <c r="G863" t="n">
        <v>2154</v>
      </c>
      <c r="H863" t="n">
        <v>5</v>
      </c>
      <c r="I863" t="inlineStr">
        <is>
          <t>KG</t>
        </is>
      </c>
      <c r="J863" t="inlineStr">
        <is>
          <t>ALIMENTOS</t>
        </is>
      </c>
      <c r="K863" t="inlineStr">
        <is>
          <t>03/2026</t>
        </is>
      </c>
      <c r="L863" t="n">
        <v>21.9</v>
      </c>
      <c r="M863" s="551" t="n">
        <v>46111</v>
      </c>
      <c r="N863" t="n">
        <v>21.9</v>
      </c>
      <c r="O863" t="n">
        <v>21.34</v>
      </c>
      <c r="P863" t="n">
        <v>109.5</v>
      </c>
    </row>
    <row r="864">
      <c r="A864" t="n">
        <v>79812</v>
      </c>
      <c r="B864" t="n">
        <v>122</v>
      </c>
      <c r="C864" t="inlineStr">
        <is>
          <t>Arcos</t>
        </is>
      </c>
      <c r="D864" s="551" t="n">
        <v>46113</v>
      </c>
      <c r="E864" t="n">
        <v>17838</v>
      </c>
      <c r="F864" t="inlineStr">
        <is>
          <t>CHA MATE LEAO C/250G</t>
        </is>
      </c>
      <c r="G864" t="n">
        <v>3712</v>
      </c>
      <c r="H864" t="n">
        <v>12</v>
      </c>
      <c r="I864" t="inlineStr">
        <is>
          <t>CX</t>
        </is>
      </c>
      <c r="J864" t="inlineStr">
        <is>
          <t>BEBIDAS</t>
        </is>
      </c>
      <c r="K864" t="inlineStr">
        <is>
          <t>03/2026</t>
        </is>
      </c>
      <c r="L864" t="n">
        <v>9.1</v>
      </c>
      <c r="M864" s="551" t="n">
        <v>46097</v>
      </c>
      <c r="N864" t="n">
        <v>9.1</v>
      </c>
      <c r="O864" t="n">
        <v>9.199999999999999</v>
      </c>
      <c r="P864" t="n">
        <v>109.2</v>
      </c>
    </row>
    <row r="865">
      <c r="A865" t="n">
        <v>79976</v>
      </c>
      <c r="B865" t="n">
        <v>122</v>
      </c>
      <c r="C865" t="inlineStr">
        <is>
          <t>Arcos</t>
        </is>
      </c>
      <c r="D865" s="551" t="n">
        <v>46113</v>
      </c>
      <c r="E865" t="n">
        <v>20892</v>
      </c>
      <c r="F865" t="inlineStr">
        <is>
          <t>GELATINA S/ SABOR EM FOLHA INCOLOR OETKER 10G</t>
        </is>
      </c>
      <c r="G865" t="n">
        <v>2039</v>
      </c>
      <c r="H865" t="n">
        <v>8</v>
      </c>
      <c r="I865" t="inlineStr">
        <is>
          <t>UN</t>
        </is>
      </c>
      <c r="J865" t="inlineStr">
        <is>
          <t>ALIMENTOS</t>
        </is>
      </c>
      <c r="K865" t="inlineStr">
        <is>
          <t>03/2026</t>
        </is>
      </c>
      <c r="L865" t="n">
        <v>13.3</v>
      </c>
      <c r="M865" s="551" t="n">
        <v>46097</v>
      </c>
      <c r="N865" t="n">
        <v>13.3</v>
      </c>
      <c r="O865" t="n">
        <v>13.3</v>
      </c>
      <c r="P865" t="n">
        <v>106.4</v>
      </c>
    </row>
    <row r="866">
      <c r="A866" t="n">
        <v>79854</v>
      </c>
      <c r="B866" t="n">
        <v>122</v>
      </c>
      <c r="C866" t="inlineStr">
        <is>
          <t>Arcos</t>
        </is>
      </c>
      <c r="D866" s="551" t="n">
        <v>46113</v>
      </c>
      <c r="E866" t="n">
        <v>18209</v>
      </c>
      <c r="F866" t="inlineStr">
        <is>
          <t>VERMOUTH MARTINI ROSATO 750ML</t>
        </is>
      </c>
      <c r="G866" t="n">
        <v>3417</v>
      </c>
      <c r="H866" t="n">
        <v>2</v>
      </c>
      <c r="I866" t="inlineStr">
        <is>
          <t>GR</t>
        </is>
      </c>
      <c r="J866" t="inlineStr">
        <is>
          <t>BEBIDAS</t>
        </is>
      </c>
      <c r="K866" t="inlineStr">
        <is>
          <t>03/2026</t>
        </is>
      </c>
      <c r="L866" t="n">
        <v>0</v>
      </c>
      <c r="N866" t="n">
        <v>0</v>
      </c>
      <c r="O866" t="n">
        <v>0</v>
      </c>
      <c r="P866" t="n">
        <v>103.8</v>
      </c>
    </row>
    <row r="867">
      <c r="A867" t="n">
        <v>79867</v>
      </c>
      <c r="B867" t="n">
        <v>122</v>
      </c>
      <c r="C867" t="inlineStr">
        <is>
          <t>Arcos</t>
        </is>
      </c>
      <c r="D867" s="551" t="n">
        <v>46113</v>
      </c>
      <c r="E867" t="n">
        <v>18264</v>
      </c>
      <c r="F867" t="inlineStr">
        <is>
          <t>RUM MOUNT GAY XO 43o 700ML</t>
        </is>
      </c>
      <c r="G867" t="n">
        <v>3366</v>
      </c>
      <c r="H867" t="n">
        <v>0.22</v>
      </c>
      <c r="I867" t="inlineStr">
        <is>
          <t>UN</t>
        </is>
      </c>
      <c r="J867" t="inlineStr">
        <is>
          <t>BEBIDAS</t>
        </is>
      </c>
      <c r="K867" t="inlineStr">
        <is>
          <t>03/2026</t>
        </is>
      </c>
      <c r="L867" t="n">
        <v>0</v>
      </c>
      <c r="N867" t="n">
        <v>0</v>
      </c>
      <c r="O867" t="n">
        <v>0</v>
      </c>
      <c r="P867" t="n">
        <v>103.54</v>
      </c>
    </row>
    <row r="868">
      <c r="A868" t="n">
        <v>79961</v>
      </c>
      <c r="B868" t="n">
        <v>122</v>
      </c>
      <c r="C868" t="inlineStr">
        <is>
          <t>Arcos</t>
        </is>
      </c>
      <c r="D868" s="551" t="n">
        <v>46113</v>
      </c>
      <c r="E868" t="n">
        <v>20488</v>
      </c>
      <c r="F868" t="inlineStr">
        <is>
          <t>PRESUNTO COZIDO MAGRO SADIA KG</t>
        </is>
      </c>
      <c r="G868" t="n">
        <v>2157</v>
      </c>
      <c r="H868" t="n">
        <v>3.5</v>
      </c>
      <c r="I868" t="inlineStr">
        <is>
          <t>KG</t>
        </is>
      </c>
      <c r="J868" t="inlineStr">
        <is>
          <t>ALIMENTOS</t>
        </is>
      </c>
      <c r="K868" t="inlineStr">
        <is>
          <t>03/2026</t>
        </is>
      </c>
      <c r="L868" t="n">
        <v>28.95</v>
      </c>
      <c r="M868" s="551" t="n">
        <v>46105</v>
      </c>
      <c r="N868" t="n">
        <v>28.95</v>
      </c>
      <c r="O868" t="n">
        <v>28.95</v>
      </c>
      <c r="P868" t="n">
        <v>101.32</v>
      </c>
    </row>
    <row r="869">
      <c r="A869" t="n">
        <v>80055</v>
      </c>
      <c r="B869" t="n">
        <v>122</v>
      </c>
      <c r="C869" t="inlineStr">
        <is>
          <t>Arcos</t>
        </is>
      </c>
      <c r="D869" s="551" t="n">
        <v>46113</v>
      </c>
      <c r="E869" t="n">
        <v>25746</v>
      </c>
      <c r="F869" t="inlineStr">
        <is>
          <t>CERVEJA STELLA PURO GOLD 330ML</t>
        </is>
      </c>
      <c r="G869" t="n">
        <v>6298</v>
      </c>
      <c r="H869" t="n">
        <v>20.96</v>
      </c>
      <c r="I869" t="inlineStr">
        <is>
          <t>GR</t>
        </is>
      </c>
      <c r="J869" t="inlineStr">
        <is>
          <t>BEBIDAS</t>
        </is>
      </c>
      <c r="K869" t="inlineStr">
        <is>
          <t>03/2026</t>
        </is>
      </c>
      <c r="L869" t="n">
        <v>0</v>
      </c>
      <c r="M869" s="551" t="n">
        <v>45624</v>
      </c>
      <c r="N869" t="n">
        <v>4.82</v>
      </c>
      <c r="O869" t="n">
        <v>4.82</v>
      </c>
      <c r="P869" t="n">
        <v>101.08</v>
      </c>
    </row>
    <row r="870">
      <c r="A870" t="n">
        <v>79952</v>
      </c>
      <c r="B870" t="n">
        <v>122</v>
      </c>
      <c r="C870" t="inlineStr">
        <is>
          <t>Arcos</t>
        </is>
      </c>
      <c r="D870" s="551" t="n">
        <v>46113</v>
      </c>
      <c r="E870" t="n">
        <v>20327</v>
      </c>
      <c r="F870" t="inlineStr">
        <is>
          <t>FUBA MIMOSO YOKI C/1KG</t>
        </is>
      </c>
      <c r="G870" t="n">
        <v>2211</v>
      </c>
      <c r="H870" t="n">
        <v>14</v>
      </c>
      <c r="I870" t="inlineStr">
        <is>
          <t>PC</t>
        </is>
      </c>
      <c r="J870" t="inlineStr">
        <is>
          <t>ALIMENTOS</t>
        </is>
      </c>
      <c r="K870" t="inlineStr">
        <is>
          <t>03/2026</t>
        </is>
      </c>
      <c r="L870" t="n">
        <v>7.2</v>
      </c>
      <c r="M870" s="551" t="n">
        <v>46084</v>
      </c>
      <c r="N870" t="n">
        <v>7.2</v>
      </c>
      <c r="O870" t="n">
        <v>7.2</v>
      </c>
      <c r="P870" t="n">
        <v>100.8</v>
      </c>
    </row>
    <row r="871">
      <c r="A871" t="n">
        <v>79865</v>
      </c>
      <c r="B871" t="n">
        <v>122</v>
      </c>
      <c r="C871" t="inlineStr">
        <is>
          <t>Arcos</t>
        </is>
      </c>
      <c r="D871" s="551" t="n">
        <v>46113</v>
      </c>
      <c r="E871" t="n">
        <v>18249</v>
      </c>
      <c r="F871" t="inlineStr">
        <is>
          <t>SAQUE DOURADO SAGAE 750ML</t>
        </is>
      </c>
      <c r="G871" t="n">
        <v>3381</v>
      </c>
      <c r="H871" t="n">
        <v>2</v>
      </c>
      <c r="I871" t="inlineStr">
        <is>
          <t>UN</t>
        </is>
      </c>
      <c r="J871" t="inlineStr">
        <is>
          <t>BEBIDAS</t>
        </is>
      </c>
      <c r="K871" t="inlineStr">
        <is>
          <t>03/2026</t>
        </is>
      </c>
      <c r="L871" t="n">
        <v>0</v>
      </c>
      <c r="N871" t="n">
        <v>0</v>
      </c>
      <c r="O871" t="n">
        <v>0</v>
      </c>
      <c r="P871" t="n">
        <v>100</v>
      </c>
    </row>
    <row r="872">
      <c r="A872" t="n">
        <v>80086</v>
      </c>
      <c r="B872" t="n">
        <v>122</v>
      </c>
      <c r="C872" t="inlineStr">
        <is>
          <t>Arcos</t>
        </is>
      </c>
      <c r="D872" s="551" t="n">
        <v>46113</v>
      </c>
      <c r="E872" t="n">
        <v>28295</v>
      </c>
      <c r="F872" t="inlineStr">
        <is>
          <t>ARROZ JAPONES MOMIJI 5KG</t>
        </is>
      </c>
      <c r="G872" t="n">
        <v>8258</v>
      </c>
      <c r="H872" t="n">
        <v>2</v>
      </c>
      <c r="I872" t="inlineStr">
        <is>
          <t>UN</t>
        </is>
      </c>
      <c r="J872" t="inlineStr">
        <is>
          <t>ALIMENTOS</t>
        </is>
      </c>
      <c r="K872" t="inlineStr">
        <is>
          <t>03/2026</t>
        </is>
      </c>
      <c r="L872" t="n">
        <v>0</v>
      </c>
      <c r="N872" t="n">
        <v>0</v>
      </c>
      <c r="O872" t="n">
        <v>64.23999999999999</v>
      </c>
      <c r="P872" t="n">
        <v>99.95999999999999</v>
      </c>
    </row>
    <row r="873">
      <c r="A873" t="n">
        <v>80057</v>
      </c>
      <c r="B873" t="n">
        <v>122</v>
      </c>
      <c r="C873" t="inlineStr">
        <is>
          <t>Arcos</t>
        </is>
      </c>
      <c r="D873" s="551" t="n">
        <v>46113</v>
      </c>
      <c r="E873" t="n">
        <v>25868</v>
      </c>
      <c r="F873" t="inlineStr">
        <is>
          <t>QUEIJO GORGONZOLA DOLCE SERRA DAS ANTAS KG</t>
        </is>
      </c>
      <c r="G873" t="n">
        <v>6405</v>
      </c>
      <c r="H873" t="n">
        <v>1</v>
      </c>
      <c r="I873" t="inlineStr">
        <is>
          <t>KG</t>
        </is>
      </c>
      <c r="J873" t="inlineStr">
        <is>
          <t>ALIMENTOS</t>
        </is>
      </c>
      <c r="K873" t="inlineStr">
        <is>
          <t>03/2026</t>
        </is>
      </c>
      <c r="L873" t="n">
        <v>98.40000000000001</v>
      </c>
      <c r="M873" s="551" t="n">
        <v>46106</v>
      </c>
      <c r="N873" t="n">
        <v>98.40000000000001</v>
      </c>
      <c r="O873" t="n">
        <v>98.40000000000001</v>
      </c>
      <c r="P873" t="n">
        <v>98.40000000000001</v>
      </c>
    </row>
    <row r="874">
      <c r="A874" t="n">
        <v>79963</v>
      </c>
      <c r="B874" t="n">
        <v>122</v>
      </c>
      <c r="C874" t="inlineStr">
        <is>
          <t>Arcos</t>
        </is>
      </c>
      <c r="D874" s="551" t="n">
        <v>46113</v>
      </c>
      <c r="E874" t="n">
        <v>20614</v>
      </c>
      <c r="F874" t="inlineStr">
        <is>
          <t>PASTA GERGELIM TAHINE ISTAMBUL 5006 LT</t>
        </is>
      </c>
      <c r="G874" t="n">
        <v>2119</v>
      </c>
      <c r="H874" t="n">
        <v>3</v>
      </c>
      <c r="I874" t="inlineStr">
        <is>
          <t>UN</t>
        </is>
      </c>
      <c r="J874" t="inlineStr">
        <is>
          <t>ALIMENTOS</t>
        </is>
      </c>
      <c r="K874" t="inlineStr">
        <is>
          <t>03/2026</t>
        </is>
      </c>
      <c r="L874" t="n">
        <v>32.42</v>
      </c>
      <c r="M874" s="551" t="n">
        <v>46106</v>
      </c>
      <c r="N874" t="n">
        <v>32.43</v>
      </c>
      <c r="O874" t="n">
        <v>32.43</v>
      </c>
      <c r="P874" t="n">
        <v>97.26000000000001</v>
      </c>
    </row>
    <row r="875">
      <c r="A875" t="n">
        <v>79935</v>
      </c>
      <c r="B875" t="n">
        <v>122</v>
      </c>
      <c r="C875" t="inlineStr">
        <is>
          <t>Arcos</t>
        </is>
      </c>
      <c r="D875" s="551" t="n">
        <v>46113</v>
      </c>
      <c r="E875" t="n">
        <v>20022</v>
      </c>
      <c r="F875" t="inlineStr">
        <is>
          <t>FERMENTO QUIMICO ROYAL 250G</t>
        </is>
      </c>
      <c r="G875" t="n">
        <v>2340</v>
      </c>
      <c r="H875" t="n">
        <v>9</v>
      </c>
      <c r="I875" t="inlineStr">
        <is>
          <t>UN</t>
        </is>
      </c>
      <c r="J875" t="inlineStr">
        <is>
          <t>ALIMENTOS</t>
        </is>
      </c>
      <c r="K875" t="inlineStr">
        <is>
          <t>03/2026</t>
        </is>
      </c>
      <c r="L875" t="n">
        <v>10.44</v>
      </c>
      <c r="M875" s="551" t="n">
        <v>46106</v>
      </c>
      <c r="N875" t="n">
        <v>10.5</v>
      </c>
      <c r="O875" t="n">
        <v>10.5</v>
      </c>
      <c r="P875" t="n">
        <v>93.95999999999999</v>
      </c>
    </row>
    <row r="876">
      <c r="A876" t="n">
        <v>79819</v>
      </c>
      <c r="B876" t="n">
        <v>122</v>
      </c>
      <c r="C876" t="inlineStr">
        <is>
          <t>Arcos</t>
        </is>
      </c>
      <c r="D876" s="551" t="n">
        <v>46113</v>
      </c>
      <c r="E876" t="n">
        <v>17925</v>
      </c>
      <c r="F876" t="inlineStr">
        <is>
          <t>AGUA MINERAL C/ GAS ACQUISSIMA 350ML C/12</t>
        </is>
      </c>
      <c r="G876" t="n">
        <v>3643</v>
      </c>
      <c r="H876" t="n">
        <v>2.83</v>
      </c>
      <c r="I876" t="inlineStr">
        <is>
          <t>PC</t>
        </is>
      </c>
      <c r="J876" t="inlineStr">
        <is>
          <t>BEBIDAS</t>
        </is>
      </c>
      <c r="K876" t="inlineStr">
        <is>
          <t>03/2026</t>
        </is>
      </c>
      <c r="L876" t="n">
        <v>33.18</v>
      </c>
      <c r="M876" s="551" t="n">
        <v>46102</v>
      </c>
      <c r="N876" t="n">
        <v>33.18</v>
      </c>
      <c r="O876" t="n">
        <v>29.79</v>
      </c>
      <c r="P876" t="n">
        <v>93.90000000000001</v>
      </c>
    </row>
    <row r="877">
      <c r="A877" t="n">
        <v>79922</v>
      </c>
      <c r="B877" t="n">
        <v>122</v>
      </c>
      <c r="C877" t="inlineStr">
        <is>
          <t>Arcos</t>
        </is>
      </c>
      <c r="D877" s="551" t="n">
        <v>46113</v>
      </c>
      <c r="E877" t="n">
        <v>19434</v>
      </c>
      <c r="F877" t="inlineStr">
        <is>
          <t>LEITE EM PO INTEGRAL NINHO C/400G</t>
        </is>
      </c>
      <c r="G877" t="n">
        <v>2757</v>
      </c>
      <c r="H877" t="n">
        <v>4</v>
      </c>
      <c r="I877" t="inlineStr">
        <is>
          <t>PC</t>
        </is>
      </c>
      <c r="J877" t="inlineStr">
        <is>
          <t>ALIMENTOS</t>
        </is>
      </c>
      <c r="K877" t="inlineStr">
        <is>
          <t>03/2026</t>
        </is>
      </c>
      <c r="L877" t="n">
        <v>22.3</v>
      </c>
      <c r="M877" s="551" t="n">
        <v>46105</v>
      </c>
      <c r="N877" t="n">
        <v>22.3</v>
      </c>
      <c r="O877" t="n">
        <v>23.4</v>
      </c>
      <c r="P877" t="n">
        <v>89.2</v>
      </c>
    </row>
    <row r="878">
      <c r="A878" t="n">
        <v>79958</v>
      </c>
      <c r="B878" t="n">
        <v>122</v>
      </c>
      <c r="C878" t="inlineStr">
        <is>
          <t>Arcos</t>
        </is>
      </c>
      <c r="D878" s="551" t="n">
        <v>46113</v>
      </c>
      <c r="E878" t="n">
        <v>20410</v>
      </c>
      <c r="F878" t="inlineStr">
        <is>
          <t>FARINHA DE MANDIOCA FINA YOKI 1KG</t>
        </is>
      </c>
      <c r="G878" t="n">
        <v>2190</v>
      </c>
      <c r="H878" t="n">
        <v>7</v>
      </c>
      <c r="I878" t="inlineStr">
        <is>
          <t>UN</t>
        </is>
      </c>
      <c r="J878" t="inlineStr">
        <is>
          <t>ALIMENTOS</t>
        </is>
      </c>
      <c r="K878" t="inlineStr">
        <is>
          <t>03/2026</t>
        </is>
      </c>
      <c r="L878" t="n">
        <v>12.65</v>
      </c>
      <c r="M878" s="551" t="n">
        <v>46097</v>
      </c>
      <c r="N878" t="n">
        <v>12.65</v>
      </c>
      <c r="O878" t="n">
        <v>12.65</v>
      </c>
      <c r="P878" t="n">
        <v>88.55</v>
      </c>
    </row>
    <row r="879">
      <c r="A879" t="n">
        <v>79948</v>
      </c>
      <c r="B879" t="n">
        <v>122</v>
      </c>
      <c r="C879" t="inlineStr">
        <is>
          <t>Arcos</t>
        </is>
      </c>
      <c r="D879" s="551" t="n">
        <v>46113</v>
      </c>
      <c r="E879" t="n">
        <v>20257</v>
      </c>
      <c r="F879" t="inlineStr">
        <is>
          <t>COCO RALADO FRESCO CONGELADO VITA COCO C/1KG</t>
        </is>
      </c>
      <c r="G879" t="n">
        <v>2239</v>
      </c>
      <c r="H879" t="n">
        <v>3</v>
      </c>
      <c r="I879" t="inlineStr">
        <is>
          <t>PC</t>
        </is>
      </c>
      <c r="J879" t="inlineStr">
        <is>
          <t>ALIMENTOS</t>
        </is>
      </c>
      <c r="K879" t="inlineStr">
        <is>
          <t>03/2026</t>
        </is>
      </c>
      <c r="L879" t="n">
        <v>29.06</v>
      </c>
      <c r="M879" s="551" t="n">
        <v>46111</v>
      </c>
      <c r="N879" t="n">
        <v>29.9</v>
      </c>
      <c r="O879" t="n">
        <v>29.9</v>
      </c>
      <c r="P879" t="n">
        <v>87.18000000000001</v>
      </c>
    </row>
    <row r="880">
      <c r="A880" t="n">
        <v>80085</v>
      </c>
      <c r="B880" t="n">
        <v>122</v>
      </c>
      <c r="C880" t="inlineStr">
        <is>
          <t>Arcos</t>
        </is>
      </c>
      <c r="D880" s="551" t="n">
        <v>46113</v>
      </c>
      <c r="E880" t="n">
        <v>28071</v>
      </c>
      <c r="F880" t="inlineStr">
        <is>
          <t>WHISKY WOODFORD BOURBON RESERVE 750ML</t>
        </is>
      </c>
      <c r="G880" t="n">
        <v>8035</v>
      </c>
      <c r="H880" t="n">
        <v>0.54</v>
      </c>
      <c r="I880" t="inlineStr">
        <is>
          <t>UN</t>
        </is>
      </c>
      <c r="J880" t="inlineStr">
        <is>
          <t>BEBIDAS</t>
        </is>
      </c>
      <c r="K880" t="inlineStr">
        <is>
          <t>03/2026</t>
        </is>
      </c>
      <c r="L880" t="n">
        <v>0</v>
      </c>
      <c r="M880" s="551" t="n">
        <v>46062</v>
      </c>
      <c r="N880" t="n">
        <v>156</v>
      </c>
      <c r="O880" t="n">
        <v>156</v>
      </c>
      <c r="P880" t="n">
        <v>84.23999999999999</v>
      </c>
    </row>
    <row r="881">
      <c r="A881" t="n">
        <v>79930</v>
      </c>
      <c r="B881" t="n">
        <v>122</v>
      </c>
      <c r="C881" t="inlineStr">
        <is>
          <t>Arcos</t>
        </is>
      </c>
      <c r="D881" s="551" t="n">
        <v>46113</v>
      </c>
      <c r="E881" t="n">
        <v>19965</v>
      </c>
      <c r="F881" t="inlineStr">
        <is>
          <t>MOSTARDA AMARELA HEINZ C/255G UN</t>
        </is>
      </c>
      <c r="G881" t="n">
        <v>2356</v>
      </c>
      <c r="H881" t="n">
        <v>6</v>
      </c>
      <c r="I881" t="inlineStr">
        <is>
          <t>UN</t>
        </is>
      </c>
      <c r="J881" t="inlineStr">
        <is>
          <t>ALIMENTOS</t>
        </is>
      </c>
      <c r="K881" t="inlineStr">
        <is>
          <t>03/2026</t>
        </is>
      </c>
      <c r="L881" t="n">
        <v>0</v>
      </c>
      <c r="M881" s="551" t="n">
        <v>46064</v>
      </c>
      <c r="N881" t="n">
        <v>13.45</v>
      </c>
      <c r="O881" t="n">
        <v>13.45</v>
      </c>
      <c r="P881" t="n">
        <v>80.7</v>
      </c>
    </row>
    <row r="882">
      <c r="A882" t="n">
        <v>79982</v>
      </c>
      <c r="B882" t="n">
        <v>122</v>
      </c>
      <c r="C882" t="inlineStr">
        <is>
          <t>Arcos</t>
        </is>
      </c>
      <c r="D882" s="551" t="n">
        <v>46113</v>
      </c>
      <c r="E882" t="n">
        <v>21004</v>
      </c>
      <c r="F882" t="inlineStr">
        <is>
          <t>OLEO DE GERGELIM TORRADO HONG KONG 1L</t>
        </is>
      </c>
      <c r="G882" t="n">
        <v>2007</v>
      </c>
      <c r="H882" t="n">
        <v>1</v>
      </c>
      <c r="I882" t="inlineStr">
        <is>
          <t>UN</t>
        </is>
      </c>
      <c r="J882" t="inlineStr">
        <is>
          <t>ALIMENTOS</t>
        </is>
      </c>
      <c r="K882" t="inlineStr">
        <is>
          <t>03/2026</t>
        </is>
      </c>
      <c r="L882" t="n">
        <v>0</v>
      </c>
      <c r="N882" t="n">
        <v>0</v>
      </c>
      <c r="O882" t="n">
        <v>95.67</v>
      </c>
      <c r="P882" t="n">
        <v>79.69</v>
      </c>
    </row>
    <row r="883">
      <c r="A883" t="n">
        <v>79926</v>
      </c>
      <c r="B883" t="n">
        <v>122</v>
      </c>
      <c r="C883" t="inlineStr">
        <is>
          <t>Arcos</t>
        </is>
      </c>
      <c r="D883" s="551" t="n">
        <v>46113</v>
      </c>
      <c r="E883" t="n">
        <v>19907</v>
      </c>
      <c r="F883" t="inlineStr">
        <is>
          <t>SAL REFINADO CISNE 1KG</t>
        </is>
      </c>
      <c r="G883" t="n">
        <v>2381</v>
      </c>
      <c r="H883" t="n">
        <v>26</v>
      </c>
      <c r="I883" t="inlineStr">
        <is>
          <t>UN</t>
        </is>
      </c>
      <c r="J883" t="inlineStr">
        <is>
          <t>ALIMENTOS</t>
        </is>
      </c>
      <c r="K883" t="inlineStr">
        <is>
          <t>03/2026</t>
        </is>
      </c>
      <c r="L883" t="n">
        <v>0</v>
      </c>
      <c r="M883" s="551" t="n">
        <v>45686</v>
      </c>
      <c r="N883" t="n">
        <v>3.01</v>
      </c>
      <c r="O883" t="n">
        <v>3.23</v>
      </c>
      <c r="P883" t="n">
        <v>78.26000000000001</v>
      </c>
    </row>
    <row r="884">
      <c r="A884" t="n">
        <v>79928</v>
      </c>
      <c r="B884" t="n">
        <v>122</v>
      </c>
      <c r="C884" t="inlineStr">
        <is>
          <t>Arcos</t>
        </is>
      </c>
      <c r="D884" s="551" t="n">
        <v>46113</v>
      </c>
      <c r="E884" t="n">
        <v>19923</v>
      </c>
      <c r="F884" t="inlineStr">
        <is>
          <t>PIMENTA PRETA EM GRAOS C/500G</t>
        </is>
      </c>
      <c r="G884" t="n">
        <v>2375</v>
      </c>
      <c r="H884" t="n">
        <v>2</v>
      </c>
      <c r="I884" t="inlineStr">
        <is>
          <t>PC</t>
        </is>
      </c>
      <c r="J884" t="inlineStr">
        <is>
          <t>ALIMENTOS</t>
        </is>
      </c>
      <c r="K884" t="inlineStr">
        <is>
          <t>03/2026</t>
        </is>
      </c>
      <c r="L884" t="n">
        <v>0</v>
      </c>
      <c r="M884" s="551" t="n">
        <v>45764</v>
      </c>
      <c r="N884" t="n">
        <v>36.44</v>
      </c>
      <c r="O884" t="n">
        <v>36.9</v>
      </c>
      <c r="P884" t="n">
        <v>72.88</v>
      </c>
    </row>
    <row r="885">
      <c r="A885" t="n">
        <v>79885</v>
      </c>
      <c r="B885" t="n">
        <v>122</v>
      </c>
      <c r="C885" t="inlineStr">
        <is>
          <t>Arcos</t>
        </is>
      </c>
      <c r="D885" s="551" t="n">
        <v>46113</v>
      </c>
      <c r="E885" t="n">
        <v>18360</v>
      </c>
      <c r="F885" t="inlineStr">
        <is>
          <t>GIN STAR OF BOMBAY 750ML</t>
        </is>
      </c>
      <c r="G885" t="n">
        <v>3277</v>
      </c>
      <c r="H885" t="n">
        <v>0.58</v>
      </c>
      <c r="I885" t="inlineStr">
        <is>
          <t>UN</t>
        </is>
      </c>
      <c r="J885" t="inlineStr">
        <is>
          <t>BEBIDAS</t>
        </is>
      </c>
      <c r="K885" t="inlineStr">
        <is>
          <t>03/2026</t>
        </is>
      </c>
      <c r="L885" t="n">
        <v>0</v>
      </c>
      <c r="N885" t="n">
        <v>0</v>
      </c>
      <c r="O885" t="n">
        <v>0</v>
      </c>
      <c r="P885" t="n">
        <v>69.59999999999999</v>
      </c>
    </row>
    <row r="886">
      <c r="A886" t="n">
        <v>79844</v>
      </c>
      <c r="B886" t="n">
        <v>122</v>
      </c>
      <c r="C886" t="inlineStr">
        <is>
          <t>Arcos</t>
        </is>
      </c>
      <c r="D886" s="551" t="n">
        <v>46113</v>
      </c>
      <c r="E886" t="n">
        <v>18176</v>
      </c>
      <c r="F886" t="inlineStr">
        <is>
          <t>VODKA KETEL ONE PEACH &amp; ORANGE 750ML</t>
        </is>
      </c>
      <c r="G886" t="n">
        <v>3446</v>
      </c>
      <c r="H886" t="n">
        <v>1</v>
      </c>
      <c r="I886" t="inlineStr">
        <is>
          <t>GR</t>
        </is>
      </c>
      <c r="J886" t="inlineStr">
        <is>
          <t>BEBIDAS</t>
        </is>
      </c>
      <c r="K886" t="inlineStr">
        <is>
          <t>03/2026</t>
        </is>
      </c>
      <c r="L886" t="n">
        <v>0</v>
      </c>
      <c r="N886" t="n">
        <v>0</v>
      </c>
      <c r="O886" t="n">
        <v>0</v>
      </c>
      <c r="P886" t="n">
        <v>69</v>
      </c>
    </row>
    <row r="887">
      <c r="A887" t="n">
        <v>79834</v>
      </c>
      <c r="B887" t="n">
        <v>122</v>
      </c>
      <c r="C887" t="inlineStr">
        <is>
          <t>Arcos</t>
        </is>
      </c>
      <c r="D887" s="551" t="n">
        <v>46113</v>
      </c>
      <c r="E887" t="n">
        <v>18121</v>
      </c>
      <c r="F887" t="inlineStr">
        <is>
          <t>WHISKY JIM BEAM RYE 700ML</t>
        </is>
      </c>
      <c r="G887" t="n">
        <v>3493</v>
      </c>
      <c r="H887" t="n">
        <v>0.46</v>
      </c>
      <c r="I887" t="inlineStr">
        <is>
          <t>GR</t>
        </is>
      </c>
      <c r="J887" t="inlineStr">
        <is>
          <t>BEBIDAS</t>
        </is>
      </c>
      <c r="K887" t="inlineStr">
        <is>
          <t>03/2026</t>
        </is>
      </c>
      <c r="L887" t="n">
        <v>0</v>
      </c>
      <c r="M887" s="551" t="n">
        <v>45811</v>
      </c>
      <c r="N887" t="n">
        <v>149.51</v>
      </c>
      <c r="O887" t="n">
        <v>143.91</v>
      </c>
      <c r="P887" t="n">
        <v>68.77</v>
      </c>
    </row>
    <row r="888">
      <c r="A888" t="n">
        <v>79941</v>
      </c>
      <c r="B888" t="n">
        <v>122</v>
      </c>
      <c r="C888" t="inlineStr">
        <is>
          <t>Arcos</t>
        </is>
      </c>
      <c r="D888" s="551" t="n">
        <v>46113</v>
      </c>
      <c r="E888" t="n">
        <v>20136</v>
      </c>
      <c r="F888" t="inlineStr">
        <is>
          <t>MACARRAO ESPAGUETE C/ OVOS ADRIA C/500G</t>
        </is>
      </c>
      <c r="G888" t="n">
        <v>2284</v>
      </c>
      <c r="H888" t="n">
        <v>16</v>
      </c>
      <c r="I888" t="inlineStr">
        <is>
          <t>PC</t>
        </is>
      </c>
      <c r="J888" t="inlineStr">
        <is>
          <t>ALIMENTOS</t>
        </is>
      </c>
      <c r="K888" t="inlineStr">
        <is>
          <t>03/2026</t>
        </is>
      </c>
      <c r="L888" t="n">
        <v>4.2</v>
      </c>
      <c r="M888" s="551" t="n">
        <v>46111</v>
      </c>
      <c r="N888" t="n">
        <v>4.2</v>
      </c>
      <c r="O888" t="n">
        <v>4.2</v>
      </c>
      <c r="P888" t="n">
        <v>67.2</v>
      </c>
    </row>
    <row r="889">
      <c r="A889" t="n">
        <v>79953</v>
      </c>
      <c r="B889" t="n">
        <v>122</v>
      </c>
      <c r="C889" t="inlineStr">
        <is>
          <t>Arcos</t>
        </is>
      </c>
      <c r="D889" s="551" t="n">
        <v>46113</v>
      </c>
      <c r="E889" t="n">
        <v>20332</v>
      </c>
      <c r="F889" t="inlineStr">
        <is>
          <t>SAGU DE MANDIOCA YOKI C/500G</t>
        </is>
      </c>
      <c r="G889" t="n">
        <v>2208</v>
      </c>
      <c r="H889" t="n">
        <v>5</v>
      </c>
      <c r="I889" t="inlineStr">
        <is>
          <t>PC</t>
        </is>
      </c>
      <c r="J889" t="inlineStr">
        <is>
          <t>ALIMENTOS</t>
        </is>
      </c>
      <c r="K889" t="inlineStr">
        <is>
          <t>03/2026</t>
        </is>
      </c>
      <c r="L889" t="n">
        <v>13.4</v>
      </c>
      <c r="M889" s="551" t="n">
        <v>46092</v>
      </c>
      <c r="N889" t="n">
        <v>13.4</v>
      </c>
      <c r="O889" t="n">
        <v>13.65</v>
      </c>
      <c r="P889" t="n">
        <v>67</v>
      </c>
    </row>
    <row r="890">
      <c r="A890" t="n">
        <v>80006</v>
      </c>
      <c r="B890" t="n">
        <v>122</v>
      </c>
      <c r="C890" t="inlineStr">
        <is>
          <t>Arcos</t>
        </is>
      </c>
      <c r="D890" s="551" t="n">
        <v>46113</v>
      </c>
      <c r="E890" t="n">
        <v>23992</v>
      </c>
      <c r="F890" t="inlineStr">
        <is>
          <t>ACIDO MALICO KG</t>
        </is>
      </c>
      <c r="G890" t="n">
        <v>2216</v>
      </c>
      <c r="H890" t="n">
        <v>1</v>
      </c>
      <c r="I890" t="inlineStr">
        <is>
          <t>KG</t>
        </is>
      </c>
      <c r="J890" t="inlineStr">
        <is>
          <t>ALIMENTOS</t>
        </is>
      </c>
      <c r="K890" t="inlineStr">
        <is>
          <t>03/2026</t>
        </is>
      </c>
      <c r="L890" t="n">
        <v>0</v>
      </c>
      <c r="M890" s="551" t="n">
        <v>46056</v>
      </c>
      <c r="N890" t="n">
        <v>65</v>
      </c>
      <c r="O890" t="n">
        <v>59.78</v>
      </c>
      <c r="P890" t="n">
        <v>65</v>
      </c>
    </row>
    <row r="891">
      <c r="A891" t="n">
        <v>79990</v>
      </c>
      <c r="B891" t="n">
        <v>122</v>
      </c>
      <c r="C891" t="inlineStr">
        <is>
          <t>Arcos</t>
        </is>
      </c>
      <c r="D891" s="551" t="n">
        <v>46113</v>
      </c>
      <c r="E891" t="n">
        <v>21079</v>
      </c>
      <c r="F891" t="inlineStr">
        <is>
          <t>ADOCANTE SUCRALOSE SACHE LINEA 500X6GR</t>
        </is>
      </c>
      <c r="G891" t="n">
        <v>1991</v>
      </c>
      <c r="H891" t="n">
        <v>2</v>
      </c>
      <c r="I891" t="inlineStr">
        <is>
          <t>UN</t>
        </is>
      </c>
      <c r="J891" t="inlineStr">
        <is>
          <t>ALIMENTOS</t>
        </is>
      </c>
      <c r="K891" t="inlineStr">
        <is>
          <t>03/2026</t>
        </is>
      </c>
      <c r="L891" t="n">
        <v>0</v>
      </c>
      <c r="M891" s="551" t="n">
        <v>45818</v>
      </c>
      <c r="N891" t="n">
        <v>32.06</v>
      </c>
      <c r="O891" t="n">
        <v>49.36</v>
      </c>
      <c r="P891" t="n">
        <v>64.12</v>
      </c>
    </row>
    <row r="892">
      <c r="A892" t="n">
        <v>80035</v>
      </c>
      <c r="B892" t="n">
        <v>122</v>
      </c>
      <c r="C892" t="inlineStr">
        <is>
          <t>Arcos</t>
        </is>
      </c>
      <c r="D892" s="551" t="n">
        <v>46113</v>
      </c>
      <c r="E892" t="n">
        <v>25075</v>
      </c>
      <c r="F892" t="inlineStr">
        <is>
          <t>MASSA PARA LASANHA ADRIA C/500G</t>
        </is>
      </c>
      <c r="G892" t="n">
        <v>5883</v>
      </c>
      <c r="H892" t="n">
        <v>7</v>
      </c>
      <c r="I892" t="inlineStr">
        <is>
          <t>PC</t>
        </is>
      </c>
      <c r="J892" t="inlineStr">
        <is>
          <t>ALIMENTOS</t>
        </is>
      </c>
      <c r="K892" t="inlineStr">
        <is>
          <t>03/2026</t>
        </is>
      </c>
      <c r="L892" t="n">
        <v>0</v>
      </c>
      <c r="M892" s="551" t="n">
        <v>46077</v>
      </c>
      <c r="N892" t="n">
        <v>8.949999999999999</v>
      </c>
      <c r="O892" t="n">
        <v>16.8</v>
      </c>
      <c r="P892" t="n">
        <v>62.65</v>
      </c>
    </row>
    <row r="893">
      <c r="A893" t="n">
        <v>79981</v>
      </c>
      <c r="B893" t="n">
        <v>122</v>
      </c>
      <c r="C893" t="inlineStr">
        <is>
          <t>Arcos</t>
        </is>
      </c>
      <c r="D893" s="551" t="n">
        <v>46113</v>
      </c>
      <c r="E893" t="n">
        <v>20961</v>
      </c>
      <c r="F893" t="inlineStr">
        <is>
          <t>VINAGRE DE MACA CASTELO 750ML UN</t>
        </is>
      </c>
      <c r="G893" t="n">
        <v>2015</v>
      </c>
      <c r="H893" t="n">
        <v>7</v>
      </c>
      <c r="I893" t="inlineStr">
        <is>
          <t>UN</t>
        </is>
      </c>
      <c r="J893" t="inlineStr">
        <is>
          <t>ALIMENTOS</t>
        </is>
      </c>
      <c r="K893" t="inlineStr">
        <is>
          <t>03/2026</t>
        </is>
      </c>
      <c r="L893" t="n">
        <v>8.9</v>
      </c>
      <c r="M893" s="551" t="n">
        <v>46085</v>
      </c>
      <c r="N893" t="n">
        <v>8.9</v>
      </c>
      <c r="O893" t="n">
        <v>8.9</v>
      </c>
      <c r="P893" t="n">
        <v>62.3</v>
      </c>
    </row>
    <row r="894">
      <c r="A894" t="n">
        <v>80084</v>
      </c>
      <c r="B894" t="n">
        <v>122</v>
      </c>
      <c r="C894" t="inlineStr">
        <is>
          <t>Arcos</t>
        </is>
      </c>
      <c r="D894" s="551" t="n">
        <v>46113</v>
      </c>
      <c r="E894" t="n">
        <v>27716</v>
      </c>
      <c r="F894" t="inlineStr">
        <is>
          <t>VINHO BRANCO ABBOTTS E D LES PETITES CUVEES BLANC 750 ML UN</t>
        </is>
      </c>
      <c r="G894" t="n">
        <v>7683</v>
      </c>
      <c r="H894" t="n">
        <v>1</v>
      </c>
      <c r="I894" t="inlineStr">
        <is>
          <t>UN</t>
        </is>
      </c>
      <c r="J894" t="inlineStr">
        <is>
          <t>BEBIDAS</t>
        </is>
      </c>
      <c r="K894" t="inlineStr">
        <is>
          <t>03/2026</t>
        </is>
      </c>
      <c r="L894" t="n">
        <v>60.45</v>
      </c>
      <c r="M894" s="551" t="n">
        <v>46090</v>
      </c>
      <c r="N894" t="n">
        <v>60.45</v>
      </c>
      <c r="O894" t="n">
        <v>64.38</v>
      </c>
      <c r="P894" t="n">
        <v>60.45</v>
      </c>
    </row>
    <row r="895">
      <c r="A895" t="n">
        <v>80077</v>
      </c>
      <c r="B895" t="n">
        <v>122</v>
      </c>
      <c r="C895" t="inlineStr">
        <is>
          <t>Arcos</t>
        </is>
      </c>
      <c r="D895" s="551" t="n">
        <v>46113</v>
      </c>
      <c r="E895" t="n">
        <v>26717</v>
      </c>
      <c r="F895" t="inlineStr">
        <is>
          <t>LICOR SAN BASILE ALKERMES 30% 700ML</t>
        </is>
      </c>
      <c r="G895" t="n">
        <v>6869</v>
      </c>
      <c r="H895" t="n">
        <v>1</v>
      </c>
      <c r="I895" t="inlineStr">
        <is>
          <t>GR</t>
        </is>
      </c>
      <c r="J895" t="inlineStr">
        <is>
          <t>BEBIDAS</t>
        </is>
      </c>
      <c r="K895" t="inlineStr">
        <is>
          <t>03/2026</t>
        </is>
      </c>
      <c r="L895" t="n">
        <v>0</v>
      </c>
      <c r="M895" s="551" t="n">
        <v>46064</v>
      </c>
      <c r="N895" t="n">
        <v>60.28</v>
      </c>
      <c r="O895" t="n">
        <v>60.28</v>
      </c>
      <c r="P895" t="n">
        <v>60.28</v>
      </c>
    </row>
    <row r="896">
      <c r="A896" t="n">
        <v>79845</v>
      </c>
      <c r="B896" t="n">
        <v>122</v>
      </c>
      <c r="C896" t="inlineStr">
        <is>
          <t>Arcos</t>
        </is>
      </c>
      <c r="D896" s="551" t="n">
        <v>46113</v>
      </c>
      <c r="E896" t="n">
        <v>18178</v>
      </c>
      <c r="F896" t="inlineStr">
        <is>
          <t>VODKA KETEL ONE CUCUMBER &amp; MINT 750ML</t>
        </is>
      </c>
      <c r="G896" t="n">
        <v>3444</v>
      </c>
      <c r="H896" t="n">
        <v>1</v>
      </c>
      <c r="I896" t="inlineStr">
        <is>
          <t>GR</t>
        </is>
      </c>
      <c r="J896" t="inlineStr">
        <is>
          <t>BEBIDAS</t>
        </is>
      </c>
      <c r="K896" t="inlineStr">
        <is>
          <t>03/2026</t>
        </is>
      </c>
      <c r="L896" t="n">
        <v>0</v>
      </c>
      <c r="N896" t="n">
        <v>0</v>
      </c>
      <c r="O896" t="n">
        <v>59.9</v>
      </c>
      <c r="P896" t="n">
        <v>59.9</v>
      </c>
    </row>
    <row r="897">
      <c r="A897" t="n">
        <v>79876</v>
      </c>
      <c r="B897" t="n">
        <v>122</v>
      </c>
      <c r="C897" t="inlineStr">
        <is>
          <t>Arcos</t>
        </is>
      </c>
      <c r="D897" s="551" t="n">
        <v>46113</v>
      </c>
      <c r="E897" t="n">
        <v>18308</v>
      </c>
      <c r="F897" t="inlineStr">
        <is>
          <t>LICOR LUXARDO BITTER BIANCO 750ML</t>
        </is>
      </c>
      <c r="G897" t="n">
        <v>3325</v>
      </c>
      <c r="H897" t="n">
        <v>1</v>
      </c>
      <c r="I897" t="inlineStr">
        <is>
          <t>UN</t>
        </is>
      </c>
      <c r="J897" t="inlineStr">
        <is>
          <t>BEBIDAS</t>
        </is>
      </c>
      <c r="K897" t="inlineStr">
        <is>
          <t>03/2026</t>
        </is>
      </c>
      <c r="L897" t="n">
        <v>0</v>
      </c>
      <c r="N897" t="n">
        <v>0</v>
      </c>
      <c r="O897" t="n">
        <v>0</v>
      </c>
      <c r="P897" t="n">
        <v>57</v>
      </c>
    </row>
    <row r="898">
      <c r="A898" t="n">
        <v>79831</v>
      </c>
      <c r="B898" t="n">
        <v>122</v>
      </c>
      <c r="C898" t="inlineStr">
        <is>
          <t>Arcos</t>
        </is>
      </c>
      <c r="D898" s="551" t="n">
        <v>46113</v>
      </c>
      <c r="E898" t="n">
        <v>18115</v>
      </c>
      <c r="F898" t="inlineStr">
        <is>
          <t>WHISKY JOHNNIE WALKER DOUBLE BLACK LABEL 1L</t>
        </is>
      </c>
      <c r="G898" t="n">
        <v>3497</v>
      </c>
      <c r="H898" t="n">
        <v>0.23</v>
      </c>
      <c r="I898" t="inlineStr">
        <is>
          <t>GR</t>
        </is>
      </c>
      <c r="J898" t="inlineStr">
        <is>
          <t>BEBIDAS</t>
        </is>
      </c>
      <c r="K898" t="inlineStr">
        <is>
          <t>03/2026</t>
        </is>
      </c>
      <c r="L898" t="n">
        <v>0</v>
      </c>
      <c r="M898" s="551" t="n">
        <v>46056</v>
      </c>
      <c r="N898" t="n">
        <v>247.33</v>
      </c>
      <c r="O898" t="n">
        <v>206.91</v>
      </c>
      <c r="P898" t="n">
        <v>56.89</v>
      </c>
    </row>
    <row r="899">
      <c r="A899" t="n">
        <v>80083</v>
      </c>
      <c r="B899" t="n">
        <v>122</v>
      </c>
      <c r="C899" t="inlineStr">
        <is>
          <t>Arcos</t>
        </is>
      </c>
      <c r="D899" s="551" t="n">
        <v>46113</v>
      </c>
      <c r="E899" t="n">
        <v>27715</v>
      </c>
      <c r="F899" t="inlineStr">
        <is>
          <t>VINHO TINTO ABBOTTS E T LES PETITES CUVEES ROUGE 750 ML UN</t>
        </is>
      </c>
      <c r="G899" t="n">
        <v>7682</v>
      </c>
      <c r="H899" t="n">
        <v>0.9399999999999999</v>
      </c>
      <c r="I899" t="inlineStr">
        <is>
          <t>UN</t>
        </is>
      </c>
      <c r="J899" t="inlineStr">
        <is>
          <t>BEBIDAS</t>
        </is>
      </c>
      <c r="K899" t="inlineStr">
        <is>
          <t>03/2026</t>
        </is>
      </c>
      <c r="L899" t="n">
        <v>60.45</v>
      </c>
      <c r="M899" s="551" t="n">
        <v>46090</v>
      </c>
      <c r="N899" t="n">
        <v>60.45</v>
      </c>
      <c r="O899" t="n">
        <v>64.38</v>
      </c>
      <c r="P899" t="n">
        <v>56.82</v>
      </c>
    </row>
    <row r="900">
      <c r="A900" t="n">
        <v>79891</v>
      </c>
      <c r="B900" t="n">
        <v>122</v>
      </c>
      <c r="C900" t="inlineStr">
        <is>
          <t>Arcos</t>
        </is>
      </c>
      <c r="D900" s="551" t="n">
        <v>46113</v>
      </c>
      <c r="E900" t="n">
        <v>18391</v>
      </c>
      <c r="F900" t="inlineStr">
        <is>
          <t>CONHAQUE HENNESSY XO 700ML</t>
        </is>
      </c>
      <c r="G900" t="n">
        <v>3249</v>
      </c>
      <c r="H900" t="n">
        <v>1.11</v>
      </c>
      <c r="I900" t="inlineStr">
        <is>
          <t>UN</t>
        </is>
      </c>
      <c r="J900" t="inlineStr">
        <is>
          <t>BEBIDAS</t>
        </is>
      </c>
      <c r="K900" t="inlineStr">
        <is>
          <t>03/2026</t>
        </is>
      </c>
      <c r="L900" t="n">
        <v>0</v>
      </c>
      <c r="N900" t="n">
        <v>0</v>
      </c>
      <c r="O900" t="n">
        <v>0</v>
      </c>
      <c r="P900" t="n">
        <v>55.5</v>
      </c>
    </row>
    <row r="901">
      <c r="A901" t="n">
        <v>80076</v>
      </c>
      <c r="B901" t="n">
        <v>122</v>
      </c>
      <c r="C901" t="inlineStr">
        <is>
          <t>Arcos</t>
        </is>
      </c>
      <c r="D901" s="551" t="n">
        <v>46113</v>
      </c>
      <c r="E901" t="n">
        <v>26713</v>
      </c>
      <c r="F901" t="inlineStr">
        <is>
          <t>CAMOMILA DESIDRATADA KG</t>
        </is>
      </c>
      <c r="G901" t="n">
        <v>6867</v>
      </c>
      <c r="H901" t="n">
        <v>1</v>
      </c>
      <c r="I901" t="inlineStr">
        <is>
          <t>KG</t>
        </is>
      </c>
      <c r="J901" t="inlineStr">
        <is>
          <t>ALIMENTOS</t>
        </is>
      </c>
      <c r="K901" t="inlineStr">
        <is>
          <t>03/2026</t>
        </is>
      </c>
      <c r="L901" t="n">
        <v>0</v>
      </c>
      <c r="M901" s="551" t="n">
        <v>46009</v>
      </c>
      <c r="N901" t="n">
        <v>55</v>
      </c>
      <c r="O901" t="n">
        <v>55</v>
      </c>
      <c r="P901" t="n">
        <v>55</v>
      </c>
    </row>
    <row r="902">
      <c r="A902" t="n">
        <v>79895</v>
      </c>
      <c r="B902" t="n">
        <v>122</v>
      </c>
      <c r="C902" t="inlineStr">
        <is>
          <t>Arcos</t>
        </is>
      </c>
      <c r="D902" s="551" t="n">
        <v>46113</v>
      </c>
      <c r="E902" t="n">
        <v>18536</v>
      </c>
      <c r="F902" t="inlineStr">
        <is>
          <t>APERITIVO MARTINI ROSSO 750ML</t>
        </is>
      </c>
      <c r="G902" t="n">
        <v>3141</v>
      </c>
      <c r="H902" t="n">
        <v>1</v>
      </c>
      <c r="I902" t="inlineStr">
        <is>
          <t>UN</t>
        </is>
      </c>
      <c r="J902" t="inlineStr">
        <is>
          <t>BEBIDAS</t>
        </is>
      </c>
      <c r="K902" t="inlineStr">
        <is>
          <t>03/2026</t>
        </is>
      </c>
      <c r="L902" t="n">
        <v>0</v>
      </c>
      <c r="N902" t="n">
        <v>0</v>
      </c>
      <c r="O902" t="n">
        <v>0</v>
      </c>
      <c r="P902" t="n">
        <v>50</v>
      </c>
    </row>
    <row r="903">
      <c r="A903" t="n">
        <v>80009</v>
      </c>
      <c r="B903" t="n">
        <v>122</v>
      </c>
      <c r="C903" t="inlineStr">
        <is>
          <t>Arcos</t>
        </is>
      </c>
      <c r="D903" s="551" t="n">
        <v>46113</v>
      </c>
      <c r="E903" t="n">
        <v>24019</v>
      </c>
      <c r="F903" t="inlineStr">
        <is>
          <t>AGUA MINERAL S/ GAS DIAMOND 310ML</t>
        </is>
      </c>
      <c r="G903" t="n">
        <v>3617</v>
      </c>
      <c r="H903" t="n">
        <v>27.83</v>
      </c>
      <c r="I903" t="inlineStr">
        <is>
          <t>UN</t>
        </is>
      </c>
      <c r="J903" t="inlineStr">
        <is>
          <t>BEBIDAS</t>
        </is>
      </c>
      <c r="K903" t="inlineStr">
        <is>
          <t>03/2026</t>
        </is>
      </c>
      <c r="L903" t="n">
        <v>0</v>
      </c>
      <c r="N903" t="n">
        <v>0</v>
      </c>
      <c r="O903" t="n">
        <v>1.63</v>
      </c>
      <c r="P903" t="n">
        <v>45.36</v>
      </c>
    </row>
    <row r="904">
      <c r="A904" t="n">
        <v>80020</v>
      </c>
      <c r="B904" t="n">
        <v>122</v>
      </c>
      <c r="C904" t="inlineStr">
        <is>
          <t>Arcos</t>
        </is>
      </c>
      <c r="D904" s="551" t="n">
        <v>46113</v>
      </c>
      <c r="E904" t="n">
        <v>24400</v>
      </c>
      <c r="F904" t="inlineStr">
        <is>
          <t>PAPRICA DOCE PCT/500G UN</t>
        </is>
      </c>
      <c r="G904" t="n">
        <v>2368</v>
      </c>
      <c r="H904" t="n">
        <v>3</v>
      </c>
      <c r="I904" t="inlineStr">
        <is>
          <t>UN</t>
        </is>
      </c>
      <c r="J904" t="inlineStr">
        <is>
          <t>ALIMENTOS</t>
        </is>
      </c>
      <c r="K904" t="inlineStr">
        <is>
          <t>03/2026</t>
        </is>
      </c>
      <c r="L904" t="n">
        <v>14</v>
      </c>
      <c r="M904" s="551" t="n">
        <v>46111</v>
      </c>
      <c r="N904" t="n">
        <v>14</v>
      </c>
      <c r="O904" t="n">
        <v>14</v>
      </c>
      <c r="P904" t="n">
        <v>42</v>
      </c>
    </row>
    <row r="905">
      <c r="A905" t="n">
        <v>79936</v>
      </c>
      <c r="B905" t="n">
        <v>122</v>
      </c>
      <c r="C905" t="inlineStr">
        <is>
          <t>Arcos</t>
        </is>
      </c>
      <c r="D905" s="551" t="n">
        <v>46113</v>
      </c>
      <c r="E905" t="n">
        <v>20029</v>
      </c>
      <c r="F905" t="inlineStr">
        <is>
          <t>ESSENCIA DE BAUNILHA CEPERA 500ML</t>
        </is>
      </c>
      <c r="G905" t="n">
        <v>2337</v>
      </c>
      <c r="H905" t="n">
        <v>3</v>
      </c>
      <c r="I905" t="inlineStr">
        <is>
          <t>FR</t>
        </is>
      </c>
      <c r="J905" t="inlineStr">
        <is>
          <t>ALIMENTOS</t>
        </is>
      </c>
      <c r="K905" t="inlineStr">
        <is>
          <t>03/2026</t>
        </is>
      </c>
      <c r="L905" t="n">
        <v>13.6</v>
      </c>
      <c r="M905" s="551" t="n">
        <v>46097</v>
      </c>
      <c r="N905" t="n">
        <v>13.6</v>
      </c>
      <c r="O905" t="n">
        <v>13.6</v>
      </c>
      <c r="P905" t="n">
        <v>40.8</v>
      </c>
    </row>
    <row r="906">
      <c r="A906" t="n">
        <v>80010</v>
      </c>
      <c r="B906" t="n">
        <v>122</v>
      </c>
      <c r="C906" t="inlineStr">
        <is>
          <t>Arcos</t>
        </is>
      </c>
      <c r="D906" s="551" t="n">
        <v>46113</v>
      </c>
      <c r="E906" t="n">
        <v>24030</v>
      </c>
      <c r="F906" t="inlineStr">
        <is>
          <t>AGUA TONICA PRATA 269ML</t>
        </is>
      </c>
      <c r="G906" t="n">
        <v>3593</v>
      </c>
      <c r="H906" t="n">
        <v>10.5</v>
      </c>
      <c r="I906" t="inlineStr">
        <is>
          <t>UN</t>
        </is>
      </c>
      <c r="J906" t="inlineStr">
        <is>
          <t>BEBIDAS</t>
        </is>
      </c>
      <c r="K906" t="inlineStr">
        <is>
          <t>03/2026</t>
        </is>
      </c>
      <c r="L906" t="n">
        <v>3.79</v>
      </c>
      <c r="M906" s="551" t="n">
        <v>46085</v>
      </c>
      <c r="N906" t="n">
        <v>3.79</v>
      </c>
      <c r="O906" t="n">
        <v>17.54</v>
      </c>
      <c r="P906" t="n">
        <v>39.8</v>
      </c>
    </row>
    <row r="907">
      <c r="A907" t="n">
        <v>79933</v>
      </c>
      <c r="B907" t="n">
        <v>122</v>
      </c>
      <c r="C907" t="inlineStr">
        <is>
          <t>Arcos</t>
        </is>
      </c>
      <c r="D907" s="551" t="n">
        <v>46113</v>
      </c>
      <c r="E907" t="n">
        <v>19984</v>
      </c>
      <c r="F907" t="inlineStr">
        <is>
          <t>MOLHO INGLES KENKO 1L</t>
        </is>
      </c>
      <c r="G907" t="n">
        <v>2351</v>
      </c>
      <c r="H907" t="n">
        <v>2</v>
      </c>
      <c r="I907" t="inlineStr">
        <is>
          <t>UN</t>
        </is>
      </c>
      <c r="J907" t="inlineStr">
        <is>
          <t>ALIMENTOS</t>
        </is>
      </c>
      <c r="K907" t="inlineStr">
        <is>
          <t>03/2026</t>
        </is>
      </c>
      <c r="L907" t="n">
        <v>19.8</v>
      </c>
      <c r="M907" s="551" t="n">
        <v>46112</v>
      </c>
      <c r="N907" t="n">
        <v>19.8</v>
      </c>
      <c r="O907" t="n">
        <v>19.8</v>
      </c>
      <c r="P907" t="n">
        <v>39.6</v>
      </c>
    </row>
    <row r="908">
      <c r="A908" t="n">
        <v>80014</v>
      </c>
      <c r="B908" t="n">
        <v>122</v>
      </c>
      <c r="C908" t="inlineStr">
        <is>
          <t>Arcos</t>
        </is>
      </c>
      <c r="D908" s="551" t="n">
        <v>46113</v>
      </c>
      <c r="E908" t="n">
        <v>24110</v>
      </c>
      <c r="F908" t="inlineStr">
        <is>
          <t>CANELA EM PO KG</t>
        </is>
      </c>
      <c r="G908" t="n">
        <v>2322</v>
      </c>
      <c r="H908" t="n">
        <v>2.5</v>
      </c>
      <c r="I908" t="inlineStr">
        <is>
          <t>KG</t>
        </is>
      </c>
      <c r="J908" t="inlineStr">
        <is>
          <t>ALIMENTOS</t>
        </is>
      </c>
      <c r="K908" t="inlineStr">
        <is>
          <t>03/2026</t>
        </is>
      </c>
      <c r="L908" t="n">
        <v>0</v>
      </c>
      <c r="M908" s="551" t="n">
        <v>45909</v>
      </c>
      <c r="N908" t="n">
        <v>14.6</v>
      </c>
      <c r="O908" t="n">
        <v>16.5</v>
      </c>
      <c r="P908" t="n">
        <v>36.5</v>
      </c>
    </row>
    <row r="909">
      <c r="A909" t="n">
        <v>80019</v>
      </c>
      <c r="B909" t="n">
        <v>122</v>
      </c>
      <c r="C909" t="inlineStr">
        <is>
          <t>Arcos</t>
        </is>
      </c>
      <c r="D909" s="551" t="n">
        <v>46113</v>
      </c>
      <c r="E909" t="n">
        <v>24322</v>
      </c>
      <c r="F909" t="inlineStr">
        <is>
          <t>LEMON PEPPER KG</t>
        </is>
      </c>
      <c r="G909" t="n">
        <v>2342</v>
      </c>
      <c r="H909" t="n">
        <v>1.5</v>
      </c>
      <c r="I909" t="inlineStr">
        <is>
          <t>KG</t>
        </is>
      </c>
      <c r="J909" t="inlineStr">
        <is>
          <t>ALIMENTOS</t>
        </is>
      </c>
      <c r="K909" t="inlineStr">
        <is>
          <t>03/2026</t>
        </is>
      </c>
      <c r="L909" t="n">
        <v>0</v>
      </c>
      <c r="M909" s="551" t="n">
        <v>46001</v>
      </c>
      <c r="N909" t="n">
        <v>22</v>
      </c>
      <c r="O909" t="n">
        <v>22</v>
      </c>
      <c r="P909" t="n">
        <v>33</v>
      </c>
    </row>
    <row r="910">
      <c r="A910" t="n">
        <v>80013</v>
      </c>
      <c r="B910" t="n">
        <v>122</v>
      </c>
      <c r="C910" t="inlineStr">
        <is>
          <t>Arcos</t>
        </is>
      </c>
      <c r="D910" s="551" t="n">
        <v>46113</v>
      </c>
      <c r="E910" t="n">
        <v>24089</v>
      </c>
      <c r="F910" t="inlineStr">
        <is>
          <t>BICARBONATO DE SODIO KG</t>
        </is>
      </c>
      <c r="G910" t="n">
        <v>2316</v>
      </c>
      <c r="H910" t="n">
        <v>4</v>
      </c>
      <c r="I910" t="inlineStr">
        <is>
          <t>KG</t>
        </is>
      </c>
      <c r="J910" t="inlineStr">
        <is>
          <t>ALIMENTOS</t>
        </is>
      </c>
      <c r="K910" t="inlineStr">
        <is>
          <t>03/2026</t>
        </is>
      </c>
      <c r="L910" t="n">
        <v>0</v>
      </c>
      <c r="M910" s="551" t="n">
        <v>45979</v>
      </c>
      <c r="N910" t="n">
        <v>8.199999999999999</v>
      </c>
      <c r="O910" t="n">
        <v>9.5</v>
      </c>
      <c r="P910" t="n">
        <v>32.8</v>
      </c>
    </row>
    <row r="911">
      <c r="A911" t="n">
        <v>80044</v>
      </c>
      <c r="B911" t="n">
        <v>122</v>
      </c>
      <c r="C911" t="inlineStr">
        <is>
          <t>Arcos</t>
        </is>
      </c>
      <c r="D911" s="551" t="n">
        <v>46113</v>
      </c>
      <c r="E911" t="n">
        <v>25382</v>
      </c>
      <c r="F911" t="inlineStr">
        <is>
          <t>VINHO J. ARNOUX - CREMANT DU JURA BRUT NATURE ESPUMANTE CHARDONNAY 750ml</t>
        </is>
      </c>
      <c r="G911" t="n">
        <v>6071</v>
      </c>
      <c r="H911" t="n">
        <v>0.16</v>
      </c>
      <c r="I911" t="inlineStr">
        <is>
          <t>GR</t>
        </is>
      </c>
      <c r="J911" t="inlineStr">
        <is>
          <t>BEBIDAS</t>
        </is>
      </c>
      <c r="K911" t="inlineStr">
        <is>
          <t>03/2026</t>
        </is>
      </c>
      <c r="L911" t="n">
        <v>0</v>
      </c>
      <c r="N911" t="n">
        <v>0</v>
      </c>
      <c r="O911" t="n">
        <v>201.12</v>
      </c>
      <c r="P911" t="n">
        <v>32.18</v>
      </c>
    </row>
    <row r="912">
      <c r="A912" t="n">
        <v>79847</v>
      </c>
      <c r="B912" t="n">
        <v>122</v>
      </c>
      <c r="C912" t="inlineStr">
        <is>
          <t>Arcos</t>
        </is>
      </c>
      <c r="D912" s="551" t="n">
        <v>46113</v>
      </c>
      <c r="E912" t="n">
        <v>18180</v>
      </c>
      <c r="F912" t="inlineStr">
        <is>
          <t>VODKA GREY GOOSE NATURAL 750ML</t>
        </is>
      </c>
      <c r="G912" t="n">
        <v>3442</v>
      </c>
      <c r="H912" t="n">
        <v>0.29</v>
      </c>
      <c r="I912" t="inlineStr">
        <is>
          <t>GR</t>
        </is>
      </c>
      <c r="J912" t="inlineStr">
        <is>
          <t>BEBIDAS</t>
        </is>
      </c>
      <c r="K912" t="inlineStr">
        <is>
          <t>03/2026</t>
        </is>
      </c>
      <c r="L912" t="n">
        <v>0</v>
      </c>
      <c r="N912" t="n">
        <v>0</v>
      </c>
      <c r="O912" t="n">
        <v>108</v>
      </c>
      <c r="P912" t="n">
        <v>31.9</v>
      </c>
    </row>
    <row r="913">
      <c r="A913" t="n">
        <v>79942</v>
      </c>
      <c r="B913" t="n">
        <v>122</v>
      </c>
      <c r="C913" t="inlineStr">
        <is>
          <t>Arcos</t>
        </is>
      </c>
      <c r="D913" s="551" t="n">
        <v>46113</v>
      </c>
      <c r="E913" t="n">
        <v>20174</v>
      </c>
      <c r="F913" t="inlineStr">
        <is>
          <t>SEMENTE DE GIRASSOL SEM CASCA KG</t>
        </is>
      </c>
      <c r="G913" t="n">
        <v>2264</v>
      </c>
      <c r="H913" t="n">
        <v>2</v>
      </c>
      <c r="I913" t="inlineStr">
        <is>
          <t>KG</t>
        </is>
      </c>
      <c r="J913" t="inlineStr">
        <is>
          <t>ALIMENTOS</t>
        </is>
      </c>
      <c r="K913" t="inlineStr">
        <is>
          <t>03/2026</t>
        </is>
      </c>
      <c r="L913" t="n">
        <v>0</v>
      </c>
      <c r="M913" s="551" t="n">
        <v>45979</v>
      </c>
      <c r="N913" t="n">
        <v>15.4</v>
      </c>
      <c r="O913" t="n">
        <v>16.5</v>
      </c>
      <c r="P913" t="n">
        <v>30.8</v>
      </c>
    </row>
    <row r="914">
      <c r="A914" t="n">
        <v>80002</v>
      </c>
      <c r="B914" t="n">
        <v>122</v>
      </c>
      <c r="C914" t="inlineStr">
        <is>
          <t>Arcos</t>
        </is>
      </c>
      <c r="D914" s="551" t="n">
        <v>46113</v>
      </c>
      <c r="E914" t="n">
        <v>23502</v>
      </c>
      <c r="F914" t="inlineStr">
        <is>
          <t>PAPRICA DEFUMADA PCT 500G UN</t>
        </is>
      </c>
      <c r="G914" t="n">
        <v>2367</v>
      </c>
      <c r="H914" t="n">
        <v>2</v>
      </c>
      <c r="I914" t="inlineStr">
        <is>
          <t>UN</t>
        </is>
      </c>
      <c r="J914" t="inlineStr">
        <is>
          <t>ALIMENTOS</t>
        </is>
      </c>
      <c r="K914" t="inlineStr">
        <is>
          <t>03/2026</t>
        </is>
      </c>
      <c r="L914" t="n">
        <v>0</v>
      </c>
      <c r="M914" s="551" t="n">
        <v>46057</v>
      </c>
      <c r="N914" t="n">
        <v>14.9</v>
      </c>
      <c r="O914" t="n">
        <v>12.97</v>
      </c>
      <c r="P914" t="n">
        <v>29.8</v>
      </c>
    </row>
    <row r="915">
      <c r="A915" t="n">
        <v>79840</v>
      </c>
      <c r="B915" t="n">
        <v>122</v>
      </c>
      <c r="C915" t="inlineStr">
        <is>
          <t>Arcos</t>
        </is>
      </c>
      <c r="D915" s="551" t="n">
        <v>46113</v>
      </c>
      <c r="E915" t="n">
        <v>18145</v>
      </c>
      <c r="F915" t="inlineStr">
        <is>
          <t>WHISKY CHIVAS REGAL 18 ANOS 750ML</t>
        </is>
      </c>
      <c r="G915" t="n">
        <v>3472</v>
      </c>
      <c r="H915" t="n">
        <v>0.08</v>
      </c>
      <c r="I915" t="inlineStr">
        <is>
          <t>GR</t>
        </is>
      </c>
      <c r="J915" t="inlineStr">
        <is>
          <t>BEBIDAS</t>
        </is>
      </c>
      <c r="K915" t="inlineStr">
        <is>
          <t>03/2026</t>
        </is>
      </c>
      <c r="L915" t="n">
        <v>0</v>
      </c>
      <c r="N915" t="n">
        <v>0</v>
      </c>
      <c r="O915" t="n">
        <v>346.9</v>
      </c>
      <c r="P915" t="n">
        <v>29.72</v>
      </c>
    </row>
    <row r="916">
      <c r="A916" t="n">
        <v>80021</v>
      </c>
      <c r="B916" t="n">
        <v>122</v>
      </c>
      <c r="C916" t="inlineStr">
        <is>
          <t>Arcos</t>
        </is>
      </c>
      <c r="D916" s="551" t="n">
        <v>46113</v>
      </c>
      <c r="E916" t="n">
        <v>24401</v>
      </c>
      <c r="F916" t="inlineStr">
        <is>
          <t>PAPRICA PICANTE PCT 500G UN</t>
        </is>
      </c>
      <c r="G916" t="n">
        <v>2369</v>
      </c>
      <c r="H916" t="n">
        <v>2</v>
      </c>
      <c r="I916" t="inlineStr">
        <is>
          <t>UN</t>
        </is>
      </c>
      <c r="J916" t="inlineStr">
        <is>
          <t>ALIMENTOS</t>
        </is>
      </c>
      <c r="K916" t="inlineStr">
        <is>
          <t>03/2026</t>
        </is>
      </c>
      <c r="L916" t="n">
        <v>0</v>
      </c>
      <c r="M916" s="551" t="n">
        <v>46077</v>
      </c>
      <c r="N916" t="n">
        <v>14</v>
      </c>
      <c r="O916" t="n">
        <v>15</v>
      </c>
      <c r="P916" t="n">
        <v>28</v>
      </c>
    </row>
    <row r="917">
      <c r="A917" t="n">
        <v>80017</v>
      </c>
      <c r="B917" t="n">
        <v>122</v>
      </c>
      <c r="C917" t="inlineStr">
        <is>
          <t>Arcos</t>
        </is>
      </c>
      <c r="D917" s="551" t="n">
        <v>46113</v>
      </c>
      <c r="E917" t="n">
        <v>24219</v>
      </c>
      <c r="F917" t="inlineStr">
        <is>
          <t>CURRY EM PO KG</t>
        </is>
      </c>
      <c r="G917" t="n">
        <v>2387</v>
      </c>
      <c r="H917" t="n">
        <v>2</v>
      </c>
      <c r="I917" t="inlineStr">
        <is>
          <t>KG</t>
        </is>
      </c>
      <c r="J917" t="inlineStr">
        <is>
          <t>ALIMENTOS</t>
        </is>
      </c>
      <c r="K917" t="inlineStr">
        <is>
          <t>03/2026</t>
        </is>
      </c>
      <c r="L917" t="n">
        <v>0</v>
      </c>
      <c r="M917" s="551" t="n">
        <v>46064</v>
      </c>
      <c r="N917" t="n">
        <v>13.4</v>
      </c>
      <c r="O917" t="n">
        <v>13.4</v>
      </c>
      <c r="P917" t="n">
        <v>26.8</v>
      </c>
    </row>
    <row r="918">
      <c r="A918" t="n">
        <v>79863</v>
      </c>
      <c r="B918" t="n">
        <v>122</v>
      </c>
      <c r="C918" t="inlineStr">
        <is>
          <t>Arcos</t>
        </is>
      </c>
      <c r="D918" s="551" t="n">
        <v>46113</v>
      </c>
      <c r="E918" t="n">
        <v>18239</v>
      </c>
      <c r="F918" t="inlineStr">
        <is>
          <t>TEQUILA HERRADURA ANEJO 750ML</t>
        </is>
      </c>
      <c r="G918" t="n">
        <v>3389</v>
      </c>
      <c r="H918" t="n">
        <v>0.12</v>
      </c>
      <c r="I918" t="inlineStr">
        <is>
          <t>GR</t>
        </is>
      </c>
      <c r="J918" t="inlineStr">
        <is>
          <t>BEBIDAS</t>
        </is>
      </c>
      <c r="K918" t="inlineStr">
        <is>
          <t>03/2026</t>
        </is>
      </c>
      <c r="L918" t="n">
        <v>0</v>
      </c>
      <c r="N918" t="n">
        <v>0</v>
      </c>
      <c r="O918" t="n">
        <v>0</v>
      </c>
      <c r="P918" t="n">
        <v>26.4</v>
      </c>
    </row>
    <row r="919">
      <c r="A919" t="n">
        <v>79943</v>
      </c>
      <c r="B919" t="n">
        <v>122</v>
      </c>
      <c r="C919" t="inlineStr">
        <is>
          <t>Arcos</t>
        </is>
      </c>
      <c r="D919" s="551" t="n">
        <v>46113</v>
      </c>
      <c r="E919" t="n">
        <v>20185</v>
      </c>
      <c r="F919" t="inlineStr">
        <is>
          <t>SEMENTE ABOBORA CRUA SEM CASCA KG</t>
        </is>
      </c>
      <c r="G919" t="n">
        <v>2259</v>
      </c>
      <c r="H919" t="n">
        <v>1</v>
      </c>
      <c r="I919" t="inlineStr">
        <is>
          <t>KG</t>
        </is>
      </c>
      <c r="J919" t="inlineStr">
        <is>
          <t>ALIMENTOS</t>
        </is>
      </c>
      <c r="K919" t="inlineStr">
        <is>
          <t>03/2026</t>
        </is>
      </c>
      <c r="L919" t="n">
        <v>0</v>
      </c>
      <c r="M919" s="551" t="n">
        <v>45965</v>
      </c>
      <c r="N919" t="n">
        <v>25.9</v>
      </c>
      <c r="O919" t="n">
        <v>32.9</v>
      </c>
      <c r="P919" t="n">
        <v>25.9</v>
      </c>
    </row>
    <row r="920">
      <c r="A920" t="n">
        <v>79904</v>
      </c>
      <c r="B920" t="n">
        <v>122</v>
      </c>
      <c r="C920" t="inlineStr">
        <is>
          <t>Arcos</t>
        </is>
      </c>
      <c r="D920" s="551" t="n">
        <v>46113</v>
      </c>
      <c r="E920" t="n">
        <v>18552</v>
      </c>
      <c r="F920" t="inlineStr">
        <is>
          <t>APERITIVO ABSINTO HABITUE 720ML</t>
        </is>
      </c>
      <c r="G920" t="n">
        <v>3128</v>
      </c>
      <c r="H920" t="n">
        <v>0.66</v>
      </c>
      <c r="I920" t="inlineStr">
        <is>
          <t>GR</t>
        </is>
      </c>
      <c r="J920" t="inlineStr">
        <is>
          <t>BEBIDAS</t>
        </is>
      </c>
      <c r="K920" t="inlineStr">
        <is>
          <t>03/2026</t>
        </is>
      </c>
      <c r="L920" t="n">
        <v>0</v>
      </c>
      <c r="M920" s="551" t="n">
        <v>45825</v>
      </c>
      <c r="N920" t="n">
        <v>34.91</v>
      </c>
      <c r="O920" t="n">
        <v>33.6</v>
      </c>
      <c r="P920" t="n">
        <v>23.04</v>
      </c>
    </row>
    <row r="921">
      <c r="A921" t="n">
        <v>79811</v>
      </c>
      <c r="B921" t="n">
        <v>122</v>
      </c>
      <c r="C921" t="inlineStr">
        <is>
          <t>Arcos</t>
        </is>
      </c>
      <c r="D921" s="551" t="n">
        <v>46113</v>
      </c>
      <c r="E921" t="n">
        <v>17828</v>
      </c>
      <c r="F921" t="inlineStr">
        <is>
          <t>CHA MATE LEAO CAPIM CIDREIRA 1G C/ 15UN</t>
        </is>
      </c>
      <c r="G921" t="n">
        <v>3724</v>
      </c>
      <c r="H921" t="n">
        <v>2</v>
      </c>
      <c r="I921" t="inlineStr">
        <is>
          <t>UN</t>
        </is>
      </c>
      <c r="J921" t="inlineStr">
        <is>
          <t>BEBIDAS</t>
        </is>
      </c>
      <c r="K921" t="inlineStr">
        <is>
          <t>03/2026</t>
        </is>
      </c>
      <c r="L921" t="n">
        <v>0</v>
      </c>
      <c r="N921" t="n">
        <v>0</v>
      </c>
      <c r="O921" t="n">
        <v>0</v>
      </c>
      <c r="P921" t="n">
        <v>20</v>
      </c>
    </row>
    <row r="922">
      <c r="A922" t="n">
        <v>79851</v>
      </c>
      <c r="B922" t="n">
        <v>122</v>
      </c>
      <c r="C922" t="inlineStr">
        <is>
          <t>Arcos</t>
        </is>
      </c>
      <c r="D922" s="551" t="n">
        <v>46113</v>
      </c>
      <c r="E922" t="n">
        <v>18191</v>
      </c>
      <c r="F922" t="inlineStr">
        <is>
          <t>VODKA ABSOLUT VANILIA 750ML</t>
        </is>
      </c>
      <c r="G922" t="n">
        <v>3433</v>
      </c>
      <c r="H922" t="n">
        <v>0.24</v>
      </c>
      <c r="I922" t="inlineStr">
        <is>
          <t>GR</t>
        </is>
      </c>
      <c r="J922" t="inlineStr">
        <is>
          <t>BEBIDAS</t>
        </is>
      </c>
      <c r="K922" t="inlineStr">
        <is>
          <t>03/2026</t>
        </is>
      </c>
      <c r="L922" t="n">
        <v>0</v>
      </c>
      <c r="N922" t="n">
        <v>0</v>
      </c>
      <c r="O922" t="n">
        <v>0</v>
      </c>
      <c r="P922" t="n">
        <v>19.2</v>
      </c>
    </row>
    <row r="923">
      <c r="A923" t="n">
        <v>79927</v>
      </c>
      <c r="B923" t="n">
        <v>122</v>
      </c>
      <c r="C923" t="inlineStr">
        <is>
          <t>Arcos</t>
        </is>
      </c>
      <c r="D923" s="551" t="n">
        <v>46113</v>
      </c>
      <c r="E923" t="n">
        <v>19917</v>
      </c>
      <c r="F923" t="inlineStr">
        <is>
          <t>SAL GROSSO CISNE C/1KG</t>
        </is>
      </c>
      <c r="G923" t="n">
        <v>2379</v>
      </c>
      <c r="H923" t="n">
        <v>5</v>
      </c>
      <c r="I923" t="inlineStr">
        <is>
          <t>PC</t>
        </is>
      </c>
      <c r="J923" t="inlineStr">
        <is>
          <t>ALIMENTOS</t>
        </is>
      </c>
      <c r="K923" t="inlineStr">
        <is>
          <t>03/2026</t>
        </is>
      </c>
      <c r="L923" t="n">
        <v>0</v>
      </c>
      <c r="M923" s="551" t="n">
        <v>45636</v>
      </c>
      <c r="N923" t="n">
        <v>3.09</v>
      </c>
      <c r="O923" t="n">
        <v>3.35</v>
      </c>
      <c r="P923" t="n">
        <v>15.45</v>
      </c>
    </row>
    <row r="924">
      <c r="A924" t="n">
        <v>79893</v>
      </c>
      <c r="B924" t="n">
        <v>122</v>
      </c>
      <c r="C924" t="inlineStr">
        <is>
          <t>Arcos</t>
        </is>
      </c>
      <c r="D924" s="551" t="n">
        <v>46113</v>
      </c>
      <c r="E924" t="n">
        <v>18486</v>
      </c>
      <c r="F924" t="inlineStr">
        <is>
          <t>CACHACA FAMIGERADA BRUTA 750ML</t>
        </is>
      </c>
      <c r="G924" t="n">
        <v>3170</v>
      </c>
      <c r="H924" t="n">
        <v>0.48</v>
      </c>
      <c r="I924" t="inlineStr">
        <is>
          <t>GR</t>
        </is>
      </c>
      <c r="J924" t="inlineStr">
        <is>
          <t>BEBIDAS</t>
        </is>
      </c>
      <c r="K924" t="inlineStr">
        <is>
          <t>03/2026</t>
        </is>
      </c>
      <c r="L924" t="n">
        <v>0</v>
      </c>
      <c r="M924" s="551" t="n">
        <v>46063</v>
      </c>
      <c r="N924" t="n">
        <v>27.5</v>
      </c>
      <c r="O924" t="n">
        <v>27.5</v>
      </c>
      <c r="P924" t="n">
        <v>13.2</v>
      </c>
    </row>
    <row r="925">
      <c r="A925" t="n">
        <v>80011</v>
      </c>
      <c r="B925" t="n">
        <v>122</v>
      </c>
      <c r="C925" t="inlineStr">
        <is>
          <t>Arcos</t>
        </is>
      </c>
      <c r="D925" s="551" t="n">
        <v>46113</v>
      </c>
      <c r="E925" t="n">
        <v>24036</v>
      </c>
      <c r="F925" t="inlineStr">
        <is>
          <t>ALHO EM PO 1KG UN</t>
        </is>
      </c>
      <c r="G925" t="n">
        <v>2314</v>
      </c>
      <c r="H925" t="n">
        <v>1</v>
      </c>
      <c r="I925" t="inlineStr">
        <is>
          <t>UN</t>
        </is>
      </c>
      <c r="J925" t="inlineStr">
        <is>
          <t>ALIMENTOS</t>
        </is>
      </c>
      <c r="K925" t="inlineStr">
        <is>
          <t>03/2026</t>
        </is>
      </c>
      <c r="L925" t="n">
        <v>0</v>
      </c>
      <c r="M925" s="551" t="n">
        <v>45902</v>
      </c>
      <c r="N925" t="n">
        <v>12.9</v>
      </c>
      <c r="O925" t="n">
        <v>19</v>
      </c>
      <c r="P925" t="n">
        <v>12.9</v>
      </c>
    </row>
    <row r="926">
      <c r="A926" t="n">
        <v>80018</v>
      </c>
      <c r="B926" t="n">
        <v>122</v>
      </c>
      <c r="C926" t="inlineStr">
        <is>
          <t>Arcos</t>
        </is>
      </c>
      <c r="D926" s="551" t="n">
        <v>46113</v>
      </c>
      <c r="E926" t="n">
        <v>24272</v>
      </c>
      <c r="F926" t="inlineStr">
        <is>
          <t>FLOR DE SAL KG</t>
        </is>
      </c>
      <c r="G926" t="n">
        <v>2341</v>
      </c>
      <c r="H926" t="n">
        <v>0.5</v>
      </c>
      <c r="I926" t="inlineStr">
        <is>
          <t>KG</t>
        </is>
      </c>
      <c r="J926" t="inlineStr">
        <is>
          <t>ALIMENTOS</t>
        </is>
      </c>
      <c r="K926" t="inlineStr">
        <is>
          <t>03/2026</t>
        </is>
      </c>
      <c r="L926" t="n">
        <v>0</v>
      </c>
      <c r="M926" s="551" t="n">
        <v>45937</v>
      </c>
      <c r="N926" t="n">
        <v>19.9</v>
      </c>
      <c r="O926" t="n">
        <v>105.6</v>
      </c>
      <c r="P926" t="n">
        <v>9.949999999999999</v>
      </c>
    </row>
    <row r="927">
      <c r="A927" t="n">
        <v>79951</v>
      </c>
      <c r="B927" t="n">
        <v>122</v>
      </c>
      <c r="C927" t="inlineStr">
        <is>
          <t>Arcos</t>
        </is>
      </c>
      <c r="D927" s="551" t="n">
        <v>46113</v>
      </c>
      <c r="E927" t="n">
        <v>20322</v>
      </c>
      <c r="F927" t="inlineStr">
        <is>
          <t>FARINHA DE TRIGO PARA KIBE C/1KG</t>
        </is>
      </c>
      <c r="G927" t="n">
        <v>2212</v>
      </c>
      <c r="H927" t="n">
        <v>1</v>
      </c>
      <c r="I927" t="inlineStr">
        <is>
          <t>PC</t>
        </is>
      </c>
      <c r="J927" t="inlineStr">
        <is>
          <t>ALIMENTOS</t>
        </is>
      </c>
      <c r="K927" t="inlineStr">
        <is>
          <t>03/2026</t>
        </is>
      </c>
      <c r="L927" t="n">
        <v>0</v>
      </c>
      <c r="M927" s="551" t="n">
        <v>45951</v>
      </c>
      <c r="N927" t="n">
        <v>9.74</v>
      </c>
      <c r="O927" t="n">
        <v>10.8</v>
      </c>
      <c r="P927" t="n">
        <v>9.74</v>
      </c>
    </row>
    <row r="928">
      <c r="A928" t="n">
        <v>79892</v>
      </c>
      <c r="B928" t="n">
        <v>122</v>
      </c>
      <c r="C928" t="inlineStr">
        <is>
          <t>Arcos</t>
        </is>
      </c>
      <c r="D928" s="551" t="n">
        <v>46113</v>
      </c>
      <c r="E928" t="n">
        <v>18444</v>
      </c>
      <c r="F928" t="inlineStr">
        <is>
          <t>CACHACA MATO DENTRO OURO 980ML</t>
        </is>
      </c>
      <c r="G928" t="n">
        <v>3205</v>
      </c>
      <c r="H928" t="n">
        <v>0.19</v>
      </c>
      <c r="I928" t="inlineStr">
        <is>
          <t>UN</t>
        </is>
      </c>
      <c r="J928" t="inlineStr">
        <is>
          <t>BEBIDAS</t>
        </is>
      </c>
      <c r="K928" t="inlineStr">
        <is>
          <t>03/2026</t>
        </is>
      </c>
      <c r="L928" t="n">
        <v>0</v>
      </c>
      <c r="M928" s="551" t="n">
        <v>45447</v>
      </c>
      <c r="N928" t="n">
        <v>35</v>
      </c>
      <c r="O928" t="n">
        <v>34</v>
      </c>
      <c r="P928" t="n">
        <v>6.65</v>
      </c>
    </row>
    <row r="929">
      <c r="A929" t="n">
        <v>79994</v>
      </c>
      <c r="B929" t="n">
        <v>122</v>
      </c>
      <c r="C929" t="inlineStr">
        <is>
          <t>Arcos</t>
        </is>
      </c>
      <c r="D929" s="551" t="n">
        <v>46113</v>
      </c>
      <c r="E929" t="n">
        <v>21100</v>
      </c>
      <c r="F929" t="inlineStr">
        <is>
          <t>ACUCAR CONFEITEIRO GLACUCAR UNIAO 500G</t>
        </is>
      </c>
      <c r="G929" t="n">
        <v>1986</v>
      </c>
      <c r="H929" t="n">
        <v>2</v>
      </c>
      <c r="I929" t="inlineStr">
        <is>
          <t>PC</t>
        </is>
      </c>
      <c r="J929" t="inlineStr">
        <is>
          <t>ALIMENTOS</t>
        </is>
      </c>
      <c r="K929" t="inlineStr">
        <is>
          <t>03/2026</t>
        </is>
      </c>
      <c r="L929" t="n">
        <v>0</v>
      </c>
      <c r="M929" s="551" t="n">
        <v>45747</v>
      </c>
      <c r="N929" t="n">
        <v>0</v>
      </c>
      <c r="O929" t="n">
        <v>2.9</v>
      </c>
      <c r="P929" t="n">
        <v>5.8</v>
      </c>
    </row>
    <row r="930">
      <c r="A930" t="n">
        <v>80005</v>
      </c>
      <c r="B930" t="n">
        <v>122</v>
      </c>
      <c r="C930" t="inlineStr">
        <is>
          <t>Arcos</t>
        </is>
      </c>
      <c r="D930" s="551" t="n">
        <v>46113</v>
      </c>
      <c r="E930" t="n">
        <v>23826</v>
      </c>
      <c r="F930" t="inlineStr">
        <is>
          <t>BISCOITO DE MAIZENA NESTLE TOSTINES 200G</t>
        </is>
      </c>
      <c r="G930" t="n">
        <v>2073</v>
      </c>
      <c r="H930" t="n">
        <v>1</v>
      </c>
      <c r="I930" t="inlineStr">
        <is>
          <t>PC</t>
        </is>
      </c>
      <c r="J930" t="inlineStr">
        <is>
          <t>ALIMENTOS</t>
        </is>
      </c>
      <c r="K930" t="inlineStr">
        <is>
          <t>03/2026</t>
        </is>
      </c>
      <c r="L930" t="n">
        <v>0</v>
      </c>
      <c r="M930" s="551" t="n">
        <v>45986</v>
      </c>
      <c r="N930" t="n">
        <v>3.56</v>
      </c>
      <c r="O930" t="n">
        <v>3.55</v>
      </c>
      <c r="P930" t="n">
        <v>3.56</v>
      </c>
    </row>
    <row r="931">
      <c r="A931" t="n">
        <v>75492</v>
      </c>
      <c r="B931" t="n">
        <v>122</v>
      </c>
      <c r="C931" t="inlineStr">
        <is>
          <t>Arcos</t>
        </is>
      </c>
      <c r="D931" s="551" t="n">
        <v>46082</v>
      </c>
      <c r="E931" t="n">
        <v>18353</v>
      </c>
      <c r="F931" t="inlineStr">
        <is>
          <t>GIN TANQUERAY TEN 750ML</t>
        </is>
      </c>
      <c r="G931" t="n">
        <v>3282</v>
      </c>
      <c r="H931" t="n">
        <v>127.84</v>
      </c>
      <c r="I931" t="inlineStr">
        <is>
          <t>GR</t>
        </is>
      </c>
      <c r="J931" t="inlineStr">
        <is>
          <t>BEBIDAS</t>
        </is>
      </c>
      <c r="K931" t="inlineStr">
        <is>
          <t>02/2026</t>
        </is>
      </c>
      <c r="L931" t="n">
        <v>151.9</v>
      </c>
      <c r="M931" s="551" t="n">
        <v>46072</v>
      </c>
      <c r="N931" t="n">
        <v>147.6</v>
      </c>
      <c r="O931" t="n">
        <v>152.91</v>
      </c>
      <c r="P931" t="n">
        <v>19418.9</v>
      </c>
    </row>
    <row r="932">
      <c r="A932" t="n">
        <v>75491</v>
      </c>
      <c r="B932" t="n">
        <v>122</v>
      </c>
      <c r="C932" t="inlineStr">
        <is>
          <t>Arcos</t>
        </is>
      </c>
      <c r="D932" s="551" t="n">
        <v>46082</v>
      </c>
      <c r="E932" t="n">
        <v>18359</v>
      </c>
      <c r="F932" t="inlineStr">
        <is>
          <t>GIN TANQUERAY 750ML</t>
        </is>
      </c>
      <c r="G932" t="n">
        <v>3278</v>
      </c>
      <c r="H932" t="n">
        <v>143.5</v>
      </c>
      <c r="I932" t="inlineStr">
        <is>
          <t>GR</t>
        </is>
      </c>
      <c r="J932" t="inlineStr">
        <is>
          <t>BEBIDAS</t>
        </is>
      </c>
      <c r="K932" t="inlineStr">
        <is>
          <t>02/2026</t>
        </is>
      </c>
      <c r="L932" t="n">
        <v>95.90000000000001</v>
      </c>
      <c r="M932" s="551" t="n">
        <v>46072</v>
      </c>
      <c r="N932" t="n">
        <v>95.90000000000001</v>
      </c>
      <c r="O932" t="n">
        <v>94.8</v>
      </c>
      <c r="P932" t="n">
        <v>13761.65</v>
      </c>
    </row>
    <row r="933">
      <c r="A933" t="n">
        <v>75533</v>
      </c>
      <c r="B933" t="n">
        <v>122</v>
      </c>
      <c r="C933" t="inlineStr">
        <is>
          <t>Arcos</t>
        </is>
      </c>
      <c r="D933" s="551" t="n">
        <v>46082</v>
      </c>
      <c r="E933" t="n">
        <v>18179</v>
      </c>
      <c r="F933" t="inlineStr">
        <is>
          <t>VODKA KETEL ONE 1L</t>
        </is>
      </c>
      <c r="G933" t="n">
        <v>3443</v>
      </c>
      <c r="H933" t="n">
        <v>96.7</v>
      </c>
      <c r="I933" t="inlineStr">
        <is>
          <t>GR</t>
        </is>
      </c>
      <c r="J933" t="inlineStr">
        <is>
          <t>BEBIDAS</t>
        </is>
      </c>
      <c r="K933" t="inlineStr">
        <is>
          <t>02/2026</t>
        </is>
      </c>
      <c r="L933" t="n">
        <v>0</v>
      </c>
      <c r="M933" s="551" t="n">
        <v>45994</v>
      </c>
      <c r="N933" t="n">
        <v>108.49</v>
      </c>
      <c r="O933" t="n">
        <v>112.05</v>
      </c>
      <c r="P933" t="n">
        <v>10490.98</v>
      </c>
    </row>
    <row r="934">
      <c r="A934" t="n">
        <v>75547</v>
      </c>
      <c r="B934" t="n">
        <v>122</v>
      </c>
      <c r="C934" t="inlineStr">
        <is>
          <t>Arcos</t>
        </is>
      </c>
      <c r="D934" s="551" t="n">
        <v>46082</v>
      </c>
      <c r="E934" t="n">
        <v>18118</v>
      </c>
      <c r="F934" t="inlineStr">
        <is>
          <t>WHISKY JOHNNIE WALKER BLUE LABEL 750ML</t>
        </is>
      </c>
      <c r="G934" t="n">
        <v>3495</v>
      </c>
      <c r="H934" t="n">
        <v>5.17</v>
      </c>
      <c r="I934" t="inlineStr">
        <is>
          <t>GR</t>
        </is>
      </c>
      <c r="J934" t="inlineStr">
        <is>
          <t>BEBIDAS</t>
        </is>
      </c>
      <c r="K934" t="inlineStr">
        <is>
          <t>02/2026</t>
        </is>
      </c>
      <c r="L934" t="n">
        <v>1356.9</v>
      </c>
      <c r="M934" s="551" t="n">
        <v>46072</v>
      </c>
      <c r="N934" t="n">
        <v>1356.9</v>
      </c>
      <c r="O934" t="n">
        <v>1356.9</v>
      </c>
      <c r="P934" t="n">
        <v>7015.17</v>
      </c>
    </row>
    <row r="935">
      <c r="A935" t="n">
        <v>75515</v>
      </c>
      <c r="B935" t="n">
        <v>122</v>
      </c>
      <c r="C935" t="inlineStr">
        <is>
          <t>Arcos</t>
        </is>
      </c>
      <c r="D935" s="551" t="n">
        <v>46082</v>
      </c>
      <c r="E935" t="n">
        <v>18242</v>
      </c>
      <c r="F935" t="inlineStr">
        <is>
          <t>TEQUILA DON JULIO BLANCO 750ML</t>
        </is>
      </c>
      <c r="G935" t="n">
        <v>3386</v>
      </c>
      <c r="H935" t="n">
        <v>25.14</v>
      </c>
      <c r="I935" t="inlineStr">
        <is>
          <t>GR</t>
        </is>
      </c>
      <c r="J935" t="inlineStr">
        <is>
          <t>BEBIDAS</t>
        </is>
      </c>
      <c r="K935" t="inlineStr">
        <is>
          <t>02/2026</t>
        </is>
      </c>
      <c r="L935" t="n">
        <v>235.06</v>
      </c>
      <c r="M935" s="551" t="n">
        <v>46072</v>
      </c>
      <c r="N935" t="n">
        <v>235.69</v>
      </c>
      <c r="O935" t="n">
        <v>235.69</v>
      </c>
      <c r="P935" t="n">
        <v>5909.41</v>
      </c>
    </row>
    <row r="936">
      <c r="A936" t="n">
        <v>75583</v>
      </c>
      <c r="B936" t="n">
        <v>122</v>
      </c>
      <c r="C936" t="inlineStr">
        <is>
          <t>Arcos</t>
        </is>
      </c>
      <c r="D936" s="551" t="n">
        <v>46082</v>
      </c>
      <c r="E936" t="n">
        <v>17716</v>
      </c>
      <c r="F936" t="inlineStr">
        <is>
          <t>VINHO TINTO ALMADEN CABERNET SAUVIGNON 750ML</t>
        </is>
      </c>
      <c r="G936" t="n">
        <v>3822</v>
      </c>
      <c r="H936" t="n">
        <v>213.9</v>
      </c>
      <c r="I936" t="inlineStr">
        <is>
          <t>GR</t>
        </is>
      </c>
      <c r="J936" t="inlineStr">
        <is>
          <t>BEBIDAS</t>
        </is>
      </c>
      <c r="K936" t="inlineStr">
        <is>
          <t>02/2026</t>
        </is>
      </c>
      <c r="L936" t="n">
        <v>25.8</v>
      </c>
      <c r="M936" s="551" t="n">
        <v>46062</v>
      </c>
      <c r="N936" t="n">
        <v>25.8</v>
      </c>
      <c r="O936" t="n">
        <v>25.8</v>
      </c>
      <c r="P936" t="n">
        <v>5518.62</v>
      </c>
    </row>
    <row r="937">
      <c r="A937" t="n">
        <v>75387</v>
      </c>
      <c r="B937" t="n">
        <v>122</v>
      </c>
      <c r="C937" t="inlineStr">
        <is>
          <t>Arcos</t>
        </is>
      </c>
      <c r="D937" s="551" t="n">
        <v>46082</v>
      </c>
      <c r="E937" t="n">
        <v>26586</v>
      </c>
      <c r="F937" t="inlineStr">
        <is>
          <t>TORTILHA DE MILHO DE 11CM C/50 UN</t>
        </is>
      </c>
      <c r="G937" t="n">
        <v>6803</v>
      </c>
      <c r="H937" t="n">
        <v>15</v>
      </c>
      <c r="I937" t="inlineStr">
        <is>
          <t>PC</t>
        </is>
      </c>
      <c r="J937" t="inlineStr">
        <is>
          <t>ALIMENTOS</t>
        </is>
      </c>
      <c r="K937" t="inlineStr">
        <is>
          <t>02/2026</t>
        </is>
      </c>
      <c r="L937" t="n">
        <v>325</v>
      </c>
      <c r="M937" s="551" t="n">
        <v>46064</v>
      </c>
      <c r="N937" t="n">
        <v>325</v>
      </c>
      <c r="O937" t="n">
        <v>325</v>
      </c>
      <c r="P937" t="n">
        <v>4875</v>
      </c>
    </row>
    <row r="938">
      <c r="A938" t="n">
        <v>75448</v>
      </c>
      <c r="B938" t="n">
        <v>122</v>
      </c>
      <c r="C938" t="inlineStr">
        <is>
          <t>Arcos</t>
        </is>
      </c>
      <c r="D938" s="551" t="n">
        <v>46082</v>
      </c>
      <c r="E938" t="n">
        <v>19224</v>
      </c>
      <c r="F938" t="inlineStr">
        <is>
          <t>MANTEIGA SCALA C/5KG</t>
        </is>
      </c>
      <c r="G938" t="n">
        <v>5850</v>
      </c>
      <c r="H938" t="n">
        <v>20</v>
      </c>
      <c r="I938" t="inlineStr">
        <is>
          <t>UN</t>
        </is>
      </c>
      <c r="J938" t="inlineStr">
        <is>
          <t>ALIMENTOS</t>
        </is>
      </c>
      <c r="K938" t="inlineStr">
        <is>
          <t>02/2026</t>
        </is>
      </c>
      <c r="L938" t="n">
        <v>232.51</v>
      </c>
      <c r="M938" s="551" t="n">
        <v>46064</v>
      </c>
      <c r="N938" t="n">
        <v>227.9</v>
      </c>
      <c r="O938" t="n">
        <v>231.9</v>
      </c>
      <c r="P938" t="n">
        <v>4650.2</v>
      </c>
    </row>
    <row r="939">
      <c r="A939" t="n">
        <v>75545</v>
      </c>
      <c r="B939" t="n">
        <v>122</v>
      </c>
      <c r="C939" t="inlineStr">
        <is>
          <t>Arcos</t>
        </is>
      </c>
      <c r="D939" s="551" t="n">
        <v>46082</v>
      </c>
      <c r="E939" t="n">
        <v>28818</v>
      </c>
      <c r="F939" t="inlineStr">
        <is>
          <t>WHISKY JOHNNIE WALKER 18 ANOS 750ML</t>
        </is>
      </c>
      <c r="G939" t="n">
        <v>8796</v>
      </c>
      <c r="H939" t="n">
        <v>8</v>
      </c>
      <c r="I939" t="inlineStr">
        <is>
          <t>UN</t>
        </is>
      </c>
      <c r="J939" t="inlineStr">
        <is>
          <t>BEBIDAS</t>
        </is>
      </c>
      <c r="K939" t="inlineStr">
        <is>
          <t>02/2026</t>
        </is>
      </c>
      <c r="L939" t="n">
        <v>553.14</v>
      </c>
      <c r="M939" s="551" t="n">
        <v>46073</v>
      </c>
      <c r="N939" t="n">
        <v>546.37</v>
      </c>
      <c r="O939" t="n">
        <v>546.37</v>
      </c>
      <c r="P939" t="n">
        <v>4425.12</v>
      </c>
    </row>
    <row r="940">
      <c r="A940" t="n">
        <v>75537</v>
      </c>
      <c r="B940" t="n">
        <v>122</v>
      </c>
      <c r="C940" t="inlineStr">
        <is>
          <t>Arcos</t>
        </is>
      </c>
      <c r="D940" s="551" t="n">
        <v>46082</v>
      </c>
      <c r="E940" t="n">
        <v>18157</v>
      </c>
      <c r="F940" t="inlineStr">
        <is>
          <t>WHISKY BOURBON BULLEIT 750ML</t>
        </is>
      </c>
      <c r="G940" t="n">
        <v>3463</v>
      </c>
      <c r="H940" t="n">
        <v>19.57</v>
      </c>
      <c r="I940" t="inlineStr">
        <is>
          <t>GR</t>
        </is>
      </c>
      <c r="J940" t="inlineStr">
        <is>
          <t>BEBIDAS</t>
        </is>
      </c>
      <c r="K940" t="inlineStr">
        <is>
          <t>02/2026</t>
        </is>
      </c>
      <c r="L940" t="n">
        <v>195.25</v>
      </c>
      <c r="M940" s="551" t="n">
        <v>46056</v>
      </c>
      <c r="N940" t="n">
        <v>195.25</v>
      </c>
      <c r="O940" t="n">
        <v>195.23</v>
      </c>
      <c r="P940" t="n">
        <v>3821.04</v>
      </c>
    </row>
    <row r="941">
      <c r="A941" t="n">
        <v>75525</v>
      </c>
      <c r="B941" t="n">
        <v>122</v>
      </c>
      <c r="C941" t="inlineStr">
        <is>
          <t>Arcos</t>
        </is>
      </c>
      <c r="D941" s="551" t="n">
        <v>46082</v>
      </c>
      <c r="E941" t="n">
        <v>18202</v>
      </c>
      <c r="F941" t="inlineStr">
        <is>
          <t>VERMOUTH DOLIN DRY 750ML</t>
        </is>
      </c>
      <c r="G941" t="n">
        <v>3424</v>
      </c>
      <c r="H941" t="n">
        <v>22.29</v>
      </c>
      <c r="I941" t="inlineStr">
        <is>
          <t>GR</t>
        </is>
      </c>
      <c r="J941" t="inlineStr">
        <is>
          <t>BEBIDAS</t>
        </is>
      </c>
      <c r="K941" t="inlineStr">
        <is>
          <t>02/2026</t>
        </is>
      </c>
      <c r="L941" t="n">
        <v>163.3</v>
      </c>
      <c r="M941" s="551" t="n">
        <v>46076</v>
      </c>
      <c r="N941" t="n">
        <v>156</v>
      </c>
      <c r="O941" t="n">
        <v>156</v>
      </c>
      <c r="P941" t="n">
        <v>3639.96</v>
      </c>
    </row>
    <row r="942">
      <c r="A942" t="n">
        <v>75449</v>
      </c>
      <c r="B942" t="n">
        <v>122</v>
      </c>
      <c r="C942" t="inlineStr">
        <is>
          <t>Arcos</t>
        </is>
      </c>
      <c r="D942" s="551" t="n">
        <v>46082</v>
      </c>
      <c r="E942" t="n">
        <v>19370</v>
      </c>
      <c r="F942" t="inlineStr">
        <is>
          <t>QUEIJO CAMEMBERT SERRA DAS ANTAS CX 1,680KG C/12 DE 140G KG</t>
        </is>
      </c>
      <c r="G942" t="n">
        <v>2765</v>
      </c>
      <c r="H942" t="n">
        <v>35</v>
      </c>
      <c r="I942" t="inlineStr">
        <is>
          <t>KG</t>
        </is>
      </c>
      <c r="J942" t="inlineStr">
        <is>
          <t>ALIMENTOS</t>
        </is>
      </c>
      <c r="K942" t="inlineStr">
        <is>
          <t>02/2026</t>
        </is>
      </c>
      <c r="L942" t="n">
        <v>94.8</v>
      </c>
      <c r="M942" s="551" t="n">
        <v>46077</v>
      </c>
      <c r="N942" t="n">
        <v>94.8</v>
      </c>
      <c r="O942" t="n">
        <v>94.8</v>
      </c>
      <c r="P942" t="n">
        <v>3318</v>
      </c>
    </row>
    <row r="943">
      <c r="A943" t="n">
        <v>75546</v>
      </c>
      <c r="B943" t="n">
        <v>122</v>
      </c>
      <c r="C943" t="inlineStr">
        <is>
          <t>Arcos</t>
        </is>
      </c>
      <c r="D943" s="551" t="n">
        <v>46082</v>
      </c>
      <c r="E943" t="n">
        <v>18119</v>
      </c>
      <c r="F943" t="inlineStr">
        <is>
          <t>WHISKY JOHNNIE WALKER BLACK LABEL 1L</t>
        </is>
      </c>
      <c r="G943" t="n">
        <v>3494</v>
      </c>
      <c r="H943" t="n">
        <v>18.02</v>
      </c>
      <c r="I943" t="inlineStr">
        <is>
          <t>GR</t>
        </is>
      </c>
      <c r="J943" t="inlineStr">
        <is>
          <t>BEBIDAS</t>
        </is>
      </c>
      <c r="K943" t="inlineStr">
        <is>
          <t>02/2026</t>
        </is>
      </c>
      <c r="L943" t="n">
        <v>181.77</v>
      </c>
      <c r="M943" s="551" t="n">
        <v>46072</v>
      </c>
      <c r="N943" t="n">
        <v>185.9</v>
      </c>
      <c r="O943" t="n">
        <v>174.15</v>
      </c>
      <c r="P943" t="n">
        <v>3275.5</v>
      </c>
    </row>
    <row r="944">
      <c r="A944" t="n">
        <v>75554</v>
      </c>
      <c r="B944" t="n">
        <v>122</v>
      </c>
      <c r="C944" t="inlineStr">
        <is>
          <t>Arcos</t>
        </is>
      </c>
      <c r="D944" s="551" t="n">
        <v>46082</v>
      </c>
      <c r="E944" t="n">
        <v>18097</v>
      </c>
      <c r="F944" t="inlineStr">
        <is>
          <t>WHISKY TALISKER SINGLE MALT 10 ANOS 720ML</t>
        </is>
      </c>
      <c r="G944" t="n">
        <v>3513</v>
      </c>
      <c r="H944" t="n">
        <v>7.89</v>
      </c>
      <c r="I944" t="inlineStr">
        <is>
          <t>GR</t>
        </is>
      </c>
      <c r="J944" t="inlineStr">
        <is>
          <t>BEBIDAS</t>
        </is>
      </c>
      <c r="K944" t="inlineStr">
        <is>
          <t>02/2026</t>
        </is>
      </c>
      <c r="L944" t="n">
        <v>413.3</v>
      </c>
      <c r="M944" s="551" t="n">
        <v>46072</v>
      </c>
      <c r="N944" t="n">
        <v>413.3</v>
      </c>
      <c r="O944" t="n">
        <v>413.3</v>
      </c>
      <c r="P944" t="n">
        <v>3260.94</v>
      </c>
    </row>
    <row r="945">
      <c r="A945" t="n">
        <v>75550</v>
      </c>
      <c r="B945" t="n">
        <v>122</v>
      </c>
      <c r="C945" t="inlineStr">
        <is>
          <t>Arcos</t>
        </is>
      </c>
      <c r="D945" s="551" t="n">
        <v>46082</v>
      </c>
      <c r="E945" t="n">
        <v>18113</v>
      </c>
      <c r="F945" t="inlineStr">
        <is>
          <t>WHISKY JOHNNIE WALKER GREEN LABEL 750ML</t>
        </is>
      </c>
      <c r="G945" t="n">
        <v>3499</v>
      </c>
      <c r="H945" t="n">
        <v>6.54</v>
      </c>
      <c r="I945" t="inlineStr">
        <is>
          <t>GR</t>
        </is>
      </c>
      <c r="J945" t="inlineStr">
        <is>
          <t>BEBIDAS</t>
        </is>
      </c>
      <c r="K945" t="inlineStr">
        <is>
          <t>02/2026</t>
        </is>
      </c>
      <c r="L945" t="n">
        <v>472.8</v>
      </c>
      <c r="M945" s="551" t="n">
        <v>46072</v>
      </c>
      <c r="N945" t="n">
        <v>472.8</v>
      </c>
      <c r="O945" t="n">
        <v>451.71</v>
      </c>
      <c r="P945" t="n">
        <v>3092.11</v>
      </c>
    </row>
    <row r="946">
      <c r="A946" t="n">
        <v>75514</v>
      </c>
      <c r="B946" t="n">
        <v>122</v>
      </c>
      <c r="C946" t="inlineStr">
        <is>
          <t>Arcos</t>
        </is>
      </c>
      <c r="D946" s="551" t="n">
        <v>46082</v>
      </c>
      <c r="E946" t="n">
        <v>25445</v>
      </c>
      <c r="F946" t="inlineStr">
        <is>
          <t>TEQUILA DON JULIO ANEJO 750ML UN</t>
        </is>
      </c>
      <c r="G946" t="n">
        <v>6113</v>
      </c>
      <c r="H946" t="n">
        <v>10.31</v>
      </c>
      <c r="I946" t="inlineStr">
        <is>
          <t>GR</t>
        </is>
      </c>
      <c r="J946" t="inlineStr">
        <is>
          <t>BEBIDAS</t>
        </is>
      </c>
      <c r="K946" t="inlineStr">
        <is>
          <t>02/2026</t>
        </is>
      </c>
      <c r="L946" t="n">
        <v>298.15</v>
      </c>
      <c r="M946" s="551" t="n">
        <v>46072</v>
      </c>
      <c r="N946" t="n">
        <v>298.15</v>
      </c>
      <c r="O946" t="n">
        <v>298.15</v>
      </c>
      <c r="P946" t="n">
        <v>3073.93</v>
      </c>
    </row>
    <row r="947">
      <c r="A947" t="n">
        <v>75558</v>
      </c>
      <c r="B947" t="n">
        <v>122</v>
      </c>
      <c r="C947" t="inlineStr">
        <is>
          <t>Arcos</t>
        </is>
      </c>
      <c r="D947" s="551" t="n">
        <v>46082</v>
      </c>
      <c r="E947" t="n">
        <v>18017</v>
      </c>
      <c r="F947" t="inlineStr">
        <is>
          <t>ESPUMANTE CAVA BRUT STARS TOUCH OF ROSE 750ML</t>
        </is>
      </c>
      <c r="G947" t="n">
        <v>3580</v>
      </c>
      <c r="H947" t="n">
        <v>20</v>
      </c>
      <c r="I947" t="inlineStr">
        <is>
          <t>GR</t>
        </is>
      </c>
      <c r="J947" t="inlineStr">
        <is>
          <t>BEBIDAS</t>
        </is>
      </c>
      <c r="K947" t="inlineStr">
        <is>
          <t>02/2026</t>
        </is>
      </c>
      <c r="L947" t="n">
        <v>144.3</v>
      </c>
      <c r="M947" s="551" t="n">
        <v>46056</v>
      </c>
      <c r="N947" t="n">
        <v>144.3</v>
      </c>
      <c r="O947" t="n">
        <v>144.3</v>
      </c>
      <c r="P947" t="n">
        <v>2886</v>
      </c>
    </row>
    <row r="948">
      <c r="A948" t="n">
        <v>75557</v>
      </c>
      <c r="B948" t="n">
        <v>122</v>
      </c>
      <c r="C948" t="inlineStr">
        <is>
          <t>Arcos</t>
        </is>
      </c>
      <c r="D948" s="551" t="n">
        <v>46082</v>
      </c>
      <c r="E948" t="n">
        <v>24552</v>
      </c>
      <c r="F948" t="inlineStr">
        <is>
          <t>ESPUMANTE CASA PERINI BRUT 750ML</t>
        </is>
      </c>
      <c r="G948" t="n">
        <v>5669</v>
      </c>
      <c r="H948" t="n">
        <v>80.23</v>
      </c>
      <c r="I948" t="inlineStr">
        <is>
          <t>GR</t>
        </is>
      </c>
      <c r="J948" t="inlineStr">
        <is>
          <t>BEBIDAS</t>
        </is>
      </c>
      <c r="K948" t="inlineStr">
        <is>
          <t>02/2026</t>
        </is>
      </c>
      <c r="L948" t="n">
        <v>34.5</v>
      </c>
      <c r="M948" s="551" t="n">
        <v>46064</v>
      </c>
      <c r="N948" t="n">
        <v>34.5</v>
      </c>
      <c r="O948" t="n">
        <v>34.5</v>
      </c>
      <c r="P948" t="n">
        <v>2767.94</v>
      </c>
    </row>
    <row r="949">
      <c r="A949" t="n">
        <v>75504</v>
      </c>
      <c r="B949" t="n">
        <v>122</v>
      </c>
      <c r="C949" t="inlineStr">
        <is>
          <t>Arcos</t>
        </is>
      </c>
      <c r="D949" s="551" t="n">
        <v>46082</v>
      </c>
      <c r="E949" t="n">
        <v>18306</v>
      </c>
      <c r="F949" t="inlineStr">
        <is>
          <t>LICOR MARASCHINO LUXARDO 750ML</t>
        </is>
      </c>
      <c r="G949" t="n">
        <v>3327</v>
      </c>
      <c r="H949" t="n">
        <v>11.83</v>
      </c>
      <c r="I949" t="inlineStr">
        <is>
          <t>GR</t>
        </is>
      </c>
      <c r="J949" t="inlineStr">
        <is>
          <t>BEBIDAS</t>
        </is>
      </c>
      <c r="K949" t="inlineStr">
        <is>
          <t>02/2026</t>
        </is>
      </c>
      <c r="L949" t="n">
        <v>0</v>
      </c>
      <c r="M949" s="551" t="n">
        <v>45980</v>
      </c>
      <c r="N949" t="n">
        <v>228.8</v>
      </c>
      <c r="O949" t="n">
        <v>232.9</v>
      </c>
      <c r="P949" t="n">
        <v>2706.7</v>
      </c>
    </row>
    <row r="950">
      <c r="A950" t="n">
        <v>75579</v>
      </c>
      <c r="B950" t="n">
        <v>122</v>
      </c>
      <c r="C950" t="inlineStr">
        <is>
          <t>Arcos</t>
        </is>
      </c>
      <c r="D950" s="551" t="n">
        <v>46082</v>
      </c>
      <c r="E950" t="n">
        <v>21945</v>
      </c>
      <c r="F950" t="inlineStr">
        <is>
          <t>VINHO BRANCO MASCARA FUEGO CHARDONNAY 750ML</t>
        </is>
      </c>
      <c r="G950" t="n">
        <v>3748</v>
      </c>
      <c r="H950" t="n">
        <v>67.5</v>
      </c>
      <c r="I950" t="inlineStr">
        <is>
          <t>LT</t>
        </is>
      </c>
      <c r="J950" t="inlineStr">
        <is>
          <t>BEBIDAS</t>
        </is>
      </c>
      <c r="K950" t="inlineStr">
        <is>
          <t>02/2026</t>
        </is>
      </c>
      <c r="L950" t="n">
        <v>39.65</v>
      </c>
      <c r="M950" s="551" t="n">
        <v>46077</v>
      </c>
      <c r="N950" t="n">
        <v>39.65</v>
      </c>
      <c r="O950" t="n">
        <v>40.16</v>
      </c>
      <c r="P950" t="n">
        <v>2676.38</v>
      </c>
    </row>
    <row r="951">
      <c r="A951" t="n">
        <v>75455</v>
      </c>
      <c r="B951" t="n">
        <v>122</v>
      </c>
      <c r="C951" t="inlineStr">
        <is>
          <t>Arcos</t>
        </is>
      </c>
      <c r="D951" s="551" t="n">
        <v>46082</v>
      </c>
      <c r="E951" t="n">
        <v>19297</v>
      </c>
      <c r="F951" t="inlineStr">
        <is>
          <t>QUEIJO PARMESAO LA SERENISSIMA KG</t>
        </is>
      </c>
      <c r="G951" t="n">
        <v>2775</v>
      </c>
      <c r="H951" t="n">
        <v>37.5</v>
      </c>
      <c r="I951" t="inlineStr">
        <is>
          <t>KG</t>
        </is>
      </c>
      <c r="J951" t="inlineStr">
        <is>
          <t>ALIMENTOS</t>
        </is>
      </c>
      <c r="K951" t="inlineStr">
        <is>
          <t>02/2026</t>
        </is>
      </c>
      <c r="L951" t="n">
        <v>70.89</v>
      </c>
      <c r="M951" s="551" t="n">
        <v>46064</v>
      </c>
      <c r="N951" t="n">
        <v>70.89</v>
      </c>
      <c r="O951" t="n">
        <v>70.89</v>
      </c>
      <c r="P951" t="n">
        <v>2658.38</v>
      </c>
    </row>
    <row r="952">
      <c r="A952" t="n">
        <v>75553</v>
      </c>
      <c r="B952" t="n">
        <v>122</v>
      </c>
      <c r="C952" t="inlineStr">
        <is>
          <t>Arcos</t>
        </is>
      </c>
      <c r="D952" s="551" t="n">
        <v>46082</v>
      </c>
      <c r="E952" t="n">
        <v>18099</v>
      </c>
      <c r="F952" t="inlineStr">
        <is>
          <t>WHISKY SINGLETON 12 ANOS SINGLE MALT 750ML</t>
        </is>
      </c>
      <c r="G952" t="n">
        <v>3511</v>
      </c>
      <c r="H952" t="n">
        <v>10.59</v>
      </c>
      <c r="I952" t="inlineStr">
        <is>
          <t>GR</t>
        </is>
      </c>
      <c r="J952" t="inlineStr">
        <is>
          <t>BEBIDAS</t>
        </is>
      </c>
      <c r="K952" t="inlineStr">
        <is>
          <t>02/2026</t>
        </is>
      </c>
      <c r="L952" t="n">
        <v>225.23</v>
      </c>
      <c r="M952" s="551" t="n">
        <v>46056</v>
      </c>
      <c r="N952" t="n">
        <v>225.23</v>
      </c>
      <c r="O952" t="n">
        <v>226.54</v>
      </c>
      <c r="P952" t="n">
        <v>2385.19</v>
      </c>
    </row>
    <row r="953">
      <c r="A953" t="n">
        <v>75513</v>
      </c>
      <c r="B953" t="n">
        <v>122</v>
      </c>
      <c r="C953" t="inlineStr">
        <is>
          <t>Arcos</t>
        </is>
      </c>
      <c r="D953" s="551" t="n">
        <v>46082</v>
      </c>
      <c r="E953" t="n">
        <v>18261</v>
      </c>
      <c r="F953" t="inlineStr">
        <is>
          <t>RUM ZACAPA 23 ANOS 750ML</t>
        </is>
      </c>
      <c r="G953" t="n">
        <v>3368</v>
      </c>
      <c r="H953" t="n">
        <v>5</v>
      </c>
      <c r="I953" t="inlineStr">
        <is>
          <t>GR</t>
        </is>
      </c>
      <c r="J953" t="inlineStr">
        <is>
          <t>BEBIDAS</t>
        </is>
      </c>
      <c r="K953" t="inlineStr">
        <is>
          <t>02/2026</t>
        </is>
      </c>
      <c r="L953" t="n">
        <v>456.79</v>
      </c>
      <c r="M953" s="551" t="n">
        <v>46072</v>
      </c>
      <c r="N953" t="n">
        <v>463.2</v>
      </c>
      <c r="O953" t="n">
        <v>463.2</v>
      </c>
      <c r="P953" t="n">
        <v>2283.95</v>
      </c>
    </row>
    <row r="954">
      <c r="A954" t="n">
        <v>75572</v>
      </c>
      <c r="B954" t="n">
        <v>122</v>
      </c>
      <c r="C954" t="inlineStr">
        <is>
          <t>Arcos</t>
        </is>
      </c>
      <c r="D954" s="551" t="n">
        <v>46082</v>
      </c>
      <c r="E954" t="n">
        <v>25093</v>
      </c>
      <c r="F954" t="inlineStr">
        <is>
          <t>FORCE CELESTE SEMILLION 750ML VINHO BRANCO</t>
        </is>
      </c>
      <c r="G954" t="n">
        <v>5891</v>
      </c>
      <c r="H954" t="n">
        <v>16</v>
      </c>
      <c r="I954" t="inlineStr">
        <is>
          <t>GR</t>
        </is>
      </c>
      <c r="J954" t="inlineStr">
        <is>
          <t>BEBIDAS</t>
        </is>
      </c>
      <c r="K954" t="inlineStr">
        <is>
          <t>02/2026</t>
        </is>
      </c>
      <c r="L954" t="n">
        <v>0</v>
      </c>
      <c r="M954" s="551" t="n">
        <v>46038</v>
      </c>
      <c r="N954" t="n">
        <v>142.5</v>
      </c>
      <c r="O954" t="n">
        <v>142.5</v>
      </c>
      <c r="P954" t="n">
        <v>2280</v>
      </c>
    </row>
    <row r="955">
      <c r="A955" t="n">
        <v>75472</v>
      </c>
      <c r="B955" t="n">
        <v>122</v>
      </c>
      <c r="C955" t="inlineStr">
        <is>
          <t>Arcos</t>
        </is>
      </c>
      <c r="D955" s="551" t="n">
        <v>46082</v>
      </c>
      <c r="E955" t="n">
        <v>18589</v>
      </c>
      <c r="F955" t="inlineStr">
        <is>
          <t>STELLA ARTOIS LONG NECK 330ML C/24</t>
        </is>
      </c>
      <c r="G955" t="n">
        <v>3103</v>
      </c>
      <c r="H955" t="n">
        <v>31.46</v>
      </c>
      <c r="I955" t="inlineStr">
        <is>
          <t>PC</t>
        </is>
      </c>
      <c r="J955" t="inlineStr">
        <is>
          <t>BEBIDAS</t>
        </is>
      </c>
      <c r="K955" t="inlineStr">
        <is>
          <t>02/2026</t>
        </is>
      </c>
      <c r="L955" t="n">
        <v>67.38</v>
      </c>
      <c r="M955" s="551" t="n">
        <v>46077</v>
      </c>
      <c r="N955" t="n">
        <v>67.39</v>
      </c>
      <c r="O955" t="n">
        <v>67.39</v>
      </c>
      <c r="P955" t="n">
        <v>2119.77</v>
      </c>
    </row>
    <row r="956">
      <c r="A956" t="n">
        <v>75587</v>
      </c>
      <c r="B956" t="n">
        <v>122</v>
      </c>
      <c r="C956" t="inlineStr">
        <is>
          <t>Arcos</t>
        </is>
      </c>
      <c r="D956" s="551" t="n">
        <v>46082</v>
      </c>
      <c r="E956" t="n">
        <v>17713</v>
      </c>
      <c r="F956" t="inlineStr">
        <is>
          <t>VINHO TINTO RUTINI ENCUENTRO MALBEC 750ML</t>
        </is>
      </c>
      <c r="G956" t="n">
        <v>3823</v>
      </c>
      <c r="H956" t="n">
        <v>18</v>
      </c>
      <c r="I956" t="inlineStr">
        <is>
          <t>GR</t>
        </is>
      </c>
      <c r="J956" t="inlineStr">
        <is>
          <t>BEBIDAS</t>
        </is>
      </c>
      <c r="K956" t="inlineStr">
        <is>
          <t>02/2026</t>
        </is>
      </c>
      <c r="L956" t="n">
        <v>107.25</v>
      </c>
      <c r="M956" s="551" t="n">
        <v>46062</v>
      </c>
      <c r="N956" t="n">
        <v>107.25</v>
      </c>
      <c r="O956" t="n">
        <v>47.45</v>
      </c>
      <c r="P956" t="n">
        <v>1930.5</v>
      </c>
    </row>
    <row r="957">
      <c r="A957" t="n">
        <v>75540</v>
      </c>
      <c r="B957" t="n">
        <v>122</v>
      </c>
      <c r="C957" t="inlineStr">
        <is>
          <t>Arcos</t>
        </is>
      </c>
      <c r="D957" s="551" t="n">
        <v>46082</v>
      </c>
      <c r="E957" t="n">
        <v>18143</v>
      </c>
      <c r="F957" t="inlineStr">
        <is>
          <t>WHISKY CHIVAS ROYAL SALUTE 21 ANOS 700ML</t>
        </is>
      </c>
      <c r="G957" t="n">
        <v>3474</v>
      </c>
      <c r="H957" t="n">
        <v>2.6</v>
      </c>
      <c r="I957" t="inlineStr">
        <is>
          <t>GR</t>
        </is>
      </c>
      <c r="J957" t="inlineStr">
        <is>
          <t>BEBIDAS</t>
        </is>
      </c>
      <c r="K957" t="inlineStr">
        <is>
          <t>02/2026</t>
        </is>
      </c>
      <c r="L957" t="n">
        <v>0</v>
      </c>
      <c r="N957" t="n">
        <v>0</v>
      </c>
      <c r="O957" t="n">
        <v>699</v>
      </c>
      <c r="P957" t="n">
        <v>1906.31</v>
      </c>
    </row>
    <row r="958">
      <c r="A958" t="n">
        <v>75498</v>
      </c>
      <c r="B958" t="n">
        <v>122</v>
      </c>
      <c r="C958" t="inlineStr">
        <is>
          <t>Arcos</t>
        </is>
      </c>
      <c r="D958" s="551" t="n">
        <v>46082</v>
      </c>
      <c r="E958" t="n">
        <v>18278</v>
      </c>
      <c r="F958" t="inlineStr">
        <is>
          <t>LICOR DE CEREJA CHERRY HEERING 700ML</t>
        </is>
      </c>
      <c r="G958" t="n">
        <v>3351</v>
      </c>
      <c r="H958" t="n">
        <v>8.16</v>
      </c>
      <c r="I958" t="inlineStr">
        <is>
          <t>GR</t>
        </is>
      </c>
      <c r="J958" t="inlineStr">
        <is>
          <t>BEBIDAS</t>
        </is>
      </c>
      <c r="K958" t="inlineStr">
        <is>
          <t>02/2026</t>
        </is>
      </c>
      <c r="L958" t="n">
        <v>229.83</v>
      </c>
      <c r="M958" s="551" t="n">
        <v>46077</v>
      </c>
      <c r="N958" t="n">
        <v>234.83</v>
      </c>
      <c r="O958" t="n">
        <v>234.83</v>
      </c>
      <c r="P958" t="n">
        <v>1875.41</v>
      </c>
    </row>
    <row r="959">
      <c r="A959" t="n">
        <v>75531</v>
      </c>
      <c r="B959" t="n">
        <v>122</v>
      </c>
      <c r="C959" t="inlineStr">
        <is>
          <t>Arcos</t>
        </is>
      </c>
      <c r="D959" s="551" t="n">
        <v>46082</v>
      </c>
      <c r="E959" t="n">
        <v>18186</v>
      </c>
      <c r="F959" t="inlineStr">
        <is>
          <t>VODKA CIROC NATURAL 750ML</t>
        </is>
      </c>
      <c r="G959" t="n">
        <v>3437</v>
      </c>
      <c r="H959" t="n">
        <v>9.970000000000001</v>
      </c>
      <c r="I959" t="inlineStr">
        <is>
          <t>GR</t>
        </is>
      </c>
      <c r="J959" t="inlineStr">
        <is>
          <t>BEBIDAS</t>
        </is>
      </c>
      <c r="K959" t="inlineStr">
        <is>
          <t>02/2026</t>
        </is>
      </c>
      <c r="L959" t="n">
        <v>0</v>
      </c>
      <c r="N959" t="n">
        <v>0</v>
      </c>
      <c r="O959" t="n">
        <v>170.79</v>
      </c>
      <c r="P959" t="n">
        <v>1863.49</v>
      </c>
    </row>
    <row r="960">
      <c r="A960" t="n">
        <v>75323</v>
      </c>
      <c r="B960" t="n">
        <v>122</v>
      </c>
      <c r="C960" t="inlineStr">
        <is>
          <t>Arcos</t>
        </is>
      </c>
      <c r="D960" s="551" t="n">
        <v>46082</v>
      </c>
      <c r="E960" t="n">
        <v>20936</v>
      </c>
      <c r="F960" t="inlineStr">
        <is>
          <t>CHOCOLATE AMARGO CALLEBAUT CALLETS 70,5% 2,01KG</t>
        </is>
      </c>
      <c r="G960" t="n">
        <v>2031</v>
      </c>
      <c r="H960" t="n">
        <v>5</v>
      </c>
      <c r="I960" t="inlineStr">
        <is>
          <t>UN</t>
        </is>
      </c>
      <c r="J960" t="inlineStr">
        <is>
          <t>ALIMENTOS</t>
        </is>
      </c>
      <c r="K960" t="inlineStr">
        <is>
          <t>02/2026</t>
        </is>
      </c>
      <c r="L960" t="n">
        <v>0</v>
      </c>
      <c r="M960" s="551" t="n">
        <v>45951</v>
      </c>
      <c r="N960" t="n">
        <v>369.9</v>
      </c>
      <c r="O960" t="n">
        <v>389.9</v>
      </c>
      <c r="P960" t="n">
        <v>1849.5</v>
      </c>
    </row>
    <row r="961">
      <c r="A961" t="n">
        <v>75467</v>
      </c>
      <c r="B961" t="n">
        <v>122</v>
      </c>
      <c r="C961" t="inlineStr">
        <is>
          <t>Arcos</t>
        </is>
      </c>
      <c r="D961" s="551" t="n">
        <v>46082</v>
      </c>
      <c r="E961" t="n">
        <v>28479</v>
      </c>
      <c r="F961" t="inlineStr">
        <is>
          <t>COXAO MOLE ANGUS PICADINHO FREDDI KG</t>
        </is>
      </c>
      <c r="G961" t="n">
        <v>8444</v>
      </c>
      <c r="H961" t="n">
        <v>22.68</v>
      </c>
      <c r="I961" t="inlineStr">
        <is>
          <t>KG</t>
        </is>
      </c>
      <c r="J961" t="inlineStr">
        <is>
          <t>ALIMENTOS</t>
        </is>
      </c>
      <c r="K961" t="inlineStr">
        <is>
          <t>02/2026</t>
        </is>
      </c>
      <c r="L961" t="n">
        <v>81</v>
      </c>
      <c r="M961" s="551" t="n">
        <v>46069</v>
      </c>
      <c r="N961" t="n">
        <v>81</v>
      </c>
      <c r="O961" t="n">
        <v>81</v>
      </c>
      <c r="P961" t="n">
        <v>1837.08</v>
      </c>
    </row>
    <row r="962">
      <c r="A962" t="n">
        <v>75563</v>
      </c>
      <c r="B962" t="n">
        <v>122</v>
      </c>
      <c r="C962" t="inlineStr">
        <is>
          <t>Arcos</t>
        </is>
      </c>
      <c r="D962" s="551" t="n">
        <v>46082</v>
      </c>
      <c r="E962" t="n">
        <v>17933</v>
      </c>
      <c r="F962" t="inlineStr">
        <is>
          <t>AGUA MINERAL COM GAS MAMBA 350ML C/24</t>
        </is>
      </c>
      <c r="G962" t="n">
        <v>3636</v>
      </c>
      <c r="H962" t="n">
        <v>24.25</v>
      </c>
      <c r="I962" t="inlineStr">
        <is>
          <t>PC</t>
        </is>
      </c>
      <c r="J962" t="inlineStr">
        <is>
          <t>BEBIDAS</t>
        </is>
      </c>
      <c r="K962" t="inlineStr">
        <is>
          <t>02/2026</t>
        </is>
      </c>
      <c r="L962" t="n">
        <v>73.84</v>
      </c>
      <c r="M962" s="551" t="n">
        <v>46056</v>
      </c>
      <c r="N962" t="n">
        <v>73.84</v>
      </c>
      <c r="O962" t="n">
        <v>73.84</v>
      </c>
      <c r="P962" t="n">
        <v>1790.62</v>
      </c>
    </row>
    <row r="963">
      <c r="A963" t="n">
        <v>75576</v>
      </c>
      <c r="B963" t="n">
        <v>122</v>
      </c>
      <c r="C963" t="inlineStr">
        <is>
          <t>Arcos</t>
        </is>
      </c>
      <c r="D963" s="551" t="n">
        <v>46082</v>
      </c>
      <c r="E963" t="n">
        <v>25535</v>
      </c>
      <c r="F963" t="inlineStr">
        <is>
          <t>VINHO BRANCO LOUP Y ES-TU 750ML</t>
        </is>
      </c>
      <c r="G963" t="n">
        <v>6157</v>
      </c>
      <c r="H963" t="n">
        <v>15</v>
      </c>
      <c r="I963" t="inlineStr">
        <is>
          <t>GR</t>
        </is>
      </c>
      <c r="J963" t="inlineStr">
        <is>
          <t>BEBIDAS</t>
        </is>
      </c>
      <c r="K963" t="inlineStr">
        <is>
          <t>02/2026</t>
        </is>
      </c>
      <c r="L963" t="n">
        <v>0</v>
      </c>
      <c r="M963" s="551" t="n">
        <v>46034</v>
      </c>
      <c r="N963" t="n">
        <v>116.76</v>
      </c>
      <c r="O963" t="n">
        <v>116.76</v>
      </c>
      <c r="P963" t="n">
        <v>1751.4</v>
      </c>
    </row>
    <row r="964">
      <c r="A964" t="n">
        <v>75321</v>
      </c>
      <c r="B964" t="n">
        <v>122</v>
      </c>
      <c r="C964" t="inlineStr">
        <is>
          <t>Arcos</t>
        </is>
      </c>
      <c r="D964" s="551" t="n">
        <v>46082</v>
      </c>
      <c r="E964" t="n">
        <v>23648</v>
      </c>
      <c r="F964" t="inlineStr">
        <is>
          <t>CASTANHA DO PARA KG</t>
        </is>
      </c>
      <c r="G964" t="n">
        <v>2236</v>
      </c>
      <c r="H964" t="n">
        <v>13</v>
      </c>
      <c r="I964" t="inlineStr">
        <is>
          <t>KG</t>
        </is>
      </c>
      <c r="J964" t="inlineStr">
        <is>
          <t>ALIMENTOS</t>
        </is>
      </c>
      <c r="K964" t="inlineStr">
        <is>
          <t>02/2026</t>
        </is>
      </c>
      <c r="L964" t="n">
        <v>129.9</v>
      </c>
      <c r="M964" s="551" t="n">
        <v>46056</v>
      </c>
      <c r="N964" t="n">
        <v>129.9</v>
      </c>
      <c r="O964" t="n">
        <v>129.9</v>
      </c>
      <c r="P964" t="n">
        <v>1688.7</v>
      </c>
    </row>
    <row r="965">
      <c r="A965" t="n">
        <v>75575</v>
      </c>
      <c r="B965" t="n">
        <v>122</v>
      </c>
      <c r="C965" t="inlineStr">
        <is>
          <t>Arcos</t>
        </is>
      </c>
      <c r="D965" s="551" t="n">
        <v>46082</v>
      </c>
      <c r="E965" t="n">
        <v>17778</v>
      </c>
      <c r="F965" t="inlineStr">
        <is>
          <t>VINHO BRANCO JEREZ FORTIF REAL TESOURO FINO 750ML</t>
        </is>
      </c>
      <c r="G965" t="n">
        <v>3765</v>
      </c>
      <c r="H965" t="n">
        <v>14.58</v>
      </c>
      <c r="I965" t="inlineStr">
        <is>
          <t>GR</t>
        </is>
      </c>
      <c r="J965" t="inlineStr">
        <is>
          <t>BEBIDAS</t>
        </is>
      </c>
      <c r="K965" t="inlineStr">
        <is>
          <t>02/2026</t>
        </is>
      </c>
      <c r="L965" t="n">
        <v>115.05</v>
      </c>
      <c r="M965" s="551" t="n">
        <v>46077</v>
      </c>
      <c r="N965" t="n">
        <v>115.05</v>
      </c>
      <c r="O965" t="n">
        <v>115.05</v>
      </c>
      <c r="P965" t="n">
        <v>1677.43</v>
      </c>
    </row>
    <row r="966">
      <c r="A966" t="n">
        <v>75496</v>
      </c>
      <c r="B966" t="n">
        <v>122</v>
      </c>
      <c r="C966" t="inlineStr">
        <is>
          <t>Arcos</t>
        </is>
      </c>
      <c r="D966" s="551" t="n">
        <v>46082</v>
      </c>
      <c r="E966" t="n">
        <v>25033</v>
      </c>
      <c r="F966" t="inlineStr">
        <is>
          <t>LICOR AMARO MONTENEGRO 750ML</t>
        </is>
      </c>
      <c r="G966" t="n">
        <v>5873</v>
      </c>
      <c r="H966" t="n">
        <v>7.79</v>
      </c>
      <c r="I966" t="inlineStr">
        <is>
          <t>UN</t>
        </is>
      </c>
      <c r="J966" t="inlineStr">
        <is>
          <t>BEBIDAS</t>
        </is>
      </c>
      <c r="K966" t="inlineStr">
        <is>
          <t>02/2026</t>
        </is>
      </c>
      <c r="L966" t="n">
        <v>210.65</v>
      </c>
      <c r="M966" s="551" t="n">
        <v>46077</v>
      </c>
      <c r="N966" t="n">
        <v>210.65</v>
      </c>
      <c r="O966" t="n">
        <v>210.65</v>
      </c>
      <c r="P966" t="n">
        <v>1640.96</v>
      </c>
    </row>
    <row r="967">
      <c r="A967" t="n">
        <v>75474</v>
      </c>
      <c r="B967" t="n">
        <v>122</v>
      </c>
      <c r="C967" t="inlineStr">
        <is>
          <t>Arcos</t>
        </is>
      </c>
      <c r="D967" s="551" t="n">
        <v>46082</v>
      </c>
      <c r="E967" t="n">
        <v>22598</v>
      </c>
      <c r="F967" t="inlineStr">
        <is>
          <t>APERITIVO ANGOSTURA ORANGE 100ML</t>
        </is>
      </c>
      <c r="G967" t="n">
        <v>3131</v>
      </c>
      <c r="H967" t="n">
        <v>9.02</v>
      </c>
      <c r="I967" t="inlineStr">
        <is>
          <t>GR</t>
        </is>
      </c>
      <c r="J967" t="inlineStr">
        <is>
          <t>BEBIDAS</t>
        </is>
      </c>
      <c r="K967" t="inlineStr">
        <is>
          <t>02/2026</t>
        </is>
      </c>
      <c r="L967" t="n">
        <v>179.9</v>
      </c>
      <c r="M967" s="551" t="n">
        <v>46071</v>
      </c>
      <c r="N967" t="n">
        <v>179.9</v>
      </c>
      <c r="O967" t="n">
        <v>179.9</v>
      </c>
      <c r="P967" t="n">
        <v>1622.7</v>
      </c>
    </row>
    <row r="968">
      <c r="A968" t="n">
        <v>75549</v>
      </c>
      <c r="B968" t="n">
        <v>122</v>
      </c>
      <c r="C968" t="inlineStr">
        <is>
          <t>Arcos</t>
        </is>
      </c>
      <c r="D968" s="551" t="n">
        <v>46082</v>
      </c>
      <c r="E968" t="n">
        <v>18114</v>
      </c>
      <c r="F968" t="inlineStr">
        <is>
          <t>WHISKY JOHNNIE WALKER GOLD LABEL RESERVE 750ML</t>
        </is>
      </c>
      <c r="G968" t="n">
        <v>3498</v>
      </c>
      <c r="H968" t="n">
        <v>5.5</v>
      </c>
      <c r="I968" t="inlineStr">
        <is>
          <t>GR</t>
        </is>
      </c>
      <c r="J968" t="inlineStr">
        <is>
          <t>BEBIDAS</t>
        </is>
      </c>
      <c r="K968" t="inlineStr">
        <is>
          <t>02/2026</t>
        </is>
      </c>
      <c r="L968" t="n">
        <v>279.9</v>
      </c>
      <c r="M968" s="551" t="n">
        <v>46072</v>
      </c>
      <c r="N968" t="n">
        <v>279.9</v>
      </c>
      <c r="O968" t="n">
        <v>278</v>
      </c>
      <c r="P968" t="n">
        <v>1539.45</v>
      </c>
    </row>
    <row r="969">
      <c r="A969" t="n">
        <v>75462</v>
      </c>
      <c r="B969" t="n">
        <v>122</v>
      </c>
      <c r="C969" t="inlineStr">
        <is>
          <t>Arcos</t>
        </is>
      </c>
      <c r="D969" s="551" t="n">
        <v>46082</v>
      </c>
      <c r="E969" t="n">
        <v>27399</v>
      </c>
      <c r="F969" t="inlineStr">
        <is>
          <t>PAO DE QUEIJO TRAD LANCHE DONA ZELDA 25UN C/80GR - 2KG</t>
        </is>
      </c>
      <c r="G969" t="n">
        <v>7401</v>
      </c>
      <c r="H969" t="n">
        <v>17</v>
      </c>
      <c r="I969" t="inlineStr">
        <is>
          <t>PC</t>
        </is>
      </c>
      <c r="J969" t="inlineStr">
        <is>
          <t>ALIMENTOS</t>
        </is>
      </c>
      <c r="K969" t="inlineStr">
        <is>
          <t>02/2026</t>
        </is>
      </c>
      <c r="L969" t="n">
        <v>90</v>
      </c>
      <c r="M969" s="551" t="n">
        <v>46080</v>
      </c>
      <c r="N969" t="n">
        <v>90</v>
      </c>
      <c r="O969" t="n">
        <v>90</v>
      </c>
      <c r="P969" t="n">
        <v>1530</v>
      </c>
    </row>
    <row r="970">
      <c r="A970" t="n">
        <v>75556</v>
      </c>
      <c r="B970" t="n">
        <v>122</v>
      </c>
      <c r="C970" t="inlineStr">
        <is>
          <t>Arcos</t>
        </is>
      </c>
      <c r="D970" s="551" t="n">
        <v>46082</v>
      </c>
      <c r="E970" t="n">
        <v>18051</v>
      </c>
      <c r="F970" t="inlineStr">
        <is>
          <t>CHAMPAGNE VEUVE CLICQUOT ROSE BRUT 750ML</t>
        </is>
      </c>
      <c r="G970" t="n">
        <v>3552</v>
      </c>
      <c r="H970" t="n">
        <v>4</v>
      </c>
      <c r="I970" t="inlineStr">
        <is>
          <t>GR</t>
        </is>
      </c>
      <c r="J970" t="inlineStr">
        <is>
          <t>BEBIDAS</t>
        </is>
      </c>
      <c r="K970" t="inlineStr">
        <is>
          <t>02/2026</t>
        </is>
      </c>
      <c r="L970" t="n">
        <v>0</v>
      </c>
      <c r="M970" s="551" t="n">
        <v>45902</v>
      </c>
      <c r="N970" t="n">
        <v>375</v>
      </c>
      <c r="O970" t="n">
        <v>447.2</v>
      </c>
      <c r="P970" t="n">
        <v>1500</v>
      </c>
    </row>
    <row r="971">
      <c r="A971" t="n">
        <v>75500</v>
      </c>
      <c r="B971" t="n">
        <v>122</v>
      </c>
      <c r="C971" t="inlineStr">
        <is>
          <t>Arcos</t>
        </is>
      </c>
      <c r="D971" s="551" t="n">
        <v>46082</v>
      </c>
      <c r="E971" t="n">
        <v>25630</v>
      </c>
      <c r="F971" t="inlineStr">
        <is>
          <t xml:space="preserve">LICOR DOLIN GENEPY LE CHAMOIS 750ML </t>
        </is>
      </c>
      <c r="G971" t="n">
        <v>6202</v>
      </c>
      <c r="H971" t="n">
        <v>4.1</v>
      </c>
      <c r="I971" t="inlineStr">
        <is>
          <t>GR</t>
        </is>
      </c>
      <c r="J971" t="inlineStr">
        <is>
          <t>BEBIDAS</t>
        </is>
      </c>
      <c r="K971" t="inlineStr">
        <is>
          <t>02/2026</t>
        </is>
      </c>
      <c r="L971" t="n">
        <v>0</v>
      </c>
      <c r="M971" s="551" t="n">
        <v>46036</v>
      </c>
      <c r="N971" t="n">
        <v>348.1</v>
      </c>
      <c r="O971" t="n">
        <v>348.1</v>
      </c>
      <c r="P971" t="n">
        <v>1427.21</v>
      </c>
    </row>
    <row r="972">
      <c r="A972" t="n">
        <v>75372</v>
      </c>
      <c r="B972" t="n">
        <v>122</v>
      </c>
      <c r="C972" t="inlineStr">
        <is>
          <t>Arcos</t>
        </is>
      </c>
      <c r="D972" s="551" t="n">
        <v>46082</v>
      </c>
      <c r="E972" t="n">
        <v>21017</v>
      </c>
      <c r="F972" t="inlineStr">
        <is>
          <t>OLEO DE ALGODAO SAUDE C/14,5KG</t>
        </is>
      </c>
      <c r="G972" t="n">
        <v>2005</v>
      </c>
      <c r="H972" t="n">
        <v>9</v>
      </c>
      <c r="I972" t="inlineStr">
        <is>
          <t>BD</t>
        </is>
      </c>
      <c r="J972" t="inlineStr">
        <is>
          <t>ALIMENTOS</t>
        </is>
      </c>
      <c r="K972" t="inlineStr">
        <is>
          <t>02/2026</t>
        </is>
      </c>
      <c r="L972" t="n">
        <v>155.9</v>
      </c>
      <c r="M972" s="551" t="n">
        <v>46076</v>
      </c>
      <c r="N972" t="n">
        <v>155.9</v>
      </c>
      <c r="O972" t="n">
        <v>155.9</v>
      </c>
      <c r="P972" t="n">
        <v>1403.1</v>
      </c>
    </row>
    <row r="973">
      <c r="A973" t="n">
        <v>75450</v>
      </c>
      <c r="B973" t="n">
        <v>122</v>
      </c>
      <c r="C973" t="inlineStr">
        <is>
          <t>Arcos</t>
        </is>
      </c>
      <c r="D973" s="551" t="n">
        <v>46082</v>
      </c>
      <c r="E973" t="n">
        <v>19356</v>
      </c>
      <c r="F973" t="inlineStr">
        <is>
          <t>QUEIJO COALHO QUATA KG</t>
        </is>
      </c>
      <c r="G973" t="n">
        <v>2768</v>
      </c>
      <c r="H973" t="n">
        <v>24</v>
      </c>
      <c r="I973" t="inlineStr">
        <is>
          <t>KG</t>
        </is>
      </c>
      <c r="J973" t="inlineStr">
        <is>
          <t>ALIMENTOS</t>
        </is>
      </c>
      <c r="K973" t="inlineStr">
        <is>
          <t>02/2026</t>
        </is>
      </c>
      <c r="L973" t="n">
        <v>55.56</v>
      </c>
      <c r="M973" s="551" t="n">
        <v>46056</v>
      </c>
      <c r="N973" t="n">
        <v>55.56</v>
      </c>
      <c r="O973" t="n">
        <v>51.6</v>
      </c>
      <c r="P973" t="n">
        <v>1333.44</v>
      </c>
    </row>
    <row r="974">
      <c r="A974" t="n">
        <v>75548</v>
      </c>
      <c r="B974" t="n">
        <v>122</v>
      </c>
      <c r="C974" t="inlineStr">
        <is>
          <t>Arcos</t>
        </is>
      </c>
      <c r="D974" s="551" t="n">
        <v>46082</v>
      </c>
      <c r="E974" t="n">
        <v>18115</v>
      </c>
      <c r="F974" t="inlineStr">
        <is>
          <t>WHISKY JOHNNIE WALKER DOUBLE BLACK LABEL 1L</t>
        </is>
      </c>
      <c r="G974" t="n">
        <v>3497</v>
      </c>
      <c r="H974" t="n">
        <v>5.23</v>
      </c>
      <c r="I974" t="inlineStr">
        <is>
          <t>GR</t>
        </is>
      </c>
      <c r="J974" t="inlineStr">
        <is>
          <t>BEBIDAS</t>
        </is>
      </c>
      <c r="K974" t="inlineStr">
        <is>
          <t>02/2026</t>
        </is>
      </c>
      <c r="L974" t="n">
        <v>247.33</v>
      </c>
      <c r="M974" s="551" t="n">
        <v>46056</v>
      </c>
      <c r="N974" t="n">
        <v>247.33</v>
      </c>
      <c r="O974" t="n">
        <v>247.33</v>
      </c>
      <c r="P974" t="n">
        <v>1293.54</v>
      </c>
    </row>
    <row r="975">
      <c r="A975" t="n">
        <v>75304</v>
      </c>
      <c r="B975" t="n">
        <v>122</v>
      </c>
      <c r="C975" t="inlineStr">
        <is>
          <t>Arcos</t>
        </is>
      </c>
      <c r="D975" s="551" t="n">
        <v>46082</v>
      </c>
      <c r="E975" t="n">
        <v>24039</v>
      </c>
      <c r="F975" t="inlineStr">
        <is>
          <t>AMENDOA INTEIRA CRUA SEM CASCA 1KG</t>
        </is>
      </c>
      <c r="G975" t="n">
        <v>2048</v>
      </c>
      <c r="H975" t="n">
        <v>16</v>
      </c>
      <c r="I975" t="inlineStr">
        <is>
          <t>KG</t>
        </is>
      </c>
      <c r="J975" t="inlineStr">
        <is>
          <t>ALIMENTOS</t>
        </is>
      </c>
      <c r="K975" t="inlineStr">
        <is>
          <t>02/2026</t>
        </is>
      </c>
      <c r="L975" t="n">
        <v>69.90000000000001</v>
      </c>
      <c r="M975" s="551" t="n">
        <v>46077</v>
      </c>
      <c r="N975" t="n">
        <v>69.90000000000001</v>
      </c>
      <c r="O975" t="n">
        <v>69.90000000000001</v>
      </c>
      <c r="P975" t="n">
        <v>1118.4</v>
      </c>
    </row>
    <row r="976">
      <c r="A976" t="n">
        <v>75523</v>
      </c>
      <c r="B976" t="n">
        <v>122</v>
      </c>
      <c r="C976" t="inlineStr">
        <is>
          <t>Arcos</t>
        </is>
      </c>
      <c r="D976" s="551" t="n">
        <v>46082</v>
      </c>
      <c r="E976" t="n">
        <v>18219</v>
      </c>
      <c r="F976" t="inlineStr">
        <is>
          <t>VERMOUTH CARPANO PUNT E MES 1L</t>
        </is>
      </c>
      <c r="G976" t="n">
        <v>3409</v>
      </c>
      <c r="H976" t="n">
        <v>13</v>
      </c>
      <c r="I976" t="inlineStr">
        <is>
          <t>GR</t>
        </is>
      </c>
      <c r="J976" t="inlineStr">
        <is>
          <t>BEBIDAS</t>
        </is>
      </c>
      <c r="K976" t="inlineStr">
        <is>
          <t>02/2026</t>
        </is>
      </c>
      <c r="L976" t="n">
        <v>0</v>
      </c>
      <c r="M976" s="551" t="n">
        <v>46035</v>
      </c>
      <c r="N976" t="n">
        <v>86</v>
      </c>
      <c r="O976" t="n">
        <v>80</v>
      </c>
      <c r="P976" t="n">
        <v>1118</v>
      </c>
    </row>
    <row r="977">
      <c r="A977" t="n">
        <v>75560</v>
      </c>
      <c r="B977" t="n">
        <v>122</v>
      </c>
      <c r="C977" t="inlineStr">
        <is>
          <t>Arcos</t>
        </is>
      </c>
      <c r="D977" s="551" t="n">
        <v>46082</v>
      </c>
      <c r="E977" t="n">
        <v>27406</v>
      </c>
      <c r="F977" t="inlineStr">
        <is>
          <t>CAFE JOSELINA C/2KG</t>
        </is>
      </c>
      <c r="G977" t="n">
        <v>7409</v>
      </c>
      <c r="H977" t="n">
        <v>5</v>
      </c>
      <c r="I977" t="inlineStr">
        <is>
          <t>KG</t>
        </is>
      </c>
      <c r="J977" t="inlineStr">
        <is>
          <t>BEBIDAS</t>
        </is>
      </c>
      <c r="K977" t="inlineStr">
        <is>
          <t>02/2026</t>
        </is>
      </c>
      <c r="L977" t="n">
        <v>0</v>
      </c>
      <c r="M977" s="551" t="n">
        <v>46038</v>
      </c>
      <c r="N977" t="n">
        <v>219</v>
      </c>
      <c r="O977" t="n">
        <v>219</v>
      </c>
      <c r="P977" t="n">
        <v>1095</v>
      </c>
    </row>
    <row r="978">
      <c r="A978" t="n">
        <v>75564</v>
      </c>
      <c r="B978" t="n">
        <v>122</v>
      </c>
      <c r="C978" t="inlineStr">
        <is>
          <t>Arcos</t>
        </is>
      </c>
      <c r="D978" s="551" t="n">
        <v>46082</v>
      </c>
      <c r="E978" t="n">
        <v>17934</v>
      </c>
      <c r="F978" t="inlineStr">
        <is>
          <t>AGUA MINERAL SEM GAS MAMBA 350ML C/24</t>
        </is>
      </c>
      <c r="G978" t="n">
        <v>3636</v>
      </c>
      <c r="H978" t="n">
        <v>14.79</v>
      </c>
      <c r="I978" t="inlineStr">
        <is>
          <t>PC</t>
        </is>
      </c>
      <c r="J978" t="inlineStr">
        <is>
          <t>BEBIDAS</t>
        </is>
      </c>
      <c r="K978" t="inlineStr">
        <is>
          <t>02/2026</t>
        </is>
      </c>
      <c r="L978" t="n">
        <v>73.84</v>
      </c>
      <c r="M978" s="551" t="n">
        <v>46056</v>
      </c>
      <c r="N978" t="n">
        <v>73.84</v>
      </c>
      <c r="O978" t="n">
        <v>73.84</v>
      </c>
      <c r="P978" t="n">
        <v>1092.09</v>
      </c>
    </row>
    <row r="979">
      <c r="A979" t="n">
        <v>75334</v>
      </c>
      <c r="B979" t="n">
        <v>122</v>
      </c>
      <c r="C979" t="inlineStr">
        <is>
          <t>Arcos</t>
        </is>
      </c>
      <c r="D979" s="551" t="n">
        <v>46082</v>
      </c>
      <c r="E979" t="n">
        <v>25429</v>
      </c>
      <c r="F979" t="inlineStr">
        <is>
          <t>EMPANADA DE SALTENA UN</t>
        </is>
      </c>
      <c r="G979" t="n">
        <v>6104</v>
      </c>
      <c r="H979" t="n">
        <v>175</v>
      </c>
      <c r="I979" t="inlineStr">
        <is>
          <t>UN</t>
        </is>
      </c>
      <c r="J979" t="inlineStr">
        <is>
          <t>ALIMENTOS</t>
        </is>
      </c>
      <c r="K979" t="inlineStr">
        <is>
          <t>02/2026</t>
        </is>
      </c>
      <c r="L979" t="n">
        <v>6</v>
      </c>
      <c r="M979" s="551" t="n">
        <v>46055</v>
      </c>
      <c r="N979" t="n">
        <v>6</v>
      </c>
      <c r="O979" t="n">
        <v>6</v>
      </c>
      <c r="P979" t="n">
        <v>1050</v>
      </c>
    </row>
    <row r="980">
      <c r="A980" t="n">
        <v>75310</v>
      </c>
      <c r="B980" t="n">
        <v>122</v>
      </c>
      <c r="C980" t="inlineStr">
        <is>
          <t>Arcos</t>
        </is>
      </c>
      <c r="D980" s="551" t="n">
        <v>46082</v>
      </c>
      <c r="E980" t="n">
        <v>27438</v>
      </c>
      <c r="F980" t="inlineStr">
        <is>
          <t>AZEITONA GR LA PASTINA VERDE INTEIRA  370GR</t>
        </is>
      </c>
      <c r="G980" t="n">
        <v>7438</v>
      </c>
      <c r="H980" t="n">
        <v>40</v>
      </c>
      <c r="I980" t="inlineStr">
        <is>
          <t>UN</t>
        </is>
      </c>
      <c r="J980" t="inlineStr">
        <is>
          <t>ALIMENTOS</t>
        </is>
      </c>
      <c r="K980" t="inlineStr">
        <is>
          <t>02/2026</t>
        </is>
      </c>
      <c r="L980" t="n">
        <v>0</v>
      </c>
      <c r="M980" s="551" t="n">
        <v>45965</v>
      </c>
      <c r="N980" t="n">
        <v>25.43</v>
      </c>
      <c r="O980" t="n">
        <v>25.43</v>
      </c>
      <c r="P980" t="n">
        <v>1017.2</v>
      </c>
    </row>
    <row r="981">
      <c r="A981" t="n">
        <v>75447</v>
      </c>
      <c r="B981" t="n">
        <v>122</v>
      </c>
      <c r="C981" t="inlineStr">
        <is>
          <t>Arcos</t>
        </is>
      </c>
      <c r="D981" s="551" t="n">
        <v>46082</v>
      </c>
      <c r="E981" t="n">
        <v>19405</v>
      </c>
      <c r="F981" t="inlineStr">
        <is>
          <t>MANTEIGA S/ SAL TRES MARIAS 5KG</t>
        </is>
      </c>
      <c r="G981" t="n">
        <v>2761</v>
      </c>
      <c r="H981" t="n">
        <v>6</v>
      </c>
      <c r="I981" t="inlineStr">
        <is>
          <t>KG</t>
        </is>
      </c>
      <c r="J981" t="inlineStr">
        <is>
          <t>ALIMENTOS</t>
        </is>
      </c>
      <c r="K981" t="inlineStr">
        <is>
          <t>02/2026</t>
        </is>
      </c>
      <c r="L981" t="n">
        <v>0</v>
      </c>
      <c r="M981" s="551" t="n">
        <v>46036</v>
      </c>
      <c r="N981" t="n">
        <v>165.9</v>
      </c>
      <c r="O981" t="n">
        <v>145.9</v>
      </c>
      <c r="P981" t="n">
        <v>995.4</v>
      </c>
    </row>
    <row r="982">
      <c r="A982" t="n">
        <v>75326</v>
      </c>
      <c r="B982" t="n">
        <v>122</v>
      </c>
      <c r="C982" t="inlineStr">
        <is>
          <t>Arcos</t>
        </is>
      </c>
      <c r="D982" s="551" t="n">
        <v>46082</v>
      </c>
      <c r="E982" t="n">
        <v>20941</v>
      </c>
      <c r="F982" t="inlineStr">
        <is>
          <t>CHOCOLATE EM GOTAS MEIO AMARGO SICAO C/2,05KG</t>
        </is>
      </c>
      <c r="G982" t="n">
        <v>2031</v>
      </c>
      <c r="H982" t="n">
        <v>5</v>
      </c>
      <c r="I982" t="inlineStr">
        <is>
          <t>PC</t>
        </is>
      </c>
      <c r="J982" t="inlineStr">
        <is>
          <t>ALIMENTOS</t>
        </is>
      </c>
      <c r="K982" t="inlineStr">
        <is>
          <t>02/2026</t>
        </is>
      </c>
      <c r="L982" t="n">
        <v>198.65</v>
      </c>
      <c r="M982" s="551" t="n">
        <v>46072</v>
      </c>
      <c r="N982" t="n">
        <v>182.3</v>
      </c>
      <c r="O982" t="n">
        <v>182.3</v>
      </c>
      <c r="P982" t="n">
        <v>993.25</v>
      </c>
    </row>
    <row r="983">
      <c r="A983" t="n">
        <v>75559</v>
      </c>
      <c r="B983" t="n">
        <v>122</v>
      </c>
      <c r="C983" t="inlineStr">
        <is>
          <t>Arcos</t>
        </is>
      </c>
      <c r="D983" s="551" t="n">
        <v>46082</v>
      </c>
      <c r="E983" t="n">
        <v>18018</v>
      </c>
      <c r="F983" t="inlineStr">
        <is>
          <t>ESPUMANTE CAVA STARS BRUT RESERVA 750ML</t>
        </is>
      </c>
      <c r="G983" t="n">
        <v>3580</v>
      </c>
      <c r="H983" t="n">
        <v>8</v>
      </c>
      <c r="I983" t="inlineStr">
        <is>
          <t>GR</t>
        </is>
      </c>
      <c r="J983" t="inlineStr">
        <is>
          <t>BEBIDAS</t>
        </is>
      </c>
      <c r="K983" t="inlineStr">
        <is>
          <t>02/2026</t>
        </is>
      </c>
      <c r="L983" t="n">
        <v>0</v>
      </c>
      <c r="M983" s="551" t="n">
        <v>46035</v>
      </c>
      <c r="N983" t="n">
        <v>122.85</v>
      </c>
      <c r="O983" t="n">
        <v>128.7</v>
      </c>
      <c r="P983" t="n">
        <v>982.8</v>
      </c>
    </row>
    <row r="984">
      <c r="A984" t="n">
        <v>75521</v>
      </c>
      <c r="B984" t="n">
        <v>122</v>
      </c>
      <c r="C984" t="inlineStr">
        <is>
          <t>Arcos</t>
        </is>
      </c>
      <c r="D984" s="551" t="n">
        <v>46082</v>
      </c>
      <c r="E984" t="n">
        <v>18208</v>
      </c>
      <c r="F984" t="inlineStr">
        <is>
          <t>VERMOUTH CARPANO BIANCO 1L</t>
        </is>
      </c>
      <c r="G984" t="n">
        <v>3418</v>
      </c>
      <c r="H984" t="n">
        <v>12</v>
      </c>
      <c r="I984" t="inlineStr">
        <is>
          <t>GR</t>
        </is>
      </c>
      <c r="J984" t="inlineStr">
        <is>
          <t>BEBIDAS</t>
        </is>
      </c>
      <c r="K984" t="inlineStr">
        <is>
          <t>02/2026</t>
        </is>
      </c>
      <c r="L984" t="n">
        <v>0</v>
      </c>
      <c r="M984" s="551" t="n">
        <v>46000</v>
      </c>
      <c r="N984" t="n">
        <v>81.64</v>
      </c>
      <c r="O984" t="n">
        <v>95.84</v>
      </c>
      <c r="P984" t="n">
        <v>979.6799999999999</v>
      </c>
    </row>
    <row r="985">
      <c r="A985" t="n">
        <v>75585</v>
      </c>
      <c r="B985" t="n">
        <v>122</v>
      </c>
      <c r="C985" t="inlineStr">
        <is>
          <t>Arcos</t>
        </is>
      </c>
      <c r="D985" s="551" t="n">
        <v>46082</v>
      </c>
      <c r="E985" t="n">
        <v>25040</v>
      </c>
      <c r="F985" t="inlineStr">
        <is>
          <t>VINHO TINTO LE LOUP DANS LA BERGERIE 750ML</t>
        </is>
      </c>
      <c r="G985" t="n">
        <v>5875</v>
      </c>
      <c r="H985" t="n">
        <v>9</v>
      </c>
      <c r="I985" t="inlineStr">
        <is>
          <t>GR</t>
        </is>
      </c>
      <c r="J985" t="inlineStr">
        <is>
          <t>BEBIDAS</t>
        </is>
      </c>
      <c r="K985" t="inlineStr">
        <is>
          <t>02/2026</t>
        </is>
      </c>
      <c r="L985" t="n">
        <v>0</v>
      </c>
      <c r="M985" s="551" t="n">
        <v>46034</v>
      </c>
      <c r="N985" t="n">
        <v>107.52</v>
      </c>
      <c r="O985" t="n">
        <v>107.52</v>
      </c>
      <c r="P985" t="n">
        <v>967.6799999999999</v>
      </c>
    </row>
    <row r="986">
      <c r="A986" t="n">
        <v>75541</v>
      </c>
      <c r="B986" t="n">
        <v>122</v>
      </c>
      <c r="C986" t="inlineStr">
        <is>
          <t>Arcos</t>
        </is>
      </c>
      <c r="D986" s="551" t="n">
        <v>46082</v>
      </c>
      <c r="E986" t="n">
        <v>18139</v>
      </c>
      <c r="F986" t="inlineStr">
        <is>
          <t>WHISKY GLENFIDDICH 12 ANOS 750ML</t>
        </is>
      </c>
      <c r="G986" t="n">
        <v>3479</v>
      </c>
      <c r="H986" t="n">
        <v>2.7</v>
      </c>
      <c r="I986" t="inlineStr">
        <is>
          <t>GR</t>
        </is>
      </c>
      <c r="J986" t="inlineStr">
        <is>
          <t>BEBIDAS</t>
        </is>
      </c>
      <c r="K986" t="inlineStr">
        <is>
          <t>02/2026</t>
        </is>
      </c>
      <c r="L986" t="n">
        <v>0</v>
      </c>
      <c r="M986" s="551" t="n">
        <v>46035</v>
      </c>
      <c r="N986" t="n">
        <v>355.87</v>
      </c>
      <c r="O986" t="n">
        <v>355.87</v>
      </c>
      <c r="P986" t="n">
        <v>960.85</v>
      </c>
    </row>
    <row r="987">
      <c r="A987" t="n">
        <v>75487</v>
      </c>
      <c r="B987" t="n">
        <v>122</v>
      </c>
      <c r="C987" t="inlineStr">
        <is>
          <t>Arcos</t>
        </is>
      </c>
      <c r="D987" s="551" t="n">
        <v>46082</v>
      </c>
      <c r="E987" t="n">
        <v>18382</v>
      </c>
      <c r="F987" t="inlineStr">
        <is>
          <t>CONHAQUE BRANDY OSBORNE 700ML</t>
        </is>
      </c>
      <c r="G987" t="n">
        <v>3257</v>
      </c>
      <c r="H987" t="n">
        <v>14.04</v>
      </c>
      <c r="I987" t="inlineStr">
        <is>
          <t>GR</t>
        </is>
      </c>
      <c r="J987" t="inlineStr">
        <is>
          <t>BEBIDAS</t>
        </is>
      </c>
      <c r="K987" t="inlineStr">
        <is>
          <t>02/2026</t>
        </is>
      </c>
      <c r="L987" t="n">
        <v>68.27</v>
      </c>
      <c r="M987" s="551" t="n">
        <v>46064</v>
      </c>
      <c r="N987" t="n">
        <v>68.27</v>
      </c>
      <c r="O987" t="n">
        <v>68.27</v>
      </c>
      <c r="P987" t="n">
        <v>958.51</v>
      </c>
    </row>
    <row r="988">
      <c r="A988" t="n">
        <v>75516</v>
      </c>
      <c r="B988" t="n">
        <v>122</v>
      </c>
      <c r="C988" t="inlineStr">
        <is>
          <t>Arcos</t>
        </is>
      </c>
      <c r="D988" s="551" t="n">
        <v>46082</v>
      </c>
      <c r="E988" t="n">
        <v>25507</v>
      </c>
      <c r="F988" t="inlineStr">
        <is>
          <t>TEQUILA DON JULIO REPOSADO 750ML</t>
        </is>
      </c>
      <c r="G988" t="n">
        <v>6143</v>
      </c>
      <c r="H988" t="n">
        <v>3.44</v>
      </c>
      <c r="I988" t="inlineStr">
        <is>
          <t>GR</t>
        </is>
      </c>
      <c r="J988" t="inlineStr">
        <is>
          <t>BEBIDAS</t>
        </is>
      </c>
      <c r="K988" t="inlineStr">
        <is>
          <t>02/2026</t>
        </is>
      </c>
      <c r="L988" t="n">
        <v>264.5</v>
      </c>
      <c r="M988" s="551" t="n">
        <v>46072</v>
      </c>
      <c r="N988" t="n">
        <v>264.5</v>
      </c>
      <c r="O988" t="n">
        <v>264.5</v>
      </c>
      <c r="P988" t="n">
        <v>909.88</v>
      </c>
    </row>
    <row r="989">
      <c r="A989" t="n">
        <v>75584</v>
      </c>
      <c r="B989" t="n">
        <v>122</v>
      </c>
      <c r="C989" t="inlineStr">
        <is>
          <t>Arcos</t>
        </is>
      </c>
      <c r="D989" s="551" t="n">
        <v>46082</v>
      </c>
      <c r="E989" t="n">
        <v>17722</v>
      </c>
      <c r="F989" t="inlineStr">
        <is>
          <t>VINHO TINTO FORTIFICADO SANDEMAN PORTO TAWNY 750ML</t>
        </is>
      </c>
      <c r="G989" t="n">
        <v>3817</v>
      </c>
      <c r="H989" t="n">
        <v>6</v>
      </c>
      <c r="I989" t="inlineStr">
        <is>
          <t>GR</t>
        </is>
      </c>
      <c r="J989" t="inlineStr">
        <is>
          <t>BEBIDAS</t>
        </is>
      </c>
      <c r="K989" t="inlineStr">
        <is>
          <t>02/2026</t>
        </is>
      </c>
      <c r="L989" t="n">
        <v>0</v>
      </c>
      <c r="M989" s="551" t="n">
        <v>45391</v>
      </c>
      <c r="N989" t="n">
        <v>146.17</v>
      </c>
      <c r="O989" t="n">
        <v>145.6</v>
      </c>
      <c r="P989" t="n">
        <v>877.02</v>
      </c>
    </row>
    <row r="990">
      <c r="A990" t="n">
        <v>75502</v>
      </c>
      <c r="B990" t="n">
        <v>122</v>
      </c>
      <c r="C990" t="inlineStr">
        <is>
          <t>Arcos</t>
        </is>
      </c>
      <c r="D990" s="551" t="n">
        <v>46082</v>
      </c>
      <c r="E990" t="n">
        <v>18284</v>
      </c>
      <c r="F990" t="inlineStr">
        <is>
          <t>LICOR JEAN DE DIJON CREME DE CASSIS 700ML</t>
        </is>
      </c>
      <c r="G990" t="n">
        <v>3344</v>
      </c>
      <c r="H990" t="n">
        <v>8</v>
      </c>
      <c r="I990" t="inlineStr">
        <is>
          <t>GR</t>
        </is>
      </c>
      <c r="J990" t="inlineStr">
        <is>
          <t>BEBIDAS</t>
        </is>
      </c>
      <c r="K990" t="inlineStr">
        <is>
          <t>02/2026</t>
        </is>
      </c>
      <c r="L990" t="n">
        <v>0</v>
      </c>
      <c r="M990" s="551" t="n">
        <v>46035</v>
      </c>
      <c r="N990" t="n">
        <v>107.26</v>
      </c>
      <c r="O990" t="n">
        <v>107</v>
      </c>
      <c r="P990" t="n">
        <v>858.08</v>
      </c>
    </row>
    <row r="991">
      <c r="A991" t="n">
        <v>75303</v>
      </c>
      <c r="B991" t="n">
        <v>122</v>
      </c>
      <c r="C991" t="inlineStr">
        <is>
          <t>Arcos</t>
        </is>
      </c>
      <c r="D991" s="551" t="n">
        <v>46082</v>
      </c>
      <c r="E991" t="n">
        <v>20715</v>
      </c>
      <c r="F991" t="inlineStr">
        <is>
          <t>AMARENA FABBRI FRUTO C/3,2KG</t>
        </is>
      </c>
      <c r="G991" t="n">
        <v>2098</v>
      </c>
      <c r="H991" t="n">
        <v>2</v>
      </c>
      <c r="I991" t="inlineStr">
        <is>
          <t>LT</t>
        </is>
      </c>
      <c r="J991" t="inlineStr">
        <is>
          <t>ALIMENTOS</t>
        </is>
      </c>
      <c r="K991" t="inlineStr">
        <is>
          <t>02/2026</t>
        </is>
      </c>
      <c r="L991" t="n">
        <v>419.92</v>
      </c>
      <c r="M991" s="551" t="n">
        <v>46071</v>
      </c>
      <c r="N991" t="n">
        <v>439.9</v>
      </c>
      <c r="O991" t="n">
        <v>439.9</v>
      </c>
      <c r="P991" t="n">
        <v>839.84</v>
      </c>
    </row>
    <row r="992">
      <c r="A992" t="n">
        <v>75438</v>
      </c>
      <c r="B992" t="n">
        <v>122</v>
      </c>
      <c r="C992" t="inlineStr">
        <is>
          <t>Arcos</t>
        </is>
      </c>
      <c r="D992" s="551" t="n">
        <v>46082</v>
      </c>
      <c r="E992" t="n">
        <v>24805</v>
      </c>
      <c r="F992" t="inlineStr">
        <is>
          <t>ACIDO PECTINA CITRICA ALLIMENTARI C/500G</t>
        </is>
      </c>
      <c r="G992" t="n">
        <v>5768</v>
      </c>
      <c r="H992" t="n">
        <v>2.5</v>
      </c>
      <c r="I992" t="inlineStr">
        <is>
          <t>PC</t>
        </is>
      </c>
      <c r="J992" t="inlineStr">
        <is>
          <t>ALIMENTOS</t>
        </is>
      </c>
      <c r="K992" t="inlineStr">
        <is>
          <t>02/2026</t>
        </is>
      </c>
      <c r="L992" t="n">
        <v>0</v>
      </c>
      <c r="M992" s="551" t="n">
        <v>45394</v>
      </c>
      <c r="N992" t="n">
        <v>334.8</v>
      </c>
      <c r="O992" t="n">
        <v>195</v>
      </c>
      <c r="P992" t="n">
        <v>837</v>
      </c>
    </row>
    <row r="993">
      <c r="A993" t="n">
        <v>75552</v>
      </c>
      <c r="B993" t="n">
        <v>122</v>
      </c>
      <c r="C993" t="inlineStr">
        <is>
          <t>Arcos</t>
        </is>
      </c>
      <c r="D993" s="551" t="n">
        <v>46082</v>
      </c>
      <c r="E993" t="n">
        <v>18103</v>
      </c>
      <c r="F993" t="inlineStr">
        <is>
          <t>WHISKY MAKERS MARK BOURBON 750ML</t>
        </is>
      </c>
      <c r="G993" t="n">
        <v>3508</v>
      </c>
      <c r="H993" t="n">
        <v>6</v>
      </c>
      <c r="I993" t="inlineStr">
        <is>
          <t>GR</t>
        </is>
      </c>
      <c r="J993" t="inlineStr">
        <is>
          <t>BEBIDAS</t>
        </is>
      </c>
      <c r="K993" t="inlineStr">
        <is>
          <t>02/2026</t>
        </is>
      </c>
      <c r="L993" t="n">
        <v>138.06</v>
      </c>
      <c r="M993" s="551" t="n">
        <v>46058</v>
      </c>
      <c r="N993" t="n">
        <v>146.28</v>
      </c>
      <c r="O993" t="n">
        <v>133</v>
      </c>
      <c r="P993" t="n">
        <v>828.36</v>
      </c>
    </row>
    <row r="994">
      <c r="A994" t="n">
        <v>75469</v>
      </c>
      <c r="B994" t="n">
        <v>122</v>
      </c>
      <c r="C994" t="inlineStr">
        <is>
          <t>Arcos</t>
        </is>
      </c>
      <c r="D994" s="551" t="n">
        <v>46082</v>
      </c>
      <c r="E994" t="n">
        <v>26592</v>
      </c>
      <c r="F994" t="inlineStr">
        <is>
          <t>HAMBURGUER BOVINO FREDDI PORCIONADO EM 50G KG 60% ACEM 40% PEITO BOVINO ARCOS</t>
        </is>
      </c>
      <c r="G994" t="n">
        <v>6806</v>
      </c>
      <c r="H994" t="n">
        <v>22.24</v>
      </c>
      <c r="I994" t="inlineStr">
        <is>
          <t>KG</t>
        </is>
      </c>
      <c r="J994" t="inlineStr">
        <is>
          <t>ALIMENTOS</t>
        </is>
      </c>
      <c r="K994" t="inlineStr">
        <is>
          <t>02/2026</t>
        </is>
      </c>
      <c r="L994" t="n">
        <v>37</v>
      </c>
      <c r="M994" s="551" t="n">
        <v>46062</v>
      </c>
      <c r="N994" t="n">
        <v>37</v>
      </c>
      <c r="O994" t="n">
        <v>37</v>
      </c>
      <c r="P994" t="n">
        <v>822.88</v>
      </c>
    </row>
    <row r="995">
      <c r="A995" t="n">
        <v>75460</v>
      </c>
      <c r="B995" t="n">
        <v>122</v>
      </c>
      <c r="C995" t="inlineStr">
        <is>
          <t>Arcos</t>
        </is>
      </c>
      <c r="D995" s="551" t="n">
        <v>46082</v>
      </c>
      <c r="E995" t="n">
        <v>24833</v>
      </c>
      <c r="F995" t="inlineStr">
        <is>
          <t>PAO DE QUEIJO 80G C/25UN</t>
        </is>
      </c>
      <c r="G995" t="n">
        <v>2845</v>
      </c>
      <c r="H995" t="n">
        <v>17</v>
      </c>
      <c r="I995" t="inlineStr">
        <is>
          <t>CX</t>
        </is>
      </c>
      <c r="J995" t="inlineStr">
        <is>
          <t>ALIMENTOS</t>
        </is>
      </c>
      <c r="K995" t="inlineStr">
        <is>
          <t>02/2026</t>
        </is>
      </c>
      <c r="L995" t="n">
        <v>47.75</v>
      </c>
      <c r="M995" s="551" t="n">
        <v>46078</v>
      </c>
      <c r="N995" t="n">
        <v>47.75</v>
      </c>
      <c r="O995" t="n">
        <v>47.75</v>
      </c>
      <c r="P995" t="n">
        <v>811.75</v>
      </c>
    </row>
    <row r="996">
      <c r="A996" t="n">
        <v>75333</v>
      </c>
      <c r="B996" t="n">
        <v>122</v>
      </c>
      <c r="C996" t="inlineStr">
        <is>
          <t>Arcos</t>
        </is>
      </c>
      <c r="D996" s="551" t="n">
        <v>46082</v>
      </c>
      <c r="E996" t="n">
        <v>26020</v>
      </c>
      <c r="F996" t="inlineStr">
        <is>
          <t>CREME DE LEITE PIRACANJUBA TP 1,030 KG  UN</t>
        </is>
      </c>
      <c r="G996" t="n">
        <v>2105</v>
      </c>
      <c r="H996" t="n">
        <v>56</v>
      </c>
      <c r="I996" t="inlineStr">
        <is>
          <t>UN</t>
        </is>
      </c>
      <c r="J996" t="inlineStr">
        <is>
          <t>ALIMENTOS</t>
        </is>
      </c>
      <c r="K996" t="inlineStr">
        <is>
          <t>02/2026</t>
        </is>
      </c>
      <c r="L996" t="n">
        <v>13.94</v>
      </c>
      <c r="M996" s="551" t="n">
        <v>46071</v>
      </c>
      <c r="N996" t="n">
        <v>13.94</v>
      </c>
      <c r="O996" t="n">
        <v>13.94</v>
      </c>
      <c r="P996" t="n">
        <v>780.64</v>
      </c>
    </row>
    <row r="997">
      <c r="A997" t="n">
        <v>75463</v>
      </c>
      <c r="B997" t="n">
        <v>122</v>
      </c>
      <c r="C997" t="inlineStr">
        <is>
          <t>Arcos</t>
        </is>
      </c>
      <c r="D997" s="551" t="n">
        <v>46082</v>
      </c>
      <c r="E997" t="n">
        <v>28384</v>
      </c>
      <c r="F997" t="inlineStr">
        <is>
          <t xml:space="preserve">PÃO PDC FORMA LEVAIN 750GR </t>
        </is>
      </c>
      <c r="G997" t="n">
        <v>8348</v>
      </c>
      <c r="H997" t="n">
        <v>30</v>
      </c>
      <c r="I997" t="inlineStr">
        <is>
          <t>UN</t>
        </is>
      </c>
      <c r="J997" t="inlineStr">
        <is>
          <t>ALIMENTOS</t>
        </is>
      </c>
      <c r="K997" t="inlineStr">
        <is>
          <t>02/2026</t>
        </is>
      </c>
      <c r="L997" t="n">
        <v>26</v>
      </c>
      <c r="M997" s="551" t="n">
        <v>46058</v>
      </c>
      <c r="N997" t="n">
        <v>26</v>
      </c>
      <c r="O997" t="n">
        <v>26</v>
      </c>
      <c r="P997" t="n">
        <v>780</v>
      </c>
    </row>
    <row r="998">
      <c r="A998" t="n">
        <v>75301</v>
      </c>
      <c r="B998" t="n">
        <v>122</v>
      </c>
      <c r="C998" t="inlineStr">
        <is>
          <t>Arcos</t>
        </is>
      </c>
      <c r="D998" s="551" t="n">
        <v>46082</v>
      </c>
      <c r="E998" t="n">
        <v>26429</v>
      </c>
      <c r="F998" t="inlineStr">
        <is>
          <t>ALGINATO KG</t>
        </is>
      </c>
      <c r="G998" t="n">
        <v>6728</v>
      </c>
      <c r="H998" t="n">
        <v>2.3</v>
      </c>
      <c r="I998" t="inlineStr">
        <is>
          <t>KG</t>
        </is>
      </c>
      <c r="J998" t="inlineStr">
        <is>
          <t>ALIMENTOS</t>
        </is>
      </c>
      <c r="K998" t="inlineStr">
        <is>
          <t>02/2026</t>
        </is>
      </c>
      <c r="L998" t="n">
        <v>0</v>
      </c>
      <c r="M998" s="551" t="n">
        <v>46041</v>
      </c>
      <c r="N998" t="n">
        <v>330</v>
      </c>
      <c r="O998" t="n">
        <v>330</v>
      </c>
      <c r="P998" t="n">
        <v>759</v>
      </c>
    </row>
    <row r="999">
      <c r="A999" t="n">
        <v>75526</v>
      </c>
      <c r="B999" t="n">
        <v>122</v>
      </c>
      <c r="C999" t="inlineStr">
        <is>
          <t>Arcos</t>
        </is>
      </c>
      <c r="D999" s="551" t="n">
        <v>46082</v>
      </c>
      <c r="E999" t="n">
        <v>18214</v>
      </c>
      <c r="F999" t="inlineStr">
        <is>
          <t>VERMOUTH MARTINI BIANCO 750ML</t>
        </is>
      </c>
      <c r="G999" t="n">
        <v>3413</v>
      </c>
      <c r="H999" t="n">
        <v>22</v>
      </c>
      <c r="I999" t="inlineStr">
        <is>
          <t>GR</t>
        </is>
      </c>
      <c r="J999" t="inlineStr">
        <is>
          <t>BEBIDAS</t>
        </is>
      </c>
      <c r="K999" t="inlineStr">
        <is>
          <t>02/2026</t>
        </is>
      </c>
      <c r="L999" t="n">
        <v>0</v>
      </c>
      <c r="N999" t="n">
        <v>0</v>
      </c>
      <c r="O999" t="n">
        <v>37.47</v>
      </c>
      <c r="P999" t="n">
        <v>749.1</v>
      </c>
    </row>
    <row r="1000">
      <c r="A1000" t="n">
        <v>75309</v>
      </c>
      <c r="B1000" t="n">
        <v>122</v>
      </c>
      <c r="C1000" t="inlineStr">
        <is>
          <t>Arcos</t>
        </is>
      </c>
      <c r="D1000" s="551" t="n">
        <v>46082</v>
      </c>
      <c r="E1000" t="n">
        <v>21047</v>
      </c>
      <c r="F1000" t="inlineStr">
        <is>
          <t>AZEITE EXTRA VIRGEM GALLO 2L</t>
        </is>
      </c>
      <c r="G1000" t="n">
        <v>1999</v>
      </c>
      <c r="H1000" t="n">
        <v>6</v>
      </c>
      <c r="I1000" t="inlineStr">
        <is>
          <t>GALAO</t>
        </is>
      </c>
      <c r="J1000" t="inlineStr">
        <is>
          <t>ALIMENTOS</t>
        </is>
      </c>
      <c r="K1000" t="inlineStr">
        <is>
          <t>02/2026</t>
        </is>
      </c>
      <c r="L1000" t="n">
        <v>122.83</v>
      </c>
      <c r="M1000" s="551" t="n">
        <v>46078</v>
      </c>
      <c r="N1000" t="n">
        <v>122.7</v>
      </c>
      <c r="O1000" t="n">
        <v>122.6</v>
      </c>
      <c r="P1000" t="n">
        <v>736.98</v>
      </c>
    </row>
    <row r="1001">
      <c r="A1001" t="n">
        <v>75456</v>
      </c>
      <c r="B1001" t="n">
        <v>122</v>
      </c>
      <c r="C1001" t="inlineStr">
        <is>
          <t>Arcos</t>
        </is>
      </c>
      <c r="D1001" s="551" t="n">
        <v>46082</v>
      </c>
      <c r="E1001" t="n">
        <v>19166</v>
      </c>
      <c r="F1001" t="inlineStr">
        <is>
          <t>BAGUETE DE GRAO LEVIAN FATIADO 590G UN</t>
        </is>
      </c>
      <c r="G1001" t="n">
        <v>2826</v>
      </c>
      <c r="H1001" t="n">
        <v>35</v>
      </c>
      <c r="I1001" t="inlineStr">
        <is>
          <t>UN</t>
        </is>
      </c>
      <c r="J1001" t="inlineStr">
        <is>
          <t>ALIMENTOS</t>
        </is>
      </c>
      <c r="K1001" t="inlineStr">
        <is>
          <t>02/2026</t>
        </is>
      </c>
      <c r="L1001" t="n">
        <v>20.35</v>
      </c>
      <c r="M1001" s="551" t="n">
        <v>46065</v>
      </c>
      <c r="N1001" t="n">
        <v>20.35</v>
      </c>
      <c r="O1001" t="n">
        <v>20.35</v>
      </c>
      <c r="P1001" t="n">
        <v>712.25</v>
      </c>
    </row>
    <row r="1002">
      <c r="A1002" t="n">
        <v>75362</v>
      </c>
      <c r="B1002" t="n">
        <v>122</v>
      </c>
      <c r="C1002" t="inlineStr">
        <is>
          <t>Arcos</t>
        </is>
      </c>
      <c r="D1002" s="551" t="n">
        <v>46082</v>
      </c>
      <c r="E1002" t="n">
        <v>20117</v>
      </c>
      <c r="F1002" t="inlineStr">
        <is>
          <t>MASSA FOLHADA AROSA 1KG UN</t>
        </is>
      </c>
      <c r="G1002" t="n">
        <v>2291</v>
      </c>
      <c r="H1002" t="n">
        <v>18</v>
      </c>
      <c r="I1002" t="inlineStr">
        <is>
          <t>UN</t>
        </is>
      </c>
      <c r="J1002" t="inlineStr">
        <is>
          <t>ALIMENTOS</t>
        </is>
      </c>
      <c r="K1002" t="inlineStr">
        <is>
          <t>02/2026</t>
        </is>
      </c>
      <c r="L1002" t="n">
        <v>38.95</v>
      </c>
      <c r="M1002" s="551" t="n">
        <v>46064</v>
      </c>
      <c r="N1002" t="n">
        <v>38.95</v>
      </c>
      <c r="O1002" t="n">
        <v>38.95</v>
      </c>
      <c r="P1002" t="n">
        <v>701.1</v>
      </c>
    </row>
    <row r="1003">
      <c r="A1003" t="n">
        <v>75320</v>
      </c>
      <c r="B1003" t="n">
        <v>122</v>
      </c>
      <c r="C1003" t="inlineStr">
        <is>
          <t>Arcos</t>
        </is>
      </c>
      <c r="D1003" s="551" t="n">
        <v>46082</v>
      </c>
      <c r="E1003" t="n">
        <v>24118</v>
      </c>
      <c r="F1003" t="inlineStr">
        <is>
          <t>CASTANHA DE CAJU CRUA KG</t>
        </is>
      </c>
      <c r="G1003" t="n">
        <v>2233</v>
      </c>
      <c r="H1003" t="n">
        <v>8</v>
      </c>
      <c r="I1003" t="inlineStr">
        <is>
          <t>KG</t>
        </is>
      </c>
      <c r="J1003" t="inlineStr">
        <is>
          <t>ALIMENTOS</t>
        </is>
      </c>
      <c r="K1003" t="inlineStr">
        <is>
          <t>02/2026</t>
        </is>
      </c>
      <c r="L1003" t="n">
        <v>87</v>
      </c>
      <c r="M1003" s="551" t="n">
        <v>46056</v>
      </c>
      <c r="N1003" t="n">
        <v>87</v>
      </c>
      <c r="O1003" t="n">
        <v>72</v>
      </c>
      <c r="P1003" t="n">
        <v>696</v>
      </c>
    </row>
    <row r="1004">
      <c r="A1004" t="n">
        <v>75555</v>
      </c>
      <c r="B1004" t="n">
        <v>122</v>
      </c>
      <c r="C1004" t="inlineStr">
        <is>
          <t>Arcos</t>
        </is>
      </c>
      <c r="D1004" s="551" t="n">
        <v>46082</v>
      </c>
      <c r="E1004" t="n">
        <v>25068</v>
      </c>
      <c r="F1004" t="inlineStr">
        <is>
          <t>CHAMPAGNE VEUVE CLICQUOT BRUT 750ML</t>
        </is>
      </c>
      <c r="G1004" t="n">
        <v>3551</v>
      </c>
      <c r="H1004" t="n">
        <v>2</v>
      </c>
      <c r="I1004" t="inlineStr">
        <is>
          <t>GR</t>
        </is>
      </c>
      <c r="J1004" t="inlineStr">
        <is>
          <t>BEBIDAS</t>
        </is>
      </c>
      <c r="K1004" t="inlineStr">
        <is>
          <t>02/2026</t>
        </is>
      </c>
      <c r="L1004" t="n">
        <v>0</v>
      </c>
      <c r="M1004" s="551" t="n">
        <v>45902</v>
      </c>
      <c r="N1004" t="n">
        <v>338.26</v>
      </c>
      <c r="O1004" t="n">
        <v>389.9</v>
      </c>
      <c r="P1004" t="n">
        <v>676.52</v>
      </c>
    </row>
    <row r="1005">
      <c r="A1005" t="n">
        <v>75527</v>
      </c>
      <c r="B1005" t="n">
        <v>122</v>
      </c>
      <c r="C1005" t="inlineStr">
        <is>
          <t>Arcos</t>
        </is>
      </c>
      <c r="D1005" s="551" t="n">
        <v>46082</v>
      </c>
      <c r="E1005" t="n">
        <v>18211</v>
      </c>
      <c r="F1005" t="inlineStr">
        <is>
          <t>VERMOUTH MARTINI RISERVA RUBINO 750ML</t>
        </is>
      </c>
      <c r="G1005" t="n">
        <v>3416</v>
      </c>
      <c r="H1005" t="n">
        <v>6</v>
      </c>
      <c r="I1005" t="inlineStr">
        <is>
          <t>GR</t>
        </is>
      </c>
      <c r="J1005" t="inlineStr">
        <is>
          <t>BEBIDAS</t>
        </is>
      </c>
      <c r="K1005" t="inlineStr">
        <is>
          <t>02/2026</t>
        </is>
      </c>
      <c r="L1005" t="n">
        <v>0</v>
      </c>
      <c r="N1005" t="n">
        <v>0</v>
      </c>
      <c r="O1005" t="n">
        <v>112.96</v>
      </c>
      <c r="P1005" t="n">
        <v>668.74</v>
      </c>
    </row>
    <row r="1006">
      <c r="A1006" t="n">
        <v>75440</v>
      </c>
      <c r="B1006" t="n">
        <v>122</v>
      </c>
      <c r="C1006" t="inlineStr">
        <is>
          <t>Arcos</t>
        </is>
      </c>
      <c r="D1006" s="551" t="n">
        <v>46082</v>
      </c>
      <c r="E1006" t="n">
        <v>25184</v>
      </c>
      <c r="F1006" t="inlineStr">
        <is>
          <t>TUCUPI PRETO BAG KG</t>
        </is>
      </c>
      <c r="G1006" t="n">
        <v>5937</v>
      </c>
      <c r="H1006" t="n">
        <v>3</v>
      </c>
      <c r="I1006" t="inlineStr">
        <is>
          <t>KG</t>
        </is>
      </c>
      <c r="J1006" t="inlineStr">
        <is>
          <t>ALIMENTOS</t>
        </is>
      </c>
      <c r="K1006" t="inlineStr">
        <is>
          <t>02/2026</t>
        </is>
      </c>
      <c r="L1006" t="n">
        <v>0</v>
      </c>
      <c r="M1006" s="551" t="n">
        <v>45944</v>
      </c>
      <c r="N1006" t="n">
        <v>219.9</v>
      </c>
      <c r="O1006" t="n">
        <v>219.9</v>
      </c>
      <c r="P1006" t="n">
        <v>659.7</v>
      </c>
    </row>
    <row r="1007">
      <c r="A1007" t="n">
        <v>75522</v>
      </c>
      <c r="B1007" t="n">
        <v>122</v>
      </c>
      <c r="C1007" t="inlineStr">
        <is>
          <t>Arcos</t>
        </is>
      </c>
      <c r="D1007" s="551" t="n">
        <v>46082</v>
      </c>
      <c r="E1007" t="n">
        <v>18220</v>
      </c>
      <c r="F1007" t="inlineStr">
        <is>
          <t>VERMOUTH CARPANO CLASSICO ROSSO ITALIANO 1L</t>
        </is>
      </c>
      <c r="G1007" t="n">
        <v>3408</v>
      </c>
      <c r="H1007" t="n">
        <v>8.6</v>
      </c>
      <c r="I1007" t="inlineStr">
        <is>
          <t>GR</t>
        </is>
      </c>
      <c r="J1007" t="inlineStr">
        <is>
          <t>BEBIDAS</t>
        </is>
      </c>
      <c r="K1007" t="inlineStr">
        <is>
          <t>02/2026</t>
        </is>
      </c>
      <c r="L1007" t="n">
        <v>0</v>
      </c>
      <c r="M1007" s="551" t="n">
        <v>46035</v>
      </c>
      <c r="N1007" t="n">
        <v>76.5</v>
      </c>
      <c r="O1007" t="n">
        <v>77</v>
      </c>
      <c r="P1007" t="n">
        <v>657.9</v>
      </c>
    </row>
    <row r="1008">
      <c r="A1008" t="n">
        <v>75562</v>
      </c>
      <c r="B1008" t="n">
        <v>122</v>
      </c>
      <c r="C1008" t="inlineStr">
        <is>
          <t>Arcos</t>
        </is>
      </c>
      <c r="D1008" s="551" t="n">
        <v>46082</v>
      </c>
      <c r="E1008" t="n">
        <v>24006</v>
      </c>
      <c r="F1008" t="inlineStr">
        <is>
          <t>AGUA MINERAL COM GAS DIAMOND 310ML C/12</t>
        </is>
      </c>
      <c r="G1008" t="n">
        <v>3609</v>
      </c>
      <c r="H1008" t="n">
        <v>25.83</v>
      </c>
      <c r="I1008" t="inlineStr">
        <is>
          <t>PC</t>
        </is>
      </c>
      <c r="J1008" t="inlineStr">
        <is>
          <t>BEBIDAS</t>
        </is>
      </c>
      <c r="K1008" t="inlineStr">
        <is>
          <t>02/2026</t>
        </is>
      </c>
      <c r="L1008" t="n">
        <v>24.6</v>
      </c>
      <c r="M1008" s="551" t="n">
        <v>46079</v>
      </c>
      <c r="N1008" t="n">
        <v>24.6</v>
      </c>
      <c r="O1008" t="n">
        <v>24.6</v>
      </c>
      <c r="P1008" t="n">
        <v>635.42</v>
      </c>
    </row>
    <row r="1009">
      <c r="A1009" t="n">
        <v>75289</v>
      </c>
      <c r="B1009" t="n">
        <v>122</v>
      </c>
      <c r="C1009" t="inlineStr">
        <is>
          <t>Arcos</t>
        </is>
      </c>
      <c r="D1009" s="551" t="n">
        <v>46082</v>
      </c>
      <c r="E1009" t="n">
        <v>24952</v>
      </c>
      <c r="F1009" t="inlineStr">
        <is>
          <t>CHIPS DE BANANA KG</t>
        </is>
      </c>
      <c r="G1009" t="n">
        <v>5834</v>
      </c>
      <c r="H1009" t="n">
        <v>7</v>
      </c>
      <c r="I1009" t="inlineStr">
        <is>
          <t>KG</t>
        </is>
      </c>
      <c r="J1009" t="inlineStr">
        <is>
          <t>ALIMENTOS</t>
        </is>
      </c>
      <c r="K1009" t="inlineStr">
        <is>
          <t>02/2026</t>
        </is>
      </c>
      <c r="L1009" t="n">
        <v>89.90000000000001</v>
      </c>
      <c r="M1009" s="551" t="n">
        <v>46056</v>
      </c>
      <c r="N1009" t="n">
        <v>89.90000000000001</v>
      </c>
      <c r="O1009" t="n">
        <v>89.90000000000001</v>
      </c>
      <c r="P1009" t="n">
        <v>629.3</v>
      </c>
    </row>
    <row r="1010">
      <c r="A1010" t="n">
        <v>75364</v>
      </c>
      <c r="B1010" t="n">
        <v>122</v>
      </c>
      <c r="C1010" t="inlineStr">
        <is>
          <t>Arcos</t>
        </is>
      </c>
      <c r="D1010" s="551" t="n">
        <v>46082</v>
      </c>
      <c r="E1010" t="n">
        <v>20887</v>
      </c>
      <c r="F1010" t="inlineStr">
        <is>
          <t>MEL PURO FLORA NECTAR C/1KG</t>
        </is>
      </c>
      <c r="G1010" t="n">
        <v>2040</v>
      </c>
      <c r="H1010" t="n">
        <v>17</v>
      </c>
      <c r="I1010" t="inlineStr">
        <is>
          <t>PT</t>
        </is>
      </c>
      <c r="J1010" t="inlineStr">
        <is>
          <t>ALIMENTOS</t>
        </is>
      </c>
      <c r="K1010" t="inlineStr">
        <is>
          <t>02/2026</t>
        </is>
      </c>
      <c r="L1010" t="n">
        <v>36.3</v>
      </c>
      <c r="M1010" s="551" t="n">
        <v>46071</v>
      </c>
      <c r="N1010" t="n">
        <v>36.3</v>
      </c>
      <c r="O1010" t="n">
        <v>34</v>
      </c>
      <c r="P1010" t="n">
        <v>617.1</v>
      </c>
    </row>
    <row r="1011">
      <c r="A1011" t="n">
        <v>75582</v>
      </c>
      <c r="B1011" t="n">
        <v>122</v>
      </c>
      <c r="C1011" t="inlineStr">
        <is>
          <t>Arcos</t>
        </is>
      </c>
      <c r="D1011" s="551" t="n">
        <v>46082</v>
      </c>
      <c r="E1011" t="n">
        <v>17594</v>
      </c>
      <c r="F1011" t="inlineStr">
        <is>
          <t>VINHO TINTO LE JAJA DE JAU DE SYRAH 750ML FRANCA</t>
        </is>
      </c>
      <c r="G1011" t="n">
        <v>3932</v>
      </c>
      <c r="H1011" t="n">
        <v>9</v>
      </c>
      <c r="I1011" t="inlineStr">
        <is>
          <t>GR</t>
        </is>
      </c>
      <c r="J1011" t="inlineStr">
        <is>
          <t>BEBIDAS</t>
        </is>
      </c>
      <c r="K1011" t="inlineStr">
        <is>
          <t>02/2026</t>
        </is>
      </c>
      <c r="L1011" t="n">
        <v>67.59999999999999</v>
      </c>
      <c r="M1011" s="551" t="n">
        <v>46062</v>
      </c>
      <c r="N1011" t="n">
        <v>67.59999999999999</v>
      </c>
      <c r="O1011" t="n">
        <v>71.98999999999999</v>
      </c>
      <c r="P1011" t="n">
        <v>608.4</v>
      </c>
    </row>
    <row r="1012">
      <c r="A1012" t="n">
        <v>75457</v>
      </c>
      <c r="B1012" t="n">
        <v>122</v>
      </c>
      <c r="C1012" t="inlineStr">
        <is>
          <t>Arcos</t>
        </is>
      </c>
      <c r="D1012" s="551" t="n">
        <v>46082</v>
      </c>
      <c r="E1012" t="n">
        <v>26336</v>
      </c>
      <c r="F1012" t="inlineStr">
        <is>
          <t>⁠EMPANADA CEBOLA E QUEIJO</t>
        </is>
      </c>
      <c r="G1012" t="n">
        <v>6685</v>
      </c>
      <c r="H1012" t="n">
        <v>100</v>
      </c>
      <c r="I1012" t="inlineStr">
        <is>
          <t>UN</t>
        </is>
      </c>
      <c r="J1012" t="inlineStr">
        <is>
          <t>ALIMENTOS</t>
        </is>
      </c>
      <c r="K1012" t="inlineStr">
        <is>
          <t>02/2026</t>
        </is>
      </c>
      <c r="L1012" t="n">
        <v>6.08</v>
      </c>
      <c r="M1012" s="551" t="n">
        <v>46080</v>
      </c>
      <c r="N1012" t="n">
        <v>6.2</v>
      </c>
      <c r="O1012" t="n">
        <v>6.2</v>
      </c>
      <c r="P1012" t="n">
        <v>608</v>
      </c>
    </row>
    <row r="1013">
      <c r="A1013" t="n">
        <v>75569</v>
      </c>
      <c r="B1013" t="n">
        <v>122</v>
      </c>
      <c r="C1013" t="inlineStr">
        <is>
          <t>Arcos</t>
        </is>
      </c>
      <c r="D1013" s="551" t="n">
        <v>46082</v>
      </c>
      <c r="E1013" t="n">
        <v>17895</v>
      </c>
      <c r="F1013" t="inlineStr">
        <is>
          <t>PEPSI COLA LATA 350ML C/12</t>
        </is>
      </c>
      <c r="G1013" t="n">
        <v>3665</v>
      </c>
      <c r="H1013" t="n">
        <v>17.83</v>
      </c>
      <c r="I1013" t="inlineStr">
        <is>
          <t>PC</t>
        </is>
      </c>
      <c r="J1013" t="inlineStr">
        <is>
          <t>BEBIDAS</t>
        </is>
      </c>
      <c r="K1013" t="inlineStr">
        <is>
          <t>02/2026</t>
        </is>
      </c>
      <c r="L1013" t="n">
        <v>0</v>
      </c>
      <c r="M1013" s="551" t="n">
        <v>46049</v>
      </c>
      <c r="N1013" t="n">
        <v>32.21</v>
      </c>
      <c r="O1013" t="n">
        <v>23.06</v>
      </c>
      <c r="P1013" t="n">
        <v>574.3</v>
      </c>
    </row>
    <row r="1014">
      <c r="A1014" t="n">
        <v>75510</v>
      </c>
      <c r="B1014" t="n">
        <v>122</v>
      </c>
      <c r="C1014" t="inlineStr">
        <is>
          <t>Arcos</t>
        </is>
      </c>
      <c r="D1014" s="551" t="n">
        <v>46082</v>
      </c>
      <c r="E1014" t="n">
        <v>18268</v>
      </c>
      <c r="F1014" t="inlineStr">
        <is>
          <t>RUM HAVANA CLUB 3 ANOS 750ML</t>
        </is>
      </c>
      <c r="G1014" t="n">
        <v>3362</v>
      </c>
      <c r="H1014" t="n">
        <v>8.949999999999999</v>
      </c>
      <c r="I1014" t="inlineStr">
        <is>
          <t>GR</t>
        </is>
      </c>
      <c r="J1014" t="inlineStr">
        <is>
          <t>BEBIDAS</t>
        </is>
      </c>
      <c r="K1014" t="inlineStr">
        <is>
          <t>02/2026</t>
        </is>
      </c>
      <c r="L1014" t="n">
        <v>0</v>
      </c>
      <c r="M1014" s="551" t="n">
        <v>45978</v>
      </c>
      <c r="N1014" t="n">
        <v>63.08</v>
      </c>
      <c r="O1014" t="n">
        <v>65</v>
      </c>
      <c r="P1014" t="n">
        <v>564.5700000000001</v>
      </c>
    </row>
    <row r="1015">
      <c r="A1015" t="n">
        <v>75517</v>
      </c>
      <c r="B1015" t="n">
        <v>122</v>
      </c>
      <c r="C1015" t="inlineStr">
        <is>
          <t>Arcos</t>
        </is>
      </c>
      <c r="D1015" s="551" t="n">
        <v>46082</v>
      </c>
      <c r="E1015" t="n">
        <v>18237</v>
      </c>
      <c r="F1015" t="inlineStr">
        <is>
          <t>TEQUILA HERRADURA REPOSADO 750ML</t>
        </is>
      </c>
      <c r="G1015" t="n">
        <v>3391</v>
      </c>
      <c r="H1015" t="n">
        <v>2.36</v>
      </c>
      <c r="I1015" t="inlineStr">
        <is>
          <t>GR</t>
        </is>
      </c>
      <c r="J1015" t="inlineStr">
        <is>
          <t>BEBIDAS</t>
        </is>
      </c>
      <c r="K1015" t="inlineStr">
        <is>
          <t>02/2026</t>
        </is>
      </c>
      <c r="L1015" t="n">
        <v>0</v>
      </c>
      <c r="M1015" s="551" t="n">
        <v>45569</v>
      </c>
      <c r="N1015" t="n">
        <v>228.98</v>
      </c>
      <c r="O1015" t="n">
        <v>228.98</v>
      </c>
      <c r="P1015" t="n">
        <v>540.39</v>
      </c>
    </row>
    <row r="1016">
      <c r="A1016" t="n">
        <v>75577</v>
      </c>
      <c r="B1016" t="n">
        <v>122</v>
      </c>
      <c r="C1016" t="inlineStr">
        <is>
          <t>Arcos</t>
        </is>
      </c>
      <c r="D1016" s="551" t="n">
        <v>46082</v>
      </c>
      <c r="E1016" t="n">
        <v>17760</v>
      </c>
      <c r="F1016" t="inlineStr">
        <is>
          <t>VINHO BRANCO MARQUES DEL REAL TESORO OLOROSO 750ML</t>
        </is>
      </c>
      <c r="G1016" t="n">
        <v>3782</v>
      </c>
      <c r="H1016" t="n">
        <v>5</v>
      </c>
      <c r="I1016" t="inlineStr">
        <is>
          <t>GR</t>
        </is>
      </c>
      <c r="J1016" t="inlineStr">
        <is>
          <t>BEBIDAS</t>
        </is>
      </c>
      <c r="K1016" t="inlineStr">
        <is>
          <t>02/2026</t>
        </is>
      </c>
      <c r="L1016" t="n">
        <v>0</v>
      </c>
      <c r="M1016" s="551" t="n">
        <v>45391</v>
      </c>
      <c r="N1016" t="n">
        <v>107.12</v>
      </c>
      <c r="O1016" t="n">
        <v>0</v>
      </c>
      <c r="P1016" t="n">
        <v>535.6</v>
      </c>
    </row>
    <row r="1017">
      <c r="A1017" t="n">
        <v>75499</v>
      </c>
      <c r="B1017" t="n">
        <v>122</v>
      </c>
      <c r="C1017" t="inlineStr">
        <is>
          <t>Arcos</t>
        </is>
      </c>
      <c r="D1017" s="551" t="n">
        <v>46082</v>
      </c>
      <c r="E1017" t="n">
        <v>25533</v>
      </c>
      <c r="F1017" t="inlineStr">
        <is>
          <t>LICOR DE JENIPAPO FAMIGERADA 750ML</t>
        </is>
      </c>
      <c r="G1017" t="n">
        <v>6156</v>
      </c>
      <c r="H1017" t="n">
        <v>7</v>
      </c>
      <c r="I1017" t="inlineStr">
        <is>
          <t>GR</t>
        </is>
      </c>
      <c r="J1017" t="inlineStr">
        <is>
          <t>BEBIDAS</t>
        </is>
      </c>
      <c r="K1017" t="inlineStr">
        <is>
          <t>02/2026</t>
        </is>
      </c>
      <c r="L1017" t="n">
        <v>0</v>
      </c>
      <c r="M1017" s="551" t="n">
        <v>45680</v>
      </c>
      <c r="N1017" t="n">
        <v>75</v>
      </c>
      <c r="O1017" t="n">
        <v>75</v>
      </c>
      <c r="P1017" t="n">
        <v>525</v>
      </c>
    </row>
    <row r="1018">
      <c r="A1018" t="n">
        <v>75570</v>
      </c>
      <c r="B1018" t="n">
        <v>122</v>
      </c>
      <c r="C1018" t="inlineStr">
        <is>
          <t>Arcos</t>
        </is>
      </c>
      <c r="D1018" s="551" t="n">
        <v>46082</v>
      </c>
      <c r="E1018" t="n">
        <v>17886</v>
      </c>
      <c r="F1018" t="inlineStr">
        <is>
          <t>PEPSI ZERO LATA 350ML C/12</t>
        </is>
      </c>
      <c r="G1018" t="n">
        <v>3670</v>
      </c>
      <c r="H1018" t="n">
        <v>16.25</v>
      </c>
      <c r="I1018" t="inlineStr">
        <is>
          <t>PC</t>
        </is>
      </c>
      <c r="J1018" t="inlineStr">
        <is>
          <t>BEBIDAS</t>
        </is>
      </c>
      <c r="K1018" t="inlineStr">
        <is>
          <t>02/2026</t>
        </is>
      </c>
      <c r="L1018" t="n">
        <v>0</v>
      </c>
      <c r="M1018" s="551" t="n">
        <v>46049</v>
      </c>
      <c r="N1018" t="n">
        <v>32.2</v>
      </c>
      <c r="O1018" t="n">
        <v>25.69</v>
      </c>
      <c r="P1018" t="n">
        <v>523.25</v>
      </c>
    </row>
    <row r="1019">
      <c r="A1019" t="n">
        <v>75494</v>
      </c>
      <c r="B1019" t="n">
        <v>122</v>
      </c>
      <c r="C1019" t="inlineStr">
        <is>
          <t>Arcos</t>
        </is>
      </c>
      <c r="D1019" s="551" t="n">
        <v>46082</v>
      </c>
      <c r="E1019" t="n">
        <v>18348</v>
      </c>
      <c r="F1019" t="inlineStr">
        <is>
          <t>GIN XORIGUER DE MENORCA 700ML</t>
        </is>
      </c>
      <c r="G1019" t="n">
        <v>3287</v>
      </c>
      <c r="H1019" t="n">
        <v>2</v>
      </c>
      <c r="I1019" t="inlineStr">
        <is>
          <t>UN</t>
        </is>
      </c>
      <c r="J1019" t="inlineStr">
        <is>
          <t>BEBIDAS</t>
        </is>
      </c>
      <c r="K1019" t="inlineStr">
        <is>
          <t>02/2026</t>
        </is>
      </c>
      <c r="L1019" t="n">
        <v>0</v>
      </c>
      <c r="N1019" t="n">
        <v>0</v>
      </c>
      <c r="O1019" t="n">
        <v>0</v>
      </c>
      <c r="P1019" t="n">
        <v>520.53</v>
      </c>
    </row>
    <row r="1020">
      <c r="A1020" t="n">
        <v>75354</v>
      </c>
      <c r="B1020" t="n">
        <v>122</v>
      </c>
      <c r="C1020" t="inlineStr">
        <is>
          <t>Arcos</t>
        </is>
      </c>
      <c r="D1020" s="551" t="n">
        <v>46082</v>
      </c>
      <c r="E1020" t="n">
        <v>20653</v>
      </c>
      <c r="F1020" t="inlineStr">
        <is>
          <t>LEITE DE COCO SOCOCO C/1L UN</t>
        </is>
      </c>
      <c r="G1020" t="n">
        <v>2111</v>
      </c>
      <c r="H1020" t="n">
        <v>21</v>
      </c>
      <c r="I1020" t="inlineStr">
        <is>
          <t>UN</t>
        </is>
      </c>
      <c r="J1020" t="inlineStr">
        <is>
          <t>ALIMENTOS</t>
        </is>
      </c>
      <c r="K1020" t="inlineStr">
        <is>
          <t>02/2026</t>
        </is>
      </c>
      <c r="L1020" t="n">
        <v>24.7</v>
      </c>
      <c r="M1020" s="551" t="n">
        <v>46071</v>
      </c>
      <c r="N1020" t="n">
        <v>24.7</v>
      </c>
      <c r="O1020" t="n">
        <v>25.97</v>
      </c>
      <c r="P1020" t="n">
        <v>518.7</v>
      </c>
    </row>
    <row r="1021">
      <c r="A1021" t="n">
        <v>75351</v>
      </c>
      <c r="B1021" t="n">
        <v>122</v>
      </c>
      <c r="C1021" t="inlineStr">
        <is>
          <t>Arcos</t>
        </is>
      </c>
      <c r="D1021" s="551" t="n">
        <v>46082</v>
      </c>
      <c r="E1021" t="n">
        <v>20861</v>
      </c>
      <c r="F1021" t="inlineStr">
        <is>
          <t>GEMA DE OVO PASTEURIZADA NETTO C/1KG UN</t>
        </is>
      </c>
      <c r="G1021" t="n">
        <v>2045</v>
      </c>
      <c r="H1021" t="n">
        <v>11</v>
      </c>
      <c r="I1021" t="inlineStr">
        <is>
          <t>UN</t>
        </is>
      </c>
      <c r="J1021" t="inlineStr">
        <is>
          <t>ALIMENTOS</t>
        </is>
      </c>
      <c r="K1021" t="inlineStr">
        <is>
          <t>02/2026</t>
        </is>
      </c>
      <c r="L1021" t="n">
        <v>46.7</v>
      </c>
      <c r="M1021" s="551" t="n">
        <v>46078</v>
      </c>
      <c r="N1021" t="n">
        <v>46.7</v>
      </c>
      <c r="O1021" t="n">
        <v>46.7</v>
      </c>
      <c r="P1021" t="n">
        <v>513.7</v>
      </c>
    </row>
    <row r="1022">
      <c r="A1022" t="n">
        <v>75439</v>
      </c>
      <c r="B1022" t="n">
        <v>122</v>
      </c>
      <c r="C1022" t="inlineStr">
        <is>
          <t>Arcos</t>
        </is>
      </c>
      <c r="D1022" s="551" t="n">
        <v>46082</v>
      </c>
      <c r="E1022" t="n">
        <v>24831</v>
      </c>
      <c r="F1022" t="inlineStr">
        <is>
          <t>ACIDO TARTARICO KG</t>
        </is>
      </c>
      <c r="G1022" t="n">
        <v>5780</v>
      </c>
      <c r="H1022" t="n">
        <v>4</v>
      </c>
      <c r="I1022" t="inlineStr">
        <is>
          <t>KG</t>
        </is>
      </c>
      <c r="J1022" t="inlineStr">
        <is>
          <t>ALIMENTOS</t>
        </is>
      </c>
      <c r="K1022" t="inlineStr">
        <is>
          <t>02/2026</t>
        </is>
      </c>
      <c r="L1022" t="n">
        <v>126</v>
      </c>
      <c r="M1022" s="551" t="n">
        <v>46056</v>
      </c>
      <c r="N1022" t="n">
        <v>126</v>
      </c>
      <c r="O1022" t="n">
        <v>126</v>
      </c>
      <c r="P1022" t="n">
        <v>504</v>
      </c>
    </row>
    <row r="1023">
      <c r="A1023" t="n">
        <v>75586</v>
      </c>
      <c r="B1023" t="n">
        <v>122</v>
      </c>
      <c r="C1023" t="inlineStr">
        <is>
          <t>Arcos</t>
        </is>
      </c>
      <c r="D1023" s="551" t="n">
        <v>46082</v>
      </c>
      <c r="E1023" t="n">
        <v>17710</v>
      </c>
      <c r="F1023" t="inlineStr">
        <is>
          <t>VINHO TINTO MASCARA DE FUEGO CABERNET 750ML</t>
        </is>
      </c>
      <c r="G1023" t="n">
        <v>3824</v>
      </c>
      <c r="H1023" t="n">
        <v>13</v>
      </c>
      <c r="I1023" t="inlineStr">
        <is>
          <t>GR</t>
        </is>
      </c>
      <c r="J1023" t="inlineStr">
        <is>
          <t>BEBIDAS</t>
        </is>
      </c>
      <c r="K1023" t="inlineStr">
        <is>
          <t>02/2026</t>
        </is>
      </c>
      <c r="L1023" t="n">
        <v>0</v>
      </c>
      <c r="M1023" s="551" t="n">
        <v>45992</v>
      </c>
      <c r="N1023" t="n">
        <v>37.7</v>
      </c>
      <c r="O1023" t="n">
        <v>37.7</v>
      </c>
      <c r="P1023" t="n">
        <v>490.1</v>
      </c>
    </row>
    <row r="1024">
      <c r="A1024" t="n">
        <v>75479</v>
      </c>
      <c r="B1024" t="n">
        <v>122</v>
      </c>
      <c r="C1024" t="inlineStr">
        <is>
          <t>Arcos</t>
        </is>
      </c>
      <c r="D1024" s="551" t="n">
        <v>46082</v>
      </c>
      <c r="E1024" t="n">
        <v>18540</v>
      </c>
      <c r="F1024" t="inlineStr">
        <is>
          <t>APERITIVO FERNET BRANCA FRATELLI 750ML</t>
        </is>
      </c>
      <c r="G1024" t="n">
        <v>3138</v>
      </c>
      <c r="H1024" t="n">
        <v>4.77</v>
      </c>
      <c r="I1024" t="inlineStr">
        <is>
          <t>GR</t>
        </is>
      </c>
      <c r="J1024" t="inlineStr">
        <is>
          <t>BEBIDAS</t>
        </is>
      </c>
      <c r="K1024" t="inlineStr">
        <is>
          <t>02/2026</t>
        </is>
      </c>
      <c r="L1024" t="n">
        <v>0</v>
      </c>
      <c r="M1024" s="551" t="n">
        <v>45978</v>
      </c>
      <c r="N1024" t="n">
        <v>102</v>
      </c>
      <c r="O1024" t="n">
        <v>84.88</v>
      </c>
      <c r="P1024" t="n">
        <v>486.54</v>
      </c>
    </row>
    <row r="1025">
      <c r="A1025" t="n">
        <v>75518</v>
      </c>
      <c r="B1025" t="n">
        <v>122</v>
      </c>
      <c r="C1025" t="inlineStr">
        <is>
          <t>Arcos</t>
        </is>
      </c>
      <c r="D1025" s="551" t="n">
        <v>46082</v>
      </c>
      <c r="E1025" t="n">
        <v>18235</v>
      </c>
      <c r="F1025" t="inlineStr">
        <is>
          <t>TEQUILA JOSE CUERVO 1800 REPOSADO 750ML</t>
        </is>
      </c>
      <c r="G1025" t="n">
        <v>3393</v>
      </c>
      <c r="H1025" t="n">
        <v>2.98</v>
      </c>
      <c r="I1025" t="inlineStr">
        <is>
          <t>UN</t>
        </is>
      </c>
      <c r="J1025" t="inlineStr">
        <is>
          <t>BEBIDAS</t>
        </is>
      </c>
      <c r="K1025" t="inlineStr">
        <is>
          <t>02/2026</t>
        </is>
      </c>
      <c r="L1025" t="n">
        <v>0</v>
      </c>
      <c r="N1025" t="n">
        <v>0</v>
      </c>
      <c r="O1025" t="n">
        <v>0</v>
      </c>
      <c r="P1025" t="n">
        <v>476.71</v>
      </c>
    </row>
    <row r="1026">
      <c r="A1026" t="n">
        <v>75476</v>
      </c>
      <c r="B1026" t="n">
        <v>122</v>
      </c>
      <c r="C1026" t="inlineStr">
        <is>
          <t>Arcos</t>
        </is>
      </c>
      <c r="D1026" s="551" t="n">
        <v>46082</v>
      </c>
      <c r="E1026" t="n">
        <v>18545</v>
      </c>
      <c r="F1026" t="inlineStr">
        <is>
          <t>APERITIVO CAMPARI 998ML</t>
        </is>
      </c>
      <c r="G1026" t="n">
        <v>3134</v>
      </c>
      <c r="H1026" t="n">
        <v>9.98</v>
      </c>
      <c r="I1026" t="inlineStr">
        <is>
          <t>GR</t>
        </is>
      </c>
      <c r="J1026" t="inlineStr">
        <is>
          <t>BEBIDAS</t>
        </is>
      </c>
      <c r="K1026" t="inlineStr">
        <is>
          <t>02/2026</t>
        </is>
      </c>
      <c r="L1026" t="n">
        <v>46.25</v>
      </c>
      <c r="M1026" s="551" t="n">
        <v>46058</v>
      </c>
      <c r="N1026" t="n">
        <v>46.25</v>
      </c>
      <c r="O1026" t="n">
        <v>47.9</v>
      </c>
      <c r="P1026" t="n">
        <v>461.58</v>
      </c>
    </row>
    <row r="1027">
      <c r="A1027" t="n">
        <v>75481</v>
      </c>
      <c r="B1027" t="n">
        <v>122</v>
      </c>
      <c r="C1027" t="inlineStr">
        <is>
          <t>Arcos</t>
        </is>
      </c>
      <c r="D1027" s="551" t="n">
        <v>46082</v>
      </c>
      <c r="E1027" t="n">
        <v>26560</v>
      </c>
      <c r="F1027" t="inlineStr">
        <is>
          <t>CACHACA FAMIGERADA AMENDOIM 750ML</t>
        </is>
      </c>
      <c r="G1027" t="n">
        <v>6788</v>
      </c>
      <c r="H1027" t="n">
        <v>16.23</v>
      </c>
      <c r="I1027" t="inlineStr">
        <is>
          <t>GR</t>
        </is>
      </c>
      <c r="J1027" t="inlineStr">
        <is>
          <t>BEBIDAS</t>
        </is>
      </c>
      <c r="K1027" t="inlineStr">
        <is>
          <t>02/2026</t>
        </is>
      </c>
      <c r="L1027" t="n">
        <v>27.5</v>
      </c>
      <c r="M1027" s="551" t="n">
        <v>46063</v>
      </c>
      <c r="N1027" t="n">
        <v>27.5</v>
      </c>
      <c r="O1027" t="n">
        <v>27.5</v>
      </c>
      <c r="P1027" t="n">
        <v>446.32</v>
      </c>
    </row>
    <row r="1028">
      <c r="A1028" t="n">
        <v>75470</v>
      </c>
      <c r="B1028" t="n">
        <v>122</v>
      </c>
      <c r="C1028" t="inlineStr">
        <is>
          <t>Arcos</t>
        </is>
      </c>
      <c r="D1028" s="551" t="n">
        <v>46082</v>
      </c>
      <c r="E1028" t="n">
        <v>25562</v>
      </c>
      <c r="F1028" t="inlineStr">
        <is>
          <t>CERVEJA CORONA CERO SUNBREW LONG NECK 330ML C/24</t>
        </is>
      </c>
      <c r="G1028" t="n">
        <v>6169</v>
      </c>
      <c r="H1028" t="n">
        <v>3</v>
      </c>
      <c r="I1028" t="inlineStr">
        <is>
          <t>PC</t>
        </is>
      </c>
      <c r="J1028" t="inlineStr">
        <is>
          <t>BEBIDAS</t>
        </is>
      </c>
      <c r="K1028" t="inlineStr">
        <is>
          <t>02/2026</t>
        </is>
      </c>
      <c r="L1028" t="n">
        <v>0</v>
      </c>
      <c r="N1028" t="n">
        <v>0</v>
      </c>
      <c r="O1028" t="n">
        <v>146.8</v>
      </c>
      <c r="P1028" t="n">
        <v>440.4</v>
      </c>
    </row>
    <row r="1029">
      <c r="A1029" t="n">
        <v>75568</v>
      </c>
      <c r="B1029" t="n">
        <v>122</v>
      </c>
      <c r="C1029" t="inlineStr">
        <is>
          <t>Arcos</t>
        </is>
      </c>
      <c r="D1029" s="551" t="n">
        <v>46082</v>
      </c>
      <c r="E1029" t="n">
        <v>17903</v>
      </c>
      <c r="F1029" t="inlineStr">
        <is>
          <t>GUARANA ANTARCTICA LATA 350ML C/12 PC</t>
        </is>
      </c>
      <c r="G1029" t="n">
        <v>3658</v>
      </c>
      <c r="H1029" t="n">
        <v>15.25</v>
      </c>
      <c r="I1029" t="inlineStr">
        <is>
          <t>PC</t>
        </is>
      </c>
      <c r="J1029" t="inlineStr">
        <is>
          <t>BEBIDAS</t>
        </is>
      </c>
      <c r="K1029" t="inlineStr">
        <is>
          <t>02/2026</t>
        </is>
      </c>
      <c r="L1029" t="n">
        <v>28.8</v>
      </c>
      <c r="M1029" s="551" t="n">
        <v>46077</v>
      </c>
      <c r="N1029" t="n">
        <v>28.8</v>
      </c>
      <c r="O1029" t="n">
        <v>23.06</v>
      </c>
      <c r="P1029" t="n">
        <v>439.2</v>
      </c>
    </row>
    <row r="1030">
      <c r="A1030" t="n">
        <v>75581</v>
      </c>
      <c r="B1030" t="n">
        <v>122</v>
      </c>
      <c r="C1030" t="inlineStr">
        <is>
          <t>Arcos</t>
        </is>
      </c>
      <c r="D1030" s="551" t="n">
        <v>46082</v>
      </c>
      <c r="E1030" t="n">
        <v>17753</v>
      </c>
      <c r="F1030" t="inlineStr">
        <is>
          <t>VINHO DO PORTO BRANCO SANDEMAN 750ML</t>
        </is>
      </c>
      <c r="G1030" t="n">
        <v>3789</v>
      </c>
      <c r="H1030" t="n">
        <v>3</v>
      </c>
      <c r="I1030" t="inlineStr">
        <is>
          <t>GR</t>
        </is>
      </c>
      <c r="J1030" t="inlineStr">
        <is>
          <t>BEBIDAS</t>
        </is>
      </c>
      <c r="K1030" t="inlineStr">
        <is>
          <t>02/2026</t>
        </is>
      </c>
      <c r="L1030" t="n">
        <v>0</v>
      </c>
      <c r="N1030" t="n">
        <v>0</v>
      </c>
      <c r="O1030" t="n">
        <v>152.1</v>
      </c>
      <c r="P1030" t="n">
        <v>436.8</v>
      </c>
    </row>
    <row r="1031">
      <c r="A1031" t="n">
        <v>75441</v>
      </c>
      <c r="B1031" t="n">
        <v>122</v>
      </c>
      <c r="C1031" t="inlineStr">
        <is>
          <t>Arcos</t>
        </is>
      </c>
      <c r="D1031" s="551" t="n">
        <v>46082</v>
      </c>
      <c r="E1031" t="n">
        <v>19439</v>
      </c>
      <c r="F1031" t="inlineStr">
        <is>
          <t>CREAM CHEESE DANUBIO C/1KG</t>
        </is>
      </c>
      <c r="G1031" t="n">
        <v>2756</v>
      </c>
      <c r="H1031" t="n">
        <v>13</v>
      </c>
      <c r="I1031" t="inlineStr">
        <is>
          <t>KG</t>
        </is>
      </c>
      <c r="J1031" t="inlineStr">
        <is>
          <t>ALIMENTOS</t>
        </is>
      </c>
      <c r="K1031" t="inlineStr">
        <is>
          <t>02/2026</t>
        </is>
      </c>
      <c r="L1031" t="n">
        <v>33.38</v>
      </c>
      <c r="M1031" s="551" t="n">
        <v>46071</v>
      </c>
      <c r="N1031" t="n">
        <v>33.38</v>
      </c>
      <c r="O1031" t="n">
        <v>33.38</v>
      </c>
      <c r="P1031" t="n">
        <v>433.94</v>
      </c>
    </row>
    <row r="1032">
      <c r="A1032" t="n">
        <v>75288</v>
      </c>
      <c r="B1032" t="n">
        <v>122</v>
      </c>
      <c r="C1032" t="inlineStr">
        <is>
          <t>Arcos</t>
        </is>
      </c>
      <c r="D1032" s="551" t="n">
        <v>46082</v>
      </c>
      <c r="E1032" t="n">
        <v>21159</v>
      </c>
      <c r="F1032" t="inlineStr">
        <is>
          <t>SORVETE DE NATA ARTE GELATI C/3,8KG</t>
        </is>
      </c>
      <c r="G1032" t="n">
        <v>1946</v>
      </c>
      <c r="H1032" t="n">
        <v>3</v>
      </c>
      <c r="I1032" t="inlineStr">
        <is>
          <t>PT</t>
        </is>
      </c>
      <c r="J1032" t="inlineStr">
        <is>
          <t>ALIMENTOS</t>
        </is>
      </c>
      <c r="K1032" t="inlineStr">
        <is>
          <t>02/2026</t>
        </is>
      </c>
      <c r="L1032" t="n">
        <v>144.4</v>
      </c>
      <c r="M1032" s="551" t="n">
        <v>46076</v>
      </c>
      <c r="N1032" t="n">
        <v>144.4</v>
      </c>
      <c r="O1032" t="n">
        <v>144.4</v>
      </c>
      <c r="P1032" t="n">
        <v>433.2</v>
      </c>
    </row>
    <row r="1033">
      <c r="A1033" t="n">
        <v>75505</v>
      </c>
      <c r="B1033" t="n">
        <v>122</v>
      </c>
      <c r="C1033" t="inlineStr">
        <is>
          <t>Arcos</t>
        </is>
      </c>
      <c r="D1033" s="551" t="n">
        <v>46082</v>
      </c>
      <c r="E1033" t="n">
        <v>26717</v>
      </c>
      <c r="F1033" t="inlineStr">
        <is>
          <t>LICOR SAN BASILE ALKERMES 30% 700ML</t>
        </is>
      </c>
      <c r="G1033" t="n">
        <v>6869</v>
      </c>
      <c r="H1033" t="n">
        <v>7</v>
      </c>
      <c r="I1033" t="inlineStr">
        <is>
          <t>GR</t>
        </is>
      </c>
      <c r="J1033" t="inlineStr">
        <is>
          <t>BEBIDAS</t>
        </is>
      </c>
      <c r="K1033" t="inlineStr">
        <is>
          <t>02/2026</t>
        </is>
      </c>
      <c r="L1033" t="n">
        <v>60.28</v>
      </c>
      <c r="M1033" s="551" t="n">
        <v>46064</v>
      </c>
      <c r="N1033" t="n">
        <v>60.28</v>
      </c>
      <c r="O1033" t="n">
        <v>60.28</v>
      </c>
      <c r="P1033" t="n">
        <v>421.96</v>
      </c>
    </row>
    <row r="1034">
      <c r="A1034" t="n">
        <v>75473</v>
      </c>
      <c r="B1034" t="n">
        <v>122</v>
      </c>
      <c r="C1034" t="inlineStr">
        <is>
          <t>Arcos</t>
        </is>
      </c>
      <c r="D1034" s="551" t="n">
        <v>46082</v>
      </c>
      <c r="E1034" t="n">
        <v>18550</v>
      </c>
      <c r="F1034" t="inlineStr">
        <is>
          <t>APERITIVO ANGOSTURA 200ML</t>
        </is>
      </c>
      <c r="G1034" t="n">
        <v>3130</v>
      </c>
      <c r="H1034" t="n">
        <v>1.11</v>
      </c>
      <c r="I1034" t="inlineStr">
        <is>
          <t>GR</t>
        </is>
      </c>
      <c r="J1034" t="inlineStr">
        <is>
          <t>BEBIDAS</t>
        </is>
      </c>
      <c r="K1034" t="inlineStr">
        <is>
          <t>02/2026</t>
        </is>
      </c>
      <c r="L1034" t="n">
        <v>375.8</v>
      </c>
      <c r="M1034" s="551" t="n">
        <v>46071</v>
      </c>
      <c r="N1034" t="n">
        <v>375.8</v>
      </c>
      <c r="O1034" t="n">
        <v>187.9</v>
      </c>
      <c r="P1034" t="n">
        <v>417.14</v>
      </c>
    </row>
    <row r="1035">
      <c r="A1035" t="n">
        <v>75311</v>
      </c>
      <c r="B1035" t="n">
        <v>122</v>
      </c>
      <c r="C1035" t="inlineStr">
        <is>
          <t>Arcos</t>
        </is>
      </c>
      <c r="D1035" s="551" t="n">
        <v>46082</v>
      </c>
      <c r="E1035" t="n">
        <v>20752</v>
      </c>
      <c r="F1035" t="inlineStr">
        <is>
          <t>AZEITONA PTA AZAPA 90/110 DISALERNO 2KG</t>
        </is>
      </c>
      <c r="G1035" t="n">
        <v>2088</v>
      </c>
      <c r="H1035" t="n">
        <v>4</v>
      </c>
      <c r="I1035" t="inlineStr">
        <is>
          <t>PT</t>
        </is>
      </c>
      <c r="J1035" t="inlineStr">
        <is>
          <t>ALIMENTOS</t>
        </is>
      </c>
      <c r="K1035" t="inlineStr">
        <is>
          <t>02/2026</t>
        </is>
      </c>
      <c r="L1035" t="n">
        <v>104.26</v>
      </c>
      <c r="M1035" s="551" t="n">
        <v>46078</v>
      </c>
      <c r="N1035" t="n">
        <v>102.8</v>
      </c>
      <c r="O1035" t="n">
        <v>102.8</v>
      </c>
      <c r="P1035" t="n">
        <v>417.04</v>
      </c>
    </row>
    <row r="1036">
      <c r="A1036" t="n">
        <v>75453</v>
      </c>
      <c r="B1036" t="n">
        <v>122</v>
      </c>
      <c r="C1036" t="inlineStr">
        <is>
          <t>Arcos</t>
        </is>
      </c>
      <c r="D1036" s="551" t="n">
        <v>46082</v>
      </c>
      <c r="E1036" t="n">
        <v>19339</v>
      </c>
      <c r="F1036" t="inlineStr">
        <is>
          <t>QUEIJO MINAS PADRAO BRINCO OURO C/500G KG</t>
        </is>
      </c>
      <c r="G1036" t="n">
        <v>2771</v>
      </c>
      <c r="H1036" t="n">
        <v>6</v>
      </c>
      <c r="I1036" t="inlineStr">
        <is>
          <t>KG</t>
        </is>
      </c>
      <c r="J1036" t="inlineStr">
        <is>
          <t>ALIMENTOS</t>
        </is>
      </c>
      <c r="K1036" t="inlineStr">
        <is>
          <t>02/2026</t>
        </is>
      </c>
      <c r="L1036" t="n">
        <v>68.90000000000001</v>
      </c>
      <c r="M1036" s="551" t="n">
        <v>46071</v>
      </c>
      <c r="N1036" t="n">
        <v>68.90000000000001</v>
      </c>
      <c r="O1036" t="n">
        <v>68.90000000000001</v>
      </c>
      <c r="P1036" t="n">
        <v>413.4</v>
      </c>
    </row>
    <row r="1037">
      <c r="A1037" t="n">
        <v>75338</v>
      </c>
      <c r="B1037" t="n">
        <v>122</v>
      </c>
      <c r="C1037" t="inlineStr">
        <is>
          <t>Arcos</t>
        </is>
      </c>
      <c r="D1037" s="551" t="n">
        <v>46082</v>
      </c>
      <c r="E1037" t="n">
        <v>23698</v>
      </c>
      <c r="F1037" t="inlineStr">
        <is>
          <t>FARINHA DE AMENDOA KG</t>
        </is>
      </c>
      <c r="G1037" t="n">
        <v>2188</v>
      </c>
      <c r="H1037" t="n">
        <v>6</v>
      </c>
      <c r="I1037" t="inlineStr">
        <is>
          <t>KG</t>
        </is>
      </c>
      <c r="J1037" t="inlineStr">
        <is>
          <t>ALIMENTOS</t>
        </is>
      </c>
      <c r="K1037" t="inlineStr">
        <is>
          <t>02/2026</t>
        </is>
      </c>
      <c r="L1037" t="n">
        <v>0</v>
      </c>
      <c r="M1037" s="551" t="n">
        <v>46009</v>
      </c>
      <c r="N1037" t="n">
        <v>68.75</v>
      </c>
      <c r="O1037" t="n">
        <v>71.59999999999999</v>
      </c>
      <c r="P1037" t="n">
        <v>412.5</v>
      </c>
    </row>
    <row r="1038">
      <c r="A1038" t="n">
        <v>75373</v>
      </c>
      <c r="B1038" t="n">
        <v>122</v>
      </c>
      <c r="C1038" t="inlineStr">
        <is>
          <t>Arcos</t>
        </is>
      </c>
      <c r="D1038" s="551" t="n">
        <v>46082</v>
      </c>
      <c r="E1038" t="n">
        <v>21010</v>
      </c>
      <c r="F1038" t="inlineStr">
        <is>
          <t>OLEO DE CANOLA SAUDE C/900ML</t>
        </is>
      </c>
      <c r="G1038" t="n">
        <v>2006</v>
      </c>
      <c r="H1038" t="n">
        <v>34</v>
      </c>
      <c r="I1038" t="inlineStr">
        <is>
          <t>FR</t>
        </is>
      </c>
      <c r="J1038" t="inlineStr">
        <is>
          <t>ALIMENTOS</t>
        </is>
      </c>
      <c r="K1038" t="inlineStr">
        <is>
          <t>02/2026</t>
        </is>
      </c>
      <c r="L1038" t="n">
        <v>12.06</v>
      </c>
      <c r="M1038" s="551" t="n">
        <v>46071</v>
      </c>
      <c r="N1038" t="n">
        <v>11.96</v>
      </c>
      <c r="O1038" t="n">
        <v>11.9</v>
      </c>
      <c r="P1038" t="n">
        <v>410.04</v>
      </c>
    </row>
    <row r="1039">
      <c r="A1039" t="n">
        <v>75567</v>
      </c>
      <c r="B1039" t="n">
        <v>122</v>
      </c>
      <c r="C1039" t="inlineStr">
        <is>
          <t>Arcos</t>
        </is>
      </c>
      <c r="D1039" s="551" t="n">
        <v>46082</v>
      </c>
      <c r="E1039" t="n">
        <v>17905</v>
      </c>
      <c r="F1039" t="inlineStr">
        <is>
          <t>GUARANA ANTARCTICA DIET LATA 350ML C/12</t>
        </is>
      </c>
      <c r="G1039" t="n">
        <v>3656</v>
      </c>
      <c r="H1039" t="n">
        <v>12.5</v>
      </c>
      <c r="I1039" t="inlineStr">
        <is>
          <t>PC</t>
        </is>
      </c>
      <c r="J1039" t="inlineStr">
        <is>
          <t>BEBIDAS</t>
        </is>
      </c>
      <c r="K1039" t="inlineStr">
        <is>
          <t>02/2026</t>
        </is>
      </c>
      <c r="L1039" t="n">
        <v>0</v>
      </c>
      <c r="M1039" s="551" t="n">
        <v>46049</v>
      </c>
      <c r="N1039" t="n">
        <v>32.73</v>
      </c>
      <c r="O1039" t="n">
        <v>22.75</v>
      </c>
      <c r="P1039" t="n">
        <v>409.12</v>
      </c>
    </row>
    <row r="1040">
      <c r="A1040" t="n">
        <v>75511</v>
      </c>
      <c r="B1040" t="n">
        <v>122</v>
      </c>
      <c r="C1040" t="inlineStr">
        <is>
          <t>Arcos</t>
        </is>
      </c>
      <c r="D1040" s="551" t="n">
        <v>46082</v>
      </c>
      <c r="E1040" t="n">
        <v>18266</v>
      </c>
      <c r="F1040" t="inlineStr">
        <is>
          <t>RUM HAVANA RESERVA 7 ANOS 700ML</t>
        </is>
      </c>
      <c r="G1040" t="n">
        <v>3364</v>
      </c>
      <c r="H1040" t="n">
        <v>2.74</v>
      </c>
      <c r="I1040" t="inlineStr">
        <is>
          <t>UN</t>
        </is>
      </c>
      <c r="J1040" t="inlineStr">
        <is>
          <t>BEBIDAS</t>
        </is>
      </c>
      <c r="K1040" t="inlineStr">
        <is>
          <t>02/2026</t>
        </is>
      </c>
      <c r="L1040" t="n">
        <v>0</v>
      </c>
      <c r="M1040" s="551" t="n">
        <v>45994</v>
      </c>
      <c r="N1040" t="n">
        <v>148.77</v>
      </c>
      <c r="O1040" t="n">
        <v>148.77</v>
      </c>
      <c r="P1040" t="n">
        <v>407.63</v>
      </c>
    </row>
    <row r="1041">
      <c r="A1041" t="n">
        <v>75332</v>
      </c>
      <c r="B1041" t="n">
        <v>122</v>
      </c>
      <c r="C1041" t="inlineStr">
        <is>
          <t>Arcos</t>
        </is>
      </c>
      <c r="D1041" s="551" t="n">
        <v>46082</v>
      </c>
      <c r="E1041" t="n">
        <v>20689</v>
      </c>
      <c r="F1041" t="inlineStr">
        <is>
          <t>CREME DE LEITE FRESCO QUATA C/1,01LT</t>
        </is>
      </c>
      <c r="G1041" t="n">
        <v>2105</v>
      </c>
      <c r="H1041" t="n">
        <v>12</v>
      </c>
      <c r="I1041" t="inlineStr">
        <is>
          <t>UN</t>
        </is>
      </c>
      <c r="J1041" t="inlineStr">
        <is>
          <t>ALIMENTOS</t>
        </is>
      </c>
      <c r="K1041" t="inlineStr">
        <is>
          <t>02/2026</t>
        </is>
      </c>
      <c r="L1041" t="n">
        <v>33.85</v>
      </c>
      <c r="M1041" s="551" t="n">
        <v>46076</v>
      </c>
      <c r="N1041" t="n">
        <v>32</v>
      </c>
      <c r="O1041" t="n">
        <v>32</v>
      </c>
      <c r="P1041" t="n">
        <v>406.2</v>
      </c>
    </row>
    <row r="1042">
      <c r="A1042" t="n">
        <v>75551</v>
      </c>
      <c r="B1042" t="n">
        <v>122</v>
      </c>
      <c r="C1042" t="inlineStr">
        <is>
          <t>Arcos</t>
        </is>
      </c>
      <c r="D1042" s="551" t="n">
        <v>46082</v>
      </c>
      <c r="E1042" t="n">
        <v>18104</v>
      </c>
      <c r="F1042" t="inlineStr">
        <is>
          <t>WHISKY MACALLAN TRIPLE CASK 12 ANOS 700ML</t>
        </is>
      </c>
      <c r="G1042" t="n">
        <v>3507</v>
      </c>
      <c r="H1042" t="n">
        <v>0.66</v>
      </c>
      <c r="I1042" t="inlineStr">
        <is>
          <t>GR</t>
        </is>
      </c>
      <c r="J1042" t="inlineStr">
        <is>
          <t>BEBIDAS</t>
        </is>
      </c>
      <c r="K1042" t="inlineStr">
        <is>
          <t>02/2026</t>
        </is>
      </c>
      <c r="L1042" t="n">
        <v>0</v>
      </c>
      <c r="M1042" s="551" t="n">
        <v>45985</v>
      </c>
      <c r="N1042" t="n">
        <v>610</v>
      </c>
      <c r="O1042" t="n">
        <v>610</v>
      </c>
      <c r="P1042" t="n">
        <v>402.6</v>
      </c>
    </row>
    <row r="1043">
      <c r="A1043" t="n">
        <v>75543</v>
      </c>
      <c r="B1043" t="n">
        <v>122</v>
      </c>
      <c r="C1043" t="inlineStr">
        <is>
          <t>Arcos</t>
        </is>
      </c>
      <c r="D1043" s="551" t="n">
        <v>46082</v>
      </c>
      <c r="E1043" t="n">
        <v>18129</v>
      </c>
      <c r="F1043" t="inlineStr">
        <is>
          <t>WHISKY JACK DANIELS 1L</t>
        </is>
      </c>
      <c r="G1043" t="n">
        <v>3486</v>
      </c>
      <c r="H1043" t="n">
        <v>3.42</v>
      </c>
      <c r="I1043" t="inlineStr">
        <is>
          <t>GR</t>
        </is>
      </c>
      <c r="J1043" t="inlineStr">
        <is>
          <t>BEBIDAS</t>
        </is>
      </c>
      <c r="K1043" t="inlineStr">
        <is>
          <t>02/2026</t>
        </is>
      </c>
      <c r="L1043" t="n">
        <v>0</v>
      </c>
      <c r="M1043" s="551" t="n">
        <v>45993</v>
      </c>
      <c r="N1043" t="n">
        <v>117</v>
      </c>
      <c r="O1043" t="n">
        <v>116</v>
      </c>
      <c r="P1043" t="n">
        <v>400.14</v>
      </c>
    </row>
    <row r="1044">
      <c r="A1044" t="n">
        <v>75506</v>
      </c>
      <c r="B1044" t="n">
        <v>122</v>
      </c>
      <c r="C1044" t="inlineStr">
        <is>
          <t>Arcos</t>
        </is>
      </c>
      <c r="D1044" s="551" t="n">
        <v>46082</v>
      </c>
      <c r="E1044" t="n">
        <v>18296</v>
      </c>
      <c r="F1044" t="inlineStr">
        <is>
          <t>LICOR SAN BASILE TRIPLE SEC 700ML</t>
        </is>
      </c>
      <c r="G1044" t="n">
        <v>3333</v>
      </c>
      <c r="H1044" t="n">
        <v>4.43</v>
      </c>
      <c r="I1044" t="inlineStr">
        <is>
          <t>GR</t>
        </is>
      </c>
      <c r="J1044" t="inlineStr">
        <is>
          <t>BEBIDAS</t>
        </is>
      </c>
      <c r="K1044" t="inlineStr">
        <is>
          <t>02/2026</t>
        </is>
      </c>
      <c r="L1044" t="n">
        <v>0</v>
      </c>
      <c r="M1044" s="551" t="n">
        <v>45979</v>
      </c>
      <c r="N1044" t="n">
        <v>90.08</v>
      </c>
      <c r="O1044" t="n">
        <v>90.08</v>
      </c>
      <c r="P1044" t="n">
        <v>399.05</v>
      </c>
    </row>
    <row r="1045">
      <c r="A1045" t="n">
        <v>75536</v>
      </c>
      <c r="B1045" t="n">
        <v>122</v>
      </c>
      <c r="C1045" t="inlineStr">
        <is>
          <t>Arcos</t>
        </is>
      </c>
      <c r="D1045" s="551" t="n">
        <v>46082</v>
      </c>
      <c r="E1045" t="n">
        <v>18159</v>
      </c>
      <c r="F1045" t="inlineStr">
        <is>
          <t>WHISKY BALLANTINES FINEST 1L</t>
        </is>
      </c>
      <c r="G1045" t="n">
        <v>3461</v>
      </c>
      <c r="H1045" t="n">
        <v>2</v>
      </c>
      <c r="I1045" t="inlineStr">
        <is>
          <t>GR</t>
        </is>
      </c>
      <c r="J1045" t="inlineStr">
        <is>
          <t>BEBIDAS</t>
        </is>
      </c>
      <c r="K1045" t="inlineStr">
        <is>
          <t>02/2026</t>
        </is>
      </c>
      <c r="L1045" t="n">
        <v>0</v>
      </c>
      <c r="N1045" t="n">
        <v>0</v>
      </c>
      <c r="O1045" t="n">
        <v>0</v>
      </c>
      <c r="P1045" t="n">
        <v>398.37</v>
      </c>
    </row>
    <row r="1046">
      <c r="A1046" t="n">
        <v>75530</v>
      </c>
      <c r="B1046" t="n">
        <v>122</v>
      </c>
      <c r="C1046" t="inlineStr">
        <is>
          <t>Arcos</t>
        </is>
      </c>
      <c r="D1046" s="551" t="n">
        <v>46082</v>
      </c>
      <c r="E1046" t="n">
        <v>18185</v>
      </c>
      <c r="F1046" t="inlineStr">
        <is>
          <t>VODKA CIROC DE PINEAPPLE 750ML</t>
        </is>
      </c>
      <c r="G1046" t="n">
        <v>3438</v>
      </c>
      <c r="H1046" t="n">
        <v>2</v>
      </c>
      <c r="I1046" t="inlineStr">
        <is>
          <t>GR</t>
        </is>
      </c>
      <c r="J1046" t="inlineStr">
        <is>
          <t>BEBIDAS</t>
        </is>
      </c>
      <c r="K1046" t="inlineStr">
        <is>
          <t>02/2026</t>
        </is>
      </c>
      <c r="L1046" t="n">
        <v>0</v>
      </c>
      <c r="N1046" t="n">
        <v>0</v>
      </c>
      <c r="O1046" t="n">
        <v>0</v>
      </c>
      <c r="P1046" t="n">
        <v>395.22</v>
      </c>
    </row>
    <row r="1047">
      <c r="A1047" t="n">
        <v>75574</v>
      </c>
      <c r="B1047" t="n">
        <v>122</v>
      </c>
      <c r="C1047" t="inlineStr">
        <is>
          <t>Arcos</t>
        </is>
      </c>
      <c r="D1047" s="551" t="n">
        <v>46082</v>
      </c>
      <c r="E1047" t="n">
        <v>25645</v>
      </c>
      <c r="F1047" t="inlineStr">
        <is>
          <t>VINHO BRANCO GONZALES BYASS SOLERA 750ML</t>
        </is>
      </c>
      <c r="G1047" t="n">
        <v>6208</v>
      </c>
      <c r="H1047" t="n">
        <v>2</v>
      </c>
      <c r="I1047" t="inlineStr">
        <is>
          <t>GR</t>
        </is>
      </c>
      <c r="J1047" t="inlineStr">
        <is>
          <t>BEBIDAS</t>
        </is>
      </c>
      <c r="K1047" t="inlineStr">
        <is>
          <t>02/2026</t>
        </is>
      </c>
      <c r="L1047" t="n">
        <v>0</v>
      </c>
      <c r="N1047" t="n">
        <v>0</v>
      </c>
      <c r="O1047" t="n">
        <v>0</v>
      </c>
      <c r="P1047" t="n">
        <v>389.04</v>
      </c>
    </row>
    <row r="1048">
      <c r="A1048" t="n">
        <v>75475</v>
      </c>
      <c r="B1048" t="n">
        <v>122</v>
      </c>
      <c r="C1048" t="inlineStr">
        <is>
          <t>Arcos</t>
        </is>
      </c>
      <c r="D1048" s="551" t="n">
        <v>46082</v>
      </c>
      <c r="E1048" t="n">
        <v>18547</v>
      </c>
      <c r="F1048" t="inlineStr">
        <is>
          <t>APERITIVO APEROL 750ML</t>
        </is>
      </c>
      <c r="G1048" t="n">
        <v>3132</v>
      </c>
      <c r="H1048" t="n">
        <v>10.49</v>
      </c>
      <c r="I1048" t="inlineStr">
        <is>
          <t>GR</t>
        </is>
      </c>
      <c r="J1048" t="inlineStr">
        <is>
          <t>BEBIDAS</t>
        </is>
      </c>
      <c r="K1048" t="inlineStr">
        <is>
          <t>02/2026</t>
        </is>
      </c>
      <c r="L1048" t="n">
        <v>0</v>
      </c>
      <c r="M1048" s="551" t="n">
        <v>46048</v>
      </c>
      <c r="N1048" t="n">
        <v>36.99</v>
      </c>
      <c r="O1048" t="n">
        <v>38.9</v>
      </c>
      <c r="P1048" t="n">
        <v>388.03</v>
      </c>
    </row>
    <row r="1049">
      <c r="A1049" t="n">
        <v>75284</v>
      </c>
      <c r="B1049" t="n">
        <v>122</v>
      </c>
      <c r="C1049" t="inlineStr">
        <is>
          <t>Arcos</t>
        </is>
      </c>
      <c r="D1049" s="551" t="n">
        <v>46082</v>
      </c>
      <c r="E1049" t="n">
        <v>26591</v>
      </c>
      <c r="F1049" t="inlineStr">
        <is>
          <t>COPA FATIADO JAIS KG</t>
        </is>
      </c>
      <c r="G1049" t="n">
        <v>6805</v>
      </c>
      <c r="H1049" t="n">
        <v>1.5</v>
      </c>
      <c r="I1049" t="inlineStr">
        <is>
          <t>KG</t>
        </is>
      </c>
      <c r="J1049" t="inlineStr">
        <is>
          <t>ALIMENTOS</t>
        </is>
      </c>
      <c r="K1049" t="inlineStr">
        <is>
          <t>02/2026</t>
        </is>
      </c>
      <c r="L1049" t="n">
        <v>252</v>
      </c>
      <c r="M1049" s="551" t="n">
        <v>46072</v>
      </c>
      <c r="N1049" t="n">
        <v>252</v>
      </c>
      <c r="O1049" t="n">
        <v>252</v>
      </c>
      <c r="P1049" t="n">
        <v>378</v>
      </c>
    </row>
    <row r="1050">
      <c r="A1050" t="n">
        <v>75328</v>
      </c>
      <c r="B1050" t="n">
        <v>122</v>
      </c>
      <c r="C1050" t="inlineStr">
        <is>
          <t>Arcos</t>
        </is>
      </c>
      <c r="D1050" s="551" t="n">
        <v>46082</v>
      </c>
      <c r="E1050" t="n">
        <v>20908</v>
      </c>
      <c r="F1050" t="inlineStr">
        <is>
          <t>CHOCOLATE GOTAS MEIO AMARGO COBERTURA SICAO C/2,05KG</t>
        </is>
      </c>
      <c r="G1050" t="n">
        <v>2035</v>
      </c>
      <c r="H1050" t="n">
        <v>5</v>
      </c>
      <c r="I1050" t="inlineStr">
        <is>
          <t>PC</t>
        </is>
      </c>
      <c r="J1050" t="inlineStr">
        <is>
          <t>ALIMENTOS</t>
        </is>
      </c>
      <c r="K1050" t="inlineStr">
        <is>
          <t>02/2026</t>
        </is>
      </c>
      <c r="L1050" t="n">
        <v>0</v>
      </c>
      <c r="M1050" s="551" t="n">
        <v>46049</v>
      </c>
      <c r="N1050" t="n">
        <v>74.84999999999999</v>
      </c>
      <c r="O1050" t="n">
        <v>79.98999999999999</v>
      </c>
      <c r="P1050" t="n">
        <v>374.25</v>
      </c>
    </row>
    <row r="1051">
      <c r="A1051" t="n">
        <v>75464</v>
      </c>
      <c r="B1051" t="n">
        <v>122</v>
      </c>
      <c r="C1051" t="inlineStr">
        <is>
          <t>Arcos</t>
        </is>
      </c>
      <c r="D1051" s="551" t="n">
        <v>46082</v>
      </c>
      <c r="E1051" t="n">
        <v>22721</v>
      </c>
      <c r="F1051" t="inlineStr">
        <is>
          <t>BACON MANTA KG</t>
        </is>
      </c>
      <c r="G1051" t="n">
        <v>3033</v>
      </c>
      <c r="H1051" t="n">
        <v>13.18</v>
      </c>
      <c r="I1051" t="inlineStr">
        <is>
          <t>KG</t>
        </is>
      </c>
      <c r="J1051" t="inlineStr">
        <is>
          <t>ALIMENTOS</t>
        </is>
      </c>
      <c r="K1051" t="inlineStr">
        <is>
          <t>02/2026</t>
        </is>
      </c>
      <c r="L1051" t="n">
        <v>28.3</v>
      </c>
      <c r="M1051" s="551" t="n">
        <v>46076</v>
      </c>
      <c r="N1051" t="n">
        <v>28.3</v>
      </c>
      <c r="O1051" t="n">
        <v>28.3</v>
      </c>
      <c r="P1051" t="n">
        <v>372.99</v>
      </c>
    </row>
    <row r="1052">
      <c r="A1052" t="n">
        <v>75423</v>
      </c>
      <c r="B1052" t="n">
        <v>122</v>
      </c>
      <c r="C1052" t="inlineStr">
        <is>
          <t>Arcos</t>
        </is>
      </c>
      <c r="D1052" s="551" t="n">
        <v>46082</v>
      </c>
      <c r="E1052" t="n">
        <v>23095</v>
      </c>
      <c r="F1052" t="inlineStr">
        <is>
          <t>OVO CAIPIRA UN</t>
        </is>
      </c>
      <c r="G1052" t="n">
        <v>2754</v>
      </c>
      <c r="H1052" t="n">
        <v>310</v>
      </c>
      <c r="I1052" t="inlineStr">
        <is>
          <t>UN</t>
        </is>
      </c>
      <c r="J1052" t="inlineStr">
        <is>
          <t>ALIMENTOS</t>
        </is>
      </c>
      <c r="K1052" t="inlineStr">
        <is>
          <t>02/2026</t>
        </is>
      </c>
      <c r="L1052" t="n">
        <v>1.2</v>
      </c>
      <c r="M1052" s="551" t="n">
        <v>46080</v>
      </c>
      <c r="N1052" t="n">
        <v>1.25</v>
      </c>
      <c r="O1052" t="n">
        <v>1.25</v>
      </c>
      <c r="P1052" t="n">
        <v>372</v>
      </c>
    </row>
    <row r="1053">
      <c r="A1053" t="n">
        <v>75458</v>
      </c>
      <c r="B1053" t="n">
        <v>122</v>
      </c>
      <c r="C1053" t="inlineStr">
        <is>
          <t>Arcos</t>
        </is>
      </c>
      <c r="D1053" s="551" t="n">
        <v>46082</v>
      </c>
      <c r="E1053" t="n">
        <v>21372</v>
      </c>
      <c r="F1053" t="inlineStr">
        <is>
          <t>PAO BRIOCHE FORME C/ TAMPA UN</t>
        </is>
      </c>
      <c r="G1053" t="n">
        <v>2827</v>
      </c>
      <c r="H1053" t="n">
        <v>12</v>
      </c>
      <c r="I1053" t="inlineStr">
        <is>
          <t>UN</t>
        </is>
      </c>
      <c r="J1053" t="inlineStr">
        <is>
          <t>ALIMENTOS</t>
        </is>
      </c>
      <c r="K1053" t="inlineStr">
        <is>
          <t>02/2026</t>
        </is>
      </c>
      <c r="L1053" t="n">
        <v>31</v>
      </c>
      <c r="M1053" s="551" t="n">
        <v>46077</v>
      </c>
      <c r="N1053" t="n">
        <v>31</v>
      </c>
      <c r="O1053" t="n">
        <v>31</v>
      </c>
      <c r="P1053" t="n">
        <v>372</v>
      </c>
    </row>
    <row r="1054">
      <c r="A1054" t="n">
        <v>75366</v>
      </c>
      <c r="B1054" t="n">
        <v>122</v>
      </c>
      <c r="C1054" t="inlineStr">
        <is>
          <t>Arcos</t>
        </is>
      </c>
      <c r="D1054" s="551" t="n">
        <v>46082</v>
      </c>
      <c r="E1054" t="n">
        <v>20645</v>
      </c>
      <c r="F1054" t="inlineStr">
        <is>
          <t>MILHO VERDE QUERO C/2KG</t>
        </is>
      </c>
      <c r="G1054" t="n">
        <v>2113</v>
      </c>
      <c r="H1054" t="n">
        <v>16</v>
      </c>
      <c r="I1054" t="inlineStr">
        <is>
          <t>LT</t>
        </is>
      </c>
      <c r="J1054" t="inlineStr">
        <is>
          <t>ALIMENTOS</t>
        </is>
      </c>
      <c r="K1054" t="inlineStr">
        <is>
          <t>02/2026</t>
        </is>
      </c>
      <c r="L1054" t="n">
        <v>23.17</v>
      </c>
      <c r="M1054" s="551" t="n">
        <v>46071</v>
      </c>
      <c r="N1054" t="n">
        <v>23</v>
      </c>
      <c r="O1054" t="n">
        <v>23</v>
      </c>
      <c r="P1054" t="n">
        <v>370.72</v>
      </c>
    </row>
    <row r="1055">
      <c r="A1055" t="n">
        <v>75509</v>
      </c>
      <c r="B1055" t="n">
        <v>122</v>
      </c>
      <c r="C1055" t="inlineStr">
        <is>
          <t>Arcos</t>
        </is>
      </c>
      <c r="D1055" s="551" t="n">
        <v>46082</v>
      </c>
      <c r="E1055" t="n">
        <v>18272</v>
      </c>
      <c r="F1055" t="inlineStr">
        <is>
          <t>RUM BACARDI SUPERIOR CARTA BLANCA 980ML</t>
        </is>
      </c>
      <c r="G1055" t="n">
        <v>3358</v>
      </c>
      <c r="H1055" t="n">
        <v>10.58</v>
      </c>
      <c r="I1055" t="inlineStr">
        <is>
          <t>GR</t>
        </is>
      </c>
      <c r="J1055" t="inlineStr">
        <is>
          <t>BEBIDAS</t>
        </is>
      </c>
      <c r="K1055" t="inlineStr">
        <is>
          <t>02/2026</t>
        </is>
      </c>
      <c r="L1055" t="n">
        <v>34</v>
      </c>
      <c r="M1055" s="551" t="n">
        <v>46062</v>
      </c>
      <c r="N1055" t="n">
        <v>34</v>
      </c>
      <c r="O1055" t="n">
        <v>35.79</v>
      </c>
      <c r="P1055" t="n">
        <v>359.72</v>
      </c>
    </row>
    <row r="1056">
      <c r="A1056" t="n">
        <v>75482</v>
      </c>
      <c r="B1056" t="n">
        <v>122</v>
      </c>
      <c r="C1056" t="inlineStr">
        <is>
          <t>Arcos</t>
        </is>
      </c>
      <c r="D1056" s="551" t="n">
        <v>46082</v>
      </c>
      <c r="E1056" t="n">
        <v>18486</v>
      </c>
      <c r="F1056" t="inlineStr">
        <is>
          <t>CACHACA FAMIGERADA BRUTA 750ML</t>
        </is>
      </c>
      <c r="G1056" t="n">
        <v>3170</v>
      </c>
      <c r="H1056" t="n">
        <v>13</v>
      </c>
      <c r="I1056" t="inlineStr">
        <is>
          <t>GR</t>
        </is>
      </c>
      <c r="J1056" t="inlineStr">
        <is>
          <t>BEBIDAS</t>
        </is>
      </c>
      <c r="K1056" t="inlineStr">
        <is>
          <t>02/2026</t>
        </is>
      </c>
      <c r="L1056" t="n">
        <v>27.5</v>
      </c>
      <c r="M1056" s="551" t="n">
        <v>46063</v>
      </c>
      <c r="N1056" t="n">
        <v>27.5</v>
      </c>
      <c r="O1056" t="n">
        <v>27.5</v>
      </c>
      <c r="P1056" t="n">
        <v>357.5</v>
      </c>
    </row>
    <row r="1057">
      <c r="A1057" t="n">
        <v>75454</v>
      </c>
      <c r="B1057" t="n">
        <v>122</v>
      </c>
      <c r="C1057" t="inlineStr">
        <is>
          <t>Arcos</t>
        </is>
      </c>
      <c r="D1057" s="551" t="n">
        <v>46082</v>
      </c>
      <c r="E1057" t="n">
        <v>19324</v>
      </c>
      <c r="F1057" t="inlineStr">
        <is>
          <t>QUEIJO MUSSARELA TRES MARIAS KG</t>
        </is>
      </c>
      <c r="G1057" t="n">
        <v>2773</v>
      </c>
      <c r="H1057" t="n">
        <v>12</v>
      </c>
      <c r="I1057" t="inlineStr">
        <is>
          <t>KG</t>
        </is>
      </c>
      <c r="J1057" t="inlineStr">
        <is>
          <t>ALIMENTOS</t>
        </is>
      </c>
      <c r="K1057" t="inlineStr">
        <is>
          <t>02/2026</t>
        </is>
      </c>
      <c r="L1057" t="n">
        <v>29.72</v>
      </c>
      <c r="M1057" s="551" t="n">
        <v>46077</v>
      </c>
      <c r="N1057" t="n">
        <v>29.74</v>
      </c>
      <c r="O1057" t="n">
        <v>29.74</v>
      </c>
      <c r="P1057" t="n">
        <v>356.64</v>
      </c>
    </row>
    <row r="1058">
      <c r="A1058" t="n">
        <v>75327</v>
      </c>
      <c r="B1058" t="n">
        <v>122</v>
      </c>
      <c r="C1058" t="inlineStr">
        <is>
          <t>Arcos</t>
        </is>
      </c>
      <c r="D1058" s="551" t="n">
        <v>46082</v>
      </c>
      <c r="E1058" t="n">
        <v>20922</v>
      </c>
      <c r="F1058" t="inlineStr">
        <is>
          <t>CHOCOLATE EM PO NESTLE 50% C/1,01KG</t>
        </is>
      </c>
      <c r="G1058" t="n">
        <v>2034</v>
      </c>
      <c r="H1058" t="n">
        <v>6</v>
      </c>
      <c r="I1058" t="inlineStr">
        <is>
          <t>PC</t>
        </is>
      </c>
      <c r="J1058" t="inlineStr">
        <is>
          <t>ALIMENTOS</t>
        </is>
      </c>
      <c r="K1058" t="inlineStr">
        <is>
          <t>02/2026</t>
        </is>
      </c>
      <c r="L1058" t="n">
        <v>0</v>
      </c>
      <c r="M1058" s="551" t="n">
        <v>45881</v>
      </c>
      <c r="N1058" t="n">
        <v>59.35</v>
      </c>
      <c r="O1058" t="n">
        <v>59.35</v>
      </c>
      <c r="P1058" t="n">
        <v>356.1</v>
      </c>
    </row>
    <row r="1059">
      <c r="A1059" t="n">
        <v>75287</v>
      </c>
      <c r="B1059" t="n">
        <v>122</v>
      </c>
      <c r="C1059" t="inlineStr">
        <is>
          <t>Arcos</t>
        </is>
      </c>
      <c r="D1059" s="551" t="n">
        <v>46082</v>
      </c>
      <c r="E1059" t="n">
        <v>24986</v>
      </c>
      <c r="F1059" t="inlineStr">
        <is>
          <t>SORVETE DE MARACUJA ARTE GELATE C/3,8KG</t>
        </is>
      </c>
      <c r="G1059" t="n">
        <v>5852</v>
      </c>
      <c r="H1059" t="n">
        <v>2</v>
      </c>
      <c r="I1059" t="inlineStr">
        <is>
          <t>PT</t>
        </is>
      </c>
      <c r="J1059" t="inlineStr">
        <is>
          <t>ALIMENTOS</t>
        </is>
      </c>
      <c r="K1059" t="inlineStr">
        <is>
          <t>02/2026</t>
        </is>
      </c>
      <c r="L1059" t="n">
        <v>171.6</v>
      </c>
      <c r="M1059" s="551" t="n">
        <v>46076</v>
      </c>
      <c r="N1059" t="n">
        <v>171.6</v>
      </c>
      <c r="O1059" t="n">
        <v>171.6</v>
      </c>
      <c r="P1059" t="n">
        <v>343.2</v>
      </c>
    </row>
    <row r="1060">
      <c r="A1060" t="n">
        <v>75285</v>
      </c>
      <c r="B1060" t="n">
        <v>122</v>
      </c>
      <c r="C1060" t="inlineStr">
        <is>
          <t>Arcos</t>
        </is>
      </c>
      <c r="D1060" s="551" t="n">
        <v>46082</v>
      </c>
      <c r="E1060" t="n">
        <v>26588</v>
      </c>
      <c r="F1060" t="inlineStr">
        <is>
          <t>LONZA FATIADO JAIS KG</t>
        </is>
      </c>
      <c r="G1060" t="n">
        <v>6804</v>
      </c>
      <c r="H1060" t="n">
        <v>1.5</v>
      </c>
      <c r="I1060" t="inlineStr">
        <is>
          <t>KG</t>
        </is>
      </c>
      <c r="J1060" t="inlineStr">
        <is>
          <t>ALIMENTOS</t>
        </is>
      </c>
      <c r="K1060" t="inlineStr">
        <is>
          <t>02/2026</t>
        </is>
      </c>
      <c r="L1060" t="n">
        <v>228</v>
      </c>
      <c r="M1060" s="551" t="n">
        <v>46072</v>
      </c>
      <c r="N1060" t="n">
        <v>228</v>
      </c>
      <c r="O1060" t="n">
        <v>228</v>
      </c>
      <c r="P1060" t="n">
        <v>342</v>
      </c>
    </row>
    <row r="1061">
      <c r="A1061" t="n">
        <v>75483</v>
      </c>
      <c r="B1061" t="n">
        <v>122</v>
      </c>
      <c r="C1061" t="inlineStr">
        <is>
          <t>Arcos</t>
        </is>
      </c>
      <c r="D1061" s="551" t="n">
        <v>46082</v>
      </c>
      <c r="E1061" t="n">
        <v>25156</v>
      </c>
      <c r="F1061" t="inlineStr">
        <is>
          <t>CACHACA FAMIGERADA CARVALHO OURO 750ML</t>
        </is>
      </c>
      <c r="G1061" t="n">
        <v>5926</v>
      </c>
      <c r="H1061" t="n">
        <v>5.19</v>
      </c>
      <c r="I1061" t="inlineStr">
        <is>
          <t>GR</t>
        </is>
      </c>
      <c r="J1061" t="inlineStr">
        <is>
          <t>BEBIDAS</t>
        </is>
      </c>
      <c r="K1061" t="inlineStr">
        <is>
          <t>02/2026</t>
        </is>
      </c>
      <c r="L1061" t="n">
        <v>0</v>
      </c>
      <c r="M1061" s="551" t="n">
        <v>45986</v>
      </c>
      <c r="N1061" t="n">
        <v>65</v>
      </c>
      <c r="O1061" t="n">
        <v>65</v>
      </c>
      <c r="P1061" t="n">
        <v>337.35</v>
      </c>
    </row>
    <row r="1062">
      <c r="A1062" t="n">
        <v>75542</v>
      </c>
      <c r="B1062" t="n">
        <v>122</v>
      </c>
      <c r="C1062" t="inlineStr">
        <is>
          <t>Arcos</t>
        </is>
      </c>
      <c r="D1062" s="551" t="n">
        <v>46082</v>
      </c>
      <c r="E1062" t="n">
        <v>18138</v>
      </c>
      <c r="F1062" t="inlineStr">
        <is>
          <t>WHISKY GLENFIDDICH 15 ANOS 750ML</t>
        </is>
      </c>
      <c r="G1062" t="n">
        <v>3480</v>
      </c>
      <c r="H1062" t="n">
        <v>0.6</v>
      </c>
      <c r="I1062" t="inlineStr">
        <is>
          <t>GR</t>
        </is>
      </c>
      <c r="J1062" t="inlineStr">
        <is>
          <t>BEBIDAS</t>
        </is>
      </c>
      <c r="K1062" t="inlineStr">
        <is>
          <t>02/2026</t>
        </is>
      </c>
      <c r="L1062" t="n">
        <v>0</v>
      </c>
      <c r="M1062" s="551" t="n">
        <v>45811</v>
      </c>
      <c r="N1062" t="n">
        <v>545.01</v>
      </c>
      <c r="O1062" t="n">
        <v>545.01</v>
      </c>
      <c r="P1062" t="n">
        <v>327.01</v>
      </c>
    </row>
    <row r="1063">
      <c r="A1063" t="n">
        <v>75358</v>
      </c>
      <c r="B1063" t="n">
        <v>122</v>
      </c>
      <c r="C1063" t="inlineStr">
        <is>
          <t>Arcos</t>
        </is>
      </c>
      <c r="D1063" s="551" t="n">
        <v>46082</v>
      </c>
      <c r="E1063" t="n">
        <v>20501</v>
      </c>
      <c r="F1063" t="inlineStr">
        <is>
          <t>LINGUICA TOSCANA AURORA KG</t>
        </is>
      </c>
      <c r="G1063" t="n">
        <v>2154</v>
      </c>
      <c r="H1063" t="n">
        <v>15</v>
      </c>
      <c r="I1063" t="inlineStr">
        <is>
          <t>KG</t>
        </is>
      </c>
      <c r="J1063" t="inlineStr">
        <is>
          <t>ALIMENTOS</t>
        </is>
      </c>
      <c r="K1063" t="inlineStr">
        <is>
          <t>02/2026</t>
        </is>
      </c>
      <c r="L1063" t="n">
        <v>21.45</v>
      </c>
      <c r="M1063" s="551" t="n">
        <v>46077</v>
      </c>
      <c r="N1063" t="n">
        <v>21.4</v>
      </c>
      <c r="O1063" t="n">
        <v>21.68</v>
      </c>
      <c r="P1063" t="n">
        <v>321.75</v>
      </c>
    </row>
    <row r="1064">
      <c r="A1064" t="n">
        <v>75495</v>
      </c>
      <c r="B1064" t="n">
        <v>122</v>
      </c>
      <c r="C1064" t="inlineStr">
        <is>
          <t>Arcos</t>
        </is>
      </c>
      <c r="D1064" s="551" t="n">
        <v>46082</v>
      </c>
      <c r="E1064" t="n">
        <v>24704</v>
      </c>
      <c r="F1064" t="inlineStr">
        <is>
          <t>LICOR AJIWAI UMESHU 2L</t>
        </is>
      </c>
      <c r="G1064" t="n">
        <v>5722</v>
      </c>
      <c r="H1064" t="n">
        <v>2</v>
      </c>
      <c r="I1064" t="inlineStr">
        <is>
          <t>GR</t>
        </is>
      </c>
      <c r="J1064" t="inlineStr">
        <is>
          <t>BEBIDAS</t>
        </is>
      </c>
      <c r="K1064" t="inlineStr">
        <is>
          <t>02/2026</t>
        </is>
      </c>
      <c r="L1064" t="n">
        <v>0</v>
      </c>
      <c r="M1064" s="551" t="n">
        <v>45615</v>
      </c>
      <c r="N1064" t="n">
        <v>159.9</v>
      </c>
      <c r="O1064" t="n">
        <v>159.9</v>
      </c>
      <c r="P1064" t="n">
        <v>319.8</v>
      </c>
    </row>
    <row r="1065">
      <c r="A1065" t="n">
        <v>75573</v>
      </c>
      <c r="B1065" t="n">
        <v>122</v>
      </c>
      <c r="C1065" t="inlineStr">
        <is>
          <t>Arcos</t>
        </is>
      </c>
      <c r="D1065" s="551" t="n">
        <v>46082</v>
      </c>
      <c r="E1065" t="n">
        <v>17800</v>
      </c>
      <c r="F1065" t="inlineStr">
        <is>
          <t>VINHO BRANCO ALMADEN RIESLING 750ML</t>
        </is>
      </c>
      <c r="G1065" t="n">
        <v>3745</v>
      </c>
      <c r="H1065" t="n">
        <v>13</v>
      </c>
      <c r="I1065" t="inlineStr">
        <is>
          <t>GR</t>
        </is>
      </c>
      <c r="J1065" t="inlineStr">
        <is>
          <t>BEBIDAS</t>
        </is>
      </c>
      <c r="K1065" t="inlineStr">
        <is>
          <t>02/2026</t>
        </is>
      </c>
      <c r="L1065" t="n">
        <v>24.34</v>
      </c>
      <c r="M1065" s="551" t="n">
        <v>46064</v>
      </c>
      <c r="N1065" t="n">
        <v>24.34</v>
      </c>
      <c r="O1065" t="n">
        <v>25.8</v>
      </c>
      <c r="P1065" t="n">
        <v>316.42</v>
      </c>
    </row>
    <row r="1066">
      <c r="A1066" t="n">
        <v>75343</v>
      </c>
      <c r="B1066" t="n">
        <v>122</v>
      </c>
      <c r="C1066" t="inlineStr">
        <is>
          <t>Arcos</t>
        </is>
      </c>
      <c r="D1066" s="551" t="n">
        <v>46082</v>
      </c>
      <c r="E1066" t="n">
        <v>20358</v>
      </c>
      <c r="F1066" t="inlineStr">
        <is>
          <t>FARINHA PANKO ROMARIZ C/1KG</t>
        </is>
      </c>
      <c r="G1066" t="n">
        <v>2200</v>
      </c>
      <c r="H1066" t="n">
        <v>22</v>
      </c>
      <c r="I1066" t="inlineStr">
        <is>
          <t>PC</t>
        </is>
      </c>
      <c r="J1066" t="inlineStr">
        <is>
          <t>ALIMENTOS</t>
        </is>
      </c>
      <c r="K1066" t="inlineStr">
        <is>
          <t>02/2026</t>
        </is>
      </c>
      <c r="L1066" t="n">
        <v>14.23</v>
      </c>
      <c r="M1066" s="551" t="n">
        <v>46071</v>
      </c>
      <c r="N1066" t="n">
        <v>14.23</v>
      </c>
      <c r="O1066" t="n">
        <v>14.24</v>
      </c>
      <c r="P1066" t="n">
        <v>313.06</v>
      </c>
    </row>
    <row r="1067">
      <c r="A1067" t="n">
        <v>75360</v>
      </c>
      <c r="B1067" t="n">
        <v>122</v>
      </c>
      <c r="C1067" t="inlineStr">
        <is>
          <t>Arcos</t>
        </is>
      </c>
      <c r="D1067" s="551" t="n">
        <v>46082</v>
      </c>
      <c r="E1067" t="n">
        <v>20114</v>
      </c>
      <c r="F1067" t="inlineStr">
        <is>
          <t>MACARRAO LINGUINE GRANO DURO DIVELLA  500GR</t>
        </is>
      </c>
      <c r="G1067" t="n">
        <v>2292</v>
      </c>
      <c r="H1067" t="n">
        <v>35</v>
      </c>
      <c r="I1067" t="inlineStr">
        <is>
          <t>UN</t>
        </is>
      </c>
      <c r="J1067" t="inlineStr">
        <is>
          <t>ALIMENTOS</t>
        </is>
      </c>
      <c r="K1067" t="inlineStr">
        <is>
          <t>02/2026</t>
        </is>
      </c>
      <c r="L1067" t="n">
        <v>8.789999999999999</v>
      </c>
      <c r="M1067" s="551" t="n">
        <v>46057</v>
      </c>
      <c r="N1067" t="n">
        <v>8.789999999999999</v>
      </c>
      <c r="O1067" t="n">
        <v>8.789999999999999</v>
      </c>
      <c r="P1067" t="n">
        <v>307.65</v>
      </c>
    </row>
    <row r="1068">
      <c r="A1068" t="n">
        <v>75445</v>
      </c>
      <c r="B1068" t="n">
        <v>122</v>
      </c>
      <c r="C1068" t="inlineStr">
        <is>
          <t>Arcos</t>
        </is>
      </c>
      <c r="D1068" s="551" t="n">
        <v>46082</v>
      </c>
      <c r="E1068" t="n">
        <v>19420</v>
      </c>
      <c r="F1068" t="inlineStr">
        <is>
          <t>LEITE INTEGRAL ITALAC 1L</t>
        </is>
      </c>
      <c r="G1068" t="n">
        <v>2758</v>
      </c>
      <c r="H1068" t="n">
        <v>53</v>
      </c>
      <c r="I1068" t="inlineStr">
        <is>
          <t>UN</t>
        </is>
      </c>
      <c r="J1068" t="inlineStr">
        <is>
          <t>ALIMENTOS</t>
        </is>
      </c>
      <c r="K1068" t="inlineStr">
        <is>
          <t>02/2026</t>
        </is>
      </c>
      <c r="L1068" t="n">
        <v>0</v>
      </c>
      <c r="M1068" s="551" t="n">
        <v>45678</v>
      </c>
      <c r="N1068" t="n">
        <v>5.79</v>
      </c>
      <c r="O1068" t="n">
        <v>5.79</v>
      </c>
      <c r="P1068" t="n">
        <v>306.87</v>
      </c>
    </row>
    <row r="1069">
      <c r="A1069" t="n">
        <v>75501</v>
      </c>
      <c r="B1069" t="n">
        <v>122</v>
      </c>
      <c r="C1069" t="inlineStr">
        <is>
          <t>Arcos</t>
        </is>
      </c>
      <c r="D1069" s="551" t="n">
        <v>46082</v>
      </c>
      <c r="E1069" t="n">
        <v>18313</v>
      </c>
      <c r="F1069" t="inlineStr">
        <is>
          <t>LICOR DRAMBUIE 750ML</t>
        </is>
      </c>
      <c r="G1069" t="n">
        <v>3320</v>
      </c>
      <c r="H1069" t="n">
        <v>2.11</v>
      </c>
      <c r="I1069" t="inlineStr">
        <is>
          <t>GR</t>
        </is>
      </c>
      <c r="J1069" t="inlineStr">
        <is>
          <t>BEBIDAS</t>
        </is>
      </c>
      <c r="K1069" t="inlineStr">
        <is>
          <t>02/2026</t>
        </is>
      </c>
      <c r="L1069" t="n">
        <v>0</v>
      </c>
      <c r="M1069" s="551" t="n">
        <v>45978</v>
      </c>
      <c r="N1069" t="n">
        <v>143</v>
      </c>
      <c r="O1069" t="n">
        <v>115.7</v>
      </c>
      <c r="P1069" t="n">
        <v>301.73</v>
      </c>
    </row>
    <row r="1070">
      <c r="A1070" t="n">
        <v>75524</v>
      </c>
      <c r="B1070" t="n">
        <v>122</v>
      </c>
      <c r="C1070" t="inlineStr">
        <is>
          <t>Arcos</t>
        </is>
      </c>
      <c r="D1070" s="551" t="n">
        <v>46082</v>
      </c>
      <c r="E1070" t="n">
        <v>18218</v>
      </c>
      <c r="F1070" t="inlineStr">
        <is>
          <t>VERMOUTH CINZANO ROSSO ARGENTINO 1L</t>
        </is>
      </c>
      <c r="G1070" t="n">
        <v>3410</v>
      </c>
      <c r="H1070" t="n">
        <v>12</v>
      </c>
      <c r="I1070" t="inlineStr">
        <is>
          <t>GR</t>
        </is>
      </c>
      <c r="J1070" t="inlineStr">
        <is>
          <t>BEBIDAS</t>
        </is>
      </c>
      <c r="K1070" t="inlineStr">
        <is>
          <t>02/2026</t>
        </is>
      </c>
      <c r="L1070" t="n">
        <v>0</v>
      </c>
      <c r="M1070" s="551" t="n">
        <v>45985</v>
      </c>
      <c r="N1070" t="n">
        <v>24.64</v>
      </c>
      <c r="O1070" t="n">
        <v>26</v>
      </c>
      <c r="P1070" t="n">
        <v>295.68</v>
      </c>
    </row>
    <row r="1071">
      <c r="A1071" t="n">
        <v>75290</v>
      </c>
      <c r="B1071" t="n">
        <v>122</v>
      </c>
      <c r="C1071" t="inlineStr">
        <is>
          <t>Arcos</t>
        </is>
      </c>
      <c r="D1071" s="551" t="n">
        <v>46082</v>
      </c>
      <c r="E1071" t="n">
        <v>24712</v>
      </c>
      <c r="F1071" t="inlineStr">
        <is>
          <t>VERMOUTH DOLIN ROUGE 750ML</t>
        </is>
      </c>
      <c r="G1071" t="n">
        <v>5726</v>
      </c>
      <c r="H1071" t="n">
        <v>2</v>
      </c>
      <c r="I1071" t="inlineStr">
        <is>
          <t>GR</t>
        </is>
      </c>
      <c r="J1071" t="inlineStr">
        <is>
          <t>ALIMENTOS</t>
        </is>
      </c>
      <c r="K1071" t="inlineStr">
        <is>
          <t>02/2026</t>
        </is>
      </c>
      <c r="L1071" t="n">
        <v>0</v>
      </c>
      <c r="M1071" s="551" t="n">
        <v>45728</v>
      </c>
      <c r="N1071" t="n">
        <v>145.6</v>
      </c>
      <c r="O1071" t="n">
        <v>145.6</v>
      </c>
      <c r="P1071" t="n">
        <v>291.2</v>
      </c>
    </row>
    <row r="1072">
      <c r="A1072" t="n">
        <v>75508</v>
      </c>
      <c r="B1072" t="n">
        <v>122</v>
      </c>
      <c r="C1072" t="inlineStr">
        <is>
          <t>Arcos</t>
        </is>
      </c>
      <c r="D1072" s="551" t="n">
        <v>46082</v>
      </c>
      <c r="E1072" t="n">
        <v>18275</v>
      </c>
      <c r="F1072" t="inlineStr">
        <is>
          <t>RUM BACARDI 4 ANOS 750ML</t>
        </is>
      </c>
      <c r="G1072" t="n">
        <v>3355</v>
      </c>
      <c r="H1072" t="n">
        <v>3.9</v>
      </c>
      <c r="I1072" t="inlineStr">
        <is>
          <t>GR</t>
        </is>
      </c>
      <c r="J1072" t="inlineStr">
        <is>
          <t>BEBIDAS</t>
        </is>
      </c>
      <c r="K1072" t="inlineStr">
        <is>
          <t>02/2026</t>
        </is>
      </c>
      <c r="L1072" t="n">
        <v>74.64</v>
      </c>
      <c r="M1072" s="551" t="n">
        <v>46062</v>
      </c>
      <c r="N1072" t="n">
        <v>74.64</v>
      </c>
      <c r="O1072" t="n">
        <v>72.34999999999999</v>
      </c>
      <c r="P1072" t="n">
        <v>291.1</v>
      </c>
    </row>
    <row r="1073">
      <c r="A1073" t="n">
        <v>75580</v>
      </c>
      <c r="B1073" t="n">
        <v>122</v>
      </c>
      <c r="C1073" t="inlineStr">
        <is>
          <t>Arcos</t>
        </is>
      </c>
      <c r="D1073" s="551" t="n">
        <v>46082</v>
      </c>
      <c r="E1073" t="n">
        <v>26052</v>
      </c>
      <c r="F1073" t="inlineStr">
        <is>
          <t>VINHO BRANCO VALDESPINO PEDRO XIMENEZ 750ML</t>
        </is>
      </c>
      <c r="G1073" t="n">
        <v>6514</v>
      </c>
      <c r="H1073" t="n">
        <v>2</v>
      </c>
      <c r="I1073" t="inlineStr">
        <is>
          <t>GR</t>
        </is>
      </c>
      <c r="J1073" t="inlineStr">
        <is>
          <t>BEBIDAS</t>
        </is>
      </c>
      <c r="K1073" t="inlineStr">
        <is>
          <t>02/2026</t>
        </is>
      </c>
      <c r="L1073" t="n">
        <v>0</v>
      </c>
      <c r="N1073" t="n">
        <v>0</v>
      </c>
      <c r="O1073" t="n">
        <v>0</v>
      </c>
      <c r="P1073" t="n">
        <v>290</v>
      </c>
    </row>
    <row r="1074">
      <c r="A1074" t="n">
        <v>75296</v>
      </c>
      <c r="B1074" t="n">
        <v>122</v>
      </c>
      <c r="C1074" t="inlineStr">
        <is>
          <t>Arcos</t>
        </is>
      </c>
      <c r="D1074" s="551" t="n">
        <v>46082</v>
      </c>
      <c r="E1074" t="n">
        <v>21093</v>
      </c>
      <c r="F1074" t="inlineStr">
        <is>
          <t>ACUCAR REFINADO UNIAO 1KG UN</t>
        </is>
      </c>
      <c r="G1074" t="n">
        <v>1988</v>
      </c>
      <c r="H1074" t="n">
        <v>61</v>
      </c>
      <c r="I1074" t="inlineStr">
        <is>
          <t>KG</t>
        </is>
      </c>
      <c r="J1074" t="inlineStr">
        <is>
          <t>ALIMENTOS</t>
        </is>
      </c>
      <c r="K1074" t="inlineStr">
        <is>
          <t>02/2026</t>
        </is>
      </c>
      <c r="L1074" t="n">
        <v>4.5</v>
      </c>
      <c r="M1074" s="551" t="n">
        <v>46071</v>
      </c>
      <c r="N1074" t="n">
        <v>4.39</v>
      </c>
      <c r="O1074" t="n">
        <v>4.39</v>
      </c>
      <c r="P1074" t="n">
        <v>274.5</v>
      </c>
    </row>
    <row r="1075">
      <c r="A1075" t="n">
        <v>75306</v>
      </c>
      <c r="B1075" t="n">
        <v>122</v>
      </c>
      <c r="C1075" t="inlineStr">
        <is>
          <t>Arcos</t>
        </is>
      </c>
      <c r="D1075" s="551" t="n">
        <v>46082</v>
      </c>
      <c r="E1075" t="n">
        <v>20301</v>
      </c>
      <c r="F1075" t="inlineStr">
        <is>
          <t>ARROZ BRANCO TIPO 1 CAMIL C/5KG</t>
        </is>
      </c>
      <c r="G1075" t="n">
        <v>2223</v>
      </c>
      <c r="H1075" t="n">
        <v>14</v>
      </c>
      <c r="I1075" t="inlineStr">
        <is>
          <t>PC</t>
        </is>
      </c>
      <c r="J1075" t="inlineStr">
        <is>
          <t>ALIMENTOS</t>
        </is>
      </c>
      <c r="K1075" t="inlineStr">
        <is>
          <t>02/2026</t>
        </is>
      </c>
      <c r="L1075" t="n">
        <v>19.21</v>
      </c>
      <c r="M1075" s="551" t="n">
        <v>46076</v>
      </c>
      <c r="N1075" t="n">
        <v>18.9</v>
      </c>
      <c r="O1075" t="n">
        <v>18.9</v>
      </c>
      <c r="P1075" t="n">
        <v>268.94</v>
      </c>
    </row>
    <row r="1076">
      <c r="A1076" t="n">
        <v>75538</v>
      </c>
      <c r="B1076" t="n">
        <v>122</v>
      </c>
      <c r="C1076" t="inlineStr">
        <is>
          <t>Arcos</t>
        </is>
      </c>
      <c r="D1076" s="551" t="n">
        <v>46082</v>
      </c>
      <c r="E1076" t="n">
        <v>18146</v>
      </c>
      <c r="F1076" t="inlineStr">
        <is>
          <t>WHISKY CHIVAS REGAL 12 ANOS 1L</t>
        </is>
      </c>
      <c r="G1076" t="n">
        <v>3471</v>
      </c>
      <c r="H1076" t="n">
        <v>2.43</v>
      </c>
      <c r="I1076" t="inlineStr">
        <is>
          <t>GR</t>
        </is>
      </c>
      <c r="J1076" t="inlineStr">
        <is>
          <t>BEBIDAS</t>
        </is>
      </c>
      <c r="K1076" t="inlineStr">
        <is>
          <t>02/2026</t>
        </is>
      </c>
      <c r="L1076" t="n">
        <v>107.9</v>
      </c>
      <c r="M1076" s="551" t="n">
        <v>46057</v>
      </c>
      <c r="N1076" t="n">
        <v>107.9</v>
      </c>
      <c r="O1076" t="n">
        <v>99</v>
      </c>
      <c r="P1076" t="n">
        <v>262.2</v>
      </c>
    </row>
    <row r="1077">
      <c r="A1077" t="n">
        <v>75490</v>
      </c>
      <c r="B1077" t="n">
        <v>122</v>
      </c>
      <c r="C1077" t="inlineStr">
        <is>
          <t>Arcos</t>
        </is>
      </c>
      <c r="D1077" s="551" t="n">
        <v>46082</v>
      </c>
      <c r="E1077" t="n">
        <v>18363</v>
      </c>
      <c r="F1077" t="inlineStr">
        <is>
          <t>GIN PRINCIPE DE LOS APOSTOLES 750ML</t>
        </is>
      </c>
      <c r="G1077" t="n">
        <v>3275</v>
      </c>
      <c r="H1077" t="n">
        <v>1</v>
      </c>
      <c r="I1077" t="inlineStr">
        <is>
          <t>UN</t>
        </is>
      </c>
      <c r="J1077" t="inlineStr">
        <is>
          <t>BEBIDAS</t>
        </is>
      </c>
      <c r="K1077" t="inlineStr">
        <is>
          <t>02/2026</t>
        </is>
      </c>
      <c r="L1077" t="n">
        <v>0</v>
      </c>
      <c r="N1077" t="n">
        <v>0</v>
      </c>
      <c r="O1077" t="n">
        <v>0</v>
      </c>
      <c r="P1077" t="n">
        <v>256.5</v>
      </c>
    </row>
    <row r="1078">
      <c r="A1078" t="n">
        <v>75300</v>
      </c>
      <c r="B1078" t="n">
        <v>122</v>
      </c>
      <c r="C1078" t="inlineStr">
        <is>
          <t>Arcos</t>
        </is>
      </c>
      <c r="D1078" s="551" t="n">
        <v>46082</v>
      </c>
      <c r="E1078" t="n">
        <v>25315</v>
      </c>
      <c r="F1078" t="inlineStr">
        <is>
          <t>ALGA MARINHA YAKI SUSHI NORI C/280G</t>
        </is>
      </c>
      <c r="G1078" t="n">
        <v>2306</v>
      </c>
      <c r="H1078" t="n">
        <v>8</v>
      </c>
      <c r="I1078" t="inlineStr">
        <is>
          <t>PC</t>
        </is>
      </c>
      <c r="J1078" t="inlineStr">
        <is>
          <t>ALIMENTOS</t>
        </is>
      </c>
      <c r="K1078" t="inlineStr">
        <is>
          <t>02/2026</t>
        </is>
      </c>
      <c r="L1078" t="n">
        <v>0</v>
      </c>
      <c r="M1078" s="551" t="n">
        <v>46049</v>
      </c>
      <c r="N1078" t="n">
        <v>31.9</v>
      </c>
      <c r="O1078" t="n">
        <v>31.9</v>
      </c>
      <c r="P1078" t="n">
        <v>255.2</v>
      </c>
    </row>
    <row r="1079">
      <c r="A1079" t="n">
        <v>75379</v>
      </c>
      <c r="B1079" t="n">
        <v>122</v>
      </c>
      <c r="C1079" t="inlineStr">
        <is>
          <t>Arcos</t>
        </is>
      </c>
      <c r="D1079" s="551" t="n">
        <v>46082</v>
      </c>
      <c r="E1079" t="n">
        <v>20349</v>
      </c>
      <c r="F1079" t="inlineStr">
        <is>
          <t>POLENTA PRE COZIDA DIVELLA 500G</t>
        </is>
      </c>
      <c r="G1079" t="n">
        <v>2205</v>
      </c>
      <c r="H1079" t="n">
        <v>20</v>
      </c>
      <c r="I1079" t="inlineStr">
        <is>
          <t>PC</t>
        </is>
      </c>
      <c r="J1079" t="inlineStr">
        <is>
          <t>ALIMENTOS</t>
        </is>
      </c>
      <c r="K1079" t="inlineStr">
        <is>
          <t>02/2026</t>
        </is>
      </c>
      <c r="L1079" t="n">
        <v>12.75</v>
      </c>
      <c r="M1079" s="551" t="n">
        <v>46056</v>
      </c>
      <c r="N1079" t="n">
        <v>12.75</v>
      </c>
      <c r="O1079" t="n">
        <v>12.75</v>
      </c>
      <c r="P1079" t="n">
        <v>255</v>
      </c>
    </row>
    <row r="1080">
      <c r="A1080" t="n">
        <v>75466</v>
      </c>
      <c r="B1080" t="n">
        <v>122</v>
      </c>
      <c r="C1080" t="inlineStr">
        <is>
          <t>Arcos</t>
        </is>
      </c>
      <c r="D1080" s="551" t="n">
        <v>46082</v>
      </c>
      <c r="E1080" t="n">
        <v>26584</v>
      </c>
      <c r="F1080" t="inlineStr">
        <is>
          <t>COXAO MOLE ANGUS FREDDI PORCIONADO EM 100G KG</t>
        </is>
      </c>
      <c r="G1080" t="n">
        <v>6802</v>
      </c>
      <c r="H1080" t="n">
        <v>3.14</v>
      </c>
      <c r="I1080" t="inlineStr">
        <is>
          <t>KG</t>
        </is>
      </c>
      <c r="J1080" t="inlineStr">
        <is>
          <t>ALIMENTOS</t>
        </is>
      </c>
      <c r="K1080" t="inlineStr">
        <is>
          <t>02/2026</t>
        </is>
      </c>
      <c r="L1080" t="n">
        <v>81</v>
      </c>
      <c r="M1080" s="551" t="n">
        <v>46069</v>
      </c>
      <c r="N1080" t="n">
        <v>81</v>
      </c>
      <c r="O1080" t="n">
        <v>81</v>
      </c>
      <c r="P1080" t="n">
        <v>254.34</v>
      </c>
    </row>
    <row r="1081">
      <c r="A1081" t="n">
        <v>75443</v>
      </c>
      <c r="B1081" t="n">
        <v>122</v>
      </c>
      <c r="C1081" t="inlineStr">
        <is>
          <t>Arcos</t>
        </is>
      </c>
      <c r="D1081" s="551" t="n">
        <v>46082</v>
      </c>
      <c r="E1081" t="n">
        <v>25416</v>
      </c>
      <c r="F1081" t="inlineStr">
        <is>
          <t>LEITE DE AVEIA NUDE C/1L UN</t>
        </is>
      </c>
      <c r="G1081" t="n">
        <v>6098</v>
      </c>
      <c r="H1081" t="n">
        <v>17</v>
      </c>
      <c r="I1081" t="inlineStr">
        <is>
          <t>UN</t>
        </is>
      </c>
      <c r="J1081" t="inlineStr">
        <is>
          <t>ALIMENTOS</t>
        </is>
      </c>
      <c r="K1081" t="inlineStr">
        <is>
          <t>02/2026</t>
        </is>
      </c>
      <c r="L1081" t="n">
        <v>0</v>
      </c>
      <c r="M1081" s="551" t="n">
        <v>46048</v>
      </c>
      <c r="N1081" t="n">
        <v>14.9</v>
      </c>
      <c r="O1081" t="n">
        <v>14.9</v>
      </c>
      <c r="P1081" t="n">
        <v>253.3</v>
      </c>
    </row>
    <row r="1082">
      <c r="A1082" t="n">
        <v>75316</v>
      </c>
      <c r="B1082" t="n">
        <v>122</v>
      </c>
      <c r="C1082" t="inlineStr">
        <is>
          <t>Arcos</t>
        </is>
      </c>
      <c r="D1082" s="551" t="n">
        <v>46082</v>
      </c>
      <c r="E1082" t="n">
        <v>21073</v>
      </c>
      <c r="F1082" t="inlineStr">
        <is>
          <t>CALDA DE AGAVE AZUL JASMINE ORGANICO 330ML UN</t>
        </is>
      </c>
      <c r="G1082" t="n">
        <v>1994</v>
      </c>
      <c r="H1082" t="n">
        <v>5</v>
      </c>
      <c r="I1082" t="inlineStr">
        <is>
          <t>UN</t>
        </is>
      </c>
      <c r="J1082" t="inlineStr">
        <is>
          <t>ALIMENTOS</t>
        </is>
      </c>
      <c r="K1082" t="inlineStr">
        <is>
          <t>02/2026</t>
        </is>
      </c>
      <c r="L1082" t="n">
        <v>48.9</v>
      </c>
      <c r="M1082" s="551" t="n">
        <v>46078</v>
      </c>
      <c r="N1082" t="n">
        <v>48.9</v>
      </c>
      <c r="O1082" t="n">
        <v>48.9</v>
      </c>
      <c r="P1082" t="n">
        <v>244.5</v>
      </c>
    </row>
    <row r="1083">
      <c r="A1083" t="n">
        <v>75299</v>
      </c>
      <c r="B1083" t="n">
        <v>122</v>
      </c>
      <c r="C1083" t="inlineStr">
        <is>
          <t>Arcos</t>
        </is>
      </c>
      <c r="D1083" s="551" t="n">
        <v>46082</v>
      </c>
      <c r="E1083" t="n">
        <v>20757</v>
      </c>
      <c r="F1083" t="inlineStr">
        <is>
          <t>ALCAPARRA MEDIA DI SALERNO C/2KG</t>
        </is>
      </c>
      <c r="G1083" t="n">
        <v>2086</v>
      </c>
      <c r="H1083" t="n">
        <v>3</v>
      </c>
      <c r="I1083" t="inlineStr">
        <is>
          <t>BD</t>
        </is>
      </c>
      <c r="J1083" t="inlineStr">
        <is>
          <t>ALIMENTOS</t>
        </is>
      </c>
      <c r="K1083" t="inlineStr">
        <is>
          <t>02/2026</t>
        </is>
      </c>
      <c r="L1083" t="n">
        <v>81</v>
      </c>
      <c r="M1083" s="551" t="n">
        <v>46065</v>
      </c>
      <c r="N1083" t="n">
        <v>81</v>
      </c>
      <c r="O1083" t="n">
        <v>78.3</v>
      </c>
      <c r="P1083" t="n">
        <v>243</v>
      </c>
    </row>
    <row r="1084">
      <c r="A1084" t="n">
        <v>75561</v>
      </c>
      <c r="B1084" t="n">
        <v>122</v>
      </c>
      <c r="C1084" t="inlineStr">
        <is>
          <t>Arcos</t>
        </is>
      </c>
      <c r="D1084" s="551" t="n">
        <v>46082</v>
      </c>
      <c r="E1084" t="n">
        <v>17974</v>
      </c>
      <c r="F1084" t="inlineStr">
        <is>
          <t>AGUA DE COCO KERO COCO 1L</t>
        </is>
      </c>
      <c r="G1084" t="n">
        <v>3613</v>
      </c>
      <c r="H1084" t="n">
        <v>18</v>
      </c>
      <c r="I1084" t="inlineStr">
        <is>
          <t>UN</t>
        </is>
      </c>
      <c r="J1084" t="inlineStr">
        <is>
          <t>BEBIDAS</t>
        </is>
      </c>
      <c r="K1084" t="inlineStr">
        <is>
          <t>02/2026</t>
        </is>
      </c>
      <c r="L1084" t="n">
        <v>13.5</v>
      </c>
      <c r="M1084" s="551" t="n">
        <v>46077</v>
      </c>
      <c r="N1084" t="n">
        <v>13.5</v>
      </c>
      <c r="O1084" t="n">
        <v>13.5</v>
      </c>
      <c r="P1084" t="n">
        <v>243</v>
      </c>
    </row>
    <row r="1085">
      <c r="A1085" t="n">
        <v>75355</v>
      </c>
      <c r="B1085" t="n">
        <v>122</v>
      </c>
      <c r="C1085" t="inlineStr">
        <is>
          <t>Arcos</t>
        </is>
      </c>
      <c r="D1085" s="551" t="n">
        <v>46082</v>
      </c>
      <c r="E1085" t="n">
        <v>25478</v>
      </c>
      <c r="F1085" t="inlineStr">
        <is>
          <t xml:space="preserve">LEITE INTEGRAL LEITISSIMO 1L </t>
        </is>
      </c>
      <c r="G1085" t="n">
        <v>6129</v>
      </c>
      <c r="H1085" t="n">
        <v>28</v>
      </c>
      <c r="I1085" t="inlineStr">
        <is>
          <t>UN</t>
        </is>
      </c>
      <c r="J1085" t="inlineStr">
        <is>
          <t>ALIMENTOS</t>
        </is>
      </c>
      <c r="K1085" t="inlineStr">
        <is>
          <t>02/2026</t>
        </is>
      </c>
      <c r="L1085" t="n">
        <v>8.550000000000001</v>
      </c>
      <c r="M1085" s="551" t="n">
        <v>46063</v>
      </c>
      <c r="N1085" t="n">
        <v>8.550000000000001</v>
      </c>
      <c r="O1085" t="n">
        <v>8.550000000000001</v>
      </c>
      <c r="P1085" t="n">
        <v>239.4</v>
      </c>
    </row>
    <row r="1086">
      <c r="A1086" t="n">
        <v>75446</v>
      </c>
      <c r="B1086" t="n">
        <v>122</v>
      </c>
      <c r="C1086" t="inlineStr">
        <is>
          <t>Arcos</t>
        </is>
      </c>
      <c r="D1086" s="551" t="n">
        <v>46082</v>
      </c>
      <c r="E1086" t="n">
        <v>19409</v>
      </c>
      <c r="F1086" t="inlineStr">
        <is>
          <t>MANTEIGA DE GARRAFA SERTA NORTE 450G UN</t>
        </is>
      </c>
      <c r="G1086" t="n">
        <v>2760</v>
      </c>
      <c r="H1086" t="n">
        <v>9</v>
      </c>
      <c r="I1086" t="inlineStr">
        <is>
          <t>UN</t>
        </is>
      </c>
      <c r="J1086" t="inlineStr">
        <is>
          <t>ALIMENTOS</t>
        </is>
      </c>
      <c r="K1086" t="inlineStr">
        <is>
          <t>02/2026</t>
        </is>
      </c>
      <c r="L1086" t="n">
        <v>25.9</v>
      </c>
      <c r="M1086" s="551" t="n">
        <v>46071</v>
      </c>
      <c r="N1086" t="n">
        <v>25.9</v>
      </c>
      <c r="O1086" t="n">
        <v>24.88</v>
      </c>
      <c r="P1086" t="n">
        <v>233.1</v>
      </c>
    </row>
    <row r="1087">
      <c r="A1087" t="n">
        <v>75571</v>
      </c>
      <c r="B1087" t="n">
        <v>122</v>
      </c>
      <c r="C1087" t="inlineStr">
        <is>
          <t>Arcos</t>
        </is>
      </c>
      <c r="D1087" s="551" t="n">
        <v>46082</v>
      </c>
      <c r="E1087" t="n">
        <v>17881</v>
      </c>
      <c r="F1087" t="inlineStr">
        <is>
          <t>SODA LIMONADA ANTARCTICA LATA 350ML C/12</t>
        </is>
      </c>
      <c r="G1087" t="n">
        <v>3675</v>
      </c>
      <c r="H1087" t="n">
        <v>11.25</v>
      </c>
      <c r="I1087" t="inlineStr">
        <is>
          <t>PC</t>
        </is>
      </c>
      <c r="J1087" t="inlineStr">
        <is>
          <t>BEBIDAS</t>
        </is>
      </c>
      <c r="K1087" t="inlineStr">
        <is>
          <t>02/2026</t>
        </is>
      </c>
      <c r="L1087" t="n">
        <v>20.11</v>
      </c>
      <c r="M1087" s="551" t="n">
        <v>46056</v>
      </c>
      <c r="N1087" t="n">
        <v>20.11</v>
      </c>
      <c r="O1087" t="n">
        <v>25.53</v>
      </c>
      <c r="P1087" t="n">
        <v>226.24</v>
      </c>
    </row>
    <row r="1088">
      <c r="A1088" t="n">
        <v>75468</v>
      </c>
      <c r="B1088" t="n">
        <v>122</v>
      </c>
      <c r="C1088" t="inlineStr">
        <is>
          <t>Arcos</t>
        </is>
      </c>
      <c r="D1088" s="551" t="n">
        <v>46082</v>
      </c>
      <c r="E1088" t="n">
        <v>19017</v>
      </c>
      <c r="F1088" t="inlineStr">
        <is>
          <t>FILE DE FRANGO KG</t>
        </is>
      </c>
      <c r="G1088" t="n">
        <v>2893</v>
      </c>
      <c r="H1088" t="n">
        <v>15.08</v>
      </c>
      <c r="I1088" t="inlineStr">
        <is>
          <t>KG</t>
        </is>
      </c>
      <c r="J1088" t="inlineStr">
        <is>
          <t>ALIMENTOS</t>
        </is>
      </c>
      <c r="K1088" t="inlineStr">
        <is>
          <t>02/2026</t>
        </is>
      </c>
      <c r="L1088" t="n">
        <v>14.99</v>
      </c>
      <c r="M1088" s="551" t="n">
        <v>46077</v>
      </c>
      <c r="N1088" t="n">
        <v>14.99</v>
      </c>
      <c r="O1088" t="n">
        <v>14.99</v>
      </c>
      <c r="P1088" t="n">
        <v>226.05</v>
      </c>
    </row>
    <row r="1089">
      <c r="A1089" t="n">
        <v>75437</v>
      </c>
      <c r="B1089" t="n">
        <v>122</v>
      </c>
      <c r="C1089" t="inlineStr">
        <is>
          <t>Arcos</t>
        </is>
      </c>
      <c r="D1089" s="551" t="n">
        <v>46082</v>
      </c>
      <c r="E1089" t="n">
        <v>24676</v>
      </c>
      <c r="F1089" t="inlineStr">
        <is>
          <t>ACIDO ASCORBICO C/1KG</t>
        </is>
      </c>
      <c r="G1089" t="n">
        <v>5710</v>
      </c>
      <c r="H1089" t="n">
        <v>4</v>
      </c>
      <c r="I1089" t="inlineStr">
        <is>
          <t>PC</t>
        </is>
      </c>
      <c r="J1089" t="inlineStr">
        <is>
          <t>ALIMENTOS</t>
        </is>
      </c>
      <c r="K1089" t="inlineStr">
        <is>
          <t>02/2026</t>
        </is>
      </c>
      <c r="L1089" t="n">
        <v>55</v>
      </c>
      <c r="M1089" s="551" t="n">
        <v>46056</v>
      </c>
      <c r="N1089" t="n">
        <v>55</v>
      </c>
      <c r="O1089" t="n">
        <v>49</v>
      </c>
      <c r="P1089" t="n">
        <v>220</v>
      </c>
    </row>
    <row r="1090">
      <c r="A1090" t="n">
        <v>75324</v>
      </c>
      <c r="B1090" t="n">
        <v>122</v>
      </c>
      <c r="C1090" t="inlineStr">
        <is>
          <t>Arcos</t>
        </is>
      </c>
      <c r="D1090" s="551" t="n">
        <v>46082</v>
      </c>
      <c r="E1090" t="n">
        <v>26187</v>
      </c>
      <c r="F1090" t="inlineStr">
        <is>
          <t>CHOCOLATE BRANCO EM GOTAS SICAO</t>
        </is>
      </c>
      <c r="G1090" t="n">
        <v>2033</v>
      </c>
      <c r="H1090" t="n">
        <v>1</v>
      </c>
      <c r="I1090" t="inlineStr">
        <is>
          <t>PT</t>
        </is>
      </c>
      <c r="J1090" t="inlineStr">
        <is>
          <t>ALIMENTOS</t>
        </is>
      </c>
      <c r="K1090" t="inlineStr">
        <is>
          <t>02/2026</t>
        </is>
      </c>
      <c r="L1090" t="n">
        <v>0</v>
      </c>
      <c r="M1090" s="551" t="n">
        <v>46001</v>
      </c>
      <c r="N1090" t="n">
        <v>214.82</v>
      </c>
      <c r="O1090" t="n">
        <v>209.9</v>
      </c>
      <c r="P1090" t="n">
        <v>214.82</v>
      </c>
    </row>
    <row r="1091">
      <c r="A1091" t="n">
        <v>75497</v>
      </c>
      <c r="B1091" t="n">
        <v>122</v>
      </c>
      <c r="C1091" t="inlineStr">
        <is>
          <t>Arcos</t>
        </is>
      </c>
      <c r="D1091" s="551" t="n">
        <v>46082</v>
      </c>
      <c r="E1091" t="n">
        <v>18327</v>
      </c>
      <c r="F1091" t="inlineStr">
        <is>
          <t>LICOR COINTREAU 700ML</t>
        </is>
      </c>
      <c r="G1091" t="n">
        <v>3306</v>
      </c>
      <c r="H1091" t="n">
        <v>1.95</v>
      </c>
      <c r="I1091" t="inlineStr">
        <is>
          <t>GR</t>
        </is>
      </c>
      <c r="J1091" t="inlineStr">
        <is>
          <t>BEBIDAS</t>
        </is>
      </c>
      <c r="K1091" t="inlineStr">
        <is>
          <t>02/2026</t>
        </is>
      </c>
      <c r="L1091" t="n">
        <v>0</v>
      </c>
      <c r="M1091" s="551" t="n">
        <v>45979</v>
      </c>
      <c r="N1091" t="n">
        <v>110</v>
      </c>
      <c r="O1091" t="n">
        <v>104.73</v>
      </c>
      <c r="P1091" t="n">
        <v>214.5</v>
      </c>
    </row>
    <row r="1092">
      <c r="A1092" t="n">
        <v>75503</v>
      </c>
      <c r="B1092" t="n">
        <v>122</v>
      </c>
      <c r="C1092" t="inlineStr">
        <is>
          <t>Arcos</t>
        </is>
      </c>
      <c r="D1092" s="551" t="n">
        <v>46082</v>
      </c>
      <c r="E1092" t="n">
        <v>18308</v>
      </c>
      <c r="F1092" t="inlineStr">
        <is>
          <t>LICOR LUXARDO BITTER BIANCO 750ML</t>
        </is>
      </c>
      <c r="G1092" t="n">
        <v>3325</v>
      </c>
      <c r="H1092" t="n">
        <v>3.75</v>
      </c>
      <c r="I1092" t="inlineStr">
        <is>
          <t>UN</t>
        </is>
      </c>
      <c r="J1092" t="inlineStr">
        <is>
          <t>BEBIDAS</t>
        </is>
      </c>
      <c r="K1092" t="inlineStr">
        <is>
          <t>02/2026</t>
        </is>
      </c>
      <c r="L1092" t="n">
        <v>0</v>
      </c>
      <c r="N1092" t="n">
        <v>0</v>
      </c>
      <c r="O1092" t="n">
        <v>0</v>
      </c>
      <c r="P1092" t="n">
        <v>213.75</v>
      </c>
    </row>
    <row r="1093">
      <c r="A1093" t="n">
        <v>75493</v>
      </c>
      <c r="B1093" t="n">
        <v>122</v>
      </c>
      <c r="C1093" t="inlineStr">
        <is>
          <t>Arcos</t>
        </is>
      </c>
      <c r="D1093" s="551" t="n">
        <v>46082</v>
      </c>
      <c r="E1093" t="n">
        <v>18352</v>
      </c>
      <c r="F1093" t="inlineStr">
        <is>
          <t>GIN THE BOTANIST 700ML</t>
        </is>
      </c>
      <c r="G1093" t="n">
        <v>3283</v>
      </c>
      <c r="H1093" t="n">
        <v>1</v>
      </c>
      <c r="I1093" t="inlineStr">
        <is>
          <t>UN</t>
        </is>
      </c>
      <c r="J1093" t="inlineStr">
        <is>
          <t>BEBIDAS</t>
        </is>
      </c>
      <c r="K1093" t="inlineStr">
        <is>
          <t>02/2026</t>
        </is>
      </c>
      <c r="L1093" t="n">
        <v>0</v>
      </c>
      <c r="N1093" t="n">
        <v>0</v>
      </c>
      <c r="O1093" t="n">
        <v>0</v>
      </c>
      <c r="P1093" t="n">
        <v>213.33</v>
      </c>
    </row>
    <row r="1094">
      <c r="A1094" t="n">
        <v>75380</v>
      </c>
      <c r="B1094" t="n">
        <v>122</v>
      </c>
      <c r="C1094" t="inlineStr">
        <is>
          <t>Arcos</t>
        </is>
      </c>
      <c r="D1094" s="551" t="n">
        <v>46082</v>
      </c>
      <c r="E1094" t="n">
        <v>20488</v>
      </c>
      <c r="F1094" t="inlineStr">
        <is>
          <t>PRESUNTO COZIDO MAGRO SADIA KG</t>
        </is>
      </c>
      <c r="G1094" t="n">
        <v>2157</v>
      </c>
      <c r="H1094" t="n">
        <v>7.5</v>
      </c>
      <c r="I1094" t="inlineStr">
        <is>
          <t>KG</t>
        </is>
      </c>
      <c r="J1094" t="inlineStr">
        <is>
          <t>ALIMENTOS</t>
        </is>
      </c>
      <c r="K1094" t="inlineStr">
        <is>
          <t>02/2026</t>
        </is>
      </c>
      <c r="L1094" t="n">
        <v>0</v>
      </c>
      <c r="M1094" s="551" t="n">
        <v>45978</v>
      </c>
      <c r="N1094" t="n">
        <v>28.35</v>
      </c>
      <c r="O1094" t="n">
        <v>28.95</v>
      </c>
      <c r="P1094" t="n">
        <v>212.62</v>
      </c>
    </row>
    <row r="1095">
      <c r="A1095" t="n">
        <v>75308</v>
      </c>
      <c r="B1095" t="n">
        <v>122</v>
      </c>
      <c r="C1095" t="inlineStr">
        <is>
          <t>Arcos</t>
        </is>
      </c>
      <c r="D1095" s="551" t="n">
        <v>46082</v>
      </c>
      <c r="E1095" t="n">
        <v>21030</v>
      </c>
      <c r="F1095" t="inlineStr">
        <is>
          <t>AZEITE EXTRA VIRGEM GALLO 250ML UN</t>
        </is>
      </c>
      <c r="G1095" t="n">
        <v>2001</v>
      </c>
      <c r="H1095" t="n">
        <v>11</v>
      </c>
      <c r="I1095" t="inlineStr">
        <is>
          <t>UN</t>
        </is>
      </c>
      <c r="J1095" t="inlineStr">
        <is>
          <t>ALIMENTOS</t>
        </is>
      </c>
      <c r="K1095" t="inlineStr">
        <is>
          <t>02/2026</t>
        </is>
      </c>
      <c r="L1095" t="n">
        <v>0</v>
      </c>
      <c r="M1095" s="551" t="n">
        <v>46028</v>
      </c>
      <c r="N1095" t="n">
        <v>19.2</v>
      </c>
      <c r="O1095" t="n">
        <v>19.06</v>
      </c>
      <c r="P1095" t="n">
        <v>211.2</v>
      </c>
    </row>
    <row r="1096">
      <c r="A1096" t="n">
        <v>75377</v>
      </c>
      <c r="B1096" t="n">
        <v>122</v>
      </c>
      <c r="C1096" t="inlineStr">
        <is>
          <t>Arcos</t>
        </is>
      </c>
      <c r="D1096" s="551" t="n">
        <v>46082</v>
      </c>
      <c r="E1096" t="n">
        <v>20621</v>
      </c>
      <c r="F1096" t="inlineStr">
        <is>
          <t>PEPINO EM CONSERVA HEMMER C/300G</t>
        </is>
      </c>
      <c r="G1096" t="n">
        <v>2117</v>
      </c>
      <c r="H1096" t="n">
        <v>8</v>
      </c>
      <c r="I1096" t="inlineStr">
        <is>
          <t>PT</t>
        </is>
      </c>
      <c r="J1096" t="inlineStr">
        <is>
          <t>ALIMENTOS</t>
        </is>
      </c>
      <c r="K1096" t="inlineStr">
        <is>
          <t>02/2026</t>
        </is>
      </c>
      <c r="L1096" t="n">
        <v>0</v>
      </c>
      <c r="M1096" s="551" t="n">
        <v>46044</v>
      </c>
      <c r="N1096" t="n">
        <v>26</v>
      </c>
      <c r="O1096" t="n">
        <v>22.98</v>
      </c>
      <c r="P1096" t="n">
        <v>208</v>
      </c>
    </row>
    <row r="1097">
      <c r="A1097" t="n">
        <v>75361</v>
      </c>
      <c r="B1097" t="n">
        <v>122</v>
      </c>
      <c r="C1097" t="inlineStr">
        <is>
          <t>Arcos</t>
        </is>
      </c>
      <c r="D1097" s="551" t="n">
        <v>46082</v>
      </c>
      <c r="E1097" t="n">
        <v>20007</v>
      </c>
      <c r="F1097" t="inlineStr">
        <is>
          <t>MAIONESE HELLMANNS C/3KG</t>
        </is>
      </c>
      <c r="G1097" t="n">
        <v>2343</v>
      </c>
      <c r="H1097" t="n">
        <v>4</v>
      </c>
      <c r="I1097" t="inlineStr">
        <is>
          <t>BD</t>
        </is>
      </c>
      <c r="J1097" t="inlineStr">
        <is>
          <t>ALIMENTOS</t>
        </is>
      </c>
      <c r="K1097" t="inlineStr">
        <is>
          <t>02/2026</t>
        </is>
      </c>
      <c r="L1097" t="n">
        <v>50.9</v>
      </c>
      <c r="M1097" s="551" t="n">
        <v>46071</v>
      </c>
      <c r="N1097" t="n">
        <v>50.9</v>
      </c>
      <c r="O1097" t="n">
        <v>41.9</v>
      </c>
      <c r="P1097" t="n">
        <v>203.6</v>
      </c>
    </row>
    <row r="1098">
      <c r="A1098" t="n">
        <v>75325</v>
      </c>
      <c r="B1098" t="n">
        <v>122</v>
      </c>
      <c r="C1098" t="inlineStr">
        <is>
          <t>Arcos</t>
        </is>
      </c>
      <c r="D1098" s="551" t="n">
        <v>46082</v>
      </c>
      <c r="E1098" t="n">
        <v>25807</v>
      </c>
      <c r="F1098" t="inlineStr">
        <is>
          <t>CHOCOLATE EM BARRA MEIO AMARGO C/2,1KG SICAO</t>
        </is>
      </c>
      <c r="G1098" t="n">
        <v>6344</v>
      </c>
      <c r="H1098" t="n">
        <v>1</v>
      </c>
      <c r="I1098" t="inlineStr">
        <is>
          <t>UN</t>
        </is>
      </c>
      <c r="J1098" t="inlineStr">
        <is>
          <t>ALIMENTOS</t>
        </is>
      </c>
      <c r="K1098" t="inlineStr">
        <is>
          <t>02/2026</t>
        </is>
      </c>
      <c r="L1098" t="n">
        <v>0</v>
      </c>
      <c r="M1098" s="551" t="n">
        <v>46009</v>
      </c>
      <c r="N1098" t="n">
        <v>202</v>
      </c>
      <c r="O1098" t="n">
        <v>202.53</v>
      </c>
      <c r="P1098" t="n">
        <v>202</v>
      </c>
    </row>
    <row r="1099">
      <c r="A1099" t="n">
        <v>75477</v>
      </c>
      <c r="B1099" t="n">
        <v>122</v>
      </c>
      <c r="C1099" t="inlineStr">
        <is>
          <t>Arcos</t>
        </is>
      </c>
      <c r="D1099" s="551" t="n">
        <v>46082</v>
      </c>
      <c r="E1099" t="n">
        <v>18542</v>
      </c>
      <c r="F1099" t="inlineStr">
        <is>
          <t>APERITIVO CYNAR 70 PROOF 1L</t>
        </is>
      </c>
      <c r="G1099" t="n">
        <v>3136</v>
      </c>
      <c r="H1099" t="n">
        <v>1.85</v>
      </c>
      <c r="I1099" t="inlineStr">
        <is>
          <t>GR</t>
        </is>
      </c>
      <c r="J1099" t="inlineStr">
        <is>
          <t>BEBIDAS</t>
        </is>
      </c>
      <c r="K1099" t="inlineStr">
        <is>
          <t>02/2026</t>
        </is>
      </c>
      <c r="L1099" t="n">
        <v>0</v>
      </c>
      <c r="M1099" s="551" t="n">
        <v>45985</v>
      </c>
      <c r="N1099" t="n">
        <v>109.11</v>
      </c>
      <c r="O1099" t="n">
        <v>90.90000000000001</v>
      </c>
      <c r="P1099" t="n">
        <v>201.85</v>
      </c>
    </row>
    <row r="1100">
      <c r="A1100" t="n">
        <v>75381</v>
      </c>
      <c r="B1100" t="n">
        <v>122</v>
      </c>
      <c r="C1100" t="inlineStr">
        <is>
          <t>Arcos</t>
        </is>
      </c>
      <c r="D1100" s="551" t="n">
        <v>46082</v>
      </c>
      <c r="E1100" t="n">
        <v>20332</v>
      </c>
      <c r="F1100" t="inlineStr">
        <is>
          <t>SAGU DE MANDIOCA YOKI C/500G</t>
        </is>
      </c>
      <c r="G1100" t="n">
        <v>2208</v>
      </c>
      <c r="H1100" t="n">
        <v>15</v>
      </c>
      <c r="I1100" t="inlineStr">
        <is>
          <t>PC</t>
        </is>
      </c>
      <c r="J1100" t="inlineStr">
        <is>
          <t>ALIMENTOS</t>
        </is>
      </c>
      <c r="K1100" t="inlineStr">
        <is>
          <t>02/2026</t>
        </is>
      </c>
      <c r="L1100" t="n">
        <v>13.4</v>
      </c>
      <c r="M1100" s="551" t="n">
        <v>46077</v>
      </c>
      <c r="N1100" t="n">
        <v>13.4</v>
      </c>
      <c r="O1100" t="n">
        <v>13.4</v>
      </c>
      <c r="P1100" t="n">
        <v>201</v>
      </c>
    </row>
    <row r="1101">
      <c r="A1101" t="n">
        <v>75488</v>
      </c>
      <c r="B1101" t="n">
        <v>122</v>
      </c>
      <c r="C1101" t="inlineStr">
        <is>
          <t>Arcos</t>
        </is>
      </c>
      <c r="D1101" s="551" t="n">
        <v>46082</v>
      </c>
      <c r="E1101" t="n">
        <v>18372</v>
      </c>
      <c r="F1101" t="inlineStr">
        <is>
          <t>GIN HENDRICKS 750ML</t>
        </is>
      </c>
      <c r="G1101" t="n">
        <v>3267</v>
      </c>
      <c r="H1101" t="n">
        <v>1.26</v>
      </c>
      <c r="I1101" t="inlineStr">
        <is>
          <t>GR</t>
        </is>
      </c>
      <c r="J1101" t="inlineStr">
        <is>
          <t>BEBIDAS</t>
        </is>
      </c>
      <c r="K1101" t="inlineStr">
        <is>
          <t>02/2026</t>
        </is>
      </c>
      <c r="L1101" t="n">
        <v>0</v>
      </c>
      <c r="N1101" t="n">
        <v>0</v>
      </c>
      <c r="O1101" t="n">
        <v>142.34</v>
      </c>
      <c r="P1101" t="n">
        <v>196.56</v>
      </c>
    </row>
    <row r="1102">
      <c r="A1102" t="n">
        <v>75293</v>
      </c>
      <c r="B1102" t="n">
        <v>122</v>
      </c>
      <c r="C1102" t="inlineStr">
        <is>
          <t>Arcos</t>
        </is>
      </c>
      <c r="D1102" s="551" t="n">
        <v>46082</v>
      </c>
      <c r="E1102" t="n">
        <v>23992</v>
      </c>
      <c r="F1102" t="inlineStr">
        <is>
          <t>ACIDO MALICO KG</t>
        </is>
      </c>
      <c r="G1102" t="n">
        <v>2216</v>
      </c>
      <c r="H1102" t="n">
        <v>3</v>
      </c>
      <c r="I1102" t="inlineStr">
        <is>
          <t>KG</t>
        </is>
      </c>
      <c r="J1102" t="inlineStr">
        <is>
          <t>ALIMENTOS</t>
        </is>
      </c>
      <c r="K1102" t="inlineStr">
        <is>
          <t>02/2026</t>
        </is>
      </c>
      <c r="L1102" t="n">
        <v>65</v>
      </c>
      <c r="M1102" s="551" t="n">
        <v>46056</v>
      </c>
      <c r="N1102" t="n">
        <v>65</v>
      </c>
      <c r="O1102" t="n">
        <v>59.78</v>
      </c>
      <c r="P1102" t="n">
        <v>195</v>
      </c>
    </row>
    <row r="1103">
      <c r="A1103" t="n">
        <v>75507</v>
      </c>
      <c r="B1103" t="n">
        <v>122</v>
      </c>
      <c r="C1103" t="inlineStr">
        <is>
          <t>Arcos</t>
        </is>
      </c>
      <c r="D1103" s="551" t="n">
        <v>46082</v>
      </c>
      <c r="E1103" t="n">
        <v>18510</v>
      </c>
      <c r="F1103" t="inlineStr">
        <is>
          <t>PEYCHAUD AROMATIC COCKTAIL BITTERS 148ML</t>
        </is>
      </c>
      <c r="G1103" t="n">
        <v>3150</v>
      </c>
      <c r="H1103" t="n">
        <v>1.82</v>
      </c>
      <c r="I1103" t="inlineStr">
        <is>
          <t>UN</t>
        </is>
      </c>
      <c r="J1103" t="inlineStr">
        <is>
          <t>BEBIDAS</t>
        </is>
      </c>
      <c r="K1103" t="inlineStr">
        <is>
          <t>02/2026</t>
        </is>
      </c>
      <c r="L1103" t="n">
        <v>0</v>
      </c>
      <c r="M1103" s="551" t="n">
        <v>45820</v>
      </c>
      <c r="N1103" t="n">
        <v>104.5</v>
      </c>
      <c r="O1103" t="n">
        <v>118.3</v>
      </c>
      <c r="P1103" t="n">
        <v>190.19</v>
      </c>
    </row>
    <row r="1104">
      <c r="A1104" t="n">
        <v>75478</v>
      </c>
      <c r="B1104" t="n">
        <v>122</v>
      </c>
      <c r="C1104" t="inlineStr">
        <is>
          <t>Arcos</t>
        </is>
      </c>
      <c r="D1104" s="551" t="n">
        <v>46082</v>
      </c>
      <c r="E1104" t="n">
        <v>18543</v>
      </c>
      <c r="F1104" t="inlineStr">
        <is>
          <t>APERITIVO CYNAR 900ML</t>
        </is>
      </c>
      <c r="G1104" t="n">
        <v>3135</v>
      </c>
      <c r="H1104" t="n">
        <v>8.890000000000001</v>
      </c>
      <c r="I1104" t="inlineStr">
        <is>
          <t>GR</t>
        </is>
      </c>
      <c r="J1104" t="inlineStr">
        <is>
          <t>BEBIDAS</t>
        </is>
      </c>
      <c r="K1104" t="inlineStr">
        <is>
          <t>02/2026</t>
        </is>
      </c>
      <c r="L1104" t="n">
        <v>20.7</v>
      </c>
      <c r="M1104" s="551" t="n">
        <v>46063</v>
      </c>
      <c r="N1104" t="n">
        <v>20.7</v>
      </c>
      <c r="O1104" t="n">
        <v>20.7</v>
      </c>
      <c r="P1104" t="n">
        <v>184.02</v>
      </c>
    </row>
    <row r="1105">
      <c r="A1105" t="n">
        <v>75317</v>
      </c>
      <c r="B1105" t="n">
        <v>122</v>
      </c>
      <c r="C1105" t="inlineStr">
        <is>
          <t>Arcos</t>
        </is>
      </c>
      <c r="D1105" s="551" t="n">
        <v>46082</v>
      </c>
      <c r="E1105" t="n">
        <v>23548</v>
      </c>
      <c r="F1105" t="inlineStr">
        <is>
          <t>CANELA EM PAU KG</t>
        </is>
      </c>
      <c r="G1105" t="n">
        <v>2321</v>
      </c>
      <c r="H1105" t="n">
        <v>3</v>
      </c>
      <c r="I1105" t="inlineStr">
        <is>
          <t>KG</t>
        </is>
      </c>
      <c r="J1105" t="inlineStr">
        <is>
          <t>ALIMENTOS</t>
        </is>
      </c>
      <c r="K1105" t="inlineStr">
        <is>
          <t>02/2026</t>
        </is>
      </c>
      <c r="L1105" t="n">
        <v>0</v>
      </c>
      <c r="M1105" s="551" t="n">
        <v>45764</v>
      </c>
      <c r="N1105" t="n">
        <v>60.45</v>
      </c>
      <c r="O1105" t="n">
        <v>44.9</v>
      </c>
      <c r="P1105" t="n">
        <v>181.35</v>
      </c>
    </row>
    <row r="1106">
      <c r="A1106" t="n">
        <v>75337</v>
      </c>
      <c r="B1106" t="n">
        <v>122</v>
      </c>
      <c r="C1106" t="inlineStr">
        <is>
          <t>Arcos</t>
        </is>
      </c>
      <c r="D1106" s="551" t="n">
        <v>46082</v>
      </c>
      <c r="E1106" t="n">
        <v>20672</v>
      </c>
      <c r="F1106" t="inlineStr">
        <is>
          <t>EXTRATO DE TOMATE ELEFANTE C/1,7KG</t>
        </is>
      </c>
      <c r="G1106" t="n">
        <v>2107</v>
      </c>
      <c r="H1106" t="n">
        <v>6</v>
      </c>
      <c r="I1106" t="inlineStr">
        <is>
          <t>PC</t>
        </is>
      </c>
      <c r="J1106" t="inlineStr">
        <is>
          <t>ALIMENTOS</t>
        </is>
      </c>
      <c r="K1106" t="inlineStr">
        <is>
          <t>02/2026</t>
        </is>
      </c>
      <c r="L1106" t="n">
        <v>30.22</v>
      </c>
      <c r="M1106" s="551" t="n">
        <v>46078</v>
      </c>
      <c r="N1106" t="n">
        <v>30.22</v>
      </c>
      <c r="O1106" t="n">
        <v>30.22</v>
      </c>
      <c r="P1106" t="n">
        <v>181.32</v>
      </c>
    </row>
    <row r="1107">
      <c r="A1107" t="n">
        <v>75519</v>
      </c>
      <c r="B1107" t="n">
        <v>122</v>
      </c>
      <c r="C1107" t="inlineStr">
        <is>
          <t>Arcos</t>
        </is>
      </c>
      <c r="D1107" s="551" t="n">
        <v>46082</v>
      </c>
      <c r="E1107" t="n">
        <v>18234</v>
      </c>
      <c r="F1107" t="inlineStr">
        <is>
          <t>TEQUILA JOSE CUERVO 1800 SILVER 750ML</t>
        </is>
      </c>
      <c r="G1107" t="n">
        <v>3394</v>
      </c>
      <c r="H1107" t="n">
        <v>1.01</v>
      </c>
      <c r="I1107" t="inlineStr">
        <is>
          <t>UN</t>
        </is>
      </c>
      <c r="J1107" t="inlineStr">
        <is>
          <t>BEBIDAS</t>
        </is>
      </c>
      <c r="K1107" t="inlineStr">
        <is>
          <t>02/2026</t>
        </is>
      </c>
      <c r="L1107" t="n">
        <v>0</v>
      </c>
      <c r="M1107" s="551" t="n">
        <v>45545</v>
      </c>
      <c r="N1107" t="n">
        <v>174.8</v>
      </c>
      <c r="O1107" t="n">
        <v>174.8</v>
      </c>
      <c r="P1107" t="n">
        <v>176.55</v>
      </c>
    </row>
    <row r="1108">
      <c r="A1108" t="n">
        <v>75369</v>
      </c>
      <c r="B1108" t="n">
        <v>122</v>
      </c>
      <c r="C1108" t="inlineStr">
        <is>
          <t>Arcos</t>
        </is>
      </c>
      <c r="D1108" s="551" t="n">
        <v>46082</v>
      </c>
      <c r="E1108" t="n">
        <v>19973</v>
      </c>
      <c r="F1108" t="inlineStr">
        <is>
          <t>MOLHO SHOYO TRADICIONAL SAKURA C/1,010L UN</t>
        </is>
      </c>
      <c r="G1108" t="n">
        <v>2354</v>
      </c>
      <c r="H1108" t="n">
        <v>11</v>
      </c>
      <c r="I1108" t="inlineStr">
        <is>
          <t>UN</t>
        </is>
      </c>
      <c r="J1108" t="inlineStr">
        <is>
          <t>ALIMENTOS</t>
        </is>
      </c>
      <c r="K1108" t="inlineStr">
        <is>
          <t>02/2026</t>
        </is>
      </c>
      <c r="L1108" t="n">
        <v>15.2</v>
      </c>
      <c r="M1108" s="551" t="n">
        <v>46064</v>
      </c>
      <c r="N1108" t="n">
        <v>15.2</v>
      </c>
      <c r="O1108" t="n">
        <v>15.2</v>
      </c>
      <c r="P1108" t="n">
        <v>167.2</v>
      </c>
    </row>
    <row r="1109">
      <c r="A1109" t="n">
        <v>75315</v>
      </c>
      <c r="B1109" t="n">
        <v>122</v>
      </c>
      <c r="C1109" t="inlineStr">
        <is>
          <t>Arcos</t>
        </is>
      </c>
      <c r="D1109" s="551" t="n">
        <v>46082</v>
      </c>
      <c r="E1109" t="n">
        <v>20809</v>
      </c>
      <c r="F1109" t="inlineStr">
        <is>
          <t>CAFE PILAO ALMOFADA 500G</t>
        </is>
      </c>
      <c r="G1109" t="n">
        <v>2074</v>
      </c>
      <c r="H1109" t="n">
        <v>5</v>
      </c>
      <c r="I1109" t="inlineStr">
        <is>
          <t>PC</t>
        </is>
      </c>
      <c r="J1109" t="inlineStr">
        <is>
          <t>ALIMENTOS</t>
        </is>
      </c>
      <c r="K1109" t="inlineStr">
        <is>
          <t>02/2026</t>
        </is>
      </c>
      <c r="L1109" t="n">
        <v>32.22</v>
      </c>
      <c r="M1109" s="551" t="n">
        <v>46064</v>
      </c>
      <c r="N1109" t="n">
        <v>30.8</v>
      </c>
      <c r="O1109" t="n">
        <v>30.83</v>
      </c>
      <c r="P1109" t="n">
        <v>161.1</v>
      </c>
    </row>
    <row r="1110">
      <c r="A1110" t="n">
        <v>75330</v>
      </c>
      <c r="B1110" t="n">
        <v>122</v>
      </c>
      <c r="C1110" t="inlineStr">
        <is>
          <t>Arcos</t>
        </is>
      </c>
      <c r="D1110" s="551" t="n">
        <v>46082</v>
      </c>
      <c r="E1110" t="n">
        <v>20421</v>
      </c>
      <c r="F1110" t="inlineStr">
        <is>
          <t>COUSCOUS MARROQUINO PAGANINI 500G</t>
        </is>
      </c>
      <c r="G1110" t="n">
        <v>2187</v>
      </c>
      <c r="H1110" t="n">
        <v>9</v>
      </c>
      <c r="I1110" t="inlineStr">
        <is>
          <t>UN</t>
        </is>
      </c>
      <c r="J1110" t="inlineStr">
        <is>
          <t>ALIMENTOS</t>
        </is>
      </c>
      <c r="K1110" t="inlineStr">
        <is>
          <t>02/2026</t>
        </is>
      </c>
      <c r="L1110" t="n">
        <v>17.9</v>
      </c>
      <c r="M1110" s="551" t="n">
        <v>46064</v>
      </c>
      <c r="N1110" t="n">
        <v>17.9</v>
      </c>
      <c r="O1110" t="n">
        <v>17.9</v>
      </c>
      <c r="P1110" t="n">
        <v>161.1</v>
      </c>
    </row>
    <row r="1111">
      <c r="A1111" t="n">
        <v>75374</v>
      </c>
      <c r="B1111" t="n">
        <v>122</v>
      </c>
      <c r="C1111" t="inlineStr">
        <is>
          <t>Arcos</t>
        </is>
      </c>
      <c r="D1111" s="551" t="n">
        <v>46082</v>
      </c>
      <c r="E1111" t="n">
        <v>21004</v>
      </c>
      <c r="F1111" t="inlineStr">
        <is>
          <t>OLEO DE GERGELIM TORRADO HONG KONG 1L</t>
        </is>
      </c>
      <c r="G1111" t="n">
        <v>2007</v>
      </c>
      <c r="H1111" t="n">
        <v>2</v>
      </c>
      <c r="I1111" t="inlineStr">
        <is>
          <t>UN</t>
        </is>
      </c>
      <c r="J1111" t="inlineStr">
        <is>
          <t>ALIMENTOS</t>
        </is>
      </c>
      <c r="K1111" t="inlineStr">
        <is>
          <t>02/2026</t>
        </is>
      </c>
      <c r="L1111" t="n">
        <v>0</v>
      </c>
      <c r="N1111" t="n">
        <v>0</v>
      </c>
      <c r="O1111" t="n">
        <v>95.67</v>
      </c>
      <c r="P1111" t="n">
        <v>159.38</v>
      </c>
    </row>
    <row r="1112">
      <c r="A1112" t="n">
        <v>75365</v>
      </c>
      <c r="B1112" t="n">
        <v>122</v>
      </c>
      <c r="C1112" t="inlineStr">
        <is>
          <t>Arcos</t>
        </is>
      </c>
      <c r="D1112" s="551" t="n">
        <v>46082</v>
      </c>
      <c r="E1112" t="n">
        <v>20871</v>
      </c>
      <c r="F1112" t="inlineStr">
        <is>
          <t>MELADO DE CANA JR C/1,3KG</t>
        </is>
      </c>
      <c r="G1112" t="n">
        <v>2043</v>
      </c>
      <c r="H1112" t="n">
        <v>8</v>
      </c>
      <c r="I1112" t="inlineStr">
        <is>
          <t>PT</t>
        </is>
      </c>
      <c r="J1112" t="inlineStr">
        <is>
          <t>ALIMENTOS</t>
        </is>
      </c>
      <c r="K1112" t="inlineStr">
        <is>
          <t>02/2026</t>
        </is>
      </c>
      <c r="L1112" t="n">
        <v>18.9</v>
      </c>
      <c r="M1112" s="551" t="n">
        <v>46071</v>
      </c>
      <c r="N1112" t="n">
        <v>18.9</v>
      </c>
      <c r="O1112" t="n">
        <v>18.9</v>
      </c>
      <c r="P1112" t="n">
        <v>151.2</v>
      </c>
    </row>
    <row r="1113">
      <c r="A1113" t="n">
        <v>75389</v>
      </c>
      <c r="B1113" t="n">
        <v>122</v>
      </c>
      <c r="C1113" t="inlineStr">
        <is>
          <t>Arcos</t>
        </is>
      </c>
      <c r="D1113" s="551" t="n">
        <v>46082</v>
      </c>
      <c r="E1113" t="n">
        <v>26054</v>
      </c>
      <c r="F1113" t="inlineStr">
        <is>
          <t>VINAGRE DE ARROZ MIZKAN 500ML UN</t>
        </is>
      </c>
      <c r="G1113" t="n">
        <v>6516</v>
      </c>
      <c r="H1113" t="n">
        <v>9</v>
      </c>
      <c r="I1113" t="inlineStr">
        <is>
          <t>UN</t>
        </is>
      </c>
      <c r="J1113" t="inlineStr">
        <is>
          <t>ALIMENTOS</t>
        </is>
      </c>
      <c r="K1113" t="inlineStr">
        <is>
          <t>02/2026</t>
        </is>
      </c>
      <c r="L1113" t="n">
        <v>0</v>
      </c>
      <c r="N1113" t="n">
        <v>0</v>
      </c>
      <c r="O1113" t="n">
        <v>16.8</v>
      </c>
      <c r="P1113" t="n">
        <v>151.2</v>
      </c>
    </row>
    <row r="1114">
      <c r="A1114" t="n">
        <v>75339</v>
      </c>
      <c r="B1114" t="n">
        <v>122</v>
      </c>
      <c r="C1114" t="inlineStr">
        <is>
          <t>Arcos</t>
        </is>
      </c>
      <c r="D1114" s="551" t="n">
        <v>46082</v>
      </c>
      <c r="E1114" t="n">
        <v>20410</v>
      </c>
      <c r="F1114" t="inlineStr">
        <is>
          <t>FARINHA DE MANDIOCA FINA YOKI 1KG</t>
        </is>
      </c>
      <c r="G1114" t="n">
        <v>2190</v>
      </c>
      <c r="H1114" t="n">
        <v>12</v>
      </c>
      <c r="I1114" t="inlineStr">
        <is>
          <t>UN</t>
        </is>
      </c>
      <c r="J1114" t="inlineStr">
        <is>
          <t>ALIMENTOS</t>
        </is>
      </c>
      <c r="K1114" t="inlineStr">
        <is>
          <t>02/2026</t>
        </is>
      </c>
      <c r="L1114" t="n">
        <v>12.55</v>
      </c>
      <c r="M1114" s="551" t="n">
        <v>46071</v>
      </c>
      <c r="N1114" t="n">
        <v>12.55</v>
      </c>
      <c r="O1114" t="n">
        <v>12.65</v>
      </c>
      <c r="P1114" t="n">
        <v>150.6</v>
      </c>
    </row>
    <row r="1115">
      <c r="A1115" t="n">
        <v>75307</v>
      </c>
      <c r="B1115" t="n">
        <v>122</v>
      </c>
      <c r="C1115" t="inlineStr">
        <is>
          <t>Arcos</t>
        </is>
      </c>
      <c r="D1115" s="551" t="n">
        <v>46082</v>
      </c>
      <c r="E1115" t="n">
        <v>28295</v>
      </c>
      <c r="F1115" t="inlineStr">
        <is>
          <t>ARROZ JAPONES MOMIJI 5KG</t>
        </is>
      </c>
      <c r="G1115" t="n">
        <v>8258</v>
      </c>
      <c r="H1115" t="n">
        <v>3</v>
      </c>
      <c r="I1115" t="inlineStr">
        <is>
          <t>UN</t>
        </is>
      </c>
      <c r="J1115" t="inlineStr">
        <is>
          <t>ALIMENTOS</t>
        </is>
      </c>
      <c r="K1115" t="inlineStr">
        <is>
          <t>02/2026</t>
        </is>
      </c>
      <c r="L1115" t="n">
        <v>0</v>
      </c>
      <c r="N1115" t="n">
        <v>0</v>
      </c>
      <c r="O1115" t="n">
        <v>64.23999999999999</v>
      </c>
      <c r="P1115" t="n">
        <v>149.94</v>
      </c>
    </row>
    <row r="1116">
      <c r="A1116" t="n">
        <v>75335</v>
      </c>
      <c r="B1116" t="n">
        <v>122</v>
      </c>
      <c r="C1116" t="inlineStr">
        <is>
          <t>Arcos</t>
        </is>
      </c>
      <c r="D1116" s="551" t="n">
        <v>46082</v>
      </c>
      <c r="E1116" t="n">
        <v>26024</v>
      </c>
      <c r="F1116" t="inlineStr">
        <is>
          <t>EMPANADA MARGUERITA UN</t>
        </is>
      </c>
      <c r="G1116" t="n">
        <v>6499</v>
      </c>
      <c r="H1116" t="n">
        <v>23</v>
      </c>
      <c r="I1116" t="inlineStr">
        <is>
          <t>UN</t>
        </is>
      </c>
      <c r="J1116" t="inlineStr">
        <is>
          <t>ALIMENTOS</t>
        </is>
      </c>
      <c r="K1116" t="inlineStr">
        <is>
          <t>02/2026</t>
        </is>
      </c>
      <c r="L1116" t="n">
        <v>6.2</v>
      </c>
      <c r="M1116" s="551" t="n">
        <v>46080</v>
      </c>
      <c r="N1116" t="n">
        <v>6.2</v>
      </c>
      <c r="O1116" t="n">
        <v>6.2</v>
      </c>
      <c r="P1116" t="n">
        <v>142.6</v>
      </c>
    </row>
    <row r="1117">
      <c r="A1117" t="n">
        <v>75291</v>
      </c>
      <c r="B1117" t="n">
        <v>122</v>
      </c>
      <c r="C1117" t="inlineStr">
        <is>
          <t>Arcos</t>
        </is>
      </c>
      <c r="D1117" s="551" t="n">
        <v>46082</v>
      </c>
      <c r="E1117" t="n">
        <v>21062</v>
      </c>
      <c r="F1117" t="inlineStr">
        <is>
          <t xml:space="preserve">ACETO BALSAM DI MODENA DISALERNO 500ML </t>
        </is>
      </c>
      <c r="G1117" t="n">
        <v>1997</v>
      </c>
      <c r="H1117" t="n">
        <v>9</v>
      </c>
      <c r="I1117" t="inlineStr">
        <is>
          <t>GR</t>
        </is>
      </c>
      <c r="J1117" t="inlineStr">
        <is>
          <t>ALIMENTOS</t>
        </is>
      </c>
      <c r="K1117" t="inlineStr">
        <is>
          <t>02/2026</t>
        </is>
      </c>
      <c r="L1117" t="n">
        <v>0</v>
      </c>
      <c r="M1117" s="551" t="n">
        <v>45936</v>
      </c>
      <c r="N1117" t="n">
        <v>15.58</v>
      </c>
      <c r="O1117" t="n">
        <v>18.92</v>
      </c>
      <c r="P1117" t="n">
        <v>140.22</v>
      </c>
    </row>
    <row r="1118">
      <c r="A1118" t="n">
        <v>75442</v>
      </c>
      <c r="B1118" t="n">
        <v>122</v>
      </c>
      <c r="C1118" t="inlineStr">
        <is>
          <t>Arcos</t>
        </is>
      </c>
      <c r="D1118" s="551" t="n">
        <v>46082</v>
      </c>
      <c r="E1118" t="n">
        <v>19203</v>
      </c>
      <c r="F1118" t="inlineStr">
        <is>
          <t>IOGURTE INTEGRAL NESTLE C/170G UN</t>
        </is>
      </c>
      <c r="G1118" t="n">
        <v>2802</v>
      </c>
      <c r="H1118" t="n">
        <v>43</v>
      </c>
      <c r="I1118" t="inlineStr">
        <is>
          <t>UN</t>
        </is>
      </c>
      <c r="J1118" t="inlineStr">
        <is>
          <t>ALIMENTOS</t>
        </is>
      </c>
      <c r="K1118" t="inlineStr">
        <is>
          <t>02/2026</t>
        </is>
      </c>
      <c r="L1118" t="n">
        <v>3.25</v>
      </c>
      <c r="M1118" s="551" t="n">
        <v>46077</v>
      </c>
      <c r="N1118" t="n">
        <v>3.7</v>
      </c>
      <c r="O1118" t="n">
        <v>3.7</v>
      </c>
      <c r="P1118" t="n">
        <v>139.75</v>
      </c>
    </row>
    <row r="1119">
      <c r="A1119" t="n">
        <v>75312</v>
      </c>
      <c r="B1119" t="n">
        <v>122</v>
      </c>
      <c r="C1119" t="inlineStr">
        <is>
          <t>Arcos</t>
        </is>
      </c>
      <c r="D1119" s="551" t="n">
        <v>46082</v>
      </c>
      <c r="E1119" t="n">
        <v>20287</v>
      </c>
      <c r="F1119" t="inlineStr">
        <is>
          <t>BATATA PALHA AMAVITA C/1KG</t>
        </is>
      </c>
      <c r="G1119" t="n">
        <v>2229</v>
      </c>
      <c r="H1119" t="n">
        <v>5</v>
      </c>
      <c r="I1119" t="inlineStr">
        <is>
          <t>PC</t>
        </is>
      </c>
      <c r="J1119" t="inlineStr">
        <is>
          <t>ALIMENTOS</t>
        </is>
      </c>
      <c r="K1119" t="inlineStr">
        <is>
          <t>02/2026</t>
        </is>
      </c>
      <c r="L1119" t="n">
        <v>0</v>
      </c>
      <c r="M1119" s="551" t="n">
        <v>45951</v>
      </c>
      <c r="N1119" t="n">
        <v>26.99</v>
      </c>
      <c r="O1119" t="n">
        <v>24.85</v>
      </c>
      <c r="P1119" t="n">
        <v>134.95</v>
      </c>
    </row>
    <row r="1120">
      <c r="A1120" t="n">
        <v>75452</v>
      </c>
      <c r="B1120" t="n">
        <v>122</v>
      </c>
      <c r="C1120" t="inlineStr">
        <is>
          <t>Arcos</t>
        </is>
      </c>
      <c r="D1120" s="551" t="n">
        <v>46082</v>
      </c>
      <c r="E1120" t="n">
        <v>26596</v>
      </c>
      <c r="F1120" t="inlineStr">
        <is>
          <t>QUEIJO GORGONZOLA SERRA DAS ANTAS (PECAS DE 660G) KG</t>
        </is>
      </c>
      <c r="G1120" t="n">
        <v>6808</v>
      </c>
      <c r="H1120" t="n">
        <v>1.32</v>
      </c>
      <c r="I1120" t="inlineStr">
        <is>
          <t>KG</t>
        </is>
      </c>
      <c r="J1120" t="inlineStr">
        <is>
          <t>ALIMENTOS</t>
        </is>
      </c>
      <c r="K1120" t="inlineStr">
        <is>
          <t>02/2026</t>
        </is>
      </c>
      <c r="L1120" t="n">
        <v>100.04</v>
      </c>
      <c r="M1120" s="551" t="n">
        <v>46077</v>
      </c>
      <c r="N1120" t="n">
        <v>99.94</v>
      </c>
      <c r="O1120" t="n">
        <v>99.94</v>
      </c>
      <c r="P1120" t="n">
        <v>132.05</v>
      </c>
    </row>
    <row r="1121">
      <c r="A1121" t="n">
        <v>75353</v>
      </c>
      <c r="B1121" t="n">
        <v>122</v>
      </c>
      <c r="C1121" t="inlineStr">
        <is>
          <t>Arcos</t>
        </is>
      </c>
      <c r="D1121" s="551" t="n">
        <v>46082</v>
      </c>
      <c r="E1121" t="n">
        <v>20661</v>
      </c>
      <c r="F1121" t="inlineStr">
        <is>
          <t>LEITE CONDENSADO MOCA C/395G UN</t>
        </is>
      </c>
      <c r="G1121" t="n">
        <v>2110</v>
      </c>
      <c r="H1121" t="n">
        <v>15</v>
      </c>
      <c r="I1121" t="inlineStr">
        <is>
          <t>UN</t>
        </is>
      </c>
      <c r="J1121" t="inlineStr">
        <is>
          <t>ALIMENTOS</t>
        </is>
      </c>
      <c r="K1121" t="inlineStr">
        <is>
          <t>02/2026</t>
        </is>
      </c>
      <c r="L1121" t="n">
        <v>8.77</v>
      </c>
      <c r="M1121" s="551" t="n">
        <v>46056</v>
      </c>
      <c r="N1121" t="n">
        <v>8.77</v>
      </c>
      <c r="O1121" t="n">
        <v>8.85</v>
      </c>
      <c r="P1121" t="n">
        <v>131.55</v>
      </c>
    </row>
    <row r="1122">
      <c r="A1122" t="n">
        <v>75428</v>
      </c>
      <c r="B1122" t="n">
        <v>122</v>
      </c>
      <c r="C1122" t="inlineStr">
        <is>
          <t>Arcos</t>
        </is>
      </c>
      <c r="D1122" s="551" t="n">
        <v>46082</v>
      </c>
      <c r="E1122" t="n">
        <v>19790</v>
      </c>
      <c r="F1122" t="inlineStr">
        <is>
          <t>POLPA DE AVOCADO KG</t>
        </is>
      </c>
      <c r="G1122" t="n">
        <v>2469</v>
      </c>
      <c r="H1122" t="n">
        <v>3</v>
      </c>
      <c r="I1122" t="inlineStr">
        <is>
          <t>KG</t>
        </is>
      </c>
      <c r="J1122" t="inlineStr">
        <is>
          <t>ALIMENTOS</t>
        </is>
      </c>
      <c r="K1122" t="inlineStr">
        <is>
          <t>02/2026</t>
        </is>
      </c>
      <c r="L1122" t="n">
        <v>43.75</v>
      </c>
      <c r="M1122" s="551" t="n">
        <v>46058</v>
      </c>
      <c r="N1122" t="n">
        <v>43.75</v>
      </c>
      <c r="O1122" t="n">
        <v>43.75</v>
      </c>
      <c r="P1122" t="n">
        <v>131.25</v>
      </c>
    </row>
    <row r="1123">
      <c r="A1123" t="n">
        <v>75484</v>
      </c>
      <c r="B1123" t="n">
        <v>122</v>
      </c>
      <c r="C1123" t="inlineStr">
        <is>
          <t>Arcos</t>
        </is>
      </c>
      <c r="D1123" s="551" t="n">
        <v>46082</v>
      </c>
      <c r="E1123" t="n">
        <v>25152</v>
      </c>
      <c r="F1123" t="inlineStr">
        <is>
          <t>CACHACA FAMIGERADA JEQUITIBA ROSA 750ML</t>
        </is>
      </c>
      <c r="G1123" t="n">
        <v>5924</v>
      </c>
      <c r="H1123" t="n">
        <v>2</v>
      </c>
      <c r="I1123" t="inlineStr">
        <is>
          <t>GR</t>
        </is>
      </c>
      <c r="J1123" t="inlineStr">
        <is>
          <t>BEBIDAS</t>
        </is>
      </c>
      <c r="K1123" t="inlineStr">
        <is>
          <t>02/2026</t>
        </is>
      </c>
      <c r="L1123" t="n">
        <v>0</v>
      </c>
      <c r="M1123" s="551" t="n">
        <v>45860</v>
      </c>
      <c r="N1123" t="n">
        <v>65</v>
      </c>
      <c r="O1123" t="n">
        <v>65</v>
      </c>
      <c r="P1123" t="n">
        <v>130</v>
      </c>
    </row>
    <row r="1124">
      <c r="A1124" t="n">
        <v>75341</v>
      </c>
      <c r="B1124" t="n">
        <v>122</v>
      </c>
      <c r="C1124" t="inlineStr">
        <is>
          <t>Arcos</t>
        </is>
      </c>
      <c r="D1124" s="551" t="n">
        <v>46082</v>
      </c>
      <c r="E1124" t="n">
        <v>20360</v>
      </c>
      <c r="F1124" t="inlineStr">
        <is>
          <t>FARINHA DE TRIGO ANACONDA C/5KG</t>
        </is>
      </c>
      <c r="G1124" t="n">
        <v>2199</v>
      </c>
      <c r="H1124" t="n">
        <v>6</v>
      </c>
      <c r="I1124" t="inlineStr">
        <is>
          <t>PC</t>
        </is>
      </c>
      <c r="J1124" t="inlineStr">
        <is>
          <t>ALIMENTOS</t>
        </is>
      </c>
      <c r="K1124" t="inlineStr">
        <is>
          <t>02/2026</t>
        </is>
      </c>
      <c r="L1124" t="n">
        <v>21.52</v>
      </c>
      <c r="M1124" s="551" t="n">
        <v>46077</v>
      </c>
      <c r="N1124" t="n">
        <v>21.1</v>
      </c>
      <c r="O1124" t="n">
        <v>21.1</v>
      </c>
      <c r="P1124" t="n">
        <v>129.12</v>
      </c>
    </row>
    <row r="1125">
      <c r="A1125" t="n">
        <v>75344</v>
      </c>
      <c r="B1125" t="n">
        <v>122</v>
      </c>
      <c r="C1125" t="inlineStr">
        <is>
          <t>Arcos</t>
        </is>
      </c>
      <c r="D1125" s="551" t="n">
        <v>46082</v>
      </c>
      <c r="E1125" t="n">
        <v>20242</v>
      </c>
      <c r="F1125" t="inlineStr">
        <is>
          <t>FEIJAO CARIOCA CAMIL C/2KG</t>
        </is>
      </c>
      <c r="G1125" t="n">
        <v>2242</v>
      </c>
      <c r="H1125" t="n">
        <v>9</v>
      </c>
      <c r="I1125" t="inlineStr">
        <is>
          <t>PC</t>
        </is>
      </c>
      <c r="J1125" t="inlineStr">
        <is>
          <t>ALIMENTOS</t>
        </is>
      </c>
      <c r="K1125" t="inlineStr">
        <is>
          <t>02/2026</t>
        </is>
      </c>
      <c r="L1125" t="n">
        <v>14.31</v>
      </c>
      <c r="M1125" s="551" t="n">
        <v>46077</v>
      </c>
      <c r="N1125" t="n">
        <v>14.56</v>
      </c>
      <c r="O1125" t="n">
        <v>14.56</v>
      </c>
      <c r="P1125" t="n">
        <v>128.79</v>
      </c>
    </row>
    <row r="1126">
      <c r="A1126" t="n">
        <v>75352</v>
      </c>
      <c r="B1126" t="n">
        <v>122</v>
      </c>
      <c r="C1126" t="inlineStr">
        <is>
          <t>Arcos</t>
        </is>
      </c>
      <c r="D1126" s="551" t="n">
        <v>46082</v>
      </c>
      <c r="E1126" t="n">
        <v>20213</v>
      </c>
      <c r="F1126" t="inlineStr">
        <is>
          <t>GRAO DE BICO CAMIL C/2KG</t>
        </is>
      </c>
      <c r="G1126" t="n">
        <v>2251</v>
      </c>
      <c r="H1126" t="n">
        <v>4</v>
      </c>
      <c r="I1126" t="inlineStr">
        <is>
          <t>PC</t>
        </is>
      </c>
      <c r="J1126" t="inlineStr">
        <is>
          <t>ALIMENTOS</t>
        </is>
      </c>
      <c r="K1126" t="inlineStr">
        <is>
          <t>02/2026</t>
        </is>
      </c>
      <c r="L1126" t="n">
        <v>0</v>
      </c>
      <c r="M1126" s="551" t="n">
        <v>45994</v>
      </c>
      <c r="N1126" t="n">
        <v>31.72</v>
      </c>
      <c r="O1126" t="n">
        <v>31.6</v>
      </c>
      <c r="P1126" t="n">
        <v>126.88</v>
      </c>
    </row>
    <row r="1127">
      <c r="A1127" t="n">
        <v>75331</v>
      </c>
      <c r="B1127" t="n">
        <v>122</v>
      </c>
      <c r="C1127" t="inlineStr">
        <is>
          <t>Arcos</t>
        </is>
      </c>
      <c r="D1127" s="551" t="n">
        <v>46082</v>
      </c>
      <c r="E1127" t="n">
        <v>20034</v>
      </c>
      <c r="F1127" t="inlineStr">
        <is>
          <t>CRAVO DA INDIA KG</t>
        </is>
      </c>
      <c r="G1127" t="n">
        <v>2333</v>
      </c>
      <c r="H1127" t="n">
        <v>2</v>
      </c>
      <c r="I1127" t="inlineStr">
        <is>
          <t>KG</t>
        </is>
      </c>
      <c r="J1127" t="inlineStr">
        <is>
          <t>ALIMENTOS</t>
        </is>
      </c>
      <c r="K1127" t="inlineStr">
        <is>
          <t>02/2026</t>
        </is>
      </c>
      <c r="L1127" t="n">
        <v>0</v>
      </c>
      <c r="M1127" s="551" t="n">
        <v>45764</v>
      </c>
      <c r="N1127" t="n">
        <v>63.06</v>
      </c>
      <c r="O1127" t="n">
        <v>64.8</v>
      </c>
      <c r="P1127" t="n">
        <v>126.12</v>
      </c>
    </row>
    <row r="1128">
      <c r="A1128" t="n">
        <v>75348</v>
      </c>
      <c r="B1128" t="n">
        <v>122</v>
      </c>
      <c r="C1128" t="inlineStr">
        <is>
          <t>Arcos</t>
        </is>
      </c>
      <c r="D1128" s="551" t="n">
        <v>46082</v>
      </c>
      <c r="E1128" t="n">
        <v>25282</v>
      </c>
      <c r="F1128" t="inlineStr">
        <is>
          <t>FRUTOSE CRISTAL KG</t>
        </is>
      </c>
      <c r="G1128" t="n">
        <v>5982</v>
      </c>
      <c r="H1128" t="n">
        <v>3</v>
      </c>
      <c r="I1128" t="inlineStr">
        <is>
          <t>KG</t>
        </is>
      </c>
      <c r="J1128" t="inlineStr">
        <is>
          <t>ALIMENTOS</t>
        </is>
      </c>
      <c r="K1128" t="inlineStr">
        <is>
          <t>02/2026</t>
        </is>
      </c>
      <c r="L1128" t="n">
        <v>41.5</v>
      </c>
      <c r="M1128" s="551" t="n">
        <v>46056</v>
      </c>
      <c r="N1128" t="n">
        <v>41.5</v>
      </c>
      <c r="O1128" t="n">
        <v>64</v>
      </c>
      <c r="P1128" t="n">
        <v>124.5</v>
      </c>
    </row>
    <row r="1129">
      <c r="A1129" t="n">
        <v>75295</v>
      </c>
      <c r="B1129" t="n">
        <v>122</v>
      </c>
      <c r="C1129" t="inlineStr">
        <is>
          <t>Arcos</t>
        </is>
      </c>
      <c r="D1129" s="551" t="n">
        <v>46082</v>
      </c>
      <c r="E1129" t="n">
        <v>21098</v>
      </c>
      <c r="F1129" t="inlineStr">
        <is>
          <t>ACUCAR MASCAVO UNIAO C/1KG</t>
        </is>
      </c>
      <c r="G1129" t="n">
        <v>1987</v>
      </c>
      <c r="H1129" t="n">
        <v>7</v>
      </c>
      <c r="I1129" t="inlineStr">
        <is>
          <t>PC</t>
        </is>
      </c>
      <c r="J1129" t="inlineStr">
        <is>
          <t>ALIMENTOS</t>
        </is>
      </c>
      <c r="K1129" t="inlineStr">
        <is>
          <t>02/2026</t>
        </is>
      </c>
      <c r="L1129" t="n">
        <v>17.65</v>
      </c>
      <c r="M1129" s="551" t="n">
        <v>46057</v>
      </c>
      <c r="N1129" t="n">
        <v>17.65</v>
      </c>
      <c r="O1129" t="n">
        <v>17.85</v>
      </c>
      <c r="P1129" t="n">
        <v>123.55</v>
      </c>
    </row>
    <row r="1130">
      <c r="A1130" t="n">
        <v>75370</v>
      </c>
      <c r="B1130" t="n">
        <v>122</v>
      </c>
      <c r="C1130" t="inlineStr">
        <is>
          <t>Arcos</t>
        </is>
      </c>
      <c r="D1130" s="551" t="n">
        <v>46082</v>
      </c>
      <c r="E1130" t="n">
        <v>19965</v>
      </c>
      <c r="F1130" t="inlineStr">
        <is>
          <t>MOSTARDA AMARELA HEINZ C/255G UN</t>
        </is>
      </c>
      <c r="G1130" t="n">
        <v>2356</v>
      </c>
      <c r="H1130" t="n">
        <v>9</v>
      </c>
      <c r="I1130" t="inlineStr">
        <is>
          <t>UN</t>
        </is>
      </c>
      <c r="J1130" t="inlineStr">
        <is>
          <t>ALIMENTOS</t>
        </is>
      </c>
      <c r="K1130" t="inlineStr">
        <is>
          <t>02/2026</t>
        </is>
      </c>
      <c r="L1130" t="n">
        <v>13.45</v>
      </c>
      <c r="M1130" s="551" t="n">
        <v>46064</v>
      </c>
      <c r="N1130" t="n">
        <v>13.45</v>
      </c>
      <c r="O1130" t="n">
        <v>13.45</v>
      </c>
      <c r="P1130" t="n">
        <v>121.05</v>
      </c>
    </row>
    <row r="1131">
      <c r="A1131" t="n">
        <v>75322</v>
      </c>
      <c r="B1131" t="n">
        <v>122</v>
      </c>
      <c r="C1131" t="inlineStr">
        <is>
          <t>Arcos</t>
        </is>
      </c>
      <c r="D1131" s="551" t="n">
        <v>46082</v>
      </c>
      <c r="E1131" t="n">
        <v>20054</v>
      </c>
      <c r="F1131" t="inlineStr">
        <is>
          <t>CATCHUP HEINZ 397G UN</t>
        </is>
      </c>
      <c r="G1131" t="n">
        <v>2325</v>
      </c>
      <c r="H1131" t="n">
        <v>10</v>
      </c>
      <c r="I1131" t="inlineStr">
        <is>
          <t>UN</t>
        </is>
      </c>
      <c r="J1131" t="inlineStr">
        <is>
          <t>ALIMENTOS</t>
        </is>
      </c>
      <c r="K1131" t="inlineStr">
        <is>
          <t>02/2026</t>
        </is>
      </c>
      <c r="L1131" t="n">
        <v>11.71</v>
      </c>
      <c r="M1131" s="551" t="n">
        <v>46071</v>
      </c>
      <c r="N1131" t="n">
        <v>11.85</v>
      </c>
      <c r="O1131" t="n">
        <v>11.85</v>
      </c>
      <c r="P1131" t="n">
        <v>117.1</v>
      </c>
    </row>
    <row r="1132">
      <c r="A1132" t="n">
        <v>75367</v>
      </c>
      <c r="B1132" t="n">
        <v>122</v>
      </c>
      <c r="C1132" t="inlineStr">
        <is>
          <t>Arcos</t>
        </is>
      </c>
      <c r="D1132" s="551" t="n">
        <v>46082</v>
      </c>
      <c r="E1132" t="n">
        <v>19979</v>
      </c>
      <c r="F1132" t="inlineStr">
        <is>
          <t>MOLHO DE PIMENTA TABASCO RED C/60ML</t>
        </is>
      </c>
      <c r="G1132" t="n">
        <v>2353</v>
      </c>
      <c r="H1132" t="n">
        <v>5</v>
      </c>
      <c r="I1132" t="inlineStr">
        <is>
          <t>FR</t>
        </is>
      </c>
      <c r="J1132" t="inlineStr">
        <is>
          <t>ALIMENTOS</t>
        </is>
      </c>
      <c r="K1132" t="inlineStr">
        <is>
          <t>02/2026</t>
        </is>
      </c>
      <c r="L1132" t="n">
        <v>0</v>
      </c>
      <c r="M1132" s="551" t="n">
        <v>46028</v>
      </c>
      <c r="N1132" t="n">
        <v>23.15</v>
      </c>
      <c r="O1132" t="n">
        <v>22.96</v>
      </c>
      <c r="P1132" t="n">
        <v>115.75</v>
      </c>
    </row>
    <row r="1133">
      <c r="A1133" t="n">
        <v>75371</v>
      </c>
      <c r="B1133" t="n">
        <v>122</v>
      </c>
      <c r="C1133" t="inlineStr">
        <is>
          <t>Arcos</t>
        </is>
      </c>
      <c r="D1133" s="551" t="n">
        <v>46082</v>
      </c>
      <c r="E1133" t="n">
        <v>19946</v>
      </c>
      <c r="F1133" t="inlineStr">
        <is>
          <t>MOSTARDA DIJON COM GRAO BEAUFOR C/1,001KG</t>
        </is>
      </c>
      <c r="G1133" t="n">
        <v>2360</v>
      </c>
      <c r="H1133" t="n">
        <v>2</v>
      </c>
      <c r="I1133" t="inlineStr">
        <is>
          <t>PT</t>
        </is>
      </c>
      <c r="J1133" t="inlineStr">
        <is>
          <t>ALIMENTOS</t>
        </is>
      </c>
      <c r="K1133" t="inlineStr">
        <is>
          <t>02/2026</t>
        </is>
      </c>
      <c r="L1133" t="n">
        <v>56.9</v>
      </c>
      <c r="M1133" s="551" t="n">
        <v>46056</v>
      </c>
      <c r="N1133" t="n">
        <v>56.9</v>
      </c>
      <c r="O1133" t="n">
        <v>56.9</v>
      </c>
      <c r="P1133" t="n">
        <v>113.8</v>
      </c>
    </row>
    <row r="1134">
      <c r="A1134" t="n">
        <v>75286</v>
      </c>
      <c r="B1134" t="n">
        <v>122</v>
      </c>
      <c r="C1134" t="inlineStr">
        <is>
          <t>Arcos</t>
        </is>
      </c>
      <c r="D1134" s="551" t="n">
        <v>46082</v>
      </c>
      <c r="E1134" t="n">
        <v>21130</v>
      </c>
      <c r="F1134" t="inlineStr">
        <is>
          <t>GOIABADA CREMOSA BISNAGA RALSTON 2,5KG</t>
        </is>
      </c>
      <c r="G1134" t="n">
        <v>1963</v>
      </c>
      <c r="H1134" t="n">
        <v>3</v>
      </c>
      <c r="I1134" t="inlineStr">
        <is>
          <t>UN</t>
        </is>
      </c>
      <c r="J1134" t="inlineStr">
        <is>
          <t>ALIMENTOS</t>
        </is>
      </c>
      <c r="K1134" t="inlineStr">
        <is>
          <t>02/2026</t>
        </is>
      </c>
      <c r="L1134" t="n">
        <v>37.88</v>
      </c>
      <c r="M1134" s="551" t="n">
        <v>46057</v>
      </c>
      <c r="N1134" t="n">
        <v>37.88</v>
      </c>
      <c r="O1134" t="n">
        <v>38.9</v>
      </c>
      <c r="P1134" t="n">
        <v>113.64</v>
      </c>
    </row>
    <row r="1135">
      <c r="A1135" t="n">
        <v>75489</v>
      </c>
      <c r="B1135" t="n">
        <v>122</v>
      </c>
      <c r="C1135" t="inlineStr">
        <is>
          <t>Arcos</t>
        </is>
      </c>
      <c r="D1135" s="551" t="n">
        <v>46082</v>
      </c>
      <c r="E1135" t="n">
        <v>18364</v>
      </c>
      <c r="F1135" t="inlineStr">
        <is>
          <t>GIN PLYMOUTH 750ML</t>
        </is>
      </c>
      <c r="G1135" t="n">
        <v>3274</v>
      </c>
      <c r="H1135" t="n">
        <v>1</v>
      </c>
      <c r="I1135" t="inlineStr">
        <is>
          <t>UN</t>
        </is>
      </c>
      <c r="J1135" t="inlineStr">
        <is>
          <t>BEBIDAS</t>
        </is>
      </c>
      <c r="K1135" t="inlineStr">
        <is>
          <t>02/2026</t>
        </is>
      </c>
      <c r="L1135" t="n">
        <v>0</v>
      </c>
      <c r="N1135" t="n">
        <v>0</v>
      </c>
      <c r="O1135" t="n">
        <v>0</v>
      </c>
      <c r="P1135" t="n">
        <v>112.33</v>
      </c>
    </row>
    <row r="1136">
      <c r="A1136" t="n">
        <v>75329</v>
      </c>
      <c r="B1136" t="n">
        <v>122</v>
      </c>
      <c r="C1136" t="inlineStr">
        <is>
          <t>Arcos</t>
        </is>
      </c>
      <c r="D1136" s="551" t="n">
        <v>46082</v>
      </c>
      <c r="E1136" t="n">
        <v>20257</v>
      </c>
      <c r="F1136" t="inlineStr">
        <is>
          <t>COCO RALADO FRESCO CONGELADO VITA COCO C/1KG</t>
        </is>
      </c>
      <c r="G1136" t="n">
        <v>2239</v>
      </c>
      <c r="H1136" t="n">
        <v>4</v>
      </c>
      <c r="I1136" t="inlineStr">
        <is>
          <t>PC</t>
        </is>
      </c>
      <c r="J1136" t="inlineStr">
        <is>
          <t>ALIMENTOS</t>
        </is>
      </c>
      <c r="K1136" t="inlineStr">
        <is>
          <t>02/2026</t>
        </is>
      </c>
      <c r="L1136" t="n">
        <v>27.5</v>
      </c>
      <c r="M1136" s="551" t="n">
        <v>46073</v>
      </c>
      <c r="N1136" t="n">
        <v>27.5</v>
      </c>
      <c r="O1136" t="n">
        <v>27.5</v>
      </c>
      <c r="P1136" t="n">
        <v>110</v>
      </c>
    </row>
    <row r="1137">
      <c r="A1137" t="n">
        <v>75528</v>
      </c>
      <c r="B1137" t="n">
        <v>122</v>
      </c>
      <c r="C1137" t="inlineStr">
        <is>
          <t>Arcos</t>
        </is>
      </c>
      <c r="D1137" s="551" t="n">
        <v>46082</v>
      </c>
      <c r="E1137" t="n">
        <v>18209</v>
      </c>
      <c r="F1137" t="inlineStr">
        <is>
          <t>VERMOUTH MARTINI ROSATO 750ML</t>
        </is>
      </c>
      <c r="G1137" t="n">
        <v>3417</v>
      </c>
      <c r="H1137" t="n">
        <v>2</v>
      </c>
      <c r="I1137" t="inlineStr">
        <is>
          <t>GR</t>
        </is>
      </c>
      <c r="J1137" t="inlineStr">
        <is>
          <t>BEBIDAS</t>
        </is>
      </c>
      <c r="K1137" t="inlineStr">
        <is>
          <t>02/2026</t>
        </is>
      </c>
      <c r="L1137" t="n">
        <v>0</v>
      </c>
      <c r="N1137" t="n">
        <v>0</v>
      </c>
      <c r="O1137" t="n">
        <v>0</v>
      </c>
      <c r="P1137" t="n">
        <v>103.8</v>
      </c>
    </row>
    <row r="1138">
      <c r="A1138" t="n">
        <v>75512</v>
      </c>
      <c r="B1138" t="n">
        <v>122</v>
      </c>
      <c r="C1138" t="inlineStr">
        <is>
          <t>Arcos</t>
        </is>
      </c>
      <c r="D1138" s="551" t="n">
        <v>46082</v>
      </c>
      <c r="E1138" t="n">
        <v>18264</v>
      </c>
      <c r="F1138" t="inlineStr">
        <is>
          <t>RUM MOUNT GAY XO 43o 700ML</t>
        </is>
      </c>
      <c r="G1138" t="n">
        <v>3366</v>
      </c>
      <c r="H1138" t="n">
        <v>0.22</v>
      </c>
      <c r="I1138" t="inlineStr">
        <is>
          <t>UN</t>
        </is>
      </c>
      <c r="J1138" t="inlineStr">
        <is>
          <t>BEBIDAS</t>
        </is>
      </c>
      <c r="K1138" t="inlineStr">
        <is>
          <t>02/2026</t>
        </is>
      </c>
      <c r="L1138" t="n">
        <v>0</v>
      </c>
      <c r="N1138" t="n">
        <v>0</v>
      </c>
      <c r="O1138" t="n">
        <v>0</v>
      </c>
      <c r="P1138" t="n">
        <v>103.54</v>
      </c>
    </row>
    <row r="1139">
      <c r="A1139" t="n">
        <v>75465</v>
      </c>
      <c r="B1139" t="n">
        <v>122</v>
      </c>
      <c r="C1139" t="inlineStr">
        <is>
          <t>Arcos</t>
        </is>
      </c>
      <c r="D1139" s="551" t="n">
        <v>46082</v>
      </c>
      <c r="E1139" t="n">
        <v>19034</v>
      </c>
      <c r="F1139" t="inlineStr">
        <is>
          <t>COXA E SOBRECOXA COM OSSO E COM PELE KG</t>
        </is>
      </c>
      <c r="G1139" t="n">
        <v>2890</v>
      </c>
      <c r="H1139" t="n">
        <v>10.3</v>
      </c>
      <c r="I1139" t="inlineStr">
        <is>
          <t>KG</t>
        </is>
      </c>
      <c r="J1139" t="inlineStr">
        <is>
          <t>ALIMENTOS</t>
        </is>
      </c>
      <c r="K1139" t="inlineStr">
        <is>
          <t>02/2026</t>
        </is>
      </c>
      <c r="L1139" t="n">
        <v>9.93</v>
      </c>
      <c r="M1139" s="551" t="n">
        <v>46077</v>
      </c>
      <c r="N1139" t="n">
        <v>8.99</v>
      </c>
      <c r="O1139" t="n">
        <v>8.99</v>
      </c>
      <c r="P1139" t="n">
        <v>102.28</v>
      </c>
    </row>
    <row r="1140">
      <c r="A1140" t="n">
        <v>75305</v>
      </c>
      <c r="B1140" t="n">
        <v>122</v>
      </c>
      <c r="C1140" t="inlineStr">
        <is>
          <t>Arcos</t>
        </is>
      </c>
      <c r="D1140" s="551" t="n">
        <v>46082</v>
      </c>
      <c r="E1140" t="n">
        <v>20429</v>
      </c>
      <c r="F1140" t="inlineStr">
        <is>
          <t>AMIDO DE MILHO MAIZENA 1KG UN</t>
        </is>
      </c>
      <c r="G1140" t="n">
        <v>2184</v>
      </c>
      <c r="H1140" t="n">
        <v>5</v>
      </c>
      <c r="I1140" t="inlineStr">
        <is>
          <t>UN</t>
        </is>
      </c>
      <c r="J1140" t="inlineStr">
        <is>
          <t>ALIMENTOS</t>
        </is>
      </c>
      <c r="K1140" t="inlineStr">
        <is>
          <t>02/2026</t>
        </is>
      </c>
      <c r="L1140" t="n">
        <v>19.6</v>
      </c>
      <c r="M1140" s="551" t="n">
        <v>46056</v>
      </c>
      <c r="N1140" t="n">
        <v>19.6</v>
      </c>
      <c r="O1140" t="n">
        <v>19.6</v>
      </c>
      <c r="P1140" t="n">
        <v>98</v>
      </c>
    </row>
    <row r="1141">
      <c r="A1141" t="n">
        <v>75319</v>
      </c>
      <c r="B1141" t="n">
        <v>122</v>
      </c>
      <c r="C1141" t="inlineStr">
        <is>
          <t>Arcos</t>
        </is>
      </c>
      <c r="D1141" s="551" t="n">
        <v>46082</v>
      </c>
      <c r="E1141" t="n">
        <v>26881</v>
      </c>
      <c r="F1141" t="inlineStr">
        <is>
          <t>CASCA DE CARVALHO KG</t>
        </is>
      </c>
      <c r="G1141" t="n">
        <v>6950</v>
      </c>
      <c r="H1141" t="n">
        <v>1.5</v>
      </c>
      <c r="I1141" t="inlineStr">
        <is>
          <t>KG</t>
        </is>
      </c>
      <c r="J1141" t="inlineStr">
        <is>
          <t>ALIMENTOS</t>
        </is>
      </c>
      <c r="K1141" t="inlineStr">
        <is>
          <t>02/2026</t>
        </is>
      </c>
      <c r="L1141" t="n">
        <v>0</v>
      </c>
      <c r="M1141" s="551" t="n">
        <v>46003</v>
      </c>
      <c r="N1141" t="n">
        <v>65</v>
      </c>
      <c r="O1141" t="n">
        <v>65</v>
      </c>
      <c r="P1141" t="n">
        <v>97.5</v>
      </c>
    </row>
    <row r="1142">
      <c r="A1142" t="n">
        <v>75340</v>
      </c>
      <c r="B1142" t="n">
        <v>122</v>
      </c>
      <c r="C1142" t="inlineStr">
        <is>
          <t>Arcos</t>
        </is>
      </c>
      <c r="D1142" s="551" t="n">
        <v>46082</v>
      </c>
      <c r="E1142" t="n">
        <v>20385</v>
      </c>
      <c r="F1142" t="inlineStr">
        <is>
          <t>FARINHA DE MILHO FLOCAO YOKI 500GR</t>
        </is>
      </c>
      <c r="G1142" t="n">
        <v>2195</v>
      </c>
      <c r="H1142" t="n">
        <v>18</v>
      </c>
      <c r="I1142" t="inlineStr">
        <is>
          <t>UN</t>
        </is>
      </c>
      <c r="J1142" t="inlineStr">
        <is>
          <t>ALIMENTOS</t>
        </is>
      </c>
      <c r="K1142" t="inlineStr">
        <is>
          <t>02/2026</t>
        </is>
      </c>
      <c r="L1142" t="n">
        <v>4.95</v>
      </c>
      <c r="M1142" s="551" t="n">
        <v>46071</v>
      </c>
      <c r="N1142" t="n">
        <v>4.95</v>
      </c>
      <c r="O1142" t="n">
        <v>4.95</v>
      </c>
      <c r="P1142" t="n">
        <v>89.09999999999999</v>
      </c>
    </row>
    <row r="1143">
      <c r="A1143" t="n">
        <v>75415</v>
      </c>
      <c r="B1143" t="n">
        <v>122</v>
      </c>
      <c r="C1143" t="inlineStr">
        <is>
          <t>Arcos</t>
        </is>
      </c>
      <c r="D1143" s="551" t="n">
        <v>46082</v>
      </c>
      <c r="E1143" t="n">
        <v>23361</v>
      </c>
      <c r="F1143" t="inlineStr">
        <is>
          <t>LARANJA PERA KG</t>
        </is>
      </c>
      <c r="G1143" t="n">
        <v>2497</v>
      </c>
      <c r="H1143" t="n">
        <v>25</v>
      </c>
      <c r="I1143" t="inlineStr">
        <is>
          <t>KG</t>
        </is>
      </c>
      <c r="J1143" t="inlineStr">
        <is>
          <t>ALIMENTOS</t>
        </is>
      </c>
      <c r="K1143" t="inlineStr">
        <is>
          <t>02/2026</t>
        </is>
      </c>
      <c r="L1143" t="n">
        <v>3.36</v>
      </c>
      <c r="M1143" s="551" t="n">
        <v>46079</v>
      </c>
      <c r="N1143" t="n">
        <v>3.55</v>
      </c>
      <c r="O1143" t="n">
        <v>3.87</v>
      </c>
      <c r="P1143" t="n">
        <v>84</v>
      </c>
    </row>
    <row r="1144">
      <c r="A1144" t="n">
        <v>75350</v>
      </c>
      <c r="B1144" t="n">
        <v>122</v>
      </c>
      <c r="C1144" t="inlineStr">
        <is>
          <t>Arcos</t>
        </is>
      </c>
      <c r="D1144" s="551" t="n">
        <v>46082</v>
      </c>
      <c r="E1144" t="n">
        <v>20892</v>
      </c>
      <c r="F1144" t="inlineStr">
        <is>
          <t>GELATINA S/ SABOR EM FOLHA INCOLOR OETKER 10G</t>
        </is>
      </c>
      <c r="G1144" t="n">
        <v>2039</v>
      </c>
      <c r="H1144" t="n">
        <v>6</v>
      </c>
      <c r="I1144" t="inlineStr">
        <is>
          <t>UN</t>
        </is>
      </c>
      <c r="J1144" t="inlineStr">
        <is>
          <t>ALIMENTOS</t>
        </is>
      </c>
      <c r="K1144" t="inlineStr">
        <is>
          <t>02/2026</t>
        </is>
      </c>
      <c r="L1144" t="n">
        <v>13.3</v>
      </c>
      <c r="M1144" s="551" t="n">
        <v>46077</v>
      </c>
      <c r="N1144" t="n">
        <v>13.3</v>
      </c>
      <c r="O1144" t="n">
        <v>13.3</v>
      </c>
      <c r="P1144" t="n">
        <v>79.8</v>
      </c>
    </row>
    <row r="1145">
      <c r="A1145" t="n">
        <v>75349</v>
      </c>
      <c r="B1145" t="n">
        <v>122</v>
      </c>
      <c r="C1145" t="inlineStr">
        <is>
          <t>Arcos</t>
        </is>
      </c>
      <c r="D1145" s="551" t="n">
        <v>46082</v>
      </c>
      <c r="E1145" t="n">
        <v>20327</v>
      </c>
      <c r="F1145" t="inlineStr">
        <is>
          <t>FUBA MIMOSO YOKI C/1KG</t>
        </is>
      </c>
      <c r="G1145" t="n">
        <v>2211</v>
      </c>
      <c r="H1145" t="n">
        <v>11</v>
      </c>
      <c r="I1145" t="inlineStr">
        <is>
          <t>PC</t>
        </is>
      </c>
      <c r="J1145" t="inlineStr">
        <is>
          <t>ALIMENTOS</t>
        </is>
      </c>
      <c r="K1145" t="inlineStr">
        <is>
          <t>02/2026</t>
        </is>
      </c>
      <c r="L1145" t="n">
        <v>0</v>
      </c>
      <c r="M1145" s="551" t="n">
        <v>45995</v>
      </c>
      <c r="N1145" t="n">
        <v>6.95</v>
      </c>
      <c r="O1145" t="n">
        <v>7.2</v>
      </c>
      <c r="P1145" t="n">
        <v>76.45</v>
      </c>
    </row>
    <row r="1146">
      <c r="A1146" t="n">
        <v>75480</v>
      </c>
      <c r="B1146" t="n">
        <v>122</v>
      </c>
      <c r="C1146" t="inlineStr">
        <is>
          <t>Arcos</t>
        </is>
      </c>
      <c r="D1146" s="551" t="n">
        <v>46082</v>
      </c>
      <c r="E1146" t="n">
        <v>18537</v>
      </c>
      <c r="F1146" t="inlineStr">
        <is>
          <t>APERITIVO LILLET BLANC 750ML</t>
        </is>
      </c>
      <c r="G1146" t="n">
        <v>3140</v>
      </c>
      <c r="H1146" t="n">
        <v>1</v>
      </c>
      <c r="I1146" t="inlineStr">
        <is>
          <t>GR</t>
        </is>
      </c>
      <c r="J1146" t="inlineStr">
        <is>
          <t>BEBIDAS</t>
        </is>
      </c>
      <c r="K1146" t="inlineStr">
        <is>
          <t>02/2026</t>
        </is>
      </c>
      <c r="L1146" t="n">
        <v>0</v>
      </c>
      <c r="M1146" s="551" t="n">
        <v>45734</v>
      </c>
      <c r="N1146" t="n">
        <v>75.5</v>
      </c>
      <c r="O1146" t="n">
        <v>73.31999999999999</v>
      </c>
      <c r="P1146" t="n">
        <v>75.5</v>
      </c>
    </row>
    <row r="1147">
      <c r="A1147" t="n">
        <v>75388</v>
      </c>
      <c r="B1147" t="n">
        <v>122</v>
      </c>
      <c r="C1147" t="inlineStr">
        <is>
          <t>Arcos</t>
        </is>
      </c>
      <c r="D1147" s="551" t="n">
        <v>46082</v>
      </c>
      <c r="E1147" t="n">
        <v>20202</v>
      </c>
      <c r="F1147" t="inlineStr">
        <is>
          <t>VINAGRE DE ARROZ CASTELO 750ML UN</t>
        </is>
      </c>
      <c r="G1147" t="n">
        <v>2255</v>
      </c>
      <c r="H1147" t="n">
        <v>10</v>
      </c>
      <c r="I1147" t="inlineStr">
        <is>
          <t>UN</t>
        </is>
      </c>
      <c r="J1147" t="inlineStr">
        <is>
          <t>ALIMENTOS</t>
        </is>
      </c>
      <c r="K1147" t="inlineStr">
        <is>
          <t>02/2026</t>
        </is>
      </c>
      <c r="L1147" t="n">
        <v>7.45</v>
      </c>
      <c r="M1147" s="551" t="n">
        <v>46057</v>
      </c>
      <c r="N1147" t="n">
        <v>7.45</v>
      </c>
      <c r="O1147" t="n">
        <v>7.45</v>
      </c>
      <c r="P1147" t="n">
        <v>74.5</v>
      </c>
    </row>
    <row r="1148">
      <c r="A1148" t="n">
        <v>75378</v>
      </c>
      <c r="B1148" t="n">
        <v>122</v>
      </c>
      <c r="C1148" t="inlineStr">
        <is>
          <t>Arcos</t>
        </is>
      </c>
      <c r="D1148" s="551" t="n">
        <v>46082</v>
      </c>
      <c r="E1148" t="n">
        <v>19923</v>
      </c>
      <c r="F1148" t="inlineStr">
        <is>
          <t>PIMENTA PRETA EM GRAOS C/500G</t>
        </is>
      </c>
      <c r="G1148" t="n">
        <v>2375</v>
      </c>
      <c r="H1148" t="n">
        <v>2</v>
      </c>
      <c r="I1148" t="inlineStr">
        <is>
          <t>PC</t>
        </is>
      </c>
      <c r="J1148" t="inlineStr">
        <is>
          <t>ALIMENTOS</t>
        </is>
      </c>
      <c r="K1148" t="inlineStr">
        <is>
          <t>02/2026</t>
        </is>
      </c>
      <c r="L1148" t="n">
        <v>0</v>
      </c>
      <c r="M1148" s="551" t="n">
        <v>45764</v>
      </c>
      <c r="N1148" t="n">
        <v>36.44</v>
      </c>
      <c r="O1148" t="n">
        <v>73.8</v>
      </c>
      <c r="P1148" t="n">
        <v>72.88</v>
      </c>
    </row>
    <row r="1149">
      <c r="A1149" t="n">
        <v>75461</v>
      </c>
      <c r="B1149" t="n">
        <v>122</v>
      </c>
      <c r="C1149" t="inlineStr">
        <is>
          <t>Arcos</t>
        </is>
      </c>
      <c r="D1149" s="551" t="n">
        <v>46082</v>
      </c>
      <c r="E1149" t="n">
        <v>28730</v>
      </c>
      <c r="F1149" t="inlineStr">
        <is>
          <t>PAO DE QUEIJO EMPANADO PACOTE C/ 2KG KISABOR</t>
        </is>
      </c>
      <c r="G1149" t="n">
        <v>8707</v>
      </c>
      <c r="H1149" t="n">
        <v>2</v>
      </c>
      <c r="I1149" t="inlineStr">
        <is>
          <t>KG</t>
        </is>
      </c>
      <c r="J1149" t="inlineStr">
        <is>
          <t>ALIMENTOS</t>
        </is>
      </c>
      <c r="K1149" t="inlineStr">
        <is>
          <t>02/2026</t>
        </is>
      </c>
      <c r="L1149" t="n">
        <v>36</v>
      </c>
      <c r="M1149" s="551" t="n">
        <v>46057</v>
      </c>
      <c r="N1149" t="n">
        <v>36</v>
      </c>
      <c r="O1149" t="n">
        <v>36</v>
      </c>
      <c r="P1149" t="n">
        <v>72</v>
      </c>
    </row>
    <row r="1150">
      <c r="A1150" t="n">
        <v>75544</v>
      </c>
      <c r="B1150" t="n">
        <v>122</v>
      </c>
      <c r="C1150" t="inlineStr">
        <is>
          <t>Arcos</t>
        </is>
      </c>
      <c r="D1150" s="551" t="n">
        <v>46082</v>
      </c>
      <c r="E1150" t="n">
        <v>18121</v>
      </c>
      <c r="F1150" t="inlineStr">
        <is>
          <t>WHISKY JIM BEAM RYE 700ML</t>
        </is>
      </c>
      <c r="G1150" t="n">
        <v>3493</v>
      </c>
      <c r="H1150" t="n">
        <v>0.47</v>
      </c>
      <c r="I1150" t="inlineStr">
        <is>
          <t>GR</t>
        </is>
      </c>
      <c r="J1150" t="inlineStr">
        <is>
          <t>BEBIDAS</t>
        </is>
      </c>
      <c r="K1150" t="inlineStr">
        <is>
          <t>02/2026</t>
        </is>
      </c>
      <c r="L1150" t="n">
        <v>0</v>
      </c>
      <c r="M1150" s="551" t="n">
        <v>45811</v>
      </c>
      <c r="N1150" t="n">
        <v>149.51</v>
      </c>
      <c r="O1150" t="n">
        <v>167.73</v>
      </c>
      <c r="P1150" t="n">
        <v>70.27</v>
      </c>
    </row>
    <row r="1151">
      <c r="A1151" t="n">
        <v>75535</v>
      </c>
      <c r="B1151" t="n">
        <v>122</v>
      </c>
      <c r="C1151" t="inlineStr">
        <is>
          <t>Arcos</t>
        </is>
      </c>
      <c r="D1151" s="551" t="n">
        <v>46082</v>
      </c>
      <c r="E1151" t="n">
        <v>18176</v>
      </c>
      <c r="F1151" t="inlineStr">
        <is>
          <t>VODKA KETEL ONE PEACH &amp; ORANGE 750ML</t>
        </is>
      </c>
      <c r="G1151" t="n">
        <v>3446</v>
      </c>
      <c r="H1151" t="n">
        <v>1</v>
      </c>
      <c r="I1151" t="inlineStr">
        <is>
          <t>GR</t>
        </is>
      </c>
      <c r="J1151" t="inlineStr">
        <is>
          <t>BEBIDAS</t>
        </is>
      </c>
      <c r="K1151" t="inlineStr">
        <is>
          <t>02/2026</t>
        </is>
      </c>
      <c r="L1151" t="n">
        <v>0</v>
      </c>
      <c r="N1151" t="n">
        <v>0</v>
      </c>
      <c r="O1151" t="n">
        <v>0</v>
      </c>
      <c r="P1151" t="n">
        <v>69</v>
      </c>
    </row>
    <row r="1152">
      <c r="A1152" t="n">
        <v>75390</v>
      </c>
      <c r="B1152" t="n">
        <v>122</v>
      </c>
      <c r="C1152" t="inlineStr">
        <is>
          <t>Arcos</t>
        </is>
      </c>
      <c r="D1152" s="551" t="n">
        <v>46082</v>
      </c>
      <c r="E1152" t="n">
        <v>20961</v>
      </c>
      <c r="F1152" t="inlineStr">
        <is>
          <t>VINAGRE DE MACA CASTELO 750ML UN</t>
        </is>
      </c>
      <c r="G1152" t="n">
        <v>2015</v>
      </c>
      <c r="H1152" t="n">
        <v>8</v>
      </c>
      <c r="I1152" t="inlineStr">
        <is>
          <t>UN</t>
        </is>
      </c>
      <c r="J1152" t="inlineStr">
        <is>
          <t>ALIMENTOS</t>
        </is>
      </c>
      <c r="K1152" t="inlineStr">
        <is>
          <t>02/2026</t>
        </is>
      </c>
      <c r="L1152" t="n">
        <v>0</v>
      </c>
      <c r="M1152" s="551" t="n">
        <v>45889</v>
      </c>
      <c r="N1152" t="n">
        <v>8.109999999999999</v>
      </c>
      <c r="O1152" t="n">
        <v>8.9</v>
      </c>
      <c r="P1152" t="n">
        <v>64.88</v>
      </c>
    </row>
    <row r="1153">
      <c r="A1153" t="n">
        <v>75298</v>
      </c>
      <c r="B1153" t="n">
        <v>122</v>
      </c>
      <c r="C1153" t="inlineStr">
        <is>
          <t>Arcos</t>
        </is>
      </c>
      <c r="D1153" s="551" t="n">
        <v>46082</v>
      </c>
      <c r="E1153" t="n">
        <v>21079</v>
      </c>
      <c r="F1153" t="inlineStr">
        <is>
          <t>ADOCANTE SUCRALOSE SACHE LINEA 500X6GR</t>
        </is>
      </c>
      <c r="G1153" t="n">
        <v>1991</v>
      </c>
      <c r="H1153" t="n">
        <v>2</v>
      </c>
      <c r="I1153" t="inlineStr">
        <is>
          <t>UN</t>
        </is>
      </c>
      <c r="J1153" t="inlineStr">
        <is>
          <t>ALIMENTOS</t>
        </is>
      </c>
      <c r="K1153" t="inlineStr">
        <is>
          <t>02/2026</t>
        </is>
      </c>
      <c r="L1153" t="n">
        <v>0</v>
      </c>
      <c r="M1153" s="551" t="n">
        <v>45818</v>
      </c>
      <c r="N1153" t="n">
        <v>32.06</v>
      </c>
      <c r="O1153" t="n">
        <v>49.36</v>
      </c>
      <c r="P1153" t="n">
        <v>64.12</v>
      </c>
    </row>
    <row r="1154">
      <c r="A1154" t="n">
        <v>75471</v>
      </c>
      <c r="B1154" t="n">
        <v>122</v>
      </c>
      <c r="C1154" t="inlineStr">
        <is>
          <t>Arcos</t>
        </is>
      </c>
      <c r="D1154" s="551" t="n">
        <v>46082</v>
      </c>
      <c r="E1154" t="n">
        <v>25746</v>
      </c>
      <c r="F1154" t="inlineStr">
        <is>
          <t>CERVEJA STELLA PURO GOLD 330ML</t>
        </is>
      </c>
      <c r="G1154" t="n">
        <v>6298</v>
      </c>
      <c r="H1154" t="n">
        <v>13.29</v>
      </c>
      <c r="I1154" t="inlineStr">
        <is>
          <t>GR</t>
        </is>
      </c>
      <c r="J1154" t="inlineStr">
        <is>
          <t>BEBIDAS</t>
        </is>
      </c>
      <c r="K1154" t="inlineStr">
        <is>
          <t>02/2026</t>
        </is>
      </c>
      <c r="L1154" t="n">
        <v>0</v>
      </c>
      <c r="M1154" s="551" t="n">
        <v>45624</v>
      </c>
      <c r="N1154" t="n">
        <v>4.82</v>
      </c>
      <c r="O1154" t="n">
        <v>4.82</v>
      </c>
      <c r="P1154" t="n">
        <v>64.09</v>
      </c>
    </row>
    <row r="1155">
      <c r="A1155" t="n">
        <v>75363</v>
      </c>
      <c r="B1155" t="n">
        <v>122</v>
      </c>
      <c r="C1155" t="inlineStr">
        <is>
          <t>Arcos</t>
        </is>
      </c>
      <c r="D1155" s="551" t="n">
        <v>46082</v>
      </c>
      <c r="E1155" t="n">
        <v>25075</v>
      </c>
      <c r="F1155" t="inlineStr">
        <is>
          <t>MASSA PARA LASANHA ADRIA C/500G</t>
        </is>
      </c>
      <c r="G1155" t="n">
        <v>5883</v>
      </c>
      <c r="H1155" t="n">
        <v>7</v>
      </c>
      <c r="I1155" t="inlineStr">
        <is>
          <t>PC</t>
        </is>
      </c>
      <c r="J1155" t="inlineStr">
        <is>
          <t>ALIMENTOS</t>
        </is>
      </c>
      <c r="K1155" t="inlineStr">
        <is>
          <t>02/2026</t>
        </is>
      </c>
      <c r="L1155" t="n">
        <v>8.949999999999999</v>
      </c>
      <c r="M1155" s="551" t="n">
        <v>46077</v>
      </c>
      <c r="N1155" t="n">
        <v>8.949999999999999</v>
      </c>
      <c r="O1155" t="n">
        <v>12.62</v>
      </c>
      <c r="P1155" t="n">
        <v>62.65</v>
      </c>
    </row>
    <row r="1156">
      <c r="A1156" t="n">
        <v>75346</v>
      </c>
      <c r="B1156" t="n">
        <v>122</v>
      </c>
      <c r="C1156" t="inlineStr">
        <is>
          <t>Arcos</t>
        </is>
      </c>
      <c r="D1156" s="551" t="n">
        <v>46082</v>
      </c>
      <c r="E1156" t="n">
        <v>20022</v>
      </c>
      <c r="F1156" t="inlineStr">
        <is>
          <t>FERMENTO QUIMICO ROYAL 250G</t>
        </is>
      </c>
      <c r="G1156" t="n">
        <v>2340</v>
      </c>
      <c r="H1156" t="n">
        <v>6</v>
      </c>
      <c r="I1156" t="inlineStr">
        <is>
          <t>UN</t>
        </is>
      </c>
      <c r="J1156" t="inlineStr">
        <is>
          <t>ALIMENTOS</t>
        </is>
      </c>
      <c r="K1156" t="inlineStr">
        <is>
          <t>02/2026</t>
        </is>
      </c>
      <c r="L1156" t="n">
        <v>10.26</v>
      </c>
      <c r="M1156" s="551" t="n">
        <v>46078</v>
      </c>
      <c r="N1156" t="n">
        <v>10.26</v>
      </c>
      <c r="O1156" t="n">
        <v>10.26</v>
      </c>
      <c r="P1156" t="n">
        <v>61.56</v>
      </c>
    </row>
    <row r="1157">
      <c r="A1157" t="n">
        <v>75345</v>
      </c>
      <c r="B1157" t="n">
        <v>122</v>
      </c>
      <c r="C1157" t="inlineStr">
        <is>
          <t>Arcos</t>
        </is>
      </c>
      <c r="D1157" s="551" t="n">
        <v>46082</v>
      </c>
      <c r="E1157" t="n">
        <v>20227</v>
      </c>
      <c r="F1157" t="inlineStr">
        <is>
          <t>FEIJAO PRETO CAMIL C/2KG</t>
        </is>
      </c>
      <c r="G1157" t="n">
        <v>2248</v>
      </c>
      <c r="H1157" t="n">
        <v>6</v>
      </c>
      <c r="I1157" t="inlineStr">
        <is>
          <t>PC</t>
        </is>
      </c>
      <c r="J1157" t="inlineStr">
        <is>
          <t>ALIMENTOS</t>
        </is>
      </c>
      <c r="K1157" t="inlineStr">
        <is>
          <t>02/2026</t>
        </is>
      </c>
      <c r="L1157" t="n">
        <v>10.21</v>
      </c>
      <c r="M1157" s="551" t="n">
        <v>46071</v>
      </c>
      <c r="N1157" t="n">
        <v>10.53</v>
      </c>
      <c r="O1157" t="n">
        <v>11.5</v>
      </c>
      <c r="P1157" t="n">
        <v>61.26</v>
      </c>
    </row>
    <row r="1158">
      <c r="A1158" t="n">
        <v>75566</v>
      </c>
      <c r="B1158" t="n">
        <v>122</v>
      </c>
      <c r="C1158" t="inlineStr">
        <is>
          <t>Arcos</t>
        </is>
      </c>
      <c r="D1158" s="551" t="n">
        <v>46082</v>
      </c>
      <c r="E1158" t="n">
        <v>17838</v>
      </c>
      <c r="F1158" t="inlineStr">
        <is>
          <t>CHA MATE LEAO C/250G</t>
        </is>
      </c>
      <c r="G1158" t="n">
        <v>3712</v>
      </c>
      <c r="H1158" t="n">
        <v>6</v>
      </c>
      <c r="I1158" t="inlineStr">
        <is>
          <t>CX</t>
        </is>
      </c>
      <c r="J1158" t="inlineStr">
        <is>
          <t>BEBIDAS</t>
        </is>
      </c>
      <c r="K1158" t="inlineStr">
        <is>
          <t>02/2026</t>
        </is>
      </c>
      <c r="L1158" t="n">
        <v>0</v>
      </c>
      <c r="M1158" s="551" t="n">
        <v>46049</v>
      </c>
      <c r="N1158" t="n">
        <v>10</v>
      </c>
      <c r="O1158" t="n">
        <v>8.949999999999999</v>
      </c>
      <c r="P1158" t="n">
        <v>60</v>
      </c>
    </row>
    <row r="1159">
      <c r="A1159" t="n">
        <v>75534</v>
      </c>
      <c r="B1159" t="n">
        <v>122</v>
      </c>
      <c r="C1159" t="inlineStr">
        <is>
          <t>Arcos</t>
        </is>
      </c>
      <c r="D1159" s="551" t="n">
        <v>46082</v>
      </c>
      <c r="E1159" t="n">
        <v>18178</v>
      </c>
      <c r="F1159" t="inlineStr">
        <is>
          <t>VODKA KETEL ONE CUCUMBER &amp; MINT 750ML</t>
        </is>
      </c>
      <c r="G1159" t="n">
        <v>3444</v>
      </c>
      <c r="H1159" t="n">
        <v>1</v>
      </c>
      <c r="I1159" t="inlineStr">
        <is>
          <t>GR</t>
        </is>
      </c>
      <c r="J1159" t="inlineStr">
        <is>
          <t>BEBIDAS</t>
        </is>
      </c>
      <c r="K1159" t="inlineStr">
        <is>
          <t>02/2026</t>
        </is>
      </c>
      <c r="L1159" t="n">
        <v>0</v>
      </c>
      <c r="N1159" t="n">
        <v>0</v>
      </c>
      <c r="O1159" t="n">
        <v>59.9</v>
      </c>
      <c r="P1159" t="n">
        <v>59.9</v>
      </c>
    </row>
    <row r="1160">
      <c r="A1160" t="n">
        <v>75539</v>
      </c>
      <c r="B1160" t="n">
        <v>122</v>
      </c>
      <c r="C1160" t="inlineStr">
        <is>
          <t>Arcos</t>
        </is>
      </c>
      <c r="D1160" s="551" t="n">
        <v>46082</v>
      </c>
      <c r="E1160" t="n">
        <v>18145</v>
      </c>
      <c r="F1160" t="inlineStr">
        <is>
          <t>WHISKY CHIVAS REGAL 18 ANOS 750ML</t>
        </is>
      </c>
      <c r="G1160" t="n">
        <v>3472</v>
      </c>
      <c r="H1160" t="n">
        <v>0.16</v>
      </c>
      <c r="I1160" t="inlineStr">
        <is>
          <t>GR</t>
        </is>
      </c>
      <c r="J1160" t="inlineStr">
        <is>
          <t>BEBIDAS</t>
        </is>
      </c>
      <c r="K1160" t="inlineStr">
        <is>
          <t>02/2026</t>
        </is>
      </c>
      <c r="L1160" t="n">
        <v>0</v>
      </c>
      <c r="N1160" t="n">
        <v>0</v>
      </c>
      <c r="O1160" t="n">
        <v>346.9</v>
      </c>
      <c r="P1160" t="n">
        <v>59.45</v>
      </c>
    </row>
    <row r="1161">
      <c r="A1161" t="n">
        <v>75578</v>
      </c>
      <c r="B1161" t="n">
        <v>122</v>
      </c>
      <c r="C1161" t="inlineStr">
        <is>
          <t>Arcos</t>
        </is>
      </c>
      <c r="D1161" s="551" t="n">
        <v>46082</v>
      </c>
      <c r="E1161" t="n">
        <v>21944</v>
      </c>
      <c r="F1161" t="inlineStr">
        <is>
          <t>VINHO BRANCO MASCARA DE FUEGO SAUVIGNON 750ML</t>
        </is>
      </c>
      <c r="G1161" t="n">
        <v>3748</v>
      </c>
      <c r="H1161" t="n">
        <v>1.57</v>
      </c>
      <c r="I1161" t="inlineStr">
        <is>
          <t>GR</t>
        </is>
      </c>
      <c r="J1161" t="inlineStr">
        <is>
          <t>BEBIDAS</t>
        </is>
      </c>
      <c r="K1161" t="inlineStr">
        <is>
          <t>02/2026</t>
        </is>
      </c>
      <c r="L1161" t="n">
        <v>0</v>
      </c>
      <c r="M1161" s="551" t="n">
        <v>45974</v>
      </c>
      <c r="N1161" t="n">
        <v>37.7</v>
      </c>
      <c r="O1161" t="n">
        <v>40.16</v>
      </c>
      <c r="P1161" t="n">
        <v>59.19</v>
      </c>
    </row>
    <row r="1162">
      <c r="A1162" t="n">
        <v>75359</v>
      </c>
      <c r="B1162" t="n">
        <v>122</v>
      </c>
      <c r="C1162" t="inlineStr">
        <is>
          <t>Arcos</t>
        </is>
      </c>
      <c r="D1162" s="551" t="n">
        <v>46082</v>
      </c>
      <c r="E1162" t="n">
        <v>20136</v>
      </c>
      <c r="F1162" t="inlineStr">
        <is>
          <t>MACARRAO ESPAGUETE C/ OVOS ADRIA C/500G</t>
        </is>
      </c>
      <c r="G1162" t="n">
        <v>2284</v>
      </c>
      <c r="H1162" t="n">
        <v>14</v>
      </c>
      <c r="I1162" t="inlineStr">
        <is>
          <t>PC</t>
        </is>
      </c>
      <c r="J1162" t="inlineStr">
        <is>
          <t>ALIMENTOS</t>
        </is>
      </c>
      <c r="K1162" t="inlineStr">
        <is>
          <t>02/2026</t>
        </is>
      </c>
      <c r="L1162" t="n">
        <v>4.2</v>
      </c>
      <c r="M1162" s="551" t="n">
        <v>46077</v>
      </c>
      <c r="N1162" t="n">
        <v>4.2</v>
      </c>
      <c r="O1162" t="n">
        <v>4.2</v>
      </c>
      <c r="P1162" t="n">
        <v>58.8</v>
      </c>
    </row>
    <row r="1163">
      <c r="A1163" t="n">
        <v>75520</v>
      </c>
      <c r="B1163" t="n">
        <v>122</v>
      </c>
      <c r="C1163" t="inlineStr">
        <is>
          <t>Arcos</t>
        </is>
      </c>
      <c r="D1163" s="551" t="n">
        <v>46082</v>
      </c>
      <c r="E1163" t="n">
        <v>18223</v>
      </c>
      <c r="F1163" t="inlineStr">
        <is>
          <t>TEQUILA MEZCAL GUSANO ROJO 700ML</t>
        </is>
      </c>
      <c r="G1163" t="n">
        <v>3405</v>
      </c>
      <c r="H1163" t="n">
        <v>0.18</v>
      </c>
      <c r="I1163" t="inlineStr">
        <is>
          <t>UN</t>
        </is>
      </c>
      <c r="J1163" t="inlineStr">
        <is>
          <t>BEBIDAS</t>
        </is>
      </c>
      <c r="K1163" t="inlineStr">
        <is>
          <t>02/2026</t>
        </is>
      </c>
      <c r="L1163" t="n">
        <v>0</v>
      </c>
      <c r="N1163" t="n">
        <v>0</v>
      </c>
      <c r="O1163" t="n">
        <v>0</v>
      </c>
      <c r="P1163" t="n">
        <v>57.65</v>
      </c>
    </row>
    <row r="1164">
      <c r="A1164" t="n">
        <v>75405</v>
      </c>
      <c r="B1164" t="n">
        <v>122</v>
      </c>
      <c r="C1164" t="inlineStr">
        <is>
          <t>Arcos</t>
        </is>
      </c>
      <c r="D1164" s="551" t="n">
        <v>46082</v>
      </c>
      <c r="E1164" t="n">
        <v>26713</v>
      </c>
      <c r="F1164" t="inlineStr">
        <is>
          <t>CAMOMILA DESIDRATADA KG</t>
        </is>
      </c>
      <c r="G1164" t="n">
        <v>6867</v>
      </c>
      <c r="H1164" t="n">
        <v>1</v>
      </c>
      <c r="I1164" t="inlineStr">
        <is>
          <t>KG</t>
        </is>
      </c>
      <c r="J1164" t="inlineStr">
        <is>
          <t>ALIMENTOS</t>
        </is>
      </c>
      <c r="K1164" t="inlineStr">
        <is>
          <t>02/2026</t>
        </is>
      </c>
      <c r="L1164" t="n">
        <v>0</v>
      </c>
      <c r="M1164" s="551" t="n">
        <v>46009</v>
      </c>
      <c r="N1164" t="n">
        <v>55</v>
      </c>
      <c r="O1164" t="n">
        <v>55</v>
      </c>
      <c r="P1164" t="n">
        <v>55</v>
      </c>
    </row>
    <row r="1165">
      <c r="A1165" t="n">
        <v>75357</v>
      </c>
      <c r="B1165" t="n">
        <v>122</v>
      </c>
      <c r="C1165" t="inlineStr">
        <is>
          <t>Arcos</t>
        </is>
      </c>
      <c r="D1165" s="551" t="n">
        <v>46082</v>
      </c>
      <c r="E1165" t="n">
        <v>24331</v>
      </c>
      <c r="F1165" t="inlineStr">
        <is>
          <t>LINGUICA CALABRESA KG</t>
        </is>
      </c>
      <c r="G1165" t="n">
        <v>2146</v>
      </c>
      <c r="H1165" t="n">
        <v>2.46</v>
      </c>
      <c r="I1165" t="inlineStr">
        <is>
          <t>KG</t>
        </is>
      </c>
      <c r="J1165" t="inlineStr">
        <is>
          <t>ALIMENTOS</t>
        </is>
      </c>
      <c r="K1165" t="inlineStr">
        <is>
          <t>02/2026</t>
        </is>
      </c>
      <c r="L1165" t="n">
        <v>21.9</v>
      </c>
      <c r="M1165" s="551" t="n">
        <v>46056</v>
      </c>
      <c r="N1165" t="n">
        <v>21.9</v>
      </c>
      <c r="O1165" t="n">
        <v>20.85</v>
      </c>
      <c r="P1165" t="n">
        <v>53.87</v>
      </c>
    </row>
    <row r="1166">
      <c r="A1166" t="n">
        <v>75292</v>
      </c>
      <c r="B1166" t="n">
        <v>122</v>
      </c>
      <c r="C1166" t="inlineStr">
        <is>
          <t>Arcos</t>
        </is>
      </c>
      <c r="D1166" s="551" t="n">
        <v>46082</v>
      </c>
      <c r="E1166" t="n">
        <v>19857</v>
      </c>
      <c r="F1166" t="inlineStr">
        <is>
          <t>ACIDO CITRICO KG</t>
        </is>
      </c>
      <c r="G1166" t="n">
        <v>2415</v>
      </c>
      <c r="H1166" t="n">
        <v>1</v>
      </c>
      <c r="I1166" t="inlineStr">
        <is>
          <t>KG</t>
        </is>
      </c>
      <c r="J1166" t="inlineStr">
        <is>
          <t>ALIMENTOS</t>
        </is>
      </c>
      <c r="K1166" t="inlineStr">
        <is>
          <t>02/2026</t>
        </is>
      </c>
      <c r="L1166" t="n">
        <v>49</v>
      </c>
      <c r="M1166" s="551" t="n">
        <v>46056</v>
      </c>
      <c r="N1166" t="n">
        <v>49</v>
      </c>
      <c r="O1166" t="n">
        <v>61.5</v>
      </c>
      <c r="P1166" t="n">
        <v>49</v>
      </c>
    </row>
    <row r="1167">
      <c r="A1167" t="n">
        <v>75444</v>
      </c>
      <c r="B1167" t="n">
        <v>122</v>
      </c>
      <c r="C1167" t="inlineStr">
        <is>
          <t>Arcos</t>
        </is>
      </c>
      <c r="D1167" s="551" t="n">
        <v>46082</v>
      </c>
      <c r="E1167" t="n">
        <v>19434</v>
      </c>
      <c r="F1167" t="inlineStr">
        <is>
          <t>LEITE EM PO INTEGRAL NINHO C/400G</t>
        </is>
      </c>
      <c r="G1167" t="n">
        <v>2757</v>
      </c>
      <c r="H1167" t="n">
        <v>2</v>
      </c>
      <c r="I1167" t="inlineStr">
        <is>
          <t>PC</t>
        </is>
      </c>
      <c r="J1167" t="inlineStr">
        <is>
          <t>ALIMENTOS</t>
        </is>
      </c>
      <c r="K1167" t="inlineStr">
        <is>
          <t>02/2026</t>
        </is>
      </c>
      <c r="L1167" t="n">
        <v>0</v>
      </c>
      <c r="M1167" s="551" t="n">
        <v>46048</v>
      </c>
      <c r="N1167" t="n">
        <v>23.98</v>
      </c>
      <c r="O1167" t="n">
        <v>23.2</v>
      </c>
      <c r="P1167" t="n">
        <v>47.96</v>
      </c>
    </row>
    <row r="1168">
      <c r="A1168" t="n">
        <v>75385</v>
      </c>
      <c r="B1168" t="n">
        <v>122</v>
      </c>
      <c r="C1168" t="inlineStr">
        <is>
          <t>Arcos</t>
        </is>
      </c>
      <c r="D1168" s="551" t="n">
        <v>46082</v>
      </c>
      <c r="E1168" t="n">
        <v>20174</v>
      </c>
      <c r="F1168" t="inlineStr">
        <is>
          <t>SEMENTE DE GIRASSOL SEM CASCA KG</t>
        </is>
      </c>
      <c r="G1168" t="n">
        <v>2264</v>
      </c>
      <c r="H1168" t="n">
        <v>3</v>
      </c>
      <c r="I1168" t="inlineStr">
        <is>
          <t>KG</t>
        </is>
      </c>
      <c r="J1168" t="inlineStr">
        <is>
          <t>ALIMENTOS</t>
        </is>
      </c>
      <c r="K1168" t="inlineStr">
        <is>
          <t>02/2026</t>
        </is>
      </c>
      <c r="L1168" t="n">
        <v>0</v>
      </c>
      <c r="M1168" s="551" t="n">
        <v>45979</v>
      </c>
      <c r="N1168" t="n">
        <v>15.4</v>
      </c>
      <c r="O1168" t="n">
        <v>16.5</v>
      </c>
      <c r="P1168" t="n">
        <v>46.2</v>
      </c>
    </row>
    <row r="1169">
      <c r="A1169" t="n">
        <v>75297</v>
      </c>
      <c r="B1169" t="n">
        <v>122</v>
      </c>
      <c r="C1169" t="inlineStr">
        <is>
          <t>Arcos</t>
        </is>
      </c>
      <c r="D1169" s="551" t="n">
        <v>46082</v>
      </c>
      <c r="E1169" t="n">
        <v>21085</v>
      </c>
      <c r="F1169" t="inlineStr">
        <is>
          <t>ACUCAR SACHE UNIAO 5G C/1000</t>
        </is>
      </c>
      <c r="G1169" t="n">
        <v>1989</v>
      </c>
      <c r="H1169" t="n">
        <v>1</v>
      </c>
      <c r="I1169" t="inlineStr">
        <is>
          <t>CX</t>
        </is>
      </c>
      <c r="J1169" t="inlineStr">
        <is>
          <t>ALIMENTOS</t>
        </is>
      </c>
      <c r="K1169" t="inlineStr">
        <is>
          <t>02/2026</t>
        </is>
      </c>
      <c r="L1169" t="n">
        <v>0</v>
      </c>
      <c r="M1169" s="551" t="n">
        <v>46001</v>
      </c>
      <c r="N1169" t="n">
        <v>45.31</v>
      </c>
      <c r="O1169" t="n">
        <v>45.1</v>
      </c>
      <c r="P1169" t="n">
        <v>45.31</v>
      </c>
    </row>
    <row r="1170">
      <c r="A1170" t="n">
        <v>75486</v>
      </c>
      <c r="B1170" t="n">
        <v>122</v>
      </c>
      <c r="C1170" t="inlineStr">
        <is>
          <t>Arcos</t>
        </is>
      </c>
      <c r="D1170" s="551" t="n">
        <v>46082</v>
      </c>
      <c r="E1170" t="n">
        <v>27606</v>
      </c>
      <c r="F1170" t="inlineStr">
        <is>
          <t xml:space="preserve">CONHAQUE  HENNESSY  VSOP 750 ML </t>
        </is>
      </c>
      <c r="G1170" t="n">
        <v>7572</v>
      </c>
      <c r="H1170" t="n">
        <v>0.13</v>
      </c>
      <c r="I1170" t="inlineStr">
        <is>
          <t>UN</t>
        </is>
      </c>
      <c r="J1170" t="inlineStr">
        <is>
          <t>BEBIDAS</t>
        </is>
      </c>
      <c r="K1170" t="inlineStr">
        <is>
          <t>02/2026</t>
        </is>
      </c>
      <c r="L1170" t="n">
        <v>0</v>
      </c>
      <c r="N1170" t="n">
        <v>0</v>
      </c>
      <c r="O1170" t="n">
        <v>325</v>
      </c>
      <c r="P1170" t="n">
        <v>42.25</v>
      </c>
    </row>
    <row r="1171">
      <c r="A1171" t="n">
        <v>75376</v>
      </c>
      <c r="B1171" t="n">
        <v>122</v>
      </c>
      <c r="C1171" t="inlineStr">
        <is>
          <t>Arcos</t>
        </is>
      </c>
      <c r="D1171" s="551" t="n">
        <v>46082</v>
      </c>
      <c r="E1171" t="n">
        <v>24401</v>
      </c>
      <c r="F1171" t="inlineStr">
        <is>
          <t>PAPRICA PICANTE PCT 500G UN</t>
        </is>
      </c>
      <c r="G1171" t="n">
        <v>2369</v>
      </c>
      <c r="H1171" t="n">
        <v>3</v>
      </c>
      <c r="I1171" t="inlineStr">
        <is>
          <t>UN</t>
        </is>
      </c>
      <c r="J1171" t="inlineStr">
        <is>
          <t>ALIMENTOS</t>
        </is>
      </c>
      <c r="K1171" t="inlineStr">
        <is>
          <t>02/2026</t>
        </is>
      </c>
      <c r="L1171" t="n">
        <v>14</v>
      </c>
      <c r="M1171" s="551" t="n">
        <v>46077</v>
      </c>
      <c r="N1171" t="n">
        <v>14</v>
      </c>
      <c r="O1171" t="n">
        <v>14</v>
      </c>
      <c r="P1171" t="n">
        <v>42</v>
      </c>
    </row>
    <row r="1172">
      <c r="A1172" t="n">
        <v>75451</v>
      </c>
      <c r="B1172" t="n">
        <v>122</v>
      </c>
      <c r="C1172" t="inlineStr">
        <is>
          <t>Arcos</t>
        </is>
      </c>
      <c r="D1172" s="551" t="n">
        <v>46082</v>
      </c>
      <c r="E1172" t="n">
        <v>25868</v>
      </c>
      <c r="F1172" t="inlineStr">
        <is>
          <t>QUEIJO GORGONZOLA DOLCE SERRA DAS ANTAS KG</t>
        </is>
      </c>
      <c r="G1172" t="n">
        <v>6405</v>
      </c>
      <c r="H1172" t="n">
        <v>0.42</v>
      </c>
      <c r="I1172" t="inlineStr">
        <is>
          <t>KG</t>
        </is>
      </c>
      <c r="J1172" t="inlineStr">
        <is>
          <t>ALIMENTOS</t>
        </is>
      </c>
      <c r="K1172" t="inlineStr">
        <is>
          <t>02/2026</t>
        </is>
      </c>
      <c r="L1172" t="n">
        <v>98.19</v>
      </c>
      <c r="M1172" s="551" t="n">
        <v>46063</v>
      </c>
      <c r="N1172" t="n">
        <v>98.05</v>
      </c>
      <c r="O1172" t="n">
        <v>98.05</v>
      </c>
      <c r="P1172" t="n">
        <v>41.24</v>
      </c>
    </row>
    <row r="1173">
      <c r="A1173" t="n">
        <v>75313</v>
      </c>
      <c r="B1173" t="n">
        <v>122</v>
      </c>
      <c r="C1173" t="inlineStr">
        <is>
          <t>Arcos</t>
        </is>
      </c>
      <c r="D1173" s="551" t="n">
        <v>46082</v>
      </c>
      <c r="E1173" t="n">
        <v>24089</v>
      </c>
      <c r="F1173" t="inlineStr">
        <is>
          <t>BICARBONATO DE SODIO KG</t>
        </is>
      </c>
      <c r="G1173" t="n">
        <v>2316</v>
      </c>
      <c r="H1173" t="n">
        <v>5</v>
      </c>
      <c r="I1173" t="inlineStr">
        <is>
          <t>KG</t>
        </is>
      </c>
      <c r="J1173" t="inlineStr">
        <is>
          <t>ALIMENTOS</t>
        </is>
      </c>
      <c r="K1173" t="inlineStr">
        <is>
          <t>02/2026</t>
        </is>
      </c>
      <c r="L1173" t="n">
        <v>0</v>
      </c>
      <c r="M1173" s="551" t="n">
        <v>45979</v>
      </c>
      <c r="N1173" t="n">
        <v>8.199999999999999</v>
      </c>
      <c r="O1173" t="n">
        <v>9.5</v>
      </c>
      <c r="P1173" t="n">
        <v>41</v>
      </c>
    </row>
    <row r="1174">
      <c r="A1174" t="n">
        <v>75413</v>
      </c>
      <c r="B1174" t="n">
        <v>122</v>
      </c>
      <c r="C1174" t="inlineStr">
        <is>
          <t>Arcos</t>
        </is>
      </c>
      <c r="D1174" s="551" t="n">
        <v>46082</v>
      </c>
      <c r="E1174" t="n">
        <v>19485</v>
      </c>
      <c r="F1174" t="inlineStr">
        <is>
          <t>ENDRO DILL KG</t>
        </is>
      </c>
      <c r="G1174" t="n">
        <v>2721</v>
      </c>
      <c r="H1174" t="n">
        <v>0.22</v>
      </c>
      <c r="I1174" t="inlineStr">
        <is>
          <t>KG</t>
        </is>
      </c>
      <c r="J1174" t="inlineStr">
        <is>
          <t>ALIMENTOS</t>
        </is>
      </c>
      <c r="K1174" t="inlineStr">
        <is>
          <t>02/2026</t>
        </is>
      </c>
      <c r="L1174" t="n">
        <v>168.08</v>
      </c>
      <c r="M1174" s="551" t="n">
        <v>46079</v>
      </c>
      <c r="N1174" t="n">
        <v>217.48</v>
      </c>
      <c r="O1174" t="n">
        <v>217.5</v>
      </c>
      <c r="P1174" t="n">
        <v>36.98</v>
      </c>
    </row>
    <row r="1175">
      <c r="A1175" t="n">
        <v>75318</v>
      </c>
      <c r="B1175" t="n">
        <v>122</v>
      </c>
      <c r="C1175" t="inlineStr">
        <is>
          <t>Arcos</t>
        </is>
      </c>
      <c r="D1175" s="551" t="n">
        <v>46082</v>
      </c>
      <c r="E1175" t="n">
        <v>24110</v>
      </c>
      <c r="F1175" t="inlineStr">
        <is>
          <t>CANELA EM PO KG</t>
        </is>
      </c>
      <c r="G1175" t="n">
        <v>2322</v>
      </c>
      <c r="H1175" t="n">
        <v>2.5</v>
      </c>
      <c r="I1175" t="inlineStr">
        <is>
          <t>KG</t>
        </is>
      </c>
      <c r="J1175" t="inlineStr">
        <is>
          <t>ALIMENTOS</t>
        </is>
      </c>
      <c r="K1175" t="inlineStr">
        <is>
          <t>02/2026</t>
        </is>
      </c>
      <c r="L1175" t="n">
        <v>0</v>
      </c>
      <c r="M1175" s="551" t="n">
        <v>45909</v>
      </c>
      <c r="N1175" t="n">
        <v>14.6</v>
      </c>
      <c r="O1175" t="n">
        <v>16.5</v>
      </c>
      <c r="P1175" t="n">
        <v>36.5</v>
      </c>
    </row>
    <row r="1176">
      <c r="A1176" t="n">
        <v>75422</v>
      </c>
      <c r="B1176" t="n">
        <v>122</v>
      </c>
      <c r="C1176" t="inlineStr">
        <is>
          <t>Arcos</t>
        </is>
      </c>
      <c r="D1176" s="551" t="n">
        <v>46082</v>
      </c>
      <c r="E1176" t="n">
        <v>23096</v>
      </c>
      <c r="F1176" t="inlineStr">
        <is>
          <t>OVO BRANCO UN</t>
        </is>
      </c>
      <c r="G1176" t="n">
        <v>2753</v>
      </c>
      <c r="H1176" t="n">
        <v>54</v>
      </c>
      <c r="I1176" t="inlineStr">
        <is>
          <t>UN</t>
        </is>
      </c>
      <c r="J1176" t="inlineStr">
        <is>
          <t>ALIMENTOS</t>
        </is>
      </c>
      <c r="K1176" t="inlineStr">
        <is>
          <t>02/2026</t>
        </is>
      </c>
      <c r="L1176" t="n">
        <v>0.66</v>
      </c>
      <c r="M1176" s="551" t="n">
        <v>46079</v>
      </c>
      <c r="N1176" t="n">
        <v>0.66</v>
      </c>
      <c r="O1176" t="n">
        <v>0.67</v>
      </c>
      <c r="P1176" t="n">
        <v>35.64</v>
      </c>
    </row>
    <row r="1177">
      <c r="A1177" t="n">
        <v>75433</v>
      </c>
      <c r="B1177" t="n">
        <v>122</v>
      </c>
      <c r="C1177" t="inlineStr">
        <is>
          <t>Arcos</t>
        </is>
      </c>
      <c r="D1177" s="551" t="n">
        <v>46082</v>
      </c>
      <c r="E1177" t="n">
        <v>23186</v>
      </c>
      <c r="F1177" t="inlineStr">
        <is>
          <t>TOMATE CARMEM SALADA KG</t>
        </is>
      </c>
      <c r="G1177" t="n">
        <v>2668</v>
      </c>
      <c r="H1177" t="n">
        <v>4.48</v>
      </c>
      <c r="I1177" t="inlineStr">
        <is>
          <t>KG</t>
        </is>
      </c>
      <c r="J1177" t="inlineStr">
        <is>
          <t>ALIMENTOS</t>
        </is>
      </c>
      <c r="K1177" t="inlineStr">
        <is>
          <t>02/2026</t>
        </is>
      </c>
      <c r="L1177" t="n">
        <v>7.66</v>
      </c>
      <c r="M1177" s="551" t="n">
        <v>46080</v>
      </c>
      <c r="N1177" t="n">
        <v>7.5</v>
      </c>
      <c r="O1177" t="n">
        <v>7.5</v>
      </c>
      <c r="P1177" t="n">
        <v>34.32</v>
      </c>
    </row>
    <row r="1178">
      <c r="A1178" t="n">
        <v>75383</v>
      </c>
      <c r="B1178" t="n">
        <v>122</v>
      </c>
      <c r="C1178" t="inlineStr">
        <is>
          <t>Arcos</t>
        </is>
      </c>
      <c r="D1178" s="551" t="n">
        <v>46082</v>
      </c>
      <c r="E1178" t="n">
        <v>19907</v>
      </c>
      <c r="F1178" t="inlineStr">
        <is>
          <t>SAL REFINADO CISNE 1KG</t>
        </is>
      </c>
      <c r="G1178" t="n">
        <v>2381</v>
      </c>
      <c r="H1178" t="n">
        <v>11</v>
      </c>
      <c r="I1178" t="inlineStr">
        <is>
          <t>UN</t>
        </is>
      </c>
      <c r="J1178" t="inlineStr">
        <is>
          <t>ALIMENTOS</t>
        </is>
      </c>
      <c r="K1178" t="inlineStr">
        <is>
          <t>02/2026</t>
        </is>
      </c>
      <c r="L1178" t="n">
        <v>0</v>
      </c>
      <c r="M1178" s="551" t="n">
        <v>45686</v>
      </c>
      <c r="N1178" t="n">
        <v>3.01</v>
      </c>
      <c r="O1178" t="n">
        <v>3.23</v>
      </c>
      <c r="P1178" t="n">
        <v>33.11</v>
      </c>
    </row>
    <row r="1179">
      <c r="A1179" t="n">
        <v>75356</v>
      </c>
      <c r="B1179" t="n">
        <v>122</v>
      </c>
      <c r="C1179" t="inlineStr">
        <is>
          <t>Arcos</t>
        </is>
      </c>
      <c r="D1179" s="551" t="n">
        <v>46082</v>
      </c>
      <c r="E1179" t="n">
        <v>24322</v>
      </c>
      <c r="F1179" t="inlineStr">
        <is>
          <t>LEMON PEPPER KG</t>
        </is>
      </c>
      <c r="G1179" t="n">
        <v>2342</v>
      </c>
      <c r="H1179" t="n">
        <v>1.5</v>
      </c>
      <c r="I1179" t="inlineStr">
        <is>
          <t>KG</t>
        </is>
      </c>
      <c r="J1179" t="inlineStr">
        <is>
          <t>ALIMENTOS</t>
        </is>
      </c>
      <c r="K1179" t="inlineStr">
        <is>
          <t>02/2026</t>
        </is>
      </c>
      <c r="L1179" t="n">
        <v>0</v>
      </c>
      <c r="M1179" s="551" t="n">
        <v>46001</v>
      </c>
      <c r="N1179" t="n">
        <v>22</v>
      </c>
      <c r="O1179" t="n">
        <v>22</v>
      </c>
      <c r="P1179" t="n">
        <v>33</v>
      </c>
    </row>
    <row r="1180">
      <c r="A1180" t="n">
        <v>75386</v>
      </c>
      <c r="B1180" t="n">
        <v>122</v>
      </c>
      <c r="C1180" t="inlineStr">
        <is>
          <t>Arcos</t>
        </is>
      </c>
      <c r="D1180" s="551" t="n">
        <v>46082</v>
      </c>
      <c r="E1180" t="n">
        <v>20614</v>
      </c>
      <c r="F1180" t="inlineStr">
        <is>
          <t>PASTA GERGELIM TAHINE ISTAMBUL 5006 LT</t>
        </is>
      </c>
      <c r="G1180" t="n">
        <v>2119</v>
      </c>
      <c r="H1180" t="n">
        <v>1</v>
      </c>
      <c r="I1180" t="inlineStr">
        <is>
          <t>UN</t>
        </is>
      </c>
      <c r="J1180" t="inlineStr">
        <is>
          <t>ALIMENTOS</t>
        </is>
      </c>
      <c r="K1180" t="inlineStr">
        <is>
          <t>02/2026</t>
        </is>
      </c>
      <c r="L1180" t="n">
        <v>0</v>
      </c>
      <c r="M1180" s="551" t="n">
        <v>46037</v>
      </c>
      <c r="N1180" t="n">
        <v>32.4</v>
      </c>
      <c r="O1180" t="n">
        <v>32.4</v>
      </c>
      <c r="P1180" t="n">
        <v>32.4</v>
      </c>
    </row>
    <row r="1181">
      <c r="A1181" t="n">
        <v>75436</v>
      </c>
      <c r="B1181" t="n">
        <v>122</v>
      </c>
      <c r="C1181" t="inlineStr">
        <is>
          <t>Arcos</t>
        </is>
      </c>
      <c r="D1181" s="551" t="n">
        <v>46082</v>
      </c>
      <c r="E1181" t="n">
        <v>23320</v>
      </c>
      <c r="F1181" t="inlineStr">
        <is>
          <t>UVA PASSA BRANCA KG</t>
        </is>
      </c>
      <c r="G1181" t="n">
        <v>2539</v>
      </c>
      <c r="H1181" t="n">
        <v>1</v>
      </c>
      <c r="I1181" t="inlineStr">
        <is>
          <t>KG</t>
        </is>
      </c>
      <c r="J1181" t="inlineStr">
        <is>
          <t>ALIMENTOS</t>
        </is>
      </c>
      <c r="K1181" t="inlineStr">
        <is>
          <t>02/2026</t>
        </is>
      </c>
      <c r="L1181" t="n">
        <v>0</v>
      </c>
      <c r="M1181" s="551" t="n">
        <v>45617</v>
      </c>
      <c r="N1181" t="n">
        <v>0</v>
      </c>
      <c r="O1181" t="n">
        <v>31.9</v>
      </c>
      <c r="P1181" t="n">
        <v>31.9</v>
      </c>
    </row>
    <row r="1182">
      <c r="A1182" t="n">
        <v>75532</v>
      </c>
      <c r="B1182" t="n">
        <v>122</v>
      </c>
      <c r="C1182" t="inlineStr">
        <is>
          <t>Arcos</t>
        </is>
      </c>
      <c r="D1182" s="551" t="n">
        <v>46082</v>
      </c>
      <c r="E1182" t="n">
        <v>18180</v>
      </c>
      <c r="F1182" t="inlineStr">
        <is>
          <t>VODKA GREY GOOSE NATURAL 750ML</t>
        </is>
      </c>
      <c r="G1182" t="n">
        <v>3442</v>
      </c>
      <c r="H1182" t="n">
        <v>0.29</v>
      </c>
      <c r="I1182" t="inlineStr">
        <is>
          <t>GR</t>
        </is>
      </c>
      <c r="J1182" t="inlineStr">
        <is>
          <t>BEBIDAS</t>
        </is>
      </c>
      <c r="K1182" t="inlineStr">
        <is>
          <t>02/2026</t>
        </is>
      </c>
      <c r="L1182" t="n">
        <v>0</v>
      </c>
      <c r="N1182" t="n">
        <v>0</v>
      </c>
      <c r="O1182" t="n">
        <v>99</v>
      </c>
      <c r="P1182" t="n">
        <v>31.9</v>
      </c>
    </row>
    <row r="1183">
      <c r="A1183" t="n">
        <v>75375</v>
      </c>
      <c r="B1183" t="n">
        <v>122</v>
      </c>
      <c r="C1183" t="inlineStr">
        <is>
          <t>Arcos</t>
        </is>
      </c>
      <c r="D1183" s="551" t="n">
        <v>46082</v>
      </c>
      <c r="E1183" t="n">
        <v>23502</v>
      </c>
      <c r="F1183" t="inlineStr">
        <is>
          <t>PAPRICA DEFUMADA PCT 500G UN</t>
        </is>
      </c>
      <c r="G1183" t="n">
        <v>2367</v>
      </c>
      <c r="H1183" t="n">
        <v>2</v>
      </c>
      <c r="I1183" t="inlineStr">
        <is>
          <t>UN</t>
        </is>
      </c>
      <c r="J1183" t="inlineStr">
        <is>
          <t>ALIMENTOS</t>
        </is>
      </c>
      <c r="K1183" t="inlineStr">
        <is>
          <t>02/2026</t>
        </is>
      </c>
      <c r="L1183" t="n">
        <v>14.9</v>
      </c>
      <c r="M1183" s="551" t="n">
        <v>46057</v>
      </c>
      <c r="N1183" t="n">
        <v>14.9</v>
      </c>
      <c r="O1183" t="n">
        <v>15</v>
      </c>
      <c r="P1183" t="n">
        <v>29.8</v>
      </c>
    </row>
    <row r="1184">
      <c r="A1184" t="n">
        <v>75336</v>
      </c>
      <c r="B1184" t="n">
        <v>122</v>
      </c>
      <c r="C1184" t="inlineStr">
        <is>
          <t>Arcos</t>
        </is>
      </c>
      <c r="D1184" s="551" t="n">
        <v>46082</v>
      </c>
      <c r="E1184" t="n">
        <v>20029</v>
      </c>
      <c r="F1184" t="inlineStr">
        <is>
          <t>ESSENCIA DE BAUNILHA CEPERA 500ML</t>
        </is>
      </c>
      <c r="G1184" t="n">
        <v>2337</v>
      </c>
      <c r="H1184" t="n">
        <v>2</v>
      </c>
      <c r="I1184" t="inlineStr">
        <is>
          <t>FR</t>
        </is>
      </c>
      <c r="J1184" t="inlineStr">
        <is>
          <t>ALIMENTOS</t>
        </is>
      </c>
      <c r="K1184" t="inlineStr">
        <is>
          <t>02/2026</t>
        </is>
      </c>
      <c r="L1184" t="n">
        <v>0</v>
      </c>
      <c r="M1184" s="551" t="n">
        <v>45636</v>
      </c>
      <c r="N1184" t="n">
        <v>14.81</v>
      </c>
      <c r="O1184" t="n">
        <v>14.74</v>
      </c>
      <c r="P1184" t="n">
        <v>29.62</v>
      </c>
    </row>
    <row r="1185">
      <c r="A1185" t="n">
        <v>75430</v>
      </c>
      <c r="B1185" t="n">
        <v>122</v>
      </c>
      <c r="C1185" t="inlineStr">
        <is>
          <t>Arcos</t>
        </is>
      </c>
      <c r="D1185" s="551" t="n">
        <v>46082</v>
      </c>
      <c r="E1185" t="n">
        <v>19721</v>
      </c>
      <c r="F1185" t="inlineStr">
        <is>
          <t>ROMA KG</t>
        </is>
      </c>
      <c r="G1185" t="n">
        <v>2533</v>
      </c>
      <c r="H1185" t="n">
        <v>0.76</v>
      </c>
      <c r="I1185" t="inlineStr">
        <is>
          <t>KG</t>
        </is>
      </c>
      <c r="J1185" t="inlineStr">
        <is>
          <t>ALIMENTOS</t>
        </is>
      </c>
      <c r="K1185" t="inlineStr">
        <is>
          <t>02/2026</t>
        </is>
      </c>
      <c r="L1185" t="n">
        <v>38.54</v>
      </c>
      <c r="M1185" s="551" t="n">
        <v>46080</v>
      </c>
      <c r="N1185" t="n">
        <v>40</v>
      </c>
      <c r="O1185" t="n">
        <v>40</v>
      </c>
      <c r="P1185" t="n">
        <v>29.29</v>
      </c>
    </row>
    <row r="1186">
      <c r="A1186" t="n">
        <v>75397</v>
      </c>
      <c r="B1186" t="n">
        <v>122</v>
      </c>
      <c r="C1186" t="inlineStr">
        <is>
          <t>Arcos</t>
        </is>
      </c>
      <c r="D1186" s="551" t="n">
        <v>46082</v>
      </c>
      <c r="E1186" t="n">
        <v>19652</v>
      </c>
      <c r="F1186" t="inlineStr">
        <is>
          <t>ALHO COMUM KG</t>
        </is>
      </c>
      <c r="G1186" t="n">
        <v>2587</v>
      </c>
      <c r="H1186" t="n">
        <v>1.34</v>
      </c>
      <c r="I1186" t="inlineStr">
        <is>
          <t>KG</t>
        </is>
      </c>
      <c r="J1186" t="inlineStr">
        <is>
          <t>ALIMENTOS</t>
        </is>
      </c>
      <c r="K1186" t="inlineStr">
        <is>
          <t>02/2026</t>
        </is>
      </c>
      <c r="L1186" t="n">
        <v>19.72</v>
      </c>
      <c r="M1186" s="551" t="n">
        <v>46076</v>
      </c>
      <c r="N1186" t="n">
        <v>19.08</v>
      </c>
      <c r="O1186" t="n">
        <v>19.08</v>
      </c>
      <c r="P1186" t="n">
        <v>26.42</v>
      </c>
    </row>
    <row r="1187">
      <c r="A1187" t="n">
        <v>75384</v>
      </c>
      <c r="B1187" t="n">
        <v>122</v>
      </c>
      <c r="C1187" t="inlineStr">
        <is>
          <t>Arcos</t>
        </is>
      </c>
      <c r="D1187" s="551" t="n">
        <v>46082</v>
      </c>
      <c r="E1187" t="n">
        <v>20185</v>
      </c>
      <c r="F1187" t="inlineStr">
        <is>
          <t>SEMENTE ABOBORA CRUA SEM CASCA KG</t>
        </is>
      </c>
      <c r="G1187" t="n">
        <v>2259</v>
      </c>
      <c r="H1187" t="n">
        <v>1</v>
      </c>
      <c r="I1187" t="inlineStr">
        <is>
          <t>KG</t>
        </is>
      </c>
      <c r="J1187" t="inlineStr">
        <is>
          <t>ALIMENTOS</t>
        </is>
      </c>
      <c r="K1187" t="inlineStr">
        <is>
          <t>02/2026</t>
        </is>
      </c>
      <c r="L1187" t="n">
        <v>0</v>
      </c>
      <c r="M1187" s="551" t="n">
        <v>45965</v>
      </c>
      <c r="N1187" t="n">
        <v>25.9</v>
      </c>
      <c r="O1187" t="n">
        <v>32.9</v>
      </c>
      <c r="P1187" t="n">
        <v>25.9</v>
      </c>
    </row>
    <row r="1188">
      <c r="A1188" t="n">
        <v>75294</v>
      </c>
      <c r="B1188" t="n">
        <v>122</v>
      </c>
      <c r="C1188" t="inlineStr">
        <is>
          <t>Arcos</t>
        </is>
      </c>
      <c r="D1188" s="551" t="n">
        <v>46082</v>
      </c>
      <c r="E1188" t="n">
        <v>26342</v>
      </c>
      <c r="F1188" t="inlineStr">
        <is>
          <t>ACUCAR CONFEITEIRO HARALD C/1KG</t>
        </is>
      </c>
      <c r="G1188" t="n">
        <v>1986</v>
      </c>
      <c r="H1188" t="n">
        <v>2</v>
      </c>
      <c r="I1188" t="inlineStr">
        <is>
          <t>PC</t>
        </is>
      </c>
      <c r="J1188" t="inlineStr">
        <is>
          <t>ALIMENTOS</t>
        </is>
      </c>
      <c r="K1188" t="inlineStr">
        <is>
          <t>02/2026</t>
        </is>
      </c>
      <c r="L1188" t="n">
        <v>0</v>
      </c>
      <c r="M1188" s="551" t="n">
        <v>45979</v>
      </c>
      <c r="N1188" t="n">
        <v>11.7</v>
      </c>
      <c r="O1188" t="n">
        <v>13</v>
      </c>
      <c r="P1188" t="n">
        <v>23.4</v>
      </c>
    </row>
    <row r="1189">
      <c r="A1189" t="n">
        <v>75416</v>
      </c>
      <c r="B1189" t="n">
        <v>122</v>
      </c>
      <c r="C1189" t="inlineStr">
        <is>
          <t>Arcos</t>
        </is>
      </c>
      <c r="D1189" s="551" t="n">
        <v>46082</v>
      </c>
      <c r="E1189" t="n">
        <v>19751</v>
      </c>
      <c r="F1189" t="inlineStr">
        <is>
          <t>LIMAO SICILIANO KG</t>
        </is>
      </c>
      <c r="G1189" t="n">
        <v>2502</v>
      </c>
      <c r="H1189" t="n">
        <v>1.42</v>
      </c>
      <c r="I1189" t="inlineStr">
        <is>
          <t>KG</t>
        </is>
      </c>
      <c r="J1189" t="inlineStr">
        <is>
          <t>ALIMENTOS</t>
        </is>
      </c>
      <c r="K1189" t="inlineStr">
        <is>
          <t>02/2026</t>
        </is>
      </c>
      <c r="L1189" t="n">
        <v>16.08</v>
      </c>
      <c r="M1189" s="551" t="n">
        <v>46080</v>
      </c>
      <c r="N1189" t="n">
        <v>16.88</v>
      </c>
      <c r="O1189" t="n">
        <v>16.88</v>
      </c>
      <c r="P1189" t="n">
        <v>22.83</v>
      </c>
    </row>
    <row r="1190">
      <c r="A1190" t="n">
        <v>75411</v>
      </c>
      <c r="B1190" t="n">
        <v>122</v>
      </c>
      <c r="C1190" t="inlineStr">
        <is>
          <t>Arcos</t>
        </is>
      </c>
      <c r="D1190" s="551" t="n">
        <v>46082</v>
      </c>
      <c r="E1190" t="n">
        <v>23241</v>
      </c>
      <c r="F1190" t="inlineStr">
        <is>
          <t>CHUCHU KG</t>
        </is>
      </c>
      <c r="G1190" t="n">
        <v>2616</v>
      </c>
      <c r="H1190" t="n">
        <v>4.1</v>
      </c>
      <c r="I1190" t="inlineStr">
        <is>
          <t>KG</t>
        </is>
      </c>
      <c r="J1190" t="inlineStr">
        <is>
          <t>ALIMENTOS</t>
        </is>
      </c>
      <c r="K1190" t="inlineStr">
        <is>
          <t>02/2026</t>
        </is>
      </c>
      <c r="L1190" t="n">
        <v>5.5</v>
      </c>
      <c r="M1190" s="551" t="n">
        <v>46080</v>
      </c>
      <c r="N1190" t="n">
        <v>3.5</v>
      </c>
      <c r="O1190" t="n">
        <v>3.5</v>
      </c>
      <c r="P1190" t="n">
        <v>22.55</v>
      </c>
    </row>
    <row r="1191">
      <c r="A1191" t="n">
        <v>75382</v>
      </c>
      <c r="B1191" t="n">
        <v>122</v>
      </c>
      <c r="C1191" t="inlineStr">
        <is>
          <t>Arcos</t>
        </is>
      </c>
      <c r="D1191" s="551" t="n">
        <v>46082</v>
      </c>
      <c r="E1191" t="n">
        <v>19917</v>
      </c>
      <c r="F1191" t="inlineStr">
        <is>
          <t>SAL GROSSO CISNE C/1KG</t>
        </is>
      </c>
      <c r="G1191" t="n">
        <v>2379</v>
      </c>
      <c r="H1191" t="n">
        <v>7</v>
      </c>
      <c r="I1191" t="inlineStr">
        <is>
          <t>PC</t>
        </is>
      </c>
      <c r="J1191" t="inlineStr">
        <is>
          <t>ALIMENTOS</t>
        </is>
      </c>
      <c r="K1191" t="inlineStr">
        <is>
          <t>02/2026</t>
        </is>
      </c>
      <c r="L1191" t="n">
        <v>0</v>
      </c>
      <c r="M1191" s="551" t="n">
        <v>45636</v>
      </c>
      <c r="N1191" t="n">
        <v>3.09</v>
      </c>
      <c r="O1191" t="n">
        <v>3.35</v>
      </c>
      <c r="P1191" t="n">
        <v>21.63</v>
      </c>
    </row>
    <row r="1192">
      <c r="A1192" t="n">
        <v>75459</v>
      </c>
      <c r="B1192" t="n">
        <v>122</v>
      </c>
      <c r="C1192" t="inlineStr">
        <is>
          <t>Arcos</t>
        </is>
      </c>
      <c r="D1192" s="551" t="n">
        <v>46082</v>
      </c>
      <c r="E1192" t="n">
        <v>19135</v>
      </c>
      <c r="F1192" t="inlineStr">
        <is>
          <t>PAO DE FORMA SEVEN BOYS C/450G</t>
        </is>
      </c>
      <c r="G1192" t="n">
        <v>2836</v>
      </c>
      <c r="H1192" t="n">
        <v>3</v>
      </c>
      <c r="I1192" t="inlineStr">
        <is>
          <t>PC</t>
        </is>
      </c>
      <c r="J1192" t="inlineStr">
        <is>
          <t>ALIMENTOS</t>
        </is>
      </c>
      <c r="K1192" t="inlineStr">
        <is>
          <t>02/2026</t>
        </is>
      </c>
      <c r="L1192" t="n">
        <v>7.14</v>
      </c>
      <c r="M1192" s="551" t="n">
        <v>46073</v>
      </c>
      <c r="N1192" t="n">
        <v>6.5</v>
      </c>
      <c r="O1192" t="n">
        <v>8.92</v>
      </c>
      <c r="P1192" t="n">
        <v>21.42</v>
      </c>
    </row>
    <row r="1193">
      <c r="A1193" t="n">
        <v>75529</v>
      </c>
      <c r="B1193" t="n">
        <v>122</v>
      </c>
      <c r="C1193" t="inlineStr">
        <is>
          <t>Arcos</t>
        </is>
      </c>
      <c r="D1193" s="551" t="n">
        <v>46082</v>
      </c>
      <c r="E1193" t="n">
        <v>18189</v>
      </c>
      <c r="F1193" t="inlineStr">
        <is>
          <t>VODKA BELVEDERE NATURAL 700ML</t>
        </is>
      </c>
      <c r="G1193" t="n">
        <v>3435</v>
      </c>
      <c r="H1193" t="n">
        <v>0.17</v>
      </c>
      <c r="I1193" t="inlineStr">
        <is>
          <t>GR</t>
        </is>
      </c>
      <c r="J1193" t="inlineStr">
        <is>
          <t>BEBIDAS</t>
        </is>
      </c>
      <c r="K1193" t="inlineStr">
        <is>
          <t>02/2026</t>
        </is>
      </c>
      <c r="L1193" t="n">
        <v>0</v>
      </c>
      <c r="M1193" s="551" t="n">
        <v>45874</v>
      </c>
      <c r="N1193" t="n">
        <v>0</v>
      </c>
      <c r="O1193" t="n">
        <v>0</v>
      </c>
      <c r="P1193" t="n">
        <v>20.91</v>
      </c>
    </row>
    <row r="1194">
      <c r="A1194" t="n">
        <v>75408</v>
      </c>
      <c r="B1194" t="n">
        <v>122</v>
      </c>
      <c r="C1194" t="inlineStr">
        <is>
          <t>Arcos</t>
        </is>
      </c>
      <c r="D1194" s="551" t="n">
        <v>46082</v>
      </c>
      <c r="E1194" t="n">
        <v>19623</v>
      </c>
      <c r="F1194" t="inlineStr">
        <is>
          <t>CEBOLA ROXA KG</t>
        </is>
      </c>
      <c r="G1194" t="n">
        <v>2611</v>
      </c>
      <c r="H1194" t="n">
        <v>5.5</v>
      </c>
      <c r="I1194" t="inlineStr">
        <is>
          <t>KG</t>
        </is>
      </c>
      <c r="J1194" t="inlineStr">
        <is>
          <t>ALIMENTOS</t>
        </is>
      </c>
      <c r="K1194" t="inlineStr">
        <is>
          <t>02/2026</t>
        </is>
      </c>
      <c r="L1194" t="n">
        <v>3.62</v>
      </c>
      <c r="M1194" s="551" t="n">
        <v>46080</v>
      </c>
      <c r="N1194" t="n">
        <v>3.5</v>
      </c>
      <c r="O1194" t="n">
        <v>3.47</v>
      </c>
      <c r="P1194" t="n">
        <v>19.91</v>
      </c>
    </row>
    <row r="1195">
      <c r="A1195" t="n">
        <v>75368</v>
      </c>
      <c r="B1195" t="n">
        <v>122</v>
      </c>
      <c r="C1195" t="inlineStr">
        <is>
          <t>Arcos</t>
        </is>
      </c>
      <c r="D1195" s="551" t="n">
        <v>46082</v>
      </c>
      <c r="E1195" t="n">
        <v>19984</v>
      </c>
      <c r="F1195" t="inlineStr">
        <is>
          <t>MOLHO INGLES KENKO 1L</t>
        </is>
      </c>
      <c r="G1195" t="n">
        <v>2351</v>
      </c>
      <c r="H1195" t="n">
        <v>1</v>
      </c>
      <c r="I1195" t="inlineStr">
        <is>
          <t>UN</t>
        </is>
      </c>
      <c r="J1195" t="inlineStr">
        <is>
          <t>ALIMENTOS</t>
        </is>
      </c>
      <c r="K1195" t="inlineStr">
        <is>
          <t>02/2026</t>
        </is>
      </c>
      <c r="L1195" t="n">
        <v>0</v>
      </c>
      <c r="M1195" s="551" t="n">
        <v>46044</v>
      </c>
      <c r="N1195" t="n">
        <v>19.8</v>
      </c>
      <c r="O1195" t="n">
        <v>19.8</v>
      </c>
      <c r="P1195" t="n">
        <v>19.8</v>
      </c>
    </row>
    <row r="1196">
      <c r="A1196" t="n">
        <v>75400</v>
      </c>
      <c r="B1196" t="n">
        <v>122</v>
      </c>
      <c r="C1196" t="inlineStr">
        <is>
          <t>Arcos</t>
        </is>
      </c>
      <c r="D1196" s="551" t="n">
        <v>46082</v>
      </c>
      <c r="E1196" t="n">
        <v>24044</v>
      </c>
      <c r="F1196" t="inlineStr">
        <is>
          <t>AMORA CONGELADA KG</t>
        </is>
      </c>
      <c r="G1196" t="n">
        <v>2472</v>
      </c>
      <c r="H1196" t="n">
        <v>1</v>
      </c>
      <c r="I1196" t="inlineStr">
        <is>
          <t>KG</t>
        </is>
      </c>
      <c r="J1196" t="inlineStr">
        <is>
          <t>ALIMENTOS</t>
        </is>
      </c>
      <c r="K1196" t="inlineStr">
        <is>
          <t>02/2026</t>
        </is>
      </c>
      <c r="L1196" t="n">
        <v>18.13</v>
      </c>
      <c r="M1196" s="551" t="n">
        <v>46079</v>
      </c>
      <c r="N1196" t="n">
        <v>18.13</v>
      </c>
      <c r="O1196" t="n">
        <v>18.13</v>
      </c>
      <c r="P1196" t="n">
        <v>18.13</v>
      </c>
    </row>
    <row r="1197">
      <c r="A1197" t="n">
        <v>75347</v>
      </c>
      <c r="B1197" t="n">
        <v>122</v>
      </c>
      <c r="C1197" t="inlineStr">
        <is>
          <t>Arcos</t>
        </is>
      </c>
      <c r="D1197" s="551" t="n">
        <v>46082</v>
      </c>
      <c r="E1197" t="n">
        <v>24272</v>
      </c>
      <c r="F1197" t="inlineStr">
        <is>
          <t>FLOR DE SAL KG</t>
        </is>
      </c>
      <c r="G1197" t="n">
        <v>2341</v>
      </c>
      <c r="H1197" t="n">
        <v>0.88</v>
      </c>
      <c r="I1197" t="inlineStr">
        <is>
          <t>KG</t>
        </is>
      </c>
      <c r="J1197" t="inlineStr">
        <is>
          <t>ALIMENTOS</t>
        </is>
      </c>
      <c r="K1197" t="inlineStr">
        <is>
          <t>02/2026</t>
        </is>
      </c>
      <c r="L1197" t="n">
        <v>0</v>
      </c>
      <c r="M1197" s="551" t="n">
        <v>45937</v>
      </c>
      <c r="N1197" t="n">
        <v>19.9</v>
      </c>
      <c r="O1197" t="n">
        <v>29.9</v>
      </c>
      <c r="P1197" t="n">
        <v>17.51</v>
      </c>
    </row>
    <row r="1198">
      <c r="A1198" t="n">
        <v>75398</v>
      </c>
      <c r="B1198" t="n">
        <v>122</v>
      </c>
      <c r="C1198" t="inlineStr">
        <is>
          <t>Arcos</t>
        </is>
      </c>
      <c r="D1198" s="551" t="n">
        <v>46082</v>
      </c>
      <c r="E1198" t="n">
        <v>19647</v>
      </c>
      <c r="F1198" t="inlineStr">
        <is>
          <t>ALHO PORO KG</t>
        </is>
      </c>
      <c r="G1198" t="n">
        <v>2591</v>
      </c>
      <c r="H1198" t="n">
        <v>1.2</v>
      </c>
      <c r="I1198" t="inlineStr">
        <is>
          <t>KG</t>
        </is>
      </c>
      <c r="J1198" t="inlineStr">
        <is>
          <t>ALIMENTOS</t>
        </is>
      </c>
      <c r="K1198" t="inlineStr">
        <is>
          <t>02/2026</t>
        </is>
      </c>
      <c r="L1198" t="n">
        <v>13.55</v>
      </c>
      <c r="M1198" s="551" t="n">
        <v>46080</v>
      </c>
      <c r="N1198" t="n">
        <v>14</v>
      </c>
      <c r="O1198" t="n">
        <v>14.24</v>
      </c>
      <c r="P1198" t="n">
        <v>16.26</v>
      </c>
    </row>
    <row r="1199">
      <c r="A1199" t="n">
        <v>75421</v>
      </c>
      <c r="B1199" t="n">
        <v>122</v>
      </c>
      <c r="C1199" t="inlineStr">
        <is>
          <t>Arcos</t>
        </is>
      </c>
      <c r="D1199" s="551" t="n">
        <v>46082</v>
      </c>
      <c r="E1199" t="n">
        <v>24385</v>
      </c>
      <c r="F1199" t="inlineStr">
        <is>
          <t>MORANGO CONGELADO KG</t>
        </is>
      </c>
      <c r="G1199" t="n">
        <v>2524</v>
      </c>
      <c r="H1199" t="n">
        <v>1</v>
      </c>
      <c r="I1199" t="inlineStr">
        <is>
          <t>KG</t>
        </is>
      </c>
      <c r="J1199" t="inlineStr">
        <is>
          <t>ALIMENTOS</t>
        </is>
      </c>
      <c r="K1199" t="inlineStr">
        <is>
          <t>02/2026</t>
        </is>
      </c>
      <c r="L1199" t="n">
        <v>15.22</v>
      </c>
      <c r="M1199" s="551" t="n">
        <v>46079</v>
      </c>
      <c r="N1199" t="n">
        <v>15.22</v>
      </c>
      <c r="O1199" t="n">
        <v>15.22</v>
      </c>
      <c r="P1199" t="n">
        <v>15.22</v>
      </c>
    </row>
    <row r="1200">
      <c r="A1200" t="n">
        <v>75402</v>
      </c>
      <c r="B1200" t="n">
        <v>122</v>
      </c>
      <c r="C1200" t="inlineStr">
        <is>
          <t>Arcos</t>
        </is>
      </c>
      <c r="D1200" s="551" t="n">
        <v>46082</v>
      </c>
      <c r="E1200" t="n">
        <v>23389</v>
      </c>
      <c r="F1200" t="inlineStr">
        <is>
          <t>BANANA NANICA KG</t>
        </is>
      </c>
      <c r="G1200" t="n">
        <v>2475</v>
      </c>
      <c r="H1200" t="n">
        <v>3</v>
      </c>
      <c r="I1200" t="inlineStr">
        <is>
          <t>KG</t>
        </is>
      </c>
      <c r="J1200" t="inlineStr">
        <is>
          <t>ALIMENTOS</t>
        </is>
      </c>
      <c r="K1200" t="inlineStr">
        <is>
          <t>02/2026</t>
        </is>
      </c>
      <c r="L1200" t="n">
        <v>4.99</v>
      </c>
      <c r="M1200" s="551" t="n">
        <v>46079</v>
      </c>
      <c r="N1200" t="n">
        <v>4.83</v>
      </c>
      <c r="O1200" t="n">
        <v>4.83</v>
      </c>
      <c r="P1200" t="n">
        <v>14.97</v>
      </c>
    </row>
    <row r="1201">
      <c r="A1201" t="n">
        <v>75410</v>
      </c>
      <c r="B1201" t="n">
        <v>122</v>
      </c>
      <c r="C1201" t="inlineStr">
        <is>
          <t>Arcos</t>
        </is>
      </c>
      <c r="D1201" s="551" t="n">
        <v>46082</v>
      </c>
      <c r="E1201" t="n">
        <v>19621</v>
      </c>
      <c r="F1201" t="inlineStr">
        <is>
          <t>CENOURA KG</t>
        </is>
      </c>
      <c r="G1201" t="n">
        <v>2613</v>
      </c>
      <c r="H1201" t="n">
        <v>5</v>
      </c>
      <c r="I1201" t="inlineStr">
        <is>
          <t>KG</t>
        </is>
      </c>
      <c r="J1201" t="inlineStr">
        <is>
          <t>ALIMENTOS</t>
        </is>
      </c>
      <c r="K1201" t="inlineStr">
        <is>
          <t>02/2026</t>
        </is>
      </c>
      <c r="L1201" t="n">
        <v>2.91</v>
      </c>
      <c r="M1201" s="551" t="n">
        <v>46079</v>
      </c>
      <c r="N1201" t="n">
        <v>3.04</v>
      </c>
      <c r="O1201" t="n">
        <v>3.04</v>
      </c>
      <c r="P1201" t="n">
        <v>14.55</v>
      </c>
    </row>
    <row r="1202">
      <c r="A1202" t="n">
        <v>75401</v>
      </c>
      <c r="B1202" t="n">
        <v>122</v>
      </c>
      <c r="C1202" t="inlineStr">
        <is>
          <t>Arcos</t>
        </is>
      </c>
      <c r="D1202" s="551" t="n">
        <v>46082</v>
      </c>
      <c r="E1202" t="n">
        <v>23390</v>
      </c>
      <c r="F1202" t="inlineStr">
        <is>
          <t>BANANA DA TERRA KG</t>
        </is>
      </c>
      <c r="G1202" t="n">
        <v>2474</v>
      </c>
      <c r="H1202" t="n">
        <v>1.72</v>
      </c>
      <c r="I1202" t="inlineStr">
        <is>
          <t>KG</t>
        </is>
      </c>
      <c r="J1202" t="inlineStr">
        <is>
          <t>ALIMENTOS</t>
        </is>
      </c>
      <c r="K1202" t="inlineStr">
        <is>
          <t>02/2026</t>
        </is>
      </c>
      <c r="L1202" t="n">
        <v>8.43</v>
      </c>
      <c r="M1202" s="551" t="n">
        <v>46080</v>
      </c>
      <c r="N1202" t="n">
        <v>8.5</v>
      </c>
      <c r="O1202" t="n">
        <v>8.5</v>
      </c>
      <c r="P1202" t="n">
        <v>14.5</v>
      </c>
    </row>
    <row r="1203">
      <c r="A1203" t="n">
        <v>75391</v>
      </c>
      <c r="B1203" t="n">
        <v>122</v>
      </c>
      <c r="C1203" t="inlineStr">
        <is>
          <t>Arcos</t>
        </is>
      </c>
      <c r="D1203" s="551" t="n">
        <v>46082</v>
      </c>
      <c r="E1203" t="n">
        <v>19658</v>
      </c>
      <c r="F1203" t="inlineStr">
        <is>
          <t>ABOBORA JAPONESA / CABOTIAN KG</t>
        </is>
      </c>
      <c r="G1203" t="n">
        <v>2582</v>
      </c>
      <c r="H1203" t="n">
        <v>5.06</v>
      </c>
      <c r="I1203" t="inlineStr">
        <is>
          <t>KG</t>
        </is>
      </c>
      <c r="J1203" t="inlineStr">
        <is>
          <t>ALIMENTOS</t>
        </is>
      </c>
      <c r="K1203" t="inlineStr">
        <is>
          <t>02/2026</t>
        </is>
      </c>
      <c r="L1203" t="n">
        <v>2.83</v>
      </c>
      <c r="M1203" s="551" t="n">
        <v>46056</v>
      </c>
      <c r="N1203" t="n">
        <v>2.83</v>
      </c>
      <c r="O1203" t="n">
        <v>2.9</v>
      </c>
      <c r="P1203" t="n">
        <v>14.32</v>
      </c>
    </row>
    <row r="1204">
      <c r="A1204" t="n">
        <v>75565</v>
      </c>
      <c r="B1204" t="n">
        <v>122</v>
      </c>
      <c r="C1204" t="inlineStr">
        <is>
          <t>Arcos</t>
        </is>
      </c>
      <c r="D1204" s="551" t="n">
        <v>46082</v>
      </c>
      <c r="E1204" t="n">
        <v>18003</v>
      </c>
      <c r="F1204" t="inlineStr">
        <is>
          <t>AGUA TONICA PRATA 269ML C/24</t>
        </is>
      </c>
      <c r="G1204" t="n">
        <v>3593</v>
      </c>
      <c r="H1204" t="n">
        <v>4.03</v>
      </c>
      <c r="I1204" t="inlineStr">
        <is>
          <t>PC</t>
        </is>
      </c>
      <c r="J1204" t="inlineStr">
        <is>
          <t>BEBIDAS</t>
        </is>
      </c>
      <c r="K1204" t="inlineStr">
        <is>
          <t>02/2026</t>
        </is>
      </c>
      <c r="L1204" t="n">
        <v>3.51</v>
      </c>
      <c r="M1204" s="551" t="n">
        <v>46056</v>
      </c>
      <c r="N1204" t="n">
        <v>3.51</v>
      </c>
      <c r="O1204" t="n">
        <v>90.95999999999999</v>
      </c>
      <c r="P1204" t="n">
        <v>14.15</v>
      </c>
    </row>
    <row r="1205">
      <c r="A1205" t="n">
        <v>75425</v>
      </c>
      <c r="B1205" t="n">
        <v>122</v>
      </c>
      <c r="C1205" t="inlineStr">
        <is>
          <t>Arcos</t>
        </is>
      </c>
      <c r="D1205" s="551" t="n">
        <v>46082</v>
      </c>
      <c r="E1205" t="n">
        <v>19575</v>
      </c>
      <c r="F1205" t="inlineStr">
        <is>
          <t>PIMENTA DE CHEIRO VERDE KG</t>
        </is>
      </c>
      <c r="G1205" t="n">
        <v>2643</v>
      </c>
      <c r="H1205" t="n">
        <v>0.48</v>
      </c>
      <c r="I1205" t="inlineStr">
        <is>
          <t>KG</t>
        </is>
      </c>
      <c r="J1205" t="inlineStr">
        <is>
          <t>ALIMENTOS</t>
        </is>
      </c>
      <c r="K1205" t="inlineStr">
        <is>
          <t>02/2026</t>
        </is>
      </c>
      <c r="L1205" t="n">
        <v>28.66</v>
      </c>
      <c r="M1205" s="551" t="n">
        <v>46080</v>
      </c>
      <c r="N1205" t="n">
        <v>32</v>
      </c>
      <c r="O1205" t="n">
        <v>32</v>
      </c>
      <c r="P1205" t="n">
        <v>13.76</v>
      </c>
    </row>
    <row r="1206">
      <c r="A1206" t="n">
        <v>75412</v>
      </c>
      <c r="B1206" t="n">
        <v>122</v>
      </c>
      <c r="C1206" t="inlineStr">
        <is>
          <t>Arcos</t>
        </is>
      </c>
      <c r="D1206" s="551" t="n">
        <v>46082</v>
      </c>
      <c r="E1206" t="n">
        <v>19617</v>
      </c>
      <c r="F1206" t="inlineStr">
        <is>
          <t>COENTRO KG</t>
        </is>
      </c>
      <c r="G1206" t="n">
        <v>2617</v>
      </c>
      <c r="H1206" t="n">
        <v>0.36</v>
      </c>
      <c r="I1206" t="inlineStr">
        <is>
          <t>KG</t>
        </is>
      </c>
      <c r="J1206" t="inlineStr">
        <is>
          <t>ALIMENTOS</t>
        </is>
      </c>
      <c r="K1206" t="inlineStr">
        <is>
          <t>02/2026</t>
        </is>
      </c>
      <c r="L1206" t="n">
        <v>37.84</v>
      </c>
      <c r="M1206" s="551" t="n">
        <v>46079</v>
      </c>
      <c r="N1206" t="n">
        <v>35</v>
      </c>
      <c r="O1206" t="n">
        <v>32.41</v>
      </c>
      <c r="P1206" t="n">
        <v>13.62</v>
      </c>
    </row>
    <row r="1207">
      <c r="A1207" t="n">
        <v>75392</v>
      </c>
      <c r="B1207" t="n">
        <v>122</v>
      </c>
      <c r="C1207" t="inlineStr">
        <is>
          <t>Arcos</t>
        </is>
      </c>
      <c r="D1207" s="551" t="n">
        <v>46082</v>
      </c>
      <c r="E1207" t="n">
        <v>19654</v>
      </c>
      <c r="F1207" t="inlineStr">
        <is>
          <t>ABOBRINHA ITALIANA GRAUDA KG</t>
        </is>
      </c>
      <c r="G1207" t="n">
        <v>2586</v>
      </c>
      <c r="H1207" t="n">
        <v>2.32</v>
      </c>
      <c r="I1207" t="inlineStr">
        <is>
          <t>KG</t>
        </is>
      </c>
      <c r="J1207" t="inlineStr">
        <is>
          <t>ALIMENTOS</t>
        </is>
      </c>
      <c r="K1207" t="inlineStr">
        <is>
          <t>02/2026</t>
        </is>
      </c>
      <c r="L1207" t="n">
        <v>5.72</v>
      </c>
      <c r="M1207" s="551" t="n">
        <v>46080</v>
      </c>
      <c r="N1207" t="n">
        <v>6</v>
      </c>
      <c r="O1207" t="n">
        <v>6.36</v>
      </c>
      <c r="P1207" t="n">
        <v>13.27</v>
      </c>
    </row>
    <row r="1208">
      <c r="A1208" t="n">
        <v>75302</v>
      </c>
      <c r="B1208" t="n">
        <v>122</v>
      </c>
      <c r="C1208" t="inlineStr">
        <is>
          <t>Arcos</t>
        </is>
      </c>
      <c r="D1208" s="551" t="n">
        <v>46082</v>
      </c>
      <c r="E1208" t="n">
        <v>24036</v>
      </c>
      <c r="F1208" t="inlineStr">
        <is>
          <t>ALHO EM PO 1KG UN</t>
        </is>
      </c>
      <c r="G1208" t="n">
        <v>2314</v>
      </c>
      <c r="H1208" t="n">
        <v>1</v>
      </c>
      <c r="I1208" t="inlineStr">
        <is>
          <t>UN</t>
        </is>
      </c>
      <c r="J1208" t="inlineStr">
        <is>
          <t>ALIMENTOS</t>
        </is>
      </c>
      <c r="K1208" t="inlineStr">
        <is>
          <t>02/2026</t>
        </is>
      </c>
      <c r="L1208" t="n">
        <v>0</v>
      </c>
      <c r="M1208" s="551" t="n">
        <v>45902</v>
      </c>
      <c r="N1208" t="n">
        <v>12.9</v>
      </c>
      <c r="O1208" t="n">
        <v>22.9</v>
      </c>
      <c r="P1208" t="n">
        <v>12.9</v>
      </c>
    </row>
    <row r="1209">
      <c r="A1209" t="n">
        <v>75429</v>
      </c>
      <c r="B1209" t="n">
        <v>122</v>
      </c>
      <c r="C1209" t="inlineStr">
        <is>
          <t>Arcos</t>
        </is>
      </c>
      <c r="D1209" s="551" t="n">
        <v>46082</v>
      </c>
      <c r="E1209" t="n">
        <v>23195</v>
      </c>
      <c r="F1209" t="inlineStr">
        <is>
          <t>RABANETE KG</t>
        </is>
      </c>
      <c r="G1209" t="n">
        <v>2660</v>
      </c>
      <c r="H1209" t="n">
        <v>0.88</v>
      </c>
      <c r="I1209" t="inlineStr">
        <is>
          <t>KG</t>
        </is>
      </c>
      <c r="J1209" t="inlineStr">
        <is>
          <t>ALIMENTOS</t>
        </is>
      </c>
      <c r="K1209" t="inlineStr">
        <is>
          <t>02/2026</t>
        </is>
      </c>
      <c r="L1209" t="n">
        <v>14.5</v>
      </c>
      <c r="M1209" s="551" t="n">
        <v>46074</v>
      </c>
      <c r="N1209" t="n">
        <v>14.5</v>
      </c>
      <c r="O1209" t="n">
        <v>14.51</v>
      </c>
      <c r="P1209" t="n">
        <v>12.76</v>
      </c>
    </row>
    <row r="1210">
      <c r="A1210" t="n">
        <v>75409</v>
      </c>
      <c r="B1210" t="n">
        <v>122</v>
      </c>
      <c r="C1210" t="inlineStr">
        <is>
          <t>Arcos</t>
        </is>
      </c>
      <c r="D1210" s="551" t="n">
        <v>46082</v>
      </c>
      <c r="E1210" t="n">
        <v>19488</v>
      </c>
      <c r="F1210" t="inlineStr">
        <is>
          <t>CEBOLINHA KG</t>
        </is>
      </c>
      <c r="G1210" t="n">
        <v>2720</v>
      </c>
      <c r="H1210" t="n">
        <v>0.76</v>
      </c>
      <c r="I1210" t="inlineStr">
        <is>
          <t>KG</t>
        </is>
      </c>
      <c r="J1210" t="inlineStr">
        <is>
          <t>ALIMENTOS</t>
        </is>
      </c>
      <c r="K1210" t="inlineStr">
        <is>
          <t>02/2026</t>
        </is>
      </c>
      <c r="L1210" t="n">
        <v>13.33</v>
      </c>
      <c r="M1210" s="551" t="n">
        <v>46080</v>
      </c>
      <c r="N1210" t="n">
        <v>13</v>
      </c>
      <c r="O1210" t="n">
        <v>13.22</v>
      </c>
      <c r="P1210" t="n">
        <v>10.13</v>
      </c>
    </row>
    <row r="1211">
      <c r="A1211" t="n">
        <v>75393</v>
      </c>
      <c r="B1211" t="n">
        <v>122</v>
      </c>
      <c r="C1211" t="inlineStr">
        <is>
          <t>Arcos</t>
        </is>
      </c>
      <c r="D1211" s="551" t="n">
        <v>46082</v>
      </c>
      <c r="E1211" t="n">
        <v>25647</v>
      </c>
      <c r="F1211" t="inlineStr">
        <is>
          <t>ACELGA BOK CHOY KG</t>
        </is>
      </c>
      <c r="G1211" t="n">
        <v>6209</v>
      </c>
      <c r="H1211" t="n">
        <v>0.44</v>
      </c>
      <c r="I1211" t="inlineStr">
        <is>
          <t>KG</t>
        </is>
      </c>
      <c r="J1211" t="inlineStr">
        <is>
          <t>ALIMENTOS</t>
        </is>
      </c>
      <c r="K1211" t="inlineStr">
        <is>
          <t>02/2026</t>
        </is>
      </c>
      <c r="L1211" t="n">
        <v>22.82</v>
      </c>
      <c r="M1211" s="551" t="n">
        <v>46079</v>
      </c>
      <c r="N1211" t="n">
        <v>24.5</v>
      </c>
      <c r="O1211" t="n">
        <v>24.5</v>
      </c>
      <c r="P1211" t="n">
        <v>10.04</v>
      </c>
    </row>
    <row r="1212">
      <c r="A1212" t="n">
        <v>75394</v>
      </c>
      <c r="B1212" t="n">
        <v>122</v>
      </c>
      <c r="C1212" t="inlineStr">
        <is>
          <t>Arcos</t>
        </is>
      </c>
      <c r="D1212" s="551" t="n">
        <v>46082</v>
      </c>
      <c r="E1212" t="n">
        <v>19506</v>
      </c>
      <c r="F1212" t="inlineStr">
        <is>
          <t>ALECRIM KG</t>
        </is>
      </c>
      <c r="G1212" t="n">
        <v>2705</v>
      </c>
      <c r="H1212" t="n">
        <v>0.26</v>
      </c>
      <c r="I1212" t="inlineStr">
        <is>
          <t>KG</t>
        </is>
      </c>
      <c r="J1212" t="inlineStr">
        <is>
          <t>ALIMENTOS</t>
        </is>
      </c>
      <c r="K1212" t="inlineStr">
        <is>
          <t>02/2026</t>
        </is>
      </c>
      <c r="L1212" t="n">
        <v>38.33</v>
      </c>
      <c r="M1212" s="551" t="n">
        <v>46063</v>
      </c>
      <c r="N1212" t="n">
        <v>38</v>
      </c>
      <c r="O1212" t="n">
        <v>38</v>
      </c>
      <c r="P1212" t="n">
        <v>9.970000000000001</v>
      </c>
    </row>
    <row r="1213">
      <c r="A1213" t="n">
        <v>75419</v>
      </c>
      <c r="B1213" t="n">
        <v>122</v>
      </c>
      <c r="C1213" t="inlineStr">
        <is>
          <t>Arcos</t>
        </is>
      </c>
      <c r="D1213" s="551" t="n">
        <v>46082</v>
      </c>
      <c r="E1213" t="n">
        <v>19748</v>
      </c>
      <c r="F1213" t="inlineStr">
        <is>
          <t>MACA FUJI KG</t>
        </is>
      </c>
      <c r="G1213" t="n">
        <v>2505</v>
      </c>
      <c r="H1213" t="n">
        <v>0.8</v>
      </c>
      <c r="I1213" t="inlineStr">
        <is>
          <t>KG</t>
        </is>
      </c>
      <c r="J1213" t="inlineStr">
        <is>
          <t>ALIMENTOS</t>
        </is>
      </c>
      <c r="K1213" t="inlineStr">
        <is>
          <t>02/2026</t>
        </is>
      </c>
      <c r="L1213" t="n">
        <v>12.25</v>
      </c>
      <c r="M1213" s="551" t="n">
        <v>46074</v>
      </c>
      <c r="N1213" t="n">
        <v>12.25</v>
      </c>
      <c r="O1213" t="n">
        <v>13.05</v>
      </c>
      <c r="P1213" t="n">
        <v>9.800000000000001</v>
      </c>
    </row>
    <row r="1214">
      <c r="A1214" t="n">
        <v>75406</v>
      </c>
      <c r="B1214" t="n">
        <v>122</v>
      </c>
      <c r="C1214" t="inlineStr">
        <is>
          <t>Arcos</t>
        </is>
      </c>
      <c r="D1214" s="551" t="n">
        <v>46082</v>
      </c>
      <c r="E1214" t="n">
        <v>24509</v>
      </c>
      <c r="F1214" t="inlineStr">
        <is>
          <t>CEBOLA BRANCA KG</t>
        </is>
      </c>
      <c r="G1214" t="n">
        <v>2607</v>
      </c>
      <c r="H1214" t="n">
        <v>4.9</v>
      </c>
      <c r="I1214" t="inlineStr">
        <is>
          <t>KG</t>
        </is>
      </c>
      <c r="J1214" t="inlineStr">
        <is>
          <t>ALIMENTOS</t>
        </is>
      </c>
      <c r="K1214" t="inlineStr">
        <is>
          <t>02/2026</t>
        </is>
      </c>
      <c r="L1214" t="n">
        <v>1.99</v>
      </c>
      <c r="M1214" s="551" t="n">
        <v>46080</v>
      </c>
      <c r="N1214" t="n">
        <v>2.3</v>
      </c>
      <c r="O1214" t="n">
        <v>2.29</v>
      </c>
      <c r="P1214" t="n">
        <v>9.75</v>
      </c>
    </row>
    <row r="1215">
      <c r="A1215" t="n">
        <v>75342</v>
      </c>
      <c r="B1215" t="n">
        <v>122</v>
      </c>
      <c r="C1215" t="inlineStr">
        <is>
          <t>Arcos</t>
        </is>
      </c>
      <c r="D1215" s="551" t="n">
        <v>46082</v>
      </c>
      <c r="E1215" t="n">
        <v>20322</v>
      </c>
      <c r="F1215" t="inlineStr">
        <is>
          <t>FARINHA DE TRIGO PARA KIBE C/1KG</t>
        </is>
      </c>
      <c r="G1215" t="n">
        <v>2212</v>
      </c>
      <c r="H1215" t="n">
        <v>1</v>
      </c>
      <c r="I1215" t="inlineStr">
        <is>
          <t>PC</t>
        </is>
      </c>
      <c r="J1215" t="inlineStr">
        <is>
          <t>ALIMENTOS</t>
        </is>
      </c>
      <c r="K1215" t="inlineStr">
        <is>
          <t>02/2026</t>
        </is>
      </c>
      <c r="L1215" t="n">
        <v>0</v>
      </c>
      <c r="M1215" s="551" t="n">
        <v>45951</v>
      </c>
      <c r="N1215" t="n">
        <v>9.74</v>
      </c>
      <c r="O1215" t="n">
        <v>10.8</v>
      </c>
      <c r="P1215" t="n">
        <v>9.74</v>
      </c>
    </row>
    <row r="1216">
      <c r="A1216" t="n">
        <v>75396</v>
      </c>
      <c r="B1216" t="n">
        <v>122</v>
      </c>
      <c r="C1216" t="inlineStr">
        <is>
          <t>Arcos</t>
        </is>
      </c>
      <c r="D1216" s="551" t="n">
        <v>46082</v>
      </c>
      <c r="E1216" t="n">
        <v>19498</v>
      </c>
      <c r="F1216" t="inlineStr">
        <is>
          <t>ALFACE ROMANA KG</t>
        </is>
      </c>
      <c r="G1216" t="n">
        <v>2712</v>
      </c>
      <c r="H1216" t="n">
        <v>0.48</v>
      </c>
      <c r="I1216" t="inlineStr">
        <is>
          <t>KG</t>
        </is>
      </c>
      <c r="J1216" t="inlineStr">
        <is>
          <t>ALIMENTOS</t>
        </is>
      </c>
      <c r="K1216" t="inlineStr">
        <is>
          <t>02/2026</t>
        </is>
      </c>
      <c r="L1216" t="n">
        <v>18.72</v>
      </c>
      <c r="M1216" s="551" t="n">
        <v>46080</v>
      </c>
      <c r="N1216" t="n">
        <v>24</v>
      </c>
      <c r="O1216" t="n">
        <v>24.26</v>
      </c>
      <c r="P1216" t="n">
        <v>8.99</v>
      </c>
    </row>
    <row r="1217">
      <c r="A1217" t="n">
        <v>75403</v>
      </c>
      <c r="B1217" t="n">
        <v>122</v>
      </c>
      <c r="C1217" t="inlineStr">
        <is>
          <t>Arcos</t>
        </is>
      </c>
      <c r="D1217" s="551" t="n">
        <v>46082</v>
      </c>
      <c r="E1217" t="n">
        <v>19634</v>
      </c>
      <c r="F1217" t="inlineStr">
        <is>
          <t>BERINJELA KG</t>
        </is>
      </c>
      <c r="G1217" t="n">
        <v>2602</v>
      </c>
      <c r="H1217" t="n">
        <v>1.16</v>
      </c>
      <c r="I1217" t="inlineStr">
        <is>
          <t>KG</t>
        </is>
      </c>
      <c r="J1217" t="inlineStr">
        <is>
          <t>ALIMENTOS</t>
        </is>
      </c>
      <c r="K1217" t="inlineStr">
        <is>
          <t>02/2026</t>
        </is>
      </c>
      <c r="L1217" t="n">
        <v>7.3</v>
      </c>
      <c r="M1217" s="551" t="n">
        <v>46080</v>
      </c>
      <c r="N1217" t="n">
        <v>9</v>
      </c>
      <c r="O1217" t="n">
        <v>8.74</v>
      </c>
      <c r="P1217" t="n">
        <v>8.470000000000001</v>
      </c>
    </row>
    <row r="1218">
      <c r="A1218" t="n">
        <v>75404</v>
      </c>
      <c r="B1218" t="n">
        <v>122</v>
      </c>
      <c r="C1218" t="inlineStr">
        <is>
          <t>Arcos</t>
        </is>
      </c>
      <c r="D1218" s="551" t="n">
        <v>46082</v>
      </c>
      <c r="E1218" t="n">
        <v>19632</v>
      </c>
      <c r="F1218" t="inlineStr">
        <is>
          <t>BETERRABA KG</t>
        </is>
      </c>
      <c r="G1218" t="n">
        <v>2604</v>
      </c>
      <c r="H1218" t="n">
        <v>2.32</v>
      </c>
      <c r="I1218" t="inlineStr">
        <is>
          <t>KG</t>
        </is>
      </c>
      <c r="J1218" t="inlineStr">
        <is>
          <t>ALIMENTOS</t>
        </is>
      </c>
      <c r="K1218" t="inlineStr">
        <is>
          <t>02/2026</t>
        </is>
      </c>
      <c r="L1218" t="n">
        <v>3.61</v>
      </c>
      <c r="M1218" s="551" t="n">
        <v>46080</v>
      </c>
      <c r="N1218" t="n">
        <v>4.5</v>
      </c>
      <c r="O1218" t="n">
        <v>4.5</v>
      </c>
      <c r="P1218" t="n">
        <v>8.380000000000001</v>
      </c>
    </row>
    <row r="1219">
      <c r="A1219" t="n">
        <v>75426</v>
      </c>
      <c r="B1219" t="n">
        <v>122</v>
      </c>
      <c r="C1219" t="inlineStr">
        <is>
          <t>Arcos</t>
        </is>
      </c>
      <c r="D1219" s="551" t="n">
        <v>46082</v>
      </c>
      <c r="E1219" t="n">
        <v>19572</v>
      </c>
      <c r="F1219" t="inlineStr">
        <is>
          <t>PIMENTA DEDO DE MOCA KG</t>
        </is>
      </c>
      <c r="G1219" t="n">
        <v>2646</v>
      </c>
      <c r="H1219" t="n">
        <v>0.42</v>
      </c>
      <c r="I1219" t="inlineStr">
        <is>
          <t>KG</t>
        </is>
      </c>
      <c r="J1219" t="inlineStr">
        <is>
          <t>ALIMENTOS</t>
        </is>
      </c>
      <c r="K1219" t="inlineStr">
        <is>
          <t>02/2026</t>
        </is>
      </c>
      <c r="L1219" t="n">
        <v>18.66</v>
      </c>
      <c r="M1219" s="551" t="n">
        <v>46074</v>
      </c>
      <c r="N1219" t="n">
        <v>18.85</v>
      </c>
      <c r="O1219" t="n">
        <v>18.85</v>
      </c>
      <c r="P1219" t="n">
        <v>7.84</v>
      </c>
    </row>
    <row r="1220">
      <c r="A1220" t="n">
        <v>75420</v>
      </c>
      <c r="B1220" t="n">
        <v>122</v>
      </c>
      <c r="C1220" t="inlineStr">
        <is>
          <t>Arcos</t>
        </is>
      </c>
      <c r="D1220" s="551" t="n">
        <v>46082</v>
      </c>
      <c r="E1220" t="n">
        <v>19743</v>
      </c>
      <c r="F1220" t="inlineStr">
        <is>
          <t>MACA VERDE KG</t>
        </is>
      </c>
      <c r="G1220" t="n">
        <v>2510</v>
      </c>
      <c r="H1220" t="n">
        <v>0.54</v>
      </c>
      <c r="I1220" t="inlineStr">
        <is>
          <t>KG</t>
        </is>
      </c>
      <c r="J1220" t="inlineStr">
        <is>
          <t>ALIMENTOS</t>
        </is>
      </c>
      <c r="K1220" t="inlineStr">
        <is>
          <t>02/2026</t>
        </is>
      </c>
      <c r="L1220" t="n">
        <v>14.22</v>
      </c>
      <c r="M1220" s="551" t="n">
        <v>46080</v>
      </c>
      <c r="N1220" t="n">
        <v>14</v>
      </c>
      <c r="O1220" t="n">
        <v>14</v>
      </c>
      <c r="P1220" t="n">
        <v>7.68</v>
      </c>
    </row>
    <row r="1221">
      <c r="A1221" t="n">
        <v>75485</v>
      </c>
      <c r="B1221" t="n">
        <v>122</v>
      </c>
      <c r="C1221" t="inlineStr">
        <is>
          <t>Arcos</t>
        </is>
      </c>
      <c r="D1221" s="551" t="n">
        <v>46082</v>
      </c>
      <c r="E1221" t="n">
        <v>18444</v>
      </c>
      <c r="F1221" t="inlineStr">
        <is>
          <t>CACHACA MATO DENTRO OURO 980ML</t>
        </is>
      </c>
      <c r="G1221" t="n">
        <v>3205</v>
      </c>
      <c r="H1221" t="n">
        <v>0.2</v>
      </c>
      <c r="I1221" t="inlineStr">
        <is>
          <t>UN</t>
        </is>
      </c>
      <c r="J1221" t="inlineStr">
        <is>
          <t>BEBIDAS</t>
        </is>
      </c>
      <c r="K1221" t="inlineStr">
        <is>
          <t>02/2026</t>
        </is>
      </c>
      <c r="L1221" t="n">
        <v>0</v>
      </c>
      <c r="M1221" s="551" t="n">
        <v>45447</v>
      </c>
      <c r="N1221" t="n">
        <v>35</v>
      </c>
      <c r="O1221" t="n">
        <v>34</v>
      </c>
      <c r="P1221" t="n">
        <v>7</v>
      </c>
    </row>
    <row r="1222">
      <c r="A1222" t="n">
        <v>75427</v>
      </c>
      <c r="B1222" t="n">
        <v>122</v>
      </c>
      <c r="C1222" t="inlineStr">
        <is>
          <t>Arcos</t>
        </is>
      </c>
      <c r="D1222" s="551" t="n">
        <v>46082</v>
      </c>
      <c r="E1222" t="n">
        <v>19562</v>
      </c>
      <c r="F1222" t="inlineStr">
        <is>
          <t>PIMENTAO AMARELO KG</t>
        </is>
      </c>
      <c r="G1222" t="n">
        <v>2655</v>
      </c>
      <c r="H1222" t="n">
        <v>0.54</v>
      </c>
      <c r="I1222" t="inlineStr">
        <is>
          <t>KG</t>
        </is>
      </c>
      <c r="J1222" t="inlineStr">
        <is>
          <t>ALIMENTOS</t>
        </is>
      </c>
      <c r="K1222" t="inlineStr">
        <is>
          <t>02/2026</t>
        </is>
      </c>
      <c r="L1222" t="n">
        <v>12.5</v>
      </c>
      <c r="M1222" s="551" t="n">
        <v>46079</v>
      </c>
      <c r="N1222" t="n">
        <v>12.5</v>
      </c>
      <c r="O1222" t="n">
        <v>12.5</v>
      </c>
      <c r="P1222" t="n">
        <v>6.75</v>
      </c>
    </row>
    <row r="1223">
      <c r="A1223" t="n">
        <v>75431</v>
      </c>
      <c r="B1223" t="n">
        <v>122</v>
      </c>
      <c r="C1223" t="inlineStr">
        <is>
          <t>Arcos</t>
        </is>
      </c>
      <c r="D1223" s="551" t="n">
        <v>46082</v>
      </c>
      <c r="E1223" t="n">
        <v>23113</v>
      </c>
      <c r="F1223" t="inlineStr">
        <is>
          <t>SALSA KG</t>
        </is>
      </c>
      <c r="G1223" t="n">
        <v>2736</v>
      </c>
      <c r="H1223" t="n">
        <v>0.66</v>
      </c>
      <c r="I1223" t="inlineStr">
        <is>
          <t>KG</t>
        </is>
      </c>
      <c r="J1223" t="inlineStr">
        <is>
          <t>ALIMENTOS</t>
        </is>
      </c>
      <c r="K1223" t="inlineStr">
        <is>
          <t>02/2026</t>
        </is>
      </c>
      <c r="L1223" t="n">
        <v>9.869999999999999</v>
      </c>
      <c r="M1223" s="551" t="n">
        <v>46080</v>
      </c>
      <c r="N1223" t="n">
        <v>11.5</v>
      </c>
      <c r="O1223" t="n">
        <v>11.5</v>
      </c>
      <c r="P1223" t="n">
        <v>6.51</v>
      </c>
    </row>
    <row r="1224">
      <c r="A1224" t="n">
        <v>75399</v>
      </c>
      <c r="B1224" t="n">
        <v>122</v>
      </c>
      <c r="C1224" t="inlineStr">
        <is>
          <t>Arcos</t>
        </is>
      </c>
      <c r="D1224" s="551" t="n">
        <v>46082</v>
      </c>
      <c r="E1224" t="n">
        <v>19701</v>
      </c>
      <c r="F1224" t="inlineStr">
        <is>
          <t>AMEIXA KG</t>
        </is>
      </c>
      <c r="G1224" t="n">
        <v>2546</v>
      </c>
      <c r="H1224" t="n">
        <v>0.52</v>
      </c>
      <c r="I1224" t="inlineStr">
        <is>
          <t>KG</t>
        </is>
      </c>
      <c r="J1224" t="inlineStr">
        <is>
          <t>ALIMENTOS</t>
        </is>
      </c>
      <c r="K1224" t="inlineStr">
        <is>
          <t>02/2026</t>
        </is>
      </c>
      <c r="L1224" t="n">
        <v>11.46</v>
      </c>
      <c r="M1224" s="551" t="n">
        <v>46079</v>
      </c>
      <c r="N1224" t="n">
        <v>11.17</v>
      </c>
      <c r="O1224" t="n">
        <v>11.17</v>
      </c>
      <c r="P1224" t="n">
        <v>5.96</v>
      </c>
    </row>
    <row r="1225">
      <c r="A1225" t="n">
        <v>75395</v>
      </c>
      <c r="B1225" t="n">
        <v>122</v>
      </c>
      <c r="C1225" t="inlineStr">
        <is>
          <t>Arcos</t>
        </is>
      </c>
      <c r="D1225" s="551" t="n">
        <v>46082</v>
      </c>
      <c r="E1225" t="n">
        <v>19505</v>
      </c>
      <c r="F1225" t="inlineStr">
        <is>
          <t>ALFACE AMERICANA KG</t>
        </is>
      </c>
      <c r="G1225" t="n">
        <v>2706</v>
      </c>
      <c r="H1225" t="n">
        <v>0.4</v>
      </c>
      <c r="I1225" t="inlineStr">
        <is>
          <t>KG</t>
        </is>
      </c>
      <c r="J1225" t="inlineStr">
        <is>
          <t>ALIMENTOS</t>
        </is>
      </c>
      <c r="K1225" t="inlineStr">
        <is>
          <t>02/2026</t>
        </is>
      </c>
      <c r="L1225" t="n">
        <v>14.82</v>
      </c>
      <c r="M1225" s="551" t="n">
        <v>46080</v>
      </c>
      <c r="N1225" t="n">
        <v>15.63</v>
      </c>
      <c r="O1225" t="n">
        <v>15.63</v>
      </c>
      <c r="P1225" t="n">
        <v>5.93</v>
      </c>
    </row>
    <row r="1226">
      <c r="A1226" t="n">
        <v>75417</v>
      </c>
      <c r="B1226" t="n">
        <v>122</v>
      </c>
      <c r="C1226" t="inlineStr">
        <is>
          <t>Arcos</t>
        </is>
      </c>
      <c r="D1226" s="551" t="n">
        <v>46082</v>
      </c>
      <c r="E1226" t="n">
        <v>23359</v>
      </c>
      <c r="F1226" t="inlineStr">
        <is>
          <t>LIMAO TAHITI KG</t>
        </is>
      </c>
      <c r="G1226" t="n">
        <v>2499</v>
      </c>
      <c r="H1226" t="n">
        <v>2</v>
      </c>
      <c r="I1226" t="inlineStr">
        <is>
          <t>KG</t>
        </is>
      </c>
      <c r="J1226" t="inlineStr">
        <is>
          <t>ALIMENTOS</t>
        </is>
      </c>
      <c r="K1226" t="inlineStr">
        <is>
          <t>02/2026</t>
        </is>
      </c>
      <c r="L1226" t="n">
        <v>2.67</v>
      </c>
      <c r="M1226" s="551" t="n">
        <v>46080</v>
      </c>
      <c r="N1226" t="n">
        <v>2.4</v>
      </c>
      <c r="O1226" t="n">
        <v>2.41</v>
      </c>
      <c r="P1226" t="n">
        <v>5.34</v>
      </c>
    </row>
    <row r="1227">
      <c r="A1227" t="n">
        <v>75414</v>
      </c>
      <c r="B1227" t="n">
        <v>122</v>
      </c>
      <c r="C1227" t="inlineStr">
        <is>
          <t>Arcos</t>
        </is>
      </c>
      <c r="D1227" s="551" t="n">
        <v>46082</v>
      </c>
      <c r="E1227" t="n">
        <v>19480</v>
      </c>
      <c r="F1227" t="inlineStr">
        <is>
          <t>HORTELA HIDROPONICA KG</t>
        </is>
      </c>
      <c r="G1227" t="n">
        <v>2726</v>
      </c>
      <c r="H1227" t="n">
        <v>0.32</v>
      </c>
      <c r="I1227" t="inlineStr">
        <is>
          <t>KG</t>
        </is>
      </c>
      <c r="J1227" t="inlineStr">
        <is>
          <t>ALIMENTOS</t>
        </is>
      </c>
      <c r="K1227" t="inlineStr">
        <is>
          <t>02/2026</t>
        </is>
      </c>
      <c r="L1227" t="n">
        <v>16.67</v>
      </c>
      <c r="M1227" s="551" t="n">
        <v>46080</v>
      </c>
      <c r="N1227" t="n">
        <v>16</v>
      </c>
      <c r="O1227" t="n">
        <v>16</v>
      </c>
      <c r="P1227" t="n">
        <v>5.33</v>
      </c>
    </row>
    <row r="1228">
      <c r="A1228" t="n">
        <v>75418</v>
      </c>
      <c r="B1228" t="n">
        <v>122</v>
      </c>
      <c r="C1228" t="inlineStr">
        <is>
          <t>Arcos</t>
        </is>
      </c>
      <c r="D1228" s="551" t="n">
        <v>46082</v>
      </c>
      <c r="E1228" t="n">
        <v>19478</v>
      </c>
      <c r="F1228" t="inlineStr">
        <is>
          <t>LOURO FRESCO KG</t>
        </is>
      </c>
      <c r="G1228" t="n">
        <v>2728</v>
      </c>
      <c r="H1228" t="n">
        <v>0.06</v>
      </c>
      <c r="I1228" t="inlineStr">
        <is>
          <t>KG</t>
        </is>
      </c>
      <c r="J1228" t="inlineStr">
        <is>
          <t>ALIMENTOS</t>
        </is>
      </c>
      <c r="K1228" t="inlineStr">
        <is>
          <t>02/2026</t>
        </is>
      </c>
      <c r="L1228" t="n">
        <v>80</v>
      </c>
      <c r="M1228" s="551" t="n">
        <v>46058</v>
      </c>
      <c r="N1228" t="n">
        <v>80</v>
      </c>
      <c r="O1228" t="n">
        <v>75</v>
      </c>
      <c r="P1228" t="n">
        <v>4.8</v>
      </c>
    </row>
    <row r="1229">
      <c r="A1229" t="n">
        <v>75434</v>
      </c>
      <c r="B1229" t="n">
        <v>122</v>
      </c>
      <c r="C1229" t="inlineStr">
        <is>
          <t>Arcos</t>
        </is>
      </c>
      <c r="D1229" s="551" t="n">
        <v>46082</v>
      </c>
      <c r="E1229" t="n">
        <v>23184</v>
      </c>
      <c r="F1229" t="inlineStr">
        <is>
          <t>TOMATE CEREJA KG</t>
        </is>
      </c>
      <c r="G1229" t="n">
        <v>2670</v>
      </c>
      <c r="H1229" t="n">
        <v>0.45</v>
      </c>
      <c r="I1229" t="inlineStr">
        <is>
          <t>KG</t>
        </is>
      </c>
      <c r="J1229" t="inlineStr">
        <is>
          <t>ALIMENTOS</t>
        </is>
      </c>
      <c r="K1229" t="inlineStr">
        <is>
          <t>02/2026</t>
        </is>
      </c>
      <c r="L1229" t="n">
        <v>10.27</v>
      </c>
      <c r="M1229" s="551" t="n">
        <v>46080</v>
      </c>
      <c r="N1229" t="n">
        <v>12.5</v>
      </c>
      <c r="O1229" t="n">
        <v>12.5</v>
      </c>
      <c r="P1229" t="n">
        <v>4.62</v>
      </c>
    </row>
    <row r="1230">
      <c r="A1230" t="n">
        <v>75424</v>
      </c>
      <c r="B1230" t="n">
        <v>122</v>
      </c>
      <c r="C1230" t="inlineStr">
        <is>
          <t>Arcos</t>
        </is>
      </c>
      <c r="D1230" s="551" t="n">
        <v>46082</v>
      </c>
      <c r="E1230" t="n">
        <v>19589</v>
      </c>
      <c r="F1230" t="inlineStr">
        <is>
          <t>PEPINO JAPONES KG</t>
        </is>
      </c>
      <c r="G1230" t="n">
        <v>2637</v>
      </c>
      <c r="H1230" t="n">
        <v>0.96</v>
      </c>
      <c r="I1230" t="inlineStr">
        <is>
          <t>KG</t>
        </is>
      </c>
      <c r="J1230" t="inlineStr">
        <is>
          <t>ALIMENTOS</t>
        </is>
      </c>
      <c r="K1230" t="inlineStr">
        <is>
          <t>02/2026</t>
        </is>
      </c>
      <c r="L1230" t="n">
        <v>4.8</v>
      </c>
      <c r="M1230" s="551" t="n">
        <v>46073</v>
      </c>
      <c r="N1230" t="n">
        <v>4.5</v>
      </c>
      <c r="O1230" t="n">
        <v>5.58</v>
      </c>
      <c r="P1230" t="n">
        <v>4.61</v>
      </c>
    </row>
    <row r="1231">
      <c r="A1231" t="n">
        <v>75432</v>
      </c>
      <c r="B1231" t="n">
        <v>122</v>
      </c>
      <c r="C1231" t="inlineStr">
        <is>
          <t>Arcos</t>
        </is>
      </c>
      <c r="D1231" s="551" t="n">
        <v>46082</v>
      </c>
      <c r="E1231" t="n">
        <v>19465</v>
      </c>
      <c r="F1231" t="inlineStr">
        <is>
          <t>SALSAO KG</t>
        </is>
      </c>
      <c r="G1231" t="n">
        <v>2737</v>
      </c>
      <c r="H1231" t="n">
        <v>0.66</v>
      </c>
      <c r="I1231" t="inlineStr">
        <is>
          <t>KG</t>
        </is>
      </c>
      <c r="J1231" t="inlineStr">
        <is>
          <t>ALIMENTOS</t>
        </is>
      </c>
      <c r="K1231" t="inlineStr">
        <is>
          <t>02/2026</t>
        </is>
      </c>
      <c r="L1231" t="n">
        <v>6.64</v>
      </c>
      <c r="M1231" s="551" t="n">
        <v>46077</v>
      </c>
      <c r="N1231" t="n">
        <v>7.5</v>
      </c>
      <c r="O1231" t="n">
        <v>6.53</v>
      </c>
      <c r="P1231" t="n">
        <v>4.38</v>
      </c>
    </row>
    <row r="1232">
      <c r="A1232" t="n">
        <v>75407</v>
      </c>
      <c r="B1232" t="n">
        <v>122</v>
      </c>
      <c r="C1232" t="inlineStr">
        <is>
          <t>Arcos</t>
        </is>
      </c>
      <c r="D1232" s="551" t="n">
        <v>46082</v>
      </c>
      <c r="E1232" t="n">
        <v>19626</v>
      </c>
      <c r="F1232" t="inlineStr">
        <is>
          <t>CEBOLA ECHALOTAS KG</t>
        </is>
      </c>
      <c r="G1232" t="n">
        <v>2608</v>
      </c>
      <c r="H1232" t="n">
        <v>1.24</v>
      </c>
      <c r="I1232" t="inlineStr">
        <is>
          <t>KG</t>
        </is>
      </c>
      <c r="J1232" t="inlineStr">
        <is>
          <t>ALIMENTOS</t>
        </is>
      </c>
      <c r="K1232" t="inlineStr">
        <is>
          <t>02/2026</t>
        </is>
      </c>
      <c r="L1232" t="n">
        <v>3.06</v>
      </c>
      <c r="M1232" s="551" t="n">
        <v>46073</v>
      </c>
      <c r="N1232" t="n">
        <v>3</v>
      </c>
      <c r="O1232" t="n">
        <v>3</v>
      </c>
      <c r="P1232" t="n">
        <v>3.79</v>
      </c>
    </row>
    <row r="1233">
      <c r="A1233" t="n">
        <v>75314</v>
      </c>
      <c r="B1233" t="n">
        <v>122</v>
      </c>
      <c r="C1233" t="inlineStr">
        <is>
          <t>Arcos</t>
        </is>
      </c>
      <c r="D1233" s="551" t="n">
        <v>46082</v>
      </c>
      <c r="E1233" t="n">
        <v>23826</v>
      </c>
      <c r="F1233" t="inlineStr">
        <is>
          <t>BISCOITO DE MAIZENA NESTLE TOSTINES 200G</t>
        </is>
      </c>
      <c r="G1233" t="n">
        <v>2073</v>
      </c>
      <c r="H1233" t="n">
        <v>1</v>
      </c>
      <c r="I1233" t="inlineStr">
        <is>
          <t>PC</t>
        </is>
      </c>
      <c r="J1233" t="inlineStr">
        <is>
          <t>ALIMENTOS</t>
        </is>
      </c>
      <c r="K1233" t="inlineStr">
        <is>
          <t>02/2026</t>
        </is>
      </c>
      <c r="L1233" t="n">
        <v>0</v>
      </c>
      <c r="M1233" s="551" t="n">
        <v>45986</v>
      </c>
      <c r="N1233" t="n">
        <v>3.56</v>
      </c>
      <c r="O1233" t="n">
        <v>3.55</v>
      </c>
      <c r="P1233" t="n">
        <v>3.56</v>
      </c>
    </row>
    <row r="1234">
      <c r="A1234" t="n">
        <v>75435</v>
      </c>
      <c r="B1234" t="n">
        <v>122</v>
      </c>
      <c r="C1234" t="inlineStr">
        <is>
          <t>Arcos</t>
        </is>
      </c>
      <c r="D1234" s="551" t="n">
        <v>46082</v>
      </c>
      <c r="E1234" t="n">
        <v>23108</v>
      </c>
      <c r="F1234" t="inlineStr">
        <is>
          <t>TOMILHO KG</t>
        </is>
      </c>
      <c r="G1234" t="n">
        <v>2739</v>
      </c>
      <c r="H1234" t="n">
        <v>0.02</v>
      </c>
      <c r="I1234" t="inlineStr">
        <is>
          <t>KG</t>
        </is>
      </c>
      <c r="J1234" t="inlineStr">
        <is>
          <t>ALIMENTOS</t>
        </is>
      </c>
      <c r="K1234" t="inlineStr">
        <is>
          <t>02/2026</t>
        </is>
      </c>
      <c r="L1234" t="n">
        <v>60</v>
      </c>
      <c r="M1234" s="551" t="n">
        <v>46066</v>
      </c>
      <c r="N1234" t="n">
        <v>60</v>
      </c>
      <c r="O1234" t="n">
        <v>60</v>
      </c>
      <c r="P1234" t="n">
        <v>1.2</v>
      </c>
    </row>
    <row r="1235">
      <c r="A1235" t="n">
        <v>70498</v>
      </c>
      <c r="B1235" t="n">
        <v>122</v>
      </c>
      <c r="C1235" t="inlineStr">
        <is>
          <t>Arcos</t>
        </is>
      </c>
      <c r="D1235" s="551" t="n">
        <v>46054</v>
      </c>
      <c r="E1235" t="n">
        <v>18179</v>
      </c>
      <c r="F1235" t="inlineStr">
        <is>
          <t>VODKA KETEL ONE 1L</t>
        </is>
      </c>
      <c r="G1235" t="n">
        <v>3443</v>
      </c>
      <c r="H1235" t="n">
        <v>114.8</v>
      </c>
      <c r="I1235" t="inlineStr">
        <is>
          <t>GR</t>
        </is>
      </c>
      <c r="J1235" t="inlineStr">
        <is>
          <t>BEBIDAS</t>
        </is>
      </c>
      <c r="K1235" t="inlineStr">
        <is>
          <t>01/2026</t>
        </is>
      </c>
      <c r="L1235" t="n">
        <v>0</v>
      </c>
      <c r="M1235" s="551" t="n">
        <v>45994</v>
      </c>
      <c r="N1235" t="n">
        <v>108.49</v>
      </c>
      <c r="O1235" t="n">
        <v>107.47</v>
      </c>
      <c r="P1235" t="n">
        <v>12454.65</v>
      </c>
    </row>
    <row r="1236">
      <c r="A1236" t="n">
        <v>70457</v>
      </c>
      <c r="B1236" t="n">
        <v>122</v>
      </c>
      <c r="C1236" t="inlineStr">
        <is>
          <t>Arcos</t>
        </is>
      </c>
      <c r="D1236" s="551" t="n">
        <v>46054</v>
      </c>
      <c r="E1236" t="n">
        <v>18353</v>
      </c>
      <c r="F1236" t="inlineStr">
        <is>
          <t>GIN TANQUERAY TEN 750ML</t>
        </is>
      </c>
      <c r="G1236" t="n">
        <v>3282</v>
      </c>
      <c r="H1236" t="n">
        <v>61.27</v>
      </c>
      <c r="I1236" t="inlineStr">
        <is>
          <t>GR</t>
        </is>
      </c>
      <c r="J1236" t="inlineStr">
        <is>
          <t>BEBIDAS</t>
        </is>
      </c>
      <c r="K1236" t="inlineStr">
        <is>
          <t>01/2026</t>
        </is>
      </c>
      <c r="L1236" t="n">
        <v>172.81</v>
      </c>
      <c r="M1236" s="551" t="n">
        <v>46038</v>
      </c>
      <c r="N1236" t="n">
        <v>172.81</v>
      </c>
      <c r="O1236" t="n">
        <v>172.8</v>
      </c>
      <c r="P1236" t="n">
        <v>10588.07</v>
      </c>
    </row>
    <row r="1237">
      <c r="A1237" t="n">
        <v>70456</v>
      </c>
      <c r="B1237" t="n">
        <v>122</v>
      </c>
      <c r="C1237" t="inlineStr">
        <is>
          <t>Arcos</t>
        </is>
      </c>
      <c r="D1237" s="551" t="n">
        <v>46054</v>
      </c>
      <c r="E1237" t="n">
        <v>18359</v>
      </c>
      <c r="F1237" t="inlineStr">
        <is>
          <t>GIN TANQUERAY 750ML</t>
        </is>
      </c>
      <c r="G1237" t="n">
        <v>3278</v>
      </c>
      <c r="H1237" t="n">
        <v>100.75</v>
      </c>
      <c r="I1237" t="inlineStr">
        <is>
          <t>GR</t>
        </is>
      </c>
      <c r="J1237" t="inlineStr">
        <is>
          <t>BEBIDAS</t>
        </is>
      </c>
      <c r="K1237" t="inlineStr">
        <is>
          <t>01/2026</t>
        </is>
      </c>
      <c r="L1237" t="n">
        <v>98.45</v>
      </c>
      <c r="M1237" s="551" t="n">
        <v>46050</v>
      </c>
      <c r="N1237" t="n">
        <v>95.90000000000001</v>
      </c>
      <c r="O1237" t="n">
        <v>95.90000000000001</v>
      </c>
      <c r="P1237" t="n">
        <v>9918.84</v>
      </c>
    </row>
    <row r="1238">
      <c r="A1238" t="n">
        <v>70549</v>
      </c>
      <c r="B1238" t="n">
        <v>122</v>
      </c>
      <c r="C1238" t="inlineStr">
        <is>
          <t>Arcos</t>
        </is>
      </c>
      <c r="D1238" s="551" t="n">
        <v>46054</v>
      </c>
      <c r="E1238" t="n">
        <v>17710</v>
      </c>
      <c r="F1238" t="inlineStr">
        <is>
          <t>VINHO TINTO MASCARA DE FUEGO CABERNET 750ML</t>
        </is>
      </c>
      <c r="G1238" t="n">
        <v>3824</v>
      </c>
      <c r="H1238" t="n">
        <v>232.48</v>
      </c>
      <c r="I1238" t="inlineStr">
        <is>
          <t>GR</t>
        </is>
      </c>
      <c r="J1238" t="inlineStr">
        <is>
          <t>BEBIDAS</t>
        </is>
      </c>
      <c r="K1238" t="inlineStr">
        <is>
          <t>01/2026</t>
        </is>
      </c>
      <c r="L1238" t="n">
        <v>0</v>
      </c>
      <c r="M1238" s="551" t="n">
        <v>45992</v>
      </c>
      <c r="N1238" t="n">
        <v>37.7</v>
      </c>
      <c r="O1238" t="n">
        <v>37.7</v>
      </c>
      <c r="P1238" t="n">
        <v>8764.5</v>
      </c>
    </row>
    <row r="1239">
      <c r="A1239" t="n">
        <v>70481</v>
      </c>
      <c r="B1239" t="n">
        <v>122</v>
      </c>
      <c r="C1239" t="inlineStr">
        <is>
          <t>Arcos</t>
        </is>
      </c>
      <c r="D1239" s="551" t="n">
        <v>46054</v>
      </c>
      <c r="E1239" t="n">
        <v>18242</v>
      </c>
      <c r="F1239" t="inlineStr">
        <is>
          <t>TEQUILA DON JULIO BLANCO 750ML</t>
        </is>
      </c>
      <c r="G1239" t="n">
        <v>3386</v>
      </c>
      <c r="H1239" t="n">
        <v>31.27</v>
      </c>
      <c r="I1239" t="inlineStr">
        <is>
          <t>GR</t>
        </is>
      </c>
      <c r="J1239" t="inlineStr">
        <is>
          <t>BEBIDAS</t>
        </is>
      </c>
      <c r="K1239" t="inlineStr">
        <is>
          <t>01/2026</t>
        </is>
      </c>
      <c r="L1239" t="n">
        <v>230.15</v>
      </c>
      <c r="M1239" s="551" t="n">
        <v>46050</v>
      </c>
      <c r="N1239" t="n">
        <v>225.6</v>
      </c>
      <c r="O1239" t="n">
        <v>225.6</v>
      </c>
      <c r="P1239" t="n">
        <v>7196.79</v>
      </c>
    </row>
    <row r="1240">
      <c r="A1240" t="n">
        <v>70429</v>
      </c>
      <c r="B1240" t="n">
        <v>122</v>
      </c>
      <c r="C1240" t="inlineStr">
        <is>
          <t>Arcos</t>
        </is>
      </c>
      <c r="D1240" s="551" t="n">
        <v>46054</v>
      </c>
      <c r="E1240" t="n">
        <v>28479</v>
      </c>
      <c r="F1240" t="inlineStr">
        <is>
          <t>COXAO MOLE ANGUS PICADINHO FREDDI KG</t>
        </is>
      </c>
      <c r="G1240" t="n">
        <v>8444</v>
      </c>
      <c r="H1240" t="n">
        <v>60.38</v>
      </c>
      <c r="I1240" t="inlineStr">
        <is>
          <t>KG</t>
        </is>
      </c>
      <c r="J1240" t="inlineStr">
        <is>
          <t>ALIMENTOS</t>
        </is>
      </c>
      <c r="K1240" t="inlineStr">
        <is>
          <t>01/2026</t>
        </is>
      </c>
      <c r="L1240" t="n">
        <v>81</v>
      </c>
      <c r="M1240" s="551" t="n">
        <v>46048</v>
      </c>
      <c r="N1240" t="n">
        <v>81</v>
      </c>
      <c r="O1240" t="n">
        <v>81</v>
      </c>
      <c r="P1240" t="n">
        <v>4890.78</v>
      </c>
    </row>
    <row r="1241">
      <c r="A1241" t="n">
        <v>70548</v>
      </c>
      <c r="B1241" t="n">
        <v>122</v>
      </c>
      <c r="C1241" t="inlineStr">
        <is>
          <t>Arcos</t>
        </is>
      </c>
      <c r="D1241" s="551" t="n">
        <v>46054</v>
      </c>
      <c r="E1241" t="n">
        <v>25040</v>
      </c>
      <c r="F1241" t="inlineStr">
        <is>
          <t>VINHO TINTO LE LOUP DANS LA BERGERIE 750ML</t>
        </is>
      </c>
      <c r="G1241" t="n">
        <v>5875</v>
      </c>
      <c r="H1241" t="n">
        <v>38</v>
      </c>
      <c r="I1241" t="inlineStr">
        <is>
          <t>GR</t>
        </is>
      </c>
      <c r="J1241" t="inlineStr">
        <is>
          <t>BEBIDAS</t>
        </is>
      </c>
      <c r="K1241" t="inlineStr">
        <is>
          <t>01/2026</t>
        </is>
      </c>
      <c r="L1241" t="n">
        <v>107.52</v>
      </c>
      <c r="M1241" s="551" t="n">
        <v>46034</v>
      </c>
      <c r="N1241" t="n">
        <v>107.52</v>
      </c>
      <c r="O1241" t="n">
        <v>107.52</v>
      </c>
      <c r="P1241" t="n">
        <v>4085.76</v>
      </c>
    </row>
    <row r="1242">
      <c r="A1242" t="n">
        <v>70520</v>
      </c>
      <c r="B1242" t="n">
        <v>122</v>
      </c>
      <c r="C1242" t="inlineStr">
        <is>
          <t>Arcos</t>
        </is>
      </c>
      <c r="D1242" s="551" t="n">
        <v>46054</v>
      </c>
      <c r="E1242" t="n">
        <v>24552</v>
      </c>
      <c r="F1242" t="inlineStr">
        <is>
          <t>ESPUMANTE CASA PERINI BRUT 750ML</t>
        </is>
      </c>
      <c r="G1242" t="n">
        <v>5669</v>
      </c>
      <c r="H1242" t="n">
        <v>88.94</v>
      </c>
      <c r="I1242" t="inlineStr">
        <is>
          <t>GR</t>
        </is>
      </c>
      <c r="J1242" t="inlineStr">
        <is>
          <t>BEBIDAS</t>
        </is>
      </c>
      <c r="K1242" t="inlineStr">
        <is>
          <t>01/2026</t>
        </is>
      </c>
      <c r="L1242" t="n">
        <v>34.51</v>
      </c>
      <c r="M1242" s="551" t="n">
        <v>46036</v>
      </c>
      <c r="N1242" t="n">
        <v>34.51</v>
      </c>
      <c r="O1242" t="n">
        <v>36.5</v>
      </c>
      <c r="P1242" t="n">
        <v>3069.32</v>
      </c>
    </row>
    <row r="1243">
      <c r="A1243" t="n">
        <v>70523</v>
      </c>
      <c r="B1243" t="n">
        <v>122</v>
      </c>
      <c r="C1243" t="inlineStr">
        <is>
          <t>Arcos</t>
        </is>
      </c>
      <c r="D1243" s="551" t="n">
        <v>46054</v>
      </c>
      <c r="E1243" t="n">
        <v>27406</v>
      </c>
      <c r="F1243" t="inlineStr">
        <is>
          <t>CAFE JOSELINA C/2KG</t>
        </is>
      </c>
      <c r="G1243" t="n">
        <v>7409</v>
      </c>
      <c r="H1243" t="n">
        <v>14</v>
      </c>
      <c r="I1243" t="inlineStr">
        <is>
          <t>KG</t>
        </is>
      </c>
      <c r="J1243" t="inlineStr">
        <is>
          <t>BEBIDAS</t>
        </is>
      </c>
      <c r="K1243" t="inlineStr">
        <is>
          <t>01/2026</t>
        </is>
      </c>
      <c r="L1243" t="n">
        <v>219</v>
      </c>
      <c r="M1243" s="551" t="n">
        <v>46038</v>
      </c>
      <c r="N1243" t="n">
        <v>219</v>
      </c>
      <c r="O1243" t="n">
        <v>219</v>
      </c>
      <c r="P1243" t="n">
        <v>3066</v>
      </c>
    </row>
    <row r="1244">
      <c r="A1244" t="n">
        <v>70543</v>
      </c>
      <c r="B1244" t="n">
        <v>122</v>
      </c>
      <c r="C1244" t="inlineStr">
        <is>
          <t>Arcos</t>
        </is>
      </c>
      <c r="D1244" s="551" t="n">
        <v>46054</v>
      </c>
      <c r="E1244" t="n">
        <v>21945</v>
      </c>
      <c r="F1244" t="inlineStr">
        <is>
          <t>VINHO BRANCO MASCARA FUEGO CHARDONNAY 750ML</t>
        </is>
      </c>
      <c r="G1244" t="n">
        <v>3748</v>
      </c>
      <c r="H1244" t="n">
        <v>72.22</v>
      </c>
      <c r="I1244" t="inlineStr">
        <is>
          <t>LT</t>
        </is>
      </c>
      <c r="J1244" t="inlineStr">
        <is>
          <t>BEBIDAS</t>
        </is>
      </c>
      <c r="K1244" t="inlineStr">
        <is>
          <t>01/2026</t>
        </is>
      </c>
      <c r="L1244" t="n">
        <v>37.7</v>
      </c>
      <c r="M1244" s="551" t="n">
        <v>46035</v>
      </c>
      <c r="N1244" t="n">
        <v>37.7</v>
      </c>
      <c r="O1244" t="n">
        <v>39.34</v>
      </c>
      <c r="P1244" t="n">
        <v>2722.69</v>
      </c>
    </row>
    <row r="1245">
      <c r="A1245" t="n">
        <v>70469</v>
      </c>
      <c r="B1245" t="n">
        <v>122</v>
      </c>
      <c r="C1245" t="inlineStr">
        <is>
          <t>Arcos</t>
        </is>
      </c>
      <c r="D1245" s="551" t="n">
        <v>46054</v>
      </c>
      <c r="E1245" t="n">
        <v>18306</v>
      </c>
      <c r="F1245" t="inlineStr">
        <is>
          <t>LICOR MARASCHINO LUXARDO 750ML</t>
        </is>
      </c>
      <c r="G1245" t="n">
        <v>3327</v>
      </c>
      <c r="H1245" t="n">
        <v>11.83</v>
      </c>
      <c r="I1245" t="inlineStr">
        <is>
          <t>GR</t>
        </is>
      </c>
      <c r="J1245" t="inlineStr">
        <is>
          <t>BEBIDAS</t>
        </is>
      </c>
      <c r="K1245" t="inlineStr">
        <is>
          <t>01/2026</t>
        </is>
      </c>
      <c r="L1245" t="n">
        <v>0</v>
      </c>
      <c r="M1245" s="551" t="n">
        <v>45980</v>
      </c>
      <c r="N1245" t="n">
        <v>228.8</v>
      </c>
      <c r="O1245" t="n">
        <v>228.8</v>
      </c>
      <c r="P1245" t="n">
        <v>2706.7</v>
      </c>
    </row>
    <row r="1246">
      <c r="A1246" t="n">
        <v>70536</v>
      </c>
      <c r="B1246" t="n">
        <v>122</v>
      </c>
      <c r="C1246" t="inlineStr">
        <is>
          <t>Arcos</t>
        </is>
      </c>
      <c r="D1246" s="551" t="n">
        <v>46054</v>
      </c>
      <c r="E1246" t="n">
        <v>25093</v>
      </c>
      <c r="F1246" t="inlineStr">
        <is>
          <t>FORCE CELESTE SEMILLION 750ML VINHO BRANCO</t>
        </is>
      </c>
      <c r="G1246" t="n">
        <v>5891</v>
      </c>
      <c r="H1246" t="n">
        <v>18</v>
      </c>
      <c r="I1246" t="inlineStr">
        <is>
          <t>GR</t>
        </is>
      </c>
      <c r="J1246" t="inlineStr">
        <is>
          <t>BEBIDAS</t>
        </is>
      </c>
      <c r="K1246" t="inlineStr">
        <is>
          <t>01/2026</t>
        </is>
      </c>
      <c r="L1246" t="n">
        <v>142.5</v>
      </c>
      <c r="M1246" s="551" t="n">
        <v>46038</v>
      </c>
      <c r="N1246" t="n">
        <v>142.5</v>
      </c>
      <c r="O1246" t="n">
        <v>142.5</v>
      </c>
      <c r="P1246" t="n">
        <v>2565</v>
      </c>
    </row>
    <row r="1247">
      <c r="A1247" t="n">
        <v>70501</v>
      </c>
      <c r="B1247" t="n">
        <v>122</v>
      </c>
      <c r="C1247" t="inlineStr">
        <is>
          <t>Arcos</t>
        </is>
      </c>
      <c r="D1247" s="551" t="n">
        <v>46054</v>
      </c>
      <c r="E1247" t="n">
        <v>18157</v>
      </c>
      <c r="F1247" t="inlineStr">
        <is>
          <t>WHISKY BOURBON BULLEIT 750ML</t>
        </is>
      </c>
      <c r="G1247" t="n">
        <v>3463</v>
      </c>
      <c r="H1247" t="n">
        <v>11.74</v>
      </c>
      <c r="I1247" t="inlineStr">
        <is>
          <t>GR</t>
        </is>
      </c>
      <c r="J1247" t="inlineStr">
        <is>
          <t>BEBIDAS</t>
        </is>
      </c>
      <c r="K1247" t="inlineStr">
        <is>
          <t>01/2026</t>
        </is>
      </c>
      <c r="L1247" t="n">
        <v>202.84</v>
      </c>
      <c r="M1247" s="551" t="n">
        <v>46029</v>
      </c>
      <c r="N1247" t="n">
        <v>202.84</v>
      </c>
      <c r="O1247" t="n">
        <v>197.9</v>
      </c>
      <c r="P1247" t="n">
        <v>2381.34</v>
      </c>
    </row>
    <row r="1248">
      <c r="A1248" t="n">
        <v>70436</v>
      </c>
      <c r="B1248" t="n">
        <v>122</v>
      </c>
      <c r="C1248" t="inlineStr">
        <is>
          <t>Arcos</t>
        </is>
      </c>
      <c r="D1248" s="551" t="n">
        <v>46054</v>
      </c>
      <c r="E1248" t="n">
        <v>25746</v>
      </c>
      <c r="F1248" t="inlineStr">
        <is>
          <t>CERVEJA STELLA PURO GOLD 330ML</t>
        </is>
      </c>
      <c r="G1248" t="n">
        <v>6298</v>
      </c>
      <c r="H1248" t="n">
        <v>465</v>
      </c>
      <c r="I1248" t="inlineStr">
        <is>
          <t>GR</t>
        </is>
      </c>
      <c r="J1248" t="inlineStr">
        <is>
          <t>BEBIDAS</t>
        </is>
      </c>
      <c r="K1248" t="inlineStr">
        <is>
          <t>01/2026</t>
        </is>
      </c>
      <c r="L1248" t="n">
        <v>0</v>
      </c>
      <c r="M1248" s="551" t="n">
        <v>45624</v>
      </c>
      <c r="N1248" t="n">
        <v>4.82</v>
      </c>
      <c r="O1248" t="n">
        <v>4.82</v>
      </c>
      <c r="P1248" t="n">
        <v>2242.42</v>
      </c>
    </row>
    <row r="1249">
      <c r="A1249" t="n">
        <v>70522</v>
      </c>
      <c r="B1249" t="n">
        <v>122</v>
      </c>
      <c r="C1249" t="inlineStr">
        <is>
          <t>Arcos</t>
        </is>
      </c>
      <c r="D1249" s="551" t="n">
        <v>46054</v>
      </c>
      <c r="E1249" t="n">
        <v>18018</v>
      </c>
      <c r="F1249" t="inlineStr">
        <is>
          <t>ESPUMANTE CAVA STARS BRUT RESERVA 750ML</t>
        </is>
      </c>
      <c r="G1249" t="n">
        <v>3580</v>
      </c>
      <c r="H1249" t="n">
        <v>18</v>
      </c>
      <c r="I1249" t="inlineStr">
        <is>
          <t>GR</t>
        </is>
      </c>
      <c r="J1249" t="inlineStr">
        <is>
          <t>BEBIDAS</t>
        </is>
      </c>
      <c r="K1249" t="inlineStr">
        <is>
          <t>01/2026</t>
        </is>
      </c>
      <c r="L1249" t="n">
        <v>122.85</v>
      </c>
      <c r="M1249" s="551" t="n">
        <v>46035</v>
      </c>
      <c r="N1249" t="n">
        <v>122.85</v>
      </c>
      <c r="O1249" t="n">
        <v>128.52</v>
      </c>
      <c r="P1249" t="n">
        <v>2211.3</v>
      </c>
    </row>
    <row r="1250">
      <c r="A1250" t="n">
        <v>70490</v>
      </c>
      <c r="B1250" t="n">
        <v>122</v>
      </c>
      <c r="C1250" t="inlineStr">
        <is>
          <t>Arcos</t>
        </is>
      </c>
      <c r="D1250" s="551" t="n">
        <v>46054</v>
      </c>
      <c r="E1250" t="n">
        <v>18202</v>
      </c>
      <c r="F1250" t="inlineStr">
        <is>
          <t>VERMOUTH DOLIN DRY 750ML</t>
        </is>
      </c>
      <c r="G1250" t="n">
        <v>3424</v>
      </c>
      <c r="H1250" t="n">
        <v>13.84</v>
      </c>
      <c r="I1250" t="inlineStr">
        <is>
          <t>GR</t>
        </is>
      </c>
      <c r="J1250" t="inlineStr">
        <is>
          <t>BEBIDAS</t>
        </is>
      </c>
      <c r="K1250" t="inlineStr">
        <is>
          <t>01/2026</t>
        </is>
      </c>
      <c r="L1250" t="n">
        <v>156</v>
      </c>
      <c r="M1250" s="551" t="n">
        <v>46035</v>
      </c>
      <c r="N1250" t="n">
        <v>156</v>
      </c>
      <c r="O1250" t="n">
        <v>156</v>
      </c>
      <c r="P1250" t="n">
        <v>2159.04</v>
      </c>
    </row>
    <row r="1251">
      <c r="A1251" t="n">
        <v>70465</v>
      </c>
      <c r="B1251" t="n">
        <v>122</v>
      </c>
      <c r="C1251" t="inlineStr">
        <is>
          <t>Arcos</t>
        </is>
      </c>
      <c r="D1251" s="551" t="n">
        <v>46054</v>
      </c>
      <c r="E1251" t="n">
        <v>25630</v>
      </c>
      <c r="F1251" t="inlineStr">
        <is>
          <t xml:space="preserve">LICOR DOLIN GENEPY LE CHAMOIS 750ML </t>
        </is>
      </c>
      <c r="G1251" t="n">
        <v>6202</v>
      </c>
      <c r="H1251" t="n">
        <v>6.08</v>
      </c>
      <c r="I1251" t="inlineStr">
        <is>
          <t>GR</t>
        </is>
      </c>
      <c r="J1251" t="inlineStr">
        <is>
          <t>BEBIDAS</t>
        </is>
      </c>
      <c r="K1251" t="inlineStr">
        <is>
          <t>01/2026</t>
        </is>
      </c>
      <c r="L1251" t="n">
        <v>348.1</v>
      </c>
      <c r="M1251" s="551" t="n">
        <v>46036</v>
      </c>
      <c r="N1251" t="n">
        <v>348.1</v>
      </c>
      <c r="O1251" t="n">
        <v>348.1</v>
      </c>
      <c r="P1251" t="n">
        <v>2116.45</v>
      </c>
    </row>
    <row r="1252">
      <c r="A1252" t="n">
        <v>70517</v>
      </c>
      <c r="B1252" t="n">
        <v>122</v>
      </c>
      <c r="C1252" t="inlineStr">
        <is>
          <t>Arcos</t>
        </is>
      </c>
      <c r="D1252" s="551" t="n">
        <v>46054</v>
      </c>
      <c r="E1252" t="n">
        <v>18097</v>
      </c>
      <c r="F1252" t="inlineStr">
        <is>
          <t>WHISKY TALISKER SINGLE MALT 10 ANOS 720ML</t>
        </is>
      </c>
      <c r="G1252" t="n">
        <v>3513</v>
      </c>
      <c r="H1252" t="n">
        <v>5.24</v>
      </c>
      <c r="I1252" t="inlineStr">
        <is>
          <t>GR</t>
        </is>
      </c>
      <c r="J1252" t="inlineStr">
        <is>
          <t>BEBIDAS</t>
        </is>
      </c>
      <c r="K1252" t="inlineStr">
        <is>
          <t>01/2026</t>
        </is>
      </c>
      <c r="L1252" t="n">
        <v>399.03</v>
      </c>
      <c r="M1252" s="551" t="n">
        <v>46036</v>
      </c>
      <c r="N1252" t="n">
        <v>399.03</v>
      </c>
      <c r="O1252" t="n">
        <v>399.03</v>
      </c>
      <c r="P1252" t="n">
        <v>2090.92</v>
      </c>
    </row>
    <row r="1253">
      <c r="A1253" t="n">
        <v>70411</v>
      </c>
      <c r="B1253" t="n">
        <v>122</v>
      </c>
      <c r="C1253" t="inlineStr">
        <is>
          <t>Arcos</t>
        </is>
      </c>
      <c r="D1253" s="551" t="n">
        <v>46054</v>
      </c>
      <c r="E1253" t="n">
        <v>19370</v>
      </c>
      <c r="F1253" t="inlineStr">
        <is>
          <t>QUEIJO CAMEMBERT SERRA DAS ANTAS CX 1,680KG C/12 DE 140G KG</t>
        </is>
      </c>
      <c r="G1253" t="n">
        <v>2765</v>
      </c>
      <c r="H1253" t="n">
        <v>89</v>
      </c>
      <c r="I1253" t="inlineStr">
        <is>
          <t>KG</t>
        </is>
      </c>
      <c r="J1253" t="inlineStr">
        <is>
          <t>ALIMENTOS</t>
        </is>
      </c>
      <c r="K1253" t="inlineStr">
        <is>
          <t>01/2026</t>
        </is>
      </c>
      <c r="L1253" t="n">
        <v>94.8</v>
      </c>
      <c r="M1253" s="551" t="n">
        <v>46048</v>
      </c>
      <c r="N1253" t="n">
        <v>94.8</v>
      </c>
      <c r="O1253" t="n">
        <v>94.8</v>
      </c>
      <c r="P1253" t="n">
        <v>1984.7</v>
      </c>
    </row>
    <row r="1254">
      <c r="A1254" t="n">
        <v>70330</v>
      </c>
      <c r="B1254" t="n">
        <v>122</v>
      </c>
      <c r="C1254" t="inlineStr">
        <is>
          <t>Arcos</t>
        </is>
      </c>
      <c r="D1254" s="551" t="n">
        <v>46054</v>
      </c>
      <c r="E1254" t="n">
        <v>26586</v>
      </c>
      <c r="F1254" t="inlineStr">
        <is>
          <t>TORTILHA DE MILHO DE 11CM C/50 UN</t>
        </is>
      </c>
      <c r="G1254" t="n">
        <v>6803</v>
      </c>
      <c r="H1254" t="n">
        <v>6</v>
      </c>
      <c r="I1254" t="inlineStr">
        <is>
          <t>PC</t>
        </is>
      </c>
      <c r="J1254" t="inlineStr">
        <is>
          <t>ALIMENTOS</t>
        </is>
      </c>
      <c r="K1254" t="inlineStr">
        <is>
          <t>01/2026</t>
        </is>
      </c>
      <c r="L1254" t="n">
        <v>325</v>
      </c>
      <c r="M1254" s="551" t="n">
        <v>46036</v>
      </c>
      <c r="N1254" t="n">
        <v>325</v>
      </c>
      <c r="O1254" t="n">
        <v>325</v>
      </c>
      <c r="P1254" t="n">
        <v>1950</v>
      </c>
    </row>
    <row r="1255">
      <c r="A1255" t="n">
        <v>70516</v>
      </c>
      <c r="B1255" t="n">
        <v>122</v>
      </c>
      <c r="C1255" t="inlineStr">
        <is>
          <t>Arcos</t>
        </is>
      </c>
      <c r="D1255" s="551" t="n">
        <v>46054</v>
      </c>
      <c r="E1255" t="n">
        <v>18099</v>
      </c>
      <c r="F1255" t="inlineStr">
        <is>
          <t>WHISKY SINGLETON 12 ANOS SINGLE MALT 750ML</t>
        </is>
      </c>
      <c r="G1255" t="n">
        <v>3511</v>
      </c>
      <c r="H1255" t="n">
        <v>8.6</v>
      </c>
      <c r="I1255" t="inlineStr">
        <is>
          <t>GR</t>
        </is>
      </c>
      <c r="J1255" t="inlineStr">
        <is>
          <t>BEBIDAS</t>
        </is>
      </c>
      <c r="K1255" t="inlineStr">
        <is>
          <t>01/2026</t>
        </is>
      </c>
      <c r="L1255" t="n">
        <v>225.23</v>
      </c>
      <c r="M1255" s="551" t="n">
        <v>46036</v>
      </c>
      <c r="N1255" t="n">
        <v>225.22</v>
      </c>
      <c r="O1255" t="n">
        <v>222.75</v>
      </c>
      <c r="P1255" t="n">
        <v>1936.98</v>
      </c>
    </row>
    <row r="1256">
      <c r="A1256" t="n">
        <v>70504</v>
      </c>
      <c r="B1256" t="n">
        <v>122</v>
      </c>
      <c r="C1256" t="inlineStr">
        <is>
          <t>Arcos</t>
        </is>
      </c>
      <c r="D1256" s="551" t="n">
        <v>46054</v>
      </c>
      <c r="E1256" t="n">
        <v>18143</v>
      </c>
      <c r="F1256" t="inlineStr">
        <is>
          <t>WHISKY CHIVAS ROYAL SALUTE 21 ANOS 700ML</t>
        </is>
      </c>
      <c r="G1256" t="n">
        <v>3474</v>
      </c>
      <c r="H1256" t="n">
        <v>2.6</v>
      </c>
      <c r="I1256" t="inlineStr">
        <is>
          <t>GR</t>
        </is>
      </c>
      <c r="J1256" t="inlineStr">
        <is>
          <t>BEBIDAS</t>
        </is>
      </c>
      <c r="K1256" t="inlineStr">
        <is>
          <t>01/2026</t>
        </is>
      </c>
      <c r="L1256" t="n">
        <v>0</v>
      </c>
      <c r="N1256" t="n">
        <v>0</v>
      </c>
      <c r="O1256" t="n">
        <v>739.9</v>
      </c>
      <c r="P1256" t="n">
        <v>1906.31</v>
      </c>
    </row>
    <row r="1257">
      <c r="A1257" t="n">
        <v>70496</v>
      </c>
      <c r="B1257" t="n">
        <v>122</v>
      </c>
      <c r="C1257" t="inlineStr">
        <is>
          <t>Arcos</t>
        </is>
      </c>
      <c r="D1257" s="551" t="n">
        <v>46054</v>
      </c>
      <c r="E1257" t="n">
        <v>18186</v>
      </c>
      <c r="F1257" t="inlineStr">
        <is>
          <t>VODKA CIROC NATURAL 750ML</t>
        </is>
      </c>
      <c r="G1257" t="n">
        <v>3437</v>
      </c>
      <c r="H1257" t="n">
        <v>9.960000000000001</v>
      </c>
      <c r="I1257" t="inlineStr">
        <is>
          <t>GR</t>
        </is>
      </c>
      <c r="J1257" t="inlineStr">
        <is>
          <t>BEBIDAS</t>
        </is>
      </c>
      <c r="K1257" t="inlineStr">
        <is>
          <t>01/2026</t>
        </is>
      </c>
      <c r="L1257" t="n">
        <v>0</v>
      </c>
      <c r="N1257" t="n">
        <v>0</v>
      </c>
      <c r="O1257" t="n">
        <v>162.8</v>
      </c>
      <c r="P1257" t="n">
        <v>1861.62</v>
      </c>
    </row>
    <row r="1258">
      <c r="A1258" t="n">
        <v>70286</v>
      </c>
      <c r="B1258" t="n">
        <v>122</v>
      </c>
      <c r="C1258" t="inlineStr">
        <is>
          <t>Arcos</t>
        </is>
      </c>
      <c r="D1258" s="551" t="n">
        <v>46054</v>
      </c>
      <c r="E1258" t="n">
        <v>20936</v>
      </c>
      <c r="F1258" t="inlineStr">
        <is>
          <t>CHOCOLATE AMARGO CALLEBAUT CALLETS 70,5% 2,01KG</t>
        </is>
      </c>
      <c r="G1258" t="n">
        <v>2031</v>
      </c>
      <c r="H1258" t="n">
        <v>5</v>
      </c>
      <c r="I1258" t="inlineStr">
        <is>
          <t>UN</t>
        </is>
      </c>
      <c r="J1258" t="inlineStr">
        <is>
          <t>ALIMENTOS</t>
        </is>
      </c>
      <c r="K1258" t="inlineStr">
        <is>
          <t>01/2026</t>
        </is>
      </c>
      <c r="L1258" t="n">
        <v>0</v>
      </c>
      <c r="M1258" s="551" t="n">
        <v>45951</v>
      </c>
      <c r="N1258" t="n">
        <v>369.9</v>
      </c>
      <c r="O1258" t="n">
        <v>389.9</v>
      </c>
      <c r="P1258" t="n">
        <v>1849.5</v>
      </c>
    </row>
    <row r="1259">
      <c r="A1259" t="n">
        <v>70510</v>
      </c>
      <c r="B1259" t="n">
        <v>122</v>
      </c>
      <c r="C1259" t="inlineStr">
        <is>
          <t>Arcos</t>
        </is>
      </c>
      <c r="D1259" s="551" t="n">
        <v>46054</v>
      </c>
      <c r="E1259" t="n">
        <v>18119</v>
      </c>
      <c r="F1259" t="inlineStr">
        <is>
          <t>WHISKY JOHNNIE WALKER BLACK LABEL 1L</t>
        </is>
      </c>
      <c r="G1259" t="n">
        <v>3494</v>
      </c>
      <c r="H1259" t="n">
        <v>9.699999999999999</v>
      </c>
      <c r="I1259" t="inlineStr">
        <is>
          <t>GR</t>
        </is>
      </c>
      <c r="J1259" t="inlineStr">
        <is>
          <t>BEBIDAS</t>
        </is>
      </c>
      <c r="K1259" t="inlineStr">
        <is>
          <t>01/2026</t>
        </is>
      </c>
      <c r="L1259" t="n">
        <v>181</v>
      </c>
      <c r="M1259" s="551" t="n">
        <v>46036</v>
      </c>
      <c r="N1259" t="n">
        <v>181</v>
      </c>
      <c r="O1259" t="n">
        <v>181</v>
      </c>
      <c r="P1259" t="n">
        <v>1755.7</v>
      </c>
    </row>
    <row r="1260">
      <c r="A1260" t="n">
        <v>70480</v>
      </c>
      <c r="B1260" t="n">
        <v>122</v>
      </c>
      <c r="C1260" t="inlineStr">
        <is>
          <t>Arcos</t>
        </is>
      </c>
      <c r="D1260" s="551" t="n">
        <v>46054</v>
      </c>
      <c r="E1260" t="n">
        <v>25445</v>
      </c>
      <c r="F1260" t="inlineStr">
        <is>
          <t>TEQUILA DON JULIO ANEJO 750ML UN</t>
        </is>
      </c>
      <c r="G1260" t="n">
        <v>6113</v>
      </c>
      <c r="H1260" t="n">
        <v>5.15</v>
      </c>
      <c r="I1260" t="inlineStr">
        <is>
          <t>GR</t>
        </is>
      </c>
      <c r="J1260" t="inlineStr">
        <is>
          <t>BEBIDAS</t>
        </is>
      </c>
      <c r="K1260" t="inlineStr">
        <is>
          <t>01/2026</t>
        </is>
      </c>
      <c r="L1260" t="n">
        <v>310.09</v>
      </c>
      <c r="M1260" s="551" t="n">
        <v>46050</v>
      </c>
      <c r="N1260" t="n">
        <v>298.15</v>
      </c>
      <c r="O1260" t="n">
        <v>298.15</v>
      </c>
      <c r="P1260" t="n">
        <v>1596.96</v>
      </c>
    </row>
    <row r="1261">
      <c r="A1261" t="n">
        <v>70290</v>
      </c>
      <c r="B1261" t="n">
        <v>122</v>
      </c>
      <c r="C1261" t="inlineStr">
        <is>
          <t>Arcos</t>
        </is>
      </c>
      <c r="D1261" s="551" t="n">
        <v>46054</v>
      </c>
      <c r="E1261" t="n">
        <v>24123</v>
      </c>
      <c r="F1261" t="inlineStr">
        <is>
          <t>CASTANHA DO PARA S/ CASCA MEDIA C/1KG</t>
        </is>
      </c>
      <c r="G1261" t="n">
        <v>2237</v>
      </c>
      <c r="H1261" t="n">
        <v>11</v>
      </c>
      <c r="I1261" t="inlineStr">
        <is>
          <t>PC</t>
        </is>
      </c>
      <c r="J1261" t="inlineStr">
        <is>
          <t>ALIMENTOS</t>
        </is>
      </c>
      <c r="K1261" t="inlineStr">
        <is>
          <t>01/2026</t>
        </is>
      </c>
      <c r="L1261" t="n">
        <v>0</v>
      </c>
      <c r="M1261" s="551" t="n">
        <v>46008</v>
      </c>
      <c r="N1261" t="n">
        <v>141.9</v>
      </c>
      <c r="O1261" t="n">
        <v>129.2</v>
      </c>
      <c r="P1261" t="n">
        <v>1560.9</v>
      </c>
    </row>
    <row r="1262">
      <c r="A1262" t="n">
        <v>70268</v>
      </c>
      <c r="B1262" t="n">
        <v>122</v>
      </c>
      <c r="C1262" t="inlineStr">
        <is>
          <t>Arcos</t>
        </is>
      </c>
      <c r="D1262" s="551" t="n">
        <v>46054</v>
      </c>
      <c r="E1262" t="n">
        <v>24039</v>
      </c>
      <c r="F1262" t="inlineStr">
        <is>
          <t>AMENDOA INTEIRA CRUA SEM CASCA 1KG</t>
        </is>
      </c>
      <c r="G1262" t="n">
        <v>2048</v>
      </c>
      <c r="H1262" t="n">
        <v>22</v>
      </c>
      <c r="I1262" t="inlineStr">
        <is>
          <t>KG</t>
        </is>
      </c>
      <c r="J1262" t="inlineStr">
        <is>
          <t>ALIMENTOS</t>
        </is>
      </c>
      <c r="K1262" t="inlineStr">
        <is>
          <t>01/2026</t>
        </is>
      </c>
      <c r="L1262" t="n">
        <v>69.77</v>
      </c>
      <c r="M1262" s="551" t="n">
        <v>46049</v>
      </c>
      <c r="N1262" t="n">
        <v>69.90000000000001</v>
      </c>
      <c r="O1262" t="n">
        <v>69.90000000000001</v>
      </c>
      <c r="P1262" t="n">
        <v>1534.94</v>
      </c>
    </row>
    <row r="1263">
      <c r="A1263" t="n">
        <v>70428</v>
      </c>
      <c r="B1263" t="n">
        <v>122</v>
      </c>
      <c r="C1263" t="inlineStr">
        <is>
          <t>Arcos</t>
        </is>
      </c>
      <c r="D1263" s="551" t="n">
        <v>46054</v>
      </c>
      <c r="E1263" t="n">
        <v>26584</v>
      </c>
      <c r="F1263" t="inlineStr">
        <is>
          <t>COXAO MOLE ANGUS FREDDI PORCIONADO EM 100G KG</t>
        </is>
      </c>
      <c r="G1263" t="n">
        <v>6802</v>
      </c>
      <c r="H1263" t="n">
        <v>18.52</v>
      </c>
      <c r="I1263" t="inlineStr">
        <is>
          <t>KG</t>
        </is>
      </c>
      <c r="J1263" t="inlineStr">
        <is>
          <t>ALIMENTOS</t>
        </is>
      </c>
      <c r="K1263" t="inlineStr">
        <is>
          <t>01/2026</t>
        </is>
      </c>
      <c r="L1263" t="n">
        <v>81</v>
      </c>
      <c r="M1263" s="551" t="n">
        <v>46048</v>
      </c>
      <c r="N1263" t="n">
        <v>81</v>
      </c>
      <c r="O1263" t="n">
        <v>81</v>
      </c>
      <c r="P1263" t="n">
        <v>1500.12</v>
      </c>
    </row>
    <row r="1264">
      <c r="A1264" t="n">
        <v>70519</v>
      </c>
      <c r="B1264" t="n">
        <v>122</v>
      </c>
      <c r="C1264" t="inlineStr">
        <is>
          <t>Arcos</t>
        </is>
      </c>
      <c r="D1264" s="551" t="n">
        <v>46054</v>
      </c>
      <c r="E1264" t="n">
        <v>18051</v>
      </c>
      <c r="F1264" t="inlineStr">
        <is>
          <t>CHAMPAGNE VEUVE CLICQUOT ROSE BRUT 750ML</t>
        </is>
      </c>
      <c r="G1264" t="n">
        <v>3552</v>
      </c>
      <c r="H1264" t="n">
        <v>4</v>
      </c>
      <c r="I1264" t="inlineStr">
        <is>
          <t>GR</t>
        </is>
      </c>
      <c r="J1264" t="inlineStr">
        <is>
          <t>BEBIDAS</t>
        </is>
      </c>
      <c r="K1264" t="inlineStr">
        <is>
          <t>01/2026</t>
        </is>
      </c>
      <c r="L1264" t="n">
        <v>0</v>
      </c>
      <c r="M1264" s="551" t="n">
        <v>45902</v>
      </c>
      <c r="N1264" t="n">
        <v>375</v>
      </c>
      <c r="O1264" t="n">
        <v>447.2</v>
      </c>
      <c r="P1264" t="n">
        <v>1500</v>
      </c>
    </row>
    <row r="1265">
      <c r="A1265" t="n">
        <v>70270</v>
      </c>
      <c r="B1265" t="n">
        <v>122</v>
      </c>
      <c r="C1265" t="inlineStr">
        <is>
          <t>Arcos</t>
        </is>
      </c>
      <c r="D1265" s="551" t="n">
        <v>46054</v>
      </c>
      <c r="E1265" t="n">
        <v>17933</v>
      </c>
      <c r="F1265" t="inlineStr">
        <is>
          <t>AGUA MINERAL COM GAS MAMBA 350ML C/24</t>
        </is>
      </c>
      <c r="G1265" t="n">
        <v>3636</v>
      </c>
      <c r="H1265" t="n">
        <v>19.75</v>
      </c>
      <c r="I1265" t="inlineStr">
        <is>
          <t>PC</t>
        </is>
      </c>
      <c r="J1265" t="inlineStr">
        <is>
          <t>BEBIDAS</t>
        </is>
      </c>
      <c r="K1265" t="inlineStr">
        <is>
          <t>01/2026</t>
        </is>
      </c>
      <c r="L1265" t="n">
        <v>73.84</v>
      </c>
      <c r="M1265" s="551" t="n">
        <v>46049</v>
      </c>
      <c r="N1265" t="n">
        <v>73.84</v>
      </c>
      <c r="O1265" t="n">
        <v>73.84</v>
      </c>
      <c r="P1265" t="n">
        <v>1458.34</v>
      </c>
    </row>
    <row r="1266">
      <c r="A1266" t="n">
        <v>70551</v>
      </c>
      <c r="B1266" t="n">
        <v>122</v>
      </c>
      <c r="C1266" t="inlineStr">
        <is>
          <t>Arcos</t>
        </is>
      </c>
      <c r="D1266" s="551" t="n">
        <v>46054</v>
      </c>
      <c r="E1266" t="n">
        <v>25044</v>
      </c>
      <c r="F1266" t="inlineStr">
        <is>
          <t>VINHO TINTO UN AIR DE REMEJEANNE 750ML</t>
        </is>
      </c>
      <c r="G1266" t="n">
        <v>5877</v>
      </c>
      <c r="H1266" t="n">
        <v>10</v>
      </c>
      <c r="I1266" t="inlineStr">
        <is>
          <t>GR</t>
        </is>
      </c>
      <c r="J1266" t="inlineStr">
        <is>
          <t>BEBIDAS</t>
        </is>
      </c>
      <c r="K1266" t="inlineStr">
        <is>
          <t>01/2026</t>
        </is>
      </c>
      <c r="L1266" t="n">
        <v>142.8</v>
      </c>
      <c r="M1266" s="551" t="n">
        <v>46035</v>
      </c>
      <c r="N1266" t="n">
        <v>142.8</v>
      </c>
      <c r="O1266" t="n">
        <v>142.8</v>
      </c>
      <c r="P1266" t="n">
        <v>1428</v>
      </c>
    </row>
    <row r="1267">
      <c r="A1267" t="n">
        <v>70431</v>
      </c>
      <c r="B1267" t="n">
        <v>122</v>
      </c>
      <c r="C1267" t="inlineStr">
        <is>
          <t>Arcos</t>
        </is>
      </c>
      <c r="D1267" s="551" t="n">
        <v>46054</v>
      </c>
      <c r="E1267" t="n">
        <v>26592</v>
      </c>
      <c r="F1267" t="inlineStr">
        <is>
          <t>HAMBURGUER BOVINO FREDDI PORCIONADO EM 50G KG 60% ACEM 40% PEITO BOVINO ARCOS</t>
        </is>
      </c>
      <c r="G1267" t="n">
        <v>6806</v>
      </c>
      <c r="H1267" t="n">
        <v>37.52</v>
      </c>
      <c r="I1267" t="inlineStr">
        <is>
          <t>KG</t>
        </is>
      </c>
      <c r="J1267" t="inlineStr">
        <is>
          <t>ALIMENTOS</t>
        </is>
      </c>
      <c r="K1267" t="inlineStr">
        <is>
          <t>01/2026</t>
        </is>
      </c>
      <c r="L1267" t="n">
        <v>37</v>
      </c>
      <c r="M1267" s="551" t="n">
        <v>46048</v>
      </c>
      <c r="N1267" t="n">
        <v>37</v>
      </c>
      <c r="O1267" t="n">
        <v>37</v>
      </c>
      <c r="P1267" t="n">
        <v>1388.24</v>
      </c>
    </row>
    <row r="1268">
      <c r="A1268" t="n">
        <v>70451</v>
      </c>
      <c r="B1268" t="n">
        <v>122</v>
      </c>
      <c r="C1268" t="inlineStr">
        <is>
          <t>Arcos</t>
        </is>
      </c>
      <c r="D1268" s="551" t="n">
        <v>46054</v>
      </c>
      <c r="E1268" t="n">
        <v>27606</v>
      </c>
      <c r="F1268" t="inlineStr">
        <is>
          <t xml:space="preserve">CONHAQUE  HENNESSY  VSOP 750 ML </t>
        </is>
      </c>
      <c r="G1268" t="n">
        <v>7572</v>
      </c>
      <c r="H1268" t="n">
        <v>4.12</v>
      </c>
      <c r="I1268" t="inlineStr">
        <is>
          <t>UN</t>
        </is>
      </c>
      <c r="J1268" t="inlineStr">
        <is>
          <t>BEBIDAS</t>
        </is>
      </c>
      <c r="K1268" t="inlineStr">
        <is>
          <t>01/2026</t>
        </is>
      </c>
      <c r="L1268" t="n">
        <v>0</v>
      </c>
      <c r="N1268" t="n">
        <v>0</v>
      </c>
      <c r="O1268" t="n">
        <v>325</v>
      </c>
      <c r="P1268" t="n">
        <v>1339</v>
      </c>
    </row>
    <row r="1269">
      <c r="A1269" t="n">
        <v>70415</v>
      </c>
      <c r="B1269" t="n">
        <v>122</v>
      </c>
      <c r="C1269" t="inlineStr">
        <is>
          <t>Arcos</t>
        </is>
      </c>
      <c r="D1269" s="551" t="n">
        <v>46054</v>
      </c>
      <c r="E1269" t="n">
        <v>26594</v>
      </c>
      <c r="F1269" t="inlineStr">
        <is>
          <t>QUEIJO MOGIANA KG</t>
        </is>
      </c>
      <c r="G1269" t="n">
        <v>6807</v>
      </c>
      <c r="H1269" t="n">
        <v>15</v>
      </c>
      <c r="I1269" t="inlineStr">
        <is>
          <t>KG</t>
        </is>
      </c>
      <c r="J1269" t="inlineStr">
        <is>
          <t>ALIMENTOS</t>
        </is>
      </c>
      <c r="K1269" t="inlineStr">
        <is>
          <t>01/2026</t>
        </is>
      </c>
      <c r="L1269" t="n">
        <v>86.90000000000001</v>
      </c>
      <c r="M1269" s="551" t="n">
        <v>46049</v>
      </c>
      <c r="N1269" t="n">
        <v>86.90000000000001</v>
      </c>
      <c r="O1269" t="n">
        <v>86.90000000000001</v>
      </c>
      <c r="P1269" t="n">
        <v>1303.5</v>
      </c>
    </row>
    <row r="1270">
      <c r="A1270" t="n">
        <v>70271</v>
      </c>
      <c r="B1270" t="n">
        <v>122</v>
      </c>
      <c r="C1270" t="inlineStr">
        <is>
          <t>Arcos</t>
        </is>
      </c>
      <c r="D1270" s="551" t="n">
        <v>46054</v>
      </c>
      <c r="E1270" t="n">
        <v>18589</v>
      </c>
      <c r="F1270" t="inlineStr">
        <is>
          <t>STELLA ARTOIS LONG NECK 330ML C/24</t>
        </is>
      </c>
      <c r="G1270" t="n">
        <v>3103</v>
      </c>
      <c r="H1270" t="n">
        <v>19.33</v>
      </c>
      <c r="I1270" t="inlineStr">
        <is>
          <t>PC</t>
        </is>
      </c>
      <c r="J1270" t="inlineStr">
        <is>
          <t>BEBIDAS</t>
        </is>
      </c>
      <c r="K1270" t="inlineStr">
        <is>
          <t>01/2026</t>
        </is>
      </c>
      <c r="L1270" t="n">
        <v>67.39</v>
      </c>
      <c r="M1270" s="551" t="n">
        <v>46042</v>
      </c>
      <c r="N1270" t="n">
        <v>67.39</v>
      </c>
      <c r="O1270" t="n">
        <v>96.64</v>
      </c>
      <c r="P1270" t="n">
        <v>1302.65</v>
      </c>
    </row>
    <row r="1271">
      <c r="A1271" t="n">
        <v>70512</v>
      </c>
      <c r="B1271" t="n">
        <v>122</v>
      </c>
      <c r="C1271" t="inlineStr">
        <is>
          <t>Arcos</t>
        </is>
      </c>
      <c r="D1271" s="551" t="n">
        <v>46054</v>
      </c>
      <c r="E1271" t="n">
        <v>18115</v>
      </c>
      <c r="F1271" t="inlineStr">
        <is>
          <t>WHISKY JOHNNIE WALKER DOUBLE BLACK LABEL 1L</t>
        </is>
      </c>
      <c r="G1271" t="n">
        <v>3497</v>
      </c>
      <c r="H1271" t="n">
        <v>5</v>
      </c>
      <c r="I1271" t="inlineStr">
        <is>
          <t>GR</t>
        </is>
      </c>
      <c r="J1271" t="inlineStr">
        <is>
          <t>BEBIDAS</t>
        </is>
      </c>
      <c r="K1271" t="inlineStr">
        <is>
          <t>01/2026</t>
        </is>
      </c>
      <c r="L1271" t="n">
        <v>252.89</v>
      </c>
      <c r="M1271" s="551" t="n">
        <v>46036</v>
      </c>
      <c r="N1271" t="n">
        <v>252.89</v>
      </c>
      <c r="O1271" t="n">
        <v>247.63</v>
      </c>
      <c r="P1271" t="n">
        <v>1264.45</v>
      </c>
    </row>
    <row r="1272">
      <c r="A1272" t="n">
        <v>70274</v>
      </c>
      <c r="B1272" t="n">
        <v>122</v>
      </c>
      <c r="C1272" t="inlineStr">
        <is>
          <t>Arcos</t>
        </is>
      </c>
      <c r="D1272" s="551" t="n">
        <v>46054</v>
      </c>
      <c r="E1272" t="n">
        <v>21047</v>
      </c>
      <c r="F1272" t="inlineStr">
        <is>
          <t>AZEITE EXTRA VIRGEM GALLO 2L</t>
        </is>
      </c>
      <c r="G1272" t="n">
        <v>1999</v>
      </c>
      <c r="H1272" t="n">
        <v>10</v>
      </c>
      <c r="I1272" t="inlineStr">
        <is>
          <t>GALAO</t>
        </is>
      </c>
      <c r="J1272" t="inlineStr">
        <is>
          <t>ALIMENTOS</t>
        </is>
      </c>
      <c r="K1272" t="inlineStr">
        <is>
          <t>01/2026</t>
        </is>
      </c>
      <c r="L1272" t="n">
        <v>124.19</v>
      </c>
      <c r="M1272" s="551" t="n">
        <v>46049</v>
      </c>
      <c r="N1272" t="n">
        <v>120.9</v>
      </c>
      <c r="O1272" t="n">
        <v>118.9</v>
      </c>
      <c r="P1272" t="n">
        <v>1241.9</v>
      </c>
    </row>
    <row r="1273">
      <c r="A1273" t="n">
        <v>70550</v>
      </c>
      <c r="B1273" t="n">
        <v>122</v>
      </c>
      <c r="C1273" t="inlineStr">
        <is>
          <t>Arcos</t>
        </is>
      </c>
      <c r="D1273" s="551" t="n">
        <v>46054</v>
      </c>
      <c r="E1273" t="n">
        <v>17713</v>
      </c>
      <c r="F1273" t="inlineStr">
        <is>
          <t>VINHO TINTO RUTINI ENCUENTRO MALBEC 750ML</t>
        </is>
      </c>
      <c r="G1273" t="n">
        <v>3823</v>
      </c>
      <c r="H1273" t="n">
        <v>12</v>
      </c>
      <c r="I1273" t="inlineStr">
        <is>
          <t>GR</t>
        </is>
      </c>
      <c r="J1273" t="inlineStr">
        <is>
          <t>BEBIDAS</t>
        </is>
      </c>
      <c r="K1273" t="inlineStr">
        <is>
          <t>01/2026</t>
        </is>
      </c>
      <c r="L1273" t="n">
        <v>102.05</v>
      </c>
      <c r="M1273" s="551" t="n">
        <v>46035</v>
      </c>
      <c r="N1273" t="n">
        <v>102.05</v>
      </c>
      <c r="O1273" t="n">
        <v>45.5</v>
      </c>
      <c r="P1273" t="n">
        <v>1224.6</v>
      </c>
    </row>
    <row r="1274">
      <c r="A1274" t="n">
        <v>70488</v>
      </c>
      <c r="B1274" t="n">
        <v>122</v>
      </c>
      <c r="C1274" t="inlineStr">
        <is>
          <t>Arcos</t>
        </is>
      </c>
      <c r="D1274" s="551" t="n">
        <v>46054</v>
      </c>
      <c r="E1274" t="n">
        <v>18219</v>
      </c>
      <c r="F1274" t="inlineStr">
        <is>
          <t>VERMOUTH CARPANO PUNT E MES 1L</t>
        </is>
      </c>
      <c r="G1274" t="n">
        <v>3409</v>
      </c>
      <c r="H1274" t="n">
        <v>14</v>
      </c>
      <c r="I1274" t="inlineStr">
        <is>
          <t>GR</t>
        </is>
      </c>
      <c r="J1274" t="inlineStr">
        <is>
          <t>BEBIDAS</t>
        </is>
      </c>
      <c r="K1274" t="inlineStr">
        <is>
          <t>01/2026</t>
        </is>
      </c>
      <c r="L1274" t="n">
        <v>86</v>
      </c>
      <c r="M1274" s="551" t="n">
        <v>46035</v>
      </c>
      <c r="N1274" t="n">
        <v>86</v>
      </c>
      <c r="O1274" t="n">
        <v>86.5</v>
      </c>
      <c r="P1274" t="n">
        <v>1204</v>
      </c>
    </row>
    <row r="1275">
      <c r="A1275" t="n">
        <v>70541</v>
      </c>
      <c r="B1275" t="n">
        <v>122</v>
      </c>
      <c r="C1275" t="inlineStr">
        <is>
          <t>Arcos</t>
        </is>
      </c>
      <c r="D1275" s="551" t="n">
        <v>46054</v>
      </c>
      <c r="E1275" t="n">
        <v>25535</v>
      </c>
      <c r="F1275" t="inlineStr">
        <is>
          <t>VINHO BRANCO LOUP Y ES-TU 750ML</t>
        </is>
      </c>
      <c r="G1275" t="n">
        <v>6157</v>
      </c>
      <c r="H1275" t="n">
        <v>10</v>
      </c>
      <c r="I1275" t="inlineStr">
        <is>
          <t>GR</t>
        </is>
      </c>
      <c r="J1275" t="inlineStr">
        <is>
          <t>BEBIDAS</t>
        </is>
      </c>
      <c r="K1275" t="inlineStr">
        <is>
          <t>01/2026</t>
        </is>
      </c>
      <c r="L1275" t="n">
        <v>116.76</v>
      </c>
      <c r="M1275" s="551" t="n">
        <v>46034</v>
      </c>
      <c r="N1275" t="n">
        <v>116.76</v>
      </c>
      <c r="O1275" t="n">
        <v>116.76</v>
      </c>
      <c r="P1275" t="n">
        <v>1167.6</v>
      </c>
    </row>
    <row r="1276">
      <c r="A1276" t="n">
        <v>70310</v>
      </c>
      <c r="B1276" t="n">
        <v>122</v>
      </c>
      <c r="C1276" t="inlineStr">
        <is>
          <t>Arcos</t>
        </is>
      </c>
      <c r="D1276" s="551" t="n">
        <v>46054</v>
      </c>
      <c r="E1276" t="n">
        <v>21017</v>
      </c>
      <c r="F1276" t="inlineStr">
        <is>
          <t>OLEO DE ALGODAO SAUDE C/14,5KG</t>
        </is>
      </c>
      <c r="G1276" t="n">
        <v>2005</v>
      </c>
      <c r="H1276" t="n">
        <v>7</v>
      </c>
      <c r="I1276" t="inlineStr">
        <is>
          <t>BD</t>
        </is>
      </c>
      <c r="J1276" t="inlineStr">
        <is>
          <t>ALIMENTOS</t>
        </is>
      </c>
      <c r="K1276" t="inlineStr">
        <is>
          <t>01/2026</t>
        </is>
      </c>
      <c r="L1276" t="n">
        <v>165.4</v>
      </c>
      <c r="M1276" s="551" t="n">
        <v>46048</v>
      </c>
      <c r="N1276" t="n">
        <v>159.99</v>
      </c>
      <c r="O1276" t="n">
        <v>167.1</v>
      </c>
      <c r="P1276" t="n">
        <v>1157.8</v>
      </c>
    </row>
    <row r="1277">
      <c r="A1277" t="n">
        <v>70463</v>
      </c>
      <c r="B1277" t="n">
        <v>122</v>
      </c>
      <c r="C1277" t="inlineStr">
        <is>
          <t>Arcos</t>
        </is>
      </c>
      <c r="D1277" s="551" t="n">
        <v>46054</v>
      </c>
      <c r="E1277" t="n">
        <v>18278</v>
      </c>
      <c r="F1277" t="inlineStr">
        <is>
          <t>LICOR DE CEREJA CHERRY HEERING 700ML</t>
        </is>
      </c>
      <c r="G1277" t="n">
        <v>3351</v>
      </c>
      <c r="H1277" t="n">
        <v>5.14</v>
      </c>
      <c r="I1277" t="inlineStr">
        <is>
          <t>GR</t>
        </is>
      </c>
      <c r="J1277" t="inlineStr">
        <is>
          <t>BEBIDAS</t>
        </is>
      </c>
      <c r="K1277" t="inlineStr">
        <is>
          <t>01/2026</t>
        </is>
      </c>
      <c r="L1277" t="n">
        <v>223.63</v>
      </c>
      <c r="M1277" s="551" t="n">
        <v>46043</v>
      </c>
      <c r="N1277" t="n">
        <v>223.61</v>
      </c>
      <c r="O1277" t="n">
        <v>223.61</v>
      </c>
      <c r="P1277" t="n">
        <v>1149.46</v>
      </c>
    </row>
    <row r="1278">
      <c r="A1278" t="n">
        <v>70417</v>
      </c>
      <c r="B1278" t="n">
        <v>122</v>
      </c>
      <c r="C1278" t="inlineStr">
        <is>
          <t>Arcos</t>
        </is>
      </c>
      <c r="D1278" s="551" t="n">
        <v>46054</v>
      </c>
      <c r="E1278" t="n">
        <v>19297</v>
      </c>
      <c r="F1278" t="inlineStr">
        <is>
          <t>QUEIJO PARMESAO LA SERENISSIMA KG</t>
        </is>
      </c>
      <c r="G1278" t="n">
        <v>2775</v>
      </c>
      <c r="H1278" t="n">
        <v>15</v>
      </c>
      <c r="I1278" t="inlineStr">
        <is>
          <t>KG</t>
        </is>
      </c>
      <c r="J1278" t="inlineStr">
        <is>
          <t>ALIMENTOS</t>
        </is>
      </c>
      <c r="K1278" t="inlineStr">
        <is>
          <t>01/2026</t>
        </is>
      </c>
      <c r="L1278" t="n">
        <v>154.58</v>
      </c>
      <c r="M1278" s="551" t="n">
        <v>46043</v>
      </c>
      <c r="N1278" t="n">
        <v>73.90000000000001</v>
      </c>
      <c r="O1278" t="n">
        <v>74.90000000000001</v>
      </c>
      <c r="P1278" t="n">
        <v>1108.5</v>
      </c>
    </row>
    <row r="1279">
      <c r="A1279" t="n">
        <v>70439</v>
      </c>
      <c r="B1279" t="n">
        <v>122</v>
      </c>
      <c r="C1279" t="inlineStr">
        <is>
          <t>Arcos</t>
        </is>
      </c>
      <c r="D1279" s="551" t="n">
        <v>46054</v>
      </c>
      <c r="E1279" t="n">
        <v>22598</v>
      </c>
      <c r="F1279" t="inlineStr">
        <is>
          <t>APERITIVO ANGOSTURA ORANGE 100ML</t>
        </is>
      </c>
      <c r="G1279" t="n">
        <v>3131</v>
      </c>
      <c r="H1279" t="n">
        <v>6.1</v>
      </c>
      <c r="I1279" t="inlineStr">
        <is>
          <t>GR</t>
        </is>
      </c>
      <c r="J1279" t="inlineStr">
        <is>
          <t>BEBIDAS</t>
        </is>
      </c>
      <c r="K1279" t="inlineStr">
        <is>
          <t>01/2026</t>
        </is>
      </c>
      <c r="L1279" t="n">
        <v>0</v>
      </c>
      <c r="M1279" s="551" t="n">
        <v>45979</v>
      </c>
      <c r="N1279" t="n">
        <v>179.9</v>
      </c>
      <c r="O1279" t="n">
        <v>179.9</v>
      </c>
      <c r="P1279" t="n">
        <v>1097.39</v>
      </c>
    </row>
    <row r="1280">
      <c r="A1280" t="n">
        <v>70260</v>
      </c>
      <c r="B1280" t="n">
        <v>122</v>
      </c>
      <c r="C1280" t="inlineStr">
        <is>
          <t>Arcos</t>
        </is>
      </c>
      <c r="D1280" s="551" t="n">
        <v>46054</v>
      </c>
      <c r="E1280" t="n">
        <v>17895</v>
      </c>
      <c r="F1280" t="inlineStr">
        <is>
          <t>PEPSI COLA LATA 350ML C/12</t>
        </is>
      </c>
      <c r="G1280" t="n">
        <v>3665</v>
      </c>
      <c r="H1280" t="n">
        <v>32.83</v>
      </c>
      <c r="I1280" t="inlineStr">
        <is>
          <t>PC</t>
        </is>
      </c>
      <c r="J1280" t="inlineStr">
        <is>
          <t>BEBIDAS</t>
        </is>
      </c>
      <c r="K1280" t="inlineStr">
        <is>
          <t>01/2026</t>
        </is>
      </c>
      <c r="L1280" t="n">
        <v>32.21</v>
      </c>
      <c r="M1280" s="551" t="n">
        <v>46049</v>
      </c>
      <c r="N1280" t="n">
        <v>32.21</v>
      </c>
      <c r="O1280" t="n">
        <v>23.06</v>
      </c>
      <c r="P1280" t="n">
        <v>1057.45</v>
      </c>
    </row>
    <row r="1281">
      <c r="A1281" t="n">
        <v>70424</v>
      </c>
      <c r="B1281" t="n">
        <v>122</v>
      </c>
      <c r="C1281" t="inlineStr">
        <is>
          <t>Arcos</t>
        </is>
      </c>
      <c r="D1281" s="551" t="n">
        <v>46054</v>
      </c>
      <c r="E1281" t="n">
        <v>28384</v>
      </c>
      <c r="F1281" t="inlineStr">
        <is>
          <t xml:space="preserve">PÃO PDC FORMA LEVAIN 750GR </t>
        </is>
      </c>
      <c r="G1281" t="n">
        <v>8348</v>
      </c>
      <c r="H1281" t="n">
        <v>40</v>
      </c>
      <c r="I1281" t="inlineStr">
        <is>
          <t>UN</t>
        </is>
      </c>
      <c r="J1281" t="inlineStr">
        <is>
          <t>ALIMENTOS</t>
        </is>
      </c>
      <c r="K1281" t="inlineStr">
        <is>
          <t>01/2026</t>
        </is>
      </c>
      <c r="L1281" t="n">
        <v>26</v>
      </c>
      <c r="M1281" s="551" t="n">
        <v>46050</v>
      </c>
      <c r="N1281" t="n">
        <v>26</v>
      </c>
      <c r="O1281" t="n">
        <v>26</v>
      </c>
      <c r="P1281" t="n">
        <v>1040</v>
      </c>
    </row>
    <row r="1282">
      <c r="A1282" t="n">
        <v>70539</v>
      </c>
      <c r="B1282" t="n">
        <v>122</v>
      </c>
      <c r="C1282" t="inlineStr">
        <is>
          <t>Arcos</t>
        </is>
      </c>
      <c r="D1282" s="551" t="n">
        <v>46054</v>
      </c>
      <c r="E1282" t="n">
        <v>17778</v>
      </c>
      <c r="F1282" t="inlineStr">
        <is>
          <t>VINHO BRANCO JEREZ FORTIF REAL TESOURO FINO 750ML</t>
        </is>
      </c>
      <c r="G1282" t="n">
        <v>3765</v>
      </c>
      <c r="H1282" t="n">
        <v>10.76</v>
      </c>
      <c r="I1282" t="inlineStr">
        <is>
          <t>GR</t>
        </is>
      </c>
      <c r="J1282" t="inlineStr">
        <is>
          <t>BEBIDAS</t>
        </is>
      </c>
      <c r="K1282" t="inlineStr">
        <is>
          <t>01/2026</t>
        </is>
      </c>
      <c r="L1282" t="n">
        <v>95.55</v>
      </c>
      <c r="M1282" s="551" t="n">
        <v>46035</v>
      </c>
      <c r="N1282" t="n">
        <v>95.55</v>
      </c>
      <c r="O1282" t="n">
        <v>95.55</v>
      </c>
      <c r="P1282" t="n">
        <v>1028.12</v>
      </c>
    </row>
    <row r="1283">
      <c r="A1283" t="n">
        <v>70479</v>
      </c>
      <c r="B1283" t="n">
        <v>122</v>
      </c>
      <c r="C1283" t="inlineStr">
        <is>
          <t>Arcos</t>
        </is>
      </c>
      <c r="D1283" s="551" t="n">
        <v>46054</v>
      </c>
      <c r="E1283" t="n">
        <v>18261</v>
      </c>
      <c r="F1283" t="inlineStr">
        <is>
          <t>RUM ZACAPA 23 ANOS 750ML</t>
        </is>
      </c>
      <c r="G1283" t="n">
        <v>3368</v>
      </c>
      <c r="H1283" t="n">
        <v>2.34</v>
      </c>
      <c r="I1283" t="inlineStr">
        <is>
          <t>GR</t>
        </is>
      </c>
      <c r="J1283" t="inlineStr">
        <is>
          <t>BEBIDAS</t>
        </is>
      </c>
      <c r="K1283" t="inlineStr">
        <is>
          <t>01/2026</t>
        </is>
      </c>
      <c r="L1283" t="n">
        <v>432.71</v>
      </c>
      <c r="M1283" s="551" t="n">
        <v>46029</v>
      </c>
      <c r="N1283" t="n">
        <v>432.71</v>
      </c>
      <c r="O1283" t="n">
        <v>463.2</v>
      </c>
      <c r="P1283" t="n">
        <v>1012.54</v>
      </c>
    </row>
    <row r="1284">
      <c r="A1284" t="n">
        <v>70452</v>
      </c>
      <c r="B1284" t="n">
        <v>122</v>
      </c>
      <c r="C1284" t="inlineStr">
        <is>
          <t>Arcos</t>
        </is>
      </c>
      <c r="D1284" s="551" t="n">
        <v>46054</v>
      </c>
      <c r="E1284" t="n">
        <v>18382</v>
      </c>
      <c r="F1284" t="inlineStr">
        <is>
          <t>CONHAQUE BRANDY OSBORNE 700ML</t>
        </is>
      </c>
      <c r="G1284" t="n">
        <v>3257</v>
      </c>
      <c r="H1284" t="n">
        <v>14.17</v>
      </c>
      <c r="I1284" t="inlineStr">
        <is>
          <t>GR</t>
        </is>
      </c>
      <c r="J1284" t="inlineStr">
        <is>
          <t>BEBIDAS</t>
        </is>
      </c>
      <c r="K1284" t="inlineStr">
        <is>
          <t>01/2026</t>
        </is>
      </c>
      <c r="L1284" t="n">
        <v>69.63</v>
      </c>
      <c r="M1284" s="551" t="n">
        <v>46050</v>
      </c>
      <c r="N1284" t="n">
        <v>69</v>
      </c>
      <c r="O1284" t="n">
        <v>69</v>
      </c>
      <c r="P1284" t="n">
        <v>986.66</v>
      </c>
    </row>
    <row r="1285">
      <c r="A1285" t="n">
        <v>70486</v>
      </c>
      <c r="B1285" t="n">
        <v>122</v>
      </c>
      <c r="C1285" t="inlineStr">
        <is>
          <t>Arcos</t>
        </is>
      </c>
      <c r="D1285" s="551" t="n">
        <v>46054</v>
      </c>
      <c r="E1285" t="n">
        <v>18208</v>
      </c>
      <c r="F1285" t="inlineStr">
        <is>
          <t>VERMOUTH CARPANO BIANCO 1L</t>
        </is>
      </c>
      <c r="G1285" t="n">
        <v>3418</v>
      </c>
      <c r="H1285" t="n">
        <v>12</v>
      </c>
      <c r="I1285" t="inlineStr">
        <is>
          <t>GR</t>
        </is>
      </c>
      <c r="J1285" t="inlineStr">
        <is>
          <t>BEBIDAS</t>
        </is>
      </c>
      <c r="K1285" t="inlineStr">
        <is>
          <t>01/2026</t>
        </is>
      </c>
      <c r="L1285" t="n">
        <v>0</v>
      </c>
      <c r="M1285" s="551" t="n">
        <v>46000</v>
      </c>
      <c r="N1285" t="n">
        <v>81.64</v>
      </c>
      <c r="O1285" t="n">
        <v>81.64</v>
      </c>
      <c r="P1285" t="n">
        <v>979.6799999999999</v>
      </c>
    </row>
    <row r="1286">
      <c r="A1286" t="n">
        <v>70521</v>
      </c>
      <c r="B1286" t="n">
        <v>122</v>
      </c>
      <c r="C1286" t="inlineStr">
        <is>
          <t>Arcos</t>
        </is>
      </c>
      <c r="D1286" s="551" t="n">
        <v>46054</v>
      </c>
      <c r="E1286" t="n">
        <v>18017</v>
      </c>
      <c r="F1286" t="inlineStr">
        <is>
          <t>ESPUMANTE CAVA BRUT STARS TOUCH OF ROSE 750ML</t>
        </is>
      </c>
      <c r="G1286" t="n">
        <v>3580</v>
      </c>
      <c r="H1286" t="n">
        <v>7</v>
      </c>
      <c r="I1286" t="inlineStr">
        <is>
          <t>GR</t>
        </is>
      </c>
      <c r="J1286" t="inlineStr">
        <is>
          <t>BEBIDAS</t>
        </is>
      </c>
      <c r="K1286" t="inlineStr">
        <is>
          <t>01/2026</t>
        </is>
      </c>
      <c r="L1286" t="n">
        <v>0</v>
      </c>
      <c r="M1286" s="551" t="n">
        <v>46006</v>
      </c>
      <c r="N1286" t="n">
        <v>137.8</v>
      </c>
      <c r="O1286" t="n">
        <v>137.8</v>
      </c>
      <c r="P1286" t="n">
        <v>964.6</v>
      </c>
    </row>
    <row r="1287">
      <c r="A1287" t="n">
        <v>70487</v>
      </c>
      <c r="B1287" t="n">
        <v>122</v>
      </c>
      <c r="C1287" t="inlineStr">
        <is>
          <t>Arcos</t>
        </is>
      </c>
      <c r="D1287" s="551" t="n">
        <v>46054</v>
      </c>
      <c r="E1287" t="n">
        <v>18220</v>
      </c>
      <c r="F1287" t="inlineStr">
        <is>
          <t>VERMOUTH CARPANO CLASSICO ROSSO ITALIANO 1L</t>
        </is>
      </c>
      <c r="G1287" t="n">
        <v>3408</v>
      </c>
      <c r="H1287" t="n">
        <v>12.6</v>
      </c>
      <c r="I1287" t="inlineStr">
        <is>
          <t>GR</t>
        </is>
      </c>
      <c r="J1287" t="inlineStr">
        <is>
          <t>BEBIDAS</t>
        </is>
      </c>
      <c r="K1287" t="inlineStr">
        <is>
          <t>01/2026</t>
        </is>
      </c>
      <c r="L1287" t="n">
        <v>76.5</v>
      </c>
      <c r="M1287" s="551" t="n">
        <v>46035</v>
      </c>
      <c r="N1287" t="n">
        <v>76.5</v>
      </c>
      <c r="O1287" t="n">
        <v>76.5</v>
      </c>
      <c r="P1287" t="n">
        <v>963.9</v>
      </c>
    </row>
    <row r="1288">
      <c r="A1288" t="n">
        <v>70433</v>
      </c>
      <c r="B1288" t="n">
        <v>122</v>
      </c>
      <c r="C1288" t="inlineStr">
        <is>
          <t>Arcos</t>
        </is>
      </c>
      <c r="D1288" s="551" t="n">
        <v>46054</v>
      </c>
      <c r="E1288" t="n">
        <v>26580</v>
      </c>
      <c r="F1288" t="inlineStr">
        <is>
          <t>PERNIL CORDEIRO FREDDI KG</t>
        </is>
      </c>
      <c r="G1288" t="n">
        <v>6800</v>
      </c>
      <c r="H1288" t="n">
        <v>8.4</v>
      </c>
      <c r="I1288" t="inlineStr">
        <is>
          <t>KG</t>
        </is>
      </c>
      <c r="J1288" t="inlineStr">
        <is>
          <t>ALIMENTOS</t>
        </is>
      </c>
      <c r="K1288" t="inlineStr">
        <is>
          <t>01/2026</t>
        </is>
      </c>
      <c r="L1288" t="n">
        <v>112</v>
      </c>
      <c r="M1288" s="551" t="n">
        <v>46041</v>
      </c>
      <c r="N1288" t="n">
        <v>112</v>
      </c>
      <c r="O1288" t="n">
        <v>112</v>
      </c>
      <c r="P1288" t="n">
        <v>940.8</v>
      </c>
    </row>
    <row r="1289">
      <c r="A1289" t="n">
        <v>70467</v>
      </c>
      <c r="B1289" t="n">
        <v>122</v>
      </c>
      <c r="C1289" t="inlineStr">
        <is>
          <t>Arcos</t>
        </is>
      </c>
      <c r="D1289" s="551" t="n">
        <v>46054</v>
      </c>
      <c r="E1289" t="n">
        <v>18284</v>
      </c>
      <c r="F1289" t="inlineStr">
        <is>
          <t>LICOR JEAN DE DIJON CREME DE CASSIS 700ML</t>
        </is>
      </c>
      <c r="G1289" t="n">
        <v>3344</v>
      </c>
      <c r="H1289" t="n">
        <v>8.74</v>
      </c>
      <c r="I1289" t="inlineStr">
        <is>
          <t>GR</t>
        </is>
      </c>
      <c r="J1289" t="inlineStr">
        <is>
          <t>BEBIDAS</t>
        </is>
      </c>
      <c r="K1289" t="inlineStr">
        <is>
          <t>01/2026</t>
        </is>
      </c>
      <c r="L1289" t="n">
        <v>107.26</v>
      </c>
      <c r="M1289" s="551" t="n">
        <v>46035</v>
      </c>
      <c r="N1289" t="n">
        <v>107.26</v>
      </c>
      <c r="O1289" t="n">
        <v>107.26</v>
      </c>
      <c r="P1289" t="n">
        <v>937.45</v>
      </c>
    </row>
    <row r="1290">
      <c r="A1290" t="n">
        <v>70491</v>
      </c>
      <c r="B1290" t="n">
        <v>122</v>
      </c>
      <c r="C1290" t="inlineStr">
        <is>
          <t>Arcos</t>
        </is>
      </c>
      <c r="D1290" s="551" t="n">
        <v>46054</v>
      </c>
      <c r="E1290" t="n">
        <v>18214</v>
      </c>
      <c r="F1290" t="inlineStr">
        <is>
          <t>VERMOUTH MARTINI BIANCO 750ML</t>
        </is>
      </c>
      <c r="G1290" t="n">
        <v>3413</v>
      </c>
      <c r="H1290" t="n">
        <v>27</v>
      </c>
      <c r="I1290" t="inlineStr">
        <is>
          <t>GR</t>
        </is>
      </c>
      <c r="J1290" t="inlineStr">
        <is>
          <t>BEBIDAS</t>
        </is>
      </c>
      <c r="K1290" t="inlineStr">
        <is>
          <t>01/2026</t>
        </is>
      </c>
      <c r="L1290" t="n">
        <v>0</v>
      </c>
      <c r="N1290" t="n">
        <v>0</v>
      </c>
      <c r="O1290" t="n">
        <v>37.47</v>
      </c>
      <c r="P1290" t="n">
        <v>919.35</v>
      </c>
    </row>
    <row r="1291">
      <c r="A1291" t="n">
        <v>70426</v>
      </c>
      <c r="B1291" t="n">
        <v>122</v>
      </c>
      <c r="C1291" t="inlineStr">
        <is>
          <t>Arcos</t>
        </is>
      </c>
      <c r="D1291" s="551" t="n">
        <v>46054</v>
      </c>
      <c r="E1291" t="n">
        <v>26582</v>
      </c>
      <c r="F1291" t="inlineStr">
        <is>
          <t>BIFE ANCHO FREDDI PORCIONADO EM 200G KG</t>
        </is>
      </c>
      <c r="G1291" t="n">
        <v>6801</v>
      </c>
      <c r="H1291" t="n">
        <v>7.1</v>
      </c>
      <c r="I1291" t="inlineStr">
        <is>
          <t>KG</t>
        </is>
      </c>
      <c r="J1291" t="inlineStr">
        <is>
          <t>ALIMENTOS</t>
        </is>
      </c>
      <c r="K1291" t="inlineStr">
        <is>
          <t>01/2026</t>
        </is>
      </c>
      <c r="L1291" t="n">
        <v>129</v>
      </c>
      <c r="M1291" s="551" t="n">
        <v>46048</v>
      </c>
      <c r="N1291" t="n">
        <v>129</v>
      </c>
      <c r="O1291" t="n">
        <v>129</v>
      </c>
      <c r="P1291" t="n">
        <v>915.9</v>
      </c>
    </row>
    <row r="1292">
      <c r="A1292" t="n">
        <v>70298</v>
      </c>
      <c r="B1292" t="n">
        <v>122</v>
      </c>
      <c r="C1292" t="inlineStr">
        <is>
          <t>Arcos</t>
        </is>
      </c>
      <c r="D1292" s="551" t="n">
        <v>46054</v>
      </c>
      <c r="E1292" t="n">
        <v>25429</v>
      </c>
      <c r="F1292" t="inlineStr">
        <is>
          <t>EMPANADA DE SALTENA UN</t>
        </is>
      </c>
      <c r="G1292" t="n">
        <v>6104</v>
      </c>
      <c r="H1292" t="n">
        <v>150</v>
      </c>
      <c r="I1292" t="inlineStr">
        <is>
          <t>UN</t>
        </is>
      </c>
      <c r="J1292" t="inlineStr">
        <is>
          <t>ALIMENTOS</t>
        </is>
      </c>
      <c r="K1292" t="inlineStr">
        <is>
          <t>01/2026</t>
        </is>
      </c>
      <c r="L1292" t="n">
        <v>6</v>
      </c>
      <c r="M1292" s="551" t="n">
        <v>46044</v>
      </c>
      <c r="N1292" t="n">
        <v>6</v>
      </c>
      <c r="O1292" t="n">
        <v>6</v>
      </c>
      <c r="P1292" t="n">
        <v>900</v>
      </c>
    </row>
    <row r="1293">
      <c r="A1293" t="n">
        <v>70261</v>
      </c>
      <c r="B1293" t="n">
        <v>122</v>
      </c>
      <c r="C1293" t="inlineStr">
        <is>
          <t>Arcos</t>
        </is>
      </c>
      <c r="D1293" s="551" t="n">
        <v>46054</v>
      </c>
      <c r="E1293" t="n">
        <v>17886</v>
      </c>
      <c r="F1293" t="inlineStr">
        <is>
          <t>PEPSI ZERO LATA 350ML C/12</t>
        </is>
      </c>
      <c r="G1293" t="n">
        <v>3670</v>
      </c>
      <c r="H1293" t="n">
        <v>27.25</v>
      </c>
      <c r="I1293" t="inlineStr">
        <is>
          <t>PC</t>
        </is>
      </c>
      <c r="J1293" t="inlineStr">
        <is>
          <t>BEBIDAS</t>
        </is>
      </c>
      <c r="K1293" t="inlineStr">
        <is>
          <t>01/2026</t>
        </is>
      </c>
      <c r="L1293" t="n">
        <v>32.2</v>
      </c>
      <c r="M1293" s="551" t="n">
        <v>46049</v>
      </c>
      <c r="N1293" t="n">
        <v>32.2</v>
      </c>
      <c r="O1293" t="n">
        <v>23.06</v>
      </c>
      <c r="P1293" t="n">
        <v>877.45</v>
      </c>
    </row>
    <row r="1294">
      <c r="A1294" t="n">
        <v>70547</v>
      </c>
      <c r="B1294" t="n">
        <v>122</v>
      </c>
      <c r="C1294" t="inlineStr">
        <is>
          <t>Arcos</t>
        </is>
      </c>
      <c r="D1294" s="551" t="n">
        <v>46054</v>
      </c>
      <c r="E1294" t="n">
        <v>17722</v>
      </c>
      <c r="F1294" t="inlineStr">
        <is>
          <t>VINHO TINTO FORTIFICADO SANDEMAN PORTO TAWNY 750ML</t>
        </is>
      </c>
      <c r="G1294" t="n">
        <v>3817</v>
      </c>
      <c r="H1294" t="n">
        <v>6</v>
      </c>
      <c r="I1294" t="inlineStr">
        <is>
          <t>GR</t>
        </is>
      </c>
      <c r="J1294" t="inlineStr">
        <is>
          <t>BEBIDAS</t>
        </is>
      </c>
      <c r="K1294" t="inlineStr">
        <is>
          <t>01/2026</t>
        </is>
      </c>
      <c r="L1294" t="n">
        <v>0</v>
      </c>
      <c r="M1294" s="551" t="n">
        <v>45391</v>
      </c>
      <c r="N1294" t="n">
        <v>146.17</v>
      </c>
      <c r="O1294" t="n">
        <v>171.8</v>
      </c>
      <c r="P1294" t="n">
        <v>877.02</v>
      </c>
    </row>
    <row r="1295">
      <c r="A1295" t="n">
        <v>70437</v>
      </c>
      <c r="B1295" t="n">
        <v>122</v>
      </c>
      <c r="C1295" t="inlineStr">
        <is>
          <t>Arcos</t>
        </is>
      </c>
      <c r="D1295" s="551" t="n">
        <v>46054</v>
      </c>
      <c r="E1295" t="n">
        <v>24805</v>
      </c>
      <c r="F1295" t="inlineStr">
        <is>
          <t>ACIDO PECTINA CITRICA ALLIMENTARI C/500G</t>
        </is>
      </c>
      <c r="G1295" t="n">
        <v>5768</v>
      </c>
      <c r="H1295" t="n">
        <v>2.5</v>
      </c>
      <c r="I1295" t="inlineStr">
        <is>
          <t>PC</t>
        </is>
      </c>
      <c r="J1295" t="inlineStr">
        <is>
          <t>ALIMENTOS</t>
        </is>
      </c>
      <c r="K1295" t="inlineStr">
        <is>
          <t>01/2026</t>
        </is>
      </c>
      <c r="L1295" t="n">
        <v>0</v>
      </c>
      <c r="M1295" s="551" t="n">
        <v>45394</v>
      </c>
      <c r="N1295" t="n">
        <v>334.8</v>
      </c>
      <c r="O1295" t="n">
        <v>165</v>
      </c>
      <c r="P1295" t="n">
        <v>837</v>
      </c>
    </row>
    <row r="1296">
      <c r="A1296" t="n">
        <v>70399</v>
      </c>
      <c r="B1296" t="n">
        <v>122</v>
      </c>
      <c r="C1296" t="inlineStr">
        <is>
          <t>Arcos</t>
        </is>
      </c>
      <c r="D1296" s="551" t="n">
        <v>46054</v>
      </c>
      <c r="E1296" t="n">
        <v>19125</v>
      </c>
      <c r="F1296" t="inlineStr">
        <is>
          <t>MINI BURGER BRIOCHE PINCEL CAIXA C/180 UN 15 PACOTES X 12 UN COD 142</t>
        </is>
      </c>
      <c r="G1296" t="n">
        <v>2843</v>
      </c>
      <c r="H1296" t="n">
        <v>4</v>
      </c>
      <c r="I1296" t="inlineStr">
        <is>
          <t>CX</t>
        </is>
      </c>
      <c r="J1296" t="inlineStr">
        <is>
          <t>ALIMENTOS</t>
        </is>
      </c>
      <c r="K1296" t="inlineStr">
        <is>
          <t>01/2026</t>
        </is>
      </c>
      <c r="L1296" t="n">
        <v>206.28</v>
      </c>
      <c r="M1296" s="551" t="n">
        <v>46049</v>
      </c>
      <c r="N1296" t="n">
        <v>206.28</v>
      </c>
      <c r="O1296" t="n">
        <v>206.28</v>
      </c>
      <c r="P1296" t="n">
        <v>825.12</v>
      </c>
    </row>
    <row r="1297">
      <c r="A1297" t="n">
        <v>70324</v>
      </c>
      <c r="B1297" t="n">
        <v>122</v>
      </c>
      <c r="C1297" t="inlineStr">
        <is>
          <t>Arcos</t>
        </is>
      </c>
      <c r="D1297" s="551" t="n">
        <v>46054</v>
      </c>
      <c r="E1297" t="n">
        <v>20117</v>
      </c>
      <c r="F1297" t="inlineStr">
        <is>
          <t>MASSA FOLHADA AROSA 1KG UN</t>
        </is>
      </c>
      <c r="G1297" t="n">
        <v>2291</v>
      </c>
      <c r="H1297" t="n">
        <v>20</v>
      </c>
      <c r="I1297" t="inlineStr">
        <is>
          <t>UN</t>
        </is>
      </c>
      <c r="J1297" t="inlineStr">
        <is>
          <t>ALIMENTOS</t>
        </is>
      </c>
      <c r="K1297" t="inlineStr">
        <is>
          <t>01/2026</t>
        </is>
      </c>
      <c r="L1297" t="n">
        <v>39.7</v>
      </c>
      <c r="M1297" s="551" t="n">
        <v>46049</v>
      </c>
      <c r="N1297" t="n">
        <v>38.95</v>
      </c>
      <c r="O1297" t="n">
        <v>38.95</v>
      </c>
      <c r="P1297" t="n">
        <v>794</v>
      </c>
    </row>
    <row r="1298">
      <c r="A1298" t="n">
        <v>70291</v>
      </c>
      <c r="B1298" t="n">
        <v>122</v>
      </c>
      <c r="C1298" t="inlineStr">
        <is>
          <t>Arcos</t>
        </is>
      </c>
      <c r="D1298" s="551" t="n">
        <v>46054</v>
      </c>
      <c r="E1298" t="n">
        <v>17934</v>
      </c>
      <c r="F1298" t="inlineStr">
        <is>
          <t>AGUA MINERAL SEM GAS MAMBA 350ML C/24</t>
        </is>
      </c>
      <c r="G1298" t="n">
        <v>3636</v>
      </c>
      <c r="H1298" t="n">
        <v>10.29</v>
      </c>
      <c r="I1298" t="inlineStr">
        <is>
          <t>PC</t>
        </is>
      </c>
      <c r="J1298" t="inlineStr">
        <is>
          <t>BEBIDAS</t>
        </is>
      </c>
      <c r="K1298" t="inlineStr">
        <is>
          <t>01/2026</t>
        </is>
      </c>
      <c r="L1298" t="n">
        <v>73.84</v>
      </c>
      <c r="M1298" s="551" t="n">
        <v>46049</v>
      </c>
      <c r="N1298" t="n">
        <v>73.84</v>
      </c>
      <c r="O1298" t="n">
        <v>73.79000000000001</v>
      </c>
      <c r="P1298" t="n">
        <v>759.8099999999999</v>
      </c>
    </row>
    <row r="1299">
      <c r="A1299" t="n">
        <v>70265</v>
      </c>
      <c r="B1299" t="n">
        <v>122</v>
      </c>
      <c r="C1299" t="inlineStr">
        <is>
          <t>Arcos</t>
        </is>
      </c>
      <c r="D1299" s="551" t="n">
        <v>46054</v>
      </c>
      <c r="E1299" t="n">
        <v>26429</v>
      </c>
      <c r="F1299" t="inlineStr">
        <is>
          <t>ALGINATO KG</t>
        </is>
      </c>
      <c r="G1299" t="n">
        <v>6728</v>
      </c>
      <c r="H1299" t="n">
        <v>2.3</v>
      </c>
      <c r="I1299" t="inlineStr">
        <is>
          <t>KG</t>
        </is>
      </c>
      <c r="J1299" t="inlineStr">
        <is>
          <t>ALIMENTOS</t>
        </is>
      </c>
      <c r="K1299" t="inlineStr">
        <is>
          <t>01/2026</t>
        </is>
      </c>
      <c r="L1299" t="n">
        <v>330</v>
      </c>
      <c r="M1299" s="551" t="n">
        <v>46041</v>
      </c>
      <c r="N1299" t="n">
        <v>330</v>
      </c>
      <c r="O1299" t="n">
        <v>330</v>
      </c>
      <c r="P1299" t="n">
        <v>759</v>
      </c>
    </row>
    <row r="1300">
      <c r="A1300" t="n">
        <v>70299</v>
      </c>
      <c r="B1300" t="n">
        <v>122</v>
      </c>
      <c r="C1300" t="inlineStr">
        <is>
          <t>Arcos</t>
        </is>
      </c>
      <c r="D1300" s="551" t="n">
        <v>46054</v>
      </c>
      <c r="E1300" t="n">
        <v>26024</v>
      </c>
      <c r="F1300" t="inlineStr">
        <is>
          <t>EMPANADA MARGUERITA UN</t>
        </is>
      </c>
      <c r="G1300" t="n">
        <v>6499</v>
      </c>
      <c r="H1300" t="n">
        <v>125</v>
      </c>
      <c r="I1300" t="inlineStr">
        <is>
          <t>UN</t>
        </is>
      </c>
      <c r="J1300" t="inlineStr">
        <is>
          <t>ALIMENTOS</t>
        </is>
      </c>
      <c r="K1300" t="inlineStr">
        <is>
          <t>01/2026</t>
        </is>
      </c>
      <c r="L1300" t="n">
        <v>0</v>
      </c>
      <c r="M1300" s="551" t="n">
        <v>45993</v>
      </c>
      <c r="N1300" t="n">
        <v>6</v>
      </c>
      <c r="O1300" t="n">
        <v>6</v>
      </c>
      <c r="P1300" t="n">
        <v>750</v>
      </c>
    </row>
    <row r="1301">
      <c r="A1301" t="n">
        <v>70409</v>
      </c>
      <c r="B1301" t="n">
        <v>122</v>
      </c>
      <c r="C1301" t="inlineStr">
        <is>
          <t>Arcos</t>
        </is>
      </c>
      <c r="D1301" s="551" t="n">
        <v>46054</v>
      </c>
      <c r="E1301" t="n">
        <v>19224</v>
      </c>
      <c r="F1301" t="inlineStr">
        <is>
          <t>MANTEIGA SCALA C/5KG</t>
        </is>
      </c>
      <c r="G1301" t="n">
        <v>5850</v>
      </c>
      <c r="H1301" t="n">
        <v>3</v>
      </c>
      <c r="I1301" t="inlineStr">
        <is>
          <t>UN</t>
        </is>
      </c>
      <c r="J1301" t="inlineStr">
        <is>
          <t>ALIMENTOS</t>
        </is>
      </c>
      <c r="K1301" t="inlineStr">
        <is>
          <t>01/2026</t>
        </is>
      </c>
      <c r="L1301" t="n">
        <v>247.8</v>
      </c>
      <c r="M1301" s="551" t="n">
        <v>46043</v>
      </c>
      <c r="N1301" t="n">
        <v>247.8</v>
      </c>
      <c r="O1301" t="n">
        <v>244.5</v>
      </c>
      <c r="P1301" t="n">
        <v>743.4</v>
      </c>
    </row>
    <row r="1302">
      <c r="A1302" t="n">
        <v>70269</v>
      </c>
      <c r="B1302" t="n">
        <v>122</v>
      </c>
      <c r="C1302" t="inlineStr">
        <is>
          <t>Arcos</t>
        </is>
      </c>
      <c r="D1302" s="551" t="n">
        <v>46054</v>
      </c>
      <c r="E1302" t="n">
        <v>17905</v>
      </c>
      <c r="F1302" t="inlineStr">
        <is>
          <t>GUARANA ANTARCTICA DIET LATA 350ML C/12</t>
        </is>
      </c>
      <c r="G1302" t="n">
        <v>3656</v>
      </c>
      <c r="H1302" t="n">
        <v>22.66</v>
      </c>
      <c r="I1302" t="inlineStr">
        <is>
          <t>PC</t>
        </is>
      </c>
      <c r="J1302" t="inlineStr">
        <is>
          <t>BEBIDAS</t>
        </is>
      </c>
      <c r="K1302" t="inlineStr">
        <is>
          <t>01/2026</t>
        </is>
      </c>
      <c r="L1302" t="n">
        <v>32.73</v>
      </c>
      <c r="M1302" s="551" t="n">
        <v>46049</v>
      </c>
      <c r="N1302" t="n">
        <v>32.73</v>
      </c>
      <c r="O1302" t="n">
        <v>32.73</v>
      </c>
      <c r="P1302" t="n">
        <v>741.66</v>
      </c>
    </row>
    <row r="1303">
      <c r="A1303" t="n">
        <v>70277</v>
      </c>
      <c r="B1303" t="n">
        <v>122</v>
      </c>
      <c r="C1303" t="inlineStr">
        <is>
          <t>Arcos</t>
        </is>
      </c>
      <c r="D1303" s="551" t="n">
        <v>46054</v>
      </c>
      <c r="E1303" t="n">
        <v>24833</v>
      </c>
      <c r="F1303" t="inlineStr">
        <is>
          <t>PAO DE QUEIJO 80G C/25UN</t>
        </is>
      </c>
      <c r="G1303" t="n">
        <v>2845</v>
      </c>
      <c r="H1303" t="n">
        <v>15</v>
      </c>
      <c r="I1303" t="inlineStr">
        <is>
          <t>CX</t>
        </is>
      </c>
      <c r="J1303" t="inlineStr">
        <is>
          <t>ALIMENTOS</t>
        </is>
      </c>
      <c r="K1303" t="inlineStr">
        <is>
          <t>01/2026</t>
        </is>
      </c>
      <c r="L1303" t="n">
        <v>47.75</v>
      </c>
      <c r="M1303" s="551" t="n">
        <v>46050</v>
      </c>
      <c r="N1303" t="n">
        <v>47.75</v>
      </c>
      <c r="O1303" t="n">
        <v>47.75</v>
      </c>
      <c r="P1303" t="n">
        <v>716.25</v>
      </c>
    </row>
    <row r="1304">
      <c r="A1304" t="n">
        <v>70506</v>
      </c>
      <c r="B1304" t="n">
        <v>122</v>
      </c>
      <c r="C1304" t="inlineStr">
        <is>
          <t>Arcos</t>
        </is>
      </c>
      <c r="D1304" s="551" t="n">
        <v>46054</v>
      </c>
      <c r="E1304" t="n">
        <v>18139</v>
      </c>
      <c r="F1304" t="inlineStr">
        <is>
          <t>WHISKY GLENFIDDICH 12 ANOS 750ML</t>
        </is>
      </c>
      <c r="G1304" t="n">
        <v>3479</v>
      </c>
      <c r="H1304" t="n">
        <v>2</v>
      </c>
      <c r="I1304" t="inlineStr">
        <is>
          <t>GR</t>
        </is>
      </c>
      <c r="J1304" t="inlineStr">
        <is>
          <t>BEBIDAS</t>
        </is>
      </c>
      <c r="K1304" t="inlineStr">
        <is>
          <t>01/2026</t>
        </is>
      </c>
      <c r="L1304" t="n">
        <v>355.87</v>
      </c>
      <c r="M1304" s="551" t="n">
        <v>46035</v>
      </c>
      <c r="N1304" t="n">
        <v>355.87</v>
      </c>
      <c r="O1304" t="n">
        <v>355.87</v>
      </c>
      <c r="P1304" t="n">
        <v>711.74</v>
      </c>
    </row>
    <row r="1305">
      <c r="A1305" t="n">
        <v>70461</v>
      </c>
      <c r="B1305" t="n">
        <v>122</v>
      </c>
      <c r="C1305" t="inlineStr">
        <is>
          <t>Arcos</t>
        </is>
      </c>
      <c r="D1305" s="551" t="n">
        <v>46054</v>
      </c>
      <c r="E1305" t="n">
        <v>25033</v>
      </c>
      <c r="F1305" t="inlineStr">
        <is>
          <t>LICOR AMARO MONTENEGRO 750ML</t>
        </is>
      </c>
      <c r="G1305" t="n">
        <v>5873</v>
      </c>
      <c r="H1305" t="n">
        <v>3.36</v>
      </c>
      <c r="I1305" t="inlineStr">
        <is>
          <t>UN</t>
        </is>
      </c>
      <c r="J1305" t="inlineStr">
        <is>
          <t>BEBIDAS</t>
        </is>
      </c>
      <c r="K1305" t="inlineStr">
        <is>
          <t>01/2026</t>
        </is>
      </c>
      <c r="L1305" t="n">
        <v>0</v>
      </c>
      <c r="M1305" s="551" t="n">
        <v>45754</v>
      </c>
      <c r="N1305" t="n">
        <v>204.23</v>
      </c>
      <c r="O1305" t="n">
        <v>204.19</v>
      </c>
      <c r="P1305" t="n">
        <v>686.21</v>
      </c>
    </row>
    <row r="1306">
      <c r="A1306" t="n">
        <v>70518</v>
      </c>
      <c r="B1306" t="n">
        <v>122</v>
      </c>
      <c r="C1306" t="inlineStr">
        <is>
          <t>Arcos</t>
        </is>
      </c>
      <c r="D1306" s="551" t="n">
        <v>46054</v>
      </c>
      <c r="E1306" t="n">
        <v>25068</v>
      </c>
      <c r="F1306" t="inlineStr">
        <is>
          <t>CHAMPAGNE VEUVE CLICQUOT BRUT 750ML</t>
        </is>
      </c>
      <c r="G1306" t="n">
        <v>3551</v>
      </c>
      <c r="H1306" t="n">
        <v>2</v>
      </c>
      <c r="I1306" t="inlineStr">
        <is>
          <t>GR</t>
        </is>
      </c>
      <c r="J1306" t="inlineStr">
        <is>
          <t>BEBIDAS</t>
        </is>
      </c>
      <c r="K1306" t="inlineStr">
        <is>
          <t>01/2026</t>
        </is>
      </c>
      <c r="L1306" t="n">
        <v>0</v>
      </c>
      <c r="M1306" s="551" t="n">
        <v>45902</v>
      </c>
      <c r="N1306" t="n">
        <v>338.26</v>
      </c>
      <c r="O1306" t="n">
        <v>389.9</v>
      </c>
      <c r="P1306" t="n">
        <v>676.52</v>
      </c>
    </row>
    <row r="1307">
      <c r="A1307" t="n">
        <v>70297</v>
      </c>
      <c r="B1307" t="n">
        <v>122</v>
      </c>
      <c r="C1307" t="inlineStr">
        <is>
          <t>Arcos</t>
        </is>
      </c>
      <c r="D1307" s="551" t="n">
        <v>46054</v>
      </c>
      <c r="E1307" t="n">
        <v>26020</v>
      </c>
      <c r="F1307" t="inlineStr">
        <is>
          <t>CREME DE LEITE PIRACANJUBA TP 1,030 KG  UN</t>
        </is>
      </c>
      <c r="G1307" t="n">
        <v>2105</v>
      </c>
      <c r="H1307" t="n">
        <v>47</v>
      </c>
      <c r="I1307" t="inlineStr">
        <is>
          <t>UN</t>
        </is>
      </c>
      <c r="J1307" t="inlineStr">
        <is>
          <t>ALIMENTOS</t>
        </is>
      </c>
      <c r="K1307" t="inlineStr">
        <is>
          <t>01/2026</t>
        </is>
      </c>
      <c r="L1307" t="n">
        <v>14.38</v>
      </c>
      <c r="M1307" s="551" t="n">
        <v>46048</v>
      </c>
      <c r="N1307" t="n">
        <v>14.38</v>
      </c>
      <c r="O1307" t="n">
        <v>13.95</v>
      </c>
      <c r="P1307" t="n">
        <v>675.86</v>
      </c>
    </row>
    <row r="1308">
      <c r="A1308" t="n">
        <v>70492</v>
      </c>
      <c r="B1308" t="n">
        <v>122</v>
      </c>
      <c r="C1308" t="inlineStr">
        <is>
          <t>Arcos</t>
        </is>
      </c>
      <c r="D1308" s="551" t="n">
        <v>46054</v>
      </c>
      <c r="E1308" t="n">
        <v>18211</v>
      </c>
      <c r="F1308" t="inlineStr">
        <is>
          <t>VERMOUTH MARTINI RISERVA RUBINO 750ML</t>
        </is>
      </c>
      <c r="G1308" t="n">
        <v>3416</v>
      </c>
      <c r="H1308" t="n">
        <v>6</v>
      </c>
      <c r="I1308" t="inlineStr">
        <is>
          <t>GR</t>
        </is>
      </c>
      <c r="J1308" t="inlineStr">
        <is>
          <t>BEBIDAS</t>
        </is>
      </c>
      <c r="K1308" t="inlineStr">
        <is>
          <t>01/2026</t>
        </is>
      </c>
      <c r="L1308" t="n">
        <v>0</v>
      </c>
      <c r="N1308" t="n">
        <v>0</v>
      </c>
      <c r="O1308" t="n">
        <v>112.48</v>
      </c>
      <c r="P1308" t="n">
        <v>668.74</v>
      </c>
    </row>
    <row r="1309">
      <c r="A1309" t="n">
        <v>70292</v>
      </c>
      <c r="B1309" t="n">
        <v>122</v>
      </c>
      <c r="C1309" t="inlineStr">
        <is>
          <t>Arcos</t>
        </is>
      </c>
      <c r="D1309" s="551" t="n">
        <v>46054</v>
      </c>
      <c r="E1309" t="n">
        <v>20270</v>
      </c>
      <c r="F1309" t="inlineStr">
        <is>
          <t>CASTANHA DE CAJU CRUA W1 C/1KG</t>
        </is>
      </c>
      <c r="G1309" t="n">
        <v>2233</v>
      </c>
      <c r="H1309" t="n">
        <v>9</v>
      </c>
      <c r="I1309" t="inlineStr">
        <is>
          <t>PC</t>
        </is>
      </c>
      <c r="J1309" t="inlineStr">
        <is>
          <t>ALIMENTOS</t>
        </is>
      </c>
      <c r="K1309" t="inlineStr">
        <is>
          <t>01/2026</t>
        </is>
      </c>
      <c r="L1309" t="n">
        <v>0</v>
      </c>
      <c r="M1309" s="551" t="n">
        <v>45965</v>
      </c>
      <c r="N1309" t="n">
        <v>73.90000000000001</v>
      </c>
      <c r="O1309" t="n">
        <v>74.3</v>
      </c>
      <c r="P1309" t="n">
        <v>665.1</v>
      </c>
    </row>
    <row r="1310">
      <c r="A1310" t="n">
        <v>70400</v>
      </c>
      <c r="B1310" t="n">
        <v>122</v>
      </c>
      <c r="C1310" t="inlineStr">
        <is>
          <t>Arcos</t>
        </is>
      </c>
      <c r="D1310" s="551" t="n">
        <v>46054</v>
      </c>
      <c r="E1310" t="n">
        <v>25184</v>
      </c>
      <c r="F1310" t="inlineStr">
        <is>
          <t>TUCUPI PRETO BAG KG</t>
        </is>
      </c>
      <c r="G1310" t="n">
        <v>5937</v>
      </c>
      <c r="H1310" t="n">
        <v>3</v>
      </c>
      <c r="I1310" t="inlineStr">
        <is>
          <t>KG</t>
        </is>
      </c>
      <c r="J1310" t="inlineStr">
        <is>
          <t>ALIMENTOS</t>
        </is>
      </c>
      <c r="K1310" t="inlineStr">
        <is>
          <t>01/2026</t>
        </is>
      </c>
      <c r="L1310" t="n">
        <v>0</v>
      </c>
      <c r="M1310" s="551" t="n">
        <v>45944</v>
      </c>
      <c r="N1310" t="n">
        <v>219.9</v>
      </c>
      <c r="O1310" t="n">
        <v>219.9</v>
      </c>
      <c r="P1310" t="n">
        <v>659.7</v>
      </c>
    </row>
    <row r="1311">
      <c r="A1311" t="n">
        <v>70513</v>
      </c>
      <c r="B1311" t="n">
        <v>122</v>
      </c>
      <c r="C1311" t="inlineStr">
        <is>
          <t>Arcos</t>
        </is>
      </c>
      <c r="D1311" s="551" t="n">
        <v>46054</v>
      </c>
      <c r="E1311" t="n">
        <v>18113</v>
      </c>
      <c r="F1311" t="inlineStr">
        <is>
          <t>WHISKY JOHNNIE WALKER GREEN LABEL 750ML</t>
        </is>
      </c>
      <c r="G1311" t="n">
        <v>3499</v>
      </c>
      <c r="H1311" t="n">
        <v>1.53</v>
      </c>
      <c r="I1311" t="inlineStr">
        <is>
          <t>GR</t>
        </is>
      </c>
      <c r="J1311" t="inlineStr">
        <is>
          <t>BEBIDAS</t>
        </is>
      </c>
      <c r="K1311" t="inlineStr">
        <is>
          <t>01/2026</t>
        </is>
      </c>
      <c r="L1311" t="n">
        <v>0</v>
      </c>
      <c r="N1311" t="n">
        <v>0</v>
      </c>
      <c r="O1311" t="n">
        <v>450.73</v>
      </c>
      <c r="P1311" t="n">
        <v>645.6900000000001</v>
      </c>
    </row>
    <row r="1312">
      <c r="A1312" t="n">
        <v>70419</v>
      </c>
      <c r="B1312" t="n">
        <v>122</v>
      </c>
      <c r="C1312" t="inlineStr">
        <is>
          <t>Arcos</t>
        </is>
      </c>
      <c r="D1312" s="551" t="n">
        <v>46054</v>
      </c>
      <c r="E1312" t="n">
        <v>20941</v>
      </c>
      <c r="F1312" t="inlineStr">
        <is>
          <t>CHOCOLATE EM GOTAS MEIO AMARGO SICAO C/2,05KG</t>
        </is>
      </c>
      <c r="G1312" t="n">
        <v>2031</v>
      </c>
      <c r="H1312" t="n">
        <v>3</v>
      </c>
      <c r="I1312" t="inlineStr">
        <is>
          <t>PC</t>
        </is>
      </c>
      <c r="J1312" t="inlineStr">
        <is>
          <t>ALIMENTOS</t>
        </is>
      </c>
      <c r="K1312" t="inlineStr">
        <is>
          <t>01/2026</t>
        </is>
      </c>
      <c r="L1312" t="n">
        <v>214.99</v>
      </c>
      <c r="M1312" s="551" t="n">
        <v>46044</v>
      </c>
      <c r="N1312" t="n">
        <v>214.99</v>
      </c>
      <c r="O1312" t="n">
        <v>214.99</v>
      </c>
      <c r="P1312" t="n">
        <v>644.97</v>
      </c>
    </row>
    <row r="1313">
      <c r="A1313" t="n">
        <v>70316</v>
      </c>
      <c r="B1313" t="n">
        <v>122</v>
      </c>
      <c r="C1313" t="inlineStr">
        <is>
          <t>Arcos</t>
        </is>
      </c>
      <c r="D1313" s="551" t="n">
        <v>46054</v>
      </c>
      <c r="E1313" t="n">
        <v>27399</v>
      </c>
      <c r="F1313" t="inlineStr">
        <is>
          <t>PAO DE QUEIJO TRAD LANCHE DONA ZELDA 25UN C/80GR - 2KG</t>
        </is>
      </c>
      <c r="G1313" t="n">
        <v>7401</v>
      </c>
      <c r="H1313" t="n">
        <v>7</v>
      </c>
      <c r="I1313" t="inlineStr">
        <is>
          <t>PC</t>
        </is>
      </c>
      <c r="J1313" t="inlineStr">
        <is>
          <t>ALIMENTOS</t>
        </is>
      </c>
      <c r="K1313" t="inlineStr">
        <is>
          <t>01/2026</t>
        </is>
      </c>
      <c r="L1313" t="n">
        <v>90</v>
      </c>
      <c r="M1313" s="551" t="n">
        <v>46042</v>
      </c>
      <c r="N1313" t="n">
        <v>90</v>
      </c>
      <c r="O1313" t="n">
        <v>90</v>
      </c>
      <c r="P1313" t="n">
        <v>630</v>
      </c>
    </row>
    <row r="1314">
      <c r="A1314" t="n">
        <v>70514</v>
      </c>
      <c r="B1314" t="n">
        <v>122</v>
      </c>
      <c r="C1314" t="inlineStr">
        <is>
          <t>Arcos</t>
        </is>
      </c>
      <c r="D1314" s="551" t="n">
        <v>46054</v>
      </c>
      <c r="E1314" t="n">
        <v>18104</v>
      </c>
      <c r="F1314" t="inlineStr">
        <is>
          <t>WHISKY MACALLAN TRIPLE CASK 12 ANOS 700ML</t>
        </is>
      </c>
      <c r="G1314" t="n">
        <v>3507</v>
      </c>
      <c r="H1314" t="n">
        <v>1</v>
      </c>
      <c r="I1314" t="inlineStr">
        <is>
          <t>GR</t>
        </is>
      </c>
      <c r="J1314" t="inlineStr">
        <is>
          <t>BEBIDAS</t>
        </is>
      </c>
      <c r="K1314" t="inlineStr">
        <is>
          <t>01/2026</t>
        </is>
      </c>
      <c r="L1314" t="n">
        <v>0</v>
      </c>
      <c r="M1314" s="551" t="n">
        <v>45985</v>
      </c>
      <c r="N1314" t="n">
        <v>610</v>
      </c>
      <c r="O1314" t="n">
        <v>610</v>
      </c>
      <c r="P1314" t="n">
        <v>610</v>
      </c>
    </row>
    <row r="1315">
      <c r="A1315" t="n">
        <v>70432</v>
      </c>
      <c r="B1315" t="n">
        <v>122</v>
      </c>
      <c r="C1315" t="inlineStr">
        <is>
          <t>Arcos</t>
        </is>
      </c>
      <c r="D1315" s="551" t="n">
        <v>46054</v>
      </c>
      <c r="E1315" t="n">
        <v>18832</v>
      </c>
      <c r="F1315" t="inlineStr">
        <is>
          <t>PATINHO MOIDO KG</t>
        </is>
      </c>
      <c r="G1315" t="n">
        <v>2950</v>
      </c>
      <c r="H1315" t="n">
        <v>15.8</v>
      </c>
      <c r="I1315" t="inlineStr">
        <is>
          <t>KG</t>
        </is>
      </c>
      <c r="J1315" t="inlineStr">
        <is>
          <t>ALIMENTOS</t>
        </is>
      </c>
      <c r="K1315" t="inlineStr">
        <is>
          <t>01/2026</t>
        </is>
      </c>
      <c r="L1315" t="n">
        <v>38.27</v>
      </c>
      <c r="M1315" s="551" t="n">
        <v>46050</v>
      </c>
      <c r="N1315" t="n">
        <v>36</v>
      </c>
      <c r="O1315" t="n">
        <v>39.9</v>
      </c>
      <c r="P1315" t="n">
        <v>604.67</v>
      </c>
    </row>
    <row r="1316">
      <c r="A1316" t="n">
        <v>70482</v>
      </c>
      <c r="B1316" t="n">
        <v>122</v>
      </c>
      <c r="C1316" t="inlineStr">
        <is>
          <t>Arcos</t>
        </is>
      </c>
      <c r="D1316" s="551" t="n">
        <v>46054</v>
      </c>
      <c r="E1316" t="n">
        <v>18237</v>
      </c>
      <c r="F1316" t="inlineStr">
        <is>
          <t>TEQUILA HERRADURA REPOSADO 750ML</t>
        </is>
      </c>
      <c r="G1316" t="n">
        <v>3391</v>
      </c>
      <c r="H1316" t="n">
        <v>2.64</v>
      </c>
      <c r="I1316" t="inlineStr">
        <is>
          <t>GR</t>
        </is>
      </c>
      <c r="J1316" t="inlineStr">
        <is>
          <t>BEBIDAS</t>
        </is>
      </c>
      <c r="K1316" t="inlineStr">
        <is>
          <t>01/2026</t>
        </is>
      </c>
      <c r="L1316" t="n">
        <v>0</v>
      </c>
      <c r="M1316" s="551" t="n">
        <v>45569</v>
      </c>
      <c r="N1316" t="n">
        <v>228.98</v>
      </c>
      <c r="O1316" t="n">
        <v>228.98</v>
      </c>
      <c r="P1316" t="n">
        <v>604.51</v>
      </c>
    </row>
    <row r="1317">
      <c r="A1317" t="n">
        <v>70444</v>
      </c>
      <c r="B1317" t="n">
        <v>122</v>
      </c>
      <c r="C1317" t="inlineStr">
        <is>
          <t>Arcos</t>
        </is>
      </c>
      <c r="D1317" s="551" t="n">
        <v>46054</v>
      </c>
      <c r="E1317" t="n">
        <v>18540</v>
      </c>
      <c r="F1317" t="inlineStr">
        <is>
          <t>APERITIVO FERNET BRANCA FRATELLI 750ML</t>
        </is>
      </c>
      <c r="G1317" t="n">
        <v>3138</v>
      </c>
      <c r="H1317" t="n">
        <v>5.55</v>
      </c>
      <c r="I1317" t="inlineStr">
        <is>
          <t>GR</t>
        </is>
      </c>
      <c r="J1317" t="inlineStr">
        <is>
          <t>BEBIDAS</t>
        </is>
      </c>
      <c r="K1317" t="inlineStr">
        <is>
          <t>01/2026</t>
        </is>
      </c>
      <c r="L1317" t="n">
        <v>0</v>
      </c>
      <c r="M1317" s="551" t="n">
        <v>45978</v>
      </c>
      <c r="N1317" t="n">
        <v>102</v>
      </c>
      <c r="O1317" t="n">
        <v>96</v>
      </c>
      <c r="P1317" t="n">
        <v>566.1</v>
      </c>
    </row>
    <row r="1318">
      <c r="A1318" t="n">
        <v>70476</v>
      </c>
      <c r="B1318" t="n">
        <v>122</v>
      </c>
      <c r="C1318" t="inlineStr">
        <is>
          <t>Arcos</t>
        </is>
      </c>
      <c r="D1318" s="551" t="n">
        <v>46054</v>
      </c>
      <c r="E1318" t="n">
        <v>18268</v>
      </c>
      <c r="F1318" t="inlineStr">
        <is>
          <t>RUM HAVANA CLUB 3 ANOS 750ML</t>
        </is>
      </c>
      <c r="G1318" t="n">
        <v>3362</v>
      </c>
      <c r="H1318" t="n">
        <v>8.9</v>
      </c>
      <c r="I1318" t="inlineStr">
        <is>
          <t>GR</t>
        </is>
      </c>
      <c r="J1318" t="inlineStr">
        <is>
          <t>BEBIDAS</t>
        </is>
      </c>
      <c r="K1318" t="inlineStr">
        <is>
          <t>01/2026</t>
        </is>
      </c>
      <c r="L1318" t="n">
        <v>0</v>
      </c>
      <c r="M1318" s="551" t="n">
        <v>45978</v>
      </c>
      <c r="N1318" t="n">
        <v>63.08</v>
      </c>
      <c r="O1318" t="n">
        <v>65.84</v>
      </c>
      <c r="P1318" t="n">
        <v>561.41</v>
      </c>
    </row>
    <row r="1319">
      <c r="A1319" t="n">
        <v>70441</v>
      </c>
      <c r="B1319" t="n">
        <v>122</v>
      </c>
      <c r="C1319" t="inlineStr">
        <is>
          <t>Arcos</t>
        </is>
      </c>
      <c r="D1319" s="551" t="n">
        <v>46054</v>
      </c>
      <c r="E1319" t="n">
        <v>18545</v>
      </c>
      <c r="F1319" t="inlineStr">
        <is>
          <t>APERITIVO CAMPARI 998ML</t>
        </is>
      </c>
      <c r="G1319" t="n">
        <v>3134</v>
      </c>
      <c r="H1319" t="n">
        <v>12.58</v>
      </c>
      <c r="I1319" t="inlineStr">
        <is>
          <t>GR</t>
        </is>
      </c>
      <c r="J1319" t="inlineStr">
        <is>
          <t>BEBIDAS</t>
        </is>
      </c>
      <c r="K1319" t="inlineStr">
        <is>
          <t>01/2026</t>
        </is>
      </c>
      <c r="L1319" t="n">
        <v>44.6</v>
      </c>
      <c r="M1319" s="551" t="n">
        <v>46035</v>
      </c>
      <c r="N1319" t="n">
        <v>44.6</v>
      </c>
      <c r="O1319" t="n">
        <v>45.9</v>
      </c>
      <c r="P1319" t="n">
        <v>561.0700000000001</v>
      </c>
    </row>
    <row r="1320">
      <c r="A1320" t="n">
        <v>70438</v>
      </c>
      <c r="B1320" t="n">
        <v>122</v>
      </c>
      <c r="C1320" t="inlineStr">
        <is>
          <t>Arcos</t>
        </is>
      </c>
      <c r="D1320" s="551" t="n">
        <v>46054</v>
      </c>
      <c r="E1320" t="n">
        <v>18550</v>
      </c>
      <c r="F1320" t="inlineStr">
        <is>
          <t>APERITIVO ANGOSTURA 200ML</t>
        </is>
      </c>
      <c r="G1320" t="n">
        <v>3130</v>
      </c>
      <c r="H1320" t="n">
        <v>3.45</v>
      </c>
      <c r="I1320" t="inlineStr">
        <is>
          <t>GR</t>
        </is>
      </c>
      <c r="J1320" t="inlineStr">
        <is>
          <t>BEBIDAS</t>
        </is>
      </c>
      <c r="K1320" t="inlineStr">
        <is>
          <t>01/2026</t>
        </is>
      </c>
      <c r="L1320" t="n">
        <v>159.9</v>
      </c>
      <c r="M1320" s="551" t="n">
        <v>46035</v>
      </c>
      <c r="N1320" t="n">
        <v>159.9</v>
      </c>
      <c r="O1320" t="n">
        <v>315.33</v>
      </c>
      <c r="P1320" t="n">
        <v>551.66</v>
      </c>
    </row>
    <row r="1321">
      <c r="A1321" t="n">
        <v>70440</v>
      </c>
      <c r="B1321" t="n">
        <v>122</v>
      </c>
      <c r="C1321" t="inlineStr">
        <is>
          <t>Arcos</t>
        </is>
      </c>
      <c r="D1321" s="551" t="n">
        <v>46054</v>
      </c>
      <c r="E1321" t="n">
        <v>18547</v>
      </c>
      <c r="F1321" t="inlineStr">
        <is>
          <t>APERITIVO APEROL 750ML</t>
        </is>
      </c>
      <c r="G1321" t="n">
        <v>3132</v>
      </c>
      <c r="H1321" t="n">
        <v>14.92</v>
      </c>
      <c r="I1321" t="inlineStr">
        <is>
          <t>GR</t>
        </is>
      </c>
      <c r="J1321" t="inlineStr">
        <is>
          <t>BEBIDAS</t>
        </is>
      </c>
      <c r="K1321" t="inlineStr">
        <is>
          <t>01/2026</t>
        </is>
      </c>
      <c r="L1321" t="n">
        <v>36.59</v>
      </c>
      <c r="M1321" s="551" t="n">
        <v>46048</v>
      </c>
      <c r="N1321" t="n">
        <v>36.99</v>
      </c>
      <c r="O1321" t="n">
        <v>36.99</v>
      </c>
      <c r="P1321" t="n">
        <v>545.92</v>
      </c>
    </row>
    <row r="1322">
      <c r="A1322" t="n">
        <v>70326</v>
      </c>
      <c r="B1322" t="n">
        <v>122</v>
      </c>
      <c r="C1322" t="inlineStr">
        <is>
          <t>Arcos</t>
        </is>
      </c>
      <c r="D1322" s="551" t="n">
        <v>46054</v>
      </c>
      <c r="E1322" t="n">
        <v>20887</v>
      </c>
      <c r="F1322" t="inlineStr">
        <is>
          <t>MEL PURO FLORA NECTAR C/1KG</t>
        </is>
      </c>
      <c r="G1322" t="n">
        <v>2040</v>
      </c>
      <c r="H1322" t="n">
        <v>15</v>
      </c>
      <c r="I1322" t="inlineStr">
        <is>
          <t>PT</t>
        </is>
      </c>
      <c r="J1322" t="inlineStr">
        <is>
          <t>ALIMENTOS</t>
        </is>
      </c>
      <c r="K1322" t="inlineStr">
        <is>
          <t>01/2026</t>
        </is>
      </c>
      <c r="L1322" t="n">
        <v>36.3</v>
      </c>
      <c r="M1322" s="551" t="n">
        <v>46049</v>
      </c>
      <c r="N1322" t="n">
        <v>36.3</v>
      </c>
      <c r="O1322" t="n">
        <v>36.3</v>
      </c>
      <c r="P1322" t="n">
        <v>544.5</v>
      </c>
    </row>
    <row r="1323">
      <c r="A1323" t="n">
        <v>70508</v>
      </c>
      <c r="B1323" t="n">
        <v>122</v>
      </c>
      <c r="C1323" t="inlineStr">
        <is>
          <t>Arcos</t>
        </is>
      </c>
      <c r="D1323" s="551" t="n">
        <v>46054</v>
      </c>
      <c r="E1323" t="n">
        <v>18129</v>
      </c>
      <c r="F1323" t="inlineStr">
        <is>
          <t>WHISKY JACK DANIELS 1L</t>
        </is>
      </c>
      <c r="G1323" t="n">
        <v>3486</v>
      </c>
      <c r="H1323" t="n">
        <v>4.61</v>
      </c>
      <c r="I1323" t="inlineStr">
        <is>
          <t>GR</t>
        </is>
      </c>
      <c r="J1323" t="inlineStr">
        <is>
          <t>BEBIDAS</t>
        </is>
      </c>
      <c r="K1323" t="inlineStr">
        <is>
          <t>01/2026</t>
        </is>
      </c>
      <c r="L1323" t="n">
        <v>0</v>
      </c>
      <c r="M1323" s="551" t="n">
        <v>45993</v>
      </c>
      <c r="N1323" t="n">
        <v>117</v>
      </c>
      <c r="O1323" t="n">
        <v>116</v>
      </c>
      <c r="P1323" t="n">
        <v>539.37</v>
      </c>
    </row>
    <row r="1324">
      <c r="A1324" t="n">
        <v>70560</v>
      </c>
      <c r="B1324" t="n">
        <v>122</v>
      </c>
      <c r="C1324" t="inlineStr">
        <is>
          <t>Arcos</t>
        </is>
      </c>
      <c r="D1324" s="551" t="n">
        <v>46054</v>
      </c>
      <c r="E1324" t="n">
        <v>17760</v>
      </c>
      <c r="F1324" t="inlineStr">
        <is>
          <t>VINHO BRANCO MARQUES DEL REAL TESORO OLOROSO 750ML</t>
        </is>
      </c>
      <c r="G1324" t="n">
        <v>3782</v>
      </c>
      <c r="H1324" t="n">
        <v>5</v>
      </c>
      <c r="I1324" t="inlineStr">
        <is>
          <t>GR</t>
        </is>
      </c>
      <c r="J1324" t="inlineStr">
        <is>
          <t>BEBIDAS</t>
        </is>
      </c>
      <c r="K1324" t="inlineStr">
        <is>
          <t>01/2026</t>
        </is>
      </c>
      <c r="L1324" t="n">
        <v>0</v>
      </c>
      <c r="M1324" s="551" t="n">
        <v>45391</v>
      </c>
      <c r="N1324" t="n">
        <v>107.12</v>
      </c>
      <c r="O1324" t="n">
        <v>0</v>
      </c>
      <c r="P1324" t="n">
        <v>535.6</v>
      </c>
    </row>
    <row r="1325">
      <c r="A1325" t="n">
        <v>70267</v>
      </c>
      <c r="B1325" t="n">
        <v>122</v>
      </c>
      <c r="C1325" t="inlineStr">
        <is>
          <t>Arcos</t>
        </is>
      </c>
      <c r="D1325" s="551" t="n">
        <v>46054</v>
      </c>
      <c r="E1325" t="n">
        <v>20715</v>
      </c>
      <c r="F1325" t="inlineStr">
        <is>
          <t>AMARENA FABBRI FRUTO C/3,2KG</t>
        </is>
      </c>
      <c r="G1325" t="n">
        <v>2098</v>
      </c>
      <c r="H1325" t="n">
        <v>1</v>
      </c>
      <c r="I1325" t="inlineStr">
        <is>
          <t>LT</t>
        </is>
      </c>
      <c r="J1325" t="inlineStr">
        <is>
          <t>ALIMENTOS</t>
        </is>
      </c>
      <c r="K1325" t="inlineStr">
        <is>
          <t>01/2026</t>
        </is>
      </c>
      <c r="L1325" t="n">
        <v>531.95</v>
      </c>
      <c r="M1325" s="551" t="n">
        <v>46042</v>
      </c>
      <c r="N1325" t="n">
        <v>404</v>
      </c>
      <c r="O1325" t="n">
        <v>431.93</v>
      </c>
      <c r="P1325" t="n">
        <v>531.95</v>
      </c>
    </row>
    <row r="1326">
      <c r="A1326" t="n">
        <v>70459</v>
      </c>
      <c r="B1326" t="n">
        <v>122</v>
      </c>
      <c r="C1326" t="inlineStr">
        <is>
          <t>Arcos</t>
        </is>
      </c>
      <c r="D1326" s="551" t="n">
        <v>46054</v>
      </c>
      <c r="E1326" t="n">
        <v>18348</v>
      </c>
      <c r="F1326" t="inlineStr">
        <is>
          <t>GIN XORIGUER DE MENORCA 700ML</t>
        </is>
      </c>
      <c r="G1326" t="n">
        <v>3287</v>
      </c>
      <c r="H1326" t="n">
        <v>2</v>
      </c>
      <c r="I1326" t="inlineStr">
        <is>
          <t>UN</t>
        </is>
      </c>
      <c r="J1326" t="inlineStr">
        <is>
          <t>BEBIDAS</t>
        </is>
      </c>
      <c r="K1326" t="inlineStr">
        <is>
          <t>01/2026</t>
        </is>
      </c>
      <c r="L1326" t="n">
        <v>0</v>
      </c>
      <c r="N1326" t="n">
        <v>0</v>
      </c>
      <c r="O1326" t="n">
        <v>0</v>
      </c>
      <c r="P1326" t="n">
        <v>520.53</v>
      </c>
    </row>
    <row r="1327">
      <c r="A1327" t="n">
        <v>70545</v>
      </c>
      <c r="B1327" t="n">
        <v>122</v>
      </c>
      <c r="C1327" t="inlineStr">
        <is>
          <t>Arcos</t>
        </is>
      </c>
      <c r="D1327" s="551" t="n">
        <v>46054</v>
      </c>
      <c r="E1327" t="n">
        <v>17594</v>
      </c>
      <c r="F1327" t="inlineStr">
        <is>
          <t>VINHO TINTO LE JAJA DE JAU DE SYRAH 750ML FRANCA</t>
        </is>
      </c>
      <c r="G1327" t="n">
        <v>3932</v>
      </c>
      <c r="H1327" t="n">
        <v>8</v>
      </c>
      <c r="I1327" t="inlineStr">
        <is>
          <t>GR</t>
        </is>
      </c>
      <c r="J1327" t="inlineStr">
        <is>
          <t>BEBIDAS</t>
        </is>
      </c>
      <c r="K1327" t="inlineStr">
        <is>
          <t>01/2026</t>
        </is>
      </c>
      <c r="L1327" t="n">
        <v>65</v>
      </c>
      <c r="M1327" s="551" t="n">
        <v>46048</v>
      </c>
      <c r="N1327" t="n">
        <v>65</v>
      </c>
      <c r="O1327" t="n">
        <v>65.75</v>
      </c>
      <c r="P1327" t="n">
        <v>520</v>
      </c>
    </row>
    <row r="1328">
      <c r="A1328" t="n">
        <v>70300</v>
      </c>
      <c r="B1328" t="n">
        <v>122</v>
      </c>
      <c r="C1328" t="inlineStr">
        <is>
          <t>Arcos</t>
        </is>
      </c>
      <c r="D1328" s="551" t="n">
        <v>46054</v>
      </c>
      <c r="E1328" t="n">
        <v>26880</v>
      </c>
      <c r="F1328" t="inlineStr">
        <is>
          <t xml:space="preserve">ESFERA DE CHOCOLATE BRANCO PINTADA NA COR VERMELHA APROX 5G UN </t>
        </is>
      </c>
      <c r="G1328" t="n">
        <v>6949</v>
      </c>
      <c r="H1328" t="n">
        <v>200</v>
      </c>
      <c r="I1328" t="inlineStr">
        <is>
          <t>UN</t>
        </is>
      </c>
      <c r="J1328" t="inlineStr">
        <is>
          <t>ALIMENTOS</t>
        </is>
      </c>
      <c r="K1328" t="inlineStr">
        <is>
          <t>01/2026</t>
        </is>
      </c>
      <c r="L1328" t="n">
        <v>2.5</v>
      </c>
      <c r="M1328" s="551" t="n">
        <v>46052</v>
      </c>
      <c r="N1328" t="n">
        <v>2.5</v>
      </c>
      <c r="O1328" t="n">
        <v>2.5</v>
      </c>
      <c r="P1328" t="n">
        <v>500</v>
      </c>
    </row>
    <row r="1329">
      <c r="A1329" t="n">
        <v>70540</v>
      </c>
      <c r="B1329" t="n">
        <v>122</v>
      </c>
      <c r="C1329" t="inlineStr">
        <is>
          <t>Arcos</t>
        </is>
      </c>
      <c r="D1329" s="551" t="n">
        <v>46054</v>
      </c>
      <c r="E1329" t="n">
        <v>25451</v>
      </c>
      <c r="F1329" t="inlineStr">
        <is>
          <t>VINHO BRANCO JEREZ VALDESPINO EL CANDADO PX 750ML UN</t>
        </is>
      </c>
      <c r="G1329" t="n">
        <v>6116</v>
      </c>
      <c r="H1329" t="n">
        <v>2</v>
      </c>
      <c r="I1329" t="inlineStr">
        <is>
          <t>UN</t>
        </is>
      </c>
      <c r="J1329" t="inlineStr">
        <is>
          <t>BEBIDAS</t>
        </is>
      </c>
      <c r="K1329" t="inlineStr">
        <is>
          <t>01/2026</t>
        </is>
      </c>
      <c r="L1329" t="n">
        <v>0</v>
      </c>
      <c r="M1329" s="551" t="n">
        <v>45594</v>
      </c>
      <c r="N1329" t="n">
        <v>250</v>
      </c>
      <c r="O1329" t="n">
        <v>250</v>
      </c>
      <c r="P1329" t="n">
        <v>500</v>
      </c>
    </row>
    <row r="1330">
      <c r="A1330" t="n">
        <v>70483</v>
      </c>
      <c r="B1330" t="n">
        <v>122</v>
      </c>
      <c r="C1330" t="inlineStr">
        <is>
          <t>Arcos</t>
        </is>
      </c>
      <c r="D1330" s="551" t="n">
        <v>46054</v>
      </c>
      <c r="E1330" t="n">
        <v>18235</v>
      </c>
      <c r="F1330" t="inlineStr">
        <is>
          <t>TEQUILA JOSE CUERVO 1800 REPOSADO 750ML</t>
        </is>
      </c>
      <c r="G1330" t="n">
        <v>3393</v>
      </c>
      <c r="H1330" t="n">
        <v>2.98</v>
      </c>
      <c r="I1330" t="inlineStr">
        <is>
          <t>UN</t>
        </is>
      </c>
      <c r="J1330" t="inlineStr">
        <is>
          <t>BEBIDAS</t>
        </is>
      </c>
      <c r="K1330" t="inlineStr">
        <is>
          <t>01/2026</t>
        </is>
      </c>
      <c r="L1330" t="n">
        <v>0</v>
      </c>
      <c r="N1330" t="n">
        <v>0</v>
      </c>
      <c r="O1330" t="n">
        <v>0</v>
      </c>
      <c r="P1330" t="n">
        <v>476.71</v>
      </c>
    </row>
    <row r="1331">
      <c r="A1331" t="n">
        <v>70315</v>
      </c>
      <c r="B1331" t="n">
        <v>122</v>
      </c>
      <c r="C1331" t="inlineStr">
        <is>
          <t>Arcos</t>
        </is>
      </c>
      <c r="D1331" s="551" t="n">
        <v>46054</v>
      </c>
      <c r="E1331" t="n">
        <v>20861</v>
      </c>
      <c r="F1331" t="inlineStr">
        <is>
          <t>GEMA DE OVO PASTEURIZADA NETTO C/1KG UN</t>
        </is>
      </c>
      <c r="G1331" t="n">
        <v>2045</v>
      </c>
      <c r="H1331" t="n">
        <v>10</v>
      </c>
      <c r="I1331" t="inlineStr">
        <is>
          <t>UN</t>
        </is>
      </c>
      <c r="J1331" t="inlineStr">
        <is>
          <t>ALIMENTOS</t>
        </is>
      </c>
      <c r="K1331" t="inlineStr">
        <is>
          <t>01/2026</t>
        </is>
      </c>
      <c r="L1331" t="n">
        <v>46.7</v>
      </c>
      <c r="M1331" s="551" t="n">
        <v>46049</v>
      </c>
      <c r="N1331" t="n">
        <v>46.7</v>
      </c>
      <c r="O1331" t="n">
        <v>46.7</v>
      </c>
      <c r="P1331" t="n">
        <v>467</v>
      </c>
    </row>
    <row r="1332">
      <c r="A1332" t="n">
        <v>70279</v>
      </c>
      <c r="B1332" t="n">
        <v>122</v>
      </c>
      <c r="C1332" t="inlineStr">
        <is>
          <t>Arcos</t>
        </is>
      </c>
      <c r="D1332" s="551" t="n">
        <v>46054</v>
      </c>
      <c r="E1332" t="n">
        <v>17903</v>
      </c>
      <c r="F1332" t="inlineStr">
        <is>
          <t>GUARANA ANTARCTICA LATA 350ML C/12 PC</t>
        </is>
      </c>
      <c r="G1332" t="n">
        <v>3658</v>
      </c>
      <c r="H1332" t="n">
        <v>14.08</v>
      </c>
      <c r="I1332" t="inlineStr">
        <is>
          <t>PC</t>
        </is>
      </c>
      <c r="J1332" t="inlineStr">
        <is>
          <t>BEBIDAS</t>
        </is>
      </c>
      <c r="K1332" t="inlineStr">
        <is>
          <t>01/2026</t>
        </is>
      </c>
      <c r="L1332" t="n">
        <v>32.73</v>
      </c>
      <c r="M1332" s="551" t="n">
        <v>46049</v>
      </c>
      <c r="N1332" t="n">
        <v>32.73</v>
      </c>
      <c r="O1332" t="n">
        <v>19.97</v>
      </c>
      <c r="P1332" t="n">
        <v>460.84</v>
      </c>
    </row>
    <row r="1333">
      <c r="A1333" t="n">
        <v>70462</v>
      </c>
      <c r="B1333" t="n">
        <v>122</v>
      </c>
      <c r="C1333" t="inlineStr">
        <is>
          <t>Arcos</t>
        </is>
      </c>
      <c r="D1333" s="551" t="n">
        <v>46054</v>
      </c>
      <c r="E1333" t="n">
        <v>18327</v>
      </c>
      <c r="F1333" t="inlineStr">
        <is>
          <t>LICOR COINTREAU 700ML</t>
        </is>
      </c>
      <c r="G1333" t="n">
        <v>3306</v>
      </c>
      <c r="H1333" t="n">
        <v>1.96</v>
      </c>
      <c r="I1333" t="inlineStr">
        <is>
          <t>GR</t>
        </is>
      </c>
      <c r="J1333" t="inlineStr">
        <is>
          <t>BEBIDAS</t>
        </is>
      </c>
      <c r="K1333" t="inlineStr">
        <is>
          <t>01/2026</t>
        </is>
      </c>
      <c r="L1333" t="n">
        <v>0</v>
      </c>
      <c r="M1333" s="551" t="n">
        <v>45979</v>
      </c>
      <c r="N1333" t="n">
        <v>0</v>
      </c>
      <c r="O1333" t="n">
        <v>109.18</v>
      </c>
      <c r="P1333" t="n">
        <v>450.8</v>
      </c>
    </row>
    <row r="1334">
      <c r="A1334" t="n">
        <v>70323</v>
      </c>
      <c r="B1334" t="n">
        <v>122</v>
      </c>
      <c r="C1334" t="inlineStr">
        <is>
          <t>Arcos</t>
        </is>
      </c>
      <c r="D1334" s="551" t="n">
        <v>46054</v>
      </c>
      <c r="E1334" t="n">
        <v>20908</v>
      </c>
      <c r="F1334" t="inlineStr">
        <is>
          <t>CHOCOLATE GOTAS MEIO AMARGO COBERTURA SICAO C/2,05KG</t>
        </is>
      </c>
      <c r="G1334" t="n">
        <v>2035</v>
      </c>
      <c r="H1334" t="n">
        <v>6</v>
      </c>
      <c r="I1334" t="inlineStr">
        <is>
          <t>PC</t>
        </is>
      </c>
      <c r="J1334" t="inlineStr">
        <is>
          <t>ALIMENTOS</t>
        </is>
      </c>
      <c r="K1334" t="inlineStr">
        <is>
          <t>01/2026</t>
        </is>
      </c>
      <c r="L1334" t="n">
        <v>74.84999999999999</v>
      </c>
      <c r="M1334" s="551" t="n">
        <v>46049</v>
      </c>
      <c r="N1334" t="n">
        <v>74.84999999999999</v>
      </c>
      <c r="O1334" t="n">
        <v>74.84999999999999</v>
      </c>
      <c r="P1334" t="n">
        <v>449.1</v>
      </c>
    </row>
    <row r="1335">
      <c r="A1335" t="n">
        <v>70318</v>
      </c>
      <c r="B1335" t="n">
        <v>122</v>
      </c>
      <c r="C1335" t="inlineStr">
        <is>
          <t>Arcos</t>
        </is>
      </c>
      <c r="D1335" s="551" t="n">
        <v>46054</v>
      </c>
      <c r="E1335" t="n">
        <v>20653</v>
      </c>
      <c r="F1335" t="inlineStr">
        <is>
          <t>LEITE DE COCO SOCOCO C/1L UN</t>
        </is>
      </c>
      <c r="G1335" t="n">
        <v>2111</v>
      </c>
      <c r="H1335" t="n">
        <v>18</v>
      </c>
      <c r="I1335" t="inlineStr">
        <is>
          <t>UN</t>
        </is>
      </c>
      <c r="J1335" t="inlineStr">
        <is>
          <t>ALIMENTOS</t>
        </is>
      </c>
      <c r="K1335" t="inlineStr">
        <is>
          <t>01/2026</t>
        </is>
      </c>
      <c r="L1335" t="n">
        <v>24.7</v>
      </c>
      <c r="M1335" s="551" t="n">
        <v>46043</v>
      </c>
      <c r="N1335" t="n">
        <v>24.7</v>
      </c>
      <c r="O1335" t="n">
        <v>24.7</v>
      </c>
      <c r="P1335" t="n">
        <v>444.6</v>
      </c>
    </row>
    <row r="1336">
      <c r="A1336" t="n">
        <v>70256</v>
      </c>
      <c r="B1336" t="n">
        <v>122</v>
      </c>
      <c r="C1336" t="inlineStr">
        <is>
          <t>Arcos</t>
        </is>
      </c>
      <c r="D1336" s="551" t="n">
        <v>46054</v>
      </c>
      <c r="E1336" t="n">
        <v>25562</v>
      </c>
      <c r="F1336" t="inlineStr">
        <is>
          <t>CERVEJA CORONA CERO SUNBREW LONG NECK 330ML C/24</t>
        </is>
      </c>
      <c r="G1336" t="n">
        <v>6169</v>
      </c>
      <c r="H1336" t="n">
        <v>3</v>
      </c>
      <c r="I1336" t="inlineStr">
        <is>
          <t>PC</t>
        </is>
      </c>
      <c r="J1336" t="inlineStr">
        <is>
          <t>BEBIDAS</t>
        </is>
      </c>
      <c r="K1336" t="inlineStr">
        <is>
          <t>01/2026</t>
        </is>
      </c>
      <c r="L1336" t="n">
        <v>0</v>
      </c>
      <c r="N1336" t="n">
        <v>0</v>
      </c>
      <c r="O1336" t="n">
        <v>146.8</v>
      </c>
      <c r="P1336" t="n">
        <v>440.4</v>
      </c>
    </row>
    <row r="1337">
      <c r="A1337" t="n">
        <v>70544</v>
      </c>
      <c r="B1337" t="n">
        <v>122</v>
      </c>
      <c r="C1337" t="inlineStr">
        <is>
          <t>Arcos</t>
        </is>
      </c>
      <c r="D1337" s="551" t="n">
        <v>46054</v>
      </c>
      <c r="E1337" t="n">
        <v>17753</v>
      </c>
      <c r="F1337" t="inlineStr">
        <is>
          <t>VINHO DO PORTO BRANCO SANDEMAN 750ML</t>
        </is>
      </c>
      <c r="G1337" t="n">
        <v>3789</v>
      </c>
      <c r="H1337" t="n">
        <v>3</v>
      </c>
      <c r="I1337" t="inlineStr">
        <is>
          <t>GR</t>
        </is>
      </c>
      <c r="J1337" t="inlineStr">
        <is>
          <t>BEBIDAS</t>
        </is>
      </c>
      <c r="K1337" t="inlineStr">
        <is>
          <t>01/2026</t>
        </is>
      </c>
      <c r="L1337" t="n">
        <v>0</v>
      </c>
      <c r="N1337" t="n">
        <v>0</v>
      </c>
      <c r="O1337" t="n">
        <v>145.6</v>
      </c>
      <c r="P1337" t="n">
        <v>436.8</v>
      </c>
    </row>
    <row r="1338">
      <c r="A1338" t="n">
        <v>70475</v>
      </c>
      <c r="B1338" t="n">
        <v>122</v>
      </c>
      <c r="C1338" t="inlineStr">
        <is>
          <t>Arcos</t>
        </is>
      </c>
      <c r="D1338" s="551" t="n">
        <v>46054</v>
      </c>
      <c r="E1338" t="n">
        <v>18272</v>
      </c>
      <c r="F1338" t="inlineStr">
        <is>
          <t>RUM BACARDI SUPERIOR CARTA BLANCA 980ML</t>
        </is>
      </c>
      <c r="G1338" t="n">
        <v>3358</v>
      </c>
      <c r="H1338" t="n">
        <v>12.71</v>
      </c>
      <c r="I1338" t="inlineStr">
        <is>
          <t>GR</t>
        </is>
      </c>
      <c r="J1338" t="inlineStr">
        <is>
          <t>BEBIDAS</t>
        </is>
      </c>
      <c r="K1338" t="inlineStr">
        <is>
          <t>01/2026</t>
        </is>
      </c>
      <c r="L1338" t="n">
        <v>33.49</v>
      </c>
      <c r="M1338" s="551" t="n">
        <v>46027</v>
      </c>
      <c r="N1338" t="n">
        <v>33.49</v>
      </c>
      <c r="O1338" t="n">
        <v>34</v>
      </c>
      <c r="P1338" t="n">
        <v>425.66</v>
      </c>
    </row>
    <row r="1339">
      <c r="A1339" t="n">
        <v>70471</v>
      </c>
      <c r="B1339" t="n">
        <v>122</v>
      </c>
      <c r="C1339" t="inlineStr">
        <is>
          <t>Arcos</t>
        </is>
      </c>
      <c r="D1339" s="551" t="n">
        <v>46054</v>
      </c>
      <c r="E1339" t="n">
        <v>18296</v>
      </c>
      <c r="F1339" t="inlineStr">
        <is>
          <t>LICOR SAN BASILE TRIPLE SEC 700ML</t>
        </is>
      </c>
      <c r="G1339" t="n">
        <v>3333</v>
      </c>
      <c r="H1339" t="n">
        <v>4.7</v>
      </c>
      <c r="I1339" t="inlineStr">
        <is>
          <t>GR</t>
        </is>
      </c>
      <c r="J1339" t="inlineStr">
        <is>
          <t>BEBIDAS</t>
        </is>
      </c>
      <c r="K1339" t="inlineStr">
        <is>
          <t>01/2026</t>
        </is>
      </c>
      <c r="L1339" t="n">
        <v>0</v>
      </c>
      <c r="M1339" s="551" t="n">
        <v>45979</v>
      </c>
      <c r="N1339" t="n">
        <v>90.08</v>
      </c>
      <c r="O1339" t="n">
        <v>90.08</v>
      </c>
      <c r="P1339" t="n">
        <v>423.38</v>
      </c>
    </row>
    <row r="1340">
      <c r="A1340" t="n">
        <v>70489</v>
      </c>
      <c r="B1340" t="n">
        <v>122</v>
      </c>
      <c r="C1340" t="inlineStr">
        <is>
          <t>Arcos</t>
        </is>
      </c>
      <c r="D1340" s="551" t="n">
        <v>46054</v>
      </c>
      <c r="E1340" t="n">
        <v>18218</v>
      </c>
      <c r="F1340" t="inlineStr">
        <is>
          <t>VERMOUTH CINZANO ROSSO ARGENTINO 1L</t>
        </is>
      </c>
      <c r="G1340" t="n">
        <v>3410</v>
      </c>
      <c r="H1340" t="n">
        <v>17</v>
      </c>
      <c r="I1340" t="inlineStr">
        <is>
          <t>GR</t>
        </is>
      </c>
      <c r="J1340" t="inlineStr">
        <is>
          <t>BEBIDAS</t>
        </is>
      </c>
      <c r="K1340" t="inlineStr">
        <is>
          <t>01/2026</t>
        </is>
      </c>
      <c r="L1340" t="n">
        <v>0</v>
      </c>
      <c r="M1340" s="551" t="n">
        <v>45985</v>
      </c>
      <c r="N1340" t="n">
        <v>24.64</v>
      </c>
      <c r="O1340" t="n">
        <v>26</v>
      </c>
      <c r="P1340" t="n">
        <v>418.88</v>
      </c>
    </row>
    <row r="1341">
      <c r="A1341" t="n">
        <v>70303</v>
      </c>
      <c r="B1341" t="n">
        <v>122</v>
      </c>
      <c r="C1341" t="inlineStr">
        <is>
          <t>Arcos</t>
        </is>
      </c>
      <c r="D1341" s="551" t="n">
        <v>46054</v>
      </c>
      <c r="E1341" t="n">
        <v>23698</v>
      </c>
      <c r="F1341" t="inlineStr">
        <is>
          <t>FARINHA DE AMENDOA KG</t>
        </is>
      </c>
      <c r="G1341" t="n">
        <v>2188</v>
      </c>
      <c r="H1341" t="n">
        <v>6</v>
      </c>
      <c r="I1341" t="inlineStr">
        <is>
          <t>KG</t>
        </is>
      </c>
      <c r="J1341" t="inlineStr">
        <is>
          <t>ALIMENTOS</t>
        </is>
      </c>
      <c r="K1341" t="inlineStr">
        <is>
          <t>01/2026</t>
        </is>
      </c>
      <c r="L1341" t="n">
        <v>0</v>
      </c>
      <c r="M1341" s="551" t="n">
        <v>46009</v>
      </c>
      <c r="N1341" t="n">
        <v>68.75</v>
      </c>
      <c r="O1341" t="n">
        <v>68.75</v>
      </c>
      <c r="P1341" t="n">
        <v>412.5</v>
      </c>
    </row>
    <row r="1342">
      <c r="A1342" t="n">
        <v>70418</v>
      </c>
      <c r="B1342" t="n">
        <v>122</v>
      </c>
      <c r="C1342" t="inlineStr">
        <is>
          <t>Arcos</t>
        </is>
      </c>
      <c r="D1342" s="551" t="n">
        <v>46054</v>
      </c>
      <c r="E1342" t="n">
        <v>19166</v>
      </c>
      <c r="F1342" t="inlineStr">
        <is>
          <t>BAGUETE DE GRAO LEVIAN FATIADO 590G UN</t>
        </is>
      </c>
      <c r="G1342" t="n">
        <v>2826</v>
      </c>
      <c r="H1342" t="n">
        <v>20</v>
      </c>
      <c r="I1342" t="inlineStr">
        <is>
          <t>UN</t>
        </is>
      </c>
      <c r="J1342" t="inlineStr">
        <is>
          <t>ALIMENTOS</t>
        </is>
      </c>
      <c r="K1342" t="inlineStr">
        <is>
          <t>01/2026</t>
        </is>
      </c>
      <c r="L1342" t="n">
        <v>20.35</v>
      </c>
      <c r="M1342" s="551" t="n">
        <v>46050</v>
      </c>
      <c r="N1342" t="n">
        <v>20.35</v>
      </c>
      <c r="O1342" t="n">
        <v>20.35</v>
      </c>
      <c r="P1342" t="n">
        <v>407</v>
      </c>
    </row>
    <row r="1343">
      <c r="A1343" t="n">
        <v>70477</v>
      </c>
      <c r="B1343" t="n">
        <v>122</v>
      </c>
      <c r="C1343" t="inlineStr">
        <is>
          <t>Arcos</t>
        </is>
      </c>
      <c r="D1343" s="551" t="n">
        <v>46054</v>
      </c>
      <c r="E1343" t="n">
        <v>18266</v>
      </c>
      <c r="F1343" t="inlineStr">
        <is>
          <t>RUM HAVANA RESERVA 7 ANOS 700ML</t>
        </is>
      </c>
      <c r="G1343" t="n">
        <v>3364</v>
      </c>
      <c r="H1343" t="n">
        <v>2.73</v>
      </c>
      <c r="I1343" t="inlineStr">
        <is>
          <t>UN</t>
        </is>
      </c>
      <c r="J1343" t="inlineStr">
        <is>
          <t>BEBIDAS</t>
        </is>
      </c>
      <c r="K1343" t="inlineStr">
        <is>
          <t>01/2026</t>
        </is>
      </c>
      <c r="L1343" t="n">
        <v>0</v>
      </c>
      <c r="M1343" s="551" t="n">
        <v>45994</v>
      </c>
      <c r="N1343" t="n">
        <v>148.77</v>
      </c>
      <c r="O1343" t="n">
        <v>148.77</v>
      </c>
      <c r="P1343" t="n">
        <v>406.14</v>
      </c>
    </row>
    <row r="1344">
      <c r="A1344" t="n">
        <v>70420</v>
      </c>
      <c r="B1344" t="n">
        <v>122</v>
      </c>
      <c r="C1344" t="inlineStr">
        <is>
          <t>Arcos</t>
        </is>
      </c>
      <c r="D1344" s="551" t="n">
        <v>46054</v>
      </c>
      <c r="E1344" t="n">
        <v>21372</v>
      </c>
      <c r="F1344" t="inlineStr">
        <is>
          <t>PAO BRIOCHE FORME C/ TAMPA UN</t>
        </is>
      </c>
      <c r="G1344" t="n">
        <v>2827</v>
      </c>
      <c r="H1344" t="n">
        <v>13</v>
      </c>
      <c r="I1344" t="inlineStr">
        <is>
          <t>UN</t>
        </is>
      </c>
      <c r="J1344" t="inlineStr">
        <is>
          <t>ALIMENTOS</t>
        </is>
      </c>
      <c r="K1344" t="inlineStr">
        <is>
          <t>01/2026</t>
        </is>
      </c>
      <c r="L1344" t="n">
        <v>31</v>
      </c>
      <c r="M1344" s="551" t="n">
        <v>46050</v>
      </c>
      <c r="N1344" t="n">
        <v>31</v>
      </c>
      <c r="O1344" t="n">
        <v>31</v>
      </c>
      <c r="P1344" t="n">
        <v>403</v>
      </c>
    </row>
    <row r="1345">
      <c r="A1345" t="n">
        <v>70561</v>
      </c>
      <c r="B1345" t="n">
        <v>122</v>
      </c>
      <c r="C1345" t="inlineStr">
        <is>
          <t>Arcos</t>
        </is>
      </c>
      <c r="D1345" s="551" t="n">
        <v>46054</v>
      </c>
      <c r="E1345" t="n">
        <v>18159</v>
      </c>
      <c r="F1345" t="inlineStr">
        <is>
          <t>WHISKY BALLANTINES FINEST 1L</t>
        </is>
      </c>
      <c r="G1345" t="n">
        <v>3461</v>
      </c>
      <c r="H1345" t="n">
        <v>2</v>
      </c>
      <c r="I1345" t="inlineStr">
        <is>
          <t>GR</t>
        </is>
      </c>
      <c r="J1345" t="inlineStr">
        <is>
          <t>BEBIDAS</t>
        </is>
      </c>
      <c r="K1345" t="inlineStr">
        <is>
          <t>01/2026</t>
        </is>
      </c>
      <c r="L1345" t="n">
        <v>0</v>
      </c>
      <c r="N1345" t="n">
        <v>0</v>
      </c>
      <c r="O1345" t="n">
        <v>0</v>
      </c>
      <c r="P1345" t="n">
        <v>398.37</v>
      </c>
    </row>
    <row r="1346">
      <c r="A1346" t="n">
        <v>70495</v>
      </c>
      <c r="B1346" t="n">
        <v>122</v>
      </c>
      <c r="C1346" t="inlineStr">
        <is>
          <t>Arcos</t>
        </is>
      </c>
      <c r="D1346" s="551" t="n">
        <v>46054</v>
      </c>
      <c r="E1346" t="n">
        <v>18185</v>
      </c>
      <c r="F1346" t="inlineStr">
        <is>
          <t>VODKA CIROC DE PINEAPPLE 750ML</t>
        </is>
      </c>
      <c r="G1346" t="n">
        <v>3438</v>
      </c>
      <c r="H1346" t="n">
        <v>2</v>
      </c>
      <c r="I1346" t="inlineStr">
        <is>
          <t>GR</t>
        </is>
      </c>
      <c r="J1346" t="inlineStr">
        <is>
          <t>BEBIDAS</t>
        </is>
      </c>
      <c r="K1346" t="inlineStr">
        <is>
          <t>01/2026</t>
        </is>
      </c>
      <c r="L1346" t="n">
        <v>0</v>
      </c>
      <c r="N1346" t="n">
        <v>0</v>
      </c>
      <c r="O1346" t="n">
        <v>0</v>
      </c>
      <c r="P1346" t="n">
        <v>395.22</v>
      </c>
    </row>
    <row r="1347">
      <c r="A1347" t="n">
        <v>70413</v>
      </c>
      <c r="B1347" t="n">
        <v>122</v>
      </c>
      <c r="C1347" t="inlineStr">
        <is>
          <t>Arcos</t>
        </is>
      </c>
      <c r="D1347" s="551" t="n">
        <v>46054</v>
      </c>
      <c r="E1347" t="n">
        <v>23082</v>
      </c>
      <c r="F1347" t="inlineStr">
        <is>
          <t>QUEIJO DE CABRA BOURSIN EM PASTA KG</t>
        </is>
      </c>
      <c r="G1347" t="n">
        <v>2763</v>
      </c>
      <c r="H1347" t="n">
        <v>5</v>
      </c>
      <c r="I1347" t="inlineStr">
        <is>
          <t>KG</t>
        </is>
      </c>
      <c r="J1347" t="inlineStr">
        <is>
          <t>ALIMENTOS</t>
        </is>
      </c>
      <c r="K1347" t="inlineStr">
        <is>
          <t>01/2026</t>
        </is>
      </c>
      <c r="L1347" t="n">
        <v>78.90000000000001</v>
      </c>
      <c r="M1347" s="551" t="n">
        <v>46048</v>
      </c>
      <c r="N1347" t="n">
        <v>78.90000000000001</v>
      </c>
      <c r="O1347" t="n">
        <v>78.90000000000001</v>
      </c>
      <c r="P1347" t="n">
        <v>394.5</v>
      </c>
    </row>
    <row r="1348">
      <c r="A1348" t="n">
        <v>70538</v>
      </c>
      <c r="B1348" t="n">
        <v>122</v>
      </c>
      <c r="C1348" t="inlineStr">
        <is>
          <t>Arcos</t>
        </is>
      </c>
      <c r="D1348" s="551" t="n">
        <v>46054</v>
      </c>
      <c r="E1348" t="n">
        <v>25645</v>
      </c>
      <c r="F1348" t="inlineStr">
        <is>
          <t>VINHO BRANCO GONZALES BYASS SOLERA 750ML</t>
        </is>
      </c>
      <c r="G1348" t="n">
        <v>6208</v>
      </c>
      <c r="H1348" t="n">
        <v>2</v>
      </c>
      <c r="I1348" t="inlineStr">
        <is>
          <t>GR</t>
        </is>
      </c>
      <c r="J1348" t="inlineStr">
        <is>
          <t>BEBIDAS</t>
        </is>
      </c>
      <c r="K1348" t="inlineStr">
        <is>
          <t>01/2026</t>
        </is>
      </c>
      <c r="L1348" t="n">
        <v>0</v>
      </c>
      <c r="N1348" t="n">
        <v>0</v>
      </c>
      <c r="O1348" t="n">
        <v>0</v>
      </c>
      <c r="P1348" t="n">
        <v>389.04</v>
      </c>
    </row>
    <row r="1349">
      <c r="A1349" t="n">
        <v>70403</v>
      </c>
      <c r="B1349" t="n">
        <v>122</v>
      </c>
      <c r="C1349" t="inlineStr">
        <is>
          <t>Arcos</t>
        </is>
      </c>
      <c r="D1349" s="551" t="n">
        <v>46054</v>
      </c>
      <c r="E1349" t="n">
        <v>25416</v>
      </c>
      <c r="F1349" t="inlineStr">
        <is>
          <t>LEITE DE AVEIA NUDE C/1L UN</t>
        </is>
      </c>
      <c r="G1349" t="n">
        <v>6098</v>
      </c>
      <c r="H1349" t="n">
        <v>26</v>
      </c>
      <c r="I1349" t="inlineStr">
        <is>
          <t>UN</t>
        </is>
      </c>
      <c r="J1349" t="inlineStr">
        <is>
          <t>ALIMENTOS</t>
        </is>
      </c>
      <c r="K1349" t="inlineStr">
        <is>
          <t>01/2026</t>
        </is>
      </c>
      <c r="L1349" t="n">
        <v>14.9</v>
      </c>
      <c r="M1349" s="551" t="n">
        <v>46048</v>
      </c>
      <c r="N1349" t="n">
        <v>14.9</v>
      </c>
      <c r="O1349" t="n">
        <v>14.9</v>
      </c>
      <c r="P1349" t="n">
        <v>387.4</v>
      </c>
    </row>
    <row r="1350">
      <c r="A1350" t="n">
        <v>70275</v>
      </c>
      <c r="B1350" t="n">
        <v>122</v>
      </c>
      <c r="C1350" t="inlineStr">
        <is>
          <t>Arcos</t>
        </is>
      </c>
      <c r="D1350" s="551" t="n">
        <v>46054</v>
      </c>
      <c r="E1350" t="n">
        <v>27438</v>
      </c>
      <c r="F1350" t="inlineStr">
        <is>
          <t>AZEITONA GR LA PASTINA VERDE INTEIRA  370GR</t>
        </is>
      </c>
      <c r="G1350" t="n">
        <v>7438</v>
      </c>
      <c r="H1350" t="n">
        <v>15</v>
      </c>
      <c r="I1350" t="inlineStr">
        <is>
          <t>UN</t>
        </is>
      </c>
      <c r="J1350" t="inlineStr">
        <is>
          <t>ALIMENTOS</t>
        </is>
      </c>
      <c r="K1350" t="inlineStr">
        <is>
          <t>01/2026</t>
        </is>
      </c>
      <c r="L1350" t="n">
        <v>0</v>
      </c>
      <c r="M1350" s="551" t="n">
        <v>45965</v>
      </c>
      <c r="N1350" t="n">
        <v>25.43</v>
      </c>
      <c r="O1350" t="n">
        <v>25.43</v>
      </c>
      <c r="P1350" t="n">
        <v>381.45</v>
      </c>
    </row>
    <row r="1351">
      <c r="A1351" t="n">
        <v>70423</v>
      </c>
      <c r="B1351" t="n">
        <v>122</v>
      </c>
      <c r="C1351" t="inlineStr">
        <is>
          <t>Arcos</t>
        </is>
      </c>
      <c r="D1351" s="551" t="n">
        <v>46054</v>
      </c>
      <c r="E1351" t="n">
        <v>24831</v>
      </c>
      <c r="F1351" t="inlineStr">
        <is>
          <t>ACIDO TARTARICO KG</t>
        </is>
      </c>
      <c r="G1351" t="n">
        <v>5780</v>
      </c>
      <c r="H1351" t="n">
        <v>3</v>
      </c>
      <c r="I1351" t="inlineStr">
        <is>
          <t>KG</t>
        </is>
      </c>
      <c r="J1351" t="inlineStr">
        <is>
          <t>ALIMENTOS</t>
        </is>
      </c>
      <c r="K1351" t="inlineStr">
        <is>
          <t>01/2026</t>
        </is>
      </c>
      <c r="L1351" t="n">
        <v>126</v>
      </c>
      <c r="M1351" s="551" t="n">
        <v>46041</v>
      </c>
      <c r="N1351" t="n">
        <v>126</v>
      </c>
      <c r="O1351" t="n">
        <v>126</v>
      </c>
      <c r="P1351" t="n">
        <v>378</v>
      </c>
    </row>
    <row r="1352">
      <c r="A1352" t="n">
        <v>70251</v>
      </c>
      <c r="B1352" t="n">
        <v>122</v>
      </c>
      <c r="C1352" t="inlineStr">
        <is>
          <t>Arcos</t>
        </is>
      </c>
      <c r="D1352" s="551" t="n">
        <v>46054</v>
      </c>
      <c r="E1352" t="n">
        <v>24952</v>
      </c>
      <c r="F1352" t="inlineStr">
        <is>
          <t>CHIPS DE BANANA KG</t>
        </is>
      </c>
      <c r="G1352" t="n">
        <v>5834</v>
      </c>
      <c r="H1352" t="n">
        <v>5</v>
      </c>
      <c r="I1352" t="inlineStr">
        <is>
          <t>KG</t>
        </is>
      </c>
      <c r="J1352" t="inlineStr">
        <is>
          <t>ALIMENTOS</t>
        </is>
      </c>
      <c r="K1352" t="inlineStr">
        <is>
          <t>01/2026</t>
        </is>
      </c>
      <c r="L1352" t="n">
        <v>0</v>
      </c>
      <c r="M1352" s="551" t="n">
        <v>45986</v>
      </c>
      <c r="N1352" t="n">
        <v>75.40000000000001</v>
      </c>
      <c r="O1352" t="n">
        <v>88.86</v>
      </c>
      <c r="P1352" t="n">
        <v>377</v>
      </c>
    </row>
    <row r="1353">
      <c r="A1353" t="n">
        <v>70470</v>
      </c>
      <c r="B1353" t="n">
        <v>122</v>
      </c>
      <c r="C1353" t="inlineStr">
        <is>
          <t>Arcos</t>
        </is>
      </c>
      <c r="D1353" s="551" t="n">
        <v>46054</v>
      </c>
      <c r="E1353" t="n">
        <v>26717</v>
      </c>
      <c r="F1353" t="inlineStr">
        <is>
          <t>LICOR SAN BASILE ALKERMES 30% 700ML</t>
        </is>
      </c>
      <c r="G1353" t="n">
        <v>6869</v>
      </c>
      <c r="H1353" t="n">
        <v>6</v>
      </c>
      <c r="I1353" t="inlineStr">
        <is>
          <t>GR</t>
        </is>
      </c>
      <c r="J1353" t="inlineStr">
        <is>
          <t>BEBIDAS</t>
        </is>
      </c>
      <c r="K1353" t="inlineStr">
        <is>
          <t>01/2026</t>
        </is>
      </c>
      <c r="L1353" t="n">
        <v>60.96</v>
      </c>
      <c r="M1353" s="551" t="n">
        <v>46036</v>
      </c>
      <c r="N1353" t="n">
        <v>60.96</v>
      </c>
      <c r="O1353" t="n">
        <v>60.96</v>
      </c>
      <c r="P1353" t="n">
        <v>365.76</v>
      </c>
    </row>
    <row r="1354">
      <c r="A1354" t="n">
        <v>70401</v>
      </c>
      <c r="B1354" t="n">
        <v>122</v>
      </c>
      <c r="C1354" t="inlineStr">
        <is>
          <t>Arcos</t>
        </is>
      </c>
      <c r="D1354" s="551" t="n">
        <v>46054</v>
      </c>
      <c r="E1354" t="n">
        <v>19439</v>
      </c>
      <c r="F1354" t="inlineStr">
        <is>
          <t>CREAM CHEESE DANUBIO C/1KG</t>
        </is>
      </c>
      <c r="G1354" t="n">
        <v>2756</v>
      </c>
      <c r="H1354" t="n">
        <v>11</v>
      </c>
      <c r="I1354" t="inlineStr">
        <is>
          <t>KG</t>
        </is>
      </c>
      <c r="J1354" t="inlineStr">
        <is>
          <t>ALIMENTOS</t>
        </is>
      </c>
      <c r="K1354" t="inlineStr">
        <is>
          <t>01/2026</t>
        </is>
      </c>
      <c r="L1354" t="n">
        <v>33.22</v>
      </c>
      <c r="M1354" s="551" t="n">
        <v>46049</v>
      </c>
      <c r="N1354" t="n">
        <v>33.38</v>
      </c>
      <c r="O1354" t="n">
        <v>33.38</v>
      </c>
      <c r="P1354" t="n">
        <v>365.42</v>
      </c>
    </row>
    <row r="1355">
      <c r="A1355" t="n">
        <v>70248</v>
      </c>
      <c r="B1355" t="n">
        <v>122</v>
      </c>
      <c r="C1355" t="inlineStr">
        <is>
          <t>Arcos</t>
        </is>
      </c>
      <c r="D1355" s="551" t="n">
        <v>46054</v>
      </c>
      <c r="E1355" t="n">
        <v>26588</v>
      </c>
      <c r="F1355" t="inlineStr">
        <is>
          <t>LONZA FATIADO JAIS KG</t>
        </is>
      </c>
      <c r="G1355" t="n">
        <v>6804</v>
      </c>
      <c r="H1355" t="n">
        <v>1.6</v>
      </c>
      <c r="I1355" t="inlineStr">
        <is>
          <t>KG</t>
        </is>
      </c>
      <c r="J1355" t="inlineStr">
        <is>
          <t>ALIMENTOS</t>
        </is>
      </c>
      <c r="K1355" t="inlineStr">
        <is>
          <t>01/2026</t>
        </is>
      </c>
      <c r="L1355" t="n">
        <v>228</v>
      </c>
      <c r="M1355" s="551" t="n">
        <v>46048</v>
      </c>
      <c r="N1355" t="n">
        <v>228</v>
      </c>
      <c r="O1355" t="n">
        <v>228</v>
      </c>
      <c r="P1355" t="n">
        <v>364.8</v>
      </c>
    </row>
    <row r="1356">
      <c r="A1356" t="n">
        <v>70296</v>
      </c>
      <c r="B1356" t="n">
        <v>122</v>
      </c>
      <c r="C1356" t="inlineStr">
        <is>
          <t>Arcos</t>
        </is>
      </c>
      <c r="D1356" s="551" t="n">
        <v>46054</v>
      </c>
      <c r="E1356" t="n">
        <v>20689</v>
      </c>
      <c r="F1356" t="inlineStr">
        <is>
          <t>CREME DE LEITE FRESCO QUATA C/1,01LT</t>
        </is>
      </c>
      <c r="G1356" t="n">
        <v>2105</v>
      </c>
      <c r="H1356" t="n">
        <v>10</v>
      </c>
      <c r="I1356" t="inlineStr">
        <is>
          <t>UN</t>
        </is>
      </c>
      <c r="J1356" t="inlineStr">
        <is>
          <t>ALIMENTOS</t>
        </is>
      </c>
      <c r="K1356" t="inlineStr">
        <is>
          <t>01/2026</t>
        </is>
      </c>
      <c r="L1356" t="n">
        <v>36.33</v>
      </c>
      <c r="M1356" s="551" t="n">
        <v>46049</v>
      </c>
      <c r="N1356" t="n">
        <v>34.9</v>
      </c>
      <c r="O1356" t="n">
        <v>34.57</v>
      </c>
      <c r="P1356" t="n">
        <v>363.3</v>
      </c>
    </row>
    <row r="1357">
      <c r="A1357" t="n">
        <v>70382</v>
      </c>
      <c r="B1357" t="n">
        <v>122</v>
      </c>
      <c r="C1357" t="inlineStr">
        <is>
          <t>Arcos</t>
        </is>
      </c>
      <c r="D1357" s="551" t="n">
        <v>46054</v>
      </c>
      <c r="E1357" t="n">
        <v>23095</v>
      </c>
      <c r="F1357" t="inlineStr">
        <is>
          <t>OVO CAIPIRA UN</t>
        </is>
      </c>
      <c r="G1357" t="n">
        <v>2754</v>
      </c>
      <c r="H1357" t="n">
        <v>380</v>
      </c>
      <c r="I1357" t="inlineStr">
        <is>
          <t>UN</t>
        </is>
      </c>
      <c r="J1357" t="inlineStr">
        <is>
          <t>ALIMENTOS</t>
        </is>
      </c>
      <c r="K1357" t="inlineStr">
        <is>
          <t>01/2026</t>
        </is>
      </c>
      <c r="L1357" t="n">
        <v>0.9399999999999999</v>
      </c>
      <c r="M1357" s="551" t="n">
        <v>46052</v>
      </c>
      <c r="N1357" t="n">
        <v>0.9399999999999999</v>
      </c>
      <c r="O1357" t="n">
        <v>0.9399999999999999</v>
      </c>
      <c r="P1357" t="n">
        <v>357.2</v>
      </c>
    </row>
    <row r="1358">
      <c r="A1358" t="n">
        <v>70448</v>
      </c>
      <c r="B1358" t="n">
        <v>122</v>
      </c>
      <c r="C1358" t="inlineStr">
        <is>
          <t>Arcos</t>
        </is>
      </c>
      <c r="D1358" s="551" t="n">
        <v>46054</v>
      </c>
      <c r="E1358" t="n">
        <v>25156</v>
      </c>
      <c r="F1358" t="inlineStr">
        <is>
          <t>CACHACA FAMIGERADA CARVALHO OURO 750ML</t>
        </is>
      </c>
      <c r="G1358" t="n">
        <v>5926</v>
      </c>
      <c r="H1358" t="n">
        <v>5.39</v>
      </c>
      <c r="I1358" t="inlineStr">
        <is>
          <t>GR</t>
        </is>
      </c>
      <c r="J1358" t="inlineStr">
        <is>
          <t>BEBIDAS</t>
        </is>
      </c>
      <c r="K1358" t="inlineStr">
        <is>
          <t>01/2026</t>
        </is>
      </c>
      <c r="L1358" t="n">
        <v>0</v>
      </c>
      <c r="M1358" s="551" t="n">
        <v>45986</v>
      </c>
      <c r="N1358" t="n">
        <v>65</v>
      </c>
      <c r="O1358" t="n">
        <v>65</v>
      </c>
      <c r="P1358" t="n">
        <v>350.35</v>
      </c>
    </row>
    <row r="1359">
      <c r="A1359" t="n">
        <v>70249</v>
      </c>
      <c r="B1359" t="n">
        <v>122</v>
      </c>
      <c r="C1359" t="inlineStr">
        <is>
          <t>Arcos</t>
        </is>
      </c>
      <c r="D1359" s="551" t="n">
        <v>46054</v>
      </c>
      <c r="E1359" t="n">
        <v>24986</v>
      </c>
      <c r="F1359" t="inlineStr">
        <is>
          <t>SORVETE DE MARACUJA ARTE GELATE C/3,8KG</t>
        </is>
      </c>
      <c r="G1359" t="n">
        <v>5852</v>
      </c>
      <c r="H1359" t="n">
        <v>2</v>
      </c>
      <c r="I1359" t="inlineStr">
        <is>
          <t>PT</t>
        </is>
      </c>
      <c r="J1359" t="inlineStr">
        <is>
          <t>ALIMENTOS</t>
        </is>
      </c>
      <c r="K1359" t="inlineStr">
        <is>
          <t>01/2026</t>
        </is>
      </c>
      <c r="L1359" t="n">
        <v>171.6</v>
      </c>
      <c r="M1359" s="551" t="n">
        <v>46028</v>
      </c>
      <c r="N1359" t="n">
        <v>171.6</v>
      </c>
      <c r="O1359" t="n">
        <v>171.6</v>
      </c>
      <c r="P1359" t="n">
        <v>343.2</v>
      </c>
    </row>
    <row r="1360">
      <c r="A1360" t="n">
        <v>70264</v>
      </c>
      <c r="B1360" t="n">
        <v>122</v>
      </c>
      <c r="C1360" t="inlineStr">
        <is>
          <t>Arcos</t>
        </is>
      </c>
      <c r="D1360" s="551" t="n">
        <v>46054</v>
      </c>
      <c r="E1360" t="n">
        <v>20358</v>
      </c>
      <c r="F1360" t="inlineStr">
        <is>
          <t>FARINHA PANKO ROMARIZ C/1KG</t>
        </is>
      </c>
      <c r="G1360" t="n">
        <v>2200</v>
      </c>
      <c r="H1360" t="n">
        <v>24</v>
      </c>
      <c r="I1360" t="inlineStr">
        <is>
          <t>PC</t>
        </is>
      </c>
      <c r="J1360" t="inlineStr">
        <is>
          <t>ALIMENTOS</t>
        </is>
      </c>
      <c r="K1360" t="inlineStr">
        <is>
          <t>01/2026</t>
        </is>
      </c>
      <c r="L1360" t="n">
        <v>14.28</v>
      </c>
      <c r="M1360" s="551" t="n">
        <v>46048</v>
      </c>
      <c r="N1360" t="n">
        <v>14.24</v>
      </c>
      <c r="O1360" t="n">
        <v>14.24</v>
      </c>
      <c r="P1360" t="n">
        <v>342.72</v>
      </c>
    </row>
    <row r="1361">
      <c r="A1361" t="n">
        <v>70474</v>
      </c>
      <c r="B1361" t="n">
        <v>122</v>
      </c>
      <c r="C1361" t="inlineStr">
        <is>
          <t>Arcos</t>
        </is>
      </c>
      <c r="D1361" s="551" t="n">
        <v>46054</v>
      </c>
      <c r="E1361" t="n">
        <v>18275</v>
      </c>
      <c r="F1361" t="inlineStr">
        <is>
          <t>RUM BACARDI 4 ANOS 750ML</t>
        </is>
      </c>
      <c r="G1361" t="n">
        <v>3355</v>
      </c>
      <c r="H1361" t="n">
        <v>3.68</v>
      </c>
      <c r="I1361" t="inlineStr">
        <is>
          <t>GR</t>
        </is>
      </c>
      <c r="J1361" t="inlineStr">
        <is>
          <t>BEBIDAS</t>
        </is>
      </c>
      <c r="K1361" t="inlineStr">
        <is>
          <t>01/2026</t>
        </is>
      </c>
      <c r="L1361" t="n">
        <v>92.38</v>
      </c>
      <c r="M1361" s="551" t="n">
        <v>46035</v>
      </c>
      <c r="N1361" t="n">
        <v>92.38</v>
      </c>
      <c r="O1361" t="n">
        <v>92.38</v>
      </c>
      <c r="P1361" t="n">
        <v>339.96</v>
      </c>
    </row>
    <row r="1362">
      <c r="A1362" t="n">
        <v>70507</v>
      </c>
      <c r="B1362" t="n">
        <v>122</v>
      </c>
      <c r="C1362" t="inlineStr">
        <is>
          <t>Arcos</t>
        </is>
      </c>
      <c r="D1362" s="551" t="n">
        <v>46054</v>
      </c>
      <c r="E1362" t="n">
        <v>18138</v>
      </c>
      <c r="F1362" t="inlineStr">
        <is>
          <t>WHISKY GLENFIDDICH 15 ANOS 750ML</t>
        </is>
      </c>
      <c r="G1362" t="n">
        <v>3480</v>
      </c>
      <c r="H1362" t="n">
        <v>0.62</v>
      </c>
      <c r="I1362" t="inlineStr">
        <is>
          <t>GR</t>
        </is>
      </c>
      <c r="J1362" t="inlineStr">
        <is>
          <t>BEBIDAS</t>
        </is>
      </c>
      <c r="K1362" t="inlineStr">
        <is>
          <t>01/2026</t>
        </is>
      </c>
      <c r="L1362" t="n">
        <v>0</v>
      </c>
      <c r="M1362" s="551" t="n">
        <v>45811</v>
      </c>
      <c r="N1362" t="n">
        <v>545.01</v>
      </c>
      <c r="O1362" t="n">
        <v>545.01</v>
      </c>
      <c r="P1362" t="n">
        <v>337.91</v>
      </c>
    </row>
    <row r="1363">
      <c r="A1363" t="n">
        <v>70430</v>
      </c>
      <c r="B1363" t="n">
        <v>122</v>
      </c>
      <c r="C1363" t="inlineStr">
        <is>
          <t>Arcos</t>
        </is>
      </c>
      <c r="D1363" s="551" t="n">
        <v>46054</v>
      </c>
      <c r="E1363" t="n">
        <v>19017</v>
      </c>
      <c r="F1363" t="inlineStr">
        <is>
          <t>FILE DE FRANGO KG</t>
        </is>
      </c>
      <c r="G1363" t="n">
        <v>2893</v>
      </c>
      <c r="H1363" t="n">
        <v>20</v>
      </c>
      <c r="I1363" t="inlineStr">
        <is>
          <t>KG</t>
        </is>
      </c>
      <c r="J1363" t="inlineStr">
        <is>
          <t>ALIMENTOS</t>
        </is>
      </c>
      <c r="K1363" t="inlineStr">
        <is>
          <t>01/2026</t>
        </is>
      </c>
      <c r="L1363" t="n">
        <v>16.88</v>
      </c>
      <c r="M1363" s="551" t="n">
        <v>46050</v>
      </c>
      <c r="N1363" t="n">
        <v>15.9</v>
      </c>
      <c r="O1363" t="n">
        <v>14.99</v>
      </c>
      <c r="P1363" t="n">
        <v>337.6</v>
      </c>
    </row>
    <row r="1364">
      <c r="A1364" t="n">
        <v>70412</v>
      </c>
      <c r="B1364" t="n">
        <v>122</v>
      </c>
      <c r="C1364" t="inlineStr">
        <is>
          <t>Arcos</t>
        </is>
      </c>
      <c r="D1364" s="551" t="n">
        <v>46054</v>
      </c>
      <c r="E1364" t="n">
        <v>19356</v>
      </c>
      <c r="F1364" t="inlineStr">
        <is>
          <t>QUEIJO COALHO QUATA KG</t>
        </is>
      </c>
      <c r="G1364" t="n">
        <v>2768</v>
      </c>
      <c r="H1364" t="n">
        <v>6</v>
      </c>
      <c r="I1364" t="inlineStr">
        <is>
          <t>KG</t>
        </is>
      </c>
      <c r="J1364" t="inlineStr">
        <is>
          <t>ALIMENTOS</t>
        </is>
      </c>
      <c r="K1364" t="inlineStr">
        <is>
          <t>01/2026</t>
        </is>
      </c>
      <c r="L1364" t="n">
        <v>55.5</v>
      </c>
      <c r="M1364" s="551" t="n">
        <v>46049</v>
      </c>
      <c r="N1364" t="n">
        <v>55.5</v>
      </c>
      <c r="O1364" t="n">
        <v>55.5</v>
      </c>
      <c r="P1364" t="n">
        <v>333</v>
      </c>
    </row>
    <row r="1365">
      <c r="A1365" t="n">
        <v>70555</v>
      </c>
      <c r="B1365" t="n">
        <v>122</v>
      </c>
      <c r="C1365" t="inlineStr">
        <is>
          <t>Arcos</t>
        </is>
      </c>
      <c r="D1365" s="551" t="n">
        <v>46054</v>
      </c>
      <c r="E1365" t="n">
        <v>20349</v>
      </c>
      <c r="F1365" t="inlineStr">
        <is>
          <t>POLENTA PRE COZIDA DIVELLA 500G</t>
        </is>
      </c>
      <c r="G1365" t="n">
        <v>2205</v>
      </c>
      <c r="H1365" t="n">
        <v>26</v>
      </c>
      <c r="I1365" t="inlineStr">
        <is>
          <t>PC</t>
        </is>
      </c>
      <c r="J1365" t="inlineStr">
        <is>
          <t>ALIMENTOS</t>
        </is>
      </c>
      <c r="K1365" t="inlineStr">
        <is>
          <t>01/2026</t>
        </is>
      </c>
      <c r="L1365" t="n">
        <v>12.78</v>
      </c>
      <c r="M1365" s="551" t="n">
        <v>46043</v>
      </c>
      <c r="N1365" t="n">
        <v>12.78</v>
      </c>
      <c r="O1365" t="n">
        <v>12.75</v>
      </c>
      <c r="P1365" t="n">
        <v>332.28</v>
      </c>
    </row>
    <row r="1366">
      <c r="A1366" t="n">
        <v>70408</v>
      </c>
      <c r="B1366" t="n">
        <v>122</v>
      </c>
      <c r="C1366" t="inlineStr">
        <is>
          <t>Arcos</t>
        </is>
      </c>
      <c r="D1366" s="551" t="n">
        <v>46054</v>
      </c>
      <c r="E1366" t="n">
        <v>19405</v>
      </c>
      <c r="F1366" t="inlineStr">
        <is>
          <t>MANTEIGA S/ SAL TRES MARIAS 5KG</t>
        </is>
      </c>
      <c r="G1366" t="n">
        <v>2761</v>
      </c>
      <c r="H1366" t="n">
        <v>2</v>
      </c>
      <c r="I1366" t="inlineStr">
        <is>
          <t>KG</t>
        </is>
      </c>
      <c r="J1366" t="inlineStr">
        <is>
          <t>ALIMENTOS</t>
        </is>
      </c>
      <c r="K1366" t="inlineStr">
        <is>
          <t>01/2026</t>
        </is>
      </c>
      <c r="L1366" t="n">
        <v>165.9</v>
      </c>
      <c r="M1366" s="551" t="n">
        <v>46036</v>
      </c>
      <c r="N1366" t="n">
        <v>165.9</v>
      </c>
      <c r="O1366" t="n">
        <v>151.9</v>
      </c>
      <c r="P1366" t="n">
        <v>331.8</v>
      </c>
    </row>
    <row r="1367">
      <c r="A1367" t="n">
        <v>70466</v>
      </c>
      <c r="B1367" t="n">
        <v>122</v>
      </c>
      <c r="C1367" t="inlineStr">
        <is>
          <t>Arcos</t>
        </is>
      </c>
      <c r="D1367" s="551" t="n">
        <v>46054</v>
      </c>
      <c r="E1367" t="n">
        <v>18313</v>
      </c>
      <c r="F1367" t="inlineStr">
        <is>
          <t>LICOR DRAMBUIE 750ML</t>
        </is>
      </c>
      <c r="G1367" t="n">
        <v>3320</v>
      </c>
      <c r="H1367" t="n">
        <v>2.24</v>
      </c>
      <c r="I1367" t="inlineStr">
        <is>
          <t>GR</t>
        </is>
      </c>
      <c r="J1367" t="inlineStr">
        <is>
          <t>BEBIDAS</t>
        </is>
      </c>
      <c r="K1367" t="inlineStr">
        <is>
          <t>01/2026</t>
        </is>
      </c>
      <c r="L1367" t="n">
        <v>0</v>
      </c>
      <c r="M1367" s="551" t="n">
        <v>45978</v>
      </c>
      <c r="N1367" t="n">
        <v>143</v>
      </c>
      <c r="O1367" t="n">
        <v>115.7</v>
      </c>
      <c r="P1367" t="n">
        <v>320.32</v>
      </c>
    </row>
    <row r="1368">
      <c r="A1368" t="n">
        <v>70262</v>
      </c>
      <c r="B1368" t="n">
        <v>122</v>
      </c>
      <c r="C1368" t="inlineStr">
        <is>
          <t>Arcos</t>
        </is>
      </c>
      <c r="D1368" s="551" t="n">
        <v>46054</v>
      </c>
      <c r="E1368" t="n">
        <v>21010</v>
      </c>
      <c r="F1368" t="inlineStr">
        <is>
          <t>OLEO DE CANOLA SAUDE C/900ML</t>
        </is>
      </c>
      <c r="G1368" t="n">
        <v>2006</v>
      </c>
      <c r="H1368" t="n">
        <v>26</v>
      </c>
      <c r="I1368" t="inlineStr">
        <is>
          <t>FR</t>
        </is>
      </c>
      <c r="J1368" t="inlineStr">
        <is>
          <t>ALIMENTOS</t>
        </is>
      </c>
      <c r="K1368" t="inlineStr">
        <is>
          <t>01/2026</t>
        </is>
      </c>
      <c r="L1368" t="n">
        <v>12.3</v>
      </c>
      <c r="M1368" s="551" t="n">
        <v>46048</v>
      </c>
      <c r="N1368" t="n">
        <v>12.28</v>
      </c>
      <c r="O1368" t="n">
        <v>12.28</v>
      </c>
      <c r="P1368" t="n">
        <v>319.8</v>
      </c>
    </row>
    <row r="1369">
      <c r="A1369" t="n">
        <v>70460</v>
      </c>
      <c r="B1369" t="n">
        <v>122</v>
      </c>
      <c r="C1369" t="inlineStr">
        <is>
          <t>Arcos</t>
        </is>
      </c>
      <c r="D1369" s="551" t="n">
        <v>46054</v>
      </c>
      <c r="E1369" t="n">
        <v>24704</v>
      </c>
      <c r="F1369" t="inlineStr">
        <is>
          <t>LICOR AJIWAI UMESHU 2L</t>
        </is>
      </c>
      <c r="G1369" t="n">
        <v>5722</v>
      </c>
      <c r="H1369" t="n">
        <v>2</v>
      </c>
      <c r="I1369" t="inlineStr">
        <is>
          <t>GR</t>
        </is>
      </c>
      <c r="J1369" t="inlineStr">
        <is>
          <t>BEBIDAS</t>
        </is>
      </c>
      <c r="K1369" t="inlineStr">
        <is>
          <t>01/2026</t>
        </is>
      </c>
      <c r="L1369" t="n">
        <v>0</v>
      </c>
      <c r="M1369" s="551" t="n">
        <v>45615</v>
      </c>
      <c r="N1369" t="n">
        <v>159.9</v>
      </c>
      <c r="O1369" t="n">
        <v>159.9</v>
      </c>
      <c r="P1369" t="n">
        <v>319.8</v>
      </c>
    </row>
    <row r="1370">
      <c r="A1370" t="n">
        <v>70328</v>
      </c>
      <c r="B1370" t="n">
        <v>122</v>
      </c>
      <c r="C1370" t="inlineStr">
        <is>
          <t>Arcos</t>
        </is>
      </c>
      <c r="D1370" s="551" t="n">
        <v>46054</v>
      </c>
      <c r="E1370" t="n">
        <v>20645</v>
      </c>
      <c r="F1370" t="inlineStr">
        <is>
          <t>MILHO VERDE QUERO C/2KG</t>
        </is>
      </c>
      <c r="G1370" t="n">
        <v>2113</v>
      </c>
      <c r="H1370" t="n">
        <v>14</v>
      </c>
      <c r="I1370" t="inlineStr">
        <is>
          <t>LT</t>
        </is>
      </c>
      <c r="J1370" t="inlineStr">
        <is>
          <t>ALIMENTOS</t>
        </is>
      </c>
      <c r="K1370" t="inlineStr">
        <is>
          <t>01/2026</t>
        </is>
      </c>
      <c r="L1370" t="n">
        <v>22.6</v>
      </c>
      <c r="M1370" s="551" t="n">
        <v>46048</v>
      </c>
      <c r="N1370" t="n">
        <v>22.6</v>
      </c>
      <c r="O1370" t="n">
        <v>22.6</v>
      </c>
      <c r="P1370" t="n">
        <v>316.4</v>
      </c>
    </row>
    <row r="1371">
      <c r="A1371" t="n">
        <v>70537</v>
      </c>
      <c r="B1371" t="n">
        <v>122</v>
      </c>
      <c r="C1371" t="inlineStr">
        <is>
          <t>Arcos</t>
        </is>
      </c>
      <c r="D1371" s="551" t="n">
        <v>46054</v>
      </c>
      <c r="E1371" t="n">
        <v>17800</v>
      </c>
      <c r="F1371" t="inlineStr">
        <is>
          <t>VINHO BRANCO ALMADEN RIESLING 750ML</t>
        </is>
      </c>
      <c r="G1371" t="n">
        <v>3745</v>
      </c>
      <c r="H1371" t="n">
        <v>12</v>
      </c>
      <c r="I1371" t="inlineStr">
        <is>
          <t>GR</t>
        </is>
      </c>
      <c r="J1371" t="inlineStr">
        <is>
          <t>BEBIDAS</t>
        </is>
      </c>
      <c r="K1371" t="inlineStr">
        <is>
          <t>01/2026</t>
        </is>
      </c>
      <c r="L1371" t="n">
        <v>24.96</v>
      </c>
      <c r="M1371" s="551" t="n">
        <v>46050</v>
      </c>
      <c r="N1371" t="n">
        <v>24.34</v>
      </c>
      <c r="O1371" t="n">
        <v>24.34</v>
      </c>
      <c r="P1371" t="n">
        <v>299.52</v>
      </c>
    </row>
    <row r="1372">
      <c r="A1372" t="n">
        <v>70515</v>
      </c>
      <c r="B1372" t="n">
        <v>122</v>
      </c>
      <c r="C1372" t="inlineStr">
        <is>
          <t>Arcos</t>
        </is>
      </c>
      <c r="D1372" s="551" t="n">
        <v>46054</v>
      </c>
      <c r="E1372" t="n">
        <v>18103</v>
      </c>
      <c r="F1372" t="inlineStr">
        <is>
          <t>WHISKY MAKERS MARK BOURBON 750ML</t>
        </is>
      </c>
      <c r="G1372" t="n">
        <v>3508</v>
      </c>
      <c r="H1372" t="n">
        <v>2</v>
      </c>
      <c r="I1372" t="inlineStr">
        <is>
          <t>GR</t>
        </is>
      </c>
      <c r="J1372" t="inlineStr">
        <is>
          <t>BEBIDAS</t>
        </is>
      </c>
      <c r="K1372" t="inlineStr">
        <is>
          <t>01/2026</t>
        </is>
      </c>
      <c r="L1372" t="n">
        <v>0</v>
      </c>
      <c r="M1372" s="551" t="n">
        <v>45917</v>
      </c>
      <c r="N1372" t="n">
        <v>148.97</v>
      </c>
      <c r="O1372" t="n">
        <v>134.99</v>
      </c>
      <c r="P1372" t="n">
        <v>297.94</v>
      </c>
    </row>
    <row r="1373">
      <c r="A1373" t="n">
        <v>70342</v>
      </c>
      <c r="B1373" t="n">
        <v>122</v>
      </c>
      <c r="C1373" t="inlineStr">
        <is>
          <t>Arcos</t>
        </is>
      </c>
      <c r="D1373" s="551" t="n">
        <v>46054</v>
      </c>
      <c r="E1373" t="n">
        <v>20488</v>
      </c>
      <c r="F1373" t="inlineStr">
        <is>
          <t>PRESUNTO COZIDO MAGRO SADIA KG</t>
        </is>
      </c>
      <c r="G1373" t="n">
        <v>2157</v>
      </c>
      <c r="H1373" t="n">
        <v>10.5</v>
      </c>
      <c r="I1373" t="inlineStr">
        <is>
          <t>KG</t>
        </is>
      </c>
      <c r="J1373" t="inlineStr">
        <is>
          <t>ALIMENTOS</t>
        </is>
      </c>
      <c r="K1373" t="inlineStr">
        <is>
          <t>01/2026</t>
        </is>
      </c>
      <c r="L1373" t="n">
        <v>0</v>
      </c>
      <c r="M1373" s="551" t="n">
        <v>45978</v>
      </c>
      <c r="N1373" t="n">
        <v>28.35</v>
      </c>
      <c r="O1373" t="n">
        <v>28.95</v>
      </c>
      <c r="P1373" t="n">
        <v>297.68</v>
      </c>
    </row>
    <row r="1374">
      <c r="A1374" t="n">
        <v>70252</v>
      </c>
      <c r="B1374" t="n">
        <v>122</v>
      </c>
      <c r="C1374" t="inlineStr">
        <is>
          <t>Arcos</t>
        </is>
      </c>
      <c r="D1374" s="551" t="n">
        <v>46054</v>
      </c>
      <c r="E1374" t="n">
        <v>24712</v>
      </c>
      <c r="F1374" t="inlineStr">
        <is>
          <t>VERMOUTH DOLIN ROUGE 750ML</t>
        </is>
      </c>
      <c r="G1374" t="n">
        <v>5726</v>
      </c>
      <c r="H1374" t="n">
        <v>2</v>
      </c>
      <c r="I1374" t="inlineStr">
        <is>
          <t>GR</t>
        </is>
      </c>
      <c r="J1374" t="inlineStr">
        <is>
          <t>ALIMENTOS</t>
        </is>
      </c>
      <c r="K1374" t="inlineStr">
        <is>
          <t>01/2026</t>
        </is>
      </c>
      <c r="L1374" t="n">
        <v>0</v>
      </c>
      <c r="M1374" s="551" t="n">
        <v>45728</v>
      </c>
      <c r="N1374" t="n">
        <v>145.6</v>
      </c>
      <c r="O1374" t="n">
        <v>145.6</v>
      </c>
      <c r="P1374" t="n">
        <v>291.2</v>
      </c>
    </row>
    <row r="1375">
      <c r="A1375" t="n">
        <v>70250</v>
      </c>
      <c r="B1375" t="n">
        <v>122</v>
      </c>
      <c r="C1375" t="inlineStr">
        <is>
          <t>Arcos</t>
        </is>
      </c>
      <c r="D1375" s="551" t="n">
        <v>46054</v>
      </c>
      <c r="E1375" t="n">
        <v>21159</v>
      </c>
      <c r="F1375" t="inlineStr">
        <is>
          <t>SORVETE DE NATA ARTE GELATI C/3,8KG</t>
        </is>
      </c>
      <c r="G1375" t="n">
        <v>1946</v>
      </c>
      <c r="H1375" t="n">
        <v>2</v>
      </c>
      <c r="I1375" t="inlineStr">
        <is>
          <t>PT</t>
        </is>
      </c>
      <c r="J1375" t="inlineStr">
        <is>
          <t>ALIMENTOS</t>
        </is>
      </c>
      <c r="K1375" t="inlineStr">
        <is>
          <t>01/2026</t>
        </is>
      </c>
      <c r="L1375" t="n">
        <v>0</v>
      </c>
      <c r="M1375" s="551" t="n">
        <v>45995</v>
      </c>
      <c r="N1375" t="n">
        <v>144.4</v>
      </c>
      <c r="O1375" t="n">
        <v>144.4</v>
      </c>
      <c r="P1375" t="n">
        <v>288.8</v>
      </c>
    </row>
    <row r="1376">
      <c r="A1376" t="n">
        <v>70557</v>
      </c>
      <c r="B1376" t="n">
        <v>122</v>
      </c>
      <c r="C1376" t="inlineStr">
        <is>
          <t>Arcos</t>
        </is>
      </c>
      <c r="D1376" s="551" t="n">
        <v>46054</v>
      </c>
      <c r="E1376" t="n">
        <v>25315</v>
      </c>
      <c r="F1376" t="inlineStr">
        <is>
          <t>ALGA MARINHA YAKI SUSHI NORI C/280G</t>
        </is>
      </c>
      <c r="G1376" t="n">
        <v>2306</v>
      </c>
      <c r="H1376" t="n">
        <v>9</v>
      </c>
      <c r="I1376" t="inlineStr">
        <is>
          <t>PC</t>
        </is>
      </c>
      <c r="J1376" t="inlineStr">
        <is>
          <t>ALIMENTOS</t>
        </is>
      </c>
      <c r="K1376" t="inlineStr">
        <is>
          <t>01/2026</t>
        </is>
      </c>
      <c r="L1376" t="n">
        <v>31.9</v>
      </c>
      <c r="M1376" s="551" t="n">
        <v>46049</v>
      </c>
      <c r="N1376" t="n">
        <v>31.9</v>
      </c>
      <c r="O1376" t="n">
        <v>31.9</v>
      </c>
      <c r="P1376" t="n">
        <v>287.1</v>
      </c>
    </row>
    <row r="1377">
      <c r="A1377" t="n">
        <v>70301</v>
      </c>
      <c r="B1377" t="n">
        <v>122</v>
      </c>
      <c r="C1377" t="inlineStr">
        <is>
          <t>Arcos</t>
        </is>
      </c>
      <c r="D1377" s="551" t="n">
        <v>46054</v>
      </c>
      <c r="E1377" t="n">
        <v>20672</v>
      </c>
      <c r="F1377" t="inlineStr">
        <is>
          <t>EXTRATO DE TOMATE ELEFANTE C/1,7KG</t>
        </is>
      </c>
      <c r="G1377" t="n">
        <v>2107</v>
      </c>
      <c r="H1377" t="n">
        <v>9</v>
      </c>
      <c r="I1377" t="inlineStr">
        <is>
          <t>PC</t>
        </is>
      </c>
      <c r="J1377" t="inlineStr">
        <is>
          <t>ALIMENTOS</t>
        </is>
      </c>
      <c r="K1377" t="inlineStr">
        <is>
          <t>01/2026</t>
        </is>
      </c>
      <c r="L1377" t="n">
        <v>30.17</v>
      </c>
      <c r="M1377" s="551" t="n">
        <v>46048</v>
      </c>
      <c r="N1377" t="n">
        <v>30.17</v>
      </c>
      <c r="O1377" t="n">
        <v>30.22</v>
      </c>
      <c r="P1377" t="n">
        <v>271.53</v>
      </c>
    </row>
    <row r="1378">
      <c r="A1378" t="n">
        <v>70468</v>
      </c>
      <c r="B1378" t="n">
        <v>122</v>
      </c>
      <c r="C1378" t="inlineStr">
        <is>
          <t>Arcos</t>
        </is>
      </c>
      <c r="D1378" s="551" t="n">
        <v>46054</v>
      </c>
      <c r="E1378" t="n">
        <v>18308</v>
      </c>
      <c r="F1378" t="inlineStr">
        <is>
          <t>LICOR LUXARDO BITTER BIANCO 750ML</t>
        </is>
      </c>
      <c r="G1378" t="n">
        <v>3325</v>
      </c>
      <c r="H1378" t="n">
        <v>4.75</v>
      </c>
      <c r="I1378" t="inlineStr">
        <is>
          <t>UN</t>
        </is>
      </c>
      <c r="J1378" t="inlineStr">
        <is>
          <t>BEBIDAS</t>
        </is>
      </c>
      <c r="K1378" t="inlineStr">
        <is>
          <t>01/2026</t>
        </is>
      </c>
      <c r="L1378" t="n">
        <v>0</v>
      </c>
      <c r="N1378" t="n">
        <v>0</v>
      </c>
      <c r="O1378" t="n">
        <v>0</v>
      </c>
      <c r="P1378" t="n">
        <v>270.75</v>
      </c>
    </row>
    <row r="1379">
      <c r="A1379" t="n">
        <v>70416</v>
      </c>
      <c r="B1379" t="n">
        <v>122</v>
      </c>
      <c r="C1379" t="inlineStr">
        <is>
          <t>Arcos</t>
        </is>
      </c>
      <c r="D1379" s="551" t="n">
        <v>46054</v>
      </c>
      <c r="E1379" t="n">
        <v>19324</v>
      </c>
      <c r="F1379" t="inlineStr">
        <is>
          <t>QUEIJO MUSSARELA TRES MARIAS KG</t>
        </is>
      </c>
      <c r="G1379" t="n">
        <v>2773</v>
      </c>
      <c r="H1379" t="n">
        <v>8</v>
      </c>
      <c r="I1379" t="inlineStr">
        <is>
          <t>KG</t>
        </is>
      </c>
      <c r="J1379" t="inlineStr">
        <is>
          <t>ALIMENTOS</t>
        </is>
      </c>
      <c r="K1379" t="inlineStr">
        <is>
          <t>01/2026</t>
        </is>
      </c>
      <c r="L1379" t="n">
        <v>33.56</v>
      </c>
      <c r="M1379" s="551" t="n">
        <v>46049</v>
      </c>
      <c r="N1379" t="n">
        <v>33.8</v>
      </c>
      <c r="O1379" t="n">
        <v>29.67</v>
      </c>
      <c r="P1379" t="n">
        <v>268.48</v>
      </c>
    </row>
    <row r="1380">
      <c r="A1380" t="n">
        <v>70449</v>
      </c>
      <c r="B1380" t="n">
        <v>122</v>
      </c>
      <c r="C1380" t="inlineStr">
        <is>
          <t>Arcos</t>
        </is>
      </c>
      <c r="D1380" s="551" t="n">
        <v>46054</v>
      </c>
      <c r="E1380" t="n">
        <v>25152</v>
      </c>
      <c r="F1380" t="inlineStr">
        <is>
          <t>CACHACA FAMIGERADA JEQUITIBA ROSA 750ML</t>
        </is>
      </c>
      <c r="G1380" t="n">
        <v>5924</v>
      </c>
      <c r="H1380" t="n">
        <v>4.11</v>
      </c>
      <c r="I1380" t="inlineStr">
        <is>
          <t>GR</t>
        </is>
      </c>
      <c r="J1380" t="inlineStr">
        <is>
          <t>BEBIDAS</t>
        </is>
      </c>
      <c r="K1380" t="inlineStr">
        <is>
          <t>01/2026</t>
        </is>
      </c>
      <c r="L1380" t="n">
        <v>0</v>
      </c>
      <c r="M1380" s="551" t="n">
        <v>45860</v>
      </c>
      <c r="N1380" t="n">
        <v>65</v>
      </c>
      <c r="O1380" t="n">
        <v>65</v>
      </c>
      <c r="P1380" t="n">
        <v>267.15</v>
      </c>
    </row>
    <row r="1381">
      <c r="A1381" t="n">
        <v>70322</v>
      </c>
      <c r="B1381" t="n">
        <v>122</v>
      </c>
      <c r="C1381" t="inlineStr">
        <is>
          <t>Arcos</t>
        </is>
      </c>
      <c r="D1381" s="551" t="n">
        <v>46054</v>
      </c>
      <c r="E1381" t="n">
        <v>20114</v>
      </c>
      <c r="F1381" t="inlineStr">
        <is>
          <t>MACARRAO LINGUINE GRANO DURO DIVELLA  500GR</t>
        </is>
      </c>
      <c r="G1381" t="n">
        <v>2292</v>
      </c>
      <c r="H1381" t="n">
        <v>30</v>
      </c>
      <c r="I1381" t="inlineStr">
        <is>
          <t>UN</t>
        </is>
      </c>
      <c r="J1381" t="inlineStr">
        <is>
          <t>ALIMENTOS</t>
        </is>
      </c>
      <c r="K1381" t="inlineStr">
        <is>
          <t>01/2026</t>
        </is>
      </c>
      <c r="L1381" t="n">
        <v>8.800000000000001</v>
      </c>
      <c r="M1381" s="551" t="n">
        <v>46028</v>
      </c>
      <c r="N1381" t="n">
        <v>8.800000000000001</v>
      </c>
      <c r="O1381" t="n">
        <v>8.800000000000001</v>
      </c>
      <c r="P1381" t="n">
        <v>264</v>
      </c>
    </row>
    <row r="1382">
      <c r="A1382" t="n">
        <v>70546</v>
      </c>
      <c r="B1382" t="n">
        <v>122</v>
      </c>
      <c r="C1382" t="inlineStr">
        <is>
          <t>Arcos</t>
        </is>
      </c>
      <c r="D1382" s="551" t="n">
        <v>46054</v>
      </c>
      <c r="E1382" t="n">
        <v>17716</v>
      </c>
      <c r="F1382" t="inlineStr">
        <is>
          <t>VINHO TINTO ALMADEN CABERNET SAUVIGNON 750ML</t>
        </is>
      </c>
      <c r="G1382" t="n">
        <v>3822</v>
      </c>
      <c r="H1382" t="n">
        <v>10</v>
      </c>
      <c r="I1382" t="inlineStr">
        <is>
          <t>GR</t>
        </is>
      </c>
      <c r="J1382" t="inlineStr">
        <is>
          <t>BEBIDAS</t>
        </is>
      </c>
      <c r="K1382" t="inlineStr">
        <is>
          <t>01/2026</t>
        </is>
      </c>
      <c r="L1382" t="n">
        <v>26.2</v>
      </c>
      <c r="M1382" s="551" t="n">
        <v>46049</v>
      </c>
      <c r="N1382" t="n">
        <v>26.2</v>
      </c>
      <c r="O1382" t="n">
        <v>26.2</v>
      </c>
      <c r="P1382" t="n">
        <v>262</v>
      </c>
    </row>
    <row r="1383">
      <c r="A1383" t="n">
        <v>70339</v>
      </c>
      <c r="B1383" t="n">
        <v>122</v>
      </c>
      <c r="C1383" t="inlineStr">
        <is>
          <t>Arcos</t>
        </is>
      </c>
      <c r="D1383" s="551" t="n">
        <v>46054</v>
      </c>
      <c r="E1383" t="n">
        <v>20621</v>
      </c>
      <c r="F1383" t="inlineStr">
        <is>
          <t>PEPINO EM CONSERVA HEMMER C/300G</t>
        </is>
      </c>
      <c r="G1383" t="n">
        <v>2117</v>
      </c>
      <c r="H1383" t="n">
        <v>10</v>
      </c>
      <c r="I1383" t="inlineStr">
        <is>
          <t>PT</t>
        </is>
      </c>
      <c r="J1383" t="inlineStr">
        <is>
          <t>ALIMENTOS</t>
        </is>
      </c>
      <c r="K1383" t="inlineStr">
        <is>
          <t>01/2026</t>
        </is>
      </c>
      <c r="L1383" t="n">
        <v>26</v>
      </c>
      <c r="M1383" s="551" t="n">
        <v>46044</v>
      </c>
      <c r="N1383" t="n">
        <v>26</v>
      </c>
      <c r="O1383" t="n">
        <v>23.9</v>
      </c>
      <c r="P1383" t="n">
        <v>260</v>
      </c>
    </row>
    <row r="1384">
      <c r="A1384" t="n">
        <v>70443</v>
      </c>
      <c r="B1384" t="n">
        <v>122</v>
      </c>
      <c r="C1384" t="inlineStr">
        <is>
          <t>Arcos</t>
        </is>
      </c>
      <c r="D1384" s="551" t="n">
        <v>46054</v>
      </c>
      <c r="E1384" t="n">
        <v>18543</v>
      </c>
      <c r="F1384" t="inlineStr">
        <is>
          <t>APERITIVO CYNAR 900ML</t>
        </is>
      </c>
      <c r="G1384" t="n">
        <v>3135</v>
      </c>
      <c r="H1384" t="n">
        <v>12.63</v>
      </c>
      <c r="I1384" t="inlineStr">
        <is>
          <t>GR</t>
        </is>
      </c>
      <c r="J1384" t="inlineStr">
        <is>
          <t>BEBIDAS</t>
        </is>
      </c>
      <c r="K1384" t="inlineStr">
        <is>
          <t>01/2026</t>
        </is>
      </c>
      <c r="L1384" t="n">
        <v>20.5</v>
      </c>
      <c r="M1384" s="551" t="n">
        <v>46035</v>
      </c>
      <c r="N1384" t="n">
        <v>20.5</v>
      </c>
      <c r="O1384" t="n">
        <v>20.7</v>
      </c>
      <c r="P1384" t="n">
        <v>258.92</v>
      </c>
    </row>
    <row r="1385">
      <c r="A1385" t="n">
        <v>70455</v>
      </c>
      <c r="B1385" t="n">
        <v>122</v>
      </c>
      <c r="C1385" t="inlineStr">
        <is>
          <t>Arcos</t>
        </is>
      </c>
      <c r="D1385" s="551" t="n">
        <v>46054</v>
      </c>
      <c r="E1385" t="n">
        <v>18363</v>
      </c>
      <c r="F1385" t="inlineStr">
        <is>
          <t>GIN PRINCIPE DE LOS APOSTOLES 750ML</t>
        </is>
      </c>
      <c r="G1385" t="n">
        <v>3275</v>
      </c>
      <c r="H1385" t="n">
        <v>1</v>
      </c>
      <c r="I1385" t="inlineStr">
        <is>
          <t>UN</t>
        </is>
      </c>
      <c r="J1385" t="inlineStr">
        <is>
          <t>BEBIDAS</t>
        </is>
      </c>
      <c r="K1385" t="inlineStr">
        <is>
          <t>01/2026</t>
        </is>
      </c>
      <c r="L1385" t="n">
        <v>0</v>
      </c>
      <c r="N1385" t="n">
        <v>0</v>
      </c>
      <c r="O1385" t="n">
        <v>0</v>
      </c>
      <c r="P1385" t="n">
        <v>256.5</v>
      </c>
    </row>
    <row r="1386">
      <c r="A1386" t="n">
        <v>70344</v>
      </c>
      <c r="B1386" t="n">
        <v>122</v>
      </c>
      <c r="C1386" t="inlineStr">
        <is>
          <t>Arcos</t>
        </is>
      </c>
      <c r="D1386" s="551" t="n">
        <v>46054</v>
      </c>
      <c r="E1386" t="n">
        <v>20922</v>
      </c>
      <c r="F1386" t="inlineStr">
        <is>
          <t>CHOCOLATE EM PO NESTLE 50% C/1,01KG</t>
        </is>
      </c>
      <c r="G1386" t="n">
        <v>2034</v>
      </c>
      <c r="H1386" t="n">
        <v>4</v>
      </c>
      <c r="I1386" t="inlineStr">
        <is>
          <t>PC</t>
        </is>
      </c>
      <c r="J1386" t="inlineStr">
        <is>
          <t>ALIMENTOS</t>
        </is>
      </c>
      <c r="K1386" t="inlineStr">
        <is>
          <t>01/2026</t>
        </is>
      </c>
      <c r="L1386" t="n">
        <v>0</v>
      </c>
      <c r="M1386" s="551" t="n">
        <v>45881</v>
      </c>
      <c r="N1386" t="n">
        <v>59.35</v>
      </c>
      <c r="O1386" t="n">
        <v>59.35</v>
      </c>
      <c r="P1386" t="n">
        <v>237.4</v>
      </c>
    </row>
    <row r="1387">
      <c r="A1387" t="n">
        <v>70257</v>
      </c>
      <c r="B1387" t="n">
        <v>122</v>
      </c>
      <c r="C1387" t="inlineStr">
        <is>
          <t>Arcos</t>
        </is>
      </c>
      <c r="D1387" s="551" t="n">
        <v>46054</v>
      </c>
      <c r="E1387" t="n">
        <v>21093</v>
      </c>
      <c r="F1387" t="inlineStr">
        <is>
          <t>ACUCAR REFINADO UNIAO 1KG UN</t>
        </is>
      </c>
      <c r="G1387" t="n">
        <v>1988</v>
      </c>
      <c r="H1387" t="n">
        <v>49</v>
      </c>
      <c r="I1387" t="inlineStr">
        <is>
          <t>KG</t>
        </is>
      </c>
      <c r="J1387" t="inlineStr">
        <is>
          <t>ALIMENTOS</t>
        </is>
      </c>
      <c r="K1387" t="inlineStr">
        <is>
          <t>01/2026</t>
        </is>
      </c>
      <c r="L1387" t="n">
        <v>4.68</v>
      </c>
      <c r="M1387" s="551" t="n">
        <v>46048</v>
      </c>
      <c r="N1387" t="n">
        <v>4.64</v>
      </c>
      <c r="O1387" t="n">
        <v>4.64</v>
      </c>
      <c r="P1387" t="n">
        <v>229.32</v>
      </c>
    </row>
    <row r="1388">
      <c r="A1388" t="n">
        <v>70511</v>
      </c>
      <c r="B1388" t="n">
        <v>122</v>
      </c>
      <c r="C1388" t="inlineStr">
        <is>
          <t>Arcos</t>
        </is>
      </c>
      <c r="D1388" s="551" t="n">
        <v>46054</v>
      </c>
      <c r="E1388" t="n">
        <v>18118</v>
      </c>
      <c r="F1388" t="inlineStr">
        <is>
          <t>WHISKY JOHNNIE WALKER BLUE LABEL 750ML</t>
        </is>
      </c>
      <c r="G1388" t="n">
        <v>3495</v>
      </c>
      <c r="H1388" t="n">
        <v>0.16</v>
      </c>
      <c r="I1388" t="inlineStr">
        <is>
          <t>GR</t>
        </is>
      </c>
      <c r="J1388" t="inlineStr">
        <is>
          <t>BEBIDAS</t>
        </is>
      </c>
      <c r="K1388" t="inlineStr">
        <is>
          <t>01/2026</t>
        </is>
      </c>
      <c r="L1388" t="n">
        <v>0</v>
      </c>
      <c r="N1388" t="n">
        <v>0</v>
      </c>
      <c r="O1388" t="n">
        <v>1287</v>
      </c>
      <c r="P1388" t="n">
        <v>221.92</v>
      </c>
    </row>
    <row r="1389">
      <c r="A1389" t="n">
        <v>70247</v>
      </c>
      <c r="B1389" t="n">
        <v>122</v>
      </c>
      <c r="C1389" t="inlineStr">
        <is>
          <t>Arcos</t>
        </is>
      </c>
      <c r="D1389" s="551" t="n">
        <v>46054</v>
      </c>
      <c r="E1389" t="n">
        <v>26591</v>
      </c>
      <c r="F1389" t="inlineStr">
        <is>
          <t>COPA FATIADO JAIS KG</t>
        </is>
      </c>
      <c r="G1389" t="n">
        <v>6805</v>
      </c>
      <c r="H1389" t="n">
        <v>1.2</v>
      </c>
      <c r="I1389" t="inlineStr">
        <is>
          <t>KG</t>
        </is>
      </c>
      <c r="J1389" t="inlineStr">
        <is>
          <t>ALIMENTOS</t>
        </is>
      </c>
      <c r="K1389" t="inlineStr">
        <is>
          <t>01/2026</t>
        </is>
      </c>
      <c r="L1389" t="n">
        <v>180</v>
      </c>
      <c r="M1389" s="551" t="n">
        <v>46048</v>
      </c>
      <c r="N1389" t="n">
        <v>180</v>
      </c>
      <c r="O1389" t="n">
        <v>180</v>
      </c>
      <c r="P1389" t="n">
        <v>216</v>
      </c>
    </row>
    <row r="1390">
      <c r="A1390" t="n">
        <v>70287</v>
      </c>
      <c r="B1390" t="n">
        <v>122</v>
      </c>
      <c r="C1390" t="inlineStr">
        <is>
          <t>Arcos</t>
        </is>
      </c>
      <c r="D1390" s="551" t="n">
        <v>46054</v>
      </c>
      <c r="E1390" t="n">
        <v>26187</v>
      </c>
      <c r="F1390" t="inlineStr">
        <is>
          <t>CHOCOLATE BRANCO EM GOTAS SICAO</t>
        </is>
      </c>
      <c r="G1390" t="n">
        <v>2033</v>
      </c>
      <c r="H1390" t="n">
        <v>1</v>
      </c>
      <c r="I1390" t="inlineStr">
        <is>
          <t>PT</t>
        </is>
      </c>
      <c r="J1390" t="inlineStr">
        <is>
          <t>ALIMENTOS</t>
        </is>
      </c>
      <c r="K1390" t="inlineStr">
        <is>
          <t>01/2026</t>
        </is>
      </c>
      <c r="L1390" t="n">
        <v>0</v>
      </c>
      <c r="M1390" s="551" t="n">
        <v>46001</v>
      </c>
      <c r="N1390" t="n">
        <v>214.82</v>
      </c>
      <c r="O1390" t="n">
        <v>249.9</v>
      </c>
      <c r="P1390" t="n">
        <v>214.82</v>
      </c>
    </row>
    <row r="1391">
      <c r="A1391" t="n">
        <v>70458</v>
      </c>
      <c r="B1391" t="n">
        <v>122</v>
      </c>
      <c r="C1391" t="inlineStr">
        <is>
          <t>Arcos</t>
        </is>
      </c>
      <c r="D1391" s="551" t="n">
        <v>46054</v>
      </c>
      <c r="E1391" t="n">
        <v>18352</v>
      </c>
      <c r="F1391" t="inlineStr">
        <is>
          <t>GIN THE BOTANIST 700ML</t>
        </is>
      </c>
      <c r="G1391" t="n">
        <v>3283</v>
      </c>
      <c r="H1391" t="n">
        <v>1</v>
      </c>
      <c r="I1391" t="inlineStr">
        <is>
          <t>UN</t>
        </is>
      </c>
      <c r="J1391" t="inlineStr">
        <is>
          <t>BEBIDAS</t>
        </is>
      </c>
      <c r="K1391" t="inlineStr">
        <is>
          <t>01/2026</t>
        </is>
      </c>
      <c r="L1391" t="n">
        <v>0</v>
      </c>
      <c r="N1391" t="n">
        <v>0</v>
      </c>
      <c r="O1391" t="n">
        <v>0</v>
      </c>
      <c r="P1391" t="n">
        <v>213.33</v>
      </c>
    </row>
    <row r="1392">
      <c r="A1392" t="n">
        <v>70276</v>
      </c>
      <c r="B1392" t="n">
        <v>122</v>
      </c>
      <c r="C1392" t="inlineStr">
        <is>
          <t>Arcos</t>
        </is>
      </c>
      <c r="D1392" s="551" t="n">
        <v>46054</v>
      </c>
      <c r="E1392" t="n">
        <v>20752</v>
      </c>
      <c r="F1392" t="inlineStr">
        <is>
          <t>AZEITONA PTA AZAPA 90/110 DISALERNO 2KG</t>
        </is>
      </c>
      <c r="G1392" t="n">
        <v>2088</v>
      </c>
      <c r="H1392" t="n">
        <v>2</v>
      </c>
      <c r="I1392" t="inlineStr">
        <is>
          <t>PT</t>
        </is>
      </c>
      <c r="J1392" t="inlineStr">
        <is>
          <t>ALIMENTOS</t>
        </is>
      </c>
      <c r="K1392" t="inlineStr">
        <is>
          <t>01/2026</t>
        </is>
      </c>
      <c r="L1392" t="n">
        <v>106</v>
      </c>
      <c r="M1392" s="551" t="n">
        <v>46048</v>
      </c>
      <c r="N1392" t="n">
        <v>106</v>
      </c>
      <c r="O1392" t="n">
        <v>106</v>
      </c>
      <c r="P1392" t="n">
        <v>212</v>
      </c>
    </row>
    <row r="1393">
      <c r="A1393" t="n">
        <v>70273</v>
      </c>
      <c r="B1393" t="n">
        <v>122</v>
      </c>
      <c r="C1393" t="inlineStr">
        <is>
          <t>Arcos</t>
        </is>
      </c>
      <c r="D1393" s="551" t="n">
        <v>46054</v>
      </c>
      <c r="E1393" t="n">
        <v>21030</v>
      </c>
      <c r="F1393" t="inlineStr">
        <is>
          <t>AZEITE EXTRA VIRGEM GALLO 250ML UN</t>
        </is>
      </c>
      <c r="G1393" t="n">
        <v>2001</v>
      </c>
      <c r="H1393" t="n">
        <v>11</v>
      </c>
      <c r="I1393" t="inlineStr">
        <is>
          <t>UN</t>
        </is>
      </c>
      <c r="J1393" t="inlineStr">
        <is>
          <t>ALIMENTOS</t>
        </is>
      </c>
      <c r="K1393" t="inlineStr">
        <is>
          <t>01/2026</t>
        </is>
      </c>
      <c r="L1393" t="n">
        <v>19.2</v>
      </c>
      <c r="M1393" s="551" t="n">
        <v>46028</v>
      </c>
      <c r="N1393" t="n">
        <v>19.2</v>
      </c>
      <c r="O1393" t="n">
        <v>19.2</v>
      </c>
      <c r="P1393" t="n">
        <v>211.2</v>
      </c>
    </row>
    <row r="1394">
      <c r="A1394" t="n">
        <v>70453</v>
      </c>
      <c r="B1394" t="n">
        <v>122</v>
      </c>
      <c r="C1394" t="inlineStr">
        <is>
          <t>Arcos</t>
        </is>
      </c>
      <c r="D1394" s="551" t="n">
        <v>46054</v>
      </c>
      <c r="E1394" t="n">
        <v>18372</v>
      </c>
      <c r="F1394" t="inlineStr">
        <is>
          <t>GIN HENDRICKS 750ML</t>
        </is>
      </c>
      <c r="G1394" t="n">
        <v>3267</v>
      </c>
      <c r="H1394" t="n">
        <v>1.34</v>
      </c>
      <c r="I1394" t="inlineStr">
        <is>
          <t>GR</t>
        </is>
      </c>
      <c r="J1394" t="inlineStr">
        <is>
          <t>BEBIDAS</t>
        </is>
      </c>
      <c r="K1394" t="inlineStr">
        <is>
          <t>01/2026</t>
        </is>
      </c>
      <c r="L1394" t="n">
        <v>0</v>
      </c>
      <c r="N1394" t="n">
        <v>0</v>
      </c>
      <c r="O1394" t="n">
        <v>150</v>
      </c>
      <c r="P1394" t="n">
        <v>209.04</v>
      </c>
    </row>
    <row r="1395">
      <c r="A1395" t="n">
        <v>70442</v>
      </c>
      <c r="B1395" t="n">
        <v>122</v>
      </c>
      <c r="C1395" t="inlineStr">
        <is>
          <t>Arcos</t>
        </is>
      </c>
      <c r="D1395" s="551" t="n">
        <v>46054</v>
      </c>
      <c r="E1395" t="n">
        <v>18542</v>
      </c>
      <c r="F1395" t="inlineStr">
        <is>
          <t>APERITIVO CYNAR 70 PROOF 1L</t>
        </is>
      </c>
      <c r="G1395" t="n">
        <v>3136</v>
      </c>
      <c r="H1395" t="n">
        <v>1.9</v>
      </c>
      <c r="I1395" t="inlineStr">
        <is>
          <t>GR</t>
        </is>
      </c>
      <c r="J1395" t="inlineStr">
        <is>
          <t>BEBIDAS</t>
        </is>
      </c>
      <c r="K1395" t="inlineStr">
        <is>
          <t>01/2026</t>
        </is>
      </c>
      <c r="L1395" t="n">
        <v>0</v>
      </c>
      <c r="M1395" s="551" t="n">
        <v>45985</v>
      </c>
      <c r="N1395" t="n">
        <v>109.11</v>
      </c>
      <c r="O1395" t="n">
        <v>109.11</v>
      </c>
      <c r="P1395" t="n">
        <v>207.31</v>
      </c>
    </row>
    <row r="1396">
      <c r="A1396" t="n">
        <v>70288</v>
      </c>
      <c r="B1396" t="n">
        <v>122</v>
      </c>
      <c r="C1396" t="inlineStr">
        <is>
          <t>Arcos</t>
        </is>
      </c>
      <c r="D1396" s="551" t="n">
        <v>46054</v>
      </c>
      <c r="E1396" t="n">
        <v>25807</v>
      </c>
      <c r="F1396" t="inlineStr">
        <is>
          <t>CHOCOLATE EM BARRA MEIO AMARGO C/2,1KG SICAO</t>
        </is>
      </c>
      <c r="G1396" t="n">
        <v>6344</v>
      </c>
      <c r="H1396" t="n">
        <v>1</v>
      </c>
      <c r="I1396" t="inlineStr">
        <is>
          <t>UN</t>
        </is>
      </c>
      <c r="J1396" t="inlineStr">
        <is>
          <t>ALIMENTOS</t>
        </is>
      </c>
      <c r="K1396" t="inlineStr">
        <is>
          <t>01/2026</t>
        </is>
      </c>
      <c r="L1396" t="n">
        <v>0</v>
      </c>
      <c r="M1396" s="551" t="n">
        <v>46009</v>
      </c>
      <c r="N1396" t="n">
        <v>202</v>
      </c>
      <c r="O1396" t="n">
        <v>202.53</v>
      </c>
      <c r="P1396" t="n">
        <v>202</v>
      </c>
    </row>
    <row r="1397">
      <c r="A1397" t="n">
        <v>70283</v>
      </c>
      <c r="B1397" t="n">
        <v>122</v>
      </c>
      <c r="C1397" t="inlineStr">
        <is>
          <t>Arcos</t>
        </is>
      </c>
      <c r="D1397" s="551" t="n">
        <v>46054</v>
      </c>
      <c r="E1397" t="n">
        <v>19973</v>
      </c>
      <c r="F1397" t="inlineStr">
        <is>
          <t>MOLHO SHOYO TRADICIONAL SAKURA C/1,010L UN</t>
        </is>
      </c>
      <c r="G1397" t="n">
        <v>2354</v>
      </c>
      <c r="H1397" t="n">
        <v>13</v>
      </c>
      <c r="I1397" t="inlineStr">
        <is>
          <t>UN</t>
        </is>
      </c>
      <c r="J1397" t="inlineStr">
        <is>
          <t>ALIMENTOS</t>
        </is>
      </c>
      <c r="K1397" t="inlineStr">
        <is>
          <t>01/2026</t>
        </is>
      </c>
      <c r="L1397" t="n">
        <v>15.2</v>
      </c>
      <c r="M1397" s="551" t="n">
        <v>46049</v>
      </c>
      <c r="N1397" t="n">
        <v>15.2</v>
      </c>
      <c r="O1397" t="n">
        <v>15.2</v>
      </c>
      <c r="P1397" t="n">
        <v>197.6</v>
      </c>
    </row>
    <row r="1398">
      <c r="A1398" t="n">
        <v>70289</v>
      </c>
      <c r="B1398" t="n">
        <v>122</v>
      </c>
      <c r="C1398" t="inlineStr">
        <is>
          <t>Arcos</t>
        </is>
      </c>
      <c r="D1398" s="551" t="n">
        <v>46054</v>
      </c>
      <c r="E1398" t="n">
        <v>21098</v>
      </c>
      <c r="F1398" t="inlineStr">
        <is>
          <t>ACUCAR MASCAVO UNIAO C/1KG</t>
        </is>
      </c>
      <c r="G1398" t="n">
        <v>1987</v>
      </c>
      <c r="H1398" t="n">
        <v>11</v>
      </c>
      <c r="I1398" t="inlineStr">
        <is>
          <t>PC</t>
        </is>
      </c>
      <c r="J1398" t="inlineStr">
        <is>
          <t>ALIMENTOS</t>
        </is>
      </c>
      <c r="K1398" t="inlineStr">
        <is>
          <t>01/2026</t>
        </is>
      </c>
      <c r="L1398" t="n">
        <v>17.65</v>
      </c>
      <c r="M1398" s="551" t="n">
        <v>46043</v>
      </c>
      <c r="N1398" t="n">
        <v>17.65</v>
      </c>
      <c r="O1398" t="n">
        <v>17.65</v>
      </c>
      <c r="P1398" t="n">
        <v>194.15</v>
      </c>
    </row>
    <row r="1399">
      <c r="A1399" t="n">
        <v>70434</v>
      </c>
      <c r="B1399" t="n">
        <v>122</v>
      </c>
      <c r="C1399" t="inlineStr">
        <is>
          <t>Arcos</t>
        </is>
      </c>
      <c r="D1399" s="551" t="n">
        <v>46054</v>
      </c>
      <c r="E1399" t="n">
        <v>18667</v>
      </c>
      <c r="F1399" t="inlineStr">
        <is>
          <t>PERNIL SUINO SEM OSSO EM CUBOS KG</t>
        </is>
      </c>
      <c r="G1399" t="n">
        <v>3052</v>
      </c>
      <c r="H1399" t="n">
        <v>9.6</v>
      </c>
      <c r="I1399" t="inlineStr">
        <is>
          <t>KG</t>
        </is>
      </c>
      <c r="J1399" t="inlineStr">
        <is>
          <t>ALIMENTOS</t>
        </is>
      </c>
      <c r="K1399" t="inlineStr">
        <is>
          <t>01/2026</t>
        </is>
      </c>
      <c r="L1399" t="n">
        <v>19.99</v>
      </c>
      <c r="M1399" s="551" t="n">
        <v>46049</v>
      </c>
      <c r="N1399" t="n">
        <v>19.99</v>
      </c>
      <c r="O1399" t="n">
        <v>19.99</v>
      </c>
      <c r="P1399" t="n">
        <v>191.9</v>
      </c>
    </row>
    <row r="1400">
      <c r="A1400" t="n">
        <v>70472</v>
      </c>
      <c r="B1400" t="n">
        <v>122</v>
      </c>
      <c r="C1400" t="inlineStr">
        <is>
          <t>Arcos</t>
        </is>
      </c>
      <c r="D1400" s="551" t="n">
        <v>46054</v>
      </c>
      <c r="E1400" t="n">
        <v>18510</v>
      </c>
      <c r="F1400" t="inlineStr">
        <is>
          <t>PEYCHAUD AROMATIC COCKTAIL BITTERS 148ML</t>
        </is>
      </c>
      <c r="G1400" t="n">
        <v>3150</v>
      </c>
      <c r="H1400" t="n">
        <v>1.81</v>
      </c>
      <c r="I1400" t="inlineStr">
        <is>
          <t>UN</t>
        </is>
      </c>
      <c r="J1400" t="inlineStr">
        <is>
          <t>BEBIDAS</t>
        </is>
      </c>
      <c r="K1400" t="inlineStr">
        <is>
          <t>01/2026</t>
        </is>
      </c>
      <c r="L1400" t="n">
        <v>0</v>
      </c>
      <c r="M1400" s="551" t="n">
        <v>45820</v>
      </c>
      <c r="N1400" t="n">
        <v>104.5</v>
      </c>
      <c r="O1400" t="n">
        <v>118.3</v>
      </c>
      <c r="P1400" t="n">
        <v>189.14</v>
      </c>
    </row>
    <row r="1401">
      <c r="A1401" t="n">
        <v>70526</v>
      </c>
      <c r="B1401" t="n">
        <v>122</v>
      </c>
      <c r="C1401" t="inlineStr">
        <is>
          <t>Arcos</t>
        </is>
      </c>
      <c r="D1401" s="551" t="n">
        <v>46054</v>
      </c>
      <c r="E1401" t="n">
        <v>24030</v>
      </c>
      <c r="F1401" t="inlineStr">
        <is>
          <t>AGUA TONICA PRATA 269ML</t>
        </is>
      </c>
      <c r="G1401" t="n">
        <v>3593</v>
      </c>
      <c r="H1401" t="n">
        <v>53</v>
      </c>
      <c r="I1401" t="inlineStr">
        <is>
          <t>UN</t>
        </is>
      </c>
      <c r="J1401" t="inlineStr">
        <is>
          <t>BEBIDAS</t>
        </is>
      </c>
      <c r="K1401" t="inlineStr">
        <is>
          <t>01/2026</t>
        </is>
      </c>
      <c r="L1401" t="n">
        <v>3.51</v>
      </c>
      <c r="M1401" s="551" t="n">
        <v>46029</v>
      </c>
      <c r="N1401" t="n">
        <v>3.51</v>
      </c>
      <c r="O1401" t="n">
        <v>3.51</v>
      </c>
      <c r="P1401" t="n">
        <v>186.03</v>
      </c>
    </row>
    <row r="1402">
      <c r="A1402" t="n">
        <v>70306</v>
      </c>
      <c r="B1402" t="n">
        <v>122</v>
      </c>
      <c r="C1402" t="inlineStr">
        <is>
          <t>Arcos</t>
        </is>
      </c>
      <c r="D1402" s="551" t="n">
        <v>46054</v>
      </c>
      <c r="E1402" t="n">
        <v>19979</v>
      </c>
      <c r="F1402" t="inlineStr">
        <is>
          <t>MOLHO DE PIMENTA TABASCO RED C/60ML</t>
        </is>
      </c>
      <c r="G1402" t="n">
        <v>2353</v>
      </c>
      <c r="H1402" t="n">
        <v>8</v>
      </c>
      <c r="I1402" t="inlineStr">
        <is>
          <t>FR</t>
        </is>
      </c>
      <c r="J1402" t="inlineStr">
        <is>
          <t>ALIMENTOS</t>
        </is>
      </c>
      <c r="K1402" t="inlineStr">
        <is>
          <t>01/2026</t>
        </is>
      </c>
      <c r="L1402" t="n">
        <v>23.15</v>
      </c>
      <c r="M1402" s="551" t="n">
        <v>46028</v>
      </c>
      <c r="N1402" t="n">
        <v>23.15</v>
      </c>
      <c r="O1402" t="n">
        <v>21.9</v>
      </c>
      <c r="P1402" t="n">
        <v>185.2</v>
      </c>
    </row>
    <row r="1403">
      <c r="A1403" t="n">
        <v>70281</v>
      </c>
      <c r="B1403" t="n">
        <v>122</v>
      </c>
      <c r="C1403" t="inlineStr">
        <is>
          <t>Arcos</t>
        </is>
      </c>
      <c r="D1403" s="551" t="n">
        <v>46054</v>
      </c>
      <c r="E1403" t="n">
        <v>23548</v>
      </c>
      <c r="F1403" t="inlineStr">
        <is>
          <t>CANELA EM PAU KG</t>
        </is>
      </c>
      <c r="G1403" t="n">
        <v>2321</v>
      </c>
      <c r="H1403" t="n">
        <v>3</v>
      </c>
      <c r="I1403" t="inlineStr">
        <is>
          <t>KG</t>
        </is>
      </c>
      <c r="J1403" t="inlineStr">
        <is>
          <t>ALIMENTOS</t>
        </is>
      </c>
      <c r="K1403" t="inlineStr">
        <is>
          <t>01/2026</t>
        </is>
      </c>
      <c r="L1403" t="n">
        <v>0</v>
      </c>
      <c r="M1403" s="551" t="n">
        <v>45764</v>
      </c>
      <c r="N1403" t="n">
        <v>60.45</v>
      </c>
      <c r="O1403" t="n">
        <v>46.9</v>
      </c>
      <c r="P1403" t="n">
        <v>181.35</v>
      </c>
    </row>
    <row r="1404">
      <c r="A1404" t="n">
        <v>70484</v>
      </c>
      <c r="B1404" t="n">
        <v>122</v>
      </c>
      <c r="C1404" t="inlineStr">
        <is>
          <t>Arcos</t>
        </is>
      </c>
      <c r="D1404" s="551" t="n">
        <v>46054</v>
      </c>
      <c r="E1404" t="n">
        <v>18234</v>
      </c>
      <c r="F1404" t="inlineStr">
        <is>
          <t>TEQUILA JOSE CUERVO 1800 SILVER 750ML</t>
        </is>
      </c>
      <c r="G1404" t="n">
        <v>3394</v>
      </c>
      <c r="H1404" t="n">
        <v>1</v>
      </c>
      <c r="I1404" t="inlineStr">
        <is>
          <t>UN</t>
        </is>
      </c>
      <c r="J1404" t="inlineStr">
        <is>
          <t>BEBIDAS</t>
        </is>
      </c>
      <c r="K1404" t="inlineStr">
        <is>
          <t>01/2026</t>
        </is>
      </c>
      <c r="L1404" t="n">
        <v>0</v>
      </c>
      <c r="M1404" s="551" t="n">
        <v>45545</v>
      </c>
      <c r="N1404" t="n">
        <v>174.8</v>
      </c>
      <c r="O1404" t="n">
        <v>174.8</v>
      </c>
      <c r="P1404" t="n">
        <v>174.8</v>
      </c>
    </row>
    <row r="1405">
      <c r="A1405" t="n">
        <v>70425</v>
      </c>
      <c r="B1405" t="n">
        <v>122</v>
      </c>
      <c r="C1405" t="inlineStr">
        <is>
          <t>Arcos</t>
        </is>
      </c>
      <c r="D1405" s="551" t="n">
        <v>46054</v>
      </c>
      <c r="E1405" t="n">
        <v>22721</v>
      </c>
      <c r="F1405" t="inlineStr">
        <is>
          <t>BACON MANTA KG</t>
        </is>
      </c>
      <c r="G1405" t="n">
        <v>3033</v>
      </c>
      <c r="H1405" t="n">
        <v>6.16</v>
      </c>
      <c r="I1405" t="inlineStr">
        <is>
          <t>KG</t>
        </is>
      </c>
      <c r="J1405" t="inlineStr">
        <is>
          <t>ALIMENTOS</t>
        </is>
      </c>
      <c r="K1405" t="inlineStr">
        <is>
          <t>01/2026</t>
        </is>
      </c>
      <c r="L1405" t="n">
        <v>28.3</v>
      </c>
      <c r="M1405" s="551" t="n">
        <v>46041</v>
      </c>
      <c r="N1405" t="n">
        <v>28.3</v>
      </c>
      <c r="O1405" t="n">
        <v>28.3</v>
      </c>
      <c r="P1405" t="n">
        <v>174.33</v>
      </c>
    </row>
    <row r="1406">
      <c r="A1406" t="n">
        <v>70407</v>
      </c>
      <c r="B1406" t="n">
        <v>122</v>
      </c>
      <c r="C1406" t="inlineStr">
        <is>
          <t>Arcos</t>
        </is>
      </c>
      <c r="D1406" s="551" t="n">
        <v>46054</v>
      </c>
      <c r="E1406" t="n">
        <v>19409</v>
      </c>
      <c r="F1406" t="inlineStr">
        <is>
          <t>MANTEIGA DE GARRAFA SERTA NORTE 450G UN</t>
        </is>
      </c>
      <c r="G1406" t="n">
        <v>2760</v>
      </c>
      <c r="H1406" t="n">
        <v>7</v>
      </c>
      <c r="I1406" t="inlineStr">
        <is>
          <t>UN</t>
        </is>
      </c>
      <c r="J1406" t="inlineStr">
        <is>
          <t>ALIMENTOS</t>
        </is>
      </c>
      <c r="K1406" t="inlineStr">
        <is>
          <t>01/2026</t>
        </is>
      </c>
      <c r="L1406" t="n">
        <v>0</v>
      </c>
      <c r="M1406" s="551" t="n">
        <v>46008</v>
      </c>
      <c r="N1406" t="n">
        <v>24.9</v>
      </c>
      <c r="O1406" t="n">
        <v>24.99</v>
      </c>
      <c r="P1406" t="n">
        <v>174.3</v>
      </c>
    </row>
    <row r="1407">
      <c r="A1407" t="n">
        <v>70363</v>
      </c>
      <c r="B1407" t="n">
        <v>122</v>
      </c>
      <c r="C1407" t="inlineStr">
        <is>
          <t>Arcos</t>
        </is>
      </c>
      <c r="D1407" s="551" t="n">
        <v>46054</v>
      </c>
      <c r="E1407" t="n">
        <v>24083</v>
      </c>
      <c r="F1407" t="inlineStr">
        <is>
          <t>BATATA ASTERIX GRAUDA NOIVA KG</t>
        </is>
      </c>
      <c r="G1407" t="n">
        <v>2592</v>
      </c>
      <c r="H1407" t="n">
        <v>40.98</v>
      </c>
      <c r="I1407" t="inlineStr">
        <is>
          <t>KG</t>
        </is>
      </c>
      <c r="J1407" t="inlineStr">
        <is>
          <t>ALIMENTOS</t>
        </is>
      </c>
      <c r="K1407" t="inlineStr">
        <is>
          <t>01/2026</t>
        </is>
      </c>
      <c r="L1407" t="n">
        <v>4.08</v>
      </c>
      <c r="M1407" s="551" t="n">
        <v>46052</v>
      </c>
      <c r="N1407" t="n">
        <v>4</v>
      </c>
      <c r="O1407" t="n">
        <v>4</v>
      </c>
      <c r="P1407" t="n">
        <v>167.2</v>
      </c>
    </row>
    <row r="1408">
      <c r="A1408" t="n">
        <v>70503</v>
      </c>
      <c r="B1408" t="n">
        <v>122</v>
      </c>
      <c r="C1408" t="inlineStr">
        <is>
          <t>Arcos</t>
        </is>
      </c>
      <c r="D1408" s="551" t="n">
        <v>46054</v>
      </c>
      <c r="E1408" t="n">
        <v>18145</v>
      </c>
      <c r="F1408" t="inlineStr">
        <is>
          <t>WHISKY CHIVAS REGAL 18 ANOS 750ML</t>
        </is>
      </c>
      <c r="G1408" t="n">
        <v>3472</v>
      </c>
      <c r="H1408" t="n">
        <v>0.44</v>
      </c>
      <c r="I1408" t="inlineStr">
        <is>
          <t>GR</t>
        </is>
      </c>
      <c r="J1408" t="inlineStr">
        <is>
          <t>BEBIDAS</t>
        </is>
      </c>
      <c r="K1408" t="inlineStr">
        <is>
          <t>01/2026</t>
        </is>
      </c>
      <c r="L1408" t="n">
        <v>0</v>
      </c>
      <c r="N1408" t="n">
        <v>0</v>
      </c>
      <c r="O1408" t="n">
        <v>350</v>
      </c>
      <c r="P1408" t="n">
        <v>163.5</v>
      </c>
    </row>
    <row r="1409">
      <c r="A1409" t="n">
        <v>70348</v>
      </c>
      <c r="B1409" t="n">
        <v>122</v>
      </c>
      <c r="C1409" t="inlineStr">
        <is>
          <t>Arcos</t>
        </is>
      </c>
      <c r="D1409" s="551" t="n">
        <v>46054</v>
      </c>
      <c r="E1409" t="n">
        <v>20614</v>
      </c>
      <c r="F1409" t="inlineStr">
        <is>
          <t>PASTA GERGELIM TAHINE ISTAMBUL 5006 LT</t>
        </is>
      </c>
      <c r="G1409" t="n">
        <v>2119</v>
      </c>
      <c r="H1409" t="n">
        <v>5</v>
      </c>
      <c r="I1409" t="inlineStr">
        <is>
          <t>UN</t>
        </is>
      </c>
      <c r="J1409" t="inlineStr">
        <is>
          <t>ALIMENTOS</t>
        </is>
      </c>
      <c r="K1409" t="inlineStr">
        <is>
          <t>01/2026</t>
        </is>
      </c>
      <c r="L1409" t="n">
        <v>32.4</v>
      </c>
      <c r="M1409" s="551" t="n">
        <v>46037</v>
      </c>
      <c r="N1409" t="n">
        <v>32.4</v>
      </c>
      <c r="O1409" t="n">
        <v>32.4</v>
      </c>
      <c r="P1409" t="n">
        <v>162</v>
      </c>
    </row>
    <row r="1410">
      <c r="A1410" t="n">
        <v>70337</v>
      </c>
      <c r="B1410" t="n">
        <v>122</v>
      </c>
      <c r="C1410" t="inlineStr">
        <is>
          <t>Arcos</t>
        </is>
      </c>
      <c r="D1410" s="551" t="n">
        <v>46054</v>
      </c>
      <c r="E1410" t="n">
        <v>21004</v>
      </c>
      <c r="F1410" t="inlineStr">
        <is>
          <t>OLEO DE GERGELIM TORRADO HONG KONG 1L</t>
        </is>
      </c>
      <c r="G1410" t="n">
        <v>2007</v>
      </c>
      <c r="H1410" t="n">
        <v>2</v>
      </c>
      <c r="I1410" t="inlineStr">
        <is>
          <t>UN</t>
        </is>
      </c>
      <c r="J1410" t="inlineStr">
        <is>
          <t>ALIMENTOS</t>
        </is>
      </c>
      <c r="K1410" t="inlineStr">
        <is>
          <t>01/2026</t>
        </is>
      </c>
      <c r="L1410" t="n">
        <v>0</v>
      </c>
      <c r="N1410" t="n">
        <v>0</v>
      </c>
      <c r="O1410" t="n">
        <v>95.67</v>
      </c>
      <c r="P1410" t="n">
        <v>159.38</v>
      </c>
    </row>
    <row r="1411">
      <c r="A1411" t="n">
        <v>70525</v>
      </c>
      <c r="B1411" t="n">
        <v>122</v>
      </c>
      <c r="C1411" t="inlineStr">
        <is>
          <t>Arcos</t>
        </is>
      </c>
      <c r="D1411" s="551" t="n">
        <v>46054</v>
      </c>
      <c r="E1411" t="n">
        <v>20757</v>
      </c>
      <c r="F1411" t="inlineStr">
        <is>
          <t>ALCAPARRA MEDIA DI SALERNO C/2KG</t>
        </is>
      </c>
      <c r="G1411" t="n">
        <v>2086</v>
      </c>
      <c r="H1411" t="n">
        <v>2</v>
      </c>
      <c r="I1411" t="inlineStr">
        <is>
          <t>BD</t>
        </is>
      </c>
      <c r="J1411" t="inlineStr">
        <is>
          <t>ALIMENTOS</t>
        </is>
      </c>
      <c r="K1411" t="inlineStr">
        <is>
          <t>01/2026</t>
        </is>
      </c>
      <c r="L1411" t="n">
        <v>79.40000000000001</v>
      </c>
      <c r="M1411" s="551" t="n">
        <v>46036</v>
      </c>
      <c r="N1411" t="n">
        <v>79.40000000000001</v>
      </c>
      <c r="O1411" t="n">
        <v>78.3</v>
      </c>
      <c r="P1411" t="n">
        <v>158.8</v>
      </c>
    </row>
    <row r="1412">
      <c r="A1412" t="n">
        <v>70542</v>
      </c>
      <c r="B1412" t="n">
        <v>122</v>
      </c>
      <c r="C1412" t="inlineStr">
        <is>
          <t>Arcos</t>
        </is>
      </c>
      <c r="D1412" s="551" t="n">
        <v>46054</v>
      </c>
      <c r="E1412" t="n">
        <v>21944</v>
      </c>
      <c r="F1412" t="inlineStr">
        <is>
          <t>VINHO BRANCO MASCARA DE FUEGO SAUVIGNON 750ML</t>
        </is>
      </c>
      <c r="G1412" t="n">
        <v>3748</v>
      </c>
      <c r="H1412" t="n">
        <v>4.18</v>
      </c>
      <c r="I1412" t="inlineStr">
        <is>
          <t>GR</t>
        </is>
      </c>
      <c r="J1412" t="inlineStr">
        <is>
          <t>BEBIDAS</t>
        </is>
      </c>
      <c r="K1412" t="inlineStr">
        <is>
          <t>01/2026</t>
        </is>
      </c>
      <c r="L1412" t="n">
        <v>0</v>
      </c>
      <c r="M1412" s="551" t="n">
        <v>45974</v>
      </c>
      <c r="N1412" t="n">
        <v>37.7</v>
      </c>
      <c r="O1412" t="n">
        <v>40.16</v>
      </c>
      <c r="P1412" t="n">
        <v>157.59</v>
      </c>
    </row>
    <row r="1413">
      <c r="A1413" t="n">
        <v>70377</v>
      </c>
      <c r="B1413" t="n">
        <v>122</v>
      </c>
      <c r="C1413" t="inlineStr">
        <is>
          <t>Arcos</t>
        </is>
      </c>
      <c r="D1413" s="551" t="n">
        <v>46054</v>
      </c>
      <c r="E1413" t="n">
        <v>23361</v>
      </c>
      <c r="F1413" t="inlineStr">
        <is>
          <t>LARANJA PERA KG</t>
        </is>
      </c>
      <c r="G1413" t="n">
        <v>2497</v>
      </c>
      <c r="H1413" t="n">
        <v>50</v>
      </c>
      <c r="I1413" t="inlineStr">
        <is>
          <t>KG</t>
        </is>
      </c>
      <c r="J1413" t="inlineStr">
        <is>
          <t>ALIMENTOS</t>
        </is>
      </c>
      <c r="K1413" t="inlineStr">
        <is>
          <t>01/2026</t>
        </is>
      </c>
      <c r="L1413" t="n">
        <v>3.1</v>
      </c>
      <c r="M1413" s="551" t="n">
        <v>46052</v>
      </c>
      <c r="N1413" t="n">
        <v>3.1</v>
      </c>
      <c r="O1413" t="n">
        <v>3.1</v>
      </c>
      <c r="P1413" t="n">
        <v>155</v>
      </c>
    </row>
    <row r="1414">
      <c r="A1414" t="n">
        <v>70351</v>
      </c>
      <c r="B1414" t="n">
        <v>122</v>
      </c>
      <c r="C1414" t="inlineStr">
        <is>
          <t>Arcos</t>
        </is>
      </c>
      <c r="D1414" s="551" t="n">
        <v>46054</v>
      </c>
      <c r="E1414" t="n">
        <v>26054</v>
      </c>
      <c r="F1414" t="inlineStr">
        <is>
          <t>VINAGRE DE ARROZ MIZKAN 500ML UN</t>
        </is>
      </c>
      <c r="G1414" t="n">
        <v>6516</v>
      </c>
      <c r="H1414" t="n">
        <v>9</v>
      </c>
      <c r="I1414" t="inlineStr">
        <is>
          <t>UN</t>
        </is>
      </c>
      <c r="J1414" t="inlineStr">
        <is>
          <t>ALIMENTOS</t>
        </is>
      </c>
      <c r="K1414" t="inlineStr">
        <is>
          <t>01/2026</t>
        </is>
      </c>
      <c r="L1414" t="n">
        <v>0</v>
      </c>
      <c r="N1414" t="n">
        <v>0</v>
      </c>
      <c r="O1414" t="n">
        <v>16.8</v>
      </c>
      <c r="P1414" t="n">
        <v>151.2</v>
      </c>
    </row>
    <row r="1415">
      <c r="A1415" t="n">
        <v>70556</v>
      </c>
      <c r="B1415" t="n">
        <v>122</v>
      </c>
      <c r="C1415" t="inlineStr">
        <is>
          <t>Arcos</t>
        </is>
      </c>
      <c r="D1415" s="551" t="n">
        <v>46054</v>
      </c>
      <c r="E1415" t="n">
        <v>28295</v>
      </c>
      <c r="F1415" t="inlineStr">
        <is>
          <t>ARROZ JAPONES MOMIJI 5KG</t>
        </is>
      </c>
      <c r="G1415" t="n">
        <v>8258</v>
      </c>
      <c r="H1415" t="n">
        <v>3</v>
      </c>
      <c r="I1415" t="inlineStr">
        <is>
          <t>UN</t>
        </is>
      </c>
      <c r="J1415" t="inlineStr">
        <is>
          <t>ALIMENTOS</t>
        </is>
      </c>
      <c r="K1415" t="inlineStr">
        <is>
          <t>01/2026</t>
        </is>
      </c>
      <c r="L1415" t="n">
        <v>0</v>
      </c>
      <c r="N1415" t="n">
        <v>0</v>
      </c>
      <c r="O1415" t="n">
        <v>49.98</v>
      </c>
      <c r="P1415" t="n">
        <v>149.94</v>
      </c>
    </row>
    <row r="1416">
      <c r="A1416" t="n">
        <v>70258</v>
      </c>
      <c r="B1416" t="n">
        <v>122</v>
      </c>
      <c r="C1416" t="inlineStr">
        <is>
          <t>Arcos</t>
        </is>
      </c>
      <c r="D1416" s="551" t="n">
        <v>46054</v>
      </c>
      <c r="E1416" t="n">
        <v>18003</v>
      </c>
      <c r="F1416" t="inlineStr">
        <is>
          <t>AGUA TONICA PRATA 269ML C/24</t>
        </is>
      </c>
      <c r="G1416" t="n">
        <v>3593</v>
      </c>
      <c r="H1416" t="n">
        <v>1.75</v>
      </c>
      <c r="I1416" t="inlineStr">
        <is>
          <t>PC</t>
        </is>
      </c>
      <c r="J1416" t="inlineStr">
        <is>
          <t>BEBIDAS</t>
        </is>
      </c>
      <c r="K1416" t="inlineStr">
        <is>
          <t>01/2026</t>
        </is>
      </c>
      <c r="L1416" t="n">
        <v>0</v>
      </c>
      <c r="M1416" s="551" t="n">
        <v>45974</v>
      </c>
      <c r="N1416" t="n">
        <v>84.23999999999999</v>
      </c>
      <c r="O1416" t="n">
        <v>84.23999999999999</v>
      </c>
      <c r="P1416" t="n">
        <v>147.42</v>
      </c>
    </row>
    <row r="1417">
      <c r="A1417" t="n">
        <v>70280</v>
      </c>
      <c r="B1417" t="n">
        <v>122</v>
      </c>
      <c r="C1417" t="inlineStr">
        <is>
          <t>Arcos</t>
        </is>
      </c>
      <c r="D1417" s="551" t="n">
        <v>46054</v>
      </c>
      <c r="E1417" t="n">
        <v>21073</v>
      </c>
      <c r="F1417" t="inlineStr">
        <is>
          <t>CALDA DE AGAVE AZUL JASMINE ORGANICO 330ML UN</t>
        </is>
      </c>
      <c r="G1417" t="n">
        <v>1994</v>
      </c>
      <c r="H1417" t="n">
        <v>3</v>
      </c>
      <c r="I1417" t="inlineStr">
        <is>
          <t>UN</t>
        </is>
      </c>
      <c r="J1417" t="inlineStr">
        <is>
          <t>ALIMENTOS</t>
        </is>
      </c>
      <c r="K1417" t="inlineStr">
        <is>
          <t>01/2026</t>
        </is>
      </c>
      <c r="L1417" t="n">
        <v>48.9</v>
      </c>
      <c r="M1417" s="551" t="n">
        <v>46049</v>
      </c>
      <c r="N1417" t="n">
        <v>48.9</v>
      </c>
      <c r="O1417" t="n">
        <v>48.9</v>
      </c>
      <c r="P1417" t="n">
        <v>146.7</v>
      </c>
    </row>
    <row r="1418">
      <c r="A1418" t="n">
        <v>70552</v>
      </c>
      <c r="B1418" t="n">
        <v>122</v>
      </c>
      <c r="C1418" t="inlineStr">
        <is>
          <t>Arcos</t>
        </is>
      </c>
      <c r="D1418" s="551" t="n">
        <v>46054</v>
      </c>
      <c r="E1418" t="n">
        <v>26881</v>
      </c>
      <c r="F1418" t="inlineStr">
        <is>
          <t>CASCA DE CARVALHO KG</t>
        </is>
      </c>
      <c r="G1418" t="n">
        <v>6950</v>
      </c>
      <c r="H1418" t="n">
        <v>2.25</v>
      </c>
      <c r="I1418" t="inlineStr">
        <is>
          <t>KG</t>
        </is>
      </c>
      <c r="J1418" t="inlineStr">
        <is>
          <t>ALIMENTOS</t>
        </is>
      </c>
      <c r="K1418" t="inlineStr">
        <is>
          <t>01/2026</t>
        </is>
      </c>
      <c r="L1418" t="n">
        <v>0</v>
      </c>
      <c r="M1418" s="551" t="n">
        <v>46003</v>
      </c>
      <c r="N1418" t="n">
        <v>65</v>
      </c>
      <c r="O1418" t="n">
        <v>65</v>
      </c>
      <c r="P1418" t="n">
        <v>146.25</v>
      </c>
    </row>
    <row r="1419">
      <c r="A1419" t="n">
        <v>70319</v>
      </c>
      <c r="B1419" t="n">
        <v>122</v>
      </c>
      <c r="C1419" t="inlineStr">
        <is>
          <t>Arcos</t>
        </is>
      </c>
      <c r="D1419" s="551" t="n">
        <v>46054</v>
      </c>
      <c r="E1419" t="n">
        <v>25478</v>
      </c>
      <c r="F1419" t="inlineStr">
        <is>
          <t xml:space="preserve">LEITE INTEGRAL LEITISSIMO 1L </t>
        </is>
      </c>
      <c r="G1419" t="n">
        <v>6129</v>
      </c>
      <c r="H1419" t="n">
        <v>18</v>
      </c>
      <c r="I1419" t="inlineStr">
        <is>
          <t>UN</t>
        </is>
      </c>
      <c r="J1419" t="inlineStr">
        <is>
          <t>ALIMENTOS</t>
        </is>
      </c>
      <c r="K1419" t="inlineStr">
        <is>
          <t>01/2026</t>
        </is>
      </c>
      <c r="L1419" t="n">
        <v>7.95</v>
      </c>
      <c r="M1419" s="551" t="n">
        <v>46050</v>
      </c>
      <c r="N1419" t="n">
        <v>7.95</v>
      </c>
      <c r="O1419" t="n">
        <v>7.95</v>
      </c>
      <c r="P1419" t="n">
        <v>143.1</v>
      </c>
    </row>
    <row r="1420">
      <c r="A1420" t="n">
        <v>70253</v>
      </c>
      <c r="B1420" t="n">
        <v>122</v>
      </c>
      <c r="C1420" t="inlineStr">
        <is>
          <t>Arcos</t>
        </is>
      </c>
      <c r="D1420" s="551" t="n">
        <v>46054</v>
      </c>
      <c r="E1420" t="n">
        <v>21062</v>
      </c>
      <c r="F1420" t="inlineStr">
        <is>
          <t xml:space="preserve">ACETO BALSAM DI MODENA DISALERNO 500ML </t>
        </is>
      </c>
      <c r="G1420" t="n">
        <v>1997</v>
      </c>
      <c r="H1420" t="n">
        <v>9</v>
      </c>
      <c r="I1420" t="inlineStr">
        <is>
          <t>GR</t>
        </is>
      </c>
      <c r="J1420" t="inlineStr">
        <is>
          <t>ALIMENTOS</t>
        </is>
      </c>
      <c r="K1420" t="inlineStr">
        <is>
          <t>01/2026</t>
        </is>
      </c>
      <c r="L1420" t="n">
        <v>0</v>
      </c>
      <c r="M1420" s="551" t="n">
        <v>45936</v>
      </c>
      <c r="N1420" t="n">
        <v>15.58</v>
      </c>
      <c r="O1420" t="n">
        <v>16.72</v>
      </c>
      <c r="P1420" t="n">
        <v>140.22</v>
      </c>
    </row>
    <row r="1421">
      <c r="A1421" t="n">
        <v>70402</v>
      </c>
      <c r="B1421" t="n">
        <v>122</v>
      </c>
      <c r="C1421" t="inlineStr">
        <is>
          <t>Arcos</t>
        </is>
      </c>
      <c r="D1421" s="551" t="n">
        <v>46054</v>
      </c>
      <c r="E1421" t="n">
        <v>19203</v>
      </c>
      <c r="F1421" t="inlineStr">
        <is>
          <t>IOGURTE INTEGRAL NESTLE C/170G UN</t>
        </is>
      </c>
      <c r="G1421" t="n">
        <v>2802</v>
      </c>
      <c r="H1421" t="n">
        <v>44</v>
      </c>
      <c r="I1421" t="inlineStr">
        <is>
          <t>UN</t>
        </is>
      </c>
      <c r="J1421" t="inlineStr">
        <is>
          <t>ALIMENTOS</t>
        </is>
      </c>
      <c r="K1421" t="inlineStr">
        <is>
          <t>01/2026</t>
        </is>
      </c>
      <c r="L1421" t="n">
        <v>3.18</v>
      </c>
      <c r="M1421" s="551" t="n">
        <v>46049</v>
      </c>
      <c r="N1421" t="n">
        <v>3.18</v>
      </c>
      <c r="O1421" t="n">
        <v>3.42</v>
      </c>
      <c r="P1421" t="n">
        <v>139.92</v>
      </c>
    </row>
    <row r="1422">
      <c r="A1422" t="n">
        <v>70404</v>
      </c>
      <c r="B1422" t="n">
        <v>122</v>
      </c>
      <c r="C1422" t="inlineStr">
        <is>
          <t>Arcos</t>
        </is>
      </c>
      <c r="D1422" s="551" t="n">
        <v>46054</v>
      </c>
      <c r="E1422" t="n">
        <v>21085</v>
      </c>
      <c r="F1422" t="inlineStr">
        <is>
          <t>ACUCAR SACHE UNIAO 5G C/1000</t>
        </is>
      </c>
      <c r="G1422" t="n">
        <v>1989</v>
      </c>
      <c r="H1422" t="n">
        <v>3</v>
      </c>
      <c r="I1422" t="inlineStr">
        <is>
          <t>CX</t>
        </is>
      </c>
      <c r="J1422" t="inlineStr">
        <is>
          <t>ALIMENTOS</t>
        </is>
      </c>
      <c r="K1422" t="inlineStr">
        <is>
          <t>01/2026</t>
        </is>
      </c>
      <c r="L1422" t="n">
        <v>0</v>
      </c>
      <c r="M1422" s="551" t="n">
        <v>46001</v>
      </c>
      <c r="N1422" t="n">
        <v>45.31</v>
      </c>
      <c r="O1422" t="n">
        <v>45.31</v>
      </c>
      <c r="P1422" t="n">
        <v>135.93</v>
      </c>
    </row>
    <row r="1423">
      <c r="A1423" t="n">
        <v>70332</v>
      </c>
      <c r="B1423" t="n">
        <v>122</v>
      </c>
      <c r="C1423" t="inlineStr">
        <is>
          <t>Arcos</t>
        </is>
      </c>
      <c r="D1423" s="551" t="n">
        <v>46054</v>
      </c>
      <c r="E1423" t="n">
        <v>17883</v>
      </c>
      <c r="F1423" t="inlineStr">
        <is>
          <t>SODA LIMONADA ANTARCTICA DIET LATA 350ML C/12</t>
        </is>
      </c>
      <c r="G1423" t="n">
        <v>3673</v>
      </c>
      <c r="H1423" t="n">
        <v>5.75</v>
      </c>
      <c r="I1423" t="inlineStr">
        <is>
          <t>PC</t>
        </is>
      </c>
      <c r="J1423" t="inlineStr">
        <is>
          <t>BEBIDAS</t>
        </is>
      </c>
      <c r="K1423" t="inlineStr">
        <is>
          <t>01/2026</t>
        </is>
      </c>
      <c r="L1423" t="n">
        <v>0</v>
      </c>
      <c r="M1423" s="551" t="n">
        <v>46000</v>
      </c>
      <c r="N1423" t="n">
        <v>23.56</v>
      </c>
      <c r="O1423" t="n">
        <v>41.65</v>
      </c>
      <c r="P1423" t="n">
        <v>135.47</v>
      </c>
    </row>
    <row r="1424">
      <c r="A1424" t="n">
        <v>70336</v>
      </c>
      <c r="B1424" t="n">
        <v>122</v>
      </c>
      <c r="C1424" t="inlineStr">
        <is>
          <t>Arcos</t>
        </is>
      </c>
      <c r="D1424" s="551" t="n">
        <v>46054</v>
      </c>
      <c r="E1424" t="n">
        <v>20287</v>
      </c>
      <c r="F1424" t="inlineStr">
        <is>
          <t>BATATA PALHA AMAVITA C/1KG</t>
        </is>
      </c>
      <c r="G1424" t="n">
        <v>2229</v>
      </c>
      <c r="H1424" t="n">
        <v>5</v>
      </c>
      <c r="I1424" t="inlineStr">
        <is>
          <t>PC</t>
        </is>
      </c>
      <c r="J1424" t="inlineStr">
        <is>
          <t>ALIMENTOS</t>
        </is>
      </c>
      <c r="K1424" t="inlineStr">
        <is>
          <t>01/2026</t>
        </is>
      </c>
      <c r="L1424" t="n">
        <v>0</v>
      </c>
      <c r="M1424" s="551" t="n">
        <v>45951</v>
      </c>
      <c r="N1424" t="n">
        <v>26.99</v>
      </c>
      <c r="O1424" t="n">
        <v>24.85</v>
      </c>
      <c r="P1424" t="n">
        <v>134.95</v>
      </c>
    </row>
    <row r="1425">
      <c r="A1425" t="n">
        <v>70554</v>
      </c>
      <c r="B1425" t="n">
        <v>122</v>
      </c>
      <c r="C1425" t="inlineStr">
        <is>
          <t>Arcos</t>
        </is>
      </c>
      <c r="D1425" s="551" t="n">
        <v>46054</v>
      </c>
      <c r="E1425" t="n">
        <v>19187</v>
      </c>
      <c r="F1425" t="inlineStr">
        <is>
          <t>QUEIJO MEIA CURA C/500G KG</t>
        </is>
      </c>
      <c r="G1425" t="n">
        <v>2816</v>
      </c>
      <c r="H1425" t="n">
        <v>2</v>
      </c>
      <c r="I1425" t="inlineStr">
        <is>
          <t>KG</t>
        </is>
      </c>
      <c r="J1425" t="inlineStr">
        <is>
          <t>ALIMENTOS</t>
        </is>
      </c>
      <c r="K1425" t="inlineStr">
        <is>
          <t>01/2026</t>
        </is>
      </c>
      <c r="L1425" t="n">
        <v>0</v>
      </c>
      <c r="M1425" s="551" t="n">
        <v>45995</v>
      </c>
      <c r="N1425" t="n">
        <v>65.5</v>
      </c>
      <c r="O1425" t="n">
        <v>65.5</v>
      </c>
      <c r="P1425" t="n">
        <v>131</v>
      </c>
    </row>
    <row r="1426">
      <c r="A1426" t="n">
        <v>70325</v>
      </c>
      <c r="B1426" t="n">
        <v>122</v>
      </c>
      <c r="C1426" t="inlineStr">
        <is>
          <t>Arcos</t>
        </is>
      </c>
      <c r="D1426" s="551" t="n">
        <v>46054</v>
      </c>
      <c r="E1426" t="n">
        <v>20360</v>
      </c>
      <c r="F1426" t="inlineStr">
        <is>
          <t>FARINHA DE TRIGO ANACONDA C/5KG</t>
        </is>
      </c>
      <c r="G1426" t="n">
        <v>2199</v>
      </c>
      <c r="H1426" t="n">
        <v>6</v>
      </c>
      <c r="I1426" t="inlineStr">
        <is>
          <t>PC</t>
        </is>
      </c>
      <c r="J1426" t="inlineStr">
        <is>
          <t>ALIMENTOS</t>
        </is>
      </c>
      <c r="K1426" t="inlineStr">
        <is>
          <t>01/2026</t>
        </is>
      </c>
      <c r="L1426" t="n">
        <v>21.65</v>
      </c>
      <c r="M1426" s="551" t="n">
        <v>46048</v>
      </c>
      <c r="N1426" t="n">
        <v>21.65</v>
      </c>
      <c r="O1426" t="n">
        <v>21.65</v>
      </c>
      <c r="P1426" t="n">
        <v>129.9</v>
      </c>
    </row>
    <row r="1427">
      <c r="A1427" t="n">
        <v>70335</v>
      </c>
      <c r="B1427" t="n">
        <v>122</v>
      </c>
      <c r="C1427" t="inlineStr">
        <is>
          <t>Arcos</t>
        </is>
      </c>
      <c r="D1427" s="551" t="n">
        <v>46054</v>
      </c>
      <c r="E1427" t="n">
        <v>17881</v>
      </c>
      <c r="F1427" t="inlineStr">
        <is>
          <t>SODA LIMONADA ANTARCTICA LATA 350ML C/12</t>
        </is>
      </c>
      <c r="G1427" t="n">
        <v>3675</v>
      </c>
      <c r="H1427" t="n">
        <v>5.5</v>
      </c>
      <c r="I1427" t="inlineStr">
        <is>
          <t>PC</t>
        </is>
      </c>
      <c r="J1427" t="inlineStr">
        <is>
          <t>BEBIDAS</t>
        </is>
      </c>
      <c r="K1427" t="inlineStr">
        <is>
          <t>01/2026</t>
        </is>
      </c>
      <c r="L1427" t="n">
        <v>0</v>
      </c>
      <c r="M1427" s="551" t="n">
        <v>46000</v>
      </c>
      <c r="N1427" t="n">
        <v>23.56</v>
      </c>
      <c r="O1427" t="n">
        <v>20.11</v>
      </c>
      <c r="P1427" t="n">
        <v>129.58</v>
      </c>
    </row>
    <row r="1428">
      <c r="A1428" t="n">
        <v>70366</v>
      </c>
      <c r="B1428" t="n">
        <v>122</v>
      </c>
      <c r="C1428" t="inlineStr">
        <is>
          <t>Arcos</t>
        </is>
      </c>
      <c r="D1428" s="551" t="n">
        <v>46054</v>
      </c>
      <c r="E1428" t="n">
        <v>23377</v>
      </c>
      <c r="F1428" t="inlineStr">
        <is>
          <t>CAMBUCI CONGELADO KG</t>
        </is>
      </c>
      <c r="G1428" t="n">
        <v>2483</v>
      </c>
      <c r="H1428" t="n">
        <v>4</v>
      </c>
      <c r="I1428" t="inlineStr">
        <is>
          <t>KG</t>
        </is>
      </c>
      <c r="J1428" t="inlineStr">
        <is>
          <t>ALIMENTOS</t>
        </is>
      </c>
      <c r="K1428" t="inlineStr">
        <is>
          <t>01/2026</t>
        </is>
      </c>
      <c r="L1428" t="n">
        <v>32</v>
      </c>
      <c r="M1428" s="551" t="n">
        <v>46049</v>
      </c>
      <c r="N1428" t="n">
        <v>32</v>
      </c>
      <c r="O1428" t="n">
        <v>32</v>
      </c>
      <c r="P1428" t="n">
        <v>128</v>
      </c>
    </row>
    <row r="1429">
      <c r="A1429" t="n">
        <v>70397</v>
      </c>
      <c r="B1429" t="n">
        <v>122</v>
      </c>
      <c r="C1429" t="inlineStr">
        <is>
          <t>Arcos</t>
        </is>
      </c>
      <c r="D1429" s="551" t="n">
        <v>46054</v>
      </c>
      <c r="E1429" t="n">
        <v>20213</v>
      </c>
      <c r="F1429" t="inlineStr">
        <is>
          <t>GRAO DE BICO CAMIL C/2KG</t>
        </is>
      </c>
      <c r="G1429" t="n">
        <v>2251</v>
      </c>
      <c r="H1429" t="n">
        <v>4</v>
      </c>
      <c r="I1429" t="inlineStr">
        <is>
          <t>PC</t>
        </is>
      </c>
      <c r="J1429" t="inlineStr">
        <is>
          <t>ALIMENTOS</t>
        </is>
      </c>
      <c r="K1429" t="inlineStr">
        <is>
          <t>01/2026</t>
        </is>
      </c>
      <c r="L1429" t="n">
        <v>0</v>
      </c>
      <c r="M1429" s="551" t="n">
        <v>45994</v>
      </c>
      <c r="N1429" t="n">
        <v>31.72</v>
      </c>
      <c r="O1429" t="n">
        <v>31.72</v>
      </c>
      <c r="P1429" t="n">
        <v>126.88</v>
      </c>
    </row>
    <row r="1430">
      <c r="A1430" t="n">
        <v>70295</v>
      </c>
      <c r="B1430" t="n">
        <v>122</v>
      </c>
      <c r="C1430" t="inlineStr">
        <is>
          <t>Arcos</t>
        </is>
      </c>
      <c r="D1430" s="551" t="n">
        <v>46054</v>
      </c>
      <c r="E1430" t="n">
        <v>20034</v>
      </c>
      <c r="F1430" t="inlineStr">
        <is>
          <t>CRAVO DA INDIA KG</t>
        </is>
      </c>
      <c r="G1430" t="n">
        <v>2333</v>
      </c>
      <c r="H1430" t="n">
        <v>2</v>
      </c>
      <c r="I1430" t="inlineStr">
        <is>
          <t>KG</t>
        </is>
      </c>
      <c r="J1430" t="inlineStr">
        <is>
          <t>ALIMENTOS</t>
        </is>
      </c>
      <c r="K1430" t="inlineStr">
        <is>
          <t>01/2026</t>
        </is>
      </c>
      <c r="L1430" t="n">
        <v>0</v>
      </c>
      <c r="M1430" s="551" t="n">
        <v>45764</v>
      </c>
      <c r="N1430" t="n">
        <v>63.06</v>
      </c>
      <c r="O1430" t="n">
        <v>64.8</v>
      </c>
      <c r="P1430" t="n">
        <v>126.12</v>
      </c>
    </row>
    <row r="1431">
      <c r="A1431" t="n">
        <v>70321</v>
      </c>
      <c r="B1431" t="n">
        <v>122</v>
      </c>
      <c r="C1431" t="inlineStr">
        <is>
          <t>Arcos</t>
        </is>
      </c>
      <c r="D1431" s="551" t="n">
        <v>46054</v>
      </c>
      <c r="E1431" t="n">
        <v>20301</v>
      </c>
      <c r="F1431" t="inlineStr">
        <is>
          <t>ARROZ BRANCO TIPO 1 CAMIL C/5KG</t>
        </is>
      </c>
      <c r="G1431" t="n">
        <v>2223</v>
      </c>
      <c r="H1431" t="n">
        <v>6</v>
      </c>
      <c r="I1431" t="inlineStr">
        <is>
          <t>PC</t>
        </is>
      </c>
      <c r="J1431" t="inlineStr">
        <is>
          <t>ALIMENTOS</t>
        </is>
      </c>
      <c r="K1431" t="inlineStr">
        <is>
          <t>01/2026</t>
        </is>
      </c>
      <c r="L1431" t="n">
        <v>20.78</v>
      </c>
      <c r="M1431" s="551" t="n">
        <v>46048</v>
      </c>
      <c r="N1431" t="n">
        <v>20.78</v>
      </c>
      <c r="O1431" t="n">
        <v>20.77</v>
      </c>
      <c r="P1431" t="n">
        <v>124.68</v>
      </c>
    </row>
    <row r="1432">
      <c r="A1432" t="n">
        <v>70309</v>
      </c>
      <c r="B1432" t="n">
        <v>122</v>
      </c>
      <c r="C1432" t="inlineStr">
        <is>
          <t>Arcos</t>
        </is>
      </c>
      <c r="D1432" s="551" t="n">
        <v>46054</v>
      </c>
      <c r="E1432" t="n">
        <v>25075</v>
      </c>
      <c r="F1432" t="inlineStr">
        <is>
          <t>MASSA PARA LASANHA ADRIA C/500G</t>
        </is>
      </c>
      <c r="G1432" t="n">
        <v>5883</v>
      </c>
      <c r="H1432" t="n">
        <v>7</v>
      </c>
      <c r="I1432" t="inlineStr">
        <is>
          <t>PC</t>
        </is>
      </c>
      <c r="J1432" t="inlineStr">
        <is>
          <t>ALIMENTOS</t>
        </is>
      </c>
      <c r="K1432" t="inlineStr">
        <is>
          <t>01/2026</t>
        </is>
      </c>
      <c r="L1432" t="n">
        <v>16.8</v>
      </c>
      <c r="M1432" s="551" t="n">
        <v>46044</v>
      </c>
      <c r="N1432" t="n">
        <v>16.8</v>
      </c>
      <c r="O1432" t="n">
        <v>16.8</v>
      </c>
      <c r="P1432" t="n">
        <v>117.6</v>
      </c>
    </row>
    <row r="1433">
      <c r="A1433" t="n">
        <v>70317</v>
      </c>
      <c r="B1433" t="n">
        <v>122</v>
      </c>
      <c r="C1433" t="inlineStr">
        <is>
          <t>Arcos</t>
        </is>
      </c>
      <c r="D1433" s="551" t="n">
        <v>46054</v>
      </c>
      <c r="E1433" t="n">
        <v>20661</v>
      </c>
      <c r="F1433" t="inlineStr">
        <is>
          <t>LEITE CONDENSADO MOCA C/395G UN</t>
        </is>
      </c>
      <c r="G1433" t="n">
        <v>2110</v>
      </c>
      <c r="H1433" t="n">
        <v>13</v>
      </c>
      <c r="I1433" t="inlineStr">
        <is>
          <t>UN</t>
        </is>
      </c>
      <c r="J1433" t="inlineStr">
        <is>
          <t>ALIMENTOS</t>
        </is>
      </c>
      <c r="K1433" t="inlineStr">
        <is>
          <t>01/2026</t>
        </is>
      </c>
      <c r="L1433" t="n">
        <v>8.880000000000001</v>
      </c>
      <c r="M1433" s="551" t="n">
        <v>46037</v>
      </c>
      <c r="N1433" t="n">
        <v>8.880000000000001</v>
      </c>
      <c r="O1433" t="n">
        <v>8.76</v>
      </c>
      <c r="P1433" t="n">
        <v>115.44</v>
      </c>
    </row>
    <row r="1434">
      <c r="A1434" t="n">
        <v>70334</v>
      </c>
      <c r="B1434" t="n">
        <v>122</v>
      </c>
      <c r="C1434" t="inlineStr">
        <is>
          <t>Arcos</t>
        </is>
      </c>
      <c r="D1434" s="551" t="n">
        <v>46054</v>
      </c>
      <c r="E1434" t="n">
        <v>19946</v>
      </c>
      <c r="F1434" t="inlineStr">
        <is>
          <t>MOSTARDA DIJON COM GRAO BEAUFOR C/1,001KG</t>
        </is>
      </c>
      <c r="G1434" t="n">
        <v>2360</v>
      </c>
      <c r="H1434" t="n">
        <v>2</v>
      </c>
      <c r="I1434" t="inlineStr">
        <is>
          <t>PT</t>
        </is>
      </c>
      <c r="J1434" t="inlineStr">
        <is>
          <t>ALIMENTOS</t>
        </is>
      </c>
      <c r="K1434" t="inlineStr">
        <is>
          <t>01/2026</t>
        </is>
      </c>
      <c r="L1434" t="n">
        <v>56.9</v>
      </c>
      <c r="M1434" s="551" t="n">
        <v>46036</v>
      </c>
      <c r="N1434" t="n">
        <v>56.9</v>
      </c>
      <c r="O1434" t="n">
        <v>56.9</v>
      </c>
      <c r="P1434" t="n">
        <v>113.8</v>
      </c>
    </row>
    <row r="1435">
      <c r="A1435" t="n">
        <v>70302</v>
      </c>
      <c r="B1435" t="n">
        <v>122</v>
      </c>
      <c r="C1435" t="inlineStr">
        <is>
          <t>Arcos</t>
        </is>
      </c>
      <c r="D1435" s="551" t="n">
        <v>46054</v>
      </c>
      <c r="E1435" t="n">
        <v>20242</v>
      </c>
      <c r="F1435" t="inlineStr">
        <is>
          <t>FEIJAO CARIOCA CAMIL C/2KG</t>
        </is>
      </c>
      <c r="G1435" t="n">
        <v>2242</v>
      </c>
      <c r="H1435" t="n">
        <v>8</v>
      </c>
      <c r="I1435" t="inlineStr">
        <is>
          <t>PC</t>
        </is>
      </c>
      <c r="J1435" t="inlineStr">
        <is>
          <t>ALIMENTOS</t>
        </is>
      </c>
      <c r="K1435" t="inlineStr">
        <is>
          <t>01/2026</t>
        </is>
      </c>
      <c r="L1435" t="n">
        <v>14.17</v>
      </c>
      <c r="M1435" s="551" t="n">
        <v>46048</v>
      </c>
      <c r="N1435" t="n">
        <v>14.1</v>
      </c>
      <c r="O1435" t="n">
        <v>14.1</v>
      </c>
      <c r="P1435" t="n">
        <v>113.36</v>
      </c>
    </row>
    <row r="1436">
      <c r="A1436" t="n">
        <v>70454</v>
      </c>
      <c r="B1436" t="n">
        <v>122</v>
      </c>
      <c r="C1436" t="inlineStr">
        <is>
          <t>Arcos</t>
        </is>
      </c>
      <c r="D1436" s="551" t="n">
        <v>46054</v>
      </c>
      <c r="E1436" t="n">
        <v>18364</v>
      </c>
      <c r="F1436" t="inlineStr">
        <is>
          <t>GIN PLYMOUTH 750ML</t>
        </is>
      </c>
      <c r="G1436" t="n">
        <v>3274</v>
      </c>
      <c r="H1436" t="n">
        <v>1</v>
      </c>
      <c r="I1436" t="inlineStr">
        <is>
          <t>UN</t>
        </is>
      </c>
      <c r="J1436" t="inlineStr">
        <is>
          <t>BEBIDAS</t>
        </is>
      </c>
      <c r="K1436" t="inlineStr">
        <is>
          <t>01/2026</t>
        </is>
      </c>
      <c r="L1436" t="n">
        <v>0</v>
      </c>
      <c r="N1436" t="n">
        <v>0</v>
      </c>
      <c r="O1436" t="n">
        <v>0</v>
      </c>
      <c r="P1436" t="n">
        <v>112.33</v>
      </c>
    </row>
    <row r="1437">
      <c r="A1437" t="n">
        <v>70349</v>
      </c>
      <c r="B1437" t="n">
        <v>122</v>
      </c>
      <c r="C1437" t="inlineStr">
        <is>
          <t>Arcos</t>
        </is>
      </c>
      <c r="D1437" s="551" t="n">
        <v>46054</v>
      </c>
      <c r="E1437" t="n">
        <v>20257</v>
      </c>
      <c r="F1437" t="inlineStr">
        <is>
          <t>COCO RALADO FRESCO CONGELADO VITA COCO C/1KG</t>
        </is>
      </c>
      <c r="G1437" t="n">
        <v>2239</v>
      </c>
      <c r="H1437" t="n">
        <v>4</v>
      </c>
      <c r="I1437" t="inlineStr">
        <is>
          <t>PC</t>
        </is>
      </c>
      <c r="J1437" t="inlineStr">
        <is>
          <t>ALIMENTOS</t>
        </is>
      </c>
      <c r="K1437" t="inlineStr">
        <is>
          <t>01/2026</t>
        </is>
      </c>
      <c r="L1437" t="n">
        <v>27.5</v>
      </c>
      <c r="M1437" s="551" t="n">
        <v>46037</v>
      </c>
      <c r="N1437" t="n">
        <v>27.5</v>
      </c>
      <c r="O1437" t="n">
        <v>27.5</v>
      </c>
      <c r="P1437" t="n">
        <v>110</v>
      </c>
    </row>
    <row r="1438">
      <c r="A1438" t="n">
        <v>70367</v>
      </c>
      <c r="B1438" t="n">
        <v>122</v>
      </c>
      <c r="C1438" t="inlineStr">
        <is>
          <t>Arcos</t>
        </is>
      </c>
      <c r="D1438" s="551" t="n">
        <v>46054</v>
      </c>
      <c r="E1438" t="n">
        <v>26713</v>
      </c>
      <c r="F1438" t="inlineStr">
        <is>
          <t>CAMOMILA DESIDRATADA KG</t>
        </is>
      </c>
      <c r="G1438" t="n">
        <v>6867</v>
      </c>
      <c r="H1438" t="n">
        <v>2</v>
      </c>
      <c r="I1438" t="inlineStr">
        <is>
          <t>KG</t>
        </is>
      </c>
      <c r="J1438" t="inlineStr">
        <is>
          <t>ALIMENTOS</t>
        </is>
      </c>
      <c r="K1438" t="inlineStr">
        <is>
          <t>01/2026</t>
        </is>
      </c>
      <c r="L1438" t="n">
        <v>0</v>
      </c>
      <c r="M1438" s="551" t="n">
        <v>46009</v>
      </c>
      <c r="N1438" t="n">
        <v>55</v>
      </c>
      <c r="O1438" t="n">
        <v>55</v>
      </c>
      <c r="P1438" t="n">
        <v>110</v>
      </c>
    </row>
    <row r="1439">
      <c r="A1439" t="n">
        <v>70388</v>
      </c>
      <c r="B1439" t="n">
        <v>122</v>
      </c>
      <c r="C1439" t="inlineStr">
        <is>
          <t>Arcos</t>
        </is>
      </c>
      <c r="D1439" s="551" t="n">
        <v>46054</v>
      </c>
      <c r="E1439" t="n">
        <v>19790</v>
      </c>
      <c r="F1439" t="inlineStr">
        <is>
          <t>POLPA DE AVOCADO KG</t>
        </is>
      </c>
      <c r="G1439" t="n">
        <v>2469</v>
      </c>
      <c r="H1439" t="n">
        <v>3</v>
      </c>
      <c r="I1439" t="inlineStr">
        <is>
          <t>KG</t>
        </is>
      </c>
      <c r="J1439" t="inlineStr">
        <is>
          <t>ALIMENTOS</t>
        </is>
      </c>
      <c r="K1439" t="inlineStr">
        <is>
          <t>01/2026</t>
        </is>
      </c>
      <c r="L1439" t="n">
        <v>35.63</v>
      </c>
      <c r="M1439" s="551" t="n">
        <v>46042</v>
      </c>
      <c r="N1439" t="n">
        <v>35.63</v>
      </c>
      <c r="O1439" t="n">
        <v>35.63</v>
      </c>
      <c r="P1439" t="n">
        <v>106.89</v>
      </c>
    </row>
    <row r="1440">
      <c r="A1440" t="n">
        <v>70529</v>
      </c>
      <c r="B1440" t="n">
        <v>122</v>
      </c>
      <c r="C1440" t="inlineStr">
        <is>
          <t>Arcos</t>
        </is>
      </c>
      <c r="D1440" s="551" t="n">
        <v>46054</v>
      </c>
      <c r="E1440" t="n">
        <v>24676</v>
      </c>
      <c r="F1440" t="inlineStr">
        <is>
          <t>ACIDO ASCORBICO C/1KG</t>
        </is>
      </c>
      <c r="G1440" t="n">
        <v>5710</v>
      </c>
      <c r="H1440" t="n">
        <v>2</v>
      </c>
      <c r="I1440" t="inlineStr">
        <is>
          <t>PC</t>
        </is>
      </c>
      <c r="J1440" t="inlineStr">
        <is>
          <t>ALIMENTOS</t>
        </is>
      </c>
      <c r="K1440" t="inlineStr">
        <is>
          <t>01/2026</t>
        </is>
      </c>
      <c r="L1440" t="n">
        <v>52</v>
      </c>
      <c r="M1440" s="551" t="n">
        <v>46041</v>
      </c>
      <c r="N1440" t="n">
        <v>52</v>
      </c>
      <c r="O1440" t="n">
        <v>52</v>
      </c>
      <c r="P1440" t="n">
        <v>104</v>
      </c>
    </row>
    <row r="1441">
      <c r="A1441" t="n">
        <v>70493</v>
      </c>
      <c r="B1441" t="n">
        <v>122</v>
      </c>
      <c r="C1441" t="inlineStr">
        <is>
          <t>Arcos</t>
        </is>
      </c>
      <c r="D1441" s="551" t="n">
        <v>46054</v>
      </c>
      <c r="E1441" t="n">
        <v>18209</v>
      </c>
      <c r="F1441" t="inlineStr">
        <is>
          <t>VERMOUTH MARTINI ROSATO 750ML</t>
        </is>
      </c>
      <c r="G1441" t="n">
        <v>3417</v>
      </c>
      <c r="H1441" t="n">
        <v>2</v>
      </c>
      <c r="I1441" t="inlineStr">
        <is>
          <t>GR</t>
        </is>
      </c>
      <c r="J1441" t="inlineStr">
        <is>
          <t>BEBIDAS</t>
        </is>
      </c>
      <c r="K1441" t="inlineStr">
        <is>
          <t>01/2026</t>
        </is>
      </c>
      <c r="L1441" t="n">
        <v>0</v>
      </c>
      <c r="N1441" t="n">
        <v>0</v>
      </c>
      <c r="O1441" t="n">
        <v>0</v>
      </c>
      <c r="P1441" t="n">
        <v>103.8</v>
      </c>
    </row>
    <row r="1442">
      <c r="A1442" t="n">
        <v>70478</v>
      </c>
      <c r="B1442" t="n">
        <v>122</v>
      </c>
      <c r="C1442" t="inlineStr">
        <is>
          <t>Arcos</t>
        </is>
      </c>
      <c r="D1442" s="551" t="n">
        <v>46054</v>
      </c>
      <c r="E1442" t="n">
        <v>18264</v>
      </c>
      <c r="F1442" t="inlineStr">
        <is>
          <t>RUM MOUNT GAY XO 43o 700ML</t>
        </is>
      </c>
      <c r="G1442" t="n">
        <v>3366</v>
      </c>
      <c r="H1442" t="n">
        <v>0.22</v>
      </c>
      <c r="I1442" t="inlineStr">
        <is>
          <t>UN</t>
        </is>
      </c>
      <c r="J1442" t="inlineStr">
        <is>
          <t>BEBIDAS</t>
        </is>
      </c>
      <c r="K1442" t="inlineStr">
        <is>
          <t>01/2026</t>
        </is>
      </c>
      <c r="L1442" t="n">
        <v>0</v>
      </c>
      <c r="N1442" t="n">
        <v>0</v>
      </c>
      <c r="O1442" t="n">
        <v>0</v>
      </c>
      <c r="P1442" t="n">
        <v>103.54</v>
      </c>
    </row>
    <row r="1443">
      <c r="A1443" t="n">
        <v>70311</v>
      </c>
      <c r="B1443" t="n">
        <v>122</v>
      </c>
      <c r="C1443" t="inlineStr">
        <is>
          <t>Arcos</t>
        </is>
      </c>
      <c r="D1443" s="551" t="n">
        <v>46054</v>
      </c>
      <c r="E1443" t="n">
        <v>20022</v>
      </c>
      <c r="F1443" t="inlineStr">
        <is>
          <t>FERMENTO QUIMICO ROYAL 250G</t>
        </is>
      </c>
      <c r="G1443" t="n">
        <v>2340</v>
      </c>
      <c r="H1443" t="n">
        <v>10</v>
      </c>
      <c r="I1443" t="inlineStr">
        <is>
          <t>UN</t>
        </is>
      </c>
      <c r="J1443" t="inlineStr">
        <is>
          <t>ALIMENTOS</t>
        </is>
      </c>
      <c r="K1443" t="inlineStr">
        <is>
          <t>01/2026</t>
        </is>
      </c>
      <c r="L1443" t="n">
        <v>10.04</v>
      </c>
      <c r="M1443" s="551" t="n">
        <v>46049</v>
      </c>
      <c r="N1443" t="n">
        <v>10</v>
      </c>
      <c r="O1443" t="n">
        <v>10.08</v>
      </c>
      <c r="P1443" t="n">
        <v>100.4</v>
      </c>
    </row>
    <row r="1444">
      <c r="A1444" t="n">
        <v>70331</v>
      </c>
      <c r="B1444" t="n">
        <v>122</v>
      </c>
      <c r="C1444" t="inlineStr">
        <is>
          <t>Arcos</t>
        </is>
      </c>
      <c r="D1444" s="551" t="n">
        <v>46054</v>
      </c>
      <c r="E1444" t="n">
        <v>19984</v>
      </c>
      <c r="F1444" t="inlineStr">
        <is>
          <t>MOLHO INGLES KENKO 1L</t>
        </is>
      </c>
      <c r="G1444" t="n">
        <v>2351</v>
      </c>
      <c r="H1444" t="n">
        <v>5</v>
      </c>
      <c r="I1444" t="inlineStr">
        <is>
          <t>UN</t>
        </is>
      </c>
      <c r="J1444" t="inlineStr">
        <is>
          <t>ALIMENTOS</t>
        </is>
      </c>
      <c r="K1444" t="inlineStr">
        <is>
          <t>01/2026</t>
        </is>
      </c>
      <c r="L1444" t="n">
        <v>19.8</v>
      </c>
      <c r="M1444" s="551" t="n">
        <v>46044</v>
      </c>
      <c r="N1444" t="n">
        <v>19.8</v>
      </c>
      <c r="O1444" t="n">
        <v>19.8</v>
      </c>
      <c r="P1444" t="n">
        <v>99</v>
      </c>
    </row>
    <row r="1445">
      <c r="A1445" t="n">
        <v>70509</v>
      </c>
      <c r="B1445" t="n">
        <v>122</v>
      </c>
      <c r="C1445" t="inlineStr">
        <is>
          <t>Arcos</t>
        </is>
      </c>
      <c r="D1445" s="551" t="n">
        <v>46054</v>
      </c>
      <c r="E1445" t="n">
        <v>18121</v>
      </c>
      <c r="F1445" t="inlineStr">
        <is>
          <t>WHISKY JIM BEAM RYE 700ML</t>
        </is>
      </c>
      <c r="G1445" t="n">
        <v>3493</v>
      </c>
      <c r="H1445" t="n">
        <v>0.66</v>
      </c>
      <c r="I1445" t="inlineStr">
        <is>
          <t>GR</t>
        </is>
      </c>
      <c r="J1445" t="inlineStr">
        <is>
          <t>BEBIDAS</t>
        </is>
      </c>
      <c r="K1445" t="inlineStr">
        <is>
          <t>01/2026</t>
        </is>
      </c>
      <c r="L1445" t="n">
        <v>0</v>
      </c>
      <c r="M1445" s="551" t="n">
        <v>45811</v>
      </c>
      <c r="N1445" t="n">
        <v>149.51</v>
      </c>
      <c r="O1445" t="n">
        <v>167.73</v>
      </c>
      <c r="P1445" t="n">
        <v>98.68000000000001</v>
      </c>
    </row>
    <row r="1446">
      <c r="A1446" t="n">
        <v>70405</v>
      </c>
      <c r="B1446" t="n">
        <v>122</v>
      </c>
      <c r="C1446" t="inlineStr">
        <is>
          <t>Arcos</t>
        </is>
      </c>
      <c r="D1446" s="551" t="n">
        <v>46054</v>
      </c>
      <c r="E1446" t="n">
        <v>19420</v>
      </c>
      <c r="F1446" t="inlineStr">
        <is>
          <t>LEITE INTEGRAL ITALAC 1L</t>
        </is>
      </c>
      <c r="G1446" t="n">
        <v>2758</v>
      </c>
      <c r="H1446" t="n">
        <v>17</v>
      </c>
      <c r="I1446" t="inlineStr">
        <is>
          <t>UN</t>
        </is>
      </c>
      <c r="J1446" t="inlineStr">
        <is>
          <t>ALIMENTOS</t>
        </is>
      </c>
      <c r="K1446" t="inlineStr">
        <is>
          <t>01/2026</t>
        </is>
      </c>
      <c r="L1446" t="n">
        <v>0</v>
      </c>
      <c r="M1446" s="551" t="n">
        <v>45678</v>
      </c>
      <c r="N1446" t="n">
        <v>5.79</v>
      </c>
      <c r="O1446" t="n">
        <v>5.79</v>
      </c>
      <c r="P1446" t="n">
        <v>98.43000000000001</v>
      </c>
    </row>
    <row r="1447">
      <c r="A1447" t="n">
        <v>70414</v>
      </c>
      <c r="B1447" t="n">
        <v>122</v>
      </c>
      <c r="C1447" t="inlineStr">
        <is>
          <t>Arcos</t>
        </is>
      </c>
      <c r="D1447" s="551" t="n">
        <v>46054</v>
      </c>
      <c r="E1447" t="n">
        <v>25868</v>
      </c>
      <c r="F1447" t="inlineStr">
        <is>
          <t>QUEIJO GORGONZOLA DOLCE SERRA DAS ANTAS KG</t>
        </is>
      </c>
      <c r="G1447" t="n">
        <v>6405</v>
      </c>
      <c r="H1447" t="n">
        <v>1</v>
      </c>
      <c r="I1447" t="inlineStr">
        <is>
          <t>KG</t>
        </is>
      </c>
      <c r="J1447" t="inlineStr">
        <is>
          <t>ALIMENTOS</t>
        </is>
      </c>
      <c r="K1447" t="inlineStr">
        <is>
          <t>01/2026</t>
        </is>
      </c>
      <c r="L1447" t="n">
        <v>98.40000000000001</v>
      </c>
      <c r="M1447" s="551" t="n">
        <v>46048</v>
      </c>
      <c r="N1447" t="n">
        <v>98.40000000000001</v>
      </c>
      <c r="O1447" t="n">
        <v>98.40000000000001</v>
      </c>
      <c r="P1447" t="n">
        <v>98.40000000000001</v>
      </c>
    </row>
    <row r="1448">
      <c r="A1448" t="n">
        <v>70255</v>
      </c>
      <c r="B1448" t="n">
        <v>122</v>
      </c>
      <c r="C1448" t="inlineStr">
        <is>
          <t>Arcos</t>
        </is>
      </c>
      <c r="D1448" s="551" t="n">
        <v>46054</v>
      </c>
      <c r="E1448" t="n">
        <v>19857</v>
      </c>
      <c r="F1448" t="inlineStr">
        <is>
          <t>ACIDO CITRICO KG</t>
        </is>
      </c>
      <c r="G1448" t="n">
        <v>2415</v>
      </c>
      <c r="H1448" t="n">
        <v>2</v>
      </c>
      <c r="I1448" t="inlineStr">
        <is>
          <t>KG</t>
        </is>
      </c>
      <c r="J1448" t="inlineStr">
        <is>
          <t>ALIMENTOS</t>
        </is>
      </c>
      <c r="K1448" t="inlineStr">
        <is>
          <t>01/2026</t>
        </is>
      </c>
      <c r="L1448" t="n">
        <v>49</v>
      </c>
      <c r="M1448" s="551" t="n">
        <v>46041</v>
      </c>
      <c r="N1448" t="n">
        <v>49</v>
      </c>
      <c r="O1448" t="n">
        <v>55</v>
      </c>
      <c r="P1448" t="n">
        <v>98</v>
      </c>
    </row>
    <row r="1449">
      <c r="A1449" t="n">
        <v>70473</v>
      </c>
      <c r="B1449" t="n">
        <v>122</v>
      </c>
      <c r="C1449" t="inlineStr">
        <is>
          <t>Arcos</t>
        </is>
      </c>
      <c r="D1449" s="551" t="n">
        <v>46054</v>
      </c>
      <c r="E1449" t="n">
        <v>26883</v>
      </c>
      <c r="F1449" t="inlineStr">
        <is>
          <t>PISCO QUEBRANTA BARSOL 750ML</t>
        </is>
      </c>
      <c r="G1449" t="n">
        <v>6952</v>
      </c>
      <c r="H1449" t="n">
        <v>1</v>
      </c>
      <c r="I1449" t="inlineStr">
        <is>
          <t>GR</t>
        </is>
      </c>
      <c r="J1449" t="inlineStr">
        <is>
          <t>BEBIDAS</t>
        </is>
      </c>
      <c r="K1449" t="inlineStr">
        <is>
          <t>01/2026</t>
        </is>
      </c>
      <c r="L1449" t="n">
        <v>96.64</v>
      </c>
      <c r="M1449" s="551" t="n">
        <v>46036</v>
      </c>
      <c r="N1449" t="n">
        <v>96.64</v>
      </c>
      <c r="O1449" t="n">
        <v>96.64</v>
      </c>
      <c r="P1449" t="n">
        <v>96.64</v>
      </c>
    </row>
    <row r="1450">
      <c r="A1450" t="n">
        <v>70527</v>
      </c>
      <c r="B1450" t="n">
        <v>122</v>
      </c>
      <c r="C1450" t="inlineStr">
        <is>
          <t>Arcos</t>
        </is>
      </c>
      <c r="D1450" s="551" t="n">
        <v>46054</v>
      </c>
      <c r="E1450" t="n">
        <v>20007</v>
      </c>
      <c r="F1450" t="inlineStr">
        <is>
          <t>MAIONESE HELLMANNS C/3KG</t>
        </is>
      </c>
      <c r="G1450" t="n">
        <v>2343</v>
      </c>
      <c r="H1450" t="n">
        <v>2</v>
      </c>
      <c r="I1450" t="inlineStr">
        <is>
          <t>BD</t>
        </is>
      </c>
      <c r="J1450" t="inlineStr">
        <is>
          <t>ALIMENTOS</t>
        </is>
      </c>
      <c r="K1450" t="inlineStr">
        <is>
          <t>01/2026</t>
        </is>
      </c>
      <c r="L1450" t="n">
        <v>48.3</v>
      </c>
      <c r="M1450" s="551" t="n">
        <v>46036</v>
      </c>
      <c r="N1450" t="n">
        <v>48.5</v>
      </c>
      <c r="O1450" t="n">
        <v>48.8</v>
      </c>
      <c r="P1450" t="n">
        <v>96.59999999999999</v>
      </c>
    </row>
    <row r="1451">
      <c r="A1451" t="n">
        <v>70314</v>
      </c>
      <c r="B1451" t="n">
        <v>122</v>
      </c>
      <c r="C1451" t="inlineStr">
        <is>
          <t>Arcos</t>
        </is>
      </c>
      <c r="D1451" s="551" t="n">
        <v>46054</v>
      </c>
      <c r="E1451" t="n">
        <v>20892</v>
      </c>
      <c r="F1451" t="inlineStr">
        <is>
          <t>GELATINA S/ SABOR EM FOLHA INCOLOR OETKER 10G</t>
        </is>
      </c>
      <c r="G1451" t="n">
        <v>2039</v>
      </c>
      <c r="H1451" t="n">
        <v>7</v>
      </c>
      <c r="I1451" t="inlineStr">
        <is>
          <t>UN</t>
        </is>
      </c>
      <c r="J1451" t="inlineStr">
        <is>
          <t>ALIMENTOS</t>
        </is>
      </c>
      <c r="K1451" t="inlineStr">
        <is>
          <t>01/2026</t>
        </is>
      </c>
      <c r="L1451" t="n">
        <v>13.3</v>
      </c>
      <c r="M1451" s="551" t="n">
        <v>46036</v>
      </c>
      <c r="N1451" t="n">
        <v>13.3</v>
      </c>
      <c r="O1451" t="n">
        <v>16.98</v>
      </c>
      <c r="P1451" t="n">
        <v>93.09999999999999</v>
      </c>
    </row>
    <row r="1452">
      <c r="A1452" t="n">
        <v>70427</v>
      </c>
      <c r="B1452" t="n">
        <v>122</v>
      </c>
      <c r="C1452" t="inlineStr">
        <is>
          <t>Arcos</t>
        </is>
      </c>
      <c r="D1452" s="551" t="n">
        <v>46054</v>
      </c>
      <c r="E1452" t="n">
        <v>19034</v>
      </c>
      <c r="F1452" t="inlineStr">
        <is>
          <t>COXA E SOBRECOXA COM OSSO E COM PELE KG</t>
        </is>
      </c>
      <c r="G1452" t="n">
        <v>2890</v>
      </c>
      <c r="H1452" t="n">
        <v>9.16</v>
      </c>
      <c r="I1452" t="inlineStr">
        <is>
          <t>KG</t>
        </is>
      </c>
      <c r="J1452" t="inlineStr">
        <is>
          <t>ALIMENTOS</t>
        </is>
      </c>
      <c r="K1452" t="inlineStr">
        <is>
          <t>01/2026</t>
        </is>
      </c>
      <c r="L1452" t="n">
        <v>10.06</v>
      </c>
      <c r="M1452" s="551" t="n">
        <v>46050</v>
      </c>
      <c r="N1452" t="n">
        <v>10.9</v>
      </c>
      <c r="O1452" t="n">
        <v>10.9</v>
      </c>
      <c r="P1452" t="n">
        <v>92.15000000000001</v>
      </c>
    </row>
    <row r="1453">
      <c r="A1453" t="n">
        <v>70502</v>
      </c>
      <c r="B1453" t="n">
        <v>122</v>
      </c>
      <c r="C1453" t="inlineStr">
        <is>
          <t>Arcos</t>
        </is>
      </c>
      <c r="D1453" s="551" t="n">
        <v>46054</v>
      </c>
      <c r="E1453" t="n">
        <v>18146</v>
      </c>
      <c r="F1453" t="inlineStr">
        <is>
          <t>WHISKY CHIVAS REGAL 12 ANOS 1L</t>
        </is>
      </c>
      <c r="G1453" t="n">
        <v>3471</v>
      </c>
      <c r="H1453" t="n">
        <v>0.87</v>
      </c>
      <c r="I1453" t="inlineStr">
        <is>
          <t>GR</t>
        </is>
      </c>
      <c r="J1453" t="inlineStr">
        <is>
          <t>BEBIDAS</t>
        </is>
      </c>
      <c r="K1453" t="inlineStr">
        <is>
          <t>01/2026</t>
        </is>
      </c>
      <c r="L1453" t="n">
        <v>0</v>
      </c>
      <c r="M1453" s="551" t="n">
        <v>45993</v>
      </c>
      <c r="N1453" t="n">
        <v>105.62</v>
      </c>
      <c r="O1453" t="n">
        <v>107.9</v>
      </c>
      <c r="P1453" t="n">
        <v>91.89</v>
      </c>
    </row>
    <row r="1454">
      <c r="A1454" t="n">
        <v>70350</v>
      </c>
      <c r="B1454" t="n">
        <v>122</v>
      </c>
      <c r="C1454" t="inlineStr">
        <is>
          <t>Arcos</t>
        </is>
      </c>
      <c r="D1454" s="551" t="n">
        <v>46054</v>
      </c>
      <c r="E1454" t="n">
        <v>20202</v>
      </c>
      <c r="F1454" t="inlineStr">
        <is>
          <t>VINAGRE DE ARROZ CASTELO 750ML UN</t>
        </is>
      </c>
      <c r="G1454" t="n">
        <v>2255</v>
      </c>
      <c r="H1454" t="n">
        <v>12</v>
      </c>
      <c r="I1454" t="inlineStr">
        <is>
          <t>UN</t>
        </is>
      </c>
      <c r="J1454" t="inlineStr">
        <is>
          <t>ALIMENTOS</t>
        </is>
      </c>
      <c r="K1454" t="inlineStr">
        <is>
          <t>01/2026</t>
        </is>
      </c>
      <c r="L1454" t="n">
        <v>7.65</v>
      </c>
      <c r="M1454" s="551" t="n">
        <v>46036</v>
      </c>
      <c r="N1454" t="n">
        <v>7.65</v>
      </c>
      <c r="O1454" t="n">
        <v>7.45</v>
      </c>
      <c r="P1454" t="n">
        <v>91.8</v>
      </c>
    </row>
    <row r="1455">
      <c r="A1455" t="n">
        <v>70285</v>
      </c>
      <c r="B1455" t="n">
        <v>122</v>
      </c>
      <c r="C1455" t="inlineStr">
        <is>
          <t>Arcos</t>
        </is>
      </c>
      <c r="D1455" s="551" t="n">
        <v>46054</v>
      </c>
      <c r="E1455" t="n">
        <v>20054</v>
      </c>
      <c r="F1455" t="inlineStr">
        <is>
          <t>CATCHUP HEINZ 397G UN</t>
        </is>
      </c>
      <c r="G1455" t="n">
        <v>2325</v>
      </c>
      <c r="H1455" t="n">
        <v>8</v>
      </c>
      <c r="I1455" t="inlineStr">
        <is>
          <t>UN</t>
        </is>
      </c>
      <c r="J1455" t="inlineStr">
        <is>
          <t>ALIMENTOS</t>
        </is>
      </c>
      <c r="K1455" t="inlineStr">
        <is>
          <t>01/2026</t>
        </is>
      </c>
      <c r="L1455" t="n">
        <v>11.4</v>
      </c>
      <c r="M1455" s="551" t="n">
        <v>46043</v>
      </c>
      <c r="N1455" t="n">
        <v>11.4</v>
      </c>
      <c r="O1455" t="n">
        <v>11.4</v>
      </c>
      <c r="P1455" t="n">
        <v>91.2</v>
      </c>
    </row>
    <row r="1456">
      <c r="A1456" t="n">
        <v>70395</v>
      </c>
      <c r="B1456" t="n">
        <v>122</v>
      </c>
      <c r="C1456" t="inlineStr">
        <is>
          <t>Arcos</t>
        </is>
      </c>
      <c r="D1456" s="551" t="n">
        <v>46054</v>
      </c>
      <c r="E1456" t="n">
        <v>23186</v>
      </c>
      <c r="F1456" t="inlineStr">
        <is>
          <t>TOMATE CARMEM SALADA KG</t>
        </is>
      </c>
      <c r="G1456" t="n">
        <v>2668</v>
      </c>
      <c r="H1456" t="n">
        <v>10.7</v>
      </c>
      <c r="I1456" t="inlineStr">
        <is>
          <t>KG</t>
        </is>
      </c>
      <c r="J1456" t="inlineStr">
        <is>
          <t>ALIMENTOS</t>
        </is>
      </c>
      <c r="K1456" t="inlineStr">
        <is>
          <t>01/2026</t>
        </is>
      </c>
      <c r="L1456" t="n">
        <v>8.43</v>
      </c>
      <c r="M1456" s="551" t="n">
        <v>46052</v>
      </c>
      <c r="N1456" t="n">
        <v>6.25</v>
      </c>
      <c r="O1456" t="n">
        <v>6.25</v>
      </c>
      <c r="P1456" t="n">
        <v>90.2</v>
      </c>
    </row>
    <row r="1457">
      <c r="A1457" t="n">
        <v>70294</v>
      </c>
      <c r="B1457" t="n">
        <v>122</v>
      </c>
      <c r="C1457" t="inlineStr">
        <is>
          <t>Arcos</t>
        </is>
      </c>
      <c r="D1457" s="551" t="n">
        <v>46054</v>
      </c>
      <c r="E1457" t="n">
        <v>20421</v>
      </c>
      <c r="F1457" t="inlineStr">
        <is>
          <t>COUSCOUS MARROQUINO PAGANINI 500G</t>
        </is>
      </c>
      <c r="G1457" t="n">
        <v>2187</v>
      </c>
      <c r="H1457" t="n">
        <v>5</v>
      </c>
      <c r="I1457" t="inlineStr">
        <is>
          <t>UN</t>
        </is>
      </c>
      <c r="J1457" t="inlineStr">
        <is>
          <t>ALIMENTOS</t>
        </is>
      </c>
      <c r="K1457" t="inlineStr">
        <is>
          <t>01/2026</t>
        </is>
      </c>
      <c r="L1457" t="n">
        <v>0</v>
      </c>
      <c r="M1457" s="551" t="n">
        <v>45972</v>
      </c>
      <c r="N1457" t="n">
        <v>17.98</v>
      </c>
      <c r="O1457" t="n">
        <v>17.98</v>
      </c>
      <c r="P1457" t="n">
        <v>89.90000000000001</v>
      </c>
    </row>
    <row r="1458">
      <c r="A1458" t="n">
        <v>70284</v>
      </c>
      <c r="B1458" t="n">
        <v>122</v>
      </c>
      <c r="C1458" t="inlineStr">
        <is>
          <t>Arcos</t>
        </is>
      </c>
      <c r="D1458" s="551" t="n">
        <v>46054</v>
      </c>
      <c r="E1458" t="n">
        <v>20327</v>
      </c>
      <c r="F1458" t="inlineStr">
        <is>
          <t>FUBA MIMOSO YOKI C/1KG</t>
        </is>
      </c>
      <c r="G1458" t="n">
        <v>2211</v>
      </c>
      <c r="H1458" t="n">
        <v>12</v>
      </c>
      <c r="I1458" t="inlineStr">
        <is>
          <t>PC</t>
        </is>
      </c>
      <c r="J1458" t="inlineStr">
        <is>
          <t>ALIMENTOS</t>
        </is>
      </c>
      <c r="K1458" t="inlineStr">
        <is>
          <t>01/2026</t>
        </is>
      </c>
      <c r="L1458" t="n">
        <v>0</v>
      </c>
      <c r="M1458" s="551" t="n">
        <v>45995</v>
      </c>
      <c r="N1458" t="n">
        <v>6.95</v>
      </c>
      <c r="O1458" t="n">
        <v>6.95</v>
      </c>
      <c r="P1458" t="n">
        <v>83.40000000000001</v>
      </c>
    </row>
    <row r="1459">
      <c r="A1459" t="n">
        <v>70307</v>
      </c>
      <c r="B1459" t="n">
        <v>122</v>
      </c>
      <c r="C1459" t="inlineStr">
        <is>
          <t>Arcos</t>
        </is>
      </c>
      <c r="D1459" s="551" t="n">
        <v>46054</v>
      </c>
      <c r="E1459" t="n">
        <v>17838</v>
      </c>
      <c r="F1459" t="inlineStr">
        <is>
          <t>CHA MATE LEAO C/250G</t>
        </is>
      </c>
      <c r="G1459" t="n">
        <v>3712</v>
      </c>
      <c r="H1459" t="n">
        <v>8</v>
      </c>
      <c r="I1459" t="inlineStr">
        <is>
          <t>CX</t>
        </is>
      </c>
      <c r="J1459" t="inlineStr">
        <is>
          <t>BEBIDAS</t>
        </is>
      </c>
      <c r="K1459" t="inlineStr">
        <is>
          <t>01/2026</t>
        </is>
      </c>
      <c r="L1459" t="n">
        <v>10</v>
      </c>
      <c r="M1459" s="551" t="n">
        <v>46049</v>
      </c>
      <c r="N1459" t="n">
        <v>10</v>
      </c>
      <c r="O1459" t="n">
        <v>10</v>
      </c>
      <c r="P1459" t="n">
        <v>80</v>
      </c>
    </row>
    <row r="1460">
      <c r="A1460" t="n">
        <v>70445</v>
      </c>
      <c r="B1460" t="n">
        <v>122</v>
      </c>
      <c r="C1460" t="inlineStr">
        <is>
          <t>Arcos</t>
        </is>
      </c>
      <c r="D1460" s="551" t="n">
        <v>46054</v>
      </c>
      <c r="E1460" t="n">
        <v>18537</v>
      </c>
      <c r="F1460" t="inlineStr">
        <is>
          <t>APERITIVO LILLET BLANC 750ML</t>
        </is>
      </c>
      <c r="G1460" t="n">
        <v>3140</v>
      </c>
      <c r="H1460" t="n">
        <v>1.01</v>
      </c>
      <c r="I1460" t="inlineStr">
        <is>
          <t>GR</t>
        </is>
      </c>
      <c r="J1460" t="inlineStr">
        <is>
          <t>BEBIDAS</t>
        </is>
      </c>
      <c r="K1460" t="inlineStr">
        <is>
          <t>01/2026</t>
        </is>
      </c>
      <c r="L1460" t="n">
        <v>0</v>
      </c>
      <c r="M1460" s="551" t="n">
        <v>45734</v>
      </c>
      <c r="N1460" t="n">
        <v>75.5</v>
      </c>
      <c r="O1460" t="n">
        <v>73.31999999999999</v>
      </c>
      <c r="P1460" t="n">
        <v>76.26000000000001</v>
      </c>
    </row>
    <row r="1461">
      <c r="A1461" t="n">
        <v>70327</v>
      </c>
      <c r="B1461" t="n">
        <v>122</v>
      </c>
      <c r="C1461" t="inlineStr">
        <is>
          <t>Arcos</t>
        </is>
      </c>
      <c r="D1461" s="551" t="n">
        <v>46054</v>
      </c>
      <c r="E1461" t="n">
        <v>20871</v>
      </c>
      <c r="F1461" t="inlineStr">
        <is>
          <t>MELADO DE CANA JR C/1,3KG</t>
        </is>
      </c>
      <c r="G1461" t="n">
        <v>2043</v>
      </c>
      <c r="H1461" t="n">
        <v>4</v>
      </c>
      <c r="I1461" t="inlineStr">
        <is>
          <t>PT</t>
        </is>
      </c>
      <c r="J1461" t="inlineStr">
        <is>
          <t>ALIMENTOS</t>
        </is>
      </c>
      <c r="K1461" t="inlineStr">
        <is>
          <t>01/2026</t>
        </is>
      </c>
      <c r="L1461" t="n">
        <v>18.9</v>
      </c>
      <c r="M1461" s="551" t="n">
        <v>46049</v>
      </c>
      <c r="N1461" t="n">
        <v>18.9</v>
      </c>
      <c r="O1461" t="n">
        <v>18.9</v>
      </c>
      <c r="P1461" t="n">
        <v>75.59999999999999</v>
      </c>
    </row>
    <row r="1462">
      <c r="A1462" t="n">
        <v>70464</v>
      </c>
      <c r="B1462" t="n">
        <v>122</v>
      </c>
      <c r="C1462" t="inlineStr">
        <is>
          <t>Arcos</t>
        </is>
      </c>
      <c r="D1462" s="551" t="n">
        <v>46054</v>
      </c>
      <c r="E1462" t="n">
        <v>25533</v>
      </c>
      <c r="F1462" t="inlineStr">
        <is>
          <t>LICOR DE JENIPAPO FAMIGERADA 750ML</t>
        </is>
      </c>
      <c r="G1462" t="n">
        <v>6156</v>
      </c>
      <c r="H1462" t="n">
        <v>1</v>
      </c>
      <c r="I1462" t="inlineStr">
        <is>
          <t>GR</t>
        </is>
      </c>
      <c r="J1462" t="inlineStr">
        <is>
          <t>BEBIDAS</t>
        </is>
      </c>
      <c r="K1462" t="inlineStr">
        <is>
          <t>01/2026</t>
        </is>
      </c>
      <c r="L1462" t="n">
        <v>0</v>
      </c>
      <c r="M1462" s="551" t="n">
        <v>45680</v>
      </c>
      <c r="N1462" t="n">
        <v>75</v>
      </c>
      <c r="O1462" t="n">
        <v>75</v>
      </c>
      <c r="P1462" t="n">
        <v>75</v>
      </c>
    </row>
    <row r="1463">
      <c r="A1463" t="n">
        <v>70305</v>
      </c>
      <c r="B1463" t="n">
        <v>122</v>
      </c>
      <c r="C1463" t="inlineStr">
        <is>
          <t>Arcos</t>
        </is>
      </c>
      <c r="D1463" s="551" t="n">
        <v>46054</v>
      </c>
      <c r="E1463" t="n">
        <v>20385</v>
      </c>
      <c r="F1463" t="inlineStr">
        <is>
          <t>FARINHA DE MILHO FLOCAO YOKI 500GR</t>
        </is>
      </c>
      <c r="G1463" t="n">
        <v>2195</v>
      </c>
      <c r="H1463" t="n">
        <v>15</v>
      </c>
      <c r="I1463" t="inlineStr">
        <is>
          <t>UN</t>
        </is>
      </c>
      <c r="J1463" t="inlineStr">
        <is>
          <t>ALIMENTOS</t>
        </is>
      </c>
      <c r="K1463" t="inlineStr">
        <is>
          <t>01/2026</t>
        </is>
      </c>
      <c r="L1463" t="n">
        <v>4.9</v>
      </c>
      <c r="M1463" s="551" t="n">
        <v>46049</v>
      </c>
      <c r="N1463" t="n">
        <v>4.95</v>
      </c>
      <c r="O1463" t="n">
        <v>4.95</v>
      </c>
      <c r="P1463" t="n">
        <v>73.5</v>
      </c>
    </row>
    <row r="1464">
      <c r="A1464" t="n">
        <v>70352</v>
      </c>
      <c r="B1464" t="n">
        <v>122</v>
      </c>
      <c r="C1464" t="inlineStr">
        <is>
          <t>Arcos</t>
        </is>
      </c>
      <c r="D1464" s="551" t="n">
        <v>46054</v>
      </c>
      <c r="E1464" t="n">
        <v>20961</v>
      </c>
      <c r="F1464" t="inlineStr">
        <is>
          <t>VINAGRE DE MACA CASTELO 750ML UN</t>
        </is>
      </c>
      <c r="G1464" t="n">
        <v>2015</v>
      </c>
      <c r="H1464" t="n">
        <v>9</v>
      </c>
      <c r="I1464" t="inlineStr">
        <is>
          <t>UN</t>
        </is>
      </c>
      <c r="J1464" t="inlineStr">
        <is>
          <t>ALIMENTOS</t>
        </is>
      </c>
      <c r="K1464" t="inlineStr">
        <is>
          <t>01/2026</t>
        </is>
      </c>
      <c r="L1464" t="n">
        <v>0</v>
      </c>
      <c r="M1464" s="551" t="n">
        <v>45889</v>
      </c>
      <c r="N1464" t="n">
        <v>8.109999999999999</v>
      </c>
      <c r="O1464" t="n">
        <v>8.9</v>
      </c>
      <c r="P1464" t="n">
        <v>72.98999999999999</v>
      </c>
    </row>
    <row r="1465">
      <c r="A1465" t="n">
        <v>70528</v>
      </c>
      <c r="B1465" t="n">
        <v>122</v>
      </c>
      <c r="C1465" t="inlineStr">
        <is>
          <t>Arcos</t>
        </is>
      </c>
      <c r="D1465" s="551" t="n">
        <v>46054</v>
      </c>
      <c r="E1465" t="n">
        <v>19923</v>
      </c>
      <c r="F1465" t="inlineStr">
        <is>
          <t>PIMENTA PRETA EM GRAOS C/500G</t>
        </is>
      </c>
      <c r="G1465" t="n">
        <v>2375</v>
      </c>
      <c r="H1465" t="n">
        <v>2</v>
      </c>
      <c r="I1465" t="inlineStr">
        <is>
          <t>PC</t>
        </is>
      </c>
      <c r="J1465" t="inlineStr">
        <is>
          <t>ALIMENTOS</t>
        </is>
      </c>
      <c r="K1465" t="inlineStr">
        <is>
          <t>01/2026</t>
        </is>
      </c>
      <c r="L1465" t="n">
        <v>0</v>
      </c>
      <c r="M1465" s="551" t="n">
        <v>45764</v>
      </c>
      <c r="N1465" t="n">
        <v>36.44</v>
      </c>
      <c r="O1465" t="n">
        <v>37.5</v>
      </c>
      <c r="P1465" t="n">
        <v>72.88</v>
      </c>
    </row>
    <row r="1466">
      <c r="A1466" t="n">
        <v>70435</v>
      </c>
      <c r="B1466" t="n">
        <v>122</v>
      </c>
      <c r="C1466" t="inlineStr">
        <is>
          <t>Arcos</t>
        </is>
      </c>
      <c r="D1466" s="551" t="n">
        <v>46054</v>
      </c>
      <c r="E1466" t="n">
        <v>19434</v>
      </c>
      <c r="F1466" t="inlineStr">
        <is>
          <t>LEITE EM PO INTEGRAL NINHO C/400G</t>
        </is>
      </c>
      <c r="G1466" t="n">
        <v>2757</v>
      </c>
      <c r="H1466" t="n">
        <v>3</v>
      </c>
      <c r="I1466" t="inlineStr">
        <is>
          <t>PC</t>
        </is>
      </c>
      <c r="J1466" t="inlineStr">
        <is>
          <t>ALIMENTOS</t>
        </is>
      </c>
      <c r="K1466" t="inlineStr">
        <is>
          <t>01/2026</t>
        </is>
      </c>
      <c r="L1466" t="n">
        <v>23.98</v>
      </c>
      <c r="M1466" s="551" t="n">
        <v>46048</v>
      </c>
      <c r="N1466" t="n">
        <v>23.98</v>
      </c>
      <c r="O1466" t="n">
        <v>23.98</v>
      </c>
      <c r="P1466" t="n">
        <v>71.94</v>
      </c>
    </row>
    <row r="1467">
      <c r="A1467" t="n">
        <v>70354</v>
      </c>
      <c r="B1467" t="n">
        <v>122</v>
      </c>
      <c r="C1467" t="inlineStr">
        <is>
          <t>Arcos</t>
        </is>
      </c>
      <c r="D1467" s="551" t="n">
        <v>46054</v>
      </c>
      <c r="E1467" t="n">
        <v>19658</v>
      </c>
      <c r="F1467" t="inlineStr">
        <is>
          <t>ABOBORA JAPONESA / CABOTIAN KG</t>
        </is>
      </c>
      <c r="G1467" t="n">
        <v>2582</v>
      </c>
      <c r="H1467" t="n">
        <v>24.58</v>
      </c>
      <c r="I1467" t="inlineStr">
        <is>
          <t>KG</t>
        </is>
      </c>
      <c r="J1467" t="inlineStr">
        <is>
          <t>ALIMENTOS</t>
        </is>
      </c>
      <c r="K1467" t="inlineStr">
        <is>
          <t>01/2026</t>
        </is>
      </c>
      <c r="L1467" t="n">
        <v>2.81</v>
      </c>
      <c r="M1467" s="551" t="n">
        <v>46052</v>
      </c>
      <c r="N1467" t="n">
        <v>2.8</v>
      </c>
      <c r="O1467" t="n">
        <v>2.8</v>
      </c>
      <c r="P1467" t="n">
        <v>69.06999999999999</v>
      </c>
    </row>
    <row r="1468">
      <c r="A1468" t="n">
        <v>70500</v>
      </c>
      <c r="B1468" t="n">
        <v>122</v>
      </c>
      <c r="C1468" t="inlineStr">
        <is>
          <t>Arcos</t>
        </is>
      </c>
      <c r="D1468" s="551" t="n">
        <v>46054</v>
      </c>
      <c r="E1468" t="n">
        <v>18176</v>
      </c>
      <c r="F1468" t="inlineStr">
        <is>
          <t>VODKA KETEL ONE PEACH &amp; ORANGE 750ML</t>
        </is>
      </c>
      <c r="G1468" t="n">
        <v>3446</v>
      </c>
      <c r="H1468" t="n">
        <v>1</v>
      </c>
      <c r="I1468" t="inlineStr">
        <is>
          <t>GR</t>
        </is>
      </c>
      <c r="J1468" t="inlineStr">
        <is>
          <t>BEBIDAS</t>
        </is>
      </c>
      <c r="K1468" t="inlineStr">
        <is>
          <t>01/2026</t>
        </is>
      </c>
      <c r="L1468" t="n">
        <v>0</v>
      </c>
      <c r="N1468" t="n">
        <v>0</v>
      </c>
      <c r="O1468" t="n">
        <v>0</v>
      </c>
      <c r="P1468" t="n">
        <v>69</v>
      </c>
    </row>
    <row r="1469">
      <c r="A1469" t="n">
        <v>70329</v>
      </c>
      <c r="B1469" t="n">
        <v>122</v>
      </c>
      <c r="C1469" t="inlineStr">
        <is>
          <t>Arcos</t>
        </is>
      </c>
      <c r="D1469" s="551" t="n">
        <v>46054</v>
      </c>
      <c r="E1469" t="n">
        <v>25213</v>
      </c>
      <c r="F1469" t="inlineStr">
        <is>
          <t>MISSO AZUMA C/1KG</t>
        </is>
      </c>
      <c r="G1469" t="n">
        <v>5948</v>
      </c>
      <c r="H1469" t="n">
        <v>2</v>
      </c>
      <c r="I1469" t="inlineStr">
        <is>
          <t>PT</t>
        </is>
      </c>
      <c r="J1469" t="inlineStr">
        <is>
          <t>ALIMENTOS</t>
        </is>
      </c>
      <c r="K1469" t="inlineStr">
        <is>
          <t>01/2026</t>
        </is>
      </c>
      <c r="L1469" t="n">
        <v>0</v>
      </c>
      <c r="M1469" s="551" t="n">
        <v>45980</v>
      </c>
      <c r="N1469" t="n">
        <v>33.5</v>
      </c>
      <c r="O1469" t="n">
        <v>31.25</v>
      </c>
      <c r="P1469" t="n">
        <v>67</v>
      </c>
    </row>
    <row r="1470">
      <c r="A1470" t="n">
        <v>70559</v>
      </c>
      <c r="B1470" t="n">
        <v>122</v>
      </c>
      <c r="C1470" t="inlineStr">
        <is>
          <t>Arcos</t>
        </is>
      </c>
      <c r="D1470" s="551" t="n">
        <v>46054</v>
      </c>
      <c r="E1470" t="n">
        <v>19818</v>
      </c>
      <c r="F1470" t="inlineStr">
        <is>
          <t>PUXURI 15G C/20 UN</t>
        </is>
      </c>
      <c r="G1470" t="n">
        <v>2446</v>
      </c>
      <c r="H1470" t="n">
        <v>0.28</v>
      </c>
      <c r="I1470" t="inlineStr">
        <is>
          <t>CX</t>
        </is>
      </c>
      <c r="J1470" t="inlineStr">
        <is>
          <t>ALIMENTOS</t>
        </is>
      </c>
      <c r="K1470" t="inlineStr">
        <is>
          <t>01/2026</t>
        </is>
      </c>
      <c r="L1470" t="n">
        <v>0</v>
      </c>
      <c r="M1470" s="551" t="n">
        <v>46007</v>
      </c>
      <c r="N1470" t="n">
        <v>238</v>
      </c>
      <c r="O1470" t="n">
        <v>238</v>
      </c>
      <c r="P1470" t="n">
        <v>66.64</v>
      </c>
    </row>
    <row r="1471">
      <c r="A1471" t="n">
        <v>70333</v>
      </c>
      <c r="B1471" t="n">
        <v>122</v>
      </c>
      <c r="C1471" t="inlineStr">
        <is>
          <t>Arcos</t>
        </is>
      </c>
      <c r="D1471" s="551" t="n">
        <v>46054</v>
      </c>
      <c r="E1471" t="n">
        <v>19965</v>
      </c>
      <c r="F1471" t="inlineStr">
        <is>
          <t>MOSTARDA AMARELA HEINZ C/255G UN</t>
        </is>
      </c>
      <c r="G1471" t="n">
        <v>2356</v>
      </c>
      <c r="H1471" t="n">
        <v>5</v>
      </c>
      <c r="I1471" t="inlineStr">
        <is>
          <t>UN</t>
        </is>
      </c>
      <c r="J1471" t="inlineStr">
        <is>
          <t>ALIMENTOS</t>
        </is>
      </c>
      <c r="K1471" t="inlineStr">
        <is>
          <t>01/2026</t>
        </is>
      </c>
      <c r="L1471" t="n">
        <v>13.3</v>
      </c>
      <c r="M1471" s="551" t="n">
        <v>46036</v>
      </c>
      <c r="N1471" t="n">
        <v>13.3</v>
      </c>
      <c r="O1471" t="n">
        <v>13.3</v>
      </c>
      <c r="P1471" t="n">
        <v>66.5</v>
      </c>
    </row>
    <row r="1472">
      <c r="A1472" t="n">
        <v>70531</v>
      </c>
      <c r="B1472" t="n">
        <v>122</v>
      </c>
      <c r="C1472" t="inlineStr">
        <is>
          <t>Arcos</t>
        </is>
      </c>
      <c r="D1472" s="551" t="n">
        <v>46054</v>
      </c>
      <c r="E1472" t="n">
        <v>23992</v>
      </c>
      <c r="F1472" t="inlineStr">
        <is>
          <t>ACIDO MALICO KG</t>
        </is>
      </c>
      <c r="G1472" t="n">
        <v>2216</v>
      </c>
      <c r="H1472" t="n">
        <v>1</v>
      </c>
      <c r="I1472" t="inlineStr">
        <is>
          <t>KG</t>
        </is>
      </c>
      <c r="J1472" t="inlineStr">
        <is>
          <t>ALIMENTOS</t>
        </is>
      </c>
      <c r="K1472" t="inlineStr">
        <is>
          <t>01/2026</t>
        </is>
      </c>
      <c r="L1472" t="n">
        <v>65</v>
      </c>
      <c r="M1472" s="551" t="n">
        <v>46041</v>
      </c>
      <c r="N1472" t="n">
        <v>65</v>
      </c>
      <c r="O1472" t="n">
        <v>59.78</v>
      </c>
      <c r="P1472" t="n">
        <v>65</v>
      </c>
    </row>
    <row r="1473">
      <c r="A1473" t="n">
        <v>70534</v>
      </c>
      <c r="B1473" t="n">
        <v>122</v>
      </c>
      <c r="C1473" t="inlineStr">
        <is>
          <t>Arcos</t>
        </is>
      </c>
      <c r="D1473" s="551" t="n">
        <v>46054</v>
      </c>
      <c r="E1473" t="n">
        <v>25209</v>
      </c>
      <c r="F1473" t="inlineStr">
        <is>
          <t>ARROZ REI ARTHUR GRAO CURTO PCT C/5KG</t>
        </is>
      </c>
      <c r="G1473" t="n">
        <v>5946</v>
      </c>
      <c r="H1473" t="n">
        <v>1</v>
      </c>
      <c r="I1473" t="inlineStr">
        <is>
          <t>PC</t>
        </is>
      </c>
      <c r="J1473" t="inlineStr">
        <is>
          <t>ALIMENTOS</t>
        </is>
      </c>
      <c r="K1473" t="inlineStr">
        <is>
          <t>01/2026</t>
        </is>
      </c>
      <c r="L1473" t="n">
        <v>60</v>
      </c>
      <c r="M1473" s="551" t="n">
        <v>46048</v>
      </c>
      <c r="N1473" t="n">
        <v>60</v>
      </c>
      <c r="O1473" t="n">
        <v>60</v>
      </c>
      <c r="P1473" t="n">
        <v>60</v>
      </c>
    </row>
    <row r="1474">
      <c r="A1474" t="n">
        <v>70499</v>
      </c>
      <c r="B1474" t="n">
        <v>122</v>
      </c>
      <c r="C1474" t="inlineStr">
        <is>
          <t>Arcos</t>
        </is>
      </c>
      <c r="D1474" s="551" t="n">
        <v>46054</v>
      </c>
      <c r="E1474" t="n">
        <v>18178</v>
      </c>
      <c r="F1474" t="inlineStr">
        <is>
          <t>VODKA KETEL ONE CUCUMBER &amp; MINT 750ML</t>
        </is>
      </c>
      <c r="G1474" t="n">
        <v>3444</v>
      </c>
      <c r="H1474" t="n">
        <v>1</v>
      </c>
      <c r="I1474" t="inlineStr">
        <is>
          <t>GR</t>
        </is>
      </c>
      <c r="J1474" t="inlineStr">
        <is>
          <t>BEBIDAS</t>
        </is>
      </c>
      <c r="K1474" t="inlineStr">
        <is>
          <t>01/2026</t>
        </is>
      </c>
      <c r="L1474" t="n">
        <v>0</v>
      </c>
      <c r="N1474" t="n">
        <v>0</v>
      </c>
      <c r="O1474" t="n">
        <v>59.9</v>
      </c>
      <c r="P1474" t="n">
        <v>59.9</v>
      </c>
    </row>
    <row r="1475">
      <c r="A1475" t="n">
        <v>70389</v>
      </c>
      <c r="B1475" t="n">
        <v>122</v>
      </c>
      <c r="C1475" t="inlineStr">
        <is>
          <t>Arcos</t>
        </is>
      </c>
      <c r="D1475" s="551" t="n">
        <v>46054</v>
      </c>
      <c r="E1475" t="n">
        <v>26425</v>
      </c>
      <c r="F1475" t="inlineStr">
        <is>
          <t>POLPA DE CAJA KG</t>
        </is>
      </c>
      <c r="G1475" t="n">
        <v>6726</v>
      </c>
      <c r="H1475" t="n">
        <v>2</v>
      </c>
      <c r="I1475" t="inlineStr">
        <is>
          <t>KG</t>
        </is>
      </c>
      <c r="J1475" t="inlineStr">
        <is>
          <t>ALIMENTOS</t>
        </is>
      </c>
      <c r="K1475" t="inlineStr">
        <is>
          <t>01/2026</t>
        </is>
      </c>
      <c r="L1475" t="n">
        <v>29.75</v>
      </c>
      <c r="M1475" s="551" t="n">
        <v>46044</v>
      </c>
      <c r="N1475" t="n">
        <v>30</v>
      </c>
      <c r="O1475" t="n">
        <v>30</v>
      </c>
      <c r="P1475" t="n">
        <v>59.5</v>
      </c>
    </row>
    <row r="1476">
      <c r="A1476" t="n">
        <v>70406</v>
      </c>
      <c r="B1476" t="n">
        <v>122</v>
      </c>
      <c r="C1476" t="inlineStr">
        <is>
          <t>Arcos</t>
        </is>
      </c>
      <c r="D1476" s="551" t="n">
        <v>46054</v>
      </c>
      <c r="E1476" t="n">
        <v>20429</v>
      </c>
      <c r="F1476" t="inlineStr">
        <is>
          <t>AMIDO DE MILHO MAIZENA 1KG UN</t>
        </is>
      </c>
      <c r="G1476" t="n">
        <v>2184</v>
      </c>
      <c r="H1476" t="n">
        <v>3</v>
      </c>
      <c r="I1476" t="inlineStr">
        <is>
          <t>UN</t>
        </is>
      </c>
      <c r="J1476" t="inlineStr">
        <is>
          <t>ALIMENTOS</t>
        </is>
      </c>
      <c r="K1476" t="inlineStr">
        <is>
          <t>01/2026</t>
        </is>
      </c>
      <c r="L1476" t="n">
        <v>0</v>
      </c>
      <c r="M1476" s="551" t="n">
        <v>46001</v>
      </c>
      <c r="N1476" t="n">
        <v>19.6</v>
      </c>
      <c r="O1476" t="n">
        <v>19.6</v>
      </c>
      <c r="P1476" t="n">
        <v>58.8</v>
      </c>
    </row>
    <row r="1477">
      <c r="A1477" t="n">
        <v>70485</v>
      </c>
      <c r="B1477" t="n">
        <v>122</v>
      </c>
      <c r="C1477" t="inlineStr">
        <is>
          <t>Arcos</t>
        </is>
      </c>
      <c r="D1477" s="551" t="n">
        <v>46054</v>
      </c>
      <c r="E1477" t="n">
        <v>18223</v>
      </c>
      <c r="F1477" t="inlineStr">
        <is>
          <t>TEQUILA MEZCAL GUSANO ROJO 700ML</t>
        </is>
      </c>
      <c r="G1477" t="n">
        <v>3405</v>
      </c>
      <c r="H1477" t="n">
        <v>0.18</v>
      </c>
      <c r="I1477" t="inlineStr">
        <is>
          <t>UN</t>
        </is>
      </c>
      <c r="J1477" t="inlineStr">
        <is>
          <t>BEBIDAS</t>
        </is>
      </c>
      <c r="K1477" t="inlineStr">
        <is>
          <t>01/2026</t>
        </is>
      </c>
      <c r="L1477" t="n">
        <v>0</v>
      </c>
      <c r="N1477" t="n">
        <v>0</v>
      </c>
      <c r="O1477" t="n">
        <v>0</v>
      </c>
      <c r="P1477" t="n">
        <v>57.65</v>
      </c>
    </row>
    <row r="1478">
      <c r="A1478" t="n">
        <v>70447</v>
      </c>
      <c r="B1478" t="n">
        <v>122</v>
      </c>
      <c r="C1478" t="inlineStr">
        <is>
          <t>Arcos</t>
        </is>
      </c>
      <c r="D1478" s="551" t="n">
        <v>46054</v>
      </c>
      <c r="E1478" t="n">
        <v>18486</v>
      </c>
      <c r="F1478" t="inlineStr">
        <is>
          <t>CACHACA FAMIGERADA BRUTA 750ML</t>
        </is>
      </c>
      <c r="G1478" t="n">
        <v>3170</v>
      </c>
      <c r="H1478" t="n">
        <v>2.08</v>
      </c>
      <c r="I1478" t="inlineStr">
        <is>
          <t>GR</t>
        </is>
      </c>
      <c r="J1478" t="inlineStr">
        <is>
          <t>BEBIDAS</t>
        </is>
      </c>
      <c r="K1478" t="inlineStr">
        <is>
          <t>01/2026</t>
        </is>
      </c>
      <c r="L1478" t="n">
        <v>0</v>
      </c>
      <c r="M1478" s="551" t="n">
        <v>45979</v>
      </c>
      <c r="N1478" t="n">
        <v>27.5</v>
      </c>
      <c r="O1478" t="n">
        <v>27.5</v>
      </c>
      <c r="P1478" t="n">
        <v>57.2</v>
      </c>
    </row>
    <row r="1479">
      <c r="A1479" t="n">
        <v>70320</v>
      </c>
      <c r="B1479" t="n">
        <v>122</v>
      </c>
      <c r="C1479" t="inlineStr">
        <is>
          <t>Arcos</t>
        </is>
      </c>
      <c r="D1479" s="551" t="n">
        <v>46054</v>
      </c>
      <c r="E1479" t="n">
        <v>24322</v>
      </c>
      <c r="F1479" t="inlineStr">
        <is>
          <t>LEMON PEPPER KG</t>
        </is>
      </c>
      <c r="G1479" t="n">
        <v>2342</v>
      </c>
      <c r="H1479" t="n">
        <v>2.5</v>
      </c>
      <c r="I1479" t="inlineStr">
        <is>
          <t>KG</t>
        </is>
      </c>
      <c r="J1479" t="inlineStr">
        <is>
          <t>ALIMENTOS</t>
        </is>
      </c>
      <c r="K1479" t="inlineStr">
        <is>
          <t>01/2026</t>
        </is>
      </c>
      <c r="L1479" t="n">
        <v>0</v>
      </c>
      <c r="M1479" s="551" t="n">
        <v>46001</v>
      </c>
      <c r="N1479" t="n">
        <v>22</v>
      </c>
      <c r="O1479" t="n">
        <v>22</v>
      </c>
      <c r="P1479" t="n">
        <v>55</v>
      </c>
    </row>
    <row r="1480">
      <c r="A1480" t="n">
        <v>70505</v>
      </c>
      <c r="B1480" t="n">
        <v>122</v>
      </c>
      <c r="C1480" t="inlineStr">
        <is>
          <t>Arcos</t>
        </is>
      </c>
      <c r="D1480" s="551" t="n">
        <v>46054</v>
      </c>
      <c r="E1480" t="n">
        <v>18140</v>
      </c>
      <c r="F1480" t="inlineStr">
        <is>
          <t>WHISKY GENTLEMAN JACK SILVER 1L</t>
        </is>
      </c>
      <c r="G1480" t="n">
        <v>3478</v>
      </c>
      <c r="H1480" t="n">
        <v>0.4</v>
      </c>
      <c r="I1480" t="inlineStr">
        <is>
          <t>GR</t>
        </is>
      </c>
      <c r="J1480" t="inlineStr">
        <is>
          <t>BEBIDAS</t>
        </is>
      </c>
      <c r="K1480" t="inlineStr">
        <is>
          <t>01/2026</t>
        </is>
      </c>
      <c r="L1480" t="n">
        <v>0</v>
      </c>
      <c r="M1480" s="551" t="n">
        <v>45985</v>
      </c>
      <c r="N1480" t="n">
        <v>135.99</v>
      </c>
      <c r="O1480" t="n">
        <v>161.9</v>
      </c>
      <c r="P1480" t="n">
        <v>54.4</v>
      </c>
    </row>
    <row r="1481">
      <c r="A1481" t="n">
        <v>70398</v>
      </c>
      <c r="B1481" t="n">
        <v>122</v>
      </c>
      <c r="C1481" t="inlineStr">
        <is>
          <t>Arcos</t>
        </is>
      </c>
      <c r="D1481" s="551" t="n">
        <v>46054</v>
      </c>
      <c r="E1481" t="n">
        <v>20332</v>
      </c>
      <c r="F1481" t="inlineStr">
        <is>
          <t>SAGU DE MANDIOCA YOKI C/500G</t>
        </is>
      </c>
      <c r="G1481" t="n">
        <v>2208</v>
      </c>
      <c r="H1481" t="n">
        <v>4</v>
      </c>
      <c r="I1481" t="inlineStr">
        <is>
          <t>PC</t>
        </is>
      </c>
      <c r="J1481" t="inlineStr">
        <is>
          <t>ALIMENTOS</t>
        </is>
      </c>
      <c r="K1481" t="inlineStr">
        <is>
          <t>01/2026</t>
        </is>
      </c>
      <c r="L1481" t="n">
        <v>0</v>
      </c>
      <c r="M1481" s="551" t="n">
        <v>45972</v>
      </c>
      <c r="N1481" t="n">
        <v>13.4</v>
      </c>
      <c r="O1481" t="n">
        <v>13.4</v>
      </c>
      <c r="P1481" t="n">
        <v>53.6</v>
      </c>
    </row>
    <row r="1482">
      <c r="A1482" t="n">
        <v>70375</v>
      </c>
      <c r="B1482" t="n">
        <v>122</v>
      </c>
      <c r="C1482" t="inlineStr">
        <is>
          <t>Arcos</t>
        </is>
      </c>
      <c r="D1482" s="551" t="n">
        <v>46054</v>
      </c>
      <c r="E1482" t="n">
        <v>19485</v>
      </c>
      <c r="F1482" t="inlineStr">
        <is>
          <t>ENDRO DILL KG</t>
        </is>
      </c>
      <c r="G1482" t="n">
        <v>2721</v>
      </c>
      <c r="H1482" t="n">
        <v>0.48</v>
      </c>
      <c r="I1482" t="inlineStr">
        <is>
          <t>KG</t>
        </is>
      </c>
      <c r="J1482" t="inlineStr">
        <is>
          <t>ALIMENTOS</t>
        </is>
      </c>
      <c r="K1482" t="inlineStr">
        <is>
          <t>01/2026</t>
        </is>
      </c>
      <c r="L1482" t="n">
        <v>110.23</v>
      </c>
      <c r="M1482" s="551" t="n">
        <v>46052</v>
      </c>
      <c r="N1482" t="n">
        <v>95</v>
      </c>
      <c r="O1482" t="n">
        <v>95</v>
      </c>
      <c r="P1482" t="n">
        <v>52.91</v>
      </c>
    </row>
    <row r="1483">
      <c r="A1483" t="n">
        <v>70446</v>
      </c>
      <c r="B1483" t="n">
        <v>122</v>
      </c>
      <c r="C1483" t="inlineStr">
        <is>
          <t>Arcos</t>
        </is>
      </c>
      <c r="D1483" s="551" t="n">
        <v>46054</v>
      </c>
      <c r="E1483" t="n">
        <v>26560</v>
      </c>
      <c r="F1483" t="inlineStr">
        <is>
          <t>CACHACA FAMIGERADA AMENDOIM 750ML</t>
        </is>
      </c>
      <c r="G1483" t="n">
        <v>6788</v>
      </c>
      <c r="H1483" t="n">
        <v>1.9</v>
      </c>
      <c r="I1483" t="inlineStr">
        <is>
          <t>GR</t>
        </is>
      </c>
      <c r="J1483" t="inlineStr">
        <is>
          <t>BEBIDAS</t>
        </is>
      </c>
      <c r="K1483" t="inlineStr">
        <is>
          <t>01/2026</t>
        </is>
      </c>
      <c r="L1483" t="n">
        <v>27.5</v>
      </c>
      <c r="M1483" s="551" t="n">
        <v>46028</v>
      </c>
      <c r="N1483" t="n">
        <v>27.5</v>
      </c>
      <c r="O1483" t="n">
        <v>27.5</v>
      </c>
      <c r="P1483" t="n">
        <v>52.25</v>
      </c>
    </row>
    <row r="1484">
      <c r="A1484" t="n">
        <v>70361</v>
      </c>
      <c r="B1484" t="n">
        <v>122</v>
      </c>
      <c r="C1484" t="inlineStr">
        <is>
          <t>Arcos</t>
        </is>
      </c>
      <c r="D1484" s="551" t="n">
        <v>46054</v>
      </c>
      <c r="E1484" t="n">
        <v>23390</v>
      </c>
      <c r="F1484" t="inlineStr">
        <is>
          <t>BANANA DA TERRA KG</t>
        </is>
      </c>
      <c r="G1484" t="n">
        <v>2474</v>
      </c>
      <c r="H1484" t="n">
        <v>5.68</v>
      </c>
      <c r="I1484" t="inlineStr">
        <is>
          <t>KG</t>
        </is>
      </c>
      <c r="J1484" t="inlineStr">
        <is>
          <t>ALIMENTOS</t>
        </is>
      </c>
      <c r="K1484" t="inlineStr">
        <is>
          <t>01/2026</t>
        </is>
      </c>
      <c r="L1484" t="n">
        <v>8.83</v>
      </c>
      <c r="M1484" s="551" t="n">
        <v>46052</v>
      </c>
      <c r="N1484" t="n">
        <v>8.5</v>
      </c>
      <c r="O1484" t="n">
        <v>8.5</v>
      </c>
      <c r="P1484" t="n">
        <v>50.15</v>
      </c>
    </row>
    <row r="1485">
      <c r="A1485" t="n">
        <v>70340</v>
      </c>
      <c r="B1485" t="n">
        <v>122</v>
      </c>
      <c r="C1485" t="inlineStr">
        <is>
          <t>Arcos</t>
        </is>
      </c>
      <c r="D1485" s="551" t="n">
        <v>46054</v>
      </c>
      <c r="E1485" t="n">
        <v>20227</v>
      </c>
      <c r="F1485" t="inlineStr">
        <is>
          <t>FEIJAO PRETO CAMIL C/2KG</t>
        </is>
      </c>
      <c r="G1485" t="n">
        <v>2248</v>
      </c>
      <c r="H1485" t="n">
        <v>5</v>
      </c>
      <c r="I1485" t="inlineStr">
        <is>
          <t>PC</t>
        </is>
      </c>
      <c r="J1485" t="inlineStr">
        <is>
          <t>ALIMENTOS</t>
        </is>
      </c>
      <c r="K1485" t="inlineStr">
        <is>
          <t>01/2026</t>
        </is>
      </c>
      <c r="L1485" t="n">
        <v>9.99</v>
      </c>
      <c r="M1485" s="551" t="n">
        <v>46049</v>
      </c>
      <c r="N1485" t="n">
        <v>10</v>
      </c>
      <c r="O1485" t="n">
        <v>10</v>
      </c>
      <c r="P1485" t="n">
        <v>49.95</v>
      </c>
    </row>
    <row r="1486">
      <c r="A1486" t="n">
        <v>70347</v>
      </c>
      <c r="B1486" t="n">
        <v>122</v>
      </c>
      <c r="C1486" t="inlineStr">
        <is>
          <t>Arcos</t>
        </is>
      </c>
      <c r="D1486" s="551" t="n">
        <v>46054</v>
      </c>
      <c r="E1486" t="n">
        <v>20174</v>
      </c>
      <c r="F1486" t="inlineStr">
        <is>
          <t>SEMENTE DE GIRASSOL SEM CASCA KG</t>
        </is>
      </c>
      <c r="G1486" t="n">
        <v>2264</v>
      </c>
      <c r="H1486" t="n">
        <v>3</v>
      </c>
      <c r="I1486" t="inlineStr">
        <is>
          <t>KG</t>
        </is>
      </c>
      <c r="J1486" t="inlineStr">
        <is>
          <t>ALIMENTOS</t>
        </is>
      </c>
      <c r="K1486" t="inlineStr">
        <is>
          <t>01/2026</t>
        </is>
      </c>
      <c r="L1486" t="n">
        <v>0</v>
      </c>
      <c r="M1486" s="551" t="n">
        <v>45979</v>
      </c>
      <c r="N1486" t="n">
        <v>15.4</v>
      </c>
      <c r="O1486" t="n">
        <v>16.9</v>
      </c>
      <c r="P1486" t="n">
        <v>46.2</v>
      </c>
    </row>
    <row r="1487">
      <c r="A1487" t="n">
        <v>70410</v>
      </c>
      <c r="B1487" t="n">
        <v>122</v>
      </c>
      <c r="C1487" t="inlineStr">
        <is>
          <t>Arcos</t>
        </is>
      </c>
      <c r="D1487" s="551" t="n">
        <v>46054</v>
      </c>
      <c r="E1487" t="n">
        <v>19415</v>
      </c>
      <c r="F1487" t="inlineStr">
        <is>
          <t>MARGARINA COM SAL QUALY 500G UN</t>
        </is>
      </c>
      <c r="G1487" t="n">
        <v>2759</v>
      </c>
      <c r="H1487" t="n">
        <v>4</v>
      </c>
      <c r="I1487" t="inlineStr">
        <is>
          <t>UN</t>
        </is>
      </c>
      <c r="J1487" t="inlineStr">
        <is>
          <t>ALIMENTOS</t>
        </is>
      </c>
      <c r="K1487" t="inlineStr">
        <is>
          <t>01/2026</t>
        </is>
      </c>
      <c r="L1487" t="n">
        <v>11.51</v>
      </c>
      <c r="M1487" s="551" t="n">
        <v>46043</v>
      </c>
      <c r="N1487" t="n">
        <v>7.8</v>
      </c>
      <c r="O1487" t="n">
        <v>8.800000000000001</v>
      </c>
      <c r="P1487" t="n">
        <v>46.04</v>
      </c>
    </row>
    <row r="1488">
      <c r="A1488" t="n">
        <v>70422</v>
      </c>
      <c r="B1488" t="n">
        <v>122</v>
      </c>
      <c r="C1488" t="inlineStr">
        <is>
          <t>Arcos</t>
        </is>
      </c>
      <c r="D1488" s="551" t="n">
        <v>46054</v>
      </c>
      <c r="E1488" t="n">
        <v>20029</v>
      </c>
      <c r="F1488" t="inlineStr">
        <is>
          <t>ESSENCIA DE BAUNILHA CEPERA 500ML</t>
        </is>
      </c>
      <c r="G1488" t="n">
        <v>2337</v>
      </c>
      <c r="H1488" t="n">
        <v>3</v>
      </c>
      <c r="I1488" t="inlineStr">
        <is>
          <t>FR</t>
        </is>
      </c>
      <c r="J1488" t="inlineStr">
        <is>
          <t>ALIMENTOS</t>
        </is>
      </c>
      <c r="K1488" t="inlineStr">
        <is>
          <t>01/2026</t>
        </is>
      </c>
      <c r="L1488" t="n">
        <v>0</v>
      </c>
      <c r="M1488" s="551" t="n">
        <v>45636</v>
      </c>
      <c r="N1488" t="n">
        <v>14.81</v>
      </c>
      <c r="O1488" t="n">
        <v>14.74</v>
      </c>
      <c r="P1488" t="n">
        <v>44.43</v>
      </c>
    </row>
    <row r="1489">
      <c r="A1489" t="n">
        <v>70368</v>
      </c>
      <c r="B1489" t="n">
        <v>122</v>
      </c>
      <c r="C1489" t="inlineStr">
        <is>
          <t>Arcos</t>
        </is>
      </c>
      <c r="D1489" s="551" t="n">
        <v>46054</v>
      </c>
      <c r="E1489" t="n">
        <v>24509</v>
      </c>
      <c r="F1489" t="inlineStr">
        <is>
          <t>CEBOLA BRANCA KG</t>
        </is>
      </c>
      <c r="G1489" t="n">
        <v>2607</v>
      </c>
      <c r="H1489" t="n">
        <v>24.68</v>
      </c>
      <c r="I1489" t="inlineStr">
        <is>
          <t>KG</t>
        </is>
      </c>
      <c r="J1489" t="inlineStr">
        <is>
          <t>ALIMENTOS</t>
        </is>
      </c>
      <c r="K1489" t="inlineStr">
        <is>
          <t>01/2026</t>
        </is>
      </c>
      <c r="L1489" t="n">
        <v>1.78</v>
      </c>
      <c r="M1489" s="551" t="n">
        <v>46052</v>
      </c>
      <c r="N1489" t="n">
        <v>1.75</v>
      </c>
      <c r="O1489" t="n">
        <v>1.75</v>
      </c>
      <c r="P1489" t="n">
        <v>43.93</v>
      </c>
    </row>
    <row r="1490">
      <c r="A1490" t="n">
        <v>70341</v>
      </c>
      <c r="B1490" t="n">
        <v>122</v>
      </c>
      <c r="C1490" t="inlineStr">
        <is>
          <t>Arcos</t>
        </is>
      </c>
      <c r="D1490" s="551" t="n">
        <v>46054</v>
      </c>
      <c r="E1490" t="n">
        <v>24420</v>
      </c>
      <c r="F1490" t="inlineStr">
        <is>
          <t>POLVILHO DOCE KG</t>
        </is>
      </c>
      <c r="G1490" t="n">
        <v>2207</v>
      </c>
      <c r="H1490" t="n">
        <v>4</v>
      </c>
      <c r="I1490" t="inlineStr">
        <is>
          <t>KG</t>
        </is>
      </c>
      <c r="J1490" t="inlineStr">
        <is>
          <t>ALIMENTOS</t>
        </is>
      </c>
      <c r="K1490" t="inlineStr">
        <is>
          <t>01/2026</t>
        </is>
      </c>
      <c r="L1490" t="n">
        <v>0</v>
      </c>
      <c r="M1490" s="551" t="n">
        <v>45889</v>
      </c>
      <c r="N1490" t="n">
        <v>10.97</v>
      </c>
      <c r="O1490" t="n">
        <v>7.9</v>
      </c>
      <c r="P1490" t="n">
        <v>43.88</v>
      </c>
    </row>
    <row r="1491">
      <c r="A1491" t="n">
        <v>70278</v>
      </c>
      <c r="B1491" t="n">
        <v>122</v>
      </c>
      <c r="C1491" t="inlineStr">
        <is>
          <t>Arcos</t>
        </is>
      </c>
      <c r="D1491" s="551" t="n">
        <v>46054</v>
      </c>
      <c r="E1491" t="n">
        <v>24089</v>
      </c>
      <c r="F1491" t="inlineStr">
        <is>
          <t>BICARBONATO DE SODIO KG</t>
        </is>
      </c>
      <c r="G1491" t="n">
        <v>2316</v>
      </c>
      <c r="H1491" t="n">
        <v>5</v>
      </c>
      <c r="I1491" t="inlineStr">
        <is>
          <t>KG</t>
        </is>
      </c>
      <c r="J1491" t="inlineStr">
        <is>
          <t>ALIMENTOS</t>
        </is>
      </c>
      <c r="K1491" t="inlineStr">
        <is>
          <t>01/2026</t>
        </is>
      </c>
      <c r="L1491" t="n">
        <v>0</v>
      </c>
      <c r="M1491" s="551" t="n">
        <v>45979</v>
      </c>
      <c r="N1491" t="n">
        <v>8.199999999999999</v>
      </c>
      <c r="O1491" t="n">
        <v>9.5</v>
      </c>
      <c r="P1491" t="n">
        <v>41</v>
      </c>
    </row>
    <row r="1492">
      <c r="A1492" t="n">
        <v>70421</v>
      </c>
      <c r="B1492" t="n">
        <v>122</v>
      </c>
      <c r="C1492" t="inlineStr">
        <is>
          <t>Arcos</t>
        </is>
      </c>
      <c r="D1492" s="551" t="n">
        <v>46054</v>
      </c>
      <c r="E1492" t="n">
        <v>17040</v>
      </c>
      <c r="F1492" t="inlineStr">
        <is>
          <t>PAO CIABATTA DE AZEITE UN</t>
        </is>
      </c>
      <c r="G1492" t="n">
        <v>2828</v>
      </c>
      <c r="H1492" t="n">
        <v>10</v>
      </c>
      <c r="I1492" t="inlineStr">
        <is>
          <t>UN</t>
        </is>
      </c>
      <c r="J1492" t="inlineStr">
        <is>
          <t>ALIMENTOS</t>
        </is>
      </c>
      <c r="K1492" t="inlineStr">
        <is>
          <t>01/2026</t>
        </is>
      </c>
      <c r="L1492" t="n">
        <v>0</v>
      </c>
      <c r="M1492" s="551" t="n">
        <v>46003</v>
      </c>
      <c r="N1492" t="n">
        <v>4.1</v>
      </c>
      <c r="O1492" t="n">
        <v>4.1</v>
      </c>
      <c r="P1492" t="n">
        <v>41</v>
      </c>
    </row>
    <row r="1493">
      <c r="A1493" t="n">
        <v>70497</v>
      </c>
      <c r="B1493" t="n">
        <v>122</v>
      </c>
      <c r="C1493" t="inlineStr">
        <is>
          <t>Arcos</t>
        </is>
      </c>
      <c r="D1493" s="551" t="n">
        <v>46054</v>
      </c>
      <c r="E1493" t="n">
        <v>18180</v>
      </c>
      <c r="F1493" t="inlineStr">
        <is>
          <t>VODKA GREY GOOSE NATURAL 750ML</t>
        </is>
      </c>
      <c r="G1493" t="n">
        <v>3442</v>
      </c>
      <c r="H1493" t="n">
        <v>0.37</v>
      </c>
      <c r="I1493" t="inlineStr">
        <is>
          <t>GR</t>
        </is>
      </c>
      <c r="J1493" t="inlineStr">
        <is>
          <t>BEBIDAS</t>
        </is>
      </c>
      <c r="K1493" t="inlineStr">
        <is>
          <t>01/2026</t>
        </is>
      </c>
      <c r="L1493" t="n">
        <v>0</v>
      </c>
      <c r="N1493" t="n">
        <v>0</v>
      </c>
      <c r="O1493" t="n">
        <v>99</v>
      </c>
      <c r="P1493" t="n">
        <v>40.7</v>
      </c>
    </row>
    <row r="1494">
      <c r="A1494" t="n">
        <v>70282</v>
      </c>
      <c r="B1494" t="n">
        <v>122</v>
      </c>
      <c r="C1494" t="inlineStr">
        <is>
          <t>Arcos</t>
        </is>
      </c>
      <c r="D1494" s="551" t="n">
        <v>46054</v>
      </c>
      <c r="E1494" t="n">
        <v>24110</v>
      </c>
      <c r="F1494" t="inlineStr">
        <is>
          <t>CANELA EM PO KG</t>
        </is>
      </c>
      <c r="G1494" t="n">
        <v>2322</v>
      </c>
      <c r="H1494" t="n">
        <v>2.5</v>
      </c>
      <c r="I1494" t="inlineStr">
        <is>
          <t>KG</t>
        </is>
      </c>
      <c r="J1494" t="inlineStr">
        <is>
          <t>ALIMENTOS</t>
        </is>
      </c>
      <c r="K1494" t="inlineStr">
        <is>
          <t>01/2026</t>
        </is>
      </c>
      <c r="L1494" t="n">
        <v>0</v>
      </c>
      <c r="M1494" s="551" t="n">
        <v>45909</v>
      </c>
      <c r="N1494" t="n">
        <v>14.6</v>
      </c>
      <c r="O1494" t="n">
        <v>16.5</v>
      </c>
      <c r="P1494" t="n">
        <v>36.5</v>
      </c>
    </row>
    <row r="1495">
      <c r="A1495" t="n">
        <v>70263</v>
      </c>
      <c r="B1495" t="n">
        <v>122</v>
      </c>
      <c r="C1495" t="inlineStr">
        <is>
          <t>Arcos</t>
        </is>
      </c>
      <c r="D1495" s="551" t="n">
        <v>46054</v>
      </c>
      <c r="E1495" t="n">
        <v>21079</v>
      </c>
      <c r="F1495" t="inlineStr">
        <is>
          <t>ADOCANTE SUCRALOSE SACHE LINEA 500X6GR</t>
        </is>
      </c>
      <c r="G1495" t="n">
        <v>1991</v>
      </c>
      <c r="H1495" t="n">
        <v>1</v>
      </c>
      <c r="I1495" t="inlineStr">
        <is>
          <t>UN</t>
        </is>
      </c>
      <c r="J1495" t="inlineStr">
        <is>
          <t>ALIMENTOS</t>
        </is>
      </c>
      <c r="K1495" t="inlineStr">
        <is>
          <t>01/2026</t>
        </is>
      </c>
      <c r="L1495" t="n">
        <v>0</v>
      </c>
      <c r="M1495" s="551" t="n">
        <v>45818</v>
      </c>
      <c r="N1495" t="n">
        <v>32.06</v>
      </c>
      <c r="O1495" t="n">
        <v>49.36</v>
      </c>
      <c r="P1495" t="n">
        <v>32.06</v>
      </c>
    </row>
    <row r="1496">
      <c r="A1496" t="n">
        <v>70558</v>
      </c>
      <c r="B1496" t="n">
        <v>122</v>
      </c>
      <c r="C1496" t="inlineStr">
        <is>
          <t>Arcos</t>
        </is>
      </c>
      <c r="D1496" s="551" t="n">
        <v>46054</v>
      </c>
      <c r="E1496" t="n">
        <v>23320</v>
      </c>
      <c r="F1496" t="inlineStr">
        <is>
          <t>UVA PASSA BRANCA KG</t>
        </is>
      </c>
      <c r="G1496" t="n">
        <v>2539</v>
      </c>
      <c r="H1496" t="n">
        <v>1</v>
      </c>
      <c r="I1496" t="inlineStr">
        <is>
          <t>KG</t>
        </is>
      </c>
      <c r="J1496" t="inlineStr">
        <is>
          <t>ALIMENTOS</t>
        </is>
      </c>
      <c r="K1496" t="inlineStr">
        <is>
          <t>01/2026</t>
        </is>
      </c>
      <c r="L1496" t="n">
        <v>0</v>
      </c>
      <c r="M1496" s="551" t="n">
        <v>45617</v>
      </c>
      <c r="N1496" t="n">
        <v>0</v>
      </c>
      <c r="O1496" t="n">
        <v>31.9</v>
      </c>
      <c r="P1496" t="n">
        <v>31.9</v>
      </c>
    </row>
    <row r="1497">
      <c r="A1497" t="n">
        <v>70530</v>
      </c>
      <c r="B1497" t="n">
        <v>122</v>
      </c>
      <c r="C1497" t="inlineStr">
        <is>
          <t>Arcos</t>
        </is>
      </c>
      <c r="D1497" s="551" t="n">
        <v>46054</v>
      </c>
      <c r="E1497" t="n">
        <v>19421</v>
      </c>
      <c r="F1497" t="inlineStr">
        <is>
          <t>LEITE INTEGRAL ITALAC C/12</t>
        </is>
      </c>
      <c r="G1497" t="n">
        <v>2758</v>
      </c>
      <c r="H1497" t="n">
        <v>2</v>
      </c>
      <c r="I1497" t="inlineStr">
        <is>
          <t>CX</t>
        </is>
      </c>
      <c r="J1497" t="inlineStr">
        <is>
          <t>ALIMENTOS</t>
        </is>
      </c>
      <c r="K1497" t="inlineStr">
        <is>
          <t>01/2026</t>
        </is>
      </c>
      <c r="L1497" t="n">
        <v>15.06</v>
      </c>
      <c r="M1497" s="551" t="n">
        <v>46048</v>
      </c>
      <c r="N1497" t="n">
        <v>53.04</v>
      </c>
      <c r="O1497" t="n">
        <v>5.09</v>
      </c>
      <c r="P1497" t="n">
        <v>30.12</v>
      </c>
    </row>
    <row r="1498">
      <c r="A1498" t="n">
        <v>70308</v>
      </c>
      <c r="B1498" t="n">
        <v>122</v>
      </c>
      <c r="C1498" t="inlineStr">
        <is>
          <t>Arcos</t>
        </is>
      </c>
      <c r="D1498" s="551" t="n">
        <v>46054</v>
      </c>
      <c r="E1498" t="n">
        <v>20136</v>
      </c>
      <c r="F1498" t="inlineStr">
        <is>
          <t>MACARRAO ESPAGUETE C/ OVOS ADRIA C/500G</t>
        </is>
      </c>
      <c r="G1498" t="n">
        <v>2284</v>
      </c>
      <c r="H1498" t="n">
        <v>7</v>
      </c>
      <c r="I1498" t="inlineStr">
        <is>
          <t>PC</t>
        </is>
      </c>
      <c r="J1498" t="inlineStr">
        <is>
          <t>ALIMENTOS</t>
        </is>
      </c>
      <c r="K1498" t="inlineStr">
        <is>
          <t>01/2026</t>
        </is>
      </c>
      <c r="L1498" t="n">
        <v>4.2</v>
      </c>
      <c r="M1498" s="551" t="n">
        <v>46049</v>
      </c>
      <c r="N1498" t="n">
        <v>4.2</v>
      </c>
      <c r="O1498" t="n">
        <v>4.2</v>
      </c>
      <c r="P1498" t="n">
        <v>29.4</v>
      </c>
    </row>
    <row r="1499">
      <c r="A1499" t="n">
        <v>70359</v>
      </c>
      <c r="B1499" t="n">
        <v>122</v>
      </c>
      <c r="C1499" t="inlineStr">
        <is>
          <t>Arcos</t>
        </is>
      </c>
      <c r="D1499" s="551" t="n">
        <v>46054</v>
      </c>
      <c r="E1499" t="n">
        <v>19652</v>
      </c>
      <c r="F1499" t="inlineStr">
        <is>
          <t>ALHO COMUM KG</t>
        </is>
      </c>
      <c r="G1499" t="n">
        <v>2587</v>
      </c>
      <c r="H1499" t="n">
        <v>1.48</v>
      </c>
      <c r="I1499" t="inlineStr">
        <is>
          <t>KG</t>
        </is>
      </c>
      <c r="J1499" t="inlineStr">
        <is>
          <t>ALIMENTOS</t>
        </is>
      </c>
      <c r="K1499" t="inlineStr">
        <is>
          <t>01/2026</t>
        </is>
      </c>
      <c r="L1499" t="n">
        <v>19.7</v>
      </c>
      <c r="M1499" s="551" t="n">
        <v>46049</v>
      </c>
      <c r="N1499" t="n">
        <v>19.07</v>
      </c>
      <c r="O1499" t="n">
        <v>19.07</v>
      </c>
      <c r="P1499" t="n">
        <v>29.16</v>
      </c>
    </row>
    <row r="1500">
      <c r="A1500" t="n">
        <v>70345</v>
      </c>
      <c r="B1500" t="n">
        <v>122</v>
      </c>
      <c r="C1500" t="inlineStr">
        <is>
          <t>Arcos</t>
        </is>
      </c>
      <c r="D1500" s="551" t="n">
        <v>46054</v>
      </c>
      <c r="E1500" t="n">
        <v>19907</v>
      </c>
      <c r="F1500" t="inlineStr">
        <is>
          <t>SAL REFINADO CISNE 1KG</t>
        </is>
      </c>
      <c r="G1500" t="n">
        <v>2381</v>
      </c>
      <c r="H1500" t="n">
        <v>9</v>
      </c>
      <c r="I1500" t="inlineStr">
        <is>
          <t>UN</t>
        </is>
      </c>
      <c r="J1500" t="inlineStr">
        <is>
          <t>ALIMENTOS</t>
        </is>
      </c>
      <c r="K1500" t="inlineStr">
        <is>
          <t>01/2026</t>
        </is>
      </c>
      <c r="L1500" t="n">
        <v>0</v>
      </c>
      <c r="M1500" s="551" t="n">
        <v>45686</v>
      </c>
      <c r="N1500" t="n">
        <v>3.01</v>
      </c>
      <c r="O1500" t="n">
        <v>3.23</v>
      </c>
      <c r="P1500" t="n">
        <v>27.09</v>
      </c>
    </row>
    <row r="1501">
      <c r="A1501" t="n">
        <v>70494</v>
      </c>
      <c r="B1501" t="n">
        <v>122</v>
      </c>
      <c r="C1501" t="inlineStr">
        <is>
          <t>Arcos</t>
        </is>
      </c>
      <c r="D1501" s="551" t="n">
        <v>46054</v>
      </c>
      <c r="E1501" t="n">
        <v>18189</v>
      </c>
      <c r="F1501" t="inlineStr">
        <is>
          <t>VODKA BELVEDERE NATURAL 700ML</t>
        </is>
      </c>
      <c r="G1501" t="n">
        <v>3435</v>
      </c>
      <c r="H1501" t="n">
        <v>0.22</v>
      </c>
      <c r="I1501" t="inlineStr">
        <is>
          <t>GR</t>
        </is>
      </c>
      <c r="J1501" t="inlineStr">
        <is>
          <t>BEBIDAS</t>
        </is>
      </c>
      <c r="K1501" t="inlineStr">
        <is>
          <t>01/2026</t>
        </is>
      </c>
      <c r="L1501" t="n">
        <v>0</v>
      </c>
      <c r="M1501" s="551" t="n">
        <v>45874</v>
      </c>
      <c r="N1501" t="n">
        <v>0</v>
      </c>
      <c r="O1501" t="n">
        <v>0</v>
      </c>
      <c r="P1501" t="n">
        <v>27.06</v>
      </c>
    </row>
    <row r="1502">
      <c r="A1502" t="n">
        <v>70390</v>
      </c>
      <c r="B1502" t="n">
        <v>122</v>
      </c>
      <c r="C1502" t="inlineStr">
        <is>
          <t>Arcos</t>
        </is>
      </c>
      <c r="D1502" s="551" t="n">
        <v>46054</v>
      </c>
      <c r="E1502" t="n">
        <v>19558</v>
      </c>
      <c r="F1502" t="inlineStr">
        <is>
          <t>QUIABO KG</t>
        </is>
      </c>
      <c r="G1502" t="n">
        <v>2659</v>
      </c>
      <c r="H1502" t="n">
        <v>2.04</v>
      </c>
      <c r="I1502" t="inlineStr">
        <is>
          <t>KG</t>
        </is>
      </c>
      <c r="J1502" t="inlineStr">
        <is>
          <t>ALIMENTOS</t>
        </is>
      </c>
      <c r="K1502" t="inlineStr">
        <is>
          <t>01/2026</t>
        </is>
      </c>
      <c r="L1502" t="n">
        <v>12.98</v>
      </c>
      <c r="M1502" s="551" t="n">
        <v>46053</v>
      </c>
      <c r="N1502" t="n">
        <v>18.12</v>
      </c>
      <c r="O1502" t="n">
        <v>18.13</v>
      </c>
      <c r="P1502" t="n">
        <v>26.48</v>
      </c>
    </row>
    <row r="1503">
      <c r="A1503" t="n">
        <v>70346</v>
      </c>
      <c r="B1503" t="n">
        <v>122</v>
      </c>
      <c r="C1503" t="inlineStr">
        <is>
          <t>Arcos</t>
        </is>
      </c>
      <c r="D1503" s="551" t="n">
        <v>46054</v>
      </c>
      <c r="E1503" t="n">
        <v>20185</v>
      </c>
      <c r="F1503" t="inlineStr">
        <is>
          <t>SEMENTE ABOBORA CRUA SEM CASCA KG</t>
        </is>
      </c>
      <c r="G1503" t="n">
        <v>2259</v>
      </c>
      <c r="H1503" t="n">
        <v>1</v>
      </c>
      <c r="I1503" t="inlineStr">
        <is>
          <t>KG</t>
        </is>
      </c>
      <c r="J1503" t="inlineStr">
        <is>
          <t>ALIMENTOS</t>
        </is>
      </c>
      <c r="K1503" t="inlineStr">
        <is>
          <t>01/2026</t>
        </is>
      </c>
      <c r="L1503" t="n">
        <v>0</v>
      </c>
      <c r="M1503" s="551" t="n">
        <v>45965</v>
      </c>
      <c r="N1503" t="n">
        <v>25.9</v>
      </c>
      <c r="O1503" t="n">
        <v>32.9</v>
      </c>
      <c r="P1503" t="n">
        <v>25.9</v>
      </c>
    </row>
    <row r="1504">
      <c r="A1504" t="n">
        <v>70266</v>
      </c>
      <c r="B1504" t="n">
        <v>122</v>
      </c>
      <c r="C1504" t="inlineStr">
        <is>
          <t>Arcos</t>
        </is>
      </c>
      <c r="D1504" s="551" t="n">
        <v>46054</v>
      </c>
      <c r="E1504" t="n">
        <v>24036</v>
      </c>
      <c r="F1504" t="inlineStr">
        <is>
          <t>ALHO EM PO 1KG UN</t>
        </is>
      </c>
      <c r="G1504" t="n">
        <v>2314</v>
      </c>
      <c r="H1504" t="n">
        <v>2</v>
      </c>
      <c r="I1504" t="inlineStr">
        <is>
          <t>UN</t>
        </is>
      </c>
      <c r="J1504" t="inlineStr">
        <is>
          <t>ALIMENTOS</t>
        </is>
      </c>
      <c r="K1504" t="inlineStr">
        <is>
          <t>01/2026</t>
        </is>
      </c>
      <c r="L1504" t="n">
        <v>0</v>
      </c>
      <c r="M1504" s="551" t="n">
        <v>45902</v>
      </c>
      <c r="N1504" t="n">
        <v>12.9</v>
      </c>
      <c r="O1504" t="n">
        <v>20</v>
      </c>
      <c r="P1504" t="n">
        <v>25.8</v>
      </c>
    </row>
    <row r="1505">
      <c r="A1505" t="n">
        <v>70304</v>
      </c>
      <c r="B1505" t="n">
        <v>122</v>
      </c>
      <c r="C1505" t="inlineStr">
        <is>
          <t>Arcos</t>
        </is>
      </c>
      <c r="D1505" s="551" t="n">
        <v>46054</v>
      </c>
      <c r="E1505" t="n">
        <v>20410</v>
      </c>
      <c r="F1505" t="inlineStr">
        <is>
          <t>FARINHA DE MANDIOCA FINA YOKI 1KG</t>
        </is>
      </c>
      <c r="G1505" t="n">
        <v>2190</v>
      </c>
      <c r="H1505" t="n">
        <v>2</v>
      </c>
      <c r="I1505" t="inlineStr">
        <is>
          <t>UN</t>
        </is>
      </c>
      <c r="J1505" t="inlineStr">
        <is>
          <t>ALIMENTOS</t>
        </is>
      </c>
      <c r="K1505" t="inlineStr">
        <is>
          <t>01/2026</t>
        </is>
      </c>
      <c r="L1505" t="n">
        <v>12.61</v>
      </c>
      <c r="M1505" s="551" t="n">
        <v>46036</v>
      </c>
      <c r="N1505" t="n">
        <v>12.65</v>
      </c>
      <c r="O1505" t="n">
        <v>12.55</v>
      </c>
      <c r="P1505" t="n">
        <v>25.22</v>
      </c>
    </row>
    <row r="1506">
      <c r="A1506" t="n">
        <v>70524</v>
      </c>
      <c r="B1506" t="n">
        <v>122</v>
      </c>
      <c r="C1506" t="inlineStr">
        <is>
          <t>Arcos</t>
        </is>
      </c>
      <c r="D1506" s="551" t="n">
        <v>46054</v>
      </c>
      <c r="E1506" t="n">
        <v>26342</v>
      </c>
      <c r="F1506" t="inlineStr">
        <is>
          <t>ACUCAR CONFEITEIRO HARALD C/1KG</t>
        </is>
      </c>
      <c r="G1506" t="n">
        <v>1986</v>
      </c>
      <c r="H1506" t="n">
        <v>2</v>
      </c>
      <c r="I1506" t="inlineStr">
        <is>
          <t>PC</t>
        </is>
      </c>
      <c r="J1506" t="inlineStr">
        <is>
          <t>ALIMENTOS</t>
        </is>
      </c>
      <c r="K1506" t="inlineStr">
        <is>
          <t>01/2026</t>
        </is>
      </c>
      <c r="L1506" t="n">
        <v>0</v>
      </c>
      <c r="M1506" s="551" t="n">
        <v>45979</v>
      </c>
      <c r="N1506" t="n">
        <v>11.7</v>
      </c>
      <c r="O1506" t="n">
        <v>19.95</v>
      </c>
      <c r="P1506" t="n">
        <v>23.4</v>
      </c>
    </row>
    <row r="1507">
      <c r="A1507" t="n">
        <v>70272</v>
      </c>
      <c r="B1507" t="n">
        <v>122</v>
      </c>
      <c r="C1507" t="inlineStr">
        <is>
          <t>Arcos</t>
        </is>
      </c>
      <c r="D1507" s="551" t="n">
        <v>46054</v>
      </c>
      <c r="E1507" t="n">
        <v>21060</v>
      </c>
      <c r="F1507" t="inlineStr">
        <is>
          <t>AZEITE DE DENDE CEPERA 900ML UN</t>
        </is>
      </c>
      <c r="G1507" t="n">
        <v>1998</v>
      </c>
      <c r="H1507" t="n">
        <v>1</v>
      </c>
      <c r="I1507" t="inlineStr">
        <is>
          <t>UN</t>
        </is>
      </c>
      <c r="J1507" t="inlineStr">
        <is>
          <t>ALIMENTOS</t>
        </is>
      </c>
      <c r="K1507" t="inlineStr">
        <is>
          <t>01/2026</t>
        </is>
      </c>
      <c r="L1507" t="n">
        <v>0</v>
      </c>
      <c r="N1507" t="n">
        <v>0</v>
      </c>
      <c r="O1507" t="n">
        <v>21.99</v>
      </c>
      <c r="P1507" t="n">
        <v>21.99</v>
      </c>
    </row>
    <row r="1508">
      <c r="A1508" t="n">
        <v>70338</v>
      </c>
      <c r="B1508" t="n">
        <v>122</v>
      </c>
      <c r="C1508" t="inlineStr">
        <is>
          <t>Arcos</t>
        </is>
      </c>
      <c r="D1508" s="551" t="n">
        <v>46054</v>
      </c>
      <c r="E1508" t="n">
        <v>24401</v>
      </c>
      <c r="F1508" t="inlineStr">
        <is>
          <t>PAPRICA PICANTE PCT 500G UN</t>
        </is>
      </c>
      <c r="G1508" t="n">
        <v>2369</v>
      </c>
      <c r="H1508" t="n">
        <v>1.5</v>
      </c>
      <c r="I1508" t="inlineStr">
        <is>
          <t>UN</t>
        </is>
      </c>
      <c r="J1508" t="inlineStr">
        <is>
          <t>ALIMENTOS</t>
        </is>
      </c>
      <c r="K1508" t="inlineStr">
        <is>
          <t>01/2026</t>
        </is>
      </c>
      <c r="L1508" t="n">
        <v>14.5</v>
      </c>
      <c r="M1508" s="551" t="n">
        <v>46036</v>
      </c>
      <c r="N1508" t="n">
        <v>14.5</v>
      </c>
      <c r="O1508" t="n">
        <v>14.5</v>
      </c>
      <c r="P1508" t="n">
        <v>21.75</v>
      </c>
    </row>
    <row r="1509">
      <c r="A1509" t="n">
        <v>70313</v>
      </c>
      <c r="B1509" t="n">
        <v>122</v>
      </c>
      <c r="C1509" t="inlineStr">
        <is>
          <t>Arcos</t>
        </is>
      </c>
      <c r="D1509" s="551" t="n">
        <v>46054</v>
      </c>
      <c r="E1509" t="n">
        <v>19917</v>
      </c>
      <c r="F1509" t="inlineStr">
        <is>
          <t>SAL GROSSO CISNE C/1KG</t>
        </is>
      </c>
      <c r="G1509" t="n">
        <v>2379</v>
      </c>
      <c r="H1509" t="n">
        <v>7</v>
      </c>
      <c r="I1509" t="inlineStr">
        <is>
          <t>PC</t>
        </is>
      </c>
      <c r="J1509" t="inlineStr">
        <is>
          <t>ALIMENTOS</t>
        </is>
      </c>
      <c r="K1509" t="inlineStr">
        <is>
          <t>01/2026</t>
        </is>
      </c>
      <c r="L1509" t="n">
        <v>0</v>
      </c>
      <c r="M1509" s="551" t="n">
        <v>45636</v>
      </c>
      <c r="N1509" t="n">
        <v>3.09</v>
      </c>
      <c r="O1509" t="n">
        <v>3.35</v>
      </c>
      <c r="P1509" t="n">
        <v>21.63</v>
      </c>
    </row>
    <row r="1510">
      <c r="A1510" t="n">
        <v>70371</v>
      </c>
      <c r="B1510" t="n">
        <v>122</v>
      </c>
      <c r="C1510" t="inlineStr">
        <is>
          <t>Arcos</t>
        </is>
      </c>
      <c r="D1510" s="551" t="n">
        <v>46054</v>
      </c>
      <c r="E1510" t="n">
        <v>19621</v>
      </c>
      <c r="F1510" t="inlineStr">
        <is>
          <t>CENOURA KG</t>
        </is>
      </c>
      <c r="G1510" t="n">
        <v>2613</v>
      </c>
      <c r="H1510" t="n">
        <v>6.5</v>
      </c>
      <c r="I1510" t="inlineStr">
        <is>
          <t>KG</t>
        </is>
      </c>
      <c r="J1510" t="inlineStr">
        <is>
          <t>ALIMENTOS</t>
        </is>
      </c>
      <c r="K1510" t="inlineStr">
        <is>
          <t>01/2026</t>
        </is>
      </c>
      <c r="L1510" t="n">
        <v>2.84</v>
      </c>
      <c r="M1510" s="551" t="n">
        <v>46052</v>
      </c>
      <c r="N1510" t="n">
        <v>2.5</v>
      </c>
      <c r="O1510" t="n">
        <v>2.5</v>
      </c>
      <c r="P1510" t="n">
        <v>18.46</v>
      </c>
    </row>
    <row r="1511">
      <c r="A1511" t="n">
        <v>70391</v>
      </c>
      <c r="B1511" t="n">
        <v>122</v>
      </c>
      <c r="C1511" t="inlineStr">
        <is>
          <t>Arcos</t>
        </is>
      </c>
      <c r="D1511" s="551" t="n">
        <v>46054</v>
      </c>
      <c r="E1511" t="n">
        <v>23195</v>
      </c>
      <c r="F1511" t="inlineStr">
        <is>
          <t>RABANETE KG</t>
        </is>
      </c>
      <c r="G1511" t="n">
        <v>2660</v>
      </c>
      <c r="H1511" t="n">
        <v>1.42</v>
      </c>
      <c r="I1511" t="inlineStr">
        <is>
          <t>KG</t>
        </is>
      </c>
      <c r="J1511" t="inlineStr">
        <is>
          <t>ALIMENTOS</t>
        </is>
      </c>
      <c r="K1511" t="inlineStr">
        <is>
          <t>01/2026</t>
        </is>
      </c>
      <c r="L1511" t="n">
        <v>12</v>
      </c>
      <c r="M1511" s="551" t="n">
        <v>46052</v>
      </c>
      <c r="N1511" t="n">
        <v>14</v>
      </c>
      <c r="O1511" t="n">
        <v>14</v>
      </c>
      <c r="P1511" t="n">
        <v>17.04</v>
      </c>
    </row>
    <row r="1512">
      <c r="A1512" t="n">
        <v>70312</v>
      </c>
      <c r="B1512" t="n">
        <v>122</v>
      </c>
      <c r="C1512" t="inlineStr">
        <is>
          <t>Arcos</t>
        </is>
      </c>
      <c r="D1512" s="551" t="n">
        <v>46054</v>
      </c>
      <c r="E1512" t="n">
        <v>24272</v>
      </c>
      <c r="F1512" t="inlineStr">
        <is>
          <t>FLOR DE SAL KG</t>
        </is>
      </c>
      <c r="G1512" t="n">
        <v>2341</v>
      </c>
      <c r="H1512" t="n">
        <v>0.85</v>
      </c>
      <c r="I1512" t="inlineStr">
        <is>
          <t>KG</t>
        </is>
      </c>
      <c r="J1512" t="inlineStr">
        <is>
          <t>ALIMENTOS</t>
        </is>
      </c>
      <c r="K1512" t="inlineStr">
        <is>
          <t>01/2026</t>
        </is>
      </c>
      <c r="L1512" t="n">
        <v>0</v>
      </c>
      <c r="M1512" s="551" t="n">
        <v>45937</v>
      </c>
      <c r="N1512" t="n">
        <v>19.9</v>
      </c>
      <c r="O1512" t="n">
        <v>29.9</v>
      </c>
      <c r="P1512" t="n">
        <v>16.92</v>
      </c>
    </row>
    <row r="1513">
      <c r="A1513" t="n">
        <v>70386</v>
      </c>
      <c r="B1513" t="n">
        <v>122</v>
      </c>
      <c r="C1513" t="inlineStr">
        <is>
          <t>Arcos</t>
        </is>
      </c>
      <c r="D1513" s="551" t="n">
        <v>46054</v>
      </c>
      <c r="E1513" t="n">
        <v>19562</v>
      </c>
      <c r="F1513" t="inlineStr">
        <is>
          <t>PIMENTAO AMARELO KG</t>
        </is>
      </c>
      <c r="G1513" t="n">
        <v>2655</v>
      </c>
      <c r="H1513" t="n">
        <v>1.92</v>
      </c>
      <c r="I1513" t="inlineStr">
        <is>
          <t>KG</t>
        </is>
      </c>
      <c r="J1513" t="inlineStr">
        <is>
          <t>ALIMENTOS</t>
        </is>
      </c>
      <c r="K1513" t="inlineStr">
        <is>
          <t>01/2026</t>
        </is>
      </c>
      <c r="L1513" t="n">
        <v>8.539999999999999</v>
      </c>
      <c r="M1513" s="551" t="n">
        <v>46042</v>
      </c>
      <c r="N1513" t="n">
        <v>8.699999999999999</v>
      </c>
      <c r="O1513" t="n">
        <v>8.5</v>
      </c>
      <c r="P1513" t="n">
        <v>16.4</v>
      </c>
    </row>
    <row r="1514">
      <c r="A1514" t="n">
        <v>70293</v>
      </c>
      <c r="B1514" t="n">
        <v>122</v>
      </c>
      <c r="C1514" t="inlineStr">
        <is>
          <t>Arcos</t>
        </is>
      </c>
      <c r="D1514" s="551" t="n">
        <v>46054</v>
      </c>
      <c r="E1514" t="n">
        <v>20417</v>
      </c>
      <c r="F1514" t="inlineStr">
        <is>
          <t>COUSCOUS LA PASTINA 500GR</t>
        </is>
      </c>
      <c r="G1514" t="n">
        <v>2187</v>
      </c>
      <c r="H1514" t="n">
        <v>1</v>
      </c>
      <c r="I1514" t="inlineStr">
        <is>
          <t>UN</t>
        </is>
      </c>
      <c r="J1514" t="inlineStr">
        <is>
          <t>ALIMENTOS</t>
        </is>
      </c>
      <c r="K1514" t="inlineStr">
        <is>
          <t>01/2026</t>
        </is>
      </c>
      <c r="L1514" t="n">
        <v>0</v>
      </c>
      <c r="N1514" t="n">
        <v>0</v>
      </c>
      <c r="O1514" t="n">
        <v>15.78</v>
      </c>
      <c r="P1514" t="n">
        <v>15.78</v>
      </c>
    </row>
    <row r="1515">
      <c r="A1515" t="n">
        <v>70380</v>
      </c>
      <c r="B1515" t="n">
        <v>122</v>
      </c>
      <c r="C1515" t="inlineStr">
        <is>
          <t>Arcos</t>
        </is>
      </c>
      <c r="D1515" s="551" t="n">
        <v>46054</v>
      </c>
      <c r="E1515" t="n">
        <v>19743</v>
      </c>
      <c r="F1515" t="inlineStr">
        <is>
          <t>MACA VERDE KG</t>
        </is>
      </c>
      <c r="G1515" t="n">
        <v>2510</v>
      </c>
      <c r="H1515" t="n">
        <v>1.12</v>
      </c>
      <c r="I1515" t="inlineStr">
        <is>
          <t>KG</t>
        </is>
      </c>
      <c r="J1515" t="inlineStr">
        <is>
          <t>ALIMENTOS</t>
        </is>
      </c>
      <c r="K1515" t="inlineStr">
        <is>
          <t>01/2026</t>
        </is>
      </c>
      <c r="L1515" t="n">
        <v>14.06</v>
      </c>
      <c r="M1515" s="551" t="n">
        <v>46052</v>
      </c>
      <c r="N1515" t="n">
        <v>13.75</v>
      </c>
      <c r="O1515" t="n">
        <v>13.75</v>
      </c>
      <c r="P1515" t="n">
        <v>15.75</v>
      </c>
    </row>
    <row r="1516">
      <c r="A1516" t="n">
        <v>70381</v>
      </c>
      <c r="B1516" t="n">
        <v>122</v>
      </c>
      <c r="C1516" t="inlineStr">
        <is>
          <t>Arcos</t>
        </is>
      </c>
      <c r="D1516" s="551" t="n">
        <v>46054</v>
      </c>
      <c r="E1516" t="n">
        <v>23096</v>
      </c>
      <c r="F1516" t="inlineStr">
        <is>
          <t>OVO BRANCO UN</t>
        </is>
      </c>
      <c r="G1516" t="n">
        <v>2753</v>
      </c>
      <c r="H1516" t="n">
        <v>30</v>
      </c>
      <c r="I1516" t="inlineStr">
        <is>
          <t>UN</t>
        </is>
      </c>
      <c r="J1516" t="inlineStr">
        <is>
          <t>ALIMENTOS</t>
        </is>
      </c>
      <c r="K1516" t="inlineStr">
        <is>
          <t>01/2026</t>
        </is>
      </c>
      <c r="L1516" t="n">
        <v>0.51</v>
      </c>
      <c r="M1516" s="551" t="n">
        <v>46052</v>
      </c>
      <c r="N1516" t="n">
        <v>0.5600000000000001</v>
      </c>
      <c r="O1516" t="n">
        <v>0.5600000000000001</v>
      </c>
      <c r="P1516" t="n">
        <v>15.3</v>
      </c>
    </row>
    <row r="1517">
      <c r="A1517" t="n">
        <v>70343</v>
      </c>
      <c r="B1517" t="n">
        <v>122</v>
      </c>
      <c r="C1517" t="inlineStr">
        <is>
          <t>Arcos</t>
        </is>
      </c>
      <c r="D1517" s="551" t="n">
        <v>46054</v>
      </c>
      <c r="E1517" t="n">
        <v>23826</v>
      </c>
      <c r="F1517" t="inlineStr">
        <is>
          <t>BISCOITO DE MAIZENA NESTLE TOSTINES 200G</t>
        </is>
      </c>
      <c r="G1517" t="n">
        <v>2073</v>
      </c>
      <c r="H1517" t="n">
        <v>4</v>
      </c>
      <c r="I1517" t="inlineStr">
        <is>
          <t>PC</t>
        </is>
      </c>
      <c r="J1517" t="inlineStr">
        <is>
          <t>ALIMENTOS</t>
        </is>
      </c>
      <c r="K1517" t="inlineStr">
        <is>
          <t>01/2026</t>
        </is>
      </c>
      <c r="L1517" t="n">
        <v>0</v>
      </c>
      <c r="M1517" s="551" t="n">
        <v>45986</v>
      </c>
      <c r="N1517" t="n">
        <v>3.56</v>
      </c>
      <c r="O1517" t="n">
        <v>3.55</v>
      </c>
      <c r="P1517" t="n">
        <v>14.24</v>
      </c>
    </row>
    <row r="1518">
      <c r="A1518" t="n">
        <v>70355</v>
      </c>
      <c r="B1518" t="n">
        <v>122</v>
      </c>
      <c r="C1518" t="inlineStr">
        <is>
          <t>Arcos</t>
        </is>
      </c>
      <c r="D1518" s="551" t="n">
        <v>46054</v>
      </c>
      <c r="E1518" t="n">
        <v>19657</v>
      </c>
      <c r="F1518" t="inlineStr">
        <is>
          <t>ABOBORA PESCOCO KG</t>
        </is>
      </c>
      <c r="G1518" t="n">
        <v>2583</v>
      </c>
      <c r="H1518" t="n">
        <v>2.7</v>
      </c>
      <c r="I1518" t="inlineStr">
        <is>
          <t>KG</t>
        </is>
      </c>
      <c r="J1518" t="inlineStr">
        <is>
          <t>ALIMENTOS</t>
        </is>
      </c>
      <c r="K1518" t="inlineStr">
        <is>
          <t>01/2026</t>
        </is>
      </c>
      <c r="L1518" t="n">
        <v>5.24</v>
      </c>
      <c r="M1518" s="551" t="n">
        <v>46049</v>
      </c>
      <c r="N1518" t="n">
        <v>5</v>
      </c>
      <c r="O1518" t="n">
        <v>5</v>
      </c>
      <c r="P1518" t="n">
        <v>14.15</v>
      </c>
    </row>
    <row r="1519">
      <c r="A1519" t="n">
        <v>70392</v>
      </c>
      <c r="B1519" t="n">
        <v>122</v>
      </c>
      <c r="C1519" t="inlineStr">
        <is>
          <t>Arcos</t>
        </is>
      </c>
      <c r="D1519" s="551" t="n">
        <v>46054</v>
      </c>
      <c r="E1519" t="n">
        <v>19721</v>
      </c>
      <c r="F1519" t="inlineStr">
        <is>
          <t>ROMA KG</t>
        </is>
      </c>
      <c r="G1519" t="n">
        <v>2533</v>
      </c>
      <c r="H1519" t="n">
        <v>0.38</v>
      </c>
      <c r="I1519" t="inlineStr">
        <is>
          <t>KG</t>
        </is>
      </c>
      <c r="J1519" t="inlineStr">
        <is>
          <t>ALIMENTOS</t>
        </is>
      </c>
      <c r="K1519" t="inlineStr">
        <is>
          <t>01/2026</t>
        </is>
      </c>
      <c r="L1519" t="n">
        <v>37.24</v>
      </c>
      <c r="M1519" s="551" t="n">
        <v>46052</v>
      </c>
      <c r="N1519" t="n">
        <v>31.26</v>
      </c>
      <c r="O1519" t="n">
        <v>31.26</v>
      </c>
      <c r="P1519" t="n">
        <v>14.15</v>
      </c>
    </row>
    <row r="1520">
      <c r="A1520" t="n">
        <v>70356</v>
      </c>
      <c r="B1520" t="n">
        <v>122</v>
      </c>
      <c r="C1520" t="inlineStr">
        <is>
          <t>Arcos</t>
        </is>
      </c>
      <c r="D1520" s="551" t="n">
        <v>46054</v>
      </c>
      <c r="E1520" t="n">
        <v>19654</v>
      </c>
      <c r="F1520" t="inlineStr">
        <is>
          <t>ABOBRINHA ITALIANA GRAUDA KG</t>
        </is>
      </c>
      <c r="G1520" t="n">
        <v>2586</v>
      </c>
      <c r="H1520" t="n">
        <v>2.42</v>
      </c>
      <c r="I1520" t="inlineStr">
        <is>
          <t>KG</t>
        </is>
      </c>
      <c r="J1520" t="inlineStr">
        <is>
          <t>ALIMENTOS</t>
        </is>
      </c>
      <c r="K1520" t="inlineStr">
        <is>
          <t>01/2026</t>
        </is>
      </c>
      <c r="L1520" t="n">
        <v>5.81</v>
      </c>
      <c r="M1520" s="551" t="n">
        <v>46051</v>
      </c>
      <c r="N1520" t="n">
        <v>4.63</v>
      </c>
      <c r="O1520" t="n">
        <v>5</v>
      </c>
      <c r="P1520" t="n">
        <v>14.06</v>
      </c>
    </row>
    <row r="1521">
      <c r="A1521" t="n">
        <v>70372</v>
      </c>
      <c r="B1521" t="n">
        <v>122</v>
      </c>
      <c r="C1521" t="inlineStr">
        <is>
          <t>Arcos</t>
        </is>
      </c>
      <c r="D1521" s="551" t="n">
        <v>46054</v>
      </c>
      <c r="E1521" t="n">
        <v>23241</v>
      </c>
      <c r="F1521" t="inlineStr">
        <is>
          <t>CHUCHU KG</t>
        </is>
      </c>
      <c r="G1521" t="n">
        <v>2616</v>
      </c>
      <c r="H1521" t="n">
        <v>2.04</v>
      </c>
      <c r="I1521" t="inlineStr">
        <is>
          <t>KG</t>
        </is>
      </c>
      <c r="J1521" t="inlineStr">
        <is>
          <t>ALIMENTOS</t>
        </is>
      </c>
      <c r="K1521" t="inlineStr">
        <is>
          <t>01/2026</t>
        </is>
      </c>
      <c r="L1521" t="n">
        <v>6.86</v>
      </c>
      <c r="M1521" s="551" t="n">
        <v>46051</v>
      </c>
      <c r="N1521" t="n">
        <v>9.5</v>
      </c>
      <c r="O1521" t="n">
        <v>9.5</v>
      </c>
      <c r="P1521" t="n">
        <v>13.99</v>
      </c>
    </row>
    <row r="1522">
      <c r="A1522" t="n">
        <v>70387</v>
      </c>
      <c r="B1522" t="n">
        <v>122</v>
      </c>
      <c r="C1522" t="inlineStr">
        <is>
          <t>Arcos</t>
        </is>
      </c>
      <c r="D1522" s="551" t="n">
        <v>46054</v>
      </c>
      <c r="E1522" t="n">
        <v>23198</v>
      </c>
      <c r="F1522" t="inlineStr">
        <is>
          <t>PIMENTAO VERMELHO KG</t>
        </is>
      </c>
      <c r="G1522" t="n">
        <v>2657</v>
      </c>
      <c r="H1522" t="n">
        <v>1.32</v>
      </c>
      <c r="I1522" t="inlineStr">
        <is>
          <t>KG</t>
        </is>
      </c>
      <c r="J1522" t="inlineStr">
        <is>
          <t>ALIMENTOS</t>
        </is>
      </c>
      <c r="K1522" t="inlineStr">
        <is>
          <t>01/2026</t>
        </is>
      </c>
      <c r="L1522" t="n">
        <v>9.41</v>
      </c>
      <c r="M1522" s="551" t="n">
        <v>46053</v>
      </c>
      <c r="N1522" t="n">
        <v>8.699999999999999</v>
      </c>
      <c r="O1522" t="n">
        <v>8.699999999999999</v>
      </c>
      <c r="P1522" t="n">
        <v>12.42</v>
      </c>
    </row>
    <row r="1523">
      <c r="A1523" t="n">
        <v>70369</v>
      </c>
      <c r="B1523" t="n">
        <v>122</v>
      </c>
      <c r="C1523" t="inlineStr">
        <is>
          <t>Arcos</t>
        </is>
      </c>
      <c r="D1523" s="551" t="n">
        <v>46054</v>
      </c>
      <c r="E1523" t="n">
        <v>19623</v>
      </c>
      <c r="F1523" t="inlineStr">
        <is>
          <t>CEBOLA ROXA KG</t>
        </is>
      </c>
      <c r="G1523" t="n">
        <v>2611</v>
      </c>
      <c r="H1523" t="n">
        <v>2.86</v>
      </c>
      <c r="I1523" t="inlineStr">
        <is>
          <t>KG</t>
        </is>
      </c>
      <c r="J1523" t="inlineStr">
        <is>
          <t>ALIMENTOS</t>
        </is>
      </c>
      <c r="K1523" t="inlineStr">
        <is>
          <t>01/2026</t>
        </is>
      </c>
      <c r="L1523" t="n">
        <v>3.97</v>
      </c>
      <c r="M1523" s="551" t="n">
        <v>46052</v>
      </c>
      <c r="N1523" t="n">
        <v>3.8</v>
      </c>
      <c r="O1523" t="n">
        <v>3.8</v>
      </c>
      <c r="P1523" t="n">
        <v>11.35</v>
      </c>
    </row>
    <row r="1524">
      <c r="A1524" t="n">
        <v>70360</v>
      </c>
      <c r="B1524" t="n">
        <v>122</v>
      </c>
      <c r="C1524" t="inlineStr">
        <is>
          <t>Arcos</t>
        </is>
      </c>
      <c r="D1524" s="551" t="n">
        <v>46054</v>
      </c>
      <c r="E1524" t="n">
        <v>19647</v>
      </c>
      <c r="F1524" t="inlineStr">
        <is>
          <t>ALHO PORO KG</t>
        </is>
      </c>
      <c r="G1524" t="n">
        <v>2591</v>
      </c>
      <c r="H1524" t="n">
        <v>1</v>
      </c>
      <c r="I1524" t="inlineStr">
        <is>
          <t>KG</t>
        </is>
      </c>
      <c r="J1524" t="inlineStr">
        <is>
          <t>ALIMENTOS</t>
        </is>
      </c>
      <c r="K1524" t="inlineStr">
        <is>
          <t>01/2026</t>
        </is>
      </c>
      <c r="L1524" t="n">
        <v>10.98</v>
      </c>
      <c r="M1524" s="551" t="n">
        <v>46052</v>
      </c>
      <c r="N1524" t="n">
        <v>9.9</v>
      </c>
      <c r="O1524" t="n">
        <v>9.9</v>
      </c>
      <c r="P1524" t="n">
        <v>10.98</v>
      </c>
    </row>
    <row r="1525">
      <c r="A1525" t="n">
        <v>70535</v>
      </c>
      <c r="B1525" t="n">
        <v>122</v>
      </c>
      <c r="C1525" t="inlineStr">
        <is>
          <t>Arcos</t>
        </is>
      </c>
      <c r="D1525" s="551" t="n">
        <v>46054</v>
      </c>
      <c r="E1525" t="n">
        <v>20322</v>
      </c>
      <c r="F1525" t="inlineStr">
        <is>
          <t>FARINHA DE TRIGO PARA KIBE C/1KG</t>
        </is>
      </c>
      <c r="G1525" t="n">
        <v>2212</v>
      </c>
      <c r="H1525" t="n">
        <v>1</v>
      </c>
      <c r="I1525" t="inlineStr">
        <is>
          <t>PC</t>
        </is>
      </c>
      <c r="J1525" t="inlineStr">
        <is>
          <t>ALIMENTOS</t>
        </is>
      </c>
      <c r="K1525" t="inlineStr">
        <is>
          <t>01/2026</t>
        </is>
      </c>
      <c r="L1525" t="n">
        <v>0</v>
      </c>
      <c r="M1525" s="551" t="n">
        <v>45951</v>
      </c>
      <c r="N1525" t="n">
        <v>9.74</v>
      </c>
      <c r="O1525" t="n">
        <v>10.8</v>
      </c>
      <c r="P1525" t="n">
        <v>9.74</v>
      </c>
    </row>
    <row r="1526">
      <c r="A1526" t="n">
        <v>70553</v>
      </c>
      <c r="B1526" t="n">
        <v>122</v>
      </c>
      <c r="C1526" t="inlineStr">
        <is>
          <t>Arcos</t>
        </is>
      </c>
      <c r="D1526" s="551" t="n">
        <v>46054</v>
      </c>
      <c r="E1526" t="n">
        <v>19626</v>
      </c>
      <c r="F1526" t="inlineStr">
        <is>
          <t>CEBOLA ECHALOTAS KG</t>
        </is>
      </c>
      <c r="G1526" t="n">
        <v>2608</v>
      </c>
      <c r="H1526" t="n">
        <v>3.14</v>
      </c>
      <c r="I1526" t="inlineStr">
        <is>
          <t>KG</t>
        </is>
      </c>
      <c r="J1526" t="inlineStr">
        <is>
          <t>ALIMENTOS</t>
        </is>
      </c>
      <c r="K1526" t="inlineStr">
        <is>
          <t>01/2026</t>
        </is>
      </c>
      <c r="L1526" t="n">
        <v>3</v>
      </c>
      <c r="M1526" s="551" t="n">
        <v>46051</v>
      </c>
      <c r="N1526" t="n">
        <v>3</v>
      </c>
      <c r="O1526" t="n">
        <v>3</v>
      </c>
      <c r="P1526" t="n">
        <v>9.42</v>
      </c>
    </row>
    <row r="1527">
      <c r="A1527" t="n">
        <v>70394</v>
      </c>
      <c r="B1527" t="n">
        <v>122</v>
      </c>
      <c r="C1527" t="inlineStr">
        <is>
          <t>Arcos</t>
        </is>
      </c>
      <c r="D1527" s="551" t="n">
        <v>46054</v>
      </c>
      <c r="E1527" t="n">
        <v>17061</v>
      </c>
      <c r="F1527" t="inlineStr">
        <is>
          <t>SALVIA KG</t>
        </is>
      </c>
      <c r="G1527" t="n">
        <v>2738</v>
      </c>
      <c r="H1527" t="n">
        <v>0.12</v>
      </c>
      <c r="I1527" t="inlineStr">
        <is>
          <t>KG</t>
        </is>
      </c>
      <c r="J1527" t="inlineStr">
        <is>
          <t>ALIMENTOS</t>
        </is>
      </c>
      <c r="K1527" t="inlineStr">
        <is>
          <t>01/2026</t>
        </is>
      </c>
      <c r="L1527" t="n">
        <v>77.88</v>
      </c>
      <c r="M1527" s="551" t="n">
        <v>46048</v>
      </c>
      <c r="N1527" t="n">
        <v>87.5</v>
      </c>
      <c r="O1527" t="n">
        <v>87.5</v>
      </c>
      <c r="P1527" t="n">
        <v>9.35</v>
      </c>
    </row>
    <row r="1528">
      <c r="A1528" t="n">
        <v>70384</v>
      </c>
      <c r="B1528" t="n">
        <v>122</v>
      </c>
      <c r="C1528" t="inlineStr">
        <is>
          <t>Arcos</t>
        </is>
      </c>
      <c r="D1528" s="551" t="n">
        <v>46054</v>
      </c>
      <c r="E1528" t="n">
        <v>19575</v>
      </c>
      <c r="F1528" t="inlineStr">
        <is>
          <t>PIMENTA DE CHEIRO VERDE KG</t>
        </is>
      </c>
      <c r="G1528" t="n">
        <v>2643</v>
      </c>
      <c r="H1528" t="n">
        <v>0.36</v>
      </c>
      <c r="I1528" t="inlineStr">
        <is>
          <t>KG</t>
        </is>
      </c>
      <c r="J1528" t="inlineStr">
        <is>
          <t>ALIMENTOS</t>
        </is>
      </c>
      <c r="K1528" t="inlineStr">
        <is>
          <t>01/2026</t>
        </is>
      </c>
      <c r="L1528" t="n">
        <v>25.37</v>
      </c>
      <c r="M1528" s="551" t="n">
        <v>46052</v>
      </c>
      <c r="N1528" t="n">
        <v>23</v>
      </c>
      <c r="O1528" t="n">
        <v>23</v>
      </c>
      <c r="P1528" t="n">
        <v>9.130000000000001</v>
      </c>
    </row>
    <row r="1529">
      <c r="A1529" t="n">
        <v>70353</v>
      </c>
      <c r="B1529" t="n">
        <v>122</v>
      </c>
      <c r="C1529" t="inlineStr">
        <is>
          <t>Arcos</t>
        </is>
      </c>
      <c r="D1529" s="551" t="n">
        <v>46054</v>
      </c>
      <c r="E1529" t="n">
        <v>19787</v>
      </c>
      <c r="F1529" t="inlineStr">
        <is>
          <t>ABACAXI PEROLA KG</t>
        </is>
      </c>
      <c r="G1529" t="n">
        <v>2471</v>
      </c>
      <c r="H1529" t="n">
        <v>1.82</v>
      </c>
      <c r="I1529" t="inlineStr">
        <is>
          <t>KG</t>
        </is>
      </c>
      <c r="J1529" t="inlineStr">
        <is>
          <t>ALIMENTOS</t>
        </is>
      </c>
      <c r="K1529" t="inlineStr">
        <is>
          <t>01/2026</t>
        </is>
      </c>
      <c r="L1529" t="n">
        <v>4.97</v>
      </c>
      <c r="M1529" s="551" t="n">
        <v>46049</v>
      </c>
      <c r="N1529" t="n">
        <v>4.8</v>
      </c>
      <c r="O1529" t="n">
        <v>4.8</v>
      </c>
      <c r="P1529" t="n">
        <v>9.050000000000001</v>
      </c>
    </row>
    <row r="1530">
      <c r="A1530" t="n">
        <v>70396</v>
      </c>
      <c r="B1530" t="n">
        <v>122</v>
      </c>
      <c r="C1530" t="inlineStr">
        <is>
          <t>Arcos</t>
        </is>
      </c>
      <c r="D1530" s="551" t="n">
        <v>46054</v>
      </c>
      <c r="E1530" t="n">
        <v>23184</v>
      </c>
      <c r="F1530" t="inlineStr">
        <is>
          <t>TOMATE CEREJA KG</t>
        </is>
      </c>
      <c r="G1530" t="n">
        <v>2670</v>
      </c>
      <c r="H1530" t="n">
        <v>0.8</v>
      </c>
      <c r="I1530" t="inlineStr">
        <is>
          <t>KG</t>
        </is>
      </c>
      <c r="J1530" t="inlineStr">
        <is>
          <t>ALIMENTOS</t>
        </is>
      </c>
      <c r="K1530" t="inlineStr">
        <is>
          <t>01/2026</t>
        </is>
      </c>
      <c r="L1530" t="n">
        <v>11.14</v>
      </c>
      <c r="M1530" s="551" t="n">
        <v>46048</v>
      </c>
      <c r="N1530" t="n">
        <v>8.77</v>
      </c>
      <c r="O1530" t="n">
        <v>9.41</v>
      </c>
      <c r="P1530" t="n">
        <v>8.91</v>
      </c>
    </row>
    <row r="1531">
      <c r="A1531" t="n">
        <v>70364</v>
      </c>
      <c r="B1531" t="n">
        <v>122</v>
      </c>
      <c r="C1531" t="inlineStr">
        <is>
          <t>Arcos</t>
        </is>
      </c>
      <c r="D1531" s="551" t="n">
        <v>46054</v>
      </c>
      <c r="E1531" t="n">
        <v>19634</v>
      </c>
      <c r="F1531" t="inlineStr">
        <is>
          <t>BERINJELA KG</t>
        </is>
      </c>
      <c r="G1531" t="n">
        <v>2602</v>
      </c>
      <c r="H1531" t="n">
        <v>1.22</v>
      </c>
      <c r="I1531" t="inlineStr">
        <is>
          <t>KG</t>
        </is>
      </c>
      <c r="J1531" t="inlineStr">
        <is>
          <t>ALIMENTOS</t>
        </is>
      </c>
      <c r="K1531" t="inlineStr">
        <is>
          <t>01/2026</t>
        </is>
      </c>
      <c r="L1531" t="n">
        <v>6.65</v>
      </c>
      <c r="M1531" s="551" t="n">
        <v>46052</v>
      </c>
      <c r="N1531" t="n">
        <v>7.5</v>
      </c>
      <c r="O1531" t="n">
        <v>7.56</v>
      </c>
      <c r="P1531" t="n">
        <v>8.109999999999999</v>
      </c>
    </row>
    <row r="1532">
      <c r="A1532" t="n">
        <v>70450</v>
      </c>
      <c r="B1532" t="n">
        <v>122</v>
      </c>
      <c r="C1532" t="inlineStr">
        <is>
          <t>Arcos</t>
        </is>
      </c>
      <c r="D1532" s="551" t="n">
        <v>46054</v>
      </c>
      <c r="E1532" t="n">
        <v>18444</v>
      </c>
      <c r="F1532" t="inlineStr">
        <is>
          <t>CACHACA MATO DENTRO OURO 980ML</t>
        </is>
      </c>
      <c r="G1532" t="n">
        <v>3205</v>
      </c>
      <c r="H1532" t="n">
        <v>0.19</v>
      </c>
      <c r="I1532" t="inlineStr">
        <is>
          <t>UN</t>
        </is>
      </c>
      <c r="J1532" t="inlineStr">
        <is>
          <t>BEBIDAS</t>
        </is>
      </c>
      <c r="K1532" t="inlineStr">
        <is>
          <t>01/2026</t>
        </is>
      </c>
      <c r="L1532" t="n">
        <v>0</v>
      </c>
      <c r="M1532" s="551" t="n">
        <v>45447</v>
      </c>
      <c r="N1532" t="n">
        <v>35</v>
      </c>
      <c r="O1532" t="n">
        <v>34</v>
      </c>
      <c r="P1532" t="n">
        <v>6.65</v>
      </c>
    </row>
    <row r="1533">
      <c r="A1533" t="n">
        <v>70533</v>
      </c>
      <c r="B1533" t="n">
        <v>122</v>
      </c>
      <c r="C1533" t="inlineStr">
        <is>
          <t>Arcos</t>
        </is>
      </c>
      <c r="D1533" s="551" t="n">
        <v>46054</v>
      </c>
      <c r="E1533" t="n">
        <v>21075</v>
      </c>
      <c r="F1533" t="inlineStr">
        <is>
          <t>ACUCAR DEMERARA UNIAO C/1KG</t>
        </is>
      </c>
      <c r="G1533" t="n">
        <v>1993</v>
      </c>
      <c r="H1533" t="n">
        <v>1</v>
      </c>
      <c r="I1533" t="inlineStr">
        <is>
          <t>PC</t>
        </is>
      </c>
      <c r="J1533" t="inlineStr">
        <is>
          <t>ALIMENTOS</t>
        </is>
      </c>
      <c r="K1533" t="inlineStr">
        <is>
          <t>01/2026</t>
        </is>
      </c>
      <c r="L1533" t="n">
        <v>0</v>
      </c>
      <c r="N1533" t="n">
        <v>0</v>
      </c>
      <c r="O1533" t="n">
        <v>6.2</v>
      </c>
      <c r="P1533" t="n">
        <v>6.41</v>
      </c>
    </row>
    <row r="1534">
      <c r="A1534" t="n">
        <v>70383</v>
      </c>
      <c r="B1534" t="n">
        <v>122</v>
      </c>
      <c r="C1534" t="inlineStr">
        <is>
          <t>Arcos</t>
        </is>
      </c>
      <c r="D1534" s="551" t="n">
        <v>46054</v>
      </c>
      <c r="E1534" t="n">
        <v>19589</v>
      </c>
      <c r="F1534" t="inlineStr">
        <is>
          <t>PEPINO JAPONES KG</t>
        </is>
      </c>
      <c r="G1534" t="n">
        <v>2637</v>
      </c>
      <c r="H1534" t="n">
        <v>0.74</v>
      </c>
      <c r="I1534" t="inlineStr">
        <is>
          <t>KG</t>
        </is>
      </c>
      <c r="J1534" t="inlineStr">
        <is>
          <t>ALIMENTOS</t>
        </is>
      </c>
      <c r="K1534" t="inlineStr">
        <is>
          <t>01/2026</t>
        </is>
      </c>
      <c r="L1534" t="n">
        <v>7.93</v>
      </c>
      <c r="M1534" s="551" t="n">
        <v>46052</v>
      </c>
      <c r="N1534" t="n">
        <v>6</v>
      </c>
      <c r="O1534" t="n">
        <v>6</v>
      </c>
      <c r="P1534" t="n">
        <v>5.87</v>
      </c>
    </row>
    <row r="1535">
      <c r="A1535" t="n">
        <v>70365</v>
      </c>
      <c r="B1535" t="n">
        <v>122</v>
      </c>
      <c r="C1535" t="inlineStr">
        <is>
          <t>Arcos</t>
        </is>
      </c>
      <c r="D1535" s="551" t="n">
        <v>46054</v>
      </c>
      <c r="E1535" t="n">
        <v>19632</v>
      </c>
      <c r="F1535" t="inlineStr">
        <is>
          <t>BETERRABA KG</t>
        </is>
      </c>
      <c r="G1535" t="n">
        <v>2604</v>
      </c>
      <c r="H1535" t="n">
        <v>2.24</v>
      </c>
      <c r="I1535" t="inlineStr">
        <is>
          <t>KG</t>
        </is>
      </c>
      <c r="J1535" t="inlineStr">
        <is>
          <t>ALIMENTOS</t>
        </is>
      </c>
      <c r="K1535" t="inlineStr">
        <is>
          <t>01/2026</t>
        </is>
      </c>
      <c r="L1535" t="n">
        <v>2.58</v>
      </c>
      <c r="M1535" s="551" t="n">
        <v>46052</v>
      </c>
      <c r="N1535" t="n">
        <v>2.5</v>
      </c>
      <c r="O1535" t="n">
        <v>2.5</v>
      </c>
      <c r="P1535" t="n">
        <v>5.78</v>
      </c>
    </row>
    <row r="1536">
      <c r="A1536" t="n">
        <v>70357</v>
      </c>
      <c r="B1536" t="n">
        <v>122</v>
      </c>
      <c r="C1536" t="inlineStr">
        <is>
          <t>Arcos</t>
        </is>
      </c>
      <c r="D1536" s="551" t="n">
        <v>46054</v>
      </c>
      <c r="E1536" t="n">
        <v>25647</v>
      </c>
      <c r="F1536" t="inlineStr">
        <is>
          <t>ACELGA BOK CHOY KG</t>
        </is>
      </c>
      <c r="G1536" t="n">
        <v>6209</v>
      </c>
      <c r="H1536" t="n">
        <v>0.24</v>
      </c>
      <c r="I1536" t="inlineStr">
        <is>
          <t>KG</t>
        </is>
      </c>
      <c r="J1536" t="inlineStr">
        <is>
          <t>ALIMENTOS</t>
        </is>
      </c>
      <c r="K1536" t="inlineStr">
        <is>
          <t>01/2026</t>
        </is>
      </c>
      <c r="L1536" t="n">
        <v>20.85</v>
      </c>
      <c r="M1536" s="551" t="n">
        <v>46053</v>
      </c>
      <c r="N1536" t="n">
        <v>21.75</v>
      </c>
      <c r="O1536" t="n">
        <v>21.75</v>
      </c>
      <c r="P1536" t="n">
        <v>5</v>
      </c>
    </row>
    <row r="1537">
      <c r="A1537" t="n">
        <v>70378</v>
      </c>
      <c r="B1537" t="n">
        <v>122</v>
      </c>
      <c r="C1537" t="inlineStr">
        <is>
          <t>Arcos</t>
        </is>
      </c>
      <c r="D1537" s="551" t="n">
        <v>46054</v>
      </c>
      <c r="E1537" t="n">
        <v>19751</v>
      </c>
      <c r="F1537" t="inlineStr">
        <is>
          <t>LIMAO SICILIANO KG</t>
        </is>
      </c>
      <c r="G1537" t="n">
        <v>2502</v>
      </c>
      <c r="H1537" t="n">
        <v>0.38</v>
      </c>
      <c r="I1537" t="inlineStr">
        <is>
          <t>KG</t>
        </is>
      </c>
      <c r="J1537" t="inlineStr">
        <is>
          <t>ALIMENTOS</t>
        </is>
      </c>
      <c r="K1537" t="inlineStr">
        <is>
          <t>01/2026</t>
        </is>
      </c>
      <c r="L1537" t="n">
        <v>11.88</v>
      </c>
      <c r="M1537" s="551" t="n">
        <v>46053</v>
      </c>
      <c r="N1537" t="n">
        <v>10.88</v>
      </c>
      <c r="O1537" t="n">
        <v>10.88</v>
      </c>
      <c r="P1537" t="n">
        <v>4.51</v>
      </c>
    </row>
    <row r="1538">
      <c r="A1538" t="n">
        <v>70385</v>
      </c>
      <c r="B1538" t="n">
        <v>122</v>
      </c>
      <c r="C1538" t="inlineStr">
        <is>
          <t>Arcos</t>
        </is>
      </c>
      <c r="D1538" s="551" t="n">
        <v>46054</v>
      </c>
      <c r="E1538" t="n">
        <v>19572</v>
      </c>
      <c r="F1538" t="inlineStr">
        <is>
          <t>PIMENTA DEDO DE MOCA KG</t>
        </is>
      </c>
      <c r="G1538" t="n">
        <v>2646</v>
      </c>
      <c r="H1538" t="n">
        <v>0.28</v>
      </c>
      <c r="I1538" t="inlineStr">
        <is>
          <t>KG</t>
        </is>
      </c>
      <c r="J1538" t="inlineStr">
        <is>
          <t>ALIMENTOS</t>
        </is>
      </c>
      <c r="K1538" t="inlineStr">
        <is>
          <t>01/2026</t>
        </is>
      </c>
      <c r="L1538" t="n">
        <v>15.77</v>
      </c>
      <c r="M1538" s="551" t="n">
        <v>46049</v>
      </c>
      <c r="N1538" t="n">
        <v>15</v>
      </c>
      <c r="O1538" t="n">
        <v>15</v>
      </c>
      <c r="P1538" t="n">
        <v>4.42</v>
      </c>
    </row>
    <row r="1539">
      <c r="A1539" t="n">
        <v>70362</v>
      </c>
      <c r="B1539" t="n">
        <v>122</v>
      </c>
      <c r="C1539" t="inlineStr">
        <is>
          <t>Arcos</t>
        </is>
      </c>
      <c r="D1539" s="551" t="n">
        <v>46054</v>
      </c>
      <c r="E1539" t="n">
        <v>23389</v>
      </c>
      <c r="F1539" t="inlineStr">
        <is>
          <t>BANANA NANICA KG</t>
        </is>
      </c>
      <c r="G1539" t="n">
        <v>2475</v>
      </c>
      <c r="H1539" t="n">
        <v>0.8</v>
      </c>
      <c r="I1539" t="inlineStr">
        <is>
          <t>KG</t>
        </is>
      </c>
      <c r="J1539" t="inlineStr">
        <is>
          <t>ALIMENTOS</t>
        </is>
      </c>
      <c r="K1539" t="inlineStr">
        <is>
          <t>01/2026</t>
        </is>
      </c>
      <c r="L1539" t="n">
        <v>5.24</v>
      </c>
      <c r="M1539" s="551" t="n">
        <v>46052</v>
      </c>
      <c r="N1539" t="n">
        <v>4.9</v>
      </c>
      <c r="O1539" t="n">
        <v>4.81</v>
      </c>
      <c r="P1539" t="n">
        <v>4.19</v>
      </c>
    </row>
    <row r="1540">
      <c r="A1540" t="n">
        <v>70358</v>
      </c>
      <c r="B1540" t="n">
        <v>122</v>
      </c>
      <c r="C1540" t="inlineStr">
        <is>
          <t>Arcos</t>
        </is>
      </c>
      <c r="D1540" s="551" t="n">
        <v>46054</v>
      </c>
      <c r="E1540" t="n">
        <v>19506</v>
      </c>
      <c r="F1540" t="inlineStr">
        <is>
          <t>ALECRIM KG</t>
        </is>
      </c>
      <c r="G1540" t="n">
        <v>2705</v>
      </c>
      <c r="H1540" t="n">
        <v>0.1</v>
      </c>
      <c r="I1540" t="inlineStr">
        <is>
          <t>KG</t>
        </is>
      </c>
      <c r="J1540" t="inlineStr">
        <is>
          <t>ALIMENTOS</t>
        </is>
      </c>
      <c r="K1540" t="inlineStr">
        <is>
          <t>01/2026</t>
        </is>
      </c>
      <c r="L1540" t="n">
        <v>41.43</v>
      </c>
      <c r="M1540" s="551" t="n">
        <v>46045</v>
      </c>
      <c r="N1540" t="n">
        <v>40</v>
      </c>
      <c r="O1540" t="n">
        <v>40</v>
      </c>
      <c r="P1540" t="n">
        <v>4.14</v>
      </c>
    </row>
    <row r="1541">
      <c r="A1541" t="n">
        <v>70370</v>
      </c>
      <c r="B1541" t="n">
        <v>122</v>
      </c>
      <c r="C1541" t="inlineStr">
        <is>
          <t>Arcos</t>
        </is>
      </c>
      <c r="D1541" s="551" t="n">
        <v>46054</v>
      </c>
      <c r="E1541" t="n">
        <v>19488</v>
      </c>
      <c r="F1541" t="inlineStr">
        <is>
          <t>CEBOLINHA KG</t>
        </is>
      </c>
      <c r="G1541" t="n">
        <v>2720</v>
      </c>
      <c r="H1541" t="n">
        <v>0.32</v>
      </c>
      <c r="I1541" t="inlineStr">
        <is>
          <t>KG</t>
        </is>
      </c>
      <c r="J1541" t="inlineStr">
        <is>
          <t>ALIMENTOS</t>
        </is>
      </c>
      <c r="K1541" t="inlineStr">
        <is>
          <t>01/2026</t>
        </is>
      </c>
      <c r="L1541" t="n">
        <v>12.46</v>
      </c>
      <c r="M1541" s="551" t="n">
        <v>46052</v>
      </c>
      <c r="N1541" t="n">
        <v>12</v>
      </c>
      <c r="O1541" t="n">
        <v>12</v>
      </c>
      <c r="P1541" t="n">
        <v>3.99</v>
      </c>
    </row>
    <row r="1542">
      <c r="A1542" t="n">
        <v>70374</v>
      </c>
      <c r="B1542" t="n">
        <v>122</v>
      </c>
      <c r="C1542" t="inlineStr">
        <is>
          <t>Arcos</t>
        </is>
      </c>
      <c r="D1542" s="551" t="n">
        <v>46054</v>
      </c>
      <c r="E1542" t="n">
        <v>23236</v>
      </c>
      <c r="F1542" t="inlineStr">
        <is>
          <t>COUVE MANTEIGA KG</t>
        </is>
      </c>
      <c r="G1542" t="n">
        <v>2620</v>
      </c>
      <c r="H1542" t="n">
        <v>0.72</v>
      </c>
      <c r="I1542" t="inlineStr">
        <is>
          <t>KG</t>
        </is>
      </c>
      <c r="J1542" t="inlineStr">
        <is>
          <t>ALIMENTOS</t>
        </is>
      </c>
      <c r="K1542" t="inlineStr">
        <is>
          <t>01/2026</t>
        </is>
      </c>
      <c r="L1542" t="n">
        <v>5.47</v>
      </c>
      <c r="M1542" s="551" t="n">
        <v>46052</v>
      </c>
      <c r="N1542" t="n">
        <v>5</v>
      </c>
      <c r="O1542" t="n">
        <v>5</v>
      </c>
      <c r="P1542" t="n">
        <v>3.94</v>
      </c>
    </row>
    <row r="1543">
      <c r="A1543" t="n">
        <v>70532</v>
      </c>
      <c r="B1543" t="n">
        <v>122</v>
      </c>
      <c r="C1543" t="inlineStr">
        <is>
          <t>Arcos</t>
        </is>
      </c>
      <c r="D1543" s="551" t="n">
        <v>46054</v>
      </c>
      <c r="E1543" t="n">
        <v>21100</v>
      </c>
      <c r="F1543" t="inlineStr">
        <is>
          <t>ACUCAR CONFEITEIRO GLACUCAR UNIAO 500G</t>
        </is>
      </c>
      <c r="G1543" t="n">
        <v>1986</v>
      </c>
      <c r="H1543" t="n">
        <v>1</v>
      </c>
      <c r="I1543" t="inlineStr">
        <is>
          <t>PC</t>
        </is>
      </c>
      <c r="J1543" t="inlineStr">
        <is>
          <t>ALIMENTOS</t>
        </is>
      </c>
      <c r="K1543" t="inlineStr">
        <is>
          <t>01/2026</t>
        </is>
      </c>
      <c r="L1543" t="n">
        <v>0</v>
      </c>
      <c r="M1543" s="551" t="n">
        <v>45747</v>
      </c>
      <c r="N1543" t="n">
        <v>0</v>
      </c>
      <c r="O1543" t="n">
        <v>3.1</v>
      </c>
      <c r="P1543" t="n">
        <v>3.1</v>
      </c>
    </row>
    <row r="1544">
      <c r="A1544" t="n">
        <v>70373</v>
      </c>
      <c r="B1544" t="n">
        <v>122</v>
      </c>
      <c r="C1544" t="inlineStr">
        <is>
          <t>Arcos</t>
        </is>
      </c>
      <c r="D1544" s="551" t="n">
        <v>46054</v>
      </c>
      <c r="E1544" t="n">
        <v>19617</v>
      </c>
      <c r="F1544" t="inlineStr">
        <is>
          <t>COENTRO KG</t>
        </is>
      </c>
      <c r="G1544" t="n">
        <v>2617</v>
      </c>
      <c r="H1544" t="n">
        <v>0.12</v>
      </c>
      <c r="I1544" t="inlineStr">
        <is>
          <t>KG</t>
        </is>
      </c>
      <c r="J1544" t="inlineStr">
        <is>
          <t>ALIMENTOS</t>
        </is>
      </c>
      <c r="K1544" t="inlineStr">
        <is>
          <t>01/2026</t>
        </is>
      </c>
      <c r="L1544" t="n">
        <v>25.29</v>
      </c>
      <c r="M1544" s="551" t="n">
        <v>46051</v>
      </c>
      <c r="N1544" t="n">
        <v>30</v>
      </c>
      <c r="O1544" t="n">
        <v>26.78</v>
      </c>
      <c r="P1544" t="n">
        <v>3.03</v>
      </c>
    </row>
    <row r="1545">
      <c r="A1545" t="n">
        <v>70393</v>
      </c>
      <c r="B1545" t="n">
        <v>122</v>
      </c>
      <c r="C1545" t="inlineStr">
        <is>
          <t>Arcos</t>
        </is>
      </c>
      <c r="D1545" s="551" t="n">
        <v>46054</v>
      </c>
      <c r="E1545" t="n">
        <v>19465</v>
      </c>
      <c r="F1545" t="inlineStr">
        <is>
          <t>SALSAO KG</t>
        </is>
      </c>
      <c r="G1545" t="n">
        <v>2737</v>
      </c>
      <c r="H1545" t="n">
        <v>0.6</v>
      </c>
      <c r="I1545" t="inlineStr">
        <is>
          <t>KG</t>
        </is>
      </c>
      <c r="J1545" t="inlineStr">
        <is>
          <t>ALIMENTOS</t>
        </is>
      </c>
      <c r="K1545" t="inlineStr">
        <is>
          <t>01/2026</t>
        </is>
      </c>
      <c r="L1545" t="n">
        <v>4.96</v>
      </c>
      <c r="M1545" s="551" t="n">
        <v>46052</v>
      </c>
      <c r="N1545" t="n">
        <v>5</v>
      </c>
      <c r="O1545" t="n">
        <v>5</v>
      </c>
      <c r="P1545" t="n">
        <v>2.98</v>
      </c>
    </row>
    <row r="1546">
      <c r="A1546" t="n">
        <v>70376</v>
      </c>
      <c r="B1546" t="n">
        <v>122</v>
      </c>
      <c r="C1546" t="inlineStr">
        <is>
          <t>Arcos</t>
        </is>
      </c>
      <c r="D1546" s="551" t="n">
        <v>46054</v>
      </c>
      <c r="E1546" t="n">
        <v>19480</v>
      </c>
      <c r="F1546" t="inlineStr">
        <is>
          <t>HORTELA HIDROPONICA KG</t>
        </is>
      </c>
      <c r="G1546" t="n">
        <v>2726</v>
      </c>
      <c r="H1546" t="n">
        <v>0.18</v>
      </c>
      <c r="I1546" t="inlineStr">
        <is>
          <t>KG</t>
        </is>
      </c>
      <c r="J1546" t="inlineStr">
        <is>
          <t>ALIMENTOS</t>
        </is>
      </c>
      <c r="K1546" t="inlineStr">
        <is>
          <t>01/2026</t>
        </is>
      </c>
      <c r="L1546" t="n">
        <v>13.16</v>
      </c>
      <c r="M1546" s="551" t="n">
        <v>46052</v>
      </c>
      <c r="N1546" t="n">
        <v>14</v>
      </c>
      <c r="O1546" t="n">
        <v>14.08</v>
      </c>
      <c r="P1546" t="n">
        <v>2.37</v>
      </c>
    </row>
    <row r="1547">
      <c r="A1547" t="n">
        <v>70379</v>
      </c>
      <c r="B1547" t="n">
        <v>122</v>
      </c>
      <c r="C1547" t="inlineStr">
        <is>
          <t>Arcos</t>
        </is>
      </c>
      <c r="D1547" s="551" t="n">
        <v>46054</v>
      </c>
      <c r="E1547" t="n">
        <v>23359</v>
      </c>
      <c r="F1547" t="inlineStr">
        <is>
          <t>LIMAO TAHITI KG</t>
        </is>
      </c>
      <c r="G1547" t="n">
        <v>2499</v>
      </c>
      <c r="H1547" t="n">
        <v>0.58</v>
      </c>
      <c r="I1547" t="inlineStr">
        <is>
          <t>KG</t>
        </is>
      </c>
      <c r="J1547" t="inlineStr">
        <is>
          <t>ALIMENTOS</t>
        </is>
      </c>
      <c r="K1547" t="inlineStr">
        <is>
          <t>01/2026</t>
        </is>
      </c>
      <c r="L1547" t="n">
        <v>2.81</v>
      </c>
      <c r="M1547" s="551" t="n">
        <v>46052</v>
      </c>
      <c r="N1547" t="n">
        <v>2.5</v>
      </c>
      <c r="O1547" t="n">
        <v>2.5</v>
      </c>
      <c r="P1547" t="n">
        <v>1.63</v>
      </c>
    </row>
    <row r="1548">
      <c r="A1548" t="n">
        <v>65143</v>
      </c>
      <c r="B1548" t="n">
        <v>122</v>
      </c>
      <c r="C1548" t="inlineStr">
        <is>
          <t>Arcos</t>
        </is>
      </c>
      <c r="D1548" s="551" t="n">
        <v>46023</v>
      </c>
      <c r="E1548" t="n">
        <v>18179</v>
      </c>
      <c r="F1548" t="inlineStr">
        <is>
          <t>VODKA KETEL ONE 1L</t>
        </is>
      </c>
      <c r="G1548" t="n">
        <v>3443</v>
      </c>
      <c r="H1548" t="n">
        <v>148.1</v>
      </c>
      <c r="I1548" t="inlineStr">
        <is>
          <t>GR</t>
        </is>
      </c>
      <c r="J1548" t="inlineStr">
        <is>
          <t>BEBIDAS</t>
        </is>
      </c>
      <c r="K1548" t="inlineStr">
        <is>
          <t>12/2025</t>
        </is>
      </c>
      <c r="L1548" t="n">
        <v>108.49</v>
      </c>
      <c r="M1548" s="551" t="n">
        <v>45994</v>
      </c>
      <c r="N1548" t="n">
        <v>108.49</v>
      </c>
      <c r="O1548" t="n">
        <v>110.93</v>
      </c>
      <c r="P1548" t="n">
        <v>16067.37</v>
      </c>
    </row>
    <row r="1549">
      <c r="A1549" t="n">
        <v>65190</v>
      </c>
      <c r="B1549" t="n">
        <v>122</v>
      </c>
      <c r="C1549" t="inlineStr">
        <is>
          <t>Arcos</t>
        </is>
      </c>
      <c r="D1549" s="551" t="n">
        <v>46023</v>
      </c>
      <c r="E1549" t="n">
        <v>17710</v>
      </c>
      <c r="F1549" t="inlineStr">
        <is>
          <t>VINHO TINTO MASCARA DE FUEGO CABERNET 750ML</t>
        </is>
      </c>
      <c r="G1549" t="n">
        <v>3824</v>
      </c>
      <c r="H1549" t="n">
        <v>259.44</v>
      </c>
      <c r="I1549" t="inlineStr">
        <is>
          <t>GR</t>
        </is>
      </c>
      <c r="J1549" t="inlineStr">
        <is>
          <t>BEBIDAS</t>
        </is>
      </c>
      <c r="K1549" t="inlineStr">
        <is>
          <t>12/2025</t>
        </is>
      </c>
      <c r="L1549" t="n">
        <v>37.7</v>
      </c>
      <c r="M1549" s="551" t="n">
        <v>45992</v>
      </c>
      <c r="N1549" t="n">
        <v>37.7</v>
      </c>
      <c r="O1549" t="n">
        <v>37.7</v>
      </c>
      <c r="P1549" t="n">
        <v>9780.889999999999</v>
      </c>
    </row>
    <row r="1550">
      <c r="A1550" t="n">
        <v>65100</v>
      </c>
      <c r="B1550" t="n">
        <v>122</v>
      </c>
      <c r="C1550" t="inlineStr">
        <is>
          <t>Arcos</t>
        </is>
      </c>
      <c r="D1550" s="551" t="n">
        <v>46023</v>
      </c>
      <c r="E1550" t="n">
        <v>18359</v>
      </c>
      <c r="F1550" t="inlineStr">
        <is>
          <t>GIN TANQUERAY 750ML</t>
        </is>
      </c>
      <c r="G1550" t="n">
        <v>3278</v>
      </c>
      <c r="H1550" t="n">
        <v>88.65000000000001</v>
      </c>
      <c r="I1550" t="inlineStr">
        <is>
          <t>GR</t>
        </is>
      </c>
      <c r="J1550" t="inlineStr">
        <is>
          <t>BEBIDAS</t>
        </is>
      </c>
      <c r="K1550" t="inlineStr">
        <is>
          <t>12/2025</t>
        </is>
      </c>
      <c r="L1550" t="n">
        <v>97.75</v>
      </c>
      <c r="M1550" s="551" t="n">
        <v>46007</v>
      </c>
      <c r="N1550" t="n">
        <v>99</v>
      </c>
      <c r="O1550" t="n">
        <v>99.90000000000001</v>
      </c>
      <c r="P1550" t="n">
        <v>8665.540000000001</v>
      </c>
    </row>
    <row r="1551">
      <c r="A1551" t="n">
        <v>65101</v>
      </c>
      <c r="B1551" t="n">
        <v>122</v>
      </c>
      <c r="C1551" t="inlineStr">
        <is>
          <t>Arcos</t>
        </is>
      </c>
      <c r="D1551" s="551" t="n">
        <v>46023</v>
      </c>
      <c r="E1551" t="n">
        <v>18353</v>
      </c>
      <c r="F1551" t="inlineStr">
        <is>
          <t>GIN TANQUERAY TEN 750ML</t>
        </is>
      </c>
      <c r="G1551" t="n">
        <v>3282</v>
      </c>
      <c r="H1551" t="n">
        <v>66.41</v>
      </c>
      <c r="I1551" t="inlineStr">
        <is>
          <t>GR</t>
        </is>
      </c>
      <c r="J1551" t="inlineStr">
        <is>
          <t>BEBIDAS</t>
        </is>
      </c>
      <c r="K1551" t="inlineStr">
        <is>
          <t>12/2025</t>
        </is>
      </c>
      <c r="L1551" t="n">
        <v>128.51</v>
      </c>
      <c r="M1551" s="551" t="n">
        <v>46007</v>
      </c>
      <c r="N1551" t="n">
        <v>179.91</v>
      </c>
      <c r="O1551" t="n">
        <v>179.9</v>
      </c>
      <c r="P1551" t="n">
        <v>8534.35</v>
      </c>
    </row>
    <row r="1552">
      <c r="A1552" t="n">
        <v>64967</v>
      </c>
      <c r="B1552" t="n">
        <v>122</v>
      </c>
      <c r="C1552" t="inlineStr">
        <is>
          <t>Arcos</t>
        </is>
      </c>
      <c r="D1552" s="551" t="n">
        <v>46023</v>
      </c>
      <c r="E1552" t="n">
        <v>24123</v>
      </c>
      <c r="F1552" t="inlineStr">
        <is>
          <t>CASTANHA DO PARA S/ CASCA MEDIA C/1KG</t>
        </is>
      </c>
      <c r="G1552" t="n">
        <v>2237</v>
      </c>
      <c r="H1552" t="n">
        <v>49</v>
      </c>
      <c r="I1552" t="inlineStr">
        <is>
          <t>PC</t>
        </is>
      </c>
      <c r="J1552" t="inlineStr">
        <is>
          <t>ALIMENTOS</t>
        </is>
      </c>
      <c r="K1552" t="inlineStr">
        <is>
          <t>12/2025</t>
        </is>
      </c>
      <c r="L1552" t="n">
        <v>141.9</v>
      </c>
      <c r="M1552" s="551" t="n">
        <v>46008</v>
      </c>
      <c r="N1552" t="n">
        <v>141.9</v>
      </c>
      <c r="O1552" t="n">
        <v>141.9</v>
      </c>
      <c r="P1552" t="n">
        <v>6953.1</v>
      </c>
    </row>
    <row r="1553">
      <c r="A1553" t="n">
        <v>65032</v>
      </c>
      <c r="B1553" t="n">
        <v>122</v>
      </c>
      <c r="C1553" t="inlineStr">
        <is>
          <t>Arcos</t>
        </is>
      </c>
      <c r="D1553" s="551" t="n">
        <v>46023</v>
      </c>
      <c r="E1553" t="n">
        <v>26586</v>
      </c>
      <c r="F1553" t="inlineStr">
        <is>
          <t>TORTILHA DE MILHO DE 11CM C/50 UN</t>
        </is>
      </c>
      <c r="G1553" t="n">
        <v>6803</v>
      </c>
      <c r="H1553" t="n">
        <v>16</v>
      </c>
      <c r="I1553" t="inlineStr">
        <is>
          <t>PC</t>
        </is>
      </c>
      <c r="J1553" t="inlineStr">
        <is>
          <t>ALIMENTOS</t>
        </is>
      </c>
      <c r="K1553" t="inlineStr">
        <is>
          <t>12/2025</t>
        </is>
      </c>
      <c r="L1553" t="n">
        <v>310</v>
      </c>
      <c r="M1553" s="551" t="n">
        <v>45994</v>
      </c>
      <c r="N1553" t="n">
        <v>310</v>
      </c>
      <c r="O1553" t="n">
        <v>310</v>
      </c>
      <c r="P1553" t="n">
        <v>4960</v>
      </c>
    </row>
    <row r="1554">
      <c r="A1554" t="n">
        <v>65166</v>
      </c>
      <c r="B1554" t="n">
        <v>122</v>
      </c>
      <c r="C1554" t="inlineStr">
        <is>
          <t>Arcos</t>
        </is>
      </c>
      <c r="D1554" s="551" t="n">
        <v>46023</v>
      </c>
      <c r="E1554" t="n">
        <v>24552</v>
      </c>
      <c r="F1554" t="inlineStr">
        <is>
          <t>ESPUMANTE CASA PERINI BRUT 750ML</t>
        </is>
      </c>
      <c r="G1554" t="n">
        <v>5669</v>
      </c>
      <c r="H1554" t="n">
        <v>117.15</v>
      </c>
      <c r="I1554" t="inlineStr">
        <is>
          <t>GR</t>
        </is>
      </c>
      <c r="J1554" t="inlineStr">
        <is>
          <t>BEBIDAS</t>
        </is>
      </c>
      <c r="K1554" t="inlineStr">
        <is>
          <t>12/2025</t>
        </is>
      </c>
      <c r="L1554" t="n">
        <v>35.5</v>
      </c>
      <c r="M1554" s="551" t="n">
        <v>46009</v>
      </c>
      <c r="N1554" t="n">
        <v>37.9</v>
      </c>
      <c r="O1554" t="n">
        <v>37.9</v>
      </c>
      <c r="P1554" t="n">
        <v>4158.82</v>
      </c>
    </row>
    <row r="1555">
      <c r="A1555" t="n">
        <v>65126</v>
      </c>
      <c r="B1555" t="n">
        <v>122</v>
      </c>
      <c r="C1555" t="inlineStr">
        <is>
          <t>Arcos</t>
        </is>
      </c>
      <c r="D1555" s="551" t="n">
        <v>46023</v>
      </c>
      <c r="E1555" t="n">
        <v>18242</v>
      </c>
      <c r="F1555" t="inlineStr">
        <is>
          <t>TEQUILA DON JULIO BLANCO 750ML</t>
        </is>
      </c>
      <c r="G1555" t="n">
        <v>3386</v>
      </c>
      <c r="H1555" t="n">
        <v>32.47</v>
      </c>
      <c r="I1555" t="inlineStr">
        <is>
          <t>GR</t>
        </is>
      </c>
      <c r="J1555" t="inlineStr">
        <is>
          <t>BEBIDAS</t>
        </is>
      </c>
      <c r="K1555" t="inlineStr">
        <is>
          <t>12/2025</t>
        </is>
      </c>
      <c r="L1555" t="n">
        <v>122.23</v>
      </c>
      <c r="M1555" s="551" t="n">
        <v>46000</v>
      </c>
      <c r="N1555" t="n">
        <v>244.46</v>
      </c>
      <c r="O1555" t="n">
        <v>244.45</v>
      </c>
      <c r="P1555" t="n">
        <v>3968.81</v>
      </c>
    </row>
    <row r="1556">
      <c r="A1556" t="n">
        <v>65092</v>
      </c>
      <c r="B1556" t="n">
        <v>122</v>
      </c>
      <c r="C1556" t="inlineStr">
        <is>
          <t>Arcos</t>
        </is>
      </c>
      <c r="D1556" s="551" t="n">
        <v>46023</v>
      </c>
      <c r="E1556" t="n">
        <v>18391</v>
      </c>
      <c r="F1556" t="inlineStr">
        <is>
          <t>CONHAQUE HENNESSY XO 700ML</t>
        </is>
      </c>
      <c r="G1556" t="n">
        <v>3249</v>
      </c>
      <c r="H1556" t="n">
        <v>2.12</v>
      </c>
      <c r="I1556" t="inlineStr">
        <is>
          <t>UN</t>
        </is>
      </c>
      <c r="J1556" t="inlineStr">
        <is>
          <t>BEBIDAS</t>
        </is>
      </c>
      <c r="K1556" t="inlineStr">
        <is>
          <t>12/2025</t>
        </is>
      </c>
      <c r="L1556" t="n">
        <v>0</v>
      </c>
      <c r="N1556" t="n">
        <v>0</v>
      </c>
      <c r="O1556" t="n">
        <v>0</v>
      </c>
      <c r="P1556" t="n">
        <v>3361.66</v>
      </c>
    </row>
    <row r="1557">
      <c r="A1557" t="n">
        <v>65135</v>
      </c>
      <c r="B1557" t="n">
        <v>122</v>
      </c>
      <c r="C1557" t="inlineStr">
        <is>
          <t>Arcos</t>
        </is>
      </c>
      <c r="D1557" s="551" t="n">
        <v>46023</v>
      </c>
      <c r="E1557" t="n">
        <v>18202</v>
      </c>
      <c r="F1557" t="inlineStr">
        <is>
          <t>VERMOUTH DOLIN DRY 750ML</t>
        </is>
      </c>
      <c r="G1557" t="n">
        <v>3424</v>
      </c>
      <c r="H1557" t="n">
        <v>20.71</v>
      </c>
      <c r="I1557" t="inlineStr">
        <is>
          <t>GR</t>
        </is>
      </c>
      <c r="J1557" t="inlineStr">
        <is>
          <t>BEBIDAS</t>
        </is>
      </c>
      <c r="K1557" t="inlineStr">
        <is>
          <t>12/2025</t>
        </is>
      </c>
      <c r="L1557" t="n">
        <v>157.6</v>
      </c>
      <c r="M1557" s="551" t="n">
        <v>46001</v>
      </c>
      <c r="N1557" t="n">
        <v>157.9</v>
      </c>
      <c r="O1557" t="n">
        <v>157.9</v>
      </c>
      <c r="P1557" t="n">
        <v>3263.9</v>
      </c>
    </row>
    <row r="1558">
      <c r="A1558" t="n">
        <v>65155</v>
      </c>
      <c r="B1558" t="n">
        <v>122</v>
      </c>
      <c r="C1558" t="inlineStr">
        <is>
          <t>Arcos</t>
        </is>
      </c>
      <c r="D1558" s="551" t="n">
        <v>46023</v>
      </c>
      <c r="E1558" t="n">
        <v>18119</v>
      </c>
      <c r="F1558" t="inlineStr">
        <is>
          <t>WHISKY JOHNNIE WALKER BLACK LABEL 1L</t>
        </is>
      </c>
      <c r="G1558" t="n">
        <v>3494</v>
      </c>
      <c r="H1558" t="n">
        <v>17.04</v>
      </c>
      <c r="I1558" t="inlineStr">
        <is>
          <t>GR</t>
        </is>
      </c>
      <c r="J1558" t="inlineStr">
        <is>
          <t>BEBIDAS</t>
        </is>
      </c>
      <c r="K1558" t="inlineStr">
        <is>
          <t>12/2025</t>
        </is>
      </c>
      <c r="L1558" t="n">
        <v>178.51</v>
      </c>
      <c r="M1558" s="551" t="n">
        <v>46000</v>
      </c>
      <c r="N1558" t="n">
        <v>180</v>
      </c>
      <c r="O1558" t="n">
        <v>180.12</v>
      </c>
      <c r="P1558" t="n">
        <v>3041.81</v>
      </c>
    </row>
    <row r="1559">
      <c r="A1559" t="n">
        <v>65068</v>
      </c>
      <c r="B1559" t="n">
        <v>122</v>
      </c>
      <c r="C1559" t="inlineStr">
        <is>
          <t>Arcos</t>
        </is>
      </c>
      <c r="D1559" s="551" t="n">
        <v>46023</v>
      </c>
      <c r="E1559" t="n">
        <v>24259</v>
      </c>
      <c r="F1559" t="inlineStr">
        <is>
          <t>FILE MIGNON 4/5 S/ CORDAO KG</t>
        </is>
      </c>
      <c r="G1559" t="n">
        <v>2938</v>
      </c>
      <c r="H1559" t="n">
        <v>35.5</v>
      </c>
      <c r="I1559" t="inlineStr">
        <is>
          <t>KG</t>
        </is>
      </c>
      <c r="J1559" t="inlineStr">
        <is>
          <t>ALIMENTOS</t>
        </is>
      </c>
      <c r="K1559" t="inlineStr">
        <is>
          <t>12/2025</t>
        </is>
      </c>
      <c r="L1559" t="n">
        <v>82.23</v>
      </c>
      <c r="M1559" s="551" t="n">
        <v>46014</v>
      </c>
      <c r="N1559" t="n">
        <v>78</v>
      </c>
      <c r="O1559" t="n">
        <v>79.98999999999999</v>
      </c>
      <c r="P1559" t="n">
        <v>2919.16</v>
      </c>
    </row>
    <row r="1560">
      <c r="A1560" t="n">
        <v>65157</v>
      </c>
      <c r="B1560" t="n">
        <v>122</v>
      </c>
      <c r="C1560" t="inlineStr">
        <is>
          <t>Arcos</t>
        </is>
      </c>
      <c r="D1560" s="551" t="n">
        <v>46023</v>
      </c>
      <c r="E1560" t="n">
        <v>18115</v>
      </c>
      <c r="F1560" t="inlineStr">
        <is>
          <t>WHISKY JOHNNIE WALKER DOUBLE BLACK LABEL 1L</t>
        </is>
      </c>
      <c r="G1560" t="n">
        <v>3497</v>
      </c>
      <c r="H1560" t="n">
        <v>11</v>
      </c>
      <c r="I1560" t="inlineStr">
        <is>
          <t>GR</t>
        </is>
      </c>
      <c r="J1560" t="inlineStr">
        <is>
          <t>BEBIDAS</t>
        </is>
      </c>
      <c r="K1560" t="inlineStr">
        <is>
          <t>12/2025</t>
        </is>
      </c>
      <c r="L1560" t="n">
        <v>0</v>
      </c>
      <c r="M1560" s="551" t="n">
        <v>45903</v>
      </c>
      <c r="N1560" t="n">
        <v>259.6</v>
      </c>
      <c r="O1560" t="n">
        <v>254.42</v>
      </c>
      <c r="P1560" t="n">
        <v>2855.6</v>
      </c>
    </row>
    <row r="1561">
      <c r="A1561" t="n">
        <v>65114</v>
      </c>
      <c r="B1561" t="n">
        <v>122</v>
      </c>
      <c r="C1561" t="inlineStr">
        <is>
          <t>Arcos</t>
        </is>
      </c>
      <c r="D1561" s="551" t="n">
        <v>46023</v>
      </c>
      <c r="E1561" t="n">
        <v>18306</v>
      </c>
      <c r="F1561" t="inlineStr">
        <is>
          <t>LICOR MARASCHINO LUXARDO 750ML</t>
        </is>
      </c>
      <c r="G1561" t="n">
        <v>3327</v>
      </c>
      <c r="H1561" t="n">
        <v>11.83</v>
      </c>
      <c r="I1561" t="inlineStr">
        <is>
          <t>GR</t>
        </is>
      </c>
      <c r="J1561" t="inlineStr">
        <is>
          <t>BEBIDAS</t>
        </is>
      </c>
      <c r="K1561" t="inlineStr">
        <is>
          <t>12/2025</t>
        </is>
      </c>
      <c r="L1561" t="n">
        <v>0</v>
      </c>
      <c r="M1561" s="551" t="n">
        <v>45980</v>
      </c>
      <c r="N1561" t="n">
        <v>228.8</v>
      </c>
      <c r="O1561" t="n">
        <v>228.8</v>
      </c>
      <c r="P1561" t="n">
        <v>2706.7</v>
      </c>
    </row>
    <row r="1562">
      <c r="A1562" t="n">
        <v>65062</v>
      </c>
      <c r="B1562" t="n">
        <v>122</v>
      </c>
      <c r="C1562" t="inlineStr">
        <is>
          <t>Arcos</t>
        </is>
      </c>
      <c r="D1562" s="551" t="n">
        <v>46023</v>
      </c>
      <c r="E1562" t="n">
        <v>26582</v>
      </c>
      <c r="F1562" t="inlineStr">
        <is>
          <t>BIFE ANCHO FREDDI PORCIONADO EM 200G KG</t>
        </is>
      </c>
      <c r="G1562" t="n">
        <v>6801</v>
      </c>
      <c r="H1562" t="n">
        <v>21.7</v>
      </c>
      <c r="I1562" t="inlineStr">
        <is>
          <t>KG</t>
        </is>
      </c>
      <c r="J1562" t="inlineStr">
        <is>
          <t>ALIMENTOS</t>
        </is>
      </c>
      <c r="K1562" t="inlineStr">
        <is>
          <t>12/2025</t>
        </is>
      </c>
      <c r="L1562" t="n">
        <v>116.73</v>
      </c>
      <c r="M1562" s="551" t="n">
        <v>46010</v>
      </c>
      <c r="N1562" t="n">
        <v>129</v>
      </c>
      <c r="O1562" t="n">
        <v>129</v>
      </c>
      <c r="P1562" t="n">
        <v>2533.04</v>
      </c>
    </row>
    <row r="1563">
      <c r="A1563" t="n">
        <v>65185</v>
      </c>
      <c r="B1563" t="n">
        <v>122</v>
      </c>
      <c r="C1563" t="inlineStr">
        <is>
          <t>Arcos</t>
        </is>
      </c>
      <c r="D1563" s="551" t="n">
        <v>46023</v>
      </c>
      <c r="E1563" t="n">
        <v>21944</v>
      </c>
      <c r="F1563" t="inlineStr">
        <is>
          <t>VINHO BRANCO MASCARA DE FUEGO SAUVIGNON 750ML</t>
        </is>
      </c>
      <c r="G1563" t="n">
        <v>3748</v>
      </c>
      <c r="H1563" t="n">
        <v>62.57</v>
      </c>
      <c r="I1563" t="inlineStr">
        <is>
          <t>GR</t>
        </is>
      </c>
      <c r="J1563" t="inlineStr">
        <is>
          <t>BEBIDAS</t>
        </is>
      </c>
      <c r="K1563" t="inlineStr">
        <is>
          <t>12/2025</t>
        </is>
      </c>
      <c r="L1563" t="n">
        <v>0</v>
      </c>
      <c r="M1563" s="551" t="n">
        <v>45974</v>
      </c>
      <c r="N1563" t="n">
        <v>37.7</v>
      </c>
      <c r="O1563" t="n">
        <v>40.16</v>
      </c>
      <c r="P1563" t="n">
        <v>2358.89</v>
      </c>
    </row>
    <row r="1564">
      <c r="A1564" t="n">
        <v>65063</v>
      </c>
      <c r="B1564" t="n">
        <v>122</v>
      </c>
      <c r="C1564" t="inlineStr">
        <is>
          <t>Arcos</t>
        </is>
      </c>
      <c r="D1564" s="551" t="n">
        <v>46023</v>
      </c>
      <c r="E1564" t="n">
        <v>27692</v>
      </c>
      <c r="F1564" t="inlineStr">
        <is>
          <t>CAMARAO CINZA 25/30 LIMPO EVISCERADO COM COLA KG</t>
        </is>
      </c>
      <c r="G1564" t="n">
        <v>7659</v>
      </c>
      <c r="H1564" t="n">
        <v>20</v>
      </c>
      <c r="I1564" t="inlineStr">
        <is>
          <t>KG</t>
        </is>
      </c>
      <c r="J1564" t="inlineStr">
        <is>
          <t>ALIMENTOS</t>
        </is>
      </c>
      <c r="K1564" t="inlineStr">
        <is>
          <t>12/2025</t>
        </is>
      </c>
      <c r="L1564" t="n">
        <v>112</v>
      </c>
      <c r="M1564" s="551" t="n">
        <v>46010</v>
      </c>
      <c r="N1564" t="n">
        <v>112</v>
      </c>
      <c r="O1564" t="n">
        <v>112</v>
      </c>
      <c r="P1564" t="n">
        <v>2240</v>
      </c>
    </row>
    <row r="1565">
      <c r="A1565" t="n">
        <v>64969</v>
      </c>
      <c r="B1565" t="n">
        <v>122</v>
      </c>
      <c r="C1565" t="inlineStr">
        <is>
          <t>Arcos</t>
        </is>
      </c>
      <c r="D1565" s="551" t="n">
        <v>46023</v>
      </c>
      <c r="E1565" t="n">
        <v>20936</v>
      </c>
      <c r="F1565" t="inlineStr">
        <is>
          <t>CHOCOLATE AMARGO CALLEBAUT CALLETS 70,5% 2,01KG</t>
        </is>
      </c>
      <c r="G1565" t="n">
        <v>2031</v>
      </c>
      <c r="H1565" t="n">
        <v>6</v>
      </c>
      <c r="I1565" t="inlineStr">
        <is>
          <t>UN</t>
        </is>
      </c>
      <c r="J1565" t="inlineStr">
        <is>
          <t>ALIMENTOS</t>
        </is>
      </c>
      <c r="K1565" t="inlineStr">
        <is>
          <t>12/2025</t>
        </is>
      </c>
      <c r="L1565" t="n">
        <v>0</v>
      </c>
      <c r="M1565" s="551" t="n">
        <v>45951</v>
      </c>
      <c r="N1565" t="n">
        <v>369.9</v>
      </c>
      <c r="O1565" t="n">
        <v>397.35</v>
      </c>
      <c r="P1565" t="n">
        <v>2219.4</v>
      </c>
    </row>
    <row r="1566">
      <c r="A1566" t="n">
        <v>65186</v>
      </c>
      <c r="B1566" t="n">
        <v>122</v>
      </c>
      <c r="C1566" t="inlineStr">
        <is>
          <t>Arcos</t>
        </is>
      </c>
      <c r="D1566" s="551" t="n">
        <v>46023</v>
      </c>
      <c r="E1566" t="n">
        <v>17797</v>
      </c>
      <c r="F1566" t="inlineStr">
        <is>
          <t>VINHO BRANCO MASCARA FUEGO CHARDONNAY 750ML</t>
        </is>
      </c>
      <c r="G1566" t="n">
        <v>3748</v>
      </c>
      <c r="H1566" t="n">
        <v>58.4</v>
      </c>
      <c r="I1566" t="inlineStr">
        <is>
          <t>GR</t>
        </is>
      </c>
      <c r="J1566" t="inlineStr">
        <is>
          <t>BEBIDAS</t>
        </is>
      </c>
      <c r="K1566" t="inlineStr">
        <is>
          <t>12/2025</t>
        </is>
      </c>
      <c r="L1566" t="n">
        <v>0</v>
      </c>
      <c r="M1566" s="551" t="n">
        <v>45971</v>
      </c>
      <c r="N1566" t="n">
        <v>37.7</v>
      </c>
      <c r="O1566" t="n">
        <v>40.16</v>
      </c>
      <c r="P1566" t="n">
        <v>2201.68</v>
      </c>
    </row>
    <row r="1567">
      <c r="A1567" t="n">
        <v>65075</v>
      </c>
      <c r="B1567" t="n">
        <v>122</v>
      </c>
      <c r="C1567" t="inlineStr">
        <is>
          <t>Arcos</t>
        </is>
      </c>
      <c r="D1567" s="551" t="n">
        <v>46023</v>
      </c>
      <c r="E1567" t="n">
        <v>18589</v>
      </c>
      <c r="F1567" t="inlineStr">
        <is>
          <t>STELLA ARTOIS LONG NECK 330ML C/24</t>
        </is>
      </c>
      <c r="G1567" t="n">
        <v>3103</v>
      </c>
      <c r="H1567" t="n">
        <v>31.33</v>
      </c>
      <c r="I1567" t="inlineStr">
        <is>
          <t>PC</t>
        </is>
      </c>
      <c r="J1567" t="inlineStr">
        <is>
          <t>BEBIDAS</t>
        </is>
      </c>
      <c r="K1567" t="inlineStr">
        <is>
          <t>12/2025</t>
        </is>
      </c>
      <c r="L1567" t="n">
        <v>68.91</v>
      </c>
      <c r="M1567" s="551" t="n">
        <v>46007</v>
      </c>
      <c r="N1567" t="n">
        <v>68.91</v>
      </c>
      <c r="O1567" t="n">
        <v>55.14</v>
      </c>
      <c r="P1567" t="n">
        <v>2158.95</v>
      </c>
    </row>
    <row r="1568">
      <c r="A1568" t="n">
        <v>65146</v>
      </c>
      <c r="B1568" t="n">
        <v>122</v>
      </c>
      <c r="C1568" t="inlineStr">
        <is>
          <t>Arcos</t>
        </is>
      </c>
      <c r="D1568" s="551" t="n">
        <v>46023</v>
      </c>
      <c r="E1568" t="n">
        <v>18157</v>
      </c>
      <c r="F1568" t="inlineStr">
        <is>
          <t>WHISKY BOURBON BULLEIT 750ML</t>
        </is>
      </c>
      <c r="G1568" t="n">
        <v>3463</v>
      </c>
      <c r="H1568" t="n">
        <v>10</v>
      </c>
      <c r="I1568" t="inlineStr">
        <is>
          <t>GR</t>
        </is>
      </c>
      <c r="J1568" t="inlineStr">
        <is>
          <t>BEBIDAS</t>
        </is>
      </c>
      <c r="K1568" t="inlineStr">
        <is>
          <t>12/2025</t>
        </is>
      </c>
      <c r="L1568" t="n">
        <v>0</v>
      </c>
      <c r="M1568" s="551" t="n">
        <v>45945</v>
      </c>
      <c r="N1568" t="n">
        <v>200.61</v>
      </c>
      <c r="O1568" t="n">
        <v>179.29</v>
      </c>
      <c r="P1568" t="n">
        <v>2006.1</v>
      </c>
    </row>
    <row r="1569">
      <c r="A1569" t="n">
        <v>65181</v>
      </c>
      <c r="B1569" t="n">
        <v>122</v>
      </c>
      <c r="C1569" t="inlineStr">
        <is>
          <t>Arcos</t>
        </is>
      </c>
      <c r="D1569" s="551" t="n">
        <v>46023</v>
      </c>
      <c r="E1569" t="n">
        <v>25093</v>
      </c>
      <c r="F1569" t="inlineStr">
        <is>
          <t>FORCE CELESTE SEMILLION 750ML VINHO BRANCO</t>
        </is>
      </c>
      <c r="G1569" t="n">
        <v>5891</v>
      </c>
      <c r="H1569" t="n">
        <v>14</v>
      </c>
      <c r="I1569" t="inlineStr">
        <is>
          <t>GR</t>
        </is>
      </c>
      <c r="J1569" t="inlineStr">
        <is>
          <t>BEBIDAS</t>
        </is>
      </c>
      <c r="K1569" t="inlineStr">
        <is>
          <t>12/2025</t>
        </is>
      </c>
      <c r="L1569" t="n">
        <v>142.5</v>
      </c>
      <c r="M1569" s="551" t="n">
        <v>46007</v>
      </c>
      <c r="N1569" t="n">
        <v>142.5</v>
      </c>
      <c r="O1569" t="n">
        <v>142.5</v>
      </c>
      <c r="P1569" t="n">
        <v>1995</v>
      </c>
    </row>
    <row r="1570">
      <c r="A1570" t="n">
        <v>65150</v>
      </c>
      <c r="B1570" t="n">
        <v>122</v>
      </c>
      <c r="C1570" t="inlineStr">
        <is>
          <t>Arcos</t>
        </is>
      </c>
      <c r="D1570" s="551" t="n">
        <v>46023</v>
      </c>
      <c r="E1570" t="n">
        <v>18143</v>
      </c>
      <c r="F1570" t="inlineStr">
        <is>
          <t>WHISKY CHIVAS ROYAL SALUTE 21 ANOS 700ML</t>
        </is>
      </c>
      <c r="G1570" t="n">
        <v>3474</v>
      </c>
      <c r="H1570" t="n">
        <v>2.6</v>
      </c>
      <c r="I1570" t="inlineStr">
        <is>
          <t>GR</t>
        </is>
      </c>
      <c r="J1570" t="inlineStr">
        <is>
          <t>BEBIDAS</t>
        </is>
      </c>
      <c r="K1570" t="inlineStr">
        <is>
          <t>12/2025</t>
        </is>
      </c>
      <c r="L1570" t="n">
        <v>0</v>
      </c>
      <c r="N1570" t="n">
        <v>0</v>
      </c>
      <c r="O1570" t="n">
        <v>739.9</v>
      </c>
      <c r="P1570" t="n">
        <v>1906.31</v>
      </c>
    </row>
    <row r="1571">
      <c r="A1571" t="n">
        <v>64980</v>
      </c>
      <c r="B1571" t="n">
        <v>122</v>
      </c>
      <c r="C1571" t="inlineStr">
        <is>
          <t>Arcos</t>
        </is>
      </c>
      <c r="D1571" s="551" t="n">
        <v>46023</v>
      </c>
      <c r="E1571" t="n">
        <v>25429</v>
      </c>
      <c r="F1571" t="inlineStr">
        <is>
          <t>EMPANADA DE SALTENA UN</t>
        </is>
      </c>
      <c r="G1571" t="n">
        <v>6104</v>
      </c>
      <c r="H1571" t="n">
        <v>315</v>
      </c>
      <c r="I1571" t="inlineStr">
        <is>
          <t>UN</t>
        </is>
      </c>
      <c r="J1571" t="inlineStr">
        <is>
          <t>ALIMENTOS</t>
        </is>
      </c>
      <c r="K1571" t="inlineStr">
        <is>
          <t>12/2025</t>
        </is>
      </c>
      <c r="L1571" t="n">
        <v>6</v>
      </c>
      <c r="M1571" s="551" t="n">
        <v>46008</v>
      </c>
      <c r="N1571" t="n">
        <v>6</v>
      </c>
      <c r="O1571" t="n">
        <v>6</v>
      </c>
      <c r="P1571" t="n">
        <v>1890</v>
      </c>
    </row>
    <row r="1572">
      <c r="A1572" t="n">
        <v>65184</v>
      </c>
      <c r="B1572" t="n">
        <v>122</v>
      </c>
      <c r="C1572" t="inlineStr">
        <is>
          <t>Arcos</t>
        </is>
      </c>
      <c r="D1572" s="551" t="n">
        <v>46023</v>
      </c>
      <c r="E1572" t="n">
        <v>25535</v>
      </c>
      <c r="F1572" t="inlineStr">
        <is>
          <t>VINHO BRANCO LOUP Y ES-TU 750ML</t>
        </is>
      </c>
      <c r="G1572" t="n">
        <v>6157</v>
      </c>
      <c r="H1572" t="n">
        <v>16</v>
      </c>
      <c r="I1572" t="inlineStr">
        <is>
          <t>GR</t>
        </is>
      </c>
      <c r="J1572" t="inlineStr">
        <is>
          <t>BEBIDAS</t>
        </is>
      </c>
      <c r="K1572" t="inlineStr">
        <is>
          <t>12/2025</t>
        </is>
      </c>
      <c r="L1572" t="n">
        <v>116.76</v>
      </c>
      <c r="M1572" s="551" t="n">
        <v>46006</v>
      </c>
      <c r="N1572" t="n">
        <v>116.76</v>
      </c>
      <c r="O1572" t="n">
        <v>116.76</v>
      </c>
      <c r="P1572" t="n">
        <v>1868.16</v>
      </c>
    </row>
    <row r="1573">
      <c r="A1573" t="n">
        <v>65141</v>
      </c>
      <c r="B1573" t="n">
        <v>122</v>
      </c>
      <c r="C1573" t="inlineStr">
        <is>
          <t>Arcos</t>
        </is>
      </c>
      <c r="D1573" s="551" t="n">
        <v>46023</v>
      </c>
      <c r="E1573" t="n">
        <v>18186</v>
      </c>
      <c r="F1573" t="inlineStr">
        <is>
          <t>VODKA CIROC NATURAL 750ML</t>
        </is>
      </c>
      <c r="G1573" t="n">
        <v>3437</v>
      </c>
      <c r="H1573" t="n">
        <v>9.970000000000001</v>
      </c>
      <c r="I1573" t="inlineStr">
        <is>
          <t>GR</t>
        </is>
      </c>
      <c r="J1573" t="inlineStr">
        <is>
          <t>BEBIDAS</t>
        </is>
      </c>
      <c r="K1573" t="inlineStr">
        <is>
          <t>12/2025</t>
        </is>
      </c>
      <c r="L1573" t="n">
        <v>0</v>
      </c>
      <c r="N1573" t="n">
        <v>0</v>
      </c>
      <c r="O1573" t="n">
        <v>163.71</v>
      </c>
      <c r="P1573" t="n">
        <v>1863.49</v>
      </c>
    </row>
    <row r="1574">
      <c r="A1574" t="n">
        <v>64981</v>
      </c>
      <c r="B1574" t="n">
        <v>122</v>
      </c>
      <c r="C1574" t="inlineStr">
        <is>
          <t>Arcos</t>
        </is>
      </c>
      <c r="D1574" s="551" t="n">
        <v>46023</v>
      </c>
      <c r="E1574" t="n">
        <v>26024</v>
      </c>
      <c r="F1574" t="inlineStr">
        <is>
          <t>EMPANADA MARGUERITA UN</t>
        </is>
      </c>
      <c r="G1574" t="n">
        <v>6499</v>
      </c>
      <c r="H1574" t="n">
        <v>306</v>
      </c>
      <c r="I1574" t="inlineStr">
        <is>
          <t>UN</t>
        </is>
      </c>
      <c r="J1574" t="inlineStr">
        <is>
          <t>ALIMENTOS</t>
        </is>
      </c>
      <c r="K1574" t="inlineStr">
        <is>
          <t>12/2025</t>
        </is>
      </c>
      <c r="L1574" t="n">
        <v>6</v>
      </c>
      <c r="M1574" s="551" t="n">
        <v>45993</v>
      </c>
      <c r="N1574" t="n">
        <v>6</v>
      </c>
      <c r="O1574" t="n">
        <v>6</v>
      </c>
      <c r="P1574" t="n">
        <v>1836</v>
      </c>
    </row>
    <row r="1575">
      <c r="A1575" t="n">
        <v>65172</v>
      </c>
      <c r="B1575" t="n">
        <v>122</v>
      </c>
      <c r="C1575" t="inlineStr">
        <is>
          <t>Arcos</t>
        </is>
      </c>
      <c r="D1575" s="551" t="n">
        <v>46023</v>
      </c>
      <c r="E1575" t="n">
        <v>17934</v>
      </c>
      <c r="F1575" t="inlineStr">
        <is>
          <t>AGUA MINERAL SEM GAS MAMBA 350ML C/24</t>
        </is>
      </c>
      <c r="G1575" t="n">
        <v>3636</v>
      </c>
      <c r="H1575" t="n">
        <v>22.21</v>
      </c>
      <c r="I1575" t="inlineStr">
        <is>
          <t>PC</t>
        </is>
      </c>
      <c r="J1575" t="inlineStr">
        <is>
          <t>BEBIDAS</t>
        </is>
      </c>
      <c r="K1575" t="inlineStr">
        <is>
          <t>12/2025</t>
        </is>
      </c>
      <c r="L1575" t="n">
        <v>75.31999999999999</v>
      </c>
      <c r="M1575" s="551" t="n">
        <v>46001</v>
      </c>
      <c r="N1575" t="n">
        <v>75.31999999999999</v>
      </c>
      <c r="O1575" t="n">
        <v>75.31</v>
      </c>
      <c r="P1575" t="n">
        <v>1672.86</v>
      </c>
    </row>
    <row r="1576">
      <c r="A1576" t="n">
        <v>65118</v>
      </c>
      <c r="B1576" t="n">
        <v>122</v>
      </c>
      <c r="C1576" t="inlineStr">
        <is>
          <t>Arcos</t>
        </is>
      </c>
      <c r="D1576" s="551" t="n">
        <v>46023</v>
      </c>
      <c r="E1576" t="n">
        <v>26883</v>
      </c>
      <c r="F1576" t="inlineStr">
        <is>
          <t>PISCO QUEBRANTA BARSOL 750ML</t>
        </is>
      </c>
      <c r="G1576" t="n">
        <v>6952</v>
      </c>
      <c r="H1576" t="n">
        <v>17</v>
      </c>
      <c r="I1576" t="inlineStr">
        <is>
          <t>GR</t>
        </is>
      </c>
      <c r="J1576" t="inlineStr">
        <is>
          <t>BEBIDAS</t>
        </is>
      </c>
      <c r="K1576" t="inlineStr">
        <is>
          <t>12/2025</t>
        </is>
      </c>
      <c r="L1576" t="n">
        <v>96.64</v>
      </c>
      <c r="M1576" s="551" t="n">
        <v>46007</v>
      </c>
      <c r="N1576" t="n">
        <v>96.64</v>
      </c>
      <c r="O1576" t="n">
        <v>96.64</v>
      </c>
      <c r="P1576" t="n">
        <v>1642.88</v>
      </c>
    </row>
    <row r="1577">
      <c r="A1577" t="n">
        <v>65059</v>
      </c>
      <c r="B1577" t="n">
        <v>122</v>
      </c>
      <c r="C1577" t="inlineStr">
        <is>
          <t>Arcos</t>
        </is>
      </c>
      <c r="D1577" s="551" t="n">
        <v>46023</v>
      </c>
      <c r="E1577" t="n">
        <v>27399</v>
      </c>
      <c r="F1577" t="inlineStr">
        <is>
          <t>PAO DE QUEIJO TRAD LANCHE DONA ZELDA 25UN C/80GR - 2KG</t>
        </is>
      </c>
      <c r="G1577" t="n">
        <v>7401</v>
      </c>
      <c r="H1577" t="n">
        <v>18</v>
      </c>
      <c r="I1577" t="inlineStr">
        <is>
          <t>PC</t>
        </is>
      </c>
      <c r="J1577" t="inlineStr">
        <is>
          <t>ALIMENTOS</t>
        </is>
      </c>
      <c r="K1577" t="inlineStr">
        <is>
          <t>12/2025</t>
        </is>
      </c>
      <c r="L1577" t="n">
        <v>90</v>
      </c>
      <c r="M1577" s="551" t="n">
        <v>46007</v>
      </c>
      <c r="N1577" t="n">
        <v>90</v>
      </c>
      <c r="O1577" t="n">
        <v>90</v>
      </c>
      <c r="P1577" t="n">
        <v>1620</v>
      </c>
    </row>
    <row r="1578">
      <c r="A1578" t="n">
        <v>65069</v>
      </c>
      <c r="B1578" t="n">
        <v>122</v>
      </c>
      <c r="C1578" t="inlineStr">
        <is>
          <t>Arcos</t>
        </is>
      </c>
      <c r="D1578" s="551" t="n">
        <v>46023</v>
      </c>
      <c r="E1578" t="n">
        <v>26592</v>
      </c>
      <c r="F1578" t="inlineStr">
        <is>
          <t>HAMBURGUER BOVINO FREDDI PORCIONADO EM 50G KG 60% ACEM 40% PEITO BOVINO ARCOS</t>
        </is>
      </c>
      <c r="G1578" t="n">
        <v>6806</v>
      </c>
      <c r="H1578" t="n">
        <v>42</v>
      </c>
      <c r="I1578" t="inlineStr">
        <is>
          <t>KG</t>
        </is>
      </c>
      <c r="J1578" t="inlineStr">
        <is>
          <t>ALIMENTOS</t>
        </is>
      </c>
      <c r="K1578" t="inlineStr">
        <is>
          <t>12/2025</t>
        </is>
      </c>
      <c r="L1578" t="n">
        <v>37</v>
      </c>
      <c r="M1578" s="551" t="n">
        <v>46010</v>
      </c>
      <c r="N1578" t="n">
        <v>37</v>
      </c>
      <c r="O1578" t="n">
        <v>37</v>
      </c>
      <c r="P1578" t="n">
        <v>1554</v>
      </c>
    </row>
    <row r="1579">
      <c r="A1579" t="n">
        <v>65167</v>
      </c>
      <c r="B1579" t="n">
        <v>122</v>
      </c>
      <c r="C1579" t="inlineStr">
        <is>
          <t>Arcos</t>
        </is>
      </c>
      <c r="D1579" s="551" t="n">
        <v>46023</v>
      </c>
      <c r="E1579" t="n">
        <v>18017</v>
      </c>
      <c r="F1579" t="inlineStr">
        <is>
          <t>ESPUMANTE CAVA BRUT STARS TOUCH OF ROSE 750ML</t>
        </is>
      </c>
      <c r="G1579" t="n">
        <v>3580</v>
      </c>
      <c r="H1579" t="n">
        <v>11</v>
      </c>
      <c r="I1579" t="inlineStr">
        <is>
          <t>GR</t>
        </is>
      </c>
      <c r="J1579" t="inlineStr">
        <is>
          <t>BEBIDAS</t>
        </is>
      </c>
      <c r="K1579" t="inlineStr">
        <is>
          <t>12/2025</t>
        </is>
      </c>
      <c r="L1579" t="n">
        <v>137.8</v>
      </c>
      <c r="M1579" s="551" t="n">
        <v>46006</v>
      </c>
      <c r="N1579" t="n">
        <v>137.8</v>
      </c>
      <c r="O1579" t="n">
        <v>137.8</v>
      </c>
      <c r="P1579" t="n">
        <v>1515.8</v>
      </c>
    </row>
    <row r="1580">
      <c r="A1580" t="n">
        <v>65162</v>
      </c>
      <c r="B1580" t="n">
        <v>122</v>
      </c>
      <c r="C1580" t="inlineStr">
        <is>
          <t>Arcos</t>
        </is>
      </c>
      <c r="D1580" s="551" t="n">
        <v>46023</v>
      </c>
      <c r="E1580" t="n">
        <v>18099</v>
      </c>
      <c r="F1580" t="inlineStr">
        <is>
          <t>WHISKY SINGLETON 12 ANOS SINGLE MALT 750ML</t>
        </is>
      </c>
      <c r="G1580" t="n">
        <v>3511</v>
      </c>
      <c r="H1580" t="n">
        <v>6.71</v>
      </c>
      <c r="I1580" t="inlineStr">
        <is>
          <t>GR</t>
        </is>
      </c>
      <c r="J1580" t="inlineStr">
        <is>
          <t>BEBIDAS</t>
        </is>
      </c>
      <c r="K1580" t="inlineStr">
        <is>
          <t>12/2025</t>
        </is>
      </c>
      <c r="L1580" t="n">
        <v>0</v>
      </c>
      <c r="M1580" s="551" t="n">
        <v>45952</v>
      </c>
      <c r="N1580" t="n">
        <v>224.68</v>
      </c>
      <c r="O1580" t="n">
        <v>237.9</v>
      </c>
      <c r="P1580" t="n">
        <v>1507.6</v>
      </c>
    </row>
    <row r="1581">
      <c r="A1581" t="n">
        <v>65049</v>
      </c>
      <c r="B1581" t="n">
        <v>122</v>
      </c>
      <c r="C1581" t="inlineStr">
        <is>
          <t>Arcos</t>
        </is>
      </c>
      <c r="D1581" s="551" t="n">
        <v>46023</v>
      </c>
      <c r="E1581" t="n">
        <v>19297</v>
      </c>
      <c r="F1581" t="inlineStr">
        <is>
          <t>QUEIJO PARMESAO LA SERENISSIMA KG</t>
        </is>
      </c>
      <c r="G1581" t="n">
        <v>2775</v>
      </c>
      <c r="H1581" t="n">
        <v>7.5</v>
      </c>
      <c r="I1581" t="inlineStr">
        <is>
          <t>KG</t>
        </is>
      </c>
      <c r="J1581" t="inlineStr">
        <is>
          <t>ALIMENTOS</t>
        </is>
      </c>
      <c r="K1581" t="inlineStr">
        <is>
          <t>12/2025</t>
        </is>
      </c>
      <c r="L1581" t="n">
        <v>191.97</v>
      </c>
      <c r="M1581" s="551" t="n">
        <v>46009</v>
      </c>
      <c r="N1581" t="n">
        <v>0</v>
      </c>
      <c r="O1581" t="n">
        <v>563.03</v>
      </c>
      <c r="P1581" t="n">
        <v>1439.78</v>
      </c>
    </row>
    <row r="1582">
      <c r="A1582" t="n">
        <v>65191</v>
      </c>
      <c r="B1582" t="n">
        <v>122</v>
      </c>
      <c r="C1582" t="inlineStr">
        <is>
          <t>Arcos</t>
        </is>
      </c>
      <c r="D1582" s="551" t="n">
        <v>46023</v>
      </c>
      <c r="E1582" t="n">
        <v>17713</v>
      </c>
      <c r="F1582" t="inlineStr">
        <is>
          <t>VINHO TINTO RUTINI ENCUENTRO MALBEC 750ML</t>
        </is>
      </c>
      <c r="G1582" t="n">
        <v>3823</v>
      </c>
      <c r="H1582" t="n">
        <v>14</v>
      </c>
      <c r="I1582" t="inlineStr">
        <is>
          <t>GR</t>
        </is>
      </c>
      <c r="J1582" t="inlineStr">
        <is>
          <t>BEBIDAS</t>
        </is>
      </c>
      <c r="K1582" t="inlineStr">
        <is>
          <t>12/2025</t>
        </is>
      </c>
      <c r="L1582" t="n">
        <v>102.05</v>
      </c>
      <c r="M1582" s="551" t="n">
        <v>46006</v>
      </c>
      <c r="N1582" t="n">
        <v>102.05</v>
      </c>
      <c r="O1582" t="n">
        <v>45.5</v>
      </c>
      <c r="P1582" t="n">
        <v>1428.7</v>
      </c>
    </row>
    <row r="1583">
      <c r="A1583" t="n">
        <v>65171</v>
      </c>
      <c r="B1583" t="n">
        <v>122</v>
      </c>
      <c r="C1583" t="inlineStr">
        <is>
          <t>Arcos</t>
        </is>
      </c>
      <c r="D1583" s="551" t="n">
        <v>46023</v>
      </c>
      <c r="E1583" t="n">
        <v>17933</v>
      </c>
      <c r="F1583" t="inlineStr">
        <is>
          <t>AGUA MINERAL COM GAS MAMBA 350ML C/24</t>
        </is>
      </c>
      <c r="G1583" t="n">
        <v>3636</v>
      </c>
      <c r="H1583" t="n">
        <v>18.96</v>
      </c>
      <c r="I1583" t="inlineStr">
        <is>
          <t>PC</t>
        </is>
      </c>
      <c r="J1583" t="inlineStr">
        <is>
          <t>BEBIDAS</t>
        </is>
      </c>
      <c r="K1583" t="inlineStr">
        <is>
          <t>12/2025</t>
        </is>
      </c>
      <c r="L1583" t="n">
        <v>75.31999999999999</v>
      </c>
      <c r="M1583" s="551" t="n">
        <v>46001</v>
      </c>
      <c r="N1583" t="n">
        <v>75.31999999999999</v>
      </c>
      <c r="O1583" t="n">
        <v>0</v>
      </c>
      <c r="P1583" t="n">
        <v>1428.07</v>
      </c>
    </row>
    <row r="1584">
      <c r="A1584" t="n">
        <v>65078</v>
      </c>
      <c r="B1584" t="n">
        <v>122</v>
      </c>
      <c r="C1584" t="inlineStr">
        <is>
          <t>Arcos</t>
        </is>
      </c>
      <c r="D1584" s="551" t="n">
        <v>46023</v>
      </c>
      <c r="E1584" t="n">
        <v>22598</v>
      </c>
      <c r="F1584" t="inlineStr">
        <is>
          <t>APERITIVO ANGOSTURA ORANGE 100ML</t>
        </is>
      </c>
      <c r="G1584" t="n">
        <v>3131</v>
      </c>
      <c r="H1584" t="n">
        <v>7.87</v>
      </c>
      <c r="I1584" t="inlineStr">
        <is>
          <t>GR</t>
        </is>
      </c>
      <c r="J1584" t="inlineStr">
        <is>
          <t>BEBIDAS</t>
        </is>
      </c>
      <c r="K1584" t="inlineStr">
        <is>
          <t>12/2025</t>
        </is>
      </c>
      <c r="L1584" t="n">
        <v>0</v>
      </c>
      <c r="M1584" s="551" t="n">
        <v>45979</v>
      </c>
      <c r="N1584" t="n">
        <v>179.9</v>
      </c>
      <c r="O1584" t="n">
        <v>109.2</v>
      </c>
      <c r="P1584" t="n">
        <v>1415.81</v>
      </c>
    </row>
    <row r="1585">
      <c r="A1585" t="n">
        <v>65124</v>
      </c>
      <c r="B1585" t="n">
        <v>122</v>
      </c>
      <c r="C1585" t="inlineStr">
        <is>
          <t>Arcos</t>
        </is>
      </c>
      <c r="D1585" s="551" t="n">
        <v>46023</v>
      </c>
      <c r="E1585" t="n">
        <v>18261</v>
      </c>
      <c r="F1585" t="inlineStr">
        <is>
          <t>RUM ZACAPA 23 ANOS 750ML</t>
        </is>
      </c>
      <c r="G1585" t="n">
        <v>3368</v>
      </c>
      <c r="H1585" t="n">
        <v>2.92</v>
      </c>
      <c r="I1585" t="inlineStr">
        <is>
          <t>GR</t>
        </is>
      </c>
      <c r="J1585" t="inlineStr">
        <is>
          <t>BEBIDAS</t>
        </is>
      </c>
      <c r="K1585" t="inlineStr">
        <is>
          <t>12/2025</t>
        </is>
      </c>
      <c r="L1585" t="n">
        <v>482.52</v>
      </c>
      <c r="M1585" s="551" t="n">
        <v>45993</v>
      </c>
      <c r="N1585" t="n">
        <v>482.52</v>
      </c>
      <c r="O1585" t="n">
        <v>432.7</v>
      </c>
      <c r="P1585" t="n">
        <v>1408.96</v>
      </c>
    </row>
    <row r="1586">
      <c r="A1586" t="n">
        <v>65189</v>
      </c>
      <c r="B1586" t="n">
        <v>122</v>
      </c>
      <c r="C1586" t="inlineStr">
        <is>
          <t>Arcos</t>
        </is>
      </c>
      <c r="D1586" s="551" t="n">
        <v>46023</v>
      </c>
      <c r="E1586" t="n">
        <v>25040</v>
      </c>
      <c r="F1586" t="inlineStr">
        <is>
          <t>VINHO TINTO LE LOUP DANS LA BERGERIE 750ML</t>
        </is>
      </c>
      <c r="G1586" t="n">
        <v>5875</v>
      </c>
      <c r="H1586" t="n">
        <v>13</v>
      </c>
      <c r="I1586" t="inlineStr">
        <is>
          <t>GR</t>
        </is>
      </c>
      <c r="J1586" t="inlineStr">
        <is>
          <t>BEBIDAS</t>
        </is>
      </c>
      <c r="K1586" t="inlineStr">
        <is>
          <t>12/2025</t>
        </is>
      </c>
      <c r="L1586" t="n">
        <v>107.52</v>
      </c>
      <c r="M1586" s="551" t="n">
        <v>46006</v>
      </c>
      <c r="N1586" t="n">
        <v>107.52</v>
      </c>
      <c r="O1586" t="n">
        <v>107.52</v>
      </c>
      <c r="P1586" t="n">
        <v>1397.76</v>
      </c>
    </row>
    <row r="1587">
      <c r="A1587" t="n">
        <v>65164</v>
      </c>
      <c r="B1587" t="n">
        <v>122</v>
      </c>
      <c r="C1587" t="inlineStr">
        <is>
          <t>Arcos</t>
        </is>
      </c>
      <c r="D1587" s="551" t="n">
        <v>46023</v>
      </c>
      <c r="E1587" t="n">
        <v>25068</v>
      </c>
      <c r="F1587" t="inlineStr">
        <is>
          <t>CHAMPAGNE VEUVE CLICQUOT BRUT 750ML</t>
        </is>
      </c>
      <c r="G1587" t="n">
        <v>3551</v>
      </c>
      <c r="H1587" t="n">
        <v>4</v>
      </c>
      <c r="I1587" t="inlineStr">
        <is>
          <t>GR</t>
        </is>
      </c>
      <c r="J1587" t="inlineStr">
        <is>
          <t>BEBIDAS</t>
        </is>
      </c>
      <c r="K1587" t="inlineStr">
        <is>
          <t>12/2025</t>
        </is>
      </c>
      <c r="L1587" t="n">
        <v>0</v>
      </c>
      <c r="M1587" s="551" t="n">
        <v>45902</v>
      </c>
      <c r="N1587" t="n">
        <v>338.26</v>
      </c>
      <c r="O1587" t="n">
        <v>389.9</v>
      </c>
      <c r="P1587" t="n">
        <v>1353.04</v>
      </c>
    </row>
    <row r="1588">
      <c r="A1588" t="n">
        <v>65163</v>
      </c>
      <c r="B1588" t="n">
        <v>122</v>
      </c>
      <c r="C1588" t="inlineStr">
        <is>
          <t>Arcos</t>
        </is>
      </c>
      <c r="D1588" s="551" t="n">
        <v>46023</v>
      </c>
      <c r="E1588" t="n">
        <v>18097</v>
      </c>
      <c r="F1588" t="inlineStr">
        <is>
          <t>WHISKY TALISKER SINGLE MALT 10 ANOS 720ML</t>
        </is>
      </c>
      <c r="G1588" t="n">
        <v>3513</v>
      </c>
      <c r="H1588" t="n">
        <v>3.35</v>
      </c>
      <c r="I1588" t="inlineStr">
        <is>
          <t>GR</t>
        </is>
      </c>
      <c r="J1588" t="inlineStr">
        <is>
          <t>BEBIDAS</t>
        </is>
      </c>
      <c r="K1588" t="inlineStr">
        <is>
          <t>12/2025</t>
        </is>
      </c>
      <c r="L1588" t="n">
        <v>0</v>
      </c>
      <c r="M1588" s="551" t="n">
        <v>45979</v>
      </c>
      <c r="N1588" t="n">
        <v>394</v>
      </c>
      <c r="O1588" t="n">
        <v>400.42</v>
      </c>
      <c r="P1588" t="n">
        <v>1319.9</v>
      </c>
    </row>
    <row r="1589">
      <c r="A1589" t="n">
        <v>65202</v>
      </c>
      <c r="B1589" t="n">
        <v>122</v>
      </c>
      <c r="C1589" t="inlineStr">
        <is>
          <t>Arcos</t>
        </is>
      </c>
      <c r="D1589" s="551" t="n">
        <v>46023</v>
      </c>
      <c r="E1589" t="n">
        <v>19405</v>
      </c>
      <c r="F1589" t="inlineStr">
        <is>
          <t>MANTEIGA S/ SAL TRES MARIAS 5KG</t>
        </is>
      </c>
      <c r="G1589" t="n">
        <v>2761</v>
      </c>
      <c r="H1589" t="n">
        <v>20</v>
      </c>
      <c r="I1589" t="inlineStr">
        <is>
          <t>KG</t>
        </is>
      </c>
      <c r="J1589" t="inlineStr">
        <is>
          <t>ALIMENTOS</t>
        </is>
      </c>
      <c r="K1589" t="inlineStr">
        <is>
          <t>12/2025</t>
        </is>
      </c>
      <c r="L1589" t="n">
        <v>63.57</v>
      </c>
      <c r="M1589" s="551" t="n">
        <v>46008</v>
      </c>
      <c r="N1589" t="n">
        <v>0</v>
      </c>
      <c r="O1589" t="n">
        <v>165.9</v>
      </c>
      <c r="P1589" t="n">
        <v>1271.4</v>
      </c>
    </row>
    <row r="1590">
      <c r="A1590" t="n">
        <v>65091</v>
      </c>
      <c r="B1590" t="n">
        <v>122</v>
      </c>
      <c r="C1590" t="inlineStr">
        <is>
          <t>Arcos</t>
        </is>
      </c>
      <c r="D1590" s="551" t="n">
        <v>46023</v>
      </c>
      <c r="E1590" t="n">
        <v>18392</v>
      </c>
      <c r="F1590" t="inlineStr">
        <is>
          <t>CONHAQUE HENNESSY VSOP 700ML</t>
        </is>
      </c>
      <c r="G1590" t="n">
        <v>3248</v>
      </c>
      <c r="H1590" t="n">
        <v>4.13</v>
      </c>
      <c r="I1590" t="inlineStr">
        <is>
          <t>UN</t>
        </is>
      </c>
      <c r="J1590" t="inlineStr">
        <is>
          <t>BEBIDAS</t>
        </is>
      </c>
      <c r="K1590" t="inlineStr">
        <is>
          <t>12/2025</t>
        </is>
      </c>
      <c r="L1590" t="n">
        <v>0</v>
      </c>
      <c r="N1590" t="n">
        <v>0</v>
      </c>
      <c r="O1590" t="n">
        <v>0</v>
      </c>
      <c r="P1590" t="n">
        <v>1261.44</v>
      </c>
    </row>
    <row r="1591">
      <c r="A1591" t="n">
        <v>64966</v>
      </c>
      <c r="B1591" t="n">
        <v>122</v>
      </c>
      <c r="C1591" t="inlineStr">
        <is>
          <t>Arcos</t>
        </is>
      </c>
      <c r="D1591" s="551" t="n">
        <v>46023</v>
      </c>
      <c r="E1591" t="n">
        <v>20270</v>
      </c>
      <c r="F1591" t="inlineStr">
        <is>
          <t>CASTANHA DE CAJU CRUA W1 C/1KG</t>
        </is>
      </c>
      <c r="G1591" t="n">
        <v>2233</v>
      </c>
      <c r="H1591" t="n">
        <v>17</v>
      </c>
      <c r="I1591" t="inlineStr">
        <is>
          <t>PC</t>
        </is>
      </c>
      <c r="J1591" t="inlineStr">
        <is>
          <t>ALIMENTOS</t>
        </is>
      </c>
      <c r="K1591" t="inlineStr">
        <is>
          <t>12/2025</t>
        </is>
      </c>
      <c r="L1591" t="n">
        <v>0</v>
      </c>
      <c r="M1591" s="551" t="n">
        <v>45965</v>
      </c>
      <c r="N1591" t="n">
        <v>73.90000000000001</v>
      </c>
      <c r="O1591" t="n">
        <v>74.3</v>
      </c>
      <c r="P1591" t="n">
        <v>1256.3</v>
      </c>
    </row>
    <row r="1592">
      <c r="A1592" t="n">
        <v>65203</v>
      </c>
      <c r="B1592" t="n">
        <v>122</v>
      </c>
      <c r="C1592" t="inlineStr">
        <is>
          <t>Arcos</t>
        </is>
      </c>
      <c r="D1592" s="551" t="n">
        <v>46023</v>
      </c>
      <c r="E1592" t="n">
        <v>26580</v>
      </c>
      <c r="F1592" t="inlineStr">
        <is>
          <t>PERNIL CORDEIRO FREDDI KG</t>
        </is>
      </c>
      <c r="G1592" t="n">
        <v>6800</v>
      </c>
      <c r="H1592" t="n">
        <v>10.84</v>
      </c>
      <c r="I1592" t="inlineStr">
        <is>
          <t>KG</t>
        </is>
      </c>
      <c r="J1592" t="inlineStr">
        <is>
          <t>ALIMENTOS</t>
        </is>
      </c>
      <c r="K1592" t="inlineStr">
        <is>
          <t>12/2025</t>
        </is>
      </c>
      <c r="L1592" t="n">
        <v>109.18</v>
      </c>
      <c r="M1592" s="551" t="n">
        <v>46010</v>
      </c>
      <c r="N1592" t="n">
        <v>112</v>
      </c>
      <c r="O1592" t="n">
        <v>112</v>
      </c>
      <c r="P1592" t="n">
        <v>1183.51</v>
      </c>
    </row>
    <row r="1593">
      <c r="A1593" t="n">
        <v>65138</v>
      </c>
      <c r="B1593" t="n">
        <v>122</v>
      </c>
      <c r="C1593" t="inlineStr">
        <is>
          <t>Arcos</t>
        </is>
      </c>
      <c r="D1593" s="551" t="n">
        <v>46023</v>
      </c>
      <c r="E1593" t="n">
        <v>18209</v>
      </c>
      <c r="F1593" t="inlineStr">
        <is>
          <t>VERMOUTH MARTINI ROSATO 750ML</t>
        </is>
      </c>
      <c r="G1593" t="n">
        <v>3417</v>
      </c>
      <c r="H1593" t="n">
        <v>22</v>
      </c>
      <c r="I1593" t="inlineStr">
        <is>
          <t>GR</t>
        </is>
      </c>
      <c r="J1593" t="inlineStr">
        <is>
          <t>BEBIDAS</t>
        </is>
      </c>
      <c r="K1593" t="inlineStr">
        <is>
          <t>12/2025</t>
        </is>
      </c>
      <c r="L1593" t="n">
        <v>0</v>
      </c>
      <c r="N1593" t="n">
        <v>0</v>
      </c>
      <c r="O1593" t="n">
        <v>0</v>
      </c>
      <c r="P1593" t="n">
        <v>1141.8</v>
      </c>
    </row>
    <row r="1594">
      <c r="A1594" t="n">
        <v>65168</v>
      </c>
      <c r="B1594" t="n">
        <v>122</v>
      </c>
      <c r="C1594" t="inlineStr">
        <is>
          <t>Arcos</t>
        </is>
      </c>
      <c r="D1594" s="551" t="n">
        <v>46023</v>
      </c>
      <c r="E1594" t="n">
        <v>18015</v>
      </c>
      <c r="F1594" t="inlineStr">
        <is>
          <t>ESPUMANTE PERELADA CAVA STARS BRUT RESERVA 750ML</t>
        </is>
      </c>
      <c r="G1594" t="n">
        <v>3582</v>
      </c>
      <c r="H1594" t="n">
        <v>7</v>
      </c>
      <c r="I1594" t="inlineStr">
        <is>
          <t>GR</t>
        </is>
      </c>
      <c r="J1594" t="inlineStr">
        <is>
          <t>BEBIDAS</t>
        </is>
      </c>
      <c r="K1594" t="inlineStr">
        <is>
          <t>12/2025</t>
        </is>
      </c>
      <c r="L1594" t="n">
        <v>0</v>
      </c>
      <c r="M1594" s="551" t="n">
        <v>45876</v>
      </c>
      <c r="N1594" t="n">
        <v>159.47</v>
      </c>
      <c r="O1594" t="n">
        <v>159.47</v>
      </c>
      <c r="P1594" t="n">
        <v>1116.29</v>
      </c>
    </row>
    <row r="1595">
      <c r="A1595" t="n">
        <v>65109</v>
      </c>
      <c r="B1595" t="n">
        <v>122</v>
      </c>
      <c r="C1595" t="inlineStr">
        <is>
          <t>Arcos</t>
        </is>
      </c>
      <c r="D1595" s="551" t="n">
        <v>46023</v>
      </c>
      <c r="E1595" t="n">
        <v>25630</v>
      </c>
      <c r="F1595" t="inlineStr">
        <is>
          <t xml:space="preserve">LICOR DOLIN GENEPY LE CHAMOIS 750ML </t>
        </is>
      </c>
      <c r="G1595" t="n">
        <v>6202</v>
      </c>
      <c r="H1595" t="n">
        <v>2.47</v>
      </c>
      <c r="I1595" t="inlineStr">
        <is>
          <t>GR</t>
        </is>
      </c>
      <c r="J1595" t="inlineStr">
        <is>
          <t>BEBIDAS</t>
        </is>
      </c>
      <c r="K1595" t="inlineStr">
        <is>
          <t>12/2025</t>
        </is>
      </c>
      <c r="L1595" t="n">
        <v>0</v>
      </c>
      <c r="M1595" s="551" t="n">
        <v>45888</v>
      </c>
      <c r="N1595" t="n">
        <v>447.27</v>
      </c>
      <c r="O1595" t="n">
        <v>447.27</v>
      </c>
      <c r="P1595" t="n">
        <v>1104.76</v>
      </c>
    </row>
    <row r="1596">
      <c r="A1596" t="n">
        <v>65047</v>
      </c>
      <c r="B1596" t="n">
        <v>122</v>
      </c>
      <c r="C1596" t="inlineStr">
        <is>
          <t>Arcos</t>
        </is>
      </c>
      <c r="D1596" s="551" t="n">
        <v>46023</v>
      </c>
      <c r="E1596" t="n">
        <v>26594</v>
      </c>
      <c r="F1596" t="inlineStr">
        <is>
          <t>QUEIJO MOGIANA KG</t>
        </is>
      </c>
      <c r="G1596" t="n">
        <v>6807</v>
      </c>
      <c r="H1596" t="n">
        <v>12</v>
      </c>
      <c r="I1596" t="inlineStr">
        <is>
          <t>KG</t>
        </is>
      </c>
      <c r="J1596" t="inlineStr">
        <is>
          <t>ALIMENTOS</t>
        </is>
      </c>
      <c r="K1596" t="inlineStr">
        <is>
          <t>12/2025</t>
        </is>
      </c>
      <c r="L1596" t="n">
        <v>86.90000000000001</v>
      </c>
      <c r="M1596" s="551" t="n">
        <v>46007</v>
      </c>
      <c r="N1596" t="n">
        <v>86.90000000000001</v>
      </c>
      <c r="O1596" t="n">
        <v>86.90000000000001</v>
      </c>
      <c r="P1596" t="n">
        <v>1042.8</v>
      </c>
    </row>
    <row r="1597">
      <c r="A1597" t="n">
        <v>64973</v>
      </c>
      <c r="B1597" t="n">
        <v>122</v>
      </c>
      <c r="C1597" t="inlineStr">
        <is>
          <t>Arcos</t>
        </is>
      </c>
      <c r="D1597" s="551" t="n">
        <v>46023</v>
      </c>
      <c r="E1597" t="n">
        <v>20908</v>
      </c>
      <c r="F1597" t="inlineStr">
        <is>
          <t>CHOCOLATE GOTAS MEIO AMARGO COBERTURA SICAO C/2,05KG</t>
        </is>
      </c>
      <c r="G1597" t="n">
        <v>2035</v>
      </c>
      <c r="H1597" t="n">
        <v>5</v>
      </c>
      <c r="I1597" t="inlineStr">
        <is>
          <t>PC</t>
        </is>
      </c>
      <c r="J1597" t="inlineStr">
        <is>
          <t>ALIMENTOS</t>
        </is>
      </c>
      <c r="K1597" t="inlineStr">
        <is>
          <t>12/2025</t>
        </is>
      </c>
      <c r="L1597" t="n">
        <v>0</v>
      </c>
      <c r="M1597" s="551" t="n">
        <v>45980</v>
      </c>
      <c r="N1597" t="n">
        <v>208.53</v>
      </c>
      <c r="O1597" t="n">
        <v>79.61</v>
      </c>
      <c r="P1597" t="n">
        <v>1042.65</v>
      </c>
    </row>
    <row r="1598">
      <c r="A1598" t="n">
        <v>64956</v>
      </c>
      <c r="B1598" t="n">
        <v>122</v>
      </c>
      <c r="C1598" t="inlineStr">
        <is>
          <t>Arcos</t>
        </is>
      </c>
      <c r="D1598" s="551" t="n">
        <v>46023</v>
      </c>
      <c r="E1598" t="n">
        <v>21047</v>
      </c>
      <c r="F1598" t="inlineStr">
        <is>
          <t>AZEITE EXTRA VIRGEM GALLO 2L</t>
        </is>
      </c>
      <c r="G1598" t="n">
        <v>1999</v>
      </c>
      <c r="H1598" t="n">
        <v>8</v>
      </c>
      <c r="I1598" t="inlineStr">
        <is>
          <t>GALAO</t>
        </is>
      </c>
      <c r="J1598" t="inlineStr">
        <is>
          <t>ALIMENTOS</t>
        </is>
      </c>
      <c r="K1598" t="inlineStr">
        <is>
          <t>12/2025</t>
        </is>
      </c>
      <c r="L1598" t="n">
        <v>123.02</v>
      </c>
      <c r="M1598" s="551" t="n">
        <v>46009</v>
      </c>
      <c r="N1598" t="n">
        <v>123</v>
      </c>
      <c r="O1598" t="n">
        <v>123</v>
      </c>
      <c r="P1598" t="n">
        <v>984.16</v>
      </c>
    </row>
    <row r="1599">
      <c r="A1599" t="n">
        <v>65131</v>
      </c>
      <c r="B1599" t="n">
        <v>122</v>
      </c>
      <c r="C1599" t="inlineStr">
        <is>
          <t>Arcos</t>
        </is>
      </c>
      <c r="D1599" s="551" t="n">
        <v>46023</v>
      </c>
      <c r="E1599" t="n">
        <v>18208</v>
      </c>
      <c r="F1599" t="inlineStr">
        <is>
          <t>VERMOUTH CARPANO BIANCO 1L</t>
        </is>
      </c>
      <c r="G1599" t="n">
        <v>3418</v>
      </c>
      <c r="H1599" t="n">
        <v>12</v>
      </c>
      <c r="I1599" t="inlineStr">
        <is>
          <t>GR</t>
        </is>
      </c>
      <c r="J1599" t="inlineStr">
        <is>
          <t>BEBIDAS</t>
        </is>
      </c>
      <c r="K1599" t="inlineStr">
        <is>
          <t>12/2025</t>
        </is>
      </c>
      <c r="L1599" t="n">
        <v>81.64</v>
      </c>
      <c r="M1599" s="551" t="n">
        <v>46000</v>
      </c>
      <c r="N1599" t="n">
        <v>81.64</v>
      </c>
      <c r="O1599" t="n">
        <v>81.64</v>
      </c>
      <c r="P1599" t="n">
        <v>979.6799999999999</v>
      </c>
    </row>
    <row r="1600">
      <c r="A1600" t="n">
        <v>65008</v>
      </c>
      <c r="B1600" t="n">
        <v>122</v>
      </c>
      <c r="C1600" t="inlineStr">
        <is>
          <t>Arcos</t>
        </is>
      </c>
      <c r="D1600" s="551" t="n">
        <v>46023</v>
      </c>
      <c r="E1600" t="n">
        <v>20887</v>
      </c>
      <c r="F1600" t="inlineStr">
        <is>
          <t>MEL PURO FLORA NECTAR C/1KG</t>
        </is>
      </c>
      <c r="G1600" t="n">
        <v>2040</v>
      </c>
      <c r="H1600" t="n">
        <v>28</v>
      </c>
      <c r="I1600" t="inlineStr">
        <is>
          <t>PT</t>
        </is>
      </c>
      <c r="J1600" t="inlineStr">
        <is>
          <t>ALIMENTOS</t>
        </is>
      </c>
      <c r="K1600" t="inlineStr">
        <is>
          <t>12/2025</t>
        </is>
      </c>
      <c r="L1600" t="n">
        <v>34.13</v>
      </c>
      <c r="M1600" s="551" t="n">
        <v>46001</v>
      </c>
      <c r="N1600" t="n">
        <v>34</v>
      </c>
      <c r="O1600" t="n">
        <v>34</v>
      </c>
      <c r="P1600" t="n">
        <v>955.64</v>
      </c>
    </row>
    <row r="1601">
      <c r="A1601" t="n">
        <v>65006</v>
      </c>
      <c r="B1601" t="n">
        <v>122</v>
      </c>
      <c r="C1601" t="inlineStr">
        <is>
          <t>Arcos</t>
        </is>
      </c>
      <c r="D1601" s="551" t="n">
        <v>46023</v>
      </c>
      <c r="E1601" t="n">
        <v>20117</v>
      </c>
      <c r="F1601" t="inlineStr">
        <is>
          <t>MASSA FOLHADA AROSA 1KG UN</t>
        </is>
      </c>
      <c r="G1601" t="n">
        <v>2291</v>
      </c>
      <c r="H1601" t="n">
        <v>24</v>
      </c>
      <c r="I1601" t="inlineStr">
        <is>
          <t>UN</t>
        </is>
      </c>
      <c r="J1601" t="inlineStr">
        <is>
          <t>ALIMENTOS</t>
        </is>
      </c>
      <c r="K1601" t="inlineStr">
        <is>
          <t>12/2025</t>
        </is>
      </c>
      <c r="L1601" t="n">
        <v>38.8</v>
      </c>
      <c r="M1601" s="551" t="n">
        <v>46001</v>
      </c>
      <c r="N1601" t="n">
        <v>38.8</v>
      </c>
      <c r="O1601" t="n">
        <v>40.7</v>
      </c>
      <c r="P1601" t="n">
        <v>931.2</v>
      </c>
    </row>
    <row r="1602">
      <c r="A1602" t="n">
        <v>65158</v>
      </c>
      <c r="B1602" t="n">
        <v>122</v>
      </c>
      <c r="C1602" t="inlineStr">
        <is>
          <t>Arcos</t>
        </is>
      </c>
      <c r="D1602" s="551" t="n">
        <v>46023</v>
      </c>
      <c r="E1602" t="n">
        <v>18114</v>
      </c>
      <c r="F1602" t="inlineStr">
        <is>
          <t>WHISKY JOHNNIE WALKER GOLD LABEL RESERVE 750ML</t>
        </is>
      </c>
      <c r="G1602" t="n">
        <v>3498</v>
      </c>
      <c r="H1602" t="n">
        <v>3.51</v>
      </c>
      <c r="I1602" t="inlineStr">
        <is>
          <t>GR</t>
        </is>
      </c>
      <c r="J1602" t="inlineStr">
        <is>
          <t>BEBIDAS</t>
        </is>
      </c>
      <c r="K1602" t="inlineStr">
        <is>
          <t>12/2025</t>
        </is>
      </c>
      <c r="L1602" t="n">
        <v>0</v>
      </c>
      <c r="M1602" s="551" t="n">
        <v>45615</v>
      </c>
      <c r="N1602" t="n">
        <v>259.83</v>
      </c>
      <c r="O1602" t="n">
        <v>271.2</v>
      </c>
      <c r="P1602" t="n">
        <v>912</v>
      </c>
    </row>
    <row r="1603">
      <c r="A1603" t="n">
        <v>65072</v>
      </c>
      <c r="B1603" t="n">
        <v>122</v>
      </c>
      <c r="C1603" t="inlineStr">
        <is>
          <t>Arcos</t>
        </is>
      </c>
      <c r="D1603" s="551" t="n">
        <v>46023</v>
      </c>
      <c r="E1603" t="n">
        <v>25562</v>
      </c>
      <c r="F1603" t="inlineStr">
        <is>
          <t>CERVEJA CORONA CERO SUNBREW LONG NECK 330ML C/24</t>
        </is>
      </c>
      <c r="G1603" t="n">
        <v>6169</v>
      </c>
      <c r="H1603" t="n">
        <v>6</v>
      </c>
      <c r="I1603" t="inlineStr">
        <is>
          <t>PC</t>
        </is>
      </c>
      <c r="J1603" t="inlineStr">
        <is>
          <t>BEBIDAS</t>
        </is>
      </c>
      <c r="K1603" t="inlineStr">
        <is>
          <t>12/2025</t>
        </is>
      </c>
      <c r="L1603" t="n">
        <v>0</v>
      </c>
      <c r="N1603" t="n">
        <v>0</v>
      </c>
      <c r="O1603" t="n">
        <v>146.8</v>
      </c>
      <c r="P1603" t="n">
        <v>880.8</v>
      </c>
    </row>
    <row r="1604">
      <c r="A1604" t="n">
        <v>65210</v>
      </c>
      <c r="B1604" t="n">
        <v>122</v>
      </c>
      <c r="C1604" t="inlineStr">
        <is>
          <t>Arcos</t>
        </is>
      </c>
      <c r="D1604" s="551" t="n">
        <v>46023</v>
      </c>
      <c r="E1604" t="n">
        <v>17722</v>
      </c>
      <c r="F1604" t="inlineStr">
        <is>
          <t>VINHO TINTO FORTIFICADO SANDEMAN PORTO TAWNY 750ML</t>
        </is>
      </c>
      <c r="G1604" t="n">
        <v>3817</v>
      </c>
      <c r="H1604" t="n">
        <v>6</v>
      </c>
      <c r="I1604" t="inlineStr">
        <is>
          <t>GR</t>
        </is>
      </c>
      <c r="J1604" t="inlineStr">
        <is>
          <t>BEBIDAS</t>
        </is>
      </c>
      <c r="K1604" t="inlineStr">
        <is>
          <t>12/2025</t>
        </is>
      </c>
      <c r="L1604" t="n">
        <v>0</v>
      </c>
      <c r="M1604" s="551" t="n">
        <v>45391</v>
      </c>
      <c r="N1604" t="n">
        <v>146.17</v>
      </c>
      <c r="O1604" t="n">
        <v>171.8</v>
      </c>
      <c r="P1604" t="n">
        <v>877.02</v>
      </c>
    </row>
    <row r="1605">
      <c r="A1605" t="n">
        <v>65073</v>
      </c>
      <c r="B1605" t="n">
        <v>122</v>
      </c>
      <c r="C1605" t="inlineStr">
        <is>
          <t>Arcos</t>
        </is>
      </c>
      <c r="D1605" s="551" t="n">
        <v>46023</v>
      </c>
      <c r="E1605" t="n">
        <v>18562</v>
      </c>
      <c r="F1605" t="inlineStr">
        <is>
          <t>CERVEJA HEINEKEN ZERO LONG NECK 330ML C/24</t>
        </is>
      </c>
      <c r="G1605" t="n">
        <v>3120</v>
      </c>
      <c r="H1605" t="n">
        <v>6</v>
      </c>
      <c r="I1605" t="inlineStr">
        <is>
          <t>PC</t>
        </is>
      </c>
      <c r="J1605" t="inlineStr">
        <is>
          <t>BEBIDAS</t>
        </is>
      </c>
      <c r="K1605" t="inlineStr">
        <is>
          <t>12/2025</t>
        </is>
      </c>
      <c r="L1605" t="n">
        <v>0</v>
      </c>
      <c r="N1605" t="n">
        <v>0</v>
      </c>
      <c r="O1605" t="n">
        <v>170.16</v>
      </c>
      <c r="P1605" t="n">
        <v>876.96</v>
      </c>
    </row>
    <row r="1606">
      <c r="A1606" t="n">
        <v>65169</v>
      </c>
      <c r="B1606" t="n">
        <v>122</v>
      </c>
      <c r="C1606" t="inlineStr">
        <is>
          <t>Arcos</t>
        </is>
      </c>
      <c r="D1606" s="551" t="n">
        <v>46023</v>
      </c>
      <c r="E1606" t="n">
        <v>27406</v>
      </c>
      <c r="F1606" t="inlineStr">
        <is>
          <t>CAFE JOSELINA C/2KG</t>
        </is>
      </c>
      <c r="G1606" t="n">
        <v>7409</v>
      </c>
      <c r="H1606" t="n">
        <v>4</v>
      </c>
      <c r="I1606" t="inlineStr">
        <is>
          <t>KG</t>
        </is>
      </c>
      <c r="J1606" t="inlineStr">
        <is>
          <t>BEBIDAS</t>
        </is>
      </c>
      <c r="K1606" t="inlineStr">
        <is>
          <t>12/2025</t>
        </is>
      </c>
      <c r="L1606" t="n">
        <v>219</v>
      </c>
      <c r="M1606" s="551" t="n">
        <v>45994</v>
      </c>
      <c r="N1606" t="n">
        <v>219</v>
      </c>
      <c r="O1606" t="n">
        <v>219</v>
      </c>
      <c r="P1606" t="n">
        <v>876</v>
      </c>
    </row>
    <row r="1607">
      <c r="A1607" t="n">
        <v>65077</v>
      </c>
      <c r="B1607" t="n">
        <v>122</v>
      </c>
      <c r="C1607" t="inlineStr">
        <is>
          <t>Arcos</t>
        </is>
      </c>
      <c r="D1607" s="551" t="n">
        <v>46023</v>
      </c>
      <c r="E1607" t="n">
        <v>18550</v>
      </c>
      <c r="F1607" t="inlineStr">
        <is>
          <t>APERITIVO ANGOSTURA 200ML</t>
        </is>
      </c>
      <c r="G1607" t="n">
        <v>3130</v>
      </c>
      <c r="H1607" t="n">
        <v>5.36</v>
      </c>
      <c r="I1607" t="inlineStr">
        <is>
          <t>GR</t>
        </is>
      </c>
      <c r="J1607" t="inlineStr">
        <is>
          <t>BEBIDAS</t>
        </is>
      </c>
      <c r="K1607" t="inlineStr">
        <is>
          <t>12/2025</t>
        </is>
      </c>
      <c r="L1607" t="n">
        <v>0</v>
      </c>
      <c r="M1607" s="551" t="n">
        <v>45985</v>
      </c>
      <c r="N1607" t="n">
        <v>162</v>
      </c>
      <c r="O1607" t="n">
        <v>378.4</v>
      </c>
      <c r="P1607" t="n">
        <v>868.3200000000001</v>
      </c>
    </row>
    <row r="1608">
      <c r="A1608" t="n">
        <v>65060</v>
      </c>
      <c r="B1608" t="n">
        <v>122</v>
      </c>
      <c r="C1608" t="inlineStr">
        <is>
          <t>Arcos</t>
        </is>
      </c>
      <c r="D1608" s="551" t="n">
        <v>46023</v>
      </c>
      <c r="E1608" t="n">
        <v>28384</v>
      </c>
      <c r="F1608" t="inlineStr">
        <is>
          <t xml:space="preserve">PÃO PDC FORMA LEVAIN 750GR </t>
        </is>
      </c>
      <c r="G1608" t="n">
        <v>8348</v>
      </c>
      <c r="H1608" t="n">
        <v>35</v>
      </c>
      <c r="I1608" t="inlineStr">
        <is>
          <t>UN</t>
        </is>
      </c>
      <c r="J1608" t="inlineStr">
        <is>
          <t>ALIMENTOS</t>
        </is>
      </c>
      <c r="K1608" t="inlineStr">
        <is>
          <t>12/2025</t>
        </is>
      </c>
      <c r="L1608" t="n">
        <v>24.15</v>
      </c>
      <c r="M1608" s="551" t="n">
        <v>46021</v>
      </c>
      <c r="N1608" t="n">
        <v>24.15</v>
      </c>
      <c r="O1608" t="n">
        <v>24.15</v>
      </c>
      <c r="P1608" t="n">
        <v>845.25</v>
      </c>
    </row>
    <row r="1609">
      <c r="A1609" t="n">
        <v>65037</v>
      </c>
      <c r="B1609" t="n">
        <v>122</v>
      </c>
      <c r="C1609" t="inlineStr">
        <is>
          <t>Arcos</t>
        </is>
      </c>
      <c r="D1609" s="551" t="n">
        <v>46023</v>
      </c>
      <c r="E1609" t="n">
        <v>24805</v>
      </c>
      <c r="F1609" t="inlineStr">
        <is>
          <t>ACIDO PECTINA CITRICA ALLIMENTARI C/500G</t>
        </is>
      </c>
      <c r="G1609" t="n">
        <v>5768</v>
      </c>
      <c r="H1609" t="n">
        <v>2.5</v>
      </c>
      <c r="I1609" t="inlineStr">
        <is>
          <t>PC</t>
        </is>
      </c>
      <c r="J1609" t="inlineStr">
        <is>
          <t>ALIMENTOS</t>
        </is>
      </c>
      <c r="K1609" t="inlineStr">
        <is>
          <t>12/2025</t>
        </is>
      </c>
      <c r="L1609" t="n">
        <v>0</v>
      </c>
      <c r="M1609" s="551" t="n">
        <v>45394</v>
      </c>
      <c r="N1609" t="n">
        <v>334.8</v>
      </c>
      <c r="O1609" t="n">
        <v>165</v>
      </c>
      <c r="P1609" t="n">
        <v>837</v>
      </c>
    </row>
    <row r="1610">
      <c r="A1610" t="n">
        <v>65177</v>
      </c>
      <c r="B1610" t="n">
        <v>122</v>
      </c>
      <c r="C1610" t="inlineStr">
        <is>
          <t>Arcos</t>
        </is>
      </c>
      <c r="D1610" s="551" t="n">
        <v>46023</v>
      </c>
      <c r="E1610" t="n">
        <v>17895</v>
      </c>
      <c r="F1610" t="inlineStr">
        <is>
          <t>PEPSI COLA LATA 350ML C/12</t>
        </is>
      </c>
      <c r="G1610" t="n">
        <v>3665</v>
      </c>
      <c r="H1610" t="n">
        <v>29.25</v>
      </c>
      <c r="I1610" t="inlineStr">
        <is>
          <t>PC</t>
        </is>
      </c>
      <c r="J1610" t="inlineStr">
        <is>
          <t>BEBIDAS</t>
        </is>
      </c>
      <c r="K1610" t="inlineStr">
        <is>
          <t>12/2025</t>
        </is>
      </c>
      <c r="L1610" t="n">
        <v>0</v>
      </c>
      <c r="M1610" s="551" t="n">
        <v>45922</v>
      </c>
      <c r="N1610" t="n">
        <v>28.32</v>
      </c>
      <c r="O1610" t="n">
        <v>23.24</v>
      </c>
      <c r="P1610" t="n">
        <v>828.36</v>
      </c>
    </row>
    <row r="1611">
      <c r="A1611" t="n">
        <v>64971</v>
      </c>
      <c r="B1611" t="n">
        <v>122</v>
      </c>
      <c r="C1611" t="inlineStr">
        <is>
          <t>Arcos</t>
        </is>
      </c>
      <c r="D1611" s="551" t="n">
        <v>46023</v>
      </c>
      <c r="E1611" t="n">
        <v>20941</v>
      </c>
      <c r="F1611" t="inlineStr">
        <is>
          <t>CHOCOLATE EM GOTAS MEIO AMARGO SICAO C/2,05KG</t>
        </is>
      </c>
      <c r="G1611" t="n">
        <v>2031</v>
      </c>
      <c r="H1611" t="n">
        <v>4</v>
      </c>
      <c r="I1611" t="inlineStr">
        <is>
          <t>PC</t>
        </is>
      </c>
      <c r="J1611" t="inlineStr">
        <is>
          <t>ALIMENTOS</t>
        </is>
      </c>
      <c r="K1611" t="inlineStr">
        <is>
          <t>12/2025</t>
        </is>
      </c>
      <c r="L1611" t="n">
        <v>205.77</v>
      </c>
      <c r="M1611" s="551" t="n">
        <v>46001</v>
      </c>
      <c r="N1611" t="n">
        <v>210.47</v>
      </c>
      <c r="O1611" t="n">
        <v>248.9</v>
      </c>
      <c r="P1611" t="n">
        <v>823.08</v>
      </c>
    </row>
    <row r="1612">
      <c r="A1612" t="n">
        <v>65061</v>
      </c>
      <c r="B1612" t="n">
        <v>122</v>
      </c>
      <c r="C1612" t="inlineStr">
        <is>
          <t>Arcos</t>
        </is>
      </c>
      <c r="D1612" s="551" t="n">
        <v>46023</v>
      </c>
      <c r="E1612" t="n">
        <v>22721</v>
      </c>
      <c r="F1612" t="inlineStr">
        <is>
          <t>BACON MANTA KG</t>
        </is>
      </c>
      <c r="G1612" t="n">
        <v>3033</v>
      </c>
      <c r="H1612" t="n">
        <v>29.2</v>
      </c>
      <c r="I1612" t="inlineStr">
        <is>
          <t>KG</t>
        </is>
      </c>
      <c r="J1612" t="inlineStr">
        <is>
          <t>ALIMENTOS</t>
        </is>
      </c>
      <c r="K1612" t="inlineStr">
        <is>
          <t>12/2025</t>
        </is>
      </c>
      <c r="L1612" t="n">
        <v>28.1</v>
      </c>
      <c r="M1612" s="551" t="n">
        <v>46010</v>
      </c>
      <c r="N1612" t="n">
        <v>28.3</v>
      </c>
      <c r="O1612" t="n">
        <v>28.3</v>
      </c>
      <c r="P1612" t="n">
        <v>820.52</v>
      </c>
    </row>
    <row r="1613">
      <c r="A1613" t="n">
        <v>65105</v>
      </c>
      <c r="B1613" t="n">
        <v>122</v>
      </c>
      <c r="C1613" t="inlineStr">
        <is>
          <t>Arcos</t>
        </is>
      </c>
      <c r="D1613" s="551" t="n">
        <v>46023</v>
      </c>
      <c r="E1613" t="n">
        <v>25033</v>
      </c>
      <c r="F1613" t="inlineStr">
        <is>
          <t>LICOR AMARO MONTENEGRO 750ML</t>
        </is>
      </c>
      <c r="G1613" t="n">
        <v>5873</v>
      </c>
      <c r="H1613" t="n">
        <v>4</v>
      </c>
      <c r="I1613" t="inlineStr">
        <is>
          <t>UN</t>
        </is>
      </c>
      <c r="J1613" t="inlineStr">
        <is>
          <t>BEBIDAS</t>
        </is>
      </c>
      <c r="K1613" t="inlineStr">
        <is>
          <t>12/2025</t>
        </is>
      </c>
      <c r="L1613" t="n">
        <v>0</v>
      </c>
      <c r="M1613" s="551" t="n">
        <v>45754</v>
      </c>
      <c r="N1613" t="n">
        <v>204.23</v>
      </c>
      <c r="O1613" t="n">
        <v>204.19</v>
      </c>
      <c r="P1613" t="n">
        <v>816.92</v>
      </c>
    </row>
    <row r="1614">
      <c r="A1614" t="n">
        <v>64948</v>
      </c>
      <c r="B1614" t="n">
        <v>122</v>
      </c>
      <c r="C1614" t="inlineStr">
        <is>
          <t>Arcos</t>
        </is>
      </c>
      <c r="D1614" s="551" t="n">
        <v>46023</v>
      </c>
      <c r="E1614" t="n">
        <v>20715</v>
      </c>
      <c r="F1614" t="inlineStr">
        <is>
          <t>AMARENA FABBRI FRUTO C/3,2KG</t>
        </is>
      </c>
      <c r="G1614" t="n">
        <v>2098</v>
      </c>
      <c r="H1614" t="n">
        <v>2</v>
      </c>
      <c r="I1614" t="inlineStr">
        <is>
          <t>LT</t>
        </is>
      </c>
      <c r="J1614" t="inlineStr">
        <is>
          <t>ALIMENTOS</t>
        </is>
      </c>
      <c r="K1614" t="inlineStr">
        <is>
          <t>12/2025</t>
        </is>
      </c>
      <c r="L1614" t="n">
        <v>404.32</v>
      </c>
      <c r="M1614" s="551" t="n">
        <v>46010</v>
      </c>
      <c r="N1614" t="n">
        <v>404.32</v>
      </c>
      <c r="O1614" t="n">
        <v>404.32</v>
      </c>
      <c r="P1614" t="n">
        <v>808.64</v>
      </c>
    </row>
    <row r="1615">
      <c r="A1615" t="n">
        <v>64949</v>
      </c>
      <c r="B1615" t="n">
        <v>122</v>
      </c>
      <c r="C1615" t="inlineStr">
        <is>
          <t>Arcos</t>
        </is>
      </c>
      <c r="D1615" s="551" t="n">
        <v>46023</v>
      </c>
      <c r="E1615" t="n">
        <v>24039</v>
      </c>
      <c r="F1615" t="inlineStr">
        <is>
          <t>AMENDOA INTEIRA CRUA SEM CASCA 1KG</t>
        </is>
      </c>
      <c r="G1615" t="n">
        <v>2048</v>
      </c>
      <c r="H1615" t="n">
        <v>11</v>
      </c>
      <c r="I1615" t="inlineStr">
        <is>
          <t>KG</t>
        </is>
      </c>
      <c r="J1615" t="inlineStr">
        <is>
          <t>ALIMENTOS</t>
        </is>
      </c>
      <c r="K1615" t="inlineStr">
        <is>
          <t>12/2025</t>
        </is>
      </c>
      <c r="L1615" t="n">
        <v>69.90000000000001</v>
      </c>
      <c r="M1615" s="551" t="n">
        <v>46001</v>
      </c>
      <c r="N1615" t="n">
        <v>69.90000000000001</v>
      </c>
      <c r="O1615" t="n">
        <v>69.90000000000001</v>
      </c>
      <c r="P1615" t="n">
        <v>768.9</v>
      </c>
    </row>
    <row r="1616">
      <c r="A1616" t="n">
        <v>65133</v>
      </c>
      <c r="B1616" t="n">
        <v>122</v>
      </c>
      <c r="C1616" t="inlineStr">
        <is>
          <t>Arcos</t>
        </is>
      </c>
      <c r="D1616" s="551" t="n">
        <v>46023</v>
      </c>
      <c r="E1616" t="n">
        <v>18219</v>
      </c>
      <c r="F1616" t="inlineStr">
        <is>
          <t>VERMOUTH CARPANO PUNT E MES 1L</t>
        </is>
      </c>
      <c r="G1616" t="n">
        <v>3409</v>
      </c>
      <c r="H1616" t="n">
        <v>8</v>
      </c>
      <c r="I1616" t="inlineStr">
        <is>
          <t>GR</t>
        </is>
      </c>
      <c r="J1616" t="inlineStr">
        <is>
          <t>BEBIDAS</t>
        </is>
      </c>
      <c r="K1616" t="inlineStr">
        <is>
          <t>12/2025</t>
        </is>
      </c>
      <c r="L1616" t="n">
        <v>0</v>
      </c>
      <c r="M1616" s="551" t="n">
        <v>45916</v>
      </c>
      <c r="N1616" t="n">
        <v>96</v>
      </c>
      <c r="O1616" t="n">
        <v>86.5</v>
      </c>
      <c r="P1616" t="n">
        <v>768</v>
      </c>
    </row>
    <row r="1617">
      <c r="A1617" t="n">
        <v>64957</v>
      </c>
      <c r="B1617" t="n">
        <v>122</v>
      </c>
      <c r="C1617" t="inlineStr">
        <is>
          <t>Arcos</t>
        </is>
      </c>
      <c r="D1617" s="551" t="n">
        <v>46023</v>
      </c>
      <c r="E1617" t="n">
        <v>27438</v>
      </c>
      <c r="F1617" t="inlineStr">
        <is>
          <t>AZEITONA GR LA PASTINA VERDE INTEIRA  370GR</t>
        </is>
      </c>
      <c r="G1617" t="n">
        <v>7438</v>
      </c>
      <c r="H1617" t="n">
        <v>30</v>
      </c>
      <c r="I1617" t="inlineStr">
        <is>
          <t>UN</t>
        </is>
      </c>
      <c r="J1617" t="inlineStr">
        <is>
          <t>ALIMENTOS</t>
        </is>
      </c>
      <c r="K1617" t="inlineStr">
        <is>
          <t>12/2025</t>
        </is>
      </c>
      <c r="L1617" t="n">
        <v>0</v>
      </c>
      <c r="M1617" s="551" t="n">
        <v>45965</v>
      </c>
      <c r="N1617" t="n">
        <v>25.43</v>
      </c>
      <c r="O1617" t="n">
        <v>25.43</v>
      </c>
      <c r="P1617" t="n">
        <v>762.9</v>
      </c>
    </row>
    <row r="1618">
      <c r="A1618" t="n">
        <v>65165</v>
      </c>
      <c r="B1618" t="n">
        <v>122</v>
      </c>
      <c r="C1618" t="inlineStr">
        <is>
          <t>Arcos</t>
        </is>
      </c>
      <c r="D1618" s="551" t="n">
        <v>46023</v>
      </c>
      <c r="E1618" t="n">
        <v>18051</v>
      </c>
      <c r="F1618" t="inlineStr">
        <is>
          <t>CHAMPAGNE VEUVE CLICQUOT ROSE BRUT 750ML</t>
        </is>
      </c>
      <c r="G1618" t="n">
        <v>3552</v>
      </c>
      <c r="H1618" t="n">
        <v>2</v>
      </c>
      <c r="I1618" t="inlineStr">
        <is>
          <t>GR</t>
        </is>
      </c>
      <c r="J1618" t="inlineStr">
        <is>
          <t>BEBIDAS</t>
        </is>
      </c>
      <c r="K1618" t="inlineStr">
        <is>
          <t>12/2025</t>
        </is>
      </c>
      <c r="L1618" t="n">
        <v>0</v>
      </c>
      <c r="M1618" s="551" t="n">
        <v>45902</v>
      </c>
      <c r="N1618" t="n">
        <v>375</v>
      </c>
      <c r="O1618" t="n">
        <v>447.2</v>
      </c>
      <c r="P1618" t="n">
        <v>750</v>
      </c>
    </row>
    <row r="1619">
      <c r="A1619" t="n">
        <v>65132</v>
      </c>
      <c r="B1619" t="n">
        <v>122</v>
      </c>
      <c r="C1619" t="inlineStr">
        <is>
          <t>Arcos</t>
        </is>
      </c>
      <c r="D1619" s="551" t="n">
        <v>46023</v>
      </c>
      <c r="E1619" t="n">
        <v>18220</v>
      </c>
      <c r="F1619" t="inlineStr">
        <is>
          <t>VERMOUTH CARPANO CLASSICO ROSSO ITALIANO 1L</t>
        </is>
      </c>
      <c r="G1619" t="n">
        <v>3408</v>
      </c>
      <c r="H1619" t="n">
        <v>8</v>
      </c>
      <c r="I1619" t="inlineStr">
        <is>
          <t>GR</t>
        </is>
      </c>
      <c r="J1619" t="inlineStr">
        <is>
          <t>BEBIDAS</t>
        </is>
      </c>
      <c r="K1619" t="inlineStr">
        <is>
          <t>12/2025</t>
        </is>
      </c>
      <c r="L1619" t="n">
        <v>0</v>
      </c>
      <c r="M1619" s="551" t="n">
        <v>45986</v>
      </c>
      <c r="N1619" t="n">
        <v>85.5</v>
      </c>
      <c r="O1619" t="n">
        <v>71.31999999999999</v>
      </c>
      <c r="P1619" t="n">
        <v>684</v>
      </c>
    </row>
    <row r="1620">
      <c r="A1620" t="n">
        <v>65137</v>
      </c>
      <c r="B1620" t="n">
        <v>122</v>
      </c>
      <c r="C1620" t="inlineStr">
        <is>
          <t>Arcos</t>
        </is>
      </c>
      <c r="D1620" s="551" t="n">
        <v>46023</v>
      </c>
      <c r="E1620" t="n">
        <v>18211</v>
      </c>
      <c r="F1620" t="inlineStr">
        <is>
          <t>VERMOUTH MARTINI RISERVA RUBINO 750ML</t>
        </is>
      </c>
      <c r="G1620" t="n">
        <v>3416</v>
      </c>
      <c r="H1620" t="n">
        <v>6</v>
      </c>
      <c r="I1620" t="inlineStr">
        <is>
          <t>GR</t>
        </is>
      </c>
      <c r="J1620" t="inlineStr">
        <is>
          <t>BEBIDAS</t>
        </is>
      </c>
      <c r="K1620" t="inlineStr">
        <is>
          <t>12/2025</t>
        </is>
      </c>
      <c r="L1620" t="n">
        <v>0</v>
      </c>
      <c r="N1620" t="n">
        <v>0</v>
      </c>
      <c r="O1620" t="n">
        <v>112.48</v>
      </c>
      <c r="P1620" t="n">
        <v>668.74</v>
      </c>
    </row>
    <row r="1621">
      <c r="A1621" t="n">
        <v>65044</v>
      </c>
      <c r="B1621" t="n">
        <v>122</v>
      </c>
      <c r="C1621" t="inlineStr">
        <is>
          <t>Arcos</t>
        </is>
      </c>
      <c r="D1621" s="551" t="n">
        <v>46023</v>
      </c>
      <c r="E1621" t="n">
        <v>19356</v>
      </c>
      <c r="F1621" t="inlineStr">
        <is>
          <t>QUEIJO COALHO QUATA KG</t>
        </is>
      </c>
      <c r="G1621" t="n">
        <v>2768</v>
      </c>
      <c r="H1621" t="n">
        <v>12</v>
      </c>
      <c r="I1621" t="inlineStr">
        <is>
          <t>KG</t>
        </is>
      </c>
      <c r="J1621" t="inlineStr">
        <is>
          <t>ALIMENTOS</t>
        </is>
      </c>
      <c r="K1621" t="inlineStr">
        <is>
          <t>12/2025</t>
        </is>
      </c>
      <c r="L1621" t="n">
        <v>55.5</v>
      </c>
      <c r="M1621" s="551" t="n">
        <v>46008</v>
      </c>
      <c r="N1621" t="n">
        <v>55.5</v>
      </c>
      <c r="O1621" t="n">
        <v>55.5</v>
      </c>
      <c r="P1621" t="n">
        <v>666</v>
      </c>
    </row>
    <row r="1622">
      <c r="A1622" t="n">
        <v>65039</v>
      </c>
      <c r="B1622" t="n">
        <v>122</v>
      </c>
      <c r="C1622" t="inlineStr">
        <is>
          <t>Arcos</t>
        </is>
      </c>
      <c r="D1622" s="551" t="n">
        <v>46023</v>
      </c>
      <c r="E1622" t="n">
        <v>25184</v>
      </c>
      <c r="F1622" t="inlineStr">
        <is>
          <t>TUCUPI PRETO BAG KG</t>
        </is>
      </c>
      <c r="G1622" t="n">
        <v>5937</v>
      </c>
      <c r="H1622" t="n">
        <v>3</v>
      </c>
      <c r="I1622" t="inlineStr">
        <is>
          <t>KG</t>
        </is>
      </c>
      <c r="J1622" t="inlineStr">
        <is>
          <t>ALIMENTOS</t>
        </is>
      </c>
      <c r="K1622" t="inlineStr">
        <is>
          <t>12/2025</t>
        </is>
      </c>
      <c r="L1622" t="n">
        <v>0</v>
      </c>
      <c r="M1622" s="551" t="n">
        <v>45944</v>
      </c>
      <c r="N1622" t="n">
        <v>219.9</v>
      </c>
      <c r="O1622" t="n">
        <v>219.9</v>
      </c>
      <c r="P1622" t="n">
        <v>659.7</v>
      </c>
    </row>
    <row r="1623">
      <c r="A1623" t="n">
        <v>65206</v>
      </c>
      <c r="B1623" t="n">
        <v>122</v>
      </c>
      <c r="C1623" t="inlineStr">
        <is>
          <t>Arcos</t>
        </is>
      </c>
      <c r="D1623" s="551" t="n">
        <v>46023</v>
      </c>
      <c r="E1623" t="n">
        <v>17594</v>
      </c>
      <c r="F1623" t="inlineStr">
        <is>
          <t>VINHO TINTO LE JAJA DE JAU DE SYRAH 750ML FRANCA</t>
        </is>
      </c>
      <c r="G1623" t="n">
        <v>3932</v>
      </c>
      <c r="H1623" t="n">
        <v>10</v>
      </c>
      <c r="I1623" t="inlineStr">
        <is>
          <t>GR</t>
        </is>
      </c>
      <c r="J1623" t="inlineStr">
        <is>
          <t>BEBIDAS</t>
        </is>
      </c>
      <c r="K1623" t="inlineStr">
        <is>
          <t>12/2025</t>
        </is>
      </c>
      <c r="L1623" t="n">
        <v>65</v>
      </c>
      <c r="M1623" s="551" t="n">
        <v>46006</v>
      </c>
      <c r="N1623" t="n">
        <v>65</v>
      </c>
      <c r="O1623" t="n">
        <v>65</v>
      </c>
      <c r="P1623" t="n">
        <v>650</v>
      </c>
    </row>
    <row r="1624">
      <c r="A1624" t="n">
        <v>65159</v>
      </c>
      <c r="B1624" t="n">
        <v>122</v>
      </c>
      <c r="C1624" t="inlineStr">
        <is>
          <t>Arcos</t>
        </is>
      </c>
      <c r="D1624" s="551" t="n">
        <v>46023</v>
      </c>
      <c r="E1624" t="n">
        <v>18113</v>
      </c>
      <c r="F1624" t="inlineStr">
        <is>
          <t>WHISKY JOHNNIE WALKER GREEN LABEL 750ML</t>
        </is>
      </c>
      <c r="G1624" t="n">
        <v>3499</v>
      </c>
      <c r="H1624" t="n">
        <v>1.54</v>
      </c>
      <c r="I1624" t="inlineStr">
        <is>
          <t>GR</t>
        </is>
      </c>
      <c r="J1624" t="inlineStr">
        <is>
          <t>BEBIDAS</t>
        </is>
      </c>
      <c r="K1624" t="inlineStr">
        <is>
          <t>12/2025</t>
        </is>
      </c>
      <c r="L1624" t="n">
        <v>0</v>
      </c>
      <c r="N1624" t="n">
        <v>0</v>
      </c>
      <c r="O1624" t="n">
        <v>456.72</v>
      </c>
      <c r="P1624" t="n">
        <v>649.91</v>
      </c>
    </row>
    <row r="1625">
      <c r="A1625" t="n">
        <v>65052</v>
      </c>
      <c r="B1625" t="n">
        <v>122</v>
      </c>
      <c r="C1625" t="inlineStr">
        <is>
          <t>Arcos</t>
        </is>
      </c>
      <c r="D1625" s="551" t="n">
        <v>46023</v>
      </c>
      <c r="E1625" t="n">
        <v>26336</v>
      </c>
      <c r="F1625" t="inlineStr">
        <is>
          <t>⁠EMPANADA CEBOLA E QUEIJO</t>
        </is>
      </c>
      <c r="G1625" t="n">
        <v>6685</v>
      </c>
      <c r="H1625" t="n">
        <v>105</v>
      </c>
      <c r="I1625" t="inlineStr">
        <is>
          <t>UN</t>
        </is>
      </c>
      <c r="J1625" t="inlineStr">
        <is>
          <t>ALIMENTOS</t>
        </is>
      </c>
      <c r="K1625" t="inlineStr">
        <is>
          <t>12/2025</t>
        </is>
      </c>
      <c r="L1625" t="n">
        <v>6</v>
      </c>
      <c r="M1625" s="551" t="n">
        <v>46008</v>
      </c>
      <c r="N1625" t="n">
        <v>6</v>
      </c>
      <c r="O1625" t="n">
        <v>6</v>
      </c>
      <c r="P1625" t="n">
        <v>630</v>
      </c>
    </row>
    <row r="1626">
      <c r="A1626" t="n">
        <v>65083</v>
      </c>
      <c r="B1626" t="n">
        <v>122</v>
      </c>
      <c r="C1626" t="inlineStr">
        <is>
          <t>Arcos</t>
        </is>
      </c>
      <c r="D1626" s="551" t="n">
        <v>46023</v>
      </c>
      <c r="E1626" t="n">
        <v>18540</v>
      </c>
      <c r="F1626" t="inlineStr">
        <is>
          <t>APERITIVO FERNET BRANCA FRATELLI 750ML</t>
        </is>
      </c>
      <c r="G1626" t="n">
        <v>3138</v>
      </c>
      <c r="H1626" t="n">
        <v>6.12</v>
      </c>
      <c r="I1626" t="inlineStr">
        <is>
          <t>GR</t>
        </is>
      </c>
      <c r="J1626" t="inlineStr">
        <is>
          <t>BEBIDAS</t>
        </is>
      </c>
      <c r="K1626" t="inlineStr">
        <is>
          <t>12/2025</t>
        </is>
      </c>
      <c r="L1626" t="n">
        <v>0</v>
      </c>
      <c r="M1626" s="551" t="n">
        <v>45978</v>
      </c>
      <c r="N1626" t="n">
        <v>102</v>
      </c>
      <c r="O1626" t="n">
        <v>95.27</v>
      </c>
      <c r="P1626" t="n">
        <v>624.24</v>
      </c>
    </row>
    <row r="1627">
      <c r="A1627" t="n">
        <v>65070</v>
      </c>
      <c r="B1627" t="n">
        <v>122</v>
      </c>
      <c r="C1627" t="inlineStr">
        <is>
          <t>Arcos</t>
        </is>
      </c>
      <c r="D1627" s="551" t="n">
        <v>46023</v>
      </c>
      <c r="E1627" t="n">
        <v>18832</v>
      </c>
      <c r="F1627" t="inlineStr">
        <is>
          <t>PATINHO MOIDO KG</t>
        </is>
      </c>
      <c r="G1627" t="n">
        <v>2950</v>
      </c>
      <c r="H1627" t="n">
        <v>15</v>
      </c>
      <c r="I1627" t="inlineStr">
        <is>
          <t>KG</t>
        </is>
      </c>
      <c r="J1627" t="inlineStr">
        <is>
          <t>ALIMENTOS</t>
        </is>
      </c>
      <c r="K1627" t="inlineStr">
        <is>
          <t>12/2025</t>
        </is>
      </c>
      <c r="L1627" t="n">
        <v>40.72</v>
      </c>
      <c r="M1627" s="551" t="n">
        <v>46013</v>
      </c>
      <c r="N1627" t="n">
        <v>39.9</v>
      </c>
      <c r="O1627" t="n">
        <v>41.9</v>
      </c>
      <c r="P1627" t="n">
        <v>610.8</v>
      </c>
    </row>
    <row r="1628">
      <c r="A1628" t="n">
        <v>65160</v>
      </c>
      <c r="B1628" t="n">
        <v>122</v>
      </c>
      <c r="C1628" t="inlineStr">
        <is>
          <t>Arcos</t>
        </is>
      </c>
      <c r="D1628" s="551" t="n">
        <v>46023</v>
      </c>
      <c r="E1628" t="n">
        <v>18104</v>
      </c>
      <c r="F1628" t="inlineStr">
        <is>
          <t>WHISKY MACALLAN TRIPLE CASK 12 ANOS 700ML</t>
        </is>
      </c>
      <c r="G1628" t="n">
        <v>3507</v>
      </c>
      <c r="H1628" t="n">
        <v>1</v>
      </c>
      <c r="I1628" t="inlineStr">
        <is>
          <t>GR</t>
        </is>
      </c>
      <c r="J1628" t="inlineStr">
        <is>
          <t>BEBIDAS</t>
        </is>
      </c>
      <c r="K1628" t="inlineStr">
        <is>
          <t>12/2025</t>
        </is>
      </c>
      <c r="L1628" t="n">
        <v>0</v>
      </c>
      <c r="M1628" s="551" t="n">
        <v>45985</v>
      </c>
      <c r="N1628" t="n">
        <v>610</v>
      </c>
      <c r="O1628" t="n">
        <v>610</v>
      </c>
      <c r="P1628" t="n">
        <v>610</v>
      </c>
    </row>
    <row r="1629">
      <c r="A1629" t="n">
        <v>65053</v>
      </c>
      <c r="B1629" t="n">
        <v>122</v>
      </c>
      <c r="C1629" t="inlineStr">
        <is>
          <t>Arcos</t>
        </is>
      </c>
      <c r="D1629" s="551" t="n">
        <v>46023</v>
      </c>
      <c r="E1629" t="n">
        <v>19125</v>
      </c>
      <c r="F1629" t="inlineStr">
        <is>
          <t>MINI BURGER BRIOCHE PINCEL CAIXA C/180 UN 15 PACOTES X 12 UN COD 142</t>
        </is>
      </c>
      <c r="G1629" t="n">
        <v>2843</v>
      </c>
      <c r="H1629" t="n">
        <v>2.93</v>
      </c>
      <c r="I1629" t="inlineStr">
        <is>
          <t>CX</t>
        </is>
      </c>
      <c r="J1629" t="inlineStr">
        <is>
          <t>ALIMENTOS</t>
        </is>
      </c>
      <c r="K1629" t="inlineStr">
        <is>
          <t>12/2025</t>
        </is>
      </c>
      <c r="L1629" t="n">
        <v>206.28</v>
      </c>
      <c r="M1629" s="551" t="n">
        <v>46007</v>
      </c>
      <c r="N1629" t="n">
        <v>206.28</v>
      </c>
      <c r="O1629" t="n">
        <v>206.28</v>
      </c>
      <c r="P1629" t="n">
        <v>604.4</v>
      </c>
    </row>
    <row r="1630">
      <c r="A1630" t="n">
        <v>65153</v>
      </c>
      <c r="B1630" t="n">
        <v>122</v>
      </c>
      <c r="C1630" t="inlineStr">
        <is>
          <t>Arcos</t>
        </is>
      </c>
      <c r="D1630" s="551" t="n">
        <v>46023</v>
      </c>
      <c r="E1630" t="n">
        <v>18129</v>
      </c>
      <c r="F1630" t="inlineStr">
        <is>
          <t>WHISKY JACK DANIELS 1L</t>
        </is>
      </c>
      <c r="G1630" t="n">
        <v>3486</v>
      </c>
      <c r="H1630" t="n">
        <v>5.1</v>
      </c>
      <c r="I1630" t="inlineStr">
        <is>
          <t>GR</t>
        </is>
      </c>
      <c r="J1630" t="inlineStr">
        <is>
          <t>BEBIDAS</t>
        </is>
      </c>
      <c r="K1630" t="inlineStr">
        <is>
          <t>12/2025</t>
        </is>
      </c>
      <c r="L1630" t="n">
        <v>117</v>
      </c>
      <c r="M1630" s="551" t="n">
        <v>45993</v>
      </c>
      <c r="N1630" t="n">
        <v>117</v>
      </c>
      <c r="O1630" t="n">
        <v>116</v>
      </c>
      <c r="P1630" t="n">
        <v>596.7</v>
      </c>
    </row>
    <row r="1631">
      <c r="A1631" t="n">
        <v>65121</v>
      </c>
      <c r="B1631" t="n">
        <v>122</v>
      </c>
      <c r="C1631" t="inlineStr">
        <is>
          <t>Arcos</t>
        </is>
      </c>
      <c r="D1631" s="551" t="n">
        <v>46023</v>
      </c>
      <c r="E1631" t="n">
        <v>18268</v>
      </c>
      <c r="F1631" t="inlineStr">
        <is>
          <t>RUM HAVANA CLUB 3 ANOS 750ML</t>
        </is>
      </c>
      <c r="G1631" t="n">
        <v>3362</v>
      </c>
      <c r="H1631" t="n">
        <v>9.130000000000001</v>
      </c>
      <c r="I1631" t="inlineStr">
        <is>
          <t>GR</t>
        </is>
      </c>
      <c r="J1631" t="inlineStr">
        <is>
          <t>BEBIDAS</t>
        </is>
      </c>
      <c r="K1631" t="inlineStr">
        <is>
          <t>12/2025</t>
        </is>
      </c>
      <c r="L1631" t="n">
        <v>0</v>
      </c>
      <c r="M1631" s="551" t="n">
        <v>45978</v>
      </c>
      <c r="N1631" t="n">
        <v>63.08</v>
      </c>
      <c r="O1631" t="n">
        <v>63.08</v>
      </c>
      <c r="P1631" t="n">
        <v>575.92</v>
      </c>
    </row>
    <row r="1632">
      <c r="A1632" t="n">
        <v>65085</v>
      </c>
      <c r="B1632" t="n">
        <v>122</v>
      </c>
      <c r="C1632" t="inlineStr">
        <is>
          <t>Arcos</t>
        </is>
      </c>
      <c r="D1632" s="551" t="n">
        <v>46023</v>
      </c>
      <c r="E1632" t="n">
        <v>26560</v>
      </c>
      <c r="F1632" t="inlineStr">
        <is>
          <t>CACHACA FAMIGERADA AMENDOIM 750ML</t>
        </is>
      </c>
      <c r="G1632" t="n">
        <v>6788</v>
      </c>
      <c r="H1632" t="n">
        <v>20.81</v>
      </c>
      <c r="I1632" t="inlineStr">
        <is>
          <t>GR</t>
        </is>
      </c>
      <c r="J1632" t="inlineStr">
        <is>
          <t>BEBIDAS</t>
        </is>
      </c>
      <c r="K1632" t="inlineStr">
        <is>
          <t>12/2025</t>
        </is>
      </c>
      <c r="L1632" t="n">
        <v>27.5</v>
      </c>
      <c r="M1632" s="551" t="n">
        <v>46000</v>
      </c>
      <c r="N1632" t="n">
        <v>27.5</v>
      </c>
      <c r="O1632" t="n">
        <v>27.5</v>
      </c>
      <c r="P1632" t="n">
        <v>572.28</v>
      </c>
    </row>
    <row r="1633">
      <c r="A1633" t="n">
        <v>65127</v>
      </c>
      <c r="B1633" t="n">
        <v>122</v>
      </c>
      <c r="C1633" t="inlineStr">
        <is>
          <t>Arcos</t>
        </is>
      </c>
      <c r="D1633" s="551" t="n">
        <v>46023</v>
      </c>
      <c r="E1633" t="n">
        <v>18237</v>
      </c>
      <c r="F1633" t="inlineStr">
        <is>
          <t>TEQUILA HERRADURA REPOSADO 750ML</t>
        </is>
      </c>
      <c r="G1633" t="n">
        <v>3391</v>
      </c>
      <c r="H1633" t="n">
        <v>2.46</v>
      </c>
      <c r="I1633" t="inlineStr">
        <is>
          <t>GR</t>
        </is>
      </c>
      <c r="J1633" t="inlineStr">
        <is>
          <t>BEBIDAS</t>
        </is>
      </c>
      <c r="K1633" t="inlineStr">
        <is>
          <t>12/2025</t>
        </is>
      </c>
      <c r="L1633" t="n">
        <v>0</v>
      </c>
      <c r="M1633" s="551" t="n">
        <v>45569</v>
      </c>
      <c r="N1633" t="n">
        <v>228.98</v>
      </c>
      <c r="O1633" t="n">
        <v>228.98</v>
      </c>
      <c r="P1633" t="n">
        <v>563.29</v>
      </c>
    </row>
    <row r="1634">
      <c r="A1634" t="n">
        <v>65111</v>
      </c>
      <c r="B1634" t="n">
        <v>122</v>
      </c>
      <c r="C1634" t="inlineStr">
        <is>
          <t>Arcos</t>
        </is>
      </c>
      <c r="D1634" s="551" t="n">
        <v>46023</v>
      </c>
      <c r="E1634" t="n">
        <v>18310</v>
      </c>
      <c r="F1634" t="inlineStr">
        <is>
          <t>LICOR GRAND MARNIER CORDON ROUGE 700ML</t>
        </is>
      </c>
      <c r="G1634" t="n">
        <v>3323</v>
      </c>
      <c r="H1634" t="n">
        <v>3</v>
      </c>
      <c r="I1634" t="inlineStr">
        <is>
          <t>UN</t>
        </is>
      </c>
      <c r="J1634" t="inlineStr">
        <is>
          <t>BEBIDAS</t>
        </is>
      </c>
      <c r="K1634" t="inlineStr">
        <is>
          <t>12/2025</t>
        </is>
      </c>
      <c r="L1634" t="n">
        <v>0</v>
      </c>
      <c r="N1634" t="n">
        <v>0</v>
      </c>
      <c r="O1634" t="n">
        <v>0</v>
      </c>
      <c r="P1634" t="n">
        <v>562.36</v>
      </c>
    </row>
    <row r="1635">
      <c r="A1635" t="n">
        <v>65207</v>
      </c>
      <c r="B1635" t="n">
        <v>122</v>
      </c>
      <c r="C1635" t="inlineStr">
        <is>
          <t>Arcos</t>
        </is>
      </c>
      <c r="D1635" s="551" t="n">
        <v>46023</v>
      </c>
      <c r="E1635" t="n">
        <v>18003</v>
      </c>
      <c r="F1635" t="inlineStr">
        <is>
          <t>AGUA TONICA PRATA 269ML C/24</t>
        </is>
      </c>
      <c r="G1635" t="n">
        <v>3593</v>
      </c>
      <c r="H1635" t="n">
        <v>6.67</v>
      </c>
      <c r="I1635" t="inlineStr">
        <is>
          <t>PC</t>
        </is>
      </c>
      <c r="J1635" t="inlineStr">
        <is>
          <t>BEBIDAS</t>
        </is>
      </c>
      <c r="K1635" t="inlineStr">
        <is>
          <t>12/2025</t>
        </is>
      </c>
      <c r="L1635" t="n">
        <v>0</v>
      </c>
      <c r="M1635" s="551" t="n">
        <v>45974</v>
      </c>
      <c r="N1635" t="n">
        <v>84.23999999999999</v>
      </c>
      <c r="O1635" t="n">
        <v>3.51</v>
      </c>
      <c r="P1635" t="n">
        <v>561.88</v>
      </c>
    </row>
    <row r="1636">
      <c r="A1636" t="n">
        <v>65055</v>
      </c>
      <c r="B1636" t="n">
        <v>122</v>
      </c>
      <c r="C1636" t="inlineStr">
        <is>
          <t>Arcos</t>
        </is>
      </c>
      <c r="D1636" s="551" t="n">
        <v>46023</v>
      </c>
      <c r="E1636" t="n">
        <v>21372</v>
      </c>
      <c r="F1636" t="inlineStr">
        <is>
          <t>PAO BRIOCHE FORME C/ TAMPA UN</t>
        </is>
      </c>
      <c r="G1636" t="n">
        <v>2827</v>
      </c>
      <c r="H1636" t="n">
        <v>18</v>
      </c>
      <c r="I1636" t="inlineStr">
        <is>
          <t>UN</t>
        </is>
      </c>
      <c r="J1636" t="inlineStr">
        <is>
          <t>ALIMENTOS</t>
        </is>
      </c>
      <c r="K1636" t="inlineStr">
        <is>
          <t>12/2025</t>
        </is>
      </c>
      <c r="L1636" t="n">
        <v>31</v>
      </c>
      <c r="M1636" s="551" t="n">
        <v>46021</v>
      </c>
      <c r="N1636" t="n">
        <v>31</v>
      </c>
      <c r="O1636" t="n">
        <v>31</v>
      </c>
      <c r="P1636" t="n">
        <v>558</v>
      </c>
    </row>
    <row r="1637">
      <c r="A1637" t="n">
        <v>65134</v>
      </c>
      <c r="B1637" t="n">
        <v>122</v>
      </c>
      <c r="C1637" t="inlineStr">
        <is>
          <t>Arcos</t>
        </is>
      </c>
      <c r="D1637" s="551" t="n">
        <v>46023</v>
      </c>
      <c r="E1637" t="n">
        <v>18218</v>
      </c>
      <c r="F1637" t="inlineStr">
        <is>
          <t>VERMOUTH CINZANO ROSSO ARGENTINO 1L</t>
        </is>
      </c>
      <c r="G1637" t="n">
        <v>3410</v>
      </c>
      <c r="H1637" t="n">
        <v>22</v>
      </c>
      <c r="I1637" t="inlineStr">
        <is>
          <t>GR</t>
        </is>
      </c>
      <c r="J1637" t="inlineStr">
        <is>
          <t>BEBIDAS</t>
        </is>
      </c>
      <c r="K1637" t="inlineStr">
        <is>
          <t>12/2025</t>
        </is>
      </c>
      <c r="L1637" t="n">
        <v>0</v>
      </c>
      <c r="M1637" s="551" t="n">
        <v>45985</v>
      </c>
      <c r="N1637" t="n">
        <v>24.64</v>
      </c>
      <c r="O1637" t="n">
        <v>28.3</v>
      </c>
      <c r="P1637" t="n">
        <v>542.08</v>
      </c>
    </row>
    <row r="1638">
      <c r="A1638" t="n">
        <v>65128</v>
      </c>
      <c r="B1638" t="n">
        <v>122</v>
      </c>
      <c r="C1638" t="inlineStr">
        <is>
          <t>Arcos</t>
        </is>
      </c>
      <c r="D1638" s="551" t="n">
        <v>46023</v>
      </c>
      <c r="E1638" t="n">
        <v>18235</v>
      </c>
      <c r="F1638" t="inlineStr">
        <is>
          <t>TEQUILA JOSE CUERVO 1800 REPOSADO 750ML</t>
        </is>
      </c>
      <c r="G1638" t="n">
        <v>3393</v>
      </c>
      <c r="H1638" t="n">
        <v>3.32</v>
      </c>
      <c r="I1638" t="inlineStr">
        <is>
          <t>UN</t>
        </is>
      </c>
      <c r="J1638" t="inlineStr">
        <is>
          <t>BEBIDAS</t>
        </is>
      </c>
      <c r="K1638" t="inlineStr">
        <is>
          <t>12/2025</t>
        </is>
      </c>
      <c r="L1638" t="n">
        <v>0</v>
      </c>
      <c r="N1638" t="n">
        <v>0</v>
      </c>
      <c r="O1638" t="n">
        <v>0</v>
      </c>
      <c r="P1638" t="n">
        <v>531.1</v>
      </c>
    </row>
    <row r="1639">
      <c r="A1639" t="n">
        <v>65108</v>
      </c>
      <c r="B1639" t="n">
        <v>122</v>
      </c>
      <c r="C1639" t="inlineStr">
        <is>
          <t>Arcos</t>
        </is>
      </c>
      <c r="D1639" s="551" t="n">
        <v>46023</v>
      </c>
      <c r="E1639" t="n">
        <v>25533</v>
      </c>
      <c r="F1639" t="inlineStr">
        <is>
          <t>LICOR DE JENIPAPO FAMIGERADA 750ML</t>
        </is>
      </c>
      <c r="G1639" t="n">
        <v>6156</v>
      </c>
      <c r="H1639" t="n">
        <v>7</v>
      </c>
      <c r="I1639" t="inlineStr">
        <is>
          <t>GR</t>
        </is>
      </c>
      <c r="J1639" t="inlineStr">
        <is>
          <t>BEBIDAS</t>
        </is>
      </c>
      <c r="K1639" t="inlineStr">
        <is>
          <t>12/2025</t>
        </is>
      </c>
      <c r="L1639" t="n">
        <v>0</v>
      </c>
      <c r="M1639" s="551" t="n">
        <v>45680</v>
      </c>
      <c r="N1639" t="n">
        <v>75</v>
      </c>
      <c r="O1639" t="n">
        <v>75</v>
      </c>
      <c r="P1639" t="n">
        <v>525</v>
      </c>
    </row>
    <row r="1640">
      <c r="A1640" t="n">
        <v>65103</v>
      </c>
      <c r="B1640" t="n">
        <v>122</v>
      </c>
      <c r="C1640" t="inlineStr">
        <is>
          <t>Arcos</t>
        </is>
      </c>
      <c r="D1640" s="551" t="n">
        <v>46023</v>
      </c>
      <c r="E1640" t="n">
        <v>18348</v>
      </c>
      <c r="F1640" t="inlineStr">
        <is>
          <t>GIN XORIGUER DE MENORCA 700ML</t>
        </is>
      </c>
      <c r="G1640" t="n">
        <v>3287</v>
      </c>
      <c r="H1640" t="n">
        <v>2</v>
      </c>
      <c r="I1640" t="inlineStr">
        <is>
          <t>UN</t>
        </is>
      </c>
      <c r="J1640" t="inlineStr">
        <is>
          <t>BEBIDAS</t>
        </is>
      </c>
      <c r="K1640" t="inlineStr">
        <is>
          <t>12/2025</t>
        </is>
      </c>
      <c r="L1640" t="n">
        <v>0</v>
      </c>
      <c r="N1640" t="n">
        <v>0</v>
      </c>
      <c r="O1640" t="n">
        <v>0</v>
      </c>
      <c r="P1640" t="n">
        <v>520.53</v>
      </c>
    </row>
    <row r="1641">
      <c r="A1641" t="n">
        <v>64933</v>
      </c>
      <c r="B1641" t="n">
        <v>122</v>
      </c>
      <c r="C1641" t="inlineStr">
        <is>
          <t>Arcos</t>
        </is>
      </c>
      <c r="D1641" s="551" t="n">
        <v>46023</v>
      </c>
      <c r="E1641" t="n">
        <v>24986</v>
      </c>
      <c r="F1641" t="inlineStr">
        <is>
          <t>SORVETE DE MARACUJA ARTE GELATE C/3,8KG</t>
        </is>
      </c>
      <c r="G1641" t="n">
        <v>5852</v>
      </c>
      <c r="H1641" t="n">
        <v>3</v>
      </c>
      <c r="I1641" t="inlineStr">
        <is>
          <t>PT</t>
        </is>
      </c>
      <c r="J1641" t="inlineStr">
        <is>
          <t>ALIMENTOS</t>
        </is>
      </c>
      <c r="K1641" t="inlineStr">
        <is>
          <t>12/2025</t>
        </is>
      </c>
      <c r="L1641" t="n">
        <v>171.6</v>
      </c>
      <c r="M1641" s="551" t="n">
        <v>46009</v>
      </c>
      <c r="N1641" t="n">
        <v>171.6</v>
      </c>
      <c r="O1641" t="n">
        <v>171.6</v>
      </c>
      <c r="P1641" t="n">
        <v>514.8</v>
      </c>
    </row>
    <row r="1642">
      <c r="A1642" t="n">
        <v>65090</v>
      </c>
      <c r="B1642" t="n">
        <v>122</v>
      </c>
      <c r="C1642" t="inlineStr">
        <is>
          <t>Arcos</t>
        </is>
      </c>
      <c r="D1642" s="551" t="n">
        <v>46023</v>
      </c>
      <c r="E1642" t="n">
        <v>18382</v>
      </c>
      <c r="F1642" t="inlineStr">
        <is>
          <t>CONHAQUE BRANDY OSBORNE 700ML</t>
        </is>
      </c>
      <c r="G1642" t="n">
        <v>3257</v>
      </c>
      <c r="H1642" t="n">
        <v>7.17</v>
      </c>
      <c r="I1642" t="inlineStr">
        <is>
          <t>GR</t>
        </is>
      </c>
      <c r="J1642" t="inlineStr">
        <is>
          <t>BEBIDAS</t>
        </is>
      </c>
      <c r="K1642" t="inlineStr">
        <is>
          <t>12/2025</t>
        </is>
      </c>
      <c r="L1642" t="n">
        <v>71.73999999999999</v>
      </c>
      <c r="M1642" s="551" t="n">
        <v>46003</v>
      </c>
      <c r="N1642" t="n">
        <v>69</v>
      </c>
      <c r="O1642" t="n">
        <v>69</v>
      </c>
      <c r="P1642" t="n">
        <v>514.38</v>
      </c>
    </row>
    <row r="1643">
      <c r="A1643" t="n">
        <v>65081</v>
      </c>
      <c r="B1643" t="n">
        <v>122</v>
      </c>
      <c r="C1643" t="inlineStr">
        <is>
          <t>Arcos</t>
        </is>
      </c>
      <c r="D1643" s="551" t="n">
        <v>46023</v>
      </c>
      <c r="E1643" t="n">
        <v>18545</v>
      </c>
      <c r="F1643" t="inlineStr">
        <is>
          <t>APERITIVO CAMPARI 998ML</t>
        </is>
      </c>
      <c r="G1643" t="n">
        <v>3134</v>
      </c>
      <c r="H1643" t="n">
        <v>11.44</v>
      </c>
      <c r="I1643" t="inlineStr">
        <is>
          <t>GR</t>
        </is>
      </c>
      <c r="J1643" t="inlineStr">
        <is>
          <t>BEBIDAS</t>
        </is>
      </c>
      <c r="K1643" t="inlineStr">
        <is>
          <t>12/2025</t>
        </is>
      </c>
      <c r="L1643" t="n">
        <v>0</v>
      </c>
      <c r="M1643" s="551" t="n">
        <v>45985</v>
      </c>
      <c r="N1643" t="n">
        <v>44.5</v>
      </c>
      <c r="O1643" t="n">
        <v>49.2</v>
      </c>
      <c r="P1643" t="n">
        <v>509.08</v>
      </c>
    </row>
    <row r="1644">
      <c r="A1644" t="n">
        <v>65197</v>
      </c>
      <c r="B1644" t="n">
        <v>122</v>
      </c>
      <c r="C1644" t="inlineStr">
        <is>
          <t>Arcos</t>
        </is>
      </c>
      <c r="D1644" s="551" t="n">
        <v>46023</v>
      </c>
      <c r="E1644" t="n">
        <v>20349</v>
      </c>
      <c r="F1644" t="inlineStr">
        <is>
          <t>POLENTA PRE COZIDA DIVELLA 500G</t>
        </is>
      </c>
      <c r="G1644" t="n">
        <v>2205</v>
      </c>
      <c r="H1644" t="n">
        <v>39</v>
      </c>
      <c r="I1644" t="inlineStr">
        <is>
          <t>PC</t>
        </is>
      </c>
      <c r="J1644" t="inlineStr">
        <is>
          <t>ALIMENTOS</t>
        </is>
      </c>
      <c r="K1644" t="inlineStr">
        <is>
          <t>12/2025</t>
        </is>
      </c>
      <c r="L1644" t="n">
        <v>12.9</v>
      </c>
      <c r="M1644" s="551" t="n">
        <v>45995</v>
      </c>
      <c r="N1644" t="n">
        <v>12.9</v>
      </c>
      <c r="O1644" t="n">
        <v>12.8</v>
      </c>
      <c r="P1644" t="n">
        <v>503.1</v>
      </c>
    </row>
    <row r="1645">
      <c r="A1645" t="n">
        <v>65183</v>
      </c>
      <c r="B1645" t="n">
        <v>122</v>
      </c>
      <c r="C1645" t="inlineStr">
        <is>
          <t>Arcos</t>
        </is>
      </c>
      <c r="D1645" s="551" t="n">
        <v>46023</v>
      </c>
      <c r="E1645" t="n">
        <v>25451</v>
      </c>
      <c r="F1645" t="inlineStr">
        <is>
          <t>VINHO BRANCO JEREZ VALDESPINO EL CANDADO PX 750ML UN</t>
        </is>
      </c>
      <c r="G1645" t="n">
        <v>6116</v>
      </c>
      <c r="H1645" t="n">
        <v>2</v>
      </c>
      <c r="I1645" t="inlineStr">
        <is>
          <t>UN</t>
        </is>
      </c>
      <c r="J1645" t="inlineStr">
        <is>
          <t>BEBIDAS</t>
        </is>
      </c>
      <c r="K1645" t="inlineStr">
        <is>
          <t>12/2025</t>
        </is>
      </c>
      <c r="L1645" t="n">
        <v>0</v>
      </c>
      <c r="M1645" s="551" t="n">
        <v>45594</v>
      </c>
      <c r="N1645" t="n">
        <v>250</v>
      </c>
      <c r="O1645" t="n">
        <v>250</v>
      </c>
      <c r="P1645" t="n">
        <v>500</v>
      </c>
    </row>
    <row r="1646">
      <c r="A1646" t="n">
        <v>65209</v>
      </c>
      <c r="B1646" t="n">
        <v>122</v>
      </c>
      <c r="C1646" t="inlineStr">
        <is>
          <t>Arcos</t>
        </is>
      </c>
      <c r="D1646" s="551" t="n">
        <v>46023</v>
      </c>
      <c r="E1646" t="n">
        <v>17778</v>
      </c>
      <c r="F1646" t="inlineStr">
        <is>
          <t>VINHO BRANCO JEREZ FORTIF REAL TESOURO FINO 750ML</t>
        </is>
      </c>
      <c r="G1646" t="n">
        <v>3765</v>
      </c>
      <c r="H1646" t="n">
        <v>5</v>
      </c>
      <c r="I1646" t="inlineStr">
        <is>
          <t>GR</t>
        </is>
      </c>
      <c r="J1646" t="inlineStr">
        <is>
          <t>BEBIDAS</t>
        </is>
      </c>
      <c r="K1646" t="inlineStr">
        <is>
          <t>12/2025</t>
        </is>
      </c>
      <c r="L1646" t="n">
        <v>0</v>
      </c>
      <c r="M1646" s="551" t="n">
        <v>45978</v>
      </c>
      <c r="N1646" t="n">
        <v>95.55</v>
      </c>
      <c r="O1646" t="n">
        <v>95.55</v>
      </c>
      <c r="P1646" t="n">
        <v>477.75</v>
      </c>
    </row>
    <row r="1647">
      <c r="A1647" t="n">
        <v>65187</v>
      </c>
      <c r="B1647" t="n">
        <v>122</v>
      </c>
      <c r="C1647" t="inlineStr">
        <is>
          <t>Arcos</t>
        </is>
      </c>
      <c r="D1647" s="551" t="n">
        <v>46023</v>
      </c>
      <c r="E1647" t="n">
        <v>17753</v>
      </c>
      <c r="F1647" t="inlineStr">
        <is>
          <t>VINHO DO PORTO BRANCO SANDEMAN 750ML</t>
        </is>
      </c>
      <c r="G1647" t="n">
        <v>3789</v>
      </c>
      <c r="H1647" t="n">
        <v>3</v>
      </c>
      <c r="I1647" t="inlineStr">
        <is>
          <t>GR</t>
        </is>
      </c>
      <c r="J1647" t="inlineStr">
        <is>
          <t>BEBIDAS</t>
        </is>
      </c>
      <c r="K1647" t="inlineStr">
        <is>
          <t>12/2025</t>
        </is>
      </c>
      <c r="L1647" t="n">
        <v>0</v>
      </c>
      <c r="N1647" t="n">
        <v>0</v>
      </c>
      <c r="O1647" t="n">
        <v>145.6</v>
      </c>
      <c r="P1647" t="n">
        <v>436.8</v>
      </c>
    </row>
    <row r="1648">
      <c r="A1648" t="n">
        <v>65116</v>
      </c>
      <c r="B1648" t="n">
        <v>122</v>
      </c>
      <c r="C1648" t="inlineStr">
        <is>
          <t>Arcos</t>
        </is>
      </c>
      <c r="D1648" s="551" t="n">
        <v>46023</v>
      </c>
      <c r="E1648" t="n">
        <v>18296</v>
      </c>
      <c r="F1648" t="inlineStr">
        <is>
          <t>LICOR SAN BASILE TRIPLE SEC 700ML</t>
        </is>
      </c>
      <c r="G1648" t="n">
        <v>3333</v>
      </c>
      <c r="H1648" t="n">
        <v>4.84</v>
      </c>
      <c r="I1648" t="inlineStr">
        <is>
          <t>GR</t>
        </is>
      </c>
      <c r="J1648" t="inlineStr">
        <is>
          <t>BEBIDAS</t>
        </is>
      </c>
      <c r="K1648" t="inlineStr">
        <is>
          <t>12/2025</t>
        </is>
      </c>
      <c r="L1648" t="n">
        <v>0</v>
      </c>
      <c r="M1648" s="551" t="n">
        <v>45979</v>
      </c>
      <c r="N1648" t="n">
        <v>90.08</v>
      </c>
      <c r="O1648" t="n">
        <v>90.08</v>
      </c>
      <c r="P1648" t="n">
        <v>435.99</v>
      </c>
    </row>
    <row r="1649">
      <c r="A1649" t="n">
        <v>64934</v>
      </c>
      <c r="B1649" t="n">
        <v>122</v>
      </c>
      <c r="C1649" t="inlineStr">
        <is>
          <t>Arcos</t>
        </is>
      </c>
      <c r="D1649" s="551" t="n">
        <v>46023</v>
      </c>
      <c r="E1649" t="n">
        <v>21159</v>
      </c>
      <c r="F1649" t="inlineStr">
        <is>
          <t>SORVETE DE NATA ARTE GELATI C/3,8KG</t>
        </is>
      </c>
      <c r="G1649" t="n">
        <v>1946</v>
      </c>
      <c r="H1649" t="n">
        <v>3</v>
      </c>
      <c r="I1649" t="inlineStr">
        <is>
          <t>PT</t>
        </is>
      </c>
      <c r="J1649" t="inlineStr">
        <is>
          <t>ALIMENTOS</t>
        </is>
      </c>
      <c r="K1649" t="inlineStr">
        <is>
          <t>12/2025</t>
        </is>
      </c>
      <c r="L1649" t="n">
        <v>144.4</v>
      </c>
      <c r="M1649" s="551" t="n">
        <v>45995</v>
      </c>
      <c r="N1649" t="n">
        <v>144.4</v>
      </c>
      <c r="O1649" t="n">
        <v>144.4</v>
      </c>
      <c r="P1649" t="n">
        <v>433.2</v>
      </c>
    </row>
    <row r="1650">
      <c r="A1650" t="n">
        <v>64970</v>
      </c>
      <c r="B1650" t="n">
        <v>122</v>
      </c>
      <c r="C1650" t="inlineStr">
        <is>
          <t>Arcos</t>
        </is>
      </c>
      <c r="D1650" s="551" t="n">
        <v>46023</v>
      </c>
      <c r="E1650" t="n">
        <v>26187</v>
      </c>
      <c r="F1650" t="inlineStr">
        <is>
          <t>CHOCOLATE BRANCO EM GOTAS SICAO</t>
        </is>
      </c>
      <c r="G1650" t="n">
        <v>2033</v>
      </c>
      <c r="H1650" t="n">
        <v>2</v>
      </c>
      <c r="I1650" t="inlineStr">
        <is>
          <t>PT</t>
        </is>
      </c>
      <c r="J1650" t="inlineStr">
        <is>
          <t>ALIMENTOS</t>
        </is>
      </c>
      <c r="K1650" t="inlineStr">
        <is>
          <t>12/2025</t>
        </is>
      </c>
      <c r="L1650" t="n">
        <v>214.82</v>
      </c>
      <c r="M1650" s="551" t="n">
        <v>46001</v>
      </c>
      <c r="N1650" t="n">
        <v>214.82</v>
      </c>
      <c r="O1650" t="n">
        <v>222.41</v>
      </c>
      <c r="P1650" t="n">
        <v>429.64</v>
      </c>
    </row>
    <row r="1651">
      <c r="A1651" t="n">
        <v>65173</v>
      </c>
      <c r="B1651" t="n">
        <v>122</v>
      </c>
      <c r="C1651" t="inlineStr">
        <is>
          <t>Arcos</t>
        </is>
      </c>
      <c r="D1651" s="551" t="n">
        <v>46023</v>
      </c>
      <c r="E1651" t="n">
        <v>18003</v>
      </c>
      <c r="F1651" t="inlineStr">
        <is>
          <t>AGUA TONICA PRATA 269ML C/24</t>
        </is>
      </c>
      <c r="G1651" t="n">
        <v>3593</v>
      </c>
      <c r="H1651" t="n">
        <v>5.04</v>
      </c>
      <c r="I1651" t="inlineStr">
        <is>
          <t>PC</t>
        </is>
      </c>
      <c r="J1651" t="inlineStr">
        <is>
          <t>BEBIDAS</t>
        </is>
      </c>
      <c r="K1651" t="inlineStr">
        <is>
          <t>12/2025</t>
        </is>
      </c>
      <c r="L1651" t="n">
        <v>0</v>
      </c>
      <c r="M1651" s="551" t="n">
        <v>45974</v>
      </c>
      <c r="N1651" t="n">
        <v>84.23999999999999</v>
      </c>
      <c r="O1651" t="n">
        <v>3.51</v>
      </c>
      <c r="P1651" t="n">
        <v>424.57</v>
      </c>
    </row>
    <row r="1652">
      <c r="A1652" t="n">
        <v>65112</v>
      </c>
      <c r="B1652" t="n">
        <v>122</v>
      </c>
      <c r="C1652" t="inlineStr">
        <is>
          <t>Arcos</t>
        </is>
      </c>
      <c r="D1652" s="551" t="n">
        <v>46023</v>
      </c>
      <c r="E1652" t="n">
        <v>18284</v>
      </c>
      <c r="F1652" t="inlineStr">
        <is>
          <t>LICOR JEAN DE DIJON CREME DE CASSIS 700ML</t>
        </is>
      </c>
      <c r="G1652" t="n">
        <v>3344</v>
      </c>
      <c r="H1652" t="n">
        <v>4</v>
      </c>
      <c r="I1652" t="inlineStr">
        <is>
          <t>GR</t>
        </is>
      </c>
      <c r="J1652" t="inlineStr">
        <is>
          <t>BEBIDAS</t>
        </is>
      </c>
      <c r="K1652" t="inlineStr">
        <is>
          <t>12/2025</t>
        </is>
      </c>
      <c r="L1652" t="n">
        <v>0</v>
      </c>
      <c r="M1652" s="551" t="n">
        <v>45952</v>
      </c>
      <c r="N1652" t="n">
        <v>104.9</v>
      </c>
      <c r="O1652" t="n">
        <v>104.9</v>
      </c>
      <c r="P1652" t="n">
        <v>419.6</v>
      </c>
    </row>
    <row r="1653">
      <c r="A1653" t="n">
        <v>65000</v>
      </c>
      <c r="B1653" t="n">
        <v>122</v>
      </c>
      <c r="C1653" t="inlineStr">
        <is>
          <t>Arcos</t>
        </is>
      </c>
      <c r="D1653" s="551" t="n">
        <v>46023</v>
      </c>
      <c r="E1653" t="n">
        <v>25478</v>
      </c>
      <c r="F1653" t="inlineStr">
        <is>
          <t xml:space="preserve">LEITE INTEGRAL LEITISSIMO 1L </t>
        </is>
      </c>
      <c r="G1653" t="n">
        <v>6129</v>
      </c>
      <c r="H1653" t="n">
        <v>52</v>
      </c>
      <c r="I1653" t="inlineStr">
        <is>
          <t>UN</t>
        </is>
      </c>
      <c r="J1653" t="inlineStr">
        <is>
          <t>ALIMENTOS</t>
        </is>
      </c>
      <c r="K1653" t="inlineStr">
        <is>
          <t>12/2025</t>
        </is>
      </c>
      <c r="L1653" t="n">
        <v>7.95</v>
      </c>
      <c r="M1653" s="551" t="n">
        <v>46007</v>
      </c>
      <c r="N1653" t="n">
        <v>7.95</v>
      </c>
      <c r="O1653" t="n">
        <v>7.95</v>
      </c>
      <c r="P1653" t="n">
        <v>413.4</v>
      </c>
    </row>
    <row r="1654">
      <c r="A1654" t="n">
        <v>65104</v>
      </c>
      <c r="B1654" t="n">
        <v>122</v>
      </c>
      <c r="C1654" t="inlineStr">
        <is>
          <t>Arcos</t>
        </is>
      </c>
      <c r="D1654" s="551" t="n">
        <v>46023</v>
      </c>
      <c r="E1654" t="n">
        <v>24704</v>
      </c>
      <c r="F1654" t="inlineStr">
        <is>
          <t>LICOR AJIWAI UMESHU 2L</t>
        </is>
      </c>
      <c r="G1654" t="n">
        <v>5722</v>
      </c>
      <c r="H1654" t="n">
        <v>2.57</v>
      </c>
      <c r="I1654" t="inlineStr">
        <is>
          <t>GR</t>
        </is>
      </c>
      <c r="J1654" t="inlineStr">
        <is>
          <t>BEBIDAS</t>
        </is>
      </c>
      <c r="K1654" t="inlineStr">
        <is>
          <t>12/2025</t>
        </is>
      </c>
      <c r="L1654" t="n">
        <v>0</v>
      </c>
      <c r="M1654" s="551" t="n">
        <v>45615</v>
      </c>
      <c r="N1654" t="n">
        <v>159.9</v>
      </c>
      <c r="O1654" t="n">
        <v>159.9</v>
      </c>
      <c r="P1654" t="n">
        <v>410.94</v>
      </c>
    </row>
    <row r="1655">
      <c r="A1655" t="n">
        <v>65051</v>
      </c>
      <c r="B1655" t="n">
        <v>122</v>
      </c>
      <c r="C1655" t="inlineStr">
        <is>
          <t>Arcos</t>
        </is>
      </c>
      <c r="D1655" s="551" t="n">
        <v>46023</v>
      </c>
      <c r="E1655" t="n">
        <v>19166</v>
      </c>
      <c r="F1655" t="inlineStr">
        <is>
          <t>BAGUETE DE GRAO LEVIAN FATIADO 590G UN</t>
        </is>
      </c>
      <c r="G1655" t="n">
        <v>2826</v>
      </c>
      <c r="H1655" t="n">
        <v>20</v>
      </c>
      <c r="I1655" t="inlineStr">
        <is>
          <t>UN</t>
        </is>
      </c>
      <c r="J1655" t="inlineStr">
        <is>
          <t>ALIMENTOS</t>
        </is>
      </c>
      <c r="K1655" t="inlineStr">
        <is>
          <t>12/2025</t>
        </is>
      </c>
      <c r="L1655" t="n">
        <v>20.35</v>
      </c>
      <c r="M1655" s="551" t="n">
        <v>46021</v>
      </c>
      <c r="N1655" t="n">
        <v>20.35</v>
      </c>
      <c r="O1655" t="n">
        <v>20.35</v>
      </c>
      <c r="P1655" t="n">
        <v>407</v>
      </c>
    </row>
    <row r="1656">
      <c r="A1656" t="n">
        <v>65122</v>
      </c>
      <c r="B1656" t="n">
        <v>122</v>
      </c>
      <c r="C1656" t="inlineStr">
        <is>
          <t>Arcos</t>
        </is>
      </c>
      <c r="D1656" s="551" t="n">
        <v>46023</v>
      </c>
      <c r="E1656" t="n">
        <v>18266</v>
      </c>
      <c r="F1656" t="inlineStr">
        <is>
          <t>RUM HAVANA RESERVA 7 ANOS 700ML</t>
        </is>
      </c>
      <c r="G1656" t="n">
        <v>3364</v>
      </c>
      <c r="H1656" t="n">
        <v>2.73</v>
      </c>
      <c r="I1656" t="inlineStr">
        <is>
          <t>UN</t>
        </is>
      </c>
      <c r="J1656" t="inlineStr">
        <is>
          <t>BEBIDAS</t>
        </is>
      </c>
      <c r="K1656" t="inlineStr">
        <is>
          <t>12/2025</t>
        </is>
      </c>
      <c r="L1656" t="n">
        <v>148.77</v>
      </c>
      <c r="M1656" s="551" t="n">
        <v>45994</v>
      </c>
      <c r="N1656" t="n">
        <v>148.77</v>
      </c>
      <c r="O1656" t="n">
        <v>148.77</v>
      </c>
      <c r="P1656" t="n">
        <v>406.14</v>
      </c>
    </row>
    <row r="1657">
      <c r="A1657" t="n">
        <v>65087</v>
      </c>
      <c r="B1657" t="n">
        <v>122</v>
      </c>
      <c r="C1657" t="inlineStr">
        <is>
          <t>Arcos</t>
        </is>
      </c>
      <c r="D1657" s="551" t="n">
        <v>46023</v>
      </c>
      <c r="E1657" t="n">
        <v>25156</v>
      </c>
      <c r="F1657" t="inlineStr">
        <is>
          <t>CACHACA FAMIGERADA CARVALHO OURO 750ML</t>
        </is>
      </c>
      <c r="G1657" t="n">
        <v>5926</v>
      </c>
      <c r="H1657" t="n">
        <v>6.14</v>
      </c>
      <c r="I1657" t="inlineStr">
        <is>
          <t>GR</t>
        </is>
      </c>
      <c r="J1657" t="inlineStr">
        <is>
          <t>BEBIDAS</t>
        </is>
      </c>
      <c r="K1657" t="inlineStr">
        <is>
          <t>12/2025</t>
        </is>
      </c>
      <c r="L1657" t="n">
        <v>0</v>
      </c>
      <c r="M1657" s="551" t="n">
        <v>45986</v>
      </c>
      <c r="N1657" t="n">
        <v>65</v>
      </c>
      <c r="O1657" t="n">
        <v>65</v>
      </c>
      <c r="P1657" t="n">
        <v>399.1</v>
      </c>
    </row>
    <row r="1658">
      <c r="A1658" t="n">
        <v>65161</v>
      </c>
      <c r="B1658" t="n">
        <v>122</v>
      </c>
      <c r="C1658" t="inlineStr">
        <is>
          <t>Arcos</t>
        </is>
      </c>
      <c r="D1658" s="551" t="n">
        <v>46023</v>
      </c>
      <c r="E1658" t="n">
        <v>18103</v>
      </c>
      <c r="F1658" t="inlineStr">
        <is>
          <t>WHISKY MAKERS MARK BOURBON 750ML</t>
        </is>
      </c>
      <c r="G1658" t="n">
        <v>3508</v>
      </c>
      <c r="H1658" t="n">
        <v>2.67</v>
      </c>
      <c r="I1658" t="inlineStr">
        <is>
          <t>GR</t>
        </is>
      </c>
      <c r="J1658" t="inlineStr">
        <is>
          <t>BEBIDAS</t>
        </is>
      </c>
      <c r="K1658" t="inlineStr">
        <is>
          <t>12/2025</t>
        </is>
      </c>
      <c r="L1658" t="n">
        <v>0</v>
      </c>
      <c r="M1658" s="551" t="n">
        <v>45917</v>
      </c>
      <c r="N1658" t="n">
        <v>148.97</v>
      </c>
      <c r="O1658" t="n">
        <v>123.27</v>
      </c>
      <c r="P1658" t="n">
        <v>397.75</v>
      </c>
    </row>
    <row r="1659">
      <c r="A1659" t="n">
        <v>65140</v>
      </c>
      <c r="B1659" t="n">
        <v>122</v>
      </c>
      <c r="C1659" t="inlineStr">
        <is>
          <t>Arcos</t>
        </is>
      </c>
      <c r="D1659" s="551" t="n">
        <v>46023</v>
      </c>
      <c r="E1659" t="n">
        <v>18185</v>
      </c>
      <c r="F1659" t="inlineStr">
        <is>
          <t>VODKA CIROC DE PINEAPPLE 750ML</t>
        </is>
      </c>
      <c r="G1659" t="n">
        <v>3438</v>
      </c>
      <c r="H1659" t="n">
        <v>2</v>
      </c>
      <c r="I1659" t="inlineStr">
        <is>
          <t>GR</t>
        </is>
      </c>
      <c r="J1659" t="inlineStr">
        <is>
          <t>BEBIDAS</t>
        </is>
      </c>
      <c r="K1659" t="inlineStr">
        <is>
          <t>12/2025</t>
        </is>
      </c>
      <c r="L1659" t="n">
        <v>0</v>
      </c>
      <c r="N1659" t="n">
        <v>0</v>
      </c>
      <c r="O1659" t="n">
        <v>0</v>
      </c>
      <c r="P1659" t="n">
        <v>395.22</v>
      </c>
    </row>
    <row r="1660">
      <c r="A1660" t="n">
        <v>65208</v>
      </c>
      <c r="B1660" t="n">
        <v>122</v>
      </c>
      <c r="C1660" t="inlineStr">
        <is>
          <t>Arcos</t>
        </is>
      </c>
      <c r="D1660" s="551" t="n">
        <v>46023</v>
      </c>
      <c r="E1660" t="n">
        <v>25645</v>
      </c>
      <c r="F1660" t="inlineStr">
        <is>
          <t>VINHO BRANCO GONZALES BYASS SOLERA 750ML</t>
        </is>
      </c>
      <c r="G1660" t="n">
        <v>6208</v>
      </c>
      <c r="H1660" t="n">
        <v>2</v>
      </c>
      <c r="I1660" t="inlineStr">
        <is>
          <t>GR</t>
        </is>
      </c>
      <c r="J1660" t="inlineStr">
        <is>
          <t>BEBIDAS</t>
        </is>
      </c>
      <c r="K1660" t="inlineStr">
        <is>
          <t>12/2025</t>
        </is>
      </c>
      <c r="L1660" t="n">
        <v>0</v>
      </c>
      <c r="N1660" t="n">
        <v>0</v>
      </c>
      <c r="O1660" t="n">
        <v>0</v>
      </c>
      <c r="P1660" t="n">
        <v>389.04</v>
      </c>
    </row>
    <row r="1661">
      <c r="A1661" t="n">
        <v>64931</v>
      </c>
      <c r="B1661" t="n">
        <v>122</v>
      </c>
      <c r="C1661" t="inlineStr">
        <is>
          <t>Arcos</t>
        </is>
      </c>
      <c r="D1661" s="551" t="n">
        <v>46023</v>
      </c>
      <c r="E1661" t="n">
        <v>26588</v>
      </c>
      <c r="F1661" t="inlineStr">
        <is>
          <t>LONZA FATIADO JAIS KG</t>
        </is>
      </c>
      <c r="G1661" t="n">
        <v>6804</v>
      </c>
      <c r="H1661" t="n">
        <v>2</v>
      </c>
      <c r="I1661" t="inlineStr">
        <is>
          <t>KG</t>
        </is>
      </c>
      <c r="J1661" t="inlineStr">
        <is>
          <t>ALIMENTOS</t>
        </is>
      </c>
      <c r="K1661" t="inlineStr">
        <is>
          <t>12/2025</t>
        </is>
      </c>
      <c r="L1661" t="n">
        <v>193.42</v>
      </c>
      <c r="M1661" s="551" t="n">
        <v>46009</v>
      </c>
      <c r="N1661" t="n">
        <v>193.42</v>
      </c>
      <c r="O1661" t="n">
        <v>193.42</v>
      </c>
      <c r="P1661" t="n">
        <v>386.84</v>
      </c>
    </row>
    <row r="1662">
      <c r="A1662" t="n">
        <v>64935</v>
      </c>
      <c r="B1662" t="n">
        <v>122</v>
      </c>
      <c r="C1662" t="inlineStr">
        <is>
          <t>Arcos</t>
        </is>
      </c>
      <c r="D1662" s="551" t="n">
        <v>46023</v>
      </c>
      <c r="E1662" t="n">
        <v>24952</v>
      </c>
      <c r="F1662" t="inlineStr">
        <is>
          <t>CHIPS DE BANANA KG</t>
        </is>
      </c>
      <c r="G1662" t="n">
        <v>5834</v>
      </c>
      <c r="H1662" t="n">
        <v>5</v>
      </c>
      <c r="I1662" t="inlineStr">
        <is>
          <t>KG</t>
        </is>
      </c>
      <c r="J1662" t="inlineStr">
        <is>
          <t>ALIMENTOS</t>
        </is>
      </c>
      <c r="K1662" t="inlineStr">
        <is>
          <t>12/2025</t>
        </is>
      </c>
      <c r="L1662" t="n">
        <v>0</v>
      </c>
      <c r="M1662" s="551" t="n">
        <v>45986</v>
      </c>
      <c r="N1662" t="n">
        <v>75.40000000000001</v>
      </c>
      <c r="O1662" t="n">
        <v>88.86</v>
      </c>
      <c r="P1662" t="n">
        <v>377</v>
      </c>
    </row>
    <row r="1663">
      <c r="A1663" t="n">
        <v>64999</v>
      </c>
      <c r="B1663" t="n">
        <v>122</v>
      </c>
      <c r="C1663" t="inlineStr">
        <is>
          <t>Arcos</t>
        </is>
      </c>
      <c r="D1663" s="551" t="n">
        <v>46023</v>
      </c>
      <c r="E1663" t="n">
        <v>20653</v>
      </c>
      <c r="F1663" t="inlineStr">
        <is>
          <t>LEITE DE COCO SOCOCO C/1L UN</t>
        </is>
      </c>
      <c r="G1663" t="n">
        <v>2111</v>
      </c>
      <c r="H1663" t="n">
        <v>15</v>
      </c>
      <c r="I1663" t="inlineStr">
        <is>
          <t>UN</t>
        </is>
      </c>
      <c r="J1663" t="inlineStr">
        <is>
          <t>ALIMENTOS</t>
        </is>
      </c>
      <c r="K1663" t="inlineStr">
        <is>
          <t>12/2025</t>
        </is>
      </c>
      <c r="L1663" t="n">
        <v>24.72</v>
      </c>
      <c r="M1663" s="551" t="n">
        <v>46001</v>
      </c>
      <c r="N1663" t="n">
        <v>24.72</v>
      </c>
      <c r="O1663" t="n">
        <v>24.7</v>
      </c>
      <c r="P1663" t="n">
        <v>370.8</v>
      </c>
    </row>
    <row r="1664">
      <c r="A1664" t="n">
        <v>65156</v>
      </c>
      <c r="B1664" t="n">
        <v>122</v>
      </c>
      <c r="C1664" t="inlineStr">
        <is>
          <t>Arcos</t>
        </is>
      </c>
      <c r="D1664" s="551" t="n">
        <v>46023</v>
      </c>
      <c r="E1664" t="n">
        <v>18118</v>
      </c>
      <c r="F1664" t="inlineStr">
        <is>
          <t>WHISKY JOHNNIE WALKER BLUE LABEL 750ML</t>
        </is>
      </c>
      <c r="G1664" t="n">
        <v>3495</v>
      </c>
      <c r="H1664" t="n">
        <v>0.26</v>
      </c>
      <c r="I1664" t="inlineStr">
        <is>
          <t>GR</t>
        </is>
      </c>
      <c r="J1664" t="inlineStr">
        <is>
          <t>BEBIDAS</t>
        </is>
      </c>
      <c r="K1664" t="inlineStr">
        <is>
          <t>12/2025</t>
        </is>
      </c>
      <c r="L1664" t="n">
        <v>0</v>
      </c>
      <c r="N1664" t="n">
        <v>0</v>
      </c>
      <c r="O1664" t="n">
        <v>1287</v>
      </c>
      <c r="P1664" t="n">
        <v>360.62</v>
      </c>
    </row>
    <row r="1665">
      <c r="A1665" t="n">
        <v>65175</v>
      </c>
      <c r="B1665" t="n">
        <v>122</v>
      </c>
      <c r="C1665" t="inlineStr">
        <is>
          <t>Arcos</t>
        </is>
      </c>
      <c r="D1665" s="551" t="n">
        <v>46023</v>
      </c>
      <c r="E1665" t="n">
        <v>17905</v>
      </c>
      <c r="F1665" t="inlineStr">
        <is>
          <t>GUARANA ANTARCTICA DIET LATA 350ML C/12</t>
        </is>
      </c>
      <c r="G1665" t="n">
        <v>3656</v>
      </c>
      <c r="H1665" t="n">
        <v>16</v>
      </c>
      <c r="I1665" t="inlineStr">
        <is>
          <t>PC</t>
        </is>
      </c>
      <c r="J1665" t="inlineStr">
        <is>
          <t>BEBIDAS</t>
        </is>
      </c>
      <c r="K1665" t="inlineStr">
        <is>
          <t>12/2025</t>
        </is>
      </c>
      <c r="L1665" t="n">
        <v>22.26</v>
      </c>
      <c r="M1665" s="551" t="n">
        <v>46007</v>
      </c>
      <c r="N1665" t="n">
        <v>20.28</v>
      </c>
      <c r="O1665" t="n">
        <v>19.96</v>
      </c>
      <c r="P1665" t="n">
        <v>356.16</v>
      </c>
    </row>
    <row r="1666">
      <c r="A1666" t="n">
        <v>65018</v>
      </c>
      <c r="B1666" t="n">
        <v>122</v>
      </c>
      <c r="C1666" t="inlineStr">
        <is>
          <t>Arcos</t>
        </is>
      </c>
      <c r="D1666" s="551" t="n">
        <v>46023</v>
      </c>
      <c r="E1666" t="n">
        <v>21010</v>
      </c>
      <c r="F1666" t="inlineStr">
        <is>
          <t>OLEO DE CANOLA SAUDE C/900ML</t>
        </is>
      </c>
      <c r="G1666" t="n">
        <v>2006</v>
      </c>
      <c r="H1666" t="n">
        <v>29</v>
      </c>
      <c r="I1666" t="inlineStr">
        <is>
          <t>FR</t>
        </is>
      </c>
      <c r="J1666" t="inlineStr">
        <is>
          <t>ALIMENTOS</t>
        </is>
      </c>
      <c r="K1666" t="inlineStr">
        <is>
          <t>12/2025</t>
        </is>
      </c>
      <c r="L1666" t="n">
        <v>12.19</v>
      </c>
      <c r="M1666" s="551" t="n">
        <v>46009</v>
      </c>
      <c r="N1666" t="n">
        <v>12.18</v>
      </c>
      <c r="O1666" t="n">
        <v>12.16</v>
      </c>
      <c r="P1666" t="n">
        <v>353.51</v>
      </c>
    </row>
    <row r="1667">
      <c r="A1667" t="n">
        <v>65176</v>
      </c>
      <c r="B1667" t="n">
        <v>122</v>
      </c>
      <c r="C1667" t="inlineStr">
        <is>
          <t>Arcos</t>
        </is>
      </c>
      <c r="D1667" s="551" t="n">
        <v>46023</v>
      </c>
      <c r="E1667" t="n">
        <v>17903</v>
      </c>
      <c r="F1667" t="inlineStr">
        <is>
          <t>GUARANA ANTARCTICA LATA 350ML C/12 PC</t>
        </is>
      </c>
      <c r="G1667" t="n">
        <v>3658</v>
      </c>
      <c r="H1667" t="n">
        <v>13.83</v>
      </c>
      <c r="I1667" t="inlineStr">
        <is>
          <t>PC</t>
        </is>
      </c>
      <c r="J1667" t="inlineStr">
        <is>
          <t>BEBIDAS</t>
        </is>
      </c>
      <c r="K1667" t="inlineStr">
        <is>
          <t>12/2025</t>
        </is>
      </c>
      <c r="L1667" t="n">
        <v>25.23</v>
      </c>
      <c r="M1667" s="551" t="n">
        <v>46000</v>
      </c>
      <c r="N1667" t="n">
        <v>25.23</v>
      </c>
      <c r="O1667" t="n">
        <v>24.25</v>
      </c>
      <c r="P1667" t="n">
        <v>348.93</v>
      </c>
    </row>
    <row r="1668">
      <c r="A1668" t="n">
        <v>64984</v>
      </c>
      <c r="B1668" t="n">
        <v>122</v>
      </c>
      <c r="C1668" t="inlineStr">
        <is>
          <t>Arcos</t>
        </is>
      </c>
      <c r="D1668" s="551" t="n">
        <v>46023</v>
      </c>
      <c r="E1668" t="n">
        <v>23698</v>
      </c>
      <c r="F1668" t="inlineStr">
        <is>
          <t>FARINHA DE AMENDOA KG</t>
        </is>
      </c>
      <c r="G1668" t="n">
        <v>2188</v>
      </c>
      <c r="H1668" t="n">
        <v>5</v>
      </c>
      <c r="I1668" t="inlineStr">
        <is>
          <t>KG</t>
        </is>
      </c>
      <c r="J1668" t="inlineStr">
        <is>
          <t>ALIMENTOS</t>
        </is>
      </c>
      <c r="K1668" t="inlineStr">
        <is>
          <t>12/2025</t>
        </is>
      </c>
      <c r="L1668" t="n">
        <v>68.75</v>
      </c>
      <c r="M1668" s="551" t="n">
        <v>46009</v>
      </c>
      <c r="N1668" t="n">
        <v>68.75</v>
      </c>
      <c r="O1668" t="n">
        <v>68.75</v>
      </c>
      <c r="P1668" t="n">
        <v>343.75</v>
      </c>
    </row>
    <row r="1669">
      <c r="A1669" t="n">
        <v>65088</v>
      </c>
      <c r="B1669" t="n">
        <v>122</v>
      </c>
      <c r="C1669" t="inlineStr">
        <is>
          <t>Arcos</t>
        </is>
      </c>
      <c r="D1669" s="551" t="n">
        <v>46023</v>
      </c>
      <c r="E1669" t="n">
        <v>25152</v>
      </c>
      <c r="F1669" t="inlineStr">
        <is>
          <t>CACHACA FAMIGERADA JEQUITIBA ROSA 750ML</t>
        </is>
      </c>
      <c r="G1669" t="n">
        <v>5924</v>
      </c>
      <c r="H1669" t="n">
        <v>5.24</v>
      </c>
      <c r="I1669" t="inlineStr">
        <is>
          <t>GR</t>
        </is>
      </c>
      <c r="J1669" t="inlineStr">
        <is>
          <t>BEBIDAS</t>
        </is>
      </c>
      <c r="K1669" t="inlineStr">
        <is>
          <t>12/2025</t>
        </is>
      </c>
      <c r="L1669" t="n">
        <v>0</v>
      </c>
      <c r="M1669" s="551" t="n">
        <v>45860</v>
      </c>
      <c r="N1669" t="n">
        <v>65</v>
      </c>
      <c r="O1669" t="n">
        <v>65</v>
      </c>
      <c r="P1669" t="n">
        <v>340.6</v>
      </c>
    </row>
    <row r="1670">
      <c r="A1670" t="n">
        <v>65110</v>
      </c>
      <c r="B1670" t="n">
        <v>122</v>
      </c>
      <c r="C1670" t="inlineStr">
        <is>
          <t>Arcos</t>
        </is>
      </c>
      <c r="D1670" s="551" t="n">
        <v>46023</v>
      </c>
      <c r="E1670" t="n">
        <v>18313</v>
      </c>
      <c r="F1670" t="inlineStr">
        <is>
          <t>LICOR DRAMBUIE 750ML</t>
        </is>
      </c>
      <c r="G1670" t="n">
        <v>3320</v>
      </c>
      <c r="H1670" t="n">
        <v>2.37</v>
      </c>
      <c r="I1670" t="inlineStr">
        <is>
          <t>GR</t>
        </is>
      </c>
      <c r="J1670" t="inlineStr">
        <is>
          <t>BEBIDAS</t>
        </is>
      </c>
      <c r="K1670" t="inlineStr">
        <is>
          <t>12/2025</t>
        </is>
      </c>
      <c r="L1670" t="n">
        <v>0</v>
      </c>
      <c r="M1670" s="551" t="n">
        <v>45978</v>
      </c>
      <c r="N1670" t="n">
        <v>143</v>
      </c>
      <c r="O1670" t="n">
        <v>143.1</v>
      </c>
      <c r="P1670" t="n">
        <v>338.91</v>
      </c>
    </row>
    <row r="1671">
      <c r="A1671" t="n">
        <v>65086</v>
      </c>
      <c r="B1671" t="n">
        <v>122</v>
      </c>
      <c r="C1671" t="inlineStr">
        <is>
          <t>Arcos</t>
        </is>
      </c>
      <c r="D1671" s="551" t="n">
        <v>46023</v>
      </c>
      <c r="E1671" t="n">
        <v>18486</v>
      </c>
      <c r="F1671" t="inlineStr">
        <is>
          <t>CACHACA FAMIGERADA BRUTA 750ML</t>
        </is>
      </c>
      <c r="G1671" t="n">
        <v>3170</v>
      </c>
      <c r="H1671" t="n">
        <v>12.23</v>
      </c>
      <c r="I1671" t="inlineStr">
        <is>
          <t>GR</t>
        </is>
      </c>
      <c r="J1671" t="inlineStr">
        <is>
          <t>BEBIDAS</t>
        </is>
      </c>
      <c r="K1671" t="inlineStr">
        <is>
          <t>12/2025</t>
        </is>
      </c>
      <c r="L1671" t="n">
        <v>0</v>
      </c>
      <c r="M1671" s="551" t="n">
        <v>45979</v>
      </c>
      <c r="N1671" t="n">
        <v>27.5</v>
      </c>
      <c r="O1671" t="n">
        <v>27.5</v>
      </c>
      <c r="P1671" t="n">
        <v>336.32</v>
      </c>
    </row>
    <row r="1672">
      <c r="A1672" t="n">
        <v>65017</v>
      </c>
      <c r="B1672" t="n">
        <v>122</v>
      </c>
      <c r="C1672" t="inlineStr">
        <is>
          <t>Arcos</t>
        </is>
      </c>
      <c r="D1672" s="551" t="n">
        <v>46023</v>
      </c>
      <c r="E1672" t="n">
        <v>21017</v>
      </c>
      <c r="F1672" t="inlineStr">
        <is>
          <t>OLEO DE ALGODAO SAUDE C/14,5KG</t>
        </is>
      </c>
      <c r="G1672" t="n">
        <v>2005</v>
      </c>
      <c r="H1672" t="n">
        <v>2</v>
      </c>
      <c r="I1672" t="inlineStr">
        <is>
          <t>BD</t>
        </is>
      </c>
      <c r="J1672" t="inlineStr">
        <is>
          <t>ALIMENTOS</t>
        </is>
      </c>
      <c r="K1672" t="inlineStr">
        <is>
          <t>12/2025</t>
        </is>
      </c>
      <c r="L1672" t="n">
        <v>167.5</v>
      </c>
      <c r="M1672" s="551" t="n">
        <v>46001</v>
      </c>
      <c r="N1672" t="n">
        <v>167.5</v>
      </c>
      <c r="O1672" t="n">
        <v>167.4</v>
      </c>
      <c r="P1672" t="n">
        <v>335</v>
      </c>
    </row>
    <row r="1673">
      <c r="A1673" t="n">
        <v>65152</v>
      </c>
      <c r="B1673" t="n">
        <v>122</v>
      </c>
      <c r="C1673" t="inlineStr">
        <is>
          <t>Arcos</t>
        </is>
      </c>
      <c r="D1673" s="551" t="n">
        <v>46023</v>
      </c>
      <c r="E1673" t="n">
        <v>18138</v>
      </c>
      <c r="F1673" t="inlineStr">
        <is>
          <t>WHISKY GLENFIDDICH 15 ANOS 750ML</t>
        </is>
      </c>
      <c r="G1673" t="n">
        <v>3480</v>
      </c>
      <c r="H1673" t="n">
        <v>0.61</v>
      </c>
      <c r="I1673" t="inlineStr">
        <is>
          <t>GR</t>
        </is>
      </c>
      <c r="J1673" t="inlineStr">
        <is>
          <t>BEBIDAS</t>
        </is>
      </c>
      <c r="K1673" t="inlineStr">
        <is>
          <t>12/2025</t>
        </is>
      </c>
      <c r="L1673" t="n">
        <v>0</v>
      </c>
      <c r="M1673" s="551" t="n">
        <v>45811</v>
      </c>
      <c r="N1673" t="n">
        <v>545.01</v>
      </c>
      <c r="O1673" t="n">
        <v>545.01</v>
      </c>
      <c r="P1673" t="n">
        <v>332.46</v>
      </c>
    </row>
    <row r="1674">
      <c r="A1674" t="n">
        <v>65080</v>
      </c>
      <c r="B1674" t="n">
        <v>122</v>
      </c>
      <c r="C1674" t="inlineStr">
        <is>
          <t>Arcos</t>
        </is>
      </c>
      <c r="D1674" s="551" t="n">
        <v>46023</v>
      </c>
      <c r="E1674" t="n">
        <v>18546</v>
      </c>
      <c r="F1674" t="inlineStr">
        <is>
          <t>APERITIVO AVERNA AMARO 700ML</t>
        </is>
      </c>
      <c r="G1674" t="n">
        <v>3133</v>
      </c>
      <c r="H1674" t="n">
        <v>3.81</v>
      </c>
      <c r="I1674" t="inlineStr">
        <is>
          <t>GR</t>
        </is>
      </c>
      <c r="J1674" t="inlineStr">
        <is>
          <t>BEBIDAS</t>
        </is>
      </c>
      <c r="K1674" t="inlineStr">
        <is>
          <t>12/2025</t>
        </is>
      </c>
      <c r="L1674" t="n">
        <v>0</v>
      </c>
      <c r="M1674" s="551" t="n">
        <v>45987</v>
      </c>
      <c r="N1674" t="n">
        <v>81.06</v>
      </c>
      <c r="O1674" t="n">
        <v>87.90000000000001</v>
      </c>
      <c r="P1674" t="n">
        <v>308.84</v>
      </c>
    </row>
    <row r="1675">
      <c r="A1675" t="n">
        <v>65204</v>
      </c>
      <c r="B1675" t="n">
        <v>122</v>
      </c>
      <c r="C1675" t="inlineStr">
        <is>
          <t>Arcos</t>
        </is>
      </c>
      <c r="D1675" s="551" t="n">
        <v>46023</v>
      </c>
      <c r="E1675" t="n">
        <v>27606</v>
      </c>
      <c r="F1675" t="inlineStr">
        <is>
          <t xml:space="preserve">CONHAQUE  HENNESSY  VSOP 750 ML </t>
        </is>
      </c>
      <c r="G1675" t="n">
        <v>7572</v>
      </c>
      <c r="H1675" t="n">
        <v>0.95</v>
      </c>
      <c r="I1675" t="inlineStr">
        <is>
          <t>UN</t>
        </is>
      </c>
      <c r="J1675" t="inlineStr">
        <is>
          <t>BEBIDAS</t>
        </is>
      </c>
      <c r="K1675" t="inlineStr">
        <is>
          <t>12/2025</t>
        </is>
      </c>
      <c r="L1675" t="n">
        <v>0</v>
      </c>
      <c r="N1675" t="n">
        <v>0</v>
      </c>
      <c r="O1675" t="n">
        <v>325</v>
      </c>
      <c r="P1675" t="n">
        <v>308.75</v>
      </c>
    </row>
    <row r="1676">
      <c r="A1676" t="n">
        <v>65178</v>
      </c>
      <c r="B1676" t="n">
        <v>122</v>
      </c>
      <c r="C1676" t="inlineStr">
        <is>
          <t>Arcos</t>
        </is>
      </c>
      <c r="D1676" s="551" t="n">
        <v>46023</v>
      </c>
      <c r="E1676" t="n">
        <v>17886</v>
      </c>
      <c r="F1676" t="inlineStr">
        <is>
          <t>PEPSI ZERO LATA 350ML C/12</t>
        </is>
      </c>
      <c r="G1676" t="n">
        <v>3670</v>
      </c>
      <c r="H1676" t="n">
        <v>13.17</v>
      </c>
      <c r="I1676" t="inlineStr">
        <is>
          <t>PC</t>
        </is>
      </c>
      <c r="J1676" t="inlineStr">
        <is>
          <t>BEBIDAS</t>
        </is>
      </c>
      <c r="K1676" t="inlineStr">
        <is>
          <t>12/2025</t>
        </is>
      </c>
      <c r="L1676" t="n">
        <v>23.24</v>
      </c>
      <c r="M1676" s="551" t="n">
        <v>46007</v>
      </c>
      <c r="N1676" t="n">
        <v>23.24</v>
      </c>
      <c r="O1676" t="n">
        <v>28.32</v>
      </c>
      <c r="P1676" t="n">
        <v>306.07</v>
      </c>
    </row>
    <row r="1677">
      <c r="A1677" t="n">
        <v>64930</v>
      </c>
      <c r="B1677" t="n">
        <v>122</v>
      </c>
      <c r="C1677" t="inlineStr">
        <is>
          <t>Arcos</t>
        </is>
      </c>
      <c r="D1677" s="551" t="n">
        <v>46023</v>
      </c>
      <c r="E1677" t="n">
        <v>26591</v>
      </c>
      <c r="F1677" t="inlineStr">
        <is>
          <t>COPA FATIADO JAIS KG</t>
        </is>
      </c>
      <c r="G1677" t="n">
        <v>6805</v>
      </c>
      <c r="H1677" t="n">
        <v>1.9</v>
      </c>
      <c r="I1677" t="inlineStr">
        <is>
          <t>KG</t>
        </is>
      </c>
      <c r="J1677" t="inlineStr">
        <is>
          <t>ALIMENTOS</t>
        </is>
      </c>
      <c r="K1677" t="inlineStr">
        <is>
          <t>12/2025</t>
        </is>
      </c>
      <c r="L1677" t="n">
        <v>160.92</v>
      </c>
      <c r="M1677" s="551" t="n">
        <v>46009</v>
      </c>
      <c r="N1677" t="n">
        <v>153.28</v>
      </c>
      <c r="O1677" t="n">
        <v>153.28</v>
      </c>
      <c r="P1677" t="n">
        <v>305.75</v>
      </c>
    </row>
    <row r="1678">
      <c r="A1678" t="n">
        <v>65115</v>
      </c>
      <c r="B1678" t="n">
        <v>122</v>
      </c>
      <c r="C1678" t="inlineStr">
        <is>
          <t>Arcos</t>
        </is>
      </c>
      <c r="D1678" s="551" t="n">
        <v>46023</v>
      </c>
      <c r="E1678" t="n">
        <v>26717</v>
      </c>
      <c r="F1678" t="inlineStr">
        <is>
          <t>LICOR SAN BASILE ALKERMES 30% 700ML</t>
        </is>
      </c>
      <c r="G1678" t="n">
        <v>6869</v>
      </c>
      <c r="H1678" t="n">
        <v>5</v>
      </c>
      <c r="I1678" t="inlineStr">
        <is>
          <t>GR</t>
        </is>
      </c>
      <c r="J1678" t="inlineStr">
        <is>
          <t>BEBIDAS</t>
        </is>
      </c>
      <c r="K1678" t="inlineStr">
        <is>
          <t>12/2025</t>
        </is>
      </c>
      <c r="L1678" t="n">
        <v>0</v>
      </c>
      <c r="M1678" s="551" t="n">
        <v>45987</v>
      </c>
      <c r="N1678" t="n">
        <v>60.96</v>
      </c>
      <c r="O1678" t="n">
        <v>60.96</v>
      </c>
      <c r="P1678" t="n">
        <v>304.8</v>
      </c>
    </row>
    <row r="1679">
      <c r="A1679" t="n">
        <v>65193</v>
      </c>
      <c r="B1679" t="n">
        <v>122</v>
      </c>
      <c r="C1679" t="inlineStr">
        <is>
          <t>Arcos</t>
        </is>
      </c>
      <c r="D1679" s="551" t="n">
        <v>46023</v>
      </c>
      <c r="E1679" t="n">
        <v>20417</v>
      </c>
      <c r="F1679" t="inlineStr">
        <is>
          <t>COUSCOUS LA PASTINA 500GR</t>
        </is>
      </c>
      <c r="G1679" t="n">
        <v>2187</v>
      </c>
      <c r="H1679" t="n">
        <v>19</v>
      </c>
      <c r="I1679" t="inlineStr">
        <is>
          <t>UN</t>
        </is>
      </c>
      <c r="J1679" t="inlineStr">
        <is>
          <t>ALIMENTOS</t>
        </is>
      </c>
      <c r="K1679" t="inlineStr">
        <is>
          <t>12/2025</t>
        </is>
      </c>
      <c r="L1679" t="n">
        <v>0</v>
      </c>
      <c r="N1679" t="n">
        <v>0</v>
      </c>
      <c r="O1679" t="n">
        <v>15.78</v>
      </c>
      <c r="P1679" t="n">
        <v>299.82</v>
      </c>
    </row>
    <row r="1680">
      <c r="A1680" t="n">
        <v>65043</v>
      </c>
      <c r="B1680" t="n">
        <v>122</v>
      </c>
      <c r="C1680" t="inlineStr">
        <is>
          <t>Arcos</t>
        </is>
      </c>
      <c r="D1680" s="551" t="n">
        <v>46023</v>
      </c>
      <c r="E1680" t="n">
        <v>19409</v>
      </c>
      <c r="F1680" t="inlineStr">
        <is>
          <t>MANTEIGA DE GARRAFA SERTA NORTE 450G UN</t>
        </is>
      </c>
      <c r="G1680" t="n">
        <v>2760</v>
      </c>
      <c r="H1680" t="n">
        <v>12</v>
      </c>
      <c r="I1680" t="inlineStr">
        <is>
          <t>UN</t>
        </is>
      </c>
      <c r="J1680" t="inlineStr">
        <is>
          <t>ALIMENTOS</t>
        </is>
      </c>
      <c r="K1680" t="inlineStr">
        <is>
          <t>12/2025</t>
        </is>
      </c>
      <c r="L1680" t="n">
        <v>24.9</v>
      </c>
      <c r="M1680" s="551" t="n">
        <v>46008</v>
      </c>
      <c r="N1680" t="n">
        <v>24.9</v>
      </c>
      <c r="O1680" t="n">
        <v>25.5</v>
      </c>
      <c r="P1680" t="n">
        <v>298.8</v>
      </c>
    </row>
    <row r="1681">
      <c r="A1681" t="n">
        <v>65107</v>
      </c>
      <c r="B1681" t="n">
        <v>122</v>
      </c>
      <c r="C1681" t="inlineStr">
        <is>
          <t>Arcos</t>
        </is>
      </c>
      <c r="D1681" s="551" t="n">
        <v>46023</v>
      </c>
      <c r="E1681" t="n">
        <v>18278</v>
      </c>
      <c r="F1681" t="inlineStr">
        <is>
          <t>LICOR DE CEREJA CHERRY HEERING 700ML</t>
        </is>
      </c>
      <c r="G1681" t="n">
        <v>3351</v>
      </c>
      <c r="H1681" t="n">
        <v>1.32</v>
      </c>
      <c r="I1681" t="inlineStr">
        <is>
          <t>GR</t>
        </is>
      </c>
      <c r="J1681" t="inlineStr">
        <is>
          <t>BEBIDAS</t>
        </is>
      </c>
      <c r="K1681" t="inlineStr">
        <is>
          <t>12/2025</t>
        </is>
      </c>
      <c r="L1681" t="n">
        <v>0</v>
      </c>
      <c r="M1681" s="551" t="n">
        <v>45979</v>
      </c>
      <c r="N1681" t="n">
        <v>223.8</v>
      </c>
      <c r="O1681" t="n">
        <v>223.8</v>
      </c>
      <c r="P1681" t="n">
        <v>295.42</v>
      </c>
    </row>
    <row r="1682">
      <c r="A1682" t="n">
        <v>64936</v>
      </c>
      <c r="B1682" t="n">
        <v>122</v>
      </c>
      <c r="C1682" t="inlineStr">
        <is>
          <t>Arcos</t>
        </is>
      </c>
      <c r="D1682" s="551" t="n">
        <v>46023</v>
      </c>
      <c r="E1682" t="n">
        <v>24712</v>
      </c>
      <c r="F1682" t="inlineStr">
        <is>
          <t>VERMOUTH DOLIN ROUGE 750ML</t>
        </is>
      </c>
      <c r="G1682" t="n">
        <v>5726</v>
      </c>
      <c r="H1682" t="n">
        <v>2</v>
      </c>
      <c r="I1682" t="inlineStr">
        <is>
          <t>GR</t>
        </is>
      </c>
      <c r="J1682" t="inlineStr">
        <is>
          <t>ALIMENTOS</t>
        </is>
      </c>
      <c r="K1682" t="inlineStr">
        <is>
          <t>12/2025</t>
        </is>
      </c>
      <c r="L1682" t="n">
        <v>0</v>
      </c>
      <c r="M1682" s="551" t="n">
        <v>45728</v>
      </c>
      <c r="N1682" t="n">
        <v>145.6</v>
      </c>
      <c r="O1682" t="n">
        <v>145.6</v>
      </c>
      <c r="P1682" t="n">
        <v>291.2</v>
      </c>
    </row>
    <row r="1683">
      <c r="A1683" t="n">
        <v>65046</v>
      </c>
      <c r="B1683" t="n">
        <v>122</v>
      </c>
      <c r="C1683" t="inlineStr">
        <is>
          <t>Arcos</t>
        </is>
      </c>
      <c r="D1683" s="551" t="n">
        <v>46023</v>
      </c>
      <c r="E1683" t="n">
        <v>26596</v>
      </c>
      <c r="F1683" t="inlineStr">
        <is>
          <t>QUEIJO GORGONZOLA SERRA DAS ANTAS (PECAS DE 660G) KG</t>
        </is>
      </c>
      <c r="G1683" t="n">
        <v>6808</v>
      </c>
      <c r="H1683" t="n">
        <v>3</v>
      </c>
      <c r="I1683" t="inlineStr">
        <is>
          <t>KG</t>
        </is>
      </c>
      <c r="J1683" t="inlineStr">
        <is>
          <t>ALIMENTOS</t>
        </is>
      </c>
      <c r="K1683" t="inlineStr">
        <is>
          <t>12/2025</t>
        </is>
      </c>
      <c r="L1683" t="n">
        <v>93.19</v>
      </c>
      <c r="M1683" s="551" t="n">
        <v>46008</v>
      </c>
      <c r="N1683" t="n">
        <v>93.23</v>
      </c>
      <c r="O1683" t="n">
        <v>93.23</v>
      </c>
      <c r="P1683" t="n">
        <v>279.57</v>
      </c>
    </row>
    <row r="1684">
      <c r="A1684" t="n">
        <v>64983</v>
      </c>
      <c r="B1684" t="n">
        <v>122</v>
      </c>
      <c r="C1684" t="inlineStr">
        <is>
          <t>Arcos</t>
        </is>
      </c>
      <c r="D1684" s="551" t="n">
        <v>46023</v>
      </c>
      <c r="E1684" t="n">
        <v>20672</v>
      </c>
      <c r="F1684" t="inlineStr">
        <is>
          <t>EXTRATO DE TOMATE ELEFANTE C/1,7KG</t>
        </is>
      </c>
      <c r="G1684" t="n">
        <v>2107</v>
      </c>
      <c r="H1684" t="n">
        <v>9</v>
      </c>
      <c r="I1684" t="inlineStr">
        <is>
          <t>PC</t>
        </is>
      </c>
      <c r="J1684" t="inlineStr">
        <is>
          <t>ALIMENTOS</t>
        </is>
      </c>
      <c r="K1684" t="inlineStr">
        <is>
          <t>12/2025</t>
        </is>
      </c>
      <c r="L1684" t="n">
        <v>30.9</v>
      </c>
      <c r="M1684" s="551" t="n">
        <v>46017</v>
      </c>
      <c r="N1684" t="n">
        <v>30.9</v>
      </c>
      <c r="O1684" t="n">
        <v>30.9</v>
      </c>
      <c r="P1684" t="n">
        <v>278.1</v>
      </c>
    </row>
    <row r="1685">
      <c r="A1685" t="n">
        <v>65045</v>
      </c>
      <c r="B1685" t="n">
        <v>122</v>
      </c>
      <c r="C1685" t="inlineStr">
        <is>
          <t>Arcos</t>
        </is>
      </c>
      <c r="D1685" s="551" t="n">
        <v>46023</v>
      </c>
      <c r="E1685" t="n">
        <v>25868</v>
      </c>
      <c r="F1685" t="inlineStr">
        <is>
          <t>QUEIJO GORGONZOLA DOLCE SERRA DAS ANTAS KG</t>
        </is>
      </c>
      <c r="G1685" t="n">
        <v>6405</v>
      </c>
      <c r="H1685" t="n">
        <v>3</v>
      </c>
      <c r="I1685" t="inlineStr">
        <is>
          <t>KG</t>
        </is>
      </c>
      <c r="J1685" t="inlineStr">
        <is>
          <t>ALIMENTOS</t>
        </is>
      </c>
      <c r="K1685" t="inlineStr">
        <is>
          <t>12/2025</t>
        </is>
      </c>
      <c r="L1685" t="n">
        <v>91.69</v>
      </c>
      <c r="M1685" s="551" t="n">
        <v>46008</v>
      </c>
      <c r="N1685" t="n">
        <v>91.69</v>
      </c>
      <c r="O1685" t="n">
        <v>91.69</v>
      </c>
      <c r="P1685" t="n">
        <v>275.07</v>
      </c>
    </row>
    <row r="1686">
      <c r="A1686" t="n">
        <v>65023</v>
      </c>
      <c r="B1686" t="n">
        <v>122</v>
      </c>
      <c r="C1686" t="inlineStr">
        <is>
          <t>Arcos</t>
        </is>
      </c>
      <c r="D1686" s="551" t="n">
        <v>46023</v>
      </c>
      <c r="E1686" t="n">
        <v>20349</v>
      </c>
      <c r="F1686" t="inlineStr">
        <is>
          <t>POLENTA PRE COZIDA DIVELLA 500G</t>
        </is>
      </c>
      <c r="G1686" t="n">
        <v>2205</v>
      </c>
      <c r="H1686" t="n">
        <v>20</v>
      </c>
      <c r="I1686" t="inlineStr">
        <is>
          <t>PC</t>
        </is>
      </c>
      <c r="J1686" t="inlineStr">
        <is>
          <t>ALIMENTOS</t>
        </is>
      </c>
      <c r="K1686" t="inlineStr">
        <is>
          <t>12/2025</t>
        </is>
      </c>
      <c r="L1686" t="n">
        <v>12.9</v>
      </c>
      <c r="M1686" s="551" t="n">
        <v>45995</v>
      </c>
      <c r="N1686" t="n">
        <v>12.9</v>
      </c>
      <c r="O1686" t="n">
        <v>12.8</v>
      </c>
      <c r="P1686" t="n">
        <v>258</v>
      </c>
    </row>
    <row r="1687">
      <c r="A1687" t="n">
        <v>65205</v>
      </c>
      <c r="B1687" t="n">
        <v>122</v>
      </c>
      <c r="C1687" t="inlineStr">
        <is>
          <t>Arcos</t>
        </is>
      </c>
      <c r="D1687" s="551" t="n">
        <v>46023</v>
      </c>
      <c r="E1687" t="n">
        <v>28072</v>
      </c>
      <c r="F1687" t="inlineStr">
        <is>
          <t>WHISKY GLENLIVET FOUNDERS 750ML</t>
        </is>
      </c>
      <c r="G1687" t="n">
        <v>8036</v>
      </c>
      <c r="H1687" t="n">
        <v>1.28</v>
      </c>
      <c r="I1687" t="inlineStr">
        <is>
          <t>UN</t>
        </is>
      </c>
      <c r="J1687" t="inlineStr">
        <is>
          <t>BEBIDAS</t>
        </is>
      </c>
      <c r="K1687" t="inlineStr">
        <is>
          <t>12/2025</t>
        </is>
      </c>
      <c r="L1687" t="n">
        <v>0</v>
      </c>
      <c r="N1687" t="n">
        <v>0</v>
      </c>
      <c r="O1687" t="n">
        <v>200.59</v>
      </c>
      <c r="P1687" t="n">
        <v>256.76</v>
      </c>
    </row>
    <row r="1688">
      <c r="A1688" t="n">
        <v>65098</v>
      </c>
      <c r="B1688" t="n">
        <v>122</v>
      </c>
      <c r="C1688" t="inlineStr">
        <is>
          <t>Arcos</t>
        </is>
      </c>
      <c r="D1688" s="551" t="n">
        <v>46023</v>
      </c>
      <c r="E1688" t="n">
        <v>18363</v>
      </c>
      <c r="F1688" t="inlineStr">
        <is>
          <t>GIN PRINCIPE DE LOS APOSTOLES 750ML</t>
        </is>
      </c>
      <c r="G1688" t="n">
        <v>3275</v>
      </c>
      <c r="H1688" t="n">
        <v>1</v>
      </c>
      <c r="I1688" t="inlineStr">
        <is>
          <t>UN</t>
        </is>
      </c>
      <c r="J1688" t="inlineStr">
        <is>
          <t>BEBIDAS</t>
        </is>
      </c>
      <c r="K1688" t="inlineStr">
        <is>
          <t>12/2025</t>
        </is>
      </c>
      <c r="L1688" t="n">
        <v>0</v>
      </c>
      <c r="N1688" t="n">
        <v>0</v>
      </c>
      <c r="O1688" t="n">
        <v>0</v>
      </c>
      <c r="P1688" t="n">
        <v>256.5</v>
      </c>
    </row>
    <row r="1689">
      <c r="A1689" t="n">
        <v>65180</v>
      </c>
      <c r="B1689" t="n">
        <v>122</v>
      </c>
      <c r="C1689" t="inlineStr">
        <is>
          <t>Arcos</t>
        </is>
      </c>
      <c r="D1689" s="551" t="n">
        <v>46023</v>
      </c>
      <c r="E1689" t="n">
        <v>17881</v>
      </c>
      <c r="F1689" t="inlineStr">
        <is>
          <t>SODA LIMONADA ANTARCTICA LATA 350ML C/12</t>
        </is>
      </c>
      <c r="G1689" t="n">
        <v>3675</v>
      </c>
      <c r="H1689" t="n">
        <v>10.83</v>
      </c>
      <c r="I1689" t="inlineStr">
        <is>
          <t>PC</t>
        </is>
      </c>
      <c r="J1689" t="inlineStr">
        <is>
          <t>BEBIDAS</t>
        </is>
      </c>
      <c r="K1689" t="inlineStr">
        <is>
          <t>12/2025</t>
        </is>
      </c>
      <c r="L1689" t="n">
        <v>23.56</v>
      </c>
      <c r="M1689" s="551" t="n">
        <v>46000</v>
      </c>
      <c r="N1689" t="n">
        <v>23.56</v>
      </c>
      <c r="O1689" t="n">
        <v>0</v>
      </c>
      <c r="P1689" t="n">
        <v>255.15</v>
      </c>
    </row>
    <row r="1690">
      <c r="A1690" t="n">
        <v>64962</v>
      </c>
      <c r="B1690" t="n">
        <v>122</v>
      </c>
      <c r="C1690" t="inlineStr">
        <is>
          <t>Arcos</t>
        </is>
      </c>
      <c r="D1690" s="551" t="n">
        <v>46023</v>
      </c>
      <c r="E1690" t="n">
        <v>20809</v>
      </c>
      <c r="F1690" t="inlineStr">
        <is>
          <t>CAFE PILAO ALMOFADA 500G</t>
        </is>
      </c>
      <c r="G1690" t="n">
        <v>2074</v>
      </c>
      <c r="H1690" t="n">
        <v>7</v>
      </c>
      <c r="I1690" t="inlineStr">
        <is>
          <t>PC</t>
        </is>
      </c>
      <c r="J1690" t="inlineStr">
        <is>
          <t>ALIMENTOS</t>
        </is>
      </c>
      <c r="K1690" t="inlineStr">
        <is>
          <t>12/2025</t>
        </is>
      </c>
      <c r="L1690" t="n">
        <v>36.4</v>
      </c>
      <c r="M1690" s="551" t="n">
        <v>46001</v>
      </c>
      <c r="N1690" t="n">
        <v>36.4</v>
      </c>
      <c r="O1690" t="n">
        <v>33.88</v>
      </c>
      <c r="P1690" t="n">
        <v>254.8</v>
      </c>
    </row>
    <row r="1691">
      <c r="A1691" t="n">
        <v>65054</v>
      </c>
      <c r="B1691" t="n">
        <v>122</v>
      </c>
      <c r="C1691" t="inlineStr">
        <is>
          <t>Arcos</t>
        </is>
      </c>
      <c r="D1691" s="551" t="n">
        <v>46023</v>
      </c>
      <c r="E1691" t="n">
        <v>27704</v>
      </c>
      <c r="F1691" t="inlineStr">
        <is>
          <t>MINI PAO DE HAMBURGUER BRIOCHE 30G C/40 CX</t>
        </is>
      </c>
      <c r="G1691" t="n">
        <v>7671</v>
      </c>
      <c r="H1691" t="n">
        <v>5</v>
      </c>
      <c r="I1691" t="inlineStr">
        <is>
          <t>UN</t>
        </is>
      </c>
      <c r="J1691" t="inlineStr">
        <is>
          <t>ALIMENTOS</t>
        </is>
      </c>
      <c r="K1691" t="inlineStr">
        <is>
          <t>12/2025</t>
        </is>
      </c>
      <c r="L1691" t="n">
        <v>50.56</v>
      </c>
      <c r="M1691" s="551" t="n">
        <v>46001</v>
      </c>
      <c r="N1691" t="n">
        <v>50.56</v>
      </c>
      <c r="O1691" t="n">
        <v>50.56</v>
      </c>
      <c r="P1691" t="n">
        <v>252.8</v>
      </c>
    </row>
    <row r="1692">
      <c r="A1692" t="n">
        <v>65038</v>
      </c>
      <c r="B1692" t="n">
        <v>122</v>
      </c>
      <c r="C1692" t="inlineStr">
        <is>
          <t>Arcos</t>
        </is>
      </c>
      <c r="D1692" s="551" t="n">
        <v>46023</v>
      </c>
      <c r="E1692" t="n">
        <v>24831</v>
      </c>
      <c r="F1692" t="inlineStr">
        <is>
          <t>ACIDO TARTARICO KG</t>
        </is>
      </c>
      <c r="G1692" t="n">
        <v>5780</v>
      </c>
      <c r="H1692" t="n">
        <v>2</v>
      </c>
      <c r="I1692" t="inlineStr">
        <is>
          <t>KG</t>
        </is>
      </c>
      <c r="J1692" t="inlineStr">
        <is>
          <t>ALIMENTOS</t>
        </is>
      </c>
      <c r="K1692" t="inlineStr">
        <is>
          <t>12/2025</t>
        </is>
      </c>
      <c r="L1692" t="n">
        <v>0</v>
      </c>
      <c r="M1692" s="551" t="n">
        <v>45755</v>
      </c>
      <c r="N1692" t="n">
        <v>126</v>
      </c>
      <c r="O1692" t="n">
        <v>126</v>
      </c>
      <c r="P1692" t="n">
        <v>252</v>
      </c>
    </row>
    <row r="1693">
      <c r="A1693" t="n">
        <v>64977</v>
      </c>
      <c r="B1693" t="n">
        <v>122</v>
      </c>
      <c r="C1693" t="inlineStr">
        <is>
          <t>Arcos</t>
        </is>
      </c>
      <c r="D1693" s="551" t="n">
        <v>46023</v>
      </c>
      <c r="E1693" t="n">
        <v>20689</v>
      </c>
      <c r="F1693" t="inlineStr">
        <is>
          <t>CREME DE LEITE FRESCO QUATA C/1,01LT</t>
        </is>
      </c>
      <c r="G1693" t="n">
        <v>2105</v>
      </c>
      <c r="H1693" t="n">
        <v>13</v>
      </c>
      <c r="I1693" t="inlineStr">
        <is>
          <t>UN</t>
        </is>
      </c>
      <c r="J1693" t="inlineStr">
        <is>
          <t>ALIMENTOS</t>
        </is>
      </c>
      <c r="K1693" t="inlineStr">
        <is>
          <t>12/2025</t>
        </is>
      </c>
      <c r="L1693" t="n">
        <v>19.09</v>
      </c>
      <c r="M1693" s="551" t="n">
        <v>46017</v>
      </c>
      <c r="N1693" t="n">
        <v>36.9</v>
      </c>
      <c r="O1693" t="n">
        <v>36.9</v>
      </c>
      <c r="P1693" t="n">
        <v>248.17</v>
      </c>
    </row>
    <row r="1694">
      <c r="A1694" t="n">
        <v>64989</v>
      </c>
      <c r="B1694" t="n">
        <v>122</v>
      </c>
      <c r="C1694" t="inlineStr">
        <is>
          <t>Arcos</t>
        </is>
      </c>
      <c r="D1694" s="551" t="n">
        <v>46023</v>
      </c>
      <c r="E1694" t="n">
        <v>20242</v>
      </c>
      <c r="F1694" t="inlineStr">
        <is>
          <t>FEIJAO CARIOCA CAMIL C/2KG</t>
        </is>
      </c>
      <c r="G1694" t="n">
        <v>2242</v>
      </c>
      <c r="H1694" t="n">
        <v>17</v>
      </c>
      <c r="I1694" t="inlineStr">
        <is>
          <t>PC</t>
        </is>
      </c>
      <c r="J1694" t="inlineStr">
        <is>
          <t>ALIMENTOS</t>
        </is>
      </c>
      <c r="K1694" t="inlineStr">
        <is>
          <t>12/2025</t>
        </is>
      </c>
      <c r="L1694" t="n">
        <v>14.2</v>
      </c>
      <c r="M1694" s="551" t="n">
        <v>46001</v>
      </c>
      <c r="N1694" t="n">
        <v>14.2</v>
      </c>
      <c r="O1694" t="n">
        <v>14.18</v>
      </c>
      <c r="P1694" t="n">
        <v>241.4</v>
      </c>
    </row>
    <row r="1695">
      <c r="A1695" t="n">
        <v>65019</v>
      </c>
      <c r="B1695" t="n">
        <v>122</v>
      </c>
      <c r="C1695" t="inlineStr">
        <is>
          <t>Arcos</t>
        </is>
      </c>
      <c r="D1695" s="551" t="n">
        <v>46023</v>
      </c>
      <c r="E1695" t="n">
        <v>21004</v>
      </c>
      <c r="F1695" t="inlineStr">
        <is>
          <t>OLEO DE GERGELIM TORRADO HONG KONG 1L</t>
        </is>
      </c>
      <c r="G1695" t="n">
        <v>2007</v>
      </c>
      <c r="H1695" t="n">
        <v>3</v>
      </c>
      <c r="I1695" t="inlineStr">
        <is>
          <t>UN</t>
        </is>
      </c>
      <c r="J1695" t="inlineStr">
        <is>
          <t>ALIMENTOS</t>
        </is>
      </c>
      <c r="K1695" t="inlineStr">
        <is>
          <t>12/2025</t>
        </is>
      </c>
      <c r="L1695" t="n">
        <v>0</v>
      </c>
      <c r="N1695" t="n">
        <v>0</v>
      </c>
      <c r="O1695" t="n">
        <v>95.67</v>
      </c>
      <c r="P1695" t="n">
        <v>239.07</v>
      </c>
    </row>
    <row r="1696">
      <c r="A1696" t="n">
        <v>64972</v>
      </c>
      <c r="B1696" t="n">
        <v>122</v>
      </c>
      <c r="C1696" t="inlineStr">
        <is>
          <t>Arcos</t>
        </is>
      </c>
      <c r="D1696" s="551" t="n">
        <v>46023</v>
      </c>
      <c r="E1696" t="n">
        <v>20922</v>
      </c>
      <c r="F1696" t="inlineStr">
        <is>
          <t>CHOCOLATE EM PO NESTLE 50% C/1,01KG</t>
        </is>
      </c>
      <c r="G1696" t="n">
        <v>2034</v>
      </c>
      <c r="H1696" t="n">
        <v>4</v>
      </c>
      <c r="I1696" t="inlineStr">
        <is>
          <t>PC</t>
        </is>
      </c>
      <c r="J1696" t="inlineStr">
        <is>
          <t>ALIMENTOS</t>
        </is>
      </c>
      <c r="K1696" t="inlineStr">
        <is>
          <t>12/2025</t>
        </is>
      </c>
      <c r="L1696" t="n">
        <v>0</v>
      </c>
      <c r="M1696" s="551" t="n">
        <v>45881</v>
      </c>
      <c r="N1696" t="n">
        <v>59.35</v>
      </c>
      <c r="O1696" t="n">
        <v>59.35</v>
      </c>
      <c r="P1696" t="n">
        <v>237.4</v>
      </c>
    </row>
    <row r="1697">
      <c r="A1697" t="n">
        <v>65200</v>
      </c>
      <c r="B1697" t="n">
        <v>122</v>
      </c>
      <c r="C1697" t="inlineStr">
        <is>
          <t>Arcos</t>
        </is>
      </c>
      <c r="D1697" s="551" t="n">
        <v>46023</v>
      </c>
      <c r="E1697" t="n">
        <v>21062</v>
      </c>
      <c r="F1697" t="inlineStr">
        <is>
          <t xml:space="preserve">ACETO BALSAM DI MODENA DISALERNO 500ML </t>
        </is>
      </c>
      <c r="G1697" t="n">
        <v>1997</v>
      </c>
      <c r="H1697" t="n">
        <v>15</v>
      </c>
      <c r="I1697" t="inlineStr">
        <is>
          <t>GR</t>
        </is>
      </c>
      <c r="J1697" t="inlineStr">
        <is>
          <t>ALIMENTOS</t>
        </is>
      </c>
      <c r="K1697" t="inlineStr">
        <is>
          <t>12/2025</t>
        </is>
      </c>
      <c r="L1697" t="n">
        <v>0</v>
      </c>
      <c r="M1697" s="551" t="n">
        <v>45936</v>
      </c>
      <c r="N1697" t="n">
        <v>15.58</v>
      </c>
      <c r="O1697" t="n">
        <v>16.7</v>
      </c>
      <c r="P1697" t="n">
        <v>233.7</v>
      </c>
    </row>
    <row r="1698">
      <c r="A1698" t="n">
        <v>65179</v>
      </c>
      <c r="B1698" t="n">
        <v>122</v>
      </c>
      <c r="C1698" t="inlineStr">
        <is>
          <t>Arcos</t>
        </is>
      </c>
      <c r="D1698" s="551" t="n">
        <v>46023</v>
      </c>
      <c r="E1698" t="n">
        <v>17883</v>
      </c>
      <c r="F1698" t="inlineStr">
        <is>
          <t>SODA LIMONADA ANTARCTICA DIET LATA 350ML C/12</t>
        </is>
      </c>
      <c r="G1698" t="n">
        <v>3673</v>
      </c>
      <c r="H1698" t="n">
        <v>9.83</v>
      </c>
      <c r="I1698" t="inlineStr">
        <is>
          <t>PC</t>
        </is>
      </c>
      <c r="J1698" t="inlineStr">
        <is>
          <t>BEBIDAS</t>
        </is>
      </c>
      <c r="K1698" t="inlineStr">
        <is>
          <t>12/2025</t>
        </is>
      </c>
      <c r="L1698" t="n">
        <v>23.56</v>
      </c>
      <c r="M1698" s="551" t="n">
        <v>46000</v>
      </c>
      <c r="N1698" t="n">
        <v>23.56</v>
      </c>
      <c r="O1698" t="n">
        <v>0</v>
      </c>
      <c r="P1698" t="n">
        <v>231.59</v>
      </c>
    </row>
    <row r="1699">
      <c r="A1699" t="n">
        <v>65148</v>
      </c>
      <c r="B1699" t="n">
        <v>122</v>
      </c>
      <c r="C1699" t="inlineStr">
        <is>
          <t>Arcos</t>
        </is>
      </c>
      <c r="D1699" s="551" t="n">
        <v>46023</v>
      </c>
      <c r="E1699" t="n">
        <v>18146</v>
      </c>
      <c r="F1699" t="inlineStr">
        <is>
          <t>WHISKY CHIVAS REGAL 12 ANOS 1L</t>
        </is>
      </c>
      <c r="G1699" t="n">
        <v>3471</v>
      </c>
      <c r="H1699" t="n">
        <v>2.19</v>
      </c>
      <c r="I1699" t="inlineStr">
        <is>
          <t>GR</t>
        </is>
      </c>
      <c r="J1699" t="inlineStr">
        <is>
          <t>BEBIDAS</t>
        </is>
      </c>
      <c r="K1699" t="inlineStr">
        <is>
          <t>12/2025</t>
        </is>
      </c>
      <c r="L1699" t="n">
        <v>105.62</v>
      </c>
      <c r="M1699" s="551" t="n">
        <v>45993</v>
      </c>
      <c r="N1699" t="n">
        <v>105.62</v>
      </c>
      <c r="O1699" t="n">
        <v>125</v>
      </c>
      <c r="P1699" t="n">
        <v>231.31</v>
      </c>
    </row>
    <row r="1700">
      <c r="A1700" t="n">
        <v>65040</v>
      </c>
      <c r="B1700" t="n">
        <v>122</v>
      </c>
      <c r="C1700" t="inlineStr">
        <is>
          <t>Arcos</t>
        </is>
      </c>
      <c r="D1700" s="551" t="n">
        <v>46023</v>
      </c>
      <c r="E1700" t="n">
        <v>19439</v>
      </c>
      <c r="F1700" t="inlineStr">
        <is>
          <t>CREAM CHEESE DANUBIO C/1KG</t>
        </is>
      </c>
      <c r="G1700" t="n">
        <v>2756</v>
      </c>
      <c r="H1700" t="n">
        <v>7</v>
      </c>
      <c r="I1700" t="inlineStr">
        <is>
          <t>KG</t>
        </is>
      </c>
      <c r="J1700" t="inlineStr">
        <is>
          <t>ALIMENTOS</t>
        </is>
      </c>
      <c r="K1700" t="inlineStr">
        <is>
          <t>12/2025</t>
        </is>
      </c>
      <c r="L1700" t="n">
        <v>32.82</v>
      </c>
      <c r="M1700" s="551" t="n">
        <v>46008</v>
      </c>
      <c r="N1700" t="n">
        <v>32.82</v>
      </c>
      <c r="O1700" t="n">
        <v>33.37</v>
      </c>
      <c r="P1700" t="n">
        <v>229.74</v>
      </c>
    </row>
    <row r="1701">
      <c r="A1701" t="n">
        <v>65106</v>
      </c>
      <c r="B1701" t="n">
        <v>122</v>
      </c>
      <c r="C1701" t="inlineStr">
        <is>
          <t>Arcos</t>
        </is>
      </c>
      <c r="D1701" s="551" t="n">
        <v>46023</v>
      </c>
      <c r="E1701" t="n">
        <v>18327</v>
      </c>
      <c r="F1701" t="inlineStr">
        <is>
          <t>LICOR COINTREAU 700ML</t>
        </is>
      </c>
      <c r="G1701" t="n">
        <v>3306</v>
      </c>
      <c r="H1701" t="n">
        <v>2</v>
      </c>
      <c r="I1701" t="inlineStr">
        <is>
          <t>GR</t>
        </is>
      </c>
      <c r="J1701" t="inlineStr">
        <is>
          <t>BEBIDAS</t>
        </is>
      </c>
      <c r="K1701" t="inlineStr">
        <is>
          <t>12/2025</t>
        </is>
      </c>
      <c r="L1701" t="n">
        <v>0</v>
      </c>
      <c r="M1701" s="551" t="n">
        <v>45979</v>
      </c>
      <c r="N1701" t="n">
        <v>110</v>
      </c>
      <c r="O1701" t="n">
        <v>109.18</v>
      </c>
      <c r="P1701" t="n">
        <v>220</v>
      </c>
    </row>
    <row r="1702">
      <c r="A1702" t="n">
        <v>65125</v>
      </c>
      <c r="B1702" t="n">
        <v>122</v>
      </c>
      <c r="C1702" t="inlineStr">
        <is>
          <t>Arcos</t>
        </is>
      </c>
      <c r="D1702" s="551" t="n">
        <v>46023</v>
      </c>
      <c r="E1702" t="n">
        <v>25445</v>
      </c>
      <c r="F1702" t="inlineStr">
        <is>
          <t>TEQUILA DON JULIO ANEJO 750ML UN</t>
        </is>
      </c>
      <c r="G1702" t="n">
        <v>6113</v>
      </c>
      <c r="H1702" t="n">
        <v>0.6899999999999999</v>
      </c>
      <c r="I1702" t="inlineStr">
        <is>
          <t>GR</t>
        </is>
      </c>
      <c r="J1702" t="inlineStr">
        <is>
          <t>BEBIDAS</t>
        </is>
      </c>
      <c r="K1702" t="inlineStr">
        <is>
          <t>12/2025</t>
        </is>
      </c>
      <c r="L1702" t="n">
        <v>0</v>
      </c>
      <c r="M1702" s="551" t="n">
        <v>45979</v>
      </c>
      <c r="N1702" t="n">
        <v>318.05</v>
      </c>
      <c r="O1702" t="n">
        <v>310.23</v>
      </c>
      <c r="P1702" t="n">
        <v>219.45</v>
      </c>
    </row>
    <row r="1703">
      <c r="A1703" t="n">
        <v>65082</v>
      </c>
      <c r="B1703" t="n">
        <v>122</v>
      </c>
      <c r="C1703" t="inlineStr">
        <is>
          <t>Arcos</t>
        </is>
      </c>
      <c r="D1703" s="551" t="n">
        <v>46023</v>
      </c>
      <c r="E1703" t="n">
        <v>18542</v>
      </c>
      <c r="F1703" t="inlineStr">
        <is>
          <t>APERITIVO CYNAR 70 PROOF 1L</t>
        </is>
      </c>
      <c r="G1703" t="n">
        <v>3136</v>
      </c>
      <c r="H1703" t="n">
        <v>2</v>
      </c>
      <c r="I1703" t="inlineStr">
        <is>
          <t>GR</t>
        </is>
      </c>
      <c r="J1703" t="inlineStr">
        <is>
          <t>BEBIDAS</t>
        </is>
      </c>
      <c r="K1703" t="inlineStr">
        <is>
          <t>12/2025</t>
        </is>
      </c>
      <c r="L1703" t="n">
        <v>0</v>
      </c>
      <c r="M1703" s="551" t="n">
        <v>45985</v>
      </c>
      <c r="N1703" t="n">
        <v>109.11</v>
      </c>
      <c r="O1703" t="n">
        <v>109.11</v>
      </c>
      <c r="P1703" t="n">
        <v>218.22</v>
      </c>
    </row>
    <row r="1704">
      <c r="A1704" t="n">
        <v>65004</v>
      </c>
      <c r="B1704" t="n">
        <v>122</v>
      </c>
      <c r="C1704" t="inlineStr">
        <is>
          <t>Arcos</t>
        </is>
      </c>
      <c r="D1704" s="551" t="n">
        <v>46023</v>
      </c>
      <c r="E1704" t="n">
        <v>20114</v>
      </c>
      <c r="F1704" t="inlineStr">
        <is>
          <t>MACARRAO LINGUINE GRANO DURO DIVELLA  500GR</t>
        </is>
      </c>
      <c r="G1704" t="n">
        <v>2292</v>
      </c>
      <c r="H1704" t="n">
        <v>25</v>
      </c>
      <c r="I1704" t="inlineStr">
        <is>
          <t>UN</t>
        </is>
      </c>
      <c r="J1704" t="inlineStr">
        <is>
          <t>ALIMENTOS</t>
        </is>
      </c>
      <c r="K1704" t="inlineStr">
        <is>
          <t>12/2025</t>
        </is>
      </c>
      <c r="L1704" t="n">
        <v>0</v>
      </c>
      <c r="M1704" s="551" t="n">
        <v>45972</v>
      </c>
      <c r="N1704" t="n">
        <v>8.699999999999999</v>
      </c>
      <c r="O1704" t="n">
        <v>8.699999999999999</v>
      </c>
      <c r="P1704" t="n">
        <v>217.5</v>
      </c>
    </row>
    <row r="1705">
      <c r="A1705" t="n">
        <v>65071</v>
      </c>
      <c r="B1705" t="n">
        <v>122</v>
      </c>
      <c r="C1705" t="inlineStr">
        <is>
          <t>Arcos</t>
        </is>
      </c>
      <c r="D1705" s="551" t="n">
        <v>46023</v>
      </c>
      <c r="E1705" t="n">
        <v>18667</v>
      </c>
      <c r="F1705" t="inlineStr">
        <is>
          <t>PERNIL SUINO SEM OSSO EM CUBOS KG</t>
        </is>
      </c>
      <c r="G1705" t="n">
        <v>3052</v>
      </c>
      <c r="H1705" t="n">
        <v>10.8</v>
      </c>
      <c r="I1705" t="inlineStr">
        <is>
          <t>KG</t>
        </is>
      </c>
      <c r="J1705" t="inlineStr">
        <is>
          <t>ALIMENTOS</t>
        </is>
      </c>
      <c r="K1705" t="inlineStr">
        <is>
          <t>12/2025</t>
        </is>
      </c>
      <c r="L1705" t="n">
        <v>19.99</v>
      </c>
      <c r="M1705" s="551" t="n">
        <v>46013</v>
      </c>
      <c r="N1705" t="n">
        <v>19.99</v>
      </c>
      <c r="O1705" t="n">
        <v>19.99</v>
      </c>
      <c r="P1705" t="n">
        <v>215.89</v>
      </c>
    </row>
    <row r="1706">
      <c r="A1706" t="n">
        <v>64975</v>
      </c>
      <c r="B1706" t="n">
        <v>122</v>
      </c>
      <c r="C1706" t="inlineStr">
        <is>
          <t>Arcos</t>
        </is>
      </c>
      <c r="D1706" s="551" t="n">
        <v>46023</v>
      </c>
      <c r="E1706" t="n">
        <v>20421</v>
      </c>
      <c r="F1706" t="inlineStr">
        <is>
          <t>COUSCOUS MARROQUINO PAGANINI 500G</t>
        </is>
      </c>
      <c r="G1706" t="n">
        <v>2187</v>
      </c>
      <c r="H1706" t="n">
        <v>12</v>
      </c>
      <c r="I1706" t="inlineStr">
        <is>
          <t>UN</t>
        </is>
      </c>
      <c r="J1706" t="inlineStr">
        <is>
          <t>ALIMENTOS</t>
        </is>
      </c>
      <c r="K1706" t="inlineStr">
        <is>
          <t>12/2025</t>
        </is>
      </c>
      <c r="L1706" t="n">
        <v>0</v>
      </c>
      <c r="M1706" s="551" t="n">
        <v>45972</v>
      </c>
      <c r="N1706" t="n">
        <v>17.98</v>
      </c>
      <c r="O1706" t="n">
        <v>17.98</v>
      </c>
      <c r="P1706" t="n">
        <v>215.76</v>
      </c>
    </row>
    <row r="1707">
      <c r="A1707" t="n">
        <v>65026</v>
      </c>
      <c r="B1707" t="n">
        <v>122</v>
      </c>
      <c r="C1707" t="inlineStr">
        <is>
          <t>Arcos</t>
        </is>
      </c>
      <c r="D1707" s="551" t="n">
        <v>46023</v>
      </c>
      <c r="E1707" t="n">
        <v>20332</v>
      </c>
      <c r="F1707" t="inlineStr">
        <is>
          <t>SAGU DE MANDIOCA YOKI C/500G</t>
        </is>
      </c>
      <c r="G1707" t="n">
        <v>2208</v>
      </c>
      <c r="H1707" t="n">
        <v>16</v>
      </c>
      <c r="I1707" t="inlineStr">
        <is>
          <t>PC</t>
        </is>
      </c>
      <c r="J1707" t="inlineStr">
        <is>
          <t>ALIMENTOS</t>
        </is>
      </c>
      <c r="K1707" t="inlineStr">
        <is>
          <t>12/2025</t>
        </is>
      </c>
      <c r="L1707" t="n">
        <v>0</v>
      </c>
      <c r="M1707" s="551" t="n">
        <v>45972</v>
      </c>
      <c r="N1707" t="n">
        <v>13.4</v>
      </c>
      <c r="O1707" t="n">
        <v>13.4</v>
      </c>
      <c r="P1707" t="n">
        <v>214.4</v>
      </c>
    </row>
    <row r="1708">
      <c r="A1708" t="n">
        <v>65102</v>
      </c>
      <c r="B1708" t="n">
        <v>122</v>
      </c>
      <c r="C1708" t="inlineStr">
        <is>
          <t>Arcos</t>
        </is>
      </c>
      <c r="D1708" s="551" t="n">
        <v>46023</v>
      </c>
      <c r="E1708" t="n">
        <v>18352</v>
      </c>
      <c r="F1708" t="inlineStr">
        <is>
          <t>GIN THE BOTANIST 700ML</t>
        </is>
      </c>
      <c r="G1708" t="n">
        <v>3283</v>
      </c>
      <c r="H1708" t="n">
        <v>1</v>
      </c>
      <c r="I1708" t="inlineStr">
        <is>
          <t>UN</t>
        </is>
      </c>
      <c r="J1708" t="inlineStr">
        <is>
          <t>BEBIDAS</t>
        </is>
      </c>
      <c r="K1708" t="inlineStr">
        <is>
          <t>12/2025</t>
        </is>
      </c>
      <c r="L1708" t="n">
        <v>0</v>
      </c>
      <c r="N1708" t="n">
        <v>0</v>
      </c>
      <c r="O1708" t="n">
        <v>0</v>
      </c>
      <c r="P1708" t="n">
        <v>213.33</v>
      </c>
    </row>
    <row r="1709">
      <c r="A1709" t="n">
        <v>65129</v>
      </c>
      <c r="B1709" t="n">
        <v>122</v>
      </c>
      <c r="C1709" t="inlineStr">
        <is>
          <t>Arcos</t>
        </is>
      </c>
      <c r="D1709" s="551" t="n">
        <v>46023</v>
      </c>
      <c r="E1709" t="n">
        <v>18234</v>
      </c>
      <c r="F1709" t="inlineStr">
        <is>
          <t>TEQUILA JOSE CUERVO 1800 SILVER 750ML</t>
        </is>
      </c>
      <c r="G1709" t="n">
        <v>3394</v>
      </c>
      <c r="H1709" t="n">
        <v>1.2</v>
      </c>
      <c r="I1709" t="inlineStr">
        <is>
          <t>UN</t>
        </is>
      </c>
      <c r="J1709" t="inlineStr">
        <is>
          <t>BEBIDAS</t>
        </is>
      </c>
      <c r="K1709" t="inlineStr">
        <is>
          <t>12/2025</t>
        </is>
      </c>
      <c r="L1709" t="n">
        <v>0</v>
      </c>
      <c r="M1709" s="551" t="n">
        <v>45545</v>
      </c>
      <c r="N1709" t="n">
        <v>174.8</v>
      </c>
      <c r="O1709" t="n">
        <v>174.8</v>
      </c>
      <c r="P1709" t="n">
        <v>209.76</v>
      </c>
    </row>
    <row r="1710">
      <c r="A1710" t="n">
        <v>65093</v>
      </c>
      <c r="B1710" t="n">
        <v>122</v>
      </c>
      <c r="C1710" t="inlineStr">
        <is>
          <t>Arcos</t>
        </is>
      </c>
      <c r="D1710" s="551" t="n">
        <v>46023</v>
      </c>
      <c r="E1710" t="n">
        <v>18372</v>
      </c>
      <c r="F1710" t="inlineStr">
        <is>
          <t>GIN HENDRICKS 750ML</t>
        </is>
      </c>
      <c r="G1710" t="n">
        <v>3267</v>
      </c>
      <c r="H1710" t="n">
        <v>1.34</v>
      </c>
      <c r="I1710" t="inlineStr">
        <is>
          <t>GR</t>
        </is>
      </c>
      <c r="J1710" t="inlineStr">
        <is>
          <t>BEBIDAS</t>
        </is>
      </c>
      <c r="K1710" t="inlineStr">
        <is>
          <t>12/2025</t>
        </is>
      </c>
      <c r="L1710" t="n">
        <v>0</v>
      </c>
      <c r="N1710" t="n">
        <v>0</v>
      </c>
      <c r="O1710" t="n">
        <v>150</v>
      </c>
      <c r="P1710" t="n">
        <v>209.04</v>
      </c>
    </row>
    <row r="1711">
      <c r="A1711" t="n">
        <v>65096</v>
      </c>
      <c r="B1711" t="n">
        <v>122</v>
      </c>
      <c r="C1711" t="inlineStr">
        <is>
          <t>Arcos</t>
        </is>
      </c>
      <c r="D1711" s="551" t="n">
        <v>46023</v>
      </c>
      <c r="E1711" t="n">
        <v>18366</v>
      </c>
      <c r="F1711" t="inlineStr">
        <is>
          <t>GIN MONKEY 47 500ML</t>
        </is>
      </c>
      <c r="G1711" t="n">
        <v>3272</v>
      </c>
      <c r="H1711" t="n">
        <v>2.25</v>
      </c>
      <c r="I1711" t="inlineStr">
        <is>
          <t>UN</t>
        </is>
      </c>
      <c r="J1711" t="inlineStr">
        <is>
          <t>BEBIDAS</t>
        </is>
      </c>
      <c r="K1711" t="inlineStr">
        <is>
          <t>12/2025</t>
        </is>
      </c>
      <c r="L1711" t="n">
        <v>0</v>
      </c>
      <c r="N1711" t="n">
        <v>0</v>
      </c>
      <c r="O1711" t="n">
        <v>0</v>
      </c>
      <c r="P1711" t="n">
        <v>208.17</v>
      </c>
    </row>
    <row r="1712">
      <c r="A1712" t="n">
        <v>65198</v>
      </c>
      <c r="B1712" t="n">
        <v>122</v>
      </c>
      <c r="C1712" t="inlineStr">
        <is>
          <t>Arcos</t>
        </is>
      </c>
      <c r="D1712" s="551" t="n">
        <v>46023</v>
      </c>
      <c r="E1712" t="n">
        <v>25416</v>
      </c>
      <c r="F1712" t="inlineStr">
        <is>
          <t>LEITE DE AVEIA NUDE C/1L UN</t>
        </is>
      </c>
      <c r="G1712" t="n">
        <v>6098</v>
      </c>
      <c r="H1712" t="n">
        <v>16</v>
      </c>
      <c r="I1712" t="inlineStr">
        <is>
          <t>UN</t>
        </is>
      </c>
      <c r="J1712" t="inlineStr">
        <is>
          <t>ALIMENTOS</t>
        </is>
      </c>
      <c r="K1712" t="inlineStr">
        <is>
          <t>12/2025</t>
        </is>
      </c>
      <c r="L1712" t="n">
        <v>0</v>
      </c>
      <c r="M1712" s="551" t="n">
        <v>45908</v>
      </c>
      <c r="N1712" t="n">
        <v>12.9</v>
      </c>
      <c r="O1712" t="n">
        <v>14.9</v>
      </c>
      <c r="P1712" t="n">
        <v>206.4</v>
      </c>
    </row>
    <row r="1713">
      <c r="A1713" t="n">
        <v>65196</v>
      </c>
      <c r="B1713" t="n">
        <v>122</v>
      </c>
      <c r="C1713" t="inlineStr">
        <is>
          <t>Arcos</t>
        </is>
      </c>
      <c r="D1713" s="551" t="n">
        <v>46023</v>
      </c>
      <c r="E1713" t="n">
        <v>25807</v>
      </c>
      <c r="F1713" t="inlineStr">
        <is>
          <t>CHOCOLATE EM BARRA MEIO AMARGO C/2,1KG SICAO</t>
        </is>
      </c>
      <c r="G1713" t="n">
        <v>6344</v>
      </c>
      <c r="H1713" t="n">
        <v>1</v>
      </c>
      <c r="I1713" t="inlineStr">
        <is>
          <t>UN</t>
        </is>
      </c>
      <c r="J1713" t="inlineStr">
        <is>
          <t>ALIMENTOS</t>
        </is>
      </c>
      <c r="K1713" t="inlineStr">
        <is>
          <t>12/2025</t>
        </is>
      </c>
      <c r="L1713" t="n">
        <v>202</v>
      </c>
      <c r="M1713" s="551" t="n">
        <v>46009</v>
      </c>
      <c r="N1713" t="n">
        <v>202</v>
      </c>
      <c r="O1713" t="n">
        <v>202</v>
      </c>
      <c r="P1713" t="n">
        <v>202</v>
      </c>
    </row>
    <row r="1714">
      <c r="A1714" t="n">
        <v>65067</v>
      </c>
      <c r="B1714" t="n">
        <v>122</v>
      </c>
      <c r="C1714" t="inlineStr">
        <is>
          <t>Arcos</t>
        </is>
      </c>
      <c r="D1714" s="551" t="n">
        <v>46023</v>
      </c>
      <c r="E1714" t="n">
        <v>25128</v>
      </c>
      <c r="F1714" t="inlineStr">
        <is>
          <t>COXAO MOLE EM CUBOS KG</t>
        </is>
      </c>
      <c r="G1714" t="n">
        <v>5908</v>
      </c>
      <c r="H1714" t="n">
        <v>5</v>
      </c>
      <c r="I1714" t="inlineStr">
        <is>
          <t>KG</t>
        </is>
      </c>
      <c r="J1714" t="inlineStr">
        <is>
          <t>ALIMENTOS</t>
        </is>
      </c>
      <c r="K1714" t="inlineStr">
        <is>
          <t>12/2025</t>
        </is>
      </c>
      <c r="L1714" t="n">
        <v>38.9</v>
      </c>
      <c r="M1714" s="551" t="n">
        <v>46009</v>
      </c>
      <c r="N1714" t="n">
        <v>38.9</v>
      </c>
      <c r="O1714" t="n">
        <v>38.9</v>
      </c>
      <c r="P1714" t="n">
        <v>194.5</v>
      </c>
    </row>
    <row r="1715">
      <c r="A1715" t="n">
        <v>65117</v>
      </c>
      <c r="B1715" t="n">
        <v>122</v>
      </c>
      <c r="C1715" t="inlineStr">
        <is>
          <t>Arcos</t>
        </is>
      </c>
      <c r="D1715" s="551" t="n">
        <v>46023</v>
      </c>
      <c r="E1715" t="n">
        <v>18510</v>
      </c>
      <c r="F1715" t="inlineStr">
        <is>
          <t>PEYCHAUD AROMATIC COCKTAIL BITTERS 148ML</t>
        </is>
      </c>
      <c r="G1715" t="n">
        <v>3150</v>
      </c>
      <c r="H1715" t="n">
        <v>1.84</v>
      </c>
      <c r="I1715" t="inlineStr">
        <is>
          <t>UN</t>
        </is>
      </c>
      <c r="J1715" t="inlineStr">
        <is>
          <t>BEBIDAS</t>
        </is>
      </c>
      <c r="K1715" t="inlineStr">
        <is>
          <t>12/2025</t>
        </is>
      </c>
      <c r="L1715" t="n">
        <v>0</v>
      </c>
      <c r="M1715" s="551" t="n">
        <v>45820</v>
      </c>
      <c r="N1715" t="n">
        <v>104.5</v>
      </c>
      <c r="O1715" t="n">
        <v>118.3</v>
      </c>
      <c r="P1715" t="n">
        <v>192.28</v>
      </c>
    </row>
    <row r="1716">
      <c r="A1716" t="n">
        <v>64941</v>
      </c>
      <c r="B1716" t="n">
        <v>122</v>
      </c>
      <c r="C1716" t="inlineStr">
        <is>
          <t>Arcos</t>
        </is>
      </c>
      <c r="D1716" s="551" t="n">
        <v>46023</v>
      </c>
      <c r="E1716" t="n">
        <v>21098</v>
      </c>
      <c r="F1716" t="inlineStr">
        <is>
          <t>ACUCAR MASCAVO UNIAO C/1KG</t>
        </is>
      </c>
      <c r="G1716" t="n">
        <v>1987</v>
      </c>
      <c r="H1716" t="n">
        <v>11</v>
      </c>
      <c r="I1716" t="inlineStr">
        <is>
          <t>PC</t>
        </is>
      </c>
      <c r="J1716" t="inlineStr">
        <is>
          <t>ALIMENTOS</t>
        </is>
      </c>
      <c r="K1716" t="inlineStr">
        <is>
          <t>12/2025</t>
        </is>
      </c>
      <c r="L1716" t="n">
        <v>0</v>
      </c>
      <c r="M1716" s="551" t="n">
        <v>45972</v>
      </c>
      <c r="N1716" t="n">
        <v>17.09</v>
      </c>
      <c r="O1716" t="n">
        <v>17.09</v>
      </c>
      <c r="P1716" t="n">
        <v>187.99</v>
      </c>
    </row>
    <row r="1717">
      <c r="A1717" t="n">
        <v>65182</v>
      </c>
      <c r="B1717" t="n">
        <v>122</v>
      </c>
      <c r="C1717" t="inlineStr">
        <is>
          <t>Arcos</t>
        </is>
      </c>
      <c r="D1717" s="551" t="n">
        <v>46023</v>
      </c>
      <c r="E1717" t="n">
        <v>17800</v>
      </c>
      <c r="F1717" t="inlineStr">
        <is>
          <t>VINHO BRANCO ALMADEN RIESLING 750ML</t>
        </is>
      </c>
      <c r="G1717" t="n">
        <v>3745</v>
      </c>
      <c r="H1717" t="n">
        <v>7</v>
      </c>
      <c r="I1717" t="inlineStr">
        <is>
          <t>GR</t>
        </is>
      </c>
      <c r="J1717" t="inlineStr">
        <is>
          <t>BEBIDAS</t>
        </is>
      </c>
      <c r="K1717" t="inlineStr">
        <is>
          <t>12/2025</t>
        </is>
      </c>
      <c r="L1717" t="n">
        <v>26.2</v>
      </c>
      <c r="M1717" s="551" t="n">
        <v>46002</v>
      </c>
      <c r="N1717" t="n">
        <v>26.2</v>
      </c>
      <c r="O1717" t="n">
        <v>26.2</v>
      </c>
      <c r="P1717" t="n">
        <v>183.4</v>
      </c>
    </row>
    <row r="1718">
      <c r="A1718" t="n">
        <v>64964</v>
      </c>
      <c r="B1718" t="n">
        <v>122</v>
      </c>
      <c r="C1718" t="inlineStr">
        <is>
          <t>Arcos</t>
        </is>
      </c>
      <c r="D1718" s="551" t="n">
        <v>46023</v>
      </c>
      <c r="E1718" t="n">
        <v>23548</v>
      </c>
      <c r="F1718" t="inlineStr">
        <is>
          <t>CANELA EM PAU KG</t>
        </is>
      </c>
      <c r="G1718" t="n">
        <v>2321</v>
      </c>
      <c r="H1718" t="n">
        <v>3</v>
      </c>
      <c r="I1718" t="inlineStr">
        <is>
          <t>KG</t>
        </is>
      </c>
      <c r="J1718" t="inlineStr">
        <is>
          <t>ALIMENTOS</t>
        </is>
      </c>
      <c r="K1718" t="inlineStr">
        <is>
          <t>12/2025</t>
        </is>
      </c>
      <c r="L1718" t="n">
        <v>0</v>
      </c>
      <c r="M1718" s="551" t="n">
        <v>45764</v>
      </c>
      <c r="N1718" t="n">
        <v>60.45</v>
      </c>
      <c r="O1718" t="n">
        <v>45</v>
      </c>
      <c r="P1718" t="n">
        <v>181.35</v>
      </c>
    </row>
    <row r="1719">
      <c r="A1719" t="n">
        <v>65050</v>
      </c>
      <c r="B1719" t="n">
        <v>122</v>
      </c>
      <c r="C1719" t="inlineStr">
        <is>
          <t>Arcos</t>
        </is>
      </c>
      <c r="D1719" s="551" t="n">
        <v>46023</v>
      </c>
      <c r="E1719" t="n">
        <v>25012</v>
      </c>
      <c r="F1719" t="inlineStr">
        <is>
          <t>REQUEIJÃO DE CORTE KG</t>
        </is>
      </c>
      <c r="G1719" t="n">
        <v>5864</v>
      </c>
      <c r="H1719" t="n">
        <v>2</v>
      </c>
      <c r="I1719" t="inlineStr">
        <is>
          <t>KG</t>
        </is>
      </c>
      <c r="J1719" t="inlineStr">
        <is>
          <t>ALIMENTOS</t>
        </is>
      </c>
      <c r="K1719" t="inlineStr">
        <is>
          <t>12/2025</t>
        </is>
      </c>
      <c r="L1719" t="n">
        <v>88</v>
      </c>
      <c r="M1719" s="551" t="n">
        <v>45993</v>
      </c>
      <c r="N1719" t="n">
        <v>88</v>
      </c>
      <c r="O1719" t="n">
        <v>88</v>
      </c>
      <c r="P1719" t="n">
        <v>176</v>
      </c>
    </row>
    <row r="1720">
      <c r="A1720" t="n">
        <v>65120</v>
      </c>
      <c r="B1720" t="n">
        <v>122</v>
      </c>
      <c r="C1720" t="inlineStr">
        <is>
          <t>Arcos</t>
        </is>
      </c>
      <c r="D1720" s="551" t="n">
        <v>46023</v>
      </c>
      <c r="E1720" t="n">
        <v>18272</v>
      </c>
      <c r="F1720" t="inlineStr">
        <is>
          <t>RUM BACARDI SUPERIOR CARTA BLANCA 980ML</t>
        </is>
      </c>
      <c r="G1720" t="n">
        <v>3358</v>
      </c>
      <c r="H1720" t="n">
        <v>4.83</v>
      </c>
      <c r="I1720" t="inlineStr">
        <is>
          <t>GR</t>
        </is>
      </c>
      <c r="J1720" t="inlineStr">
        <is>
          <t>BEBIDAS</t>
        </is>
      </c>
      <c r="K1720" t="inlineStr">
        <is>
          <t>12/2025</t>
        </is>
      </c>
      <c r="L1720" t="n">
        <v>0</v>
      </c>
      <c r="M1720" s="551" t="n">
        <v>45985</v>
      </c>
      <c r="N1720" t="n">
        <v>34.83</v>
      </c>
      <c r="O1720" t="n">
        <v>32.48</v>
      </c>
      <c r="P1720" t="n">
        <v>168.23</v>
      </c>
    </row>
    <row r="1721">
      <c r="A1721" t="n">
        <v>65149</v>
      </c>
      <c r="B1721" t="n">
        <v>122</v>
      </c>
      <c r="C1721" t="inlineStr">
        <is>
          <t>Arcos</t>
        </is>
      </c>
      <c r="D1721" s="551" t="n">
        <v>46023</v>
      </c>
      <c r="E1721" t="n">
        <v>18145</v>
      </c>
      <c r="F1721" t="inlineStr">
        <is>
          <t>WHISKY CHIVAS REGAL 18 ANOS 750ML</t>
        </is>
      </c>
      <c r="G1721" t="n">
        <v>3472</v>
      </c>
      <c r="H1721" t="n">
        <v>0.45</v>
      </c>
      <c r="I1721" t="inlineStr">
        <is>
          <t>GR</t>
        </is>
      </c>
      <c r="J1721" t="inlineStr">
        <is>
          <t>BEBIDAS</t>
        </is>
      </c>
      <c r="K1721" t="inlineStr">
        <is>
          <t>12/2025</t>
        </is>
      </c>
      <c r="L1721" t="n">
        <v>0</v>
      </c>
      <c r="N1721" t="n">
        <v>0</v>
      </c>
      <c r="O1721" t="n">
        <v>350</v>
      </c>
      <c r="P1721" t="n">
        <v>167.22</v>
      </c>
    </row>
    <row r="1722">
      <c r="A1722" t="n">
        <v>64946</v>
      </c>
      <c r="B1722" t="n">
        <v>122</v>
      </c>
      <c r="C1722" t="inlineStr">
        <is>
          <t>Arcos</t>
        </is>
      </c>
      <c r="D1722" s="551" t="n">
        <v>46023</v>
      </c>
      <c r="E1722" t="n">
        <v>26429</v>
      </c>
      <c r="F1722" t="inlineStr">
        <is>
          <t>ALGINATO KG</t>
        </is>
      </c>
      <c r="G1722" t="n">
        <v>6728</v>
      </c>
      <c r="H1722" t="n">
        <v>0.3</v>
      </c>
      <c r="I1722" t="inlineStr">
        <is>
          <t>KG</t>
        </is>
      </c>
      <c r="J1722" t="inlineStr">
        <is>
          <t>ALIMENTOS</t>
        </is>
      </c>
      <c r="K1722" t="inlineStr">
        <is>
          <t>12/2025</t>
        </is>
      </c>
      <c r="L1722" t="n">
        <v>0</v>
      </c>
      <c r="M1722" s="551" t="n">
        <v>45848</v>
      </c>
      <c r="N1722" t="n">
        <v>550</v>
      </c>
      <c r="O1722" t="n">
        <v>550</v>
      </c>
      <c r="P1722" t="n">
        <v>165</v>
      </c>
    </row>
    <row r="1723">
      <c r="A1723" t="n">
        <v>65041</v>
      </c>
      <c r="B1723" t="n">
        <v>122</v>
      </c>
      <c r="C1723" t="inlineStr">
        <is>
          <t>Arcos</t>
        </is>
      </c>
      <c r="D1723" s="551" t="n">
        <v>46023</v>
      </c>
      <c r="E1723" t="n">
        <v>19203</v>
      </c>
      <c r="F1723" t="inlineStr">
        <is>
          <t>IOGURTE INTEGRAL NESTLE C/170G UN</t>
        </is>
      </c>
      <c r="G1723" t="n">
        <v>2802</v>
      </c>
      <c r="H1723" t="n">
        <v>55</v>
      </c>
      <c r="I1723" t="inlineStr">
        <is>
          <t>UN</t>
        </is>
      </c>
      <c r="J1723" t="inlineStr">
        <is>
          <t>ALIMENTOS</t>
        </is>
      </c>
      <c r="K1723" t="inlineStr">
        <is>
          <t>12/2025</t>
        </is>
      </c>
      <c r="L1723" t="n">
        <v>3</v>
      </c>
      <c r="M1723" s="551" t="n">
        <v>46017</v>
      </c>
      <c r="N1723" t="n">
        <v>3.03</v>
      </c>
      <c r="O1723" t="n">
        <v>3.03</v>
      </c>
      <c r="P1723" t="n">
        <v>165</v>
      </c>
    </row>
    <row r="1724">
      <c r="A1724" t="n">
        <v>65066</v>
      </c>
      <c r="B1724" t="n">
        <v>122</v>
      </c>
      <c r="C1724" t="inlineStr">
        <is>
          <t>Arcos</t>
        </is>
      </c>
      <c r="D1724" s="551" t="n">
        <v>46023</v>
      </c>
      <c r="E1724" t="n">
        <v>26584</v>
      </c>
      <c r="F1724" t="inlineStr">
        <is>
          <t>COXAO MOLE ANGUS FREDDI PORCIONADO EM 100G KG</t>
        </is>
      </c>
      <c r="G1724" t="n">
        <v>6802</v>
      </c>
      <c r="H1724" t="n">
        <v>2</v>
      </c>
      <c r="I1724" t="inlineStr">
        <is>
          <t>KG</t>
        </is>
      </c>
      <c r="J1724" t="inlineStr">
        <is>
          <t>ALIMENTOS</t>
        </is>
      </c>
      <c r="K1724" t="inlineStr">
        <is>
          <t>12/2025</t>
        </is>
      </c>
      <c r="L1724" t="n">
        <v>81</v>
      </c>
      <c r="M1724" s="551" t="n">
        <v>46010</v>
      </c>
      <c r="N1724" t="n">
        <v>81</v>
      </c>
      <c r="O1724" t="n">
        <v>81</v>
      </c>
      <c r="P1724" t="n">
        <v>162</v>
      </c>
    </row>
    <row r="1725">
      <c r="A1725" t="n">
        <v>64945</v>
      </c>
      <c r="B1725" t="n">
        <v>122</v>
      </c>
      <c r="C1725" t="inlineStr">
        <is>
          <t>Arcos</t>
        </is>
      </c>
      <c r="D1725" s="551" t="n">
        <v>46023</v>
      </c>
      <c r="E1725" t="n">
        <v>20757</v>
      </c>
      <c r="F1725" t="inlineStr">
        <is>
          <t>ALCAPARRA MEDIA DI SALERNO C/2KG</t>
        </is>
      </c>
      <c r="G1725" t="n">
        <v>2086</v>
      </c>
      <c r="H1725" t="n">
        <v>2</v>
      </c>
      <c r="I1725" t="inlineStr">
        <is>
          <t>BD</t>
        </is>
      </c>
      <c r="J1725" t="inlineStr">
        <is>
          <t>ALIMENTOS</t>
        </is>
      </c>
      <c r="K1725" t="inlineStr">
        <is>
          <t>12/2025</t>
        </is>
      </c>
      <c r="L1725" t="n">
        <v>80.5</v>
      </c>
      <c r="M1725" s="551" t="n">
        <v>46001</v>
      </c>
      <c r="N1725" t="n">
        <v>80.5</v>
      </c>
      <c r="O1725" t="n">
        <v>80.7</v>
      </c>
      <c r="P1725" t="n">
        <v>161</v>
      </c>
    </row>
    <row r="1726">
      <c r="A1726" t="n">
        <v>65009</v>
      </c>
      <c r="B1726" t="n">
        <v>122</v>
      </c>
      <c r="C1726" t="inlineStr">
        <is>
          <t>Arcos</t>
        </is>
      </c>
      <c r="D1726" s="551" t="n">
        <v>46023</v>
      </c>
      <c r="E1726" t="n">
        <v>20871</v>
      </c>
      <c r="F1726" t="inlineStr">
        <is>
          <t>MELADO DE CANA JR C/1,3KG</t>
        </is>
      </c>
      <c r="G1726" t="n">
        <v>2043</v>
      </c>
      <c r="H1726" t="n">
        <v>9</v>
      </c>
      <c r="I1726" t="inlineStr">
        <is>
          <t>PT</t>
        </is>
      </c>
      <c r="J1726" t="inlineStr">
        <is>
          <t>ALIMENTOS</t>
        </is>
      </c>
      <c r="K1726" t="inlineStr">
        <is>
          <t>12/2025</t>
        </is>
      </c>
      <c r="L1726" t="n">
        <v>17.8</v>
      </c>
      <c r="M1726" s="551" t="n">
        <v>45993</v>
      </c>
      <c r="N1726" t="n">
        <v>17.8</v>
      </c>
      <c r="O1726" t="n">
        <v>19.8</v>
      </c>
      <c r="P1726" t="n">
        <v>160.2</v>
      </c>
    </row>
    <row r="1727">
      <c r="A1727" t="n">
        <v>65188</v>
      </c>
      <c r="B1727" t="n">
        <v>122</v>
      </c>
      <c r="C1727" t="inlineStr">
        <is>
          <t>Arcos</t>
        </is>
      </c>
      <c r="D1727" s="551" t="n">
        <v>46023</v>
      </c>
      <c r="E1727" t="n">
        <v>17716</v>
      </c>
      <c r="F1727" t="inlineStr">
        <is>
          <t>VINHO TINTO ALMADEN CABERNET SAUVIGNON 750ML</t>
        </is>
      </c>
      <c r="G1727" t="n">
        <v>3822</v>
      </c>
      <c r="H1727" t="n">
        <v>6</v>
      </c>
      <c r="I1727" t="inlineStr">
        <is>
          <t>GR</t>
        </is>
      </c>
      <c r="J1727" t="inlineStr">
        <is>
          <t>BEBIDAS</t>
        </is>
      </c>
      <c r="K1727" t="inlineStr">
        <is>
          <t>12/2025</t>
        </is>
      </c>
      <c r="L1727" t="n">
        <v>26.2</v>
      </c>
      <c r="M1727" s="551" t="n">
        <v>46008</v>
      </c>
      <c r="N1727" t="n">
        <v>26.2</v>
      </c>
      <c r="O1727" t="n">
        <v>26.2</v>
      </c>
      <c r="P1727" t="n">
        <v>157.2</v>
      </c>
    </row>
    <row r="1728">
      <c r="A1728" t="n">
        <v>64986</v>
      </c>
      <c r="B1728" t="n">
        <v>122</v>
      </c>
      <c r="C1728" t="inlineStr">
        <is>
          <t>Arcos</t>
        </is>
      </c>
      <c r="D1728" s="551" t="n">
        <v>46023</v>
      </c>
      <c r="E1728" t="n">
        <v>20360</v>
      </c>
      <c r="F1728" t="inlineStr">
        <is>
          <t>FARINHA DE TRIGO ANACONDA C/5KG</t>
        </is>
      </c>
      <c r="G1728" t="n">
        <v>2199</v>
      </c>
      <c r="H1728" t="n">
        <v>7</v>
      </c>
      <c r="I1728" t="inlineStr">
        <is>
          <t>PC</t>
        </is>
      </c>
      <c r="J1728" t="inlineStr">
        <is>
          <t>ALIMENTOS</t>
        </is>
      </c>
      <c r="K1728" t="inlineStr">
        <is>
          <t>12/2025</t>
        </is>
      </c>
      <c r="L1728" t="n">
        <v>21.65</v>
      </c>
      <c r="M1728" s="551" t="n">
        <v>46008</v>
      </c>
      <c r="N1728" t="n">
        <v>21.65</v>
      </c>
      <c r="O1728" t="n">
        <v>21.65</v>
      </c>
      <c r="P1728" t="n">
        <v>151.55</v>
      </c>
    </row>
    <row r="1729">
      <c r="A1729" t="n">
        <v>65034</v>
      </c>
      <c r="B1729" t="n">
        <v>122</v>
      </c>
      <c r="C1729" t="inlineStr">
        <is>
          <t>Arcos</t>
        </is>
      </c>
      <c r="D1729" s="551" t="n">
        <v>46023</v>
      </c>
      <c r="E1729" t="n">
        <v>26054</v>
      </c>
      <c r="F1729" t="inlineStr">
        <is>
          <t>VINAGRE DE ARROZ MIZKAN 500ML UN</t>
        </is>
      </c>
      <c r="G1729" t="n">
        <v>6516</v>
      </c>
      <c r="H1729" t="n">
        <v>9</v>
      </c>
      <c r="I1729" t="inlineStr">
        <is>
          <t>UN</t>
        </is>
      </c>
      <c r="J1729" t="inlineStr">
        <is>
          <t>ALIMENTOS</t>
        </is>
      </c>
      <c r="K1729" t="inlineStr">
        <is>
          <t>12/2025</t>
        </is>
      </c>
      <c r="L1729" t="n">
        <v>0</v>
      </c>
      <c r="N1729" t="n">
        <v>0</v>
      </c>
      <c r="O1729" t="n">
        <v>16.8</v>
      </c>
      <c r="P1729" t="n">
        <v>151.2</v>
      </c>
    </row>
    <row r="1730">
      <c r="A1730" t="n">
        <v>65079</v>
      </c>
      <c r="B1730" t="n">
        <v>122</v>
      </c>
      <c r="C1730" t="inlineStr">
        <is>
          <t>Arcos</t>
        </is>
      </c>
      <c r="D1730" s="551" t="n">
        <v>46023</v>
      </c>
      <c r="E1730" t="n">
        <v>18547</v>
      </c>
      <c r="F1730" t="inlineStr">
        <is>
          <t>APERITIVO APEROL 750ML</t>
        </is>
      </c>
      <c r="G1730" t="n">
        <v>3132</v>
      </c>
      <c r="H1730" t="n">
        <v>4.26</v>
      </c>
      <c r="I1730" t="inlineStr">
        <is>
          <t>GR</t>
        </is>
      </c>
      <c r="J1730" t="inlineStr">
        <is>
          <t>BEBIDAS</t>
        </is>
      </c>
      <c r="K1730" t="inlineStr">
        <is>
          <t>12/2025</t>
        </is>
      </c>
      <c r="L1730" t="n">
        <v>35.29</v>
      </c>
      <c r="M1730" s="551" t="n">
        <v>45994</v>
      </c>
      <c r="N1730" t="n">
        <v>35.29</v>
      </c>
      <c r="O1730" t="n">
        <v>40.5</v>
      </c>
      <c r="P1730" t="n">
        <v>150.34</v>
      </c>
    </row>
    <row r="1731">
      <c r="A1731" t="n">
        <v>65119</v>
      </c>
      <c r="B1731" t="n">
        <v>122</v>
      </c>
      <c r="C1731" t="inlineStr">
        <is>
          <t>Arcos</t>
        </is>
      </c>
      <c r="D1731" s="551" t="n">
        <v>46023</v>
      </c>
      <c r="E1731" t="n">
        <v>18275</v>
      </c>
      <c r="F1731" t="inlineStr">
        <is>
          <t>RUM BACARDI 4 ANOS 750ML</t>
        </is>
      </c>
      <c r="G1731" t="n">
        <v>3355</v>
      </c>
      <c r="H1731" t="n">
        <v>1.94</v>
      </c>
      <c r="I1731" t="inlineStr">
        <is>
          <t>GR</t>
        </is>
      </c>
      <c r="J1731" t="inlineStr">
        <is>
          <t>BEBIDAS</t>
        </is>
      </c>
      <c r="K1731" t="inlineStr">
        <is>
          <t>12/2025</t>
        </is>
      </c>
      <c r="L1731" t="n">
        <v>0</v>
      </c>
      <c r="M1731" s="551" t="n">
        <v>45985</v>
      </c>
      <c r="N1731" t="n">
        <v>72.86</v>
      </c>
      <c r="O1731" t="n">
        <v>92.38</v>
      </c>
      <c r="P1731" t="n">
        <v>141.35</v>
      </c>
    </row>
    <row r="1732">
      <c r="A1732" t="n">
        <v>64937</v>
      </c>
      <c r="B1732" t="n">
        <v>122</v>
      </c>
      <c r="C1732" t="inlineStr">
        <is>
          <t>Arcos</t>
        </is>
      </c>
      <c r="D1732" s="551" t="n">
        <v>46023</v>
      </c>
      <c r="E1732" t="n">
        <v>21062</v>
      </c>
      <c r="F1732" t="inlineStr">
        <is>
          <t xml:space="preserve">ACETO BALSAM DI MODENA DISALERNO 500ML </t>
        </is>
      </c>
      <c r="G1732" t="n">
        <v>1997</v>
      </c>
      <c r="H1732" t="n">
        <v>9</v>
      </c>
      <c r="I1732" t="inlineStr">
        <is>
          <t>GR</t>
        </is>
      </c>
      <c r="J1732" t="inlineStr">
        <is>
          <t>ALIMENTOS</t>
        </is>
      </c>
      <c r="K1732" t="inlineStr">
        <is>
          <t>12/2025</t>
        </is>
      </c>
      <c r="L1732" t="n">
        <v>0</v>
      </c>
      <c r="M1732" s="551" t="n">
        <v>45936</v>
      </c>
      <c r="N1732" t="n">
        <v>15.58</v>
      </c>
      <c r="O1732" t="n">
        <v>16.7</v>
      </c>
      <c r="P1732" t="n">
        <v>140.22</v>
      </c>
    </row>
    <row r="1733">
      <c r="A1733" t="n">
        <v>64974</v>
      </c>
      <c r="B1733" t="n">
        <v>122</v>
      </c>
      <c r="C1733" t="inlineStr">
        <is>
          <t>Arcos</t>
        </is>
      </c>
      <c r="D1733" s="551" t="n">
        <v>46023</v>
      </c>
      <c r="E1733" t="n">
        <v>20257</v>
      </c>
      <c r="F1733" t="inlineStr">
        <is>
          <t>COCO RALADO FRESCO CONGELADO VITA COCO C/1KG</t>
        </is>
      </c>
      <c r="G1733" t="n">
        <v>2239</v>
      </c>
      <c r="H1733" t="n">
        <v>5</v>
      </c>
      <c r="I1733" t="inlineStr">
        <is>
          <t>PC</t>
        </is>
      </c>
      <c r="J1733" t="inlineStr">
        <is>
          <t>ALIMENTOS</t>
        </is>
      </c>
      <c r="K1733" t="inlineStr">
        <is>
          <t>12/2025</t>
        </is>
      </c>
      <c r="L1733" t="n">
        <v>27.5</v>
      </c>
      <c r="M1733" s="551" t="n">
        <v>46002</v>
      </c>
      <c r="N1733" t="n">
        <v>27.5</v>
      </c>
      <c r="O1733" t="n">
        <v>27.5</v>
      </c>
      <c r="P1733" t="n">
        <v>137.5</v>
      </c>
    </row>
    <row r="1734">
      <c r="A1734" t="n">
        <v>64950</v>
      </c>
      <c r="B1734" t="n">
        <v>122</v>
      </c>
      <c r="C1734" t="inlineStr">
        <is>
          <t>Arcos</t>
        </is>
      </c>
      <c r="D1734" s="551" t="n">
        <v>46023</v>
      </c>
      <c r="E1734" t="n">
        <v>20429</v>
      </c>
      <c r="F1734" t="inlineStr">
        <is>
          <t>AMIDO DE MILHO MAIZENA 1KG UN</t>
        </is>
      </c>
      <c r="G1734" t="n">
        <v>2184</v>
      </c>
      <c r="H1734" t="n">
        <v>7</v>
      </c>
      <c r="I1734" t="inlineStr">
        <is>
          <t>UN</t>
        </is>
      </c>
      <c r="J1734" t="inlineStr">
        <is>
          <t>ALIMENTOS</t>
        </is>
      </c>
      <c r="K1734" t="inlineStr">
        <is>
          <t>12/2025</t>
        </is>
      </c>
      <c r="L1734" t="n">
        <v>19.6</v>
      </c>
      <c r="M1734" s="551" t="n">
        <v>46001</v>
      </c>
      <c r="N1734" t="n">
        <v>19.6</v>
      </c>
      <c r="O1734" t="n">
        <v>19.6</v>
      </c>
      <c r="P1734" t="n">
        <v>137.2</v>
      </c>
    </row>
    <row r="1735">
      <c r="A1735" t="n">
        <v>65064</v>
      </c>
      <c r="B1735" t="n">
        <v>122</v>
      </c>
      <c r="C1735" t="inlineStr">
        <is>
          <t>Arcos</t>
        </is>
      </c>
      <c r="D1735" s="551" t="n">
        <v>46023</v>
      </c>
      <c r="E1735" t="n">
        <v>28212</v>
      </c>
      <c r="F1735" t="inlineStr">
        <is>
          <t>CARNE SECA COXÃO DURO DI CALLANI KG</t>
        </is>
      </c>
      <c r="G1735" t="n">
        <v>8174</v>
      </c>
      <c r="H1735" t="n">
        <v>3.1</v>
      </c>
      <c r="I1735" t="inlineStr">
        <is>
          <t>KG</t>
        </is>
      </c>
      <c r="J1735" t="inlineStr">
        <is>
          <t>ALIMENTOS</t>
        </is>
      </c>
      <c r="K1735" t="inlineStr">
        <is>
          <t>12/2025</t>
        </is>
      </c>
      <c r="L1735" t="n">
        <v>44</v>
      </c>
      <c r="M1735" s="551" t="n">
        <v>45995</v>
      </c>
      <c r="N1735" t="n">
        <v>44</v>
      </c>
      <c r="O1735" t="n">
        <v>44</v>
      </c>
      <c r="P1735" t="n">
        <v>136.4</v>
      </c>
    </row>
    <row r="1736">
      <c r="A1736" t="n">
        <v>64959</v>
      </c>
      <c r="B1736" t="n">
        <v>122</v>
      </c>
      <c r="C1736" t="inlineStr">
        <is>
          <t>Arcos</t>
        </is>
      </c>
      <c r="D1736" s="551" t="n">
        <v>46023</v>
      </c>
      <c r="E1736" t="n">
        <v>20287</v>
      </c>
      <c r="F1736" t="inlineStr">
        <is>
          <t>BATATA PALHA AMAVITA C/1KG</t>
        </is>
      </c>
      <c r="G1736" t="n">
        <v>2229</v>
      </c>
      <c r="H1736" t="n">
        <v>5</v>
      </c>
      <c r="I1736" t="inlineStr">
        <is>
          <t>PC</t>
        </is>
      </c>
      <c r="J1736" t="inlineStr">
        <is>
          <t>ALIMENTOS</t>
        </is>
      </c>
      <c r="K1736" t="inlineStr">
        <is>
          <t>12/2025</t>
        </is>
      </c>
      <c r="L1736" t="n">
        <v>0</v>
      </c>
      <c r="M1736" s="551" t="n">
        <v>45951</v>
      </c>
      <c r="N1736" t="n">
        <v>26.99</v>
      </c>
      <c r="O1736" t="n">
        <v>24.85</v>
      </c>
      <c r="P1736" t="n">
        <v>134.95</v>
      </c>
    </row>
    <row r="1737">
      <c r="A1737" t="n">
        <v>65048</v>
      </c>
      <c r="B1737" t="n">
        <v>122</v>
      </c>
      <c r="C1737" t="inlineStr">
        <is>
          <t>Arcos</t>
        </is>
      </c>
      <c r="D1737" s="551" t="n">
        <v>46023</v>
      </c>
      <c r="E1737" t="n">
        <v>19324</v>
      </c>
      <c r="F1737" t="inlineStr">
        <is>
          <t>QUEIJO MUSSARELA TRES MARIAS KG</t>
        </is>
      </c>
      <c r="G1737" t="n">
        <v>2773</v>
      </c>
      <c r="H1737" t="n">
        <v>4</v>
      </c>
      <c r="I1737" t="inlineStr">
        <is>
          <t>KG</t>
        </is>
      </c>
      <c r="J1737" t="inlineStr">
        <is>
          <t>ALIMENTOS</t>
        </is>
      </c>
      <c r="K1737" t="inlineStr">
        <is>
          <t>12/2025</t>
        </is>
      </c>
      <c r="L1737" t="n">
        <v>33.11</v>
      </c>
      <c r="M1737" s="551" t="n">
        <v>46008</v>
      </c>
      <c r="N1737" t="n">
        <v>33.11</v>
      </c>
      <c r="O1737" t="n">
        <v>33.11</v>
      </c>
      <c r="P1737" t="n">
        <v>132.44</v>
      </c>
    </row>
    <row r="1738">
      <c r="A1738" t="n">
        <v>65057</v>
      </c>
      <c r="B1738" t="n">
        <v>122</v>
      </c>
      <c r="C1738" t="inlineStr">
        <is>
          <t>Arcos</t>
        </is>
      </c>
      <c r="D1738" s="551" t="n">
        <v>46023</v>
      </c>
      <c r="E1738" t="n">
        <v>19150</v>
      </c>
      <c r="F1738" t="inlineStr">
        <is>
          <t>PAO DA CASA BATARD UN</t>
        </is>
      </c>
      <c r="G1738" t="n">
        <v>2831</v>
      </c>
      <c r="H1738" t="n">
        <v>22</v>
      </c>
      <c r="I1738" t="inlineStr">
        <is>
          <t>UN</t>
        </is>
      </c>
      <c r="J1738" t="inlineStr">
        <is>
          <t>ALIMENTOS</t>
        </is>
      </c>
      <c r="K1738" t="inlineStr">
        <is>
          <t>12/2025</t>
        </is>
      </c>
      <c r="L1738" t="n">
        <v>0</v>
      </c>
      <c r="M1738" s="551" t="n">
        <v>45931</v>
      </c>
      <c r="N1738" t="n">
        <v>6</v>
      </c>
      <c r="O1738" t="n">
        <v>24.15</v>
      </c>
      <c r="P1738" t="n">
        <v>132</v>
      </c>
    </row>
    <row r="1739">
      <c r="A1739" t="n">
        <v>65065</v>
      </c>
      <c r="B1739" t="n">
        <v>122</v>
      </c>
      <c r="C1739" t="inlineStr">
        <is>
          <t>Arcos</t>
        </is>
      </c>
      <c r="D1739" s="551" t="n">
        <v>46023</v>
      </c>
      <c r="E1739" t="n">
        <v>19034</v>
      </c>
      <c r="F1739" t="inlineStr">
        <is>
          <t>COXA E SOBRECOXA COM OSSO E COM PELE KG</t>
        </is>
      </c>
      <c r="G1739" t="n">
        <v>2890</v>
      </c>
      <c r="H1739" t="n">
        <v>15</v>
      </c>
      <c r="I1739" t="inlineStr">
        <is>
          <t>KG</t>
        </is>
      </c>
      <c r="J1739" t="inlineStr">
        <is>
          <t>ALIMENTOS</t>
        </is>
      </c>
      <c r="K1739" t="inlineStr">
        <is>
          <t>12/2025</t>
        </is>
      </c>
      <c r="L1739" t="n">
        <v>8.710000000000001</v>
      </c>
      <c r="M1739" s="551" t="n">
        <v>46013</v>
      </c>
      <c r="N1739" t="n">
        <v>10.8</v>
      </c>
      <c r="O1739" t="n">
        <v>10.8</v>
      </c>
      <c r="P1739" t="n">
        <v>130.65</v>
      </c>
    </row>
    <row r="1740">
      <c r="A1740" t="n">
        <v>64997</v>
      </c>
      <c r="B1740" t="n">
        <v>122</v>
      </c>
      <c r="C1740" t="inlineStr">
        <is>
          <t>Arcos</t>
        </is>
      </c>
      <c r="D1740" s="551" t="n">
        <v>46023</v>
      </c>
      <c r="E1740" t="n">
        <v>20213</v>
      </c>
      <c r="F1740" t="inlineStr">
        <is>
          <t>GRAO DE BICO CAMIL C/2KG</t>
        </is>
      </c>
      <c r="G1740" t="n">
        <v>2251</v>
      </c>
      <c r="H1740" t="n">
        <v>4</v>
      </c>
      <c r="I1740" t="inlineStr">
        <is>
          <t>PC</t>
        </is>
      </c>
      <c r="J1740" t="inlineStr">
        <is>
          <t>ALIMENTOS</t>
        </is>
      </c>
      <c r="K1740" t="inlineStr">
        <is>
          <t>12/2025</t>
        </is>
      </c>
      <c r="L1740" t="n">
        <v>31.72</v>
      </c>
      <c r="M1740" s="551" t="n">
        <v>45994</v>
      </c>
      <c r="N1740" t="n">
        <v>31.72</v>
      </c>
      <c r="O1740" t="n">
        <v>31.72</v>
      </c>
      <c r="P1740" t="n">
        <v>126.88</v>
      </c>
    </row>
    <row r="1741">
      <c r="A1741" t="n">
        <v>64976</v>
      </c>
      <c r="B1741" t="n">
        <v>122</v>
      </c>
      <c r="C1741" t="inlineStr">
        <is>
          <t>Arcos</t>
        </is>
      </c>
      <c r="D1741" s="551" t="n">
        <v>46023</v>
      </c>
      <c r="E1741" t="n">
        <v>20034</v>
      </c>
      <c r="F1741" t="inlineStr">
        <is>
          <t>CRAVO DA INDIA KG</t>
        </is>
      </c>
      <c r="G1741" t="n">
        <v>2333</v>
      </c>
      <c r="H1741" t="n">
        <v>2</v>
      </c>
      <c r="I1741" t="inlineStr">
        <is>
          <t>KG</t>
        </is>
      </c>
      <c r="J1741" t="inlineStr">
        <is>
          <t>ALIMENTOS</t>
        </is>
      </c>
      <c r="K1741" t="inlineStr">
        <is>
          <t>12/2025</t>
        </is>
      </c>
      <c r="L1741" t="n">
        <v>0</v>
      </c>
      <c r="M1741" s="551" t="n">
        <v>45764</v>
      </c>
      <c r="N1741" t="n">
        <v>63.06</v>
      </c>
      <c r="O1741" t="n">
        <v>64.8</v>
      </c>
      <c r="P1741" t="n">
        <v>126.12</v>
      </c>
    </row>
    <row r="1742">
      <c r="A1742" t="n">
        <v>65002</v>
      </c>
      <c r="B1742" t="n">
        <v>122</v>
      </c>
      <c r="C1742" t="inlineStr">
        <is>
          <t>Arcos</t>
        </is>
      </c>
      <c r="D1742" s="551" t="n">
        <v>46023</v>
      </c>
      <c r="E1742" t="n">
        <v>20525</v>
      </c>
      <c r="F1742" t="inlineStr">
        <is>
          <t>LINGUICA CALABRESA AURORA C/5KG</t>
        </is>
      </c>
      <c r="G1742" t="n">
        <v>2146</v>
      </c>
      <c r="H1742" t="n">
        <v>6.1</v>
      </c>
      <c r="I1742" t="inlineStr">
        <is>
          <t>PC</t>
        </is>
      </c>
      <c r="J1742" t="inlineStr">
        <is>
          <t>ALIMENTOS</t>
        </is>
      </c>
      <c r="K1742" t="inlineStr">
        <is>
          <t>12/2025</t>
        </is>
      </c>
      <c r="L1742" t="n">
        <v>0</v>
      </c>
      <c r="N1742" t="n">
        <v>0</v>
      </c>
      <c r="O1742" t="n">
        <v>19.99</v>
      </c>
      <c r="P1742" t="n">
        <v>121.94</v>
      </c>
    </row>
    <row r="1743">
      <c r="A1743" t="n">
        <v>65014</v>
      </c>
      <c r="B1743" t="n">
        <v>122</v>
      </c>
      <c r="C1743" t="inlineStr">
        <is>
          <t>Arcos</t>
        </is>
      </c>
      <c r="D1743" s="551" t="n">
        <v>46023</v>
      </c>
      <c r="E1743" t="n">
        <v>19973</v>
      </c>
      <c r="F1743" t="inlineStr">
        <is>
          <t>MOLHO SHOYO TRADICIONAL SAKURA C/1,010L UN</t>
        </is>
      </c>
      <c r="G1743" t="n">
        <v>2354</v>
      </c>
      <c r="H1743" t="n">
        <v>8</v>
      </c>
      <c r="I1743" t="inlineStr">
        <is>
          <t>UN</t>
        </is>
      </c>
      <c r="J1743" t="inlineStr">
        <is>
          <t>ALIMENTOS</t>
        </is>
      </c>
      <c r="K1743" t="inlineStr">
        <is>
          <t>12/2025</t>
        </is>
      </c>
      <c r="L1743" t="n">
        <v>0</v>
      </c>
      <c r="M1743" s="551" t="n">
        <v>45986</v>
      </c>
      <c r="N1743" t="n">
        <v>15.2</v>
      </c>
      <c r="O1743" t="n">
        <v>15.2</v>
      </c>
      <c r="P1743" t="n">
        <v>121.6</v>
      </c>
    </row>
    <row r="1744">
      <c r="A1744" t="n">
        <v>64985</v>
      </c>
      <c r="B1744" t="n">
        <v>122</v>
      </c>
      <c r="C1744" t="inlineStr">
        <is>
          <t>Arcos</t>
        </is>
      </c>
      <c r="D1744" s="551" t="n">
        <v>46023</v>
      </c>
      <c r="E1744" t="n">
        <v>20385</v>
      </c>
      <c r="F1744" t="inlineStr">
        <is>
          <t>FARINHA DE MILHO FLOCAO YOKI 500GR</t>
        </is>
      </c>
      <c r="G1744" t="n">
        <v>2195</v>
      </c>
      <c r="H1744" t="n">
        <v>24</v>
      </c>
      <c r="I1744" t="inlineStr">
        <is>
          <t>UN</t>
        </is>
      </c>
      <c r="J1744" t="inlineStr">
        <is>
          <t>ALIMENTOS</t>
        </is>
      </c>
      <c r="K1744" t="inlineStr">
        <is>
          <t>12/2025</t>
        </is>
      </c>
      <c r="L1744" t="n">
        <v>4.95</v>
      </c>
      <c r="M1744" s="551" t="n">
        <v>46008</v>
      </c>
      <c r="N1744" t="n">
        <v>4.95</v>
      </c>
      <c r="O1744" t="n">
        <v>4.95</v>
      </c>
      <c r="P1744" t="n">
        <v>118.8</v>
      </c>
    </row>
    <row r="1745">
      <c r="A1745" t="n">
        <v>65151</v>
      </c>
      <c r="B1745" t="n">
        <v>122</v>
      </c>
      <c r="C1745" t="inlineStr">
        <is>
          <t>Arcos</t>
        </is>
      </c>
      <c r="D1745" s="551" t="n">
        <v>46023</v>
      </c>
      <c r="E1745" t="n">
        <v>18140</v>
      </c>
      <c r="F1745" t="inlineStr">
        <is>
          <t>WHISKY GENTLEMAN JACK SILVER 1L</t>
        </is>
      </c>
      <c r="G1745" t="n">
        <v>3478</v>
      </c>
      <c r="H1745" t="n">
        <v>0.83</v>
      </c>
      <c r="I1745" t="inlineStr">
        <is>
          <t>GR</t>
        </is>
      </c>
      <c r="J1745" t="inlineStr">
        <is>
          <t>BEBIDAS</t>
        </is>
      </c>
      <c r="K1745" t="inlineStr">
        <is>
          <t>12/2025</t>
        </is>
      </c>
      <c r="L1745" t="n">
        <v>0</v>
      </c>
      <c r="M1745" s="551" t="n">
        <v>45985</v>
      </c>
      <c r="N1745" t="n">
        <v>135.99</v>
      </c>
      <c r="O1745" t="n">
        <v>161.9</v>
      </c>
      <c r="P1745" t="n">
        <v>112.87</v>
      </c>
    </row>
    <row r="1746">
      <c r="A1746" t="n">
        <v>65097</v>
      </c>
      <c r="B1746" t="n">
        <v>122</v>
      </c>
      <c r="C1746" t="inlineStr">
        <is>
          <t>Arcos</t>
        </is>
      </c>
      <c r="D1746" s="551" t="n">
        <v>46023</v>
      </c>
      <c r="E1746" t="n">
        <v>18364</v>
      </c>
      <c r="F1746" t="inlineStr">
        <is>
          <t>GIN PLYMOUTH 750ML</t>
        </is>
      </c>
      <c r="G1746" t="n">
        <v>3274</v>
      </c>
      <c r="H1746" t="n">
        <v>1</v>
      </c>
      <c r="I1746" t="inlineStr">
        <is>
          <t>UN</t>
        </is>
      </c>
      <c r="J1746" t="inlineStr">
        <is>
          <t>BEBIDAS</t>
        </is>
      </c>
      <c r="K1746" t="inlineStr">
        <is>
          <t>12/2025</t>
        </is>
      </c>
      <c r="L1746" t="n">
        <v>0</v>
      </c>
      <c r="N1746" t="n">
        <v>0</v>
      </c>
      <c r="O1746" t="n">
        <v>0</v>
      </c>
      <c r="P1746" t="n">
        <v>112.33</v>
      </c>
    </row>
    <row r="1747">
      <c r="A1747" t="n">
        <v>65154</v>
      </c>
      <c r="B1747" t="n">
        <v>122</v>
      </c>
      <c r="C1747" t="inlineStr">
        <is>
          <t>Arcos</t>
        </is>
      </c>
      <c r="D1747" s="551" t="n">
        <v>46023</v>
      </c>
      <c r="E1747" t="n">
        <v>18121</v>
      </c>
      <c r="F1747" t="inlineStr">
        <is>
          <t>WHISKY JIM BEAM RYE 700ML</t>
        </is>
      </c>
      <c r="G1747" t="n">
        <v>3493</v>
      </c>
      <c r="H1747" t="n">
        <v>0.75</v>
      </c>
      <c r="I1747" t="inlineStr">
        <is>
          <t>GR</t>
        </is>
      </c>
      <c r="J1747" t="inlineStr">
        <is>
          <t>BEBIDAS</t>
        </is>
      </c>
      <c r="K1747" t="inlineStr">
        <is>
          <t>12/2025</t>
        </is>
      </c>
      <c r="L1747" t="n">
        <v>0</v>
      </c>
      <c r="M1747" s="551" t="n">
        <v>45811</v>
      </c>
      <c r="N1747" t="n">
        <v>149.51</v>
      </c>
      <c r="O1747" t="n">
        <v>167.73</v>
      </c>
      <c r="P1747" t="n">
        <v>112.13</v>
      </c>
    </row>
    <row r="1748">
      <c r="A1748" t="n">
        <v>64994</v>
      </c>
      <c r="B1748" t="n">
        <v>122</v>
      </c>
      <c r="C1748" t="inlineStr">
        <is>
          <t>Arcos</t>
        </is>
      </c>
      <c r="D1748" s="551" t="n">
        <v>46023</v>
      </c>
      <c r="E1748" t="n">
        <v>20327</v>
      </c>
      <c r="F1748" t="inlineStr">
        <is>
          <t>FUBA MIMOSO YOKI C/1KG</t>
        </is>
      </c>
      <c r="G1748" t="n">
        <v>2211</v>
      </c>
      <c r="H1748" t="n">
        <v>16</v>
      </c>
      <c r="I1748" t="inlineStr">
        <is>
          <t>PC</t>
        </is>
      </c>
      <c r="J1748" t="inlineStr">
        <is>
          <t>ALIMENTOS</t>
        </is>
      </c>
      <c r="K1748" t="inlineStr">
        <is>
          <t>12/2025</t>
        </is>
      </c>
      <c r="L1748" t="n">
        <v>6.95</v>
      </c>
      <c r="M1748" s="551" t="n">
        <v>45995</v>
      </c>
      <c r="N1748" t="n">
        <v>6.95</v>
      </c>
      <c r="O1748" t="n">
        <v>7.56</v>
      </c>
      <c r="P1748" t="n">
        <v>111.2</v>
      </c>
    </row>
    <row r="1749">
      <c r="A1749" t="n">
        <v>65195</v>
      </c>
      <c r="B1749" t="n">
        <v>122</v>
      </c>
      <c r="C1749" t="inlineStr">
        <is>
          <t>Arcos</t>
        </is>
      </c>
      <c r="D1749" s="551" t="n">
        <v>46023</v>
      </c>
      <c r="E1749" t="n">
        <v>26713</v>
      </c>
      <c r="F1749" t="inlineStr">
        <is>
          <t>CAMOMILA DESIDRATADA KG</t>
        </is>
      </c>
      <c r="G1749" t="n">
        <v>6867</v>
      </c>
      <c r="H1749" t="n">
        <v>2</v>
      </c>
      <c r="I1749" t="inlineStr">
        <is>
          <t>KG</t>
        </is>
      </c>
      <c r="J1749" t="inlineStr">
        <is>
          <t>ALIMENTOS</t>
        </is>
      </c>
      <c r="K1749" t="inlineStr">
        <is>
          <t>12/2025</t>
        </is>
      </c>
      <c r="L1749" t="n">
        <v>55</v>
      </c>
      <c r="M1749" s="551" t="n">
        <v>46009</v>
      </c>
      <c r="N1749" t="n">
        <v>55</v>
      </c>
      <c r="O1749" t="n">
        <v>55</v>
      </c>
      <c r="P1749" t="n">
        <v>110</v>
      </c>
    </row>
    <row r="1750">
      <c r="A1750" t="n">
        <v>64958</v>
      </c>
      <c r="B1750" t="n">
        <v>122</v>
      </c>
      <c r="C1750" t="inlineStr">
        <is>
          <t>Arcos</t>
        </is>
      </c>
      <c r="D1750" s="551" t="n">
        <v>46023</v>
      </c>
      <c r="E1750" t="n">
        <v>20752</v>
      </c>
      <c r="F1750" t="inlineStr">
        <is>
          <t>AZEITONA PTA AZAPA 90/110 DISALERNO 2KG</t>
        </is>
      </c>
      <c r="G1750" t="n">
        <v>2088</v>
      </c>
      <c r="H1750" t="n">
        <v>1</v>
      </c>
      <c r="I1750" t="inlineStr">
        <is>
          <t>PT</t>
        </is>
      </c>
      <c r="J1750" t="inlineStr">
        <is>
          <t>ALIMENTOS</t>
        </is>
      </c>
      <c r="K1750" t="inlineStr">
        <is>
          <t>12/2025</t>
        </is>
      </c>
      <c r="L1750" t="n">
        <v>108.9</v>
      </c>
      <c r="M1750" s="551" t="n">
        <v>46009</v>
      </c>
      <c r="N1750" t="n">
        <v>108.9</v>
      </c>
      <c r="O1750" t="n">
        <v>108.8</v>
      </c>
      <c r="P1750" t="n">
        <v>108.9</v>
      </c>
    </row>
    <row r="1751">
      <c r="A1751" t="n">
        <v>64938</v>
      </c>
      <c r="B1751" t="n">
        <v>122</v>
      </c>
      <c r="C1751" t="inlineStr">
        <is>
          <t>Arcos</t>
        </is>
      </c>
      <c r="D1751" s="551" t="n">
        <v>46023</v>
      </c>
      <c r="E1751" t="n">
        <v>19857</v>
      </c>
      <c r="F1751" t="inlineStr">
        <is>
          <t>ACIDO CITRICO KG</t>
        </is>
      </c>
      <c r="G1751" t="n">
        <v>2415</v>
      </c>
      <c r="H1751" t="n">
        <v>2</v>
      </c>
      <c r="I1751" t="inlineStr">
        <is>
          <t>KG</t>
        </is>
      </c>
      <c r="J1751" t="inlineStr">
        <is>
          <t>ALIMENTOS</t>
        </is>
      </c>
      <c r="K1751" t="inlineStr">
        <is>
          <t>12/2025</t>
        </is>
      </c>
      <c r="L1751" t="n">
        <v>54</v>
      </c>
      <c r="M1751" s="551" t="n">
        <v>46014</v>
      </c>
      <c r="N1751" t="n">
        <v>49</v>
      </c>
      <c r="O1751" t="n">
        <v>49.63</v>
      </c>
      <c r="P1751" t="n">
        <v>108</v>
      </c>
    </row>
    <row r="1752">
      <c r="A1752" t="n">
        <v>65007</v>
      </c>
      <c r="B1752" t="n">
        <v>122</v>
      </c>
      <c r="C1752" t="inlineStr">
        <is>
          <t>Arcos</t>
        </is>
      </c>
      <c r="D1752" s="551" t="n">
        <v>46023</v>
      </c>
      <c r="E1752" t="n">
        <v>25075</v>
      </c>
      <c r="F1752" t="inlineStr">
        <is>
          <t>MASSA PARA LASANHA ADRIA C/500G</t>
        </is>
      </c>
      <c r="G1752" t="n">
        <v>5883</v>
      </c>
      <c r="H1752" t="n">
        <v>7</v>
      </c>
      <c r="I1752" t="inlineStr">
        <is>
          <t>PC</t>
        </is>
      </c>
      <c r="J1752" t="inlineStr">
        <is>
          <t>ALIMENTOS</t>
        </is>
      </c>
      <c r="K1752" t="inlineStr">
        <is>
          <t>12/2025</t>
        </is>
      </c>
      <c r="L1752" t="n">
        <v>0</v>
      </c>
      <c r="M1752" s="551" t="n">
        <v>45980</v>
      </c>
      <c r="N1752" t="n">
        <v>14.9</v>
      </c>
      <c r="O1752" t="n">
        <v>8.949999999999999</v>
      </c>
      <c r="P1752" t="n">
        <v>104.3</v>
      </c>
    </row>
    <row r="1753">
      <c r="A1753" t="n">
        <v>65021</v>
      </c>
      <c r="B1753" t="n">
        <v>122</v>
      </c>
      <c r="C1753" t="inlineStr">
        <is>
          <t>Arcos</t>
        </is>
      </c>
      <c r="D1753" s="551" t="n">
        <v>46023</v>
      </c>
      <c r="E1753" t="n">
        <v>20621</v>
      </c>
      <c r="F1753" t="inlineStr">
        <is>
          <t>PEPINO EM CONSERVA HEMMER C/300G</t>
        </is>
      </c>
      <c r="G1753" t="n">
        <v>2117</v>
      </c>
      <c r="H1753" t="n">
        <v>4</v>
      </c>
      <c r="I1753" t="inlineStr">
        <is>
          <t>PT</t>
        </is>
      </c>
      <c r="J1753" t="inlineStr">
        <is>
          <t>ALIMENTOS</t>
        </is>
      </c>
      <c r="K1753" t="inlineStr">
        <is>
          <t>12/2025</t>
        </is>
      </c>
      <c r="L1753" t="n">
        <v>0</v>
      </c>
      <c r="M1753" s="551" t="n">
        <v>45980</v>
      </c>
      <c r="N1753" t="n">
        <v>26</v>
      </c>
      <c r="O1753" t="n">
        <v>26</v>
      </c>
      <c r="P1753" t="n">
        <v>104</v>
      </c>
    </row>
    <row r="1754">
      <c r="A1754" t="n">
        <v>65123</v>
      </c>
      <c r="B1754" t="n">
        <v>122</v>
      </c>
      <c r="C1754" t="inlineStr">
        <is>
          <t>Arcos</t>
        </is>
      </c>
      <c r="D1754" s="551" t="n">
        <v>46023</v>
      </c>
      <c r="E1754" t="n">
        <v>18264</v>
      </c>
      <c r="F1754" t="inlineStr">
        <is>
          <t>RUM MOUNT GAY XO 43o 700ML</t>
        </is>
      </c>
      <c r="G1754" t="n">
        <v>3366</v>
      </c>
      <c r="H1754" t="n">
        <v>0.22</v>
      </c>
      <c r="I1754" t="inlineStr">
        <is>
          <t>UN</t>
        </is>
      </c>
      <c r="J1754" t="inlineStr">
        <is>
          <t>BEBIDAS</t>
        </is>
      </c>
      <c r="K1754" t="inlineStr">
        <is>
          <t>12/2025</t>
        </is>
      </c>
      <c r="L1754" t="n">
        <v>0</v>
      </c>
      <c r="N1754" t="n">
        <v>0</v>
      </c>
      <c r="O1754" t="n">
        <v>0</v>
      </c>
      <c r="P1754" t="n">
        <v>103.54</v>
      </c>
    </row>
    <row r="1755">
      <c r="A1755" t="n">
        <v>65099</v>
      </c>
      <c r="B1755" t="n">
        <v>122</v>
      </c>
      <c r="C1755" t="inlineStr">
        <is>
          <t>Arcos</t>
        </is>
      </c>
      <c r="D1755" s="551" t="n">
        <v>46023</v>
      </c>
      <c r="E1755" t="n">
        <v>18360</v>
      </c>
      <c r="F1755" t="inlineStr">
        <is>
          <t>GIN STAR OF BOMBAY 750ML</t>
        </is>
      </c>
      <c r="G1755" t="n">
        <v>3277</v>
      </c>
      <c r="H1755" t="n">
        <v>0.58</v>
      </c>
      <c r="I1755" t="inlineStr">
        <is>
          <t>UN</t>
        </is>
      </c>
      <c r="J1755" t="inlineStr">
        <is>
          <t>BEBIDAS</t>
        </is>
      </c>
      <c r="K1755" t="inlineStr">
        <is>
          <t>12/2025</t>
        </is>
      </c>
      <c r="L1755" t="n">
        <v>0</v>
      </c>
      <c r="N1755" t="n">
        <v>0</v>
      </c>
      <c r="O1755" t="n">
        <v>0</v>
      </c>
      <c r="P1755" t="n">
        <v>99.65000000000001</v>
      </c>
    </row>
    <row r="1756">
      <c r="A1756" t="n">
        <v>64943</v>
      </c>
      <c r="B1756" t="n">
        <v>122</v>
      </c>
      <c r="C1756" t="inlineStr">
        <is>
          <t>Arcos</t>
        </is>
      </c>
      <c r="D1756" s="551" t="n">
        <v>46023</v>
      </c>
      <c r="E1756" t="n">
        <v>21085</v>
      </c>
      <c r="F1756" t="inlineStr">
        <is>
          <t>ACUCAR SACHE UNIAO 5G C/1000</t>
        </is>
      </c>
      <c r="G1756" t="n">
        <v>1989</v>
      </c>
      <c r="H1756" t="n">
        <v>3</v>
      </c>
      <c r="I1756" t="inlineStr">
        <is>
          <t>CX</t>
        </is>
      </c>
      <c r="J1756" t="inlineStr">
        <is>
          <t>ALIMENTOS</t>
        </is>
      </c>
      <c r="K1756" t="inlineStr">
        <is>
          <t>12/2025</t>
        </is>
      </c>
      <c r="L1756" t="n">
        <v>33.19</v>
      </c>
      <c r="M1756" s="551" t="n">
        <v>46001</v>
      </c>
      <c r="N1756" t="n">
        <v>45.31</v>
      </c>
      <c r="O1756" t="n">
        <v>45.31</v>
      </c>
      <c r="P1756" t="n">
        <v>99.56999999999999</v>
      </c>
    </row>
    <row r="1757">
      <c r="A1757" t="n">
        <v>65025</v>
      </c>
      <c r="B1757" t="n">
        <v>122</v>
      </c>
      <c r="C1757" t="inlineStr">
        <is>
          <t>Arcos</t>
        </is>
      </c>
      <c r="D1757" s="551" t="n">
        <v>46023</v>
      </c>
      <c r="E1757" t="n">
        <v>20488</v>
      </c>
      <c r="F1757" t="inlineStr">
        <is>
          <t>PRESUNTO COZIDO MAGRO SADIA KG</t>
        </is>
      </c>
      <c r="G1757" t="n">
        <v>2157</v>
      </c>
      <c r="H1757" t="n">
        <v>3.5</v>
      </c>
      <c r="I1757" t="inlineStr">
        <is>
          <t>KG</t>
        </is>
      </c>
      <c r="J1757" t="inlineStr">
        <is>
          <t>ALIMENTOS</t>
        </is>
      </c>
      <c r="K1757" t="inlineStr">
        <is>
          <t>12/2025</t>
        </is>
      </c>
      <c r="L1757" t="n">
        <v>0</v>
      </c>
      <c r="M1757" s="551" t="n">
        <v>45978</v>
      </c>
      <c r="N1757" t="n">
        <v>28.35</v>
      </c>
      <c r="O1757" t="n">
        <v>28.7</v>
      </c>
      <c r="P1757" t="n">
        <v>99.22</v>
      </c>
    </row>
    <row r="1758">
      <c r="A1758" t="n">
        <v>65194</v>
      </c>
      <c r="B1758" t="n">
        <v>122</v>
      </c>
      <c r="C1758" t="inlineStr">
        <is>
          <t>Arcos</t>
        </is>
      </c>
      <c r="D1758" s="551" t="n">
        <v>46023</v>
      </c>
      <c r="E1758" t="n">
        <v>25209</v>
      </c>
      <c r="F1758" t="inlineStr">
        <is>
          <t>ARROZ REI ARTHUR GRAO CURTO PCT C/5KG</t>
        </is>
      </c>
      <c r="G1758" t="n">
        <v>5946</v>
      </c>
      <c r="H1758" t="n">
        <v>2</v>
      </c>
      <c r="I1758" t="inlineStr">
        <is>
          <t>PC</t>
        </is>
      </c>
      <c r="J1758" t="inlineStr">
        <is>
          <t>ALIMENTOS</t>
        </is>
      </c>
      <c r="K1758" t="inlineStr">
        <is>
          <t>12/2025</t>
        </is>
      </c>
      <c r="L1758" t="n">
        <v>0</v>
      </c>
      <c r="M1758" s="551" t="n">
        <v>45909</v>
      </c>
      <c r="N1758" t="n">
        <v>48.33</v>
      </c>
      <c r="O1758" t="n">
        <v>59.8</v>
      </c>
      <c r="P1758" t="n">
        <v>96.66</v>
      </c>
    </row>
    <row r="1759">
      <c r="A1759" t="n">
        <v>65005</v>
      </c>
      <c r="B1759" t="n">
        <v>122</v>
      </c>
      <c r="C1759" t="inlineStr">
        <is>
          <t>Arcos</t>
        </is>
      </c>
      <c r="D1759" s="551" t="n">
        <v>46023</v>
      </c>
      <c r="E1759" t="n">
        <v>20007</v>
      </c>
      <c r="F1759" t="inlineStr">
        <is>
          <t>MAIONESE HELLMANNS C/3KG</t>
        </is>
      </c>
      <c r="G1759" t="n">
        <v>2343</v>
      </c>
      <c r="H1759" t="n">
        <v>2</v>
      </c>
      <c r="I1759" t="inlineStr">
        <is>
          <t>BD</t>
        </is>
      </c>
      <c r="J1759" t="inlineStr">
        <is>
          <t>ALIMENTOS</t>
        </is>
      </c>
      <c r="K1759" t="inlineStr">
        <is>
          <t>12/2025</t>
        </is>
      </c>
      <c r="L1759" t="n">
        <v>47.8</v>
      </c>
      <c r="M1759" s="551" t="n">
        <v>46009</v>
      </c>
      <c r="N1759" t="n">
        <v>47.8</v>
      </c>
      <c r="O1759" t="n">
        <v>47.8</v>
      </c>
      <c r="P1759" t="n">
        <v>95.59999999999999</v>
      </c>
    </row>
    <row r="1760">
      <c r="A1760" t="n">
        <v>65095</v>
      </c>
      <c r="B1760" t="n">
        <v>122</v>
      </c>
      <c r="C1760" t="inlineStr">
        <is>
          <t>Arcos</t>
        </is>
      </c>
      <c r="D1760" s="551" t="n">
        <v>46023</v>
      </c>
      <c r="E1760" t="n">
        <v>18367</v>
      </c>
      <c r="F1760" t="inlineStr">
        <is>
          <t>GIN MARTIN MILLERS 700ML</t>
        </is>
      </c>
      <c r="G1760" t="n">
        <v>3271</v>
      </c>
      <c r="H1760" t="n">
        <v>0.58</v>
      </c>
      <c r="I1760" t="inlineStr">
        <is>
          <t>UN</t>
        </is>
      </c>
      <c r="J1760" t="inlineStr">
        <is>
          <t>BEBIDAS</t>
        </is>
      </c>
      <c r="K1760" t="inlineStr">
        <is>
          <t>12/2025</t>
        </is>
      </c>
      <c r="L1760" t="n">
        <v>0</v>
      </c>
      <c r="N1760" t="n">
        <v>0</v>
      </c>
      <c r="O1760" t="n">
        <v>161.79</v>
      </c>
      <c r="P1760" t="n">
        <v>93.84</v>
      </c>
    </row>
    <row r="1761">
      <c r="A1761" t="n">
        <v>65036</v>
      </c>
      <c r="B1761" t="n">
        <v>122</v>
      </c>
      <c r="C1761" t="inlineStr">
        <is>
          <t>Arcos</t>
        </is>
      </c>
      <c r="D1761" s="551" t="n">
        <v>46023</v>
      </c>
      <c r="E1761" t="n">
        <v>24676</v>
      </c>
      <c r="F1761" t="inlineStr">
        <is>
          <t>ACIDO ASCORBICO C/1KG</t>
        </is>
      </c>
      <c r="G1761" t="n">
        <v>5710</v>
      </c>
      <c r="H1761" t="n">
        <v>1</v>
      </c>
      <c r="I1761" t="inlineStr">
        <is>
          <t>PC</t>
        </is>
      </c>
      <c r="J1761" t="inlineStr">
        <is>
          <t>ALIMENTOS</t>
        </is>
      </c>
      <c r="K1761" t="inlineStr">
        <is>
          <t>12/2025</t>
        </is>
      </c>
      <c r="L1761" t="n">
        <v>0</v>
      </c>
      <c r="M1761" s="551" t="n">
        <v>45385</v>
      </c>
      <c r="N1761" t="n">
        <v>93.81999999999999</v>
      </c>
      <c r="O1761" t="n">
        <v>52.12</v>
      </c>
      <c r="P1761" t="n">
        <v>93.81999999999999</v>
      </c>
    </row>
    <row r="1762">
      <c r="A1762" t="n">
        <v>64996</v>
      </c>
      <c r="B1762" t="n">
        <v>122</v>
      </c>
      <c r="C1762" t="inlineStr">
        <is>
          <t>Arcos</t>
        </is>
      </c>
      <c r="D1762" s="551" t="n">
        <v>46023</v>
      </c>
      <c r="E1762" t="n">
        <v>20861</v>
      </c>
      <c r="F1762" t="inlineStr">
        <is>
          <t>GEMA DE OVO PASTEURIZADA NETTO C/1KG UN</t>
        </is>
      </c>
      <c r="G1762" t="n">
        <v>2045</v>
      </c>
      <c r="H1762" t="n">
        <v>2</v>
      </c>
      <c r="I1762" t="inlineStr">
        <is>
          <t>UN</t>
        </is>
      </c>
      <c r="J1762" t="inlineStr">
        <is>
          <t>ALIMENTOS</t>
        </is>
      </c>
      <c r="K1762" t="inlineStr">
        <is>
          <t>12/2025</t>
        </is>
      </c>
      <c r="L1762" t="n">
        <v>46.7</v>
      </c>
      <c r="M1762" s="551" t="n">
        <v>46001</v>
      </c>
      <c r="N1762" t="n">
        <v>46.7</v>
      </c>
      <c r="O1762" t="n">
        <v>46.7</v>
      </c>
      <c r="P1762" t="n">
        <v>93.40000000000001</v>
      </c>
    </row>
    <row r="1763">
      <c r="A1763" t="n">
        <v>64990</v>
      </c>
      <c r="B1763" t="n">
        <v>122</v>
      </c>
      <c r="C1763" t="inlineStr">
        <is>
          <t>Arcos</t>
        </is>
      </c>
      <c r="D1763" s="551" t="n">
        <v>46023</v>
      </c>
      <c r="E1763" t="n">
        <v>20227</v>
      </c>
      <c r="F1763" t="inlineStr">
        <is>
          <t>FEIJAO PRETO CAMIL C/2KG</t>
        </is>
      </c>
      <c r="G1763" t="n">
        <v>2248</v>
      </c>
      <c r="H1763" t="n">
        <v>9</v>
      </c>
      <c r="I1763" t="inlineStr">
        <is>
          <t>PC</t>
        </is>
      </c>
      <c r="J1763" t="inlineStr">
        <is>
          <t>ALIMENTOS</t>
        </is>
      </c>
      <c r="K1763" t="inlineStr">
        <is>
          <t>12/2025</t>
        </is>
      </c>
      <c r="L1763" t="n">
        <v>0</v>
      </c>
      <c r="M1763" s="551" t="n">
        <v>45979</v>
      </c>
      <c r="N1763" t="n">
        <v>10.28</v>
      </c>
      <c r="O1763" t="n">
        <v>9.98</v>
      </c>
      <c r="P1763" t="n">
        <v>92.52</v>
      </c>
    </row>
    <row r="1764">
      <c r="A1764" t="n">
        <v>65033</v>
      </c>
      <c r="B1764" t="n">
        <v>122</v>
      </c>
      <c r="C1764" t="inlineStr">
        <is>
          <t>Arcos</t>
        </is>
      </c>
      <c r="D1764" s="551" t="n">
        <v>46023</v>
      </c>
      <c r="E1764" t="n">
        <v>20202</v>
      </c>
      <c r="F1764" t="inlineStr">
        <is>
          <t>VINAGRE DE ARROZ CASTELO 750ML UN</t>
        </is>
      </c>
      <c r="G1764" t="n">
        <v>2255</v>
      </c>
      <c r="H1764" t="n">
        <v>12</v>
      </c>
      <c r="I1764" t="inlineStr">
        <is>
          <t>UN</t>
        </is>
      </c>
      <c r="J1764" t="inlineStr">
        <is>
          <t>ALIMENTOS</t>
        </is>
      </c>
      <c r="K1764" t="inlineStr">
        <is>
          <t>12/2025</t>
        </is>
      </c>
      <c r="L1764" t="n">
        <v>7.65</v>
      </c>
      <c r="M1764" s="551" t="n">
        <v>46008</v>
      </c>
      <c r="N1764" t="n">
        <v>7.65</v>
      </c>
      <c r="O1764" t="n">
        <v>7.65</v>
      </c>
      <c r="P1764" t="n">
        <v>91.8</v>
      </c>
    </row>
    <row r="1765">
      <c r="A1765" t="n">
        <v>65084</v>
      </c>
      <c r="B1765" t="n">
        <v>122</v>
      </c>
      <c r="C1765" t="inlineStr">
        <is>
          <t>Arcos</t>
        </is>
      </c>
      <c r="D1765" s="551" t="n">
        <v>46023</v>
      </c>
      <c r="E1765" t="n">
        <v>18537</v>
      </c>
      <c r="F1765" t="inlineStr">
        <is>
          <t>APERITIVO LILLET BLANC 750ML</t>
        </is>
      </c>
      <c r="G1765" t="n">
        <v>3140</v>
      </c>
      <c r="H1765" t="n">
        <v>1.17</v>
      </c>
      <c r="I1765" t="inlineStr">
        <is>
          <t>GR</t>
        </is>
      </c>
      <c r="J1765" t="inlineStr">
        <is>
          <t>BEBIDAS</t>
        </is>
      </c>
      <c r="K1765" t="inlineStr">
        <is>
          <t>12/2025</t>
        </is>
      </c>
      <c r="L1765" t="n">
        <v>0</v>
      </c>
      <c r="M1765" s="551" t="n">
        <v>45734</v>
      </c>
      <c r="N1765" t="n">
        <v>75.5</v>
      </c>
      <c r="O1765" t="n">
        <v>73.31999999999999</v>
      </c>
      <c r="P1765" t="n">
        <v>88.34</v>
      </c>
    </row>
    <row r="1766">
      <c r="A1766" t="n">
        <v>65074</v>
      </c>
      <c r="B1766" t="n">
        <v>122</v>
      </c>
      <c r="C1766" t="inlineStr">
        <is>
          <t>Arcos</t>
        </is>
      </c>
      <c r="D1766" s="551" t="n">
        <v>46023</v>
      </c>
      <c r="E1766" t="n">
        <v>25746</v>
      </c>
      <c r="F1766" t="inlineStr">
        <is>
          <t>CERVEJA STELLA PURO GOLD 330ML</t>
        </is>
      </c>
      <c r="G1766" t="n">
        <v>6298</v>
      </c>
      <c r="H1766" t="n">
        <v>17.92</v>
      </c>
      <c r="I1766" t="inlineStr">
        <is>
          <t>GR</t>
        </is>
      </c>
      <c r="J1766" t="inlineStr">
        <is>
          <t>BEBIDAS</t>
        </is>
      </c>
      <c r="K1766" t="inlineStr">
        <is>
          <t>12/2025</t>
        </is>
      </c>
      <c r="L1766" t="n">
        <v>0</v>
      </c>
      <c r="M1766" s="551" t="n">
        <v>45624</v>
      </c>
      <c r="N1766" t="n">
        <v>4.82</v>
      </c>
      <c r="O1766" t="n">
        <v>4.82</v>
      </c>
      <c r="P1766" t="n">
        <v>86.42</v>
      </c>
    </row>
    <row r="1767">
      <c r="A1767" t="n">
        <v>64952</v>
      </c>
      <c r="B1767" t="n">
        <v>122</v>
      </c>
      <c r="C1767" t="inlineStr">
        <is>
          <t>Arcos</t>
        </is>
      </c>
      <c r="D1767" s="551" t="n">
        <v>46023</v>
      </c>
      <c r="E1767" t="n">
        <v>20301</v>
      </c>
      <c r="F1767" t="inlineStr">
        <is>
          <t>ARROZ BRANCO TIPO 1 CAMIL C/5KG</t>
        </is>
      </c>
      <c r="G1767" t="n">
        <v>2223</v>
      </c>
      <c r="H1767" t="n">
        <v>4</v>
      </c>
      <c r="I1767" t="inlineStr">
        <is>
          <t>PC</t>
        </is>
      </c>
      <c r="J1767" t="inlineStr">
        <is>
          <t>ALIMENTOS</t>
        </is>
      </c>
      <c r="K1767" t="inlineStr">
        <is>
          <t>12/2025</t>
        </is>
      </c>
      <c r="L1767" t="n">
        <v>20.62</v>
      </c>
      <c r="M1767" s="551" t="n">
        <v>46009</v>
      </c>
      <c r="N1767" t="n">
        <v>20.78</v>
      </c>
      <c r="O1767" t="n">
        <v>20.78</v>
      </c>
      <c r="P1767" t="n">
        <v>82.48</v>
      </c>
    </row>
    <row r="1768">
      <c r="A1768" t="n">
        <v>65035</v>
      </c>
      <c r="B1768" t="n">
        <v>122</v>
      </c>
      <c r="C1768" t="inlineStr">
        <is>
          <t>Arcos</t>
        </is>
      </c>
      <c r="D1768" s="551" t="n">
        <v>46023</v>
      </c>
      <c r="E1768" t="n">
        <v>20961</v>
      </c>
      <c r="F1768" t="inlineStr">
        <is>
          <t>VINAGRE DE MACA CASTELO 750ML UN</t>
        </is>
      </c>
      <c r="G1768" t="n">
        <v>2015</v>
      </c>
      <c r="H1768" t="n">
        <v>10</v>
      </c>
      <c r="I1768" t="inlineStr">
        <is>
          <t>UN</t>
        </is>
      </c>
      <c r="J1768" t="inlineStr">
        <is>
          <t>ALIMENTOS</t>
        </is>
      </c>
      <c r="K1768" t="inlineStr">
        <is>
          <t>12/2025</t>
        </is>
      </c>
      <c r="L1768" t="n">
        <v>0</v>
      </c>
      <c r="M1768" s="551" t="n">
        <v>45889</v>
      </c>
      <c r="N1768" t="n">
        <v>8.109999999999999</v>
      </c>
      <c r="O1768" t="n">
        <v>8.98</v>
      </c>
      <c r="P1768" t="n">
        <v>81.09999999999999</v>
      </c>
    </row>
    <row r="1769">
      <c r="A1769" t="n">
        <v>65094</v>
      </c>
      <c r="B1769" t="n">
        <v>122</v>
      </c>
      <c r="C1769" t="inlineStr">
        <is>
          <t>Arcos</t>
        </is>
      </c>
      <c r="D1769" s="551" t="n">
        <v>46023</v>
      </c>
      <c r="E1769" t="n">
        <v>18369</v>
      </c>
      <c r="F1769" t="inlineStr">
        <is>
          <t>GIN LONDON DRY MIXOLOGIST 700ML</t>
        </is>
      </c>
      <c r="G1769" t="n">
        <v>3269</v>
      </c>
      <c r="H1769" t="n">
        <v>1</v>
      </c>
      <c r="I1769" t="inlineStr">
        <is>
          <t>UN</t>
        </is>
      </c>
      <c r="J1769" t="inlineStr">
        <is>
          <t>BEBIDAS</t>
        </is>
      </c>
      <c r="K1769" t="inlineStr">
        <is>
          <t>12/2025</t>
        </is>
      </c>
      <c r="L1769" t="n">
        <v>0</v>
      </c>
      <c r="N1769" t="n">
        <v>0</v>
      </c>
      <c r="O1769" t="n">
        <v>0</v>
      </c>
      <c r="P1769" t="n">
        <v>79.90000000000001</v>
      </c>
    </row>
    <row r="1770">
      <c r="A1770" t="n">
        <v>64968</v>
      </c>
      <c r="B1770" t="n">
        <v>122</v>
      </c>
      <c r="C1770" t="inlineStr">
        <is>
          <t>Arcos</t>
        </is>
      </c>
      <c r="D1770" s="551" t="n">
        <v>46023</v>
      </c>
      <c r="E1770" t="n">
        <v>20054</v>
      </c>
      <c r="F1770" t="inlineStr">
        <is>
          <t>CATCHUP HEINZ 397G UN</t>
        </is>
      </c>
      <c r="G1770" t="n">
        <v>2325</v>
      </c>
      <c r="H1770" t="n">
        <v>7</v>
      </c>
      <c r="I1770" t="inlineStr">
        <is>
          <t>UN</t>
        </is>
      </c>
      <c r="J1770" t="inlineStr">
        <is>
          <t>ALIMENTOS</t>
        </is>
      </c>
      <c r="K1770" t="inlineStr">
        <is>
          <t>12/2025</t>
        </is>
      </c>
      <c r="L1770" t="n">
        <v>11.4</v>
      </c>
      <c r="M1770" s="551" t="n">
        <v>46009</v>
      </c>
      <c r="N1770" t="n">
        <v>11.4</v>
      </c>
      <c r="O1770" t="n">
        <v>11.4</v>
      </c>
      <c r="P1770" t="n">
        <v>79.8</v>
      </c>
    </row>
    <row r="1771">
      <c r="A1771" t="n">
        <v>65011</v>
      </c>
      <c r="B1771" t="n">
        <v>122</v>
      </c>
      <c r="C1771" t="inlineStr">
        <is>
          <t>Arcos</t>
        </is>
      </c>
      <c r="D1771" s="551" t="n">
        <v>46023</v>
      </c>
      <c r="E1771" t="n">
        <v>25628</v>
      </c>
      <c r="F1771" t="inlineStr">
        <is>
          <t>MOLHO DE PIMENTA SRIRACHA PANTAI 435ML UN</t>
        </is>
      </c>
      <c r="G1771" t="n">
        <v>6201</v>
      </c>
      <c r="H1771" t="n">
        <v>6</v>
      </c>
      <c r="I1771" t="inlineStr">
        <is>
          <t>UN</t>
        </is>
      </c>
      <c r="J1771" t="inlineStr">
        <is>
          <t>ALIMENTOS</t>
        </is>
      </c>
      <c r="K1771" t="inlineStr">
        <is>
          <t>12/2025</t>
        </is>
      </c>
      <c r="L1771" t="n">
        <v>0</v>
      </c>
      <c r="M1771" s="551" t="n">
        <v>45678</v>
      </c>
      <c r="N1771" t="n">
        <v>12.98</v>
      </c>
      <c r="O1771" t="n">
        <v>12.98</v>
      </c>
      <c r="P1771" t="n">
        <v>77.88</v>
      </c>
    </row>
    <row r="1772">
      <c r="A1772" t="n">
        <v>64932</v>
      </c>
      <c r="B1772" t="n">
        <v>122</v>
      </c>
      <c r="C1772" t="inlineStr">
        <is>
          <t>Arcos</t>
        </is>
      </c>
      <c r="D1772" s="551" t="n">
        <v>46023</v>
      </c>
      <c r="E1772" t="n">
        <v>21130</v>
      </c>
      <c r="F1772" t="inlineStr">
        <is>
          <t>GOIABADA CREMOSA BISNAGA RALSTON 2,5KG</t>
        </is>
      </c>
      <c r="G1772" t="n">
        <v>1963</v>
      </c>
      <c r="H1772" t="n">
        <v>2</v>
      </c>
      <c r="I1772" t="inlineStr">
        <is>
          <t>UN</t>
        </is>
      </c>
      <c r="J1772" t="inlineStr">
        <is>
          <t>ALIMENTOS</t>
        </is>
      </c>
      <c r="K1772" t="inlineStr">
        <is>
          <t>12/2025</t>
        </is>
      </c>
      <c r="L1772" t="n">
        <v>36.78</v>
      </c>
      <c r="M1772" s="551" t="n">
        <v>46009</v>
      </c>
      <c r="N1772" t="n">
        <v>36.78</v>
      </c>
      <c r="O1772" t="n">
        <v>36.78</v>
      </c>
      <c r="P1772" t="n">
        <v>73.56</v>
      </c>
    </row>
    <row r="1773">
      <c r="A1773" t="n">
        <v>65022</v>
      </c>
      <c r="B1773" t="n">
        <v>122</v>
      </c>
      <c r="C1773" t="inlineStr">
        <is>
          <t>Arcos</t>
        </is>
      </c>
      <c r="D1773" s="551" t="n">
        <v>46023</v>
      </c>
      <c r="E1773" t="n">
        <v>19923</v>
      </c>
      <c r="F1773" t="inlineStr">
        <is>
          <t>PIMENTA PRETA EM GRAOS C/500G</t>
        </is>
      </c>
      <c r="G1773" t="n">
        <v>2375</v>
      </c>
      <c r="H1773" t="n">
        <v>2</v>
      </c>
      <c r="I1773" t="inlineStr">
        <is>
          <t>PC</t>
        </is>
      </c>
      <c r="J1773" t="inlineStr">
        <is>
          <t>ALIMENTOS</t>
        </is>
      </c>
      <c r="K1773" t="inlineStr">
        <is>
          <t>12/2025</t>
        </is>
      </c>
      <c r="L1773" t="n">
        <v>0</v>
      </c>
      <c r="M1773" s="551" t="n">
        <v>45764</v>
      </c>
      <c r="N1773" t="n">
        <v>36.44</v>
      </c>
      <c r="O1773" t="n">
        <v>37.5</v>
      </c>
      <c r="P1773" t="n">
        <v>72.88</v>
      </c>
    </row>
    <row r="1774">
      <c r="A1774" t="n">
        <v>64942</v>
      </c>
      <c r="B1774" t="n">
        <v>122</v>
      </c>
      <c r="C1774" t="inlineStr">
        <is>
          <t>Arcos</t>
        </is>
      </c>
      <c r="D1774" s="551" t="n">
        <v>46023</v>
      </c>
      <c r="E1774" t="n">
        <v>21093</v>
      </c>
      <c r="F1774" t="inlineStr">
        <is>
          <t>ACUCAR REFINADO UNIAO 1KG UN</t>
        </is>
      </c>
      <c r="G1774" t="n">
        <v>1988</v>
      </c>
      <c r="H1774" t="n">
        <v>15</v>
      </c>
      <c r="I1774" t="inlineStr">
        <is>
          <t>KG</t>
        </is>
      </c>
      <c r="J1774" t="inlineStr">
        <is>
          <t>ALIMENTOS</t>
        </is>
      </c>
      <c r="K1774" t="inlineStr">
        <is>
          <t>12/2025</t>
        </is>
      </c>
      <c r="L1774" t="n">
        <v>4.76</v>
      </c>
      <c r="M1774" s="551" t="n">
        <v>46009</v>
      </c>
      <c r="N1774" t="n">
        <v>4.76</v>
      </c>
      <c r="O1774" t="n">
        <v>4.76</v>
      </c>
      <c r="P1774" t="n">
        <v>71.40000000000001</v>
      </c>
    </row>
    <row r="1775">
      <c r="A1775" t="n">
        <v>64998</v>
      </c>
      <c r="B1775" t="n">
        <v>122</v>
      </c>
      <c r="C1775" t="inlineStr">
        <is>
          <t>Arcos</t>
        </is>
      </c>
      <c r="D1775" s="551" t="n">
        <v>46023</v>
      </c>
      <c r="E1775" t="n">
        <v>20661</v>
      </c>
      <c r="F1775" t="inlineStr">
        <is>
          <t>LEITE CONDENSADO MOCA C/395G UN</t>
        </is>
      </c>
      <c r="G1775" t="n">
        <v>2110</v>
      </c>
      <c r="H1775" t="n">
        <v>8</v>
      </c>
      <c r="I1775" t="inlineStr">
        <is>
          <t>UN</t>
        </is>
      </c>
      <c r="J1775" t="inlineStr">
        <is>
          <t>ALIMENTOS</t>
        </is>
      </c>
      <c r="K1775" t="inlineStr">
        <is>
          <t>12/2025</t>
        </is>
      </c>
      <c r="L1775" t="n">
        <v>8.74</v>
      </c>
      <c r="M1775" s="551" t="n">
        <v>46009</v>
      </c>
      <c r="N1775" t="n">
        <v>8.74</v>
      </c>
      <c r="O1775" t="n">
        <v>8.74</v>
      </c>
      <c r="P1775" t="n">
        <v>69.92</v>
      </c>
    </row>
    <row r="1776">
      <c r="A1776" t="n">
        <v>64991</v>
      </c>
      <c r="B1776" t="n">
        <v>122</v>
      </c>
      <c r="C1776" t="inlineStr">
        <is>
          <t>Arcos</t>
        </is>
      </c>
      <c r="D1776" s="551" t="n">
        <v>46023</v>
      </c>
      <c r="E1776" t="n">
        <v>20022</v>
      </c>
      <c r="F1776" t="inlineStr">
        <is>
          <t>FERMENTO QUIMICO ROYAL 250G</t>
        </is>
      </c>
      <c r="G1776" t="n">
        <v>2340</v>
      </c>
      <c r="H1776" t="n">
        <v>7</v>
      </c>
      <c r="I1776" t="inlineStr">
        <is>
          <t>UN</t>
        </is>
      </c>
      <c r="J1776" t="inlineStr">
        <is>
          <t>ALIMENTOS</t>
        </is>
      </c>
      <c r="K1776" t="inlineStr">
        <is>
          <t>12/2025</t>
        </is>
      </c>
      <c r="L1776" t="n">
        <v>9.869999999999999</v>
      </c>
      <c r="M1776" s="551" t="n">
        <v>45994</v>
      </c>
      <c r="N1776" t="n">
        <v>9.869999999999999</v>
      </c>
      <c r="O1776" t="n">
        <v>10.08</v>
      </c>
      <c r="P1776" t="n">
        <v>69.09</v>
      </c>
    </row>
    <row r="1777">
      <c r="A1777" t="n">
        <v>65145</v>
      </c>
      <c r="B1777" t="n">
        <v>122</v>
      </c>
      <c r="C1777" t="inlineStr">
        <is>
          <t>Arcos</t>
        </is>
      </c>
      <c r="D1777" s="551" t="n">
        <v>46023</v>
      </c>
      <c r="E1777" t="n">
        <v>18176</v>
      </c>
      <c r="F1777" t="inlineStr">
        <is>
          <t>VODKA KETEL ONE PEACH &amp; ORANGE 750ML</t>
        </is>
      </c>
      <c r="G1777" t="n">
        <v>3446</v>
      </c>
      <c r="H1777" t="n">
        <v>1</v>
      </c>
      <c r="I1777" t="inlineStr">
        <is>
          <t>GR</t>
        </is>
      </c>
      <c r="J1777" t="inlineStr">
        <is>
          <t>BEBIDAS</t>
        </is>
      </c>
      <c r="K1777" t="inlineStr">
        <is>
          <t>12/2025</t>
        </is>
      </c>
      <c r="L1777" t="n">
        <v>0</v>
      </c>
      <c r="N1777" t="n">
        <v>0</v>
      </c>
      <c r="O1777" t="n">
        <v>0</v>
      </c>
      <c r="P1777" t="n">
        <v>69</v>
      </c>
    </row>
    <row r="1778">
      <c r="A1778" t="n">
        <v>65136</v>
      </c>
      <c r="B1778" t="n">
        <v>122</v>
      </c>
      <c r="C1778" t="inlineStr">
        <is>
          <t>Arcos</t>
        </is>
      </c>
      <c r="D1778" s="551" t="n">
        <v>46023</v>
      </c>
      <c r="E1778" t="n">
        <v>18214</v>
      </c>
      <c r="F1778" t="inlineStr">
        <is>
          <t>VERMOUTH MARTINI BIANCO 750ML</t>
        </is>
      </c>
      <c r="G1778" t="n">
        <v>3413</v>
      </c>
      <c r="H1778" t="n">
        <v>2</v>
      </c>
      <c r="I1778" t="inlineStr">
        <is>
          <t>GR</t>
        </is>
      </c>
      <c r="J1778" t="inlineStr">
        <is>
          <t>BEBIDAS</t>
        </is>
      </c>
      <c r="K1778" t="inlineStr">
        <is>
          <t>12/2025</t>
        </is>
      </c>
      <c r="L1778" t="n">
        <v>0</v>
      </c>
      <c r="N1778" t="n">
        <v>0</v>
      </c>
      <c r="O1778" t="n">
        <v>37.47</v>
      </c>
      <c r="P1778" t="n">
        <v>68.09999999999999</v>
      </c>
    </row>
    <row r="1779">
      <c r="A1779" t="n">
        <v>65010</v>
      </c>
      <c r="B1779" t="n">
        <v>122</v>
      </c>
      <c r="C1779" t="inlineStr">
        <is>
          <t>Arcos</t>
        </is>
      </c>
      <c r="D1779" s="551" t="n">
        <v>46023</v>
      </c>
      <c r="E1779" t="n">
        <v>25213</v>
      </c>
      <c r="F1779" t="inlineStr">
        <is>
          <t>MISSO AZUMA C/1KG</t>
        </is>
      </c>
      <c r="G1779" t="n">
        <v>5948</v>
      </c>
      <c r="H1779" t="n">
        <v>2</v>
      </c>
      <c r="I1779" t="inlineStr">
        <is>
          <t>PT</t>
        </is>
      </c>
      <c r="J1779" t="inlineStr">
        <is>
          <t>ALIMENTOS</t>
        </is>
      </c>
      <c r="K1779" t="inlineStr">
        <is>
          <t>12/2025</t>
        </is>
      </c>
      <c r="L1779" t="n">
        <v>0</v>
      </c>
      <c r="M1779" s="551" t="n">
        <v>45980</v>
      </c>
      <c r="N1779" t="n">
        <v>33.5</v>
      </c>
      <c r="O1779" t="n">
        <v>33.5</v>
      </c>
      <c r="P1779" t="n">
        <v>67</v>
      </c>
    </row>
    <row r="1780">
      <c r="A1780" t="n">
        <v>65001</v>
      </c>
      <c r="B1780" t="n">
        <v>122</v>
      </c>
      <c r="C1780" t="inlineStr">
        <is>
          <t>Arcos</t>
        </is>
      </c>
      <c r="D1780" s="551" t="n">
        <v>46023</v>
      </c>
      <c r="E1780" t="n">
        <v>24322</v>
      </c>
      <c r="F1780" t="inlineStr">
        <is>
          <t>LEMON PEPPER KG</t>
        </is>
      </c>
      <c r="G1780" t="n">
        <v>2342</v>
      </c>
      <c r="H1780" t="n">
        <v>3</v>
      </c>
      <c r="I1780" t="inlineStr">
        <is>
          <t>KG</t>
        </is>
      </c>
      <c r="J1780" t="inlineStr">
        <is>
          <t>ALIMENTOS</t>
        </is>
      </c>
      <c r="K1780" t="inlineStr">
        <is>
          <t>12/2025</t>
        </is>
      </c>
      <c r="L1780" t="n">
        <v>22</v>
      </c>
      <c r="M1780" s="551" t="n">
        <v>46001</v>
      </c>
      <c r="N1780" t="n">
        <v>22</v>
      </c>
      <c r="O1780" t="n">
        <v>22</v>
      </c>
      <c r="P1780" t="n">
        <v>66</v>
      </c>
    </row>
    <row r="1781">
      <c r="A1781" t="n">
        <v>65015</v>
      </c>
      <c r="B1781" t="n">
        <v>122</v>
      </c>
      <c r="C1781" t="inlineStr">
        <is>
          <t>Arcos</t>
        </is>
      </c>
      <c r="D1781" s="551" t="n">
        <v>46023</v>
      </c>
      <c r="E1781" t="n">
        <v>19965</v>
      </c>
      <c r="F1781" t="inlineStr">
        <is>
          <t>MOSTARDA AMARELA HEINZ C/255G UN</t>
        </is>
      </c>
      <c r="G1781" t="n">
        <v>2356</v>
      </c>
      <c r="H1781" t="n">
        <v>5</v>
      </c>
      <c r="I1781" t="inlineStr">
        <is>
          <t>UN</t>
        </is>
      </c>
      <c r="J1781" t="inlineStr">
        <is>
          <t>ALIMENTOS</t>
        </is>
      </c>
      <c r="K1781" t="inlineStr">
        <is>
          <t>12/2025</t>
        </is>
      </c>
      <c r="L1781" t="n">
        <v>0</v>
      </c>
      <c r="M1781" s="551" t="n">
        <v>45972</v>
      </c>
      <c r="N1781" t="n">
        <v>13.2</v>
      </c>
      <c r="O1781" t="n">
        <v>13.2</v>
      </c>
      <c r="P1781" t="n">
        <v>66</v>
      </c>
    </row>
    <row r="1782">
      <c r="A1782" t="n">
        <v>65076</v>
      </c>
      <c r="B1782" t="n">
        <v>122</v>
      </c>
      <c r="C1782" t="inlineStr">
        <is>
          <t>Arcos</t>
        </is>
      </c>
      <c r="D1782" s="551" t="n">
        <v>46023</v>
      </c>
      <c r="E1782" t="n">
        <v>18552</v>
      </c>
      <c r="F1782" t="inlineStr">
        <is>
          <t>APERITIVO ABSINTO HABITUE 720ML</t>
        </is>
      </c>
      <c r="G1782" t="n">
        <v>3128</v>
      </c>
      <c r="H1782" t="n">
        <v>1.86</v>
      </c>
      <c r="I1782" t="inlineStr">
        <is>
          <t>GR</t>
        </is>
      </c>
      <c r="J1782" t="inlineStr">
        <is>
          <t>BEBIDAS</t>
        </is>
      </c>
      <c r="K1782" t="inlineStr">
        <is>
          <t>12/2025</t>
        </is>
      </c>
      <c r="L1782" t="n">
        <v>0</v>
      </c>
      <c r="M1782" s="551" t="n">
        <v>45825</v>
      </c>
      <c r="N1782" t="n">
        <v>34.91</v>
      </c>
      <c r="O1782" t="n">
        <v>33.6</v>
      </c>
      <c r="P1782" t="n">
        <v>64.93000000000001</v>
      </c>
    </row>
    <row r="1783">
      <c r="A1783" t="n">
        <v>65031</v>
      </c>
      <c r="B1783" t="n">
        <v>122</v>
      </c>
      <c r="C1783" t="inlineStr">
        <is>
          <t>Arcos</t>
        </is>
      </c>
      <c r="D1783" s="551" t="n">
        <v>46023</v>
      </c>
      <c r="E1783" t="n">
        <v>20614</v>
      </c>
      <c r="F1783" t="inlineStr">
        <is>
          <t>PASTA GERGELIM TAHINE ISTAMBUL 5006 LT</t>
        </is>
      </c>
      <c r="G1783" t="n">
        <v>2119</v>
      </c>
      <c r="H1783" t="n">
        <v>2</v>
      </c>
      <c r="I1783" t="inlineStr">
        <is>
          <t>UN</t>
        </is>
      </c>
      <c r="J1783" t="inlineStr">
        <is>
          <t>ALIMENTOS</t>
        </is>
      </c>
      <c r="K1783" t="inlineStr">
        <is>
          <t>12/2025</t>
        </is>
      </c>
      <c r="L1783" t="n">
        <v>31.95</v>
      </c>
      <c r="M1783" s="551" t="n">
        <v>45994</v>
      </c>
      <c r="N1783" t="n">
        <v>31.95</v>
      </c>
      <c r="O1783" t="n">
        <v>32.74</v>
      </c>
      <c r="P1783" t="n">
        <v>63.9</v>
      </c>
    </row>
    <row r="1784">
      <c r="A1784" t="n">
        <v>64955</v>
      </c>
      <c r="B1784" t="n">
        <v>122</v>
      </c>
      <c r="C1784" t="inlineStr">
        <is>
          <t>Arcos</t>
        </is>
      </c>
      <c r="D1784" s="551" t="n">
        <v>46023</v>
      </c>
      <c r="E1784" t="n">
        <v>21030</v>
      </c>
      <c r="F1784" t="inlineStr">
        <is>
          <t>AZEITE EXTRA VIRGEM GALLO 250ML UN</t>
        </is>
      </c>
      <c r="G1784" t="n">
        <v>2001</v>
      </c>
      <c r="H1784" t="n">
        <v>3</v>
      </c>
      <c r="I1784" t="inlineStr">
        <is>
          <t>UN</t>
        </is>
      </c>
      <c r="J1784" t="inlineStr">
        <is>
          <t>ALIMENTOS</t>
        </is>
      </c>
      <c r="K1784" t="inlineStr">
        <is>
          <t>12/2025</t>
        </is>
      </c>
      <c r="L1784" t="n">
        <v>0</v>
      </c>
      <c r="M1784" s="551" t="n">
        <v>45902</v>
      </c>
      <c r="N1784" t="n">
        <v>20.9</v>
      </c>
      <c r="O1784" t="n">
        <v>19.35</v>
      </c>
      <c r="P1784" t="n">
        <v>62.7</v>
      </c>
    </row>
    <row r="1785">
      <c r="A1785" t="n">
        <v>65144</v>
      </c>
      <c r="B1785" t="n">
        <v>122</v>
      </c>
      <c r="C1785" t="inlineStr">
        <is>
          <t>Arcos</t>
        </is>
      </c>
      <c r="D1785" s="551" t="n">
        <v>46023</v>
      </c>
      <c r="E1785" t="n">
        <v>18178</v>
      </c>
      <c r="F1785" t="inlineStr">
        <is>
          <t>VODKA KETEL ONE CUCUMBER &amp; MINT 750ML</t>
        </is>
      </c>
      <c r="G1785" t="n">
        <v>3444</v>
      </c>
      <c r="H1785" t="n">
        <v>1</v>
      </c>
      <c r="I1785" t="inlineStr">
        <is>
          <t>GR</t>
        </is>
      </c>
      <c r="J1785" t="inlineStr">
        <is>
          <t>BEBIDAS</t>
        </is>
      </c>
      <c r="K1785" t="inlineStr">
        <is>
          <t>12/2025</t>
        </is>
      </c>
      <c r="L1785" t="n">
        <v>0</v>
      </c>
      <c r="N1785" t="n">
        <v>0</v>
      </c>
      <c r="O1785" t="n">
        <v>59.9</v>
      </c>
      <c r="P1785" t="n">
        <v>59.9</v>
      </c>
    </row>
    <row r="1786">
      <c r="A1786" t="n">
        <v>65130</v>
      </c>
      <c r="B1786" t="n">
        <v>122</v>
      </c>
      <c r="C1786" t="inlineStr">
        <is>
          <t>Arcos</t>
        </is>
      </c>
      <c r="D1786" s="551" t="n">
        <v>46023</v>
      </c>
      <c r="E1786" t="n">
        <v>18223</v>
      </c>
      <c r="F1786" t="inlineStr">
        <is>
          <t>TEQUILA MEZCAL GUSANO ROJO 700ML</t>
        </is>
      </c>
      <c r="G1786" t="n">
        <v>3405</v>
      </c>
      <c r="H1786" t="n">
        <v>0.18</v>
      </c>
      <c r="I1786" t="inlineStr">
        <is>
          <t>UN</t>
        </is>
      </c>
      <c r="J1786" t="inlineStr">
        <is>
          <t>BEBIDAS</t>
        </is>
      </c>
      <c r="K1786" t="inlineStr">
        <is>
          <t>12/2025</t>
        </is>
      </c>
      <c r="L1786" t="n">
        <v>0</v>
      </c>
      <c r="N1786" t="n">
        <v>0</v>
      </c>
      <c r="O1786" t="n">
        <v>0</v>
      </c>
      <c r="P1786" t="n">
        <v>57.65</v>
      </c>
    </row>
    <row r="1787">
      <c r="A1787" t="n">
        <v>64978</v>
      </c>
      <c r="B1787" t="n">
        <v>122</v>
      </c>
      <c r="C1787" t="inlineStr">
        <is>
          <t>Arcos</t>
        </is>
      </c>
      <c r="D1787" s="551" t="n">
        <v>46023</v>
      </c>
      <c r="E1787" t="n">
        <v>26020</v>
      </c>
      <c r="F1787" t="inlineStr">
        <is>
          <t>CREME DE LEITE PIRACANJUBA TP 1,030 KG  UN</t>
        </is>
      </c>
      <c r="G1787" t="n">
        <v>2105</v>
      </c>
      <c r="H1787" t="n">
        <v>4</v>
      </c>
      <c r="I1787" t="inlineStr">
        <is>
          <t>UN</t>
        </is>
      </c>
      <c r="J1787" t="inlineStr">
        <is>
          <t>ALIMENTOS</t>
        </is>
      </c>
      <c r="K1787" t="inlineStr">
        <is>
          <t>12/2025</t>
        </is>
      </c>
      <c r="L1787" t="n">
        <v>14.4</v>
      </c>
      <c r="M1787" s="551" t="n">
        <v>46009</v>
      </c>
      <c r="N1787" t="n">
        <v>14.4</v>
      </c>
      <c r="O1787" t="n">
        <v>14.4</v>
      </c>
      <c r="P1787" t="n">
        <v>57.6</v>
      </c>
    </row>
    <row r="1788">
      <c r="A1788" t="n">
        <v>65113</v>
      </c>
      <c r="B1788" t="n">
        <v>122</v>
      </c>
      <c r="C1788" t="inlineStr">
        <is>
          <t>Arcos</t>
        </is>
      </c>
      <c r="D1788" s="551" t="n">
        <v>46023</v>
      </c>
      <c r="E1788" t="n">
        <v>18308</v>
      </c>
      <c r="F1788" t="inlineStr">
        <is>
          <t>LICOR LUXARDO BITTER BIANCO 750ML</t>
        </is>
      </c>
      <c r="G1788" t="n">
        <v>3325</v>
      </c>
      <c r="H1788" t="n">
        <v>1</v>
      </c>
      <c r="I1788" t="inlineStr">
        <is>
          <t>UN</t>
        </is>
      </c>
      <c r="J1788" t="inlineStr">
        <is>
          <t>BEBIDAS</t>
        </is>
      </c>
      <c r="K1788" t="inlineStr">
        <is>
          <t>12/2025</t>
        </is>
      </c>
      <c r="L1788" t="n">
        <v>0</v>
      </c>
      <c r="N1788" t="n">
        <v>0</v>
      </c>
      <c r="O1788" t="n">
        <v>0</v>
      </c>
      <c r="P1788" t="n">
        <v>57</v>
      </c>
    </row>
    <row r="1789">
      <c r="A1789" t="n">
        <v>65016</v>
      </c>
      <c r="B1789" t="n">
        <v>122</v>
      </c>
      <c r="C1789" t="inlineStr">
        <is>
          <t>Arcos</t>
        </is>
      </c>
      <c r="D1789" s="551" t="n">
        <v>46023</v>
      </c>
      <c r="E1789" t="n">
        <v>19946</v>
      </c>
      <c r="F1789" t="inlineStr">
        <is>
          <t>MOSTARDA DIJON COM GRAO BEAUFOR C/1,001KG</t>
        </is>
      </c>
      <c r="G1789" t="n">
        <v>2360</v>
      </c>
      <c r="H1789" t="n">
        <v>1</v>
      </c>
      <c r="I1789" t="inlineStr">
        <is>
          <t>PT</t>
        </is>
      </c>
      <c r="J1789" t="inlineStr">
        <is>
          <t>ALIMENTOS</t>
        </is>
      </c>
      <c r="K1789" t="inlineStr">
        <is>
          <t>12/2025</t>
        </is>
      </c>
      <c r="L1789" t="n">
        <v>56.8</v>
      </c>
      <c r="M1789" s="551" t="n">
        <v>46001</v>
      </c>
      <c r="N1789" t="n">
        <v>56.8</v>
      </c>
      <c r="O1789" t="n">
        <v>56.8</v>
      </c>
      <c r="P1789" t="n">
        <v>56.8</v>
      </c>
    </row>
    <row r="1790">
      <c r="A1790" t="n">
        <v>65199</v>
      </c>
      <c r="B1790" t="n">
        <v>122</v>
      </c>
      <c r="C1790" t="inlineStr">
        <is>
          <t>Arcos</t>
        </is>
      </c>
      <c r="D1790" s="551" t="n">
        <v>46023</v>
      </c>
      <c r="E1790" t="n">
        <v>19434</v>
      </c>
      <c r="F1790" t="inlineStr">
        <is>
          <t>LEITE EM PO INTEGRAL NINHO C/400G</t>
        </is>
      </c>
      <c r="G1790" t="n">
        <v>2757</v>
      </c>
      <c r="H1790" t="n">
        <v>2</v>
      </c>
      <c r="I1790" t="inlineStr">
        <is>
          <t>PC</t>
        </is>
      </c>
      <c r="J1790" t="inlineStr">
        <is>
          <t>ALIMENTOS</t>
        </is>
      </c>
      <c r="K1790" t="inlineStr">
        <is>
          <t>12/2025</t>
        </is>
      </c>
      <c r="L1790" t="n">
        <v>23.98</v>
      </c>
      <c r="M1790" s="551" t="n">
        <v>46009</v>
      </c>
      <c r="N1790" t="n">
        <v>23.98</v>
      </c>
      <c r="O1790" t="n">
        <v>23.98</v>
      </c>
      <c r="P1790" t="n">
        <v>47.96</v>
      </c>
    </row>
    <row r="1791">
      <c r="A1791" t="n">
        <v>65058</v>
      </c>
      <c r="B1791" t="n">
        <v>122</v>
      </c>
      <c r="C1791" t="inlineStr">
        <is>
          <t>Arcos</t>
        </is>
      </c>
      <c r="D1791" s="551" t="n">
        <v>46023</v>
      </c>
      <c r="E1791" t="n">
        <v>24833</v>
      </c>
      <c r="F1791" t="inlineStr">
        <is>
          <t>PAO DE QUEIJO 80G C/25UN</t>
        </is>
      </c>
      <c r="G1791" t="n">
        <v>2845</v>
      </c>
      <c r="H1791" t="n">
        <v>1</v>
      </c>
      <c r="I1791" t="inlineStr">
        <is>
          <t>CX</t>
        </is>
      </c>
      <c r="J1791" t="inlineStr">
        <is>
          <t>ALIMENTOS</t>
        </is>
      </c>
      <c r="K1791" t="inlineStr">
        <is>
          <t>12/2025</t>
        </is>
      </c>
      <c r="L1791" t="n">
        <v>47.75</v>
      </c>
      <c r="M1791" s="551" t="n">
        <v>45993</v>
      </c>
      <c r="N1791" t="n">
        <v>47.75</v>
      </c>
      <c r="O1791" t="n">
        <v>47.75</v>
      </c>
      <c r="P1791" t="n">
        <v>47.75</v>
      </c>
    </row>
    <row r="1792">
      <c r="A1792" t="n">
        <v>65174</v>
      </c>
      <c r="B1792" t="n">
        <v>122</v>
      </c>
      <c r="C1792" t="inlineStr">
        <is>
          <t>Arcos</t>
        </is>
      </c>
      <c r="D1792" s="551" t="n">
        <v>46023</v>
      </c>
      <c r="E1792" t="n">
        <v>17838</v>
      </c>
      <c r="F1792" t="inlineStr">
        <is>
          <t>CHA MATE LEAO C/250G</t>
        </is>
      </c>
      <c r="G1792" t="n">
        <v>3712</v>
      </c>
      <c r="H1792" t="n">
        <v>5</v>
      </c>
      <c r="I1792" t="inlineStr">
        <is>
          <t>CX</t>
        </is>
      </c>
      <c r="J1792" t="inlineStr">
        <is>
          <t>BEBIDAS</t>
        </is>
      </c>
      <c r="K1792" t="inlineStr">
        <is>
          <t>12/2025</t>
        </is>
      </c>
      <c r="L1792" t="n">
        <v>0</v>
      </c>
      <c r="M1792" s="551" t="n">
        <v>45986</v>
      </c>
      <c r="N1792" t="n">
        <v>9.5</v>
      </c>
      <c r="O1792" t="n">
        <v>10</v>
      </c>
      <c r="P1792" t="n">
        <v>47.5</v>
      </c>
    </row>
    <row r="1793">
      <c r="A1793" t="n">
        <v>64963</v>
      </c>
      <c r="B1793" t="n">
        <v>122</v>
      </c>
      <c r="C1793" t="inlineStr">
        <is>
          <t>Arcos</t>
        </is>
      </c>
      <c r="D1793" s="551" t="n">
        <v>46023</v>
      </c>
      <c r="E1793" t="n">
        <v>21073</v>
      </c>
      <c r="F1793" t="inlineStr">
        <is>
          <t>CALDA DE AGAVE AZUL JASMINE ORGANICO 330ML UN</t>
        </is>
      </c>
      <c r="G1793" t="n">
        <v>1994</v>
      </c>
      <c r="H1793" t="n">
        <v>1</v>
      </c>
      <c r="I1793" t="inlineStr">
        <is>
          <t>UN</t>
        </is>
      </c>
      <c r="J1793" t="inlineStr">
        <is>
          <t>ALIMENTOS</t>
        </is>
      </c>
      <c r="K1793" t="inlineStr">
        <is>
          <t>12/2025</t>
        </is>
      </c>
      <c r="L1793" t="n">
        <v>0</v>
      </c>
      <c r="M1793" s="551" t="n">
        <v>45965</v>
      </c>
      <c r="N1793" t="n">
        <v>47.3</v>
      </c>
      <c r="O1793" t="n">
        <v>49.9</v>
      </c>
      <c r="P1793" t="n">
        <v>47.3</v>
      </c>
    </row>
    <row r="1794">
      <c r="A1794" t="n">
        <v>65042</v>
      </c>
      <c r="B1794" t="n">
        <v>122</v>
      </c>
      <c r="C1794" t="inlineStr">
        <is>
          <t>Arcos</t>
        </is>
      </c>
      <c r="D1794" s="551" t="n">
        <v>46023</v>
      </c>
      <c r="E1794" t="n">
        <v>19420</v>
      </c>
      <c r="F1794" t="inlineStr">
        <is>
          <t>LEITE INTEGRAL ITALAC 1L</t>
        </is>
      </c>
      <c r="G1794" t="n">
        <v>2758</v>
      </c>
      <c r="H1794" t="n">
        <v>8</v>
      </c>
      <c r="I1794" t="inlineStr">
        <is>
          <t>UN</t>
        </is>
      </c>
      <c r="J1794" t="inlineStr">
        <is>
          <t>ALIMENTOS</t>
        </is>
      </c>
      <c r="K1794" t="inlineStr">
        <is>
          <t>12/2025</t>
        </is>
      </c>
      <c r="L1794" t="n">
        <v>0</v>
      </c>
      <c r="M1794" s="551" t="n">
        <v>45678</v>
      </c>
      <c r="N1794" t="n">
        <v>5.79</v>
      </c>
      <c r="O1794" t="n">
        <v>5.79</v>
      </c>
      <c r="P1794" t="n">
        <v>46.32</v>
      </c>
    </row>
    <row r="1795">
      <c r="A1795" t="n">
        <v>65030</v>
      </c>
      <c r="B1795" t="n">
        <v>122</v>
      </c>
      <c r="C1795" t="inlineStr">
        <is>
          <t>Arcos</t>
        </is>
      </c>
      <c r="D1795" s="551" t="n">
        <v>46023</v>
      </c>
      <c r="E1795" t="n">
        <v>20174</v>
      </c>
      <c r="F1795" t="inlineStr">
        <is>
          <t>SEMENTE DE GIRASSOL SEM CASCA KG</t>
        </is>
      </c>
      <c r="G1795" t="n">
        <v>2264</v>
      </c>
      <c r="H1795" t="n">
        <v>3</v>
      </c>
      <c r="I1795" t="inlineStr">
        <is>
          <t>KG</t>
        </is>
      </c>
      <c r="J1795" t="inlineStr">
        <is>
          <t>ALIMENTOS</t>
        </is>
      </c>
      <c r="K1795" t="inlineStr">
        <is>
          <t>12/2025</t>
        </is>
      </c>
      <c r="L1795" t="n">
        <v>0</v>
      </c>
      <c r="M1795" s="551" t="n">
        <v>45979</v>
      </c>
      <c r="N1795" t="n">
        <v>15.4</v>
      </c>
      <c r="O1795" t="n">
        <v>16.2</v>
      </c>
      <c r="P1795" t="n">
        <v>46.2</v>
      </c>
    </row>
    <row r="1796">
      <c r="A1796" t="n">
        <v>64982</v>
      </c>
      <c r="B1796" t="n">
        <v>122</v>
      </c>
      <c r="C1796" t="inlineStr">
        <is>
          <t>Arcos</t>
        </is>
      </c>
      <c r="D1796" s="551" t="n">
        <v>46023</v>
      </c>
      <c r="E1796" t="n">
        <v>20029</v>
      </c>
      <c r="F1796" t="inlineStr">
        <is>
          <t>ESSENCIA DE BAUNILHA CEPERA 500ML</t>
        </is>
      </c>
      <c r="G1796" t="n">
        <v>2337</v>
      </c>
      <c r="H1796" t="n">
        <v>3</v>
      </c>
      <c r="I1796" t="inlineStr">
        <is>
          <t>FR</t>
        </is>
      </c>
      <c r="J1796" t="inlineStr">
        <is>
          <t>ALIMENTOS</t>
        </is>
      </c>
      <c r="K1796" t="inlineStr">
        <is>
          <t>12/2025</t>
        </is>
      </c>
      <c r="L1796" t="n">
        <v>0</v>
      </c>
      <c r="M1796" s="551" t="n">
        <v>45636</v>
      </c>
      <c r="N1796" t="n">
        <v>14.81</v>
      </c>
      <c r="O1796" t="n">
        <v>14.8</v>
      </c>
      <c r="P1796" t="n">
        <v>44.43</v>
      </c>
    </row>
    <row r="1797">
      <c r="A1797" t="n">
        <v>65024</v>
      </c>
      <c r="B1797" t="n">
        <v>122</v>
      </c>
      <c r="C1797" t="inlineStr">
        <is>
          <t>Arcos</t>
        </is>
      </c>
      <c r="D1797" s="551" t="n">
        <v>46023</v>
      </c>
      <c r="E1797" t="n">
        <v>24420</v>
      </c>
      <c r="F1797" t="inlineStr">
        <is>
          <t>POLVILHO DOCE KG</t>
        </is>
      </c>
      <c r="G1797" t="n">
        <v>2207</v>
      </c>
      <c r="H1797" t="n">
        <v>4</v>
      </c>
      <c r="I1797" t="inlineStr">
        <is>
          <t>KG</t>
        </is>
      </c>
      <c r="J1797" t="inlineStr">
        <is>
          <t>ALIMENTOS</t>
        </is>
      </c>
      <c r="K1797" t="inlineStr">
        <is>
          <t>12/2025</t>
        </is>
      </c>
      <c r="L1797" t="n">
        <v>0</v>
      </c>
      <c r="M1797" s="551" t="n">
        <v>45889</v>
      </c>
      <c r="N1797" t="n">
        <v>10.97</v>
      </c>
      <c r="O1797" t="n">
        <v>7.9</v>
      </c>
      <c r="P1797" t="n">
        <v>43.88</v>
      </c>
    </row>
    <row r="1798">
      <c r="A1798" t="n">
        <v>65139</v>
      </c>
      <c r="B1798" t="n">
        <v>122</v>
      </c>
      <c r="C1798" t="inlineStr">
        <is>
          <t>Arcos</t>
        </is>
      </c>
      <c r="D1798" s="551" t="n">
        <v>46023</v>
      </c>
      <c r="E1798" t="n">
        <v>18189</v>
      </c>
      <c r="F1798" t="inlineStr">
        <is>
          <t>VODKA BELVEDERE NATURAL 700ML</t>
        </is>
      </c>
      <c r="G1798" t="n">
        <v>3435</v>
      </c>
      <c r="H1798" t="n">
        <v>0.35</v>
      </c>
      <c r="I1798" t="inlineStr">
        <is>
          <t>GR</t>
        </is>
      </c>
      <c r="J1798" t="inlineStr">
        <is>
          <t>BEBIDAS</t>
        </is>
      </c>
      <c r="K1798" t="inlineStr">
        <is>
          <t>12/2025</t>
        </is>
      </c>
      <c r="L1798" t="n">
        <v>0</v>
      </c>
      <c r="M1798" s="551" t="n">
        <v>45874</v>
      </c>
      <c r="N1798" t="n">
        <v>0</v>
      </c>
      <c r="O1798" t="n">
        <v>0</v>
      </c>
      <c r="P1798" t="n">
        <v>43.05</v>
      </c>
    </row>
    <row r="1799">
      <c r="A1799" t="n">
        <v>64988</v>
      </c>
      <c r="B1799" t="n">
        <v>122</v>
      </c>
      <c r="C1799" t="inlineStr">
        <is>
          <t>Arcos</t>
        </is>
      </c>
      <c r="D1799" s="551" t="n">
        <v>46023</v>
      </c>
      <c r="E1799" t="n">
        <v>20358</v>
      </c>
      <c r="F1799" t="inlineStr">
        <is>
          <t>FARINHA PANKO ROMARIZ C/1KG</t>
        </is>
      </c>
      <c r="G1799" t="n">
        <v>2200</v>
      </c>
      <c r="H1799" t="n">
        <v>3</v>
      </c>
      <c r="I1799" t="inlineStr">
        <is>
          <t>PC</t>
        </is>
      </c>
      <c r="J1799" t="inlineStr">
        <is>
          <t>ALIMENTOS</t>
        </is>
      </c>
      <c r="K1799" t="inlineStr">
        <is>
          <t>12/2025</t>
        </is>
      </c>
      <c r="L1799" t="n">
        <v>14.3</v>
      </c>
      <c r="M1799" s="551" t="n">
        <v>46009</v>
      </c>
      <c r="N1799" t="n">
        <v>14.3</v>
      </c>
      <c r="O1799" t="n">
        <v>14.3</v>
      </c>
      <c r="P1799" t="n">
        <v>42.9</v>
      </c>
    </row>
    <row r="1800">
      <c r="A1800" t="n">
        <v>64960</v>
      </c>
      <c r="B1800" t="n">
        <v>122</v>
      </c>
      <c r="C1800" t="inlineStr">
        <is>
          <t>Arcos</t>
        </is>
      </c>
      <c r="D1800" s="551" t="n">
        <v>46023</v>
      </c>
      <c r="E1800" t="n">
        <v>24089</v>
      </c>
      <c r="F1800" t="inlineStr">
        <is>
          <t>BICARBONATO DE SODIO KG</t>
        </is>
      </c>
      <c r="G1800" t="n">
        <v>2316</v>
      </c>
      <c r="H1800" t="n">
        <v>5</v>
      </c>
      <c r="I1800" t="inlineStr">
        <is>
          <t>KG</t>
        </is>
      </c>
      <c r="J1800" t="inlineStr">
        <is>
          <t>ALIMENTOS</t>
        </is>
      </c>
      <c r="K1800" t="inlineStr">
        <is>
          <t>12/2025</t>
        </is>
      </c>
      <c r="L1800" t="n">
        <v>0</v>
      </c>
      <c r="M1800" s="551" t="n">
        <v>45979</v>
      </c>
      <c r="N1800" t="n">
        <v>8.199999999999999</v>
      </c>
      <c r="O1800" t="n">
        <v>9.119999999999999</v>
      </c>
      <c r="P1800" t="n">
        <v>41</v>
      </c>
    </row>
    <row r="1801">
      <c r="A1801" t="n">
        <v>65056</v>
      </c>
      <c r="B1801" t="n">
        <v>122</v>
      </c>
      <c r="C1801" t="inlineStr">
        <is>
          <t>Arcos</t>
        </is>
      </c>
      <c r="D1801" s="551" t="n">
        <v>46023</v>
      </c>
      <c r="E1801" t="n">
        <v>17040</v>
      </c>
      <c r="F1801" t="inlineStr">
        <is>
          <t>PAO CIABATTA DE AZEITE UN</t>
        </is>
      </c>
      <c r="G1801" t="n">
        <v>2828</v>
      </c>
      <c r="H1801" t="n">
        <v>10</v>
      </c>
      <c r="I1801" t="inlineStr">
        <is>
          <t>UN</t>
        </is>
      </c>
      <c r="J1801" t="inlineStr">
        <is>
          <t>ALIMENTOS</t>
        </is>
      </c>
      <c r="K1801" t="inlineStr">
        <is>
          <t>12/2025</t>
        </is>
      </c>
      <c r="L1801" t="n">
        <v>4.1</v>
      </c>
      <c r="M1801" s="551" t="n">
        <v>46003</v>
      </c>
      <c r="N1801" t="n">
        <v>4.1</v>
      </c>
      <c r="O1801" t="n">
        <v>4.1</v>
      </c>
      <c r="P1801" t="n">
        <v>41</v>
      </c>
    </row>
    <row r="1802">
      <c r="A1802" t="n">
        <v>65142</v>
      </c>
      <c r="B1802" t="n">
        <v>122</v>
      </c>
      <c r="C1802" t="inlineStr">
        <is>
          <t>Arcos</t>
        </is>
      </c>
      <c r="D1802" s="551" t="n">
        <v>46023</v>
      </c>
      <c r="E1802" t="n">
        <v>18180</v>
      </c>
      <c r="F1802" t="inlineStr">
        <is>
          <t>VODKA GREY GOOSE NATURAL 750ML</t>
        </is>
      </c>
      <c r="G1802" t="n">
        <v>3442</v>
      </c>
      <c r="H1802" t="n">
        <v>0.37</v>
      </c>
      <c r="I1802" t="inlineStr">
        <is>
          <t>GR</t>
        </is>
      </c>
      <c r="J1802" t="inlineStr">
        <is>
          <t>BEBIDAS</t>
        </is>
      </c>
      <c r="K1802" t="inlineStr">
        <is>
          <t>12/2025</t>
        </is>
      </c>
      <c r="L1802" t="n">
        <v>0</v>
      </c>
      <c r="N1802" t="n">
        <v>0</v>
      </c>
      <c r="O1802" t="n">
        <v>99</v>
      </c>
      <c r="P1802" t="n">
        <v>40.7</v>
      </c>
    </row>
    <row r="1803">
      <c r="A1803" t="n">
        <v>64993</v>
      </c>
      <c r="B1803" t="n">
        <v>122</v>
      </c>
      <c r="C1803" t="inlineStr">
        <is>
          <t>Arcos</t>
        </is>
      </c>
      <c r="D1803" s="551" t="n">
        <v>46023</v>
      </c>
      <c r="E1803" t="n">
        <v>25282</v>
      </c>
      <c r="F1803" t="inlineStr">
        <is>
          <t>FRUTOSE CRISTAL KG</t>
        </is>
      </c>
      <c r="G1803" t="n">
        <v>5982</v>
      </c>
      <c r="H1803" t="n">
        <v>1</v>
      </c>
      <c r="I1803" t="inlineStr">
        <is>
          <t>KG</t>
        </is>
      </c>
      <c r="J1803" t="inlineStr">
        <is>
          <t>ALIMENTOS</t>
        </is>
      </c>
      <c r="K1803" t="inlineStr">
        <is>
          <t>12/2025</t>
        </is>
      </c>
      <c r="L1803" t="n">
        <v>39</v>
      </c>
      <c r="M1803" s="551" t="n">
        <v>46014</v>
      </c>
      <c r="N1803" t="n">
        <v>39</v>
      </c>
      <c r="O1803" t="n">
        <v>40.56</v>
      </c>
      <c r="P1803" t="n">
        <v>39</v>
      </c>
    </row>
    <row r="1804">
      <c r="A1804" t="n">
        <v>65012</v>
      </c>
      <c r="B1804" t="n">
        <v>122</v>
      </c>
      <c r="C1804" t="inlineStr">
        <is>
          <t>Arcos</t>
        </is>
      </c>
      <c r="D1804" s="551" t="n">
        <v>46023</v>
      </c>
      <c r="E1804" t="n">
        <v>19979</v>
      </c>
      <c r="F1804" t="inlineStr">
        <is>
          <t>MOLHO DE PIMENTA TABASCO RED C/60ML</t>
        </is>
      </c>
      <c r="G1804" t="n">
        <v>2353</v>
      </c>
      <c r="H1804" t="n">
        <v>2</v>
      </c>
      <c r="I1804" t="inlineStr">
        <is>
          <t>FR</t>
        </is>
      </c>
      <c r="J1804" t="inlineStr">
        <is>
          <t>ALIMENTOS</t>
        </is>
      </c>
      <c r="K1804" t="inlineStr">
        <is>
          <t>12/2025</t>
        </is>
      </c>
      <c r="L1804" t="n">
        <v>0</v>
      </c>
      <c r="M1804" s="551" t="n">
        <v>45903</v>
      </c>
      <c r="N1804" t="n">
        <v>18.7</v>
      </c>
      <c r="O1804" t="n">
        <v>19.27</v>
      </c>
      <c r="P1804" t="n">
        <v>37.4</v>
      </c>
    </row>
    <row r="1805">
      <c r="A1805" t="n">
        <v>64965</v>
      </c>
      <c r="B1805" t="n">
        <v>122</v>
      </c>
      <c r="C1805" t="inlineStr">
        <is>
          <t>Arcos</t>
        </is>
      </c>
      <c r="D1805" s="551" t="n">
        <v>46023</v>
      </c>
      <c r="E1805" t="n">
        <v>24110</v>
      </c>
      <c r="F1805" t="inlineStr">
        <is>
          <t>CANELA EM PO KG</t>
        </is>
      </c>
      <c r="G1805" t="n">
        <v>2322</v>
      </c>
      <c r="H1805" t="n">
        <v>2.5</v>
      </c>
      <c r="I1805" t="inlineStr">
        <is>
          <t>KG</t>
        </is>
      </c>
      <c r="J1805" t="inlineStr">
        <is>
          <t>ALIMENTOS</t>
        </is>
      </c>
      <c r="K1805" t="inlineStr">
        <is>
          <t>12/2025</t>
        </is>
      </c>
      <c r="L1805" t="n">
        <v>0</v>
      </c>
      <c r="M1805" s="551" t="n">
        <v>45909</v>
      </c>
      <c r="N1805" t="n">
        <v>14.6</v>
      </c>
      <c r="O1805" t="n">
        <v>16.5</v>
      </c>
      <c r="P1805" t="n">
        <v>36.5</v>
      </c>
    </row>
    <row r="1806">
      <c r="A1806" t="n">
        <v>64939</v>
      </c>
      <c r="B1806" t="n">
        <v>122</v>
      </c>
      <c r="C1806" t="inlineStr">
        <is>
          <t>Arcos</t>
        </is>
      </c>
      <c r="D1806" s="551" t="n">
        <v>46023</v>
      </c>
      <c r="E1806" t="n">
        <v>26342</v>
      </c>
      <c r="F1806" t="inlineStr">
        <is>
          <t>ACUCAR CONFEITEIRO HARALD C/1KG</t>
        </is>
      </c>
      <c r="G1806" t="n">
        <v>1986</v>
      </c>
      <c r="H1806" t="n">
        <v>3</v>
      </c>
      <c r="I1806" t="inlineStr">
        <is>
          <t>PC</t>
        </is>
      </c>
      <c r="J1806" t="inlineStr">
        <is>
          <t>ALIMENTOS</t>
        </is>
      </c>
      <c r="K1806" t="inlineStr">
        <is>
          <t>12/2025</t>
        </is>
      </c>
      <c r="L1806" t="n">
        <v>0</v>
      </c>
      <c r="M1806" s="551" t="n">
        <v>45979</v>
      </c>
      <c r="N1806" t="n">
        <v>11.7</v>
      </c>
      <c r="O1806" t="n">
        <v>10</v>
      </c>
      <c r="P1806" t="n">
        <v>35.1</v>
      </c>
    </row>
    <row r="1807">
      <c r="A1807" t="n">
        <v>65201</v>
      </c>
      <c r="B1807" t="n">
        <v>122</v>
      </c>
      <c r="C1807" t="inlineStr">
        <is>
          <t>Arcos</t>
        </is>
      </c>
      <c r="D1807" s="551" t="n">
        <v>46023</v>
      </c>
      <c r="E1807" t="n">
        <v>18249</v>
      </c>
      <c r="F1807" t="inlineStr">
        <is>
          <t>SAQUE DOURADO SAGAE 750ML</t>
        </is>
      </c>
      <c r="G1807" t="n">
        <v>3381</v>
      </c>
      <c r="H1807" t="n">
        <v>2</v>
      </c>
      <c r="I1807" t="inlineStr">
        <is>
          <t>UN</t>
        </is>
      </c>
      <c r="J1807" t="inlineStr">
        <is>
          <t>BEBIDAS</t>
        </is>
      </c>
      <c r="K1807" t="inlineStr">
        <is>
          <t>12/2025</t>
        </is>
      </c>
      <c r="L1807" t="n">
        <v>0</v>
      </c>
      <c r="N1807" t="n">
        <v>0</v>
      </c>
      <c r="O1807" t="n">
        <v>0</v>
      </c>
      <c r="P1807" t="n">
        <v>34.63</v>
      </c>
    </row>
    <row r="1808">
      <c r="A1808" t="n">
        <v>64951</v>
      </c>
      <c r="B1808" t="n">
        <v>122</v>
      </c>
      <c r="C1808" t="inlineStr">
        <is>
          <t>Arcos</t>
        </is>
      </c>
      <c r="D1808" s="551" t="n">
        <v>46023</v>
      </c>
      <c r="E1808" t="n">
        <v>20308</v>
      </c>
      <c r="F1808" t="inlineStr">
        <is>
          <t>ARROZ ARBORIO CAMIL C/2KG</t>
        </is>
      </c>
      <c r="G1808" t="n">
        <v>2222</v>
      </c>
      <c r="H1808" t="n">
        <v>1</v>
      </c>
      <c r="I1808" t="inlineStr">
        <is>
          <t>PC</t>
        </is>
      </c>
      <c r="J1808" t="inlineStr">
        <is>
          <t>ALIMENTOS</t>
        </is>
      </c>
      <c r="K1808" t="inlineStr">
        <is>
          <t>12/2025</t>
        </is>
      </c>
      <c r="L1808" t="n">
        <v>0</v>
      </c>
      <c r="M1808" s="551" t="n">
        <v>45706</v>
      </c>
      <c r="N1808" t="n">
        <v>33.92</v>
      </c>
      <c r="O1808" t="n">
        <v>24.9</v>
      </c>
      <c r="P1808" t="n">
        <v>33.92</v>
      </c>
    </row>
    <row r="1809">
      <c r="A1809" t="n">
        <v>64944</v>
      </c>
      <c r="B1809" t="n">
        <v>122</v>
      </c>
      <c r="C1809" t="inlineStr">
        <is>
          <t>Arcos</t>
        </is>
      </c>
      <c r="D1809" s="551" t="n">
        <v>46023</v>
      </c>
      <c r="E1809" t="n">
        <v>21079</v>
      </c>
      <c r="F1809" t="inlineStr">
        <is>
          <t>ADOCANTE SUCRALOSE SACHE LINEA 500X6GR</t>
        </is>
      </c>
      <c r="G1809" t="n">
        <v>1991</v>
      </c>
      <c r="H1809" t="n">
        <v>1</v>
      </c>
      <c r="I1809" t="inlineStr">
        <is>
          <t>UN</t>
        </is>
      </c>
      <c r="J1809" t="inlineStr">
        <is>
          <t>ALIMENTOS</t>
        </is>
      </c>
      <c r="K1809" t="inlineStr">
        <is>
          <t>12/2025</t>
        </is>
      </c>
      <c r="L1809" t="n">
        <v>0</v>
      </c>
      <c r="M1809" s="551" t="n">
        <v>45818</v>
      </c>
      <c r="N1809" t="n">
        <v>32.06</v>
      </c>
      <c r="O1809" t="n">
        <v>49.36</v>
      </c>
      <c r="P1809" t="n">
        <v>32.06</v>
      </c>
    </row>
    <row r="1810">
      <c r="A1810" t="n">
        <v>65003</v>
      </c>
      <c r="B1810" t="n">
        <v>122</v>
      </c>
      <c r="C1810" t="inlineStr">
        <is>
          <t>Arcos</t>
        </is>
      </c>
      <c r="D1810" s="551" t="n">
        <v>46023</v>
      </c>
      <c r="E1810" t="n">
        <v>20136</v>
      </c>
      <c r="F1810" t="inlineStr">
        <is>
          <t>MACARRAO ESPAGUETE C/ OVOS ADRIA C/500G</t>
        </is>
      </c>
      <c r="G1810" t="n">
        <v>2284</v>
      </c>
      <c r="H1810" t="n">
        <v>9</v>
      </c>
      <c r="I1810" t="inlineStr">
        <is>
          <t>PC</t>
        </is>
      </c>
      <c r="J1810" t="inlineStr">
        <is>
          <t>ALIMENTOS</t>
        </is>
      </c>
      <c r="K1810" t="inlineStr">
        <is>
          <t>12/2025</t>
        </is>
      </c>
      <c r="L1810" t="n">
        <v>0</v>
      </c>
      <c r="M1810" s="551" t="n">
        <v>45972</v>
      </c>
      <c r="N1810" t="n">
        <v>3.5</v>
      </c>
      <c r="O1810" t="n">
        <v>3.5</v>
      </c>
      <c r="P1810" t="n">
        <v>31.5</v>
      </c>
    </row>
    <row r="1811">
      <c r="A1811" t="n">
        <v>65028</v>
      </c>
      <c r="B1811" t="n">
        <v>122</v>
      </c>
      <c r="C1811" t="inlineStr">
        <is>
          <t>Arcos</t>
        </is>
      </c>
      <c r="D1811" s="551" t="n">
        <v>46023</v>
      </c>
      <c r="E1811" t="n">
        <v>19907</v>
      </c>
      <c r="F1811" t="inlineStr">
        <is>
          <t>SAL REFINADO CISNE 1KG</t>
        </is>
      </c>
      <c r="G1811" t="n">
        <v>2381</v>
      </c>
      <c r="H1811" t="n">
        <v>10</v>
      </c>
      <c r="I1811" t="inlineStr">
        <is>
          <t>UN</t>
        </is>
      </c>
      <c r="J1811" t="inlineStr">
        <is>
          <t>ALIMENTOS</t>
        </is>
      </c>
      <c r="K1811" t="inlineStr">
        <is>
          <t>12/2025</t>
        </is>
      </c>
      <c r="L1811" t="n">
        <v>0</v>
      </c>
      <c r="M1811" s="551" t="n">
        <v>45686</v>
      </c>
      <c r="N1811" t="n">
        <v>3.01</v>
      </c>
      <c r="O1811" t="n">
        <v>3.23</v>
      </c>
      <c r="P1811" t="n">
        <v>30.1</v>
      </c>
    </row>
    <row r="1812">
      <c r="A1812" t="n">
        <v>65170</v>
      </c>
      <c r="B1812" t="n">
        <v>122</v>
      </c>
      <c r="C1812" t="inlineStr">
        <is>
          <t>Arcos</t>
        </is>
      </c>
      <c r="D1812" s="551" t="n">
        <v>46023</v>
      </c>
      <c r="E1812" t="n">
        <v>17974</v>
      </c>
      <c r="F1812" t="inlineStr">
        <is>
          <t>AGUA DE COCO KERO COCO 1L</t>
        </is>
      </c>
      <c r="G1812" t="n">
        <v>3613</v>
      </c>
      <c r="H1812" t="n">
        <v>2</v>
      </c>
      <c r="I1812" t="inlineStr">
        <is>
          <t>UN</t>
        </is>
      </c>
      <c r="J1812" t="inlineStr">
        <is>
          <t>BEBIDAS</t>
        </is>
      </c>
      <c r="K1812" t="inlineStr">
        <is>
          <t>12/2025</t>
        </is>
      </c>
      <c r="L1812" t="n">
        <v>14.5</v>
      </c>
      <c r="M1812" s="551" t="n">
        <v>46008</v>
      </c>
      <c r="N1812" t="n">
        <v>14.5</v>
      </c>
      <c r="O1812" t="n">
        <v>13.75</v>
      </c>
      <c r="P1812" t="n">
        <v>29</v>
      </c>
    </row>
    <row r="1813">
      <c r="A1813" t="n">
        <v>65147</v>
      </c>
      <c r="B1813" t="n">
        <v>122</v>
      </c>
      <c r="C1813" t="inlineStr">
        <is>
          <t>Arcos</t>
        </is>
      </c>
      <c r="D1813" s="551" t="n">
        <v>46023</v>
      </c>
      <c r="E1813" t="n">
        <v>18153</v>
      </c>
      <c r="F1813" t="inlineStr">
        <is>
          <t>WHISKY BOURBON WOODFORD RESERVE 750ML</t>
        </is>
      </c>
      <c r="G1813" t="n">
        <v>3466</v>
      </c>
      <c r="H1813" t="n">
        <v>0.18</v>
      </c>
      <c r="I1813" t="inlineStr">
        <is>
          <t>GR</t>
        </is>
      </c>
      <c r="J1813" t="inlineStr">
        <is>
          <t>BEBIDAS</t>
        </is>
      </c>
      <c r="K1813" t="inlineStr">
        <is>
          <t>12/2025</t>
        </is>
      </c>
      <c r="L1813" t="n">
        <v>0</v>
      </c>
      <c r="M1813" s="551" t="n">
        <v>45975</v>
      </c>
      <c r="N1813" t="n">
        <v>160.56</v>
      </c>
      <c r="O1813" t="n">
        <v>160.56</v>
      </c>
      <c r="P1813" t="n">
        <v>28.9</v>
      </c>
    </row>
    <row r="1814">
      <c r="A1814" t="n">
        <v>64953</v>
      </c>
      <c r="B1814" t="n">
        <v>122</v>
      </c>
      <c r="C1814" t="inlineStr">
        <is>
          <t>Arcos</t>
        </is>
      </c>
      <c r="D1814" s="551" t="n">
        <v>46023</v>
      </c>
      <c r="E1814" t="n">
        <v>20422</v>
      </c>
      <c r="F1814" t="inlineStr">
        <is>
          <t>AVEIA EM FLOCOS YOKI 500GR</t>
        </is>
      </c>
      <c r="G1814" t="n">
        <v>2186</v>
      </c>
      <c r="H1814" t="n">
        <v>3</v>
      </c>
      <c r="I1814" t="inlineStr">
        <is>
          <t>UN</t>
        </is>
      </c>
      <c r="J1814" t="inlineStr">
        <is>
          <t>ALIMENTOS</t>
        </is>
      </c>
      <c r="K1814" t="inlineStr">
        <is>
          <t>12/2025</t>
        </is>
      </c>
      <c r="L1814" t="n">
        <v>0</v>
      </c>
      <c r="M1814" s="551" t="n">
        <v>45916</v>
      </c>
      <c r="N1814" t="n">
        <v>9.199999999999999</v>
      </c>
      <c r="O1814" t="n">
        <v>9.199999999999999</v>
      </c>
      <c r="P1814" t="n">
        <v>27.6</v>
      </c>
    </row>
    <row r="1815">
      <c r="A1815" t="n">
        <v>65020</v>
      </c>
      <c r="B1815" t="n">
        <v>122</v>
      </c>
      <c r="C1815" t="inlineStr">
        <is>
          <t>Arcos</t>
        </is>
      </c>
      <c r="D1815" s="551" t="n">
        <v>46023</v>
      </c>
      <c r="E1815" t="n">
        <v>24401</v>
      </c>
      <c r="F1815" t="inlineStr">
        <is>
          <t>PAPRICA PICANTE PCT 500G UN</t>
        </is>
      </c>
      <c r="G1815" t="n">
        <v>2369</v>
      </c>
      <c r="H1815" t="n">
        <v>2</v>
      </c>
      <c r="I1815" t="inlineStr">
        <is>
          <t>UN</t>
        </is>
      </c>
      <c r="J1815" t="inlineStr">
        <is>
          <t>ALIMENTOS</t>
        </is>
      </c>
      <c r="K1815" t="inlineStr">
        <is>
          <t>12/2025</t>
        </is>
      </c>
      <c r="L1815" t="n">
        <v>0</v>
      </c>
      <c r="M1815" s="551" t="n">
        <v>45875</v>
      </c>
      <c r="N1815" t="n">
        <v>13.5</v>
      </c>
      <c r="O1815" t="n">
        <v>14.5</v>
      </c>
      <c r="P1815" t="n">
        <v>27</v>
      </c>
    </row>
    <row r="1816">
      <c r="A1816" t="n">
        <v>65029</v>
      </c>
      <c r="B1816" t="n">
        <v>122</v>
      </c>
      <c r="C1816" t="inlineStr">
        <is>
          <t>Arcos</t>
        </is>
      </c>
      <c r="D1816" s="551" t="n">
        <v>46023</v>
      </c>
      <c r="E1816" t="n">
        <v>20185</v>
      </c>
      <c r="F1816" t="inlineStr">
        <is>
          <t>SEMENTE ABOBORA CRUA SEM CASCA KG</t>
        </is>
      </c>
      <c r="G1816" t="n">
        <v>2259</v>
      </c>
      <c r="H1816" t="n">
        <v>1</v>
      </c>
      <c r="I1816" t="inlineStr">
        <is>
          <t>KG</t>
        </is>
      </c>
      <c r="J1816" t="inlineStr">
        <is>
          <t>ALIMENTOS</t>
        </is>
      </c>
      <c r="K1816" t="inlineStr">
        <is>
          <t>12/2025</t>
        </is>
      </c>
      <c r="L1816" t="n">
        <v>0</v>
      </c>
      <c r="M1816" s="551" t="n">
        <v>45965</v>
      </c>
      <c r="N1816" t="n">
        <v>25.9</v>
      </c>
      <c r="O1816" t="n">
        <v>30.9</v>
      </c>
      <c r="P1816" t="n">
        <v>25.9</v>
      </c>
    </row>
    <row r="1817">
      <c r="A1817" t="n">
        <v>64947</v>
      </c>
      <c r="B1817" t="n">
        <v>122</v>
      </c>
      <c r="C1817" t="inlineStr">
        <is>
          <t>Arcos</t>
        </is>
      </c>
      <c r="D1817" s="551" t="n">
        <v>46023</v>
      </c>
      <c r="E1817" t="n">
        <v>24036</v>
      </c>
      <c r="F1817" t="inlineStr">
        <is>
          <t>ALHO EM PO 1KG UN</t>
        </is>
      </c>
      <c r="G1817" t="n">
        <v>2314</v>
      </c>
      <c r="H1817" t="n">
        <v>2</v>
      </c>
      <c r="I1817" t="inlineStr">
        <is>
          <t>UN</t>
        </is>
      </c>
      <c r="J1817" t="inlineStr">
        <is>
          <t>ALIMENTOS</t>
        </is>
      </c>
      <c r="K1817" t="inlineStr">
        <is>
          <t>12/2025</t>
        </is>
      </c>
      <c r="L1817" t="n">
        <v>0</v>
      </c>
      <c r="M1817" s="551" t="n">
        <v>45902</v>
      </c>
      <c r="N1817" t="n">
        <v>12.9</v>
      </c>
      <c r="O1817" t="n">
        <v>16.9</v>
      </c>
      <c r="P1817" t="n">
        <v>25.8</v>
      </c>
    </row>
    <row r="1818">
      <c r="A1818" t="n">
        <v>64954</v>
      </c>
      <c r="B1818" t="n">
        <v>122</v>
      </c>
      <c r="C1818" t="inlineStr">
        <is>
          <t>Arcos</t>
        </is>
      </c>
      <c r="D1818" s="551" t="n">
        <v>46023</v>
      </c>
      <c r="E1818" t="n">
        <v>21060</v>
      </c>
      <c r="F1818" t="inlineStr">
        <is>
          <t>AZEITE DE DENDE CEPERA 900ML UN</t>
        </is>
      </c>
      <c r="G1818" t="n">
        <v>1998</v>
      </c>
      <c r="H1818" t="n">
        <v>1</v>
      </c>
      <c r="I1818" t="inlineStr">
        <is>
          <t>UN</t>
        </is>
      </c>
      <c r="J1818" t="inlineStr">
        <is>
          <t>ALIMENTOS</t>
        </is>
      </c>
      <c r="K1818" t="inlineStr">
        <is>
          <t>12/2025</t>
        </is>
      </c>
      <c r="L1818" t="n">
        <v>0</v>
      </c>
      <c r="N1818" t="n">
        <v>0</v>
      </c>
      <c r="O1818" t="n">
        <v>24.39</v>
      </c>
      <c r="P1818" t="n">
        <v>21.99</v>
      </c>
    </row>
    <row r="1819">
      <c r="A1819" t="n">
        <v>65027</v>
      </c>
      <c r="B1819" t="n">
        <v>122</v>
      </c>
      <c r="C1819" t="inlineStr">
        <is>
          <t>Arcos</t>
        </is>
      </c>
      <c r="D1819" s="551" t="n">
        <v>46023</v>
      </c>
      <c r="E1819" t="n">
        <v>19917</v>
      </c>
      <c r="F1819" t="inlineStr">
        <is>
          <t>SAL GROSSO CISNE C/1KG</t>
        </is>
      </c>
      <c r="G1819" t="n">
        <v>2379</v>
      </c>
      <c r="H1819" t="n">
        <v>7</v>
      </c>
      <c r="I1819" t="inlineStr">
        <is>
          <t>PC</t>
        </is>
      </c>
      <c r="J1819" t="inlineStr">
        <is>
          <t>ALIMENTOS</t>
        </is>
      </c>
      <c r="K1819" t="inlineStr">
        <is>
          <t>12/2025</t>
        </is>
      </c>
      <c r="L1819" t="n">
        <v>0</v>
      </c>
      <c r="M1819" s="551" t="n">
        <v>45636</v>
      </c>
      <c r="N1819" t="n">
        <v>3.09</v>
      </c>
      <c r="O1819" t="n">
        <v>3.35</v>
      </c>
      <c r="P1819" t="n">
        <v>21.63</v>
      </c>
    </row>
    <row r="1820">
      <c r="A1820" t="n">
        <v>64992</v>
      </c>
      <c r="B1820" t="n">
        <v>122</v>
      </c>
      <c r="C1820" t="inlineStr">
        <is>
          <t>Arcos</t>
        </is>
      </c>
      <c r="D1820" s="551" t="n">
        <v>46023</v>
      </c>
      <c r="E1820" t="n">
        <v>24272</v>
      </c>
      <c r="F1820" t="inlineStr">
        <is>
          <t>FLOR DE SAL KG</t>
        </is>
      </c>
      <c r="G1820" t="n">
        <v>2341</v>
      </c>
      <c r="H1820" t="n">
        <v>1</v>
      </c>
      <c r="I1820" t="inlineStr">
        <is>
          <t>KG</t>
        </is>
      </c>
      <c r="J1820" t="inlineStr">
        <is>
          <t>ALIMENTOS</t>
        </is>
      </c>
      <c r="K1820" t="inlineStr">
        <is>
          <t>12/2025</t>
        </is>
      </c>
      <c r="L1820" t="n">
        <v>0</v>
      </c>
      <c r="M1820" s="551" t="n">
        <v>45937</v>
      </c>
      <c r="N1820" t="n">
        <v>19.9</v>
      </c>
      <c r="O1820" t="n">
        <v>29.9</v>
      </c>
      <c r="P1820" t="n">
        <v>19.9</v>
      </c>
    </row>
    <row r="1821">
      <c r="A1821" t="n">
        <v>64979</v>
      </c>
      <c r="B1821" t="n">
        <v>122</v>
      </c>
      <c r="C1821" t="inlineStr">
        <is>
          <t>Arcos</t>
        </is>
      </c>
      <c r="D1821" s="551" t="n">
        <v>46023</v>
      </c>
      <c r="E1821" t="n">
        <v>24219</v>
      </c>
      <c r="F1821" t="inlineStr">
        <is>
          <t>CURRY EM PO KG</t>
        </is>
      </c>
      <c r="G1821" t="n">
        <v>2387</v>
      </c>
      <c r="H1821" t="n">
        <v>1.5</v>
      </c>
      <c r="I1821" t="inlineStr">
        <is>
          <t>KG</t>
        </is>
      </c>
      <c r="J1821" t="inlineStr">
        <is>
          <t>ALIMENTOS</t>
        </is>
      </c>
      <c r="K1821" t="inlineStr">
        <is>
          <t>12/2025</t>
        </is>
      </c>
      <c r="L1821" t="n">
        <v>0</v>
      </c>
      <c r="M1821" s="551" t="n">
        <v>45972</v>
      </c>
      <c r="N1821" t="n">
        <v>13.2</v>
      </c>
      <c r="O1821" t="n">
        <v>12.9</v>
      </c>
      <c r="P1821" t="n">
        <v>19.8</v>
      </c>
    </row>
    <row r="1822">
      <c r="A1822" t="n">
        <v>65013</v>
      </c>
      <c r="B1822" t="n">
        <v>122</v>
      </c>
      <c r="C1822" t="inlineStr">
        <is>
          <t>Arcos</t>
        </is>
      </c>
      <c r="D1822" s="551" t="n">
        <v>46023</v>
      </c>
      <c r="E1822" t="n">
        <v>19984</v>
      </c>
      <c r="F1822" t="inlineStr">
        <is>
          <t>MOLHO INGLES KENKO 1L</t>
        </is>
      </c>
      <c r="G1822" t="n">
        <v>2351</v>
      </c>
      <c r="H1822" t="n">
        <v>1</v>
      </c>
      <c r="I1822" t="inlineStr">
        <is>
          <t>UN</t>
        </is>
      </c>
      <c r="J1822" t="inlineStr">
        <is>
          <t>ALIMENTOS</t>
        </is>
      </c>
      <c r="K1822" t="inlineStr">
        <is>
          <t>12/2025</t>
        </is>
      </c>
      <c r="L1822" t="n">
        <v>19.8</v>
      </c>
      <c r="M1822" s="551" t="n">
        <v>46001</v>
      </c>
      <c r="N1822" t="n">
        <v>19.8</v>
      </c>
      <c r="O1822" t="n">
        <v>19.8</v>
      </c>
      <c r="P1822" t="n">
        <v>19.8</v>
      </c>
    </row>
    <row r="1823">
      <c r="A1823" t="n">
        <v>64961</v>
      </c>
      <c r="B1823" t="n">
        <v>122</v>
      </c>
      <c r="C1823" t="inlineStr">
        <is>
          <t>Arcos</t>
        </is>
      </c>
      <c r="D1823" s="551" t="n">
        <v>46023</v>
      </c>
      <c r="E1823" t="n">
        <v>23826</v>
      </c>
      <c r="F1823" t="inlineStr">
        <is>
          <t>BISCOITO DE MAIZENA NESTLE TOSTINES 200G</t>
        </is>
      </c>
      <c r="G1823" t="n">
        <v>2073</v>
      </c>
      <c r="H1823" t="n">
        <v>4</v>
      </c>
      <c r="I1823" t="inlineStr">
        <is>
          <t>PC</t>
        </is>
      </c>
      <c r="J1823" t="inlineStr">
        <is>
          <t>ALIMENTOS</t>
        </is>
      </c>
      <c r="K1823" t="inlineStr">
        <is>
          <t>12/2025</t>
        </is>
      </c>
      <c r="L1823" t="n">
        <v>0</v>
      </c>
      <c r="M1823" s="551" t="n">
        <v>45986</v>
      </c>
      <c r="N1823" t="n">
        <v>3.56</v>
      </c>
      <c r="O1823" t="n">
        <v>0</v>
      </c>
      <c r="P1823" t="n">
        <v>14.24</v>
      </c>
    </row>
    <row r="1824">
      <c r="A1824" t="n">
        <v>64987</v>
      </c>
      <c r="B1824" t="n">
        <v>122</v>
      </c>
      <c r="C1824" t="inlineStr">
        <is>
          <t>Arcos</t>
        </is>
      </c>
      <c r="D1824" s="551" t="n">
        <v>46023</v>
      </c>
      <c r="E1824" t="n">
        <v>20322</v>
      </c>
      <c r="F1824" t="inlineStr">
        <is>
          <t>FARINHA DE TRIGO PARA KIBE C/1KG</t>
        </is>
      </c>
      <c r="G1824" t="n">
        <v>2212</v>
      </c>
      <c r="H1824" t="n">
        <v>1</v>
      </c>
      <c r="I1824" t="inlineStr">
        <is>
          <t>PC</t>
        </is>
      </c>
      <c r="J1824" t="inlineStr">
        <is>
          <t>ALIMENTOS</t>
        </is>
      </c>
      <c r="K1824" t="inlineStr">
        <is>
          <t>12/2025</t>
        </is>
      </c>
      <c r="L1824" t="n">
        <v>0</v>
      </c>
      <c r="M1824" s="551" t="n">
        <v>45951</v>
      </c>
      <c r="N1824" t="n">
        <v>9.74</v>
      </c>
      <c r="O1824" t="n">
        <v>13.98</v>
      </c>
      <c r="P1824" t="n">
        <v>9.74</v>
      </c>
    </row>
    <row r="1825">
      <c r="A1825" t="n">
        <v>64995</v>
      </c>
      <c r="B1825" t="n">
        <v>122</v>
      </c>
      <c r="C1825" t="inlineStr">
        <is>
          <t>Arcos</t>
        </is>
      </c>
      <c r="D1825" s="551" t="n">
        <v>46023</v>
      </c>
      <c r="E1825" t="n">
        <v>20892</v>
      </c>
      <c r="F1825" t="inlineStr">
        <is>
          <t>GELATINA S/ SABOR EM FOLHA INCOLOR OETKER 10G</t>
        </is>
      </c>
      <c r="G1825" t="n">
        <v>2039</v>
      </c>
      <c r="H1825" t="n">
        <v>3</v>
      </c>
      <c r="I1825" t="inlineStr">
        <is>
          <t>UN</t>
        </is>
      </c>
      <c r="J1825" t="inlineStr">
        <is>
          <t>ALIMENTOS</t>
        </is>
      </c>
      <c r="K1825" t="inlineStr">
        <is>
          <t>12/2025</t>
        </is>
      </c>
      <c r="L1825" t="n">
        <v>3.23</v>
      </c>
      <c r="M1825" s="551" t="n">
        <v>46009</v>
      </c>
      <c r="N1825" t="n">
        <v>16.13</v>
      </c>
      <c r="O1825" t="n">
        <v>16.13</v>
      </c>
      <c r="P1825" t="n">
        <v>9.69</v>
      </c>
    </row>
    <row r="1826">
      <c r="A1826" t="n">
        <v>65192</v>
      </c>
      <c r="B1826" t="n">
        <v>122</v>
      </c>
      <c r="C1826" t="inlineStr">
        <is>
          <t>Arcos</t>
        </is>
      </c>
      <c r="D1826" s="551" t="n">
        <v>46023</v>
      </c>
      <c r="E1826" t="n">
        <v>21100</v>
      </c>
      <c r="F1826" t="inlineStr">
        <is>
          <t>ACUCAR CONFEITEIRO GLACUCAR UNIAO 500G</t>
        </is>
      </c>
      <c r="G1826" t="n">
        <v>1986</v>
      </c>
      <c r="H1826" t="n">
        <v>3</v>
      </c>
      <c r="I1826" t="inlineStr">
        <is>
          <t>PC</t>
        </is>
      </c>
      <c r="J1826" t="inlineStr">
        <is>
          <t>ALIMENTOS</t>
        </is>
      </c>
      <c r="K1826" t="inlineStr">
        <is>
          <t>12/2025</t>
        </is>
      </c>
      <c r="L1826" t="n">
        <v>0</v>
      </c>
      <c r="M1826" s="551" t="n">
        <v>45747</v>
      </c>
      <c r="N1826" t="n">
        <v>0</v>
      </c>
      <c r="O1826" t="n">
        <v>3.1</v>
      </c>
      <c r="P1826" t="n">
        <v>9.300000000000001</v>
      </c>
    </row>
    <row r="1827">
      <c r="A1827" t="n">
        <v>65089</v>
      </c>
      <c r="B1827" t="n">
        <v>122</v>
      </c>
      <c r="C1827" t="inlineStr">
        <is>
          <t>Arcos</t>
        </is>
      </c>
      <c r="D1827" s="551" t="n">
        <v>46023</v>
      </c>
      <c r="E1827" t="n">
        <v>18444</v>
      </c>
      <c r="F1827" t="inlineStr">
        <is>
          <t>CACHACA MATO DENTRO OURO 980ML</t>
        </is>
      </c>
      <c r="G1827" t="n">
        <v>3205</v>
      </c>
      <c r="H1827" t="n">
        <v>0.19</v>
      </c>
      <c r="I1827" t="inlineStr">
        <is>
          <t>UN</t>
        </is>
      </c>
      <c r="J1827" t="inlineStr">
        <is>
          <t>BEBIDAS</t>
        </is>
      </c>
      <c r="K1827" t="inlineStr">
        <is>
          <t>12/2025</t>
        </is>
      </c>
      <c r="L1827" t="n">
        <v>0</v>
      </c>
      <c r="M1827" s="551" t="n">
        <v>45447</v>
      </c>
      <c r="N1827" t="n">
        <v>35</v>
      </c>
      <c r="O1827" t="n">
        <v>34</v>
      </c>
      <c r="P1827" t="n">
        <v>6.65</v>
      </c>
    </row>
    <row r="1828">
      <c r="A1828" t="n">
        <v>64940</v>
      </c>
      <c r="B1828" t="n">
        <v>122</v>
      </c>
      <c r="C1828" t="inlineStr">
        <is>
          <t>Arcos</t>
        </is>
      </c>
      <c r="D1828" s="551" t="n">
        <v>46023</v>
      </c>
      <c r="E1828" t="n">
        <v>21075</v>
      </c>
      <c r="F1828" t="inlineStr">
        <is>
          <t>ACUCAR DEMERARA UNIAO C/1KG</t>
        </is>
      </c>
      <c r="G1828" t="n">
        <v>1993</v>
      </c>
      <c r="H1828" t="n">
        <v>1</v>
      </c>
      <c r="I1828" t="inlineStr">
        <is>
          <t>PC</t>
        </is>
      </c>
      <c r="J1828" t="inlineStr">
        <is>
          <t>ALIMENTOS</t>
        </is>
      </c>
      <c r="K1828" t="inlineStr">
        <is>
          <t>12/2025</t>
        </is>
      </c>
      <c r="L1828" t="n">
        <v>0</v>
      </c>
      <c r="N1828" t="n">
        <v>0</v>
      </c>
      <c r="O1828" t="n">
        <v>6.2</v>
      </c>
      <c r="P1828" t="n">
        <v>6.41</v>
      </c>
    </row>
    <row r="1829">
      <c r="A1829" t="n">
        <v>64430</v>
      </c>
      <c r="B1829" t="n">
        <v>122</v>
      </c>
      <c r="C1829" t="inlineStr">
        <is>
          <t>Arcos</t>
        </is>
      </c>
      <c r="D1829" s="551" t="n">
        <v>45992</v>
      </c>
      <c r="E1829" t="n">
        <v>18179</v>
      </c>
      <c r="F1829" t="inlineStr">
        <is>
          <t>VODKA KETEL ONE 1L</t>
        </is>
      </c>
      <c r="G1829" t="n">
        <v>3443</v>
      </c>
      <c r="H1829" t="n">
        <v>144</v>
      </c>
      <c r="I1829" t="inlineStr">
        <is>
          <t>GR</t>
        </is>
      </c>
      <c r="J1829" t="inlineStr">
        <is>
          <t>BEBIDAS</t>
        </is>
      </c>
      <c r="K1829" t="inlineStr">
        <is>
          <t>11/2025</t>
        </is>
      </c>
      <c r="L1829" t="n">
        <v>109.79</v>
      </c>
      <c r="M1829" s="551" t="n">
        <v>45979</v>
      </c>
      <c r="N1829" t="n">
        <v>109.71</v>
      </c>
      <c r="O1829" t="n">
        <v>108.49</v>
      </c>
      <c r="P1829" t="n">
        <v>15809.76</v>
      </c>
    </row>
    <row r="1830">
      <c r="A1830" t="n">
        <v>64412</v>
      </c>
      <c r="B1830" t="n">
        <v>122</v>
      </c>
      <c r="C1830" t="inlineStr">
        <is>
          <t>Arcos</t>
        </is>
      </c>
      <c r="D1830" s="551" t="n">
        <v>45992</v>
      </c>
      <c r="E1830" t="n">
        <v>18242</v>
      </c>
      <c r="F1830" t="inlineStr">
        <is>
          <t>TEQUILA DON JULIO BLANCO 750ML</t>
        </is>
      </c>
      <c r="G1830" t="n">
        <v>3386</v>
      </c>
      <c r="H1830" t="n">
        <v>46.23</v>
      </c>
      <c r="I1830" t="inlineStr">
        <is>
          <t>GR</t>
        </is>
      </c>
      <c r="J1830" t="inlineStr">
        <is>
          <t>BEBIDAS</t>
        </is>
      </c>
      <c r="K1830" t="inlineStr">
        <is>
          <t>11/2025</t>
        </is>
      </c>
      <c r="L1830" t="n">
        <v>237.93</v>
      </c>
      <c r="M1830" s="551" t="n">
        <v>45979</v>
      </c>
      <c r="N1830" t="n">
        <v>239.24</v>
      </c>
      <c r="O1830" t="n">
        <v>236.61</v>
      </c>
      <c r="P1830" t="n">
        <v>10999.5</v>
      </c>
    </row>
    <row r="1831">
      <c r="A1831" t="n">
        <v>64387</v>
      </c>
      <c r="B1831" t="n">
        <v>122</v>
      </c>
      <c r="C1831" t="inlineStr">
        <is>
          <t>Arcos</t>
        </is>
      </c>
      <c r="D1831" s="551" t="n">
        <v>45992</v>
      </c>
      <c r="E1831" t="n">
        <v>18359</v>
      </c>
      <c r="F1831" t="inlineStr">
        <is>
          <t>GIN TANQUERAY 750ML</t>
        </is>
      </c>
      <c r="G1831" t="n">
        <v>3278</v>
      </c>
      <c r="H1831" t="n">
        <v>114.88</v>
      </c>
      <c r="I1831" t="inlineStr">
        <is>
          <t>GR</t>
        </is>
      </c>
      <c r="J1831" t="inlineStr">
        <is>
          <t>BEBIDAS</t>
        </is>
      </c>
      <c r="K1831" t="inlineStr">
        <is>
          <t>11/2025</t>
        </is>
      </c>
      <c r="L1831" t="n">
        <v>95.73999999999999</v>
      </c>
      <c r="M1831" s="551" t="n">
        <v>45985</v>
      </c>
      <c r="N1831" t="n">
        <v>97</v>
      </c>
      <c r="O1831" t="n">
        <v>97</v>
      </c>
      <c r="P1831" t="n">
        <v>10998.61</v>
      </c>
    </row>
    <row r="1832">
      <c r="A1832" t="n">
        <v>64410</v>
      </c>
      <c r="B1832" t="n">
        <v>122</v>
      </c>
      <c r="C1832" t="inlineStr">
        <is>
          <t>Arcos</t>
        </is>
      </c>
      <c r="D1832" s="551" t="n">
        <v>45992</v>
      </c>
      <c r="E1832" t="n">
        <v>18261</v>
      </c>
      <c r="F1832" t="inlineStr">
        <is>
          <t>RUM ZACAPA 23 ANOS 750ML</t>
        </is>
      </c>
      <c r="G1832" t="n">
        <v>3368</v>
      </c>
      <c r="H1832" t="n">
        <v>24</v>
      </c>
      <c r="I1832" t="inlineStr">
        <is>
          <t>GR</t>
        </is>
      </c>
      <c r="J1832" t="inlineStr">
        <is>
          <t>BEBIDAS</t>
        </is>
      </c>
      <c r="K1832" t="inlineStr">
        <is>
          <t>11/2025</t>
        </is>
      </c>
      <c r="L1832" t="n">
        <v>455.48</v>
      </c>
      <c r="M1832" s="551" t="n">
        <v>45986</v>
      </c>
      <c r="N1832" t="n">
        <v>482.51</v>
      </c>
      <c r="O1832" t="n">
        <v>477.53</v>
      </c>
      <c r="P1832" t="n">
        <v>10931.52</v>
      </c>
    </row>
    <row r="1833">
      <c r="A1833" t="n">
        <v>64474</v>
      </c>
      <c r="B1833" t="n">
        <v>122</v>
      </c>
      <c r="C1833" t="inlineStr">
        <is>
          <t>Arcos</t>
        </is>
      </c>
      <c r="D1833" s="551" t="n">
        <v>45992</v>
      </c>
      <c r="E1833" t="n">
        <v>17710</v>
      </c>
      <c r="F1833" t="inlineStr">
        <is>
          <t>VINHO TINTO MASCARA DE FUEGO CABERNET 750ML</t>
        </is>
      </c>
      <c r="G1833" t="n">
        <v>3824</v>
      </c>
      <c r="H1833" t="n">
        <v>260.55</v>
      </c>
      <c r="I1833" t="inlineStr">
        <is>
          <t>GR</t>
        </is>
      </c>
      <c r="J1833" t="inlineStr">
        <is>
          <t>BEBIDAS</t>
        </is>
      </c>
      <c r="K1833" t="inlineStr">
        <is>
          <t>11/2025</t>
        </is>
      </c>
      <c r="L1833" t="n">
        <v>37.7</v>
      </c>
      <c r="M1833" s="551" t="n">
        <v>45974</v>
      </c>
      <c r="N1833" t="n">
        <v>37.7</v>
      </c>
      <c r="O1833" t="n">
        <v>37.7</v>
      </c>
      <c r="P1833" t="n">
        <v>9822.74</v>
      </c>
    </row>
    <row r="1834">
      <c r="A1834" t="n">
        <v>64388</v>
      </c>
      <c r="B1834" t="n">
        <v>122</v>
      </c>
      <c r="C1834" t="inlineStr">
        <is>
          <t>Arcos</t>
        </is>
      </c>
      <c r="D1834" s="551" t="n">
        <v>45992</v>
      </c>
      <c r="E1834" t="n">
        <v>18353</v>
      </c>
      <c r="F1834" t="inlineStr">
        <is>
          <t>GIN TANQUERAY TEN 750ML</t>
        </is>
      </c>
      <c r="G1834" t="n">
        <v>3282</v>
      </c>
      <c r="H1834" t="n">
        <v>44.86</v>
      </c>
      <c r="I1834" t="inlineStr">
        <is>
          <t>GR</t>
        </is>
      </c>
      <c r="J1834" t="inlineStr">
        <is>
          <t>BEBIDAS</t>
        </is>
      </c>
      <c r="K1834" t="inlineStr">
        <is>
          <t>11/2025</t>
        </is>
      </c>
      <c r="L1834" t="n">
        <v>169.96</v>
      </c>
      <c r="M1834" s="551" t="n">
        <v>45985</v>
      </c>
      <c r="N1834" t="n">
        <v>169.01</v>
      </c>
      <c r="O1834" t="n">
        <v>169.01</v>
      </c>
      <c r="P1834" t="n">
        <v>7624.41</v>
      </c>
    </row>
    <row r="1835">
      <c r="A1835" t="n">
        <v>64443</v>
      </c>
      <c r="B1835" t="n">
        <v>122</v>
      </c>
      <c r="C1835" t="inlineStr">
        <is>
          <t>Arcos</t>
        </is>
      </c>
      <c r="D1835" s="551" t="n">
        <v>45992</v>
      </c>
      <c r="E1835" t="n">
        <v>18119</v>
      </c>
      <c r="F1835" t="inlineStr">
        <is>
          <t>WHISKY JOHNNIE WALKER BLACK LABEL 1L</t>
        </is>
      </c>
      <c r="G1835" t="n">
        <v>3494</v>
      </c>
      <c r="H1835" t="n">
        <v>32.7</v>
      </c>
      <c r="I1835" t="inlineStr">
        <is>
          <t>GR</t>
        </is>
      </c>
      <c r="J1835" t="inlineStr">
        <is>
          <t>BEBIDAS</t>
        </is>
      </c>
      <c r="K1835" t="inlineStr">
        <is>
          <t>11/2025</t>
        </is>
      </c>
      <c r="L1835" t="n">
        <v>177.43</v>
      </c>
      <c r="M1835" s="551" t="n">
        <v>45985</v>
      </c>
      <c r="N1835" t="n">
        <v>177.02</v>
      </c>
      <c r="O1835" t="n">
        <v>177.02</v>
      </c>
      <c r="P1835" t="n">
        <v>5801.96</v>
      </c>
    </row>
    <row r="1836">
      <c r="A1836" t="n">
        <v>64510</v>
      </c>
      <c r="B1836" t="n">
        <v>122</v>
      </c>
      <c r="C1836" t="inlineStr">
        <is>
          <t>Arcos</t>
        </is>
      </c>
      <c r="D1836" s="551" t="n">
        <v>45992</v>
      </c>
      <c r="E1836" t="n">
        <v>21944</v>
      </c>
      <c r="F1836" t="inlineStr">
        <is>
          <t>VINHO BRANCO MASCARA DE FUEGO SAUVIGNON 750ML</t>
        </is>
      </c>
      <c r="G1836" t="n">
        <v>3748</v>
      </c>
      <c r="H1836" t="n">
        <v>114</v>
      </c>
      <c r="I1836" t="inlineStr">
        <is>
          <t>GR</t>
        </is>
      </c>
      <c r="J1836" t="inlineStr">
        <is>
          <t>BEBIDAS</t>
        </is>
      </c>
      <c r="K1836" t="inlineStr">
        <is>
          <t>11/2025</t>
        </is>
      </c>
      <c r="L1836" t="n">
        <v>37.7</v>
      </c>
      <c r="M1836" s="551" t="n">
        <v>45974</v>
      </c>
      <c r="N1836" t="n">
        <v>37.7</v>
      </c>
      <c r="O1836" t="n">
        <v>40.16</v>
      </c>
      <c r="P1836" t="n">
        <v>4297.8</v>
      </c>
    </row>
    <row r="1837">
      <c r="A1837" t="n">
        <v>64469</v>
      </c>
      <c r="B1837" t="n">
        <v>122</v>
      </c>
      <c r="C1837" t="inlineStr">
        <is>
          <t>Arcos</t>
        </is>
      </c>
      <c r="D1837" s="551" t="n">
        <v>45992</v>
      </c>
      <c r="E1837" t="n">
        <v>17797</v>
      </c>
      <c r="F1837" t="inlineStr">
        <is>
          <t>VINHO BRANCO MASCARA FUEGO CHARDONNAY 750ML</t>
        </is>
      </c>
      <c r="G1837" t="n">
        <v>3748</v>
      </c>
      <c r="H1837" t="n">
        <v>101.51</v>
      </c>
      <c r="I1837" t="inlineStr">
        <is>
          <t>GR</t>
        </is>
      </c>
      <c r="J1837" t="inlineStr">
        <is>
          <t>BEBIDAS</t>
        </is>
      </c>
      <c r="K1837" t="inlineStr">
        <is>
          <t>11/2025</t>
        </is>
      </c>
      <c r="L1837" t="n">
        <v>37.7</v>
      </c>
      <c r="M1837" s="551" t="n">
        <v>45971</v>
      </c>
      <c r="N1837" t="n">
        <v>37.7</v>
      </c>
      <c r="O1837" t="n">
        <v>40.16</v>
      </c>
      <c r="P1837" t="n">
        <v>3826.93</v>
      </c>
    </row>
    <row r="1838">
      <c r="A1838" t="n">
        <v>64453</v>
      </c>
      <c r="B1838" t="n">
        <v>122</v>
      </c>
      <c r="C1838" t="inlineStr">
        <is>
          <t>Arcos</t>
        </is>
      </c>
      <c r="D1838" s="551" t="n">
        <v>45992</v>
      </c>
      <c r="E1838" t="n">
        <v>24552</v>
      </c>
      <c r="F1838" t="inlineStr">
        <is>
          <t>ESPUMANTE CASA PERINI BRUT 750ML</t>
        </is>
      </c>
      <c r="G1838" t="n">
        <v>5669</v>
      </c>
      <c r="H1838" t="n">
        <v>102</v>
      </c>
      <c r="I1838" t="inlineStr">
        <is>
          <t>GR</t>
        </is>
      </c>
      <c r="J1838" t="inlineStr">
        <is>
          <t>BEBIDAS</t>
        </is>
      </c>
      <c r="K1838" t="inlineStr">
        <is>
          <t>11/2025</t>
        </is>
      </c>
      <c r="L1838" t="n">
        <v>35.55</v>
      </c>
      <c r="M1838" s="551" t="n">
        <v>45975</v>
      </c>
      <c r="N1838" t="n">
        <v>35.63</v>
      </c>
      <c r="O1838" t="n">
        <v>37.9</v>
      </c>
      <c r="P1838" t="n">
        <v>3626.1</v>
      </c>
    </row>
    <row r="1839">
      <c r="A1839" t="n">
        <v>64468</v>
      </c>
      <c r="B1839" t="n">
        <v>122</v>
      </c>
      <c r="C1839" t="inlineStr">
        <is>
          <t>Arcos</t>
        </is>
      </c>
      <c r="D1839" s="551" t="n">
        <v>45992</v>
      </c>
      <c r="E1839" t="n">
        <v>25535</v>
      </c>
      <c r="F1839" t="inlineStr">
        <is>
          <t>VINHO BRANCO LOUP Y ES-TU 750ML</t>
        </is>
      </c>
      <c r="G1839" t="n">
        <v>6157</v>
      </c>
      <c r="H1839" t="n">
        <v>31</v>
      </c>
      <c r="I1839" t="inlineStr">
        <is>
          <t>GR</t>
        </is>
      </c>
      <c r="J1839" t="inlineStr">
        <is>
          <t>BEBIDAS</t>
        </is>
      </c>
      <c r="K1839" t="inlineStr">
        <is>
          <t>11/2025</t>
        </is>
      </c>
      <c r="L1839" t="n">
        <v>116.76</v>
      </c>
      <c r="M1839" s="551" t="n">
        <v>45985</v>
      </c>
      <c r="N1839" t="n">
        <v>116.76</v>
      </c>
      <c r="O1839" t="n">
        <v>116.76</v>
      </c>
      <c r="P1839" t="n">
        <v>3619.56</v>
      </c>
    </row>
    <row r="1840">
      <c r="A1840" t="n">
        <v>64343</v>
      </c>
      <c r="B1840" t="n">
        <v>122</v>
      </c>
      <c r="C1840" t="inlineStr">
        <is>
          <t>Arcos</t>
        </is>
      </c>
      <c r="D1840" s="551" t="n">
        <v>45992</v>
      </c>
      <c r="E1840" t="n">
        <v>19125</v>
      </c>
      <c r="F1840" t="inlineStr">
        <is>
          <t>MINI BURGER BRIOCHE PINCEL CAIXA C/180 UN 15 PACOTES X 12 UN COD 142</t>
        </is>
      </c>
      <c r="G1840" t="n">
        <v>2843</v>
      </c>
      <c r="H1840" t="n">
        <v>17</v>
      </c>
      <c r="I1840" t="inlineStr">
        <is>
          <t>CX</t>
        </is>
      </c>
      <c r="J1840" t="inlineStr">
        <is>
          <t>ALIMENTOS</t>
        </is>
      </c>
      <c r="K1840" t="inlineStr">
        <is>
          <t>11/2025</t>
        </is>
      </c>
      <c r="L1840" t="n">
        <v>205.2</v>
      </c>
      <c r="M1840" s="551" t="n">
        <v>45986</v>
      </c>
      <c r="N1840" t="n">
        <v>205.2</v>
      </c>
      <c r="O1840" t="n">
        <v>205.2</v>
      </c>
      <c r="P1840" t="n">
        <v>3488.4</v>
      </c>
    </row>
    <row r="1841">
      <c r="A1841" t="n">
        <v>64362</v>
      </c>
      <c r="B1841" t="n">
        <v>122</v>
      </c>
      <c r="C1841" t="inlineStr">
        <is>
          <t>Arcos</t>
        </is>
      </c>
      <c r="D1841" s="551" t="n">
        <v>45992</v>
      </c>
      <c r="E1841" t="n">
        <v>18595</v>
      </c>
      <c r="F1841" t="inlineStr">
        <is>
          <t>CORONA EXTRA LONG NECK 330ML C/24</t>
        </is>
      </c>
      <c r="G1841" t="n">
        <v>3099</v>
      </c>
      <c r="H1841" t="n">
        <v>25</v>
      </c>
      <c r="I1841" t="inlineStr">
        <is>
          <t>PC</t>
        </is>
      </c>
      <c r="J1841" t="inlineStr">
        <is>
          <t>BEBIDAS</t>
        </is>
      </c>
      <c r="K1841" t="inlineStr">
        <is>
          <t>11/2025</t>
        </is>
      </c>
      <c r="L1841" t="n">
        <v>0</v>
      </c>
      <c r="N1841" t="n">
        <v>0</v>
      </c>
      <c r="O1841" t="n">
        <v>132.08</v>
      </c>
      <c r="P1841" t="n">
        <v>3302</v>
      </c>
    </row>
    <row r="1842">
      <c r="A1842" t="n">
        <v>64451</v>
      </c>
      <c r="B1842" t="n">
        <v>122</v>
      </c>
      <c r="C1842" t="inlineStr">
        <is>
          <t>Arcos</t>
        </is>
      </c>
      <c r="D1842" s="551" t="n">
        <v>45992</v>
      </c>
      <c r="E1842" t="n">
        <v>18099</v>
      </c>
      <c r="F1842" t="inlineStr">
        <is>
          <t>WHISKY SINGLETON 12 ANOS SINGLE MALT 750ML</t>
        </is>
      </c>
      <c r="G1842" t="n">
        <v>3511</v>
      </c>
      <c r="H1842" t="n">
        <v>14.65</v>
      </c>
      <c r="I1842" t="inlineStr">
        <is>
          <t>GR</t>
        </is>
      </c>
      <c r="J1842" t="inlineStr">
        <is>
          <t>BEBIDAS</t>
        </is>
      </c>
      <c r="K1842" t="inlineStr">
        <is>
          <t>11/2025</t>
        </is>
      </c>
      <c r="L1842" t="n">
        <v>0</v>
      </c>
      <c r="M1842" s="551" t="n">
        <v>45952</v>
      </c>
      <c r="N1842" t="n">
        <v>224.68</v>
      </c>
      <c r="O1842" t="n">
        <v>225.22</v>
      </c>
      <c r="P1842" t="n">
        <v>3291.56</v>
      </c>
    </row>
    <row r="1843">
      <c r="A1843" t="n">
        <v>64283</v>
      </c>
      <c r="B1843" t="n">
        <v>122</v>
      </c>
      <c r="C1843" t="inlineStr">
        <is>
          <t>Arcos</t>
        </is>
      </c>
      <c r="D1843" s="551" t="n">
        <v>45992</v>
      </c>
      <c r="E1843" t="n">
        <v>26024</v>
      </c>
      <c r="F1843" t="inlineStr">
        <is>
          <t>EMPANADA MARGUERITA UN</t>
        </is>
      </c>
      <c r="G1843" t="n">
        <v>6499</v>
      </c>
      <c r="H1843" t="n">
        <v>523</v>
      </c>
      <c r="I1843" t="inlineStr">
        <is>
          <t>UN</t>
        </is>
      </c>
      <c r="J1843" t="inlineStr">
        <is>
          <t>ALIMENTOS</t>
        </is>
      </c>
      <c r="K1843" t="inlineStr">
        <is>
          <t>11/2025</t>
        </is>
      </c>
      <c r="L1843" t="n">
        <v>6</v>
      </c>
      <c r="M1843" s="551" t="n">
        <v>45990</v>
      </c>
      <c r="N1843" t="n">
        <v>6</v>
      </c>
      <c r="O1843" t="n">
        <v>6</v>
      </c>
      <c r="P1843" t="n">
        <v>3138</v>
      </c>
    </row>
    <row r="1844">
      <c r="A1844" t="n">
        <v>64455</v>
      </c>
      <c r="B1844" t="n">
        <v>122</v>
      </c>
      <c r="C1844" t="inlineStr">
        <is>
          <t>Arcos</t>
        </is>
      </c>
      <c r="D1844" s="551" t="n">
        <v>45992</v>
      </c>
      <c r="E1844" t="n">
        <v>17934</v>
      </c>
      <c r="F1844" t="inlineStr">
        <is>
          <t>AGUA MINERAL SEM GAS MAMBA 350ML C/24</t>
        </is>
      </c>
      <c r="G1844" t="n">
        <v>3636</v>
      </c>
      <c r="H1844" t="n">
        <v>40.38</v>
      </c>
      <c r="I1844" t="inlineStr">
        <is>
          <t>PC</t>
        </is>
      </c>
      <c r="J1844" t="inlineStr">
        <is>
          <t>BEBIDAS</t>
        </is>
      </c>
      <c r="K1844" t="inlineStr">
        <is>
          <t>11/2025</t>
        </is>
      </c>
      <c r="L1844" t="n">
        <v>75.31999999999999</v>
      </c>
      <c r="M1844" s="551" t="n">
        <v>45987</v>
      </c>
      <c r="N1844" t="n">
        <v>75.31999999999999</v>
      </c>
      <c r="O1844" t="n">
        <v>75.31</v>
      </c>
      <c r="P1844" t="n">
        <v>3041.42</v>
      </c>
    </row>
    <row r="1845">
      <c r="A1845" t="n">
        <v>64445</v>
      </c>
      <c r="B1845" t="n">
        <v>122</v>
      </c>
      <c r="C1845" t="inlineStr">
        <is>
          <t>Arcos</t>
        </is>
      </c>
      <c r="D1845" s="551" t="n">
        <v>45992</v>
      </c>
      <c r="E1845" t="n">
        <v>18115</v>
      </c>
      <c r="F1845" t="inlineStr">
        <is>
          <t>WHISKY JOHNNIE WALKER DOUBLE BLACK LABEL 1L</t>
        </is>
      </c>
      <c r="G1845" t="n">
        <v>3497</v>
      </c>
      <c r="H1845" t="n">
        <v>11</v>
      </c>
      <c r="I1845" t="inlineStr">
        <is>
          <t>GR</t>
        </is>
      </c>
      <c r="J1845" t="inlineStr">
        <is>
          <t>BEBIDAS</t>
        </is>
      </c>
      <c r="K1845" t="inlineStr">
        <is>
          <t>11/2025</t>
        </is>
      </c>
      <c r="L1845" t="n">
        <v>0</v>
      </c>
      <c r="M1845" s="551" t="n">
        <v>45903</v>
      </c>
      <c r="N1845" t="n">
        <v>259.6</v>
      </c>
      <c r="O1845" t="n">
        <v>252.89</v>
      </c>
      <c r="P1845" t="n">
        <v>2855.6</v>
      </c>
    </row>
    <row r="1846">
      <c r="A1846" t="n">
        <v>64400</v>
      </c>
      <c r="B1846" t="n">
        <v>122</v>
      </c>
      <c r="C1846" t="inlineStr">
        <is>
          <t>Arcos</t>
        </is>
      </c>
      <c r="D1846" s="551" t="n">
        <v>45992</v>
      </c>
      <c r="E1846" t="n">
        <v>18306</v>
      </c>
      <c r="F1846" t="inlineStr">
        <is>
          <t>LICOR MARASCHINO LUXARDO 750ML</t>
        </is>
      </c>
      <c r="G1846" t="n">
        <v>3327</v>
      </c>
      <c r="H1846" t="n">
        <v>11.83</v>
      </c>
      <c r="I1846" t="inlineStr">
        <is>
          <t>GR</t>
        </is>
      </c>
      <c r="J1846" t="inlineStr">
        <is>
          <t>BEBIDAS</t>
        </is>
      </c>
      <c r="K1846" t="inlineStr">
        <is>
          <t>11/2025</t>
        </is>
      </c>
      <c r="L1846" t="n">
        <v>228.8</v>
      </c>
      <c r="M1846" s="551" t="n">
        <v>45980</v>
      </c>
      <c r="N1846" t="n">
        <v>228.8</v>
      </c>
      <c r="O1846" t="n">
        <v>228.8</v>
      </c>
      <c r="P1846" t="n">
        <v>2706.7</v>
      </c>
    </row>
    <row r="1847">
      <c r="A1847" t="n">
        <v>64276</v>
      </c>
      <c r="B1847" t="n">
        <v>122</v>
      </c>
      <c r="C1847" t="inlineStr">
        <is>
          <t>Arcos</t>
        </is>
      </c>
      <c r="D1847" s="551" t="n">
        <v>45992</v>
      </c>
      <c r="E1847" t="n">
        <v>20936</v>
      </c>
      <c r="F1847" t="inlineStr">
        <is>
          <t>CHOCOLATE AMARGO CALLEBAUT CALLETS 70,5% 2,01KG</t>
        </is>
      </c>
      <c r="G1847" t="n">
        <v>2031</v>
      </c>
      <c r="H1847" t="n">
        <v>7</v>
      </c>
      <c r="I1847" t="inlineStr">
        <is>
          <t>UN</t>
        </is>
      </c>
      <c r="J1847" t="inlineStr">
        <is>
          <t>ALIMENTOS</t>
        </is>
      </c>
      <c r="K1847" t="inlineStr">
        <is>
          <t>11/2025</t>
        </is>
      </c>
      <c r="L1847" t="n">
        <v>0</v>
      </c>
      <c r="M1847" s="551" t="n">
        <v>45951</v>
      </c>
      <c r="N1847" t="n">
        <v>369.9</v>
      </c>
      <c r="O1847" t="n">
        <v>398.7</v>
      </c>
      <c r="P1847" t="n">
        <v>2589.3</v>
      </c>
    </row>
    <row r="1848">
      <c r="A1848" t="n">
        <v>64421</v>
      </c>
      <c r="B1848" t="n">
        <v>122</v>
      </c>
      <c r="C1848" t="inlineStr">
        <is>
          <t>Arcos</t>
        </is>
      </c>
      <c r="D1848" s="551" t="n">
        <v>45992</v>
      </c>
      <c r="E1848" t="n">
        <v>18202</v>
      </c>
      <c r="F1848" t="inlineStr">
        <is>
          <t>VERMOUTH DOLIN DRY 750ML</t>
        </is>
      </c>
      <c r="G1848" t="n">
        <v>3424</v>
      </c>
      <c r="H1848" t="n">
        <v>16.38</v>
      </c>
      <c r="I1848" t="inlineStr">
        <is>
          <t>GR</t>
        </is>
      </c>
      <c r="J1848" t="inlineStr">
        <is>
          <t>BEBIDAS</t>
        </is>
      </c>
      <c r="K1848" t="inlineStr">
        <is>
          <t>11/2025</t>
        </is>
      </c>
      <c r="L1848" t="n">
        <v>156.63</v>
      </c>
      <c r="M1848" s="551" t="n">
        <v>45986</v>
      </c>
      <c r="N1848" t="n">
        <v>157.9</v>
      </c>
      <c r="O1848" t="n">
        <v>157.9</v>
      </c>
      <c r="P1848" t="n">
        <v>2565.6</v>
      </c>
    </row>
    <row r="1849">
      <c r="A1849" t="n">
        <v>64434</v>
      </c>
      <c r="B1849" t="n">
        <v>122</v>
      </c>
      <c r="C1849" t="inlineStr">
        <is>
          <t>Arcos</t>
        </is>
      </c>
      <c r="D1849" s="551" t="n">
        <v>45992</v>
      </c>
      <c r="E1849" t="n">
        <v>18157</v>
      </c>
      <c r="F1849" t="inlineStr">
        <is>
          <t>WHISKY BOURBON BULLEIT 750ML</t>
        </is>
      </c>
      <c r="G1849" t="n">
        <v>3463</v>
      </c>
      <c r="H1849" t="n">
        <v>12</v>
      </c>
      <c r="I1849" t="inlineStr">
        <is>
          <t>GR</t>
        </is>
      </c>
      <c r="J1849" t="inlineStr">
        <is>
          <t>BEBIDAS</t>
        </is>
      </c>
      <c r="K1849" t="inlineStr">
        <is>
          <t>11/2025</t>
        </is>
      </c>
      <c r="L1849" t="n">
        <v>0</v>
      </c>
      <c r="M1849" s="551" t="n">
        <v>45945</v>
      </c>
      <c r="N1849" t="n">
        <v>200.61</v>
      </c>
      <c r="O1849" t="n">
        <v>198.38</v>
      </c>
      <c r="P1849" t="n">
        <v>2407.32</v>
      </c>
    </row>
    <row r="1850">
      <c r="A1850" t="n">
        <v>64358</v>
      </c>
      <c r="B1850" t="n">
        <v>122</v>
      </c>
      <c r="C1850" t="inlineStr">
        <is>
          <t>Arcos</t>
        </is>
      </c>
      <c r="D1850" s="551" t="n">
        <v>45992</v>
      </c>
      <c r="E1850" t="n">
        <v>26592</v>
      </c>
      <c r="F1850" t="inlineStr">
        <is>
          <t>HAMBURGUER BOVINO FREDDI PORCIONADO EM 50G KG 60% ACEM 40% PEITO BOVINO ARCOS</t>
        </is>
      </c>
      <c r="G1850" t="n">
        <v>6806</v>
      </c>
      <c r="H1850" t="n">
        <v>62.06</v>
      </c>
      <c r="I1850" t="inlineStr">
        <is>
          <t>KG</t>
        </is>
      </c>
      <c r="J1850" t="inlineStr">
        <is>
          <t>ALIMENTOS</t>
        </is>
      </c>
      <c r="K1850" t="inlineStr">
        <is>
          <t>11/2025</t>
        </is>
      </c>
      <c r="L1850" t="n">
        <v>37</v>
      </c>
      <c r="M1850" s="551" t="n">
        <v>45978</v>
      </c>
      <c r="N1850" t="n">
        <v>37</v>
      </c>
      <c r="O1850" t="n">
        <v>37</v>
      </c>
      <c r="P1850" t="n">
        <v>2296.22</v>
      </c>
    </row>
    <row r="1851">
      <c r="A1851" t="n">
        <v>64352</v>
      </c>
      <c r="B1851" t="n">
        <v>122</v>
      </c>
      <c r="C1851" t="inlineStr">
        <is>
          <t>Arcos</t>
        </is>
      </c>
      <c r="D1851" s="551" t="n">
        <v>45992</v>
      </c>
      <c r="E1851" t="n">
        <v>26582</v>
      </c>
      <c r="F1851" t="inlineStr">
        <is>
          <t>BIFE ANCHO FREDDI PORCIONADO EM 200G KG</t>
        </is>
      </c>
      <c r="G1851" t="n">
        <v>6801</v>
      </c>
      <c r="H1851" t="n">
        <v>19.4</v>
      </c>
      <c r="I1851" t="inlineStr">
        <is>
          <t>KG</t>
        </is>
      </c>
      <c r="J1851" t="inlineStr">
        <is>
          <t>ALIMENTOS</t>
        </is>
      </c>
      <c r="K1851" t="inlineStr">
        <is>
          <t>11/2025</t>
        </is>
      </c>
      <c r="L1851" t="n">
        <v>112</v>
      </c>
      <c r="M1851" s="551" t="n">
        <v>45978</v>
      </c>
      <c r="N1851" t="n">
        <v>112</v>
      </c>
      <c r="O1851" t="n">
        <v>112</v>
      </c>
      <c r="P1851" t="n">
        <v>2172.8</v>
      </c>
    </row>
    <row r="1852">
      <c r="A1852" t="n">
        <v>64393</v>
      </c>
      <c r="B1852" t="n">
        <v>122</v>
      </c>
      <c r="C1852" t="inlineStr">
        <is>
          <t>Arcos</t>
        </is>
      </c>
      <c r="D1852" s="551" t="n">
        <v>45992</v>
      </c>
      <c r="E1852" t="n">
        <v>18278</v>
      </c>
      <c r="F1852" t="inlineStr">
        <is>
          <t>LICOR DE CEREJA CHERRY HEERING 700ML</t>
        </is>
      </c>
      <c r="G1852" t="n">
        <v>3351</v>
      </c>
      <c r="H1852" t="n">
        <v>9.699999999999999</v>
      </c>
      <c r="I1852" t="inlineStr">
        <is>
          <t>GR</t>
        </is>
      </c>
      <c r="J1852" t="inlineStr">
        <is>
          <t>BEBIDAS</t>
        </is>
      </c>
      <c r="K1852" t="inlineStr">
        <is>
          <t>11/2025</t>
        </is>
      </c>
      <c r="L1852" t="n">
        <v>223.8</v>
      </c>
      <c r="M1852" s="551" t="n">
        <v>45979</v>
      </c>
      <c r="N1852" t="n">
        <v>223.8</v>
      </c>
      <c r="O1852" t="n">
        <v>223.8</v>
      </c>
      <c r="P1852" t="n">
        <v>2170.86</v>
      </c>
    </row>
    <row r="1853">
      <c r="A1853" t="n">
        <v>64454</v>
      </c>
      <c r="B1853" t="n">
        <v>122</v>
      </c>
      <c r="C1853" t="inlineStr">
        <is>
          <t>Arcos</t>
        </is>
      </c>
      <c r="D1853" s="551" t="n">
        <v>45992</v>
      </c>
      <c r="E1853" t="n">
        <v>17933</v>
      </c>
      <c r="F1853" t="inlineStr">
        <is>
          <t>AGUA MINERAL COM GAS MAMBA 350ML C/24</t>
        </is>
      </c>
      <c r="G1853" t="n">
        <v>3636</v>
      </c>
      <c r="H1853" t="n">
        <v>26.12</v>
      </c>
      <c r="I1853" t="inlineStr">
        <is>
          <t>PC</t>
        </is>
      </c>
      <c r="J1853" t="inlineStr">
        <is>
          <t>BEBIDAS</t>
        </is>
      </c>
      <c r="K1853" t="inlineStr">
        <is>
          <t>11/2025</t>
        </is>
      </c>
      <c r="L1853" t="n">
        <v>75.31999999999999</v>
      </c>
      <c r="M1853" s="551" t="n">
        <v>45987</v>
      </c>
      <c r="N1853" t="n">
        <v>75.31999999999999</v>
      </c>
      <c r="O1853" t="n">
        <v>75.31</v>
      </c>
      <c r="P1853" t="n">
        <v>1967.36</v>
      </c>
    </row>
    <row r="1854">
      <c r="A1854" t="n">
        <v>64507</v>
      </c>
      <c r="B1854" t="n">
        <v>122</v>
      </c>
      <c r="C1854" t="inlineStr">
        <is>
          <t>Arcos</t>
        </is>
      </c>
      <c r="D1854" s="551" t="n">
        <v>45992</v>
      </c>
      <c r="E1854" t="n">
        <v>18015</v>
      </c>
      <c r="F1854" t="inlineStr">
        <is>
          <t>ESPUMANTE PERELADA CAVA STARS BRUT RESERVA 750ML</t>
        </is>
      </c>
      <c r="G1854" t="n">
        <v>3582</v>
      </c>
      <c r="H1854" t="n">
        <v>12</v>
      </c>
      <c r="I1854" t="inlineStr">
        <is>
          <t>GR</t>
        </is>
      </c>
      <c r="J1854" t="inlineStr">
        <is>
          <t>BEBIDAS</t>
        </is>
      </c>
      <c r="K1854" t="inlineStr">
        <is>
          <t>11/2025</t>
        </is>
      </c>
      <c r="L1854" t="n">
        <v>0</v>
      </c>
      <c r="M1854" s="551" t="n">
        <v>45876</v>
      </c>
      <c r="N1854" t="n">
        <v>159.47</v>
      </c>
      <c r="O1854" t="n">
        <v>159.47</v>
      </c>
      <c r="P1854" t="n">
        <v>1913.64</v>
      </c>
    </row>
    <row r="1855">
      <c r="A1855" t="n">
        <v>64438</v>
      </c>
      <c r="B1855" t="n">
        <v>122</v>
      </c>
      <c r="C1855" t="inlineStr">
        <is>
          <t>Arcos</t>
        </is>
      </c>
      <c r="D1855" s="551" t="n">
        <v>45992</v>
      </c>
      <c r="E1855" t="n">
        <v>18143</v>
      </c>
      <c r="F1855" t="inlineStr">
        <is>
          <t>WHISKY CHIVAS ROYAL SALUTE 21 ANOS 700ML</t>
        </is>
      </c>
      <c r="G1855" t="n">
        <v>3474</v>
      </c>
      <c r="H1855" t="n">
        <v>2.6</v>
      </c>
      <c r="I1855" t="inlineStr">
        <is>
          <t>GR</t>
        </is>
      </c>
      <c r="J1855" t="inlineStr">
        <is>
          <t>BEBIDAS</t>
        </is>
      </c>
      <c r="K1855" t="inlineStr">
        <is>
          <t>11/2025</t>
        </is>
      </c>
      <c r="L1855" t="n">
        <v>0</v>
      </c>
      <c r="N1855" t="n">
        <v>0</v>
      </c>
      <c r="O1855" t="n">
        <v>723</v>
      </c>
      <c r="P1855" t="n">
        <v>1906.31</v>
      </c>
    </row>
    <row r="1856">
      <c r="A1856" t="n">
        <v>64428</v>
      </c>
      <c r="B1856" t="n">
        <v>122</v>
      </c>
      <c r="C1856" t="inlineStr">
        <is>
          <t>Arcos</t>
        </is>
      </c>
      <c r="D1856" s="551" t="n">
        <v>45992</v>
      </c>
      <c r="E1856" t="n">
        <v>18186</v>
      </c>
      <c r="F1856" t="inlineStr">
        <is>
          <t>VODKA CIROC NATURAL 750ML</t>
        </is>
      </c>
      <c r="G1856" t="n">
        <v>3437</v>
      </c>
      <c r="H1856" t="n">
        <v>10.17</v>
      </c>
      <c r="I1856" t="inlineStr">
        <is>
          <t>GR</t>
        </is>
      </c>
      <c r="J1856" t="inlineStr">
        <is>
          <t>BEBIDAS</t>
        </is>
      </c>
      <c r="K1856" t="inlineStr">
        <is>
          <t>11/2025</t>
        </is>
      </c>
      <c r="L1856" t="n">
        <v>0</v>
      </c>
      <c r="N1856" t="n">
        <v>0</v>
      </c>
      <c r="O1856" t="n">
        <v>163.71</v>
      </c>
      <c r="P1856" t="n">
        <v>1900.87</v>
      </c>
    </row>
    <row r="1857">
      <c r="A1857" t="n">
        <v>64515</v>
      </c>
      <c r="B1857" t="n">
        <v>122</v>
      </c>
      <c r="C1857" t="inlineStr">
        <is>
          <t>Arcos</t>
        </is>
      </c>
      <c r="D1857" s="551" t="n">
        <v>45992</v>
      </c>
      <c r="E1857" t="n">
        <v>18051</v>
      </c>
      <c r="F1857" t="inlineStr">
        <is>
          <t>CHAMPAGNE VEUVE CLICQUOT ROSE BRUT 750ML</t>
        </is>
      </c>
      <c r="G1857" t="n">
        <v>3552</v>
      </c>
      <c r="H1857" t="n">
        <v>5</v>
      </c>
      <c r="I1857" t="inlineStr">
        <is>
          <t>GR</t>
        </is>
      </c>
      <c r="J1857" t="inlineStr">
        <is>
          <t>BEBIDAS</t>
        </is>
      </c>
      <c r="K1857" t="inlineStr">
        <is>
          <t>11/2025</t>
        </is>
      </c>
      <c r="L1857" t="n">
        <v>0</v>
      </c>
      <c r="M1857" s="551" t="n">
        <v>45902</v>
      </c>
      <c r="N1857" t="n">
        <v>375</v>
      </c>
      <c r="O1857" t="n">
        <v>447.2</v>
      </c>
      <c r="P1857" t="n">
        <v>1875</v>
      </c>
    </row>
    <row r="1858">
      <c r="A1858" t="n">
        <v>64395</v>
      </c>
      <c r="B1858" t="n">
        <v>122</v>
      </c>
      <c r="C1858" t="inlineStr">
        <is>
          <t>Arcos</t>
        </is>
      </c>
      <c r="D1858" s="551" t="n">
        <v>45992</v>
      </c>
      <c r="E1858" t="n">
        <v>25630</v>
      </c>
      <c r="F1858" t="inlineStr">
        <is>
          <t xml:space="preserve">LICOR DOLIN GENEPY LE CHAMOIS 750ML </t>
        </is>
      </c>
      <c r="G1858" t="n">
        <v>6202</v>
      </c>
      <c r="H1858" t="n">
        <v>4.11</v>
      </c>
      <c r="I1858" t="inlineStr">
        <is>
          <t>GR</t>
        </is>
      </c>
      <c r="J1858" t="inlineStr">
        <is>
          <t>BEBIDAS</t>
        </is>
      </c>
      <c r="K1858" t="inlineStr">
        <is>
          <t>11/2025</t>
        </is>
      </c>
      <c r="L1858" t="n">
        <v>0</v>
      </c>
      <c r="M1858" s="551" t="n">
        <v>45888</v>
      </c>
      <c r="N1858" t="n">
        <v>447.27</v>
      </c>
      <c r="O1858" t="n">
        <v>447.27</v>
      </c>
      <c r="P1858" t="n">
        <v>1838.28</v>
      </c>
    </row>
    <row r="1859">
      <c r="A1859" t="n">
        <v>64366</v>
      </c>
      <c r="B1859" t="n">
        <v>122</v>
      </c>
      <c r="C1859" t="inlineStr">
        <is>
          <t>Arcos</t>
        </is>
      </c>
      <c r="D1859" s="551" t="n">
        <v>45992</v>
      </c>
      <c r="E1859" t="n">
        <v>22598</v>
      </c>
      <c r="F1859" t="inlineStr">
        <is>
          <t>APERITIVO ANGOSTURA ORANGE 100ML</t>
        </is>
      </c>
      <c r="G1859" t="n">
        <v>3131</v>
      </c>
      <c r="H1859" t="n">
        <v>9.91</v>
      </c>
      <c r="I1859" t="inlineStr">
        <is>
          <t>GR</t>
        </is>
      </c>
      <c r="J1859" t="inlineStr">
        <is>
          <t>BEBIDAS</t>
        </is>
      </c>
      <c r="K1859" t="inlineStr">
        <is>
          <t>11/2025</t>
        </is>
      </c>
      <c r="L1859" t="n">
        <v>179.9</v>
      </c>
      <c r="M1859" s="551" t="n">
        <v>45979</v>
      </c>
      <c r="N1859" t="n">
        <v>179.9</v>
      </c>
      <c r="O1859" t="n">
        <v>89.95</v>
      </c>
      <c r="P1859" t="n">
        <v>1782.81</v>
      </c>
    </row>
    <row r="1860">
      <c r="A1860" t="n">
        <v>64365</v>
      </c>
      <c r="B1860" t="n">
        <v>122</v>
      </c>
      <c r="C1860" t="inlineStr">
        <is>
          <t>Arcos</t>
        </is>
      </c>
      <c r="D1860" s="551" t="n">
        <v>45992</v>
      </c>
      <c r="E1860" t="n">
        <v>18550</v>
      </c>
      <c r="F1860" t="inlineStr">
        <is>
          <t>APERITIVO ANGOSTURA 200ML</t>
        </is>
      </c>
      <c r="G1860" t="n">
        <v>3130</v>
      </c>
      <c r="H1860" t="n">
        <v>10.23</v>
      </c>
      <c r="I1860" t="inlineStr">
        <is>
          <t>GR</t>
        </is>
      </c>
      <c r="J1860" t="inlineStr">
        <is>
          <t>BEBIDAS</t>
        </is>
      </c>
      <c r="K1860" t="inlineStr">
        <is>
          <t>11/2025</t>
        </is>
      </c>
      <c r="L1860" t="n">
        <v>163</v>
      </c>
      <c r="M1860" s="551" t="n">
        <v>45985</v>
      </c>
      <c r="N1860" t="n">
        <v>162</v>
      </c>
      <c r="O1860" t="n">
        <v>162</v>
      </c>
      <c r="P1860" t="n">
        <v>1667.49</v>
      </c>
    </row>
    <row r="1861">
      <c r="A1861" t="n">
        <v>64282</v>
      </c>
      <c r="B1861" t="n">
        <v>122</v>
      </c>
      <c r="C1861" t="inlineStr">
        <is>
          <t>Arcos</t>
        </is>
      </c>
      <c r="D1861" s="551" t="n">
        <v>45992</v>
      </c>
      <c r="E1861" t="n">
        <v>25429</v>
      </c>
      <c r="F1861" t="inlineStr">
        <is>
          <t>EMPANADA DE SALTENA UN</t>
        </is>
      </c>
      <c r="G1861" t="n">
        <v>6104</v>
      </c>
      <c r="H1861" t="n">
        <v>265</v>
      </c>
      <c r="I1861" t="inlineStr">
        <is>
          <t>UN</t>
        </is>
      </c>
      <c r="J1861" t="inlineStr">
        <is>
          <t>ALIMENTOS</t>
        </is>
      </c>
      <c r="K1861" t="inlineStr">
        <is>
          <t>11/2025</t>
        </is>
      </c>
      <c r="L1861" t="n">
        <v>6</v>
      </c>
      <c r="M1861" s="551" t="n">
        <v>45990</v>
      </c>
      <c r="N1861" t="n">
        <v>6</v>
      </c>
      <c r="O1861" t="n">
        <v>6</v>
      </c>
      <c r="P1861" t="n">
        <v>1590</v>
      </c>
    </row>
    <row r="1862">
      <c r="A1862" t="n">
        <v>64525</v>
      </c>
      <c r="B1862" t="n">
        <v>122</v>
      </c>
      <c r="C1862" t="inlineStr">
        <is>
          <t>Arcos</t>
        </is>
      </c>
      <c r="D1862" s="551" t="n">
        <v>45992</v>
      </c>
      <c r="E1862" t="n">
        <v>17713</v>
      </c>
      <c r="F1862" t="inlineStr">
        <is>
          <t>VINHO TINTO RUTINI ENCUENTRO MALBEC 750ML</t>
        </is>
      </c>
      <c r="G1862" t="n">
        <v>3823</v>
      </c>
      <c r="H1862" t="n">
        <v>15</v>
      </c>
      <c r="I1862" t="inlineStr">
        <is>
          <t>GR</t>
        </is>
      </c>
      <c r="J1862" t="inlineStr">
        <is>
          <t>BEBIDAS</t>
        </is>
      </c>
      <c r="K1862" t="inlineStr">
        <is>
          <t>11/2025</t>
        </is>
      </c>
      <c r="L1862" t="n">
        <v>102.05</v>
      </c>
      <c r="M1862" s="551" t="n">
        <v>45988</v>
      </c>
      <c r="N1862" t="n">
        <v>102.05</v>
      </c>
      <c r="O1862" t="n">
        <v>102.05</v>
      </c>
      <c r="P1862" t="n">
        <v>1530.75</v>
      </c>
    </row>
    <row r="1863">
      <c r="A1863" t="n">
        <v>64506</v>
      </c>
      <c r="B1863" t="n">
        <v>122</v>
      </c>
      <c r="C1863" t="inlineStr">
        <is>
          <t>Arcos</t>
        </is>
      </c>
      <c r="D1863" s="551" t="n">
        <v>45992</v>
      </c>
      <c r="E1863" t="n">
        <v>18017</v>
      </c>
      <c r="F1863" t="inlineStr">
        <is>
          <t>ESPUMANTE CAVA BRUT STARS TOUCH OF ROSE 750ML</t>
        </is>
      </c>
      <c r="G1863" t="n">
        <v>3580</v>
      </c>
      <c r="H1863" t="n">
        <v>11</v>
      </c>
      <c r="I1863" t="inlineStr">
        <is>
          <t>GR</t>
        </is>
      </c>
      <c r="J1863" t="inlineStr">
        <is>
          <t>BEBIDAS</t>
        </is>
      </c>
      <c r="K1863" t="inlineStr">
        <is>
          <t>11/2025</t>
        </is>
      </c>
      <c r="L1863" t="n">
        <v>0</v>
      </c>
      <c r="M1863" s="551" t="n">
        <v>45936</v>
      </c>
      <c r="N1863" t="n">
        <v>137.8</v>
      </c>
      <c r="O1863" t="n">
        <v>137.8</v>
      </c>
      <c r="P1863" t="n">
        <v>1515.8</v>
      </c>
    </row>
    <row r="1864">
      <c r="A1864" t="n">
        <v>64363</v>
      </c>
      <c r="B1864" t="n">
        <v>122</v>
      </c>
      <c r="C1864" t="inlineStr">
        <is>
          <t>Arcos</t>
        </is>
      </c>
      <c r="D1864" s="551" t="n">
        <v>45992</v>
      </c>
      <c r="E1864" t="n">
        <v>18589</v>
      </c>
      <c r="F1864" t="inlineStr">
        <is>
          <t>STELLA ARTOIS LONG NECK 330ML C/24</t>
        </is>
      </c>
      <c r="G1864" t="n">
        <v>3103</v>
      </c>
      <c r="H1864" t="n">
        <v>18.38</v>
      </c>
      <c r="I1864" t="inlineStr">
        <is>
          <t>PC</t>
        </is>
      </c>
      <c r="J1864" t="inlineStr">
        <is>
          <t>BEBIDAS</t>
        </is>
      </c>
      <c r="K1864" t="inlineStr">
        <is>
          <t>11/2025</t>
        </is>
      </c>
      <c r="L1864" t="n">
        <v>78.04000000000001</v>
      </c>
      <c r="M1864" s="551" t="n">
        <v>45986</v>
      </c>
      <c r="N1864" t="n">
        <v>68.91</v>
      </c>
      <c r="O1864" t="n">
        <v>39.28</v>
      </c>
      <c r="P1864" t="n">
        <v>1434.38</v>
      </c>
    </row>
    <row r="1865">
      <c r="A1865" t="n">
        <v>64466</v>
      </c>
      <c r="B1865" t="n">
        <v>122</v>
      </c>
      <c r="C1865" t="inlineStr">
        <is>
          <t>Arcos</t>
        </is>
      </c>
      <c r="D1865" s="551" t="n">
        <v>45992</v>
      </c>
      <c r="E1865" t="n">
        <v>17778</v>
      </c>
      <c r="F1865" t="inlineStr">
        <is>
          <t>VINHO BRANCO JEREZ FORTIF REAL TESOURO FINO 750ML</t>
        </is>
      </c>
      <c r="G1865" t="n">
        <v>3765</v>
      </c>
      <c r="H1865" t="n">
        <v>15</v>
      </c>
      <c r="I1865" t="inlineStr">
        <is>
          <t>GR</t>
        </is>
      </c>
      <c r="J1865" t="inlineStr">
        <is>
          <t>BEBIDAS</t>
        </is>
      </c>
      <c r="K1865" t="inlineStr">
        <is>
          <t>11/2025</t>
        </is>
      </c>
      <c r="L1865" t="n">
        <v>95.55</v>
      </c>
      <c r="M1865" s="551" t="n">
        <v>45978</v>
      </c>
      <c r="N1865" t="n">
        <v>95.55</v>
      </c>
      <c r="O1865" t="n">
        <v>88.81999999999999</v>
      </c>
      <c r="P1865" t="n">
        <v>1433.25</v>
      </c>
    </row>
    <row r="1866">
      <c r="A1866" t="n">
        <v>64336</v>
      </c>
      <c r="B1866" t="n">
        <v>122</v>
      </c>
      <c r="C1866" t="inlineStr">
        <is>
          <t>Arcos</t>
        </is>
      </c>
      <c r="D1866" s="551" t="n">
        <v>45992</v>
      </c>
      <c r="E1866" t="n">
        <v>19370</v>
      </c>
      <c r="F1866" t="inlineStr">
        <is>
          <t>QUEIJO CAMEMBERT SERRA DAS ANTAS CX 1,680KG C/12 DE 140G KG</t>
        </is>
      </c>
      <c r="G1866" t="n">
        <v>2765</v>
      </c>
      <c r="H1866" t="n">
        <v>16</v>
      </c>
      <c r="I1866" t="inlineStr">
        <is>
          <t>KG</t>
        </is>
      </c>
      <c r="J1866" t="inlineStr">
        <is>
          <t>ALIMENTOS</t>
        </is>
      </c>
      <c r="K1866" t="inlineStr">
        <is>
          <t>11/2025</t>
        </is>
      </c>
      <c r="L1866" t="n">
        <v>88.33</v>
      </c>
      <c r="M1866" s="551" t="n">
        <v>45986</v>
      </c>
      <c r="N1866" t="n">
        <v>88.33</v>
      </c>
      <c r="O1866" t="n">
        <v>88.33</v>
      </c>
      <c r="P1866" t="n">
        <v>1413.28</v>
      </c>
    </row>
    <row r="1867">
      <c r="A1867" t="n">
        <v>64452</v>
      </c>
      <c r="B1867" t="n">
        <v>122</v>
      </c>
      <c r="C1867" t="inlineStr">
        <is>
          <t>Arcos</t>
        </is>
      </c>
      <c r="D1867" s="551" t="n">
        <v>45992</v>
      </c>
      <c r="E1867" t="n">
        <v>18097</v>
      </c>
      <c r="F1867" t="inlineStr">
        <is>
          <t>WHISKY TALISKER SINGLE MALT 10 ANOS 720ML</t>
        </is>
      </c>
      <c r="G1867" t="n">
        <v>3513</v>
      </c>
      <c r="H1867" t="n">
        <v>3.58</v>
      </c>
      <c r="I1867" t="inlineStr">
        <is>
          <t>GR</t>
        </is>
      </c>
      <c r="J1867" t="inlineStr">
        <is>
          <t>BEBIDAS</t>
        </is>
      </c>
      <c r="K1867" t="inlineStr">
        <is>
          <t>11/2025</t>
        </is>
      </c>
      <c r="L1867" t="n">
        <v>394</v>
      </c>
      <c r="M1867" s="551" t="n">
        <v>45979</v>
      </c>
      <c r="N1867" t="n">
        <v>394</v>
      </c>
      <c r="O1867" t="n">
        <v>394</v>
      </c>
      <c r="P1867" t="n">
        <v>1410.52</v>
      </c>
    </row>
    <row r="1868">
      <c r="A1868" t="n">
        <v>64473</v>
      </c>
      <c r="B1868" t="n">
        <v>122</v>
      </c>
      <c r="C1868" t="inlineStr">
        <is>
          <t>Arcos</t>
        </is>
      </c>
      <c r="D1868" s="551" t="n">
        <v>45992</v>
      </c>
      <c r="E1868" t="n">
        <v>25040</v>
      </c>
      <c r="F1868" t="inlineStr">
        <is>
          <t>VINHO TINTO LE LOUP DANS LA BERGERIE 750ML</t>
        </is>
      </c>
      <c r="G1868" t="n">
        <v>5875</v>
      </c>
      <c r="H1868" t="n">
        <v>13</v>
      </c>
      <c r="I1868" t="inlineStr">
        <is>
          <t>GR</t>
        </is>
      </c>
      <c r="J1868" t="inlineStr">
        <is>
          <t>BEBIDAS</t>
        </is>
      </c>
      <c r="K1868" t="inlineStr">
        <is>
          <t>11/2025</t>
        </is>
      </c>
      <c r="L1868" t="n">
        <v>107.52</v>
      </c>
      <c r="M1868" s="551" t="n">
        <v>45985</v>
      </c>
      <c r="N1868" t="n">
        <v>107.52</v>
      </c>
      <c r="O1868" t="n">
        <v>107.52</v>
      </c>
      <c r="P1868" t="n">
        <v>1397.76</v>
      </c>
    </row>
    <row r="1869">
      <c r="A1869" t="n">
        <v>64411</v>
      </c>
      <c r="B1869" t="n">
        <v>122</v>
      </c>
      <c r="C1869" t="inlineStr">
        <is>
          <t>Arcos</t>
        </is>
      </c>
      <c r="D1869" s="551" t="n">
        <v>45992</v>
      </c>
      <c r="E1869" t="n">
        <v>25445</v>
      </c>
      <c r="F1869" t="inlineStr">
        <is>
          <t>TEQUILA DON JULIO ANEJO 750ML UN</t>
        </is>
      </c>
      <c r="G1869" t="n">
        <v>6113</v>
      </c>
      <c r="H1869" t="n">
        <v>4.34</v>
      </c>
      <c r="I1869" t="inlineStr">
        <is>
          <t>GR</t>
        </is>
      </c>
      <c r="J1869" t="inlineStr">
        <is>
          <t>BEBIDAS</t>
        </is>
      </c>
      <c r="K1869" t="inlineStr">
        <is>
          <t>11/2025</t>
        </is>
      </c>
      <c r="L1869" t="n">
        <v>318.05</v>
      </c>
      <c r="M1869" s="551" t="n">
        <v>45979</v>
      </c>
      <c r="N1869" t="n">
        <v>318.05</v>
      </c>
      <c r="O1869" t="n">
        <v>318.05</v>
      </c>
      <c r="P1869" t="n">
        <v>1380.34</v>
      </c>
    </row>
    <row r="1870">
      <c r="A1870" t="n">
        <v>64374</v>
      </c>
      <c r="B1870" t="n">
        <v>122</v>
      </c>
      <c r="C1870" t="inlineStr">
        <is>
          <t>Arcos</t>
        </is>
      </c>
      <c r="D1870" s="551" t="n">
        <v>45992</v>
      </c>
      <c r="E1870" t="n">
        <v>18486</v>
      </c>
      <c r="F1870" t="inlineStr">
        <is>
          <t>CACHACA FAMIGERADA BRUTA 750ML</t>
        </is>
      </c>
      <c r="G1870" t="n">
        <v>3170</v>
      </c>
      <c r="H1870" t="n">
        <v>49.63</v>
      </c>
      <c r="I1870" t="inlineStr">
        <is>
          <t>GR</t>
        </is>
      </c>
      <c r="J1870" t="inlineStr">
        <is>
          <t>BEBIDAS</t>
        </is>
      </c>
      <c r="K1870" t="inlineStr">
        <is>
          <t>11/2025</t>
        </is>
      </c>
      <c r="L1870" t="n">
        <v>27.5</v>
      </c>
      <c r="M1870" s="551" t="n">
        <v>45979</v>
      </c>
      <c r="N1870" t="n">
        <v>27.5</v>
      </c>
      <c r="O1870" t="n">
        <v>27.5</v>
      </c>
      <c r="P1870" t="n">
        <v>1364.82</v>
      </c>
    </row>
    <row r="1871">
      <c r="A1871" t="n">
        <v>64265</v>
      </c>
      <c r="B1871" t="n">
        <v>122</v>
      </c>
      <c r="C1871" t="inlineStr">
        <is>
          <t>Arcos</t>
        </is>
      </c>
      <c r="D1871" s="551" t="n">
        <v>45992</v>
      </c>
      <c r="E1871" t="n">
        <v>21047</v>
      </c>
      <c r="F1871" t="inlineStr">
        <is>
          <t>AZEITE EXTRA VIRGEM GALLO 2L</t>
        </is>
      </c>
      <c r="G1871" t="n">
        <v>1999</v>
      </c>
      <c r="H1871" t="n">
        <v>11</v>
      </c>
      <c r="I1871" t="inlineStr">
        <is>
          <t>GALAO</t>
        </is>
      </c>
      <c r="J1871" t="inlineStr">
        <is>
          <t>ALIMENTOS</t>
        </is>
      </c>
      <c r="K1871" t="inlineStr">
        <is>
          <t>11/2025</t>
        </is>
      </c>
      <c r="L1871" t="n">
        <v>123.82</v>
      </c>
      <c r="M1871" s="551" t="n">
        <v>45986</v>
      </c>
      <c r="N1871" t="n">
        <v>122.8</v>
      </c>
      <c r="O1871" t="n">
        <v>123.1</v>
      </c>
      <c r="P1871" t="n">
        <v>1362.02</v>
      </c>
    </row>
    <row r="1872">
      <c r="A1872" t="n">
        <v>64499</v>
      </c>
      <c r="B1872" t="n">
        <v>122</v>
      </c>
      <c r="C1872" t="inlineStr">
        <is>
          <t>Arcos</t>
        </is>
      </c>
      <c r="D1872" s="551" t="n">
        <v>45992</v>
      </c>
      <c r="E1872" t="n">
        <v>20117</v>
      </c>
      <c r="F1872" t="inlineStr">
        <is>
          <t>MASSA FOLHADA AROSA 1KG UN</t>
        </is>
      </c>
      <c r="G1872" t="n">
        <v>2291</v>
      </c>
      <c r="H1872" t="n">
        <v>36</v>
      </c>
      <c r="I1872" t="inlineStr">
        <is>
          <t>UN</t>
        </is>
      </c>
      <c r="J1872" t="inlineStr">
        <is>
          <t>ALIMENTOS</t>
        </is>
      </c>
      <c r="K1872" t="inlineStr">
        <is>
          <t>11/2025</t>
        </is>
      </c>
      <c r="L1872" t="n">
        <v>37.64</v>
      </c>
      <c r="M1872" s="551" t="n">
        <v>45986</v>
      </c>
      <c r="N1872" t="n">
        <v>37.6</v>
      </c>
      <c r="O1872" t="n">
        <v>37.6</v>
      </c>
      <c r="P1872" t="n">
        <v>1355.04</v>
      </c>
    </row>
    <row r="1873">
      <c r="A1873" t="n">
        <v>64348</v>
      </c>
      <c r="B1873" t="n">
        <v>122</v>
      </c>
      <c r="C1873" t="inlineStr">
        <is>
          <t>Arcos</t>
        </is>
      </c>
      <c r="D1873" s="551" t="n">
        <v>45992</v>
      </c>
      <c r="E1873" t="n">
        <v>27399</v>
      </c>
      <c r="F1873" t="inlineStr">
        <is>
          <t>PAO DE QUEIJO TRAD LANCHE DONA ZELDA 25UN C/80GR - 2KG</t>
        </is>
      </c>
      <c r="G1873" t="n">
        <v>7401</v>
      </c>
      <c r="H1873" t="n">
        <v>15</v>
      </c>
      <c r="I1873" t="inlineStr">
        <is>
          <t>PC</t>
        </is>
      </c>
      <c r="J1873" t="inlineStr">
        <is>
          <t>ALIMENTOS</t>
        </is>
      </c>
      <c r="K1873" t="inlineStr">
        <is>
          <t>11/2025</t>
        </is>
      </c>
      <c r="L1873" t="n">
        <v>90</v>
      </c>
      <c r="M1873" s="551" t="n">
        <v>45980</v>
      </c>
      <c r="N1873" t="n">
        <v>90</v>
      </c>
      <c r="O1873" t="n">
        <v>90</v>
      </c>
      <c r="P1873" t="n">
        <v>1350</v>
      </c>
    </row>
    <row r="1874">
      <c r="A1874" t="n">
        <v>64314</v>
      </c>
      <c r="B1874" t="n">
        <v>122</v>
      </c>
      <c r="C1874" t="inlineStr">
        <is>
          <t>Arcos</t>
        </is>
      </c>
      <c r="D1874" s="551" t="n">
        <v>45992</v>
      </c>
      <c r="E1874" t="n">
        <v>21017</v>
      </c>
      <c r="F1874" t="inlineStr">
        <is>
          <t>OLEO DE ALGODAO SAUDE C/14,5KG</t>
        </is>
      </c>
      <c r="G1874" t="n">
        <v>2005</v>
      </c>
      <c r="H1874" t="n">
        <v>8</v>
      </c>
      <c r="I1874" t="inlineStr">
        <is>
          <t>BD</t>
        </is>
      </c>
      <c r="J1874" t="inlineStr">
        <is>
          <t>ALIMENTOS</t>
        </is>
      </c>
      <c r="K1874" t="inlineStr">
        <is>
          <t>11/2025</t>
        </is>
      </c>
      <c r="L1874" t="n">
        <v>168.27</v>
      </c>
      <c r="M1874" s="551" t="n">
        <v>45986</v>
      </c>
      <c r="N1874" t="n">
        <v>167.5</v>
      </c>
      <c r="O1874" t="n">
        <v>167.2</v>
      </c>
      <c r="P1874" t="n">
        <v>1346.16</v>
      </c>
    </row>
    <row r="1875">
      <c r="A1875" t="n">
        <v>64381</v>
      </c>
      <c r="B1875" t="n">
        <v>122</v>
      </c>
      <c r="C1875" t="inlineStr">
        <is>
          <t>Arcos</t>
        </is>
      </c>
      <c r="D1875" s="551" t="n">
        <v>45992</v>
      </c>
      <c r="E1875" t="n">
        <v>18392</v>
      </c>
      <c r="F1875" t="inlineStr">
        <is>
          <t>CONHAQUE HENNESSY VSOP 700ML</t>
        </is>
      </c>
      <c r="G1875" t="n">
        <v>3248</v>
      </c>
      <c r="H1875" t="n">
        <v>4.29</v>
      </c>
      <c r="I1875" t="inlineStr">
        <is>
          <t>UN</t>
        </is>
      </c>
      <c r="J1875" t="inlineStr">
        <is>
          <t>BEBIDAS</t>
        </is>
      </c>
      <c r="K1875" t="inlineStr">
        <is>
          <t>11/2025</t>
        </is>
      </c>
      <c r="L1875" t="n">
        <v>0</v>
      </c>
      <c r="N1875" t="n">
        <v>0</v>
      </c>
      <c r="O1875" t="n">
        <v>0</v>
      </c>
      <c r="P1875" t="n">
        <v>1310.31</v>
      </c>
    </row>
    <row r="1876">
      <c r="A1876" t="n">
        <v>64497</v>
      </c>
      <c r="B1876" t="n">
        <v>122</v>
      </c>
      <c r="C1876" t="inlineStr">
        <is>
          <t>Arcos</t>
        </is>
      </c>
      <c r="D1876" s="551" t="n">
        <v>45992</v>
      </c>
      <c r="E1876" t="n">
        <v>19297</v>
      </c>
      <c r="F1876" t="inlineStr">
        <is>
          <t>QUEIJO PARMESAO LA SERENISSIMA KG</t>
        </is>
      </c>
      <c r="G1876" t="n">
        <v>2775</v>
      </c>
      <c r="H1876" t="n">
        <v>30</v>
      </c>
      <c r="I1876" t="inlineStr">
        <is>
          <t>KG</t>
        </is>
      </c>
      <c r="J1876" t="inlineStr">
        <is>
          <t>ALIMENTOS</t>
        </is>
      </c>
      <c r="K1876" t="inlineStr">
        <is>
          <t>11/2025</t>
        </is>
      </c>
      <c r="L1876" t="n">
        <v>43.55</v>
      </c>
      <c r="M1876" s="551" t="n">
        <v>45986</v>
      </c>
      <c r="N1876" t="n">
        <v>77.68000000000001</v>
      </c>
      <c r="O1876" t="n">
        <v>75.84999999999999</v>
      </c>
      <c r="P1876" t="n">
        <v>1306.5</v>
      </c>
    </row>
    <row r="1877">
      <c r="A1877" t="n">
        <v>64361</v>
      </c>
      <c r="B1877" t="n">
        <v>122</v>
      </c>
      <c r="C1877" t="inlineStr">
        <is>
          <t>Arcos</t>
        </is>
      </c>
      <c r="D1877" s="551" t="n">
        <v>45992</v>
      </c>
      <c r="E1877" t="n">
        <v>25746</v>
      </c>
      <c r="F1877" t="inlineStr">
        <is>
          <t>CERVEJA STELLA PURO GOLD 330ML</t>
        </is>
      </c>
      <c r="G1877" t="n">
        <v>6298</v>
      </c>
      <c r="H1877" t="n">
        <v>265</v>
      </c>
      <c r="I1877" t="inlineStr">
        <is>
          <t>GR</t>
        </is>
      </c>
      <c r="J1877" t="inlineStr">
        <is>
          <t>BEBIDAS</t>
        </is>
      </c>
      <c r="K1877" t="inlineStr">
        <is>
          <t>11/2025</t>
        </is>
      </c>
      <c r="L1877" t="n">
        <v>0</v>
      </c>
      <c r="M1877" s="551" t="n">
        <v>45624</v>
      </c>
      <c r="N1877" t="n">
        <v>4.82</v>
      </c>
      <c r="O1877" t="n">
        <v>4.82</v>
      </c>
      <c r="P1877" t="n">
        <v>1277.94</v>
      </c>
    </row>
    <row r="1878">
      <c r="A1878" t="n">
        <v>64402</v>
      </c>
      <c r="B1878" t="n">
        <v>122</v>
      </c>
      <c r="C1878" t="inlineStr">
        <is>
          <t>Arcos</t>
        </is>
      </c>
      <c r="D1878" s="551" t="n">
        <v>45992</v>
      </c>
      <c r="E1878" t="n">
        <v>18296</v>
      </c>
      <c r="F1878" t="inlineStr">
        <is>
          <t>LICOR SAN BASILE TRIPLE SEC 700ML</t>
        </is>
      </c>
      <c r="G1878" t="n">
        <v>3333</v>
      </c>
      <c r="H1878" t="n">
        <v>13.89</v>
      </c>
      <c r="I1878" t="inlineStr">
        <is>
          <t>GR</t>
        </is>
      </c>
      <c r="J1878" t="inlineStr">
        <is>
          <t>BEBIDAS</t>
        </is>
      </c>
      <c r="K1878" t="inlineStr">
        <is>
          <t>11/2025</t>
        </is>
      </c>
      <c r="L1878" t="n">
        <v>90.08</v>
      </c>
      <c r="M1878" s="551" t="n">
        <v>45979</v>
      </c>
      <c r="N1878" t="n">
        <v>90.08</v>
      </c>
      <c r="O1878" t="n">
        <v>90.08</v>
      </c>
      <c r="P1878" t="n">
        <v>1251.21</v>
      </c>
    </row>
    <row r="1879">
      <c r="A1879" t="n">
        <v>64418</v>
      </c>
      <c r="B1879" t="n">
        <v>122</v>
      </c>
      <c r="C1879" t="inlineStr">
        <is>
          <t>Arcos</t>
        </is>
      </c>
      <c r="D1879" s="551" t="n">
        <v>45992</v>
      </c>
      <c r="E1879" t="n">
        <v>18220</v>
      </c>
      <c r="F1879" t="inlineStr">
        <is>
          <t>VERMOUTH CARPANO CLASSICO ROSSO ITALIANO 1L</t>
        </is>
      </c>
      <c r="G1879" t="n">
        <v>3408</v>
      </c>
      <c r="H1879" t="n">
        <v>14.52</v>
      </c>
      <c r="I1879" t="inlineStr">
        <is>
          <t>GR</t>
        </is>
      </c>
      <c r="J1879" t="inlineStr">
        <is>
          <t>BEBIDAS</t>
        </is>
      </c>
      <c r="K1879" t="inlineStr">
        <is>
          <t>11/2025</t>
        </is>
      </c>
      <c r="L1879" t="n">
        <v>85.5</v>
      </c>
      <c r="M1879" s="551" t="n">
        <v>45986</v>
      </c>
      <c r="N1879" t="n">
        <v>85.5</v>
      </c>
      <c r="O1879" t="n">
        <v>85.5</v>
      </c>
      <c r="P1879" t="n">
        <v>1241.46</v>
      </c>
    </row>
    <row r="1880">
      <c r="A1880" t="n">
        <v>64444</v>
      </c>
      <c r="B1880" t="n">
        <v>122</v>
      </c>
      <c r="C1880" t="inlineStr">
        <is>
          <t>Arcos</t>
        </is>
      </c>
      <c r="D1880" s="551" t="n">
        <v>45992</v>
      </c>
      <c r="E1880" t="n">
        <v>18118</v>
      </c>
      <c r="F1880" t="inlineStr">
        <is>
          <t>WHISKY JOHNNIE WALKER BLUE LABEL 750ML</t>
        </is>
      </c>
      <c r="G1880" t="n">
        <v>3495</v>
      </c>
      <c r="H1880" t="n">
        <v>0.89</v>
      </c>
      <c r="I1880" t="inlineStr">
        <is>
          <t>GR</t>
        </is>
      </c>
      <c r="J1880" t="inlineStr">
        <is>
          <t>BEBIDAS</t>
        </is>
      </c>
      <c r="K1880" t="inlineStr">
        <is>
          <t>11/2025</t>
        </is>
      </c>
      <c r="L1880" t="n">
        <v>0</v>
      </c>
      <c r="N1880" t="n">
        <v>0</v>
      </c>
      <c r="O1880" t="n">
        <v>1286.91</v>
      </c>
      <c r="P1880" t="n">
        <v>1234.43</v>
      </c>
    </row>
    <row r="1881">
      <c r="A1881" t="n">
        <v>64357</v>
      </c>
      <c r="B1881" t="n">
        <v>122</v>
      </c>
      <c r="C1881" t="inlineStr">
        <is>
          <t>Arcos</t>
        </is>
      </c>
      <c r="D1881" s="551" t="n">
        <v>45992</v>
      </c>
      <c r="E1881" t="n">
        <v>24259</v>
      </c>
      <c r="F1881" t="inlineStr">
        <is>
          <t>FILE MIGNON 4/5 S/ CORDAO KG</t>
        </is>
      </c>
      <c r="G1881" t="n">
        <v>2938</v>
      </c>
      <c r="H1881" t="n">
        <v>15.9</v>
      </c>
      <c r="I1881" t="inlineStr">
        <is>
          <t>KG</t>
        </is>
      </c>
      <c r="J1881" t="inlineStr">
        <is>
          <t>ALIMENTOS</t>
        </is>
      </c>
      <c r="K1881" t="inlineStr">
        <is>
          <t>11/2025</t>
        </is>
      </c>
      <c r="L1881" t="n">
        <v>75.45</v>
      </c>
      <c r="M1881" s="551" t="n">
        <v>45985</v>
      </c>
      <c r="N1881" t="n">
        <v>78</v>
      </c>
      <c r="O1881" t="n">
        <v>79.90000000000001</v>
      </c>
      <c r="P1881" t="n">
        <v>1199.66</v>
      </c>
    </row>
    <row r="1882">
      <c r="A1882" t="n">
        <v>64460</v>
      </c>
      <c r="B1882" t="n">
        <v>122</v>
      </c>
      <c r="C1882" t="inlineStr">
        <is>
          <t>Arcos</t>
        </is>
      </c>
      <c r="D1882" s="551" t="n">
        <v>45992</v>
      </c>
      <c r="E1882" t="n">
        <v>17895</v>
      </c>
      <c r="F1882" t="inlineStr">
        <is>
          <t>PEPSI COLA LATA 350ML C/12</t>
        </is>
      </c>
      <c r="G1882" t="n">
        <v>3665</v>
      </c>
      <c r="H1882" t="n">
        <v>42</v>
      </c>
      <c r="I1882" t="inlineStr">
        <is>
          <t>PC</t>
        </is>
      </c>
      <c r="J1882" t="inlineStr">
        <is>
          <t>BEBIDAS</t>
        </is>
      </c>
      <c r="K1882" t="inlineStr">
        <is>
          <t>11/2025</t>
        </is>
      </c>
      <c r="L1882" t="n">
        <v>0</v>
      </c>
      <c r="M1882" s="551" t="n">
        <v>45922</v>
      </c>
      <c r="N1882" t="n">
        <v>28.32</v>
      </c>
      <c r="O1882" t="n">
        <v>28.32</v>
      </c>
      <c r="P1882" t="n">
        <v>1189.44</v>
      </c>
    </row>
    <row r="1883">
      <c r="A1883" t="n">
        <v>64379</v>
      </c>
      <c r="B1883" t="n">
        <v>122</v>
      </c>
      <c r="C1883" t="inlineStr">
        <is>
          <t>Arcos</t>
        </is>
      </c>
      <c r="D1883" s="551" t="n">
        <v>45992</v>
      </c>
      <c r="E1883" t="n">
        <v>18382</v>
      </c>
      <c r="F1883" t="inlineStr">
        <is>
          <t>CONHAQUE BRANDY OSBORNE 700ML</t>
        </is>
      </c>
      <c r="G1883" t="n">
        <v>3257</v>
      </c>
      <c r="H1883" t="n">
        <v>13.91</v>
      </c>
      <c r="I1883" t="inlineStr">
        <is>
          <t>GR</t>
        </is>
      </c>
      <c r="J1883" t="inlineStr">
        <is>
          <t>BEBIDAS</t>
        </is>
      </c>
      <c r="K1883" t="inlineStr">
        <is>
          <t>11/2025</t>
        </is>
      </c>
      <c r="L1883" t="n">
        <v>82.68000000000001</v>
      </c>
      <c r="M1883" s="551" t="n">
        <v>45985</v>
      </c>
      <c r="N1883" t="n">
        <v>82.68000000000001</v>
      </c>
      <c r="O1883" t="n">
        <v>83.61</v>
      </c>
      <c r="P1883" t="n">
        <v>1150.08</v>
      </c>
    </row>
    <row r="1884">
      <c r="A1884" t="n">
        <v>64347</v>
      </c>
      <c r="B1884" t="n">
        <v>122</v>
      </c>
      <c r="C1884" t="inlineStr">
        <is>
          <t>Arcos</t>
        </is>
      </c>
      <c r="D1884" s="551" t="n">
        <v>45992</v>
      </c>
      <c r="E1884" t="n">
        <v>24833</v>
      </c>
      <c r="F1884" t="inlineStr">
        <is>
          <t>PAO DE QUEIJO 80G C/25UN</t>
        </is>
      </c>
      <c r="G1884" t="n">
        <v>2845</v>
      </c>
      <c r="H1884" t="n">
        <v>24</v>
      </c>
      <c r="I1884" t="inlineStr">
        <is>
          <t>CX</t>
        </is>
      </c>
      <c r="J1884" t="inlineStr">
        <is>
          <t>ALIMENTOS</t>
        </is>
      </c>
      <c r="K1884" t="inlineStr">
        <is>
          <t>11/2025</t>
        </is>
      </c>
      <c r="L1884" t="n">
        <v>47.75</v>
      </c>
      <c r="M1884" s="551" t="n">
        <v>45990</v>
      </c>
      <c r="N1884" t="n">
        <v>47.75</v>
      </c>
      <c r="O1884" t="n">
        <v>47.75</v>
      </c>
      <c r="P1884" t="n">
        <v>1146</v>
      </c>
    </row>
    <row r="1885">
      <c r="A1885" t="n">
        <v>64331</v>
      </c>
      <c r="B1885" t="n">
        <v>122</v>
      </c>
      <c r="C1885" t="inlineStr">
        <is>
          <t>Arcos</t>
        </is>
      </c>
      <c r="D1885" s="551" t="n">
        <v>45992</v>
      </c>
      <c r="E1885" t="n">
        <v>25184</v>
      </c>
      <c r="F1885" t="inlineStr">
        <is>
          <t>TUCUPI PRETO BAG KG</t>
        </is>
      </c>
      <c r="G1885" t="n">
        <v>5937</v>
      </c>
      <c r="H1885" t="n">
        <v>5</v>
      </c>
      <c r="I1885" t="inlineStr">
        <is>
          <t>KG</t>
        </is>
      </c>
      <c r="J1885" t="inlineStr">
        <is>
          <t>ALIMENTOS</t>
        </is>
      </c>
      <c r="K1885" t="inlineStr">
        <is>
          <t>11/2025</t>
        </is>
      </c>
      <c r="L1885" t="n">
        <v>0</v>
      </c>
      <c r="M1885" s="551" t="n">
        <v>45944</v>
      </c>
      <c r="N1885" t="n">
        <v>219.9</v>
      </c>
      <c r="O1885" t="n">
        <v>219.9</v>
      </c>
      <c r="P1885" t="n">
        <v>1099.5</v>
      </c>
    </row>
    <row r="1886">
      <c r="A1886" t="n">
        <v>64320</v>
      </c>
      <c r="B1886" t="n">
        <v>122</v>
      </c>
      <c r="C1886" t="inlineStr">
        <is>
          <t>Arcos</t>
        </is>
      </c>
      <c r="D1886" s="551" t="n">
        <v>45992</v>
      </c>
      <c r="E1886" t="n">
        <v>20349</v>
      </c>
      <c r="F1886" t="inlineStr">
        <is>
          <t>POLENTA PRE COZIDA DIVELLA 500G</t>
        </is>
      </c>
      <c r="G1886" t="n">
        <v>2205</v>
      </c>
      <c r="H1886" t="n">
        <v>84</v>
      </c>
      <c r="I1886" t="inlineStr">
        <is>
          <t>PC</t>
        </is>
      </c>
      <c r="J1886" t="inlineStr">
        <is>
          <t>ALIMENTOS</t>
        </is>
      </c>
      <c r="K1886" t="inlineStr">
        <is>
          <t>11/2025</t>
        </is>
      </c>
      <c r="L1886" t="n">
        <v>12.89</v>
      </c>
      <c r="M1886" s="551" t="n">
        <v>45980</v>
      </c>
      <c r="N1886" t="n">
        <v>12.88</v>
      </c>
      <c r="O1886" t="n">
        <v>12.9</v>
      </c>
      <c r="P1886" t="n">
        <v>1082.76</v>
      </c>
    </row>
    <row r="1887">
      <c r="A1887" t="n">
        <v>64373</v>
      </c>
      <c r="B1887" t="n">
        <v>122</v>
      </c>
      <c r="C1887" t="inlineStr">
        <is>
          <t>Arcos</t>
        </is>
      </c>
      <c r="D1887" s="551" t="n">
        <v>45992</v>
      </c>
      <c r="E1887" t="n">
        <v>26560</v>
      </c>
      <c r="F1887" t="inlineStr">
        <is>
          <t>CACHACA FAMIGERADA AMENDOIM 750ML</t>
        </is>
      </c>
      <c r="G1887" t="n">
        <v>6788</v>
      </c>
      <c r="H1887" t="n">
        <v>39.26</v>
      </c>
      <c r="I1887" t="inlineStr">
        <is>
          <t>GR</t>
        </is>
      </c>
      <c r="J1887" t="inlineStr">
        <is>
          <t>BEBIDAS</t>
        </is>
      </c>
      <c r="K1887" t="inlineStr">
        <is>
          <t>11/2025</t>
        </is>
      </c>
      <c r="L1887" t="n">
        <v>27.5</v>
      </c>
      <c r="M1887" s="551" t="n">
        <v>45986</v>
      </c>
      <c r="N1887" t="n">
        <v>27.5</v>
      </c>
      <c r="O1887" t="n">
        <v>27.5</v>
      </c>
      <c r="P1887" t="n">
        <v>1079.65</v>
      </c>
    </row>
    <row r="1888">
      <c r="A1888" t="n">
        <v>64266</v>
      </c>
      <c r="B1888" t="n">
        <v>122</v>
      </c>
      <c r="C1888" t="inlineStr">
        <is>
          <t>Arcos</t>
        </is>
      </c>
      <c r="D1888" s="551" t="n">
        <v>45992</v>
      </c>
      <c r="E1888" t="n">
        <v>27438</v>
      </c>
      <c r="F1888" t="inlineStr">
        <is>
          <t>AZEITONA GR LA PASTINA VERDE INTEIRA  370GR</t>
        </is>
      </c>
      <c r="G1888" t="n">
        <v>7438</v>
      </c>
      <c r="H1888" t="n">
        <v>41</v>
      </c>
      <c r="I1888" t="inlineStr">
        <is>
          <t>UN</t>
        </is>
      </c>
      <c r="J1888" t="inlineStr">
        <is>
          <t>ALIMENTOS</t>
        </is>
      </c>
      <c r="K1888" t="inlineStr">
        <is>
          <t>11/2025</t>
        </is>
      </c>
      <c r="L1888" t="n">
        <v>25.43</v>
      </c>
      <c r="M1888" s="551" t="n">
        <v>45965</v>
      </c>
      <c r="N1888" t="n">
        <v>25.43</v>
      </c>
      <c r="O1888" t="n">
        <v>25.43</v>
      </c>
      <c r="P1888" t="n">
        <v>1042.63</v>
      </c>
    </row>
    <row r="1889">
      <c r="A1889" t="n">
        <v>64274</v>
      </c>
      <c r="B1889" t="n">
        <v>122</v>
      </c>
      <c r="C1889" t="inlineStr">
        <is>
          <t>Arcos</t>
        </is>
      </c>
      <c r="D1889" s="551" t="n">
        <v>45992</v>
      </c>
      <c r="E1889" t="n">
        <v>24123</v>
      </c>
      <c r="F1889" t="inlineStr">
        <is>
          <t>CASTANHA DO PARA S/ CASCA MEDIA C/1KG</t>
        </is>
      </c>
      <c r="G1889" t="n">
        <v>2237</v>
      </c>
      <c r="H1889" t="n">
        <v>8</v>
      </c>
      <c r="I1889" t="inlineStr">
        <is>
          <t>PC</t>
        </is>
      </c>
      <c r="J1889" t="inlineStr">
        <is>
          <t>ALIMENTOS</t>
        </is>
      </c>
      <c r="K1889" t="inlineStr">
        <is>
          <t>11/2025</t>
        </is>
      </c>
      <c r="L1889" t="n">
        <v>0</v>
      </c>
      <c r="M1889" s="551" t="n">
        <v>45945</v>
      </c>
      <c r="N1889" t="n">
        <v>129.8</v>
      </c>
      <c r="O1889" t="n">
        <v>141.55</v>
      </c>
      <c r="P1889" t="n">
        <v>1038.4</v>
      </c>
    </row>
    <row r="1890">
      <c r="A1890" t="n">
        <v>64304</v>
      </c>
      <c r="B1890" t="n">
        <v>122</v>
      </c>
      <c r="C1890" t="inlineStr">
        <is>
          <t>Arcos</t>
        </is>
      </c>
      <c r="D1890" s="551" t="n">
        <v>45992</v>
      </c>
      <c r="E1890" t="n">
        <v>20887</v>
      </c>
      <c r="F1890" t="inlineStr">
        <is>
          <t>MEL PURO FLORA NECTAR C/1KG</t>
        </is>
      </c>
      <c r="G1890" t="n">
        <v>2040</v>
      </c>
      <c r="H1890" t="n">
        <v>30</v>
      </c>
      <c r="I1890" t="inlineStr">
        <is>
          <t>PT</t>
        </is>
      </c>
      <c r="J1890" t="inlineStr">
        <is>
          <t>ALIMENTOS</t>
        </is>
      </c>
      <c r="K1890" t="inlineStr">
        <is>
          <t>11/2025</t>
        </is>
      </c>
      <c r="L1890" t="n">
        <v>34.31</v>
      </c>
      <c r="M1890" s="551" t="n">
        <v>45986</v>
      </c>
      <c r="N1890" t="n">
        <v>34.5</v>
      </c>
      <c r="O1890" t="n">
        <v>34.5</v>
      </c>
      <c r="P1890" t="n">
        <v>1029.3</v>
      </c>
    </row>
    <row r="1891">
      <c r="A1891" t="n">
        <v>64368</v>
      </c>
      <c r="B1891" t="n">
        <v>122</v>
      </c>
      <c r="C1891" t="inlineStr">
        <is>
          <t>Arcos</t>
        </is>
      </c>
      <c r="D1891" s="551" t="n">
        <v>45992</v>
      </c>
      <c r="E1891" t="n">
        <v>18545</v>
      </c>
      <c r="F1891" t="inlineStr">
        <is>
          <t>APERITIVO CAMPARI 998ML</t>
        </is>
      </c>
      <c r="G1891" t="n">
        <v>3134</v>
      </c>
      <c r="H1891" t="n">
        <v>23</v>
      </c>
      <c r="I1891" t="inlineStr">
        <is>
          <t>GR</t>
        </is>
      </c>
      <c r="J1891" t="inlineStr">
        <is>
          <t>BEBIDAS</t>
        </is>
      </c>
      <c r="K1891" t="inlineStr">
        <is>
          <t>11/2025</t>
        </is>
      </c>
      <c r="L1891" t="n">
        <v>44.5</v>
      </c>
      <c r="M1891" s="551" t="n">
        <v>45985</v>
      </c>
      <c r="N1891" t="n">
        <v>44.5</v>
      </c>
      <c r="O1891" t="n">
        <v>44.5</v>
      </c>
      <c r="P1891" t="n">
        <v>1023.5</v>
      </c>
    </row>
    <row r="1892">
      <c r="A1892" t="n">
        <v>64523</v>
      </c>
      <c r="B1892" t="n">
        <v>122</v>
      </c>
      <c r="C1892" t="inlineStr">
        <is>
          <t>Arcos</t>
        </is>
      </c>
      <c r="D1892" s="551" t="n">
        <v>45992</v>
      </c>
      <c r="E1892" t="n">
        <v>18562</v>
      </c>
      <c r="F1892" t="inlineStr">
        <is>
          <t>CERVEJA HEINEKEN ZERO LONG NECK 330ML C/24</t>
        </is>
      </c>
      <c r="G1892" t="n">
        <v>3120</v>
      </c>
      <c r="H1892" t="n">
        <v>7</v>
      </c>
      <c r="I1892" t="inlineStr">
        <is>
          <t>PC</t>
        </is>
      </c>
      <c r="J1892" t="inlineStr">
        <is>
          <t>BEBIDAS</t>
        </is>
      </c>
      <c r="K1892" t="inlineStr">
        <is>
          <t>11/2025</t>
        </is>
      </c>
      <c r="L1892" t="n">
        <v>0</v>
      </c>
      <c r="N1892" t="n">
        <v>0</v>
      </c>
      <c r="O1892" t="n">
        <v>146.16</v>
      </c>
      <c r="P1892" t="n">
        <v>1023.12</v>
      </c>
    </row>
    <row r="1893">
      <c r="A1893" t="n">
        <v>64464</v>
      </c>
      <c r="B1893" t="n">
        <v>122</v>
      </c>
      <c r="C1893" t="inlineStr">
        <is>
          <t>Arcos</t>
        </is>
      </c>
      <c r="D1893" s="551" t="n">
        <v>45992</v>
      </c>
      <c r="E1893" t="n">
        <v>25093</v>
      </c>
      <c r="F1893" t="inlineStr">
        <is>
          <t>FORCE CELESTE SEMILLION 750ML VINHO BRANCO</t>
        </is>
      </c>
      <c r="G1893" t="n">
        <v>5891</v>
      </c>
      <c r="H1893" t="n">
        <v>7</v>
      </c>
      <c r="I1893" t="inlineStr">
        <is>
          <t>GR</t>
        </is>
      </c>
      <c r="J1893" t="inlineStr">
        <is>
          <t>BEBIDAS</t>
        </is>
      </c>
      <c r="K1893" t="inlineStr">
        <is>
          <t>11/2025</t>
        </is>
      </c>
      <c r="L1893" t="n">
        <v>142.5</v>
      </c>
      <c r="M1893" s="551" t="n">
        <v>45974</v>
      </c>
      <c r="N1893" t="n">
        <v>142.5</v>
      </c>
      <c r="O1893" t="n">
        <v>142.5</v>
      </c>
      <c r="P1893" t="n">
        <v>997.5</v>
      </c>
    </row>
    <row r="1894">
      <c r="A1894" t="n">
        <v>64392</v>
      </c>
      <c r="B1894" t="n">
        <v>122</v>
      </c>
      <c r="C1894" t="inlineStr">
        <is>
          <t>Arcos</t>
        </is>
      </c>
      <c r="D1894" s="551" t="n">
        <v>45992</v>
      </c>
      <c r="E1894" t="n">
        <v>25033</v>
      </c>
      <c r="F1894" t="inlineStr">
        <is>
          <t>LICOR AMARO MONTENEGRO 750ML</t>
        </is>
      </c>
      <c r="G1894" t="n">
        <v>5873</v>
      </c>
      <c r="H1894" t="n">
        <v>4.57</v>
      </c>
      <c r="I1894" t="inlineStr">
        <is>
          <t>UN</t>
        </is>
      </c>
      <c r="J1894" t="inlineStr">
        <is>
          <t>BEBIDAS</t>
        </is>
      </c>
      <c r="K1894" t="inlineStr">
        <is>
          <t>11/2025</t>
        </is>
      </c>
      <c r="L1894" t="n">
        <v>0</v>
      </c>
      <c r="M1894" s="551" t="n">
        <v>45754</v>
      </c>
      <c r="N1894" t="n">
        <v>204.23</v>
      </c>
      <c r="O1894" t="n">
        <v>204.19</v>
      </c>
      <c r="P1894" t="n">
        <v>933.33</v>
      </c>
    </row>
    <row r="1895">
      <c r="A1895" t="n">
        <v>64337</v>
      </c>
      <c r="B1895" t="n">
        <v>122</v>
      </c>
      <c r="C1895" t="inlineStr">
        <is>
          <t>Arcos</t>
        </is>
      </c>
      <c r="D1895" s="551" t="n">
        <v>45992</v>
      </c>
      <c r="E1895" t="n">
        <v>19356</v>
      </c>
      <c r="F1895" t="inlineStr">
        <is>
          <t>QUEIJO COALHO QUATA KG</t>
        </is>
      </c>
      <c r="G1895" t="n">
        <v>2768</v>
      </c>
      <c r="H1895" t="n">
        <v>18</v>
      </c>
      <c r="I1895" t="inlineStr">
        <is>
          <t>KG</t>
        </is>
      </c>
      <c r="J1895" t="inlineStr">
        <is>
          <t>ALIMENTOS</t>
        </is>
      </c>
      <c r="K1895" t="inlineStr">
        <is>
          <t>11/2025</t>
        </is>
      </c>
      <c r="L1895" t="n">
        <v>51.79</v>
      </c>
      <c r="M1895" s="551" t="n">
        <v>45986</v>
      </c>
      <c r="N1895" t="n">
        <v>55.5</v>
      </c>
      <c r="O1895" t="n">
        <v>55.5</v>
      </c>
      <c r="P1895" t="n">
        <v>932.22</v>
      </c>
    </row>
    <row r="1896">
      <c r="A1896" t="n">
        <v>64342</v>
      </c>
      <c r="B1896" t="n">
        <v>122</v>
      </c>
      <c r="C1896" t="inlineStr">
        <is>
          <t>Arcos</t>
        </is>
      </c>
      <c r="D1896" s="551" t="n">
        <v>45992</v>
      </c>
      <c r="E1896" t="n">
        <v>26336</v>
      </c>
      <c r="F1896" t="inlineStr">
        <is>
          <t>⁠EMPANADA CEBOLA E QUEIJO</t>
        </is>
      </c>
      <c r="G1896" t="n">
        <v>6685</v>
      </c>
      <c r="H1896" t="n">
        <v>155</v>
      </c>
      <c r="I1896" t="inlineStr">
        <is>
          <t>UN</t>
        </is>
      </c>
      <c r="J1896" t="inlineStr">
        <is>
          <t>ALIMENTOS</t>
        </is>
      </c>
      <c r="K1896" t="inlineStr">
        <is>
          <t>11/2025</t>
        </is>
      </c>
      <c r="L1896" t="n">
        <v>6</v>
      </c>
      <c r="M1896" s="551" t="n">
        <v>45990</v>
      </c>
      <c r="N1896" t="n">
        <v>6</v>
      </c>
      <c r="O1896" t="n">
        <v>6</v>
      </c>
      <c r="P1896" t="n">
        <v>930</v>
      </c>
    </row>
    <row r="1897">
      <c r="A1897" t="n">
        <v>64446</v>
      </c>
      <c r="B1897" t="n">
        <v>122</v>
      </c>
      <c r="C1897" t="inlineStr">
        <is>
          <t>Arcos</t>
        </is>
      </c>
      <c r="D1897" s="551" t="n">
        <v>45992</v>
      </c>
      <c r="E1897" t="n">
        <v>18114</v>
      </c>
      <c r="F1897" t="inlineStr">
        <is>
          <t>WHISKY JOHNNIE WALKER GOLD LABEL RESERVE 750ML</t>
        </is>
      </c>
      <c r="G1897" t="n">
        <v>3498</v>
      </c>
      <c r="H1897" t="n">
        <v>3.52</v>
      </c>
      <c r="I1897" t="inlineStr">
        <is>
          <t>GR</t>
        </is>
      </c>
      <c r="J1897" t="inlineStr">
        <is>
          <t>BEBIDAS</t>
        </is>
      </c>
      <c r="K1897" t="inlineStr">
        <is>
          <t>11/2025</t>
        </is>
      </c>
      <c r="L1897" t="n">
        <v>0</v>
      </c>
      <c r="M1897" s="551" t="n">
        <v>45615</v>
      </c>
      <c r="N1897" t="n">
        <v>259.83</v>
      </c>
      <c r="O1897" t="n">
        <v>287</v>
      </c>
      <c r="P1897" t="n">
        <v>914.6</v>
      </c>
    </row>
    <row r="1898">
      <c r="A1898" t="n">
        <v>64472</v>
      </c>
      <c r="B1898" t="n">
        <v>122</v>
      </c>
      <c r="C1898" t="inlineStr">
        <is>
          <t>Arcos</t>
        </is>
      </c>
      <c r="D1898" s="551" t="n">
        <v>45992</v>
      </c>
      <c r="E1898" t="n">
        <v>17722</v>
      </c>
      <c r="F1898" t="inlineStr">
        <is>
          <t>VINHO TINTO FORTIFICADO SANDEMAN PORTO TAWNY 750ML</t>
        </is>
      </c>
      <c r="G1898" t="n">
        <v>3817</v>
      </c>
      <c r="H1898" t="n">
        <v>6</v>
      </c>
      <c r="I1898" t="inlineStr">
        <is>
          <t>GR</t>
        </is>
      </c>
      <c r="J1898" t="inlineStr">
        <is>
          <t>BEBIDAS</t>
        </is>
      </c>
      <c r="K1898" t="inlineStr">
        <is>
          <t>11/2025</t>
        </is>
      </c>
      <c r="L1898" t="n">
        <v>0</v>
      </c>
      <c r="M1898" s="551" t="n">
        <v>45391</v>
      </c>
      <c r="N1898" t="n">
        <v>146.17</v>
      </c>
      <c r="O1898" t="n">
        <v>171.8</v>
      </c>
      <c r="P1898" t="n">
        <v>877.02</v>
      </c>
    </row>
    <row r="1899">
      <c r="A1899" t="n">
        <v>64419</v>
      </c>
      <c r="B1899" t="n">
        <v>122</v>
      </c>
      <c r="C1899" t="inlineStr">
        <is>
          <t>Arcos</t>
        </is>
      </c>
      <c r="D1899" s="551" t="n">
        <v>45992</v>
      </c>
      <c r="E1899" t="n">
        <v>18219</v>
      </c>
      <c r="F1899" t="inlineStr">
        <is>
          <t>VERMOUTH CARPANO PUNT E MES 1L</t>
        </is>
      </c>
      <c r="G1899" t="n">
        <v>3409</v>
      </c>
      <c r="H1899" t="n">
        <v>9</v>
      </c>
      <c r="I1899" t="inlineStr">
        <is>
          <t>GR</t>
        </is>
      </c>
      <c r="J1899" t="inlineStr">
        <is>
          <t>BEBIDAS</t>
        </is>
      </c>
      <c r="K1899" t="inlineStr">
        <is>
          <t>11/2025</t>
        </is>
      </c>
      <c r="L1899" t="n">
        <v>0</v>
      </c>
      <c r="M1899" s="551" t="n">
        <v>45916</v>
      </c>
      <c r="N1899" t="n">
        <v>96</v>
      </c>
      <c r="O1899" t="n">
        <v>92</v>
      </c>
      <c r="P1899" t="n">
        <v>864</v>
      </c>
    </row>
    <row r="1900">
      <c r="A1900" t="n">
        <v>64505</v>
      </c>
      <c r="B1900" t="n">
        <v>122</v>
      </c>
      <c r="C1900" t="inlineStr">
        <is>
          <t>Arcos</t>
        </is>
      </c>
      <c r="D1900" s="551" t="n">
        <v>45992</v>
      </c>
      <c r="E1900" t="n">
        <v>22310</v>
      </c>
      <c r="F1900" t="inlineStr">
        <is>
          <t>VERMOUTH CARPANO ITALIANO CLASSICO 1L</t>
        </is>
      </c>
      <c r="G1900" t="n">
        <v>3408</v>
      </c>
      <c r="H1900" t="n">
        <v>12</v>
      </c>
      <c r="I1900" t="inlineStr">
        <is>
          <t>GR</t>
        </is>
      </c>
      <c r="J1900" t="inlineStr">
        <is>
          <t>BEBIDAS</t>
        </is>
      </c>
      <c r="K1900" t="inlineStr">
        <is>
          <t>11/2025</t>
        </is>
      </c>
      <c r="L1900" t="n">
        <v>71.19</v>
      </c>
      <c r="M1900" s="551" t="n">
        <v>45979</v>
      </c>
      <c r="N1900" t="n">
        <v>71.19</v>
      </c>
      <c r="O1900" t="n">
        <v>85.5</v>
      </c>
      <c r="P1900" t="n">
        <v>854.28</v>
      </c>
    </row>
    <row r="1901">
      <c r="A1901" t="n">
        <v>64401</v>
      </c>
      <c r="B1901" t="n">
        <v>122</v>
      </c>
      <c r="C1901" t="inlineStr">
        <is>
          <t>Arcos</t>
        </is>
      </c>
      <c r="D1901" s="551" t="n">
        <v>45992</v>
      </c>
      <c r="E1901" t="n">
        <v>26717</v>
      </c>
      <c r="F1901" t="inlineStr">
        <is>
          <t>LICOR SAN BASILE ALKERMES 30% 700ML</t>
        </is>
      </c>
      <c r="G1901" t="n">
        <v>6869</v>
      </c>
      <c r="H1901" t="n">
        <v>13.95</v>
      </c>
      <c r="I1901" t="inlineStr">
        <is>
          <t>GR</t>
        </is>
      </c>
      <c r="J1901" t="inlineStr">
        <is>
          <t>BEBIDAS</t>
        </is>
      </c>
      <c r="K1901" t="inlineStr">
        <is>
          <t>11/2025</t>
        </is>
      </c>
      <c r="L1901" t="n">
        <v>60.96</v>
      </c>
      <c r="M1901" s="551" t="n">
        <v>45987</v>
      </c>
      <c r="N1901" t="n">
        <v>60.96</v>
      </c>
      <c r="O1901" t="n">
        <v>60.96</v>
      </c>
      <c r="P1901" t="n">
        <v>850.39</v>
      </c>
    </row>
    <row r="1902">
      <c r="A1902" t="n">
        <v>64495</v>
      </c>
      <c r="B1902" t="n">
        <v>122</v>
      </c>
      <c r="C1902" t="inlineStr">
        <is>
          <t>Arcos</t>
        </is>
      </c>
      <c r="D1902" s="551" t="n">
        <v>45992</v>
      </c>
      <c r="E1902" t="n">
        <v>24805</v>
      </c>
      <c r="F1902" t="inlineStr">
        <is>
          <t>ACIDO PECTINA CITRICA ALLIMENTARI C/500G</t>
        </is>
      </c>
      <c r="G1902" t="n">
        <v>5768</v>
      </c>
      <c r="H1902" t="n">
        <v>2.5</v>
      </c>
      <c r="I1902" t="inlineStr">
        <is>
          <t>PC</t>
        </is>
      </c>
      <c r="J1902" t="inlineStr">
        <is>
          <t>ALIMENTOS</t>
        </is>
      </c>
      <c r="K1902" t="inlineStr">
        <is>
          <t>11/2025</t>
        </is>
      </c>
      <c r="L1902" t="n">
        <v>0</v>
      </c>
      <c r="M1902" s="551" t="n">
        <v>45394</v>
      </c>
      <c r="N1902" t="n">
        <v>334.8</v>
      </c>
      <c r="O1902" t="n">
        <v>165</v>
      </c>
      <c r="P1902" t="n">
        <v>837</v>
      </c>
    </row>
    <row r="1903">
      <c r="A1903" t="n">
        <v>64404</v>
      </c>
      <c r="B1903" t="n">
        <v>122</v>
      </c>
      <c r="C1903" t="inlineStr">
        <is>
          <t>Arcos</t>
        </is>
      </c>
      <c r="D1903" s="551" t="n">
        <v>45992</v>
      </c>
      <c r="E1903" t="n">
        <v>26883</v>
      </c>
      <c r="F1903" t="inlineStr">
        <is>
          <t>PISCO QUEBRANTA BARSOL 750ML</t>
        </is>
      </c>
      <c r="G1903" t="n">
        <v>6952</v>
      </c>
      <c r="H1903" t="n">
        <v>8.49</v>
      </c>
      <c r="I1903" t="inlineStr">
        <is>
          <t>GR</t>
        </is>
      </c>
      <c r="J1903" t="inlineStr">
        <is>
          <t>BEBIDAS</t>
        </is>
      </c>
      <c r="K1903" t="inlineStr">
        <is>
          <t>11/2025</t>
        </is>
      </c>
      <c r="L1903" t="n">
        <v>96.29000000000001</v>
      </c>
      <c r="M1903" s="551" t="n">
        <v>45986</v>
      </c>
      <c r="N1903" t="n">
        <v>96.29000000000001</v>
      </c>
      <c r="O1903" t="n">
        <v>131.24</v>
      </c>
      <c r="P1903" t="n">
        <v>817.5</v>
      </c>
    </row>
    <row r="1904">
      <c r="A1904" t="n">
        <v>64339</v>
      </c>
      <c r="B1904" t="n">
        <v>122</v>
      </c>
      <c r="C1904" t="inlineStr">
        <is>
          <t>Arcos</t>
        </is>
      </c>
      <c r="D1904" s="551" t="n">
        <v>45992</v>
      </c>
      <c r="E1904" t="n">
        <v>26594</v>
      </c>
      <c r="F1904" t="inlineStr">
        <is>
          <t>QUEIJO MOGIANA KG</t>
        </is>
      </c>
      <c r="G1904" t="n">
        <v>6807</v>
      </c>
      <c r="H1904" t="n">
        <v>9</v>
      </c>
      <c r="I1904" t="inlineStr">
        <is>
          <t>KG</t>
        </is>
      </c>
      <c r="J1904" t="inlineStr">
        <is>
          <t>ALIMENTOS</t>
        </is>
      </c>
      <c r="K1904" t="inlineStr">
        <is>
          <t>11/2025</t>
        </is>
      </c>
      <c r="L1904" t="n">
        <v>86.90000000000001</v>
      </c>
      <c r="M1904" s="551" t="n">
        <v>45986</v>
      </c>
      <c r="N1904" t="n">
        <v>86.90000000000001</v>
      </c>
      <c r="O1904" t="n">
        <v>86.90000000000001</v>
      </c>
      <c r="P1904" t="n">
        <v>782.1</v>
      </c>
    </row>
    <row r="1905">
      <c r="A1905" t="n">
        <v>64420</v>
      </c>
      <c r="B1905" t="n">
        <v>122</v>
      </c>
      <c r="C1905" t="inlineStr">
        <is>
          <t>Arcos</t>
        </is>
      </c>
      <c r="D1905" s="551" t="n">
        <v>45992</v>
      </c>
      <c r="E1905" t="n">
        <v>18218</v>
      </c>
      <c r="F1905" t="inlineStr">
        <is>
          <t>VERMOUTH CINZANO ROSSO ARGENTINO 1L</t>
        </is>
      </c>
      <c r="G1905" t="n">
        <v>3410</v>
      </c>
      <c r="H1905" t="n">
        <v>30.53</v>
      </c>
      <c r="I1905" t="inlineStr">
        <is>
          <t>GR</t>
        </is>
      </c>
      <c r="J1905" t="inlineStr">
        <is>
          <t>BEBIDAS</t>
        </is>
      </c>
      <c r="K1905" t="inlineStr">
        <is>
          <t>11/2025</t>
        </is>
      </c>
      <c r="L1905" t="n">
        <v>24.64</v>
      </c>
      <c r="M1905" s="551" t="n">
        <v>45985</v>
      </c>
      <c r="N1905" t="n">
        <v>24.64</v>
      </c>
      <c r="O1905" t="n">
        <v>24.64</v>
      </c>
      <c r="P1905" t="n">
        <v>752.26</v>
      </c>
    </row>
    <row r="1906">
      <c r="A1906" t="n">
        <v>64422</v>
      </c>
      <c r="B1906" t="n">
        <v>122</v>
      </c>
      <c r="C1906" t="inlineStr">
        <is>
          <t>Arcos</t>
        </is>
      </c>
      <c r="D1906" s="551" t="n">
        <v>45992</v>
      </c>
      <c r="E1906" t="n">
        <v>18214</v>
      </c>
      <c r="F1906" t="inlineStr">
        <is>
          <t>VERMOUTH MARTINI BIANCO 750ML</t>
        </is>
      </c>
      <c r="G1906" t="n">
        <v>3413</v>
      </c>
      <c r="H1906" t="n">
        <v>22</v>
      </c>
      <c r="I1906" t="inlineStr">
        <is>
          <t>GR</t>
        </is>
      </c>
      <c r="J1906" t="inlineStr">
        <is>
          <t>BEBIDAS</t>
        </is>
      </c>
      <c r="K1906" t="inlineStr">
        <is>
          <t>11/2025</t>
        </is>
      </c>
      <c r="L1906" t="n">
        <v>0</v>
      </c>
      <c r="N1906" t="n">
        <v>0</v>
      </c>
      <c r="O1906" t="n">
        <v>37.47</v>
      </c>
      <c r="P1906" t="n">
        <v>749.1</v>
      </c>
    </row>
    <row r="1907">
      <c r="A1907" t="n">
        <v>64273</v>
      </c>
      <c r="B1907" t="n">
        <v>122</v>
      </c>
      <c r="C1907" t="inlineStr">
        <is>
          <t>Arcos</t>
        </is>
      </c>
      <c r="D1907" s="551" t="n">
        <v>45992</v>
      </c>
      <c r="E1907" t="n">
        <v>20270</v>
      </c>
      <c r="F1907" t="inlineStr">
        <is>
          <t>CASTANHA DE CAJU CRUA W1 C/1KG</t>
        </is>
      </c>
      <c r="G1907" t="n">
        <v>2233</v>
      </c>
      <c r="H1907" t="n">
        <v>10</v>
      </c>
      <c r="I1907" t="inlineStr">
        <is>
          <t>PC</t>
        </is>
      </c>
      <c r="J1907" t="inlineStr">
        <is>
          <t>ALIMENTOS</t>
        </is>
      </c>
      <c r="K1907" t="inlineStr">
        <is>
          <t>11/2025</t>
        </is>
      </c>
      <c r="L1907" t="n">
        <v>73.90000000000001</v>
      </c>
      <c r="M1907" s="551" t="n">
        <v>45965</v>
      </c>
      <c r="N1907" t="n">
        <v>73.90000000000001</v>
      </c>
      <c r="O1907" t="n">
        <v>74.3</v>
      </c>
      <c r="P1907" t="n">
        <v>739</v>
      </c>
    </row>
    <row r="1908">
      <c r="A1908" t="n">
        <v>64406</v>
      </c>
      <c r="B1908" t="n">
        <v>122</v>
      </c>
      <c r="C1908" t="inlineStr">
        <is>
          <t>Arcos</t>
        </is>
      </c>
      <c r="D1908" s="551" t="n">
        <v>45992</v>
      </c>
      <c r="E1908" t="n">
        <v>18272</v>
      </c>
      <c r="F1908" t="inlineStr">
        <is>
          <t>RUM BACARDI SUPERIOR CARTA BLANCA 980ML</t>
        </is>
      </c>
      <c r="G1908" t="n">
        <v>3358</v>
      </c>
      <c r="H1908" t="n">
        <v>20.3</v>
      </c>
      <c r="I1908" t="inlineStr">
        <is>
          <t>GR</t>
        </is>
      </c>
      <c r="J1908" t="inlineStr">
        <is>
          <t>BEBIDAS</t>
        </is>
      </c>
      <c r="K1908" t="inlineStr">
        <is>
          <t>11/2025</t>
        </is>
      </c>
      <c r="L1908" t="n">
        <v>34.83</v>
      </c>
      <c r="M1908" s="551" t="n">
        <v>45985</v>
      </c>
      <c r="N1908" t="n">
        <v>34.83</v>
      </c>
      <c r="O1908" t="n">
        <v>34.83</v>
      </c>
      <c r="P1908" t="n">
        <v>707.05</v>
      </c>
    </row>
    <row r="1909">
      <c r="A1909" t="n">
        <v>64278</v>
      </c>
      <c r="B1909" t="n">
        <v>122</v>
      </c>
      <c r="C1909" t="inlineStr">
        <is>
          <t>Arcos</t>
        </is>
      </c>
      <c r="D1909" s="551" t="n">
        <v>45992</v>
      </c>
      <c r="E1909" t="n">
        <v>20908</v>
      </c>
      <c r="F1909" t="inlineStr">
        <is>
          <t>CHOCOLATE GOTAS MEIO AMARGO COBERTURA SICAO C/2,05KG</t>
        </is>
      </c>
      <c r="G1909" t="n">
        <v>2035</v>
      </c>
      <c r="H1909" t="n">
        <v>5</v>
      </c>
      <c r="I1909" t="inlineStr">
        <is>
          <t>PC</t>
        </is>
      </c>
      <c r="J1909" t="inlineStr">
        <is>
          <t>ALIMENTOS</t>
        </is>
      </c>
      <c r="K1909" t="inlineStr">
        <is>
          <t>11/2025</t>
        </is>
      </c>
      <c r="L1909" t="n">
        <v>141.37</v>
      </c>
      <c r="M1909" s="551" t="n">
        <v>45980</v>
      </c>
      <c r="N1909" t="n">
        <v>208.53</v>
      </c>
      <c r="O1909" t="n">
        <v>208.53</v>
      </c>
      <c r="P1909" t="n">
        <v>706.85</v>
      </c>
    </row>
    <row r="1910">
      <c r="A1910" t="n">
        <v>64514</v>
      </c>
      <c r="B1910" t="n">
        <v>122</v>
      </c>
      <c r="C1910" t="inlineStr">
        <is>
          <t>Arcos</t>
        </is>
      </c>
      <c r="D1910" s="551" t="n">
        <v>45992</v>
      </c>
      <c r="E1910" t="n">
        <v>25068</v>
      </c>
      <c r="F1910" t="inlineStr">
        <is>
          <t>CHAMPAGNE VEUVE CLICQUOT BRUT 750ML</t>
        </is>
      </c>
      <c r="G1910" t="n">
        <v>3551</v>
      </c>
      <c r="H1910" t="n">
        <v>2</v>
      </c>
      <c r="I1910" t="inlineStr">
        <is>
          <t>GR</t>
        </is>
      </c>
      <c r="J1910" t="inlineStr">
        <is>
          <t>BEBIDAS</t>
        </is>
      </c>
      <c r="K1910" t="inlineStr">
        <is>
          <t>11/2025</t>
        </is>
      </c>
      <c r="L1910" t="n">
        <v>0</v>
      </c>
      <c r="M1910" s="551" t="n">
        <v>45902</v>
      </c>
      <c r="N1910" t="n">
        <v>338.26</v>
      </c>
      <c r="O1910" t="n">
        <v>389.9</v>
      </c>
      <c r="P1910" t="n">
        <v>676.52</v>
      </c>
    </row>
    <row r="1911">
      <c r="A1911" t="n">
        <v>64423</v>
      </c>
      <c r="B1911" t="n">
        <v>122</v>
      </c>
      <c r="C1911" t="inlineStr">
        <is>
          <t>Arcos</t>
        </is>
      </c>
      <c r="D1911" s="551" t="n">
        <v>45992</v>
      </c>
      <c r="E1911" t="n">
        <v>18211</v>
      </c>
      <c r="F1911" t="inlineStr">
        <is>
          <t>VERMOUTH MARTINI RISERVA RUBINO 750ML</t>
        </is>
      </c>
      <c r="G1911" t="n">
        <v>3416</v>
      </c>
      <c r="H1911" t="n">
        <v>6</v>
      </c>
      <c r="I1911" t="inlineStr">
        <is>
          <t>GR</t>
        </is>
      </c>
      <c r="J1911" t="inlineStr">
        <is>
          <t>BEBIDAS</t>
        </is>
      </c>
      <c r="K1911" t="inlineStr">
        <is>
          <t>11/2025</t>
        </is>
      </c>
      <c r="L1911" t="n">
        <v>0</v>
      </c>
      <c r="N1911" t="n">
        <v>0</v>
      </c>
      <c r="O1911" t="n">
        <v>114.23</v>
      </c>
      <c r="P1911" t="n">
        <v>668.74</v>
      </c>
    </row>
    <row r="1912">
      <c r="A1912" t="n">
        <v>64456</v>
      </c>
      <c r="B1912" t="n">
        <v>122</v>
      </c>
      <c r="C1912" t="inlineStr">
        <is>
          <t>Arcos</t>
        </is>
      </c>
      <c r="D1912" s="551" t="n">
        <v>45992</v>
      </c>
      <c r="E1912" t="n">
        <v>18003</v>
      </c>
      <c r="F1912" t="inlineStr">
        <is>
          <t>AGUA TONICA PRATA 269ML C/24</t>
        </is>
      </c>
      <c r="G1912" t="n">
        <v>3593</v>
      </c>
      <c r="H1912" t="n">
        <v>7.92</v>
      </c>
      <c r="I1912" t="inlineStr">
        <is>
          <t>PC</t>
        </is>
      </c>
      <c r="J1912" t="inlineStr">
        <is>
          <t>BEBIDAS</t>
        </is>
      </c>
      <c r="K1912" t="inlineStr">
        <is>
          <t>11/2025</t>
        </is>
      </c>
      <c r="L1912" t="n">
        <v>84.23999999999999</v>
      </c>
      <c r="M1912" s="551" t="n">
        <v>45974</v>
      </c>
      <c r="N1912" t="n">
        <v>84.23999999999999</v>
      </c>
      <c r="O1912" t="n">
        <v>0</v>
      </c>
      <c r="P1912" t="n">
        <v>667.1799999999999</v>
      </c>
    </row>
    <row r="1913">
      <c r="A1913" t="n">
        <v>64501</v>
      </c>
      <c r="B1913" t="n">
        <v>122</v>
      </c>
      <c r="C1913" t="inlineStr">
        <is>
          <t>Arcos</t>
        </is>
      </c>
      <c r="D1913" s="551" t="n">
        <v>45992</v>
      </c>
      <c r="E1913" t="n">
        <v>25126</v>
      </c>
      <c r="F1913" t="inlineStr">
        <is>
          <t>PATINHO EM BIFE KG</t>
        </is>
      </c>
      <c r="G1913" t="n">
        <v>5909</v>
      </c>
      <c r="H1913" t="n">
        <v>15.82</v>
      </c>
      <c r="I1913" t="inlineStr">
        <is>
          <t>KG</t>
        </is>
      </c>
      <c r="J1913" t="inlineStr">
        <is>
          <t>ALIMENTOS</t>
        </is>
      </c>
      <c r="K1913" t="inlineStr">
        <is>
          <t>11/2025</t>
        </is>
      </c>
      <c r="L1913" t="n">
        <v>41.9</v>
      </c>
      <c r="M1913" s="551" t="n">
        <v>45979</v>
      </c>
      <c r="N1913" t="n">
        <v>41.9</v>
      </c>
      <c r="O1913" t="n">
        <v>41.9</v>
      </c>
      <c r="P1913" t="n">
        <v>662.86</v>
      </c>
    </row>
    <row r="1914">
      <c r="A1914" t="n">
        <v>64447</v>
      </c>
      <c r="B1914" t="n">
        <v>122</v>
      </c>
      <c r="C1914" t="inlineStr">
        <is>
          <t>Arcos</t>
        </is>
      </c>
      <c r="D1914" s="551" t="n">
        <v>45992</v>
      </c>
      <c r="E1914" t="n">
        <v>18113</v>
      </c>
      <c r="F1914" t="inlineStr">
        <is>
          <t>WHISKY JOHNNIE WALKER GREEN LABEL 750ML</t>
        </is>
      </c>
      <c r="G1914" t="n">
        <v>3499</v>
      </c>
      <c r="H1914" t="n">
        <v>1.54</v>
      </c>
      <c r="I1914" t="inlineStr">
        <is>
          <t>GR</t>
        </is>
      </c>
      <c r="J1914" t="inlineStr">
        <is>
          <t>BEBIDAS</t>
        </is>
      </c>
      <c r="K1914" t="inlineStr">
        <is>
          <t>11/2025</t>
        </is>
      </c>
      <c r="L1914" t="n">
        <v>0</v>
      </c>
      <c r="N1914" t="n">
        <v>0</v>
      </c>
      <c r="O1914" t="n">
        <v>456.72</v>
      </c>
      <c r="P1914" t="n">
        <v>649.91</v>
      </c>
    </row>
    <row r="1915">
      <c r="A1915" t="n">
        <v>64371</v>
      </c>
      <c r="B1915" t="n">
        <v>122</v>
      </c>
      <c r="C1915" t="inlineStr">
        <is>
          <t>Arcos</t>
        </is>
      </c>
      <c r="D1915" s="551" t="n">
        <v>45992</v>
      </c>
      <c r="E1915" t="n">
        <v>18540</v>
      </c>
      <c r="F1915" t="inlineStr">
        <is>
          <t>APERITIVO FERNET BRANCA FRATELLI 750ML</t>
        </is>
      </c>
      <c r="G1915" t="n">
        <v>3138</v>
      </c>
      <c r="H1915" t="n">
        <v>6.36</v>
      </c>
      <c r="I1915" t="inlineStr">
        <is>
          <t>GR</t>
        </is>
      </c>
      <c r="J1915" t="inlineStr">
        <is>
          <t>BEBIDAS</t>
        </is>
      </c>
      <c r="K1915" t="inlineStr">
        <is>
          <t>11/2025</t>
        </is>
      </c>
      <c r="L1915" t="n">
        <v>102</v>
      </c>
      <c r="M1915" s="551" t="n">
        <v>45978</v>
      </c>
      <c r="N1915" t="n">
        <v>102</v>
      </c>
      <c r="O1915" t="n">
        <v>100</v>
      </c>
      <c r="P1915" t="n">
        <v>648.72</v>
      </c>
    </row>
    <row r="1916">
      <c r="A1916" t="n">
        <v>64351</v>
      </c>
      <c r="B1916" t="n">
        <v>122</v>
      </c>
      <c r="C1916" t="inlineStr">
        <is>
          <t>Arcos</t>
        </is>
      </c>
      <c r="D1916" s="551" t="n">
        <v>45992</v>
      </c>
      <c r="E1916" t="n">
        <v>22721</v>
      </c>
      <c r="F1916" t="inlineStr">
        <is>
          <t>BACON MANTA KG</t>
        </is>
      </c>
      <c r="G1916" t="n">
        <v>3033</v>
      </c>
      <c r="H1916" t="n">
        <v>23.46</v>
      </c>
      <c r="I1916" t="inlineStr">
        <is>
          <t>KG</t>
        </is>
      </c>
      <c r="J1916" t="inlineStr">
        <is>
          <t>ALIMENTOS</t>
        </is>
      </c>
      <c r="K1916" t="inlineStr">
        <is>
          <t>11/2025</t>
        </is>
      </c>
      <c r="L1916" t="n">
        <v>26.9</v>
      </c>
      <c r="M1916" s="551" t="n">
        <v>45978</v>
      </c>
      <c r="N1916" t="n">
        <v>26.9</v>
      </c>
      <c r="O1916" t="n">
        <v>27.8</v>
      </c>
      <c r="P1916" t="n">
        <v>631.0700000000001</v>
      </c>
    </row>
    <row r="1917">
      <c r="A1917" t="n">
        <v>64414</v>
      </c>
      <c r="B1917" t="n">
        <v>122</v>
      </c>
      <c r="C1917" t="inlineStr">
        <is>
          <t>Arcos</t>
        </is>
      </c>
      <c r="D1917" s="551" t="n">
        <v>45992</v>
      </c>
      <c r="E1917" t="n">
        <v>18237</v>
      </c>
      <c r="F1917" t="inlineStr">
        <is>
          <t>TEQUILA HERRADURA REPOSADO 750ML</t>
        </is>
      </c>
      <c r="G1917" t="n">
        <v>3391</v>
      </c>
      <c r="H1917" t="n">
        <v>2.73</v>
      </c>
      <c r="I1917" t="inlineStr">
        <is>
          <t>GR</t>
        </is>
      </c>
      <c r="J1917" t="inlineStr">
        <is>
          <t>BEBIDAS</t>
        </is>
      </c>
      <c r="K1917" t="inlineStr">
        <is>
          <t>11/2025</t>
        </is>
      </c>
      <c r="L1917" t="n">
        <v>0</v>
      </c>
      <c r="M1917" s="551" t="n">
        <v>45569</v>
      </c>
      <c r="N1917" t="n">
        <v>228.98</v>
      </c>
      <c r="O1917" t="n">
        <v>228.98</v>
      </c>
      <c r="P1917" t="n">
        <v>625.12</v>
      </c>
    </row>
    <row r="1918">
      <c r="A1918" t="n">
        <v>64449</v>
      </c>
      <c r="B1918" t="n">
        <v>122</v>
      </c>
      <c r="C1918" t="inlineStr">
        <is>
          <t>Arcos</t>
        </is>
      </c>
      <c r="D1918" s="551" t="n">
        <v>45992</v>
      </c>
      <c r="E1918" t="n">
        <v>18104</v>
      </c>
      <c r="F1918" t="inlineStr">
        <is>
          <t>WHISKY MACALLAN TRIPLE CASK 12 ANOS 700ML</t>
        </is>
      </c>
      <c r="G1918" t="n">
        <v>3507</v>
      </c>
      <c r="H1918" t="n">
        <v>1</v>
      </c>
      <c r="I1918" t="inlineStr">
        <is>
          <t>GR</t>
        </is>
      </c>
      <c r="J1918" t="inlineStr">
        <is>
          <t>BEBIDAS</t>
        </is>
      </c>
      <c r="K1918" t="inlineStr">
        <is>
          <t>11/2025</t>
        </is>
      </c>
      <c r="L1918" t="n">
        <v>610</v>
      </c>
      <c r="M1918" s="551" t="n">
        <v>45985</v>
      </c>
      <c r="N1918" t="n">
        <v>610</v>
      </c>
      <c r="O1918" t="n">
        <v>610</v>
      </c>
      <c r="P1918" t="n">
        <v>610</v>
      </c>
    </row>
    <row r="1919">
      <c r="A1919" t="n">
        <v>64417</v>
      </c>
      <c r="B1919" t="n">
        <v>122</v>
      </c>
      <c r="C1919" t="inlineStr">
        <is>
          <t>Arcos</t>
        </is>
      </c>
      <c r="D1919" s="551" t="n">
        <v>45992</v>
      </c>
      <c r="E1919" t="n">
        <v>18208</v>
      </c>
      <c r="F1919" t="inlineStr">
        <is>
          <t>VERMOUTH CARPANO BIANCO 1L</t>
        </is>
      </c>
      <c r="G1919" t="n">
        <v>3418</v>
      </c>
      <c r="H1919" t="n">
        <v>6</v>
      </c>
      <c r="I1919" t="inlineStr">
        <is>
          <t>GR</t>
        </is>
      </c>
      <c r="J1919" t="inlineStr">
        <is>
          <t>BEBIDAS</t>
        </is>
      </c>
      <c r="K1919" t="inlineStr">
        <is>
          <t>11/2025</t>
        </is>
      </c>
      <c r="L1919" t="n">
        <v>0</v>
      </c>
      <c r="M1919" s="551" t="n">
        <v>45636</v>
      </c>
      <c r="N1919" t="n">
        <v>100.88</v>
      </c>
      <c r="O1919" t="n">
        <v>79.2</v>
      </c>
      <c r="P1919" t="n">
        <v>605.28</v>
      </c>
    </row>
    <row r="1920">
      <c r="A1920" t="n">
        <v>64398</v>
      </c>
      <c r="B1920" t="n">
        <v>122</v>
      </c>
      <c r="C1920" t="inlineStr">
        <is>
          <t>Arcos</t>
        </is>
      </c>
      <c r="D1920" s="551" t="n">
        <v>45992</v>
      </c>
      <c r="E1920" t="n">
        <v>18284</v>
      </c>
      <c r="F1920" t="inlineStr">
        <is>
          <t>LICOR JEAN DE DIJON CREME DE CASSIS 700ML</t>
        </is>
      </c>
      <c r="G1920" t="n">
        <v>3344</v>
      </c>
      <c r="H1920" t="n">
        <v>5.67</v>
      </c>
      <c r="I1920" t="inlineStr">
        <is>
          <t>GR</t>
        </is>
      </c>
      <c r="J1920" t="inlineStr">
        <is>
          <t>BEBIDAS</t>
        </is>
      </c>
      <c r="K1920" t="inlineStr">
        <is>
          <t>11/2025</t>
        </is>
      </c>
      <c r="L1920" t="n">
        <v>0</v>
      </c>
      <c r="M1920" s="551" t="n">
        <v>45952</v>
      </c>
      <c r="N1920" t="n">
        <v>104.9</v>
      </c>
      <c r="O1920" t="n">
        <v>104.9</v>
      </c>
      <c r="P1920" t="n">
        <v>594.78</v>
      </c>
    </row>
    <row r="1921">
      <c r="A1921" t="n">
        <v>64338</v>
      </c>
      <c r="B1921" t="n">
        <v>122</v>
      </c>
      <c r="C1921" t="inlineStr">
        <is>
          <t>Arcos</t>
        </is>
      </c>
      <c r="D1921" s="551" t="n">
        <v>45992</v>
      </c>
      <c r="E1921" t="n">
        <v>23082</v>
      </c>
      <c r="F1921" t="inlineStr">
        <is>
          <t>QUEIJO DE CABRA BOURSIN EM PASTA KG</t>
        </is>
      </c>
      <c r="G1921" t="n">
        <v>2763</v>
      </c>
      <c r="H1921" t="n">
        <v>7</v>
      </c>
      <c r="I1921" t="inlineStr">
        <is>
          <t>KG</t>
        </is>
      </c>
      <c r="J1921" t="inlineStr">
        <is>
          <t>ALIMENTOS</t>
        </is>
      </c>
      <c r="K1921" t="inlineStr">
        <is>
          <t>11/2025</t>
        </is>
      </c>
      <c r="L1921" t="n">
        <v>78.90000000000001</v>
      </c>
      <c r="M1921" s="551" t="n">
        <v>45975</v>
      </c>
      <c r="N1921" t="n">
        <v>78.90000000000001</v>
      </c>
      <c r="O1921" t="n">
        <v>78.90000000000001</v>
      </c>
      <c r="P1921" t="n">
        <v>552.3</v>
      </c>
    </row>
    <row r="1922">
      <c r="A1922" t="n">
        <v>64375</v>
      </c>
      <c r="B1922" t="n">
        <v>122</v>
      </c>
      <c r="C1922" t="inlineStr">
        <is>
          <t>Arcos</t>
        </is>
      </c>
      <c r="D1922" s="551" t="n">
        <v>45992</v>
      </c>
      <c r="E1922" t="n">
        <v>25156</v>
      </c>
      <c r="F1922" t="inlineStr">
        <is>
          <t>CACHACA FAMIGERADA CARVALHO OURO 750ML</t>
        </is>
      </c>
      <c r="G1922" t="n">
        <v>5926</v>
      </c>
      <c r="H1922" t="n">
        <v>8.49</v>
      </c>
      <c r="I1922" t="inlineStr">
        <is>
          <t>GR</t>
        </is>
      </c>
      <c r="J1922" t="inlineStr">
        <is>
          <t>BEBIDAS</t>
        </is>
      </c>
      <c r="K1922" t="inlineStr">
        <is>
          <t>11/2025</t>
        </is>
      </c>
      <c r="L1922" t="n">
        <v>65</v>
      </c>
      <c r="M1922" s="551" t="n">
        <v>45986</v>
      </c>
      <c r="N1922" t="n">
        <v>65</v>
      </c>
      <c r="O1922" t="n">
        <v>65</v>
      </c>
      <c r="P1922" t="n">
        <v>551.85</v>
      </c>
    </row>
    <row r="1923">
      <c r="A1923" t="n">
        <v>64279</v>
      </c>
      <c r="B1923" t="n">
        <v>122</v>
      </c>
      <c r="C1923" t="inlineStr">
        <is>
          <t>Arcos</t>
        </is>
      </c>
      <c r="D1923" s="551" t="n">
        <v>45992</v>
      </c>
      <c r="E1923" t="n">
        <v>20421</v>
      </c>
      <c r="F1923" t="inlineStr">
        <is>
          <t>COUSCOUS MARROQUINO PAGANINI 500G</t>
        </is>
      </c>
      <c r="G1923" t="n">
        <v>2187</v>
      </c>
      <c r="H1923" t="n">
        <v>30</v>
      </c>
      <c r="I1923" t="inlineStr">
        <is>
          <t>UN</t>
        </is>
      </c>
      <c r="J1923" t="inlineStr">
        <is>
          <t>ALIMENTOS</t>
        </is>
      </c>
      <c r="K1923" t="inlineStr">
        <is>
          <t>11/2025</t>
        </is>
      </c>
      <c r="L1923" t="n">
        <v>17.98</v>
      </c>
      <c r="M1923" s="551" t="n">
        <v>45972</v>
      </c>
      <c r="N1923" t="n">
        <v>17.98</v>
      </c>
      <c r="O1923" t="n">
        <v>17.98</v>
      </c>
      <c r="P1923" t="n">
        <v>539.4</v>
      </c>
    </row>
    <row r="1924">
      <c r="A1924" t="n">
        <v>64459</v>
      </c>
      <c r="B1924" t="n">
        <v>122</v>
      </c>
      <c r="C1924" t="inlineStr">
        <is>
          <t>Arcos</t>
        </is>
      </c>
      <c r="D1924" s="551" t="n">
        <v>45992</v>
      </c>
      <c r="E1924" t="n">
        <v>17903</v>
      </c>
      <c r="F1924" t="inlineStr">
        <is>
          <t>GUARANA ANTARCTICA LATA 350ML C/12 PC</t>
        </is>
      </c>
      <c r="G1924" t="n">
        <v>3658</v>
      </c>
      <c r="H1924" t="n">
        <v>21</v>
      </c>
      <c r="I1924" t="inlineStr">
        <is>
          <t>PC</t>
        </is>
      </c>
      <c r="J1924" t="inlineStr">
        <is>
          <t>BEBIDAS</t>
        </is>
      </c>
      <c r="K1924" t="inlineStr">
        <is>
          <t>11/2025</t>
        </is>
      </c>
      <c r="L1924" t="n">
        <v>0</v>
      </c>
      <c r="M1924" s="551" t="n">
        <v>45958</v>
      </c>
      <c r="N1924" t="n">
        <v>25.23</v>
      </c>
      <c r="O1924" t="n">
        <v>29.64</v>
      </c>
      <c r="P1924" t="n">
        <v>529.83</v>
      </c>
    </row>
    <row r="1925">
      <c r="A1925" t="n">
        <v>64394</v>
      </c>
      <c r="B1925" t="n">
        <v>122</v>
      </c>
      <c r="C1925" t="inlineStr">
        <is>
          <t>Arcos</t>
        </is>
      </c>
      <c r="D1925" s="551" t="n">
        <v>45992</v>
      </c>
      <c r="E1925" t="n">
        <v>25533</v>
      </c>
      <c r="F1925" t="inlineStr">
        <is>
          <t>LICOR DE JENIPAPO FAMIGERADA 750ML</t>
        </is>
      </c>
      <c r="G1925" t="n">
        <v>6156</v>
      </c>
      <c r="H1925" t="n">
        <v>7</v>
      </c>
      <c r="I1925" t="inlineStr">
        <is>
          <t>GR</t>
        </is>
      </c>
      <c r="J1925" t="inlineStr">
        <is>
          <t>BEBIDAS</t>
        </is>
      </c>
      <c r="K1925" t="inlineStr">
        <is>
          <t>11/2025</t>
        </is>
      </c>
      <c r="L1925" t="n">
        <v>0</v>
      </c>
      <c r="M1925" s="551" t="n">
        <v>45680</v>
      </c>
      <c r="N1925" t="n">
        <v>75</v>
      </c>
      <c r="O1925" t="n">
        <v>75</v>
      </c>
      <c r="P1925" t="n">
        <v>525</v>
      </c>
    </row>
    <row r="1926">
      <c r="A1926" t="n">
        <v>64450</v>
      </c>
      <c r="B1926" t="n">
        <v>122</v>
      </c>
      <c r="C1926" t="inlineStr">
        <is>
          <t>Arcos</t>
        </is>
      </c>
      <c r="D1926" s="551" t="n">
        <v>45992</v>
      </c>
      <c r="E1926" t="n">
        <v>18103</v>
      </c>
      <c r="F1926" t="inlineStr">
        <is>
          <t>WHISKY MAKERS MARK BOURBON 750ML</t>
        </is>
      </c>
      <c r="G1926" t="n">
        <v>3508</v>
      </c>
      <c r="H1926" t="n">
        <v>3.46</v>
      </c>
      <c r="I1926" t="inlineStr">
        <is>
          <t>GR</t>
        </is>
      </c>
      <c r="J1926" t="inlineStr">
        <is>
          <t>BEBIDAS</t>
        </is>
      </c>
      <c r="K1926" t="inlineStr">
        <is>
          <t>11/2025</t>
        </is>
      </c>
      <c r="L1926" t="n">
        <v>0</v>
      </c>
      <c r="M1926" s="551" t="n">
        <v>45917</v>
      </c>
      <c r="N1926" t="n">
        <v>148.97</v>
      </c>
      <c r="O1926" t="n">
        <v>96</v>
      </c>
      <c r="P1926" t="n">
        <v>515.4400000000001</v>
      </c>
    </row>
    <row r="1927">
      <c r="A1927" t="n">
        <v>64476</v>
      </c>
      <c r="B1927" t="n">
        <v>122</v>
      </c>
      <c r="C1927" t="inlineStr">
        <is>
          <t>Arcos</t>
        </is>
      </c>
      <c r="D1927" s="551" t="n">
        <v>45992</v>
      </c>
      <c r="E1927" t="n">
        <v>24986</v>
      </c>
      <c r="F1927" t="inlineStr">
        <is>
          <t>SORVETE DE MARACUJA ARTE GELATE C/3,8KG</t>
        </is>
      </c>
      <c r="G1927" t="n">
        <v>5852</v>
      </c>
      <c r="H1927" t="n">
        <v>3</v>
      </c>
      <c r="I1927" t="inlineStr">
        <is>
          <t>PT</t>
        </is>
      </c>
      <c r="J1927" t="inlineStr">
        <is>
          <t>ALIMENTOS</t>
        </is>
      </c>
      <c r="K1927" t="inlineStr">
        <is>
          <t>11/2025</t>
        </is>
      </c>
      <c r="L1927" t="n">
        <v>171.6</v>
      </c>
      <c r="M1927" s="551" t="n">
        <v>45986</v>
      </c>
      <c r="N1927" t="n">
        <v>171.6</v>
      </c>
      <c r="O1927" t="n">
        <v>171.6</v>
      </c>
      <c r="P1927" t="n">
        <v>514.8</v>
      </c>
    </row>
    <row r="1928">
      <c r="A1928" t="n">
        <v>64269</v>
      </c>
      <c r="B1928" t="n">
        <v>122</v>
      </c>
      <c r="C1928" t="inlineStr">
        <is>
          <t>Arcos</t>
        </is>
      </c>
      <c r="D1928" s="551" t="n">
        <v>45992</v>
      </c>
      <c r="E1928" t="n">
        <v>20809</v>
      </c>
      <c r="F1928" t="inlineStr">
        <is>
          <t>CAFE PILAO ALMOFADA 500G</t>
        </is>
      </c>
      <c r="G1928" t="n">
        <v>2074</v>
      </c>
      <c r="H1928" t="n">
        <v>15</v>
      </c>
      <c r="I1928" t="inlineStr">
        <is>
          <t>PC</t>
        </is>
      </c>
      <c r="J1928" t="inlineStr">
        <is>
          <t>ALIMENTOS</t>
        </is>
      </c>
      <c r="K1928" t="inlineStr">
        <is>
          <t>11/2025</t>
        </is>
      </c>
      <c r="L1928" t="n">
        <v>33.87</v>
      </c>
      <c r="M1928" s="551" t="n">
        <v>45986</v>
      </c>
      <c r="N1928" t="n">
        <v>33.34</v>
      </c>
      <c r="O1928" t="n">
        <v>33.34</v>
      </c>
      <c r="P1928" t="n">
        <v>508.05</v>
      </c>
    </row>
    <row r="1929">
      <c r="A1929" t="n">
        <v>64467</v>
      </c>
      <c r="B1929" t="n">
        <v>122</v>
      </c>
      <c r="C1929" t="inlineStr">
        <is>
          <t>Arcos</t>
        </is>
      </c>
      <c r="D1929" s="551" t="n">
        <v>45992</v>
      </c>
      <c r="E1929" t="n">
        <v>25451</v>
      </c>
      <c r="F1929" t="inlineStr">
        <is>
          <t>VINHO BRANCO JEREZ VALDESPINO EL CANDADO PX 750ML UN</t>
        </is>
      </c>
      <c r="G1929" t="n">
        <v>6116</v>
      </c>
      <c r="H1929" t="n">
        <v>2</v>
      </c>
      <c r="I1929" t="inlineStr">
        <is>
          <t>UN</t>
        </is>
      </c>
      <c r="J1929" t="inlineStr">
        <is>
          <t>BEBIDAS</t>
        </is>
      </c>
      <c r="K1929" t="inlineStr">
        <is>
          <t>11/2025</t>
        </is>
      </c>
      <c r="L1929" t="n">
        <v>0</v>
      </c>
      <c r="M1929" s="551" t="n">
        <v>45594</v>
      </c>
      <c r="N1929" t="n">
        <v>250</v>
      </c>
      <c r="O1929" t="n">
        <v>250</v>
      </c>
      <c r="P1929" t="n">
        <v>500</v>
      </c>
    </row>
    <row r="1930">
      <c r="A1930" t="n">
        <v>64346</v>
      </c>
      <c r="B1930" t="n">
        <v>122</v>
      </c>
      <c r="C1930" t="inlineStr">
        <is>
          <t>Arcos</t>
        </is>
      </c>
      <c r="D1930" s="551" t="n">
        <v>45992</v>
      </c>
      <c r="E1930" t="n">
        <v>24801</v>
      </c>
      <c r="F1930" t="inlineStr">
        <is>
          <t>PAO DA CASA 1.4 FATIADO UN</t>
        </is>
      </c>
      <c r="G1930" t="n">
        <v>5766</v>
      </c>
      <c r="H1930" t="n">
        <v>20</v>
      </c>
      <c r="I1930" t="inlineStr">
        <is>
          <t>UN</t>
        </is>
      </c>
      <c r="J1930" t="inlineStr">
        <is>
          <t>ALIMENTOS</t>
        </is>
      </c>
      <c r="K1930" t="inlineStr">
        <is>
          <t>11/2025</t>
        </is>
      </c>
      <c r="L1930" t="n">
        <v>24.87</v>
      </c>
      <c r="M1930" s="551" t="n">
        <v>45973</v>
      </c>
      <c r="N1930" t="n">
        <v>26</v>
      </c>
      <c r="O1930" t="n">
        <v>26</v>
      </c>
      <c r="P1930" t="n">
        <v>497.4</v>
      </c>
    </row>
    <row r="1931">
      <c r="A1931" t="n">
        <v>64500</v>
      </c>
      <c r="B1931" t="n">
        <v>122</v>
      </c>
      <c r="C1931" t="inlineStr">
        <is>
          <t>Arcos</t>
        </is>
      </c>
      <c r="D1931" s="551" t="n">
        <v>45992</v>
      </c>
      <c r="E1931" t="n">
        <v>25164</v>
      </c>
      <c r="F1931" t="inlineStr">
        <is>
          <t>ACEM EM BIFES KG</t>
        </is>
      </c>
      <c r="G1931" t="n">
        <v>2915</v>
      </c>
      <c r="H1931" t="n">
        <v>15.7</v>
      </c>
      <c r="I1931" t="inlineStr">
        <is>
          <t>KG</t>
        </is>
      </c>
      <c r="J1931" t="inlineStr">
        <is>
          <t>ALIMENTOS</t>
        </is>
      </c>
      <c r="K1931" t="inlineStr">
        <is>
          <t>11/2025</t>
        </is>
      </c>
      <c r="L1931" t="n">
        <v>31.5</v>
      </c>
      <c r="M1931" s="551" t="n">
        <v>45968</v>
      </c>
      <c r="N1931" t="n">
        <v>31.5</v>
      </c>
      <c r="O1931" t="n">
        <v>31.5</v>
      </c>
      <c r="P1931" t="n">
        <v>494.55</v>
      </c>
    </row>
    <row r="1932">
      <c r="A1932" t="n">
        <v>64407</v>
      </c>
      <c r="B1932" t="n">
        <v>122</v>
      </c>
      <c r="C1932" t="inlineStr">
        <is>
          <t>Arcos</t>
        </is>
      </c>
      <c r="D1932" s="551" t="n">
        <v>45992</v>
      </c>
      <c r="E1932" t="n">
        <v>18268</v>
      </c>
      <c r="F1932" t="inlineStr">
        <is>
          <t>RUM HAVANA CLUB 3 ANOS 750ML</t>
        </is>
      </c>
      <c r="G1932" t="n">
        <v>3362</v>
      </c>
      <c r="H1932" t="n">
        <v>7.63</v>
      </c>
      <c r="I1932" t="inlineStr">
        <is>
          <t>GR</t>
        </is>
      </c>
      <c r="J1932" t="inlineStr">
        <is>
          <t>BEBIDAS</t>
        </is>
      </c>
      <c r="K1932" t="inlineStr">
        <is>
          <t>11/2025</t>
        </is>
      </c>
      <c r="L1932" t="n">
        <v>63.08</v>
      </c>
      <c r="M1932" s="551" t="n">
        <v>45978</v>
      </c>
      <c r="N1932" t="n">
        <v>63.08</v>
      </c>
      <c r="O1932" t="n">
        <v>63.08</v>
      </c>
      <c r="P1932" t="n">
        <v>481.3</v>
      </c>
    </row>
    <row r="1933">
      <c r="A1933" t="n">
        <v>64516</v>
      </c>
      <c r="B1933" t="n">
        <v>122</v>
      </c>
      <c r="C1933" t="inlineStr">
        <is>
          <t>Arcos</t>
        </is>
      </c>
      <c r="D1933" s="551" t="n">
        <v>45992</v>
      </c>
      <c r="E1933" t="n">
        <v>24704</v>
      </c>
      <c r="F1933" t="inlineStr">
        <is>
          <t>LICOR AJIWAI UMESHU 2L</t>
        </is>
      </c>
      <c r="G1933" t="n">
        <v>5722</v>
      </c>
      <c r="H1933" t="n">
        <v>3</v>
      </c>
      <c r="I1933" t="inlineStr">
        <is>
          <t>GR</t>
        </is>
      </c>
      <c r="J1933" t="inlineStr">
        <is>
          <t>BEBIDAS</t>
        </is>
      </c>
      <c r="K1933" t="inlineStr">
        <is>
          <t>11/2025</t>
        </is>
      </c>
      <c r="L1933" t="n">
        <v>0</v>
      </c>
      <c r="M1933" s="551" t="n">
        <v>45615</v>
      </c>
      <c r="N1933" t="n">
        <v>159.9</v>
      </c>
      <c r="O1933" t="n">
        <v>159.9</v>
      </c>
      <c r="P1933" t="n">
        <v>479.7</v>
      </c>
    </row>
    <row r="1934">
      <c r="A1934" t="n">
        <v>64280</v>
      </c>
      <c r="B1934" t="n">
        <v>122</v>
      </c>
      <c r="C1934" t="inlineStr">
        <is>
          <t>Arcos</t>
        </is>
      </c>
      <c r="D1934" s="551" t="n">
        <v>45992</v>
      </c>
      <c r="E1934" t="n">
        <v>20689</v>
      </c>
      <c r="F1934" t="inlineStr">
        <is>
          <t>CREME DE LEITE FRESCO QUATA C/1,01LT</t>
        </is>
      </c>
      <c r="G1934" t="n">
        <v>2105</v>
      </c>
      <c r="H1934" t="n">
        <v>18</v>
      </c>
      <c r="I1934" t="inlineStr">
        <is>
          <t>UN</t>
        </is>
      </c>
      <c r="J1934" t="inlineStr">
        <is>
          <t>ALIMENTOS</t>
        </is>
      </c>
      <c r="K1934" t="inlineStr">
        <is>
          <t>11/2025</t>
        </is>
      </c>
      <c r="L1934" t="n">
        <v>25.61</v>
      </c>
      <c r="M1934" s="551" t="n">
        <v>45986</v>
      </c>
      <c r="N1934" t="n">
        <v>36.9</v>
      </c>
      <c r="O1934" t="n">
        <v>36.9</v>
      </c>
      <c r="P1934" t="n">
        <v>460.98</v>
      </c>
    </row>
    <row r="1935">
      <c r="A1935" t="n">
        <v>64248</v>
      </c>
      <c r="B1935" t="n">
        <v>122</v>
      </c>
      <c r="C1935" t="inlineStr">
        <is>
          <t>Arcos</t>
        </is>
      </c>
      <c r="D1935" s="551" t="n">
        <v>45992</v>
      </c>
      <c r="E1935" t="n">
        <v>24952</v>
      </c>
      <c r="F1935" t="inlineStr">
        <is>
          <t>CHIPS DE BANANA KG</t>
        </is>
      </c>
      <c r="G1935" t="n">
        <v>5834</v>
      </c>
      <c r="H1935" t="n">
        <v>6</v>
      </c>
      <c r="I1935" t="inlineStr">
        <is>
          <t>KG</t>
        </is>
      </c>
      <c r="J1935" t="inlineStr">
        <is>
          <t>ALIMENTOS</t>
        </is>
      </c>
      <c r="K1935" t="inlineStr">
        <is>
          <t>11/2025</t>
        </is>
      </c>
      <c r="L1935" t="n">
        <v>75.40000000000001</v>
      </c>
      <c r="M1935" s="551" t="n">
        <v>45986</v>
      </c>
      <c r="N1935" t="n">
        <v>75.40000000000001</v>
      </c>
      <c r="O1935" t="n">
        <v>75.40000000000001</v>
      </c>
      <c r="P1935" t="n">
        <v>452.4</v>
      </c>
    </row>
    <row r="1936">
      <c r="A1936" t="n">
        <v>64259</v>
      </c>
      <c r="B1936" t="n">
        <v>122</v>
      </c>
      <c r="C1936" t="inlineStr">
        <is>
          <t>Arcos</t>
        </is>
      </c>
      <c r="D1936" s="551" t="n">
        <v>45992</v>
      </c>
      <c r="E1936" t="n">
        <v>20715</v>
      </c>
      <c r="F1936" t="inlineStr">
        <is>
          <t>AMARENA FABBRI FRUTO C/3,2KG</t>
        </is>
      </c>
      <c r="G1936" t="n">
        <v>2098</v>
      </c>
      <c r="H1936" t="n">
        <v>1</v>
      </c>
      <c r="I1936" t="inlineStr">
        <is>
          <t>LT</t>
        </is>
      </c>
      <c r="J1936" t="inlineStr">
        <is>
          <t>ALIMENTOS</t>
        </is>
      </c>
      <c r="K1936" t="inlineStr">
        <is>
          <t>11/2025</t>
        </is>
      </c>
      <c r="L1936" t="n">
        <v>440.9</v>
      </c>
      <c r="M1936" s="551" t="n">
        <v>45979</v>
      </c>
      <c r="N1936" t="n">
        <v>439.9</v>
      </c>
      <c r="O1936" t="n">
        <v>439.9</v>
      </c>
      <c r="P1936" t="n">
        <v>440.9</v>
      </c>
    </row>
    <row r="1937">
      <c r="A1937" t="n">
        <v>64360</v>
      </c>
      <c r="B1937" t="n">
        <v>122</v>
      </c>
      <c r="C1937" t="inlineStr">
        <is>
          <t>Arcos</t>
        </is>
      </c>
      <c r="D1937" s="551" t="n">
        <v>45992</v>
      </c>
      <c r="E1937" t="n">
        <v>25562</v>
      </c>
      <c r="F1937" t="inlineStr">
        <is>
          <t>CERVEJA CORONA CERO SUNBREW LONG NECK 330ML C/24</t>
        </is>
      </c>
      <c r="G1937" t="n">
        <v>6169</v>
      </c>
      <c r="H1937" t="n">
        <v>3</v>
      </c>
      <c r="I1937" t="inlineStr">
        <is>
          <t>PC</t>
        </is>
      </c>
      <c r="J1937" t="inlineStr">
        <is>
          <t>BEBIDAS</t>
        </is>
      </c>
      <c r="K1937" t="inlineStr">
        <is>
          <t>11/2025</t>
        </is>
      </c>
      <c r="L1937" t="n">
        <v>0</v>
      </c>
      <c r="N1937" t="n">
        <v>0</v>
      </c>
      <c r="O1937" t="n">
        <v>146.8</v>
      </c>
      <c r="P1937" t="n">
        <v>440.4</v>
      </c>
    </row>
    <row r="1938">
      <c r="A1938" t="n">
        <v>64396</v>
      </c>
      <c r="B1938" t="n">
        <v>122</v>
      </c>
      <c r="C1938" t="inlineStr">
        <is>
          <t>Arcos</t>
        </is>
      </c>
      <c r="D1938" s="551" t="n">
        <v>45992</v>
      </c>
      <c r="E1938" t="n">
        <v>18313</v>
      </c>
      <c r="F1938" t="inlineStr">
        <is>
          <t>LICOR DRAMBUIE 750ML</t>
        </is>
      </c>
      <c r="G1938" t="n">
        <v>3320</v>
      </c>
      <c r="H1938" t="n">
        <v>3.06</v>
      </c>
      <c r="I1938" t="inlineStr">
        <is>
          <t>GR</t>
        </is>
      </c>
      <c r="J1938" t="inlineStr">
        <is>
          <t>BEBIDAS</t>
        </is>
      </c>
      <c r="K1938" t="inlineStr">
        <is>
          <t>11/2025</t>
        </is>
      </c>
      <c r="L1938" t="n">
        <v>143</v>
      </c>
      <c r="M1938" s="551" t="n">
        <v>45978</v>
      </c>
      <c r="N1938" t="n">
        <v>143</v>
      </c>
      <c r="O1938" t="n">
        <v>143</v>
      </c>
      <c r="P1938" t="n">
        <v>437.58</v>
      </c>
    </row>
    <row r="1939">
      <c r="A1939" t="n">
        <v>64529</v>
      </c>
      <c r="B1939" t="n">
        <v>122</v>
      </c>
      <c r="C1939" t="inlineStr">
        <is>
          <t>Arcos</t>
        </is>
      </c>
      <c r="D1939" s="551" t="n">
        <v>45992</v>
      </c>
      <c r="E1939" t="n">
        <v>17753</v>
      </c>
      <c r="F1939" t="inlineStr">
        <is>
          <t>VINHO DO PORTO BRANCO SANDEMAN 750ML</t>
        </is>
      </c>
      <c r="G1939" t="n">
        <v>3789</v>
      </c>
      <c r="H1939" t="n">
        <v>3</v>
      </c>
      <c r="I1939" t="inlineStr">
        <is>
          <t>GR</t>
        </is>
      </c>
      <c r="J1939" t="inlineStr">
        <is>
          <t>BEBIDAS</t>
        </is>
      </c>
      <c r="K1939" t="inlineStr">
        <is>
          <t>11/2025</t>
        </is>
      </c>
      <c r="L1939" t="n">
        <v>0</v>
      </c>
      <c r="N1939" t="n">
        <v>0</v>
      </c>
      <c r="O1939" t="n">
        <v>145.6</v>
      </c>
      <c r="P1939" t="n">
        <v>436.8</v>
      </c>
    </row>
    <row r="1940">
      <c r="A1940" t="n">
        <v>64315</v>
      </c>
      <c r="B1940" t="n">
        <v>122</v>
      </c>
      <c r="C1940" t="inlineStr">
        <is>
          <t>Arcos</t>
        </is>
      </c>
      <c r="D1940" s="551" t="n">
        <v>45992</v>
      </c>
      <c r="E1940" t="n">
        <v>21010</v>
      </c>
      <c r="F1940" t="inlineStr">
        <is>
          <t>OLEO DE CANOLA SAUDE C/900ML</t>
        </is>
      </c>
      <c r="G1940" t="n">
        <v>2006</v>
      </c>
      <c r="H1940" t="n">
        <v>35</v>
      </c>
      <c r="I1940" t="inlineStr">
        <is>
          <t>FR</t>
        </is>
      </c>
      <c r="J1940" t="inlineStr">
        <is>
          <t>ALIMENTOS</t>
        </is>
      </c>
      <c r="K1940" t="inlineStr">
        <is>
          <t>11/2025</t>
        </is>
      </c>
      <c r="L1940" t="n">
        <v>12.23</v>
      </c>
      <c r="M1940" s="551" t="n">
        <v>45986</v>
      </c>
      <c r="N1940" t="n">
        <v>12.27</v>
      </c>
      <c r="O1940" t="n">
        <v>12.27</v>
      </c>
      <c r="P1940" t="n">
        <v>428.05</v>
      </c>
    </row>
    <row r="1941">
      <c r="A1941" t="n">
        <v>64270</v>
      </c>
      <c r="B1941" t="n">
        <v>122</v>
      </c>
      <c r="C1941" t="inlineStr">
        <is>
          <t>Arcos</t>
        </is>
      </c>
      <c r="D1941" s="551" t="n">
        <v>45992</v>
      </c>
      <c r="E1941" t="n">
        <v>21073</v>
      </c>
      <c r="F1941" t="inlineStr">
        <is>
          <t>CALDA DE AGAVE AZUL JASMINE ORGANICO 330ML UN</t>
        </is>
      </c>
      <c r="G1941" t="n">
        <v>1994</v>
      </c>
      <c r="H1941" t="n">
        <v>9</v>
      </c>
      <c r="I1941" t="inlineStr">
        <is>
          <t>UN</t>
        </is>
      </c>
      <c r="J1941" t="inlineStr">
        <is>
          <t>ALIMENTOS</t>
        </is>
      </c>
      <c r="K1941" t="inlineStr">
        <is>
          <t>11/2025</t>
        </is>
      </c>
      <c r="L1941" t="n">
        <v>47.3</v>
      </c>
      <c r="M1941" s="551" t="n">
        <v>45965</v>
      </c>
      <c r="N1941" t="n">
        <v>47.3</v>
      </c>
      <c r="O1941" t="n">
        <v>41.9</v>
      </c>
      <c r="P1941" t="n">
        <v>425.7</v>
      </c>
    </row>
    <row r="1942">
      <c r="A1942" t="n">
        <v>64277</v>
      </c>
      <c r="B1942" t="n">
        <v>122</v>
      </c>
      <c r="C1942" t="inlineStr">
        <is>
          <t>Arcos</t>
        </is>
      </c>
      <c r="D1942" s="551" t="n">
        <v>45992</v>
      </c>
      <c r="E1942" t="n">
        <v>26187</v>
      </c>
      <c r="F1942" t="inlineStr">
        <is>
          <t>CHOCOLATE BRANCO EM GOTAS SICAO</t>
        </is>
      </c>
      <c r="G1942" t="n">
        <v>2033</v>
      </c>
      <c r="H1942" t="n">
        <v>2</v>
      </c>
      <c r="I1942" t="inlineStr">
        <is>
          <t>PT</t>
        </is>
      </c>
      <c r="J1942" t="inlineStr">
        <is>
          <t>ALIMENTOS</t>
        </is>
      </c>
      <c r="K1942" t="inlineStr">
        <is>
          <t>11/2025</t>
        </is>
      </c>
      <c r="L1942" t="n">
        <v>209.9</v>
      </c>
      <c r="M1942" s="551" t="n">
        <v>45986</v>
      </c>
      <c r="N1942" t="n">
        <v>209.9</v>
      </c>
      <c r="O1942" t="n">
        <v>209.9</v>
      </c>
      <c r="P1942" t="n">
        <v>419.8</v>
      </c>
    </row>
    <row r="1943">
      <c r="A1943" t="n">
        <v>64380</v>
      </c>
      <c r="B1943" t="n">
        <v>122</v>
      </c>
      <c r="C1943" t="inlineStr">
        <is>
          <t>Arcos</t>
        </is>
      </c>
      <c r="D1943" s="551" t="n">
        <v>45992</v>
      </c>
      <c r="E1943" t="n">
        <v>18395</v>
      </c>
      <c r="F1943" t="inlineStr">
        <is>
          <t>CONHAQUE DOMECQ 1L</t>
        </is>
      </c>
      <c r="G1943" t="n">
        <v>3245</v>
      </c>
      <c r="H1943" t="n">
        <v>13</v>
      </c>
      <c r="I1943" t="inlineStr">
        <is>
          <t>GR</t>
        </is>
      </c>
      <c r="J1943" t="inlineStr">
        <is>
          <t>BEBIDAS</t>
        </is>
      </c>
      <c r="K1943" t="inlineStr">
        <is>
          <t>11/2025</t>
        </is>
      </c>
      <c r="L1943" t="n">
        <v>32</v>
      </c>
      <c r="M1943" s="551" t="n">
        <v>45978</v>
      </c>
      <c r="N1943" t="n">
        <v>32</v>
      </c>
      <c r="O1943" t="n">
        <v>32.14</v>
      </c>
      <c r="P1943" t="n">
        <v>416</v>
      </c>
    </row>
    <row r="1944">
      <c r="A1944" t="n">
        <v>64528</v>
      </c>
      <c r="B1944" t="n">
        <v>122</v>
      </c>
      <c r="C1944" t="inlineStr">
        <is>
          <t>Arcos</t>
        </is>
      </c>
      <c r="D1944" s="551" t="n">
        <v>45992</v>
      </c>
      <c r="E1944" t="n">
        <v>18394</v>
      </c>
      <c r="F1944" t="inlineStr">
        <is>
          <t>CONHAQUE FUNDADOR 750ML</t>
        </is>
      </c>
      <c r="G1944" t="n">
        <v>3246</v>
      </c>
      <c r="H1944" t="n">
        <v>3.11</v>
      </c>
      <c r="I1944" t="inlineStr">
        <is>
          <t>GR</t>
        </is>
      </c>
      <c r="J1944" t="inlineStr">
        <is>
          <t>BEBIDAS</t>
        </is>
      </c>
      <c r="K1944" t="inlineStr">
        <is>
          <t>11/2025</t>
        </is>
      </c>
      <c r="L1944" t="n">
        <v>0</v>
      </c>
      <c r="N1944" t="n">
        <v>0</v>
      </c>
      <c r="O1944" t="n">
        <v>132</v>
      </c>
      <c r="P1944" t="n">
        <v>410.52</v>
      </c>
    </row>
    <row r="1945">
      <c r="A1945" t="n">
        <v>64493</v>
      </c>
      <c r="B1945" t="n">
        <v>122</v>
      </c>
      <c r="C1945" t="inlineStr">
        <is>
          <t>Arcos</t>
        </is>
      </c>
      <c r="D1945" s="551" t="n">
        <v>45992</v>
      </c>
      <c r="E1945" t="n">
        <v>20488</v>
      </c>
      <c r="F1945" t="inlineStr">
        <is>
          <t>PRESUNTO COZIDO MAGRO SADIA KG</t>
        </is>
      </c>
      <c r="G1945" t="n">
        <v>2157</v>
      </c>
      <c r="H1945" t="n">
        <v>14</v>
      </c>
      <c r="I1945" t="inlineStr">
        <is>
          <t>KG</t>
        </is>
      </c>
      <c r="J1945" t="inlineStr">
        <is>
          <t>ALIMENTOS</t>
        </is>
      </c>
      <c r="K1945" t="inlineStr">
        <is>
          <t>11/2025</t>
        </is>
      </c>
      <c r="L1945" t="n">
        <v>28.32</v>
      </c>
      <c r="M1945" s="551" t="n">
        <v>45978</v>
      </c>
      <c r="N1945" t="n">
        <v>28.35</v>
      </c>
      <c r="O1945" t="n">
        <v>28.3</v>
      </c>
      <c r="P1945" t="n">
        <v>396.48</v>
      </c>
    </row>
    <row r="1946">
      <c r="A1946" t="n">
        <v>64427</v>
      </c>
      <c r="B1946" t="n">
        <v>122</v>
      </c>
      <c r="C1946" t="inlineStr">
        <is>
          <t>Arcos</t>
        </is>
      </c>
      <c r="D1946" s="551" t="n">
        <v>45992</v>
      </c>
      <c r="E1946" t="n">
        <v>18185</v>
      </c>
      <c r="F1946" t="inlineStr">
        <is>
          <t>VODKA CIROC DE PINEAPPLE 750ML</t>
        </is>
      </c>
      <c r="G1946" t="n">
        <v>3438</v>
      </c>
      <c r="H1946" t="n">
        <v>2</v>
      </c>
      <c r="I1946" t="inlineStr">
        <is>
          <t>GR</t>
        </is>
      </c>
      <c r="J1946" t="inlineStr">
        <is>
          <t>BEBIDAS</t>
        </is>
      </c>
      <c r="K1946" t="inlineStr">
        <is>
          <t>11/2025</t>
        </is>
      </c>
      <c r="L1946" t="n">
        <v>0</v>
      </c>
      <c r="N1946" t="n">
        <v>0</v>
      </c>
      <c r="O1946" t="n">
        <v>0</v>
      </c>
      <c r="P1946" t="n">
        <v>395.22</v>
      </c>
    </row>
    <row r="1947">
      <c r="A1947" t="n">
        <v>64376</v>
      </c>
      <c r="B1947" t="n">
        <v>122</v>
      </c>
      <c r="C1947" t="inlineStr">
        <is>
          <t>Arcos</t>
        </is>
      </c>
      <c r="D1947" s="551" t="n">
        <v>45992</v>
      </c>
      <c r="E1947" t="n">
        <v>25152</v>
      </c>
      <c r="F1947" t="inlineStr">
        <is>
          <t>CACHACA FAMIGERADA JEQUITIBA ROSA 750ML</t>
        </is>
      </c>
      <c r="G1947" t="n">
        <v>5924</v>
      </c>
      <c r="H1947" t="n">
        <v>6</v>
      </c>
      <c r="I1947" t="inlineStr">
        <is>
          <t>GR</t>
        </is>
      </c>
      <c r="J1947" t="inlineStr">
        <is>
          <t>BEBIDAS</t>
        </is>
      </c>
      <c r="K1947" t="inlineStr">
        <is>
          <t>11/2025</t>
        </is>
      </c>
      <c r="L1947" t="n">
        <v>0</v>
      </c>
      <c r="M1947" s="551" t="n">
        <v>45860</v>
      </c>
      <c r="N1947" t="n">
        <v>65</v>
      </c>
      <c r="O1947" t="n">
        <v>65</v>
      </c>
      <c r="P1947" t="n">
        <v>390</v>
      </c>
    </row>
    <row r="1948">
      <c r="A1948" t="n">
        <v>64247</v>
      </c>
      <c r="B1948" t="n">
        <v>122</v>
      </c>
      <c r="C1948" t="inlineStr">
        <is>
          <t>Arcos</t>
        </is>
      </c>
      <c r="D1948" s="551" t="n">
        <v>45992</v>
      </c>
      <c r="E1948" t="n">
        <v>26588</v>
      </c>
      <c r="F1948" t="inlineStr">
        <is>
          <t>LONZA FATIADO JAIS KG</t>
        </is>
      </c>
      <c r="G1948" t="n">
        <v>6804</v>
      </c>
      <c r="H1948" t="n">
        <v>2</v>
      </c>
      <c r="I1948" t="inlineStr">
        <is>
          <t>KG</t>
        </is>
      </c>
      <c r="J1948" t="inlineStr">
        <is>
          <t>ALIMENTOS</t>
        </is>
      </c>
      <c r="K1948" t="inlineStr">
        <is>
          <t>11/2025</t>
        </is>
      </c>
      <c r="L1948" t="n">
        <v>193.8</v>
      </c>
      <c r="M1948" s="551" t="n">
        <v>45987</v>
      </c>
      <c r="N1948" t="n">
        <v>193.8</v>
      </c>
      <c r="O1948" t="n">
        <v>193.8</v>
      </c>
      <c r="P1948" t="n">
        <v>387.6</v>
      </c>
    </row>
    <row r="1949">
      <c r="A1949" t="n">
        <v>64526</v>
      </c>
      <c r="B1949" t="n">
        <v>122</v>
      </c>
      <c r="C1949" t="inlineStr">
        <is>
          <t>Arcos</t>
        </is>
      </c>
      <c r="D1949" s="551" t="n">
        <v>45992</v>
      </c>
      <c r="E1949" t="n">
        <v>18373</v>
      </c>
      <c r="F1949" t="inlineStr">
        <is>
          <t>GIN GORDONS 750ML</t>
        </is>
      </c>
      <c r="G1949" t="n">
        <v>3266</v>
      </c>
      <c r="H1949" t="n">
        <v>7</v>
      </c>
      <c r="I1949" t="inlineStr">
        <is>
          <t>GR</t>
        </is>
      </c>
      <c r="J1949" t="inlineStr">
        <is>
          <t>BEBIDAS</t>
        </is>
      </c>
      <c r="K1949" t="inlineStr">
        <is>
          <t>11/2025</t>
        </is>
      </c>
      <c r="L1949" t="n">
        <v>0</v>
      </c>
      <c r="N1949" t="n">
        <v>0</v>
      </c>
      <c r="O1949" t="n">
        <v>54.99</v>
      </c>
      <c r="P1949" t="n">
        <v>384.93</v>
      </c>
    </row>
    <row r="1950">
      <c r="A1950" t="n">
        <v>64255</v>
      </c>
      <c r="B1950" t="n">
        <v>122</v>
      </c>
      <c r="C1950" t="inlineStr">
        <is>
          <t>Arcos</t>
        </is>
      </c>
      <c r="D1950" s="551" t="n">
        <v>45992</v>
      </c>
      <c r="E1950" t="n">
        <v>21093</v>
      </c>
      <c r="F1950" t="inlineStr">
        <is>
          <t>ACUCAR REFINADO UNIAO 1KG UN</t>
        </is>
      </c>
      <c r="G1950" t="n">
        <v>1988</v>
      </c>
      <c r="H1950" t="n">
        <v>79</v>
      </c>
      <c r="I1950" t="inlineStr">
        <is>
          <t>KG</t>
        </is>
      </c>
      <c r="J1950" t="inlineStr">
        <is>
          <t>ALIMENTOS</t>
        </is>
      </c>
      <c r="K1950" t="inlineStr">
        <is>
          <t>11/2025</t>
        </is>
      </c>
      <c r="L1950" t="n">
        <v>4.75</v>
      </c>
      <c r="M1950" s="551" t="n">
        <v>45980</v>
      </c>
      <c r="N1950" t="n">
        <v>4.79</v>
      </c>
      <c r="O1950" t="n">
        <v>4.8</v>
      </c>
      <c r="P1950" t="n">
        <v>375.25</v>
      </c>
    </row>
    <row r="1951">
      <c r="A1951" t="n">
        <v>64359</v>
      </c>
      <c r="B1951" t="n">
        <v>122</v>
      </c>
      <c r="C1951" t="inlineStr">
        <is>
          <t>Arcos</t>
        </is>
      </c>
      <c r="D1951" s="551" t="n">
        <v>45992</v>
      </c>
      <c r="E1951" t="n">
        <v>18667</v>
      </c>
      <c r="F1951" t="inlineStr">
        <is>
          <t>PERNIL SUINO SEM OSSO EM CUBOS KG</t>
        </is>
      </c>
      <c r="G1951" t="n">
        <v>3052</v>
      </c>
      <c r="H1951" t="n">
        <v>17.72</v>
      </c>
      <c r="I1951" t="inlineStr">
        <is>
          <t>KG</t>
        </is>
      </c>
      <c r="J1951" t="inlineStr">
        <is>
          <t>ALIMENTOS</t>
        </is>
      </c>
      <c r="K1951" t="inlineStr">
        <is>
          <t>11/2025</t>
        </is>
      </c>
      <c r="L1951" t="n">
        <v>19.99</v>
      </c>
      <c r="M1951" s="551" t="n">
        <v>45987</v>
      </c>
      <c r="N1951" t="n">
        <v>19.99</v>
      </c>
      <c r="O1951" t="n">
        <v>19.99</v>
      </c>
      <c r="P1951" t="n">
        <v>354.22</v>
      </c>
    </row>
    <row r="1952">
      <c r="A1952" t="n">
        <v>64370</v>
      </c>
      <c r="B1952" t="n">
        <v>122</v>
      </c>
      <c r="C1952" t="inlineStr">
        <is>
          <t>Arcos</t>
        </is>
      </c>
      <c r="D1952" s="551" t="n">
        <v>45992</v>
      </c>
      <c r="E1952" t="n">
        <v>18543</v>
      </c>
      <c r="F1952" t="inlineStr">
        <is>
          <t>APERITIVO CYNAR 900ML</t>
        </is>
      </c>
      <c r="G1952" t="n">
        <v>3135</v>
      </c>
      <c r="H1952" t="n">
        <v>18</v>
      </c>
      <c r="I1952" t="inlineStr">
        <is>
          <t>GR</t>
        </is>
      </c>
      <c r="J1952" t="inlineStr">
        <is>
          <t>BEBIDAS</t>
        </is>
      </c>
      <c r="K1952" t="inlineStr">
        <is>
          <t>11/2025</t>
        </is>
      </c>
      <c r="L1952" t="n">
        <v>19.5</v>
      </c>
      <c r="M1952" s="551" t="n">
        <v>45985</v>
      </c>
      <c r="N1952" t="n">
        <v>19.49</v>
      </c>
      <c r="O1952" t="n">
        <v>19.49</v>
      </c>
      <c r="P1952" t="n">
        <v>351</v>
      </c>
    </row>
    <row r="1953">
      <c r="A1953" t="n">
        <v>64284</v>
      </c>
      <c r="B1953" t="n">
        <v>122</v>
      </c>
      <c r="C1953" t="inlineStr">
        <is>
          <t>Arcos</t>
        </is>
      </c>
      <c r="D1953" s="551" t="n">
        <v>45992</v>
      </c>
      <c r="E1953" t="n">
        <v>20672</v>
      </c>
      <c r="F1953" t="inlineStr">
        <is>
          <t>EXTRATO DE TOMATE ELEFANTE C/1,7KG</t>
        </is>
      </c>
      <c r="G1953" t="n">
        <v>2107</v>
      </c>
      <c r="H1953" t="n">
        <v>11</v>
      </c>
      <c r="I1953" t="inlineStr">
        <is>
          <t>PC</t>
        </is>
      </c>
      <c r="J1953" t="inlineStr">
        <is>
          <t>ALIMENTOS</t>
        </is>
      </c>
      <c r="K1953" t="inlineStr">
        <is>
          <t>11/2025</t>
        </is>
      </c>
      <c r="L1953" t="n">
        <v>31.26</v>
      </c>
      <c r="M1953" s="551" t="n">
        <v>45986</v>
      </c>
      <c r="N1953" t="n">
        <v>31.98</v>
      </c>
      <c r="O1953" t="n">
        <v>31.98</v>
      </c>
      <c r="P1953" t="n">
        <v>343.86</v>
      </c>
    </row>
    <row r="1954">
      <c r="A1954" t="n">
        <v>64254</v>
      </c>
      <c r="B1954" t="n">
        <v>122</v>
      </c>
      <c r="C1954" t="inlineStr">
        <is>
          <t>Arcos</t>
        </is>
      </c>
      <c r="D1954" s="551" t="n">
        <v>45992</v>
      </c>
      <c r="E1954" t="n">
        <v>21098</v>
      </c>
      <c r="F1954" t="inlineStr">
        <is>
          <t>ACUCAR MASCAVO UNIAO C/1KG</t>
        </is>
      </c>
      <c r="G1954" t="n">
        <v>1987</v>
      </c>
      <c r="H1954" t="n">
        <v>20</v>
      </c>
      <c r="I1954" t="inlineStr">
        <is>
          <t>PC</t>
        </is>
      </c>
      <c r="J1954" t="inlineStr">
        <is>
          <t>ALIMENTOS</t>
        </is>
      </c>
      <c r="K1954" t="inlineStr">
        <is>
          <t>11/2025</t>
        </is>
      </c>
      <c r="L1954" t="n">
        <v>17.09</v>
      </c>
      <c r="M1954" s="551" t="n">
        <v>45972</v>
      </c>
      <c r="N1954" t="n">
        <v>17.09</v>
      </c>
      <c r="O1954" t="n">
        <v>17.09</v>
      </c>
      <c r="P1954" t="n">
        <v>341.8</v>
      </c>
    </row>
    <row r="1955">
      <c r="A1955" t="n">
        <v>64440</v>
      </c>
      <c r="B1955" t="n">
        <v>122</v>
      </c>
      <c r="C1955" t="inlineStr">
        <is>
          <t>Arcos</t>
        </is>
      </c>
      <c r="D1955" s="551" t="n">
        <v>45992</v>
      </c>
      <c r="E1955" t="n">
        <v>18138</v>
      </c>
      <c r="F1955" t="inlineStr">
        <is>
          <t>WHISKY GLENFIDDICH 15 ANOS 750ML</t>
        </is>
      </c>
      <c r="G1955" t="n">
        <v>3480</v>
      </c>
      <c r="H1955" t="n">
        <v>0.61</v>
      </c>
      <c r="I1955" t="inlineStr">
        <is>
          <t>GR</t>
        </is>
      </c>
      <c r="J1955" t="inlineStr">
        <is>
          <t>BEBIDAS</t>
        </is>
      </c>
      <c r="K1955" t="inlineStr">
        <is>
          <t>11/2025</t>
        </is>
      </c>
      <c r="L1955" t="n">
        <v>0</v>
      </c>
      <c r="M1955" s="551" t="n">
        <v>45811</v>
      </c>
      <c r="N1955" t="n">
        <v>545.01</v>
      </c>
      <c r="O1955" t="n">
        <v>545.01</v>
      </c>
      <c r="P1955" t="n">
        <v>332.46</v>
      </c>
    </row>
    <row r="1956">
      <c r="A1956" t="n">
        <v>64349</v>
      </c>
      <c r="B1956" t="n">
        <v>122</v>
      </c>
      <c r="C1956" t="inlineStr">
        <is>
          <t>Arcos</t>
        </is>
      </c>
      <c r="D1956" s="551" t="n">
        <v>45992</v>
      </c>
      <c r="E1956" t="n">
        <v>22869</v>
      </c>
      <c r="F1956" t="inlineStr">
        <is>
          <t>ACEM MOIDO KG</t>
        </is>
      </c>
      <c r="G1956" t="n">
        <v>2917</v>
      </c>
      <c r="H1956" t="n">
        <v>10.52</v>
      </c>
      <c r="I1956" t="inlineStr">
        <is>
          <t>KG</t>
        </is>
      </c>
      <c r="J1956" t="inlineStr">
        <is>
          <t>ALIMENTOS</t>
        </is>
      </c>
      <c r="K1956" t="inlineStr">
        <is>
          <t>11/2025</t>
        </is>
      </c>
      <c r="L1956" t="n">
        <v>0</v>
      </c>
      <c r="M1956" s="551" t="n">
        <v>45937</v>
      </c>
      <c r="N1956" t="n">
        <v>31.5</v>
      </c>
      <c r="O1956" t="n">
        <v>31.5</v>
      </c>
      <c r="P1956" t="n">
        <v>331.38</v>
      </c>
    </row>
    <row r="1957">
      <c r="A1957" t="n">
        <v>64350</v>
      </c>
      <c r="B1957" t="n">
        <v>122</v>
      </c>
      <c r="C1957" t="inlineStr">
        <is>
          <t>Arcos</t>
        </is>
      </c>
      <c r="D1957" s="551" t="n">
        <v>45992</v>
      </c>
      <c r="E1957" t="n">
        <v>23990</v>
      </c>
      <c r="F1957" t="inlineStr">
        <is>
          <t>ACEM MOIDO KG</t>
        </is>
      </c>
      <c r="G1957" t="n">
        <v>2917</v>
      </c>
      <c r="H1957" t="n">
        <v>10.52</v>
      </c>
      <c r="I1957" t="inlineStr">
        <is>
          <t>KG</t>
        </is>
      </c>
      <c r="J1957" t="inlineStr">
        <is>
          <t>ALIMENTOS</t>
        </is>
      </c>
      <c r="K1957" t="inlineStr">
        <is>
          <t>11/2025</t>
        </is>
      </c>
      <c r="L1957" t="n">
        <v>31.5</v>
      </c>
      <c r="M1957" s="551" t="n">
        <v>45968</v>
      </c>
      <c r="N1957" t="n">
        <v>31.5</v>
      </c>
      <c r="O1957" t="n">
        <v>33.8</v>
      </c>
      <c r="P1957" t="n">
        <v>331.38</v>
      </c>
    </row>
    <row r="1958">
      <c r="A1958" t="n">
        <v>64297</v>
      </c>
      <c r="B1958" t="n">
        <v>122</v>
      </c>
      <c r="C1958" t="inlineStr">
        <is>
          <t>Arcos</t>
        </is>
      </c>
      <c r="D1958" s="551" t="n">
        <v>45992</v>
      </c>
      <c r="E1958" t="n">
        <v>20653</v>
      </c>
      <c r="F1958" t="inlineStr">
        <is>
          <t>LEITE DE COCO SOCOCO C/1L UN</t>
        </is>
      </c>
      <c r="G1958" t="n">
        <v>2111</v>
      </c>
      <c r="H1958" t="n">
        <v>14</v>
      </c>
      <c r="I1958" t="inlineStr">
        <is>
          <t>UN</t>
        </is>
      </c>
      <c r="J1958" t="inlineStr">
        <is>
          <t>ALIMENTOS</t>
        </is>
      </c>
      <c r="K1958" t="inlineStr">
        <is>
          <t>11/2025</t>
        </is>
      </c>
      <c r="L1958" t="n">
        <v>0</v>
      </c>
      <c r="M1958" s="551" t="n">
        <v>45958</v>
      </c>
      <c r="N1958" t="n">
        <v>23.17</v>
      </c>
      <c r="O1958" t="n">
        <v>27.9</v>
      </c>
      <c r="P1958" t="n">
        <v>324.38</v>
      </c>
    </row>
    <row r="1959">
      <c r="A1959" t="n">
        <v>64335</v>
      </c>
      <c r="B1959" t="n">
        <v>122</v>
      </c>
      <c r="C1959" t="inlineStr">
        <is>
          <t>Arcos</t>
        </is>
      </c>
      <c r="D1959" s="551" t="n">
        <v>45992</v>
      </c>
      <c r="E1959" t="n">
        <v>19409</v>
      </c>
      <c r="F1959" t="inlineStr">
        <is>
          <t>MANTEIGA DE GARRAFA SERTA NORTE 450G UN</t>
        </is>
      </c>
      <c r="G1959" t="n">
        <v>2760</v>
      </c>
      <c r="H1959" t="n">
        <v>13</v>
      </c>
      <c r="I1959" t="inlineStr">
        <is>
          <t>UN</t>
        </is>
      </c>
      <c r="J1959" t="inlineStr">
        <is>
          <t>ALIMENTOS</t>
        </is>
      </c>
      <c r="K1959" t="inlineStr">
        <is>
          <t>11/2025</t>
        </is>
      </c>
      <c r="L1959" t="n">
        <v>24.81</v>
      </c>
      <c r="M1959" s="551" t="n">
        <v>45972</v>
      </c>
      <c r="N1959" t="n">
        <v>24.81</v>
      </c>
      <c r="O1959" t="n">
        <v>24.8</v>
      </c>
      <c r="P1959" t="n">
        <v>322.53</v>
      </c>
    </row>
    <row r="1960">
      <c r="A1960" t="n">
        <v>64322</v>
      </c>
      <c r="B1960" t="n">
        <v>122</v>
      </c>
      <c r="C1960" t="inlineStr">
        <is>
          <t>Arcos</t>
        </is>
      </c>
      <c r="D1960" s="551" t="n">
        <v>45992</v>
      </c>
      <c r="E1960" t="n">
        <v>20332</v>
      </c>
      <c r="F1960" t="inlineStr">
        <is>
          <t>SAGU DE MANDIOCA YOKI C/500G</t>
        </is>
      </c>
      <c r="G1960" t="n">
        <v>2208</v>
      </c>
      <c r="H1960" t="n">
        <v>24</v>
      </c>
      <c r="I1960" t="inlineStr">
        <is>
          <t>PC</t>
        </is>
      </c>
      <c r="J1960" t="inlineStr">
        <is>
          <t>ALIMENTOS</t>
        </is>
      </c>
      <c r="K1960" t="inlineStr">
        <is>
          <t>11/2025</t>
        </is>
      </c>
      <c r="L1960" t="n">
        <v>13.4</v>
      </c>
      <c r="M1960" s="551" t="n">
        <v>45972</v>
      </c>
      <c r="N1960" t="n">
        <v>13.4</v>
      </c>
      <c r="O1960" t="n">
        <v>13.2</v>
      </c>
      <c r="P1960" t="n">
        <v>321.6</v>
      </c>
    </row>
    <row r="1961">
      <c r="A1961" t="n">
        <v>64465</v>
      </c>
      <c r="B1961" t="n">
        <v>122</v>
      </c>
      <c r="C1961" t="inlineStr">
        <is>
          <t>Arcos</t>
        </is>
      </c>
      <c r="D1961" s="551" t="n">
        <v>45992</v>
      </c>
      <c r="E1961" t="n">
        <v>17800</v>
      </c>
      <c r="F1961" t="inlineStr">
        <is>
          <t>VINHO BRANCO ALMADEN RIESLING 750ML</t>
        </is>
      </c>
      <c r="G1961" t="n">
        <v>3745</v>
      </c>
      <c r="H1961" t="n">
        <v>12</v>
      </c>
      <c r="I1961" t="inlineStr">
        <is>
          <t>GR</t>
        </is>
      </c>
      <c r="J1961" t="inlineStr">
        <is>
          <t>BEBIDAS</t>
        </is>
      </c>
      <c r="K1961" t="inlineStr">
        <is>
          <t>11/2025</t>
        </is>
      </c>
      <c r="L1961" t="n">
        <v>26.2</v>
      </c>
      <c r="M1961" s="551" t="n">
        <v>45986</v>
      </c>
      <c r="N1961" t="n">
        <v>26.2</v>
      </c>
      <c r="O1961" t="n">
        <v>26.2</v>
      </c>
      <c r="P1961" t="n">
        <v>314.4</v>
      </c>
    </row>
    <row r="1962">
      <c r="A1962" t="n">
        <v>64458</v>
      </c>
      <c r="B1962" t="n">
        <v>122</v>
      </c>
      <c r="C1962" t="inlineStr">
        <is>
          <t>Arcos</t>
        </is>
      </c>
      <c r="D1962" s="551" t="n">
        <v>45992</v>
      </c>
      <c r="E1962" t="n">
        <v>17905</v>
      </c>
      <c r="F1962" t="inlineStr">
        <is>
          <t>GUARANA ANTARCTICA DIET LATA 350ML C/12</t>
        </is>
      </c>
      <c r="G1962" t="n">
        <v>3656</v>
      </c>
      <c r="H1962" t="n">
        <v>12</v>
      </c>
      <c r="I1962" t="inlineStr">
        <is>
          <t>PC</t>
        </is>
      </c>
      <c r="J1962" t="inlineStr">
        <is>
          <t>BEBIDAS</t>
        </is>
      </c>
      <c r="K1962" t="inlineStr">
        <is>
          <t>11/2025</t>
        </is>
      </c>
      <c r="L1962" t="n">
        <v>25.23</v>
      </c>
      <c r="M1962" s="551" t="n">
        <v>45986</v>
      </c>
      <c r="N1962" t="n">
        <v>25.23</v>
      </c>
      <c r="O1962" t="n">
        <v>29.64</v>
      </c>
      <c r="P1962" t="n">
        <v>302.76</v>
      </c>
    </row>
    <row r="1963">
      <c r="A1963" t="n">
        <v>64527</v>
      </c>
      <c r="B1963" t="n">
        <v>122</v>
      </c>
      <c r="C1963" t="inlineStr">
        <is>
          <t>Arcos</t>
        </is>
      </c>
      <c r="D1963" s="551" t="n">
        <v>45992</v>
      </c>
      <c r="E1963" t="n">
        <v>18172</v>
      </c>
      <c r="F1963" t="inlineStr">
        <is>
          <t>VODKA SMIRNOFF RED 998ML</t>
        </is>
      </c>
      <c r="G1963" t="n">
        <v>3450</v>
      </c>
      <c r="H1963" t="n">
        <v>10</v>
      </c>
      <c r="I1963" t="inlineStr">
        <is>
          <t>GR</t>
        </is>
      </c>
      <c r="J1963" t="inlineStr">
        <is>
          <t>BEBIDAS</t>
        </is>
      </c>
      <c r="K1963" t="inlineStr">
        <is>
          <t>11/2025</t>
        </is>
      </c>
      <c r="L1963" t="n">
        <v>0</v>
      </c>
      <c r="N1963" t="n">
        <v>0</v>
      </c>
      <c r="O1963" t="n">
        <v>29.9</v>
      </c>
      <c r="P1963" t="n">
        <v>299</v>
      </c>
    </row>
    <row r="1964">
      <c r="A1964" t="n">
        <v>64487</v>
      </c>
      <c r="B1964" t="n">
        <v>122</v>
      </c>
      <c r="C1964" t="inlineStr">
        <is>
          <t>Arcos</t>
        </is>
      </c>
      <c r="D1964" s="551" t="n">
        <v>45992</v>
      </c>
      <c r="E1964" t="n">
        <v>20922</v>
      </c>
      <c r="F1964" t="inlineStr">
        <is>
          <t>CHOCOLATE EM PO NESTLE 50% C/1,01KG</t>
        </is>
      </c>
      <c r="G1964" t="n">
        <v>2034</v>
      </c>
      <c r="H1964" t="n">
        <v>5</v>
      </c>
      <c r="I1964" t="inlineStr">
        <is>
          <t>PC</t>
        </is>
      </c>
      <c r="J1964" t="inlineStr">
        <is>
          <t>ALIMENTOS</t>
        </is>
      </c>
      <c r="K1964" t="inlineStr">
        <is>
          <t>11/2025</t>
        </is>
      </c>
      <c r="L1964" t="n">
        <v>0</v>
      </c>
      <c r="M1964" s="551" t="n">
        <v>45881</v>
      </c>
      <c r="N1964" t="n">
        <v>59.35</v>
      </c>
      <c r="O1964" t="n">
        <v>59.35</v>
      </c>
      <c r="P1964" t="n">
        <v>296.75</v>
      </c>
    </row>
    <row r="1965">
      <c r="A1965" t="n">
        <v>64478</v>
      </c>
      <c r="B1965" t="n">
        <v>122</v>
      </c>
      <c r="C1965" t="inlineStr">
        <is>
          <t>Arcos</t>
        </is>
      </c>
      <c r="D1965" s="551" t="n">
        <v>45992</v>
      </c>
      <c r="E1965" t="n">
        <v>24712</v>
      </c>
      <c r="F1965" t="inlineStr">
        <is>
          <t>VERMOUTH DOLIN ROUGE 750ML</t>
        </is>
      </c>
      <c r="G1965" t="n">
        <v>5726</v>
      </c>
      <c r="H1965" t="n">
        <v>2</v>
      </c>
      <c r="I1965" t="inlineStr">
        <is>
          <t>GR</t>
        </is>
      </c>
      <c r="J1965" t="inlineStr">
        <is>
          <t>ALIMENTOS</t>
        </is>
      </c>
      <c r="K1965" t="inlineStr">
        <is>
          <t>11/2025</t>
        </is>
      </c>
      <c r="L1965" t="n">
        <v>0</v>
      </c>
      <c r="M1965" s="551" t="n">
        <v>45728</v>
      </c>
      <c r="N1965" t="n">
        <v>145.6</v>
      </c>
      <c r="O1965" t="n">
        <v>145.6</v>
      </c>
      <c r="P1965" t="n">
        <v>291.2</v>
      </c>
    </row>
    <row r="1966">
      <c r="A1966" t="n">
        <v>64462</v>
      </c>
      <c r="B1966" t="n">
        <v>122</v>
      </c>
      <c r="C1966" t="inlineStr">
        <is>
          <t>Arcos</t>
        </is>
      </c>
      <c r="D1966" s="551" t="n">
        <v>45992</v>
      </c>
      <c r="E1966" t="n">
        <v>17883</v>
      </c>
      <c r="F1966" t="inlineStr">
        <is>
          <t>SODA LIMONADA ANTARCTICA DIET LATA 350ML C/12</t>
        </is>
      </c>
      <c r="G1966" t="n">
        <v>3673</v>
      </c>
      <c r="H1966" t="n">
        <v>10</v>
      </c>
      <c r="I1966" t="inlineStr">
        <is>
          <t>PC</t>
        </is>
      </c>
      <c r="J1966" t="inlineStr">
        <is>
          <t>BEBIDAS</t>
        </is>
      </c>
      <c r="K1966" t="inlineStr">
        <is>
          <t>11/2025</t>
        </is>
      </c>
      <c r="L1966" t="n">
        <v>0</v>
      </c>
      <c r="M1966" s="551" t="n">
        <v>45922</v>
      </c>
      <c r="N1966" t="n">
        <v>28.32</v>
      </c>
      <c r="O1966" t="n">
        <v>28.32</v>
      </c>
      <c r="P1966" t="n">
        <v>283.2</v>
      </c>
    </row>
    <row r="1967">
      <c r="A1967" t="n">
        <v>64340</v>
      </c>
      <c r="B1967" t="n">
        <v>122</v>
      </c>
      <c r="C1967" t="inlineStr">
        <is>
          <t>Arcos</t>
        </is>
      </c>
      <c r="D1967" s="551" t="n">
        <v>45992</v>
      </c>
      <c r="E1967" t="n">
        <v>19324</v>
      </c>
      <c r="F1967" t="inlineStr">
        <is>
          <t>QUEIJO MUSSARELA TRES MARIAS KG</t>
        </is>
      </c>
      <c r="G1967" t="n">
        <v>2773</v>
      </c>
      <c r="H1967" t="n">
        <v>8</v>
      </c>
      <c r="I1967" t="inlineStr">
        <is>
          <t>KG</t>
        </is>
      </c>
      <c r="J1967" t="inlineStr">
        <is>
          <t>ALIMENTOS</t>
        </is>
      </c>
      <c r="K1967" t="inlineStr">
        <is>
          <t>11/2025</t>
        </is>
      </c>
      <c r="L1967" t="n">
        <v>34.25</v>
      </c>
      <c r="M1967" s="551" t="n">
        <v>45986</v>
      </c>
      <c r="N1967" t="n">
        <v>32.86</v>
      </c>
      <c r="O1967" t="n">
        <v>32.86</v>
      </c>
      <c r="P1967" t="n">
        <v>274</v>
      </c>
    </row>
    <row r="1968">
      <c r="A1968" t="n">
        <v>64390</v>
      </c>
      <c r="B1968" t="n">
        <v>122</v>
      </c>
      <c r="C1968" t="inlineStr">
        <is>
          <t>Arcos</t>
        </is>
      </c>
      <c r="D1968" s="551" t="n">
        <v>45992</v>
      </c>
      <c r="E1968" t="n">
        <v>18351</v>
      </c>
      <c r="F1968" t="inlineStr">
        <is>
          <t>GIN THE LONDON N1 700ML</t>
        </is>
      </c>
      <c r="G1968" t="n">
        <v>3284</v>
      </c>
      <c r="H1968" t="n">
        <v>1</v>
      </c>
      <c r="I1968" t="inlineStr">
        <is>
          <t>UN</t>
        </is>
      </c>
      <c r="J1968" t="inlineStr">
        <is>
          <t>BEBIDAS</t>
        </is>
      </c>
      <c r="K1968" t="inlineStr">
        <is>
          <t>11/2025</t>
        </is>
      </c>
      <c r="L1968" t="n">
        <v>0</v>
      </c>
      <c r="N1968" t="n">
        <v>0</v>
      </c>
      <c r="O1968" t="n">
        <v>0</v>
      </c>
      <c r="P1968" t="n">
        <v>272.3</v>
      </c>
    </row>
    <row r="1969">
      <c r="A1969" t="n">
        <v>64367</v>
      </c>
      <c r="B1969" t="n">
        <v>122</v>
      </c>
      <c r="C1969" t="inlineStr">
        <is>
          <t>Arcos</t>
        </is>
      </c>
      <c r="D1969" s="551" t="n">
        <v>45992</v>
      </c>
      <c r="E1969" t="n">
        <v>18547</v>
      </c>
      <c r="F1969" t="inlineStr">
        <is>
          <t>APERITIVO APEROL 750ML</t>
        </is>
      </c>
      <c r="G1969" t="n">
        <v>3132</v>
      </c>
      <c r="H1969" t="n">
        <v>7.68</v>
      </c>
      <c r="I1969" t="inlineStr">
        <is>
          <t>GR</t>
        </is>
      </c>
      <c r="J1969" t="inlineStr">
        <is>
          <t>BEBIDAS</t>
        </is>
      </c>
      <c r="K1969" t="inlineStr">
        <is>
          <t>11/2025</t>
        </is>
      </c>
      <c r="L1969" t="n">
        <v>35.29</v>
      </c>
      <c r="M1969" s="551" t="n">
        <v>45985</v>
      </c>
      <c r="N1969" t="n">
        <v>35.29</v>
      </c>
      <c r="O1969" t="n">
        <v>35.29</v>
      </c>
      <c r="P1969" t="n">
        <v>271.03</v>
      </c>
    </row>
    <row r="1970">
      <c r="A1970" t="n">
        <v>64524</v>
      </c>
      <c r="B1970" t="n">
        <v>122</v>
      </c>
      <c r="C1970" t="inlineStr">
        <is>
          <t>Arcos</t>
        </is>
      </c>
      <c r="D1970" s="551" t="n">
        <v>45992</v>
      </c>
      <c r="E1970" t="n">
        <v>17594</v>
      </c>
      <c r="F1970" t="inlineStr">
        <is>
          <t>VINHO TINTO LE JAJA DE JAU DE SYRAH 750ML FRANCA</t>
        </is>
      </c>
      <c r="G1970" t="n">
        <v>3932</v>
      </c>
      <c r="H1970" t="n">
        <v>4.07</v>
      </c>
      <c r="I1970" t="inlineStr">
        <is>
          <t>GR</t>
        </is>
      </c>
      <c r="J1970" t="inlineStr">
        <is>
          <t>BEBIDAS</t>
        </is>
      </c>
      <c r="K1970" t="inlineStr">
        <is>
          <t>11/2025</t>
        </is>
      </c>
      <c r="L1970" t="n">
        <v>65</v>
      </c>
      <c r="M1970" s="551" t="n">
        <v>45985</v>
      </c>
      <c r="N1970" t="n">
        <v>65</v>
      </c>
      <c r="O1970" t="n">
        <v>65</v>
      </c>
      <c r="P1970" t="n">
        <v>264.55</v>
      </c>
    </row>
    <row r="1971">
      <c r="A1971" t="n">
        <v>64281</v>
      </c>
      <c r="B1971" t="n">
        <v>122</v>
      </c>
      <c r="C1971" t="inlineStr">
        <is>
          <t>Arcos</t>
        </is>
      </c>
      <c r="D1971" s="551" t="n">
        <v>45992</v>
      </c>
      <c r="E1971" t="n">
        <v>26020</v>
      </c>
      <c r="F1971" t="inlineStr">
        <is>
          <t>CREME DE LEITE PIRACANJUBA TP 1,030 KG  UN</t>
        </is>
      </c>
      <c r="G1971" t="n">
        <v>2105</v>
      </c>
      <c r="H1971" t="n">
        <v>18</v>
      </c>
      <c r="I1971" t="inlineStr">
        <is>
          <t>UN</t>
        </is>
      </c>
      <c r="J1971" t="inlineStr">
        <is>
          <t>ALIMENTOS</t>
        </is>
      </c>
      <c r="K1971" t="inlineStr">
        <is>
          <t>11/2025</t>
        </is>
      </c>
      <c r="L1971" t="n">
        <v>14.56</v>
      </c>
      <c r="M1971" s="551" t="n">
        <v>45986</v>
      </c>
      <c r="N1971" t="n">
        <v>14.58</v>
      </c>
      <c r="O1971" t="n">
        <v>14.4</v>
      </c>
      <c r="P1971" t="n">
        <v>262.08</v>
      </c>
    </row>
    <row r="1972">
      <c r="A1972" t="n">
        <v>64309</v>
      </c>
      <c r="B1972" t="n">
        <v>122</v>
      </c>
      <c r="C1972" t="inlineStr">
        <is>
          <t>Arcos</t>
        </is>
      </c>
      <c r="D1972" s="551" t="n">
        <v>45992</v>
      </c>
      <c r="E1972" t="n">
        <v>19979</v>
      </c>
      <c r="F1972" t="inlineStr">
        <is>
          <t>MOLHO DE PIMENTA TABASCO RED C/60ML</t>
        </is>
      </c>
      <c r="G1972" t="n">
        <v>2353</v>
      </c>
      <c r="H1972" t="n">
        <v>14</v>
      </c>
      <c r="I1972" t="inlineStr">
        <is>
          <t>FR</t>
        </is>
      </c>
      <c r="J1972" t="inlineStr">
        <is>
          <t>ALIMENTOS</t>
        </is>
      </c>
      <c r="K1972" t="inlineStr">
        <is>
          <t>11/2025</t>
        </is>
      </c>
      <c r="L1972" t="n">
        <v>0</v>
      </c>
      <c r="M1972" s="551" t="n">
        <v>45903</v>
      </c>
      <c r="N1972" t="n">
        <v>18.7</v>
      </c>
      <c r="O1972" t="n">
        <v>19.17</v>
      </c>
      <c r="P1972" t="n">
        <v>261.8</v>
      </c>
    </row>
    <row r="1973">
      <c r="A1973" t="n">
        <v>64332</v>
      </c>
      <c r="B1973" t="n">
        <v>122</v>
      </c>
      <c r="C1973" t="inlineStr">
        <is>
          <t>Arcos</t>
        </is>
      </c>
      <c r="D1973" s="551" t="n">
        <v>45992</v>
      </c>
      <c r="E1973" t="n">
        <v>19439</v>
      </c>
      <c r="F1973" t="inlineStr">
        <is>
          <t>CREAM CHEESE DANUBIO C/1KG</t>
        </is>
      </c>
      <c r="G1973" t="n">
        <v>2756</v>
      </c>
      <c r="H1973" t="n">
        <v>10</v>
      </c>
      <c r="I1973" t="inlineStr">
        <is>
          <t>KG</t>
        </is>
      </c>
      <c r="J1973" t="inlineStr">
        <is>
          <t>ALIMENTOS</t>
        </is>
      </c>
      <c r="K1973" t="inlineStr">
        <is>
          <t>11/2025</t>
        </is>
      </c>
      <c r="L1973" t="n">
        <v>25.43</v>
      </c>
      <c r="M1973" s="551" t="n">
        <v>45986</v>
      </c>
      <c r="N1973" t="n">
        <v>32.2</v>
      </c>
      <c r="O1973" t="n">
        <v>32.2</v>
      </c>
      <c r="P1973" t="n">
        <v>254.3</v>
      </c>
    </row>
    <row r="1974">
      <c r="A1974" t="n">
        <v>64330</v>
      </c>
      <c r="B1974" t="n">
        <v>122</v>
      </c>
      <c r="C1974" t="inlineStr">
        <is>
          <t>Arcos</t>
        </is>
      </c>
      <c r="D1974" s="551" t="n">
        <v>45992</v>
      </c>
      <c r="E1974" t="n">
        <v>24831</v>
      </c>
      <c r="F1974" t="inlineStr">
        <is>
          <t>ACIDO TARTARICO KG</t>
        </is>
      </c>
      <c r="G1974" t="n">
        <v>5780</v>
      </c>
      <c r="H1974" t="n">
        <v>2</v>
      </c>
      <c r="I1974" t="inlineStr">
        <is>
          <t>KG</t>
        </is>
      </c>
      <c r="J1974" t="inlineStr">
        <is>
          <t>ALIMENTOS</t>
        </is>
      </c>
      <c r="K1974" t="inlineStr">
        <is>
          <t>11/2025</t>
        </is>
      </c>
      <c r="L1974" t="n">
        <v>0</v>
      </c>
      <c r="M1974" s="551" t="n">
        <v>45755</v>
      </c>
      <c r="N1974" t="n">
        <v>126</v>
      </c>
      <c r="O1974" t="n">
        <v>126</v>
      </c>
      <c r="P1974" t="n">
        <v>252</v>
      </c>
    </row>
    <row r="1975">
      <c r="A1975" t="n">
        <v>64405</v>
      </c>
      <c r="B1975" t="n">
        <v>122</v>
      </c>
      <c r="C1975" t="inlineStr">
        <is>
          <t>Arcos</t>
        </is>
      </c>
      <c r="D1975" s="551" t="n">
        <v>45992</v>
      </c>
      <c r="E1975" t="n">
        <v>18275</v>
      </c>
      <c r="F1975" t="inlineStr">
        <is>
          <t>RUM BACARDI 4 ANOS 750ML</t>
        </is>
      </c>
      <c r="G1975" t="n">
        <v>3355</v>
      </c>
      <c r="H1975" t="n">
        <v>3.45</v>
      </c>
      <c r="I1975" t="inlineStr">
        <is>
          <t>GR</t>
        </is>
      </c>
      <c r="J1975" t="inlineStr">
        <is>
          <t>BEBIDAS</t>
        </is>
      </c>
      <c r="K1975" t="inlineStr">
        <is>
          <t>11/2025</t>
        </is>
      </c>
      <c r="L1975" t="n">
        <v>72.86</v>
      </c>
      <c r="M1975" s="551" t="n">
        <v>45985</v>
      </c>
      <c r="N1975" t="n">
        <v>72.86</v>
      </c>
      <c r="O1975" t="n">
        <v>72.86</v>
      </c>
      <c r="P1975" t="n">
        <v>251.37</v>
      </c>
    </row>
    <row r="1976">
      <c r="A1976" t="n">
        <v>64301</v>
      </c>
      <c r="B1976" t="n">
        <v>122</v>
      </c>
      <c r="C1976" t="inlineStr">
        <is>
          <t>Arcos</t>
        </is>
      </c>
      <c r="D1976" s="551" t="n">
        <v>45992</v>
      </c>
      <c r="E1976" t="n">
        <v>20114</v>
      </c>
      <c r="F1976" t="inlineStr">
        <is>
          <t>MACARRAO LINGUINE GRANO DURO DIVELLA  500GR</t>
        </is>
      </c>
      <c r="G1976" t="n">
        <v>2292</v>
      </c>
      <c r="H1976" t="n">
        <v>28</v>
      </c>
      <c r="I1976" t="inlineStr">
        <is>
          <t>UN</t>
        </is>
      </c>
      <c r="J1976" t="inlineStr">
        <is>
          <t>ALIMENTOS</t>
        </is>
      </c>
      <c r="K1976" t="inlineStr">
        <is>
          <t>11/2025</t>
        </is>
      </c>
      <c r="L1976" t="n">
        <v>8.699999999999999</v>
      </c>
      <c r="M1976" s="551" t="n">
        <v>45972</v>
      </c>
      <c r="N1976" t="n">
        <v>8.699999999999999</v>
      </c>
      <c r="O1976" t="n">
        <v>8.699999999999999</v>
      </c>
      <c r="P1976" t="n">
        <v>243.6</v>
      </c>
    </row>
    <row r="1977">
      <c r="A1977" t="n">
        <v>64333</v>
      </c>
      <c r="B1977" t="n">
        <v>122</v>
      </c>
      <c r="C1977" t="inlineStr">
        <is>
          <t>Arcos</t>
        </is>
      </c>
      <c r="D1977" s="551" t="n">
        <v>45992</v>
      </c>
      <c r="E1977" t="n">
        <v>19203</v>
      </c>
      <c r="F1977" t="inlineStr">
        <is>
          <t>IOGURTE INTEGRAL NESTLE C/170G UN</t>
        </is>
      </c>
      <c r="G1977" t="n">
        <v>2802</v>
      </c>
      <c r="H1977" t="n">
        <v>80</v>
      </c>
      <c r="I1977" t="inlineStr">
        <is>
          <t>UN</t>
        </is>
      </c>
      <c r="J1977" t="inlineStr">
        <is>
          <t>ALIMENTOS</t>
        </is>
      </c>
      <c r="K1977" t="inlineStr">
        <is>
          <t>11/2025</t>
        </is>
      </c>
      <c r="L1977" t="n">
        <v>3</v>
      </c>
      <c r="M1977" s="551" t="n">
        <v>45986</v>
      </c>
      <c r="N1977" t="n">
        <v>3.03</v>
      </c>
      <c r="O1977" t="n">
        <v>3.34</v>
      </c>
      <c r="P1977" t="n">
        <v>240</v>
      </c>
    </row>
    <row r="1978">
      <c r="A1978" t="n">
        <v>64285</v>
      </c>
      <c r="B1978" t="n">
        <v>122</v>
      </c>
      <c r="C1978" t="inlineStr">
        <is>
          <t>Arcos</t>
        </is>
      </c>
      <c r="D1978" s="551" t="n">
        <v>45992</v>
      </c>
      <c r="E1978" t="n">
        <v>23698</v>
      </c>
      <c r="F1978" t="inlineStr">
        <is>
          <t>FARINHA DE AMENDOA KG</t>
        </is>
      </c>
      <c r="G1978" t="n">
        <v>2188</v>
      </c>
      <c r="H1978" t="n">
        <v>4</v>
      </c>
      <c r="I1978" t="inlineStr">
        <is>
          <t>KG</t>
        </is>
      </c>
      <c r="J1978" t="inlineStr">
        <is>
          <t>ALIMENTOS</t>
        </is>
      </c>
      <c r="K1978" t="inlineStr">
        <is>
          <t>11/2025</t>
        </is>
      </c>
      <c r="L1978" t="n">
        <v>0</v>
      </c>
      <c r="M1978" s="551" t="n">
        <v>45945</v>
      </c>
      <c r="N1978" t="n">
        <v>59.9</v>
      </c>
      <c r="O1978" t="n">
        <v>65.65000000000001</v>
      </c>
      <c r="P1978" t="n">
        <v>239.6</v>
      </c>
    </row>
    <row r="1979">
      <c r="A1979" t="n">
        <v>64316</v>
      </c>
      <c r="B1979" t="n">
        <v>122</v>
      </c>
      <c r="C1979" t="inlineStr">
        <is>
          <t>Arcos</t>
        </is>
      </c>
      <c r="D1979" s="551" t="n">
        <v>45992</v>
      </c>
      <c r="E1979" t="n">
        <v>21004</v>
      </c>
      <c r="F1979" t="inlineStr">
        <is>
          <t>OLEO DE GERGELIM TORRADO HONG KONG 1L</t>
        </is>
      </c>
      <c r="G1979" t="n">
        <v>2007</v>
      </c>
      <c r="H1979" t="n">
        <v>3</v>
      </c>
      <c r="I1979" t="inlineStr">
        <is>
          <t>UN</t>
        </is>
      </c>
      <c r="J1979" t="inlineStr">
        <is>
          <t>ALIMENTOS</t>
        </is>
      </c>
      <c r="K1979" t="inlineStr">
        <is>
          <t>11/2025</t>
        </is>
      </c>
      <c r="L1979" t="n">
        <v>0</v>
      </c>
      <c r="N1979" t="n">
        <v>0</v>
      </c>
      <c r="O1979" t="n">
        <v>95.67</v>
      </c>
      <c r="P1979" t="n">
        <v>239.07</v>
      </c>
    </row>
    <row r="1980">
      <c r="A1980" t="n">
        <v>64508</v>
      </c>
      <c r="B1980" t="n">
        <v>122</v>
      </c>
      <c r="C1980" t="inlineStr">
        <is>
          <t>Arcos</t>
        </is>
      </c>
      <c r="D1980" s="551" t="n">
        <v>45992</v>
      </c>
      <c r="E1980" t="n">
        <v>20500</v>
      </c>
      <c r="F1980" t="inlineStr">
        <is>
          <t>LINGUICA TOSCANA AURORA 5KG</t>
        </is>
      </c>
      <c r="G1980" t="n">
        <v>2154</v>
      </c>
      <c r="H1980" t="n">
        <v>10</v>
      </c>
      <c r="I1980" t="inlineStr">
        <is>
          <t>UN</t>
        </is>
      </c>
      <c r="J1980" t="inlineStr">
        <is>
          <t>ALIMENTOS</t>
        </is>
      </c>
      <c r="K1980" t="inlineStr">
        <is>
          <t>11/2025</t>
        </is>
      </c>
      <c r="L1980" t="n">
        <v>0</v>
      </c>
      <c r="M1980" s="551" t="n">
        <v>45901</v>
      </c>
      <c r="N1980" t="n">
        <v>23.8</v>
      </c>
      <c r="O1980" t="n">
        <v>21.9</v>
      </c>
      <c r="P1980" t="n">
        <v>238</v>
      </c>
    </row>
    <row r="1981">
      <c r="A1981" t="n">
        <v>64264</v>
      </c>
      <c r="B1981" t="n">
        <v>122</v>
      </c>
      <c r="C1981" t="inlineStr">
        <is>
          <t>Arcos</t>
        </is>
      </c>
      <c r="D1981" s="551" t="n">
        <v>45992</v>
      </c>
      <c r="E1981" t="n">
        <v>21030</v>
      </c>
      <c r="F1981" t="inlineStr">
        <is>
          <t>AZEITE EXTRA VIRGEM GALLO 250ML UN</t>
        </is>
      </c>
      <c r="G1981" t="n">
        <v>2001</v>
      </c>
      <c r="H1981" t="n">
        <v>11</v>
      </c>
      <c r="I1981" t="inlineStr">
        <is>
          <t>UN</t>
        </is>
      </c>
      <c r="J1981" t="inlineStr">
        <is>
          <t>ALIMENTOS</t>
        </is>
      </c>
      <c r="K1981" t="inlineStr">
        <is>
          <t>11/2025</t>
        </is>
      </c>
      <c r="L1981" t="n">
        <v>0</v>
      </c>
      <c r="M1981" s="551" t="n">
        <v>45902</v>
      </c>
      <c r="N1981" t="n">
        <v>20.9</v>
      </c>
      <c r="O1981" t="n">
        <v>19.01</v>
      </c>
      <c r="P1981" t="n">
        <v>229.9</v>
      </c>
    </row>
    <row r="1982">
      <c r="A1982" t="n">
        <v>64480</v>
      </c>
      <c r="B1982" t="n">
        <v>122</v>
      </c>
      <c r="C1982" t="inlineStr">
        <is>
          <t>Arcos</t>
        </is>
      </c>
      <c r="D1982" s="551" t="n">
        <v>45992</v>
      </c>
      <c r="E1982" t="n">
        <v>17974</v>
      </c>
      <c r="F1982" t="inlineStr">
        <is>
          <t>AGUA DE COCO KERO COCO 1L</t>
        </is>
      </c>
      <c r="G1982" t="n">
        <v>3613</v>
      </c>
      <c r="H1982" t="n">
        <v>16</v>
      </c>
      <c r="I1982" t="inlineStr">
        <is>
          <t>UN</t>
        </is>
      </c>
      <c r="J1982" t="inlineStr">
        <is>
          <t>BEBIDAS</t>
        </is>
      </c>
      <c r="K1982" t="inlineStr">
        <is>
          <t>11/2025</t>
        </is>
      </c>
      <c r="L1982" t="n">
        <v>14.14</v>
      </c>
      <c r="M1982" s="551" t="n">
        <v>45986</v>
      </c>
      <c r="N1982" t="n">
        <v>14.5</v>
      </c>
      <c r="O1982" t="n">
        <v>14.5</v>
      </c>
      <c r="P1982" t="n">
        <v>226.24</v>
      </c>
    </row>
    <row r="1983">
      <c r="A1983" t="n">
        <v>64292</v>
      </c>
      <c r="B1983" t="n">
        <v>122</v>
      </c>
      <c r="C1983" t="inlineStr">
        <is>
          <t>Arcos</t>
        </is>
      </c>
      <c r="D1983" s="551" t="n">
        <v>45992</v>
      </c>
      <c r="E1983" t="n">
        <v>20227</v>
      </c>
      <c r="F1983" t="inlineStr">
        <is>
          <t>FEIJAO PRETO CAMIL C/2KG</t>
        </is>
      </c>
      <c r="G1983" t="n">
        <v>2248</v>
      </c>
      <c r="H1983" t="n">
        <v>21</v>
      </c>
      <c r="I1983" t="inlineStr">
        <is>
          <t>PC</t>
        </is>
      </c>
      <c r="J1983" t="inlineStr">
        <is>
          <t>ALIMENTOS</t>
        </is>
      </c>
      <c r="K1983" t="inlineStr">
        <is>
          <t>11/2025</t>
        </is>
      </c>
      <c r="L1983" t="n">
        <v>10.49</v>
      </c>
      <c r="M1983" s="551" t="n">
        <v>45979</v>
      </c>
      <c r="N1983" t="n">
        <v>10.28</v>
      </c>
      <c r="O1983" t="n">
        <v>10.14</v>
      </c>
      <c r="P1983" t="n">
        <v>220.29</v>
      </c>
    </row>
    <row r="1984">
      <c r="A1984" t="n">
        <v>64257</v>
      </c>
      <c r="B1984" t="n">
        <v>122</v>
      </c>
      <c r="C1984" t="inlineStr">
        <is>
          <t>Arcos</t>
        </is>
      </c>
      <c r="D1984" s="551" t="n">
        <v>45992</v>
      </c>
      <c r="E1984" t="n">
        <v>26429</v>
      </c>
      <c r="F1984" t="inlineStr">
        <is>
          <t>ALGINATO KG</t>
        </is>
      </c>
      <c r="G1984" t="n">
        <v>6728</v>
      </c>
      <c r="H1984" t="n">
        <v>0.4</v>
      </c>
      <c r="I1984" t="inlineStr">
        <is>
          <t>KG</t>
        </is>
      </c>
      <c r="J1984" t="inlineStr">
        <is>
          <t>ALIMENTOS</t>
        </is>
      </c>
      <c r="K1984" t="inlineStr">
        <is>
          <t>11/2025</t>
        </is>
      </c>
      <c r="L1984" t="n">
        <v>0</v>
      </c>
      <c r="M1984" s="551" t="n">
        <v>45848</v>
      </c>
      <c r="N1984" t="n">
        <v>550</v>
      </c>
      <c r="O1984" t="n">
        <v>550</v>
      </c>
      <c r="P1984" t="n">
        <v>220</v>
      </c>
    </row>
    <row r="1985">
      <c r="A1985" t="n">
        <v>64413</v>
      </c>
      <c r="B1985" t="n">
        <v>122</v>
      </c>
      <c r="C1985" t="inlineStr">
        <is>
          <t>Arcos</t>
        </is>
      </c>
      <c r="D1985" s="551" t="n">
        <v>45992</v>
      </c>
      <c r="E1985" t="n">
        <v>25507</v>
      </c>
      <c r="F1985" t="inlineStr">
        <is>
          <t>TEQUILA DON JULIO REPOSADO 750ML</t>
        </is>
      </c>
      <c r="G1985" t="n">
        <v>6143</v>
      </c>
      <c r="H1985" t="n">
        <v>0.8100000000000001</v>
      </c>
      <c r="I1985" t="inlineStr">
        <is>
          <t>GR</t>
        </is>
      </c>
      <c r="J1985" t="inlineStr">
        <is>
          <t>BEBIDAS</t>
        </is>
      </c>
      <c r="K1985" t="inlineStr">
        <is>
          <t>11/2025</t>
        </is>
      </c>
      <c r="L1985" t="n">
        <v>271.09</v>
      </c>
      <c r="M1985" s="551" t="n">
        <v>45979</v>
      </c>
      <c r="N1985" t="n">
        <v>271.09</v>
      </c>
      <c r="O1985" t="n">
        <v>271.09</v>
      </c>
      <c r="P1985" t="n">
        <v>219.58</v>
      </c>
    </row>
    <row r="1986">
      <c r="A1986" t="n">
        <v>64369</v>
      </c>
      <c r="B1986" t="n">
        <v>122</v>
      </c>
      <c r="C1986" t="inlineStr">
        <is>
          <t>Arcos</t>
        </is>
      </c>
      <c r="D1986" s="551" t="n">
        <v>45992</v>
      </c>
      <c r="E1986" t="n">
        <v>18542</v>
      </c>
      <c r="F1986" t="inlineStr">
        <is>
          <t>APERITIVO CYNAR 70 PROOF 1L</t>
        </is>
      </c>
      <c r="G1986" t="n">
        <v>3136</v>
      </c>
      <c r="H1986" t="n">
        <v>2</v>
      </c>
      <c r="I1986" t="inlineStr">
        <is>
          <t>GR</t>
        </is>
      </c>
      <c r="J1986" t="inlineStr">
        <is>
          <t>BEBIDAS</t>
        </is>
      </c>
      <c r="K1986" t="inlineStr">
        <is>
          <t>11/2025</t>
        </is>
      </c>
      <c r="L1986" t="n">
        <v>109.11</v>
      </c>
      <c r="M1986" s="551" t="n">
        <v>45985</v>
      </c>
      <c r="N1986" t="n">
        <v>109.11</v>
      </c>
      <c r="O1986" t="n">
        <v>109.11</v>
      </c>
      <c r="P1986" t="n">
        <v>218.22</v>
      </c>
    </row>
    <row r="1987">
      <c r="A1987" t="n">
        <v>64267</v>
      </c>
      <c r="B1987" t="n">
        <v>122</v>
      </c>
      <c r="C1987" t="inlineStr">
        <is>
          <t>Arcos</t>
        </is>
      </c>
      <c r="D1987" s="551" t="n">
        <v>45992</v>
      </c>
      <c r="E1987" t="n">
        <v>20752</v>
      </c>
      <c r="F1987" t="inlineStr">
        <is>
          <t>AZEITONA PTA AZAPA 90/110 DISALERNO 2KG</t>
        </is>
      </c>
      <c r="G1987" t="n">
        <v>2088</v>
      </c>
      <c r="H1987" t="n">
        <v>2</v>
      </c>
      <c r="I1987" t="inlineStr">
        <is>
          <t>PT</t>
        </is>
      </c>
      <c r="J1987" t="inlineStr">
        <is>
          <t>ALIMENTOS</t>
        </is>
      </c>
      <c r="K1987" t="inlineStr">
        <is>
          <t>11/2025</t>
        </is>
      </c>
      <c r="L1987" t="n">
        <v>108.94</v>
      </c>
      <c r="M1987" s="551" t="n">
        <v>45986</v>
      </c>
      <c r="N1987" t="n">
        <v>108.94</v>
      </c>
      <c r="O1987" t="n">
        <v>108.9</v>
      </c>
      <c r="P1987" t="n">
        <v>217.88</v>
      </c>
    </row>
    <row r="1988">
      <c r="A1988" t="n">
        <v>64377</v>
      </c>
      <c r="B1988" t="n">
        <v>122</v>
      </c>
      <c r="C1988" t="inlineStr">
        <is>
          <t>Arcos</t>
        </is>
      </c>
      <c r="D1988" s="551" t="n">
        <v>45992</v>
      </c>
      <c r="E1988" t="n">
        <v>18444</v>
      </c>
      <c r="F1988" t="inlineStr">
        <is>
          <t>CACHACA MATO DENTRO OURO 980ML</t>
        </is>
      </c>
      <c r="G1988" t="n">
        <v>3205</v>
      </c>
      <c r="H1988" t="n">
        <v>6.22</v>
      </c>
      <c r="I1988" t="inlineStr">
        <is>
          <t>UN</t>
        </is>
      </c>
      <c r="J1988" t="inlineStr">
        <is>
          <t>BEBIDAS</t>
        </is>
      </c>
      <c r="K1988" t="inlineStr">
        <is>
          <t>11/2025</t>
        </is>
      </c>
      <c r="L1988" t="n">
        <v>0</v>
      </c>
      <c r="M1988" s="551" t="n">
        <v>45447</v>
      </c>
      <c r="N1988" t="n">
        <v>35</v>
      </c>
      <c r="O1988" t="n">
        <v>34</v>
      </c>
      <c r="P1988" t="n">
        <v>217.7</v>
      </c>
    </row>
    <row r="1989">
      <c r="A1989" t="n">
        <v>64470</v>
      </c>
      <c r="B1989" t="n">
        <v>122</v>
      </c>
      <c r="C1989" t="inlineStr">
        <is>
          <t>Arcos</t>
        </is>
      </c>
      <c r="D1989" s="551" t="n">
        <v>45992</v>
      </c>
      <c r="E1989" t="n">
        <v>25091</v>
      </c>
      <c r="F1989" t="inlineStr">
        <is>
          <t>VINHO BRANCO VERASOLIS MOSCATEL 750ML</t>
        </is>
      </c>
      <c r="G1989" t="n">
        <v>5890</v>
      </c>
      <c r="H1989" t="n">
        <v>2</v>
      </c>
      <c r="I1989" t="inlineStr">
        <is>
          <t>GR</t>
        </is>
      </c>
      <c r="J1989" t="inlineStr">
        <is>
          <t>BEBIDAS</t>
        </is>
      </c>
      <c r="K1989" t="inlineStr">
        <is>
          <t>11/2025</t>
        </is>
      </c>
      <c r="L1989" t="n">
        <v>0</v>
      </c>
      <c r="M1989" s="551" t="n">
        <v>45943</v>
      </c>
      <c r="N1989" t="n">
        <v>108</v>
      </c>
      <c r="O1989" t="n">
        <v>108</v>
      </c>
      <c r="P1989" t="n">
        <v>216</v>
      </c>
    </row>
    <row r="1990">
      <c r="A1990" t="n">
        <v>64498</v>
      </c>
      <c r="B1990" t="n">
        <v>122</v>
      </c>
      <c r="C1990" t="inlineStr">
        <is>
          <t>Arcos</t>
        </is>
      </c>
      <c r="D1990" s="551" t="n">
        <v>45992</v>
      </c>
      <c r="E1990" t="n">
        <v>19150</v>
      </c>
      <c r="F1990" t="inlineStr">
        <is>
          <t>PAO DA CASA BATARD UN</t>
        </is>
      </c>
      <c r="G1990" t="n">
        <v>2831</v>
      </c>
      <c r="H1990" t="n">
        <v>36</v>
      </c>
      <c r="I1990" t="inlineStr">
        <is>
          <t>UN</t>
        </is>
      </c>
      <c r="J1990" t="inlineStr">
        <is>
          <t>ALIMENTOS</t>
        </is>
      </c>
      <c r="K1990" t="inlineStr">
        <is>
          <t>11/2025</t>
        </is>
      </c>
      <c r="L1990" t="n">
        <v>0</v>
      </c>
      <c r="M1990" s="551" t="n">
        <v>45931</v>
      </c>
      <c r="N1990" t="n">
        <v>6</v>
      </c>
      <c r="O1990" t="n">
        <v>24.15</v>
      </c>
      <c r="P1990" t="n">
        <v>216</v>
      </c>
    </row>
    <row r="1991">
      <c r="A1991" t="n">
        <v>64389</v>
      </c>
      <c r="B1991" t="n">
        <v>122</v>
      </c>
      <c r="C1991" t="inlineStr">
        <is>
          <t>Arcos</t>
        </is>
      </c>
      <c r="D1991" s="551" t="n">
        <v>45992</v>
      </c>
      <c r="E1991" t="n">
        <v>18352</v>
      </c>
      <c r="F1991" t="inlineStr">
        <is>
          <t>GIN THE BOTANIST 700ML</t>
        </is>
      </c>
      <c r="G1991" t="n">
        <v>3283</v>
      </c>
      <c r="H1991" t="n">
        <v>1</v>
      </c>
      <c r="I1991" t="inlineStr">
        <is>
          <t>UN</t>
        </is>
      </c>
      <c r="J1991" t="inlineStr">
        <is>
          <t>BEBIDAS</t>
        </is>
      </c>
      <c r="K1991" t="inlineStr">
        <is>
          <t>11/2025</t>
        </is>
      </c>
      <c r="L1991" t="n">
        <v>0</v>
      </c>
      <c r="N1991" t="n">
        <v>0</v>
      </c>
      <c r="O1991" t="n">
        <v>0</v>
      </c>
      <c r="P1991" t="n">
        <v>213.33</v>
      </c>
    </row>
    <row r="1992">
      <c r="A1992" t="n">
        <v>64416</v>
      </c>
      <c r="B1992" t="n">
        <v>122</v>
      </c>
      <c r="C1992" t="inlineStr">
        <is>
          <t>Arcos</t>
        </is>
      </c>
      <c r="D1992" s="551" t="n">
        <v>45992</v>
      </c>
      <c r="E1992" t="n">
        <v>18234</v>
      </c>
      <c r="F1992" t="inlineStr">
        <is>
          <t>TEQUILA JOSE CUERVO 1800 SILVER 750ML</t>
        </is>
      </c>
      <c r="G1992" t="n">
        <v>3394</v>
      </c>
      <c r="H1992" t="n">
        <v>1.2</v>
      </c>
      <c r="I1992" t="inlineStr">
        <is>
          <t>UN</t>
        </is>
      </c>
      <c r="J1992" t="inlineStr">
        <is>
          <t>BEBIDAS</t>
        </is>
      </c>
      <c r="K1992" t="inlineStr">
        <is>
          <t>11/2025</t>
        </is>
      </c>
      <c r="L1992" t="n">
        <v>0</v>
      </c>
      <c r="M1992" s="551" t="n">
        <v>45545</v>
      </c>
      <c r="N1992" t="n">
        <v>174.8</v>
      </c>
      <c r="O1992" t="n">
        <v>174.8</v>
      </c>
      <c r="P1992" t="n">
        <v>209.76</v>
      </c>
    </row>
    <row r="1993">
      <c r="A1993" t="n">
        <v>64382</v>
      </c>
      <c r="B1993" t="n">
        <v>122</v>
      </c>
      <c r="C1993" t="inlineStr">
        <is>
          <t>Arcos</t>
        </is>
      </c>
      <c r="D1993" s="551" t="n">
        <v>45992</v>
      </c>
      <c r="E1993" t="n">
        <v>18372</v>
      </c>
      <c r="F1993" t="inlineStr">
        <is>
          <t>GIN HENDRICKS 750ML</t>
        </is>
      </c>
      <c r="G1993" t="n">
        <v>3267</v>
      </c>
      <c r="H1993" t="n">
        <v>1.34</v>
      </c>
      <c r="I1993" t="inlineStr">
        <is>
          <t>GR</t>
        </is>
      </c>
      <c r="J1993" t="inlineStr">
        <is>
          <t>BEBIDAS</t>
        </is>
      </c>
      <c r="K1993" t="inlineStr">
        <is>
          <t>11/2025</t>
        </is>
      </c>
      <c r="L1993" t="n">
        <v>0</v>
      </c>
      <c r="N1993" t="n">
        <v>0</v>
      </c>
      <c r="O1993" t="n">
        <v>155</v>
      </c>
      <c r="P1993" t="n">
        <v>209.04</v>
      </c>
    </row>
    <row r="1994">
      <c r="A1994" t="n">
        <v>64403</v>
      </c>
      <c r="B1994" t="n">
        <v>122</v>
      </c>
      <c r="C1994" t="inlineStr">
        <is>
          <t>Arcos</t>
        </is>
      </c>
      <c r="D1994" s="551" t="n">
        <v>45992</v>
      </c>
      <c r="E1994" t="n">
        <v>18510</v>
      </c>
      <c r="F1994" t="inlineStr">
        <is>
          <t>PEYCHAUD AROMATIC COCKTAIL BITTERS 148ML</t>
        </is>
      </c>
      <c r="G1994" t="n">
        <v>3150</v>
      </c>
      <c r="H1994" t="n">
        <v>2</v>
      </c>
      <c r="I1994" t="inlineStr">
        <is>
          <t>UN</t>
        </is>
      </c>
      <c r="J1994" t="inlineStr">
        <is>
          <t>BEBIDAS</t>
        </is>
      </c>
      <c r="K1994" t="inlineStr">
        <is>
          <t>11/2025</t>
        </is>
      </c>
      <c r="L1994" t="n">
        <v>0</v>
      </c>
      <c r="M1994" s="551" t="n">
        <v>45820</v>
      </c>
      <c r="N1994" t="n">
        <v>104.5</v>
      </c>
      <c r="O1994" t="n">
        <v>118.3</v>
      </c>
      <c r="P1994" t="n">
        <v>209</v>
      </c>
    </row>
    <row r="1995">
      <c r="A1995" t="n">
        <v>64260</v>
      </c>
      <c r="B1995" t="n">
        <v>122</v>
      </c>
      <c r="C1995" t="inlineStr">
        <is>
          <t>Arcos</t>
        </is>
      </c>
      <c r="D1995" s="551" t="n">
        <v>45992</v>
      </c>
      <c r="E1995" t="n">
        <v>24039</v>
      </c>
      <c r="F1995" t="inlineStr">
        <is>
          <t>AMENDOA INTEIRA CRUA SEM CASCA 1KG</t>
        </is>
      </c>
      <c r="G1995" t="n">
        <v>2048</v>
      </c>
      <c r="H1995" t="n">
        <v>3</v>
      </c>
      <c r="I1995" t="inlineStr">
        <is>
          <t>KG</t>
        </is>
      </c>
      <c r="J1995" t="inlineStr">
        <is>
          <t>ALIMENTOS</t>
        </is>
      </c>
      <c r="K1995" t="inlineStr">
        <is>
          <t>11/2025</t>
        </is>
      </c>
      <c r="L1995" t="n">
        <v>69.55</v>
      </c>
      <c r="M1995" s="551" t="n">
        <v>45979</v>
      </c>
      <c r="N1995" t="n">
        <v>69.55</v>
      </c>
      <c r="O1995" t="n">
        <v>69.55</v>
      </c>
      <c r="P1995" t="n">
        <v>208.65</v>
      </c>
    </row>
    <row r="1996">
      <c r="A1996" t="n">
        <v>64383</v>
      </c>
      <c r="B1996" t="n">
        <v>122</v>
      </c>
      <c r="C1996" t="inlineStr">
        <is>
          <t>Arcos</t>
        </is>
      </c>
      <c r="D1996" s="551" t="n">
        <v>45992</v>
      </c>
      <c r="E1996" t="n">
        <v>18366</v>
      </c>
      <c r="F1996" t="inlineStr">
        <is>
          <t>GIN MONKEY 47 500ML</t>
        </is>
      </c>
      <c r="G1996" t="n">
        <v>3272</v>
      </c>
      <c r="H1996" t="n">
        <v>2.25</v>
      </c>
      <c r="I1996" t="inlineStr">
        <is>
          <t>UN</t>
        </is>
      </c>
      <c r="J1996" t="inlineStr">
        <is>
          <t>BEBIDAS</t>
        </is>
      </c>
      <c r="K1996" t="inlineStr">
        <is>
          <t>11/2025</t>
        </is>
      </c>
      <c r="L1996" t="n">
        <v>0</v>
      </c>
      <c r="N1996" t="n">
        <v>0</v>
      </c>
      <c r="O1996" t="n">
        <v>0</v>
      </c>
      <c r="P1996" t="n">
        <v>208.17</v>
      </c>
    </row>
    <row r="1997">
      <c r="A1997" t="n">
        <v>64288</v>
      </c>
      <c r="B1997" t="n">
        <v>122</v>
      </c>
      <c r="C1997" t="inlineStr">
        <is>
          <t>Arcos</t>
        </is>
      </c>
      <c r="D1997" s="551" t="n">
        <v>45992</v>
      </c>
      <c r="E1997" t="n">
        <v>20360</v>
      </c>
      <c r="F1997" t="inlineStr">
        <is>
          <t>FARINHA DE TRIGO ANACONDA C/5KG</t>
        </is>
      </c>
      <c r="G1997" t="n">
        <v>2199</v>
      </c>
      <c r="H1997" t="n">
        <v>9</v>
      </c>
      <c r="I1997" t="inlineStr">
        <is>
          <t>PC</t>
        </is>
      </c>
      <c r="J1997" t="inlineStr">
        <is>
          <t>ALIMENTOS</t>
        </is>
      </c>
      <c r="K1997" t="inlineStr">
        <is>
          <t>11/2025</t>
        </is>
      </c>
      <c r="L1997" t="n">
        <v>21.98</v>
      </c>
      <c r="M1997" s="551" t="n">
        <v>45986</v>
      </c>
      <c r="N1997" t="n">
        <v>21.62</v>
      </c>
      <c r="O1997" t="n">
        <v>8.84</v>
      </c>
      <c r="P1997" t="n">
        <v>197.82</v>
      </c>
    </row>
    <row r="1998">
      <c r="A1998" t="n">
        <v>64435</v>
      </c>
      <c r="B1998" t="n">
        <v>122</v>
      </c>
      <c r="C1998" t="inlineStr">
        <is>
          <t>Arcos</t>
        </is>
      </c>
      <c r="D1998" s="551" t="n">
        <v>45992</v>
      </c>
      <c r="E1998" t="n">
        <v>18153</v>
      </c>
      <c r="F1998" t="inlineStr">
        <is>
          <t>WHISKY BOURBON WOODFORD RESERVE 750ML</t>
        </is>
      </c>
      <c r="G1998" t="n">
        <v>3466</v>
      </c>
      <c r="H1998" t="n">
        <v>1.18</v>
      </c>
      <c r="I1998" t="inlineStr">
        <is>
          <t>GR</t>
        </is>
      </c>
      <c r="J1998" t="inlineStr">
        <is>
          <t>BEBIDAS</t>
        </is>
      </c>
      <c r="K1998" t="inlineStr">
        <is>
          <t>11/2025</t>
        </is>
      </c>
      <c r="L1998" t="n">
        <v>160.56</v>
      </c>
      <c r="M1998" s="551" t="n">
        <v>45975</v>
      </c>
      <c r="N1998" t="n">
        <v>160.56</v>
      </c>
      <c r="O1998" t="n">
        <v>160.56</v>
      </c>
      <c r="P1998" t="n">
        <v>189.46</v>
      </c>
    </row>
    <row r="1999">
      <c r="A1999" t="n">
        <v>64496</v>
      </c>
      <c r="B1999" t="n">
        <v>122</v>
      </c>
      <c r="C1999" t="inlineStr">
        <is>
          <t>Arcos</t>
        </is>
      </c>
      <c r="D1999" s="551" t="n">
        <v>45992</v>
      </c>
      <c r="E1999" t="n">
        <v>20861</v>
      </c>
      <c r="F1999" t="inlineStr">
        <is>
          <t>GEMA DE OVO PASTEURIZADA NETTO C/1KG UN</t>
        </is>
      </c>
      <c r="G1999" t="n">
        <v>2045</v>
      </c>
      <c r="H1999" t="n">
        <v>4</v>
      </c>
      <c r="I1999" t="inlineStr">
        <is>
          <t>UN</t>
        </is>
      </c>
      <c r="J1999" t="inlineStr">
        <is>
          <t>ALIMENTOS</t>
        </is>
      </c>
      <c r="K1999" t="inlineStr">
        <is>
          <t>11/2025</t>
        </is>
      </c>
      <c r="L1999" t="n">
        <v>46.7</v>
      </c>
      <c r="M1999" s="551" t="n">
        <v>45986</v>
      </c>
      <c r="N1999" t="n">
        <v>46.7</v>
      </c>
      <c r="O1999" t="n">
        <v>46.7</v>
      </c>
      <c r="P1999" t="n">
        <v>186.8</v>
      </c>
    </row>
    <row r="2000">
      <c r="A2000" t="n">
        <v>64344</v>
      </c>
      <c r="B2000" t="n">
        <v>122</v>
      </c>
      <c r="C2000" t="inlineStr">
        <is>
          <t>Arcos</t>
        </is>
      </c>
      <c r="D2000" s="551" t="n">
        <v>45992</v>
      </c>
      <c r="E2000" t="n">
        <v>21372</v>
      </c>
      <c r="F2000" t="inlineStr">
        <is>
          <t>PAO BRIOCHE FORME C/ TAMPA UN</t>
        </is>
      </c>
      <c r="G2000" t="n">
        <v>2827</v>
      </c>
      <c r="H2000" t="n">
        <v>6</v>
      </c>
      <c r="I2000" t="inlineStr">
        <is>
          <t>UN</t>
        </is>
      </c>
      <c r="J2000" t="inlineStr">
        <is>
          <t>ALIMENTOS</t>
        </is>
      </c>
      <c r="K2000" t="inlineStr">
        <is>
          <t>11/2025</t>
        </is>
      </c>
      <c r="L2000" t="n">
        <v>31</v>
      </c>
      <c r="M2000" s="551" t="n">
        <v>45987</v>
      </c>
      <c r="N2000" t="n">
        <v>31</v>
      </c>
      <c r="O2000" t="n">
        <v>31</v>
      </c>
      <c r="P2000" t="n">
        <v>186</v>
      </c>
    </row>
    <row r="2001">
      <c r="A2001" t="n">
        <v>64492</v>
      </c>
      <c r="B2001" t="n">
        <v>122</v>
      </c>
      <c r="C2001" t="inlineStr">
        <is>
          <t>Arcos</t>
        </is>
      </c>
      <c r="D2001" s="551" t="n">
        <v>45992</v>
      </c>
      <c r="E2001" t="n">
        <v>20661</v>
      </c>
      <c r="F2001" t="inlineStr">
        <is>
          <t>LEITE CONDENSADO MOCA C/395G UN</t>
        </is>
      </c>
      <c r="G2001" t="n">
        <v>2110</v>
      </c>
      <c r="H2001" t="n">
        <v>21</v>
      </c>
      <c r="I2001" t="inlineStr">
        <is>
          <t>UN</t>
        </is>
      </c>
      <c r="J2001" t="inlineStr">
        <is>
          <t>ALIMENTOS</t>
        </is>
      </c>
      <c r="K2001" t="inlineStr">
        <is>
          <t>11/2025</t>
        </is>
      </c>
      <c r="L2001" t="n">
        <v>0</v>
      </c>
      <c r="M2001" s="551" t="n">
        <v>45958</v>
      </c>
      <c r="N2001" t="n">
        <v>8.779999999999999</v>
      </c>
      <c r="O2001" t="n">
        <v>8.720000000000001</v>
      </c>
      <c r="P2001" t="n">
        <v>184.38</v>
      </c>
    </row>
    <row r="2002">
      <c r="A2002" t="n">
        <v>64275</v>
      </c>
      <c r="B2002" t="n">
        <v>122</v>
      </c>
      <c r="C2002" t="inlineStr">
        <is>
          <t>Arcos</t>
        </is>
      </c>
      <c r="D2002" s="551" t="n">
        <v>45992</v>
      </c>
      <c r="E2002" t="n">
        <v>20054</v>
      </c>
      <c r="F2002" t="inlineStr">
        <is>
          <t>CATCHUP HEINZ 397G UN</t>
        </is>
      </c>
      <c r="G2002" t="n">
        <v>2325</v>
      </c>
      <c r="H2002" t="n">
        <v>16</v>
      </c>
      <c r="I2002" t="inlineStr">
        <is>
          <t>UN</t>
        </is>
      </c>
      <c r="J2002" t="inlineStr">
        <is>
          <t>ALIMENTOS</t>
        </is>
      </c>
      <c r="K2002" t="inlineStr">
        <is>
          <t>11/2025</t>
        </is>
      </c>
      <c r="L2002" t="n">
        <v>11.47</v>
      </c>
      <c r="M2002" s="551" t="n">
        <v>45986</v>
      </c>
      <c r="N2002" t="n">
        <v>11.49</v>
      </c>
      <c r="O2002" t="n">
        <v>11.49</v>
      </c>
      <c r="P2002" t="n">
        <v>183.52</v>
      </c>
    </row>
    <row r="2003">
      <c r="A2003" t="n">
        <v>64318</v>
      </c>
      <c r="B2003" t="n">
        <v>122</v>
      </c>
      <c r="C2003" t="inlineStr">
        <is>
          <t>Arcos</t>
        </is>
      </c>
      <c r="D2003" s="551" t="n">
        <v>45992</v>
      </c>
      <c r="E2003" t="n">
        <v>20621</v>
      </c>
      <c r="F2003" t="inlineStr">
        <is>
          <t>PEPINO EM CONSERVA HEMMER C/300G</t>
        </is>
      </c>
      <c r="G2003" t="n">
        <v>2117</v>
      </c>
      <c r="H2003" t="n">
        <v>7</v>
      </c>
      <c r="I2003" t="inlineStr">
        <is>
          <t>PT</t>
        </is>
      </c>
      <c r="J2003" t="inlineStr">
        <is>
          <t>ALIMENTOS</t>
        </is>
      </c>
      <c r="K2003" t="inlineStr">
        <is>
          <t>11/2025</t>
        </is>
      </c>
      <c r="L2003" t="n">
        <v>26</v>
      </c>
      <c r="M2003" s="551" t="n">
        <v>45980</v>
      </c>
      <c r="N2003" t="n">
        <v>26</v>
      </c>
      <c r="O2003" t="n">
        <v>26</v>
      </c>
      <c r="P2003" t="n">
        <v>182</v>
      </c>
    </row>
    <row r="2004">
      <c r="A2004" t="n">
        <v>64271</v>
      </c>
      <c r="B2004" t="n">
        <v>122</v>
      </c>
      <c r="C2004" t="inlineStr">
        <is>
          <t>Arcos</t>
        </is>
      </c>
      <c r="D2004" s="551" t="n">
        <v>45992</v>
      </c>
      <c r="E2004" t="n">
        <v>23548</v>
      </c>
      <c r="F2004" t="inlineStr">
        <is>
          <t>CANELA EM PAU KG</t>
        </is>
      </c>
      <c r="G2004" t="n">
        <v>2321</v>
      </c>
      <c r="H2004" t="n">
        <v>3</v>
      </c>
      <c r="I2004" t="inlineStr">
        <is>
          <t>KG</t>
        </is>
      </c>
      <c r="J2004" t="inlineStr">
        <is>
          <t>ALIMENTOS</t>
        </is>
      </c>
      <c r="K2004" t="inlineStr">
        <is>
          <t>11/2025</t>
        </is>
      </c>
      <c r="L2004" t="n">
        <v>0</v>
      </c>
      <c r="M2004" s="551" t="n">
        <v>45764</v>
      </c>
      <c r="N2004" t="n">
        <v>60.45</v>
      </c>
      <c r="O2004" t="n">
        <v>45.9</v>
      </c>
      <c r="P2004" t="n">
        <v>181.35</v>
      </c>
    </row>
    <row r="2005">
      <c r="A2005" t="n">
        <v>64433</v>
      </c>
      <c r="B2005" t="n">
        <v>122</v>
      </c>
      <c r="C2005" t="inlineStr">
        <is>
          <t>Arcos</t>
        </is>
      </c>
      <c r="D2005" s="551" t="n">
        <v>45992</v>
      </c>
      <c r="E2005" t="n">
        <v>18159</v>
      </c>
      <c r="F2005" t="inlineStr">
        <is>
          <t>WHISKY BALLANTINES FINEST 1L</t>
        </is>
      </c>
      <c r="G2005" t="n">
        <v>3461</v>
      </c>
      <c r="H2005" t="n">
        <v>2</v>
      </c>
      <c r="I2005" t="inlineStr">
        <is>
          <t>GR</t>
        </is>
      </c>
      <c r="J2005" t="inlineStr">
        <is>
          <t>BEBIDAS</t>
        </is>
      </c>
      <c r="K2005" t="inlineStr">
        <is>
          <t>11/2025</t>
        </is>
      </c>
      <c r="L2005" t="n">
        <v>0</v>
      </c>
      <c r="N2005" t="n">
        <v>0</v>
      </c>
      <c r="O2005" t="n">
        <v>0</v>
      </c>
      <c r="P2005" t="n">
        <v>179.98</v>
      </c>
    </row>
    <row r="2006">
      <c r="A2006" t="n">
        <v>64355</v>
      </c>
      <c r="B2006" t="n">
        <v>122</v>
      </c>
      <c r="C2006" t="inlineStr">
        <is>
          <t>Arcos</t>
        </is>
      </c>
      <c r="D2006" s="551" t="n">
        <v>45992</v>
      </c>
      <c r="E2006" t="n">
        <v>24217</v>
      </c>
      <c r="F2006" t="inlineStr">
        <is>
          <t>CUPIM KG</t>
        </is>
      </c>
      <c r="G2006" t="n">
        <v>2937</v>
      </c>
      <c r="H2006" t="n">
        <v>5.58</v>
      </c>
      <c r="I2006" t="inlineStr">
        <is>
          <t>KG</t>
        </is>
      </c>
      <c r="J2006" t="inlineStr">
        <is>
          <t>ALIMENTOS</t>
        </is>
      </c>
      <c r="K2006" t="inlineStr">
        <is>
          <t>11/2025</t>
        </is>
      </c>
      <c r="L2006" t="n">
        <v>31.92</v>
      </c>
      <c r="M2006" s="551" t="n">
        <v>45979</v>
      </c>
      <c r="N2006" t="n">
        <v>32.9</v>
      </c>
      <c r="O2006" t="n">
        <v>31.9</v>
      </c>
      <c r="P2006" t="n">
        <v>178.11</v>
      </c>
    </row>
    <row r="2007">
      <c r="A2007" t="n">
        <v>64341</v>
      </c>
      <c r="B2007" t="n">
        <v>122</v>
      </c>
      <c r="C2007" t="inlineStr">
        <is>
          <t>Arcos</t>
        </is>
      </c>
      <c r="D2007" s="551" t="n">
        <v>45992</v>
      </c>
      <c r="E2007" t="n">
        <v>25012</v>
      </c>
      <c r="F2007" t="inlineStr">
        <is>
          <t>REQUEIJÃO DE CORTE KG</t>
        </is>
      </c>
      <c r="G2007" t="n">
        <v>5864</v>
      </c>
      <c r="H2007" t="n">
        <v>2</v>
      </c>
      <c r="I2007" t="inlineStr">
        <is>
          <t>KG</t>
        </is>
      </c>
      <c r="J2007" t="inlineStr">
        <is>
          <t>ALIMENTOS</t>
        </is>
      </c>
      <c r="K2007" t="inlineStr">
        <is>
          <t>11/2025</t>
        </is>
      </c>
      <c r="L2007" t="n">
        <v>88</v>
      </c>
      <c r="M2007" s="551" t="n">
        <v>45986</v>
      </c>
      <c r="N2007" t="n">
        <v>88</v>
      </c>
      <c r="O2007" t="n">
        <v>88</v>
      </c>
      <c r="P2007" t="n">
        <v>176</v>
      </c>
    </row>
    <row r="2008">
      <c r="A2008" t="n">
        <v>64291</v>
      </c>
      <c r="B2008" t="n">
        <v>122</v>
      </c>
      <c r="C2008" t="inlineStr">
        <is>
          <t>Arcos</t>
        </is>
      </c>
      <c r="D2008" s="551" t="n">
        <v>45992</v>
      </c>
      <c r="E2008" t="n">
        <v>20242</v>
      </c>
      <c r="F2008" t="inlineStr">
        <is>
          <t>FEIJAO CARIOCA CAMIL C/2KG</t>
        </is>
      </c>
      <c r="G2008" t="n">
        <v>2242</v>
      </c>
      <c r="H2008" t="n">
        <v>12</v>
      </c>
      <c r="I2008" t="inlineStr">
        <is>
          <t>PC</t>
        </is>
      </c>
      <c r="J2008" t="inlineStr">
        <is>
          <t>ALIMENTOS</t>
        </is>
      </c>
      <c r="K2008" t="inlineStr">
        <is>
          <t>11/2025</t>
        </is>
      </c>
      <c r="L2008" t="n">
        <v>14.49</v>
      </c>
      <c r="M2008" s="551" t="n">
        <v>45980</v>
      </c>
      <c r="N2008" t="n">
        <v>14.4</v>
      </c>
      <c r="O2008" t="n">
        <v>14.2</v>
      </c>
      <c r="P2008" t="n">
        <v>173.88</v>
      </c>
    </row>
    <row r="2009">
      <c r="A2009" t="n">
        <v>64502</v>
      </c>
      <c r="B2009" t="n">
        <v>122</v>
      </c>
      <c r="C2009" t="inlineStr">
        <is>
          <t>Arcos</t>
        </is>
      </c>
      <c r="D2009" s="551" t="n">
        <v>45992</v>
      </c>
      <c r="E2009" t="n">
        <v>18546</v>
      </c>
      <c r="F2009" t="inlineStr">
        <is>
          <t>APERITIVO AVERNA AMARO 700ML</t>
        </is>
      </c>
      <c r="G2009" t="n">
        <v>3133</v>
      </c>
      <c r="H2009" t="n">
        <v>2</v>
      </c>
      <c r="I2009" t="inlineStr">
        <is>
          <t>GR</t>
        </is>
      </c>
      <c r="J2009" t="inlineStr">
        <is>
          <t>BEBIDAS</t>
        </is>
      </c>
      <c r="K2009" t="inlineStr">
        <is>
          <t>11/2025</t>
        </is>
      </c>
      <c r="L2009" t="n">
        <v>81.06</v>
      </c>
      <c r="M2009" s="551" t="n">
        <v>45987</v>
      </c>
      <c r="N2009" t="n">
        <v>81.06</v>
      </c>
      <c r="O2009" t="n">
        <v>81.06</v>
      </c>
      <c r="P2009" t="n">
        <v>162.12</v>
      </c>
    </row>
    <row r="2010">
      <c r="A2010" t="n">
        <v>64471</v>
      </c>
      <c r="B2010" t="n">
        <v>122</v>
      </c>
      <c r="C2010" t="inlineStr">
        <is>
          <t>Arcos</t>
        </is>
      </c>
      <c r="D2010" s="551" t="n">
        <v>45992</v>
      </c>
      <c r="E2010" t="n">
        <v>17716</v>
      </c>
      <c r="F2010" t="inlineStr">
        <is>
          <t>VINHO TINTO ALMADEN CABERNET SAUVIGNON 750ML</t>
        </is>
      </c>
      <c r="G2010" t="n">
        <v>3822</v>
      </c>
      <c r="H2010" t="n">
        <v>6</v>
      </c>
      <c r="I2010" t="inlineStr">
        <is>
          <t>GR</t>
        </is>
      </c>
      <c r="J2010" t="inlineStr">
        <is>
          <t>BEBIDAS</t>
        </is>
      </c>
      <c r="K2010" t="inlineStr">
        <is>
          <t>11/2025</t>
        </is>
      </c>
      <c r="L2010" t="n">
        <v>26.2</v>
      </c>
      <c r="M2010" s="551" t="n">
        <v>45965</v>
      </c>
      <c r="N2010" t="n">
        <v>26.2</v>
      </c>
      <c r="O2010" t="n">
        <v>26.2</v>
      </c>
      <c r="P2010" t="n">
        <v>157.2</v>
      </c>
    </row>
    <row r="2011">
      <c r="A2011" t="n">
        <v>64475</v>
      </c>
      <c r="B2011" t="n">
        <v>122</v>
      </c>
      <c r="C2011" t="inlineStr">
        <is>
          <t>Arcos</t>
        </is>
      </c>
      <c r="D2011" s="551" t="n">
        <v>45992</v>
      </c>
      <c r="E2011" t="n">
        <v>26591</v>
      </c>
      <c r="F2011" t="inlineStr">
        <is>
          <t>COPA FATIADO JAIS KG</t>
        </is>
      </c>
      <c r="G2011" t="n">
        <v>6805</v>
      </c>
      <c r="H2011" t="n">
        <v>1</v>
      </c>
      <c r="I2011" t="inlineStr">
        <is>
          <t>KG</t>
        </is>
      </c>
      <c r="J2011" t="inlineStr">
        <is>
          <t>ALIMENTOS</t>
        </is>
      </c>
      <c r="K2011" t="inlineStr">
        <is>
          <t>11/2025</t>
        </is>
      </c>
      <c r="L2011" t="n">
        <v>153</v>
      </c>
      <c r="M2011" s="551" t="n">
        <v>45987</v>
      </c>
      <c r="N2011" t="n">
        <v>153</v>
      </c>
      <c r="O2011" t="n">
        <v>153</v>
      </c>
      <c r="P2011" t="n">
        <v>153</v>
      </c>
    </row>
    <row r="2012">
      <c r="A2012" t="n">
        <v>64311</v>
      </c>
      <c r="B2012" t="n">
        <v>122</v>
      </c>
      <c r="C2012" t="inlineStr">
        <is>
          <t>Arcos</t>
        </is>
      </c>
      <c r="D2012" s="551" t="n">
        <v>45992</v>
      </c>
      <c r="E2012" t="n">
        <v>19973</v>
      </c>
      <c r="F2012" t="inlineStr">
        <is>
          <t>MOLHO SHOYO TRADICIONAL SAKURA C/1,010L UN</t>
        </is>
      </c>
      <c r="G2012" t="n">
        <v>2354</v>
      </c>
      <c r="H2012" t="n">
        <v>10</v>
      </c>
      <c r="I2012" t="inlineStr">
        <is>
          <t>UN</t>
        </is>
      </c>
      <c r="J2012" t="inlineStr">
        <is>
          <t>ALIMENTOS</t>
        </is>
      </c>
      <c r="K2012" t="inlineStr">
        <is>
          <t>11/2025</t>
        </is>
      </c>
      <c r="L2012" t="n">
        <v>15.2</v>
      </c>
      <c r="M2012" s="551" t="n">
        <v>45986</v>
      </c>
      <c r="N2012" t="n">
        <v>15.2</v>
      </c>
      <c r="O2012" t="n">
        <v>15.2</v>
      </c>
      <c r="P2012" t="n">
        <v>152</v>
      </c>
    </row>
    <row r="2013">
      <c r="A2013" t="n">
        <v>64511</v>
      </c>
      <c r="B2013" t="n">
        <v>122</v>
      </c>
      <c r="C2013" t="inlineStr">
        <is>
          <t>Arcos</t>
        </is>
      </c>
      <c r="D2013" s="551" t="n">
        <v>45992</v>
      </c>
      <c r="E2013" t="n">
        <v>26054</v>
      </c>
      <c r="F2013" t="inlineStr">
        <is>
          <t>VINAGRE DE ARROZ MIZKAN 500ML UN</t>
        </is>
      </c>
      <c r="G2013" t="n">
        <v>6516</v>
      </c>
      <c r="H2013" t="n">
        <v>9</v>
      </c>
      <c r="I2013" t="inlineStr">
        <is>
          <t>UN</t>
        </is>
      </c>
      <c r="J2013" t="inlineStr">
        <is>
          <t>ALIMENTOS</t>
        </is>
      </c>
      <c r="K2013" t="inlineStr">
        <is>
          <t>11/2025</t>
        </is>
      </c>
      <c r="L2013" t="n">
        <v>0</v>
      </c>
      <c r="N2013" t="n">
        <v>0</v>
      </c>
      <c r="O2013" t="n">
        <v>16.8</v>
      </c>
      <c r="P2013" t="n">
        <v>151.2</v>
      </c>
    </row>
    <row r="2014">
      <c r="A2014" t="n">
        <v>64334</v>
      </c>
      <c r="B2014" t="n">
        <v>122</v>
      </c>
      <c r="C2014" t="inlineStr">
        <is>
          <t>Arcos</t>
        </is>
      </c>
      <c r="D2014" s="551" t="n">
        <v>45992</v>
      </c>
      <c r="E2014" t="n">
        <v>19420</v>
      </c>
      <c r="F2014" t="inlineStr">
        <is>
          <t>LEITE INTEGRAL ITALAC 1L</t>
        </is>
      </c>
      <c r="G2014" t="n">
        <v>2758</v>
      </c>
      <c r="H2014" t="n">
        <v>26</v>
      </c>
      <c r="I2014" t="inlineStr">
        <is>
          <t>UN</t>
        </is>
      </c>
      <c r="J2014" t="inlineStr">
        <is>
          <t>ALIMENTOS</t>
        </is>
      </c>
      <c r="K2014" t="inlineStr">
        <is>
          <t>11/2025</t>
        </is>
      </c>
      <c r="L2014" t="n">
        <v>0</v>
      </c>
      <c r="M2014" s="551" t="n">
        <v>45678</v>
      </c>
      <c r="N2014" t="n">
        <v>5.79</v>
      </c>
      <c r="O2014" t="n">
        <v>5.79</v>
      </c>
      <c r="P2014" t="n">
        <v>150.54</v>
      </c>
    </row>
    <row r="2015">
      <c r="A2015" t="n">
        <v>64441</v>
      </c>
      <c r="B2015" t="n">
        <v>122</v>
      </c>
      <c r="C2015" t="inlineStr">
        <is>
          <t>Arcos</t>
        </is>
      </c>
      <c r="D2015" s="551" t="n">
        <v>45992</v>
      </c>
      <c r="E2015" t="n">
        <v>18129</v>
      </c>
      <c r="F2015" t="inlineStr">
        <is>
          <t>WHISKY JACK DANIELS 1L</t>
        </is>
      </c>
      <c r="G2015" t="n">
        <v>3486</v>
      </c>
      <c r="H2015" t="n">
        <v>1.22</v>
      </c>
      <c r="I2015" t="inlineStr">
        <is>
          <t>GR</t>
        </is>
      </c>
      <c r="J2015" t="inlineStr">
        <is>
          <t>BEBIDAS</t>
        </is>
      </c>
      <c r="K2015" t="inlineStr">
        <is>
          <t>11/2025</t>
        </is>
      </c>
      <c r="L2015" t="n">
        <v>0</v>
      </c>
      <c r="M2015" s="551" t="n">
        <v>45925</v>
      </c>
      <c r="N2015" t="n">
        <v>122.79</v>
      </c>
      <c r="O2015" t="n">
        <v>116.99</v>
      </c>
      <c r="P2015" t="n">
        <v>149.8</v>
      </c>
    </row>
    <row r="2016">
      <c r="A2016" t="n">
        <v>64439</v>
      </c>
      <c r="B2016" t="n">
        <v>122</v>
      </c>
      <c r="C2016" t="inlineStr">
        <is>
          <t>Arcos</t>
        </is>
      </c>
      <c r="D2016" s="551" t="n">
        <v>45992</v>
      </c>
      <c r="E2016" t="n">
        <v>18140</v>
      </c>
      <c r="F2016" t="inlineStr">
        <is>
          <t>WHISKY GENTLEMAN JACK SILVER 1L</t>
        </is>
      </c>
      <c r="G2016" t="n">
        <v>3478</v>
      </c>
      <c r="H2016" t="n">
        <v>1.08</v>
      </c>
      <c r="I2016" t="inlineStr">
        <is>
          <t>GR</t>
        </is>
      </c>
      <c r="J2016" t="inlineStr">
        <is>
          <t>BEBIDAS</t>
        </is>
      </c>
      <c r="K2016" t="inlineStr">
        <is>
          <t>11/2025</t>
        </is>
      </c>
      <c r="L2016" t="n">
        <v>135.99</v>
      </c>
      <c r="M2016" s="551" t="n">
        <v>45985</v>
      </c>
      <c r="N2016" t="n">
        <v>135.99</v>
      </c>
      <c r="O2016" t="n">
        <v>135.99</v>
      </c>
      <c r="P2016" t="n">
        <v>146.87</v>
      </c>
    </row>
    <row r="2017">
      <c r="A2017" t="n">
        <v>64477</v>
      </c>
      <c r="B2017" t="n">
        <v>122</v>
      </c>
      <c r="C2017" t="inlineStr">
        <is>
          <t>Arcos</t>
        </is>
      </c>
      <c r="D2017" s="551" t="n">
        <v>45992</v>
      </c>
      <c r="E2017" t="n">
        <v>21159</v>
      </c>
      <c r="F2017" t="inlineStr">
        <is>
          <t>SORVETE DE NATA ARTE GELATI C/3,8KG</t>
        </is>
      </c>
      <c r="G2017" t="n">
        <v>1946</v>
      </c>
      <c r="H2017" t="n">
        <v>1</v>
      </c>
      <c r="I2017" t="inlineStr">
        <is>
          <t>PT</t>
        </is>
      </c>
      <c r="J2017" t="inlineStr">
        <is>
          <t>ALIMENTOS</t>
        </is>
      </c>
      <c r="K2017" t="inlineStr">
        <is>
          <t>11/2025</t>
        </is>
      </c>
      <c r="L2017" t="n">
        <v>0</v>
      </c>
      <c r="M2017" s="551" t="n">
        <v>45943</v>
      </c>
      <c r="N2017" t="n">
        <v>144.4</v>
      </c>
      <c r="O2017" t="n">
        <v>144.4</v>
      </c>
      <c r="P2017" t="n">
        <v>144.4</v>
      </c>
    </row>
    <row r="2018">
      <c r="A2018" t="n">
        <v>64298</v>
      </c>
      <c r="B2018" t="n">
        <v>122</v>
      </c>
      <c r="C2018" t="inlineStr">
        <is>
          <t>Arcos</t>
        </is>
      </c>
      <c r="D2018" s="551" t="n">
        <v>45992</v>
      </c>
      <c r="E2018" t="n">
        <v>25478</v>
      </c>
      <c r="F2018" t="inlineStr">
        <is>
          <t xml:space="preserve">LEITE INTEGRAL LEITISSIMO 1L </t>
        </is>
      </c>
      <c r="G2018" t="n">
        <v>6129</v>
      </c>
      <c r="H2018" t="n">
        <v>18</v>
      </c>
      <c r="I2018" t="inlineStr">
        <is>
          <t>UN</t>
        </is>
      </c>
      <c r="J2018" t="inlineStr">
        <is>
          <t>ALIMENTOS</t>
        </is>
      </c>
      <c r="K2018" t="inlineStr">
        <is>
          <t>11/2025</t>
        </is>
      </c>
      <c r="L2018" t="n">
        <v>7.95</v>
      </c>
      <c r="M2018" s="551" t="n">
        <v>45986</v>
      </c>
      <c r="N2018" t="n">
        <v>7.95</v>
      </c>
      <c r="O2018" t="n">
        <v>7.95</v>
      </c>
      <c r="P2018" t="n">
        <v>143.1</v>
      </c>
    </row>
    <row r="2019">
      <c r="A2019" t="n">
        <v>64356</v>
      </c>
      <c r="B2019" t="n">
        <v>122</v>
      </c>
      <c r="C2019" t="inlineStr">
        <is>
          <t>Arcos</t>
        </is>
      </c>
      <c r="D2019" s="551" t="n">
        <v>45992</v>
      </c>
      <c r="E2019" t="n">
        <v>19017</v>
      </c>
      <c r="F2019" t="inlineStr">
        <is>
          <t>FILE DE FRANGO KG</t>
        </is>
      </c>
      <c r="G2019" t="n">
        <v>2893</v>
      </c>
      <c r="H2019" t="n">
        <v>8.18</v>
      </c>
      <c r="I2019" t="inlineStr">
        <is>
          <t>KG</t>
        </is>
      </c>
      <c r="J2019" t="inlineStr">
        <is>
          <t>ALIMENTOS</t>
        </is>
      </c>
      <c r="K2019" t="inlineStr">
        <is>
          <t>11/2025</t>
        </is>
      </c>
      <c r="L2019" t="n">
        <v>17.27</v>
      </c>
      <c r="M2019" s="551" t="n">
        <v>45986</v>
      </c>
      <c r="N2019" t="n">
        <v>17.99</v>
      </c>
      <c r="O2019" t="n">
        <v>17.99</v>
      </c>
      <c r="P2019" t="n">
        <v>141.27</v>
      </c>
    </row>
    <row r="2020">
      <c r="A2020" t="n">
        <v>64249</v>
      </c>
      <c r="B2020" t="n">
        <v>122</v>
      </c>
      <c r="C2020" t="inlineStr">
        <is>
          <t>Arcos</t>
        </is>
      </c>
      <c r="D2020" s="551" t="n">
        <v>45992</v>
      </c>
      <c r="E2020" t="n">
        <v>21062</v>
      </c>
      <c r="F2020" t="inlineStr">
        <is>
          <t xml:space="preserve">ACETO BALSAM DI MODENA DISALERNO 500ML </t>
        </is>
      </c>
      <c r="G2020" t="n">
        <v>1997</v>
      </c>
      <c r="H2020" t="n">
        <v>9</v>
      </c>
      <c r="I2020" t="inlineStr">
        <is>
          <t>GR</t>
        </is>
      </c>
      <c r="J2020" t="inlineStr">
        <is>
          <t>ALIMENTOS</t>
        </is>
      </c>
      <c r="K2020" t="inlineStr">
        <is>
          <t>11/2025</t>
        </is>
      </c>
      <c r="L2020" t="n">
        <v>0</v>
      </c>
      <c r="M2020" s="551" t="n">
        <v>45936</v>
      </c>
      <c r="N2020" t="n">
        <v>15.58</v>
      </c>
      <c r="O2020" t="n">
        <v>15.6</v>
      </c>
      <c r="P2020" t="n">
        <v>140.22</v>
      </c>
    </row>
    <row r="2021">
      <c r="A2021" t="n">
        <v>64261</v>
      </c>
      <c r="B2021" t="n">
        <v>122</v>
      </c>
      <c r="C2021" t="inlineStr">
        <is>
          <t>Arcos</t>
        </is>
      </c>
      <c r="D2021" s="551" t="n">
        <v>45992</v>
      </c>
      <c r="E2021" t="n">
        <v>20301</v>
      </c>
      <c r="F2021" t="inlineStr">
        <is>
          <t>ARROZ BRANCO TIPO 1 CAMIL C/5KG</t>
        </is>
      </c>
      <c r="G2021" t="n">
        <v>2223</v>
      </c>
      <c r="H2021" t="n">
        <v>6</v>
      </c>
      <c r="I2021" t="inlineStr">
        <is>
          <t>PC</t>
        </is>
      </c>
      <c r="J2021" t="inlineStr">
        <is>
          <t>ALIMENTOS</t>
        </is>
      </c>
      <c r="K2021" t="inlineStr">
        <is>
          <t>11/2025</t>
        </is>
      </c>
      <c r="L2021" t="n">
        <v>21.26</v>
      </c>
      <c r="M2021" s="551" t="n">
        <v>45986</v>
      </c>
      <c r="N2021" t="n">
        <v>20.9</v>
      </c>
      <c r="O2021" t="n">
        <v>20.9</v>
      </c>
      <c r="P2021" t="n">
        <v>127.56</v>
      </c>
    </row>
    <row r="2022">
      <c r="A2022" t="n">
        <v>64296</v>
      </c>
      <c r="B2022" t="n">
        <v>122</v>
      </c>
      <c r="C2022" t="inlineStr">
        <is>
          <t>Arcos</t>
        </is>
      </c>
      <c r="D2022" s="551" t="n">
        <v>45992</v>
      </c>
      <c r="E2022" t="n">
        <v>20213</v>
      </c>
      <c r="F2022" t="inlineStr">
        <is>
          <t>GRAO DE BICO CAMIL C/2KG</t>
        </is>
      </c>
      <c r="G2022" t="n">
        <v>2251</v>
      </c>
      <c r="H2022" t="n">
        <v>4</v>
      </c>
      <c r="I2022" t="inlineStr">
        <is>
          <t>PC</t>
        </is>
      </c>
      <c r="J2022" t="inlineStr">
        <is>
          <t>ALIMENTOS</t>
        </is>
      </c>
      <c r="K2022" t="inlineStr">
        <is>
          <t>11/2025</t>
        </is>
      </c>
      <c r="L2022" t="n">
        <v>0</v>
      </c>
      <c r="M2022" s="551" t="n">
        <v>45937</v>
      </c>
      <c r="N2022" t="n">
        <v>31.62</v>
      </c>
      <c r="O2022" t="n">
        <v>31.74</v>
      </c>
      <c r="P2022" t="n">
        <v>126.48</v>
      </c>
    </row>
    <row r="2023">
      <c r="A2023" t="n">
        <v>64488</v>
      </c>
      <c r="B2023" t="n">
        <v>122</v>
      </c>
      <c r="C2023" t="inlineStr">
        <is>
          <t>Arcos</t>
        </is>
      </c>
      <c r="D2023" s="551" t="n">
        <v>45992</v>
      </c>
      <c r="E2023" t="n">
        <v>20034</v>
      </c>
      <c r="F2023" t="inlineStr">
        <is>
          <t>CRAVO DA INDIA KG</t>
        </is>
      </c>
      <c r="G2023" t="n">
        <v>2333</v>
      </c>
      <c r="H2023" t="n">
        <v>2</v>
      </c>
      <c r="I2023" t="inlineStr">
        <is>
          <t>KG</t>
        </is>
      </c>
      <c r="J2023" t="inlineStr">
        <is>
          <t>ALIMENTOS</t>
        </is>
      </c>
      <c r="K2023" t="inlineStr">
        <is>
          <t>11/2025</t>
        </is>
      </c>
      <c r="L2023" t="n">
        <v>0</v>
      </c>
      <c r="M2023" s="551" t="n">
        <v>45764</v>
      </c>
      <c r="N2023" t="n">
        <v>63.06</v>
      </c>
      <c r="O2023" t="n">
        <v>60.8</v>
      </c>
      <c r="P2023" t="n">
        <v>126.12</v>
      </c>
    </row>
    <row r="2024">
      <c r="A2024" t="n">
        <v>64287</v>
      </c>
      <c r="B2024" t="n">
        <v>122</v>
      </c>
      <c r="C2024" t="inlineStr">
        <is>
          <t>Arcos</t>
        </is>
      </c>
      <c r="D2024" s="551" t="n">
        <v>45992</v>
      </c>
      <c r="E2024" t="n">
        <v>20385</v>
      </c>
      <c r="F2024" t="inlineStr">
        <is>
          <t>FARINHA DE MILHO FLOCAO YOKI 500GR</t>
        </is>
      </c>
      <c r="G2024" t="n">
        <v>2195</v>
      </c>
      <c r="H2024" t="n">
        <v>28</v>
      </c>
      <c r="I2024" t="inlineStr">
        <is>
          <t>UN</t>
        </is>
      </c>
      <c r="J2024" t="inlineStr">
        <is>
          <t>ALIMENTOS</t>
        </is>
      </c>
      <c r="K2024" t="inlineStr">
        <is>
          <t>11/2025</t>
        </is>
      </c>
      <c r="L2024" t="n">
        <v>4.37</v>
      </c>
      <c r="M2024" s="551" t="n">
        <v>45986</v>
      </c>
      <c r="N2024" t="n">
        <v>4.95</v>
      </c>
      <c r="O2024" t="n">
        <v>2.5</v>
      </c>
      <c r="P2024" t="n">
        <v>122.36</v>
      </c>
    </row>
    <row r="2025">
      <c r="A2025" t="n">
        <v>64442</v>
      </c>
      <c r="B2025" t="n">
        <v>122</v>
      </c>
      <c r="C2025" t="inlineStr">
        <is>
          <t>Arcos</t>
        </is>
      </c>
      <c r="D2025" s="551" t="n">
        <v>45992</v>
      </c>
      <c r="E2025" t="n">
        <v>18121</v>
      </c>
      <c r="F2025" t="inlineStr">
        <is>
          <t>WHISKY JIM BEAM RYE 700ML</t>
        </is>
      </c>
      <c r="G2025" t="n">
        <v>3493</v>
      </c>
      <c r="H2025" t="n">
        <v>0.8100000000000001</v>
      </c>
      <c r="I2025" t="inlineStr">
        <is>
          <t>GR</t>
        </is>
      </c>
      <c r="J2025" t="inlineStr">
        <is>
          <t>BEBIDAS</t>
        </is>
      </c>
      <c r="K2025" t="inlineStr">
        <is>
          <t>11/2025</t>
        </is>
      </c>
      <c r="L2025" t="n">
        <v>0</v>
      </c>
      <c r="M2025" s="551" t="n">
        <v>45811</v>
      </c>
      <c r="N2025" t="n">
        <v>149.51</v>
      </c>
      <c r="O2025" t="n">
        <v>167.73</v>
      </c>
      <c r="P2025" t="n">
        <v>121.1</v>
      </c>
    </row>
    <row r="2026">
      <c r="A2026" t="n">
        <v>64494</v>
      </c>
      <c r="B2026" t="n">
        <v>122</v>
      </c>
      <c r="C2026" t="inlineStr">
        <is>
          <t>Arcos</t>
        </is>
      </c>
      <c r="D2026" s="551" t="n">
        <v>45992</v>
      </c>
      <c r="E2026" t="n">
        <v>20202</v>
      </c>
      <c r="F2026" t="inlineStr">
        <is>
          <t>VINAGRE DE ARROZ CASTELO 750ML UN</t>
        </is>
      </c>
      <c r="G2026" t="n">
        <v>2255</v>
      </c>
      <c r="H2026" t="n">
        <v>15</v>
      </c>
      <c r="I2026" t="inlineStr">
        <is>
          <t>UN</t>
        </is>
      </c>
      <c r="J2026" t="inlineStr">
        <is>
          <t>ALIMENTOS</t>
        </is>
      </c>
      <c r="K2026" t="inlineStr">
        <is>
          <t>11/2025</t>
        </is>
      </c>
      <c r="L2026" t="n">
        <v>7.75</v>
      </c>
      <c r="M2026" s="551" t="n">
        <v>45986</v>
      </c>
      <c r="N2026" t="n">
        <v>7.75</v>
      </c>
      <c r="O2026" t="n">
        <v>7.75</v>
      </c>
      <c r="P2026" t="n">
        <v>116.25</v>
      </c>
    </row>
    <row r="2027">
      <c r="A2027" t="n">
        <v>64290</v>
      </c>
      <c r="B2027" t="n">
        <v>122</v>
      </c>
      <c r="C2027" t="inlineStr">
        <is>
          <t>Arcos</t>
        </is>
      </c>
      <c r="D2027" s="551" t="n">
        <v>45992</v>
      </c>
      <c r="E2027" t="n">
        <v>20358</v>
      </c>
      <c r="F2027" t="inlineStr">
        <is>
          <t>FARINHA PANKO ROMARIZ C/1KG</t>
        </is>
      </c>
      <c r="G2027" t="n">
        <v>2200</v>
      </c>
      <c r="H2027" t="n">
        <v>8</v>
      </c>
      <c r="I2027" t="inlineStr">
        <is>
          <t>PC</t>
        </is>
      </c>
      <c r="J2027" t="inlineStr">
        <is>
          <t>ALIMENTOS</t>
        </is>
      </c>
      <c r="K2027" t="inlineStr">
        <is>
          <t>11/2025</t>
        </is>
      </c>
      <c r="L2027" t="n">
        <v>14.3</v>
      </c>
      <c r="M2027" s="551" t="n">
        <v>45979</v>
      </c>
      <c r="N2027" t="n">
        <v>14.3</v>
      </c>
      <c r="O2027" t="n">
        <v>14.3</v>
      </c>
      <c r="P2027" t="n">
        <v>114.4</v>
      </c>
    </row>
    <row r="2028">
      <c r="A2028" t="n">
        <v>64313</v>
      </c>
      <c r="B2028" t="n">
        <v>122</v>
      </c>
      <c r="C2028" t="inlineStr">
        <is>
          <t>Arcos</t>
        </is>
      </c>
      <c r="D2028" s="551" t="n">
        <v>45992</v>
      </c>
      <c r="E2028" t="n">
        <v>19946</v>
      </c>
      <c r="F2028" t="inlineStr">
        <is>
          <t>MOSTARDA DIJON COM GRAO BEAUFOR C/1,001KG</t>
        </is>
      </c>
      <c r="G2028" t="n">
        <v>2360</v>
      </c>
      <c r="H2028" t="n">
        <v>2</v>
      </c>
      <c r="I2028" t="inlineStr">
        <is>
          <t>PT</t>
        </is>
      </c>
      <c r="J2028" t="inlineStr">
        <is>
          <t>ALIMENTOS</t>
        </is>
      </c>
      <c r="K2028" t="inlineStr">
        <is>
          <t>11/2025</t>
        </is>
      </c>
      <c r="L2028" t="n">
        <v>0</v>
      </c>
      <c r="M2028" s="551" t="n">
        <v>45951</v>
      </c>
      <c r="N2028" t="n">
        <v>56.89</v>
      </c>
      <c r="O2028" t="n">
        <v>56.49</v>
      </c>
      <c r="P2028" t="n">
        <v>113.78</v>
      </c>
    </row>
    <row r="2029">
      <c r="A2029" t="n">
        <v>64503</v>
      </c>
      <c r="B2029" t="n">
        <v>122</v>
      </c>
      <c r="C2029" t="inlineStr">
        <is>
          <t>Arcos</t>
        </is>
      </c>
      <c r="D2029" s="551" t="n">
        <v>45992</v>
      </c>
      <c r="E2029" t="n">
        <v>18327</v>
      </c>
      <c r="F2029" t="inlineStr">
        <is>
          <t>LICOR COINTREAU 700ML</t>
        </is>
      </c>
      <c r="G2029" t="n">
        <v>3306</v>
      </c>
      <c r="H2029" t="n">
        <v>2</v>
      </c>
      <c r="I2029" t="inlineStr">
        <is>
          <t>GR</t>
        </is>
      </c>
      <c r="J2029" t="inlineStr">
        <is>
          <t>BEBIDAS</t>
        </is>
      </c>
      <c r="K2029" t="inlineStr">
        <is>
          <t>11/2025</t>
        </is>
      </c>
      <c r="L2029" t="n">
        <v>55</v>
      </c>
      <c r="M2029" s="551" t="n">
        <v>45979</v>
      </c>
      <c r="N2029" t="n">
        <v>110</v>
      </c>
      <c r="O2029" t="n">
        <v>107.93</v>
      </c>
      <c r="P2029" t="n">
        <v>110</v>
      </c>
    </row>
    <row r="2030">
      <c r="A2030" t="n">
        <v>64268</v>
      </c>
      <c r="B2030" t="n">
        <v>122</v>
      </c>
      <c r="C2030" t="inlineStr">
        <is>
          <t>Arcos</t>
        </is>
      </c>
      <c r="D2030" s="551" t="n">
        <v>45992</v>
      </c>
      <c r="E2030" t="n">
        <v>20287</v>
      </c>
      <c r="F2030" t="inlineStr">
        <is>
          <t>BATATA PALHA AMAVITA C/1KG</t>
        </is>
      </c>
      <c r="G2030" t="n">
        <v>2229</v>
      </c>
      <c r="H2030" t="n">
        <v>4</v>
      </c>
      <c r="I2030" t="inlineStr">
        <is>
          <t>PC</t>
        </is>
      </c>
      <c r="J2030" t="inlineStr">
        <is>
          <t>ALIMENTOS</t>
        </is>
      </c>
      <c r="K2030" t="inlineStr">
        <is>
          <t>11/2025</t>
        </is>
      </c>
      <c r="L2030" t="n">
        <v>0</v>
      </c>
      <c r="M2030" s="551" t="n">
        <v>45951</v>
      </c>
      <c r="N2030" t="n">
        <v>26.99</v>
      </c>
      <c r="O2030" t="n">
        <v>26.78</v>
      </c>
      <c r="P2030" t="n">
        <v>107.96</v>
      </c>
    </row>
    <row r="2031">
      <c r="A2031" t="n">
        <v>64461</v>
      </c>
      <c r="B2031" t="n">
        <v>122</v>
      </c>
      <c r="C2031" t="inlineStr">
        <is>
          <t>Arcos</t>
        </is>
      </c>
      <c r="D2031" s="551" t="n">
        <v>45992</v>
      </c>
      <c r="E2031" t="n">
        <v>17886</v>
      </c>
      <c r="F2031" t="inlineStr">
        <is>
          <t>PEPSI ZERO LATA 350ML C/12</t>
        </is>
      </c>
      <c r="G2031" t="n">
        <v>3670</v>
      </c>
      <c r="H2031" t="n">
        <v>4.42</v>
      </c>
      <c r="I2031" t="inlineStr">
        <is>
          <t>PC</t>
        </is>
      </c>
      <c r="J2031" t="inlineStr">
        <is>
          <t>BEBIDAS</t>
        </is>
      </c>
      <c r="K2031" t="inlineStr">
        <is>
          <t>11/2025</t>
        </is>
      </c>
      <c r="L2031" t="n">
        <v>23.99</v>
      </c>
      <c r="M2031" s="551" t="n">
        <v>45988</v>
      </c>
      <c r="N2031" t="n">
        <v>23.24</v>
      </c>
      <c r="O2031" t="n">
        <v>23.24</v>
      </c>
      <c r="P2031" t="n">
        <v>106.04</v>
      </c>
    </row>
    <row r="2032">
      <c r="A2032" t="n">
        <v>64312</v>
      </c>
      <c r="B2032" t="n">
        <v>122</v>
      </c>
      <c r="C2032" t="inlineStr">
        <is>
          <t>Arcos</t>
        </is>
      </c>
      <c r="D2032" s="551" t="n">
        <v>45992</v>
      </c>
      <c r="E2032" t="n">
        <v>19965</v>
      </c>
      <c r="F2032" t="inlineStr">
        <is>
          <t>MOSTARDA AMARELA HEINZ C/255G UN</t>
        </is>
      </c>
      <c r="G2032" t="n">
        <v>2356</v>
      </c>
      <c r="H2032" t="n">
        <v>8</v>
      </c>
      <c r="I2032" t="inlineStr">
        <is>
          <t>UN</t>
        </is>
      </c>
      <c r="J2032" t="inlineStr">
        <is>
          <t>ALIMENTOS</t>
        </is>
      </c>
      <c r="K2032" t="inlineStr">
        <is>
          <t>11/2025</t>
        </is>
      </c>
      <c r="L2032" t="n">
        <v>13.2</v>
      </c>
      <c r="M2032" s="551" t="n">
        <v>45972</v>
      </c>
      <c r="N2032" t="n">
        <v>13.2</v>
      </c>
      <c r="O2032" t="n">
        <v>13.2</v>
      </c>
      <c r="P2032" t="n">
        <v>105.6</v>
      </c>
    </row>
    <row r="2033">
      <c r="A2033" t="n">
        <v>64328</v>
      </c>
      <c r="B2033" t="n">
        <v>122</v>
      </c>
      <c r="C2033" t="inlineStr">
        <is>
          <t>Arcos</t>
        </is>
      </c>
      <c r="D2033" s="551" t="n">
        <v>45992</v>
      </c>
      <c r="E2033" t="n">
        <v>20961</v>
      </c>
      <c r="F2033" t="inlineStr">
        <is>
          <t>VINAGRE DE MACA CASTELO 750ML UN</t>
        </is>
      </c>
      <c r="G2033" t="n">
        <v>2015</v>
      </c>
      <c r="H2033" t="n">
        <v>13</v>
      </c>
      <c r="I2033" t="inlineStr">
        <is>
          <t>UN</t>
        </is>
      </c>
      <c r="J2033" t="inlineStr">
        <is>
          <t>ALIMENTOS</t>
        </is>
      </c>
      <c r="K2033" t="inlineStr">
        <is>
          <t>11/2025</t>
        </is>
      </c>
      <c r="L2033" t="n">
        <v>0</v>
      </c>
      <c r="M2033" s="551" t="n">
        <v>45889</v>
      </c>
      <c r="N2033" t="n">
        <v>8.109999999999999</v>
      </c>
      <c r="O2033" t="n">
        <v>9.15</v>
      </c>
      <c r="P2033" t="n">
        <v>105.43</v>
      </c>
    </row>
    <row r="2034">
      <c r="A2034" t="n">
        <v>64409</v>
      </c>
      <c r="B2034" t="n">
        <v>122</v>
      </c>
      <c r="C2034" t="inlineStr">
        <is>
          <t>Arcos</t>
        </is>
      </c>
      <c r="D2034" s="551" t="n">
        <v>45992</v>
      </c>
      <c r="E2034" t="n">
        <v>18264</v>
      </c>
      <c r="F2034" t="inlineStr">
        <is>
          <t>RUM MOUNT GAY XO 43o 700ML</t>
        </is>
      </c>
      <c r="G2034" t="n">
        <v>3366</v>
      </c>
      <c r="H2034" t="n">
        <v>0.22</v>
      </c>
      <c r="I2034" t="inlineStr">
        <is>
          <t>UN</t>
        </is>
      </c>
      <c r="J2034" t="inlineStr">
        <is>
          <t>BEBIDAS</t>
        </is>
      </c>
      <c r="K2034" t="inlineStr">
        <is>
          <t>11/2025</t>
        </is>
      </c>
      <c r="L2034" t="n">
        <v>0</v>
      </c>
      <c r="N2034" t="n">
        <v>0</v>
      </c>
      <c r="O2034" t="n">
        <v>0</v>
      </c>
      <c r="P2034" t="n">
        <v>103.54</v>
      </c>
    </row>
    <row r="2035">
      <c r="A2035" t="n">
        <v>64509</v>
      </c>
      <c r="B2035" t="n">
        <v>122</v>
      </c>
      <c r="C2035" t="inlineStr">
        <is>
          <t>Arcos</t>
        </is>
      </c>
      <c r="D2035" s="551" t="n">
        <v>45992</v>
      </c>
      <c r="E2035" t="n">
        <v>20525</v>
      </c>
      <c r="F2035" t="inlineStr">
        <is>
          <t>LINGUICA CALABRESA AURORA C/5KG</t>
        </is>
      </c>
      <c r="G2035" t="n">
        <v>2146</v>
      </c>
      <c r="H2035" t="n">
        <v>5</v>
      </c>
      <c r="I2035" t="inlineStr">
        <is>
          <t>PC</t>
        </is>
      </c>
      <c r="J2035" t="inlineStr">
        <is>
          <t>ALIMENTOS</t>
        </is>
      </c>
      <c r="K2035" t="inlineStr">
        <is>
          <t>11/2025</t>
        </is>
      </c>
      <c r="L2035" t="n">
        <v>0</v>
      </c>
      <c r="N2035" t="n">
        <v>0</v>
      </c>
      <c r="O2035" t="n">
        <v>19.99</v>
      </c>
      <c r="P2035" t="n">
        <v>99.95</v>
      </c>
    </row>
    <row r="2036">
      <c r="A2036" t="n">
        <v>64302</v>
      </c>
      <c r="B2036" t="n">
        <v>122</v>
      </c>
      <c r="C2036" t="inlineStr">
        <is>
          <t>Arcos</t>
        </is>
      </c>
      <c r="D2036" s="551" t="n">
        <v>45992</v>
      </c>
      <c r="E2036" t="n">
        <v>20007</v>
      </c>
      <c r="F2036" t="inlineStr">
        <is>
          <t>MAIONESE HELLMANNS C/3KG</t>
        </is>
      </c>
      <c r="G2036" t="n">
        <v>2343</v>
      </c>
      <c r="H2036" t="n">
        <v>2</v>
      </c>
      <c r="I2036" t="inlineStr">
        <is>
          <t>BD</t>
        </is>
      </c>
      <c r="J2036" t="inlineStr">
        <is>
          <t>ALIMENTOS</t>
        </is>
      </c>
      <c r="K2036" t="inlineStr">
        <is>
          <t>11/2025</t>
        </is>
      </c>
      <c r="L2036" t="n">
        <v>48.79</v>
      </c>
      <c r="M2036" s="551" t="n">
        <v>45980</v>
      </c>
      <c r="N2036" t="n">
        <v>48.58</v>
      </c>
      <c r="O2036" t="n">
        <v>47.8</v>
      </c>
      <c r="P2036" t="n">
        <v>97.58</v>
      </c>
    </row>
    <row r="2037">
      <c r="A2037" t="n">
        <v>64457</v>
      </c>
      <c r="B2037" t="n">
        <v>122</v>
      </c>
      <c r="C2037" t="inlineStr">
        <is>
          <t>Arcos</t>
        </is>
      </c>
      <c r="D2037" s="551" t="n">
        <v>45992</v>
      </c>
      <c r="E2037" t="n">
        <v>17838</v>
      </c>
      <c r="F2037" t="inlineStr">
        <is>
          <t>CHA MATE LEAO C/250G</t>
        </is>
      </c>
      <c r="G2037" t="n">
        <v>3712</v>
      </c>
      <c r="H2037" t="n">
        <v>9</v>
      </c>
      <c r="I2037" t="inlineStr">
        <is>
          <t>CX</t>
        </is>
      </c>
      <c r="J2037" t="inlineStr">
        <is>
          <t>BEBIDAS</t>
        </is>
      </c>
      <c r="K2037" t="inlineStr">
        <is>
          <t>11/2025</t>
        </is>
      </c>
      <c r="L2037" t="n">
        <v>10.7</v>
      </c>
      <c r="M2037" s="551" t="n">
        <v>45986</v>
      </c>
      <c r="N2037" t="n">
        <v>9.5</v>
      </c>
      <c r="O2037" t="n">
        <v>9.5</v>
      </c>
      <c r="P2037" t="n">
        <v>96.3</v>
      </c>
    </row>
    <row r="2038">
      <c r="A2038" t="n">
        <v>64521</v>
      </c>
      <c r="B2038" t="n">
        <v>122</v>
      </c>
      <c r="C2038" t="inlineStr">
        <is>
          <t>Arcos</t>
        </is>
      </c>
      <c r="D2038" s="551" t="n">
        <v>45992</v>
      </c>
      <c r="E2038" t="n">
        <v>18367</v>
      </c>
      <c r="F2038" t="inlineStr">
        <is>
          <t>GIN MARTIN MILLERS 700ML</t>
        </is>
      </c>
      <c r="G2038" t="n">
        <v>3271</v>
      </c>
      <c r="H2038" t="n">
        <v>0.58</v>
      </c>
      <c r="I2038" t="inlineStr">
        <is>
          <t>UN</t>
        </is>
      </c>
      <c r="J2038" t="inlineStr">
        <is>
          <t>BEBIDAS</t>
        </is>
      </c>
      <c r="K2038" t="inlineStr">
        <is>
          <t>11/2025</t>
        </is>
      </c>
      <c r="L2038" t="n">
        <v>0</v>
      </c>
      <c r="N2038" t="n">
        <v>0</v>
      </c>
      <c r="O2038" t="n">
        <v>161.79</v>
      </c>
      <c r="P2038" t="n">
        <v>93.84</v>
      </c>
    </row>
    <row r="2039">
      <c r="A2039" t="n">
        <v>64329</v>
      </c>
      <c r="B2039" t="n">
        <v>122</v>
      </c>
      <c r="C2039" t="inlineStr">
        <is>
          <t>Arcos</t>
        </is>
      </c>
      <c r="D2039" s="551" t="n">
        <v>45992</v>
      </c>
      <c r="E2039" t="n">
        <v>24676</v>
      </c>
      <c r="F2039" t="inlineStr">
        <is>
          <t>ACIDO ASCORBICO C/1KG</t>
        </is>
      </c>
      <c r="G2039" t="n">
        <v>5710</v>
      </c>
      <c r="H2039" t="n">
        <v>1</v>
      </c>
      <c r="I2039" t="inlineStr">
        <is>
          <t>PC</t>
        </is>
      </c>
      <c r="J2039" t="inlineStr">
        <is>
          <t>ALIMENTOS</t>
        </is>
      </c>
      <c r="K2039" t="inlineStr">
        <is>
          <t>11/2025</t>
        </is>
      </c>
      <c r="L2039" t="n">
        <v>0</v>
      </c>
      <c r="M2039" s="551" t="n">
        <v>45385</v>
      </c>
      <c r="N2039" t="n">
        <v>93.81999999999999</v>
      </c>
      <c r="O2039" t="n">
        <v>55.25</v>
      </c>
      <c r="P2039" t="n">
        <v>93.81999999999999</v>
      </c>
    </row>
    <row r="2040">
      <c r="A2040" t="n">
        <v>64306</v>
      </c>
      <c r="B2040" t="n">
        <v>122</v>
      </c>
      <c r="C2040" t="inlineStr">
        <is>
          <t>Arcos</t>
        </is>
      </c>
      <c r="D2040" s="551" t="n">
        <v>45992</v>
      </c>
      <c r="E2040" t="n">
        <v>20645</v>
      </c>
      <c r="F2040" t="inlineStr">
        <is>
          <t>MILHO VERDE QUERO C/2KG</t>
        </is>
      </c>
      <c r="G2040" t="n">
        <v>2113</v>
      </c>
      <c r="H2040" t="n">
        <v>4</v>
      </c>
      <c r="I2040" t="inlineStr">
        <is>
          <t>LT</t>
        </is>
      </c>
      <c r="J2040" t="inlineStr">
        <is>
          <t>ALIMENTOS</t>
        </is>
      </c>
      <c r="K2040" t="inlineStr">
        <is>
          <t>11/2025</t>
        </is>
      </c>
      <c r="L2040" t="n">
        <v>23.06</v>
      </c>
      <c r="M2040" s="551" t="n">
        <v>45986</v>
      </c>
      <c r="N2040" t="n">
        <v>23.4</v>
      </c>
      <c r="O2040" t="n">
        <v>22.65</v>
      </c>
      <c r="P2040" t="n">
        <v>92.23999999999999</v>
      </c>
    </row>
    <row r="2041">
      <c r="A2041" t="n">
        <v>64408</v>
      </c>
      <c r="B2041" t="n">
        <v>122</v>
      </c>
      <c r="C2041" t="inlineStr">
        <is>
          <t>Arcos</t>
        </is>
      </c>
      <c r="D2041" s="551" t="n">
        <v>45992</v>
      </c>
      <c r="E2041" t="n">
        <v>18266</v>
      </c>
      <c r="F2041" t="inlineStr">
        <is>
          <t>RUM HAVANA RESERVA 7 ANOS 700ML</t>
        </is>
      </c>
      <c r="G2041" t="n">
        <v>3364</v>
      </c>
      <c r="H2041" t="n">
        <v>0.73</v>
      </c>
      <c r="I2041" t="inlineStr">
        <is>
          <t>UN</t>
        </is>
      </c>
      <c r="J2041" t="inlineStr">
        <is>
          <t>BEBIDAS</t>
        </is>
      </c>
      <c r="K2041" t="inlineStr">
        <is>
          <t>11/2025</t>
        </is>
      </c>
      <c r="L2041" t="n">
        <v>125.13</v>
      </c>
      <c r="M2041" s="551" t="n">
        <v>45985</v>
      </c>
      <c r="N2041" t="n">
        <v>125.13</v>
      </c>
      <c r="O2041" t="n">
        <v>125.13</v>
      </c>
      <c r="P2041" t="n">
        <v>91.34</v>
      </c>
    </row>
    <row r="2042">
      <c r="A2042" t="n">
        <v>64308</v>
      </c>
      <c r="B2042" t="n">
        <v>122</v>
      </c>
      <c r="C2042" t="inlineStr">
        <is>
          <t>Arcos</t>
        </is>
      </c>
      <c r="D2042" s="551" t="n">
        <v>45992</v>
      </c>
      <c r="E2042" t="n">
        <v>25628</v>
      </c>
      <c r="F2042" t="inlineStr">
        <is>
          <t>MOLHO DE PIMENTA SRIRACHA PANTAI 435ML UN</t>
        </is>
      </c>
      <c r="G2042" t="n">
        <v>6201</v>
      </c>
      <c r="H2042" t="n">
        <v>7</v>
      </c>
      <c r="I2042" t="inlineStr">
        <is>
          <t>UN</t>
        </is>
      </c>
      <c r="J2042" t="inlineStr">
        <is>
          <t>ALIMENTOS</t>
        </is>
      </c>
      <c r="K2042" t="inlineStr">
        <is>
          <t>11/2025</t>
        </is>
      </c>
      <c r="L2042" t="n">
        <v>0</v>
      </c>
      <c r="M2042" s="551" t="n">
        <v>45678</v>
      </c>
      <c r="N2042" t="n">
        <v>12.98</v>
      </c>
      <c r="O2042" t="n">
        <v>12.98</v>
      </c>
      <c r="P2042" t="n">
        <v>90.86</v>
      </c>
    </row>
    <row r="2043">
      <c r="A2043" t="n">
        <v>64372</v>
      </c>
      <c r="B2043" t="n">
        <v>122</v>
      </c>
      <c r="C2043" t="inlineStr">
        <is>
          <t>Arcos</t>
        </is>
      </c>
      <c r="D2043" s="551" t="n">
        <v>45992</v>
      </c>
      <c r="E2043" t="n">
        <v>18537</v>
      </c>
      <c r="F2043" t="inlineStr">
        <is>
          <t>APERITIVO LILLET BLANC 750ML</t>
        </is>
      </c>
      <c r="G2043" t="n">
        <v>3140</v>
      </c>
      <c r="H2043" t="n">
        <v>1.2</v>
      </c>
      <c r="I2043" t="inlineStr">
        <is>
          <t>GR</t>
        </is>
      </c>
      <c r="J2043" t="inlineStr">
        <is>
          <t>BEBIDAS</t>
        </is>
      </c>
      <c r="K2043" t="inlineStr">
        <is>
          <t>11/2025</t>
        </is>
      </c>
      <c r="L2043" t="n">
        <v>0</v>
      </c>
      <c r="M2043" s="551" t="n">
        <v>45734</v>
      </c>
      <c r="N2043" t="n">
        <v>75.5</v>
      </c>
      <c r="O2043" t="n">
        <v>73.31999999999999</v>
      </c>
      <c r="P2043" t="n">
        <v>90.59999999999999</v>
      </c>
    </row>
    <row r="2044">
      <c r="A2044" t="n">
        <v>64463</v>
      </c>
      <c r="B2044" t="n">
        <v>122</v>
      </c>
      <c r="C2044" t="inlineStr">
        <is>
          <t>Arcos</t>
        </is>
      </c>
      <c r="D2044" s="551" t="n">
        <v>45992</v>
      </c>
      <c r="E2044" t="n">
        <v>17881</v>
      </c>
      <c r="F2044" t="inlineStr">
        <is>
          <t>SODA LIMONADA ANTARCTICA LATA 350ML C/12</t>
        </is>
      </c>
      <c r="G2044" t="n">
        <v>3675</v>
      </c>
      <c r="H2044" t="n">
        <v>3.83</v>
      </c>
      <c r="I2044" t="inlineStr">
        <is>
          <t>PC</t>
        </is>
      </c>
      <c r="J2044" t="inlineStr">
        <is>
          <t>BEBIDAS</t>
        </is>
      </c>
      <c r="K2044" t="inlineStr">
        <is>
          <t>11/2025</t>
        </is>
      </c>
      <c r="L2044" t="n">
        <v>23.56</v>
      </c>
      <c r="M2044" s="551" t="n">
        <v>45972</v>
      </c>
      <c r="N2044" t="n">
        <v>23.56</v>
      </c>
      <c r="O2044" t="n">
        <v>28.32</v>
      </c>
      <c r="P2044" t="n">
        <v>90.23</v>
      </c>
    </row>
    <row r="2045">
      <c r="A2045" t="n">
        <v>64303</v>
      </c>
      <c r="B2045" t="n">
        <v>122</v>
      </c>
      <c r="C2045" t="inlineStr">
        <is>
          <t>Arcos</t>
        </is>
      </c>
      <c r="D2045" s="551" t="n">
        <v>45992</v>
      </c>
      <c r="E2045" t="n">
        <v>25075</v>
      </c>
      <c r="F2045" t="inlineStr">
        <is>
          <t>MASSA PARA LASANHA ADRIA C/500G</t>
        </is>
      </c>
      <c r="G2045" t="n">
        <v>5883</v>
      </c>
      <c r="H2045" t="n">
        <v>7</v>
      </c>
      <c r="I2045" t="inlineStr">
        <is>
          <t>PC</t>
        </is>
      </c>
      <c r="J2045" t="inlineStr">
        <is>
          <t>ALIMENTOS</t>
        </is>
      </c>
      <c r="K2045" t="inlineStr">
        <is>
          <t>11/2025</t>
        </is>
      </c>
      <c r="L2045" t="n">
        <v>11.88</v>
      </c>
      <c r="M2045" s="551" t="n">
        <v>45980</v>
      </c>
      <c r="N2045" t="n">
        <v>14.9</v>
      </c>
      <c r="O2045" t="n">
        <v>0</v>
      </c>
      <c r="P2045" t="n">
        <v>83.16</v>
      </c>
    </row>
    <row r="2046">
      <c r="A2046" t="n">
        <v>64345</v>
      </c>
      <c r="B2046" t="n">
        <v>122</v>
      </c>
      <c r="C2046" t="inlineStr">
        <is>
          <t>Arcos</t>
        </is>
      </c>
      <c r="D2046" s="551" t="n">
        <v>45992</v>
      </c>
      <c r="E2046" t="n">
        <v>17040</v>
      </c>
      <c r="F2046" t="inlineStr">
        <is>
          <t>PAO CIABATTA DE AZEITE UN</t>
        </is>
      </c>
      <c r="G2046" t="n">
        <v>2828</v>
      </c>
      <c r="H2046" t="n">
        <v>20</v>
      </c>
      <c r="I2046" t="inlineStr">
        <is>
          <t>UN</t>
        </is>
      </c>
      <c r="J2046" t="inlineStr">
        <is>
          <t>ALIMENTOS</t>
        </is>
      </c>
      <c r="K2046" t="inlineStr">
        <is>
          <t>11/2025</t>
        </is>
      </c>
      <c r="L2046" t="n">
        <v>4.1</v>
      </c>
      <c r="M2046" s="551" t="n">
        <v>45987</v>
      </c>
      <c r="N2046" t="n">
        <v>4.1</v>
      </c>
      <c r="O2046" t="n">
        <v>4.1</v>
      </c>
      <c r="P2046" t="n">
        <v>82</v>
      </c>
    </row>
    <row r="2047">
      <c r="A2047" t="n">
        <v>64256</v>
      </c>
      <c r="B2047" t="n">
        <v>122</v>
      </c>
      <c r="C2047" t="inlineStr">
        <is>
          <t>Arcos</t>
        </is>
      </c>
      <c r="D2047" s="551" t="n">
        <v>45992</v>
      </c>
      <c r="E2047" t="n">
        <v>20757</v>
      </c>
      <c r="F2047" t="inlineStr">
        <is>
          <t>ALCAPARRA MEDIA DI SALERNO C/2KG</t>
        </is>
      </c>
      <c r="G2047" t="n">
        <v>2086</v>
      </c>
      <c r="H2047" t="n">
        <v>1</v>
      </c>
      <c r="I2047" t="inlineStr">
        <is>
          <t>BD</t>
        </is>
      </c>
      <c r="J2047" t="inlineStr">
        <is>
          <t>ALIMENTOS</t>
        </is>
      </c>
      <c r="K2047" t="inlineStr">
        <is>
          <t>11/2025</t>
        </is>
      </c>
      <c r="L2047" t="n">
        <v>0</v>
      </c>
      <c r="M2047" s="551" t="n">
        <v>45923</v>
      </c>
      <c r="N2047" t="n">
        <v>81.56</v>
      </c>
      <c r="O2047" t="n">
        <v>81.54000000000001</v>
      </c>
      <c r="P2047" t="n">
        <v>81.56</v>
      </c>
    </row>
    <row r="2048">
      <c r="A2048" t="n">
        <v>64325</v>
      </c>
      <c r="B2048" t="n">
        <v>122</v>
      </c>
      <c r="C2048" t="inlineStr">
        <is>
          <t>Arcos</t>
        </is>
      </c>
      <c r="D2048" s="551" t="n">
        <v>45992</v>
      </c>
      <c r="E2048" t="n">
        <v>20185</v>
      </c>
      <c r="F2048" t="inlineStr">
        <is>
          <t>SEMENTE ABOBORA CRUA SEM CASCA KG</t>
        </is>
      </c>
      <c r="G2048" t="n">
        <v>2259</v>
      </c>
      <c r="H2048" t="n">
        <v>3</v>
      </c>
      <c r="I2048" t="inlineStr">
        <is>
          <t>KG</t>
        </is>
      </c>
      <c r="J2048" t="inlineStr">
        <is>
          <t>ALIMENTOS</t>
        </is>
      </c>
      <c r="K2048" t="inlineStr">
        <is>
          <t>11/2025</t>
        </is>
      </c>
      <c r="L2048" t="n">
        <v>25.9</v>
      </c>
      <c r="M2048" s="551" t="n">
        <v>45965</v>
      </c>
      <c r="N2048" t="n">
        <v>25.9</v>
      </c>
      <c r="O2048" t="n">
        <v>25.9</v>
      </c>
      <c r="P2048" t="n">
        <v>77.7</v>
      </c>
    </row>
    <row r="2049">
      <c r="A2049" t="n">
        <v>64353</v>
      </c>
      <c r="B2049" t="n">
        <v>122</v>
      </c>
      <c r="C2049" t="inlineStr">
        <is>
          <t>Arcos</t>
        </is>
      </c>
      <c r="D2049" s="551" t="n">
        <v>45992</v>
      </c>
      <c r="E2049" t="n">
        <v>19034</v>
      </c>
      <c r="F2049" t="inlineStr">
        <is>
          <t>COXA E SOBRECOXA COM OSSO E COM PELE KG</t>
        </is>
      </c>
      <c r="G2049" t="n">
        <v>2890</v>
      </c>
      <c r="H2049" t="n">
        <v>7.76</v>
      </c>
      <c r="I2049" t="inlineStr">
        <is>
          <t>KG</t>
        </is>
      </c>
      <c r="J2049" t="inlineStr">
        <is>
          <t>ALIMENTOS</t>
        </is>
      </c>
      <c r="K2049" t="inlineStr">
        <is>
          <t>11/2025</t>
        </is>
      </c>
      <c r="L2049" t="n">
        <v>9.57</v>
      </c>
      <c r="M2049" s="551" t="n">
        <v>45986</v>
      </c>
      <c r="N2049" t="n">
        <v>8.99</v>
      </c>
      <c r="O2049" t="n">
        <v>10.1</v>
      </c>
      <c r="P2049" t="n">
        <v>74.26000000000001</v>
      </c>
    </row>
    <row r="2050">
      <c r="A2050" t="n">
        <v>64319</v>
      </c>
      <c r="B2050" t="n">
        <v>122</v>
      </c>
      <c r="C2050" t="inlineStr">
        <is>
          <t>Arcos</t>
        </is>
      </c>
      <c r="D2050" s="551" t="n">
        <v>45992</v>
      </c>
      <c r="E2050" t="n">
        <v>19923</v>
      </c>
      <c r="F2050" t="inlineStr">
        <is>
          <t>PIMENTA PRETA EM GRAOS C/500G</t>
        </is>
      </c>
      <c r="G2050" t="n">
        <v>2375</v>
      </c>
      <c r="H2050" t="n">
        <v>2</v>
      </c>
      <c r="I2050" t="inlineStr">
        <is>
          <t>PC</t>
        </is>
      </c>
      <c r="J2050" t="inlineStr">
        <is>
          <t>ALIMENTOS</t>
        </is>
      </c>
      <c r="K2050" t="inlineStr">
        <is>
          <t>11/2025</t>
        </is>
      </c>
      <c r="L2050" t="n">
        <v>0</v>
      </c>
      <c r="M2050" s="551" t="n">
        <v>45764</v>
      </c>
      <c r="N2050" t="n">
        <v>36.44</v>
      </c>
      <c r="O2050" t="n">
        <v>37.9</v>
      </c>
      <c r="P2050" t="n">
        <v>72.88</v>
      </c>
    </row>
    <row r="2051">
      <c r="A2051" t="n">
        <v>64436</v>
      </c>
      <c r="B2051" t="n">
        <v>122</v>
      </c>
      <c r="C2051" t="inlineStr">
        <is>
          <t>Arcos</t>
        </is>
      </c>
      <c r="D2051" s="551" t="n">
        <v>45992</v>
      </c>
      <c r="E2051" t="n">
        <v>18146</v>
      </c>
      <c r="F2051" t="inlineStr">
        <is>
          <t>WHISKY CHIVAS REGAL 12 ANOS 1L</t>
        </is>
      </c>
      <c r="G2051" t="n">
        <v>3471</v>
      </c>
      <c r="H2051" t="n">
        <v>0.68</v>
      </c>
      <c r="I2051" t="inlineStr">
        <is>
          <t>GR</t>
        </is>
      </c>
      <c r="J2051" t="inlineStr">
        <is>
          <t>BEBIDAS</t>
        </is>
      </c>
      <c r="K2051" t="inlineStr">
        <is>
          <t>11/2025</t>
        </is>
      </c>
      <c r="L2051" t="n">
        <v>0</v>
      </c>
      <c r="M2051" s="551" t="n">
        <v>45824</v>
      </c>
      <c r="N2051" t="n">
        <v>103.8</v>
      </c>
      <c r="O2051" t="n">
        <v>105.62</v>
      </c>
      <c r="P2051" t="n">
        <v>70.58</v>
      </c>
    </row>
    <row r="2052">
      <c r="A2052" t="n">
        <v>64252</v>
      </c>
      <c r="B2052" t="n">
        <v>122</v>
      </c>
      <c r="C2052" t="inlineStr">
        <is>
          <t>Arcos</t>
        </is>
      </c>
      <c r="D2052" s="551" t="n">
        <v>45992</v>
      </c>
      <c r="E2052" t="n">
        <v>26342</v>
      </c>
      <c r="F2052" t="inlineStr">
        <is>
          <t>ACUCAR CONFEITEIRO HARALD C/1KG</t>
        </is>
      </c>
      <c r="G2052" t="n">
        <v>1986</v>
      </c>
      <c r="H2052" t="n">
        <v>6</v>
      </c>
      <c r="I2052" t="inlineStr">
        <is>
          <t>PC</t>
        </is>
      </c>
      <c r="J2052" t="inlineStr">
        <is>
          <t>ALIMENTOS</t>
        </is>
      </c>
      <c r="K2052" t="inlineStr">
        <is>
          <t>11/2025</t>
        </is>
      </c>
      <c r="L2052" t="n">
        <v>11.7</v>
      </c>
      <c r="M2052" s="551" t="n">
        <v>45979</v>
      </c>
      <c r="N2052" t="n">
        <v>11.7</v>
      </c>
      <c r="O2052" t="n">
        <v>10</v>
      </c>
      <c r="P2052" t="n">
        <v>70.2</v>
      </c>
    </row>
    <row r="2053">
      <c r="A2053" t="n">
        <v>64432</v>
      </c>
      <c r="B2053" t="n">
        <v>122</v>
      </c>
      <c r="C2053" t="inlineStr">
        <is>
          <t>Arcos</t>
        </is>
      </c>
      <c r="D2053" s="551" t="n">
        <v>45992</v>
      </c>
      <c r="E2053" t="n">
        <v>18176</v>
      </c>
      <c r="F2053" t="inlineStr">
        <is>
          <t>VODKA KETEL ONE PEACH &amp; ORANGE 750ML</t>
        </is>
      </c>
      <c r="G2053" t="n">
        <v>3446</v>
      </c>
      <c r="H2053" t="n">
        <v>1</v>
      </c>
      <c r="I2053" t="inlineStr">
        <is>
          <t>GR</t>
        </is>
      </c>
      <c r="J2053" t="inlineStr">
        <is>
          <t>BEBIDAS</t>
        </is>
      </c>
      <c r="K2053" t="inlineStr">
        <is>
          <t>11/2025</t>
        </is>
      </c>
      <c r="L2053" t="n">
        <v>0</v>
      </c>
      <c r="N2053" t="n">
        <v>0</v>
      </c>
      <c r="O2053" t="n">
        <v>0</v>
      </c>
      <c r="P2053" t="n">
        <v>69</v>
      </c>
    </row>
    <row r="2054">
      <c r="A2054" t="n">
        <v>64399</v>
      </c>
      <c r="B2054" t="n">
        <v>122</v>
      </c>
      <c r="C2054" t="inlineStr">
        <is>
          <t>Arcos</t>
        </is>
      </c>
      <c r="D2054" s="551" t="n">
        <v>45992</v>
      </c>
      <c r="E2054" t="n">
        <v>18308</v>
      </c>
      <c r="F2054" t="inlineStr">
        <is>
          <t>LICOR LUXARDO BITTER BIANCO 750ML</t>
        </is>
      </c>
      <c r="G2054" t="n">
        <v>3325</v>
      </c>
      <c r="H2054" t="n">
        <v>1.2</v>
      </c>
      <c r="I2054" t="inlineStr">
        <is>
          <t>UN</t>
        </is>
      </c>
      <c r="J2054" t="inlineStr">
        <is>
          <t>BEBIDAS</t>
        </is>
      </c>
      <c r="K2054" t="inlineStr">
        <is>
          <t>11/2025</t>
        </is>
      </c>
      <c r="L2054" t="n">
        <v>0</v>
      </c>
      <c r="N2054" t="n">
        <v>0</v>
      </c>
      <c r="O2054" t="n">
        <v>0</v>
      </c>
      <c r="P2054" t="n">
        <v>68.40000000000001</v>
      </c>
    </row>
    <row r="2055">
      <c r="A2055" t="n">
        <v>64307</v>
      </c>
      <c r="B2055" t="n">
        <v>122</v>
      </c>
      <c r="C2055" t="inlineStr">
        <is>
          <t>Arcos</t>
        </is>
      </c>
      <c r="D2055" s="551" t="n">
        <v>45992</v>
      </c>
      <c r="E2055" t="n">
        <v>25213</v>
      </c>
      <c r="F2055" t="inlineStr">
        <is>
          <t>MISSO AZUMA C/1KG</t>
        </is>
      </c>
      <c r="G2055" t="n">
        <v>5948</v>
      </c>
      <c r="H2055" t="n">
        <v>2</v>
      </c>
      <c r="I2055" t="inlineStr">
        <is>
          <t>PT</t>
        </is>
      </c>
      <c r="J2055" t="inlineStr">
        <is>
          <t>ALIMENTOS</t>
        </is>
      </c>
      <c r="K2055" t="inlineStr">
        <is>
          <t>11/2025</t>
        </is>
      </c>
      <c r="L2055" t="n">
        <v>33.5</v>
      </c>
      <c r="M2055" s="551" t="n">
        <v>45980</v>
      </c>
      <c r="N2055" t="n">
        <v>33.5</v>
      </c>
      <c r="O2055" t="n">
        <v>33.5</v>
      </c>
      <c r="P2055" t="n">
        <v>67</v>
      </c>
    </row>
    <row r="2056">
      <c r="A2056" t="n">
        <v>64295</v>
      </c>
      <c r="B2056" t="n">
        <v>122</v>
      </c>
      <c r="C2056" t="inlineStr">
        <is>
          <t>Arcos</t>
        </is>
      </c>
      <c r="D2056" s="551" t="n">
        <v>45992</v>
      </c>
      <c r="E2056" t="n">
        <v>20892</v>
      </c>
      <c r="F2056" t="inlineStr">
        <is>
          <t>GELATINA S/ SABOR EM FOLHA INCOLOR OETKER 10G</t>
        </is>
      </c>
      <c r="G2056" t="n">
        <v>2039</v>
      </c>
      <c r="H2056" t="n">
        <v>5</v>
      </c>
      <c r="I2056" t="inlineStr">
        <is>
          <t>UN</t>
        </is>
      </c>
      <c r="J2056" t="inlineStr">
        <is>
          <t>ALIMENTOS</t>
        </is>
      </c>
      <c r="K2056" t="inlineStr">
        <is>
          <t>11/2025</t>
        </is>
      </c>
      <c r="L2056" t="n">
        <v>13.1</v>
      </c>
      <c r="M2056" s="551" t="n">
        <v>45965</v>
      </c>
      <c r="N2056" t="n">
        <v>13.1</v>
      </c>
      <c r="O2056" t="n">
        <v>13.1</v>
      </c>
      <c r="P2056" t="n">
        <v>65.5</v>
      </c>
    </row>
    <row r="2057">
      <c r="A2057" t="n">
        <v>64364</v>
      </c>
      <c r="B2057" t="n">
        <v>122</v>
      </c>
      <c r="C2057" t="inlineStr">
        <is>
          <t>Arcos</t>
        </is>
      </c>
      <c r="D2057" s="551" t="n">
        <v>45992</v>
      </c>
      <c r="E2057" t="n">
        <v>18552</v>
      </c>
      <c r="F2057" t="inlineStr">
        <is>
          <t>APERITIVO ABSINTO HABITUE 720ML</t>
        </is>
      </c>
      <c r="G2057" t="n">
        <v>3128</v>
      </c>
      <c r="H2057" t="n">
        <v>1.86</v>
      </c>
      <c r="I2057" t="inlineStr">
        <is>
          <t>GR</t>
        </is>
      </c>
      <c r="J2057" t="inlineStr">
        <is>
          <t>BEBIDAS</t>
        </is>
      </c>
      <c r="K2057" t="inlineStr">
        <is>
          <t>11/2025</t>
        </is>
      </c>
      <c r="L2057" t="n">
        <v>0</v>
      </c>
      <c r="M2057" s="551" t="n">
        <v>45825</v>
      </c>
      <c r="N2057" t="n">
        <v>34.91</v>
      </c>
      <c r="O2057" t="n">
        <v>33.6</v>
      </c>
      <c r="P2057" t="n">
        <v>64.93000000000001</v>
      </c>
    </row>
    <row r="2058">
      <c r="A2058" t="n">
        <v>64479</v>
      </c>
      <c r="B2058" t="n">
        <v>122</v>
      </c>
      <c r="C2058" t="inlineStr">
        <is>
          <t>Arcos</t>
        </is>
      </c>
      <c r="D2058" s="551" t="n">
        <v>45992</v>
      </c>
      <c r="E2058" t="n">
        <v>21079</v>
      </c>
      <c r="F2058" t="inlineStr">
        <is>
          <t>ADOCANTE SUCRALOSE SACHE LINEA 500X6GR</t>
        </is>
      </c>
      <c r="G2058" t="n">
        <v>1991</v>
      </c>
      <c r="H2058" t="n">
        <v>2</v>
      </c>
      <c r="I2058" t="inlineStr">
        <is>
          <t>UN</t>
        </is>
      </c>
      <c r="J2058" t="inlineStr">
        <is>
          <t>ALIMENTOS</t>
        </is>
      </c>
      <c r="K2058" t="inlineStr">
        <is>
          <t>11/2025</t>
        </is>
      </c>
      <c r="L2058" t="n">
        <v>0</v>
      </c>
      <c r="M2058" s="551" t="n">
        <v>45818</v>
      </c>
      <c r="N2058" t="n">
        <v>32.06</v>
      </c>
      <c r="O2058" t="n">
        <v>49.36</v>
      </c>
      <c r="P2058" t="n">
        <v>64.12</v>
      </c>
    </row>
    <row r="2059">
      <c r="A2059" t="n">
        <v>64327</v>
      </c>
      <c r="B2059" t="n">
        <v>122</v>
      </c>
      <c r="C2059" t="inlineStr">
        <is>
          <t>Arcos</t>
        </is>
      </c>
      <c r="D2059" s="551" t="n">
        <v>45992</v>
      </c>
      <c r="E2059" t="n">
        <v>20614</v>
      </c>
      <c r="F2059" t="inlineStr">
        <is>
          <t>PASTA GERGELIM TAHINE ISTAMBUL 5006 LT</t>
        </is>
      </c>
      <c r="G2059" t="n">
        <v>2119</v>
      </c>
      <c r="H2059" t="n">
        <v>2</v>
      </c>
      <c r="I2059" t="inlineStr">
        <is>
          <t>UN</t>
        </is>
      </c>
      <c r="J2059" t="inlineStr">
        <is>
          <t>ALIMENTOS</t>
        </is>
      </c>
      <c r="K2059" t="inlineStr">
        <is>
          <t>11/2025</t>
        </is>
      </c>
      <c r="L2059" t="n">
        <v>31.95</v>
      </c>
      <c r="M2059" s="551" t="n">
        <v>45972</v>
      </c>
      <c r="N2059" t="n">
        <v>31.95</v>
      </c>
      <c r="O2059" t="n">
        <v>31.95</v>
      </c>
      <c r="P2059" t="n">
        <v>63.9</v>
      </c>
    </row>
    <row r="2060">
      <c r="A2060" t="n">
        <v>64294</v>
      </c>
      <c r="B2060" t="n">
        <v>122</v>
      </c>
      <c r="C2060" t="inlineStr">
        <is>
          <t>Arcos</t>
        </is>
      </c>
      <c r="D2060" s="551" t="n">
        <v>45992</v>
      </c>
      <c r="E2060" t="n">
        <v>25282</v>
      </c>
      <c r="F2060" t="inlineStr">
        <is>
          <t>FRUTOSE CRISTAL KG</t>
        </is>
      </c>
      <c r="G2060" t="n">
        <v>5982</v>
      </c>
      <c r="H2060" t="n">
        <v>1</v>
      </c>
      <c r="I2060" t="inlineStr">
        <is>
          <t>KG</t>
        </is>
      </c>
      <c r="J2060" t="inlineStr">
        <is>
          <t>ALIMENTOS</t>
        </is>
      </c>
      <c r="K2060" t="inlineStr">
        <is>
          <t>11/2025</t>
        </is>
      </c>
      <c r="L2060" t="n">
        <v>63</v>
      </c>
      <c r="M2060" s="551" t="n">
        <v>45986</v>
      </c>
      <c r="N2060" t="n">
        <v>64</v>
      </c>
      <c r="O2060" t="n">
        <v>64</v>
      </c>
      <c r="P2060" t="n">
        <v>63</v>
      </c>
    </row>
    <row r="2061">
      <c r="A2061" t="n">
        <v>64326</v>
      </c>
      <c r="B2061" t="n">
        <v>122</v>
      </c>
      <c r="C2061" t="inlineStr">
        <is>
          <t>Arcos</t>
        </is>
      </c>
      <c r="D2061" s="551" t="n">
        <v>45992</v>
      </c>
      <c r="E2061" t="n">
        <v>20174</v>
      </c>
      <c r="F2061" t="inlineStr">
        <is>
          <t>SEMENTE DE GIRASSOL SEM CASCA KG</t>
        </is>
      </c>
      <c r="G2061" t="n">
        <v>2264</v>
      </c>
      <c r="H2061" t="n">
        <v>4</v>
      </c>
      <c r="I2061" t="inlineStr">
        <is>
          <t>KG</t>
        </is>
      </c>
      <c r="J2061" t="inlineStr">
        <is>
          <t>ALIMENTOS</t>
        </is>
      </c>
      <c r="K2061" t="inlineStr">
        <is>
          <t>11/2025</t>
        </is>
      </c>
      <c r="L2061" t="n">
        <v>15.4</v>
      </c>
      <c r="M2061" s="551" t="n">
        <v>45979</v>
      </c>
      <c r="N2061" t="n">
        <v>15.4</v>
      </c>
      <c r="O2061" t="n">
        <v>15.4</v>
      </c>
      <c r="P2061" t="n">
        <v>61.6</v>
      </c>
    </row>
    <row r="2062">
      <c r="A2062" t="n">
        <v>64431</v>
      </c>
      <c r="B2062" t="n">
        <v>122</v>
      </c>
      <c r="C2062" t="inlineStr">
        <is>
          <t>Arcos</t>
        </is>
      </c>
      <c r="D2062" s="551" t="n">
        <v>45992</v>
      </c>
      <c r="E2062" t="n">
        <v>18178</v>
      </c>
      <c r="F2062" t="inlineStr">
        <is>
          <t>VODKA KETEL ONE CUCUMBER &amp; MINT 750ML</t>
        </is>
      </c>
      <c r="G2062" t="n">
        <v>3444</v>
      </c>
      <c r="H2062" t="n">
        <v>1</v>
      </c>
      <c r="I2062" t="inlineStr">
        <is>
          <t>GR</t>
        </is>
      </c>
      <c r="J2062" t="inlineStr">
        <is>
          <t>BEBIDAS</t>
        </is>
      </c>
      <c r="K2062" t="inlineStr">
        <is>
          <t>11/2025</t>
        </is>
      </c>
      <c r="L2062" t="n">
        <v>0</v>
      </c>
      <c r="N2062" t="n">
        <v>0</v>
      </c>
      <c r="O2062" t="n">
        <v>59.9</v>
      </c>
      <c r="P2062" t="n">
        <v>59.9</v>
      </c>
    </row>
    <row r="2063">
      <c r="A2063" t="n">
        <v>64251</v>
      </c>
      <c r="B2063" t="n">
        <v>122</v>
      </c>
      <c r="C2063" t="inlineStr">
        <is>
          <t>Arcos</t>
        </is>
      </c>
      <c r="D2063" s="551" t="n">
        <v>45992</v>
      </c>
      <c r="E2063" t="n">
        <v>23992</v>
      </c>
      <c r="F2063" t="inlineStr">
        <is>
          <t>ACIDO MALICO KG</t>
        </is>
      </c>
      <c r="G2063" t="n">
        <v>2216</v>
      </c>
      <c r="H2063" t="n">
        <v>1</v>
      </c>
      <c r="I2063" t="inlineStr">
        <is>
          <t>KG</t>
        </is>
      </c>
      <c r="J2063" t="inlineStr">
        <is>
          <t>ALIMENTOS</t>
        </is>
      </c>
      <c r="K2063" t="inlineStr">
        <is>
          <t>11/2025</t>
        </is>
      </c>
      <c r="L2063" t="n">
        <v>0</v>
      </c>
      <c r="M2063" s="551" t="n">
        <v>45943</v>
      </c>
      <c r="N2063" t="n">
        <v>59.78</v>
      </c>
      <c r="O2063" t="n">
        <v>72.28</v>
      </c>
      <c r="P2063" t="n">
        <v>59.78</v>
      </c>
    </row>
    <row r="2064">
      <c r="A2064" t="n">
        <v>64490</v>
      </c>
      <c r="B2064" t="n">
        <v>122</v>
      </c>
      <c r="C2064" t="inlineStr">
        <is>
          <t>Arcos</t>
        </is>
      </c>
      <c r="D2064" s="551" t="n">
        <v>45992</v>
      </c>
      <c r="E2064" t="n">
        <v>20029</v>
      </c>
      <c r="F2064" t="inlineStr">
        <is>
          <t>ESSENCIA DE BAUNILHA CEPERA 500ML</t>
        </is>
      </c>
      <c r="G2064" t="n">
        <v>2337</v>
      </c>
      <c r="H2064" t="n">
        <v>4</v>
      </c>
      <c r="I2064" t="inlineStr">
        <is>
          <t>FR</t>
        </is>
      </c>
      <c r="J2064" t="inlineStr">
        <is>
          <t>ALIMENTOS</t>
        </is>
      </c>
      <c r="K2064" t="inlineStr">
        <is>
          <t>11/2025</t>
        </is>
      </c>
      <c r="L2064" t="n">
        <v>0</v>
      </c>
      <c r="M2064" s="551" t="n">
        <v>45636</v>
      </c>
      <c r="N2064" t="n">
        <v>14.81</v>
      </c>
      <c r="O2064" t="n">
        <v>14.6</v>
      </c>
      <c r="P2064" t="n">
        <v>59.24</v>
      </c>
    </row>
    <row r="2065">
      <c r="A2065" t="n">
        <v>64481</v>
      </c>
      <c r="B2065" t="n">
        <v>122</v>
      </c>
      <c r="C2065" t="inlineStr">
        <is>
          <t>Arcos</t>
        </is>
      </c>
      <c r="D2065" s="551" t="n">
        <v>45992</v>
      </c>
      <c r="E2065" t="n">
        <v>20429</v>
      </c>
      <c r="F2065" t="inlineStr">
        <is>
          <t>AMIDO DE MILHO MAIZENA 1KG UN</t>
        </is>
      </c>
      <c r="G2065" t="n">
        <v>2184</v>
      </c>
      <c r="H2065" t="n">
        <v>3</v>
      </c>
      <c r="I2065" t="inlineStr">
        <is>
          <t>UN</t>
        </is>
      </c>
      <c r="J2065" t="inlineStr">
        <is>
          <t>ALIMENTOS</t>
        </is>
      </c>
      <c r="K2065" t="inlineStr">
        <is>
          <t>11/2025</t>
        </is>
      </c>
      <c r="L2065" t="n">
        <v>19.6</v>
      </c>
      <c r="M2065" s="551" t="n">
        <v>45986</v>
      </c>
      <c r="N2065" t="n">
        <v>19.6</v>
      </c>
      <c r="O2065" t="n">
        <v>19.6</v>
      </c>
      <c r="P2065" t="n">
        <v>58.8</v>
      </c>
    </row>
    <row r="2066">
      <c r="A2066" t="n">
        <v>64437</v>
      </c>
      <c r="B2066" t="n">
        <v>122</v>
      </c>
      <c r="C2066" t="inlineStr">
        <is>
          <t>Arcos</t>
        </is>
      </c>
      <c r="D2066" s="551" t="n">
        <v>45992</v>
      </c>
      <c r="E2066" t="n">
        <v>18145</v>
      </c>
      <c r="F2066" t="inlineStr">
        <is>
          <t>WHISKY CHIVAS REGAL 18 ANOS 750ML</t>
        </is>
      </c>
      <c r="G2066" t="n">
        <v>3472</v>
      </c>
      <c r="H2066" t="n">
        <v>0.15</v>
      </c>
      <c r="I2066" t="inlineStr">
        <is>
          <t>GR</t>
        </is>
      </c>
      <c r="J2066" t="inlineStr">
        <is>
          <t>BEBIDAS</t>
        </is>
      </c>
      <c r="K2066" t="inlineStr">
        <is>
          <t>11/2025</t>
        </is>
      </c>
      <c r="L2066" t="n">
        <v>0</v>
      </c>
      <c r="N2066" t="n">
        <v>0</v>
      </c>
      <c r="O2066" t="n">
        <v>326</v>
      </c>
      <c r="P2066" t="n">
        <v>55.74</v>
      </c>
    </row>
    <row r="2067">
      <c r="A2067" t="n">
        <v>64250</v>
      </c>
      <c r="B2067" t="n">
        <v>122</v>
      </c>
      <c r="C2067" t="inlineStr">
        <is>
          <t>Arcos</t>
        </is>
      </c>
      <c r="D2067" s="551" t="n">
        <v>45992</v>
      </c>
      <c r="E2067" t="n">
        <v>19857</v>
      </c>
      <c r="F2067" t="inlineStr">
        <is>
          <t>ACIDO CITRICO KG</t>
        </is>
      </c>
      <c r="G2067" t="n">
        <v>2415</v>
      </c>
      <c r="H2067" t="n">
        <v>1</v>
      </c>
      <c r="I2067" t="inlineStr">
        <is>
          <t>KG</t>
        </is>
      </c>
      <c r="J2067" t="inlineStr">
        <is>
          <t>ALIMENTOS</t>
        </is>
      </c>
      <c r="K2067" t="inlineStr">
        <is>
          <t>11/2025</t>
        </is>
      </c>
      <c r="L2067" t="n">
        <v>49</v>
      </c>
      <c r="M2067" s="551" t="n">
        <v>45975</v>
      </c>
      <c r="N2067" t="n">
        <v>49</v>
      </c>
      <c r="O2067" t="n">
        <v>61.5</v>
      </c>
      <c r="P2067" t="n">
        <v>49</v>
      </c>
    </row>
    <row r="2068">
      <c r="A2068" t="n">
        <v>64293</v>
      </c>
      <c r="B2068" t="n">
        <v>122</v>
      </c>
      <c r="C2068" t="inlineStr">
        <is>
          <t>Arcos</t>
        </is>
      </c>
      <c r="D2068" s="551" t="n">
        <v>45992</v>
      </c>
      <c r="E2068" t="n">
        <v>20022</v>
      </c>
      <c r="F2068" t="inlineStr">
        <is>
          <t>FERMENTO QUIMICO ROYAL 250G</t>
        </is>
      </c>
      <c r="G2068" t="n">
        <v>2340</v>
      </c>
      <c r="H2068" t="n">
        <v>5</v>
      </c>
      <c r="I2068" t="inlineStr">
        <is>
          <t>UN</t>
        </is>
      </c>
      <c r="J2068" t="inlineStr">
        <is>
          <t>ALIMENTOS</t>
        </is>
      </c>
      <c r="K2068" t="inlineStr">
        <is>
          <t>11/2025</t>
        </is>
      </c>
      <c r="L2068" t="n">
        <v>9.789999999999999</v>
      </c>
      <c r="M2068" s="551" t="n">
        <v>45986</v>
      </c>
      <c r="N2068" t="n">
        <v>10.1</v>
      </c>
      <c r="O2068" t="n">
        <v>9.869999999999999</v>
      </c>
      <c r="P2068" t="n">
        <v>48.95</v>
      </c>
    </row>
    <row r="2069">
      <c r="A2069" t="n">
        <v>64305</v>
      </c>
      <c r="B2069" t="n">
        <v>122</v>
      </c>
      <c r="C2069" t="inlineStr">
        <is>
          <t>Arcos</t>
        </is>
      </c>
      <c r="D2069" s="551" t="n">
        <v>45992</v>
      </c>
      <c r="E2069" t="n">
        <v>20871</v>
      </c>
      <c r="F2069" t="inlineStr">
        <is>
          <t>MELADO DE CANA JR C/1,3KG</t>
        </is>
      </c>
      <c r="G2069" t="n">
        <v>2043</v>
      </c>
      <c r="H2069" t="n">
        <v>3</v>
      </c>
      <c r="I2069" t="inlineStr">
        <is>
          <t>PT</t>
        </is>
      </c>
      <c r="J2069" t="inlineStr">
        <is>
          <t>ALIMENTOS</t>
        </is>
      </c>
      <c r="K2069" t="inlineStr">
        <is>
          <t>11/2025</t>
        </is>
      </c>
      <c r="L2069" t="n">
        <v>0</v>
      </c>
      <c r="M2069" s="551" t="n">
        <v>45944</v>
      </c>
      <c r="N2069" t="n">
        <v>15.7</v>
      </c>
      <c r="O2069" t="n">
        <v>26.5</v>
      </c>
      <c r="P2069" t="n">
        <v>47.1</v>
      </c>
    </row>
    <row r="2070">
      <c r="A2070" t="n">
        <v>64299</v>
      </c>
      <c r="B2070" t="n">
        <v>122</v>
      </c>
      <c r="C2070" t="inlineStr">
        <is>
          <t>Arcos</t>
        </is>
      </c>
      <c r="D2070" s="551" t="n">
        <v>45992</v>
      </c>
      <c r="E2070" t="n">
        <v>24322</v>
      </c>
      <c r="F2070" t="inlineStr">
        <is>
          <t>LEMON PEPPER KG</t>
        </is>
      </c>
      <c r="G2070" t="n">
        <v>2342</v>
      </c>
      <c r="H2070" t="n">
        <v>2</v>
      </c>
      <c r="I2070" t="inlineStr">
        <is>
          <t>KG</t>
        </is>
      </c>
      <c r="J2070" t="inlineStr">
        <is>
          <t>ALIMENTOS</t>
        </is>
      </c>
      <c r="K2070" t="inlineStr">
        <is>
          <t>11/2025</t>
        </is>
      </c>
      <c r="L2070" t="n">
        <v>22</v>
      </c>
      <c r="M2070" s="551" t="n">
        <v>45972</v>
      </c>
      <c r="N2070" t="n">
        <v>22</v>
      </c>
      <c r="O2070" t="n">
        <v>22</v>
      </c>
      <c r="P2070" t="n">
        <v>44</v>
      </c>
    </row>
    <row r="2071">
      <c r="A2071" t="n">
        <v>64263</v>
      </c>
      <c r="B2071" t="n">
        <v>122</v>
      </c>
      <c r="C2071" t="inlineStr">
        <is>
          <t>Arcos</t>
        </is>
      </c>
      <c r="D2071" s="551" t="n">
        <v>45992</v>
      </c>
      <c r="E2071" t="n">
        <v>21060</v>
      </c>
      <c r="F2071" t="inlineStr">
        <is>
          <t>AZEITE DE DENDE CEPERA 900ML UN</t>
        </is>
      </c>
      <c r="G2071" t="n">
        <v>1998</v>
      </c>
      <c r="H2071" t="n">
        <v>2</v>
      </c>
      <c r="I2071" t="inlineStr">
        <is>
          <t>UN</t>
        </is>
      </c>
      <c r="J2071" t="inlineStr">
        <is>
          <t>ALIMENTOS</t>
        </is>
      </c>
      <c r="K2071" t="inlineStr">
        <is>
          <t>11/2025</t>
        </is>
      </c>
      <c r="L2071" t="n">
        <v>0</v>
      </c>
      <c r="N2071" t="n">
        <v>0</v>
      </c>
      <c r="O2071" t="n">
        <v>21.99</v>
      </c>
      <c r="P2071" t="n">
        <v>43.98</v>
      </c>
    </row>
    <row r="2072">
      <c r="A2072" t="n">
        <v>64321</v>
      </c>
      <c r="B2072" t="n">
        <v>122</v>
      </c>
      <c r="C2072" t="inlineStr">
        <is>
          <t>Arcos</t>
        </is>
      </c>
      <c r="D2072" s="551" t="n">
        <v>45992</v>
      </c>
      <c r="E2072" t="n">
        <v>24420</v>
      </c>
      <c r="F2072" t="inlineStr">
        <is>
          <t>POLVILHO DOCE KG</t>
        </is>
      </c>
      <c r="G2072" t="n">
        <v>2207</v>
      </c>
      <c r="H2072" t="n">
        <v>4</v>
      </c>
      <c r="I2072" t="inlineStr">
        <is>
          <t>KG</t>
        </is>
      </c>
      <c r="J2072" t="inlineStr">
        <is>
          <t>ALIMENTOS</t>
        </is>
      </c>
      <c r="K2072" t="inlineStr">
        <is>
          <t>11/2025</t>
        </is>
      </c>
      <c r="L2072" t="n">
        <v>0</v>
      </c>
      <c r="M2072" s="551" t="n">
        <v>45889</v>
      </c>
      <c r="N2072" t="n">
        <v>10.97</v>
      </c>
      <c r="O2072" t="n">
        <v>7.9</v>
      </c>
      <c r="P2072" t="n">
        <v>43.88</v>
      </c>
    </row>
    <row r="2073">
      <c r="A2073" t="n">
        <v>64429</v>
      </c>
      <c r="B2073" t="n">
        <v>122</v>
      </c>
      <c r="C2073" t="inlineStr">
        <is>
          <t>Arcos</t>
        </is>
      </c>
      <c r="D2073" s="551" t="n">
        <v>45992</v>
      </c>
      <c r="E2073" t="n">
        <v>18180</v>
      </c>
      <c r="F2073" t="inlineStr">
        <is>
          <t>VODKA GREY GOOSE NATURAL 750ML</t>
        </is>
      </c>
      <c r="G2073" t="n">
        <v>3442</v>
      </c>
      <c r="H2073" t="n">
        <v>0.37</v>
      </c>
      <c r="I2073" t="inlineStr">
        <is>
          <t>GR</t>
        </is>
      </c>
      <c r="J2073" t="inlineStr">
        <is>
          <t>BEBIDAS</t>
        </is>
      </c>
      <c r="K2073" t="inlineStr">
        <is>
          <t>11/2025</t>
        </is>
      </c>
      <c r="L2073" t="n">
        <v>0</v>
      </c>
      <c r="N2073" t="n">
        <v>0</v>
      </c>
      <c r="O2073" t="n">
        <v>109.9</v>
      </c>
      <c r="P2073" t="n">
        <v>40.7</v>
      </c>
    </row>
    <row r="2074">
      <c r="A2074" t="n">
        <v>64485</v>
      </c>
      <c r="B2074" t="n">
        <v>122</v>
      </c>
      <c r="C2074" t="inlineStr">
        <is>
          <t>Arcos</t>
        </is>
      </c>
      <c r="D2074" s="551" t="n">
        <v>45992</v>
      </c>
      <c r="E2074" t="n">
        <v>23826</v>
      </c>
      <c r="F2074" t="inlineStr">
        <is>
          <t>BISCOITO DE MAIZENA NESTLE TOSTINES 200G</t>
        </is>
      </c>
      <c r="G2074" t="n">
        <v>2073</v>
      </c>
      <c r="H2074" t="n">
        <v>16</v>
      </c>
      <c r="I2074" t="inlineStr">
        <is>
          <t>PC</t>
        </is>
      </c>
      <c r="J2074" t="inlineStr">
        <is>
          <t>ALIMENTOS</t>
        </is>
      </c>
      <c r="K2074" t="inlineStr">
        <is>
          <t>11/2025</t>
        </is>
      </c>
      <c r="L2074" t="n">
        <v>2.47</v>
      </c>
      <c r="M2074" s="551" t="n">
        <v>45986</v>
      </c>
      <c r="N2074" t="n">
        <v>3.56</v>
      </c>
      <c r="O2074" t="n">
        <v>3.56</v>
      </c>
      <c r="P2074" t="n">
        <v>39.52</v>
      </c>
    </row>
    <row r="2075">
      <c r="A2075" t="n">
        <v>64286</v>
      </c>
      <c r="B2075" t="n">
        <v>122</v>
      </c>
      <c r="C2075" t="inlineStr">
        <is>
          <t>Arcos</t>
        </is>
      </c>
      <c r="D2075" s="551" t="n">
        <v>45992</v>
      </c>
      <c r="E2075" t="n">
        <v>20410</v>
      </c>
      <c r="F2075" t="inlineStr">
        <is>
          <t>FARINHA DE MANDIOCA FINA YOKI 1KG</t>
        </is>
      </c>
      <c r="G2075" t="n">
        <v>2190</v>
      </c>
      <c r="H2075" t="n">
        <v>5</v>
      </c>
      <c r="I2075" t="inlineStr">
        <is>
          <t>UN</t>
        </is>
      </c>
      <c r="J2075" t="inlineStr">
        <is>
          <t>ALIMENTOS</t>
        </is>
      </c>
      <c r="K2075" t="inlineStr">
        <is>
          <t>11/2025</t>
        </is>
      </c>
      <c r="L2075" t="n">
        <v>7.9</v>
      </c>
      <c r="M2075" s="551" t="n">
        <v>45972</v>
      </c>
      <c r="N2075" t="n">
        <v>7.9</v>
      </c>
      <c r="O2075" t="n">
        <v>12.65</v>
      </c>
      <c r="P2075" t="n">
        <v>39.5</v>
      </c>
    </row>
    <row r="2076">
      <c r="A2076" t="n">
        <v>64324</v>
      </c>
      <c r="B2076" t="n">
        <v>122</v>
      </c>
      <c r="C2076" t="inlineStr">
        <is>
          <t>Arcos</t>
        </is>
      </c>
      <c r="D2076" s="551" t="n">
        <v>45992</v>
      </c>
      <c r="E2076" t="n">
        <v>19907</v>
      </c>
      <c r="F2076" t="inlineStr">
        <is>
          <t>SAL REFINADO CISNE 1KG</t>
        </is>
      </c>
      <c r="G2076" t="n">
        <v>2381</v>
      </c>
      <c r="H2076" t="n">
        <v>13</v>
      </c>
      <c r="I2076" t="inlineStr">
        <is>
          <t>UN</t>
        </is>
      </c>
      <c r="J2076" t="inlineStr">
        <is>
          <t>ALIMENTOS</t>
        </is>
      </c>
      <c r="K2076" t="inlineStr">
        <is>
          <t>11/2025</t>
        </is>
      </c>
      <c r="L2076" t="n">
        <v>0</v>
      </c>
      <c r="M2076" s="551" t="n">
        <v>45686</v>
      </c>
      <c r="N2076" t="n">
        <v>3.01</v>
      </c>
      <c r="O2076" t="n">
        <v>3.23</v>
      </c>
      <c r="P2076" t="n">
        <v>39.13</v>
      </c>
    </row>
    <row r="2077">
      <c r="A2077" t="n">
        <v>64425</v>
      </c>
      <c r="B2077" t="n">
        <v>122</v>
      </c>
      <c r="C2077" t="inlineStr">
        <is>
          <t>Arcos</t>
        </is>
      </c>
      <c r="D2077" s="551" t="n">
        <v>45992</v>
      </c>
      <c r="E2077" t="n">
        <v>18200</v>
      </c>
      <c r="F2077" t="inlineStr">
        <is>
          <t>VERMOUTH MARTINI ROSSO 750ML</t>
        </is>
      </c>
      <c r="G2077" t="n">
        <v>3426</v>
      </c>
      <c r="H2077" t="n">
        <v>1</v>
      </c>
      <c r="I2077" t="inlineStr">
        <is>
          <t>GR</t>
        </is>
      </c>
      <c r="J2077" t="inlineStr">
        <is>
          <t>BEBIDAS</t>
        </is>
      </c>
      <c r="K2077" t="inlineStr">
        <is>
          <t>11/2025</t>
        </is>
      </c>
      <c r="L2077" t="n">
        <v>0</v>
      </c>
      <c r="M2077" s="551" t="n">
        <v>45462</v>
      </c>
      <c r="N2077" t="n">
        <v>38.9</v>
      </c>
      <c r="O2077" t="n">
        <v>34.63</v>
      </c>
      <c r="P2077" t="n">
        <v>38.9</v>
      </c>
    </row>
    <row r="2078">
      <c r="A2078" t="n">
        <v>64310</v>
      </c>
      <c r="B2078" t="n">
        <v>122</v>
      </c>
      <c r="C2078" t="inlineStr">
        <is>
          <t>Arcos</t>
        </is>
      </c>
      <c r="D2078" s="551" t="n">
        <v>45992</v>
      </c>
      <c r="E2078" t="n">
        <v>19984</v>
      </c>
      <c r="F2078" t="inlineStr">
        <is>
          <t>MOLHO INGLES KENKO 1L</t>
        </is>
      </c>
      <c r="G2078" t="n">
        <v>2351</v>
      </c>
      <c r="H2078" t="n">
        <v>2</v>
      </c>
      <c r="I2078" t="inlineStr">
        <is>
          <t>UN</t>
        </is>
      </c>
      <c r="J2078" t="inlineStr">
        <is>
          <t>ALIMENTOS</t>
        </is>
      </c>
      <c r="K2078" t="inlineStr">
        <is>
          <t>11/2025</t>
        </is>
      </c>
      <c r="L2078" t="n">
        <v>19.2</v>
      </c>
      <c r="M2078" s="551" t="n">
        <v>45973</v>
      </c>
      <c r="N2078" t="n">
        <v>19.8</v>
      </c>
      <c r="O2078" t="n">
        <v>19.8</v>
      </c>
      <c r="P2078" t="n">
        <v>38.4</v>
      </c>
    </row>
    <row r="2079">
      <c r="A2079" t="n">
        <v>64262</v>
      </c>
      <c r="B2079" t="n">
        <v>122</v>
      </c>
      <c r="C2079" t="inlineStr">
        <is>
          <t>Arcos</t>
        </is>
      </c>
      <c r="D2079" s="551" t="n">
        <v>45992</v>
      </c>
      <c r="E2079" t="n">
        <v>20422</v>
      </c>
      <c r="F2079" t="inlineStr">
        <is>
          <t>AVEIA EM FLOCOS YOKI 500GR</t>
        </is>
      </c>
      <c r="G2079" t="n">
        <v>2186</v>
      </c>
      <c r="H2079" t="n">
        <v>4</v>
      </c>
      <c r="I2079" t="inlineStr">
        <is>
          <t>UN</t>
        </is>
      </c>
      <c r="J2079" t="inlineStr">
        <is>
          <t>ALIMENTOS</t>
        </is>
      </c>
      <c r="K2079" t="inlineStr">
        <is>
          <t>11/2025</t>
        </is>
      </c>
      <c r="L2079" t="n">
        <v>0</v>
      </c>
      <c r="M2079" s="551" t="n">
        <v>45916</v>
      </c>
      <c r="N2079" t="n">
        <v>9.199999999999999</v>
      </c>
      <c r="O2079" t="n">
        <v>9.32</v>
      </c>
      <c r="P2079" t="n">
        <v>36.8</v>
      </c>
    </row>
    <row r="2080">
      <c r="A2080" t="n">
        <v>64272</v>
      </c>
      <c r="B2080" t="n">
        <v>122</v>
      </c>
      <c r="C2080" t="inlineStr">
        <is>
          <t>Arcos</t>
        </is>
      </c>
      <c r="D2080" s="551" t="n">
        <v>45992</v>
      </c>
      <c r="E2080" t="n">
        <v>24110</v>
      </c>
      <c r="F2080" t="inlineStr">
        <is>
          <t>CANELA EM PO KG</t>
        </is>
      </c>
      <c r="G2080" t="n">
        <v>2322</v>
      </c>
      <c r="H2080" t="n">
        <v>2.5</v>
      </c>
      <c r="I2080" t="inlineStr">
        <is>
          <t>KG</t>
        </is>
      </c>
      <c r="J2080" t="inlineStr">
        <is>
          <t>ALIMENTOS</t>
        </is>
      </c>
      <c r="K2080" t="inlineStr">
        <is>
          <t>11/2025</t>
        </is>
      </c>
      <c r="L2080" t="n">
        <v>0</v>
      </c>
      <c r="M2080" s="551" t="n">
        <v>45909</v>
      </c>
      <c r="N2080" t="n">
        <v>14.6</v>
      </c>
      <c r="O2080" t="n">
        <v>44.9</v>
      </c>
      <c r="P2080" t="n">
        <v>36.5</v>
      </c>
    </row>
    <row r="2081">
      <c r="A2081" t="n">
        <v>64482</v>
      </c>
      <c r="B2081" t="n">
        <v>122</v>
      </c>
      <c r="C2081" t="inlineStr">
        <is>
          <t>Arcos</t>
        </is>
      </c>
      <c r="D2081" s="551" t="n">
        <v>45992</v>
      </c>
      <c r="E2081" t="n">
        <v>20308</v>
      </c>
      <c r="F2081" t="inlineStr">
        <is>
          <t>ARROZ ARBORIO CAMIL C/2KG</t>
        </is>
      </c>
      <c r="G2081" t="n">
        <v>2222</v>
      </c>
      <c r="H2081" t="n">
        <v>1</v>
      </c>
      <c r="I2081" t="inlineStr">
        <is>
          <t>PC</t>
        </is>
      </c>
      <c r="J2081" t="inlineStr">
        <is>
          <t>ALIMENTOS</t>
        </is>
      </c>
      <c r="K2081" t="inlineStr">
        <is>
          <t>11/2025</t>
        </is>
      </c>
      <c r="L2081" t="n">
        <v>0</v>
      </c>
      <c r="M2081" s="551" t="n">
        <v>45706</v>
      </c>
      <c r="N2081" t="n">
        <v>33.92</v>
      </c>
      <c r="O2081" t="n">
        <v>24.9</v>
      </c>
      <c r="P2081" t="n">
        <v>33.92</v>
      </c>
    </row>
    <row r="2082">
      <c r="A2082" t="n">
        <v>64489</v>
      </c>
      <c r="B2082" t="n">
        <v>122</v>
      </c>
      <c r="C2082" t="inlineStr">
        <is>
          <t>Arcos</t>
        </is>
      </c>
      <c r="D2082" s="551" t="n">
        <v>45992</v>
      </c>
      <c r="E2082" t="n">
        <v>24219</v>
      </c>
      <c r="F2082" t="inlineStr">
        <is>
          <t>CURRY EM PO KG</t>
        </is>
      </c>
      <c r="G2082" t="n">
        <v>2387</v>
      </c>
      <c r="H2082" t="n">
        <v>2.5</v>
      </c>
      <c r="I2082" t="inlineStr">
        <is>
          <t>KG</t>
        </is>
      </c>
      <c r="J2082" t="inlineStr">
        <is>
          <t>ALIMENTOS</t>
        </is>
      </c>
      <c r="K2082" t="inlineStr">
        <is>
          <t>11/2025</t>
        </is>
      </c>
      <c r="L2082" t="n">
        <v>13.2</v>
      </c>
      <c r="M2082" s="551" t="n">
        <v>45972</v>
      </c>
      <c r="N2082" t="n">
        <v>13.2</v>
      </c>
      <c r="O2082" t="n">
        <v>13.2</v>
      </c>
      <c r="P2082" t="n">
        <v>33</v>
      </c>
    </row>
    <row r="2083">
      <c r="A2083" t="n">
        <v>64483</v>
      </c>
      <c r="B2083" t="n">
        <v>122</v>
      </c>
      <c r="C2083" t="inlineStr">
        <is>
          <t>Arcos</t>
        </is>
      </c>
      <c r="D2083" s="551" t="n">
        <v>45992</v>
      </c>
      <c r="E2083" t="n">
        <v>24089</v>
      </c>
      <c r="F2083" t="inlineStr">
        <is>
          <t>BICARBONATO DE SODIO KG</t>
        </is>
      </c>
      <c r="G2083" t="n">
        <v>2316</v>
      </c>
      <c r="H2083" t="n">
        <v>4</v>
      </c>
      <c r="I2083" t="inlineStr">
        <is>
          <t>KG</t>
        </is>
      </c>
      <c r="J2083" t="inlineStr">
        <is>
          <t>ALIMENTOS</t>
        </is>
      </c>
      <c r="K2083" t="inlineStr">
        <is>
          <t>11/2025</t>
        </is>
      </c>
      <c r="L2083" t="n">
        <v>8.199999999999999</v>
      </c>
      <c r="M2083" s="551" t="n">
        <v>45979</v>
      </c>
      <c r="N2083" t="n">
        <v>8.199999999999999</v>
      </c>
      <c r="O2083" t="n">
        <v>8.199999999999999</v>
      </c>
      <c r="P2083" t="n">
        <v>32.8</v>
      </c>
    </row>
    <row r="2084">
      <c r="A2084" t="n">
        <v>64354</v>
      </c>
      <c r="B2084" t="n">
        <v>122</v>
      </c>
      <c r="C2084" t="inlineStr">
        <is>
          <t>Arcos</t>
        </is>
      </c>
      <c r="D2084" s="551" t="n">
        <v>45992</v>
      </c>
      <c r="E2084" t="n">
        <v>26584</v>
      </c>
      <c r="F2084" t="inlineStr">
        <is>
          <t>COXAO MOLE ANGUS FREDDI PORCIONADO EM 100G KG</t>
        </is>
      </c>
      <c r="G2084" t="n">
        <v>6802</v>
      </c>
      <c r="H2084" t="n">
        <v>0.4</v>
      </c>
      <c r="I2084" t="inlineStr">
        <is>
          <t>KG</t>
        </is>
      </c>
      <c r="J2084" t="inlineStr">
        <is>
          <t>ALIMENTOS</t>
        </is>
      </c>
      <c r="K2084" t="inlineStr">
        <is>
          <t>11/2025</t>
        </is>
      </c>
      <c r="L2084" t="n">
        <v>81</v>
      </c>
      <c r="M2084" s="551" t="n">
        <v>45985</v>
      </c>
      <c r="N2084" t="n">
        <v>81</v>
      </c>
      <c r="O2084" t="n">
        <v>81</v>
      </c>
      <c r="P2084" t="n">
        <v>32.4</v>
      </c>
    </row>
    <row r="2085">
      <c r="A2085" t="n">
        <v>64448</v>
      </c>
      <c r="B2085" t="n">
        <v>122</v>
      </c>
      <c r="C2085" t="inlineStr">
        <is>
          <t>Arcos</t>
        </is>
      </c>
      <c r="D2085" s="551" t="n">
        <v>45992</v>
      </c>
      <c r="E2085" t="n">
        <v>18107</v>
      </c>
      <c r="F2085" t="inlineStr">
        <is>
          <t>WHISKY JURA SINGLE MALT 10 ANOS 700ML</t>
        </is>
      </c>
      <c r="G2085" t="n">
        <v>3504</v>
      </c>
      <c r="H2085" t="n">
        <v>0.16</v>
      </c>
      <c r="I2085" t="inlineStr">
        <is>
          <t>GR</t>
        </is>
      </c>
      <c r="J2085" t="inlineStr">
        <is>
          <t>BEBIDAS</t>
        </is>
      </c>
      <c r="K2085" t="inlineStr">
        <is>
          <t>11/2025</t>
        </is>
      </c>
      <c r="L2085" t="n">
        <v>0</v>
      </c>
      <c r="N2085" t="n">
        <v>0</v>
      </c>
      <c r="O2085" t="n">
        <v>0</v>
      </c>
      <c r="P2085" t="n">
        <v>28.3</v>
      </c>
    </row>
    <row r="2086">
      <c r="A2086" t="n">
        <v>64323</v>
      </c>
      <c r="B2086" t="n">
        <v>122</v>
      </c>
      <c r="C2086" t="inlineStr">
        <is>
          <t>Arcos</t>
        </is>
      </c>
      <c r="D2086" s="551" t="n">
        <v>45992</v>
      </c>
      <c r="E2086" t="n">
        <v>19917</v>
      </c>
      <c r="F2086" t="inlineStr">
        <is>
          <t>SAL GROSSO CISNE C/1KG</t>
        </is>
      </c>
      <c r="G2086" t="n">
        <v>2379</v>
      </c>
      <c r="H2086" t="n">
        <v>9</v>
      </c>
      <c r="I2086" t="inlineStr">
        <is>
          <t>PC</t>
        </is>
      </c>
      <c r="J2086" t="inlineStr">
        <is>
          <t>ALIMENTOS</t>
        </is>
      </c>
      <c r="K2086" t="inlineStr">
        <is>
          <t>11/2025</t>
        </is>
      </c>
      <c r="L2086" t="n">
        <v>0</v>
      </c>
      <c r="M2086" s="551" t="n">
        <v>45636</v>
      </c>
      <c r="N2086" t="n">
        <v>3.09</v>
      </c>
      <c r="O2086" t="n">
        <v>3.35</v>
      </c>
      <c r="P2086" t="n">
        <v>27.81</v>
      </c>
    </row>
    <row r="2087">
      <c r="A2087" t="n">
        <v>64258</v>
      </c>
      <c r="B2087" t="n">
        <v>122</v>
      </c>
      <c r="C2087" t="inlineStr">
        <is>
          <t>Arcos</t>
        </is>
      </c>
      <c r="D2087" s="551" t="n">
        <v>45992</v>
      </c>
      <c r="E2087" t="n">
        <v>24036</v>
      </c>
      <c r="F2087" t="inlineStr">
        <is>
          <t>ALHO EM PO 1KG UN</t>
        </is>
      </c>
      <c r="G2087" t="n">
        <v>2314</v>
      </c>
      <c r="H2087" t="n">
        <v>2</v>
      </c>
      <c r="I2087" t="inlineStr">
        <is>
          <t>UN</t>
        </is>
      </c>
      <c r="J2087" t="inlineStr">
        <is>
          <t>ALIMENTOS</t>
        </is>
      </c>
      <c r="K2087" t="inlineStr">
        <is>
          <t>11/2025</t>
        </is>
      </c>
      <c r="L2087" t="n">
        <v>0</v>
      </c>
      <c r="M2087" s="551" t="n">
        <v>45902</v>
      </c>
      <c r="N2087" t="n">
        <v>12.9</v>
      </c>
      <c r="O2087" t="n">
        <v>16.9</v>
      </c>
      <c r="P2087" t="n">
        <v>25.8</v>
      </c>
    </row>
    <row r="2088">
      <c r="A2088" t="n">
        <v>64378</v>
      </c>
      <c r="B2088" t="n">
        <v>122</v>
      </c>
      <c r="C2088" t="inlineStr">
        <is>
          <t>Arcos</t>
        </is>
      </c>
      <c r="D2088" s="551" t="n">
        <v>45992</v>
      </c>
      <c r="E2088" t="n">
        <v>18433</v>
      </c>
      <c r="F2088" t="inlineStr">
        <is>
          <t>CACHAÇA PIRASSUNUNGA 51 OURO 965ML</t>
        </is>
      </c>
      <c r="G2088" t="n">
        <v>3212</v>
      </c>
      <c r="H2088" t="n">
        <v>1</v>
      </c>
      <c r="I2088" t="inlineStr">
        <is>
          <t>UN</t>
        </is>
      </c>
      <c r="J2088" t="inlineStr">
        <is>
          <t>BEBIDAS</t>
        </is>
      </c>
      <c r="K2088" t="inlineStr">
        <is>
          <t>11/2025</t>
        </is>
      </c>
      <c r="L2088" t="n">
        <v>0</v>
      </c>
      <c r="N2088" t="n">
        <v>0</v>
      </c>
      <c r="O2088" t="n">
        <v>0</v>
      </c>
      <c r="P2088" t="n">
        <v>13.53</v>
      </c>
    </row>
    <row r="2089">
      <c r="A2089" t="n">
        <v>64317</v>
      </c>
      <c r="B2089" t="n">
        <v>122</v>
      </c>
      <c r="C2089" t="inlineStr">
        <is>
          <t>Arcos</t>
        </is>
      </c>
      <c r="D2089" s="551" t="n">
        <v>45992</v>
      </c>
      <c r="E2089" t="n">
        <v>24401</v>
      </c>
      <c r="F2089" t="inlineStr">
        <is>
          <t>PAPRICA PICANTE PCT 500G UN</t>
        </is>
      </c>
      <c r="G2089" t="n">
        <v>2369</v>
      </c>
      <c r="H2089" t="n">
        <v>1</v>
      </c>
      <c r="I2089" t="inlineStr">
        <is>
          <t>UN</t>
        </is>
      </c>
      <c r="J2089" t="inlineStr">
        <is>
          <t>ALIMENTOS</t>
        </is>
      </c>
      <c r="K2089" t="inlineStr">
        <is>
          <t>11/2025</t>
        </is>
      </c>
      <c r="L2089" t="n">
        <v>0</v>
      </c>
      <c r="M2089" s="551" t="n">
        <v>45875</v>
      </c>
      <c r="N2089" t="n">
        <v>13.5</v>
      </c>
      <c r="O2089" t="n">
        <v>14</v>
      </c>
      <c r="P2089" t="n">
        <v>13.5</v>
      </c>
    </row>
    <row r="2090">
      <c r="A2090" t="n">
        <v>64289</v>
      </c>
      <c r="B2090" t="n">
        <v>122</v>
      </c>
      <c r="C2090" t="inlineStr">
        <is>
          <t>Arcos</t>
        </is>
      </c>
      <c r="D2090" s="551" t="n">
        <v>45992</v>
      </c>
      <c r="E2090" t="n">
        <v>20322</v>
      </c>
      <c r="F2090" t="inlineStr">
        <is>
          <t>FARINHA DE TRIGO PARA KIBE C/1KG</t>
        </is>
      </c>
      <c r="G2090" t="n">
        <v>2212</v>
      </c>
      <c r="H2090" t="n">
        <v>1</v>
      </c>
      <c r="I2090" t="inlineStr">
        <is>
          <t>PC</t>
        </is>
      </c>
      <c r="J2090" t="inlineStr">
        <is>
          <t>ALIMENTOS</t>
        </is>
      </c>
      <c r="K2090" t="inlineStr">
        <is>
          <t>11/2025</t>
        </is>
      </c>
      <c r="L2090" t="n">
        <v>0</v>
      </c>
      <c r="M2090" s="551" t="n">
        <v>45951</v>
      </c>
      <c r="N2090" t="n">
        <v>9.74</v>
      </c>
      <c r="O2090" t="n">
        <v>13.98</v>
      </c>
      <c r="P2090" t="n">
        <v>9.74</v>
      </c>
    </row>
    <row r="2091">
      <c r="A2091" t="n">
        <v>64491</v>
      </c>
      <c r="B2091" t="n">
        <v>122</v>
      </c>
      <c r="C2091" t="inlineStr">
        <is>
          <t>Arcos</t>
        </is>
      </c>
      <c r="D2091" s="551" t="n">
        <v>45992</v>
      </c>
      <c r="E2091" t="n">
        <v>24272</v>
      </c>
      <c r="F2091" t="inlineStr">
        <is>
          <t>FLOR DE SAL KG</t>
        </is>
      </c>
      <c r="G2091" t="n">
        <v>2341</v>
      </c>
      <c r="H2091" t="n">
        <v>0.35</v>
      </c>
      <c r="I2091" t="inlineStr">
        <is>
          <t>KG</t>
        </is>
      </c>
      <c r="J2091" t="inlineStr">
        <is>
          <t>ALIMENTOS</t>
        </is>
      </c>
      <c r="K2091" t="inlineStr">
        <is>
          <t>11/2025</t>
        </is>
      </c>
      <c r="L2091" t="n">
        <v>0</v>
      </c>
      <c r="M2091" s="551" t="n">
        <v>45937</v>
      </c>
      <c r="N2091" t="n">
        <v>19.9</v>
      </c>
      <c r="O2091" t="n">
        <v>29.9</v>
      </c>
      <c r="P2091" t="n">
        <v>6.96</v>
      </c>
    </row>
    <row r="2092">
      <c r="A2092" t="n">
        <v>64253</v>
      </c>
      <c r="B2092" t="n">
        <v>122</v>
      </c>
      <c r="C2092" t="inlineStr">
        <is>
          <t>Arcos</t>
        </is>
      </c>
      <c r="D2092" s="551" t="n">
        <v>45992</v>
      </c>
      <c r="E2092" t="n">
        <v>21075</v>
      </c>
      <c r="F2092" t="inlineStr">
        <is>
          <t>ACUCAR DEMERARA UNIAO C/1KG</t>
        </is>
      </c>
      <c r="G2092" t="n">
        <v>1993</v>
      </c>
      <c r="H2092" t="n">
        <v>1</v>
      </c>
      <c r="I2092" t="inlineStr">
        <is>
          <t>PC</t>
        </is>
      </c>
      <c r="J2092" t="inlineStr">
        <is>
          <t>ALIMENTOS</t>
        </is>
      </c>
      <c r="K2092" t="inlineStr">
        <is>
          <t>11/2025</t>
        </is>
      </c>
      <c r="L2092" t="n">
        <v>0</v>
      </c>
      <c r="N2092" t="n">
        <v>0</v>
      </c>
      <c r="O2092" t="n">
        <v>6.2</v>
      </c>
      <c r="P2092" t="n">
        <v>6.41</v>
      </c>
    </row>
    <row r="2093">
      <c r="A2093" t="n">
        <v>64300</v>
      </c>
      <c r="B2093" t="n">
        <v>122</v>
      </c>
      <c r="C2093" t="inlineStr">
        <is>
          <t>Arcos</t>
        </is>
      </c>
      <c r="D2093" s="551" t="n">
        <v>45992</v>
      </c>
      <c r="E2093" t="n">
        <v>20136</v>
      </c>
      <c r="F2093" t="inlineStr">
        <is>
          <t>MACARRAO ESPAGUETE C/ OVOS ADRIA C/500G</t>
        </is>
      </c>
      <c r="G2093" t="n">
        <v>2284</v>
      </c>
      <c r="H2093" t="n">
        <v>1</v>
      </c>
      <c r="I2093" t="inlineStr">
        <is>
          <t>PC</t>
        </is>
      </c>
      <c r="J2093" t="inlineStr">
        <is>
          <t>ALIMENTOS</t>
        </is>
      </c>
      <c r="K2093" t="inlineStr">
        <is>
          <t>11/2025</t>
        </is>
      </c>
      <c r="L2093" t="n">
        <v>3.5</v>
      </c>
      <c r="M2093" s="551" t="n">
        <v>45972</v>
      </c>
      <c r="N2093" t="n">
        <v>3.5</v>
      </c>
      <c r="O2093" t="n">
        <v>3.5</v>
      </c>
      <c r="P2093" t="n">
        <v>3.5</v>
      </c>
    </row>
    <row r="2094">
      <c r="A2094" t="n">
        <v>64384</v>
      </c>
      <c r="B2094" t="n">
        <v>122</v>
      </c>
      <c r="C2094" t="inlineStr">
        <is>
          <t>Arcos</t>
        </is>
      </c>
      <c r="D2094" s="551" t="n">
        <v>45992</v>
      </c>
      <c r="E2094" t="n">
        <v>18364</v>
      </c>
      <c r="F2094" t="inlineStr">
        <is>
          <t>GIN PLYMOUTH 750ML</t>
        </is>
      </c>
      <c r="G2094" t="n">
        <v>3274</v>
      </c>
      <c r="H2094" t="n">
        <v>1</v>
      </c>
      <c r="I2094" t="inlineStr">
        <is>
          <t>UN</t>
        </is>
      </c>
      <c r="J2094" t="inlineStr">
        <is>
          <t>BEBIDAS</t>
        </is>
      </c>
      <c r="K2094" t="inlineStr">
        <is>
          <t>11/2025</t>
        </is>
      </c>
      <c r="L2094" t="n">
        <v>0</v>
      </c>
      <c r="N2094" t="n">
        <v>0</v>
      </c>
      <c r="O2094" t="n">
        <v>0</v>
      </c>
      <c r="P2094" t="n">
        <v>0</v>
      </c>
    </row>
    <row r="2095">
      <c r="A2095" t="n">
        <v>64385</v>
      </c>
      <c r="B2095" t="n">
        <v>122</v>
      </c>
      <c r="C2095" t="inlineStr">
        <is>
          <t>Arcos</t>
        </is>
      </c>
      <c r="D2095" s="551" t="n">
        <v>45992</v>
      </c>
      <c r="E2095" t="n">
        <v>18363</v>
      </c>
      <c r="F2095" t="inlineStr">
        <is>
          <t>GIN PRINCIPE DE LOS APOSTOLES 750ML</t>
        </is>
      </c>
      <c r="G2095" t="n">
        <v>3275</v>
      </c>
      <c r="H2095" t="n">
        <v>1</v>
      </c>
      <c r="I2095" t="inlineStr">
        <is>
          <t>UN</t>
        </is>
      </c>
      <c r="J2095" t="inlineStr">
        <is>
          <t>BEBIDAS</t>
        </is>
      </c>
      <c r="K2095" t="inlineStr">
        <is>
          <t>11/2025</t>
        </is>
      </c>
      <c r="L2095" t="n">
        <v>0</v>
      </c>
      <c r="N2095" t="n">
        <v>0</v>
      </c>
      <c r="O2095" t="n">
        <v>0</v>
      </c>
      <c r="P2095" t="n">
        <v>0</v>
      </c>
    </row>
    <row r="2096">
      <c r="A2096" t="n">
        <v>64386</v>
      </c>
      <c r="B2096" t="n">
        <v>122</v>
      </c>
      <c r="C2096" t="inlineStr">
        <is>
          <t>Arcos</t>
        </is>
      </c>
      <c r="D2096" s="551" t="n">
        <v>45992</v>
      </c>
      <c r="E2096" t="n">
        <v>18360</v>
      </c>
      <c r="F2096" t="inlineStr">
        <is>
          <t>GIN STAR OF BOMBAY 750ML</t>
        </is>
      </c>
      <c r="G2096" t="n">
        <v>3277</v>
      </c>
      <c r="H2096" t="n">
        <v>0.58</v>
      </c>
      <c r="I2096" t="inlineStr">
        <is>
          <t>UN</t>
        </is>
      </c>
      <c r="J2096" t="inlineStr">
        <is>
          <t>BEBIDAS</t>
        </is>
      </c>
      <c r="K2096" t="inlineStr">
        <is>
          <t>11/2025</t>
        </is>
      </c>
      <c r="L2096" t="n">
        <v>0</v>
      </c>
      <c r="N2096" t="n">
        <v>0</v>
      </c>
      <c r="O2096" t="n">
        <v>0</v>
      </c>
      <c r="P2096" t="n">
        <v>0</v>
      </c>
    </row>
    <row r="2097">
      <c r="A2097" t="n">
        <v>64391</v>
      </c>
      <c r="B2097" t="n">
        <v>122</v>
      </c>
      <c r="C2097" t="inlineStr">
        <is>
          <t>Arcos</t>
        </is>
      </c>
      <c r="D2097" s="551" t="n">
        <v>45992</v>
      </c>
      <c r="E2097" t="n">
        <v>18348</v>
      </c>
      <c r="F2097" t="inlineStr">
        <is>
          <t>GIN XORIGUER DE MENORCA 700ML</t>
        </is>
      </c>
      <c r="G2097" t="n">
        <v>3287</v>
      </c>
      <c r="H2097" t="n">
        <v>2</v>
      </c>
      <c r="I2097" t="inlineStr">
        <is>
          <t>UN</t>
        </is>
      </c>
      <c r="J2097" t="inlineStr">
        <is>
          <t>BEBIDAS</t>
        </is>
      </c>
      <c r="K2097" t="inlineStr">
        <is>
          <t>11/2025</t>
        </is>
      </c>
      <c r="L2097" t="n">
        <v>0</v>
      </c>
      <c r="N2097" t="n">
        <v>0</v>
      </c>
      <c r="O2097" t="n">
        <v>0</v>
      </c>
      <c r="P2097" t="n">
        <v>0</v>
      </c>
    </row>
    <row r="2098">
      <c r="A2098" t="n">
        <v>64397</v>
      </c>
      <c r="B2098" t="n">
        <v>122</v>
      </c>
      <c r="C2098" t="inlineStr">
        <is>
          <t>Arcos</t>
        </is>
      </c>
      <c r="D2098" s="551" t="n">
        <v>45992</v>
      </c>
      <c r="E2098" t="n">
        <v>18310</v>
      </c>
      <c r="F2098" t="inlineStr">
        <is>
          <t>LICOR GRAND MARNIER CORDON ROUGE 700ML</t>
        </is>
      </c>
      <c r="G2098" t="n">
        <v>3323</v>
      </c>
      <c r="H2098" t="n">
        <v>3</v>
      </c>
      <c r="I2098" t="inlineStr">
        <is>
          <t>UN</t>
        </is>
      </c>
      <c r="J2098" t="inlineStr">
        <is>
          <t>BEBIDAS</t>
        </is>
      </c>
      <c r="K2098" t="inlineStr">
        <is>
          <t>11/2025</t>
        </is>
      </c>
      <c r="L2098" t="n">
        <v>0</v>
      </c>
      <c r="N2098" t="n">
        <v>0</v>
      </c>
      <c r="O2098" t="n">
        <v>0</v>
      </c>
      <c r="P2098" t="n">
        <v>0</v>
      </c>
    </row>
    <row r="2099">
      <c r="A2099" t="n">
        <v>64415</v>
      </c>
      <c r="B2099" t="n">
        <v>122</v>
      </c>
      <c r="C2099" t="inlineStr">
        <is>
          <t>Arcos</t>
        </is>
      </c>
      <c r="D2099" s="551" t="n">
        <v>45992</v>
      </c>
      <c r="E2099" t="n">
        <v>18235</v>
      </c>
      <c r="F2099" t="inlineStr">
        <is>
          <t>TEQUILA JOSE CUERVO 1800 REPOSADO 750ML</t>
        </is>
      </c>
      <c r="G2099" t="n">
        <v>3393</v>
      </c>
      <c r="H2099" t="n">
        <v>3.32</v>
      </c>
      <c r="I2099" t="inlineStr">
        <is>
          <t>UN</t>
        </is>
      </c>
      <c r="J2099" t="inlineStr">
        <is>
          <t>BEBIDAS</t>
        </is>
      </c>
      <c r="K2099" t="inlineStr">
        <is>
          <t>11/2025</t>
        </is>
      </c>
      <c r="L2099" t="n">
        <v>0</v>
      </c>
      <c r="N2099" t="n">
        <v>0</v>
      </c>
      <c r="O2099" t="n">
        <v>0</v>
      </c>
      <c r="P2099" t="n">
        <v>0</v>
      </c>
    </row>
    <row r="2100">
      <c r="A2100" t="n">
        <v>64424</v>
      </c>
      <c r="B2100" t="n">
        <v>122</v>
      </c>
      <c r="C2100" t="inlineStr">
        <is>
          <t>Arcos</t>
        </is>
      </c>
      <c r="D2100" s="551" t="n">
        <v>45992</v>
      </c>
      <c r="E2100" t="n">
        <v>18209</v>
      </c>
      <c r="F2100" t="inlineStr">
        <is>
          <t>VERMOUTH MARTINI ROSATO 750ML</t>
        </is>
      </c>
      <c r="G2100" t="n">
        <v>3417</v>
      </c>
      <c r="H2100" t="n">
        <v>2</v>
      </c>
      <c r="I2100" t="inlineStr">
        <is>
          <t>GR</t>
        </is>
      </c>
      <c r="J2100" t="inlineStr">
        <is>
          <t>BEBIDAS</t>
        </is>
      </c>
      <c r="K2100" t="inlineStr">
        <is>
          <t>11/2025</t>
        </is>
      </c>
      <c r="L2100" t="n">
        <v>0</v>
      </c>
      <c r="N2100" t="n">
        <v>0</v>
      </c>
      <c r="O2100" t="n">
        <v>0</v>
      </c>
      <c r="P2100" t="n">
        <v>0</v>
      </c>
    </row>
    <row r="2101">
      <c r="A2101" t="n">
        <v>64426</v>
      </c>
      <c r="B2101" t="n">
        <v>122</v>
      </c>
      <c r="C2101" t="inlineStr">
        <is>
          <t>Arcos</t>
        </is>
      </c>
      <c r="D2101" s="551" t="n">
        <v>45992</v>
      </c>
      <c r="E2101" t="n">
        <v>18189</v>
      </c>
      <c r="F2101" t="inlineStr">
        <is>
          <t>VODKA BELVEDERE NATURAL 700ML</t>
        </is>
      </c>
      <c r="G2101" t="n">
        <v>3435</v>
      </c>
      <c r="H2101" t="n">
        <v>0.51</v>
      </c>
      <c r="I2101" t="inlineStr">
        <is>
          <t>GR</t>
        </is>
      </c>
      <c r="J2101" t="inlineStr">
        <is>
          <t>BEBIDAS</t>
        </is>
      </c>
      <c r="K2101" t="inlineStr">
        <is>
          <t>11/2025</t>
        </is>
      </c>
      <c r="L2101" t="n">
        <v>0</v>
      </c>
      <c r="M2101" s="551" t="n">
        <v>45874</v>
      </c>
      <c r="N2101" t="n">
        <v>0</v>
      </c>
      <c r="O2101" t="n">
        <v>0</v>
      </c>
      <c r="P2101" t="n">
        <v>0</v>
      </c>
    </row>
    <row r="2102">
      <c r="A2102" t="n">
        <v>64484</v>
      </c>
      <c r="B2102" t="n">
        <v>122</v>
      </c>
      <c r="C2102" t="inlineStr">
        <is>
          <t>Arcos</t>
        </is>
      </c>
      <c r="D2102" s="551" t="n">
        <v>45992</v>
      </c>
      <c r="E2102" t="n">
        <v>20821</v>
      </c>
      <c r="F2102" t="inlineStr">
        <is>
          <t>BISCOITO DE MAIZENA RENATA 200GR</t>
        </is>
      </c>
      <c r="G2102" t="n">
        <v>2073</v>
      </c>
      <c r="H2102" t="n">
        <v>6</v>
      </c>
      <c r="I2102" t="inlineStr">
        <is>
          <t>UN</t>
        </is>
      </c>
      <c r="J2102" t="inlineStr">
        <is>
          <t>ALIMENTOS</t>
        </is>
      </c>
      <c r="K2102" t="inlineStr">
        <is>
          <t>11/2025</t>
        </is>
      </c>
      <c r="L2102" t="n">
        <v>0</v>
      </c>
      <c r="N2102" t="n">
        <v>0</v>
      </c>
      <c r="O2102" t="n">
        <v>0</v>
      </c>
      <c r="P2102" t="n">
        <v>0</v>
      </c>
    </row>
    <row r="2103">
      <c r="A2103" t="n">
        <v>64513</v>
      </c>
      <c r="B2103" t="n">
        <v>122</v>
      </c>
      <c r="C2103" t="inlineStr">
        <is>
          <t>Arcos</t>
        </is>
      </c>
      <c r="D2103" s="551" t="n">
        <v>45992</v>
      </c>
      <c r="E2103" t="n">
        <v>17792</v>
      </c>
      <c r="F2103" t="inlineStr">
        <is>
          <t>VINHO BRANCO TIO PEPE JEREZ 750ML</t>
        </is>
      </c>
      <c r="G2103" t="n">
        <v>3752</v>
      </c>
      <c r="H2103" t="n">
        <v>2</v>
      </c>
      <c r="I2103" t="inlineStr">
        <is>
          <t>UN</t>
        </is>
      </c>
      <c r="J2103" t="inlineStr">
        <is>
          <t>BEBIDAS</t>
        </is>
      </c>
      <c r="K2103" t="inlineStr">
        <is>
          <t>11/2025</t>
        </is>
      </c>
      <c r="L2103" t="n">
        <v>0</v>
      </c>
      <c r="N2103" t="n">
        <v>0</v>
      </c>
      <c r="O2103" t="n">
        <v>0</v>
      </c>
      <c r="P2103" t="n">
        <v>0</v>
      </c>
    </row>
    <row r="2104">
      <c r="A2104" t="n">
        <v>64519</v>
      </c>
      <c r="B2104" t="n">
        <v>122</v>
      </c>
      <c r="C2104" t="inlineStr">
        <is>
          <t>Arcos</t>
        </is>
      </c>
      <c r="D2104" s="551" t="n">
        <v>45992</v>
      </c>
      <c r="E2104" t="n">
        <v>18391</v>
      </c>
      <c r="F2104" t="inlineStr">
        <is>
          <t>CONHAQUE HENNESSY XO 700ML</t>
        </is>
      </c>
      <c r="G2104" t="n">
        <v>3249</v>
      </c>
      <c r="H2104" t="n">
        <v>2.13</v>
      </c>
      <c r="I2104" t="inlineStr">
        <is>
          <t>UN</t>
        </is>
      </c>
      <c r="J2104" t="inlineStr">
        <is>
          <t>BEBIDAS</t>
        </is>
      </c>
      <c r="K2104" t="inlineStr">
        <is>
          <t>11/2025</t>
        </is>
      </c>
      <c r="L2104" t="n">
        <v>0</v>
      </c>
      <c r="N2104" t="n">
        <v>0</v>
      </c>
      <c r="O2104" t="n">
        <v>0</v>
      </c>
      <c r="P2104" t="n">
        <v>0</v>
      </c>
    </row>
    <row r="2105">
      <c r="A2105" t="n">
        <v>64520</v>
      </c>
      <c r="B2105" t="n">
        <v>122</v>
      </c>
      <c r="C2105" t="inlineStr">
        <is>
          <t>Arcos</t>
        </is>
      </c>
      <c r="D2105" s="551" t="n">
        <v>45992</v>
      </c>
      <c r="E2105" t="n">
        <v>18369</v>
      </c>
      <c r="F2105" t="inlineStr">
        <is>
          <t>GIN LONDON DRY MIXOLOGIST 700ML</t>
        </is>
      </c>
      <c r="G2105" t="n">
        <v>3269</v>
      </c>
      <c r="H2105" t="n">
        <v>0.33</v>
      </c>
      <c r="I2105" t="inlineStr">
        <is>
          <t>UN</t>
        </is>
      </c>
      <c r="J2105" t="inlineStr">
        <is>
          <t>BEBIDAS</t>
        </is>
      </c>
      <c r="K2105" t="inlineStr">
        <is>
          <t>11/2025</t>
        </is>
      </c>
      <c r="L2105" t="n">
        <v>0</v>
      </c>
      <c r="N2105" t="n">
        <v>0</v>
      </c>
      <c r="O2105" t="n">
        <v>0</v>
      </c>
      <c r="P2105" t="n">
        <v>0</v>
      </c>
    </row>
    <row r="2106">
      <c r="A2106" t="n">
        <v>64522</v>
      </c>
      <c r="B2106" t="n">
        <v>122</v>
      </c>
      <c r="C2106" t="inlineStr">
        <is>
          <t>Arcos</t>
        </is>
      </c>
      <c r="D2106" s="551" t="n">
        <v>45992</v>
      </c>
      <c r="E2106" t="n">
        <v>18223</v>
      </c>
      <c r="F2106" t="inlineStr">
        <is>
          <t>TEQUILA MEZCAL GUSANO ROJO 700ML</t>
        </is>
      </c>
      <c r="G2106" t="n">
        <v>3405</v>
      </c>
      <c r="H2106" t="n">
        <v>0.18</v>
      </c>
      <c r="I2106" t="inlineStr">
        <is>
          <t>UN</t>
        </is>
      </c>
      <c r="J2106" t="inlineStr">
        <is>
          <t>BEBIDAS</t>
        </is>
      </c>
      <c r="K2106" t="inlineStr">
        <is>
          <t>11/2025</t>
        </is>
      </c>
      <c r="L2106" t="n">
        <v>0</v>
      </c>
      <c r="N2106" t="n">
        <v>0</v>
      </c>
      <c r="O2106" t="n">
        <v>0</v>
      </c>
      <c r="P2106" t="n">
        <v>0</v>
      </c>
    </row>
    <row r="2107">
      <c r="A2107" t="n">
        <v>59922</v>
      </c>
      <c r="B2107" t="n">
        <v>122</v>
      </c>
      <c r="C2107" t="inlineStr">
        <is>
          <t>Arcos</t>
        </is>
      </c>
      <c r="D2107" s="551" t="n">
        <v>45962</v>
      </c>
      <c r="E2107" t="n">
        <v>24816</v>
      </c>
      <c r="F2107" t="inlineStr">
        <is>
          <t>GELO ESFERICO UN</t>
        </is>
      </c>
      <c r="G2107" t="n">
        <v>5772</v>
      </c>
      <c r="H2107" t="n">
        <v>140</v>
      </c>
      <c r="I2107" t="inlineStr">
        <is>
          <t>UN</t>
        </is>
      </c>
      <c r="J2107" t="inlineStr">
        <is>
          <t>BEBIDAS</t>
        </is>
      </c>
      <c r="K2107" t="inlineStr">
        <is>
          <t>10/2025</t>
        </is>
      </c>
      <c r="L2107" t="n">
        <v>63.8</v>
      </c>
      <c r="M2107" s="551" t="n">
        <v>45957</v>
      </c>
      <c r="N2107" t="n">
        <v>63.8</v>
      </c>
      <c r="O2107" t="n">
        <v>63.8</v>
      </c>
      <c r="P2107" t="n">
        <v>8932</v>
      </c>
    </row>
    <row r="2108">
      <c r="A2108" t="n">
        <v>59926</v>
      </c>
      <c r="B2108" t="n">
        <v>122</v>
      </c>
      <c r="C2108" t="inlineStr">
        <is>
          <t>Arcos</t>
        </is>
      </c>
      <c r="D2108" s="551" t="n">
        <v>45962</v>
      </c>
      <c r="E2108" t="n">
        <v>18179</v>
      </c>
      <c r="F2108" t="inlineStr">
        <is>
          <t>VODKA KETEL ONE 1L</t>
        </is>
      </c>
      <c r="G2108" t="n">
        <v>3443</v>
      </c>
      <c r="H2108" t="n">
        <v>79.40000000000001</v>
      </c>
      <c r="I2108" t="inlineStr">
        <is>
          <t>GR</t>
        </is>
      </c>
      <c r="J2108" t="inlineStr">
        <is>
          <t>BEBIDAS</t>
        </is>
      </c>
      <c r="K2108" t="inlineStr">
        <is>
          <t>10/2025</t>
        </is>
      </c>
      <c r="L2108" t="n">
        <v>110.9</v>
      </c>
      <c r="M2108" s="551" t="n">
        <v>45958</v>
      </c>
      <c r="N2108" t="n">
        <v>110.9</v>
      </c>
      <c r="O2108" t="n">
        <v>110</v>
      </c>
      <c r="P2108" t="n">
        <v>8805.459999999999</v>
      </c>
    </row>
    <row r="2109">
      <c r="A2109" t="n">
        <v>59942</v>
      </c>
      <c r="B2109" t="n">
        <v>122</v>
      </c>
      <c r="C2109" t="inlineStr">
        <is>
          <t>Arcos</t>
        </is>
      </c>
      <c r="D2109" s="551" t="n">
        <v>45962</v>
      </c>
      <c r="E2109" t="n">
        <v>18353</v>
      </c>
      <c r="F2109" t="inlineStr">
        <is>
          <t>GIN TANQUERAY TEN 750ML</t>
        </is>
      </c>
      <c r="G2109" t="n">
        <v>3282</v>
      </c>
      <c r="H2109" t="n">
        <v>38</v>
      </c>
      <c r="I2109" t="inlineStr">
        <is>
          <t>GR</t>
        </is>
      </c>
      <c r="J2109" t="inlineStr">
        <is>
          <t>BEBIDAS</t>
        </is>
      </c>
      <c r="K2109" t="inlineStr">
        <is>
          <t>10/2025</t>
        </is>
      </c>
      <c r="L2109" t="n">
        <v>170.91</v>
      </c>
      <c r="M2109" s="551" t="n">
        <v>45945</v>
      </c>
      <c r="N2109" t="n">
        <v>170.91</v>
      </c>
      <c r="O2109" t="n">
        <v>172.48</v>
      </c>
      <c r="P2109" t="n">
        <v>6494.58</v>
      </c>
    </row>
    <row r="2110">
      <c r="A2110" t="n">
        <v>59953</v>
      </c>
      <c r="B2110" t="n">
        <v>122</v>
      </c>
      <c r="C2110" t="inlineStr">
        <is>
          <t>Arcos</t>
        </is>
      </c>
      <c r="D2110" s="551" t="n">
        <v>45962</v>
      </c>
      <c r="E2110" t="n">
        <v>18099</v>
      </c>
      <c r="F2110" t="inlineStr">
        <is>
          <t>WHISKY SINGLETON 12 ANOS SINGLE MALT 750ML</t>
        </is>
      </c>
      <c r="G2110" t="n">
        <v>3511</v>
      </c>
      <c r="H2110" t="n">
        <v>25.3</v>
      </c>
      <c r="I2110" t="inlineStr">
        <is>
          <t>GR</t>
        </is>
      </c>
      <c r="J2110" t="inlineStr">
        <is>
          <t>BEBIDAS</t>
        </is>
      </c>
      <c r="K2110" t="inlineStr">
        <is>
          <t>10/2025</t>
        </is>
      </c>
      <c r="L2110" t="n">
        <v>224.68</v>
      </c>
      <c r="M2110" s="551" t="n">
        <v>45952</v>
      </c>
      <c r="N2110" t="n">
        <v>224.68</v>
      </c>
      <c r="O2110" t="n">
        <v>224.68</v>
      </c>
      <c r="P2110" t="n">
        <v>5684.4</v>
      </c>
    </row>
    <row r="2111">
      <c r="A2111" t="n">
        <v>59934</v>
      </c>
      <c r="B2111" t="n">
        <v>122</v>
      </c>
      <c r="C2111" t="inlineStr">
        <is>
          <t>Arcos</t>
        </is>
      </c>
      <c r="D2111" s="551" t="n">
        <v>45962</v>
      </c>
      <c r="E2111" t="n">
        <v>18359</v>
      </c>
      <c r="F2111" t="inlineStr">
        <is>
          <t>GIN TANQUERAY 750ML</t>
        </is>
      </c>
      <c r="G2111" t="n">
        <v>3278</v>
      </c>
      <c r="H2111" t="n">
        <v>52.2</v>
      </c>
      <c r="I2111" t="inlineStr">
        <is>
          <t>GR</t>
        </is>
      </c>
      <c r="J2111" t="inlineStr">
        <is>
          <t>BEBIDAS</t>
        </is>
      </c>
      <c r="K2111" t="inlineStr">
        <is>
          <t>10/2025</t>
        </is>
      </c>
      <c r="L2111" t="n">
        <v>99.77</v>
      </c>
      <c r="M2111" s="551" t="n">
        <v>45952</v>
      </c>
      <c r="N2111" t="n">
        <v>99.90000000000001</v>
      </c>
      <c r="O2111" t="n">
        <v>99.34</v>
      </c>
      <c r="P2111" t="n">
        <v>5207.99</v>
      </c>
    </row>
    <row r="2112">
      <c r="A2112" t="n">
        <v>59961</v>
      </c>
      <c r="B2112" t="n">
        <v>122</v>
      </c>
      <c r="C2112" t="inlineStr">
        <is>
          <t>Arcos</t>
        </is>
      </c>
      <c r="D2112" s="551" t="n">
        <v>45962</v>
      </c>
      <c r="E2112" t="n">
        <v>18157</v>
      </c>
      <c r="F2112" t="inlineStr">
        <is>
          <t>WHISKY BOURBON BULLEIT 750ML</t>
        </is>
      </c>
      <c r="G2112" t="n">
        <v>3463</v>
      </c>
      <c r="H2112" t="n">
        <v>22.4</v>
      </c>
      <c r="I2112" t="inlineStr">
        <is>
          <t>GR</t>
        </is>
      </c>
      <c r="J2112" t="inlineStr">
        <is>
          <t>BEBIDAS</t>
        </is>
      </c>
      <c r="K2112" t="inlineStr">
        <is>
          <t>10/2025</t>
        </is>
      </c>
      <c r="L2112" t="n">
        <v>200.61</v>
      </c>
      <c r="M2112" s="551" t="n">
        <v>45945</v>
      </c>
      <c r="N2112" t="n">
        <v>200.61</v>
      </c>
      <c r="O2112" t="n">
        <v>202.8</v>
      </c>
      <c r="P2112" t="n">
        <v>4493.66</v>
      </c>
    </row>
    <row r="2113">
      <c r="A2113" t="n">
        <v>59911</v>
      </c>
      <c r="B2113" t="n">
        <v>122</v>
      </c>
      <c r="C2113" t="inlineStr">
        <is>
          <t>Arcos</t>
        </is>
      </c>
      <c r="D2113" s="551" t="n">
        <v>45962</v>
      </c>
      <c r="E2113" t="n">
        <v>17934</v>
      </c>
      <c r="F2113" t="inlineStr">
        <is>
          <t>AGUA MINERAL SEM GAS MAMBA 350ML C/24</t>
        </is>
      </c>
      <c r="G2113" t="n">
        <v>3636</v>
      </c>
      <c r="H2113" t="n">
        <v>72.58</v>
      </c>
      <c r="I2113" t="inlineStr">
        <is>
          <t>PC</t>
        </is>
      </c>
      <c r="J2113" t="inlineStr">
        <is>
          <t>BEBIDAS</t>
        </is>
      </c>
      <c r="K2113" t="inlineStr">
        <is>
          <t>10/2025</t>
        </is>
      </c>
      <c r="L2113" t="n">
        <v>55.57</v>
      </c>
      <c r="M2113" s="551" t="n">
        <v>45938</v>
      </c>
      <c r="N2113" t="n">
        <v>55.57</v>
      </c>
      <c r="O2113" t="n">
        <v>75.31</v>
      </c>
      <c r="P2113" t="n">
        <v>4033.27</v>
      </c>
    </row>
    <row r="2114">
      <c r="A2114" t="n">
        <v>59928</v>
      </c>
      <c r="B2114" t="n">
        <v>122</v>
      </c>
      <c r="C2114" t="inlineStr">
        <is>
          <t>Arcos</t>
        </is>
      </c>
      <c r="D2114" s="551" t="n">
        <v>45962</v>
      </c>
      <c r="E2114" t="n">
        <v>17710</v>
      </c>
      <c r="F2114" t="inlineStr">
        <is>
          <t>VINHO TINTO MASCARA DE FUEGO CABERNET 750ML</t>
        </is>
      </c>
      <c r="G2114" t="n">
        <v>3824</v>
      </c>
      <c r="H2114" t="n">
        <v>74</v>
      </c>
      <c r="I2114" t="inlineStr">
        <is>
          <t>GR</t>
        </is>
      </c>
      <c r="J2114" t="inlineStr">
        <is>
          <t>BEBIDAS</t>
        </is>
      </c>
      <c r="K2114" t="inlineStr">
        <is>
          <t>10/2025</t>
        </is>
      </c>
      <c r="L2114" t="n">
        <v>40.16</v>
      </c>
      <c r="M2114" s="551" t="n">
        <v>45931</v>
      </c>
      <c r="N2114" t="n">
        <v>40.16</v>
      </c>
      <c r="O2114" t="n">
        <v>37.7</v>
      </c>
      <c r="P2114" t="n">
        <v>2971.84</v>
      </c>
    </row>
    <row r="2115">
      <c r="A2115" t="n">
        <v>60018</v>
      </c>
      <c r="B2115" t="n">
        <v>122</v>
      </c>
      <c r="C2115" t="inlineStr">
        <is>
          <t>Arcos</t>
        </is>
      </c>
      <c r="D2115" s="551" t="n">
        <v>45962</v>
      </c>
      <c r="E2115" t="n">
        <v>20936</v>
      </c>
      <c r="F2115" t="inlineStr">
        <is>
          <t>CHOCOLATE AMARGO CALLEBAUT CALLETS 70,5% 2,01KG</t>
        </is>
      </c>
      <c r="G2115" t="n">
        <v>2031</v>
      </c>
      <c r="H2115" t="n">
        <v>8</v>
      </c>
      <c r="I2115" t="inlineStr">
        <is>
          <t>UN</t>
        </is>
      </c>
      <c r="J2115" t="inlineStr">
        <is>
          <t>ALIMENTOS</t>
        </is>
      </c>
      <c r="K2115" t="inlineStr">
        <is>
          <t>10/2025</t>
        </is>
      </c>
      <c r="L2115" t="n">
        <v>363.9</v>
      </c>
      <c r="M2115" s="551" t="n">
        <v>45951</v>
      </c>
      <c r="N2115" t="n">
        <v>369.9</v>
      </c>
      <c r="O2115" t="n">
        <v>398.7</v>
      </c>
      <c r="P2115" t="n">
        <v>2911.2</v>
      </c>
    </row>
    <row r="2116">
      <c r="A2116" t="n">
        <v>59963</v>
      </c>
      <c r="B2116" t="n">
        <v>122</v>
      </c>
      <c r="C2116" t="inlineStr">
        <is>
          <t>Arcos</t>
        </is>
      </c>
      <c r="D2116" s="551" t="n">
        <v>45962</v>
      </c>
      <c r="E2116" t="n">
        <v>24123</v>
      </c>
      <c r="F2116" t="inlineStr">
        <is>
          <t>CASTANHA DO PARA S/ CASCA MEDIA C/1KG</t>
        </is>
      </c>
      <c r="G2116" t="n">
        <v>2237</v>
      </c>
      <c r="H2116" t="n">
        <v>22</v>
      </c>
      <c r="I2116" t="inlineStr">
        <is>
          <t>PC</t>
        </is>
      </c>
      <c r="J2116" t="inlineStr">
        <is>
          <t>ALIMENTOS</t>
        </is>
      </c>
      <c r="K2116" t="inlineStr">
        <is>
          <t>10/2025</t>
        </is>
      </c>
      <c r="L2116" t="n">
        <v>129.8</v>
      </c>
      <c r="M2116" s="551" t="n">
        <v>45945</v>
      </c>
      <c r="N2116" t="n">
        <v>129.8</v>
      </c>
      <c r="O2116" t="n">
        <v>129.8</v>
      </c>
      <c r="P2116" t="n">
        <v>2855.6</v>
      </c>
    </row>
    <row r="2117">
      <c r="A2117" t="n">
        <v>60001</v>
      </c>
      <c r="B2117" t="n">
        <v>122</v>
      </c>
      <c r="C2117" t="inlineStr">
        <is>
          <t>Arcos</t>
        </is>
      </c>
      <c r="D2117" s="551" t="n">
        <v>45962</v>
      </c>
      <c r="E2117" t="n">
        <v>18115</v>
      </c>
      <c r="F2117" t="inlineStr">
        <is>
          <t>WHISKY JOHNNIE WALKER DOUBLE BLACK LABEL 1L</t>
        </is>
      </c>
      <c r="G2117" t="n">
        <v>3497</v>
      </c>
      <c r="H2117" t="n">
        <v>11</v>
      </c>
      <c r="I2117" t="inlineStr">
        <is>
          <t>GR</t>
        </is>
      </c>
      <c r="J2117" t="inlineStr">
        <is>
          <t>BEBIDAS</t>
        </is>
      </c>
      <c r="K2117" t="inlineStr">
        <is>
          <t>10/2025</t>
        </is>
      </c>
      <c r="L2117" t="n">
        <v>0</v>
      </c>
      <c r="M2117" s="551" t="n">
        <v>45903</v>
      </c>
      <c r="N2117" t="n">
        <v>259.6</v>
      </c>
      <c r="O2117" t="n">
        <v>251.8</v>
      </c>
      <c r="P2117" t="n">
        <v>2855.6</v>
      </c>
    </row>
    <row r="2118">
      <c r="A2118" t="n">
        <v>59939</v>
      </c>
      <c r="B2118" t="n">
        <v>122</v>
      </c>
      <c r="C2118" t="inlineStr">
        <is>
          <t>Arcos</t>
        </is>
      </c>
      <c r="D2118" s="551" t="n">
        <v>45962</v>
      </c>
      <c r="E2118" t="n">
        <v>19297</v>
      </c>
      <c r="F2118" t="inlineStr">
        <is>
          <t>QUEIJO PARMESAO LA SERENISSIMA KG</t>
        </is>
      </c>
      <c r="G2118" t="n">
        <v>2775</v>
      </c>
      <c r="H2118" t="n">
        <v>39.6</v>
      </c>
      <c r="I2118" t="inlineStr">
        <is>
          <t>KG</t>
        </is>
      </c>
      <c r="J2118" t="inlineStr">
        <is>
          <t>ALIMENTOS</t>
        </is>
      </c>
      <c r="K2118" t="inlineStr">
        <is>
          <t>10/2025</t>
        </is>
      </c>
      <c r="L2118" t="n">
        <v>70.01000000000001</v>
      </c>
      <c r="M2118" s="551" t="n">
        <v>45959</v>
      </c>
      <c r="N2118" t="n">
        <v>69.76000000000001</v>
      </c>
      <c r="O2118" t="n">
        <v>69.73</v>
      </c>
      <c r="P2118" t="n">
        <v>2772.4</v>
      </c>
    </row>
    <row r="2119">
      <c r="A2119" t="n">
        <v>59931</v>
      </c>
      <c r="B2119" t="n">
        <v>122</v>
      </c>
      <c r="C2119" t="inlineStr">
        <is>
          <t>Arcos</t>
        </is>
      </c>
      <c r="D2119" s="551" t="n">
        <v>45962</v>
      </c>
      <c r="E2119" t="n">
        <v>17797</v>
      </c>
      <c r="F2119" t="inlineStr">
        <is>
          <t>VINHO BRANCO MASCARA FUEGO CHARDONNAY 750ML</t>
        </is>
      </c>
      <c r="G2119" t="n">
        <v>3748</v>
      </c>
      <c r="H2119" t="n">
        <v>71</v>
      </c>
      <c r="I2119" t="inlineStr">
        <is>
          <t>GR</t>
        </is>
      </c>
      <c r="J2119" t="inlineStr">
        <is>
          <t>BEBIDAS</t>
        </is>
      </c>
      <c r="K2119" t="inlineStr">
        <is>
          <t>10/2025</t>
        </is>
      </c>
      <c r="L2119" t="n">
        <v>37.7</v>
      </c>
      <c r="M2119" s="551" t="n">
        <v>45936</v>
      </c>
      <c r="N2119" t="n">
        <v>37.7</v>
      </c>
      <c r="O2119" t="n">
        <v>37.7</v>
      </c>
      <c r="P2119" t="n">
        <v>2676.7</v>
      </c>
    </row>
    <row r="2120">
      <c r="A2120" t="n">
        <v>59985</v>
      </c>
      <c r="B2120" t="n">
        <v>122</v>
      </c>
      <c r="C2120" t="inlineStr">
        <is>
          <t>Arcos</t>
        </is>
      </c>
      <c r="D2120" s="551" t="n">
        <v>45962</v>
      </c>
      <c r="E2120" t="n">
        <v>18119</v>
      </c>
      <c r="F2120" t="inlineStr">
        <is>
          <t>WHISKY JOHNNIE WALKER BLACK LABEL 1L</t>
        </is>
      </c>
      <c r="G2120" t="n">
        <v>3494</v>
      </c>
      <c r="H2120" t="n">
        <v>13.3</v>
      </c>
      <c r="I2120" t="inlineStr">
        <is>
          <t>GR</t>
        </is>
      </c>
      <c r="J2120" t="inlineStr">
        <is>
          <t>BEBIDAS</t>
        </is>
      </c>
      <c r="K2120" t="inlineStr">
        <is>
          <t>10/2025</t>
        </is>
      </c>
      <c r="L2120" t="n">
        <v>173.58</v>
      </c>
      <c r="M2120" s="551" t="n">
        <v>45958</v>
      </c>
      <c r="N2120" t="n">
        <v>169.9</v>
      </c>
      <c r="O2120" t="n">
        <v>169.88</v>
      </c>
      <c r="P2120" t="n">
        <v>2308.61</v>
      </c>
    </row>
    <row r="2121">
      <c r="A2121" t="n">
        <v>60059</v>
      </c>
      <c r="B2121" t="n">
        <v>122</v>
      </c>
      <c r="C2121" t="inlineStr">
        <is>
          <t>Arcos</t>
        </is>
      </c>
      <c r="D2121" s="551" t="n">
        <v>45962</v>
      </c>
      <c r="E2121" t="n">
        <v>25630</v>
      </c>
      <c r="F2121" t="inlineStr">
        <is>
          <t xml:space="preserve">LICOR DOLIN GENEPY LE CHAMOIS 750ML </t>
        </is>
      </c>
      <c r="G2121" t="n">
        <v>6202</v>
      </c>
      <c r="H2121" t="n">
        <v>5</v>
      </c>
      <c r="I2121" t="inlineStr">
        <is>
          <t>GR</t>
        </is>
      </c>
      <c r="J2121" t="inlineStr">
        <is>
          <t>BEBIDAS</t>
        </is>
      </c>
      <c r="K2121" t="inlineStr">
        <is>
          <t>10/2025</t>
        </is>
      </c>
      <c r="L2121" t="n">
        <v>0</v>
      </c>
      <c r="M2121" s="551" t="n">
        <v>45888</v>
      </c>
      <c r="N2121" t="n">
        <v>447.27</v>
      </c>
      <c r="O2121" t="n">
        <v>447.27</v>
      </c>
      <c r="P2121" t="n">
        <v>2236.35</v>
      </c>
    </row>
    <row r="2122">
      <c r="A2122" t="n">
        <v>59912</v>
      </c>
      <c r="B2122" t="n">
        <v>122</v>
      </c>
      <c r="C2122" t="inlineStr">
        <is>
          <t>Arcos</t>
        </is>
      </c>
      <c r="D2122" s="551" t="n">
        <v>45962</v>
      </c>
      <c r="E2122" t="n">
        <v>17933</v>
      </c>
      <c r="F2122" t="inlineStr">
        <is>
          <t>AGUA MINERAL COM GAS MAMBA 350ML C/24</t>
        </is>
      </c>
      <c r="G2122" t="n">
        <v>3636</v>
      </c>
      <c r="H2122" t="n">
        <v>39.38</v>
      </c>
      <c r="I2122" t="inlineStr">
        <is>
          <t>PC</t>
        </is>
      </c>
      <c r="J2122" t="inlineStr">
        <is>
          <t>BEBIDAS</t>
        </is>
      </c>
      <c r="K2122" t="inlineStr">
        <is>
          <t>10/2025</t>
        </is>
      </c>
      <c r="L2122" t="n">
        <v>55.59</v>
      </c>
      <c r="M2122" s="551" t="n">
        <v>45938</v>
      </c>
      <c r="N2122" t="n">
        <v>55.59</v>
      </c>
      <c r="O2122" t="n">
        <v>75.31</v>
      </c>
      <c r="P2122" t="n">
        <v>2189.13</v>
      </c>
    </row>
    <row r="2123">
      <c r="A2123" t="n">
        <v>59933</v>
      </c>
      <c r="B2123" t="n">
        <v>122</v>
      </c>
      <c r="C2123" t="inlineStr">
        <is>
          <t>Arcos</t>
        </is>
      </c>
      <c r="D2123" s="551" t="n">
        <v>45962</v>
      </c>
      <c r="E2123" t="n">
        <v>24552</v>
      </c>
      <c r="F2123" t="inlineStr">
        <is>
          <t>ESPUMANTE CASA PERINI BRUT 750ML</t>
        </is>
      </c>
      <c r="G2123" t="n">
        <v>5669</v>
      </c>
      <c r="H2123" t="n">
        <v>60</v>
      </c>
      <c r="I2123" t="inlineStr">
        <is>
          <t>GR</t>
        </is>
      </c>
      <c r="J2123" t="inlineStr">
        <is>
          <t>BEBIDAS</t>
        </is>
      </c>
      <c r="K2123" t="inlineStr">
        <is>
          <t>10/2025</t>
        </is>
      </c>
      <c r="L2123" t="n">
        <v>0</v>
      </c>
      <c r="M2123" s="551" t="n">
        <v>45924</v>
      </c>
      <c r="N2123" t="n">
        <v>36.45</v>
      </c>
      <c r="O2123" t="n">
        <v>35.65</v>
      </c>
      <c r="P2123" t="n">
        <v>2187</v>
      </c>
    </row>
    <row r="2124">
      <c r="A2124" t="n">
        <v>59914</v>
      </c>
      <c r="B2124" t="n">
        <v>122</v>
      </c>
      <c r="C2124" t="inlineStr">
        <is>
          <t>Arcos</t>
        </is>
      </c>
      <c r="D2124" s="551" t="n">
        <v>45962</v>
      </c>
      <c r="E2124" t="n">
        <v>18589</v>
      </c>
      <c r="F2124" t="inlineStr">
        <is>
          <t>STELLA ARTOIS LONG NECK 330ML C/24</t>
        </is>
      </c>
      <c r="G2124" t="n">
        <v>3103</v>
      </c>
      <c r="H2124" t="n">
        <v>21.79</v>
      </c>
      <c r="I2124" t="inlineStr">
        <is>
          <t>PC</t>
        </is>
      </c>
      <c r="J2124" t="inlineStr">
        <is>
          <t>BEBIDAS</t>
        </is>
      </c>
      <c r="K2124" t="inlineStr">
        <is>
          <t>10/2025</t>
        </is>
      </c>
      <c r="L2124" t="n">
        <v>98.48</v>
      </c>
      <c r="M2124" s="551" t="n">
        <v>45958</v>
      </c>
      <c r="N2124" t="n">
        <v>94.47</v>
      </c>
      <c r="O2124" t="n">
        <v>117.84</v>
      </c>
      <c r="P2124" t="n">
        <v>2145.88</v>
      </c>
    </row>
    <row r="2125">
      <c r="A2125" t="n">
        <v>60004</v>
      </c>
      <c r="B2125" t="n">
        <v>122</v>
      </c>
      <c r="C2125" t="inlineStr">
        <is>
          <t>Arcos</t>
        </is>
      </c>
      <c r="D2125" s="551" t="n">
        <v>45962</v>
      </c>
      <c r="E2125" t="n">
        <v>18186</v>
      </c>
      <c r="F2125" t="inlineStr">
        <is>
          <t>VODKA CIROC NATURAL 750ML</t>
        </is>
      </c>
      <c r="G2125" t="n">
        <v>3437</v>
      </c>
      <c r="H2125" t="n">
        <v>10.2</v>
      </c>
      <c r="I2125" t="inlineStr">
        <is>
          <t>GR</t>
        </is>
      </c>
      <c r="J2125" t="inlineStr">
        <is>
          <t>BEBIDAS</t>
        </is>
      </c>
      <c r="K2125" t="inlineStr">
        <is>
          <t>10/2025</t>
        </is>
      </c>
      <c r="L2125" t="n">
        <v>0</v>
      </c>
      <c r="N2125" t="n">
        <v>0</v>
      </c>
      <c r="O2125" t="n">
        <v>169.9</v>
      </c>
      <c r="P2125" t="n">
        <v>1906.48</v>
      </c>
    </row>
    <row r="2126">
      <c r="A2126" t="n">
        <v>60096</v>
      </c>
      <c r="B2126" t="n">
        <v>122</v>
      </c>
      <c r="C2126" t="inlineStr">
        <is>
          <t>Arcos</t>
        </is>
      </c>
      <c r="D2126" s="551" t="n">
        <v>45962</v>
      </c>
      <c r="E2126" t="n">
        <v>18143</v>
      </c>
      <c r="F2126" t="inlineStr">
        <is>
          <t>WHISKY CHIVAS ROYAL SALUTE 21 ANOS 700ML</t>
        </is>
      </c>
      <c r="G2126" t="n">
        <v>3474</v>
      </c>
      <c r="H2126" t="n">
        <v>2.6</v>
      </c>
      <c r="I2126" t="inlineStr">
        <is>
          <t>GR</t>
        </is>
      </c>
      <c r="J2126" t="inlineStr">
        <is>
          <t>BEBIDAS</t>
        </is>
      </c>
      <c r="K2126" t="inlineStr">
        <is>
          <t>10/2025</t>
        </is>
      </c>
      <c r="L2126" t="n">
        <v>0</v>
      </c>
      <c r="N2126" t="n">
        <v>0</v>
      </c>
      <c r="O2126" t="n">
        <v>689</v>
      </c>
      <c r="P2126" t="n">
        <v>1906.31</v>
      </c>
    </row>
    <row r="2127">
      <c r="A2127" t="n">
        <v>59918</v>
      </c>
      <c r="B2127" t="n">
        <v>122</v>
      </c>
      <c r="C2127" t="inlineStr">
        <is>
          <t>Arcos</t>
        </is>
      </c>
      <c r="D2127" s="551" t="n">
        <v>45962</v>
      </c>
      <c r="E2127" t="n">
        <v>18635</v>
      </c>
      <c r="F2127" t="inlineStr">
        <is>
          <t>CERVEJA BECKS LONG NECK 330ML C/24</t>
        </is>
      </c>
      <c r="G2127" t="n">
        <v>3076</v>
      </c>
      <c r="H2127" t="n">
        <v>14.75</v>
      </c>
      <c r="I2127" t="inlineStr">
        <is>
          <t>PC</t>
        </is>
      </c>
      <c r="J2127" t="inlineStr">
        <is>
          <t>BEBIDAS</t>
        </is>
      </c>
      <c r="K2127" t="inlineStr">
        <is>
          <t>10/2025</t>
        </is>
      </c>
      <c r="L2127" t="n">
        <v>123.84</v>
      </c>
      <c r="M2127" s="551" t="n">
        <v>45952</v>
      </c>
      <c r="N2127" t="n">
        <v>123.84</v>
      </c>
      <c r="O2127" t="n">
        <v>123.84</v>
      </c>
      <c r="P2127" t="n">
        <v>1826.64</v>
      </c>
    </row>
    <row r="2128">
      <c r="A2128" t="n">
        <v>59913</v>
      </c>
      <c r="B2128" t="n">
        <v>122</v>
      </c>
      <c r="C2128" t="inlineStr">
        <is>
          <t>Arcos</t>
        </is>
      </c>
      <c r="D2128" s="551" t="n">
        <v>45962</v>
      </c>
      <c r="E2128" t="n">
        <v>17092</v>
      </c>
      <c r="F2128" t="inlineStr">
        <is>
          <t>GELO CUBO 50X60MM</t>
        </is>
      </c>
      <c r="G2128" t="n">
        <v>4165</v>
      </c>
      <c r="H2128" t="n">
        <v>30</v>
      </c>
      <c r="I2128" t="inlineStr">
        <is>
          <t>UN</t>
        </is>
      </c>
      <c r="J2128" t="inlineStr">
        <is>
          <t>BEBIDAS</t>
        </is>
      </c>
      <c r="K2128" t="inlineStr">
        <is>
          <t>10/2025</t>
        </is>
      </c>
      <c r="L2128" t="n">
        <v>54.25</v>
      </c>
      <c r="M2128" s="551" t="n">
        <v>45960</v>
      </c>
      <c r="N2128" t="n">
        <v>54.25</v>
      </c>
      <c r="O2128" t="n">
        <v>54.25</v>
      </c>
      <c r="P2128" t="n">
        <v>1627.5</v>
      </c>
    </row>
    <row r="2129">
      <c r="A2129" t="n">
        <v>60048</v>
      </c>
      <c r="B2129" t="n">
        <v>122</v>
      </c>
      <c r="C2129" t="inlineStr">
        <is>
          <t>Arcos</t>
        </is>
      </c>
      <c r="D2129" s="551" t="n">
        <v>45962</v>
      </c>
      <c r="E2129" t="n">
        <v>18392</v>
      </c>
      <c r="F2129" t="inlineStr">
        <is>
          <t>CONHAQUE HENNESSY VSOP 700ML</t>
        </is>
      </c>
      <c r="G2129" t="n">
        <v>3248</v>
      </c>
      <c r="H2129" t="n">
        <v>5.2</v>
      </c>
      <c r="I2129" t="inlineStr">
        <is>
          <t>UN</t>
        </is>
      </c>
      <c r="J2129" t="inlineStr">
        <is>
          <t>BEBIDAS</t>
        </is>
      </c>
      <c r="K2129" t="inlineStr">
        <is>
          <t>10/2025</t>
        </is>
      </c>
      <c r="L2129" t="n">
        <v>0</v>
      </c>
      <c r="N2129" t="n">
        <v>0</v>
      </c>
      <c r="O2129" t="n">
        <v>0</v>
      </c>
      <c r="P2129" t="n">
        <v>1588.26</v>
      </c>
    </row>
    <row r="2130">
      <c r="A2130" t="n">
        <v>60010</v>
      </c>
      <c r="B2130" t="n">
        <v>122</v>
      </c>
      <c r="C2130" t="inlineStr">
        <is>
          <t>Arcos</t>
        </is>
      </c>
      <c r="D2130" s="551" t="n">
        <v>45962</v>
      </c>
      <c r="E2130" t="n">
        <v>18202</v>
      </c>
      <c r="F2130" t="inlineStr">
        <is>
          <t>VERMOUTH DOLIN DRY 750ML</t>
        </is>
      </c>
      <c r="G2130" t="n">
        <v>3424</v>
      </c>
      <c r="H2130" t="n">
        <v>10</v>
      </c>
      <c r="I2130" t="inlineStr">
        <is>
          <t>GR</t>
        </is>
      </c>
      <c r="J2130" t="inlineStr">
        <is>
          <t>BEBIDAS</t>
        </is>
      </c>
      <c r="K2130" t="inlineStr">
        <is>
          <t>10/2025</t>
        </is>
      </c>
      <c r="L2130" t="n">
        <v>156</v>
      </c>
      <c r="M2130" s="551" t="n">
        <v>45931</v>
      </c>
      <c r="N2130" t="n">
        <v>156</v>
      </c>
      <c r="O2130" t="n">
        <v>156.9</v>
      </c>
      <c r="P2130" t="n">
        <v>1560</v>
      </c>
    </row>
    <row r="2131">
      <c r="A2131" t="n">
        <v>59956</v>
      </c>
      <c r="B2131" t="n">
        <v>122</v>
      </c>
      <c r="C2131" t="inlineStr">
        <is>
          <t>Arcos</t>
        </is>
      </c>
      <c r="D2131" s="551" t="n">
        <v>45962</v>
      </c>
      <c r="E2131" t="n">
        <v>24039</v>
      </c>
      <c r="F2131" t="inlineStr">
        <is>
          <t>AMENDOA INTEIRA CRUA SEM CASCA 1KG</t>
        </is>
      </c>
      <c r="G2131" t="n">
        <v>2048</v>
      </c>
      <c r="H2131" t="n">
        <v>23</v>
      </c>
      <c r="I2131" t="inlineStr">
        <is>
          <t>KG</t>
        </is>
      </c>
      <c r="J2131" t="inlineStr">
        <is>
          <t>ALIMENTOS</t>
        </is>
      </c>
      <c r="K2131" t="inlineStr">
        <is>
          <t>10/2025</t>
        </is>
      </c>
      <c r="L2131" t="n">
        <v>65.40000000000001</v>
      </c>
      <c r="M2131" s="551" t="n">
        <v>45945</v>
      </c>
      <c r="N2131" t="n">
        <v>59.9</v>
      </c>
      <c r="O2131" t="n">
        <v>69.90000000000001</v>
      </c>
      <c r="P2131" t="n">
        <v>1504.2</v>
      </c>
    </row>
    <row r="2132">
      <c r="A2132" t="n">
        <v>59983</v>
      </c>
      <c r="B2132" t="n">
        <v>122</v>
      </c>
      <c r="C2132" t="inlineStr">
        <is>
          <t>Arcos</t>
        </is>
      </c>
      <c r="D2132" s="551" t="n">
        <v>45962</v>
      </c>
      <c r="E2132" t="n">
        <v>17778</v>
      </c>
      <c r="F2132" t="inlineStr">
        <is>
          <t>VINHO BRANCO JEREZ FORTIF REAL TESOURO FINO 750ML</t>
        </is>
      </c>
      <c r="G2132" t="n">
        <v>3765</v>
      </c>
      <c r="H2132" t="n">
        <v>14</v>
      </c>
      <c r="I2132" t="inlineStr">
        <is>
          <t>GR</t>
        </is>
      </c>
      <c r="J2132" t="inlineStr">
        <is>
          <t>BEBIDAS</t>
        </is>
      </c>
      <c r="K2132" t="inlineStr">
        <is>
          <t>10/2025</t>
        </is>
      </c>
      <c r="L2132" t="n">
        <v>101.76</v>
      </c>
      <c r="M2132" s="551" t="n">
        <v>45950</v>
      </c>
      <c r="N2132" t="n">
        <v>95.55</v>
      </c>
      <c r="O2132" t="n">
        <v>88.81999999999999</v>
      </c>
      <c r="P2132" t="n">
        <v>1424.64</v>
      </c>
    </row>
    <row r="2133">
      <c r="A2133" t="n">
        <v>59994</v>
      </c>
      <c r="B2133" t="n">
        <v>122</v>
      </c>
      <c r="C2133" t="inlineStr">
        <is>
          <t>Arcos</t>
        </is>
      </c>
      <c r="D2133" s="551" t="n">
        <v>45962</v>
      </c>
      <c r="E2133" t="n">
        <v>25535</v>
      </c>
      <c r="F2133" t="inlineStr">
        <is>
          <t>VINHO BRANCO LOUP Y ES-TU 750ML</t>
        </is>
      </c>
      <c r="G2133" t="n">
        <v>6157</v>
      </c>
      <c r="H2133" t="n">
        <v>12</v>
      </c>
      <c r="I2133" t="inlineStr">
        <is>
          <t>GR</t>
        </is>
      </c>
      <c r="J2133" t="inlineStr">
        <is>
          <t>BEBIDAS</t>
        </is>
      </c>
      <c r="K2133" t="inlineStr">
        <is>
          <t>10/2025</t>
        </is>
      </c>
      <c r="L2133" t="n">
        <v>116.76</v>
      </c>
      <c r="M2133" s="551" t="n">
        <v>45950</v>
      </c>
      <c r="N2133" t="n">
        <v>116.76</v>
      </c>
      <c r="O2133" t="n">
        <v>116.76</v>
      </c>
      <c r="P2133" t="n">
        <v>1401.12</v>
      </c>
    </row>
    <row r="2134">
      <c r="A2134" t="n">
        <v>59984</v>
      </c>
      <c r="B2134" t="n">
        <v>122</v>
      </c>
      <c r="C2134" t="inlineStr">
        <is>
          <t>Arcos</t>
        </is>
      </c>
      <c r="D2134" s="551" t="n">
        <v>45962</v>
      </c>
      <c r="E2134" t="n">
        <v>26580</v>
      </c>
      <c r="F2134" t="inlineStr">
        <is>
          <t>PERNIL CORDEIRO FREDDI KG</t>
        </is>
      </c>
      <c r="G2134" t="n">
        <v>6800</v>
      </c>
      <c r="H2134" t="n">
        <v>13.66</v>
      </c>
      <c r="I2134" t="inlineStr">
        <is>
          <t>KG</t>
        </is>
      </c>
      <c r="J2134" t="inlineStr">
        <is>
          <t>ALIMENTOS</t>
        </is>
      </c>
      <c r="K2134" t="inlineStr">
        <is>
          <t>10/2025</t>
        </is>
      </c>
      <c r="L2134" t="n">
        <v>99</v>
      </c>
      <c r="M2134" s="551" t="n">
        <v>45957</v>
      </c>
      <c r="N2134" t="n">
        <v>99</v>
      </c>
      <c r="O2134" t="n">
        <v>99</v>
      </c>
      <c r="P2134" t="n">
        <v>1352.34</v>
      </c>
    </row>
    <row r="2135">
      <c r="A2135" t="n">
        <v>59981</v>
      </c>
      <c r="B2135" t="n">
        <v>122</v>
      </c>
      <c r="C2135" t="inlineStr">
        <is>
          <t>Arcos</t>
        </is>
      </c>
      <c r="D2135" s="551" t="n">
        <v>45962</v>
      </c>
      <c r="E2135" t="n">
        <v>26883</v>
      </c>
      <c r="F2135" t="inlineStr">
        <is>
          <t>PISCO QUEBRANTA BARSOL 750ML</t>
        </is>
      </c>
      <c r="G2135" t="n">
        <v>6952</v>
      </c>
      <c r="H2135" t="n">
        <v>14</v>
      </c>
      <c r="I2135" t="inlineStr">
        <is>
          <t>GR</t>
        </is>
      </c>
      <c r="J2135" t="inlineStr">
        <is>
          <t>BEBIDAS</t>
        </is>
      </c>
      <c r="K2135" t="inlineStr">
        <is>
          <t>10/2025</t>
        </is>
      </c>
      <c r="L2135" t="n">
        <v>96.56</v>
      </c>
      <c r="M2135" s="551" t="n">
        <v>45936</v>
      </c>
      <c r="N2135" t="n">
        <v>96.3</v>
      </c>
      <c r="O2135" t="n">
        <v>96.29000000000001</v>
      </c>
      <c r="P2135" t="n">
        <v>1351.84</v>
      </c>
    </row>
    <row r="2136">
      <c r="A2136" t="n">
        <v>59960</v>
      </c>
      <c r="B2136" t="n">
        <v>122</v>
      </c>
      <c r="C2136" t="inlineStr">
        <is>
          <t>Arcos</t>
        </is>
      </c>
      <c r="D2136" s="551" t="n">
        <v>45962</v>
      </c>
      <c r="E2136" t="n">
        <v>17594</v>
      </c>
      <c r="F2136" t="inlineStr">
        <is>
          <t>VINHO TINTO LE JAJA DE JAU DE SYRAH 750ML FRANCA</t>
        </is>
      </c>
      <c r="G2136" t="n">
        <v>3932</v>
      </c>
      <c r="H2136" t="n">
        <v>23</v>
      </c>
      <c r="I2136" t="inlineStr">
        <is>
          <t>GR</t>
        </is>
      </c>
      <c r="J2136" t="inlineStr">
        <is>
          <t>BEBIDAS</t>
        </is>
      </c>
      <c r="K2136" t="inlineStr">
        <is>
          <t>10/2025</t>
        </is>
      </c>
      <c r="L2136" t="n">
        <v>58.6</v>
      </c>
      <c r="M2136" s="551" t="n">
        <v>45958</v>
      </c>
      <c r="N2136" t="n">
        <v>54.34</v>
      </c>
      <c r="O2136" t="n">
        <v>54.34</v>
      </c>
      <c r="P2136" t="n">
        <v>1347.8</v>
      </c>
    </row>
    <row r="2137">
      <c r="A2137" t="n">
        <v>59924</v>
      </c>
      <c r="B2137" t="n">
        <v>122</v>
      </c>
      <c r="C2137" t="inlineStr">
        <is>
          <t>Arcos</t>
        </is>
      </c>
      <c r="D2137" s="551" t="n">
        <v>45962</v>
      </c>
      <c r="E2137" t="n">
        <v>19370</v>
      </c>
      <c r="F2137" t="inlineStr">
        <is>
          <t>QUEIJO CAMEMBERT SERRA DAS ANTAS CX 1,680KG C/12 DE 140G KG</t>
        </is>
      </c>
      <c r="G2137" t="n">
        <v>2765</v>
      </c>
      <c r="H2137" t="n">
        <v>102</v>
      </c>
      <c r="I2137" t="inlineStr">
        <is>
          <t>KG</t>
        </is>
      </c>
      <c r="J2137" t="inlineStr">
        <is>
          <t>ALIMENTOS</t>
        </is>
      </c>
      <c r="K2137" t="inlineStr">
        <is>
          <t>10/2025</t>
        </is>
      </c>
      <c r="L2137" t="n">
        <v>13.14</v>
      </c>
      <c r="M2137" s="551" t="n">
        <v>45951</v>
      </c>
      <c r="N2137" t="n">
        <v>13.08</v>
      </c>
      <c r="O2137" t="n">
        <v>13.08</v>
      </c>
      <c r="P2137" t="n">
        <v>1340.28</v>
      </c>
    </row>
    <row r="2138">
      <c r="A2138" t="n">
        <v>60016</v>
      </c>
      <c r="B2138" t="n">
        <v>122</v>
      </c>
      <c r="C2138" t="inlineStr">
        <is>
          <t>Arcos</t>
        </is>
      </c>
      <c r="D2138" s="551" t="n">
        <v>45962</v>
      </c>
      <c r="E2138" t="n">
        <v>17722</v>
      </c>
      <c r="F2138" t="inlineStr">
        <is>
          <t>VINHO TINTO FORTIFICADO SANDEMAN PORTO TAWNY 750ML</t>
        </is>
      </c>
      <c r="G2138" t="n">
        <v>3817</v>
      </c>
      <c r="H2138" t="n">
        <v>9</v>
      </c>
      <c r="I2138" t="inlineStr">
        <is>
          <t>GR</t>
        </is>
      </c>
      <c r="J2138" t="inlineStr">
        <is>
          <t>BEBIDAS</t>
        </is>
      </c>
      <c r="K2138" t="inlineStr">
        <is>
          <t>10/2025</t>
        </is>
      </c>
      <c r="L2138" t="n">
        <v>0</v>
      </c>
      <c r="M2138" s="551" t="n">
        <v>45391</v>
      </c>
      <c r="N2138" t="n">
        <v>146.17</v>
      </c>
      <c r="O2138" t="n">
        <v>145.6</v>
      </c>
      <c r="P2138" t="n">
        <v>1315.53</v>
      </c>
    </row>
    <row r="2139">
      <c r="A2139" t="n">
        <v>60047</v>
      </c>
      <c r="B2139" t="n">
        <v>122</v>
      </c>
      <c r="C2139" t="inlineStr">
        <is>
          <t>Arcos</t>
        </is>
      </c>
      <c r="D2139" s="551" t="n">
        <v>45962</v>
      </c>
      <c r="E2139" t="n">
        <v>18278</v>
      </c>
      <c r="F2139" t="inlineStr">
        <is>
          <t>LICOR DE CEREJA CHERRY HEERING 700ML</t>
        </is>
      </c>
      <c r="G2139" t="n">
        <v>3351</v>
      </c>
      <c r="H2139" t="n">
        <v>5.4</v>
      </c>
      <c r="I2139" t="inlineStr">
        <is>
          <t>GR</t>
        </is>
      </c>
      <c r="J2139" t="inlineStr">
        <is>
          <t>BEBIDAS</t>
        </is>
      </c>
      <c r="K2139" t="inlineStr">
        <is>
          <t>10/2025</t>
        </is>
      </c>
      <c r="L2139" t="n">
        <v>224.71</v>
      </c>
      <c r="M2139" s="551" t="n">
        <v>45937</v>
      </c>
      <c r="N2139" t="n">
        <v>224.71</v>
      </c>
      <c r="O2139" t="n">
        <v>224.71</v>
      </c>
      <c r="P2139" t="n">
        <v>1213.43</v>
      </c>
    </row>
    <row r="2140">
      <c r="A2140" t="n">
        <v>60094</v>
      </c>
      <c r="B2140" t="n">
        <v>122</v>
      </c>
      <c r="C2140" t="inlineStr">
        <is>
          <t>Arcos</t>
        </is>
      </c>
      <c r="D2140" s="551" t="n">
        <v>45962</v>
      </c>
      <c r="E2140" t="n">
        <v>18261</v>
      </c>
      <c r="F2140" t="inlineStr">
        <is>
          <t>RUM ZACAPA 23 ANOS 750ML</t>
        </is>
      </c>
      <c r="G2140" t="n">
        <v>3368</v>
      </c>
      <c r="H2140" t="n">
        <v>2.8</v>
      </c>
      <c r="I2140" t="inlineStr">
        <is>
          <t>GR</t>
        </is>
      </c>
      <c r="J2140" t="inlineStr">
        <is>
          <t>BEBIDAS</t>
        </is>
      </c>
      <c r="K2140" t="inlineStr">
        <is>
          <t>10/2025</t>
        </is>
      </c>
      <c r="L2140" t="n">
        <v>428.18</v>
      </c>
      <c r="M2140" s="551" t="n">
        <v>45938</v>
      </c>
      <c r="N2140" t="n">
        <v>423.96</v>
      </c>
      <c r="O2140" t="n">
        <v>439.52</v>
      </c>
      <c r="P2140" t="n">
        <v>1198.9</v>
      </c>
    </row>
    <row r="2141">
      <c r="A2141" t="n">
        <v>60012</v>
      </c>
      <c r="B2141" t="n">
        <v>122</v>
      </c>
      <c r="C2141" t="inlineStr">
        <is>
          <t>Arcos</t>
        </is>
      </c>
      <c r="D2141" s="551" t="n">
        <v>45962</v>
      </c>
      <c r="E2141" t="n">
        <v>21047</v>
      </c>
      <c r="F2141" t="inlineStr">
        <is>
          <t>AZEITE EXTRA VIRGEM GALLO 2L</t>
        </is>
      </c>
      <c r="G2141" t="n">
        <v>1999</v>
      </c>
      <c r="H2141" t="n">
        <v>9</v>
      </c>
      <c r="I2141" t="inlineStr">
        <is>
          <t>GALAO</t>
        </is>
      </c>
      <c r="J2141" t="inlineStr">
        <is>
          <t>ALIMENTOS</t>
        </is>
      </c>
      <c r="K2141" t="inlineStr">
        <is>
          <t>10/2025</t>
        </is>
      </c>
      <c r="L2141" t="n">
        <v>130.05</v>
      </c>
      <c r="M2141" s="551" t="n">
        <v>45958</v>
      </c>
      <c r="N2141" t="n">
        <v>127.7</v>
      </c>
      <c r="O2141" t="n">
        <v>127.7</v>
      </c>
      <c r="P2141" t="n">
        <v>1170.45</v>
      </c>
    </row>
    <row r="2142">
      <c r="A2142" t="n">
        <v>60057</v>
      </c>
      <c r="B2142" t="n">
        <v>122</v>
      </c>
      <c r="C2142" t="inlineStr">
        <is>
          <t>Arcos</t>
        </is>
      </c>
      <c r="D2142" s="551" t="n">
        <v>45962</v>
      </c>
      <c r="E2142" t="n">
        <v>25184</v>
      </c>
      <c r="F2142" t="inlineStr">
        <is>
          <t>TUCUPI PRETO BAG KG</t>
        </is>
      </c>
      <c r="G2142" t="n">
        <v>5937</v>
      </c>
      <c r="H2142" t="n">
        <v>5</v>
      </c>
      <c r="I2142" t="inlineStr">
        <is>
          <t>KG</t>
        </is>
      </c>
      <c r="J2142" t="inlineStr">
        <is>
          <t>ALIMENTOS</t>
        </is>
      </c>
      <c r="K2142" t="inlineStr">
        <is>
          <t>10/2025</t>
        </is>
      </c>
      <c r="L2142" t="n">
        <v>219.9</v>
      </c>
      <c r="M2142" s="551" t="n">
        <v>45944</v>
      </c>
      <c r="N2142" t="n">
        <v>219.9</v>
      </c>
      <c r="O2142" t="n">
        <v>219.9</v>
      </c>
      <c r="P2142" t="n">
        <v>1099.5</v>
      </c>
    </row>
    <row r="2143">
      <c r="A2143" t="n">
        <v>60034</v>
      </c>
      <c r="B2143" t="n">
        <v>122</v>
      </c>
      <c r="C2143" t="inlineStr">
        <is>
          <t>Arcos</t>
        </is>
      </c>
      <c r="D2143" s="551" t="n">
        <v>45962</v>
      </c>
      <c r="E2143" t="n">
        <v>21014</v>
      </c>
      <c r="F2143" t="inlineStr">
        <is>
          <t>OLEO DE ALGODAO ELOGIATA C/14,5KG</t>
        </is>
      </c>
      <c r="G2143" t="n">
        <v>2005</v>
      </c>
      <c r="H2143" t="n">
        <v>6</v>
      </c>
      <c r="I2143" t="inlineStr">
        <is>
          <t>BD</t>
        </is>
      </c>
      <c r="J2143" t="inlineStr">
        <is>
          <t>ALIMENTOS</t>
        </is>
      </c>
      <c r="K2143" t="inlineStr">
        <is>
          <t>10/2025</t>
        </is>
      </c>
      <c r="L2143" t="n">
        <v>172.9</v>
      </c>
      <c r="M2143" s="551" t="n">
        <v>45931</v>
      </c>
      <c r="N2143" t="n">
        <v>172.9</v>
      </c>
      <c r="O2143" t="n">
        <v>172.9</v>
      </c>
      <c r="P2143" t="n">
        <v>1037.4</v>
      </c>
    </row>
    <row r="2144">
      <c r="A2144" t="n">
        <v>59950</v>
      </c>
      <c r="B2144" t="n">
        <v>122</v>
      </c>
      <c r="C2144" t="inlineStr">
        <is>
          <t>Arcos</t>
        </is>
      </c>
      <c r="D2144" s="551" t="n">
        <v>45962</v>
      </c>
      <c r="E2144" t="n">
        <v>18214</v>
      </c>
      <c r="F2144" t="inlineStr">
        <is>
          <t>VERMOUTH MARTINI BIANCO 750ML</t>
        </is>
      </c>
      <c r="G2144" t="n">
        <v>3413</v>
      </c>
      <c r="H2144" t="n">
        <v>30</v>
      </c>
      <c r="I2144" t="inlineStr">
        <is>
          <t>GR</t>
        </is>
      </c>
      <c r="J2144" t="inlineStr">
        <is>
          <t>BEBIDAS</t>
        </is>
      </c>
      <c r="K2144" t="inlineStr">
        <is>
          <t>10/2025</t>
        </is>
      </c>
      <c r="L2144" t="n">
        <v>0</v>
      </c>
      <c r="N2144" t="n">
        <v>0</v>
      </c>
      <c r="O2144" t="n">
        <v>37.47</v>
      </c>
      <c r="P2144" t="n">
        <v>1021.5</v>
      </c>
    </row>
    <row r="2145">
      <c r="A2145" t="n">
        <v>60068</v>
      </c>
      <c r="B2145" t="n">
        <v>122</v>
      </c>
      <c r="C2145" t="inlineStr">
        <is>
          <t>Arcos</t>
        </is>
      </c>
      <c r="D2145" s="551" t="n">
        <v>45962</v>
      </c>
      <c r="E2145" t="n">
        <v>26588</v>
      </c>
      <c r="F2145" t="inlineStr">
        <is>
          <t>LONZA FATIADO JAIS KG</t>
        </is>
      </c>
      <c r="G2145" t="n">
        <v>6804</v>
      </c>
      <c r="H2145" t="n">
        <v>4.45</v>
      </c>
      <c r="I2145" t="inlineStr">
        <is>
          <t>KG</t>
        </is>
      </c>
      <c r="J2145" t="inlineStr">
        <is>
          <t>ALIMENTOS</t>
        </is>
      </c>
      <c r="K2145" t="inlineStr">
        <is>
          <t>10/2025</t>
        </is>
      </c>
      <c r="L2145" t="n">
        <v>228</v>
      </c>
      <c r="M2145" s="551" t="n">
        <v>45943</v>
      </c>
      <c r="N2145" t="n">
        <v>228</v>
      </c>
      <c r="O2145" t="n">
        <v>228</v>
      </c>
      <c r="P2145" t="n">
        <v>1014.6</v>
      </c>
    </row>
    <row r="2146">
      <c r="A2146" t="n">
        <v>59977</v>
      </c>
      <c r="B2146" t="n">
        <v>122</v>
      </c>
      <c r="C2146" t="inlineStr">
        <is>
          <t>Arcos</t>
        </is>
      </c>
      <c r="D2146" s="551" t="n">
        <v>45962</v>
      </c>
      <c r="E2146" t="n">
        <v>24259</v>
      </c>
      <c r="F2146" t="inlineStr">
        <is>
          <t>FILE MIGNON 4/5 S/ CORDAO KG</t>
        </is>
      </c>
      <c r="G2146" t="n">
        <v>2938</v>
      </c>
      <c r="H2146" t="n">
        <v>15.7</v>
      </c>
      <c r="I2146" t="inlineStr">
        <is>
          <t>KG</t>
        </is>
      </c>
      <c r="J2146" t="inlineStr">
        <is>
          <t>ALIMENTOS</t>
        </is>
      </c>
      <c r="K2146" t="inlineStr">
        <is>
          <t>10/2025</t>
        </is>
      </c>
      <c r="L2146" t="n">
        <v>63.41</v>
      </c>
      <c r="M2146" s="551" t="n">
        <v>45957</v>
      </c>
      <c r="N2146" t="n">
        <v>62.8</v>
      </c>
      <c r="O2146" t="n">
        <v>62.8</v>
      </c>
      <c r="P2146" t="n">
        <v>995.54</v>
      </c>
    </row>
    <row r="2147">
      <c r="A2147" t="n">
        <v>59944</v>
      </c>
      <c r="B2147" t="n">
        <v>122</v>
      </c>
      <c r="C2147" t="inlineStr">
        <is>
          <t>Arcos</t>
        </is>
      </c>
      <c r="D2147" s="551" t="n">
        <v>45962</v>
      </c>
      <c r="E2147" t="n">
        <v>22721</v>
      </c>
      <c r="F2147" t="inlineStr">
        <is>
          <t>BACON MANTA KG</t>
        </is>
      </c>
      <c r="G2147" t="n">
        <v>3033</v>
      </c>
      <c r="H2147" t="n">
        <v>34.96</v>
      </c>
      <c r="I2147" t="inlineStr">
        <is>
          <t>KG</t>
        </is>
      </c>
      <c r="J2147" t="inlineStr">
        <is>
          <t>ALIMENTOS</t>
        </is>
      </c>
      <c r="K2147" t="inlineStr">
        <is>
          <t>10/2025</t>
        </is>
      </c>
      <c r="L2147" t="n">
        <v>28.34</v>
      </c>
      <c r="M2147" s="551" t="n">
        <v>45957</v>
      </c>
      <c r="N2147" t="n">
        <v>27.85</v>
      </c>
      <c r="O2147" t="n">
        <v>27.85</v>
      </c>
      <c r="P2147" t="n">
        <v>990.77</v>
      </c>
    </row>
    <row r="2148">
      <c r="A2148" t="n">
        <v>59917</v>
      </c>
      <c r="B2148" t="n">
        <v>122</v>
      </c>
      <c r="C2148" t="inlineStr">
        <is>
          <t>Arcos</t>
        </is>
      </c>
      <c r="D2148" s="551" t="n">
        <v>45962</v>
      </c>
      <c r="E2148" t="n">
        <v>17895</v>
      </c>
      <c r="F2148" t="inlineStr">
        <is>
          <t>PEPSI COLA LATA 350ML C/12</t>
        </is>
      </c>
      <c r="G2148" t="n">
        <v>3665</v>
      </c>
      <c r="H2148" t="n">
        <v>34.83</v>
      </c>
      <c r="I2148" t="inlineStr">
        <is>
          <t>PC</t>
        </is>
      </c>
      <c r="J2148" t="inlineStr">
        <is>
          <t>BEBIDAS</t>
        </is>
      </c>
      <c r="K2148" t="inlineStr">
        <is>
          <t>10/2025</t>
        </is>
      </c>
      <c r="L2148" t="n">
        <v>0</v>
      </c>
      <c r="M2148" s="551" t="n">
        <v>45922</v>
      </c>
      <c r="N2148" t="n">
        <v>28.32</v>
      </c>
      <c r="O2148" t="n">
        <v>28.32</v>
      </c>
      <c r="P2148" t="n">
        <v>986.39</v>
      </c>
    </row>
    <row r="2149">
      <c r="A2149" t="n">
        <v>60078</v>
      </c>
      <c r="B2149" t="n">
        <v>122</v>
      </c>
      <c r="C2149" t="inlineStr">
        <is>
          <t>Arcos</t>
        </is>
      </c>
      <c r="D2149" s="551" t="n">
        <v>45962</v>
      </c>
      <c r="E2149" t="n">
        <v>18114</v>
      </c>
      <c r="F2149" t="inlineStr">
        <is>
          <t>WHISKY JOHNNIE WALKER GOLD LABEL RESERVE 750ML</t>
        </is>
      </c>
      <c r="G2149" t="n">
        <v>3498</v>
      </c>
      <c r="H2149" t="n">
        <v>3.7</v>
      </c>
      <c r="I2149" t="inlineStr">
        <is>
          <t>GR</t>
        </is>
      </c>
      <c r="J2149" t="inlineStr">
        <is>
          <t>BEBIDAS</t>
        </is>
      </c>
      <c r="K2149" t="inlineStr">
        <is>
          <t>10/2025</t>
        </is>
      </c>
      <c r="L2149" t="n">
        <v>0</v>
      </c>
      <c r="M2149" s="551" t="n">
        <v>45615</v>
      </c>
      <c r="N2149" t="n">
        <v>259.83</v>
      </c>
      <c r="O2149" t="n">
        <v>265.9</v>
      </c>
      <c r="P2149" t="n">
        <v>961.37</v>
      </c>
    </row>
    <row r="2150">
      <c r="A2150" t="n">
        <v>59916</v>
      </c>
      <c r="B2150" t="n">
        <v>122</v>
      </c>
      <c r="C2150" t="inlineStr">
        <is>
          <t>Arcos</t>
        </is>
      </c>
      <c r="D2150" s="551" t="n">
        <v>45962</v>
      </c>
      <c r="E2150" t="n">
        <v>17903</v>
      </c>
      <c r="F2150" t="inlineStr">
        <is>
          <t>GUARANA ANTARCTICA LATA 350ML C/12 PC</t>
        </is>
      </c>
      <c r="G2150" t="n">
        <v>3658</v>
      </c>
      <c r="H2150" t="n">
        <v>37.83</v>
      </c>
      <c r="I2150" t="inlineStr">
        <is>
          <t>PC</t>
        </is>
      </c>
      <c r="J2150" t="inlineStr">
        <is>
          <t>BEBIDAS</t>
        </is>
      </c>
      <c r="K2150" t="inlineStr">
        <is>
          <t>10/2025</t>
        </is>
      </c>
      <c r="L2150" t="n">
        <v>25.23</v>
      </c>
      <c r="M2150" s="551" t="n">
        <v>45958</v>
      </c>
      <c r="N2150" t="n">
        <v>25.23</v>
      </c>
      <c r="O2150" t="n">
        <v>29.64</v>
      </c>
      <c r="P2150" t="n">
        <v>954.45</v>
      </c>
    </row>
    <row r="2151">
      <c r="A2151" t="n">
        <v>60043</v>
      </c>
      <c r="B2151" t="n">
        <v>122</v>
      </c>
      <c r="C2151" t="inlineStr">
        <is>
          <t>Arcos</t>
        </is>
      </c>
      <c r="D2151" s="551" t="n">
        <v>45962</v>
      </c>
      <c r="E2151" t="n">
        <v>25537</v>
      </c>
      <c r="F2151" t="inlineStr">
        <is>
          <t>VINHO TINTO LES VACANCES DE MONSIEUR MERLOT 750ML</t>
        </is>
      </c>
      <c r="G2151" t="n">
        <v>6158</v>
      </c>
      <c r="H2151" t="n">
        <v>6</v>
      </c>
      <c r="I2151" t="inlineStr">
        <is>
          <t>GR</t>
        </is>
      </c>
      <c r="J2151" t="inlineStr">
        <is>
          <t>BEBIDAS</t>
        </is>
      </c>
      <c r="K2151" t="inlineStr">
        <is>
          <t>10/2025</t>
        </is>
      </c>
      <c r="L2151" t="n">
        <v>158.76</v>
      </c>
      <c r="M2151" s="551" t="n">
        <v>45957</v>
      </c>
      <c r="N2151" t="n">
        <v>158.76</v>
      </c>
      <c r="O2151" t="n">
        <v>158.76</v>
      </c>
      <c r="P2151" t="n">
        <v>952.5599999999999</v>
      </c>
    </row>
    <row r="2152">
      <c r="A2152" t="n">
        <v>59949</v>
      </c>
      <c r="B2152" t="n">
        <v>122</v>
      </c>
      <c r="C2152" t="inlineStr">
        <is>
          <t>Arcos</t>
        </is>
      </c>
      <c r="D2152" s="551" t="n">
        <v>45962</v>
      </c>
      <c r="E2152" t="n">
        <v>24217</v>
      </c>
      <c r="F2152" t="inlineStr">
        <is>
          <t>CUPIM KG</t>
        </is>
      </c>
      <c r="G2152" t="n">
        <v>2937</v>
      </c>
      <c r="H2152" t="n">
        <v>31.82</v>
      </c>
      <c r="I2152" t="inlineStr">
        <is>
          <t>KG</t>
        </is>
      </c>
      <c r="J2152" t="inlineStr">
        <is>
          <t>ALIMENTOS</t>
        </is>
      </c>
      <c r="K2152" t="inlineStr">
        <is>
          <t>10/2025</t>
        </is>
      </c>
      <c r="L2152" t="n">
        <v>29.79</v>
      </c>
      <c r="M2152" s="551" t="n">
        <v>45957</v>
      </c>
      <c r="N2152" t="n">
        <v>29.9</v>
      </c>
      <c r="O2152" t="n">
        <v>29.51</v>
      </c>
      <c r="P2152" t="n">
        <v>947.92</v>
      </c>
    </row>
    <row r="2153">
      <c r="A2153" t="n">
        <v>60066</v>
      </c>
      <c r="B2153" t="n">
        <v>122</v>
      </c>
      <c r="C2153" t="inlineStr">
        <is>
          <t>Arcos</t>
        </is>
      </c>
      <c r="D2153" s="551" t="n">
        <v>45962</v>
      </c>
      <c r="E2153" t="n">
        <v>19125</v>
      </c>
      <c r="F2153" t="inlineStr">
        <is>
          <t>MINI BURGER BRIOCHE PINCEL CAIXA C/180 UN 15 PACOTES X 12 UN COD 142</t>
        </is>
      </c>
      <c r="G2153" t="n">
        <v>2843</v>
      </c>
      <c r="H2153" t="n">
        <v>4.5</v>
      </c>
      <c r="I2153" t="inlineStr">
        <is>
          <t>CX</t>
        </is>
      </c>
      <c r="J2153" t="inlineStr">
        <is>
          <t>ALIMENTOS</t>
        </is>
      </c>
      <c r="K2153" t="inlineStr">
        <is>
          <t>10/2025</t>
        </is>
      </c>
      <c r="L2153" t="n">
        <v>205.2</v>
      </c>
      <c r="M2153" s="551" t="n">
        <v>45944</v>
      </c>
      <c r="N2153" t="n">
        <v>205.2</v>
      </c>
      <c r="O2153" t="n">
        <v>275.03</v>
      </c>
      <c r="P2153" t="n">
        <v>923.4</v>
      </c>
    </row>
    <row r="2154">
      <c r="A2154" t="n">
        <v>60039</v>
      </c>
      <c r="B2154" t="n">
        <v>122</v>
      </c>
      <c r="C2154" t="inlineStr">
        <is>
          <t>Arcos</t>
        </is>
      </c>
      <c r="D2154" s="551" t="n">
        <v>45962</v>
      </c>
      <c r="E2154" t="n">
        <v>18306</v>
      </c>
      <c r="F2154" t="inlineStr">
        <is>
          <t>LICOR MARASCHINO LUXARDO 750ML</t>
        </is>
      </c>
      <c r="G2154" t="n">
        <v>3327</v>
      </c>
      <c r="H2154" t="n">
        <v>6</v>
      </c>
      <c r="I2154" t="inlineStr">
        <is>
          <t>GR</t>
        </is>
      </c>
      <c r="J2154" t="inlineStr">
        <is>
          <t>BEBIDAS</t>
        </is>
      </c>
      <c r="K2154" t="inlineStr">
        <is>
          <t>10/2025</t>
        </is>
      </c>
      <c r="L2154" t="n">
        <v>0</v>
      </c>
      <c r="N2154" t="n">
        <v>0</v>
      </c>
      <c r="O2154" t="n">
        <v>217</v>
      </c>
      <c r="P2154" t="n">
        <v>890.6</v>
      </c>
    </row>
    <row r="2155">
      <c r="A2155" t="n">
        <v>60015</v>
      </c>
      <c r="B2155" t="n">
        <v>122</v>
      </c>
      <c r="C2155" t="inlineStr">
        <is>
          <t>Arcos</t>
        </is>
      </c>
      <c r="D2155" s="551" t="n">
        <v>45962</v>
      </c>
      <c r="E2155" t="n">
        <v>18219</v>
      </c>
      <c r="F2155" t="inlineStr">
        <is>
          <t>VERMOUTH CARPANO PUNT E MES 1L</t>
        </is>
      </c>
      <c r="G2155" t="n">
        <v>3409</v>
      </c>
      <c r="H2155" t="n">
        <v>9</v>
      </c>
      <c r="I2155" t="inlineStr">
        <is>
          <t>GR</t>
        </is>
      </c>
      <c r="J2155" t="inlineStr">
        <is>
          <t>BEBIDAS</t>
        </is>
      </c>
      <c r="K2155" t="inlineStr">
        <is>
          <t>10/2025</t>
        </is>
      </c>
      <c r="L2155" t="n">
        <v>0</v>
      </c>
      <c r="M2155" s="551" t="n">
        <v>45916</v>
      </c>
      <c r="N2155" t="n">
        <v>96</v>
      </c>
      <c r="O2155" t="n">
        <v>87.63</v>
      </c>
      <c r="P2155" t="n">
        <v>864</v>
      </c>
    </row>
    <row r="2156">
      <c r="A2156" t="n">
        <v>59970</v>
      </c>
      <c r="B2156" t="n">
        <v>122</v>
      </c>
      <c r="C2156" t="inlineStr">
        <is>
          <t>Arcos</t>
        </is>
      </c>
      <c r="D2156" s="551" t="n">
        <v>45962</v>
      </c>
      <c r="E2156" t="n">
        <v>19356</v>
      </c>
      <c r="F2156" t="inlineStr">
        <is>
          <t>QUEIJO COALHO QUATA KG</t>
        </is>
      </c>
      <c r="G2156" t="n">
        <v>2768</v>
      </c>
      <c r="H2156" t="n">
        <v>18</v>
      </c>
      <c r="I2156" t="inlineStr">
        <is>
          <t>KG</t>
        </is>
      </c>
      <c r="J2156" t="inlineStr">
        <is>
          <t>ALIMENTOS</t>
        </is>
      </c>
      <c r="K2156" t="inlineStr">
        <is>
          <t>10/2025</t>
        </is>
      </c>
      <c r="L2156" t="n">
        <v>47.82</v>
      </c>
      <c r="M2156" s="551" t="n">
        <v>45958</v>
      </c>
      <c r="N2156" t="n">
        <v>47.82</v>
      </c>
      <c r="O2156" t="n">
        <v>59.89</v>
      </c>
      <c r="P2156" t="n">
        <v>860.76</v>
      </c>
    </row>
    <row r="2157">
      <c r="A2157" t="n">
        <v>59937</v>
      </c>
      <c r="B2157" t="n">
        <v>122</v>
      </c>
      <c r="C2157" t="inlineStr">
        <is>
          <t>Arcos</t>
        </is>
      </c>
      <c r="D2157" s="551" t="n">
        <v>45962</v>
      </c>
      <c r="E2157" t="n">
        <v>18667</v>
      </c>
      <c r="F2157" t="inlineStr">
        <is>
          <t>PERNIL SUINO SEM OSSO EM CUBOS KG</t>
        </is>
      </c>
      <c r="G2157" t="n">
        <v>3052</v>
      </c>
      <c r="H2157" t="n">
        <v>41.14</v>
      </c>
      <c r="I2157" t="inlineStr">
        <is>
          <t>KG</t>
        </is>
      </c>
      <c r="J2157" t="inlineStr">
        <is>
          <t>ALIMENTOS</t>
        </is>
      </c>
      <c r="K2157" t="inlineStr">
        <is>
          <t>10/2025</t>
        </is>
      </c>
      <c r="L2157" t="n">
        <v>20.33</v>
      </c>
      <c r="M2157" s="551" t="n">
        <v>45959</v>
      </c>
      <c r="N2157" t="n">
        <v>19.99</v>
      </c>
      <c r="O2157" t="n">
        <v>19.99</v>
      </c>
      <c r="P2157" t="n">
        <v>836.38</v>
      </c>
    </row>
    <row r="2158">
      <c r="A2158" t="n">
        <v>60077</v>
      </c>
      <c r="B2158" t="n">
        <v>122</v>
      </c>
      <c r="C2158" t="inlineStr">
        <is>
          <t>Arcos</t>
        </is>
      </c>
      <c r="D2158" s="551" t="n">
        <v>45962</v>
      </c>
      <c r="E2158" t="n">
        <v>25033</v>
      </c>
      <c r="F2158" t="inlineStr">
        <is>
          <t>LICOR AMARO MONTENEGRO 750ML</t>
        </is>
      </c>
      <c r="G2158" t="n">
        <v>5873</v>
      </c>
      <c r="H2158" t="n">
        <v>4</v>
      </c>
      <c r="I2158" t="inlineStr">
        <is>
          <t>UN</t>
        </is>
      </c>
      <c r="J2158" t="inlineStr">
        <is>
          <t>BEBIDAS</t>
        </is>
      </c>
      <c r="K2158" t="inlineStr">
        <is>
          <t>10/2025</t>
        </is>
      </c>
      <c r="L2158" t="n">
        <v>0</v>
      </c>
      <c r="M2158" s="551" t="n">
        <v>45754</v>
      </c>
      <c r="N2158" t="n">
        <v>204.23</v>
      </c>
      <c r="O2158" t="n">
        <v>204.19</v>
      </c>
      <c r="P2158" t="n">
        <v>816.92</v>
      </c>
    </row>
    <row r="2159">
      <c r="A2159" t="n">
        <v>59992</v>
      </c>
      <c r="B2159" t="n">
        <v>122</v>
      </c>
      <c r="C2159" t="inlineStr">
        <is>
          <t>Arcos</t>
        </is>
      </c>
      <c r="D2159" s="551" t="n">
        <v>45962</v>
      </c>
      <c r="E2159" t="n">
        <v>20270</v>
      </c>
      <c r="F2159" t="inlineStr">
        <is>
          <t>CASTANHA DE CAJU CRUA W1 C/1KG</t>
        </is>
      </c>
      <c r="G2159" t="n">
        <v>2233</v>
      </c>
      <c r="H2159" t="n">
        <v>12</v>
      </c>
      <c r="I2159" t="inlineStr">
        <is>
          <t>PC</t>
        </is>
      </c>
      <c r="J2159" t="inlineStr">
        <is>
          <t>ALIMENTOS</t>
        </is>
      </c>
      <c r="K2159" t="inlineStr">
        <is>
          <t>10/2025</t>
        </is>
      </c>
      <c r="L2159" t="n">
        <v>65.8</v>
      </c>
      <c r="M2159" s="551" t="n">
        <v>45945</v>
      </c>
      <c r="N2159" t="n">
        <v>65.8</v>
      </c>
      <c r="O2159" t="n">
        <v>73.90000000000001</v>
      </c>
      <c r="P2159" t="n">
        <v>789.6</v>
      </c>
    </row>
    <row r="2160">
      <c r="A2160" t="n">
        <v>60042</v>
      </c>
      <c r="B2160" t="n">
        <v>122</v>
      </c>
      <c r="C2160" t="inlineStr">
        <is>
          <t>Arcos</t>
        </is>
      </c>
      <c r="D2160" s="551" t="n">
        <v>45962</v>
      </c>
      <c r="E2160" t="n">
        <v>25095</v>
      </c>
      <c r="F2160" t="inlineStr">
        <is>
          <t>VINHO TINTO FLIGHT OF THE DRONGO 750ML</t>
        </is>
      </c>
      <c r="G2160" t="n">
        <v>5892</v>
      </c>
      <c r="H2160" t="n">
        <v>6</v>
      </c>
      <c r="I2160" t="inlineStr">
        <is>
          <t>GR</t>
        </is>
      </c>
      <c r="J2160" t="inlineStr">
        <is>
          <t>BEBIDAS</t>
        </is>
      </c>
      <c r="K2160" t="inlineStr">
        <is>
          <t>10/2025</t>
        </is>
      </c>
      <c r="L2160" t="n">
        <v>131.25</v>
      </c>
      <c r="M2160" s="551" t="n">
        <v>45936</v>
      </c>
      <c r="N2160" t="n">
        <v>131.25</v>
      </c>
      <c r="O2160" t="n">
        <v>131.25</v>
      </c>
      <c r="P2160" t="n">
        <v>787.5</v>
      </c>
    </row>
    <row r="2161">
      <c r="A2161" t="n">
        <v>60029</v>
      </c>
      <c r="B2161" t="n">
        <v>122</v>
      </c>
      <c r="C2161" t="inlineStr">
        <is>
          <t>Arcos</t>
        </is>
      </c>
      <c r="D2161" s="551" t="n">
        <v>45962</v>
      </c>
      <c r="E2161" t="n">
        <v>18211</v>
      </c>
      <c r="F2161" t="inlineStr">
        <is>
          <t>VERMOUTH MARTINI RISERVA RUBINO 750ML</t>
        </is>
      </c>
      <c r="G2161" t="n">
        <v>3416</v>
      </c>
      <c r="H2161" t="n">
        <v>7</v>
      </c>
      <c r="I2161" t="inlineStr">
        <is>
          <t>GR</t>
        </is>
      </c>
      <c r="J2161" t="inlineStr">
        <is>
          <t>BEBIDAS</t>
        </is>
      </c>
      <c r="K2161" t="inlineStr">
        <is>
          <t>10/2025</t>
        </is>
      </c>
      <c r="L2161" t="n">
        <v>0</v>
      </c>
      <c r="N2161" t="n">
        <v>0</v>
      </c>
      <c r="O2161" t="n">
        <v>114.23</v>
      </c>
      <c r="P2161" t="n">
        <v>780.2</v>
      </c>
    </row>
    <row r="2162">
      <c r="A2162" t="n">
        <v>60082</v>
      </c>
      <c r="B2162" t="n">
        <v>122</v>
      </c>
      <c r="C2162" t="inlineStr">
        <is>
          <t>Arcos</t>
        </is>
      </c>
      <c r="D2162" s="551" t="n">
        <v>45962</v>
      </c>
      <c r="E2162" t="n">
        <v>27406</v>
      </c>
      <c r="F2162" t="inlineStr">
        <is>
          <t>CAFE JOSELINA C/2KG</t>
        </is>
      </c>
      <c r="G2162" t="n">
        <v>7409</v>
      </c>
      <c r="H2162" t="n">
        <v>3.5</v>
      </c>
      <c r="I2162" t="inlineStr">
        <is>
          <t>KG</t>
        </is>
      </c>
      <c r="J2162" t="inlineStr">
        <is>
          <t>BEBIDAS</t>
        </is>
      </c>
      <c r="K2162" t="inlineStr">
        <is>
          <t>10/2025</t>
        </is>
      </c>
      <c r="L2162" t="n">
        <v>205.36</v>
      </c>
      <c r="M2162" s="551" t="n">
        <v>45944</v>
      </c>
      <c r="N2162" t="n">
        <v>219</v>
      </c>
      <c r="O2162" t="n">
        <v>219</v>
      </c>
      <c r="P2162" t="n">
        <v>718.76</v>
      </c>
    </row>
    <row r="2163">
      <c r="A2163" t="n">
        <v>60093</v>
      </c>
      <c r="B2163" t="n">
        <v>122</v>
      </c>
      <c r="C2163" t="inlineStr">
        <is>
          <t>Arcos</t>
        </is>
      </c>
      <c r="D2163" s="551" t="n">
        <v>45962</v>
      </c>
      <c r="E2163" t="n">
        <v>18242</v>
      </c>
      <c r="F2163" t="inlineStr">
        <is>
          <t>TEQUILA DON JULIO BLANCO 750ML</t>
        </is>
      </c>
      <c r="G2163" t="n">
        <v>3386</v>
      </c>
      <c r="H2163" t="n">
        <v>3</v>
      </c>
      <c r="I2163" t="inlineStr">
        <is>
          <t>GR</t>
        </is>
      </c>
      <c r="J2163" t="inlineStr">
        <is>
          <t>BEBIDAS</t>
        </is>
      </c>
      <c r="K2163" t="inlineStr">
        <is>
          <t>10/2025</t>
        </is>
      </c>
      <c r="L2163" t="n">
        <v>239.23</v>
      </c>
      <c r="M2163" s="551" t="n">
        <v>45945</v>
      </c>
      <c r="N2163" t="n">
        <v>239.23</v>
      </c>
      <c r="O2163" t="n">
        <v>238</v>
      </c>
      <c r="P2163" t="n">
        <v>717.6900000000001</v>
      </c>
    </row>
    <row r="2164">
      <c r="A2164" t="n">
        <v>60132</v>
      </c>
      <c r="B2164" t="n">
        <v>122</v>
      </c>
      <c r="C2164" t="inlineStr">
        <is>
          <t>Arcos</t>
        </is>
      </c>
      <c r="D2164" s="551" t="n">
        <v>45962</v>
      </c>
      <c r="E2164" t="n">
        <v>18113</v>
      </c>
      <c r="F2164" t="inlineStr">
        <is>
          <t>WHISKY JOHNNIE WALKER GREEN LABEL 750ML</t>
        </is>
      </c>
      <c r="G2164" t="n">
        <v>3499</v>
      </c>
      <c r="H2164" t="n">
        <v>1.7</v>
      </c>
      <c r="I2164" t="inlineStr">
        <is>
          <t>GR</t>
        </is>
      </c>
      <c r="J2164" t="inlineStr">
        <is>
          <t>BEBIDAS</t>
        </is>
      </c>
      <c r="K2164" t="inlineStr">
        <is>
          <t>10/2025</t>
        </is>
      </c>
      <c r="L2164" t="n">
        <v>0</v>
      </c>
      <c r="N2164" t="n">
        <v>0</v>
      </c>
      <c r="O2164" t="n">
        <v>456.73</v>
      </c>
      <c r="P2164" t="n">
        <v>717.4299999999999</v>
      </c>
    </row>
    <row r="2165">
      <c r="A2165" t="n">
        <v>60031</v>
      </c>
      <c r="B2165" t="n">
        <v>122</v>
      </c>
      <c r="C2165" t="inlineStr">
        <is>
          <t>Arcos</t>
        </is>
      </c>
      <c r="D2165" s="551" t="n">
        <v>45962</v>
      </c>
      <c r="E2165" t="n">
        <v>20752</v>
      </c>
      <c r="F2165" t="inlineStr">
        <is>
          <t>AZEITONA PTA AZAPA 90/110 DISALERNO 2KG</t>
        </is>
      </c>
      <c r="G2165" t="n">
        <v>2088</v>
      </c>
      <c r="H2165" t="n">
        <v>6</v>
      </c>
      <c r="I2165" t="inlineStr">
        <is>
          <t>PT</t>
        </is>
      </c>
      <c r="J2165" t="inlineStr">
        <is>
          <t>ALIMENTOS</t>
        </is>
      </c>
      <c r="K2165" t="inlineStr">
        <is>
          <t>10/2025</t>
        </is>
      </c>
      <c r="L2165" t="n">
        <v>119.42</v>
      </c>
      <c r="M2165" s="551" t="n">
        <v>45937</v>
      </c>
      <c r="N2165" t="n">
        <v>119.42</v>
      </c>
      <c r="O2165" t="n">
        <v>114.51</v>
      </c>
      <c r="P2165" t="n">
        <v>716.52</v>
      </c>
    </row>
    <row r="2166">
      <c r="A2166" t="n">
        <v>60014</v>
      </c>
      <c r="B2166" t="n">
        <v>122</v>
      </c>
      <c r="C2166" t="inlineStr">
        <is>
          <t>Arcos</t>
        </is>
      </c>
      <c r="D2166" s="551" t="n">
        <v>45962</v>
      </c>
      <c r="E2166" t="n">
        <v>18382</v>
      </c>
      <c r="F2166" t="inlineStr">
        <is>
          <t>CONHAQUE BRANDY OSBORNE 700ML</t>
        </is>
      </c>
      <c r="G2166" t="n">
        <v>3257</v>
      </c>
      <c r="H2166" t="n">
        <v>9</v>
      </c>
      <c r="I2166" t="inlineStr">
        <is>
          <t>GR</t>
        </is>
      </c>
      <c r="J2166" t="inlineStr">
        <is>
          <t>BEBIDAS</t>
        </is>
      </c>
      <c r="K2166" t="inlineStr">
        <is>
          <t>10/2025</t>
        </is>
      </c>
      <c r="L2166" t="n">
        <v>77.84</v>
      </c>
      <c r="M2166" s="551" t="n">
        <v>45945</v>
      </c>
      <c r="N2166" t="n">
        <v>83.61</v>
      </c>
      <c r="O2166" t="n">
        <v>72.78</v>
      </c>
      <c r="P2166" t="n">
        <v>700.5599999999999</v>
      </c>
    </row>
    <row r="2167">
      <c r="A2167" t="n">
        <v>60133</v>
      </c>
      <c r="B2167" t="n">
        <v>122</v>
      </c>
      <c r="C2167" t="inlineStr">
        <is>
          <t>Arcos</t>
        </is>
      </c>
      <c r="D2167" s="551" t="n">
        <v>45962</v>
      </c>
      <c r="E2167" t="n">
        <v>18097</v>
      </c>
      <c r="F2167" t="inlineStr">
        <is>
          <t>WHISKY TALISKER SINGLE MALT 10 ANOS 720ML</t>
        </is>
      </c>
      <c r="G2167" t="n">
        <v>3513</v>
      </c>
      <c r="H2167" t="n">
        <v>1.7</v>
      </c>
      <c r="I2167" t="inlineStr">
        <is>
          <t>GR</t>
        </is>
      </c>
      <c r="J2167" t="inlineStr">
        <is>
          <t>BEBIDAS</t>
        </is>
      </c>
      <c r="K2167" t="inlineStr">
        <is>
          <t>10/2025</t>
        </is>
      </c>
      <c r="L2167" t="n">
        <v>0</v>
      </c>
      <c r="M2167" s="551" t="n">
        <v>45916</v>
      </c>
      <c r="N2167" t="n">
        <v>410</v>
      </c>
      <c r="O2167" t="n">
        <v>404.59</v>
      </c>
      <c r="P2167" t="n">
        <v>697</v>
      </c>
    </row>
    <row r="2168">
      <c r="A2168" t="n">
        <v>60196</v>
      </c>
      <c r="B2168" t="n">
        <v>122</v>
      </c>
      <c r="C2168" t="inlineStr">
        <is>
          <t>Arcos</t>
        </is>
      </c>
      <c r="D2168" s="551" t="n">
        <v>45962</v>
      </c>
      <c r="E2168" t="n">
        <v>18118</v>
      </c>
      <c r="F2168" t="inlineStr">
        <is>
          <t>WHISKY JOHNNIE WALKER BLUE LABEL 750ML</t>
        </is>
      </c>
      <c r="G2168" t="n">
        <v>3495</v>
      </c>
      <c r="H2168" t="n">
        <v>0.5</v>
      </c>
      <c r="I2168" t="inlineStr">
        <is>
          <t>GR</t>
        </is>
      </c>
      <c r="J2168" t="inlineStr">
        <is>
          <t>BEBIDAS</t>
        </is>
      </c>
      <c r="K2168" t="inlineStr">
        <is>
          <t>10/2025</t>
        </is>
      </c>
      <c r="L2168" t="n">
        <v>0</v>
      </c>
      <c r="N2168" t="n">
        <v>0</v>
      </c>
      <c r="O2168" t="n">
        <v>1286</v>
      </c>
      <c r="P2168" t="n">
        <v>693.5</v>
      </c>
    </row>
    <row r="2169">
      <c r="A2169" t="n">
        <v>60067</v>
      </c>
      <c r="B2169" t="n">
        <v>122</v>
      </c>
      <c r="C2169" t="inlineStr">
        <is>
          <t>Arcos</t>
        </is>
      </c>
      <c r="D2169" s="551" t="n">
        <v>45962</v>
      </c>
      <c r="E2169" t="n">
        <v>18103</v>
      </c>
      <c r="F2169" t="inlineStr">
        <is>
          <t>WHISKY MAKERS MARK BOURBON 750ML</t>
        </is>
      </c>
      <c r="G2169" t="n">
        <v>3508</v>
      </c>
      <c r="H2169" t="n">
        <v>4.5</v>
      </c>
      <c r="I2169" t="inlineStr">
        <is>
          <t>GR</t>
        </is>
      </c>
      <c r="J2169" t="inlineStr">
        <is>
          <t>BEBIDAS</t>
        </is>
      </c>
      <c r="K2169" t="inlineStr">
        <is>
          <t>10/2025</t>
        </is>
      </c>
      <c r="L2169" t="n">
        <v>0</v>
      </c>
      <c r="M2169" s="551" t="n">
        <v>45917</v>
      </c>
      <c r="N2169" t="n">
        <v>148.97</v>
      </c>
      <c r="O2169" t="n">
        <v>118.08</v>
      </c>
      <c r="P2169" t="n">
        <v>670.36</v>
      </c>
    </row>
    <row r="2170">
      <c r="A2170" t="n">
        <v>59995</v>
      </c>
      <c r="B2170" t="n">
        <v>122</v>
      </c>
      <c r="C2170" t="inlineStr">
        <is>
          <t>Arcos</t>
        </is>
      </c>
      <c r="D2170" s="551" t="n">
        <v>45962</v>
      </c>
      <c r="E2170" t="n">
        <v>17794</v>
      </c>
      <c r="F2170" t="inlineStr">
        <is>
          <t>VINHO BRANCO JAJA DE JAU SAUVIGNON BLANC 750ML</t>
        </is>
      </c>
      <c r="G2170" t="n">
        <v>3750</v>
      </c>
      <c r="H2170" t="n">
        <v>12</v>
      </c>
      <c r="I2170" t="inlineStr">
        <is>
          <t>GR</t>
        </is>
      </c>
      <c r="J2170" t="inlineStr">
        <is>
          <t>BEBIDAS</t>
        </is>
      </c>
      <c r="K2170" t="inlineStr">
        <is>
          <t>10/2025</t>
        </is>
      </c>
      <c r="L2170" t="n">
        <v>54.34</v>
      </c>
      <c r="M2170" s="551" t="n">
        <v>45958</v>
      </c>
      <c r="N2170" t="n">
        <v>54.34</v>
      </c>
      <c r="O2170" t="n">
        <v>54.34</v>
      </c>
      <c r="P2170" t="n">
        <v>652.08</v>
      </c>
    </row>
    <row r="2171">
      <c r="A2171" t="n">
        <v>59964</v>
      </c>
      <c r="B2171" t="n">
        <v>122</v>
      </c>
      <c r="C2171" t="inlineStr">
        <is>
          <t>Arcos</t>
        </is>
      </c>
      <c r="D2171" s="551" t="n">
        <v>45962</v>
      </c>
      <c r="E2171" t="n">
        <v>22869</v>
      </c>
      <c r="F2171" t="inlineStr">
        <is>
          <t>ACEM MOIDO KG</t>
        </is>
      </c>
      <c r="G2171" t="n">
        <v>2917</v>
      </c>
      <c r="H2171" t="n">
        <v>20.65</v>
      </c>
      <c r="I2171" t="inlineStr">
        <is>
          <t>KG</t>
        </is>
      </c>
      <c r="J2171" t="inlineStr">
        <is>
          <t>ALIMENTOS</t>
        </is>
      </c>
      <c r="K2171" t="inlineStr">
        <is>
          <t>10/2025</t>
        </is>
      </c>
      <c r="L2171" t="n">
        <v>31.5</v>
      </c>
      <c r="M2171" s="551" t="n">
        <v>45937</v>
      </c>
      <c r="N2171" t="n">
        <v>31.5</v>
      </c>
      <c r="O2171" t="n">
        <v>31.5</v>
      </c>
      <c r="P2171" t="n">
        <v>650.47</v>
      </c>
    </row>
    <row r="2172">
      <c r="A2172" t="n">
        <v>60041</v>
      </c>
      <c r="B2172" t="n">
        <v>122</v>
      </c>
      <c r="C2172" t="inlineStr">
        <is>
          <t>Arcos</t>
        </is>
      </c>
      <c r="D2172" s="551" t="n">
        <v>45962</v>
      </c>
      <c r="E2172" t="n">
        <v>25091</v>
      </c>
      <c r="F2172" t="inlineStr">
        <is>
          <t>VINHO BRANCO VERASOLIS MOSCATEL 750ML</t>
        </is>
      </c>
      <c r="G2172" t="n">
        <v>5890</v>
      </c>
      <c r="H2172" t="n">
        <v>6</v>
      </c>
      <c r="I2172" t="inlineStr">
        <is>
          <t>GR</t>
        </is>
      </c>
      <c r="J2172" t="inlineStr">
        <is>
          <t>BEBIDAS</t>
        </is>
      </c>
      <c r="K2172" t="inlineStr">
        <is>
          <t>10/2025</t>
        </is>
      </c>
      <c r="L2172" t="n">
        <v>108</v>
      </c>
      <c r="M2172" s="551" t="n">
        <v>45943</v>
      </c>
      <c r="N2172" t="n">
        <v>108</v>
      </c>
      <c r="O2172" t="n">
        <v>108</v>
      </c>
      <c r="P2172" t="n">
        <v>648</v>
      </c>
    </row>
    <row r="2173">
      <c r="A2173" t="n">
        <v>60045</v>
      </c>
      <c r="B2173" t="n">
        <v>122</v>
      </c>
      <c r="C2173" t="inlineStr">
        <is>
          <t>Arcos</t>
        </is>
      </c>
      <c r="D2173" s="551" t="n">
        <v>45962</v>
      </c>
      <c r="E2173" t="n">
        <v>18284</v>
      </c>
      <c r="F2173" t="inlineStr">
        <is>
          <t>LICOR JEAN DE DIJON CREME DE CASSIS 700ML</t>
        </is>
      </c>
      <c r="G2173" t="n">
        <v>3344</v>
      </c>
      <c r="H2173" t="n">
        <v>5.8</v>
      </c>
      <c r="I2173" t="inlineStr">
        <is>
          <t>GR</t>
        </is>
      </c>
      <c r="J2173" t="inlineStr">
        <is>
          <t>BEBIDAS</t>
        </is>
      </c>
      <c r="K2173" t="inlineStr">
        <is>
          <t>10/2025</t>
        </is>
      </c>
      <c r="L2173" t="n">
        <v>108.2</v>
      </c>
      <c r="M2173" s="551" t="n">
        <v>45952</v>
      </c>
      <c r="N2173" t="n">
        <v>104.9</v>
      </c>
      <c r="O2173" t="n">
        <v>104.9</v>
      </c>
      <c r="P2173" t="n">
        <v>627.5599999999999</v>
      </c>
    </row>
    <row r="2174">
      <c r="A2174" t="n">
        <v>60063</v>
      </c>
      <c r="B2174" t="n">
        <v>122</v>
      </c>
      <c r="C2174" t="inlineStr">
        <is>
          <t>Arcos</t>
        </is>
      </c>
      <c r="D2174" s="551" t="n">
        <v>45962</v>
      </c>
      <c r="E2174" t="n">
        <v>26051</v>
      </c>
      <c r="F2174" t="inlineStr">
        <is>
          <t>SUCO DE MACA INTEGRAL RAIZES DO CAMPO UN</t>
        </is>
      </c>
      <c r="G2174" t="n">
        <v>6513</v>
      </c>
      <c r="H2174" t="n">
        <v>5</v>
      </c>
      <c r="I2174" t="inlineStr">
        <is>
          <t>UN</t>
        </is>
      </c>
      <c r="J2174" t="inlineStr">
        <is>
          <t>BEBIDAS</t>
        </is>
      </c>
      <c r="K2174" t="inlineStr">
        <is>
          <t>10/2025</t>
        </is>
      </c>
      <c r="L2174" t="n">
        <v>0</v>
      </c>
      <c r="M2174" s="551" t="n">
        <v>45686</v>
      </c>
      <c r="N2174" t="n">
        <v>122.53</v>
      </c>
      <c r="O2174" t="n">
        <v>122.53</v>
      </c>
      <c r="P2174" t="n">
        <v>612.65</v>
      </c>
    </row>
    <row r="2175">
      <c r="A2175" t="n">
        <v>60044</v>
      </c>
      <c r="B2175" t="n">
        <v>122</v>
      </c>
      <c r="C2175" t="inlineStr">
        <is>
          <t>Arcos</t>
        </is>
      </c>
      <c r="D2175" s="551" t="n">
        <v>45962</v>
      </c>
      <c r="E2175" t="n">
        <v>18208</v>
      </c>
      <c r="F2175" t="inlineStr">
        <is>
          <t>VERMOUTH CARPANO BIANCO 1L</t>
        </is>
      </c>
      <c r="G2175" t="n">
        <v>3418</v>
      </c>
      <c r="H2175" t="n">
        <v>6</v>
      </c>
      <c r="I2175" t="inlineStr">
        <is>
          <t>GR</t>
        </is>
      </c>
      <c r="J2175" t="inlineStr">
        <is>
          <t>BEBIDAS</t>
        </is>
      </c>
      <c r="K2175" t="inlineStr">
        <is>
          <t>10/2025</t>
        </is>
      </c>
      <c r="L2175" t="n">
        <v>0</v>
      </c>
      <c r="M2175" s="551" t="n">
        <v>45636</v>
      </c>
      <c r="N2175" t="n">
        <v>100.88</v>
      </c>
      <c r="O2175" t="n">
        <v>78.59</v>
      </c>
      <c r="P2175" t="n">
        <v>605.28</v>
      </c>
    </row>
    <row r="2176">
      <c r="A2176" t="n">
        <v>60076</v>
      </c>
      <c r="B2176" t="n">
        <v>122</v>
      </c>
      <c r="C2176" t="inlineStr">
        <is>
          <t>Arcos</t>
        </is>
      </c>
      <c r="D2176" s="551" t="n">
        <v>45962</v>
      </c>
      <c r="E2176" t="n">
        <v>25093</v>
      </c>
      <c r="F2176" t="inlineStr">
        <is>
          <t>FORCE CELESTE SEMILLION 750ML VINHO BRANCO</t>
        </is>
      </c>
      <c r="G2176" t="n">
        <v>5891</v>
      </c>
      <c r="H2176" t="n">
        <v>4</v>
      </c>
      <c r="I2176" t="inlineStr">
        <is>
          <t>GR</t>
        </is>
      </c>
      <c r="J2176" t="inlineStr">
        <is>
          <t>BEBIDAS</t>
        </is>
      </c>
      <c r="K2176" t="inlineStr">
        <is>
          <t>10/2025</t>
        </is>
      </c>
      <c r="L2176" t="n">
        <v>142.5</v>
      </c>
      <c r="M2176" s="551" t="n">
        <v>45936</v>
      </c>
      <c r="N2176" t="n">
        <v>142.5</v>
      </c>
      <c r="O2176" t="n">
        <v>142.5</v>
      </c>
      <c r="P2176" t="n">
        <v>570</v>
      </c>
    </row>
    <row r="2177">
      <c r="A2177" t="n">
        <v>60036</v>
      </c>
      <c r="B2177" t="n">
        <v>122</v>
      </c>
      <c r="C2177" t="inlineStr">
        <is>
          <t>Arcos</t>
        </is>
      </c>
      <c r="D2177" s="551" t="n">
        <v>45962</v>
      </c>
      <c r="E2177" t="n">
        <v>19698</v>
      </c>
      <c r="F2177" t="inlineStr">
        <is>
          <t>AVELA S/ CASCA 1KG</t>
        </is>
      </c>
      <c r="G2177" t="n">
        <v>2547</v>
      </c>
      <c r="H2177" t="n">
        <v>6</v>
      </c>
      <c r="I2177" t="inlineStr">
        <is>
          <t>UN</t>
        </is>
      </c>
      <c r="J2177" t="inlineStr">
        <is>
          <t>ALIMENTOS</t>
        </is>
      </c>
      <c r="K2177" t="inlineStr">
        <is>
          <t>10/2025</t>
        </is>
      </c>
      <c r="L2177" t="n">
        <v>0</v>
      </c>
      <c r="M2177" s="551" t="n">
        <v>45881</v>
      </c>
      <c r="N2177" t="n">
        <v>94.09999999999999</v>
      </c>
      <c r="O2177" t="n">
        <v>94.09999999999999</v>
      </c>
      <c r="P2177" t="n">
        <v>564.6</v>
      </c>
    </row>
    <row r="2178">
      <c r="A2178" t="n">
        <v>60025</v>
      </c>
      <c r="B2178" t="n">
        <v>122</v>
      </c>
      <c r="C2178" t="inlineStr">
        <is>
          <t>Arcos</t>
        </is>
      </c>
      <c r="D2178" s="551" t="n">
        <v>45962</v>
      </c>
      <c r="E2178" t="n">
        <v>23082</v>
      </c>
      <c r="F2178" t="inlineStr">
        <is>
          <t>QUEIJO DE CABRA BOURSIN EM PASTA KG</t>
        </is>
      </c>
      <c r="G2178" t="n">
        <v>2763</v>
      </c>
      <c r="H2178" t="n">
        <v>7</v>
      </c>
      <c r="I2178" t="inlineStr">
        <is>
          <t>KG</t>
        </is>
      </c>
      <c r="J2178" t="inlineStr">
        <is>
          <t>ALIMENTOS</t>
        </is>
      </c>
      <c r="K2178" t="inlineStr">
        <is>
          <t>10/2025</t>
        </is>
      </c>
      <c r="L2178" t="n">
        <v>78.90000000000001</v>
      </c>
      <c r="M2178" s="551" t="n">
        <v>45951</v>
      </c>
      <c r="N2178" t="n">
        <v>78.90000000000001</v>
      </c>
      <c r="O2178" t="n">
        <v>78.90000000000001</v>
      </c>
      <c r="P2178" t="n">
        <v>552.3</v>
      </c>
    </row>
    <row r="2179">
      <c r="A2179" t="n">
        <v>60027</v>
      </c>
      <c r="B2179" t="n">
        <v>122</v>
      </c>
      <c r="C2179" t="inlineStr">
        <is>
          <t>Arcos</t>
        </is>
      </c>
      <c r="D2179" s="551" t="n">
        <v>45962</v>
      </c>
      <c r="E2179" t="n">
        <v>25533</v>
      </c>
      <c r="F2179" t="inlineStr">
        <is>
          <t>LICOR DE JENIPAPO FAMIGERADA 750ML</t>
        </is>
      </c>
      <c r="G2179" t="n">
        <v>6156</v>
      </c>
      <c r="H2179" t="n">
        <v>7</v>
      </c>
      <c r="I2179" t="inlineStr">
        <is>
          <t>GR</t>
        </is>
      </c>
      <c r="J2179" t="inlineStr">
        <is>
          <t>BEBIDAS</t>
        </is>
      </c>
      <c r="K2179" t="inlineStr">
        <is>
          <t>10/2025</t>
        </is>
      </c>
      <c r="L2179" t="n">
        <v>0</v>
      </c>
      <c r="M2179" s="551" t="n">
        <v>45680</v>
      </c>
      <c r="N2179" t="n">
        <v>75</v>
      </c>
      <c r="O2179" t="n">
        <v>75</v>
      </c>
      <c r="P2179" t="n">
        <v>525</v>
      </c>
    </row>
    <row r="2180">
      <c r="A2180" t="n">
        <v>60099</v>
      </c>
      <c r="B2180" t="n">
        <v>122</v>
      </c>
      <c r="C2180" t="inlineStr">
        <is>
          <t>Arcos</t>
        </is>
      </c>
      <c r="D2180" s="551" t="n">
        <v>45962</v>
      </c>
      <c r="E2180" t="n">
        <v>20941</v>
      </c>
      <c r="F2180" t="inlineStr">
        <is>
          <t>CHOCOLATE EM GOTAS MEIO AMARGO SICAO C/2,05KG</t>
        </is>
      </c>
      <c r="G2180" t="n">
        <v>2031</v>
      </c>
      <c r="H2180" t="n">
        <v>2.5</v>
      </c>
      <c r="I2180" t="inlineStr">
        <is>
          <t>PC</t>
        </is>
      </c>
      <c r="J2180" t="inlineStr">
        <is>
          <t>ALIMENTOS</t>
        </is>
      </c>
      <c r="K2180" t="inlineStr">
        <is>
          <t>10/2025</t>
        </is>
      </c>
      <c r="L2180" t="n">
        <v>208.53</v>
      </c>
      <c r="M2180" s="551" t="n">
        <v>45959</v>
      </c>
      <c r="N2180" t="n">
        <v>208.53</v>
      </c>
      <c r="O2180" t="n">
        <v>208.53</v>
      </c>
      <c r="P2180" t="n">
        <v>521.33</v>
      </c>
    </row>
    <row r="2181">
      <c r="A2181" t="n">
        <v>59973</v>
      </c>
      <c r="B2181" t="n">
        <v>122</v>
      </c>
      <c r="C2181" t="inlineStr">
        <is>
          <t>Arcos</t>
        </is>
      </c>
      <c r="D2181" s="551" t="n">
        <v>45962</v>
      </c>
      <c r="E2181" t="n">
        <v>19324</v>
      </c>
      <c r="F2181" t="inlineStr">
        <is>
          <t>QUEIJO MUSSARELA TRES MARIAS KG</t>
        </is>
      </c>
      <c r="G2181" t="n">
        <v>2773</v>
      </c>
      <c r="H2181" t="n">
        <v>16</v>
      </c>
      <c r="I2181" t="inlineStr">
        <is>
          <t>KG</t>
        </is>
      </c>
      <c r="J2181" t="inlineStr">
        <is>
          <t>ALIMENTOS</t>
        </is>
      </c>
      <c r="K2181" t="inlineStr">
        <is>
          <t>10/2025</t>
        </is>
      </c>
      <c r="L2181" t="n">
        <v>32.39</v>
      </c>
      <c r="M2181" s="551" t="n">
        <v>45958</v>
      </c>
      <c r="N2181" t="n">
        <v>30.9</v>
      </c>
      <c r="O2181" t="n">
        <v>30.9</v>
      </c>
      <c r="P2181" t="n">
        <v>518.24</v>
      </c>
    </row>
    <row r="2182">
      <c r="A2182" t="n">
        <v>60040</v>
      </c>
      <c r="B2182" t="n">
        <v>122</v>
      </c>
      <c r="C2182" t="inlineStr">
        <is>
          <t>Arcos</t>
        </is>
      </c>
      <c r="D2182" s="551" t="n">
        <v>45962</v>
      </c>
      <c r="E2182" t="n">
        <v>18220</v>
      </c>
      <c r="F2182" t="inlineStr">
        <is>
          <t>VERMOUTH CARPANO CLASSICO ROSSO ITALIANO 1L</t>
        </is>
      </c>
      <c r="G2182" t="n">
        <v>3408</v>
      </c>
      <c r="H2182" t="n">
        <v>6</v>
      </c>
      <c r="I2182" t="inlineStr">
        <is>
          <t>GR</t>
        </is>
      </c>
      <c r="J2182" t="inlineStr">
        <is>
          <t>BEBIDAS</t>
        </is>
      </c>
      <c r="K2182" t="inlineStr">
        <is>
          <t>10/2025</t>
        </is>
      </c>
      <c r="L2182" t="n">
        <v>0</v>
      </c>
      <c r="M2182" s="551" t="n">
        <v>45917</v>
      </c>
      <c r="N2182" t="n">
        <v>85.90000000000001</v>
      </c>
      <c r="O2182" t="n">
        <v>76.48999999999999</v>
      </c>
      <c r="P2182" t="n">
        <v>515.4</v>
      </c>
    </row>
    <row r="2183">
      <c r="A2183" t="n">
        <v>59940</v>
      </c>
      <c r="B2183" t="n">
        <v>122</v>
      </c>
      <c r="C2183" t="inlineStr">
        <is>
          <t>Arcos</t>
        </is>
      </c>
      <c r="D2183" s="551" t="n">
        <v>45962</v>
      </c>
      <c r="E2183" t="n">
        <v>25416</v>
      </c>
      <c r="F2183" t="inlineStr">
        <is>
          <t>LEITE DE AVEIA NUDE C/1L UN</t>
        </is>
      </c>
      <c r="G2183" t="n">
        <v>6098</v>
      </c>
      <c r="H2183" t="n">
        <v>39</v>
      </c>
      <c r="I2183" t="inlineStr">
        <is>
          <t>UN</t>
        </is>
      </c>
      <c r="J2183" t="inlineStr">
        <is>
          <t>ALIMENTOS</t>
        </is>
      </c>
      <c r="K2183" t="inlineStr">
        <is>
          <t>10/2025</t>
        </is>
      </c>
      <c r="L2183" t="n">
        <v>0</v>
      </c>
      <c r="M2183" s="551" t="n">
        <v>45908</v>
      </c>
      <c r="N2183" t="n">
        <v>12.9</v>
      </c>
      <c r="O2183" t="n">
        <v>14.9</v>
      </c>
      <c r="P2183" t="n">
        <v>503.1</v>
      </c>
    </row>
    <row r="2184">
      <c r="A2184" t="n">
        <v>60126</v>
      </c>
      <c r="B2184" t="n">
        <v>122</v>
      </c>
      <c r="C2184" t="inlineStr">
        <is>
          <t>Arcos</t>
        </is>
      </c>
      <c r="D2184" s="551" t="n">
        <v>45962</v>
      </c>
      <c r="E2184" t="n">
        <v>25451</v>
      </c>
      <c r="F2184" t="inlineStr">
        <is>
          <t>VINHO BRANCO JEREZ VALDESPINO EL CANDADO PX 750ML UN</t>
        </is>
      </c>
      <c r="G2184" t="n">
        <v>6116</v>
      </c>
      <c r="H2184" t="n">
        <v>2</v>
      </c>
      <c r="I2184" t="inlineStr">
        <is>
          <t>UN</t>
        </is>
      </c>
      <c r="J2184" t="inlineStr">
        <is>
          <t>BEBIDAS</t>
        </is>
      </c>
      <c r="K2184" t="inlineStr">
        <is>
          <t>10/2025</t>
        </is>
      </c>
      <c r="L2184" t="n">
        <v>0</v>
      </c>
      <c r="M2184" s="551" t="n">
        <v>45594</v>
      </c>
      <c r="N2184" t="n">
        <v>250</v>
      </c>
      <c r="O2184" t="n">
        <v>250</v>
      </c>
      <c r="P2184" t="n">
        <v>500</v>
      </c>
    </row>
    <row r="2185">
      <c r="A2185" t="n">
        <v>59996</v>
      </c>
      <c r="B2185" t="n">
        <v>122</v>
      </c>
      <c r="C2185" t="inlineStr">
        <is>
          <t>Arcos</t>
        </is>
      </c>
      <c r="D2185" s="551" t="n">
        <v>45962</v>
      </c>
      <c r="E2185" t="n">
        <v>18545</v>
      </c>
      <c r="F2185" t="inlineStr">
        <is>
          <t>APERITIVO CAMPARI 998ML</t>
        </is>
      </c>
      <c r="G2185" t="n">
        <v>3134</v>
      </c>
      <c r="H2185" t="n">
        <v>11.2</v>
      </c>
      <c r="I2185" t="inlineStr">
        <is>
          <t>GR</t>
        </is>
      </c>
      <c r="J2185" t="inlineStr">
        <is>
          <t>BEBIDAS</t>
        </is>
      </c>
      <c r="K2185" t="inlineStr">
        <is>
          <t>10/2025</t>
        </is>
      </c>
      <c r="L2185" t="n">
        <v>44.5</v>
      </c>
      <c r="M2185" s="551" t="n">
        <v>45931</v>
      </c>
      <c r="N2185" t="n">
        <v>44.5</v>
      </c>
      <c r="O2185" t="n">
        <v>44.5</v>
      </c>
      <c r="P2185" t="n">
        <v>498.4</v>
      </c>
    </row>
    <row r="2186">
      <c r="A2186" t="n">
        <v>59915</v>
      </c>
      <c r="B2186" t="n">
        <v>122</v>
      </c>
      <c r="C2186" t="inlineStr">
        <is>
          <t>Arcos</t>
        </is>
      </c>
      <c r="D2186" s="551" t="n">
        <v>45962</v>
      </c>
      <c r="E2186" t="n">
        <v>23095</v>
      </c>
      <c r="F2186" t="inlineStr">
        <is>
          <t>OVO CAIPIRA UN</t>
        </is>
      </c>
      <c r="G2186" t="n">
        <v>2754</v>
      </c>
      <c r="H2186" t="n">
        <v>520</v>
      </c>
      <c r="I2186" t="inlineStr">
        <is>
          <t>UN</t>
        </is>
      </c>
      <c r="J2186" t="inlineStr">
        <is>
          <t>ALIMENTOS</t>
        </is>
      </c>
      <c r="K2186" t="inlineStr">
        <is>
          <t>10/2025</t>
        </is>
      </c>
      <c r="L2186" t="n">
        <v>0.95</v>
      </c>
      <c r="M2186" s="551" t="n">
        <v>45961</v>
      </c>
      <c r="N2186" t="n">
        <v>0.9399999999999999</v>
      </c>
      <c r="O2186" t="n">
        <v>0.9399999999999999</v>
      </c>
      <c r="P2186" t="n">
        <v>494</v>
      </c>
    </row>
    <row r="2187">
      <c r="A2187" t="n">
        <v>59978</v>
      </c>
      <c r="B2187" t="n">
        <v>122</v>
      </c>
      <c r="C2187" t="inlineStr">
        <is>
          <t>Arcos</t>
        </is>
      </c>
      <c r="D2187" s="551" t="n">
        <v>45962</v>
      </c>
      <c r="E2187" t="n">
        <v>25128</v>
      </c>
      <c r="F2187" t="inlineStr">
        <is>
          <t>COXAO MOLE EM CUBOS KG</t>
        </is>
      </c>
      <c r="G2187" t="n">
        <v>5908</v>
      </c>
      <c r="H2187" t="n">
        <v>15.44</v>
      </c>
      <c r="I2187" t="inlineStr">
        <is>
          <t>KG</t>
        </is>
      </c>
      <c r="J2187" t="inlineStr">
        <is>
          <t>ALIMENTOS</t>
        </is>
      </c>
      <c r="K2187" t="inlineStr">
        <is>
          <t>10/2025</t>
        </is>
      </c>
      <c r="L2187" t="n">
        <v>30.61</v>
      </c>
      <c r="M2187" s="551" t="n">
        <v>45957</v>
      </c>
      <c r="N2187" t="n">
        <v>37.9</v>
      </c>
      <c r="O2187" t="n">
        <v>37.9</v>
      </c>
      <c r="P2187" t="n">
        <v>472.62</v>
      </c>
    </row>
    <row r="2188">
      <c r="A2188" t="n">
        <v>59966</v>
      </c>
      <c r="B2188" t="n">
        <v>122</v>
      </c>
      <c r="C2188" t="inlineStr">
        <is>
          <t>Arcos</t>
        </is>
      </c>
      <c r="D2188" s="551" t="n">
        <v>45962</v>
      </c>
      <c r="E2188" t="n">
        <v>20653</v>
      </c>
      <c r="F2188" t="inlineStr">
        <is>
          <t>LEITE DE COCO SOCOCO C/1L UN</t>
        </is>
      </c>
      <c r="G2188" t="n">
        <v>2111</v>
      </c>
      <c r="H2188" t="n">
        <v>20</v>
      </c>
      <c r="I2188" t="inlineStr">
        <is>
          <t>UN</t>
        </is>
      </c>
      <c r="J2188" t="inlineStr">
        <is>
          <t>ALIMENTOS</t>
        </is>
      </c>
      <c r="K2188" t="inlineStr">
        <is>
          <t>10/2025</t>
        </is>
      </c>
      <c r="L2188" t="n">
        <v>23.02</v>
      </c>
      <c r="M2188" s="551" t="n">
        <v>45958</v>
      </c>
      <c r="N2188" t="n">
        <v>23.17</v>
      </c>
      <c r="O2188" t="n">
        <v>23.67</v>
      </c>
      <c r="P2188" t="n">
        <v>460.4</v>
      </c>
    </row>
    <row r="2189">
      <c r="A2189" t="n">
        <v>60028</v>
      </c>
      <c r="B2189" t="n">
        <v>122</v>
      </c>
      <c r="C2189" t="inlineStr">
        <is>
          <t>Arcos</t>
        </is>
      </c>
      <c r="D2189" s="551" t="n">
        <v>45962</v>
      </c>
      <c r="E2189" t="n">
        <v>18296</v>
      </c>
      <c r="F2189" t="inlineStr">
        <is>
          <t>LICOR SAN BASILE TRIPLE SEC 700ML</t>
        </is>
      </c>
      <c r="G2189" t="n">
        <v>3333</v>
      </c>
      <c r="H2189" t="n">
        <v>7</v>
      </c>
      <c r="I2189" t="inlineStr">
        <is>
          <t>GR</t>
        </is>
      </c>
      <c r="J2189" t="inlineStr">
        <is>
          <t>BEBIDAS</t>
        </is>
      </c>
      <c r="K2189" t="inlineStr">
        <is>
          <t>10/2025</t>
        </is>
      </c>
      <c r="L2189" t="n">
        <v>0</v>
      </c>
      <c r="M2189" s="551" t="n">
        <v>45770</v>
      </c>
      <c r="N2189" t="n">
        <v>65.34</v>
      </c>
      <c r="O2189" t="n">
        <v>62.26</v>
      </c>
      <c r="P2189" t="n">
        <v>457.38</v>
      </c>
    </row>
    <row r="2190">
      <c r="A2190" t="n">
        <v>59929</v>
      </c>
      <c r="B2190" t="n">
        <v>122</v>
      </c>
      <c r="C2190" t="inlineStr">
        <is>
          <t>Arcos</t>
        </is>
      </c>
      <c r="D2190" s="551" t="n">
        <v>45962</v>
      </c>
      <c r="E2190" t="n">
        <v>25562</v>
      </c>
      <c r="F2190" t="inlineStr">
        <is>
          <t>CERVEJA CORONA CERO SUNBREW LONG NECK 330ML C/24</t>
        </is>
      </c>
      <c r="G2190" t="n">
        <v>6169</v>
      </c>
      <c r="H2190" t="n">
        <v>3</v>
      </c>
      <c r="I2190" t="inlineStr">
        <is>
          <t>PC</t>
        </is>
      </c>
      <c r="J2190" t="inlineStr">
        <is>
          <t>BEBIDAS</t>
        </is>
      </c>
      <c r="K2190" t="inlineStr">
        <is>
          <t>10/2025</t>
        </is>
      </c>
      <c r="L2190" t="n">
        <v>0</v>
      </c>
      <c r="N2190" t="n">
        <v>0</v>
      </c>
      <c r="O2190" t="n">
        <v>146.8</v>
      </c>
      <c r="P2190" t="n">
        <v>440.4</v>
      </c>
    </row>
    <row r="2191">
      <c r="A2191" t="n">
        <v>59974</v>
      </c>
      <c r="B2191" t="n">
        <v>122</v>
      </c>
      <c r="C2191" t="inlineStr">
        <is>
          <t>Arcos</t>
        </is>
      </c>
      <c r="D2191" s="551" t="n">
        <v>45962</v>
      </c>
      <c r="E2191" t="n">
        <v>18486</v>
      </c>
      <c r="F2191" t="inlineStr">
        <is>
          <t>CACHACA FAMIGERADA BRUTA 750ML</t>
        </is>
      </c>
      <c r="G2191" t="n">
        <v>3170</v>
      </c>
      <c r="H2191" t="n">
        <v>16</v>
      </c>
      <c r="I2191" t="inlineStr">
        <is>
          <t>GR</t>
        </is>
      </c>
      <c r="J2191" t="inlineStr">
        <is>
          <t>BEBIDAS</t>
        </is>
      </c>
      <c r="K2191" t="inlineStr">
        <is>
          <t>10/2025</t>
        </is>
      </c>
      <c r="L2191" t="n">
        <v>27.5</v>
      </c>
      <c r="M2191" s="551" t="n">
        <v>45951</v>
      </c>
      <c r="N2191" t="n">
        <v>27.5</v>
      </c>
      <c r="O2191" t="n">
        <v>27.5</v>
      </c>
      <c r="P2191" t="n">
        <v>440</v>
      </c>
    </row>
    <row r="2192">
      <c r="A2192" t="n">
        <v>60187</v>
      </c>
      <c r="B2192" t="n">
        <v>122</v>
      </c>
      <c r="C2192" t="inlineStr">
        <is>
          <t>Arcos</t>
        </is>
      </c>
      <c r="D2192" s="551" t="n">
        <v>45962</v>
      </c>
      <c r="E2192" t="n">
        <v>18138</v>
      </c>
      <c r="F2192" t="inlineStr">
        <is>
          <t>WHISKY GLENFIDDICH 15 ANOS 750ML</t>
        </is>
      </c>
      <c r="G2192" t="n">
        <v>3480</v>
      </c>
      <c r="H2192" t="n">
        <v>0.8</v>
      </c>
      <c r="I2192" t="inlineStr">
        <is>
          <t>GR</t>
        </is>
      </c>
      <c r="J2192" t="inlineStr">
        <is>
          <t>BEBIDAS</t>
        </is>
      </c>
      <c r="K2192" t="inlineStr">
        <is>
          <t>10/2025</t>
        </is>
      </c>
      <c r="L2192" t="n">
        <v>0</v>
      </c>
      <c r="M2192" s="551" t="n">
        <v>45811</v>
      </c>
      <c r="N2192" t="n">
        <v>545.01</v>
      </c>
      <c r="O2192" t="n">
        <v>545.01</v>
      </c>
      <c r="P2192" t="n">
        <v>436.01</v>
      </c>
    </row>
    <row r="2193">
      <c r="A2193" t="n">
        <v>60128</v>
      </c>
      <c r="B2193" t="n">
        <v>122</v>
      </c>
      <c r="C2193" t="inlineStr">
        <is>
          <t>Arcos</t>
        </is>
      </c>
      <c r="D2193" s="551" t="n">
        <v>45962</v>
      </c>
      <c r="E2193" t="n">
        <v>18237</v>
      </c>
      <c r="F2193" t="inlineStr">
        <is>
          <t>TEQUILA HERRADURA REPOSADO 750ML</t>
        </is>
      </c>
      <c r="G2193" t="n">
        <v>3391</v>
      </c>
      <c r="H2193" t="n">
        <v>1.9</v>
      </c>
      <c r="I2193" t="inlineStr">
        <is>
          <t>GR</t>
        </is>
      </c>
      <c r="J2193" t="inlineStr">
        <is>
          <t>BEBIDAS</t>
        </is>
      </c>
      <c r="K2193" t="inlineStr">
        <is>
          <t>10/2025</t>
        </is>
      </c>
      <c r="L2193" t="n">
        <v>0</v>
      </c>
      <c r="M2193" s="551" t="n">
        <v>45569</v>
      </c>
      <c r="N2193" t="n">
        <v>228.98</v>
      </c>
      <c r="O2193" t="n">
        <v>228.98</v>
      </c>
      <c r="P2193" t="n">
        <v>435.06</v>
      </c>
    </row>
    <row r="2194">
      <c r="A2194" t="n">
        <v>60146</v>
      </c>
      <c r="B2194" t="n">
        <v>122</v>
      </c>
      <c r="C2194" t="inlineStr">
        <is>
          <t>Arcos</t>
        </is>
      </c>
      <c r="D2194" s="551" t="n">
        <v>45962</v>
      </c>
      <c r="E2194" t="n">
        <v>20715</v>
      </c>
      <c r="F2194" t="inlineStr">
        <is>
          <t>AMARENA FABBRI FRUTO C/3,2KG</t>
        </is>
      </c>
      <c r="G2194" t="n">
        <v>2098</v>
      </c>
      <c r="H2194" t="n">
        <v>1</v>
      </c>
      <c r="I2194" t="inlineStr">
        <is>
          <t>LT</t>
        </is>
      </c>
      <c r="J2194" t="inlineStr">
        <is>
          <t>ALIMENTOS</t>
        </is>
      </c>
      <c r="K2194" t="inlineStr">
        <is>
          <t>10/2025</t>
        </is>
      </c>
      <c r="L2194" t="n">
        <v>434.9</v>
      </c>
      <c r="M2194" s="551" t="n">
        <v>45937</v>
      </c>
      <c r="N2194" t="n">
        <v>434.9</v>
      </c>
      <c r="O2194" t="n">
        <v>439.9</v>
      </c>
      <c r="P2194" t="n">
        <v>434.9</v>
      </c>
    </row>
    <row r="2195">
      <c r="A2195" t="n">
        <v>59936</v>
      </c>
      <c r="B2195" t="n">
        <v>122</v>
      </c>
      <c r="C2195" t="inlineStr">
        <is>
          <t>Arcos</t>
        </is>
      </c>
      <c r="D2195" s="551" t="n">
        <v>45962</v>
      </c>
      <c r="E2195" t="n">
        <v>20382</v>
      </c>
      <c r="F2195" t="inlineStr">
        <is>
          <t>FARINHA DE POLENTA POLENTINA C/500G</t>
        </is>
      </c>
      <c r="G2195" t="n">
        <v>2196</v>
      </c>
      <c r="H2195" t="n">
        <v>48</v>
      </c>
      <c r="I2195" t="inlineStr">
        <is>
          <t>PC</t>
        </is>
      </c>
      <c r="J2195" t="inlineStr">
        <is>
          <t>ALIMENTOS</t>
        </is>
      </c>
      <c r="K2195" t="inlineStr">
        <is>
          <t>10/2025</t>
        </is>
      </c>
      <c r="L2195" t="n">
        <v>0</v>
      </c>
      <c r="N2195" t="n">
        <v>0</v>
      </c>
      <c r="O2195" t="n">
        <v>8.99</v>
      </c>
      <c r="P2195" t="n">
        <v>431.52</v>
      </c>
    </row>
    <row r="2196">
      <c r="A2196" t="n">
        <v>60110</v>
      </c>
      <c r="B2196" t="n">
        <v>122</v>
      </c>
      <c r="C2196" t="inlineStr">
        <is>
          <t>Arcos</t>
        </is>
      </c>
      <c r="D2196" s="551" t="n">
        <v>45962</v>
      </c>
      <c r="E2196" t="n">
        <v>26187</v>
      </c>
      <c r="F2196" t="inlineStr">
        <is>
          <t>CHOCOLATE BRANCO EM GOTAS SICAO</t>
        </is>
      </c>
      <c r="G2196" t="n">
        <v>2033</v>
      </c>
      <c r="H2196" t="n">
        <v>2</v>
      </c>
      <c r="I2196" t="inlineStr">
        <is>
          <t>PT</t>
        </is>
      </c>
      <c r="J2196" t="inlineStr">
        <is>
          <t>ALIMENTOS</t>
        </is>
      </c>
      <c r="K2196" t="inlineStr">
        <is>
          <t>10/2025</t>
        </is>
      </c>
      <c r="L2196" t="n">
        <v>212.93</v>
      </c>
      <c r="M2196" s="551" t="n">
        <v>45951</v>
      </c>
      <c r="N2196" t="n">
        <v>213.1</v>
      </c>
      <c r="O2196" t="n">
        <v>0</v>
      </c>
      <c r="P2196" t="n">
        <v>425.86</v>
      </c>
    </row>
    <row r="2197">
      <c r="A2197" t="n">
        <v>59958</v>
      </c>
      <c r="B2197" t="n">
        <v>122</v>
      </c>
      <c r="C2197" t="inlineStr">
        <is>
          <t>Arcos</t>
        </is>
      </c>
      <c r="D2197" s="551" t="n">
        <v>45962</v>
      </c>
      <c r="E2197" t="n">
        <v>20887</v>
      </c>
      <c r="F2197" t="inlineStr">
        <is>
          <t>MEL PURO FLORA NECTAR C/1KG</t>
        </is>
      </c>
      <c r="G2197" t="n">
        <v>2040</v>
      </c>
      <c r="H2197" t="n">
        <v>23</v>
      </c>
      <c r="I2197" t="inlineStr">
        <is>
          <t>PT</t>
        </is>
      </c>
      <c r="J2197" t="inlineStr">
        <is>
          <t>ALIMENTOS</t>
        </is>
      </c>
      <c r="K2197" t="inlineStr">
        <is>
          <t>10/2025</t>
        </is>
      </c>
      <c r="L2197" t="n">
        <v>18.2</v>
      </c>
      <c r="M2197" s="551" t="n">
        <v>45959</v>
      </c>
      <c r="N2197" t="n">
        <v>34.2</v>
      </c>
      <c r="O2197" t="n">
        <v>34.2</v>
      </c>
      <c r="P2197" t="n">
        <v>418.6</v>
      </c>
    </row>
    <row r="2198">
      <c r="A2198" t="n">
        <v>59988</v>
      </c>
      <c r="B2198" t="n">
        <v>122</v>
      </c>
      <c r="C2198" t="inlineStr">
        <is>
          <t>Arcos</t>
        </is>
      </c>
      <c r="D2198" s="551" t="n">
        <v>45962</v>
      </c>
      <c r="E2198" t="n">
        <v>19439</v>
      </c>
      <c r="F2198" t="inlineStr">
        <is>
          <t>CREAM CHEESE DANUBIO C/1KG</t>
        </is>
      </c>
      <c r="G2198" t="n">
        <v>2756</v>
      </c>
      <c r="H2198" t="n">
        <v>13</v>
      </c>
      <c r="I2198" t="inlineStr">
        <is>
          <t>KG</t>
        </is>
      </c>
      <c r="J2198" t="inlineStr">
        <is>
          <t>ALIMENTOS</t>
        </is>
      </c>
      <c r="K2198" t="inlineStr">
        <is>
          <t>10/2025</t>
        </is>
      </c>
      <c r="L2198" t="n">
        <v>32.2</v>
      </c>
      <c r="M2198" s="551" t="n">
        <v>45951</v>
      </c>
      <c r="N2198" t="n">
        <v>32.2</v>
      </c>
      <c r="O2198" t="n">
        <v>32.19</v>
      </c>
      <c r="P2198" t="n">
        <v>418.6</v>
      </c>
    </row>
    <row r="2199">
      <c r="A2199" t="n">
        <v>59919</v>
      </c>
      <c r="B2199" t="n">
        <v>122</v>
      </c>
      <c r="C2199" t="inlineStr">
        <is>
          <t>Arcos</t>
        </is>
      </c>
      <c r="D2199" s="551" t="n">
        <v>45962</v>
      </c>
      <c r="E2199" t="n">
        <v>17883</v>
      </c>
      <c r="F2199" t="inlineStr">
        <is>
          <t>SODA LIMONADA ANTARCTICA DIET LATA 350ML C/12</t>
        </is>
      </c>
      <c r="G2199" t="n">
        <v>3673</v>
      </c>
      <c r="H2199" t="n">
        <v>14.67</v>
      </c>
      <c r="I2199" t="inlineStr">
        <is>
          <t>PC</t>
        </is>
      </c>
      <c r="J2199" t="inlineStr">
        <is>
          <t>BEBIDAS</t>
        </is>
      </c>
      <c r="K2199" t="inlineStr">
        <is>
          <t>10/2025</t>
        </is>
      </c>
      <c r="L2199" t="n">
        <v>0</v>
      </c>
      <c r="M2199" s="551" t="n">
        <v>45922</v>
      </c>
      <c r="N2199" t="n">
        <v>28.32</v>
      </c>
      <c r="O2199" t="n">
        <v>28.32</v>
      </c>
      <c r="P2199" t="n">
        <v>415.45</v>
      </c>
    </row>
    <row r="2200">
      <c r="A2200" t="n">
        <v>59975</v>
      </c>
      <c r="B2200" t="n">
        <v>122</v>
      </c>
      <c r="C2200" t="inlineStr">
        <is>
          <t>Arcos</t>
        </is>
      </c>
      <c r="D2200" s="551" t="n">
        <v>45962</v>
      </c>
      <c r="E2200" t="n">
        <v>18218</v>
      </c>
      <c r="F2200" t="inlineStr">
        <is>
          <t>VERMOUTH CINZANO ROSSO ARGENTINO 1L</t>
        </is>
      </c>
      <c r="G2200" t="n">
        <v>3410</v>
      </c>
      <c r="H2200" t="n">
        <v>16</v>
      </c>
      <c r="I2200" t="inlineStr">
        <is>
          <t>GR</t>
        </is>
      </c>
      <c r="J2200" t="inlineStr">
        <is>
          <t>BEBIDAS</t>
        </is>
      </c>
      <c r="K2200" t="inlineStr">
        <is>
          <t>10/2025</t>
        </is>
      </c>
      <c r="L2200" t="n">
        <v>25.6</v>
      </c>
      <c r="M2200" s="551" t="n">
        <v>45931</v>
      </c>
      <c r="N2200" t="n">
        <v>25.6</v>
      </c>
      <c r="O2200" t="n">
        <v>24.83</v>
      </c>
      <c r="P2200" t="n">
        <v>409.6</v>
      </c>
    </row>
    <row r="2201">
      <c r="A2201" t="n">
        <v>59971</v>
      </c>
      <c r="B2201" t="n">
        <v>122</v>
      </c>
      <c r="C2201" t="inlineStr">
        <is>
          <t>Arcos</t>
        </is>
      </c>
      <c r="D2201" s="551" t="n">
        <v>45962</v>
      </c>
      <c r="E2201" t="n">
        <v>27438</v>
      </c>
      <c r="F2201" t="inlineStr">
        <is>
          <t>AZEITONA GR LA PASTINA VERDE INTEIRA  370GR</t>
        </is>
      </c>
      <c r="G2201" t="n">
        <v>7438</v>
      </c>
      <c r="H2201" t="n">
        <v>16</v>
      </c>
      <c r="I2201" t="inlineStr">
        <is>
          <t>UN</t>
        </is>
      </c>
      <c r="J2201" t="inlineStr">
        <is>
          <t>ALIMENTOS</t>
        </is>
      </c>
      <c r="K2201" t="inlineStr">
        <is>
          <t>10/2025</t>
        </is>
      </c>
      <c r="L2201" t="n">
        <v>0</v>
      </c>
      <c r="M2201" s="551" t="n">
        <v>45901</v>
      </c>
      <c r="N2201" t="n">
        <v>25.43</v>
      </c>
      <c r="O2201" t="n">
        <v>25.43</v>
      </c>
      <c r="P2201" t="n">
        <v>406.88</v>
      </c>
    </row>
    <row r="2202">
      <c r="A2202" t="n">
        <v>59952</v>
      </c>
      <c r="B2202" t="n">
        <v>122</v>
      </c>
      <c r="C2202" t="inlineStr">
        <is>
          <t>Arcos</t>
        </is>
      </c>
      <c r="D2202" s="551" t="n">
        <v>45962</v>
      </c>
      <c r="E2202" t="n">
        <v>20349</v>
      </c>
      <c r="F2202" t="inlineStr">
        <is>
          <t>POLENTA PRE COZIDA DIVELLA 500G</t>
        </is>
      </c>
      <c r="G2202" t="n">
        <v>2205</v>
      </c>
      <c r="H2202" t="n">
        <v>26</v>
      </c>
      <c r="I2202" t="inlineStr">
        <is>
          <t>PC</t>
        </is>
      </c>
      <c r="J2202" t="inlineStr">
        <is>
          <t>ALIMENTOS</t>
        </is>
      </c>
      <c r="K2202" t="inlineStr">
        <is>
          <t>10/2025</t>
        </is>
      </c>
      <c r="L2202" t="n">
        <v>15.31</v>
      </c>
      <c r="M2202" s="551" t="n">
        <v>45945</v>
      </c>
      <c r="N2202" t="n">
        <v>22.5</v>
      </c>
      <c r="O2202" t="n">
        <v>17.2</v>
      </c>
      <c r="P2202" t="n">
        <v>398.06</v>
      </c>
    </row>
    <row r="2203">
      <c r="A2203" t="n">
        <v>59930</v>
      </c>
      <c r="B2203" t="n">
        <v>122</v>
      </c>
      <c r="C2203" t="inlineStr">
        <is>
          <t>Arcos</t>
        </is>
      </c>
      <c r="D2203" s="551" t="n">
        <v>45962</v>
      </c>
      <c r="E2203" t="n">
        <v>18595</v>
      </c>
      <c r="F2203" t="inlineStr">
        <is>
          <t>CORONA EXTRA LONG NECK 330ML C/24</t>
        </is>
      </c>
      <c r="G2203" t="n">
        <v>3099</v>
      </c>
      <c r="H2203" t="n">
        <v>3</v>
      </c>
      <c r="I2203" t="inlineStr">
        <is>
          <t>PC</t>
        </is>
      </c>
      <c r="J2203" t="inlineStr">
        <is>
          <t>BEBIDAS</t>
        </is>
      </c>
      <c r="K2203" t="inlineStr">
        <is>
          <t>10/2025</t>
        </is>
      </c>
      <c r="L2203" t="n">
        <v>0</v>
      </c>
      <c r="N2203" t="n">
        <v>0</v>
      </c>
      <c r="O2203" t="n">
        <v>129.8</v>
      </c>
      <c r="P2203" t="n">
        <v>396.24</v>
      </c>
    </row>
    <row r="2204">
      <c r="A2204" t="n">
        <v>60119</v>
      </c>
      <c r="B2204" t="n">
        <v>122</v>
      </c>
      <c r="C2204" t="inlineStr">
        <is>
          <t>Arcos</t>
        </is>
      </c>
      <c r="D2204" s="551" t="n">
        <v>45962</v>
      </c>
      <c r="E2204" t="n">
        <v>18185</v>
      </c>
      <c r="F2204" t="inlineStr">
        <is>
          <t>VODKA CIROC DE PINEAPPLE 750ML</t>
        </is>
      </c>
      <c r="G2204" t="n">
        <v>3438</v>
      </c>
      <c r="H2204" t="n">
        <v>2</v>
      </c>
      <c r="I2204" t="inlineStr">
        <is>
          <t>GR</t>
        </is>
      </c>
      <c r="J2204" t="inlineStr">
        <is>
          <t>BEBIDAS</t>
        </is>
      </c>
      <c r="K2204" t="inlineStr">
        <is>
          <t>10/2025</t>
        </is>
      </c>
      <c r="L2204" t="n">
        <v>0</v>
      </c>
      <c r="N2204" t="n">
        <v>0</v>
      </c>
      <c r="O2204" t="n">
        <v>0</v>
      </c>
      <c r="P2204" t="n">
        <v>395.22</v>
      </c>
    </row>
    <row r="2205">
      <c r="A2205" t="n">
        <v>59947</v>
      </c>
      <c r="B2205" t="n">
        <v>122</v>
      </c>
      <c r="C2205" t="inlineStr">
        <is>
          <t>Arcos</t>
        </is>
      </c>
      <c r="D2205" s="551" t="n">
        <v>45962</v>
      </c>
      <c r="E2205" t="n">
        <v>21010</v>
      </c>
      <c r="F2205" t="inlineStr">
        <is>
          <t>OLEO DE CANOLA SAUDE C/900ML</t>
        </is>
      </c>
      <c r="G2205" t="n">
        <v>2006</v>
      </c>
      <c r="H2205" t="n">
        <v>32</v>
      </c>
      <c r="I2205" t="inlineStr">
        <is>
          <t>FR</t>
        </is>
      </c>
      <c r="J2205" t="inlineStr">
        <is>
          <t>ALIMENTOS</t>
        </is>
      </c>
      <c r="K2205" t="inlineStr">
        <is>
          <t>10/2025</t>
        </is>
      </c>
      <c r="L2205" t="n">
        <v>12.26</v>
      </c>
      <c r="M2205" s="551" t="n">
        <v>45958</v>
      </c>
      <c r="N2205" t="n">
        <v>12.2</v>
      </c>
      <c r="O2205" t="n">
        <v>12.2</v>
      </c>
      <c r="P2205" t="n">
        <v>392.32</v>
      </c>
    </row>
    <row r="2206">
      <c r="A2206" t="n">
        <v>60038</v>
      </c>
      <c r="B2206" t="n">
        <v>122</v>
      </c>
      <c r="C2206" t="inlineStr">
        <is>
          <t>Arcos</t>
        </is>
      </c>
      <c r="D2206" s="551" t="n">
        <v>45962</v>
      </c>
      <c r="E2206" t="n">
        <v>25152</v>
      </c>
      <c r="F2206" t="inlineStr">
        <is>
          <t>CACHACA FAMIGERADA JEQUITIBA ROSA 750ML</t>
        </is>
      </c>
      <c r="G2206" t="n">
        <v>5924</v>
      </c>
      <c r="H2206" t="n">
        <v>6</v>
      </c>
      <c r="I2206" t="inlineStr">
        <is>
          <t>GR</t>
        </is>
      </c>
      <c r="J2206" t="inlineStr">
        <is>
          <t>BEBIDAS</t>
        </is>
      </c>
      <c r="K2206" t="inlineStr">
        <is>
          <t>10/2025</t>
        </is>
      </c>
      <c r="L2206" t="n">
        <v>0</v>
      </c>
      <c r="M2206" s="551" t="n">
        <v>45860</v>
      </c>
      <c r="N2206" t="n">
        <v>65</v>
      </c>
      <c r="O2206" t="n">
        <v>65</v>
      </c>
      <c r="P2206" t="n">
        <v>390</v>
      </c>
    </row>
    <row r="2207">
      <c r="A2207" t="n">
        <v>60091</v>
      </c>
      <c r="B2207" t="n">
        <v>122</v>
      </c>
      <c r="C2207" t="inlineStr">
        <is>
          <t>Arcos</t>
        </is>
      </c>
      <c r="D2207" s="551" t="n">
        <v>45962</v>
      </c>
      <c r="E2207" t="n">
        <v>24831</v>
      </c>
      <c r="F2207" t="inlineStr">
        <is>
          <t>ACIDO TARTARICO KG</t>
        </is>
      </c>
      <c r="G2207" t="n">
        <v>5780</v>
      </c>
      <c r="H2207" t="n">
        <v>3</v>
      </c>
      <c r="I2207" t="inlineStr">
        <is>
          <t>KG</t>
        </is>
      </c>
      <c r="J2207" t="inlineStr">
        <is>
          <t>ALIMENTOS</t>
        </is>
      </c>
      <c r="K2207" t="inlineStr">
        <is>
          <t>10/2025</t>
        </is>
      </c>
      <c r="L2207" t="n">
        <v>0</v>
      </c>
      <c r="M2207" s="551" t="n">
        <v>45755</v>
      </c>
      <c r="N2207" t="n">
        <v>126</v>
      </c>
      <c r="O2207" t="n">
        <v>126</v>
      </c>
      <c r="P2207" t="n">
        <v>378</v>
      </c>
    </row>
    <row r="2208">
      <c r="A2208" t="n">
        <v>59955</v>
      </c>
      <c r="B2208" t="n">
        <v>122</v>
      </c>
      <c r="C2208" t="inlineStr">
        <is>
          <t>Arcos</t>
        </is>
      </c>
      <c r="D2208" s="551" t="n">
        <v>45962</v>
      </c>
      <c r="E2208" t="n">
        <v>21098</v>
      </c>
      <c r="F2208" t="inlineStr">
        <is>
          <t>ACUCAR MASCAVO UNIAO C/1KG</t>
        </is>
      </c>
      <c r="G2208" t="n">
        <v>1987</v>
      </c>
      <c r="H2208" t="n">
        <v>23</v>
      </c>
      <c r="I2208" t="inlineStr">
        <is>
          <t>PC</t>
        </is>
      </c>
      <c r="J2208" t="inlineStr">
        <is>
          <t>ALIMENTOS</t>
        </is>
      </c>
      <c r="K2208" t="inlineStr">
        <is>
          <t>10/2025</t>
        </is>
      </c>
      <c r="L2208" t="n">
        <v>16.15</v>
      </c>
      <c r="M2208" s="551" t="n">
        <v>45944</v>
      </c>
      <c r="N2208" t="n">
        <v>16.12</v>
      </c>
      <c r="O2208" t="n">
        <v>17.09</v>
      </c>
      <c r="P2208" t="n">
        <v>371.45</v>
      </c>
    </row>
    <row r="2209">
      <c r="A2209" t="n">
        <v>59927</v>
      </c>
      <c r="B2209" t="n">
        <v>122</v>
      </c>
      <c r="C2209" t="inlineStr">
        <is>
          <t>Arcos</t>
        </is>
      </c>
      <c r="D2209" s="551" t="n">
        <v>45962</v>
      </c>
      <c r="E2209" t="n">
        <v>21093</v>
      </c>
      <c r="F2209" t="inlineStr">
        <is>
          <t>ACUCAR REFINADO UNIAO 1KG UN</t>
        </is>
      </c>
      <c r="G2209" t="n">
        <v>1988</v>
      </c>
      <c r="H2209" t="n">
        <v>76</v>
      </c>
      <c r="I2209" t="inlineStr">
        <is>
          <t>KG</t>
        </is>
      </c>
      <c r="J2209" t="inlineStr">
        <is>
          <t>ALIMENTOS</t>
        </is>
      </c>
      <c r="K2209" t="inlineStr">
        <is>
          <t>10/2025</t>
        </is>
      </c>
      <c r="L2209" t="n">
        <v>4.85</v>
      </c>
      <c r="M2209" s="551" t="n">
        <v>45958</v>
      </c>
      <c r="N2209" t="n">
        <v>4.78</v>
      </c>
      <c r="O2209" t="n">
        <v>4.78</v>
      </c>
      <c r="P2209" t="n">
        <v>368.6</v>
      </c>
    </row>
    <row r="2210">
      <c r="A2210" t="n">
        <v>59982</v>
      </c>
      <c r="B2210" t="n">
        <v>122</v>
      </c>
      <c r="C2210" t="inlineStr">
        <is>
          <t>Arcos</t>
        </is>
      </c>
      <c r="D2210" s="551" t="n">
        <v>45962</v>
      </c>
      <c r="E2210" t="n">
        <v>17800</v>
      </c>
      <c r="F2210" t="inlineStr">
        <is>
          <t>VINHO BRANCO ALMADEN RIESLING 750ML</t>
        </is>
      </c>
      <c r="G2210" t="n">
        <v>3745</v>
      </c>
      <c r="H2210" t="n">
        <v>14</v>
      </c>
      <c r="I2210" t="inlineStr">
        <is>
          <t>GR</t>
        </is>
      </c>
      <c r="J2210" t="inlineStr">
        <is>
          <t>BEBIDAS</t>
        </is>
      </c>
      <c r="K2210" t="inlineStr">
        <is>
          <t>10/2025</t>
        </is>
      </c>
      <c r="L2210" t="n">
        <v>26.2</v>
      </c>
      <c r="M2210" s="551" t="n">
        <v>45944</v>
      </c>
      <c r="N2210" t="n">
        <v>26.2</v>
      </c>
      <c r="O2210" t="n">
        <v>26.2</v>
      </c>
      <c r="P2210" t="n">
        <v>366.8</v>
      </c>
    </row>
    <row r="2211">
      <c r="A2211" t="n">
        <v>59920</v>
      </c>
      <c r="B2211" t="n">
        <v>122</v>
      </c>
      <c r="C2211" t="inlineStr">
        <is>
          <t>Arcos</t>
        </is>
      </c>
      <c r="D2211" s="551" t="n">
        <v>45962</v>
      </c>
      <c r="E2211" t="n">
        <v>17905</v>
      </c>
      <c r="F2211" t="inlineStr">
        <is>
          <t>GUARANA ANTARCTICA DIET LATA 350ML C/12</t>
        </is>
      </c>
      <c r="G2211" t="n">
        <v>3656</v>
      </c>
      <c r="H2211" t="n">
        <v>11.83</v>
      </c>
      <c r="I2211" t="inlineStr">
        <is>
          <t>PC</t>
        </is>
      </c>
      <c r="J2211" t="inlineStr">
        <is>
          <t>BEBIDAS</t>
        </is>
      </c>
      <c r="K2211" t="inlineStr">
        <is>
          <t>10/2025</t>
        </is>
      </c>
      <c r="L2211" t="n">
        <v>0</v>
      </c>
      <c r="M2211" s="551" t="n">
        <v>45922</v>
      </c>
      <c r="N2211" t="n">
        <v>29.64</v>
      </c>
      <c r="O2211" t="n">
        <v>29.64</v>
      </c>
      <c r="P2211" t="n">
        <v>350.64</v>
      </c>
    </row>
    <row r="2212">
      <c r="A2212" t="n">
        <v>60058</v>
      </c>
      <c r="B2212" t="n">
        <v>122</v>
      </c>
      <c r="C2212" t="inlineStr">
        <is>
          <t>Arcos</t>
        </is>
      </c>
      <c r="D2212" s="551" t="n">
        <v>45962</v>
      </c>
      <c r="E2212" t="n">
        <v>25156</v>
      </c>
      <c r="F2212" t="inlineStr">
        <is>
          <t>CACHACA FAMIGERADA CARVALHO OURO 750ML</t>
        </is>
      </c>
      <c r="G2212" t="n">
        <v>5926</v>
      </c>
      <c r="H2212" t="n">
        <v>5</v>
      </c>
      <c r="I2212" t="inlineStr">
        <is>
          <t>GR</t>
        </is>
      </c>
      <c r="J2212" t="inlineStr">
        <is>
          <t>BEBIDAS</t>
        </is>
      </c>
      <c r="K2212" t="inlineStr">
        <is>
          <t>10/2025</t>
        </is>
      </c>
      <c r="L2212" t="n">
        <v>0</v>
      </c>
      <c r="M2212" s="551" t="n">
        <v>45735</v>
      </c>
      <c r="N2212" t="n">
        <v>65</v>
      </c>
      <c r="O2212" t="n">
        <v>65</v>
      </c>
      <c r="P2212" t="n">
        <v>325</v>
      </c>
    </row>
    <row r="2213">
      <c r="A2213" t="n">
        <v>60005</v>
      </c>
      <c r="B2213" t="n">
        <v>122</v>
      </c>
      <c r="C2213" t="inlineStr">
        <is>
          <t>Arcos</t>
        </is>
      </c>
      <c r="D2213" s="551" t="n">
        <v>45962</v>
      </c>
      <c r="E2213" t="n">
        <v>20809</v>
      </c>
      <c r="F2213" t="inlineStr">
        <is>
          <t>CAFE PILAO ALMOFADA 500G</t>
        </is>
      </c>
      <c r="G2213" t="n">
        <v>2074</v>
      </c>
      <c r="H2213" t="n">
        <v>10</v>
      </c>
      <c r="I2213" t="inlineStr">
        <is>
          <t>PC</t>
        </is>
      </c>
      <c r="J2213" t="inlineStr">
        <is>
          <t>ALIMENTOS</t>
        </is>
      </c>
      <c r="K2213" t="inlineStr">
        <is>
          <t>10/2025</t>
        </is>
      </c>
      <c r="L2213" t="n">
        <v>31.25</v>
      </c>
      <c r="M2213" s="551" t="n">
        <v>45945</v>
      </c>
      <c r="N2213" t="n">
        <v>33.95</v>
      </c>
      <c r="O2213" t="n">
        <v>32.3</v>
      </c>
      <c r="P2213" t="n">
        <v>312.5</v>
      </c>
    </row>
    <row r="2214">
      <c r="A2214" t="n">
        <v>60030</v>
      </c>
      <c r="B2214" t="n">
        <v>122</v>
      </c>
      <c r="C2214" t="inlineStr">
        <is>
          <t>Arcos</t>
        </is>
      </c>
      <c r="D2214" s="551" t="n">
        <v>45962</v>
      </c>
      <c r="E2214" t="n">
        <v>24952</v>
      </c>
      <c r="F2214" t="inlineStr">
        <is>
          <t>CHIPS DE BANANA KG</t>
        </is>
      </c>
      <c r="G2214" t="n">
        <v>5834</v>
      </c>
      <c r="H2214" t="n">
        <v>6</v>
      </c>
      <c r="I2214" t="inlineStr">
        <is>
          <t>KG</t>
        </is>
      </c>
      <c r="J2214" t="inlineStr">
        <is>
          <t>ALIMENTOS</t>
        </is>
      </c>
      <c r="K2214" t="inlineStr">
        <is>
          <t>10/2025</t>
        </is>
      </c>
      <c r="L2214" t="n">
        <v>51.8</v>
      </c>
      <c r="M2214" s="551" t="n">
        <v>45951</v>
      </c>
      <c r="N2214" t="n">
        <v>56.47</v>
      </c>
      <c r="O2214" t="n">
        <v>56.47</v>
      </c>
      <c r="P2214" t="n">
        <v>310.8</v>
      </c>
    </row>
    <row r="2215">
      <c r="A2215" t="n">
        <v>59959</v>
      </c>
      <c r="B2215" t="n">
        <v>122</v>
      </c>
      <c r="C2215" t="inlineStr">
        <is>
          <t>Arcos</t>
        </is>
      </c>
      <c r="D2215" s="551" t="n">
        <v>45962</v>
      </c>
      <c r="E2215" t="n">
        <v>20332</v>
      </c>
      <c r="F2215" t="inlineStr">
        <is>
          <t>SAGU DE MANDIOCA YOKI C/500G</t>
        </is>
      </c>
      <c r="G2215" t="n">
        <v>2208</v>
      </c>
      <c r="H2215" t="n">
        <v>23</v>
      </c>
      <c r="I2215" t="inlineStr">
        <is>
          <t>PC</t>
        </is>
      </c>
      <c r="J2215" t="inlineStr">
        <is>
          <t>ALIMENTOS</t>
        </is>
      </c>
      <c r="K2215" t="inlineStr">
        <is>
          <t>10/2025</t>
        </is>
      </c>
      <c r="L2215" t="n">
        <v>13.33</v>
      </c>
      <c r="M2215" s="551" t="n">
        <v>45951</v>
      </c>
      <c r="N2215" t="n">
        <v>13.1</v>
      </c>
      <c r="O2215" t="n">
        <v>13.1</v>
      </c>
      <c r="P2215" t="n">
        <v>306.59</v>
      </c>
    </row>
    <row r="2216">
      <c r="A2216" t="n">
        <v>60060</v>
      </c>
      <c r="B2216" t="n">
        <v>122</v>
      </c>
      <c r="C2216" t="inlineStr">
        <is>
          <t>Arcos</t>
        </is>
      </c>
      <c r="D2216" s="551" t="n">
        <v>45962</v>
      </c>
      <c r="E2216" t="n">
        <v>26717</v>
      </c>
      <c r="F2216" t="inlineStr">
        <is>
          <t>LICOR SAN BASILE ALKERMES 30% 700ML</t>
        </is>
      </c>
      <c r="G2216" t="n">
        <v>6869</v>
      </c>
      <c r="H2216" t="n">
        <v>5</v>
      </c>
      <c r="I2216" t="inlineStr">
        <is>
          <t>GR</t>
        </is>
      </c>
      <c r="J2216" t="inlineStr">
        <is>
          <t>BEBIDAS</t>
        </is>
      </c>
      <c r="K2216" t="inlineStr">
        <is>
          <t>10/2025</t>
        </is>
      </c>
      <c r="L2216" t="n">
        <v>60.96</v>
      </c>
      <c r="M2216" s="551" t="n">
        <v>45937</v>
      </c>
      <c r="N2216" t="n">
        <v>60.96</v>
      </c>
      <c r="O2216" t="n">
        <v>60.96</v>
      </c>
      <c r="P2216" t="n">
        <v>304.8</v>
      </c>
    </row>
    <row r="2217">
      <c r="A2217" t="n">
        <v>60000</v>
      </c>
      <c r="B2217" t="n">
        <v>122</v>
      </c>
      <c r="C2217" t="inlineStr">
        <is>
          <t>Arcos</t>
        </is>
      </c>
      <c r="D2217" s="551" t="n">
        <v>45962</v>
      </c>
      <c r="E2217" t="n">
        <v>19409</v>
      </c>
      <c r="F2217" t="inlineStr">
        <is>
          <t>MANTEIGA DE GARRAFA SERTA NORTE 450G UN</t>
        </is>
      </c>
      <c r="G2217" t="n">
        <v>2760</v>
      </c>
      <c r="H2217" t="n">
        <v>11</v>
      </c>
      <c r="I2217" t="inlineStr">
        <is>
          <t>UN</t>
        </is>
      </c>
      <c r="J2217" t="inlineStr">
        <is>
          <t>ALIMENTOS</t>
        </is>
      </c>
      <c r="K2217" t="inlineStr">
        <is>
          <t>10/2025</t>
        </is>
      </c>
      <c r="L2217" t="n">
        <v>0</v>
      </c>
      <c r="M2217" s="551" t="n">
        <v>45916</v>
      </c>
      <c r="N2217" t="n">
        <v>26.9</v>
      </c>
      <c r="O2217" t="n">
        <v>26.9</v>
      </c>
      <c r="P2217" t="n">
        <v>295.9</v>
      </c>
    </row>
    <row r="2218">
      <c r="A2218" t="n">
        <v>60013</v>
      </c>
      <c r="B2218" t="n">
        <v>122</v>
      </c>
      <c r="C2218" t="inlineStr">
        <is>
          <t>Arcos</t>
        </is>
      </c>
      <c r="D2218" s="551" t="n">
        <v>45962</v>
      </c>
      <c r="E2218" t="n">
        <v>17039</v>
      </c>
      <c r="F2218" t="inlineStr">
        <is>
          <t>PAO BRIOCHE FORME COM TAMPA UN</t>
        </is>
      </c>
      <c r="G2218" t="n">
        <v>2827</v>
      </c>
      <c r="H2218" t="n">
        <v>9</v>
      </c>
      <c r="I2218" t="inlineStr">
        <is>
          <t>UN</t>
        </is>
      </c>
      <c r="J2218" t="inlineStr">
        <is>
          <t>ALIMENTOS</t>
        </is>
      </c>
      <c r="K2218" t="inlineStr">
        <is>
          <t>10/2025</t>
        </is>
      </c>
      <c r="L2218" t="n">
        <v>31</v>
      </c>
      <c r="M2218" s="551" t="n">
        <v>45959</v>
      </c>
      <c r="N2218" t="n">
        <v>31</v>
      </c>
      <c r="O2218" t="n">
        <v>31</v>
      </c>
      <c r="P2218" t="n">
        <v>279</v>
      </c>
    </row>
    <row r="2219">
      <c r="A2219" t="n">
        <v>59921</v>
      </c>
      <c r="B2219" t="n">
        <v>122</v>
      </c>
      <c r="C2219" t="inlineStr">
        <is>
          <t>Arcos</t>
        </is>
      </c>
      <c r="D2219" s="551" t="n">
        <v>45962</v>
      </c>
      <c r="E2219" t="n">
        <v>17886</v>
      </c>
      <c r="F2219" t="inlineStr">
        <is>
          <t>PEPSI ZERO LATA 350ML C/12</t>
        </is>
      </c>
      <c r="G2219" t="n">
        <v>3670</v>
      </c>
      <c r="H2219" t="n">
        <v>11.83</v>
      </c>
      <c r="I2219" t="inlineStr">
        <is>
          <t>PC</t>
        </is>
      </c>
      <c r="J2219" t="inlineStr">
        <is>
          <t>BEBIDAS</t>
        </is>
      </c>
      <c r="K2219" t="inlineStr">
        <is>
          <t>10/2025</t>
        </is>
      </c>
      <c r="L2219" t="n">
        <v>23.24</v>
      </c>
      <c r="M2219" s="551" t="n">
        <v>45958</v>
      </c>
      <c r="N2219" t="n">
        <v>23.24</v>
      </c>
      <c r="O2219" t="n">
        <v>28.32</v>
      </c>
      <c r="P2219" t="n">
        <v>274.93</v>
      </c>
    </row>
    <row r="2220">
      <c r="A2220" t="n">
        <v>59925</v>
      </c>
      <c r="B2220" t="n">
        <v>122</v>
      </c>
      <c r="C2220" t="inlineStr">
        <is>
          <t>Arcos</t>
        </is>
      </c>
      <c r="D2220" s="551" t="n">
        <v>45962</v>
      </c>
      <c r="E2220" t="n">
        <v>24814</v>
      </c>
      <c r="F2220" t="inlineStr">
        <is>
          <t>GELO COLLINS PRO 35X140</t>
        </is>
      </c>
      <c r="G2220" t="n">
        <v>5771</v>
      </c>
      <c r="H2220" t="n">
        <v>7</v>
      </c>
      <c r="I2220" t="inlineStr">
        <is>
          <t>UN</t>
        </is>
      </c>
      <c r="J2220" t="inlineStr">
        <is>
          <t>BEBIDAS</t>
        </is>
      </c>
      <c r="K2220" t="inlineStr">
        <is>
          <t>10/2025</t>
        </is>
      </c>
      <c r="L2220" t="n">
        <v>39.06</v>
      </c>
      <c r="M2220" s="551" t="n">
        <v>45960</v>
      </c>
      <c r="N2220" t="n">
        <v>39.06</v>
      </c>
      <c r="O2220" t="n">
        <v>39.06</v>
      </c>
      <c r="P2220" t="n">
        <v>273.42</v>
      </c>
    </row>
    <row r="2221">
      <c r="A2221" t="n">
        <v>60166</v>
      </c>
      <c r="B2221" t="n">
        <v>122</v>
      </c>
      <c r="C2221" t="inlineStr">
        <is>
          <t>Arcos</t>
        </is>
      </c>
      <c r="D2221" s="551" t="n">
        <v>45962</v>
      </c>
      <c r="E2221" t="n">
        <v>18351</v>
      </c>
      <c r="F2221" t="inlineStr">
        <is>
          <t>GIN THE LONDON N1 700ML</t>
        </is>
      </c>
      <c r="G2221" t="n">
        <v>3284</v>
      </c>
      <c r="H2221" t="n">
        <v>1</v>
      </c>
      <c r="I2221" t="inlineStr">
        <is>
          <t>UN</t>
        </is>
      </c>
      <c r="J2221" t="inlineStr">
        <is>
          <t>BEBIDAS</t>
        </is>
      </c>
      <c r="K2221" t="inlineStr">
        <is>
          <t>10/2025</t>
        </is>
      </c>
      <c r="L2221" t="n">
        <v>0</v>
      </c>
      <c r="N2221" t="n">
        <v>0</v>
      </c>
      <c r="O2221" t="n">
        <v>0</v>
      </c>
      <c r="P2221" t="n">
        <v>272.3</v>
      </c>
    </row>
    <row r="2222">
      <c r="A2222" t="n">
        <v>59979</v>
      </c>
      <c r="B2222" t="n">
        <v>122</v>
      </c>
      <c r="C2222" t="inlineStr">
        <is>
          <t>Arcos</t>
        </is>
      </c>
      <c r="D2222" s="551" t="n">
        <v>45962</v>
      </c>
      <c r="E2222" t="n">
        <v>20421</v>
      </c>
      <c r="F2222" t="inlineStr">
        <is>
          <t>COUSCOUS MARROQUINO PAGANINI 500G</t>
        </is>
      </c>
      <c r="G2222" t="n">
        <v>2187</v>
      </c>
      <c r="H2222" t="n">
        <v>15</v>
      </c>
      <c r="I2222" t="inlineStr">
        <is>
          <t>UN</t>
        </is>
      </c>
      <c r="J2222" t="inlineStr">
        <is>
          <t>ALIMENTOS</t>
        </is>
      </c>
      <c r="K2222" t="inlineStr">
        <is>
          <t>10/2025</t>
        </is>
      </c>
      <c r="L2222" t="n">
        <v>18.13</v>
      </c>
      <c r="M2222" s="551" t="n">
        <v>45945</v>
      </c>
      <c r="N2222" t="n">
        <v>18</v>
      </c>
      <c r="O2222" t="n">
        <v>18</v>
      </c>
      <c r="P2222" t="n">
        <v>271.95</v>
      </c>
    </row>
    <row r="2223">
      <c r="A2223" t="n">
        <v>59946</v>
      </c>
      <c r="B2223" t="n">
        <v>122</v>
      </c>
      <c r="C2223" t="inlineStr">
        <is>
          <t>Arcos</t>
        </is>
      </c>
      <c r="D2223" s="551" t="n">
        <v>45962</v>
      </c>
      <c r="E2223" t="n">
        <v>25478</v>
      </c>
      <c r="F2223" t="inlineStr">
        <is>
          <t xml:space="preserve">LEITE INTEGRAL LEITISSIMO 1L </t>
        </is>
      </c>
      <c r="G2223" t="n">
        <v>6129</v>
      </c>
      <c r="H2223" t="n">
        <v>32</v>
      </c>
      <c r="I2223" t="inlineStr">
        <is>
          <t>UN</t>
        </is>
      </c>
      <c r="J2223" t="inlineStr">
        <is>
          <t>ALIMENTOS</t>
        </is>
      </c>
      <c r="K2223" t="inlineStr">
        <is>
          <t>10/2025</t>
        </is>
      </c>
      <c r="L2223" t="n">
        <v>8.449999999999999</v>
      </c>
      <c r="M2223" s="551" t="n">
        <v>45951</v>
      </c>
      <c r="N2223" t="n">
        <v>8.449999999999999</v>
      </c>
      <c r="O2223" t="n">
        <v>8.449999999999999</v>
      </c>
      <c r="P2223" t="n">
        <v>270.4</v>
      </c>
    </row>
    <row r="2224">
      <c r="A2224" t="n">
        <v>60049</v>
      </c>
      <c r="B2224" t="n">
        <v>122</v>
      </c>
      <c r="C2224" t="inlineStr">
        <is>
          <t>Arcos</t>
        </is>
      </c>
      <c r="D2224" s="551" t="n">
        <v>45962</v>
      </c>
      <c r="E2224" t="n">
        <v>18275</v>
      </c>
      <c r="F2224" t="inlineStr">
        <is>
          <t>RUM BACARDI 4 ANOS 750ML</t>
        </is>
      </c>
      <c r="G2224" t="n">
        <v>3355</v>
      </c>
      <c r="H2224" t="n">
        <v>5.2</v>
      </c>
      <c r="I2224" t="inlineStr">
        <is>
          <t>GR</t>
        </is>
      </c>
      <c r="J2224" t="inlineStr">
        <is>
          <t>BEBIDAS</t>
        </is>
      </c>
      <c r="K2224" t="inlineStr">
        <is>
          <t>10/2025</t>
        </is>
      </c>
      <c r="L2224" t="n">
        <v>0</v>
      </c>
      <c r="M2224" s="551" t="n">
        <v>45916</v>
      </c>
      <c r="N2224" t="n">
        <v>52</v>
      </c>
      <c r="O2224" t="n">
        <v>52</v>
      </c>
      <c r="P2224" t="n">
        <v>270.4</v>
      </c>
    </row>
    <row r="2225">
      <c r="A2225" t="n">
        <v>60092</v>
      </c>
      <c r="B2225" t="n">
        <v>122</v>
      </c>
      <c r="C2225" t="inlineStr">
        <is>
          <t>Arcos</t>
        </is>
      </c>
      <c r="D2225" s="551" t="n">
        <v>45962</v>
      </c>
      <c r="E2225" t="n">
        <v>25012</v>
      </c>
      <c r="F2225" t="inlineStr">
        <is>
          <t>REQUEIJÃO DE CORTE KG</t>
        </is>
      </c>
      <c r="G2225" t="n">
        <v>5864</v>
      </c>
      <c r="H2225" t="n">
        <v>3</v>
      </c>
      <c r="I2225" t="inlineStr">
        <is>
          <t>KG</t>
        </is>
      </c>
      <c r="J2225" t="inlineStr">
        <is>
          <t>ALIMENTOS</t>
        </is>
      </c>
      <c r="K2225" t="inlineStr">
        <is>
          <t>10/2025</t>
        </is>
      </c>
      <c r="L2225" t="n">
        <v>88</v>
      </c>
      <c r="M2225" s="551" t="n">
        <v>45944</v>
      </c>
      <c r="N2225" t="n">
        <v>88</v>
      </c>
      <c r="O2225" t="n">
        <v>88</v>
      </c>
      <c r="P2225" t="n">
        <v>264</v>
      </c>
    </row>
    <row r="2226">
      <c r="A2226" t="n">
        <v>59968</v>
      </c>
      <c r="B2226" t="n">
        <v>122</v>
      </c>
      <c r="C2226" t="inlineStr">
        <is>
          <t>Arcos</t>
        </is>
      </c>
      <c r="D2226" s="551" t="n">
        <v>45962</v>
      </c>
      <c r="E2226" t="n">
        <v>26020</v>
      </c>
      <c r="F2226" t="inlineStr">
        <is>
          <t>CREME DE LEITE PIRACANJUBA TP 1,030 KG  UN</t>
        </is>
      </c>
      <c r="G2226" t="n">
        <v>2105</v>
      </c>
      <c r="H2226" t="n">
        <v>19</v>
      </c>
      <c r="I2226" t="inlineStr">
        <is>
          <t>UN</t>
        </is>
      </c>
      <c r="J2226" t="inlineStr">
        <is>
          <t>ALIMENTOS</t>
        </is>
      </c>
      <c r="K2226" t="inlineStr">
        <is>
          <t>10/2025</t>
        </is>
      </c>
      <c r="L2226" t="n">
        <v>13.84</v>
      </c>
      <c r="M2226" s="551" t="n">
        <v>45958</v>
      </c>
      <c r="N2226" t="n">
        <v>13.84</v>
      </c>
      <c r="O2226" t="n">
        <v>14.12</v>
      </c>
      <c r="P2226" t="n">
        <v>262.96</v>
      </c>
    </row>
    <row r="2227">
      <c r="A2227" t="n">
        <v>60197</v>
      </c>
      <c r="B2227" t="n">
        <v>122</v>
      </c>
      <c r="C2227" t="inlineStr">
        <is>
          <t>Arcos</t>
        </is>
      </c>
      <c r="D2227" s="551" t="n">
        <v>45962</v>
      </c>
      <c r="E2227" t="n">
        <v>18104</v>
      </c>
      <c r="F2227" t="inlineStr">
        <is>
          <t>WHISKY MACALLAN TRIPLE CASK 12 ANOS 700ML</t>
        </is>
      </c>
      <c r="G2227" t="n">
        <v>3507</v>
      </c>
      <c r="H2227" t="n">
        <v>0.4</v>
      </c>
      <c r="I2227" t="inlineStr">
        <is>
          <t>GR</t>
        </is>
      </c>
      <c r="J2227" t="inlineStr">
        <is>
          <t>BEBIDAS</t>
        </is>
      </c>
      <c r="K2227" t="inlineStr">
        <is>
          <t>10/2025</t>
        </is>
      </c>
      <c r="L2227" t="n">
        <v>0</v>
      </c>
      <c r="M2227" s="551" t="n">
        <v>45811</v>
      </c>
      <c r="N2227" t="n">
        <v>655</v>
      </c>
      <c r="O2227" t="n">
        <v>655</v>
      </c>
      <c r="P2227" t="n">
        <v>262</v>
      </c>
    </row>
    <row r="2228">
      <c r="A2228" t="n">
        <v>59990</v>
      </c>
      <c r="B2228" t="n">
        <v>122</v>
      </c>
      <c r="C2228" t="inlineStr">
        <is>
          <t>Arcos</t>
        </is>
      </c>
      <c r="D2228" s="551" t="n">
        <v>45962</v>
      </c>
      <c r="E2228" t="n">
        <v>20301</v>
      </c>
      <c r="F2228" t="inlineStr">
        <is>
          <t>ARROZ BRANCO TIPO 1 CAMIL C/5KG</t>
        </is>
      </c>
      <c r="G2228" t="n">
        <v>2223</v>
      </c>
      <c r="H2228" t="n">
        <v>12</v>
      </c>
      <c r="I2228" t="inlineStr">
        <is>
          <t>PC</t>
        </is>
      </c>
      <c r="J2228" t="inlineStr">
        <is>
          <t>ALIMENTOS</t>
        </is>
      </c>
      <c r="K2228" t="inlineStr">
        <is>
          <t>10/2025</t>
        </is>
      </c>
      <c r="L2228" t="n">
        <v>21.72</v>
      </c>
      <c r="M2228" s="551" t="n">
        <v>45958</v>
      </c>
      <c r="N2228" t="n">
        <v>21.6</v>
      </c>
      <c r="O2228" t="n">
        <v>21.7</v>
      </c>
      <c r="P2228" t="n">
        <v>260.64</v>
      </c>
    </row>
    <row r="2229">
      <c r="A2229" t="n">
        <v>60065</v>
      </c>
      <c r="B2229" t="n">
        <v>122</v>
      </c>
      <c r="C2229" t="inlineStr">
        <is>
          <t>Arcos</t>
        </is>
      </c>
      <c r="D2229" s="551" t="n">
        <v>45962</v>
      </c>
      <c r="E2229" t="n">
        <v>27106</v>
      </c>
      <c r="F2229" t="inlineStr">
        <is>
          <t>PALMILTO PUPUNHA FRESCO TOLETE KG</t>
        </is>
      </c>
      <c r="G2229" t="n">
        <v>7149</v>
      </c>
      <c r="H2229" t="n">
        <v>4.84</v>
      </c>
      <c r="I2229" t="inlineStr">
        <is>
          <t>KG</t>
        </is>
      </c>
      <c r="J2229" t="inlineStr">
        <is>
          <t>ALIMENTOS</t>
        </is>
      </c>
      <c r="K2229" t="inlineStr">
        <is>
          <t>10/2025</t>
        </is>
      </c>
      <c r="L2229" t="n">
        <v>52.79</v>
      </c>
      <c r="M2229" s="551" t="n">
        <v>45954</v>
      </c>
      <c r="N2229" t="n">
        <v>53.13</v>
      </c>
      <c r="O2229" t="n">
        <v>35.28</v>
      </c>
      <c r="P2229" t="n">
        <v>255.5</v>
      </c>
    </row>
    <row r="2230">
      <c r="A2230" t="n">
        <v>59980</v>
      </c>
      <c r="B2230" t="n">
        <v>122</v>
      </c>
      <c r="C2230" t="inlineStr">
        <is>
          <t>Arcos</t>
        </is>
      </c>
      <c r="D2230" s="551" t="n">
        <v>45962</v>
      </c>
      <c r="E2230" t="n">
        <v>19594</v>
      </c>
      <c r="F2230" t="inlineStr">
        <is>
          <t>PALMITO PUPUNHA TOLETE C/400G</t>
        </is>
      </c>
      <c r="G2230" t="n">
        <v>2634</v>
      </c>
      <c r="H2230" t="n">
        <v>15</v>
      </c>
      <c r="I2230" t="inlineStr">
        <is>
          <t>PT</t>
        </is>
      </c>
      <c r="J2230" t="inlineStr">
        <is>
          <t>ALIMENTOS</t>
        </is>
      </c>
      <c r="K2230" t="inlineStr">
        <is>
          <t>10/2025</t>
        </is>
      </c>
      <c r="L2230" t="n">
        <v>0</v>
      </c>
      <c r="M2230" s="551" t="n">
        <v>45925</v>
      </c>
      <c r="N2230" t="n">
        <v>16.9</v>
      </c>
      <c r="O2230" t="n">
        <v>16.9</v>
      </c>
      <c r="P2230" t="n">
        <v>253.5</v>
      </c>
    </row>
    <row r="2231">
      <c r="A2231" t="n">
        <v>60072</v>
      </c>
      <c r="B2231" t="n">
        <v>122</v>
      </c>
      <c r="C2231" t="inlineStr">
        <is>
          <t>Arcos</t>
        </is>
      </c>
      <c r="D2231" s="551" t="n">
        <v>45962</v>
      </c>
      <c r="E2231" t="n">
        <v>23698</v>
      </c>
      <c r="F2231" t="inlineStr">
        <is>
          <t>FARINHA DE AMENDOA KG</t>
        </is>
      </c>
      <c r="G2231" t="n">
        <v>2188</v>
      </c>
      <c r="H2231" t="n">
        <v>4</v>
      </c>
      <c r="I2231" t="inlineStr">
        <is>
          <t>KG</t>
        </is>
      </c>
      <c r="J2231" t="inlineStr">
        <is>
          <t>ALIMENTOS</t>
        </is>
      </c>
      <c r="K2231" t="inlineStr">
        <is>
          <t>10/2025</t>
        </is>
      </c>
      <c r="L2231" t="n">
        <v>62.78</v>
      </c>
      <c r="M2231" s="551" t="n">
        <v>45945</v>
      </c>
      <c r="N2231" t="n">
        <v>59.9</v>
      </c>
      <c r="O2231" t="n">
        <v>65.65000000000001</v>
      </c>
      <c r="P2231" t="n">
        <v>251.12</v>
      </c>
    </row>
    <row r="2232">
      <c r="A2232" t="n">
        <v>59991</v>
      </c>
      <c r="B2232" t="n">
        <v>122</v>
      </c>
      <c r="C2232" t="inlineStr">
        <is>
          <t>Arcos</t>
        </is>
      </c>
      <c r="D2232" s="551" t="n">
        <v>45962</v>
      </c>
      <c r="E2232" t="n">
        <v>21030</v>
      </c>
      <c r="F2232" t="inlineStr">
        <is>
          <t>AZEITE EXTRA VIRGEM GALLO 250ML UN</t>
        </is>
      </c>
      <c r="G2232" t="n">
        <v>2001</v>
      </c>
      <c r="H2232" t="n">
        <v>12</v>
      </c>
      <c r="I2232" t="inlineStr">
        <is>
          <t>UN</t>
        </is>
      </c>
      <c r="J2232" t="inlineStr">
        <is>
          <t>ALIMENTOS</t>
        </is>
      </c>
      <c r="K2232" t="inlineStr">
        <is>
          <t>10/2025</t>
        </is>
      </c>
      <c r="L2232" t="n">
        <v>0</v>
      </c>
      <c r="M2232" s="551" t="n">
        <v>45902</v>
      </c>
      <c r="N2232" t="n">
        <v>20.9</v>
      </c>
      <c r="O2232" t="n">
        <v>18.9</v>
      </c>
      <c r="P2232" t="n">
        <v>250.8</v>
      </c>
    </row>
    <row r="2233">
      <c r="A2233" t="n">
        <v>60079</v>
      </c>
      <c r="B2233" t="n">
        <v>122</v>
      </c>
      <c r="C2233" t="inlineStr">
        <is>
          <t>Arcos</t>
        </is>
      </c>
      <c r="D2233" s="551" t="n">
        <v>45962</v>
      </c>
      <c r="E2233" t="n">
        <v>18268</v>
      </c>
      <c r="F2233" t="inlineStr">
        <is>
          <t>RUM HAVANA CLUB 3 ANOS 750ML</t>
        </is>
      </c>
      <c r="G2233" t="n">
        <v>3362</v>
      </c>
      <c r="H2233" t="n">
        <v>3.6</v>
      </c>
      <c r="I2233" t="inlineStr">
        <is>
          <t>GR</t>
        </is>
      </c>
      <c r="J2233" t="inlineStr">
        <is>
          <t>BEBIDAS</t>
        </is>
      </c>
      <c r="K2233" t="inlineStr">
        <is>
          <t>10/2025</t>
        </is>
      </c>
      <c r="L2233" t="n">
        <v>0</v>
      </c>
      <c r="N2233" t="n">
        <v>0</v>
      </c>
      <c r="O2233" t="n">
        <v>67.90000000000001</v>
      </c>
      <c r="P2233" t="n">
        <v>240.02</v>
      </c>
    </row>
    <row r="2234">
      <c r="A2234" t="n">
        <v>60089</v>
      </c>
      <c r="B2234" t="n">
        <v>122</v>
      </c>
      <c r="C2234" t="inlineStr">
        <is>
          <t>Arcos</t>
        </is>
      </c>
      <c r="D2234" s="551" t="n">
        <v>45962</v>
      </c>
      <c r="E2234" t="n">
        <v>21004</v>
      </c>
      <c r="F2234" t="inlineStr">
        <is>
          <t>OLEO DE GERGELIM TORRADO HONG KONG 1L</t>
        </is>
      </c>
      <c r="G2234" t="n">
        <v>2007</v>
      </c>
      <c r="H2234" t="n">
        <v>3</v>
      </c>
      <c r="I2234" t="inlineStr">
        <is>
          <t>UN</t>
        </is>
      </c>
      <c r="J2234" t="inlineStr">
        <is>
          <t>ALIMENTOS</t>
        </is>
      </c>
      <c r="K2234" t="inlineStr">
        <is>
          <t>10/2025</t>
        </is>
      </c>
      <c r="L2234" t="n">
        <v>0</v>
      </c>
      <c r="N2234" t="n">
        <v>0</v>
      </c>
      <c r="O2234" t="n">
        <v>95.67</v>
      </c>
      <c r="P2234" t="n">
        <v>239.07</v>
      </c>
    </row>
    <row r="2235">
      <c r="A2235" t="n">
        <v>60180</v>
      </c>
      <c r="B2235" t="n">
        <v>122</v>
      </c>
      <c r="C2235" t="inlineStr">
        <is>
          <t>Arcos</t>
        </is>
      </c>
      <c r="D2235" s="551" t="n">
        <v>45962</v>
      </c>
      <c r="E2235" t="n">
        <v>25507</v>
      </c>
      <c r="F2235" t="inlineStr">
        <is>
          <t>TEQUILA DON JULIO REPOSADO 750ML</t>
        </is>
      </c>
      <c r="G2235" t="n">
        <v>6143</v>
      </c>
      <c r="H2235" t="n">
        <v>0.9</v>
      </c>
      <c r="I2235" t="inlineStr">
        <is>
          <t>GR</t>
        </is>
      </c>
      <c r="J2235" t="inlineStr">
        <is>
          <t>BEBIDAS</t>
        </is>
      </c>
      <c r="K2235" t="inlineStr">
        <is>
          <t>10/2025</t>
        </is>
      </c>
      <c r="L2235" t="n">
        <v>0</v>
      </c>
      <c r="M2235" s="551" t="n">
        <v>45769</v>
      </c>
      <c r="N2235" t="n">
        <v>261.71</v>
      </c>
      <c r="O2235" t="n">
        <v>279.9</v>
      </c>
      <c r="P2235" t="n">
        <v>235.54</v>
      </c>
    </row>
    <row r="2236">
      <c r="A2236" t="n">
        <v>59972</v>
      </c>
      <c r="B2236" t="n">
        <v>122</v>
      </c>
      <c r="C2236" t="inlineStr">
        <is>
          <t>Arcos</t>
        </is>
      </c>
      <c r="D2236" s="551" t="n">
        <v>45962</v>
      </c>
      <c r="E2236" t="n">
        <v>20358</v>
      </c>
      <c r="F2236" t="inlineStr">
        <is>
          <t>FARINHA PANKO ROMARIZ C/1KG</t>
        </is>
      </c>
      <c r="G2236" t="n">
        <v>2200</v>
      </c>
      <c r="H2236" t="n">
        <v>16</v>
      </c>
      <c r="I2236" t="inlineStr">
        <is>
          <t>PC</t>
        </is>
      </c>
      <c r="J2236" t="inlineStr">
        <is>
          <t>ALIMENTOS</t>
        </is>
      </c>
      <c r="K2236" t="inlineStr">
        <is>
          <t>10/2025</t>
        </is>
      </c>
      <c r="L2236" t="n">
        <v>14.29</v>
      </c>
      <c r="M2236" s="551" t="n">
        <v>45958</v>
      </c>
      <c r="N2236" t="n">
        <v>14.3</v>
      </c>
      <c r="O2236" t="n">
        <v>14.3</v>
      </c>
      <c r="P2236" t="n">
        <v>228.64</v>
      </c>
    </row>
    <row r="2237">
      <c r="A2237" t="n">
        <v>60020</v>
      </c>
      <c r="B2237" t="n">
        <v>122</v>
      </c>
      <c r="C2237" t="inlineStr">
        <is>
          <t>Arcos</t>
        </is>
      </c>
      <c r="D2237" s="551" t="n">
        <v>45962</v>
      </c>
      <c r="E2237" t="n">
        <v>26560</v>
      </c>
      <c r="F2237" t="inlineStr">
        <is>
          <t>CACHACA FAMIGERADA AMENDOIM 750ML</t>
        </is>
      </c>
      <c r="G2237" t="n">
        <v>6788</v>
      </c>
      <c r="H2237" t="n">
        <v>8</v>
      </c>
      <c r="I2237" t="inlineStr">
        <is>
          <t>GR</t>
        </is>
      </c>
      <c r="J2237" t="inlineStr">
        <is>
          <t>BEBIDAS</t>
        </is>
      </c>
      <c r="K2237" t="inlineStr">
        <is>
          <t>10/2025</t>
        </is>
      </c>
      <c r="L2237" t="n">
        <v>27.5</v>
      </c>
      <c r="M2237" s="551" t="n">
        <v>45937</v>
      </c>
      <c r="N2237" t="n">
        <v>27.5</v>
      </c>
      <c r="O2237" t="n">
        <v>27.5</v>
      </c>
      <c r="P2237" t="n">
        <v>220</v>
      </c>
    </row>
    <row r="2238">
      <c r="A2238" t="n">
        <v>60035</v>
      </c>
      <c r="B2238" t="n">
        <v>122</v>
      </c>
      <c r="C2238" t="inlineStr">
        <is>
          <t>Arcos</t>
        </is>
      </c>
      <c r="D2238" s="551" t="n">
        <v>45962</v>
      </c>
      <c r="E2238" t="n">
        <v>19923</v>
      </c>
      <c r="F2238" t="inlineStr">
        <is>
          <t>PIMENTA PRETA EM GRAOS C/500G</t>
        </is>
      </c>
      <c r="G2238" t="n">
        <v>2375</v>
      </c>
      <c r="H2238" t="n">
        <v>6</v>
      </c>
      <c r="I2238" t="inlineStr">
        <is>
          <t>PC</t>
        </is>
      </c>
      <c r="J2238" t="inlineStr">
        <is>
          <t>ALIMENTOS</t>
        </is>
      </c>
      <c r="K2238" t="inlineStr">
        <is>
          <t>10/2025</t>
        </is>
      </c>
      <c r="L2238" t="n">
        <v>0</v>
      </c>
      <c r="M2238" s="551" t="n">
        <v>45764</v>
      </c>
      <c r="N2238" t="n">
        <v>36.44</v>
      </c>
      <c r="O2238" t="n">
        <v>38.74</v>
      </c>
      <c r="P2238" t="n">
        <v>218.64</v>
      </c>
    </row>
    <row r="2239">
      <c r="A2239" t="n">
        <v>60022</v>
      </c>
      <c r="B2239" t="n">
        <v>122</v>
      </c>
      <c r="C2239" t="inlineStr">
        <is>
          <t>Arcos</t>
        </is>
      </c>
      <c r="D2239" s="551" t="n">
        <v>45962</v>
      </c>
      <c r="E2239" t="n">
        <v>20672</v>
      </c>
      <c r="F2239" t="inlineStr">
        <is>
          <t>EXTRATO DE TOMATE ELEFANTE C/1,7KG</t>
        </is>
      </c>
      <c r="G2239" t="n">
        <v>2107</v>
      </c>
      <c r="H2239" t="n">
        <v>7</v>
      </c>
      <c r="I2239" t="inlineStr">
        <is>
          <t>PC</t>
        </is>
      </c>
      <c r="J2239" t="inlineStr">
        <is>
          <t>ALIMENTOS</t>
        </is>
      </c>
      <c r="K2239" t="inlineStr">
        <is>
          <t>10/2025</t>
        </is>
      </c>
      <c r="L2239" t="n">
        <v>30.89</v>
      </c>
      <c r="M2239" s="551" t="n">
        <v>45958</v>
      </c>
      <c r="N2239" t="n">
        <v>30.87</v>
      </c>
      <c r="O2239" t="n">
        <v>30.87</v>
      </c>
      <c r="P2239" t="n">
        <v>216.23</v>
      </c>
    </row>
    <row r="2240">
      <c r="A2240" t="n">
        <v>60165</v>
      </c>
      <c r="B2240" t="n">
        <v>122</v>
      </c>
      <c r="C2240" t="inlineStr">
        <is>
          <t>Arcos</t>
        </is>
      </c>
      <c r="D2240" s="551" t="n">
        <v>45962</v>
      </c>
      <c r="E2240" t="n">
        <v>18352</v>
      </c>
      <c r="F2240" t="inlineStr">
        <is>
          <t>GIN THE BOTANIST 700ML</t>
        </is>
      </c>
      <c r="G2240" t="n">
        <v>3283</v>
      </c>
      <c r="H2240" t="n">
        <v>1</v>
      </c>
      <c r="I2240" t="inlineStr">
        <is>
          <t>UN</t>
        </is>
      </c>
      <c r="J2240" t="inlineStr">
        <is>
          <t>BEBIDAS</t>
        </is>
      </c>
      <c r="K2240" t="inlineStr">
        <is>
          <t>10/2025</t>
        </is>
      </c>
      <c r="L2240" t="n">
        <v>0</v>
      </c>
      <c r="N2240" t="n">
        <v>0</v>
      </c>
      <c r="O2240" t="n">
        <v>0</v>
      </c>
      <c r="P2240" t="n">
        <v>213.33</v>
      </c>
    </row>
    <row r="2241">
      <c r="A2241" t="n">
        <v>60081</v>
      </c>
      <c r="B2241" t="n">
        <v>122</v>
      </c>
      <c r="C2241" t="inlineStr">
        <is>
          <t>Arcos</t>
        </is>
      </c>
      <c r="D2241" s="551" t="n">
        <v>45962</v>
      </c>
      <c r="E2241" t="n">
        <v>20923</v>
      </c>
      <c r="F2241" t="inlineStr">
        <is>
          <t>CHOCOLATE EM PO NESTLE 50% 1,01KG</t>
        </is>
      </c>
      <c r="G2241" t="n">
        <v>2034</v>
      </c>
      <c r="H2241" t="n">
        <v>3.5</v>
      </c>
      <c r="I2241" t="inlineStr">
        <is>
          <t>UN</t>
        </is>
      </c>
      <c r="J2241" t="inlineStr">
        <is>
          <t>ALIMENTOS</t>
        </is>
      </c>
      <c r="K2241" t="inlineStr">
        <is>
          <t>10/2025</t>
        </is>
      </c>
      <c r="L2241" t="n">
        <v>60.73</v>
      </c>
      <c r="M2241" s="551" t="n">
        <v>45958</v>
      </c>
      <c r="N2241" t="n">
        <v>59.65</v>
      </c>
      <c r="O2241" t="n">
        <v>59.65</v>
      </c>
      <c r="P2241" t="n">
        <v>212.55</v>
      </c>
    </row>
    <row r="2242">
      <c r="A2242" t="n">
        <v>59954</v>
      </c>
      <c r="B2242" t="n">
        <v>122</v>
      </c>
      <c r="C2242" t="inlineStr">
        <is>
          <t>Arcos</t>
        </is>
      </c>
      <c r="D2242" s="551" t="n">
        <v>45962</v>
      </c>
      <c r="E2242" t="n">
        <v>19751</v>
      </c>
      <c r="F2242" t="inlineStr">
        <is>
          <t>LIMAO SICILIANO KG</t>
        </is>
      </c>
      <c r="G2242" t="n">
        <v>2502</v>
      </c>
      <c r="H2242" t="n">
        <v>23.06</v>
      </c>
      <c r="I2242" t="inlineStr">
        <is>
          <t>KG</t>
        </is>
      </c>
      <c r="J2242" t="inlineStr">
        <is>
          <t>ALIMENTOS</t>
        </is>
      </c>
      <c r="K2242" t="inlineStr">
        <is>
          <t>10/2025</t>
        </is>
      </c>
      <c r="L2242" t="n">
        <v>9.130000000000001</v>
      </c>
      <c r="M2242" s="551" t="n">
        <v>45961</v>
      </c>
      <c r="N2242" t="n">
        <v>11.13</v>
      </c>
      <c r="O2242" t="n">
        <v>11.13</v>
      </c>
      <c r="P2242" t="n">
        <v>210.54</v>
      </c>
    </row>
    <row r="2243">
      <c r="A2243" t="n">
        <v>59945</v>
      </c>
      <c r="B2243" t="n">
        <v>122</v>
      </c>
      <c r="C2243" t="inlineStr">
        <is>
          <t>Arcos</t>
        </is>
      </c>
      <c r="D2243" s="551" t="n">
        <v>45962</v>
      </c>
      <c r="E2243" t="n">
        <v>20657</v>
      </c>
      <c r="F2243" t="inlineStr">
        <is>
          <t>LEITE CONDENSADO ITALAC C/395G UN</t>
        </is>
      </c>
      <c r="G2243" t="n">
        <v>2110</v>
      </c>
      <c r="H2243" t="n">
        <v>34</v>
      </c>
      <c r="I2243" t="inlineStr">
        <is>
          <t>UN</t>
        </is>
      </c>
      <c r="J2243" t="inlineStr">
        <is>
          <t>ALIMENTOS</t>
        </is>
      </c>
      <c r="K2243" t="inlineStr">
        <is>
          <t>10/2025</t>
        </is>
      </c>
      <c r="L2243" t="n">
        <v>6.05</v>
      </c>
      <c r="M2243" s="551" t="n">
        <v>45931</v>
      </c>
      <c r="N2243" t="n">
        <v>6.05</v>
      </c>
      <c r="O2243" t="n">
        <v>6.05</v>
      </c>
      <c r="P2243" t="n">
        <v>205.7</v>
      </c>
    </row>
    <row r="2244">
      <c r="A2244" t="n">
        <v>59935</v>
      </c>
      <c r="B2244" t="n">
        <v>122</v>
      </c>
      <c r="C2244" t="inlineStr">
        <is>
          <t>Arcos</t>
        </is>
      </c>
      <c r="D2244" s="551" t="n">
        <v>45962</v>
      </c>
      <c r="E2244" t="n">
        <v>17040</v>
      </c>
      <c r="F2244" t="inlineStr">
        <is>
          <t>PAO CIABATTA DE AZEITE UN</t>
        </is>
      </c>
      <c r="G2244" t="n">
        <v>2828</v>
      </c>
      <c r="H2244" t="n">
        <v>50</v>
      </c>
      <c r="I2244" t="inlineStr">
        <is>
          <t>UN</t>
        </is>
      </c>
      <c r="J2244" t="inlineStr">
        <is>
          <t>ALIMENTOS</t>
        </is>
      </c>
      <c r="K2244" t="inlineStr">
        <is>
          <t>10/2025</t>
        </is>
      </c>
      <c r="L2244" t="n">
        <v>4.1</v>
      </c>
      <c r="M2244" s="551" t="n">
        <v>45952</v>
      </c>
      <c r="N2244" t="n">
        <v>4.1</v>
      </c>
      <c r="O2244" t="n">
        <v>4.1</v>
      </c>
      <c r="P2244" t="n">
        <v>205</v>
      </c>
    </row>
    <row r="2245">
      <c r="A2245" t="n">
        <v>59957</v>
      </c>
      <c r="B2245" t="n">
        <v>122</v>
      </c>
      <c r="C2245" t="inlineStr">
        <is>
          <t>Arcos</t>
        </is>
      </c>
      <c r="D2245" s="551" t="n">
        <v>45962</v>
      </c>
      <c r="E2245" t="n">
        <v>20114</v>
      </c>
      <c r="F2245" t="inlineStr">
        <is>
          <t>MACARRAO LINGUINE GRANO DURO DIVELLA  500GR</t>
        </is>
      </c>
      <c r="G2245" t="n">
        <v>2292</v>
      </c>
      <c r="H2245" t="n">
        <v>23</v>
      </c>
      <c r="I2245" t="inlineStr">
        <is>
          <t>UN</t>
        </is>
      </c>
      <c r="J2245" t="inlineStr">
        <is>
          <t>ALIMENTOS</t>
        </is>
      </c>
      <c r="K2245" t="inlineStr">
        <is>
          <t>10/2025</t>
        </is>
      </c>
      <c r="L2245" t="n">
        <v>8.77</v>
      </c>
      <c r="M2245" s="551" t="n">
        <v>45951</v>
      </c>
      <c r="N2245" t="n">
        <v>8.74</v>
      </c>
      <c r="O2245" t="n">
        <v>8.74</v>
      </c>
      <c r="P2245" t="n">
        <v>201.71</v>
      </c>
    </row>
    <row r="2246">
      <c r="A2246" t="n">
        <v>60061</v>
      </c>
      <c r="B2246" t="n">
        <v>122</v>
      </c>
      <c r="C2246" t="inlineStr">
        <is>
          <t>Arcos</t>
        </is>
      </c>
      <c r="D2246" s="551" t="n">
        <v>45962</v>
      </c>
      <c r="E2246" t="n">
        <v>18272</v>
      </c>
      <c r="F2246" t="inlineStr">
        <is>
          <t>RUM BACARDI SUPERIOR CARTA BLANCA 980ML</t>
        </is>
      </c>
      <c r="G2246" t="n">
        <v>3358</v>
      </c>
      <c r="H2246" t="n">
        <v>5</v>
      </c>
      <c r="I2246" t="inlineStr">
        <is>
          <t>GR</t>
        </is>
      </c>
      <c r="J2246" t="inlineStr">
        <is>
          <t>BEBIDAS</t>
        </is>
      </c>
      <c r="K2246" t="inlineStr">
        <is>
          <t>10/2025</t>
        </is>
      </c>
      <c r="L2246" t="n">
        <v>39.9</v>
      </c>
      <c r="M2246" s="551" t="n">
        <v>45937</v>
      </c>
      <c r="N2246" t="n">
        <v>39.9</v>
      </c>
      <c r="O2246" t="n">
        <v>39.9</v>
      </c>
      <c r="P2246" t="n">
        <v>199.5</v>
      </c>
    </row>
    <row r="2247">
      <c r="A2247" t="n">
        <v>60135</v>
      </c>
      <c r="B2247" t="n">
        <v>122</v>
      </c>
      <c r="C2247" t="inlineStr">
        <is>
          <t>Arcos</t>
        </is>
      </c>
      <c r="D2247" s="551" t="n">
        <v>45962</v>
      </c>
      <c r="E2247" t="n">
        <v>18129</v>
      </c>
      <c r="F2247" t="inlineStr">
        <is>
          <t>WHISKY JACK DANIELS 1L</t>
        </is>
      </c>
      <c r="G2247" t="n">
        <v>3486</v>
      </c>
      <c r="H2247" t="n">
        <v>1.6</v>
      </c>
      <c r="I2247" t="inlineStr">
        <is>
          <t>GR</t>
        </is>
      </c>
      <c r="J2247" t="inlineStr">
        <is>
          <t>BEBIDAS</t>
        </is>
      </c>
      <c r="K2247" t="inlineStr">
        <is>
          <t>10/2025</t>
        </is>
      </c>
      <c r="L2247" t="n">
        <v>0</v>
      </c>
      <c r="M2247" s="551" t="n">
        <v>45925</v>
      </c>
      <c r="N2247" t="n">
        <v>122.79</v>
      </c>
      <c r="O2247" t="n">
        <v>115.99</v>
      </c>
      <c r="P2247" t="n">
        <v>196.46</v>
      </c>
    </row>
    <row r="2248">
      <c r="A2248" t="n">
        <v>60046</v>
      </c>
      <c r="B2248" t="n">
        <v>122</v>
      </c>
      <c r="C2248" t="inlineStr">
        <is>
          <t>Arcos</t>
        </is>
      </c>
      <c r="D2248" s="551" t="n">
        <v>45962</v>
      </c>
      <c r="E2248" t="n">
        <v>18547</v>
      </c>
      <c r="F2248" t="inlineStr">
        <is>
          <t>APERITIVO APEROL 750ML</t>
        </is>
      </c>
      <c r="G2248" t="n">
        <v>3132</v>
      </c>
      <c r="H2248" t="n">
        <v>5.5</v>
      </c>
      <c r="I2248" t="inlineStr">
        <is>
          <t>GR</t>
        </is>
      </c>
      <c r="J2248" t="inlineStr">
        <is>
          <t>BEBIDAS</t>
        </is>
      </c>
      <c r="K2248" t="inlineStr">
        <is>
          <t>10/2025</t>
        </is>
      </c>
      <c r="L2248" t="n">
        <v>34.99</v>
      </c>
      <c r="M2248" s="551" t="n">
        <v>45931</v>
      </c>
      <c r="N2248" t="n">
        <v>34.99</v>
      </c>
      <c r="O2248" t="n">
        <v>34.99</v>
      </c>
      <c r="P2248" t="n">
        <v>192.45</v>
      </c>
    </row>
    <row r="2249">
      <c r="A2249" t="n">
        <v>60033</v>
      </c>
      <c r="B2249" t="n">
        <v>122</v>
      </c>
      <c r="C2249" t="inlineStr">
        <is>
          <t>Arcos</t>
        </is>
      </c>
      <c r="D2249" s="551" t="n">
        <v>45962</v>
      </c>
      <c r="E2249" t="n">
        <v>20213</v>
      </c>
      <c r="F2249" t="inlineStr">
        <is>
          <t>GRAO DE BICO CAMIL C/2KG</t>
        </is>
      </c>
      <c r="G2249" t="n">
        <v>2251</v>
      </c>
      <c r="H2249" t="n">
        <v>6</v>
      </c>
      <c r="I2249" t="inlineStr">
        <is>
          <t>PC</t>
        </is>
      </c>
      <c r="J2249" t="inlineStr">
        <is>
          <t>ALIMENTOS</t>
        </is>
      </c>
      <c r="K2249" t="inlineStr">
        <is>
          <t>10/2025</t>
        </is>
      </c>
      <c r="L2249" t="n">
        <v>31.62</v>
      </c>
      <c r="M2249" s="551" t="n">
        <v>45937</v>
      </c>
      <c r="N2249" t="n">
        <v>31.62</v>
      </c>
      <c r="O2249" t="n">
        <v>32.26</v>
      </c>
      <c r="P2249" t="n">
        <v>189.72</v>
      </c>
    </row>
    <row r="2250">
      <c r="A2250" t="n">
        <v>59986</v>
      </c>
      <c r="B2250" t="n">
        <v>122</v>
      </c>
      <c r="C2250" t="inlineStr">
        <is>
          <t>Arcos</t>
        </is>
      </c>
      <c r="D2250" s="551" t="n">
        <v>45962</v>
      </c>
      <c r="E2250" t="n">
        <v>20242</v>
      </c>
      <c r="F2250" t="inlineStr">
        <is>
          <t>FEIJAO CARIOCA CAMIL C/2KG</t>
        </is>
      </c>
      <c r="G2250" t="n">
        <v>2242</v>
      </c>
      <c r="H2250" t="n">
        <v>13</v>
      </c>
      <c r="I2250" t="inlineStr">
        <is>
          <t>PC</t>
        </is>
      </c>
      <c r="J2250" t="inlineStr">
        <is>
          <t>ALIMENTOS</t>
        </is>
      </c>
      <c r="K2250" t="inlineStr">
        <is>
          <t>10/2025</t>
        </is>
      </c>
      <c r="L2250" t="n">
        <v>14.53</v>
      </c>
      <c r="M2250" s="551" t="n">
        <v>45951</v>
      </c>
      <c r="N2250" t="n">
        <v>14.88</v>
      </c>
      <c r="O2250" t="n">
        <v>14.88</v>
      </c>
      <c r="P2250" t="n">
        <v>188.89</v>
      </c>
    </row>
    <row r="2251">
      <c r="A2251" t="n">
        <v>60117</v>
      </c>
      <c r="B2251" t="n">
        <v>122</v>
      </c>
      <c r="C2251" t="inlineStr">
        <is>
          <t>Arcos</t>
        </is>
      </c>
      <c r="D2251" s="551" t="n">
        <v>45962</v>
      </c>
      <c r="E2251" t="n">
        <v>24676</v>
      </c>
      <c r="F2251" t="inlineStr">
        <is>
          <t>ACIDO ASCORBICO C/1KG</t>
        </is>
      </c>
      <c r="G2251" t="n">
        <v>5710</v>
      </c>
      <c r="H2251" t="n">
        <v>2</v>
      </c>
      <c r="I2251" t="inlineStr">
        <is>
          <t>PC</t>
        </is>
      </c>
      <c r="J2251" t="inlineStr">
        <is>
          <t>ALIMENTOS</t>
        </is>
      </c>
      <c r="K2251" t="inlineStr">
        <is>
          <t>10/2025</t>
        </is>
      </c>
      <c r="L2251" t="n">
        <v>0</v>
      </c>
      <c r="M2251" s="551" t="n">
        <v>45385</v>
      </c>
      <c r="N2251" t="n">
        <v>93.81999999999999</v>
      </c>
      <c r="O2251" t="n">
        <v>49</v>
      </c>
      <c r="P2251" t="n">
        <v>187.64</v>
      </c>
    </row>
    <row r="2252">
      <c r="A2252" t="n">
        <v>60118</v>
      </c>
      <c r="B2252" t="n">
        <v>122</v>
      </c>
      <c r="C2252" t="inlineStr">
        <is>
          <t>Arcos</t>
        </is>
      </c>
      <c r="D2252" s="551" t="n">
        <v>45962</v>
      </c>
      <c r="E2252" t="n">
        <v>18366</v>
      </c>
      <c r="F2252" t="inlineStr">
        <is>
          <t>GIN MONKEY 47 500ML</t>
        </is>
      </c>
      <c r="G2252" t="n">
        <v>3272</v>
      </c>
      <c r="H2252" t="n">
        <v>2</v>
      </c>
      <c r="I2252" t="inlineStr">
        <is>
          <t>UN</t>
        </is>
      </c>
      <c r="J2252" t="inlineStr">
        <is>
          <t>BEBIDAS</t>
        </is>
      </c>
      <c r="K2252" t="inlineStr">
        <is>
          <t>10/2025</t>
        </is>
      </c>
      <c r="L2252" t="n">
        <v>0</v>
      </c>
      <c r="N2252" t="n">
        <v>0</v>
      </c>
      <c r="O2252" t="n">
        <v>0</v>
      </c>
      <c r="P2252" t="n">
        <v>185.04</v>
      </c>
    </row>
    <row r="2253">
      <c r="A2253" t="n">
        <v>60087</v>
      </c>
      <c r="B2253" t="n">
        <v>122</v>
      </c>
      <c r="C2253" t="inlineStr">
        <is>
          <t>Arcos</t>
        </is>
      </c>
      <c r="D2253" s="551" t="n">
        <v>45962</v>
      </c>
      <c r="E2253" t="n">
        <v>23548</v>
      </c>
      <c r="F2253" t="inlineStr">
        <is>
          <t>CANELA EM PAU KG</t>
        </is>
      </c>
      <c r="G2253" t="n">
        <v>2321</v>
      </c>
      <c r="H2253" t="n">
        <v>3</v>
      </c>
      <c r="I2253" t="inlineStr">
        <is>
          <t>KG</t>
        </is>
      </c>
      <c r="J2253" t="inlineStr">
        <is>
          <t>ALIMENTOS</t>
        </is>
      </c>
      <c r="K2253" t="inlineStr">
        <is>
          <t>10/2025</t>
        </is>
      </c>
      <c r="L2253" t="n">
        <v>0</v>
      </c>
      <c r="M2253" s="551" t="n">
        <v>45764</v>
      </c>
      <c r="N2253" t="n">
        <v>60.45</v>
      </c>
      <c r="O2253" t="n">
        <v>44.9</v>
      </c>
      <c r="P2253" t="n">
        <v>181.35</v>
      </c>
    </row>
    <row r="2254">
      <c r="A2254" t="n">
        <v>60070</v>
      </c>
      <c r="B2254" t="n">
        <v>122</v>
      </c>
      <c r="C2254" t="inlineStr">
        <is>
          <t>Arcos</t>
        </is>
      </c>
      <c r="D2254" s="551" t="n">
        <v>45962</v>
      </c>
      <c r="E2254" t="n">
        <v>21073</v>
      </c>
      <c r="F2254" t="inlineStr">
        <is>
          <t>CALDA DE AGAVE AZUL JASMINE ORGANICO 330ML UN</t>
        </is>
      </c>
      <c r="G2254" t="n">
        <v>1994</v>
      </c>
      <c r="H2254" t="n">
        <v>4</v>
      </c>
      <c r="I2254" t="inlineStr">
        <is>
          <t>UN</t>
        </is>
      </c>
      <c r="J2254" t="inlineStr">
        <is>
          <t>ALIMENTOS</t>
        </is>
      </c>
      <c r="K2254" t="inlineStr">
        <is>
          <t>10/2025</t>
        </is>
      </c>
      <c r="L2254" t="n">
        <v>45.15</v>
      </c>
      <c r="M2254" s="551" t="n">
        <v>45938</v>
      </c>
      <c r="N2254" t="n">
        <v>45.15</v>
      </c>
      <c r="O2254" t="n">
        <v>45.15</v>
      </c>
      <c r="P2254" t="n">
        <v>180.6</v>
      </c>
    </row>
    <row r="2255">
      <c r="A2255" t="n">
        <v>60154</v>
      </c>
      <c r="B2255" t="n">
        <v>122</v>
      </c>
      <c r="C2255" t="inlineStr">
        <is>
          <t>Arcos</t>
        </is>
      </c>
      <c r="D2255" s="551" t="n">
        <v>45962</v>
      </c>
      <c r="E2255" t="n">
        <v>19812</v>
      </c>
      <c r="F2255" t="inlineStr">
        <is>
          <t>FLOR DE JASMIM DESIDRATADA KG</t>
        </is>
      </c>
      <c r="G2255" t="n">
        <v>2452</v>
      </c>
      <c r="H2255" t="n">
        <v>1</v>
      </c>
      <c r="I2255" t="inlineStr">
        <is>
          <t>KG</t>
        </is>
      </c>
      <c r="J2255" t="inlineStr">
        <is>
          <t>ALIMENTOS</t>
        </is>
      </c>
      <c r="K2255" t="inlineStr">
        <is>
          <t>10/2025</t>
        </is>
      </c>
      <c r="L2255" t="n">
        <v>0</v>
      </c>
      <c r="M2255" s="551" t="n">
        <v>45763</v>
      </c>
      <c r="N2255" t="n">
        <v>180.36</v>
      </c>
      <c r="O2255" t="n">
        <v>180</v>
      </c>
      <c r="P2255" t="n">
        <v>180.36</v>
      </c>
    </row>
    <row r="2256">
      <c r="A2256" t="n">
        <v>60120</v>
      </c>
      <c r="B2256" t="n">
        <v>122</v>
      </c>
      <c r="C2256" t="inlineStr">
        <is>
          <t>Arcos</t>
        </is>
      </c>
      <c r="D2256" s="551" t="n">
        <v>45962</v>
      </c>
      <c r="E2256" t="n">
        <v>18159</v>
      </c>
      <c r="F2256" t="inlineStr">
        <is>
          <t>WHISKY BALLANTINES FINEST 1L</t>
        </is>
      </c>
      <c r="G2256" t="n">
        <v>3461</v>
      </c>
      <c r="H2256" t="n">
        <v>2</v>
      </c>
      <c r="I2256" t="inlineStr">
        <is>
          <t>GR</t>
        </is>
      </c>
      <c r="J2256" t="inlineStr">
        <is>
          <t>BEBIDAS</t>
        </is>
      </c>
      <c r="K2256" t="inlineStr">
        <is>
          <t>10/2025</t>
        </is>
      </c>
      <c r="L2256" t="n">
        <v>0</v>
      </c>
      <c r="N2256" t="n">
        <v>0</v>
      </c>
      <c r="O2256" t="n">
        <v>0</v>
      </c>
      <c r="P2256" t="n">
        <v>179.98</v>
      </c>
    </row>
    <row r="2257">
      <c r="A2257" t="n">
        <v>59997</v>
      </c>
      <c r="B2257" t="n">
        <v>122</v>
      </c>
      <c r="C2257" t="inlineStr">
        <is>
          <t>Arcos</t>
        </is>
      </c>
      <c r="D2257" s="551" t="n">
        <v>45962</v>
      </c>
      <c r="E2257" t="n">
        <v>20871</v>
      </c>
      <c r="F2257" t="inlineStr">
        <is>
          <t>MELADO DE CANA JR C/1,3KG</t>
        </is>
      </c>
      <c r="G2257" t="n">
        <v>2043</v>
      </c>
      <c r="H2257" t="n">
        <v>11</v>
      </c>
      <c r="I2257" t="inlineStr">
        <is>
          <t>PT</t>
        </is>
      </c>
      <c r="J2257" t="inlineStr">
        <is>
          <t>ALIMENTOS</t>
        </is>
      </c>
      <c r="K2257" t="inlineStr">
        <is>
          <t>10/2025</t>
        </is>
      </c>
      <c r="L2257" t="n">
        <v>15.75</v>
      </c>
      <c r="M2257" s="551" t="n">
        <v>45944</v>
      </c>
      <c r="N2257" t="n">
        <v>15.7</v>
      </c>
      <c r="O2257" t="n">
        <v>26.5</v>
      </c>
      <c r="P2257" t="n">
        <v>173.25</v>
      </c>
    </row>
    <row r="2258">
      <c r="A2258" t="n">
        <v>60158</v>
      </c>
      <c r="B2258" t="n">
        <v>122</v>
      </c>
      <c r="C2258" t="inlineStr">
        <is>
          <t>Arcos</t>
        </is>
      </c>
      <c r="D2258" s="551" t="n">
        <v>45962</v>
      </c>
      <c r="E2258" t="n">
        <v>18550</v>
      </c>
      <c r="F2258" t="inlineStr">
        <is>
          <t>APERITIVO ANGOSTURA 200ML</t>
        </is>
      </c>
      <c r="G2258" t="n">
        <v>3130</v>
      </c>
      <c r="H2258" t="n">
        <v>1</v>
      </c>
      <c r="I2258" t="inlineStr">
        <is>
          <t>GR</t>
        </is>
      </c>
      <c r="J2258" t="inlineStr">
        <is>
          <t>BEBIDAS</t>
        </is>
      </c>
      <c r="K2258" t="inlineStr">
        <is>
          <t>10/2025</t>
        </is>
      </c>
      <c r="L2258" t="n">
        <v>0</v>
      </c>
      <c r="M2258" s="551" t="n">
        <v>45924</v>
      </c>
      <c r="N2258" t="n">
        <v>169.9</v>
      </c>
      <c r="O2258" t="n">
        <v>164</v>
      </c>
      <c r="P2258" t="n">
        <v>169.9</v>
      </c>
    </row>
    <row r="2259">
      <c r="A2259" t="n">
        <v>60127</v>
      </c>
      <c r="B2259" t="n">
        <v>122</v>
      </c>
      <c r="C2259" t="inlineStr">
        <is>
          <t>Arcos</t>
        </is>
      </c>
      <c r="D2259" s="551" t="n">
        <v>45962</v>
      </c>
      <c r="E2259" t="n">
        <v>26594</v>
      </c>
      <c r="F2259" t="inlineStr">
        <is>
          <t>QUEIJO MOGIANA KG</t>
        </is>
      </c>
      <c r="G2259" t="n">
        <v>6807</v>
      </c>
      <c r="H2259" t="n">
        <v>1.94</v>
      </c>
      <c r="I2259" t="inlineStr">
        <is>
          <t>KG</t>
        </is>
      </c>
      <c r="J2259" t="inlineStr">
        <is>
          <t>ALIMENTOS</t>
        </is>
      </c>
      <c r="K2259" t="inlineStr">
        <is>
          <t>10/2025</t>
        </is>
      </c>
      <c r="L2259" t="n">
        <v>86.90000000000001</v>
      </c>
      <c r="M2259" s="551" t="n">
        <v>45944</v>
      </c>
      <c r="N2259" t="n">
        <v>86.90000000000001</v>
      </c>
      <c r="O2259" t="n">
        <v>86.90000000000001</v>
      </c>
      <c r="P2259" t="n">
        <v>168.59</v>
      </c>
    </row>
    <row r="2260">
      <c r="A2260" t="n">
        <v>60201</v>
      </c>
      <c r="B2260" t="n">
        <v>122</v>
      </c>
      <c r="C2260" t="inlineStr">
        <is>
          <t>Arcos</t>
        </is>
      </c>
      <c r="D2260" s="551" t="n">
        <v>45962</v>
      </c>
      <c r="E2260" t="n">
        <v>26429</v>
      </c>
      <c r="F2260" t="inlineStr">
        <is>
          <t>ALGINATO KG</t>
        </is>
      </c>
      <c r="G2260" t="n">
        <v>6728</v>
      </c>
      <c r="H2260" t="n">
        <v>0.3</v>
      </c>
      <c r="I2260" t="inlineStr">
        <is>
          <t>KG</t>
        </is>
      </c>
      <c r="J2260" t="inlineStr">
        <is>
          <t>ALIMENTOS</t>
        </is>
      </c>
      <c r="K2260" t="inlineStr">
        <is>
          <t>10/2025</t>
        </is>
      </c>
      <c r="L2260" t="n">
        <v>0</v>
      </c>
      <c r="M2260" s="551" t="n">
        <v>45848</v>
      </c>
      <c r="N2260" t="n">
        <v>550</v>
      </c>
      <c r="O2260" t="n">
        <v>550</v>
      </c>
      <c r="P2260" t="n">
        <v>165</v>
      </c>
    </row>
    <row r="2261">
      <c r="A2261" t="n">
        <v>60107</v>
      </c>
      <c r="B2261" t="n">
        <v>122</v>
      </c>
      <c r="C2261" t="inlineStr">
        <is>
          <t>Arcos</t>
        </is>
      </c>
      <c r="D2261" s="551" t="n">
        <v>45962</v>
      </c>
      <c r="E2261" t="n">
        <v>20757</v>
      </c>
      <c r="F2261" t="inlineStr">
        <is>
          <t>ALCAPARRA MEDIA DI SALERNO C/2KG</t>
        </is>
      </c>
      <c r="G2261" t="n">
        <v>2086</v>
      </c>
      <c r="H2261" t="n">
        <v>2</v>
      </c>
      <c r="I2261" t="inlineStr">
        <is>
          <t>BD</t>
        </is>
      </c>
      <c r="J2261" t="inlineStr">
        <is>
          <t>ALIMENTOS</t>
        </is>
      </c>
      <c r="K2261" t="inlineStr">
        <is>
          <t>10/2025</t>
        </is>
      </c>
      <c r="L2261" t="n">
        <v>0</v>
      </c>
      <c r="M2261" s="551" t="n">
        <v>45923</v>
      </c>
      <c r="N2261" t="n">
        <v>81.56</v>
      </c>
      <c r="O2261" t="n">
        <v>68.90000000000001</v>
      </c>
      <c r="P2261" t="n">
        <v>163.12</v>
      </c>
    </row>
    <row r="2262">
      <c r="A2262" t="n">
        <v>60019</v>
      </c>
      <c r="B2262" t="n">
        <v>122</v>
      </c>
      <c r="C2262" t="inlineStr">
        <is>
          <t>Arcos</t>
        </is>
      </c>
      <c r="D2262" s="551" t="n">
        <v>45962</v>
      </c>
      <c r="E2262" t="n">
        <v>19166</v>
      </c>
      <c r="F2262" t="inlineStr">
        <is>
          <t>BAGUETE DE GRAO LEVIAN FATIADO 590G UN</t>
        </is>
      </c>
      <c r="G2262" t="n">
        <v>2826</v>
      </c>
      <c r="H2262" t="n">
        <v>8</v>
      </c>
      <c r="I2262" t="inlineStr">
        <is>
          <t>UN</t>
        </is>
      </c>
      <c r="J2262" t="inlineStr">
        <is>
          <t>ALIMENTOS</t>
        </is>
      </c>
      <c r="K2262" t="inlineStr">
        <is>
          <t>10/2025</t>
        </is>
      </c>
      <c r="L2262" t="n">
        <v>20.35</v>
      </c>
      <c r="M2262" s="551" t="n">
        <v>45952</v>
      </c>
      <c r="N2262" t="n">
        <v>20.35</v>
      </c>
      <c r="O2262" t="n">
        <v>20.35</v>
      </c>
      <c r="P2262" t="n">
        <v>162.8</v>
      </c>
    </row>
    <row r="2263">
      <c r="A2263" t="n">
        <v>60164</v>
      </c>
      <c r="B2263" t="n">
        <v>122</v>
      </c>
      <c r="C2263" t="inlineStr">
        <is>
          <t>Arcos</t>
        </is>
      </c>
      <c r="D2263" s="551" t="n">
        <v>45962</v>
      </c>
      <c r="E2263" t="n">
        <v>18372</v>
      </c>
      <c r="F2263" t="inlineStr">
        <is>
          <t>GIN HENDRICKS 750ML</t>
        </is>
      </c>
      <c r="G2263" t="n">
        <v>3267</v>
      </c>
      <c r="H2263" t="n">
        <v>1</v>
      </c>
      <c r="I2263" t="inlineStr">
        <is>
          <t>GR</t>
        </is>
      </c>
      <c r="J2263" t="inlineStr">
        <is>
          <t>BEBIDAS</t>
        </is>
      </c>
      <c r="K2263" t="inlineStr">
        <is>
          <t>10/2025</t>
        </is>
      </c>
      <c r="L2263" t="n">
        <v>0</v>
      </c>
      <c r="N2263" t="n">
        <v>0</v>
      </c>
      <c r="O2263" t="n">
        <v>151.03</v>
      </c>
      <c r="P2263" t="n">
        <v>156</v>
      </c>
    </row>
    <row r="2264">
      <c r="A2264" t="n">
        <v>59948</v>
      </c>
      <c r="B2264" t="n">
        <v>122</v>
      </c>
      <c r="C2264" t="inlineStr">
        <is>
          <t>Arcos</t>
        </is>
      </c>
      <c r="D2264" s="551" t="n">
        <v>45962</v>
      </c>
      <c r="E2264" t="n">
        <v>25746</v>
      </c>
      <c r="F2264" t="inlineStr">
        <is>
          <t>CERVEJA STELLA PURO GOLD 330ML</t>
        </is>
      </c>
      <c r="G2264" t="n">
        <v>6298</v>
      </c>
      <c r="H2264" t="n">
        <v>32</v>
      </c>
      <c r="I2264" t="inlineStr">
        <is>
          <t>GR</t>
        </is>
      </c>
      <c r="J2264" t="inlineStr">
        <is>
          <t>BEBIDAS</t>
        </is>
      </c>
      <c r="K2264" t="inlineStr">
        <is>
          <t>10/2025</t>
        </is>
      </c>
      <c r="L2264" t="n">
        <v>0</v>
      </c>
      <c r="M2264" s="551" t="n">
        <v>45624</v>
      </c>
      <c r="N2264" t="n">
        <v>4.82</v>
      </c>
      <c r="O2264" t="n">
        <v>4.82</v>
      </c>
      <c r="P2264" t="n">
        <v>154.32</v>
      </c>
    </row>
    <row r="2265">
      <c r="A2265" t="n">
        <v>60008</v>
      </c>
      <c r="B2265" t="n">
        <v>122</v>
      </c>
      <c r="C2265" t="inlineStr">
        <is>
          <t>Arcos</t>
        </is>
      </c>
      <c r="D2265" s="551" t="n">
        <v>45962</v>
      </c>
      <c r="E2265" t="n">
        <v>19973</v>
      </c>
      <c r="F2265" t="inlineStr">
        <is>
          <t>MOLHO SHOYO TRADICIONAL SAKURA C/1,010L UN</t>
        </is>
      </c>
      <c r="G2265" t="n">
        <v>2354</v>
      </c>
      <c r="H2265" t="n">
        <v>10</v>
      </c>
      <c r="I2265" t="inlineStr">
        <is>
          <t>UN</t>
        </is>
      </c>
      <c r="J2265" t="inlineStr">
        <is>
          <t>ALIMENTOS</t>
        </is>
      </c>
      <c r="K2265" t="inlineStr">
        <is>
          <t>10/2025</t>
        </is>
      </c>
      <c r="L2265" t="n">
        <v>15.2</v>
      </c>
      <c r="M2265" s="551" t="n">
        <v>45951</v>
      </c>
      <c r="N2265" t="n">
        <v>15.2</v>
      </c>
      <c r="O2265" t="n">
        <v>15.2</v>
      </c>
      <c r="P2265" t="n">
        <v>152</v>
      </c>
    </row>
    <row r="2266">
      <c r="A2266" t="n">
        <v>60182</v>
      </c>
      <c r="B2266" t="n">
        <v>122</v>
      </c>
      <c r="C2266" t="inlineStr">
        <is>
          <t>Arcos</t>
        </is>
      </c>
      <c r="D2266" s="551" t="n">
        <v>45962</v>
      </c>
      <c r="E2266" t="n">
        <v>18153</v>
      </c>
      <c r="F2266" t="inlineStr">
        <is>
          <t>WHISKY BOURBON WOODFORD RESERVE 750ML</t>
        </is>
      </c>
      <c r="G2266" t="n">
        <v>3466</v>
      </c>
      <c r="H2266" t="n">
        <v>0.9</v>
      </c>
      <c r="I2266" t="inlineStr">
        <is>
          <t>GR</t>
        </is>
      </c>
      <c r="J2266" t="inlineStr">
        <is>
          <t>BEBIDAS</t>
        </is>
      </c>
      <c r="K2266" t="inlineStr">
        <is>
          <t>10/2025</t>
        </is>
      </c>
      <c r="L2266" t="n">
        <v>0</v>
      </c>
      <c r="M2266" s="551" t="n">
        <v>45917</v>
      </c>
      <c r="N2266" t="n">
        <v>165.9</v>
      </c>
      <c r="O2266" t="n">
        <v>165.9</v>
      </c>
      <c r="P2266" t="n">
        <v>149.31</v>
      </c>
    </row>
    <row r="2267">
      <c r="A2267" t="n">
        <v>60111</v>
      </c>
      <c r="B2267" t="n">
        <v>122</v>
      </c>
      <c r="C2267" t="inlineStr">
        <is>
          <t>Arcos</t>
        </is>
      </c>
      <c r="D2267" s="551" t="n">
        <v>45962</v>
      </c>
      <c r="E2267" t="n">
        <v>20908</v>
      </c>
      <c r="F2267" t="inlineStr">
        <is>
          <t>CHOCOLATE GOTAS MEIO AMARGO COBERTURA SICAO C/2,05KG</t>
        </is>
      </c>
      <c r="G2267" t="n">
        <v>2035</v>
      </c>
      <c r="H2267" t="n">
        <v>2</v>
      </c>
      <c r="I2267" t="inlineStr">
        <is>
          <t>PC</t>
        </is>
      </c>
      <c r="J2267" t="inlineStr">
        <is>
          <t>ALIMENTOS</t>
        </is>
      </c>
      <c r="K2267" t="inlineStr">
        <is>
          <t>10/2025</t>
        </is>
      </c>
      <c r="L2267" t="n">
        <v>0</v>
      </c>
      <c r="M2267" s="551" t="n">
        <v>45923</v>
      </c>
      <c r="N2267" t="n">
        <v>74.2</v>
      </c>
      <c r="O2267" t="n">
        <v>74.2</v>
      </c>
      <c r="P2267" t="n">
        <v>148.4</v>
      </c>
    </row>
    <row r="2268">
      <c r="A2268" t="n">
        <v>60167</v>
      </c>
      <c r="B2268" t="n">
        <v>122</v>
      </c>
      <c r="C2268" t="inlineStr">
        <is>
          <t>Arcos</t>
        </is>
      </c>
      <c r="D2268" s="551" t="n">
        <v>45962</v>
      </c>
      <c r="E2268" t="n">
        <v>18313</v>
      </c>
      <c r="F2268" t="inlineStr">
        <is>
          <t>LICOR DRAMBUIE 750ML</t>
        </is>
      </c>
      <c r="G2268" t="n">
        <v>3320</v>
      </c>
      <c r="H2268" t="n">
        <v>1</v>
      </c>
      <c r="I2268" t="inlineStr">
        <is>
          <t>GR</t>
        </is>
      </c>
      <c r="J2268" t="inlineStr">
        <is>
          <t>BEBIDAS</t>
        </is>
      </c>
      <c r="K2268" t="inlineStr">
        <is>
          <t>10/2025</t>
        </is>
      </c>
      <c r="L2268" t="n">
        <v>0</v>
      </c>
      <c r="M2268" s="551" t="n">
        <v>45867</v>
      </c>
      <c r="N2268" t="n">
        <v>147.9</v>
      </c>
      <c r="O2268" t="n">
        <v>147</v>
      </c>
      <c r="P2268" t="n">
        <v>147.9</v>
      </c>
    </row>
    <row r="2269">
      <c r="A2269" t="n">
        <v>60007</v>
      </c>
      <c r="B2269" t="n">
        <v>122</v>
      </c>
      <c r="C2269" t="inlineStr">
        <is>
          <t>Arcos</t>
        </is>
      </c>
      <c r="D2269" s="551" t="n">
        <v>45962</v>
      </c>
      <c r="E2269" t="n">
        <v>20360</v>
      </c>
      <c r="F2269" t="inlineStr">
        <is>
          <t>FARINHA DE TRIGO ANACONDA C/5KG</t>
        </is>
      </c>
      <c r="G2269" t="n">
        <v>2199</v>
      </c>
      <c r="H2269" t="n">
        <v>10</v>
      </c>
      <c r="I2269" t="inlineStr">
        <is>
          <t>PC</t>
        </is>
      </c>
      <c r="J2269" t="inlineStr">
        <is>
          <t>ALIMENTOS</t>
        </is>
      </c>
      <c r="K2269" t="inlineStr">
        <is>
          <t>10/2025</t>
        </is>
      </c>
      <c r="L2269" t="n">
        <v>14.47</v>
      </c>
      <c r="M2269" s="551" t="n">
        <v>45958</v>
      </c>
      <c r="N2269" t="n">
        <v>21.2</v>
      </c>
      <c r="O2269" t="n">
        <v>21.2</v>
      </c>
      <c r="P2269" t="n">
        <v>144.7</v>
      </c>
    </row>
    <row r="2270">
      <c r="A2270" t="n">
        <v>59951</v>
      </c>
      <c r="B2270" t="n">
        <v>122</v>
      </c>
      <c r="C2270" t="inlineStr">
        <is>
          <t>Arcos</t>
        </is>
      </c>
      <c r="D2270" s="551" t="n">
        <v>45962</v>
      </c>
      <c r="E2270" t="n">
        <v>20385</v>
      </c>
      <c r="F2270" t="inlineStr">
        <is>
          <t>FARINHA DE MILHO FLOCAO YOKI 500GR</t>
        </is>
      </c>
      <c r="G2270" t="n">
        <v>2195</v>
      </c>
      <c r="H2270" t="n">
        <v>27</v>
      </c>
      <c r="I2270" t="inlineStr">
        <is>
          <t>UN</t>
        </is>
      </c>
      <c r="J2270" t="inlineStr">
        <is>
          <t>ALIMENTOS</t>
        </is>
      </c>
      <c r="K2270" t="inlineStr">
        <is>
          <t>10/2025</t>
        </is>
      </c>
      <c r="L2270" t="n">
        <v>5.33</v>
      </c>
      <c r="M2270" s="551" t="n">
        <v>45958</v>
      </c>
      <c r="N2270" t="n">
        <v>5.56</v>
      </c>
      <c r="O2270" t="n">
        <v>5.56</v>
      </c>
      <c r="P2270" t="n">
        <v>143.91</v>
      </c>
    </row>
    <row r="2271">
      <c r="A2271" t="n">
        <v>60011</v>
      </c>
      <c r="B2271" t="n">
        <v>122</v>
      </c>
      <c r="C2271" t="inlineStr">
        <is>
          <t>Arcos</t>
        </is>
      </c>
      <c r="D2271" s="551" t="n">
        <v>45962</v>
      </c>
      <c r="E2271" t="n">
        <v>21062</v>
      </c>
      <c r="F2271" t="inlineStr">
        <is>
          <t xml:space="preserve">ACETO BALSAM DI MODENA DISALERNO 500ML </t>
        </is>
      </c>
      <c r="G2271" t="n">
        <v>1997</v>
      </c>
      <c r="H2271" t="n">
        <v>9</v>
      </c>
      <c r="I2271" t="inlineStr">
        <is>
          <t>GR</t>
        </is>
      </c>
      <c r="J2271" t="inlineStr">
        <is>
          <t>ALIMENTOS</t>
        </is>
      </c>
      <c r="K2271" t="inlineStr">
        <is>
          <t>10/2025</t>
        </is>
      </c>
      <c r="L2271" t="n">
        <v>15.58</v>
      </c>
      <c r="M2271" s="551" t="n">
        <v>45936</v>
      </c>
      <c r="N2271" t="n">
        <v>15.58</v>
      </c>
      <c r="O2271" t="n">
        <v>15.8</v>
      </c>
      <c r="P2271" t="n">
        <v>140.22</v>
      </c>
    </row>
    <row r="2272">
      <c r="A2272" t="n">
        <v>60185</v>
      </c>
      <c r="B2272" t="n">
        <v>122</v>
      </c>
      <c r="C2272" t="inlineStr">
        <is>
          <t>Arcos</t>
        </is>
      </c>
      <c r="D2272" s="551" t="n">
        <v>45962</v>
      </c>
      <c r="E2272" t="n">
        <v>18234</v>
      </c>
      <c r="F2272" t="inlineStr">
        <is>
          <t>TEQUILA JOSE CUERVO 1800 SILVER 750ML</t>
        </is>
      </c>
      <c r="G2272" t="n">
        <v>3394</v>
      </c>
      <c r="H2272" t="n">
        <v>0.8</v>
      </c>
      <c r="I2272" t="inlineStr">
        <is>
          <t>UN</t>
        </is>
      </c>
      <c r="J2272" t="inlineStr">
        <is>
          <t>BEBIDAS</t>
        </is>
      </c>
      <c r="K2272" t="inlineStr">
        <is>
          <t>10/2025</t>
        </is>
      </c>
      <c r="L2272" t="n">
        <v>0</v>
      </c>
      <c r="M2272" s="551" t="n">
        <v>45545</v>
      </c>
      <c r="N2272" t="n">
        <v>174.8</v>
      </c>
      <c r="O2272" t="n">
        <v>174.8</v>
      </c>
      <c r="P2272" t="n">
        <v>139.84</v>
      </c>
    </row>
    <row r="2273">
      <c r="A2273" t="n">
        <v>60026</v>
      </c>
      <c r="B2273" t="n">
        <v>122</v>
      </c>
      <c r="C2273" t="inlineStr">
        <is>
          <t>Arcos</t>
        </is>
      </c>
      <c r="D2273" s="551" t="n">
        <v>45962</v>
      </c>
      <c r="E2273" t="n">
        <v>18543</v>
      </c>
      <c r="F2273" t="inlineStr">
        <is>
          <t>APERITIVO CYNAR 900ML</t>
        </is>
      </c>
      <c r="G2273" t="n">
        <v>3135</v>
      </c>
      <c r="H2273" t="n">
        <v>7</v>
      </c>
      <c r="I2273" t="inlineStr">
        <is>
          <t>GR</t>
        </is>
      </c>
      <c r="J2273" t="inlineStr">
        <is>
          <t>BEBIDAS</t>
        </is>
      </c>
      <c r="K2273" t="inlineStr">
        <is>
          <t>10/2025</t>
        </is>
      </c>
      <c r="L2273" t="n">
        <v>19.89</v>
      </c>
      <c r="M2273" s="551" t="n">
        <v>45931</v>
      </c>
      <c r="N2273" t="n">
        <v>19.89</v>
      </c>
      <c r="O2273" t="n">
        <v>19.86</v>
      </c>
      <c r="P2273" t="n">
        <v>139.23</v>
      </c>
    </row>
    <row r="2274">
      <c r="A2274" t="n">
        <v>60183</v>
      </c>
      <c r="B2274" t="n">
        <v>122</v>
      </c>
      <c r="C2274" t="inlineStr">
        <is>
          <t>Arcos</t>
        </is>
      </c>
      <c r="D2274" s="551" t="n">
        <v>45962</v>
      </c>
      <c r="E2274" t="n">
        <v>18121</v>
      </c>
      <c r="F2274" t="inlineStr">
        <is>
          <t>WHISKY JIM BEAM RYE 700ML</t>
        </is>
      </c>
      <c r="G2274" t="n">
        <v>3493</v>
      </c>
      <c r="H2274" t="n">
        <v>0.9</v>
      </c>
      <c r="I2274" t="inlineStr">
        <is>
          <t>GR</t>
        </is>
      </c>
      <c r="J2274" t="inlineStr">
        <is>
          <t>BEBIDAS</t>
        </is>
      </c>
      <c r="K2274" t="inlineStr">
        <is>
          <t>10/2025</t>
        </is>
      </c>
      <c r="L2274" t="n">
        <v>0</v>
      </c>
      <c r="M2274" s="551" t="n">
        <v>45811</v>
      </c>
      <c r="N2274" t="n">
        <v>149.51</v>
      </c>
      <c r="O2274" t="n">
        <v>167.73</v>
      </c>
      <c r="P2274" t="n">
        <v>134.56</v>
      </c>
    </row>
    <row r="2275">
      <c r="A2275" t="n">
        <v>60062</v>
      </c>
      <c r="B2275" t="n">
        <v>122</v>
      </c>
      <c r="C2275" t="inlineStr">
        <is>
          <t>Arcos</t>
        </is>
      </c>
      <c r="D2275" s="551" t="n">
        <v>45962</v>
      </c>
      <c r="E2275" t="n">
        <v>17716</v>
      </c>
      <c r="F2275" t="inlineStr">
        <is>
          <t>VINHO TINTO ALMADEN CABERNET SAUVIGNON 750ML</t>
        </is>
      </c>
      <c r="G2275" t="n">
        <v>3822</v>
      </c>
      <c r="H2275" t="n">
        <v>5</v>
      </c>
      <c r="I2275" t="inlineStr">
        <is>
          <t>GR</t>
        </is>
      </c>
      <c r="J2275" t="inlineStr">
        <is>
          <t>BEBIDAS</t>
        </is>
      </c>
      <c r="K2275" t="inlineStr">
        <is>
          <t>10/2025</t>
        </is>
      </c>
      <c r="L2275" t="n">
        <v>26.2</v>
      </c>
      <c r="M2275" s="551" t="n">
        <v>45937</v>
      </c>
      <c r="N2275" t="n">
        <v>26.2</v>
      </c>
      <c r="O2275" t="n">
        <v>26.2</v>
      </c>
      <c r="P2275" t="n">
        <v>131</v>
      </c>
    </row>
    <row r="2276">
      <c r="A2276" t="n">
        <v>60055</v>
      </c>
      <c r="B2276" t="n">
        <v>122</v>
      </c>
      <c r="C2276" t="inlineStr">
        <is>
          <t>Arcos</t>
        </is>
      </c>
      <c r="D2276" s="551" t="n">
        <v>45962</v>
      </c>
      <c r="E2276" t="n">
        <v>20621</v>
      </c>
      <c r="F2276" t="inlineStr">
        <is>
          <t>PEPINO EM CONSERVA HEMMER C/300G</t>
        </is>
      </c>
      <c r="G2276" t="n">
        <v>2117</v>
      </c>
      <c r="H2276" t="n">
        <v>5</v>
      </c>
      <c r="I2276" t="inlineStr">
        <is>
          <t>PT</t>
        </is>
      </c>
      <c r="J2276" t="inlineStr">
        <is>
          <t>ALIMENTOS</t>
        </is>
      </c>
      <c r="K2276" t="inlineStr">
        <is>
          <t>10/2025</t>
        </is>
      </c>
      <c r="L2276" t="n">
        <v>0</v>
      </c>
      <c r="M2276" s="551" t="n">
        <v>45929</v>
      </c>
      <c r="N2276" t="n">
        <v>26</v>
      </c>
      <c r="O2276" t="n">
        <v>26</v>
      </c>
      <c r="P2276" t="n">
        <v>130</v>
      </c>
    </row>
    <row r="2277">
      <c r="A2277" t="n">
        <v>60021</v>
      </c>
      <c r="B2277" t="n">
        <v>122</v>
      </c>
      <c r="C2277" t="inlineStr">
        <is>
          <t>Arcos</t>
        </is>
      </c>
      <c r="D2277" s="551" t="n">
        <v>45962</v>
      </c>
      <c r="E2277" t="n">
        <v>20419</v>
      </c>
      <c r="F2277" t="inlineStr">
        <is>
          <t>COUSCOUS MARROQUINO DIVELLA C/500G</t>
        </is>
      </c>
      <c r="G2277" t="n">
        <v>2187</v>
      </c>
      <c r="H2277" t="n">
        <v>8</v>
      </c>
      <c r="I2277" t="inlineStr">
        <is>
          <t>PC</t>
        </is>
      </c>
      <c r="J2277" t="inlineStr">
        <is>
          <t>ALIMENTOS</t>
        </is>
      </c>
      <c r="K2277" t="inlineStr">
        <is>
          <t>10/2025</t>
        </is>
      </c>
      <c r="L2277" t="n">
        <v>0</v>
      </c>
      <c r="M2277" s="551" t="n">
        <v>45742</v>
      </c>
      <c r="N2277" t="n">
        <v>15.98</v>
      </c>
      <c r="O2277" t="n">
        <v>18.85</v>
      </c>
      <c r="P2277" t="n">
        <v>127.84</v>
      </c>
    </row>
    <row r="2278">
      <c r="A2278" t="n">
        <v>60106</v>
      </c>
      <c r="B2278" t="n">
        <v>122</v>
      </c>
      <c r="C2278" t="inlineStr">
        <is>
          <t>Arcos</t>
        </is>
      </c>
      <c r="D2278" s="551" t="n">
        <v>45962</v>
      </c>
      <c r="E2278" t="n">
        <v>23992</v>
      </c>
      <c r="F2278" t="inlineStr">
        <is>
          <t>ACIDO MALICO KG</t>
        </is>
      </c>
      <c r="G2278" t="n">
        <v>2216</v>
      </c>
      <c r="H2278" t="n">
        <v>2</v>
      </c>
      <c r="I2278" t="inlineStr">
        <is>
          <t>KG</t>
        </is>
      </c>
      <c r="J2278" t="inlineStr">
        <is>
          <t>ALIMENTOS</t>
        </is>
      </c>
      <c r="K2278" t="inlineStr">
        <is>
          <t>10/2025</t>
        </is>
      </c>
      <c r="L2278" t="n">
        <v>59.78</v>
      </c>
      <c r="M2278" s="551" t="n">
        <v>45943</v>
      </c>
      <c r="N2278" t="n">
        <v>59.78</v>
      </c>
      <c r="O2278" t="n">
        <v>59.78</v>
      </c>
      <c r="P2278" t="n">
        <v>119.56</v>
      </c>
    </row>
    <row r="2279">
      <c r="A2279" t="n">
        <v>60071</v>
      </c>
      <c r="B2279" t="n">
        <v>122</v>
      </c>
      <c r="C2279" t="inlineStr">
        <is>
          <t>Arcos</t>
        </is>
      </c>
      <c r="D2279" s="551" t="n">
        <v>45962</v>
      </c>
      <c r="E2279" t="n">
        <v>23534</v>
      </c>
      <c r="F2279" t="inlineStr">
        <is>
          <t>ESSENCIA DE BAUNILHA CEPERA 1L</t>
        </is>
      </c>
      <c r="G2279" t="n">
        <v>2337</v>
      </c>
      <c r="H2279" t="n">
        <v>4</v>
      </c>
      <c r="I2279" t="inlineStr">
        <is>
          <t>LT</t>
        </is>
      </c>
      <c r="J2279" t="inlineStr">
        <is>
          <t>ALIMENTOS</t>
        </is>
      </c>
      <c r="K2279" t="inlineStr">
        <is>
          <t>10/2025</t>
        </is>
      </c>
      <c r="L2279" t="n">
        <v>29.6</v>
      </c>
      <c r="M2279" s="551" t="n">
        <v>45951</v>
      </c>
      <c r="N2279" t="n">
        <v>29.6</v>
      </c>
      <c r="O2279" t="n">
        <v>29.6</v>
      </c>
      <c r="P2279" t="n">
        <v>118.4</v>
      </c>
    </row>
    <row r="2280">
      <c r="A2280" t="n">
        <v>60098</v>
      </c>
      <c r="B2280" t="n">
        <v>122</v>
      </c>
      <c r="C2280" t="inlineStr">
        <is>
          <t>Arcos</t>
        </is>
      </c>
      <c r="D2280" s="551" t="n">
        <v>45962</v>
      </c>
      <c r="E2280" t="n">
        <v>19857</v>
      </c>
      <c r="F2280" t="inlineStr">
        <is>
          <t>ACIDO CITRICO KG</t>
        </is>
      </c>
      <c r="G2280" t="n">
        <v>2415</v>
      </c>
      <c r="H2280" t="n">
        <v>2.5</v>
      </c>
      <c r="I2280" t="inlineStr">
        <is>
          <t>KG</t>
        </is>
      </c>
      <c r="J2280" t="inlineStr">
        <is>
          <t>ALIMENTOS</t>
        </is>
      </c>
      <c r="K2280" t="inlineStr">
        <is>
          <t>10/2025</t>
        </is>
      </c>
      <c r="L2280" t="n">
        <v>46</v>
      </c>
      <c r="M2280" s="551" t="n">
        <v>45938</v>
      </c>
      <c r="N2280" t="n">
        <v>46</v>
      </c>
      <c r="O2280" t="n">
        <v>46</v>
      </c>
      <c r="P2280" t="n">
        <v>115</v>
      </c>
    </row>
    <row r="2281">
      <c r="A2281" t="n">
        <v>59941</v>
      </c>
      <c r="B2281" t="n">
        <v>122</v>
      </c>
      <c r="C2281" t="inlineStr">
        <is>
          <t>Arcos</t>
        </is>
      </c>
      <c r="D2281" s="551" t="n">
        <v>45962</v>
      </c>
      <c r="E2281" t="n">
        <v>19203</v>
      </c>
      <c r="F2281" t="inlineStr">
        <is>
          <t>IOGURTE INTEGRAL NESTLE C/170G UN</t>
        </is>
      </c>
      <c r="G2281" t="n">
        <v>2802</v>
      </c>
      <c r="H2281" t="n">
        <v>38</v>
      </c>
      <c r="I2281" t="inlineStr">
        <is>
          <t>UN</t>
        </is>
      </c>
      <c r="J2281" t="inlineStr">
        <is>
          <t>ALIMENTOS</t>
        </is>
      </c>
      <c r="K2281" t="inlineStr">
        <is>
          <t>10/2025</t>
        </is>
      </c>
      <c r="L2281" t="n">
        <v>3</v>
      </c>
      <c r="M2281" s="551" t="n">
        <v>45951</v>
      </c>
      <c r="N2281" t="n">
        <v>3</v>
      </c>
      <c r="O2281" t="n">
        <v>3</v>
      </c>
      <c r="P2281" t="n">
        <v>114</v>
      </c>
    </row>
    <row r="2282">
      <c r="A2282" t="n">
        <v>60112</v>
      </c>
      <c r="B2282" t="n">
        <v>122</v>
      </c>
      <c r="C2282" t="inlineStr">
        <is>
          <t>Arcos</t>
        </is>
      </c>
      <c r="D2282" s="551" t="n">
        <v>45962</v>
      </c>
      <c r="E2282" t="n">
        <v>19946</v>
      </c>
      <c r="F2282" t="inlineStr">
        <is>
          <t>MOSTARDA DIJON COM GRAO BEAUFOR C/1,001KG</t>
        </is>
      </c>
      <c r="G2282" t="n">
        <v>2360</v>
      </c>
      <c r="H2282" t="n">
        <v>2</v>
      </c>
      <c r="I2282" t="inlineStr">
        <is>
          <t>PT</t>
        </is>
      </c>
      <c r="J2282" t="inlineStr">
        <is>
          <t>ALIMENTOS</t>
        </is>
      </c>
      <c r="K2282" t="inlineStr">
        <is>
          <t>10/2025</t>
        </is>
      </c>
      <c r="L2282" t="n">
        <v>56.89</v>
      </c>
      <c r="M2282" s="551" t="n">
        <v>45951</v>
      </c>
      <c r="N2282" t="n">
        <v>56.89</v>
      </c>
      <c r="O2282" t="n">
        <v>56.9</v>
      </c>
      <c r="P2282" t="n">
        <v>113.78</v>
      </c>
    </row>
    <row r="2283">
      <c r="A2283" t="n">
        <v>59943</v>
      </c>
      <c r="B2283" t="n">
        <v>122</v>
      </c>
      <c r="C2283" t="inlineStr">
        <is>
          <t>Arcos</t>
        </is>
      </c>
      <c r="D2283" s="551" t="n">
        <v>45962</v>
      </c>
      <c r="E2283" t="n">
        <v>23361</v>
      </c>
      <c r="F2283" t="inlineStr">
        <is>
          <t>LARANJA PERA KG</t>
        </is>
      </c>
      <c r="G2283" t="n">
        <v>2497</v>
      </c>
      <c r="H2283" t="n">
        <v>35</v>
      </c>
      <c r="I2283" t="inlineStr">
        <is>
          <t>KG</t>
        </is>
      </c>
      <c r="J2283" t="inlineStr">
        <is>
          <t>ALIMENTOS</t>
        </is>
      </c>
      <c r="K2283" t="inlineStr">
        <is>
          <t>10/2025</t>
        </is>
      </c>
      <c r="L2283" t="n">
        <v>3.11</v>
      </c>
      <c r="M2283" s="551" t="n">
        <v>45961</v>
      </c>
      <c r="N2283" t="n">
        <v>3.15</v>
      </c>
      <c r="O2283" t="n">
        <v>3.15</v>
      </c>
      <c r="P2283" t="n">
        <v>108.85</v>
      </c>
    </row>
    <row r="2284">
      <c r="A2284" t="n">
        <v>60006</v>
      </c>
      <c r="B2284" t="n">
        <v>122</v>
      </c>
      <c r="C2284" t="inlineStr">
        <is>
          <t>Arcos</t>
        </is>
      </c>
      <c r="D2284" s="551" t="n">
        <v>45962</v>
      </c>
      <c r="E2284" t="n">
        <v>20054</v>
      </c>
      <c r="F2284" t="inlineStr">
        <is>
          <t>CATCHUP HEINZ 397G UN</t>
        </is>
      </c>
      <c r="G2284" t="n">
        <v>2325</v>
      </c>
      <c r="H2284" t="n">
        <v>10</v>
      </c>
      <c r="I2284" t="inlineStr">
        <is>
          <t>UN</t>
        </is>
      </c>
      <c r="J2284" t="inlineStr">
        <is>
          <t>ALIMENTOS</t>
        </is>
      </c>
      <c r="K2284" t="inlineStr">
        <is>
          <t>10/2025</t>
        </is>
      </c>
      <c r="L2284" t="n">
        <v>10.87</v>
      </c>
      <c r="M2284" s="551" t="n">
        <v>45958</v>
      </c>
      <c r="N2284" t="n">
        <v>10.8</v>
      </c>
      <c r="O2284" t="n">
        <v>10.8</v>
      </c>
      <c r="P2284" t="n">
        <v>108.7</v>
      </c>
    </row>
    <row r="2285">
      <c r="A2285" t="n">
        <v>60069</v>
      </c>
      <c r="B2285" t="n">
        <v>122</v>
      </c>
      <c r="C2285" t="inlineStr">
        <is>
          <t>Arcos</t>
        </is>
      </c>
      <c r="D2285" s="551" t="n">
        <v>45962</v>
      </c>
      <c r="E2285" t="n">
        <v>20287</v>
      </c>
      <c r="F2285" t="inlineStr">
        <is>
          <t>BATATA PALHA AMAVITA C/1KG</t>
        </is>
      </c>
      <c r="G2285" t="n">
        <v>2229</v>
      </c>
      <c r="H2285" t="n">
        <v>4</v>
      </c>
      <c r="I2285" t="inlineStr">
        <is>
          <t>PC</t>
        </is>
      </c>
      <c r="J2285" t="inlineStr">
        <is>
          <t>ALIMENTOS</t>
        </is>
      </c>
      <c r="K2285" t="inlineStr">
        <is>
          <t>10/2025</t>
        </is>
      </c>
      <c r="L2285" t="n">
        <v>26.99</v>
      </c>
      <c r="M2285" s="551" t="n">
        <v>45951</v>
      </c>
      <c r="N2285" t="n">
        <v>26.99</v>
      </c>
      <c r="O2285" t="n">
        <v>26.99</v>
      </c>
      <c r="P2285" t="n">
        <v>107.96</v>
      </c>
    </row>
    <row r="2286">
      <c r="A2286" t="n">
        <v>60160</v>
      </c>
      <c r="B2286" t="n">
        <v>122</v>
      </c>
      <c r="C2286" t="inlineStr">
        <is>
          <t>Arcos</t>
        </is>
      </c>
      <c r="D2286" s="551" t="n">
        <v>45962</v>
      </c>
      <c r="E2286" t="n">
        <v>18540</v>
      </c>
      <c r="F2286" t="inlineStr">
        <is>
          <t>APERITIVO FERNET BRANCA FRATELLI 750ML</t>
        </is>
      </c>
      <c r="G2286" t="n">
        <v>3138</v>
      </c>
      <c r="H2286" t="n">
        <v>1</v>
      </c>
      <c r="I2286" t="inlineStr">
        <is>
          <t>GR</t>
        </is>
      </c>
      <c r="J2286" t="inlineStr">
        <is>
          <t>BEBIDAS</t>
        </is>
      </c>
      <c r="K2286" t="inlineStr">
        <is>
          <t>10/2025</t>
        </is>
      </c>
      <c r="L2286" t="n">
        <v>107.89</v>
      </c>
      <c r="M2286" s="551" t="n">
        <v>45958</v>
      </c>
      <c r="N2286" t="n">
        <v>107.89</v>
      </c>
      <c r="O2286" t="n">
        <v>107.89</v>
      </c>
      <c r="P2286" t="n">
        <v>107.89</v>
      </c>
    </row>
    <row r="2287">
      <c r="A2287" t="n">
        <v>60172</v>
      </c>
      <c r="B2287" t="n">
        <v>122</v>
      </c>
      <c r="C2287" t="inlineStr">
        <is>
          <t>Arcos</t>
        </is>
      </c>
      <c r="D2287" s="551" t="n">
        <v>45962</v>
      </c>
      <c r="E2287" t="n">
        <v>25040</v>
      </c>
      <c r="F2287" t="inlineStr">
        <is>
          <t>VINHO TINTO LE LOUP DANS LA BERGERIE 750ML</t>
        </is>
      </c>
      <c r="G2287" t="n">
        <v>5875</v>
      </c>
      <c r="H2287" t="n">
        <v>1</v>
      </c>
      <c r="I2287" t="inlineStr">
        <is>
          <t>GR</t>
        </is>
      </c>
      <c r="J2287" t="inlineStr">
        <is>
          <t>BEBIDAS</t>
        </is>
      </c>
      <c r="K2287" t="inlineStr">
        <is>
          <t>10/2025</t>
        </is>
      </c>
      <c r="L2287" t="n">
        <v>107.52</v>
      </c>
      <c r="M2287" s="551" t="n">
        <v>45957</v>
      </c>
      <c r="N2287" t="n">
        <v>107.52</v>
      </c>
      <c r="O2287" t="n">
        <v>107.52</v>
      </c>
      <c r="P2287" t="n">
        <v>107.52</v>
      </c>
    </row>
    <row r="2288">
      <c r="A2288" t="n">
        <v>60177</v>
      </c>
      <c r="B2288" t="n">
        <v>122</v>
      </c>
      <c r="C2288" t="inlineStr">
        <is>
          <t>Arcos</t>
        </is>
      </c>
      <c r="D2288" s="551" t="n">
        <v>45962</v>
      </c>
      <c r="E2288" t="n">
        <v>18510</v>
      </c>
      <c r="F2288" t="inlineStr">
        <is>
          <t>PEYCHAUD AROMATIC COCKTAIL BITTERS 148ML</t>
        </is>
      </c>
      <c r="G2288" t="n">
        <v>3150</v>
      </c>
      <c r="H2288" t="n">
        <v>1</v>
      </c>
      <c r="I2288" t="inlineStr">
        <is>
          <t>UN</t>
        </is>
      </c>
      <c r="J2288" t="inlineStr">
        <is>
          <t>BEBIDAS</t>
        </is>
      </c>
      <c r="K2288" t="inlineStr">
        <is>
          <t>10/2025</t>
        </is>
      </c>
      <c r="L2288" t="n">
        <v>0</v>
      </c>
      <c r="M2288" s="551" t="n">
        <v>45820</v>
      </c>
      <c r="N2288" t="n">
        <v>104.5</v>
      </c>
      <c r="O2288" t="n">
        <v>118.3</v>
      </c>
      <c r="P2288" t="n">
        <v>104.5</v>
      </c>
    </row>
    <row r="2289">
      <c r="A2289" t="n">
        <v>60176</v>
      </c>
      <c r="B2289" t="n">
        <v>122</v>
      </c>
      <c r="C2289" t="inlineStr">
        <is>
          <t>Arcos</t>
        </is>
      </c>
      <c r="D2289" s="551" t="n">
        <v>45962</v>
      </c>
      <c r="E2289" t="n">
        <v>22598</v>
      </c>
      <c r="F2289" t="inlineStr">
        <is>
          <t>APERITIVO ANGOSTURA ORANGE 100ML</t>
        </is>
      </c>
      <c r="G2289" t="n">
        <v>3131</v>
      </c>
      <c r="H2289" t="n">
        <v>1</v>
      </c>
      <c r="I2289" t="inlineStr">
        <is>
          <t>GR</t>
        </is>
      </c>
      <c r="J2289" t="inlineStr">
        <is>
          <t>BEBIDAS</t>
        </is>
      </c>
      <c r="K2289" t="inlineStr">
        <is>
          <t>10/2025</t>
        </is>
      </c>
      <c r="L2289" t="n">
        <v>0</v>
      </c>
      <c r="M2289" s="551" t="n">
        <v>45776</v>
      </c>
      <c r="N2289" t="n">
        <v>104</v>
      </c>
      <c r="O2289" t="n">
        <v>100.58</v>
      </c>
      <c r="P2289" t="n">
        <v>104</v>
      </c>
    </row>
    <row r="2290">
      <c r="A2290" t="n">
        <v>59962</v>
      </c>
      <c r="B2290" t="n">
        <v>122</v>
      </c>
      <c r="C2290" t="inlineStr">
        <is>
          <t>Arcos</t>
        </is>
      </c>
      <c r="D2290" s="551" t="n">
        <v>45962</v>
      </c>
      <c r="E2290" t="n">
        <v>23359</v>
      </c>
      <c r="F2290" t="inlineStr">
        <is>
          <t>LIMAO TAHITI KG</t>
        </is>
      </c>
      <c r="G2290" t="n">
        <v>2499</v>
      </c>
      <c r="H2290" t="n">
        <v>22.28</v>
      </c>
      <c r="I2290" t="inlineStr">
        <is>
          <t>KG</t>
        </is>
      </c>
      <c r="J2290" t="inlineStr">
        <is>
          <t>ALIMENTOS</t>
        </is>
      </c>
      <c r="K2290" t="inlineStr">
        <is>
          <t>10/2025</t>
        </is>
      </c>
      <c r="L2290" t="n">
        <v>4.6</v>
      </c>
      <c r="M2290" s="551" t="n">
        <v>45961</v>
      </c>
      <c r="N2290" t="n">
        <v>3.2</v>
      </c>
      <c r="O2290" t="n">
        <v>3.24</v>
      </c>
      <c r="P2290" t="n">
        <v>102.49</v>
      </c>
    </row>
    <row r="2291">
      <c r="A2291" t="n">
        <v>60189</v>
      </c>
      <c r="B2291" t="n">
        <v>122</v>
      </c>
      <c r="C2291" t="inlineStr">
        <is>
          <t>Arcos</t>
        </is>
      </c>
      <c r="D2291" s="551" t="n">
        <v>45962</v>
      </c>
      <c r="E2291" t="n">
        <v>18133</v>
      </c>
      <c r="F2291" t="inlineStr">
        <is>
          <t>WHISKY GLENLIVET FOUNDERS RESERVE 750ML</t>
        </is>
      </c>
      <c r="G2291" t="n">
        <v>3484</v>
      </c>
      <c r="H2291" t="n">
        <v>0.7</v>
      </c>
      <c r="I2291" t="inlineStr">
        <is>
          <t>GR</t>
        </is>
      </c>
      <c r="J2291" t="inlineStr">
        <is>
          <t>BEBIDAS</t>
        </is>
      </c>
      <c r="K2291" t="inlineStr">
        <is>
          <t>10/2025</t>
        </is>
      </c>
      <c r="L2291" t="n">
        <v>0</v>
      </c>
      <c r="N2291" t="n">
        <v>0</v>
      </c>
      <c r="O2291" t="n">
        <v>193.9</v>
      </c>
      <c r="P2291" t="n">
        <v>101.11</v>
      </c>
    </row>
    <row r="2292">
      <c r="A2292" t="n">
        <v>60184</v>
      </c>
      <c r="B2292" t="n">
        <v>122</v>
      </c>
      <c r="C2292" t="inlineStr">
        <is>
          <t>Arcos</t>
        </is>
      </c>
      <c r="D2292" s="551" t="n">
        <v>45962</v>
      </c>
      <c r="E2292" t="n">
        <v>18266</v>
      </c>
      <c r="F2292" t="inlineStr">
        <is>
          <t>RUM HAVANA RESERVA 7 ANOS 700ML</t>
        </is>
      </c>
      <c r="G2292" t="n">
        <v>3364</v>
      </c>
      <c r="H2292" t="n">
        <v>0.8</v>
      </c>
      <c r="I2292" t="inlineStr">
        <is>
          <t>UN</t>
        </is>
      </c>
      <c r="J2292" t="inlineStr">
        <is>
          <t>BEBIDAS</t>
        </is>
      </c>
      <c r="K2292" t="inlineStr">
        <is>
          <t>10/2025</t>
        </is>
      </c>
      <c r="L2292" t="n">
        <v>0</v>
      </c>
      <c r="M2292" s="551" t="n">
        <v>45848</v>
      </c>
      <c r="N2292" t="n">
        <v>125.9</v>
      </c>
      <c r="O2292" t="n">
        <v>125.9</v>
      </c>
      <c r="P2292" t="n">
        <v>100.72</v>
      </c>
    </row>
    <row r="2293">
      <c r="A2293" t="n">
        <v>59965</v>
      </c>
      <c r="B2293" t="n">
        <v>122</v>
      </c>
      <c r="C2293" t="inlineStr">
        <is>
          <t>Arcos</t>
        </is>
      </c>
      <c r="D2293" s="551" t="n">
        <v>45962</v>
      </c>
      <c r="E2293" t="n">
        <v>19787</v>
      </c>
      <c r="F2293" t="inlineStr">
        <is>
          <t>ABACAXI PEROLA KG</t>
        </is>
      </c>
      <c r="G2293" t="n">
        <v>2471</v>
      </c>
      <c r="H2293" t="n">
        <v>20.58</v>
      </c>
      <c r="I2293" t="inlineStr">
        <is>
          <t>KG</t>
        </is>
      </c>
      <c r="J2293" t="inlineStr">
        <is>
          <t>ALIMENTOS</t>
        </is>
      </c>
      <c r="K2293" t="inlineStr">
        <is>
          <t>10/2025</t>
        </is>
      </c>
      <c r="L2293" t="n">
        <v>4.83</v>
      </c>
      <c r="M2293" s="551" t="n">
        <v>45960</v>
      </c>
      <c r="N2293" t="n">
        <v>4.71</v>
      </c>
      <c r="O2293" t="n">
        <v>4.71</v>
      </c>
      <c r="P2293" t="n">
        <v>99.40000000000001</v>
      </c>
    </row>
    <row r="2294">
      <c r="A2294" t="n">
        <v>60159</v>
      </c>
      <c r="B2294" t="n">
        <v>122</v>
      </c>
      <c r="C2294" t="inlineStr">
        <is>
          <t>Arcos</t>
        </is>
      </c>
      <c r="D2294" s="551" t="n">
        <v>45962</v>
      </c>
      <c r="E2294" t="n">
        <v>18542</v>
      </c>
      <c r="F2294" t="inlineStr">
        <is>
          <t>APERITIVO CYNAR 70 PROOF 1L</t>
        </is>
      </c>
      <c r="G2294" t="n">
        <v>3136</v>
      </c>
      <c r="H2294" t="n">
        <v>1</v>
      </c>
      <c r="I2294" t="inlineStr">
        <is>
          <t>GR</t>
        </is>
      </c>
      <c r="J2294" t="inlineStr">
        <is>
          <t>BEBIDAS</t>
        </is>
      </c>
      <c r="K2294" t="inlineStr">
        <is>
          <t>10/2025</t>
        </is>
      </c>
      <c r="L2294" t="n">
        <v>0</v>
      </c>
      <c r="N2294" t="n">
        <v>0</v>
      </c>
      <c r="O2294" t="n">
        <v>99.90000000000001</v>
      </c>
      <c r="P2294" t="n">
        <v>99</v>
      </c>
    </row>
    <row r="2295">
      <c r="A2295" t="n">
        <v>60090</v>
      </c>
      <c r="B2295" t="n">
        <v>122</v>
      </c>
      <c r="C2295" t="inlineStr">
        <is>
          <t>Arcos</t>
        </is>
      </c>
      <c r="D2295" s="551" t="n">
        <v>45962</v>
      </c>
      <c r="E2295" t="n">
        <v>20614</v>
      </c>
      <c r="F2295" t="inlineStr">
        <is>
          <t>PASTA GERGELIM TAHINE ISTAMBUL 5006 LT</t>
        </is>
      </c>
      <c r="G2295" t="n">
        <v>2119</v>
      </c>
      <c r="H2295" t="n">
        <v>3</v>
      </c>
      <c r="I2295" t="inlineStr">
        <is>
          <t>UN</t>
        </is>
      </c>
      <c r="J2295" t="inlineStr">
        <is>
          <t>ALIMENTOS</t>
        </is>
      </c>
      <c r="K2295" t="inlineStr">
        <is>
          <t>10/2025</t>
        </is>
      </c>
      <c r="L2295" t="n">
        <v>32.3</v>
      </c>
      <c r="M2295" s="551" t="n">
        <v>45937</v>
      </c>
      <c r="N2295" t="n">
        <v>32.3</v>
      </c>
      <c r="O2295" t="n">
        <v>31.95</v>
      </c>
      <c r="P2295" t="n">
        <v>96.90000000000001</v>
      </c>
    </row>
    <row r="2296">
      <c r="A2296" t="n">
        <v>60209</v>
      </c>
      <c r="B2296" t="n">
        <v>122</v>
      </c>
      <c r="C2296" t="inlineStr">
        <is>
          <t>Arcos</t>
        </is>
      </c>
      <c r="D2296" s="551" t="n">
        <v>45962</v>
      </c>
      <c r="E2296" t="n">
        <v>18264</v>
      </c>
      <c r="F2296" t="inlineStr">
        <is>
          <t>RUM MOUNT GAY XO 43o 700ML</t>
        </is>
      </c>
      <c r="G2296" t="n">
        <v>3366</v>
      </c>
      <c r="H2296" t="n">
        <v>0.2</v>
      </c>
      <c r="I2296" t="inlineStr">
        <is>
          <t>UN</t>
        </is>
      </c>
      <c r="J2296" t="inlineStr">
        <is>
          <t>BEBIDAS</t>
        </is>
      </c>
      <c r="K2296" t="inlineStr">
        <is>
          <t>10/2025</t>
        </is>
      </c>
      <c r="L2296" t="n">
        <v>0</v>
      </c>
      <c r="N2296" t="n">
        <v>0</v>
      </c>
      <c r="O2296" t="n">
        <v>0</v>
      </c>
      <c r="P2296" t="n">
        <v>94.13</v>
      </c>
    </row>
    <row r="2297">
      <c r="A2297" t="n">
        <v>60053</v>
      </c>
      <c r="B2297" t="n">
        <v>122</v>
      </c>
      <c r="C2297" t="inlineStr">
        <is>
          <t>Arcos</t>
        </is>
      </c>
      <c r="D2297" s="551" t="n">
        <v>45962</v>
      </c>
      <c r="E2297" t="n">
        <v>19979</v>
      </c>
      <c r="F2297" t="inlineStr">
        <is>
          <t>MOLHO DE PIMENTA TABASCO RED C/60ML</t>
        </is>
      </c>
      <c r="G2297" t="n">
        <v>2353</v>
      </c>
      <c r="H2297" t="n">
        <v>5</v>
      </c>
      <c r="I2297" t="inlineStr">
        <is>
          <t>FR</t>
        </is>
      </c>
      <c r="J2297" t="inlineStr">
        <is>
          <t>ALIMENTOS</t>
        </is>
      </c>
      <c r="K2297" t="inlineStr">
        <is>
          <t>10/2025</t>
        </is>
      </c>
      <c r="L2297" t="n">
        <v>0</v>
      </c>
      <c r="M2297" s="551" t="n">
        <v>45903</v>
      </c>
      <c r="N2297" t="n">
        <v>18.7</v>
      </c>
      <c r="O2297" t="n">
        <v>19.17</v>
      </c>
      <c r="P2297" t="n">
        <v>93.5</v>
      </c>
    </row>
    <row r="2298">
      <c r="A2298" t="n">
        <v>60024</v>
      </c>
      <c r="B2298" t="n">
        <v>122</v>
      </c>
      <c r="C2298" t="inlineStr">
        <is>
          <t>Arcos</t>
        </is>
      </c>
      <c r="D2298" s="551" t="n">
        <v>45962</v>
      </c>
      <c r="E2298" t="n">
        <v>25628</v>
      </c>
      <c r="F2298" t="inlineStr">
        <is>
          <t>MOLHO DE PIMENTA SRIRACHA PANTAI 435ML UN</t>
        </is>
      </c>
      <c r="G2298" t="n">
        <v>6201</v>
      </c>
      <c r="H2298" t="n">
        <v>7</v>
      </c>
      <c r="I2298" t="inlineStr">
        <is>
          <t>UN</t>
        </is>
      </c>
      <c r="J2298" t="inlineStr">
        <is>
          <t>ALIMENTOS</t>
        </is>
      </c>
      <c r="K2298" t="inlineStr">
        <is>
          <t>10/2025</t>
        </is>
      </c>
      <c r="L2298" t="n">
        <v>0</v>
      </c>
      <c r="M2298" s="551" t="n">
        <v>45678</v>
      </c>
      <c r="N2298" t="n">
        <v>12.98</v>
      </c>
      <c r="O2298" t="n">
        <v>12.98</v>
      </c>
      <c r="P2298" t="n">
        <v>90.86</v>
      </c>
    </row>
    <row r="2299">
      <c r="A2299" t="n">
        <v>60204</v>
      </c>
      <c r="B2299" t="n">
        <v>122</v>
      </c>
      <c r="C2299" t="inlineStr">
        <is>
          <t>Arcos</t>
        </is>
      </c>
      <c r="D2299" s="551" t="n">
        <v>45962</v>
      </c>
      <c r="E2299" t="n">
        <v>25445</v>
      </c>
      <c r="F2299" t="inlineStr">
        <is>
          <t>TEQUILA DON JULIO ANEJO 750ML UN</t>
        </is>
      </c>
      <c r="G2299" t="n">
        <v>6113</v>
      </c>
      <c r="H2299" t="n">
        <v>0.3</v>
      </c>
      <c r="I2299" t="inlineStr">
        <is>
          <t>GR</t>
        </is>
      </c>
      <c r="J2299" t="inlineStr">
        <is>
          <t>BEBIDAS</t>
        </is>
      </c>
      <c r="K2299" t="inlineStr">
        <is>
          <t>10/2025</t>
        </is>
      </c>
      <c r="L2299" t="n">
        <v>0</v>
      </c>
      <c r="M2299" s="551" t="n">
        <v>45848</v>
      </c>
      <c r="N2299" t="n">
        <v>299.11</v>
      </c>
      <c r="O2299" t="n">
        <v>299.11</v>
      </c>
      <c r="P2299" t="n">
        <v>89.73</v>
      </c>
    </row>
    <row r="2300">
      <c r="A2300" t="n">
        <v>59999</v>
      </c>
      <c r="B2300" t="n">
        <v>122</v>
      </c>
      <c r="C2300" t="inlineStr">
        <is>
          <t>Arcos</t>
        </is>
      </c>
      <c r="D2300" s="551" t="n">
        <v>45962</v>
      </c>
      <c r="E2300" t="n">
        <v>20961</v>
      </c>
      <c r="F2300" t="inlineStr">
        <is>
          <t>VINAGRE DE MACA CASTELO 750ML UN</t>
        </is>
      </c>
      <c r="G2300" t="n">
        <v>2015</v>
      </c>
      <c r="H2300" t="n">
        <v>11</v>
      </c>
      <c r="I2300" t="inlineStr">
        <is>
          <t>UN</t>
        </is>
      </c>
      <c r="J2300" t="inlineStr">
        <is>
          <t>ALIMENTOS</t>
        </is>
      </c>
      <c r="K2300" t="inlineStr">
        <is>
          <t>10/2025</t>
        </is>
      </c>
      <c r="L2300" t="n">
        <v>0</v>
      </c>
      <c r="M2300" s="551" t="n">
        <v>45889</v>
      </c>
      <c r="N2300" t="n">
        <v>8.109999999999999</v>
      </c>
      <c r="O2300" t="n">
        <v>9.460000000000001</v>
      </c>
      <c r="P2300" t="n">
        <v>89.20999999999999</v>
      </c>
    </row>
    <row r="2301">
      <c r="A2301" t="n">
        <v>60186</v>
      </c>
      <c r="B2301" t="n">
        <v>122</v>
      </c>
      <c r="C2301" t="inlineStr">
        <is>
          <t>Arcos</t>
        </is>
      </c>
      <c r="D2301" s="551" t="n">
        <v>45962</v>
      </c>
      <c r="E2301" t="n">
        <v>18146</v>
      </c>
      <c r="F2301" t="inlineStr">
        <is>
          <t>WHISKY CHIVAS REGAL 12 ANOS 1L</t>
        </is>
      </c>
      <c r="G2301" t="n">
        <v>3471</v>
      </c>
      <c r="H2301" t="n">
        <v>0.8</v>
      </c>
      <c r="I2301" t="inlineStr">
        <is>
          <t>GR</t>
        </is>
      </c>
      <c r="J2301" t="inlineStr">
        <is>
          <t>BEBIDAS</t>
        </is>
      </c>
      <c r="K2301" t="inlineStr">
        <is>
          <t>10/2025</t>
        </is>
      </c>
      <c r="L2301" t="n">
        <v>0</v>
      </c>
      <c r="M2301" s="551" t="n">
        <v>45824</v>
      </c>
      <c r="N2301" t="n">
        <v>103.8</v>
      </c>
      <c r="O2301" t="n">
        <v>105.62</v>
      </c>
      <c r="P2301" t="n">
        <v>83.04000000000001</v>
      </c>
    </row>
    <row r="2302">
      <c r="A2302" t="n">
        <v>60009</v>
      </c>
      <c r="B2302" t="n">
        <v>122</v>
      </c>
      <c r="C2302" t="inlineStr">
        <is>
          <t>Arcos</t>
        </is>
      </c>
      <c r="D2302" s="551" t="n">
        <v>45962</v>
      </c>
      <c r="E2302" t="n">
        <v>19607</v>
      </c>
      <c r="F2302" t="inlineStr">
        <is>
          <t>GENGIBRE KG</t>
        </is>
      </c>
      <c r="G2302" t="n">
        <v>2623</v>
      </c>
      <c r="H2302" t="n">
        <v>10</v>
      </c>
      <c r="I2302" t="inlineStr">
        <is>
          <t>KG</t>
        </is>
      </c>
      <c r="J2302" t="inlineStr">
        <is>
          <t>ALIMENTOS</t>
        </is>
      </c>
      <c r="K2302" t="inlineStr">
        <is>
          <t>10/2025</t>
        </is>
      </c>
      <c r="L2302" t="n">
        <v>7.63</v>
      </c>
      <c r="M2302" s="551" t="n">
        <v>45948</v>
      </c>
      <c r="N2302" t="n">
        <v>5.96</v>
      </c>
      <c r="O2302" t="n">
        <v>5.58</v>
      </c>
      <c r="P2302" t="n">
        <v>76.3</v>
      </c>
    </row>
    <row r="2303">
      <c r="A2303" t="n">
        <v>60161</v>
      </c>
      <c r="B2303" t="n">
        <v>122</v>
      </c>
      <c r="C2303" t="inlineStr">
        <is>
          <t>Arcos</t>
        </is>
      </c>
      <c r="D2303" s="551" t="n">
        <v>45962</v>
      </c>
      <c r="E2303" t="n">
        <v>18537</v>
      </c>
      <c r="F2303" t="inlineStr">
        <is>
          <t>APERITIVO LILLET BLANC 750ML</t>
        </is>
      </c>
      <c r="G2303" t="n">
        <v>3140</v>
      </c>
      <c r="H2303" t="n">
        <v>1</v>
      </c>
      <c r="I2303" t="inlineStr">
        <is>
          <t>GR</t>
        </is>
      </c>
      <c r="J2303" t="inlineStr">
        <is>
          <t>BEBIDAS</t>
        </is>
      </c>
      <c r="K2303" t="inlineStr">
        <is>
          <t>10/2025</t>
        </is>
      </c>
      <c r="L2303" t="n">
        <v>0</v>
      </c>
      <c r="M2303" s="551" t="n">
        <v>45734</v>
      </c>
      <c r="N2303" t="n">
        <v>75.5</v>
      </c>
      <c r="O2303" t="n">
        <v>73.31999999999999</v>
      </c>
      <c r="P2303" t="n">
        <v>75.5</v>
      </c>
    </row>
    <row r="2304">
      <c r="A2304" t="n">
        <v>60032</v>
      </c>
      <c r="B2304" t="n">
        <v>122</v>
      </c>
      <c r="C2304" t="inlineStr">
        <is>
          <t>Arcos</t>
        </is>
      </c>
      <c r="D2304" s="551" t="n">
        <v>45962</v>
      </c>
      <c r="E2304" t="n">
        <v>20410</v>
      </c>
      <c r="F2304" t="inlineStr">
        <is>
          <t>FARINHA DE MANDIOCA FINA YOKI 1KG</t>
        </is>
      </c>
      <c r="G2304" t="n">
        <v>2190</v>
      </c>
      <c r="H2304" t="n">
        <v>6</v>
      </c>
      <c r="I2304" t="inlineStr">
        <is>
          <t>UN</t>
        </is>
      </c>
      <c r="J2304" t="inlineStr">
        <is>
          <t>ALIMENTOS</t>
        </is>
      </c>
      <c r="K2304" t="inlineStr">
        <is>
          <t>10/2025</t>
        </is>
      </c>
      <c r="L2304" t="n">
        <v>12.55</v>
      </c>
      <c r="M2304" s="551" t="n">
        <v>45951</v>
      </c>
      <c r="N2304" t="n">
        <v>12.55</v>
      </c>
      <c r="O2304" t="n">
        <v>12.55</v>
      </c>
      <c r="P2304" t="n">
        <v>75.3</v>
      </c>
    </row>
    <row r="2305">
      <c r="A2305" t="n">
        <v>60023</v>
      </c>
      <c r="B2305" t="n">
        <v>122</v>
      </c>
      <c r="C2305" t="inlineStr">
        <is>
          <t>Arcos</t>
        </is>
      </c>
      <c r="D2305" s="551" t="n">
        <v>45962</v>
      </c>
      <c r="E2305" t="n">
        <v>20227</v>
      </c>
      <c r="F2305" t="inlineStr">
        <is>
          <t>FEIJAO PRETO CAMIL C/2KG</t>
        </is>
      </c>
      <c r="G2305" t="n">
        <v>2248</v>
      </c>
      <c r="H2305" t="n">
        <v>7</v>
      </c>
      <c r="I2305" t="inlineStr">
        <is>
          <t>PC</t>
        </is>
      </c>
      <c r="J2305" t="inlineStr">
        <is>
          <t>ALIMENTOS</t>
        </is>
      </c>
      <c r="K2305" t="inlineStr">
        <is>
          <t>10/2025</t>
        </is>
      </c>
      <c r="L2305" t="n">
        <v>10.63</v>
      </c>
      <c r="M2305" s="551" t="n">
        <v>45958</v>
      </c>
      <c r="N2305" t="n">
        <v>11.08</v>
      </c>
      <c r="O2305" t="n">
        <v>11.08</v>
      </c>
      <c r="P2305" t="n">
        <v>74.41</v>
      </c>
    </row>
    <row r="2306">
      <c r="A2306" t="n">
        <v>60017</v>
      </c>
      <c r="B2306" t="n">
        <v>122</v>
      </c>
      <c r="C2306" t="inlineStr">
        <is>
          <t>Arcos</t>
        </is>
      </c>
      <c r="D2306" s="551" t="n">
        <v>45962</v>
      </c>
      <c r="E2306" t="n">
        <v>23390</v>
      </c>
      <c r="F2306" t="inlineStr">
        <is>
          <t>BANANA DA TERRA KG</t>
        </is>
      </c>
      <c r="G2306" t="n">
        <v>2474</v>
      </c>
      <c r="H2306" t="n">
        <v>8.859999999999999</v>
      </c>
      <c r="I2306" t="inlineStr">
        <is>
          <t>KG</t>
        </is>
      </c>
      <c r="J2306" t="inlineStr">
        <is>
          <t>ALIMENTOS</t>
        </is>
      </c>
      <c r="K2306" t="inlineStr">
        <is>
          <t>10/2025</t>
        </is>
      </c>
      <c r="L2306" t="n">
        <v>8.35</v>
      </c>
      <c r="M2306" s="551" t="n">
        <v>45961</v>
      </c>
      <c r="N2306" t="n">
        <v>8.5</v>
      </c>
      <c r="O2306" t="n">
        <v>8.5</v>
      </c>
      <c r="P2306" t="n">
        <v>73.98</v>
      </c>
    </row>
    <row r="2307">
      <c r="A2307" t="n">
        <v>60051</v>
      </c>
      <c r="B2307" t="n">
        <v>122</v>
      </c>
      <c r="C2307" t="inlineStr">
        <is>
          <t>Arcos</t>
        </is>
      </c>
      <c r="D2307" s="551" t="n">
        <v>45962</v>
      </c>
      <c r="E2307" t="n">
        <v>24110</v>
      </c>
      <c r="F2307" t="inlineStr">
        <is>
          <t>CANELA EM PO KG</t>
        </is>
      </c>
      <c r="G2307" t="n">
        <v>2322</v>
      </c>
      <c r="H2307" t="n">
        <v>5</v>
      </c>
      <c r="I2307" t="inlineStr">
        <is>
          <t>KG</t>
        </is>
      </c>
      <c r="J2307" t="inlineStr">
        <is>
          <t>ALIMENTOS</t>
        </is>
      </c>
      <c r="K2307" t="inlineStr">
        <is>
          <t>10/2025</t>
        </is>
      </c>
      <c r="L2307" t="n">
        <v>0</v>
      </c>
      <c r="M2307" s="551" t="n">
        <v>45909</v>
      </c>
      <c r="N2307" t="n">
        <v>14.6</v>
      </c>
      <c r="O2307" t="n">
        <v>14.6</v>
      </c>
      <c r="P2307" t="n">
        <v>73</v>
      </c>
    </row>
    <row r="2308">
      <c r="A2308" t="n">
        <v>59967</v>
      </c>
      <c r="B2308" t="n">
        <v>122</v>
      </c>
      <c r="C2308" t="inlineStr">
        <is>
          <t>Arcos</t>
        </is>
      </c>
      <c r="D2308" s="551" t="n">
        <v>45962</v>
      </c>
      <c r="E2308" t="n">
        <v>20136</v>
      </c>
      <c r="F2308" t="inlineStr">
        <is>
          <t>MACARRAO ESPAGUETE C/ OVOS ADRIA C/500G</t>
        </is>
      </c>
      <c r="G2308" t="n">
        <v>2284</v>
      </c>
      <c r="H2308" t="n">
        <v>20</v>
      </c>
      <c r="I2308" t="inlineStr">
        <is>
          <t>PC</t>
        </is>
      </c>
      <c r="J2308" t="inlineStr">
        <is>
          <t>ALIMENTOS</t>
        </is>
      </c>
      <c r="K2308" t="inlineStr">
        <is>
          <t>10/2025</t>
        </is>
      </c>
      <c r="L2308" t="n">
        <v>3.6</v>
      </c>
      <c r="M2308" s="551" t="n">
        <v>45944</v>
      </c>
      <c r="N2308" t="n">
        <v>3.5</v>
      </c>
      <c r="O2308" t="n">
        <v>3.5</v>
      </c>
      <c r="P2308" t="n">
        <v>72</v>
      </c>
    </row>
    <row r="2309">
      <c r="A2309" t="n">
        <v>60181</v>
      </c>
      <c r="B2309" t="n">
        <v>122</v>
      </c>
      <c r="C2309" t="inlineStr">
        <is>
          <t>Arcos</t>
        </is>
      </c>
      <c r="D2309" s="551" t="n">
        <v>45962</v>
      </c>
      <c r="E2309" t="n">
        <v>18184</v>
      </c>
      <c r="F2309" t="inlineStr">
        <is>
          <t>VODKA CIROC DE RED BERRY 750ML</t>
        </is>
      </c>
      <c r="G2309" t="n">
        <v>3439</v>
      </c>
      <c r="H2309" t="n">
        <v>0.9</v>
      </c>
      <c r="I2309" t="inlineStr">
        <is>
          <t>GR</t>
        </is>
      </c>
      <c r="J2309" t="inlineStr">
        <is>
          <t>BEBIDAS</t>
        </is>
      </c>
      <c r="K2309" t="inlineStr">
        <is>
          <t>10/2025</t>
        </is>
      </c>
      <c r="L2309" t="n">
        <v>0</v>
      </c>
      <c r="N2309" t="n">
        <v>0</v>
      </c>
      <c r="O2309" t="n">
        <v>153</v>
      </c>
      <c r="P2309" t="n">
        <v>71.77</v>
      </c>
    </row>
    <row r="2310">
      <c r="A2310" t="n">
        <v>60088</v>
      </c>
      <c r="B2310" t="n">
        <v>122</v>
      </c>
      <c r="C2310" t="inlineStr">
        <is>
          <t>Arcos</t>
        </is>
      </c>
      <c r="D2310" s="551" t="n">
        <v>45962</v>
      </c>
      <c r="E2310" t="n">
        <v>20645</v>
      </c>
      <c r="F2310" t="inlineStr">
        <is>
          <t>MILHO VERDE QUERO C/2KG</t>
        </is>
      </c>
      <c r="G2310" t="n">
        <v>2113</v>
      </c>
      <c r="H2310" t="n">
        <v>3</v>
      </c>
      <c r="I2310" t="inlineStr">
        <is>
          <t>LT</t>
        </is>
      </c>
      <c r="J2310" t="inlineStr">
        <is>
          <t>ALIMENTOS</t>
        </is>
      </c>
      <c r="K2310" t="inlineStr">
        <is>
          <t>10/2025</t>
        </is>
      </c>
      <c r="L2310" t="n">
        <v>23.54</v>
      </c>
      <c r="M2310" s="551" t="n">
        <v>45945</v>
      </c>
      <c r="N2310" t="n">
        <v>23.54</v>
      </c>
      <c r="O2310" t="n">
        <v>23.5</v>
      </c>
      <c r="P2310" t="n">
        <v>70.62</v>
      </c>
    </row>
    <row r="2311">
      <c r="A2311" t="n">
        <v>60123</v>
      </c>
      <c r="B2311" t="n">
        <v>122</v>
      </c>
      <c r="C2311" t="inlineStr">
        <is>
          <t>Arcos</t>
        </is>
      </c>
      <c r="D2311" s="551" t="n">
        <v>45962</v>
      </c>
      <c r="E2311" t="n">
        <v>18552</v>
      </c>
      <c r="F2311" t="inlineStr">
        <is>
          <t>APERITIVO ABSINTO HABITUE 720ML</t>
        </is>
      </c>
      <c r="G2311" t="n">
        <v>3128</v>
      </c>
      <c r="H2311" t="n">
        <v>2</v>
      </c>
      <c r="I2311" t="inlineStr">
        <is>
          <t>GR</t>
        </is>
      </c>
      <c r="J2311" t="inlineStr">
        <is>
          <t>BEBIDAS</t>
        </is>
      </c>
      <c r="K2311" t="inlineStr">
        <is>
          <t>10/2025</t>
        </is>
      </c>
      <c r="L2311" t="n">
        <v>0</v>
      </c>
      <c r="M2311" s="551" t="n">
        <v>45825</v>
      </c>
      <c r="N2311" t="n">
        <v>34.91</v>
      </c>
      <c r="O2311" t="n">
        <v>33.6</v>
      </c>
      <c r="P2311" t="n">
        <v>69.81999999999999</v>
      </c>
    </row>
    <row r="2312">
      <c r="A2312" t="n">
        <v>60171</v>
      </c>
      <c r="B2312" t="n">
        <v>122</v>
      </c>
      <c r="C2312" t="inlineStr">
        <is>
          <t>Arcos</t>
        </is>
      </c>
      <c r="D2312" s="551" t="n">
        <v>45962</v>
      </c>
      <c r="E2312" t="n">
        <v>18176</v>
      </c>
      <c r="F2312" t="inlineStr">
        <is>
          <t>VODKA KETEL ONE PEACH &amp; ORANGE 750ML</t>
        </is>
      </c>
      <c r="G2312" t="n">
        <v>3446</v>
      </c>
      <c r="H2312" t="n">
        <v>1</v>
      </c>
      <c r="I2312" t="inlineStr">
        <is>
          <t>GR</t>
        </is>
      </c>
      <c r="J2312" t="inlineStr">
        <is>
          <t>BEBIDAS</t>
        </is>
      </c>
      <c r="K2312" t="inlineStr">
        <is>
          <t>10/2025</t>
        </is>
      </c>
      <c r="L2312" t="n">
        <v>0</v>
      </c>
      <c r="N2312" t="n">
        <v>0</v>
      </c>
      <c r="O2312" t="n">
        <v>0</v>
      </c>
      <c r="P2312" t="n">
        <v>69</v>
      </c>
    </row>
    <row r="2313">
      <c r="A2313" t="n">
        <v>60054</v>
      </c>
      <c r="B2313" t="n">
        <v>122</v>
      </c>
      <c r="C2313" t="inlineStr">
        <is>
          <t>Arcos</t>
        </is>
      </c>
      <c r="D2313" s="551" t="n">
        <v>45962</v>
      </c>
      <c r="E2313" t="n">
        <v>19965</v>
      </c>
      <c r="F2313" t="inlineStr">
        <is>
          <t>MOSTARDA AMARELA HEINZ C/255G UN</t>
        </is>
      </c>
      <c r="G2313" t="n">
        <v>2356</v>
      </c>
      <c r="H2313" t="n">
        <v>5</v>
      </c>
      <c r="I2313" t="inlineStr">
        <is>
          <t>UN</t>
        </is>
      </c>
      <c r="J2313" t="inlineStr">
        <is>
          <t>ALIMENTOS</t>
        </is>
      </c>
      <c r="K2313" t="inlineStr">
        <is>
          <t>10/2025</t>
        </is>
      </c>
      <c r="L2313" t="n">
        <v>13.2</v>
      </c>
      <c r="M2313" s="551" t="n">
        <v>45958</v>
      </c>
      <c r="N2313" t="n">
        <v>13.2</v>
      </c>
      <c r="O2313" t="n">
        <v>13.2</v>
      </c>
      <c r="P2313" t="n">
        <v>66</v>
      </c>
    </row>
    <row r="2314">
      <c r="A2314" t="n">
        <v>60075</v>
      </c>
      <c r="B2314" t="n">
        <v>122</v>
      </c>
      <c r="C2314" t="inlineStr">
        <is>
          <t>Arcos</t>
        </is>
      </c>
      <c r="D2314" s="551" t="n">
        <v>45962</v>
      </c>
      <c r="E2314" t="n">
        <v>20174</v>
      </c>
      <c r="F2314" t="inlineStr">
        <is>
          <t>SEMENTE DE GIRASSOL SEM CASCA KG</t>
        </is>
      </c>
      <c r="G2314" t="n">
        <v>2264</v>
      </c>
      <c r="H2314" t="n">
        <v>4</v>
      </c>
      <c r="I2314" t="inlineStr">
        <is>
          <t>KG</t>
        </is>
      </c>
      <c r="J2314" t="inlineStr">
        <is>
          <t>ALIMENTOS</t>
        </is>
      </c>
      <c r="K2314" t="inlineStr">
        <is>
          <t>10/2025</t>
        </is>
      </c>
      <c r="L2314" t="n">
        <v>0</v>
      </c>
      <c r="M2314" s="551" t="n">
        <v>45909</v>
      </c>
      <c r="N2314" t="n">
        <v>16.5</v>
      </c>
      <c r="O2314" t="n">
        <v>15.4</v>
      </c>
      <c r="P2314" t="n">
        <v>66</v>
      </c>
    </row>
    <row r="2315">
      <c r="A2315" t="n">
        <v>60147</v>
      </c>
      <c r="B2315" t="n">
        <v>122</v>
      </c>
      <c r="C2315" t="inlineStr">
        <is>
          <t>Arcos</t>
        </is>
      </c>
      <c r="D2315" s="551" t="n">
        <v>45962</v>
      </c>
      <c r="E2315" t="n">
        <v>26881</v>
      </c>
      <c r="F2315" t="inlineStr">
        <is>
          <t>CASCA DE CARVALHO KG</t>
        </is>
      </c>
      <c r="G2315" t="n">
        <v>6950</v>
      </c>
      <c r="H2315" t="n">
        <v>1</v>
      </c>
      <c r="I2315" t="inlineStr">
        <is>
          <t>KG</t>
        </is>
      </c>
      <c r="J2315" t="inlineStr">
        <is>
          <t>ALIMENTOS</t>
        </is>
      </c>
      <c r="K2315" t="inlineStr">
        <is>
          <t>10/2025</t>
        </is>
      </c>
      <c r="L2315" t="n">
        <v>0</v>
      </c>
      <c r="M2315" s="551" t="n">
        <v>45861</v>
      </c>
      <c r="N2315" t="n">
        <v>65</v>
      </c>
      <c r="O2315" t="n">
        <v>65</v>
      </c>
      <c r="P2315" t="n">
        <v>65</v>
      </c>
    </row>
    <row r="2316">
      <c r="A2316" t="n">
        <v>59993</v>
      </c>
      <c r="B2316" t="n">
        <v>122</v>
      </c>
      <c r="C2316" t="inlineStr">
        <is>
          <t>Arcos</t>
        </is>
      </c>
      <c r="D2316" s="551" t="n">
        <v>45962</v>
      </c>
      <c r="E2316" t="n">
        <v>20386</v>
      </c>
      <c r="F2316" t="inlineStr">
        <is>
          <t>FARINHA DE MILHO KIMILHO YOKI C/500G</t>
        </is>
      </c>
      <c r="G2316" t="n">
        <v>2195</v>
      </c>
      <c r="H2316" t="n">
        <v>12</v>
      </c>
      <c r="I2316" t="inlineStr">
        <is>
          <t>PC</t>
        </is>
      </c>
      <c r="J2316" t="inlineStr">
        <is>
          <t>ALIMENTOS</t>
        </is>
      </c>
      <c r="K2316" t="inlineStr">
        <is>
          <t>10/2025</t>
        </is>
      </c>
      <c r="L2316" t="n">
        <v>0</v>
      </c>
      <c r="M2316" s="551" t="n">
        <v>45916</v>
      </c>
      <c r="N2316" t="n">
        <v>5.1</v>
      </c>
      <c r="O2316" t="n">
        <v>5.4</v>
      </c>
      <c r="P2316" t="n">
        <v>61.2</v>
      </c>
    </row>
    <row r="2317">
      <c r="A2317" t="n">
        <v>60170</v>
      </c>
      <c r="B2317" t="n">
        <v>122</v>
      </c>
      <c r="C2317" t="inlineStr">
        <is>
          <t>Arcos</t>
        </is>
      </c>
      <c r="D2317" s="551" t="n">
        <v>45962</v>
      </c>
      <c r="E2317" t="n">
        <v>18178</v>
      </c>
      <c r="F2317" t="inlineStr">
        <is>
          <t>VODKA KETEL ONE CUCUMBER &amp; MINT 750ML</t>
        </is>
      </c>
      <c r="G2317" t="n">
        <v>3444</v>
      </c>
      <c r="H2317" t="n">
        <v>1</v>
      </c>
      <c r="I2317" t="inlineStr">
        <is>
          <t>GR</t>
        </is>
      </c>
      <c r="J2317" t="inlineStr">
        <is>
          <t>BEBIDAS</t>
        </is>
      </c>
      <c r="K2317" t="inlineStr">
        <is>
          <t>10/2025</t>
        </is>
      </c>
      <c r="L2317" t="n">
        <v>0</v>
      </c>
      <c r="N2317" t="n">
        <v>0</v>
      </c>
      <c r="O2317" t="n">
        <v>59.9</v>
      </c>
      <c r="P2317" t="n">
        <v>59.9</v>
      </c>
    </row>
    <row r="2318">
      <c r="A2318" t="n">
        <v>60168</v>
      </c>
      <c r="B2318" t="n">
        <v>122</v>
      </c>
      <c r="C2318" t="inlineStr">
        <is>
          <t>Arcos</t>
        </is>
      </c>
      <c r="D2318" s="551" t="n">
        <v>45962</v>
      </c>
      <c r="E2318" t="n">
        <v>18308</v>
      </c>
      <c r="F2318" t="inlineStr">
        <is>
          <t>LICOR LUXARDO BITTER BIANCO 750ML</t>
        </is>
      </c>
      <c r="G2318" t="n">
        <v>3325</v>
      </c>
      <c r="H2318" t="n">
        <v>1</v>
      </c>
      <c r="I2318" t="inlineStr">
        <is>
          <t>UN</t>
        </is>
      </c>
      <c r="J2318" t="inlineStr">
        <is>
          <t>BEBIDAS</t>
        </is>
      </c>
      <c r="K2318" t="inlineStr">
        <is>
          <t>10/2025</t>
        </is>
      </c>
      <c r="L2318" t="n">
        <v>0</v>
      </c>
      <c r="N2318" t="n">
        <v>0</v>
      </c>
      <c r="O2318" t="n">
        <v>0</v>
      </c>
      <c r="P2318" t="n">
        <v>57</v>
      </c>
    </row>
    <row r="2319">
      <c r="A2319" t="n">
        <v>60086</v>
      </c>
      <c r="B2319" t="n">
        <v>122</v>
      </c>
      <c r="C2319" t="inlineStr">
        <is>
          <t>Arcos</t>
        </is>
      </c>
      <c r="D2319" s="551" t="n">
        <v>45962</v>
      </c>
      <c r="E2319" t="n">
        <v>21086</v>
      </c>
      <c r="F2319" t="inlineStr">
        <is>
          <t>ACUCAR SACHE UNIAO CX C/ 400 X 0,005G</t>
        </is>
      </c>
      <c r="G2319" t="n">
        <v>1989</v>
      </c>
      <c r="H2319" t="n">
        <v>3</v>
      </c>
      <c r="I2319" t="inlineStr">
        <is>
          <t>UN</t>
        </is>
      </c>
      <c r="J2319" t="inlineStr">
        <is>
          <t>ALIMENTOS</t>
        </is>
      </c>
      <c r="K2319" t="inlineStr">
        <is>
          <t>10/2025</t>
        </is>
      </c>
      <c r="L2319" t="n">
        <v>0</v>
      </c>
      <c r="M2319" s="551" t="n">
        <v>45783</v>
      </c>
      <c r="N2319" t="n">
        <v>18.69</v>
      </c>
      <c r="O2319" t="n">
        <v>19.39</v>
      </c>
      <c r="P2319" t="n">
        <v>56.07</v>
      </c>
    </row>
    <row r="2320">
      <c r="A2320" t="n">
        <v>60100</v>
      </c>
      <c r="B2320" t="n">
        <v>122</v>
      </c>
      <c r="C2320" t="inlineStr">
        <is>
          <t>Arcos</t>
        </is>
      </c>
      <c r="D2320" s="551" t="n">
        <v>45962</v>
      </c>
      <c r="E2320" t="n">
        <v>24322</v>
      </c>
      <c r="F2320" t="inlineStr">
        <is>
          <t>LEMON PEPPER KG</t>
        </is>
      </c>
      <c r="G2320" t="n">
        <v>2342</v>
      </c>
      <c r="H2320" t="n">
        <v>2.5</v>
      </c>
      <c r="I2320" t="inlineStr">
        <is>
          <t>KG</t>
        </is>
      </c>
      <c r="J2320" t="inlineStr">
        <is>
          <t>ALIMENTOS</t>
        </is>
      </c>
      <c r="K2320" t="inlineStr">
        <is>
          <t>10/2025</t>
        </is>
      </c>
      <c r="L2320" t="n">
        <v>22</v>
      </c>
      <c r="M2320" s="551" t="n">
        <v>45937</v>
      </c>
      <c r="N2320" t="n">
        <v>22</v>
      </c>
      <c r="O2320" t="n">
        <v>22</v>
      </c>
      <c r="P2320" t="n">
        <v>55</v>
      </c>
    </row>
    <row r="2321">
      <c r="A2321" t="n">
        <v>60195</v>
      </c>
      <c r="B2321" t="n">
        <v>122</v>
      </c>
      <c r="C2321" t="inlineStr">
        <is>
          <t>Arcos</t>
        </is>
      </c>
      <c r="D2321" s="551" t="n">
        <v>45962</v>
      </c>
      <c r="E2321" t="n">
        <v>18180</v>
      </c>
      <c r="F2321" t="inlineStr">
        <is>
          <t>VODKA GREY GOOSE NATURAL 750ML</t>
        </is>
      </c>
      <c r="G2321" t="n">
        <v>3442</v>
      </c>
      <c r="H2321" t="n">
        <v>0.5</v>
      </c>
      <c r="I2321" t="inlineStr">
        <is>
          <t>GR</t>
        </is>
      </c>
      <c r="J2321" t="inlineStr">
        <is>
          <t>BEBIDAS</t>
        </is>
      </c>
      <c r="K2321" t="inlineStr">
        <is>
          <t>10/2025</t>
        </is>
      </c>
      <c r="L2321" t="n">
        <v>0</v>
      </c>
      <c r="N2321" t="n">
        <v>0</v>
      </c>
      <c r="O2321" t="n">
        <v>109.9</v>
      </c>
      <c r="P2321" t="n">
        <v>55</v>
      </c>
    </row>
    <row r="2322">
      <c r="A2322" t="n">
        <v>60073</v>
      </c>
      <c r="B2322" t="n">
        <v>122</v>
      </c>
      <c r="C2322" t="inlineStr">
        <is>
          <t>Arcos</t>
        </is>
      </c>
      <c r="D2322" s="551" t="n">
        <v>45962</v>
      </c>
      <c r="E2322" t="n">
        <v>20892</v>
      </c>
      <c r="F2322" t="inlineStr">
        <is>
          <t>GELATINA S/ SABOR EM FOLHA INCOLOR OETKER 10G</t>
        </is>
      </c>
      <c r="G2322" t="n">
        <v>2039</v>
      </c>
      <c r="H2322" t="n">
        <v>4</v>
      </c>
      <c r="I2322" t="inlineStr">
        <is>
          <t>UN</t>
        </is>
      </c>
      <c r="J2322" t="inlineStr">
        <is>
          <t>ALIMENTOS</t>
        </is>
      </c>
      <c r="K2322" t="inlineStr">
        <is>
          <t>10/2025</t>
        </is>
      </c>
      <c r="L2322" t="n">
        <v>13.3</v>
      </c>
      <c r="M2322" s="551" t="n">
        <v>45951</v>
      </c>
      <c r="N2322" t="n">
        <v>13.3</v>
      </c>
      <c r="O2322" t="n">
        <v>13.3</v>
      </c>
      <c r="P2322" t="n">
        <v>53.2</v>
      </c>
    </row>
    <row r="2323">
      <c r="A2323" t="n">
        <v>60114</v>
      </c>
      <c r="B2323" t="n">
        <v>122</v>
      </c>
      <c r="C2323" t="inlineStr">
        <is>
          <t>Arcos</t>
        </is>
      </c>
      <c r="D2323" s="551" t="n">
        <v>45962</v>
      </c>
      <c r="E2323" t="n">
        <v>20185</v>
      </c>
      <c r="F2323" t="inlineStr">
        <is>
          <t>SEMENTE ABOBORA CRUA SEM CASCA KG</t>
        </is>
      </c>
      <c r="G2323" t="n">
        <v>2259</v>
      </c>
      <c r="H2323" t="n">
        <v>2</v>
      </c>
      <c r="I2323" t="inlineStr">
        <is>
          <t>KG</t>
        </is>
      </c>
      <c r="J2323" t="inlineStr">
        <is>
          <t>ALIMENTOS</t>
        </is>
      </c>
      <c r="K2323" t="inlineStr">
        <is>
          <t>10/2025</t>
        </is>
      </c>
      <c r="L2323" t="n">
        <v>25.5</v>
      </c>
      <c r="M2323" s="551" t="n">
        <v>45951</v>
      </c>
      <c r="N2323" t="n">
        <v>25.5</v>
      </c>
      <c r="O2323" t="n">
        <v>25.5</v>
      </c>
      <c r="P2323" t="n">
        <v>51</v>
      </c>
    </row>
    <row r="2324">
      <c r="A2324" t="n">
        <v>60208</v>
      </c>
      <c r="B2324" t="n">
        <v>122</v>
      </c>
      <c r="C2324" t="inlineStr">
        <is>
          <t>Arcos</t>
        </is>
      </c>
      <c r="D2324" s="551" t="n">
        <v>45962</v>
      </c>
      <c r="E2324" t="n">
        <v>19224</v>
      </c>
      <c r="F2324" t="inlineStr">
        <is>
          <t>MANTEIGA SCALA C/5KG</t>
        </is>
      </c>
      <c r="G2324" t="n">
        <v>5850</v>
      </c>
      <c r="H2324" t="n">
        <v>0.2</v>
      </c>
      <c r="I2324" t="inlineStr">
        <is>
          <t>UN</t>
        </is>
      </c>
      <c r="J2324" t="inlineStr">
        <is>
          <t>ALIMENTOS</t>
        </is>
      </c>
      <c r="K2324" t="inlineStr">
        <is>
          <t>10/2025</t>
        </is>
      </c>
      <c r="L2324" t="n">
        <v>247.9</v>
      </c>
      <c r="M2324" s="551" t="n">
        <v>45944</v>
      </c>
      <c r="N2324" t="n">
        <v>247.9</v>
      </c>
      <c r="O2324" t="n">
        <v>247.9</v>
      </c>
      <c r="P2324" t="n">
        <v>49.58</v>
      </c>
    </row>
    <row r="2325">
      <c r="A2325" t="n">
        <v>60150</v>
      </c>
      <c r="B2325" t="n">
        <v>122</v>
      </c>
      <c r="C2325" t="inlineStr">
        <is>
          <t>Arcos</t>
        </is>
      </c>
      <c r="D2325" s="551" t="n">
        <v>45962</v>
      </c>
      <c r="E2325" t="n">
        <v>20007</v>
      </c>
      <c r="F2325" t="inlineStr">
        <is>
          <t>MAIONESE HELLMANNS C/3KG</t>
        </is>
      </c>
      <c r="G2325" t="n">
        <v>2343</v>
      </c>
      <c r="H2325" t="n">
        <v>1</v>
      </c>
      <c r="I2325" t="inlineStr">
        <is>
          <t>BD</t>
        </is>
      </c>
      <c r="J2325" t="inlineStr">
        <is>
          <t>ALIMENTOS</t>
        </is>
      </c>
      <c r="K2325" t="inlineStr">
        <is>
          <t>10/2025</t>
        </is>
      </c>
      <c r="L2325" t="n">
        <v>48.9</v>
      </c>
      <c r="M2325" s="551" t="n">
        <v>45951</v>
      </c>
      <c r="N2325" t="n">
        <v>48.9</v>
      </c>
      <c r="O2325" t="n">
        <v>48.9</v>
      </c>
      <c r="P2325" t="n">
        <v>48.9</v>
      </c>
    </row>
    <row r="2326">
      <c r="A2326" t="n">
        <v>60205</v>
      </c>
      <c r="B2326" t="n">
        <v>122</v>
      </c>
      <c r="C2326" t="inlineStr">
        <is>
          <t>Arcos</t>
        </is>
      </c>
      <c r="D2326" s="551" t="n">
        <v>45962</v>
      </c>
      <c r="E2326" t="n">
        <v>18140</v>
      </c>
      <c r="F2326" t="inlineStr">
        <is>
          <t>WHISKY GENTLEMAN JACK SILVER 1L</t>
        </is>
      </c>
      <c r="G2326" t="n">
        <v>3478</v>
      </c>
      <c r="H2326" t="n">
        <v>0.3</v>
      </c>
      <c r="I2326" t="inlineStr">
        <is>
          <t>GR</t>
        </is>
      </c>
      <c r="J2326" t="inlineStr">
        <is>
          <t>BEBIDAS</t>
        </is>
      </c>
      <c r="K2326" t="inlineStr">
        <is>
          <t>10/2025</t>
        </is>
      </c>
      <c r="L2326" t="n">
        <v>0</v>
      </c>
      <c r="M2326" s="551" t="n">
        <v>45852</v>
      </c>
      <c r="N2326" t="n">
        <v>163</v>
      </c>
      <c r="O2326" t="n">
        <v>163</v>
      </c>
      <c r="P2326" t="n">
        <v>48.9</v>
      </c>
    </row>
    <row r="2327">
      <c r="A2327" t="n">
        <v>60052</v>
      </c>
      <c r="B2327" t="n">
        <v>122</v>
      </c>
      <c r="C2327" t="inlineStr">
        <is>
          <t>Arcos</t>
        </is>
      </c>
      <c r="D2327" s="551" t="n">
        <v>45962</v>
      </c>
      <c r="E2327" t="n">
        <v>20022</v>
      </c>
      <c r="F2327" t="inlineStr">
        <is>
          <t>FERMENTO QUIMICO ROYAL 250G</t>
        </is>
      </c>
      <c r="G2327" t="n">
        <v>2340</v>
      </c>
      <c r="H2327" t="n">
        <v>5</v>
      </c>
      <c r="I2327" t="inlineStr">
        <is>
          <t>UN</t>
        </is>
      </c>
      <c r="J2327" t="inlineStr">
        <is>
          <t>ALIMENTOS</t>
        </is>
      </c>
      <c r="K2327" t="inlineStr">
        <is>
          <t>10/2025</t>
        </is>
      </c>
      <c r="L2327" t="n">
        <v>9.48</v>
      </c>
      <c r="M2327" s="551" t="n">
        <v>45951</v>
      </c>
      <c r="N2327" t="n">
        <v>9.470000000000001</v>
      </c>
      <c r="O2327" t="n">
        <v>9.470000000000001</v>
      </c>
      <c r="P2327" t="n">
        <v>47.4</v>
      </c>
    </row>
    <row r="2328">
      <c r="A2328" t="n">
        <v>60115</v>
      </c>
      <c r="B2328" t="n">
        <v>122</v>
      </c>
      <c r="C2328" t="inlineStr">
        <is>
          <t>Arcos</t>
        </is>
      </c>
      <c r="D2328" s="551" t="n">
        <v>45962</v>
      </c>
      <c r="E2328" t="n">
        <v>19649</v>
      </c>
      <c r="F2328" t="inlineStr">
        <is>
          <t>ALHO DESCASCADO KG</t>
        </is>
      </c>
      <c r="G2328" t="n">
        <v>2589</v>
      </c>
      <c r="H2328" t="n">
        <v>2</v>
      </c>
      <c r="I2328" t="inlineStr">
        <is>
          <t>KG</t>
        </is>
      </c>
      <c r="J2328" t="inlineStr">
        <is>
          <t>ALIMENTOS</t>
        </is>
      </c>
      <c r="K2328" t="inlineStr">
        <is>
          <t>10/2025</t>
        </is>
      </c>
      <c r="L2328" t="n">
        <v>0</v>
      </c>
      <c r="M2328" s="551" t="n">
        <v>45890</v>
      </c>
      <c r="N2328" t="n">
        <v>23.5</v>
      </c>
      <c r="O2328" t="n">
        <v>23.5</v>
      </c>
      <c r="P2328" t="n">
        <v>47</v>
      </c>
    </row>
    <row r="2329">
      <c r="A2329" t="n">
        <v>60129</v>
      </c>
      <c r="B2329" t="n">
        <v>122</v>
      </c>
      <c r="C2329" t="inlineStr">
        <is>
          <t>Arcos</t>
        </is>
      </c>
      <c r="D2329" s="551" t="n">
        <v>45962</v>
      </c>
      <c r="E2329" t="n">
        <v>23365</v>
      </c>
      <c r="F2329" t="inlineStr">
        <is>
          <t>KIWI KG</t>
        </is>
      </c>
      <c r="G2329" t="n">
        <v>2493</v>
      </c>
      <c r="H2329" t="n">
        <v>1.82</v>
      </c>
      <c r="I2329" t="inlineStr">
        <is>
          <t>KG</t>
        </is>
      </c>
      <c r="J2329" t="inlineStr">
        <is>
          <t>ALIMENTOS</t>
        </is>
      </c>
      <c r="K2329" t="inlineStr">
        <is>
          <t>10/2025</t>
        </is>
      </c>
      <c r="L2329" t="n">
        <v>25.72</v>
      </c>
      <c r="M2329" s="551" t="n">
        <v>45958</v>
      </c>
      <c r="N2329" t="n">
        <v>26.25</v>
      </c>
      <c r="O2329" t="n">
        <v>30.36</v>
      </c>
      <c r="P2329" t="n">
        <v>46.81</v>
      </c>
    </row>
    <row r="2330">
      <c r="A2330" t="n">
        <v>60138</v>
      </c>
      <c r="B2330" t="n">
        <v>122</v>
      </c>
      <c r="C2330" t="inlineStr">
        <is>
          <t>Arcos</t>
        </is>
      </c>
      <c r="D2330" s="551" t="n">
        <v>45962</v>
      </c>
      <c r="E2330" t="n">
        <v>19575</v>
      </c>
      <c r="F2330" t="inlineStr">
        <is>
          <t>PIMENTA DE CHEIRO VERDE KG</t>
        </is>
      </c>
      <c r="G2330" t="n">
        <v>2643</v>
      </c>
      <c r="H2330" t="n">
        <v>1.52</v>
      </c>
      <c r="I2330" t="inlineStr">
        <is>
          <t>KG</t>
        </is>
      </c>
      <c r="J2330" t="inlineStr">
        <is>
          <t>ALIMENTOS</t>
        </is>
      </c>
      <c r="K2330" t="inlineStr">
        <is>
          <t>10/2025</t>
        </is>
      </c>
      <c r="L2330" t="n">
        <v>30.45</v>
      </c>
      <c r="M2330" s="551" t="n">
        <v>45961</v>
      </c>
      <c r="N2330" t="n">
        <v>32</v>
      </c>
      <c r="O2330" t="n">
        <v>32.32</v>
      </c>
      <c r="P2330" t="n">
        <v>46.28</v>
      </c>
    </row>
    <row r="2331">
      <c r="A2331" t="n">
        <v>60143</v>
      </c>
      <c r="B2331" t="n">
        <v>122</v>
      </c>
      <c r="C2331" t="inlineStr">
        <is>
          <t>Arcos</t>
        </is>
      </c>
      <c r="D2331" s="551" t="n">
        <v>45962</v>
      </c>
      <c r="E2331" t="n">
        <v>19721</v>
      </c>
      <c r="F2331" t="inlineStr">
        <is>
          <t>ROMA KG</t>
        </is>
      </c>
      <c r="G2331" t="n">
        <v>2533</v>
      </c>
      <c r="H2331" t="n">
        <v>1.14</v>
      </c>
      <c r="I2331" t="inlineStr">
        <is>
          <t>KG</t>
        </is>
      </c>
      <c r="J2331" t="inlineStr">
        <is>
          <t>ALIMENTOS</t>
        </is>
      </c>
      <c r="K2331" t="inlineStr">
        <is>
          <t>10/2025</t>
        </is>
      </c>
      <c r="L2331" t="n">
        <v>40.48</v>
      </c>
      <c r="M2331" s="551" t="n">
        <v>45958</v>
      </c>
      <c r="N2331" t="n">
        <v>39</v>
      </c>
      <c r="O2331" t="n">
        <v>39</v>
      </c>
      <c r="P2331" t="n">
        <v>46.15</v>
      </c>
    </row>
    <row r="2332">
      <c r="A2332" t="n">
        <v>60050</v>
      </c>
      <c r="B2332" t="n">
        <v>122</v>
      </c>
      <c r="C2332" t="inlineStr">
        <is>
          <t>Arcos</t>
        </is>
      </c>
      <c r="D2332" s="551" t="n">
        <v>45962</v>
      </c>
      <c r="E2332" t="n">
        <v>20422</v>
      </c>
      <c r="F2332" t="inlineStr">
        <is>
          <t>AVEIA EM FLOCOS YOKI 500GR</t>
        </is>
      </c>
      <c r="G2332" t="n">
        <v>2186</v>
      </c>
      <c r="H2332" t="n">
        <v>5</v>
      </c>
      <c r="I2332" t="inlineStr">
        <is>
          <t>UN</t>
        </is>
      </c>
      <c r="J2332" t="inlineStr">
        <is>
          <t>ALIMENTOS</t>
        </is>
      </c>
      <c r="K2332" t="inlineStr">
        <is>
          <t>10/2025</t>
        </is>
      </c>
      <c r="L2332" t="n">
        <v>0</v>
      </c>
      <c r="M2332" s="551" t="n">
        <v>45916</v>
      </c>
      <c r="N2332" t="n">
        <v>9.199999999999999</v>
      </c>
      <c r="O2332" t="n">
        <v>9.32</v>
      </c>
      <c r="P2332" t="n">
        <v>46</v>
      </c>
    </row>
    <row r="2333">
      <c r="A2333" t="n">
        <v>60151</v>
      </c>
      <c r="B2333" t="n">
        <v>122</v>
      </c>
      <c r="C2333" t="inlineStr">
        <is>
          <t>Arcos</t>
        </is>
      </c>
      <c r="D2333" s="551" t="n">
        <v>45962</v>
      </c>
      <c r="E2333" t="n">
        <v>25213</v>
      </c>
      <c r="F2333" t="inlineStr">
        <is>
          <t>MISSO AZUMA C/1KG</t>
        </is>
      </c>
      <c r="G2333" t="n">
        <v>5948</v>
      </c>
      <c r="H2333" t="n">
        <v>1</v>
      </c>
      <c r="I2333" t="inlineStr">
        <is>
          <t>PT</t>
        </is>
      </c>
      <c r="J2333" t="inlineStr">
        <is>
          <t>ALIMENTOS</t>
        </is>
      </c>
      <c r="K2333" t="inlineStr">
        <is>
          <t>10/2025</t>
        </is>
      </c>
      <c r="L2333" t="n">
        <v>0</v>
      </c>
      <c r="M2333" s="551" t="n">
        <v>45895</v>
      </c>
      <c r="N2333" t="n">
        <v>46</v>
      </c>
      <c r="O2333" t="n">
        <v>0</v>
      </c>
      <c r="P2333" t="n">
        <v>46</v>
      </c>
    </row>
    <row r="2334">
      <c r="A2334" t="n">
        <v>60142</v>
      </c>
      <c r="B2334" t="n">
        <v>122</v>
      </c>
      <c r="C2334" t="inlineStr">
        <is>
          <t>Arcos</t>
        </is>
      </c>
      <c r="D2334" s="551" t="n">
        <v>45962</v>
      </c>
      <c r="E2334" t="n">
        <v>18444</v>
      </c>
      <c r="F2334" t="inlineStr">
        <is>
          <t>CACHACA MATO DENTRO OURO 980ML</t>
        </is>
      </c>
      <c r="G2334" t="n">
        <v>3205</v>
      </c>
      <c r="H2334" t="n">
        <v>1.3</v>
      </c>
      <c r="I2334" t="inlineStr">
        <is>
          <t>UN</t>
        </is>
      </c>
      <c r="J2334" t="inlineStr">
        <is>
          <t>BEBIDAS</t>
        </is>
      </c>
      <c r="K2334" t="inlineStr">
        <is>
          <t>10/2025</t>
        </is>
      </c>
      <c r="L2334" t="n">
        <v>0</v>
      </c>
      <c r="M2334" s="551" t="n">
        <v>45447</v>
      </c>
      <c r="N2334" t="n">
        <v>35</v>
      </c>
      <c r="O2334" t="n">
        <v>34</v>
      </c>
      <c r="P2334" t="n">
        <v>45.5</v>
      </c>
    </row>
    <row r="2335">
      <c r="A2335" t="n">
        <v>60109</v>
      </c>
      <c r="B2335" t="n">
        <v>122</v>
      </c>
      <c r="C2335" t="inlineStr">
        <is>
          <t>Arcos</t>
        </is>
      </c>
      <c r="D2335" s="551" t="n">
        <v>45962</v>
      </c>
      <c r="E2335" t="n">
        <v>21060</v>
      </c>
      <c r="F2335" t="inlineStr">
        <is>
          <t>AZEITE DE DENDE CEPERA 900ML UN</t>
        </is>
      </c>
      <c r="G2335" t="n">
        <v>1998</v>
      </c>
      <c r="H2335" t="n">
        <v>2</v>
      </c>
      <c r="I2335" t="inlineStr">
        <is>
          <t>UN</t>
        </is>
      </c>
      <c r="J2335" t="inlineStr">
        <is>
          <t>ALIMENTOS</t>
        </is>
      </c>
      <c r="K2335" t="inlineStr">
        <is>
          <t>10/2025</t>
        </is>
      </c>
      <c r="L2335" t="n">
        <v>0</v>
      </c>
      <c r="N2335" t="n">
        <v>0</v>
      </c>
      <c r="O2335" t="n">
        <v>21.9</v>
      </c>
      <c r="P2335" t="n">
        <v>43.98</v>
      </c>
    </row>
    <row r="2336">
      <c r="A2336" t="n">
        <v>60074</v>
      </c>
      <c r="B2336" t="n">
        <v>122</v>
      </c>
      <c r="C2336" t="inlineStr">
        <is>
          <t>Arcos</t>
        </is>
      </c>
      <c r="D2336" s="551" t="n">
        <v>45962</v>
      </c>
      <c r="E2336" t="n">
        <v>24420</v>
      </c>
      <c r="F2336" t="inlineStr">
        <is>
          <t>POLVILHO DOCE KG</t>
        </is>
      </c>
      <c r="G2336" t="n">
        <v>2207</v>
      </c>
      <c r="H2336" t="n">
        <v>4</v>
      </c>
      <c r="I2336" t="inlineStr">
        <is>
          <t>KG</t>
        </is>
      </c>
      <c r="J2336" t="inlineStr">
        <is>
          <t>ALIMENTOS</t>
        </is>
      </c>
      <c r="K2336" t="inlineStr">
        <is>
          <t>10/2025</t>
        </is>
      </c>
      <c r="L2336" t="n">
        <v>0</v>
      </c>
      <c r="M2336" s="551" t="n">
        <v>45889</v>
      </c>
      <c r="N2336" t="n">
        <v>10.97</v>
      </c>
      <c r="O2336" t="n">
        <v>8.199999999999999</v>
      </c>
      <c r="P2336" t="n">
        <v>43.88</v>
      </c>
    </row>
    <row r="2337">
      <c r="A2337" t="n">
        <v>59989</v>
      </c>
      <c r="B2337" t="n">
        <v>122</v>
      </c>
      <c r="C2337" t="inlineStr">
        <is>
          <t>Arcos</t>
        </is>
      </c>
      <c r="D2337" s="551" t="n">
        <v>45962</v>
      </c>
      <c r="E2337" t="n">
        <v>19623</v>
      </c>
      <c r="F2337" t="inlineStr">
        <is>
          <t>CEBOLA ROXA KG</t>
        </is>
      </c>
      <c r="G2337" t="n">
        <v>2611</v>
      </c>
      <c r="H2337" t="n">
        <v>12.06</v>
      </c>
      <c r="I2337" t="inlineStr">
        <is>
          <t>KG</t>
        </is>
      </c>
      <c r="J2337" t="inlineStr">
        <is>
          <t>ALIMENTOS</t>
        </is>
      </c>
      <c r="K2337" t="inlineStr">
        <is>
          <t>10/2025</t>
        </is>
      </c>
      <c r="L2337" t="n">
        <v>3.61</v>
      </c>
      <c r="M2337" s="551" t="n">
        <v>45961</v>
      </c>
      <c r="N2337" t="n">
        <v>3.6</v>
      </c>
      <c r="O2337" t="n">
        <v>3.6</v>
      </c>
      <c r="P2337" t="n">
        <v>43.54</v>
      </c>
    </row>
    <row r="2338">
      <c r="A2338" t="n">
        <v>60153</v>
      </c>
      <c r="B2338" t="n">
        <v>122</v>
      </c>
      <c r="C2338" t="inlineStr">
        <is>
          <t>Arcos</t>
        </is>
      </c>
      <c r="D2338" s="551" t="n">
        <v>45962</v>
      </c>
      <c r="E2338" t="n">
        <v>26882</v>
      </c>
      <c r="F2338" t="inlineStr">
        <is>
          <t>RAIZ DE ANGELICA KG</t>
        </is>
      </c>
      <c r="G2338" t="n">
        <v>6951</v>
      </c>
      <c r="H2338" t="n">
        <v>1</v>
      </c>
      <c r="I2338" t="inlineStr">
        <is>
          <t>KG</t>
        </is>
      </c>
      <c r="J2338" t="inlineStr">
        <is>
          <t>ALIMENTOS</t>
        </is>
      </c>
      <c r="K2338" t="inlineStr">
        <is>
          <t>10/2025</t>
        </is>
      </c>
      <c r="L2338" t="n">
        <v>0</v>
      </c>
      <c r="M2338" s="551" t="n">
        <v>45763</v>
      </c>
      <c r="N2338" t="n">
        <v>42</v>
      </c>
      <c r="O2338" t="n">
        <v>370</v>
      </c>
      <c r="P2338" t="n">
        <v>42</v>
      </c>
    </row>
    <row r="2339">
      <c r="A2339" t="n">
        <v>59987</v>
      </c>
      <c r="B2339" t="n">
        <v>122</v>
      </c>
      <c r="C2339" t="inlineStr">
        <is>
          <t>Arcos</t>
        </is>
      </c>
      <c r="D2339" s="551" t="n">
        <v>45962</v>
      </c>
      <c r="E2339" t="n">
        <v>19907</v>
      </c>
      <c r="F2339" t="inlineStr">
        <is>
          <t>SAL REFINADO CISNE 1KG</t>
        </is>
      </c>
      <c r="G2339" t="n">
        <v>2381</v>
      </c>
      <c r="H2339" t="n">
        <v>13</v>
      </c>
      <c r="I2339" t="inlineStr">
        <is>
          <t>UN</t>
        </is>
      </c>
      <c r="J2339" t="inlineStr">
        <is>
          <t>ALIMENTOS</t>
        </is>
      </c>
      <c r="K2339" t="inlineStr">
        <is>
          <t>10/2025</t>
        </is>
      </c>
      <c r="L2339" t="n">
        <v>0</v>
      </c>
      <c r="M2339" s="551" t="n">
        <v>45686</v>
      </c>
      <c r="N2339" t="n">
        <v>3.01</v>
      </c>
      <c r="O2339" t="n">
        <v>3.23</v>
      </c>
      <c r="P2339" t="n">
        <v>39.13</v>
      </c>
    </row>
    <row r="2340">
      <c r="A2340" t="n">
        <v>60149</v>
      </c>
      <c r="B2340" t="n">
        <v>122</v>
      </c>
      <c r="C2340" t="inlineStr">
        <is>
          <t>Arcos</t>
        </is>
      </c>
      <c r="D2340" s="551" t="n">
        <v>45962</v>
      </c>
      <c r="E2340" t="n">
        <v>25282</v>
      </c>
      <c r="F2340" t="inlineStr">
        <is>
          <t>FRUTOSE CRISTAL KG</t>
        </is>
      </c>
      <c r="G2340" t="n">
        <v>5982</v>
      </c>
      <c r="H2340" t="n">
        <v>1</v>
      </c>
      <c r="I2340" t="inlineStr">
        <is>
          <t>KG</t>
        </is>
      </c>
      <c r="J2340" t="inlineStr">
        <is>
          <t>ALIMENTOS</t>
        </is>
      </c>
      <c r="K2340" t="inlineStr">
        <is>
          <t>10/2025</t>
        </is>
      </c>
      <c r="L2340" t="n">
        <v>39</v>
      </c>
      <c r="M2340" s="551" t="n">
        <v>45951</v>
      </c>
      <c r="N2340" t="n">
        <v>39</v>
      </c>
      <c r="O2340" t="n">
        <v>39</v>
      </c>
      <c r="P2340" t="n">
        <v>39</v>
      </c>
    </row>
    <row r="2341">
      <c r="A2341" t="n">
        <v>60169</v>
      </c>
      <c r="B2341" t="n">
        <v>122</v>
      </c>
      <c r="C2341" t="inlineStr">
        <is>
          <t>Arcos</t>
        </is>
      </c>
      <c r="D2341" s="551" t="n">
        <v>45962</v>
      </c>
      <c r="E2341" t="n">
        <v>18200</v>
      </c>
      <c r="F2341" t="inlineStr">
        <is>
          <t>VERMOUTH MARTINI ROSSO 750ML</t>
        </is>
      </c>
      <c r="G2341" t="n">
        <v>3426</v>
      </c>
      <c r="H2341" t="n">
        <v>1</v>
      </c>
      <c r="I2341" t="inlineStr">
        <is>
          <t>GR</t>
        </is>
      </c>
      <c r="J2341" t="inlineStr">
        <is>
          <t>BEBIDAS</t>
        </is>
      </c>
      <c r="K2341" t="inlineStr">
        <is>
          <t>10/2025</t>
        </is>
      </c>
      <c r="L2341" t="n">
        <v>0</v>
      </c>
      <c r="M2341" s="551" t="n">
        <v>45462</v>
      </c>
      <c r="N2341" t="n">
        <v>38.9</v>
      </c>
      <c r="O2341" t="n">
        <v>41.5</v>
      </c>
      <c r="P2341" t="n">
        <v>38.9</v>
      </c>
    </row>
    <row r="2342">
      <c r="A2342" t="n">
        <v>60002</v>
      </c>
      <c r="B2342" t="n">
        <v>122</v>
      </c>
      <c r="C2342" t="inlineStr">
        <is>
          <t>Arcos</t>
        </is>
      </c>
      <c r="D2342" s="551" t="n">
        <v>45962</v>
      </c>
      <c r="E2342" t="n">
        <v>23826</v>
      </c>
      <c r="F2342" t="inlineStr">
        <is>
          <t>BISCOITO DE MAIZENA NESTLE TOSTINES 200G</t>
        </is>
      </c>
      <c r="G2342" t="n">
        <v>2073</v>
      </c>
      <c r="H2342" t="n">
        <v>11</v>
      </c>
      <c r="I2342" t="inlineStr">
        <is>
          <t>PC</t>
        </is>
      </c>
      <c r="J2342" t="inlineStr">
        <is>
          <t>ALIMENTOS</t>
        </is>
      </c>
      <c r="K2342" t="inlineStr">
        <is>
          <t>10/2025</t>
        </is>
      </c>
      <c r="L2342" t="n">
        <v>3.5</v>
      </c>
      <c r="M2342" s="551" t="n">
        <v>45945</v>
      </c>
      <c r="N2342" t="n">
        <v>3.5</v>
      </c>
      <c r="O2342" t="n">
        <v>3.65</v>
      </c>
      <c r="P2342" t="n">
        <v>38.5</v>
      </c>
    </row>
    <row r="2343">
      <c r="A2343" t="n">
        <v>60212</v>
      </c>
      <c r="B2343" t="n">
        <v>122</v>
      </c>
      <c r="C2343" t="inlineStr">
        <is>
          <t>Arcos</t>
        </is>
      </c>
      <c r="D2343" s="551" t="n">
        <v>45962</v>
      </c>
      <c r="E2343" t="n">
        <v>18145</v>
      </c>
      <c r="F2343" t="inlineStr">
        <is>
          <t>WHISKY CHIVAS REGAL 18 ANOS 750ML</t>
        </is>
      </c>
      <c r="G2343" t="n">
        <v>3472</v>
      </c>
      <c r="H2343" t="n">
        <v>0.1</v>
      </c>
      <c r="I2343" t="inlineStr">
        <is>
          <t>GR</t>
        </is>
      </c>
      <c r="J2343" t="inlineStr">
        <is>
          <t>BEBIDAS</t>
        </is>
      </c>
      <c r="K2343" t="inlineStr">
        <is>
          <t>10/2025</t>
        </is>
      </c>
      <c r="L2343" t="n">
        <v>0</v>
      </c>
      <c r="N2343" t="n">
        <v>0</v>
      </c>
      <c r="O2343" t="n">
        <v>326</v>
      </c>
      <c r="P2343" t="n">
        <v>37.16</v>
      </c>
    </row>
    <row r="2344">
      <c r="A2344" t="n">
        <v>60037</v>
      </c>
      <c r="B2344" t="n">
        <v>122</v>
      </c>
      <c r="C2344" t="inlineStr">
        <is>
          <t>Arcos</t>
        </is>
      </c>
      <c r="D2344" s="551" t="n">
        <v>45962</v>
      </c>
      <c r="E2344" t="n">
        <v>19420</v>
      </c>
      <c r="F2344" t="inlineStr">
        <is>
          <t>LEITE INTEGRAL ITALAC 1L</t>
        </is>
      </c>
      <c r="G2344" t="n">
        <v>2758</v>
      </c>
      <c r="H2344" t="n">
        <v>6</v>
      </c>
      <c r="I2344" t="inlineStr">
        <is>
          <t>UN</t>
        </is>
      </c>
      <c r="J2344" t="inlineStr">
        <is>
          <t>ALIMENTOS</t>
        </is>
      </c>
      <c r="K2344" t="inlineStr">
        <is>
          <t>10/2025</t>
        </is>
      </c>
      <c r="L2344" t="n">
        <v>0</v>
      </c>
      <c r="M2344" s="551" t="n">
        <v>45678</v>
      </c>
      <c r="N2344" t="n">
        <v>5.79</v>
      </c>
      <c r="O2344" t="n">
        <v>5.79</v>
      </c>
      <c r="P2344" t="n">
        <v>34.74</v>
      </c>
    </row>
    <row r="2345">
      <c r="A2345" t="n">
        <v>59998</v>
      </c>
      <c r="B2345" t="n">
        <v>122</v>
      </c>
      <c r="C2345" t="inlineStr">
        <is>
          <t>Arcos</t>
        </is>
      </c>
      <c r="D2345" s="551" t="n">
        <v>45962</v>
      </c>
      <c r="E2345" t="n">
        <v>19917</v>
      </c>
      <c r="F2345" t="inlineStr">
        <is>
          <t>SAL GROSSO CISNE C/1KG</t>
        </is>
      </c>
      <c r="G2345" t="n">
        <v>2379</v>
      </c>
      <c r="H2345" t="n">
        <v>11</v>
      </c>
      <c r="I2345" t="inlineStr">
        <is>
          <t>PC</t>
        </is>
      </c>
      <c r="J2345" t="inlineStr">
        <is>
          <t>ALIMENTOS</t>
        </is>
      </c>
      <c r="K2345" t="inlineStr">
        <is>
          <t>10/2025</t>
        </is>
      </c>
      <c r="L2345" t="n">
        <v>0</v>
      </c>
      <c r="M2345" s="551" t="n">
        <v>45636</v>
      </c>
      <c r="N2345" t="n">
        <v>3.09</v>
      </c>
      <c r="O2345" t="n">
        <v>3.35</v>
      </c>
      <c r="P2345" t="n">
        <v>33.99</v>
      </c>
    </row>
    <row r="2346">
      <c r="A2346" t="n">
        <v>60003</v>
      </c>
      <c r="B2346" t="n">
        <v>122</v>
      </c>
      <c r="C2346" t="inlineStr">
        <is>
          <t>Arcos</t>
        </is>
      </c>
      <c r="D2346" s="551" t="n">
        <v>45962</v>
      </c>
      <c r="E2346" t="n">
        <v>25555</v>
      </c>
      <c r="F2346" t="inlineStr">
        <is>
          <t>BATATA LAVADA KG</t>
        </is>
      </c>
      <c r="G2346" t="n">
        <v>6166</v>
      </c>
      <c r="H2346" t="n">
        <v>10.74</v>
      </c>
      <c r="I2346" t="inlineStr">
        <is>
          <t>KG</t>
        </is>
      </c>
      <c r="J2346" t="inlineStr">
        <is>
          <t>ALIMENTOS</t>
        </is>
      </c>
      <c r="K2346" t="inlineStr">
        <is>
          <t>10/2025</t>
        </is>
      </c>
      <c r="L2346" t="n">
        <v>3.11</v>
      </c>
      <c r="M2346" s="551" t="n">
        <v>45961</v>
      </c>
      <c r="N2346" t="n">
        <v>2.9</v>
      </c>
      <c r="O2346" t="n">
        <v>2.9</v>
      </c>
      <c r="P2346" t="n">
        <v>33.4</v>
      </c>
    </row>
    <row r="2347">
      <c r="A2347" t="n">
        <v>60085</v>
      </c>
      <c r="B2347" t="n">
        <v>122</v>
      </c>
      <c r="C2347" t="inlineStr">
        <is>
          <t>Arcos</t>
        </is>
      </c>
      <c r="D2347" s="551" t="n">
        <v>45962</v>
      </c>
      <c r="E2347" t="n">
        <v>26342</v>
      </c>
      <c r="F2347" t="inlineStr">
        <is>
          <t>ACUCAR CONFEITEIRO HARALD C/1KG</t>
        </is>
      </c>
      <c r="G2347" t="n">
        <v>1986</v>
      </c>
      <c r="H2347" t="n">
        <v>3</v>
      </c>
      <c r="I2347" t="inlineStr">
        <is>
          <t>PC</t>
        </is>
      </c>
      <c r="J2347" t="inlineStr">
        <is>
          <t>ALIMENTOS</t>
        </is>
      </c>
      <c r="K2347" t="inlineStr">
        <is>
          <t>10/2025</t>
        </is>
      </c>
      <c r="L2347" t="n">
        <v>11.04</v>
      </c>
      <c r="M2347" s="551" t="n">
        <v>45951</v>
      </c>
      <c r="N2347" t="n">
        <v>10.5</v>
      </c>
      <c r="O2347" t="n">
        <v>16.17</v>
      </c>
      <c r="P2347" t="n">
        <v>33.12</v>
      </c>
    </row>
    <row r="2348">
      <c r="A2348" t="n">
        <v>60163</v>
      </c>
      <c r="B2348" t="n">
        <v>122</v>
      </c>
      <c r="C2348" t="inlineStr">
        <is>
          <t>Arcos</t>
        </is>
      </c>
      <c r="D2348" s="551" t="n">
        <v>45962</v>
      </c>
      <c r="E2348" t="n">
        <v>18395</v>
      </c>
      <c r="F2348" t="inlineStr">
        <is>
          <t>CONHAQUE DOMECQ 1L</t>
        </is>
      </c>
      <c r="G2348" t="n">
        <v>3245</v>
      </c>
      <c r="H2348" t="n">
        <v>1</v>
      </c>
      <c r="I2348" t="inlineStr">
        <is>
          <t>GR</t>
        </is>
      </c>
      <c r="J2348" t="inlineStr">
        <is>
          <t>BEBIDAS</t>
        </is>
      </c>
      <c r="K2348" t="inlineStr">
        <is>
          <t>10/2025</t>
        </is>
      </c>
      <c r="L2348" t="n">
        <v>0</v>
      </c>
      <c r="M2348" s="551" t="n">
        <v>45895</v>
      </c>
      <c r="N2348" t="n">
        <v>29.55</v>
      </c>
      <c r="O2348" t="n">
        <v>30</v>
      </c>
      <c r="P2348" t="n">
        <v>29.55</v>
      </c>
    </row>
    <row r="2349">
      <c r="A2349" t="n">
        <v>60105</v>
      </c>
      <c r="B2349" t="n">
        <v>122</v>
      </c>
      <c r="C2349" t="inlineStr">
        <is>
          <t>Arcos</t>
        </is>
      </c>
      <c r="D2349" s="551" t="n">
        <v>45962</v>
      </c>
      <c r="E2349" t="n">
        <v>19562</v>
      </c>
      <c r="F2349" t="inlineStr">
        <is>
          <t>PIMENTAO AMARELO KG</t>
        </is>
      </c>
      <c r="G2349" t="n">
        <v>2655</v>
      </c>
      <c r="H2349" t="n">
        <v>2.04</v>
      </c>
      <c r="I2349" t="inlineStr">
        <is>
          <t>KG</t>
        </is>
      </c>
      <c r="J2349" t="inlineStr">
        <is>
          <t>ALIMENTOS</t>
        </is>
      </c>
      <c r="K2349" t="inlineStr">
        <is>
          <t>10/2025</t>
        </is>
      </c>
      <c r="L2349" t="n">
        <v>14.16</v>
      </c>
      <c r="M2349" s="551" t="n">
        <v>45960</v>
      </c>
      <c r="N2349" t="n">
        <v>14.5</v>
      </c>
      <c r="O2349" t="n">
        <v>14.8</v>
      </c>
      <c r="P2349" t="n">
        <v>28.89</v>
      </c>
    </row>
    <row r="2350">
      <c r="A2350" t="n">
        <v>59938</v>
      </c>
      <c r="B2350" t="n">
        <v>122</v>
      </c>
      <c r="C2350" t="inlineStr">
        <is>
          <t>Arcos</t>
        </is>
      </c>
      <c r="D2350" s="551" t="n">
        <v>45962</v>
      </c>
      <c r="E2350" t="n">
        <v>24394</v>
      </c>
      <c r="F2350" t="inlineStr">
        <is>
          <t>OVO BRANCO UN</t>
        </is>
      </c>
      <c r="G2350" t="n">
        <v>2753</v>
      </c>
      <c r="H2350" t="n">
        <v>41</v>
      </c>
      <c r="I2350" t="inlineStr">
        <is>
          <t>UN</t>
        </is>
      </c>
      <c r="J2350" t="inlineStr">
        <is>
          <t>ALIMENTOS</t>
        </is>
      </c>
      <c r="K2350" t="inlineStr">
        <is>
          <t>10/2025</t>
        </is>
      </c>
      <c r="L2350" t="n">
        <v>0</v>
      </c>
      <c r="M2350" s="551" t="n">
        <v>45888</v>
      </c>
      <c r="N2350" t="n">
        <v>0.67</v>
      </c>
      <c r="O2350" t="n">
        <v>0.67</v>
      </c>
      <c r="P2350" t="n">
        <v>27.47</v>
      </c>
    </row>
    <row r="2351">
      <c r="A2351" t="n">
        <v>59969</v>
      </c>
      <c r="B2351" t="n">
        <v>122</v>
      </c>
      <c r="C2351" t="inlineStr">
        <is>
          <t>Arcos</t>
        </is>
      </c>
      <c r="D2351" s="551" t="n">
        <v>45962</v>
      </c>
      <c r="E2351" t="n">
        <v>24509</v>
      </c>
      <c r="F2351" t="inlineStr">
        <is>
          <t>CEBOLA BRANCA KG</t>
        </is>
      </c>
      <c r="G2351" t="n">
        <v>2607</v>
      </c>
      <c r="H2351" t="n">
        <v>18.98</v>
      </c>
      <c r="I2351" t="inlineStr">
        <is>
          <t>KG</t>
        </is>
      </c>
      <c r="J2351" t="inlineStr">
        <is>
          <t>ALIMENTOS</t>
        </is>
      </c>
      <c r="K2351" t="inlineStr">
        <is>
          <t>10/2025</t>
        </is>
      </c>
      <c r="L2351" t="n">
        <v>1.42</v>
      </c>
      <c r="M2351" s="551" t="n">
        <v>45960</v>
      </c>
      <c r="N2351" t="n">
        <v>1.6</v>
      </c>
      <c r="O2351" t="n">
        <v>1.78</v>
      </c>
      <c r="P2351" t="n">
        <v>26.95</v>
      </c>
    </row>
    <row r="2352">
      <c r="A2352" t="n">
        <v>60203</v>
      </c>
      <c r="B2352" t="n">
        <v>122</v>
      </c>
      <c r="C2352" t="inlineStr">
        <is>
          <t>Arcos</t>
        </is>
      </c>
      <c r="D2352" s="551" t="n">
        <v>45962</v>
      </c>
      <c r="E2352" t="n">
        <v>17061</v>
      </c>
      <c r="F2352" t="inlineStr">
        <is>
          <t>SALVIA KG</t>
        </is>
      </c>
      <c r="G2352" t="n">
        <v>2738</v>
      </c>
      <c r="H2352" t="n">
        <v>0.3</v>
      </c>
      <c r="I2352" t="inlineStr">
        <is>
          <t>KG</t>
        </is>
      </c>
      <c r="J2352" t="inlineStr">
        <is>
          <t>ALIMENTOS</t>
        </is>
      </c>
      <c r="K2352" t="inlineStr">
        <is>
          <t>10/2025</t>
        </is>
      </c>
      <c r="L2352" t="n">
        <v>87.5</v>
      </c>
      <c r="M2352" s="551" t="n">
        <v>45954</v>
      </c>
      <c r="N2352" t="n">
        <v>87.5</v>
      </c>
      <c r="O2352" t="n">
        <v>75</v>
      </c>
      <c r="P2352" t="n">
        <v>26.25</v>
      </c>
    </row>
    <row r="2353">
      <c r="A2353" t="n">
        <v>60108</v>
      </c>
      <c r="B2353" t="n">
        <v>122</v>
      </c>
      <c r="C2353" t="inlineStr">
        <is>
          <t>Arcos</t>
        </is>
      </c>
      <c r="D2353" s="551" t="n">
        <v>45962</v>
      </c>
      <c r="E2353" t="n">
        <v>24036</v>
      </c>
      <c r="F2353" t="inlineStr">
        <is>
          <t>ALHO EM PO 1KG UN</t>
        </is>
      </c>
      <c r="G2353" t="n">
        <v>2314</v>
      </c>
      <c r="H2353" t="n">
        <v>2</v>
      </c>
      <c r="I2353" t="inlineStr">
        <is>
          <t>UN</t>
        </is>
      </c>
      <c r="J2353" t="inlineStr">
        <is>
          <t>ALIMENTOS</t>
        </is>
      </c>
      <c r="K2353" t="inlineStr">
        <is>
          <t>10/2025</t>
        </is>
      </c>
      <c r="L2353" t="n">
        <v>0</v>
      </c>
      <c r="M2353" s="551" t="n">
        <v>45902</v>
      </c>
      <c r="N2353" t="n">
        <v>12.9</v>
      </c>
      <c r="O2353" t="n">
        <v>32</v>
      </c>
      <c r="P2353" t="n">
        <v>25.8</v>
      </c>
    </row>
    <row r="2354">
      <c r="A2354" t="n">
        <v>60199</v>
      </c>
      <c r="B2354" t="n">
        <v>122</v>
      </c>
      <c r="C2354" t="inlineStr">
        <is>
          <t>Arcos</t>
        </is>
      </c>
      <c r="D2354" s="551" t="n">
        <v>45962</v>
      </c>
      <c r="E2354" t="n">
        <v>19485</v>
      </c>
      <c r="F2354" t="inlineStr">
        <is>
          <t>ENDRO DILL KG</t>
        </is>
      </c>
      <c r="G2354" t="n">
        <v>2721</v>
      </c>
      <c r="H2354" t="n">
        <v>0.34</v>
      </c>
      <c r="I2354" t="inlineStr">
        <is>
          <t>KG</t>
        </is>
      </c>
      <c r="J2354" t="inlineStr">
        <is>
          <t>ALIMENTOS</t>
        </is>
      </c>
      <c r="K2354" t="inlineStr">
        <is>
          <t>10/2025</t>
        </is>
      </c>
      <c r="L2354" t="n">
        <v>72.98</v>
      </c>
      <c r="M2354" s="551" t="n">
        <v>45958</v>
      </c>
      <c r="N2354" t="n">
        <v>35</v>
      </c>
      <c r="O2354" t="n">
        <v>35</v>
      </c>
      <c r="P2354" t="n">
        <v>24.81</v>
      </c>
    </row>
    <row r="2355">
      <c r="A2355" t="n">
        <v>60155</v>
      </c>
      <c r="B2355" t="n">
        <v>122</v>
      </c>
      <c r="C2355" t="inlineStr">
        <is>
          <t>Arcos</t>
        </is>
      </c>
      <c r="D2355" s="551" t="n">
        <v>45962</v>
      </c>
      <c r="E2355" t="n">
        <v>19760</v>
      </c>
      <c r="F2355" t="inlineStr">
        <is>
          <t>KIWI KG</t>
        </is>
      </c>
      <c r="G2355" t="n">
        <v>2493</v>
      </c>
      <c r="H2355" t="n">
        <v>1</v>
      </c>
      <c r="I2355" t="inlineStr">
        <is>
          <t>KG</t>
        </is>
      </c>
      <c r="J2355" t="inlineStr">
        <is>
          <t>ALIMENTOS</t>
        </is>
      </c>
      <c r="K2355" t="inlineStr">
        <is>
          <t>10/2025</t>
        </is>
      </c>
      <c r="L2355" t="n">
        <v>0</v>
      </c>
      <c r="M2355" s="551" t="n">
        <v>45888</v>
      </c>
      <c r="N2355" t="n">
        <v>23.04</v>
      </c>
      <c r="O2355" t="n">
        <v>23.04</v>
      </c>
      <c r="P2355" t="n">
        <v>23.04</v>
      </c>
    </row>
    <row r="2356">
      <c r="A2356" t="n">
        <v>60113</v>
      </c>
      <c r="B2356" t="n">
        <v>122</v>
      </c>
      <c r="C2356" t="inlineStr">
        <is>
          <t>Arcos</t>
        </is>
      </c>
      <c r="D2356" s="551" t="n">
        <v>45962</v>
      </c>
      <c r="E2356" t="n">
        <v>24400</v>
      </c>
      <c r="F2356" t="inlineStr">
        <is>
          <t>PAPRICA DOCE PCT/500G UN</t>
        </is>
      </c>
      <c r="G2356" t="n">
        <v>2368</v>
      </c>
      <c r="H2356" t="n">
        <v>2</v>
      </c>
      <c r="I2356" t="inlineStr">
        <is>
          <t>UN</t>
        </is>
      </c>
      <c r="J2356" t="inlineStr">
        <is>
          <t>ALIMENTOS</t>
        </is>
      </c>
      <c r="K2356" t="inlineStr">
        <is>
          <t>10/2025</t>
        </is>
      </c>
      <c r="L2356" t="n">
        <v>11.44</v>
      </c>
      <c r="M2356" s="551" t="n">
        <v>45958</v>
      </c>
      <c r="N2356" t="n">
        <v>13.8</v>
      </c>
      <c r="O2356" t="n">
        <v>13.8</v>
      </c>
      <c r="P2356" t="n">
        <v>22.88</v>
      </c>
    </row>
    <row r="2357">
      <c r="A2357" t="n">
        <v>60202</v>
      </c>
      <c r="B2357" t="n">
        <v>122</v>
      </c>
      <c r="C2357" t="inlineStr">
        <is>
          <t>Arcos</t>
        </is>
      </c>
      <c r="D2357" s="551" t="n">
        <v>45962</v>
      </c>
      <c r="E2357" t="n">
        <v>23105</v>
      </c>
      <c r="F2357" t="inlineStr">
        <is>
          <t>ESTRAGAO KG</t>
        </is>
      </c>
      <c r="G2357" t="n">
        <v>2744</v>
      </c>
      <c r="H2357" t="n">
        <v>0.3</v>
      </c>
      <c r="I2357" t="inlineStr">
        <is>
          <t>KG</t>
        </is>
      </c>
      <c r="J2357" t="inlineStr">
        <is>
          <t>ALIMENTOS</t>
        </is>
      </c>
      <c r="K2357" t="inlineStr">
        <is>
          <t>10/2025</t>
        </is>
      </c>
      <c r="L2357" t="n">
        <v>74.06999999999999</v>
      </c>
      <c r="M2357" s="551" t="n">
        <v>45954</v>
      </c>
      <c r="N2357" t="n">
        <v>62.5</v>
      </c>
      <c r="O2357" t="n">
        <v>62.51</v>
      </c>
      <c r="P2357" t="n">
        <v>22.22</v>
      </c>
    </row>
    <row r="2358">
      <c r="A2358" t="n">
        <v>60139</v>
      </c>
      <c r="B2358" t="n">
        <v>122</v>
      </c>
      <c r="C2358" t="inlineStr">
        <is>
          <t>Arcos</t>
        </is>
      </c>
      <c r="D2358" s="551" t="n">
        <v>45962</v>
      </c>
      <c r="E2358" t="n">
        <v>23198</v>
      </c>
      <c r="F2358" t="inlineStr">
        <is>
          <t>PIMENTAO VERMELHO KG</t>
        </is>
      </c>
      <c r="G2358" t="n">
        <v>2657</v>
      </c>
      <c r="H2358" t="n">
        <v>1.42</v>
      </c>
      <c r="I2358" t="inlineStr">
        <is>
          <t>KG</t>
        </is>
      </c>
      <c r="J2358" t="inlineStr">
        <is>
          <t>ALIMENTOS</t>
        </is>
      </c>
      <c r="K2358" t="inlineStr">
        <is>
          <t>10/2025</t>
        </is>
      </c>
      <c r="L2358" t="n">
        <v>15.49</v>
      </c>
      <c r="M2358" s="551" t="n">
        <v>45960</v>
      </c>
      <c r="N2358" t="n">
        <v>18.75</v>
      </c>
      <c r="O2358" t="n">
        <v>18.75</v>
      </c>
      <c r="P2358" t="n">
        <v>22</v>
      </c>
    </row>
    <row r="2359">
      <c r="A2359" t="n">
        <v>60131</v>
      </c>
      <c r="B2359" t="n">
        <v>122</v>
      </c>
      <c r="C2359" t="inlineStr">
        <is>
          <t>Arcos</t>
        </is>
      </c>
      <c r="D2359" s="551" t="n">
        <v>45962</v>
      </c>
      <c r="E2359" t="n">
        <v>19488</v>
      </c>
      <c r="F2359" t="inlineStr">
        <is>
          <t>CEBOLINHA KG</t>
        </is>
      </c>
      <c r="G2359" t="n">
        <v>2720</v>
      </c>
      <c r="H2359" t="n">
        <v>1.8</v>
      </c>
      <c r="I2359" t="inlineStr">
        <is>
          <t>KG</t>
        </is>
      </c>
      <c r="J2359" t="inlineStr">
        <is>
          <t>ALIMENTOS</t>
        </is>
      </c>
      <c r="K2359" t="inlineStr">
        <is>
          <t>10/2025</t>
        </is>
      </c>
      <c r="L2359" t="n">
        <v>11.9</v>
      </c>
      <c r="M2359" s="551" t="n">
        <v>45961</v>
      </c>
      <c r="N2359" t="n">
        <v>11</v>
      </c>
      <c r="O2359" t="n">
        <v>11</v>
      </c>
      <c r="P2359" t="n">
        <v>21.42</v>
      </c>
    </row>
    <row r="2360">
      <c r="A2360" t="n">
        <v>60200</v>
      </c>
      <c r="B2360" t="n">
        <v>122</v>
      </c>
      <c r="C2360" t="inlineStr">
        <is>
          <t>Arcos</t>
        </is>
      </c>
      <c r="D2360" s="551" t="n">
        <v>45962</v>
      </c>
      <c r="E2360" t="n">
        <v>19476</v>
      </c>
      <c r="F2360" t="inlineStr">
        <is>
          <t>MANJERICAO KG</t>
        </is>
      </c>
      <c r="G2360" t="n">
        <v>2729</v>
      </c>
      <c r="H2360" t="n">
        <v>0.32</v>
      </c>
      <c r="I2360" t="inlineStr">
        <is>
          <t>KG</t>
        </is>
      </c>
      <c r="J2360" t="inlineStr">
        <is>
          <t>ALIMENTOS</t>
        </is>
      </c>
      <c r="K2360" t="inlineStr">
        <is>
          <t>10/2025</t>
        </is>
      </c>
      <c r="L2360" t="n">
        <v>65.61</v>
      </c>
      <c r="M2360" s="551" t="n">
        <v>45961</v>
      </c>
      <c r="N2360" t="n">
        <v>70</v>
      </c>
      <c r="O2360" t="n">
        <v>70</v>
      </c>
      <c r="P2360" t="n">
        <v>21</v>
      </c>
    </row>
    <row r="2361">
      <c r="A2361" t="n">
        <v>60198</v>
      </c>
      <c r="B2361" t="n">
        <v>122</v>
      </c>
      <c r="C2361" t="inlineStr">
        <is>
          <t>Arcos</t>
        </is>
      </c>
      <c r="D2361" s="551" t="n">
        <v>45962</v>
      </c>
      <c r="E2361" t="n">
        <v>23108</v>
      </c>
      <c r="F2361" t="inlineStr">
        <is>
          <t>TOMILHO KG</t>
        </is>
      </c>
      <c r="G2361" t="n">
        <v>2739</v>
      </c>
      <c r="H2361" t="n">
        <v>0.36</v>
      </c>
      <c r="I2361" t="inlineStr">
        <is>
          <t>KG</t>
        </is>
      </c>
      <c r="J2361" t="inlineStr">
        <is>
          <t>ALIMENTOS</t>
        </is>
      </c>
      <c r="K2361" t="inlineStr">
        <is>
          <t>10/2025</t>
        </is>
      </c>
      <c r="L2361" t="n">
        <v>56.36</v>
      </c>
      <c r="M2361" s="551" t="n">
        <v>45954</v>
      </c>
      <c r="N2361" t="n">
        <v>60</v>
      </c>
      <c r="O2361" t="n">
        <v>55</v>
      </c>
      <c r="P2361" t="n">
        <v>20.29</v>
      </c>
    </row>
    <row r="2362">
      <c r="A2362" t="n">
        <v>60156</v>
      </c>
      <c r="B2362" t="n">
        <v>122</v>
      </c>
      <c r="C2362" t="inlineStr">
        <is>
          <t>Arcos</t>
        </is>
      </c>
      <c r="D2362" s="551" t="n">
        <v>45962</v>
      </c>
      <c r="E2362" t="n">
        <v>19718</v>
      </c>
      <c r="F2362" t="inlineStr">
        <is>
          <t>UVA CRINSON KG</t>
        </is>
      </c>
      <c r="G2362" t="n">
        <v>2536</v>
      </c>
      <c r="H2362" t="n">
        <v>1</v>
      </c>
      <c r="I2362" t="inlineStr">
        <is>
          <t>KG</t>
        </is>
      </c>
      <c r="J2362" t="inlineStr">
        <is>
          <t>ALIMENTOS</t>
        </is>
      </c>
      <c r="K2362" t="inlineStr">
        <is>
          <t>10/2025</t>
        </is>
      </c>
      <c r="L2362" t="n">
        <v>20.19</v>
      </c>
      <c r="M2362" s="551" t="n">
        <v>45958</v>
      </c>
      <c r="N2362" t="n">
        <v>17.98</v>
      </c>
      <c r="O2362" t="n">
        <v>17.98</v>
      </c>
      <c r="P2362" t="n">
        <v>20.19</v>
      </c>
    </row>
    <row r="2363">
      <c r="A2363" t="n">
        <v>59932</v>
      </c>
      <c r="B2363" t="n">
        <v>122</v>
      </c>
      <c r="C2363" t="inlineStr">
        <is>
          <t>Arcos</t>
        </is>
      </c>
      <c r="D2363" s="551" t="n">
        <v>45962</v>
      </c>
      <c r="E2363" t="n">
        <v>24030</v>
      </c>
      <c r="F2363" t="inlineStr">
        <is>
          <t>AGUA TONICA PRATA 269ML</t>
        </is>
      </c>
      <c r="G2363" t="n">
        <v>3593</v>
      </c>
      <c r="H2363" t="n">
        <v>5.5</v>
      </c>
      <c r="I2363" t="inlineStr">
        <is>
          <t>UN</t>
        </is>
      </c>
      <c r="J2363" t="inlineStr">
        <is>
          <t>BEBIDAS</t>
        </is>
      </c>
      <c r="K2363" t="inlineStr">
        <is>
          <t>10/2025</t>
        </is>
      </c>
      <c r="L2363" t="n">
        <v>3.51</v>
      </c>
      <c r="M2363" s="551" t="n">
        <v>45960</v>
      </c>
      <c r="N2363" t="n">
        <v>3.51</v>
      </c>
      <c r="O2363" t="n">
        <v>3.51</v>
      </c>
      <c r="P2363" t="n">
        <v>19.3</v>
      </c>
    </row>
    <row r="2364">
      <c r="A2364" t="n">
        <v>60121</v>
      </c>
      <c r="B2364" t="n">
        <v>122</v>
      </c>
      <c r="C2364" t="inlineStr">
        <is>
          <t>Arcos</t>
        </is>
      </c>
      <c r="D2364" s="551" t="n">
        <v>45962</v>
      </c>
      <c r="E2364" t="n">
        <v>17838</v>
      </c>
      <c r="F2364" t="inlineStr">
        <is>
          <t>CHA MATE LEAO C/250G</t>
        </is>
      </c>
      <c r="G2364" t="n">
        <v>3712</v>
      </c>
      <c r="H2364" t="n">
        <v>2</v>
      </c>
      <c r="I2364" t="inlineStr">
        <is>
          <t>CX</t>
        </is>
      </c>
      <c r="J2364" t="inlineStr">
        <is>
          <t>BEBIDAS</t>
        </is>
      </c>
      <c r="K2364" t="inlineStr">
        <is>
          <t>10/2025</t>
        </is>
      </c>
      <c r="L2364" t="n">
        <v>9.619999999999999</v>
      </c>
      <c r="M2364" s="551" t="n">
        <v>45951</v>
      </c>
      <c r="N2364" t="n">
        <v>9.619999999999999</v>
      </c>
      <c r="O2364" t="n">
        <v>9.5</v>
      </c>
      <c r="P2364" t="n">
        <v>19.24</v>
      </c>
    </row>
    <row r="2365">
      <c r="A2365" t="n">
        <v>60116</v>
      </c>
      <c r="B2365" t="n">
        <v>122</v>
      </c>
      <c r="C2365" t="inlineStr">
        <is>
          <t>Arcos</t>
        </is>
      </c>
      <c r="D2365" s="551" t="n">
        <v>45962</v>
      </c>
      <c r="E2365" t="n">
        <v>19759</v>
      </c>
      <c r="F2365" t="inlineStr">
        <is>
          <t>LARANJA BAHIA KG</t>
        </is>
      </c>
      <c r="G2365" t="n">
        <v>2494</v>
      </c>
      <c r="H2365" t="n">
        <v>2</v>
      </c>
      <c r="I2365" t="inlineStr">
        <is>
          <t>KG</t>
        </is>
      </c>
      <c r="J2365" t="inlineStr">
        <is>
          <t>ALIMENTOS</t>
        </is>
      </c>
      <c r="K2365" t="inlineStr">
        <is>
          <t>10/2025</t>
        </is>
      </c>
      <c r="L2365" t="n">
        <v>9.6</v>
      </c>
      <c r="M2365" s="551" t="n">
        <v>45960</v>
      </c>
      <c r="N2365" t="n">
        <v>9.5</v>
      </c>
      <c r="O2365" t="n">
        <v>9.5</v>
      </c>
      <c r="P2365" t="n">
        <v>19.2</v>
      </c>
    </row>
    <row r="2366">
      <c r="A2366" t="n">
        <v>60152</v>
      </c>
      <c r="B2366" t="n">
        <v>122</v>
      </c>
      <c r="C2366" t="inlineStr">
        <is>
          <t>Arcos</t>
        </is>
      </c>
      <c r="D2366" s="551" t="n">
        <v>45962</v>
      </c>
      <c r="E2366" t="n">
        <v>19984</v>
      </c>
      <c r="F2366" t="inlineStr">
        <is>
          <t>MOLHO INGLES KENKO 1L</t>
        </is>
      </c>
      <c r="G2366" t="n">
        <v>2351</v>
      </c>
      <c r="H2366" t="n">
        <v>1</v>
      </c>
      <c r="I2366" t="inlineStr">
        <is>
          <t>UN</t>
        </is>
      </c>
      <c r="J2366" t="inlineStr">
        <is>
          <t>ALIMENTOS</t>
        </is>
      </c>
      <c r="K2366" t="inlineStr">
        <is>
          <t>10/2025</t>
        </is>
      </c>
      <c r="L2366" t="n">
        <v>18.9</v>
      </c>
      <c r="M2366" s="551" t="n">
        <v>45951</v>
      </c>
      <c r="N2366" t="n">
        <v>18.9</v>
      </c>
      <c r="O2366" t="n">
        <v>18.9</v>
      </c>
      <c r="P2366" t="n">
        <v>18.9</v>
      </c>
    </row>
    <row r="2367">
      <c r="A2367" t="n">
        <v>60213</v>
      </c>
      <c r="B2367" t="n">
        <v>122</v>
      </c>
      <c r="C2367" t="inlineStr">
        <is>
          <t>Arcos</t>
        </is>
      </c>
      <c r="D2367" s="551" t="n">
        <v>45962</v>
      </c>
      <c r="E2367" t="n">
        <v>18107</v>
      </c>
      <c r="F2367" t="inlineStr">
        <is>
          <t>WHISKY JURA SINGLE MALT 10 ANOS 700ML</t>
        </is>
      </c>
      <c r="G2367" t="n">
        <v>3504</v>
      </c>
      <c r="H2367" t="n">
        <v>0.1</v>
      </c>
      <c r="I2367" t="inlineStr">
        <is>
          <t>GR</t>
        </is>
      </c>
      <c r="J2367" t="inlineStr">
        <is>
          <t>BEBIDAS</t>
        </is>
      </c>
      <c r="K2367" t="inlineStr">
        <is>
          <t>10/2025</t>
        </is>
      </c>
      <c r="L2367" t="n">
        <v>0</v>
      </c>
      <c r="N2367" t="n">
        <v>0</v>
      </c>
      <c r="O2367" t="n">
        <v>0</v>
      </c>
      <c r="P2367" t="n">
        <v>17.69</v>
      </c>
    </row>
    <row r="2368">
      <c r="A2368" t="n">
        <v>60157</v>
      </c>
      <c r="B2368" t="n">
        <v>122</v>
      </c>
      <c r="C2368" t="inlineStr">
        <is>
          <t>Arcos</t>
        </is>
      </c>
      <c r="D2368" s="551" t="n">
        <v>45962</v>
      </c>
      <c r="E2368" t="n">
        <v>19717</v>
      </c>
      <c r="F2368" t="inlineStr">
        <is>
          <t>UVA ITALIA KG</t>
        </is>
      </c>
      <c r="G2368" t="n">
        <v>2537</v>
      </c>
      <c r="H2368" t="n">
        <v>1</v>
      </c>
      <c r="I2368" t="inlineStr">
        <is>
          <t>KG</t>
        </is>
      </c>
      <c r="J2368" t="inlineStr">
        <is>
          <t>ALIMENTOS</t>
        </is>
      </c>
      <c r="K2368" t="inlineStr">
        <is>
          <t>10/2025</t>
        </is>
      </c>
      <c r="L2368" t="n">
        <v>17.63</v>
      </c>
      <c r="M2368" s="551" t="n">
        <v>45958</v>
      </c>
      <c r="N2368" t="n">
        <v>17.69</v>
      </c>
      <c r="O2368" t="n">
        <v>17.69</v>
      </c>
      <c r="P2368" t="n">
        <v>17.63</v>
      </c>
    </row>
    <row r="2369">
      <c r="A2369" t="n">
        <v>60136</v>
      </c>
      <c r="B2369" t="n">
        <v>122</v>
      </c>
      <c r="C2369" t="inlineStr">
        <is>
          <t>Arcos</t>
        </is>
      </c>
      <c r="D2369" s="551" t="n">
        <v>45962</v>
      </c>
      <c r="E2369" t="n">
        <v>23113</v>
      </c>
      <c r="F2369" t="inlineStr">
        <is>
          <t>SALSA KG</t>
        </is>
      </c>
      <c r="G2369" t="n">
        <v>2736</v>
      </c>
      <c r="H2369" t="n">
        <v>1.56</v>
      </c>
      <c r="I2369" t="inlineStr">
        <is>
          <t>KG</t>
        </is>
      </c>
      <c r="J2369" t="inlineStr">
        <is>
          <t>ALIMENTOS</t>
        </is>
      </c>
      <c r="K2369" t="inlineStr">
        <is>
          <t>10/2025</t>
        </is>
      </c>
      <c r="L2369" t="n">
        <v>10.27</v>
      </c>
      <c r="M2369" s="551" t="n">
        <v>45961</v>
      </c>
      <c r="N2369" t="n">
        <v>9</v>
      </c>
      <c r="O2369" t="n">
        <v>9.43</v>
      </c>
      <c r="P2369" t="n">
        <v>16.02</v>
      </c>
    </row>
    <row r="2370">
      <c r="A2370" t="n">
        <v>60192</v>
      </c>
      <c r="B2370" t="n">
        <v>122</v>
      </c>
      <c r="C2370" t="inlineStr">
        <is>
          <t>Arcos</t>
        </is>
      </c>
      <c r="D2370" s="551" t="n">
        <v>45962</v>
      </c>
      <c r="E2370" t="n">
        <v>19572</v>
      </c>
      <c r="F2370" t="inlineStr">
        <is>
          <t>PIMENTA DEDO DE MOCA KG</t>
        </is>
      </c>
      <c r="G2370" t="n">
        <v>2646</v>
      </c>
      <c r="H2370" t="n">
        <v>0.58</v>
      </c>
      <c r="I2370" t="inlineStr">
        <is>
          <t>KG</t>
        </is>
      </c>
      <c r="J2370" t="inlineStr">
        <is>
          <t>ALIMENTOS</t>
        </is>
      </c>
      <c r="K2370" t="inlineStr">
        <is>
          <t>10/2025</t>
        </is>
      </c>
      <c r="L2370" t="n">
        <v>25</v>
      </c>
      <c r="M2370" s="551" t="n">
        <v>45954</v>
      </c>
      <c r="N2370" t="n">
        <v>25</v>
      </c>
      <c r="O2370" t="n">
        <v>22.5</v>
      </c>
      <c r="P2370" t="n">
        <v>14.5</v>
      </c>
    </row>
    <row r="2371">
      <c r="A2371" t="n">
        <v>60084</v>
      </c>
      <c r="B2371" t="n">
        <v>122</v>
      </c>
      <c r="C2371" t="inlineStr">
        <is>
          <t>Arcos</t>
        </is>
      </c>
      <c r="D2371" s="551" t="n">
        <v>45962</v>
      </c>
      <c r="E2371" t="n">
        <v>19737</v>
      </c>
      <c r="F2371" t="inlineStr">
        <is>
          <t>MELAO KG</t>
        </is>
      </c>
      <c r="G2371" t="n">
        <v>2516</v>
      </c>
      <c r="H2371" t="n">
        <v>3.08</v>
      </c>
      <c r="I2371" t="inlineStr">
        <is>
          <t>KG</t>
        </is>
      </c>
      <c r="J2371" t="inlineStr">
        <is>
          <t>ALIMENTOS</t>
        </is>
      </c>
      <c r="K2371" t="inlineStr">
        <is>
          <t>10/2025</t>
        </is>
      </c>
      <c r="L2371" t="n">
        <v>4.56</v>
      </c>
      <c r="M2371" s="551" t="n">
        <v>45958</v>
      </c>
      <c r="N2371" t="n">
        <v>4.19</v>
      </c>
      <c r="O2371" t="n">
        <v>4.19</v>
      </c>
      <c r="P2371" t="n">
        <v>14.04</v>
      </c>
    </row>
    <row r="2372">
      <c r="A2372" t="n">
        <v>60162</v>
      </c>
      <c r="B2372" t="n">
        <v>122</v>
      </c>
      <c r="C2372" t="inlineStr">
        <is>
          <t>Arcos</t>
        </is>
      </c>
      <c r="D2372" s="551" t="n">
        <v>45962</v>
      </c>
      <c r="E2372" t="n">
        <v>18433</v>
      </c>
      <c r="F2372" t="inlineStr">
        <is>
          <t>CACHAÇA PIRASSUNUNGA 51 OURO 965ML</t>
        </is>
      </c>
      <c r="G2372" t="n">
        <v>3212</v>
      </c>
      <c r="H2372" t="n">
        <v>1</v>
      </c>
      <c r="I2372" t="inlineStr">
        <is>
          <t>UN</t>
        </is>
      </c>
      <c r="J2372" t="inlineStr">
        <is>
          <t>BEBIDAS</t>
        </is>
      </c>
      <c r="K2372" t="inlineStr">
        <is>
          <t>10/2025</t>
        </is>
      </c>
      <c r="L2372" t="n">
        <v>0</v>
      </c>
      <c r="N2372" t="n">
        <v>0</v>
      </c>
      <c r="O2372" t="n">
        <v>0</v>
      </c>
      <c r="P2372" t="n">
        <v>13.53</v>
      </c>
    </row>
    <row r="2373">
      <c r="A2373" t="n">
        <v>60104</v>
      </c>
      <c r="B2373" t="n">
        <v>122</v>
      </c>
      <c r="C2373" t="inlineStr">
        <is>
          <t>Arcos</t>
        </is>
      </c>
      <c r="D2373" s="551" t="n">
        <v>45962</v>
      </c>
      <c r="E2373" t="n">
        <v>23346</v>
      </c>
      <c r="F2373" t="inlineStr">
        <is>
          <t>MANGA PALMER KG</t>
        </is>
      </c>
      <c r="G2373" t="n">
        <v>2512</v>
      </c>
      <c r="H2373" t="n">
        <v>2.06</v>
      </c>
      <c r="I2373" t="inlineStr">
        <is>
          <t>KG</t>
        </is>
      </c>
      <c r="J2373" t="inlineStr">
        <is>
          <t>ALIMENTOS</t>
        </is>
      </c>
      <c r="K2373" t="inlineStr">
        <is>
          <t>10/2025</t>
        </is>
      </c>
      <c r="L2373" t="n">
        <v>6.17</v>
      </c>
      <c r="M2373" s="551" t="n">
        <v>45958</v>
      </c>
      <c r="N2373" t="n">
        <v>6.6</v>
      </c>
      <c r="O2373" t="n">
        <v>7.65</v>
      </c>
      <c r="P2373" t="n">
        <v>12.71</v>
      </c>
    </row>
    <row r="2374">
      <c r="A2374" t="n">
        <v>60097</v>
      </c>
      <c r="B2374" t="n">
        <v>122</v>
      </c>
      <c r="C2374" t="inlineStr">
        <is>
          <t>Arcos</t>
        </is>
      </c>
      <c r="D2374" s="551" t="n">
        <v>45962</v>
      </c>
      <c r="E2374" t="n">
        <v>19465</v>
      </c>
      <c r="F2374" t="inlineStr">
        <is>
          <t>SALSAO KG</t>
        </is>
      </c>
      <c r="G2374" t="n">
        <v>2737</v>
      </c>
      <c r="H2374" t="n">
        <v>2.56</v>
      </c>
      <c r="I2374" t="inlineStr">
        <is>
          <t>KG</t>
        </is>
      </c>
      <c r="J2374" t="inlineStr">
        <is>
          <t>ALIMENTOS</t>
        </is>
      </c>
      <c r="K2374" t="inlineStr">
        <is>
          <t>10/2025</t>
        </is>
      </c>
      <c r="L2374" t="n">
        <v>4.49</v>
      </c>
      <c r="M2374" s="551" t="n">
        <v>45958</v>
      </c>
      <c r="N2374" t="n">
        <v>4.5</v>
      </c>
      <c r="O2374" t="n">
        <v>4.41</v>
      </c>
      <c r="P2374" t="n">
        <v>11.49</v>
      </c>
    </row>
    <row r="2375">
      <c r="A2375" t="n">
        <v>60083</v>
      </c>
      <c r="B2375" t="n">
        <v>122</v>
      </c>
      <c r="C2375" t="inlineStr">
        <is>
          <t>Arcos</t>
        </is>
      </c>
      <c r="D2375" s="551" t="n">
        <v>45962</v>
      </c>
      <c r="E2375" t="n">
        <v>23241</v>
      </c>
      <c r="F2375" t="inlineStr">
        <is>
          <t>CHUCHU KG</t>
        </is>
      </c>
      <c r="G2375" t="n">
        <v>2616</v>
      </c>
      <c r="H2375" t="n">
        <v>3.38</v>
      </c>
      <c r="I2375" t="inlineStr">
        <is>
          <t>KG</t>
        </is>
      </c>
      <c r="J2375" t="inlineStr">
        <is>
          <t>ALIMENTOS</t>
        </is>
      </c>
      <c r="K2375" t="inlineStr">
        <is>
          <t>10/2025</t>
        </is>
      </c>
      <c r="L2375" t="n">
        <v>3.09</v>
      </c>
      <c r="M2375" s="551" t="n">
        <v>45953</v>
      </c>
      <c r="N2375" t="n">
        <v>2.6</v>
      </c>
      <c r="O2375" t="n">
        <v>2.6</v>
      </c>
      <c r="P2375" t="n">
        <v>10.44</v>
      </c>
    </row>
    <row r="2376">
      <c r="A2376" t="n">
        <v>60207</v>
      </c>
      <c r="B2376" t="n">
        <v>122</v>
      </c>
      <c r="C2376" t="inlineStr">
        <is>
          <t>Arcos</t>
        </is>
      </c>
      <c r="D2376" s="551" t="n">
        <v>45962</v>
      </c>
      <c r="E2376" t="n">
        <v>19506</v>
      </c>
      <c r="F2376" t="inlineStr">
        <is>
          <t>ALECRIM KG</t>
        </is>
      </c>
      <c r="G2376" t="n">
        <v>2705</v>
      </c>
      <c r="H2376" t="n">
        <v>0.24</v>
      </c>
      <c r="I2376" t="inlineStr">
        <is>
          <t>KG</t>
        </is>
      </c>
      <c r="J2376" t="inlineStr">
        <is>
          <t>ALIMENTOS</t>
        </is>
      </c>
      <c r="K2376" t="inlineStr">
        <is>
          <t>10/2025</t>
        </is>
      </c>
      <c r="L2376" t="n">
        <v>40.88</v>
      </c>
      <c r="M2376" s="551" t="n">
        <v>45954</v>
      </c>
      <c r="N2376" t="n">
        <v>43.75</v>
      </c>
      <c r="O2376" t="n">
        <v>40.48</v>
      </c>
      <c r="P2376" t="n">
        <v>9.81</v>
      </c>
    </row>
    <row r="2377">
      <c r="A2377" t="n">
        <v>60148</v>
      </c>
      <c r="B2377" t="n">
        <v>122</v>
      </c>
      <c r="C2377" t="inlineStr">
        <is>
          <t>Arcos</t>
        </is>
      </c>
      <c r="D2377" s="551" t="n">
        <v>45962</v>
      </c>
      <c r="E2377" t="n">
        <v>20322</v>
      </c>
      <c r="F2377" t="inlineStr">
        <is>
          <t>FARINHA DE TRIGO PARA KIBE C/1KG</t>
        </is>
      </c>
      <c r="G2377" t="n">
        <v>2212</v>
      </c>
      <c r="H2377" t="n">
        <v>1</v>
      </c>
      <c r="I2377" t="inlineStr">
        <is>
          <t>PC</t>
        </is>
      </c>
      <c r="J2377" t="inlineStr">
        <is>
          <t>ALIMENTOS</t>
        </is>
      </c>
      <c r="K2377" t="inlineStr">
        <is>
          <t>10/2025</t>
        </is>
      </c>
      <c r="L2377" t="n">
        <v>9.74</v>
      </c>
      <c r="M2377" s="551" t="n">
        <v>45951</v>
      </c>
      <c r="N2377" t="n">
        <v>9.74</v>
      </c>
      <c r="O2377" t="n">
        <v>9.74</v>
      </c>
      <c r="P2377" t="n">
        <v>9.74</v>
      </c>
    </row>
    <row r="2378">
      <c r="A2378" t="n">
        <v>60056</v>
      </c>
      <c r="B2378" t="n">
        <v>122</v>
      </c>
      <c r="C2378" t="inlineStr">
        <is>
          <t>Arcos</t>
        </is>
      </c>
      <c r="D2378" s="551" t="n">
        <v>45962</v>
      </c>
      <c r="E2378" t="n">
        <v>19632</v>
      </c>
      <c r="F2378" t="inlineStr">
        <is>
          <t>BETERRABA KG</t>
        </is>
      </c>
      <c r="G2378" t="n">
        <v>2604</v>
      </c>
      <c r="H2378" t="n">
        <v>5</v>
      </c>
      <c r="I2378" t="inlineStr">
        <is>
          <t>KG</t>
        </is>
      </c>
      <c r="J2378" t="inlineStr">
        <is>
          <t>ALIMENTOS</t>
        </is>
      </c>
      <c r="K2378" t="inlineStr">
        <is>
          <t>10/2025</t>
        </is>
      </c>
      <c r="L2378" t="n">
        <v>1.92</v>
      </c>
      <c r="M2378" s="551" t="n">
        <v>45958</v>
      </c>
      <c r="N2378" t="n">
        <v>1.96</v>
      </c>
      <c r="O2378" t="n">
        <v>1.96</v>
      </c>
      <c r="P2378" t="n">
        <v>9.6</v>
      </c>
    </row>
    <row r="2379">
      <c r="A2379" t="n">
        <v>60141</v>
      </c>
      <c r="B2379" t="n">
        <v>122</v>
      </c>
      <c r="C2379" t="inlineStr">
        <is>
          <t>Arcos</t>
        </is>
      </c>
      <c r="D2379" s="551" t="n">
        <v>45962</v>
      </c>
      <c r="E2379" t="n">
        <v>19502</v>
      </c>
      <c r="F2379" t="inlineStr">
        <is>
          <t>ALFACE CRESPA ROXA KG</t>
        </is>
      </c>
      <c r="G2379" t="n">
        <v>2708</v>
      </c>
      <c r="H2379" t="n">
        <v>1.3</v>
      </c>
      <c r="I2379" t="inlineStr">
        <is>
          <t>KG</t>
        </is>
      </c>
      <c r="J2379" t="inlineStr">
        <is>
          <t>ALIMENTOS</t>
        </is>
      </c>
      <c r="K2379" t="inlineStr">
        <is>
          <t>10/2025</t>
        </is>
      </c>
      <c r="L2379" t="n">
        <v>7.19</v>
      </c>
      <c r="M2379" s="551" t="n">
        <v>45961</v>
      </c>
      <c r="N2379" t="n">
        <v>7</v>
      </c>
      <c r="O2379" t="n">
        <v>7</v>
      </c>
      <c r="P2379" t="n">
        <v>9.35</v>
      </c>
    </row>
    <row r="2380">
      <c r="A2380" t="n">
        <v>60188</v>
      </c>
      <c r="B2380" t="n">
        <v>122</v>
      </c>
      <c r="C2380" t="inlineStr">
        <is>
          <t>Arcos</t>
        </is>
      </c>
      <c r="D2380" s="551" t="n">
        <v>45962</v>
      </c>
      <c r="E2380" t="n">
        <v>19472</v>
      </c>
      <c r="F2380" t="inlineStr">
        <is>
          <t>RUCULA KG</t>
        </is>
      </c>
      <c r="G2380" t="n">
        <v>2733</v>
      </c>
      <c r="H2380" t="n">
        <v>0.78</v>
      </c>
      <c r="I2380" t="inlineStr">
        <is>
          <t>KG</t>
        </is>
      </c>
      <c r="J2380" t="inlineStr">
        <is>
          <t>ALIMENTOS</t>
        </is>
      </c>
      <c r="K2380" t="inlineStr">
        <is>
          <t>10/2025</t>
        </is>
      </c>
      <c r="L2380" t="n">
        <v>10.47</v>
      </c>
      <c r="M2380" s="551" t="n">
        <v>45961</v>
      </c>
      <c r="N2380" t="n">
        <v>9</v>
      </c>
      <c r="O2380" t="n">
        <v>9.16</v>
      </c>
      <c r="P2380" t="n">
        <v>8.17</v>
      </c>
    </row>
    <row r="2381">
      <c r="A2381" t="n">
        <v>60103</v>
      </c>
      <c r="B2381" t="n">
        <v>122</v>
      </c>
      <c r="C2381" t="inlineStr">
        <is>
          <t>Arcos</t>
        </is>
      </c>
      <c r="D2381" s="551" t="n">
        <v>45962</v>
      </c>
      <c r="E2381" t="n">
        <v>19642</v>
      </c>
      <c r="F2381" t="inlineStr">
        <is>
          <t>BATATA BOLINHA KG</t>
        </is>
      </c>
      <c r="G2381" t="n">
        <v>2596</v>
      </c>
      <c r="H2381" t="n">
        <v>2.24</v>
      </c>
      <c r="I2381" t="inlineStr">
        <is>
          <t>KG</t>
        </is>
      </c>
      <c r="J2381" t="inlineStr">
        <is>
          <t>ALIMENTOS</t>
        </is>
      </c>
      <c r="K2381" t="inlineStr">
        <is>
          <t>10/2025</t>
        </is>
      </c>
      <c r="L2381" t="n">
        <v>3.58</v>
      </c>
      <c r="M2381" s="551" t="n">
        <v>45960</v>
      </c>
      <c r="N2381" t="n">
        <v>2.61</v>
      </c>
      <c r="O2381" t="n">
        <v>3.43</v>
      </c>
      <c r="P2381" t="n">
        <v>8.02</v>
      </c>
    </row>
    <row r="2382">
      <c r="A2382" t="n">
        <v>60130</v>
      </c>
      <c r="B2382" t="n">
        <v>122</v>
      </c>
      <c r="C2382" t="inlineStr">
        <is>
          <t>Arcos</t>
        </is>
      </c>
      <c r="D2382" s="551" t="n">
        <v>45962</v>
      </c>
      <c r="E2382" t="n">
        <v>19657</v>
      </c>
      <c r="F2382" t="inlineStr">
        <is>
          <t>ABOBORA PESCOCO KG</t>
        </is>
      </c>
      <c r="G2382" t="n">
        <v>2583</v>
      </c>
      <c r="H2382" t="n">
        <v>1.8</v>
      </c>
      <c r="I2382" t="inlineStr">
        <is>
          <t>KG</t>
        </is>
      </c>
      <c r="J2382" t="inlineStr">
        <is>
          <t>ALIMENTOS</t>
        </is>
      </c>
      <c r="K2382" t="inlineStr">
        <is>
          <t>10/2025</t>
        </is>
      </c>
      <c r="L2382" t="n">
        <v>4.23</v>
      </c>
      <c r="M2382" s="551" t="n">
        <v>45958</v>
      </c>
      <c r="N2382" t="n">
        <v>3.7</v>
      </c>
      <c r="O2382" t="n">
        <v>3.7</v>
      </c>
      <c r="P2382" t="n">
        <v>7.61</v>
      </c>
    </row>
    <row r="2383">
      <c r="A2383" t="n">
        <v>60102</v>
      </c>
      <c r="B2383" t="n">
        <v>122</v>
      </c>
      <c r="C2383" t="inlineStr">
        <is>
          <t>Arcos</t>
        </is>
      </c>
      <c r="D2383" s="551" t="n">
        <v>45962</v>
      </c>
      <c r="E2383" t="n">
        <v>19621</v>
      </c>
      <c r="F2383" t="inlineStr">
        <is>
          <t>CENOURA KG</t>
        </is>
      </c>
      <c r="G2383" t="n">
        <v>2613</v>
      </c>
      <c r="H2383" t="n">
        <v>2.42</v>
      </c>
      <c r="I2383" t="inlineStr">
        <is>
          <t>KG</t>
        </is>
      </c>
      <c r="J2383" t="inlineStr">
        <is>
          <t>ALIMENTOS</t>
        </is>
      </c>
      <c r="K2383" t="inlineStr">
        <is>
          <t>10/2025</t>
        </is>
      </c>
      <c r="L2383" t="n">
        <v>3.13</v>
      </c>
      <c r="M2383" s="551" t="n">
        <v>45958</v>
      </c>
      <c r="N2383" t="n">
        <v>2.65</v>
      </c>
      <c r="O2383" t="n">
        <v>2.65</v>
      </c>
      <c r="P2383" t="n">
        <v>7.57</v>
      </c>
    </row>
    <row r="2384">
      <c r="A2384" t="n">
        <v>60137</v>
      </c>
      <c r="B2384" t="n">
        <v>122</v>
      </c>
      <c r="C2384" t="inlineStr">
        <is>
          <t>Arcos</t>
        </is>
      </c>
      <c r="D2384" s="551" t="n">
        <v>45962</v>
      </c>
      <c r="E2384" t="n">
        <v>19505</v>
      </c>
      <c r="F2384" t="inlineStr">
        <is>
          <t>ALFACE AMERICANA KG</t>
        </is>
      </c>
      <c r="G2384" t="n">
        <v>2706</v>
      </c>
      <c r="H2384" t="n">
        <v>1.54</v>
      </c>
      <c r="I2384" t="inlineStr">
        <is>
          <t>KG</t>
        </is>
      </c>
      <c r="J2384" t="inlineStr">
        <is>
          <t>ALIMENTOS</t>
        </is>
      </c>
      <c r="K2384" t="inlineStr">
        <is>
          <t>10/2025</t>
        </is>
      </c>
      <c r="L2384" t="n">
        <v>4.87</v>
      </c>
      <c r="M2384" s="551" t="n">
        <v>45961</v>
      </c>
      <c r="N2384" t="n">
        <v>4.5</v>
      </c>
      <c r="O2384" t="n">
        <v>4.5</v>
      </c>
      <c r="P2384" t="n">
        <v>7.5</v>
      </c>
    </row>
    <row r="2385">
      <c r="A2385" t="n">
        <v>60144</v>
      </c>
      <c r="B2385" t="n">
        <v>122</v>
      </c>
      <c r="C2385" t="inlineStr">
        <is>
          <t>Arcos</t>
        </is>
      </c>
      <c r="D2385" s="551" t="n">
        <v>45962</v>
      </c>
      <c r="E2385" t="n">
        <v>19647</v>
      </c>
      <c r="F2385" t="inlineStr">
        <is>
          <t>ALHO PORO KG</t>
        </is>
      </c>
      <c r="G2385" t="n">
        <v>2591</v>
      </c>
      <c r="H2385" t="n">
        <v>1.04</v>
      </c>
      <c r="I2385" t="inlineStr">
        <is>
          <t>KG</t>
        </is>
      </c>
      <c r="J2385" t="inlineStr">
        <is>
          <t>ALIMENTOS</t>
        </is>
      </c>
      <c r="K2385" t="inlineStr">
        <is>
          <t>10/2025</t>
        </is>
      </c>
      <c r="L2385" t="n">
        <v>7.21</v>
      </c>
      <c r="M2385" s="551" t="n">
        <v>45960</v>
      </c>
      <c r="N2385" t="n">
        <v>7.5</v>
      </c>
      <c r="O2385" t="n">
        <v>7.25</v>
      </c>
      <c r="P2385" t="n">
        <v>7.5</v>
      </c>
    </row>
    <row r="2386">
      <c r="A2386" t="n">
        <v>60134</v>
      </c>
      <c r="B2386" t="n">
        <v>122</v>
      </c>
      <c r="C2386" t="inlineStr">
        <is>
          <t>Arcos</t>
        </is>
      </c>
      <c r="D2386" s="551" t="n">
        <v>45962</v>
      </c>
      <c r="E2386" t="n">
        <v>19589</v>
      </c>
      <c r="F2386" t="inlineStr">
        <is>
          <t>PEPINO JAPONES KG</t>
        </is>
      </c>
      <c r="G2386" t="n">
        <v>2637</v>
      </c>
      <c r="H2386" t="n">
        <v>1.68</v>
      </c>
      <c r="I2386" t="inlineStr">
        <is>
          <t>KG</t>
        </is>
      </c>
      <c r="J2386" t="inlineStr">
        <is>
          <t>ALIMENTOS</t>
        </is>
      </c>
      <c r="K2386" t="inlineStr">
        <is>
          <t>10/2025</t>
        </is>
      </c>
      <c r="L2386" t="n">
        <v>4.04</v>
      </c>
      <c r="M2386" s="551" t="n">
        <v>45946</v>
      </c>
      <c r="N2386" t="n">
        <v>4</v>
      </c>
      <c r="O2386" t="n">
        <v>3.2</v>
      </c>
      <c r="P2386" t="n">
        <v>6.79</v>
      </c>
    </row>
    <row r="2387">
      <c r="A2387" t="n">
        <v>60193</v>
      </c>
      <c r="B2387" t="n">
        <v>122</v>
      </c>
      <c r="C2387" t="inlineStr">
        <is>
          <t>Arcos</t>
        </is>
      </c>
      <c r="D2387" s="551" t="n">
        <v>45962</v>
      </c>
      <c r="E2387" t="n">
        <v>24401</v>
      </c>
      <c r="F2387" t="inlineStr">
        <is>
          <t>PAPRICA PICANTE PCT 500G UN</t>
        </is>
      </c>
      <c r="G2387" t="n">
        <v>2369</v>
      </c>
      <c r="H2387" t="n">
        <v>0.5</v>
      </c>
      <c r="I2387" t="inlineStr">
        <is>
          <t>UN</t>
        </is>
      </c>
      <c r="J2387" t="inlineStr">
        <is>
          <t>ALIMENTOS</t>
        </is>
      </c>
      <c r="K2387" t="inlineStr">
        <is>
          <t>10/2025</t>
        </is>
      </c>
      <c r="L2387" t="n">
        <v>0</v>
      </c>
      <c r="M2387" s="551" t="n">
        <v>45875</v>
      </c>
      <c r="N2387" t="n">
        <v>13.5</v>
      </c>
      <c r="O2387" t="n">
        <v>13.9</v>
      </c>
      <c r="P2387" t="n">
        <v>6.75</v>
      </c>
    </row>
    <row r="2388">
      <c r="A2388" t="n">
        <v>60145</v>
      </c>
      <c r="B2388" t="n">
        <v>122</v>
      </c>
      <c r="C2388" t="inlineStr">
        <is>
          <t>Arcos</t>
        </is>
      </c>
      <c r="D2388" s="551" t="n">
        <v>45962</v>
      </c>
      <c r="E2388" t="n">
        <v>21075</v>
      </c>
      <c r="F2388" t="inlineStr">
        <is>
          <t>ACUCAR DEMERARA UNIAO C/1KG</t>
        </is>
      </c>
      <c r="G2388" t="n">
        <v>1993</v>
      </c>
      <c r="H2388" t="n">
        <v>1</v>
      </c>
      <c r="I2388" t="inlineStr">
        <is>
          <t>PC</t>
        </is>
      </c>
      <c r="J2388" t="inlineStr">
        <is>
          <t>ALIMENTOS</t>
        </is>
      </c>
      <c r="K2388" t="inlineStr">
        <is>
          <t>10/2025</t>
        </is>
      </c>
      <c r="L2388" t="n">
        <v>0</v>
      </c>
      <c r="N2388" t="n">
        <v>0</v>
      </c>
      <c r="O2388" t="n">
        <v>5.98</v>
      </c>
      <c r="P2388" t="n">
        <v>6.41</v>
      </c>
    </row>
    <row r="2389">
      <c r="A2389" t="n">
        <v>60101</v>
      </c>
      <c r="B2389" t="n">
        <v>122</v>
      </c>
      <c r="C2389" t="inlineStr">
        <is>
          <t>Arcos</t>
        </is>
      </c>
      <c r="D2389" s="551" t="n">
        <v>45962</v>
      </c>
      <c r="E2389" t="n">
        <v>19626</v>
      </c>
      <c r="F2389" t="inlineStr">
        <is>
          <t>CEBOLA ECHALOTAS KG</t>
        </is>
      </c>
      <c r="G2389" t="n">
        <v>2608</v>
      </c>
      <c r="H2389" t="n">
        <v>2.42</v>
      </c>
      <c r="I2389" t="inlineStr">
        <is>
          <t>KG</t>
        </is>
      </c>
      <c r="J2389" t="inlineStr">
        <is>
          <t>ALIMENTOS</t>
        </is>
      </c>
      <c r="K2389" t="inlineStr">
        <is>
          <t>10/2025</t>
        </is>
      </c>
      <c r="L2389" t="n">
        <v>2.52</v>
      </c>
      <c r="M2389" s="551" t="n">
        <v>45961</v>
      </c>
      <c r="N2389" t="n">
        <v>2.5</v>
      </c>
      <c r="O2389" t="n">
        <v>2.5</v>
      </c>
      <c r="P2389" t="n">
        <v>6.1</v>
      </c>
    </row>
    <row r="2390">
      <c r="A2390" t="n">
        <v>60095</v>
      </c>
      <c r="B2390" t="n">
        <v>122</v>
      </c>
      <c r="C2390" t="inlineStr">
        <is>
          <t>Arcos</t>
        </is>
      </c>
      <c r="D2390" s="551" t="n">
        <v>45962</v>
      </c>
      <c r="E2390" t="n">
        <v>19553</v>
      </c>
      <c r="F2390" t="inlineStr">
        <is>
          <t>REPOLHO BRANCO KG</t>
        </is>
      </c>
      <c r="G2390" t="n">
        <v>2663</v>
      </c>
      <c r="H2390" t="n">
        <v>2.68</v>
      </c>
      <c r="I2390" t="inlineStr">
        <is>
          <t>KG</t>
        </is>
      </c>
      <c r="J2390" t="inlineStr">
        <is>
          <t>ALIMENTOS</t>
        </is>
      </c>
      <c r="K2390" t="inlineStr">
        <is>
          <t>10/2025</t>
        </is>
      </c>
      <c r="L2390" t="n">
        <v>2.12</v>
      </c>
      <c r="M2390" s="551" t="n">
        <v>45958</v>
      </c>
      <c r="N2390" t="n">
        <v>2.2</v>
      </c>
      <c r="O2390" t="n">
        <v>2.5</v>
      </c>
      <c r="P2390" t="n">
        <v>5.68</v>
      </c>
    </row>
    <row r="2391">
      <c r="A2391" t="n">
        <v>60194</v>
      </c>
      <c r="B2391" t="n">
        <v>122</v>
      </c>
      <c r="C2391" t="inlineStr">
        <is>
          <t>Arcos</t>
        </is>
      </c>
      <c r="D2391" s="551" t="n">
        <v>45962</v>
      </c>
      <c r="E2391" t="n">
        <v>19617</v>
      </c>
      <c r="F2391" t="inlineStr">
        <is>
          <t>COENTRO KG</t>
        </is>
      </c>
      <c r="G2391" t="n">
        <v>2617</v>
      </c>
      <c r="H2391" t="n">
        <v>0.5</v>
      </c>
      <c r="I2391" t="inlineStr">
        <is>
          <t>KG</t>
        </is>
      </c>
      <c r="J2391" t="inlineStr">
        <is>
          <t>ALIMENTOS</t>
        </is>
      </c>
      <c r="K2391" t="inlineStr">
        <is>
          <t>10/2025</t>
        </is>
      </c>
      <c r="L2391" t="n">
        <v>11</v>
      </c>
      <c r="M2391" s="551" t="n">
        <v>45961</v>
      </c>
      <c r="N2391" t="n">
        <v>10</v>
      </c>
      <c r="O2391" t="n">
        <v>10</v>
      </c>
      <c r="P2391" t="n">
        <v>5.5</v>
      </c>
    </row>
    <row r="2392">
      <c r="A2392" t="n">
        <v>60179</v>
      </c>
      <c r="B2392" t="n">
        <v>122</v>
      </c>
      <c r="C2392" t="inlineStr">
        <is>
          <t>Arcos</t>
        </is>
      </c>
      <c r="D2392" s="551" t="n">
        <v>45962</v>
      </c>
      <c r="E2392" t="n">
        <v>23236</v>
      </c>
      <c r="F2392" t="inlineStr">
        <is>
          <t>COUVE MANTEIGA KG</t>
        </is>
      </c>
      <c r="G2392" t="n">
        <v>2620</v>
      </c>
      <c r="H2392" t="n">
        <v>0.9</v>
      </c>
      <c r="I2392" t="inlineStr">
        <is>
          <t>KG</t>
        </is>
      </c>
      <c r="J2392" t="inlineStr">
        <is>
          <t>ALIMENTOS</t>
        </is>
      </c>
      <c r="K2392" t="inlineStr">
        <is>
          <t>10/2025</t>
        </is>
      </c>
      <c r="L2392" t="n">
        <v>5.27</v>
      </c>
      <c r="M2392" s="551" t="n">
        <v>45961</v>
      </c>
      <c r="N2392" t="n">
        <v>4.8</v>
      </c>
      <c r="O2392" t="n">
        <v>4.8</v>
      </c>
      <c r="P2392" t="n">
        <v>4.74</v>
      </c>
    </row>
    <row r="2393">
      <c r="A2393" t="n">
        <v>60140</v>
      </c>
      <c r="B2393" t="n">
        <v>122</v>
      </c>
      <c r="C2393" t="inlineStr">
        <is>
          <t>Arcos</t>
        </is>
      </c>
      <c r="D2393" s="551" t="n">
        <v>45962</v>
      </c>
      <c r="E2393" t="n">
        <v>19654</v>
      </c>
      <c r="F2393" t="inlineStr">
        <is>
          <t>ABOBRINHA ITALIANA GRAUDA KG</t>
        </is>
      </c>
      <c r="G2393" t="n">
        <v>2586</v>
      </c>
      <c r="H2393" t="n">
        <v>1.4</v>
      </c>
      <c r="I2393" t="inlineStr">
        <is>
          <t>KG</t>
        </is>
      </c>
      <c r="J2393" t="inlineStr">
        <is>
          <t>ALIMENTOS</t>
        </is>
      </c>
      <c r="K2393" t="inlineStr">
        <is>
          <t>10/2025</t>
        </is>
      </c>
      <c r="L2393" t="n">
        <v>2.9</v>
      </c>
      <c r="M2393" s="551" t="n">
        <v>45961</v>
      </c>
      <c r="N2393" t="n">
        <v>2.4</v>
      </c>
      <c r="O2393" t="n">
        <v>2.54</v>
      </c>
      <c r="P2393" t="n">
        <v>4.06</v>
      </c>
    </row>
    <row r="2394">
      <c r="A2394" t="n">
        <v>60206</v>
      </c>
      <c r="B2394" t="n">
        <v>122</v>
      </c>
      <c r="C2394" t="inlineStr">
        <is>
          <t>Arcos</t>
        </is>
      </c>
      <c r="D2394" s="551" t="n">
        <v>45962</v>
      </c>
      <c r="E2394" t="n">
        <v>23195</v>
      </c>
      <c r="F2394" t="inlineStr">
        <is>
          <t>RABANETE KG</t>
        </is>
      </c>
      <c r="G2394" t="n">
        <v>2660</v>
      </c>
      <c r="H2394" t="n">
        <v>0.26</v>
      </c>
      <c r="I2394" t="inlineStr">
        <is>
          <t>KG</t>
        </is>
      </c>
      <c r="J2394" t="inlineStr">
        <is>
          <t>ALIMENTOS</t>
        </is>
      </c>
      <c r="K2394" t="inlineStr">
        <is>
          <t>10/2025</t>
        </is>
      </c>
      <c r="L2394" t="n">
        <v>6.21</v>
      </c>
      <c r="M2394" s="551" t="n">
        <v>45961</v>
      </c>
      <c r="N2394" t="n">
        <v>6.5</v>
      </c>
      <c r="O2394" t="n">
        <v>6.5</v>
      </c>
      <c r="P2394" t="n">
        <v>1.61</v>
      </c>
    </row>
    <row r="2395">
      <c r="A2395" t="n">
        <v>59923</v>
      </c>
      <c r="B2395" t="n">
        <v>122</v>
      </c>
      <c r="C2395" t="inlineStr">
        <is>
          <t>Arcos</t>
        </is>
      </c>
      <c r="D2395" s="551" t="n">
        <v>45962</v>
      </c>
      <c r="E2395" t="n">
        <v>17881</v>
      </c>
      <c r="F2395" t="inlineStr">
        <is>
          <t>SODA LIMONADA ANTARCTICA LATA 350ML C/12</t>
        </is>
      </c>
      <c r="G2395" t="n">
        <v>3675</v>
      </c>
      <c r="H2395" t="n">
        <v>9.83</v>
      </c>
      <c r="I2395" t="inlineStr">
        <is>
          <t>PC</t>
        </is>
      </c>
      <c r="J2395" t="inlineStr">
        <is>
          <t>BEBIDAS</t>
        </is>
      </c>
      <c r="K2395" t="inlineStr">
        <is>
          <t>10/2025</t>
        </is>
      </c>
      <c r="L2395" t="n">
        <v>0</v>
      </c>
      <c r="M2395" s="551" t="n">
        <v>45922</v>
      </c>
      <c r="N2395" t="n">
        <v>0</v>
      </c>
      <c r="O2395" t="n">
        <v>28.32</v>
      </c>
      <c r="P2395" t="n">
        <v>0</v>
      </c>
    </row>
    <row r="2396">
      <c r="A2396" t="n">
        <v>59976</v>
      </c>
      <c r="B2396" t="n">
        <v>122</v>
      </c>
      <c r="C2396" t="inlineStr">
        <is>
          <t>Arcos</t>
        </is>
      </c>
      <c r="D2396" s="551" t="n">
        <v>45962</v>
      </c>
      <c r="E2396" t="n">
        <v>20969</v>
      </c>
      <c r="F2396" t="inlineStr">
        <is>
          <t>VINAGRE  DE FRAMBOESA COLAVITA 500ML UN</t>
        </is>
      </c>
      <c r="G2396" t="n">
        <v>2012</v>
      </c>
      <c r="H2396" t="n">
        <v>16</v>
      </c>
      <c r="I2396" t="inlineStr">
        <is>
          <t>UN</t>
        </is>
      </c>
      <c r="J2396" t="inlineStr">
        <is>
          <t>ALIMENTOS</t>
        </is>
      </c>
      <c r="K2396" t="inlineStr">
        <is>
          <t>10/2025</t>
        </is>
      </c>
      <c r="L2396" t="n">
        <v>0</v>
      </c>
      <c r="N2396" t="n">
        <v>0</v>
      </c>
      <c r="O2396" t="n">
        <v>0</v>
      </c>
      <c r="P2396" t="n">
        <v>0</v>
      </c>
    </row>
    <row r="2397">
      <c r="A2397" t="n">
        <v>60080</v>
      </c>
      <c r="B2397" t="n">
        <v>122</v>
      </c>
      <c r="C2397" t="inlineStr">
        <is>
          <t>Arcos</t>
        </is>
      </c>
      <c r="D2397" s="551" t="n">
        <v>45962</v>
      </c>
      <c r="E2397" t="n">
        <v>18235</v>
      </c>
      <c r="F2397" t="inlineStr">
        <is>
          <t>TEQUILA JOSE CUERVO 1800 REPOSADO 750ML</t>
        </is>
      </c>
      <c r="G2397" t="n">
        <v>3393</v>
      </c>
      <c r="H2397" t="n">
        <v>3.6</v>
      </c>
      <c r="I2397" t="inlineStr">
        <is>
          <t>UN</t>
        </is>
      </c>
      <c r="J2397" t="inlineStr">
        <is>
          <t>BEBIDAS</t>
        </is>
      </c>
      <c r="K2397" t="inlineStr">
        <is>
          <t>10/2025</t>
        </is>
      </c>
      <c r="L2397" t="n">
        <v>0</v>
      </c>
      <c r="N2397" t="n">
        <v>0</v>
      </c>
      <c r="O2397" t="n">
        <v>0</v>
      </c>
      <c r="P2397" t="n">
        <v>0</v>
      </c>
    </row>
    <row r="2398">
      <c r="A2398" t="n">
        <v>60122</v>
      </c>
      <c r="B2398" t="n">
        <v>122</v>
      </c>
      <c r="C2398" t="inlineStr">
        <is>
          <t>Arcos</t>
        </is>
      </c>
      <c r="D2398" s="551" t="n">
        <v>45962</v>
      </c>
      <c r="E2398" t="n">
        <v>18310</v>
      </c>
      <c r="F2398" t="inlineStr">
        <is>
          <t>LICOR GRAND MARNIER CORDON ROUGE 700ML</t>
        </is>
      </c>
      <c r="G2398" t="n">
        <v>3323</v>
      </c>
      <c r="H2398" t="n">
        <v>2</v>
      </c>
      <c r="I2398" t="inlineStr">
        <is>
          <t>UN</t>
        </is>
      </c>
      <c r="J2398" t="inlineStr">
        <is>
          <t>BEBIDAS</t>
        </is>
      </c>
      <c r="K2398" t="inlineStr">
        <is>
          <t>10/2025</t>
        </is>
      </c>
      <c r="L2398" t="n">
        <v>0</v>
      </c>
      <c r="N2398" t="n">
        <v>0</v>
      </c>
      <c r="O2398" t="n">
        <v>0</v>
      </c>
      <c r="P2398" t="n">
        <v>0</v>
      </c>
    </row>
    <row r="2399">
      <c r="A2399" t="n">
        <v>60124</v>
      </c>
      <c r="B2399" t="n">
        <v>122</v>
      </c>
      <c r="C2399" t="inlineStr">
        <is>
          <t>Arcos</t>
        </is>
      </c>
      <c r="D2399" s="551" t="n">
        <v>45962</v>
      </c>
      <c r="E2399" t="n">
        <v>18348</v>
      </c>
      <c r="F2399" t="inlineStr">
        <is>
          <t>GIN XORIGUER DE MENORCA 700ML</t>
        </is>
      </c>
      <c r="G2399" t="n">
        <v>3287</v>
      </c>
      <c r="H2399" t="n">
        <v>2</v>
      </c>
      <c r="I2399" t="inlineStr">
        <is>
          <t>UN</t>
        </is>
      </c>
      <c r="J2399" t="inlineStr">
        <is>
          <t>BEBIDAS</t>
        </is>
      </c>
      <c r="K2399" t="inlineStr">
        <is>
          <t>10/2025</t>
        </is>
      </c>
      <c r="L2399" t="n">
        <v>0</v>
      </c>
      <c r="N2399" t="n">
        <v>0</v>
      </c>
      <c r="O2399" t="n">
        <v>0</v>
      </c>
      <c r="P2399" t="n">
        <v>0</v>
      </c>
    </row>
    <row r="2400">
      <c r="A2400" t="n">
        <v>60125</v>
      </c>
      <c r="B2400" t="n">
        <v>122</v>
      </c>
      <c r="C2400" t="inlineStr">
        <is>
          <t>Arcos</t>
        </is>
      </c>
      <c r="D2400" s="551" t="n">
        <v>45962</v>
      </c>
      <c r="E2400" t="n">
        <v>26091</v>
      </c>
      <c r="F2400" t="inlineStr">
        <is>
          <t>CARLOS I BRANDY DE JEREZ SOLERA GRAN RESERVA L</t>
        </is>
      </c>
      <c r="G2400" t="n">
        <v>6553</v>
      </c>
      <c r="H2400" t="n">
        <v>2</v>
      </c>
      <c r="I2400" t="inlineStr">
        <is>
          <t>GR</t>
        </is>
      </c>
      <c r="J2400" t="inlineStr">
        <is>
          <t>BEBIDAS</t>
        </is>
      </c>
      <c r="K2400" t="inlineStr">
        <is>
          <t>10/2025</t>
        </is>
      </c>
      <c r="L2400" t="n">
        <v>0</v>
      </c>
      <c r="N2400" t="n">
        <v>0</v>
      </c>
      <c r="O2400" t="n">
        <v>0</v>
      </c>
      <c r="P2400" t="n">
        <v>0</v>
      </c>
    </row>
    <row r="2401">
      <c r="A2401" t="n">
        <v>60173</v>
      </c>
      <c r="B2401" t="n">
        <v>122</v>
      </c>
      <c r="C2401" t="inlineStr">
        <is>
          <t>Arcos</t>
        </is>
      </c>
      <c r="D2401" s="551" t="n">
        <v>45962</v>
      </c>
      <c r="E2401" t="n">
        <v>18209</v>
      </c>
      <c r="F2401" t="inlineStr">
        <is>
          <t>VERMOUTH MARTINI ROSATO 750ML</t>
        </is>
      </c>
      <c r="G2401" t="n">
        <v>3417</v>
      </c>
      <c r="H2401" t="n">
        <v>1</v>
      </c>
      <c r="I2401" t="inlineStr">
        <is>
          <t>GR</t>
        </is>
      </c>
      <c r="J2401" t="inlineStr">
        <is>
          <t>BEBIDAS</t>
        </is>
      </c>
      <c r="K2401" t="inlineStr">
        <is>
          <t>10/2025</t>
        </is>
      </c>
      <c r="L2401" t="n">
        <v>0</v>
      </c>
      <c r="N2401" t="n">
        <v>0</v>
      </c>
      <c r="O2401" t="n">
        <v>0</v>
      </c>
      <c r="P2401" t="n">
        <v>0</v>
      </c>
    </row>
    <row r="2402">
      <c r="A2402" t="n">
        <v>60174</v>
      </c>
      <c r="B2402" t="n">
        <v>122</v>
      </c>
      <c r="C2402" t="inlineStr">
        <is>
          <t>Arcos</t>
        </is>
      </c>
      <c r="D2402" s="551" t="n">
        <v>45962</v>
      </c>
      <c r="E2402" t="n">
        <v>18363</v>
      </c>
      <c r="F2402" t="inlineStr">
        <is>
          <t>GIN PRINCIPE DE LOS APOSTOLES 750ML</t>
        </is>
      </c>
      <c r="G2402" t="n">
        <v>3275</v>
      </c>
      <c r="H2402" t="n">
        <v>1</v>
      </c>
      <c r="I2402" t="inlineStr">
        <is>
          <t>UN</t>
        </is>
      </c>
      <c r="J2402" t="inlineStr">
        <is>
          <t>BEBIDAS</t>
        </is>
      </c>
      <c r="K2402" t="inlineStr">
        <is>
          <t>10/2025</t>
        </is>
      </c>
      <c r="L2402" t="n">
        <v>0</v>
      </c>
      <c r="N2402" t="n">
        <v>0</v>
      </c>
      <c r="O2402" t="n">
        <v>0</v>
      </c>
      <c r="P2402" t="n">
        <v>0</v>
      </c>
    </row>
    <row r="2403">
      <c r="A2403" t="n">
        <v>60175</v>
      </c>
      <c r="B2403" t="n">
        <v>122</v>
      </c>
      <c r="C2403" t="inlineStr">
        <is>
          <t>Arcos</t>
        </is>
      </c>
      <c r="D2403" s="551" t="n">
        <v>45962</v>
      </c>
      <c r="E2403" t="n">
        <v>18364</v>
      </c>
      <c r="F2403" t="inlineStr">
        <is>
          <t>GIN PLYMOUTH 750ML</t>
        </is>
      </c>
      <c r="G2403" t="n">
        <v>3274</v>
      </c>
      <c r="H2403" t="n">
        <v>1</v>
      </c>
      <c r="I2403" t="inlineStr">
        <is>
          <t>UN</t>
        </is>
      </c>
      <c r="J2403" t="inlineStr">
        <is>
          <t>BEBIDAS</t>
        </is>
      </c>
      <c r="K2403" t="inlineStr">
        <is>
          <t>10/2025</t>
        </is>
      </c>
      <c r="L2403" t="n">
        <v>0</v>
      </c>
      <c r="N2403" t="n">
        <v>0</v>
      </c>
      <c r="O2403" t="n">
        <v>0</v>
      </c>
      <c r="P2403" t="n">
        <v>0</v>
      </c>
    </row>
    <row r="2404">
      <c r="A2404" t="n">
        <v>60178</v>
      </c>
      <c r="B2404" t="n">
        <v>122</v>
      </c>
      <c r="C2404" t="inlineStr">
        <is>
          <t>Arcos</t>
        </is>
      </c>
      <c r="D2404" s="551" t="n">
        <v>45962</v>
      </c>
      <c r="E2404" t="n">
        <v>25643</v>
      </c>
      <c r="F2404" t="inlineStr">
        <is>
          <t>ESPUMANTE FREIXENET CAVA BRUT CORDON NEGRO 750ML</t>
        </is>
      </c>
      <c r="G2404" t="n">
        <v>6207</v>
      </c>
      <c r="H2404" t="n">
        <v>1</v>
      </c>
      <c r="I2404" t="inlineStr">
        <is>
          <t>GR</t>
        </is>
      </c>
      <c r="J2404" t="inlineStr">
        <is>
          <t>BEBIDAS</t>
        </is>
      </c>
      <c r="K2404" t="inlineStr">
        <is>
          <t>10/2025</t>
        </is>
      </c>
      <c r="L2404" t="n">
        <v>0</v>
      </c>
      <c r="N2404" t="n">
        <v>0</v>
      </c>
      <c r="O2404" t="n">
        <v>0</v>
      </c>
      <c r="P2404" t="n">
        <v>0</v>
      </c>
    </row>
    <row r="2405">
      <c r="A2405" t="n">
        <v>60190</v>
      </c>
      <c r="B2405" t="n">
        <v>122</v>
      </c>
      <c r="C2405" t="inlineStr">
        <is>
          <t>Arcos</t>
        </is>
      </c>
      <c r="D2405" s="551" t="n">
        <v>45962</v>
      </c>
      <c r="E2405" t="n">
        <v>18189</v>
      </c>
      <c r="F2405" t="inlineStr">
        <is>
          <t>VODKA BELVEDERE NATURAL 700ML</t>
        </is>
      </c>
      <c r="G2405" t="n">
        <v>3435</v>
      </c>
      <c r="H2405" t="n">
        <v>0.7</v>
      </c>
      <c r="I2405" t="inlineStr">
        <is>
          <t>GR</t>
        </is>
      </c>
      <c r="J2405" t="inlineStr">
        <is>
          <t>BEBIDAS</t>
        </is>
      </c>
      <c r="K2405" t="inlineStr">
        <is>
          <t>10/2025</t>
        </is>
      </c>
      <c r="L2405" t="n">
        <v>0</v>
      </c>
      <c r="M2405" s="551" t="n">
        <v>45874</v>
      </c>
      <c r="N2405" t="n">
        <v>0</v>
      </c>
      <c r="O2405" t="n">
        <v>0</v>
      </c>
      <c r="P2405" t="n">
        <v>0</v>
      </c>
    </row>
    <row r="2406">
      <c r="A2406" t="n">
        <v>60191</v>
      </c>
      <c r="B2406" t="n">
        <v>122</v>
      </c>
      <c r="C2406" t="inlineStr">
        <is>
          <t>Arcos</t>
        </is>
      </c>
      <c r="D2406" s="551" t="n">
        <v>45962</v>
      </c>
      <c r="E2406" t="n">
        <v>18360</v>
      </c>
      <c r="F2406" t="inlineStr">
        <is>
          <t>GIN STAR OF BOMBAY 750ML</t>
        </is>
      </c>
      <c r="G2406" t="n">
        <v>3277</v>
      </c>
      <c r="H2406" t="n">
        <v>0.7</v>
      </c>
      <c r="I2406" t="inlineStr">
        <is>
          <t>UN</t>
        </is>
      </c>
      <c r="J2406" t="inlineStr">
        <is>
          <t>BEBIDAS</t>
        </is>
      </c>
      <c r="K2406" t="inlineStr">
        <is>
          <t>10/2025</t>
        </is>
      </c>
      <c r="L2406" t="n">
        <v>0</v>
      </c>
      <c r="N2406" t="n">
        <v>0</v>
      </c>
      <c r="O2406" t="n">
        <v>0</v>
      </c>
      <c r="P2406" t="n">
        <v>0</v>
      </c>
    </row>
    <row r="2407">
      <c r="A2407" t="n">
        <v>60210</v>
      </c>
      <c r="B2407" t="n">
        <v>122</v>
      </c>
      <c r="C2407" t="inlineStr">
        <is>
          <t>Arcos</t>
        </is>
      </c>
      <c r="D2407" s="551" t="n">
        <v>45962</v>
      </c>
      <c r="E2407" t="n">
        <v>18191</v>
      </c>
      <c r="F2407" t="inlineStr">
        <is>
          <t>VODKA ABSOLUT VANILIA 750ML</t>
        </is>
      </c>
      <c r="G2407" t="n">
        <v>3433</v>
      </c>
      <c r="H2407" t="n">
        <v>0.2</v>
      </c>
      <c r="I2407" t="inlineStr">
        <is>
          <t>GR</t>
        </is>
      </c>
      <c r="J2407" t="inlineStr">
        <is>
          <t>BEBIDAS</t>
        </is>
      </c>
      <c r="K2407" t="inlineStr">
        <is>
          <t>10/2025</t>
        </is>
      </c>
      <c r="L2407" t="n">
        <v>0</v>
      </c>
      <c r="N2407" t="n">
        <v>0</v>
      </c>
      <c r="O2407" t="n">
        <v>0</v>
      </c>
      <c r="P2407" t="n">
        <v>0</v>
      </c>
    </row>
    <row r="2408">
      <c r="A2408" t="n">
        <v>60211</v>
      </c>
      <c r="B2408" t="n">
        <v>122</v>
      </c>
      <c r="C2408" t="inlineStr">
        <is>
          <t>Arcos</t>
        </is>
      </c>
      <c r="D2408" s="551" t="n">
        <v>45962</v>
      </c>
      <c r="E2408" t="n">
        <v>18239</v>
      </c>
      <c r="F2408" t="inlineStr">
        <is>
          <t>TEQUILA HERRADURA ANEJO 750ML</t>
        </is>
      </c>
      <c r="G2408" t="n">
        <v>3389</v>
      </c>
      <c r="H2408" t="n">
        <v>0.1</v>
      </c>
      <c r="I2408" t="inlineStr">
        <is>
          <t>GR</t>
        </is>
      </c>
      <c r="J2408" t="inlineStr">
        <is>
          <t>BEBIDAS</t>
        </is>
      </c>
      <c r="K2408" t="inlineStr">
        <is>
          <t>10/2025</t>
        </is>
      </c>
      <c r="L2408" t="n">
        <v>0</v>
      </c>
      <c r="N2408" t="n">
        <v>0</v>
      </c>
      <c r="O2408" t="n">
        <v>0</v>
      </c>
      <c r="P2408" t="n">
        <v>0</v>
      </c>
    </row>
    <row r="2409">
      <c r="A2409" t="n">
        <v>55828</v>
      </c>
      <c r="B2409" t="n">
        <v>122</v>
      </c>
      <c r="C2409" t="inlineStr">
        <is>
          <t>Arcos</t>
        </is>
      </c>
      <c r="D2409" s="551" t="n">
        <v>45931</v>
      </c>
      <c r="E2409" t="n">
        <v>25562</v>
      </c>
      <c r="F2409" t="inlineStr">
        <is>
          <t>CERVEJA CORONA CERO SUNBREW LONG NECK 330ML C/24</t>
        </is>
      </c>
      <c r="G2409" t="n">
        <v>6169</v>
      </c>
      <c r="H2409" t="n">
        <v>48</v>
      </c>
      <c r="I2409" t="inlineStr">
        <is>
          <t>PC</t>
        </is>
      </c>
      <c r="J2409" t="inlineStr">
        <is>
          <t>BEBIDAS</t>
        </is>
      </c>
      <c r="K2409" t="inlineStr">
        <is>
          <t>09/2025</t>
        </is>
      </c>
      <c r="L2409" t="n">
        <v>0</v>
      </c>
      <c r="M2409" s="551" t="n">
        <v>-693593</v>
      </c>
      <c r="N2409" t="n">
        <v>0</v>
      </c>
      <c r="O2409" t="n">
        <v>146.8</v>
      </c>
      <c r="P2409" t="n">
        <v>7046.4</v>
      </c>
    </row>
    <row r="2410">
      <c r="A2410" t="n">
        <v>55836</v>
      </c>
      <c r="B2410" t="n">
        <v>122</v>
      </c>
      <c r="C2410" t="inlineStr">
        <is>
          <t>Arcos</t>
        </is>
      </c>
      <c r="D2410" s="551" t="n">
        <v>45931</v>
      </c>
      <c r="E2410" t="n">
        <v>18353</v>
      </c>
      <c r="F2410" t="inlineStr">
        <is>
          <t>GIN TANQUERAY TEN 750ML</t>
        </is>
      </c>
      <c r="G2410" t="n">
        <v>3282</v>
      </c>
      <c r="H2410" t="n">
        <v>35.29</v>
      </c>
      <c r="I2410" t="inlineStr">
        <is>
          <t>GR</t>
        </is>
      </c>
      <c r="J2410" t="inlineStr">
        <is>
          <t>BEBIDAS</t>
        </is>
      </c>
      <c r="K2410" t="inlineStr">
        <is>
          <t>09/2025</t>
        </is>
      </c>
      <c r="L2410" t="n">
        <v>170.81</v>
      </c>
      <c r="M2410" s="551" t="n">
        <v>45924</v>
      </c>
      <c r="N2410" t="n">
        <v>170.81</v>
      </c>
      <c r="O2410" t="n">
        <v>170.81</v>
      </c>
      <c r="P2410" t="n">
        <v>6027.88</v>
      </c>
    </row>
    <row r="2411">
      <c r="A2411" t="n">
        <v>55823</v>
      </c>
      <c r="B2411" t="n">
        <v>122</v>
      </c>
      <c r="C2411" t="inlineStr">
        <is>
          <t>Arcos</t>
        </is>
      </c>
      <c r="D2411" s="551" t="n">
        <v>45931</v>
      </c>
      <c r="E2411" t="n">
        <v>24552</v>
      </c>
      <c r="F2411" t="inlineStr">
        <is>
          <t>ESPUMANTE CASA PERINI BRUT 750ML</t>
        </is>
      </c>
      <c r="G2411" t="n">
        <v>5669</v>
      </c>
      <c r="H2411" t="n">
        <v>137.8</v>
      </c>
      <c r="I2411" t="inlineStr">
        <is>
          <t>GR</t>
        </is>
      </c>
      <c r="J2411" t="inlineStr">
        <is>
          <t>BEBIDAS</t>
        </is>
      </c>
      <c r="K2411" t="inlineStr">
        <is>
          <t>09/2025</t>
        </is>
      </c>
      <c r="L2411" t="n">
        <v>36.45</v>
      </c>
      <c r="M2411" s="551" t="n">
        <v>45924</v>
      </c>
      <c r="N2411" t="n">
        <v>36.45</v>
      </c>
      <c r="O2411" t="n">
        <v>36.45</v>
      </c>
      <c r="P2411" t="n">
        <v>5022.81</v>
      </c>
    </row>
    <row r="2412">
      <c r="A2412" t="n">
        <v>55857</v>
      </c>
      <c r="B2412" t="n">
        <v>122</v>
      </c>
      <c r="C2412" t="inlineStr">
        <is>
          <t>Arcos</t>
        </is>
      </c>
      <c r="D2412" s="551" t="n">
        <v>45931</v>
      </c>
      <c r="E2412" t="n">
        <v>18099</v>
      </c>
      <c r="F2412" t="inlineStr">
        <is>
          <t>WHISKY SINGLETON 12 ANOS SINGLE MALT 750ML</t>
        </is>
      </c>
      <c r="G2412" t="n">
        <v>3511</v>
      </c>
      <c r="H2412" t="n">
        <v>19.62</v>
      </c>
      <c r="I2412" t="inlineStr">
        <is>
          <t>GR</t>
        </is>
      </c>
      <c r="J2412" t="inlineStr">
        <is>
          <t>BEBIDAS</t>
        </is>
      </c>
      <c r="K2412" t="inlineStr">
        <is>
          <t>09/2025</t>
        </is>
      </c>
      <c r="L2412" t="n">
        <v>215</v>
      </c>
      <c r="M2412" s="551" t="n">
        <v>45910</v>
      </c>
      <c r="N2412" t="n">
        <v>215</v>
      </c>
      <c r="O2412" t="n">
        <v>214.67</v>
      </c>
      <c r="P2412" t="n">
        <v>4218.3</v>
      </c>
    </row>
    <row r="2413">
      <c r="A2413" t="n">
        <v>55815</v>
      </c>
      <c r="B2413" t="n">
        <v>122</v>
      </c>
      <c r="C2413" t="inlineStr">
        <is>
          <t>Arcos</t>
        </is>
      </c>
      <c r="D2413" s="551" t="n">
        <v>45931</v>
      </c>
      <c r="E2413" t="n">
        <v>17934</v>
      </c>
      <c r="F2413" t="inlineStr">
        <is>
          <t>AGUA MINERAL SEM GAS MAMBA 350ML C/24</t>
        </is>
      </c>
      <c r="G2413" t="n">
        <v>3636</v>
      </c>
      <c r="H2413" t="n">
        <v>69.17</v>
      </c>
      <c r="I2413" t="inlineStr">
        <is>
          <t>PC</t>
        </is>
      </c>
      <c r="J2413" t="inlineStr">
        <is>
          <t>BEBIDAS</t>
        </is>
      </c>
      <c r="K2413" t="inlineStr">
        <is>
          <t>09/2025</t>
        </is>
      </c>
      <c r="L2413" t="n">
        <v>60.48</v>
      </c>
      <c r="M2413" s="551" t="n">
        <v>45926</v>
      </c>
      <c r="N2413" t="n">
        <v>64.56</v>
      </c>
      <c r="O2413" t="n">
        <v>75.31999999999999</v>
      </c>
      <c r="P2413" t="n">
        <v>4183.4</v>
      </c>
    </row>
    <row r="2414">
      <c r="A2414" t="n">
        <v>55853</v>
      </c>
      <c r="B2414" t="n">
        <v>122</v>
      </c>
      <c r="C2414" t="inlineStr">
        <is>
          <t>Arcos</t>
        </is>
      </c>
      <c r="D2414" s="551" t="n">
        <v>45931</v>
      </c>
      <c r="E2414" t="n">
        <v>18157</v>
      </c>
      <c r="F2414" t="inlineStr">
        <is>
          <t>WHISKY BOURBON BULLEIT 750ML</t>
        </is>
      </c>
      <c r="G2414" t="n">
        <v>3463</v>
      </c>
      <c r="H2414" t="n">
        <v>20.97</v>
      </c>
      <c r="I2414" t="inlineStr">
        <is>
          <t>GR</t>
        </is>
      </c>
      <c r="J2414" t="inlineStr">
        <is>
          <t>BEBIDAS</t>
        </is>
      </c>
      <c r="K2414" t="inlineStr">
        <is>
          <t>09/2025</t>
        </is>
      </c>
      <c r="L2414" t="n">
        <v>198</v>
      </c>
      <c r="M2414" s="551" t="n">
        <v>45924</v>
      </c>
      <c r="N2414" t="n">
        <v>198</v>
      </c>
      <c r="O2414" t="n">
        <v>198</v>
      </c>
      <c r="P2414" t="n">
        <v>4152.06</v>
      </c>
    </row>
    <row r="2415">
      <c r="A2415" t="n">
        <v>55832</v>
      </c>
      <c r="B2415" t="n">
        <v>122</v>
      </c>
      <c r="C2415" t="inlineStr">
        <is>
          <t>Arcos</t>
        </is>
      </c>
      <c r="D2415" s="551" t="n">
        <v>45931</v>
      </c>
      <c r="E2415" t="n">
        <v>18179</v>
      </c>
      <c r="F2415" t="inlineStr">
        <is>
          <t>VODKA KETEL ONE 1L</t>
        </is>
      </c>
      <c r="G2415" t="n">
        <v>3443</v>
      </c>
      <c r="H2415" t="n">
        <v>43.12</v>
      </c>
      <c r="I2415" t="inlineStr">
        <is>
          <t>GR</t>
        </is>
      </c>
      <c r="J2415" t="inlineStr">
        <is>
          <t>BEBIDAS</t>
        </is>
      </c>
      <c r="K2415" t="inlineStr">
        <is>
          <t>09/2025</t>
        </is>
      </c>
      <c r="L2415" t="n">
        <v>85.31999999999999</v>
      </c>
      <c r="M2415" s="551" t="n">
        <v>45917</v>
      </c>
      <c r="N2415" t="n">
        <v>85.31999999999999</v>
      </c>
      <c r="O2415" t="n">
        <v>83.19</v>
      </c>
      <c r="P2415" t="n">
        <v>3679</v>
      </c>
    </row>
    <row r="2416">
      <c r="A2416" t="n">
        <v>55983</v>
      </c>
      <c r="B2416" t="n">
        <v>122</v>
      </c>
      <c r="C2416" t="inlineStr">
        <is>
          <t>Arcos</t>
        </is>
      </c>
      <c r="D2416" s="551" t="n">
        <v>45931</v>
      </c>
      <c r="E2416" t="n">
        <v>18391</v>
      </c>
      <c r="F2416" t="inlineStr">
        <is>
          <t>CONHAQUE HENNESSY XO 700ML</t>
        </is>
      </c>
      <c r="G2416" t="n">
        <v>3249</v>
      </c>
      <c r="H2416" t="n">
        <v>2.13</v>
      </c>
      <c r="I2416" t="inlineStr">
        <is>
          <t>UN</t>
        </is>
      </c>
      <c r="J2416" t="inlineStr">
        <is>
          <t>BEBIDAS</t>
        </is>
      </c>
      <c r="K2416" t="inlineStr">
        <is>
          <t>09/2025</t>
        </is>
      </c>
      <c r="L2416" t="n">
        <v>0</v>
      </c>
      <c r="M2416" s="551" t="n">
        <v>-693593</v>
      </c>
      <c r="N2416" t="n">
        <v>0</v>
      </c>
      <c r="O2416" t="n">
        <v>0</v>
      </c>
      <c r="P2416" t="n">
        <v>3377.52</v>
      </c>
    </row>
    <row r="2417">
      <c r="A2417" t="n">
        <v>55854</v>
      </c>
      <c r="B2417" t="n">
        <v>122</v>
      </c>
      <c r="C2417" t="inlineStr">
        <is>
          <t>Arcos</t>
        </is>
      </c>
      <c r="D2417" s="551" t="n">
        <v>45931</v>
      </c>
      <c r="E2417" t="n">
        <v>24123</v>
      </c>
      <c r="F2417" t="inlineStr">
        <is>
          <t>CASTANHA DO PARA S/ CASCA MEDIA C/1KG</t>
        </is>
      </c>
      <c r="G2417" t="n">
        <v>2237</v>
      </c>
      <c r="H2417" t="n">
        <v>20</v>
      </c>
      <c r="I2417" t="inlineStr">
        <is>
          <t>PC</t>
        </is>
      </c>
      <c r="J2417" t="inlineStr">
        <is>
          <t>ALIMENTOS</t>
        </is>
      </c>
      <c r="K2417" t="inlineStr">
        <is>
          <t>09/2025</t>
        </is>
      </c>
      <c r="L2417" t="n">
        <v>144.55</v>
      </c>
      <c r="M2417" s="551" t="n">
        <v>45916</v>
      </c>
      <c r="N2417" t="n">
        <v>144.55</v>
      </c>
      <c r="O2417" t="n">
        <v>136.5</v>
      </c>
      <c r="P2417" t="n">
        <v>2891</v>
      </c>
    </row>
    <row r="2418">
      <c r="A2418" t="n">
        <v>55877</v>
      </c>
      <c r="B2418" t="n">
        <v>122</v>
      </c>
      <c r="C2418" t="inlineStr">
        <is>
          <t>Arcos</t>
        </is>
      </c>
      <c r="D2418" s="551" t="n">
        <v>45931</v>
      </c>
      <c r="E2418" t="n">
        <v>18242</v>
      </c>
      <c r="F2418" t="inlineStr">
        <is>
          <t>TEQUILA DON JULIO BLANCO 750ML</t>
        </is>
      </c>
      <c r="G2418" t="n">
        <v>3386</v>
      </c>
      <c r="H2418" t="n">
        <v>12.71</v>
      </c>
      <c r="I2418" t="inlineStr">
        <is>
          <t>GR</t>
        </is>
      </c>
      <c r="J2418" t="inlineStr">
        <is>
          <t>BEBIDAS</t>
        </is>
      </c>
      <c r="K2418" t="inlineStr">
        <is>
          <t>09/2025</t>
        </is>
      </c>
      <c r="L2418" t="n">
        <v>222.5</v>
      </c>
      <c r="M2418" s="551" t="n">
        <v>45924</v>
      </c>
      <c r="N2418" t="n">
        <v>222.5</v>
      </c>
      <c r="O2418" t="n">
        <v>222.42</v>
      </c>
      <c r="P2418" t="n">
        <v>2827.98</v>
      </c>
    </row>
    <row r="2419">
      <c r="A2419" t="n">
        <v>55834</v>
      </c>
      <c r="B2419" t="n">
        <v>122</v>
      </c>
      <c r="C2419" t="inlineStr">
        <is>
          <t>Arcos</t>
        </is>
      </c>
      <c r="D2419" s="551" t="n">
        <v>45931</v>
      </c>
      <c r="E2419" t="n">
        <v>24259</v>
      </c>
      <c r="F2419" t="inlineStr">
        <is>
          <t>FILE MIGNON 4/5 S/ CORDAO KG</t>
        </is>
      </c>
      <c r="G2419" t="n">
        <v>2938</v>
      </c>
      <c r="H2419" t="n">
        <v>42.93</v>
      </c>
      <c r="I2419" t="inlineStr">
        <is>
          <t>KG</t>
        </is>
      </c>
      <c r="J2419" t="inlineStr">
        <is>
          <t>ALIMENTOS</t>
        </is>
      </c>
      <c r="K2419" t="inlineStr">
        <is>
          <t>09/2025</t>
        </is>
      </c>
      <c r="L2419" t="n">
        <v>63.62</v>
      </c>
      <c r="M2419" s="551" t="n">
        <v>45926</v>
      </c>
      <c r="N2419" t="n">
        <v>63.9</v>
      </c>
      <c r="O2419" t="n">
        <v>62.8</v>
      </c>
      <c r="P2419" t="n">
        <v>2731.21</v>
      </c>
    </row>
    <row r="2420">
      <c r="A2420" t="n">
        <v>55817</v>
      </c>
      <c r="B2420" t="n">
        <v>122</v>
      </c>
      <c r="C2420" t="inlineStr">
        <is>
          <t>Arcos</t>
        </is>
      </c>
      <c r="D2420" s="551" t="n">
        <v>45931</v>
      </c>
      <c r="E2420" t="n">
        <v>24470</v>
      </c>
      <c r="F2420" t="inlineStr">
        <is>
          <t>STELLA ARTOIS LN 330ML UN</t>
        </is>
      </c>
      <c r="G2420" t="n">
        <v>3103</v>
      </c>
      <c r="H2420" t="n">
        <v>757</v>
      </c>
      <c r="I2420" t="inlineStr">
        <is>
          <t>UN</t>
        </is>
      </c>
      <c r="J2420" t="inlineStr">
        <is>
          <t>BEBIDAS</t>
        </is>
      </c>
      <c r="K2420" t="inlineStr">
        <is>
          <t>09/2025</t>
        </is>
      </c>
      <c r="L2420" t="n">
        <v>0</v>
      </c>
      <c r="M2420" s="551" t="n">
        <v>45496</v>
      </c>
      <c r="N2420" t="n">
        <v>3.32</v>
      </c>
      <c r="O2420" t="n">
        <v>4.41</v>
      </c>
      <c r="P2420" t="n">
        <v>2513.35</v>
      </c>
    </row>
    <row r="2421">
      <c r="A2421" t="n">
        <v>55932</v>
      </c>
      <c r="B2421" t="n">
        <v>122</v>
      </c>
      <c r="C2421" t="inlineStr">
        <is>
          <t>Arcos</t>
        </is>
      </c>
      <c r="D2421" s="551" t="n">
        <v>45931</v>
      </c>
      <c r="E2421" t="n">
        <v>25630</v>
      </c>
      <c r="F2421" t="inlineStr">
        <is>
          <t xml:space="preserve">LICOR DOLIN GENEPY LE CHAMOIS 750ML </t>
        </is>
      </c>
      <c r="G2421" t="n">
        <v>6202</v>
      </c>
      <c r="H2421" t="n">
        <v>5.43</v>
      </c>
      <c r="I2421" t="inlineStr">
        <is>
          <t>GR</t>
        </is>
      </c>
      <c r="J2421" t="inlineStr">
        <is>
          <t>BEBIDAS</t>
        </is>
      </c>
      <c r="K2421" t="inlineStr">
        <is>
          <t>09/2025</t>
        </is>
      </c>
      <c r="L2421" t="n">
        <v>0</v>
      </c>
      <c r="M2421" s="551" t="n">
        <v>45888</v>
      </c>
      <c r="N2421" t="n">
        <v>447.27</v>
      </c>
      <c r="O2421" t="n">
        <v>447.27</v>
      </c>
      <c r="P2421" t="n">
        <v>2428.68</v>
      </c>
    </row>
    <row r="2422">
      <c r="A2422" t="n">
        <v>55849</v>
      </c>
      <c r="B2422" t="n">
        <v>122</v>
      </c>
      <c r="C2422" t="inlineStr">
        <is>
          <t>Arcos</t>
        </is>
      </c>
      <c r="D2422" s="551" t="n">
        <v>45931</v>
      </c>
      <c r="E2422" t="n">
        <v>26582</v>
      </c>
      <c r="F2422" t="inlineStr">
        <is>
          <t>BIFE ANCHO FREDDI PORCIONADO EM 200G KG</t>
        </is>
      </c>
      <c r="G2422" t="n">
        <v>6801</v>
      </c>
      <c r="H2422" t="n">
        <v>21.3</v>
      </c>
      <c r="I2422" t="inlineStr">
        <is>
          <t>KG</t>
        </is>
      </c>
      <c r="J2422" t="inlineStr">
        <is>
          <t>ALIMENTOS</t>
        </is>
      </c>
      <c r="K2422" t="inlineStr">
        <is>
          <t>09/2025</t>
        </is>
      </c>
      <c r="L2422" t="n">
        <v>112</v>
      </c>
      <c r="M2422" s="551" t="n">
        <v>45929</v>
      </c>
      <c r="N2422" t="n">
        <v>112</v>
      </c>
      <c r="O2422" t="n">
        <v>112</v>
      </c>
      <c r="P2422" t="n">
        <v>2385.6</v>
      </c>
    </row>
    <row r="2423">
      <c r="A2423" t="n">
        <v>55900</v>
      </c>
      <c r="B2423" t="n">
        <v>122</v>
      </c>
      <c r="C2423" t="inlineStr">
        <is>
          <t>Arcos</t>
        </is>
      </c>
      <c r="D2423" s="551" t="n">
        <v>45931</v>
      </c>
      <c r="E2423" t="n">
        <v>18115</v>
      </c>
      <c r="F2423" t="inlineStr">
        <is>
          <t>WHISKY JOHNNIE WALKER DOUBLE BLACK LABEL 1L</t>
        </is>
      </c>
      <c r="G2423" t="n">
        <v>3497</v>
      </c>
      <c r="H2423" t="n">
        <v>9</v>
      </c>
      <c r="I2423" t="inlineStr">
        <is>
          <t>GR</t>
        </is>
      </c>
      <c r="J2423" t="inlineStr">
        <is>
          <t>BEBIDAS</t>
        </is>
      </c>
      <c r="K2423" t="inlineStr">
        <is>
          <t>09/2025</t>
        </is>
      </c>
      <c r="L2423" t="n">
        <v>259.6</v>
      </c>
      <c r="M2423" s="551" t="n">
        <v>45903</v>
      </c>
      <c r="N2423" t="n">
        <v>259.6</v>
      </c>
      <c r="O2423" t="n">
        <v>251</v>
      </c>
      <c r="P2423" t="n">
        <v>2336.4</v>
      </c>
    </row>
    <row r="2424">
      <c r="A2424" t="n">
        <v>55816</v>
      </c>
      <c r="B2424" t="n">
        <v>122</v>
      </c>
      <c r="C2424" t="inlineStr">
        <is>
          <t>Arcos</t>
        </is>
      </c>
      <c r="D2424" s="551" t="n">
        <v>45931</v>
      </c>
      <c r="E2424" t="n">
        <v>17933</v>
      </c>
      <c r="F2424" t="inlineStr">
        <is>
          <t>AGUA MINERAL COM GAS MAMBA 350ML C/24</t>
        </is>
      </c>
      <c r="G2424" t="n">
        <v>3636</v>
      </c>
      <c r="H2424" t="n">
        <v>35.71</v>
      </c>
      <c r="I2424" t="inlineStr">
        <is>
          <t>PC</t>
        </is>
      </c>
      <c r="J2424" t="inlineStr">
        <is>
          <t>BEBIDAS</t>
        </is>
      </c>
      <c r="K2424" t="inlineStr">
        <is>
          <t>09/2025</t>
        </is>
      </c>
      <c r="L2424" t="n">
        <v>60.56</v>
      </c>
      <c r="M2424" s="551" t="n">
        <v>45926</v>
      </c>
      <c r="N2424" t="n">
        <v>64.56</v>
      </c>
      <c r="O2424" t="n">
        <v>75.31999999999999</v>
      </c>
      <c r="P2424" t="n">
        <v>2162.6</v>
      </c>
    </row>
    <row r="2425">
      <c r="A2425" t="n">
        <v>55847</v>
      </c>
      <c r="B2425" t="n">
        <v>122</v>
      </c>
      <c r="C2425" t="inlineStr">
        <is>
          <t>Arcos</t>
        </is>
      </c>
      <c r="D2425" s="551" t="n">
        <v>45931</v>
      </c>
      <c r="E2425" t="n">
        <v>18366</v>
      </c>
      <c r="F2425" t="inlineStr">
        <is>
          <t>GIN MONKEY 47 500ML</t>
        </is>
      </c>
      <c r="G2425" t="n">
        <v>3272</v>
      </c>
      <c r="H2425" t="n">
        <v>22.25</v>
      </c>
      <c r="I2425" t="inlineStr">
        <is>
          <t>UN</t>
        </is>
      </c>
      <c r="J2425" t="inlineStr">
        <is>
          <t>BEBIDAS</t>
        </is>
      </c>
      <c r="K2425" t="inlineStr">
        <is>
          <t>09/2025</t>
        </is>
      </c>
      <c r="L2425" t="n">
        <v>0</v>
      </c>
      <c r="M2425" s="551" t="n">
        <v>-693593</v>
      </c>
      <c r="N2425" t="n">
        <v>0</v>
      </c>
      <c r="O2425" t="n">
        <v>0</v>
      </c>
      <c r="P2425" t="n">
        <v>2058.57</v>
      </c>
    </row>
    <row r="2426">
      <c r="A2426" t="n">
        <v>55886</v>
      </c>
      <c r="B2426" t="n">
        <v>122</v>
      </c>
      <c r="C2426" t="inlineStr">
        <is>
          <t>Arcos</t>
        </is>
      </c>
      <c r="D2426" s="551" t="n">
        <v>45931</v>
      </c>
      <c r="E2426" t="n">
        <v>18186</v>
      </c>
      <c r="F2426" t="inlineStr">
        <is>
          <t>VODKA CIROC NATURAL 750ML</t>
        </is>
      </c>
      <c r="G2426" t="n">
        <v>3437</v>
      </c>
      <c r="H2426" t="n">
        <v>10.95</v>
      </c>
      <c r="I2426" t="inlineStr">
        <is>
          <t>GR</t>
        </is>
      </c>
      <c r="J2426" t="inlineStr">
        <is>
          <t>BEBIDAS</t>
        </is>
      </c>
      <c r="K2426" t="inlineStr">
        <is>
          <t>09/2025</t>
        </is>
      </c>
      <c r="L2426" t="n">
        <v>0</v>
      </c>
      <c r="M2426" s="551" t="n">
        <v>-693593</v>
      </c>
      <c r="N2426" t="n">
        <v>0</v>
      </c>
      <c r="O2426" t="n">
        <v>165.32</v>
      </c>
      <c r="P2426" t="n">
        <v>2046.66</v>
      </c>
    </row>
    <row r="2427">
      <c r="A2427" t="n">
        <v>55981</v>
      </c>
      <c r="B2427" t="n">
        <v>122</v>
      </c>
      <c r="C2427" t="inlineStr">
        <is>
          <t>Arcos</t>
        </is>
      </c>
      <c r="D2427" s="551" t="n">
        <v>45931</v>
      </c>
      <c r="E2427" t="n">
        <v>18143</v>
      </c>
      <c r="F2427" t="inlineStr">
        <is>
          <t>WHISKY CHIVAS ROYAL SALUTE 21 ANOS 700ML</t>
        </is>
      </c>
      <c r="G2427" t="n">
        <v>3474</v>
      </c>
      <c r="H2427" t="n">
        <v>2.69</v>
      </c>
      <c r="I2427" t="inlineStr">
        <is>
          <t>GR</t>
        </is>
      </c>
      <c r="J2427" t="inlineStr">
        <is>
          <t>BEBIDAS</t>
        </is>
      </c>
      <c r="K2427" t="inlineStr">
        <is>
          <t>09/2025</t>
        </is>
      </c>
      <c r="L2427" t="n">
        <v>0</v>
      </c>
      <c r="M2427" s="551" t="n">
        <v>-693593</v>
      </c>
      <c r="N2427" t="n">
        <v>0</v>
      </c>
      <c r="O2427" t="n">
        <v>689</v>
      </c>
      <c r="P2427" t="n">
        <v>1972.3</v>
      </c>
    </row>
    <row r="2428">
      <c r="A2428" t="n">
        <v>55934</v>
      </c>
      <c r="B2428" t="n">
        <v>122</v>
      </c>
      <c r="C2428" t="inlineStr">
        <is>
          <t>Arcos</t>
        </is>
      </c>
      <c r="D2428" s="551" t="n">
        <v>45931</v>
      </c>
      <c r="E2428" t="n">
        <v>25068</v>
      </c>
      <c r="F2428" t="inlineStr">
        <is>
          <t>CHAMPAGNE VEUVE CLICQUOT BRUT 750ML</t>
        </is>
      </c>
      <c r="G2428" t="n">
        <v>3551</v>
      </c>
      <c r="H2428" t="n">
        <v>5</v>
      </c>
      <c r="I2428" t="inlineStr">
        <is>
          <t>GR</t>
        </is>
      </c>
      <c r="J2428" t="inlineStr">
        <is>
          <t>BEBIDAS</t>
        </is>
      </c>
      <c r="K2428" t="inlineStr">
        <is>
          <t>09/2025</t>
        </is>
      </c>
      <c r="L2428" t="n">
        <v>338.26</v>
      </c>
      <c r="M2428" s="551" t="n">
        <v>45902</v>
      </c>
      <c r="N2428" t="n">
        <v>338.26</v>
      </c>
      <c r="O2428" t="n">
        <v>322.86</v>
      </c>
      <c r="P2428" t="n">
        <v>1691.3</v>
      </c>
    </row>
    <row r="2429">
      <c r="A2429" t="n">
        <v>55825</v>
      </c>
      <c r="B2429" t="n">
        <v>122</v>
      </c>
      <c r="C2429" t="inlineStr">
        <is>
          <t>Arcos</t>
        </is>
      </c>
      <c r="D2429" s="551" t="n">
        <v>45931</v>
      </c>
      <c r="E2429" t="n">
        <v>17903</v>
      </c>
      <c r="F2429" t="inlineStr">
        <is>
          <t>GUARANA ANTARCTICA LATA 350ML C/12 PC</t>
        </is>
      </c>
      <c r="G2429" t="n">
        <v>3658</v>
      </c>
      <c r="H2429" t="n">
        <v>53.75</v>
      </c>
      <c r="I2429" t="inlineStr">
        <is>
          <t>PC</t>
        </is>
      </c>
      <c r="J2429" t="inlineStr">
        <is>
          <t>BEBIDAS</t>
        </is>
      </c>
      <c r="K2429" t="inlineStr">
        <is>
          <t>09/2025</t>
        </is>
      </c>
      <c r="L2429" t="n">
        <v>28.07</v>
      </c>
      <c r="M2429" s="551" t="n">
        <v>45922</v>
      </c>
      <c r="N2429" t="n">
        <v>29.64</v>
      </c>
      <c r="O2429" t="n">
        <v>29.64</v>
      </c>
      <c r="P2429" t="n">
        <v>1508.76</v>
      </c>
    </row>
    <row r="2430">
      <c r="A2430" t="n">
        <v>55947</v>
      </c>
      <c r="B2430" t="n">
        <v>122</v>
      </c>
      <c r="C2430" t="inlineStr">
        <is>
          <t>Arcos</t>
        </is>
      </c>
      <c r="D2430" s="551" t="n">
        <v>45931</v>
      </c>
      <c r="E2430" t="n">
        <v>20936</v>
      </c>
      <c r="F2430" t="inlineStr">
        <is>
          <t>CHOCOLATE AMARGO CALLEBAUT CALLETS 70,5% 2,01KG</t>
        </is>
      </c>
      <c r="G2430" t="n">
        <v>2031</v>
      </c>
      <c r="H2430" t="n">
        <v>4</v>
      </c>
      <c r="I2430" t="inlineStr">
        <is>
          <t>UN</t>
        </is>
      </c>
      <c r="J2430" t="inlineStr">
        <is>
          <t>ALIMENTOS</t>
        </is>
      </c>
      <c r="K2430" t="inlineStr">
        <is>
          <t>09/2025</t>
        </is>
      </c>
      <c r="L2430" t="n">
        <v>0</v>
      </c>
      <c r="M2430" s="551" t="n">
        <v>45888</v>
      </c>
      <c r="N2430" t="n">
        <v>356.2</v>
      </c>
      <c r="O2430" t="n">
        <v>0</v>
      </c>
      <c r="P2430" t="n">
        <v>1424.8</v>
      </c>
    </row>
    <row r="2431">
      <c r="A2431" t="n">
        <v>55827</v>
      </c>
      <c r="B2431" t="n">
        <v>122</v>
      </c>
      <c r="C2431" t="inlineStr">
        <is>
          <t>Arcos</t>
        </is>
      </c>
      <c r="D2431" s="551" t="n">
        <v>45931</v>
      </c>
      <c r="E2431" t="n">
        <v>17895</v>
      </c>
      <c r="F2431" t="inlineStr">
        <is>
          <t>PEPSI COLA LATA 350ML C/12</t>
        </is>
      </c>
      <c r="G2431" t="n">
        <v>3665</v>
      </c>
      <c r="H2431" t="n">
        <v>49.42</v>
      </c>
      <c r="I2431" t="inlineStr">
        <is>
          <t>PC</t>
        </is>
      </c>
      <c r="J2431" t="inlineStr">
        <is>
          <t>BEBIDAS</t>
        </is>
      </c>
      <c r="K2431" t="inlineStr">
        <is>
          <t>09/2025</t>
        </is>
      </c>
      <c r="L2431" t="n">
        <v>27.22</v>
      </c>
      <c r="M2431" s="551" t="n">
        <v>45922</v>
      </c>
      <c r="N2431" t="n">
        <v>28.32</v>
      </c>
      <c r="O2431" t="n">
        <v>28.32</v>
      </c>
      <c r="P2431" t="n">
        <v>1345.21</v>
      </c>
    </row>
    <row r="2432">
      <c r="A2432" t="n">
        <v>55898</v>
      </c>
      <c r="B2432" t="n">
        <v>122</v>
      </c>
      <c r="C2432" t="inlineStr">
        <is>
          <t>Arcos</t>
        </is>
      </c>
      <c r="D2432" s="551" t="n">
        <v>45931</v>
      </c>
      <c r="E2432" t="n">
        <v>18016</v>
      </c>
      <c r="F2432" t="inlineStr">
        <is>
          <t>ESPUMANTE PERELADA CAVA STARS TOUCH ROSE 750ML</t>
        </is>
      </c>
      <c r="G2432" t="n">
        <v>3581</v>
      </c>
      <c r="H2432" t="n">
        <v>9</v>
      </c>
      <c r="I2432" t="inlineStr">
        <is>
          <t>GR</t>
        </is>
      </c>
      <c r="J2432" t="inlineStr">
        <is>
          <t>BEBIDAS</t>
        </is>
      </c>
      <c r="K2432" t="inlineStr">
        <is>
          <t>09/2025</t>
        </is>
      </c>
      <c r="L2432" t="n">
        <v>137.8</v>
      </c>
      <c r="M2432" s="551" t="n">
        <v>45922</v>
      </c>
      <c r="N2432" t="n">
        <v>137.8</v>
      </c>
      <c r="O2432" t="n">
        <v>137.8</v>
      </c>
      <c r="P2432" t="n">
        <v>1240.2</v>
      </c>
    </row>
    <row r="2433">
      <c r="A2433" t="n">
        <v>55919</v>
      </c>
      <c r="B2433" t="n">
        <v>122</v>
      </c>
      <c r="C2433" t="inlineStr">
        <is>
          <t>Arcos</t>
        </is>
      </c>
      <c r="D2433" s="551" t="n">
        <v>45931</v>
      </c>
      <c r="E2433" t="n">
        <v>18550</v>
      </c>
      <c r="F2433" t="inlineStr">
        <is>
          <t>APERITIVO ANGOSTURA 200ML</t>
        </is>
      </c>
      <c r="G2433" t="n">
        <v>3130</v>
      </c>
      <c r="H2433" t="n">
        <v>6.68</v>
      </c>
      <c r="I2433" t="inlineStr">
        <is>
          <t>GR</t>
        </is>
      </c>
      <c r="J2433" t="inlineStr">
        <is>
          <t>BEBIDAS</t>
        </is>
      </c>
      <c r="K2433" t="inlineStr">
        <is>
          <t>09/2025</t>
        </is>
      </c>
      <c r="L2433" t="n">
        <v>169.9</v>
      </c>
      <c r="M2433" s="551" t="n">
        <v>45924</v>
      </c>
      <c r="N2433" t="n">
        <v>169.9</v>
      </c>
      <c r="O2433" t="n">
        <v>169.9</v>
      </c>
      <c r="P2433" t="n">
        <v>1134.93</v>
      </c>
    </row>
    <row r="2434">
      <c r="A2434" t="n">
        <v>55891</v>
      </c>
      <c r="B2434" t="n">
        <v>122</v>
      </c>
      <c r="C2434" t="inlineStr">
        <is>
          <t>Arcos</t>
        </is>
      </c>
      <c r="D2434" s="551" t="n">
        <v>45931</v>
      </c>
      <c r="E2434" t="n">
        <v>18788</v>
      </c>
      <c r="F2434" t="inlineStr">
        <is>
          <t>CAMARAO CINZA LIMPO 30/40 KG</t>
        </is>
      </c>
      <c r="G2434" t="n">
        <v>2985</v>
      </c>
      <c r="H2434" t="n">
        <v>10</v>
      </c>
      <c r="I2434" t="inlineStr">
        <is>
          <t>KG</t>
        </is>
      </c>
      <c r="J2434" t="inlineStr">
        <is>
          <t>ALIMENTOS</t>
        </is>
      </c>
      <c r="K2434" t="inlineStr">
        <is>
          <t>09/2025</t>
        </is>
      </c>
      <c r="L2434" t="n">
        <v>112</v>
      </c>
      <c r="M2434" s="551" t="n">
        <v>45926</v>
      </c>
      <c r="N2434" t="n">
        <v>112</v>
      </c>
      <c r="O2434" t="n">
        <v>148</v>
      </c>
      <c r="P2434" t="n">
        <v>1120</v>
      </c>
    </row>
    <row r="2435">
      <c r="A2435" t="n">
        <v>55835</v>
      </c>
      <c r="B2435" t="n">
        <v>122</v>
      </c>
      <c r="C2435" t="inlineStr">
        <is>
          <t>Arcos</t>
        </is>
      </c>
      <c r="D2435" s="551" t="n">
        <v>45931</v>
      </c>
      <c r="E2435" t="n">
        <v>24217</v>
      </c>
      <c r="F2435" t="inlineStr">
        <is>
          <t>CUPIM KG</t>
        </is>
      </c>
      <c r="G2435" t="n">
        <v>2937</v>
      </c>
      <c r="H2435" t="n">
        <v>36.8</v>
      </c>
      <c r="I2435" t="inlineStr">
        <is>
          <t>KG</t>
        </is>
      </c>
      <c r="J2435" t="inlineStr">
        <is>
          <t>ALIMENTOS</t>
        </is>
      </c>
      <c r="K2435" t="inlineStr">
        <is>
          <t>09/2025</t>
        </is>
      </c>
      <c r="L2435" t="n">
        <v>29.69</v>
      </c>
      <c r="M2435" s="551" t="n">
        <v>45930</v>
      </c>
      <c r="N2435" t="n">
        <v>29.9</v>
      </c>
      <c r="O2435" t="n">
        <v>29.9</v>
      </c>
      <c r="P2435" t="n">
        <v>1092.59</v>
      </c>
    </row>
    <row r="2436">
      <c r="A2436" t="n">
        <v>55837</v>
      </c>
      <c r="B2436" t="n">
        <v>122</v>
      </c>
      <c r="C2436" t="inlineStr">
        <is>
          <t>Arcos</t>
        </is>
      </c>
      <c r="D2436" s="551" t="n">
        <v>45931</v>
      </c>
      <c r="E2436" t="n">
        <v>18214</v>
      </c>
      <c r="F2436" t="inlineStr">
        <is>
          <t>VERMOUTH MARTINI BIANCO 750ML</t>
        </is>
      </c>
      <c r="G2436" t="n">
        <v>3413</v>
      </c>
      <c r="H2436" t="n">
        <v>32</v>
      </c>
      <c r="I2436" t="inlineStr">
        <is>
          <t>GR</t>
        </is>
      </c>
      <c r="J2436" t="inlineStr">
        <is>
          <t>BEBIDAS</t>
        </is>
      </c>
      <c r="K2436" t="inlineStr">
        <is>
          <t>09/2025</t>
        </is>
      </c>
      <c r="L2436" t="n">
        <v>0</v>
      </c>
      <c r="M2436" s="551" t="n">
        <v>-693593</v>
      </c>
      <c r="N2436" t="n">
        <v>0</v>
      </c>
      <c r="O2436" t="n">
        <v>37.47</v>
      </c>
      <c r="P2436" t="n">
        <v>1089.6</v>
      </c>
    </row>
    <row r="2437">
      <c r="A2437" t="n">
        <v>55885</v>
      </c>
      <c r="B2437" t="n">
        <v>122</v>
      </c>
      <c r="C2437" t="inlineStr">
        <is>
          <t>Arcos</t>
        </is>
      </c>
      <c r="D2437" s="551" t="n">
        <v>45931</v>
      </c>
      <c r="E2437" t="n">
        <v>18219</v>
      </c>
      <c r="F2437" t="inlineStr">
        <is>
          <t>VERMOUTH CARPANO PUNT E MES 1L</t>
        </is>
      </c>
      <c r="G2437" t="n">
        <v>3409</v>
      </c>
      <c r="H2437" t="n">
        <v>11</v>
      </c>
      <c r="I2437" t="inlineStr">
        <is>
          <t>GR</t>
        </is>
      </c>
      <c r="J2437" t="inlineStr">
        <is>
          <t>BEBIDAS</t>
        </is>
      </c>
      <c r="K2437" t="inlineStr">
        <is>
          <t>09/2025</t>
        </is>
      </c>
      <c r="L2437" t="n">
        <v>96</v>
      </c>
      <c r="M2437" s="551" t="n">
        <v>45916</v>
      </c>
      <c r="N2437" t="n">
        <v>96</v>
      </c>
      <c r="O2437" t="n">
        <v>91.65000000000001</v>
      </c>
      <c r="P2437" t="n">
        <v>1056</v>
      </c>
    </row>
    <row r="2438">
      <c r="A2438" t="n">
        <v>55839</v>
      </c>
      <c r="B2438" t="n">
        <v>122</v>
      </c>
      <c r="C2438" t="inlineStr">
        <is>
          <t>Arcos</t>
        </is>
      </c>
      <c r="D2438" s="551" t="n">
        <v>45931</v>
      </c>
      <c r="E2438" t="n">
        <v>26592</v>
      </c>
      <c r="F2438" t="inlineStr">
        <is>
          <t>HAMBURGUER BOVINO FREDDI PORCIONADO EM 50G KG 60% ACEM 40% PEITO BOVINO ARCOS</t>
        </is>
      </c>
      <c r="G2438" t="n">
        <v>6806</v>
      </c>
      <c r="H2438" t="n">
        <v>28.27</v>
      </c>
      <c r="I2438" t="inlineStr">
        <is>
          <t>KG</t>
        </is>
      </c>
      <c r="J2438" t="inlineStr">
        <is>
          <t>ALIMENTOS</t>
        </is>
      </c>
      <c r="K2438" t="inlineStr">
        <is>
          <t>09/2025</t>
        </is>
      </c>
      <c r="L2438" t="n">
        <v>37</v>
      </c>
      <c r="M2438" s="551" t="n">
        <v>45929</v>
      </c>
      <c r="N2438" t="n">
        <v>37</v>
      </c>
      <c r="O2438" t="n">
        <v>37</v>
      </c>
      <c r="P2438" t="n">
        <v>1045.99</v>
      </c>
    </row>
    <row r="2439">
      <c r="A2439" t="n">
        <v>55954</v>
      </c>
      <c r="B2439" t="n">
        <v>122</v>
      </c>
      <c r="C2439" t="inlineStr">
        <is>
          <t>Arcos</t>
        </is>
      </c>
      <c r="D2439" s="551" t="n">
        <v>45931</v>
      </c>
      <c r="E2439" t="n">
        <v>18114</v>
      </c>
      <c r="F2439" t="inlineStr">
        <is>
          <t>WHISKY JOHNNIE WALKER GOLD LABEL RESERVE 750ML</t>
        </is>
      </c>
      <c r="G2439" t="n">
        <v>3498</v>
      </c>
      <c r="H2439" t="n">
        <v>4</v>
      </c>
      <c r="I2439" t="inlineStr">
        <is>
          <t>GR</t>
        </is>
      </c>
      <c r="J2439" t="inlineStr">
        <is>
          <t>BEBIDAS</t>
        </is>
      </c>
      <c r="K2439" t="inlineStr">
        <is>
          <t>09/2025</t>
        </is>
      </c>
      <c r="L2439" t="n">
        <v>0</v>
      </c>
      <c r="M2439" s="551" t="n">
        <v>45615</v>
      </c>
      <c r="N2439" t="n">
        <v>259.83</v>
      </c>
      <c r="O2439" t="n">
        <v>232</v>
      </c>
      <c r="P2439" t="n">
        <v>1039.32</v>
      </c>
    </row>
    <row r="2440">
      <c r="A2440" t="n">
        <v>55918</v>
      </c>
      <c r="B2440" t="n">
        <v>122</v>
      </c>
      <c r="C2440" t="inlineStr">
        <is>
          <t>Arcos</t>
        </is>
      </c>
      <c r="D2440" s="551" t="n">
        <v>45931</v>
      </c>
      <c r="E2440" t="n">
        <v>18306</v>
      </c>
      <c r="F2440" t="inlineStr">
        <is>
          <t>LICOR MARASCHINO LUXARDO 750ML</t>
        </is>
      </c>
      <c r="G2440" t="n">
        <v>3327</v>
      </c>
      <c r="H2440" t="n">
        <v>6.85</v>
      </c>
      <c r="I2440" t="inlineStr">
        <is>
          <t>GR</t>
        </is>
      </c>
      <c r="J2440" t="inlineStr">
        <is>
          <t>BEBIDAS</t>
        </is>
      </c>
      <c r="K2440" t="inlineStr">
        <is>
          <t>09/2025</t>
        </is>
      </c>
      <c r="L2440" t="n">
        <v>0</v>
      </c>
      <c r="M2440" s="551" t="n">
        <v>-693593</v>
      </c>
      <c r="N2440" t="n">
        <v>0</v>
      </c>
      <c r="O2440" t="n">
        <v>238.8</v>
      </c>
      <c r="P2440" t="n">
        <v>1016.77</v>
      </c>
    </row>
    <row r="2441">
      <c r="A2441" t="n">
        <v>55888</v>
      </c>
      <c r="B2441" t="n">
        <v>122</v>
      </c>
      <c r="C2441" t="inlineStr">
        <is>
          <t>Arcos</t>
        </is>
      </c>
      <c r="D2441" s="551" t="n">
        <v>45931</v>
      </c>
      <c r="E2441" t="n">
        <v>25284</v>
      </c>
      <c r="F2441" t="inlineStr">
        <is>
          <t>FILE DE PREJEREBA KG</t>
        </is>
      </c>
      <c r="G2441" t="n">
        <v>5983</v>
      </c>
      <c r="H2441" t="n">
        <v>10.7</v>
      </c>
      <c r="I2441" t="inlineStr">
        <is>
          <t>KG</t>
        </is>
      </c>
      <c r="J2441" t="inlineStr">
        <is>
          <t>ALIMENTOS</t>
        </is>
      </c>
      <c r="K2441" t="inlineStr">
        <is>
          <t>09/2025</t>
        </is>
      </c>
      <c r="L2441" t="n">
        <v>95</v>
      </c>
      <c r="M2441" s="551" t="n">
        <v>45923</v>
      </c>
      <c r="N2441" t="n">
        <v>95</v>
      </c>
      <c r="O2441" t="n">
        <v>95</v>
      </c>
      <c r="P2441" t="n">
        <v>1016.5</v>
      </c>
    </row>
    <row r="2442">
      <c r="A2442" t="n">
        <v>55921</v>
      </c>
      <c r="B2442" t="n">
        <v>122</v>
      </c>
      <c r="C2442" t="inlineStr">
        <is>
          <t>Arcos</t>
        </is>
      </c>
      <c r="D2442" s="551" t="n">
        <v>45931</v>
      </c>
      <c r="E2442" t="n">
        <v>18202</v>
      </c>
      <c r="F2442" t="inlineStr">
        <is>
          <t>VERMOUTH DOLIN DRY 750ML</t>
        </is>
      </c>
      <c r="G2442" t="n">
        <v>3424</v>
      </c>
      <c r="H2442" t="n">
        <v>6.41</v>
      </c>
      <c r="I2442" t="inlineStr">
        <is>
          <t>GR</t>
        </is>
      </c>
      <c r="J2442" t="inlineStr">
        <is>
          <t>BEBIDAS</t>
        </is>
      </c>
      <c r="K2442" t="inlineStr">
        <is>
          <t>09/2025</t>
        </is>
      </c>
      <c r="L2442" t="n">
        <v>157.8</v>
      </c>
      <c r="M2442" s="551" t="n">
        <v>45925</v>
      </c>
      <c r="N2442" t="n">
        <v>157.8</v>
      </c>
      <c r="O2442" t="n">
        <v>157</v>
      </c>
      <c r="P2442" t="n">
        <v>1011.5</v>
      </c>
    </row>
    <row r="2443">
      <c r="A2443" t="n">
        <v>55824</v>
      </c>
      <c r="B2443" t="n">
        <v>122</v>
      </c>
      <c r="C2443" t="inlineStr">
        <is>
          <t>Arcos</t>
        </is>
      </c>
      <c r="D2443" s="551" t="n">
        <v>45931</v>
      </c>
      <c r="E2443" t="n">
        <v>19370</v>
      </c>
      <c r="F2443" t="inlineStr">
        <is>
          <t>QUEIJO CAMEMBERT SERRA DAS ANTAS CX 1,680KG C/12 DE 140G KG</t>
        </is>
      </c>
      <c r="G2443" t="n">
        <v>2765</v>
      </c>
      <c r="H2443" t="n">
        <v>84</v>
      </c>
      <c r="I2443" t="inlineStr">
        <is>
          <t>KG</t>
        </is>
      </c>
      <c r="J2443" t="inlineStr">
        <is>
          <t>ALIMENTOS</t>
        </is>
      </c>
      <c r="K2443" t="inlineStr">
        <is>
          <t>09/2025</t>
        </is>
      </c>
      <c r="L2443" t="n">
        <v>11.83</v>
      </c>
      <c r="M2443" s="551" t="n">
        <v>45923</v>
      </c>
      <c r="N2443" t="n">
        <v>12.18</v>
      </c>
      <c r="O2443" t="n">
        <v>12.18</v>
      </c>
      <c r="P2443" t="n">
        <v>993.72</v>
      </c>
    </row>
    <row r="2444">
      <c r="A2444" t="n">
        <v>55818</v>
      </c>
      <c r="B2444" t="n">
        <v>122</v>
      </c>
      <c r="C2444" t="inlineStr">
        <is>
          <t>Arcos</t>
        </is>
      </c>
      <c r="D2444" s="551" t="n">
        <v>45931</v>
      </c>
      <c r="E2444" t="n">
        <v>23974</v>
      </c>
      <c r="F2444" t="inlineStr">
        <is>
          <t>GELO RETANGULO 50X65MM</t>
        </is>
      </c>
      <c r="G2444" t="n">
        <v>4163</v>
      </c>
      <c r="H2444" t="n">
        <v>18</v>
      </c>
      <c r="I2444" t="inlineStr">
        <is>
          <t>UN</t>
        </is>
      </c>
      <c r="J2444" t="inlineStr">
        <is>
          <t>BEBIDAS</t>
        </is>
      </c>
      <c r="K2444" t="inlineStr">
        <is>
          <t>09/2025</t>
        </is>
      </c>
      <c r="L2444" t="n">
        <v>54.25</v>
      </c>
      <c r="M2444" s="551" t="n">
        <v>45905</v>
      </c>
      <c r="N2444" t="n">
        <v>54.25</v>
      </c>
      <c r="O2444" t="n">
        <v>56.16</v>
      </c>
      <c r="P2444" t="n">
        <v>976.5</v>
      </c>
    </row>
    <row r="2445">
      <c r="A2445" t="n">
        <v>55926</v>
      </c>
      <c r="B2445" t="n">
        <v>122</v>
      </c>
      <c r="C2445" t="inlineStr">
        <is>
          <t>Arcos</t>
        </is>
      </c>
      <c r="D2445" s="551" t="n">
        <v>45931</v>
      </c>
      <c r="E2445" t="n">
        <v>18015</v>
      </c>
      <c r="F2445" t="inlineStr">
        <is>
          <t>ESPUMANTE PERELADA CAVA STARS BRUT RESERVA 750ML</t>
        </is>
      </c>
      <c r="G2445" t="n">
        <v>3582</v>
      </c>
      <c r="H2445" t="n">
        <v>6</v>
      </c>
      <c r="I2445" t="inlineStr">
        <is>
          <t>GR</t>
        </is>
      </c>
      <c r="J2445" t="inlineStr">
        <is>
          <t>BEBIDAS</t>
        </is>
      </c>
      <c r="K2445" t="inlineStr">
        <is>
          <t>09/2025</t>
        </is>
      </c>
      <c r="L2445" t="n">
        <v>0</v>
      </c>
      <c r="M2445" s="551" t="n">
        <v>45876</v>
      </c>
      <c r="N2445" t="n">
        <v>159.47</v>
      </c>
      <c r="O2445" t="n">
        <v>42.4</v>
      </c>
      <c r="P2445" t="n">
        <v>956.8200000000001</v>
      </c>
    </row>
    <row r="2446">
      <c r="A2446" t="n">
        <v>55879</v>
      </c>
      <c r="B2446" t="n">
        <v>122</v>
      </c>
      <c r="C2446" t="inlineStr">
        <is>
          <t>Arcos</t>
        </is>
      </c>
      <c r="D2446" s="551" t="n">
        <v>45931</v>
      </c>
      <c r="E2446" t="n">
        <v>20270</v>
      </c>
      <c r="F2446" t="inlineStr">
        <is>
          <t>CASTANHA DE CAJU CRUA W1 C/1KG</t>
        </is>
      </c>
      <c r="G2446" t="n">
        <v>2233</v>
      </c>
      <c r="H2446" t="n">
        <v>12</v>
      </c>
      <c r="I2446" t="inlineStr">
        <is>
          <t>PC</t>
        </is>
      </c>
      <c r="J2446" t="inlineStr">
        <is>
          <t>ALIMENTOS</t>
        </is>
      </c>
      <c r="K2446" t="inlineStr">
        <is>
          <t>09/2025</t>
        </is>
      </c>
      <c r="L2446" t="n">
        <v>76.90000000000001</v>
      </c>
      <c r="M2446" s="551" t="n">
        <v>45916</v>
      </c>
      <c r="N2446" t="n">
        <v>76.90000000000001</v>
      </c>
      <c r="O2446" t="n">
        <v>75.90000000000001</v>
      </c>
      <c r="P2446" t="n">
        <v>922.8</v>
      </c>
    </row>
    <row r="2447">
      <c r="A2447" t="n">
        <v>55955</v>
      </c>
      <c r="B2447" t="n">
        <v>122</v>
      </c>
      <c r="C2447" t="inlineStr">
        <is>
          <t>Arcos</t>
        </is>
      </c>
      <c r="D2447" s="551" t="n">
        <v>45931</v>
      </c>
      <c r="E2447" t="n">
        <v>18278</v>
      </c>
      <c r="F2447" t="inlineStr">
        <is>
          <t>LICOR DE CEREJA CHERRY HEERING 700ML</t>
        </is>
      </c>
      <c r="G2447" t="n">
        <v>3351</v>
      </c>
      <c r="H2447" t="n">
        <v>3.82</v>
      </c>
      <c r="I2447" t="inlineStr">
        <is>
          <t>GR</t>
        </is>
      </c>
      <c r="J2447" t="inlineStr">
        <is>
          <t>BEBIDAS</t>
        </is>
      </c>
      <c r="K2447" t="inlineStr">
        <is>
          <t>09/2025</t>
        </is>
      </c>
      <c r="L2447" t="n">
        <v>233.51</v>
      </c>
      <c r="M2447" s="551" t="n">
        <v>45924</v>
      </c>
      <c r="N2447" t="n">
        <v>224.71</v>
      </c>
      <c r="O2447" t="n">
        <v>224.71</v>
      </c>
      <c r="P2447" t="n">
        <v>892.01</v>
      </c>
    </row>
    <row r="2448">
      <c r="A2448" t="n">
        <v>55887</v>
      </c>
      <c r="B2448" t="n">
        <v>122</v>
      </c>
      <c r="C2448" t="inlineStr">
        <is>
          <t>Arcos</t>
        </is>
      </c>
      <c r="D2448" s="551" t="n">
        <v>45931</v>
      </c>
      <c r="E2448" t="n">
        <v>26584</v>
      </c>
      <c r="F2448" t="inlineStr">
        <is>
          <t>COXAO MOLE ANGUS FREDDI PORCIONADO EM 100G KG</t>
        </is>
      </c>
      <c r="G2448" t="n">
        <v>6802</v>
      </c>
      <c r="H2448" t="n">
        <v>10.8</v>
      </c>
      <c r="I2448" t="inlineStr">
        <is>
          <t>KG</t>
        </is>
      </c>
      <c r="J2448" t="inlineStr">
        <is>
          <t>ALIMENTOS</t>
        </is>
      </c>
      <c r="K2448" t="inlineStr">
        <is>
          <t>09/2025</t>
        </is>
      </c>
      <c r="L2448" t="n">
        <v>81</v>
      </c>
      <c r="M2448" s="551" t="n">
        <v>45929</v>
      </c>
      <c r="N2448" t="n">
        <v>81</v>
      </c>
      <c r="O2448" t="n">
        <v>81</v>
      </c>
      <c r="P2448" t="n">
        <v>874.8</v>
      </c>
    </row>
    <row r="2449">
      <c r="A2449" t="n">
        <v>55984</v>
      </c>
      <c r="B2449" t="n">
        <v>122</v>
      </c>
      <c r="C2449" t="inlineStr">
        <is>
          <t>Arcos</t>
        </is>
      </c>
      <c r="D2449" s="551" t="n">
        <v>45931</v>
      </c>
      <c r="E2449" t="n">
        <v>18097</v>
      </c>
      <c r="F2449" t="inlineStr">
        <is>
          <t>WHISKY TALISKER SINGLE MALT 10 ANOS 720ML</t>
        </is>
      </c>
      <c r="G2449" t="n">
        <v>3513</v>
      </c>
      <c r="H2449" t="n">
        <v>2.1</v>
      </c>
      <c r="I2449" t="inlineStr">
        <is>
          <t>GR</t>
        </is>
      </c>
      <c r="J2449" t="inlineStr">
        <is>
          <t>BEBIDAS</t>
        </is>
      </c>
      <c r="K2449" t="inlineStr">
        <is>
          <t>09/2025</t>
        </is>
      </c>
      <c r="L2449" t="n">
        <v>410</v>
      </c>
      <c r="M2449" s="551" t="n">
        <v>45916</v>
      </c>
      <c r="N2449" t="n">
        <v>410</v>
      </c>
      <c r="O2449" t="n">
        <v>410</v>
      </c>
      <c r="P2449" t="n">
        <v>861</v>
      </c>
    </row>
    <row r="2450">
      <c r="A2450" t="n">
        <v>55850</v>
      </c>
      <c r="B2450" t="n">
        <v>122</v>
      </c>
      <c r="C2450" t="inlineStr">
        <is>
          <t>Arcos</t>
        </is>
      </c>
      <c r="D2450" s="551" t="n">
        <v>45931</v>
      </c>
      <c r="E2450" t="n">
        <v>25128</v>
      </c>
      <c r="F2450" t="inlineStr">
        <is>
          <t>COXAO MOLE EM CUBOS KG</t>
        </is>
      </c>
      <c r="G2450" t="n">
        <v>5908</v>
      </c>
      <c r="H2450" t="n">
        <v>21.1</v>
      </c>
      <c r="I2450" t="inlineStr">
        <is>
          <t>KG</t>
        </is>
      </c>
      <c r="J2450" t="inlineStr">
        <is>
          <t>ALIMENTOS</t>
        </is>
      </c>
      <c r="K2450" t="inlineStr">
        <is>
          <t>09/2025</t>
        </is>
      </c>
      <c r="L2450" t="n">
        <v>40.76</v>
      </c>
      <c r="M2450" s="551" t="n">
        <v>45923</v>
      </c>
      <c r="N2450" t="n">
        <v>41.99</v>
      </c>
      <c r="O2450" t="n">
        <v>41.99</v>
      </c>
      <c r="P2450" t="n">
        <v>860.04</v>
      </c>
    </row>
    <row r="2451">
      <c r="A2451" t="n">
        <v>55939</v>
      </c>
      <c r="B2451" t="n">
        <v>122</v>
      </c>
      <c r="C2451" t="inlineStr">
        <is>
          <t>Arcos</t>
        </is>
      </c>
      <c r="D2451" s="551" t="n">
        <v>45931</v>
      </c>
      <c r="E2451" t="n">
        <v>18119</v>
      </c>
      <c r="F2451" t="inlineStr">
        <is>
          <t>WHISKY JOHNNIE WALKER BLACK LABEL 1L</t>
        </is>
      </c>
      <c r="G2451" t="n">
        <v>3494</v>
      </c>
      <c r="H2451" t="n">
        <v>4.9</v>
      </c>
      <c r="I2451" t="inlineStr">
        <is>
          <t>GR</t>
        </is>
      </c>
      <c r="J2451" t="inlineStr">
        <is>
          <t>BEBIDAS</t>
        </is>
      </c>
      <c r="K2451" t="inlineStr">
        <is>
          <t>09/2025</t>
        </is>
      </c>
      <c r="L2451" t="n">
        <v>169.88</v>
      </c>
      <c r="M2451" s="551" t="n">
        <v>45924</v>
      </c>
      <c r="N2451" t="n">
        <v>168</v>
      </c>
      <c r="O2451" t="n">
        <v>168</v>
      </c>
      <c r="P2451" t="n">
        <v>832.41</v>
      </c>
    </row>
    <row r="2452">
      <c r="A2452" t="n">
        <v>55924</v>
      </c>
      <c r="B2452" t="n">
        <v>122</v>
      </c>
      <c r="C2452" t="inlineStr">
        <is>
          <t>Arcos</t>
        </is>
      </c>
      <c r="D2452" s="551" t="n">
        <v>45931</v>
      </c>
      <c r="E2452" t="n">
        <v>21047</v>
      </c>
      <c r="F2452" t="inlineStr">
        <is>
          <t>AZEITE EXTRA VIRGEM GALLO 2L</t>
        </is>
      </c>
      <c r="G2452" t="n">
        <v>1999</v>
      </c>
      <c r="H2452" t="n">
        <v>6</v>
      </c>
      <c r="I2452" t="inlineStr">
        <is>
          <t>GALAO</t>
        </is>
      </c>
      <c r="J2452" t="inlineStr">
        <is>
          <t>ALIMENTOS</t>
        </is>
      </c>
      <c r="K2452" t="inlineStr">
        <is>
          <t>09/2025</t>
        </is>
      </c>
      <c r="L2452" t="n">
        <v>134.47</v>
      </c>
      <c r="M2452" s="551" t="n">
        <v>45930</v>
      </c>
      <c r="N2452" t="n">
        <v>132.1</v>
      </c>
      <c r="O2452" t="n">
        <v>132.1</v>
      </c>
      <c r="P2452" t="n">
        <v>806.8200000000001</v>
      </c>
    </row>
    <row r="2453">
      <c r="A2453" t="n">
        <v>55893</v>
      </c>
      <c r="B2453" t="n">
        <v>122</v>
      </c>
      <c r="C2453" t="inlineStr">
        <is>
          <t>Arcos</t>
        </is>
      </c>
      <c r="D2453" s="551" t="n">
        <v>45931</v>
      </c>
      <c r="E2453" t="n">
        <v>23082</v>
      </c>
      <c r="F2453" t="inlineStr">
        <is>
          <t>QUEIJO DE CABRA BOURSIN EM PASTA KG</t>
        </is>
      </c>
      <c r="G2453" t="n">
        <v>2763</v>
      </c>
      <c r="H2453" t="n">
        <v>10</v>
      </c>
      <c r="I2453" t="inlineStr">
        <is>
          <t>KG</t>
        </is>
      </c>
      <c r="J2453" t="inlineStr">
        <is>
          <t>ALIMENTOS</t>
        </is>
      </c>
      <c r="K2453" t="inlineStr">
        <is>
          <t>09/2025</t>
        </is>
      </c>
      <c r="L2453" t="n">
        <v>78.90000000000001</v>
      </c>
      <c r="M2453" s="551" t="n">
        <v>45901</v>
      </c>
      <c r="N2453" t="n">
        <v>78.90000000000001</v>
      </c>
      <c r="O2453" t="n">
        <v>78.90000000000001</v>
      </c>
      <c r="P2453" t="n">
        <v>789</v>
      </c>
    </row>
    <row r="2454">
      <c r="A2454" t="n">
        <v>55917</v>
      </c>
      <c r="B2454" t="n">
        <v>122</v>
      </c>
      <c r="C2454" t="inlineStr">
        <is>
          <t>Arcos</t>
        </is>
      </c>
      <c r="D2454" s="551" t="n">
        <v>45931</v>
      </c>
      <c r="E2454" t="n">
        <v>18211</v>
      </c>
      <c r="F2454" t="inlineStr">
        <is>
          <t>VERMOUTH MARTINI RISERVA RUBINO 750ML</t>
        </is>
      </c>
      <c r="G2454" t="n">
        <v>3416</v>
      </c>
      <c r="H2454" t="n">
        <v>7</v>
      </c>
      <c r="I2454" t="inlineStr">
        <is>
          <t>GR</t>
        </is>
      </c>
      <c r="J2454" t="inlineStr">
        <is>
          <t>BEBIDAS</t>
        </is>
      </c>
      <c r="K2454" t="inlineStr">
        <is>
          <t>09/2025</t>
        </is>
      </c>
      <c r="L2454" t="n">
        <v>0</v>
      </c>
      <c r="M2454" s="551" t="n">
        <v>-693593</v>
      </c>
      <c r="N2454" t="n">
        <v>0</v>
      </c>
      <c r="O2454" t="n">
        <v>0</v>
      </c>
      <c r="P2454" t="n">
        <v>780.2</v>
      </c>
    </row>
    <row r="2455">
      <c r="A2455" t="n">
        <v>55840</v>
      </c>
      <c r="B2455" t="n">
        <v>122</v>
      </c>
      <c r="C2455" t="inlineStr">
        <is>
          <t>Arcos</t>
        </is>
      </c>
      <c r="D2455" s="551" t="n">
        <v>45931</v>
      </c>
      <c r="E2455" t="n">
        <v>17905</v>
      </c>
      <c r="F2455" t="inlineStr">
        <is>
          <t>GUARANA ANTARCTICA DIET LATA 350ML C/12</t>
        </is>
      </c>
      <c r="G2455" t="n">
        <v>3656</v>
      </c>
      <c r="H2455" t="n">
        <v>27.58</v>
      </c>
      <c r="I2455" t="inlineStr">
        <is>
          <t>PC</t>
        </is>
      </c>
      <c r="J2455" t="inlineStr">
        <is>
          <t>BEBIDAS</t>
        </is>
      </c>
      <c r="K2455" t="inlineStr">
        <is>
          <t>09/2025</t>
        </is>
      </c>
      <c r="L2455" t="n">
        <v>27.94</v>
      </c>
      <c r="M2455" s="551" t="n">
        <v>45922</v>
      </c>
      <c r="N2455" t="n">
        <v>29.64</v>
      </c>
      <c r="O2455" t="n">
        <v>29.64</v>
      </c>
      <c r="P2455" t="n">
        <v>770.59</v>
      </c>
    </row>
    <row r="2456">
      <c r="A2456" t="n">
        <v>56019</v>
      </c>
      <c r="B2456" t="n">
        <v>122</v>
      </c>
      <c r="C2456" t="inlineStr">
        <is>
          <t>Arcos</t>
        </is>
      </c>
      <c r="D2456" s="551" t="n">
        <v>45931</v>
      </c>
      <c r="E2456" t="n">
        <v>18113</v>
      </c>
      <c r="F2456" t="inlineStr">
        <is>
          <t>WHISKY JOHNNIE WALKER GREEN LABEL 750ML</t>
        </is>
      </c>
      <c r="G2456" t="n">
        <v>3499</v>
      </c>
      <c r="H2456" t="n">
        <v>1.78</v>
      </c>
      <c r="I2456" t="inlineStr">
        <is>
          <t>GR</t>
        </is>
      </c>
      <c r="J2456" t="inlineStr">
        <is>
          <t>BEBIDAS</t>
        </is>
      </c>
      <c r="K2456" t="inlineStr">
        <is>
          <t>09/2025</t>
        </is>
      </c>
      <c r="L2456" t="n">
        <v>0</v>
      </c>
      <c r="M2456" s="551" t="n">
        <v>-693593</v>
      </c>
      <c r="N2456" t="n">
        <v>0</v>
      </c>
      <c r="O2456" t="n">
        <v>395</v>
      </c>
      <c r="P2456" t="n">
        <v>751.1900000000001</v>
      </c>
    </row>
    <row r="2457">
      <c r="A2457" t="n">
        <v>55998</v>
      </c>
      <c r="B2457" t="n">
        <v>122</v>
      </c>
      <c r="C2457" t="inlineStr">
        <is>
          <t>Arcos</t>
        </is>
      </c>
      <c r="D2457" s="551" t="n">
        <v>45931</v>
      </c>
      <c r="E2457" t="n">
        <v>18051</v>
      </c>
      <c r="F2457" t="inlineStr">
        <is>
          <t>CHAMPAGNE VEUVE CLICQUOT ROSE BRUT 750ML</t>
        </is>
      </c>
      <c r="G2457" t="n">
        <v>3552</v>
      </c>
      <c r="H2457" t="n">
        <v>2</v>
      </c>
      <c r="I2457" t="inlineStr">
        <is>
          <t>GR</t>
        </is>
      </c>
      <c r="J2457" t="inlineStr">
        <is>
          <t>BEBIDAS</t>
        </is>
      </c>
      <c r="K2457" t="inlineStr">
        <is>
          <t>09/2025</t>
        </is>
      </c>
      <c r="L2457" t="n">
        <v>375</v>
      </c>
      <c r="M2457" s="551" t="n">
        <v>45902</v>
      </c>
      <c r="N2457" t="n">
        <v>375</v>
      </c>
      <c r="O2457" t="n">
        <v>450</v>
      </c>
      <c r="P2457" t="n">
        <v>750</v>
      </c>
    </row>
    <row r="2458">
      <c r="A2458" t="n">
        <v>55901</v>
      </c>
      <c r="B2458" t="n">
        <v>122</v>
      </c>
      <c r="C2458" t="inlineStr">
        <is>
          <t>Arcos</t>
        </is>
      </c>
      <c r="D2458" s="551" t="n">
        <v>45931</v>
      </c>
      <c r="E2458" t="n">
        <v>26594</v>
      </c>
      <c r="F2458" t="inlineStr">
        <is>
          <t>QUEIJO MOGIANA KG</t>
        </is>
      </c>
      <c r="G2458" t="n">
        <v>6807</v>
      </c>
      <c r="H2458" t="n">
        <v>8.6</v>
      </c>
      <c r="I2458" t="inlineStr">
        <is>
          <t>KG</t>
        </is>
      </c>
      <c r="J2458" t="inlineStr">
        <is>
          <t>ALIMENTOS</t>
        </is>
      </c>
      <c r="K2458" t="inlineStr">
        <is>
          <t>09/2025</t>
        </is>
      </c>
      <c r="L2458" t="n">
        <v>86.90000000000001</v>
      </c>
      <c r="M2458" s="551" t="n">
        <v>45930</v>
      </c>
      <c r="N2458" t="n">
        <v>86.90000000000001</v>
      </c>
      <c r="O2458" t="n">
        <v>86.90000000000001</v>
      </c>
      <c r="P2458" t="n">
        <v>747.34</v>
      </c>
    </row>
    <row r="2459">
      <c r="A2459" t="n">
        <v>56080</v>
      </c>
      <c r="B2459" t="n">
        <v>122</v>
      </c>
      <c r="C2459" t="inlineStr">
        <is>
          <t>Arcos</t>
        </is>
      </c>
      <c r="D2459" s="551" t="n">
        <v>45931</v>
      </c>
      <c r="E2459" t="n">
        <v>18118</v>
      </c>
      <c r="F2459" t="inlineStr">
        <is>
          <t>WHISKY JOHNNIE WALKER BLUE LABEL 750ML</t>
        </is>
      </c>
      <c r="G2459" t="n">
        <v>3495</v>
      </c>
      <c r="H2459" t="n">
        <v>0.51</v>
      </c>
      <c r="I2459" t="inlineStr">
        <is>
          <t>GR</t>
        </is>
      </c>
      <c r="J2459" t="inlineStr">
        <is>
          <t>BEBIDAS</t>
        </is>
      </c>
      <c r="K2459" t="inlineStr">
        <is>
          <t>09/2025</t>
        </is>
      </c>
      <c r="L2459" t="n">
        <v>0</v>
      </c>
      <c r="M2459" s="551" t="n">
        <v>-693593</v>
      </c>
      <c r="N2459" t="n">
        <v>0</v>
      </c>
      <c r="O2459" t="n">
        <v>1286</v>
      </c>
      <c r="P2459" t="n">
        <v>707.37</v>
      </c>
    </row>
    <row r="2460">
      <c r="A2460" t="n">
        <v>55842</v>
      </c>
      <c r="B2460" t="n">
        <v>122</v>
      </c>
      <c r="C2460" t="inlineStr">
        <is>
          <t>Arcos</t>
        </is>
      </c>
      <c r="D2460" s="551" t="n">
        <v>45931</v>
      </c>
      <c r="E2460" t="n">
        <v>17886</v>
      </c>
      <c r="F2460" t="inlineStr">
        <is>
          <t>PEPSI ZERO LATA 350ML C/12</t>
        </is>
      </c>
      <c r="G2460" t="n">
        <v>3670</v>
      </c>
      <c r="H2460" t="n">
        <v>25.17</v>
      </c>
      <c r="I2460" t="inlineStr">
        <is>
          <t>PC</t>
        </is>
      </c>
      <c r="J2460" t="inlineStr">
        <is>
          <t>BEBIDAS</t>
        </is>
      </c>
      <c r="K2460" t="inlineStr">
        <is>
          <t>09/2025</t>
        </is>
      </c>
      <c r="L2460" t="n">
        <v>26.37</v>
      </c>
      <c r="M2460" s="551" t="n">
        <v>45922</v>
      </c>
      <c r="N2460" t="n">
        <v>28.32</v>
      </c>
      <c r="O2460" t="n">
        <v>28.32</v>
      </c>
      <c r="P2460" t="n">
        <v>663.73</v>
      </c>
    </row>
    <row r="2461">
      <c r="A2461" t="n">
        <v>55940</v>
      </c>
      <c r="B2461" t="n">
        <v>122</v>
      </c>
      <c r="C2461" t="inlineStr">
        <is>
          <t>Arcos</t>
        </is>
      </c>
      <c r="D2461" s="551" t="n">
        <v>45931</v>
      </c>
      <c r="E2461" t="n">
        <v>18103</v>
      </c>
      <c r="F2461" t="inlineStr">
        <is>
          <t>WHISKY MAKERS MARK BOURBON 750ML</t>
        </is>
      </c>
      <c r="G2461" t="n">
        <v>3508</v>
      </c>
      <c r="H2461" t="n">
        <v>4.73</v>
      </c>
      <c r="I2461" t="inlineStr">
        <is>
          <t>GR</t>
        </is>
      </c>
      <c r="J2461" t="inlineStr">
        <is>
          <t>BEBIDAS</t>
        </is>
      </c>
      <c r="K2461" t="inlineStr">
        <is>
          <t>09/2025</t>
        </is>
      </c>
      <c r="L2461" t="n">
        <v>139.79</v>
      </c>
      <c r="M2461" s="551" t="n">
        <v>45917</v>
      </c>
      <c r="N2461" t="n">
        <v>148.97</v>
      </c>
      <c r="O2461" t="n">
        <v>124.22</v>
      </c>
      <c r="P2461" t="n">
        <v>661.21</v>
      </c>
    </row>
    <row r="2462">
      <c r="A2462" t="n">
        <v>55867</v>
      </c>
      <c r="B2462" t="n">
        <v>122</v>
      </c>
      <c r="C2462" t="inlineStr">
        <is>
          <t>Arcos</t>
        </is>
      </c>
      <c r="D2462" s="551" t="n">
        <v>45931</v>
      </c>
      <c r="E2462" t="n">
        <v>18832</v>
      </c>
      <c r="F2462" t="inlineStr">
        <is>
          <t>PATINHO MOIDO KG</t>
        </is>
      </c>
      <c r="G2462" t="n">
        <v>2950</v>
      </c>
      <c r="H2462" t="n">
        <v>15.8</v>
      </c>
      <c r="I2462" t="inlineStr">
        <is>
          <t>KG</t>
        </is>
      </c>
      <c r="J2462" t="inlineStr">
        <is>
          <t>ALIMENTOS</t>
        </is>
      </c>
      <c r="K2462" t="inlineStr">
        <is>
          <t>09/2025</t>
        </is>
      </c>
      <c r="L2462" t="n">
        <v>39.73</v>
      </c>
      <c r="M2462" s="551" t="n">
        <v>45923</v>
      </c>
      <c r="N2462" t="n">
        <v>41.9</v>
      </c>
      <c r="O2462" t="n">
        <v>40.2</v>
      </c>
      <c r="P2462" t="n">
        <v>627.73</v>
      </c>
    </row>
    <row r="2463">
      <c r="A2463" t="n">
        <v>55979</v>
      </c>
      <c r="B2463" t="n">
        <v>122</v>
      </c>
      <c r="C2463" t="inlineStr">
        <is>
          <t>Arcos</t>
        </is>
      </c>
      <c r="D2463" s="551" t="n">
        <v>45931</v>
      </c>
      <c r="E2463" t="n">
        <v>18237</v>
      </c>
      <c r="F2463" t="inlineStr">
        <is>
          <t>TEQUILA HERRADURA REPOSADO 750ML</t>
        </is>
      </c>
      <c r="G2463" t="n">
        <v>3391</v>
      </c>
      <c r="H2463" t="n">
        <v>2.73</v>
      </c>
      <c r="I2463" t="inlineStr">
        <is>
          <t>GR</t>
        </is>
      </c>
      <c r="J2463" t="inlineStr">
        <is>
          <t>BEBIDAS</t>
        </is>
      </c>
      <c r="K2463" t="inlineStr">
        <is>
          <t>09/2025</t>
        </is>
      </c>
      <c r="L2463" t="n">
        <v>0</v>
      </c>
      <c r="M2463" s="551" t="n">
        <v>45569</v>
      </c>
      <c r="N2463" t="n">
        <v>228.98</v>
      </c>
      <c r="O2463" t="n">
        <v>228.98</v>
      </c>
      <c r="P2463" t="n">
        <v>625.12</v>
      </c>
    </row>
    <row r="2464">
      <c r="A2464" t="n">
        <v>55962</v>
      </c>
      <c r="B2464" t="n">
        <v>122</v>
      </c>
      <c r="C2464" t="inlineStr">
        <is>
          <t>Arcos</t>
        </is>
      </c>
      <c r="D2464" s="551" t="n">
        <v>45931</v>
      </c>
      <c r="E2464" t="n">
        <v>20941</v>
      </c>
      <c r="F2464" t="inlineStr">
        <is>
          <t>CHOCOLATE EM GOTAS MEIO AMARGO SICAO C/2,05KG</t>
        </is>
      </c>
      <c r="G2464" t="n">
        <v>2031</v>
      </c>
      <c r="H2464" t="n">
        <v>3</v>
      </c>
      <c r="I2464" t="inlineStr">
        <is>
          <t>PC</t>
        </is>
      </c>
      <c r="J2464" t="inlineStr">
        <is>
          <t>ALIMENTOS</t>
        </is>
      </c>
      <c r="K2464" t="inlineStr">
        <is>
          <t>09/2025</t>
        </is>
      </c>
      <c r="L2464" t="n">
        <v>205.41</v>
      </c>
      <c r="M2464" s="551" t="n">
        <v>45929</v>
      </c>
      <c r="N2464" t="n">
        <v>208.53</v>
      </c>
      <c r="O2464" t="n">
        <v>208.53</v>
      </c>
      <c r="P2464" t="n">
        <v>616.23</v>
      </c>
    </row>
    <row r="2465">
      <c r="A2465" t="n">
        <v>55971</v>
      </c>
      <c r="B2465" t="n">
        <v>122</v>
      </c>
      <c r="C2465" t="inlineStr">
        <is>
          <t>Arcos</t>
        </is>
      </c>
      <c r="D2465" s="551" t="n">
        <v>45931</v>
      </c>
      <c r="E2465" t="n">
        <v>19125</v>
      </c>
      <c r="F2465" t="inlineStr">
        <is>
          <t>MINI BURGER BRIOCHE PINCEL CAIXA C/180 UN 15 PACOTES X 12 UN COD 142</t>
        </is>
      </c>
      <c r="G2465" t="n">
        <v>2843</v>
      </c>
      <c r="H2465" t="n">
        <v>3</v>
      </c>
      <c r="I2465" t="inlineStr">
        <is>
          <t>CX</t>
        </is>
      </c>
      <c r="J2465" t="inlineStr">
        <is>
          <t>ALIMENTOS</t>
        </is>
      </c>
      <c r="K2465" t="inlineStr">
        <is>
          <t>09/2025</t>
        </is>
      </c>
      <c r="L2465" t="n">
        <v>205.2</v>
      </c>
      <c r="M2465" s="551" t="n">
        <v>45930</v>
      </c>
      <c r="N2465" t="n">
        <v>205.2</v>
      </c>
      <c r="O2465" t="n">
        <v>205.2</v>
      </c>
      <c r="P2465" t="n">
        <v>615.6</v>
      </c>
    </row>
    <row r="2466">
      <c r="A2466" t="n">
        <v>55843</v>
      </c>
      <c r="B2466" t="n">
        <v>122</v>
      </c>
      <c r="C2466" t="inlineStr">
        <is>
          <t>Arcos</t>
        </is>
      </c>
      <c r="D2466" s="551" t="n">
        <v>45931</v>
      </c>
      <c r="E2466" t="n">
        <v>27438</v>
      </c>
      <c r="F2466" t="inlineStr">
        <is>
          <t>AZEITONA GR LA PASTINA VERDE INTEIRA  370GR</t>
        </is>
      </c>
      <c r="G2466" t="n">
        <v>7438</v>
      </c>
      <c r="H2466" t="n">
        <v>24</v>
      </c>
      <c r="I2466" t="inlineStr">
        <is>
          <t>UN</t>
        </is>
      </c>
      <c r="J2466" t="inlineStr">
        <is>
          <t>ALIMENTOS</t>
        </is>
      </c>
      <c r="K2466" t="inlineStr">
        <is>
          <t>09/2025</t>
        </is>
      </c>
      <c r="L2466" t="n">
        <v>25.43</v>
      </c>
      <c r="M2466" s="551" t="n">
        <v>45901</v>
      </c>
      <c r="N2466" t="n">
        <v>25.43</v>
      </c>
      <c r="O2466" t="n">
        <v>25.43</v>
      </c>
      <c r="P2466" t="n">
        <v>610.3200000000001</v>
      </c>
    </row>
    <row r="2467">
      <c r="A2467" t="n">
        <v>55833</v>
      </c>
      <c r="B2467" t="n">
        <v>122</v>
      </c>
      <c r="C2467" t="inlineStr">
        <is>
          <t>Arcos</t>
        </is>
      </c>
      <c r="D2467" s="551" t="n">
        <v>45931</v>
      </c>
      <c r="E2467" t="n">
        <v>26020</v>
      </c>
      <c r="F2467" t="inlineStr">
        <is>
          <t>CREME DE LEITE PIRACANJUBA TP 1,030 KG  UN</t>
        </is>
      </c>
      <c r="G2467" t="n">
        <v>2105</v>
      </c>
      <c r="H2467" t="n">
        <v>43</v>
      </c>
      <c r="I2467" t="inlineStr">
        <is>
          <t>UN</t>
        </is>
      </c>
      <c r="J2467" t="inlineStr">
        <is>
          <t>ALIMENTOS</t>
        </is>
      </c>
      <c r="K2467" t="inlineStr">
        <is>
          <t>09/2025</t>
        </is>
      </c>
      <c r="L2467" t="n">
        <v>14.11</v>
      </c>
      <c r="M2467" s="551" t="n">
        <v>45930</v>
      </c>
      <c r="N2467" t="n">
        <v>13.85</v>
      </c>
      <c r="O2467" t="n">
        <v>13.85</v>
      </c>
      <c r="P2467" t="n">
        <v>606.73</v>
      </c>
    </row>
    <row r="2468">
      <c r="A2468" t="n">
        <v>55876</v>
      </c>
      <c r="B2468" t="n">
        <v>122</v>
      </c>
      <c r="C2468" t="inlineStr">
        <is>
          <t>Arcos</t>
        </is>
      </c>
      <c r="D2468" s="551" t="n">
        <v>45931</v>
      </c>
      <c r="E2468" t="n">
        <v>23698</v>
      </c>
      <c r="F2468" t="inlineStr">
        <is>
          <t>FARINHA DE AMENDOA KG</t>
        </is>
      </c>
      <c r="G2468" t="n">
        <v>2188</v>
      </c>
      <c r="H2468" t="n">
        <v>13</v>
      </c>
      <c r="I2468" t="inlineStr">
        <is>
          <t>KG</t>
        </is>
      </c>
      <c r="J2468" t="inlineStr">
        <is>
          <t>ALIMENTOS</t>
        </is>
      </c>
      <c r="K2468" t="inlineStr">
        <is>
          <t>09/2025</t>
        </is>
      </c>
      <c r="L2468" t="n">
        <v>0</v>
      </c>
      <c r="M2468" s="551" t="n">
        <v>45748</v>
      </c>
      <c r="N2468" t="n">
        <v>44.22</v>
      </c>
      <c r="O2468" t="n">
        <v>65.65000000000001</v>
      </c>
      <c r="P2468" t="n">
        <v>574.86</v>
      </c>
    </row>
    <row r="2469">
      <c r="A2469" t="n">
        <v>55882</v>
      </c>
      <c r="B2469" t="n">
        <v>122</v>
      </c>
      <c r="C2469" t="inlineStr">
        <is>
          <t>Arcos</t>
        </is>
      </c>
      <c r="D2469" s="551" t="n">
        <v>45931</v>
      </c>
      <c r="E2469" t="n">
        <v>19356</v>
      </c>
      <c r="F2469" t="inlineStr">
        <is>
          <t>QUEIJO COALHO QUATA KG</t>
        </is>
      </c>
      <c r="G2469" t="n">
        <v>2768</v>
      </c>
      <c r="H2469" t="n">
        <v>11.51</v>
      </c>
      <c r="I2469" t="inlineStr">
        <is>
          <t>KG</t>
        </is>
      </c>
      <c r="J2469" t="inlineStr">
        <is>
          <t>ALIMENTOS</t>
        </is>
      </c>
      <c r="K2469" t="inlineStr">
        <is>
          <t>09/2025</t>
        </is>
      </c>
      <c r="L2469" t="n">
        <v>47.82</v>
      </c>
      <c r="M2469" s="551" t="n">
        <v>45923</v>
      </c>
      <c r="N2469" t="n">
        <v>47.82</v>
      </c>
      <c r="O2469" t="n">
        <v>56.9</v>
      </c>
      <c r="P2469" t="n">
        <v>550.41</v>
      </c>
    </row>
    <row r="2470">
      <c r="A2470" t="n">
        <v>55902</v>
      </c>
      <c r="B2470" t="n">
        <v>122</v>
      </c>
      <c r="C2470" t="inlineStr">
        <is>
          <t>Arcos</t>
        </is>
      </c>
      <c r="D2470" s="551" t="n">
        <v>45931</v>
      </c>
      <c r="E2470" t="n">
        <v>18296</v>
      </c>
      <c r="F2470" t="inlineStr">
        <is>
          <t>LICOR SAN BASILE TRIPLE SEC 700ML</t>
        </is>
      </c>
      <c r="G2470" t="n">
        <v>3333</v>
      </c>
      <c r="H2470" t="n">
        <v>8.32</v>
      </c>
      <c r="I2470" t="inlineStr">
        <is>
          <t>GR</t>
        </is>
      </c>
      <c r="J2470" t="inlineStr">
        <is>
          <t>BEBIDAS</t>
        </is>
      </c>
      <c r="K2470" t="inlineStr">
        <is>
          <t>09/2025</t>
        </is>
      </c>
      <c r="L2470" t="n">
        <v>0</v>
      </c>
      <c r="M2470" s="551" t="n">
        <v>45770</v>
      </c>
      <c r="N2470" t="n">
        <v>65.34</v>
      </c>
      <c r="O2470" t="n">
        <v>62.26</v>
      </c>
      <c r="P2470" t="n">
        <v>543.63</v>
      </c>
    </row>
    <row r="2471">
      <c r="A2471" t="n">
        <v>55914</v>
      </c>
      <c r="B2471" t="n">
        <v>122</v>
      </c>
      <c r="C2471" t="inlineStr">
        <is>
          <t>Arcos</t>
        </is>
      </c>
      <c r="D2471" s="551" t="n">
        <v>45931</v>
      </c>
      <c r="E2471" t="n">
        <v>25533</v>
      </c>
      <c r="F2471" t="inlineStr">
        <is>
          <t>LICOR DE JENIPAPO FAMIGERADA 750ML</t>
        </is>
      </c>
      <c r="G2471" t="n">
        <v>6156</v>
      </c>
      <c r="H2471" t="n">
        <v>7</v>
      </c>
      <c r="I2471" t="inlineStr">
        <is>
          <t>GR</t>
        </is>
      </c>
      <c r="J2471" t="inlineStr">
        <is>
          <t>BEBIDAS</t>
        </is>
      </c>
      <c r="K2471" t="inlineStr">
        <is>
          <t>09/2025</t>
        </is>
      </c>
      <c r="L2471" t="n">
        <v>0</v>
      </c>
      <c r="M2471" s="551" t="n">
        <v>45680</v>
      </c>
      <c r="N2471" t="n">
        <v>75</v>
      </c>
      <c r="O2471" t="n">
        <v>75</v>
      </c>
      <c r="P2471" t="n">
        <v>525</v>
      </c>
    </row>
    <row r="2472">
      <c r="A2472" t="n">
        <v>55894</v>
      </c>
      <c r="B2472" t="n">
        <v>122</v>
      </c>
      <c r="C2472" t="inlineStr">
        <is>
          <t>Arcos</t>
        </is>
      </c>
      <c r="D2472" s="551" t="n">
        <v>45931</v>
      </c>
      <c r="E2472" t="n">
        <v>18275</v>
      </c>
      <c r="F2472" t="inlineStr">
        <is>
          <t>RUM BACARDI 4 ANOS 750ML</t>
        </is>
      </c>
      <c r="G2472" t="n">
        <v>3355</v>
      </c>
      <c r="H2472" t="n">
        <v>10</v>
      </c>
      <c r="I2472" t="inlineStr">
        <is>
          <t>GR</t>
        </is>
      </c>
      <c r="J2472" t="inlineStr">
        <is>
          <t>BEBIDAS</t>
        </is>
      </c>
      <c r="K2472" t="inlineStr">
        <is>
          <t>09/2025</t>
        </is>
      </c>
      <c r="L2472" t="n">
        <v>52</v>
      </c>
      <c r="M2472" s="551" t="n">
        <v>45916</v>
      </c>
      <c r="N2472" t="n">
        <v>52</v>
      </c>
      <c r="O2472" t="n">
        <v>52</v>
      </c>
      <c r="P2472" t="n">
        <v>520</v>
      </c>
    </row>
    <row r="2473">
      <c r="A2473" t="n">
        <v>55856</v>
      </c>
      <c r="B2473" t="n">
        <v>122</v>
      </c>
      <c r="C2473" t="inlineStr">
        <is>
          <t>Arcos</t>
        </is>
      </c>
      <c r="D2473" s="551" t="n">
        <v>45931</v>
      </c>
      <c r="E2473" t="n">
        <v>22690</v>
      </c>
      <c r="F2473" t="inlineStr">
        <is>
          <t>FILE MIGNON SUINO KG</t>
        </is>
      </c>
      <c r="G2473" t="n">
        <v>3058</v>
      </c>
      <c r="H2473" t="n">
        <v>20</v>
      </c>
      <c r="I2473" t="inlineStr">
        <is>
          <t>KG</t>
        </is>
      </c>
      <c r="J2473" t="inlineStr">
        <is>
          <t>ALIMENTOS</t>
        </is>
      </c>
      <c r="K2473" t="inlineStr">
        <is>
          <t>09/2025</t>
        </is>
      </c>
      <c r="L2473" t="n">
        <v>25.84</v>
      </c>
      <c r="M2473" s="551" t="n">
        <v>45922</v>
      </c>
      <c r="N2473" t="n">
        <v>24.25</v>
      </c>
      <c r="O2473" t="n">
        <v>24.25</v>
      </c>
      <c r="P2473" t="n">
        <v>516.8</v>
      </c>
    </row>
    <row r="2474">
      <c r="A2474" t="n">
        <v>55931</v>
      </c>
      <c r="B2474" t="n">
        <v>122</v>
      </c>
      <c r="C2474" t="inlineStr">
        <is>
          <t>Arcos</t>
        </is>
      </c>
      <c r="D2474" s="551" t="n">
        <v>45931</v>
      </c>
      <c r="E2474" t="n">
        <v>18220</v>
      </c>
      <c r="F2474" t="inlineStr">
        <is>
          <t>VERMOUTH CARPANO CLASSICO ROSSO ITALIANO 1L</t>
        </is>
      </c>
      <c r="G2474" t="n">
        <v>3408</v>
      </c>
      <c r="H2474" t="n">
        <v>6</v>
      </c>
      <c r="I2474" t="inlineStr">
        <is>
          <t>GR</t>
        </is>
      </c>
      <c r="J2474" t="inlineStr">
        <is>
          <t>BEBIDAS</t>
        </is>
      </c>
      <c r="K2474" t="inlineStr">
        <is>
          <t>09/2025</t>
        </is>
      </c>
      <c r="L2474" t="n">
        <v>85.90000000000001</v>
      </c>
      <c r="M2474" s="551" t="n">
        <v>45917</v>
      </c>
      <c r="N2474" t="n">
        <v>85.90000000000001</v>
      </c>
      <c r="O2474" t="n">
        <v>85.90000000000001</v>
      </c>
      <c r="P2474" t="n">
        <v>515.4</v>
      </c>
    </row>
    <row r="2475">
      <c r="A2475" t="n">
        <v>56013</v>
      </c>
      <c r="B2475" t="n">
        <v>122</v>
      </c>
      <c r="C2475" t="inlineStr">
        <is>
          <t>Arcos</t>
        </is>
      </c>
      <c r="D2475" s="551" t="n">
        <v>45931</v>
      </c>
      <c r="E2475" t="n">
        <v>25184</v>
      </c>
      <c r="F2475" t="inlineStr">
        <is>
          <t>TUCUPI PRETO BAG KG</t>
        </is>
      </c>
      <c r="G2475" t="n">
        <v>5937</v>
      </c>
      <c r="H2475" t="n">
        <v>2</v>
      </c>
      <c r="I2475" t="inlineStr">
        <is>
          <t>KG</t>
        </is>
      </c>
      <c r="J2475" t="inlineStr">
        <is>
          <t>ALIMENTOS</t>
        </is>
      </c>
      <c r="K2475" t="inlineStr">
        <is>
          <t>09/2025</t>
        </is>
      </c>
      <c r="L2475" t="n">
        <v>0</v>
      </c>
      <c r="M2475" s="551" t="n">
        <v>45853</v>
      </c>
      <c r="N2475" t="n">
        <v>250</v>
      </c>
      <c r="O2475" t="n">
        <v>217.9</v>
      </c>
      <c r="P2475" t="n">
        <v>500</v>
      </c>
    </row>
    <row r="2476">
      <c r="A2476" t="n">
        <v>56008</v>
      </c>
      <c r="B2476" t="n">
        <v>122</v>
      </c>
      <c r="C2476" t="inlineStr">
        <is>
          <t>Arcos</t>
        </is>
      </c>
      <c r="D2476" s="551" t="n">
        <v>45931</v>
      </c>
      <c r="E2476" t="n">
        <v>19224</v>
      </c>
      <c r="F2476" t="inlineStr">
        <is>
          <t>MANTEIGA SCALA C/5KG</t>
        </is>
      </c>
      <c r="G2476" t="n">
        <v>5850</v>
      </c>
      <c r="H2476" t="n">
        <v>2</v>
      </c>
      <c r="I2476" t="inlineStr">
        <is>
          <t>UN</t>
        </is>
      </c>
      <c r="J2476" t="inlineStr">
        <is>
          <t>ALIMENTOS</t>
        </is>
      </c>
      <c r="K2476" t="inlineStr">
        <is>
          <t>09/2025</t>
        </is>
      </c>
      <c r="L2476" t="n">
        <v>247.9</v>
      </c>
      <c r="M2476" s="551" t="n">
        <v>45923</v>
      </c>
      <c r="N2476" t="n">
        <v>247.9</v>
      </c>
      <c r="O2476" t="n">
        <v>247.9</v>
      </c>
      <c r="P2476" t="n">
        <v>495.8</v>
      </c>
    </row>
    <row r="2477">
      <c r="A2477" t="n">
        <v>55972</v>
      </c>
      <c r="B2477" t="n">
        <v>122</v>
      </c>
      <c r="C2477" t="inlineStr">
        <is>
          <t>Arcos</t>
        </is>
      </c>
      <c r="D2477" s="551" t="n">
        <v>45931</v>
      </c>
      <c r="E2477" t="n">
        <v>21017</v>
      </c>
      <c r="F2477" t="inlineStr">
        <is>
          <t>OLEO DE ALGODAO SAUDE C/14,5KG</t>
        </is>
      </c>
      <c r="G2477" t="n">
        <v>2005</v>
      </c>
      <c r="H2477" t="n">
        <v>3</v>
      </c>
      <c r="I2477" t="inlineStr">
        <is>
          <t>BD</t>
        </is>
      </c>
      <c r="J2477" t="inlineStr">
        <is>
          <t>ALIMENTOS</t>
        </is>
      </c>
      <c r="K2477" t="inlineStr">
        <is>
          <t>09/2025</t>
        </is>
      </c>
      <c r="L2477" t="n">
        <v>164.51</v>
      </c>
      <c r="M2477" s="551" t="n">
        <v>45916</v>
      </c>
      <c r="N2477" t="n">
        <v>162.36</v>
      </c>
      <c r="O2477" t="n">
        <v>163.24</v>
      </c>
      <c r="P2477" t="n">
        <v>493.53</v>
      </c>
    </row>
    <row r="2478">
      <c r="A2478" t="n">
        <v>55861</v>
      </c>
      <c r="B2478" t="n">
        <v>122</v>
      </c>
      <c r="C2478" t="inlineStr">
        <is>
          <t>Arcos</t>
        </is>
      </c>
      <c r="D2478" s="551" t="n">
        <v>45931</v>
      </c>
      <c r="E2478" t="n">
        <v>19409</v>
      </c>
      <c r="F2478" t="inlineStr">
        <is>
          <t>MANTEIGA DE GARRAFA SERTA NORTE 450G UN</t>
        </is>
      </c>
      <c r="G2478" t="n">
        <v>2760</v>
      </c>
      <c r="H2478" t="n">
        <v>18</v>
      </c>
      <c r="I2478" t="inlineStr">
        <is>
          <t>UN</t>
        </is>
      </c>
      <c r="J2478" t="inlineStr">
        <is>
          <t>ALIMENTOS</t>
        </is>
      </c>
      <c r="K2478" t="inlineStr">
        <is>
          <t>09/2025</t>
        </is>
      </c>
      <c r="L2478" t="n">
        <v>26.9</v>
      </c>
      <c r="M2478" s="551" t="n">
        <v>45916</v>
      </c>
      <c r="N2478" t="n">
        <v>26.9</v>
      </c>
      <c r="O2478" t="n">
        <v>29.8</v>
      </c>
      <c r="P2478" t="n">
        <v>484.2</v>
      </c>
    </row>
    <row r="2479">
      <c r="A2479" t="n">
        <v>55865</v>
      </c>
      <c r="B2479" t="n">
        <v>122</v>
      </c>
      <c r="C2479" t="inlineStr">
        <is>
          <t>Arcos</t>
        </is>
      </c>
      <c r="D2479" s="551" t="n">
        <v>45931</v>
      </c>
      <c r="E2479" t="n">
        <v>22721</v>
      </c>
      <c r="F2479" t="inlineStr">
        <is>
          <t>BACON MANTA KG</t>
        </is>
      </c>
      <c r="G2479" t="n">
        <v>3033</v>
      </c>
      <c r="H2479" t="n">
        <v>16</v>
      </c>
      <c r="I2479" t="inlineStr">
        <is>
          <t>KG</t>
        </is>
      </c>
      <c r="J2479" t="inlineStr">
        <is>
          <t>ALIMENTOS</t>
        </is>
      </c>
      <c r="K2479" t="inlineStr">
        <is>
          <t>09/2025</t>
        </is>
      </c>
      <c r="L2479" t="n">
        <v>30.01</v>
      </c>
      <c r="M2479" s="551" t="n">
        <v>45929</v>
      </c>
      <c r="N2479" t="n">
        <v>28.9</v>
      </c>
      <c r="O2479" t="n">
        <v>31.04</v>
      </c>
      <c r="P2479" t="n">
        <v>480.16</v>
      </c>
    </row>
    <row r="2480">
      <c r="A2480" t="n">
        <v>56047</v>
      </c>
      <c r="B2480" t="n">
        <v>122</v>
      </c>
      <c r="C2480" t="inlineStr">
        <is>
          <t>Arcos</t>
        </is>
      </c>
      <c r="D2480" s="551" t="n">
        <v>45931</v>
      </c>
      <c r="E2480" t="n">
        <v>24216</v>
      </c>
      <c r="F2480" t="inlineStr">
        <is>
          <t>CUMARU KG</t>
        </is>
      </c>
      <c r="G2480" t="n">
        <v>2445</v>
      </c>
      <c r="H2480" t="n">
        <v>1</v>
      </c>
      <c r="I2480" t="inlineStr">
        <is>
          <t>KG</t>
        </is>
      </c>
      <c r="J2480" t="inlineStr">
        <is>
          <t>ALIMENTOS</t>
        </is>
      </c>
      <c r="K2480" t="inlineStr">
        <is>
          <t>09/2025</t>
        </is>
      </c>
      <c r="L2480" t="n">
        <v>0</v>
      </c>
      <c r="M2480" s="551" t="n">
        <v>45763</v>
      </c>
      <c r="N2480" t="n">
        <v>480</v>
      </c>
      <c r="O2480" t="n">
        <v>480</v>
      </c>
      <c r="P2480" t="n">
        <v>480</v>
      </c>
    </row>
    <row r="2481">
      <c r="A2481" t="n">
        <v>55966</v>
      </c>
      <c r="B2481" t="n">
        <v>122</v>
      </c>
      <c r="C2481" t="inlineStr">
        <is>
          <t>Arcos</t>
        </is>
      </c>
      <c r="D2481" s="551" t="n">
        <v>45931</v>
      </c>
      <c r="E2481" t="n">
        <v>24704</v>
      </c>
      <c r="F2481" t="inlineStr">
        <is>
          <t>LICOR AJIWAI UMESHU 2L</t>
        </is>
      </c>
      <c r="G2481" t="n">
        <v>5722</v>
      </c>
      <c r="H2481" t="n">
        <v>3</v>
      </c>
      <c r="I2481" t="inlineStr">
        <is>
          <t>GR</t>
        </is>
      </c>
      <c r="J2481" t="inlineStr">
        <is>
          <t>BEBIDAS</t>
        </is>
      </c>
      <c r="K2481" t="inlineStr">
        <is>
          <t>09/2025</t>
        </is>
      </c>
      <c r="L2481" t="n">
        <v>0</v>
      </c>
      <c r="M2481" s="551" t="n">
        <v>45615</v>
      </c>
      <c r="N2481" t="n">
        <v>159.9</v>
      </c>
      <c r="O2481" t="n">
        <v>159.9</v>
      </c>
      <c r="P2481" t="n">
        <v>479.7</v>
      </c>
    </row>
    <row r="2482">
      <c r="A2482" t="n">
        <v>55821</v>
      </c>
      <c r="B2482" t="n">
        <v>122</v>
      </c>
      <c r="C2482" t="inlineStr">
        <is>
          <t>Arcos</t>
        </is>
      </c>
      <c r="D2482" s="551" t="n">
        <v>45931</v>
      </c>
      <c r="E2482" t="n">
        <v>24814</v>
      </c>
      <c r="F2482" t="inlineStr">
        <is>
          <t>GELO COLLINS PRO 35X140</t>
        </is>
      </c>
      <c r="G2482" t="n">
        <v>5771</v>
      </c>
      <c r="H2482" t="n">
        <v>12</v>
      </c>
      <c r="I2482" t="inlineStr">
        <is>
          <t>UN</t>
        </is>
      </c>
      <c r="J2482" t="inlineStr">
        <is>
          <t>BEBIDAS</t>
        </is>
      </c>
      <c r="K2482" t="inlineStr">
        <is>
          <t>09/2025</t>
        </is>
      </c>
      <c r="L2482" t="n">
        <v>39.06</v>
      </c>
      <c r="M2482" s="551" t="n">
        <v>45929</v>
      </c>
      <c r="N2482" t="n">
        <v>39.06</v>
      </c>
      <c r="O2482" t="n">
        <v>39.06</v>
      </c>
      <c r="P2482" t="n">
        <v>468.72</v>
      </c>
    </row>
    <row r="2483">
      <c r="A2483" t="n">
        <v>55910</v>
      </c>
      <c r="B2483" t="n">
        <v>122</v>
      </c>
      <c r="C2483" t="inlineStr">
        <is>
          <t>Arcos</t>
        </is>
      </c>
      <c r="D2483" s="551" t="n">
        <v>45931</v>
      </c>
      <c r="E2483" t="n">
        <v>25156</v>
      </c>
      <c r="F2483" t="inlineStr">
        <is>
          <t>CACHACA FAMIGERADA CARVALHO OURO 750ML</t>
        </is>
      </c>
      <c r="G2483" t="n">
        <v>5926</v>
      </c>
      <c r="H2483" t="n">
        <v>7.15</v>
      </c>
      <c r="I2483" t="inlineStr">
        <is>
          <t>GR</t>
        </is>
      </c>
      <c r="J2483" t="inlineStr">
        <is>
          <t>BEBIDAS</t>
        </is>
      </c>
      <c r="K2483" t="inlineStr">
        <is>
          <t>09/2025</t>
        </is>
      </c>
      <c r="L2483" t="n">
        <v>0</v>
      </c>
      <c r="M2483" s="551" t="n">
        <v>45735</v>
      </c>
      <c r="N2483" t="n">
        <v>65</v>
      </c>
      <c r="O2483" t="n">
        <v>65</v>
      </c>
      <c r="P2483" t="n">
        <v>464.75</v>
      </c>
    </row>
    <row r="2484">
      <c r="A2484" t="n">
        <v>56020</v>
      </c>
      <c r="B2484" t="n">
        <v>122</v>
      </c>
      <c r="C2484" t="inlineStr">
        <is>
          <t>Arcos</t>
        </is>
      </c>
      <c r="D2484" s="551" t="n">
        <v>45931</v>
      </c>
      <c r="E2484" t="n">
        <v>25507</v>
      </c>
      <c r="F2484" t="inlineStr">
        <is>
          <t>TEQUILA DON JULIO REPOSADO 750ML</t>
        </is>
      </c>
      <c r="G2484" t="n">
        <v>6143</v>
      </c>
      <c r="H2484" t="n">
        <v>1.71</v>
      </c>
      <c r="I2484" t="inlineStr">
        <is>
          <t>GR</t>
        </is>
      </c>
      <c r="J2484" t="inlineStr">
        <is>
          <t>BEBIDAS</t>
        </is>
      </c>
      <c r="K2484" t="inlineStr">
        <is>
          <t>09/2025</t>
        </is>
      </c>
      <c r="L2484" t="n">
        <v>0</v>
      </c>
      <c r="M2484" s="551" t="n">
        <v>45769</v>
      </c>
      <c r="N2484" t="n">
        <v>261.71</v>
      </c>
      <c r="O2484" t="n">
        <v>279.9</v>
      </c>
      <c r="P2484" t="n">
        <v>447.52</v>
      </c>
    </row>
    <row r="2485">
      <c r="A2485" t="n">
        <v>55862</v>
      </c>
      <c r="B2485" t="n">
        <v>122</v>
      </c>
      <c r="C2485" t="inlineStr">
        <is>
          <t>Arcos</t>
        </is>
      </c>
      <c r="D2485" s="551" t="n">
        <v>45931</v>
      </c>
      <c r="E2485" t="n">
        <v>17883</v>
      </c>
      <c r="F2485" t="inlineStr">
        <is>
          <t>SODA LIMONADA ANTARCTICA DIET LATA 350ML C/12</t>
        </is>
      </c>
      <c r="G2485" t="n">
        <v>3673</v>
      </c>
      <c r="H2485" t="n">
        <v>17.17</v>
      </c>
      <c r="I2485" t="inlineStr">
        <is>
          <t>PC</t>
        </is>
      </c>
      <c r="J2485" t="inlineStr">
        <is>
          <t>BEBIDAS</t>
        </is>
      </c>
      <c r="K2485" t="inlineStr">
        <is>
          <t>09/2025</t>
        </is>
      </c>
      <c r="L2485" t="n">
        <v>25.67</v>
      </c>
      <c r="M2485" s="551" t="n">
        <v>45922</v>
      </c>
      <c r="N2485" t="n">
        <v>28.32</v>
      </c>
      <c r="O2485" t="n">
        <v>28.32</v>
      </c>
      <c r="P2485" t="n">
        <v>440.75</v>
      </c>
    </row>
    <row r="2486">
      <c r="A2486" t="n">
        <v>55869</v>
      </c>
      <c r="B2486" t="n">
        <v>122</v>
      </c>
      <c r="C2486" t="inlineStr">
        <is>
          <t>Arcos</t>
        </is>
      </c>
      <c r="D2486" s="551" t="n">
        <v>45931</v>
      </c>
      <c r="E2486" t="n">
        <v>23377</v>
      </c>
      <c r="F2486" t="inlineStr">
        <is>
          <t>CAMBUCI CONGELADO KG</t>
        </is>
      </c>
      <c r="G2486" t="n">
        <v>2483</v>
      </c>
      <c r="H2486" t="n">
        <v>15</v>
      </c>
      <c r="I2486" t="inlineStr">
        <is>
          <t>KG</t>
        </is>
      </c>
      <c r="J2486" t="inlineStr">
        <is>
          <t>ALIMENTOS</t>
        </is>
      </c>
      <c r="K2486" t="inlineStr">
        <is>
          <t>09/2025</t>
        </is>
      </c>
      <c r="L2486" t="n">
        <v>29</v>
      </c>
      <c r="M2486" s="551" t="n">
        <v>45926</v>
      </c>
      <c r="N2486" t="n">
        <v>29</v>
      </c>
      <c r="O2486" t="n">
        <v>29</v>
      </c>
      <c r="P2486" t="n">
        <v>435</v>
      </c>
    </row>
    <row r="2487">
      <c r="A2487" t="n">
        <v>55920</v>
      </c>
      <c r="B2487" t="n">
        <v>122</v>
      </c>
      <c r="C2487" t="inlineStr">
        <is>
          <t>Arcos</t>
        </is>
      </c>
      <c r="D2487" s="551" t="n">
        <v>45931</v>
      </c>
      <c r="E2487" t="n">
        <v>25152</v>
      </c>
      <c r="F2487" t="inlineStr">
        <is>
          <t>CACHACA FAMIGERADA JEQUITIBA ROSA 750ML</t>
        </is>
      </c>
      <c r="G2487" t="n">
        <v>5924</v>
      </c>
      <c r="H2487" t="n">
        <v>6.57</v>
      </c>
      <c r="I2487" t="inlineStr">
        <is>
          <t>GR</t>
        </is>
      </c>
      <c r="J2487" t="inlineStr">
        <is>
          <t>BEBIDAS</t>
        </is>
      </c>
      <c r="K2487" t="inlineStr">
        <is>
          <t>09/2025</t>
        </is>
      </c>
      <c r="L2487" t="n">
        <v>0</v>
      </c>
      <c r="M2487" s="551" t="n">
        <v>45860</v>
      </c>
      <c r="N2487" t="n">
        <v>65</v>
      </c>
      <c r="O2487" t="n">
        <v>65</v>
      </c>
      <c r="P2487" t="n">
        <v>427.05</v>
      </c>
    </row>
    <row r="2488">
      <c r="A2488" t="n">
        <v>55866</v>
      </c>
      <c r="B2488" t="n">
        <v>122</v>
      </c>
      <c r="C2488" t="inlineStr">
        <is>
          <t>Arcos</t>
        </is>
      </c>
      <c r="D2488" s="551" t="n">
        <v>45931</v>
      </c>
      <c r="E2488" t="n">
        <v>24801</v>
      </c>
      <c r="F2488" t="inlineStr">
        <is>
          <t>PAO DA CASA 1.4 FATIADO UN</t>
        </is>
      </c>
      <c r="G2488" t="n">
        <v>5766</v>
      </c>
      <c r="H2488" t="n">
        <v>16</v>
      </c>
      <c r="I2488" t="inlineStr">
        <is>
          <t>UN</t>
        </is>
      </c>
      <c r="J2488" t="inlineStr">
        <is>
          <t>ALIMENTOS</t>
        </is>
      </c>
      <c r="K2488" t="inlineStr">
        <is>
          <t>09/2025</t>
        </is>
      </c>
      <c r="L2488" t="n">
        <v>26</v>
      </c>
      <c r="M2488" s="551" t="n">
        <v>45917</v>
      </c>
      <c r="N2488" t="n">
        <v>26</v>
      </c>
      <c r="O2488" t="n">
        <v>26</v>
      </c>
      <c r="P2488" t="n">
        <v>416</v>
      </c>
    </row>
    <row r="2489">
      <c r="A2489" t="n">
        <v>56073</v>
      </c>
      <c r="B2489" t="n">
        <v>122</v>
      </c>
      <c r="C2489" t="inlineStr">
        <is>
          <t>Arcos</t>
        </is>
      </c>
      <c r="D2489" s="551" t="n">
        <v>45931</v>
      </c>
      <c r="E2489" t="n">
        <v>18261</v>
      </c>
      <c r="F2489" t="inlineStr">
        <is>
          <t>RUM ZACAPA 23 ANOS 750ML</t>
        </is>
      </c>
      <c r="G2489" t="n">
        <v>3368</v>
      </c>
      <c r="H2489" t="n">
        <v>0.8100000000000001</v>
      </c>
      <c r="I2489" t="inlineStr">
        <is>
          <t>GR</t>
        </is>
      </c>
      <c r="J2489" t="inlineStr">
        <is>
          <t>BEBIDAS</t>
        </is>
      </c>
      <c r="K2489" t="inlineStr">
        <is>
          <t>09/2025</t>
        </is>
      </c>
      <c r="L2489" t="n">
        <v>502.04</v>
      </c>
      <c r="M2489" s="551" t="n">
        <v>45910</v>
      </c>
      <c r="N2489" t="n">
        <v>564.65</v>
      </c>
      <c r="O2489" t="n">
        <v>564.65</v>
      </c>
      <c r="P2489" t="n">
        <v>406.65</v>
      </c>
    </row>
    <row r="2490">
      <c r="A2490" t="n">
        <v>56038</v>
      </c>
      <c r="B2490" t="n">
        <v>122</v>
      </c>
      <c r="C2490" t="inlineStr">
        <is>
          <t>Arcos</t>
        </is>
      </c>
      <c r="D2490" s="551" t="n">
        <v>45931</v>
      </c>
      <c r="E2490" t="n">
        <v>20715</v>
      </c>
      <c r="F2490" t="inlineStr">
        <is>
          <t>AMARENA FABBRI FRUTO C/3,2KG</t>
        </is>
      </c>
      <c r="G2490" t="n">
        <v>2098</v>
      </c>
      <c r="H2490" t="n">
        <v>1</v>
      </c>
      <c r="I2490" t="inlineStr">
        <is>
          <t>LT</t>
        </is>
      </c>
      <c r="J2490" t="inlineStr">
        <is>
          <t>ALIMENTOS</t>
        </is>
      </c>
      <c r="K2490" t="inlineStr">
        <is>
          <t>09/2025</t>
        </is>
      </c>
      <c r="L2490" t="n">
        <v>403.99</v>
      </c>
      <c r="M2490" s="551" t="n">
        <v>45923</v>
      </c>
      <c r="N2490" t="n">
        <v>403.99</v>
      </c>
      <c r="O2490" t="n">
        <v>439.22</v>
      </c>
      <c r="P2490" t="n">
        <v>403.99</v>
      </c>
    </row>
    <row r="2491">
      <c r="A2491" t="n">
        <v>55941</v>
      </c>
      <c r="B2491" t="n">
        <v>122</v>
      </c>
      <c r="C2491" t="inlineStr">
        <is>
          <t>Arcos</t>
        </is>
      </c>
      <c r="D2491" s="551" t="n">
        <v>45931</v>
      </c>
      <c r="E2491" t="n">
        <v>26596</v>
      </c>
      <c r="F2491" t="inlineStr">
        <is>
          <t>QUEIJO GORGONZOLA SERRA DAS ANTAS (PECAS DE 660G) KG</t>
        </is>
      </c>
      <c r="G2491" t="n">
        <v>6808</v>
      </c>
      <c r="H2491" t="n">
        <v>4.3</v>
      </c>
      <c r="I2491" t="inlineStr">
        <is>
          <t>KG</t>
        </is>
      </c>
      <c r="J2491" t="inlineStr">
        <is>
          <t>ALIMENTOS</t>
        </is>
      </c>
      <c r="K2491" t="inlineStr">
        <is>
          <t>09/2025</t>
        </is>
      </c>
      <c r="L2491" t="n">
        <v>93.37</v>
      </c>
      <c r="M2491" s="551" t="n">
        <v>45923</v>
      </c>
      <c r="N2491" t="n">
        <v>93.15000000000001</v>
      </c>
      <c r="O2491" t="n">
        <v>93.15000000000001</v>
      </c>
      <c r="P2491" t="n">
        <v>401.49</v>
      </c>
    </row>
    <row r="2492">
      <c r="A2492" t="n">
        <v>56016</v>
      </c>
      <c r="B2492" t="n">
        <v>122</v>
      </c>
      <c r="C2492" t="inlineStr">
        <is>
          <t>Arcos</t>
        </is>
      </c>
      <c r="D2492" s="551" t="n">
        <v>45931</v>
      </c>
      <c r="E2492" t="n">
        <v>18185</v>
      </c>
      <c r="F2492" t="inlineStr">
        <is>
          <t>VODKA CIROC DE PINEAPPLE 750ML</t>
        </is>
      </c>
      <c r="G2492" t="n">
        <v>3438</v>
      </c>
      <c r="H2492" t="n">
        <v>2</v>
      </c>
      <c r="I2492" t="inlineStr">
        <is>
          <t>GR</t>
        </is>
      </c>
      <c r="J2492" t="inlineStr">
        <is>
          <t>BEBIDAS</t>
        </is>
      </c>
      <c r="K2492" t="inlineStr">
        <is>
          <t>09/2025</t>
        </is>
      </c>
      <c r="L2492" t="n">
        <v>0</v>
      </c>
      <c r="M2492" s="551" t="n">
        <v>-693593</v>
      </c>
      <c r="N2492" t="n">
        <v>0</v>
      </c>
      <c r="O2492" t="n">
        <v>0</v>
      </c>
      <c r="P2492" t="n">
        <v>395.22</v>
      </c>
    </row>
    <row r="2493">
      <c r="A2493" t="n">
        <v>55878</v>
      </c>
      <c r="B2493" t="n">
        <v>122</v>
      </c>
      <c r="C2493" t="inlineStr">
        <is>
          <t>Arcos</t>
        </is>
      </c>
      <c r="D2493" s="551" t="n">
        <v>45931</v>
      </c>
      <c r="E2493" t="n">
        <v>20809</v>
      </c>
      <c r="F2493" t="inlineStr">
        <is>
          <t>CAFE PILAO ALMOFADA 500G</t>
        </is>
      </c>
      <c r="G2493" t="n">
        <v>2074</v>
      </c>
      <c r="H2493" t="n">
        <v>12</v>
      </c>
      <c r="I2493" t="inlineStr">
        <is>
          <t>PC</t>
        </is>
      </c>
      <c r="J2493" t="inlineStr">
        <is>
          <t>ALIMENTOS</t>
        </is>
      </c>
      <c r="K2493" t="inlineStr">
        <is>
          <t>09/2025</t>
        </is>
      </c>
      <c r="L2493" t="n">
        <v>32.89</v>
      </c>
      <c r="M2493" s="551" t="n">
        <v>45923</v>
      </c>
      <c r="N2493" t="n">
        <v>32.89</v>
      </c>
      <c r="O2493" t="n">
        <v>31.7</v>
      </c>
      <c r="P2493" t="n">
        <v>394.68</v>
      </c>
    </row>
    <row r="2494">
      <c r="A2494" t="n">
        <v>55903</v>
      </c>
      <c r="B2494" t="n">
        <v>122</v>
      </c>
      <c r="C2494" t="inlineStr">
        <is>
          <t>Arcos</t>
        </is>
      </c>
      <c r="D2494" s="551" t="n">
        <v>45931</v>
      </c>
      <c r="E2494" t="n">
        <v>18545</v>
      </c>
      <c r="F2494" t="inlineStr">
        <is>
          <t>APERITIVO CAMPARI 998ML</t>
        </is>
      </c>
      <c r="G2494" t="n">
        <v>3134</v>
      </c>
      <c r="H2494" t="n">
        <v>8.23</v>
      </c>
      <c r="I2494" t="inlineStr">
        <is>
          <t>GR</t>
        </is>
      </c>
      <c r="J2494" t="inlineStr">
        <is>
          <t>BEBIDAS</t>
        </is>
      </c>
      <c r="K2494" t="inlineStr">
        <is>
          <t>09/2025</t>
        </is>
      </c>
      <c r="L2494" t="n">
        <v>44.5</v>
      </c>
      <c r="M2494" s="551" t="n">
        <v>45916</v>
      </c>
      <c r="N2494" t="n">
        <v>44.5</v>
      </c>
      <c r="O2494" t="n">
        <v>44.5</v>
      </c>
      <c r="P2494" t="n">
        <v>366.24</v>
      </c>
    </row>
    <row r="2495">
      <c r="A2495" t="n">
        <v>55841</v>
      </c>
      <c r="B2495" t="n">
        <v>122</v>
      </c>
      <c r="C2495" t="inlineStr">
        <is>
          <t>Arcos</t>
        </is>
      </c>
      <c r="D2495" s="551" t="n">
        <v>45931</v>
      </c>
      <c r="E2495" t="n">
        <v>17881</v>
      </c>
      <c r="F2495" t="inlineStr">
        <is>
          <t>SODA LIMONADA ANTARCTICA LATA 350ML C/12</t>
        </is>
      </c>
      <c r="G2495" t="n">
        <v>3675</v>
      </c>
      <c r="H2495" t="n">
        <v>25.58</v>
      </c>
      <c r="I2495" t="inlineStr">
        <is>
          <t>PC</t>
        </is>
      </c>
      <c r="J2495" t="inlineStr">
        <is>
          <t>BEBIDAS</t>
        </is>
      </c>
      <c r="K2495" t="inlineStr">
        <is>
          <t>09/2025</t>
        </is>
      </c>
      <c r="L2495" t="n">
        <v>14.13</v>
      </c>
      <c r="M2495" s="551" t="n">
        <v>45922</v>
      </c>
      <c r="N2495" t="n">
        <v>0</v>
      </c>
      <c r="O2495" t="n">
        <v>28.32</v>
      </c>
      <c r="P2495" t="n">
        <v>361.45</v>
      </c>
    </row>
    <row r="2496">
      <c r="A2496" t="n">
        <v>55957</v>
      </c>
      <c r="B2496" t="n">
        <v>122</v>
      </c>
      <c r="C2496" t="inlineStr">
        <is>
          <t>Arcos</t>
        </is>
      </c>
      <c r="D2496" s="551" t="n">
        <v>45931</v>
      </c>
      <c r="E2496" t="n">
        <v>20752</v>
      </c>
      <c r="F2496" t="inlineStr">
        <is>
          <t>AZEITONA PTA AZAPA 90/110 DISALERNO 2KG</t>
        </is>
      </c>
      <c r="G2496" t="n">
        <v>2088</v>
      </c>
      <c r="H2496" t="n">
        <v>3</v>
      </c>
      <c r="I2496" t="inlineStr">
        <is>
          <t>PT</t>
        </is>
      </c>
      <c r="J2496" t="inlineStr">
        <is>
          <t>ALIMENTOS</t>
        </is>
      </c>
      <c r="K2496" t="inlineStr">
        <is>
          <t>09/2025</t>
        </is>
      </c>
      <c r="L2496" t="n">
        <v>119.6</v>
      </c>
      <c r="M2496" s="551" t="n">
        <v>45909</v>
      </c>
      <c r="N2496" t="n">
        <v>119.6</v>
      </c>
      <c r="O2496" t="n">
        <v>104</v>
      </c>
      <c r="P2496" t="n">
        <v>358.8</v>
      </c>
    </row>
    <row r="2497">
      <c r="A2497" t="n">
        <v>55896</v>
      </c>
      <c r="B2497" t="n">
        <v>122</v>
      </c>
      <c r="C2497" t="inlineStr">
        <is>
          <t>Arcos</t>
        </is>
      </c>
      <c r="D2497" s="551" t="n">
        <v>45931</v>
      </c>
      <c r="E2497" t="n">
        <v>18272</v>
      </c>
      <c r="F2497" t="inlineStr">
        <is>
          <t>RUM BACARDI SUPERIOR CARTA BLANCA 980ML</t>
        </is>
      </c>
      <c r="G2497" t="n">
        <v>3358</v>
      </c>
      <c r="H2497" t="n">
        <v>9.630000000000001</v>
      </c>
      <c r="I2497" t="inlineStr">
        <is>
          <t>GR</t>
        </is>
      </c>
      <c r="J2497" t="inlineStr">
        <is>
          <t>BEBIDAS</t>
        </is>
      </c>
      <c r="K2497" t="inlineStr">
        <is>
          <t>09/2025</t>
        </is>
      </c>
      <c r="L2497" t="n">
        <v>0</v>
      </c>
      <c r="M2497" s="551" t="n">
        <v>45881</v>
      </c>
      <c r="N2497" t="n">
        <v>36</v>
      </c>
      <c r="O2497" t="n">
        <v>34.99</v>
      </c>
      <c r="P2497" t="n">
        <v>346.68</v>
      </c>
    </row>
    <row r="2498">
      <c r="A2498" t="n">
        <v>55864</v>
      </c>
      <c r="B2498" t="n">
        <v>122</v>
      </c>
      <c r="C2498" t="inlineStr">
        <is>
          <t>Arcos</t>
        </is>
      </c>
      <c r="D2498" s="551" t="n">
        <v>45931</v>
      </c>
      <c r="E2498" t="n">
        <v>18667</v>
      </c>
      <c r="F2498" t="inlineStr">
        <is>
          <t>PERNIL SUINO SEM OSSO EM CUBOS KG</t>
        </is>
      </c>
      <c r="G2498" t="n">
        <v>3052</v>
      </c>
      <c r="H2498" t="n">
        <v>16.3</v>
      </c>
      <c r="I2498" t="inlineStr">
        <is>
          <t>KG</t>
        </is>
      </c>
      <c r="J2498" t="inlineStr">
        <is>
          <t>ALIMENTOS</t>
        </is>
      </c>
      <c r="K2498" t="inlineStr">
        <is>
          <t>09/2025</t>
        </is>
      </c>
      <c r="L2498" t="n">
        <v>20.87</v>
      </c>
      <c r="M2498" s="551" t="n">
        <v>45930</v>
      </c>
      <c r="N2498" t="n">
        <v>20.8</v>
      </c>
      <c r="O2498" t="n">
        <v>20.8</v>
      </c>
      <c r="P2498" t="n">
        <v>340.18</v>
      </c>
    </row>
    <row r="2499">
      <c r="A2499" t="n">
        <v>56079</v>
      </c>
      <c r="B2499" t="n">
        <v>122</v>
      </c>
      <c r="C2499" t="inlineStr">
        <is>
          <t>Arcos</t>
        </is>
      </c>
      <c r="D2499" s="551" t="n">
        <v>45931</v>
      </c>
      <c r="E2499" t="n">
        <v>18104</v>
      </c>
      <c r="F2499" t="inlineStr">
        <is>
          <t>WHISKY MACALLAN TRIPLE CASK 12 ANOS 700ML</t>
        </is>
      </c>
      <c r="G2499" t="n">
        <v>3507</v>
      </c>
      <c r="H2499" t="n">
        <v>0.51</v>
      </c>
      <c r="I2499" t="inlineStr">
        <is>
          <t>GR</t>
        </is>
      </c>
      <c r="J2499" t="inlineStr">
        <is>
          <t>BEBIDAS</t>
        </is>
      </c>
      <c r="K2499" t="inlineStr">
        <is>
          <t>09/2025</t>
        </is>
      </c>
      <c r="L2499" t="n">
        <v>0</v>
      </c>
      <c r="M2499" s="551" t="n">
        <v>45811</v>
      </c>
      <c r="N2499" t="n">
        <v>655</v>
      </c>
      <c r="O2499" t="n">
        <v>655</v>
      </c>
      <c r="P2499" t="n">
        <v>334.05</v>
      </c>
    </row>
    <row r="2500">
      <c r="A2500" t="n">
        <v>55858</v>
      </c>
      <c r="B2500" t="n">
        <v>122</v>
      </c>
      <c r="C2500" t="inlineStr">
        <is>
          <t>Arcos</t>
        </is>
      </c>
      <c r="D2500" s="551" t="n">
        <v>45931</v>
      </c>
      <c r="E2500" t="n">
        <v>21098</v>
      </c>
      <c r="F2500" t="inlineStr">
        <is>
          <t>ACUCAR MASCAVO UNIAO C/1KG</t>
        </is>
      </c>
      <c r="G2500" t="n">
        <v>1987</v>
      </c>
      <c r="H2500" t="n">
        <v>19</v>
      </c>
      <c r="I2500" t="inlineStr">
        <is>
          <t>PC</t>
        </is>
      </c>
      <c r="J2500" t="inlineStr">
        <is>
          <t>ALIMENTOS</t>
        </is>
      </c>
      <c r="K2500" t="inlineStr">
        <is>
          <t>09/2025</t>
        </is>
      </c>
      <c r="L2500" t="n">
        <v>17.56</v>
      </c>
      <c r="M2500" s="551" t="n">
        <v>45930</v>
      </c>
      <c r="N2500" t="n">
        <v>16.2</v>
      </c>
      <c r="O2500" t="n">
        <v>16.2</v>
      </c>
      <c r="P2500" t="n">
        <v>333.64</v>
      </c>
    </row>
    <row r="2501">
      <c r="A2501" t="n">
        <v>55848</v>
      </c>
      <c r="B2501" t="n">
        <v>122</v>
      </c>
      <c r="C2501" t="inlineStr">
        <is>
          <t>Arcos</t>
        </is>
      </c>
      <c r="D2501" s="551" t="n">
        <v>45931</v>
      </c>
      <c r="E2501" t="n">
        <v>17974</v>
      </c>
      <c r="F2501" t="inlineStr">
        <is>
          <t>AGUA DE COCO KERO COCO 1L</t>
        </is>
      </c>
      <c r="G2501" t="n">
        <v>3613</v>
      </c>
      <c r="H2501" t="n">
        <v>22</v>
      </c>
      <c r="I2501" t="inlineStr">
        <is>
          <t>UN</t>
        </is>
      </c>
      <c r="J2501" t="inlineStr">
        <is>
          <t>BEBIDAS</t>
        </is>
      </c>
      <c r="K2501" t="inlineStr">
        <is>
          <t>09/2025</t>
        </is>
      </c>
      <c r="L2501" t="n">
        <v>14.56</v>
      </c>
      <c r="M2501" s="551" t="n">
        <v>45924</v>
      </c>
      <c r="N2501" t="n">
        <v>14.44</v>
      </c>
      <c r="O2501" t="n">
        <v>14.46</v>
      </c>
      <c r="P2501" t="n">
        <v>320.32</v>
      </c>
    </row>
    <row r="2502">
      <c r="A2502" t="n">
        <v>56017</v>
      </c>
      <c r="B2502" t="n">
        <v>122</v>
      </c>
      <c r="C2502" t="inlineStr">
        <is>
          <t>Arcos</t>
        </is>
      </c>
      <c r="D2502" s="551" t="n">
        <v>45931</v>
      </c>
      <c r="E2502" t="n">
        <v>27218</v>
      </c>
      <c r="F2502" t="inlineStr">
        <is>
          <t>SORVETE DE BAUNILHA BRANCA ARTE GELATI 3,8KG</t>
        </is>
      </c>
      <c r="G2502" t="n">
        <v>7244</v>
      </c>
      <c r="H2502" t="n">
        <v>2</v>
      </c>
      <c r="I2502" t="inlineStr">
        <is>
          <t>PT</t>
        </is>
      </c>
      <c r="J2502" t="inlineStr">
        <is>
          <t>ALIMENTOS</t>
        </is>
      </c>
      <c r="K2502" t="inlineStr">
        <is>
          <t>09/2025</t>
        </is>
      </c>
      <c r="L2502" t="n">
        <v>0</v>
      </c>
      <c r="M2502" s="551" t="n">
        <v>-693593</v>
      </c>
      <c r="N2502" t="n">
        <v>0</v>
      </c>
      <c r="O2502" t="n">
        <v>159.6</v>
      </c>
      <c r="P2502" t="n">
        <v>319.2</v>
      </c>
    </row>
    <row r="2503">
      <c r="A2503" t="n">
        <v>55851</v>
      </c>
      <c r="B2503" t="n">
        <v>122</v>
      </c>
      <c r="C2503" t="inlineStr">
        <is>
          <t>Arcos</t>
        </is>
      </c>
      <c r="D2503" s="551" t="n">
        <v>45931</v>
      </c>
      <c r="E2503" t="n">
        <v>21062</v>
      </c>
      <c r="F2503" t="inlineStr">
        <is>
          <t xml:space="preserve">ACETO BALSAM DI MODENA DISALERNO 500ML </t>
        </is>
      </c>
      <c r="G2503" t="n">
        <v>1997</v>
      </c>
      <c r="H2503" t="n">
        <v>21</v>
      </c>
      <c r="I2503" t="inlineStr">
        <is>
          <t>GR</t>
        </is>
      </c>
      <c r="J2503" t="inlineStr">
        <is>
          <t>ALIMENTOS</t>
        </is>
      </c>
      <c r="K2503" t="inlineStr">
        <is>
          <t>09/2025</t>
        </is>
      </c>
      <c r="L2503" t="n">
        <v>0</v>
      </c>
      <c r="M2503" s="551" t="n">
        <v>45734</v>
      </c>
      <c r="N2503" t="n">
        <v>14.85</v>
      </c>
      <c r="O2503" t="n">
        <v>15.58</v>
      </c>
      <c r="P2503" t="n">
        <v>311.85</v>
      </c>
    </row>
    <row r="2504">
      <c r="A2504" t="n">
        <v>55892</v>
      </c>
      <c r="B2504" t="n">
        <v>122</v>
      </c>
      <c r="C2504" t="inlineStr">
        <is>
          <t>Arcos</t>
        </is>
      </c>
      <c r="D2504" s="551" t="n">
        <v>45931</v>
      </c>
      <c r="E2504" t="n">
        <v>17039</v>
      </c>
      <c r="F2504" t="inlineStr">
        <is>
          <t>PAO BRIOCHE FORME COM TAMPA UN</t>
        </is>
      </c>
      <c r="G2504" t="n">
        <v>2827</v>
      </c>
      <c r="H2504" t="n">
        <v>10</v>
      </c>
      <c r="I2504" t="inlineStr">
        <is>
          <t>UN</t>
        </is>
      </c>
      <c r="J2504" t="inlineStr">
        <is>
          <t>ALIMENTOS</t>
        </is>
      </c>
      <c r="K2504" t="inlineStr">
        <is>
          <t>09/2025</t>
        </is>
      </c>
      <c r="L2504" t="n">
        <v>0</v>
      </c>
      <c r="M2504" s="551" t="n">
        <v>45890</v>
      </c>
      <c r="N2504" t="n">
        <v>31</v>
      </c>
      <c r="O2504" t="n">
        <v>32.5</v>
      </c>
      <c r="P2504" t="n">
        <v>310</v>
      </c>
    </row>
    <row r="2505">
      <c r="A2505" t="n">
        <v>56070</v>
      </c>
      <c r="B2505" t="n">
        <v>122</v>
      </c>
      <c r="C2505" t="inlineStr">
        <is>
          <t>Arcos</t>
        </is>
      </c>
      <c r="D2505" s="551" t="n">
        <v>45931</v>
      </c>
      <c r="E2505" t="n">
        <v>18392</v>
      </c>
      <c r="F2505" t="inlineStr">
        <is>
          <t>CONHAQUE HENNESSY VSOP 700ML</t>
        </is>
      </c>
      <c r="G2505" t="n">
        <v>3248</v>
      </c>
      <c r="H2505" t="n">
        <v>0.99</v>
      </c>
      <c r="I2505" t="inlineStr">
        <is>
          <t>UN</t>
        </is>
      </c>
      <c r="J2505" t="inlineStr">
        <is>
          <t>BEBIDAS</t>
        </is>
      </c>
      <c r="K2505" t="inlineStr">
        <is>
          <t>09/2025</t>
        </is>
      </c>
      <c r="L2505" t="n">
        <v>0</v>
      </c>
      <c r="M2505" s="551" t="n">
        <v>-693593</v>
      </c>
      <c r="N2505" t="n">
        <v>0</v>
      </c>
      <c r="O2505" t="n">
        <v>0</v>
      </c>
      <c r="P2505" t="n">
        <v>302.38</v>
      </c>
    </row>
    <row r="2506">
      <c r="A2506" t="n">
        <v>56064</v>
      </c>
      <c r="B2506" t="n">
        <v>122</v>
      </c>
      <c r="C2506" t="inlineStr">
        <is>
          <t>Arcos</t>
        </is>
      </c>
      <c r="D2506" s="551" t="n">
        <v>45931</v>
      </c>
      <c r="E2506" t="n">
        <v>25445</v>
      </c>
      <c r="F2506" t="inlineStr">
        <is>
          <t>TEQUILA DON JULIO ANEJO 750ML UN</t>
        </is>
      </c>
      <c r="G2506" t="n">
        <v>6113</v>
      </c>
      <c r="H2506" t="n">
        <v>1</v>
      </c>
      <c r="I2506" t="inlineStr">
        <is>
          <t>GR</t>
        </is>
      </c>
      <c r="J2506" t="inlineStr">
        <is>
          <t>BEBIDAS</t>
        </is>
      </c>
      <c r="K2506" t="inlineStr">
        <is>
          <t>09/2025</t>
        </is>
      </c>
      <c r="L2506" t="n">
        <v>0</v>
      </c>
      <c r="M2506" s="551" t="n">
        <v>45848</v>
      </c>
      <c r="N2506" t="n">
        <v>299.11</v>
      </c>
      <c r="O2506" t="n">
        <v>299.11</v>
      </c>
      <c r="P2506" t="n">
        <v>299.11</v>
      </c>
    </row>
    <row r="2507">
      <c r="A2507" t="n">
        <v>55913</v>
      </c>
      <c r="B2507" t="n">
        <v>122</v>
      </c>
      <c r="C2507" t="inlineStr">
        <is>
          <t>Arcos</t>
        </is>
      </c>
      <c r="D2507" s="551" t="n">
        <v>45931</v>
      </c>
      <c r="E2507" t="n">
        <v>20859</v>
      </c>
      <c r="F2507" t="inlineStr">
        <is>
          <t>GEMA DE OVO PASTEURIZADA NATUROVOS C/1KG UN</t>
        </is>
      </c>
      <c r="G2507" t="n">
        <v>2045</v>
      </c>
      <c r="H2507" t="n">
        <v>7</v>
      </c>
      <c r="I2507" t="inlineStr">
        <is>
          <t>UN</t>
        </is>
      </c>
      <c r="J2507" t="inlineStr">
        <is>
          <t>ALIMENTOS</t>
        </is>
      </c>
      <c r="K2507" t="inlineStr">
        <is>
          <t>09/2025</t>
        </is>
      </c>
      <c r="L2507" t="n">
        <v>0</v>
      </c>
      <c r="M2507" s="551" t="n">
        <v>45825</v>
      </c>
      <c r="N2507" t="n">
        <v>41.99</v>
      </c>
      <c r="O2507" t="n">
        <v>41.99</v>
      </c>
      <c r="P2507" t="n">
        <v>293.93</v>
      </c>
    </row>
    <row r="2508">
      <c r="A2508" t="n">
        <v>55868</v>
      </c>
      <c r="B2508" t="n">
        <v>122</v>
      </c>
      <c r="C2508" t="inlineStr">
        <is>
          <t>Arcos</t>
        </is>
      </c>
      <c r="D2508" s="551" t="n">
        <v>45931</v>
      </c>
      <c r="E2508" t="n">
        <v>18696</v>
      </c>
      <c r="F2508" t="inlineStr">
        <is>
          <t>BISTECA SUINA KG</t>
        </is>
      </c>
      <c r="G2508" t="n">
        <v>3035</v>
      </c>
      <c r="H2508" t="n">
        <v>15.45</v>
      </c>
      <c r="I2508" t="inlineStr">
        <is>
          <t>KG</t>
        </is>
      </c>
      <c r="J2508" t="inlineStr">
        <is>
          <t>ALIMENTOS</t>
        </is>
      </c>
      <c r="K2508" t="inlineStr">
        <is>
          <t>09/2025</t>
        </is>
      </c>
      <c r="L2508" t="n">
        <v>18.87</v>
      </c>
      <c r="M2508" s="551" t="n">
        <v>45930</v>
      </c>
      <c r="N2508" t="n">
        <v>19.8</v>
      </c>
      <c r="O2508" t="n">
        <v>19.8</v>
      </c>
      <c r="P2508" t="n">
        <v>291.54</v>
      </c>
    </row>
    <row r="2509">
      <c r="A2509" t="n">
        <v>56014</v>
      </c>
      <c r="B2509" t="n">
        <v>122</v>
      </c>
      <c r="C2509" t="inlineStr">
        <is>
          <t>Arcos</t>
        </is>
      </c>
      <c r="D2509" s="551" t="n">
        <v>45931</v>
      </c>
      <c r="E2509" t="n">
        <v>24712</v>
      </c>
      <c r="F2509" t="inlineStr">
        <is>
          <t>VERMOUTH DOLIN ROUGE 750ML</t>
        </is>
      </c>
      <c r="G2509" t="n">
        <v>5726</v>
      </c>
      <c r="H2509" t="n">
        <v>2</v>
      </c>
      <c r="I2509" t="inlineStr">
        <is>
          <t>GR</t>
        </is>
      </c>
      <c r="J2509" t="inlineStr">
        <is>
          <t>ALIMENTOS</t>
        </is>
      </c>
      <c r="K2509" t="inlineStr">
        <is>
          <t>09/2025</t>
        </is>
      </c>
      <c r="L2509" t="n">
        <v>0</v>
      </c>
      <c r="M2509" s="551" t="n">
        <v>45728</v>
      </c>
      <c r="N2509" t="n">
        <v>145.6</v>
      </c>
      <c r="O2509" t="n">
        <v>145.6</v>
      </c>
      <c r="P2509" t="n">
        <v>291.2</v>
      </c>
    </row>
    <row r="2510">
      <c r="A2510" t="n">
        <v>55909</v>
      </c>
      <c r="B2510" t="n">
        <v>122</v>
      </c>
      <c r="C2510" t="inlineStr">
        <is>
          <t>Arcos</t>
        </is>
      </c>
      <c r="D2510" s="551" t="n">
        <v>45931</v>
      </c>
      <c r="E2510" t="n">
        <v>19324</v>
      </c>
      <c r="F2510" t="inlineStr">
        <is>
          <t>QUEIJO MUSSARELA TRES MARIAS KG</t>
        </is>
      </c>
      <c r="G2510" t="n">
        <v>2773</v>
      </c>
      <c r="H2510" t="n">
        <v>8</v>
      </c>
      <c r="I2510" t="inlineStr">
        <is>
          <t>KG</t>
        </is>
      </c>
      <c r="J2510" t="inlineStr">
        <is>
          <t>ALIMENTOS</t>
        </is>
      </c>
      <c r="K2510" t="inlineStr">
        <is>
          <t>09/2025</t>
        </is>
      </c>
      <c r="L2510" t="n">
        <v>36.01</v>
      </c>
      <c r="M2510" s="551" t="n">
        <v>45923</v>
      </c>
      <c r="N2510" t="n">
        <v>35.7</v>
      </c>
      <c r="O2510" t="n">
        <v>38.9</v>
      </c>
      <c r="P2510" t="n">
        <v>288.08</v>
      </c>
    </row>
    <row r="2511">
      <c r="A2511" t="n">
        <v>55889</v>
      </c>
      <c r="B2511" t="n">
        <v>122</v>
      </c>
      <c r="C2511" t="inlineStr">
        <is>
          <t>Arcos</t>
        </is>
      </c>
      <c r="D2511" s="551" t="n">
        <v>45931</v>
      </c>
      <c r="E2511" t="n">
        <v>26560</v>
      </c>
      <c r="F2511" t="inlineStr">
        <is>
          <t>CACHACA FAMIGERADA AMENDOIM 750ML</t>
        </is>
      </c>
      <c r="G2511" t="n">
        <v>6788</v>
      </c>
      <c r="H2511" t="n">
        <v>10.05</v>
      </c>
      <c r="I2511" t="inlineStr">
        <is>
          <t>GR</t>
        </is>
      </c>
      <c r="J2511" t="inlineStr">
        <is>
          <t>BEBIDAS</t>
        </is>
      </c>
      <c r="K2511" t="inlineStr">
        <is>
          <t>09/2025</t>
        </is>
      </c>
      <c r="L2511" t="n">
        <v>27.5</v>
      </c>
      <c r="M2511" s="551" t="n">
        <v>45923</v>
      </c>
      <c r="N2511" t="n">
        <v>27.5</v>
      </c>
      <c r="O2511" t="n">
        <v>27.5</v>
      </c>
      <c r="P2511" t="n">
        <v>276.38</v>
      </c>
    </row>
    <row r="2512">
      <c r="A2512" t="n">
        <v>55982</v>
      </c>
      <c r="B2512" t="n">
        <v>122</v>
      </c>
      <c r="C2512" t="inlineStr">
        <is>
          <t>Arcos</t>
        </is>
      </c>
      <c r="D2512" s="551" t="n">
        <v>45931</v>
      </c>
      <c r="E2512" t="n">
        <v>18284</v>
      </c>
      <c r="F2512" t="inlineStr">
        <is>
          <t>LICOR JEAN DE DIJON CREME DE CASSIS 700ML</t>
        </is>
      </c>
      <c r="G2512" t="n">
        <v>3344</v>
      </c>
      <c r="H2512" t="n">
        <v>2.64</v>
      </c>
      <c r="I2512" t="inlineStr">
        <is>
          <t>GR</t>
        </is>
      </c>
      <c r="J2512" t="inlineStr">
        <is>
          <t>BEBIDAS</t>
        </is>
      </c>
      <c r="K2512" t="inlineStr">
        <is>
          <t>09/2025</t>
        </is>
      </c>
      <c r="L2512" t="n">
        <v>104.59</v>
      </c>
      <c r="M2512" s="551" t="n">
        <v>45925</v>
      </c>
      <c r="N2512" t="n">
        <v>104.59</v>
      </c>
      <c r="O2512" t="n">
        <v>104.59</v>
      </c>
      <c r="P2512" t="n">
        <v>276.12</v>
      </c>
    </row>
    <row r="2513">
      <c r="A2513" t="n">
        <v>56021</v>
      </c>
      <c r="B2513" t="n">
        <v>122</v>
      </c>
      <c r="C2513" t="inlineStr">
        <is>
          <t>Arcos</t>
        </is>
      </c>
      <c r="D2513" s="551" t="n">
        <v>45931</v>
      </c>
      <c r="E2513" t="n">
        <v>18153</v>
      </c>
      <c r="F2513" t="inlineStr">
        <is>
          <t>WHISKY BOURBON WOODFORD RESERVE 750ML</t>
        </is>
      </c>
      <c r="G2513" t="n">
        <v>3466</v>
      </c>
      <c r="H2513" t="n">
        <v>1.65</v>
      </c>
      <c r="I2513" t="inlineStr">
        <is>
          <t>GR</t>
        </is>
      </c>
      <c r="J2513" t="inlineStr">
        <is>
          <t>BEBIDAS</t>
        </is>
      </c>
      <c r="K2513" t="inlineStr">
        <is>
          <t>09/2025</t>
        </is>
      </c>
      <c r="L2513" t="n">
        <v>165.9</v>
      </c>
      <c r="M2513" s="551" t="n">
        <v>45917</v>
      </c>
      <c r="N2513" t="n">
        <v>165.9</v>
      </c>
      <c r="O2513" t="n">
        <v>165.9</v>
      </c>
      <c r="P2513" t="n">
        <v>273.74</v>
      </c>
    </row>
    <row r="2514">
      <c r="A2514" t="n">
        <v>55863</v>
      </c>
      <c r="B2514" t="n">
        <v>122</v>
      </c>
      <c r="C2514" t="inlineStr">
        <is>
          <t>Arcos</t>
        </is>
      </c>
      <c r="D2514" s="551" t="n">
        <v>45931</v>
      </c>
      <c r="E2514" t="n">
        <v>22899</v>
      </c>
      <c r="F2514" t="inlineStr">
        <is>
          <t>FILE DE FRANGO KG</t>
        </is>
      </c>
      <c r="G2514" t="n">
        <v>2893</v>
      </c>
      <c r="H2514" t="n">
        <v>16.8</v>
      </c>
      <c r="I2514" t="inlineStr">
        <is>
          <t>KG</t>
        </is>
      </c>
      <c r="J2514" t="inlineStr">
        <is>
          <t>ALIMENTOS</t>
        </is>
      </c>
      <c r="K2514" t="inlineStr">
        <is>
          <t>09/2025</t>
        </is>
      </c>
      <c r="L2514" t="n">
        <v>16.23</v>
      </c>
      <c r="M2514" s="551" t="n">
        <v>45926</v>
      </c>
      <c r="N2514" t="n">
        <v>16.09</v>
      </c>
      <c r="O2514" t="n">
        <v>17.54</v>
      </c>
      <c r="P2514" t="n">
        <v>272.66</v>
      </c>
    </row>
    <row r="2515">
      <c r="A2515" t="n">
        <v>56051</v>
      </c>
      <c r="B2515" t="n">
        <v>122</v>
      </c>
      <c r="C2515" t="inlineStr">
        <is>
          <t>Arcos</t>
        </is>
      </c>
      <c r="D2515" s="551" t="n">
        <v>45931</v>
      </c>
      <c r="E2515" t="n">
        <v>18351</v>
      </c>
      <c r="F2515" t="inlineStr">
        <is>
          <t>GIN THE LONDON N1 700ML</t>
        </is>
      </c>
      <c r="G2515" t="n">
        <v>3284</v>
      </c>
      <c r="H2515" t="n">
        <v>1</v>
      </c>
      <c r="I2515" t="inlineStr">
        <is>
          <t>UN</t>
        </is>
      </c>
      <c r="J2515" t="inlineStr">
        <is>
          <t>BEBIDAS</t>
        </is>
      </c>
      <c r="K2515" t="inlineStr">
        <is>
          <t>09/2025</t>
        </is>
      </c>
      <c r="L2515" t="n">
        <v>0</v>
      </c>
      <c r="M2515" s="551" t="n">
        <v>-693593</v>
      </c>
      <c r="N2515" t="n">
        <v>0</v>
      </c>
      <c r="O2515" t="n">
        <v>0</v>
      </c>
      <c r="P2515" t="n">
        <v>272.3</v>
      </c>
    </row>
    <row r="2516">
      <c r="A2516" t="n">
        <v>55874</v>
      </c>
      <c r="B2516" t="n">
        <v>122</v>
      </c>
      <c r="C2516" t="inlineStr">
        <is>
          <t>Arcos</t>
        </is>
      </c>
      <c r="D2516" s="551" t="n">
        <v>45931</v>
      </c>
      <c r="E2516" t="n">
        <v>21030</v>
      </c>
      <c r="F2516" t="inlineStr">
        <is>
          <t>AZEITE EXTRA VIRGEM GALLO 250ML UN</t>
        </is>
      </c>
      <c r="G2516" t="n">
        <v>2001</v>
      </c>
      <c r="H2516" t="n">
        <v>13</v>
      </c>
      <c r="I2516" t="inlineStr">
        <is>
          <t>UN</t>
        </is>
      </c>
      <c r="J2516" t="inlineStr">
        <is>
          <t>ALIMENTOS</t>
        </is>
      </c>
      <c r="K2516" t="inlineStr">
        <is>
          <t>09/2025</t>
        </is>
      </c>
      <c r="L2516" t="n">
        <v>20.9</v>
      </c>
      <c r="M2516" s="551" t="n">
        <v>45902</v>
      </c>
      <c r="N2516" t="n">
        <v>20.9</v>
      </c>
      <c r="O2516" t="n">
        <v>18.9</v>
      </c>
      <c r="P2516" t="n">
        <v>271.7</v>
      </c>
    </row>
    <row r="2517">
      <c r="A2517" t="n">
        <v>55977</v>
      </c>
      <c r="B2517" t="n">
        <v>122</v>
      </c>
      <c r="C2517" t="inlineStr">
        <is>
          <t>Arcos</t>
        </is>
      </c>
      <c r="D2517" s="551" t="n">
        <v>45931</v>
      </c>
      <c r="E2517" t="n">
        <v>18159</v>
      </c>
      <c r="F2517" t="inlineStr">
        <is>
          <t>WHISKY BALLANTINES FINEST 1L</t>
        </is>
      </c>
      <c r="G2517" t="n">
        <v>3461</v>
      </c>
      <c r="H2517" t="n">
        <v>3</v>
      </c>
      <c r="I2517" t="inlineStr">
        <is>
          <t>GR</t>
        </is>
      </c>
      <c r="J2517" t="inlineStr">
        <is>
          <t>BEBIDAS</t>
        </is>
      </c>
      <c r="K2517" t="inlineStr">
        <is>
          <t>09/2025</t>
        </is>
      </c>
      <c r="L2517" t="n">
        <v>0</v>
      </c>
      <c r="M2517" s="551" t="n">
        <v>-693593</v>
      </c>
      <c r="N2517" t="n">
        <v>0</v>
      </c>
      <c r="O2517" t="n">
        <v>0</v>
      </c>
      <c r="P2517" t="n">
        <v>269.97</v>
      </c>
    </row>
    <row r="2518">
      <c r="A2518" t="n">
        <v>55829</v>
      </c>
      <c r="B2518" t="n">
        <v>122</v>
      </c>
      <c r="C2518" t="inlineStr">
        <is>
          <t>Arcos</t>
        </is>
      </c>
      <c r="D2518" s="551" t="n">
        <v>45931</v>
      </c>
      <c r="E2518" t="n">
        <v>18595</v>
      </c>
      <c r="F2518" t="inlineStr">
        <is>
          <t>CORONA EXTRA LONG NECK 330ML C/24</t>
        </is>
      </c>
      <c r="G2518" t="n">
        <v>3099</v>
      </c>
      <c r="H2518" t="n">
        <v>2</v>
      </c>
      <c r="I2518" t="inlineStr">
        <is>
          <t>PC</t>
        </is>
      </c>
      <c r="J2518" t="inlineStr">
        <is>
          <t>BEBIDAS</t>
        </is>
      </c>
      <c r="K2518" t="inlineStr">
        <is>
          <t>09/2025</t>
        </is>
      </c>
      <c r="L2518" t="n">
        <v>0</v>
      </c>
      <c r="M2518" s="551" t="n">
        <v>-693593</v>
      </c>
      <c r="N2518" t="n">
        <v>0</v>
      </c>
      <c r="O2518" t="n">
        <v>132.08</v>
      </c>
      <c r="P2518" t="n">
        <v>264.16</v>
      </c>
    </row>
    <row r="2519">
      <c r="A2519" t="n">
        <v>55860</v>
      </c>
      <c r="B2519" t="n">
        <v>122</v>
      </c>
      <c r="C2519" t="inlineStr">
        <is>
          <t>Arcos</t>
        </is>
      </c>
      <c r="D2519" s="551" t="n">
        <v>45931</v>
      </c>
      <c r="E2519" t="n">
        <v>20358</v>
      </c>
      <c r="F2519" t="inlineStr">
        <is>
          <t>FARINHA PANKO ROMARIZ C/1KG</t>
        </is>
      </c>
      <c r="G2519" t="n">
        <v>2200</v>
      </c>
      <c r="H2519" t="n">
        <v>18</v>
      </c>
      <c r="I2519" t="inlineStr">
        <is>
          <t>PC</t>
        </is>
      </c>
      <c r="J2519" t="inlineStr">
        <is>
          <t>ALIMENTOS</t>
        </is>
      </c>
      <c r="K2519" t="inlineStr">
        <is>
          <t>09/2025</t>
        </is>
      </c>
      <c r="L2519" t="n">
        <v>14.24</v>
      </c>
      <c r="M2519" s="551" t="n">
        <v>45930</v>
      </c>
      <c r="N2519" t="n">
        <v>14.1</v>
      </c>
      <c r="O2519" t="n">
        <v>14.1</v>
      </c>
      <c r="P2519" t="n">
        <v>256.32</v>
      </c>
    </row>
    <row r="2520">
      <c r="A2520" t="n">
        <v>55895</v>
      </c>
      <c r="B2520" t="n">
        <v>122</v>
      </c>
      <c r="C2520" t="inlineStr">
        <is>
          <t>Arcos</t>
        </is>
      </c>
      <c r="D2520" s="551" t="n">
        <v>45931</v>
      </c>
      <c r="E2520" t="n">
        <v>18218</v>
      </c>
      <c r="F2520" t="inlineStr">
        <is>
          <t>VERMOUTH CINZANO ROSSO ARGENTINO 1L</t>
        </is>
      </c>
      <c r="G2520" t="n">
        <v>3410</v>
      </c>
      <c r="H2520" t="n">
        <v>10</v>
      </c>
      <c r="I2520" t="inlineStr">
        <is>
          <t>GR</t>
        </is>
      </c>
      <c r="J2520" t="inlineStr">
        <is>
          <t>BEBIDAS</t>
        </is>
      </c>
      <c r="K2520" t="inlineStr">
        <is>
          <t>09/2025</t>
        </is>
      </c>
      <c r="L2520" t="n">
        <v>24.83</v>
      </c>
      <c r="M2520" s="551" t="n">
        <v>45916</v>
      </c>
      <c r="N2520" t="n">
        <v>24.83</v>
      </c>
      <c r="O2520" t="n">
        <v>28.8</v>
      </c>
      <c r="P2520" t="n">
        <v>248.3</v>
      </c>
    </row>
    <row r="2521">
      <c r="A2521" t="n">
        <v>55980</v>
      </c>
      <c r="B2521" t="n">
        <v>122</v>
      </c>
      <c r="C2521" t="inlineStr">
        <is>
          <t>Arcos</t>
        </is>
      </c>
      <c r="D2521" s="551" t="n">
        <v>45931</v>
      </c>
      <c r="E2521" t="n">
        <v>25868</v>
      </c>
      <c r="F2521" t="inlineStr">
        <is>
          <t>QUEIJO GORGONZOLA DOLCE SERRA DAS ANTAS KG</t>
        </is>
      </c>
      <c r="G2521" t="n">
        <v>6405</v>
      </c>
      <c r="H2521" t="n">
        <v>2.7</v>
      </c>
      <c r="I2521" t="inlineStr">
        <is>
          <t>KG</t>
        </is>
      </c>
      <c r="J2521" t="inlineStr">
        <is>
          <t>ALIMENTOS</t>
        </is>
      </c>
      <c r="K2521" t="inlineStr">
        <is>
          <t>09/2025</t>
        </is>
      </c>
      <c r="L2521" t="n">
        <v>91.69</v>
      </c>
      <c r="M2521" s="551" t="n">
        <v>45923</v>
      </c>
      <c r="N2521" t="n">
        <v>91.69</v>
      </c>
      <c r="O2521" t="n">
        <v>91.69</v>
      </c>
      <c r="P2521" t="n">
        <v>247.56</v>
      </c>
    </row>
    <row r="2522">
      <c r="A2522" t="n">
        <v>55951</v>
      </c>
      <c r="B2522" t="n">
        <v>122</v>
      </c>
      <c r="C2522" t="inlineStr">
        <is>
          <t>Arcos</t>
        </is>
      </c>
      <c r="D2522" s="551" t="n">
        <v>45931</v>
      </c>
      <c r="E2522" t="n">
        <v>26717</v>
      </c>
      <c r="F2522" t="inlineStr">
        <is>
          <t>LICOR SAN BASILE ALKERMES 30% 700ML</t>
        </is>
      </c>
      <c r="G2522" t="n">
        <v>6869</v>
      </c>
      <c r="H2522" t="n">
        <v>4</v>
      </c>
      <c r="I2522" t="inlineStr">
        <is>
          <t>GR</t>
        </is>
      </c>
      <c r="J2522" t="inlineStr">
        <is>
          <t>BEBIDAS</t>
        </is>
      </c>
      <c r="K2522" t="inlineStr">
        <is>
          <t>09/2025</t>
        </is>
      </c>
      <c r="L2522" t="n">
        <v>60.96</v>
      </c>
      <c r="M2522" s="551" t="n">
        <v>45924</v>
      </c>
      <c r="N2522" t="n">
        <v>60.96</v>
      </c>
      <c r="O2522" t="n">
        <v>60.96</v>
      </c>
      <c r="P2522" t="n">
        <v>243.84</v>
      </c>
    </row>
    <row r="2523">
      <c r="A2523" t="n">
        <v>55830</v>
      </c>
      <c r="B2523" t="n">
        <v>122</v>
      </c>
      <c r="C2523" t="inlineStr">
        <is>
          <t>Arcos</t>
        </is>
      </c>
      <c r="D2523" s="551" t="n">
        <v>45931</v>
      </c>
      <c r="E2523" t="n">
        <v>20386</v>
      </c>
      <c r="F2523" t="inlineStr">
        <is>
          <t>FARINHA DE MILHO KIMILHO YOKI C/500G</t>
        </is>
      </c>
      <c r="G2523" t="n">
        <v>2195</v>
      </c>
      <c r="H2523" t="n">
        <v>48</v>
      </c>
      <c r="I2523" t="inlineStr">
        <is>
          <t>PC</t>
        </is>
      </c>
      <c r="J2523" t="inlineStr">
        <is>
          <t>ALIMENTOS</t>
        </is>
      </c>
      <c r="K2523" t="inlineStr">
        <is>
          <t>09/2025</t>
        </is>
      </c>
      <c r="L2523" t="n">
        <v>5.04</v>
      </c>
      <c r="M2523" s="551" t="n">
        <v>45916</v>
      </c>
      <c r="N2523" t="n">
        <v>5.1</v>
      </c>
      <c r="O2523" t="n">
        <v>5.08</v>
      </c>
      <c r="P2523" t="n">
        <v>241.92</v>
      </c>
    </row>
    <row r="2524">
      <c r="A2524" t="n">
        <v>55973</v>
      </c>
      <c r="B2524" t="n">
        <v>122</v>
      </c>
      <c r="C2524" t="inlineStr">
        <is>
          <t>Arcos</t>
        </is>
      </c>
      <c r="D2524" s="551" t="n">
        <v>45931</v>
      </c>
      <c r="E2524" t="n">
        <v>21004</v>
      </c>
      <c r="F2524" t="inlineStr">
        <is>
          <t>OLEO DE GERGELIM TORRADO HONG KONG 1L</t>
        </is>
      </c>
      <c r="G2524" t="n">
        <v>2007</v>
      </c>
      <c r="H2524" t="n">
        <v>3</v>
      </c>
      <c r="I2524" t="inlineStr">
        <is>
          <t>UN</t>
        </is>
      </c>
      <c r="J2524" t="inlineStr">
        <is>
          <t>ALIMENTOS</t>
        </is>
      </c>
      <c r="K2524" t="inlineStr">
        <is>
          <t>09/2025</t>
        </is>
      </c>
      <c r="L2524" t="n">
        <v>0</v>
      </c>
      <c r="M2524" s="551" t="n">
        <v>-693593</v>
      </c>
      <c r="N2524" t="n">
        <v>0</v>
      </c>
      <c r="O2524" t="n">
        <v>95.67</v>
      </c>
      <c r="P2524" t="n">
        <v>239.07</v>
      </c>
    </row>
    <row r="2525">
      <c r="A2525" t="n">
        <v>55956</v>
      </c>
      <c r="B2525" t="n">
        <v>122</v>
      </c>
      <c r="C2525" t="inlineStr">
        <is>
          <t>Arcos</t>
        </is>
      </c>
      <c r="D2525" s="551" t="n">
        <v>45931</v>
      </c>
      <c r="E2525" t="n">
        <v>18268</v>
      </c>
      <c r="F2525" t="inlineStr">
        <is>
          <t>RUM HAVANA CLUB 3 ANOS 750ML</t>
        </is>
      </c>
      <c r="G2525" t="n">
        <v>3362</v>
      </c>
      <c r="H2525" t="n">
        <v>3.58</v>
      </c>
      <c r="I2525" t="inlineStr">
        <is>
          <t>GR</t>
        </is>
      </c>
      <c r="J2525" t="inlineStr">
        <is>
          <t>BEBIDAS</t>
        </is>
      </c>
      <c r="K2525" t="inlineStr">
        <is>
          <t>09/2025</t>
        </is>
      </c>
      <c r="L2525" t="n">
        <v>0</v>
      </c>
      <c r="M2525" s="551" t="n">
        <v>-693593</v>
      </c>
      <c r="N2525" t="n">
        <v>0</v>
      </c>
      <c r="O2525" t="n">
        <v>60</v>
      </c>
      <c r="P2525" t="n">
        <v>238.69</v>
      </c>
    </row>
    <row r="2526">
      <c r="A2526" t="n">
        <v>56022</v>
      </c>
      <c r="B2526" t="n">
        <v>122</v>
      </c>
      <c r="C2526" t="inlineStr">
        <is>
          <t>Arcos</t>
        </is>
      </c>
      <c r="D2526" s="551" t="n">
        <v>45931</v>
      </c>
      <c r="E2526" t="n">
        <v>18313</v>
      </c>
      <c r="F2526" t="inlineStr">
        <is>
          <t>LICOR DRAMBUIE 750ML</t>
        </is>
      </c>
      <c r="G2526" t="n">
        <v>3320</v>
      </c>
      <c r="H2526" t="n">
        <v>1.56</v>
      </c>
      <c r="I2526" t="inlineStr">
        <is>
          <t>GR</t>
        </is>
      </c>
      <c r="J2526" t="inlineStr">
        <is>
          <t>BEBIDAS</t>
        </is>
      </c>
      <c r="K2526" t="inlineStr">
        <is>
          <t>09/2025</t>
        </is>
      </c>
      <c r="L2526" t="n">
        <v>0</v>
      </c>
      <c r="M2526" s="551" t="n">
        <v>45867</v>
      </c>
      <c r="N2526" t="n">
        <v>147.9</v>
      </c>
      <c r="O2526" t="n">
        <v>147.93</v>
      </c>
      <c r="P2526" t="n">
        <v>230.72</v>
      </c>
    </row>
    <row r="2527">
      <c r="A2527" t="n">
        <v>55908</v>
      </c>
      <c r="B2527" t="n">
        <v>122</v>
      </c>
      <c r="C2527" t="inlineStr">
        <is>
          <t>Arcos</t>
        </is>
      </c>
      <c r="D2527" s="551" t="n">
        <v>45931</v>
      </c>
      <c r="E2527" t="n">
        <v>20488</v>
      </c>
      <c r="F2527" t="inlineStr">
        <is>
          <t>PRESUNTO COZIDO MAGRO SADIA KG</t>
        </is>
      </c>
      <c r="G2527" t="n">
        <v>2157</v>
      </c>
      <c r="H2527" t="n">
        <v>8</v>
      </c>
      <c r="I2527" t="inlineStr">
        <is>
          <t>KG</t>
        </is>
      </c>
      <c r="J2527" t="inlineStr">
        <is>
          <t>ALIMENTOS</t>
        </is>
      </c>
      <c r="K2527" t="inlineStr">
        <is>
          <t>09/2025</t>
        </is>
      </c>
      <c r="L2527" t="n">
        <v>28.12</v>
      </c>
      <c r="M2527" s="551" t="n">
        <v>45916</v>
      </c>
      <c r="N2527" t="n">
        <v>28.12</v>
      </c>
      <c r="O2527" t="n">
        <v>28.75</v>
      </c>
      <c r="P2527" t="n">
        <v>224.96</v>
      </c>
    </row>
    <row r="2528">
      <c r="A2528" t="n">
        <v>55875</v>
      </c>
      <c r="B2528" t="n">
        <v>122</v>
      </c>
      <c r="C2528" t="inlineStr">
        <is>
          <t>Arcos</t>
        </is>
      </c>
      <c r="D2528" s="551" t="n">
        <v>45931</v>
      </c>
      <c r="E2528" t="n">
        <v>20421</v>
      </c>
      <c r="F2528" t="inlineStr">
        <is>
          <t>COUSCOUS MARROQUINO PAGANINI 500G</t>
        </is>
      </c>
      <c r="G2528" t="n">
        <v>2187</v>
      </c>
      <c r="H2528" t="n">
        <v>13</v>
      </c>
      <c r="I2528" t="inlineStr">
        <is>
          <t>UN</t>
        </is>
      </c>
      <c r="J2528" t="inlineStr">
        <is>
          <t>ALIMENTOS</t>
        </is>
      </c>
      <c r="K2528" t="inlineStr">
        <is>
          <t>09/2025</t>
        </is>
      </c>
      <c r="L2528" t="n">
        <v>17.3</v>
      </c>
      <c r="M2528" s="551" t="n">
        <v>45916</v>
      </c>
      <c r="N2528" t="n">
        <v>17</v>
      </c>
      <c r="O2528" t="n">
        <v>17</v>
      </c>
      <c r="P2528" t="n">
        <v>224.9</v>
      </c>
    </row>
    <row r="2529">
      <c r="A2529" t="n">
        <v>56018</v>
      </c>
      <c r="B2529" t="n">
        <v>122</v>
      </c>
      <c r="C2529" t="inlineStr">
        <is>
          <t>Arcos</t>
        </is>
      </c>
      <c r="D2529" s="551" t="n">
        <v>45931</v>
      </c>
      <c r="E2529" t="n">
        <v>18129</v>
      </c>
      <c r="F2529" t="inlineStr">
        <is>
          <t>WHISKY JACK DANIELS 1L</t>
        </is>
      </c>
      <c r="G2529" t="n">
        <v>3486</v>
      </c>
      <c r="H2529" t="n">
        <v>1.83</v>
      </c>
      <c r="I2529" t="inlineStr">
        <is>
          <t>GR</t>
        </is>
      </c>
      <c r="J2529" t="inlineStr">
        <is>
          <t>BEBIDAS</t>
        </is>
      </c>
      <c r="K2529" t="inlineStr">
        <is>
          <t>09/2025</t>
        </is>
      </c>
      <c r="L2529" t="n">
        <v>122.79</v>
      </c>
      <c r="M2529" s="551" t="n">
        <v>45925</v>
      </c>
      <c r="N2529" t="n">
        <v>122.79</v>
      </c>
      <c r="O2529" t="n">
        <v>120.9</v>
      </c>
      <c r="P2529" t="n">
        <v>224.71</v>
      </c>
    </row>
    <row r="2530">
      <c r="A2530" t="n">
        <v>56086</v>
      </c>
      <c r="B2530" t="n">
        <v>122</v>
      </c>
      <c r="C2530" t="inlineStr">
        <is>
          <t>Arcos</t>
        </is>
      </c>
      <c r="D2530" s="551" t="n">
        <v>45931</v>
      </c>
      <c r="E2530" t="n">
        <v>26429</v>
      </c>
      <c r="F2530" t="inlineStr">
        <is>
          <t>ALGINATO KG</t>
        </is>
      </c>
      <c r="G2530" t="n">
        <v>6728</v>
      </c>
      <c r="H2530" t="n">
        <v>0.4</v>
      </c>
      <c r="I2530" t="inlineStr">
        <is>
          <t>KG</t>
        </is>
      </c>
      <c r="J2530" t="inlineStr">
        <is>
          <t>ALIMENTOS</t>
        </is>
      </c>
      <c r="K2530" t="inlineStr">
        <is>
          <t>09/2025</t>
        </is>
      </c>
      <c r="L2530" t="n">
        <v>0</v>
      </c>
      <c r="M2530" s="551" t="n">
        <v>45848</v>
      </c>
      <c r="N2530" t="n">
        <v>550</v>
      </c>
      <c r="O2530" t="n">
        <v>550</v>
      </c>
      <c r="P2530" t="n">
        <v>220</v>
      </c>
    </row>
    <row r="2531">
      <c r="A2531" t="n">
        <v>55930</v>
      </c>
      <c r="B2531" t="n">
        <v>122</v>
      </c>
      <c r="C2531" t="inlineStr">
        <is>
          <t>Arcos</t>
        </is>
      </c>
      <c r="D2531" s="551" t="n">
        <v>45931</v>
      </c>
      <c r="E2531" t="n">
        <v>19923</v>
      </c>
      <c r="F2531" t="inlineStr">
        <is>
          <t>PIMENTA PRETA EM GRAOS C/500G</t>
        </is>
      </c>
      <c r="G2531" t="n">
        <v>2375</v>
      </c>
      <c r="H2531" t="n">
        <v>6</v>
      </c>
      <c r="I2531" t="inlineStr">
        <is>
          <t>PC</t>
        </is>
      </c>
      <c r="J2531" t="inlineStr">
        <is>
          <t>ALIMENTOS</t>
        </is>
      </c>
      <c r="K2531" t="inlineStr">
        <is>
          <t>09/2025</t>
        </is>
      </c>
      <c r="L2531" t="n">
        <v>0</v>
      </c>
      <c r="M2531" s="551" t="n">
        <v>45764</v>
      </c>
      <c r="N2531" t="n">
        <v>36.44</v>
      </c>
      <c r="O2531" t="n">
        <v>38.74</v>
      </c>
      <c r="P2531" t="n">
        <v>218.64</v>
      </c>
    </row>
    <row r="2532">
      <c r="A2532" t="n">
        <v>55923</v>
      </c>
      <c r="B2532" t="n">
        <v>122</v>
      </c>
      <c r="C2532" t="inlineStr">
        <is>
          <t>Arcos</t>
        </is>
      </c>
      <c r="D2532" s="551" t="n">
        <v>45931</v>
      </c>
      <c r="E2532" t="n">
        <v>18444</v>
      </c>
      <c r="F2532" t="inlineStr">
        <is>
          <t>CACHACA MATO DENTRO OURO 980ML</t>
        </is>
      </c>
      <c r="G2532" t="n">
        <v>3205</v>
      </c>
      <c r="H2532" t="n">
        <v>6.22</v>
      </c>
      <c r="I2532" t="inlineStr">
        <is>
          <t>UN</t>
        </is>
      </c>
      <c r="J2532" t="inlineStr">
        <is>
          <t>BEBIDAS</t>
        </is>
      </c>
      <c r="K2532" t="inlineStr">
        <is>
          <t>09/2025</t>
        </is>
      </c>
      <c r="L2532" t="n">
        <v>0</v>
      </c>
      <c r="M2532" s="551" t="n">
        <v>45447</v>
      </c>
      <c r="N2532" t="n">
        <v>35</v>
      </c>
      <c r="O2532" t="n">
        <v>34</v>
      </c>
      <c r="P2532" t="n">
        <v>217.7</v>
      </c>
    </row>
    <row r="2533">
      <c r="A2533" t="n">
        <v>56050</v>
      </c>
      <c r="B2533" t="n">
        <v>122</v>
      </c>
      <c r="C2533" t="inlineStr">
        <is>
          <t>Arcos</t>
        </is>
      </c>
      <c r="D2533" s="551" t="n">
        <v>45931</v>
      </c>
      <c r="E2533" t="n">
        <v>18352</v>
      </c>
      <c r="F2533" t="inlineStr">
        <is>
          <t>GIN THE BOTANIST 700ML</t>
        </is>
      </c>
      <c r="G2533" t="n">
        <v>3283</v>
      </c>
      <c r="H2533" t="n">
        <v>1</v>
      </c>
      <c r="I2533" t="inlineStr">
        <is>
          <t>UN</t>
        </is>
      </c>
      <c r="J2533" t="inlineStr">
        <is>
          <t>BEBIDAS</t>
        </is>
      </c>
      <c r="K2533" t="inlineStr">
        <is>
          <t>09/2025</t>
        </is>
      </c>
      <c r="L2533" t="n">
        <v>0</v>
      </c>
      <c r="M2533" s="551" t="n">
        <v>-693593</v>
      </c>
      <c r="N2533" t="n">
        <v>0</v>
      </c>
      <c r="O2533" t="n">
        <v>0</v>
      </c>
      <c r="P2533" t="n">
        <v>213.33</v>
      </c>
    </row>
    <row r="2534">
      <c r="A2534" t="n">
        <v>56044</v>
      </c>
      <c r="B2534" t="n">
        <v>122</v>
      </c>
      <c r="C2534" t="inlineStr">
        <is>
          <t>Arcos</t>
        </is>
      </c>
      <c r="D2534" s="551" t="n">
        <v>45931</v>
      </c>
      <c r="E2534" t="n">
        <v>26187</v>
      </c>
      <c r="F2534" t="inlineStr">
        <is>
          <t>CHOCOLATE BRANCO EM GOTAS SICAO</t>
        </is>
      </c>
      <c r="G2534" t="n">
        <v>2033</v>
      </c>
      <c r="H2534" t="n">
        <v>1</v>
      </c>
      <c r="I2534" t="inlineStr">
        <is>
          <t>PT</t>
        </is>
      </c>
      <c r="J2534" t="inlineStr">
        <is>
          <t>ALIMENTOS</t>
        </is>
      </c>
      <c r="K2534" t="inlineStr">
        <is>
          <t>09/2025</t>
        </is>
      </c>
      <c r="L2534" t="n">
        <v>212</v>
      </c>
      <c r="M2534" s="551" t="n">
        <v>45916</v>
      </c>
      <c r="N2534" t="n">
        <v>212</v>
      </c>
      <c r="O2534" t="n">
        <v>212</v>
      </c>
      <c r="P2534" t="n">
        <v>212</v>
      </c>
    </row>
    <row r="2535">
      <c r="A2535" t="n">
        <v>55846</v>
      </c>
      <c r="B2535" t="n">
        <v>122</v>
      </c>
      <c r="C2535" t="inlineStr">
        <is>
          <t>Arcos</t>
        </is>
      </c>
      <c r="D2535" s="551" t="n">
        <v>45931</v>
      </c>
      <c r="E2535" t="n">
        <v>20661</v>
      </c>
      <c r="F2535" t="inlineStr">
        <is>
          <t>LEITE CONDENSADO MOCA C/395G UN</t>
        </is>
      </c>
      <c r="G2535" t="n">
        <v>2110</v>
      </c>
      <c r="H2535" t="n">
        <v>23</v>
      </c>
      <c r="I2535" t="inlineStr">
        <is>
          <t>UN</t>
        </is>
      </c>
      <c r="J2535" t="inlineStr">
        <is>
          <t>ALIMENTOS</t>
        </is>
      </c>
      <c r="K2535" t="inlineStr">
        <is>
          <t>09/2025</t>
        </is>
      </c>
      <c r="L2535" t="n">
        <v>9.119999999999999</v>
      </c>
      <c r="M2535" s="551" t="n">
        <v>45916</v>
      </c>
      <c r="N2535" t="n">
        <v>9.119999999999999</v>
      </c>
      <c r="O2535" t="n">
        <v>8.74</v>
      </c>
      <c r="P2535" t="n">
        <v>209.76</v>
      </c>
    </row>
    <row r="2536">
      <c r="A2536" t="n">
        <v>56028</v>
      </c>
      <c r="B2536" t="n">
        <v>122</v>
      </c>
      <c r="C2536" t="inlineStr">
        <is>
          <t>Arcos</t>
        </is>
      </c>
      <c r="D2536" s="551" t="n">
        <v>45931</v>
      </c>
      <c r="E2536" t="n">
        <v>18234</v>
      </c>
      <c r="F2536" t="inlineStr">
        <is>
          <t>TEQUILA JOSE CUERVO 1800 SILVER 750ML</t>
        </is>
      </c>
      <c r="G2536" t="n">
        <v>3394</v>
      </c>
      <c r="H2536" t="n">
        <v>1.2</v>
      </c>
      <c r="I2536" t="inlineStr">
        <is>
          <t>UN</t>
        </is>
      </c>
      <c r="J2536" t="inlineStr">
        <is>
          <t>BEBIDAS</t>
        </is>
      </c>
      <c r="K2536" t="inlineStr">
        <is>
          <t>09/2025</t>
        </is>
      </c>
      <c r="L2536" t="n">
        <v>0</v>
      </c>
      <c r="M2536" s="551" t="n">
        <v>45545</v>
      </c>
      <c r="N2536" t="n">
        <v>174.8</v>
      </c>
      <c r="O2536" t="n">
        <v>174.8</v>
      </c>
      <c r="P2536" t="n">
        <v>209.76</v>
      </c>
    </row>
    <row r="2537">
      <c r="A2537" t="n">
        <v>56027</v>
      </c>
      <c r="B2537" t="n">
        <v>122</v>
      </c>
      <c r="C2537" t="inlineStr">
        <is>
          <t>Arcos</t>
        </is>
      </c>
      <c r="D2537" s="551" t="n">
        <v>45931</v>
      </c>
      <c r="E2537" t="n">
        <v>18372</v>
      </c>
      <c r="F2537" t="inlineStr">
        <is>
          <t>GIN HENDRICKS 750ML</t>
        </is>
      </c>
      <c r="G2537" t="n">
        <v>3267</v>
      </c>
      <c r="H2537" t="n">
        <v>1.34</v>
      </c>
      <c r="I2537" t="inlineStr">
        <is>
          <t>GR</t>
        </is>
      </c>
      <c r="J2537" t="inlineStr">
        <is>
          <t>BEBIDAS</t>
        </is>
      </c>
      <c r="K2537" t="inlineStr">
        <is>
          <t>09/2025</t>
        </is>
      </c>
      <c r="L2537" t="n">
        <v>0</v>
      </c>
      <c r="M2537" s="551" t="n">
        <v>-693593</v>
      </c>
      <c r="N2537" t="n">
        <v>0</v>
      </c>
      <c r="O2537" t="n">
        <v>151.03</v>
      </c>
      <c r="P2537" t="n">
        <v>209.04</v>
      </c>
    </row>
    <row r="2538">
      <c r="A2538" t="n">
        <v>55978</v>
      </c>
      <c r="B2538" t="n">
        <v>122</v>
      </c>
      <c r="C2538" t="inlineStr">
        <is>
          <t>Arcos</t>
        </is>
      </c>
      <c r="D2538" s="551" t="n">
        <v>45931</v>
      </c>
      <c r="E2538" t="n">
        <v>18537</v>
      </c>
      <c r="F2538" t="inlineStr">
        <is>
          <t>APERITIVO LILLET BLANC 750ML</t>
        </is>
      </c>
      <c r="G2538" t="n">
        <v>3140</v>
      </c>
      <c r="H2538" t="n">
        <v>2.76</v>
      </c>
      <c r="I2538" t="inlineStr">
        <is>
          <t>GR</t>
        </is>
      </c>
      <c r="J2538" t="inlineStr">
        <is>
          <t>BEBIDAS</t>
        </is>
      </c>
      <c r="K2538" t="inlineStr">
        <is>
          <t>09/2025</t>
        </is>
      </c>
      <c r="L2538" t="n">
        <v>0</v>
      </c>
      <c r="M2538" s="551" t="n">
        <v>45734</v>
      </c>
      <c r="N2538" t="n">
        <v>75.5</v>
      </c>
      <c r="O2538" t="n">
        <v>75.5</v>
      </c>
      <c r="P2538" t="n">
        <v>208.38</v>
      </c>
    </row>
    <row r="2539">
      <c r="A2539" t="n">
        <v>55883</v>
      </c>
      <c r="B2539" t="n">
        <v>122</v>
      </c>
      <c r="C2539" t="inlineStr">
        <is>
          <t>Arcos</t>
        </is>
      </c>
      <c r="D2539" s="551" t="n">
        <v>45931</v>
      </c>
      <c r="E2539" t="n">
        <v>19979</v>
      </c>
      <c r="F2539" t="inlineStr">
        <is>
          <t>MOLHO DE PIMENTA TABASCO RED C/60ML</t>
        </is>
      </c>
      <c r="G2539" t="n">
        <v>2353</v>
      </c>
      <c r="H2539" t="n">
        <v>11</v>
      </c>
      <c r="I2539" t="inlineStr">
        <is>
          <t>FR</t>
        </is>
      </c>
      <c r="J2539" t="inlineStr">
        <is>
          <t>ALIMENTOS</t>
        </is>
      </c>
      <c r="K2539" t="inlineStr">
        <is>
          <t>09/2025</t>
        </is>
      </c>
      <c r="L2539" t="n">
        <v>18.7</v>
      </c>
      <c r="M2539" s="551" t="n">
        <v>45903</v>
      </c>
      <c r="N2539" t="n">
        <v>18.7</v>
      </c>
      <c r="O2539" t="n">
        <v>16.99</v>
      </c>
      <c r="P2539" t="n">
        <v>205.7</v>
      </c>
    </row>
    <row r="2540">
      <c r="A2540" t="n">
        <v>55985</v>
      </c>
      <c r="B2540" t="n">
        <v>122</v>
      </c>
      <c r="C2540" t="inlineStr">
        <is>
          <t>Arcos</t>
        </is>
      </c>
      <c r="D2540" s="551" t="n">
        <v>45931</v>
      </c>
      <c r="E2540" t="n">
        <v>25012</v>
      </c>
      <c r="F2540" t="inlineStr">
        <is>
          <t>REQUEIJÃO DE CORTE KG</t>
        </is>
      </c>
      <c r="G2540" t="n">
        <v>5864</v>
      </c>
      <c r="H2540" t="n">
        <v>2.05</v>
      </c>
      <c r="I2540" t="inlineStr">
        <is>
          <t>KG</t>
        </is>
      </c>
      <c r="J2540" t="inlineStr">
        <is>
          <t>ALIMENTOS</t>
        </is>
      </c>
      <c r="K2540" t="inlineStr">
        <is>
          <t>09/2025</t>
        </is>
      </c>
      <c r="L2540" t="n">
        <v>97.87</v>
      </c>
      <c r="M2540" s="551" t="n">
        <v>45923</v>
      </c>
      <c r="N2540" t="n">
        <v>88</v>
      </c>
      <c r="O2540" t="n">
        <v>88</v>
      </c>
      <c r="P2540" t="n">
        <v>200.63</v>
      </c>
    </row>
    <row r="2541">
      <c r="A2541" t="n">
        <v>55819</v>
      </c>
      <c r="B2541" t="n">
        <v>122</v>
      </c>
      <c r="C2541" t="inlineStr">
        <is>
          <t>Arcos</t>
        </is>
      </c>
      <c r="D2541" s="551" t="n">
        <v>45931</v>
      </c>
      <c r="E2541" t="n">
        <v>25746</v>
      </c>
      <c r="F2541" t="inlineStr">
        <is>
          <t>CERVEJA STELLA PURO GOLD 330ML</t>
        </is>
      </c>
      <c r="G2541" t="n">
        <v>6298</v>
      </c>
      <c r="H2541" t="n">
        <v>40.83</v>
      </c>
      <c r="I2541" t="inlineStr">
        <is>
          <t>GR</t>
        </is>
      </c>
      <c r="J2541" t="inlineStr">
        <is>
          <t>BEBIDAS</t>
        </is>
      </c>
      <c r="K2541" t="inlineStr">
        <is>
          <t>09/2025</t>
        </is>
      </c>
      <c r="L2541" t="n">
        <v>0</v>
      </c>
      <c r="M2541" s="551" t="n">
        <v>45624</v>
      </c>
      <c r="N2541" t="n">
        <v>4.82</v>
      </c>
      <c r="O2541" t="n">
        <v>4.82</v>
      </c>
      <c r="P2541" t="n">
        <v>196.9</v>
      </c>
    </row>
    <row r="2542">
      <c r="A2542" t="n">
        <v>56026</v>
      </c>
      <c r="B2542" t="n">
        <v>122</v>
      </c>
      <c r="C2542" t="inlineStr">
        <is>
          <t>Arcos</t>
        </is>
      </c>
      <c r="D2542" s="551" t="n">
        <v>45931</v>
      </c>
      <c r="E2542" t="n">
        <v>18133</v>
      </c>
      <c r="F2542" t="inlineStr">
        <is>
          <t>WHISKY GLENLIVET FOUNDERS RESERVE 750ML</t>
        </is>
      </c>
      <c r="G2542" t="n">
        <v>3484</v>
      </c>
      <c r="H2542" t="n">
        <v>1.36</v>
      </c>
      <c r="I2542" t="inlineStr">
        <is>
          <t>GR</t>
        </is>
      </c>
      <c r="J2542" t="inlineStr">
        <is>
          <t>BEBIDAS</t>
        </is>
      </c>
      <c r="K2542" t="inlineStr">
        <is>
          <t>09/2025</t>
        </is>
      </c>
      <c r="L2542" t="n">
        <v>0</v>
      </c>
      <c r="M2542" s="551" t="n">
        <v>-693593</v>
      </c>
      <c r="N2542" t="n">
        <v>0</v>
      </c>
      <c r="O2542" t="n">
        <v>193.9</v>
      </c>
      <c r="P2542" t="n">
        <v>196.45</v>
      </c>
    </row>
    <row r="2543">
      <c r="A2543" t="n">
        <v>56053</v>
      </c>
      <c r="B2543" t="n">
        <v>122</v>
      </c>
      <c r="C2543" t="inlineStr">
        <is>
          <t>Arcos</t>
        </is>
      </c>
      <c r="D2543" s="551" t="n">
        <v>45931</v>
      </c>
      <c r="E2543" t="n">
        <v>26588</v>
      </c>
      <c r="F2543" t="inlineStr">
        <is>
          <t>LONZA FATIADO JAIS KG</t>
        </is>
      </c>
      <c r="G2543" t="n">
        <v>6804</v>
      </c>
      <c r="H2543" t="n">
        <v>1</v>
      </c>
      <c r="I2543" t="inlineStr">
        <is>
          <t>KG</t>
        </is>
      </c>
      <c r="J2543" t="inlineStr">
        <is>
          <t>ALIMENTOS</t>
        </is>
      </c>
      <c r="K2543" t="inlineStr">
        <is>
          <t>09/2025</t>
        </is>
      </c>
      <c r="L2543" t="n">
        <v>193.26</v>
      </c>
      <c r="M2543" s="551" t="n">
        <v>45923</v>
      </c>
      <c r="N2543" t="n">
        <v>192.7</v>
      </c>
      <c r="O2543" t="n">
        <v>192.7</v>
      </c>
      <c r="P2543" t="n">
        <v>193.26</v>
      </c>
    </row>
    <row r="2544">
      <c r="A2544" t="n">
        <v>55963</v>
      </c>
      <c r="B2544" t="n">
        <v>122</v>
      </c>
      <c r="C2544" t="inlineStr">
        <is>
          <t>Arcos</t>
        </is>
      </c>
      <c r="D2544" s="551" t="n">
        <v>45931</v>
      </c>
      <c r="E2544" t="n">
        <v>20034</v>
      </c>
      <c r="F2544" t="inlineStr">
        <is>
          <t>CRAVO DA INDIA KG</t>
        </is>
      </c>
      <c r="G2544" t="n">
        <v>2333</v>
      </c>
      <c r="H2544" t="n">
        <v>3</v>
      </c>
      <c r="I2544" t="inlineStr">
        <is>
          <t>KG</t>
        </is>
      </c>
      <c r="J2544" t="inlineStr">
        <is>
          <t>ALIMENTOS</t>
        </is>
      </c>
      <c r="K2544" t="inlineStr">
        <is>
          <t>09/2025</t>
        </is>
      </c>
      <c r="L2544" t="n">
        <v>0</v>
      </c>
      <c r="M2544" s="551" t="n">
        <v>45764</v>
      </c>
      <c r="N2544" t="n">
        <v>63.06</v>
      </c>
      <c r="O2544" t="n">
        <v>61.2</v>
      </c>
      <c r="P2544" t="n">
        <v>189.18</v>
      </c>
    </row>
    <row r="2545">
      <c r="A2545" t="n">
        <v>55994</v>
      </c>
      <c r="B2545" t="n">
        <v>122</v>
      </c>
      <c r="C2545" t="inlineStr">
        <is>
          <t>Arcos</t>
        </is>
      </c>
      <c r="D2545" s="551" t="n">
        <v>45931</v>
      </c>
      <c r="E2545" t="n">
        <v>19698</v>
      </c>
      <c r="F2545" t="inlineStr">
        <is>
          <t>AVELA S/ CASCA 1KG</t>
        </is>
      </c>
      <c r="G2545" t="n">
        <v>2547</v>
      </c>
      <c r="H2545" t="n">
        <v>2</v>
      </c>
      <c r="I2545" t="inlineStr">
        <is>
          <t>UN</t>
        </is>
      </c>
      <c r="J2545" t="inlineStr">
        <is>
          <t>ALIMENTOS</t>
        </is>
      </c>
      <c r="K2545" t="inlineStr">
        <is>
          <t>09/2025</t>
        </is>
      </c>
      <c r="L2545" t="n">
        <v>0</v>
      </c>
      <c r="M2545" s="551" t="n">
        <v>45881</v>
      </c>
      <c r="N2545" t="n">
        <v>94.09999999999999</v>
      </c>
      <c r="O2545" t="n">
        <v>94.09999999999999</v>
      </c>
      <c r="P2545" t="n">
        <v>188.2</v>
      </c>
    </row>
    <row r="2546">
      <c r="A2546" t="n">
        <v>55960</v>
      </c>
      <c r="B2546" t="n">
        <v>122</v>
      </c>
      <c r="C2546" t="inlineStr">
        <is>
          <t>Arcos</t>
        </is>
      </c>
      <c r="D2546" s="551" t="n">
        <v>45931</v>
      </c>
      <c r="E2546" t="n">
        <v>23548</v>
      </c>
      <c r="F2546" t="inlineStr">
        <is>
          <t>CANELA EM PAU KG</t>
        </is>
      </c>
      <c r="G2546" t="n">
        <v>2321</v>
      </c>
      <c r="H2546" t="n">
        <v>3</v>
      </c>
      <c r="I2546" t="inlineStr">
        <is>
          <t>KG</t>
        </is>
      </c>
      <c r="J2546" t="inlineStr">
        <is>
          <t>ALIMENTOS</t>
        </is>
      </c>
      <c r="K2546" t="inlineStr">
        <is>
          <t>09/2025</t>
        </is>
      </c>
      <c r="L2546" t="n">
        <v>0</v>
      </c>
      <c r="M2546" s="551" t="n">
        <v>45764</v>
      </c>
      <c r="N2546" t="n">
        <v>60.45</v>
      </c>
      <c r="O2546" t="n">
        <v>44.9</v>
      </c>
      <c r="P2546" t="n">
        <v>181.35</v>
      </c>
    </row>
    <row r="2547">
      <c r="A2547" t="n">
        <v>56049</v>
      </c>
      <c r="B2547" t="n">
        <v>122</v>
      </c>
      <c r="C2547" t="inlineStr">
        <is>
          <t>Arcos</t>
        </is>
      </c>
      <c r="D2547" s="551" t="n">
        <v>45931</v>
      </c>
      <c r="E2547" t="n">
        <v>19812</v>
      </c>
      <c r="F2547" t="inlineStr">
        <is>
          <t>FLOR DE JASMIM DESIDRATADA KG</t>
        </is>
      </c>
      <c r="G2547" t="n">
        <v>2452</v>
      </c>
      <c r="H2547" t="n">
        <v>1</v>
      </c>
      <c r="I2547" t="inlineStr">
        <is>
          <t>KG</t>
        </is>
      </c>
      <c r="J2547" t="inlineStr">
        <is>
          <t>ALIMENTOS</t>
        </is>
      </c>
      <c r="K2547" t="inlineStr">
        <is>
          <t>09/2025</t>
        </is>
      </c>
      <c r="L2547" t="n">
        <v>0</v>
      </c>
      <c r="M2547" s="551" t="n">
        <v>45763</v>
      </c>
      <c r="N2547" t="n">
        <v>180.36</v>
      </c>
      <c r="O2547" t="n">
        <v>180</v>
      </c>
      <c r="P2547" t="n">
        <v>180.36</v>
      </c>
    </row>
    <row r="2548">
      <c r="A2548" t="n">
        <v>55820</v>
      </c>
      <c r="B2548" t="n">
        <v>122</v>
      </c>
      <c r="C2548" t="inlineStr">
        <is>
          <t>Arcos</t>
        </is>
      </c>
      <c r="D2548" s="551" t="n">
        <v>45931</v>
      </c>
      <c r="E2548" t="n">
        <v>23095</v>
      </c>
      <c r="F2548" t="inlineStr">
        <is>
          <t>OVO CAIPIRA UN</t>
        </is>
      </c>
      <c r="G2548" t="n">
        <v>2754</v>
      </c>
      <c r="H2548" t="n">
        <v>182</v>
      </c>
      <c r="I2548" t="inlineStr">
        <is>
          <t>UN</t>
        </is>
      </c>
      <c r="J2548" t="inlineStr">
        <is>
          <t>ALIMENTOS</t>
        </is>
      </c>
      <c r="K2548" t="inlineStr">
        <is>
          <t>09/2025</t>
        </is>
      </c>
      <c r="L2548" t="n">
        <v>0.99</v>
      </c>
      <c r="M2548" s="551" t="n">
        <v>45926</v>
      </c>
      <c r="N2548" t="n">
        <v>1</v>
      </c>
      <c r="O2548" t="n">
        <v>0.98</v>
      </c>
      <c r="P2548" t="n">
        <v>180.18</v>
      </c>
    </row>
    <row r="2549">
      <c r="A2549" t="n">
        <v>56007</v>
      </c>
      <c r="B2549" t="n">
        <v>122</v>
      </c>
      <c r="C2549" t="inlineStr">
        <is>
          <t>Arcos</t>
        </is>
      </c>
      <c r="D2549" s="551" t="n">
        <v>45931</v>
      </c>
      <c r="E2549" t="n">
        <v>26631</v>
      </c>
      <c r="F2549" t="inlineStr">
        <is>
          <t>MANJERICAO BASILICO KG</t>
        </is>
      </c>
      <c r="G2549" t="n">
        <v>2729</v>
      </c>
      <c r="H2549" t="n">
        <v>2</v>
      </c>
      <c r="I2549" t="inlineStr">
        <is>
          <t>KG</t>
        </is>
      </c>
      <c r="J2549" t="inlineStr">
        <is>
          <t>ALIMENTOS</t>
        </is>
      </c>
      <c r="K2549" t="inlineStr">
        <is>
          <t>09/2025</t>
        </is>
      </c>
      <c r="L2549" t="n">
        <v>88.83</v>
      </c>
      <c r="M2549" s="551" t="n">
        <v>45930</v>
      </c>
      <c r="N2549" t="n">
        <v>80</v>
      </c>
      <c r="O2549" t="n">
        <v>80</v>
      </c>
      <c r="P2549" t="n">
        <v>177.66</v>
      </c>
    </row>
    <row r="2550">
      <c r="A2550" t="n">
        <v>55922</v>
      </c>
      <c r="B2550" t="n">
        <v>122</v>
      </c>
      <c r="C2550" t="inlineStr">
        <is>
          <t>Arcos</t>
        </is>
      </c>
      <c r="D2550" s="551" t="n">
        <v>45931</v>
      </c>
      <c r="E2550" t="n">
        <v>18486</v>
      </c>
      <c r="F2550" t="inlineStr">
        <is>
          <t>CACHACA FAMIGERADA BRUTA 750ML</t>
        </is>
      </c>
      <c r="G2550" t="n">
        <v>3170</v>
      </c>
      <c r="H2550" t="n">
        <v>6.34</v>
      </c>
      <c r="I2550" t="inlineStr">
        <is>
          <t>GR</t>
        </is>
      </c>
      <c r="J2550" t="inlineStr">
        <is>
          <t>BEBIDAS</t>
        </is>
      </c>
      <c r="K2550" t="inlineStr">
        <is>
          <t>09/2025</t>
        </is>
      </c>
      <c r="L2550" t="n">
        <v>27.5</v>
      </c>
      <c r="M2550" s="551" t="n">
        <v>45923</v>
      </c>
      <c r="N2550" t="n">
        <v>27.5</v>
      </c>
      <c r="O2550" t="n">
        <v>27.5</v>
      </c>
      <c r="P2550" t="n">
        <v>174.35</v>
      </c>
    </row>
    <row r="2551">
      <c r="A2551" t="n">
        <v>55929</v>
      </c>
      <c r="B2551" t="n">
        <v>122</v>
      </c>
      <c r="C2551" t="inlineStr">
        <is>
          <t>Arcos</t>
        </is>
      </c>
      <c r="D2551" s="551" t="n">
        <v>45931</v>
      </c>
      <c r="E2551" t="n">
        <v>20621</v>
      </c>
      <c r="F2551" t="inlineStr">
        <is>
          <t>PEPINO EM CONSERVA HEMMER C/300G</t>
        </is>
      </c>
      <c r="G2551" t="n">
        <v>2117</v>
      </c>
      <c r="H2551" t="n">
        <v>6</v>
      </c>
      <c r="I2551" t="inlineStr">
        <is>
          <t>PT</t>
        </is>
      </c>
      <c r="J2551" t="inlineStr">
        <is>
          <t>ALIMENTOS</t>
        </is>
      </c>
      <c r="K2551" t="inlineStr">
        <is>
          <t>09/2025</t>
        </is>
      </c>
      <c r="L2551" t="n">
        <v>28.97</v>
      </c>
      <c r="M2551" s="551" t="n">
        <v>45929</v>
      </c>
      <c r="N2551" t="n">
        <v>26</v>
      </c>
      <c r="O2551" t="n">
        <v>26</v>
      </c>
      <c r="P2551" t="n">
        <v>173.82</v>
      </c>
    </row>
    <row r="2552">
      <c r="A2552" t="n">
        <v>56031</v>
      </c>
      <c r="B2552" t="n">
        <v>122</v>
      </c>
      <c r="C2552" t="inlineStr">
        <is>
          <t>Arcos</t>
        </is>
      </c>
      <c r="D2552" s="551" t="n">
        <v>45931</v>
      </c>
      <c r="E2552" t="n">
        <v>24805</v>
      </c>
      <c r="F2552" t="inlineStr">
        <is>
          <t>ACIDO PECTINA CITRICA ALLIMENTARI C/500G</t>
        </is>
      </c>
      <c r="G2552" t="n">
        <v>5768</v>
      </c>
      <c r="H2552" t="n">
        <v>1</v>
      </c>
      <c r="I2552" t="inlineStr">
        <is>
          <t>PC</t>
        </is>
      </c>
      <c r="J2552" t="inlineStr">
        <is>
          <t>ALIMENTOS</t>
        </is>
      </c>
      <c r="K2552" t="inlineStr">
        <is>
          <t>09/2025</t>
        </is>
      </c>
      <c r="L2552" t="n">
        <v>0</v>
      </c>
      <c r="M2552" s="551" t="n">
        <v>45394</v>
      </c>
      <c r="N2552" t="n">
        <v>167.5</v>
      </c>
      <c r="O2552" t="n">
        <v>132.5</v>
      </c>
      <c r="P2552" t="n">
        <v>167.5</v>
      </c>
    </row>
    <row r="2553">
      <c r="A2553" t="n">
        <v>56085</v>
      </c>
      <c r="B2553" t="n">
        <v>122</v>
      </c>
      <c r="C2553" t="inlineStr">
        <is>
          <t>Arcos</t>
        </is>
      </c>
      <c r="D2553" s="551" t="n">
        <v>45931</v>
      </c>
      <c r="E2553" t="n">
        <v>18145</v>
      </c>
      <c r="F2553" t="inlineStr">
        <is>
          <t>WHISKY CHIVAS REGAL 18 ANOS 750ML</t>
        </is>
      </c>
      <c r="G2553" t="n">
        <v>3472</v>
      </c>
      <c r="H2553" t="n">
        <v>0.45</v>
      </c>
      <c r="I2553" t="inlineStr">
        <is>
          <t>GR</t>
        </is>
      </c>
      <c r="J2553" t="inlineStr">
        <is>
          <t>BEBIDAS</t>
        </is>
      </c>
      <c r="K2553" t="inlineStr">
        <is>
          <t>09/2025</t>
        </is>
      </c>
      <c r="L2553" t="n">
        <v>0</v>
      </c>
      <c r="M2553" s="551" t="n">
        <v>-693593</v>
      </c>
      <c r="N2553" t="n">
        <v>0</v>
      </c>
      <c r="O2553" t="n">
        <v>326</v>
      </c>
      <c r="P2553" t="n">
        <v>167.2</v>
      </c>
    </row>
    <row r="2554">
      <c r="A2554" t="n">
        <v>55989</v>
      </c>
      <c r="B2554" t="n">
        <v>122</v>
      </c>
      <c r="C2554" t="inlineStr">
        <is>
          <t>Arcos</t>
        </is>
      </c>
      <c r="D2554" s="551" t="n">
        <v>45931</v>
      </c>
      <c r="E2554" t="n">
        <v>20757</v>
      </c>
      <c r="F2554" t="inlineStr">
        <is>
          <t>ALCAPARRA MEDIA DI SALERNO C/2KG</t>
        </is>
      </c>
      <c r="G2554" t="n">
        <v>2086</v>
      </c>
      <c r="H2554" t="n">
        <v>2</v>
      </c>
      <c r="I2554" t="inlineStr">
        <is>
          <t>BD</t>
        </is>
      </c>
      <c r="J2554" t="inlineStr">
        <is>
          <t>ALIMENTOS</t>
        </is>
      </c>
      <c r="K2554" t="inlineStr">
        <is>
          <t>09/2025</t>
        </is>
      </c>
      <c r="L2554" t="n">
        <v>81.58</v>
      </c>
      <c r="M2554" s="551" t="n">
        <v>45923</v>
      </c>
      <c r="N2554" t="n">
        <v>81.56</v>
      </c>
      <c r="O2554" t="n">
        <v>81.56</v>
      </c>
      <c r="P2554" t="n">
        <v>163.16</v>
      </c>
    </row>
    <row r="2555">
      <c r="A2555" t="n">
        <v>55992</v>
      </c>
      <c r="B2555" t="n">
        <v>122</v>
      </c>
      <c r="C2555" t="inlineStr">
        <is>
          <t>Arcos</t>
        </is>
      </c>
      <c r="D2555" s="551" t="n">
        <v>45931</v>
      </c>
      <c r="E2555" t="n">
        <v>18546</v>
      </c>
      <c r="F2555" t="inlineStr">
        <is>
          <t>APERITIVO AVERNA AMARO 700ML</t>
        </is>
      </c>
      <c r="G2555" t="n">
        <v>3133</v>
      </c>
      <c r="H2555" t="n">
        <v>2</v>
      </c>
      <c r="I2555" t="inlineStr">
        <is>
          <t>GR</t>
        </is>
      </c>
      <c r="J2555" t="inlineStr">
        <is>
          <t>BEBIDAS</t>
        </is>
      </c>
      <c r="K2555" t="inlineStr">
        <is>
          <t>09/2025</t>
        </is>
      </c>
      <c r="L2555" t="n">
        <v>0</v>
      </c>
      <c r="M2555" s="551" t="n">
        <v>-693593</v>
      </c>
      <c r="N2555" t="n">
        <v>0</v>
      </c>
      <c r="O2555" t="n">
        <v>0</v>
      </c>
      <c r="P2555" t="n">
        <v>162.66</v>
      </c>
    </row>
    <row r="2556">
      <c r="A2556" t="n">
        <v>55871</v>
      </c>
      <c r="B2556" t="n">
        <v>122</v>
      </c>
      <c r="C2556" t="inlineStr">
        <is>
          <t>Arcos</t>
        </is>
      </c>
      <c r="D2556" s="551" t="n">
        <v>45931</v>
      </c>
      <c r="E2556" t="n">
        <v>20054</v>
      </c>
      <c r="F2556" t="inlineStr">
        <is>
          <t>CATCHUP HEINZ 397G UN</t>
        </is>
      </c>
      <c r="G2556" t="n">
        <v>2325</v>
      </c>
      <c r="H2556" t="n">
        <v>14</v>
      </c>
      <c r="I2556" t="inlineStr">
        <is>
          <t>UN</t>
        </is>
      </c>
      <c r="J2556" t="inlineStr">
        <is>
          <t>ALIMENTOS</t>
        </is>
      </c>
      <c r="K2556" t="inlineStr">
        <is>
          <t>09/2025</t>
        </is>
      </c>
      <c r="L2556" t="n">
        <v>10.99</v>
      </c>
      <c r="M2556" s="551" t="n">
        <v>45916</v>
      </c>
      <c r="N2556" t="n">
        <v>10.99</v>
      </c>
      <c r="O2556" t="n">
        <v>13.27</v>
      </c>
      <c r="P2556" t="n">
        <v>153.86</v>
      </c>
    </row>
    <row r="2557">
      <c r="A2557" t="n">
        <v>56046</v>
      </c>
      <c r="B2557" t="n">
        <v>122</v>
      </c>
      <c r="C2557" t="inlineStr">
        <is>
          <t>Arcos</t>
        </is>
      </c>
      <c r="D2557" s="551" t="n">
        <v>45931</v>
      </c>
      <c r="E2557" t="n">
        <v>26591</v>
      </c>
      <c r="F2557" t="inlineStr">
        <is>
          <t>COPA FATIADO JAIS KG</t>
        </is>
      </c>
      <c r="G2557" t="n">
        <v>6805</v>
      </c>
      <c r="H2557" t="n">
        <v>1</v>
      </c>
      <c r="I2557" t="inlineStr">
        <is>
          <t>KG</t>
        </is>
      </c>
      <c r="J2557" t="inlineStr">
        <is>
          <t>ALIMENTOS</t>
        </is>
      </c>
      <c r="K2557" t="inlineStr">
        <is>
          <t>09/2025</t>
        </is>
      </c>
      <c r="L2557" t="n">
        <v>152.86</v>
      </c>
      <c r="M2557" s="551" t="n">
        <v>45923</v>
      </c>
      <c r="N2557" t="n">
        <v>153.01</v>
      </c>
      <c r="O2557" t="n">
        <v>153.01</v>
      </c>
      <c r="P2557" t="n">
        <v>152.86</v>
      </c>
    </row>
    <row r="2558">
      <c r="A2558" t="n">
        <v>55831</v>
      </c>
      <c r="B2558" t="n">
        <v>122</v>
      </c>
      <c r="C2558" t="inlineStr">
        <is>
          <t>Arcos</t>
        </is>
      </c>
      <c r="D2558" s="551" t="n">
        <v>45931</v>
      </c>
      <c r="E2558" t="n">
        <v>24816</v>
      </c>
      <c r="F2558" t="inlineStr">
        <is>
          <t>GELO ESFERICO UN</t>
        </is>
      </c>
      <c r="G2558" t="n">
        <v>5772</v>
      </c>
      <c r="H2558" t="n">
        <v>47</v>
      </c>
      <c r="I2558" t="inlineStr">
        <is>
          <t>UN</t>
        </is>
      </c>
      <c r="J2558" t="inlineStr">
        <is>
          <t>BEBIDAS</t>
        </is>
      </c>
      <c r="K2558" t="inlineStr">
        <is>
          <t>09/2025</t>
        </is>
      </c>
      <c r="L2558" t="n">
        <v>3.19</v>
      </c>
      <c r="M2558" s="551" t="n">
        <v>45929</v>
      </c>
      <c r="N2558" t="n">
        <v>3.19</v>
      </c>
      <c r="O2558" t="n">
        <v>3.19</v>
      </c>
      <c r="P2558" t="n">
        <v>149.93</v>
      </c>
    </row>
    <row r="2559">
      <c r="A2559" t="n">
        <v>55999</v>
      </c>
      <c r="B2559" t="n">
        <v>122</v>
      </c>
      <c r="C2559" t="inlineStr">
        <is>
          <t>Arcos</t>
        </is>
      </c>
      <c r="D2559" s="551" t="n">
        <v>45931</v>
      </c>
      <c r="E2559" t="n">
        <v>20908</v>
      </c>
      <c r="F2559" t="inlineStr">
        <is>
          <t>CHOCOLATE GOTAS MEIO AMARGO COBERTURA SICAO C/2,05KG</t>
        </is>
      </c>
      <c r="G2559" t="n">
        <v>2035</v>
      </c>
      <c r="H2559" t="n">
        <v>2</v>
      </c>
      <c r="I2559" t="inlineStr">
        <is>
          <t>PC</t>
        </is>
      </c>
      <c r="J2559" t="inlineStr">
        <is>
          <t>ALIMENTOS</t>
        </is>
      </c>
      <c r="K2559" t="inlineStr">
        <is>
          <t>09/2025</t>
        </is>
      </c>
      <c r="L2559" t="n">
        <v>74.18000000000001</v>
      </c>
      <c r="M2559" s="551" t="n">
        <v>45923</v>
      </c>
      <c r="N2559" t="n">
        <v>74.2</v>
      </c>
      <c r="O2559" t="n">
        <v>74.2</v>
      </c>
      <c r="P2559" t="n">
        <v>148.36</v>
      </c>
    </row>
    <row r="2560">
      <c r="A2560" t="n">
        <v>56078</v>
      </c>
      <c r="B2560" t="n">
        <v>122</v>
      </c>
      <c r="C2560" t="inlineStr">
        <is>
          <t>Arcos</t>
        </is>
      </c>
      <c r="D2560" s="551" t="n">
        <v>45931</v>
      </c>
      <c r="E2560" t="n">
        <v>18367</v>
      </c>
      <c r="F2560" t="inlineStr">
        <is>
          <t>GIN MARTIN MILLERS 700ML</t>
        </is>
      </c>
      <c r="G2560" t="n">
        <v>3271</v>
      </c>
      <c r="H2560" t="n">
        <v>0.58</v>
      </c>
      <c r="I2560" t="inlineStr">
        <is>
          <t>UN</t>
        </is>
      </c>
      <c r="J2560" t="inlineStr">
        <is>
          <t>BEBIDAS</t>
        </is>
      </c>
      <c r="K2560" t="inlineStr">
        <is>
          <t>09/2025</t>
        </is>
      </c>
      <c r="L2560" t="n">
        <v>0</v>
      </c>
      <c r="M2560" s="551" t="n">
        <v>-693593</v>
      </c>
      <c r="N2560" t="n">
        <v>0</v>
      </c>
      <c r="O2560" t="n">
        <v>161.79</v>
      </c>
      <c r="P2560" t="n">
        <v>147.31</v>
      </c>
    </row>
    <row r="2561">
      <c r="A2561" t="n">
        <v>55855</v>
      </c>
      <c r="B2561" t="n">
        <v>122</v>
      </c>
      <c r="C2561" t="inlineStr">
        <is>
          <t>Arcos</t>
        </is>
      </c>
      <c r="D2561" s="551" t="n">
        <v>45931</v>
      </c>
      <c r="E2561" t="n">
        <v>19034</v>
      </c>
      <c r="F2561" t="inlineStr">
        <is>
          <t>COXA E SOBRECOXA COM OSSO E COM PELE KG</t>
        </is>
      </c>
      <c r="G2561" t="n">
        <v>2890</v>
      </c>
      <c r="H2561" t="n">
        <v>20</v>
      </c>
      <c r="I2561" t="inlineStr">
        <is>
          <t>KG</t>
        </is>
      </c>
      <c r="J2561" t="inlineStr">
        <is>
          <t>ALIMENTOS</t>
        </is>
      </c>
      <c r="K2561" t="inlineStr">
        <is>
          <t>09/2025</t>
        </is>
      </c>
      <c r="L2561" t="n">
        <v>7.2</v>
      </c>
      <c r="M2561" s="551" t="n">
        <v>45926</v>
      </c>
      <c r="N2561" t="n">
        <v>8.800000000000001</v>
      </c>
      <c r="O2561" t="n">
        <v>8.880000000000001</v>
      </c>
      <c r="P2561" t="n">
        <v>144</v>
      </c>
    </row>
    <row r="2562">
      <c r="A2562" t="n">
        <v>56025</v>
      </c>
      <c r="B2562" t="n">
        <v>122</v>
      </c>
      <c r="C2562" t="inlineStr">
        <is>
          <t>Arcos</t>
        </is>
      </c>
      <c r="D2562" s="551" t="n">
        <v>45931</v>
      </c>
      <c r="E2562" t="n">
        <v>18540</v>
      </c>
      <c r="F2562" t="inlineStr">
        <is>
          <t>APERITIVO FERNET BRANCA FRATELLI 750ML</t>
        </is>
      </c>
      <c r="G2562" t="n">
        <v>3138</v>
      </c>
      <c r="H2562" t="n">
        <v>1.4</v>
      </c>
      <c r="I2562" t="inlineStr">
        <is>
          <t>GR</t>
        </is>
      </c>
      <c r="J2562" t="inlineStr">
        <is>
          <t>BEBIDAS</t>
        </is>
      </c>
      <c r="K2562" t="inlineStr">
        <is>
          <t>09/2025</t>
        </is>
      </c>
      <c r="L2562" t="n">
        <v>0</v>
      </c>
      <c r="M2562" s="551" t="n">
        <v>45811</v>
      </c>
      <c r="N2562" t="n">
        <v>102</v>
      </c>
      <c r="O2562" t="n">
        <v>107.89</v>
      </c>
      <c r="P2562" t="n">
        <v>142.8</v>
      </c>
    </row>
    <row r="2563">
      <c r="A2563" t="n">
        <v>56072</v>
      </c>
      <c r="B2563" t="n">
        <v>122</v>
      </c>
      <c r="C2563" t="inlineStr">
        <is>
          <t>Arcos</t>
        </is>
      </c>
      <c r="D2563" s="551" t="n">
        <v>45931</v>
      </c>
      <c r="E2563" t="n">
        <v>18121</v>
      </c>
      <c r="F2563" t="inlineStr">
        <is>
          <t>WHISKY JIM BEAM RYE 700ML</t>
        </is>
      </c>
      <c r="G2563" t="n">
        <v>3493</v>
      </c>
      <c r="H2563" t="n">
        <v>0.91</v>
      </c>
      <c r="I2563" t="inlineStr">
        <is>
          <t>GR</t>
        </is>
      </c>
      <c r="J2563" t="inlineStr">
        <is>
          <t>BEBIDAS</t>
        </is>
      </c>
      <c r="K2563" t="inlineStr">
        <is>
          <t>09/2025</t>
        </is>
      </c>
      <c r="L2563" t="n">
        <v>0</v>
      </c>
      <c r="M2563" s="551" t="n">
        <v>45811</v>
      </c>
      <c r="N2563" t="n">
        <v>149.51</v>
      </c>
      <c r="O2563" t="n">
        <v>149.51</v>
      </c>
      <c r="P2563" t="n">
        <v>136.05</v>
      </c>
    </row>
    <row r="2564">
      <c r="A2564" t="n">
        <v>55912</v>
      </c>
      <c r="B2564" t="n">
        <v>122</v>
      </c>
      <c r="C2564" t="inlineStr">
        <is>
          <t>Arcos</t>
        </is>
      </c>
      <c r="D2564" s="551" t="n">
        <v>45931</v>
      </c>
      <c r="E2564" t="n">
        <v>18543</v>
      </c>
      <c r="F2564" t="inlineStr">
        <is>
          <t>APERITIVO CYNAR 900ML</t>
        </is>
      </c>
      <c r="G2564" t="n">
        <v>3135</v>
      </c>
      <c r="H2564" t="n">
        <v>7</v>
      </c>
      <c r="I2564" t="inlineStr">
        <is>
          <t>GR</t>
        </is>
      </c>
      <c r="J2564" t="inlineStr">
        <is>
          <t>BEBIDAS</t>
        </is>
      </c>
      <c r="K2564" t="inlineStr">
        <is>
          <t>09/2025</t>
        </is>
      </c>
      <c r="L2564" t="n">
        <v>19.29</v>
      </c>
      <c r="M2564" s="551" t="n">
        <v>45916</v>
      </c>
      <c r="N2564" t="n">
        <v>19.29</v>
      </c>
      <c r="O2564" t="n">
        <v>19.89</v>
      </c>
      <c r="P2564" t="n">
        <v>135.03</v>
      </c>
    </row>
    <row r="2565">
      <c r="A2565" t="n">
        <v>55950</v>
      </c>
      <c r="B2565" t="n">
        <v>122</v>
      </c>
      <c r="C2565" t="inlineStr">
        <is>
          <t>Arcos</t>
        </is>
      </c>
      <c r="D2565" s="551" t="n">
        <v>45931</v>
      </c>
      <c r="E2565" t="n">
        <v>20213</v>
      </c>
      <c r="F2565" t="inlineStr">
        <is>
          <t>GRAO DE BICO CAMIL C/2KG</t>
        </is>
      </c>
      <c r="G2565" t="n">
        <v>2251</v>
      </c>
      <c r="H2565" t="n">
        <v>4</v>
      </c>
      <c r="I2565" t="inlineStr">
        <is>
          <t>PC</t>
        </is>
      </c>
      <c r="J2565" t="inlineStr">
        <is>
          <t>ALIMENTOS</t>
        </is>
      </c>
      <c r="K2565" t="inlineStr">
        <is>
          <t>09/2025</t>
        </is>
      </c>
      <c r="L2565" t="n">
        <v>31.61</v>
      </c>
      <c r="M2565" s="551" t="n">
        <v>45916</v>
      </c>
      <c r="N2565" t="n">
        <v>31.61</v>
      </c>
      <c r="O2565" t="n">
        <v>31.62</v>
      </c>
      <c r="P2565" t="n">
        <v>126.44</v>
      </c>
    </row>
    <row r="2566">
      <c r="A2566" t="n">
        <v>56032</v>
      </c>
      <c r="B2566" t="n">
        <v>122</v>
      </c>
      <c r="C2566" t="inlineStr">
        <is>
          <t>Arcos</t>
        </is>
      </c>
      <c r="D2566" s="551" t="n">
        <v>45931</v>
      </c>
      <c r="E2566" t="n">
        <v>24831</v>
      </c>
      <c r="F2566" t="inlineStr">
        <is>
          <t>ACIDO TARTARICO KG</t>
        </is>
      </c>
      <c r="G2566" t="n">
        <v>5780</v>
      </c>
      <c r="H2566" t="n">
        <v>1</v>
      </c>
      <c r="I2566" t="inlineStr">
        <is>
          <t>KG</t>
        </is>
      </c>
      <c r="J2566" t="inlineStr">
        <is>
          <t>ALIMENTOS</t>
        </is>
      </c>
      <c r="K2566" t="inlineStr">
        <is>
          <t>09/2025</t>
        </is>
      </c>
      <c r="L2566" t="n">
        <v>0</v>
      </c>
      <c r="M2566" s="551" t="n">
        <v>45755</v>
      </c>
      <c r="N2566" t="n">
        <v>126</v>
      </c>
      <c r="O2566" t="n">
        <v>126</v>
      </c>
      <c r="P2566" t="n">
        <v>126</v>
      </c>
    </row>
    <row r="2567">
      <c r="A2567" t="n">
        <v>55948</v>
      </c>
      <c r="B2567" t="n">
        <v>122</v>
      </c>
      <c r="C2567" t="inlineStr">
        <is>
          <t>Arcos</t>
        </is>
      </c>
      <c r="D2567" s="551" t="n">
        <v>45931</v>
      </c>
      <c r="E2567" t="n">
        <v>20672</v>
      </c>
      <c r="F2567" t="inlineStr">
        <is>
          <t>EXTRATO DE TOMATE ELEFANTE C/1,7KG</t>
        </is>
      </c>
      <c r="G2567" t="n">
        <v>2107</v>
      </c>
      <c r="H2567" t="n">
        <v>4</v>
      </c>
      <c r="I2567" t="inlineStr">
        <is>
          <t>PC</t>
        </is>
      </c>
      <c r="J2567" t="inlineStr">
        <is>
          <t>ALIMENTOS</t>
        </is>
      </c>
      <c r="K2567" t="inlineStr">
        <is>
          <t>09/2025</t>
        </is>
      </c>
      <c r="L2567" t="n">
        <v>30.99</v>
      </c>
      <c r="M2567" s="551" t="n">
        <v>45922</v>
      </c>
      <c r="N2567" t="n">
        <v>31.1</v>
      </c>
      <c r="O2567" t="n">
        <v>30.93</v>
      </c>
      <c r="P2567" t="n">
        <v>123.96</v>
      </c>
    </row>
    <row r="2568">
      <c r="A2568" t="n">
        <v>55916</v>
      </c>
      <c r="B2568" t="n">
        <v>122</v>
      </c>
      <c r="C2568" t="inlineStr">
        <is>
          <t>Arcos</t>
        </is>
      </c>
      <c r="D2568" s="551" t="n">
        <v>45931</v>
      </c>
      <c r="E2568" t="n">
        <v>20871</v>
      </c>
      <c r="F2568" t="inlineStr">
        <is>
          <t>MELADO DE CANA JR C/1,3KG</t>
        </is>
      </c>
      <c r="G2568" t="n">
        <v>2043</v>
      </c>
      <c r="H2568" t="n">
        <v>7</v>
      </c>
      <c r="I2568" t="inlineStr">
        <is>
          <t>PT</t>
        </is>
      </c>
      <c r="J2568" t="inlineStr">
        <is>
          <t>ALIMENTOS</t>
        </is>
      </c>
      <c r="K2568" t="inlineStr">
        <is>
          <t>09/2025</t>
        </is>
      </c>
      <c r="L2568" t="n">
        <v>17.4</v>
      </c>
      <c r="M2568" s="551" t="n">
        <v>45916</v>
      </c>
      <c r="N2568" t="n">
        <v>17.4</v>
      </c>
      <c r="O2568" t="n">
        <v>17.9</v>
      </c>
      <c r="P2568" t="n">
        <v>121.8</v>
      </c>
    </row>
    <row r="2569">
      <c r="A2569" t="n">
        <v>55852</v>
      </c>
      <c r="B2569" t="n">
        <v>122</v>
      </c>
      <c r="C2569" t="inlineStr">
        <is>
          <t>Arcos</t>
        </is>
      </c>
      <c r="D2569" s="551" t="n">
        <v>45931</v>
      </c>
      <c r="E2569" t="n">
        <v>19420</v>
      </c>
      <c r="F2569" t="inlineStr">
        <is>
          <t>LEITE INTEGRAL ITALAC 1L</t>
        </is>
      </c>
      <c r="G2569" t="n">
        <v>2758</v>
      </c>
      <c r="H2569" t="n">
        <v>21</v>
      </c>
      <c r="I2569" t="inlineStr">
        <is>
          <t>UN</t>
        </is>
      </c>
      <c r="J2569" t="inlineStr">
        <is>
          <t>ALIMENTOS</t>
        </is>
      </c>
      <c r="K2569" t="inlineStr">
        <is>
          <t>09/2025</t>
        </is>
      </c>
      <c r="L2569" t="n">
        <v>0</v>
      </c>
      <c r="M2569" s="551" t="n">
        <v>45678</v>
      </c>
      <c r="N2569" t="n">
        <v>5.79</v>
      </c>
      <c r="O2569" t="n">
        <v>5.79</v>
      </c>
      <c r="P2569" t="n">
        <v>121.59</v>
      </c>
    </row>
    <row r="2570">
      <c r="A2570" t="n">
        <v>55976</v>
      </c>
      <c r="B2570" t="n">
        <v>122</v>
      </c>
      <c r="C2570" t="inlineStr">
        <is>
          <t>Arcos</t>
        </is>
      </c>
      <c r="D2570" s="551" t="n">
        <v>45931</v>
      </c>
      <c r="E2570" t="n">
        <v>18200</v>
      </c>
      <c r="F2570" t="inlineStr">
        <is>
          <t>VERMOUTH MARTINI ROSSO 750ML</t>
        </is>
      </c>
      <c r="G2570" t="n">
        <v>3426</v>
      </c>
      <c r="H2570" t="n">
        <v>3</v>
      </c>
      <c r="I2570" t="inlineStr">
        <is>
          <t>GR</t>
        </is>
      </c>
      <c r="J2570" t="inlineStr">
        <is>
          <t>BEBIDAS</t>
        </is>
      </c>
      <c r="K2570" t="inlineStr">
        <is>
          <t>09/2025</t>
        </is>
      </c>
      <c r="L2570" t="n">
        <v>0</v>
      </c>
      <c r="M2570" s="551" t="n">
        <v>45462</v>
      </c>
      <c r="N2570" t="n">
        <v>38.9</v>
      </c>
      <c r="O2570" t="n">
        <v>41.5</v>
      </c>
      <c r="P2570" t="n">
        <v>116.7</v>
      </c>
    </row>
    <row r="2571">
      <c r="A2571" t="n">
        <v>55873</v>
      </c>
      <c r="B2571" t="n">
        <v>122</v>
      </c>
      <c r="C2571" t="inlineStr">
        <is>
          <t>Arcos</t>
        </is>
      </c>
      <c r="D2571" s="551" t="n">
        <v>45931</v>
      </c>
      <c r="E2571" t="n">
        <v>20961</v>
      </c>
      <c r="F2571" t="inlineStr">
        <is>
          <t>VINAGRE DE MACA CASTELO 750ML UN</t>
        </is>
      </c>
      <c r="G2571" t="n">
        <v>2015</v>
      </c>
      <c r="H2571" t="n">
        <v>14</v>
      </c>
      <c r="I2571" t="inlineStr">
        <is>
          <t>UN</t>
        </is>
      </c>
      <c r="J2571" t="inlineStr">
        <is>
          <t>ALIMENTOS</t>
        </is>
      </c>
      <c r="K2571" t="inlineStr">
        <is>
          <t>09/2025</t>
        </is>
      </c>
      <c r="L2571" t="n">
        <v>0</v>
      </c>
      <c r="M2571" s="551" t="n">
        <v>45889</v>
      </c>
      <c r="N2571" t="n">
        <v>8.109999999999999</v>
      </c>
      <c r="O2571" t="n">
        <v>8.359999999999999</v>
      </c>
      <c r="P2571" t="n">
        <v>113.54</v>
      </c>
    </row>
    <row r="2572">
      <c r="A2572" t="n">
        <v>56009</v>
      </c>
      <c r="B2572" t="n">
        <v>122</v>
      </c>
      <c r="C2572" t="inlineStr">
        <is>
          <t>Arcos</t>
        </is>
      </c>
      <c r="D2572" s="551" t="n">
        <v>45931</v>
      </c>
      <c r="E2572" t="n">
        <v>27106</v>
      </c>
      <c r="F2572" t="inlineStr">
        <is>
          <t>PALMILTO PUPUNHA FRESCO TOLETE KG</t>
        </is>
      </c>
      <c r="G2572" t="n">
        <v>7149</v>
      </c>
      <c r="H2572" t="n">
        <v>2</v>
      </c>
      <c r="I2572" t="inlineStr">
        <is>
          <t>KG</t>
        </is>
      </c>
      <c r="J2572" t="inlineStr">
        <is>
          <t>ALIMENTOS</t>
        </is>
      </c>
      <c r="K2572" t="inlineStr">
        <is>
          <t>09/2025</t>
        </is>
      </c>
      <c r="L2572" t="n">
        <v>55.53</v>
      </c>
      <c r="M2572" s="551" t="n">
        <v>45930</v>
      </c>
      <c r="N2572" t="n">
        <v>52.54</v>
      </c>
      <c r="O2572" t="n">
        <v>52.54</v>
      </c>
      <c r="P2572" t="n">
        <v>111.06</v>
      </c>
    </row>
    <row r="2573">
      <c r="A2573" t="n">
        <v>55935</v>
      </c>
      <c r="B2573" t="n">
        <v>122</v>
      </c>
      <c r="C2573" t="inlineStr">
        <is>
          <t>Arcos</t>
        </is>
      </c>
      <c r="D2573" s="551" t="n">
        <v>45931</v>
      </c>
      <c r="E2573" t="n">
        <v>20360</v>
      </c>
      <c r="F2573" t="inlineStr">
        <is>
          <t>FARINHA DE TRIGO ANACONDA C/5KG</t>
        </is>
      </c>
      <c r="G2573" t="n">
        <v>2199</v>
      </c>
      <c r="H2573" t="n">
        <v>5</v>
      </c>
      <c r="I2573" t="inlineStr">
        <is>
          <t>PC</t>
        </is>
      </c>
      <c r="J2573" t="inlineStr">
        <is>
          <t>ALIMENTOS</t>
        </is>
      </c>
      <c r="K2573" t="inlineStr">
        <is>
          <t>09/2025</t>
        </is>
      </c>
      <c r="L2573" t="n">
        <v>22.03</v>
      </c>
      <c r="M2573" s="551" t="n">
        <v>45923</v>
      </c>
      <c r="N2573" t="n">
        <v>21.2</v>
      </c>
      <c r="O2573" t="n">
        <v>21.2</v>
      </c>
      <c r="P2573" t="n">
        <v>110.15</v>
      </c>
    </row>
    <row r="2574">
      <c r="A2574" t="n">
        <v>56087</v>
      </c>
      <c r="B2574" t="n">
        <v>122</v>
      </c>
      <c r="C2574" t="inlineStr">
        <is>
          <t>Arcos</t>
        </is>
      </c>
      <c r="D2574" s="551" t="n">
        <v>45931</v>
      </c>
      <c r="E2574" t="n">
        <v>18264</v>
      </c>
      <c r="F2574" t="inlineStr">
        <is>
          <t>RUM MOUNT GAY XO 43o 700ML</t>
        </is>
      </c>
      <c r="G2574" t="n">
        <v>3366</v>
      </c>
      <c r="H2574" t="n">
        <v>0.23</v>
      </c>
      <c r="I2574" t="inlineStr">
        <is>
          <t>UN</t>
        </is>
      </c>
      <c r="J2574" t="inlineStr">
        <is>
          <t>BEBIDAS</t>
        </is>
      </c>
      <c r="K2574" t="inlineStr">
        <is>
          <t>09/2025</t>
        </is>
      </c>
      <c r="L2574" t="n">
        <v>0</v>
      </c>
      <c r="M2574" s="551" t="n">
        <v>-693593</v>
      </c>
      <c r="N2574" t="n">
        <v>0</v>
      </c>
      <c r="O2574" t="n">
        <v>0</v>
      </c>
      <c r="P2574" t="n">
        <v>108.25</v>
      </c>
    </row>
    <row r="2575">
      <c r="A2575" t="n">
        <v>55907</v>
      </c>
      <c r="B2575" t="n">
        <v>122</v>
      </c>
      <c r="C2575" t="inlineStr">
        <is>
          <t>Arcos</t>
        </is>
      </c>
      <c r="D2575" s="551" t="n">
        <v>45931</v>
      </c>
      <c r="E2575" t="n">
        <v>25628</v>
      </c>
      <c r="F2575" t="inlineStr">
        <is>
          <t>MOLHO DE PIMENTA SRIRACHA PANTAI 435ML UN</t>
        </is>
      </c>
      <c r="G2575" t="n">
        <v>6201</v>
      </c>
      <c r="H2575" t="n">
        <v>8</v>
      </c>
      <c r="I2575" t="inlineStr">
        <is>
          <t>UN</t>
        </is>
      </c>
      <c r="J2575" t="inlineStr">
        <is>
          <t>ALIMENTOS</t>
        </is>
      </c>
      <c r="K2575" t="inlineStr">
        <is>
          <t>09/2025</t>
        </is>
      </c>
      <c r="L2575" t="n">
        <v>0</v>
      </c>
      <c r="M2575" s="551" t="n">
        <v>45678</v>
      </c>
      <c r="N2575" t="n">
        <v>12.98</v>
      </c>
      <c r="O2575" t="n">
        <v>12.98</v>
      </c>
      <c r="P2575" t="n">
        <v>103.84</v>
      </c>
    </row>
    <row r="2576">
      <c r="A2576" t="n">
        <v>56069</v>
      </c>
      <c r="B2576" t="n">
        <v>122</v>
      </c>
      <c r="C2576" t="inlineStr">
        <is>
          <t>Arcos</t>
        </is>
      </c>
      <c r="D2576" s="551" t="n">
        <v>45931</v>
      </c>
      <c r="E2576" t="n">
        <v>18146</v>
      </c>
      <c r="F2576" t="inlineStr">
        <is>
          <t>WHISKY CHIVAS REGAL 12 ANOS 1L</t>
        </is>
      </c>
      <c r="G2576" t="n">
        <v>3471</v>
      </c>
      <c r="H2576" t="n">
        <v>1</v>
      </c>
      <c r="I2576" t="inlineStr">
        <is>
          <t>GR</t>
        </is>
      </c>
      <c r="J2576" t="inlineStr">
        <is>
          <t>BEBIDAS</t>
        </is>
      </c>
      <c r="K2576" t="inlineStr">
        <is>
          <t>09/2025</t>
        </is>
      </c>
      <c r="L2576" t="n">
        <v>0</v>
      </c>
      <c r="M2576" s="551" t="n">
        <v>45824</v>
      </c>
      <c r="N2576" t="n">
        <v>103.8</v>
      </c>
      <c r="O2576" t="n">
        <v>110</v>
      </c>
      <c r="P2576" t="n">
        <v>103.8</v>
      </c>
    </row>
    <row r="2577">
      <c r="A2577" t="n">
        <v>56006</v>
      </c>
      <c r="B2577" t="n">
        <v>122</v>
      </c>
      <c r="C2577" t="inlineStr">
        <is>
          <t>Arcos</t>
        </is>
      </c>
      <c r="D2577" s="551" t="n">
        <v>45931</v>
      </c>
      <c r="E2577" t="n">
        <v>20007</v>
      </c>
      <c r="F2577" t="inlineStr">
        <is>
          <t>MAIONESE HELLMANNS C/3KG</t>
        </is>
      </c>
      <c r="G2577" t="n">
        <v>2343</v>
      </c>
      <c r="H2577" t="n">
        <v>2</v>
      </c>
      <c r="I2577" t="inlineStr">
        <is>
          <t>BD</t>
        </is>
      </c>
      <c r="J2577" t="inlineStr">
        <is>
          <t>ALIMENTOS</t>
        </is>
      </c>
      <c r="K2577" t="inlineStr">
        <is>
          <t>09/2025</t>
        </is>
      </c>
      <c r="L2577" t="n">
        <v>49.77</v>
      </c>
      <c r="M2577" s="551" t="n">
        <v>45916</v>
      </c>
      <c r="N2577" t="n">
        <v>49.9</v>
      </c>
      <c r="O2577" t="n">
        <v>48.9</v>
      </c>
      <c r="P2577" t="n">
        <v>99.54000000000001</v>
      </c>
    </row>
    <row r="2578">
      <c r="A2578" t="n">
        <v>56039</v>
      </c>
      <c r="B2578" t="n">
        <v>122</v>
      </c>
      <c r="C2578" t="inlineStr">
        <is>
          <t>Arcos</t>
        </is>
      </c>
      <c r="D2578" s="551" t="n">
        <v>45931</v>
      </c>
      <c r="E2578" t="n">
        <v>18542</v>
      </c>
      <c r="F2578" t="inlineStr">
        <is>
          <t>APERITIVO CYNAR 70 PROOF 1L</t>
        </is>
      </c>
      <c r="G2578" t="n">
        <v>3136</v>
      </c>
      <c r="H2578" t="n">
        <v>1</v>
      </c>
      <c r="I2578" t="inlineStr">
        <is>
          <t>GR</t>
        </is>
      </c>
      <c r="J2578" t="inlineStr">
        <is>
          <t>BEBIDAS</t>
        </is>
      </c>
      <c r="K2578" t="inlineStr">
        <is>
          <t>09/2025</t>
        </is>
      </c>
      <c r="L2578" t="n">
        <v>0</v>
      </c>
      <c r="M2578" s="551" t="n">
        <v>-693593</v>
      </c>
      <c r="N2578" t="n">
        <v>0</v>
      </c>
      <c r="O2578" t="n">
        <v>99</v>
      </c>
      <c r="P2578" t="n">
        <v>99</v>
      </c>
    </row>
    <row r="2579">
      <c r="A2579" t="n">
        <v>55987</v>
      </c>
      <c r="B2579" t="n">
        <v>122</v>
      </c>
      <c r="C2579" t="inlineStr">
        <is>
          <t>Arcos</t>
        </is>
      </c>
      <c r="D2579" s="551" t="n">
        <v>45931</v>
      </c>
      <c r="E2579" t="n">
        <v>19857</v>
      </c>
      <c r="F2579" t="inlineStr">
        <is>
          <t>ACIDO CITRICO KG</t>
        </is>
      </c>
      <c r="G2579" t="n">
        <v>2415</v>
      </c>
      <c r="H2579" t="n">
        <v>2</v>
      </c>
      <c r="I2579" t="inlineStr">
        <is>
          <t>KG</t>
        </is>
      </c>
      <c r="J2579" t="inlineStr">
        <is>
          <t>ALIMENTOS</t>
        </is>
      </c>
      <c r="K2579" t="inlineStr">
        <is>
          <t>09/2025</t>
        </is>
      </c>
      <c r="L2579" t="n">
        <v>49</v>
      </c>
      <c r="M2579" s="551" t="n">
        <v>45922</v>
      </c>
      <c r="N2579" t="n">
        <v>49</v>
      </c>
      <c r="O2579" t="n">
        <v>49</v>
      </c>
      <c r="P2579" t="n">
        <v>98</v>
      </c>
    </row>
    <row r="2580">
      <c r="A2580" t="n">
        <v>56075</v>
      </c>
      <c r="B2580" t="n">
        <v>122</v>
      </c>
      <c r="C2580" t="inlineStr">
        <is>
          <t>Arcos</t>
        </is>
      </c>
      <c r="D2580" s="551" t="n">
        <v>45931</v>
      </c>
      <c r="E2580" t="n">
        <v>18266</v>
      </c>
      <c r="F2580" t="inlineStr">
        <is>
          <t>RUM HAVANA RESERVA 7 ANOS 700ML</t>
        </is>
      </c>
      <c r="G2580" t="n">
        <v>3364</v>
      </c>
      <c r="H2580" t="n">
        <v>0.77</v>
      </c>
      <c r="I2580" t="inlineStr">
        <is>
          <t>UN</t>
        </is>
      </c>
      <c r="J2580" t="inlineStr">
        <is>
          <t>BEBIDAS</t>
        </is>
      </c>
      <c r="K2580" t="inlineStr">
        <is>
          <t>09/2025</t>
        </is>
      </c>
      <c r="L2580" t="n">
        <v>0</v>
      </c>
      <c r="M2580" s="551" t="n">
        <v>45848</v>
      </c>
      <c r="N2580" t="n">
        <v>125.9</v>
      </c>
      <c r="O2580" t="n">
        <v>125.9</v>
      </c>
      <c r="P2580" t="n">
        <v>96.94</v>
      </c>
    </row>
    <row r="2581">
      <c r="A2581" t="n">
        <v>55822</v>
      </c>
      <c r="B2581" t="n">
        <v>122</v>
      </c>
      <c r="C2581" t="inlineStr">
        <is>
          <t>Arcos</t>
        </is>
      </c>
      <c r="D2581" s="551" t="n">
        <v>45931</v>
      </c>
      <c r="E2581" t="n">
        <v>24394</v>
      </c>
      <c r="F2581" t="inlineStr">
        <is>
          <t>OVO BRANCO UN</t>
        </is>
      </c>
      <c r="G2581" t="n">
        <v>2753</v>
      </c>
      <c r="H2581" t="n">
        <v>143</v>
      </c>
      <c r="I2581" t="inlineStr">
        <is>
          <t>UN</t>
        </is>
      </c>
      <c r="J2581" t="inlineStr">
        <is>
          <t>ALIMENTOS</t>
        </is>
      </c>
      <c r="K2581" t="inlineStr">
        <is>
          <t>09/2025</t>
        </is>
      </c>
      <c r="L2581" t="n">
        <v>0</v>
      </c>
      <c r="M2581" s="551" t="n">
        <v>45888</v>
      </c>
      <c r="N2581" t="n">
        <v>0.67</v>
      </c>
      <c r="O2581" t="n">
        <v>0.67</v>
      </c>
      <c r="P2581" t="n">
        <v>95.81</v>
      </c>
    </row>
    <row r="2582">
      <c r="A2582" t="n">
        <v>56029</v>
      </c>
      <c r="B2582" t="n">
        <v>122</v>
      </c>
      <c r="C2582" t="inlineStr">
        <is>
          <t>Arcos</t>
        </is>
      </c>
      <c r="D2582" s="551" t="n">
        <v>45931</v>
      </c>
      <c r="E2582" t="n">
        <v>24676</v>
      </c>
      <c r="F2582" t="inlineStr">
        <is>
          <t>ACIDO ASCORBICO C/1KG</t>
        </is>
      </c>
      <c r="G2582" t="n">
        <v>5710</v>
      </c>
      <c r="H2582" t="n">
        <v>1</v>
      </c>
      <c r="I2582" t="inlineStr">
        <is>
          <t>PC</t>
        </is>
      </c>
      <c r="J2582" t="inlineStr">
        <is>
          <t>ALIMENTOS</t>
        </is>
      </c>
      <c r="K2582" t="inlineStr">
        <is>
          <t>09/2025</t>
        </is>
      </c>
      <c r="L2582" t="n">
        <v>0</v>
      </c>
      <c r="M2582" s="551" t="n">
        <v>45385</v>
      </c>
      <c r="N2582" t="n">
        <v>93.81999999999999</v>
      </c>
      <c r="O2582" t="n">
        <v>49</v>
      </c>
      <c r="P2582" t="n">
        <v>93.81999999999999</v>
      </c>
    </row>
    <row r="2583">
      <c r="A2583" t="n">
        <v>55897</v>
      </c>
      <c r="B2583" t="n">
        <v>122</v>
      </c>
      <c r="C2583" t="inlineStr">
        <is>
          <t>Arcos</t>
        </is>
      </c>
      <c r="D2583" s="551" t="n">
        <v>45931</v>
      </c>
      <c r="E2583" t="n">
        <v>20301</v>
      </c>
      <c r="F2583" t="inlineStr">
        <is>
          <t>ARROZ BRANCO TIPO 1 CAMIL C/5KG</t>
        </is>
      </c>
      <c r="G2583" t="n">
        <v>2223</v>
      </c>
      <c r="H2583" t="n">
        <v>9</v>
      </c>
      <c r="I2583" t="inlineStr">
        <is>
          <t>PC</t>
        </is>
      </c>
      <c r="J2583" t="inlineStr">
        <is>
          <t>ALIMENTOS</t>
        </is>
      </c>
      <c r="K2583" t="inlineStr">
        <is>
          <t>09/2025</t>
        </is>
      </c>
      <c r="L2583" t="n">
        <v>10.21</v>
      </c>
      <c r="M2583" s="551" t="n">
        <v>45922</v>
      </c>
      <c r="N2583" t="n">
        <v>22.33</v>
      </c>
      <c r="O2583" t="n">
        <v>21.75</v>
      </c>
      <c r="P2583" t="n">
        <v>91.89</v>
      </c>
    </row>
    <row r="2584">
      <c r="A2584" t="n">
        <v>55975</v>
      </c>
      <c r="B2584" t="n">
        <v>122</v>
      </c>
      <c r="C2584" t="inlineStr">
        <is>
          <t>Arcos</t>
        </is>
      </c>
      <c r="D2584" s="551" t="n">
        <v>45931</v>
      </c>
      <c r="E2584" t="n">
        <v>20614</v>
      </c>
      <c r="F2584" t="inlineStr">
        <is>
          <t>PASTA GERGELIM TAHINE ISTAMBUL 5006 LT</t>
        </is>
      </c>
      <c r="G2584" t="n">
        <v>2119</v>
      </c>
      <c r="H2584" t="n">
        <v>3</v>
      </c>
      <c r="I2584" t="inlineStr">
        <is>
          <t>UN</t>
        </is>
      </c>
      <c r="J2584" t="inlineStr">
        <is>
          <t>ALIMENTOS</t>
        </is>
      </c>
      <c r="K2584" t="inlineStr">
        <is>
          <t>09/2025</t>
        </is>
      </c>
      <c r="L2584" t="n">
        <v>0</v>
      </c>
      <c r="M2584" s="551" t="n">
        <v>45853</v>
      </c>
      <c r="N2584" t="n">
        <v>29.9</v>
      </c>
      <c r="O2584" t="n">
        <v>29.9</v>
      </c>
      <c r="P2584" t="n">
        <v>89.7</v>
      </c>
    </row>
    <row r="2585">
      <c r="A2585" t="n">
        <v>56011</v>
      </c>
      <c r="B2585" t="n">
        <v>122</v>
      </c>
      <c r="C2585" t="inlineStr">
        <is>
          <t>Arcos</t>
        </is>
      </c>
      <c r="D2585" s="551" t="n">
        <v>45931</v>
      </c>
      <c r="E2585" t="n">
        <v>26882</v>
      </c>
      <c r="F2585" t="inlineStr">
        <is>
          <t>RAIZ DE ANGELICA KG</t>
        </is>
      </c>
      <c r="G2585" t="n">
        <v>6951</v>
      </c>
      <c r="H2585" t="n">
        <v>2</v>
      </c>
      <c r="I2585" t="inlineStr">
        <is>
          <t>KG</t>
        </is>
      </c>
      <c r="J2585" t="inlineStr">
        <is>
          <t>ALIMENTOS</t>
        </is>
      </c>
      <c r="K2585" t="inlineStr">
        <is>
          <t>09/2025</t>
        </is>
      </c>
      <c r="L2585" t="n">
        <v>0</v>
      </c>
      <c r="M2585" s="551" t="n">
        <v>45763</v>
      </c>
      <c r="N2585" t="n">
        <v>42</v>
      </c>
      <c r="O2585" t="n">
        <v>42</v>
      </c>
      <c r="P2585" t="n">
        <v>84</v>
      </c>
    </row>
    <row r="2586">
      <c r="A2586" t="n">
        <v>55838</v>
      </c>
      <c r="B2586" t="n">
        <v>122</v>
      </c>
      <c r="C2586" t="inlineStr">
        <is>
          <t>Arcos</t>
        </is>
      </c>
      <c r="D2586" s="551" t="n">
        <v>45931</v>
      </c>
      <c r="E2586" t="n">
        <v>24083</v>
      </c>
      <c r="F2586" t="inlineStr">
        <is>
          <t>BATATA ASTERIX GRAUDA NOIVA KG</t>
        </is>
      </c>
      <c r="G2586" t="n">
        <v>2592</v>
      </c>
      <c r="H2586" t="n">
        <v>30</v>
      </c>
      <c r="I2586" t="inlineStr">
        <is>
          <t>KG</t>
        </is>
      </c>
      <c r="J2586" t="inlineStr">
        <is>
          <t>ALIMENTOS</t>
        </is>
      </c>
      <c r="K2586" t="inlineStr">
        <is>
          <t>09/2025</t>
        </is>
      </c>
      <c r="L2586" t="n">
        <v>2.75</v>
      </c>
      <c r="M2586" s="551" t="n">
        <v>45930</v>
      </c>
      <c r="N2586" t="n">
        <v>2.7</v>
      </c>
      <c r="O2586" t="n">
        <v>2.71</v>
      </c>
      <c r="P2586" t="n">
        <v>82.5</v>
      </c>
    </row>
    <row r="2587">
      <c r="A2587" t="n">
        <v>55938</v>
      </c>
      <c r="B2587" t="n">
        <v>122</v>
      </c>
      <c r="C2587" t="inlineStr">
        <is>
          <t>Arcos</t>
        </is>
      </c>
      <c r="D2587" s="551" t="n">
        <v>45931</v>
      </c>
      <c r="E2587" t="n">
        <v>20174</v>
      </c>
      <c r="F2587" t="inlineStr">
        <is>
          <t>SEMENTE DE GIRASSOL SEM CASCA KG</t>
        </is>
      </c>
      <c r="G2587" t="n">
        <v>2264</v>
      </c>
      <c r="H2587" t="n">
        <v>5</v>
      </c>
      <c r="I2587" t="inlineStr">
        <is>
          <t>KG</t>
        </is>
      </c>
      <c r="J2587" t="inlineStr">
        <is>
          <t>ALIMENTOS</t>
        </is>
      </c>
      <c r="K2587" t="inlineStr">
        <is>
          <t>09/2025</t>
        </is>
      </c>
      <c r="L2587" t="n">
        <v>16.5</v>
      </c>
      <c r="M2587" s="551" t="n">
        <v>45909</v>
      </c>
      <c r="N2587" t="n">
        <v>16.5</v>
      </c>
      <c r="O2587" t="n">
        <v>15.6</v>
      </c>
      <c r="P2587" t="n">
        <v>82.5</v>
      </c>
    </row>
    <row r="2588">
      <c r="A2588" t="n">
        <v>55952</v>
      </c>
      <c r="B2588" t="n">
        <v>122</v>
      </c>
      <c r="C2588" t="inlineStr">
        <is>
          <t>Arcos</t>
        </is>
      </c>
      <c r="D2588" s="551" t="n">
        <v>45931</v>
      </c>
      <c r="E2588" t="n">
        <v>20887</v>
      </c>
      <c r="F2588" t="inlineStr">
        <is>
          <t>MEL PURO FLORA NECTAR C/1KG</t>
        </is>
      </c>
      <c r="G2588" t="n">
        <v>2040</v>
      </c>
      <c r="H2588" t="n">
        <v>4</v>
      </c>
      <c r="I2588" t="inlineStr">
        <is>
          <t>PT</t>
        </is>
      </c>
      <c r="J2588" t="inlineStr">
        <is>
          <t>ALIMENTOS</t>
        </is>
      </c>
      <c r="K2588" t="inlineStr">
        <is>
          <t>09/2025</t>
        </is>
      </c>
      <c r="L2588" t="n">
        <v>20.32</v>
      </c>
      <c r="M2588" s="551" t="n">
        <v>45923</v>
      </c>
      <c r="N2588" t="n">
        <v>0</v>
      </c>
      <c r="O2588" t="n">
        <v>34.2</v>
      </c>
      <c r="P2588" t="n">
        <v>81.28</v>
      </c>
    </row>
    <row r="2589">
      <c r="A2589" t="n">
        <v>55844</v>
      </c>
      <c r="B2589" t="n">
        <v>122</v>
      </c>
      <c r="C2589" t="inlineStr">
        <is>
          <t>Arcos</t>
        </is>
      </c>
      <c r="D2589" s="551" t="n">
        <v>45931</v>
      </c>
      <c r="E2589" t="n">
        <v>20385</v>
      </c>
      <c r="F2589" t="inlineStr">
        <is>
          <t>FARINHA DE MILHO FLOCAO YOKI 500GR</t>
        </is>
      </c>
      <c r="G2589" t="n">
        <v>2195</v>
      </c>
      <c r="H2589" t="n">
        <v>24</v>
      </c>
      <c r="I2589" t="inlineStr">
        <is>
          <t>UN</t>
        </is>
      </c>
      <c r="J2589" t="inlineStr">
        <is>
          <t>ALIMENTOS</t>
        </is>
      </c>
      <c r="K2589" t="inlineStr">
        <is>
          <t>09/2025</t>
        </is>
      </c>
      <c r="L2589" t="n">
        <v>3.37</v>
      </c>
      <c r="M2589" s="551" t="n">
        <v>45923</v>
      </c>
      <c r="N2589" t="n">
        <v>5.1</v>
      </c>
      <c r="O2589" t="n">
        <v>5.1</v>
      </c>
      <c r="P2589" t="n">
        <v>80.88</v>
      </c>
    </row>
    <row r="2590">
      <c r="A2590" t="n">
        <v>55928</v>
      </c>
      <c r="B2590" t="n">
        <v>122</v>
      </c>
      <c r="C2590" t="inlineStr">
        <is>
          <t>Arcos</t>
        </is>
      </c>
      <c r="D2590" s="551" t="n">
        <v>45931</v>
      </c>
      <c r="E2590" t="n">
        <v>19965</v>
      </c>
      <c r="F2590" t="inlineStr">
        <is>
          <t>MOSTARDA AMARELA HEINZ C/255G UN</t>
        </is>
      </c>
      <c r="G2590" t="n">
        <v>2356</v>
      </c>
      <c r="H2590" t="n">
        <v>6</v>
      </c>
      <c r="I2590" t="inlineStr">
        <is>
          <t>UN</t>
        </is>
      </c>
      <c r="J2590" t="inlineStr">
        <is>
          <t>ALIMENTOS</t>
        </is>
      </c>
      <c r="K2590" t="inlineStr">
        <is>
          <t>09/2025</t>
        </is>
      </c>
      <c r="L2590" t="n">
        <v>13.4</v>
      </c>
      <c r="M2590" s="551" t="n">
        <v>45916</v>
      </c>
      <c r="N2590" t="n">
        <v>13.4</v>
      </c>
      <c r="O2590" t="n">
        <v>13.4</v>
      </c>
      <c r="P2590" t="n">
        <v>80.40000000000001</v>
      </c>
    </row>
    <row r="2591">
      <c r="A2591" t="n">
        <v>55944</v>
      </c>
      <c r="B2591" t="n">
        <v>122</v>
      </c>
      <c r="C2591" t="inlineStr">
        <is>
          <t>Arcos</t>
        </is>
      </c>
      <c r="D2591" s="551" t="n">
        <v>45931</v>
      </c>
      <c r="E2591" t="n">
        <v>20429</v>
      </c>
      <c r="F2591" t="inlineStr">
        <is>
          <t>AMIDO DE MILHO MAIZENA 1KG UN</t>
        </is>
      </c>
      <c r="G2591" t="n">
        <v>2184</v>
      </c>
      <c r="H2591" t="n">
        <v>4</v>
      </c>
      <c r="I2591" t="inlineStr">
        <is>
          <t>UN</t>
        </is>
      </c>
      <c r="J2591" t="inlineStr">
        <is>
          <t>ALIMENTOS</t>
        </is>
      </c>
      <c r="K2591" t="inlineStr">
        <is>
          <t>09/2025</t>
        </is>
      </c>
      <c r="L2591" t="n">
        <v>19.8</v>
      </c>
      <c r="M2591" s="551" t="n">
        <v>45916</v>
      </c>
      <c r="N2591" t="n">
        <v>19.8</v>
      </c>
      <c r="O2591" t="n">
        <v>14</v>
      </c>
      <c r="P2591" t="n">
        <v>79.2</v>
      </c>
    </row>
    <row r="2592">
      <c r="A2592" t="n">
        <v>55927</v>
      </c>
      <c r="B2592" t="n">
        <v>122</v>
      </c>
      <c r="C2592" t="inlineStr">
        <is>
          <t>Arcos</t>
        </is>
      </c>
      <c r="D2592" s="551" t="n">
        <v>45931</v>
      </c>
      <c r="E2592" t="n">
        <v>20242</v>
      </c>
      <c r="F2592" t="inlineStr">
        <is>
          <t>FEIJAO CARIOCA CAMIL C/2KG</t>
        </is>
      </c>
      <c r="G2592" t="n">
        <v>2242</v>
      </c>
      <c r="H2592" t="n">
        <v>6</v>
      </c>
      <c r="I2592" t="inlineStr">
        <is>
          <t>PC</t>
        </is>
      </c>
      <c r="J2592" t="inlineStr">
        <is>
          <t>ALIMENTOS</t>
        </is>
      </c>
      <c r="K2592" t="inlineStr">
        <is>
          <t>09/2025</t>
        </is>
      </c>
      <c r="L2592" t="n">
        <v>13.15</v>
      </c>
      <c r="M2592" s="551" t="n">
        <v>45922</v>
      </c>
      <c r="N2592" t="n">
        <v>13.34</v>
      </c>
      <c r="O2592" t="n">
        <v>13.67</v>
      </c>
      <c r="P2592" t="n">
        <v>78.90000000000001</v>
      </c>
    </row>
    <row r="2593">
      <c r="A2593" t="n">
        <v>55859</v>
      </c>
      <c r="B2593" t="n">
        <v>122</v>
      </c>
      <c r="C2593" t="inlineStr">
        <is>
          <t>Arcos</t>
        </is>
      </c>
      <c r="D2593" s="551" t="n">
        <v>45931</v>
      </c>
      <c r="E2593" t="n">
        <v>17040</v>
      </c>
      <c r="F2593" t="inlineStr">
        <is>
          <t>PAO CIABATTA DE AZEITE UN</t>
        </is>
      </c>
      <c r="G2593" t="n">
        <v>2828</v>
      </c>
      <c r="H2593" t="n">
        <v>19</v>
      </c>
      <c r="I2593" t="inlineStr">
        <is>
          <t>UN</t>
        </is>
      </c>
      <c r="J2593" t="inlineStr">
        <is>
          <t>ALIMENTOS</t>
        </is>
      </c>
      <c r="K2593" t="inlineStr">
        <is>
          <t>09/2025</t>
        </is>
      </c>
      <c r="L2593" t="n">
        <v>4.1</v>
      </c>
      <c r="M2593" s="551" t="n">
        <v>45925</v>
      </c>
      <c r="N2593" t="n">
        <v>4.1</v>
      </c>
      <c r="O2593" t="n">
        <v>4.1</v>
      </c>
      <c r="P2593" t="n">
        <v>77.90000000000001</v>
      </c>
    </row>
    <row r="2594">
      <c r="A2594" t="n">
        <v>55872</v>
      </c>
      <c r="B2594" t="n">
        <v>122</v>
      </c>
      <c r="C2594" t="inlineStr">
        <is>
          <t>Arcos</t>
        </is>
      </c>
      <c r="D2594" s="551" t="n">
        <v>45931</v>
      </c>
      <c r="E2594" t="n">
        <v>23186</v>
      </c>
      <c r="F2594" t="inlineStr">
        <is>
          <t>TOMATE CARMEM SALADA KG</t>
        </is>
      </c>
      <c r="G2594" t="n">
        <v>2668</v>
      </c>
      <c r="H2594" t="n">
        <v>14</v>
      </c>
      <c r="I2594" t="inlineStr">
        <is>
          <t>KG</t>
        </is>
      </c>
      <c r="J2594" t="inlineStr">
        <is>
          <t>ALIMENTOS</t>
        </is>
      </c>
      <c r="K2594" t="inlineStr">
        <is>
          <t>09/2025</t>
        </is>
      </c>
      <c r="L2594" t="n">
        <v>5.5</v>
      </c>
      <c r="M2594" s="551" t="n">
        <v>45930</v>
      </c>
      <c r="N2594" t="n">
        <v>5.5</v>
      </c>
      <c r="O2594" t="n">
        <v>5.5</v>
      </c>
      <c r="P2594" t="n">
        <v>77</v>
      </c>
    </row>
    <row r="2595">
      <c r="A2595" t="n">
        <v>55936</v>
      </c>
      <c r="B2595" t="n">
        <v>122</v>
      </c>
      <c r="C2595" t="inlineStr">
        <is>
          <t>Arcos</t>
        </is>
      </c>
      <c r="D2595" s="551" t="n">
        <v>45931</v>
      </c>
      <c r="E2595" t="n">
        <v>19973</v>
      </c>
      <c r="F2595" t="inlineStr">
        <is>
          <t>MOLHO SHOYO TRADICIONAL SAKURA C/1,010L UN</t>
        </is>
      </c>
      <c r="G2595" t="n">
        <v>2354</v>
      </c>
      <c r="H2595" t="n">
        <v>5</v>
      </c>
      <c r="I2595" t="inlineStr">
        <is>
          <t>UN</t>
        </is>
      </c>
      <c r="J2595" t="inlineStr">
        <is>
          <t>ALIMENTOS</t>
        </is>
      </c>
      <c r="K2595" t="inlineStr">
        <is>
          <t>09/2025</t>
        </is>
      </c>
      <c r="L2595" t="n">
        <v>15.4</v>
      </c>
      <c r="M2595" s="551" t="n">
        <v>45916</v>
      </c>
      <c r="N2595" t="n">
        <v>15.4</v>
      </c>
      <c r="O2595" t="n">
        <v>15.2</v>
      </c>
      <c r="P2595" t="n">
        <v>77</v>
      </c>
    </row>
    <row r="2596">
      <c r="A2596" t="n">
        <v>55943</v>
      </c>
      <c r="B2596" t="n">
        <v>122</v>
      </c>
      <c r="C2596" t="inlineStr">
        <is>
          <t>Arcos</t>
        </is>
      </c>
      <c r="D2596" s="551" t="n">
        <v>45931</v>
      </c>
      <c r="E2596" t="n">
        <v>21086</v>
      </c>
      <c r="F2596" t="inlineStr">
        <is>
          <t>ACUCAR SACHE UNIAO CX C/ 400 X 0,005G</t>
        </is>
      </c>
      <c r="G2596" t="n">
        <v>1989</v>
      </c>
      <c r="H2596" t="n">
        <v>4</v>
      </c>
      <c r="I2596" t="inlineStr">
        <is>
          <t>UN</t>
        </is>
      </c>
      <c r="J2596" t="inlineStr">
        <is>
          <t>ALIMENTOS</t>
        </is>
      </c>
      <c r="K2596" t="inlineStr">
        <is>
          <t>09/2025</t>
        </is>
      </c>
      <c r="L2596" t="n">
        <v>0</v>
      </c>
      <c r="M2596" s="551" t="n">
        <v>45783</v>
      </c>
      <c r="N2596" t="n">
        <v>18.69</v>
      </c>
      <c r="O2596" t="n">
        <v>19.45</v>
      </c>
      <c r="P2596" t="n">
        <v>74.76000000000001</v>
      </c>
    </row>
    <row r="2597">
      <c r="A2597" t="n">
        <v>56071</v>
      </c>
      <c r="B2597" t="n">
        <v>122</v>
      </c>
      <c r="C2597" t="inlineStr">
        <is>
          <t>Arcos</t>
        </is>
      </c>
      <c r="D2597" s="551" t="n">
        <v>45931</v>
      </c>
      <c r="E2597" t="n">
        <v>18184</v>
      </c>
      <c r="F2597" t="inlineStr">
        <is>
          <t>VODKA CIROC DE RED BERRY 750ML</t>
        </is>
      </c>
      <c r="G2597" t="n">
        <v>3439</v>
      </c>
      <c r="H2597" t="n">
        <v>0.92</v>
      </c>
      <c r="I2597" t="inlineStr">
        <is>
          <t>GR</t>
        </is>
      </c>
      <c r="J2597" t="inlineStr">
        <is>
          <t>BEBIDAS</t>
        </is>
      </c>
      <c r="K2597" t="inlineStr">
        <is>
          <t>09/2025</t>
        </is>
      </c>
      <c r="L2597" t="n">
        <v>0</v>
      </c>
      <c r="M2597" s="551" t="n">
        <v>-693593</v>
      </c>
      <c r="N2597" t="n">
        <v>0</v>
      </c>
      <c r="O2597" t="n">
        <v>153</v>
      </c>
      <c r="P2597" t="n">
        <v>73.36</v>
      </c>
    </row>
    <row r="2598">
      <c r="A2598" t="n">
        <v>56010</v>
      </c>
      <c r="B2598" t="n">
        <v>122</v>
      </c>
      <c r="C2598" t="inlineStr">
        <is>
          <t>Arcos</t>
        </is>
      </c>
      <c r="D2598" s="551" t="n">
        <v>45931</v>
      </c>
      <c r="E2598" t="n">
        <v>19790</v>
      </c>
      <c r="F2598" t="inlineStr">
        <is>
          <t>POLPA DE AVOCADO KG</t>
        </is>
      </c>
      <c r="G2598" t="n">
        <v>2469</v>
      </c>
      <c r="H2598" t="n">
        <v>2</v>
      </c>
      <c r="I2598" t="inlineStr">
        <is>
          <t>KG</t>
        </is>
      </c>
      <c r="J2598" t="inlineStr">
        <is>
          <t>ALIMENTOS</t>
        </is>
      </c>
      <c r="K2598" t="inlineStr">
        <is>
          <t>09/2025</t>
        </is>
      </c>
      <c r="L2598" t="n">
        <v>35.99</v>
      </c>
      <c r="M2598" s="551" t="n">
        <v>45930</v>
      </c>
      <c r="N2598" t="n">
        <v>35.63</v>
      </c>
      <c r="O2598" t="n">
        <v>35.63</v>
      </c>
      <c r="P2598" t="n">
        <v>71.98</v>
      </c>
    </row>
    <row r="2599">
      <c r="A2599" t="n">
        <v>55970</v>
      </c>
      <c r="B2599" t="n">
        <v>122</v>
      </c>
      <c r="C2599" t="inlineStr">
        <is>
          <t>Arcos</t>
        </is>
      </c>
      <c r="D2599" s="551" t="n">
        <v>45931</v>
      </c>
      <c r="E2599" t="n">
        <v>20645</v>
      </c>
      <c r="F2599" t="inlineStr">
        <is>
          <t>MILHO VERDE QUERO C/2KG</t>
        </is>
      </c>
      <c r="G2599" t="n">
        <v>2113</v>
      </c>
      <c r="H2599" t="n">
        <v>3</v>
      </c>
      <c r="I2599" t="inlineStr">
        <is>
          <t>LT</t>
        </is>
      </c>
      <c r="J2599" t="inlineStr">
        <is>
          <t>ALIMENTOS</t>
        </is>
      </c>
      <c r="K2599" t="inlineStr">
        <is>
          <t>09/2025</t>
        </is>
      </c>
      <c r="L2599" t="n">
        <v>23.55</v>
      </c>
      <c r="M2599" s="551" t="n">
        <v>45916</v>
      </c>
      <c r="N2599" t="n">
        <v>23.55</v>
      </c>
      <c r="O2599" t="n">
        <v>23.54</v>
      </c>
      <c r="P2599" t="n">
        <v>70.65000000000001</v>
      </c>
    </row>
    <row r="2600">
      <c r="A2600" t="n">
        <v>55845</v>
      </c>
      <c r="B2600" t="n">
        <v>122</v>
      </c>
      <c r="C2600" t="inlineStr">
        <is>
          <t>Arcos</t>
        </is>
      </c>
      <c r="D2600" s="551" t="n">
        <v>45931</v>
      </c>
      <c r="E2600" t="n">
        <v>23361</v>
      </c>
      <c r="F2600" t="inlineStr">
        <is>
          <t>LARANJA PERA KG</t>
        </is>
      </c>
      <c r="G2600" t="n">
        <v>2497</v>
      </c>
      <c r="H2600" t="n">
        <v>24</v>
      </c>
      <c r="I2600" t="inlineStr">
        <is>
          <t>KG</t>
        </is>
      </c>
      <c r="J2600" t="inlineStr">
        <is>
          <t>ALIMENTOS</t>
        </is>
      </c>
      <c r="K2600" t="inlineStr">
        <is>
          <t>09/2025</t>
        </is>
      </c>
      <c r="L2600" t="n">
        <v>2.91</v>
      </c>
      <c r="M2600" s="551" t="n">
        <v>45930</v>
      </c>
      <c r="N2600" t="n">
        <v>3.1</v>
      </c>
      <c r="O2600" t="n">
        <v>3.1</v>
      </c>
      <c r="P2600" t="n">
        <v>69.84</v>
      </c>
    </row>
    <row r="2601">
      <c r="A2601" t="n">
        <v>56068</v>
      </c>
      <c r="B2601" t="n">
        <v>122</v>
      </c>
      <c r="C2601" t="inlineStr">
        <is>
          <t>Arcos</t>
        </is>
      </c>
      <c r="D2601" s="551" t="n">
        <v>45931</v>
      </c>
      <c r="E2601" t="n">
        <v>18176</v>
      </c>
      <c r="F2601" t="inlineStr">
        <is>
          <t>VODKA KETEL ONE PEACH &amp; ORANGE 750ML</t>
        </is>
      </c>
      <c r="G2601" t="n">
        <v>3446</v>
      </c>
      <c r="H2601" t="n">
        <v>1</v>
      </c>
      <c r="I2601" t="inlineStr">
        <is>
          <t>GR</t>
        </is>
      </c>
      <c r="J2601" t="inlineStr">
        <is>
          <t>BEBIDAS</t>
        </is>
      </c>
      <c r="K2601" t="inlineStr">
        <is>
          <t>09/2025</t>
        </is>
      </c>
      <c r="L2601" t="n">
        <v>0</v>
      </c>
      <c r="M2601" s="551" t="n">
        <v>-693593</v>
      </c>
      <c r="N2601" t="n">
        <v>0</v>
      </c>
      <c r="O2601" t="n">
        <v>0</v>
      </c>
      <c r="P2601" t="n">
        <v>69</v>
      </c>
    </row>
    <row r="2602">
      <c r="A2602" t="n">
        <v>55993</v>
      </c>
      <c r="B2602" t="n">
        <v>122</v>
      </c>
      <c r="C2602" t="inlineStr">
        <is>
          <t>Arcos</t>
        </is>
      </c>
      <c r="D2602" s="551" t="n">
        <v>45931</v>
      </c>
      <c r="E2602" t="n">
        <v>20308</v>
      </c>
      <c r="F2602" t="inlineStr">
        <is>
          <t>ARROZ ARBORIO CAMIL C/2KG</t>
        </is>
      </c>
      <c r="G2602" t="n">
        <v>2222</v>
      </c>
      <c r="H2602" t="n">
        <v>2</v>
      </c>
      <c r="I2602" t="inlineStr">
        <is>
          <t>PC</t>
        </is>
      </c>
      <c r="J2602" t="inlineStr">
        <is>
          <t>ALIMENTOS</t>
        </is>
      </c>
      <c r="K2602" t="inlineStr">
        <is>
          <t>09/2025</t>
        </is>
      </c>
      <c r="L2602" t="n">
        <v>0</v>
      </c>
      <c r="M2602" s="551" t="n">
        <v>45706</v>
      </c>
      <c r="N2602" t="n">
        <v>33.92</v>
      </c>
      <c r="O2602" t="n">
        <v>24.9</v>
      </c>
      <c r="P2602" t="n">
        <v>67.84</v>
      </c>
    </row>
    <row r="2603">
      <c r="A2603" t="n">
        <v>56042</v>
      </c>
      <c r="B2603" t="n">
        <v>122</v>
      </c>
      <c r="C2603" t="inlineStr">
        <is>
          <t>Arcos</t>
        </is>
      </c>
      <c r="D2603" s="551" t="n">
        <v>45931</v>
      </c>
      <c r="E2603" t="n">
        <v>26881</v>
      </c>
      <c r="F2603" t="inlineStr">
        <is>
          <t>CASCA DE CARVALHO KG</t>
        </is>
      </c>
      <c r="G2603" t="n">
        <v>6950</v>
      </c>
      <c r="H2603" t="n">
        <v>1</v>
      </c>
      <c r="I2603" t="inlineStr">
        <is>
          <t>KG</t>
        </is>
      </c>
      <c r="J2603" t="inlineStr">
        <is>
          <t>ALIMENTOS</t>
        </is>
      </c>
      <c r="K2603" t="inlineStr">
        <is>
          <t>09/2025</t>
        </is>
      </c>
      <c r="L2603" t="n">
        <v>0</v>
      </c>
      <c r="M2603" s="551" t="n">
        <v>45861</v>
      </c>
      <c r="N2603" t="n">
        <v>65</v>
      </c>
      <c r="O2603" t="n">
        <v>65</v>
      </c>
      <c r="P2603" t="n">
        <v>65</v>
      </c>
    </row>
    <row r="2604">
      <c r="A2604" t="n">
        <v>55905</v>
      </c>
      <c r="B2604" t="n">
        <v>122</v>
      </c>
      <c r="C2604" t="inlineStr">
        <is>
          <t>Arcos</t>
        </is>
      </c>
      <c r="D2604" s="551" t="n">
        <v>45931</v>
      </c>
      <c r="E2604" t="n">
        <v>23390</v>
      </c>
      <c r="F2604" t="inlineStr">
        <is>
          <t>BANANA DA TERRA KG</t>
        </is>
      </c>
      <c r="G2604" t="n">
        <v>2474</v>
      </c>
      <c r="H2604" t="n">
        <v>8</v>
      </c>
      <c r="I2604" t="inlineStr">
        <is>
          <t>KG</t>
        </is>
      </c>
      <c r="J2604" t="inlineStr">
        <is>
          <t>ALIMENTOS</t>
        </is>
      </c>
      <c r="K2604" t="inlineStr">
        <is>
          <t>09/2025</t>
        </is>
      </c>
      <c r="L2604" t="n">
        <v>8.109999999999999</v>
      </c>
      <c r="M2604" s="551" t="n">
        <v>45930</v>
      </c>
      <c r="N2604" t="n">
        <v>7</v>
      </c>
      <c r="O2604" t="n">
        <v>7</v>
      </c>
      <c r="P2604" t="n">
        <v>64.88</v>
      </c>
    </row>
    <row r="2605">
      <c r="A2605" t="n">
        <v>55906</v>
      </c>
      <c r="B2605" t="n">
        <v>122</v>
      </c>
      <c r="C2605" t="inlineStr">
        <is>
          <t>Arcos</t>
        </is>
      </c>
      <c r="D2605" s="551" t="n">
        <v>45931</v>
      </c>
      <c r="E2605" t="n">
        <v>19759</v>
      </c>
      <c r="F2605" t="inlineStr">
        <is>
          <t>LARANJA BAHIA KG</t>
        </is>
      </c>
      <c r="G2605" t="n">
        <v>2494</v>
      </c>
      <c r="H2605" t="n">
        <v>8</v>
      </c>
      <c r="I2605" t="inlineStr">
        <is>
          <t>KG</t>
        </is>
      </c>
      <c r="J2605" t="inlineStr">
        <is>
          <t>ALIMENTOS</t>
        </is>
      </c>
      <c r="K2605" t="inlineStr">
        <is>
          <t>09/2025</t>
        </is>
      </c>
      <c r="L2605" t="n">
        <v>7.93</v>
      </c>
      <c r="M2605" s="551" t="n">
        <v>45930</v>
      </c>
      <c r="N2605" t="n">
        <v>8.5</v>
      </c>
      <c r="O2605" t="n">
        <v>8.5</v>
      </c>
      <c r="P2605" t="n">
        <v>63.44</v>
      </c>
    </row>
    <row r="2606">
      <c r="A2606" t="n">
        <v>55937</v>
      </c>
      <c r="B2606" t="n">
        <v>122</v>
      </c>
      <c r="C2606" t="inlineStr">
        <is>
          <t>Arcos</t>
        </is>
      </c>
      <c r="D2606" s="551" t="n">
        <v>45931</v>
      </c>
      <c r="E2606" t="n">
        <v>21010</v>
      </c>
      <c r="F2606" t="inlineStr">
        <is>
          <t>OLEO DE CANOLA SAUDE C/900ML</t>
        </is>
      </c>
      <c r="G2606" t="n">
        <v>2006</v>
      </c>
      <c r="H2606" t="n">
        <v>5</v>
      </c>
      <c r="I2606" t="inlineStr">
        <is>
          <t>FR</t>
        </is>
      </c>
      <c r="J2606" t="inlineStr">
        <is>
          <t>ALIMENTOS</t>
        </is>
      </c>
      <c r="K2606" t="inlineStr">
        <is>
          <t>09/2025</t>
        </is>
      </c>
      <c r="L2606" t="n">
        <v>12.16</v>
      </c>
      <c r="M2606" s="551" t="n">
        <v>45930</v>
      </c>
      <c r="N2606" t="n">
        <v>12.3</v>
      </c>
      <c r="O2606" t="n">
        <v>12.3</v>
      </c>
      <c r="P2606" t="n">
        <v>60.8</v>
      </c>
    </row>
    <row r="2607">
      <c r="A2607" t="n">
        <v>56067</v>
      </c>
      <c r="B2607" t="n">
        <v>122</v>
      </c>
      <c r="C2607" t="inlineStr">
        <is>
          <t>Arcos</t>
        </is>
      </c>
      <c r="D2607" s="551" t="n">
        <v>45931</v>
      </c>
      <c r="E2607" t="n">
        <v>18178</v>
      </c>
      <c r="F2607" t="inlineStr">
        <is>
          <t>VODKA KETEL ONE CUCUMBER &amp; MINT 750ML</t>
        </is>
      </c>
      <c r="G2607" t="n">
        <v>3444</v>
      </c>
      <c r="H2607" t="n">
        <v>1</v>
      </c>
      <c r="I2607" t="inlineStr">
        <is>
          <t>GR</t>
        </is>
      </c>
      <c r="J2607" t="inlineStr">
        <is>
          <t>BEBIDAS</t>
        </is>
      </c>
      <c r="K2607" t="inlineStr">
        <is>
          <t>09/2025</t>
        </is>
      </c>
      <c r="L2607" t="n">
        <v>0</v>
      </c>
      <c r="M2607" s="551" t="n">
        <v>-693593</v>
      </c>
      <c r="N2607" t="n">
        <v>0</v>
      </c>
      <c r="O2607" t="n">
        <v>59.9</v>
      </c>
      <c r="P2607" t="n">
        <v>59.9</v>
      </c>
    </row>
    <row r="2608">
      <c r="A2608" t="n">
        <v>56030</v>
      </c>
      <c r="B2608" t="n">
        <v>122</v>
      </c>
      <c r="C2608" t="inlineStr">
        <is>
          <t>Arcos</t>
        </is>
      </c>
      <c r="D2608" s="551" t="n">
        <v>45931</v>
      </c>
      <c r="E2608" t="n">
        <v>23992</v>
      </c>
      <c r="F2608" t="inlineStr">
        <is>
          <t>ACIDO MALICO KG</t>
        </is>
      </c>
      <c r="G2608" t="n">
        <v>2216</v>
      </c>
      <c r="H2608" t="n">
        <v>1</v>
      </c>
      <c r="I2608" t="inlineStr">
        <is>
          <t>KG</t>
        </is>
      </c>
      <c r="J2608" t="inlineStr">
        <is>
          <t>ALIMENTOS</t>
        </is>
      </c>
      <c r="K2608" t="inlineStr">
        <is>
          <t>09/2025</t>
        </is>
      </c>
      <c r="L2608" t="n">
        <v>59.78</v>
      </c>
      <c r="M2608" s="551" t="n">
        <v>45922</v>
      </c>
      <c r="N2608" t="n">
        <v>59.78</v>
      </c>
      <c r="O2608" t="n">
        <v>59.78</v>
      </c>
      <c r="P2608" t="n">
        <v>59.78</v>
      </c>
    </row>
    <row r="2609">
      <c r="A2609" t="n">
        <v>56056</v>
      </c>
      <c r="B2609" t="n">
        <v>122</v>
      </c>
      <c r="C2609" t="inlineStr">
        <is>
          <t>Arcos</t>
        </is>
      </c>
      <c r="D2609" s="551" t="n">
        <v>45931</v>
      </c>
      <c r="E2609" t="n">
        <v>19946</v>
      </c>
      <c r="F2609" t="inlineStr">
        <is>
          <t>MOSTARDA DIJON COM GRAO BEAUFOR C/1,001KG</t>
        </is>
      </c>
      <c r="G2609" t="n">
        <v>2360</v>
      </c>
      <c r="H2609" t="n">
        <v>1</v>
      </c>
      <c r="I2609" t="inlineStr">
        <is>
          <t>PT</t>
        </is>
      </c>
      <c r="J2609" t="inlineStr">
        <is>
          <t>ALIMENTOS</t>
        </is>
      </c>
      <c r="K2609" t="inlineStr">
        <is>
          <t>09/2025</t>
        </is>
      </c>
      <c r="L2609" t="n">
        <v>0</v>
      </c>
      <c r="M2609" s="551" t="n">
        <v>45754</v>
      </c>
      <c r="N2609" t="n">
        <v>0</v>
      </c>
      <c r="O2609" t="n">
        <v>55.99</v>
      </c>
      <c r="P2609" t="n">
        <v>59.5</v>
      </c>
    </row>
    <row r="2610">
      <c r="A2610" t="n">
        <v>56045</v>
      </c>
      <c r="B2610" t="n">
        <v>122</v>
      </c>
      <c r="C2610" t="inlineStr">
        <is>
          <t>Arcos</t>
        </is>
      </c>
      <c r="D2610" s="551" t="n">
        <v>45931</v>
      </c>
      <c r="E2610" t="n">
        <v>20922</v>
      </c>
      <c r="F2610" t="inlineStr">
        <is>
          <t>CHOCOLATE EM PO NESTLE 50% C/1,01KG</t>
        </is>
      </c>
      <c r="G2610" t="n">
        <v>2034</v>
      </c>
      <c r="H2610" t="n">
        <v>1</v>
      </c>
      <c r="I2610" t="inlineStr">
        <is>
          <t>PC</t>
        </is>
      </c>
      <c r="J2610" t="inlineStr">
        <is>
          <t>ALIMENTOS</t>
        </is>
      </c>
      <c r="K2610" t="inlineStr">
        <is>
          <t>09/2025</t>
        </is>
      </c>
      <c r="L2610" t="n">
        <v>0</v>
      </c>
      <c r="M2610" s="551" t="n">
        <v>45881</v>
      </c>
      <c r="N2610" t="n">
        <v>59.35</v>
      </c>
      <c r="O2610" t="n">
        <v>59.35</v>
      </c>
      <c r="P2610" t="n">
        <v>59.35</v>
      </c>
    </row>
    <row r="2611">
      <c r="A2611" t="n">
        <v>56001</v>
      </c>
      <c r="B2611" t="n">
        <v>122</v>
      </c>
      <c r="C2611" t="inlineStr">
        <is>
          <t>Arcos</t>
        </is>
      </c>
      <c r="D2611" s="551" t="n">
        <v>45931</v>
      </c>
      <c r="E2611" t="n">
        <v>18395</v>
      </c>
      <c r="F2611" t="inlineStr">
        <is>
          <t>CONHAQUE DOMECQ 1L</t>
        </is>
      </c>
      <c r="G2611" t="n">
        <v>3245</v>
      </c>
      <c r="H2611" t="n">
        <v>2</v>
      </c>
      <c r="I2611" t="inlineStr">
        <is>
          <t>GR</t>
        </is>
      </c>
      <c r="J2611" t="inlineStr">
        <is>
          <t>BEBIDAS</t>
        </is>
      </c>
      <c r="K2611" t="inlineStr">
        <is>
          <t>09/2025</t>
        </is>
      </c>
      <c r="L2611" t="n">
        <v>0</v>
      </c>
      <c r="M2611" s="551" t="n">
        <v>45895</v>
      </c>
      <c r="N2611" t="n">
        <v>29.55</v>
      </c>
      <c r="O2611" t="n">
        <v>30</v>
      </c>
      <c r="P2611" t="n">
        <v>59.1</v>
      </c>
    </row>
    <row r="2612">
      <c r="A2612" t="n">
        <v>56089</v>
      </c>
      <c r="B2612" t="n">
        <v>122</v>
      </c>
      <c r="C2612" t="inlineStr">
        <is>
          <t>Arcos</t>
        </is>
      </c>
      <c r="D2612" s="551" t="n">
        <v>45931</v>
      </c>
      <c r="E2612" t="n">
        <v>18223</v>
      </c>
      <c r="F2612" t="inlineStr">
        <is>
          <t>TEQUILA MEZCAL GUSANO ROJO 700ML</t>
        </is>
      </c>
      <c r="G2612" t="n">
        <v>3405</v>
      </c>
      <c r="H2612" t="n">
        <v>0.18</v>
      </c>
      <c r="I2612" t="inlineStr">
        <is>
          <t>UN</t>
        </is>
      </c>
      <c r="J2612" t="inlineStr">
        <is>
          <t>BEBIDAS</t>
        </is>
      </c>
      <c r="K2612" t="inlineStr">
        <is>
          <t>09/2025</t>
        </is>
      </c>
      <c r="L2612" t="n">
        <v>0</v>
      </c>
      <c r="M2612" s="551" t="n">
        <v>-693593</v>
      </c>
      <c r="N2612" t="n">
        <v>0</v>
      </c>
      <c r="O2612" t="n">
        <v>0</v>
      </c>
      <c r="P2612" t="n">
        <v>57.65</v>
      </c>
    </row>
    <row r="2613">
      <c r="A2613" t="n">
        <v>56052</v>
      </c>
      <c r="B2613" t="n">
        <v>122</v>
      </c>
      <c r="C2613" t="inlineStr">
        <is>
          <t>Arcos</t>
        </is>
      </c>
      <c r="D2613" s="551" t="n">
        <v>45931</v>
      </c>
      <c r="E2613" t="n">
        <v>18308</v>
      </c>
      <c r="F2613" t="inlineStr">
        <is>
          <t>LICOR LUXARDO BITTER BIANCO 750ML</t>
        </is>
      </c>
      <c r="G2613" t="n">
        <v>3325</v>
      </c>
      <c r="H2613" t="n">
        <v>1</v>
      </c>
      <c r="I2613" t="inlineStr">
        <is>
          <t>UN</t>
        </is>
      </c>
      <c r="J2613" t="inlineStr">
        <is>
          <t>BEBIDAS</t>
        </is>
      </c>
      <c r="K2613" t="inlineStr">
        <is>
          <t>09/2025</t>
        </is>
      </c>
      <c r="L2613" t="n">
        <v>0</v>
      </c>
      <c r="M2613" s="551" t="n">
        <v>-693593</v>
      </c>
      <c r="N2613" t="n">
        <v>0</v>
      </c>
      <c r="O2613" t="n">
        <v>0</v>
      </c>
      <c r="P2613" t="n">
        <v>57</v>
      </c>
    </row>
    <row r="2614">
      <c r="A2614" t="n">
        <v>56081</v>
      </c>
      <c r="B2614" t="n">
        <v>122</v>
      </c>
      <c r="C2614" t="inlineStr">
        <is>
          <t>Arcos</t>
        </is>
      </c>
      <c r="D2614" s="551" t="n">
        <v>45931</v>
      </c>
      <c r="E2614" t="n">
        <v>18180</v>
      </c>
      <c r="F2614" t="inlineStr">
        <is>
          <t>VODKA GREY GOOSE NATURAL 750ML</t>
        </is>
      </c>
      <c r="G2614" t="n">
        <v>3442</v>
      </c>
      <c r="H2614" t="n">
        <v>0.5</v>
      </c>
      <c r="I2614" t="inlineStr">
        <is>
          <t>GR</t>
        </is>
      </c>
      <c r="J2614" t="inlineStr">
        <is>
          <t>BEBIDAS</t>
        </is>
      </c>
      <c r="K2614" t="inlineStr">
        <is>
          <t>09/2025</t>
        </is>
      </c>
      <c r="L2614" t="n">
        <v>0</v>
      </c>
      <c r="M2614" s="551" t="n">
        <v>-693593</v>
      </c>
      <c r="N2614" t="n">
        <v>0</v>
      </c>
      <c r="O2614" t="n">
        <v>109.9</v>
      </c>
      <c r="P2614" t="n">
        <v>55</v>
      </c>
    </row>
    <row r="2615">
      <c r="A2615" t="n">
        <v>55996</v>
      </c>
      <c r="B2615" t="n">
        <v>122</v>
      </c>
      <c r="C2615" t="inlineStr">
        <is>
          <t>Arcos</t>
        </is>
      </c>
      <c r="D2615" s="551" t="n">
        <v>45931</v>
      </c>
      <c r="E2615" t="n">
        <v>20287</v>
      </c>
      <c r="F2615" t="inlineStr">
        <is>
          <t>BATATA PALHA AMAVITA C/1KG</t>
        </is>
      </c>
      <c r="G2615" t="n">
        <v>2229</v>
      </c>
      <c r="H2615" t="n">
        <v>2</v>
      </c>
      <c r="I2615" t="inlineStr">
        <is>
          <t>PC</t>
        </is>
      </c>
      <c r="J2615" t="inlineStr">
        <is>
          <t>ALIMENTOS</t>
        </is>
      </c>
      <c r="K2615" t="inlineStr">
        <is>
          <t>09/2025</t>
        </is>
      </c>
      <c r="L2615" t="n">
        <v>26.99</v>
      </c>
      <c r="M2615" s="551" t="n">
        <v>45916</v>
      </c>
      <c r="N2615" t="n">
        <v>26.99</v>
      </c>
      <c r="O2615" t="n">
        <v>26.99</v>
      </c>
      <c r="P2615" t="n">
        <v>53.98</v>
      </c>
    </row>
    <row r="2616">
      <c r="A2616" t="n">
        <v>56000</v>
      </c>
      <c r="B2616" t="n">
        <v>122</v>
      </c>
      <c r="C2616" t="inlineStr">
        <is>
          <t>Arcos</t>
        </is>
      </c>
      <c r="D2616" s="551" t="n">
        <v>45931</v>
      </c>
      <c r="E2616" t="n">
        <v>20257</v>
      </c>
      <c r="F2616" t="inlineStr">
        <is>
          <t>COCO RALADO FRESCO CONGELADO VITA COCO C/1KG</t>
        </is>
      </c>
      <c r="G2616" t="n">
        <v>2239</v>
      </c>
      <c r="H2616" t="n">
        <v>2</v>
      </c>
      <c r="I2616" t="inlineStr">
        <is>
          <t>PC</t>
        </is>
      </c>
      <c r="J2616" t="inlineStr">
        <is>
          <t>ALIMENTOS</t>
        </is>
      </c>
      <c r="K2616" t="inlineStr">
        <is>
          <t>09/2025</t>
        </is>
      </c>
      <c r="L2616" t="n">
        <v>0</v>
      </c>
      <c r="M2616" s="551" t="n">
        <v>45888</v>
      </c>
      <c r="N2616" t="n">
        <v>26</v>
      </c>
      <c r="O2616" t="n">
        <v>26</v>
      </c>
      <c r="P2616" t="n">
        <v>52</v>
      </c>
    </row>
    <row r="2617">
      <c r="A2617" t="n">
        <v>55953</v>
      </c>
      <c r="B2617" t="n">
        <v>122</v>
      </c>
      <c r="C2617" t="inlineStr">
        <is>
          <t>Arcos</t>
        </is>
      </c>
      <c r="D2617" s="551" t="n">
        <v>45931</v>
      </c>
      <c r="E2617" t="n">
        <v>20349</v>
      </c>
      <c r="F2617" t="inlineStr">
        <is>
          <t>POLENTA PRE COZIDA DIVELLA 500G</t>
        </is>
      </c>
      <c r="G2617" t="n">
        <v>2205</v>
      </c>
      <c r="H2617" t="n">
        <v>4</v>
      </c>
      <c r="I2617" t="inlineStr">
        <is>
          <t>PC</t>
        </is>
      </c>
      <c r="J2617" t="inlineStr">
        <is>
          <t>ALIMENTOS</t>
        </is>
      </c>
      <c r="K2617" t="inlineStr">
        <is>
          <t>09/2025</t>
        </is>
      </c>
      <c r="L2617" t="n">
        <v>12.67</v>
      </c>
      <c r="M2617" s="551" t="n">
        <v>45909</v>
      </c>
      <c r="N2617" t="n">
        <v>12.84</v>
      </c>
      <c r="O2617" t="n">
        <v>17.9</v>
      </c>
      <c r="P2617" t="n">
        <v>50.68</v>
      </c>
    </row>
    <row r="2618">
      <c r="A2618" t="n">
        <v>56077</v>
      </c>
      <c r="B2618" t="n">
        <v>122</v>
      </c>
      <c r="C2618" t="inlineStr">
        <is>
          <t>Arcos</t>
        </is>
      </c>
      <c r="D2618" s="551" t="n">
        <v>45931</v>
      </c>
      <c r="E2618" t="n">
        <v>19476</v>
      </c>
      <c r="F2618" t="inlineStr">
        <is>
          <t>MANJERICAO KG</t>
        </is>
      </c>
      <c r="G2618" t="n">
        <v>2729</v>
      </c>
      <c r="H2618" t="n">
        <v>0.6</v>
      </c>
      <c r="I2618" t="inlineStr">
        <is>
          <t>KG</t>
        </is>
      </c>
      <c r="J2618" t="inlineStr">
        <is>
          <t>ALIMENTOS</t>
        </is>
      </c>
      <c r="K2618" t="inlineStr">
        <is>
          <t>09/2025</t>
        </is>
      </c>
      <c r="L2618" t="n">
        <v>82.84</v>
      </c>
      <c r="M2618" s="551" t="n">
        <v>45926</v>
      </c>
      <c r="N2618" t="n">
        <v>70</v>
      </c>
      <c r="O2618" t="n">
        <v>75</v>
      </c>
      <c r="P2618" t="n">
        <v>49.7</v>
      </c>
    </row>
    <row r="2619">
      <c r="A2619" t="n">
        <v>55968</v>
      </c>
      <c r="B2619" t="n">
        <v>122</v>
      </c>
      <c r="C2619" t="inlineStr">
        <is>
          <t>Arcos</t>
        </is>
      </c>
      <c r="D2619" s="551" t="n">
        <v>45931</v>
      </c>
      <c r="E2619" t="n">
        <v>25075</v>
      </c>
      <c r="F2619" t="inlineStr">
        <is>
          <t>MASSA PARA LASANHA ADRIA C/500G</t>
        </is>
      </c>
      <c r="G2619" t="n">
        <v>5883</v>
      </c>
      <c r="H2619" t="n">
        <v>3</v>
      </c>
      <c r="I2619" t="inlineStr">
        <is>
          <t>PC</t>
        </is>
      </c>
      <c r="J2619" t="inlineStr">
        <is>
          <t>ALIMENTOS</t>
        </is>
      </c>
      <c r="K2619" t="inlineStr">
        <is>
          <t>09/2025</t>
        </is>
      </c>
      <c r="L2619" t="n">
        <v>16.5</v>
      </c>
      <c r="M2619" s="551" t="n">
        <v>45910</v>
      </c>
      <c r="N2619" t="n">
        <v>16.5</v>
      </c>
      <c r="O2619" t="n">
        <v>16.5</v>
      </c>
      <c r="P2619" t="n">
        <v>49.5</v>
      </c>
    </row>
    <row r="2620">
      <c r="A2620" t="n">
        <v>56005</v>
      </c>
      <c r="B2620" t="n">
        <v>122</v>
      </c>
      <c r="C2620" t="inlineStr">
        <is>
          <t>Arcos</t>
        </is>
      </c>
      <c r="D2620" s="551" t="n">
        <v>45931</v>
      </c>
      <c r="E2620" t="n">
        <v>20500</v>
      </c>
      <c r="F2620" t="inlineStr">
        <is>
          <t>LINGUICA TOSCANA AURORA 5KG</t>
        </is>
      </c>
      <c r="G2620" t="n">
        <v>2154</v>
      </c>
      <c r="H2620" t="n">
        <v>2</v>
      </c>
      <c r="I2620" t="inlineStr">
        <is>
          <t>UN</t>
        </is>
      </c>
      <c r="J2620" t="inlineStr">
        <is>
          <t>ALIMENTOS</t>
        </is>
      </c>
      <c r="K2620" t="inlineStr">
        <is>
          <t>09/2025</t>
        </is>
      </c>
      <c r="L2620" t="n">
        <v>23.8</v>
      </c>
      <c r="M2620" s="551" t="n">
        <v>45901</v>
      </c>
      <c r="N2620" t="n">
        <v>23.8</v>
      </c>
      <c r="O2620" t="n">
        <v>21.9</v>
      </c>
      <c r="P2620" t="n">
        <v>47.6</v>
      </c>
    </row>
    <row r="2621">
      <c r="A2621" t="n">
        <v>55990</v>
      </c>
      <c r="B2621" t="n">
        <v>122</v>
      </c>
      <c r="C2621" t="inlineStr">
        <is>
          <t>Arcos</t>
        </is>
      </c>
      <c r="D2621" s="551" t="n">
        <v>45931</v>
      </c>
      <c r="E2621" t="n">
        <v>19649</v>
      </c>
      <c r="F2621" t="inlineStr">
        <is>
          <t>ALHO DESCASCADO KG</t>
        </is>
      </c>
      <c r="G2621" t="n">
        <v>2589</v>
      </c>
      <c r="H2621" t="n">
        <v>2</v>
      </c>
      <c r="I2621" t="inlineStr">
        <is>
          <t>KG</t>
        </is>
      </c>
      <c r="J2621" t="inlineStr">
        <is>
          <t>ALIMENTOS</t>
        </is>
      </c>
      <c r="K2621" t="inlineStr">
        <is>
          <t>09/2025</t>
        </is>
      </c>
      <c r="L2621" t="n">
        <v>0</v>
      </c>
      <c r="M2621" s="551" t="n">
        <v>45890</v>
      </c>
      <c r="N2621" t="n">
        <v>23.5</v>
      </c>
      <c r="O2621" t="n">
        <v>23.5</v>
      </c>
      <c r="P2621" t="n">
        <v>47</v>
      </c>
    </row>
    <row r="2622">
      <c r="A2622" t="n">
        <v>56004</v>
      </c>
      <c r="B2622" t="n">
        <v>122</v>
      </c>
      <c r="C2622" t="inlineStr">
        <is>
          <t>Arcos</t>
        </is>
      </c>
      <c r="D2622" s="551" t="n">
        <v>45931</v>
      </c>
      <c r="E2622" t="n">
        <v>19760</v>
      </c>
      <c r="F2622" t="inlineStr">
        <is>
          <t>KIWI KG</t>
        </is>
      </c>
      <c r="G2622" t="n">
        <v>2493</v>
      </c>
      <c r="H2622" t="n">
        <v>2</v>
      </c>
      <c r="I2622" t="inlineStr">
        <is>
          <t>KG</t>
        </is>
      </c>
      <c r="J2622" t="inlineStr">
        <is>
          <t>ALIMENTOS</t>
        </is>
      </c>
      <c r="K2622" t="inlineStr">
        <is>
          <t>09/2025</t>
        </is>
      </c>
      <c r="L2622" t="n">
        <v>0</v>
      </c>
      <c r="M2622" s="551" t="n">
        <v>45888</v>
      </c>
      <c r="N2622" t="n">
        <v>23.04</v>
      </c>
      <c r="O2622" t="n">
        <v>23.04</v>
      </c>
      <c r="P2622" t="n">
        <v>46.08</v>
      </c>
    </row>
    <row r="2623">
      <c r="A2623" t="n">
        <v>56054</v>
      </c>
      <c r="B2623" t="n">
        <v>122</v>
      </c>
      <c r="C2623" t="inlineStr">
        <is>
          <t>Arcos</t>
        </is>
      </c>
      <c r="D2623" s="551" t="n">
        <v>45931</v>
      </c>
      <c r="E2623" t="n">
        <v>25213</v>
      </c>
      <c r="F2623" t="inlineStr">
        <is>
          <t>MISSO AZUMA C/1KG</t>
        </is>
      </c>
      <c r="G2623" t="n">
        <v>5948</v>
      </c>
      <c r="H2623" t="n">
        <v>1</v>
      </c>
      <c r="I2623" t="inlineStr">
        <is>
          <t>PT</t>
        </is>
      </c>
      <c r="J2623" t="inlineStr">
        <is>
          <t>ALIMENTOS</t>
        </is>
      </c>
      <c r="K2623" t="inlineStr">
        <is>
          <t>09/2025</t>
        </is>
      </c>
      <c r="L2623" t="n">
        <v>0</v>
      </c>
      <c r="M2623" s="551" t="n">
        <v>45895</v>
      </c>
      <c r="N2623" t="n">
        <v>46</v>
      </c>
      <c r="O2623" t="n">
        <v>49</v>
      </c>
      <c r="P2623" t="n">
        <v>46</v>
      </c>
    </row>
    <row r="2624">
      <c r="A2624" t="n">
        <v>55881</v>
      </c>
      <c r="B2624" t="n">
        <v>122</v>
      </c>
      <c r="C2624" t="inlineStr">
        <is>
          <t>Arcos</t>
        </is>
      </c>
      <c r="D2624" s="551" t="n">
        <v>45931</v>
      </c>
      <c r="E2624" t="n">
        <v>24326</v>
      </c>
      <c r="F2624" t="inlineStr">
        <is>
          <t>LIMAO TAHITI KG</t>
        </is>
      </c>
      <c r="G2624" t="n">
        <v>2499</v>
      </c>
      <c r="H2624" t="n">
        <v>12</v>
      </c>
      <c r="I2624" t="inlineStr">
        <is>
          <t>KG</t>
        </is>
      </c>
      <c r="J2624" t="inlineStr">
        <is>
          <t>ALIMENTOS</t>
        </is>
      </c>
      <c r="K2624" t="inlineStr">
        <is>
          <t>09/2025</t>
        </is>
      </c>
      <c r="L2624" t="n">
        <v>0</v>
      </c>
      <c r="M2624" s="551" t="n">
        <v>45890</v>
      </c>
      <c r="N2624" t="n">
        <v>3.8</v>
      </c>
      <c r="O2624" t="n">
        <v>3.8</v>
      </c>
      <c r="P2624" t="n">
        <v>45.6</v>
      </c>
    </row>
    <row r="2625">
      <c r="A2625" t="n">
        <v>55870</v>
      </c>
      <c r="B2625" t="n">
        <v>122</v>
      </c>
      <c r="C2625" t="inlineStr">
        <is>
          <t>Arcos</t>
        </is>
      </c>
      <c r="D2625" s="551" t="n">
        <v>45931</v>
      </c>
      <c r="E2625" t="n">
        <v>19203</v>
      </c>
      <c r="F2625" t="inlineStr">
        <is>
          <t>IOGURTE INTEGRAL NESTLE C/170G UN</t>
        </is>
      </c>
      <c r="G2625" t="n">
        <v>2802</v>
      </c>
      <c r="H2625" t="n">
        <v>15</v>
      </c>
      <c r="I2625" t="inlineStr">
        <is>
          <t>UN</t>
        </is>
      </c>
      <c r="J2625" t="inlineStr">
        <is>
          <t>ALIMENTOS</t>
        </is>
      </c>
      <c r="K2625" t="inlineStr">
        <is>
          <t>09/2025</t>
        </is>
      </c>
      <c r="L2625" t="n">
        <v>3</v>
      </c>
      <c r="M2625" s="551" t="n">
        <v>45930</v>
      </c>
      <c r="N2625" t="n">
        <v>3</v>
      </c>
      <c r="O2625" t="n">
        <v>2.8</v>
      </c>
      <c r="P2625" t="n">
        <v>45</v>
      </c>
    </row>
    <row r="2626">
      <c r="A2626" t="n">
        <v>55933</v>
      </c>
      <c r="B2626" t="n">
        <v>122</v>
      </c>
      <c r="C2626" t="inlineStr">
        <is>
          <t>Arcos</t>
        </is>
      </c>
      <c r="D2626" s="551" t="n">
        <v>45931</v>
      </c>
      <c r="E2626" t="n">
        <v>20422</v>
      </c>
      <c r="F2626" t="inlineStr">
        <is>
          <t>AVEIA EM FLOCOS YOKI 500GR</t>
        </is>
      </c>
      <c r="G2626" t="n">
        <v>2186</v>
      </c>
      <c r="H2626" t="n">
        <v>5</v>
      </c>
      <c r="I2626" t="inlineStr">
        <is>
          <t>UN</t>
        </is>
      </c>
      <c r="J2626" t="inlineStr">
        <is>
          <t>ALIMENTOS</t>
        </is>
      </c>
      <c r="K2626" t="inlineStr">
        <is>
          <t>09/2025</t>
        </is>
      </c>
      <c r="L2626" t="n">
        <v>9</v>
      </c>
      <c r="M2626" s="551" t="n">
        <v>45916</v>
      </c>
      <c r="N2626" t="n">
        <v>9.199999999999999</v>
      </c>
      <c r="O2626" t="n">
        <v>9.199999999999999</v>
      </c>
      <c r="P2626" t="n">
        <v>45</v>
      </c>
    </row>
    <row r="2627">
      <c r="A2627" t="n">
        <v>55961</v>
      </c>
      <c r="B2627" t="n">
        <v>122</v>
      </c>
      <c r="C2627" t="inlineStr">
        <is>
          <t>Arcos</t>
        </is>
      </c>
      <c r="D2627" s="551" t="n">
        <v>45931</v>
      </c>
      <c r="E2627" t="n">
        <v>24110</v>
      </c>
      <c r="F2627" t="inlineStr">
        <is>
          <t>CANELA EM PO KG</t>
        </is>
      </c>
      <c r="G2627" t="n">
        <v>2322</v>
      </c>
      <c r="H2627" t="n">
        <v>3</v>
      </c>
      <c r="I2627" t="inlineStr">
        <is>
          <t>KG</t>
        </is>
      </c>
      <c r="J2627" t="inlineStr">
        <is>
          <t>ALIMENTOS</t>
        </is>
      </c>
      <c r="K2627" t="inlineStr">
        <is>
          <t>09/2025</t>
        </is>
      </c>
      <c r="L2627" t="n">
        <v>14.75</v>
      </c>
      <c r="M2627" s="551" t="n">
        <v>45909</v>
      </c>
      <c r="N2627" t="n">
        <v>14.6</v>
      </c>
      <c r="O2627" t="n">
        <v>14.6</v>
      </c>
      <c r="P2627" t="n">
        <v>44.25</v>
      </c>
    </row>
    <row r="2628">
      <c r="A2628" t="n">
        <v>55995</v>
      </c>
      <c r="B2628" t="n">
        <v>122</v>
      </c>
      <c r="C2628" t="inlineStr">
        <is>
          <t>Arcos</t>
        </is>
      </c>
      <c r="D2628" s="551" t="n">
        <v>45931</v>
      </c>
      <c r="E2628" t="n">
        <v>21060</v>
      </c>
      <c r="F2628" t="inlineStr">
        <is>
          <t>AZEITE DE DENDE CEPERA 900ML UN</t>
        </is>
      </c>
      <c r="G2628" t="n">
        <v>1998</v>
      </c>
      <c r="H2628" t="n">
        <v>2</v>
      </c>
      <c r="I2628" t="inlineStr">
        <is>
          <t>UN</t>
        </is>
      </c>
      <c r="J2628" t="inlineStr">
        <is>
          <t>ALIMENTOS</t>
        </is>
      </c>
      <c r="K2628" t="inlineStr">
        <is>
          <t>09/2025</t>
        </is>
      </c>
      <c r="L2628" t="n">
        <v>0</v>
      </c>
      <c r="M2628" s="551" t="n">
        <v>-693593</v>
      </c>
      <c r="N2628" t="n">
        <v>0</v>
      </c>
      <c r="O2628" t="n">
        <v>22</v>
      </c>
      <c r="P2628" t="n">
        <v>43.98</v>
      </c>
    </row>
    <row r="2629">
      <c r="A2629" t="n">
        <v>55915</v>
      </c>
      <c r="B2629" t="n">
        <v>122</v>
      </c>
      <c r="C2629" t="inlineStr">
        <is>
          <t>Arcos</t>
        </is>
      </c>
      <c r="D2629" s="551" t="n">
        <v>45931</v>
      </c>
      <c r="E2629" t="n">
        <v>19751</v>
      </c>
      <c r="F2629" t="inlineStr">
        <is>
          <t>LIMAO SICILIANO KG</t>
        </is>
      </c>
      <c r="G2629" t="n">
        <v>2502</v>
      </c>
      <c r="H2629" t="n">
        <v>7</v>
      </c>
      <c r="I2629" t="inlineStr">
        <is>
          <t>KG</t>
        </is>
      </c>
      <c r="J2629" t="inlineStr">
        <is>
          <t>ALIMENTOS</t>
        </is>
      </c>
      <c r="K2629" t="inlineStr">
        <is>
          <t>09/2025</t>
        </is>
      </c>
      <c r="L2629" t="n">
        <v>6.16</v>
      </c>
      <c r="M2629" s="551" t="n">
        <v>45930</v>
      </c>
      <c r="N2629" t="n">
        <v>6.99</v>
      </c>
      <c r="O2629" t="n">
        <v>7.38</v>
      </c>
      <c r="P2629" t="n">
        <v>43.12</v>
      </c>
    </row>
    <row r="2630">
      <c r="A2630" t="n">
        <v>55904</v>
      </c>
      <c r="B2630" t="n">
        <v>122</v>
      </c>
      <c r="C2630" t="inlineStr">
        <is>
          <t>Arcos</t>
        </is>
      </c>
      <c r="D2630" s="551" t="n">
        <v>45931</v>
      </c>
      <c r="E2630" t="n">
        <v>19787</v>
      </c>
      <c r="F2630" t="inlineStr">
        <is>
          <t>ABACAXI PEROLA KG</t>
        </is>
      </c>
      <c r="G2630" t="n">
        <v>2471</v>
      </c>
      <c r="H2630" t="n">
        <v>8</v>
      </c>
      <c r="I2630" t="inlineStr">
        <is>
          <t>KG</t>
        </is>
      </c>
      <c r="J2630" t="inlineStr">
        <is>
          <t>ALIMENTOS</t>
        </is>
      </c>
      <c r="K2630" t="inlineStr">
        <is>
          <t>09/2025</t>
        </is>
      </c>
      <c r="L2630" t="n">
        <v>5.24</v>
      </c>
      <c r="M2630" s="551" t="n">
        <v>45930</v>
      </c>
      <c r="N2630" t="n">
        <v>4.9</v>
      </c>
      <c r="O2630" t="n">
        <v>4.9</v>
      </c>
      <c r="P2630" t="n">
        <v>41.92</v>
      </c>
    </row>
    <row r="2631">
      <c r="A2631" t="n">
        <v>56041</v>
      </c>
      <c r="B2631" t="n">
        <v>122</v>
      </c>
      <c r="C2631" t="inlineStr">
        <is>
          <t>Arcos</t>
        </is>
      </c>
      <c r="D2631" s="551" t="n">
        <v>45931</v>
      </c>
      <c r="E2631" t="n">
        <v>19872</v>
      </c>
      <c r="F2631" t="inlineStr">
        <is>
          <t>CARDAMOMO EM GRÃO</t>
        </is>
      </c>
      <c r="G2631" t="n">
        <v>2401</v>
      </c>
      <c r="H2631" t="n">
        <v>1</v>
      </c>
      <c r="I2631" t="inlineStr">
        <is>
          <t>KG</t>
        </is>
      </c>
      <c r="J2631" t="inlineStr">
        <is>
          <t>ALIMENTOS</t>
        </is>
      </c>
      <c r="K2631" t="inlineStr">
        <is>
          <t>09/2025</t>
        </is>
      </c>
      <c r="L2631" t="n">
        <v>0</v>
      </c>
      <c r="M2631" s="551" t="n">
        <v>-693593</v>
      </c>
      <c r="N2631" t="n">
        <v>0</v>
      </c>
      <c r="O2631" t="n">
        <v>0</v>
      </c>
      <c r="P2631" t="n">
        <v>41.5</v>
      </c>
    </row>
    <row r="2632">
      <c r="A2632" t="n">
        <v>55949</v>
      </c>
      <c r="B2632" t="n">
        <v>122</v>
      </c>
      <c r="C2632" t="inlineStr">
        <is>
          <t>Arcos</t>
        </is>
      </c>
      <c r="D2632" s="551" t="n">
        <v>45931</v>
      </c>
      <c r="E2632" t="n">
        <v>20227</v>
      </c>
      <c r="F2632" t="inlineStr">
        <is>
          <t>FEIJAO PRETO CAMIL C/2KG</t>
        </is>
      </c>
      <c r="G2632" t="n">
        <v>2248</v>
      </c>
      <c r="H2632" t="n">
        <v>4</v>
      </c>
      <c r="I2632" t="inlineStr">
        <is>
          <t>PC</t>
        </is>
      </c>
      <c r="J2632" t="inlineStr">
        <is>
          <t>ALIMENTOS</t>
        </is>
      </c>
      <c r="K2632" t="inlineStr">
        <is>
          <t>09/2025</t>
        </is>
      </c>
      <c r="L2632" t="n">
        <v>9.949999999999999</v>
      </c>
      <c r="M2632" s="551" t="n">
        <v>45923</v>
      </c>
      <c r="N2632" t="n">
        <v>10.02</v>
      </c>
      <c r="O2632" t="n">
        <v>10.02</v>
      </c>
      <c r="P2632" t="n">
        <v>39.8</v>
      </c>
    </row>
    <row r="2633">
      <c r="A2633" t="n">
        <v>55964</v>
      </c>
      <c r="B2633" t="n">
        <v>122</v>
      </c>
      <c r="C2633" t="inlineStr">
        <is>
          <t>Arcos</t>
        </is>
      </c>
      <c r="D2633" s="551" t="n">
        <v>45931</v>
      </c>
      <c r="E2633" t="n">
        <v>20410</v>
      </c>
      <c r="F2633" t="inlineStr">
        <is>
          <t>FARINHA DE MANDIOCA FINA YOKI 1KG</t>
        </is>
      </c>
      <c r="G2633" t="n">
        <v>2190</v>
      </c>
      <c r="H2633" t="n">
        <v>3</v>
      </c>
      <c r="I2633" t="inlineStr">
        <is>
          <t>UN</t>
        </is>
      </c>
      <c r="J2633" t="inlineStr">
        <is>
          <t>ALIMENTOS</t>
        </is>
      </c>
      <c r="K2633" t="inlineStr">
        <is>
          <t>09/2025</t>
        </is>
      </c>
      <c r="L2633" t="n">
        <v>12.62</v>
      </c>
      <c r="M2633" s="551" t="n">
        <v>45930</v>
      </c>
      <c r="N2633" t="n">
        <v>12.55</v>
      </c>
      <c r="O2633" t="n">
        <v>12.55</v>
      </c>
      <c r="P2633" t="n">
        <v>37.86</v>
      </c>
    </row>
    <row r="2634">
      <c r="A2634" t="n">
        <v>55911</v>
      </c>
      <c r="B2634" t="n">
        <v>122</v>
      </c>
      <c r="C2634" t="inlineStr">
        <is>
          <t>Arcos</t>
        </is>
      </c>
      <c r="D2634" s="551" t="n">
        <v>45931</v>
      </c>
      <c r="E2634" t="n">
        <v>21093</v>
      </c>
      <c r="F2634" t="inlineStr">
        <is>
          <t>ACUCAR REFINADO UNIAO 1KG UN</t>
        </is>
      </c>
      <c r="G2634" t="n">
        <v>1988</v>
      </c>
      <c r="H2634" t="n">
        <v>7</v>
      </c>
      <c r="I2634" t="inlineStr">
        <is>
          <t>KG</t>
        </is>
      </c>
      <c r="J2634" t="inlineStr">
        <is>
          <t>ALIMENTOS</t>
        </is>
      </c>
      <c r="K2634" t="inlineStr">
        <is>
          <t>09/2025</t>
        </is>
      </c>
      <c r="L2634" t="n">
        <v>5.04</v>
      </c>
      <c r="M2634" s="551" t="n">
        <v>45930</v>
      </c>
      <c r="N2634" t="n">
        <v>4.89</v>
      </c>
      <c r="O2634" t="n">
        <v>4.89</v>
      </c>
      <c r="P2634" t="n">
        <v>35.28</v>
      </c>
    </row>
    <row r="2635">
      <c r="A2635" t="n">
        <v>55899</v>
      </c>
      <c r="B2635" t="n">
        <v>122</v>
      </c>
      <c r="C2635" t="inlineStr">
        <is>
          <t>Arcos</t>
        </is>
      </c>
      <c r="D2635" s="551" t="n">
        <v>45931</v>
      </c>
      <c r="E2635" t="n">
        <v>20136</v>
      </c>
      <c r="F2635" t="inlineStr">
        <is>
          <t>MACARRAO ESPAGUETE C/ OVOS ADRIA C/500G</t>
        </is>
      </c>
      <c r="G2635" t="n">
        <v>2284</v>
      </c>
      <c r="H2635" t="n">
        <v>9</v>
      </c>
      <c r="I2635" t="inlineStr">
        <is>
          <t>PC</t>
        </is>
      </c>
      <c r="J2635" t="inlineStr">
        <is>
          <t>ALIMENTOS</t>
        </is>
      </c>
      <c r="K2635" t="inlineStr">
        <is>
          <t>09/2025</t>
        </is>
      </c>
      <c r="L2635" t="n">
        <v>3.79</v>
      </c>
      <c r="M2635" s="551" t="n">
        <v>45923</v>
      </c>
      <c r="N2635" t="n">
        <v>3.7</v>
      </c>
      <c r="O2635" t="n">
        <v>3.7</v>
      </c>
      <c r="P2635" t="n">
        <v>34.11</v>
      </c>
    </row>
    <row r="2636">
      <c r="A2636" t="n">
        <v>55884</v>
      </c>
      <c r="B2636" t="n">
        <v>122</v>
      </c>
      <c r="C2636" t="inlineStr">
        <is>
          <t>Arcos</t>
        </is>
      </c>
      <c r="D2636" s="551" t="n">
        <v>45931</v>
      </c>
      <c r="E2636" t="n">
        <v>19907</v>
      </c>
      <c r="F2636" t="inlineStr">
        <is>
          <t>SAL REFINADO CISNE 1KG</t>
        </is>
      </c>
      <c r="G2636" t="n">
        <v>2381</v>
      </c>
      <c r="H2636" t="n">
        <v>11</v>
      </c>
      <c r="I2636" t="inlineStr">
        <is>
          <t>UN</t>
        </is>
      </c>
      <c r="J2636" t="inlineStr">
        <is>
          <t>ALIMENTOS</t>
        </is>
      </c>
      <c r="K2636" t="inlineStr">
        <is>
          <t>09/2025</t>
        </is>
      </c>
      <c r="L2636" t="n">
        <v>0</v>
      </c>
      <c r="M2636" s="551" t="n">
        <v>45686</v>
      </c>
      <c r="N2636" t="n">
        <v>3.01</v>
      </c>
      <c r="O2636" t="n">
        <v>3.23</v>
      </c>
      <c r="P2636" t="n">
        <v>33.11</v>
      </c>
    </row>
    <row r="2637">
      <c r="A2637" t="n">
        <v>56024</v>
      </c>
      <c r="B2637" t="n">
        <v>122</v>
      </c>
      <c r="C2637" t="inlineStr">
        <is>
          <t>Arcos</t>
        </is>
      </c>
      <c r="D2637" s="551" t="n">
        <v>45931</v>
      </c>
      <c r="E2637" t="n">
        <v>24322</v>
      </c>
      <c r="F2637" t="inlineStr">
        <is>
          <t>LEMON PEPPER KG</t>
        </is>
      </c>
      <c r="G2637" t="n">
        <v>2342</v>
      </c>
      <c r="H2637" t="n">
        <v>1.5</v>
      </c>
      <c r="I2637" t="inlineStr">
        <is>
          <t>KG</t>
        </is>
      </c>
      <c r="J2637" t="inlineStr">
        <is>
          <t>ALIMENTOS</t>
        </is>
      </c>
      <c r="K2637" t="inlineStr">
        <is>
          <t>09/2025</t>
        </is>
      </c>
      <c r="L2637" t="n">
        <v>22</v>
      </c>
      <c r="M2637" s="551" t="n">
        <v>45930</v>
      </c>
      <c r="N2637" t="n">
        <v>22</v>
      </c>
      <c r="O2637" t="n">
        <v>22</v>
      </c>
      <c r="P2637" t="n">
        <v>33</v>
      </c>
    </row>
    <row r="2638">
      <c r="A2638" t="n">
        <v>55974</v>
      </c>
      <c r="B2638" t="n">
        <v>122</v>
      </c>
      <c r="C2638" t="inlineStr">
        <is>
          <t>Arcos</t>
        </is>
      </c>
      <c r="D2638" s="551" t="n">
        <v>45931</v>
      </c>
      <c r="E2638" t="n">
        <v>24420</v>
      </c>
      <c r="F2638" t="inlineStr">
        <is>
          <t>POLVILHO DOCE KG</t>
        </is>
      </c>
      <c r="G2638" t="n">
        <v>2207</v>
      </c>
      <c r="H2638" t="n">
        <v>3</v>
      </c>
      <c r="I2638" t="inlineStr">
        <is>
          <t>KG</t>
        </is>
      </c>
      <c r="J2638" t="inlineStr">
        <is>
          <t>ALIMENTOS</t>
        </is>
      </c>
      <c r="K2638" t="inlineStr">
        <is>
          <t>09/2025</t>
        </is>
      </c>
      <c r="L2638" t="n">
        <v>0</v>
      </c>
      <c r="M2638" s="551" t="n">
        <v>45889</v>
      </c>
      <c r="N2638" t="n">
        <v>10.97</v>
      </c>
      <c r="O2638" t="n">
        <v>8.199999999999999</v>
      </c>
      <c r="P2638" t="n">
        <v>32.91</v>
      </c>
    </row>
    <row r="2639">
      <c r="A2639" t="n">
        <v>56034</v>
      </c>
      <c r="B2639" t="n">
        <v>122</v>
      </c>
      <c r="C2639" t="inlineStr">
        <is>
          <t>Arcos</t>
        </is>
      </c>
      <c r="D2639" s="551" t="n">
        <v>45931</v>
      </c>
      <c r="E2639" t="n">
        <v>21079</v>
      </c>
      <c r="F2639" t="inlineStr">
        <is>
          <t>ADOCANTE SUCRALOSE SACHE LINEA 500X6GR</t>
        </is>
      </c>
      <c r="G2639" t="n">
        <v>1991</v>
      </c>
      <c r="H2639" t="n">
        <v>1</v>
      </c>
      <c r="I2639" t="inlineStr">
        <is>
          <t>UN</t>
        </is>
      </c>
      <c r="J2639" t="inlineStr">
        <is>
          <t>ALIMENTOS</t>
        </is>
      </c>
      <c r="K2639" t="inlineStr">
        <is>
          <t>09/2025</t>
        </is>
      </c>
      <c r="L2639" t="n">
        <v>0</v>
      </c>
      <c r="M2639" s="551" t="n">
        <v>45818</v>
      </c>
      <c r="N2639" t="n">
        <v>32.06</v>
      </c>
      <c r="O2639" t="n">
        <v>49.36</v>
      </c>
      <c r="P2639" t="n">
        <v>32.06</v>
      </c>
    </row>
    <row r="2640">
      <c r="A2640" t="n">
        <v>56061</v>
      </c>
      <c r="B2640" t="n">
        <v>122</v>
      </c>
      <c r="C2640" t="inlineStr">
        <is>
          <t>Arcos</t>
        </is>
      </c>
      <c r="D2640" s="551" t="n">
        <v>45931</v>
      </c>
      <c r="E2640" t="n">
        <v>19721</v>
      </c>
      <c r="F2640" t="inlineStr">
        <is>
          <t>ROMA KG</t>
        </is>
      </c>
      <c r="G2640" t="n">
        <v>2533</v>
      </c>
      <c r="H2640" t="n">
        <v>1</v>
      </c>
      <c r="I2640" t="inlineStr">
        <is>
          <t>KG</t>
        </is>
      </c>
      <c r="J2640" t="inlineStr">
        <is>
          <t>ALIMENTOS</t>
        </is>
      </c>
      <c r="K2640" t="inlineStr">
        <is>
          <t>09/2025</t>
        </is>
      </c>
      <c r="L2640" t="n">
        <v>31.66</v>
      </c>
      <c r="M2640" s="551" t="n">
        <v>45930</v>
      </c>
      <c r="N2640" t="n">
        <v>35</v>
      </c>
      <c r="O2640" t="n">
        <v>35</v>
      </c>
      <c r="P2640" t="n">
        <v>31.66</v>
      </c>
    </row>
    <row r="2641">
      <c r="A2641" t="n">
        <v>56090</v>
      </c>
      <c r="B2641" t="n">
        <v>122</v>
      </c>
      <c r="C2641" t="inlineStr">
        <is>
          <t>Arcos</t>
        </is>
      </c>
      <c r="D2641" s="551" t="n">
        <v>45931</v>
      </c>
      <c r="E2641" t="n">
        <v>18107</v>
      </c>
      <c r="F2641" t="inlineStr">
        <is>
          <t>WHISKY JURA SINGLE MALT 10 ANOS 700ML</t>
        </is>
      </c>
      <c r="G2641" t="n">
        <v>3504</v>
      </c>
      <c r="H2641" t="n">
        <v>0.17</v>
      </c>
      <c r="I2641" t="inlineStr">
        <is>
          <t>GR</t>
        </is>
      </c>
      <c r="J2641" t="inlineStr">
        <is>
          <t>BEBIDAS</t>
        </is>
      </c>
      <c r="K2641" t="inlineStr">
        <is>
          <t>09/2025</t>
        </is>
      </c>
      <c r="L2641" t="n">
        <v>0</v>
      </c>
      <c r="M2641" s="551" t="n">
        <v>-693593</v>
      </c>
      <c r="N2641" t="n">
        <v>0</v>
      </c>
      <c r="O2641" t="n">
        <v>0</v>
      </c>
      <c r="P2641" t="n">
        <v>30.08</v>
      </c>
    </row>
    <row r="2642">
      <c r="A2642" t="n">
        <v>56003</v>
      </c>
      <c r="B2642" t="n">
        <v>122</v>
      </c>
      <c r="C2642" t="inlineStr">
        <is>
          <t>Arcos</t>
        </is>
      </c>
      <c r="D2642" s="551" t="n">
        <v>45931</v>
      </c>
      <c r="E2642" t="n">
        <v>20029</v>
      </c>
      <c r="F2642" t="inlineStr">
        <is>
          <t>ESSENCIA DE BAUNILHA CEPERA 500ML</t>
        </is>
      </c>
      <c r="G2642" t="n">
        <v>2337</v>
      </c>
      <c r="H2642" t="n">
        <v>2</v>
      </c>
      <c r="I2642" t="inlineStr">
        <is>
          <t>FR</t>
        </is>
      </c>
      <c r="J2642" t="inlineStr">
        <is>
          <t>ALIMENTOS</t>
        </is>
      </c>
      <c r="K2642" t="inlineStr">
        <is>
          <t>09/2025</t>
        </is>
      </c>
      <c r="L2642" t="n">
        <v>0</v>
      </c>
      <c r="M2642" s="551" t="n">
        <v>45636</v>
      </c>
      <c r="N2642" t="n">
        <v>14.81</v>
      </c>
      <c r="O2642" t="n">
        <v>14.48</v>
      </c>
      <c r="P2642" t="n">
        <v>29.62</v>
      </c>
    </row>
    <row r="2643">
      <c r="A2643" t="n">
        <v>55965</v>
      </c>
      <c r="B2643" t="n">
        <v>122</v>
      </c>
      <c r="C2643" t="inlineStr">
        <is>
          <t>Arcos</t>
        </is>
      </c>
      <c r="D2643" s="551" t="n">
        <v>45931</v>
      </c>
      <c r="E2643" t="n">
        <v>20022</v>
      </c>
      <c r="F2643" t="inlineStr">
        <is>
          <t>FERMENTO QUIMICO ROYAL 250G</t>
        </is>
      </c>
      <c r="G2643" t="n">
        <v>2340</v>
      </c>
      <c r="H2643" t="n">
        <v>3</v>
      </c>
      <c r="I2643" t="inlineStr">
        <is>
          <t>UN</t>
        </is>
      </c>
      <c r="J2643" t="inlineStr">
        <is>
          <t>ALIMENTOS</t>
        </is>
      </c>
      <c r="K2643" t="inlineStr">
        <is>
          <t>09/2025</t>
        </is>
      </c>
      <c r="L2643" t="n">
        <v>9.48</v>
      </c>
      <c r="M2643" s="551" t="n">
        <v>45922</v>
      </c>
      <c r="N2643" t="n">
        <v>9.48</v>
      </c>
      <c r="O2643" t="n">
        <v>9.48</v>
      </c>
      <c r="P2643" t="n">
        <v>28.44</v>
      </c>
    </row>
    <row r="2644">
      <c r="A2644" t="n">
        <v>56002</v>
      </c>
      <c r="B2644" t="n">
        <v>122</v>
      </c>
      <c r="C2644" t="inlineStr">
        <is>
          <t>Arcos</t>
        </is>
      </c>
      <c r="D2644" s="551" t="n">
        <v>45931</v>
      </c>
      <c r="E2644" t="n">
        <v>24219</v>
      </c>
      <c r="F2644" t="inlineStr">
        <is>
          <t>CURRY EM PO KG</t>
        </is>
      </c>
      <c r="G2644" t="n">
        <v>2387</v>
      </c>
      <c r="H2644" t="n">
        <v>2</v>
      </c>
      <c r="I2644" t="inlineStr">
        <is>
          <t>KG</t>
        </is>
      </c>
      <c r="J2644" t="inlineStr">
        <is>
          <t>ALIMENTOS</t>
        </is>
      </c>
      <c r="K2644" t="inlineStr">
        <is>
          <t>09/2025</t>
        </is>
      </c>
      <c r="L2644" t="n">
        <v>14</v>
      </c>
      <c r="M2644" s="551" t="n">
        <v>45930</v>
      </c>
      <c r="N2644" t="n">
        <v>14</v>
      </c>
      <c r="O2644" t="n">
        <v>14</v>
      </c>
      <c r="P2644" t="n">
        <v>28</v>
      </c>
    </row>
    <row r="2645">
      <c r="A2645" t="n">
        <v>55991</v>
      </c>
      <c r="B2645" t="n">
        <v>122</v>
      </c>
      <c r="C2645" t="inlineStr">
        <is>
          <t>Arcos</t>
        </is>
      </c>
      <c r="D2645" s="551" t="n">
        <v>45931</v>
      </c>
      <c r="E2645" t="n">
        <v>24036</v>
      </c>
      <c r="F2645" t="inlineStr">
        <is>
          <t>ALHO EM PO 1KG UN</t>
        </is>
      </c>
      <c r="G2645" t="n">
        <v>2314</v>
      </c>
      <c r="H2645" t="n">
        <v>2</v>
      </c>
      <c r="I2645" t="inlineStr">
        <is>
          <t>UN</t>
        </is>
      </c>
      <c r="J2645" t="inlineStr">
        <is>
          <t>ALIMENTOS</t>
        </is>
      </c>
      <c r="K2645" t="inlineStr">
        <is>
          <t>09/2025</t>
        </is>
      </c>
      <c r="L2645" t="n">
        <v>12.9</v>
      </c>
      <c r="M2645" s="551" t="n">
        <v>45902</v>
      </c>
      <c r="N2645" t="n">
        <v>12.9</v>
      </c>
      <c r="O2645" t="n">
        <v>32</v>
      </c>
      <c r="P2645" t="n">
        <v>25.8</v>
      </c>
    </row>
    <row r="2646">
      <c r="A2646" t="n">
        <v>55959</v>
      </c>
      <c r="B2646" t="n">
        <v>122</v>
      </c>
      <c r="C2646" t="inlineStr">
        <is>
          <t>Arcos</t>
        </is>
      </c>
      <c r="D2646" s="551" t="n">
        <v>45931</v>
      </c>
      <c r="E2646" t="n">
        <v>24089</v>
      </c>
      <c r="F2646" t="inlineStr">
        <is>
          <t>BICARBONATO DE SODIO KG</t>
        </is>
      </c>
      <c r="G2646" t="n">
        <v>2316</v>
      </c>
      <c r="H2646" t="n">
        <v>3</v>
      </c>
      <c r="I2646" t="inlineStr">
        <is>
          <t>KG</t>
        </is>
      </c>
      <c r="J2646" t="inlineStr">
        <is>
          <t>ALIMENTOS</t>
        </is>
      </c>
      <c r="K2646" t="inlineStr">
        <is>
          <t>09/2025</t>
        </is>
      </c>
      <c r="L2646" t="n">
        <v>0</v>
      </c>
      <c r="M2646" s="551" t="n">
        <v>45531</v>
      </c>
      <c r="N2646" t="n">
        <v>8.5</v>
      </c>
      <c r="O2646" t="n">
        <v>8.5</v>
      </c>
      <c r="P2646" t="n">
        <v>25.5</v>
      </c>
    </row>
    <row r="2647">
      <c r="A2647" t="n">
        <v>56058</v>
      </c>
      <c r="B2647" t="n">
        <v>122</v>
      </c>
      <c r="C2647" t="inlineStr">
        <is>
          <t>Arcos</t>
        </is>
      </c>
      <c r="D2647" s="551" t="n">
        <v>45931</v>
      </c>
      <c r="E2647" t="n">
        <v>19562</v>
      </c>
      <c r="F2647" t="inlineStr">
        <is>
          <t>PIMENTAO AMARELO KG</t>
        </is>
      </c>
      <c r="G2647" t="n">
        <v>2655</v>
      </c>
      <c r="H2647" t="n">
        <v>1</v>
      </c>
      <c r="I2647" t="inlineStr">
        <is>
          <t>KG</t>
        </is>
      </c>
      <c r="J2647" t="inlineStr">
        <is>
          <t>ALIMENTOS</t>
        </is>
      </c>
      <c r="K2647" t="inlineStr">
        <is>
          <t>09/2025</t>
        </is>
      </c>
      <c r="L2647" t="n">
        <v>23.96</v>
      </c>
      <c r="M2647" s="551" t="n">
        <v>45926</v>
      </c>
      <c r="N2647" t="n">
        <v>17</v>
      </c>
      <c r="O2647" t="n">
        <v>16</v>
      </c>
      <c r="P2647" t="n">
        <v>23.96</v>
      </c>
    </row>
    <row r="2648">
      <c r="A2648" t="n">
        <v>56059</v>
      </c>
      <c r="B2648" t="n">
        <v>122</v>
      </c>
      <c r="C2648" t="inlineStr">
        <is>
          <t>Arcos</t>
        </is>
      </c>
      <c r="D2648" s="551" t="n">
        <v>45931</v>
      </c>
      <c r="E2648" t="n">
        <v>23198</v>
      </c>
      <c r="F2648" t="inlineStr">
        <is>
          <t>PIMENTAO VERMELHO KG</t>
        </is>
      </c>
      <c r="G2648" t="n">
        <v>2657</v>
      </c>
      <c r="H2648" t="n">
        <v>1</v>
      </c>
      <c r="I2648" t="inlineStr">
        <is>
          <t>KG</t>
        </is>
      </c>
      <c r="J2648" t="inlineStr">
        <is>
          <t>ALIMENTOS</t>
        </is>
      </c>
      <c r="K2648" t="inlineStr">
        <is>
          <t>09/2025</t>
        </is>
      </c>
      <c r="L2648" t="n">
        <v>22.9</v>
      </c>
      <c r="M2648" s="551" t="n">
        <v>45930</v>
      </c>
      <c r="N2648" t="n">
        <v>15</v>
      </c>
      <c r="O2648" t="n">
        <v>15</v>
      </c>
      <c r="P2648" t="n">
        <v>22.9</v>
      </c>
    </row>
    <row r="2649">
      <c r="A2649" t="n">
        <v>55890</v>
      </c>
      <c r="B2649" t="n">
        <v>122</v>
      </c>
      <c r="C2649" t="inlineStr">
        <is>
          <t>Arcos</t>
        </is>
      </c>
      <c r="D2649" s="551" t="n">
        <v>45931</v>
      </c>
      <c r="E2649" t="n">
        <v>19640</v>
      </c>
      <c r="F2649" t="inlineStr">
        <is>
          <t>BATATA INGLESA KG</t>
        </is>
      </c>
      <c r="G2649" t="n">
        <v>2597</v>
      </c>
      <c r="H2649" t="n">
        <v>10</v>
      </c>
      <c r="I2649" t="inlineStr">
        <is>
          <t>KG</t>
        </is>
      </c>
      <c r="J2649" t="inlineStr">
        <is>
          <t>ALIMENTOS</t>
        </is>
      </c>
      <c r="K2649" t="inlineStr">
        <is>
          <t>09/2025</t>
        </is>
      </c>
      <c r="L2649" t="n">
        <v>2.23</v>
      </c>
      <c r="M2649" s="551" t="n">
        <v>45901</v>
      </c>
      <c r="N2649" t="n">
        <v>2.23</v>
      </c>
      <c r="O2649" t="n">
        <v>2</v>
      </c>
      <c r="P2649" t="n">
        <v>22.3</v>
      </c>
    </row>
    <row r="2650">
      <c r="A2650" t="n">
        <v>56091</v>
      </c>
      <c r="B2650" t="n">
        <v>122</v>
      </c>
      <c r="C2650" t="inlineStr">
        <is>
          <t>Arcos</t>
        </is>
      </c>
      <c r="D2650" s="551" t="n">
        <v>45931</v>
      </c>
      <c r="E2650" t="n">
        <v>18155</v>
      </c>
      <c r="F2650" t="inlineStr">
        <is>
          <t>WHISKY BOURBON WILD TURKEY 101 750ML</t>
        </is>
      </c>
      <c r="G2650" t="n">
        <v>3465</v>
      </c>
      <c r="H2650" t="n">
        <v>0.16</v>
      </c>
      <c r="I2650" t="inlineStr">
        <is>
          <t>GR</t>
        </is>
      </c>
      <c r="J2650" t="inlineStr">
        <is>
          <t>BEBIDAS</t>
        </is>
      </c>
      <c r="K2650" t="inlineStr">
        <is>
          <t>09/2025</t>
        </is>
      </c>
      <c r="L2650" t="n">
        <v>0</v>
      </c>
      <c r="M2650" s="551" t="n">
        <v>-693593</v>
      </c>
      <c r="N2650" t="n">
        <v>0</v>
      </c>
      <c r="O2650" t="n">
        <v>0</v>
      </c>
      <c r="P2650" t="n">
        <v>21.44</v>
      </c>
    </row>
    <row r="2651">
      <c r="A2651" t="n">
        <v>56055</v>
      </c>
      <c r="B2651" t="n">
        <v>122</v>
      </c>
      <c r="C2651" t="inlineStr">
        <is>
          <t>Arcos</t>
        </is>
      </c>
      <c r="D2651" s="551" t="n">
        <v>45931</v>
      </c>
      <c r="E2651" t="n">
        <v>23335</v>
      </c>
      <c r="F2651" t="inlineStr">
        <is>
          <t>MORANGO KG</t>
        </is>
      </c>
      <c r="G2651" t="n">
        <v>2523</v>
      </c>
      <c r="H2651" t="n">
        <v>1</v>
      </c>
      <c r="I2651" t="inlineStr">
        <is>
          <t>KG</t>
        </is>
      </c>
      <c r="J2651" t="inlineStr">
        <is>
          <t>ALIMENTOS</t>
        </is>
      </c>
      <c r="K2651" t="inlineStr">
        <is>
          <t>09/2025</t>
        </is>
      </c>
      <c r="L2651" t="n">
        <v>21.23</v>
      </c>
      <c r="M2651" s="551" t="n">
        <v>45927</v>
      </c>
      <c r="N2651" t="n">
        <v>24.48</v>
      </c>
      <c r="O2651" t="n">
        <v>20.19</v>
      </c>
      <c r="P2651" t="n">
        <v>21.23</v>
      </c>
    </row>
    <row r="2652">
      <c r="A2652" t="n">
        <v>55925</v>
      </c>
      <c r="B2652" t="n">
        <v>122</v>
      </c>
      <c r="C2652" t="inlineStr">
        <is>
          <t>Arcos</t>
        </is>
      </c>
      <c r="D2652" s="551" t="n">
        <v>45931</v>
      </c>
      <c r="E2652" t="n">
        <v>19623</v>
      </c>
      <c r="F2652" t="inlineStr">
        <is>
          <t>CEBOLA ROXA KG</t>
        </is>
      </c>
      <c r="G2652" t="n">
        <v>2611</v>
      </c>
      <c r="H2652" t="n">
        <v>6</v>
      </c>
      <c r="I2652" t="inlineStr">
        <is>
          <t>KG</t>
        </is>
      </c>
      <c r="J2652" t="inlineStr">
        <is>
          <t>ALIMENTOS</t>
        </is>
      </c>
      <c r="K2652" t="inlineStr">
        <is>
          <t>09/2025</t>
        </is>
      </c>
      <c r="L2652" t="n">
        <v>3.46</v>
      </c>
      <c r="M2652" s="551" t="n">
        <v>45930</v>
      </c>
      <c r="N2652" t="n">
        <v>3.4</v>
      </c>
      <c r="O2652" t="n">
        <v>3.4</v>
      </c>
      <c r="P2652" t="n">
        <v>20.76</v>
      </c>
    </row>
    <row r="2653">
      <c r="A2653" t="n">
        <v>56065</v>
      </c>
      <c r="B2653" t="n">
        <v>122</v>
      </c>
      <c r="C2653" t="inlineStr">
        <is>
          <t>Arcos</t>
        </is>
      </c>
      <c r="D2653" s="551" t="n">
        <v>45931</v>
      </c>
      <c r="E2653" t="n">
        <v>19718</v>
      </c>
      <c r="F2653" t="inlineStr">
        <is>
          <t>UVA CRINSON KG</t>
        </is>
      </c>
      <c r="G2653" t="n">
        <v>2536</v>
      </c>
      <c r="H2653" t="n">
        <v>1</v>
      </c>
      <c r="I2653" t="inlineStr">
        <is>
          <t>KG</t>
        </is>
      </c>
      <c r="J2653" t="inlineStr">
        <is>
          <t>ALIMENTOS</t>
        </is>
      </c>
      <c r="K2653" t="inlineStr">
        <is>
          <t>09/2025</t>
        </is>
      </c>
      <c r="L2653" t="n">
        <v>20.31</v>
      </c>
      <c r="M2653" s="551" t="n">
        <v>45930</v>
      </c>
      <c r="N2653" t="n">
        <v>19.1</v>
      </c>
      <c r="O2653" t="n">
        <v>19.1</v>
      </c>
      <c r="P2653" t="n">
        <v>20.31</v>
      </c>
    </row>
    <row r="2654">
      <c r="A2654" t="n">
        <v>55969</v>
      </c>
      <c r="B2654" t="n">
        <v>122</v>
      </c>
      <c r="C2654" t="inlineStr">
        <is>
          <t>Arcos</t>
        </is>
      </c>
      <c r="D2654" s="551" t="n">
        <v>45931</v>
      </c>
      <c r="E2654" t="n">
        <v>19737</v>
      </c>
      <c r="F2654" t="inlineStr">
        <is>
          <t>MELAO KG</t>
        </is>
      </c>
      <c r="G2654" t="n">
        <v>2516</v>
      </c>
      <c r="H2654" t="n">
        <v>3</v>
      </c>
      <c r="I2654" t="inlineStr">
        <is>
          <t>KG</t>
        </is>
      </c>
      <c r="J2654" t="inlineStr">
        <is>
          <t>ALIMENTOS</t>
        </is>
      </c>
      <c r="K2654" t="inlineStr">
        <is>
          <t>09/2025</t>
        </is>
      </c>
      <c r="L2654" t="n">
        <v>5.97</v>
      </c>
      <c r="M2654" s="551" t="n">
        <v>45930</v>
      </c>
      <c r="N2654" t="n">
        <v>5.8</v>
      </c>
      <c r="O2654" t="n">
        <v>5.8</v>
      </c>
      <c r="P2654" t="n">
        <v>17.91</v>
      </c>
    </row>
    <row r="2655">
      <c r="A2655" t="n">
        <v>56066</v>
      </c>
      <c r="B2655" t="n">
        <v>122</v>
      </c>
      <c r="C2655" t="inlineStr">
        <is>
          <t>Arcos</t>
        </is>
      </c>
      <c r="D2655" s="551" t="n">
        <v>45931</v>
      </c>
      <c r="E2655" t="n">
        <v>19717</v>
      </c>
      <c r="F2655" t="inlineStr">
        <is>
          <t>UVA ITALIA KG</t>
        </is>
      </c>
      <c r="G2655" t="n">
        <v>2537</v>
      </c>
      <c r="H2655" t="n">
        <v>1</v>
      </c>
      <c r="I2655" t="inlineStr">
        <is>
          <t>KG</t>
        </is>
      </c>
      <c r="J2655" t="inlineStr">
        <is>
          <t>ALIMENTOS</t>
        </is>
      </c>
      <c r="K2655" t="inlineStr">
        <is>
          <t>09/2025</t>
        </is>
      </c>
      <c r="L2655" t="n">
        <v>17.31</v>
      </c>
      <c r="M2655" s="551" t="n">
        <v>45930</v>
      </c>
      <c r="N2655" t="n">
        <v>17.63</v>
      </c>
      <c r="O2655" t="n">
        <v>17.63</v>
      </c>
      <c r="P2655" t="n">
        <v>17.31</v>
      </c>
    </row>
    <row r="2656">
      <c r="A2656" t="n">
        <v>55942</v>
      </c>
      <c r="B2656" t="n">
        <v>122</v>
      </c>
      <c r="C2656" t="inlineStr">
        <is>
          <t>Arcos</t>
        </is>
      </c>
      <c r="D2656" s="551" t="n">
        <v>45931</v>
      </c>
      <c r="E2656" t="n">
        <v>19657</v>
      </c>
      <c r="F2656" t="inlineStr">
        <is>
          <t>ABOBORA PESCOCO KG</t>
        </is>
      </c>
      <c r="G2656" t="n">
        <v>2583</v>
      </c>
      <c r="H2656" t="n">
        <v>4</v>
      </c>
      <c r="I2656" t="inlineStr">
        <is>
          <t>KG</t>
        </is>
      </c>
      <c r="J2656" t="inlineStr">
        <is>
          <t>ALIMENTOS</t>
        </is>
      </c>
      <c r="K2656" t="inlineStr">
        <is>
          <t>09/2025</t>
        </is>
      </c>
      <c r="L2656" t="n">
        <v>4.16</v>
      </c>
      <c r="M2656" s="551" t="n">
        <v>45930</v>
      </c>
      <c r="N2656" t="n">
        <v>3.58</v>
      </c>
      <c r="O2656" t="n">
        <v>4.18</v>
      </c>
      <c r="P2656" t="n">
        <v>16.64</v>
      </c>
    </row>
    <row r="2657">
      <c r="A2657" t="n">
        <v>55880</v>
      </c>
      <c r="B2657" t="n">
        <v>122</v>
      </c>
      <c r="C2657" t="inlineStr">
        <is>
          <t>Arcos</t>
        </is>
      </c>
      <c r="D2657" s="551" t="n">
        <v>45931</v>
      </c>
      <c r="E2657" t="n">
        <v>24509</v>
      </c>
      <c r="F2657" t="inlineStr">
        <is>
          <t>CEBOLA BRANCA KG</t>
        </is>
      </c>
      <c r="G2657" t="n">
        <v>2607</v>
      </c>
      <c r="H2657" t="n">
        <v>12</v>
      </c>
      <c r="I2657" t="inlineStr">
        <is>
          <t>KG</t>
        </is>
      </c>
      <c r="J2657" t="inlineStr">
        <is>
          <t>ALIMENTOS</t>
        </is>
      </c>
      <c r="K2657" t="inlineStr">
        <is>
          <t>09/2025</t>
        </is>
      </c>
      <c r="L2657" t="n">
        <v>1.31</v>
      </c>
      <c r="M2657" s="551" t="n">
        <v>45930</v>
      </c>
      <c r="N2657" t="n">
        <v>1.25</v>
      </c>
      <c r="O2657" t="n">
        <v>1.32</v>
      </c>
      <c r="P2657" t="n">
        <v>15.72</v>
      </c>
    </row>
    <row r="2658">
      <c r="A2658" t="n">
        <v>56094</v>
      </c>
      <c r="B2658" t="n">
        <v>122</v>
      </c>
      <c r="C2658" t="inlineStr">
        <is>
          <t>Arcos</t>
        </is>
      </c>
      <c r="D2658" s="551" t="n">
        <v>45931</v>
      </c>
      <c r="E2658" t="n">
        <v>18160</v>
      </c>
      <c r="F2658" t="inlineStr">
        <is>
          <t>WHISKY BALLANTINES 17 ANOS 750ML</t>
        </is>
      </c>
      <c r="G2658" t="n">
        <v>3460</v>
      </c>
      <c r="H2658" t="n">
        <v>0.08</v>
      </c>
      <c r="I2658" t="inlineStr">
        <is>
          <t>GR</t>
        </is>
      </c>
      <c r="J2658" t="inlineStr">
        <is>
          <t>BEBIDAS</t>
        </is>
      </c>
      <c r="K2658" t="inlineStr">
        <is>
          <t>09/2025</t>
        </is>
      </c>
      <c r="L2658" t="n">
        <v>0</v>
      </c>
      <c r="M2658" s="551" t="n">
        <v>-693593</v>
      </c>
      <c r="N2658" t="n">
        <v>0</v>
      </c>
      <c r="O2658" t="n">
        <v>0</v>
      </c>
      <c r="P2658" t="n">
        <v>15.57</v>
      </c>
    </row>
    <row r="2659">
      <c r="A2659" t="n">
        <v>55967</v>
      </c>
      <c r="B2659" t="n">
        <v>122</v>
      </c>
      <c r="C2659" t="inlineStr">
        <is>
          <t>Arcos</t>
        </is>
      </c>
      <c r="D2659" s="551" t="n">
        <v>45931</v>
      </c>
      <c r="E2659" t="n">
        <v>19741</v>
      </c>
      <c r="F2659" t="inlineStr">
        <is>
          <t>MANGA PALMER KG</t>
        </is>
      </c>
      <c r="G2659" t="n">
        <v>2512</v>
      </c>
      <c r="H2659" t="n">
        <v>3</v>
      </c>
      <c r="I2659" t="inlineStr">
        <is>
          <t>KG</t>
        </is>
      </c>
      <c r="J2659" t="inlineStr">
        <is>
          <t>ALIMENTOS</t>
        </is>
      </c>
      <c r="K2659" t="inlineStr">
        <is>
          <t>09/2025</t>
        </is>
      </c>
      <c r="L2659" t="n">
        <v>0</v>
      </c>
      <c r="M2659" s="551" t="n">
        <v>45890</v>
      </c>
      <c r="N2659" t="n">
        <v>5</v>
      </c>
      <c r="O2659" t="n">
        <v>5</v>
      </c>
      <c r="P2659" t="n">
        <v>15</v>
      </c>
    </row>
    <row r="2660">
      <c r="A2660" t="n">
        <v>56015</v>
      </c>
      <c r="B2660" t="n">
        <v>122</v>
      </c>
      <c r="C2660" t="inlineStr">
        <is>
          <t>Arcos</t>
        </is>
      </c>
      <c r="D2660" s="551" t="n">
        <v>45931</v>
      </c>
      <c r="E2660" t="n">
        <v>20202</v>
      </c>
      <c r="F2660" t="inlineStr">
        <is>
          <t>VINAGRE DE ARROZ CASTELO 750ML UN</t>
        </is>
      </c>
      <c r="G2660" t="n">
        <v>2255</v>
      </c>
      <c r="H2660" t="n">
        <v>2</v>
      </c>
      <c r="I2660" t="inlineStr">
        <is>
          <t>UN</t>
        </is>
      </c>
      <c r="J2660" t="inlineStr">
        <is>
          <t>ALIMENTOS</t>
        </is>
      </c>
      <c r="K2660" t="inlineStr">
        <is>
          <t>09/2025</t>
        </is>
      </c>
      <c r="L2660" t="n">
        <v>7.48</v>
      </c>
      <c r="M2660" s="551" t="n">
        <v>45909</v>
      </c>
      <c r="N2660" t="n">
        <v>7.48</v>
      </c>
      <c r="O2660" t="n">
        <v>7.48</v>
      </c>
      <c r="P2660" t="n">
        <v>14.96</v>
      </c>
    </row>
    <row r="2661">
      <c r="A2661" t="n">
        <v>55945</v>
      </c>
      <c r="B2661" t="n">
        <v>122</v>
      </c>
      <c r="C2661" t="inlineStr">
        <is>
          <t>Arcos</t>
        </is>
      </c>
      <c r="D2661" s="551" t="n">
        <v>45931</v>
      </c>
      <c r="E2661" t="n">
        <v>19783</v>
      </c>
      <c r="F2661" t="inlineStr">
        <is>
          <t>BANANA NANICA KG</t>
        </is>
      </c>
      <c r="G2661" t="n">
        <v>2475</v>
      </c>
      <c r="H2661" t="n">
        <v>4</v>
      </c>
      <c r="I2661" t="inlineStr">
        <is>
          <t>KG</t>
        </is>
      </c>
      <c r="J2661" t="inlineStr">
        <is>
          <t>ALIMENTOS</t>
        </is>
      </c>
      <c r="K2661" t="inlineStr">
        <is>
          <t>09/2025</t>
        </is>
      </c>
      <c r="L2661" t="n">
        <v>0</v>
      </c>
      <c r="M2661" s="551" t="n">
        <v>45884</v>
      </c>
      <c r="N2661" t="n">
        <v>3.5</v>
      </c>
      <c r="O2661" t="n">
        <v>3.5</v>
      </c>
      <c r="P2661" t="n">
        <v>14</v>
      </c>
    </row>
    <row r="2662">
      <c r="A2662" t="n">
        <v>56062</v>
      </c>
      <c r="B2662" t="n">
        <v>122</v>
      </c>
      <c r="C2662" t="inlineStr">
        <is>
          <t>Arcos</t>
        </is>
      </c>
      <c r="D2662" s="551" t="n">
        <v>45931</v>
      </c>
      <c r="E2662" t="n">
        <v>20332</v>
      </c>
      <c r="F2662" t="inlineStr">
        <is>
          <t>SAGU DE MANDIOCA YOKI C/500G</t>
        </is>
      </c>
      <c r="G2662" t="n">
        <v>2208</v>
      </c>
      <c r="H2662" t="n">
        <v>1</v>
      </c>
      <c r="I2662" t="inlineStr">
        <is>
          <t>PC</t>
        </is>
      </c>
      <c r="J2662" t="inlineStr">
        <is>
          <t>ALIMENTOS</t>
        </is>
      </c>
      <c r="K2662" t="inlineStr">
        <is>
          <t>09/2025</t>
        </is>
      </c>
      <c r="L2662" t="n">
        <v>13.6</v>
      </c>
      <c r="M2662" s="551" t="n">
        <v>45909</v>
      </c>
      <c r="N2662" t="n">
        <v>13.6</v>
      </c>
      <c r="O2662" t="n">
        <v>13.55</v>
      </c>
      <c r="P2662" t="n">
        <v>13.6</v>
      </c>
    </row>
    <row r="2663">
      <c r="A2663" t="n">
        <v>56040</v>
      </c>
      <c r="B2663" t="n">
        <v>122</v>
      </c>
      <c r="C2663" t="inlineStr">
        <is>
          <t>Arcos</t>
        </is>
      </c>
      <c r="D2663" s="551" t="n">
        <v>45931</v>
      </c>
      <c r="E2663" t="n">
        <v>18433</v>
      </c>
      <c r="F2663" t="inlineStr">
        <is>
          <t>CACHAÇA PIRASSUNUNGA 51 OURO 965ML</t>
        </is>
      </c>
      <c r="G2663" t="n">
        <v>3212</v>
      </c>
      <c r="H2663" t="n">
        <v>1</v>
      </c>
      <c r="I2663" t="inlineStr">
        <is>
          <t>UN</t>
        </is>
      </c>
      <c r="J2663" t="inlineStr">
        <is>
          <t>BEBIDAS</t>
        </is>
      </c>
      <c r="K2663" t="inlineStr">
        <is>
          <t>09/2025</t>
        </is>
      </c>
      <c r="L2663" t="n">
        <v>0</v>
      </c>
      <c r="M2663" s="551" t="n">
        <v>-693593</v>
      </c>
      <c r="N2663" t="n">
        <v>0</v>
      </c>
      <c r="O2663" t="n">
        <v>0</v>
      </c>
      <c r="P2663" t="n">
        <v>13.53</v>
      </c>
    </row>
    <row r="2664">
      <c r="A2664" t="n">
        <v>56057</v>
      </c>
      <c r="B2664" t="n">
        <v>122</v>
      </c>
      <c r="C2664" t="inlineStr">
        <is>
          <t>Arcos</t>
        </is>
      </c>
      <c r="D2664" s="551" t="n">
        <v>45931</v>
      </c>
      <c r="E2664" t="n">
        <v>24401</v>
      </c>
      <c r="F2664" t="inlineStr">
        <is>
          <t>PAPRICA PICANTE PCT 500G UN</t>
        </is>
      </c>
      <c r="G2664" t="n">
        <v>2369</v>
      </c>
      <c r="H2664" t="n">
        <v>1</v>
      </c>
      <c r="I2664" t="inlineStr">
        <is>
          <t>UN</t>
        </is>
      </c>
      <c r="J2664" t="inlineStr">
        <is>
          <t>ALIMENTOS</t>
        </is>
      </c>
      <c r="K2664" t="inlineStr">
        <is>
          <t>09/2025</t>
        </is>
      </c>
      <c r="L2664" t="n">
        <v>0</v>
      </c>
      <c r="M2664" s="551" t="n">
        <v>45875</v>
      </c>
      <c r="N2664" t="n">
        <v>13.5</v>
      </c>
      <c r="O2664" t="n">
        <v>13.6</v>
      </c>
      <c r="P2664" t="n">
        <v>13.5</v>
      </c>
    </row>
    <row r="2665">
      <c r="A2665" t="n">
        <v>55988</v>
      </c>
      <c r="B2665" t="n">
        <v>122</v>
      </c>
      <c r="C2665" t="inlineStr">
        <is>
          <t>Arcos</t>
        </is>
      </c>
      <c r="D2665" s="551" t="n">
        <v>45931</v>
      </c>
      <c r="E2665" t="n">
        <v>21075</v>
      </c>
      <c r="F2665" t="inlineStr">
        <is>
          <t>ACUCAR DEMERARA UNIAO C/1KG</t>
        </is>
      </c>
      <c r="G2665" t="n">
        <v>1993</v>
      </c>
      <c r="H2665" t="n">
        <v>2</v>
      </c>
      <c r="I2665" t="inlineStr">
        <is>
          <t>PC</t>
        </is>
      </c>
      <c r="J2665" t="inlineStr">
        <is>
          <t>ALIMENTOS</t>
        </is>
      </c>
      <c r="K2665" t="inlineStr">
        <is>
          <t>09/2025</t>
        </is>
      </c>
      <c r="L2665" t="n">
        <v>0</v>
      </c>
      <c r="M2665" s="551" t="n">
        <v>-693593</v>
      </c>
      <c r="N2665" t="n">
        <v>0</v>
      </c>
      <c r="O2665" t="n">
        <v>6.1</v>
      </c>
      <c r="P2665" t="n">
        <v>12.82</v>
      </c>
    </row>
    <row r="2666">
      <c r="A2666" t="n">
        <v>55946</v>
      </c>
      <c r="B2666" t="n">
        <v>122</v>
      </c>
      <c r="C2666" t="inlineStr">
        <is>
          <t>Arcos</t>
        </is>
      </c>
      <c r="D2666" s="551" t="n">
        <v>45931</v>
      </c>
      <c r="E2666" t="n">
        <v>19621</v>
      </c>
      <c r="F2666" t="inlineStr">
        <is>
          <t>CENOURA KG</t>
        </is>
      </c>
      <c r="G2666" t="n">
        <v>2613</v>
      </c>
      <c r="H2666" t="n">
        <v>4</v>
      </c>
      <c r="I2666" t="inlineStr">
        <is>
          <t>KG</t>
        </is>
      </c>
      <c r="J2666" t="inlineStr">
        <is>
          <t>ALIMENTOS</t>
        </is>
      </c>
      <c r="K2666" t="inlineStr">
        <is>
          <t>09/2025</t>
        </is>
      </c>
      <c r="L2666" t="n">
        <v>2.92</v>
      </c>
      <c r="M2666" s="551" t="n">
        <v>45930</v>
      </c>
      <c r="N2666" t="n">
        <v>3</v>
      </c>
      <c r="O2666" t="n">
        <v>3</v>
      </c>
      <c r="P2666" t="n">
        <v>11.68</v>
      </c>
    </row>
    <row r="2667">
      <c r="A2667" t="n">
        <v>56088</v>
      </c>
      <c r="B2667" t="n">
        <v>122</v>
      </c>
      <c r="C2667" t="inlineStr">
        <is>
          <t>Arcos</t>
        </is>
      </c>
      <c r="D2667" s="551" t="n">
        <v>45931</v>
      </c>
      <c r="E2667" t="n">
        <v>19485</v>
      </c>
      <c r="F2667" t="inlineStr">
        <is>
          <t>ENDRO DILL KG</t>
        </is>
      </c>
      <c r="G2667" t="n">
        <v>2721</v>
      </c>
      <c r="H2667" t="n">
        <v>0.2</v>
      </c>
      <c r="I2667" t="inlineStr">
        <is>
          <t>KG</t>
        </is>
      </c>
      <c r="J2667" t="inlineStr">
        <is>
          <t>ALIMENTOS</t>
        </is>
      </c>
      <c r="K2667" t="inlineStr">
        <is>
          <t>09/2025</t>
        </is>
      </c>
      <c r="L2667" t="n">
        <v>58.13</v>
      </c>
      <c r="M2667" s="551" t="n">
        <v>45926</v>
      </c>
      <c r="N2667" t="n">
        <v>40</v>
      </c>
      <c r="O2667" t="n">
        <v>41.67</v>
      </c>
      <c r="P2667" t="n">
        <v>11.63</v>
      </c>
    </row>
    <row r="2668">
      <c r="A2668" t="n">
        <v>56043</v>
      </c>
      <c r="B2668" t="n">
        <v>122</v>
      </c>
      <c r="C2668" t="inlineStr">
        <is>
          <t>Arcos</t>
        </is>
      </c>
      <c r="D2668" s="551" t="n">
        <v>45931</v>
      </c>
      <c r="E2668" t="n">
        <v>19488</v>
      </c>
      <c r="F2668" t="inlineStr">
        <is>
          <t>CEBOLINHA KG</t>
        </is>
      </c>
      <c r="G2668" t="n">
        <v>2720</v>
      </c>
      <c r="H2668" t="n">
        <v>1</v>
      </c>
      <c r="I2668" t="inlineStr">
        <is>
          <t>KG</t>
        </is>
      </c>
      <c r="J2668" t="inlineStr">
        <is>
          <t>ALIMENTOS</t>
        </is>
      </c>
      <c r="K2668" t="inlineStr">
        <is>
          <t>09/2025</t>
        </is>
      </c>
      <c r="L2668" t="n">
        <v>10.35</v>
      </c>
      <c r="M2668" s="551" t="n">
        <v>45930</v>
      </c>
      <c r="N2668" t="n">
        <v>11</v>
      </c>
      <c r="O2668" t="n">
        <v>11</v>
      </c>
      <c r="P2668" t="n">
        <v>10.35</v>
      </c>
    </row>
    <row r="2669">
      <c r="A2669" t="n">
        <v>55958</v>
      </c>
      <c r="B2669" t="n">
        <v>122</v>
      </c>
      <c r="C2669" t="inlineStr">
        <is>
          <t>Arcos</t>
        </is>
      </c>
      <c r="D2669" s="551" t="n">
        <v>45931</v>
      </c>
      <c r="E2669" t="n">
        <v>19642</v>
      </c>
      <c r="F2669" t="inlineStr">
        <is>
          <t>BATATA BOLINHA KG</t>
        </is>
      </c>
      <c r="G2669" t="n">
        <v>2596</v>
      </c>
      <c r="H2669" t="n">
        <v>3</v>
      </c>
      <c r="I2669" t="inlineStr">
        <is>
          <t>KG</t>
        </is>
      </c>
      <c r="J2669" t="inlineStr">
        <is>
          <t>ALIMENTOS</t>
        </is>
      </c>
      <c r="K2669" t="inlineStr">
        <is>
          <t>09/2025</t>
        </is>
      </c>
      <c r="L2669" t="n">
        <v>3.3</v>
      </c>
      <c r="M2669" s="551" t="n">
        <v>45926</v>
      </c>
      <c r="N2669" t="n">
        <v>3</v>
      </c>
      <c r="O2669" t="n">
        <v>2.7</v>
      </c>
      <c r="P2669" t="n">
        <v>9.9</v>
      </c>
    </row>
    <row r="2670">
      <c r="A2670" t="n">
        <v>55986</v>
      </c>
      <c r="B2670" t="n">
        <v>122</v>
      </c>
      <c r="C2670" t="inlineStr">
        <is>
          <t>Arcos</t>
        </is>
      </c>
      <c r="D2670" s="551" t="n">
        <v>45931</v>
      </c>
      <c r="E2670" t="n">
        <v>19654</v>
      </c>
      <c r="F2670" t="inlineStr">
        <is>
          <t>ABOBRINHA ITALIANA GRAUDA KG</t>
        </is>
      </c>
      <c r="G2670" t="n">
        <v>2586</v>
      </c>
      <c r="H2670" t="n">
        <v>2</v>
      </c>
      <c r="I2670" t="inlineStr">
        <is>
          <t>KG</t>
        </is>
      </c>
      <c r="J2670" t="inlineStr">
        <is>
          <t>ALIMENTOS</t>
        </is>
      </c>
      <c r="K2670" t="inlineStr">
        <is>
          <t>09/2025</t>
        </is>
      </c>
      <c r="L2670" t="n">
        <v>4.89</v>
      </c>
      <c r="M2670" s="551" t="n">
        <v>45923</v>
      </c>
      <c r="N2670" t="n">
        <v>3.4</v>
      </c>
      <c r="O2670" t="n">
        <v>4.02</v>
      </c>
      <c r="P2670" t="n">
        <v>9.779999999999999</v>
      </c>
    </row>
    <row r="2671">
      <c r="A2671" t="n">
        <v>56093</v>
      </c>
      <c r="B2671" t="n">
        <v>122</v>
      </c>
      <c r="C2671" t="inlineStr">
        <is>
          <t>Arcos</t>
        </is>
      </c>
      <c r="D2671" s="551" t="n">
        <v>45931</v>
      </c>
      <c r="E2671" t="n">
        <v>18327</v>
      </c>
      <c r="F2671" t="inlineStr">
        <is>
          <t>LICOR COINTREAU 700ML</t>
        </is>
      </c>
      <c r="G2671" t="n">
        <v>3306</v>
      </c>
      <c r="H2671" t="n">
        <v>0.09</v>
      </c>
      <c r="I2671" t="inlineStr">
        <is>
          <t>GR</t>
        </is>
      </c>
      <c r="J2671" t="inlineStr">
        <is>
          <t>BEBIDAS</t>
        </is>
      </c>
      <c r="K2671" t="inlineStr">
        <is>
          <t>09/2025</t>
        </is>
      </c>
      <c r="L2671" t="n">
        <v>0</v>
      </c>
      <c r="M2671" s="551" t="n">
        <v>45405</v>
      </c>
      <c r="N2671" t="n">
        <v>108</v>
      </c>
      <c r="O2671" t="n">
        <v>107.99</v>
      </c>
      <c r="P2671" t="n">
        <v>9.720000000000001</v>
      </c>
    </row>
    <row r="2672">
      <c r="A2672" t="n">
        <v>56048</v>
      </c>
      <c r="B2672" t="n">
        <v>122</v>
      </c>
      <c r="C2672" t="inlineStr">
        <is>
          <t>Arcos</t>
        </is>
      </c>
      <c r="D2672" s="551" t="n">
        <v>45931</v>
      </c>
      <c r="E2672" t="n">
        <v>20322</v>
      </c>
      <c r="F2672" t="inlineStr">
        <is>
          <t>FARINHA DE TRIGO PARA KIBE C/1KG</t>
        </is>
      </c>
      <c r="G2672" t="n">
        <v>2212</v>
      </c>
      <c r="H2672" t="n">
        <v>1</v>
      </c>
      <c r="I2672" t="inlineStr">
        <is>
          <t>PC</t>
        </is>
      </c>
      <c r="J2672" t="inlineStr">
        <is>
          <t>ALIMENTOS</t>
        </is>
      </c>
      <c r="K2672" t="inlineStr">
        <is>
          <t>09/2025</t>
        </is>
      </c>
      <c r="L2672" t="n">
        <v>0</v>
      </c>
      <c r="M2672" s="551" t="n">
        <v>45804</v>
      </c>
      <c r="N2672" t="n">
        <v>9.640000000000001</v>
      </c>
      <c r="O2672" t="n">
        <v>9.74</v>
      </c>
      <c r="P2672" t="n">
        <v>9.640000000000001</v>
      </c>
    </row>
    <row r="2673">
      <c r="A2673" t="n">
        <v>56036</v>
      </c>
      <c r="B2673" t="n">
        <v>122</v>
      </c>
      <c r="C2673" t="inlineStr">
        <is>
          <t>Arcos</t>
        </is>
      </c>
      <c r="D2673" s="551" t="n">
        <v>45931</v>
      </c>
      <c r="E2673" t="n">
        <v>19502</v>
      </c>
      <c r="F2673" t="inlineStr">
        <is>
          <t>ALFACE CRESPA ROXA KG</t>
        </is>
      </c>
      <c r="G2673" t="n">
        <v>2708</v>
      </c>
      <c r="H2673" t="n">
        <v>1</v>
      </c>
      <c r="I2673" t="inlineStr">
        <is>
          <t>KG</t>
        </is>
      </c>
      <c r="J2673" t="inlineStr">
        <is>
          <t>ALIMENTOS</t>
        </is>
      </c>
      <c r="K2673" t="inlineStr">
        <is>
          <t>09/2025</t>
        </is>
      </c>
      <c r="L2673" t="n">
        <v>8.82</v>
      </c>
      <c r="M2673" s="551" t="n">
        <v>45930</v>
      </c>
      <c r="N2673" t="n">
        <v>7</v>
      </c>
      <c r="O2673" t="n">
        <v>7</v>
      </c>
      <c r="P2673" t="n">
        <v>8.82</v>
      </c>
    </row>
    <row r="2674">
      <c r="A2674" t="n">
        <v>56023</v>
      </c>
      <c r="B2674" t="n">
        <v>122</v>
      </c>
      <c r="C2674" t="inlineStr">
        <is>
          <t>Arcos</t>
        </is>
      </c>
      <c r="D2674" s="551" t="n">
        <v>45931</v>
      </c>
      <c r="E2674" t="n">
        <v>19503</v>
      </c>
      <c r="F2674" t="inlineStr">
        <is>
          <t>ALFACE CRESPA KG</t>
        </is>
      </c>
      <c r="G2674" t="n">
        <v>2707</v>
      </c>
      <c r="H2674" t="n">
        <v>1.5</v>
      </c>
      <c r="I2674" t="inlineStr">
        <is>
          <t>KG</t>
        </is>
      </c>
      <c r="J2674" t="inlineStr">
        <is>
          <t>ALIMENTOS</t>
        </is>
      </c>
      <c r="K2674" t="inlineStr">
        <is>
          <t>09/2025</t>
        </is>
      </c>
      <c r="L2674" t="n">
        <v>5.71</v>
      </c>
      <c r="M2674" s="551" t="n">
        <v>45930</v>
      </c>
      <c r="N2674" t="n">
        <v>6</v>
      </c>
      <c r="O2674" t="n">
        <v>6</v>
      </c>
      <c r="P2674" t="n">
        <v>8.56</v>
      </c>
    </row>
    <row r="2675">
      <c r="A2675" t="n">
        <v>56037</v>
      </c>
      <c r="B2675" t="n">
        <v>122</v>
      </c>
      <c r="C2675" t="inlineStr">
        <is>
          <t>Arcos</t>
        </is>
      </c>
      <c r="D2675" s="551" t="n">
        <v>45931</v>
      </c>
      <c r="E2675" t="n">
        <v>19647</v>
      </c>
      <c r="F2675" t="inlineStr">
        <is>
          <t>ALHO PORO KG</t>
        </is>
      </c>
      <c r="G2675" t="n">
        <v>2591</v>
      </c>
      <c r="H2675" t="n">
        <v>1</v>
      </c>
      <c r="I2675" t="inlineStr">
        <is>
          <t>KG</t>
        </is>
      </c>
      <c r="J2675" t="inlineStr">
        <is>
          <t>ALIMENTOS</t>
        </is>
      </c>
      <c r="K2675" t="inlineStr">
        <is>
          <t>09/2025</t>
        </is>
      </c>
      <c r="L2675" t="n">
        <v>8.539999999999999</v>
      </c>
      <c r="M2675" s="551" t="n">
        <v>45930</v>
      </c>
      <c r="N2675" t="n">
        <v>8.5</v>
      </c>
      <c r="O2675" t="n">
        <v>8.460000000000001</v>
      </c>
      <c r="P2675" t="n">
        <v>8.539999999999999</v>
      </c>
    </row>
    <row r="2676">
      <c r="A2676" t="n">
        <v>56082</v>
      </c>
      <c r="B2676" t="n">
        <v>122</v>
      </c>
      <c r="C2676" t="inlineStr">
        <is>
          <t>Arcos</t>
        </is>
      </c>
      <c r="D2676" s="551" t="n">
        <v>45931</v>
      </c>
      <c r="E2676" t="n">
        <v>19846</v>
      </c>
      <c r="F2676" t="inlineStr">
        <is>
          <t>BROTO DE MOYASHI GRANEL KG</t>
        </is>
      </c>
      <c r="G2676" t="n">
        <v>2422</v>
      </c>
      <c r="H2676" t="n">
        <v>0.5</v>
      </c>
      <c r="I2676" t="inlineStr">
        <is>
          <t>KG</t>
        </is>
      </c>
      <c r="J2676" t="inlineStr">
        <is>
          <t>ALIMENTOS</t>
        </is>
      </c>
      <c r="K2676" t="inlineStr">
        <is>
          <t>09/2025</t>
        </is>
      </c>
      <c r="L2676" t="n">
        <v>16.99</v>
      </c>
      <c r="M2676" s="551" t="n">
        <v>45930</v>
      </c>
      <c r="N2676" t="n">
        <v>18</v>
      </c>
      <c r="O2676" t="n">
        <v>18</v>
      </c>
      <c r="P2676" t="n">
        <v>8.49</v>
      </c>
    </row>
    <row r="2677">
      <c r="A2677" t="n">
        <v>56033</v>
      </c>
      <c r="B2677" t="n">
        <v>122</v>
      </c>
      <c r="C2677" t="inlineStr">
        <is>
          <t>Arcos</t>
        </is>
      </c>
      <c r="D2677" s="551" t="n">
        <v>45931</v>
      </c>
      <c r="E2677" t="n">
        <v>26342</v>
      </c>
      <c r="F2677" t="inlineStr">
        <is>
          <t>ACUCAR CONFEITEIRO HARALD C/1KG</t>
        </is>
      </c>
      <c r="G2677" t="n">
        <v>1986</v>
      </c>
      <c r="H2677" t="n">
        <v>1</v>
      </c>
      <c r="I2677" t="inlineStr">
        <is>
          <t>PC</t>
        </is>
      </c>
      <c r="J2677" t="inlineStr">
        <is>
          <t>ALIMENTOS</t>
        </is>
      </c>
      <c r="K2677" t="inlineStr">
        <is>
          <t>09/2025</t>
        </is>
      </c>
      <c r="L2677" t="n">
        <v>0</v>
      </c>
      <c r="M2677" s="551" t="n">
        <v>45853</v>
      </c>
      <c r="N2677" t="n">
        <v>7.8</v>
      </c>
      <c r="O2677" t="n">
        <v>13.8</v>
      </c>
      <c r="P2677" t="n">
        <v>7.8</v>
      </c>
    </row>
    <row r="2678">
      <c r="A2678" t="n">
        <v>56074</v>
      </c>
      <c r="B2678" t="n">
        <v>122</v>
      </c>
      <c r="C2678" t="inlineStr">
        <is>
          <t>Arcos</t>
        </is>
      </c>
      <c r="D2678" s="551" t="n">
        <v>45931</v>
      </c>
      <c r="E2678" t="n">
        <v>19472</v>
      </c>
      <c r="F2678" t="inlineStr">
        <is>
          <t>RUCULA KG</t>
        </is>
      </c>
      <c r="G2678" t="n">
        <v>2733</v>
      </c>
      <c r="H2678" t="n">
        <v>0.8</v>
      </c>
      <c r="I2678" t="inlineStr">
        <is>
          <t>KG</t>
        </is>
      </c>
      <c r="J2678" t="inlineStr">
        <is>
          <t>ALIMENTOS</t>
        </is>
      </c>
      <c r="K2678" t="inlineStr">
        <is>
          <t>09/2025</t>
        </is>
      </c>
      <c r="L2678" t="n">
        <v>9.220000000000001</v>
      </c>
      <c r="M2678" s="551" t="n">
        <v>45930</v>
      </c>
      <c r="N2678" t="n">
        <v>10</v>
      </c>
      <c r="O2678" t="n">
        <v>10</v>
      </c>
      <c r="P2678" t="n">
        <v>7.38</v>
      </c>
    </row>
    <row r="2679">
      <c r="A2679" t="n">
        <v>56083</v>
      </c>
      <c r="B2679" t="n">
        <v>122</v>
      </c>
      <c r="C2679" t="inlineStr">
        <is>
          <t>Arcos</t>
        </is>
      </c>
      <c r="D2679" s="551" t="n">
        <v>45931</v>
      </c>
      <c r="E2679" t="n">
        <v>19617</v>
      </c>
      <c r="F2679" t="inlineStr">
        <is>
          <t>COENTRO KG</t>
        </is>
      </c>
      <c r="G2679" t="n">
        <v>2617</v>
      </c>
      <c r="H2679" t="n">
        <v>0.5</v>
      </c>
      <c r="I2679" t="inlineStr">
        <is>
          <t>KG</t>
        </is>
      </c>
      <c r="J2679" t="inlineStr">
        <is>
          <t>ALIMENTOS</t>
        </is>
      </c>
      <c r="K2679" t="inlineStr">
        <is>
          <t>09/2025</t>
        </is>
      </c>
      <c r="L2679" t="n">
        <v>14.23</v>
      </c>
      <c r="M2679" s="551" t="n">
        <v>45927</v>
      </c>
      <c r="N2679" t="n">
        <v>15.07</v>
      </c>
      <c r="O2679" t="n">
        <v>14</v>
      </c>
      <c r="P2679" t="n">
        <v>7.12</v>
      </c>
    </row>
    <row r="2680">
      <c r="A2680" t="n">
        <v>56063</v>
      </c>
      <c r="B2680" t="n">
        <v>122</v>
      </c>
      <c r="C2680" t="inlineStr">
        <is>
          <t>Arcos</t>
        </is>
      </c>
      <c r="D2680" s="551" t="n">
        <v>45931</v>
      </c>
      <c r="E2680" t="n">
        <v>19465</v>
      </c>
      <c r="F2680" t="inlineStr">
        <is>
          <t>SALSAO KG</t>
        </is>
      </c>
      <c r="G2680" t="n">
        <v>2737</v>
      </c>
      <c r="H2680" t="n">
        <v>1</v>
      </c>
      <c r="I2680" t="inlineStr">
        <is>
          <t>KG</t>
        </is>
      </c>
      <c r="J2680" t="inlineStr">
        <is>
          <t>ALIMENTOS</t>
        </is>
      </c>
      <c r="K2680" t="inlineStr">
        <is>
          <t>09/2025</t>
        </is>
      </c>
      <c r="L2680" t="n">
        <v>6.59</v>
      </c>
      <c r="M2680" s="551" t="n">
        <v>45930</v>
      </c>
      <c r="N2680" t="n">
        <v>5</v>
      </c>
      <c r="O2680" t="n">
        <v>5</v>
      </c>
      <c r="P2680" t="n">
        <v>6.59</v>
      </c>
    </row>
    <row r="2681">
      <c r="A2681" t="n">
        <v>56084</v>
      </c>
      <c r="B2681" t="n">
        <v>122</v>
      </c>
      <c r="C2681" t="inlineStr">
        <is>
          <t>Arcos</t>
        </is>
      </c>
      <c r="D2681" s="551" t="n">
        <v>45931</v>
      </c>
      <c r="E2681" t="n">
        <v>19480</v>
      </c>
      <c r="F2681" t="inlineStr">
        <is>
          <t>HORTELA HIDROPONICA KG</t>
        </is>
      </c>
      <c r="G2681" t="n">
        <v>2726</v>
      </c>
      <c r="H2681" t="n">
        <v>0.5</v>
      </c>
      <c r="I2681" t="inlineStr">
        <is>
          <t>KG</t>
        </is>
      </c>
      <c r="J2681" t="inlineStr">
        <is>
          <t>ALIMENTOS</t>
        </is>
      </c>
      <c r="K2681" t="inlineStr">
        <is>
          <t>09/2025</t>
        </is>
      </c>
      <c r="L2681" t="n">
        <v>12.74</v>
      </c>
      <c r="M2681" s="551" t="n">
        <v>45930</v>
      </c>
      <c r="N2681" t="n">
        <v>11</v>
      </c>
      <c r="O2681" t="n">
        <v>11</v>
      </c>
      <c r="P2681" t="n">
        <v>6.37</v>
      </c>
    </row>
    <row r="2682">
      <c r="A2682" t="n">
        <v>56012</v>
      </c>
      <c r="B2682" t="n">
        <v>122</v>
      </c>
      <c r="C2682" t="inlineStr">
        <is>
          <t>Arcos</t>
        </is>
      </c>
      <c r="D2682" s="551" t="n">
        <v>45931</v>
      </c>
      <c r="E2682" t="n">
        <v>19917</v>
      </c>
      <c r="F2682" t="inlineStr">
        <is>
          <t>SAL GROSSO CISNE C/1KG</t>
        </is>
      </c>
      <c r="G2682" t="n">
        <v>2379</v>
      </c>
      <c r="H2682" t="n">
        <v>2</v>
      </c>
      <c r="I2682" t="inlineStr">
        <is>
          <t>PC</t>
        </is>
      </c>
      <c r="J2682" t="inlineStr">
        <is>
          <t>ALIMENTOS</t>
        </is>
      </c>
      <c r="K2682" t="inlineStr">
        <is>
          <t>09/2025</t>
        </is>
      </c>
      <c r="L2682" t="n">
        <v>0</v>
      </c>
      <c r="M2682" s="551" t="n">
        <v>45636</v>
      </c>
      <c r="N2682" t="n">
        <v>3.09</v>
      </c>
      <c r="O2682" t="n">
        <v>3.35</v>
      </c>
      <c r="P2682" t="n">
        <v>6.18</v>
      </c>
    </row>
    <row r="2683">
      <c r="A2683" t="n">
        <v>56035</v>
      </c>
      <c r="B2683" t="n">
        <v>122</v>
      </c>
      <c r="C2683" t="inlineStr">
        <is>
          <t>Arcos</t>
        </is>
      </c>
      <c r="D2683" s="551" t="n">
        <v>45931</v>
      </c>
      <c r="E2683" t="n">
        <v>19505</v>
      </c>
      <c r="F2683" t="inlineStr">
        <is>
          <t>ALFACE AMERICANA KG</t>
        </is>
      </c>
      <c r="G2683" t="n">
        <v>2706</v>
      </c>
      <c r="H2683" t="n">
        <v>1</v>
      </c>
      <c r="I2683" t="inlineStr">
        <is>
          <t>KG</t>
        </is>
      </c>
      <c r="J2683" t="inlineStr">
        <is>
          <t>ALIMENTOS</t>
        </is>
      </c>
      <c r="K2683" t="inlineStr">
        <is>
          <t>09/2025</t>
        </is>
      </c>
      <c r="L2683" t="n">
        <v>5.87</v>
      </c>
      <c r="M2683" s="551" t="n">
        <v>45930</v>
      </c>
      <c r="N2683" t="n">
        <v>4.7</v>
      </c>
      <c r="O2683" t="n">
        <v>4.7</v>
      </c>
      <c r="P2683" t="n">
        <v>5.87</v>
      </c>
    </row>
    <row r="2684">
      <c r="A2684" t="n">
        <v>55997</v>
      </c>
      <c r="B2684" t="n">
        <v>122</v>
      </c>
      <c r="C2684" t="inlineStr">
        <is>
          <t>Arcos</t>
        </is>
      </c>
      <c r="D2684" s="551" t="n">
        <v>45931</v>
      </c>
      <c r="E2684" t="n">
        <v>19626</v>
      </c>
      <c r="F2684" t="inlineStr">
        <is>
          <t>CEBOLA ECHALOTAS KG</t>
        </is>
      </c>
      <c r="G2684" t="n">
        <v>2608</v>
      </c>
      <c r="H2684" t="n">
        <v>2</v>
      </c>
      <c r="I2684" t="inlineStr">
        <is>
          <t>KG</t>
        </is>
      </c>
      <c r="J2684" t="inlineStr">
        <is>
          <t>ALIMENTOS</t>
        </is>
      </c>
      <c r="K2684" t="inlineStr">
        <is>
          <t>09/2025</t>
        </is>
      </c>
      <c r="L2684" t="n">
        <v>2.75</v>
      </c>
      <c r="M2684" s="551" t="n">
        <v>45923</v>
      </c>
      <c r="N2684" t="n">
        <v>2.2</v>
      </c>
      <c r="O2684" t="n">
        <v>2.2</v>
      </c>
      <c r="P2684" t="n">
        <v>5.5</v>
      </c>
    </row>
    <row r="2685">
      <c r="A2685" t="n">
        <v>56076</v>
      </c>
      <c r="B2685" t="n">
        <v>122</v>
      </c>
      <c r="C2685" t="inlineStr">
        <is>
          <t>Arcos</t>
        </is>
      </c>
      <c r="D2685" s="551" t="n">
        <v>45931</v>
      </c>
      <c r="E2685" t="n">
        <v>19498</v>
      </c>
      <c r="F2685" t="inlineStr">
        <is>
          <t>ALFACE ROMANA KG</t>
        </is>
      </c>
      <c r="G2685" t="n">
        <v>2712</v>
      </c>
      <c r="H2685" t="n">
        <v>0.6</v>
      </c>
      <c r="I2685" t="inlineStr">
        <is>
          <t>KG</t>
        </is>
      </c>
      <c r="J2685" t="inlineStr">
        <is>
          <t>ALIMENTOS</t>
        </is>
      </c>
      <c r="K2685" t="inlineStr">
        <is>
          <t>09/2025</t>
        </is>
      </c>
      <c r="L2685" t="n">
        <v>8.18</v>
      </c>
      <c r="M2685" s="551" t="n">
        <v>45923</v>
      </c>
      <c r="N2685" t="n">
        <v>7.8</v>
      </c>
      <c r="O2685" t="n">
        <v>7.5</v>
      </c>
      <c r="P2685" t="n">
        <v>4.91</v>
      </c>
    </row>
    <row r="2686">
      <c r="A2686" t="n">
        <v>56060</v>
      </c>
      <c r="B2686" t="n">
        <v>122</v>
      </c>
      <c r="C2686" t="inlineStr">
        <is>
          <t>Arcos</t>
        </is>
      </c>
      <c r="D2686" s="551" t="n">
        <v>45931</v>
      </c>
      <c r="E2686" t="n">
        <v>19553</v>
      </c>
      <c r="F2686" t="inlineStr">
        <is>
          <t>REPOLHO BRANCO KG</t>
        </is>
      </c>
      <c r="G2686" t="n">
        <v>2663</v>
      </c>
      <c r="H2686" t="n">
        <v>1</v>
      </c>
      <c r="I2686" t="inlineStr">
        <is>
          <t>KG</t>
        </is>
      </c>
      <c r="J2686" t="inlineStr">
        <is>
          <t>ALIMENTOS</t>
        </is>
      </c>
      <c r="K2686" t="inlineStr">
        <is>
          <t>09/2025</t>
        </is>
      </c>
      <c r="L2686" t="n">
        <v>2.03</v>
      </c>
      <c r="M2686" s="551" t="n">
        <v>45925</v>
      </c>
      <c r="N2686" t="n">
        <v>1.8</v>
      </c>
      <c r="O2686" t="n">
        <v>1.8</v>
      </c>
      <c r="P2686" t="n">
        <v>2.03</v>
      </c>
    </row>
    <row r="2687">
      <c r="A2687" t="n">
        <v>55826</v>
      </c>
      <c r="B2687" t="n">
        <v>122</v>
      </c>
      <c r="C2687" t="inlineStr">
        <is>
          <t>Arcos</t>
        </is>
      </c>
      <c r="D2687" s="551" t="n">
        <v>45931</v>
      </c>
      <c r="E2687" t="n">
        <v>27428</v>
      </c>
      <c r="F2687" t="inlineStr">
        <is>
          <t>MACARRAO LINGUINE PAGANINI C/500G</t>
        </is>
      </c>
      <c r="G2687" t="n">
        <v>2292</v>
      </c>
      <c r="H2687" t="n">
        <v>52</v>
      </c>
      <c r="I2687" t="inlineStr">
        <is>
          <t>CX</t>
        </is>
      </c>
      <c r="J2687" t="inlineStr">
        <is>
          <t>ALIMENTOS</t>
        </is>
      </c>
      <c r="K2687" t="inlineStr">
        <is>
          <t>09/2025</t>
        </is>
      </c>
      <c r="L2687" t="n">
        <v>0</v>
      </c>
      <c r="M2687" s="551" t="n">
        <v>-693593</v>
      </c>
      <c r="N2687" t="n">
        <v>0</v>
      </c>
      <c r="O2687" t="n">
        <v>0</v>
      </c>
      <c r="P2687" t="n">
        <v>0</v>
      </c>
    </row>
    <row r="2688">
      <c r="A2688" t="n">
        <v>56092</v>
      </c>
      <c r="B2688" t="n">
        <v>122</v>
      </c>
      <c r="C2688" t="inlineStr">
        <is>
          <t>Arcos</t>
        </is>
      </c>
      <c r="D2688" s="551" t="n">
        <v>45931</v>
      </c>
      <c r="E2688" t="n">
        <v>18239</v>
      </c>
      <c r="F2688" t="inlineStr">
        <is>
          <t>TEQUILA HERRADURA ANEJO 750ML</t>
        </is>
      </c>
      <c r="G2688" t="n">
        <v>3389</v>
      </c>
      <c r="H2688" t="n">
        <v>0.13</v>
      </c>
      <c r="I2688" t="inlineStr">
        <is>
          <t>GR</t>
        </is>
      </c>
      <c r="J2688" t="inlineStr">
        <is>
          <t>BEBIDAS</t>
        </is>
      </c>
      <c r="K2688" t="inlineStr">
        <is>
          <t>09/2025</t>
        </is>
      </c>
      <c r="L2688" t="n">
        <v>0</v>
      </c>
      <c r="M2688" s="551" t="n">
        <v>-693593</v>
      </c>
      <c r="N2688" t="n">
        <v>0</v>
      </c>
      <c r="O2688" t="n">
        <v>0</v>
      </c>
      <c r="P2688" t="n">
        <v>0</v>
      </c>
    </row>
    <row r="2689">
      <c r="A2689" t="n">
        <v>50974</v>
      </c>
      <c r="B2689" t="n">
        <v>122</v>
      </c>
      <c r="C2689" t="inlineStr">
        <is>
          <t>Arcos</t>
        </is>
      </c>
      <c r="D2689" s="551" t="n">
        <v>45901</v>
      </c>
      <c r="E2689" t="n">
        <v>18359</v>
      </c>
      <c r="F2689" t="inlineStr">
        <is>
          <t>GIN TANQUERAY 750ML</t>
        </is>
      </c>
      <c r="G2689" t="n">
        <v>3278</v>
      </c>
      <c r="H2689" t="n">
        <v>94.87</v>
      </c>
      <c r="I2689" t="inlineStr">
        <is>
          <t>GR</t>
        </is>
      </c>
      <c r="J2689" t="inlineStr">
        <is>
          <t>BEBIDAS</t>
        </is>
      </c>
      <c r="K2689" t="inlineStr">
        <is>
          <t>08/2025</t>
        </is>
      </c>
      <c r="L2689" t="n">
        <v>99.90000000000001</v>
      </c>
      <c r="M2689" s="551" t="n">
        <v>45895</v>
      </c>
      <c r="N2689" t="n">
        <v>99.90000000000001</v>
      </c>
      <c r="O2689" t="n">
        <v>99.90000000000001</v>
      </c>
      <c r="P2689" t="n">
        <v>9477.51</v>
      </c>
    </row>
    <row r="2690">
      <c r="A2690" t="n">
        <v>50982</v>
      </c>
      <c r="B2690" t="n">
        <v>122</v>
      </c>
      <c r="C2690" t="inlineStr">
        <is>
          <t>Arcos</t>
        </is>
      </c>
      <c r="D2690" s="551" t="n">
        <v>45901</v>
      </c>
      <c r="E2690" t="n">
        <v>27202</v>
      </c>
      <c r="F2690" t="inlineStr">
        <is>
          <t>MACARRAO LINGUINE VALDIGRANO 24X500GR</t>
        </is>
      </c>
      <c r="G2690" t="n">
        <v>2292</v>
      </c>
      <c r="H2690" t="n">
        <v>51</v>
      </c>
      <c r="I2690" t="inlineStr">
        <is>
          <t>CX</t>
        </is>
      </c>
      <c r="J2690" t="inlineStr">
        <is>
          <t>ALIMENTOS</t>
        </is>
      </c>
      <c r="K2690" t="inlineStr">
        <is>
          <t>08/2025</t>
        </is>
      </c>
      <c r="L2690" t="n">
        <v>0</v>
      </c>
      <c r="M2690" s="551" t="n">
        <v>45860</v>
      </c>
      <c r="N2690" t="n">
        <v>178.8</v>
      </c>
      <c r="O2690" t="n">
        <v>178.8</v>
      </c>
      <c r="P2690" t="n">
        <v>9118.799999999999</v>
      </c>
    </row>
    <row r="2691">
      <c r="A2691" t="n">
        <v>50986</v>
      </c>
      <c r="B2691" t="n">
        <v>122</v>
      </c>
      <c r="C2691" t="inlineStr">
        <is>
          <t>Arcos</t>
        </is>
      </c>
      <c r="D2691" s="551" t="n">
        <v>45901</v>
      </c>
      <c r="E2691" t="n">
        <v>18353</v>
      </c>
      <c r="F2691" t="inlineStr">
        <is>
          <t>GIN TANQUERAY TEN 750ML</t>
        </is>
      </c>
      <c r="G2691" t="n">
        <v>3282</v>
      </c>
      <c r="H2691" t="n">
        <v>42.93</v>
      </c>
      <c r="I2691" t="inlineStr">
        <is>
          <t>GR</t>
        </is>
      </c>
      <c r="J2691" t="inlineStr">
        <is>
          <t>BEBIDAS</t>
        </is>
      </c>
      <c r="K2691" t="inlineStr">
        <is>
          <t>08/2025</t>
        </is>
      </c>
      <c r="L2691" t="n">
        <v>177.55</v>
      </c>
      <c r="M2691" s="551" t="n">
        <v>45895</v>
      </c>
      <c r="N2691" t="n">
        <v>177.56</v>
      </c>
      <c r="O2691" t="n">
        <v>177.56</v>
      </c>
      <c r="P2691" t="n">
        <v>7622.22</v>
      </c>
    </row>
    <row r="2692">
      <c r="A2692" t="n">
        <v>50981</v>
      </c>
      <c r="B2692" t="n">
        <v>122</v>
      </c>
      <c r="C2692" t="inlineStr">
        <is>
          <t>Arcos</t>
        </is>
      </c>
      <c r="D2692" s="551" t="n">
        <v>45901</v>
      </c>
      <c r="E2692" t="n">
        <v>18179</v>
      </c>
      <c r="F2692" t="inlineStr">
        <is>
          <t>VODKA KETEL ONE 1L</t>
        </is>
      </c>
      <c r="G2692" t="n">
        <v>3443</v>
      </c>
      <c r="H2692" t="n">
        <v>51.23</v>
      </c>
      <c r="I2692" t="inlineStr">
        <is>
          <t>GR</t>
        </is>
      </c>
      <c r="J2692" t="inlineStr">
        <is>
          <t>BEBIDAS</t>
        </is>
      </c>
      <c r="K2692" t="inlineStr">
        <is>
          <t>08/2025</t>
        </is>
      </c>
      <c r="L2692" t="n">
        <v>106.97</v>
      </c>
      <c r="M2692" s="551" t="n">
        <v>45895</v>
      </c>
      <c r="N2692" t="n">
        <v>108.72</v>
      </c>
      <c r="O2692" t="n">
        <v>108.37</v>
      </c>
      <c r="P2692" t="n">
        <v>5480.07</v>
      </c>
    </row>
    <row r="2693">
      <c r="A2693" t="n">
        <v>50985</v>
      </c>
      <c r="B2693" t="n">
        <v>122</v>
      </c>
      <c r="C2693" t="inlineStr">
        <is>
          <t>Arcos</t>
        </is>
      </c>
      <c r="D2693" s="551" t="n">
        <v>45901</v>
      </c>
      <c r="E2693" t="n">
        <v>26582</v>
      </c>
      <c r="F2693" t="inlineStr">
        <is>
          <t>BIFE ANCHO FREDDI PORCIONADO EM 200G KG</t>
        </is>
      </c>
      <c r="G2693" t="n">
        <v>6801</v>
      </c>
      <c r="H2693" t="n">
        <v>43.02</v>
      </c>
      <c r="I2693" t="inlineStr">
        <is>
          <t>KG</t>
        </is>
      </c>
      <c r="J2693" t="inlineStr">
        <is>
          <t>ALIMENTOS</t>
        </is>
      </c>
      <c r="K2693" t="inlineStr">
        <is>
          <t>08/2025</t>
        </is>
      </c>
      <c r="L2693" t="n">
        <v>112</v>
      </c>
      <c r="M2693" s="551" t="n">
        <v>45894</v>
      </c>
      <c r="N2693" t="n">
        <v>112</v>
      </c>
      <c r="O2693" t="n">
        <v>112</v>
      </c>
      <c r="P2693" t="n">
        <v>4818.24</v>
      </c>
    </row>
    <row r="2694">
      <c r="A2694" t="n">
        <v>50973</v>
      </c>
      <c r="B2694" t="n">
        <v>122</v>
      </c>
      <c r="C2694" t="inlineStr">
        <is>
          <t>Arcos</t>
        </is>
      </c>
      <c r="D2694" s="551" t="n">
        <v>45901</v>
      </c>
      <c r="E2694" t="n">
        <v>24552</v>
      </c>
      <c r="F2694" t="inlineStr">
        <is>
          <t>ESPUMANTE CASA PERINI BRUT 750ML</t>
        </is>
      </c>
      <c r="G2694" t="n">
        <v>5669</v>
      </c>
      <c r="H2694" t="n">
        <v>133.89</v>
      </c>
      <c r="I2694" t="inlineStr">
        <is>
          <t>GR</t>
        </is>
      </c>
      <c r="J2694" t="inlineStr">
        <is>
          <t>BEBIDAS</t>
        </is>
      </c>
      <c r="K2694" t="inlineStr">
        <is>
          <t>08/2025</t>
        </is>
      </c>
      <c r="L2694" t="n">
        <v>35.84</v>
      </c>
      <c r="M2694" s="551" t="n">
        <v>45895</v>
      </c>
      <c r="N2694" t="n">
        <v>34.56</v>
      </c>
      <c r="O2694" t="n">
        <v>34.77</v>
      </c>
      <c r="P2694" t="n">
        <v>4798.62</v>
      </c>
    </row>
    <row r="2695">
      <c r="A2695" t="n">
        <v>50997</v>
      </c>
      <c r="B2695" t="n">
        <v>122</v>
      </c>
      <c r="C2695" t="inlineStr">
        <is>
          <t>Arcos</t>
        </is>
      </c>
      <c r="D2695" s="551" t="n">
        <v>45901</v>
      </c>
      <c r="E2695" t="n">
        <v>18157</v>
      </c>
      <c r="F2695" t="inlineStr">
        <is>
          <t>WHISKY BOURBON BULLEIT 750ML</t>
        </is>
      </c>
      <c r="G2695" t="n">
        <v>3463</v>
      </c>
      <c r="H2695" t="n">
        <v>21.08</v>
      </c>
      <c r="I2695" t="inlineStr">
        <is>
          <t>GR</t>
        </is>
      </c>
      <c r="J2695" t="inlineStr">
        <is>
          <t>BEBIDAS</t>
        </is>
      </c>
      <c r="K2695" t="inlineStr">
        <is>
          <t>08/2025</t>
        </is>
      </c>
      <c r="L2695" t="n">
        <v>205.61</v>
      </c>
      <c r="M2695" s="551" t="n">
        <v>45895</v>
      </c>
      <c r="N2695" t="n">
        <v>205.6</v>
      </c>
      <c r="O2695" t="n">
        <v>205.6</v>
      </c>
      <c r="P2695" t="n">
        <v>4334.26</v>
      </c>
    </row>
    <row r="2696">
      <c r="A2696" t="n">
        <v>51003</v>
      </c>
      <c r="B2696" t="n">
        <v>122</v>
      </c>
      <c r="C2696" t="inlineStr">
        <is>
          <t>Arcos</t>
        </is>
      </c>
      <c r="D2696" s="551" t="n">
        <v>45901</v>
      </c>
      <c r="E2696" t="n">
        <v>18242</v>
      </c>
      <c r="F2696" t="inlineStr">
        <is>
          <t>TEQUILA DON JULIO BLANCO 750ML</t>
        </is>
      </c>
      <c r="G2696" t="n">
        <v>3386</v>
      </c>
      <c r="H2696" t="n">
        <v>17.92</v>
      </c>
      <c r="I2696" t="inlineStr">
        <is>
          <t>GR</t>
        </is>
      </c>
      <c r="J2696" t="inlineStr">
        <is>
          <t>BEBIDAS</t>
        </is>
      </c>
      <c r="K2696" t="inlineStr">
        <is>
          <t>08/2025</t>
        </is>
      </c>
      <c r="L2696" t="n">
        <v>228.61</v>
      </c>
      <c r="M2696" s="551" t="n">
        <v>45895</v>
      </c>
      <c r="N2696" t="n">
        <v>228.6</v>
      </c>
      <c r="O2696" t="n">
        <v>228.61</v>
      </c>
      <c r="P2696" t="n">
        <v>4096.69</v>
      </c>
    </row>
    <row r="2697">
      <c r="A2697" t="n">
        <v>51045</v>
      </c>
      <c r="B2697" t="n">
        <v>122</v>
      </c>
      <c r="C2697" t="inlineStr">
        <is>
          <t>Arcos</t>
        </is>
      </c>
      <c r="D2697" s="551" t="n">
        <v>45901</v>
      </c>
      <c r="E2697" t="n">
        <v>25630</v>
      </c>
      <c r="F2697" t="inlineStr">
        <is>
          <t xml:space="preserve">LICOR DOLIN GENEPY LE CHAMOIS 750ML </t>
        </is>
      </c>
      <c r="G2697" t="n">
        <v>6202</v>
      </c>
      <c r="H2697" t="n">
        <v>8.720000000000001</v>
      </c>
      <c r="I2697" t="inlineStr">
        <is>
          <t>GR</t>
        </is>
      </c>
      <c r="J2697" t="inlineStr">
        <is>
          <t>BEBIDAS</t>
        </is>
      </c>
      <c r="K2697" t="inlineStr">
        <is>
          <t>08/2025</t>
        </is>
      </c>
      <c r="L2697" t="n">
        <v>447.27</v>
      </c>
      <c r="M2697" s="551" t="n">
        <v>45888</v>
      </c>
      <c r="N2697" t="n">
        <v>447.27</v>
      </c>
      <c r="O2697" t="n">
        <v>447.27</v>
      </c>
      <c r="P2697" t="n">
        <v>3900.19</v>
      </c>
    </row>
    <row r="2698">
      <c r="A2698" t="n">
        <v>51005</v>
      </c>
      <c r="B2698" t="n">
        <v>122</v>
      </c>
      <c r="C2698" t="inlineStr">
        <is>
          <t>Arcos</t>
        </is>
      </c>
      <c r="D2698" s="551" t="n">
        <v>45901</v>
      </c>
      <c r="E2698" t="n">
        <v>18099</v>
      </c>
      <c r="F2698" t="inlineStr">
        <is>
          <t>WHISKY SINGLETON 12 ANOS SINGLE MALT 750ML</t>
        </is>
      </c>
      <c r="G2698" t="n">
        <v>3511</v>
      </c>
      <c r="H2698" t="n">
        <v>17.37</v>
      </c>
      <c r="I2698" t="inlineStr">
        <is>
          <t>GR</t>
        </is>
      </c>
      <c r="J2698" t="inlineStr">
        <is>
          <t>BEBIDAS</t>
        </is>
      </c>
      <c r="K2698" t="inlineStr">
        <is>
          <t>08/2025</t>
        </is>
      </c>
      <c r="L2698" t="n">
        <v>220.57</v>
      </c>
      <c r="M2698" s="551" t="n">
        <v>45874</v>
      </c>
      <c r="N2698" t="n">
        <v>220.57</v>
      </c>
      <c r="O2698" t="n">
        <v>220.57</v>
      </c>
      <c r="P2698" t="n">
        <v>3831.3</v>
      </c>
    </row>
    <row r="2699">
      <c r="A2699" t="n">
        <v>51028</v>
      </c>
      <c r="B2699" t="n">
        <v>122</v>
      </c>
      <c r="C2699" t="inlineStr">
        <is>
          <t>Arcos</t>
        </is>
      </c>
      <c r="D2699" s="551" t="n">
        <v>45901</v>
      </c>
      <c r="E2699" t="n">
        <v>26586</v>
      </c>
      <c r="F2699" t="inlineStr">
        <is>
          <t>TORTILHA DE MILHO DE 11CM C/50 UN</t>
        </is>
      </c>
      <c r="G2699" t="n">
        <v>6803</v>
      </c>
      <c r="H2699" t="n">
        <v>11</v>
      </c>
      <c r="I2699" t="inlineStr">
        <is>
          <t>PC</t>
        </is>
      </c>
      <c r="J2699" t="inlineStr">
        <is>
          <t>ALIMENTOS</t>
        </is>
      </c>
      <c r="K2699" t="inlineStr">
        <is>
          <t>08/2025</t>
        </is>
      </c>
      <c r="L2699" t="n">
        <v>310</v>
      </c>
      <c r="M2699" s="551" t="n">
        <v>45881</v>
      </c>
      <c r="N2699" t="n">
        <v>310</v>
      </c>
      <c r="O2699" t="n">
        <v>310</v>
      </c>
      <c r="P2699" t="n">
        <v>3410</v>
      </c>
    </row>
    <row r="2700">
      <c r="A2700" t="n">
        <v>50987</v>
      </c>
      <c r="B2700" t="n">
        <v>122</v>
      </c>
      <c r="C2700" t="inlineStr">
        <is>
          <t>Arcos</t>
        </is>
      </c>
      <c r="D2700" s="551" t="n">
        <v>45901</v>
      </c>
      <c r="E2700" t="n">
        <v>24259</v>
      </c>
      <c r="F2700" t="inlineStr">
        <is>
          <t>FILE MIGNON 4/5 S/ CORDAO KG</t>
        </is>
      </c>
      <c r="G2700" t="n">
        <v>2938</v>
      </c>
      <c r="H2700" t="n">
        <v>42.38</v>
      </c>
      <c r="I2700" t="inlineStr">
        <is>
          <t>KG</t>
        </is>
      </c>
      <c r="J2700" t="inlineStr">
        <is>
          <t>ALIMENTOS</t>
        </is>
      </c>
      <c r="K2700" t="inlineStr">
        <is>
          <t>08/2025</t>
        </is>
      </c>
      <c r="L2700" t="n">
        <v>65.34</v>
      </c>
      <c r="M2700" s="551" t="n">
        <v>45894</v>
      </c>
      <c r="N2700" t="n">
        <v>61.49</v>
      </c>
      <c r="O2700" t="n">
        <v>59.9</v>
      </c>
      <c r="P2700" t="n">
        <v>2769.11</v>
      </c>
    </row>
    <row r="2701">
      <c r="A2701" t="n">
        <v>50971</v>
      </c>
      <c r="B2701" t="n">
        <v>122</v>
      </c>
      <c r="C2701" t="inlineStr">
        <is>
          <t>Arcos</t>
        </is>
      </c>
      <c r="D2701" s="551" t="n">
        <v>45901</v>
      </c>
      <c r="E2701" t="n">
        <v>24470</v>
      </c>
      <c r="F2701" t="inlineStr">
        <is>
          <t>STELLA ARTOIS LN 330ML UN</t>
        </is>
      </c>
      <c r="G2701" t="n">
        <v>3103</v>
      </c>
      <c r="H2701" t="n">
        <v>822</v>
      </c>
      <c r="I2701" t="inlineStr">
        <is>
          <t>UN</t>
        </is>
      </c>
      <c r="J2701" t="inlineStr">
        <is>
          <t>BEBIDAS</t>
        </is>
      </c>
      <c r="K2701" t="inlineStr">
        <is>
          <t>08/2025</t>
        </is>
      </c>
      <c r="L2701" t="n">
        <v>0</v>
      </c>
      <c r="M2701" s="551" t="n">
        <v>45496</v>
      </c>
      <c r="N2701" t="n">
        <v>3.32</v>
      </c>
      <c r="O2701" t="n">
        <v>4.41</v>
      </c>
      <c r="P2701" t="n">
        <v>2729.16</v>
      </c>
    </row>
    <row r="2702">
      <c r="A2702" t="n">
        <v>51046</v>
      </c>
      <c r="B2702" t="n">
        <v>122</v>
      </c>
      <c r="C2702" t="inlineStr">
        <is>
          <t>Arcos</t>
        </is>
      </c>
      <c r="D2702" s="551" t="n">
        <v>45901</v>
      </c>
      <c r="E2702" t="n">
        <v>18278</v>
      </c>
      <c r="F2702" t="inlineStr">
        <is>
          <t>LICOR DE CEREJA CHERRY HEERING 700ML</t>
        </is>
      </c>
      <c r="G2702" t="n">
        <v>3351</v>
      </c>
      <c r="H2702" t="n">
        <v>8.619999999999999</v>
      </c>
      <c r="I2702" t="inlineStr">
        <is>
          <t>GR</t>
        </is>
      </c>
      <c r="J2702" t="inlineStr">
        <is>
          <t>BEBIDAS</t>
        </is>
      </c>
      <c r="K2702" t="inlineStr">
        <is>
          <t>08/2025</t>
        </is>
      </c>
      <c r="L2702" t="n">
        <v>249.9</v>
      </c>
      <c r="M2702" s="551" t="n">
        <v>45875</v>
      </c>
      <c r="N2702" t="n">
        <v>249.9</v>
      </c>
      <c r="O2702" t="n">
        <v>249.9</v>
      </c>
      <c r="P2702" t="n">
        <v>2154.14</v>
      </c>
    </row>
    <row r="2703">
      <c r="A2703" t="n">
        <v>51011</v>
      </c>
      <c r="B2703" t="n">
        <v>122</v>
      </c>
      <c r="C2703" t="inlineStr">
        <is>
          <t>Arcos</t>
        </is>
      </c>
      <c r="D2703" s="551" t="n">
        <v>45901</v>
      </c>
      <c r="E2703" t="n">
        <v>24123</v>
      </c>
      <c r="F2703" t="inlineStr">
        <is>
          <t>CASTANHA DO PARA S/ CASCA MEDIA C/1KG</t>
        </is>
      </c>
      <c r="G2703" t="n">
        <v>2237</v>
      </c>
      <c r="H2703" t="n">
        <v>14</v>
      </c>
      <c r="I2703" t="inlineStr">
        <is>
          <t>PC</t>
        </is>
      </c>
      <c r="J2703" t="inlineStr">
        <is>
          <t>ALIMENTOS</t>
        </is>
      </c>
      <c r="K2703" t="inlineStr">
        <is>
          <t>08/2025</t>
        </is>
      </c>
      <c r="L2703" t="n">
        <v>149.18</v>
      </c>
      <c r="M2703" s="551" t="n">
        <v>45895</v>
      </c>
      <c r="N2703" t="n">
        <v>133.9</v>
      </c>
      <c r="O2703" t="n">
        <v>133.9</v>
      </c>
      <c r="P2703" t="n">
        <v>2088.52</v>
      </c>
    </row>
    <row r="2704">
      <c r="A2704" t="n">
        <v>51029</v>
      </c>
      <c r="B2704" t="n">
        <v>122</v>
      </c>
      <c r="C2704" t="inlineStr">
        <is>
          <t>Arcos</t>
        </is>
      </c>
      <c r="D2704" s="551" t="n">
        <v>45901</v>
      </c>
      <c r="E2704" t="n">
        <v>18186</v>
      </c>
      <c r="F2704" t="inlineStr">
        <is>
          <t>VODKA CIROC NATURAL 750ML</t>
        </is>
      </c>
      <c r="G2704" t="n">
        <v>3437</v>
      </c>
      <c r="H2704" t="n">
        <v>10.94</v>
      </c>
      <c r="I2704" t="inlineStr">
        <is>
          <t>GR</t>
        </is>
      </c>
      <c r="J2704" t="inlineStr">
        <is>
          <t>BEBIDAS</t>
        </is>
      </c>
      <c r="K2704" t="inlineStr">
        <is>
          <t>08/2025</t>
        </is>
      </c>
      <c r="L2704" t="n">
        <v>0</v>
      </c>
      <c r="M2704" s="551" t="n">
        <v>-693593</v>
      </c>
      <c r="N2704" t="n">
        <v>0</v>
      </c>
      <c r="O2704" t="n">
        <v>168.08</v>
      </c>
      <c r="P2704" t="n">
        <v>2044.79</v>
      </c>
    </row>
    <row r="2705">
      <c r="A2705" t="n">
        <v>51146</v>
      </c>
      <c r="B2705" t="n">
        <v>122</v>
      </c>
      <c r="C2705" t="inlineStr">
        <is>
          <t>Arcos</t>
        </is>
      </c>
      <c r="D2705" s="551" t="n">
        <v>45901</v>
      </c>
      <c r="E2705" t="n">
        <v>18143</v>
      </c>
      <c r="F2705" t="inlineStr">
        <is>
          <t>WHISKY CHIVAS ROYAL SALUTE 21 ANOS 700ML</t>
        </is>
      </c>
      <c r="G2705" t="n">
        <v>3474</v>
      </c>
      <c r="H2705" t="n">
        <v>2.68</v>
      </c>
      <c r="I2705" t="inlineStr">
        <is>
          <t>GR</t>
        </is>
      </c>
      <c r="J2705" t="inlineStr">
        <is>
          <t>BEBIDAS</t>
        </is>
      </c>
      <c r="K2705" t="inlineStr">
        <is>
          <t>08/2025</t>
        </is>
      </c>
      <c r="L2705" t="n">
        <v>0</v>
      </c>
      <c r="M2705" s="551" t="n">
        <v>-693593</v>
      </c>
      <c r="N2705" t="n">
        <v>0</v>
      </c>
      <c r="O2705" t="n">
        <v>689</v>
      </c>
      <c r="P2705" t="n">
        <v>1964.97</v>
      </c>
    </row>
    <row r="2706">
      <c r="A2706" t="n">
        <v>51105</v>
      </c>
      <c r="B2706" t="n">
        <v>122</v>
      </c>
      <c r="C2706" t="inlineStr">
        <is>
          <t>Arcos</t>
        </is>
      </c>
      <c r="D2706" s="551" t="n">
        <v>45901</v>
      </c>
      <c r="E2706" t="n">
        <v>20715</v>
      </c>
      <c r="F2706" t="inlineStr">
        <is>
          <t>AMARENA FABBRI FRUTO C/3,2KG</t>
        </is>
      </c>
      <c r="G2706" t="n">
        <v>2098</v>
      </c>
      <c r="H2706" t="n">
        <v>4</v>
      </c>
      <c r="I2706" t="inlineStr">
        <is>
          <t>LT</t>
        </is>
      </c>
      <c r="J2706" t="inlineStr">
        <is>
          <t>ALIMENTOS</t>
        </is>
      </c>
      <c r="K2706" t="inlineStr">
        <is>
          <t>08/2025</t>
        </is>
      </c>
      <c r="L2706" t="n">
        <v>421.32</v>
      </c>
      <c r="M2706" s="551" t="n">
        <v>45895</v>
      </c>
      <c r="N2706" t="n">
        <v>439.9</v>
      </c>
      <c r="O2706" t="n">
        <v>439.9</v>
      </c>
      <c r="P2706" t="n">
        <v>1685.28</v>
      </c>
    </row>
    <row r="2707">
      <c r="A2707" t="n">
        <v>51115</v>
      </c>
      <c r="B2707" t="n">
        <v>122</v>
      </c>
      <c r="C2707" t="inlineStr">
        <is>
          <t>Arcos</t>
        </is>
      </c>
      <c r="D2707" s="551" t="n">
        <v>45901</v>
      </c>
      <c r="E2707" t="n">
        <v>18261</v>
      </c>
      <c r="F2707" t="inlineStr">
        <is>
          <t>RUM ZACAPA 23 ANOS 750ML</t>
        </is>
      </c>
      <c r="G2707" t="n">
        <v>3368</v>
      </c>
      <c r="H2707" t="n">
        <v>3.59</v>
      </c>
      <c r="I2707" t="inlineStr">
        <is>
          <t>GR</t>
        </is>
      </c>
      <c r="J2707" t="inlineStr">
        <is>
          <t>BEBIDAS</t>
        </is>
      </c>
      <c r="K2707" t="inlineStr">
        <is>
          <t>08/2025</t>
        </is>
      </c>
      <c r="L2707" t="n">
        <v>0</v>
      </c>
      <c r="M2707" s="551" t="n">
        <v>45867</v>
      </c>
      <c r="N2707" t="n">
        <v>463.73</v>
      </c>
      <c r="O2707" t="n">
        <v>463.73</v>
      </c>
      <c r="P2707" t="n">
        <v>1664.79</v>
      </c>
    </row>
    <row r="2708">
      <c r="A2708" t="n">
        <v>51044</v>
      </c>
      <c r="B2708" t="n">
        <v>122</v>
      </c>
      <c r="C2708" t="inlineStr">
        <is>
          <t>Arcos</t>
        </is>
      </c>
      <c r="D2708" s="551" t="n">
        <v>45901</v>
      </c>
      <c r="E2708" t="n">
        <v>18202</v>
      </c>
      <c r="F2708" t="inlineStr">
        <is>
          <t>VERMOUTH DOLIN DRY 750ML</t>
        </is>
      </c>
      <c r="G2708" t="n">
        <v>3424</v>
      </c>
      <c r="H2708" t="n">
        <v>8.94</v>
      </c>
      <c r="I2708" t="inlineStr">
        <is>
          <t>GR</t>
        </is>
      </c>
      <c r="J2708" t="inlineStr">
        <is>
          <t>BEBIDAS</t>
        </is>
      </c>
      <c r="K2708" t="inlineStr">
        <is>
          <t>08/2025</t>
        </is>
      </c>
      <c r="L2708" t="n">
        <v>177.57</v>
      </c>
      <c r="M2708" s="551" t="n">
        <v>45888</v>
      </c>
      <c r="N2708" t="n">
        <v>195.24</v>
      </c>
      <c r="O2708" t="n">
        <v>195.23</v>
      </c>
      <c r="P2708" t="n">
        <v>1587.48</v>
      </c>
    </row>
    <row r="2709">
      <c r="A2709" t="n">
        <v>50978</v>
      </c>
      <c r="B2709" t="n">
        <v>122</v>
      </c>
      <c r="C2709" t="inlineStr">
        <is>
          <t>Arcos</t>
        </is>
      </c>
      <c r="D2709" s="551" t="n">
        <v>45901</v>
      </c>
      <c r="E2709" t="n">
        <v>24801</v>
      </c>
      <c r="F2709" t="inlineStr">
        <is>
          <t>PAO DA CASA 1.4 FATIADO UN</t>
        </is>
      </c>
      <c r="G2709" t="n">
        <v>5766</v>
      </c>
      <c r="H2709" t="n">
        <v>61</v>
      </c>
      <c r="I2709" t="inlineStr">
        <is>
          <t>UN</t>
        </is>
      </c>
      <c r="J2709" t="inlineStr">
        <is>
          <t>ALIMENTOS</t>
        </is>
      </c>
      <c r="K2709" t="inlineStr">
        <is>
          <t>08/2025</t>
        </is>
      </c>
      <c r="L2709" t="n">
        <v>26</v>
      </c>
      <c r="M2709" s="551" t="n">
        <v>45896</v>
      </c>
      <c r="N2709" t="n">
        <v>26</v>
      </c>
      <c r="O2709" t="n">
        <v>26</v>
      </c>
      <c r="P2709" t="n">
        <v>1586</v>
      </c>
    </row>
    <row r="2710">
      <c r="A2710" t="n">
        <v>50995</v>
      </c>
      <c r="B2710" t="n">
        <v>122</v>
      </c>
      <c r="C2710" t="inlineStr">
        <is>
          <t>Arcos</t>
        </is>
      </c>
      <c r="D2710" s="551" t="n">
        <v>45901</v>
      </c>
      <c r="E2710" t="n">
        <v>24039</v>
      </c>
      <c r="F2710" t="inlineStr">
        <is>
          <t>AMENDOA INTEIRA CRUA SEM CASCA 1KG</t>
        </is>
      </c>
      <c r="G2710" t="n">
        <v>2048</v>
      </c>
      <c r="H2710" t="n">
        <v>22</v>
      </c>
      <c r="I2710" t="inlineStr">
        <is>
          <t>KG</t>
        </is>
      </c>
      <c r="J2710" t="inlineStr">
        <is>
          <t>ALIMENTOS</t>
        </is>
      </c>
      <c r="K2710" t="inlineStr">
        <is>
          <t>08/2025</t>
        </is>
      </c>
      <c r="L2710" t="n">
        <v>69.90000000000001</v>
      </c>
      <c r="M2710" s="551" t="n">
        <v>45888</v>
      </c>
      <c r="N2710" t="n">
        <v>69.90000000000001</v>
      </c>
      <c r="O2710" t="n">
        <v>69.90000000000001</v>
      </c>
      <c r="P2710" t="n">
        <v>1537.8</v>
      </c>
    </row>
    <row r="2711">
      <c r="A2711" t="n">
        <v>51107</v>
      </c>
      <c r="B2711" t="n">
        <v>122</v>
      </c>
      <c r="C2711" t="inlineStr">
        <is>
          <t>Arcos</t>
        </is>
      </c>
      <c r="D2711" s="551" t="n">
        <v>45901</v>
      </c>
      <c r="E2711" t="n">
        <v>20936</v>
      </c>
      <c r="F2711" t="inlineStr">
        <is>
          <t>CHOCOLATE AMARGO CALLEBAUT CALLETS 70,5% 2,01KG</t>
        </is>
      </c>
      <c r="G2711" t="n">
        <v>2031</v>
      </c>
      <c r="H2711" t="n">
        <v>4</v>
      </c>
      <c r="I2711" t="inlineStr">
        <is>
          <t>UN</t>
        </is>
      </c>
      <c r="J2711" t="inlineStr">
        <is>
          <t>ALIMENTOS</t>
        </is>
      </c>
      <c r="K2711" t="inlineStr">
        <is>
          <t>08/2025</t>
        </is>
      </c>
      <c r="L2711" t="n">
        <v>356.2</v>
      </c>
      <c r="M2711" s="551" t="n">
        <v>45888</v>
      </c>
      <c r="N2711" t="n">
        <v>356.2</v>
      </c>
      <c r="O2711" t="n">
        <v>354.74</v>
      </c>
      <c r="P2711" t="n">
        <v>1424.8</v>
      </c>
    </row>
    <row r="2712">
      <c r="A2712" t="n">
        <v>51000</v>
      </c>
      <c r="B2712" t="n">
        <v>122</v>
      </c>
      <c r="C2712" t="inlineStr">
        <is>
          <t>Arcos</t>
        </is>
      </c>
      <c r="D2712" s="551" t="n">
        <v>45901</v>
      </c>
      <c r="E2712" t="n">
        <v>20270</v>
      </c>
      <c r="F2712" t="inlineStr">
        <is>
          <t>CASTANHA DE CAJU CRUA W1 C/1KG</t>
        </is>
      </c>
      <c r="G2712" t="n">
        <v>2233</v>
      </c>
      <c r="H2712" t="n">
        <v>18</v>
      </c>
      <c r="I2712" t="inlineStr">
        <is>
          <t>PC</t>
        </is>
      </c>
      <c r="J2712" t="inlineStr">
        <is>
          <t>ALIMENTOS</t>
        </is>
      </c>
      <c r="K2712" t="inlineStr">
        <is>
          <t>08/2025</t>
        </is>
      </c>
      <c r="L2712" t="n">
        <v>76.98</v>
      </c>
      <c r="M2712" s="551" t="n">
        <v>45888</v>
      </c>
      <c r="N2712" t="n">
        <v>73.90000000000001</v>
      </c>
      <c r="O2712" t="n">
        <v>75.90000000000001</v>
      </c>
      <c r="P2712" t="n">
        <v>1385.64</v>
      </c>
    </row>
    <row r="2713">
      <c r="A2713" t="n">
        <v>51006</v>
      </c>
      <c r="B2713" t="n">
        <v>122</v>
      </c>
      <c r="C2713" t="inlineStr">
        <is>
          <t>Arcos</t>
        </is>
      </c>
      <c r="D2713" s="551" t="n">
        <v>45901</v>
      </c>
      <c r="E2713" t="n">
        <v>26584</v>
      </c>
      <c r="F2713" t="inlineStr">
        <is>
          <t>COXAO MOLE ANGUS FREDDI PORCIONADO EM 100G KG</t>
        </is>
      </c>
      <c r="G2713" t="n">
        <v>6802</v>
      </c>
      <c r="H2713" t="n">
        <v>16.94</v>
      </c>
      <c r="I2713" t="inlineStr">
        <is>
          <t>KG</t>
        </is>
      </c>
      <c r="J2713" t="inlineStr">
        <is>
          <t>ALIMENTOS</t>
        </is>
      </c>
      <c r="K2713" t="inlineStr">
        <is>
          <t>08/2025</t>
        </is>
      </c>
      <c r="L2713" t="n">
        <v>81</v>
      </c>
      <c r="M2713" s="551" t="n">
        <v>45894</v>
      </c>
      <c r="N2713" t="n">
        <v>81</v>
      </c>
      <c r="O2713" t="n">
        <v>81</v>
      </c>
      <c r="P2713" t="n">
        <v>1372.14</v>
      </c>
    </row>
    <row r="2714">
      <c r="A2714" t="n">
        <v>51056</v>
      </c>
      <c r="B2714" t="n">
        <v>122</v>
      </c>
      <c r="C2714" t="inlineStr">
        <is>
          <t>Arcos</t>
        </is>
      </c>
      <c r="D2714" s="551" t="n">
        <v>45901</v>
      </c>
      <c r="E2714" t="n">
        <v>20941</v>
      </c>
      <c r="F2714" t="inlineStr">
        <is>
          <t>CHOCOLATE EM GOTAS MEIO AMARGO SICAO C/2,05KG</t>
        </is>
      </c>
      <c r="G2714" t="n">
        <v>2031</v>
      </c>
      <c r="H2714" t="n">
        <v>7.44</v>
      </c>
      <c r="I2714" t="inlineStr">
        <is>
          <t>PC</t>
        </is>
      </c>
      <c r="J2714" t="inlineStr">
        <is>
          <t>ALIMENTOS</t>
        </is>
      </c>
      <c r="K2714" t="inlineStr">
        <is>
          <t>08/2025</t>
        </is>
      </c>
      <c r="L2714" t="n">
        <v>183.9</v>
      </c>
      <c r="M2714" s="551" t="n">
        <v>45895</v>
      </c>
      <c r="N2714" t="n">
        <v>183.9</v>
      </c>
      <c r="O2714" t="n">
        <v>183.9</v>
      </c>
      <c r="P2714" t="n">
        <v>1368.22</v>
      </c>
    </row>
    <row r="2715">
      <c r="A2715" t="n">
        <v>50983</v>
      </c>
      <c r="B2715" t="n">
        <v>122</v>
      </c>
      <c r="C2715" t="inlineStr">
        <is>
          <t>Arcos</t>
        </is>
      </c>
      <c r="D2715" s="551" t="n">
        <v>45901</v>
      </c>
      <c r="E2715" t="n">
        <v>26560</v>
      </c>
      <c r="F2715" t="inlineStr">
        <is>
          <t>CACHACA FAMIGERADA AMENDOIM 750ML</t>
        </is>
      </c>
      <c r="G2715" t="n">
        <v>6788</v>
      </c>
      <c r="H2715" t="n">
        <v>48.86</v>
      </c>
      <c r="I2715" t="inlineStr">
        <is>
          <t>GR</t>
        </is>
      </c>
      <c r="J2715" t="inlineStr">
        <is>
          <t>BEBIDAS</t>
        </is>
      </c>
      <c r="K2715" t="inlineStr">
        <is>
          <t>08/2025</t>
        </is>
      </c>
      <c r="L2715" t="n">
        <v>27.5</v>
      </c>
      <c r="M2715" s="551" t="n">
        <v>45895</v>
      </c>
      <c r="N2715" t="n">
        <v>27.5</v>
      </c>
      <c r="O2715" t="n">
        <v>27.5</v>
      </c>
      <c r="P2715" t="n">
        <v>1343.65</v>
      </c>
    </row>
    <row r="2716">
      <c r="A2716" t="n">
        <v>51101</v>
      </c>
      <c r="B2716" t="n">
        <v>122</v>
      </c>
      <c r="C2716" t="inlineStr">
        <is>
          <t>Arcos</t>
        </is>
      </c>
      <c r="D2716" s="551" t="n">
        <v>45901</v>
      </c>
      <c r="E2716" t="n">
        <v>18392</v>
      </c>
      <c r="F2716" t="inlineStr">
        <is>
          <t>CONHAQUE HENNESSY VSOP 700ML</t>
        </is>
      </c>
      <c r="G2716" t="n">
        <v>3248</v>
      </c>
      <c r="H2716" t="n">
        <v>4.29</v>
      </c>
      <c r="I2716" t="inlineStr">
        <is>
          <t>UN</t>
        </is>
      </c>
      <c r="J2716" t="inlineStr">
        <is>
          <t>BEBIDAS</t>
        </is>
      </c>
      <c r="K2716" t="inlineStr">
        <is>
          <t>08/2025</t>
        </is>
      </c>
      <c r="L2716" t="n">
        <v>0</v>
      </c>
      <c r="M2716" s="551" t="n">
        <v>-693593</v>
      </c>
      <c r="N2716" t="n">
        <v>0</v>
      </c>
      <c r="O2716" t="n">
        <v>0</v>
      </c>
      <c r="P2716" t="n">
        <v>1310.3</v>
      </c>
    </row>
    <row r="2717">
      <c r="A2717" t="n">
        <v>51021</v>
      </c>
      <c r="B2717" t="n">
        <v>122</v>
      </c>
      <c r="C2717" t="inlineStr">
        <is>
          <t>Arcos</t>
        </is>
      </c>
      <c r="D2717" s="551" t="n">
        <v>45901</v>
      </c>
      <c r="E2717" t="n">
        <v>17713</v>
      </c>
      <c r="F2717" t="inlineStr">
        <is>
          <t>VINHO TINTO RUTINI ENCUENTRO MALBEC 750ML</t>
        </is>
      </c>
      <c r="G2717" t="n">
        <v>3823</v>
      </c>
      <c r="H2717" t="n">
        <v>12</v>
      </c>
      <c r="I2717" t="inlineStr">
        <is>
          <t>GR</t>
        </is>
      </c>
      <c r="J2717" t="inlineStr">
        <is>
          <t>BEBIDAS</t>
        </is>
      </c>
      <c r="K2717" t="inlineStr">
        <is>
          <t>08/2025</t>
        </is>
      </c>
      <c r="L2717" t="n">
        <v>102.05</v>
      </c>
      <c r="M2717" s="551" t="n">
        <v>45889</v>
      </c>
      <c r="N2717" t="n">
        <v>102.05</v>
      </c>
      <c r="O2717" t="n">
        <v>102.05</v>
      </c>
      <c r="P2717" t="n">
        <v>1224.6</v>
      </c>
    </row>
    <row r="2718">
      <c r="A2718" t="n">
        <v>51099</v>
      </c>
      <c r="B2718" t="n">
        <v>122</v>
      </c>
      <c r="C2718" t="inlineStr">
        <is>
          <t>Arcos</t>
        </is>
      </c>
      <c r="D2718" s="551" t="n">
        <v>45901</v>
      </c>
      <c r="E2718" t="n">
        <v>18114</v>
      </c>
      <c r="F2718" t="inlineStr">
        <is>
          <t>WHISKY JOHNNIE WALKER GOLD LABEL RESERVE 750ML</t>
        </is>
      </c>
      <c r="G2718" t="n">
        <v>3498</v>
      </c>
      <c r="H2718" t="n">
        <v>4.45</v>
      </c>
      <c r="I2718" t="inlineStr">
        <is>
          <t>GR</t>
        </is>
      </c>
      <c r="J2718" t="inlineStr">
        <is>
          <t>BEBIDAS</t>
        </is>
      </c>
      <c r="K2718" t="inlineStr">
        <is>
          <t>08/2025</t>
        </is>
      </c>
      <c r="L2718" t="n">
        <v>0</v>
      </c>
      <c r="M2718" s="551" t="n">
        <v>45615</v>
      </c>
      <c r="N2718" t="n">
        <v>259.83</v>
      </c>
      <c r="O2718" t="n">
        <v>232</v>
      </c>
      <c r="P2718" t="n">
        <v>1156.24</v>
      </c>
    </row>
    <row r="2719">
      <c r="A2719" t="n">
        <v>51050</v>
      </c>
      <c r="B2719" t="n">
        <v>122</v>
      </c>
      <c r="C2719" t="inlineStr">
        <is>
          <t>Arcos</t>
        </is>
      </c>
      <c r="D2719" s="551" t="n">
        <v>45901</v>
      </c>
      <c r="E2719" t="n">
        <v>21159</v>
      </c>
      <c r="F2719" t="inlineStr">
        <is>
          <t>SORVETE DE NATA ARTE GELATI C/3,8KG</t>
        </is>
      </c>
      <c r="G2719" t="n">
        <v>1946</v>
      </c>
      <c r="H2719" t="n">
        <v>8</v>
      </c>
      <c r="I2719" t="inlineStr">
        <is>
          <t>PT</t>
        </is>
      </c>
      <c r="J2719" t="inlineStr">
        <is>
          <t>ALIMENTOS</t>
        </is>
      </c>
      <c r="K2719" t="inlineStr">
        <is>
          <t>08/2025</t>
        </is>
      </c>
      <c r="L2719" t="n">
        <v>0</v>
      </c>
      <c r="M2719" s="551" t="n">
        <v>45804</v>
      </c>
      <c r="N2719" t="n">
        <v>144.4</v>
      </c>
      <c r="O2719" t="n">
        <v>144.4</v>
      </c>
      <c r="P2719" t="n">
        <v>1155.2</v>
      </c>
    </row>
    <row r="2720">
      <c r="A2720" t="n">
        <v>51023</v>
      </c>
      <c r="B2720" t="n">
        <v>122</v>
      </c>
      <c r="C2720" t="inlineStr">
        <is>
          <t>Arcos</t>
        </is>
      </c>
      <c r="D2720" s="551" t="n">
        <v>45901</v>
      </c>
      <c r="E2720" t="n">
        <v>20812</v>
      </c>
      <c r="F2720" t="inlineStr">
        <is>
          <t>CAFE JOSELINA C/1KG</t>
        </is>
      </c>
      <c r="G2720" t="n">
        <v>2074</v>
      </c>
      <c r="H2720" t="n">
        <v>11.56</v>
      </c>
      <c r="I2720" t="inlineStr">
        <is>
          <t>PC</t>
        </is>
      </c>
      <c r="J2720" t="inlineStr">
        <is>
          <t>ALIMENTOS</t>
        </is>
      </c>
      <c r="K2720" t="inlineStr">
        <is>
          <t>08/2025</t>
        </is>
      </c>
      <c r="L2720" t="n">
        <v>99.90000000000001</v>
      </c>
      <c r="M2720" s="551" t="n">
        <v>45888</v>
      </c>
      <c r="N2720" t="n">
        <v>99.90000000000001</v>
      </c>
      <c r="O2720" t="n">
        <v>99.90000000000001</v>
      </c>
      <c r="P2720" t="n">
        <v>1154.84</v>
      </c>
    </row>
    <row r="2721">
      <c r="A2721" t="n">
        <v>51083</v>
      </c>
      <c r="B2721" t="n">
        <v>122</v>
      </c>
      <c r="C2721" t="inlineStr">
        <is>
          <t>Arcos</t>
        </is>
      </c>
      <c r="D2721" s="551" t="n">
        <v>45901</v>
      </c>
      <c r="E2721" t="n">
        <v>25033</v>
      </c>
      <c r="F2721" t="inlineStr">
        <is>
          <t>LICOR AMARO MONTENEGRO 750ML</t>
        </is>
      </c>
      <c r="G2721" t="n">
        <v>5873</v>
      </c>
      <c r="H2721" t="n">
        <v>5.48</v>
      </c>
      <c r="I2721" t="inlineStr">
        <is>
          <t>UN</t>
        </is>
      </c>
      <c r="J2721" t="inlineStr">
        <is>
          <t>BEBIDAS</t>
        </is>
      </c>
      <c r="K2721" t="inlineStr">
        <is>
          <t>08/2025</t>
        </is>
      </c>
      <c r="L2721" t="n">
        <v>0</v>
      </c>
      <c r="M2721" s="551" t="n">
        <v>45754</v>
      </c>
      <c r="N2721" t="n">
        <v>204.23</v>
      </c>
      <c r="O2721" t="n">
        <v>204.23</v>
      </c>
      <c r="P2721" t="n">
        <v>1119.18</v>
      </c>
    </row>
    <row r="2722">
      <c r="A2722" t="n">
        <v>51086</v>
      </c>
      <c r="B2722" t="n">
        <v>122</v>
      </c>
      <c r="C2722" t="inlineStr">
        <is>
          <t>Arcos</t>
        </is>
      </c>
      <c r="D2722" s="551" t="n">
        <v>45901</v>
      </c>
      <c r="E2722" t="n">
        <v>26187</v>
      </c>
      <c r="F2722" t="inlineStr">
        <is>
          <t>CHOCOLATE BRANCO EM GOTAS SICAO</t>
        </is>
      </c>
      <c r="G2722" t="n">
        <v>2033</v>
      </c>
      <c r="H2722" t="n">
        <v>5</v>
      </c>
      <c r="I2722" t="inlineStr">
        <is>
          <t>PT</t>
        </is>
      </c>
      <c r="J2722" t="inlineStr">
        <is>
          <t>ALIMENTOS</t>
        </is>
      </c>
      <c r="K2722" t="inlineStr">
        <is>
          <t>08/2025</t>
        </is>
      </c>
      <c r="L2722" t="n">
        <v>222.23</v>
      </c>
      <c r="M2722" s="551" t="n">
        <v>45895</v>
      </c>
      <c r="N2722" t="n">
        <v>202</v>
      </c>
      <c r="O2722" t="n">
        <v>202</v>
      </c>
      <c r="P2722" t="n">
        <v>1111.15</v>
      </c>
    </row>
    <row r="2723">
      <c r="A2723" t="n">
        <v>50988</v>
      </c>
      <c r="B2723" t="n">
        <v>122</v>
      </c>
      <c r="C2723" t="inlineStr">
        <is>
          <t>Arcos</t>
        </is>
      </c>
      <c r="D2723" s="551" t="n">
        <v>45901</v>
      </c>
      <c r="E2723" t="n">
        <v>18214</v>
      </c>
      <c r="F2723" t="inlineStr">
        <is>
          <t>VERMOUTH MARTINI BIANCO 750ML</t>
        </is>
      </c>
      <c r="G2723" t="n">
        <v>3413</v>
      </c>
      <c r="H2723" t="n">
        <v>32</v>
      </c>
      <c r="I2723" t="inlineStr">
        <is>
          <t>GR</t>
        </is>
      </c>
      <c r="J2723" t="inlineStr">
        <is>
          <t>BEBIDAS</t>
        </is>
      </c>
      <c r="K2723" t="inlineStr">
        <is>
          <t>08/2025</t>
        </is>
      </c>
      <c r="L2723" t="n">
        <v>0</v>
      </c>
      <c r="M2723" s="551" t="n">
        <v>-693593</v>
      </c>
      <c r="N2723" t="n">
        <v>0</v>
      </c>
      <c r="O2723" t="n">
        <v>37.47</v>
      </c>
      <c r="P2723" t="n">
        <v>1089.6</v>
      </c>
    </row>
    <row r="2724">
      <c r="A2724" t="n">
        <v>51117</v>
      </c>
      <c r="B2724" t="n">
        <v>122</v>
      </c>
      <c r="C2724" t="inlineStr">
        <is>
          <t>Arcos</t>
        </is>
      </c>
      <c r="D2724" s="551" t="n">
        <v>45901</v>
      </c>
      <c r="E2724" t="n">
        <v>25445</v>
      </c>
      <c r="F2724" t="inlineStr">
        <is>
          <t>TEQUILA DON JULIO ANEJO 750ML UN</t>
        </is>
      </c>
      <c r="G2724" t="n">
        <v>6113</v>
      </c>
      <c r="H2724" t="n">
        <v>3.58</v>
      </c>
      <c r="I2724" t="inlineStr">
        <is>
          <t>GR</t>
        </is>
      </c>
      <c r="J2724" t="inlineStr">
        <is>
          <t>BEBIDAS</t>
        </is>
      </c>
      <c r="K2724" t="inlineStr">
        <is>
          <t>08/2025</t>
        </is>
      </c>
      <c r="L2724" t="n">
        <v>0</v>
      </c>
      <c r="M2724" s="551" t="n">
        <v>45848</v>
      </c>
      <c r="N2724" t="n">
        <v>299.11</v>
      </c>
      <c r="O2724" t="n">
        <v>299.11</v>
      </c>
      <c r="P2724" t="n">
        <v>1070.81</v>
      </c>
    </row>
    <row r="2725">
      <c r="A2725" t="n">
        <v>51022</v>
      </c>
      <c r="B2725" t="n">
        <v>122</v>
      </c>
      <c r="C2725" t="inlineStr">
        <is>
          <t>Arcos</t>
        </is>
      </c>
      <c r="D2725" s="551" t="n">
        <v>45901</v>
      </c>
      <c r="E2725" t="n">
        <v>18220</v>
      </c>
      <c r="F2725" t="inlineStr">
        <is>
          <t>VERMOUTH CARPANO CLASSICO ROSSO ITALIANO 1L</t>
        </is>
      </c>
      <c r="G2725" t="n">
        <v>3408</v>
      </c>
      <c r="H2725" t="n">
        <v>11.92</v>
      </c>
      <c r="I2725" t="inlineStr">
        <is>
          <t>GR</t>
        </is>
      </c>
      <c r="J2725" t="inlineStr">
        <is>
          <t>BEBIDAS</t>
        </is>
      </c>
      <c r="K2725" t="inlineStr">
        <is>
          <t>08/2025</t>
        </is>
      </c>
      <c r="L2725" t="n">
        <v>88</v>
      </c>
      <c r="M2725" s="551" t="n">
        <v>45881</v>
      </c>
      <c r="N2725" t="n">
        <v>88</v>
      </c>
      <c r="O2725" t="n">
        <v>80</v>
      </c>
      <c r="P2725" t="n">
        <v>1048.96</v>
      </c>
    </row>
    <row r="2726">
      <c r="A2726" t="n">
        <v>51063</v>
      </c>
      <c r="B2726" t="n">
        <v>122</v>
      </c>
      <c r="C2726" t="inlineStr">
        <is>
          <t>Arcos</t>
        </is>
      </c>
      <c r="D2726" s="551" t="n">
        <v>45901</v>
      </c>
      <c r="E2726" t="n">
        <v>18306</v>
      </c>
      <c r="F2726" t="inlineStr">
        <is>
          <t>LICOR MARASCHINO LUXARDO 750ML</t>
        </is>
      </c>
      <c r="G2726" t="n">
        <v>3327</v>
      </c>
      <c r="H2726" t="n">
        <v>6.87</v>
      </c>
      <c r="I2726" t="inlineStr">
        <is>
          <t>GR</t>
        </is>
      </c>
      <c r="J2726" t="inlineStr">
        <is>
          <t>BEBIDAS</t>
        </is>
      </c>
      <c r="K2726" t="inlineStr">
        <is>
          <t>08/2025</t>
        </is>
      </c>
      <c r="L2726" t="n">
        <v>0</v>
      </c>
      <c r="M2726" s="551" t="n">
        <v>-693593</v>
      </c>
      <c r="N2726" t="n">
        <v>0</v>
      </c>
      <c r="O2726" t="n">
        <v>238.8</v>
      </c>
      <c r="P2726" t="n">
        <v>1019.74</v>
      </c>
    </row>
    <row r="2727">
      <c r="A2727" t="n">
        <v>51072</v>
      </c>
      <c r="B2727" t="n">
        <v>122</v>
      </c>
      <c r="C2727" t="inlineStr">
        <is>
          <t>Arcos</t>
        </is>
      </c>
      <c r="D2727" s="551" t="n">
        <v>45901</v>
      </c>
      <c r="E2727" t="n">
        <v>21017</v>
      </c>
      <c r="F2727" t="inlineStr">
        <is>
          <t>OLEO DE ALGODAO SAUDE C/14,5KG</t>
        </is>
      </c>
      <c r="G2727" t="n">
        <v>2005</v>
      </c>
      <c r="H2727" t="n">
        <v>6</v>
      </c>
      <c r="I2727" t="inlineStr">
        <is>
          <t>BD</t>
        </is>
      </c>
      <c r="J2727" t="inlineStr">
        <is>
          <t>ALIMENTOS</t>
        </is>
      </c>
      <c r="K2727" t="inlineStr">
        <is>
          <t>08/2025</t>
        </is>
      </c>
      <c r="L2727" t="n">
        <v>167.46</v>
      </c>
      <c r="M2727" s="551" t="n">
        <v>45895</v>
      </c>
      <c r="N2727" t="n">
        <v>167.5</v>
      </c>
      <c r="O2727" t="n">
        <v>167.5</v>
      </c>
      <c r="P2727" t="n">
        <v>1004.76</v>
      </c>
    </row>
    <row r="2728">
      <c r="A2728" t="n">
        <v>51077</v>
      </c>
      <c r="B2728" t="n">
        <v>122</v>
      </c>
      <c r="C2728" t="inlineStr">
        <is>
          <t>Arcos</t>
        </is>
      </c>
      <c r="D2728" s="551" t="n">
        <v>45901</v>
      </c>
      <c r="E2728" t="n">
        <v>18550</v>
      </c>
      <c r="F2728" t="inlineStr">
        <is>
          <t>APERITIVO ANGOSTURA 200ML</t>
        </is>
      </c>
      <c r="G2728" t="n">
        <v>3130</v>
      </c>
      <c r="H2728" t="n">
        <v>5.79</v>
      </c>
      <c r="I2728" t="inlineStr">
        <is>
          <t>GR</t>
        </is>
      </c>
      <c r="J2728" t="inlineStr">
        <is>
          <t>BEBIDAS</t>
        </is>
      </c>
      <c r="K2728" t="inlineStr">
        <is>
          <t>08/2025</t>
        </is>
      </c>
      <c r="L2728" t="n">
        <v>173</v>
      </c>
      <c r="M2728" s="551" t="n">
        <v>45895</v>
      </c>
      <c r="N2728" t="n">
        <v>173</v>
      </c>
      <c r="O2728" t="n">
        <v>173</v>
      </c>
      <c r="P2728" t="n">
        <v>1001.67</v>
      </c>
    </row>
    <row r="2729">
      <c r="A2729" t="n">
        <v>50992</v>
      </c>
      <c r="B2729" t="n">
        <v>122</v>
      </c>
      <c r="C2729" t="inlineStr">
        <is>
          <t>Arcos</t>
        </is>
      </c>
      <c r="D2729" s="551" t="n">
        <v>45901</v>
      </c>
      <c r="E2729" t="n">
        <v>20117</v>
      </c>
      <c r="F2729" t="inlineStr">
        <is>
          <t>MASSA FOLHADA AROSA 1KG UN</t>
        </is>
      </c>
      <c r="G2729" t="n">
        <v>2291</v>
      </c>
      <c r="H2729" t="n">
        <v>28</v>
      </c>
      <c r="I2729" t="inlineStr">
        <is>
          <t>UN</t>
        </is>
      </c>
      <c r="J2729" t="inlineStr">
        <is>
          <t>ALIMENTOS</t>
        </is>
      </c>
      <c r="K2729" t="inlineStr">
        <is>
          <t>08/2025</t>
        </is>
      </c>
      <c r="L2729" t="n">
        <v>35.55</v>
      </c>
      <c r="M2729" s="551" t="n">
        <v>45895</v>
      </c>
      <c r="N2729" t="n">
        <v>37.9</v>
      </c>
      <c r="O2729" t="n">
        <v>37.86</v>
      </c>
      <c r="P2729" t="n">
        <v>995.4</v>
      </c>
    </row>
    <row r="2730">
      <c r="A2730" t="n">
        <v>51031</v>
      </c>
      <c r="B2730" t="n">
        <v>122</v>
      </c>
      <c r="C2730" t="inlineStr">
        <is>
          <t>Arcos</t>
        </is>
      </c>
      <c r="D2730" s="551" t="n">
        <v>45901</v>
      </c>
      <c r="E2730" t="n">
        <v>26594</v>
      </c>
      <c r="F2730" t="inlineStr">
        <is>
          <t>QUEIJO MOGIANA KG</t>
        </is>
      </c>
      <c r="G2730" t="n">
        <v>6807</v>
      </c>
      <c r="H2730" t="n">
        <v>10.36</v>
      </c>
      <c r="I2730" t="inlineStr">
        <is>
          <t>KG</t>
        </is>
      </c>
      <c r="J2730" t="inlineStr">
        <is>
          <t>ALIMENTOS</t>
        </is>
      </c>
      <c r="K2730" t="inlineStr">
        <is>
          <t>08/2025</t>
        </is>
      </c>
      <c r="L2730" t="n">
        <v>86.90000000000001</v>
      </c>
      <c r="M2730" s="551" t="n">
        <v>45895</v>
      </c>
      <c r="N2730" t="n">
        <v>86.90000000000001</v>
      </c>
      <c r="O2730" t="n">
        <v>86.90000000000001</v>
      </c>
      <c r="P2730" t="n">
        <v>900.28</v>
      </c>
    </row>
    <row r="2731">
      <c r="A2731" t="n">
        <v>50977</v>
      </c>
      <c r="B2731" t="n">
        <v>122</v>
      </c>
      <c r="C2731" t="inlineStr">
        <is>
          <t>Arcos</t>
        </is>
      </c>
      <c r="D2731" s="551" t="n">
        <v>45901</v>
      </c>
      <c r="E2731" t="n">
        <v>21010</v>
      </c>
      <c r="F2731" t="inlineStr">
        <is>
          <t>OLEO DE CANOLA SAUDE C/900ML</t>
        </is>
      </c>
      <c r="G2731" t="n">
        <v>2006</v>
      </c>
      <c r="H2731" t="n">
        <v>70</v>
      </c>
      <c r="I2731" t="inlineStr">
        <is>
          <t>FR</t>
        </is>
      </c>
      <c r="J2731" t="inlineStr">
        <is>
          <t>ALIMENTOS</t>
        </is>
      </c>
      <c r="K2731" t="inlineStr">
        <is>
          <t>08/2025</t>
        </is>
      </c>
      <c r="L2731" t="n">
        <v>12</v>
      </c>
      <c r="M2731" s="551" t="n">
        <v>45895</v>
      </c>
      <c r="N2731" t="n">
        <v>12.3</v>
      </c>
      <c r="O2731" t="n">
        <v>12.2</v>
      </c>
      <c r="P2731" t="n">
        <v>840</v>
      </c>
    </row>
    <row r="2732">
      <c r="A2732" t="n">
        <v>51184</v>
      </c>
      <c r="B2732" t="n">
        <v>122</v>
      </c>
      <c r="C2732" t="inlineStr">
        <is>
          <t>Arcos</t>
        </is>
      </c>
      <c r="D2732" s="551" t="n">
        <v>45901</v>
      </c>
      <c r="E2732" t="n">
        <v>18113</v>
      </c>
      <c r="F2732" t="inlineStr">
        <is>
          <t>WHISKY JOHNNIE WALKER GREEN LABEL 750ML</t>
        </is>
      </c>
      <c r="G2732" t="n">
        <v>3499</v>
      </c>
      <c r="H2732" t="n">
        <v>1.99</v>
      </c>
      <c r="I2732" t="inlineStr">
        <is>
          <t>GR</t>
        </is>
      </c>
      <c r="J2732" t="inlineStr">
        <is>
          <t>BEBIDAS</t>
        </is>
      </c>
      <c r="K2732" t="inlineStr">
        <is>
          <t>08/2025</t>
        </is>
      </c>
      <c r="L2732" t="n">
        <v>0</v>
      </c>
      <c r="M2732" s="551" t="n">
        <v>-693593</v>
      </c>
      <c r="N2732" t="n">
        <v>0</v>
      </c>
      <c r="O2732" t="n">
        <v>422.36</v>
      </c>
      <c r="P2732" t="n">
        <v>839.8099999999999</v>
      </c>
    </row>
    <row r="2733">
      <c r="A2733" t="n">
        <v>51092</v>
      </c>
      <c r="B2733" t="n">
        <v>122</v>
      </c>
      <c r="C2733" t="inlineStr">
        <is>
          <t>Arcos</t>
        </is>
      </c>
      <c r="D2733" s="551" t="n">
        <v>45901</v>
      </c>
      <c r="E2733" t="n">
        <v>24805</v>
      </c>
      <c r="F2733" t="inlineStr">
        <is>
          <t>ACIDO PECTINA CITRICA ALLIMENTARI C/500G</t>
        </is>
      </c>
      <c r="G2733" t="n">
        <v>5768</v>
      </c>
      <c r="H2733" t="n">
        <v>5</v>
      </c>
      <c r="I2733" t="inlineStr">
        <is>
          <t>PC</t>
        </is>
      </c>
      <c r="J2733" t="inlineStr">
        <is>
          <t>ALIMENTOS</t>
        </is>
      </c>
      <c r="K2733" t="inlineStr">
        <is>
          <t>08/2025</t>
        </is>
      </c>
      <c r="L2733" t="n">
        <v>0</v>
      </c>
      <c r="M2733" s="551" t="n">
        <v>45394</v>
      </c>
      <c r="N2733" t="n">
        <v>167.5</v>
      </c>
      <c r="O2733" t="n">
        <v>132.5</v>
      </c>
      <c r="P2733" t="n">
        <v>837.5</v>
      </c>
    </row>
    <row r="2734">
      <c r="A2734" t="n">
        <v>51112</v>
      </c>
      <c r="B2734" t="n">
        <v>122</v>
      </c>
      <c r="C2734" t="inlineStr">
        <is>
          <t>Arcos</t>
        </is>
      </c>
      <c r="D2734" s="551" t="n">
        <v>45901</v>
      </c>
      <c r="E2734" t="n">
        <v>19125</v>
      </c>
      <c r="F2734" t="inlineStr">
        <is>
          <t>MINI BURGER BRIOCHE PINCEL CAIXA C/180 UN 15 PACOTES X 12 UN COD 142</t>
        </is>
      </c>
      <c r="G2734" t="n">
        <v>2843</v>
      </c>
      <c r="H2734" t="n">
        <v>4</v>
      </c>
      <c r="I2734" t="inlineStr">
        <is>
          <t>CX</t>
        </is>
      </c>
      <c r="J2734" t="inlineStr">
        <is>
          <t>ALIMENTOS</t>
        </is>
      </c>
      <c r="K2734" t="inlineStr">
        <is>
          <t>08/2025</t>
        </is>
      </c>
      <c r="L2734" t="n">
        <v>205.2</v>
      </c>
      <c r="M2734" s="551" t="n">
        <v>45888</v>
      </c>
      <c r="N2734" t="n">
        <v>205.2</v>
      </c>
      <c r="O2734" t="n">
        <v>205.2</v>
      </c>
      <c r="P2734" t="n">
        <v>820.8</v>
      </c>
    </row>
    <row r="2735">
      <c r="A2735" t="n">
        <v>51093</v>
      </c>
      <c r="B2735" t="n">
        <v>122</v>
      </c>
      <c r="C2735" t="inlineStr">
        <is>
          <t>Arcos</t>
        </is>
      </c>
      <c r="D2735" s="551" t="n">
        <v>45901</v>
      </c>
      <c r="E2735" t="n">
        <v>18015</v>
      </c>
      <c r="F2735" t="inlineStr">
        <is>
          <t>ESPUMANTE PERELADA CAVA STARS BRUT RESERVA 750ML</t>
        </is>
      </c>
      <c r="G2735" t="n">
        <v>3582</v>
      </c>
      <c r="H2735" t="n">
        <v>5</v>
      </c>
      <c r="I2735" t="inlineStr">
        <is>
          <t>GR</t>
        </is>
      </c>
      <c r="J2735" t="inlineStr">
        <is>
          <t>BEBIDAS</t>
        </is>
      </c>
      <c r="K2735" t="inlineStr">
        <is>
          <t>08/2025</t>
        </is>
      </c>
      <c r="L2735" t="n">
        <v>159.47</v>
      </c>
      <c r="M2735" s="551" t="n">
        <v>45876</v>
      </c>
      <c r="N2735" t="n">
        <v>159.47</v>
      </c>
      <c r="O2735" t="n">
        <v>42.4</v>
      </c>
      <c r="P2735" t="n">
        <v>797.35</v>
      </c>
    </row>
    <row r="2736">
      <c r="A2736" t="n">
        <v>51062</v>
      </c>
      <c r="B2736" t="n">
        <v>122</v>
      </c>
      <c r="C2736" t="inlineStr">
        <is>
          <t>Arcos</t>
        </is>
      </c>
      <c r="D2736" s="551" t="n">
        <v>45901</v>
      </c>
      <c r="E2736" t="n">
        <v>18211</v>
      </c>
      <c r="F2736" t="inlineStr">
        <is>
          <t>VERMOUTH MARTINI RISERVA RUBINO 750ML</t>
        </is>
      </c>
      <c r="G2736" t="n">
        <v>3416</v>
      </c>
      <c r="H2736" t="n">
        <v>7</v>
      </c>
      <c r="I2736" t="inlineStr">
        <is>
          <t>GR</t>
        </is>
      </c>
      <c r="J2736" t="inlineStr">
        <is>
          <t>BEBIDAS</t>
        </is>
      </c>
      <c r="K2736" t="inlineStr">
        <is>
          <t>08/2025</t>
        </is>
      </c>
      <c r="L2736" t="n">
        <v>0</v>
      </c>
      <c r="M2736" s="551" t="n">
        <v>-693593</v>
      </c>
      <c r="N2736" t="n">
        <v>0</v>
      </c>
      <c r="O2736" t="n">
        <v>0</v>
      </c>
      <c r="P2736" t="n">
        <v>780.2</v>
      </c>
    </row>
    <row r="2737">
      <c r="A2737" t="n">
        <v>51133</v>
      </c>
      <c r="B2737" t="n">
        <v>122</v>
      </c>
      <c r="C2737" t="inlineStr">
        <is>
          <t>Arcos</t>
        </is>
      </c>
      <c r="D2737" s="551" t="n">
        <v>45901</v>
      </c>
      <c r="E2737" t="n">
        <v>25184</v>
      </c>
      <c r="F2737" t="inlineStr">
        <is>
          <t>TUCUPI PRETO BAG KG</t>
        </is>
      </c>
      <c r="G2737" t="n">
        <v>5937</v>
      </c>
      <c r="H2737" t="n">
        <v>3</v>
      </c>
      <c r="I2737" t="inlineStr">
        <is>
          <t>KG</t>
        </is>
      </c>
      <c r="J2737" t="inlineStr">
        <is>
          <t>ALIMENTOS</t>
        </is>
      </c>
      <c r="K2737" t="inlineStr">
        <is>
          <t>08/2025</t>
        </is>
      </c>
      <c r="L2737" t="n">
        <v>0</v>
      </c>
      <c r="M2737" s="551" t="n">
        <v>45853</v>
      </c>
      <c r="N2737" t="n">
        <v>250</v>
      </c>
      <c r="O2737" t="n">
        <v>250</v>
      </c>
      <c r="P2737" t="n">
        <v>750</v>
      </c>
    </row>
    <row r="2738">
      <c r="A2738" t="n">
        <v>50994</v>
      </c>
      <c r="B2738" t="n">
        <v>122</v>
      </c>
      <c r="C2738" t="inlineStr">
        <is>
          <t>Arcos</t>
        </is>
      </c>
      <c r="D2738" s="551" t="n">
        <v>45901</v>
      </c>
      <c r="E2738" t="n">
        <v>20809</v>
      </c>
      <c r="F2738" t="inlineStr">
        <is>
          <t>CAFE PILAO ALMOFADA 500G</t>
        </is>
      </c>
      <c r="G2738" t="n">
        <v>2074</v>
      </c>
      <c r="H2738" t="n">
        <v>24.34</v>
      </c>
      <c r="I2738" t="inlineStr">
        <is>
          <t>PC</t>
        </is>
      </c>
      <c r="J2738" t="inlineStr">
        <is>
          <t>ALIMENTOS</t>
        </is>
      </c>
      <c r="K2738" t="inlineStr">
        <is>
          <t>08/2025</t>
        </is>
      </c>
      <c r="L2738" t="n">
        <v>29.9</v>
      </c>
      <c r="M2738" s="551" t="n">
        <v>45888</v>
      </c>
      <c r="N2738" t="n">
        <v>29.9</v>
      </c>
      <c r="O2738" t="n">
        <v>32.27</v>
      </c>
      <c r="P2738" t="n">
        <v>727.77</v>
      </c>
    </row>
    <row r="2739">
      <c r="A2739" t="n">
        <v>51032</v>
      </c>
      <c r="B2739" t="n">
        <v>122</v>
      </c>
      <c r="C2739" t="inlineStr">
        <is>
          <t>Arcos</t>
        </is>
      </c>
      <c r="D2739" s="551" t="n">
        <v>45901</v>
      </c>
      <c r="E2739" t="n">
        <v>19297</v>
      </c>
      <c r="F2739" t="inlineStr">
        <is>
          <t>QUEIJO PARMESAO LA SERENISSIMA KG</t>
        </is>
      </c>
      <c r="G2739" t="n">
        <v>2775</v>
      </c>
      <c r="H2739" t="n">
        <v>10.32</v>
      </c>
      <c r="I2739" t="inlineStr">
        <is>
          <t>KG</t>
        </is>
      </c>
      <c r="J2739" t="inlineStr">
        <is>
          <t>ALIMENTOS</t>
        </is>
      </c>
      <c r="K2739" t="inlineStr">
        <is>
          <t>08/2025</t>
        </is>
      </c>
      <c r="L2739" t="n">
        <v>70</v>
      </c>
      <c r="M2739" s="551" t="n">
        <v>45895</v>
      </c>
      <c r="N2739" t="n">
        <v>69.98999999999999</v>
      </c>
      <c r="O2739" t="n">
        <v>69.98999999999999</v>
      </c>
      <c r="P2739" t="n">
        <v>722.4</v>
      </c>
    </row>
    <row r="2740">
      <c r="A2740" t="n">
        <v>51104</v>
      </c>
      <c r="B2740" t="n">
        <v>122</v>
      </c>
      <c r="C2740" t="inlineStr">
        <is>
          <t>Arcos</t>
        </is>
      </c>
      <c r="D2740" s="551" t="n">
        <v>45901</v>
      </c>
      <c r="E2740" t="n">
        <v>18119</v>
      </c>
      <c r="F2740" t="inlineStr">
        <is>
          <t>WHISKY JOHNNIE WALKER BLACK LABEL 1L</t>
        </is>
      </c>
      <c r="G2740" t="n">
        <v>3494</v>
      </c>
      <c r="H2740" t="n">
        <v>4.1</v>
      </c>
      <c r="I2740" t="inlineStr">
        <is>
          <t>GR</t>
        </is>
      </c>
      <c r="J2740" t="inlineStr">
        <is>
          <t>BEBIDAS</t>
        </is>
      </c>
      <c r="K2740" t="inlineStr">
        <is>
          <t>08/2025</t>
        </is>
      </c>
      <c r="L2740" t="n">
        <v>172.88</v>
      </c>
      <c r="M2740" s="551" t="n">
        <v>45888</v>
      </c>
      <c r="N2740" t="n">
        <v>172.88</v>
      </c>
      <c r="O2740" t="n">
        <v>172.88</v>
      </c>
      <c r="P2740" t="n">
        <v>708.8099999999999</v>
      </c>
    </row>
    <row r="2741">
      <c r="A2741" t="n">
        <v>50980</v>
      </c>
      <c r="B2741" t="n">
        <v>122</v>
      </c>
      <c r="C2741" t="inlineStr">
        <is>
          <t>Arcos</t>
        </is>
      </c>
      <c r="D2741" s="551" t="n">
        <v>45901</v>
      </c>
      <c r="E2741" t="n">
        <v>19370</v>
      </c>
      <c r="F2741" t="inlineStr">
        <is>
          <t>QUEIJO CAMEMBERT SERRA DAS ANTAS CX 1,680KG C/12 DE 140G KG</t>
        </is>
      </c>
      <c r="G2741" t="n">
        <v>2765</v>
      </c>
      <c r="H2741" t="n">
        <v>54</v>
      </c>
      <c r="I2741" t="inlineStr">
        <is>
          <t>KG</t>
        </is>
      </c>
      <c r="J2741" t="inlineStr">
        <is>
          <t>ALIMENTOS</t>
        </is>
      </c>
      <c r="K2741" t="inlineStr">
        <is>
          <t>08/2025</t>
        </is>
      </c>
      <c r="L2741" t="n">
        <v>12.82</v>
      </c>
      <c r="M2741" s="551" t="n">
        <v>45895</v>
      </c>
      <c r="N2741" t="n">
        <v>13.04</v>
      </c>
      <c r="O2741" t="n">
        <v>13.04</v>
      </c>
      <c r="P2741" t="n">
        <v>692.28</v>
      </c>
    </row>
    <row r="2742">
      <c r="A2742" t="n">
        <v>51007</v>
      </c>
      <c r="B2742" t="n">
        <v>122</v>
      </c>
      <c r="C2742" t="inlineStr">
        <is>
          <t>Arcos</t>
        </is>
      </c>
      <c r="D2742" s="551" t="n">
        <v>45901</v>
      </c>
      <c r="E2742" t="n">
        <v>18545</v>
      </c>
      <c r="F2742" t="inlineStr">
        <is>
          <t>APERITIVO CAMPARI 998ML</t>
        </is>
      </c>
      <c r="G2742" t="n">
        <v>3134</v>
      </c>
      <c r="H2742" t="n">
        <v>15.66</v>
      </c>
      <c r="I2742" t="inlineStr">
        <is>
          <t>GR</t>
        </is>
      </c>
      <c r="J2742" t="inlineStr">
        <is>
          <t>BEBIDAS</t>
        </is>
      </c>
      <c r="K2742" t="inlineStr">
        <is>
          <t>08/2025</t>
        </is>
      </c>
      <c r="L2742" t="n">
        <v>43.99</v>
      </c>
      <c r="M2742" s="551" t="n">
        <v>45894</v>
      </c>
      <c r="N2742" t="n">
        <v>43.99</v>
      </c>
      <c r="O2742" t="n">
        <v>43.99</v>
      </c>
      <c r="P2742" t="n">
        <v>688.88</v>
      </c>
    </row>
    <row r="2743">
      <c r="A2743" t="n">
        <v>51076</v>
      </c>
      <c r="B2743" t="n">
        <v>122</v>
      </c>
      <c r="C2743" t="inlineStr">
        <is>
          <t>Arcos</t>
        </is>
      </c>
      <c r="D2743" s="551" t="n">
        <v>45901</v>
      </c>
      <c r="E2743" t="n">
        <v>17812</v>
      </c>
      <c r="F2743" t="inlineStr">
        <is>
          <t>VINHO BRANCO LA GUITA MANZANILLA 750ML</t>
        </is>
      </c>
      <c r="G2743" t="n">
        <v>3737</v>
      </c>
      <c r="H2743" t="n">
        <v>6</v>
      </c>
      <c r="I2743" t="inlineStr">
        <is>
          <t>GR</t>
        </is>
      </c>
      <c r="J2743" t="inlineStr">
        <is>
          <t>BEBIDAS</t>
        </is>
      </c>
      <c r="K2743" t="inlineStr">
        <is>
          <t>08/2025</t>
        </is>
      </c>
      <c r="L2743" t="n">
        <v>0</v>
      </c>
      <c r="M2743" s="551" t="n">
        <v>45594</v>
      </c>
      <c r="N2743" t="n">
        <v>113.87</v>
      </c>
      <c r="O2743" t="n">
        <v>100.08</v>
      </c>
      <c r="P2743" t="n">
        <v>683.22</v>
      </c>
    </row>
    <row r="2744">
      <c r="A2744" t="n">
        <v>51182</v>
      </c>
      <c r="B2744" t="n">
        <v>122</v>
      </c>
      <c r="C2744" t="inlineStr">
        <is>
          <t>Arcos</t>
        </is>
      </c>
      <c r="D2744" s="551" t="n">
        <v>45901</v>
      </c>
      <c r="E2744" t="n">
        <v>25068</v>
      </c>
      <c r="F2744" t="inlineStr">
        <is>
          <t>CHAMPAGNE VEUVE CLICQUOT BRUT 750ML</t>
        </is>
      </c>
      <c r="G2744" t="n">
        <v>3551</v>
      </c>
      <c r="H2744" t="n">
        <v>2</v>
      </c>
      <c r="I2744" t="inlineStr">
        <is>
          <t>GR</t>
        </is>
      </c>
      <c r="J2744" t="inlineStr">
        <is>
          <t>BEBIDAS</t>
        </is>
      </c>
      <c r="K2744" t="inlineStr">
        <is>
          <t>08/2025</t>
        </is>
      </c>
      <c r="L2744" t="n">
        <v>0</v>
      </c>
      <c r="M2744" s="551" t="n">
        <v>45503</v>
      </c>
      <c r="N2744" t="n">
        <v>340</v>
      </c>
      <c r="O2744" t="n">
        <v>328.22</v>
      </c>
      <c r="P2744" t="n">
        <v>680</v>
      </c>
    </row>
    <row r="2745">
      <c r="A2745" t="n">
        <v>51049</v>
      </c>
      <c r="B2745" t="n">
        <v>122</v>
      </c>
      <c r="C2745" t="inlineStr">
        <is>
          <t>Arcos</t>
        </is>
      </c>
      <c r="D2745" s="551" t="n">
        <v>45901</v>
      </c>
      <c r="E2745" t="n">
        <v>26883</v>
      </c>
      <c r="F2745" t="inlineStr">
        <is>
          <t>PISCO QUEBRANTA BARSOL 750ML</t>
        </is>
      </c>
      <c r="G2745" t="n">
        <v>6952</v>
      </c>
      <c r="H2745" t="n">
        <v>8.119999999999999</v>
      </c>
      <c r="I2745" t="inlineStr">
        <is>
          <t>GR</t>
        </is>
      </c>
      <c r="J2745" t="inlineStr">
        <is>
          <t>BEBIDAS</t>
        </is>
      </c>
      <c r="K2745" t="inlineStr">
        <is>
          <t>08/2025</t>
        </is>
      </c>
      <c r="L2745" t="n">
        <v>81.39</v>
      </c>
      <c r="M2745" s="551" t="n">
        <v>45889</v>
      </c>
      <c r="N2745" t="n">
        <v>96.29000000000001</v>
      </c>
      <c r="O2745" t="n">
        <v>96.29000000000001</v>
      </c>
      <c r="P2745" t="n">
        <v>660.89</v>
      </c>
    </row>
    <row r="2746">
      <c r="A2746" t="n">
        <v>51061</v>
      </c>
      <c r="B2746" t="n">
        <v>122</v>
      </c>
      <c r="C2746" t="inlineStr">
        <is>
          <t>Arcos</t>
        </is>
      </c>
      <c r="D2746" s="551" t="n">
        <v>45901</v>
      </c>
      <c r="E2746" t="n">
        <v>19698</v>
      </c>
      <c r="F2746" t="inlineStr">
        <is>
          <t>AVELA S/ CASCA 1KG</t>
        </is>
      </c>
      <c r="G2746" t="n">
        <v>2547</v>
      </c>
      <c r="H2746" t="n">
        <v>7</v>
      </c>
      <c r="I2746" t="inlineStr">
        <is>
          <t>UN</t>
        </is>
      </c>
      <c r="J2746" t="inlineStr">
        <is>
          <t>ALIMENTOS</t>
        </is>
      </c>
      <c r="K2746" t="inlineStr">
        <is>
          <t>08/2025</t>
        </is>
      </c>
      <c r="L2746" t="n">
        <v>94.09999999999999</v>
      </c>
      <c r="M2746" s="551" t="n">
        <v>45881</v>
      </c>
      <c r="N2746" t="n">
        <v>94.09999999999999</v>
      </c>
      <c r="O2746" t="n">
        <v>94.09999999999999</v>
      </c>
      <c r="P2746" t="n">
        <v>658.7</v>
      </c>
    </row>
    <row r="2747">
      <c r="A2747" t="n">
        <v>51263</v>
      </c>
      <c r="B2747" t="n">
        <v>122</v>
      </c>
      <c r="C2747" t="inlineStr">
        <is>
          <t>Arcos</t>
        </is>
      </c>
      <c r="D2747" s="551" t="n">
        <v>45901</v>
      </c>
      <c r="E2747" t="n">
        <v>18118</v>
      </c>
      <c r="F2747" t="inlineStr">
        <is>
          <t>WHISKY JOHNNIE WALKER BLUE LABEL 750ML</t>
        </is>
      </c>
      <c r="G2747" t="n">
        <v>3495</v>
      </c>
      <c r="H2747" t="n">
        <v>0.46</v>
      </c>
      <c r="I2747" t="inlineStr">
        <is>
          <t>GR</t>
        </is>
      </c>
      <c r="J2747" t="inlineStr">
        <is>
          <t>BEBIDAS</t>
        </is>
      </c>
      <c r="K2747" t="inlineStr">
        <is>
          <t>08/2025</t>
        </is>
      </c>
      <c r="L2747" t="n">
        <v>0</v>
      </c>
      <c r="M2747" s="551" t="n">
        <v>-693593</v>
      </c>
      <c r="N2747" t="n">
        <v>0</v>
      </c>
      <c r="O2747" t="n">
        <v>1306.1</v>
      </c>
      <c r="P2747" t="n">
        <v>638.02</v>
      </c>
    </row>
    <row r="2748">
      <c r="A2748" t="n">
        <v>51004</v>
      </c>
      <c r="B2748" t="n">
        <v>122</v>
      </c>
      <c r="C2748" t="inlineStr">
        <is>
          <t>Arcos</t>
        </is>
      </c>
      <c r="D2748" s="551" t="n">
        <v>45901</v>
      </c>
      <c r="E2748" t="n">
        <v>18272</v>
      </c>
      <c r="F2748" t="inlineStr">
        <is>
          <t>RUM BACARDI SUPERIOR CARTA BLANCA 980ML</t>
        </is>
      </c>
      <c r="G2748" t="n">
        <v>3358</v>
      </c>
      <c r="H2748" t="n">
        <v>17.68</v>
      </c>
      <c r="I2748" t="inlineStr">
        <is>
          <t>GR</t>
        </is>
      </c>
      <c r="J2748" t="inlineStr">
        <is>
          <t>BEBIDAS</t>
        </is>
      </c>
      <c r="K2748" t="inlineStr">
        <is>
          <t>08/2025</t>
        </is>
      </c>
      <c r="L2748" t="n">
        <v>36</v>
      </c>
      <c r="M2748" s="551" t="n">
        <v>45881</v>
      </c>
      <c r="N2748" t="n">
        <v>36</v>
      </c>
      <c r="O2748" t="n">
        <v>36.28</v>
      </c>
      <c r="P2748" t="n">
        <v>636.48</v>
      </c>
    </row>
    <row r="2749">
      <c r="A2749" t="n">
        <v>51097</v>
      </c>
      <c r="B2749" t="n">
        <v>122</v>
      </c>
      <c r="C2749" t="inlineStr">
        <is>
          <t>Arcos</t>
        </is>
      </c>
      <c r="D2749" s="551" t="n">
        <v>45901</v>
      </c>
      <c r="E2749" t="n">
        <v>21047</v>
      </c>
      <c r="F2749" t="inlineStr">
        <is>
          <t>AZEITE EXTRA VIRGEM GALLO 2L</t>
        </is>
      </c>
      <c r="G2749" t="n">
        <v>1999</v>
      </c>
      <c r="H2749" t="n">
        <v>4.54</v>
      </c>
      <c r="I2749" t="inlineStr">
        <is>
          <t>GALAO</t>
        </is>
      </c>
      <c r="J2749" t="inlineStr">
        <is>
          <t>ALIMENTOS</t>
        </is>
      </c>
      <c r="K2749" t="inlineStr">
        <is>
          <t>08/2025</t>
        </is>
      </c>
      <c r="L2749" t="n">
        <v>140.11</v>
      </c>
      <c r="M2749" s="551" t="n">
        <v>45895</v>
      </c>
      <c r="N2749" t="n">
        <v>137.9</v>
      </c>
      <c r="O2749" t="n">
        <v>137.9</v>
      </c>
      <c r="P2749" t="n">
        <v>636.1</v>
      </c>
    </row>
    <row r="2750">
      <c r="A2750" t="n">
        <v>51144</v>
      </c>
      <c r="B2750" t="n">
        <v>122</v>
      </c>
      <c r="C2750" t="inlineStr">
        <is>
          <t>Arcos</t>
        </is>
      </c>
      <c r="D2750" s="551" t="n">
        <v>45901</v>
      </c>
      <c r="E2750" t="n">
        <v>18237</v>
      </c>
      <c r="F2750" t="inlineStr">
        <is>
          <t>TEQUILA HERRADURA REPOSADO 750ML</t>
        </is>
      </c>
      <c r="G2750" t="n">
        <v>3391</v>
      </c>
      <c r="H2750" t="n">
        <v>2.73</v>
      </c>
      <c r="I2750" t="inlineStr">
        <is>
          <t>GR</t>
        </is>
      </c>
      <c r="J2750" t="inlineStr">
        <is>
          <t>BEBIDAS</t>
        </is>
      </c>
      <c r="K2750" t="inlineStr">
        <is>
          <t>08/2025</t>
        </is>
      </c>
      <c r="L2750" t="n">
        <v>0</v>
      </c>
      <c r="M2750" s="551" t="n">
        <v>45569</v>
      </c>
      <c r="N2750" t="n">
        <v>228.98</v>
      </c>
      <c r="O2750" t="n">
        <v>228.98</v>
      </c>
      <c r="P2750" t="n">
        <v>625.12</v>
      </c>
    </row>
    <row r="2751">
      <c r="A2751" t="n">
        <v>51080</v>
      </c>
      <c r="B2751" t="n">
        <v>122</v>
      </c>
      <c r="C2751" t="inlineStr">
        <is>
          <t>Arcos</t>
        </is>
      </c>
      <c r="D2751" s="551" t="n">
        <v>45901</v>
      </c>
      <c r="E2751" t="n">
        <v>22598</v>
      </c>
      <c r="F2751" t="inlineStr">
        <is>
          <t>APERITIVO ANGOSTURA ORANGE 100ML</t>
        </is>
      </c>
      <c r="G2751" t="n">
        <v>3131</v>
      </c>
      <c r="H2751" t="n">
        <v>5.73</v>
      </c>
      <c r="I2751" t="inlineStr">
        <is>
          <t>GR</t>
        </is>
      </c>
      <c r="J2751" t="inlineStr">
        <is>
          <t>BEBIDAS</t>
        </is>
      </c>
      <c r="K2751" t="inlineStr">
        <is>
          <t>08/2025</t>
        </is>
      </c>
      <c r="L2751" t="n">
        <v>0</v>
      </c>
      <c r="M2751" s="551" t="n">
        <v>45776</v>
      </c>
      <c r="N2751" t="n">
        <v>104</v>
      </c>
      <c r="O2751" t="n">
        <v>94.45</v>
      </c>
      <c r="P2751" t="n">
        <v>595.92</v>
      </c>
    </row>
    <row r="2752">
      <c r="A2752" t="n">
        <v>51140</v>
      </c>
      <c r="B2752" t="n">
        <v>122</v>
      </c>
      <c r="C2752" t="inlineStr">
        <is>
          <t>Arcos</t>
        </is>
      </c>
      <c r="D2752" s="551" t="n">
        <v>45901</v>
      </c>
      <c r="E2752" t="n">
        <v>18185</v>
      </c>
      <c r="F2752" t="inlineStr">
        <is>
          <t>VODKA CIROC DE PINEAPPLE 750ML</t>
        </is>
      </c>
      <c r="G2752" t="n">
        <v>3438</v>
      </c>
      <c r="H2752" t="n">
        <v>2.99</v>
      </c>
      <c r="I2752" t="inlineStr">
        <is>
          <t>GR</t>
        </is>
      </c>
      <c r="J2752" t="inlineStr">
        <is>
          <t>BEBIDAS</t>
        </is>
      </c>
      <c r="K2752" t="inlineStr">
        <is>
          <t>08/2025</t>
        </is>
      </c>
      <c r="L2752" t="n">
        <v>0</v>
      </c>
      <c r="M2752" s="551" t="n">
        <v>-693593</v>
      </c>
      <c r="N2752" t="n">
        <v>0</v>
      </c>
      <c r="O2752" t="n">
        <v>0</v>
      </c>
      <c r="P2752" t="n">
        <v>590.86</v>
      </c>
    </row>
    <row r="2753">
      <c r="A2753" t="n">
        <v>51012</v>
      </c>
      <c r="B2753" t="n">
        <v>122</v>
      </c>
      <c r="C2753" t="inlineStr">
        <is>
          <t>Arcos</t>
        </is>
      </c>
      <c r="D2753" s="551" t="n">
        <v>45901</v>
      </c>
      <c r="E2753" t="n">
        <v>20859</v>
      </c>
      <c r="F2753" t="inlineStr">
        <is>
          <t>GEMA DE OVO PASTEURIZADA NATUROVOS C/1KG UN</t>
        </is>
      </c>
      <c r="G2753" t="n">
        <v>2045</v>
      </c>
      <c r="H2753" t="n">
        <v>14</v>
      </c>
      <c r="I2753" t="inlineStr">
        <is>
          <t>UN</t>
        </is>
      </c>
      <c r="J2753" t="inlineStr">
        <is>
          <t>ALIMENTOS</t>
        </is>
      </c>
      <c r="K2753" t="inlineStr">
        <is>
          <t>08/2025</t>
        </is>
      </c>
      <c r="L2753" t="n">
        <v>0</v>
      </c>
      <c r="M2753" s="551" t="n">
        <v>45825</v>
      </c>
      <c r="N2753" t="n">
        <v>41.99</v>
      </c>
      <c r="O2753" t="n">
        <v>41.99</v>
      </c>
      <c r="P2753" t="n">
        <v>587.86</v>
      </c>
    </row>
    <row r="2754">
      <c r="A2754" t="n">
        <v>51116</v>
      </c>
      <c r="B2754" t="n">
        <v>122</v>
      </c>
      <c r="C2754" t="inlineStr">
        <is>
          <t>Arcos</t>
        </is>
      </c>
      <c r="D2754" s="551" t="n">
        <v>45901</v>
      </c>
      <c r="E2754" t="n">
        <v>18235</v>
      </c>
      <c r="F2754" t="inlineStr">
        <is>
          <t>TEQUILA JOSE CUERVO 1800 REPOSADO 750ML</t>
        </is>
      </c>
      <c r="G2754" t="n">
        <v>3393</v>
      </c>
      <c r="H2754" t="n">
        <v>3.59</v>
      </c>
      <c r="I2754" t="inlineStr">
        <is>
          <t>UN</t>
        </is>
      </c>
      <c r="J2754" t="inlineStr">
        <is>
          <t>BEBIDAS</t>
        </is>
      </c>
      <c r="K2754" t="inlineStr">
        <is>
          <t>08/2025</t>
        </is>
      </c>
      <c r="L2754" t="n">
        <v>0</v>
      </c>
      <c r="M2754" s="551" t="n">
        <v>-693593</v>
      </c>
      <c r="N2754" t="n">
        <v>0</v>
      </c>
      <c r="O2754" t="n">
        <v>0</v>
      </c>
      <c r="P2754" t="n">
        <v>574.29</v>
      </c>
    </row>
    <row r="2755">
      <c r="A2755" t="n">
        <v>51136</v>
      </c>
      <c r="B2755" t="n">
        <v>122</v>
      </c>
      <c r="C2755" t="inlineStr">
        <is>
          <t>Arcos</t>
        </is>
      </c>
      <c r="D2755" s="551" t="n">
        <v>45901</v>
      </c>
      <c r="E2755" t="n">
        <v>18310</v>
      </c>
      <c r="F2755" t="inlineStr">
        <is>
          <t>LICOR GRAND MARNIER CORDON ROUGE 700ML</t>
        </is>
      </c>
      <c r="G2755" t="n">
        <v>3323</v>
      </c>
      <c r="H2755" t="n">
        <v>3</v>
      </c>
      <c r="I2755" t="inlineStr">
        <is>
          <t>UN</t>
        </is>
      </c>
      <c r="J2755" t="inlineStr">
        <is>
          <t>BEBIDAS</t>
        </is>
      </c>
      <c r="K2755" t="inlineStr">
        <is>
          <t>08/2025</t>
        </is>
      </c>
      <c r="L2755" t="n">
        <v>0</v>
      </c>
      <c r="M2755" s="551" t="n">
        <v>-693593</v>
      </c>
      <c r="N2755" t="n">
        <v>0</v>
      </c>
      <c r="O2755" t="n">
        <v>0</v>
      </c>
      <c r="P2755" t="n">
        <v>562.36</v>
      </c>
    </row>
    <row r="2756">
      <c r="A2756" t="n">
        <v>50999</v>
      </c>
      <c r="B2756" t="n">
        <v>122</v>
      </c>
      <c r="C2756" t="inlineStr">
        <is>
          <t>Arcos</t>
        </is>
      </c>
      <c r="D2756" s="551" t="n">
        <v>45901</v>
      </c>
      <c r="E2756" t="n">
        <v>18486</v>
      </c>
      <c r="F2756" t="inlineStr">
        <is>
          <t>CACHACA FAMIGERADA BRUTA 750ML</t>
        </is>
      </c>
      <c r="G2756" t="n">
        <v>3170</v>
      </c>
      <c r="H2756" t="n">
        <v>20.35</v>
      </c>
      <c r="I2756" t="inlineStr">
        <is>
          <t>GR</t>
        </is>
      </c>
      <c r="J2756" t="inlineStr">
        <is>
          <t>BEBIDAS</t>
        </is>
      </c>
      <c r="K2756" t="inlineStr">
        <is>
          <t>08/2025</t>
        </is>
      </c>
      <c r="L2756" t="n">
        <v>0</v>
      </c>
      <c r="M2756" s="551" t="n">
        <v>45867</v>
      </c>
      <c r="N2756" t="n">
        <v>27.5</v>
      </c>
      <c r="O2756" t="n">
        <v>27.5</v>
      </c>
      <c r="P2756" t="n">
        <v>559.62</v>
      </c>
    </row>
    <row r="2757">
      <c r="A2757" t="n">
        <v>51047</v>
      </c>
      <c r="B2757" t="n">
        <v>122</v>
      </c>
      <c r="C2757" t="inlineStr">
        <is>
          <t>Arcos</t>
        </is>
      </c>
      <c r="D2757" s="551" t="n">
        <v>45901</v>
      </c>
      <c r="E2757" t="n">
        <v>18296</v>
      </c>
      <c r="F2757" t="inlineStr">
        <is>
          <t>LICOR SAN BASILE TRIPLE SEC 700ML</t>
        </is>
      </c>
      <c r="G2757" t="n">
        <v>3333</v>
      </c>
      <c r="H2757" t="n">
        <v>8.5</v>
      </c>
      <c r="I2757" t="inlineStr">
        <is>
          <t>GR</t>
        </is>
      </c>
      <c r="J2757" t="inlineStr">
        <is>
          <t>BEBIDAS</t>
        </is>
      </c>
      <c r="K2757" t="inlineStr">
        <is>
          <t>08/2025</t>
        </is>
      </c>
      <c r="L2757" t="n">
        <v>0</v>
      </c>
      <c r="M2757" s="551" t="n">
        <v>45770</v>
      </c>
      <c r="N2757" t="n">
        <v>65.34</v>
      </c>
      <c r="O2757" t="n">
        <v>57.75</v>
      </c>
      <c r="P2757" t="n">
        <v>555.39</v>
      </c>
    </row>
    <row r="2758">
      <c r="A2758" t="n">
        <v>51048</v>
      </c>
      <c r="B2758" t="n">
        <v>122</v>
      </c>
      <c r="C2758" t="inlineStr">
        <is>
          <t>Arcos</t>
        </is>
      </c>
      <c r="D2758" s="551" t="n">
        <v>45901</v>
      </c>
      <c r="E2758" t="n">
        <v>25152</v>
      </c>
      <c r="F2758" t="inlineStr">
        <is>
          <t>CACHACA FAMIGERADA JEQUITIBA ROSA 750ML</t>
        </is>
      </c>
      <c r="G2758" t="n">
        <v>5924</v>
      </c>
      <c r="H2758" t="n">
        <v>8.49</v>
      </c>
      <c r="I2758" t="inlineStr">
        <is>
          <t>GR</t>
        </is>
      </c>
      <c r="J2758" t="inlineStr">
        <is>
          <t>BEBIDAS</t>
        </is>
      </c>
      <c r="K2758" t="inlineStr">
        <is>
          <t>08/2025</t>
        </is>
      </c>
      <c r="L2758" t="n">
        <v>0</v>
      </c>
      <c r="M2758" s="551" t="n">
        <v>45860</v>
      </c>
      <c r="N2758" t="n">
        <v>65</v>
      </c>
      <c r="O2758" t="n">
        <v>65</v>
      </c>
      <c r="P2758" t="n">
        <v>551.85</v>
      </c>
    </row>
    <row r="2759">
      <c r="A2759" t="n">
        <v>51113</v>
      </c>
      <c r="B2759" t="n">
        <v>122</v>
      </c>
      <c r="C2759" t="inlineStr">
        <is>
          <t>Arcos</t>
        </is>
      </c>
      <c r="D2759" s="551" t="n">
        <v>45901</v>
      </c>
      <c r="E2759" t="n">
        <v>18016</v>
      </c>
      <c r="F2759" t="inlineStr">
        <is>
          <t>ESPUMANTE PERELADA CAVA STARS TOUCH ROSE 750ML</t>
        </is>
      </c>
      <c r="G2759" t="n">
        <v>3581</v>
      </c>
      <c r="H2759" t="n">
        <v>4</v>
      </c>
      <c r="I2759" t="inlineStr">
        <is>
          <t>GR</t>
        </is>
      </c>
      <c r="J2759" t="inlineStr">
        <is>
          <t>BEBIDAS</t>
        </is>
      </c>
      <c r="K2759" t="inlineStr">
        <is>
          <t>08/2025</t>
        </is>
      </c>
      <c r="L2759" t="n">
        <v>0</v>
      </c>
      <c r="M2759" s="551" t="n">
        <v>45852</v>
      </c>
      <c r="N2759" t="n">
        <v>137.8</v>
      </c>
      <c r="O2759" t="n">
        <v>137.8</v>
      </c>
      <c r="P2759" t="n">
        <v>551.2</v>
      </c>
    </row>
    <row r="2760">
      <c r="A2760" t="n">
        <v>51180</v>
      </c>
      <c r="B2760" t="n">
        <v>122</v>
      </c>
      <c r="C2760" t="inlineStr">
        <is>
          <t>Arcos</t>
        </is>
      </c>
      <c r="D2760" s="551" t="n">
        <v>45901</v>
      </c>
      <c r="E2760" t="n">
        <v>18348</v>
      </c>
      <c r="F2760" t="inlineStr">
        <is>
          <t>GIN XORIGUER DE MENORCA 700ML</t>
        </is>
      </c>
      <c r="G2760" t="n">
        <v>3287</v>
      </c>
      <c r="H2760" t="n">
        <v>2</v>
      </c>
      <c r="I2760" t="inlineStr">
        <is>
          <t>UN</t>
        </is>
      </c>
      <c r="J2760" t="inlineStr">
        <is>
          <t>BEBIDAS</t>
        </is>
      </c>
      <c r="K2760" t="inlineStr">
        <is>
          <t>08/2025</t>
        </is>
      </c>
      <c r="L2760" t="n">
        <v>0</v>
      </c>
      <c r="M2760" s="551" t="n">
        <v>-693593</v>
      </c>
      <c r="N2760" t="n">
        <v>0</v>
      </c>
      <c r="O2760" t="n">
        <v>0</v>
      </c>
      <c r="P2760" t="n">
        <v>520.53</v>
      </c>
    </row>
    <row r="2761">
      <c r="A2761" t="n">
        <v>51008</v>
      </c>
      <c r="B2761" t="n">
        <v>122</v>
      </c>
      <c r="C2761" t="inlineStr">
        <is>
          <t>Arcos</t>
        </is>
      </c>
      <c r="D2761" s="551" t="n">
        <v>45901</v>
      </c>
      <c r="E2761" t="n">
        <v>22721</v>
      </c>
      <c r="F2761" t="inlineStr">
        <is>
          <t>BACON MANTA KG</t>
        </is>
      </c>
      <c r="G2761" t="n">
        <v>3033</v>
      </c>
      <c r="H2761" t="n">
        <v>14.32</v>
      </c>
      <c r="I2761" t="inlineStr">
        <is>
          <t>KG</t>
        </is>
      </c>
      <c r="J2761" t="inlineStr">
        <is>
          <t>ALIMENTOS</t>
        </is>
      </c>
      <c r="K2761" t="inlineStr">
        <is>
          <t>08/2025</t>
        </is>
      </c>
      <c r="L2761" t="n">
        <v>34.44</v>
      </c>
      <c r="M2761" s="551" t="n">
        <v>45888</v>
      </c>
      <c r="N2761" t="n">
        <v>0</v>
      </c>
      <c r="O2761" t="n">
        <v>24.68</v>
      </c>
      <c r="P2761" t="n">
        <v>493.18</v>
      </c>
    </row>
    <row r="2762">
      <c r="A2762" t="n">
        <v>51201</v>
      </c>
      <c r="B2762" t="n">
        <v>122</v>
      </c>
      <c r="C2762" t="inlineStr">
        <is>
          <t>Arcos</t>
        </is>
      </c>
      <c r="D2762" s="551" t="n">
        <v>45901</v>
      </c>
      <c r="E2762" t="n">
        <v>18097</v>
      </c>
      <c r="F2762" t="inlineStr">
        <is>
          <t>WHISKY TALISKER SINGLE MALT 10 ANOS 720ML</t>
        </is>
      </c>
      <c r="G2762" t="n">
        <v>3513</v>
      </c>
      <c r="H2762" t="n">
        <v>1.21</v>
      </c>
      <c r="I2762" t="inlineStr">
        <is>
          <t>GR</t>
        </is>
      </c>
      <c r="J2762" t="inlineStr">
        <is>
          <t>BEBIDAS</t>
        </is>
      </c>
      <c r="K2762" t="inlineStr">
        <is>
          <t>08/2025</t>
        </is>
      </c>
      <c r="L2762" t="n">
        <v>0</v>
      </c>
      <c r="M2762" s="551" t="n">
        <v>45846</v>
      </c>
      <c r="N2762" t="n">
        <v>404.28</v>
      </c>
      <c r="O2762" t="n">
        <v>381.49</v>
      </c>
      <c r="P2762" t="n">
        <v>489.18</v>
      </c>
    </row>
    <row r="2763">
      <c r="A2763" t="n">
        <v>51217</v>
      </c>
      <c r="B2763" t="n">
        <v>122</v>
      </c>
      <c r="C2763" t="inlineStr">
        <is>
          <t>Arcos</t>
        </is>
      </c>
      <c r="D2763" s="551" t="n">
        <v>45901</v>
      </c>
      <c r="E2763" t="n">
        <v>24216</v>
      </c>
      <c r="F2763" t="inlineStr">
        <is>
          <t>CUMARU KG</t>
        </is>
      </c>
      <c r="G2763" t="n">
        <v>2445</v>
      </c>
      <c r="H2763" t="n">
        <v>1</v>
      </c>
      <c r="I2763" t="inlineStr">
        <is>
          <t>KG</t>
        </is>
      </c>
      <c r="J2763" t="inlineStr">
        <is>
          <t>ALIMENTOS</t>
        </is>
      </c>
      <c r="K2763" t="inlineStr">
        <is>
          <t>08/2025</t>
        </is>
      </c>
      <c r="L2763" t="n">
        <v>0</v>
      </c>
      <c r="M2763" s="551" t="n">
        <v>45763</v>
      </c>
      <c r="N2763" t="n">
        <v>480</v>
      </c>
      <c r="O2763" t="n">
        <v>480</v>
      </c>
      <c r="P2763" t="n">
        <v>480</v>
      </c>
    </row>
    <row r="2764">
      <c r="A2764" t="n">
        <v>51135</v>
      </c>
      <c r="B2764" t="n">
        <v>122</v>
      </c>
      <c r="C2764" t="inlineStr">
        <is>
          <t>Arcos</t>
        </is>
      </c>
      <c r="D2764" s="551" t="n">
        <v>45901</v>
      </c>
      <c r="E2764" t="n">
        <v>24704</v>
      </c>
      <c r="F2764" t="inlineStr">
        <is>
          <t>LICOR AJIWAI UMESHU 2L</t>
        </is>
      </c>
      <c r="G2764" t="n">
        <v>5722</v>
      </c>
      <c r="H2764" t="n">
        <v>3</v>
      </c>
      <c r="I2764" t="inlineStr">
        <is>
          <t>GR</t>
        </is>
      </c>
      <c r="J2764" t="inlineStr">
        <is>
          <t>BEBIDAS</t>
        </is>
      </c>
      <c r="K2764" t="inlineStr">
        <is>
          <t>08/2025</t>
        </is>
      </c>
      <c r="L2764" t="n">
        <v>0</v>
      </c>
      <c r="M2764" s="551" t="n">
        <v>45615</v>
      </c>
      <c r="N2764" t="n">
        <v>159.9</v>
      </c>
      <c r="O2764" t="n">
        <v>159.9</v>
      </c>
      <c r="P2764" t="n">
        <v>479.7</v>
      </c>
    </row>
    <row r="2765">
      <c r="A2765" t="n">
        <v>51186</v>
      </c>
      <c r="B2765" t="n">
        <v>122</v>
      </c>
      <c r="C2765" t="inlineStr">
        <is>
          <t>Arcos</t>
        </is>
      </c>
      <c r="D2765" s="551" t="n">
        <v>45901</v>
      </c>
      <c r="E2765" t="n">
        <v>25507</v>
      </c>
      <c r="F2765" t="inlineStr">
        <is>
          <t>TEQUILA DON JULIO REPOSADO 750ML</t>
        </is>
      </c>
      <c r="G2765" t="n">
        <v>6143</v>
      </c>
      <c r="H2765" t="n">
        <v>1.79</v>
      </c>
      <c r="I2765" t="inlineStr">
        <is>
          <t>GR</t>
        </is>
      </c>
      <c r="J2765" t="inlineStr">
        <is>
          <t>BEBIDAS</t>
        </is>
      </c>
      <c r="K2765" t="inlineStr">
        <is>
          <t>08/2025</t>
        </is>
      </c>
      <c r="L2765" t="n">
        <v>0</v>
      </c>
      <c r="M2765" s="551" t="n">
        <v>45769</v>
      </c>
      <c r="N2765" t="n">
        <v>261.71</v>
      </c>
      <c r="O2765" t="n">
        <v>279.9</v>
      </c>
      <c r="P2765" t="n">
        <v>468.46</v>
      </c>
    </row>
    <row r="2766">
      <c r="A2766" t="n">
        <v>51067</v>
      </c>
      <c r="B2766" t="n">
        <v>122</v>
      </c>
      <c r="C2766" t="inlineStr">
        <is>
          <t>Arcos</t>
        </is>
      </c>
      <c r="D2766" s="551" t="n">
        <v>45901</v>
      </c>
      <c r="E2766" t="n">
        <v>25533</v>
      </c>
      <c r="F2766" t="inlineStr">
        <is>
          <t>LICOR DE JENIPAPO FAMIGERADA 750ML</t>
        </is>
      </c>
      <c r="G2766" t="n">
        <v>6156</v>
      </c>
      <c r="H2766" t="n">
        <v>6.22</v>
      </c>
      <c r="I2766" t="inlineStr">
        <is>
          <t>GR</t>
        </is>
      </c>
      <c r="J2766" t="inlineStr">
        <is>
          <t>BEBIDAS</t>
        </is>
      </c>
      <c r="K2766" t="inlineStr">
        <is>
          <t>08/2025</t>
        </is>
      </c>
      <c r="L2766" t="n">
        <v>0</v>
      </c>
      <c r="M2766" s="551" t="n">
        <v>45680</v>
      </c>
      <c r="N2766" t="n">
        <v>75</v>
      </c>
      <c r="O2766" t="n">
        <v>75</v>
      </c>
      <c r="P2766" t="n">
        <v>466.5</v>
      </c>
    </row>
    <row r="2767">
      <c r="A2767" t="n">
        <v>51058</v>
      </c>
      <c r="B2767" t="n">
        <v>122</v>
      </c>
      <c r="C2767" t="inlineStr">
        <is>
          <t>Arcos</t>
        </is>
      </c>
      <c r="D2767" s="551" t="n">
        <v>45901</v>
      </c>
      <c r="E2767" t="n">
        <v>25156</v>
      </c>
      <c r="F2767" t="inlineStr">
        <is>
          <t>CACHACA FAMIGERADA CARVALHO OURO 750ML</t>
        </is>
      </c>
      <c r="G2767" t="n">
        <v>5926</v>
      </c>
      <c r="H2767" t="n">
        <v>7.16</v>
      </c>
      <c r="I2767" t="inlineStr">
        <is>
          <t>GR</t>
        </is>
      </c>
      <c r="J2767" t="inlineStr">
        <is>
          <t>BEBIDAS</t>
        </is>
      </c>
      <c r="K2767" t="inlineStr">
        <is>
          <t>08/2025</t>
        </is>
      </c>
      <c r="L2767" t="n">
        <v>0</v>
      </c>
      <c r="M2767" s="551" t="n">
        <v>45735</v>
      </c>
      <c r="N2767" t="n">
        <v>65</v>
      </c>
      <c r="O2767" t="n">
        <v>65</v>
      </c>
      <c r="P2767" t="n">
        <v>465.4</v>
      </c>
    </row>
    <row r="2768">
      <c r="A2768" t="n">
        <v>50976</v>
      </c>
      <c r="B2768" t="n">
        <v>122</v>
      </c>
      <c r="C2768" t="inlineStr">
        <is>
          <t>Arcos</t>
        </is>
      </c>
      <c r="D2768" s="551" t="n">
        <v>45901</v>
      </c>
      <c r="E2768" t="n">
        <v>19420</v>
      </c>
      <c r="F2768" t="inlineStr">
        <is>
          <t>LEITE INTEGRAL ITALAC 1L</t>
        </is>
      </c>
      <c r="G2768" t="n">
        <v>2758</v>
      </c>
      <c r="H2768" t="n">
        <v>80</v>
      </c>
      <c r="I2768" t="inlineStr">
        <is>
          <t>UN</t>
        </is>
      </c>
      <c r="J2768" t="inlineStr">
        <is>
          <t>ALIMENTOS</t>
        </is>
      </c>
      <c r="K2768" t="inlineStr">
        <is>
          <t>08/2025</t>
        </is>
      </c>
      <c r="L2768" t="n">
        <v>0</v>
      </c>
      <c r="M2768" s="551" t="n">
        <v>45678</v>
      </c>
      <c r="N2768" t="n">
        <v>5.79</v>
      </c>
      <c r="O2768" t="n">
        <v>5.79</v>
      </c>
      <c r="P2768" t="n">
        <v>463.2</v>
      </c>
    </row>
    <row r="2769">
      <c r="A2769" t="n">
        <v>51243</v>
      </c>
      <c r="B2769" t="n">
        <v>122</v>
      </c>
      <c r="C2769" t="inlineStr">
        <is>
          <t>Arcos</t>
        </is>
      </c>
      <c r="D2769" s="551" t="n">
        <v>45901</v>
      </c>
      <c r="E2769" t="n">
        <v>18138</v>
      </c>
      <c r="F2769" t="inlineStr">
        <is>
          <t>WHISKY GLENFIDDICH 15 ANOS 750ML</t>
        </is>
      </c>
      <c r="G2769" t="n">
        <v>3480</v>
      </c>
      <c r="H2769" t="n">
        <v>0.82</v>
      </c>
      <c r="I2769" t="inlineStr">
        <is>
          <t>GR</t>
        </is>
      </c>
      <c r="J2769" t="inlineStr">
        <is>
          <t>BEBIDAS</t>
        </is>
      </c>
      <c r="K2769" t="inlineStr">
        <is>
          <t>08/2025</t>
        </is>
      </c>
      <c r="L2769" t="n">
        <v>0</v>
      </c>
      <c r="M2769" s="551" t="n">
        <v>45811</v>
      </c>
      <c r="N2769" t="n">
        <v>545.01</v>
      </c>
      <c r="O2769" t="n">
        <v>545.01</v>
      </c>
      <c r="P2769" t="n">
        <v>446.91</v>
      </c>
    </row>
    <row r="2770">
      <c r="A2770" t="n">
        <v>51013</v>
      </c>
      <c r="B2770" t="n">
        <v>122</v>
      </c>
      <c r="C2770" t="inlineStr">
        <is>
          <t>Arcos</t>
        </is>
      </c>
      <c r="D2770" s="551" t="n">
        <v>45901</v>
      </c>
      <c r="E2770" t="n">
        <v>17039</v>
      </c>
      <c r="F2770" t="inlineStr">
        <is>
          <t>PAO BRIOCHE FORME COM TAMPA UN</t>
        </is>
      </c>
      <c r="G2770" t="n">
        <v>2827</v>
      </c>
      <c r="H2770" t="n">
        <v>14</v>
      </c>
      <c r="I2770" t="inlineStr">
        <is>
          <t>UN</t>
        </is>
      </c>
      <c r="J2770" t="inlineStr">
        <is>
          <t>ALIMENTOS</t>
        </is>
      </c>
      <c r="K2770" t="inlineStr">
        <is>
          <t>08/2025</t>
        </is>
      </c>
      <c r="L2770" t="n">
        <v>31</v>
      </c>
      <c r="M2770" s="551" t="n">
        <v>45890</v>
      </c>
      <c r="N2770" t="n">
        <v>31</v>
      </c>
      <c r="O2770" t="n">
        <v>31</v>
      </c>
      <c r="P2770" t="n">
        <v>434</v>
      </c>
    </row>
    <row r="2771">
      <c r="A2771" t="n">
        <v>51057</v>
      </c>
      <c r="B2771" t="n">
        <v>122</v>
      </c>
      <c r="C2771" t="inlineStr">
        <is>
          <t>Arcos</t>
        </is>
      </c>
      <c r="D2771" s="551" t="n">
        <v>45901</v>
      </c>
      <c r="E2771" t="n">
        <v>20922</v>
      </c>
      <c r="F2771" t="inlineStr">
        <is>
          <t>CHOCOLATE EM PO NESTLE 50% C/1,01KG</t>
        </is>
      </c>
      <c r="G2771" t="n">
        <v>2034</v>
      </c>
      <c r="H2771" t="n">
        <v>7.22</v>
      </c>
      <c r="I2771" t="inlineStr">
        <is>
          <t>PC</t>
        </is>
      </c>
      <c r="J2771" t="inlineStr">
        <is>
          <t>ALIMENTOS</t>
        </is>
      </c>
      <c r="K2771" t="inlineStr">
        <is>
          <t>08/2025</t>
        </is>
      </c>
      <c r="L2771" t="n">
        <v>59.43</v>
      </c>
      <c r="M2771" s="551" t="n">
        <v>45881</v>
      </c>
      <c r="N2771" t="n">
        <v>59.35</v>
      </c>
      <c r="O2771" t="n">
        <v>59.35</v>
      </c>
      <c r="P2771" t="n">
        <v>429.08</v>
      </c>
    </row>
    <row r="2772">
      <c r="A2772" t="n">
        <v>51027</v>
      </c>
      <c r="B2772" t="n">
        <v>122</v>
      </c>
      <c r="C2772" t="inlineStr">
        <is>
          <t>Arcos</t>
        </is>
      </c>
      <c r="D2772" s="551" t="n">
        <v>45901</v>
      </c>
      <c r="E2772" t="n">
        <v>20887</v>
      </c>
      <c r="F2772" t="inlineStr">
        <is>
          <t>MEL PURO FLORA NECTAR C/1KG</t>
        </is>
      </c>
      <c r="G2772" t="n">
        <v>2040</v>
      </c>
      <c r="H2772" t="n">
        <v>11</v>
      </c>
      <c r="I2772" t="inlineStr">
        <is>
          <t>PT</t>
        </is>
      </c>
      <c r="J2772" t="inlineStr">
        <is>
          <t>ALIMENTOS</t>
        </is>
      </c>
      <c r="K2772" t="inlineStr">
        <is>
          <t>08/2025</t>
        </is>
      </c>
      <c r="L2772" t="n">
        <v>38.6</v>
      </c>
      <c r="M2772" s="551" t="n">
        <v>45895</v>
      </c>
      <c r="N2772" t="n">
        <v>38.6</v>
      </c>
      <c r="O2772" t="n">
        <v>34</v>
      </c>
      <c r="P2772" t="n">
        <v>424.6</v>
      </c>
    </row>
    <row r="2773">
      <c r="A2773" t="n">
        <v>51252</v>
      </c>
      <c r="B2773" t="n">
        <v>122</v>
      </c>
      <c r="C2773" t="inlineStr">
        <is>
          <t>Arcos</t>
        </is>
      </c>
      <c r="D2773" s="551" t="n">
        <v>45901</v>
      </c>
      <c r="E2773" t="n">
        <v>18104</v>
      </c>
      <c r="F2773" t="inlineStr">
        <is>
          <t>WHISKY MACALLAN TRIPLE CASK 12 ANOS 700ML</t>
        </is>
      </c>
      <c r="G2773" t="n">
        <v>3507</v>
      </c>
      <c r="H2773" t="n">
        <v>0.64</v>
      </c>
      <c r="I2773" t="inlineStr">
        <is>
          <t>GR</t>
        </is>
      </c>
      <c r="J2773" t="inlineStr">
        <is>
          <t>BEBIDAS</t>
        </is>
      </c>
      <c r="K2773" t="inlineStr">
        <is>
          <t>08/2025</t>
        </is>
      </c>
      <c r="L2773" t="n">
        <v>0</v>
      </c>
      <c r="M2773" s="551" t="n">
        <v>45811</v>
      </c>
      <c r="N2773" t="n">
        <v>655</v>
      </c>
      <c r="O2773" t="n">
        <v>655</v>
      </c>
      <c r="P2773" t="n">
        <v>419.2</v>
      </c>
    </row>
    <row r="2774">
      <c r="A2774" t="n">
        <v>50990</v>
      </c>
      <c r="B2774" t="n">
        <v>122</v>
      </c>
      <c r="C2774" t="inlineStr">
        <is>
          <t>Arcos</t>
        </is>
      </c>
      <c r="D2774" s="551" t="n">
        <v>45901</v>
      </c>
      <c r="E2774" t="n">
        <v>26020</v>
      </c>
      <c r="F2774" t="inlineStr">
        <is>
          <t>CREME DE LEITE PIRACANJUBA TP 1,030 KG  UN</t>
        </is>
      </c>
      <c r="G2774" t="n">
        <v>2105</v>
      </c>
      <c r="H2774" t="n">
        <v>29</v>
      </c>
      <c r="I2774" t="inlineStr">
        <is>
          <t>UN</t>
        </is>
      </c>
      <c r="J2774" t="inlineStr">
        <is>
          <t>ALIMENTOS</t>
        </is>
      </c>
      <c r="K2774" t="inlineStr">
        <is>
          <t>08/2025</t>
        </is>
      </c>
      <c r="L2774" t="n">
        <v>14.31</v>
      </c>
      <c r="M2774" s="551" t="n">
        <v>45895</v>
      </c>
      <c r="N2774" t="n">
        <v>14.2</v>
      </c>
      <c r="O2774" t="n">
        <v>14.2</v>
      </c>
      <c r="P2774" t="n">
        <v>414.99</v>
      </c>
    </row>
    <row r="2775">
      <c r="A2775" t="n">
        <v>51015</v>
      </c>
      <c r="B2775" t="n">
        <v>122</v>
      </c>
      <c r="C2775" t="inlineStr">
        <is>
          <t>Arcos</t>
        </is>
      </c>
      <c r="D2775" s="551" t="n">
        <v>45901</v>
      </c>
      <c r="E2775" t="n">
        <v>18547</v>
      </c>
      <c r="F2775" t="inlineStr">
        <is>
          <t>APERITIVO APEROL 750ML</t>
        </is>
      </c>
      <c r="G2775" t="n">
        <v>3132</v>
      </c>
      <c r="H2775" t="n">
        <v>12.57</v>
      </c>
      <c r="I2775" t="inlineStr">
        <is>
          <t>GR</t>
        </is>
      </c>
      <c r="J2775" t="inlineStr">
        <is>
          <t>BEBIDAS</t>
        </is>
      </c>
      <c r="K2775" t="inlineStr">
        <is>
          <t>08/2025</t>
        </is>
      </c>
      <c r="L2775" t="n">
        <v>32.99</v>
      </c>
      <c r="M2775" s="551" t="n">
        <v>45894</v>
      </c>
      <c r="N2775" t="n">
        <v>32.99</v>
      </c>
      <c r="O2775" t="n">
        <v>32.99</v>
      </c>
      <c r="P2775" t="n">
        <v>414.68</v>
      </c>
    </row>
    <row r="2776">
      <c r="A2776" t="n">
        <v>51001</v>
      </c>
      <c r="B2776" t="n">
        <v>122</v>
      </c>
      <c r="C2776" t="inlineStr">
        <is>
          <t>Arcos</t>
        </is>
      </c>
      <c r="D2776" s="551" t="n">
        <v>45901</v>
      </c>
      <c r="E2776" t="n">
        <v>20653</v>
      </c>
      <c r="F2776" t="inlineStr">
        <is>
          <t>LEITE DE COCO SOCOCO C/1L UN</t>
        </is>
      </c>
      <c r="G2776" t="n">
        <v>2111</v>
      </c>
      <c r="H2776" t="n">
        <v>18</v>
      </c>
      <c r="I2776" t="inlineStr">
        <is>
          <t>UN</t>
        </is>
      </c>
      <c r="J2776" t="inlineStr">
        <is>
          <t>ALIMENTOS</t>
        </is>
      </c>
      <c r="K2776" t="inlineStr">
        <is>
          <t>08/2025</t>
        </is>
      </c>
      <c r="L2776" t="n">
        <v>22.8</v>
      </c>
      <c r="M2776" s="551" t="n">
        <v>45895</v>
      </c>
      <c r="N2776" t="n">
        <v>22.99</v>
      </c>
      <c r="O2776" t="n">
        <v>22.99</v>
      </c>
      <c r="P2776" t="n">
        <v>410.4</v>
      </c>
    </row>
    <row r="2777">
      <c r="A2777" t="n">
        <v>51233</v>
      </c>
      <c r="B2777" t="n">
        <v>122</v>
      </c>
      <c r="C2777" t="inlineStr">
        <is>
          <t>Arcos</t>
        </is>
      </c>
      <c r="D2777" s="551" t="n">
        <v>45901</v>
      </c>
      <c r="E2777" t="n">
        <v>27360</v>
      </c>
      <c r="F2777" t="inlineStr">
        <is>
          <t>PISCO QUEBRANTA BARSOL 4LT</t>
        </is>
      </c>
      <c r="G2777" t="n">
        <v>7354</v>
      </c>
      <c r="H2777" t="n">
        <v>1</v>
      </c>
      <c r="I2777" t="inlineStr">
        <is>
          <t>GR</t>
        </is>
      </c>
      <c r="J2777" t="inlineStr">
        <is>
          <t>BEBIDAS</t>
        </is>
      </c>
      <c r="K2777" t="inlineStr">
        <is>
          <t>08/2025</t>
        </is>
      </c>
      <c r="L2777" t="n">
        <v>0</v>
      </c>
      <c r="M2777" s="551" t="n">
        <v>-693593</v>
      </c>
      <c r="N2777" t="n">
        <v>0</v>
      </c>
      <c r="O2777" t="n">
        <v>398.99</v>
      </c>
      <c r="P2777" t="n">
        <v>398.99</v>
      </c>
    </row>
    <row r="2778">
      <c r="A2778" t="n">
        <v>51154</v>
      </c>
      <c r="B2778" t="n">
        <v>122</v>
      </c>
      <c r="C2778" t="inlineStr">
        <is>
          <t>Arcos</t>
        </is>
      </c>
      <c r="D2778" s="551" t="n">
        <v>45901</v>
      </c>
      <c r="E2778" t="n">
        <v>26588</v>
      </c>
      <c r="F2778" t="inlineStr">
        <is>
          <t>LONZA FATIADO JAIS KG</t>
        </is>
      </c>
      <c r="G2778" t="n">
        <v>6804</v>
      </c>
      <c r="H2778" t="n">
        <v>2.06</v>
      </c>
      <c r="I2778" t="inlineStr">
        <is>
          <t>KG</t>
        </is>
      </c>
      <c r="J2778" t="inlineStr">
        <is>
          <t>ALIMENTOS</t>
        </is>
      </c>
      <c r="K2778" t="inlineStr">
        <is>
          <t>08/2025</t>
        </is>
      </c>
      <c r="L2778" t="n">
        <v>193.62</v>
      </c>
      <c r="M2778" s="551" t="n">
        <v>45898</v>
      </c>
      <c r="N2778" t="n">
        <v>193.8</v>
      </c>
      <c r="O2778" t="n">
        <v>193.8</v>
      </c>
      <c r="P2778" t="n">
        <v>398.86</v>
      </c>
    </row>
    <row r="2779">
      <c r="A2779" t="n">
        <v>51094</v>
      </c>
      <c r="B2779" t="n">
        <v>122</v>
      </c>
      <c r="C2779" t="inlineStr">
        <is>
          <t>Arcos</t>
        </is>
      </c>
      <c r="D2779" s="551" t="n">
        <v>45901</v>
      </c>
      <c r="E2779" t="n">
        <v>21004</v>
      </c>
      <c r="F2779" t="inlineStr">
        <is>
          <t>OLEO DE GERGELIM TORRADO HONG KONG 1L</t>
        </is>
      </c>
      <c r="G2779" t="n">
        <v>2007</v>
      </c>
      <c r="H2779" t="n">
        <v>4.9</v>
      </c>
      <c r="I2779" t="inlineStr">
        <is>
          <t>UN</t>
        </is>
      </c>
      <c r="J2779" t="inlineStr">
        <is>
          <t>ALIMENTOS</t>
        </is>
      </c>
      <c r="K2779" t="inlineStr">
        <is>
          <t>08/2025</t>
        </is>
      </c>
      <c r="L2779" t="n">
        <v>0</v>
      </c>
      <c r="M2779" s="551" t="n">
        <v>-693593</v>
      </c>
      <c r="N2779" t="n">
        <v>0</v>
      </c>
      <c r="O2779" t="n">
        <v>95.67</v>
      </c>
      <c r="P2779" t="n">
        <v>390.48</v>
      </c>
    </row>
    <row r="2780">
      <c r="A2780" t="n">
        <v>51017</v>
      </c>
      <c r="B2780" t="n">
        <v>122</v>
      </c>
      <c r="C2780" t="inlineStr">
        <is>
          <t>Arcos</t>
        </is>
      </c>
      <c r="D2780" s="551" t="n">
        <v>45901</v>
      </c>
      <c r="E2780" t="n">
        <v>21073</v>
      </c>
      <c r="F2780" t="inlineStr">
        <is>
          <t>CALDA DE AGAVE AZUL JASMINE ORGANICO 330ML UN</t>
        </is>
      </c>
      <c r="G2780" t="n">
        <v>1994</v>
      </c>
      <c r="H2780" t="n">
        <v>12</v>
      </c>
      <c r="I2780" t="inlineStr">
        <is>
          <t>UN</t>
        </is>
      </c>
      <c r="J2780" t="inlineStr">
        <is>
          <t>ALIMENTOS</t>
        </is>
      </c>
      <c r="K2780" t="inlineStr">
        <is>
          <t>08/2025</t>
        </is>
      </c>
      <c r="L2780" t="n">
        <v>32.25</v>
      </c>
      <c r="M2780" s="551" t="n">
        <v>45881</v>
      </c>
      <c r="N2780" t="n">
        <v>32.25</v>
      </c>
      <c r="O2780" t="n">
        <v>46.11</v>
      </c>
      <c r="P2780" t="n">
        <v>387</v>
      </c>
    </row>
    <row r="2781">
      <c r="A2781" t="n">
        <v>51132</v>
      </c>
      <c r="B2781" t="n">
        <v>122</v>
      </c>
      <c r="C2781" t="inlineStr">
        <is>
          <t>Arcos</t>
        </is>
      </c>
      <c r="D2781" s="551" t="n">
        <v>45901</v>
      </c>
      <c r="E2781" t="n">
        <v>24831</v>
      </c>
      <c r="F2781" t="inlineStr">
        <is>
          <t>ACIDO TARTARICO KG</t>
        </is>
      </c>
      <c r="G2781" t="n">
        <v>5780</v>
      </c>
      <c r="H2781" t="n">
        <v>3</v>
      </c>
      <c r="I2781" t="inlineStr">
        <is>
          <t>KG</t>
        </is>
      </c>
      <c r="J2781" t="inlineStr">
        <is>
          <t>ALIMENTOS</t>
        </is>
      </c>
      <c r="K2781" t="inlineStr">
        <is>
          <t>08/2025</t>
        </is>
      </c>
      <c r="L2781" t="n">
        <v>0</v>
      </c>
      <c r="M2781" s="551" t="n">
        <v>45755</v>
      </c>
      <c r="N2781" t="n">
        <v>126</v>
      </c>
      <c r="O2781" t="n">
        <v>126</v>
      </c>
      <c r="P2781" t="n">
        <v>378</v>
      </c>
    </row>
    <row r="2782">
      <c r="A2782" t="n">
        <v>51019</v>
      </c>
      <c r="B2782" t="n">
        <v>122</v>
      </c>
      <c r="C2782" t="inlineStr">
        <is>
          <t>Arcos</t>
        </is>
      </c>
      <c r="D2782" s="551" t="n">
        <v>45901</v>
      </c>
      <c r="E2782" t="n">
        <v>19409</v>
      </c>
      <c r="F2782" t="inlineStr">
        <is>
          <t>MANTEIGA DE GARRAFA SERTA NORTE 450G UN</t>
        </is>
      </c>
      <c r="G2782" t="n">
        <v>2760</v>
      </c>
      <c r="H2782" t="n">
        <v>12</v>
      </c>
      <c r="I2782" t="inlineStr">
        <is>
          <t>UN</t>
        </is>
      </c>
      <c r="J2782" t="inlineStr">
        <is>
          <t>ALIMENTOS</t>
        </is>
      </c>
      <c r="K2782" t="inlineStr">
        <is>
          <t>08/2025</t>
        </is>
      </c>
      <c r="L2782" t="n">
        <v>30.3</v>
      </c>
      <c r="M2782" s="551" t="n">
        <v>45888</v>
      </c>
      <c r="N2782" t="n">
        <v>30.3</v>
      </c>
      <c r="O2782" t="n">
        <v>26.9</v>
      </c>
      <c r="P2782" t="n">
        <v>363.6</v>
      </c>
    </row>
    <row r="2783">
      <c r="A2783" t="n">
        <v>51100</v>
      </c>
      <c r="B2783" t="n">
        <v>122</v>
      </c>
      <c r="C2783" t="inlineStr">
        <is>
          <t>Arcos</t>
        </is>
      </c>
      <c r="D2783" s="551" t="n">
        <v>45901</v>
      </c>
      <c r="E2783" t="n">
        <v>18382</v>
      </c>
      <c r="F2783" t="inlineStr">
        <is>
          <t>CONHAQUE BRANDY OSBORNE 700ML</t>
        </is>
      </c>
      <c r="G2783" t="n">
        <v>3257</v>
      </c>
      <c r="H2783" t="n">
        <v>4.43</v>
      </c>
      <c r="I2783" t="inlineStr">
        <is>
          <t>GR</t>
        </is>
      </c>
      <c r="J2783" t="inlineStr">
        <is>
          <t>BEBIDAS</t>
        </is>
      </c>
      <c r="K2783" t="inlineStr">
        <is>
          <t>08/2025</t>
        </is>
      </c>
      <c r="L2783" t="n">
        <v>77.16</v>
      </c>
      <c r="M2783" s="551" t="n">
        <v>45895</v>
      </c>
      <c r="N2783" t="n">
        <v>76.84</v>
      </c>
      <c r="O2783" t="n">
        <v>77.5</v>
      </c>
      <c r="P2783" t="n">
        <v>341.82</v>
      </c>
    </row>
    <row r="2784">
      <c r="A2784" t="n">
        <v>51042</v>
      </c>
      <c r="B2784" t="n">
        <v>122</v>
      </c>
      <c r="C2784" t="inlineStr">
        <is>
          <t>Arcos</t>
        </is>
      </c>
      <c r="D2784" s="551" t="n">
        <v>45901</v>
      </c>
      <c r="E2784" t="n">
        <v>26054</v>
      </c>
      <c r="F2784" t="inlineStr">
        <is>
          <t>VINAGRE DE ARROZ MIZKAN 500ML UN</t>
        </is>
      </c>
      <c r="G2784" t="n">
        <v>6516</v>
      </c>
      <c r="H2784" t="n">
        <v>9</v>
      </c>
      <c r="I2784" t="inlineStr">
        <is>
          <t>UN</t>
        </is>
      </c>
      <c r="J2784" t="inlineStr">
        <is>
          <t>ALIMENTOS</t>
        </is>
      </c>
      <c r="K2784" t="inlineStr">
        <is>
          <t>08/2025</t>
        </is>
      </c>
      <c r="L2784" t="n">
        <v>0</v>
      </c>
      <c r="M2784" s="551" t="n">
        <v>-693593</v>
      </c>
      <c r="N2784" t="n">
        <v>0</v>
      </c>
      <c r="O2784" t="n">
        <v>0</v>
      </c>
      <c r="P2784" t="n">
        <v>295.2</v>
      </c>
    </row>
    <row r="2785">
      <c r="A2785" t="n">
        <v>51156</v>
      </c>
      <c r="B2785" t="n">
        <v>122</v>
      </c>
      <c r="C2785" t="inlineStr">
        <is>
          <t>Arcos</t>
        </is>
      </c>
      <c r="D2785" s="551" t="n">
        <v>45901</v>
      </c>
      <c r="E2785" t="n">
        <v>24712</v>
      </c>
      <c r="F2785" t="inlineStr">
        <is>
          <t>VERMOUTH DOLIN ROUGE 750ML</t>
        </is>
      </c>
      <c r="G2785" t="n">
        <v>5726</v>
      </c>
      <c r="H2785" t="n">
        <v>2</v>
      </c>
      <c r="I2785" t="inlineStr">
        <is>
          <t>GR</t>
        </is>
      </c>
      <c r="J2785" t="inlineStr">
        <is>
          <t>ALIMENTOS</t>
        </is>
      </c>
      <c r="K2785" t="inlineStr">
        <is>
          <t>08/2025</t>
        </is>
      </c>
      <c r="L2785" t="n">
        <v>0</v>
      </c>
      <c r="M2785" s="551" t="n">
        <v>45728</v>
      </c>
      <c r="N2785" t="n">
        <v>145.6</v>
      </c>
      <c r="O2785" t="n">
        <v>145.6</v>
      </c>
      <c r="P2785" t="n">
        <v>291.2</v>
      </c>
    </row>
    <row r="2786">
      <c r="A2786" t="n">
        <v>51096</v>
      </c>
      <c r="B2786" t="n">
        <v>122</v>
      </c>
      <c r="C2786" t="inlineStr">
        <is>
          <t>Arcos</t>
        </is>
      </c>
      <c r="D2786" s="551" t="n">
        <v>45901</v>
      </c>
      <c r="E2786" t="n">
        <v>26717</v>
      </c>
      <c r="F2786" t="inlineStr">
        <is>
          <t>LICOR SAN BASILE ALKERMES 30% 700ML</t>
        </is>
      </c>
      <c r="G2786" t="n">
        <v>6869</v>
      </c>
      <c r="H2786" t="n">
        <v>4.76</v>
      </c>
      <c r="I2786" t="inlineStr">
        <is>
          <t>GR</t>
        </is>
      </c>
      <c r="J2786" t="inlineStr">
        <is>
          <t>BEBIDAS</t>
        </is>
      </c>
      <c r="K2786" t="inlineStr">
        <is>
          <t>08/2025</t>
        </is>
      </c>
      <c r="L2786" t="n">
        <v>60.96</v>
      </c>
      <c r="M2786" s="551" t="n">
        <v>45874</v>
      </c>
      <c r="N2786" t="n">
        <v>60.96</v>
      </c>
      <c r="O2786" t="n">
        <v>60.96</v>
      </c>
      <c r="P2786" t="n">
        <v>290.17</v>
      </c>
    </row>
    <row r="2787">
      <c r="A2787" t="n">
        <v>51131</v>
      </c>
      <c r="B2787" t="n">
        <v>122</v>
      </c>
      <c r="C2787" t="inlineStr">
        <is>
          <t>Arcos</t>
        </is>
      </c>
      <c r="D2787" s="551" t="n">
        <v>45901</v>
      </c>
      <c r="E2787" t="n">
        <v>24676</v>
      </c>
      <c r="F2787" t="inlineStr">
        <is>
          <t>ACIDO ASCORBICO C/1KG</t>
        </is>
      </c>
      <c r="G2787" t="n">
        <v>5710</v>
      </c>
      <c r="H2787" t="n">
        <v>3</v>
      </c>
      <c r="I2787" t="inlineStr">
        <is>
          <t>PC</t>
        </is>
      </c>
      <c r="J2787" t="inlineStr">
        <is>
          <t>ALIMENTOS</t>
        </is>
      </c>
      <c r="K2787" t="inlineStr">
        <is>
          <t>08/2025</t>
        </is>
      </c>
      <c r="L2787" t="n">
        <v>0</v>
      </c>
      <c r="M2787" s="551" t="n">
        <v>45385</v>
      </c>
      <c r="N2787" t="n">
        <v>93.81999999999999</v>
      </c>
      <c r="O2787" t="n">
        <v>49</v>
      </c>
      <c r="P2787" t="n">
        <v>281.46</v>
      </c>
    </row>
    <row r="2788">
      <c r="A2788" t="n">
        <v>51137</v>
      </c>
      <c r="B2788" t="n">
        <v>122</v>
      </c>
      <c r="C2788" t="inlineStr">
        <is>
          <t>Arcos</t>
        </is>
      </c>
      <c r="D2788" s="551" t="n">
        <v>45901</v>
      </c>
      <c r="E2788" t="n">
        <v>18219</v>
      </c>
      <c r="F2788" t="inlineStr">
        <is>
          <t>VERMOUTH CARPANO PUNT E MES 1L</t>
        </is>
      </c>
      <c r="G2788" t="n">
        <v>3409</v>
      </c>
      <c r="H2788" t="n">
        <v>3</v>
      </c>
      <c r="I2788" t="inlineStr">
        <is>
          <t>GR</t>
        </is>
      </c>
      <c r="J2788" t="inlineStr">
        <is>
          <t>BEBIDAS</t>
        </is>
      </c>
      <c r="K2788" t="inlineStr">
        <is>
          <t>08/2025</t>
        </is>
      </c>
      <c r="L2788" t="n">
        <v>92.73</v>
      </c>
      <c r="M2788" s="551" t="n">
        <v>45887</v>
      </c>
      <c r="N2788" t="n">
        <v>92.73</v>
      </c>
      <c r="O2788" t="n">
        <v>91.65000000000001</v>
      </c>
      <c r="P2788" t="n">
        <v>278.19</v>
      </c>
    </row>
    <row r="2789">
      <c r="A2789" t="n">
        <v>51095</v>
      </c>
      <c r="B2789" t="n">
        <v>122</v>
      </c>
      <c r="C2789" t="inlineStr">
        <is>
          <t>Arcos</t>
        </is>
      </c>
      <c r="D2789" s="551" t="n">
        <v>45901</v>
      </c>
      <c r="E2789" t="n">
        <v>18275</v>
      </c>
      <c r="F2789" t="inlineStr">
        <is>
          <t>RUM BACARDI 4 ANOS 750ML</t>
        </is>
      </c>
      <c r="G2789" t="n">
        <v>3355</v>
      </c>
      <c r="H2789" t="n">
        <v>4.82</v>
      </c>
      <c r="I2789" t="inlineStr">
        <is>
          <t>GR</t>
        </is>
      </c>
      <c r="J2789" t="inlineStr">
        <is>
          <t>BEBIDAS</t>
        </is>
      </c>
      <c r="K2789" t="inlineStr">
        <is>
          <t>08/2025</t>
        </is>
      </c>
      <c r="L2789" t="n">
        <v>56.64</v>
      </c>
      <c r="M2789" s="551" t="n">
        <v>45881</v>
      </c>
      <c r="N2789" t="n">
        <v>56.64</v>
      </c>
      <c r="O2789" t="n">
        <v>56.64</v>
      </c>
      <c r="P2789" t="n">
        <v>273</v>
      </c>
    </row>
    <row r="2790">
      <c r="A2790" t="n">
        <v>51227</v>
      </c>
      <c r="B2790" t="n">
        <v>122</v>
      </c>
      <c r="C2790" t="inlineStr">
        <is>
          <t>Arcos</t>
        </is>
      </c>
      <c r="D2790" s="551" t="n">
        <v>45901</v>
      </c>
      <c r="E2790" t="n">
        <v>18351</v>
      </c>
      <c r="F2790" t="inlineStr">
        <is>
          <t>GIN THE LONDON N1 700ML</t>
        </is>
      </c>
      <c r="G2790" t="n">
        <v>3284</v>
      </c>
      <c r="H2790" t="n">
        <v>1</v>
      </c>
      <c r="I2790" t="inlineStr">
        <is>
          <t>UN</t>
        </is>
      </c>
      <c r="J2790" t="inlineStr">
        <is>
          <t>BEBIDAS</t>
        </is>
      </c>
      <c r="K2790" t="inlineStr">
        <is>
          <t>08/2025</t>
        </is>
      </c>
      <c r="L2790" t="n">
        <v>0</v>
      </c>
      <c r="M2790" s="551" t="n">
        <v>-693593</v>
      </c>
      <c r="N2790" t="n">
        <v>0</v>
      </c>
      <c r="O2790" t="n">
        <v>0</v>
      </c>
      <c r="P2790" t="n">
        <v>272.3</v>
      </c>
    </row>
    <row r="2791">
      <c r="A2791" t="n">
        <v>51190</v>
      </c>
      <c r="B2791" t="n">
        <v>122</v>
      </c>
      <c r="C2791" t="inlineStr">
        <is>
          <t>Arcos</t>
        </is>
      </c>
      <c r="D2791" s="551" t="n">
        <v>45901</v>
      </c>
      <c r="E2791" t="n">
        <v>18140</v>
      </c>
      <c r="F2791" t="inlineStr">
        <is>
          <t>WHISKY GENTLEMAN JACK SILVER 1L</t>
        </is>
      </c>
      <c r="G2791" t="n">
        <v>3478</v>
      </c>
      <c r="H2791" t="n">
        <v>1.66</v>
      </c>
      <c r="I2791" t="inlineStr">
        <is>
          <t>GR</t>
        </is>
      </c>
      <c r="J2791" t="inlineStr">
        <is>
          <t>BEBIDAS</t>
        </is>
      </c>
      <c r="K2791" t="inlineStr">
        <is>
          <t>08/2025</t>
        </is>
      </c>
      <c r="L2791" t="n">
        <v>0</v>
      </c>
      <c r="M2791" s="551" t="n">
        <v>45852</v>
      </c>
      <c r="N2791" t="n">
        <v>163</v>
      </c>
      <c r="O2791" t="n">
        <v>163</v>
      </c>
      <c r="P2791" t="n">
        <v>270.58</v>
      </c>
    </row>
    <row r="2792">
      <c r="A2792" t="n">
        <v>51139</v>
      </c>
      <c r="B2792" t="n">
        <v>122</v>
      </c>
      <c r="C2792" t="inlineStr">
        <is>
          <t>Arcos</t>
        </is>
      </c>
      <c r="D2792" s="551" t="n">
        <v>45901</v>
      </c>
      <c r="E2792" t="n">
        <v>18159</v>
      </c>
      <c r="F2792" t="inlineStr">
        <is>
          <t>WHISKY BALLANTINES FINEST 1L</t>
        </is>
      </c>
      <c r="G2792" t="n">
        <v>3461</v>
      </c>
      <c r="H2792" t="n">
        <v>3</v>
      </c>
      <c r="I2792" t="inlineStr">
        <is>
          <t>GR</t>
        </is>
      </c>
      <c r="J2792" t="inlineStr">
        <is>
          <t>BEBIDAS</t>
        </is>
      </c>
      <c r="K2792" t="inlineStr">
        <is>
          <t>08/2025</t>
        </is>
      </c>
      <c r="L2792" t="n">
        <v>0</v>
      </c>
      <c r="M2792" s="551" t="n">
        <v>-693593</v>
      </c>
      <c r="N2792" t="n">
        <v>0</v>
      </c>
      <c r="O2792" t="n">
        <v>0</v>
      </c>
      <c r="P2792" t="n">
        <v>269.97</v>
      </c>
    </row>
    <row r="2793">
      <c r="A2793" t="n">
        <v>51025</v>
      </c>
      <c r="B2793" t="n">
        <v>122</v>
      </c>
      <c r="C2793" t="inlineStr">
        <is>
          <t>Arcos</t>
        </is>
      </c>
      <c r="D2793" s="551" t="n">
        <v>45901</v>
      </c>
      <c r="E2793" t="n">
        <v>20301</v>
      </c>
      <c r="F2793" t="inlineStr">
        <is>
          <t>ARROZ BRANCO TIPO 1 CAMIL C/5KG</t>
        </is>
      </c>
      <c r="G2793" t="n">
        <v>2223</v>
      </c>
      <c r="H2793" t="n">
        <v>11</v>
      </c>
      <c r="I2793" t="inlineStr">
        <is>
          <t>PC</t>
        </is>
      </c>
      <c r="J2793" t="inlineStr">
        <is>
          <t>ALIMENTOS</t>
        </is>
      </c>
      <c r="K2793" t="inlineStr">
        <is>
          <t>08/2025</t>
        </is>
      </c>
      <c r="L2793" t="n">
        <v>24.24</v>
      </c>
      <c r="M2793" s="551" t="n">
        <v>45895</v>
      </c>
      <c r="N2793" t="n">
        <v>23.38</v>
      </c>
      <c r="O2793" t="n">
        <v>23.42</v>
      </c>
      <c r="P2793" t="n">
        <v>266.64</v>
      </c>
    </row>
    <row r="2794">
      <c r="A2794" t="n">
        <v>51069</v>
      </c>
      <c r="B2794" t="n">
        <v>122</v>
      </c>
      <c r="C2794" t="inlineStr">
        <is>
          <t>Arcos</t>
        </is>
      </c>
      <c r="D2794" s="551" t="n">
        <v>45901</v>
      </c>
      <c r="E2794" t="n">
        <v>23698</v>
      </c>
      <c r="F2794" t="inlineStr">
        <is>
          <t>FARINHA DE AMENDOA KG</t>
        </is>
      </c>
      <c r="G2794" t="n">
        <v>2188</v>
      </c>
      <c r="H2794" t="n">
        <v>6</v>
      </c>
      <c r="I2794" t="inlineStr">
        <is>
          <t>KG</t>
        </is>
      </c>
      <c r="J2794" t="inlineStr">
        <is>
          <t>ALIMENTOS</t>
        </is>
      </c>
      <c r="K2794" t="inlineStr">
        <is>
          <t>08/2025</t>
        </is>
      </c>
      <c r="L2794" t="n">
        <v>0</v>
      </c>
      <c r="M2794" s="551" t="n">
        <v>45748</v>
      </c>
      <c r="N2794" t="n">
        <v>44.22</v>
      </c>
      <c r="O2794" t="n">
        <v>60</v>
      </c>
      <c r="P2794" t="n">
        <v>265.32</v>
      </c>
    </row>
    <row r="2795">
      <c r="A2795" t="n">
        <v>51010</v>
      </c>
      <c r="B2795" t="n">
        <v>122</v>
      </c>
      <c r="C2795" t="inlineStr">
        <is>
          <t>Arcos</t>
        </is>
      </c>
      <c r="D2795" s="551" t="n">
        <v>45901</v>
      </c>
      <c r="E2795" t="n">
        <v>22899</v>
      </c>
      <c r="F2795" t="inlineStr">
        <is>
          <t>FILE DE FRANGO KG</t>
        </is>
      </c>
      <c r="G2795" t="n">
        <v>2893</v>
      </c>
      <c r="H2795" t="n">
        <v>14.04</v>
      </c>
      <c r="I2795" t="inlineStr">
        <is>
          <t>KG</t>
        </is>
      </c>
      <c r="J2795" t="inlineStr">
        <is>
          <t>ALIMENTOS</t>
        </is>
      </c>
      <c r="K2795" t="inlineStr">
        <is>
          <t>08/2025</t>
        </is>
      </c>
      <c r="L2795" t="n">
        <v>18.8</v>
      </c>
      <c r="M2795" s="551" t="n">
        <v>45895</v>
      </c>
      <c r="N2795" t="n">
        <v>18.8</v>
      </c>
      <c r="O2795" t="n">
        <v>17.39</v>
      </c>
      <c r="P2795" t="n">
        <v>263.95</v>
      </c>
    </row>
    <row r="2796">
      <c r="A2796" t="n">
        <v>51009</v>
      </c>
      <c r="B2796" t="n">
        <v>122</v>
      </c>
      <c r="C2796" t="inlineStr">
        <is>
          <t>Arcos</t>
        </is>
      </c>
      <c r="D2796" s="551" t="n">
        <v>45901</v>
      </c>
      <c r="E2796" t="n">
        <v>19017</v>
      </c>
      <c r="F2796" t="inlineStr">
        <is>
          <t>FILE DE FRANGO KG</t>
        </is>
      </c>
      <c r="G2796" t="n">
        <v>2893</v>
      </c>
      <c r="H2796" t="n">
        <v>14.04</v>
      </c>
      <c r="I2796" t="inlineStr">
        <is>
          <t>KG</t>
        </is>
      </c>
      <c r="J2796" t="inlineStr">
        <is>
          <t>ALIMENTOS</t>
        </is>
      </c>
      <c r="K2796" t="inlineStr">
        <is>
          <t>08/2025</t>
        </is>
      </c>
      <c r="L2796" t="n">
        <v>18.76</v>
      </c>
      <c r="M2796" s="551" t="n">
        <v>45888</v>
      </c>
      <c r="N2796" t="n">
        <v>18.9</v>
      </c>
      <c r="O2796" t="n">
        <v>16.04</v>
      </c>
      <c r="P2796" t="n">
        <v>263.39</v>
      </c>
    </row>
    <row r="2797">
      <c r="A2797" t="n">
        <v>50979</v>
      </c>
      <c r="B2797" t="n">
        <v>122</v>
      </c>
      <c r="C2797" t="inlineStr">
        <is>
          <t>Arcos</t>
        </is>
      </c>
      <c r="D2797" s="551" t="n">
        <v>45901</v>
      </c>
      <c r="E2797" t="n">
        <v>21093</v>
      </c>
      <c r="F2797" t="inlineStr">
        <is>
          <t>ACUCAR REFINADO UNIAO 1KG UN</t>
        </is>
      </c>
      <c r="G2797" t="n">
        <v>1988</v>
      </c>
      <c r="H2797" t="n">
        <v>54</v>
      </c>
      <c r="I2797" t="inlineStr">
        <is>
          <t>KG</t>
        </is>
      </c>
      <c r="J2797" t="inlineStr">
        <is>
          <t>ALIMENTOS</t>
        </is>
      </c>
      <c r="K2797" t="inlineStr">
        <is>
          <t>08/2025</t>
        </is>
      </c>
      <c r="L2797" t="n">
        <v>4.86</v>
      </c>
      <c r="M2797" s="551" t="n">
        <v>45895</v>
      </c>
      <c r="N2797" t="n">
        <v>4.95</v>
      </c>
      <c r="O2797" t="n">
        <v>4.95</v>
      </c>
      <c r="P2797" t="n">
        <v>262.44</v>
      </c>
    </row>
    <row r="2798">
      <c r="A2798" t="n">
        <v>51035</v>
      </c>
      <c r="B2798" t="n">
        <v>122</v>
      </c>
      <c r="C2798" t="inlineStr">
        <is>
          <t>Arcos</t>
        </is>
      </c>
      <c r="D2798" s="551" t="n">
        <v>45901</v>
      </c>
      <c r="E2798" t="n">
        <v>18218</v>
      </c>
      <c r="F2798" t="inlineStr">
        <is>
          <t>VERMOUTH CINZANO ROSSO ARGENTINO 1L</t>
        </is>
      </c>
      <c r="G2798" t="n">
        <v>3410</v>
      </c>
      <c r="H2798" t="n">
        <v>10</v>
      </c>
      <c r="I2798" t="inlineStr">
        <is>
          <t>GR</t>
        </is>
      </c>
      <c r="J2798" t="inlineStr">
        <is>
          <t>BEBIDAS</t>
        </is>
      </c>
      <c r="K2798" t="inlineStr">
        <is>
          <t>08/2025</t>
        </is>
      </c>
      <c r="L2798" t="n">
        <v>26.09</v>
      </c>
      <c r="M2798" s="551" t="n">
        <v>45887</v>
      </c>
      <c r="N2798" t="n">
        <v>26.09</v>
      </c>
      <c r="O2798" t="n">
        <v>26.09</v>
      </c>
      <c r="P2798" t="n">
        <v>260.9</v>
      </c>
    </row>
    <row r="2799">
      <c r="A2799" t="n">
        <v>51160</v>
      </c>
      <c r="B2799" t="n">
        <v>122</v>
      </c>
      <c r="C2799" t="inlineStr">
        <is>
          <t>Arcos</t>
        </is>
      </c>
      <c r="D2799" s="551" t="n">
        <v>45901</v>
      </c>
      <c r="E2799" t="n">
        <v>24046</v>
      </c>
      <c r="F2799" t="inlineStr">
        <is>
          <t>ANIS ESTRELADO KG</t>
        </is>
      </c>
      <c r="G2799" t="n">
        <v>2315</v>
      </c>
      <c r="H2799" t="n">
        <v>2</v>
      </c>
      <c r="I2799" t="inlineStr">
        <is>
          <t>KG</t>
        </is>
      </c>
      <c r="J2799" t="inlineStr">
        <is>
          <t>ALIMENTOS</t>
        </is>
      </c>
      <c r="K2799" t="inlineStr">
        <is>
          <t>08/2025</t>
        </is>
      </c>
      <c r="L2799" t="n">
        <v>0</v>
      </c>
      <c r="M2799" s="551" t="n">
        <v>-693593</v>
      </c>
      <c r="N2799" t="n">
        <v>0</v>
      </c>
      <c r="O2799" t="n">
        <v>50.9</v>
      </c>
      <c r="P2799" t="n">
        <v>258.43</v>
      </c>
    </row>
    <row r="2800">
      <c r="A2800" t="n">
        <v>51225</v>
      </c>
      <c r="B2800" t="n">
        <v>122</v>
      </c>
      <c r="C2800" t="inlineStr">
        <is>
          <t>Arcos</t>
        </is>
      </c>
      <c r="D2800" s="551" t="n">
        <v>45901</v>
      </c>
      <c r="E2800" t="n">
        <v>18363</v>
      </c>
      <c r="F2800" t="inlineStr">
        <is>
          <t>GIN PRINCIPE DE LOS APOSTOLES 750ML</t>
        </is>
      </c>
      <c r="G2800" t="n">
        <v>3275</v>
      </c>
      <c r="H2800" t="n">
        <v>1</v>
      </c>
      <c r="I2800" t="inlineStr">
        <is>
          <t>UN</t>
        </is>
      </c>
      <c r="J2800" t="inlineStr">
        <is>
          <t>BEBIDAS</t>
        </is>
      </c>
      <c r="K2800" t="inlineStr">
        <is>
          <t>08/2025</t>
        </is>
      </c>
      <c r="L2800" t="n">
        <v>0</v>
      </c>
      <c r="M2800" s="551" t="n">
        <v>-693593</v>
      </c>
      <c r="N2800" t="n">
        <v>0</v>
      </c>
      <c r="O2800" t="n">
        <v>0</v>
      </c>
      <c r="P2800" t="n">
        <v>256.5</v>
      </c>
    </row>
    <row r="2801">
      <c r="A2801" t="n">
        <v>51188</v>
      </c>
      <c r="B2801" t="n">
        <v>122</v>
      </c>
      <c r="C2801" t="inlineStr">
        <is>
          <t>Arcos</t>
        </is>
      </c>
      <c r="D2801" s="551" t="n">
        <v>45901</v>
      </c>
      <c r="E2801" t="n">
        <v>18313</v>
      </c>
      <c r="F2801" t="inlineStr">
        <is>
          <t>LICOR DRAMBUIE 750ML</t>
        </is>
      </c>
      <c r="G2801" t="n">
        <v>3320</v>
      </c>
      <c r="H2801" t="n">
        <v>1.73</v>
      </c>
      <c r="I2801" t="inlineStr">
        <is>
          <t>GR</t>
        </is>
      </c>
      <c r="J2801" t="inlineStr">
        <is>
          <t>BEBIDAS</t>
        </is>
      </c>
      <c r="K2801" t="inlineStr">
        <is>
          <t>08/2025</t>
        </is>
      </c>
      <c r="L2801" t="n">
        <v>0</v>
      </c>
      <c r="M2801" s="551" t="n">
        <v>45867</v>
      </c>
      <c r="N2801" t="n">
        <v>147.9</v>
      </c>
      <c r="O2801" t="n">
        <v>147.93</v>
      </c>
      <c r="P2801" t="n">
        <v>255.87</v>
      </c>
    </row>
    <row r="2802">
      <c r="A2802" t="n">
        <v>51147</v>
      </c>
      <c r="B2802" t="n">
        <v>122</v>
      </c>
      <c r="C2802" t="inlineStr">
        <is>
          <t>Arcos</t>
        </is>
      </c>
      <c r="D2802" s="551" t="n">
        <v>45901</v>
      </c>
      <c r="E2802" t="n">
        <v>25868</v>
      </c>
      <c r="F2802" t="inlineStr">
        <is>
          <t>QUEIJO GORGONZOLA DOLCE SERRA DAS ANTAS KG</t>
        </is>
      </c>
      <c r="G2802" t="n">
        <v>6405</v>
      </c>
      <c r="H2802" t="n">
        <v>2.66</v>
      </c>
      <c r="I2802" t="inlineStr">
        <is>
          <t>KG</t>
        </is>
      </c>
      <c r="J2802" t="inlineStr">
        <is>
          <t>ALIMENTOS</t>
        </is>
      </c>
      <c r="K2802" t="inlineStr">
        <is>
          <t>08/2025</t>
        </is>
      </c>
      <c r="L2802" t="n">
        <v>91.69</v>
      </c>
      <c r="M2802" s="551" t="n">
        <v>45895</v>
      </c>
      <c r="N2802" t="n">
        <v>91.69</v>
      </c>
      <c r="O2802" t="n">
        <v>91.69</v>
      </c>
      <c r="P2802" t="n">
        <v>243.9</v>
      </c>
    </row>
    <row r="2803">
      <c r="A2803" t="n">
        <v>51106</v>
      </c>
      <c r="B2803" t="n">
        <v>122</v>
      </c>
      <c r="C2803" t="inlineStr">
        <is>
          <t>Arcos</t>
        </is>
      </c>
      <c r="D2803" s="551" t="n">
        <v>45901</v>
      </c>
      <c r="E2803" t="n">
        <v>23548</v>
      </c>
      <c r="F2803" t="inlineStr">
        <is>
          <t>CANELA EM PAU KG</t>
        </is>
      </c>
      <c r="G2803" t="n">
        <v>2321</v>
      </c>
      <c r="H2803" t="n">
        <v>4</v>
      </c>
      <c r="I2803" t="inlineStr">
        <is>
          <t>KG</t>
        </is>
      </c>
      <c r="J2803" t="inlineStr">
        <is>
          <t>ALIMENTOS</t>
        </is>
      </c>
      <c r="K2803" t="inlineStr">
        <is>
          <t>08/2025</t>
        </is>
      </c>
      <c r="L2803" t="n">
        <v>0</v>
      </c>
      <c r="M2803" s="551" t="n">
        <v>45764</v>
      </c>
      <c r="N2803" t="n">
        <v>60.45</v>
      </c>
      <c r="O2803" t="n">
        <v>44.9</v>
      </c>
      <c r="P2803" t="n">
        <v>241.8</v>
      </c>
    </row>
    <row r="2804">
      <c r="A2804" t="n">
        <v>51194</v>
      </c>
      <c r="B2804" t="n">
        <v>122</v>
      </c>
      <c r="C2804" t="inlineStr">
        <is>
          <t>Arcos</t>
        </is>
      </c>
      <c r="D2804" s="551" t="n">
        <v>45901</v>
      </c>
      <c r="E2804" t="n">
        <v>18234</v>
      </c>
      <c r="F2804" t="inlineStr">
        <is>
          <t>TEQUILA JOSE CUERVO 1800 SILVER 750ML</t>
        </is>
      </c>
      <c r="G2804" t="n">
        <v>3394</v>
      </c>
      <c r="H2804" t="n">
        <v>1.38</v>
      </c>
      <c r="I2804" t="inlineStr">
        <is>
          <t>UN</t>
        </is>
      </c>
      <c r="J2804" t="inlineStr">
        <is>
          <t>BEBIDAS</t>
        </is>
      </c>
      <c r="K2804" t="inlineStr">
        <is>
          <t>08/2025</t>
        </is>
      </c>
      <c r="L2804" t="n">
        <v>0</v>
      </c>
      <c r="M2804" s="551" t="n">
        <v>45545</v>
      </c>
      <c r="N2804" t="n">
        <v>174.8</v>
      </c>
      <c r="O2804" t="n">
        <v>174.8</v>
      </c>
      <c r="P2804" t="n">
        <v>241.22</v>
      </c>
    </row>
    <row r="2805">
      <c r="A2805" t="n">
        <v>51118</v>
      </c>
      <c r="B2805" t="n">
        <v>122</v>
      </c>
      <c r="C2805" t="inlineStr">
        <is>
          <t>Arcos</t>
        </is>
      </c>
      <c r="D2805" s="551" t="n">
        <v>45901</v>
      </c>
      <c r="E2805" t="n">
        <v>18268</v>
      </c>
      <c r="F2805" t="inlineStr">
        <is>
          <t>RUM HAVANA CLUB 3 ANOS 750ML</t>
        </is>
      </c>
      <c r="G2805" t="n">
        <v>3362</v>
      </c>
      <c r="H2805" t="n">
        <v>3.52</v>
      </c>
      <c r="I2805" t="inlineStr">
        <is>
          <t>GR</t>
        </is>
      </c>
      <c r="J2805" t="inlineStr">
        <is>
          <t>BEBIDAS</t>
        </is>
      </c>
      <c r="K2805" t="inlineStr">
        <is>
          <t>08/2025</t>
        </is>
      </c>
      <c r="L2805" t="n">
        <v>0</v>
      </c>
      <c r="M2805" s="551" t="n">
        <v>-693593</v>
      </c>
      <c r="N2805" t="n">
        <v>0</v>
      </c>
      <c r="O2805" t="n">
        <v>68.06999999999999</v>
      </c>
      <c r="P2805" t="n">
        <v>234.69</v>
      </c>
    </row>
    <row r="2806">
      <c r="A2806" t="n">
        <v>51002</v>
      </c>
      <c r="B2806" t="n">
        <v>122</v>
      </c>
      <c r="C2806" t="inlineStr">
        <is>
          <t>Arcos</t>
        </is>
      </c>
      <c r="D2806" s="551" t="n">
        <v>45901</v>
      </c>
      <c r="E2806" t="n">
        <v>25416</v>
      </c>
      <c r="F2806" t="inlineStr">
        <is>
          <t>LEITE DE AVEIA NUDE C/1L UN</t>
        </is>
      </c>
      <c r="G2806" t="n">
        <v>6098</v>
      </c>
      <c r="H2806" t="n">
        <v>18</v>
      </c>
      <c r="I2806" t="inlineStr">
        <is>
          <t>UN</t>
        </is>
      </c>
      <c r="J2806" t="inlineStr">
        <is>
          <t>ALIMENTOS</t>
        </is>
      </c>
      <c r="K2806" t="inlineStr">
        <is>
          <t>08/2025</t>
        </is>
      </c>
      <c r="L2806" t="n">
        <v>12.9</v>
      </c>
      <c r="M2806" s="551" t="n">
        <v>45874</v>
      </c>
      <c r="N2806" t="n">
        <v>12.9</v>
      </c>
      <c r="O2806" t="n">
        <v>12.9</v>
      </c>
      <c r="P2806" t="n">
        <v>232.2</v>
      </c>
    </row>
    <row r="2807">
      <c r="A2807" t="n">
        <v>51150</v>
      </c>
      <c r="B2807" t="n">
        <v>122</v>
      </c>
      <c r="C2807" t="inlineStr">
        <is>
          <t>Arcos</t>
        </is>
      </c>
      <c r="D2807" s="551" t="n">
        <v>45901</v>
      </c>
      <c r="E2807" t="n">
        <v>18540</v>
      </c>
      <c r="F2807" t="inlineStr">
        <is>
          <t>APERITIVO FERNET BRANCA FRATELLI 750ML</t>
        </is>
      </c>
      <c r="G2807" t="n">
        <v>3138</v>
      </c>
      <c r="H2807" t="n">
        <v>2.25</v>
      </c>
      <c r="I2807" t="inlineStr">
        <is>
          <t>GR</t>
        </is>
      </c>
      <c r="J2807" t="inlineStr">
        <is>
          <t>BEBIDAS</t>
        </is>
      </c>
      <c r="K2807" t="inlineStr">
        <is>
          <t>08/2025</t>
        </is>
      </c>
      <c r="L2807" t="n">
        <v>0</v>
      </c>
      <c r="M2807" s="551" t="n">
        <v>45811</v>
      </c>
      <c r="N2807" t="n">
        <v>102</v>
      </c>
      <c r="O2807" t="n">
        <v>104</v>
      </c>
      <c r="P2807" t="n">
        <v>229.5</v>
      </c>
    </row>
    <row r="2808">
      <c r="A2808" t="n">
        <v>51075</v>
      </c>
      <c r="B2808" t="n">
        <v>122</v>
      </c>
      <c r="C2808" t="inlineStr">
        <is>
          <t>Arcos</t>
        </is>
      </c>
      <c r="D2808" s="551" t="n">
        <v>45901</v>
      </c>
      <c r="E2808" t="n">
        <v>19790</v>
      </c>
      <c r="F2808" t="inlineStr">
        <is>
          <t>POLPA DE AVOCADO KG</t>
        </is>
      </c>
      <c r="G2808" t="n">
        <v>2469</v>
      </c>
      <c r="H2808" t="n">
        <v>6</v>
      </c>
      <c r="I2808" t="inlineStr">
        <is>
          <t>KG</t>
        </is>
      </c>
      <c r="J2808" t="inlineStr">
        <is>
          <t>ALIMENTOS</t>
        </is>
      </c>
      <c r="K2808" t="inlineStr">
        <is>
          <t>08/2025</t>
        </is>
      </c>
      <c r="L2808" t="n">
        <v>37.12</v>
      </c>
      <c r="M2808" s="551" t="n">
        <v>45890</v>
      </c>
      <c r="N2808" t="n">
        <v>37.12</v>
      </c>
      <c r="O2808" t="n">
        <v>38.17</v>
      </c>
      <c r="P2808" t="n">
        <v>222.72</v>
      </c>
    </row>
    <row r="2809">
      <c r="A2809" t="n">
        <v>51264</v>
      </c>
      <c r="B2809" t="n">
        <v>122</v>
      </c>
      <c r="C2809" t="inlineStr">
        <is>
          <t>Arcos</t>
        </is>
      </c>
      <c r="D2809" s="551" t="n">
        <v>45901</v>
      </c>
      <c r="E2809" t="n">
        <v>26429</v>
      </c>
      <c r="F2809" t="inlineStr">
        <is>
          <t>ALGINATO KG</t>
        </is>
      </c>
      <c r="G2809" t="n">
        <v>6728</v>
      </c>
      <c r="H2809" t="n">
        <v>0.4</v>
      </c>
      <c r="I2809" t="inlineStr">
        <is>
          <t>KG</t>
        </is>
      </c>
      <c r="J2809" t="inlineStr">
        <is>
          <t>ALIMENTOS</t>
        </is>
      </c>
      <c r="K2809" t="inlineStr">
        <is>
          <t>08/2025</t>
        </is>
      </c>
      <c r="L2809" t="n">
        <v>0</v>
      </c>
      <c r="M2809" s="551" t="n">
        <v>45848</v>
      </c>
      <c r="N2809" t="n">
        <v>550</v>
      </c>
      <c r="O2809" t="n">
        <v>550</v>
      </c>
      <c r="P2809" t="n">
        <v>220</v>
      </c>
    </row>
    <row r="2810">
      <c r="A2810" t="n">
        <v>51176</v>
      </c>
      <c r="B2810" t="n">
        <v>122</v>
      </c>
      <c r="C2810" t="inlineStr">
        <is>
          <t>Arcos</t>
        </is>
      </c>
      <c r="D2810" s="551" t="n">
        <v>45901</v>
      </c>
      <c r="E2810" t="n">
        <v>19567</v>
      </c>
      <c r="F2810" t="inlineStr">
        <is>
          <t>PIMENTA JAMAICA EM GRAO KG</t>
        </is>
      </c>
      <c r="G2810" t="n">
        <v>2650</v>
      </c>
      <c r="H2810" t="n">
        <v>2</v>
      </c>
      <c r="I2810" t="inlineStr">
        <is>
          <t>KG</t>
        </is>
      </c>
      <c r="J2810" t="inlineStr">
        <is>
          <t>ALIMENTOS</t>
        </is>
      </c>
      <c r="K2810" t="inlineStr">
        <is>
          <t>08/2025</t>
        </is>
      </c>
      <c r="L2810" t="n">
        <v>109.8</v>
      </c>
      <c r="M2810" s="551" t="n">
        <v>45888</v>
      </c>
      <c r="N2810" t="n">
        <v>109.8</v>
      </c>
      <c r="O2810" t="n">
        <v>114</v>
      </c>
      <c r="P2810" t="n">
        <v>219.6</v>
      </c>
    </row>
    <row r="2811">
      <c r="A2811" t="n">
        <v>51073</v>
      </c>
      <c r="B2811" t="n">
        <v>122</v>
      </c>
      <c r="C2811" t="inlineStr">
        <is>
          <t>Arcos</t>
        </is>
      </c>
      <c r="D2811" s="551" t="n">
        <v>45901</v>
      </c>
      <c r="E2811" t="n">
        <v>19923</v>
      </c>
      <c r="F2811" t="inlineStr">
        <is>
          <t>PIMENTA PRETA EM GRAOS C/500G</t>
        </is>
      </c>
      <c r="G2811" t="n">
        <v>2375</v>
      </c>
      <c r="H2811" t="n">
        <v>6</v>
      </c>
      <c r="I2811" t="inlineStr">
        <is>
          <t>PC</t>
        </is>
      </c>
      <c r="J2811" t="inlineStr">
        <is>
          <t>ALIMENTOS</t>
        </is>
      </c>
      <c r="K2811" t="inlineStr">
        <is>
          <t>08/2025</t>
        </is>
      </c>
      <c r="L2811" t="n">
        <v>0</v>
      </c>
      <c r="M2811" s="551" t="n">
        <v>45764</v>
      </c>
      <c r="N2811" t="n">
        <v>36.44</v>
      </c>
      <c r="O2811" t="n">
        <v>38.8</v>
      </c>
      <c r="P2811" t="n">
        <v>218.64</v>
      </c>
    </row>
    <row r="2812">
      <c r="A2812" t="n">
        <v>51066</v>
      </c>
      <c r="B2812" t="n">
        <v>122</v>
      </c>
      <c r="C2812" t="inlineStr">
        <is>
          <t>Arcos</t>
        </is>
      </c>
      <c r="D2812" s="551" t="n">
        <v>45901</v>
      </c>
      <c r="E2812" t="n">
        <v>18444</v>
      </c>
      <c r="F2812" t="inlineStr">
        <is>
          <t>CACHACA MATO DENTRO OURO 980ML</t>
        </is>
      </c>
      <c r="G2812" t="n">
        <v>3205</v>
      </c>
      <c r="H2812" t="n">
        <v>6.22</v>
      </c>
      <c r="I2812" t="inlineStr">
        <is>
          <t>UN</t>
        </is>
      </c>
      <c r="J2812" t="inlineStr">
        <is>
          <t>BEBIDAS</t>
        </is>
      </c>
      <c r="K2812" t="inlineStr">
        <is>
          <t>08/2025</t>
        </is>
      </c>
      <c r="L2812" t="n">
        <v>0</v>
      </c>
      <c r="M2812" s="551" t="n">
        <v>45447</v>
      </c>
      <c r="N2812" t="n">
        <v>35</v>
      </c>
      <c r="O2812" t="n">
        <v>34</v>
      </c>
      <c r="P2812" t="n">
        <v>217.7</v>
      </c>
    </row>
    <row r="2813">
      <c r="A2813" t="n">
        <v>51036</v>
      </c>
      <c r="B2813" t="n">
        <v>122</v>
      </c>
      <c r="C2813" t="inlineStr">
        <is>
          <t>Arcos</t>
        </is>
      </c>
      <c r="D2813" s="551" t="n">
        <v>45901</v>
      </c>
      <c r="E2813" t="n">
        <v>18667</v>
      </c>
      <c r="F2813" t="inlineStr">
        <is>
          <t>PERNIL SUINO SEM OSSO EM CUBOS KG</t>
        </is>
      </c>
      <c r="G2813" t="n">
        <v>3052</v>
      </c>
      <c r="H2813" t="n">
        <v>9.6</v>
      </c>
      <c r="I2813" t="inlineStr">
        <is>
          <t>KG</t>
        </is>
      </c>
      <c r="J2813" t="inlineStr">
        <is>
          <t>ALIMENTOS</t>
        </is>
      </c>
      <c r="K2813" t="inlineStr">
        <is>
          <t>08/2025</t>
        </is>
      </c>
      <c r="L2813" t="n">
        <v>22.54</v>
      </c>
      <c r="M2813" s="551" t="n">
        <v>45895</v>
      </c>
      <c r="N2813" t="n">
        <v>21.8</v>
      </c>
      <c r="O2813" t="n">
        <v>21.8</v>
      </c>
      <c r="P2813" t="n">
        <v>216.38</v>
      </c>
    </row>
    <row r="2814">
      <c r="A2814" t="n">
        <v>51055</v>
      </c>
      <c r="B2814" t="n">
        <v>122</v>
      </c>
      <c r="C2814" t="inlineStr">
        <is>
          <t>Arcos</t>
        </is>
      </c>
      <c r="D2814" s="551" t="n">
        <v>45901</v>
      </c>
      <c r="E2814" t="n">
        <v>24262</v>
      </c>
      <c r="F2814" t="inlineStr">
        <is>
          <t>FILE MIGNON SUINO KG</t>
        </is>
      </c>
      <c r="G2814" t="n">
        <v>3058</v>
      </c>
      <c r="H2814" t="n">
        <v>8</v>
      </c>
      <c r="I2814" t="inlineStr">
        <is>
          <t>KG</t>
        </is>
      </c>
      <c r="J2814" t="inlineStr">
        <is>
          <t>ALIMENTOS</t>
        </is>
      </c>
      <c r="K2814" t="inlineStr">
        <is>
          <t>08/2025</t>
        </is>
      </c>
      <c r="L2814" t="n">
        <v>26.8</v>
      </c>
      <c r="M2814" s="551" t="n">
        <v>45888</v>
      </c>
      <c r="N2814" t="n">
        <v>26.8</v>
      </c>
      <c r="O2814" t="n">
        <v>26.8</v>
      </c>
      <c r="P2814" t="n">
        <v>214.4</v>
      </c>
    </row>
    <row r="2815">
      <c r="A2815" t="n">
        <v>51226</v>
      </c>
      <c r="B2815" t="n">
        <v>122</v>
      </c>
      <c r="C2815" t="inlineStr">
        <is>
          <t>Arcos</t>
        </is>
      </c>
      <c r="D2815" s="551" t="n">
        <v>45901</v>
      </c>
      <c r="E2815" t="n">
        <v>18352</v>
      </c>
      <c r="F2815" t="inlineStr">
        <is>
          <t>GIN THE BOTANIST 700ML</t>
        </is>
      </c>
      <c r="G2815" t="n">
        <v>3283</v>
      </c>
      <c r="H2815" t="n">
        <v>1</v>
      </c>
      <c r="I2815" t="inlineStr">
        <is>
          <t>UN</t>
        </is>
      </c>
      <c r="J2815" t="inlineStr">
        <is>
          <t>BEBIDAS</t>
        </is>
      </c>
      <c r="K2815" t="inlineStr">
        <is>
          <t>08/2025</t>
        </is>
      </c>
      <c r="L2815" t="n">
        <v>0</v>
      </c>
      <c r="M2815" s="551" t="n">
        <v>-693593</v>
      </c>
      <c r="N2815" t="n">
        <v>0</v>
      </c>
      <c r="O2815" t="n">
        <v>0</v>
      </c>
      <c r="P2815" t="n">
        <v>213.33</v>
      </c>
    </row>
    <row r="2816">
      <c r="A2816" t="n">
        <v>51143</v>
      </c>
      <c r="B2816" t="n">
        <v>122</v>
      </c>
      <c r="C2816" t="inlineStr">
        <is>
          <t>Arcos</t>
        </is>
      </c>
      <c r="D2816" s="551" t="n">
        <v>45901</v>
      </c>
      <c r="E2816" t="n">
        <v>18537</v>
      </c>
      <c r="F2816" t="inlineStr">
        <is>
          <t>APERITIVO LILLET BLANC 750ML</t>
        </is>
      </c>
      <c r="G2816" t="n">
        <v>3140</v>
      </c>
      <c r="H2816" t="n">
        <v>2.79</v>
      </c>
      <c r="I2816" t="inlineStr">
        <is>
          <t>GR</t>
        </is>
      </c>
      <c r="J2816" t="inlineStr">
        <is>
          <t>BEBIDAS</t>
        </is>
      </c>
      <c r="K2816" t="inlineStr">
        <is>
          <t>08/2025</t>
        </is>
      </c>
      <c r="L2816" t="n">
        <v>0</v>
      </c>
      <c r="M2816" s="551" t="n">
        <v>45734</v>
      </c>
      <c r="N2816" t="n">
        <v>75.5</v>
      </c>
      <c r="O2816" t="n">
        <v>75.5</v>
      </c>
      <c r="P2816" t="n">
        <v>210.64</v>
      </c>
    </row>
    <row r="2817">
      <c r="A2817" t="n">
        <v>50972</v>
      </c>
      <c r="B2817" t="n">
        <v>122</v>
      </c>
      <c r="C2817" t="inlineStr">
        <is>
          <t>Arcos</t>
        </is>
      </c>
      <c r="D2817" s="551" t="n">
        <v>45901</v>
      </c>
      <c r="E2817" t="n">
        <v>23095</v>
      </c>
      <c r="F2817" t="inlineStr">
        <is>
          <t>OVO CAIPIRA UN</t>
        </is>
      </c>
      <c r="G2817" t="n">
        <v>2754</v>
      </c>
      <c r="H2817" t="n">
        <v>228</v>
      </c>
      <c r="I2817" t="inlineStr">
        <is>
          <t>UN</t>
        </is>
      </c>
      <c r="J2817" t="inlineStr">
        <is>
          <t>ALIMENTOS</t>
        </is>
      </c>
      <c r="K2817" t="inlineStr">
        <is>
          <t>08/2025</t>
        </is>
      </c>
      <c r="L2817" t="n">
        <v>0.92</v>
      </c>
      <c r="M2817" s="551" t="n">
        <v>45897</v>
      </c>
      <c r="N2817" t="n">
        <v>0.95</v>
      </c>
      <c r="O2817" t="n">
        <v>0.92</v>
      </c>
      <c r="P2817" t="n">
        <v>209.76</v>
      </c>
    </row>
    <row r="2818">
      <c r="A2818" t="n">
        <v>51197</v>
      </c>
      <c r="B2818" t="n">
        <v>122</v>
      </c>
      <c r="C2818" t="inlineStr">
        <is>
          <t>Arcos</t>
        </is>
      </c>
      <c r="D2818" s="551" t="n">
        <v>45901</v>
      </c>
      <c r="E2818" t="n">
        <v>18372</v>
      </c>
      <c r="F2818" t="inlineStr">
        <is>
          <t>GIN HENDRICKS 750ML</t>
        </is>
      </c>
      <c r="G2818" t="n">
        <v>3267</v>
      </c>
      <c r="H2818" t="n">
        <v>1.34</v>
      </c>
      <c r="I2818" t="inlineStr">
        <is>
          <t>GR</t>
        </is>
      </c>
      <c r="J2818" t="inlineStr">
        <is>
          <t>BEBIDAS</t>
        </is>
      </c>
      <c r="K2818" t="inlineStr">
        <is>
          <t>08/2025</t>
        </is>
      </c>
      <c r="L2818" t="n">
        <v>0</v>
      </c>
      <c r="M2818" s="551" t="n">
        <v>-693593</v>
      </c>
      <c r="N2818" t="n">
        <v>0</v>
      </c>
      <c r="O2818" t="n">
        <v>151.03</v>
      </c>
      <c r="P2818" t="n">
        <v>209.04</v>
      </c>
    </row>
    <row r="2819">
      <c r="A2819" t="n">
        <v>51151</v>
      </c>
      <c r="B2819" t="n">
        <v>122</v>
      </c>
      <c r="C2819" t="inlineStr">
        <is>
          <t>Arcos</t>
        </is>
      </c>
      <c r="D2819" s="551" t="n">
        <v>45901</v>
      </c>
      <c r="E2819" t="n">
        <v>18366</v>
      </c>
      <c r="F2819" t="inlineStr">
        <is>
          <t>GIN MONKEY 47 500ML</t>
        </is>
      </c>
      <c r="G2819" t="n">
        <v>3272</v>
      </c>
      <c r="H2819" t="n">
        <v>2.25</v>
      </c>
      <c r="I2819" t="inlineStr">
        <is>
          <t>UN</t>
        </is>
      </c>
      <c r="J2819" t="inlineStr">
        <is>
          <t>BEBIDAS</t>
        </is>
      </c>
      <c r="K2819" t="inlineStr">
        <is>
          <t>08/2025</t>
        </is>
      </c>
      <c r="L2819" t="n">
        <v>0</v>
      </c>
      <c r="M2819" s="551" t="n">
        <v>-693593</v>
      </c>
      <c r="N2819" t="n">
        <v>0</v>
      </c>
      <c r="O2819" t="n">
        <v>0</v>
      </c>
      <c r="P2819" t="n">
        <v>208.17</v>
      </c>
    </row>
    <row r="2820">
      <c r="A2820" t="n">
        <v>51277</v>
      </c>
      <c r="B2820" t="n">
        <v>122</v>
      </c>
      <c r="C2820" t="inlineStr">
        <is>
          <t>Arcos</t>
        </is>
      </c>
      <c r="D2820" s="551" t="n">
        <v>45901</v>
      </c>
      <c r="E2820" t="n">
        <v>18391</v>
      </c>
      <c r="F2820" t="inlineStr">
        <is>
          <t>CONHAQUE HENNESSY XO 700ML</t>
        </is>
      </c>
      <c r="G2820" t="n">
        <v>3249</v>
      </c>
      <c r="H2820" t="n">
        <v>0.13</v>
      </c>
      <c r="I2820" t="inlineStr">
        <is>
          <t>UN</t>
        </is>
      </c>
      <c r="J2820" t="inlineStr">
        <is>
          <t>BEBIDAS</t>
        </is>
      </c>
      <c r="K2820" t="inlineStr">
        <is>
          <t>08/2025</t>
        </is>
      </c>
      <c r="L2820" t="n">
        <v>0</v>
      </c>
      <c r="M2820" s="551" t="n">
        <v>-693593</v>
      </c>
      <c r="N2820" t="n">
        <v>0</v>
      </c>
      <c r="O2820" t="n">
        <v>0</v>
      </c>
      <c r="P2820" t="n">
        <v>206.14</v>
      </c>
    </row>
    <row r="2821">
      <c r="A2821" t="n">
        <v>51037</v>
      </c>
      <c r="B2821" t="n">
        <v>122</v>
      </c>
      <c r="C2821" t="inlineStr">
        <is>
          <t>Arcos</t>
        </is>
      </c>
      <c r="D2821" s="551" t="n">
        <v>45901</v>
      </c>
      <c r="E2821" t="n">
        <v>20360</v>
      </c>
      <c r="F2821" t="inlineStr">
        <is>
          <t>FARINHA DE TRIGO ANACONDA C/5KG</t>
        </is>
      </c>
      <c r="G2821" t="n">
        <v>2199</v>
      </c>
      <c r="H2821" t="n">
        <v>9.6</v>
      </c>
      <c r="I2821" t="inlineStr">
        <is>
          <t>PC</t>
        </is>
      </c>
      <c r="J2821" t="inlineStr">
        <is>
          <t>ALIMENTOS</t>
        </is>
      </c>
      <c r="K2821" t="inlineStr">
        <is>
          <t>08/2025</t>
        </is>
      </c>
      <c r="L2821" t="n">
        <v>21.45</v>
      </c>
      <c r="M2821" s="551" t="n">
        <v>45895</v>
      </c>
      <c r="N2821" t="n">
        <v>22.45</v>
      </c>
      <c r="O2821" t="n">
        <v>21.25</v>
      </c>
      <c r="P2821" t="n">
        <v>205.92</v>
      </c>
    </row>
    <row r="2822">
      <c r="A2822" t="n">
        <v>51185</v>
      </c>
      <c r="B2822" t="n">
        <v>122</v>
      </c>
      <c r="C2822" t="inlineStr">
        <is>
          <t>Arcos</t>
        </is>
      </c>
      <c r="D2822" s="551" t="n">
        <v>45901</v>
      </c>
      <c r="E2822" t="n">
        <v>18284</v>
      </c>
      <c r="F2822" t="inlineStr">
        <is>
          <t>LICOR JEAN DE DIJON CREME DE CASSIS 700ML</t>
        </is>
      </c>
      <c r="G2822" t="n">
        <v>3344</v>
      </c>
      <c r="H2822" t="n">
        <v>1.88</v>
      </c>
      <c r="I2822" t="inlineStr">
        <is>
          <t>GR</t>
        </is>
      </c>
      <c r="J2822" t="inlineStr">
        <is>
          <t>BEBIDAS</t>
        </is>
      </c>
      <c r="K2822" t="inlineStr">
        <is>
          <t>08/2025</t>
        </is>
      </c>
      <c r="L2822" t="n">
        <v>106.78</v>
      </c>
      <c r="M2822" s="551" t="n">
        <v>45888</v>
      </c>
      <c r="N2822" t="n">
        <v>106.78</v>
      </c>
      <c r="O2822" t="n">
        <v>106.78</v>
      </c>
      <c r="P2822" t="n">
        <v>200.75</v>
      </c>
    </row>
    <row r="2823">
      <c r="A2823" t="n">
        <v>51198</v>
      </c>
      <c r="B2823" t="n">
        <v>122</v>
      </c>
      <c r="C2823" t="inlineStr">
        <is>
          <t>Arcos</t>
        </is>
      </c>
      <c r="D2823" s="551" t="n">
        <v>45901</v>
      </c>
      <c r="E2823" t="n">
        <v>26591</v>
      </c>
      <c r="F2823" t="inlineStr">
        <is>
          <t>COPA FATIADO JAIS KG</t>
        </is>
      </c>
      <c r="G2823" t="n">
        <v>6805</v>
      </c>
      <c r="H2823" t="n">
        <v>1.3</v>
      </c>
      <c r="I2823" t="inlineStr">
        <is>
          <t>KG</t>
        </is>
      </c>
      <c r="J2823" t="inlineStr">
        <is>
          <t>ALIMENTOS</t>
        </is>
      </c>
      <c r="K2823" t="inlineStr">
        <is>
          <t>08/2025</t>
        </is>
      </c>
      <c r="L2823" t="n">
        <v>153.14</v>
      </c>
      <c r="M2823" s="551" t="n">
        <v>45898</v>
      </c>
      <c r="N2823" t="n">
        <v>153</v>
      </c>
      <c r="O2823" t="n">
        <v>153</v>
      </c>
      <c r="P2823" t="n">
        <v>199.08</v>
      </c>
    </row>
    <row r="2824">
      <c r="A2824" t="n">
        <v>51196</v>
      </c>
      <c r="B2824" t="n">
        <v>122</v>
      </c>
      <c r="C2824" t="inlineStr">
        <is>
          <t>Arcos</t>
        </is>
      </c>
      <c r="D2824" s="551" t="n">
        <v>45901</v>
      </c>
      <c r="E2824" t="n">
        <v>18133</v>
      </c>
      <c r="F2824" t="inlineStr">
        <is>
          <t>WHISKY GLENLIVET FOUNDERS RESERVE 750ML</t>
        </is>
      </c>
      <c r="G2824" t="n">
        <v>3484</v>
      </c>
      <c r="H2824" t="n">
        <v>1.36</v>
      </c>
      <c r="I2824" t="inlineStr">
        <is>
          <t>GR</t>
        </is>
      </c>
      <c r="J2824" t="inlineStr">
        <is>
          <t>BEBIDAS</t>
        </is>
      </c>
      <c r="K2824" t="inlineStr">
        <is>
          <t>08/2025</t>
        </is>
      </c>
      <c r="L2824" t="n">
        <v>0</v>
      </c>
      <c r="M2824" s="551" t="n">
        <v>-693593</v>
      </c>
      <c r="N2824" t="n">
        <v>0</v>
      </c>
      <c r="O2824" t="n">
        <v>193.9</v>
      </c>
      <c r="P2824" t="n">
        <v>196.45</v>
      </c>
    </row>
    <row r="2825">
      <c r="A2825" t="n">
        <v>51149</v>
      </c>
      <c r="B2825" t="n">
        <v>122</v>
      </c>
      <c r="C2825" t="inlineStr">
        <is>
          <t>Arcos</t>
        </is>
      </c>
      <c r="D2825" s="551" t="n">
        <v>45901</v>
      </c>
      <c r="E2825" t="n">
        <v>18546</v>
      </c>
      <c r="F2825" t="inlineStr">
        <is>
          <t>APERITIVO AVERNA AMARO 700ML</t>
        </is>
      </c>
      <c r="G2825" t="n">
        <v>3133</v>
      </c>
      <c r="H2825" t="n">
        <v>2.33</v>
      </c>
      <c r="I2825" t="inlineStr">
        <is>
          <t>GR</t>
        </is>
      </c>
      <c r="J2825" t="inlineStr">
        <is>
          <t>BEBIDAS</t>
        </is>
      </c>
      <c r="K2825" t="inlineStr">
        <is>
          <t>08/2025</t>
        </is>
      </c>
      <c r="L2825" t="n">
        <v>0</v>
      </c>
      <c r="M2825" s="551" t="n">
        <v>-693593</v>
      </c>
      <c r="N2825" t="n">
        <v>0</v>
      </c>
      <c r="O2825" t="n">
        <v>79.65000000000001</v>
      </c>
      <c r="P2825" t="n">
        <v>189.5</v>
      </c>
    </row>
    <row r="2826">
      <c r="A2826" t="n">
        <v>51125</v>
      </c>
      <c r="B2826" t="n">
        <v>122</v>
      </c>
      <c r="C2826" t="inlineStr">
        <is>
          <t>Arcos</t>
        </is>
      </c>
      <c r="D2826" s="551" t="n">
        <v>45901</v>
      </c>
      <c r="E2826" t="n">
        <v>20034</v>
      </c>
      <c r="F2826" t="inlineStr">
        <is>
          <t>CRAVO DA INDIA KG</t>
        </is>
      </c>
      <c r="G2826" t="n">
        <v>2333</v>
      </c>
      <c r="H2826" t="n">
        <v>3</v>
      </c>
      <c r="I2826" t="inlineStr">
        <is>
          <t>KG</t>
        </is>
      </c>
      <c r="J2826" t="inlineStr">
        <is>
          <t>ALIMENTOS</t>
        </is>
      </c>
      <c r="K2826" t="inlineStr">
        <is>
          <t>08/2025</t>
        </is>
      </c>
      <c r="L2826" t="n">
        <v>0</v>
      </c>
      <c r="M2826" s="551" t="n">
        <v>45764</v>
      </c>
      <c r="N2826" t="n">
        <v>63.06</v>
      </c>
      <c r="O2826" t="n">
        <v>61.2</v>
      </c>
      <c r="P2826" t="n">
        <v>189.18</v>
      </c>
    </row>
    <row r="2827">
      <c r="A2827" t="n">
        <v>51191</v>
      </c>
      <c r="B2827" t="n">
        <v>122</v>
      </c>
      <c r="C2827" t="inlineStr">
        <is>
          <t>Arcos</t>
        </is>
      </c>
      <c r="D2827" s="551" t="n">
        <v>45901</v>
      </c>
      <c r="E2827" t="n">
        <v>18129</v>
      </c>
      <c r="F2827" t="inlineStr">
        <is>
          <t>WHISKY JACK DANIELS 1L</t>
        </is>
      </c>
      <c r="G2827" t="n">
        <v>3486</v>
      </c>
      <c r="H2827" t="n">
        <v>1.49</v>
      </c>
      <c r="I2827" t="inlineStr">
        <is>
          <t>GR</t>
        </is>
      </c>
      <c r="J2827" t="inlineStr">
        <is>
          <t>BEBIDAS</t>
        </is>
      </c>
      <c r="K2827" t="inlineStr">
        <is>
          <t>08/2025</t>
        </is>
      </c>
      <c r="L2827" t="n">
        <v>125.75</v>
      </c>
      <c r="M2827" s="551" t="n">
        <v>45887</v>
      </c>
      <c r="N2827" t="n">
        <v>124.5</v>
      </c>
      <c r="O2827" t="n">
        <v>124.5</v>
      </c>
      <c r="P2827" t="n">
        <v>187.37</v>
      </c>
    </row>
    <row r="2828">
      <c r="A2828" t="n">
        <v>51059</v>
      </c>
      <c r="B2828" t="n">
        <v>122</v>
      </c>
      <c r="C2828" t="inlineStr">
        <is>
          <t>Arcos</t>
        </is>
      </c>
      <c r="D2828" s="551" t="n">
        <v>45901</v>
      </c>
      <c r="E2828" t="n">
        <v>20257</v>
      </c>
      <c r="F2828" t="inlineStr">
        <is>
          <t>COCO RALADO FRESCO CONGELADO VITA COCO C/1KG</t>
        </is>
      </c>
      <c r="G2828" t="n">
        <v>2239</v>
      </c>
      <c r="H2828" t="n">
        <v>7</v>
      </c>
      <c r="I2828" t="inlineStr">
        <is>
          <t>PC</t>
        </is>
      </c>
      <c r="J2828" t="inlineStr">
        <is>
          <t>ALIMENTOS</t>
        </is>
      </c>
      <c r="K2828" t="inlineStr">
        <is>
          <t>08/2025</t>
        </is>
      </c>
      <c r="L2828" t="n">
        <v>26.24</v>
      </c>
      <c r="M2828" s="551" t="n">
        <v>45888</v>
      </c>
      <c r="N2828" t="n">
        <v>26</v>
      </c>
      <c r="O2828" t="n">
        <v>26</v>
      </c>
      <c r="P2828" t="n">
        <v>183.68</v>
      </c>
    </row>
    <row r="2829">
      <c r="A2829" t="n">
        <v>51218</v>
      </c>
      <c r="B2829" t="n">
        <v>122</v>
      </c>
      <c r="C2829" t="inlineStr">
        <is>
          <t>Arcos</t>
        </is>
      </c>
      <c r="D2829" s="551" t="n">
        <v>45901</v>
      </c>
      <c r="E2829" t="n">
        <v>19812</v>
      </c>
      <c r="F2829" t="inlineStr">
        <is>
          <t>FLOR DE JASMIM DESIDRATADA KG</t>
        </is>
      </c>
      <c r="G2829" t="n">
        <v>2452</v>
      </c>
      <c r="H2829" t="n">
        <v>1</v>
      </c>
      <c r="I2829" t="inlineStr">
        <is>
          <t>KG</t>
        </is>
      </c>
      <c r="J2829" t="inlineStr">
        <is>
          <t>ALIMENTOS</t>
        </is>
      </c>
      <c r="K2829" t="inlineStr">
        <is>
          <t>08/2025</t>
        </is>
      </c>
      <c r="L2829" t="n">
        <v>0</v>
      </c>
      <c r="M2829" s="551" t="n">
        <v>45763</v>
      </c>
      <c r="N2829" t="n">
        <v>180.36</v>
      </c>
      <c r="O2829" t="n">
        <v>180</v>
      </c>
      <c r="P2829" t="n">
        <v>180.36</v>
      </c>
    </row>
    <row r="2830">
      <c r="A2830" t="n">
        <v>51068</v>
      </c>
      <c r="B2830" t="n">
        <v>122</v>
      </c>
      <c r="C2830" t="inlineStr">
        <is>
          <t>Arcos</t>
        </is>
      </c>
      <c r="D2830" s="551" t="n">
        <v>45901</v>
      </c>
      <c r="E2830" t="n">
        <v>20672</v>
      </c>
      <c r="F2830" t="inlineStr">
        <is>
          <t>EXTRATO DE TOMATE ELEFANTE C/1,7KG</t>
        </is>
      </c>
      <c r="G2830" t="n">
        <v>2107</v>
      </c>
      <c r="H2830" t="n">
        <v>6</v>
      </c>
      <c r="I2830" t="inlineStr">
        <is>
          <t>PC</t>
        </is>
      </c>
      <c r="J2830" t="inlineStr">
        <is>
          <t>ALIMENTOS</t>
        </is>
      </c>
      <c r="K2830" t="inlineStr">
        <is>
          <t>08/2025</t>
        </is>
      </c>
      <c r="L2830" t="n">
        <v>29.85</v>
      </c>
      <c r="M2830" s="551" t="n">
        <v>45895</v>
      </c>
      <c r="N2830" t="n">
        <v>31.12</v>
      </c>
      <c r="O2830" t="n">
        <v>30.55</v>
      </c>
      <c r="P2830" t="n">
        <v>179.1</v>
      </c>
    </row>
    <row r="2831">
      <c r="A2831" t="n">
        <v>51091</v>
      </c>
      <c r="B2831" t="n">
        <v>122</v>
      </c>
      <c r="C2831" t="inlineStr">
        <is>
          <t>Arcos</t>
        </is>
      </c>
      <c r="D2831" s="551" t="n">
        <v>45901</v>
      </c>
      <c r="E2831" t="n">
        <v>19778</v>
      </c>
      <c r="F2831" t="inlineStr">
        <is>
          <t>POLPA DE CAJA MANGA KG</t>
        </is>
      </c>
      <c r="G2831" t="n">
        <v>2480</v>
      </c>
      <c r="H2831" t="n">
        <v>5</v>
      </c>
      <c r="I2831" t="inlineStr">
        <is>
          <t>KG</t>
        </is>
      </c>
      <c r="J2831" t="inlineStr">
        <is>
          <t>ALIMENTOS</t>
        </is>
      </c>
      <c r="K2831" t="inlineStr">
        <is>
          <t>08/2025</t>
        </is>
      </c>
      <c r="L2831" t="n">
        <v>35.14</v>
      </c>
      <c r="M2831" s="551" t="n">
        <v>45890</v>
      </c>
      <c r="N2831" t="n">
        <v>28.67</v>
      </c>
      <c r="O2831" t="n">
        <v>28.67</v>
      </c>
      <c r="P2831" t="n">
        <v>175.7</v>
      </c>
    </row>
    <row r="2832">
      <c r="A2832" t="n">
        <v>51087</v>
      </c>
      <c r="B2832" t="n">
        <v>122</v>
      </c>
      <c r="C2832" t="inlineStr">
        <is>
          <t>Arcos</t>
        </is>
      </c>
      <c r="D2832" s="551" t="n">
        <v>45901</v>
      </c>
      <c r="E2832" t="n">
        <v>20689</v>
      </c>
      <c r="F2832" t="inlineStr">
        <is>
          <t>CREME DE LEITE FRESCO QUATA C/1,01LT</t>
        </is>
      </c>
      <c r="G2832" t="n">
        <v>2105</v>
      </c>
      <c r="H2832" t="n">
        <v>5</v>
      </c>
      <c r="I2832" t="inlineStr">
        <is>
          <t>UN</t>
        </is>
      </c>
      <c r="J2832" t="inlineStr">
        <is>
          <t>ALIMENTOS</t>
        </is>
      </c>
      <c r="K2832" t="inlineStr">
        <is>
          <t>08/2025</t>
        </is>
      </c>
      <c r="L2832" t="n">
        <v>34.3</v>
      </c>
      <c r="M2832" s="551" t="n">
        <v>45895</v>
      </c>
      <c r="N2832" t="n">
        <v>34.3</v>
      </c>
      <c r="O2832" t="n">
        <v>35.9</v>
      </c>
      <c r="P2832" t="n">
        <v>171.5</v>
      </c>
    </row>
    <row r="2833">
      <c r="A2833" t="n">
        <v>51033</v>
      </c>
      <c r="B2833" t="n">
        <v>122</v>
      </c>
      <c r="C2833" t="inlineStr">
        <is>
          <t>Arcos</t>
        </is>
      </c>
      <c r="D2833" s="551" t="n">
        <v>45901</v>
      </c>
      <c r="E2833" t="n">
        <v>21098</v>
      </c>
      <c r="F2833" t="inlineStr">
        <is>
          <t>ACUCAR MASCAVO UNIAO C/1KG</t>
        </is>
      </c>
      <c r="G2833" t="n">
        <v>1987</v>
      </c>
      <c r="H2833" t="n">
        <v>10</v>
      </c>
      <c r="I2833" t="inlineStr">
        <is>
          <t>PC</t>
        </is>
      </c>
      <c r="J2833" t="inlineStr">
        <is>
          <t>ALIMENTOS</t>
        </is>
      </c>
      <c r="K2833" t="inlineStr">
        <is>
          <t>08/2025</t>
        </is>
      </c>
      <c r="L2833" t="n">
        <v>16.76</v>
      </c>
      <c r="M2833" s="551" t="n">
        <v>45895</v>
      </c>
      <c r="N2833" t="n">
        <v>16.15</v>
      </c>
      <c r="O2833" t="n">
        <v>16.15</v>
      </c>
      <c r="P2833" t="n">
        <v>167.6</v>
      </c>
    </row>
    <row r="2834">
      <c r="A2834" t="n">
        <v>51054</v>
      </c>
      <c r="B2834" t="n">
        <v>122</v>
      </c>
      <c r="C2834" t="inlineStr">
        <is>
          <t>Arcos</t>
        </is>
      </c>
      <c r="D2834" s="551" t="n">
        <v>45901</v>
      </c>
      <c r="E2834" t="n">
        <v>19166</v>
      </c>
      <c r="F2834" t="inlineStr">
        <is>
          <t>BAGUETE DE GRAO LEVIAN FATIADO 590G UN</t>
        </is>
      </c>
      <c r="G2834" t="n">
        <v>2826</v>
      </c>
      <c r="H2834" t="n">
        <v>8</v>
      </c>
      <c r="I2834" t="inlineStr">
        <is>
          <t>UN</t>
        </is>
      </c>
      <c r="J2834" t="inlineStr">
        <is>
          <t>ALIMENTOS</t>
        </is>
      </c>
      <c r="K2834" t="inlineStr">
        <is>
          <t>08/2025</t>
        </is>
      </c>
      <c r="L2834" t="n">
        <v>20.35</v>
      </c>
      <c r="M2834" s="551" t="n">
        <v>45896</v>
      </c>
      <c r="N2834" t="n">
        <v>20.35</v>
      </c>
      <c r="O2834" t="n">
        <v>20.35</v>
      </c>
      <c r="P2834" t="n">
        <v>162.8</v>
      </c>
    </row>
    <row r="2835">
      <c r="A2835" t="n">
        <v>51172</v>
      </c>
      <c r="B2835" t="n">
        <v>122</v>
      </c>
      <c r="C2835" t="inlineStr">
        <is>
          <t>Arcos</t>
        </is>
      </c>
      <c r="D2835" s="551" t="n">
        <v>45901</v>
      </c>
      <c r="E2835" t="n">
        <v>24620</v>
      </c>
      <c r="F2835" t="inlineStr">
        <is>
          <t>NIBS DE CACAU KG</t>
        </is>
      </c>
      <c r="G2835" t="n">
        <v>5681</v>
      </c>
      <c r="H2835" t="n">
        <v>2</v>
      </c>
      <c r="I2835" t="inlineStr">
        <is>
          <t>KG</t>
        </is>
      </c>
      <c r="J2835" t="inlineStr">
        <is>
          <t>ALIMENTOS</t>
        </is>
      </c>
      <c r="K2835" t="inlineStr">
        <is>
          <t>08/2025</t>
        </is>
      </c>
      <c r="L2835" t="n">
        <v>0</v>
      </c>
      <c r="M2835" s="551" t="n">
        <v>45868</v>
      </c>
      <c r="N2835" t="n">
        <v>0</v>
      </c>
      <c r="O2835" t="n">
        <v>79.77</v>
      </c>
      <c r="P2835" t="n">
        <v>159.54</v>
      </c>
    </row>
    <row r="2836">
      <c r="A2836" t="n">
        <v>51090</v>
      </c>
      <c r="B2836" t="n">
        <v>122</v>
      </c>
      <c r="C2836" t="inlineStr">
        <is>
          <t>Arcos</t>
        </is>
      </c>
      <c r="D2836" s="551" t="n">
        <v>45901</v>
      </c>
      <c r="E2836" t="n">
        <v>20614</v>
      </c>
      <c r="F2836" t="inlineStr">
        <is>
          <t>PASTA GERGELIM TAHINE ISTAMBUL 5006 LT</t>
        </is>
      </c>
      <c r="G2836" t="n">
        <v>2119</v>
      </c>
      <c r="H2836" t="n">
        <v>5</v>
      </c>
      <c r="I2836" t="inlineStr">
        <is>
          <t>UN</t>
        </is>
      </c>
      <c r="J2836" t="inlineStr">
        <is>
          <t>ALIMENTOS</t>
        </is>
      </c>
      <c r="K2836" t="inlineStr">
        <is>
          <t>08/2025</t>
        </is>
      </c>
      <c r="L2836" t="n">
        <v>0</v>
      </c>
      <c r="M2836" s="551" t="n">
        <v>45853</v>
      </c>
      <c r="N2836" t="n">
        <v>29.9</v>
      </c>
      <c r="O2836" t="n">
        <v>29.9</v>
      </c>
      <c r="P2836" t="n">
        <v>149.5</v>
      </c>
    </row>
    <row r="2837">
      <c r="A2837" t="n">
        <v>51102</v>
      </c>
      <c r="B2837" t="n">
        <v>122</v>
      </c>
      <c r="C2837" t="inlineStr">
        <is>
          <t>Arcos</t>
        </is>
      </c>
      <c r="D2837" s="551" t="n">
        <v>45901</v>
      </c>
      <c r="E2837" t="n">
        <v>19721</v>
      </c>
      <c r="F2837" t="inlineStr">
        <is>
          <t>ROMA KG</t>
        </is>
      </c>
      <c r="G2837" t="n">
        <v>2533</v>
      </c>
      <c r="H2837" t="n">
        <v>4.28</v>
      </c>
      <c r="I2837" t="inlineStr">
        <is>
          <t>KG</t>
        </is>
      </c>
      <c r="J2837" t="inlineStr">
        <is>
          <t>ALIMENTOS</t>
        </is>
      </c>
      <c r="K2837" t="inlineStr">
        <is>
          <t>08/2025</t>
        </is>
      </c>
      <c r="L2837" t="n">
        <v>34.67</v>
      </c>
      <c r="M2837" s="551" t="n">
        <v>45897</v>
      </c>
      <c r="N2837" t="n">
        <v>34.56</v>
      </c>
      <c r="O2837" t="n">
        <v>32.92</v>
      </c>
      <c r="P2837" t="n">
        <v>148.39</v>
      </c>
    </row>
    <row r="2838">
      <c r="A2838" t="n">
        <v>51122</v>
      </c>
      <c r="B2838" t="n">
        <v>122</v>
      </c>
      <c r="C2838" t="inlineStr">
        <is>
          <t>Arcos</t>
        </is>
      </c>
      <c r="D2838" s="551" t="n">
        <v>45901</v>
      </c>
      <c r="E2838" t="n">
        <v>19857</v>
      </c>
      <c r="F2838" t="inlineStr">
        <is>
          <t>ACIDO CITRICO KG</t>
        </is>
      </c>
      <c r="G2838" t="n">
        <v>2415</v>
      </c>
      <c r="H2838" t="n">
        <v>3</v>
      </c>
      <c r="I2838" t="inlineStr">
        <is>
          <t>KG</t>
        </is>
      </c>
      <c r="J2838" t="inlineStr">
        <is>
          <t>ALIMENTOS</t>
        </is>
      </c>
      <c r="K2838" t="inlineStr">
        <is>
          <t>08/2025</t>
        </is>
      </c>
      <c r="L2838" t="n">
        <v>49</v>
      </c>
      <c r="M2838" s="551" t="n">
        <v>45889</v>
      </c>
      <c r="N2838" t="n">
        <v>49</v>
      </c>
      <c r="O2838" t="n">
        <v>49</v>
      </c>
      <c r="P2838" t="n">
        <v>147</v>
      </c>
    </row>
    <row r="2839">
      <c r="A2839" t="n">
        <v>51234</v>
      </c>
      <c r="B2839" t="n">
        <v>122</v>
      </c>
      <c r="C2839" t="inlineStr">
        <is>
          <t>Arcos</t>
        </is>
      </c>
      <c r="D2839" s="551" t="n">
        <v>45901</v>
      </c>
      <c r="E2839" t="n">
        <v>25562</v>
      </c>
      <c r="F2839" t="inlineStr">
        <is>
          <t>CERVEJA CORONA CERO SUNBREW LONG NECK 330ML C/24</t>
        </is>
      </c>
      <c r="G2839" t="n">
        <v>6169</v>
      </c>
      <c r="H2839" t="n">
        <v>1</v>
      </c>
      <c r="I2839" t="inlineStr">
        <is>
          <t>PC</t>
        </is>
      </c>
      <c r="J2839" t="inlineStr">
        <is>
          <t>BEBIDAS</t>
        </is>
      </c>
      <c r="K2839" t="inlineStr">
        <is>
          <t>08/2025</t>
        </is>
      </c>
      <c r="L2839" t="n">
        <v>0</v>
      </c>
      <c r="M2839" s="551" t="n">
        <v>-693593</v>
      </c>
      <c r="N2839" t="n">
        <v>0</v>
      </c>
      <c r="O2839" t="n">
        <v>146.8</v>
      </c>
      <c r="P2839" t="n">
        <v>146.8</v>
      </c>
    </row>
    <row r="2840">
      <c r="A2840" t="n">
        <v>51052</v>
      </c>
      <c r="B2840" t="n">
        <v>122</v>
      </c>
      <c r="C2840" t="inlineStr">
        <is>
          <t>Arcos</t>
        </is>
      </c>
      <c r="D2840" s="551" t="n">
        <v>45901</v>
      </c>
      <c r="E2840" t="n">
        <v>20871</v>
      </c>
      <c r="F2840" t="inlineStr">
        <is>
          <t>MELADO DE CANA JR C/1,3KG</t>
        </is>
      </c>
      <c r="G2840" t="n">
        <v>2043</v>
      </c>
      <c r="H2840" t="n">
        <v>8</v>
      </c>
      <c r="I2840" t="inlineStr">
        <is>
          <t>PT</t>
        </is>
      </c>
      <c r="J2840" t="inlineStr">
        <is>
          <t>ALIMENTOS</t>
        </is>
      </c>
      <c r="K2840" t="inlineStr">
        <is>
          <t>08/2025</t>
        </is>
      </c>
      <c r="L2840" t="n">
        <v>18.14</v>
      </c>
      <c r="M2840" s="551" t="n">
        <v>45895</v>
      </c>
      <c r="N2840" t="n">
        <v>17.8</v>
      </c>
      <c r="O2840" t="n">
        <v>16.6</v>
      </c>
      <c r="P2840" t="n">
        <v>145.12</v>
      </c>
    </row>
    <row r="2841">
      <c r="A2841" t="n">
        <v>51237</v>
      </c>
      <c r="B2841" t="n">
        <v>122</v>
      </c>
      <c r="C2841" t="inlineStr">
        <is>
          <t>Arcos</t>
        </is>
      </c>
      <c r="D2841" s="551" t="n">
        <v>45901</v>
      </c>
      <c r="E2841" t="n">
        <v>18393</v>
      </c>
      <c r="F2841" t="inlineStr">
        <is>
          <t>CONHAQUE HENNESSY VERY SPECIAL 700ML</t>
        </is>
      </c>
      <c r="G2841" t="n">
        <v>3247</v>
      </c>
      <c r="H2841" t="n">
        <v>0.98</v>
      </c>
      <c r="I2841" t="inlineStr">
        <is>
          <t>UN</t>
        </is>
      </c>
      <c r="J2841" t="inlineStr">
        <is>
          <t>BEBIDAS</t>
        </is>
      </c>
      <c r="K2841" t="inlineStr">
        <is>
          <t>08/2025</t>
        </is>
      </c>
      <c r="L2841" t="n">
        <v>0</v>
      </c>
      <c r="M2841" s="551" t="n">
        <v>-693593</v>
      </c>
      <c r="N2841" t="n">
        <v>0</v>
      </c>
      <c r="O2841" t="n">
        <v>0</v>
      </c>
      <c r="P2841" t="n">
        <v>143.42</v>
      </c>
    </row>
    <row r="2842">
      <c r="A2842" t="n">
        <v>51155</v>
      </c>
      <c r="B2842" t="n">
        <v>122</v>
      </c>
      <c r="C2842" t="inlineStr">
        <is>
          <t>Arcos</t>
        </is>
      </c>
      <c r="D2842" s="551" t="n">
        <v>45901</v>
      </c>
      <c r="E2842" t="n">
        <v>24952</v>
      </c>
      <c r="F2842" t="inlineStr">
        <is>
          <t>CHIPS DE BANANA KG</t>
        </is>
      </c>
      <c r="G2842" t="n">
        <v>5834</v>
      </c>
      <c r="H2842" t="n">
        <v>2</v>
      </c>
      <c r="I2842" t="inlineStr">
        <is>
          <t>KG</t>
        </is>
      </c>
      <c r="J2842" t="inlineStr">
        <is>
          <t>ALIMENTOS</t>
        </is>
      </c>
      <c r="K2842" t="inlineStr">
        <is>
          <t>08/2025</t>
        </is>
      </c>
      <c r="L2842" t="n">
        <v>69.83</v>
      </c>
      <c r="M2842" s="551" t="n">
        <v>45895</v>
      </c>
      <c r="N2842" t="n">
        <v>69.90000000000001</v>
      </c>
      <c r="O2842" t="n">
        <v>69.90000000000001</v>
      </c>
      <c r="P2842" t="n">
        <v>139.66</v>
      </c>
    </row>
    <row r="2843">
      <c r="A2843" t="n">
        <v>51064</v>
      </c>
      <c r="B2843" t="n">
        <v>122</v>
      </c>
      <c r="C2843" t="inlineStr">
        <is>
          <t>Arcos</t>
        </is>
      </c>
      <c r="D2843" s="551" t="n">
        <v>45901</v>
      </c>
      <c r="E2843" t="n">
        <v>18543</v>
      </c>
      <c r="F2843" t="inlineStr">
        <is>
          <t>APERITIVO CYNAR 900ML</t>
        </is>
      </c>
      <c r="G2843" t="n">
        <v>3135</v>
      </c>
      <c r="H2843" t="n">
        <v>6.61</v>
      </c>
      <c r="I2843" t="inlineStr">
        <is>
          <t>GR</t>
        </is>
      </c>
      <c r="J2843" t="inlineStr">
        <is>
          <t>BEBIDAS</t>
        </is>
      </c>
      <c r="K2843" t="inlineStr">
        <is>
          <t>08/2025</t>
        </is>
      </c>
      <c r="L2843" t="n">
        <v>21.04</v>
      </c>
      <c r="M2843" s="551" t="n">
        <v>45887</v>
      </c>
      <c r="N2843" t="n">
        <v>20.59</v>
      </c>
      <c r="O2843" t="n">
        <v>20.59</v>
      </c>
      <c r="P2843" t="n">
        <v>139.07</v>
      </c>
    </row>
    <row r="2844">
      <c r="A2844" t="n">
        <v>51041</v>
      </c>
      <c r="B2844" t="n">
        <v>122</v>
      </c>
      <c r="C2844" t="inlineStr">
        <is>
          <t>Arcos</t>
        </is>
      </c>
      <c r="D2844" s="551" t="n">
        <v>45901</v>
      </c>
      <c r="E2844" t="n">
        <v>19973</v>
      </c>
      <c r="F2844" t="inlineStr">
        <is>
          <t>MOLHO SHOYO TRADICIONAL SAKURA C/1,010L UN</t>
        </is>
      </c>
      <c r="G2844" t="n">
        <v>2354</v>
      </c>
      <c r="H2844" t="n">
        <v>9</v>
      </c>
      <c r="I2844" t="inlineStr">
        <is>
          <t>UN</t>
        </is>
      </c>
      <c r="J2844" t="inlineStr">
        <is>
          <t>ALIMENTOS</t>
        </is>
      </c>
      <c r="K2844" t="inlineStr">
        <is>
          <t>08/2025</t>
        </is>
      </c>
      <c r="L2844" t="n">
        <v>15.4</v>
      </c>
      <c r="M2844" s="551" t="n">
        <v>45888</v>
      </c>
      <c r="N2844" t="n">
        <v>15.4</v>
      </c>
      <c r="O2844" t="n">
        <v>15.4</v>
      </c>
      <c r="P2844" t="n">
        <v>138.6</v>
      </c>
    </row>
    <row r="2845">
      <c r="A2845" t="n">
        <v>50991</v>
      </c>
      <c r="B2845" t="n">
        <v>122</v>
      </c>
      <c r="C2845" t="inlineStr">
        <is>
          <t>Arcos</t>
        </is>
      </c>
      <c r="D2845" s="551" t="n">
        <v>45901</v>
      </c>
      <c r="E2845" t="n">
        <v>20385</v>
      </c>
      <c r="F2845" t="inlineStr">
        <is>
          <t>FARINHA DE MILHO FLOCAO YOKI 500GR</t>
        </is>
      </c>
      <c r="G2845" t="n">
        <v>2195</v>
      </c>
      <c r="H2845" t="n">
        <v>28</v>
      </c>
      <c r="I2845" t="inlineStr">
        <is>
          <t>UN</t>
        </is>
      </c>
      <c r="J2845" t="inlineStr">
        <is>
          <t>ALIMENTOS</t>
        </is>
      </c>
      <c r="K2845" t="inlineStr">
        <is>
          <t>08/2025</t>
        </is>
      </c>
      <c r="L2845" t="n">
        <v>4.92</v>
      </c>
      <c r="M2845" s="551" t="n">
        <v>45895</v>
      </c>
      <c r="N2845" t="n">
        <v>4.9</v>
      </c>
      <c r="O2845" t="n">
        <v>4.9</v>
      </c>
      <c r="P2845" t="n">
        <v>137.76</v>
      </c>
    </row>
    <row r="2846">
      <c r="A2846" t="n">
        <v>51258</v>
      </c>
      <c r="B2846" t="n">
        <v>122</v>
      </c>
      <c r="C2846" t="inlineStr">
        <is>
          <t>Arcos</t>
        </is>
      </c>
      <c r="D2846" s="551" t="n">
        <v>45901</v>
      </c>
      <c r="E2846" t="n">
        <v>18367</v>
      </c>
      <c r="F2846" t="inlineStr">
        <is>
          <t>GIN MARTIN MILLERS 700ML</t>
        </is>
      </c>
      <c r="G2846" t="n">
        <v>3271</v>
      </c>
      <c r="H2846" t="n">
        <v>0.54</v>
      </c>
      <c r="I2846" t="inlineStr">
        <is>
          <t>UN</t>
        </is>
      </c>
      <c r="J2846" t="inlineStr">
        <is>
          <t>BEBIDAS</t>
        </is>
      </c>
      <c r="K2846" t="inlineStr">
        <is>
          <t>08/2025</t>
        </is>
      </c>
      <c r="L2846" t="n">
        <v>0</v>
      </c>
      <c r="M2846" s="551" t="n">
        <v>-693593</v>
      </c>
      <c r="N2846" t="n">
        <v>0</v>
      </c>
      <c r="O2846" t="n">
        <v>161.79</v>
      </c>
      <c r="P2846" t="n">
        <v>137.15</v>
      </c>
    </row>
    <row r="2847">
      <c r="A2847" t="n">
        <v>51240</v>
      </c>
      <c r="B2847" t="n">
        <v>122</v>
      </c>
      <c r="C2847" t="inlineStr">
        <is>
          <t>Arcos</t>
        </is>
      </c>
      <c r="D2847" s="551" t="n">
        <v>45901</v>
      </c>
      <c r="E2847" t="n">
        <v>18121</v>
      </c>
      <c r="F2847" t="inlineStr">
        <is>
          <t>WHISKY JIM BEAM RYE 700ML</t>
        </is>
      </c>
      <c r="G2847" t="n">
        <v>3493</v>
      </c>
      <c r="H2847" t="n">
        <v>0.91</v>
      </c>
      <c r="I2847" t="inlineStr">
        <is>
          <t>GR</t>
        </is>
      </c>
      <c r="J2847" t="inlineStr">
        <is>
          <t>BEBIDAS</t>
        </is>
      </c>
      <c r="K2847" t="inlineStr">
        <is>
          <t>08/2025</t>
        </is>
      </c>
      <c r="L2847" t="n">
        <v>0</v>
      </c>
      <c r="M2847" s="551" t="n">
        <v>45811</v>
      </c>
      <c r="N2847" t="n">
        <v>149.51</v>
      </c>
      <c r="O2847" t="n">
        <v>149.51</v>
      </c>
      <c r="P2847" t="n">
        <v>136.05</v>
      </c>
    </row>
    <row r="2848">
      <c r="A2848" t="n">
        <v>51221</v>
      </c>
      <c r="B2848" t="n">
        <v>122</v>
      </c>
      <c r="C2848" t="inlineStr">
        <is>
          <t>Arcos</t>
        </is>
      </c>
      <c r="D2848" s="551" t="n">
        <v>45901</v>
      </c>
      <c r="E2848" t="n">
        <v>18595</v>
      </c>
      <c r="F2848" t="inlineStr">
        <is>
          <t>CORONA EXTRA LONG NECK 330ML C/24</t>
        </is>
      </c>
      <c r="G2848" t="n">
        <v>3099</v>
      </c>
      <c r="H2848" t="n">
        <v>1</v>
      </c>
      <c r="I2848" t="inlineStr">
        <is>
          <t>PC</t>
        </is>
      </c>
      <c r="J2848" t="inlineStr">
        <is>
          <t>BEBIDAS</t>
        </is>
      </c>
      <c r="K2848" t="inlineStr">
        <is>
          <t>08/2025</t>
        </is>
      </c>
      <c r="L2848" t="n">
        <v>0</v>
      </c>
      <c r="M2848" s="551" t="n">
        <v>-693593</v>
      </c>
      <c r="N2848" t="n">
        <v>0</v>
      </c>
      <c r="O2848" t="n">
        <v>132.08</v>
      </c>
      <c r="P2848" t="n">
        <v>132.08</v>
      </c>
    </row>
    <row r="2849">
      <c r="A2849" t="n">
        <v>51040</v>
      </c>
      <c r="B2849" t="n">
        <v>122</v>
      </c>
      <c r="C2849" t="inlineStr">
        <is>
          <t>Arcos</t>
        </is>
      </c>
      <c r="D2849" s="551" t="n">
        <v>45901</v>
      </c>
      <c r="E2849" t="n">
        <v>20358</v>
      </c>
      <c r="F2849" t="inlineStr">
        <is>
          <t>FARINHA PANKO ROMARIZ C/1KG</t>
        </is>
      </c>
      <c r="G2849" t="n">
        <v>2200</v>
      </c>
      <c r="H2849" t="n">
        <v>9</v>
      </c>
      <c r="I2849" t="inlineStr">
        <is>
          <t>PC</t>
        </is>
      </c>
      <c r="J2849" t="inlineStr">
        <is>
          <t>ALIMENTOS</t>
        </is>
      </c>
      <c r="K2849" t="inlineStr">
        <is>
          <t>08/2025</t>
        </is>
      </c>
      <c r="L2849" t="n">
        <v>14.3</v>
      </c>
      <c r="M2849" s="551" t="n">
        <v>45888</v>
      </c>
      <c r="N2849" t="n">
        <v>14.3</v>
      </c>
      <c r="O2849" t="n">
        <v>14.31</v>
      </c>
      <c r="P2849" t="n">
        <v>128.7</v>
      </c>
    </row>
    <row r="2850">
      <c r="A2850" t="n">
        <v>51026</v>
      </c>
      <c r="B2850" t="n">
        <v>122</v>
      </c>
      <c r="C2850" t="inlineStr">
        <is>
          <t>Arcos</t>
        </is>
      </c>
      <c r="D2850" s="551" t="n">
        <v>45901</v>
      </c>
      <c r="E2850" t="n">
        <v>20054</v>
      </c>
      <c r="F2850" t="inlineStr">
        <is>
          <t>CATCHUP HEINZ 397G UN</t>
        </is>
      </c>
      <c r="G2850" t="n">
        <v>2325</v>
      </c>
      <c r="H2850" t="n">
        <v>11</v>
      </c>
      <c r="I2850" t="inlineStr">
        <is>
          <t>UN</t>
        </is>
      </c>
      <c r="J2850" t="inlineStr">
        <is>
          <t>ALIMENTOS</t>
        </is>
      </c>
      <c r="K2850" t="inlineStr">
        <is>
          <t>08/2025</t>
        </is>
      </c>
      <c r="L2850" t="n">
        <v>11.5</v>
      </c>
      <c r="M2850" s="551" t="n">
        <v>45888</v>
      </c>
      <c r="N2850" t="n">
        <v>11.5</v>
      </c>
      <c r="O2850" t="n">
        <v>10.99</v>
      </c>
      <c r="P2850" t="n">
        <v>126.5</v>
      </c>
    </row>
    <row r="2851">
      <c r="A2851" t="n">
        <v>51230</v>
      </c>
      <c r="B2851" t="n">
        <v>122</v>
      </c>
      <c r="C2851" t="inlineStr">
        <is>
          <t>Arcos</t>
        </is>
      </c>
      <c r="D2851" s="551" t="n">
        <v>45901</v>
      </c>
      <c r="E2851" t="n">
        <v>18189</v>
      </c>
      <c r="F2851" t="inlineStr">
        <is>
          <t>VODKA BELVEDERE NATURAL 700ML</t>
        </is>
      </c>
      <c r="G2851" t="n">
        <v>3435</v>
      </c>
      <c r="H2851" t="n">
        <v>1</v>
      </c>
      <c r="I2851" t="inlineStr">
        <is>
          <t>GR</t>
        </is>
      </c>
      <c r="J2851" t="inlineStr">
        <is>
          <t>BEBIDAS</t>
        </is>
      </c>
      <c r="K2851" t="inlineStr">
        <is>
          <t>08/2025</t>
        </is>
      </c>
      <c r="L2851" t="n">
        <v>0</v>
      </c>
      <c r="M2851" s="551" t="n">
        <v>45874</v>
      </c>
      <c r="N2851" t="n">
        <v>0</v>
      </c>
      <c r="O2851" t="n">
        <v>0</v>
      </c>
      <c r="P2851" t="n">
        <v>123</v>
      </c>
    </row>
    <row r="2852">
      <c r="A2852" t="n">
        <v>50989</v>
      </c>
      <c r="B2852" t="n">
        <v>122</v>
      </c>
      <c r="C2852" t="inlineStr">
        <is>
          <t>Arcos</t>
        </is>
      </c>
      <c r="D2852" s="551" t="n">
        <v>45901</v>
      </c>
      <c r="E2852" t="n">
        <v>17040</v>
      </c>
      <c r="F2852" t="inlineStr">
        <is>
          <t>PAO CIABATTA DE AZEITE UN</t>
        </is>
      </c>
      <c r="G2852" t="n">
        <v>2828</v>
      </c>
      <c r="H2852" t="n">
        <v>30</v>
      </c>
      <c r="I2852" t="inlineStr">
        <is>
          <t>UN</t>
        </is>
      </c>
      <c r="J2852" t="inlineStr">
        <is>
          <t>ALIMENTOS</t>
        </is>
      </c>
      <c r="K2852" t="inlineStr">
        <is>
          <t>08/2025</t>
        </is>
      </c>
      <c r="L2852" t="n">
        <v>4.08</v>
      </c>
      <c r="M2852" s="551" t="n">
        <v>45896</v>
      </c>
      <c r="N2852" t="n">
        <v>4.1</v>
      </c>
      <c r="O2852" t="n">
        <v>4.1</v>
      </c>
      <c r="P2852" t="n">
        <v>122.4</v>
      </c>
    </row>
    <row r="2853">
      <c r="A2853" t="n">
        <v>51157</v>
      </c>
      <c r="B2853" t="n">
        <v>122</v>
      </c>
      <c r="C2853" t="inlineStr">
        <is>
          <t>Arcos</t>
        </is>
      </c>
      <c r="D2853" s="551" t="n">
        <v>45901</v>
      </c>
      <c r="E2853" t="n">
        <v>23992</v>
      </c>
      <c r="F2853" t="inlineStr">
        <is>
          <t>ACIDO MALICO KG</t>
        </is>
      </c>
      <c r="G2853" t="n">
        <v>2216</v>
      </c>
      <c r="H2853" t="n">
        <v>2</v>
      </c>
      <c r="I2853" t="inlineStr">
        <is>
          <t>KG</t>
        </is>
      </c>
      <c r="J2853" t="inlineStr">
        <is>
          <t>ALIMENTOS</t>
        </is>
      </c>
      <c r="K2853" t="inlineStr">
        <is>
          <t>08/2025</t>
        </is>
      </c>
      <c r="L2853" t="n">
        <v>0</v>
      </c>
      <c r="M2853" s="551" t="n">
        <v>45832</v>
      </c>
      <c r="N2853" t="n">
        <v>61</v>
      </c>
      <c r="O2853" t="n">
        <v>61</v>
      </c>
      <c r="P2853" t="n">
        <v>122</v>
      </c>
    </row>
    <row r="2854">
      <c r="A2854" t="n">
        <v>51204</v>
      </c>
      <c r="B2854" t="n">
        <v>122</v>
      </c>
      <c r="C2854" t="inlineStr">
        <is>
          <t>Arcos</t>
        </is>
      </c>
      <c r="D2854" s="551" t="n">
        <v>45901</v>
      </c>
      <c r="E2854" t="n">
        <v>18146</v>
      </c>
      <c r="F2854" t="inlineStr">
        <is>
          <t>WHISKY CHIVAS REGAL 12 ANOS 1L</t>
        </is>
      </c>
      <c r="G2854" t="n">
        <v>3471</v>
      </c>
      <c r="H2854" t="n">
        <v>1.17</v>
      </c>
      <c r="I2854" t="inlineStr">
        <is>
          <t>GR</t>
        </is>
      </c>
      <c r="J2854" t="inlineStr">
        <is>
          <t>BEBIDAS</t>
        </is>
      </c>
      <c r="K2854" t="inlineStr">
        <is>
          <t>08/2025</t>
        </is>
      </c>
      <c r="L2854" t="n">
        <v>0</v>
      </c>
      <c r="M2854" s="551" t="n">
        <v>45824</v>
      </c>
      <c r="N2854" t="n">
        <v>103.8</v>
      </c>
      <c r="O2854" t="n">
        <v>100</v>
      </c>
      <c r="P2854" t="n">
        <v>121.45</v>
      </c>
    </row>
    <row r="2855">
      <c r="A2855" t="n">
        <v>51039</v>
      </c>
      <c r="B2855" t="n">
        <v>122</v>
      </c>
      <c r="C2855" t="inlineStr">
        <is>
          <t>Arcos</t>
        </is>
      </c>
      <c r="D2855" s="551" t="n">
        <v>45901</v>
      </c>
      <c r="E2855" t="n">
        <v>25628</v>
      </c>
      <c r="F2855" t="inlineStr">
        <is>
          <t>MOLHO DE PIMENTA SRIRACHA PANTAI 435ML UN</t>
        </is>
      </c>
      <c r="G2855" t="n">
        <v>6201</v>
      </c>
      <c r="H2855" t="n">
        <v>9.199999999999999</v>
      </c>
      <c r="I2855" t="inlineStr">
        <is>
          <t>UN</t>
        </is>
      </c>
      <c r="J2855" t="inlineStr">
        <is>
          <t>ALIMENTOS</t>
        </is>
      </c>
      <c r="K2855" t="inlineStr">
        <is>
          <t>08/2025</t>
        </is>
      </c>
      <c r="L2855" t="n">
        <v>0</v>
      </c>
      <c r="M2855" s="551" t="n">
        <v>45678</v>
      </c>
      <c r="N2855" t="n">
        <v>12.98</v>
      </c>
      <c r="O2855" t="n">
        <v>12.98</v>
      </c>
      <c r="P2855" t="n">
        <v>119.42</v>
      </c>
    </row>
    <row r="2856">
      <c r="A2856" t="n">
        <v>51171</v>
      </c>
      <c r="B2856" t="n">
        <v>122</v>
      </c>
      <c r="C2856" t="inlineStr">
        <is>
          <t>Arcos</t>
        </is>
      </c>
      <c r="D2856" s="551" t="n">
        <v>45901</v>
      </c>
      <c r="E2856" t="n">
        <v>19946</v>
      </c>
      <c r="F2856" t="inlineStr">
        <is>
          <t>MOSTARDA DIJON COM GRAO BEAUFOR C/1,001KG</t>
        </is>
      </c>
      <c r="G2856" t="n">
        <v>2360</v>
      </c>
      <c r="H2856" t="n">
        <v>2</v>
      </c>
      <c r="I2856" t="inlineStr">
        <is>
          <t>PT</t>
        </is>
      </c>
      <c r="J2856" t="inlineStr">
        <is>
          <t>ALIMENTOS</t>
        </is>
      </c>
      <c r="K2856" t="inlineStr">
        <is>
          <t>08/2025</t>
        </is>
      </c>
      <c r="L2856" t="n">
        <v>0</v>
      </c>
      <c r="M2856" s="551" t="n">
        <v>45754</v>
      </c>
      <c r="N2856" t="n">
        <v>0</v>
      </c>
      <c r="O2856" t="n">
        <v>55.99</v>
      </c>
      <c r="P2856" t="n">
        <v>119</v>
      </c>
    </row>
    <row r="2857">
      <c r="A2857" t="n">
        <v>51126</v>
      </c>
      <c r="B2857" t="n">
        <v>122</v>
      </c>
      <c r="C2857" t="inlineStr">
        <is>
          <t>Arcos</t>
        </is>
      </c>
      <c r="D2857" s="551" t="n">
        <v>45901</v>
      </c>
      <c r="E2857" t="n">
        <v>25282</v>
      </c>
      <c r="F2857" t="inlineStr">
        <is>
          <t>FRUTOSE CRISTAL KG</t>
        </is>
      </c>
      <c r="G2857" t="n">
        <v>5982</v>
      </c>
      <c r="H2857" t="n">
        <v>3</v>
      </c>
      <c r="I2857" t="inlineStr">
        <is>
          <t>KG</t>
        </is>
      </c>
      <c r="J2857" t="inlineStr">
        <is>
          <t>ALIMENTOS</t>
        </is>
      </c>
      <c r="K2857" t="inlineStr">
        <is>
          <t>08/2025</t>
        </is>
      </c>
      <c r="L2857" t="n">
        <v>39</v>
      </c>
      <c r="M2857" s="551" t="n">
        <v>45894</v>
      </c>
      <c r="N2857" t="n">
        <v>39</v>
      </c>
      <c r="O2857" t="n">
        <v>39</v>
      </c>
      <c r="P2857" t="n">
        <v>117</v>
      </c>
    </row>
    <row r="2858">
      <c r="A2858" t="n">
        <v>51138</v>
      </c>
      <c r="B2858" t="n">
        <v>122</v>
      </c>
      <c r="C2858" t="inlineStr">
        <is>
          <t>Arcos</t>
        </is>
      </c>
      <c r="D2858" s="551" t="n">
        <v>45901</v>
      </c>
      <c r="E2858" t="n">
        <v>18200</v>
      </c>
      <c r="F2858" t="inlineStr">
        <is>
          <t>VERMOUTH MARTINI ROSSO 750ML</t>
        </is>
      </c>
      <c r="G2858" t="n">
        <v>3426</v>
      </c>
      <c r="H2858" t="n">
        <v>3</v>
      </c>
      <c r="I2858" t="inlineStr">
        <is>
          <t>GR</t>
        </is>
      </c>
      <c r="J2858" t="inlineStr">
        <is>
          <t>BEBIDAS</t>
        </is>
      </c>
      <c r="K2858" t="inlineStr">
        <is>
          <t>08/2025</t>
        </is>
      </c>
      <c r="L2858" t="n">
        <v>0</v>
      </c>
      <c r="M2858" s="551" t="n">
        <v>45462</v>
      </c>
      <c r="N2858" t="n">
        <v>38.9</v>
      </c>
      <c r="O2858" t="n">
        <v>41.5</v>
      </c>
      <c r="P2858" t="n">
        <v>116.7</v>
      </c>
    </row>
    <row r="2859">
      <c r="A2859" t="n">
        <v>51224</v>
      </c>
      <c r="B2859" t="n">
        <v>122</v>
      </c>
      <c r="C2859" t="inlineStr">
        <is>
          <t>Arcos</t>
        </is>
      </c>
      <c r="D2859" s="551" t="n">
        <v>45901</v>
      </c>
      <c r="E2859" t="n">
        <v>18364</v>
      </c>
      <c r="F2859" t="inlineStr">
        <is>
          <t>GIN PLYMOUTH 750ML</t>
        </is>
      </c>
      <c r="G2859" t="n">
        <v>3274</v>
      </c>
      <c r="H2859" t="n">
        <v>1</v>
      </c>
      <c r="I2859" t="inlineStr">
        <is>
          <t>UN</t>
        </is>
      </c>
      <c r="J2859" t="inlineStr">
        <is>
          <t>BEBIDAS</t>
        </is>
      </c>
      <c r="K2859" t="inlineStr">
        <is>
          <t>08/2025</t>
        </is>
      </c>
      <c r="L2859" t="n">
        <v>0</v>
      </c>
      <c r="M2859" s="551" t="n">
        <v>-693593</v>
      </c>
      <c r="N2859" t="n">
        <v>0</v>
      </c>
      <c r="O2859" t="n">
        <v>0</v>
      </c>
      <c r="P2859" t="n">
        <v>112.33</v>
      </c>
    </row>
    <row r="2860">
      <c r="A2860" t="n">
        <v>51162</v>
      </c>
      <c r="B2860" t="n">
        <v>122</v>
      </c>
      <c r="C2860" t="inlineStr">
        <is>
          <t>Arcos</t>
        </is>
      </c>
      <c r="D2860" s="551" t="n">
        <v>45901</v>
      </c>
      <c r="E2860" t="n">
        <v>25209</v>
      </c>
      <c r="F2860" t="inlineStr">
        <is>
          <t>ARROZ REI ARTHUR GRAO CURTO PCT C/5KG</t>
        </is>
      </c>
      <c r="G2860" t="n">
        <v>5946</v>
      </c>
      <c r="H2860" t="n">
        <v>2</v>
      </c>
      <c r="I2860" t="inlineStr">
        <is>
          <t>PC</t>
        </is>
      </c>
      <c r="J2860" t="inlineStr">
        <is>
          <t>ALIMENTOS</t>
        </is>
      </c>
      <c r="K2860" t="inlineStr">
        <is>
          <t>08/2025</t>
        </is>
      </c>
      <c r="L2860" t="n">
        <v>0</v>
      </c>
      <c r="M2860" s="551" t="n">
        <v>-693593</v>
      </c>
      <c r="N2860" t="n">
        <v>0</v>
      </c>
      <c r="O2860" t="n">
        <v>0</v>
      </c>
      <c r="P2860" t="n">
        <v>112</v>
      </c>
    </row>
    <row r="2861">
      <c r="A2861" t="n">
        <v>51272</v>
      </c>
      <c r="B2861" t="n">
        <v>122</v>
      </c>
      <c r="C2861" t="inlineStr">
        <is>
          <t>Arcos</t>
        </is>
      </c>
      <c r="D2861" s="551" t="n">
        <v>45901</v>
      </c>
      <c r="E2861" t="n">
        <v>18264</v>
      </c>
      <c r="F2861" t="inlineStr">
        <is>
          <t>RUM MOUNT GAY XO 43o 700ML</t>
        </is>
      </c>
      <c r="G2861" t="n">
        <v>3366</v>
      </c>
      <c r="H2861" t="n">
        <v>0.23</v>
      </c>
      <c r="I2861" t="inlineStr">
        <is>
          <t>UN</t>
        </is>
      </c>
      <c r="J2861" t="inlineStr">
        <is>
          <t>BEBIDAS</t>
        </is>
      </c>
      <c r="K2861" t="inlineStr">
        <is>
          <t>08/2025</t>
        </is>
      </c>
      <c r="L2861" t="n">
        <v>0</v>
      </c>
      <c r="M2861" s="551" t="n">
        <v>-693593</v>
      </c>
      <c r="N2861" t="n">
        <v>0</v>
      </c>
      <c r="O2861" t="n">
        <v>0</v>
      </c>
      <c r="P2861" t="n">
        <v>108.25</v>
      </c>
    </row>
    <row r="2862">
      <c r="A2862" t="n">
        <v>51229</v>
      </c>
      <c r="B2862" t="n">
        <v>122</v>
      </c>
      <c r="C2862" t="inlineStr">
        <is>
          <t>Arcos</t>
        </is>
      </c>
      <c r="D2862" s="551" t="n">
        <v>45901</v>
      </c>
      <c r="E2862" t="n">
        <v>18510</v>
      </c>
      <c r="F2862" t="inlineStr">
        <is>
          <t>PEYCHAUD AROMATIC COCKTAIL BITTERS 148ML</t>
        </is>
      </c>
      <c r="G2862" t="n">
        <v>3150</v>
      </c>
      <c r="H2862" t="n">
        <v>1</v>
      </c>
      <c r="I2862" t="inlineStr">
        <is>
          <t>UN</t>
        </is>
      </c>
      <c r="J2862" t="inlineStr">
        <is>
          <t>BEBIDAS</t>
        </is>
      </c>
      <c r="K2862" t="inlineStr">
        <is>
          <t>08/2025</t>
        </is>
      </c>
      <c r="L2862" t="n">
        <v>0</v>
      </c>
      <c r="M2862" s="551" t="n">
        <v>45820</v>
      </c>
      <c r="N2862" t="n">
        <v>104.5</v>
      </c>
      <c r="O2862" t="n">
        <v>104.5</v>
      </c>
      <c r="P2862" t="n">
        <v>104.5</v>
      </c>
    </row>
    <row r="2863">
      <c r="A2863" t="n">
        <v>51121</v>
      </c>
      <c r="B2863" t="n">
        <v>122</v>
      </c>
      <c r="C2863" t="inlineStr">
        <is>
          <t>Arcos</t>
        </is>
      </c>
      <c r="D2863" s="551" t="n">
        <v>45901</v>
      </c>
      <c r="E2863" t="n">
        <v>24217</v>
      </c>
      <c r="F2863" t="inlineStr">
        <is>
          <t>CUPIM KG</t>
        </is>
      </c>
      <c r="G2863" t="n">
        <v>2937</v>
      </c>
      <c r="H2863" t="n">
        <v>3.04</v>
      </c>
      <c r="I2863" t="inlineStr">
        <is>
          <t>KG</t>
        </is>
      </c>
      <c r="J2863" t="inlineStr">
        <is>
          <t>ALIMENTOS</t>
        </is>
      </c>
      <c r="K2863" t="inlineStr">
        <is>
          <t>08/2025</t>
        </is>
      </c>
      <c r="L2863" t="n">
        <v>33.95</v>
      </c>
      <c r="M2863" s="551" t="n">
        <v>45895</v>
      </c>
      <c r="N2863" t="n">
        <v>29.9</v>
      </c>
      <c r="O2863" t="n">
        <v>29.9</v>
      </c>
      <c r="P2863" t="n">
        <v>103.21</v>
      </c>
    </row>
    <row r="2864">
      <c r="A2864" t="n">
        <v>51082</v>
      </c>
      <c r="B2864" t="n">
        <v>122</v>
      </c>
      <c r="C2864" t="inlineStr">
        <is>
          <t>Arcos</t>
        </is>
      </c>
      <c r="D2864" s="551" t="n">
        <v>45901</v>
      </c>
      <c r="E2864" t="n">
        <v>19984</v>
      </c>
      <c r="F2864" t="inlineStr">
        <is>
          <t>MOLHO INGLES KENKO 1L</t>
        </is>
      </c>
      <c r="G2864" t="n">
        <v>2351</v>
      </c>
      <c r="H2864" t="n">
        <v>5.5</v>
      </c>
      <c r="I2864" t="inlineStr">
        <is>
          <t>UN</t>
        </is>
      </c>
      <c r="J2864" t="inlineStr">
        <is>
          <t>ALIMENTOS</t>
        </is>
      </c>
      <c r="K2864" t="inlineStr">
        <is>
          <t>08/2025</t>
        </is>
      </c>
      <c r="L2864" t="n">
        <v>18.36</v>
      </c>
      <c r="M2864" s="551" t="n">
        <v>45895</v>
      </c>
      <c r="N2864" t="n">
        <v>18.9</v>
      </c>
      <c r="O2864" t="n">
        <v>18.9</v>
      </c>
      <c r="P2864" t="n">
        <v>100.98</v>
      </c>
    </row>
    <row r="2865">
      <c r="A2865" t="n">
        <v>51222</v>
      </c>
      <c r="B2865" t="n">
        <v>122</v>
      </c>
      <c r="C2865" t="inlineStr">
        <is>
          <t>Arcos</t>
        </is>
      </c>
      <c r="D2865" s="551" t="n">
        <v>45901</v>
      </c>
      <c r="E2865" t="n">
        <v>18542</v>
      </c>
      <c r="F2865" t="inlineStr">
        <is>
          <t>APERITIVO CYNAR 70 PROOF 1L</t>
        </is>
      </c>
      <c r="G2865" t="n">
        <v>3136</v>
      </c>
      <c r="H2865" t="n">
        <v>1</v>
      </c>
      <c r="I2865" t="inlineStr">
        <is>
          <t>GR</t>
        </is>
      </c>
      <c r="J2865" t="inlineStr">
        <is>
          <t>BEBIDAS</t>
        </is>
      </c>
      <c r="K2865" t="inlineStr">
        <is>
          <t>08/2025</t>
        </is>
      </c>
      <c r="L2865" t="n">
        <v>0</v>
      </c>
      <c r="M2865" s="551" t="n">
        <v>-693593</v>
      </c>
      <c r="N2865" t="n">
        <v>0</v>
      </c>
      <c r="O2865" t="n">
        <v>99</v>
      </c>
      <c r="P2865" t="n">
        <v>99</v>
      </c>
    </row>
    <row r="2866">
      <c r="A2866" t="n">
        <v>51169</v>
      </c>
      <c r="B2866" t="n">
        <v>122</v>
      </c>
      <c r="C2866" t="inlineStr">
        <is>
          <t>Arcos</t>
        </is>
      </c>
      <c r="D2866" s="551" t="n">
        <v>45901</v>
      </c>
      <c r="E2866" t="n">
        <v>20007</v>
      </c>
      <c r="F2866" t="inlineStr">
        <is>
          <t>MAIONESE HELLMANNS C/3KG</t>
        </is>
      </c>
      <c r="G2866" t="n">
        <v>2343</v>
      </c>
      <c r="H2866" t="n">
        <v>2</v>
      </c>
      <c r="I2866" t="inlineStr">
        <is>
          <t>BD</t>
        </is>
      </c>
      <c r="J2866" t="inlineStr">
        <is>
          <t>ALIMENTOS</t>
        </is>
      </c>
      <c r="K2866" t="inlineStr">
        <is>
          <t>08/2025</t>
        </is>
      </c>
      <c r="L2866" t="n">
        <v>48.99</v>
      </c>
      <c r="M2866" s="551" t="n">
        <v>45889</v>
      </c>
      <c r="N2866" t="n">
        <v>48.99</v>
      </c>
      <c r="O2866" t="n">
        <v>49.57</v>
      </c>
      <c r="P2866" t="n">
        <v>97.98</v>
      </c>
    </row>
    <row r="2867">
      <c r="A2867" t="n">
        <v>51245</v>
      </c>
      <c r="B2867" t="n">
        <v>122</v>
      </c>
      <c r="C2867" t="inlineStr">
        <is>
          <t>Arcos</t>
        </is>
      </c>
      <c r="D2867" s="551" t="n">
        <v>45901</v>
      </c>
      <c r="E2867" t="n">
        <v>18266</v>
      </c>
      <c r="F2867" t="inlineStr">
        <is>
          <t>RUM HAVANA RESERVA 7 ANOS 700ML</t>
        </is>
      </c>
      <c r="G2867" t="n">
        <v>3364</v>
      </c>
      <c r="H2867" t="n">
        <v>0.77</v>
      </c>
      <c r="I2867" t="inlineStr">
        <is>
          <t>UN</t>
        </is>
      </c>
      <c r="J2867" t="inlineStr">
        <is>
          <t>BEBIDAS</t>
        </is>
      </c>
      <c r="K2867" t="inlineStr">
        <is>
          <t>08/2025</t>
        </is>
      </c>
      <c r="L2867" t="n">
        <v>0</v>
      </c>
      <c r="M2867" s="551" t="n">
        <v>45848</v>
      </c>
      <c r="N2867" t="n">
        <v>125.9</v>
      </c>
      <c r="O2867" t="n">
        <v>125.9</v>
      </c>
      <c r="P2867" t="n">
        <v>96.94</v>
      </c>
    </row>
    <row r="2868">
      <c r="A2868" t="n">
        <v>51127</v>
      </c>
      <c r="B2868" t="n">
        <v>122</v>
      </c>
      <c r="C2868" t="inlineStr">
        <is>
          <t>Arcos</t>
        </is>
      </c>
      <c r="D2868" s="551" t="n">
        <v>45901</v>
      </c>
      <c r="E2868" t="n">
        <v>20213</v>
      </c>
      <c r="F2868" t="inlineStr">
        <is>
          <t>GRAO DE BICO CAMIL C/2KG</t>
        </is>
      </c>
      <c r="G2868" t="n">
        <v>2251</v>
      </c>
      <c r="H2868" t="n">
        <v>3</v>
      </c>
      <c r="I2868" t="inlineStr">
        <is>
          <t>PC</t>
        </is>
      </c>
      <c r="J2868" t="inlineStr">
        <is>
          <t>ALIMENTOS</t>
        </is>
      </c>
      <c r="K2868" t="inlineStr">
        <is>
          <t>08/2025</t>
        </is>
      </c>
      <c r="L2868" t="n">
        <v>31.61</v>
      </c>
      <c r="M2868" s="551" t="n">
        <v>45895</v>
      </c>
      <c r="N2868" t="n">
        <v>31.61</v>
      </c>
      <c r="O2868" t="n">
        <v>31.61</v>
      </c>
      <c r="P2868" t="n">
        <v>94.83</v>
      </c>
    </row>
    <row r="2869">
      <c r="A2869" t="n">
        <v>51251</v>
      </c>
      <c r="B2869" t="n">
        <v>122</v>
      </c>
      <c r="C2869" t="inlineStr">
        <is>
          <t>Arcos</t>
        </is>
      </c>
      <c r="D2869" s="551" t="n">
        <v>45901</v>
      </c>
      <c r="E2869" t="n">
        <v>18103</v>
      </c>
      <c r="F2869" t="inlineStr">
        <is>
          <t>WHISKY MAKERS MARK BOURBON 750ML</t>
        </is>
      </c>
      <c r="G2869" t="n">
        <v>3508</v>
      </c>
      <c r="H2869" t="n">
        <v>0.67</v>
      </c>
      <c r="I2869" t="inlineStr">
        <is>
          <t>GR</t>
        </is>
      </c>
      <c r="J2869" t="inlineStr">
        <is>
          <t>BEBIDAS</t>
        </is>
      </c>
      <c r="K2869" t="inlineStr">
        <is>
          <t>08/2025</t>
        </is>
      </c>
      <c r="L2869" t="n">
        <v>138</v>
      </c>
      <c r="M2869" s="551" t="n">
        <v>45874</v>
      </c>
      <c r="N2869" t="n">
        <v>138</v>
      </c>
      <c r="O2869" t="n">
        <v>153.75</v>
      </c>
      <c r="P2869" t="n">
        <v>92.45999999999999</v>
      </c>
    </row>
    <row r="2870">
      <c r="A2870" t="n">
        <v>51020</v>
      </c>
      <c r="B2870" t="n">
        <v>122</v>
      </c>
      <c r="C2870" t="inlineStr">
        <is>
          <t>Arcos</t>
        </is>
      </c>
      <c r="D2870" s="551" t="n">
        <v>45901</v>
      </c>
      <c r="E2870" t="n">
        <v>19415</v>
      </c>
      <c r="F2870" t="inlineStr">
        <is>
          <t>MARGARINA COM SAL QUALY 500G UN</t>
        </is>
      </c>
      <c r="G2870" t="n">
        <v>2759</v>
      </c>
      <c r="H2870" t="n">
        <v>12</v>
      </c>
      <c r="I2870" t="inlineStr">
        <is>
          <t>UN</t>
        </is>
      </c>
      <c r="J2870" t="inlineStr">
        <is>
          <t>ALIMENTOS</t>
        </is>
      </c>
      <c r="K2870" t="inlineStr">
        <is>
          <t>08/2025</t>
        </is>
      </c>
      <c r="L2870" t="n">
        <v>7.67</v>
      </c>
      <c r="M2870" s="551" t="n">
        <v>45895</v>
      </c>
      <c r="N2870" t="n">
        <v>7.65</v>
      </c>
      <c r="O2870" t="n">
        <v>7.68</v>
      </c>
      <c r="P2870" t="n">
        <v>92.04000000000001</v>
      </c>
    </row>
    <row r="2871">
      <c r="A2871" t="n">
        <v>51134</v>
      </c>
      <c r="B2871" t="n">
        <v>122</v>
      </c>
      <c r="C2871" t="inlineStr">
        <is>
          <t>Arcos</t>
        </is>
      </c>
      <c r="D2871" s="551" t="n">
        <v>45901</v>
      </c>
      <c r="E2871" t="n">
        <v>18395</v>
      </c>
      <c r="F2871" t="inlineStr">
        <is>
          <t>CONHAQUE DOMECQ 1L</t>
        </is>
      </c>
      <c r="G2871" t="n">
        <v>3245</v>
      </c>
      <c r="H2871" t="n">
        <v>3</v>
      </c>
      <c r="I2871" t="inlineStr">
        <is>
          <t>GR</t>
        </is>
      </c>
      <c r="J2871" t="inlineStr">
        <is>
          <t>BEBIDAS</t>
        </is>
      </c>
      <c r="K2871" t="inlineStr">
        <is>
          <t>08/2025</t>
        </is>
      </c>
      <c r="L2871" t="n">
        <v>29.55</v>
      </c>
      <c r="M2871" s="551" t="n">
        <v>45895</v>
      </c>
      <c r="N2871" t="n">
        <v>29.55</v>
      </c>
      <c r="O2871" t="n">
        <v>29.55</v>
      </c>
      <c r="P2871" t="n">
        <v>88.65000000000001</v>
      </c>
    </row>
    <row r="2872">
      <c r="A2872" t="n">
        <v>51053</v>
      </c>
      <c r="B2872" t="n">
        <v>122</v>
      </c>
      <c r="C2872" t="inlineStr">
        <is>
          <t>Arcos</t>
        </is>
      </c>
      <c r="D2872" s="551" t="n">
        <v>45901</v>
      </c>
      <c r="E2872" t="n">
        <v>24420</v>
      </c>
      <c r="F2872" t="inlineStr">
        <is>
          <t>POLVILHO DOCE KG</t>
        </is>
      </c>
      <c r="G2872" t="n">
        <v>2207</v>
      </c>
      <c r="H2872" t="n">
        <v>8</v>
      </c>
      <c r="I2872" t="inlineStr">
        <is>
          <t>KG</t>
        </is>
      </c>
      <c r="J2872" t="inlineStr">
        <is>
          <t>ALIMENTOS</t>
        </is>
      </c>
      <c r="K2872" t="inlineStr">
        <is>
          <t>08/2025</t>
        </is>
      </c>
      <c r="L2872" t="n">
        <v>10.97</v>
      </c>
      <c r="M2872" s="551" t="n">
        <v>45889</v>
      </c>
      <c r="N2872" t="n">
        <v>10.97</v>
      </c>
      <c r="O2872" t="n">
        <v>8.199999999999999</v>
      </c>
      <c r="P2872" t="n">
        <v>87.76000000000001</v>
      </c>
    </row>
    <row r="2873">
      <c r="A2873" t="n">
        <v>51014</v>
      </c>
      <c r="B2873" t="n">
        <v>122</v>
      </c>
      <c r="C2873" t="inlineStr">
        <is>
          <t>Arcos</t>
        </is>
      </c>
      <c r="D2873" s="551" t="n">
        <v>45901</v>
      </c>
      <c r="E2873" t="n">
        <v>19654</v>
      </c>
      <c r="F2873" t="inlineStr">
        <is>
          <t>ABOBRINHA ITALIANA GRAUDA KG</t>
        </is>
      </c>
      <c r="G2873" t="n">
        <v>2586</v>
      </c>
      <c r="H2873" t="n">
        <v>13.9</v>
      </c>
      <c r="I2873" t="inlineStr">
        <is>
          <t>KG</t>
        </is>
      </c>
      <c r="J2873" t="inlineStr">
        <is>
          <t>ALIMENTOS</t>
        </is>
      </c>
      <c r="K2873" t="inlineStr">
        <is>
          <t>08/2025</t>
        </is>
      </c>
      <c r="L2873" t="n">
        <v>6.23</v>
      </c>
      <c r="M2873" s="551" t="n">
        <v>45897</v>
      </c>
      <c r="N2873" t="n">
        <v>4.4</v>
      </c>
      <c r="O2873" t="n">
        <v>4.23</v>
      </c>
      <c r="P2873" t="n">
        <v>86.59999999999999</v>
      </c>
    </row>
    <row r="2874">
      <c r="A2874" t="n">
        <v>51038</v>
      </c>
      <c r="B2874" t="n">
        <v>122</v>
      </c>
      <c r="C2874" t="inlineStr">
        <is>
          <t>Arcos</t>
        </is>
      </c>
      <c r="D2874" s="551" t="n">
        <v>45901</v>
      </c>
      <c r="E2874" t="n">
        <v>20022</v>
      </c>
      <c r="F2874" t="inlineStr">
        <is>
          <t>FERMENTO QUIMICO ROYAL 250G</t>
        </is>
      </c>
      <c r="G2874" t="n">
        <v>2340</v>
      </c>
      <c r="H2874" t="n">
        <v>9.199999999999999</v>
      </c>
      <c r="I2874" t="inlineStr">
        <is>
          <t>UN</t>
        </is>
      </c>
      <c r="J2874" t="inlineStr">
        <is>
          <t>ALIMENTOS</t>
        </is>
      </c>
      <c r="K2874" t="inlineStr">
        <is>
          <t>08/2025</t>
        </is>
      </c>
      <c r="L2874" t="n">
        <v>9.25</v>
      </c>
      <c r="M2874" s="551" t="n">
        <v>45895</v>
      </c>
      <c r="N2874" t="n">
        <v>9.25</v>
      </c>
      <c r="O2874" t="n">
        <v>9.25</v>
      </c>
      <c r="P2874" t="n">
        <v>85.09999999999999</v>
      </c>
    </row>
    <row r="2875">
      <c r="A2875" t="n">
        <v>51174</v>
      </c>
      <c r="B2875" t="n">
        <v>122</v>
      </c>
      <c r="C2875" t="inlineStr">
        <is>
          <t>Arcos</t>
        </is>
      </c>
      <c r="D2875" s="551" t="n">
        <v>45901</v>
      </c>
      <c r="E2875" t="n">
        <v>26882</v>
      </c>
      <c r="F2875" t="inlineStr">
        <is>
          <t>RAIZ DE ANGELICA KG</t>
        </is>
      </c>
      <c r="G2875" t="n">
        <v>6951</v>
      </c>
      <c r="H2875" t="n">
        <v>2</v>
      </c>
      <c r="I2875" t="inlineStr">
        <is>
          <t>KG</t>
        </is>
      </c>
      <c r="J2875" t="inlineStr">
        <is>
          <t>ALIMENTOS</t>
        </is>
      </c>
      <c r="K2875" t="inlineStr">
        <is>
          <t>08/2025</t>
        </is>
      </c>
      <c r="L2875" t="n">
        <v>0</v>
      </c>
      <c r="M2875" s="551" t="n">
        <v>45763</v>
      </c>
      <c r="N2875" t="n">
        <v>42</v>
      </c>
      <c r="O2875" t="n">
        <v>42</v>
      </c>
      <c r="P2875" t="n">
        <v>84</v>
      </c>
    </row>
    <row r="2876">
      <c r="A2876" t="n">
        <v>51165</v>
      </c>
      <c r="B2876" t="n">
        <v>122</v>
      </c>
      <c r="C2876" t="inlineStr">
        <is>
          <t>Arcos</t>
        </is>
      </c>
      <c r="D2876" s="551" t="n">
        <v>45901</v>
      </c>
      <c r="E2876" t="n">
        <v>19872</v>
      </c>
      <c r="F2876" t="inlineStr">
        <is>
          <t>CARDAMOMO EM GRÃO</t>
        </is>
      </c>
      <c r="G2876" t="n">
        <v>2401</v>
      </c>
      <c r="H2876" t="n">
        <v>2</v>
      </c>
      <c r="I2876" t="inlineStr">
        <is>
          <t>KG</t>
        </is>
      </c>
      <c r="J2876" t="inlineStr">
        <is>
          <t>ALIMENTOS</t>
        </is>
      </c>
      <c r="K2876" t="inlineStr">
        <is>
          <t>08/2025</t>
        </is>
      </c>
      <c r="L2876" t="n">
        <v>0</v>
      </c>
      <c r="M2876" s="551" t="n">
        <v>-693593</v>
      </c>
      <c r="N2876" t="n">
        <v>0</v>
      </c>
      <c r="O2876" t="n">
        <v>0</v>
      </c>
      <c r="P2876" t="n">
        <v>83</v>
      </c>
    </row>
    <row r="2877">
      <c r="A2877" t="n">
        <v>51088</v>
      </c>
      <c r="B2877" t="n">
        <v>122</v>
      </c>
      <c r="C2877" t="inlineStr">
        <is>
          <t>Arcos</t>
        </is>
      </c>
      <c r="D2877" s="551" t="n">
        <v>45901</v>
      </c>
      <c r="E2877" t="n">
        <v>25075</v>
      </c>
      <c r="F2877" t="inlineStr">
        <is>
          <t>MASSA PARA LASANHA ADRIA C/500G</t>
        </is>
      </c>
      <c r="G2877" t="n">
        <v>5883</v>
      </c>
      <c r="H2877" t="n">
        <v>5</v>
      </c>
      <c r="I2877" t="inlineStr">
        <is>
          <t>PC</t>
        </is>
      </c>
      <c r="J2877" t="inlineStr">
        <is>
          <t>ALIMENTOS</t>
        </is>
      </c>
      <c r="K2877" t="inlineStr">
        <is>
          <t>08/2025</t>
        </is>
      </c>
      <c r="L2877" t="n">
        <v>0</v>
      </c>
      <c r="M2877" s="551" t="n">
        <v>45840</v>
      </c>
      <c r="N2877" t="n">
        <v>16.5</v>
      </c>
      <c r="O2877" t="n">
        <v>15.9</v>
      </c>
      <c r="P2877" t="n">
        <v>82.5</v>
      </c>
    </row>
    <row r="2878">
      <c r="A2878" t="n">
        <v>51207</v>
      </c>
      <c r="B2878" t="n">
        <v>122</v>
      </c>
      <c r="C2878" t="inlineStr">
        <is>
          <t>Arcos</t>
        </is>
      </c>
      <c r="D2878" s="551" t="n">
        <v>45901</v>
      </c>
      <c r="E2878" t="n">
        <v>20757</v>
      </c>
      <c r="F2878" t="inlineStr">
        <is>
          <t>ALCAPARRA MEDIA DI SALERNO C/2KG</t>
        </is>
      </c>
      <c r="G2878" t="n">
        <v>2086</v>
      </c>
      <c r="H2878" t="n">
        <v>1</v>
      </c>
      <c r="I2878" t="inlineStr">
        <is>
          <t>BD</t>
        </is>
      </c>
      <c r="J2878" t="inlineStr">
        <is>
          <t>ALIMENTOS</t>
        </is>
      </c>
      <c r="K2878" t="inlineStr">
        <is>
          <t>08/2025</t>
        </is>
      </c>
      <c r="L2878" t="n">
        <v>0</v>
      </c>
      <c r="M2878" s="551" t="n">
        <v>45868</v>
      </c>
      <c r="N2878" t="n">
        <v>80.90000000000001</v>
      </c>
      <c r="O2878" t="n">
        <v>81</v>
      </c>
      <c r="P2878" t="n">
        <v>80.90000000000001</v>
      </c>
    </row>
    <row r="2879">
      <c r="A2879" t="n">
        <v>51071</v>
      </c>
      <c r="B2879" t="n">
        <v>122</v>
      </c>
      <c r="C2879" t="inlineStr">
        <is>
          <t>Arcos</t>
        </is>
      </c>
      <c r="D2879" s="551" t="n">
        <v>45901</v>
      </c>
      <c r="E2879" t="n">
        <v>20892</v>
      </c>
      <c r="F2879" t="inlineStr">
        <is>
          <t>GELATINA S/ SABOR EM FOLHA INCOLOR OETKER 10G</t>
        </is>
      </c>
      <c r="G2879" t="n">
        <v>2039</v>
      </c>
      <c r="H2879" t="n">
        <v>6</v>
      </c>
      <c r="I2879" t="inlineStr">
        <is>
          <t>UN</t>
        </is>
      </c>
      <c r="J2879" t="inlineStr">
        <is>
          <t>ALIMENTOS</t>
        </is>
      </c>
      <c r="K2879" t="inlineStr">
        <is>
          <t>08/2025</t>
        </is>
      </c>
      <c r="L2879" t="n">
        <v>13.2</v>
      </c>
      <c r="M2879" s="551" t="n">
        <v>45875</v>
      </c>
      <c r="N2879" t="n">
        <v>13.2</v>
      </c>
      <c r="O2879" t="n">
        <v>13.3</v>
      </c>
      <c r="P2879" t="n">
        <v>79.2</v>
      </c>
    </row>
    <row r="2880">
      <c r="A2880" t="n">
        <v>51220</v>
      </c>
      <c r="B2880" t="n">
        <v>122</v>
      </c>
      <c r="C2880" t="inlineStr">
        <is>
          <t>Arcos</t>
        </is>
      </c>
      <c r="D2880" s="551" t="n">
        <v>45901</v>
      </c>
      <c r="E2880" t="n">
        <v>23082</v>
      </c>
      <c r="F2880" t="inlineStr">
        <is>
          <t>QUEIJO DE CABRA BOURSIN EM PASTA KG</t>
        </is>
      </c>
      <c r="G2880" t="n">
        <v>2763</v>
      </c>
      <c r="H2880" t="n">
        <v>1</v>
      </c>
      <c r="I2880" t="inlineStr">
        <is>
          <t>KG</t>
        </is>
      </c>
      <c r="J2880" t="inlineStr">
        <is>
          <t>ALIMENTOS</t>
        </is>
      </c>
      <c r="K2880" t="inlineStr">
        <is>
          <t>08/2025</t>
        </is>
      </c>
      <c r="L2880" t="n">
        <v>78.90000000000001</v>
      </c>
      <c r="M2880" s="551" t="n">
        <v>45894</v>
      </c>
      <c r="N2880" t="n">
        <v>78.90000000000001</v>
      </c>
      <c r="O2880" t="n">
        <v>78.90000000000001</v>
      </c>
      <c r="P2880" t="n">
        <v>78.90000000000001</v>
      </c>
    </row>
    <row r="2881">
      <c r="A2881" t="n">
        <v>50993</v>
      </c>
      <c r="B2881" t="n">
        <v>122</v>
      </c>
      <c r="C2881" t="inlineStr">
        <is>
          <t>Arcos</t>
        </is>
      </c>
      <c r="D2881" s="551" t="n">
        <v>45901</v>
      </c>
      <c r="E2881" t="n">
        <v>19907</v>
      </c>
      <c r="F2881" t="inlineStr">
        <is>
          <t>SAL REFINADO CISNE 1KG</t>
        </is>
      </c>
      <c r="G2881" t="n">
        <v>2381</v>
      </c>
      <c r="H2881" t="n">
        <v>26</v>
      </c>
      <c r="I2881" t="inlineStr">
        <is>
          <t>UN</t>
        </is>
      </c>
      <c r="J2881" t="inlineStr">
        <is>
          <t>ALIMENTOS</t>
        </is>
      </c>
      <c r="K2881" t="inlineStr">
        <is>
          <t>08/2025</t>
        </is>
      </c>
      <c r="L2881" t="n">
        <v>0</v>
      </c>
      <c r="M2881" s="551" t="n">
        <v>45686</v>
      </c>
      <c r="N2881" t="n">
        <v>3.01</v>
      </c>
      <c r="O2881" t="n">
        <v>3.23</v>
      </c>
      <c r="P2881" t="n">
        <v>78.26000000000001</v>
      </c>
    </row>
    <row r="2882">
      <c r="A2882" t="n">
        <v>51070</v>
      </c>
      <c r="B2882" t="n">
        <v>122</v>
      </c>
      <c r="C2882" t="inlineStr">
        <is>
          <t>Arcos</t>
        </is>
      </c>
      <c r="D2882" s="551" t="n">
        <v>45901</v>
      </c>
      <c r="E2882" t="n">
        <v>20242</v>
      </c>
      <c r="F2882" t="inlineStr">
        <is>
          <t>FEIJAO CARIOCA CAMIL C/2KG</t>
        </is>
      </c>
      <c r="G2882" t="n">
        <v>2242</v>
      </c>
      <c r="H2882" t="n">
        <v>6</v>
      </c>
      <c r="I2882" t="inlineStr">
        <is>
          <t>PC</t>
        </is>
      </c>
      <c r="J2882" t="inlineStr">
        <is>
          <t>ALIMENTOS</t>
        </is>
      </c>
      <c r="K2882" t="inlineStr">
        <is>
          <t>08/2025</t>
        </is>
      </c>
      <c r="L2882" t="n">
        <v>12.66</v>
      </c>
      <c r="M2882" s="551" t="n">
        <v>45895</v>
      </c>
      <c r="N2882" t="n">
        <v>12.66</v>
      </c>
      <c r="O2882" t="n">
        <v>12.66</v>
      </c>
      <c r="P2882" t="n">
        <v>75.95999999999999</v>
      </c>
    </row>
    <row r="2883">
      <c r="A2883" t="n">
        <v>51085</v>
      </c>
      <c r="B2883" t="n">
        <v>122</v>
      </c>
      <c r="C2883" t="inlineStr">
        <is>
          <t>Arcos</t>
        </is>
      </c>
      <c r="D2883" s="551" t="n">
        <v>45901</v>
      </c>
      <c r="E2883" t="n">
        <v>21062</v>
      </c>
      <c r="F2883" t="inlineStr">
        <is>
          <t xml:space="preserve">ACETO BALSAM DI MODENA DISALERNO 500ML </t>
        </is>
      </c>
      <c r="G2883" t="n">
        <v>1997</v>
      </c>
      <c r="H2883" t="n">
        <v>5</v>
      </c>
      <c r="I2883" t="inlineStr">
        <is>
          <t>GR</t>
        </is>
      </c>
      <c r="J2883" t="inlineStr">
        <is>
          <t>ALIMENTOS</t>
        </is>
      </c>
      <c r="K2883" t="inlineStr">
        <is>
          <t>08/2025</t>
        </is>
      </c>
      <c r="L2883" t="n">
        <v>0</v>
      </c>
      <c r="M2883" s="551" t="n">
        <v>45734</v>
      </c>
      <c r="N2883" t="n">
        <v>14.85</v>
      </c>
      <c r="O2883" t="n">
        <v>15.58</v>
      </c>
      <c r="P2883" t="n">
        <v>74.25</v>
      </c>
    </row>
    <row r="2884">
      <c r="A2884" t="n">
        <v>51239</v>
      </c>
      <c r="B2884" t="n">
        <v>122</v>
      </c>
      <c r="C2884" t="inlineStr">
        <is>
          <t>Arcos</t>
        </is>
      </c>
      <c r="D2884" s="551" t="n">
        <v>45901</v>
      </c>
      <c r="E2884" t="n">
        <v>18184</v>
      </c>
      <c r="F2884" t="inlineStr">
        <is>
          <t>VODKA CIROC DE RED BERRY 750ML</t>
        </is>
      </c>
      <c r="G2884" t="n">
        <v>3439</v>
      </c>
      <c r="H2884" t="n">
        <v>0.92</v>
      </c>
      <c r="I2884" t="inlineStr">
        <is>
          <t>GR</t>
        </is>
      </c>
      <c r="J2884" t="inlineStr">
        <is>
          <t>BEBIDAS</t>
        </is>
      </c>
      <c r="K2884" t="inlineStr">
        <is>
          <t>08/2025</t>
        </is>
      </c>
      <c r="L2884" t="n">
        <v>0</v>
      </c>
      <c r="M2884" s="551" t="n">
        <v>-693593</v>
      </c>
      <c r="N2884" t="n">
        <v>0</v>
      </c>
      <c r="O2884" t="n">
        <v>153</v>
      </c>
      <c r="P2884" t="n">
        <v>73.36</v>
      </c>
    </row>
    <row r="2885">
      <c r="A2885" t="n">
        <v>51060</v>
      </c>
      <c r="B2885" t="n">
        <v>122</v>
      </c>
      <c r="C2885" t="inlineStr">
        <is>
          <t>Arcos</t>
        </is>
      </c>
      <c r="D2885" s="551" t="n">
        <v>45901</v>
      </c>
      <c r="E2885" t="n">
        <v>20227</v>
      </c>
      <c r="F2885" t="inlineStr">
        <is>
          <t>FEIJAO PRETO CAMIL C/2KG</t>
        </is>
      </c>
      <c r="G2885" t="n">
        <v>2248</v>
      </c>
      <c r="H2885" t="n">
        <v>7</v>
      </c>
      <c r="I2885" t="inlineStr">
        <is>
          <t>PC</t>
        </is>
      </c>
      <c r="J2885" t="inlineStr">
        <is>
          <t>ALIMENTOS</t>
        </is>
      </c>
      <c r="K2885" t="inlineStr">
        <is>
          <t>08/2025</t>
        </is>
      </c>
      <c r="L2885" t="n">
        <v>10.25</v>
      </c>
      <c r="M2885" s="551" t="n">
        <v>45895</v>
      </c>
      <c r="N2885" t="n">
        <v>9.9</v>
      </c>
      <c r="O2885" t="n">
        <v>9.9</v>
      </c>
      <c r="P2885" t="n">
        <v>71.75</v>
      </c>
    </row>
    <row r="2886">
      <c r="A2886" t="n">
        <v>51130</v>
      </c>
      <c r="B2886" t="n">
        <v>122</v>
      </c>
      <c r="C2886" t="inlineStr">
        <is>
          <t>Arcos</t>
        </is>
      </c>
      <c r="D2886" s="551" t="n">
        <v>45901</v>
      </c>
      <c r="E2886" t="n">
        <v>20621</v>
      </c>
      <c r="F2886" t="inlineStr">
        <is>
          <t>PEPINO EM CONSERVA HEMMER C/300G</t>
        </is>
      </c>
      <c r="G2886" t="n">
        <v>2117</v>
      </c>
      <c r="H2886" t="n">
        <v>3</v>
      </c>
      <c r="I2886" t="inlineStr">
        <is>
          <t>PT</t>
        </is>
      </c>
      <c r="J2886" t="inlineStr">
        <is>
          <t>ALIMENTOS</t>
        </is>
      </c>
      <c r="K2886" t="inlineStr">
        <is>
          <t>08/2025</t>
        </is>
      </c>
      <c r="L2886" t="n">
        <v>0</v>
      </c>
      <c r="M2886" s="551" t="n">
        <v>45840</v>
      </c>
      <c r="N2886" t="n">
        <v>23.86</v>
      </c>
      <c r="O2886" t="n">
        <v>23.86</v>
      </c>
      <c r="P2886" t="n">
        <v>71.58</v>
      </c>
    </row>
    <row r="2887">
      <c r="A2887" t="n">
        <v>51051</v>
      </c>
      <c r="B2887" t="n">
        <v>122</v>
      </c>
      <c r="C2887" t="inlineStr">
        <is>
          <t>Arcos</t>
        </is>
      </c>
      <c r="D2887" s="551" t="n">
        <v>45901</v>
      </c>
      <c r="E2887" t="n">
        <v>20661</v>
      </c>
      <c r="F2887" t="inlineStr">
        <is>
          <t>LEITE CONDENSADO MOCA C/395G UN</t>
        </is>
      </c>
      <c r="G2887" t="n">
        <v>2110</v>
      </c>
      <c r="H2887" t="n">
        <v>8</v>
      </c>
      <c r="I2887" t="inlineStr">
        <is>
          <t>UN</t>
        </is>
      </c>
      <c r="J2887" t="inlineStr">
        <is>
          <t>ALIMENTOS</t>
        </is>
      </c>
      <c r="K2887" t="inlineStr">
        <is>
          <t>08/2025</t>
        </is>
      </c>
      <c r="L2887" t="n">
        <v>8.77</v>
      </c>
      <c r="M2887" s="551" t="n">
        <v>45889</v>
      </c>
      <c r="N2887" t="n">
        <v>8.77</v>
      </c>
      <c r="O2887" t="n">
        <v>9.289999999999999</v>
      </c>
      <c r="P2887" t="n">
        <v>70.16</v>
      </c>
    </row>
    <row r="2888">
      <c r="A2888" t="n">
        <v>51179</v>
      </c>
      <c r="B2888" t="n">
        <v>122</v>
      </c>
      <c r="C2888" t="inlineStr">
        <is>
          <t>Arcos</t>
        </is>
      </c>
      <c r="D2888" s="551" t="n">
        <v>45901</v>
      </c>
      <c r="E2888" t="n">
        <v>18552</v>
      </c>
      <c r="F2888" t="inlineStr">
        <is>
          <t>APERITIVO ABSINTO HABITUE 720ML</t>
        </is>
      </c>
      <c r="G2888" t="n">
        <v>3128</v>
      </c>
      <c r="H2888" t="n">
        <v>2</v>
      </c>
      <c r="I2888" t="inlineStr">
        <is>
          <t>GR</t>
        </is>
      </c>
      <c r="J2888" t="inlineStr">
        <is>
          <t>BEBIDAS</t>
        </is>
      </c>
      <c r="K2888" t="inlineStr">
        <is>
          <t>08/2025</t>
        </is>
      </c>
      <c r="L2888" t="n">
        <v>0</v>
      </c>
      <c r="M2888" s="551" t="n">
        <v>45825</v>
      </c>
      <c r="N2888" t="n">
        <v>34.91</v>
      </c>
      <c r="O2888" t="n">
        <v>34.91</v>
      </c>
      <c r="P2888" t="n">
        <v>69.81999999999999</v>
      </c>
    </row>
    <row r="2889">
      <c r="A2889" t="n">
        <v>51034</v>
      </c>
      <c r="B2889" t="n">
        <v>122</v>
      </c>
      <c r="C2889" t="inlineStr">
        <is>
          <t>Arcos</t>
        </is>
      </c>
      <c r="D2889" s="551" t="n">
        <v>45901</v>
      </c>
      <c r="E2889" t="n">
        <v>20202</v>
      </c>
      <c r="F2889" t="inlineStr">
        <is>
          <t>VINAGRE DE ARROZ CASTELO 750ML UN</t>
        </is>
      </c>
      <c r="G2889" t="n">
        <v>2255</v>
      </c>
      <c r="H2889" t="n">
        <v>10</v>
      </c>
      <c r="I2889" t="inlineStr">
        <is>
          <t>UN</t>
        </is>
      </c>
      <c r="J2889" t="inlineStr">
        <is>
          <t>ALIMENTOS</t>
        </is>
      </c>
      <c r="K2889" t="inlineStr">
        <is>
          <t>08/2025</t>
        </is>
      </c>
      <c r="L2889" t="n">
        <v>6.91</v>
      </c>
      <c r="M2889" s="551" t="n">
        <v>45895</v>
      </c>
      <c r="N2889" t="n">
        <v>7.48</v>
      </c>
      <c r="O2889" t="n">
        <v>7.48</v>
      </c>
      <c r="P2889" t="n">
        <v>69.09999999999999</v>
      </c>
    </row>
    <row r="2890">
      <c r="A2890" t="n">
        <v>51232</v>
      </c>
      <c r="B2890" t="n">
        <v>122</v>
      </c>
      <c r="C2890" t="inlineStr">
        <is>
          <t>Arcos</t>
        </is>
      </c>
      <c r="D2890" s="551" t="n">
        <v>45901</v>
      </c>
      <c r="E2890" t="n">
        <v>18176</v>
      </c>
      <c r="F2890" t="inlineStr">
        <is>
          <t>VODKA KETEL ONE PEACH &amp; ORANGE 750ML</t>
        </is>
      </c>
      <c r="G2890" t="n">
        <v>3446</v>
      </c>
      <c r="H2890" t="n">
        <v>1</v>
      </c>
      <c r="I2890" t="inlineStr">
        <is>
          <t>GR</t>
        </is>
      </c>
      <c r="J2890" t="inlineStr">
        <is>
          <t>BEBIDAS</t>
        </is>
      </c>
      <c r="K2890" t="inlineStr">
        <is>
          <t>08/2025</t>
        </is>
      </c>
      <c r="L2890" t="n">
        <v>0</v>
      </c>
      <c r="M2890" s="551" t="n">
        <v>-693593</v>
      </c>
      <c r="N2890" t="n">
        <v>0</v>
      </c>
      <c r="O2890" t="n">
        <v>0</v>
      </c>
      <c r="P2890" t="n">
        <v>69</v>
      </c>
    </row>
    <row r="2891">
      <c r="A2891" t="n">
        <v>51161</v>
      </c>
      <c r="B2891" t="n">
        <v>122</v>
      </c>
      <c r="C2891" t="inlineStr">
        <is>
          <t>Arcos</t>
        </is>
      </c>
      <c r="D2891" s="551" t="n">
        <v>45901</v>
      </c>
      <c r="E2891" t="n">
        <v>20308</v>
      </c>
      <c r="F2891" t="inlineStr">
        <is>
          <t>ARROZ ARBORIO CAMIL C/2KG</t>
        </is>
      </c>
      <c r="G2891" t="n">
        <v>2222</v>
      </c>
      <c r="H2891" t="n">
        <v>2</v>
      </c>
      <c r="I2891" t="inlineStr">
        <is>
          <t>PC</t>
        </is>
      </c>
      <c r="J2891" t="inlineStr">
        <is>
          <t>ALIMENTOS</t>
        </is>
      </c>
      <c r="K2891" t="inlineStr">
        <is>
          <t>08/2025</t>
        </is>
      </c>
      <c r="L2891" t="n">
        <v>0</v>
      </c>
      <c r="M2891" s="551" t="n">
        <v>45706</v>
      </c>
      <c r="N2891" t="n">
        <v>33.92</v>
      </c>
      <c r="O2891" t="n">
        <v>24.9</v>
      </c>
      <c r="P2891" t="n">
        <v>67.84</v>
      </c>
    </row>
    <row r="2892">
      <c r="A2892" t="n">
        <v>51128</v>
      </c>
      <c r="B2892" t="n">
        <v>122</v>
      </c>
      <c r="C2892" t="inlineStr">
        <is>
          <t>Arcos</t>
        </is>
      </c>
      <c r="D2892" s="551" t="n">
        <v>45901</v>
      </c>
      <c r="E2892" t="n">
        <v>24322</v>
      </c>
      <c r="F2892" t="inlineStr">
        <is>
          <t>LEMON PEPPER KG</t>
        </is>
      </c>
      <c r="G2892" t="n">
        <v>2342</v>
      </c>
      <c r="H2892" t="n">
        <v>3</v>
      </c>
      <c r="I2892" t="inlineStr">
        <is>
          <t>KG</t>
        </is>
      </c>
      <c r="J2892" t="inlineStr">
        <is>
          <t>ALIMENTOS</t>
        </is>
      </c>
      <c r="K2892" t="inlineStr">
        <is>
          <t>08/2025</t>
        </is>
      </c>
      <c r="L2892" t="n">
        <v>22.5</v>
      </c>
      <c r="M2892" s="551" t="n">
        <v>45874</v>
      </c>
      <c r="N2892" t="n">
        <v>22.5</v>
      </c>
      <c r="O2892" t="n">
        <v>22</v>
      </c>
      <c r="P2892" t="n">
        <v>67.5</v>
      </c>
    </row>
    <row r="2893">
      <c r="A2893" t="n">
        <v>51254</v>
      </c>
      <c r="B2893" t="n">
        <v>122</v>
      </c>
      <c r="C2893" t="inlineStr">
        <is>
          <t>Arcos</t>
        </is>
      </c>
      <c r="D2893" s="551" t="n">
        <v>45901</v>
      </c>
      <c r="E2893" t="n">
        <v>17061</v>
      </c>
      <c r="F2893" t="inlineStr">
        <is>
          <t>SALVIA KG</t>
        </is>
      </c>
      <c r="G2893" t="n">
        <v>2738</v>
      </c>
      <c r="H2893" t="n">
        <v>0.58</v>
      </c>
      <c r="I2893" t="inlineStr">
        <is>
          <t>KG</t>
        </is>
      </c>
      <c r="J2893" t="inlineStr">
        <is>
          <t>ALIMENTOS</t>
        </is>
      </c>
      <c r="K2893" t="inlineStr">
        <is>
          <t>08/2025</t>
        </is>
      </c>
      <c r="L2893" t="n">
        <v>115</v>
      </c>
      <c r="M2893" s="551" t="n">
        <v>45890</v>
      </c>
      <c r="N2893" t="n">
        <v>110</v>
      </c>
      <c r="O2893" t="n">
        <v>120</v>
      </c>
      <c r="P2893" t="n">
        <v>66.7</v>
      </c>
    </row>
    <row r="2894">
      <c r="A2894" t="n">
        <v>51089</v>
      </c>
      <c r="B2894" t="n">
        <v>122</v>
      </c>
      <c r="C2894" t="inlineStr">
        <is>
          <t>Arcos</t>
        </is>
      </c>
      <c r="D2894" s="551" t="n">
        <v>45901</v>
      </c>
      <c r="E2894" t="n">
        <v>19965</v>
      </c>
      <c r="F2894" t="inlineStr">
        <is>
          <t>MOSTARDA AMARELA HEINZ C/255G UN</t>
        </is>
      </c>
      <c r="G2894" t="n">
        <v>2356</v>
      </c>
      <c r="H2894" t="n">
        <v>5</v>
      </c>
      <c r="I2894" t="inlineStr">
        <is>
          <t>UN</t>
        </is>
      </c>
      <c r="J2894" t="inlineStr">
        <is>
          <t>ALIMENTOS</t>
        </is>
      </c>
      <c r="K2894" t="inlineStr">
        <is>
          <t>08/2025</t>
        </is>
      </c>
      <c r="L2894" t="n">
        <v>13.24</v>
      </c>
      <c r="M2894" s="551" t="n">
        <v>45889</v>
      </c>
      <c r="N2894" t="n">
        <v>12.82</v>
      </c>
      <c r="O2894" t="n">
        <v>12.82</v>
      </c>
      <c r="P2894" t="n">
        <v>66.2</v>
      </c>
    </row>
    <row r="2895">
      <c r="A2895" t="n">
        <v>51108</v>
      </c>
      <c r="B2895" t="n">
        <v>122</v>
      </c>
      <c r="C2895" t="inlineStr">
        <is>
          <t>Arcos</t>
        </is>
      </c>
      <c r="D2895" s="551" t="n">
        <v>45901</v>
      </c>
      <c r="E2895" t="n">
        <v>20421</v>
      </c>
      <c r="F2895" t="inlineStr">
        <is>
          <t>COUSCOUS MARROQUINO PAGANINI 500G</t>
        </is>
      </c>
      <c r="G2895" t="n">
        <v>2187</v>
      </c>
      <c r="H2895" t="n">
        <v>4</v>
      </c>
      <c r="I2895" t="inlineStr">
        <is>
          <t>UN</t>
        </is>
      </c>
      <c r="J2895" t="inlineStr">
        <is>
          <t>ALIMENTOS</t>
        </is>
      </c>
      <c r="K2895" t="inlineStr">
        <is>
          <t>08/2025</t>
        </is>
      </c>
      <c r="L2895" t="n">
        <v>16.54</v>
      </c>
      <c r="M2895" s="551" t="n">
        <v>45889</v>
      </c>
      <c r="N2895" t="n">
        <v>16.9</v>
      </c>
      <c r="O2895" t="n">
        <v>16.9</v>
      </c>
      <c r="P2895" t="n">
        <v>66.16</v>
      </c>
    </row>
    <row r="2896">
      <c r="A2896" t="n">
        <v>51178</v>
      </c>
      <c r="B2896" t="n">
        <v>122</v>
      </c>
      <c r="C2896" t="inlineStr">
        <is>
          <t>Arcos</t>
        </is>
      </c>
      <c r="D2896" s="551" t="n">
        <v>45901</v>
      </c>
      <c r="E2896" t="n">
        <v>19439</v>
      </c>
      <c r="F2896" t="inlineStr">
        <is>
          <t>CREAM CHEESE DANUBIO C/1KG</t>
        </is>
      </c>
      <c r="G2896" t="n">
        <v>2756</v>
      </c>
      <c r="H2896" t="n">
        <v>2</v>
      </c>
      <c r="I2896" t="inlineStr">
        <is>
          <t>KG</t>
        </is>
      </c>
      <c r="J2896" t="inlineStr">
        <is>
          <t>ALIMENTOS</t>
        </is>
      </c>
      <c r="K2896" t="inlineStr">
        <is>
          <t>08/2025</t>
        </is>
      </c>
      <c r="L2896" t="n">
        <v>32.66</v>
      </c>
      <c r="M2896" s="551" t="n">
        <v>45895</v>
      </c>
      <c r="N2896" t="n">
        <v>32.9</v>
      </c>
      <c r="O2896" t="n">
        <v>32.87</v>
      </c>
      <c r="P2896" t="n">
        <v>65.31999999999999</v>
      </c>
    </row>
    <row r="2897">
      <c r="A2897" t="n">
        <v>51248</v>
      </c>
      <c r="B2897" t="n">
        <v>122</v>
      </c>
      <c r="C2897" t="inlineStr">
        <is>
          <t>Arcos</t>
        </is>
      </c>
      <c r="D2897" s="551" t="n">
        <v>45901</v>
      </c>
      <c r="E2897" t="n">
        <v>26596</v>
      </c>
      <c r="F2897" t="inlineStr">
        <is>
          <t>QUEIJO GORGONZOLA SERRA DAS ANTAS (PECAS DE 660G) KG</t>
        </is>
      </c>
      <c r="G2897" t="n">
        <v>6808</v>
      </c>
      <c r="H2897" t="n">
        <v>0.7</v>
      </c>
      <c r="I2897" t="inlineStr">
        <is>
          <t>KG</t>
        </is>
      </c>
      <c r="J2897" t="inlineStr">
        <is>
          <t>ALIMENTOS</t>
        </is>
      </c>
      <c r="K2897" t="inlineStr">
        <is>
          <t>08/2025</t>
        </is>
      </c>
      <c r="L2897" t="n">
        <v>93.23999999999999</v>
      </c>
      <c r="M2897" s="551" t="n">
        <v>45888</v>
      </c>
      <c r="N2897" t="n">
        <v>93.37</v>
      </c>
      <c r="O2897" t="n">
        <v>93.37</v>
      </c>
      <c r="P2897" t="n">
        <v>65.27</v>
      </c>
    </row>
    <row r="2898">
      <c r="A2898" t="n">
        <v>51210</v>
      </c>
      <c r="B2898" t="n">
        <v>122</v>
      </c>
      <c r="C2898" t="inlineStr">
        <is>
          <t>Arcos</t>
        </is>
      </c>
      <c r="D2898" s="551" t="n">
        <v>45901</v>
      </c>
      <c r="E2898" t="n">
        <v>26881</v>
      </c>
      <c r="F2898" t="inlineStr">
        <is>
          <t>CASCA DE CARVALHO KG</t>
        </is>
      </c>
      <c r="G2898" t="n">
        <v>6950</v>
      </c>
      <c r="H2898" t="n">
        <v>1</v>
      </c>
      <c r="I2898" t="inlineStr">
        <is>
          <t>KG</t>
        </is>
      </c>
      <c r="J2898" t="inlineStr">
        <is>
          <t>ALIMENTOS</t>
        </is>
      </c>
      <c r="K2898" t="inlineStr">
        <is>
          <t>08/2025</t>
        </is>
      </c>
      <c r="L2898" t="n">
        <v>0</v>
      </c>
      <c r="M2898" s="551" t="n">
        <v>45861</v>
      </c>
      <c r="N2898" t="n">
        <v>65</v>
      </c>
      <c r="O2898" t="n">
        <v>65</v>
      </c>
      <c r="P2898" t="n">
        <v>65</v>
      </c>
    </row>
    <row r="2899">
      <c r="A2899" t="n">
        <v>51177</v>
      </c>
      <c r="B2899" t="n">
        <v>122</v>
      </c>
      <c r="C2899" t="inlineStr">
        <is>
          <t>Arcos</t>
        </is>
      </c>
      <c r="D2899" s="551" t="n">
        <v>45901</v>
      </c>
      <c r="E2899" t="n">
        <v>23320</v>
      </c>
      <c r="F2899" t="inlineStr">
        <is>
          <t>UVA PASSA BRANCA KG</t>
        </is>
      </c>
      <c r="G2899" t="n">
        <v>2539</v>
      </c>
      <c r="H2899" t="n">
        <v>2</v>
      </c>
      <c r="I2899" t="inlineStr">
        <is>
          <t>KG</t>
        </is>
      </c>
      <c r="J2899" t="inlineStr">
        <is>
          <t>ALIMENTOS</t>
        </is>
      </c>
      <c r="K2899" t="inlineStr">
        <is>
          <t>08/2025</t>
        </is>
      </c>
      <c r="L2899" t="n">
        <v>0</v>
      </c>
      <c r="M2899" s="551" t="n">
        <v>45617</v>
      </c>
      <c r="N2899" t="n">
        <v>0</v>
      </c>
      <c r="O2899" t="n">
        <v>31.9</v>
      </c>
      <c r="P2899" t="n">
        <v>63.8</v>
      </c>
    </row>
    <row r="2900">
      <c r="A2900" t="n">
        <v>51142</v>
      </c>
      <c r="B2900" t="n">
        <v>122</v>
      </c>
      <c r="C2900" t="inlineStr">
        <is>
          <t>Arcos</t>
        </is>
      </c>
      <c r="D2900" s="551" t="n">
        <v>45901</v>
      </c>
      <c r="E2900" t="n">
        <v>21060</v>
      </c>
      <c r="F2900" t="inlineStr">
        <is>
          <t>AZEITE DE DENDE CEPERA 900ML UN</t>
        </is>
      </c>
      <c r="G2900" t="n">
        <v>1998</v>
      </c>
      <c r="H2900" t="n">
        <v>2.9</v>
      </c>
      <c r="I2900" t="inlineStr">
        <is>
          <t>UN</t>
        </is>
      </c>
      <c r="J2900" t="inlineStr">
        <is>
          <t>ALIMENTOS</t>
        </is>
      </c>
      <c r="K2900" t="inlineStr">
        <is>
          <t>08/2025</t>
        </is>
      </c>
      <c r="L2900" t="n">
        <v>0</v>
      </c>
      <c r="M2900" s="551" t="n">
        <v>-693593</v>
      </c>
      <c r="N2900" t="n">
        <v>0</v>
      </c>
      <c r="O2900" t="n">
        <v>21.99</v>
      </c>
      <c r="P2900" t="n">
        <v>63.77</v>
      </c>
    </row>
    <row r="2901">
      <c r="A2901" t="n">
        <v>51250</v>
      </c>
      <c r="B2901" t="n">
        <v>122</v>
      </c>
      <c r="C2901" t="inlineStr">
        <is>
          <t>Arcos</t>
        </is>
      </c>
      <c r="D2901" s="551" t="n">
        <v>45901</v>
      </c>
      <c r="E2901" t="n">
        <v>18509</v>
      </c>
      <c r="F2901" t="inlineStr">
        <is>
          <t>BITTER ANGOSTURA COCOA 100ML</t>
        </is>
      </c>
      <c r="G2901" t="n">
        <v>3130</v>
      </c>
      <c r="H2901" t="n">
        <v>0.67</v>
      </c>
      <c r="I2901" t="inlineStr">
        <is>
          <t>GR</t>
        </is>
      </c>
      <c r="J2901" t="inlineStr">
        <is>
          <t>BEBIDAS</t>
        </is>
      </c>
      <c r="K2901" t="inlineStr">
        <is>
          <t>08/2025</t>
        </is>
      </c>
      <c r="L2901" t="n">
        <v>0</v>
      </c>
      <c r="M2901" s="551" t="n">
        <v>45811</v>
      </c>
      <c r="N2901" t="n">
        <v>93.41</v>
      </c>
      <c r="O2901" t="n">
        <v>93.41</v>
      </c>
      <c r="P2901" t="n">
        <v>62.58</v>
      </c>
    </row>
    <row r="2902">
      <c r="A2902" t="n">
        <v>51123</v>
      </c>
      <c r="B2902" t="n">
        <v>122</v>
      </c>
      <c r="C2902" t="inlineStr">
        <is>
          <t>Arcos</t>
        </is>
      </c>
      <c r="D2902" s="551" t="n">
        <v>45901</v>
      </c>
      <c r="E2902" t="n">
        <v>20429</v>
      </c>
      <c r="F2902" t="inlineStr">
        <is>
          <t>AMIDO DE MILHO MAIZENA 1KG UN</t>
        </is>
      </c>
      <c r="G2902" t="n">
        <v>2184</v>
      </c>
      <c r="H2902" t="n">
        <v>3</v>
      </c>
      <c r="I2902" t="inlineStr">
        <is>
          <t>UN</t>
        </is>
      </c>
      <c r="J2902" t="inlineStr">
        <is>
          <t>ALIMENTOS</t>
        </is>
      </c>
      <c r="K2902" t="inlineStr">
        <is>
          <t>08/2025</t>
        </is>
      </c>
      <c r="L2902" t="n">
        <v>20.03</v>
      </c>
      <c r="M2902" s="551" t="n">
        <v>45888</v>
      </c>
      <c r="N2902" t="n">
        <v>19.8</v>
      </c>
      <c r="O2902" t="n">
        <v>19.8</v>
      </c>
      <c r="P2902" t="n">
        <v>60.09</v>
      </c>
    </row>
    <row r="2903">
      <c r="A2903" t="n">
        <v>51231</v>
      </c>
      <c r="B2903" t="n">
        <v>122</v>
      </c>
      <c r="C2903" t="inlineStr">
        <is>
          <t>Arcos</t>
        </is>
      </c>
      <c r="D2903" s="551" t="n">
        <v>45901</v>
      </c>
      <c r="E2903" t="n">
        <v>18178</v>
      </c>
      <c r="F2903" t="inlineStr">
        <is>
          <t>VODKA KETEL ONE CUCUMBER &amp; MINT 750ML</t>
        </is>
      </c>
      <c r="G2903" t="n">
        <v>3444</v>
      </c>
      <c r="H2903" t="n">
        <v>1</v>
      </c>
      <c r="I2903" t="inlineStr">
        <is>
          <t>GR</t>
        </is>
      </c>
      <c r="J2903" t="inlineStr">
        <is>
          <t>BEBIDAS</t>
        </is>
      </c>
      <c r="K2903" t="inlineStr">
        <is>
          <t>08/2025</t>
        </is>
      </c>
      <c r="L2903" t="n">
        <v>0</v>
      </c>
      <c r="M2903" s="551" t="n">
        <v>-693593</v>
      </c>
      <c r="N2903" t="n">
        <v>0</v>
      </c>
      <c r="O2903" t="n">
        <v>59.9</v>
      </c>
      <c r="P2903" t="n">
        <v>59.9</v>
      </c>
    </row>
    <row r="2904">
      <c r="A2904" t="n">
        <v>50975</v>
      </c>
      <c r="B2904" t="n">
        <v>122</v>
      </c>
      <c r="C2904" t="inlineStr">
        <is>
          <t>Arcos</t>
        </is>
      </c>
      <c r="D2904" s="551" t="n">
        <v>45901</v>
      </c>
      <c r="E2904" t="n">
        <v>24394</v>
      </c>
      <c r="F2904" t="inlineStr">
        <is>
          <t>OVO BRANCO UN</t>
        </is>
      </c>
      <c r="G2904" t="n">
        <v>2753</v>
      </c>
      <c r="H2904" t="n">
        <v>90</v>
      </c>
      <c r="I2904" t="inlineStr">
        <is>
          <t>UN</t>
        </is>
      </c>
      <c r="J2904" t="inlineStr">
        <is>
          <t>ALIMENTOS</t>
        </is>
      </c>
      <c r="K2904" t="inlineStr">
        <is>
          <t>08/2025</t>
        </is>
      </c>
      <c r="L2904" t="n">
        <v>0.66</v>
      </c>
      <c r="M2904" s="551" t="n">
        <v>45888</v>
      </c>
      <c r="N2904" t="n">
        <v>0.67</v>
      </c>
      <c r="O2904" t="n">
        <v>0.67</v>
      </c>
      <c r="P2904" t="n">
        <v>59.4</v>
      </c>
    </row>
    <row r="2905">
      <c r="A2905" t="n">
        <v>50996</v>
      </c>
      <c r="B2905" t="n">
        <v>122</v>
      </c>
      <c r="C2905" t="inlineStr">
        <is>
          <t>Arcos</t>
        </is>
      </c>
      <c r="D2905" s="551" t="n">
        <v>45901</v>
      </c>
      <c r="E2905" t="n">
        <v>24083</v>
      </c>
      <c r="F2905" t="inlineStr">
        <is>
          <t>BATATA ASTERIX GRAUDA NOIVA KG</t>
        </is>
      </c>
      <c r="G2905" t="n">
        <v>2592</v>
      </c>
      <c r="H2905" t="n">
        <v>21.28</v>
      </c>
      <c r="I2905" t="inlineStr">
        <is>
          <t>KG</t>
        </is>
      </c>
      <c r="J2905" t="inlineStr">
        <is>
          <t>ALIMENTOS</t>
        </is>
      </c>
      <c r="K2905" t="inlineStr">
        <is>
          <t>08/2025</t>
        </is>
      </c>
      <c r="L2905" t="n">
        <v>2.76</v>
      </c>
      <c r="M2905" s="551" t="n">
        <v>45897</v>
      </c>
      <c r="N2905" t="n">
        <v>3.2</v>
      </c>
      <c r="O2905" t="n">
        <v>2.8</v>
      </c>
      <c r="P2905" t="n">
        <v>58.73</v>
      </c>
    </row>
    <row r="2906">
      <c r="A2906" t="n">
        <v>51274</v>
      </c>
      <c r="B2906" t="n">
        <v>122</v>
      </c>
      <c r="C2906" t="inlineStr">
        <is>
          <t>Arcos</t>
        </is>
      </c>
      <c r="D2906" s="551" t="n">
        <v>45901</v>
      </c>
      <c r="E2906" t="n">
        <v>18223</v>
      </c>
      <c r="F2906" t="inlineStr">
        <is>
          <t>TEQUILA MEZCAL GUSANO ROJO 700ML</t>
        </is>
      </c>
      <c r="G2906" t="n">
        <v>3405</v>
      </c>
      <c r="H2906" t="n">
        <v>0.18</v>
      </c>
      <c r="I2906" t="inlineStr">
        <is>
          <t>UN</t>
        </is>
      </c>
      <c r="J2906" t="inlineStr">
        <is>
          <t>BEBIDAS</t>
        </is>
      </c>
      <c r="K2906" t="inlineStr">
        <is>
          <t>08/2025</t>
        </is>
      </c>
      <c r="L2906" t="n">
        <v>0</v>
      </c>
      <c r="M2906" s="551" t="n">
        <v>-693593</v>
      </c>
      <c r="N2906" t="n">
        <v>0</v>
      </c>
      <c r="O2906" t="n">
        <v>0</v>
      </c>
      <c r="P2906" t="n">
        <v>57.65</v>
      </c>
    </row>
    <row r="2907">
      <c r="A2907" t="n">
        <v>51228</v>
      </c>
      <c r="B2907" t="n">
        <v>122</v>
      </c>
      <c r="C2907" t="inlineStr">
        <is>
          <t>Arcos</t>
        </is>
      </c>
      <c r="D2907" s="551" t="n">
        <v>45901</v>
      </c>
      <c r="E2907" t="n">
        <v>18308</v>
      </c>
      <c r="F2907" t="inlineStr">
        <is>
          <t>LICOR LUXARDO BITTER BIANCO 750ML</t>
        </is>
      </c>
      <c r="G2907" t="n">
        <v>3325</v>
      </c>
      <c r="H2907" t="n">
        <v>1</v>
      </c>
      <c r="I2907" t="inlineStr">
        <is>
          <t>UN</t>
        </is>
      </c>
      <c r="J2907" t="inlineStr">
        <is>
          <t>BEBIDAS</t>
        </is>
      </c>
      <c r="K2907" t="inlineStr">
        <is>
          <t>08/2025</t>
        </is>
      </c>
      <c r="L2907" t="n">
        <v>0</v>
      </c>
      <c r="M2907" s="551" t="n">
        <v>-693593</v>
      </c>
      <c r="N2907" t="n">
        <v>0</v>
      </c>
      <c r="O2907" t="n">
        <v>0</v>
      </c>
      <c r="P2907" t="n">
        <v>57</v>
      </c>
    </row>
    <row r="2908">
      <c r="A2908" t="n">
        <v>51262</v>
      </c>
      <c r="B2908" t="n">
        <v>122</v>
      </c>
      <c r="C2908" t="inlineStr">
        <is>
          <t>Arcos</t>
        </is>
      </c>
      <c r="D2908" s="551" t="n">
        <v>45901</v>
      </c>
      <c r="E2908" t="n">
        <v>18180</v>
      </c>
      <c r="F2908" t="inlineStr">
        <is>
          <t>VODKA GREY GOOSE NATURAL 750ML</t>
        </is>
      </c>
      <c r="G2908" t="n">
        <v>3442</v>
      </c>
      <c r="H2908" t="n">
        <v>0.5</v>
      </c>
      <c r="I2908" t="inlineStr">
        <is>
          <t>GR</t>
        </is>
      </c>
      <c r="J2908" t="inlineStr">
        <is>
          <t>BEBIDAS</t>
        </is>
      </c>
      <c r="K2908" t="inlineStr">
        <is>
          <t>08/2025</t>
        </is>
      </c>
      <c r="L2908" t="n">
        <v>0</v>
      </c>
      <c r="M2908" s="551" t="n">
        <v>-693593</v>
      </c>
      <c r="N2908" t="n">
        <v>0</v>
      </c>
      <c r="O2908" t="n">
        <v>109.9</v>
      </c>
      <c r="P2908" t="n">
        <v>55</v>
      </c>
    </row>
    <row r="2909">
      <c r="A2909" t="n">
        <v>51181</v>
      </c>
      <c r="B2909" t="n">
        <v>122</v>
      </c>
      <c r="C2909" t="inlineStr">
        <is>
          <t>Arcos</t>
        </is>
      </c>
      <c r="D2909" s="551" t="n">
        <v>45901</v>
      </c>
      <c r="E2909" t="n">
        <v>18210</v>
      </c>
      <c r="F2909" t="inlineStr">
        <is>
          <t>VERMOUTH MARTINI ROSATO 995ML</t>
        </is>
      </c>
      <c r="G2909" t="n">
        <v>3417</v>
      </c>
      <c r="H2909" t="n">
        <v>2</v>
      </c>
      <c r="I2909" t="inlineStr">
        <is>
          <t>UN</t>
        </is>
      </c>
      <c r="J2909" t="inlineStr">
        <is>
          <t>BEBIDAS</t>
        </is>
      </c>
      <c r="K2909" t="inlineStr">
        <is>
          <t>08/2025</t>
        </is>
      </c>
      <c r="L2909" t="n">
        <v>0</v>
      </c>
      <c r="M2909" s="551" t="n">
        <v>-693593</v>
      </c>
      <c r="N2909" t="n">
        <v>0</v>
      </c>
      <c r="O2909" t="n">
        <v>0</v>
      </c>
      <c r="P2909" t="n">
        <v>54.3</v>
      </c>
    </row>
    <row r="2910">
      <c r="A2910" t="n">
        <v>51170</v>
      </c>
      <c r="B2910" t="n">
        <v>122</v>
      </c>
      <c r="C2910" t="inlineStr">
        <is>
          <t>Arcos</t>
        </is>
      </c>
      <c r="D2910" s="551" t="n">
        <v>45901</v>
      </c>
      <c r="E2910" t="n">
        <v>20645</v>
      </c>
      <c r="F2910" t="inlineStr">
        <is>
          <t>MILHO VERDE QUERO C/2KG</t>
        </is>
      </c>
      <c r="G2910" t="n">
        <v>2113</v>
      </c>
      <c r="H2910" t="n">
        <v>2</v>
      </c>
      <c r="I2910" t="inlineStr">
        <is>
          <t>LT</t>
        </is>
      </c>
      <c r="J2910" t="inlineStr">
        <is>
          <t>ALIMENTOS</t>
        </is>
      </c>
      <c r="K2910" t="inlineStr">
        <is>
          <t>08/2025</t>
        </is>
      </c>
      <c r="L2910" t="n">
        <v>26.5</v>
      </c>
      <c r="M2910" s="551" t="n">
        <v>45895</v>
      </c>
      <c r="N2910" t="n">
        <v>26.5</v>
      </c>
      <c r="O2910" t="n">
        <v>25.6</v>
      </c>
      <c r="P2910" t="n">
        <v>53</v>
      </c>
    </row>
    <row r="2911">
      <c r="A2911" t="n">
        <v>51078</v>
      </c>
      <c r="B2911" t="n">
        <v>122</v>
      </c>
      <c r="C2911" t="inlineStr">
        <is>
          <t>Arcos</t>
        </is>
      </c>
      <c r="D2911" s="551" t="n">
        <v>45901</v>
      </c>
      <c r="E2911" t="n">
        <v>23390</v>
      </c>
      <c r="F2911" t="inlineStr">
        <is>
          <t>BANANA DA TERRA KG</t>
        </is>
      </c>
      <c r="G2911" t="n">
        <v>2474</v>
      </c>
      <c r="H2911" t="n">
        <v>5.74</v>
      </c>
      <c r="I2911" t="inlineStr">
        <is>
          <t>KG</t>
        </is>
      </c>
      <c r="J2911" t="inlineStr">
        <is>
          <t>ALIMENTOS</t>
        </is>
      </c>
      <c r="K2911" t="inlineStr">
        <is>
          <t>08/2025</t>
        </is>
      </c>
      <c r="L2911" t="n">
        <v>8.970000000000001</v>
      </c>
      <c r="M2911" s="551" t="n">
        <v>45898</v>
      </c>
      <c r="N2911" t="n">
        <v>9.220000000000001</v>
      </c>
      <c r="O2911" t="n">
        <v>7.26</v>
      </c>
      <c r="P2911" t="n">
        <v>51.49</v>
      </c>
    </row>
    <row r="2912">
      <c r="A2912" t="n">
        <v>51164</v>
      </c>
      <c r="B2912" t="n">
        <v>122</v>
      </c>
      <c r="C2912" t="inlineStr">
        <is>
          <t>Arcos</t>
        </is>
      </c>
      <c r="D2912" s="551" t="n">
        <v>45901</v>
      </c>
      <c r="E2912" t="n">
        <v>20287</v>
      </c>
      <c r="F2912" t="inlineStr">
        <is>
          <t>BATATA PALHA AMAVITA C/1KG</t>
        </is>
      </c>
      <c r="G2912" t="n">
        <v>2229</v>
      </c>
      <c r="H2912" t="n">
        <v>2</v>
      </c>
      <c r="I2912" t="inlineStr">
        <is>
          <t>PC</t>
        </is>
      </c>
      <c r="J2912" t="inlineStr">
        <is>
          <t>ALIMENTOS</t>
        </is>
      </c>
      <c r="K2912" t="inlineStr">
        <is>
          <t>08/2025</t>
        </is>
      </c>
      <c r="L2912" t="n">
        <v>25.69</v>
      </c>
      <c r="M2912" s="551" t="n">
        <v>45874</v>
      </c>
      <c r="N2912" t="n">
        <v>25.69</v>
      </c>
      <c r="O2912" t="n">
        <v>26.99</v>
      </c>
      <c r="P2912" t="n">
        <v>51.38</v>
      </c>
    </row>
    <row r="2913">
      <c r="A2913" t="n">
        <v>51110</v>
      </c>
      <c r="B2913" t="n">
        <v>122</v>
      </c>
      <c r="C2913" t="inlineStr">
        <is>
          <t>Arcos</t>
        </is>
      </c>
      <c r="D2913" s="551" t="n">
        <v>45901</v>
      </c>
      <c r="E2913" t="n">
        <v>20349</v>
      </c>
      <c r="F2913" t="inlineStr">
        <is>
          <t>POLENTA PRE COZIDA DIVELLA 500G</t>
        </is>
      </c>
      <c r="G2913" t="n">
        <v>2205</v>
      </c>
      <c r="H2913" t="n">
        <v>4</v>
      </c>
      <c r="I2913" t="inlineStr">
        <is>
          <t>PC</t>
        </is>
      </c>
      <c r="J2913" t="inlineStr">
        <is>
          <t>ALIMENTOS</t>
        </is>
      </c>
      <c r="K2913" t="inlineStr">
        <is>
          <t>08/2025</t>
        </is>
      </c>
      <c r="L2913" t="n">
        <v>12.66</v>
      </c>
      <c r="M2913" s="551" t="n">
        <v>45895</v>
      </c>
      <c r="N2913" t="n">
        <v>12.56</v>
      </c>
      <c r="O2913" t="n">
        <v>13.2</v>
      </c>
      <c r="P2913" t="n">
        <v>50.64</v>
      </c>
    </row>
    <row r="2914">
      <c r="A2914" t="n">
        <v>51109</v>
      </c>
      <c r="B2914" t="n">
        <v>122</v>
      </c>
      <c r="C2914" t="inlineStr">
        <is>
          <t>Arcos</t>
        </is>
      </c>
      <c r="D2914" s="551" t="n">
        <v>45901</v>
      </c>
      <c r="E2914" t="n">
        <v>20410</v>
      </c>
      <c r="F2914" t="inlineStr">
        <is>
          <t>FARINHA DE MANDIOCA FINA YOKI 1KG</t>
        </is>
      </c>
      <c r="G2914" t="n">
        <v>2190</v>
      </c>
      <c r="H2914" t="n">
        <v>4</v>
      </c>
      <c r="I2914" t="inlineStr">
        <is>
          <t>UN</t>
        </is>
      </c>
      <c r="J2914" t="inlineStr">
        <is>
          <t>ALIMENTOS</t>
        </is>
      </c>
      <c r="K2914" t="inlineStr">
        <is>
          <t>08/2025</t>
        </is>
      </c>
      <c r="L2914" t="n">
        <v>12.17</v>
      </c>
      <c r="M2914" s="551" t="n">
        <v>45888</v>
      </c>
      <c r="N2914" t="n">
        <v>11.4</v>
      </c>
      <c r="O2914" t="n">
        <v>12.42</v>
      </c>
      <c r="P2914" t="n">
        <v>48.68</v>
      </c>
    </row>
    <row r="2915">
      <c r="A2915" t="n">
        <v>51168</v>
      </c>
      <c r="B2915" t="n">
        <v>122</v>
      </c>
      <c r="C2915" t="inlineStr">
        <is>
          <t>Arcos</t>
        </is>
      </c>
      <c r="D2915" s="551" t="n">
        <v>45901</v>
      </c>
      <c r="E2915" t="n">
        <v>24272</v>
      </c>
      <c r="F2915" t="inlineStr">
        <is>
          <t>FLOR DE SAL KG</t>
        </is>
      </c>
      <c r="G2915" t="n">
        <v>2341</v>
      </c>
      <c r="H2915" t="n">
        <v>2</v>
      </c>
      <c r="I2915" t="inlineStr">
        <is>
          <t>KG</t>
        </is>
      </c>
      <c r="J2915" t="inlineStr">
        <is>
          <t>ALIMENTOS</t>
        </is>
      </c>
      <c r="K2915" t="inlineStr">
        <is>
          <t>08/2025</t>
        </is>
      </c>
      <c r="L2915" t="n">
        <v>0</v>
      </c>
      <c r="M2915" s="551" t="n">
        <v>45818</v>
      </c>
      <c r="N2915" t="n">
        <v>24</v>
      </c>
      <c r="O2915" t="n">
        <v>24.5</v>
      </c>
      <c r="P2915" t="n">
        <v>48</v>
      </c>
    </row>
    <row r="2916">
      <c r="A2916" t="n">
        <v>51175</v>
      </c>
      <c r="B2916" t="n">
        <v>122</v>
      </c>
      <c r="C2916" t="inlineStr">
        <is>
          <t>Arcos</t>
        </is>
      </c>
      <c r="D2916" s="551" t="n">
        <v>45901</v>
      </c>
      <c r="E2916" t="n">
        <v>19649</v>
      </c>
      <c r="F2916" t="inlineStr">
        <is>
          <t>ALHO DESCASCADO KG</t>
        </is>
      </c>
      <c r="G2916" t="n">
        <v>2589</v>
      </c>
      <c r="H2916" t="n">
        <v>2</v>
      </c>
      <c r="I2916" t="inlineStr">
        <is>
          <t>KG</t>
        </is>
      </c>
      <c r="J2916" t="inlineStr">
        <is>
          <t>ALIMENTOS</t>
        </is>
      </c>
      <c r="K2916" t="inlineStr">
        <is>
          <t>08/2025</t>
        </is>
      </c>
      <c r="L2916" t="n">
        <v>23.84</v>
      </c>
      <c r="M2916" s="551" t="n">
        <v>45890</v>
      </c>
      <c r="N2916" t="n">
        <v>23.5</v>
      </c>
      <c r="O2916" t="n">
        <v>23.5</v>
      </c>
      <c r="P2916" t="n">
        <v>47.68</v>
      </c>
    </row>
    <row r="2917">
      <c r="A2917" t="n">
        <v>51018</v>
      </c>
      <c r="B2917" t="n">
        <v>122</v>
      </c>
      <c r="C2917" t="inlineStr">
        <is>
          <t>Arcos</t>
        </is>
      </c>
      <c r="D2917" s="551" t="n">
        <v>45901</v>
      </c>
      <c r="E2917" t="n">
        <v>20136</v>
      </c>
      <c r="F2917" t="inlineStr">
        <is>
          <t>MACARRAO ESPAGUETE C/ OVOS ADRIA C/500G</t>
        </is>
      </c>
      <c r="G2917" t="n">
        <v>2284</v>
      </c>
      <c r="H2917" t="n">
        <v>12</v>
      </c>
      <c r="I2917" t="inlineStr">
        <is>
          <t>PC</t>
        </is>
      </c>
      <c r="J2917" t="inlineStr">
        <is>
          <t>ALIMENTOS</t>
        </is>
      </c>
      <c r="K2917" t="inlineStr">
        <is>
          <t>08/2025</t>
        </is>
      </c>
      <c r="L2917" t="n">
        <v>3.92</v>
      </c>
      <c r="M2917" s="551" t="n">
        <v>45895</v>
      </c>
      <c r="N2917" t="n">
        <v>3.9</v>
      </c>
      <c r="O2917" t="n">
        <v>3.9</v>
      </c>
      <c r="P2917" t="n">
        <v>47.04</v>
      </c>
    </row>
    <row r="2918">
      <c r="A2918" t="n">
        <v>51236</v>
      </c>
      <c r="B2918" t="n">
        <v>122</v>
      </c>
      <c r="C2918" t="inlineStr">
        <is>
          <t>Arcos</t>
        </is>
      </c>
      <c r="D2918" s="551" t="n">
        <v>45901</v>
      </c>
      <c r="E2918" t="n">
        <v>25213</v>
      </c>
      <c r="F2918" t="inlineStr">
        <is>
          <t>MISSO AZUMA C/1KG</t>
        </is>
      </c>
      <c r="G2918" t="n">
        <v>5948</v>
      </c>
      <c r="H2918" t="n">
        <v>1</v>
      </c>
      <c r="I2918" t="inlineStr">
        <is>
          <t>PT</t>
        </is>
      </c>
      <c r="J2918" t="inlineStr">
        <is>
          <t>ALIMENTOS</t>
        </is>
      </c>
      <c r="K2918" t="inlineStr">
        <is>
          <t>08/2025</t>
        </is>
      </c>
      <c r="L2918" t="n">
        <v>46</v>
      </c>
      <c r="M2918" s="551" t="n">
        <v>45895</v>
      </c>
      <c r="N2918" t="n">
        <v>46</v>
      </c>
      <c r="O2918" t="n">
        <v>46</v>
      </c>
      <c r="P2918" t="n">
        <v>46</v>
      </c>
    </row>
    <row r="2919">
      <c r="A2919" t="n">
        <v>51269</v>
      </c>
      <c r="B2919" t="n">
        <v>122</v>
      </c>
      <c r="C2919" t="inlineStr">
        <is>
          <t>Arcos</t>
        </is>
      </c>
      <c r="D2919" s="551" t="n">
        <v>45901</v>
      </c>
      <c r="E2919" t="n">
        <v>18107</v>
      </c>
      <c r="F2919" t="inlineStr">
        <is>
          <t>WHISKY JURA SINGLE MALT 10 ANOS 700ML</t>
        </is>
      </c>
      <c r="G2919" t="n">
        <v>3504</v>
      </c>
      <c r="H2919" t="n">
        <v>0.25</v>
      </c>
      <c r="I2919" t="inlineStr">
        <is>
          <t>GR</t>
        </is>
      </c>
      <c r="J2919" t="inlineStr">
        <is>
          <t>BEBIDAS</t>
        </is>
      </c>
      <c r="K2919" t="inlineStr">
        <is>
          <t>08/2025</t>
        </is>
      </c>
      <c r="L2919" t="n">
        <v>0</v>
      </c>
      <c r="M2919" s="551" t="n">
        <v>-693593</v>
      </c>
      <c r="N2919" t="n">
        <v>0</v>
      </c>
      <c r="O2919" t="n">
        <v>0</v>
      </c>
      <c r="P2919" t="n">
        <v>44.23</v>
      </c>
    </row>
    <row r="2920">
      <c r="A2920" t="n">
        <v>51261</v>
      </c>
      <c r="B2920" t="n">
        <v>122</v>
      </c>
      <c r="C2920" t="inlineStr">
        <is>
          <t>Arcos</t>
        </is>
      </c>
      <c r="D2920" s="551" t="n">
        <v>45901</v>
      </c>
      <c r="E2920" t="n">
        <v>25012</v>
      </c>
      <c r="F2920" t="inlineStr">
        <is>
          <t>REQUEIJÃO DE CORTE KG</t>
        </is>
      </c>
      <c r="G2920" t="n">
        <v>5864</v>
      </c>
      <c r="H2920" t="n">
        <v>0.5</v>
      </c>
      <c r="I2920" t="inlineStr">
        <is>
          <t>KG</t>
        </is>
      </c>
      <c r="J2920" t="inlineStr">
        <is>
          <t>ALIMENTOS</t>
        </is>
      </c>
      <c r="K2920" t="inlineStr">
        <is>
          <t>08/2025</t>
        </is>
      </c>
      <c r="L2920" t="n">
        <v>88</v>
      </c>
      <c r="M2920" s="551" t="n">
        <v>45895</v>
      </c>
      <c r="N2920" t="n">
        <v>88</v>
      </c>
      <c r="O2920" t="n">
        <v>88</v>
      </c>
      <c r="P2920" t="n">
        <v>44</v>
      </c>
    </row>
    <row r="2921">
      <c r="A2921" t="n">
        <v>51268</v>
      </c>
      <c r="B2921" t="n">
        <v>122</v>
      </c>
      <c r="C2921" t="inlineStr">
        <is>
          <t>Arcos</t>
        </is>
      </c>
      <c r="D2921" s="551" t="n">
        <v>45901</v>
      </c>
      <c r="E2921" t="n">
        <v>18153</v>
      </c>
      <c r="F2921" t="inlineStr">
        <is>
          <t>WHISKY BOURBON WOODFORD RESERVE 750ML</t>
        </is>
      </c>
      <c r="G2921" t="n">
        <v>3466</v>
      </c>
      <c r="H2921" t="n">
        <v>0.27</v>
      </c>
      <c r="I2921" t="inlineStr">
        <is>
          <t>GR</t>
        </is>
      </c>
      <c r="J2921" t="inlineStr">
        <is>
          <t>BEBIDAS</t>
        </is>
      </c>
      <c r="K2921" t="inlineStr">
        <is>
          <t>08/2025</t>
        </is>
      </c>
      <c r="L2921" t="n">
        <v>162.74</v>
      </c>
      <c r="M2921" s="551" t="n">
        <v>45874</v>
      </c>
      <c r="N2921" t="n">
        <v>162.74</v>
      </c>
      <c r="O2921" t="n">
        <v>162.74</v>
      </c>
      <c r="P2921" t="n">
        <v>43.94</v>
      </c>
    </row>
    <row r="2922">
      <c r="A2922" t="n">
        <v>51079</v>
      </c>
      <c r="B2922" t="n">
        <v>122</v>
      </c>
      <c r="C2922" t="inlineStr">
        <is>
          <t>Arcos</t>
        </is>
      </c>
      <c r="D2922" s="551" t="n">
        <v>45901</v>
      </c>
      <c r="E2922" t="n">
        <v>19784</v>
      </c>
      <c r="F2922" t="inlineStr">
        <is>
          <t>BANANA DA TERRA KG</t>
        </is>
      </c>
      <c r="G2922" t="n">
        <v>2474</v>
      </c>
      <c r="H2922" t="n">
        <v>5.74</v>
      </c>
      <c r="I2922" t="inlineStr">
        <is>
          <t>KG</t>
        </is>
      </c>
      <c r="J2922" t="inlineStr">
        <is>
          <t>ALIMENTOS</t>
        </is>
      </c>
      <c r="K2922" t="inlineStr">
        <is>
          <t>08/2025</t>
        </is>
      </c>
      <c r="L2922" t="n">
        <v>7.61</v>
      </c>
      <c r="M2922" s="551" t="n">
        <v>45890</v>
      </c>
      <c r="N2922" t="n">
        <v>8</v>
      </c>
      <c r="O2922" t="n">
        <v>8</v>
      </c>
      <c r="P2922" t="n">
        <v>43.68</v>
      </c>
    </row>
    <row r="2923">
      <c r="A2923" t="n">
        <v>51016</v>
      </c>
      <c r="B2923" t="n">
        <v>122</v>
      </c>
      <c r="C2923" t="inlineStr">
        <is>
          <t>Arcos</t>
        </is>
      </c>
      <c r="D2923" s="551" t="n">
        <v>45901</v>
      </c>
      <c r="E2923" t="n">
        <v>23826</v>
      </c>
      <c r="F2923" t="inlineStr">
        <is>
          <t>BISCOITO DE MAIZENA NESTLE TOSTINES 200G</t>
        </is>
      </c>
      <c r="G2923" t="n">
        <v>2073</v>
      </c>
      <c r="H2923" t="n">
        <v>12</v>
      </c>
      <c r="I2923" t="inlineStr">
        <is>
          <t>PC</t>
        </is>
      </c>
      <c r="J2923" t="inlineStr">
        <is>
          <t>ALIMENTOS</t>
        </is>
      </c>
      <c r="K2923" t="inlineStr">
        <is>
          <t>08/2025</t>
        </is>
      </c>
      <c r="L2923" t="n">
        <v>3.6</v>
      </c>
      <c r="M2923" s="551" t="n">
        <v>45895</v>
      </c>
      <c r="N2923" t="n">
        <v>3.6</v>
      </c>
      <c r="O2923" t="n">
        <v>3.6</v>
      </c>
      <c r="P2923" t="n">
        <v>43.2</v>
      </c>
    </row>
    <row r="2924">
      <c r="A2924" t="n">
        <v>51189</v>
      </c>
      <c r="B2924" t="n">
        <v>122</v>
      </c>
      <c r="C2924" t="inlineStr">
        <is>
          <t>Arcos</t>
        </is>
      </c>
      <c r="D2924" s="551" t="n">
        <v>45901</v>
      </c>
      <c r="E2924" t="n">
        <v>24331</v>
      </c>
      <c r="F2924" t="inlineStr">
        <is>
          <t>LINGUICA CALABRESA KG</t>
        </is>
      </c>
      <c r="G2924" t="n">
        <v>2146</v>
      </c>
      <c r="H2924" t="n">
        <v>1.66</v>
      </c>
      <c r="I2924" t="inlineStr">
        <is>
          <t>KG</t>
        </is>
      </c>
      <c r="J2924" t="inlineStr">
        <is>
          <t>ALIMENTOS</t>
        </is>
      </c>
      <c r="K2924" t="inlineStr">
        <is>
          <t>08/2025</t>
        </is>
      </c>
      <c r="L2924" t="n">
        <v>0</v>
      </c>
      <c r="M2924" s="551" t="n">
        <v>45866</v>
      </c>
      <c r="N2924" t="n">
        <v>26</v>
      </c>
      <c r="O2924" t="n">
        <v>21.99</v>
      </c>
      <c r="P2924" t="n">
        <v>43.16</v>
      </c>
    </row>
    <row r="2925">
      <c r="A2925" t="n">
        <v>51187</v>
      </c>
      <c r="B2925" t="n">
        <v>122</v>
      </c>
      <c r="C2925" t="inlineStr">
        <is>
          <t>Arcos</t>
        </is>
      </c>
      <c r="D2925" s="551" t="n">
        <v>45901</v>
      </c>
      <c r="E2925" t="n">
        <v>19562</v>
      </c>
      <c r="F2925" t="inlineStr">
        <is>
          <t>PIMENTAO AMARELO KG</t>
        </is>
      </c>
      <c r="G2925" t="n">
        <v>2655</v>
      </c>
      <c r="H2925" t="n">
        <v>1.76</v>
      </c>
      <c r="I2925" t="inlineStr">
        <is>
          <t>KG</t>
        </is>
      </c>
      <c r="J2925" t="inlineStr">
        <is>
          <t>ALIMENTOS</t>
        </is>
      </c>
      <c r="K2925" t="inlineStr">
        <is>
          <t>08/2025</t>
        </is>
      </c>
      <c r="L2925" t="n">
        <v>23.33</v>
      </c>
      <c r="M2925" s="551" t="n">
        <v>45897</v>
      </c>
      <c r="N2925" t="n">
        <v>29</v>
      </c>
      <c r="O2925" t="n">
        <v>28</v>
      </c>
      <c r="P2925" t="n">
        <v>41.06</v>
      </c>
    </row>
    <row r="2926">
      <c r="A2926" t="n">
        <v>51129</v>
      </c>
      <c r="B2926" t="n">
        <v>122</v>
      </c>
      <c r="C2926" t="inlineStr">
        <is>
          <t>Arcos</t>
        </is>
      </c>
      <c r="D2926" s="551" t="n">
        <v>45901</v>
      </c>
      <c r="E2926" t="n">
        <v>24400</v>
      </c>
      <c r="F2926" t="inlineStr">
        <is>
          <t>PAPRICA DOCE PCT/500G UN</t>
        </is>
      </c>
      <c r="G2926" t="n">
        <v>2368</v>
      </c>
      <c r="H2926" t="n">
        <v>3</v>
      </c>
      <c r="I2926" t="inlineStr">
        <is>
          <t>UN</t>
        </is>
      </c>
      <c r="J2926" t="inlineStr">
        <is>
          <t>ALIMENTOS</t>
        </is>
      </c>
      <c r="K2926" t="inlineStr">
        <is>
          <t>08/2025</t>
        </is>
      </c>
      <c r="L2926" t="n">
        <v>13.5</v>
      </c>
      <c r="M2926" s="551" t="n">
        <v>45875</v>
      </c>
      <c r="N2926" t="n">
        <v>13.5</v>
      </c>
      <c r="O2926" t="n">
        <v>79.98</v>
      </c>
      <c r="P2926" t="n">
        <v>40.5</v>
      </c>
    </row>
    <row r="2927">
      <c r="A2927" t="n">
        <v>51030</v>
      </c>
      <c r="B2927" t="n">
        <v>122</v>
      </c>
      <c r="C2927" t="inlineStr">
        <is>
          <t>Arcos</t>
        </is>
      </c>
      <c r="D2927" s="551" t="n">
        <v>45901</v>
      </c>
      <c r="E2927" t="n">
        <v>19623</v>
      </c>
      <c r="F2927" t="inlineStr">
        <is>
          <t>CEBOLA ROXA KG</t>
        </is>
      </c>
      <c r="G2927" t="n">
        <v>2611</v>
      </c>
      <c r="H2927" t="n">
        <v>10.6</v>
      </c>
      <c r="I2927" t="inlineStr">
        <is>
          <t>KG</t>
        </is>
      </c>
      <c r="J2927" t="inlineStr">
        <is>
          <t>ALIMENTOS</t>
        </is>
      </c>
      <c r="K2927" t="inlineStr">
        <is>
          <t>08/2025</t>
        </is>
      </c>
      <c r="L2927" t="n">
        <v>3.76</v>
      </c>
      <c r="M2927" s="551" t="n">
        <v>45897</v>
      </c>
      <c r="N2927" t="n">
        <v>3.5</v>
      </c>
      <c r="O2927" t="n">
        <v>3.5</v>
      </c>
      <c r="P2927" t="n">
        <v>39.86</v>
      </c>
    </row>
    <row r="2928">
      <c r="A2928" t="n">
        <v>51159</v>
      </c>
      <c r="B2928" t="n">
        <v>122</v>
      </c>
      <c r="C2928" t="inlineStr">
        <is>
          <t>Arcos</t>
        </is>
      </c>
      <c r="D2928" s="551" t="n">
        <v>45901</v>
      </c>
      <c r="E2928" t="n">
        <v>21086</v>
      </c>
      <c r="F2928" t="inlineStr">
        <is>
          <t>ACUCAR SACHE UNIAO CX C/ 400 X 0,005G</t>
        </is>
      </c>
      <c r="G2928" t="n">
        <v>1989</v>
      </c>
      <c r="H2928" t="n">
        <v>2</v>
      </c>
      <c r="I2928" t="inlineStr">
        <is>
          <t>UN</t>
        </is>
      </c>
      <c r="J2928" t="inlineStr">
        <is>
          <t>ALIMENTOS</t>
        </is>
      </c>
      <c r="K2928" t="inlineStr">
        <is>
          <t>08/2025</t>
        </is>
      </c>
      <c r="L2928" t="n">
        <v>0</v>
      </c>
      <c r="M2928" s="551" t="n">
        <v>45783</v>
      </c>
      <c r="N2928" t="n">
        <v>18.69</v>
      </c>
      <c r="O2928" t="n">
        <v>19.45</v>
      </c>
      <c r="P2928" t="n">
        <v>37.38</v>
      </c>
    </row>
    <row r="2929">
      <c r="A2929" t="n">
        <v>51065</v>
      </c>
      <c r="B2929" t="n">
        <v>122</v>
      </c>
      <c r="C2929" t="inlineStr">
        <is>
          <t>Arcos</t>
        </is>
      </c>
      <c r="D2929" s="551" t="n">
        <v>45901</v>
      </c>
      <c r="E2929" t="n">
        <v>19737</v>
      </c>
      <c r="F2929" t="inlineStr">
        <is>
          <t>MELAO KG</t>
        </is>
      </c>
      <c r="G2929" t="n">
        <v>2516</v>
      </c>
      <c r="H2929" t="n">
        <v>6.36</v>
      </c>
      <c r="I2929" t="inlineStr">
        <is>
          <t>KG</t>
        </is>
      </c>
      <c r="J2929" t="inlineStr">
        <is>
          <t>ALIMENTOS</t>
        </is>
      </c>
      <c r="K2929" t="inlineStr">
        <is>
          <t>08/2025</t>
        </is>
      </c>
      <c r="L2929" t="n">
        <v>5.78</v>
      </c>
      <c r="M2929" s="551" t="n">
        <v>45897</v>
      </c>
      <c r="N2929" t="n">
        <v>6.4</v>
      </c>
      <c r="O2929" t="n">
        <v>5.2</v>
      </c>
      <c r="P2929" t="n">
        <v>36.76</v>
      </c>
    </row>
    <row r="2930">
      <c r="A2930" t="n">
        <v>51192</v>
      </c>
      <c r="B2930" t="n">
        <v>122</v>
      </c>
      <c r="C2930" t="inlineStr">
        <is>
          <t>Arcos</t>
        </is>
      </c>
      <c r="D2930" s="551" t="n">
        <v>45901</v>
      </c>
      <c r="E2930" t="n">
        <v>19575</v>
      </c>
      <c r="F2930" t="inlineStr">
        <is>
          <t>PIMENTA DE CHEIRO VERDE KG</t>
        </is>
      </c>
      <c r="G2930" t="n">
        <v>2643</v>
      </c>
      <c r="H2930" t="n">
        <v>1.4</v>
      </c>
      <c r="I2930" t="inlineStr">
        <is>
          <t>KG</t>
        </is>
      </c>
      <c r="J2930" t="inlineStr">
        <is>
          <t>ALIMENTOS</t>
        </is>
      </c>
      <c r="K2930" t="inlineStr">
        <is>
          <t>08/2025</t>
        </is>
      </c>
      <c r="L2930" t="n">
        <v>25.75</v>
      </c>
      <c r="M2930" s="551" t="n">
        <v>45897</v>
      </c>
      <c r="N2930" t="n">
        <v>24</v>
      </c>
      <c r="O2930" t="n">
        <v>24</v>
      </c>
      <c r="P2930" t="n">
        <v>36.05</v>
      </c>
    </row>
    <row r="2931">
      <c r="A2931" t="n">
        <v>51267</v>
      </c>
      <c r="B2931" t="n">
        <v>122</v>
      </c>
      <c r="C2931" t="inlineStr">
        <is>
          <t>Arcos</t>
        </is>
      </c>
      <c r="D2931" s="551" t="n">
        <v>45901</v>
      </c>
      <c r="E2931" t="n">
        <v>19476</v>
      </c>
      <c r="F2931" t="inlineStr">
        <is>
          <t>MANJERICAO KG</t>
        </is>
      </c>
      <c r="G2931" t="n">
        <v>2729</v>
      </c>
      <c r="H2931" t="n">
        <v>0.32</v>
      </c>
      <c r="I2931" t="inlineStr">
        <is>
          <t>KG</t>
        </is>
      </c>
      <c r="J2931" t="inlineStr">
        <is>
          <t>ALIMENTOS</t>
        </is>
      </c>
      <c r="K2931" t="inlineStr">
        <is>
          <t>08/2025</t>
        </is>
      </c>
      <c r="L2931" t="n">
        <v>110.31</v>
      </c>
      <c r="M2931" s="551" t="n">
        <v>45897</v>
      </c>
      <c r="N2931" t="n">
        <v>110</v>
      </c>
      <c r="O2931" t="n">
        <v>94.09999999999999</v>
      </c>
      <c r="P2931" t="n">
        <v>35.3</v>
      </c>
    </row>
    <row r="2932">
      <c r="A2932" t="n">
        <v>51213</v>
      </c>
      <c r="B2932" t="n">
        <v>122</v>
      </c>
      <c r="C2932" t="inlineStr">
        <is>
          <t>Arcos</t>
        </is>
      </c>
      <c r="D2932" s="551" t="n">
        <v>45901</v>
      </c>
      <c r="E2932" t="n">
        <v>20176</v>
      </c>
      <c r="F2932" t="inlineStr">
        <is>
          <t>LENTILHA CAMIL 2KG</t>
        </is>
      </c>
      <c r="G2932" t="n">
        <v>2262</v>
      </c>
      <c r="H2932" t="n">
        <v>1</v>
      </c>
      <c r="I2932" t="inlineStr">
        <is>
          <t>UN</t>
        </is>
      </c>
      <c r="J2932" t="inlineStr">
        <is>
          <t>ALIMENTOS</t>
        </is>
      </c>
      <c r="K2932" t="inlineStr">
        <is>
          <t>08/2025</t>
        </is>
      </c>
      <c r="L2932" t="n">
        <v>0</v>
      </c>
      <c r="M2932" s="551" t="n">
        <v>45868</v>
      </c>
      <c r="N2932" t="n">
        <v>34.68</v>
      </c>
      <c r="O2932" t="n">
        <v>34.68</v>
      </c>
      <c r="P2932" t="n">
        <v>34.68</v>
      </c>
    </row>
    <row r="2933">
      <c r="A2933" t="n">
        <v>51279</v>
      </c>
      <c r="B2933" t="n">
        <v>122</v>
      </c>
      <c r="C2933" t="inlineStr">
        <is>
          <t>Arcos</t>
        </is>
      </c>
      <c r="D2933" s="551" t="n">
        <v>45901</v>
      </c>
      <c r="E2933" t="n">
        <v>18145</v>
      </c>
      <c r="F2933" t="inlineStr">
        <is>
          <t>WHISKY CHIVAS REGAL 18 ANOS 750ML</t>
        </is>
      </c>
      <c r="G2933" t="n">
        <v>3472</v>
      </c>
      <c r="H2933" t="n">
        <v>0.09</v>
      </c>
      <c r="I2933" t="inlineStr">
        <is>
          <t>GR</t>
        </is>
      </c>
      <c r="J2933" t="inlineStr">
        <is>
          <t>BEBIDAS</t>
        </is>
      </c>
      <c r="K2933" t="inlineStr">
        <is>
          <t>08/2025</t>
        </is>
      </c>
      <c r="L2933" t="n">
        <v>0</v>
      </c>
      <c r="M2933" s="551" t="n">
        <v>-693593</v>
      </c>
      <c r="N2933" t="n">
        <v>0</v>
      </c>
      <c r="O2933" t="n">
        <v>312</v>
      </c>
      <c r="P2933" t="n">
        <v>33.44</v>
      </c>
    </row>
    <row r="2934">
      <c r="A2934" t="n">
        <v>51215</v>
      </c>
      <c r="B2934" t="n">
        <v>122</v>
      </c>
      <c r="C2934" t="inlineStr">
        <is>
          <t>Arcos</t>
        </is>
      </c>
      <c r="D2934" s="551" t="n">
        <v>45901</v>
      </c>
      <c r="E2934" t="n">
        <v>26050</v>
      </c>
      <c r="F2934" t="inlineStr">
        <is>
          <t>SEMENTE DE ABOBORA KG</t>
        </is>
      </c>
      <c r="G2934" t="n">
        <v>6512</v>
      </c>
      <c r="H2934" t="n">
        <v>1</v>
      </c>
      <c r="I2934" t="inlineStr">
        <is>
          <t>KG</t>
        </is>
      </c>
      <c r="J2934" t="inlineStr">
        <is>
          <t>ALIMENTOS</t>
        </is>
      </c>
      <c r="K2934" t="inlineStr">
        <is>
          <t>08/2025</t>
        </is>
      </c>
      <c r="L2934" t="n">
        <v>0</v>
      </c>
      <c r="M2934" s="551" t="n">
        <v>45790</v>
      </c>
      <c r="N2934" t="n">
        <v>33.2</v>
      </c>
      <c r="O2934" t="n">
        <v>28.9</v>
      </c>
      <c r="P2934" t="n">
        <v>33.2</v>
      </c>
    </row>
    <row r="2935">
      <c r="A2935" t="n">
        <v>51111</v>
      </c>
      <c r="B2935" t="n">
        <v>122</v>
      </c>
      <c r="C2935" t="inlineStr">
        <is>
          <t>Arcos</t>
        </is>
      </c>
      <c r="D2935" s="551" t="n">
        <v>45901</v>
      </c>
      <c r="E2935" t="n">
        <v>20961</v>
      </c>
      <c r="F2935" t="inlineStr">
        <is>
          <t>VINAGRE DE MACA CASTELO 750ML UN</t>
        </is>
      </c>
      <c r="G2935" t="n">
        <v>2015</v>
      </c>
      <c r="H2935" t="n">
        <v>4</v>
      </c>
      <c r="I2935" t="inlineStr">
        <is>
          <t>UN</t>
        </is>
      </c>
      <c r="J2935" t="inlineStr">
        <is>
          <t>ALIMENTOS</t>
        </is>
      </c>
      <c r="K2935" t="inlineStr">
        <is>
          <t>08/2025</t>
        </is>
      </c>
      <c r="L2935" t="n">
        <v>8.119999999999999</v>
      </c>
      <c r="M2935" s="551" t="n">
        <v>45889</v>
      </c>
      <c r="N2935" t="n">
        <v>8.109999999999999</v>
      </c>
      <c r="O2935" t="n">
        <v>8.109999999999999</v>
      </c>
      <c r="P2935" t="n">
        <v>32.48</v>
      </c>
    </row>
    <row r="2936">
      <c r="A2936" t="n">
        <v>51206</v>
      </c>
      <c r="B2936" t="n">
        <v>122</v>
      </c>
      <c r="C2936" t="inlineStr">
        <is>
          <t>Arcos</t>
        </is>
      </c>
      <c r="D2936" s="551" t="n">
        <v>45901</v>
      </c>
      <c r="E2936" t="n">
        <v>21079</v>
      </c>
      <c r="F2936" t="inlineStr">
        <is>
          <t>ADOCANTE SUCRALOSE SACHE LINEA 500X6GR</t>
        </is>
      </c>
      <c r="G2936" t="n">
        <v>1991</v>
      </c>
      <c r="H2936" t="n">
        <v>1</v>
      </c>
      <c r="I2936" t="inlineStr">
        <is>
          <t>UN</t>
        </is>
      </c>
      <c r="J2936" t="inlineStr">
        <is>
          <t>ALIMENTOS</t>
        </is>
      </c>
      <c r="K2936" t="inlineStr">
        <is>
          <t>08/2025</t>
        </is>
      </c>
      <c r="L2936" t="n">
        <v>0</v>
      </c>
      <c r="M2936" s="551" t="n">
        <v>45818</v>
      </c>
      <c r="N2936" t="n">
        <v>32.06</v>
      </c>
      <c r="O2936" t="n">
        <v>49.38</v>
      </c>
      <c r="P2936" t="n">
        <v>32.06</v>
      </c>
    </row>
    <row r="2937">
      <c r="A2937" t="n">
        <v>51253</v>
      </c>
      <c r="B2937" t="n">
        <v>122</v>
      </c>
      <c r="C2937" t="inlineStr">
        <is>
          <t>Arcos</t>
        </is>
      </c>
      <c r="D2937" s="551" t="n">
        <v>45901</v>
      </c>
      <c r="E2937" t="n">
        <v>19479</v>
      </c>
      <c r="F2937" t="inlineStr">
        <is>
          <t>LOURO SECO KG</t>
        </is>
      </c>
      <c r="G2937" t="n">
        <v>2727</v>
      </c>
      <c r="H2937" t="n">
        <v>0.6</v>
      </c>
      <c r="I2937" t="inlineStr">
        <is>
          <t>KG</t>
        </is>
      </c>
      <c r="J2937" t="inlineStr">
        <is>
          <t>ALIMENTOS</t>
        </is>
      </c>
      <c r="K2937" t="inlineStr">
        <is>
          <t>08/2025</t>
        </is>
      </c>
      <c r="L2937" t="n">
        <v>51.21</v>
      </c>
      <c r="M2937" s="551" t="n">
        <v>45895</v>
      </c>
      <c r="N2937" t="n">
        <v>51.21</v>
      </c>
      <c r="O2937" t="n">
        <v>51.21</v>
      </c>
      <c r="P2937" t="n">
        <v>30.73</v>
      </c>
    </row>
    <row r="2938">
      <c r="A2938" t="n">
        <v>51200</v>
      </c>
      <c r="B2938" t="n">
        <v>122</v>
      </c>
      <c r="C2938" t="inlineStr">
        <is>
          <t>Arcos</t>
        </is>
      </c>
      <c r="D2938" s="551" t="n">
        <v>45901</v>
      </c>
      <c r="E2938" t="n">
        <v>19730</v>
      </c>
      <c r="F2938" t="inlineStr">
        <is>
          <t>MORANGO KG</t>
        </is>
      </c>
      <c r="G2938" t="n">
        <v>2523</v>
      </c>
      <c r="H2938" t="n">
        <v>1.24</v>
      </c>
      <c r="I2938" t="inlineStr">
        <is>
          <t>KG</t>
        </is>
      </c>
      <c r="J2938" t="inlineStr">
        <is>
          <t>ALIMENTOS</t>
        </is>
      </c>
      <c r="K2938" t="inlineStr">
        <is>
          <t>08/2025</t>
        </is>
      </c>
      <c r="L2938" t="n">
        <v>24.69</v>
      </c>
      <c r="M2938" s="551" t="n">
        <v>45890</v>
      </c>
      <c r="N2938" t="n">
        <v>21.38</v>
      </c>
      <c r="O2938" t="n">
        <v>21.38</v>
      </c>
      <c r="P2938" t="n">
        <v>30.62</v>
      </c>
    </row>
    <row r="2939">
      <c r="A2939" t="n">
        <v>51249</v>
      </c>
      <c r="B2939" t="n">
        <v>122</v>
      </c>
      <c r="C2939" t="inlineStr">
        <is>
          <t>Arcos</t>
        </is>
      </c>
      <c r="D2939" s="551" t="n">
        <v>45901</v>
      </c>
      <c r="E2939" t="n">
        <v>19485</v>
      </c>
      <c r="F2939" t="inlineStr">
        <is>
          <t>ENDRO DILL KG</t>
        </is>
      </c>
      <c r="G2939" t="n">
        <v>2721</v>
      </c>
      <c r="H2939" t="n">
        <v>0.68</v>
      </c>
      <c r="I2939" t="inlineStr">
        <is>
          <t>KG</t>
        </is>
      </c>
      <c r="J2939" t="inlineStr">
        <is>
          <t>ALIMENTOS</t>
        </is>
      </c>
      <c r="K2939" t="inlineStr">
        <is>
          <t>08/2025</t>
        </is>
      </c>
      <c r="L2939" t="n">
        <v>44.41</v>
      </c>
      <c r="M2939" s="551" t="n">
        <v>45897</v>
      </c>
      <c r="N2939" t="n">
        <v>40</v>
      </c>
      <c r="O2939" t="n">
        <v>40</v>
      </c>
      <c r="P2939" t="n">
        <v>30.2</v>
      </c>
    </row>
    <row r="2940">
      <c r="A2940" t="n">
        <v>51024</v>
      </c>
      <c r="B2940" t="n">
        <v>122</v>
      </c>
      <c r="C2940" t="inlineStr">
        <is>
          <t>Arcos</t>
        </is>
      </c>
      <c r="D2940" s="551" t="n">
        <v>45901</v>
      </c>
      <c r="E2940" t="n">
        <v>19639</v>
      </c>
      <c r="F2940" t="inlineStr">
        <is>
          <t>BATATA COMUM KG</t>
        </is>
      </c>
      <c r="G2940" t="n">
        <v>2597</v>
      </c>
      <c r="H2940" t="n">
        <v>11.36</v>
      </c>
      <c r="I2940" t="inlineStr">
        <is>
          <t>KG</t>
        </is>
      </c>
      <c r="J2940" t="inlineStr">
        <is>
          <t>ALIMENTOS</t>
        </is>
      </c>
      <c r="K2940" t="inlineStr">
        <is>
          <t>08/2025</t>
        </is>
      </c>
      <c r="L2940" t="n">
        <v>2.61</v>
      </c>
      <c r="M2940" s="551" t="n">
        <v>45890</v>
      </c>
      <c r="N2940" t="n">
        <v>2.5</v>
      </c>
      <c r="O2940" t="n">
        <v>2.5</v>
      </c>
      <c r="P2940" t="n">
        <v>29.65</v>
      </c>
    </row>
    <row r="2941">
      <c r="A2941" t="n">
        <v>51166</v>
      </c>
      <c r="B2941" t="n">
        <v>122</v>
      </c>
      <c r="C2941" t="inlineStr">
        <is>
          <t>Arcos</t>
        </is>
      </c>
      <c r="D2941" s="551" t="n">
        <v>45901</v>
      </c>
      <c r="E2941" t="n">
        <v>20029</v>
      </c>
      <c r="F2941" t="inlineStr">
        <is>
          <t>ESSENCIA DE BAUNILHA CEPERA 500ML</t>
        </is>
      </c>
      <c r="G2941" t="n">
        <v>2337</v>
      </c>
      <c r="H2941" t="n">
        <v>2</v>
      </c>
      <c r="I2941" t="inlineStr">
        <is>
          <t>FR</t>
        </is>
      </c>
      <c r="J2941" t="inlineStr">
        <is>
          <t>ALIMENTOS</t>
        </is>
      </c>
      <c r="K2941" t="inlineStr">
        <is>
          <t>08/2025</t>
        </is>
      </c>
      <c r="L2941" t="n">
        <v>0</v>
      </c>
      <c r="M2941" s="551" t="n">
        <v>45636</v>
      </c>
      <c r="N2941" t="n">
        <v>14.81</v>
      </c>
      <c r="O2941" t="n">
        <v>14.48</v>
      </c>
      <c r="P2941" t="n">
        <v>29.62</v>
      </c>
    </row>
    <row r="2942">
      <c r="A2942" t="n">
        <v>51173</v>
      </c>
      <c r="B2942" t="n">
        <v>122</v>
      </c>
      <c r="C2942" t="inlineStr">
        <is>
          <t>Arcos</t>
        </is>
      </c>
      <c r="D2942" s="551" t="n">
        <v>45901</v>
      </c>
      <c r="E2942" t="n">
        <v>24401</v>
      </c>
      <c r="F2942" t="inlineStr">
        <is>
          <t>PAPRICA PICANTE PCT 500G UN</t>
        </is>
      </c>
      <c r="G2942" t="n">
        <v>2369</v>
      </c>
      <c r="H2942" t="n">
        <v>2</v>
      </c>
      <c r="I2942" t="inlineStr">
        <is>
          <t>UN</t>
        </is>
      </c>
      <c r="J2942" t="inlineStr">
        <is>
          <t>ALIMENTOS</t>
        </is>
      </c>
      <c r="K2942" t="inlineStr">
        <is>
          <t>08/2025</t>
        </is>
      </c>
      <c r="L2942" t="n">
        <v>13.5</v>
      </c>
      <c r="M2942" s="551" t="n">
        <v>45875</v>
      </c>
      <c r="N2942" t="n">
        <v>13.5</v>
      </c>
      <c r="O2942" t="n">
        <v>26.56</v>
      </c>
      <c r="P2942" t="n">
        <v>27</v>
      </c>
    </row>
    <row r="2943">
      <c r="A2943" t="n">
        <v>51124</v>
      </c>
      <c r="B2943" t="n">
        <v>122</v>
      </c>
      <c r="C2943" t="inlineStr">
        <is>
          <t>Arcos</t>
        </is>
      </c>
      <c r="D2943" s="551" t="n">
        <v>45901</v>
      </c>
      <c r="E2943" t="n">
        <v>24089</v>
      </c>
      <c r="F2943" t="inlineStr">
        <is>
          <t>BICARBONATO DE SODIO KG</t>
        </is>
      </c>
      <c r="G2943" t="n">
        <v>2316</v>
      </c>
      <c r="H2943" t="n">
        <v>3</v>
      </c>
      <c r="I2943" t="inlineStr">
        <is>
          <t>KG</t>
        </is>
      </c>
      <c r="J2943" t="inlineStr">
        <is>
          <t>ALIMENTOS</t>
        </is>
      </c>
      <c r="K2943" t="inlineStr">
        <is>
          <t>08/2025</t>
        </is>
      </c>
      <c r="L2943" t="n">
        <v>0</v>
      </c>
      <c r="M2943" s="551" t="n">
        <v>45531</v>
      </c>
      <c r="N2943" t="n">
        <v>8.5</v>
      </c>
      <c r="O2943" t="n">
        <v>9</v>
      </c>
      <c r="P2943" t="n">
        <v>25.5</v>
      </c>
    </row>
    <row r="2944">
      <c r="A2944" t="n">
        <v>51120</v>
      </c>
      <c r="B2944" t="n">
        <v>122</v>
      </c>
      <c r="C2944" t="inlineStr">
        <is>
          <t>Arcos</t>
        </is>
      </c>
      <c r="D2944" s="551" t="n">
        <v>45901</v>
      </c>
      <c r="E2944" t="n">
        <v>26342</v>
      </c>
      <c r="F2944" t="inlineStr">
        <is>
          <t>ACUCAR CONFEITEIRO HARALD C/1KG</t>
        </is>
      </c>
      <c r="G2944" t="n">
        <v>1986</v>
      </c>
      <c r="H2944" t="n">
        <v>3.2</v>
      </c>
      <c r="I2944" t="inlineStr">
        <is>
          <t>PC</t>
        </is>
      </c>
      <c r="J2944" t="inlineStr">
        <is>
          <t>ALIMENTOS</t>
        </is>
      </c>
      <c r="K2944" t="inlineStr">
        <is>
          <t>08/2025</t>
        </is>
      </c>
      <c r="L2944" t="n">
        <v>0</v>
      </c>
      <c r="M2944" s="551" t="n">
        <v>45853</v>
      </c>
      <c r="N2944" t="n">
        <v>7.8</v>
      </c>
      <c r="O2944" t="n">
        <v>25.83</v>
      </c>
      <c r="P2944" t="n">
        <v>24.96</v>
      </c>
    </row>
    <row r="2945">
      <c r="A2945" t="n">
        <v>51205</v>
      </c>
      <c r="B2945" t="n">
        <v>122</v>
      </c>
      <c r="C2945" t="inlineStr">
        <is>
          <t>Arcos</t>
        </is>
      </c>
      <c r="D2945" s="551" t="n">
        <v>45901</v>
      </c>
      <c r="E2945" t="n">
        <v>19760</v>
      </c>
      <c r="F2945" t="inlineStr">
        <is>
          <t>KIWI KG</t>
        </is>
      </c>
      <c r="G2945" t="n">
        <v>2493</v>
      </c>
      <c r="H2945" t="n">
        <v>1.1</v>
      </c>
      <c r="I2945" t="inlineStr">
        <is>
          <t>KG</t>
        </is>
      </c>
      <c r="J2945" t="inlineStr">
        <is>
          <t>ALIMENTOS</t>
        </is>
      </c>
      <c r="K2945" t="inlineStr">
        <is>
          <t>08/2025</t>
        </is>
      </c>
      <c r="L2945" t="n">
        <v>21.68</v>
      </c>
      <c r="M2945" s="551" t="n">
        <v>45888</v>
      </c>
      <c r="N2945" t="n">
        <v>23.04</v>
      </c>
      <c r="O2945" t="n">
        <v>23.04</v>
      </c>
      <c r="P2945" t="n">
        <v>23.85</v>
      </c>
    </row>
    <row r="2946">
      <c r="A2946" t="n">
        <v>51214</v>
      </c>
      <c r="B2946" t="n">
        <v>122</v>
      </c>
      <c r="C2946" t="inlineStr">
        <is>
          <t>Arcos</t>
        </is>
      </c>
      <c r="D2946" s="551" t="n">
        <v>45901</v>
      </c>
      <c r="E2946" t="n">
        <v>20500</v>
      </c>
      <c r="F2946" t="inlineStr">
        <is>
          <t>LINGUICA TOSCANA AURORA 5KG</t>
        </is>
      </c>
      <c r="G2946" t="n">
        <v>2154</v>
      </c>
      <c r="H2946" t="n">
        <v>1</v>
      </c>
      <c r="I2946" t="inlineStr">
        <is>
          <t>UN</t>
        </is>
      </c>
      <c r="J2946" t="inlineStr">
        <is>
          <t>ALIMENTOS</t>
        </is>
      </c>
      <c r="K2946" t="inlineStr">
        <is>
          <t>08/2025</t>
        </is>
      </c>
      <c r="L2946" t="n">
        <v>23.8</v>
      </c>
      <c r="M2946" s="551" t="n">
        <v>45894</v>
      </c>
      <c r="N2946" t="n">
        <v>23.8</v>
      </c>
      <c r="O2946" t="n">
        <v>21.06</v>
      </c>
      <c r="P2946" t="n">
        <v>23.8</v>
      </c>
    </row>
    <row r="2947">
      <c r="A2947" t="n">
        <v>51081</v>
      </c>
      <c r="B2947" t="n">
        <v>122</v>
      </c>
      <c r="C2947" t="inlineStr">
        <is>
          <t>Arcos</t>
        </is>
      </c>
      <c r="D2947" s="551" t="n">
        <v>45901</v>
      </c>
      <c r="E2947" t="n">
        <v>19787</v>
      </c>
      <c r="F2947" t="inlineStr">
        <is>
          <t>ABACAXI PEROLA KG</t>
        </is>
      </c>
      <c r="G2947" t="n">
        <v>2471</v>
      </c>
      <c r="H2947" t="n">
        <v>5.56</v>
      </c>
      <c r="I2947" t="inlineStr">
        <is>
          <t>KG</t>
        </is>
      </c>
      <c r="J2947" t="inlineStr">
        <is>
          <t>ALIMENTOS</t>
        </is>
      </c>
      <c r="K2947" t="inlineStr">
        <is>
          <t>08/2025</t>
        </is>
      </c>
      <c r="L2947" t="n">
        <v>4.26</v>
      </c>
      <c r="M2947" s="551" t="n">
        <v>45897</v>
      </c>
      <c r="N2947" t="n">
        <v>4.3</v>
      </c>
      <c r="O2947" t="n">
        <v>3.99</v>
      </c>
      <c r="P2947" t="n">
        <v>23.69</v>
      </c>
    </row>
    <row r="2948">
      <c r="A2948" t="n">
        <v>51193</v>
      </c>
      <c r="B2948" t="n">
        <v>122</v>
      </c>
      <c r="C2948" t="inlineStr">
        <is>
          <t>Arcos</t>
        </is>
      </c>
      <c r="D2948" s="551" t="n">
        <v>45901</v>
      </c>
      <c r="E2948" t="n">
        <v>19717</v>
      </c>
      <c r="F2948" t="inlineStr">
        <is>
          <t>UVA ITALIA KG</t>
        </is>
      </c>
      <c r="G2948" t="n">
        <v>2537</v>
      </c>
      <c r="H2948" t="n">
        <v>1.4</v>
      </c>
      <c r="I2948" t="inlineStr">
        <is>
          <t>KG</t>
        </is>
      </c>
      <c r="J2948" t="inlineStr">
        <is>
          <t>ALIMENTOS</t>
        </is>
      </c>
      <c r="K2948" t="inlineStr">
        <is>
          <t>08/2025</t>
        </is>
      </c>
      <c r="L2948" t="n">
        <v>16.78</v>
      </c>
      <c r="M2948" s="551" t="n">
        <v>45895</v>
      </c>
      <c r="N2948" t="n">
        <v>17</v>
      </c>
      <c r="O2948" t="n">
        <v>15.14</v>
      </c>
      <c r="P2948" t="n">
        <v>23.49</v>
      </c>
    </row>
    <row r="2949">
      <c r="A2949" t="n">
        <v>51235</v>
      </c>
      <c r="B2949" t="n">
        <v>122</v>
      </c>
      <c r="C2949" t="inlineStr">
        <is>
          <t>Arcos</t>
        </is>
      </c>
      <c r="D2949" s="551" t="n">
        <v>45901</v>
      </c>
      <c r="E2949" t="n">
        <v>19902</v>
      </c>
      <c r="F2949" t="inlineStr">
        <is>
          <t>SAL SACHE CISNE 1000X0,001G</t>
        </is>
      </c>
      <c r="G2949" t="n">
        <v>2382</v>
      </c>
      <c r="H2949" t="n">
        <v>1</v>
      </c>
      <c r="I2949" t="inlineStr">
        <is>
          <t>CX</t>
        </is>
      </c>
      <c r="J2949" t="inlineStr">
        <is>
          <t>ALIMENTOS</t>
        </is>
      </c>
      <c r="K2949" t="inlineStr">
        <is>
          <t>08/2025</t>
        </is>
      </c>
      <c r="L2949" t="n">
        <v>0</v>
      </c>
      <c r="M2949" s="551" t="n">
        <v>-693593</v>
      </c>
      <c r="N2949" t="n">
        <v>0</v>
      </c>
      <c r="O2949" t="n">
        <v>22.9</v>
      </c>
      <c r="P2949" t="n">
        <v>22.9</v>
      </c>
    </row>
    <row r="2950">
      <c r="A2950" t="n">
        <v>51114</v>
      </c>
      <c r="B2950" t="n">
        <v>122</v>
      </c>
      <c r="C2950" t="inlineStr">
        <is>
          <t>Arcos</t>
        </is>
      </c>
      <c r="D2950" s="551" t="n">
        <v>45901</v>
      </c>
      <c r="E2950" t="n">
        <v>19589</v>
      </c>
      <c r="F2950" t="inlineStr">
        <is>
          <t>PEPINO JAPONES KG</t>
        </is>
      </c>
      <c r="G2950" t="n">
        <v>2637</v>
      </c>
      <c r="H2950" t="n">
        <v>3.86</v>
      </c>
      <c r="I2950" t="inlineStr">
        <is>
          <t>KG</t>
        </is>
      </c>
      <c r="J2950" t="inlineStr">
        <is>
          <t>ALIMENTOS</t>
        </is>
      </c>
      <c r="K2950" t="inlineStr">
        <is>
          <t>08/2025</t>
        </is>
      </c>
      <c r="L2950" t="n">
        <v>5.93</v>
      </c>
      <c r="M2950" s="551" t="n">
        <v>45897</v>
      </c>
      <c r="N2950" t="n">
        <v>5.08</v>
      </c>
      <c r="O2950" t="n">
        <v>5.03</v>
      </c>
      <c r="P2950" t="n">
        <v>22.89</v>
      </c>
    </row>
    <row r="2951">
      <c r="A2951" t="n">
        <v>51202</v>
      </c>
      <c r="B2951" t="n">
        <v>122</v>
      </c>
      <c r="C2951" t="inlineStr">
        <is>
          <t>Arcos</t>
        </is>
      </c>
      <c r="D2951" s="551" t="n">
        <v>45901</v>
      </c>
      <c r="E2951" t="n">
        <v>19572</v>
      </c>
      <c r="F2951" t="inlineStr">
        <is>
          <t>PIMENTA DEDO DE MOCA KG</t>
        </is>
      </c>
      <c r="G2951" t="n">
        <v>2646</v>
      </c>
      <c r="H2951" t="n">
        <v>1.2</v>
      </c>
      <c r="I2951" t="inlineStr">
        <is>
          <t>KG</t>
        </is>
      </c>
      <c r="J2951" t="inlineStr">
        <is>
          <t>ALIMENTOS</t>
        </is>
      </c>
      <c r="K2951" t="inlineStr">
        <is>
          <t>08/2025</t>
        </is>
      </c>
      <c r="L2951" t="n">
        <v>17.94</v>
      </c>
      <c r="M2951" s="551" t="n">
        <v>45897</v>
      </c>
      <c r="N2951" t="n">
        <v>18</v>
      </c>
      <c r="O2951" t="n">
        <v>13.4</v>
      </c>
      <c r="P2951" t="n">
        <v>21.53</v>
      </c>
    </row>
    <row r="2952">
      <c r="A2952" t="n">
        <v>51275</v>
      </c>
      <c r="B2952" t="n">
        <v>122</v>
      </c>
      <c r="C2952" t="inlineStr">
        <is>
          <t>Arcos</t>
        </is>
      </c>
      <c r="D2952" s="551" t="n">
        <v>45901</v>
      </c>
      <c r="E2952" t="n">
        <v>18155</v>
      </c>
      <c r="F2952" t="inlineStr">
        <is>
          <t>WHISKY BOURBON WILD TURKEY 101 750ML</t>
        </is>
      </c>
      <c r="G2952" t="n">
        <v>3465</v>
      </c>
      <c r="H2952" t="n">
        <v>0.16</v>
      </c>
      <c r="I2952" t="inlineStr">
        <is>
          <t>GR</t>
        </is>
      </c>
      <c r="J2952" t="inlineStr">
        <is>
          <t>BEBIDAS</t>
        </is>
      </c>
      <c r="K2952" t="inlineStr">
        <is>
          <t>08/2025</t>
        </is>
      </c>
      <c r="L2952" t="n">
        <v>0</v>
      </c>
      <c r="M2952" s="551" t="n">
        <v>-693593</v>
      </c>
      <c r="N2952" t="n">
        <v>0</v>
      </c>
      <c r="O2952" t="n">
        <v>0</v>
      </c>
      <c r="P2952" t="n">
        <v>21.44</v>
      </c>
    </row>
    <row r="2953">
      <c r="A2953" t="n">
        <v>51199</v>
      </c>
      <c r="B2953" t="n">
        <v>122</v>
      </c>
      <c r="C2953" t="inlineStr">
        <is>
          <t>Arcos</t>
        </is>
      </c>
      <c r="D2953" s="551" t="n">
        <v>45901</v>
      </c>
      <c r="E2953" t="n">
        <v>19558</v>
      </c>
      <c r="F2953" t="inlineStr">
        <is>
          <t>QUIABO KG</t>
        </is>
      </c>
      <c r="G2953" t="n">
        <v>2659</v>
      </c>
      <c r="H2953" t="n">
        <v>1.3</v>
      </c>
      <c r="I2953" t="inlineStr">
        <is>
          <t>KG</t>
        </is>
      </c>
      <c r="J2953" t="inlineStr">
        <is>
          <t>ALIMENTOS</t>
        </is>
      </c>
      <c r="K2953" t="inlineStr">
        <is>
          <t>08/2025</t>
        </is>
      </c>
      <c r="L2953" t="n">
        <v>16.33</v>
      </c>
      <c r="M2953" s="551" t="n">
        <v>45884</v>
      </c>
      <c r="N2953" t="n">
        <v>17</v>
      </c>
      <c r="O2953" t="n">
        <v>11.17</v>
      </c>
      <c r="P2953" t="n">
        <v>21.23</v>
      </c>
    </row>
    <row r="2954">
      <c r="A2954" t="n">
        <v>51219</v>
      </c>
      <c r="B2954" t="n">
        <v>122</v>
      </c>
      <c r="C2954" t="inlineStr">
        <is>
          <t>Arcos</t>
        </is>
      </c>
      <c r="D2954" s="551" t="n">
        <v>45901</v>
      </c>
      <c r="E2954" t="n">
        <v>19718</v>
      </c>
      <c r="F2954" t="inlineStr">
        <is>
          <t>UVA CRINSON KG</t>
        </is>
      </c>
      <c r="G2954" t="n">
        <v>2536</v>
      </c>
      <c r="H2954" t="n">
        <v>1</v>
      </c>
      <c r="I2954" t="inlineStr">
        <is>
          <t>KG</t>
        </is>
      </c>
      <c r="J2954" t="inlineStr">
        <is>
          <t>ALIMENTOS</t>
        </is>
      </c>
      <c r="K2954" t="inlineStr">
        <is>
          <t>08/2025</t>
        </is>
      </c>
      <c r="L2954" t="n">
        <v>20.79</v>
      </c>
      <c r="M2954" s="551" t="n">
        <v>45895</v>
      </c>
      <c r="N2954" t="n">
        <v>23.04</v>
      </c>
      <c r="O2954" t="n">
        <v>19.34</v>
      </c>
      <c r="P2954" t="n">
        <v>20.79</v>
      </c>
    </row>
    <row r="2955">
      <c r="A2955" t="n">
        <v>51273</v>
      </c>
      <c r="B2955" t="n">
        <v>122</v>
      </c>
      <c r="C2955" t="inlineStr">
        <is>
          <t>Arcos</t>
        </is>
      </c>
      <c r="D2955" s="551" t="n">
        <v>45901</v>
      </c>
      <c r="E2955" t="n">
        <v>18327</v>
      </c>
      <c r="F2955" t="inlineStr">
        <is>
          <t>LICOR COINTREAU 700ML</t>
        </is>
      </c>
      <c r="G2955" t="n">
        <v>3306</v>
      </c>
      <c r="H2955" t="n">
        <v>0.19</v>
      </c>
      <c r="I2955" t="inlineStr">
        <is>
          <t>GR</t>
        </is>
      </c>
      <c r="J2955" t="inlineStr">
        <is>
          <t>BEBIDAS</t>
        </is>
      </c>
      <c r="K2955" t="inlineStr">
        <is>
          <t>08/2025</t>
        </is>
      </c>
      <c r="L2955" t="n">
        <v>0</v>
      </c>
      <c r="M2955" s="551" t="n">
        <v>45405</v>
      </c>
      <c r="N2955" t="n">
        <v>108</v>
      </c>
      <c r="O2955" t="n">
        <v>110.3</v>
      </c>
      <c r="P2955" t="n">
        <v>20.52</v>
      </c>
    </row>
    <row r="2956">
      <c r="A2956" t="n">
        <v>51244</v>
      </c>
      <c r="B2956" t="n">
        <v>122</v>
      </c>
      <c r="C2956" t="inlineStr">
        <is>
          <t>Arcos</t>
        </is>
      </c>
      <c r="D2956" s="551" t="n">
        <v>45901</v>
      </c>
      <c r="E2956" t="n">
        <v>19560</v>
      </c>
      <c r="F2956" t="inlineStr">
        <is>
          <t>PIMENTAO VERMELHO KG</t>
        </is>
      </c>
      <c r="G2956" t="n">
        <v>2657</v>
      </c>
      <c r="H2956" t="n">
        <v>0.78</v>
      </c>
      <c r="I2956" t="inlineStr">
        <is>
          <t>KG</t>
        </is>
      </c>
      <c r="J2956" t="inlineStr">
        <is>
          <t>ALIMENTOS</t>
        </is>
      </c>
      <c r="K2956" t="inlineStr">
        <is>
          <t>08/2025</t>
        </is>
      </c>
      <c r="L2956" t="n">
        <v>26.23</v>
      </c>
      <c r="M2956" s="551" t="n">
        <v>45890</v>
      </c>
      <c r="N2956" t="n">
        <v>29</v>
      </c>
      <c r="O2956" t="n">
        <v>29</v>
      </c>
      <c r="P2956" t="n">
        <v>20.46</v>
      </c>
    </row>
    <row r="2957">
      <c r="A2957" t="n">
        <v>51084</v>
      </c>
      <c r="B2957" t="n">
        <v>122</v>
      </c>
      <c r="C2957" t="inlineStr">
        <is>
          <t>Arcos</t>
        </is>
      </c>
      <c r="D2957" s="551" t="n">
        <v>45901</v>
      </c>
      <c r="E2957" t="n">
        <v>19783</v>
      </c>
      <c r="F2957" t="inlineStr">
        <is>
          <t>BANANA NANICA KG</t>
        </is>
      </c>
      <c r="G2957" t="n">
        <v>2475</v>
      </c>
      <c r="H2957" t="n">
        <v>5.22</v>
      </c>
      <c r="I2957" t="inlineStr">
        <is>
          <t>KG</t>
        </is>
      </c>
      <c r="J2957" t="inlineStr">
        <is>
          <t>ALIMENTOS</t>
        </is>
      </c>
      <c r="K2957" t="inlineStr">
        <is>
          <t>08/2025</t>
        </is>
      </c>
      <c r="L2957" t="n">
        <v>3.69</v>
      </c>
      <c r="M2957" s="551" t="n">
        <v>45884</v>
      </c>
      <c r="N2957" t="n">
        <v>3.5</v>
      </c>
      <c r="O2957" t="n">
        <v>3.5</v>
      </c>
      <c r="P2957" t="n">
        <v>19.26</v>
      </c>
    </row>
    <row r="2958">
      <c r="A2958" t="n">
        <v>51163</v>
      </c>
      <c r="B2958" t="n">
        <v>122</v>
      </c>
      <c r="C2958" t="inlineStr">
        <is>
          <t>Arcos</t>
        </is>
      </c>
      <c r="D2958" s="551" t="n">
        <v>45901</v>
      </c>
      <c r="E2958" t="n">
        <v>20422</v>
      </c>
      <c r="F2958" t="inlineStr">
        <is>
          <t>AVEIA EM FLOCOS YOKI 500GR</t>
        </is>
      </c>
      <c r="G2958" t="n">
        <v>2186</v>
      </c>
      <c r="H2958" t="n">
        <v>2</v>
      </c>
      <c r="I2958" t="inlineStr">
        <is>
          <t>UN</t>
        </is>
      </c>
      <c r="J2958" t="inlineStr">
        <is>
          <t>ALIMENTOS</t>
        </is>
      </c>
      <c r="K2958" t="inlineStr">
        <is>
          <t>08/2025</t>
        </is>
      </c>
      <c r="L2958" t="n">
        <v>0</v>
      </c>
      <c r="M2958" s="551" t="n">
        <v>45859</v>
      </c>
      <c r="N2958" t="n">
        <v>9.35</v>
      </c>
      <c r="O2958" t="n">
        <v>8.800000000000001</v>
      </c>
      <c r="P2958" t="n">
        <v>18.7</v>
      </c>
    </row>
    <row r="2959">
      <c r="A2959" t="n">
        <v>51074</v>
      </c>
      <c r="B2959" t="n">
        <v>122</v>
      </c>
      <c r="C2959" t="inlineStr">
        <is>
          <t>Arcos</t>
        </is>
      </c>
      <c r="D2959" s="551" t="n">
        <v>45901</v>
      </c>
      <c r="E2959" t="n">
        <v>19917</v>
      </c>
      <c r="F2959" t="inlineStr">
        <is>
          <t>SAL GROSSO CISNE C/1KG</t>
        </is>
      </c>
      <c r="G2959" t="n">
        <v>2379</v>
      </c>
      <c r="H2959" t="n">
        <v>6</v>
      </c>
      <c r="I2959" t="inlineStr">
        <is>
          <t>PC</t>
        </is>
      </c>
      <c r="J2959" t="inlineStr">
        <is>
          <t>ALIMENTOS</t>
        </is>
      </c>
      <c r="K2959" t="inlineStr">
        <is>
          <t>08/2025</t>
        </is>
      </c>
      <c r="L2959" t="n">
        <v>0</v>
      </c>
      <c r="M2959" s="551" t="n">
        <v>45636</v>
      </c>
      <c r="N2959" t="n">
        <v>3.09</v>
      </c>
      <c r="O2959" t="n">
        <v>3.35</v>
      </c>
      <c r="P2959" t="n">
        <v>18.54</v>
      </c>
    </row>
    <row r="2960">
      <c r="A2960" t="n">
        <v>51216</v>
      </c>
      <c r="B2960" t="n">
        <v>122</v>
      </c>
      <c r="C2960" t="inlineStr">
        <is>
          <t>Arcos</t>
        </is>
      </c>
      <c r="D2960" s="551" t="n">
        <v>45901</v>
      </c>
      <c r="E2960" t="n">
        <v>20174</v>
      </c>
      <c r="F2960" t="inlineStr">
        <is>
          <t>SEMENTE DE GIRASSOL SEM CASCA KG</t>
        </is>
      </c>
      <c r="G2960" t="n">
        <v>2264</v>
      </c>
      <c r="H2960" t="n">
        <v>1</v>
      </c>
      <c r="I2960" t="inlineStr">
        <is>
          <t>KG</t>
        </is>
      </c>
      <c r="J2960" t="inlineStr">
        <is>
          <t>ALIMENTOS</t>
        </is>
      </c>
      <c r="K2960" t="inlineStr">
        <is>
          <t>08/2025</t>
        </is>
      </c>
      <c r="L2960" t="n">
        <v>0</v>
      </c>
      <c r="M2960" s="551" t="n">
        <v>45868</v>
      </c>
      <c r="N2960" t="n">
        <v>16.9</v>
      </c>
      <c r="O2960" t="n">
        <v>16.5</v>
      </c>
      <c r="P2960" t="n">
        <v>16.9</v>
      </c>
    </row>
    <row r="2961">
      <c r="A2961" t="n">
        <v>51209</v>
      </c>
      <c r="B2961" t="n">
        <v>122</v>
      </c>
      <c r="C2961" t="inlineStr">
        <is>
          <t>Arcos</t>
        </is>
      </c>
      <c r="D2961" s="551" t="n">
        <v>45901</v>
      </c>
      <c r="E2961" t="n">
        <v>24110</v>
      </c>
      <c r="F2961" t="inlineStr">
        <is>
          <t>CANELA EM PO KG</t>
        </is>
      </c>
      <c r="G2961" t="n">
        <v>2322</v>
      </c>
      <c r="H2961" t="n">
        <v>1</v>
      </c>
      <c r="I2961" t="inlineStr">
        <is>
          <t>KG</t>
        </is>
      </c>
      <c r="J2961" t="inlineStr">
        <is>
          <t>ALIMENTOS</t>
        </is>
      </c>
      <c r="K2961" t="inlineStr">
        <is>
          <t>08/2025</t>
        </is>
      </c>
      <c r="L2961" t="n">
        <v>0</v>
      </c>
      <c r="M2961" s="551" t="n">
        <v>45811</v>
      </c>
      <c r="N2961" t="n">
        <v>15.9</v>
      </c>
      <c r="O2961" t="n">
        <v>9.25</v>
      </c>
      <c r="P2961" t="n">
        <v>15.9</v>
      </c>
    </row>
    <row r="2962">
      <c r="A2962" t="n">
        <v>51145</v>
      </c>
      <c r="B2962" t="n">
        <v>122</v>
      </c>
      <c r="C2962" t="inlineStr">
        <is>
          <t>Arcos</t>
        </is>
      </c>
      <c r="D2962" s="551" t="n">
        <v>45901</v>
      </c>
      <c r="E2962" t="n">
        <v>19741</v>
      </c>
      <c r="F2962" t="inlineStr">
        <is>
          <t>MANGA PALMER KG</t>
        </is>
      </c>
      <c r="G2962" t="n">
        <v>2512</v>
      </c>
      <c r="H2962" t="n">
        <v>2.68</v>
      </c>
      <c r="I2962" t="inlineStr">
        <is>
          <t>KG</t>
        </is>
      </c>
      <c r="J2962" t="inlineStr">
        <is>
          <t>ALIMENTOS</t>
        </is>
      </c>
      <c r="K2962" t="inlineStr">
        <is>
          <t>08/2025</t>
        </is>
      </c>
      <c r="L2962" t="n">
        <v>5.83</v>
      </c>
      <c r="M2962" s="551" t="n">
        <v>45890</v>
      </c>
      <c r="N2962" t="n">
        <v>5</v>
      </c>
      <c r="O2962" t="n">
        <v>5</v>
      </c>
      <c r="P2962" t="n">
        <v>15.62</v>
      </c>
    </row>
    <row r="2963">
      <c r="A2963" t="n">
        <v>51280</v>
      </c>
      <c r="B2963" t="n">
        <v>122</v>
      </c>
      <c r="C2963" t="inlineStr">
        <is>
          <t>Arcos</t>
        </is>
      </c>
      <c r="D2963" s="551" t="n">
        <v>45901</v>
      </c>
      <c r="E2963" t="n">
        <v>18160</v>
      </c>
      <c r="F2963" t="inlineStr">
        <is>
          <t>WHISKY BALLANTINES 17 ANOS 750ML</t>
        </is>
      </c>
      <c r="G2963" t="n">
        <v>3460</v>
      </c>
      <c r="H2963" t="n">
        <v>0.08</v>
      </c>
      <c r="I2963" t="inlineStr">
        <is>
          <t>GR</t>
        </is>
      </c>
      <c r="J2963" t="inlineStr">
        <is>
          <t>BEBIDAS</t>
        </is>
      </c>
      <c r="K2963" t="inlineStr">
        <is>
          <t>08/2025</t>
        </is>
      </c>
      <c r="L2963" t="n">
        <v>0</v>
      </c>
      <c r="M2963" s="551" t="n">
        <v>-693593</v>
      </c>
      <c r="N2963" t="n">
        <v>0</v>
      </c>
      <c r="O2963" t="n">
        <v>0</v>
      </c>
      <c r="P2963" t="n">
        <v>15.57</v>
      </c>
    </row>
    <row r="2964">
      <c r="A2964" t="n">
        <v>51153</v>
      </c>
      <c r="B2964" t="n">
        <v>122</v>
      </c>
      <c r="C2964" t="inlineStr">
        <is>
          <t>Arcos</t>
        </is>
      </c>
      <c r="D2964" s="551" t="n">
        <v>45901</v>
      </c>
      <c r="E2964" t="n">
        <v>19465</v>
      </c>
      <c r="F2964" t="inlineStr">
        <is>
          <t>SALSAO KG</t>
        </is>
      </c>
      <c r="G2964" t="n">
        <v>2737</v>
      </c>
      <c r="H2964" t="n">
        <v>2.18</v>
      </c>
      <c r="I2964" t="inlineStr">
        <is>
          <t>KG</t>
        </is>
      </c>
      <c r="J2964" t="inlineStr">
        <is>
          <t>ALIMENTOS</t>
        </is>
      </c>
      <c r="K2964" t="inlineStr">
        <is>
          <t>08/2025</t>
        </is>
      </c>
      <c r="L2964" t="n">
        <v>6.3</v>
      </c>
      <c r="M2964" s="551" t="n">
        <v>45895</v>
      </c>
      <c r="N2964" t="n">
        <v>6.8</v>
      </c>
      <c r="O2964" t="n">
        <v>4.47</v>
      </c>
      <c r="P2964" t="n">
        <v>13.73</v>
      </c>
    </row>
    <row r="2965">
      <c r="A2965" t="n">
        <v>51223</v>
      </c>
      <c r="B2965" t="n">
        <v>122</v>
      </c>
      <c r="C2965" t="inlineStr">
        <is>
          <t>Arcos</t>
        </is>
      </c>
      <c r="D2965" s="551" t="n">
        <v>45901</v>
      </c>
      <c r="E2965" t="n">
        <v>18433</v>
      </c>
      <c r="F2965" t="inlineStr">
        <is>
          <t>CACHAÇA PIRASSUNUNGA 51 OURO 965ML</t>
        </is>
      </c>
      <c r="G2965" t="n">
        <v>3212</v>
      </c>
      <c r="H2965" t="n">
        <v>1</v>
      </c>
      <c r="I2965" t="inlineStr">
        <is>
          <t>UN</t>
        </is>
      </c>
      <c r="J2965" t="inlineStr">
        <is>
          <t>BEBIDAS</t>
        </is>
      </c>
      <c r="K2965" t="inlineStr">
        <is>
          <t>08/2025</t>
        </is>
      </c>
      <c r="L2965" t="n">
        <v>0</v>
      </c>
      <c r="M2965" s="551" t="n">
        <v>-693593</v>
      </c>
      <c r="N2965" t="n">
        <v>0</v>
      </c>
      <c r="O2965" t="n">
        <v>0</v>
      </c>
      <c r="P2965" t="n">
        <v>13.53</v>
      </c>
    </row>
    <row r="2966">
      <c r="A2966" t="n">
        <v>51208</v>
      </c>
      <c r="B2966" t="n">
        <v>122</v>
      </c>
      <c r="C2966" t="inlineStr">
        <is>
          <t>Arcos</t>
        </is>
      </c>
      <c r="D2966" s="551" t="n">
        <v>45901</v>
      </c>
      <c r="E2966" t="n">
        <v>24036</v>
      </c>
      <c r="F2966" t="inlineStr">
        <is>
          <t>ALHO EM PO 1KG UN</t>
        </is>
      </c>
      <c r="G2966" t="n">
        <v>2314</v>
      </c>
      <c r="H2966" t="n">
        <v>1</v>
      </c>
      <c r="I2966" t="inlineStr">
        <is>
          <t>UN</t>
        </is>
      </c>
      <c r="J2966" t="inlineStr">
        <is>
          <t>ALIMENTOS</t>
        </is>
      </c>
      <c r="K2966" t="inlineStr">
        <is>
          <t>08/2025</t>
        </is>
      </c>
      <c r="L2966" t="n">
        <v>12.9</v>
      </c>
      <c r="M2966" s="551" t="n">
        <v>45881</v>
      </c>
      <c r="N2966" t="n">
        <v>12.9</v>
      </c>
      <c r="O2966" t="n">
        <v>36.9</v>
      </c>
      <c r="P2966" t="n">
        <v>12.9</v>
      </c>
    </row>
    <row r="2967">
      <c r="A2967" t="n">
        <v>51158</v>
      </c>
      <c r="B2967" t="n">
        <v>122</v>
      </c>
      <c r="C2967" t="inlineStr">
        <is>
          <t>Arcos</t>
        </is>
      </c>
      <c r="D2967" s="551" t="n">
        <v>45901</v>
      </c>
      <c r="E2967" t="n">
        <v>21075</v>
      </c>
      <c r="F2967" t="inlineStr">
        <is>
          <t>ACUCAR DEMERARA UNIAO C/1KG</t>
        </is>
      </c>
      <c r="G2967" t="n">
        <v>1993</v>
      </c>
      <c r="H2967" t="n">
        <v>2</v>
      </c>
      <c r="I2967" t="inlineStr">
        <is>
          <t>PC</t>
        </is>
      </c>
      <c r="J2967" t="inlineStr">
        <is>
          <t>ALIMENTOS</t>
        </is>
      </c>
      <c r="K2967" t="inlineStr">
        <is>
          <t>08/2025</t>
        </is>
      </c>
      <c r="L2967" t="n">
        <v>0</v>
      </c>
      <c r="M2967" s="551" t="n">
        <v>-693593</v>
      </c>
      <c r="N2967" t="n">
        <v>0</v>
      </c>
      <c r="O2967" t="n">
        <v>6.2</v>
      </c>
      <c r="P2967" t="n">
        <v>12.82</v>
      </c>
    </row>
    <row r="2968">
      <c r="A2968" t="n">
        <v>51271</v>
      </c>
      <c r="B2968" t="n">
        <v>122</v>
      </c>
      <c r="C2968" t="inlineStr">
        <is>
          <t>Arcos</t>
        </is>
      </c>
      <c r="D2968" s="551" t="n">
        <v>45901</v>
      </c>
      <c r="E2968" t="n">
        <v>18191</v>
      </c>
      <c r="F2968" t="inlineStr">
        <is>
          <t>VODKA ABSOLUT VANILIA 750ML</t>
        </is>
      </c>
      <c r="G2968" t="n">
        <v>3433</v>
      </c>
      <c r="H2968" t="n">
        <v>0.24</v>
      </c>
      <c r="I2968" t="inlineStr">
        <is>
          <t>GR</t>
        </is>
      </c>
      <c r="J2968" t="inlineStr">
        <is>
          <t>BEBIDAS</t>
        </is>
      </c>
      <c r="K2968" t="inlineStr">
        <is>
          <t>08/2025</t>
        </is>
      </c>
      <c r="L2968" t="n">
        <v>0</v>
      </c>
      <c r="M2968" s="551" t="n">
        <v>-693593</v>
      </c>
      <c r="N2968" t="n">
        <v>0</v>
      </c>
      <c r="O2968" t="n">
        <v>0</v>
      </c>
      <c r="P2968" t="n">
        <v>12.05</v>
      </c>
    </row>
    <row r="2969">
      <c r="A2969" t="n">
        <v>51103</v>
      </c>
      <c r="B2969" t="n">
        <v>122</v>
      </c>
      <c r="C2969" t="inlineStr">
        <is>
          <t>Arcos</t>
        </is>
      </c>
      <c r="D2969" s="551" t="n">
        <v>45901</v>
      </c>
      <c r="E2969" t="n">
        <v>19621</v>
      </c>
      <c r="F2969" t="inlineStr">
        <is>
          <t>CENOURA KG</t>
        </is>
      </c>
      <c r="G2969" t="n">
        <v>2613</v>
      </c>
      <c r="H2969" t="n">
        <v>4.1</v>
      </c>
      <c r="I2969" t="inlineStr">
        <is>
          <t>KG</t>
        </is>
      </c>
      <c r="J2969" t="inlineStr">
        <is>
          <t>ALIMENTOS</t>
        </is>
      </c>
      <c r="K2969" t="inlineStr">
        <is>
          <t>08/2025</t>
        </is>
      </c>
      <c r="L2969" t="n">
        <v>2.76</v>
      </c>
      <c r="M2969" s="551" t="n">
        <v>45897</v>
      </c>
      <c r="N2969" t="n">
        <v>3.18</v>
      </c>
      <c r="O2969" t="n">
        <v>3.18</v>
      </c>
      <c r="P2969" t="n">
        <v>11.32</v>
      </c>
    </row>
    <row r="2970">
      <c r="A2970" t="n">
        <v>51098</v>
      </c>
      <c r="B2970" t="n">
        <v>122</v>
      </c>
      <c r="C2970" t="inlineStr">
        <is>
          <t>Arcos</t>
        </is>
      </c>
      <c r="D2970" s="551" t="n">
        <v>45901</v>
      </c>
      <c r="E2970" t="n">
        <v>19632</v>
      </c>
      <c r="F2970" t="inlineStr">
        <is>
          <t>BETERRABA KG</t>
        </is>
      </c>
      <c r="G2970" t="n">
        <v>2604</v>
      </c>
      <c r="H2970" t="n">
        <v>4.46</v>
      </c>
      <c r="I2970" t="inlineStr">
        <is>
          <t>KG</t>
        </is>
      </c>
      <c r="J2970" t="inlineStr">
        <is>
          <t>ALIMENTOS</t>
        </is>
      </c>
      <c r="K2970" t="inlineStr">
        <is>
          <t>08/2025</t>
        </is>
      </c>
      <c r="L2970" t="n">
        <v>2.5</v>
      </c>
      <c r="M2970" s="551" t="n">
        <v>45888</v>
      </c>
      <c r="N2970" t="n">
        <v>2.5</v>
      </c>
      <c r="O2970" t="n">
        <v>1.68</v>
      </c>
      <c r="P2970" t="n">
        <v>11.15</v>
      </c>
    </row>
    <row r="2971">
      <c r="A2971" t="n">
        <v>51211</v>
      </c>
      <c r="B2971" t="n">
        <v>122</v>
      </c>
      <c r="C2971" t="inlineStr">
        <is>
          <t>Arcos</t>
        </is>
      </c>
      <c r="D2971" s="551" t="n">
        <v>45901</v>
      </c>
      <c r="E2971" t="n">
        <v>24170</v>
      </c>
      <c r="F2971" t="inlineStr">
        <is>
          <t>COENTRO EM GRAO KG</t>
        </is>
      </c>
      <c r="G2971" t="n">
        <v>2330</v>
      </c>
      <c r="H2971" t="n">
        <v>1</v>
      </c>
      <c r="I2971" t="inlineStr">
        <is>
          <t>KG</t>
        </is>
      </c>
      <c r="J2971" t="inlineStr">
        <is>
          <t>ALIMENTOS</t>
        </is>
      </c>
      <c r="K2971" t="inlineStr">
        <is>
          <t>08/2025</t>
        </is>
      </c>
      <c r="L2971" t="n">
        <v>0</v>
      </c>
      <c r="M2971" s="551" t="n">
        <v>-693593</v>
      </c>
      <c r="N2971" t="n">
        <v>0</v>
      </c>
      <c r="O2971" t="n">
        <v>12.5</v>
      </c>
      <c r="P2971" t="n">
        <v>11</v>
      </c>
    </row>
    <row r="2972">
      <c r="A2972" t="n">
        <v>51270</v>
      </c>
      <c r="B2972" t="n">
        <v>122</v>
      </c>
      <c r="C2972" t="inlineStr">
        <is>
          <t>Arcos</t>
        </is>
      </c>
      <c r="D2972" s="551" t="n">
        <v>45901</v>
      </c>
      <c r="E2972" t="n">
        <v>19506</v>
      </c>
      <c r="F2972" t="inlineStr">
        <is>
          <t>ALECRIM KG</t>
        </is>
      </c>
      <c r="G2972" t="n">
        <v>2705</v>
      </c>
      <c r="H2972" t="n">
        <v>0.24</v>
      </c>
      <c r="I2972" t="inlineStr">
        <is>
          <t>KG</t>
        </is>
      </c>
      <c r="J2972" t="inlineStr">
        <is>
          <t>ALIMENTOS</t>
        </is>
      </c>
      <c r="K2972" t="inlineStr">
        <is>
          <t>08/2025</t>
        </is>
      </c>
      <c r="L2972" t="n">
        <v>45.43</v>
      </c>
      <c r="M2972" s="551" t="n">
        <v>45895</v>
      </c>
      <c r="N2972" t="n">
        <v>46</v>
      </c>
      <c r="O2972" t="n">
        <v>45</v>
      </c>
      <c r="P2972" t="n">
        <v>10.9</v>
      </c>
    </row>
    <row r="2973">
      <c r="A2973" t="n">
        <v>51242</v>
      </c>
      <c r="B2973" t="n">
        <v>122</v>
      </c>
      <c r="C2973" t="inlineStr">
        <is>
          <t>Arcos</t>
        </is>
      </c>
      <c r="D2973" s="551" t="n">
        <v>45901</v>
      </c>
      <c r="E2973" t="n">
        <v>19480</v>
      </c>
      <c r="F2973" t="inlineStr">
        <is>
          <t>HORTELA HIDROPONICA KG</t>
        </is>
      </c>
      <c r="G2973" t="n">
        <v>2726</v>
      </c>
      <c r="H2973" t="n">
        <v>0.88</v>
      </c>
      <c r="I2973" t="inlineStr">
        <is>
          <t>KG</t>
        </is>
      </c>
      <c r="J2973" t="inlineStr">
        <is>
          <t>ALIMENTOS</t>
        </is>
      </c>
      <c r="K2973" t="inlineStr">
        <is>
          <t>08/2025</t>
        </is>
      </c>
      <c r="L2973" t="n">
        <v>12.36</v>
      </c>
      <c r="M2973" s="551" t="n">
        <v>45897</v>
      </c>
      <c r="N2973" t="n">
        <v>12</v>
      </c>
      <c r="O2973" t="n">
        <v>12</v>
      </c>
      <c r="P2973" t="n">
        <v>10.88</v>
      </c>
    </row>
    <row r="2974">
      <c r="A2974" t="n">
        <v>51119</v>
      </c>
      <c r="B2974" t="n">
        <v>122</v>
      </c>
      <c r="C2974" t="inlineStr">
        <is>
          <t>Arcos</t>
        </is>
      </c>
      <c r="D2974" s="551" t="n">
        <v>45901</v>
      </c>
      <c r="E2974" t="n">
        <v>19642</v>
      </c>
      <c r="F2974" t="inlineStr">
        <is>
          <t>BATATA BOLINHA KG</t>
        </is>
      </c>
      <c r="G2974" t="n">
        <v>2596</v>
      </c>
      <c r="H2974" t="n">
        <v>3.26</v>
      </c>
      <c r="I2974" t="inlineStr">
        <is>
          <t>KG</t>
        </is>
      </c>
      <c r="J2974" t="inlineStr">
        <is>
          <t>ALIMENTOS</t>
        </is>
      </c>
      <c r="K2974" t="inlineStr">
        <is>
          <t>08/2025</t>
        </is>
      </c>
      <c r="L2974" t="n">
        <v>3.21</v>
      </c>
      <c r="M2974" s="551" t="n">
        <v>45897</v>
      </c>
      <c r="N2974" t="n">
        <v>3.7</v>
      </c>
      <c r="O2974" t="n">
        <v>3.3</v>
      </c>
      <c r="P2974" t="n">
        <v>10.46</v>
      </c>
    </row>
    <row r="2975">
      <c r="A2975" t="n">
        <v>51256</v>
      </c>
      <c r="B2975" t="n">
        <v>122</v>
      </c>
      <c r="C2975" t="inlineStr">
        <is>
          <t>Arcos</t>
        </is>
      </c>
      <c r="D2975" s="551" t="n">
        <v>45901</v>
      </c>
      <c r="E2975" t="n">
        <v>19846</v>
      </c>
      <c r="F2975" t="inlineStr">
        <is>
          <t>BROTO DE MOYASHI GRANEL KG</t>
        </is>
      </c>
      <c r="G2975" t="n">
        <v>2422</v>
      </c>
      <c r="H2975" t="n">
        <v>0.54</v>
      </c>
      <c r="I2975" t="inlineStr">
        <is>
          <t>KG</t>
        </is>
      </c>
      <c r="J2975" t="inlineStr">
        <is>
          <t>ALIMENTOS</t>
        </is>
      </c>
      <c r="K2975" t="inlineStr">
        <is>
          <t>08/2025</t>
        </is>
      </c>
      <c r="L2975" t="n">
        <v>19.04</v>
      </c>
      <c r="M2975" s="551" t="n">
        <v>45895</v>
      </c>
      <c r="N2975" t="n">
        <v>18</v>
      </c>
      <c r="O2975" t="n">
        <v>18</v>
      </c>
      <c r="P2975" t="n">
        <v>10.28</v>
      </c>
    </row>
    <row r="2976">
      <c r="A2976" t="n">
        <v>51167</v>
      </c>
      <c r="B2976" t="n">
        <v>122</v>
      </c>
      <c r="C2976" t="inlineStr">
        <is>
          <t>Arcos</t>
        </is>
      </c>
      <c r="D2976" s="551" t="n">
        <v>45901</v>
      </c>
      <c r="E2976" t="n">
        <v>20386</v>
      </c>
      <c r="F2976" t="inlineStr">
        <is>
          <t>FARINHA DE MILHO KIMILHO YOKI C/500G</t>
        </is>
      </c>
      <c r="G2976" t="n">
        <v>2195</v>
      </c>
      <c r="H2976" t="n">
        <v>2</v>
      </c>
      <c r="I2976" t="inlineStr">
        <is>
          <t>PC</t>
        </is>
      </c>
      <c r="J2976" t="inlineStr">
        <is>
          <t>ALIMENTOS</t>
        </is>
      </c>
      <c r="K2976" t="inlineStr">
        <is>
          <t>08/2025</t>
        </is>
      </c>
      <c r="L2976" t="n">
        <v>0</v>
      </c>
      <c r="M2976" s="551" t="n">
        <v>45811</v>
      </c>
      <c r="N2976" t="n">
        <v>5</v>
      </c>
      <c r="O2976" t="n">
        <v>4.9</v>
      </c>
      <c r="P2976" t="n">
        <v>10</v>
      </c>
    </row>
    <row r="2977">
      <c r="A2977" t="n">
        <v>51212</v>
      </c>
      <c r="B2977" t="n">
        <v>122</v>
      </c>
      <c r="C2977" t="inlineStr">
        <is>
          <t>Arcos</t>
        </is>
      </c>
      <c r="D2977" s="551" t="n">
        <v>45901</v>
      </c>
      <c r="E2977" t="n">
        <v>20322</v>
      </c>
      <c r="F2977" t="inlineStr">
        <is>
          <t>FARINHA DE TRIGO PARA KIBE C/1KG</t>
        </is>
      </c>
      <c r="G2977" t="n">
        <v>2212</v>
      </c>
      <c r="H2977" t="n">
        <v>1</v>
      </c>
      <c r="I2977" t="inlineStr">
        <is>
          <t>PC</t>
        </is>
      </c>
      <c r="J2977" t="inlineStr">
        <is>
          <t>ALIMENTOS</t>
        </is>
      </c>
      <c r="K2977" t="inlineStr">
        <is>
          <t>08/2025</t>
        </is>
      </c>
      <c r="L2977" t="n">
        <v>0</v>
      </c>
      <c r="M2977" s="551" t="n">
        <v>45804</v>
      </c>
      <c r="N2977" t="n">
        <v>9.640000000000001</v>
      </c>
      <c r="O2977" t="n">
        <v>9.640000000000001</v>
      </c>
      <c r="P2977" t="n">
        <v>9.640000000000001</v>
      </c>
    </row>
    <row r="2978">
      <c r="A2978" t="n">
        <v>51276</v>
      </c>
      <c r="B2978" t="n">
        <v>122</v>
      </c>
      <c r="C2978" t="inlineStr">
        <is>
          <t>Arcos</t>
        </is>
      </c>
      <c r="D2978" s="551" t="n">
        <v>45901</v>
      </c>
      <c r="E2978" t="n">
        <v>19463</v>
      </c>
      <c r="F2978" t="inlineStr">
        <is>
          <t>TOMILHO KG</t>
        </is>
      </c>
      <c r="G2978" t="n">
        <v>2739</v>
      </c>
      <c r="H2978" t="n">
        <v>0.14</v>
      </c>
      <c r="I2978" t="inlineStr">
        <is>
          <t>KG</t>
        </is>
      </c>
      <c r="J2978" t="inlineStr">
        <is>
          <t>ALIMENTOS</t>
        </is>
      </c>
      <c r="K2978" t="inlineStr">
        <is>
          <t>08/2025</t>
        </is>
      </c>
      <c r="L2978" t="n">
        <v>66.81999999999999</v>
      </c>
      <c r="M2978" s="551" t="n">
        <v>45888</v>
      </c>
      <c r="N2978" t="n">
        <v>75</v>
      </c>
      <c r="O2978" t="n">
        <v>75</v>
      </c>
      <c r="P2978" t="n">
        <v>9.35</v>
      </c>
    </row>
    <row r="2979">
      <c r="A2979" t="n">
        <v>51141</v>
      </c>
      <c r="B2979" t="n">
        <v>122</v>
      </c>
      <c r="C2979" t="inlineStr">
        <is>
          <t>Arcos</t>
        </is>
      </c>
      <c r="D2979" s="551" t="n">
        <v>45901</v>
      </c>
      <c r="E2979" t="n">
        <v>19626</v>
      </c>
      <c r="F2979" t="inlineStr">
        <is>
          <t>CEBOLA ECHALOTAS KG</t>
        </is>
      </c>
      <c r="G2979" t="n">
        <v>2608</v>
      </c>
      <c r="H2979" t="n">
        <v>2.96</v>
      </c>
      <c r="I2979" t="inlineStr">
        <is>
          <t>KG</t>
        </is>
      </c>
      <c r="J2979" t="inlineStr">
        <is>
          <t>ALIMENTOS</t>
        </is>
      </c>
      <c r="K2979" t="inlineStr">
        <is>
          <t>08/2025</t>
        </is>
      </c>
      <c r="L2979" t="n">
        <v>3.11</v>
      </c>
      <c r="M2979" s="551" t="n">
        <v>45897</v>
      </c>
      <c r="N2979" t="n">
        <v>2.75</v>
      </c>
      <c r="O2979" t="n">
        <v>1.4</v>
      </c>
      <c r="P2979" t="n">
        <v>9.210000000000001</v>
      </c>
    </row>
    <row r="2980">
      <c r="A2980" t="n">
        <v>51195</v>
      </c>
      <c r="B2980" t="n">
        <v>122</v>
      </c>
      <c r="C2980" t="inlineStr">
        <is>
          <t>Arcos</t>
        </is>
      </c>
      <c r="D2980" s="551" t="n">
        <v>45901</v>
      </c>
      <c r="E2980" t="n">
        <v>19751</v>
      </c>
      <c r="F2980" t="inlineStr">
        <is>
          <t>LIMAO SICILIANO KG</t>
        </is>
      </c>
      <c r="G2980" t="n">
        <v>2502</v>
      </c>
      <c r="H2980" t="n">
        <v>1.36</v>
      </c>
      <c r="I2980" t="inlineStr">
        <is>
          <t>KG</t>
        </is>
      </c>
      <c r="J2980" t="inlineStr">
        <is>
          <t>ALIMENTOS</t>
        </is>
      </c>
      <c r="K2980" t="inlineStr">
        <is>
          <t>08/2025</t>
        </is>
      </c>
      <c r="L2980" t="n">
        <v>6.6</v>
      </c>
      <c r="M2980" s="551" t="n">
        <v>45897</v>
      </c>
      <c r="N2980" t="n">
        <v>7.8</v>
      </c>
      <c r="O2980" t="n">
        <v>7.8</v>
      </c>
      <c r="P2980" t="n">
        <v>8.98</v>
      </c>
    </row>
    <row r="2981">
      <c r="A2981" t="n">
        <v>51203</v>
      </c>
      <c r="B2981" t="n">
        <v>122</v>
      </c>
      <c r="C2981" t="inlineStr">
        <is>
          <t>Arcos</t>
        </is>
      </c>
      <c r="D2981" s="551" t="n">
        <v>45901</v>
      </c>
      <c r="E2981" t="n">
        <v>19505</v>
      </c>
      <c r="F2981" t="inlineStr">
        <is>
          <t>ALFACE AMERICANA KG</t>
        </is>
      </c>
      <c r="G2981" t="n">
        <v>2706</v>
      </c>
      <c r="H2981" t="n">
        <v>1.18</v>
      </c>
      <c r="I2981" t="inlineStr">
        <is>
          <t>KG</t>
        </is>
      </c>
      <c r="J2981" t="inlineStr">
        <is>
          <t>ALIMENTOS</t>
        </is>
      </c>
      <c r="K2981" t="inlineStr">
        <is>
          <t>08/2025</t>
        </is>
      </c>
      <c r="L2981" t="n">
        <v>6.79</v>
      </c>
      <c r="M2981" s="551" t="n">
        <v>45897</v>
      </c>
      <c r="N2981" t="n">
        <v>6.3</v>
      </c>
      <c r="O2981" t="n">
        <v>4.47</v>
      </c>
      <c r="P2981" t="n">
        <v>8.01</v>
      </c>
    </row>
    <row r="2982">
      <c r="A2982" t="n">
        <v>51238</v>
      </c>
      <c r="B2982" t="n">
        <v>122</v>
      </c>
      <c r="C2982" t="inlineStr">
        <is>
          <t>Arcos</t>
        </is>
      </c>
      <c r="D2982" s="551" t="n">
        <v>45901</v>
      </c>
      <c r="E2982" t="n">
        <v>19647</v>
      </c>
      <c r="F2982" t="inlineStr">
        <is>
          <t>ALHO PORO KG</t>
        </is>
      </c>
      <c r="G2982" t="n">
        <v>2591</v>
      </c>
      <c r="H2982" t="n">
        <v>0.9399999999999999</v>
      </c>
      <c r="I2982" t="inlineStr">
        <is>
          <t>KG</t>
        </is>
      </c>
      <c r="J2982" t="inlineStr">
        <is>
          <t>ALIMENTOS</t>
        </is>
      </c>
      <c r="K2982" t="inlineStr">
        <is>
          <t>08/2025</t>
        </is>
      </c>
      <c r="L2982" t="n">
        <v>7.83</v>
      </c>
      <c r="M2982" s="551" t="n">
        <v>45895</v>
      </c>
      <c r="N2982" t="n">
        <v>8.5</v>
      </c>
      <c r="O2982" t="n">
        <v>8.5</v>
      </c>
      <c r="P2982" t="n">
        <v>7.36</v>
      </c>
    </row>
    <row r="2983">
      <c r="A2983" t="n">
        <v>51152</v>
      </c>
      <c r="B2983" t="n">
        <v>122</v>
      </c>
      <c r="C2983" t="inlineStr">
        <is>
          <t>Arcos</t>
        </is>
      </c>
      <c r="D2983" s="551" t="n">
        <v>45901</v>
      </c>
      <c r="E2983" t="n">
        <v>19618</v>
      </c>
      <c r="F2983" t="inlineStr">
        <is>
          <t>CHUCHU KG</t>
        </is>
      </c>
      <c r="G2983" t="n">
        <v>2616</v>
      </c>
      <c r="H2983" t="n">
        <v>2.24</v>
      </c>
      <c r="I2983" t="inlineStr">
        <is>
          <t>KG</t>
        </is>
      </c>
      <c r="J2983" t="inlineStr">
        <is>
          <t>ALIMENTOS</t>
        </is>
      </c>
      <c r="K2983" t="inlineStr">
        <is>
          <t>08/2025</t>
        </is>
      </c>
      <c r="L2983" t="n">
        <v>2.95</v>
      </c>
      <c r="M2983" s="551" t="n">
        <v>45884</v>
      </c>
      <c r="N2983" t="n">
        <v>3.2</v>
      </c>
      <c r="O2983" t="n">
        <v>3.2</v>
      </c>
      <c r="P2983" t="n">
        <v>6.61</v>
      </c>
    </row>
    <row r="2984">
      <c r="A2984" t="n">
        <v>51260</v>
      </c>
      <c r="B2984" t="n">
        <v>122</v>
      </c>
      <c r="C2984" t="inlineStr">
        <is>
          <t>Arcos</t>
        </is>
      </c>
      <c r="D2984" s="551" t="n">
        <v>45901</v>
      </c>
      <c r="E2984" t="n">
        <v>19488</v>
      </c>
      <c r="F2984" t="inlineStr">
        <is>
          <t>CEBOLINHA KG</t>
        </is>
      </c>
      <c r="G2984" t="n">
        <v>2720</v>
      </c>
      <c r="H2984" t="n">
        <v>0.5</v>
      </c>
      <c r="I2984" t="inlineStr">
        <is>
          <t>KG</t>
        </is>
      </c>
      <c r="J2984" t="inlineStr">
        <is>
          <t>ALIMENTOS</t>
        </is>
      </c>
      <c r="K2984" t="inlineStr">
        <is>
          <t>08/2025</t>
        </is>
      </c>
      <c r="L2984" t="n">
        <v>10.67</v>
      </c>
      <c r="M2984" s="551" t="n">
        <v>45897</v>
      </c>
      <c r="N2984" t="n">
        <v>14</v>
      </c>
      <c r="O2984" t="n">
        <v>6.7</v>
      </c>
      <c r="P2984" t="n">
        <v>5.34</v>
      </c>
    </row>
    <row r="2985">
      <c r="A2985" t="n">
        <v>51255</v>
      </c>
      <c r="B2985" t="n">
        <v>122</v>
      </c>
      <c r="C2985" t="inlineStr">
        <is>
          <t>Arcos</t>
        </is>
      </c>
      <c r="D2985" s="551" t="n">
        <v>45901</v>
      </c>
      <c r="E2985" t="n">
        <v>19498</v>
      </c>
      <c r="F2985" t="inlineStr">
        <is>
          <t>ALFACE ROMANA KG</t>
        </is>
      </c>
      <c r="G2985" t="n">
        <v>2712</v>
      </c>
      <c r="H2985" t="n">
        <v>0.5600000000000001</v>
      </c>
      <c r="I2985" t="inlineStr">
        <is>
          <t>KG</t>
        </is>
      </c>
      <c r="J2985" t="inlineStr">
        <is>
          <t>ALIMENTOS</t>
        </is>
      </c>
      <c r="K2985" t="inlineStr">
        <is>
          <t>08/2025</t>
        </is>
      </c>
      <c r="L2985" t="n">
        <v>8.699999999999999</v>
      </c>
      <c r="M2985" s="551" t="n">
        <v>45897</v>
      </c>
      <c r="N2985" t="n">
        <v>7.5</v>
      </c>
      <c r="O2985" t="n">
        <v>7</v>
      </c>
      <c r="P2985" t="n">
        <v>4.87</v>
      </c>
    </row>
    <row r="2986">
      <c r="A2986" t="n">
        <v>51246</v>
      </c>
      <c r="B2986" t="n">
        <v>122</v>
      </c>
      <c r="C2986" t="inlineStr">
        <is>
          <t>Arcos</t>
        </is>
      </c>
      <c r="D2986" s="551" t="n">
        <v>45901</v>
      </c>
      <c r="E2986" t="n">
        <v>19468</v>
      </c>
      <c r="F2986" t="inlineStr">
        <is>
          <t>SALSA KG</t>
        </is>
      </c>
      <c r="G2986" t="n">
        <v>2736</v>
      </c>
      <c r="H2986" t="n">
        <v>0.76</v>
      </c>
      <c r="I2986" t="inlineStr">
        <is>
          <t>KG</t>
        </is>
      </c>
      <c r="J2986" t="inlineStr">
        <is>
          <t>ALIMENTOS</t>
        </is>
      </c>
      <c r="K2986" t="inlineStr">
        <is>
          <t>08/2025</t>
        </is>
      </c>
      <c r="L2986" t="n">
        <v>6.04</v>
      </c>
      <c r="M2986" s="551" t="n">
        <v>45890</v>
      </c>
      <c r="N2986" t="n">
        <v>5.5</v>
      </c>
      <c r="O2986" t="n">
        <v>5.5</v>
      </c>
      <c r="P2986" t="n">
        <v>4.59</v>
      </c>
    </row>
    <row r="2987">
      <c r="A2987" t="n">
        <v>51247</v>
      </c>
      <c r="B2987" t="n">
        <v>122</v>
      </c>
      <c r="C2987" t="inlineStr">
        <is>
          <t>Arcos</t>
        </is>
      </c>
      <c r="D2987" s="551" t="n">
        <v>45901</v>
      </c>
      <c r="E2987" t="n">
        <v>23113</v>
      </c>
      <c r="F2987" t="inlineStr">
        <is>
          <t>SALSA KG</t>
        </is>
      </c>
      <c r="G2987" t="n">
        <v>2736</v>
      </c>
      <c r="H2987" t="n">
        <v>0.76</v>
      </c>
      <c r="I2987" t="inlineStr">
        <is>
          <t>KG</t>
        </is>
      </c>
      <c r="J2987" t="inlineStr">
        <is>
          <t>ALIMENTOS</t>
        </is>
      </c>
      <c r="K2987" t="inlineStr">
        <is>
          <t>08/2025</t>
        </is>
      </c>
      <c r="L2987" t="n">
        <v>6</v>
      </c>
      <c r="M2987" s="551" t="n">
        <v>45897</v>
      </c>
      <c r="N2987" t="n">
        <v>6</v>
      </c>
      <c r="O2987" t="n">
        <v>5.24</v>
      </c>
      <c r="P2987" t="n">
        <v>4.56</v>
      </c>
    </row>
    <row r="2988">
      <c r="A2988" t="n">
        <v>51259</v>
      </c>
      <c r="B2988" t="n">
        <v>122</v>
      </c>
      <c r="C2988" t="inlineStr">
        <is>
          <t>Arcos</t>
        </is>
      </c>
      <c r="D2988" s="551" t="n">
        <v>45901</v>
      </c>
      <c r="E2988" t="n">
        <v>24219</v>
      </c>
      <c r="F2988" t="inlineStr">
        <is>
          <t>CURRY EM PO KG</t>
        </is>
      </c>
      <c r="G2988" t="n">
        <v>2387</v>
      </c>
      <c r="H2988" t="n">
        <v>0.5</v>
      </c>
      <c r="I2988" t="inlineStr">
        <is>
          <t>KG</t>
        </is>
      </c>
      <c r="J2988" t="inlineStr">
        <is>
          <t>ALIMENTOS</t>
        </is>
      </c>
      <c r="K2988" t="inlineStr">
        <is>
          <t>08/2025</t>
        </is>
      </c>
      <c r="L2988" t="n">
        <v>0</v>
      </c>
      <c r="M2988" s="551" t="n">
        <v>45777</v>
      </c>
      <c r="N2988" t="n">
        <v>7.74</v>
      </c>
      <c r="O2988" t="n">
        <v>49.99</v>
      </c>
      <c r="P2988" t="n">
        <v>3.87</v>
      </c>
    </row>
    <row r="2989">
      <c r="A2989" t="n">
        <v>51241</v>
      </c>
      <c r="B2989" t="n">
        <v>122</v>
      </c>
      <c r="C2989" t="inlineStr">
        <is>
          <t>Arcos</t>
        </is>
      </c>
      <c r="D2989" s="551" t="n">
        <v>45901</v>
      </c>
      <c r="E2989" t="n">
        <v>24326</v>
      </c>
      <c r="F2989" t="inlineStr">
        <is>
          <t>LIMAO TAHITI KG</t>
        </is>
      </c>
      <c r="G2989" t="n">
        <v>2499</v>
      </c>
      <c r="H2989" t="n">
        <v>0.9</v>
      </c>
      <c r="I2989" t="inlineStr">
        <is>
          <t>KG</t>
        </is>
      </c>
      <c r="J2989" t="inlineStr">
        <is>
          <t>ALIMENTOS</t>
        </is>
      </c>
      <c r="K2989" t="inlineStr">
        <is>
          <t>08/2025</t>
        </is>
      </c>
      <c r="L2989" t="n">
        <v>3.69</v>
      </c>
      <c r="M2989" s="551" t="n">
        <v>45890</v>
      </c>
      <c r="N2989" t="n">
        <v>3.8</v>
      </c>
      <c r="O2989" t="n">
        <v>3.8</v>
      </c>
      <c r="P2989" t="n">
        <v>3.32</v>
      </c>
    </row>
    <row r="2990">
      <c r="A2990" t="n">
        <v>51265</v>
      </c>
      <c r="B2990" t="n">
        <v>122</v>
      </c>
      <c r="C2990" t="inlineStr">
        <is>
          <t>Arcos</t>
        </is>
      </c>
      <c r="D2990" s="551" t="n">
        <v>45901</v>
      </c>
      <c r="E2990" t="n">
        <v>19499</v>
      </c>
      <c r="F2990" t="inlineStr">
        <is>
          <t>ALFACE MIMOSA KG</t>
        </is>
      </c>
      <c r="G2990" t="n">
        <v>2711</v>
      </c>
      <c r="H2990" t="n">
        <v>0.4</v>
      </c>
      <c r="I2990" t="inlineStr">
        <is>
          <t>KG</t>
        </is>
      </c>
      <c r="J2990" t="inlineStr">
        <is>
          <t>ALIMENTOS</t>
        </is>
      </c>
      <c r="K2990" t="inlineStr">
        <is>
          <t>08/2025</t>
        </is>
      </c>
      <c r="L2990" t="n">
        <v>7.87</v>
      </c>
      <c r="M2990" s="551" t="n">
        <v>45897</v>
      </c>
      <c r="N2990" t="n">
        <v>7</v>
      </c>
      <c r="O2990" t="n">
        <v>7</v>
      </c>
      <c r="P2990" t="n">
        <v>3.15</v>
      </c>
    </row>
    <row r="2991">
      <c r="A2991" t="n">
        <v>51257</v>
      </c>
      <c r="B2991" t="n">
        <v>122</v>
      </c>
      <c r="C2991" t="inlineStr">
        <is>
          <t>Arcos</t>
        </is>
      </c>
      <c r="D2991" s="551" t="n">
        <v>45901</v>
      </c>
      <c r="E2991" t="n">
        <v>19557</v>
      </c>
      <c r="F2991" t="inlineStr">
        <is>
          <t>RABANETE KG</t>
        </is>
      </c>
      <c r="G2991" t="n">
        <v>2660</v>
      </c>
      <c r="H2991" t="n">
        <v>0.54</v>
      </c>
      <c r="I2991" t="inlineStr">
        <is>
          <t>KG</t>
        </is>
      </c>
      <c r="J2991" t="inlineStr">
        <is>
          <t>ALIMENTOS</t>
        </is>
      </c>
      <c r="K2991" t="inlineStr">
        <is>
          <t>08/2025</t>
        </is>
      </c>
      <c r="L2991" t="n">
        <v>5.67</v>
      </c>
      <c r="M2991" s="551" t="n">
        <v>45888</v>
      </c>
      <c r="N2991" t="n">
        <v>5</v>
      </c>
      <c r="O2991" t="n">
        <v>5</v>
      </c>
      <c r="P2991" t="n">
        <v>3.06</v>
      </c>
    </row>
    <row r="2992">
      <c r="A2992" t="n">
        <v>51266</v>
      </c>
      <c r="B2992" t="n">
        <v>122</v>
      </c>
      <c r="C2992" t="inlineStr">
        <is>
          <t>Arcos</t>
        </is>
      </c>
      <c r="D2992" s="551" t="n">
        <v>45901</v>
      </c>
      <c r="E2992" t="n">
        <v>19473</v>
      </c>
      <c r="F2992" t="inlineStr">
        <is>
          <t>RUCULA HIDROPONICA KG</t>
        </is>
      </c>
      <c r="G2992" t="n">
        <v>2732</v>
      </c>
      <c r="H2992" t="n">
        <v>0.34</v>
      </c>
      <c r="I2992" t="inlineStr">
        <is>
          <t>KG</t>
        </is>
      </c>
      <c r="J2992" t="inlineStr">
        <is>
          <t>ALIMENTOS</t>
        </is>
      </c>
      <c r="K2992" t="inlineStr">
        <is>
          <t>08/2025</t>
        </is>
      </c>
      <c r="L2992" t="n">
        <v>7.5</v>
      </c>
      <c r="M2992" s="551" t="n">
        <v>45884</v>
      </c>
      <c r="N2992" t="n">
        <v>7.5</v>
      </c>
      <c r="O2992" t="n">
        <v>7.5</v>
      </c>
      <c r="P2992" t="n">
        <v>2.55</v>
      </c>
    </row>
    <row r="2993">
      <c r="A2993" t="n">
        <v>51148</v>
      </c>
      <c r="B2993" t="n">
        <v>122</v>
      </c>
      <c r="C2993" t="inlineStr">
        <is>
          <t>Arcos</t>
        </is>
      </c>
      <c r="D2993" s="551" t="n">
        <v>45901</v>
      </c>
      <c r="E2993" t="n">
        <v>22856</v>
      </c>
      <c r="F2993" t="inlineStr">
        <is>
          <t>CONTRA FILE 4/5 S/CORDAO KG</t>
        </is>
      </c>
      <c r="G2993" t="n">
        <v>2928</v>
      </c>
      <c r="H2993" t="n">
        <v>2.4</v>
      </c>
      <c r="I2993" t="inlineStr">
        <is>
          <t>KG</t>
        </is>
      </c>
      <c r="J2993" t="inlineStr">
        <is>
          <t>ALIMENTOS</t>
        </is>
      </c>
      <c r="K2993" t="inlineStr">
        <is>
          <t>08/2025</t>
        </is>
      </c>
      <c r="L2993" t="n">
        <v>0</v>
      </c>
      <c r="M2993" s="551" t="n">
        <v>-693593</v>
      </c>
      <c r="N2993" t="n">
        <v>0</v>
      </c>
      <c r="O2993" t="n">
        <v>0</v>
      </c>
      <c r="P2993" t="n">
        <v>0</v>
      </c>
    </row>
    <row r="2994">
      <c r="A2994" t="n">
        <v>51278</v>
      </c>
      <c r="B2994" t="n">
        <v>122</v>
      </c>
      <c r="C2994" t="inlineStr">
        <is>
          <t>Arcos</t>
        </is>
      </c>
      <c r="D2994" s="551" t="n">
        <v>45901</v>
      </c>
      <c r="E2994" t="n">
        <v>18239</v>
      </c>
      <c r="F2994" t="inlineStr">
        <is>
          <t>TEQUILA HERRADURA ANEJO 750ML</t>
        </is>
      </c>
      <c r="G2994" t="n">
        <v>3389</v>
      </c>
      <c r="H2994" t="n">
        <v>0.13</v>
      </c>
      <c r="I2994" t="inlineStr">
        <is>
          <t>GR</t>
        </is>
      </c>
      <c r="J2994" t="inlineStr">
        <is>
          <t>BEBIDAS</t>
        </is>
      </c>
      <c r="K2994" t="inlineStr">
        <is>
          <t>08/2025</t>
        </is>
      </c>
      <c r="L2994" t="n">
        <v>0</v>
      </c>
      <c r="M2994" s="551" t="n">
        <v>-693593</v>
      </c>
      <c r="N2994" t="n">
        <v>0</v>
      </c>
      <c r="O2994" t="n">
        <v>0</v>
      </c>
      <c r="P2994" t="n">
        <v>0</v>
      </c>
    </row>
    <row r="2995">
      <c r="A2995" t="n">
        <v>50984</v>
      </c>
      <c r="B2995" t="n">
        <v>122</v>
      </c>
      <c r="C2995" t="inlineStr">
        <is>
          <t>Arcos</t>
        </is>
      </c>
      <c r="D2995" s="551" t="n">
        <v>45901</v>
      </c>
      <c r="E2995" t="n">
        <v>27428</v>
      </c>
      <c r="F2995" t="inlineStr">
        <is>
          <t>MACARRAO LINGUINE PAGANINI C/500G</t>
        </is>
      </c>
      <c r="G2995" t="n">
        <v>2292</v>
      </c>
      <c r="H2995" t="n">
        <v>48</v>
      </c>
      <c r="I2995" t="inlineStr">
        <is>
          <t>CX</t>
        </is>
      </c>
      <c r="J2995" t="inlineStr">
        <is>
          <t>ALIMENTOS</t>
        </is>
      </c>
      <c r="K2995" t="inlineStr">
        <is>
          <t>08/2025</t>
        </is>
      </c>
      <c r="L2995" t="n">
        <v>0</v>
      </c>
      <c r="M2995" s="551" t="n">
        <v>-693593</v>
      </c>
      <c r="N2995" t="n">
        <v>0</v>
      </c>
      <c r="O2995" t="n">
        <v>0</v>
      </c>
      <c r="P2995" t="n">
        <v>0</v>
      </c>
    </row>
    <row r="2996">
      <c r="A2996" t="n">
        <v>50998</v>
      </c>
      <c r="B2996" t="n">
        <v>122</v>
      </c>
      <c r="C2996" t="inlineStr">
        <is>
          <t>Arcos</t>
        </is>
      </c>
      <c r="D2996" s="551" t="n">
        <v>45901</v>
      </c>
      <c r="E2996" t="n">
        <v>23883</v>
      </c>
      <c r="F2996" t="inlineStr">
        <is>
          <t>VINAGRE DE VINHO TINTO L</t>
        </is>
      </c>
      <c r="G2996" t="n">
        <v>2016</v>
      </c>
      <c r="H2996" t="n">
        <v>21</v>
      </c>
      <c r="I2996" t="inlineStr">
        <is>
          <t>LT</t>
        </is>
      </c>
      <c r="J2996" t="inlineStr">
        <is>
          <t>ALIMENTOS</t>
        </is>
      </c>
      <c r="K2996" t="inlineStr">
        <is>
          <t>08/2025</t>
        </is>
      </c>
      <c r="L2996" t="n">
        <v>0</v>
      </c>
      <c r="M2996" s="551" t="n">
        <v>-693593</v>
      </c>
      <c r="N2996" t="n">
        <v>0</v>
      </c>
      <c r="O2996" t="n">
        <v>0</v>
      </c>
      <c r="P2996" t="n">
        <v>0</v>
      </c>
    </row>
    <row r="2997">
      <c r="A2997" t="n">
        <v>51043</v>
      </c>
      <c r="B2997" t="n">
        <v>122</v>
      </c>
      <c r="C2997" t="inlineStr">
        <is>
          <t>Arcos</t>
        </is>
      </c>
      <c r="D2997" s="551" t="n">
        <v>45901</v>
      </c>
      <c r="E2997" t="n">
        <v>27429</v>
      </c>
      <c r="F2997" t="inlineStr">
        <is>
          <t>AZEITONA VERDE INTEIRA MACARICO C/350G</t>
        </is>
      </c>
      <c r="G2997" t="n">
        <v>2091</v>
      </c>
      <c r="H2997" t="n">
        <v>9</v>
      </c>
      <c r="I2997" t="inlineStr">
        <is>
          <t>PT</t>
        </is>
      </c>
      <c r="J2997" t="inlineStr">
        <is>
          <t>ALIMENTOS</t>
        </is>
      </c>
      <c r="K2997" t="inlineStr">
        <is>
          <t>08/2025</t>
        </is>
      </c>
      <c r="L2997" t="n">
        <v>0</v>
      </c>
      <c r="M2997" s="551" t="n">
        <v>-693593</v>
      </c>
      <c r="N2997" t="n">
        <v>0</v>
      </c>
      <c r="O2997" t="n">
        <v>0</v>
      </c>
      <c r="P2997" t="n">
        <v>0</v>
      </c>
    </row>
    <row r="2998">
      <c r="A2998" t="n">
        <v>45895</v>
      </c>
      <c r="B2998" t="n">
        <v>122</v>
      </c>
      <c r="C2998" t="inlineStr">
        <is>
          <t>Arcos</t>
        </is>
      </c>
      <c r="D2998" s="551" t="n">
        <v>45870</v>
      </c>
      <c r="E2998" t="n">
        <v>18359</v>
      </c>
      <c r="F2998" t="inlineStr">
        <is>
          <t>GIN TANQUERAY 750ML</t>
        </is>
      </c>
      <c r="G2998" t="n">
        <v>3278</v>
      </c>
      <c r="H2998" t="n">
        <v>102.21</v>
      </c>
      <c r="I2998" t="inlineStr">
        <is>
          <t>GR</t>
        </is>
      </c>
      <c r="J2998" t="inlineStr">
        <is>
          <t>BEBIDAS</t>
        </is>
      </c>
      <c r="K2998" t="inlineStr">
        <is>
          <t>07/2025</t>
        </is>
      </c>
      <c r="L2998" t="n">
        <v>95.61</v>
      </c>
      <c r="M2998" s="551" t="n">
        <v>45867</v>
      </c>
      <c r="N2998" t="n">
        <v>99.90000000000001</v>
      </c>
      <c r="O2998" t="n">
        <v>99.90000000000001</v>
      </c>
      <c r="P2998" t="n">
        <v>9772.299999999999</v>
      </c>
    </row>
    <row r="2999">
      <c r="A2999" t="n">
        <v>45911</v>
      </c>
      <c r="B2999" t="n">
        <v>122</v>
      </c>
      <c r="C2999" t="inlineStr">
        <is>
          <t>Arcos</t>
        </is>
      </c>
      <c r="D2999" s="551" t="n">
        <v>45870</v>
      </c>
      <c r="E2999" t="n">
        <v>18353</v>
      </c>
      <c r="F2999" t="inlineStr">
        <is>
          <t>GIN TANQUERAY TEN 750ML</t>
        </is>
      </c>
      <c r="G2999" t="n">
        <v>3282</v>
      </c>
      <c r="H2999" t="n">
        <v>44.24</v>
      </c>
      <c r="I2999" t="inlineStr">
        <is>
          <t>GR</t>
        </is>
      </c>
      <c r="J2999" t="inlineStr">
        <is>
          <t>BEBIDAS</t>
        </is>
      </c>
      <c r="K2999" t="inlineStr">
        <is>
          <t>07/2025</t>
        </is>
      </c>
      <c r="L2999" t="n">
        <v>167.33</v>
      </c>
      <c r="M2999" s="551" t="n">
        <v>45867</v>
      </c>
      <c r="N2999" t="n">
        <v>175.66</v>
      </c>
      <c r="O2999" t="n">
        <v>175.66</v>
      </c>
      <c r="P2999" t="n">
        <v>7402.68</v>
      </c>
    </row>
    <row r="3000">
      <c r="A3000" t="n">
        <v>45890</v>
      </c>
      <c r="B3000" t="n">
        <v>122</v>
      </c>
      <c r="C3000" t="inlineStr">
        <is>
          <t>Arcos</t>
        </is>
      </c>
      <c r="D3000" s="551" t="n">
        <v>45870</v>
      </c>
      <c r="E3000" t="n">
        <v>17797</v>
      </c>
      <c r="F3000" t="inlineStr">
        <is>
          <t>VINHO BRANCO MASCARA FUEGO CHARDONNAY 750ML</t>
        </is>
      </c>
      <c r="G3000" t="n">
        <v>3748</v>
      </c>
      <c r="H3000" t="n">
        <v>169</v>
      </c>
      <c r="I3000" t="inlineStr">
        <is>
          <t>GR</t>
        </is>
      </c>
      <c r="J3000" t="inlineStr">
        <is>
          <t>BEBIDAS</t>
        </is>
      </c>
      <c r="K3000" t="inlineStr">
        <is>
          <t>07/2025</t>
        </is>
      </c>
      <c r="L3000" t="n">
        <v>41.25</v>
      </c>
      <c r="M3000" s="551" t="n">
        <v>45867</v>
      </c>
      <c r="N3000" t="n">
        <v>42.32</v>
      </c>
      <c r="O3000" t="n">
        <v>42.32</v>
      </c>
      <c r="P3000" t="n">
        <v>6971.25</v>
      </c>
    </row>
    <row r="3001">
      <c r="A3001" t="n">
        <v>45893</v>
      </c>
      <c r="B3001" t="n">
        <v>122</v>
      </c>
      <c r="C3001" t="inlineStr">
        <is>
          <t>Arcos</t>
        </is>
      </c>
      <c r="D3001" s="551" t="n">
        <v>45870</v>
      </c>
      <c r="E3001" t="n">
        <v>17710</v>
      </c>
      <c r="F3001" t="inlineStr">
        <is>
          <t>VINHO TINTO MASCARA DE FUEGO CABERNET 750ML</t>
        </is>
      </c>
      <c r="G3001" t="n">
        <v>3824</v>
      </c>
      <c r="H3001" t="n">
        <v>146</v>
      </c>
      <c r="I3001" t="inlineStr">
        <is>
          <t>GR</t>
        </is>
      </c>
      <c r="J3001" t="inlineStr">
        <is>
          <t>BEBIDAS</t>
        </is>
      </c>
      <c r="K3001" t="inlineStr">
        <is>
          <t>07/2025</t>
        </is>
      </c>
      <c r="L3001" t="n">
        <v>41.19</v>
      </c>
      <c r="M3001" s="551" t="n">
        <v>45867</v>
      </c>
      <c r="N3001" t="n">
        <v>42.32</v>
      </c>
      <c r="O3001" t="n">
        <v>42.32</v>
      </c>
      <c r="P3001" t="n">
        <v>6013.74</v>
      </c>
    </row>
    <row r="3002">
      <c r="A3002" t="n">
        <v>45894</v>
      </c>
      <c r="B3002" t="n">
        <v>122</v>
      </c>
      <c r="C3002" t="inlineStr">
        <is>
          <t>Arcos</t>
        </is>
      </c>
      <c r="D3002" s="551" t="n">
        <v>45870</v>
      </c>
      <c r="E3002" t="n">
        <v>24552</v>
      </c>
      <c r="F3002" t="inlineStr">
        <is>
          <t>ESPUMANTE CASA PERINI BRUT 750ML</t>
        </is>
      </c>
      <c r="G3002" t="n">
        <v>5669</v>
      </c>
      <c r="H3002" t="n">
        <v>140.25</v>
      </c>
      <c r="I3002" t="inlineStr">
        <is>
          <t>GR</t>
        </is>
      </c>
      <c r="J3002" t="inlineStr">
        <is>
          <t>BEBIDAS</t>
        </is>
      </c>
      <c r="K3002" t="inlineStr">
        <is>
          <t>07/2025</t>
        </is>
      </c>
      <c r="L3002" t="n">
        <v>37.53</v>
      </c>
      <c r="M3002" s="551" t="n">
        <v>45867</v>
      </c>
      <c r="N3002" t="n">
        <v>37</v>
      </c>
      <c r="O3002" t="n">
        <v>37.5</v>
      </c>
      <c r="P3002" t="n">
        <v>5263.58</v>
      </c>
    </row>
    <row r="3003">
      <c r="A3003" t="n">
        <v>45927</v>
      </c>
      <c r="B3003" t="n">
        <v>122</v>
      </c>
      <c r="C3003" t="inlineStr">
        <is>
          <t>Arcos</t>
        </is>
      </c>
      <c r="D3003" s="551" t="n">
        <v>45870</v>
      </c>
      <c r="E3003" t="n">
        <v>18099</v>
      </c>
      <c r="F3003" t="inlineStr">
        <is>
          <t>WHISKY SINGLETON 12 ANOS SINGLE MALT 750ML</t>
        </is>
      </c>
      <c r="G3003" t="n">
        <v>3511</v>
      </c>
      <c r="H3003" t="n">
        <v>21.72</v>
      </c>
      <c r="I3003" t="inlineStr">
        <is>
          <t>GR</t>
        </is>
      </c>
      <c r="J3003" t="inlineStr">
        <is>
          <t>BEBIDAS</t>
        </is>
      </c>
      <c r="K3003" t="inlineStr">
        <is>
          <t>07/2025</t>
        </is>
      </c>
      <c r="L3003" t="n">
        <v>220.57</v>
      </c>
      <c r="M3003" s="551" t="n">
        <v>45859</v>
      </c>
      <c r="N3003" t="n">
        <v>220.57</v>
      </c>
      <c r="O3003" t="n">
        <v>220.57</v>
      </c>
      <c r="P3003" t="n">
        <v>4790.78</v>
      </c>
    </row>
    <row r="3004">
      <c r="A3004" t="n">
        <v>45912</v>
      </c>
      <c r="B3004" t="n">
        <v>122</v>
      </c>
      <c r="C3004" t="inlineStr">
        <is>
          <t>Arcos</t>
        </is>
      </c>
      <c r="D3004" s="551" t="n">
        <v>45870</v>
      </c>
      <c r="E3004" t="n">
        <v>18179</v>
      </c>
      <c r="F3004" t="inlineStr">
        <is>
          <t>VODKA KETEL ONE 1L</t>
        </is>
      </c>
      <c r="G3004" t="n">
        <v>3443</v>
      </c>
      <c r="H3004" t="n">
        <v>40</v>
      </c>
      <c r="I3004" t="inlineStr">
        <is>
          <t>GR</t>
        </is>
      </c>
      <c r="J3004" t="inlineStr">
        <is>
          <t>BEBIDAS</t>
        </is>
      </c>
      <c r="K3004" t="inlineStr">
        <is>
          <t>07/2025</t>
        </is>
      </c>
      <c r="L3004" t="n">
        <v>95.31</v>
      </c>
      <c r="M3004" s="551" t="n">
        <v>45859</v>
      </c>
      <c r="N3004" t="n">
        <v>105.62</v>
      </c>
      <c r="O3004" t="n">
        <v>105.56</v>
      </c>
      <c r="P3004" t="n">
        <v>3812.4</v>
      </c>
    </row>
    <row r="3005">
      <c r="A3005" t="n">
        <v>45882</v>
      </c>
      <c r="B3005" t="n">
        <v>122</v>
      </c>
      <c r="C3005" t="inlineStr">
        <is>
          <t>Arcos</t>
        </is>
      </c>
      <c r="D3005" s="551" t="n">
        <v>45870</v>
      </c>
      <c r="E3005" t="n">
        <v>24470</v>
      </c>
      <c r="F3005" t="inlineStr">
        <is>
          <t>STELLA ARTOIS LN 330ML UN</t>
        </is>
      </c>
      <c r="G3005" t="n">
        <v>3103</v>
      </c>
      <c r="H3005" t="n">
        <v>1142</v>
      </c>
      <c r="I3005" t="inlineStr">
        <is>
          <t>UN</t>
        </is>
      </c>
      <c r="J3005" t="inlineStr">
        <is>
          <t>BEBIDAS</t>
        </is>
      </c>
      <c r="K3005" t="inlineStr">
        <is>
          <t>07/2025</t>
        </is>
      </c>
      <c r="L3005" t="n">
        <v>0</v>
      </c>
      <c r="M3005" s="551" t="n">
        <v>45496</v>
      </c>
      <c r="N3005" t="n">
        <v>3.32</v>
      </c>
      <c r="O3005" t="n">
        <v>4.41</v>
      </c>
      <c r="P3005" t="n">
        <v>3791.61</v>
      </c>
    </row>
    <row r="3006">
      <c r="A3006" t="n">
        <v>45952</v>
      </c>
      <c r="B3006" t="n">
        <v>122</v>
      </c>
      <c r="C3006" t="inlineStr">
        <is>
          <t>Arcos</t>
        </is>
      </c>
      <c r="D3006" s="551" t="n">
        <v>45870</v>
      </c>
      <c r="E3006" t="n">
        <v>18278</v>
      </c>
      <c r="F3006" t="inlineStr">
        <is>
          <t>LICOR DE CEREJA CHERRY HEERING 700ML</t>
        </is>
      </c>
      <c r="G3006" t="n">
        <v>3351</v>
      </c>
      <c r="H3006" t="n">
        <v>13.8</v>
      </c>
      <c r="I3006" t="inlineStr">
        <is>
          <t>GR</t>
        </is>
      </c>
      <c r="J3006" t="inlineStr">
        <is>
          <t>BEBIDAS</t>
        </is>
      </c>
      <c r="K3006" t="inlineStr">
        <is>
          <t>07/2025</t>
        </is>
      </c>
      <c r="L3006" t="n">
        <v>260.19</v>
      </c>
      <c r="M3006" s="551" t="n">
        <v>45867</v>
      </c>
      <c r="N3006" t="n">
        <v>256.9</v>
      </c>
      <c r="O3006" t="n">
        <v>256.9</v>
      </c>
      <c r="P3006" t="n">
        <v>3590.62</v>
      </c>
    </row>
    <row r="3007">
      <c r="A3007" t="n">
        <v>46119</v>
      </c>
      <c r="B3007" t="n">
        <v>122</v>
      </c>
      <c r="C3007" t="inlineStr">
        <is>
          <t>Arcos</t>
        </is>
      </c>
      <c r="D3007" s="551" t="n">
        <v>45870</v>
      </c>
      <c r="E3007" t="n">
        <v>18391</v>
      </c>
      <c r="F3007" t="inlineStr">
        <is>
          <t>CONHAQUE HENNESSY XO 700ML</t>
        </is>
      </c>
      <c r="G3007" t="n">
        <v>3249</v>
      </c>
      <c r="H3007" t="n">
        <v>2.1</v>
      </c>
      <c r="I3007" t="inlineStr">
        <is>
          <t>UN</t>
        </is>
      </c>
      <c r="J3007" t="inlineStr">
        <is>
          <t>BEBIDAS</t>
        </is>
      </c>
      <c r="K3007" t="inlineStr">
        <is>
          <t>07/2025</t>
        </is>
      </c>
      <c r="L3007" t="n">
        <v>0</v>
      </c>
      <c r="M3007" s="551" t="n">
        <v>-693593</v>
      </c>
      <c r="N3007" t="n">
        <v>0</v>
      </c>
      <c r="O3007" t="n">
        <v>0</v>
      </c>
      <c r="P3007" t="n">
        <v>3329.95</v>
      </c>
    </row>
    <row r="3008">
      <c r="A3008" t="n">
        <v>45930</v>
      </c>
      <c r="B3008" t="n">
        <v>122</v>
      </c>
      <c r="C3008" t="inlineStr">
        <is>
          <t>Arcos</t>
        </is>
      </c>
      <c r="D3008" s="551" t="n">
        <v>45870</v>
      </c>
      <c r="E3008" t="n">
        <v>18119</v>
      </c>
      <c r="F3008" t="inlineStr">
        <is>
          <t>WHISKY JOHNNIE WALKER BLACK LABEL 1L</t>
        </is>
      </c>
      <c r="G3008" t="n">
        <v>3494</v>
      </c>
      <c r="H3008" t="n">
        <v>19.33</v>
      </c>
      <c r="I3008" t="inlineStr">
        <is>
          <t>GR</t>
        </is>
      </c>
      <c r="J3008" t="inlineStr">
        <is>
          <t>BEBIDAS</t>
        </is>
      </c>
      <c r="K3008" t="inlineStr">
        <is>
          <t>07/2025</t>
        </is>
      </c>
      <c r="L3008" t="n">
        <v>168.75</v>
      </c>
      <c r="M3008" s="551" t="n">
        <v>45867</v>
      </c>
      <c r="N3008" t="n">
        <v>172.88</v>
      </c>
      <c r="O3008" t="n">
        <v>172.88</v>
      </c>
      <c r="P3008" t="n">
        <v>3261.94</v>
      </c>
    </row>
    <row r="3009">
      <c r="A3009" t="n">
        <v>46005</v>
      </c>
      <c r="B3009" t="n">
        <v>122</v>
      </c>
      <c r="C3009" t="inlineStr">
        <is>
          <t>Arcos</t>
        </is>
      </c>
      <c r="D3009" s="551" t="n">
        <v>45870</v>
      </c>
      <c r="E3009" t="n">
        <v>18051</v>
      </c>
      <c r="F3009" t="inlineStr">
        <is>
          <t>CHAMPAGNE VEUVE CLICQUOT ROSE BRUT 750ML</t>
        </is>
      </c>
      <c r="G3009" t="n">
        <v>3552</v>
      </c>
      <c r="H3009" t="n">
        <v>7</v>
      </c>
      <c r="I3009" t="inlineStr">
        <is>
          <t>GR</t>
        </is>
      </c>
      <c r="J3009" t="inlineStr">
        <is>
          <t>BEBIDAS</t>
        </is>
      </c>
      <c r="K3009" t="inlineStr">
        <is>
          <t>07/2025</t>
        </is>
      </c>
      <c r="L3009" t="n">
        <v>0</v>
      </c>
      <c r="M3009" s="551" t="n">
        <v>-693593</v>
      </c>
      <c r="N3009" t="n">
        <v>0</v>
      </c>
      <c r="O3009" t="n">
        <v>388.6</v>
      </c>
      <c r="P3009" t="n">
        <v>3150</v>
      </c>
    </row>
    <row r="3010">
      <c r="A3010" t="n">
        <v>45937</v>
      </c>
      <c r="B3010" t="n">
        <v>122</v>
      </c>
      <c r="C3010" t="inlineStr">
        <is>
          <t>Arcos</t>
        </is>
      </c>
      <c r="D3010" s="551" t="n">
        <v>45870</v>
      </c>
      <c r="E3010" t="n">
        <v>18202</v>
      </c>
      <c r="F3010" t="inlineStr">
        <is>
          <t>VERMOUTH DOLIN DRY 750ML</t>
        </is>
      </c>
      <c r="G3010" t="n">
        <v>3424</v>
      </c>
      <c r="H3010" t="n">
        <v>16.34</v>
      </c>
      <c r="I3010" t="inlineStr">
        <is>
          <t>GR</t>
        </is>
      </c>
      <c r="J3010" t="inlineStr">
        <is>
          <t>BEBIDAS</t>
        </is>
      </c>
      <c r="K3010" t="inlineStr">
        <is>
          <t>07/2025</t>
        </is>
      </c>
      <c r="L3010" t="n">
        <v>167.1</v>
      </c>
      <c r="M3010" s="551" t="n">
        <v>45867</v>
      </c>
      <c r="N3010" t="n">
        <v>159.9</v>
      </c>
      <c r="O3010" t="n">
        <v>159.9</v>
      </c>
      <c r="P3010" t="n">
        <v>2730.41</v>
      </c>
    </row>
    <row r="3011">
      <c r="A3011" t="n">
        <v>46028</v>
      </c>
      <c r="B3011" t="n">
        <v>122</v>
      </c>
      <c r="C3011" t="inlineStr">
        <is>
          <t>Arcos</t>
        </is>
      </c>
      <c r="D3011" s="551" t="n">
        <v>45870</v>
      </c>
      <c r="E3011" t="n">
        <v>25630</v>
      </c>
      <c r="F3011" t="inlineStr">
        <is>
          <t xml:space="preserve">LICOR DOLIN GENEPY LE CHAMOIS 750ML </t>
        </is>
      </c>
      <c r="G3011" t="n">
        <v>6202</v>
      </c>
      <c r="H3011" t="n">
        <v>5.73</v>
      </c>
      <c r="I3011" t="inlineStr">
        <is>
          <t>GR</t>
        </is>
      </c>
      <c r="J3011" t="inlineStr">
        <is>
          <t>BEBIDAS</t>
        </is>
      </c>
      <c r="K3011" t="inlineStr">
        <is>
          <t>07/2025</t>
        </is>
      </c>
      <c r="L3011" t="n">
        <v>447.27</v>
      </c>
      <c r="M3011" s="551" t="n">
        <v>45859</v>
      </c>
      <c r="N3011" t="n">
        <v>447.27</v>
      </c>
      <c r="O3011" t="n">
        <v>447.27</v>
      </c>
      <c r="P3011" t="n">
        <v>2562.86</v>
      </c>
    </row>
    <row r="3012">
      <c r="A3012" t="n">
        <v>45948</v>
      </c>
      <c r="B3012" t="n">
        <v>122</v>
      </c>
      <c r="C3012" t="inlineStr">
        <is>
          <t>Arcos</t>
        </is>
      </c>
      <c r="D3012" s="551" t="n">
        <v>45870</v>
      </c>
      <c r="E3012" t="n">
        <v>18157</v>
      </c>
      <c r="F3012" t="inlineStr">
        <is>
          <t>WHISKY BOURBON BULLEIT 750ML</t>
        </is>
      </c>
      <c r="G3012" t="n">
        <v>3463</v>
      </c>
      <c r="H3012" t="n">
        <v>14.47</v>
      </c>
      <c r="I3012" t="inlineStr">
        <is>
          <t>GR</t>
        </is>
      </c>
      <c r="J3012" t="inlineStr">
        <is>
          <t>BEBIDAS</t>
        </is>
      </c>
      <c r="K3012" t="inlineStr">
        <is>
          <t>07/2025</t>
        </is>
      </c>
      <c r="L3012" t="n">
        <v>0</v>
      </c>
      <c r="M3012" s="551" t="n">
        <v>45831</v>
      </c>
      <c r="N3012" t="n">
        <v>175</v>
      </c>
      <c r="O3012" t="n">
        <v>205.61</v>
      </c>
      <c r="P3012" t="n">
        <v>2532.25</v>
      </c>
    </row>
    <row r="3013">
      <c r="A3013" t="n">
        <v>45886</v>
      </c>
      <c r="B3013" t="n">
        <v>122</v>
      </c>
      <c r="C3013" t="inlineStr">
        <is>
          <t>Arcos</t>
        </is>
      </c>
      <c r="D3013" s="551" t="n">
        <v>45870</v>
      </c>
      <c r="E3013" t="n">
        <v>19370</v>
      </c>
      <c r="F3013" t="inlineStr">
        <is>
          <t>QUEIJO CAMEMBERT SERRA DAS ANTAS CX 1,680KG C/12 DE 140G KG</t>
        </is>
      </c>
      <c r="G3013" t="n">
        <v>2765</v>
      </c>
      <c r="H3013" t="n">
        <v>195</v>
      </c>
      <c r="I3013" t="inlineStr">
        <is>
          <t>KG</t>
        </is>
      </c>
      <c r="J3013" t="inlineStr">
        <is>
          <t>ALIMENTOS</t>
        </is>
      </c>
      <c r="K3013" t="inlineStr">
        <is>
          <t>07/2025</t>
        </is>
      </c>
      <c r="L3013" t="n">
        <v>12.82</v>
      </c>
      <c r="M3013" s="551" t="n">
        <v>45868</v>
      </c>
      <c r="N3013" t="n">
        <v>12.72</v>
      </c>
      <c r="O3013" t="n">
        <v>12.72</v>
      </c>
      <c r="P3013" t="n">
        <v>2499.9</v>
      </c>
    </row>
    <row r="3014">
      <c r="A3014" t="n">
        <v>45881</v>
      </c>
      <c r="B3014" t="n">
        <v>122</v>
      </c>
      <c r="C3014" t="inlineStr">
        <is>
          <t>Arcos</t>
        </is>
      </c>
      <c r="D3014" s="551" t="n">
        <v>45870</v>
      </c>
      <c r="E3014" t="n">
        <v>22067</v>
      </c>
      <c r="F3014" t="inlineStr">
        <is>
          <t>AGUA MINERAL S/ GAS MAMBA 350ML</t>
        </is>
      </c>
      <c r="G3014" t="n">
        <v>3636</v>
      </c>
      <c r="H3014" t="n">
        <v>1160</v>
      </c>
      <c r="I3014" t="inlineStr">
        <is>
          <t>UN</t>
        </is>
      </c>
      <c r="J3014" t="inlineStr">
        <is>
          <t>BEBIDAS</t>
        </is>
      </c>
      <c r="K3014" t="inlineStr">
        <is>
          <t>07/2025</t>
        </is>
      </c>
      <c r="L3014" t="n">
        <v>0</v>
      </c>
      <c r="M3014" s="551" t="n">
        <v>45674</v>
      </c>
      <c r="N3014" t="n">
        <v>1.99</v>
      </c>
      <c r="O3014" t="n">
        <v>1.99</v>
      </c>
      <c r="P3014" t="n">
        <v>2308.4</v>
      </c>
    </row>
    <row r="3015">
      <c r="A3015" t="n">
        <v>46047</v>
      </c>
      <c r="B3015" t="n">
        <v>122</v>
      </c>
      <c r="C3015" t="inlineStr">
        <is>
          <t>Arcos</t>
        </is>
      </c>
      <c r="D3015" s="551" t="n">
        <v>45870</v>
      </c>
      <c r="E3015" t="n">
        <v>18261</v>
      </c>
      <c r="F3015" t="inlineStr">
        <is>
          <t>RUM ZACAPA 23 ANOS 750ML</t>
        </is>
      </c>
      <c r="G3015" t="n">
        <v>3368</v>
      </c>
      <c r="H3015" t="n">
        <v>4.91</v>
      </c>
      <c r="I3015" t="inlineStr">
        <is>
          <t>GR</t>
        </is>
      </c>
      <c r="J3015" t="inlineStr">
        <is>
          <t>BEBIDAS</t>
        </is>
      </c>
      <c r="K3015" t="inlineStr">
        <is>
          <t>07/2025</t>
        </is>
      </c>
      <c r="L3015" t="n">
        <v>463.23</v>
      </c>
      <c r="M3015" s="551" t="n">
        <v>45867</v>
      </c>
      <c r="N3015" t="n">
        <v>463.73</v>
      </c>
      <c r="O3015" t="n">
        <v>463.73</v>
      </c>
      <c r="P3015" t="n">
        <v>2274.46</v>
      </c>
    </row>
    <row r="3016">
      <c r="A3016" t="n">
        <v>45926</v>
      </c>
      <c r="B3016" t="n">
        <v>122</v>
      </c>
      <c r="C3016" t="inlineStr">
        <is>
          <t>Arcos</t>
        </is>
      </c>
      <c r="D3016" s="551" t="n">
        <v>45870</v>
      </c>
      <c r="E3016" t="n">
        <v>26883</v>
      </c>
      <c r="F3016" t="inlineStr">
        <is>
          <t>PISCO QUEBRANTA BARSOL 750ML</t>
        </is>
      </c>
      <c r="G3016" t="n">
        <v>6952</v>
      </c>
      <c r="H3016" t="n">
        <v>22</v>
      </c>
      <c r="I3016" t="inlineStr">
        <is>
          <t>GR</t>
        </is>
      </c>
      <c r="J3016" t="inlineStr">
        <is>
          <t>BEBIDAS</t>
        </is>
      </c>
      <c r="K3016" t="inlineStr">
        <is>
          <t>07/2025</t>
        </is>
      </c>
      <c r="L3016" t="n">
        <v>96.28</v>
      </c>
      <c r="M3016" s="551" t="n">
        <v>45863</v>
      </c>
      <c r="N3016" t="n">
        <v>96.29000000000001</v>
      </c>
      <c r="O3016" t="n">
        <v>96.29000000000001</v>
      </c>
      <c r="P3016" t="n">
        <v>2118.16</v>
      </c>
    </row>
    <row r="3017">
      <c r="A3017" t="n">
        <v>45962</v>
      </c>
      <c r="B3017" t="n">
        <v>122</v>
      </c>
      <c r="C3017" t="inlineStr">
        <is>
          <t>Arcos</t>
        </is>
      </c>
      <c r="D3017" s="551" t="n">
        <v>45870</v>
      </c>
      <c r="E3017" t="n">
        <v>18186</v>
      </c>
      <c r="F3017" t="inlineStr">
        <is>
          <t>VODKA CIROC NATURAL 750ML</t>
        </is>
      </c>
      <c r="G3017" t="n">
        <v>3437</v>
      </c>
      <c r="H3017" t="n">
        <v>11.05</v>
      </c>
      <c r="I3017" t="inlineStr">
        <is>
          <t>GR</t>
        </is>
      </c>
      <c r="J3017" t="inlineStr">
        <is>
          <t>BEBIDAS</t>
        </is>
      </c>
      <c r="K3017" t="inlineStr">
        <is>
          <t>07/2025</t>
        </is>
      </c>
      <c r="L3017" t="n">
        <v>0</v>
      </c>
      <c r="M3017" s="551" t="n">
        <v>-693593</v>
      </c>
      <c r="N3017" t="n">
        <v>0</v>
      </c>
      <c r="O3017" t="n">
        <v>173.44</v>
      </c>
      <c r="P3017" t="n">
        <v>2065.35</v>
      </c>
    </row>
    <row r="3018">
      <c r="A3018" t="n">
        <v>46109</v>
      </c>
      <c r="B3018" t="n">
        <v>122</v>
      </c>
      <c r="C3018" t="inlineStr">
        <is>
          <t>Arcos</t>
        </is>
      </c>
      <c r="D3018" s="551" t="n">
        <v>45870</v>
      </c>
      <c r="E3018" t="n">
        <v>18143</v>
      </c>
      <c r="F3018" t="inlineStr">
        <is>
          <t>WHISKY CHIVAS ROYAL SALUTE 21 ANOS 700ML</t>
        </is>
      </c>
      <c r="G3018" t="n">
        <v>3474</v>
      </c>
      <c r="H3018" t="n">
        <v>2.68</v>
      </c>
      <c r="I3018" t="inlineStr">
        <is>
          <t>GR</t>
        </is>
      </c>
      <c r="J3018" t="inlineStr">
        <is>
          <t>BEBIDAS</t>
        </is>
      </c>
      <c r="K3018" t="inlineStr">
        <is>
          <t>07/2025</t>
        </is>
      </c>
      <c r="L3018" t="n">
        <v>0</v>
      </c>
      <c r="M3018" s="551" t="n">
        <v>-693593</v>
      </c>
      <c r="N3018" t="n">
        <v>0</v>
      </c>
      <c r="O3018" t="n">
        <v>765.9</v>
      </c>
      <c r="P3018" t="n">
        <v>1964.97</v>
      </c>
    </row>
    <row r="3019">
      <c r="A3019" t="n">
        <v>45919</v>
      </c>
      <c r="B3019" t="n">
        <v>122</v>
      </c>
      <c r="C3019" t="inlineStr">
        <is>
          <t>Arcos</t>
        </is>
      </c>
      <c r="D3019" s="551" t="n">
        <v>45870</v>
      </c>
      <c r="E3019" t="n">
        <v>24259</v>
      </c>
      <c r="F3019" t="inlineStr">
        <is>
          <t>FILE MIGNON 4/5 S/ CORDAO KG</t>
        </is>
      </c>
      <c r="G3019" t="n">
        <v>2938</v>
      </c>
      <c r="H3019" t="n">
        <v>26.98</v>
      </c>
      <c r="I3019" t="inlineStr">
        <is>
          <t>KG</t>
        </is>
      </c>
      <c r="J3019" t="inlineStr">
        <is>
          <t>ALIMENTOS</t>
        </is>
      </c>
      <c r="K3019" t="inlineStr">
        <is>
          <t>07/2025</t>
        </is>
      </c>
      <c r="L3019" t="n">
        <v>71.61</v>
      </c>
      <c r="M3019" s="551" t="n">
        <v>45866</v>
      </c>
      <c r="N3019" t="n">
        <v>72</v>
      </c>
      <c r="O3019" t="n">
        <v>64.8</v>
      </c>
      <c r="P3019" t="n">
        <v>1932.04</v>
      </c>
    </row>
    <row r="3020">
      <c r="A3020" t="n">
        <v>45922</v>
      </c>
      <c r="B3020" t="n">
        <v>122</v>
      </c>
      <c r="C3020" t="inlineStr">
        <is>
          <t>Arcos</t>
        </is>
      </c>
      <c r="D3020" s="551" t="n">
        <v>45870</v>
      </c>
      <c r="E3020" t="n">
        <v>18382</v>
      </c>
      <c r="F3020" t="inlineStr">
        <is>
          <t>CONHAQUE BRANDY OSBORNE 700ML</t>
        </is>
      </c>
      <c r="G3020" t="n">
        <v>3257</v>
      </c>
      <c r="H3020" t="n">
        <v>25</v>
      </c>
      <c r="I3020" t="inlineStr">
        <is>
          <t>GR</t>
        </is>
      </c>
      <c r="J3020" t="inlineStr">
        <is>
          <t>BEBIDAS</t>
        </is>
      </c>
      <c r="K3020" t="inlineStr">
        <is>
          <t>07/2025</t>
        </is>
      </c>
      <c r="L3020" t="n">
        <v>74.16</v>
      </c>
      <c r="M3020" s="551" t="n">
        <v>45867</v>
      </c>
      <c r="N3020" t="n">
        <v>76</v>
      </c>
      <c r="O3020" t="n">
        <v>76</v>
      </c>
      <c r="P3020" t="n">
        <v>1854</v>
      </c>
    </row>
    <row r="3021">
      <c r="A3021" t="n">
        <v>45924</v>
      </c>
      <c r="B3021" t="n">
        <v>122</v>
      </c>
      <c r="C3021" t="inlineStr">
        <is>
          <t>Arcos</t>
        </is>
      </c>
      <c r="D3021" s="551" t="n">
        <v>45870</v>
      </c>
      <c r="E3021" t="n">
        <v>19297</v>
      </c>
      <c r="F3021" t="inlineStr">
        <is>
          <t>QUEIJO PARMESAO LA SERENISSIMA KG</t>
        </is>
      </c>
      <c r="G3021" t="n">
        <v>2775</v>
      </c>
      <c r="H3021" t="n">
        <v>24.52</v>
      </c>
      <c r="I3021" t="inlineStr">
        <is>
          <t>KG</t>
        </is>
      </c>
      <c r="J3021" t="inlineStr">
        <is>
          <t>ALIMENTOS</t>
        </is>
      </c>
      <c r="K3021" t="inlineStr">
        <is>
          <t>07/2025</t>
        </is>
      </c>
      <c r="L3021" t="n">
        <v>73.91</v>
      </c>
      <c r="M3021" s="551" t="n">
        <v>45868</v>
      </c>
      <c r="N3021" t="n">
        <v>70.89</v>
      </c>
      <c r="O3021" t="n">
        <v>70.89</v>
      </c>
      <c r="P3021" t="n">
        <v>1812.27</v>
      </c>
    </row>
    <row r="3022">
      <c r="A3022" t="n">
        <v>46056</v>
      </c>
      <c r="B3022" t="n">
        <v>122</v>
      </c>
      <c r="C3022" t="inlineStr">
        <is>
          <t>Arcos</t>
        </is>
      </c>
      <c r="D3022" s="551" t="n">
        <v>45870</v>
      </c>
      <c r="E3022" t="n">
        <v>20715</v>
      </c>
      <c r="F3022" t="inlineStr">
        <is>
          <t>AMARENA FABBRI FRUTO C/3,2KG</t>
        </is>
      </c>
      <c r="G3022" t="n">
        <v>2098</v>
      </c>
      <c r="H3022" t="n">
        <v>4</v>
      </c>
      <c r="I3022" t="inlineStr">
        <is>
          <t>LT</t>
        </is>
      </c>
      <c r="J3022" t="inlineStr">
        <is>
          <t>ALIMENTOS</t>
        </is>
      </c>
      <c r="K3022" t="inlineStr">
        <is>
          <t>07/2025</t>
        </is>
      </c>
      <c r="L3022" t="n">
        <v>449.9</v>
      </c>
      <c r="M3022" s="551" t="n">
        <v>45868</v>
      </c>
      <c r="N3022" t="n">
        <v>449.9</v>
      </c>
      <c r="O3022" t="n">
        <v>449.9</v>
      </c>
      <c r="P3022" t="n">
        <v>1799.6</v>
      </c>
    </row>
    <row r="3023">
      <c r="A3023" t="n">
        <v>45960</v>
      </c>
      <c r="B3023" t="n">
        <v>122</v>
      </c>
      <c r="C3023" t="inlineStr">
        <is>
          <t>Arcos</t>
        </is>
      </c>
      <c r="D3023" s="551" t="n">
        <v>45870</v>
      </c>
      <c r="E3023" t="n">
        <v>24123</v>
      </c>
      <c r="F3023" t="inlineStr">
        <is>
          <t>CASTANHA DO PARA S/ CASCA MEDIA C/1KG</t>
        </is>
      </c>
      <c r="G3023" t="n">
        <v>2237</v>
      </c>
      <c r="H3023" t="n">
        <v>12</v>
      </c>
      <c r="I3023" t="inlineStr">
        <is>
          <t>PC</t>
        </is>
      </c>
      <c r="J3023" t="inlineStr">
        <is>
          <t>ALIMENTOS</t>
        </is>
      </c>
      <c r="K3023" t="inlineStr">
        <is>
          <t>07/2025</t>
        </is>
      </c>
      <c r="L3023" t="n">
        <v>147.72</v>
      </c>
      <c r="M3023" s="551" t="n">
        <v>45868</v>
      </c>
      <c r="N3023" t="n">
        <v>150.45</v>
      </c>
      <c r="O3023" t="n">
        <v>149.91</v>
      </c>
      <c r="P3023" t="n">
        <v>1772.64</v>
      </c>
    </row>
    <row r="3024">
      <c r="A3024" t="n">
        <v>45940</v>
      </c>
      <c r="B3024" t="n">
        <v>122</v>
      </c>
      <c r="C3024" t="inlineStr">
        <is>
          <t>Arcos</t>
        </is>
      </c>
      <c r="D3024" s="551" t="n">
        <v>45870</v>
      </c>
      <c r="E3024" t="n">
        <v>26582</v>
      </c>
      <c r="F3024" t="inlineStr">
        <is>
          <t>BIFE ANCHO FREDDI PORCIONADO EM 200G KG</t>
        </is>
      </c>
      <c r="G3024" t="n">
        <v>6801</v>
      </c>
      <c r="H3024" t="n">
        <v>15.42</v>
      </c>
      <c r="I3024" t="inlineStr">
        <is>
          <t>KG</t>
        </is>
      </c>
      <c r="J3024" t="inlineStr">
        <is>
          <t>ALIMENTOS</t>
        </is>
      </c>
      <c r="K3024" t="inlineStr">
        <is>
          <t>07/2025</t>
        </is>
      </c>
      <c r="L3024" t="n">
        <v>112</v>
      </c>
      <c r="M3024" s="551" t="n">
        <v>45866</v>
      </c>
      <c r="N3024" t="n">
        <v>112</v>
      </c>
      <c r="O3024" t="n">
        <v>112</v>
      </c>
      <c r="P3024" t="n">
        <v>1727.04</v>
      </c>
    </row>
    <row r="3025">
      <c r="A3025" t="n">
        <v>45883</v>
      </c>
      <c r="B3025" t="n">
        <v>122</v>
      </c>
      <c r="C3025" t="inlineStr">
        <is>
          <t>Arcos</t>
        </is>
      </c>
      <c r="D3025" s="551" t="n">
        <v>45870</v>
      </c>
      <c r="E3025" t="n">
        <v>22066</v>
      </c>
      <c r="F3025" t="inlineStr">
        <is>
          <t>AGUA MINERAL C/ GAS MAMBA 350ML</t>
        </is>
      </c>
      <c r="G3025" t="n">
        <v>3636</v>
      </c>
      <c r="H3025" t="n">
        <v>805</v>
      </c>
      <c r="I3025" t="inlineStr">
        <is>
          <t>UN</t>
        </is>
      </c>
      <c r="J3025" t="inlineStr">
        <is>
          <t>BEBIDAS</t>
        </is>
      </c>
      <c r="K3025" t="inlineStr">
        <is>
          <t>07/2025</t>
        </is>
      </c>
      <c r="L3025" t="n">
        <v>0</v>
      </c>
      <c r="M3025" s="551" t="n">
        <v>45674</v>
      </c>
      <c r="N3025" t="n">
        <v>1.99</v>
      </c>
      <c r="O3025" t="n">
        <v>1.99</v>
      </c>
      <c r="P3025" t="n">
        <v>1601.95</v>
      </c>
    </row>
    <row r="3026">
      <c r="A3026" t="n">
        <v>45947</v>
      </c>
      <c r="B3026" t="n">
        <v>122</v>
      </c>
      <c r="C3026" t="inlineStr">
        <is>
          <t>Arcos</t>
        </is>
      </c>
      <c r="D3026" s="551" t="n">
        <v>45870</v>
      </c>
      <c r="E3026" t="n">
        <v>17778</v>
      </c>
      <c r="F3026" t="inlineStr">
        <is>
          <t>VINHO BRANCO JEREZ FORTIF REAL TESOURO FINO 750ML</t>
        </is>
      </c>
      <c r="G3026" t="n">
        <v>3765</v>
      </c>
      <c r="H3026" t="n">
        <v>14.49</v>
      </c>
      <c r="I3026" t="inlineStr">
        <is>
          <t>GR</t>
        </is>
      </c>
      <c r="J3026" t="inlineStr">
        <is>
          <t>BEBIDAS</t>
        </is>
      </c>
      <c r="K3026" t="inlineStr">
        <is>
          <t>07/2025</t>
        </is>
      </c>
      <c r="L3026" t="n">
        <v>106.73</v>
      </c>
      <c r="M3026" s="551" t="n">
        <v>45867</v>
      </c>
      <c r="N3026" t="n">
        <v>101.76</v>
      </c>
      <c r="O3026" t="n">
        <v>107.97</v>
      </c>
      <c r="P3026" t="n">
        <v>1546.52</v>
      </c>
    </row>
    <row r="3027">
      <c r="A3027" t="n">
        <v>45966</v>
      </c>
      <c r="B3027" t="n">
        <v>122</v>
      </c>
      <c r="C3027" t="inlineStr">
        <is>
          <t>Arcos</t>
        </is>
      </c>
      <c r="D3027" s="551" t="n">
        <v>45870</v>
      </c>
      <c r="E3027" t="n">
        <v>18016</v>
      </c>
      <c r="F3027" t="inlineStr">
        <is>
          <t>ESPUMANTE PERELADA CAVA STARS TOUCH ROSE 750ML</t>
        </is>
      </c>
      <c r="G3027" t="n">
        <v>3581</v>
      </c>
      <c r="H3027" t="n">
        <v>11</v>
      </c>
      <c r="I3027" t="inlineStr">
        <is>
          <t>GR</t>
        </is>
      </c>
      <c r="J3027" t="inlineStr">
        <is>
          <t>BEBIDAS</t>
        </is>
      </c>
      <c r="K3027" t="inlineStr">
        <is>
          <t>07/2025</t>
        </is>
      </c>
      <c r="L3027" t="n">
        <v>137.8</v>
      </c>
      <c r="M3027" s="551" t="n">
        <v>45852</v>
      </c>
      <c r="N3027" t="n">
        <v>137.8</v>
      </c>
      <c r="O3027" t="n">
        <v>137.8</v>
      </c>
      <c r="P3027" t="n">
        <v>1515.8</v>
      </c>
    </row>
    <row r="3028">
      <c r="A3028" t="n">
        <v>45917</v>
      </c>
      <c r="B3028" t="n">
        <v>122</v>
      </c>
      <c r="C3028" t="inlineStr">
        <is>
          <t>Arcos</t>
        </is>
      </c>
      <c r="D3028" s="551" t="n">
        <v>45870</v>
      </c>
      <c r="E3028" t="n">
        <v>19401</v>
      </c>
      <c r="F3028" t="inlineStr">
        <is>
          <t>MANTEIGA SEM SAL SCALA KG</t>
        </is>
      </c>
      <c r="G3028" t="n">
        <v>2761</v>
      </c>
      <c r="H3028" t="n">
        <v>28.02</v>
      </c>
      <c r="I3028" t="inlineStr">
        <is>
          <t>KG</t>
        </is>
      </c>
      <c r="J3028" t="inlineStr">
        <is>
          <t>ALIMENTOS</t>
        </is>
      </c>
      <c r="K3028" t="inlineStr">
        <is>
          <t>07/2025</t>
        </is>
      </c>
      <c r="L3028" t="n">
        <v>53.87</v>
      </c>
      <c r="M3028" s="551" t="n">
        <v>45868</v>
      </c>
      <c r="N3028" t="n">
        <v>59.98</v>
      </c>
      <c r="O3028" t="n">
        <v>59.98</v>
      </c>
      <c r="P3028" t="n">
        <v>1509.44</v>
      </c>
    </row>
    <row r="3029">
      <c r="A3029" t="n">
        <v>46058</v>
      </c>
      <c r="B3029" t="n">
        <v>122</v>
      </c>
      <c r="C3029" t="inlineStr">
        <is>
          <t>Arcos</t>
        </is>
      </c>
      <c r="D3029" s="551" t="n">
        <v>45870</v>
      </c>
      <c r="E3029" t="n">
        <v>20936</v>
      </c>
      <c r="F3029" t="inlineStr">
        <is>
          <t>CHOCOLATE AMARGO CALLEBAUT CALLETS 70,5% 2,01KG</t>
        </is>
      </c>
      <c r="G3029" t="n">
        <v>2031</v>
      </c>
      <c r="H3029" t="n">
        <v>4</v>
      </c>
      <c r="I3029" t="inlineStr">
        <is>
          <t>UN</t>
        </is>
      </c>
      <c r="J3029" t="inlineStr">
        <is>
          <t>ALIMENTOS</t>
        </is>
      </c>
      <c r="K3029" t="inlineStr">
        <is>
          <t>07/2025</t>
        </is>
      </c>
      <c r="L3029" t="n">
        <v>368.9</v>
      </c>
      <c r="M3029" s="551" t="n">
        <v>45852</v>
      </c>
      <c r="N3029" t="n">
        <v>368.9</v>
      </c>
      <c r="O3029" t="n">
        <v>373.9</v>
      </c>
      <c r="P3029" t="n">
        <v>1475.6</v>
      </c>
    </row>
    <row r="3030">
      <c r="A3030" t="n">
        <v>45885</v>
      </c>
      <c r="B3030" t="n">
        <v>122</v>
      </c>
      <c r="C3030" t="inlineStr">
        <is>
          <t>Arcos</t>
        </is>
      </c>
      <c r="D3030" s="551" t="n">
        <v>45870</v>
      </c>
      <c r="E3030" t="n">
        <v>26024</v>
      </c>
      <c r="F3030" t="inlineStr">
        <is>
          <t>EMPANADA MARGUERITA UN</t>
        </is>
      </c>
      <c r="G3030" t="n">
        <v>6499</v>
      </c>
      <c r="H3030" t="n">
        <v>243</v>
      </c>
      <c r="I3030" t="inlineStr">
        <is>
          <t>UN</t>
        </is>
      </c>
      <c r="J3030" t="inlineStr">
        <is>
          <t>ALIMENTOS</t>
        </is>
      </c>
      <c r="K3030" t="inlineStr">
        <is>
          <t>07/2025</t>
        </is>
      </c>
      <c r="L3030" t="n">
        <v>6</v>
      </c>
      <c r="M3030" s="551" t="n">
        <v>45867</v>
      </c>
      <c r="N3030" t="n">
        <v>6</v>
      </c>
      <c r="O3030" t="n">
        <v>6</v>
      </c>
      <c r="P3030" t="n">
        <v>1458</v>
      </c>
    </row>
    <row r="3031">
      <c r="A3031" t="n">
        <v>45983</v>
      </c>
      <c r="B3031" t="n">
        <v>122</v>
      </c>
      <c r="C3031" t="inlineStr">
        <is>
          <t>Arcos</t>
        </is>
      </c>
      <c r="D3031" s="551" t="n">
        <v>45870</v>
      </c>
      <c r="E3031" t="n">
        <v>21017</v>
      </c>
      <c r="F3031" t="inlineStr">
        <is>
          <t>OLEO DE ALGODAO SAUDE C/14,5KG</t>
        </is>
      </c>
      <c r="G3031" t="n">
        <v>2005</v>
      </c>
      <c r="H3031" t="n">
        <v>8</v>
      </c>
      <c r="I3031" t="inlineStr">
        <is>
          <t>BD</t>
        </is>
      </c>
      <c r="J3031" t="inlineStr">
        <is>
          <t>ALIMENTOS</t>
        </is>
      </c>
      <c r="K3031" t="inlineStr">
        <is>
          <t>07/2025</t>
        </is>
      </c>
      <c r="L3031" t="n">
        <v>170.72</v>
      </c>
      <c r="M3031" s="551" t="n">
        <v>45867</v>
      </c>
      <c r="N3031" t="n">
        <v>167.72</v>
      </c>
      <c r="O3031" t="n">
        <v>168.9</v>
      </c>
      <c r="P3031" t="n">
        <v>1365.76</v>
      </c>
    </row>
    <row r="3032">
      <c r="A3032" t="n">
        <v>45923</v>
      </c>
      <c r="B3032" t="n">
        <v>122</v>
      </c>
      <c r="C3032" t="inlineStr">
        <is>
          <t>Arcos</t>
        </is>
      </c>
      <c r="D3032" s="551" t="n">
        <v>45870</v>
      </c>
      <c r="E3032" t="n">
        <v>17092</v>
      </c>
      <c r="F3032" t="inlineStr">
        <is>
          <t>GELO CUBO 50X60MM</t>
        </is>
      </c>
      <c r="G3032" t="n">
        <v>4165</v>
      </c>
      <c r="H3032" t="n">
        <v>25</v>
      </c>
      <c r="I3032" t="inlineStr">
        <is>
          <t>UN</t>
        </is>
      </c>
      <c r="J3032" t="inlineStr">
        <is>
          <t>BEBIDAS</t>
        </is>
      </c>
      <c r="K3032" t="inlineStr">
        <is>
          <t>07/2025</t>
        </is>
      </c>
      <c r="L3032" t="n">
        <v>54.25</v>
      </c>
      <c r="M3032" s="551" t="n">
        <v>45867</v>
      </c>
      <c r="N3032" t="n">
        <v>54.25</v>
      </c>
      <c r="O3032" t="n">
        <v>54.25</v>
      </c>
      <c r="P3032" t="n">
        <v>1356.25</v>
      </c>
    </row>
    <row r="3033">
      <c r="A3033" t="n">
        <v>45905</v>
      </c>
      <c r="B3033" t="n">
        <v>122</v>
      </c>
      <c r="C3033" t="inlineStr">
        <is>
          <t>Arcos</t>
        </is>
      </c>
      <c r="D3033" s="551" t="n">
        <v>45870</v>
      </c>
      <c r="E3033" t="n">
        <v>19166</v>
      </c>
      <c r="F3033" t="inlineStr">
        <is>
          <t>BAGUETE DE GRAO LEVIAN FATIADO 590G UN</t>
        </is>
      </c>
      <c r="G3033" t="n">
        <v>2826</v>
      </c>
      <c r="H3033" t="n">
        <v>65</v>
      </c>
      <c r="I3033" t="inlineStr">
        <is>
          <t>UN</t>
        </is>
      </c>
      <c r="J3033" t="inlineStr">
        <is>
          <t>ALIMENTOS</t>
        </is>
      </c>
      <c r="K3033" t="inlineStr">
        <is>
          <t>07/2025</t>
        </is>
      </c>
      <c r="L3033" t="n">
        <v>20.35</v>
      </c>
      <c r="M3033" s="551" t="n">
        <v>45869</v>
      </c>
      <c r="N3033" t="n">
        <v>20.35</v>
      </c>
      <c r="O3033" t="n">
        <v>20.35</v>
      </c>
      <c r="P3033" t="n">
        <v>1322.75</v>
      </c>
    </row>
    <row r="3034">
      <c r="A3034" t="n">
        <v>46051</v>
      </c>
      <c r="B3034" t="n">
        <v>122</v>
      </c>
      <c r="C3034" t="inlineStr">
        <is>
          <t>Arcos</t>
        </is>
      </c>
      <c r="D3034" s="551" t="n">
        <v>45870</v>
      </c>
      <c r="E3034" t="n">
        <v>18392</v>
      </c>
      <c r="F3034" t="inlineStr">
        <is>
          <t>CONHAQUE HENNESSY VSOP 700ML</t>
        </is>
      </c>
      <c r="G3034" t="n">
        <v>3248</v>
      </c>
      <c r="H3034" t="n">
        <v>4.29</v>
      </c>
      <c r="I3034" t="inlineStr">
        <is>
          <t>UN</t>
        </is>
      </c>
      <c r="J3034" t="inlineStr">
        <is>
          <t>BEBIDAS</t>
        </is>
      </c>
      <c r="K3034" t="inlineStr">
        <is>
          <t>07/2025</t>
        </is>
      </c>
      <c r="L3034" t="n">
        <v>0</v>
      </c>
      <c r="M3034" s="551" t="n">
        <v>-693593</v>
      </c>
      <c r="N3034" t="n">
        <v>0</v>
      </c>
      <c r="O3034" t="n">
        <v>0</v>
      </c>
      <c r="P3034" t="n">
        <v>1310.3</v>
      </c>
    </row>
    <row r="3035">
      <c r="A3035" t="n">
        <v>45990</v>
      </c>
      <c r="B3035" t="n">
        <v>122</v>
      </c>
      <c r="C3035" t="inlineStr">
        <is>
          <t>Arcos</t>
        </is>
      </c>
      <c r="D3035" s="551" t="n">
        <v>45870</v>
      </c>
      <c r="E3035" t="n">
        <v>18242</v>
      </c>
      <c r="F3035" t="inlineStr">
        <is>
          <t>TEQUILA DON JULIO BLANCO 750ML</t>
        </is>
      </c>
      <c r="G3035" t="n">
        <v>3386</v>
      </c>
      <c r="H3035" t="n">
        <v>7.27</v>
      </c>
      <c r="I3035" t="inlineStr">
        <is>
          <t>GR</t>
        </is>
      </c>
      <c r="J3035" t="inlineStr">
        <is>
          <t>BEBIDAS</t>
        </is>
      </c>
      <c r="K3035" t="inlineStr">
        <is>
          <t>07/2025</t>
        </is>
      </c>
      <c r="L3035" t="n">
        <v>179.13</v>
      </c>
      <c r="M3035" s="551" t="n">
        <v>45867</v>
      </c>
      <c r="N3035" t="n">
        <v>228.61</v>
      </c>
      <c r="O3035" t="n">
        <v>228.61</v>
      </c>
      <c r="P3035" t="n">
        <v>1302.28</v>
      </c>
    </row>
    <row r="3036">
      <c r="A3036" t="n">
        <v>45909</v>
      </c>
      <c r="B3036" t="n">
        <v>122</v>
      </c>
      <c r="C3036" t="inlineStr">
        <is>
          <t>Arcos</t>
        </is>
      </c>
      <c r="D3036" s="551" t="n">
        <v>45870</v>
      </c>
      <c r="E3036" t="n">
        <v>26560</v>
      </c>
      <c r="F3036" t="inlineStr">
        <is>
          <t>CACHACA FAMIGERADA AMENDOIM 750ML</t>
        </is>
      </c>
      <c r="G3036" t="n">
        <v>6788</v>
      </c>
      <c r="H3036" t="n">
        <v>46.92</v>
      </c>
      <c r="I3036" t="inlineStr">
        <is>
          <t>GR</t>
        </is>
      </c>
      <c r="J3036" t="inlineStr">
        <is>
          <t>BEBIDAS</t>
        </is>
      </c>
      <c r="K3036" t="inlineStr">
        <is>
          <t>07/2025</t>
        </is>
      </c>
      <c r="L3036" t="n">
        <v>27.5</v>
      </c>
      <c r="M3036" s="551" t="n">
        <v>45860</v>
      </c>
      <c r="N3036" t="n">
        <v>27.5</v>
      </c>
      <c r="O3036" t="n">
        <v>27.5</v>
      </c>
      <c r="P3036" t="n">
        <v>1290.3</v>
      </c>
    </row>
    <row r="3037">
      <c r="A3037" t="n">
        <v>46046</v>
      </c>
      <c r="B3037" t="n">
        <v>122</v>
      </c>
      <c r="C3037" t="inlineStr">
        <is>
          <t>Arcos</t>
        </is>
      </c>
      <c r="D3037" s="551" t="n">
        <v>45870</v>
      </c>
      <c r="E3037" t="n">
        <v>18114</v>
      </c>
      <c r="F3037" t="inlineStr">
        <is>
          <t>WHISKY JOHNNIE WALKER GOLD LABEL RESERVE 750ML</t>
        </is>
      </c>
      <c r="G3037" t="n">
        <v>3498</v>
      </c>
      <c r="H3037" t="n">
        <v>4.96</v>
      </c>
      <c r="I3037" t="inlineStr">
        <is>
          <t>GR</t>
        </is>
      </c>
      <c r="J3037" t="inlineStr">
        <is>
          <t>BEBIDAS</t>
        </is>
      </c>
      <c r="K3037" t="inlineStr">
        <is>
          <t>07/2025</t>
        </is>
      </c>
      <c r="L3037" t="n">
        <v>0</v>
      </c>
      <c r="M3037" s="551" t="n">
        <v>45615</v>
      </c>
      <c r="N3037" t="n">
        <v>259.83</v>
      </c>
      <c r="O3037" t="n">
        <v>256.38</v>
      </c>
      <c r="P3037" t="n">
        <v>1288.76</v>
      </c>
    </row>
    <row r="3038">
      <c r="A3038" t="n">
        <v>46012</v>
      </c>
      <c r="B3038" t="n">
        <v>122</v>
      </c>
      <c r="C3038" t="inlineStr">
        <is>
          <t>Arcos</t>
        </is>
      </c>
      <c r="D3038" s="551" t="n">
        <v>45870</v>
      </c>
      <c r="E3038" t="n">
        <v>20941</v>
      </c>
      <c r="F3038" t="inlineStr">
        <is>
          <t>CHOCOLATE EM GOTAS MEIO AMARGO SICAO C/2,05KG</t>
        </is>
      </c>
      <c r="G3038" t="n">
        <v>2031</v>
      </c>
      <c r="H3038" t="n">
        <v>6</v>
      </c>
      <c r="I3038" t="inlineStr">
        <is>
          <t>PC</t>
        </is>
      </c>
      <c r="J3038" t="inlineStr">
        <is>
          <t>ALIMENTOS</t>
        </is>
      </c>
      <c r="K3038" t="inlineStr">
        <is>
          <t>07/2025</t>
        </is>
      </c>
      <c r="L3038" t="n">
        <v>210</v>
      </c>
      <c r="M3038" s="551" t="n">
        <v>45846</v>
      </c>
      <c r="N3038" t="n">
        <v>210</v>
      </c>
      <c r="O3038" t="n">
        <v>180</v>
      </c>
      <c r="P3038" t="n">
        <v>1260</v>
      </c>
    </row>
    <row r="3039">
      <c r="A3039" t="n">
        <v>46072</v>
      </c>
      <c r="B3039" t="n">
        <v>122</v>
      </c>
      <c r="C3039" t="inlineStr">
        <is>
          <t>Arcos</t>
        </is>
      </c>
      <c r="D3039" s="551" t="n">
        <v>45870</v>
      </c>
      <c r="E3039" t="n">
        <v>25445</v>
      </c>
      <c r="F3039" t="inlineStr">
        <is>
          <t>TEQUILA DON JULIO ANEJO 750ML UN</t>
        </is>
      </c>
      <c r="G3039" t="n">
        <v>6113</v>
      </c>
      <c r="H3039" t="n">
        <v>3.96</v>
      </c>
      <c r="I3039" t="inlineStr">
        <is>
          <t>GR</t>
        </is>
      </c>
      <c r="J3039" t="inlineStr">
        <is>
          <t>BEBIDAS</t>
        </is>
      </c>
      <c r="K3039" t="inlineStr">
        <is>
          <t>07/2025</t>
        </is>
      </c>
      <c r="L3039" t="n">
        <v>299.11</v>
      </c>
      <c r="M3039" s="551" t="n">
        <v>45848</v>
      </c>
      <c r="N3039" t="n">
        <v>299.11</v>
      </c>
      <c r="O3039" t="n">
        <v>299.11</v>
      </c>
      <c r="P3039" t="n">
        <v>1184.48</v>
      </c>
    </row>
    <row r="3040">
      <c r="A3040" t="n">
        <v>45887</v>
      </c>
      <c r="B3040" t="n">
        <v>122</v>
      </c>
      <c r="C3040" t="inlineStr">
        <is>
          <t>Arcos</t>
        </is>
      </c>
      <c r="D3040" s="551" t="n">
        <v>45870</v>
      </c>
      <c r="E3040" t="n">
        <v>26336</v>
      </c>
      <c r="F3040" t="inlineStr">
        <is>
          <t>⁠EMPANADA CEBOLA E QUEIJO</t>
        </is>
      </c>
      <c r="G3040" t="n">
        <v>6685</v>
      </c>
      <c r="H3040" t="n">
        <v>189</v>
      </c>
      <c r="I3040" t="inlineStr">
        <is>
          <t>UN</t>
        </is>
      </c>
      <c r="J3040" t="inlineStr">
        <is>
          <t>ALIMENTOS</t>
        </is>
      </c>
      <c r="K3040" t="inlineStr">
        <is>
          <t>07/2025</t>
        </is>
      </c>
      <c r="L3040" t="n">
        <v>6</v>
      </c>
      <c r="M3040" s="551" t="n">
        <v>45867</v>
      </c>
      <c r="N3040" t="n">
        <v>6</v>
      </c>
      <c r="O3040" t="n">
        <v>6</v>
      </c>
      <c r="P3040" t="n">
        <v>1134</v>
      </c>
    </row>
    <row r="3041">
      <c r="A3041" t="n">
        <v>45928</v>
      </c>
      <c r="B3041" t="n">
        <v>122</v>
      </c>
      <c r="C3041" t="inlineStr">
        <is>
          <t>Arcos</t>
        </is>
      </c>
      <c r="D3041" s="551" t="n">
        <v>45870</v>
      </c>
      <c r="E3041" t="n">
        <v>24217</v>
      </c>
      <c r="F3041" t="inlineStr">
        <is>
          <t>CUPIM KG</t>
        </is>
      </c>
      <c r="G3041" t="n">
        <v>2937</v>
      </c>
      <c r="H3041" t="n">
        <v>20.56</v>
      </c>
      <c r="I3041" t="inlineStr">
        <is>
          <t>KG</t>
        </is>
      </c>
      <c r="J3041" t="inlineStr">
        <is>
          <t>ALIMENTOS</t>
        </is>
      </c>
      <c r="K3041" t="inlineStr">
        <is>
          <t>07/2025</t>
        </is>
      </c>
      <c r="L3041" t="n">
        <v>55</v>
      </c>
      <c r="M3041" s="551" t="n">
        <v>45866</v>
      </c>
      <c r="N3041" t="n">
        <v>0</v>
      </c>
      <c r="O3041" t="n">
        <v>34.9</v>
      </c>
      <c r="P3041" t="n">
        <v>1130.8</v>
      </c>
    </row>
    <row r="3042">
      <c r="A3042" t="n">
        <v>46029</v>
      </c>
      <c r="B3042" t="n">
        <v>122</v>
      </c>
      <c r="C3042" t="inlineStr">
        <is>
          <t>Arcos</t>
        </is>
      </c>
      <c r="D3042" s="551" t="n">
        <v>45870</v>
      </c>
      <c r="E3042" t="n">
        <v>25033</v>
      </c>
      <c r="F3042" t="inlineStr">
        <is>
          <t>LICOR AMARO MONTENEGRO 750ML</t>
        </is>
      </c>
      <c r="G3042" t="n">
        <v>5873</v>
      </c>
      <c r="H3042" t="n">
        <v>5.45</v>
      </c>
      <c r="I3042" t="inlineStr">
        <is>
          <t>UN</t>
        </is>
      </c>
      <c r="J3042" t="inlineStr">
        <is>
          <t>BEBIDAS</t>
        </is>
      </c>
      <c r="K3042" t="inlineStr">
        <is>
          <t>07/2025</t>
        </is>
      </c>
      <c r="L3042" t="n">
        <v>0</v>
      </c>
      <c r="M3042" s="551" t="n">
        <v>45754</v>
      </c>
      <c r="N3042" t="n">
        <v>204.23</v>
      </c>
      <c r="O3042" t="n">
        <v>204.23</v>
      </c>
      <c r="P3042" t="n">
        <v>1113.05</v>
      </c>
    </row>
    <row r="3043">
      <c r="A3043" t="n">
        <v>45889</v>
      </c>
      <c r="B3043" t="n">
        <v>122</v>
      </c>
      <c r="C3043" t="inlineStr">
        <is>
          <t>Arcos</t>
        </is>
      </c>
      <c r="D3043" s="551" t="n">
        <v>45870</v>
      </c>
      <c r="E3043" t="n">
        <v>25429</v>
      </c>
      <c r="F3043" t="inlineStr">
        <is>
          <t>EMPANADA DE SALTENA UN</t>
        </is>
      </c>
      <c r="G3043" t="n">
        <v>6104</v>
      </c>
      <c r="H3043" t="n">
        <v>184</v>
      </c>
      <c r="I3043" t="inlineStr">
        <is>
          <t>UN</t>
        </is>
      </c>
      <c r="J3043" t="inlineStr">
        <is>
          <t>ALIMENTOS</t>
        </is>
      </c>
      <c r="K3043" t="inlineStr">
        <is>
          <t>07/2025</t>
        </is>
      </c>
      <c r="L3043" t="n">
        <v>6</v>
      </c>
      <c r="M3043" s="551" t="n">
        <v>45867</v>
      </c>
      <c r="N3043" t="n">
        <v>6</v>
      </c>
      <c r="O3043" t="n">
        <v>6</v>
      </c>
      <c r="P3043" t="n">
        <v>1104</v>
      </c>
    </row>
    <row r="3044">
      <c r="A3044" t="n">
        <v>46140</v>
      </c>
      <c r="B3044" t="n">
        <v>122</v>
      </c>
      <c r="C3044" t="inlineStr">
        <is>
          <t>Arcos</t>
        </is>
      </c>
      <c r="D3044" s="551" t="n">
        <v>45870</v>
      </c>
      <c r="E3044" t="n">
        <v>26052</v>
      </c>
      <c r="F3044" t="inlineStr">
        <is>
          <t>VINHO BRANCO VALDESPINO PEDRO XIMENEZ 750ML</t>
        </is>
      </c>
      <c r="G3044" t="n">
        <v>6514</v>
      </c>
      <c r="H3044" t="n">
        <v>2</v>
      </c>
      <c r="I3044" t="inlineStr">
        <is>
          <t>GR</t>
        </is>
      </c>
      <c r="J3044" t="inlineStr">
        <is>
          <t>BEBIDAS</t>
        </is>
      </c>
      <c r="K3044" t="inlineStr">
        <is>
          <t>07/2025</t>
        </is>
      </c>
      <c r="L3044" t="n">
        <v>0</v>
      </c>
      <c r="M3044" s="551" t="n">
        <v>-693593</v>
      </c>
      <c r="N3044" t="n">
        <v>0</v>
      </c>
      <c r="O3044" t="n">
        <v>0</v>
      </c>
      <c r="P3044" t="n">
        <v>1102</v>
      </c>
    </row>
    <row r="3045">
      <c r="A3045" t="n">
        <v>45915</v>
      </c>
      <c r="B3045" t="n">
        <v>122</v>
      </c>
      <c r="C3045" t="inlineStr">
        <is>
          <t>Arcos</t>
        </is>
      </c>
      <c r="D3045" s="551" t="n">
        <v>45870</v>
      </c>
      <c r="E3045" t="n">
        <v>18214</v>
      </c>
      <c r="F3045" t="inlineStr">
        <is>
          <t>VERMOUTH MARTINI BIANCO 750ML</t>
        </is>
      </c>
      <c r="G3045" t="n">
        <v>3413</v>
      </c>
      <c r="H3045" t="n">
        <v>32</v>
      </c>
      <c r="I3045" t="inlineStr">
        <is>
          <t>GR</t>
        </is>
      </c>
      <c r="J3045" t="inlineStr">
        <is>
          <t>BEBIDAS</t>
        </is>
      </c>
      <c r="K3045" t="inlineStr">
        <is>
          <t>07/2025</t>
        </is>
      </c>
      <c r="L3045" t="n">
        <v>0</v>
      </c>
      <c r="M3045" s="551" t="n">
        <v>-693593</v>
      </c>
      <c r="N3045" t="n">
        <v>0</v>
      </c>
      <c r="O3045" t="n">
        <v>37.47</v>
      </c>
      <c r="P3045" t="n">
        <v>1089.6</v>
      </c>
    </row>
    <row r="3046">
      <c r="A3046" t="n">
        <v>45980</v>
      </c>
      <c r="B3046" t="n">
        <v>122</v>
      </c>
      <c r="C3046" t="inlineStr">
        <is>
          <t>Arcos</t>
        </is>
      </c>
      <c r="D3046" s="551" t="n">
        <v>45870</v>
      </c>
      <c r="E3046" t="n">
        <v>25040</v>
      </c>
      <c r="F3046" t="inlineStr">
        <is>
          <t>VINHO TINTO LE LOUP DANS LA BERGERIE 750ML</t>
        </is>
      </c>
      <c r="G3046" t="n">
        <v>5875</v>
      </c>
      <c r="H3046" t="n">
        <v>9</v>
      </c>
      <c r="I3046" t="inlineStr">
        <is>
          <t>GR</t>
        </is>
      </c>
      <c r="J3046" t="inlineStr">
        <is>
          <t>BEBIDAS</t>
        </is>
      </c>
      <c r="K3046" t="inlineStr">
        <is>
          <t>07/2025</t>
        </is>
      </c>
      <c r="L3046" t="n">
        <v>120.12</v>
      </c>
      <c r="M3046" s="551" t="n">
        <v>45867</v>
      </c>
      <c r="N3046" t="n">
        <v>120.12</v>
      </c>
      <c r="O3046" t="n">
        <v>120.12</v>
      </c>
      <c r="P3046" t="n">
        <v>1081.08</v>
      </c>
    </row>
    <row r="3047">
      <c r="A3047" t="n">
        <v>46020</v>
      </c>
      <c r="B3047" t="n">
        <v>122</v>
      </c>
      <c r="C3047" t="inlineStr">
        <is>
          <t>Arcos</t>
        </is>
      </c>
      <c r="D3047" s="551" t="n">
        <v>45870</v>
      </c>
      <c r="E3047" t="n">
        <v>18550</v>
      </c>
      <c r="F3047" t="inlineStr">
        <is>
          <t>APERITIVO ANGOSTURA 200ML</t>
        </is>
      </c>
      <c r="G3047" t="n">
        <v>3130</v>
      </c>
      <c r="H3047" t="n">
        <v>6</v>
      </c>
      <c r="I3047" t="inlineStr">
        <is>
          <t>GR</t>
        </is>
      </c>
      <c r="J3047" t="inlineStr">
        <is>
          <t>BEBIDAS</t>
        </is>
      </c>
      <c r="K3047" t="inlineStr">
        <is>
          <t>07/2025</t>
        </is>
      </c>
      <c r="L3047" t="n">
        <v>174.63</v>
      </c>
      <c r="M3047" s="551" t="n">
        <v>45867</v>
      </c>
      <c r="N3047" t="n">
        <v>173.9</v>
      </c>
      <c r="O3047" t="n">
        <v>153</v>
      </c>
      <c r="P3047" t="n">
        <v>1047.78</v>
      </c>
    </row>
    <row r="3048">
      <c r="A3048" t="n">
        <v>46009</v>
      </c>
      <c r="B3048" t="n">
        <v>122</v>
      </c>
      <c r="C3048" t="inlineStr">
        <is>
          <t>Arcos</t>
        </is>
      </c>
      <c r="D3048" s="551" t="n">
        <v>45870</v>
      </c>
      <c r="E3048" t="n">
        <v>18306</v>
      </c>
      <c r="F3048" t="inlineStr">
        <is>
          <t>LICOR MARASCHINO LUXARDO 750ML</t>
        </is>
      </c>
      <c r="G3048" t="n">
        <v>3327</v>
      </c>
      <c r="H3048" t="n">
        <v>6.87</v>
      </c>
      <c r="I3048" t="inlineStr">
        <is>
          <t>GR</t>
        </is>
      </c>
      <c r="J3048" t="inlineStr">
        <is>
          <t>BEBIDAS</t>
        </is>
      </c>
      <c r="K3048" t="inlineStr">
        <is>
          <t>07/2025</t>
        </is>
      </c>
      <c r="L3048" t="n">
        <v>0</v>
      </c>
      <c r="M3048" s="551" t="n">
        <v>-693593</v>
      </c>
      <c r="N3048" t="n">
        <v>0</v>
      </c>
      <c r="O3048" t="n">
        <v>238.8</v>
      </c>
      <c r="P3048" t="n">
        <v>1019.74</v>
      </c>
    </row>
    <row r="3049">
      <c r="A3049" t="n">
        <v>45929</v>
      </c>
      <c r="B3049" t="n">
        <v>122</v>
      </c>
      <c r="C3049" t="inlineStr">
        <is>
          <t>Arcos</t>
        </is>
      </c>
      <c r="D3049" s="551" t="n">
        <v>45870</v>
      </c>
      <c r="E3049" t="n">
        <v>25128</v>
      </c>
      <c r="F3049" t="inlineStr">
        <is>
          <t>COXAO MOLE EM CUBOS KG</t>
        </is>
      </c>
      <c r="G3049" t="n">
        <v>5908</v>
      </c>
      <c r="H3049" t="n">
        <v>20.22</v>
      </c>
      <c r="I3049" t="inlineStr">
        <is>
          <t>KG</t>
        </is>
      </c>
      <c r="J3049" t="inlineStr">
        <is>
          <t>ALIMENTOS</t>
        </is>
      </c>
      <c r="K3049" t="inlineStr">
        <is>
          <t>07/2025</t>
        </is>
      </c>
      <c r="L3049" t="n">
        <v>49.9</v>
      </c>
      <c r="M3049" s="551" t="n">
        <v>45859</v>
      </c>
      <c r="N3049" t="n">
        <v>49.9</v>
      </c>
      <c r="O3049" t="n">
        <v>49.9</v>
      </c>
      <c r="P3049" t="n">
        <v>1008.98</v>
      </c>
    </row>
    <row r="3050">
      <c r="A3050" t="n">
        <v>46066</v>
      </c>
      <c r="B3050" t="n">
        <v>122</v>
      </c>
      <c r="C3050" t="inlineStr">
        <is>
          <t>Arcos</t>
        </is>
      </c>
      <c r="D3050" s="551" t="n">
        <v>45870</v>
      </c>
      <c r="E3050" t="n">
        <v>25184</v>
      </c>
      <c r="F3050" t="inlineStr">
        <is>
          <t>TUCUPI PRETO BAG KG</t>
        </is>
      </c>
      <c r="G3050" t="n">
        <v>5937</v>
      </c>
      <c r="H3050" t="n">
        <v>4</v>
      </c>
      <c r="I3050" t="inlineStr">
        <is>
          <t>KG</t>
        </is>
      </c>
      <c r="J3050" t="inlineStr">
        <is>
          <t>ALIMENTOS</t>
        </is>
      </c>
      <c r="K3050" t="inlineStr">
        <is>
          <t>07/2025</t>
        </is>
      </c>
      <c r="L3050" t="n">
        <v>250</v>
      </c>
      <c r="M3050" s="551" t="n">
        <v>45853</v>
      </c>
      <c r="N3050" t="n">
        <v>250</v>
      </c>
      <c r="O3050" t="n">
        <v>250</v>
      </c>
      <c r="P3050" t="n">
        <v>1000</v>
      </c>
    </row>
    <row r="3051">
      <c r="A3051" t="n">
        <v>46117</v>
      </c>
      <c r="B3051" t="n">
        <v>122</v>
      </c>
      <c r="C3051" t="inlineStr">
        <is>
          <t>Arcos</t>
        </is>
      </c>
      <c r="D3051" s="551" t="n">
        <v>45870</v>
      </c>
      <c r="E3051" t="n">
        <v>18113</v>
      </c>
      <c r="F3051" t="inlineStr">
        <is>
          <t>WHISKY JOHNNIE WALKER GREEN LABEL 750ML</t>
        </is>
      </c>
      <c r="G3051" t="n">
        <v>3499</v>
      </c>
      <c r="H3051" t="n">
        <v>2.32</v>
      </c>
      <c r="I3051" t="inlineStr">
        <is>
          <t>GR</t>
        </is>
      </c>
      <c r="J3051" t="inlineStr">
        <is>
          <t>BEBIDAS</t>
        </is>
      </c>
      <c r="K3051" t="inlineStr">
        <is>
          <t>07/2025</t>
        </is>
      </c>
      <c r="L3051" t="n">
        <v>0</v>
      </c>
      <c r="M3051" s="551" t="n">
        <v>-693593</v>
      </c>
      <c r="N3051" t="n">
        <v>0</v>
      </c>
      <c r="O3051" t="n">
        <v>462.36</v>
      </c>
      <c r="P3051" t="n">
        <v>979.0700000000001</v>
      </c>
    </row>
    <row r="3052">
      <c r="A3052" t="n">
        <v>46006</v>
      </c>
      <c r="B3052" t="n">
        <v>122</v>
      </c>
      <c r="C3052" t="inlineStr">
        <is>
          <t>Arcos</t>
        </is>
      </c>
      <c r="D3052" s="551" t="n">
        <v>45870</v>
      </c>
      <c r="E3052" t="n">
        <v>18015</v>
      </c>
      <c r="F3052" t="inlineStr">
        <is>
          <t>ESPUMANTE PERELADA CAVA STARS BRUT RESERVA 750ML</t>
        </is>
      </c>
      <c r="G3052" t="n">
        <v>3582</v>
      </c>
      <c r="H3052" t="n">
        <v>7</v>
      </c>
      <c r="I3052" t="inlineStr">
        <is>
          <t>GR</t>
        </is>
      </c>
      <c r="J3052" t="inlineStr">
        <is>
          <t>BEBIDAS</t>
        </is>
      </c>
      <c r="K3052" t="inlineStr">
        <is>
          <t>07/2025</t>
        </is>
      </c>
      <c r="L3052" t="n">
        <v>0</v>
      </c>
      <c r="M3052" s="551" t="n">
        <v>45860</v>
      </c>
      <c r="N3052" t="n">
        <v>0</v>
      </c>
      <c r="O3052" t="n">
        <v>0</v>
      </c>
      <c r="P3052" t="n">
        <v>964.6</v>
      </c>
    </row>
    <row r="3053">
      <c r="A3053" t="n">
        <v>45916</v>
      </c>
      <c r="B3053" t="n">
        <v>122</v>
      </c>
      <c r="C3053" t="inlineStr">
        <is>
          <t>Arcos</t>
        </is>
      </c>
      <c r="D3053" s="551" t="n">
        <v>45870</v>
      </c>
      <c r="E3053" t="n">
        <v>17039</v>
      </c>
      <c r="F3053" t="inlineStr">
        <is>
          <t>PAO BRIOCHE FORME COM TAMPA UN</t>
        </is>
      </c>
      <c r="G3053" t="n">
        <v>2827</v>
      </c>
      <c r="H3053" t="n">
        <v>31</v>
      </c>
      <c r="I3053" t="inlineStr">
        <is>
          <t>UN</t>
        </is>
      </c>
      <c r="J3053" t="inlineStr">
        <is>
          <t>ALIMENTOS</t>
        </is>
      </c>
      <c r="K3053" t="inlineStr">
        <is>
          <t>07/2025</t>
        </is>
      </c>
      <c r="L3053" t="n">
        <v>31</v>
      </c>
      <c r="M3053" s="551" t="n">
        <v>45869</v>
      </c>
      <c r="N3053" t="n">
        <v>31</v>
      </c>
      <c r="O3053" t="n">
        <v>31</v>
      </c>
      <c r="P3053" t="n">
        <v>961</v>
      </c>
    </row>
    <row r="3054">
      <c r="A3054" t="n">
        <v>46154</v>
      </c>
      <c r="B3054" t="n">
        <v>122</v>
      </c>
      <c r="C3054" t="inlineStr">
        <is>
          <t>Arcos</t>
        </is>
      </c>
      <c r="D3054" s="551" t="n">
        <v>45870</v>
      </c>
      <c r="E3054" t="n">
        <v>18138</v>
      </c>
      <c r="F3054" t="inlineStr">
        <is>
          <t>WHISKY GLENFIDDICH 15 ANOS 750ML</t>
        </is>
      </c>
      <c r="G3054" t="n">
        <v>3480</v>
      </c>
      <c r="H3054" t="n">
        <v>1.66</v>
      </c>
      <c r="I3054" t="inlineStr">
        <is>
          <t>GR</t>
        </is>
      </c>
      <c r="J3054" t="inlineStr">
        <is>
          <t>BEBIDAS</t>
        </is>
      </c>
      <c r="K3054" t="inlineStr">
        <is>
          <t>07/2025</t>
        </is>
      </c>
      <c r="L3054" t="n">
        <v>0</v>
      </c>
      <c r="M3054" s="551" t="n">
        <v>45811</v>
      </c>
      <c r="N3054" t="n">
        <v>545.01</v>
      </c>
      <c r="O3054" t="n">
        <v>545.01</v>
      </c>
      <c r="P3054" t="n">
        <v>904.72</v>
      </c>
    </row>
    <row r="3055">
      <c r="A3055" t="n">
        <v>45985</v>
      </c>
      <c r="B3055" t="n">
        <v>122</v>
      </c>
      <c r="C3055" t="inlineStr">
        <is>
          <t>Arcos</t>
        </is>
      </c>
      <c r="D3055" s="551" t="n">
        <v>45870</v>
      </c>
      <c r="E3055" t="n">
        <v>18788</v>
      </c>
      <c r="F3055" t="inlineStr">
        <is>
          <t>CAMARAO CINZA LIMPO 30/40 KG</t>
        </is>
      </c>
      <c r="G3055" t="n">
        <v>2985</v>
      </c>
      <c r="H3055" t="n">
        <v>8</v>
      </c>
      <c r="I3055" t="inlineStr">
        <is>
          <t>KG</t>
        </is>
      </c>
      <c r="J3055" t="inlineStr">
        <is>
          <t>ALIMENTOS</t>
        </is>
      </c>
      <c r="K3055" t="inlineStr">
        <is>
          <t>07/2025</t>
        </is>
      </c>
      <c r="L3055" t="n">
        <v>112</v>
      </c>
      <c r="M3055" s="551" t="n">
        <v>45866</v>
      </c>
      <c r="N3055" t="n">
        <v>112</v>
      </c>
      <c r="O3055" t="n">
        <v>98</v>
      </c>
      <c r="P3055" t="n">
        <v>896</v>
      </c>
    </row>
    <row r="3056">
      <c r="A3056" t="n">
        <v>46027</v>
      </c>
      <c r="B3056" t="n">
        <v>122</v>
      </c>
      <c r="C3056" t="inlineStr">
        <is>
          <t>Arcos</t>
        </is>
      </c>
      <c r="D3056" s="551" t="n">
        <v>45870</v>
      </c>
      <c r="E3056" t="n">
        <v>17722</v>
      </c>
      <c r="F3056" t="inlineStr">
        <is>
          <t>VINHO TINTO FORTIFICADO SANDEMAN PORTO TAWNY 750ML</t>
        </is>
      </c>
      <c r="G3056" t="n">
        <v>3817</v>
      </c>
      <c r="H3056" t="n">
        <v>6</v>
      </c>
      <c r="I3056" t="inlineStr">
        <is>
          <t>GR</t>
        </is>
      </c>
      <c r="J3056" t="inlineStr">
        <is>
          <t>BEBIDAS</t>
        </is>
      </c>
      <c r="K3056" t="inlineStr">
        <is>
          <t>07/2025</t>
        </is>
      </c>
      <c r="L3056" t="n">
        <v>0</v>
      </c>
      <c r="M3056" s="551" t="n">
        <v>45391</v>
      </c>
      <c r="N3056" t="n">
        <v>146.17</v>
      </c>
      <c r="O3056" t="n">
        <v>152.32</v>
      </c>
      <c r="P3056" t="n">
        <v>877.02</v>
      </c>
    </row>
    <row r="3057">
      <c r="A3057" t="n">
        <v>45906</v>
      </c>
      <c r="B3057" t="n">
        <v>122</v>
      </c>
      <c r="C3057" t="inlineStr">
        <is>
          <t>Arcos</t>
        </is>
      </c>
      <c r="D3057" s="551" t="n">
        <v>45870</v>
      </c>
      <c r="E3057" t="n">
        <v>20349</v>
      </c>
      <c r="F3057" t="inlineStr">
        <is>
          <t>POLENTA PRE COZIDA DIVELLA 500G</t>
        </is>
      </c>
      <c r="G3057" t="n">
        <v>2205</v>
      </c>
      <c r="H3057" t="n">
        <v>64</v>
      </c>
      <c r="I3057" t="inlineStr">
        <is>
          <t>PC</t>
        </is>
      </c>
      <c r="J3057" t="inlineStr">
        <is>
          <t>ALIMENTOS</t>
        </is>
      </c>
      <c r="K3057" t="inlineStr">
        <is>
          <t>07/2025</t>
        </is>
      </c>
      <c r="L3057" t="n">
        <v>12.73</v>
      </c>
      <c r="M3057" s="551" t="n">
        <v>45867</v>
      </c>
      <c r="N3057" t="n">
        <v>12.73</v>
      </c>
      <c r="O3057" t="n">
        <v>12.86</v>
      </c>
      <c r="P3057" t="n">
        <v>814.72</v>
      </c>
    </row>
    <row r="3058">
      <c r="A3058" t="n">
        <v>46036</v>
      </c>
      <c r="B3058" t="n">
        <v>122</v>
      </c>
      <c r="C3058" t="inlineStr">
        <is>
          <t>Arcos</t>
        </is>
      </c>
      <c r="D3058" s="551" t="n">
        <v>45870</v>
      </c>
      <c r="E3058" t="n">
        <v>21047</v>
      </c>
      <c r="F3058" t="inlineStr">
        <is>
          <t>AZEITE EXTRA VIRGEM GALLO 2L</t>
        </is>
      </c>
      <c r="G3058" t="n">
        <v>1999</v>
      </c>
      <c r="H3058" t="n">
        <v>5</v>
      </c>
      <c r="I3058" t="inlineStr">
        <is>
          <t>GALAO</t>
        </is>
      </c>
      <c r="J3058" t="inlineStr">
        <is>
          <t>ALIMENTOS</t>
        </is>
      </c>
      <c r="K3058" t="inlineStr">
        <is>
          <t>07/2025</t>
        </is>
      </c>
      <c r="L3058" t="n">
        <v>157.68</v>
      </c>
      <c r="M3058" s="551" t="n">
        <v>45868</v>
      </c>
      <c r="N3058" t="n">
        <v>148.1</v>
      </c>
      <c r="O3058" t="n">
        <v>148.1</v>
      </c>
      <c r="P3058" t="n">
        <v>788.4</v>
      </c>
    </row>
    <row r="3059">
      <c r="A3059" t="n">
        <v>46004</v>
      </c>
      <c r="B3059" t="n">
        <v>122</v>
      </c>
      <c r="C3059" t="inlineStr">
        <is>
          <t>Arcos</t>
        </is>
      </c>
      <c r="D3059" s="551" t="n">
        <v>45870</v>
      </c>
      <c r="E3059" t="n">
        <v>18211</v>
      </c>
      <c r="F3059" t="inlineStr">
        <is>
          <t>VERMOUTH MARTINI RISERVA RUBINO 750ML</t>
        </is>
      </c>
      <c r="G3059" t="n">
        <v>3416</v>
      </c>
      <c r="H3059" t="n">
        <v>7</v>
      </c>
      <c r="I3059" t="inlineStr">
        <is>
          <t>GR</t>
        </is>
      </c>
      <c r="J3059" t="inlineStr">
        <is>
          <t>BEBIDAS</t>
        </is>
      </c>
      <c r="K3059" t="inlineStr">
        <is>
          <t>07/2025</t>
        </is>
      </c>
      <c r="L3059" t="n">
        <v>0</v>
      </c>
      <c r="M3059" s="551" t="n">
        <v>-693593</v>
      </c>
      <c r="N3059" t="n">
        <v>0</v>
      </c>
      <c r="O3059" t="n">
        <v>0</v>
      </c>
      <c r="P3059" t="n">
        <v>780.2</v>
      </c>
    </row>
    <row r="3060">
      <c r="A3060" t="n">
        <v>46054</v>
      </c>
      <c r="B3060" t="n">
        <v>122</v>
      </c>
      <c r="C3060" t="inlineStr">
        <is>
          <t>Arcos</t>
        </is>
      </c>
      <c r="D3060" s="551" t="n">
        <v>45870</v>
      </c>
      <c r="E3060" t="n">
        <v>24986</v>
      </c>
      <c r="F3060" t="inlineStr">
        <is>
          <t>SORVETE DE MARACUJA ARTE GELATE C/3,8KG</t>
        </is>
      </c>
      <c r="G3060" t="n">
        <v>5852</v>
      </c>
      <c r="H3060" t="n">
        <v>4</v>
      </c>
      <c r="I3060" t="inlineStr">
        <is>
          <t>PT</t>
        </is>
      </c>
      <c r="J3060" t="inlineStr">
        <is>
          <t>ALIMENTOS</t>
        </is>
      </c>
      <c r="K3060" t="inlineStr">
        <is>
          <t>07/2025</t>
        </is>
      </c>
      <c r="L3060" t="n">
        <v>193.22</v>
      </c>
      <c r="M3060" s="551" t="n">
        <v>45859</v>
      </c>
      <c r="N3060" t="n">
        <v>193.22</v>
      </c>
      <c r="O3060" t="n">
        <v>193.22</v>
      </c>
      <c r="P3060" t="n">
        <v>772.88</v>
      </c>
    </row>
    <row r="3061">
      <c r="A3061" t="n">
        <v>45967</v>
      </c>
      <c r="B3061" t="n">
        <v>122</v>
      </c>
      <c r="C3061" t="inlineStr">
        <is>
          <t>Arcos</t>
        </is>
      </c>
      <c r="D3061" s="551" t="n">
        <v>45870</v>
      </c>
      <c r="E3061" t="n">
        <v>17594</v>
      </c>
      <c r="F3061" t="inlineStr">
        <is>
          <t>VINHO TINTO LE JAJA DE JAU DE SYRAH 750ML FRANCA</t>
        </is>
      </c>
      <c r="G3061" t="n">
        <v>3932</v>
      </c>
      <c r="H3061" t="n">
        <v>11</v>
      </c>
      <c r="I3061" t="inlineStr">
        <is>
          <t>GR</t>
        </is>
      </c>
      <c r="J3061" t="inlineStr">
        <is>
          <t>BEBIDAS</t>
        </is>
      </c>
      <c r="K3061" t="inlineStr">
        <is>
          <t>07/2025</t>
        </is>
      </c>
      <c r="L3061" t="n">
        <v>69.22</v>
      </c>
      <c r="M3061" s="551" t="n">
        <v>45860</v>
      </c>
      <c r="N3061" t="n">
        <v>69.22</v>
      </c>
      <c r="O3061" t="n">
        <v>69.22</v>
      </c>
      <c r="P3061" t="n">
        <v>761.42</v>
      </c>
    </row>
    <row r="3062">
      <c r="A3062" t="n">
        <v>45939</v>
      </c>
      <c r="B3062" t="n">
        <v>122</v>
      </c>
      <c r="C3062" t="inlineStr">
        <is>
          <t>Arcos</t>
        </is>
      </c>
      <c r="D3062" s="551" t="n">
        <v>45870</v>
      </c>
      <c r="E3062" t="n">
        <v>24833</v>
      </c>
      <c r="F3062" t="inlineStr">
        <is>
          <t>PAO DE QUEIJO 80G C/25UN</t>
        </is>
      </c>
      <c r="G3062" t="n">
        <v>2845</v>
      </c>
      <c r="H3062" t="n">
        <v>16</v>
      </c>
      <c r="I3062" t="inlineStr">
        <is>
          <t>CX</t>
        </is>
      </c>
      <c r="J3062" t="inlineStr">
        <is>
          <t>ALIMENTOS</t>
        </is>
      </c>
      <c r="K3062" t="inlineStr">
        <is>
          <t>07/2025</t>
        </is>
      </c>
      <c r="L3062" t="n">
        <v>47.49</v>
      </c>
      <c r="M3062" s="551" t="n">
        <v>45864</v>
      </c>
      <c r="N3062" t="n">
        <v>47.75</v>
      </c>
      <c r="O3062" t="n">
        <v>47.75</v>
      </c>
      <c r="P3062" t="n">
        <v>759.84</v>
      </c>
    </row>
    <row r="3063">
      <c r="A3063" t="n">
        <v>45904</v>
      </c>
      <c r="B3063" t="n">
        <v>122</v>
      </c>
      <c r="C3063" t="inlineStr">
        <is>
          <t>Arcos</t>
        </is>
      </c>
      <c r="D3063" s="551" t="n">
        <v>45870</v>
      </c>
      <c r="E3063" t="n">
        <v>21010</v>
      </c>
      <c r="F3063" t="inlineStr">
        <is>
          <t>OLEO DE CANOLA SAUDE C/900ML</t>
        </is>
      </c>
      <c r="G3063" t="n">
        <v>2006</v>
      </c>
      <c r="H3063" t="n">
        <v>65</v>
      </c>
      <c r="I3063" t="inlineStr">
        <is>
          <t>FR</t>
        </is>
      </c>
      <c r="J3063" t="inlineStr">
        <is>
          <t>ALIMENTOS</t>
        </is>
      </c>
      <c r="K3063" t="inlineStr">
        <is>
          <t>07/2025</t>
        </is>
      </c>
      <c r="L3063" t="n">
        <v>11.55</v>
      </c>
      <c r="M3063" s="551" t="n">
        <v>45868</v>
      </c>
      <c r="N3063" t="n">
        <v>11.55</v>
      </c>
      <c r="O3063" t="n">
        <v>11.55</v>
      </c>
      <c r="P3063" t="n">
        <v>750.75</v>
      </c>
    </row>
    <row r="3064">
      <c r="A3064" t="n">
        <v>46024</v>
      </c>
      <c r="B3064" t="n">
        <v>122</v>
      </c>
      <c r="C3064" t="inlineStr">
        <is>
          <t>Arcos</t>
        </is>
      </c>
      <c r="D3064" s="551" t="n">
        <v>45870</v>
      </c>
      <c r="E3064" t="n">
        <v>26051</v>
      </c>
      <c r="F3064" t="inlineStr">
        <is>
          <t>SUCO DE MACA INTEGRAL RAIZES DO CAMPO UN</t>
        </is>
      </c>
      <c r="G3064" t="n">
        <v>6513</v>
      </c>
      <c r="H3064" t="n">
        <v>6</v>
      </c>
      <c r="I3064" t="inlineStr">
        <is>
          <t>UN</t>
        </is>
      </c>
      <c r="J3064" t="inlineStr">
        <is>
          <t>BEBIDAS</t>
        </is>
      </c>
      <c r="K3064" t="inlineStr">
        <is>
          <t>07/2025</t>
        </is>
      </c>
      <c r="L3064" t="n">
        <v>0</v>
      </c>
      <c r="M3064" s="551" t="n">
        <v>45686</v>
      </c>
      <c r="N3064" t="n">
        <v>122.53</v>
      </c>
      <c r="O3064" t="n">
        <v>122.53</v>
      </c>
      <c r="P3064" t="n">
        <v>735.1799999999999</v>
      </c>
    </row>
    <row r="3065">
      <c r="A3065" t="n">
        <v>46070</v>
      </c>
      <c r="B3065" t="n">
        <v>122</v>
      </c>
      <c r="C3065" t="inlineStr">
        <is>
          <t>Arcos</t>
        </is>
      </c>
      <c r="D3065" s="551" t="n">
        <v>45870</v>
      </c>
      <c r="E3065" t="n">
        <v>25099</v>
      </c>
      <c r="F3065" t="inlineStr">
        <is>
          <t>VINHO LARANJA TESTALONGA STAY BRAVE 750ML</t>
        </is>
      </c>
      <c r="G3065" t="n">
        <v>5894</v>
      </c>
      <c r="H3065" t="n">
        <v>4</v>
      </c>
      <c r="I3065" t="inlineStr">
        <is>
          <t>GR</t>
        </is>
      </c>
      <c r="J3065" t="inlineStr">
        <is>
          <t>BEBIDAS</t>
        </is>
      </c>
      <c r="K3065" t="inlineStr">
        <is>
          <t>07/2025</t>
        </is>
      </c>
      <c r="L3065" t="n">
        <v>0</v>
      </c>
      <c r="M3065" s="551" t="n">
        <v>45735</v>
      </c>
      <c r="N3065" t="n">
        <v>179.25</v>
      </c>
      <c r="O3065" t="n">
        <v>179.25</v>
      </c>
      <c r="P3065" t="n">
        <v>717</v>
      </c>
    </row>
    <row r="3066">
      <c r="A3066" t="n">
        <v>45994</v>
      </c>
      <c r="B3066" t="n">
        <v>122</v>
      </c>
      <c r="C3066" t="inlineStr">
        <is>
          <t>Arcos</t>
        </is>
      </c>
      <c r="D3066" s="551" t="n">
        <v>45870</v>
      </c>
      <c r="E3066" t="n">
        <v>20812</v>
      </c>
      <c r="F3066" t="inlineStr">
        <is>
          <t>CAFE JOSELINA C/1KG</t>
        </is>
      </c>
      <c r="G3066" t="n">
        <v>2074</v>
      </c>
      <c r="H3066" t="n">
        <v>7</v>
      </c>
      <c r="I3066" t="inlineStr">
        <is>
          <t>PC</t>
        </is>
      </c>
      <c r="J3066" t="inlineStr">
        <is>
          <t>ALIMENTOS</t>
        </is>
      </c>
      <c r="K3066" t="inlineStr">
        <is>
          <t>07/2025</t>
        </is>
      </c>
      <c r="L3066" t="n">
        <v>99.90000000000001</v>
      </c>
      <c r="M3066" s="551" t="n">
        <v>45868</v>
      </c>
      <c r="N3066" t="n">
        <v>99.90000000000001</v>
      </c>
      <c r="O3066" t="n">
        <v>99.90000000000001</v>
      </c>
      <c r="P3066" t="n">
        <v>699.3</v>
      </c>
    </row>
    <row r="3067">
      <c r="A3067" t="n">
        <v>45969</v>
      </c>
      <c r="B3067" t="n">
        <v>122</v>
      </c>
      <c r="C3067" t="inlineStr">
        <is>
          <t>Arcos</t>
        </is>
      </c>
      <c r="D3067" s="551" t="n">
        <v>45870</v>
      </c>
      <c r="E3067" t="n">
        <v>24039</v>
      </c>
      <c r="F3067" t="inlineStr">
        <is>
          <t>AMENDOA INTEIRA CRUA SEM CASCA 1KG</t>
        </is>
      </c>
      <c r="G3067" t="n">
        <v>2048</v>
      </c>
      <c r="H3067" t="n">
        <v>10</v>
      </c>
      <c r="I3067" t="inlineStr">
        <is>
          <t>KG</t>
        </is>
      </c>
      <c r="J3067" t="inlineStr">
        <is>
          <t>ALIMENTOS</t>
        </is>
      </c>
      <c r="K3067" t="inlineStr">
        <is>
          <t>07/2025</t>
        </is>
      </c>
      <c r="L3067" t="n">
        <v>69.90000000000001</v>
      </c>
      <c r="M3067" s="551" t="n">
        <v>45868</v>
      </c>
      <c r="N3067" t="n">
        <v>69.90000000000001</v>
      </c>
      <c r="O3067" t="n">
        <v>69.90000000000001</v>
      </c>
      <c r="P3067" t="n">
        <v>699</v>
      </c>
    </row>
    <row r="3068">
      <c r="A3068" t="n">
        <v>46149</v>
      </c>
      <c r="B3068" t="n">
        <v>122</v>
      </c>
      <c r="C3068" t="inlineStr">
        <is>
          <t>Arcos</t>
        </is>
      </c>
      <c r="D3068" s="551" t="n">
        <v>45870</v>
      </c>
      <c r="E3068" t="n">
        <v>18097</v>
      </c>
      <c r="F3068" t="inlineStr">
        <is>
          <t>WHISKY TALISKER SINGLE MALT 10 ANOS 720ML</t>
        </is>
      </c>
      <c r="G3068" t="n">
        <v>3513</v>
      </c>
      <c r="H3068" t="n">
        <v>1.72</v>
      </c>
      <c r="I3068" t="inlineStr">
        <is>
          <t>GR</t>
        </is>
      </c>
      <c r="J3068" t="inlineStr">
        <is>
          <t>BEBIDAS</t>
        </is>
      </c>
      <c r="K3068" t="inlineStr">
        <is>
          <t>07/2025</t>
        </is>
      </c>
      <c r="L3068" t="n">
        <v>404.28</v>
      </c>
      <c r="M3068" s="551" t="n">
        <v>45846</v>
      </c>
      <c r="N3068" t="n">
        <v>404.28</v>
      </c>
      <c r="O3068" t="n">
        <v>404.28</v>
      </c>
      <c r="P3068" t="n">
        <v>695.36</v>
      </c>
    </row>
    <row r="3069">
      <c r="A3069" t="n">
        <v>45941</v>
      </c>
      <c r="B3069" t="n">
        <v>122</v>
      </c>
      <c r="C3069" t="inlineStr">
        <is>
          <t>Arcos</t>
        </is>
      </c>
      <c r="D3069" s="551" t="n">
        <v>45870</v>
      </c>
      <c r="E3069" t="n">
        <v>18832</v>
      </c>
      <c r="F3069" t="inlineStr">
        <is>
          <t>PATINHO MOIDO KG</t>
        </is>
      </c>
      <c r="G3069" t="n">
        <v>2950</v>
      </c>
      <c r="H3069" t="n">
        <v>15.12</v>
      </c>
      <c r="I3069" t="inlineStr">
        <is>
          <t>KG</t>
        </is>
      </c>
      <c r="J3069" t="inlineStr">
        <is>
          <t>ALIMENTOS</t>
        </is>
      </c>
      <c r="K3069" t="inlineStr">
        <is>
          <t>07/2025</t>
        </is>
      </c>
      <c r="L3069" t="n">
        <v>45.5</v>
      </c>
      <c r="M3069" s="551" t="n">
        <v>45866</v>
      </c>
      <c r="N3069" t="n">
        <v>45</v>
      </c>
      <c r="O3069" t="n">
        <v>38.04</v>
      </c>
      <c r="P3069" t="n">
        <v>687.96</v>
      </c>
    </row>
    <row r="3070">
      <c r="A3070" t="n">
        <v>45932</v>
      </c>
      <c r="B3070" t="n">
        <v>122</v>
      </c>
      <c r="C3070" t="inlineStr">
        <is>
          <t>Arcos</t>
        </is>
      </c>
      <c r="D3070" s="551" t="n">
        <v>45870</v>
      </c>
      <c r="E3070" t="n">
        <v>18272</v>
      </c>
      <c r="F3070" t="inlineStr">
        <is>
          <t>RUM BACARDI SUPERIOR CARTA BLANCA 980ML</t>
        </is>
      </c>
      <c r="G3070" t="n">
        <v>3358</v>
      </c>
      <c r="H3070" t="n">
        <v>18.79</v>
      </c>
      <c r="I3070" t="inlineStr">
        <is>
          <t>GR</t>
        </is>
      </c>
      <c r="J3070" t="inlineStr">
        <is>
          <t>BEBIDAS</t>
        </is>
      </c>
      <c r="K3070" t="inlineStr">
        <is>
          <t>07/2025</t>
        </is>
      </c>
      <c r="L3070" t="n">
        <v>36.44</v>
      </c>
      <c r="M3070" s="551" t="n">
        <v>45867</v>
      </c>
      <c r="N3070" t="n">
        <v>36.44</v>
      </c>
      <c r="O3070" t="n">
        <v>36.44</v>
      </c>
      <c r="P3070" t="n">
        <v>684.71</v>
      </c>
    </row>
    <row r="3071">
      <c r="A3071" t="n">
        <v>46077</v>
      </c>
      <c r="B3071" t="n">
        <v>122</v>
      </c>
      <c r="C3071" t="inlineStr">
        <is>
          <t>Arcos</t>
        </is>
      </c>
      <c r="D3071" s="551" t="n">
        <v>45870</v>
      </c>
      <c r="E3071" t="n">
        <v>18310</v>
      </c>
      <c r="F3071" t="inlineStr">
        <is>
          <t>LICOR GRAND MARNIER CORDON ROUGE 700ML</t>
        </is>
      </c>
      <c r="G3071" t="n">
        <v>3323</v>
      </c>
      <c r="H3071" t="n">
        <v>3.64</v>
      </c>
      <c r="I3071" t="inlineStr">
        <is>
          <t>UN</t>
        </is>
      </c>
      <c r="J3071" t="inlineStr">
        <is>
          <t>BEBIDAS</t>
        </is>
      </c>
      <c r="K3071" t="inlineStr">
        <is>
          <t>07/2025</t>
        </is>
      </c>
      <c r="L3071" t="n">
        <v>0</v>
      </c>
      <c r="M3071" s="551" t="n">
        <v>-693593</v>
      </c>
      <c r="N3071" t="n">
        <v>0</v>
      </c>
      <c r="O3071" t="n">
        <v>0</v>
      </c>
      <c r="P3071" t="n">
        <v>682.33</v>
      </c>
    </row>
    <row r="3072">
      <c r="A3072" t="n">
        <v>46138</v>
      </c>
      <c r="B3072" t="n">
        <v>122</v>
      </c>
      <c r="C3072" t="inlineStr">
        <is>
          <t>Arcos</t>
        </is>
      </c>
      <c r="D3072" s="551" t="n">
        <v>45870</v>
      </c>
      <c r="E3072" t="n">
        <v>25068</v>
      </c>
      <c r="F3072" t="inlineStr">
        <is>
          <t>CHAMPAGNE VEUVE CLICQUOT BRUT 750ML</t>
        </is>
      </c>
      <c r="G3072" t="n">
        <v>3551</v>
      </c>
      <c r="H3072" t="n">
        <v>2</v>
      </c>
      <c r="I3072" t="inlineStr">
        <is>
          <t>GR</t>
        </is>
      </c>
      <c r="J3072" t="inlineStr">
        <is>
          <t>BEBIDAS</t>
        </is>
      </c>
      <c r="K3072" t="inlineStr">
        <is>
          <t>07/2025</t>
        </is>
      </c>
      <c r="L3072" t="n">
        <v>0</v>
      </c>
      <c r="M3072" s="551" t="n">
        <v>45503</v>
      </c>
      <c r="N3072" t="n">
        <v>340</v>
      </c>
      <c r="O3072" t="n">
        <v>328.22</v>
      </c>
      <c r="P3072" t="n">
        <v>680</v>
      </c>
    </row>
    <row r="3073">
      <c r="A3073" t="n">
        <v>46200</v>
      </c>
      <c r="B3073" t="n">
        <v>122</v>
      </c>
      <c r="C3073" t="inlineStr">
        <is>
          <t>Arcos</t>
        </is>
      </c>
      <c r="D3073" s="551" t="n">
        <v>45870</v>
      </c>
      <c r="E3073" t="n">
        <v>18104</v>
      </c>
      <c r="F3073" t="inlineStr">
        <is>
          <t>WHISKY MACALLAN TRIPLE CASK 12 ANOS 700ML</t>
        </is>
      </c>
      <c r="G3073" t="n">
        <v>3507</v>
      </c>
      <c r="H3073" t="n">
        <v>1</v>
      </c>
      <c r="I3073" t="inlineStr">
        <is>
          <t>GR</t>
        </is>
      </c>
      <c r="J3073" t="inlineStr">
        <is>
          <t>BEBIDAS</t>
        </is>
      </c>
      <c r="K3073" t="inlineStr">
        <is>
          <t>07/2025</t>
        </is>
      </c>
      <c r="L3073" t="n">
        <v>0</v>
      </c>
      <c r="M3073" s="551" t="n">
        <v>45811</v>
      </c>
      <c r="N3073" t="n">
        <v>655</v>
      </c>
      <c r="O3073" t="n">
        <v>655</v>
      </c>
      <c r="P3073" t="n">
        <v>655</v>
      </c>
    </row>
    <row r="3074">
      <c r="A3074" t="n">
        <v>45910</v>
      </c>
      <c r="B3074" t="n">
        <v>122</v>
      </c>
      <c r="C3074" t="inlineStr">
        <is>
          <t>Arcos</t>
        </is>
      </c>
      <c r="D3074" s="551" t="n">
        <v>45870</v>
      </c>
      <c r="E3074" t="n">
        <v>26020</v>
      </c>
      <c r="F3074" t="inlineStr">
        <is>
          <t>CREME DE LEITE PIRACANJUBA TP 1,030 KG  UN</t>
        </is>
      </c>
      <c r="G3074" t="n">
        <v>2105</v>
      </c>
      <c r="H3074" t="n">
        <v>46</v>
      </c>
      <c r="I3074" t="inlineStr">
        <is>
          <t>UN</t>
        </is>
      </c>
      <c r="J3074" t="inlineStr">
        <is>
          <t>ALIMENTOS</t>
        </is>
      </c>
      <c r="K3074" t="inlineStr">
        <is>
          <t>07/2025</t>
        </is>
      </c>
      <c r="L3074" t="n">
        <v>14.18</v>
      </c>
      <c r="M3074" s="551" t="n">
        <v>45867</v>
      </c>
      <c r="N3074" t="n">
        <v>14.48</v>
      </c>
      <c r="O3074" t="n">
        <v>14.48</v>
      </c>
      <c r="P3074" t="n">
        <v>652.28</v>
      </c>
    </row>
    <row r="3075">
      <c r="A3075" t="n">
        <v>46222</v>
      </c>
      <c r="B3075" t="n">
        <v>122</v>
      </c>
      <c r="C3075" t="inlineStr">
        <is>
          <t>Arcos</t>
        </is>
      </c>
      <c r="D3075" s="551" t="n">
        <v>45870</v>
      </c>
      <c r="E3075" t="n">
        <v>18118</v>
      </c>
      <c r="F3075" t="inlineStr">
        <is>
          <t>WHISKY JOHNNIE WALKER BLUE LABEL 750ML</t>
        </is>
      </c>
      <c r="G3075" t="n">
        <v>3495</v>
      </c>
      <c r="H3075" t="n">
        <v>0.47</v>
      </c>
      <c r="I3075" t="inlineStr">
        <is>
          <t>GR</t>
        </is>
      </c>
      <c r="J3075" t="inlineStr">
        <is>
          <t>BEBIDAS</t>
        </is>
      </c>
      <c r="K3075" t="inlineStr">
        <is>
          <t>07/2025</t>
        </is>
      </c>
      <c r="L3075" t="n">
        <v>0</v>
      </c>
      <c r="M3075" s="551" t="n">
        <v>-693593</v>
      </c>
      <c r="N3075" t="n">
        <v>0</v>
      </c>
      <c r="O3075" t="n">
        <v>1306.1</v>
      </c>
      <c r="P3075" t="n">
        <v>651.89</v>
      </c>
    </row>
    <row r="3076">
      <c r="A3076" t="n">
        <v>46003</v>
      </c>
      <c r="B3076" t="n">
        <v>122</v>
      </c>
      <c r="C3076" t="inlineStr">
        <is>
          <t>Arcos</t>
        </is>
      </c>
      <c r="D3076" s="551" t="n">
        <v>45870</v>
      </c>
      <c r="E3076" t="n">
        <v>26008</v>
      </c>
      <c r="F3076" t="inlineStr">
        <is>
          <t>VERMOUTH CARPANO ROSSO CLASSICO ARGENTINO 950ML</t>
        </is>
      </c>
      <c r="G3076" t="n">
        <v>6492</v>
      </c>
      <c r="H3076" t="n">
        <v>7</v>
      </c>
      <c r="I3076" t="inlineStr">
        <is>
          <t>GR</t>
        </is>
      </c>
      <c r="J3076" t="inlineStr">
        <is>
          <t>BEBIDAS</t>
        </is>
      </c>
      <c r="K3076" t="inlineStr">
        <is>
          <t>07/2025</t>
        </is>
      </c>
      <c r="L3076" t="n">
        <v>0</v>
      </c>
      <c r="M3076" s="551" t="n">
        <v>45678</v>
      </c>
      <c r="N3076" t="n">
        <v>92.91</v>
      </c>
      <c r="O3076" t="n">
        <v>94</v>
      </c>
      <c r="P3076" t="n">
        <v>650.37</v>
      </c>
    </row>
    <row r="3077">
      <c r="A3077" t="n">
        <v>46026</v>
      </c>
      <c r="B3077" t="n">
        <v>122</v>
      </c>
      <c r="C3077" t="inlineStr">
        <is>
          <t>Arcos</t>
        </is>
      </c>
      <c r="D3077" s="551" t="n">
        <v>45870</v>
      </c>
      <c r="E3077" t="n">
        <v>25091</v>
      </c>
      <c r="F3077" t="inlineStr">
        <is>
          <t>VINHO BRANCO VERASOLIS MOSCATEL 750ML</t>
        </is>
      </c>
      <c r="G3077" t="n">
        <v>5890</v>
      </c>
      <c r="H3077" t="n">
        <v>6</v>
      </c>
      <c r="I3077" t="inlineStr">
        <is>
          <t>GR</t>
        </is>
      </c>
      <c r="J3077" t="inlineStr">
        <is>
          <t>BEBIDAS</t>
        </is>
      </c>
      <c r="K3077" t="inlineStr">
        <is>
          <t>07/2025</t>
        </is>
      </c>
      <c r="L3077" t="n">
        <v>0</v>
      </c>
      <c r="M3077" s="551" t="n">
        <v>45832</v>
      </c>
      <c r="N3077" t="n">
        <v>108</v>
      </c>
      <c r="O3077" t="n">
        <v>108</v>
      </c>
      <c r="P3077" t="n">
        <v>648</v>
      </c>
    </row>
    <row r="3078">
      <c r="A3078" t="n">
        <v>46025</v>
      </c>
      <c r="B3078" t="n">
        <v>122</v>
      </c>
      <c r="C3078" t="inlineStr">
        <is>
          <t>Arcos</t>
        </is>
      </c>
      <c r="D3078" s="551" t="n">
        <v>45870</v>
      </c>
      <c r="E3078" t="n">
        <v>17760</v>
      </c>
      <c r="F3078" t="inlineStr">
        <is>
          <t>VINHO BRANCO MARQUES DEL REAL TESORO OLOROSO 750ML</t>
        </is>
      </c>
      <c r="G3078" t="n">
        <v>3782</v>
      </c>
      <c r="H3078" t="n">
        <v>6</v>
      </c>
      <c r="I3078" t="inlineStr">
        <is>
          <t>GR</t>
        </is>
      </c>
      <c r="J3078" t="inlineStr">
        <is>
          <t>BEBIDAS</t>
        </is>
      </c>
      <c r="K3078" t="inlineStr">
        <is>
          <t>07/2025</t>
        </is>
      </c>
      <c r="L3078" t="n">
        <v>0</v>
      </c>
      <c r="M3078" s="551" t="n">
        <v>45391</v>
      </c>
      <c r="N3078" t="n">
        <v>107.12</v>
      </c>
      <c r="O3078" t="n">
        <v>107.12</v>
      </c>
      <c r="P3078" t="n">
        <v>642.72</v>
      </c>
    </row>
    <row r="3079">
      <c r="A3079" t="n">
        <v>45950</v>
      </c>
      <c r="B3079" t="n">
        <v>122</v>
      </c>
      <c r="C3079" t="inlineStr">
        <is>
          <t>Arcos</t>
        </is>
      </c>
      <c r="D3079" s="551" t="n">
        <v>45870</v>
      </c>
      <c r="E3079" t="n">
        <v>21073</v>
      </c>
      <c r="F3079" t="inlineStr">
        <is>
          <t>CALDA DE AGAVE AZUL JASMINE ORGANICO 330ML UN</t>
        </is>
      </c>
      <c r="G3079" t="n">
        <v>1994</v>
      </c>
      <c r="H3079" t="n">
        <v>14</v>
      </c>
      <c r="I3079" t="inlineStr">
        <is>
          <t>UN</t>
        </is>
      </c>
      <c r="J3079" t="inlineStr">
        <is>
          <t>ALIMENTOS</t>
        </is>
      </c>
      <c r="K3079" t="inlineStr">
        <is>
          <t>07/2025</t>
        </is>
      </c>
      <c r="L3079" t="n">
        <v>45.9</v>
      </c>
      <c r="M3079" s="551" t="n">
        <v>45853</v>
      </c>
      <c r="N3079" t="n">
        <v>45.9</v>
      </c>
      <c r="O3079" t="n">
        <v>45.9</v>
      </c>
      <c r="P3079" t="n">
        <v>642.6</v>
      </c>
    </row>
    <row r="3080">
      <c r="A3080" t="n">
        <v>45936</v>
      </c>
      <c r="B3080" t="n">
        <v>122</v>
      </c>
      <c r="C3080" t="inlineStr">
        <is>
          <t>Arcos</t>
        </is>
      </c>
      <c r="D3080" s="551" t="n">
        <v>45870</v>
      </c>
      <c r="E3080" t="n">
        <v>20117</v>
      </c>
      <c r="F3080" t="inlineStr">
        <is>
          <t>MASSA FOLHADA AROSA 1KG UN</t>
        </is>
      </c>
      <c r="G3080" t="n">
        <v>2291</v>
      </c>
      <c r="H3080" t="n">
        <v>17</v>
      </c>
      <c r="I3080" t="inlineStr">
        <is>
          <t>UN</t>
        </is>
      </c>
      <c r="J3080" t="inlineStr">
        <is>
          <t>ALIMENTOS</t>
        </is>
      </c>
      <c r="K3080" t="inlineStr">
        <is>
          <t>07/2025</t>
        </is>
      </c>
      <c r="L3080" t="n">
        <v>37.78</v>
      </c>
      <c r="M3080" s="551" t="n">
        <v>45868</v>
      </c>
      <c r="N3080" t="n">
        <v>37.5</v>
      </c>
      <c r="O3080" t="n">
        <v>37.5</v>
      </c>
      <c r="P3080" t="n">
        <v>642.26</v>
      </c>
    </row>
    <row r="3081">
      <c r="A3081" t="n">
        <v>46105</v>
      </c>
      <c r="B3081" t="n">
        <v>122</v>
      </c>
      <c r="C3081" t="inlineStr">
        <is>
          <t>Arcos</t>
        </is>
      </c>
      <c r="D3081" s="551" t="n">
        <v>45870</v>
      </c>
      <c r="E3081" t="n">
        <v>18237</v>
      </c>
      <c r="F3081" t="inlineStr">
        <is>
          <t>TEQUILA HERRADURA REPOSADO 750ML</t>
        </is>
      </c>
      <c r="G3081" t="n">
        <v>3391</v>
      </c>
      <c r="H3081" t="n">
        <v>2.8</v>
      </c>
      <c r="I3081" t="inlineStr">
        <is>
          <t>GR</t>
        </is>
      </c>
      <c r="J3081" t="inlineStr">
        <is>
          <t>BEBIDAS</t>
        </is>
      </c>
      <c r="K3081" t="inlineStr">
        <is>
          <t>07/2025</t>
        </is>
      </c>
      <c r="L3081" t="n">
        <v>0</v>
      </c>
      <c r="M3081" s="551" t="n">
        <v>45569</v>
      </c>
      <c r="N3081" t="n">
        <v>228.98</v>
      </c>
      <c r="O3081" t="n">
        <v>228.98</v>
      </c>
      <c r="P3081" t="n">
        <v>641.14</v>
      </c>
    </row>
    <row r="3082">
      <c r="A3082" t="n">
        <v>46033</v>
      </c>
      <c r="B3082" t="n">
        <v>122</v>
      </c>
      <c r="C3082" t="inlineStr">
        <is>
          <t>Arcos</t>
        </is>
      </c>
      <c r="D3082" s="551" t="n">
        <v>45870</v>
      </c>
      <c r="E3082" t="n">
        <v>18266</v>
      </c>
      <c r="F3082" t="inlineStr">
        <is>
          <t>RUM HAVANA RESERVA 7 ANOS 700ML</t>
        </is>
      </c>
      <c r="G3082" t="n">
        <v>3364</v>
      </c>
      <c r="H3082" t="n">
        <v>5.08</v>
      </c>
      <c r="I3082" t="inlineStr">
        <is>
          <t>UN</t>
        </is>
      </c>
      <c r="J3082" t="inlineStr">
        <is>
          <t>BEBIDAS</t>
        </is>
      </c>
      <c r="K3082" t="inlineStr">
        <is>
          <t>07/2025</t>
        </is>
      </c>
      <c r="L3082" t="n">
        <v>125.9</v>
      </c>
      <c r="M3082" s="551" t="n">
        <v>45848</v>
      </c>
      <c r="N3082" t="n">
        <v>125.9</v>
      </c>
      <c r="O3082" t="n">
        <v>125.9</v>
      </c>
      <c r="P3082" t="n">
        <v>639.5700000000001</v>
      </c>
    </row>
    <row r="3083">
      <c r="A3083" t="n">
        <v>45982</v>
      </c>
      <c r="B3083" t="n">
        <v>122</v>
      </c>
      <c r="C3083" t="inlineStr">
        <is>
          <t>Arcos</t>
        </is>
      </c>
      <c r="D3083" s="551" t="n">
        <v>45870</v>
      </c>
      <c r="E3083" t="n">
        <v>20270</v>
      </c>
      <c r="F3083" t="inlineStr">
        <is>
          <t>CASTANHA DE CAJU CRUA W1 C/1KG</t>
        </is>
      </c>
      <c r="G3083" t="n">
        <v>2233</v>
      </c>
      <c r="H3083" t="n">
        <v>8</v>
      </c>
      <c r="I3083" t="inlineStr">
        <is>
          <t>PC</t>
        </is>
      </c>
      <c r="J3083" t="inlineStr">
        <is>
          <t>ALIMENTOS</t>
        </is>
      </c>
      <c r="K3083" t="inlineStr">
        <is>
          <t>07/2025</t>
        </is>
      </c>
      <c r="L3083" t="n">
        <v>78.78</v>
      </c>
      <c r="M3083" s="551" t="n">
        <v>45868</v>
      </c>
      <c r="N3083" t="n">
        <v>78.59999999999999</v>
      </c>
      <c r="O3083" t="n">
        <v>78.63</v>
      </c>
      <c r="P3083" t="n">
        <v>630.24</v>
      </c>
    </row>
    <row r="3084">
      <c r="A3084" t="n">
        <v>45949</v>
      </c>
      <c r="B3084" t="n">
        <v>122</v>
      </c>
      <c r="C3084" t="inlineStr">
        <is>
          <t>Arcos</t>
        </is>
      </c>
      <c r="D3084" s="551" t="n">
        <v>45870</v>
      </c>
      <c r="E3084" t="n">
        <v>18545</v>
      </c>
      <c r="F3084" t="inlineStr">
        <is>
          <t>APERITIVO CAMPARI 998ML</t>
        </is>
      </c>
      <c r="G3084" t="n">
        <v>3134</v>
      </c>
      <c r="H3084" t="n">
        <v>14.11</v>
      </c>
      <c r="I3084" t="inlineStr">
        <is>
          <t>GR</t>
        </is>
      </c>
      <c r="J3084" t="inlineStr">
        <is>
          <t>BEBIDAS</t>
        </is>
      </c>
      <c r="K3084" t="inlineStr">
        <is>
          <t>07/2025</t>
        </is>
      </c>
      <c r="L3084" t="n">
        <v>44</v>
      </c>
      <c r="M3084" s="551" t="n">
        <v>45867</v>
      </c>
      <c r="N3084" t="n">
        <v>44</v>
      </c>
      <c r="O3084" t="n">
        <v>43.99</v>
      </c>
      <c r="P3084" t="n">
        <v>620.84</v>
      </c>
    </row>
    <row r="3085">
      <c r="A3085" t="n">
        <v>46023</v>
      </c>
      <c r="B3085" t="n">
        <v>122</v>
      </c>
      <c r="C3085" t="inlineStr">
        <is>
          <t>Arcos</t>
        </is>
      </c>
      <c r="D3085" s="551" t="n">
        <v>45870</v>
      </c>
      <c r="E3085" t="n">
        <v>18208</v>
      </c>
      <c r="F3085" t="inlineStr">
        <is>
          <t>VERMOUTH CARPANO BIANCO 1L</t>
        </is>
      </c>
      <c r="G3085" t="n">
        <v>3418</v>
      </c>
      <c r="H3085" t="n">
        <v>6</v>
      </c>
      <c r="I3085" t="inlineStr">
        <is>
          <t>GR</t>
        </is>
      </c>
      <c r="J3085" t="inlineStr">
        <is>
          <t>BEBIDAS</t>
        </is>
      </c>
      <c r="K3085" t="inlineStr">
        <is>
          <t>07/2025</t>
        </is>
      </c>
      <c r="L3085" t="n">
        <v>0</v>
      </c>
      <c r="M3085" s="551" t="n">
        <v>45636</v>
      </c>
      <c r="N3085" t="n">
        <v>100.88</v>
      </c>
      <c r="O3085" t="n">
        <v>108.8</v>
      </c>
      <c r="P3085" t="n">
        <v>605.28</v>
      </c>
    </row>
    <row r="3086">
      <c r="A3086" t="n">
        <v>45975</v>
      </c>
      <c r="B3086" t="n">
        <v>122</v>
      </c>
      <c r="C3086" t="inlineStr">
        <is>
          <t>Arcos</t>
        </is>
      </c>
      <c r="D3086" s="551" t="n">
        <v>45870</v>
      </c>
      <c r="E3086" t="n">
        <v>25152</v>
      </c>
      <c r="F3086" t="inlineStr">
        <is>
          <t>CACHACA FAMIGERADA JEQUITIBA ROSA 750ML</t>
        </is>
      </c>
      <c r="G3086" t="n">
        <v>5924</v>
      </c>
      <c r="H3086" t="n">
        <v>9.31</v>
      </c>
      <c r="I3086" t="inlineStr">
        <is>
          <t>GR</t>
        </is>
      </c>
      <c r="J3086" t="inlineStr">
        <is>
          <t>BEBIDAS</t>
        </is>
      </c>
      <c r="K3086" t="inlineStr">
        <is>
          <t>07/2025</t>
        </is>
      </c>
      <c r="L3086" t="n">
        <v>65</v>
      </c>
      <c r="M3086" s="551" t="n">
        <v>45860</v>
      </c>
      <c r="N3086" t="n">
        <v>65</v>
      </c>
      <c r="O3086" t="n">
        <v>65</v>
      </c>
      <c r="P3086" t="n">
        <v>605.15</v>
      </c>
    </row>
    <row r="3087">
      <c r="A3087" t="n">
        <v>46045</v>
      </c>
      <c r="B3087" t="n">
        <v>122</v>
      </c>
      <c r="C3087" t="inlineStr">
        <is>
          <t>Arcos</t>
        </is>
      </c>
      <c r="D3087" s="551" t="n">
        <v>45870</v>
      </c>
      <c r="E3087" t="n">
        <v>25535</v>
      </c>
      <c r="F3087" t="inlineStr">
        <is>
          <t>VINHO BRANCO LOUP Y ES-TU 750ML</t>
        </is>
      </c>
      <c r="G3087" t="n">
        <v>6157</v>
      </c>
      <c r="H3087" t="n">
        <v>5</v>
      </c>
      <c r="I3087" t="inlineStr">
        <is>
          <t>GR</t>
        </is>
      </c>
      <c r="J3087" t="inlineStr">
        <is>
          <t>BEBIDAS</t>
        </is>
      </c>
      <c r="K3087" t="inlineStr">
        <is>
          <t>07/2025</t>
        </is>
      </c>
      <c r="L3087" t="n">
        <v>120.12</v>
      </c>
      <c r="M3087" s="551" t="n">
        <v>45862</v>
      </c>
      <c r="N3087" t="n">
        <v>120.12</v>
      </c>
      <c r="O3087" t="n">
        <v>120.12</v>
      </c>
      <c r="P3087" t="n">
        <v>600.6</v>
      </c>
    </row>
    <row r="3088">
      <c r="A3088" t="n">
        <v>46100</v>
      </c>
      <c r="B3088" t="n">
        <v>122</v>
      </c>
      <c r="C3088" t="inlineStr">
        <is>
          <t>Arcos</t>
        </is>
      </c>
      <c r="D3088" s="551" t="n">
        <v>45870</v>
      </c>
      <c r="E3088" t="n">
        <v>18185</v>
      </c>
      <c r="F3088" t="inlineStr">
        <is>
          <t>VODKA CIROC DE PINEAPPLE 750ML</t>
        </is>
      </c>
      <c r="G3088" t="n">
        <v>3438</v>
      </c>
      <c r="H3088" t="n">
        <v>3</v>
      </c>
      <c r="I3088" t="inlineStr">
        <is>
          <t>GR</t>
        </is>
      </c>
      <c r="J3088" t="inlineStr">
        <is>
          <t>BEBIDAS</t>
        </is>
      </c>
      <c r="K3088" t="inlineStr">
        <is>
          <t>07/2025</t>
        </is>
      </c>
      <c r="L3088" t="n">
        <v>0</v>
      </c>
      <c r="M3088" s="551" t="n">
        <v>-693593</v>
      </c>
      <c r="N3088" t="n">
        <v>0</v>
      </c>
      <c r="O3088" t="n">
        <v>0</v>
      </c>
      <c r="P3088" t="n">
        <v>592.84</v>
      </c>
    </row>
    <row r="3089">
      <c r="A3089" t="n">
        <v>46075</v>
      </c>
      <c r="B3089" t="n">
        <v>122</v>
      </c>
      <c r="C3089" t="inlineStr">
        <is>
          <t>Arcos</t>
        </is>
      </c>
      <c r="D3089" s="551" t="n">
        <v>45870</v>
      </c>
      <c r="E3089" t="n">
        <v>18235</v>
      </c>
      <c r="F3089" t="inlineStr">
        <is>
          <t>TEQUILA JOSE CUERVO 1800 REPOSADO 750ML</t>
        </is>
      </c>
      <c r="G3089" t="n">
        <v>3393</v>
      </c>
      <c r="H3089" t="n">
        <v>3.7</v>
      </c>
      <c r="I3089" t="inlineStr">
        <is>
          <t>UN</t>
        </is>
      </c>
      <c r="J3089" t="inlineStr">
        <is>
          <t>BEBIDAS</t>
        </is>
      </c>
      <c r="K3089" t="inlineStr">
        <is>
          <t>07/2025</t>
        </is>
      </c>
      <c r="L3089" t="n">
        <v>0</v>
      </c>
      <c r="M3089" s="551" t="n">
        <v>-693593</v>
      </c>
      <c r="N3089" t="n">
        <v>0</v>
      </c>
      <c r="O3089" t="n">
        <v>0</v>
      </c>
      <c r="P3089" t="n">
        <v>591.89</v>
      </c>
    </row>
    <row r="3090">
      <c r="A3090" t="n">
        <v>45944</v>
      </c>
      <c r="B3090" t="n">
        <v>122</v>
      </c>
      <c r="C3090" t="inlineStr">
        <is>
          <t>Arcos</t>
        </is>
      </c>
      <c r="D3090" s="551" t="n">
        <v>45870</v>
      </c>
      <c r="E3090" t="n">
        <v>24814</v>
      </c>
      <c r="F3090" t="inlineStr">
        <is>
          <t>GELO COLLINS PRO 35X140</t>
        </is>
      </c>
      <c r="G3090" t="n">
        <v>5771</v>
      </c>
      <c r="H3090" t="n">
        <v>15</v>
      </c>
      <c r="I3090" t="inlineStr">
        <is>
          <t>UN</t>
        </is>
      </c>
      <c r="J3090" t="inlineStr">
        <is>
          <t>BEBIDAS</t>
        </is>
      </c>
      <c r="K3090" t="inlineStr">
        <is>
          <t>07/2025</t>
        </is>
      </c>
      <c r="L3090" t="n">
        <v>39.06</v>
      </c>
      <c r="M3090" s="551" t="n">
        <v>45867</v>
      </c>
      <c r="N3090" t="n">
        <v>39.06</v>
      </c>
      <c r="O3090" t="n">
        <v>39.06</v>
      </c>
      <c r="P3090" t="n">
        <v>585.9</v>
      </c>
    </row>
    <row r="3091">
      <c r="A3091" t="n">
        <v>45921</v>
      </c>
      <c r="B3091" t="n">
        <v>122</v>
      </c>
      <c r="C3091" t="inlineStr">
        <is>
          <t>Arcos</t>
        </is>
      </c>
      <c r="D3091" s="551" t="n">
        <v>45870</v>
      </c>
      <c r="E3091" t="n">
        <v>18667</v>
      </c>
      <c r="F3091" t="inlineStr">
        <is>
          <t>PERNIL SUINO SEM OSSO EM CUBOS KG</t>
        </is>
      </c>
      <c r="G3091" t="n">
        <v>3052</v>
      </c>
      <c r="H3091" t="n">
        <v>25.56</v>
      </c>
      <c r="I3091" t="inlineStr">
        <is>
          <t>KG</t>
        </is>
      </c>
      <c r="J3091" t="inlineStr">
        <is>
          <t>ALIMENTOS</t>
        </is>
      </c>
      <c r="K3091" t="inlineStr">
        <is>
          <t>07/2025</t>
        </is>
      </c>
      <c r="L3091" t="n">
        <v>22.8</v>
      </c>
      <c r="M3091" s="551" t="n">
        <v>45867</v>
      </c>
      <c r="N3091" t="n">
        <v>22.8</v>
      </c>
      <c r="O3091" t="n">
        <v>22.8</v>
      </c>
      <c r="P3091" t="n">
        <v>582.77</v>
      </c>
    </row>
    <row r="3092">
      <c r="A3092" t="n">
        <v>46055</v>
      </c>
      <c r="B3092" t="n">
        <v>122</v>
      </c>
      <c r="C3092" t="inlineStr">
        <is>
          <t>Arcos</t>
        </is>
      </c>
      <c r="D3092" s="551" t="n">
        <v>45870</v>
      </c>
      <c r="E3092" t="n">
        <v>21159</v>
      </c>
      <c r="F3092" t="inlineStr">
        <is>
          <t>SORVETE DE NATA ARTE GELATI C/3,8KG</t>
        </is>
      </c>
      <c r="G3092" t="n">
        <v>1946</v>
      </c>
      <c r="H3092" t="n">
        <v>4</v>
      </c>
      <c r="I3092" t="inlineStr">
        <is>
          <t>PT</t>
        </is>
      </c>
      <c r="J3092" t="inlineStr">
        <is>
          <t>ALIMENTOS</t>
        </is>
      </c>
      <c r="K3092" t="inlineStr">
        <is>
          <t>07/2025</t>
        </is>
      </c>
      <c r="L3092" t="n">
        <v>0</v>
      </c>
      <c r="M3092" s="551" t="n">
        <v>45804</v>
      </c>
      <c r="N3092" t="n">
        <v>144.4</v>
      </c>
      <c r="O3092" t="n">
        <v>144.4</v>
      </c>
      <c r="P3092" t="n">
        <v>577.6</v>
      </c>
    </row>
    <row r="3093">
      <c r="A3093" t="n">
        <v>46069</v>
      </c>
      <c r="B3093" t="n">
        <v>122</v>
      </c>
      <c r="C3093" t="inlineStr">
        <is>
          <t>Arcos</t>
        </is>
      </c>
      <c r="D3093" s="551" t="n">
        <v>45870</v>
      </c>
      <c r="E3093" t="n">
        <v>25093</v>
      </c>
      <c r="F3093" t="inlineStr">
        <is>
          <t>FORCE CELESTE SEMILLION 750ML VINHO BRANCO</t>
        </is>
      </c>
      <c r="G3093" t="n">
        <v>5891</v>
      </c>
      <c r="H3093" t="n">
        <v>4</v>
      </c>
      <c r="I3093" t="inlineStr">
        <is>
          <t>GR</t>
        </is>
      </c>
      <c r="J3093" t="inlineStr">
        <is>
          <t>BEBIDAS</t>
        </is>
      </c>
      <c r="K3093" t="inlineStr">
        <is>
          <t>07/2025</t>
        </is>
      </c>
      <c r="L3093" t="n">
        <v>0</v>
      </c>
      <c r="M3093" s="551" t="n">
        <v>45832</v>
      </c>
      <c r="N3093" t="n">
        <v>142.5</v>
      </c>
      <c r="O3093" t="n">
        <v>142.5</v>
      </c>
      <c r="P3093" t="n">
        <v>570</v>
      </c>
    </row>
    <row r="3094">
      <c r="A3094" t="n">
        <v>45981</v>
      </c>
      <c r="B3094" t="n">
        <v>122</v>
      </c>
      <c r="C3094" t="inlineStr">
        <is>
          <t>Arcos</t>
        </is>
      </c>
      <c r="D3094" s="551" t="n">
        <v>45870</v>
      </c>
      <c r="E3094" t="n">
        <v>18296</v>
      </c>
      <c r="F3094" t="inlineStr">
        <is>
          <t>LICOR SAN BASILE TRIPLE SEC 700ML</t>
        </is>
      </c>
      <c r="G3094" t="n">
        <v>3333</v>
      </c>
      <c r="H3094" t="n">
        <v>8.699999999999999</v>
      </c>
      <c r="I3094" t="inlineStr">
        <is>
          <t>GR</t>
        </is>
      </c>
      <c r="J3094" t="inlineStr">
        <is>
          <t>BEBIDAS</t>
        </is>
      </c>
      <c r="K3094" t="inlineStr">
        <is>
          <t>07/2025</t>
        </is>
      </c>
      <c r="L3094" t="n">
        <v>0</v>
      </c>
      <c r="M3094" s="551" t="n">
        <v>45770</v>
      </c>
      <c r="N3094" t="n">
        <v>65.34</v>
      </c>
      <c r="O3094" t="n">
        <v>57.75</v>
      </c>
      <c r="P3094" t="n">
        <v>568.46</v>
      </c>
    </row>
    <row r="3095">
      <c r="A3095" t="n">
        <v>45988</v>
      </c>
      <c r="B3095" t="n">
        <v>122</v>
      </c>
      <c r="C3095" t="inlineStr">
        <is>
          <t>Arcos</t>
        </is>
      </c>
      <c r="D3095" s="551" t="n">
        <v>45870</v>
      </c>
      <c r="E3095" t="n">
        <v>19339</v>
      </c>
      <c r="F3095" t="inlineStr">
        <is>
          <t>QUEIJO MINAS PADRAO BRINCO OURO C/500G KG</t>
        </is>
      </c>
      <c r="G3095" t="n">
        <v>2771</v>
      </c>
      <c r="H3095" t="n">
        <v>7.64</v>
      </c>
      <c r="I3095" t="inlineStr">
        <is>
          <t>KG</t>
        </is>
      </c>
      <c r="J3095" t="inlineStr">
        <is>
          <t>ALIMENTOS</t>
        </is>
      </c>
      <c r="K3095" t="inlineStr">
        <is>
          <t>07/2025</t>
        </is>
      </c>
      <c r="L3095" t="n">
        <v>72.17</v>
      </c>
      <c r="M3095" s="551" t="n">
        <v>45853</v>
      </c>
      <c r="N3095" t="n">
        <v>67.5</v>
      </c>
      <c r="O3095" t="n">
        <v>67.5</v>
      </c>
      <c r="P3095" t="n">
        <v>551.38</v>
      </c>
    </row>
    <row r="3096">
      <c r="A3096" t="n">
        <v>45934</v>
      </c>
      <c r="B3096" t="n">
        <v>122</v>
      </c>
      <c r="C3096" t="inlineStr">
        <is>
          <t>Arcos</t>
        </is>
      </c>
      <c r="D3096" s="551" t="n">
        <v>45870</v>
      </c>
      <c r="E3096" t="n">
        <v>20809</v>
      </c>
      <c r="F3096" t="inlineStr">
        <is>
          <t>CAFE PILAO ALMOFADA 500G</t>
        </is>
      </c>
      <c r="G3096" t="n">
        <v>2074</v>
      </c>
      <c r="H3096" t="n">
        <v>17</v>
      </c>
      <c r="I3096" t="inlineStr">
        <is>
          <t>PC</t>
        </is>
      </c>
      <c r="J3096" t="inlineStr">
        <is>
          <t>ALIMENTOS</t>
        </is>
      </c>
      <c r="K3096" t="inlineStr">
        <is>
          <t>07/2025</t>
        </is>
      </c>
      <c r="L3096" t="n">
        <v>32.12</v>
      </c>
      <c r="M3096" s="551" t="n">
        <v>45866</v>
      </c>
      <c r="N3096" t="n">
        <v>29.95</v>
      </c>
      <c r="O3096" t="n">
        <v>29.88</v>
      </c>
      <c r="P3096" t="n">
        <v>546.04</v>
      </c>
    </row>
    <row r="3097">
      <c r="A3097" t="n">
        <v>45892</v>
      </c>
      <c r="B3097" t="n">
        <v>122</v>
      </c>
      <c r="C3097" t="inlineStr">
        <is>
          <t>Arcos</t>
        </is>
      </c>
      <c r="D3097" s="551" t="n">
        <v>45870</v>
      </c>
      <c r="E3097" t="n">
        <v>24030</v>
      </c>
      <c r="F3097" t="inlineStr">
        <is>
          <t>AGUA TONICA PRATA 269ML</t>
        </is>
      </c>
      <c r="G3097" t="n">
        <v>3593</v>
      </c>
      <c r="H3097" t="n">
        <v>148</v>
      </c>
      <c r="I3097" t="inlineStr">
        <is>
          <t>UN</t>
        </is>
      </c>
      <c r="J3097" t="inlineStr">
        <is>
          <t>BEBIDAS</t>
        </is>
      </c>
      <c r="K3097" t="inlineStr">
        <is>
          <t>07/2025</t>
        </is>
      </c>
      <c r="L3097" t="n">
        <v>3.63</v>
      </c>
      <c r="M3097" s="551" t="n">
        <v>45867</v>
      </c>
      <c r="N3097" t="n">
        <v>3.51</v>
      </c>
      <c r="O3097" t="n">
        <v>3.51</v>
      </c>
      <c r="P3097" t="n">
        <v>537.24</v>
      </c>
    </row>
    <row r="3098">
      <c r="A3098" t="n">
        <v>46071</v>
      </c>
      <c r="B3098" t="n">
        <v>122</v>
      </c>
      <c r="C3098" t="inlineStr">
        <is>
          <t>Arcos</t>
        </is>
      </c>
      <c r="D3098" s="551" t="n">
        <v>45870</v>
      </c>
      <c r="E3098" t="n">
        <v>25095</v>
      </c>
      <c r="F3098" t="inlineStr">
        <is>
          <t>VINHO TINTO FLIGHT OF THE DRONGO 750ML</t>
        </is>
      </c>
      <c r="G3098" t="n">
        <v>5892</v>
      </c>
      <c r="H3098" t="n">
        <v>4</v>
      </c>
      <c r="I3098" t="inlineStr">
        <is>
          <t>GR</t>
        </is>
      </c>
      <c r="J3098" t="inlineStr">
        <is>
          <t>BEBIDAS</t>
        </is>
      </c>
      <c r="K3098" t="inlineStr">
        <is>
          <t>07/2025</t>
        </is>
      </c>
      <c r="L3098" t="n">
        <v>131.25</v>
      </c>
      <c r="M3098" s="551" t="n">
        <v>45868</v>
      </c>
      <c r="N3098" t="n">
        <v>131.25</v>
      </c>
      <c r="O3098" t="n">
        <v>131.25</v>
      </c>
      <c r="P3098" t="n">
        <v>525</v>
      </c>
    </row>
    <row r="3099">
      <c r="A3099" t="n">
        <v>46135</v>
      </c>
      <c r="B3099" t="n">
        <v>122</v>
      </c>
      <c r="C3099" t="inlineStr">
        <is>
          <t>Arcos</t>
        </is>
      </c>
      <c r="D3099" s="551" t="n">
        <v>45870</v>
      </c>
      <c r="E3099" t="n">
        <v>18348</v>
      </c>
      <c r="F3099" t="inlineStr">
        <is>
          <t>GIN XORIGUER DE MENORCA 700ML</t>
        </is>
      </c>
      <c r="G3099" t="n">
        <v>3287</v>
      </c>
      <c r="H3099" t="n">
        <v>2</v>
      </c>
      <c r="I3099" t="inlineStr">
        <is>
          <t>UN</t>
        </is>
      </c>
      <c r="J3099" t="inlineStr">
        <is>
          <t>BEBIDAS</t>
        </is>
      </c>
      <c r="K3099" t="inlineStr">
        <is>
          <t>07/2025</t>
        </is>
      </c>
      <c r="L3099" t="n">
        <v>0</v>
      </c>
      <c r="M3099" s="551" t="n">
        <v>-693593</v>
      </c>
      <c r="N3099" t="n">
        <v>0</v>
      </c>
      <c r="O3099" t="n">
        <v>0</v>
      </c>
      <c r="P3099" t="n">
        <v>520.53</v>
      </c>
    </row>
    <row r="3100">
      <c r="A3100" t="n">
        <v>46043</v>
      </c>
      <c r="B3100" t="n">
        <v>122</v>
      </c>
      <c r="C3100" t="inlineStr">
        <is>
          <t>Arcos</t>
        </is>
      </c>
      <c r="D3100" s="551" t="n">
        <v>45870</v>
      </c>
      <c r="E3100" t="n">
        <v>22598</v>
      </c>
      <c r="F3100" t="inlineStr">
        <is>
          <t>APERITIVO ANGOSTURA ORANGE 100ML</t>
        </is>
      </c>
      <c r="G3100" t="n">
        <v>3131</v>
      </c>
      <c r="H3100" t="n">
        <v>5</v>
      </c>
      <c r="I3100" t="inlineStr">
        <is>
          <t>GR</t>
        </is>
      </c>
      <c r="J3100" t="inlineStr">
        <is>
          <t>BEBIDAS</t>
        </is>
      </c>
      <c r="K3100" t="inlineStr">
        <is>
          <t>07/2025</t>
        </is>
      </c>
      <c r="L3100" t="n">
        <v>0</v>
      </c>
      <c r="M3100" s="551" t="n">
        <v>45776</v>
      </c>
      <c r="N3100" t="n">
        <v>104</v>
      </c>
      <c r="O3100" t="n">
        <v>188.9</v>
      </c>
      <c r="P3100" t="n">
        <v>520</v>
      </c>
    </row>
    <row r="3101">
      <c r="A3101" t="n">
        <v>45942</v>
      </c>
      <c r="B3101" t="n">
        <v>122</v>
      </c>
      <c r="C3101" t="inlineStr">
        <is>
          <t>Arcos</t>
        </is>
      </c>
      <c r="D3101" s="551" t="n">
        <v>45870</v>
      </c>
      <c r="E3101" t="n">
        <v>20689</v>
      </c>
      <c r="F3101" t="inlineStr">
        <is>
          <t>CREME DE LEITE FRESCO QUATA C/1,01LT</t>
        </is>
      </c>
      <c r="G3101" t="n">
        <v>2105</v>
      </c>
      <c r="H3101" t="n">
        <v>15</v>
      </c>
      <c r="I3101" t="inlineStr">
        <is>
          <t>UN</t>
        </is>
      </c>
      <c r="J3101" t="inlineStr">
        <is>
          <t>ALIMENTOS</t>
        </is>
      </c>
      <c r="K3101" t="inlineStr">
        <is>
          <t>07/2025</t>
        </is>
      </c>
      <c r="L3101" t="n">
        <v>34.38</v>
      </c>
      <c r="M3101" s="551" t="n">
        <v>45859</v>
      </c>
      <c r="N3101" t="n">
        <v>33.1</v>
      </c>
      <c r="O3101" t="n">
        <v>35.9</v>
      </c>
      <c r="P3101" t="n">
        <v>515.7</v>
      </c>
    </row>
    <row r="3102">
      <c r="A3102" t="n">
        <v>45907</v>
      </c>
      <c r="B3102" t="n">
        <v>122</v>
      </c>
      <c r="C3102" t="inlineStr">
        <is>
          <t>Arcos</t>
        </is>
      </c>
      <c r="D3102" s="551" t="n">
        <v>45870</v>
      </c>
      <c r="E3102" t="n">
        <v>25478</v>
      </c>
      <c r="F3102" t="inlineStr">
        <is>
          <t xml:space="preserve">LEITE INTEGRAL LEITISSIMO 1L </t>
        </is>
      </c>
      <c r="G3102" t="n">
        <v>6129</v>
      </c>
      <c r="H3102" t="n">
        <v>60</v>
      </c>
      <c r="I3102" t="inlineStr">
        <is>
          <t>UN</t>
        </is>
      </c>
      <c r="J3102" t="inlineStr">
        <is>
          <t>ALIMENTOS</t>
        </is>
      </c>
      <c r="K3102" t="inlineStr">
        <is>
          <t>07/2025</t>
        </is>
      </c>
      <c r="L3102" t="n">
        <v>8.449999999999999</v>
      </c>
      <c r="M3102" s="551" t="n">
        <v>45853</v>
      </c>
      <c r="N3102" t="n">
        <v>8.449999999999999</v>
      </c>
      <c r="O3102" t="n">
        <v>8.449999999999999</v>
      </c>
      <c r="P3102" t="n">
        <v>507</v>
      </c>
    </row>
    <row r="3103">
      <c r="A3103" t="n">
        <v>45946</v>
      </c>
      <c r="B3103" t="n">
        <v>122</v>
      </c>
      <c r="C3103" t="inlineStr">
        <is>
          <t>Arcos</t>
        </is>
      </c>
      <c r="D3103" s="551" t="n">
        <v>45870</v>
      </c>
      <c r="E3103" t="n">
        <v>18547</v>
      </c>
      <c r="F3103" t="inlineStr">
        <is>
          <t>APERITIVO APEROL 750ML</t>
        </is>
      </c>
      <c r="G3103" t="n">
        <v>3132</v>
      </c>
      <c r="H3103" t="n">
        <v>14.69</v>
      </c>
      <c r="I3103" t="inlineStr">
        <is>
          <t>GR</t>
        </is>
      </c>
      <c r="J3103" t="inlineStr">
        <is>
          <t>BEBIDAS</t>
        </is>
      </c>
      <c r="K3103" t="inlineStr">
        <is>
          <t>07/2025</t>
        </is>
      </c>
      <c r="L3103" t="n">
        <v>34.25</v>
      </c>
      <c r="M3103" s="551" t="n">
        <v>45859</v>
      </c>
      <c r="N3103" t="n">
        <v>34</v>
      </c>
      <c r="O3103" t="n">
        <v>34</v>
      </c>
      <c r="P3103" t="n">
        <v>503.13</v>
      </c>
    </row>
    <row r="3104">
      <c r="A3104" t="n">
        <v>45954</v>
      </c>
      <c r="B3104" t="n">
        <v>122</v>
      </c>
      <c r="C3104" t="inlineStr">
        <is>
          <t>Arcos</t>
        </is>
      </c>
      <c r="D3104" s="551" t="n">
        <v>45870</v>
      </c>
      <c r="E3104" t="n">
        <v>20887</v>
      </c>
      <c r="F3104" t="inlineStr">
        <is>
          <t>MEL PURO FLORA NECTAR C/1KG</t>
        </is>
      </c>
      <c r="G3104" t="n">
        <v>2040</v>
      </c>
      <c r="H3104" t="n">
        <v>13</v>
      </c>
      <c r="I3104" t="inlineStr">
        <is>
          <t>PT</t>
        </is>
      </c>
      <c r="J3104" t="inlineStr">
        <is>
          <t>ALIMENTOS</t>
        </is>
      </c>
      <c r="K3104" t="inlineStr">
        <is>
          <t>07/2025</t>
        </is>
      </c>
      <c r="L3104" t="n">
        <v>38.59</v>
      </c>
      <c r="M3104" s="551" t="n">
        <v>45867</v>
      </c>
      <c r="N3104" t="n">
        <v>38.55</v>
      </c>
      <c r="O3104" t="n">
        <v>34</v>
      </c>
      <c r="P3104" t="n">
        <v>501.67</v>
      </c>
    </row>
    <row r="3105">
      <c r="A3105" t="n">
        <v>45931</v>
      </c>
      <c r="B3105" t="n">
        <v>122</v>
      </c>
      <c r="C3105" t="inlineStr">
        <is>
          <t>Arcos</t>
        </is>
      </c>
      <c r="D3105" s="551" t="n">
        <v>45870</v>
      </c>
      <c r="E3105" t="n">
        <v>17800</v>
      </c>
      <c r="F3105" t="inlineStr">
        <is>
          <t>VINHO BRANCO ALMADEN RIESLING 750ML</t>
        </is>
      </c>
      <c r="G3105" t="n">
        <v>3745</v>
      </c>
      <c r="H3105" t="n">
        <v>19</v>
      </c>
      <c r="I3105" t="inlineStr">
        <is>
          <t>GR</t>
        </is>
      </c>
      <c r="J3105" t="inlineStr">
        <is>
          <t>BEBIDAS</t>
        </is>
      </c>
      <c r="K3105" t="inlineStr">
        <is>
          <t>07/2025</t>
        </is>
      </c>
      <c r="L3105" t="n">
        <v>26.2</v>
      </c>
      <c r="M3105" s="551" t="n">
        <v>45859</v>
      </c>
      <c r="N3105" t="n">
        <v>26.2</v>
      </c>
      <c r="O3105" t="n">
        <v>26.2</v>
      </c>
      <c r="P3105" t="n">
        <v>497.8</v>
      </c>
    </row>
    <row r="3106">
      <c r="A3106" t="n">
        <v>45968</v>
      </c>
      <c r="B3106" t="n">
        <v>122</v>
      </c>
      <c r="C3106" t="inlineStr">
        <is>
          <t>Arcos</t>
        </is>
      </c>
      <c r="D3106" s="551" t="n">
        <v>45870</v>
      </c>
      <c r="E3106" t="n">
        <v>25126</v>
      </c>
      <c r="F3106" t="inlineStr">
        <is>
          <t>PATINHO EM BIFE KG</t>
        </is>
      </c>
      <c r="G3106" t="n">
        <v>5909</v>
      </c>
      <c r="H3106" t="n">
        <v>10.16</v>
      </c>
      <c r="I3106" t="inlineStr">
        <is>
          <t>KG</t>
        </is>
      </c>
      <c r="J3106" t="inlineStr">
        <is>
          <t>ALIMENTOS</t>
        </is>
      </c>
      <c r="K3106" t="inlineStr">
        <is>
          <t>07/2025</t>
        </is>
      </c>
      <c r="L3106" t="n">
        <v>48.3</v>
      </c>
      <c r="M3106" s="551" t="n">
        <v>45859</v>
      </c>
      <c r="N3106" t="n">
        <v>48</v>
      </c>
      <c r="O3106" t="n">
        <v>47.8</v>
      </c>
      <c r="P3106" t="n">
        <v>490.73</v>
      </c>
    </row>
    <row r="3107">
      <c r="A3107" t="n">
        <v>45989</v>
      </c>
      <c r="B3107" t="n">
        <v>122</v>
      </c>
      <c r="C3107" t="inlineStr">
        <is>
          <t>Arcos</t>
        </is>
      </c>
      <c r="D3107" s="551" t="n">
        <v>45870</v>
      </c>
      <c r="E3107" t="n">
        <v>25156</v>
      </c>
      <c r="F3107" t="inlineStr">
        <is>
          <t>CACHACA FAMIGERADA CARVALHO OURO 750ML</t>
        </is>
      </c>
      <c r="G3107" t="n">
        <v>5926</v>
      </c>
      <c r="H3107" t="n">
        <v>7.42</v>
      </c>
      <c r="I3107" t="inlineStr">
        <is>
          <t>GR</t>
        </is>
      </c>
      <c r="J3107" t="inlineStr">
        <is>
          <t>BEBIDAS</t>
        </is>
      </c>
      <c r="K3107" t="inlineStr">
        <is>
          <t>07/2025</t>
        </is>
      </c>
      <c r="L3107" t="n">
        <v>0</v>
      </c>
      <c r="M3107" s="551" t="n">
        <v>45735</v>
      </c>
      <c r="N3107" t="n">
        <v>65</v>
      </c>
      <c r="O3107" t="n">
        <v>65</v>
      </c>
      <c r="P3107" t="n">
        <v>482.3</v>
      </c>
    </row>
    <row r="3108">
      <c r="A3108" t="n">
        <v>46044</v>
      </c>
      <c r="B3108" t="n">
        <v>122</v>
      </c>
      <c r="C3108" t="inlineStr">
        <is>
          <t>Arcos</t>
        </is>
      </c>
      <c r="D3108" s="551" t="n">
        <v>45870</v>
      </c>
      <c r="E3108" t="n">
        <v>18219</v>
      </c>
      <c r="F3108" t="inlineStr">
        <is>
          <t>VERMOUTH CARPANO PUNT E MES 1L</t>
        </is>
      </c>
      <c r="G3108" t="n">
        <v>3409</v>
      </c>
      <c r="H3108" t="n">
        <v>5</v>
      </c>
      <c r="I3108" t="inlineStr">
        <is>
          <t>GR</t>
        </is>
      </c>
      <c r="J3108" t="inlineStr">
        <is>
          <t>BEBIDAS</t>
        </is>
      </c>
      <c r="K3108" t="inlineStr">
        <is>
          <t>07/2025</t>
        </is>
      </c>
      <c r="L3108" t="n">
        <v>96.11</v>
      </c>
      <c r="M3108" s="551" t="n">
        <v>45853</v>
      </c>
      <c r="N3108" t="n">
        <v>96.11</v>
      </c>
      <c r="O3108" t="n">
        <v>96.11</v>
      </c>
      <c r="P3108" t="n">
        <v>480.55</v>
      </c>
    </row>
    <row r="3109">
      <c r="A3109" t="n">
        <v>46192</v>
      </c>
      <c r="B3109" t="n">
        <v>122</v>
      </c>
      <c r="C3109" t="inlineStr">
        <is>
          <t>Arcos</t>
        </is>
      </c>
      <c r="D3109" s="551" t="n">
        <v>45870</v>
      </c>
      <c r="E3109" t="n">
        <v>24216</v>
      </c>
      <c r="F3109" t="inlineStr">
        <is>
          <t>CUMARU KG</t>
        </is>
      </c>
      <c r="G3109" t="n">
        <v>2445</v>
      </c>
      <c r="H3109" t="n">
        <v>1</v>
      </c>
      <c r="I3109" t="inlineStr">
        <is>
          <t>KG</t>
        </is>
      </c>
      <c r="J3109" t="inlineStr">
        <is>
          <t>ALIMENTOS</t>
        </is>
      </c>
      <c r="K3109" t="inlineStr">
        <is>
          <t>07/2025</t>
        </is>
      </c>
      <c r="L3109" t="n">
        <v>0</v>
      </c>
      <c r="M3109" s="551" t="n">
        <v>45763</v>
      </c>
      <c r="N3109" t="n">
        <v>480</v>
      </c>
      <c r="O3109" t="n">
        <v>480</v>
      </c>
      <c r="P3109" t="n">
        <v>480</v>
      </c>
    </row>
    <row r="3110">
      <c r="A3110" t="n">
        <v>46098</v>
      </c>
      <c r="B3110" t="n">
        <v>122</v>
      </c>
      <c r="C3110" t="inlineStr">
        <is>
          <t>Arcos</t>
        </is>
      </c>
      <c r="D3110" s="551" t="n">
        <v>45870</v>
      </c>
      <c r="E3110" t="n">
        <v>24704</v>
      </c>
      <c r="F3110" t="inlineStr">
        <is>
          <t>LICOR AJIWAI UMESHU 2L</t>
        </is>
      </c>
      <c r="G3110" t="n">
        <v>5722</v>
      </c>
      <c r="H3110" t="n">
        <v>3</v>
      </c>
      <c r="I3110" t="inlineStr">
        <is>
          <t>GR</t>
        </is>
      </c>
      <c r="J3110" t="inlineStr">
        <is>
          <t>BEBIDAS</t>
        </is>
      </c>
      <c r="K3110" t="inlineStr">
        <is>
          <t>07/2025</t>
        </is>
      </c>
      <c r="L3110" t="n">
        <v>0</v>
      </c>
      <c r="M3110" s="551" t="n">
        <v>45615</v>
      </c>
      <c r="N3110" t="n">
        <v>159.9</v>
      </c>
      <c r="O3110" t="n">
        <v>159.9</v>
      </c>
      <c r="P3110" t="n">
        <v>479.7</v>
      </c>
    </row>
    <row r="3111">
      <c r="A3111" t="n">
        <v>45935</v>
      </c>
      <c r="B3111" t="n">
        <v>122</v>
      </c>
      <c r="C3111" t="inlineStr">
        <is>
          <t>Arcos</t>
        </is>
      </c>
      <c r="D3111" s="551" t="n">
        <v>45870</v>
      </c>
      <c r="E3111" t="n">
        <v>19409</v>
      </c>
      <c r="F3111" t="inlineStr">
        <is>
          <t>MANTEIGA DE GARRAFA SERTA NORTE 450G UN</t>
        </is>
      </c>
      <c r="G3111" t="n">
        <v>2760</v>
      </c>
      <c r="H3111" t="n">
        <v>17</v>
      </c>
      <c r="I3111" t="inlineStr">
        <is>
          <t>UN</t>
        </is>
      </c>
      <c r="J3111" t="inlineStr">
        <is>
          <t>ALIMENTOS</t>
        </is>
      </c>
      <c r="K3111" t="inlineStr">
        <is>
          <t>07/2025</t>
        </is>
      </c>
      <c r="L3111" t="n">
        <v>27.94</v>
      </c>
      <c r="M3111" s="551" t="n">
        <v>45868</v>
      </c>
      <c r="N3111" t="n">
        <v>30.3</v>
      </c>
      <c r="O3111" t="n">
        <v>30.3</v>
      </c>
      <c r="P3111" t="n">
        <v>474.98</v>
      </c>
    </row>
    <row r="3112">
      <c r="A3112" t="n">
        <v>46021</v>
      </c>
      <c r="B3112" t="n">
        <v>122</v>
      </c>
      <c r="C3112" t="inlineStr">
        <is>
          <t>Arcos</t>
        </is>
      </c>
      <c r="D3112" s="551" t="n">
        <v>45870</v>
      </c>
      <c r="E3112" t="n">
        <v>25533</v>
      </c>
      <c r="F3112" t="inlineStr">
        <is>
          <t>LICOR DE JENIPAPO FAMIGERADA 750ML</t>
        </is>
      </c>
      <c r="G3112" t="n">
        <v>6156</v>
      </c>
      <c r="H3112" t="n">
        <v>6</v>
      </c>
      <c r="I3112" t="inlineStr">
        <is>
          <t>GR</t>
        </is>
      </c>
      <c r="J3112" t="inlineStr">
        <is>
          <t>BEBIDAS</t>
        </is>
      </c>
      <c r="K3112" t="inlineStr">
        <is>
          <t>07/2025</t>
        </is>
      </c>
      <c r="L3112" t="n">
        <v>0</v>
      </c>
      <c r="M3112" s="551" t="n">
        <v>45680</v>
      </c>
      <c r="N3112" t="n">
        <v>75</v>
      </c>
      <c r="O3112" t="n">
        <v>75</v>
      </c>
      <c r="P3112" t="n">
        <v>450</v>
      </c>
    </row>
    <row r="3113">
      <c r="A3113" t="n">
        <v>46151</v>
      </c>
      <c r="B3113" t="n">
        <v>122</v>
      </c>
      <c r="C3113" t="inlineStr">
        <is>
          <t>Arcos</t>
        </is>
      </c>
      <c r="D3113" s="551" t="n">
        <v>45870</v>
      </c>
      <c r="E3113" t="n">
        <v>25507</v>
      </c>
      <c r="F3113" t="inlineStr">
        <is>
          <t>TEQUILA DON JULIO REPOSADO 750ML</t>
        </is>
      </c>
      <c r="G3113" t="n">
        <v>6143</v>
      </c>
      <c r="H3113" t="n">
        <v>1.68</v>
      </c>
      <c r="I3113" t="inlineStr">
        <is>
          <t>GR</t>
        </is>
      </c>
      <c r="J3113" t="inlineStr">
        <is>
          <t>BEBIDAS</t>
        </is>
      </c>
      <c r="K3113" t="inlineStr">
        <is>
          <t>07/2025</t>
        </is>
      </c>
      <c r="L3113" t="n">
        <v>0</v>
      </c>
      <c r="M3113" s="551" t="n">
        <v>45769</v>
      </c>
      <c r="N3113" t="n">
        <v>261.71</v>
      </c>
      <c r="O3113" t="n">
        <v>279.9</v>
      </c>
      <c r="P3113" t="n">
        <v>439.67</v>
      </c>
    </row>
    <row r="3114">
      <c r="A3114" t="n">
        <v>45902</v>
      </c>
      <c r="B3114" t="n">
        <v>122</v>
      </c>
      <c r="C3114" t="inlineStr">
        <is>
          <t>Arcos</t>
        </is>
      </c>
      <c r="D3114" s="551" t="n">
        <v>45870</v>
      </c>
      <c r="E3114" t="n">
        <v>19420</v>
      </c>
      <c r="F3114" t="inlineStr">
        <is>
          <t>LEITE INTEGRAL ITALAC 1L</t>
        </is>
      </c>
      <c r="G3114" t="n">
        <v>2758</v>
      </c>
      <c r="H3114" t="n">
        <v>73</v>
      </c>
      <c r="I3114" t="inlineStr">
        <is>
          <t>UN</t>
        </is>
      </c>
      <c r="J3114" t="inlineStr">
        <is>
          <t>ALIMENTOS</t>
        </is>
      </c>
      <c r="K3114" t="inlineStr">
        <is>
          <t>07/2025</t>
        </is>
      </c>
      <c r="L3114" t="n">
        <v>0</v>
      </c>
      <c r="M3114" s="551" t="n">
        <v>45678</v>
      </c>
      <c r="N3114" t="n">
        <v>5.79</v>
      </c>
      <c r="O3114" t="n">
        <v>5.79</v>
      </c>
      <c r="P3114" t="n">
        <v>422.67</v>
      </c>
    </row>
    <row r="3115">
      <c r="A3115" t="n">
        <v>46113</v>
      </c>
      <c r="B3115" t="n">
        <v>122</v>
      </c>
      <c r="C3115" t="inlineStr">
        <is>
          <t>Arcos</t>
        </is>
      </c>
      <c r="D3115" s="551" t="n">
        <v>45870</v>
      </c>
      <c r="E3115" t="n">
        <v>24805</v>
      </c>
      <c r="F3115" t="inlineStr">
        <is>
          <t>ACIDO PECTINA CITRICA ALLIMENTARI C/500G</t>
        </is>
      </c>
      <c r="G3115" t="n">
        <v>5768</v>
      </c>
      <c r="H3115" t="n">
        <v>2.5</v>
      </c>
      <c r="I3115" t="inlineStr">
        <is>
          <t>PC</t>
        </is>
      </c>
      <c r="J3115" t="inlineStr">
        <is>
          <t>ALIMENTOS</t>
        </is>
      </c>
      <c r="K3115" t="inlineStr">
        <is>
          <t>07/2025</t>
        </is>
      </c>
      <c r="L3115" t="n">
        <v>0</v>
      </c>
      <c r="M3115" s="551" t="n">
        <v>45394</v>
      </c>
      <c r="N3115" t="n">
        <v>167.5</v>
      </c>
      <c r="O3115" t="n">
        <v>132.5</v>
      </c>
      <c r="P3115" t="n">
        <v>418.75</v>
      </c>
    </row>
    <row r="3116">
      <c r="A3116" t="n">
        <v>45888</v>
      </c>
      <c r="B3116" t="n">
        <v>122</v>
      </c>
      <c r="C3116" t="inlineStr">
        <is>
          <t>Arcos</t>
        </is>
      </c>
      <c r="D3116" s="551" t="n">
        <v>45870</v>
      </c>
      <c r="E3116" t="n">
        <v>24409</v>
      </c>
      <c r="F3116" t="inlineStr">
        <is>
          <t>PEPSI COLA LATA 350ML</t>
        </is>
      </c>
      <c r="G3116" t="n">
        <v>3665</v>
      </c>
      <c r="H3116" t="n">
        <v>187</v>
      </c>
      <c r="I3116" t="inlineStr">
        <is>
          <t>UN</t>
        </is>
      </c>
      <c r="J3116" t="inlineStr">
        <is>
          <t>BEBIDAS</t>
        </is>
      </c>
      <c r="K3116" t="inlineStr">
        <is>
          <t>07/2025</t>
        </is>
      </c>
      <c r="L3116" t="n">
        <v>0</v>
      </c>
      <c r="M3116" s="551" t="n">
        <v>45545</v>
      </c>
      <c r="N3116" t="n">
        <v>2.19</v>
      </c>
      <c r="O3116" t="n">
        <v>2.19</v>
      </c>
      <c r="P3116" t="n">
        <v>409.53</v>
      </c>
    </row>
    <row r="3117">
      <c r="A3117" t="n">
        <v>45959</v>
      </c>
      <c r="B3117" t="n">
        <v>122</v>
      </c>
      <c r="C3117" t="inlineStr">
        <is>
          <t>Arcos</t>
        </is>
      </c>
      <c r="D3117" s="551" t="n">
        <v>45870</v>
      </c>
      <c r="E3117" t="n">
        <v>20308</v>
      </c>
      <c r="F3117" t="inlineStr">
        <is>
          <t>ARROZ ARBORIO CAMIL C/2KG</t>
        </is>
      </c>
      <c r="G3117" t="n">
        <v>2222</v>
      </c>
      <c r="H3117" t="n">
        <v>12</v>
      </c>
      <c r="I3117" t="inlineStr">
        <is>
          <t>PC</t>
        </is>
      </c>
      <c r="J3117" t="inlineStr">
        <is>
          <t>ALIMENTOS</t>
        </is>
      </c>
      <c r="K3117" t="inlineStr">
        <is>
          <t>07/2025</t>
        </is>
      </c>
      <c r="L3117" t="n">
        <v>0</v>
      </c>
      <c r="M3117" s="551" t="n">
        <v>45706</v>
      </c>
      <c r="N3117" t="n">
        <v>33.92</v>
      </c>
      <c r="O3117" t="n">
        <v>33.8</v>
      </c>
      <c r="P3117" t="n">
        <v>407.04</v>
      </c>
    </row>
    <row r="3118">
      <c r="A3118" t="n">
        <v>46145</v>
      </c>
      <c r="B3118" t="n">
        <v>122</v>
      </c>
      <c r="C3118" t="inlineStr">
        <is>
          <t>Arcos</t>
        </is>
      </c>
      <c r="D3118" s="551" t="n">
        <v>45870</v>
      </c>
      <c r="E3118" t="n">
        <v>18352</v>
      </c>
      <c r="F3118" t="inlineStr">
        <is>
          <t>GIN THE BOTANIST 700ML</t>
        </is>
      </c>
      <c r="G3118" t="n">
        <v>3283</v>
      </c>
      <c r="H3118" t="n">
        <v>1.9</v>
      </c>
      <c r="I3118" t="inlineStr">
        <is>
          <t>UN</t>
        </is>
      </c>
      <c r="J3118" t="inlineStr">
        <is>
          <t>BEBIDAS</t>
        </is>
      </c>
      <c r="K3118" t="inlineStr">
        <is>
          <t>07/2025</t>
        </is>
      </c>
      <c r="L3118" t="n">
        <v>0</v>
      </c>
      <c r="M3118" s="551" t="n">
        <v>-693593</v>
      </c>
      <c r="N3118" t="n">
        <v>0</v>
      </c>
      <c r="O3118" t="n">
        <v>0</v>
      </c>
      <c r="P3118" t="n">
        <v>405.33</v>
      </c>
    </row>
    <row r="3119">
      <c r="A3119" t="n">
        <v>46101</v>
      </c>
      <c r="B3119" t="n">
        <v>122</v>
      </c>
      <c r="C3119" t="inlineStr">
        <is>
          <t>Arcos</t>
        </is>
      </c>
      <c r="D3119" s="551" t="n">
        <v>45870</v>
      </c>
      <c r="E3119" t="n">
        <v>17753</v>
      </c>
      <c r="F3119" t="inlineStr">
        <is>
          <t>VINHO DO PORTO BRANCO SANDEMAN 750ML</t>
        </is>
      </c>
      <c r="G3119" t="n">
        <v>3789</v>
      </c>
      <c r="H3119" t="n">
        <v>3</v>
      </c>
      <c r="I3119" t="inlineStr">
        <is>
          <t>GR</t>
        </is>
      </c>
      <c r="J3119" t="inlineStr">
        <is>
          <t>BEBIDAS</t>
        </is>
      </c>
      <c r="K3119" t="inlineStr">
        <is>
          <t>07/2025</t>
        </is>
      </c>
      <c r="L3119" t="n">
        <v>0</v>
      </c>
      <c r="M3119" s="551" t="n">
        <v>-693593</v>
      </c>
      <c r="N3119" t="n">
        <v>0</v>
      </c>
      <c r="O3119" t="n">
        <v>164.53</v>
      </c>
      <c r="P3119" t="n">
        <v>404.76</v>
      </c>
    </row>
    <row r="3120">
      <c r="A3120" t="n">
        <v>46157</v>
      </c>
      <c r="B3120" t="n">
        <v>122</v>
      </c>
      <c r="C3120" t="inlineStr">
        <is>
          <t>Arcos</t>
        </is>
      </c>
      <c r="D3120" s="551" t="n">
        <v>45870</v>
      </c>
      <c r="E3120" t="n">
        <v>18367</v>
      </c>
      <c r="F3120" t="inlineStr">
        <is>
          <t>GIN MARTIN MILLERS 700ML</t>
        </is>
      </c>
      <c r="G3120" t="n">
        <v>3271</v>
      </c>
      <c r="H3120" t="n">
        <v>1.59</v>
      </c>
      <c r="I3120" t="inlineStr">
        <is>
          <t>UN</t>
        </is>
      </c>
      <c r="J3120" t="inlineStr">
        <is>
          <t>BEBIDAS</t>
        </is>
      </c>
      <c r="K3120" t="inlineStr">
        <is>
          <t>07/2025</t>
        </is>
      </c>
      <c r="L3120" t="n">
        <v>0</v>
      </c>
      <c r="M3120" s="551" t="n">
        <v>-693593</v>
      </c>
      <c r="N3120" t="n">
        <v>0</v>
      </c>
      <c r="O3120" t="n">
        <v>161.79</v>
      </c>
      <c r="P3120" t="n">
        <v>403.83</v>
      </c>
    </row>
    <row r="3121">
      <c r="A3121" t="n">
        <v>46097</v>
      </c>
      <c r="B3121" t="n">
        <v>122</v>
      </c>
      <c r="C3121" t="inlineStr">
        <is>
          <t>Arcos</t>
        </is>
      </c>
      <c r="D3121" s="551" t="n">
        <v>45870</v>
      </c>
      <c r="E3121" t="n">
        <v>18595</v>
      </c>
      <c r="F3121" t="inlineStr">
        <is>
          <t>CORONA EXTRA LONG NECK 330ML C/24</t>
        </is>
      </c>
      <c r="G3121" t="n">
        <v>3099</v>
      </c>
      <c r="H3121" t="n">
        <v>3</v>
      </c>
      <c r="I3121" t="inlineStr">
        <is>
          <t>PC</t>
        </is>
      </c>
      <c r="J3121" t="inlineStr">
        <is>
          <t>BEBIDAS</t>
        </is>
      </c>
      <c r="K3121" t="inlineStr">
        <is>
          <t>07/2025</t>
        </is>
      </c>
      <c r="L3121" t="n">
        <v>0</v>
      </c>
      <c r="M3121" s="551" t="n">
        <v>-693593</v>
      </c>
      <c r="N3121" t="n">
        <v>0</v>
      </c>
      <c r="O3121" t="n">
        <v>132.08</v>
      </c>
      <c r="P3121" t="n">
        <v>396.24</v>
      </c>
    </row>
    <row r="3122">
      <c r="A3122" t="n">
        <v>45938</v>
      </c>
      <c r="B3122" t="n">
        <v>122</v>
      </c>
      <c r="C3122" t="inlineStr">
        <is>
          <t>Arcos</t>
        </is>
      </c>
      <c r="D3122" s="551" t="n">
        <v>45870</v>
      </c>
      <c r="E3122" t="n">
        <v>20301</v>
      </c>
      <c r="F3122" t="inlineStr">
        <is>
          <t>ARROZ BRANCO TIPO 1 CAMIL C/5KG</t>
        </is>
      </c>
      <c r="G3122" t="n">
        <v>2223</v>
      </c>
      <c r="H3122" t="n">
        <v>16</v>
      </c>
      <c r="I3122" t="inlineStr">
        <is>
          <t>PC</t>
        </is>
      </c>
      <c r="J3122" t="inlineStr">
        <is>
          <t>ALIMENTOS</t>
        </is>
      </c>
      <c r="K3122" t="inlineStr">
        <is>
          <t>07/2025</t>
        </is>
      </c>
      <c r="L3122" t="n">
        <v>24.6</v>
      </c>
      <c r="M3122" s="551" t="n">
        <v>45867</v>
      </c>
      <c r="N3122" t="n">
        <v>23.99</v>
      </c>
      <c r="O3122" t="n">
        <v>24.96</v>
      </c>
      <c r="P3122" t="n">
        <v>393.6</v>
      </c>
    </row>
    <row r="3123">
      <c r="A3123" t="n">
        <v>45898</v>
      </c>
      <c r="B3123" t="n">
        <v>122</v>
      </c>
      <c r="C3123" t="inlineStr">
        <is>
          <t>Arcos</t>
        </is>
      </c>
      <c r="D3123" s="551" t="n">
        <v>45870</v>
      </c>
      <c r="E3123" t="n">
        <v>21093</v>
      </c>
      <c r="F3123" t="inlineStr">
        <is>
          <t>ACUCAR REFINADO UNIAO 1KG UN</t>
        </is>
      </c>
      <c r="G3123" t="n">
        <v>1988</v>
      </c>
      <c r="H3123" t="n">
        <v>80</v>
      </c>
      <c r="I3123" t="inlineStr">
        <is>
          <t>KG</t>
        </is>
      </c>
      <c r="J3123" t="inlineStr">
        <is>
          <t>ALIMENTOS</t>
        </is>
      </c>
      <c r="K3123" t="inlineStr">
        <is>
          <t>07/2025</t>
        </is>
      </c>
      <c r="L3123" t="n">
        <v>4.91</v>
      </c>
      <c r="M3123" s="551" t="n">
        <v>45867</v>
      </c>
      <c r="N3123" t="n">
        <v>4.9</v>
      </c>
      <c r="O3123" t="n">
        <v>4.79</v>
      </c>
      <c r="P3123" t="n">
        <v>392.8</v>
      </c>
    </row>
    <row r="3124">
      <c r="A3124" t="n">
        <v>46015</v>
      </c>
      <c r="B3124" t="n">
        <v>122</v>
      </c>
      <c r="C3124" t="inlineStr">
        <is>
          <t>Arcos</t>
        </is>
      </c>
      <c r="D3124" s="551" t="n">
        <v>45870</v>
      </c>
      <c r="E3124" t="n">
        <v>25282</v>
      </c>
      <c r="F3124" t="inlineStr">
        <is>
          <t>FRUTOSE CRISTAL KG</t>
        </is>
      </c>
      <c r="G3124" t="n">
        <v>5982</v>
      </c>
      <c r="H3124" t="n">
        <v>6</v>
      </c>
      <c r="I3124" t="inlineStr">
        <is>
          <t>KG</t>
        </is>
      </c>
      <c r="J3124" t="inlineStr">
        <is>
          <t>ALIMENTOS</t>
        </is>
      </c>
      <c r="K3124" t="inlineStr">
        <is>
          <t>07/2025</t>
        </is>
      </c>
      <c r="L3124" t="n">
        <v>65</v>
      </c>
      <c r="M3124" s="551" t="n">
        <v>45853</v>
      </c>
      <c r="N3124" t="n">
        <v>65</v>
      </c>
      <c r="O3124" t="n">
        <v>66.06</v>
      </c>
      <c r="P3124" t="n">
        <v>390</v>
      </c>
    </row>
    <row r="3125">
      <c r="A3125" t="n">
        <v>46139</v>
      </c>
      <c r="B3125" t="n">
        <v>122</v>
      </c>
      <c r="C3125" t="inlineStr">
        <is>
          <t>Arcos</t>
        </is>
      </c>
      <c r="D3125" s="551" t="n">
        <v>45870</v>
      </c>
      <c r="E3125" t="n">
        <v>25645</v>
      </c>
      <c r="F3125" t="inlineStr">
        <is>
          <t>VINHO BRANCO GONZALES BYASS SOLERA 750ML</t>
        </is>
      </c>
      <c r="G3125" t="n">
        <v>6208</v>
      </c>
      <c r="H3125" t="n">
        <v>2</v>
      </c>
      <c r="I3125" t="inlineStr">
        <is>
          <t>GR</t>
        </is>
      </c>
      <c r="J3125" t="inlineStr">
        <is>
          <t>BEBIDAS</t>
        </is>
      </c>
      <c r="K3125" t="inlineStr">
        <is>
          <t>07/2025</t>
        </is>
      </c>
      <c r="L3125" t="n">
        <v>0</v>
      </c>
      <c r="M3125" s="551" t="n">
        <v>-693593</v>
      </c>
      <c r="N3125" t="n">
        <v>0</v>
      </c>
      <c r="O3125" t="n">
        <v>0</v>
      </c>
      <c r="P3125" t="n">
        <v>389.04</v>
      </c>
    </row>
    <row r="3126">
      <c r="A3126" t="n">
        <v>46142</v>
      </c>
      <c r="B3126" t="n">
        <v>122</v>
      </c>
      <c r="C3126" t="inlineStr">
        <is>
          <t>Arcos</t>
        </is>
      </c>
      <c r="D3126" s="551" t="n">
        <v>45870</v>
      </c>
      <c r="E3126" t="n">
        <v>26588</v>
      </c>
      <c r="F3126" t="inlineStr">
        <is>
          <t>LONZA FATIADO JAIS KG</t>
        </is>
      </c>
      <c r="G3126" t="n">
        <v>6804</v>
      </c>
      <c r="H3126" t="n">
        <v>1.98</v>
      </c>
      <c r="I3126" t="inlineStr">
        <is>
          <t>KG</t>
        </is>
      </c>
      <c r="J3126" t="inlineStr">
        <is>
          <t>ALIMENTOS</t>
        </is>
      </c>
      <c r="K3126" t="inlineStr">
        <is>
          <t>07/2025</t>
        </is>
      </c>
      <c r="L3126" t="n">
        <v>194.17</v>
      </c>
      <c r="M3126" s="551" t="n">
        <v>45868</v>
      </c>
      <c r="N3126" t="n">
        <v>194.17</v>
      </c>
      <c r="O3126" t="n">
        <v>194.17</v>
      </c>
      <c r="P3126" t="n">
        <v>384.46</v>
      </c>
    </row>
    <row r="3127">
      <c r="A3127" t="n">
        <v>46086</v>
      </c>
      <c r="B3127" t="n">
        <v>122</v>
      </c>
      <c r="C3127" t="inlineStr">
        <is>
          <t>Arcos</t>
        </is>
      </c>
      <c r="D3127" s="551" t="n">
        <v>45870</v>
      </c>
      <c r="E3127" t="n">
        <v>24831</v>
      </c>
      <c r="F3127" t="inlineStr">
        <is>
          <t>ACIDO TARTARICO KG</t>
        </is>
      </c>
      <c r="G3127" t="n">
        <v>5780</v>
      </c>
      <c r="H3127" t="n">
        <v>3</v>
      </c>
      <c r="I3127" t="inlineStr">
        <is>
          <t>KG</t>
        </is>
      </c>
      <c r="J3127" t="inlineStr">
        <is>
          <t>ALIMENTOS</t>
        </is>
      </c>
      <c r="K3127" t="inlineStr">
        <is>
          <t>07/2025</t>
        </is>
      </c>
      <c r="L3127" t="n">
        <v>0</v>
      </c>
      <c r="M3127" s="551" t="n">
        <v>45755</v>
      </c>
      <c r="N3127" t="n">
        <v>126</v>
      </c>
      <c r="O3127" t="n">
        <v>126</v>
      </c>
      <c r="P3127" t="n">
        <v>378</v>
      </c>
    </row>
    <row r="3128">
      <c r="A3128" t="n">
        <v>45977</v>
      </c>
      <c r="B3128" t="n">
        <v>122</v>
      </c>
      <c r="C3128" t="inlineStr">
        <is>
          <t>Arcos</t>
        </is>
      </c>
      <c r="D3128" s="551" t="n">
        <v>45870</v>
      </c>
      <c r="E3128" t="n">
        <v>20859</v>
      </c>
      <c r="F3128" t="inlineStr">
        <is>
          <t>GEMA DE OVO PASTEURIZADA NATUROVOS C/1KG UN</t>
        </is>
      </c>
      <c r="G3128" t="n">
        <v>2045</v>
      </c>
      <c r="H3128" t="n">
        <v>9</v>
      </c>
      <c r="I3128" t="inlineStr">
        <is>
          <t>UN</t>
        </is>
      </c>
      <c r="J3128" t="inlineStr">
        <is>
          <t>ALIMENTOS</t>
        </is>
      </c>
      <c r="K3128" t="inlineStr">
        <is>
          <t>07/2025</t>
        </is>
      </c>
      <c r="L3128" t="n">
        <v>0</v>
      </c>
      <c r="M3128" s="551" t="n">
        <v>45825</v>
      </c>
      <c r="N3128" t="n">
        <v>41.99</v>
      </c>
      <c r="O3128" t="n">
        <v>41.99</v>
      </c>
      <c r="P3128" t="n">
        <v>377.91</v>
      </c>
    </row>
    <row r="3129">
      <c r="A3129" t="n">
        <v>46022</v>
      </c>
      <c r="B3129" t="n">
        <v>122</v>
      </c>
      <c r="C3129" t="inlineStr">
        <is>
          <t>Arcos</t>
        </is>
      </c>
      <c r="D3129" s="551" t="n">
        <v>45870</v>
      </c>
      <c r="E3129" t="n">
        <v>26717</v>
      </c>
      <c r="F3129" t="inlineStr">
        <is>
          <t>LICOR SAN BASILE ALKERMES 30% 700ML</t>
        </is>
      </c>
      <c r="G3129" t="n">
        <v>6869</v>
      </c>
      <c r="H3129" t="n">
        <v>6</v>
      </c>
      <c r="I3129" t="inlineStr">
        <is>
          <t>GR</t>
        </is>
      </c>
      <c r="J3129" t="inlineStr">
        <is>
          <t>BEBIDAS</t>
        </is>
      </c>
      <c r="K3129" t="inlineStr">
        <is>
          <t>07/2025</t>
        </is>
      </c>
      <c r="L3129" t="n">
        <v>61.65</v>
      </c>
      <c r="M3129" s="551" t="n">
        <v>45859</v>
      </c>
      <c r="N3129" t="n">
        <v>61.65</v>
      </c>
      <c r="O3129" t="n">
        <v>61.65</v>
      </c>
      <c r="P3129" t="n">
        <v>369.9</v>
      </c>
    </row>
    <row r="3130">
      <c r="A3130" t="n">
        <v>46089</v>
      </c>
      <c r="B3130" t="n">
        <v>122</v>
      </c>
      <c r="C3130" t="inlineStr">
        <is>
          <t>Arcos</t>
        </is>
      </c>
      <c r="D3130" s="551" t="n">
        <v>45870</v>
      </c>
      <c r="E3130" t="n">
        <v>20752</v>
      </c>
      <c r="F3130" t="inlineStr">
        <is>
          <t>AZEITONA PTA AZAPA 90/110 DISALERNO 2KG</t>
        </is>
      </c>
      <c r="G3130" t="n">
        <v>2088</v>
      </c>
      <c r="H3130" t="n">
        <v>3</v>
      </c>
      <c r="I3130" t="inlineStr">
        <is>
          <t>PT</t>
        </is>
      </c>
      <c r="J3130" t="inlineStr">
        <is>
          <t>ALIMENTOS</t>
        </is>
      </c>
      <c r="K3130" t="inlineStr">
        <is>
          <t>07/2025</t>
        </is>
      </c>
      <c r="L3130" t="n">
        <v>122.64</v>
      </c>
      <c r="M3130" s="551" t="n">
        <v>45859</v>
      </c>
      <c r="N3130" t="n">
        <v>119.53</v>
      </c>
      <c r="O3130" t="n">
        <v>118.98</v>
      </c>
      <c r="P3130" t="n">
        <v>367.92</v>
      </c>
    </row>
    <row r="3131">
      <c r="A3131" t="n">
        <v>45951</v>
      </c>
      <c r="B3131" t="n">
        <v>122</v>
      </c>
      <c r="C3131" t="inlineStr">
        <is>
          <t>Arcos</t>
        </is>
      </c>
      <c r="D3131" s="551" t="n">
        <v>45870</v>
      </c>
      <c r="E3131" t="n">
        <v>18218</v>
      </c>
      <c r="F3131" t="inlineStr">
        <is>
          <t>VERMOUTH CINZANO ROSSO ARGENTINO 1L</t>
        </is>
      </c>
      <c r="G3131" t="n">
        <v>3410</v>
      </c>
      <c r="H3131" t="n">
        <v>14</v>
      </c>
      <c r="I3131" t="inlineStr">
        <is>
          <t>GR</t>
        </is>
      </c>
      <c r="J3131" t="inlineStr">
        <is>
          <t>BEBIDAS</t>
        </is>
      </c>
      <c r="K3131" t="inlineStr">
        <is>
          <t>07/2025</t>
        </is>
      </c>
      <c r="L3131" t="n">
        <v>26</v>
      </c>
      <c r="M3131" s="551" t="n">
        <v>45846</v>
      </c>
      <c r="N3131" t="n">
        <v>26</v>
      </c>
      <c r="O3131" t="n">
        <v>26.09</v>
      </c>
      <c r="P3131" t="n">
        <v>364</v>
      </c>
    </row>
    <row r="3132">
      <c r="A3132" t="n">
        <v>46132</v>
      </c>
      <c r="B3132" t="n">
        <v>122</v>
      </c>
      <c r="C3132" t="inlineStr">
        <is>
          <t>Arcos</t>
        </is>
      </c>
      <c r="D3132" s="551" t="n">
        <v>45870</v>
      </c>
      <c r="E3132" t="n">
        <v>19812</v>
      </c>
      <c r="F3132" t="inlineStr">
        <is>
          <t>FLOR DE JASMIM DESIDRATADA KG</t>
        </is>
      </c>
      <c r="G3132" t="n">
        <v>2452</v>
      </c>
      <c r="H3132" t="n">
        <v>2</v>
      </c>
      <c r="I3132" t="inlineStr">
        <is>
          <t>KG</t>
        </is>
      </c>
      <c r="J3132" t="inlineStr">
        <is>
          <t>ALIMENTOS</t>
        </is>
      </c>
      <c r="K3132" t="inlineStr">
        <is>
          <t>07/2025</t>
        </is>
      </c>
      <c r="L3132" t="n">
        <v>0</v>
      </c>
      <c r="M3132" s="551" t="n">
        <v>45763</v>
      </c>
      <c r="N3132" t="n">
        <v>180.36</v>
      </c>
      <c r="O3132" t="n">
        <v>180</v>
      </c>
      <c r="P3132" t="n">
        <v>360.71</v>
      </c>
    </row>
    <row r="3133">
      <c r="A3133" t="n">
        <v>45891</v>
      </c>
      <c r="B3133" t="n">
        <v>122</v>
      </c>
      <c r="C3133" t="inlineStr">
        <is>
          <t>Arcos</t>
        </is>
      </c>
      <c r="D3133" s="551" t="n">
        <v>45870</v>
      </c>
      <c r="E3133" t="n">
        <v>24308</v>
      </c>
      <c r="F3133" t="inlineStr">
        <is>
          <t>GUARANA ANTARCTICA LATA 350ML UN</t>
        </is>
      </c>
      <c r="G3133" t="n">
        <v>3658</v>
      </c>
      <c r="H3133" t="n">
        <v>161</v>
      </c>
      <c r="I3133" t="inlineStr">
        <is>
          <t>UN</t>
        </is>
      </c>
      <c r="J3133" t="inlineStr">
        <is>
          <t>BEBIDAS</t>
        </is>
      </c>
      <c r="K3133" t="inlineStr">
        <is>
          <t>07/2025</t>
        </is>
      </c>
      <c r="L3133" t="n">
        <v>0</v>
      </c>
      <c r="M3133" s="551" t="n">
        <v>45567</v>
      </c>
      <c r="N3133" t="n">
        <v>2.19</v>
      </c>
      <c r="O3133" t="n">
        <v>2.19</v>
      </c>
      <c r="P3133" t="n">
        <v>352.59</v>
      </c>
    </row>
    <row r="3134">
      <c r="A3134" t="n">
        <v>45974</v>
      </c>
      <c r="B3134" t="n">
        <v>122</v>
      </c>
      <c r="C3134" t="inlineStr">
        <is>
          <t>Arcos</t>
        </is>
      </c>
      <c r="D3134" s="551" t="n">
        <v>45870</v>
      </c>
      <c r="E3134" t="n">
        <v>26592</v>
      </c>
      <c r="F3134" t="inlineStr">
        <is>
          <t>HAMBURGUER BOVINO FREDDI PORCIONADO EM 50G KG 60% ACEM 40% PEITO BOVINO ARCOS</t>
        </is>
      </c>
      <c r="G3134" t="n">
        <v>6806</v>
      </c>
      <c r="H3134" t="n">
        <v>9.4</v>
      </c>
      <c r="I3134" t="inlineStr">
        <is>
          <t>KG</t>
        </is>
      </c>
      <c r="J3134" t="inlineStr">
        <is>
          <t>ALIMENTOS</t>
        </is>
      </c>
      <c r="K3134" t="inlineStr">
        <is>
          <t>07/2025</t>
        </is>
      </c>
      <c r="L3134" t="n">
        <v>37</v>
      </c>
      <c r="M3134" s="551" t="n">
        <v>45866</v>
      </c>
      <c r="N3134" t="n">
        <v>37</v>
      </c>
      <c r="O3134" t="n">
        <v>37</v>
      </c>
      <c r="P3134" t="n">
        <v>347.8</v>
      </c>
    </row>
    <row r="3135">
      <c r="A3135" t="n">
        <v>46011</v>
      </c>
      <c r="B3135" t="n">
        <v>122</v>
      </c>
      <c r="C3135" t="inlineStr">
        <is>
          <t>Arcos</t>
        </is>
      </c>
      <c r="D3135" s="551" t="n">
        <v>45870</v>
      </c>
      <c r="E3135" t="n">
        <v>19356</v>
      </c>
      <c r="F3135" t="inlineStr">
        <is>
          <t>QUEIJO COALHO QUATA KG</t>
        </is>
      </c>
      <c r="G3135" t="n">
        <v>2768</v>
      </c>
      <c r="H3135" t="n">
        <v>6.02</v>
      </c>
      <c r="I3135" t="inlineStr">
        <is>
          <t>KG</t>
        </is>
      </c>
      <c r="J3135" t="inlineStr">
        <is>
          <t>ALIMENTOS</t>
        </is>
      </c>
      <c r="K3135" t="inlineStr">
        <is>
          <t>07/2025</t>
        </is>
      </c>
      <c r="L3135" t="n">
        <v>55.9</v>
      </c>
      <c r="M3135" s="551" t="n">
        <v>45854</v>
      </c>
      <c r="N3135" t="n">
        <v>55.9</v>
      </c>
      <c r="O3135" t="n">
        <v>55.9</v>
      </c>
      <c r="P3135" t="n">
        <v>336.52</v>
      </c>
    </row>
    <row r="3136">
      <c r="A3136" t="n">
        <v>46211</v>
      </c>
      <c r="B3136" t="n">
        <v>122</v>
      </c>
      <c r="C3136" t="inlineStr">
        <is>
          <t>Arcos</t>
        </is>
      </c>
      <c r="D3136" s="551" t="n">
        <v>45870</v>
      </c>
      <c r="E3136" t="n">
        <v>18328</v>
      </c>
      <c r="F3136" t="inlineStr">
        <is>
          <t>LICOR CHARTREUSE AMARELA 700ML</t>
        </is>
      </c>
      <c r="G3136" t="n">
        <v>3305</v>
      </c>
      <c r="H3136" t="n">
        <v>0.74</v>
      </c>
      <c r="I3136" t="inlineStr">
        <is>
          <t>UN</t>
        </is>
      </c>
      <c r="J3136" t="inlineStr">
        <is>
          <t>BEBIDAS</t>
        </is>
      </c>
      <c r="K3136" t="inlineStr">
        <is>
          <t>07/2025</t>
        </is>
      </c>
      <c r="L3136" t="n">
        <v>0</v>
      </c>
      <c r="M3136" s="551" t="n">
        <v>-693593</v>
      </c>
      <c r="N3136" t="n">
        <v>0</v>
      </c>
      <c r="O3136" t="n">
        <v>0</v>
      </c>
      <c r="P3136" t="n">
        <v>336.04</v>
      </c>
    </row>
    <row r="3137">
      <c r="A3137" t="n">
        <v>45955</v>
      </c>
      <c r="B3137" t="n">
        <v>122</v>
      </c>
      <c r="C3137" t="inlineStr">
        <is>
          <t>Arcos</t>
        </is>
      </c>
      <c r="D3137" s="551" t="n">
        <v>45870</v>
      </c>
      <c r="E3137" t="n">
        <v>26586</v>
      </c>
      <c r="F3137" t="inlineStr">
        <is>
          <t>TORTILHA DE MILHO DE 11CM C/50 UN</t>
        </is>
      </c>
      <c r="G3137" t="n">
        <v>6803</v>
      </c>
      <c r="H3137" t="n">
        <v>13</v>
      </c>
      <c r="I3137" t="inlineStr">
        <is>
          <t>PC</t>
        </is>
      </c>
      <c r="J3137" t="inlineStr">
        <is>
          <t>ALIMENTOS</t>
        </is>
      </c>
      <c r="K3137" t="inlineStr">
        <is>
          <t>07/2025</t>
        </is>
      </c>
      <c r="L3137" t="n">
        <v>25.83</v>
      </c>
      <c r="M3137" s="551" t="n">
        <v>45852</v>
      </c>
      <c r="N3137" t="n">
        <v>25.83</v>
      </c>
      <c r="O3137" t="n">
        <v>25.83</v>
      </c>
      <c r="P3137" t="n">
        <v>335.79</v>
      </c>
    </row>
    <row r="3138">
      <c r="A3138" t="n">
        <v>46078</v>
      </c>
      <c r="B3138" t="n">
        <v>122</v>
      </c>
      <c r="C3138" t="inlineStr">
        <is>
          <t>Arcos</t>
        </is>
      </c>
      <c r="D3138" s="551" t="n">
        <v>45870</v>
      </c>
      <c r="E3138" t="n">
        <v>25868</v>
      </c>
      <c r="F3138" t="inlineStr">
        <is>
          <t>QUEIJO GORGONZOLA DOLCE SERRA DAS ANTAS KG</t>
        </is>
      </c>
      <c r="G3138" t="n">
        <v>6405</v>
      </c>
      <c r="H3138" t="n">
        <v>3.54</v>
      </c>
      <c r="I3138" t="inlineStr">
        <is>
          <t>KG</t>
        </is>
      </c>
      <c r="J3138" t="inlineStr">
        <is>
          <t>ALIMENTOS</t>
        </is>
      </c>
      <c r="K3138" t="inlineStr">
        <is>
          <t>07/2025</t>
        </is>
      </c>
      <c r="L3138" t="n">
        <v>90.28</v>
      </c>
      <c r="M3138" s="551" t="n">
        <v>45848</v>
      </c>
      <c r="N3138" t="n">
        <v>90.28</v>
      </c>
      <c r="O3138" t="n">
        <v>90.28</v>
      </c>
      <c r="P3138" t="n">
        <v>319.59</v>
      </c>
    </row>
    <row r="3139">
      <c r="A3139" t="n">
        <v>46067</v>
      </c>
      <c r="B3139" t="n">
        <v>122</v>
      </c>
      <c r="C3139" t="inlineStr">
        <is>
          <t>Arcos</t>
        </is>
      </c>
      <c r="D3139" s="551" t="n">
        <v>45870</v>
      </c>
      <c r="E3139" t="n">
        <v>19381</v>
      </c>
      <c r="F3139" t="inlineStr">
        <is>
          <t>QUEIJO BOURSIN NATURAL C/1KG</t>
        </is>
      </c>
      <c r="G3139" t="n">
        <v>2763</v>
      </c>
      <c r="H3139" t="n">
        <v>4</v>
      </c>
      <c r="I3139" t="inlineStr">
        <is>
          <t>PT</t>
        </is>
      </c>
      <c r="J3139" t="inlineStr">
        <is>
          <t>ALIMENTOS</t>
        </is>
      </c>
      <c r="K3139" t="inlineStr">
        <is>
          <t>07/2025</t>
        </is>
      </c>
      <c r="L3139" t="n">
        <v>0</v>
      </c>
      <c r="M3139" s="551" t="n">
        <v>45678</v>
      </c>
      <c r="N3139" t="n">
        <v>78.90000000000001</v>
      </c>
      <c r="O3139" t="n">
        <v>78.90000000000001</v>
      </c>
      <c r="P3139" t="n">
        <v>315.6</v>
      </c>
    </row>
    <row r="3140">
      <c r="A3140" t="n">
        <v>46030</v>
      </c>
      <c r="B3140" t="n">
        <v>122</v>
      </c>
      <c r="C3140" t="inlineStr">
        <is>
          <t>Arcos</t>
        </is>
      </c>
      <c r="D3140" s="551" t="n">
        <v>45870</v>
      </c>
      <c r="E3140" t="n">
        <v>23548</v>
      </c>
      <c r="F3140" t="inlineStr">
        <is>
          <t>CANELA EM PAU KG</t>
        </is>
      </c>
      <c r="G3140" t="n">
        <v>2321</v>
      </c>
      <c r="H3140" t="n">
        <v>5.2</v>
      </c>
      <c r="I3140" t="inlineStr">
        <is>
          <t>KG</t>
        </is>
      </c>
      <c r="J3140" t="inlineStr">
        <is>
          <t>ALIMENTOS</t>
        </is>
      </c>
      <c r="K3140" t="inlineStr">
        <is>
          <t>07/2025</t>
        </is>
      </c>
      <c r="L3140" t="n">
        <v>0</v>
      </c>
      <c r="M3140" s="551" t="n">
        <v>45764</v>
      </c>
      <c r="N3140" t="n">
        <v>60.45</v>
      </c>
      <c r="O3140" t="n">
        <v>44.9</v>
      </c>
      <c r="P3140" t="n">
        <v>314.34</v>
      </c>
    </row>
    <row r="3141">
      <c r="A3141" t="n">
        <v>46079</v>
      </c>
      <c r="B3141" t="n">
        <v>122</v>
      </c>
      <c r="C3141" t="inlineStr">
        <is>
          <t>Arcos</t>
        </is>
      </c>
      <c r="D3141" s="551" t="n">
        <v>45870</v>
      </c>
      <c r="E3141" t="n">
        <v>18159</v>
      </c>
      <c r="F3141" t="inlineStr">
        <is>
          <t>WHISKY BALLANTINES FINEST 1L</t>
        </is>
      </c>
      <c r="G3141" t="n">
        <v>3461</v>
      </c>
      <c r="H3141" t="n">
        <v>3.41</v>
      </c>
      <c r="I3141" t="inlineStr">
        <is>
          <t>GR</t>
        </is>
      </c>
      <c r="J3141" t="inlineStr">
        <is>
          <t>BEBIDAS</t>
        </is>
      </c>
      <c r="K3141" t="inlineStr">
        <is>
          <t>07/2025</t>
        </is>
      </c>
      <c r="L3141" t="n">
        <v>0</v>
      </c>
      <c r="M3141" s="551" t="n">
        <v>-693593</v>
      </c>
      <c r="N3141" t="n">
        <v>0</v>
      </c>
      <c r="O3141" t="n">
        <v>0</v>
      </c>
      <c r="P3141" t="n">
        <v>306.87</v>
      </c>
    </row>
    <row r="3142">
      <c r="A3142" t="n">
        <v>45920</v>
      </c>
      <c r="B3142" t="n">
        <v>122</v>
      </c>
      <c r="C3142" t="inlineStr">
        <is>
          <t>Arcos</t>
        </is>
      </c>
      <c r="D3142" s="551" t="n">
        <v>45870</v>
      </c>
      <c r="E3142" t="n">
        <v>19034</v>
      </c>
      <c r="F3142" t="inlineStr">
        <is>
          <t>COXA E SOBRECOXA COM OSSO E COM PELE KG</t>
        </is>
      </c>
      <c r="G3142" t="n">
        <v>2890</v>
      </c>
      <c r="H3142" t="n">
        <v>26.58</v>
      </c>
      <c r="I3142" t="inlineStr">
        <is>
          <t>KG</t>
        </is>
      </c>
      <c r="J3142" t="inlineStr">
        <is>
          <t>ALIMENTOS</t>
        </is>
      </c>
      <c r="K3142" t="inlineStr">
        <is>
          <t>07/2025</t>
        </is>
      </c>
      <c r="L3142" t="n">
        <v>11.43</v>
      </c>
      <c r="M3142" s="551" t="n">
        <v>45866</v>
      </c>
      <c r="N3142" t="n">
        <v>11.98</v>
      </c>
      <c r="O3142" t="n">
        <v>10.14</v>
      </c>
      <c r="P3142" t="n">
        <v>303.81</v>
      </c>
    </row>
    <row r="3143">
      <c r="A3143" t="n">
        <v>46102</v>
      </c>
      <c r="B3143" t="n">
        <v>122</v>
      </c>
      <c r="C3143" t="inlineStr">
        <is>
          <t>Arcos</t>
        </is>
      </c>
      <c r="D3143" s="551" t="n">
        <v>45870</v>
      </c>
      <c r="E3143" t="n">
        <v>18540</v>
      </c>
      <c r="F3143" t="inlineStr">
        <is>
          <t>APERITIVO FERNET BRANCA FRATELLI 750ML</t>
        </is>
      </c>
      <c r="G3143" t="n">
        <v>3138</v>
      </c>
      <c r="H3143" t="n">
        <v>2.94</v>
      </c>
      <c r="I3143" t="inlineStr">
        <is>
          <t>GR</t>
        </is>
      </c>
      <c r="J3143" t="inlineStr">
        <is>
          <t>BEBIDAS</t>
        </is>
      </c>
      <c r="K3143" t="inlineStr">
        <is>
          <t>07/2025</t>
        </is>
      </c>
      <c r="L3143" t="n">
        <v>0</v>
      </c>
      <c r="M3143" s="551" t="n">
        <v>45811</v>
      </c>
      <c r="N3143" t="n">
        <v>102</v>
      </c>
      <c r="O3143" t="n">
        <v>109</v>
      </c>
      <c r="P3143" t="n">
        <v>299.88</v>
      </c>
    </row>
    <row r="3144">
      <c r="A3144" t="n">
        <v>45978</v>
      </c>
      <c r="B3144" t="n">
        <v>122</v>
      </c>
      <c r="C3144" t="inlineStr">
        <is>
          <t>Arcos</t>
        </is>
      </c>
      <c r="D3144" s="551" t="n">
        <v>45870</v>
      </c>
      <c r="E3144" t="n">
        <v>26054</v>
      </c>
      <c r="F3144" t="inlineStr">
        <is>
          <t>VINAGRE DE ARROZ MIZKAN 500ML UN</t>
        </is>
      </c>
      <c r="G3144" t="n">
        <v>6516</v>
      </c>
      <c r="H3144" t="n">
        <v>9</v>
      </c>
      <c r="I3144" t="inlineStr">
        <is>
          <t>UN</t>
        </is>
      </c>
      <c r="J3144" t="inlineStr">
        <is>
          <t>ALIMENTOS</t>
        </is>
      </c>
      <c r="K3144" t="inlineStr">
        <is>
          <t>07/2025</t>
        </is>
      </c>
      <c r="L3144" t="n">
        <v>0</v>
      </c>
      <c r="M3144" s="551" t="n">
        <v>-693593</v>
      </c>
      <c r="N3144" t="n">
        <v>0</v>
      </c>
      <c r="O3144" t="n">
        <v>0</v>
      </c>
      <c r="P3144" t="n">
        <v>295.2</v>
      </c>
    </row>
    <row r="3145">
      <c r="A3145" t="n">
        <v>46082</v>
      </c>
      <c r="B3145" t="n">
        <v>122</v>
      </c>
      <c r="C3145" t="inlineStr">
        <is>
          <t>Arcos</t>
        </is>
      </c>
      <c r="D3145" s="551" t="n">
        <v>45870</v>
      </c>
      <c r="E3145" t="n">
        <v>18366</v>
      </c>
      <c r="F3145" t="inlineStr">
        <is>
          <t>GIN MONKEY 47 500ML</t>
        </is>
      </c>
      <c r="G3145" t="n">
        <v>3272</v>
      </c>
      <c r="H3145" t="n">
        <v>3.18</v>
      </c>
      <c r="I3145" t="inlineStr">
        <is>
          <t>UN</t>
        </is>
      </c>
      <c r="J3145" t="inlineStr">
        <is>
          <t>BEBIDAS</t>
        </is>
      </c>
      <c r="K3145" t="inlineStr">
        <is>
          <t>07/2025</t>
        </is>
      </c>
      <c r="L3145" t="n">
        <v>0</v>
      </c>
      <c r="M3145" s="551" t="n">
        <v>-693593</v>
      </c>
      <c r="N3145" t="n">
        <v>0</v>
      </c>
      <c r="O3145" t="n">
        <v>0</v>
      </c>
      <c r="P3145" t="n">
        <v>294.22</v>
      </c>
    </row>
    <row r="3146">
      <c r="A3146" t="n">
        <v>46143</v>
      </c>
      <c r="B3146" t="n">
        <v>122</v>
      </c>
      <c r="C3146" t="inlineStr">
        <is>
          <t>Arcos</t>
        </is>
      </c>
      <c r="D3146" s="551" t="n">
        <v>45870</v>
      </c>
      <c r="E3146" t="n">
        <v>18313</v>
      </c>
      <c r="F3146" t="inlineStr">
        <is>
          <t>LICOR DRAMBUIE 750ML</t>
        </is>
      </c>
      <c r="G3146" t="n">
        <v>3320</v>
      </c>
      <c r="H3146" t="n">
        <v>1.98</v>
      </c>
      <c r="I3146" t="inlineStr">
        <is>
          <t>GR</t>
        </is>
      </c>
      <c r="J3146" t="inlineStr">
        <is>
          <t>BEBIDAS</t>
        </is>
      </c>
      <c r="K3146" t="inlineStr">
        <is>
          <t>07/2025</t>
        </is>
      </c>
      <c r="L3146" t="n">
        <v>147.9</v>
      </c>
      <c r="M3146" s="551" t="n">
        <v>45867</v>
      </c>
      <c r="N3146" t="n">
        <v>147.9</v>
      </c>
      <c r="O3146" t="n">
        <v>147.9</v>
      </c>
      <c r="P3146" t="n">
        <v>292.84</v>
      </c>
    </row>
    <row r="3147">
      <c r="A3147" t="n">
        <v>46136</v>
      </c>
      <c r="B3147" t="n">
        <v>122</v>
      </c>
      <c r="C3147" t="inlineStr">
        <is>
          <t>Arcos</t>
        </is>
      </c>
      <c r="D3147" s="551" t="n">
        <v>45870</v>
      </c>
      <c r="E3147" t="n">
        <v>24712</v>
      </c>
      <c r="F3147" t="inlineStr">
        <is>
          <t>VERMOUTH DOLIN ROUGE 750ML</t>
        </is>
      </c>
      <c r="G3147" t="n">
        <v>5726</v>
      </c>
      <c r="H3147" t="n">
        <v>2</v>
      </c>
      <c r="I3147" t="inlineStr">
        <is>
          <t>GR</t>
        </is>
      </c>
      <c r="J3147" t="inlineStr">
        <is>
          <t>ALIMENTOS</t>
        </is>
      </c>
      <c r="K3147" t="inlineStr">
        <is>
          <t>07/2025</t>
        </is>
      </c>
      <c r="L3147" t="n">
        <v>0</v>
      </c>
      <c r="M3147" s="551" t="n">
        <v>45728</v>
      </c>
      <c r="N3147" t="n">
        <v>145.6</v>
      </c>
      <c r="O3147" t="n">
        <v>145.6</v>
      </c>
      <c r="P3147" t="n">
        <v>291.2</v>
      </c>
    </row>
    <row r="3148">
      <c r="A3148" t="n">
        <v>45903</v>
      </c>
      <c r="B3148" t="n">
        <v>122</v>
      </c>
      <c r="C3148" t="inlineStr">
        <is>
          <t>Arcos</t>
        </is>
      </c>
      <c r="D3148" s="551" t="n">
        <v>45870</v>
      </c>
      <c r="E3148" t="n">
        <v>17040</v>
      </c>
      <c r="F3148" t="inlineStr">
        <is>
          <t>PAO CIABATTA DE AZEITE UN</t>
        </is>
      </c>
      <c r="G3148" t="n">
        <v>2828</v>
      </c>
      <c r="H3148" t="n">
        <v>70</v>
      </c>
      <c r="I3148" t="inlineStr">
        <is>
          <t>UN</t>
        </is>
      </c>
      <c r="J3148" t="inlineStr">
        <is>
          <t>ALIMENTOS</t>
        </is>
      </c>
      <c r="K3148" t="inlineStr">
        <is>
          <t>07/2025</t>
        </is>
      </c>
      <c r="L3148" t="n">
        <v>4.1</v>
      </c>
      <c r="M3148" s="551" t="n">
        <v>45869</v>
      </c>
      <c r="N3148" t="n">
        <v>4.1</v>
      </c>
      <c r="O3148" t="n">
        <v>4.1</v>
      </c>
      <c r="P3148" t="n">
        <v>287</v>
      </c>
    </row>
    <row r="3149">
      <c r="A3149" t="n">
        <v>46083</v>
      </c>
      <c r="B3149" t="n">
        <v>122</v>
      </c>
      <c r="C3149" t="inlineStr">
        <is>
          <t>Arcos</t>
        </is>
      </c>
      <c r="D3149" s="551" t="n">
        <v>45870</v>
      </c>
      <c r="E3149" t="n">
        <v>24676</v>
      </c>
      <c r="F3149" t="inlineStr">
        <is>
          <t>ACIDO ASCORBICO C/1KG</t>
        </is>
      </c>
      <c r="G3149" t="n">
        <v>5710</v>
      </c>
      <c r="H3149" t="n">
        <v>3</v>
      </c>
      <c r="I3149" t="inlineStr">
        <is>
          <t>PC</t>
        </is>
      </c>
      <c r="J3149" t="inlineStr">
        <is>
          <t>ALIMENTOS</t>
        </is>
      </c>
      <c r="K3149" t="inlineStr">
        <is>
          <t>07/2025</t>
        </is>
      </c>
      <c r="L3149" t="n">
        <v>0</v>
      </c>
      <c r="M3149" s="551" t="n">
        <v>45385</v>
      </c>
      <c r="N3149" t="n">
        <v>93.81999999999999</v>
      </c>
      <c r="O3149" t="n">
        <v>49</v>
      </c>
      <c r="P3149" t="n">
        <v>281.46</v>
      </c>
    </row>
    <row r="3150">
      <c r="A3150" t="n">
        <v>46150</v>
      </c>
      <c r="B3150" t="n">
        <v>122</v>
      </c>
      <c r="C3150" t="inlineStr">
        <is>
          <t>Arcos</t>
        </is>
      </c>
      <c r="D3150" s="551" t="n">
        <v>45870</v>
      </c>
      <c r="E3150" t="n">
        <v>18140</v>
      </c>
      <c r="F3150" t="inlineStr">
        <is>
          <t>WHISKY GENTLEMAN JACK SILVER 1L</t>
        </is>
      </c>
      <c r="G3150" t="n">
        <v>3478</v>
      </c>
      <c r="H3150" t="n">
        <v>1.7</v>
      </c>
      <c r="I3150" t="inlineStr">
        <is>
          <t>GR</t>
        </is>
      </c>
      <c r="J3150" t="inlineStr">
        <is>
          <t>BEBIDAS</t>
        </is>
      </c>
      <c r="K3150" t="inlineStr">
        <is>
          <t>07/2025</t>
        </is>
      </c>
      <c r="L3150" t="n">
        <v>163</v>
      </c>
      <c r="M3150" s="551" t="n">
        <v>45852</v>
      </c>
      <c r="N3150" t="n">
        <v>163</v>
      </c>
      <c r="O3150" t="n">
        <v>163</v>
      </c>
      <c r="P3150" t="n">
        <v>277.1</v>
      </c>
    </row>
    <row r="3151">
      <c r="A3151" t="n">
        <v>46218</v>
      </c>
      <c r="B3151" t="n">
        <v>122</v>
      </c>
      <c r="C3151" t="inlineStr">
        <is>
          <t>Arcos</t>
        </is>
      </c>
      <c r="D3151" s="551" t="n">
        <v>45870</v>
      </c>
      <c r="E3151" t="n">
        <v>26429</v>
      </c>
      <c r="F3151" t="inlineStr">
        <is>
          <t>ALGINATO KG</t>
        </is>
      </c>
      <c r="G3151" t="n">
        <v>6728</v>
      </c>
      <c r="H3151" t="n">
        <v>0.5</v>
      </c>
      <c r="I3151" t="inlineStr">
        <is>
          <t>KG</t>
        </is>
      </c>
      <c r="J3151" t="inlineStr">
        <is>
          <t>ALIMENTOS</t>
        </is>
      </c>
      <c r="K3151" t="inlineStr">
        <is>
          <t>07/2025</t>
        </is>
      </c>
      <c r="L3151" t="n">
        <v>550</v>
      </c>
      <c r="M3151" s="551" t="n">
        <v>45848</v>
      </c>
      <c r="N3151" t="n">
        <v>550</v>
      </c>
      <c r="O3151" t="n">
        <v>550</v>
      </c>
      <c r="P3151" t="n">
        <v>275</v>
      </c>
    </row>
    <row r="3152">
      <c r="A3152" t="n">
        <v>46197</v>
      </c>
      <c r="B3152" t="n">
        <v>122</v>
      </c>
      <c r="C3152" t="inlineStr">
        <is>
          <t>Arcos</t>
        </is>
      </c>
      <c r="D3152" s="551" t="n">
        <v>45870</v>
      </c>
      <c r="E3152" t="n">
        <v>18351</v>
      </c>
      <c r="F3152" t="inlineStr">
        <is>
          <t>GIN THE LONDON N1 700ML</t>
        </is>
      </c>
      <c r="G3152" t="n">
        <v>3284</v>
      </c>
      <c r="H3152" t="n">
        <v>1</v>
      </c>
      <c r="I3152" t="inlineStr">
        <is>
          <t>UN</t>
        </is>
      </c>
      <c r="J3152" t="inlineStr">
        <is>
          <t>BEBIDAS</t>
        </is>
      </c>
      <c r="K3152" t="inlineStr">
        <is>
          <t>07/2025</t>
        </is>
      </c>
      <c r="L3152" t="n">
        <v>0</v>
      </c>
      <c r="M3152" s="551" t="n">
        <v>-693593</v>
      </c>
      <c r="N3152" t="n">
        <v>0</v>
      </c>
      <c r="O3152" t="n">
        <v>0</v>
      </c>
      <c r="P3152" t="n">
        <v>272.3</v>
      </c>
    </row>
    <row r="3153">
      <c r="A3153" t="n">
        <v>46013</v>
      </c>
      <c r="B3153" t="n">
        <v>122</v>
      </c>
      <c r="C3153" t="inlineStr">
        <is>
          <t>Arcos</t>
        </is>
      </c>
      <c r="D3153" s="551" t="n">
        <v>45870</v>
      </c>
      <c r="E3153" t="n">
        <v>23698</v>
      </c>
      <c r="F3153" t="inlineStr">
        <is>
          <t>FARINHA DE AMENDOA KG</t>
        </is>
      </c>
      <c r="G3153" t="n">
        <v>2188</v>
      </c>
      <c r="H3153" t="n">
        <v>6</v>
      </c>
      <c r="I3153" t="inlineStr">
        <is>
          <t>KG</t>
        </is>
      </c>
      <c r="J3153" t="inlineStr">
        <is>
          <t>ALIMENTOS</t>
        </is>
      </c>
      <c r="K3153" t="inlineStr">
        <is>
          <t>07/2025</t>
        </is>
      </c>
      <c r="L3153" t="n">
        <v>0</v>
      </c>
      <c r="M3153" s="551" t="n">
        <v>45748</v>
      </c>
      <c r="N3153" t="n">
        <v>44.22</v>
      </c>
      <c r="O3153" t="n">
        <v>60</v>
      </c>
      <c r="P3153" t="n">
        <v>265.32</v>
      </c>
    </row>
    <row r="3154">
      <c r="A3154" t="n">
        <v>45973</v>
      </c>
      <c r="B3154" t="n">
        <v>122</v>
      </c>
      <c r="C3154" t="inlineStr">
        <is>
          <t>Arcos</t>
        </is>
      </c>
      <c r="D3154" s="551" t="n">
        <v>45870</v>
      </c>
      <c r="E3154" t="n">
        <v>17716</v>
      </c>
      <c r="F3154" t="inlineStr">
        <is>
          <t>VINHO TINTO ALMADEN CABERNET SAUVIGNON 750ML</t>
        </is>
      </c>
      <c r="G3154" t="n">
        <v>3822</v>
      </c>
      <c r="H3154" t="n">
        <v>10</v>
      </c>
      <c r="I3154" t="inlineStr">
        <is>
          <t>GR</t>
        </is>
      </c>
      <c r="J3154" t="inlineStr">
        <is>
          <t>BEBIDAS</t>
        </is>
      </c>
      <c r="K3154" t="inlineStr">
        <is>
          <t>07/2025</t>
        </is>
      </c>
      <c r="L3154" t="n">
        <v>26.2</v>
      </c>
      <c r="M3154" s="551" t="n">
        <v>45868</v>
      </c>
      <c r="N3154" t="n">
        <v>26.2</v>
      </c>
      <c r="O3154" t="n">
        <v>26.2</v>
      </c>
      <c r="P3154" t="n">
        <v>262</v>
      </c>
    </row>
    <row r="3155">
      <c r="A3155" t="n">
        <v>45884</v>
      </c>
      <c r="B3155" t="n">
        <v>122</v>
      </c>
      <c r="C3155" t="inlineStr">
        <is>
          <t>Arcos</t>
        </is>
      </c>
      <c r="D3155" s="551" t="n">
        <v>45870</v>
      </c>
      <c r="E3155" t="n">
        <v>23095</v>
      </c>
      <c r="F3155" t="inlineStr">
        <is>
          <t>OVO CAIPIRA UN</t>
        </is>
      </c>
      <c r="G3155" t="n">
        <v>2754</v>
      </c>
      <c r="H3155" t="n">
        <v>290</v>
      </c>
      <c r="I3155" t="inlineStr">
        <is>
          <t>UN</t>
        </is>
      </c>
      <c r="J3155" t="inlineStr">
        <is>
          <t>ALIMENTOS</t>
        </is>
      </c>
      <c r="K3155" t="inlineStr">
        <is>
          <t>07/2025</t>
        </is>
      </c>
      <c r="L3155" t="n">
        <v>0.9</v>
      </c>
      <c r="M3155" s="551" t="n">
        <v>45869</v>
      </c>
      <c r="N3155" t="n">
        <v>0.9</v>
      </c>
      <c r="O3155" t="n">
        <v>0.9</v>
      </c>
      <c r="P3155" t="n">
        <v>261</v>
      </c>
    </row>
    <row r="3156">
      <c r="A3156" t="n">
        <v>46016</v>
      </c>
      <c r="B3156" t="n">
        <v>122</v>
      </c>
      <c r="C3156" t="inlineStr">
        <is>
          <t>Arcos</t>
        </is>
      </c>
      <c r="D3156" s="551" t="n">
        <v>45870</v>
      </c>
      <c r="E3156" t="n">
        <v>20856</v>
      </c>
      <c r="F3156" t="inlineStr">
        <is>
          <t>GEMA DE OVO PASTEURIZADA FLEISCHEGGS 1KG</t>
        </is>
      </c>
      <c r="G3156" t="n">
        <v>2045</v>
      </c>
      <c r="H3156" t="n">
        <v>6</v>
      </c>
      <c r="I3156" t="inlineStr">
        <is>
          <t>UN</t>
        </is>
      </c>
      <c r="J3156" t="inlineStr">
        <is>
          <t>ALIMENTOS</t>
        </is>
      </c>
      <c r="K3156" t="inlineStr">
        <is>
          <t>07/2025</t>
        </is>
      </c>
      <c r="L3156" t="n">
        <v>43.16</v>
      </c>
      <c r="M3156" s="551" t="n">
        <v>45867</v>
      </c>
      <c r="N3156" t="n">
        <v>45.5</v>
      </c>
      <c r="O3156" t="n">
        <v>41.99</v>
      </c>
      <c r="P3156" t="n">
        <v>258.96</v>
      </c>
    </row>
    <row r="3157">
      <c r="A3157" t="n">
        <v>46196</v>
      </c>
      <c r="B3157" t="n">
        <v>122</v>
      </c>
      <c r="C3157" t="inlineStr">
        <is>
          <t>Arcos</t>
        </is>
      </c>
      <c r="D3157" s="551" t="n">
        <v>45870</v>
      </c>
      <c r="E3157" t="n">
        <v>18363</v>
      </c>
      <c r="F3157" t="inlineStr">
        <is>
          <t>GIN PRINCIPE DE LOS APOSTOLES 750ML</t>
        </is>
      </c>
      <c r="G3157" t="n">
        <v>3275</v>
      </c>
      <c r="H3157" t="n">
        <v>1</v>
      </c>
      <c r="I3157" t="inlineStr">
        <is>
          <t>UN</t>
        </is>
      </c>
      <c r="J3157" t="inlineStr">
        <is>
          <t>BEBIDAS</t>
        </is>
      </c>
      <c r="K3157" t="inlineStr">
        <is>
          <t>07/2025</t>
        </is>
      </c>
      <c r="L3157" t="n">
        <v>0</v>
      </c>
      <c r="M3157" s="551" t="n">
        <v>-693593</v>
      </c>
      <c r="N3157" t="n">
        <v>0</v>
      </c>
      <c r="O3157" t="n">
        <v>0</v>
      </c>
      <c r="P3157" t="n">
        <v>256.5</v>
      </c>
    </row>
    <row r="3158">
      <c r="A3158" t="n">
        <v>46049</v>
      </c>
      <c r="B3158" t="n">
        <v>122</v>
      </c>
      <c r="C3158" t="inlineStr">
        <is>
          <t>Arcos</t>
        </is>
      </c>
      <c r="D3158" s="551" t="n">
        <v>45870</v>
      </c>
      <c r="E3158" t="n">
        <v>18275</v>
      </c>
      <c r="F3158" t="inlineStr">
        <is>
          <t>RUM BACARDI 4 ANOS 750ML</t>
        </is>
      </c>
      <c r="G3158" t="n">
        <v>3355</v>
      </c>
      <c r="H3158" t="n">
        <v>4.51</v>
      </c>
      <c r="I3158" t="inlineStr">
        <is>
          <t>GR</t>
        </is>
      </c>
      <c r="J3158" t="inlineStr">
        <is>
          <t>BEBIDAS</t>
        </is>
      </c>
      <c r="K3158" t="inlineStr">
        <is>
          <t>07/2025</t>
        </is>
      </c>
      <c r="L3158" t="n">
        <v>56.7</v>
      </c>
      <c r="M3158" s="551" t="n">
        <v>45867</v>
      </c>
      <c r="N3158" t="n">
        <v>56.7</v>
      </c>
      <c r="O3158" t="n">
        <v>56.7</v>
      </c>
      <c r="P3158" t="n">
        <v>255.72</v>
      </c>
    </row>
    <row r="3159">
      <c r="A3159" t="n">
        <v>45899</v>
      </c>
      <c r="B3159" t="n">
        <v>122</v>
      </c>
      <c r="C3159" t="inlineStr">
        <is>
          <t>Arcos</t>
        </is>
      </c>
      <c r="D3159" s="551" t="n">
        <v>45870</v>
      </c>
      <c r="E3159" t="n">
        <v>24816</v>
      </c>
      <c r="F3159" t="inlineStr">
        <is>
          <t>GELO ESFERICO UN</t>
        </is>
      </c>
      <c r="G3159" t="n">
        <v>5772</v>
      </c>
      <c r="H3159" t="n">
        <v>80</v>
      </c>
      <c r="I3159" t="inlineStr">
        <is>
          <t>UN</t>
        </is>
      </c>
      <c r="J3159" t="inlineStr">
        <is>
          <t>BEBIDAS</t>
        </is>
      </c>
      <c r="K3159" t="inlineStr">
        <is>
          <t>07/2025</t>
        </is>
      </c>
      <c r="L3159" t="n">
        <v>3.19</v>
      </c>
      <c r="M3159" s="551" t="n">
        <v>45867</v>
      </c>
      <c r="N3159" t="n">
        <v>3.19</v>
      </c>
      <c r="O3159" t="n">
        <v>3.19</v>
      </c>
      <c r="P3159" t="n">
        <v>255.2</v>
      </c>
    </row>
    <row r="3160">
      <c r="A3160" t="n">
        <v>46164</v>
      </c>
      <c r="B3160" t="n">
        <v>122</v>
      </c>
      <c r="C3160" t="inlineStr">
        <is>
          <t>Arcos</t>
        </is>
      </c>
      <c r="D3160" s="551" t="n">
        <v>45870</v>
      </c>
      <c r="E3160" t="n">
        <v>18234</v>
      </c>
      <c r="F3160" t="inlineStr">
        <is>
          <t>TEQUILA JOSE CUERVO 1800 SILVER 750ML</t>
        </is>
      </c>
      <c r="G3160" t="n">
        <v>3394</v>
      </c>
      <c r="H3160" t="n">
        <v>1.45</v>
      </c>
      <c r="I3160" t="inlineStr">
        <is>
          <t>UN</t>
        </is>
      </c>
      <c r="J3160" t="inlineStr">
        <is>
          <t>BEBIDAS</t>
        </is>
      </c>
      <c r="K3160" t="inlineStr">
        <is>
          <t>07/2025</t>
        </is>
      </c>
      <c r="L3160" t="n">
        <v>0</v>
      </c>
      <c r="M3160" s="551" t="n">
        <v>45545</v>
      </c>
      <c r="N3160" t="n">
        <v>174.8</v>
      </c>
      <c r="O3160" t="n">
        <v>174.8</v>
      </c>
      <c r="P3160" t="n">
        <v>253.46</v>
      </c>
    </row>
    <row r="3161">
      <c r="A3161" t="n">
        <v>46074</v>
      </c>
      <c r="B3161" t="n">
        <v>122</v>
      </c>
      <c r="C3161" t="inlineStr">
        <is>
          <t>Arcos</t>
        </is>
      </c>
      <c r="D3161" s="551" t="n">
        <v>45870</v>
      </c>
      <c r="E3161" t="n">
        <v>18268</v>
      </c>
      <c r="F3161" t="inlineStr">
        <is>
          <t>RUM HAVANA CLUB 3 ANOS 750ML</t>
        </is>
      </c>
      <c r="G3161" t="n">
        <v>3362</v>
      </c>
      <c r="H3161" t="n">
        <v>3.75</v>
      </c>
      <c r="I3161" t="inlineStr">
        <is>
          <t>GR</t>
        </is>
      </c>
      <c r="J3161" t="inlineStr">
        <is>
          <t>BEBIDAS</t>
        </is>
      </c>
      <c r="K3161" t="inlineStr">
        <is>
          <t>07/2025</t>
        </is>
      </c>
      <c r="L3161" t="n">
        <v>0</v>
      </c>
      <c r="M3161" s="551" t="n">
        <v>-693593</v>
      </c>
      <c r="N3161" t="n">
        <v>0</v>
      </c>
      <c r="O3161" t="n">
        <v>54</v>
      </c>
      <c r="P3161" t="n">
        <v>250.02</v>
      </c>
    </row>
    <row r="3162">
      <c r="A3162" t="n">
        <v>45972</v>
      </c>
      <c r="B3162" t="n">
        <v>122</v>
      </c>
      <c r="C3162" t="inlineStr">
        <is>
          <t>Arcos</t>
        </is>
      </c>
      <c r="D3162" s="551" t="n">
        <v>45870</v>
      </c>
      <c r="E3162" t="n">
        <v>18543</v>
      </c>
      <c r="F3162" t="inlineStr">
        <is>
          <t>APERITIVO CYNAR 900ML</t>
        </is>
      </c>
      <c r="G3162" t="n">
        <v>3135</v>
      </c>
      <c r="H3162" t="n">
        <v>10</v>
      </c>
      <c r="I3162" t="inlineStr">
        <is>
          <t>GR</t>
        </is>
      </c>
      <c r="J3162" t="inlineStr">
        <is>
          <t>BEBIDAS</t>
        </is>
      </c>
      <c r="K3162" t="inlineStr">
        <is>
          <t>07/2025</t>
        </is>
      </c>
      <c r="L3162" t="n">
        <v>24.31</v>
      </c>
      <c r="M3162" s="551" t="n">
        <v>45859</v>
      </c>
      <c r="N3162" t="n">
        <v>29</v>
      </c>
      <c r="O3162" t="n">
        <v>29</v>
      </c>
      <c r="P3162" t="n">
        <v>243.1</v>
      </c>
    </row>
    <row r="3163">
      <c r="A3163" t="n">
        <v>45992</v>
      </c>
      <c r="B3163" t="n">
        <v>122</v>
      </c>
      <c r="C3163" t="inlineStr">
        <is>
          <t>Arcos</t>
        </is>
      </c>
      <c r="D3163" s="551" t="n">
        <v>45870</v>
      </c>
      <c r="E3163" t="n">
        <v>18702</v>
      </c>
      <c r="F3163" t="inlineStr">
        <is>
          <t>BACON AURORA KG</t>
        </is>
      </c>
      <c r="G3163" t="n">
        <v>3033</v>
      </c>
      <c r="H3163" t="n">
        <v>7.2</v>
      </c>
      <c r="I3163" t="inlineStr">
        <is>
          <t>KG</t>
        </is>
      </c>
      <c r="J3163" t="inlineStr">
        <is>
          <t>ALIMENTOS</t>
        </is>
      </c>
      <c r="K3163" t="inlineStr">
        <is>
          <t>07/2025</t>
        </is>
      </c>
      <c r="L3163" t="n">
        <v>33.75</v>
      </c>
      <c r="M3163" s="551" t="n">
        <v>45853</v>
      </c>
      <c r="N3163" t="n">
        <v>33.75</v>
      </c>
      <c r="O3163" t="n">
        <v>32.9</v>
      </c>
      <c r="P3163" t="n">
        <v>243</v>
      </c>
    </row>
    <row r="3164">
      <c r="A3164" t="n">
        <v>46158</v>
      </c>
      <c r="B3164" t="n">
        <v>122</v>
      </c>
      <c r="C3164" t="inlineStr">
        <is>
          <t>Arcos</t>
        </is>
      </c>
      <c r="D3164" s="551" t="n">
        <v>45870</v>
      </c>
      <c r="E3164" t="n">
        <v>26591</v>
      </c>
      <c r="F3164" t="inlineStr">
        <is>
          <t>COPA FATIADO JAIS KG</t>
        </is>
      </c>
      <c r="G3164" t="n">
        <v>6805</v>
      </c>
      <c r="H3164" t="n">
        <v>1.58</v>
      </c>
      <c r="I3164" t="inlineStr">
        <is>
          <t>KG</t>
        </is>
      </c>
      <c r="J3164" t="inlineStr">
        <is>
          <t>ALIMENTOS</t>
        </is>
      </c>
      <c r="K3164" t="inlineStr">
        <is>
          <t>07/2025</t>
        </is>
      </c>
      <c r="L3164" t="n">
        <v>153.3</v>
      </c>
      <c r="M3164" s="551" t="n">
        <v>45868</v>
      </c>
      <c r="N3164" t="n">
        <v>153.46</v>
      </c>
      <c r="O3164" t="n">
        <v>153.46</v>
      </c>
      <c r="P3164" t="n">
        <v>242.21</v>
      </c>
    </row>
    <row r="3165">
      <c r="A3165" t="n">
        <v>46096</v>
      </c>
      <c r="B3165" t="n">
        <v>122</v>
      </c>
      <c r="C3165" t="inlineStr">
        <is>
          <t>Arcos</t>
        </is>
      </c>
      <c r="D3165" s="551" t="n">
        <v>45870</v>
      </c>
      <c r="E3165" t="n">
        <v>21004</v>
      </c>
      <c r="F3165" t="inlineStr">
        <is>
          <t>OLEO DE GERGELIM TORRADO HONG KONG 1L</t>
        </is>
      </c>
      <c r="G3165" t="n">
        <v>2007</v>
      </c>
      <c r="H3165" t="n">
        <v>3</v>
      </c>
      <c r="I3165" t="inlineStr">
        <is>
          <t>UN</t>
        </is>
      </c>
      <c r="J3165" t="inlineStr">
        <is>
          <t>ALIMENTOS</t>
        </is>
      </c>
      <c r="K3165" t="inlineStr">
        <is>
          <t>07/2025</t>
        </is>
      </c>
      <c r="L3165" t="n">
        <v>0</v>
      </c>
      <c r="M3165" s="551" t="n">
        <v>-693593</v>
      </c>
      <c r="N3165" t="n">
        <v>0</v>
      </c>
      <c r="O3165" t="n">
        <v>95.67</v>
      </c>
      <c r="P3165" t="n">
        <v>239.07</v>
      </c>
    </row>
    <row r="3166">
      <c r="A3166" t="n">
        <v>46122</v>
      </c>
      <c r="B3166" t="n">
        <v>122</v>
      </c>
      <c r="C3166" t="inlineStr">
        <is>
          <t>Arcos</t>
        </is>
      </c>
      <c r="D3166" s="551" t="n">
        <v>45870</v>
      </c>
      <c r="E3166" t="n">
        <v>18284</v>
      </c>
      <c r="F3166" t="inlineStr">
        <is>
          <t>LICOR JEAN DE DIJON CREME DE CASSIS 700ML</t>
        </is>
      </c>
      <c r="G3166" t="n">
        <v>3344</v>
      </c>
      <c r="H3166" t="n">
        <v>2.04</v>
      </c>
      <c r="I3166" t="inlineStr">
        <is>
          <t>GR</t>
        </is>
      </c>
      <c r="J3166" t="inlineStr">
        <is>
          <t>BEBIDAS</t>
        </is>
      </c>
      <c r="K3166" t="inlineStr">
        <is>
          <t>07/2025</t>
        </is>
      </c>
      <c r="L3166" t="n">
        <v>114.93</v>
      </c>
      <c r="M3166" s="551" t="n">
        <v>45853</v>
      </c>
      <c r="N3166" t="n">
        <v>114.93</v>
      </c>
      <c r="O3166" t="n">
        <v>114.93</v>
      </c>
      <c r="P3166" t="n">
        <v>234.46</v>
      </c>
    </row>
    <row r="3167">
      <c r="A3167" t="n">
        <v>46120</v>
      </c>
      <c r="B3167" t="n">
        <v>122</v>
      </c>
      <c r="C3167" t="inlineStr">
        <is>
          <t>Arcos</t>
        </is>
      </c>
      <c r="D3167" s="551" t="n">
        <v>45870</v>
      </c>
      <c r="E3167" t="n">
        <v>18510</v>
      </c>
      <c r="F3167" t="inlineStr">
        <is>
          <t>PEYCHAUD AROMATIC COCKTAIL BITTERS 148ML</t>
        </is>
      </c>
      <c r="G3167" t="n">
        <v>3150</v>
      </c>
      <c r="H3167" t="n">
        <v>2.1</v>
      </c>
      <c r="I3167" t="inlineStr">
        <is>
          <t>UN</t>
        </is>
      </c>
      <c r="J3167" t="inlineStr">
        <is>
          <t>BEBIDAS</t>
        </is>
      </c>
      <c r="K3167" t="inlineStr">
        <is>
          <t>07/2025</t>
        </is>
      </c>
      <c r="L3167" t="n">
        <v>0</v>
      </c>
      <c r="M3167" s="551" t="n">
        <v>45820</v>
      </c>
      <c r="N3167" t="n">
        <v>104.5</v>
      </c>
      <c r="O3167" t="n">
        <v>104.5</v>
      </c>
      <c r="P3167" t="n">
        <v>219.45</v>
      </c>
    </row>
    <row r="3168">
      <c r="A3168" t="n">
        <v>46017</v>
      </c>
      <c r="B3168" t="n">
        <v>122</v>
      </c>
      <c r="C3168" t="inlineStr">
        <is>
          <t>Arcos</t>
        </is>
      </c>
      <c r="D3168" s="551" t="n">
        <v>45870</v>
      </c>
      <c r="E3168" t="n">
        <v>19923</v>
      </c>
      <c r="F3168" t="inlineStr">
        <is>
          <t>PIMENTA PRETA EM GRAOS C/500G</t>
        </is>
      </c>
      <c r="G3168" t="n">
        <v>2375</v>
      </c>
      <c r="H3168" t="n">
        <v>6</v>
      </c>
      <c r="I3168" t="inlineStr">
        <is>
          <t>PC</t>
        </is>
      </c>
      <c r="J3168" t="inlineStr">
        <is>
          <t>ALIMENTOS</t>
        </is>
      </c>
      <c r="K3168" t="inlineStr">
        <is>
          <t>07/2025</t>
        </is>
      </c>
      <c r="L3168" t="n">
        <v>0</v>
      </c>
      <c r="M3168" s="551" t="n">
        <v>45764</v>
      </c>
      <c r="N3168" t="n">
        <v>36.44</v>
      </c>
      <c r="O3168" t="n">
        <v>39.25</v>
      </c>
      <c r="P3168" t="n">
        <v>218.64</v>
      </c>
    </row>
    <row r="3169">
      <c r="A3169" t="n">
        <v>46010</v>
      </c>
      <c r="B3169" t="n">
        <v>122</v>
      </c>
      <c r="C3169" t="inlineStr">
        <is>
          <t>Arcos</t>
        </is>
      </c>
      <c r="D3169" s="551" t="n">
        <v>45870</v>
      </c>
      <c r="E3169" t="n">
        <v>18444</v>
      </c>
      <c r="F3169" t="inlineStr">
        <is>
          <t>CACHACA MATO DENTRO OURO 980ML</t>
        </is>
      </c>
      <c r="G3169" t="n">
        <v>3205</v>
      </c>
      <c r="H3169" t="n">
        <v>6.22</v>
      </c>
      <c r="I3169" t="inlineStr">
        <is>
          <t>UN</t>
        </is>
      </c>
      <c r="J3169" t="inlineStr">
        <is>
          <t>BEBIDAS</t>
        </is>
      </c>
      <c r="K3169" t="inlineStr">
        <is>
          <t>07/2025</t>
        </is>
      </c>
      <c r="L3169" t="n">
        <v>0</v>
      </c>
      <c r="M3169" s="551" t="n">
        <v>45447</v>
      </c>
      <c r="N3169" t="n">
        <v>35</v>
      </c>
      <c r="O3169" t="n">
        <v>34</v>
      </c>
      <c r="P3169" t="n">
        <v>217.7</v>
      </c>
    </row>
    <row r="3170">
      <c r="A3170" t="n">
        <v>46183</v>
      </c>
      <c r="B3170" t="n">
        <v>122</v>
      </c>
      <c r="C3170" t="inlineStr">
        <is>
          <t>Arcos</t>
        </is>
      </c>
      <c r="D3170" s="551" t="n">
        <v>45870</v>
      </c>
      <c r="E3170" t="n">
        <v>26187</v>
      </c>
      <c r="F3170" t="inlineStr">
        <is>
          <t>CHOCOLATE BRANCO EM GOTAS SICAO</t>
        </is>
      </c>
      <c r="G3170" t="n">
        <v>2033</v>
      </c>
      <c r="H3170" t="n">
        <v>1</v>
      </c>
      <c r="I3170" t="inlineStr">
        <is>
          <t>PT</t>
        </is>
      </c>
      <c r="J3170" t="inlineStr">
        <is>
          <t>ALIMENTOS</t>
        </is>
      </c>
      <c r="K3170" t="inlineStr">
        <is>
          <t>07/2025</t>
        </is>
      </c>
      <c r="L3170" t="n">
        <v>214</v>
      </c>
      <c r="M3170" s="551" t="n">
        <v>45853</v>
      </c>
      <c r="N3170" t="n">
        <v>214</v>
      </c>
      <c r="O3170" t="n">
        <v>214</v>
      </c>
      <c r="P3170" t="n">
        <v>214</v>
      </c>
    </row>
    <row r="3171">
      <c r="A3171" t="n">
        <v>46133</v>
      </c>
      <c r="B3171" t="n">
        <v>122</v>
      </c>
      <c r="C3171" t="inlineStr">
        <is>
          <t>Arcos</t>
        </is>
      </c>
      <c r="D3171" s="551" t="n">
        <v>45870</v>
      </c>
      <c r="E3171" t="n">
        <v>19567</v>
      </c>
      <c r="F3171" t="inlineStr">
        <is>
          <t>PIMENTA JAMAICA EM GRAO KG</t>
        </is>
      </c>
      <c r="G3171" t="n">
        <v>2650</v>
      </c>
      <c r="H3171" t="n">
        <v>2</v>
      </c>
      <c r="I3171" t="inlineStr">
        <is>
          <t>KG</t>
        </is>
      </c>
      <c r="J3171" t="inlineStr">
        <is>
          <t>ALIMENTOS</t>
        </is>
      </c>
      <c r="K3171" t="inlineStr">
        <is>
          <t>07/2025</t>
        </is>
      </c>
      <c r="L3171" t="n">
        <v>106.8</v>
      </c>
      <c r="M3171" s="551" t="n">
        <v>45839</v>
      </c>
      <c r="N3171" t="n">
        <v>106.8</v>
      </c>
      <c r="O3171" t="n">
        <v>110</v>
      </c>
      <c r="P3171" t="n">
        <v>213.6</v>
      </c>
    </row>
    <row r="3172">
      <c r="A3172" t="n">
        <v>46104</v>
      </c>
      <c r="B3172" t="n">
        <v>122</v>
      </c>
      <c r="C3172" t="inlineStr">
        <is>
          <t>Arcos</t>
        </is>
      </c>
      <c r="D3172" s="551" t="n">
        <v>45870</v>
      </c>
      <c r="E3172" t="n">
        <v>18537</v>
      </c>
      <c r="F3172" t="inlineStr">
        <is>
          <t>APERITIVO LILLET BLANC 750ML</t>
        </is>
      </c>
      <c r="G3172" t="n">
        <v>3140</v>
      </c>
      <c r="H3172" t="n">
        <v>2.82</v>
      </c>
      <c r="I3172" t="inlineStr">
        <is>
          <t>GR</t>
        </is>
      </c>
      <c r="J3172" t="inlineStr">
        <is>
          <t>BEBIDAS</t>
        </is>
      </c>
      <c r="K3172" t="inlineStr">
        <is>
          <t>07/2025</t>
        </is>
      </c>
      <c r="L3172" t="n">
        <v>0</v>
      </c>
      <c r="M3172" s="551" t="n">
        <v>45734</v>
      </c>
      <c r="N3172" t="n">
        <v>75.5</v>
      </c>
      <c r="O3172" t="n">
        <v>75.5</v>
      </c>
      <c r="P3172" t="n">
        <v>212.91</v>
      </c>
    </row>
    <row r="3173">
      <c r="A3173" t="n">
        <v>45918</v>
      </c>
      <c r="B3173" t="n">
        <v>122</v>
      </c>
      <c r="C3173" t="inlineStr">
        <is>
          <t>Arcos</t>
        </is>
      </c>
      <c r="D3173" s="551" t="n">
        <v>45870</v>
      </c>
      <c r="E3173" t="n">
        <v>19549</v>
      </c>
      <c r="F3173" t="inlineStr">
        <is>
          <t>TOMATE CARMEM GRAUDO KG</t>
        </is>
      </c>
      <c r="G3173" t="n">
        <v>2667</v>
      </c>
      <c r="H3173" t="n">
        <v>27.92</v>
      </c>
      <c r="I3173" t="inlineStr">
        <is>
          <t>KG</t>
        </is>
      </c>
      <c r="J3173" t="inlineStr">
        <is>
          <t>ALIMENTOS</t>
        </is>
      </c>
      <c r="K3173" t="inlineStr">
        <is>
          <t>07/2025</t>
        </is>
      </c>
      <c r="L3173" t="n">
        <v>7.53</v>
      </c>
      <c r="M3173" s="551" t="n">
        <v>45869</v>
      </c>
      <c r="N3173" t="n">
        <v>7.5</v>
      </c>
      <c r="O3173" t="n">
        <v>6.21</v>
      </c>
      <c r="P3173" t="n">
        <v>210.24</v>
      </c>
    </row>
    <row r="3174">
      <c r="A3174" t="n">
        <v>46166</v>
      </c>
      <c r="B3174" t="n">
        <v>122</v>
      </c>
      <c r="C3174" t="inlineStr">
        <is>
          <t>Arcos</t>
        </is>
      </c>
      <c r="D3174" s="551" t="n">
        <v>45870</v>
      </c>
      <c r="E3174" t="n">
        <v>18372</v>
      </c>
      <c r="F3174" t="inlineStr">
        <is>
          <t>GIN HENDRICKS 750ML</t>
        </is>
      </c>
      <c r="G3174" t="n">
        <v>3267</v>
      </c>
      <c r="H3174" t="n">
        <v>1.34</v>
      </c>
      <c r="I3174" t="inlineStr">
        <is>
          <t>GR</t>
        </is>
      </c>
      <c r="J3174" t="inlineStr">
        <is>
          <t>BEBIDAS</t>
        </is>
      </c>
      <c r="K3174" t="inlineStr">
        <is>
          <t>07/2025</t>
        </is>
      </c>
      <c r="L3174" t="n">
        <v>0</v>
      </c>
      <c r="M3174" s="551" t="n">
        <v>-693593</v>
      </c>
      <c r="N3174" t="n">
        <v>0</v>
      </c>
      <c r="O3174" t="n">
        <v>164.68</v>
      </c>
      <c r="P3174" t="n">
        <v>209.04</v>
      </c>
    </row>
    <row r="3175">
      <c r="A3175" t="n">
        <v>45991</v>
      </c>
      <c r="B3175" t="n">
        <v>122</v>
      </c>
      <c r="C3175" t="inlineStr">
        <is>
          <t>Arcos</t>
        </is>
      </c>
      <c r="D3175" s="551" t="n">
        <v>45870</v>
      </c>
      <c r="E3175" t="n">
        <v>20488</v>
      </c>
      <c r="F3175" t="inlineStr">
        <is>
          <t>PRESUNTO COZIDO MAGRO SADIA KG</t>
        </is>
      </c>
      <c r="G3175" t="n">
        <v>2157</v>
      </c>
      <c r="H3175" t="n">
        <v>7.2</v>
      </c>
      <c r="I3175" t="inlineStr">
        <is>
          <t>KG</t>
        </is>
      </c>
      <c r="J3175" t="inlineStr">
        <is>
          <t>ALIMENTOS</t>
        </is>
      </c>
      <c r="K3175" t="inlineStr">
        <is>
          <t>07/2025</t>
        </is>
      </c>
      <c r="L3175" t="n">
        <v>27.78</v>
      </c>
      <c r="M3175" s="551" t="n">
        <v>45859</v>
      </c>
      <c r="N3175" t="n">
        <v>27.75</v>
      </c>
      <c r="O3175" t="n">
        <v>27.75</v>
      </c>
      <c r="P3175" t="n">
        <v>200.02</v>
      </c>
    </row>
    <row r="3176">
      <c r="A3176" t="n">
        <v>46114</v>
      </c>
      <c r="B3176" t="n">
        <v>122</v>
      </c>
      <c r="C3176" t="inlineStr">
        <is>
          <t>Arcos</t>
        </is>
      </c>
      <c r="D3176" s="551" t="n">
        <v>45870</v>
      </c>
      <c r="E3176" t="n">
        <v>18546</v>
      </c>
      <c r="F3176" t="inlineStr">
        <is>
          <t>APERITIVO AVERNA AMARO 700ML</t>
        </is>
      </c>
      <c r="G3176" t="n">
        <v>3133</v>
      </c>
      <c r="H3176" t="n">
        <v>2.44</v>
      </c>
      <c r="I3176" t="inlineStr">
        <is>
          <t>GR</t>
        </is>
      </c>
      <c r="J3176" t="inlineStr">
        <is>
          <t>BEBIDAS</t>
        </is>
      </c>
      <c r="K3176" t="inlineStr">
        <is>
          <t>07/2025</t>
        </is>
      </c>
      <c r="L3176" t="n">
        <v>0</v>
      </c>
      <c r="M3176" s="551" t="n">
        <v>-693593</v>
      </c>
      <c r="N3176" t="n">
        <v>0</v>
      </c>
      <c r="O3176" t="n">
        <v>92.90000000000001</v>
      </c>
      <c r="P3176" t="n">
        <v>198.45</v>
      </c>
    </row>
    <row r="3177">
      <c r="A3177" t="n">
        <v>46165</v>
      </c>
      <c r="B3177" t="n">
        <v>122</v>
      </c>
      <c r="C3177" t="inlineStr">
        <is>
          <t>Arcos</t>
        </is>
      </c>
      <c r="D3177" s="551" t="n">
        <v>45870</v>
      </c>
      <c r="E3177" t="n">
        <v>18133</v>
      </c>
      <c r="F3177" t="inlineStr">
        <is>
          <t>WHISKY GLENLIVET FOUNDERS RESERVE 750ML</t>
        </is>
      </c>
      <c r="G3177" t="n">
        <v>3484</v>
      </c>
      <c r="H3177" t="n">
        <v>1.35</v>
      </c>
      <c r="I3177" t="inlineStr">
        <is>
          <t>GR</t>
        </is>
      </c>
      <c r="J3177" t="inlineStr">
        <is>
          <t>BEBIDAS</t>
        </is>
      </c>
      <c r="K3177" t="inlineStr">
        <is>
          <t>07/2025</t>
        </is>
      </c>
      <c r="L3177" t="n">
        <v>0</v>
      </c>
      <c r="M3177" s="551" t="n">
        <v>-693593</v>
      </c>
      <c r="N3177" t="n">
        <v>0</v>
      </c>
      <c r="O3177" t="n">
        <v>193.9</v>
      </c>
      <c r="P3177" t="n">
        <v>195.01</v>
      </c>
    </row>
    <row r="3178">
      <c r="A3178" t="n">
        <v>46002</v>
      </c>
      <c r="B3178" t="n">
        <v>122</v>
      </c>
      <c r="C3178" t="inlineStr">
        <is>
          <t>Arcos</t>
        </is>
      </c>
      <c r="D3178" s="551" t="n">
        <v>45870</v>
      </c>
      <c r="E3178" t="n">
        <v>18486</v>
      </c>
      <c r="F3178" t="inlineStr">
        <is>
          <t>CACHACA FAMIGERADA BRUTA 750ML</t>
        </is>
      </c>
      <c r="G3178" t="n">
        <v>3170</v>
      </c>
      <c r="H3178" t="n">
        <v>7</v>
      </c>
      <c r="I3178" t="inlineStr">
        <is>
          <t>GR</t>
        </is>
      </c>
      <c r="J3178" t="inlineStr">
        <is>
          <t>BEBIDAS</t>
        </is>
      </c>
      <c r="K3178" t="inlineStr">
        <is>
          <t>07/2025</t>
        </is>
      </c>
      <c r="L3178" t="n">
        <v>27.5</v>
      </c>
      <c r="M3178" s="551" t="n">
        <v>45867</v>
      </c>
      <c r="N3178" t="n">
        <v>27.5</v>
      </c>
      <c r="O3178" t="n">
        <v>27.5</v>
      </c>
      <c r="P3178" t="n">
        <v>192.5</v>
      </c>
    </row>
    <row r="3179">
      <c r="A3179" t="n">
        <v>46090</v>
      </c>
      <c r="B3179" t="n">
        <v>122</v>
      </c>
      <c r="C3179" t="inlineStr">
        <is>
          <t>Arcos</t>
        </is>
      </c>
      <c r="D3179" s="551" t="n">
        <v>45870</v>
      </c>
      <c r="E3179" t="n">
        <v>20034</v>
      </c>
      <c r="F3179" t="inlineStr">
        <is>
          <t>CRAVO DA INDIA KG</t>
        </is>
      </c>
      <c r="G3179" t="n">
        <v>2333</v>
      </c>
      <c r="H3179" t="n">
        <v>3</v>
      </c>
      <c r="I3179" t="inlineStr">
        <is>
          <t>KG</t>
        </is>
      </c>
      <c r="J3179" t="inlineStr">
        <is>
          <t>ALIMENTOS</t>
        </is>
      </c>
      <c r="K3179" t="inlineStr">
        <is>
          <t>07/2025</t>
        </is>
      </c>
      <c r="L3179" t="n">
        <v>0</v>
      </c>
      <c r="M3179" s="551" t="n">
        <v>45764</v>
      </c>
      <c r="N3179" t="n">
        <v>63.06</v>
      </c>
      <c r="O3179" t="n">
        <v>62</v>
      </c>
      <c r="P3179" t="n">
        <v>189.18</v>
      </c>
    </row>
    <row r="3180">
      <c r="A3180" t="n">
        <v>45896</v>
      </c>
      <c r="B3180" t="n">
        <v>122</v>
      </c>
      <c r="C3180" t="inlineStr">
        <is>
          <t>Arcos</t>
        </is>
      </c>
      <c r="D3180" s="551" t="n">
        <v>45870</v>
      </c>
      <c r="E3180" t="n">
        <v>24307</v>
      </c>
      <c r="F3180" t="inlineStr">
        <is>
          <t>GUARANA ANTARCTICA DIET LATA 350ML UN</t>
        </is>
      </c>
      <c r="G3180" t="n">
        <v>3656</v>
      </c>
      <c r="H3180" t="n">
        <v>86</v>
      </c>
      <c r="I3180" t="inlineStr">
        <is>
          <t>UN</t>
        </is>
      </c>
      <c r="J3180" t="inlineStr">
        <is>
          <t>BEBIDAS</t>
        </is>
      </c>
      <c r="K3180" t="inlineStr">
        <is>
          <t>07/2025</t>
        </is>
      </c>
      <c r="L3180" t="n">
        <v>0</v>
      </c>
      <c r="M3180" s="551" t="n">
        <v>45561</v>
      </c>
      <c r="N3180" t="n">
        <v>2.19</v>
      </c>
      <c r="O3180" t="n">
        <v>2.19</v>
      </c>
      <c r="P3180" t="n">
        <v>188.34</v>
      </c>
    </row>
    <row r="3181">
      <c r="A3181" t="n">
        <v>46085</v>
      </c>
      <c r="B3181" t="n">
        <v>122</v>
      </c>
      <c r="C3181" t="inlineStr">
        <is>
          <t>Arcos</t>
        </is>
      </c>
      <c r="D3181" s="551" t="n">
        <v>45870</v>
      </c>
      <c r="E3181" t="n">
        <v>23992</v>
      </c>
      <c r="F3181" t="inlineStr">
        <is>
          <t>ACIDO MALICO KG</t>
        </is>
      </c>
      <c r="G3181" t="n">
        <v>2216</v>
      </c>
      <c r="H3181" t="n">
        <v>3</v>
      </c>
      <c r="I3181" t="inlineStr">
        <is>
          <t>KG</t>
        </is>
      </c>
      <c r="J3181" t="inlineStr">
        <is>
          <t>ALIMENTOS</t>
        </is>
      </c>
      <c r="K3181" t="inlineStr">
        <is>
          <t>07/2025</t>
        </is>
      </c>
      <c r="L3181" t="n">
        <v>0</v>
      </c>
      <c r="M3181" s="551" t="n">
        <v>45832</v>
      </c>
      <c r="N3181" t="n">
        <v>61</v>
      </c>
      <c r="O3181" t="n">
        <v>61</v>
      </c>
      <c r="P3181" t="n">
        <v>183</v>
      </c>
    </row>
    <row r="3182">
      <c r="A3182" t="n">
        <v>46018</v>
      </c>
      <c r="B3182" t="n">
        <v>122</v>
      </c>
      <c r="C3182" t="inlineStr">
        <is>
          <t>Arcos</t>
        </is>
      </c>
      <c r="D3182" s="551" t="n">
        <v>45870</v>
      </c>
      <c r="E3182" t="n">
        <v>20614</v>
      </c>
      <c r="F3182" t="inlineStr">
        <is>
          <t>PASTA GERGELIM TAHINE ISTAMBUL 5006 LT</t>
        </is>
      </c>
      <c r="G3182" t="n">
        <v>2119</v>
      </c>
      <c r="H3182" t="n">
        <v>6</v>
      </c>
      <c r="I3182" t="inlineStr">
        <is>
          <t>UN</t>
        </is>
      </c>
      <c r="J3182" t="inlineStr">
        <is>
          <t>ALIMENTOS</t>
        </is>
      </c>
      <c r="K3182" t="inlineStr">
        <is>
          <t>07/2025</t>
        </is>
      </c>
      <c r="L3182" t="n">
        <v>29.9</v>
      </c>
      <c r="M3182" s="551" t="n">
        <v>45853</v>
      </c>
      <c r="N3182" t="n">
        <v>29.9</v>
      </c>
      <c r="O3182" t="n">
        <v>29.9</v>
      </c>
      <c r="P3182" t="n">
        <v>179.4</v>
      </c>
    </row>
    <row r="3183">
      <c r="A3183" t="n">
        <v>46095</v>
      </c>
      <c r="B3183" t="n">
        <v>122</v>
      </c>
      <c r="C3183" t="inlineStr">
        <is>
          <t>Arcos</t>
        </is>
      </c>
      <c r="D3183" s="551" t="n">
        <v>45870</v>
      </c>
      <c r="E3183" t="n">
        <v>19946</v>
      </c>
      <c r="F3183" t="inlineStr">
        <is>
          <t>MOSTARDA DIJON COM GRAO BEAUFOR C/1,001KG</t>
        </is>
      </c>
      <c r="G3183" t="n">
        <v>2360</v>
      </c>
      <c r="H3183" t="n">
        <v>3</v>
      </c>
      <c r="I3183" t="inlineStr">
        <is>
          <t>PT</t>
        </is>
      </c>
      <c r="J3183" t="inlineStr">
        <is>
          <t>ALIMENTOS</t>
        </is>
      </c>
      <c r="K3183" t="inlineStr">
        <is>
          <t>07/2025</t>
        </is>
      </c>
      <c r="L3183" t="n">
        <v>0</v>
      </c>
      <c r="M3183" s="551" t="n">
        <v>45754</v>
      </c>
      <c r="N3183" t="n">
        <v>0</v>
      </c>
      <c r="O3183" t="n">
        <v>54.5</v>
      </c>
      <c r="P3183" t="n">
        <v>178.5</v>
      </c>
    </row>
    <row r="3184">
      <c r="A3184" t="n">
        <v>45908</v>
      </c>
      <c r="B3184" t="n">
        <v>122</v>
      </c>
      <c r="C3184" t="inlineStr">
        <is>
          <t>Arcos</t>
        </is>
      </c>
      <c r="D3184" s="551" t="n">
        <v>45870</v>
      </c>
      <c r="E3184" t="n">
        <v>19756</v>
      </c>
      <c r="F3184" t="inlineStr">
        <is>
          <t>LARANJA PERA KG</t>
        </is>
      </c>
      <c r="G3184" t="n">
        <v>2497</v>
      </c>
      <c r="H3184" t="n">
        <v>58.75</v>
      </c>
      <c r="I3184" t="inlineStr">
        <is>
          <t>KG</t>
        </is>
      </c>
      <c r="J3184" t="inlineStr">
        <is>
          <t>ALIMENTOS</t>
        </is>
      </c>
      <c r="K3184" t="inlineStr">
        <is>
          <t>07/2025</t>
        </is>
      </c>
      <c r="L3184" t="n">
        <v>2.9</v>
      </c>
      <c r="M3184" s="551" t="n">
        <v>45869</v>
      </c>
      <c r="N3184" t="n">
        <v>2.8</v>
      </c>
      <c r="O3184" t="n">
        <v>2.76</v>
      </c>
      <c r="P3184" t="n">
        <v>170.38</v>
      </c>
    </row>
    <row r="3185">
      <c r="A3185" t="n">
        <v>45970</v>
      </c>
      <c r="B3185" t="n">
        <v>122</v>
      </c>
      <c r="C3185" t="inlineStr">
        <is>
          <t>Arcos</t>
        </is>
      </c>
      <c r="D3185" s="551" t="n">
        <v>45870</v>
      </c>
      <c r="E3185" t="n">
        <v>20421</v>
      </c>
      <c r="F3185" t="inlineStr">
        <is>
          <t>COUSCOUS MARROQUINO PAGANINI 500G</t>
        </is>
      </c>
      <c r="G3185" t="n">
        <v>2187</v>
      </c>
      <c r="H3185" t="n">
        <v>10</v>
      </c>
      <c r="I3185" t="inlineStr">
        <is>
          <t>UN</t>
        </is>
      </c>
      <c r="J3185" t="inlineStr">
        <is>
          <t>ALIMENTOS</t>
        </is>
      </c>
      <c r="K3185" t="inlineStr">
        <is>
          <t>07/2025</t>
        </is>
      </c>
      <c r="L3185" t="n">
        <v>16.93</v>
      </c>
      <c r="M3185" s="551" t="n">
        <v>45867</v>
      </c>
      <c r="N3185" t="n">
        <v>16.9</v>
      </c>
      <c r="O3185" t="n">
        <v>16.9</v>
      </c>
      <c r="P3185" t="n">
        <v>169.3</v>
      </c>
    </row>
    <row r="3186">
      <c r="A3186" t="n">
        <v>46088</v>
      </c>
      <c r="B3186" t="n">
        <v>122</v>
      </c>
      <c r="C3186" t="inlineStr">
        <is>
          <t>Arcos</t>
        </is>
      </c>
      <c r="D3186" s="551" t="n">
        <v>45870</v>
      </c>
      <c r="E3186" t="n">
        <v>25209</v>
      </c>
      <c r="F3186" t="inlineStr">
        <is>
          <t>ARROZ REI ARTHUR GRAO CURTO PCT C/5KG</t>
        </is>
      </c>
      <c r="G3186" t="n">
        <v>5946</v>
      </c>
      <c r="H3186" t="n">
        <v>3</v>
      </c>
      <c r="I3186" t="inlineStr">
        <is>
          <t>PC</t>
        </is>
      </c>
      <c r="J3186" t="inlineStr">
        <is>
          <t>ALIMENTOS</t>
        </is>
      </c>
      <c r="K3186" t="inlineStr">
        <is>
          <t>07/2025</t>
        </is>
      </c>
      <c r="L3186" t="n">
        <v>0</v>
      </c>
      <c r="M3186" s="551" t="n">
        <v>-693593</v>
      </c>
      <c r="N3186" t="n">
        <v>0</v>
      </c>
      <c r="O3186" t="n">
        <v>0</v>
      </c>
      <c r="P3186" t="n">
        <v>168</v>
      </c>
    </row>
    <row r="3187">
      <c r="A3187" t="n">
        <v>46178</v>
      </c>
      <c r="B3187" t="n">
        <v>122</v>
      </c>
      <c r="C3187" t="inlineStr">
        <is>
          <t>Arcos</t>
        </is>
      </c>
      <c r="D3187" s="551" t="n">
        <v>45870</v>
      </c>
      <c r="E3187" t="n">
        <v>21160</v>
      </c>
      <c r="F3187" t="inlineStr">
        <is>
          <t>SORVETE DE MORANGO ARTE GELATI C/3,8KG</t>
        </is>
      </c>
      <c r="G3187" t="n">
        <v>1945</v>
      </c>
      <c r="H3187" t="n">
        <v>1</v>
      </c>
      <c r="I3187" t="inlineStr">
        <is>
          <t>PT</t>
        </is>
      </c>
      <c r="J3187" t="inlineStr">
        <is>
          <t>ALIMENTOS</t>
        </is>
      </c>
      <c r="K3187" t="inlineStr">
        <is>
          <t>07/2025</t>
        </is>
      </c>
      <c r="L3187" t="n">
        <v>0</v>
      </c>
      <c r="M3187" s="551" t="n">
        <v>45736</v>
      </c>
      <c r="N3187" t="n">
        <v>167.2</v>
      </c>
      <c r="O3187" t="n">
        <v>167.2</v>
      </c>
      <c r="P3187" t="n">
        <v>167.2</v>
      </c>
    </row>
    <row r="3188">
      <c r="A3188" t="n">
        <v>45999</v>
      </c>
      <c r="B3188" t="n">
        <v>122</v>
      </c>
      <c r="C3188" t="inlineStr">
        <is>
          <t>Arcos</t>
        </is>
      </c>
      <c r="D3188" s="551" t="n">
        <v>45870</v>
      </c>
      <c r="E3188" t="n">
        <v>20621</v>
      </c>
      <c r="F3188" t="inlineStr">
        <is>
          <t>PEPINO EM CONSERVA HEMMER C/300G</t>
        </is>
      </c>
      <c r="G3188" t="n">
        <v>2117</v>
      </c>
      <c r="H3188" t="n">
        <v>7</v>
      </c>
      <c r="I3188" t="inlineStr">
        <is>
          <t>PT</t>
        </is>
      </c>
      <c r="J3188" t="inlineStr">
        <is>
          <t>ALIMENTOS</t>
        </is>
      </c>
      <c r="K3188" t="inlineStr">
        <is>
          <t>07/2025</t>
        </is>
      </c>
      <c r="L3188" t="n">
        <v>23.86</v>
      </c>
      <c r="M3188" s="551" t="n">
        <v>45840</v>
      </c>
      <c r="N3188" t="n">
        <v>23.86</v>
      </c>
      <c r="O3188" t="n">
        <v>23.86</v>
      </c>
      <c r="P3188" t="n">
        <v>167.02</v>
      </c>
    </row>
    <row r="3189">
      <c r="A3189" t="n">
        <v>45901</v>
      </c>
      <c r="B3189" t="n">
        <v>122</v>
      </c>
      <c r="C3189" t="inlineStr">
        <is>
          <t>Arcos</t>
        </is>
      </c>
      <c r="D3189" s="551" t="n">
        <v>45870</v>
      </c>
      <c r="E3189" t="n">
        <v>24468</v>
      </c>
      <c r="F3189" t="inlineStr">
        <is>
          <t>SODA LIMONADA ANTARCTICA LATA 350ML</t>
        </is>
      </c>
      <c r="G3189" t="n">
        <v>3675</v>
      </c>
      <c r="H3189" t="n">
        <v>76</v>
      </c>
      <c r="I3189" t="inlineStr">
        <is>
          <t>UN</t>
        </is>
      </c>
      <c r="J3189" t="inlineStr">
        <is>
          <t>BEBIDAS</t>
        </is>
      </c>
      <c r="K3189" t="inlineStr">
        <is>
          <t>07/2025</t>
        </is>
      </c>
      <c r="L3189" t="n">
        <v>0</v>
      </c>
      <c r="M3189" s="551" t="n">
        <v>45567</v>
      </c>
      <c r="N3189" t="n">
        <v>2.19</v>
      </c>
      <c r="O3189" t="n">
        <v>2.19</v>
      </c>
      <c r="P3189" t="n">
        <v>166.44</v>
      </c>
    </row>
    <row r="3190">
      <c r="A3190" t="n">
        <v>46147</v>
      </c>
      <c r="B3190" t="n">
        <v>122</v>
      </c>
      <c r="C3190" t="inlineStr">
        <is>
          <t>Arcos</t>
        </is>
      </c>
      <c r="D3190" s="551" t="n">
        <v>45870</v>
      </c>
      <c r="E3190" t="n">
        <v>25012</v>
      </c>
      <c r="F3190" t="inlineStr">
        <is>
          <t>REQUEIJÃO DE CORTE KG</t>
        </is>
      </c>
      <c r="G3190" t="n">
        <v>5864</v>
      </c>
      <c r="H3190" t="n">
        <v>1.88</v>
      </c>
      <c r="I3190" t="inlineStr">
        <is>
          <t>KG</t>
        </is>
      </c>
      <c r="J3190" t="inlineStr">
        <is>
          <t>ALIMENTOS</t>
        </is>
      </c>
      <c r="K3190" t="inlineStr">
        <is>
          <t>07/2025</t>
        </is>
      </c>
      <c r="L3190" t="n">
        <v>88</v>
      </c>
      <c r="M3190" s="551" t="n">
        <v>45853</v>
      </c>
      <c r="N3190" t="n">
        <v>88</v>
      </c>
      <c r="O3190" t="n">
        <v>88</v>
      </c>
      <c r="P3190" t="n">
        <v>165.44</v>
      </c>
    </row>
    <row r="3191">
      <c r="A3191" t="n">
        <v>46121</v>
      </c>
      <c r="B3191" t="n">
        <v>122</v>
      </c>
      <c r="C3191" t="inlineStr">
        <is>
          <t>Arcos</t>
        </is>
      </c>
      <c r="D3191" s="551" t="n">
        <v>45870</v>
      </c>
      <c r="E3191" t="n">
        <v>24620</v>
      </c>
      <c r="F3191" t="inlineStr">
        <is>
          <t>NIBS DE CACAU KG</t>
        </is>
      </c>
      <c r="G3191" t="n">
        <v>5681</v>
      </c>
      <c r="H3191" t="n">
        <v>2.05</v>
      </c>
      <c r="I3191" t="inlineStr">
        <is>
          <t>KG</t>
        </is>
      </c>
      <c r="J3191" t="inlineStr">
        <is>
          <t>ALIMENTOS</t>
        </is>
      </c>
      <c r="K3191" t="inlineStr">
        <is>
          <t>07/2025</t>
        </is>
      </c>
      <c r="L3191" t="n">
        <v>79.77</v>
      </c>
      <c r="M3191" s="551" t="n">
        <v>45868</v>
      </c>
      <c r="N3191" t="n">
        <v>0</v>
      </c>
      <c r="O3191" t="n">
        <v>79.77</v>
      </c>
      <c r="P3191" t="n">
        <v>163.53</v>
      </c>
    </row>
    <row r="3192">
      <c r="A3192" t="n">
        <v>46141</v>
      </c>
      <c r="B3192" t="n">
        <v>122</v>
      </c>
      <c r="C3192" t="inlineStr">
        <is>
          <t>Arcos</t>
        </is>
      </c>
      <c r="D3192" s="551" t="n">
        <v>45870</v>
      </c>
      <c r="E3192" t="n">
        <v>20757</v>
      </c>
      <c r="F3192" t="inlineStr">
        <is>
          <t>ALCAPARRA MEDIA DI SALERNO C/2KG</t>
        </is>
      </c>
      <c r="G3192" t="n">
        <v>2086</v>
      </c>
      <c r="H3192" t="n">
        <v>2</v>
      </c>
      <c r="I3192" t="inlineStr">
        <is>
          <t>BD</t>
        </is>
      </c>
      <c r="J3192" t="inlineStr">
        <is>
          <t>ALIMENTOS</t>
        </is>
      </c>
      <c r="K3192" t="inlineStr">
        <is>
          <t>07/2025</t>
        </is>
      </c>
      <c r="L3192" t="n">
        <v>81.15000000000001</v>
      </c>
      <c r="M3192" s="551" t="n">
        <v>45868</v>
      </c>
      <c r="N3192" t="n">
        <v>80.90000000000001</v>
      </c>
      <c r="O3192" t="n">
        <v>80.90000000000001</v>
      </c>
      <c r="P3192" t="n">
        <v>162.3</v>
      </c>
    </row>
    <row r="3193">
      <c r="A3193" t="n">
        <v>46041</v>
      </c>
      <c r="B3193" t="n">
        <v>122</v>
      </c>
      <c r="C3193" t="inlineStr">
        <is>
          <t>Arcos</t>
        </is>
      </c>
      <c r="D3193" s="551" t="n">
        <v>45870</v>
      </c>
      <c r="E3193" t="n">
        <v>19439</v>
      </c>
      <c r="F3193" t="inlineStr">
        <is>
          <t>CREAM CHEESE DANUBIO C/1KG</t>
        </is>
      </c>
      <c r="G3193" t="n">
        <v>2756</v>
      </c>
      <c r="H3193" t="n">
        <v>5</v>
      </c>
      <c r="I3193" t="inlineStr">
        <is>
          <t>KG</t>
        </is>
      </c>
      <c r="J3193" t="inlineStr">
        <is>
          <t>ALIMENTOS</t>
        </is>
      </c>
      <c r="K3193" t="inlineStr">
        <is>
          <t>07/2025</t>
        </is>
      </c>
      <c r="L3193" t="n">
        <v>31.61</v>
      </c>
      <c r="M3193" s="551" t="n">
        <v>45854</v>
      </c>
      <c r="N3193" t="n">
        <v>32</v>
      </c>
      <c r="O3193" t="n">
        <v>32.28</v>
      </c>
      <c r="P3193" t="n">
        <v>158.05</v>
      </c>
    </row>
    <row r="3194">
      <c r="A3194" t="n">
        <v>46052</v>
      </c>
      <c r="B3194" t="n">
        <v>122</v>
      </c>
      <c r="C3194" t="inlineStr">
        <is>
          <t>Arcos</t>
        </is>
      </c>
      <c r="D3194" s="551" t="n">
        <v>45870</v>
      </c>
      <c r="E3194" t="n">
        <v>19324</v>
      </c>
      <c r="F3194" t="inlineStr">
        <is>
          <t>QUEIJO MUSSARELA TRES MARIAS KG</t>
        </is>
      </c>
      <c r="G3194" t="n">
        <v>2773</v>
      </c>
      <c r="H3194" t="n">
        <v>4.28</v>
      </c>
      <c r="I3194" t="inlineStr">
        <is>
          <t>KG</t>
        </is>
      </c>
      <c r="J3194" t="inlineStr">
        <is>
          <t>ALIMENTOS</t>
        </is>
      </c>
      <c r="K3194" t="inlineStr">
        <is>
          <t>07/2025</t>
        </is>
      </c>
      <c r="L3194" t="n">
        <v>36.56</v>
      </c>
      <c r="M3194" s="551" t="n">
        <v>45859</v>
      </c>
      <c r="N3194" t="n">
        <v>36.4</v>
      </c>
      <c r="O3194" t="n">
        <v>36.5</v>
      </c>
      <c r="P3194" t="n">
        <v>156.48</v>
      </c>
    </row>
    <row r="3195">
      <c r="A3195" t="n">
        <v>46019</v>
      </c>
      <c r="B3195" t="n">
        <v>122</v>
      </c>
      <c r="C3195" t="inlineStr">
        <is>
          <t>Arcos</t>
        </is>
      </c>
      <c r="D3195" s="551" t="n">
        <v>45870</v>
      </c>
      <c r="E3195" t="n">
        <v>24801</v>
      </c>
      <c r="F3195" t="inlineStr">
        <is>
          <t>PAO DA CASA 1.4 FATIADO UN</t>
        </is>
      </c>
      <c r="G3195" t="n">
        <v>5766</v>
      </c>
      <c r="H3195" t="n">
        <v>6</v>
      </c>
      <c r="I3195" t="inlineStr">
        <is>
          <t>UN</t>
        </is>
      </c>
      <c r="J3195" t="inlineStr">
        <is>
          <t>ALIMENTOS</t>
        </is>
      </c>
      <c r="K3195" t="inlineStr">
        <is>
          <t>07/2025</t>
        </is>
      </c>
      <c r="L3195" t="n">
        <v>26</v>
      </c>
      <c r="M3195" s="551" t="n">
        <v>45869</v>
      </c>
      <c r="N3195" t="n">
        <v>26</v>
      </c>
      <c r="O3195" t="n">
        <v>26</v>
      </c>
      <c r="P3195" t="n">
        <v>156</v>
      </c>
    </row>
    <row r="3196">
      <c r="A3196" t="n">
        <v>46170</v>
      </c>
      <c r="B3196" t="n">
        <v>122</v>
      </c>
      <c r="C3196" t="inlineStr">
        <is>
          <t>Arcos</t>
        </is>
      </c>
      <c r="D3196" s="551" t="n">
        <v>45870</v>
      </c>
      <c r="E3196" t="n">
        <v>24046</v>
      </c>
      <c r="F3196" t="inlineStr">
        <is>
          <t>ANIS ESTRELADO KG</t>
        </is>
      </c>
      <c r="G3196" t="n">
        <v>2315</v>
      </c>
      <c r="H3196" t="n">
        <v>1.2</v>
      </c>
      <c r="I3196" t="inlineStr">
        <is>
          <t>KG</t>
        </is>
      </c>
      <c r="J3196" t="inlineStr">
        <is>
          <t>ALIMENTOS</t>
        </is>
      </c>
      <c r="K3196" t="inlineStr">
        <is>
          <t>07/2025</t>
        </is>
      </c>
      <c r="L3196" t="n">
        <v>0</v>
      </c>
      <c r="M3196" s="551" t="n">
        <v>-693593</v>
      </c>
      <c r="N3196" t="n">
        <v>0</v>
      </c>
      <c r="O3196" t="n">
        <v>75</v>
      </c>
      <c r="P3196" t="n">
        <v>155.06</v>
      </c>
    </row>
    <row r="3197">
      <c r="A3197" t="n">
        <v>46037</v>
      </c>
      <c r="B3197" t="n">
        <v>122</v>
      </c>
      <c r="C3197" t="inlineStr">
        <is>
          <t>Arcos</t>
        </is>
      </c>
      <c r="D3197" s="551" t="n">
        <v>45870</v>
      </c>
      <c r="E3197" t="n">
        <v>20672</v>
      </c>
      <c r="F3197" t="inlineStr">
        <is>
          <t>EXTRATO DE TOMATE ELEFANTE C/1,7KG</t>
        </is>
      </c>
      <c r="G3197" t="n">
        <v>2107</v>
      </c>
      <c r="H3197" t="n">
        <v>5</v>
      </c>
      <c r="I3197" t="inlineStr">
        <is>
          <t>PC</t>
        </is>
      </c>
      <c r="J3197" t="inlineStr">
        <is>
          <t>ALIMENTOS</t>
        </is>
      </c>
      <c r="K3197" t="inlineStr">
        <is>
          <t>07/2025</t>
        </is>
      </c>
      <c r="L3197" t="n">
        <v>30.48</v>
      </c>
      <c r="M3197" s="551" t="n">
        <v>45867</v>
      </c>
      <c r="N3197" t="n">
        <v>29.55</v>
      </c>
      <c r="O3197" t="n">
        <v>29.55</v>
      </c>
      <c r="P3197" t="n">
        <v>152.4</v>
      </c>
    </row>
    <row r="3198">
      <c r="A3198" t="n">
        <v>46177</v>
      </c>
      <c r="B3198" t="n">
        <v>122</v>
      </c>
      <c r="C3198" t="inlineStr">
        <is>
          <t>Arcos</t>
        </is>
      </c>
      <c r="D3198" s="551" t="n">
        <v>45870</v>
      </c>
      <c r="E3198" t="n">
        <v>24984</v>
      </c>
      <c r="F3198" t="inlineStr">
        <is>
          <t>SORVETE DE LIMAO ARTE GELATE C/3,8KG</t>
        </is>
      </c>
      <c r="G3198" t="n">
        <v>5851</v>
      </c>
      <c r="H3198" t="n">
        <v>1</v>
      </c>
      <c r="I3198" t="inlineStr">
        <is>
          <t>PT</t>
        </is>
      </c>
      <c r="J3198" t="inlineStr">
        <is>
          <t>ALIMENTOS</t>
        </is>
      </c>
      <c r="K3198" t="inlineStr">
        <is>
          <t>07/2025</t>
        </is>
      </c>
      <c r="L3198" t="n">
        <v>0</v>
      </c>
      <c r="M3198" s="551" t="n">
        <v>45736</v>
      </c>
      <c r="N3198" t="n">
        <v>148.2</v>
      </c>
      <c r="O3198" t="n">
        <v>148.2</v>
      </c>
      <c r="P3198" t="n">
        <v>148.2</v>
      </c>
    </row>
    <row r="3199">
      <c r="A3199" t="n">
        <v>46108</v>
      </c>
      <c r="B3199" t="n">
        <v>122</v>
      </c>
      <c r="C3199" t="inlineStr">
        <is>
          <t>Arcos</t>
        </is>
      </c>
      <c r="D3199" s="551" t="n">
        <v>45870</v>
      </c>
      <c r="E3199" t="n">
        <v>19346</v>
      </c>
      <c r="F3199" t="inlineStr">
        <is>
          <t>QUEIJO GORGONZOLA QUATA KG</t>
        </is>
      </c>
      <c r="G3199" t="n">
        <v>2770</v>
      </c>
      <c r="H3199" t="n">
        <v>2.68</v>
      </c>
      <c r="I3199" t="inlineStr">
        <is>
          <t>KG</t>
        </is>
      </c>
      <c r="J3199" t="inlineStr">
        <is>
          <t>ALIMENTOS</t>
        </is>
      </c>
      <c r="K3199" t="inlineStr">
        <is>
          <t>07/2025</t>
        </is>
      </c>
      <c r="L3199" t="n">
        <v>0</v>
      </c>
      <c r="M3199" s="551" t="n">
        <v>45810</v>
      </c>
      <c r="N3199" t="n">
        <v>54.99</v>
      </c>
      <c r="O3199" t="n">
        <v>54.5</v>
      </c>
      <c r="P3199" t="n">
        <v>147.37</v>
      </c>
    </row>
    <row r="3200">
      <c r="A3200" t="n">
        <v>46203</v>
      </c>
      <c r="B3200" t="n">
        <v>122</v>
      </c>
      <c r="C3200" t="inlineStr">
        <is>
          <t>Arcos</t>
        </is>
      </c>
      <c r="D3200" s="551" t="n">
        <v>45870</v>
      </c>
      <c r="E3200" t="n">
        <v>18393</v>
      </c>
      <c r="F3200" t="inlineStr">
        <is>
          <t>CONHAQUE HENNESSY VERY SPECIAL 700ML</t>
        </is>
      </c>
      <c r="G3200" t="n">
        <v>3247</v>
      </c>
      <c r="H3200" t="n">
        <v>0.98</v>
      </c>
      <c r="I3200" t="inlineStr">
        <is>
          <t>UN</t>
        </is>
      </c>
      <c r="J3200" t="inlineStr">
        <is>
          <t>BEBIDAS</t>
        </is>
      </c>
      <c r="K3200" t="inlineStr">
        <is>
          <t>07/2025</t>
        </is>
      </c>
      <c r="L3200" t="n">
        <v>0</v>
      </c>
      <c r="M3200" s="551" t="n">
        <v>-693593</v>
      </c>
      <c r="N3200" t="n">
        <v>0</v>
      </c>
      <c r="O3200" t="n">
        <v>0</v>
      </c>
      <c r="P3200" t="n">
        <v>143.42</v>
      </c>
    </row>
    <row r="3201">
      <c r="A3201" t="n">
        <v>46176</v>
      </c>
      <c r="B3201" t="n">
        <v>122</v>
      </c>
      <c r="C3201" t="inlineStr">
        <is>
          <t>Arcos</t>
        </is>
      </c>
      <c r="D3201" s="551" t="n">
        <v>45870</v>
      </c>
      <c r="E3201" t="n">
        <v>18155</v>
      </c>
      <c r="F3201" t="inlineStr">
        <is>
          <t>WHISKY BOURBON WILD TURKEY 101 750ML</t>
        </is>
      </c>
      <c r="G3201" t="n">
        <v>3465</v>
      </c>
      <c r="H3201" t="n">
        <v>1.07</v>
      </c>
      <c r="I3201" t="inlineStr">
        <is>
          <t>GR</t>
        </is>
      </c>
      <c r="J3201" t="inlineStr">
        <is>
          <t>BEBIDAS</t>
        </is>
      </c>
      <c r="K3201" t="inlineStr">
        <is>
          <t>07/2025</t>
        </is>
      </c>
      <c r="L3201" t="n">
        <v>0</v>
      </c>
      <c r="M3201" s="551" t="n">
        <v>-693593</v>
      </c>
      <c r="N3201" t="n">
        <v>0</v>
      </c>
      <c r="O3201" t="n">
        <v>0</v>
      </c>
      <c r="P3201" t="n">
        <v>143.38</v>
      </c>
    </row>
    <row r="3202">
      <c r="A3202" t="n">
        <v>45979</v>
      </c>
      <c r="B3202" t="n">
        <v>122</v>
      </c>
      <c r="C3202" t="inlineStr">
        <is>
          <t>Arcos</t>
        </is>
      </c>
      <c r="D3202" s="551" t="n">
        <v>45870</v>
      </c>
      <c r="E3202" t="n">
        <v>17974</v>
      </c>
      <c r="F3202" t="inlineStr">
        <is>
          <t>AGUA DE COCO KERO COCO 1L</t>
        </is>
      </c>
      <c r="G3202" t="n">
        <v>3613</v>
      </c>
      <c r="H3202" t="n">
        <v>9</v>
      </c>
      <c r="I3202" t="inlineStr">
        <is>
          <t>UN</t>
        </is>
      </c>
      <c r="J3202" t="inlineStr">
        <is>
          <t>BEBIDAS</t>
        </is>
      </c>
      <c r="K3202" t="inlineStr">
        <is>
          <t>07/2025</t>
        </is>
      </c>
      <c r="L3202" t="n">
        <v>0</v>
      </c>
      <c r="M3202" s="551" t="n">
        <v>45755</v>
      </c>
      <c r="N3202" t="n">
        <v>15.8</v>
      </c>
      <c r="O3202" t="n">
        <v>13.44</v>
      </c>
      <c r="P3202" t="n">
        <v>142.2</v>
      </c>
    </row>
    <row r="3203">
      <c r="A3203" t="n">
        <v>46035</v>
      </c>
      <c r="B3203" t="n">
        <v>122</v>
      </c>
      <c r="C3203" t="inlineStr">
        <is>
          <t>Arcos</t>
        </is>
      </c>
      <c r="D3203" s="551" t="n">
        <v>45870</v>
      </c>
      <c r="E3203" t="n">
        <v>21030</v>
      </c>
      <c r="F3203" t="inlineStr">
        <is>
          <t>AZEITE EXTRA VIRGEM GALLO 250ML UN</t>
        </is>
      </c>
      <c r="G3203" t="n">
        <v>2001</v>
      </c>
      <c r="H3203" t="n">
        <v>5</v>
      </c>
      <c r="I3203" t="inlineStr">
        <is>
          <t>UN</t>
        </is>
      </c>
      <c r="J3203" t="inlineStr">
        <is>
          <t>ALIMENTOS</t>
        </is>
      </c>
      <c r="K3203" t="inlineStr">
        <is>
          <t>07/2025</t>
        </is>
      </c>
      <c r="L3203" t="n">
        <v>0</v>
      </c>
      <c r="M3203" s="551" t="n">
        <v>45831</v>
      </c>
      <c r="N3203" t="n">
        <v>28.4</v>
      </c>
      <c r="O3203" t="n">
        <v>25.88</v>
      </c>
      <c r="P3203" t="n">
        <v>142</v>
      </c>
    </row>
    <row r="3204">
      <c r="A3204" t="n">
        <v>46167</v>
      </c>
      <c r="B3204" t="n">
        <v>122</v>
      </c>
      <c r="C3204" t="inlineStr">
        <is>
          <t>Arcos</t>
        </is>
      </c>
      <c r="D3204" s="551" t="n">
        <v>45870</v>
      </c>
      <c r="E3204" t="n">
        <v>18146</v>
      </c>
      <c r="F3204" t="inlineStr">
        <is>
          <t>WHISKY CHIVAS REGAL 12 ANOS 1L</t>
        </is>
      </c>
      <c r="G3204" t="n">
        <v>3471</v>
      </c>
      <c r="H3204" t="n">
        <v>1.34</v>
      </c>
      <c r="I3204" t="inlineStr">
        <is>
          <t>GR</t>
        </is>
      </c>
      <c r="J3204" t="inlineStr">
        <is>
          <t>BEBIDAS</t>
        </is>
      </c>
      <c r="K3204" t="inlineStr">
        <is>
          <t>07/2025</t>
        </is>
      </c>
      <c r="L3204" t="n">
        <v>0</v>
      </c>
      <c r="M3204" s="551" t="n">
        <v>45824</v>
      </c>
      <c r="N3204" t="n">
        <v>103.8</v>
      </c>
      <c r="O3204" t="n">
        <v>154.72</v>
      </c>
      <c r="P3204" t="n">
        <v>139.09</v>
      </c>
    </row>
    <row r="3205">
      <c r="A3205" t="n">
        <v>45900</v>
      </c>
      <c r="B3205" t="n">
        <v>122</v>
      </c>
      <c r="C3205" t="inlineStr">
        <is>
          <t>Arcos</t>
        </is>
      </c>
      <c r="D3205" s="551" t="n">
        <v>45870</v>
      </c>
      <c r="E3205" t="n">
        <v>24414</v>
      </c>
      <c r="F3205" t="inlineStr">
        <is>
          <t>PEPSI ZERO LATA 350ML</t>
        </is>
      </c>
      <c r="G3205" t="n">
        <v>3670</v>
      </c>
      <c r="H3205" t="n">
        <v>77</v>
      </c>
      <c r="I3205" t="inlineStr">
        <is>
          <t>UN</t>
        </is>
      </c>
      <c r="J3205" t="inlineStr">
        <is>
          <t>BEBIDAS</t>
        </is>
      </c>
      <c r="K3205" t="inlineStr">
        <is>
          <t>07/2025</t>
        </is>
      </c>
      <c r="L3205" t="n">
        <v>0</v>
      </c>
      <c r="M3205" s="551" t="n">
        <v>45545</v>
      </c>
      <c r="N3205" t="n">
        <v>1.78</v>
      </c>
      <c r="O3205" t="n">
        <v>2.19</v>
      </c>
      <c r="P3205" t="n">
        <v>136.8</v>
      </c>
    </row>
    <row r="3206">
      <c r="A3206" t="n">
        <v>46204</v>
      </c>
      <c r="B3206" t="n">
        <v>122</v>
      </c>
      <c r="C3206" t="inlineStr">
        <is>
          <t>Arcos</t>
        </is>
      </c>
      <c r="D3206" s="551" t="n">
        <v>45870</v>
      </c>
      <c r="E3206" t="n">
        <v>18121</v>
      </c>
      <c r="F3206" t="inlineStr">
        <is>
          <t>WHISKY JIM BEAM RYE 700ML</t>
        </is>
      </c>
      <c r="G3206" t="n">
        <v>3493</v>
      </c>
      <c r="H3206" t="n">
        <v>0.91</v>
      </c>
      <c r="I3206" t="inlineStr">
        <is>
          <t>GR</t>
        </is>
      </c>
      <c r="J3206" t="inlineStr">
        <is>
          <t>BEBIDAS</t>
        </is>
      </c>
      <c r="K3206" t="inlineStr">
        <is>
          <t>07/2025</t>
        </is>
      </c>
      <c r="L3206" t="n">
        <v>0</v>
      </c>
      <c r="M3206" s="551" t="n">
        <v>45811</v>
      </c>
      <c r="N3206" t="n">
        <v>149.51</v>
      </c>
      <c r="O3206" t="n">
        <v>149.51</v>
      </c>
      <c r="P3206" t="n">
        <v>136.05</v>
      </c>
    </row>
    <row r="3207">
      <c r="A3207" t="n">
        <v>46175</v>
      </c>
      <c r="B3207" t="n">
        <v>122</v>
      </c>
      <c r="C3207" t="inlineStr">
        <is>
          <t>Arcos</t>
        </is>
      </c>
      <c r="D3207" s="551" t="n">
        <v>45870</v>
      </c>
      <c r="E3207" t="n">
        <v>18189</v>
      </c>
      <c r="F3207" t="inlineStr">
        <is>
          <t>VODKA BELVEDERE NATURAL 700ML</t>
        </is>
      </c>
      <c r="G3207" t="n">
        <v>3435</v>
      </c>
      <c r="H3207" t="n">
        <v>1.09</v>
      </c>
      <c r="I3207" t="inlineStr">
        <is>
          <t>GR</t>
        </is>
      </c>
      <c r="J3207" t="inlineStr">
        <is>
          <t>BEBIDAS</t>
        </is>
      </c>
      <c r="K3207" t="inlineStr">
        <is>
          <t>07/2025</t>
        </is>
      </c>
      <c r="L3207" t="n">
        <v>0</v>
      </c>
      <c r="M3207" s="551" t="n">
        <v>-693593</v>
      </c>
      <c r="N3207" t="n">
        <v>0</v>
      </c>
      <c r="O3207" t="n">
        <v>116</v>
      </c>
      <c r="P3207" t="n">
        <v>134.07</v>
      </c>
    </row>
    <row r="3208">
      <c r="A3208" t="n">
        <v>45913</v>
      </c>
      <c r="B3208" t="n">
        <v>122</v>
      </c>
      <c r="C3208" t="inlineStr">
        <is>
          <t>Arcos</t>
        </is>
      </c>
      <c r="D3208" s="551" t="n">
        <v>45870</v>
      </c>
      <c r="E3208" t="n">
        <v>24083</v>
      </c>
      <c r="F3208" t="inlineStr">
        <is>
          <t>BATATA ASTERIX GRAUDA NOIVA KG</t>
        </is>
      </c>
      <c r="G3208" t="n">
        <v>2592</v>
      </c>
      <c r="H3208" t="n">
        <v>37.62</v>
      </c>
      <c r="I3208" t="inlineStr">
        <is>
          <t>KG</t>
        </is>
      </c>
      <c r="J3208" t="inlineStr">
        <is>
          <t>ALIMENTOS</t>
        </is>
      </c>
      <c r="K3208" t="inlineStr">
        <is>
          <t>07/2025</t>
        </is>
      </c>
      <c r="L3208" t="n">
        <v>3.56</v>
      </c>
      <c r="M3208" s="551" t="n">
        <v>45869</v>
      </c>
      <c r="N3208" t="n">
        <v>3.2</v>
      </c>
      <c r="O3208" t="n">
        <v>3.2</v>
      </c>
      <c r="P3208" t="n">
        <v>133.93</v>
      </c>
    </row>
    <row r="3209">
      <c r="A3209" t="n">
        <v>45897</v>
      </c>
      <c r="B3209" t="n">
        <v>122</v>
      </c>
      <c r="C3209" t="inlineStr">
        <is>
          <t>Arcos</t>
        </is>
      </c>
      <c r="D3209" s="551" t="n">
        <v>45870</v>
      </c>
      <c r="E3209" t="n">
        <v>24467</v>
      </c>
      <c r="F3209" t="inlineStr">
        <is>
          <t>SODA LIMONADA ANTARCTICA DIET LATA 350ML</t>
        </is>
      </c>
      <c r="G3209" t="n">
        <v>3673</v>
      </c>
      <c r="H3209" t="n">
        <v>85</v>
      </c>
      <c r="I3209" t="inlineStr">
        <is>
          <t>UN</t>
        </is>
      </c>
      <c r="J3209" t="inlineStr">
        <is>
          <t>BEBIDAS</t>
        </is>
      </c>
      <c r="K3209" t="inlineStr">
        <is>
          <t>07/2025</t>
        </is>
      </c>
      <c r="L3209" t="n">
        <v>0</v>
      </c>
      <c r="M3209" s="551" t="n">
        <v>45526</v>
      </c>
      <c r="N3209" t="n">
        <v>1.56</v>
      </c>
      <c r="O3209" t="n">
        <v>2.19</v>
      </c>
      <c r="P3209" t="n">
        <v>132.81</v>
      </c>
    </row>
    <row r="3210">
      <c r="A3210" t="n">
        <v>46042</v>
      </c>
      <c r="B3210" t="n">
        <v>122</v>
      </c>
      <c r="C3210" t="inlineStr">
        <is>
          <t>Arcos</t>
        </is>
      </c>
      <c r="D3210" s="551" t="n">
        <v>45870</v>
      </c>
      <c r="E3210" t="n">
        <v>24331</v>
      </c>
      <c r="F3210" t="inlineStr">
        <is>
          <t>LINGUICA CALABRESA KG</t>
        </is>
      </c>
      <c r="G3210" t="n">
        <v>2146</v>
      </c>
      <c r="H3210" t="n">
        <v>5</v>
      </c>
      <c r="I3210" t="inlineStr">
        <is>
          <t>KG</t>
        </is>
      </c>
      <c r="J3210" t="inlineStr">
        <is>
          <t>ALIMENTOS</t>
        </is>
      </c>
      <c r="K3210" t="inlineStr">
        <is>
          <t>07/2025</t>
        </is>
      </c>
      <c r="L3210" t="n">
        <v>26.45</v>
      </c>
      <c r="M3210" s="551" t="n">
        <v>45866</v>
      </c>
      <c r="N3210" t="n">
        <v>26</v>
      </c>
      <c r="O3210" t="n">
        <v>21.99</v>
      </c>
      <c r="P3210" t="n">
        <v>132.25</v>
      </c>
    </row>
    <row r="3211">
      <c r="A3211" t="n">
        <v>45971</v>
      </c>
      <c r="B3211" t="n">
        <v>122</v>
      </c>
      <c r="C3211" t="inlineStr">
        <is>
          <t>Arcos</t>
        </is>
      </c>
      <c r="D3211" s="551" t="n">
        <v>45870</v>
      </c>
      <c r="E3211" t="n">
        <v>25628</v>
      </c>
      <c r="F3211" t="inlineStr">
        <is>
          <t>MOLHO DE PIMENTA SRIRACHA PANTAI 435ML UN</t>
        </is>
      </c>
      <c r="G3211" t="n">
        <v>6201</v>
      </c>
      <c r="H3211" t="n">
        <v>10</v>
      </c>
      <c r="I3211" t="inlineStr">
        <is>
          <t>UN</t>
        </is>
      </c>
      <c r="J3211" t="inlineStr">
        <is>
          <t>ALIMENTOS</t>
        </is>
      </c>
      <c r="K3211" t="inlineStr">
        <is>
          <t>07/2025</t>
        </is>
      </c>
      <c r="L3211" t="n">
        <v>0</v>
      </c>
      <c r="M3211" s="551" t="n">
        <v>45678</v>
      </c>
      <c r="N3211" t="n">
        <v>12.98</v>
      </c>
      <c r="O3211" t="n">
        <v>12.98</v>
      </c>
      <c r="P3211" t="n">
        <v>129.8</v>
      </c>
    </row>
    <row r="3212">
      <c r="A3212" t="n">
        <v>45963</v>
      </c>
      <c r="B3212" t="n">
        <v>122</v>
      </c>
      <c r="C3212" t="inlineStr">
        <is>
          <t>Arcos</t>
        </is>
      </c>
      <c r="D3212" s="551" t="n">
        <v>45870</v>
      </c>
      <c r="E3212" t="n">
        <v>20054</v>
      </c>
      <c r="F3212" t="inlineStr">
        <is>
          <t>CATCHUP HEINZ 397G UN</t>
        </is>
      </c>
      <c r="G3212" t="n">
        <v>2325</v>
      </c>
      <c r="H3212" t="n">
        <v>11</v>
      </c>
      <c r="I3212" t="inlineStr">
        <is>
          <t>UN</t>
        </is>
      </c>
      <c r="J3212" t="inlineStr">
        <is>
          <t>ALIMENTOS</t>
        </is>
      </c>
      <c r="K3212" t="inlineStr">
        <is>
          <t>07/2025</t>
        </is>
      </c>
      <c r="L3212" t="n">
        <v>11.44</v>
      </c>
      <c r="M3212" s="551" t="n">
        <v>45852</v>
      </c>
      <c r="N3212" t="n">
        <v>11.8</v>
      </c>
      <c r="O3212" t="n">
        <v>11.8</v>
      </c>
      <c r="P3212" t="n">
        <v>125.84</v>
      </c>
    </row>
    <row r="3213">
      <c r="A3213" t="n">
        <v>46171</v>
      </c>
      <c r="B3213" t="n">
        <v>122</v>
      </c>
      <c r="C3213" t="inlineStr">
        <is>
          <t>Arcos</t>
        </is>
      </c>
      <c r="D3213" s="551" t="n">
        <v>45870</v>
      </c>
      <c r="E3213" t="n">
        <v>18383</v>
      </c>
      <c r="F3213" t="inlineStr">
        <is>
          <t>CONHAQUE BRANDY NAPOLEON COURRIER 700ML</t>
        </is>
      </c>
      <c r="G3213" t="n">
        <v>3256</v>
      </c>
      <c r="H3213" t="n">
        <v>1.18</v>
      </c>
      <c r="I3213" t="inlineStr">
        <is>
          <t>UN</t>
        </is>
      </c>
      <c r="J3213" t="inlineStr">
        <is>
          <t>BEBIDAS</t>
        </is>
      </c>
      <c r="K3213" t="inlineStr">
        <is>
          <t>07/2025</t>
        </is>
      </c>
      <c r="L3213" t="n">
        <v>0</v>
      </c>
      <c r="M3213" s="551" t="n">
        <v>-693593</v>
      </c>
      <c r="N3213" t="n">
        <v>0</v>
      </c>
      <c r="O3213" t="n">
        <v>0</v>
      </c>
      <c r="P3213" t="n">
        <v>121.93</v>
      </c>
    </row>
    <row r="3214">
      <c r="A3214" t="n">
        <v>45993</v>
      </c>
      <c r="B3214" t="n">
        <v>122</v>
      </c>
      <c r="C3214" t="inlineStr">
        <is>
          <t>Arcos</t>
        </is>
      </c>
      <c r="D3214" s="551" t="n">
        <v>45870</v>
      </c>
      <c r="E3214" t="n">
        <v>21098</v>
      </c>
      <c r="F3214" t="inlineStr">
        <is>
          <t>ACUCAR MASCAVO UNIAO C/1KG</t>
        </is>
      </c>
      <c r="G3214" t="n">
        <v>1987</v>
      </c>
      <c r="H3214" t="n">
        <v>7</v>
      </c>
      <c r="I3214" t="inlineStr">
        <is>
          <t>PC</t>
        </is>
      </c>
      <c r="J3214" t="inlineStr">
        <is>
          <t>ALIMENTOS</t>
        </is>
      </c>
      <c r="K3214" t="inlineStr">
        <is>
          <t>07/2025</t>
        </is>
      </c>
      <c r="L3214" t="n">
        <v>17.25</v>
      </c>
      <c r="M3214" s="551" t="n">
        <v>45867</v>
      </c>
      <c r="N3214" t="n">
        <v>17.25</v>
      </c>
      <c r="O3214" t="n">
        <v>17.25</v>
      </c>
      <c r="P3214" t="n">
        <v>120.75</v>
      </c>
    </row>
    <row r="3215">
      <c r="A3215" t="n">
        <v>46068</v>
      </c>
      <c r="B3215" t="n">
        <v>122</v>
      </c>
      <c r="C3215" t="inlineStr">
        <is>
          <t>Arcos</t>
        </is>
      </c>
      <c r="D3215" s="551" t="n">
        <v>45870</v>
      </c>
      <c r="E3215" t="n">
        <v>18395</v>
      </c>
      <c r="F3215" t="inlineStr">
        <is>
          <t>CONHAQUE DOMECQ 1L</t>
        </is>
      </c>
      <c r="G3215" t="n">
        <v>3245</v>
      </c>
      <c r="H3215" t="n">
        <v>4</v>
      </c>
      <c r="I3215" t="inlineStr">
        <is>
          <t>GR</t>
        </is>
      </c>
      <c r="J3215" t="inlineStr">
        <is>
          <t>BEBIDAS</t>
        </is>
      </c>
      <c r="K3215" t="inlineStr">
        <is>
          <t>07/2025</t>
        </is>
      </c>
      <c r="L3215" t="n">
        <v>29.53</v>
      </c>
      <c r="M3215" s="551" t="n">
        <v>45859</v>
      </c>
      <c r="N3215" t="n">
        <v>29.53</v>
      </c>
      <c r="O3215" t="n">
        <v>29.78</v>
      </c>
      <c r="P3215" t="n">
        <v>118.12</v>
      </c>
    </row>
    <row r="3216">
      <c r="A3216" t="n">
        <v>46099</v>
      </c>
      <c r="B3216" t="n">
        <v>122</v>
      </c>
      <c r="C3216" t="inlineStr">
        <is>
          <t>Arcos</t>
        </is>
      </c>
      <c r="D3216" s="551" t="n">
        <v>45870</v>
      </c>
      <c r="E3216" t="n">
        <v>18200</v>
      </c>
      <c r="F3216" t="inlineStr">
        <is>
          <t>VERMOUTH MARTINI ROSSO 750ML</t>
        </is>
      </c>
      <c r="G3216" t="n">
        <v>3426</v>
      </c>
      <c r="H3216" t="n">
        <v>3</v>
      </c>
      <c r="I3216" t="inlineStr">
        <is>
          <t>GR</t>
        </is>
      </c>
      <c r="J3216" t="inlineStr">
        <is>
          <t>BEBIDAS</t>
        </is>
      </c>
      <c r="K3216" t="inlineStr">
        <is>
          <t>07/2025</t>
        </is>
      </c>
      <c r="L3216" t="n">
        <v>0</v>
      </c>
      <c r="M3216" s="551" t="n">
        <v>45462</v>
      </c>
      <c r="N3216" t="n">
        <v>38.9</v>
      </c>
      <c r="O3216" t="n">
        <v>41.5</v>
      </c>
      <c r="P3216" t="n">
        <v>116.7</v>
      </c>
    </row>
    <row r="3217">
      <c r="A3217" t="n">
        <v>46039</v>
      </c>
      <c r="B3217" t="n">
        <v>122</v>
      </c>
      <c r="C3217" t="inlineStr">
        <is>
          <t>Arcos</t>
        </is>
      </c>
      <c r="D3217" s="551" t="n">
        <v>45870</v>
      </c>
      <c r="E3217" t="n">
        <v>20871</v>
      </c>
      <c r="F3217" t="inlineStr">
        <is>
          <t>MELADO DE CANA JR C/1,3KG</t>
        </is>
      </c>
      <c r="G3217" t="n">
        <v>2043</v>
      </c>
      <c r="H3217" t="n">
        <v>5</v>
      </c>
      <c r="I3217" t="inlineStr">
        <is>
          <t>PT</t>
        </is>
      </c>
      <c r="J3217" t="inlineStr">
        <is>
          <t>ALIMENTOS</t>
        </is>
      </c>
      <c r="K3217" t="inlineStr">
        <is>
          <t>07/2025</t>
        </is>
      </c>
      <c r="L3217" t="n">
        <v>23.25</v>
      </c>
      <c r="M3217" s="551" t="n">
        <v>45859</v>
      </c>
      <c r="N3217" t="n">
        <v>18.49</v>
      </c>
      <c r="O3217" t="n">
        <v>17.4</v>
      </c>
      <c r="P3217" t="n">
        <v>116.25</v>
      </c>
    </row>
    <row r="3218">
      <c r="A3218" t="n">
        <v>45997</v>
      </c>
      <c r="B3218" t="n">
        <v>122</v>
      </c>
      <c r="C3218" t="inlineStr">
        <is>
          <t>Arcos</t>
        </is>
      </c>
      <c r="D3218" s="551" t="n">
        <v>45870</v>
      </c>
      <c r="E3218" t="n">
        <v>25075</v>
      </c>
      <c r="F3218" t="inlineStr">
        <is>
          <t>MASSA PARA LASANHA ADRIA C/500G</t>
        </is>
      </c>
      <c r="G3218" t="n">
        <v>5883</v>
      </c>
      <c r="H3218" t="n">
        <v>7</v>
      </c>
      <c r="I3218" t="inlineStr">
        <is>
          <t>PC</t>
        </is>
      </c>
      <c r="J3218" t="inlineStr">
        <is>
          <t>ALIMENTOS</t>
        </is>
      </c>
      <c r="K3218" t="inlineStr">
        <is>
          <t>07/2025</t>
        </is>
      </c>
      <c r="L3218" t="n">
        <v>16.5</v>
      </c>
      <c r="M3218" s="551" t="n">
        <v>45840</v>
      </c>
      <c r="N3218" t="n">
        <v>16.5</v>
      </c>
      <c r="O3218" t="n">
        <v>16.5</v>
      </c>
      <c r="P3218" t="n">
        <v>115.5</v>
      </c>
    </row>
    <row r="3219">
      <c r="A3219" t="n">
        <v>46080</v>
      </c>
      <c r="B3219" t="n">
        <v>122</v>
      </c>
      <c r="C3219" t="inlineStr">
        <is>
          <t>Arcos</t>
        </is>
      </c>
      <c r="D3219" s="551" t="n">
        <v>45870</v>
      </c>
      <c r="E3219" t="n">
        <v>19721</v>
      </c>
      <c r="F3219" t="inlineStr">
        <is>
          <t>ROMA KG</t>
        </is>
      </c>
      <c r="G3219" t="n">
        <v>2533</v>
      </c>
      <c r="H3219" t="n">
        <v>3.26</v>
      </c>
      <c r="I3219" t="inlineStr">
        <is>
          <t>KG</t>
        </is>
      </c>
      <c r="J3219" t="inlineStr">
        <is>
          <t>ALIMENTOS</t>
        </is>
      </c>
      <c r="K3219" t="inlineStr">
        <is>
          <t>07/2025</t>
        </is>
      </c>
      <c r="L3219" t="n">
        <v>34.97</v>
      </c>
      <c r="M3219" s="551" t="n">
        <v>45869</v>
      </c>
      <c r="N3219" t="n">
        <v>32.4</v>
      </c>
      <c r="O3219" t="n">
        <v>32.4</v>
      </c>
      <c r="P3219" t="n">
        <v>114</v>
      </c>
    </row>
    <row r="3220">
      <c r="A3220" t="n">
        <v>46231</v>
      </c>
      <c r="B3220" t="n">
        <v>122</v>
      </c>
      <c r="C3220" t="inlineStr">
        <is>
          <t>Arcos</t>
        </is>
      </c>
      <c r="D3220" s="551" t="n">
        <v>45870</v>
      </c>
      <c r="E3220" t="n">
        <v>18264</v>
      </c>
      <c r="F3220" t="inlineStr">
        <is>
          <t>RUM MOUNT GAY XO 43o 700ML</t>
        </is>
      </c>
      <c r="G3220" t="n">
        <v>3366</v>
      </c>
      <c r="H3220" t="n">
        <v>0.24</v>
      </c>
      <c r="I3220" t="inlineStr">
        <is>
          <t>UN</t>
        </is>
      </c>
      <c r="J3220" t="inlineStr">
        <is>
          <t>BEBIDAS</t>
        </is>
      </c>
      <c r="K3220" t="inlineStr">
        <is>
          <t>07/2025</t>
        </is>
      </c>
      <c r="L3220" t="n">
        <v>0</v>
      </c>
      <c r="M3220" s="551" t="n">
        <v>-693593</v>
      </c>
      <c r="N3220" t="n">
        <v>0</v>
      </c>
      <c r="O3220" t="n">
        <v>0</v>
      </c>
      <c r="P3220" t="n">
        <v>112.96</v>
      </c>
    </row>
    <row r="3221">
      <c r="A3221" t="n">
        <v>46195</v>
      </c>
      <c r="B3221" t="n">
        <v>122</v>
      </c>
      <c r="C3221" t="inlineStr">
        <is>
          <t>Arcos</t>
        </is>
      </c>
      <c r="D3221" s="551" t="n">
        <v>45870</v>
      </c>
      <c r="E3221" t="n">
        <v>18364</v>
      </c>
      <c r="F3221" t="inlineStr">
        <is>
          <t>GIN PLYMOUTH 750ML</t>
        </is>
      </c>
      <c r="G3221" t="n">
        <v>3274</v>
      </c>
      <c r="H3221" t="n">
        <v>1</v>
      </c>
      <c r="I3221" t="inlineStr">
        <is>
          <t>UN</t>
        </is>
      </c>
      <c r="J3221" t="inlineStr">
        <is>
          <t>BEBIDAS</t>
        </is>
      </c>
      <c r="K3221" t="inlineStr">
        <is>
          <t>07/2025</t>
        </is>
      </c>
      <c r="L3221" t="n">
        <v>0</v>
      </c>
      <c r="M3221" s="551" t="n">
        <v>-693593</v>
      </c>
      <c r="N3221" t="n">
        <v>0</v>
      </c>
      <c r="O3221" t="n">
        <v>0</v>
      </c>
      <c r="P3221" t="n">
        <v>112.33</v>
      </c>
    </row>
    <row r="3222">
      <c r="A3222" t="n">
        <v>45914</v>
      </c>
      <c r="B3222" t="n">
        <v>122</v>
      </c>
      <c r="C3222" t="inlineStr">
        <is>
          <t>Arcos</t>
        </is>
      </c>
      <c r="D3222" s="551" t="n">
        <v>45870</v>
      </c>
      <c r="E3222" t="n">
        <v>19203</v>
      </c>
      <c r="F3222" t="inlineStr">
        <is>
          <t>IOGURTE INTEGRAL NESTLE C/170G UN</t>
        </is>
      </c>
      <c r="G3222" t="n">
        <v>2802</v>
      </c>
      <c r="H3222" t="n">
        <v>37</v>
      </c>
      <c r="I3222" t="inlineStr">
        <is>
          <t>UN</t>
        </is>
      </c>
      <c r="J3222" t="inlineStr">
        <is>
          <t>ALIMENTOS</t>
        </is>
      </c>
      <c r="K3222" t="inlineStr">
        <is>
          <t>07/2025</t>
        </is>
      </c>
      <c r="L3222" t="n">
        <v>3</v>
      </c>
      <c r="M3222" s="551" t="n">
        <v>45866</v>
      </c>
      <c r="N3222" t="n">
        <v>3</v>
      </c>
      <c r="O3222" t="n">
        <v>3.75</v>
      </c>
      <c r="P3222" t="n">
        <v>111</v>
      </c>
    </row>
    <row r="3223">
      <c r="A3223" t="n">
        <v>45998</v>
      </c>
      <c r="B3223" t="n">
        <v>122</v>
      </c>
      <c r="C3223" t="inlineStr">
        <is>
          <t>Arcos</t>
        </is>
      </c>
      <c r="D3223" s="551" t="n">
        <v>45870</v>
      </c>
      <c r="E3223" t="n">
        <v>19973</v>
      </c>
      <c r="F3223" t="inlineStr">
        <is>
          <t>MOLHO SHOYO TRADICIONAL SAKURA C/1,010L UN</t>
        </is>
      </c>
      <c r="G3223" t="n">
        <v>2354</v>
      </c>
      <c r="H3223" t="n">
        <v>7</v>
      </c>
      <c r="I3223" t="inlineStr">
        <is>
          <t>UN</t>
        </is>
      </c>
      <c r="J3223" t="inlineStr">
        <is>
          <t>ALIMENTOS</t>
        </is>
      </c>
      <c r="K3223" t="inlineStr">
        <is>
          <t>07/2025</t>
        </is>
      </c>
      <c r="L3223" t="n">
        <v>15.4</v>
      </c>
      <c r="M3223" s="551" t="n">
        <v>45859</v>
      </c>
      <c r="N3223" t="n">
        <v>15.2</v>
      </c>
      <c r="O3223" t="n">
        <v>15.2</v>
      </c>
      <c r="P3223" t="n">
        <v>107.8</v>
      </c>
    </row>
    <row r="3224">
      <c r="A3224" t="n">
        <v>46146</v>
      </c>
      <c r="B3224" t="n">
        <v>122</v>
      </c>
      <c r="C3224" t="inlineStr">
        <is>
          <t>Arcos</t>
        </is>
      </c>
      <c r="D3224" s="551" t="n">
        <v>45870</v>
      </c>
      <c r="E3224" t="n">
        <v>18308</v>
      </c>
      <c r="F3224" t="inlineStr">
        <is>
          <t>LICOR LUXARDO BITTER BIANCO 750ML</t>
        </is>
      </c>
      <c r="G3224" t="n">
        <v>3325</v>
      </c>
      <c r="H3224" t="n">
        <v>1.89</v>
      </c>
      <c r="I3224" t="inlineStr">
        <is>
          <t>UN</t>
        </is>
      </c>
      <c r="J3224" t="inlineStr">
        <is>
          <t>BEBIDAS</t>
        </is>
      </c>
      <c r="K3224" t="inlineStr">
        <is>
          <t>07/2025</t>
        </is>
      </c>
      <c r="L3224" t="n">
        <v>0</v>
      </c>
      <c r="M3224" s="551" t="n">
        <v>-693593</v>
      </c>
      <c r="N3224" t="n">
        <v>0</v>
      </c>
      <c r="O3224" t="n">
        <v>0</v>
      </c>
      <c r="P3224" t="n">
        <v>107.73</v>
      </c>
    </row>
    <row r="3225">
      <c r="A3225" t="n">
        <v>46084</v>
      </c>
      <c r="B3225" t="n">
        <v>122</v>
      </c>
      <c r="C3225" t="inlineStr">
        <is>
          <t>Arcos</t>
        </is>
      </c>
      <c r="D3225" s="551" t="n">
        <v>45870</v>
      </c>
      <c r="E3225" t="n">
        <v>19857</v>
      </c>
      <c r="F3225" t="inlineStr">
        <is>
          <t>ACIDO CITRICO KG</t>
        </is>
      </c>
      <c r="G3225" t="n">
        <v>2415</v>
      </c>
      <c r="H3225" t="n">
        <v>3</v>
      </c>
      <c r="I3225" t="inlineStr">
        <is>
          <t>KG</t>
        </is>
      </c>
      <c r="J3225" t="inlineStr">
        <is>
          <t>ALIMENTOS</t>
        </is>
      </c>
      <c r="K3225" t="inlineStr">
        <is>
          <t>07/2025</t>
        </is>
      </c>
      <c r="L3225" t="n">
        <v>35.47</v>
      </c>
      <c r="M3225" s="551" t="n">
        <v>45846</v>
      </c>
      <c r="N3225" t="n">
        <v>35.47</v>
      </c>
      <c r="O3225" t="n">
        <v>46</v>
      </c>
      <c r="P3225" t="n">
        <v>106.41</v>
      </c>
    </row>
    <row r="3226">
      <c r="A3226" t="n">
        <v>46162</v>
      </c>
      <c r="B3226" t="n">
        <v>122</v>
      </c>
      <c r="C3226" t="inlineStr">
        <is>
          <t>Arcos</t>
        </is>
      </c>
      <c r="D3226" s="551" t="n">
        <v>45870</v>
      </c>
      <c r="E3226" t="n">
        <v>24952</v>
      </c>
      <c r="F3226" t="inlineStr">
        <is>
          <t>CHIPS DE BANANA KG</t>
        </is>
      </c>
      <c r="G3226" t="n">
        <v>5834</v>
      </c>
      <c r="H3226" t="n">
        <v>1.5</v>
      </c>
      <c r="I3226" t="inlineStr">
        <is>
          <t>KG</t>
        </is>
      </c>
      <c r="J3226" t="inlineStr">
        <is>
          <t>ALIMENTOS</t>
        </is>
      </c>
      <c r="K3226" t="inlineStr">
        <is>
          <t>07/2025</t>
        </is>
      </c>
      <c r="L3226" t="n">
        <v>69.2</v>
      </c>
      <c r="M3226" s="551" t="n">
        <v>45859</v>
      </c>
      <c r="N3226" t="n">
        <v>69</v>
      </c>
      <c r="O3226" t="n">
        <v>69</v>
      </c>
      <c r="P3226" t="n">
        <v>103.8</v>
      </c>
    </row>
    <row r="3227">
      <c r="A3227" t="n">
        <v>46194</v>
      </c>
      <c r="B3227" t="n">
        <v>122</v>
      </c>
      <c r="C3227" t="inlineStr">
        <is>
          <t>Arcos</t>
        </is>
      </c>
      <c r="D3227" s="551" t="n">
        <v>45870</v>
      </c>
      <c r="E3227" t="n">
        <v>18542</v>
      </c>
      <c r="F3227" t="inlineStr">
        <is>
          <t>APERITIVO CYNAR 70 PROOF 1L</t>
        </is>
      </c>
      <c r="G3227" t="n">
        <v>3136</v>
      </c>
      <c r="H3227" t="n">
        <v>1</v>
      </c>
      <c r="I3227" t="inlineStr">
        <is>
          <t>GR</t>
        </is>
      </c>
      <c r="J3227" t="inlineStr">
        <is>
          <t>BEBIDAS</t>
        </is>
      </c>
      <c r="K3227" t="inlineStr">
        <is>
          <t>07/2025</t>
        </is>
      </c>
      <c r="L3227" t="n">
        <v>0</v>
      </c>
      <c r="M3227" s="551" t="n">
        <v>-693593</v>
      </c>
      <c r="N3227" t="n">
        <v>0</v>
      </c>
      <c r="O3227" t="n">
        <v>99</v>
      </c>
      <c r="P3227" t="n">
        <v>99</v>
      </c>
    </row>
    <row r="3228">
      <c r="A3228" t="n">
        <v>45925</v>
      </c>
      <c r="B3228" t="n">
        <v>122</v>
      </c>
      <c r="C3228" t="inlineStr">
        <is>
          <t>Arcos</t>
        </is>
      </c>
      <c r="D3228" s="551" t="n">
        <v>45870</v>
      </c>
      <c r="E3228" t="n">
        <v>20385</v>
      </c>
      <c r="F3228" t="inlineStr">
        <is>
          <t>FARINHA DE MILHO FLOCAO YOKI 500GR</t>
        </is>
      </c>
      <c r="G3228" t="n">
        <v>2195</v>
      </c>
      <c r="H3228" t="n">
        <v>22</v>
      </c>
      <c r="I3228" t="inlineStr">
        <is>
          <t>UN</t>
        </is>
      </c>
      <c r="J3228" t="inlineStr">
        <is>
          <t>ALIMENTOS</t>
        </is>
      </c>
      <c r="K3228" t="inlineStr">
        <is>
          <t>07/2025</t>
        </is>
      </c>
      <c r="L3228" t="n">
        <v>4.46</v>
      </c>
      <c r="M3228" s="551" t="n">
        <v>45868</v>
      </c>
      <c r="N3228" t="n">
        <v>4.95</v>
      </c>
      <c r="O3228" t="n">
        <v>4.95</v>
      </c>
      <c r="P3228" t="n">
        <v>98.12</v>
      </c>
    </row>
    <row r="3229">
      <c r="A3229" t="n">
        <v>46215</v>
      </c>
      <c r="B3229" t="n">
        <v>122</v>
      </c>
      <c r="C3229" t="inlineStr">
        <is>
          <t>Arcos</t>
        </is>
      </c>
      <c r="D3229" s="551" t="n">
        <v>45870</v>
      </c>
      <c r="E3229" t="n">
        <v>18360</v>
      </c>
      <c r="F3229" t="inlineStr">
        <is>
          <t>GIN STAR OF BOMBAY 750ML</t>
        </is>
      </c>
      <c r="G3229" t="n">
        <v>3277</v>
      </c>
      <c r="H3229" t="n">
        <v>0.5600000000000001</v>
      </c>
      <c r="I3229" t="inlineStr">
        <is>
          <t>UN</t>
        </is>
      </c>
      <c r="J3229" t="inlineStr">
        <is>
          <t>BEBIDAS</t>
        </is>
      </c>
      <c r="K3229" t="inlineStr">
        <is>
          <t>07/2025</t>
        </is>
      </c>
      <c r="L3229" t="n">
        <v>0</v>
      </c>
      <c r="M3229" s="551" t="n">
        <v>-693593</v>
      </c>
      <c r="N3229" t="n">
        <v>0</v>
      </c>
      <c r="O3229" t="n">
        <v>0</v>
      </c>
      <c r="P3229" t="n">
        <v>96.20999999999999</v>
      </c>
    </row>
    <row r="3230">
      <c r="A3230" t="n">
        <v>45964</v>
      </c>
      <c r="B3230" t="n">
        <v>122</v>
      </c>
      <c r="C3230" t="inlineStr">
        <is>
          <t>Arcos</t>
        </is>
      </c>
      <c r="D3230" s="551" t="n">
        <v>45870</v>
      </c>
      <c r="E3230" t="n">
        <v>20661</v>
      </c>
      <c r="F3230" t="inlineStr">
        <is>
          <t>LEITE CONDENSADO MOCA C/395G UN</t>
        </is>
      </c>
      <c r="G3230" t="n">
        <v>2110</v>
      </c>
      <c r="H3230" t="n">
        <v>11</v>
      </c>
      <c r="I3230" t="inlineStr">
        <is>
          <t>UN</t>
        </is>
      </c>
      <c r="J3230" t="inlineStr">
        <is>
          <t>ALIMENTOS</t>
        </is>
      </c>
      <c r="K3230" t="inlineStr">
        <is>
          <t>07/2025</t>
        </is>
      </c>
      <c r="L3230" t="n">
        <v>8.69</v>
      </c>
      <c r="M3230" s="551" t="n">
        <v>45852</v>
      </c>
      <c r="N3230" t="n">
        <v>8.699999999999999</v>
      </c>
      <c r="O3230" t="n">
        <v>8.77</v>
      </c>
      <c r="P3230" t="n">
        <v>95.59</v>
      </c>
    </row>
    <row r="3231">
      <c r="A3231" t="n">
        <v>46163</v>
      </c>
      <c r="B3231" t="n">
        <v>122</v>
      </c>
      <c r="C3231" t="inlineStr">
        <is>
          <t>Arcos</t>
        </is>
      </c>
      <c r="D3231" s="551" t="n">
        <v>45870</v>
      </c>
      <c r="E3231" t="n">
        <v>20908</v>
      </c>
      <c r="F3231" t="inlineStr">
        <is>
          <t>CHOCOLATE GOTAS MEIO AMARGO COBERTURA SICAO C/2,05KG</t>
        </is>
      </c>
      <c r="G3231" t="n">
        <v>2035</v>
      </c>
      <c r="H3231" t="n">
        <v>1.5</v>
      </c>
      <c r="I3231" t="inlineStr">
        <is>
          <t>PC</t>
        </is>
      </c>
      <c r="J3231" t="inlineStr">
        <is>
          <t>ALIMENTOS</t>
        </is>
      </c>
      <c r="K3231" t="inlineStr">
        <is>
          <t>07/2025</t>
        </is>
      </c>
      <c r="L3231" t="n">
        <v>63</v>
      </c>
      <c r="M3231" s="551" t="n">
        <v>45853</v>
      </c>
      <c r="N3231" t="n">
        <v>63</v>
      </c>
      <c r="O3231" t="n">
        <v>63</v>
      </c>
      <c r="P3231" t="n">
        <v>94.5</v>
      </c>
    </row>
    <row r="3232">
      <c r="A3232" t="n">
        <v>46128</v>
      </c>
      <c r="B3232" t="n">
        <v>122</v>
      </c>
      <c r="C3232" t="inlineStr">
        <is>
          <t>Arcos</t>
        </is>
      </c>
      <c r="D3232" s="551" t="n">
        <v>45870</v>
      </c>
      <c r="E3232" t="n">
        <v>20007</v>
      </c>
      <c r="F3232" t="inlineStr">
        <is>
          <t>MAIONESE HELLMANNS C/3KG</t>
        </is>
      </c>
      <c r="G3232" t="n">
        <v>2343</v>
      </c>
      <c r="H3232" t="n">
        <v>2</v>
      </c>
      <c r="I3232" t="inlineStr">
        <is>
          <t>BD</t>
        </is>
      </c>
      <c r="J3232" t="inlineStr">
        <is>
          <t>ALIMENTOS</t>
        </is>
      </c>
      <c r="K3232" t="inlineStr">
        <is>
          <t>07/2025</t>
        </is>
      </c>
      <c r="L3232" t="n">
        <v>46.98</v>
      </c>
      <c r="M3232" s="551" t="n">
        <v>45868</v>
      </c>
      <c r="N3232" t="n">
        <v>47.78</v>
      </c>
      <c r="O3232" t="n">
        <v>47.78</v>
      </c>
      <c r="P3232" t="n">
        <v>93.95999999999999</v>
      </c>
    </row>
    <row r="3233">
      <c r="A3233" t="n">
        <v>45945</v>
      </c>
      <c r="B3233" t="n">
        <v>122</v>
      </c>
      <c r="C3233" t="inlineStr">
        <is>
          <t>Arcos</t>
        </is>
      </c>
      <c r="D3233" s="551" t="n">
        <v>45870</v>
      </c>
      <c r="E3233" t="n">
        <v>19751</v>
      </c>
      <c r="F3233" t="inlineStr">
        <is>
          <t>LIMAO SICILIANO KG</t>
        </is>
      </c>
      <c r="G3233" t="n">
        <v>2502</v>
      </c>
      <c r="H3233" t="n">
        <v>14.82</v>
      </c>
      <c r="I3233" t="inlineStr">
        <is>
          <t>KG</t>
        </is>
      </c>
      <c r="J3233" t="inlineStr">
        <is>
          <t>ALIMENTOS</t>
        </is>
      </c>
      <c r="K3233" t="inlineStr">
        <is>
          <t>07/2025</t>
        </is>
      </c>
      <c r="L3233" t="n">
        <v>6.18</v>
      </c>
      <c r="M3233" s="551" t="n">
        <v>45869</v>
      </c>
      <c r="N3233" t="n">
        <v>5.5</v>
      </c>
      <c r="O3233" t="n">
        <v>5.75</v>
      </c>
      <c r="P3233" t="n">
        <v>91.59</v>
      </c>
    </row>
    <row r="3234">
      <c r="A3234" t="n">
        <v>46221</v>
      </c>
      <c r="B3234" t="n">
        <v>122</v>
      </c>
      <c r="C3234" t="inlineStr">
        <is>
          <t>Arcos</t>
        </is>
      </c>
      <c r="D3234" s="551" t="n">
        <v>45870</v>
      </c>
      <c r="E3234" t="n">
        <v>18129</v>
      </c>
      <c r="F3234" t="inlineStr">
        <is>
          <t>WHISKY JACK DANIELS 1L</t>
        </is>
      </c>
      <c r="G3234" t="n">
        <v>3486</v>
      </c>
      <c r="H3234" t="n">
        <v>0.47</v>
      </c>
      <c r="I3234" t="inlineStr">
        <is>
          <t>GR</t>
        </is>
      </c>
      <c r="J3234" t="inlineStr">
        <is>
          <t>BEBIDAS</t>
        </is>
      </c>
      <c r="K3234" t="inlineStr">
        <is>
          <t>07/2025</t>
        </is>
      </c>
      <c r="L3234" t="n">
        <v>0</v>
      </c>
      <c r="M3234" s="551" t="n">
        <v>45734</v>
      </c>
      <c r="N3234" t="n">
        <v>189.9</v>
      </c>
      <c r="O3234" t="n">
        <v>128.5</v>
      </c>
      <c r="P3234" t="n">
        <v>89.25</v>
      </c>
    </row>
    <row r="3235">
      <c r="A3235" t="n">
        <v>46062</v>
      </c>
      <c r="B3235" t="n">
        <v>122</v>
      </c>
      <c r="C3235" t="inlineStr">
        <is>
          <t>Arcos</t>
        </is>
      </c>
      <c r="D3235" s="551" t="n">
        <v>45870</v>
      </c>
      <c r="E3235" t="n">
        <v>20653</v>
      </c>
      <c r="F3235" t="inlineStr">
        <is>
          <t>LEITE DE COCO SOCOCO C/1L UN</t>
        </is>
      </c>
      <c r="G3235" t="n">
        <v>2111</v>
      </c>
      <c r="H3235" t="n">
        <v>4</v>
      </c>
      <c r="I3235" t="inlineStr">
        <is>
          <t>UN</t>
        </is>
      </c>
      <c r="J3235" t="inlineStr">
        <is>
          <t>ALIMENTOS</t>
        </is>
      </c>
      <c r="K3235" t="inlineStr">
        <is>
          <t>07/2025</t>
        </is>
      </c>
      <c r="L3235" t="n">
        <v>21.54</v>
      </c>
      <c r="M3235" s="551" t="n">
        <v>45852</v>
      </c>
      <c r="N3235" t="n">
        <v>21.43</v>
      </c>
      <c r="O3235" t="n">
        <v>22.94</v>
      </c>
      <c r="P3235" t="n">
        <v>86.16</v>
      </c>
    </row>
    <row r="3236">
      <c r="A3236" t="n">
        <v>46014</v>
      </c>
      <c r="B3236" t="n">
        <v>122</v>
      </c>
      <c r="C3236" t="inlineStr">
        <is>
          <t>Arcos</t>
        </is>
      </c>
      <c r="D3236" s="551" t="n">
        <v>45870</v>
      </c>
      <c r="E3236" t="n">
        <v>20358</v>
      </c>
      <c r="F3236" t="inlineStr">
        <is>
          <t>FARINHA PANKO ROMARIZ C/1KG</t>
        </is>
      </c>
      <c r="G3236" t="n">
        <v>2200</v>
      </c>
      <c r="H3236" t="n">
        <v>6</v>
      </c>
      <c r="I3236" t="inlineStr">
        <is>
          <t>PC</t>
        </is>
      </c>
      <c r="J3236" t="inlineStr">
        <is>
          <t>ALIMENTOS</t>
        </is>
      </c>
      <c r="K3236" t="inlineStr">
        <is>
          <t>07/2025</t>
        </is>
      </c>
      <c r="L3236" t="n">
        <v>14.29</v>
      </c>
      <c r="M3236" s="551" t="n">
        <v>45846</v>
      </c>
      <c r="N3236" t="n">
        <v>14.29</v>
      </c>
      <c r="O3236" t="n">
        <v>14.29</v>
      </c>
      <c r="P3236" t="n">
        <v>85.73999999999999</v>
      </c>
    </row>
    <row r="3237">
      <c r="A3237" t="n">
        <v>46059</v>
      </c>
      <c r="B3237" t="n">
        <v>122</v>
      </c>
      <c r="C3237" t="inlineStr">
        <is>
          <t>Arcos</t>
        </is>
      </c>
      <c r="D3237" s="551" t="n">
        <v>45870</v>
      </c>
      <c r="E3237" t="n">
        <v>20360</v>
      </c>
      <c r="F3237" t="inlineStr">
        <is>
          <t>FARINHA DE TRIGO ANACONDA C/5KG</t>
        </is>
      </c>
      <c r="G3237" t="n">
        <v>2199</v>
      </c>
      <c r="H3237" t="n">
        <v>4</v>
      </c>
      <c r="I3237" t="inlineStr">
        <is>
          <t>PC</t>
        </is>
      </c>
      <c r="J3237" t="inlineStr">
        <is>
          <t>ALIMENTOS</t>
        </is>
      </c>
      <c r="K3237" t="inlineStr">
        <is>
          <t>07/2025</t>
        </is>
      </c>
      <c r="L3237" t="n">
        <v>21.27</v>
      </c>
      <c r="M3237" s="551" t="n">
        <v>45867</v>
      </c>
      <c r="N3237" t="n">
        <v>21.48</v>
      </c>
      <c r="O3237" t="n">
        <v>21.48</v>
      </c>
      <c r="P3237" t="n">
        <v>85.08</v>
      </c>
    </row>
    <row r="3238">
      <c r="A3238" t="n">
        <v>45956</v>
      </c>
      <c r="B3238" t="n">
        <v>122</v>
      </c>
      <c r="C3238" t="inlineStr">
        <is>
          <t>Arcos</t>
        </is>
      </c>
      <c r="D3238" s="551" t="n">
        <v>45870</v>
      </c>
      <c r="E3238" t="n">
        <v>22125</v>
      </c>
      <c r="F3238" t="inlineStr">
        <is>
          <t xml:space="preserve">AGUA TONICA PRATA INDIAN 200ML </t>
        </is>
      </c>
      <c r="G3238" t="n">
        <v>3601</v>
      </c>
      <c r="H3238" t="n">
        <v>13</v>
      </c>
      <c r="I3238" t="inlineStr">
        <is>
          <t>UN</t>
        </is>
      </c>
      <c r="J3238" t="inlineStr">
        <is>
          <t>BEBIDAS</t>
        </is>
      </c>
      <c r="K3238" t="inlineStr">
        <is>
          <t>07/2025</t>
        </is>
      </c>
      <c r="L3238" t="n">
        <v>0</v>
      </c>
      <c r="M3238" s="551" t="n">
        <v>45671</v>
      </c>
      <c r="N3238" t="n">
        <v>6.53</v>
      </c>
      <c r="O3238" t="n">
        <v>6.53</v>
      </c>
      <c r="P3238" t="n">
        <v>84.84999999999999</v>
      </c>
    </row>
    <row r="3239">
      <c r="A3239" t="n">
        <v>46050</v>
      </c>
      <c r="B3239" t="n">
        <v>122</v>
      </c>
      <c r="C3239" t="inlineStr">
        <is>
          <t>Arcos</t>
        </is>
      </c>
      <c r="D3239" s="551" t="n">
        <v>45870</v>
      </c>
      <c r="E3239" t="n">
        <v>19760</v>
      </c>
      <c r="F3239" t="inlineStr">
        <is>
          <t>KIWI KG</t>
        </is>
      </c>
      <c r="G3239" t="n">
        <v>2493</v>
      </c>
      <c r="H3239" t="n">
        <v>4.34</v>
      </c>
      <c r="I3239" t="inlineStr">
        <is>
          <t>KG</t>
        </is>
      </c>
      <c r="J3239" t="inlineStr">
        <is>
          <t>ALIMENTOS</t>
        </is>
      </c>
      <c r="K3239" t="inlineStr">
        <is>
          <t>07/2025</t>
        </is>
      </c>
      <c r="L3239" t="n">
        <v>19.44</v>
      </c>
      <c r="M3239" s="551" t="n">
        <v>45867</v>
      </c>
      <c r="N3239" t="n">
        <v>18.4</v>
      </c>
      <c r="O3239" t="n">
        <v>18.4</v>
      </c>
      <c r="P3239" t="n">
        <v>84.37</v>
      </c>
    </row>
    <row r="3240">
      <c r="A3240" t="n">
        <v>46130</v>
      </c>
      <c r="B3240" t="n">
        <v>122</v>
      </c>
      <c r="C3240" t="inlineStr">
        <is>
          <t>Arcos</t>
        </is>
      </c>
      <c r="D3240" s="551" t="n">
        <v>45870</v>
      </c>
      <c r="E3240" t="n">
        <v>26882</v>
      </c>
      <c r="F3240" t="inlineStr">
        <is>
          <t>RAIZ DE ANGELICA KG</t>
        </is>
      </c>
      <c r="G3240" t="n">
        <v>6951</v>
      </c>
      <c r="H3240" t="n">
        <v>2</v>
      </c>
      <c r="I3240" t="inlineStr">
        <is>
          <t>KG</t>
        </is>
      </c>
      <c r="J3240" t="inlineStr">
        <is>
          <t>ALIMENTOS</t>
        </is>
      </c>
      <c r="K3240" t="inlineStr">
        <is>
          <t>07/2025</t>
        </is>
      </c>
      <c r="L3240" t="n">
        <v>0</v>
      </c>
      <c r="M3240" s="551" t="n">
        <v>45763</v>
      </c>
      <c r="N3240" t="n">
        <v>42</v>
      </c>
      <c r="O3240" t="n">
        <v>42</v>
      </c>
      <c r="P3240" t="n">
        <v>84</v>
      </c>
    </row>
    <row r="3241">
      <c r="A3241" t="n">
        <v>46206</v>
      </c>
      <c r="B3241" t="n">
        <v>122</v>
      </c>
      <c r="C3241" t="inlineStr">
        <is>
          <t>Arcos</t>
        </is>
      </c>
      <c r="D3241" s="551" t="n">
        <v>45870</v>
      </c>
      <c r="E3241" t="n">
        <v>18509</v>
      </c>
      <c r="F3241" t="inlineStr">
        <is>
          <t>BITTER ANGOSTURA COCOA 100ML</t>
        </is>
      </c>
      <c r="G3241" t="n">
        <v>3130</v>
      </c>
      <c r="H3241" t="n">
        <v>0.89</v>
      </c>
      <c r="I3241" t="inlineStr">
        <is>
          <t>GR</t>
        </is>
      </c>
      <c r="J3241" t="inlineStr">
        <is>
          <t>BEBIDAS</t>
        </is>
      </c>
      <c r="K3241" t="inlineStr">
        <is>
          <t>07/2025</t>
        </is>
      </c>
      <c r="L3241" t="n">
        <v>0</v>
      </c>
      <c r="M3241" s="551" t="n">
        <v>45811</v>
      </c>
      <c r="N3241" t="n">
        <v>93.41</v>
      </c>
      <c r="O3241" t="n">
        <v>93.41</v>
      </c>
      <c r="P3241" t="n">
        <v>83.13</v>
      </c>
    </row>
    <row r="3242">
      <c r="A3242" t="n">
        <v>46110</v>
      </c>
      <c r="B3242" t="n">
        <v>122</v>
      </c>
      <c r="C3242" t="inlineStr">
        <is>
          <t>Arcos</t>
        </is>
      </c>
      <c r="D3242" s="551" t="n">
        <v>45870</v>
      </c>
      <c r="E3242" t="n">
        <v>19652</v>
      </c>
      <c r="F3242" t="inlineStr">
        <is>
          <t>ALHO COMUM KG</t>
        </is>
      </c>
      <c r="G3242" t="n">
        <v>2587</v>
      </c>
      <c r="H3242" t="n">
        <v>2.58</v>
      </c>
      <c r="I3242" t="inlineStr">
        <is>
          <t>KG</t>
        </is>
      </c>
      <c r="J3242" t="inlineStr">
        <is>
          <t>ALIMENTOS</t>
        </is>
      </c>
      <c r="K3242" t="inlineStr">
        <is>
          <t>07/2025</t>
        </is>
      </c>
      <c r="L3242" t="n">
        <v>31.05</v>
      </c>
      <c r="M3242" s="551" t="n">
        <v>45867</v>
      </c>
      <c r="N3242" t="n">
        <v>27</v>
      </c>
      <c r="O3242" t="n">
        <v>32</v>
      </c>
      <c r="P3242" t="n">
        <v>80.11</v>
      </c>
    </row>
    <row r="3243">
      <c r="A3243" t="n">
        <v>46214</v>
      </c>
      <c r="B3243" t="n">
        <v>122</v>
      </c>
      <c r="C3243" t="inlineStr">
        <is>
          <t>Arcos</t>
        </is>
      </c>
      <c r="D3243" s="551" t="n">
        <v>45870</v>
      </c>
      <c r="E3243" t="n">
        <v>18103</v>
      </c>
      <c r="F3243" t="inlineStr">
        <is>
          <t>WHISKY MAKERS MARK BOURBON 750ML</t>
        </is>
      </c>
      <c r="G3243" t="n">
        <v>3508</v>
      </c>
      <c r="H3243" t="n">
        <v>0.5600000000000001</v>
      </c>
      <c r="I3243" t="inlineStr">
        <is>
          <t>GR</t>
        </is>
      </c>
      <c r="J3243" t="inlineStr">
        <is>
          <t>BEBIDAS</t>
        </is>
      </c>
      <c r="K3243" t="inlineStr">
        <is>
          <t>07/2025</t>
        </is>
      </c>
      <c r="L3243" t="n">
        <v>138.95</v>
      </c>
      <c r="M3243" s="551" t="n">
        <v>45853</v>
      </c>
      <c r="N3243" t="n">
        <v>138.95</v>
      </c>
      <c r="O3243" t="n">
        <v>166.97</v>
      </c>
      <c r="P3243" t="n">
        <v>77.81</v>
      </c>
    </row>
    <row r="3244">
      <c r="A3244" t="n">
        <v>46000</v>
      </c>
      <c r="B3244" t="n">
        <v>122</v>
      </c>
      <c r="C3244" t="inlineStr">
        <is>
          <t>Arcos</t>
        </is>
      </c>
      <c r="D3244" s="551" t="n">
        <v>45870</v>
      </c>
      <c r="E3244" t="n">
        <v>24420</v>
      </c>
      <c r="F3244" t="inlineStr">
        <is>
          <t>POLVILHO DOCE KG</t>
        </is>
      </c>
      <c r="G3244" t="n">
        <v>2207</v>
      </c>
      <c r="H3244" t="n">
        <v>7</v>
      </c>
      <c r="I3244" t="inlineStr">
        <is>
          <t>KG</t>
        </is>
      </c>
      <c r="J3244" t="inlineStr">
        <is>
          <t>ALIMENTOS</t>
        </is>
      </c>
      <c r="K3244" t="inlineStr">
        <is>
          <t>07/2025</t>
        </is>
      </c>
      <c r="L3244" t="n">
        <v>10.95</v>
      </c>
      <c r="M3244" s="551" t="n">
        <v>45867</v>
      </c>
      <c r="N3244" t="n">
        <v>10.97</v>
      </c>
      <c r="O3244" t="n">
        <v>10.97</v>
      </c>
      <c r="P3244" t="n">
        <v>76.65000000000001</v>
      </c>
    </row>
    <row r="3245">
      <c r="A3245" t="n">
        <v>46063</v>
      </c>
      <c r="B3245" t="n">
        <v>122</v>
      </c>
      <c r="C3245" t="inlineStr">
        <is>
          <t>Arcos</t>
        </is>
      </c>
      <c r="D3245" s="551" t="n">
        <v>45870</v>
      </c>
      <c r="E3245" t="n">
        <v>19979</v>
      </c>
      <c r="F3245" t="inlineStr">
        <is>
          <t>MOLHO DE PIMENTA TABASCO RED C/60ML</t>
        </is>
      </c>
      <c r="G3245" t="n">
        <v>2353</v>
      </c>
      <c r="H3245" t="n">
        <v>4</v>
      </c>
      <c r="I3245" t="inlineStr">
        <is>
          <t>FR</t>
        </is>
      </c>
      <c r="J3245" t="inlineStr">
        <is>
          <t>ALIMENTOS</t>
        </is>
      </c>
      <c r="K3245" t="inlineStr">
        <is>
          <t>07/2025</t>
        </is>
      </c>
      <c r="L3245" t="n">
        <v>18.9</v>
      </c>
      <c r="M3245" s="551" t="n">
        <v>45859</v>
      </c>
      <c r="N3245" t="n">
        <v>18.9</v>
      </c>
      <c r="O3245" t="n">
        <v>18.98</v>
      </c>
      <c r="P3245" t="n">
        <v>75.59999999999999</v>
      </c>
    </row>
    <row r="3246">
      <c r="A3246" t="n">
        <v>46064</v>
      </c>
      <c r="B3246" t="n">
        <v>122</v>
      </c>
      <c r="C3246" t="inlineStr">
        <is>
          <t>Arcos</t>
        </is>
      </c>
      <c r="D3246" s="551" t="n">
        <v>45870</v>
      </c>
      <c r="E3246" t="n">
        <v>19984</v>
      </c>
      <c r="F3246" t="inlineStr">
        <is>
          <t>MOLHO INGLES KENKO 1L</t>
        </is>
      </c>
      <c r="G3246" t="n">
        <v>2351</v>
      </c>
      <c r="H3246" t="n">
        <v>4</v>
      </c>
      <c r="I3246" t="inlineStr">
        <is>
          <t>UN</t>
        </is>
      </c>
      <c r="J3246" t="inlineStr">
        <is>
          <t>ALIMENTOS</t>
        </is>
      </c>
      <c r="K3246" t="inlineStr">
        <is>
          <t>07/2025</t>
        </is>
      </c>
      <c r="L3246" t="n">
        <v>18.9</v>
      </c>
      <c r="M3246" s="551" t="n">
        <v>45840</v>
      </c>
      <c r="N3246" t="n">
        <v>18.9</v>
      </c>
      <c r="O3246" t="n">
        <v>18.9</v>
      </c>
      <c r="P3246" t="n">
        <v>75.59999999999999</v>
      </c>
    </row>
    <row r="3247">
      <c r="A3247" t="n">
        <v>46034</v>
      </c>
      <c r="B3247" t="n">
        <v>122</v>
      </c>
      <c r="C3247" t="inlineStr">
        <is>
          <t>Arcos</t>
        </is>
      </c>
      <c r="D3247" s="551" t="n">
        <v>45870</v>
      </c>
      <c r="E3247" t="n">
        <v>21062</v>
      </c>
      <c r="F3247" t="inlineStr">
        <is>
          <t xml:space="preserve">ACETO BALSAM DI MODENA DISALERNO 500ML </t>
        </is>
      </c>
      <c r="G3247" t="n">
        <v>1997</v>
      </c>
      <c r="H3247" t="n">
        <v>5</v>
      </c>
      <c r="I3247" t="inlineStr">
        <is>
          <t>GR</t>
        </is>
      </c>
      <c r="J3247" t="inlineStr">
        <is>
          <t>ALIMENTOS</t>
        </is>
      </c>
      <c r="K3247" t="inlineStr">
        <is>
          <t>07/2025</t>
        </is>
      </c>
      <c r="L3247" t="n">
        <v>0</v>
      </c>
      <c r="M3247" s="551" t="n">
        <v>45734</v>
      </c>
      <c r="N3247" t="n">
        <v>14.85</v>
      </c>
      <c r="O3247" t="n">
        <v>15.6</v>
      </c>
      <c r="P3247" t="n">
        <v>74.25</v>
      </c>
    </row>
    <row r="3248">
      <c r="A3248" t="n">
        <v>46209</v>
      </c>
      <c r="B3248" t="n">
        <v>122</v>
      </c>
      <c r="C3248" t="inlineStr">
        <is>
          <t>Arcos</t>
        </is>
      </c>
      <c r="D3248" s="551" t="n">
        <v>45870</v>
      </c>
      <c r="E3248" t="n">
        <v>18312</v>
      </c>
      <c r="F3248" t="inlineStr">
        <is>
          <t>LICOR FRANGELICO 700ML</t>
        </is>
      </c>
      <c r="G3248" t="n">
        <v>3321</v>
      </c>
      <c r="H3248" t="n">
        <v>0.86</v>
      </c>
      <c r="I3248" t="inlineStr">
        <is>
          <t>GR</t>
        </is>
      </c>
      <c r="J3248" t="inlineStr">
        <is>
          <t>BEBIDAS</t>
        </is>
      </c>
      <c r="K3248" t="inlineStr">
        <is>
          <t>07/2025</t>
        </is>
      </c>
      <c r="L3248" t="n">
        <v>86</v>
      </c>
      <c r="M3248" s="551" t="n">
        <v>45852</v>
      </c>
      <c r="N3248" t="n">
        <v>86</v>
      </c>
      <c r="O3248" t="n">
        <v>86</v>
      </c>
      <c r="P3248" t="n">
        <v>73.95999999999999</v>
      </c>
    </row>
    <row r="3249">
      <c r="A3249" t="n">
        <v>46106</v>
      </c>
      <c r="B3249" t="n">
        <v>122</v>
      </c>
      <c r="C3249" t="inlineStr">
        <is>
          <t>Arcos</t>
        </is>
      </c>
      <c r="D3249" s="551" t="n">
        <v>45870</v>
      </c>
      <c r="E3249" t="n">
        <v>19575</v>
      </c>
      <c r="F3249" t="inlineStr">
        <is>
          <t>PIMENTA DE CHEIRO VERDE KG</t>
        </is>
      </c>
      <c r="G3249" t="n">
        <v>2643</v>
      </c>
      <c r="H3249" t="n">
        <v>2.76</v>
      </c>
      <c r="I3249" t="inlineStr">
        <is>
          <t>KG</t>
        </is>
      </c>
      <c r="J3249" t="inlineStr">
        <is>
          <t>ALIMENTOS</t>
        </is>
      </c>
      <c r="K3249" t="inlineStr">
        <is>
          <t>07/2025</t>
        </is>
      </c>
      <c r="L3249" t="n">
        <v>26.78</v>
      </c>
      <c r="M3249" s="551" t="n">
        <v>45869</v>
      </c>
      <c r="N3249" t="n">
        <v>27</v>
      </c>
      <c r="O3249" t="n">
        <v>27.7</v>
      </c>
      <c r="P3249" t="n">
        <v>73.91</v>
      </c>
    </row>
    <row r="3250">
      <c r="A3250" t="n">
        <v>46210</v>
      </c>
      <c r="B3250" t="n">
        <v>122</v>
      </c>
      <c r="C3250" t="inlineStr">
        <is>
          <t>Arcos</t>
        </is>
      </c>
      <c r="D3250" s="551" t="n">
        <v>45870</v>
      </c>
      <c r="E3250" t="n">
        <v>26596</v>
      </c>
      <c r="F3250" t="inlineStr">
        <is>
          <t>QUEIJO GORGONZOLA SERRA DAS ANTAS (PECAS DE 660G) KG</t>
        </is>
      </c>
      <c r="G3250" t="n">
        <v>6808</v>
      </c>
      <c r="H3250" t="n">
        <v>0.78</v>
      </c>
      <c r="I3250" t="inlineStr">
        <is>
          <t>KG</t>
        </is>
      </c>
      <c r="J3250" t="inlineStr">
        <is>
          <t>ALIMENTOS</t>
        </is>
      </c>
      <c r="K3250" t="inlineStr">
        <is>
          <t>07/2025</t>
        </is>
      </c>
      <c r="L3250" t="n">
        <v>93.37</v>
      </c>
      <c r="M3250" s="551" t="n">
        <v>45860</v>
      </c>
      <c r="N3250" t="n">
        <v>93.37</v>
      </c>
      <c r="O3250" t="n">
        <v>93.37</v>
      </c>
      <c r="P3250" t="n">
        <v>72.83</v>
      </c>
    </row>
    <row r="3251">
      <c r="A3251" t="n">
        <v>46205</v>
      </c>
      <c r="B3251" t="n">
        <v>122</v>
      </c>
      <c r="C3251" t="inlineStr">
        <is>
          <t>Arcos</t>
        </is>
      </c>
      <c r="D3251" s="551" t="n">
        <v>45870</v>
      </c>
      <c r="E3251" t="n">
        <v>18184</v>
      </c>
      <c r="F3251" t="inlineStr">
        <is>
          <t>VODKA CIROC DE RED BERRY 750ML</t>
        </is>
      </c>
      <c r="G3251" t="n">
        <v>3439</v>
      </c>
      <c r="H3251" t="n">
        <v>0.91</v>
      </c>
      <c r="I3251" t="inlineStr">
        <is>
          <t>GR</t>
        </is>
      </c>
      <c r="J3251" t="inlineStr">
        <is>
          <t>BEBIDAS</t>
        </is>
      </c>
      <c r="K3251" t="inlineStr">
        <is>
          <t>07/2025</t>
        </is>
      </c>
      <c r="L3251" t="n">
        <v>0</v>
      </c>
      <c r="M3251" s="551" t="n">
        <v>-693593</v>
      </c>
      <c r="N3251" t="n">
        <v>0</v>
      </c>
      <c r="O3251" t="n">
        <v>191.58</v>
      </c>
      <c r="P3251" t="n">
        <v>72.56</v>
      </c>
    </row>
    <row r="3252">
      <c r="A3252" t="n">
        <v>46153</v>
      </c>
      <c r="B3252" t="n">
        <v>122</v>
      </c>
      <c r="C3252" t="inlineStr">
        <is>
          <t>Arcos</t>
        </is>
      </c>
      <c r="D3252" s="551" t="n">
        <v>45870</v>
      </c>
      <c r="E3252" t="n">
        <v>27106</v>
      </c>
      <c r="F3252" t="inlineStr">
        <is>
          <t>PALMILTO PUPUNHA FRESCO TOLETE KG</t>
        </is>
      </c>
      <c r="G3252" t="n">
        <v>7149</v>
      </c>
      <c r="H3252" t="n">
        <v>1.66</v>
      </c>
      <c r="I3252" t="inlineStr">
        <is>
          <t>KG</t>
        </is>
      </c>
      <c r="J3252" t="inlineStr">
        <is>
          <t>ALIMENTOS</t>
        </is>
      </c>
      <c r="K3252" t="inlineStr">
        <is>
          <t>07/2025</t>
        </is>
      </c>
      <c r="L3252" t="n">
        <v>43.66</v>
      </c>
      <c r="M3252" s="551" t="n">
        <v>45869</v>
      </c>
      <c r="N3252" t="n">
        <v>43.2</v>
      </c>
      <c r="O3252" t="n">
        <v>43.2</v>
      </c>
      <c r="P3252" t="n">
        <v>72.48</v>
      </c>
    </row>
    <row r="3253">
      <c r="A3253" t="n">
        <v>46007</v>
      </c>
      <c r="B3253" t="n">
        <v>122</v>
      </c>
      <c r="C3253" t="inlineStr">
        <is>
          <t>Arcos</t>
        </is>
      </c>
      <c r="D3253" s="551" t="n">
        <v>45870</v>
      </c>
      <c r="E3253" t="n">
        <v>17838</v>
      </c>
      <c r="F3253" t="inlineStr">
        <is>
          <t>CHA MATE LEAO C/250G</t>
        </is>
      </c>
      <c r="G3253" t="n">
        <v>3712</v>
      </c>
      <c r="H3253" t="n">
        <v>7</v>
      </c>
      <c r="I3253" t="inlineStr">
        <is>
          <t>CX</t>
        </is>
      </c>
      <c r="J3253" t="inlineStr">
        <is>
          <t>BEBIDAS</t>
        </is>
      </c>
      <c r="K3253" t="inlineStr">
        <is>
          <t>07/2025</t>
        </is>
      </c>
      <c r="L3253" t="n">
        <v>10.19</v>
      </c>
      <c r="M3253" s="551" t="n">
        <v>45859</v>
      </c>
      <c r="N3253" t="n">
        <v>9.619999999999999</v>
      </c>
      <c r="O3253" t="n">
        <v>9.619999999999999</v>
      </c>
      <c r="P3253" t="n">
        <v>71.33</v>
      </c>
    </row>
    <row r="3254">
      <c r="A3254" t="n">
        <v>46134</v>
      </c>
      <c r="B3254" t="n">
        <v>122</v>
      </c>
      <c r="C3254" t="inlineStr">
        <is>
          <t>Arcos</t>
        </is>
      </c>
      <c r="D3254" s="551" t="n">
        <v>45870</v>
      </c>
      <c r="E3254" t="n">
        <v>18552</v>
      </c>
      <c r="F3254" t="inlineStr">
        <is>
          <t>APERITIVO ABSINTO HABITUE 720ML</t>
        </is>
      </c>
      <c r="G3254" t="n">
        <v>3128</v>
      </c>
      <c r="H3254" t="n">
        <v>2</v>
      </c>
      <c r="I3254" t="inlineStr">
        <is>
          <t>GR</t>
        </is>
      </c>
      <c r="J3254" t="inlineStr">
        <is>
          <t>BEBIDAS</t>
        </is>
      </c>
      <c r="K3254" t="inlineStr">
        <is>
          <t>07/2025</t>
        </is>
      </c>
      <c r="L3254" t="n">
        <v>0</v>
      </c>
      <c r="M3254" s="551" t="n">
        <v>45825</v>
      </c>
      <c r="N3254" t="n">
        <v>34.91</v>
      </c>
      <c r="O3254" t="n">
        <v>34.91</v>
      </c>
      <c r="P3254" t="n">
        <v>69.81999999999999</v>
      </c>
    </row>
    <row r="3255">
      <c r="A3255" t="n">
        <v>46040</v>
      </c>
      <c r="B3255" t="n">
        <v>122</v>
      </c>
      <c r="C3255" t="inlineStr">
        <is>
          <t>Arcos</t>
        </is>
      </c>
      <c r="D3255" s="551" t="n">
        <v>45870</v>
      </c>
      <c r="E3255" t="n">
        <v>19965</v>
      </c>
      <c r="F3255" t="inlineStr">
        <is>
          <t>MOSTARDA AMARELA HEINZ C/255G UN</t>
        </is>
      </c>
      <c r="G3255" t="n">
        <v>2356</v>
      </c>
      <c r="H3255" t="n">
        <v>5</v>
      </c>
      <c r="I3255" t="inlineStr">
        <is>
          <t>UN</t>
        </is>
      </c>
      <c r="J3255" t="inlineStr">
        <is>
          <t>ALIMENTOS</t>
        </is>
      </c>
      <c r="K3255" t="inlineStr">
        <is>
          <t>07/2025</t>
        </is>
      </c>
      <c r="L3255" t="n">
        <v>13.8</v>
      </c>
      <c r="M3255" s="551" t="n">
        <v>45852</v>
      </c>
      <c r="N3255" t="n">
        <v>13.52</v>
      </c>
      <c r="O3255" t="n">
        <v>13.52</v>
      </c>
      <c r="P3255" t="n">
        <v>69</v>
      </c>
    </row>
    <row r="3256">
      <c r="A3256" t="n">
        <v>46199</v>
      </c>
      <c r="B3256" t="n">
        <v>122</v>
      </c>
      <c r="C3256" t="inlineStr">
        <is>
          <t>Arcos</t>
        </is>
      </c>
      <c r="D3256" s="551" t="n">
        <v>45870</v>
      </c>
      <c r="E3256" t="n">
        <v>18176</v>
      </c>
      <c r="F3256" t="inlineStr">
        <is>
          <t>VODKA KETEL ONE PEACH &amp; ORANGE 750ML</t>
        </is>
      </c>
      <c r="G3256" t="n">
        <v>3446</v>
      </c>
      <c r="H3256" t="n">
        <v>1</v>
      </c>
      <c r="I3256" t="inlineStr">
        <is>
          <t>GR</t>
        </is>
      </c>
      <c r="J3256" t="inlineStr">
        <is>
          <t>BEBIDAS</t>
        </is>
      </c>
      <c r="K3256" t="inlineStr">
        <is>
          <t>07/2025</t>
        </is>
      </c>
      <c r="L3256" t="n">
        <v>0</v>
      </c>
      <c r="M3256" s="551" t="n">
        <v>-693593</v>
      </c>
      <c r="N3256" t="n">
        <v>0</v>
      </c>
      <c r="O3256" t="n">
        <v>0</v>
      </c>
      <c r="P3256" t="n">
        <v>69</v>
      </c>
    </row>
    <row r="3257">
      <c r="A3257" t="n">
        <v>46213</v>
      </c>
      <c r="B3257" t="n">
        <v>122</v>
      </c>
      <c r="C3257" t="inlineStr">
        <is>
          <t>Arcos</t>
        </is>
      </c>
      <c r="D3257" s="551" t="n">
        <v>45870</v>
      </c>
      <c r="E3257" t="n">
        <v>18180</v>
      </c>
      <c r="F3257" t="inlineStr">
        <is>
          <t>VODKA GREY GOOSE NATURAL 750ML</t>
        </is>
      </c>
      <c r="G3257" t="n">
        <v>3442</v>
      </c>
      <c r="H3257" t="n">
        <v>0.61</v>
      </c>
      <c r="I3257" t="inlineStr">
        <is>
          <t>GR</t>
        </is>
      </c>
      <c r="J3257" t="inlineStr">
        <is>
          <t>BEBIDAS</t>
        </is>
      </c>
      <c r="K3257" t="inlineStr">
        <is>
          <t>07/2025</t>
        </is>
      </c>
      <c r="L3257" t="n">
        <v>0</v>
      </c>
      <c r="M3257" s="551" t="n">
        <v>-693593</v>
      </c>
      <c r="N3257" t="n">
        <v>0</v>
      </c>
      <c r="O3257" t="n">
        <v>109.9</v>
      </c>
      <c r="P3257" t="n">
        <v>67.09999999999999</v>
      </c>
    </row>
    <row r="3258">
      <c r="A3258" t="n">
        <v>46038</v>
      </c>
      <c r="B3258" t="n">
        <v>122</v>
      </c>
      <c r="C3258" t="inlineStr">
        <is>
          <t>Arcos</t>
        </is>
      </c>
      <c r="D3258" s="551" t="n">
        <v>45870</v>
      </c>
      <c r="E3258" t="n">
        <v>20242</v>
      </c>
      <c r="F3258" t="inlineStr">
        <is>
          <t>FEIJAO CARIOCA CAMIL C/2KG</t>
        </is>
      </c>
      <c r="G3258" t="n">
        <v>2242</v>
      </c>
      <c r="H3258" t="n">
        <v>5</v>
      </c>
      <c r="I3258" t="inlineStr">
        <is>
          <t>PC</t>
        </is>
      </c>
      <c r="J3258" t="inlineStr">
        <is>
          <t>ALIMENTOS</t>
        </is>
      </c>
      <c r="K3258" t="inlineStr">
        <is>
          <t>07/2025</t>
        </is>
      </c>
      <c r="L3258" t="n">
        <v>13.41</v>
      </c>
      <c r="M3258" s="551" t="n">
        <v>45868</v>
      </c>
      <c r="N3258" t="n">
        <v>12.66</v>
      </c>
      <c r="O3258" t="n">
        <v>12.37</v>
      </c>
      <c r="P3258" t="n">
        <v>67.05</v>
      </c>
    </row>
    <row r="3259">
      <c r="A3259" t="n">
        <v>46182</v>
      </c>
      <c r="B3259" t="n">
        <v>122</v>
      </c>
      <c r="C3259" t="inlineStr">
        <is>
          <t>Arcos</t>
        </is>
      </c>
      <c r="D3259" s="551" t="n">
        <v>45870</v>
      </c>
      <c r="E3259" t="n">
        <v>26881</v>
      </c>
      <c r="F3259" t="inlineStr">
        <is>
          <t>CASCA DE CARVALHO KG</t>
        </is>
      </c>
      <c r="G3259" t="n">
        <v>6950</v>
      </c>
      <c r="H3259" t="n">
        <v>1</v>
      </c>
      <c r="I3259" t="inlineStr">
        <is>
          <t>KG</t>
        </is>
      </c>
      <c r="J3259" t="inlineStr">
        <is>
          <t>ALIMENTOS</t>
        </is>
      </c>
      <c r="K3259" t="inlineStr">
        <is>
          <t>07/2025</t>
        </is>
      </c>
      <c r="L3259" t="n">
        <v>65</v>
      </c>
      <c r="M3259" s="551" t="n">
        <v>45861</v>
      </c>
      <c r="N3259" t="n">
        <v>65</v>
      </c>
      <c r="O3259" t="n">
        <v>65</v>
      </c>
      <c r="P3259" t="n">
        <v>65</v>
      </c>
    </row>
    <row r="3260">
      <c r="A3260" t="n">
        <v>45961</v>
      </c>
      <c r="B3260" t="n">
        <v>122</v>
      </c>
      <c r="C3260" t="inlineStr">
        <is>
          <t>Arcos</t>
        </is>
      </c>
      <c r="D3260" s="551" t="n">
        <v>45870</v>
      </c>
      <c r="E3260" t="n">
        <v>19759</v>
      </c>
      <c r="F3260" t="inlineStr">
        <is>
          <t>LARANJA BAHIA KG</t>
        </is>
      </c>
      <c r="G3260" t="n">
        <v>2494</v>
      </c>
      <c r="H3260" t="n">
        <v>11.32</v>
      </c>
      <c r="I3260" t="inlineStr">
        <is>
          <t>KG</t>
        </is>
      </c>
      <c r="J3260" t="inlineStr">
        <is>
          <t>ALIMENTOS</t>
        </is>
      </c>
      <c r="K3260" t="inlineStr">
        <is>
          <t>07/2025</t>
        </is>
      </c>
      <c r="L3260" t="n">
        <v>5.59</v>
      </c>
      <c r="M3260" s="551" t="n">
        <v>45869</v>
      </c>
      <c r="N3260" t="n">
        <v>4.95</v>
      </c>
      <c r="O3260" t="n">
        <v>5.34</v>
      </c>
      <c r="P3260" t="n">
        <v>63.28</v>
      </c>
    </row>
    <row r="3261">
      <c r="A3261" t="n">
        <v>46127</v>
      </c>
      <c r="B3261" t="n">
        <v>122</v>
      </c>
      <c r="C3261" t="inlineStr">
        <is>
          <t>Arcos</t>
        </is>
      </c>
      <c r="D3261" s="551" t="n">
        <v>45870</v>
      </c>
      <c r="E3261" t="n">
        <v>20213</v>
      </c>
      <c r="F3261" t="inlineStr">
        <is>
          <t>GRAO DE BICO CAMIL C/2KG</t>
        </is>
      </c>
      <c r="G3261" t="n">
        <v>2251</v>
      </c>
      <c r="H3261" t="n">
        <v>2</v>
      </c>
      <c r="I3261" t="inlineStr">
        <is>
          <t>PC</t>
        </is>
      </c>
      <c r="J3261" t="inlineStr">
        <is>
          <t>ALIMENTOS</t>
        </is>
      </c>
      <c r="K3261" t="inlineStr">
        <is>
          <t>07/2025</t>
        </is>
      </c>
      <c r="L3261" t="n">
        <v>31.54</v>
      </c>
      <c r="M3261" s="551" t="n">
        <v>45868</v>
      </c>
      <c r="N3261" t="n">
        <v>31.62</v>
      </c>
      <c r="O3261" t="n">
        <v>31.62</v>
      </c>
      <c r="P3261" t="n">
        <v>63.08</v>
      </c>
    </row>
    <row r="3262">
      <c r="A3262" t="n">
        <v>46161</v>
      </c>
      <c r="B3262" t="n">
        <v>122</v>
      </c>
      <c r="C3262" t="inlineStr">
        <is>
          <t>Arcos</t>
        </is>
      </c>
      <c r="D3262" s="551" t="n">
        <v>45870</v>
      </c>
      <c r="E3262" t="n">
        <v>19872</v>
      </c>
      <c r="F3262" t="inlineStr">
        <is>
          <t>CARDAMOMO EM GRÃO</t>
        </is>
      </c>
      <c r="G3262" t="n">
        <v>2401</v>
      </c>
      <c r="H3262" t="n">
        <v>1.5</v>
      </c>
      <c r="I3262" t="inlineStr">
        <is>
          <t>KG</t>
        </is>
      </c>
      <c r="J3262" t="inlineStr">
        <is>
          <t>ALIMENTOS</t>
        </is>
      </c>
      <c r="K3262" t="inlineStr">
        <is>
          <t>07/2025</t>
        </is>
      </c>
      <c r="L3262" t="n">
        <v>0</v>
      </c>
      <c r="M3262" s="551" t="n">
        <v>-693593</v>
      </c>
      <c r="N3262" t="n">
        <v>0</v>
      </c>
      <c r="O3262" t="n">
        <v>0</v>
      </c>
      <c r="P3262" t="n">
        <v>62.25</v>
      </c>
    </row>
    <row r="3263">
      <c r="A3263" t="n">
        <v>46198</v>
      </c>
      <c r="B3263" t="n">
        <v>122</v>
      </c>
      <c r="C3263" t="inlineStr">
        <is>
          <t>Arcos</t>
        </is>
      </c>
      <c r="D3263" s="551" t="n">
        <v>45870</v>
      </c>
      <c r="E3263" t="n">
        <v>18178</v>
      </c>
      <c r="F3263" t="inlineStr">
        <is>
          <t>VODKA KETEL ONE CUCUMBER &amp; MINT 750ML</t>
        </is>
      </c>
      <c r="G3263" t="n">
        <v>3444</v>
      </c>
      <c r="H3263" t="n">
        <v>1</v>
      </c>
      <c r="I3263" t="inlineStr">
        <is>
          <t>GR</t>
        </is>
      </c>
      <c r="J3263" t="inlineStr">
        <is>
          <t>BEBIDAS</t>
        </is>
      </c>
      <c r="K3263" t="inlineStr">
        <is>
          <t>07/2025</t>
        </is>
      </c>
      <c r="L3263" t="n">
        <v>0</v>
      </c>
      <c r="M3263" s="551" t="n">
        <v>-693593</v>
      </c>
      <c r="N3263" t="n">
        <v>0</v>
      </c>
      <c r="O3263" t="n">
        <v>59.9</v>
      </c>
      <c r="P3263" t="n">
        <v>59.9</v>
      </c>
    </row>
    <row r="3264">
      <c r="A3264" t="n">
        <v>46232</v>
      </c>
      <c r="B3264" t="n">
        <v>122</v>
      </c>
      <c r="C3264" t="inlineStr">
        <is>
          <t>Arcos</t>
        </is>
      </c>
      <c r="D3264" s="551" t="n">
        <v>45870</v>
      </c>
      <c r="E3264" t="n">
        <v>18223</v>
      </c>
      <c r="F3264" t="inlineStr">
        <is>
          <t>TEQUILA MEZCAL GUSANO ROJO 700ML</t>
        </is>
      </c>
      <c r="G3264" t="n">
        <v>3405</v>
      </c>
      <c r="H3264" t="n">
        <v>0.18</v>
      </c>
      <c r="I3264" t="inlineStr">
        <is>
          <t>UN</t>
        </is>
      </c>
      <c r="J3264" t="inlineStr">
        <is>
          <t>BEBIDAS</t>
        </is>
      </c>
      <c r="K3264" t="inlineStr">
        <is>
          <t>07/2025</t>
        </is>
      </c>
      <c r="L3264" t="n">
        <v>0</v>
      </c>
      <c r="M3264" s="551" t="n">
        <v>-693593</v>
      </c>
      <c r="N3264" t="n">
        <v>0</v>
      </c>
      <c r="O3264" t="n">
        <v>0</v>
      </c>
      <c r="P3264" t="n">
        <v>57.65</v>
      </c>
    </row>
    <row r="3265">
      <c r="A3265" t="n">
        <v>46208</v>
      </c>
      <c r="B3265" t="n">
        <v>122</v>
      </c>
      <c r="C3265" t="inlineStr">
        <is>
          <t>Arcos</t>
        </is>
      </c>
      <c r="D3265" s="551" t="n">
        <v>45870</v>
      </c>
      <c r="E3265" t="n">
        <v>19476</v>
      </c>
      <c r="F3265" t="inlineStr">
        <is>
          <t>MANJERICAO KG</t>
        </is>
      </c>
      <c r="G3265" t="n">
        <v>2729</v>
      </c>
      <c r="H3265" t="n">
        <v>0.86</v>
      </c>
      <c r="I3265" t="inlineStr">
        <is>
          <t>KG</t>
        </is>
      </c>
      <c r="J3265" t="inlineStr">
        <is>
          <t>ALIMENTOS</t>
        </is>
      </c>
      <c r="K3265" t="inlineStr">
        <is>
          <t>07/2025</t>
        </is>
      </c>
      <c r="L3265" t="n">
        <v>66.83</v>
      </c>
      <c r="M3265" s="551" t="n">
        <v>45869</v>
      </c>
      <c r="N3265" t="n">
        <v>76</v>
      </c>
      <c r="O3265" t="n">
        <v>75.12</v>
      </c>
      <c r="P3265" t="n">
        <v>57.47</v>
      </c>
    </row>
    <row r="3266">
      <c r="A3266" t="n">
        <v>46184</v>
      </c>
      <c r="B3266" t="n">
        <v>122</v>
      </c>
      <c r="C3266" t="inlineStr">
        <is>
          <t>Arcos</t>
        </is>
      </c>
      <c r="D3266" s="551" t="n">
        <v>45870</v>
      </c>
      <c r="E3266" t="n">
        <v>20922</v>
      </c>
      <c r="F3266" t="inlineStr">
        <is>
          <t>CHOCOLATE EM PO NESTLE 50% C/1,01KG</t>
        </is>
      </c>
      <c r="G3266" t="n">
        <v>2034</v>
      </c>
      <c r="H3266" t="n">
        <v>1</v>
      </c>
      <c r="I3266" t="inlineStr">
        <is>
          <t>PC</t>
        </is>
      </c>
      <c r="J3266" t="inlineStr">
        <is>
          <t>ALIMENTOS</t>
        </is>
      </c>
      <c r="K3266" t="inlineStr">
        <is>
          <t>07/2025</t>
        </is>
      </c>
      <c r="L3266" t="n">
        <v>56.4</v>
      </c>
      <c r="M3266" s="551" t="n">
        <v>45859</v>
      </c>
      <c r="N3266" t="n">
        <v>56.74</v>
      </c>
      <c r="O3266" t="n">
        <v>56.74</v>
      </c>
      <c r="P3266" t="n">
        <v>56.4</v>
      </c>
    </row>
    <row r="3267">
      <c r="A3267" t="n">
        <v>46087</v>
      </c>
      <c r="B3267" t="n">
        <v>122</v>
      </c>
      <c r="C3267" t="inlineStr">
        <is>
          <t>Arcos</t>
        </is>
      </c>
      <c r="D3267" s="551" t="n">
        <v>45870</v>
      </c>
      <c r="E3267" t="n">
        <v>21086</v>
      </c>
      <c r="F3267" t="inlineStr">
        <is>
          <t>ACUCAR SACHE UNIAO CX C/ 400 X 0,005G</t>
        </is>
      </c>
      <c r="G3267" t="n">
        <v>1989</v>
      </c>
      <c r="H3267" t="n">
        <v>3</v>
      </c>
      <c r="I3267" t="inlineStr">
        <is>
          <t>UN</t>
        </is>
      </c>
      <c r="J3267" t="inlineStr">
        <is>
          <t>ALIMENTOS</t>
        </is>
      </c>
      <c r="K3267" t="inlineStr">
        <is>
          <t>07/2025</t>
        </is>
      </c>
      <c r="L3267" t="n">
        <v>0</v>
      </c>
      <c r="M3267" s="551" t="n">
        <v>45783</v>
      </c>
      <c r="N3267" t="n">
        <v>18.69</v>
      </c>
      <c r="O3267" t="n">
        <v>20.22</v>
      </c>
      <c r="P3267" t="n">
        <v>56.07</v>
      </c>
    </row>
    <row r="3268">
      <c r="A3268" t="n">
        <v>45958</v>
      </c>
      <c r="B3268" t="n">
        <v>122</v>
      </c>
      <c r="C3268" t="inlineStr">
        <is>
          <t>Arcos</t>
        </is>
      </c>
      <c r="D3268" s="551" t="n">
        <v>45870</v>
      </c>
      <c r="E3268" t="n">
        <v>19623</v>
      </c>
      <c r="F3268" t="inlineStr">
        <is>
          <t>CEBOLA ROXA KG</t>
        </is>
      </c>
      <c r="G3268" t="n">
        <v>2611</v>
      </c>
      <c r="H3268" t="n">
        <v>12.5</v>
      </c>
      <c r="I3268" t="inlineStr">
        <is>
          <t>KG</t>
        </is>
      </c>
      <c r="J3268" t="inlineStr">
        <is>
          <t>ALIMENTOS</t>
        </is>
      </c>
      <c r="K3268" t="inlineStr">
        <is>
          <t>07/2025</t>
        </is>
      </c>
      <c r="L3268" t="n">
        <v>4.45</v>
      </c>
      <c r="M3268" s="551" t="n">
        <v>45869</v>
      </c>
      <c r="N3268" t="n">
        <v>3.7</v>
      </c>
      <c r="O3268" t="n">
        <v>3.7</v>
      </c>
      <c r="P3268" t="n">
        <v>55.62</v>
      </c>
    </row>
    <row r="3269">
      <c r="A3269" t="n">
        <v>46191</v>
      </c>
      <c r="B3269" t="n">
        <v>122</v>
      </c>
      <c r="C3269" t="inlineStr">
        <is>
          <t>Arcos</t>
        </is>
      </c>
      <c r="D3269" s="551" t="n">
        <v>45870</v>
      </c>
      <c r="E3269" t="n">
        <v>26713</v>
      </c>
      <c r="F3269" t="inlineStr">
        <is>
          <t>CAMOMILA DESIDRATADA KG</t>
        </is>
      </c>
      <c r="G3269" t="n">
        <v>6867</v>
      </c>
      <c r="H3269" t="n">
        <v>1</v>
      </c>
      <c r="I3269" t="inlineStr">
        <is>
          <t>KG</t>
        </is>
      </c>
      <c r="J3269" t="inlineStr">
        <is>
          <t>ALIMENTOS</t>
        </is>
      </c>
      <c r="K3269" t="inlineStr">
        <is>
          <t>07/2025</t>
        </is>
      </c>
      <c r="L3269" t="n">
        <v>55</v>
      </c>
      <c r="M3269" s="551" t="n">
        <v>45861</v>
      </c>
      <c r="N3269" t="n">
        <v>55</v>
      </c>
      <c r="O3269" t="n">
        <v>55</v>
      </c>
      <c r="P3269" t="n">
        <v>55</v>
      </c>
    </row>
    <row r="3270">
      <c r="A3270" t="n">
        <v>46137</v>
      </c>
      <c r="B3270" t="n">
        <v>122</v>
      </c>
      <c r="C3270" t="inlineStr">
        <is>
          <t>Arcos</t>
        </is>
      </c>
      <c r="D3270" s="551" t="n">
        <v>45870</v>
      </c>
      <c r="E3270" t="n">
        <v>18210</v>
      </c>
      <c r="F3270" t="inlineStr">
        <is>
          <t>VERMOUTH MARTINI ROSATO 995ML</t>
        </is>
      </c>
      <c r="G3270" t="n">
        <v>3417</v>
      </c>
      <c r="H3270" t="n">
        <v>2</v>
      </c>
      <c r="I3270" t="inlineStr">
        <is>
          <t>UN</t>
        </is>
      </c>
      <c r="J3270" t="inlineStr">
        <is>
          <t>BEBIDAS</t>
        </is>
      </c>
      <c r="K3270" t="inlineStr">
        <is>
          <t>07/2025</t>
        </is>
      </c>
      <c r="L3270" t="n">
        <v>0</v>
      </c>
      <c r="M3270" s="551" t="n">
        <v>-693593</v>
      </c>
      <c r="N3270" t="n">
        <v>0</v>
      </c>
      <c r="O3270" t="n">
        <v>0</v>
      </c>
      <c r="P3270" t="n">
        <v>54.3</v>
      </c>
    </row>
    <row r="3271">
      <c r="A3271" t="n">
        <v>45957</v>
      </c>
      <c r="B3271" t="n">
        <v>122</v>
      </c>
      <c r="C3271" t="inlineStr">
        <is>
          <t>Arcos</t>
        </is>
      </c>
      <c r="D3271" s="551" t="n">
        <v>45870</v>
      </c>
      <c r="E3271" t="n">
        <v>19737</v>
      </c>
      <c r="F3271" t="inlineStr">
        <is>
          <t>MELAO KG</t>
        </is>
      </c>
      <c r="G3271" t="n">
        <v>2516</v>
      </c>
      <c r="H3271" t="n">
        <v>12.8</v>
      </c>
      <c r="I3271" t="inlineStr">
        <is>
          <t>KG</t>
        </is>
      </c>
      <c r="J3271" t="inlineStr">
        <is>
          <t>ALIMENTOS</t>
        </is>
      </c>
      <c r="K3271" t="inlineStr">
        <is>
          <t>07/2025</t>
        </is>
      </c>
      <c r="L3271" t="n">
        <v>4.19</v>
      </c>
      <c r="M3271" s="551" t="n">
        <v>45869</v>
      </c>
      <c r="N3271" t="n">
        <v>4.2</v>
      </c>
      <c r="O3271" t="n">
        <v>4.4</v>
      </c>
      <c r="P3271" t="n">
        <v>53.63</v>
      </c>
    </row>
    <row r="3272">
      <c r="A3272" t="n">
        <v>46061</v>
      </c>
      <c r="B3272" t="n">
        <v>122</v>
      </c>
      <c r="C3272" t="inlineStr">
        <is>
          <t>Arcos</t>
        </is>
      </c>
      <c r="D3272" s="551" t="n">
        <v>45870</v>
      </c>
      <c r="E3272" t="n">
        <v>20892</v>
      </c>
      <c r="F3272" t="inlineStr">
        <is>
          <t>GELATINA S/ SABOR EM FOLHA INCOLOR OETKER 10G</t>
        </is>
      </c>
      <c r="G3272" t="n">
        <v>2039</v>
      </c>
      <c r="H3272" t="n">
        <v>4</v>
      </c>
      <c r="I3272" t="inlineStr">
        <is>
          <t>UN</t>
        </is>
      </c>
      <c r="J3272" t="inlineStr">
        <is>
          <t>ALIMENTOS</t>
        </is>
      </c>
      <c r="K3272" t="inlineStr">
        <is>
          <t>07/2025</t>
        </is>
      </c>
      <c r="L3272" t="n">
        <v>13.2</v>
      </c>
      <c r="M3272" s="551" t="n">
        <v>45853</v>
      </c>
      <c r="N3272" t="n">
        <v>13.2</v>
      </c>
      <c r="O3272" t="n">
        <v>13.4</v>
      </c>
      <c r="P3272" t="n">
        <v>52.8</v>
      </c>
    </row>
    <row r="3273">
      <c r="A3273" t="n">
        <v>46129</v>
      </c>
      <c r="B3273" t="n">
        <v>122</v>
      </c>
      <c r="C3273" t="inlineStr">
        <is>
          <t>Arcos</t>
        </is>
      </c>
      <c r="D3273" s="551" t="n">
        <v>45870</v>
      </c>
      <c r="E3273" t="n">
        <v>20645</v>
      </c>
      <c r="F3273" t="inlineStr">
        <is>
          <t>MILHO VERDE QUERO C/2KG</t>
        </is>
      </c>
      <c r="G3273" t="n">
        <v>2113</v>
      </c>
      <c r="H3273" t="n">
        <v>2</v>
      </c>
      <c r="I3273" t="inlineStr">
        <is>
          <t>LT</t>
        </is>
      </c>
      <c r="J3273" t="inlineStr">
        <is>
          <t>ALIMENTOS</t>
        </is>
      </c>
      <c r="K3273" t="inlineStr">
        <is>
          <t>07/2025</t>
        </is>
      </c>
      <c r="L3273" t="n">
        <v>25.25</v>
      </c>
      <c r="M3273" s="551" t="n">
        <v>45846</v>
      </c>
      <c r="N3273" t="n">
        <v>25.25</v>
      </c>
      <c r="O3273" t="n">
        <v>25.9</v>
      </c>
      <c r="P3273" t="n">
        <v>50.5</v>
      </c>
    </row>
    <row r="3274">
      <c r="A3274" t="n">
        <v>46065</v>
      </c>
      <c r="B3274" t="n">
        <v>122</v>
      </c>
      <c r="C3274" t="inlineStr">
        <is>
          <t>Arcos</t>
        </is>
      </c>
      <c r="D3274" s="551" t="n">
        <v>45870</v>
      </c>
      <c r="E3274" t="n">
        <v>20332</v>
      </c>
      <c r="F3274" t="inlineStr">
        <is>
          <t>SAGU DE MANDIOCA YOKI C/500G</t>
        </is>
      </c>
      <c r="G3274" t="n">
        <v>2208</v>
      </c>
      <c r="H3274" t="n">
        <v>4</v>
      </c>
      <c r="I3274" t="inlineStr">
        <is>
          <t>PC</t>
        </is>
      </c>
      <c r="J3274" t="inlineStr">
        <is>
          <t>ALIMENTOS</t>
        </is>
      </c>
      <c r="K3274" t="inlineStr">
        <is>
          <t>07/2025</t>
        </is>
      </c>
      <c r="L3274" t="n">
        <v>12.2</v>
      </c>
      <c r="M3274" s="551" t="n">
        <v>45846</v>
      </c>
      <c r="N3274" t="n">
        <v>12.2</v>
      </c>
      <c r="O3274" t="n">
        <v>12.3</v>
      </c>
      <c r="P3274" t="n">
        <v>48.8</v>
      </c>
    </row>
    <row r="3275">
      <c r="A3275" t="n">
        <v>46081</v>
      </c>
      <c r="B3275" t="n">
        <v>122</v>
      </c>
      <c r="C3275" t="inlineStr">
        <is>
          <t>Arcos</t>
        </is>
      </c>
      <c r="D3275" s="551" t="n">
        <v>45870</v>
      </c>
      <c r="E3275" t="n">
        <v>19558</v>
      </c>
      <c r="F3275" t="inlineStr">
        <is>
          <t>QUIABO KG</t>
        </is>
      </c>
      <c r="G3275" t="n">
        <v>2659</v>
      </c>
      <c r="H3275" t="n">
        <v>3.24</v>
      </c>
      <c r="I3275" t="inlineStr">
        <is>
          <t>KG</t>
        </is>
      </c>
      <c r="J3275" t="inlineStr">
        <is>
          <t>ALIMENTOS</t>
        </is>
      </c>
      <c r="K3275" t="inlineStr">
        <is>
          <t>07/2025</t>
        </is>
      </c>
      <c r="L3275" t="n">
        <v>14.68</v>
      </c>
      <c r="M3275" s="551" t="n">
        <v>45869</v>
      </c>
      <c r="N3275" t="n">
        <v>21.5</v>
      </c>
      <c r="O3275" t="n">
        <v>11.09</v>
      </c>
      <c r="P3275" t="n">
        <v>47.56</v>
      </c>
    </row>
    <row r="3276">
      <c r="A3276" t="n">
        <v>46112</v>
      </c>
      <c r="B3276" t="n">
        <v>122</v>
      </c>
      <c r="C3276" t="inlineStr">
        <is>
          <t>Arcos</t>
        </is>
      </c>
      <c r="D3276" s="551" t="n">
        <v>45870</v>
      </c>
      <c r="E3276" t="n">
        <v>19717</v>
      </c>
      <c r="F3276" t="inlineStr">
        <is>
          <t>UVA ITALIA KG</t>
        </is>
      </c>
      <c r="G3276" t="n">
        <v>2537</v>
      </c>
      <c r="H3276" t="n">
        <v>2.52</v>
      </c>
      <c r="I3276" t="inlineStr">
        <is>
          <t>KG</t>
        </is>
      </c>
      <c r="J3276" t="inlineStr">
        <is>
          <t>ALIMENTOS</t>
        </is>
      </c>
      <c r="K3276" t="inlineStr">
        <is>
          <t>07/2025</t>
        </is>
      </c>
      <c r="L3276" t="n">
        <v>18.79</v>
      </c>
      <c r="M3276" s="551" t="n">
        <v>45867</v>
      </c>
      <c r="N3276" t="n">
        <v>16</v>
      </c>
      <c r="O3276" t="n">
        <v>16</v>
      </c>
      <c r="P3276" t="n">
        <v>47.35</v>
      </c>
    </row>
    <row r="3277">
      <c r="A3277" t="n">
        <v>45933</v>
      </c>
      <c r="B3277" t="n">
        <v>122</v>
      </c>
      <c r="C3277" t="inlineStr">
        <is>
          <t>Arcos</t>
        </is>
      </c>
      <c r="D3277" s="551" t="n">
        <v>45870</v>
      </c>
      <c r="E3277" t="n">
        <v>19639</v>
      </c>
      <c r="F3277" t="inlineStr">
        <is>
          <t>BATATA COMUM KG</t>
        </is>
      </c>
      <c r="G3277" t="n">
        <v>2597</v>
      </c>
      <c r="H3277" t="n">
        <v>17.14</v>
      </c>
      <c r="I3277" t="inlineStr">
        <is>
          <t>KG</t>
        </is>
      </c>
      <c r="J3277" t="inlineStr">
        <is>
          <t>ALIMENTOS</t>
        </is>
      </c>
      <c r="K3277" t="inlineStr">
        <is>
          <t>07/2025</t>
        </is>
      </c>
      <c r="L3277" t="n">
        <v>2.73</v>
      </c>
      <c r="M3277" s="551" t="n">
        <v>45867</v>
      </c>
      <c r="N3277" t="n">
        <v>2.7</v>
      </c>
      <c r="O3277" t="n">
        <v>2.7</v>
      </c>
      <c r="P3277" t="n">
        <v>46.79</v>
      </c>
    </row>
    <row r="3278">
      <c r="A3278" t="n">
        <v>46001</v>
      </c>
      <c r="B3278" t="n">
        <v>122</v>
      </c>
      <c r="C3278" t="inlineStr">
        <is>
          <t>Arcos</t>
        </is>
      </c>
      <c r="D3278" s="551" t="n">
        <v>45870</v>
      </c>
      <c r="E3278" t="n">
        <v>20202</v>
      </c>
      <c r="F3278" t="inlineStr">
        <is>
          <t>VINAGRE DE ARROZ CASTELO 750ML UN</t>
        </is>
      </c>
      <c r="G3278" t="n">
        <v>2255</v>
      </c>
      <c r="H3278" t="n">
        <v>7</v>
      </c>
      <c r="I3278" t="inlineStr">
        <is>
          <t>UN</t>
        </is>
      </c>
      <c r="J3278" t="inlineStr">
        <is>
          <t>ALIMENTOS</t>
        </is>
      </c>
      <c r="K3278" t="inlineStr">
        <is>
          <t>07/2025</t>
        </is>
      </c>
      <c r="L3278" t="n">
        <v>6.6</v>
      </c>
      <c r="M3278" s="551" t="n">
        <v>45867</v>
      </c>
      <c r="N3278" t="n">
        <v>6.79</v>
      </c>
      <c r="O3278" t="n">
        <v>6.79</v>
      </c>
      <c r="P3278" t="n">
        <v>46.2</v>
      </c>
    </row>
    <row r="3279">
      <c r="A3279" t="n">
        <v>45953</v>
      </c>
      <c r="B3279" t="n">
        <v>122</v>
      </c>
      <c r="C3279" t="inlineStr">
        <is>
          <t>Arcos</t>
        </is>
      </c>
      <c r="D3279" s="551" t="n">
        <v>45870</v>
      </c>
      <c r="E3279" t="n">
        <v>23826</v>
      </c>
      <c r="F3279" t="inlineStr">
        <is>
          <t>BISCOITO DE MAIZENA NESTLE TOSTINES 200G</t>
        </is>
      </c>
      <c r="G3279" t="n">
        <v>2073</v>
      </c>
      <c r="H3279" t="n">
        <v>13</v>
      </c>
      <c r="I3279" t="inlineStr">
        <is>
          <t>PC</t>
        </is>
      </c>
      <c r="J3279" t="inlineStr">
        <is>
          <t>ALIMENTOS</t>
        </is>
      </c>
      <c r="K3279" t="inlineStr">
        <is>
          <t>07/2025</t>
        </is>
      </c>
      <c r="L3279" t="n">
        <v>3.48</v>
      </c>
      <c r="M3279" s="551" t="n">
        <v>45859</v>
      </c>
      <c r="N3279" t="n">
        <v>3.5</v>
      </c>
      <c r="O3279" t="n">
        <v>3.5</v>
      </c>
      <c r="P3279" t="n">
        <v>45.24</v>
      </c>
    </row>
    <row r="3280">
      <c r="A3280" t="n">
        <v>45943</v>
      </c>
      <c r="B3280" t="n">
        <v>122</v>
      </c>
      <c r="C3280" t="inlineStr">
        <is>
          <t>Arcos</t>
        </is>
      </c>
      <c r="D3280" s="551" t="n">
        <v>45870</v>
      </c>
      <c r="E3280" t="n">
        <v>19907</v>
      </c>
      <c r="F3280" t="inlineStr">
        <is>
          <t>SAL REFINADO CISNE 1KG</t>
        </is>
      </c>
      <c r="G3280" t="n">
        <v>2381</v>
      </c>
      <c r="H3280" t="n">
        <v>15</v>
      </c>
      <c r="I3280" t="inlineStr">
        <is>
          <t>UN</t>
        </is>
      </c>
      <c r="J3280" t="inlineStr">
        <is>
          <t>ALIMENTOS</t>
        </is>
      </c>
      <c r="K3280" t="inlineStr">
        <is>
          <t>07/2025</t>
        </is>
      </c>
      <c r="L3280" t="n">
        <v>0</v>
      </c>
      <c r="M3280" s="551" t="n">
        <v>45686</v>
      </c>
      <c r="N3280" t="n">
        <v>3.01</v>
      </c>
      <c r="O3280" t="n">
        <v>3.23</v>
      </c>
      <c r="P3280" t="n">
        <v>45.15</v>
      </c>
    </row>
    <row r="3281">
      <c r="A3281" t="n">
        <v>46091</v>
      </c>
      <c r="B3281" t="n">
        <v>122</v>
      </c>
      <c r="C3281" t="inlineStr">
        <is>
          <t>Arcos</t>
        </is>
      </c>
      <c r="D3281" s="551" t="n">
        <v>45870</v>
      </c>
      <c r="E3281" t="n">
        <v>20029</v>
      </c>
      <c r="F3281" t="inlineStr">
        <is>
          <t>ESSENCIA DE BAUNILHA CEPERA 500ML</t>
        </is>
      </c>
      <c r="G3281" t="n">
        <v>2337</v>
      </c>
      <c r="H3281" t="n">
        <v>3</v>
      </c>
      <c r="I3281" t="inlineStr">
        <is>
          <t>FR</t>
        </is>
      </c>
      <c r="J3281" t="inlineStr">
        <is>
          <t>ALIMENTOS</t>
        </is>
      </c>
      <c r="K3281" t="inlineStr">
        <is>
          <t>07/2025</t>
        </is>
      </c>
      <c r="L3281" t="n">
        <v>0</v>
      </c>
      <c r="M3281" s="551" t="n">
        <v>45636</v>
      </c>
      <c r="N3281" t="n">
        <v>14.81</v>
      </c>
      <c r="O3281" t="n">
        <v>14.48</v>
      </c>
      <c r="P3281" t="n">
        <v>44.43</v>
      </c>
    </row>
    <row r="3282">
      <c r="A3282" t="n">
        <v>46229</v>
      </c>
      <c r="B3282" t="n">
        <v>122</v>
      </c>
      <c r="C3282" t="inlineStr">
        <is>
          <t>Arcos</t>
        </is>
      </c>
      <c r="D3282" s="551" t="n">
        <v>45870</v>
      </c>
      <c r="E3282" t="n">
        <v>18107</v>
      </c>
      <c r="F3282" t="inlineStr">
        <is>
          <t>WHISKY JURA SINGLE MALT 10 ANOS 700ML</t>
        </is>
      </c>
      <c r="G3282" t="n">
        <v>3504</v>
      </c>
      <c r="H3282" t="n">
        <v>0.25</v>
      </c>
      <c r="I3282" t="inlineStr">
        <is>
          <t>GR</t>
        </is>
      </c>
      <c r="J3282" t="inlineStr">
        <is>
          <t>BEBIDAS</t>
        </is>
      </c>
      <c r="K3282" t="inlineStr">
        <is>
          <t>07/2025</t>
        </is>
      </c>
      <c r="L3282" t="n">
        <v>0</v>
      </c>
      <c r="M3282" s="551" t="n">
        <v>-693593</v>
      </c>
      <c r="N3282" t="n">
        <v>0</v>
      </c>
      <c r="O3282" t="n">
        <v>0</v>
      </c>
      <c r="P3282" t="n">
        <v>44.23</v>
      </c>
    </row>
    <row r="3283">
      <c r="A3283" t="n">
        <v>46060</v>
      </c>
      <c r="B3283" t="n">
        <v>122</v>
      </c>
      <c r="C3283" t="inlineStr">
        <is>
          <t>Arcos</t>
        </is>
      </c>
      <c r="D3283" s="551" t="n">
        <v>45870</v>
      </c>
      <c r="E3283" t="n">
        <v>20227</v>
      </c>
      <c r="F3283" t="inlineStr">
        <is>
          <t>FEIJAO PRETO CAMIL C/2KG</t>
        </is>
      </c>
      <c r="G3283" t="n">
        <v>2248</v>
      </c>
      <c r="H3283" t="n">
        <v>4</v>
      </c>
      <c r="I3283" t="inlineStr">
        <is>
          <t>PC</t>
        </is>
      </c>
      <c r="J3283" t="inlineStr">
        <is>
          <t>ALIMENTOS</t>
        </is>
      </c>
      <c r="K3283" t="inlineStr">
        <is>
          <t>07/2025</t>
        </is>
      </c>
      <c r="L3283" t="n">
        <v>11.05</v>
      </c>
      <c r="M3283" s="551" t="n">
        <v>45859</v>
      </c>
      <c r="N3283" t="n">
        <v>10.96</v>
      </c>
      <c r="O3283" t="n">
        <v>10.98</v>
      </c>
      <c r="P3283" t="n">
        <v>44.2</v>
      </c>
    </row>
    <row r="3284">
      <c r="A3284" t="n">
        <v>46179</v>
      </c>
      <c r="B3284" t="n">
        <v>122</v>
      </c>
      <c r="C3284" t="inlineStr">
        <is>
          <t>Arcos</t>
        </is>
      </c>
      <c r="D3284" s="551" t="n">
        <v>45870</v>
      </c>
      <c r="E3284" t="n">
        <v>26276</v>
      </c>
      <c r="F3284" t="inlineStr">
        <is>
          <t>ACIDO LATICO ALLIMENTARI KG</t>
        </is>
      </c>
      <c r="G3284" t="n">
        <v>6658</v>
      </c>
      <c r="H3284" t="n">
        <v>1</v>
      </c>
      <c r="I3284" t="inlineStr">
        <is>
          <t>KG</t>
        </is>
      </c>
      <c r="J3284" t="inlineStr">
        <is>
          <t>ALIMENTOS</t>
        </is>
      </c>
      <c r="K3284" t="inlineStr">
        <is>
          <t>07/2025</t>
        </is>
      </c>
      <c r="L3284" t="n">
        <v>0</v>
      </c>
      <c r="M3284" s="551" t="n">
        <v>45747</v>
      </c>
      <c r="N3284" t="n">
        <v>44</v>
      </c>
      <c r="O3284" t="n">
        <v>44</v>
      </c>
      <c r="P3284" t="n">
        <v>44</v>
      </c>
    </row>
    <row r="3285">
      <c r="A3285" t="n">
        <v>46126</v>
      </c>
      <c r="B3285" t="n">
        <v>122</v>
      </c>
      <c r="C3285" t="inlineStr">
        <is>
          <t>Arcos</t>
        </is>
      </c>
      <c r="D3285" s="551" t="n">
        <v>45870</v>
      </c>
      <c r="E3285" t="n">
        <v>21060</v>
      </c>
      <c r="F3285" t="inlineStr">
        <is>
          <t>AZEITE DE DENDE CEPERA 900ML UN</t>
        </is>
      </c>
      <c r="G3285" t="n">
        <v>1998</v>
      </c>
      <c r="H3285" t="n">
        <v>2</v>
      </c>
      <c r="I3285" t="inlineStr">
        <is>
          <t>UN</t>
        </is>
      </c>
      <c r="J3285" t="inlineStr">
        <is>
          <t>ALIMENTOS</t>
        </is>
      </c>
      <c r="K3285" t="inlineStr">
        <is>
          <t>07/2025</t>
        </is>
      </c>
      <c r="L3285" t="n">
        <v>0</v>
      </c>
      <c r="M3285" s="551" t="n">
        <v>-693593</v>
      </c>
      <c r="N3285" t="n">
        <v>0</v>
      </c>
      <c r="O3285" t="n">
        <v>25.87</v>
      </c>
      <c r="P3285" t="n">
        <v>43.98</v>
      </c>
    </row>
    <row r="3286">
      <c r="A3286" t="n">
        <v>46116</v>
      </c>
      <c r="B3286" t="n">
        <v>122</v>
      </c>
      <c r="C3286" t="inlineStr">
        <is>
          <t>Arcos</t>
        </is>
      </c>
      <c r="D3286" s="551" t="n">
        <v>45870</v>
      </c>
      <c r="E3286" t="n">
        <v>19560</v>
      </c>
      <c r="F3286" t="inlineStr">
        <is>
          <t>PIMENTAO VERMELHO KG</t>
        </is>
      </c>
      <c r="G3286" t="n">
        <v>2657</v>
      </c>
      <c r="H3286" t="n">
        <v>2.32</v>
      </c>
      <c r="I3286" t="inlineStr">
        <is>
          <t>KG</t>
        </is>
      </c>
      <c r="J3286" t="inlineStr">
        <is>
          <t>ALIMENTOS</t>
        </is>
      </c>
      <c r="K3286" t="inlineStr">
        <is>
          <t>07/2025</t>
        </is>
      </c>
      <c r="L3286" t="n">
        <v>18.17</v>
      </c>
      <c r="M3286" s="551" t="n">
        <v>45869</v>
      </c>
      <c r="N3286" t="n">
        <v>17</v>
      </c>
      <c r="O3286" t="n">
        <v>17</v>
      </c>
      <c r="P3286" t="n">
        <v>42.15</v>
      </c>
    </row>
    <row r="3287">
      <c r="A3287" t="n">
        <v>46048</v>
      </c>
      <c r="B3287" t="n">
        <v>122</v>
      </c>
      <c r="C3287" t="inlineStr">
        <is>
          <t>Arcos</t>
        </is>
      </c>
      <c r="D3287" s="551" t="n">
        <v>45870</v>
      </c>
      <c r="E3287" t="n">
        <v>19607</v>
      </c>
      <c r="F3287" t="inlineStr">
        <is>
          <t>GENGIBRE KG</t>
        </is>
      </c>
      <c r="G3287" t="n">
        <v>2623</v>
      </c>
      <c r="H3287" t="n">
        <v>4.62</v>
      </c>
      <c r="I3287" t="inlineStr">
        <is>
          <t>KG</t>
        </is>
      </c>
      <c r="J3287" t="inlineStr">
        <is>
          <t>ALIMENTOS</t>
        </is>
      </c>
      <c r="K3287" t="inlineStr">
        <is>
          <t>07/2025</t>
        </is>
      </c>
      <c r="L3287" t="n">
        <v>8.44</v>
      </c>
      <c r="M3287" s="551" t="n">
        <v>45866</v>
      </c>
      <c r="N3287" t="n">
        <v>8.5</v>
      </c>
      <c r="O3287" t="n">
        <v>7.98</v>
      </c>
      <c r="P3287" t="n">
        <v>38.99</v>
      </c>
    </row>
    <row r="3288">
      <c r="A3288" t="n">
        <v>46118</v>
      </c>
      <c r="B3288" t="n">
        <v>122</v>
      </c>
      <c r="C3288" t="inlineStr">
        <is>
          <t>Arcos</t>
        </is>
      </c>
      <c r="D3288" s="551" t="n">
        <v>45870</v>
      </c>
      <c r="E3288" t="n">
        <v>19718</v>
      </c>
      <c r="F3288" t="inlineStr">
        <is>
          <t>UVA CRINSON KG</t>
        </is>
      </c>
      <c r="G3288" t="n">
        <v>2536</v>
      </c>
      <c r="H3288" t="n">
        <v>2.13</v>
      </c>
      <c r="I3288" t="inlineStr">
        <is>
          <t>KG</t>
        </is>
      </c>
      <c r="J3288" t="inlineStr">
        <is>
          <t>ALIMENTOS</t>
        </is>
      </c>
      <c r="K3288" t="inlineStr">
        <is>
          <t>07/2025</t>
        </is>
      </c>
      <c r="L3288" t="n">
        <v>17.41</v>
      </c>
      <c r="M3288" s="551" t="n">
        <v>45867</v>
      </c>
      <c r="N3288" t="n">
        <v>19</v>
      </c>
      <c r="O3288" t="n">
        <v>12.87</v>
      </c>
      <c r="P3288" t="n">
        <v>37.08</v>
      </c>
    </row>
    <row r="3289">
      <c r="A3289" t="n">
        <v>45986</v>
      </c>
      <c r="B3289" t="n">
        <v>122</v>
      </c>
      <c r="C3289" t="inlineStr">
        <is>
          <t>Arcos</t>
        </is>
      </c>
      <c r="D3289" s="551" t="n">
        <v>45870</v>
      </c>
      <c r="E3289" t="n">
        <v>19787</v>
      </c>
      <c r="F3289" t="inlineStr">
        <is>
          <t>ABACAXI PEROLA KG</t>
        </is>
      </c>
      <c r="G3289" t="n">
        <v>2471</v>
      </c>
      <c r="H3289" t="n">
        <v>7.9</v>
      </c>
      <c r="I3289" t="inlineStr">
        <is>
          <t>KG</t>
        </is>
      </c>
      <c r="J3289" t="inlineStr">
        <is>
          <t>ALIMENTOS</t>
        </is>
      </c>
      <c r="K3289" t="inlineStr">
        <is>
          <t>07/2025</t>
        </is>
      </c>
      <c r="L3289" t="n">
        <v>4.46</v>
      </c>
      <c r="M3289" s="551" t="n">
        <v>45869</v>
      </c>
      <c r="N3289" t="n">
        <v>4.1</v>
      </c>
      <c r="O3289" t="n">
        <v>4.12</v>
      </c>
      <c r="P3289" t="n">
        <v>35.23</v>
      </c>
    </row>
    <row r="3290">
      <c r="A3290" t="n">
        <v>45995</v>
      </c>
      <c r="B3290" t="n">
        <v>122</v>
      </c>
      <c r="C3290" t="inlineStr">
        <is>
          <t>Arcos</t>
        </is>
      </c>
      <c r="D3290" s="551" t="n">
        <v>45870</v>
      </c>
      <c r="E3290" t="n">
        <v>20386</v>
      </c>
      <c r="F3290" t="inlineStr">
        <is>
          <t>FARINHA DE MILHO KIMILHO YOKI C/500G</t>
        </is>
      </c>
      <c r="G3290" t="n">
        <v>2195</v>
      </c>
      <c r="H3290" t="n">
        <v>7</v>
      </c>
      <c r="I3290" t="inlineStr">
        <is>
          <t>PC</t>
        </is>
      </c>
      <c r="J3290" t="inlineStr">
        <is>
          <t>ALIMENTOS</t>
        </is>
      </c>
      <c r="K3290" t="inlineStr">
        <is>
          <t>07/2025</t>
        </is>
      </c>
      <c r="L3290" t="n">
        <v>0</v>
      </c>
      <c r="M3290" s="551" t="n">
        <v>45811</v>
      </c>
      <c r="N3290" t="n">
        <v>5</v>
      </c>
      <c r="O3290" t="n">
        <v>4.9</v>
      </c>
      <c r="P3290" t="n">
        <v>35</v>
      </c>
    </row>
    <row r="3291">
      <c r="A3291" t="n">
        <v>46188</v>
      </c>
      <c r="B3291" t="n">
        <v>122</v>
      </c>
      <c r="C3291" t="inlineStr">
        <is>
          <t>Arcos</t>
        </is>
      </c>
      <c r="D3291" s="551" t="n">
        <v>45870</v>
      </c>
      <c r="E3291" t="n">
        <v>20176</v>
      </c>
      <c r="F3291" t="inlineStr">
        <is>
          <t>LENTILHA CAMIL 2KG</t>
        </is>
      </c>
      <c r="G3291" t="n">
        <v>2262</v>
      </c>
      <c r="H3291" t="n">
        <v>1</v>
      </c>
      <c r="I3291" t="inlineStr">
        <is>
          <t>UN</t>
        </is>
      </c>
      <c r="J3291" t="inlineStr">
        <is>
          <t>ALIMENTOS</t>
        </is>
      </c>
      <c r="K3291" t="inlineStr">
        <is>
          <t>07/2025</t>
        </is>
      </c>
      <c r="L3291" t="n">
        <v>34.68</v>
      </c>
      <c r="M3291" s="551" t="n">
        <v>45868</v>
      </c>
      <c r="N3291" t="n">
        <v>34.68</v>
      </c>
      <c r="O3291" t="n">
        <v>34.68</v>
      </c>
      <c r="P3291" t="n">
        <v>34.68</v>
      </c>
    </row>
    <row r="3292">
      <c r="A3292" t="n">
        <v>46057</v>
      </c>
      <c r="B3292" t="n">
        <v>122</v>
      </c>
      <c r="C3292" t="inlineStr">
        <is>
          <t>Arcos</t>
        </is>
      </c>
      <c r="D3292" s="551" t="n">
        <v>45870</v>
      </c>
      <c r="E3292" t="n">
        <v>24089</v>
      </c>
      <c r="F3292" t="inlineStr">
        <is>
          <t>BICARBONATO DE SODIO KG</t>
        </is>
      </c>
      <c r="G3292" t="n">
        <v>2316</v>
      </c>
      <c r="H3292" t="n">
        <v>4</v>
      </c>
      <c r="I3292" t="inlineStr">
        <is>
          <t>KG</t>
        </is>
      </c>
      <c r="J3292" t="inlineStr">
        <is>
          <t>ALIMENTOS</t>
        </is>
      </c>
      <c r="K3292" t="inlineStr">
        <is>
          <t>07/2025</t>
        </is>
      </c>
      <c r="L3292" t="n">
        <v>0</v>
      </c>
      <c r="M3292" s="551" t="n">
        <v>45531</v>
      </c>
      <c r="N3292" t="n">
        <v>8.5</v>
      </c>
      <c r="O3292" t="n">
        <v>9</v>
      </c>
      <c r="P3292" t="n">
        <v>34</v>
      </c>
    </row>
    <row r="3293">
      <c r="A3293" t="n">
        <v>46217</v>
      </c>
      <c r="B3293" t="n">
        <v>122</v>
      </c>
      <c r="C3293" t="inlineStr">
        <is>
          <t>Arcos</t>
        </is>
      </c>
      <c r="D3293" s="551" t="n">
        <v>45870</v>
      </c>
      <c r="E3293" t="n">
        <v>18357</v>
      </c>
      <c r="F3293" t="inlineStr">
        <is>
          <t>GIN TANQUERAY FLOR DE SEVILLA 700ML</t>
        </is>
      </c>
      <c r="G3293" t="n">
        <v>3279</v>
      </c>
      <c r="H3293" t="n">
        <v>0.51</v>
      </c>
      <c r="I3293" t="inlineStr">
        <is>
          <t>UN</t>
        </is>
      </c>
      <c r="J3293" t="inlineStr">
        <is>
          <t>BEBIDAS</t>
        </is>
      </c>
      <c r="K3293" t="inlineStr">
        <is>
          <t>07/2025</t>
        </is>
      </c>
      <c r="L3293" t="n">
        <v>0</v>
      </c>
      <c r="M3293" s="551" t="n">
        <v>-693593</v>
      </c>
      <c r="N3293" t="n">
        <v>0</v>
      </c>
      <c r="O3293" t="n">
        <v>0</v>
      </c>
      <c r="P3293" t="n">
        <v>33.59</v>
      </c>
    </row>
    <row r="3294">
      <c r="A3294" t="n">
        <v>46236</v>
      </c>
      <c r="B3294" t="n">
        <v>122</v>
      </c>
      <c r="C3294" t="inlineStr">
        <is>
          <t>Arcos</t>
        </is>
      </c>
      <c r="D3294" s="551" t="n">
        <v>45870</v>
      </c>
      <c r="E3294" t="n">
        <v>18145</v>
      </c>
      <c r="F3294" t="inlineStr">
        <is>
          <t>WHISKY CHIVAS REGAL 18 ANOS 750ML</t>
        </is>
      </c>
      <c r="G3294" t="n">
        <v>3472</v>
      </c>
      <c r="H3294" t="n">
        <v>0.09</v>
      </c>
      <c r="I3294" t="inlineStr">
        <is>
          <t>GR</t>
        </is>
      </c>
      <c r="J3294" t="inlineStr">
        <is>
          <t>BEBIDAS</t>
        </is>
      </c>
      <c r="K3294" t="inlineStr">
        <is>
          <t>07/2025</t>
        </is>
      </c>
      <c r="L3294" t="n">
        <v>0</v>
      </c>
      <c r="M3294" s="551" t="n">
        <v>-693593</v>
      </c>
      <c r="N3294" t="n">
        <v>0</v>
      </c>
      <c r="O3294" t="n">
        <v>312</v>
      </c>
      <c r="P3294" t="n">
        <v>33.44</v>
      </c>
    </row>
    <row r="3295">
      <c r="A3295" t="n">
        <v>46189</v>
      </c>
      <c r="B3295" t="n">
        <v>122</v>
      </c>
      <c r="C3295" t="inlineStr">
        <is>
          <t>Arcos</t>
        </is>
      </c>
      <c r="D3295" s="551" t="n">
        <v>45870</v>
      </c>
      <c r="E3295" t="n">
        <v>26050</v>
      </c>
      <c r="F3295" t="inlineStr">
        <is>
          <t>SEMENTE DE ABOBORA KG</t>
        </is>
      </c>
      <c r="G3295" t="n">
        <v>6512</v>
      </c>
      <c r="H3295" t="n">
        <v>1</v>
      </c>
      <c r="I3295" t="inlineStr">
        <is>
          <t>KG</t>
        </is>
      </c>
      <c r="J3295" t="inlineStr">
        <is>
          <t>ALIMENTOS</t>
        </is>
      </c>
      <c r="K3295" t="inlineStr">
        <is>
          <t>07/2025</t>
        </is>
      </c>
      <c r="L3295" t="n">
        <v>0</v>
      </c>
      <c r="M3295" s="551" t="n">
        <v>45790</v>
      </c>
      <c r="N3295" t="n">
        <v>33.2</v>
      </c>
      <c r="O3295" t="n">
        <v>29.9</v>
      </c>
      <c r="P3295" t="n">
        <v>33.2</v>
      </c>
    </row>
    <row r="3296">
      <c r="A3296" t="n">
        <v>46032</v>
      </c>
      <c r="B3296" t="n">
        <v>122</v>
      </c>
      <c r="C3296" t="inlineStr">
        <is>
          <t>Arcos</t>
        </is>
      </c>
      <c r="D3296" s="551" t="n">
        <v>45870</v>
      </c>
      <c r="E3296" t="n">
        <v>19602</v>
      </c>
      <c r="F3296" t="inlineStr">
        <is>
          <t>MANDIOCA A VACUO KG</t>
        </is>
      </c>
      <c r="G3296" t="n">
        <v>2627</v>
      </c>
      <c r="H3296" t="n">
        <v>5.08</v>
      </c>
      <c r="I3296" t="inlineStr">
        <is>
          <t>KG</t>
        </is>
      </c>
      <c r="J3296" t="inlineStr">
        <is>
          <t>ALIMENTOS</t>
        </is>
      </c>
      <c r="K3296" t="inlineStr">
        <is>
          <t>07/2025</t>
        </is>
      </c>
      <c r="L3296" t="n">
        <v>6.5</v>
      </c>
      <c r="M3296" s="551" t="n">
        <v>45841</v>
      </c>
      <c r="N3296" t="n">
        <v>6.5</v>
      </c>
      <c r="O3296" t="n">
        <v>6.5</v>
      </c>
      <c r="P3296" t="n">
        <v>33.02</v>
      </c>
    </row>
    <row r="3297">
      <c r="A3297" t="n">
        <v>46180</v>
      </c>
      <c r="B3297" t="n">
        <v>122</v>
      </c>
      <c r="C3297" t="inlineStr">
        <is>
          <t>Arcos</t>
        </is>
      </c>
      <c r="D3297" s="551" t="n">
        <v>45870</v>
      </c>
      <c r="E3297" t="n">
        <v>21079</v>
      </c>
      <c r="F3297" t="inlineStr">
        <is>
          <t>ADOCANTE SUCRALOSE SACHE LINEA 500X6GR</t>
        </is>
      </c>
      <c r="G3297" t="n">
        <v>1991</v>
      </c>
      <c r="H3297" t="n">
        <v>1</v>
      </c>
      <c r="I3297" t="inlineStr">
        <is>
          <t>UN</t>
        </is>
      </c>
      <c r="J3297" t="inlineStr">
        <is>
          <t>ALIMENTOS</t>
        </is>
      </c>
      <c r="K3297" t="inlineStr">
        <is>
          <t>07/2025</t>
        </is>
      </c>
      <c r="L3297" t="n">
        <v>0</v>
      </c>
      <c r="M3297" s="551" t="n">
        <v>45818</v>
      </c>
      <c r="N3297" t="n">
        <v>32.06</v>
      </c>
      <c r="O3297" t="n">
        <v>49.38</v>
      </c>
      <c r="P3297" t="n">
        <v>32.06</v>
      </c>
    </row>
    <row r="3298">
      <c r="A3298" t="n">
        <v>46202</v>
      </c>
      <c r="B3298" t="n">
        <v>122</v>
      </c>
      <c r="C3298" t="inlineStr">
        <is>
          <t>Arcos</t>
        </is>
      </c>
      <c r="D3298" s="551" t="n">
        <v>45870</v>
      </c>
      <c r="E3298" t="n">
        <v>23320</v>
      </c>
      <c r="F3298" t="inlineStr">
        <is>
          <t>UVA PASSA BRANCA KG</t>
        </is>
      </c>
      <c r="G3298" t="n">
        <v>2539</v>
      </c>
      <c r="H3298" t="n">
        <v>1</v>
      </c>
      <c r="I3298" t="inlineStr">
        <is>
          <t>KG</t>
        </is>
      </c>
      <c r="J3298" t="inlineStr">
        <is>
          <t>ALIMENTOS</t>
        </is>
      </c>
      <c r="K3298" t="inlineStr">
        <is>
          <t>07/2025</t>
        </is>
      </c>
      <c r="L3298" t="n">
        <v>0</v>
      </c>
      <c r="M3298" s="551" t="n">
        <v>45617</v>
      </c>
      <c r="N3298" t="n">
        <v>0</v>
      </c>
      <c r="O3298" t="n">
        <v>31.9</v>
      </c>
      <c r="P3298" t="n">
        <v>31.9</v>
      </c>
    </row>
    <row r="3299">
      <c r="A3299" t="n">
        <v>46233</v>
      </c>
      <c r="B3299" t="n">
        <v>122</v>
      </c>
      <c r="C3299" t="inlineStr">
        <is>
          <t>Arcos</t>
        </is>
      </c>
      <c r="D3299" s="551" t="n">
        <v>45870</v>
      </c>
      <c r="E3299" t="n">
        <v>18160</v>
      </c>
      <c r="F3299" t="inlineStr">
        <is>
          <t>WHISKY BALLANTINES 17 ANOS 750ML</t>
        </is>
      </c>
      <c r="G3299" t="n">
        <v>3460</v>
      </c>
      <c r="H3299" t="n">
        <v>0.16</v>
      </c>
      <c r="I3299" t="inlineStr">
        <is>
          <t>GR</t>
        </is>
      </c>
      <c r="J3299" t="inlineStr">
        <is>
          <t>BEBIDAS</t>
        </is>
      </c>
      <c r="K3299" t="inlineStr">
        <is>
          <t>07/2025</t>
        </is>
      </c>
      <c r="L3299" t="n">
        <v>0</v>
      </c>
      <c r="M3299" s="551" t="n">
        <v>-693593</v>
      </c>
      <c r="N3299" t="n">
        <v>0</v>
      </c>
      <c r="O3299" t="n">
        <v>0</v>
      </c>
      <c r="P3299" t="n">
        <v>31.14</v>
      </c>
    </row>
    <row r="3300">
      <c r="A3300" t="n">
        <v>46093</v>
      </c>
      <c r="B3300" t="n">
        <v>122</v>
      </c>
      <c r="C3300" t="inlineStr">
        <is>
          <t>Arcos</t>
        </is>
      </c>
      <c r="D3300" s="551" t="n">
        <v>45870</v>
      </c>
      <c r="E3300" t="n">
        <v>25416</v>
      </c>
      <c r="F3300" t="inlineStr">
        <is>
          <t>LEITE DE AVEIA NUDE C/1L UN</t>
        </is>
      </c>
      <c r="G3300" t="n">
        <v>6098</v>
      </c>
      <c r="H3300" t="n">
        <v>3</v>
      </c>
      <c r="I3300" t="inlineStr">
        <is>
          <t>UN</t>
        </is>
      </c>
      <c r="J3300" t="inlineStr">
        <is>
          <t>ALIMENTOS</t>
        </is>
      </c>
      <c r="K3300" t="inlineStr">
        <is>
          <t>07/2025</t>
        </is>
      </c>
      <c r="L3300" t="n">
        <v>0</v>
      </c>
      <c r="M3300" s="551" t="n">
        <v>45763</v>
      </c>
      <c r="N3300" t="n">
        <v>9.9</v>
      </c>
      <c r="O3300" t="n">
        <v>12.9</v>
      </c>
      <c r="P3300" t="n">
        <v>29.7</v>
      </c>
    </row>
    <row r="3301">
      <c r="A3301" t="n">
        <v>46223</v>
      </c>
      <c r="B3301" t="n">
        <v>122</v>
      </c>
      <c r="C3301" t="inlineStr">
        <is>
          <t>Arcos</t>
        </is>
      </c>
      <c r="D3301" s="551" t="n">
        <v>45870</v>
      </c>
      <c r="E3301" t="n">
        <v>18177</v>
      </c>
      <c r="F3301" t="inlineStr">
        <is>
          <t>VODKA KETEL ONE GRAPEFRUIT E ROSE 750ML</t>
        </is>
      </c>
      <c r="G3301" t="n">
        <v>3445</v>
      </c>
      <c r="H3301" t="n">
        <v>0.41</v>
      </c>
      <c r="I3301" t="inlineStr">
        <is>
          <t>GR</t>
        </is>
      </c>
      <c r="J3301" t="inlineStr">
        <is>
          <t>BEBIDAS</t>
        </is>
      </c>
      <c r="K3301" t="inlineStr">
        <is>
          <t>07/2025</t>
        </is>
      </c>
      <c r="L3301" t="n">
        <v>0</v>
      </c>
      <c r="M3301" s="551" t="n">
        <v>-693593</v>
      </c>
      <c r="N3301" t="n">
        <v>0</v>
      </c>
      <c r="O3301" t="n">
        <v>108.9</v>
      </c>
      <c r="P3301" t="n">
        <v>28.66</v>
      </c>
    </row>
    <row r="3302">
      <c r="A3302" t="n">
        <v>46228</v>
      </c>
      <c r="B3302" t="n">
        <v>122</v>
      </c>
      <c r="C3302" t="inlineStr">
        <is>
          <t>Arcos</t>
        </is>
      </c>
      <c r="D3302" s="551" t="n">
        <v>45870</v>
      </c>
      <c r="E3302" t="n">
        <v>18327</v>
      </c>
      <c r="F3302" t="inlineStr">
        <is>
          <t>LICOR COINTREAU 700ML</t>
        </is>
      </c>
      <c r="G3302" t="n">
        <v>3306</v>
      </c>
      <c r="H3302" t="n">
        <v>0.26</v>
      </c>
      <c r="I3302" t="inlineStr">
        <is>
          <t>GR</t>
        </is>
      </c>
      <c r="J3302" t="inlineStr">
        <is>
          <t>BEBIDAS</t>
        </is>
      </c>
      <c r="K3302" t="inlineStr">
        <is>
          <t>07/2025</t>
        </is>
      </c>
      <c r="L3302" t="n">
        <v>0</v>
      </c>
      <c r="M3302" s="551" t="n">
        <v>45405</v>
      </c>
      <c r="N3302" t="n">
        <v>108</v>
      </c>
      <c r="O3302" t="n">
        <v>116.9</v>
      </c>
      <c r="P3302" t="n">
        <v>28.08</v>
      </c>
    </row>
    <row r="3303">
      <c r="A3303" t="n">
        <v>46092</v>
      </c>
      <c r="B3303" t="n">
        <v>122</v>
      </c>
      <c r="C3303" t="inlineStr">
        <is>
          <t>Arcos</t>
        </is>
      </c>
      <c r="D3303" s="551" t="n">
        <v>45870</v>
      </c>
      <c r="E3303" t="n">
        <v>20022</v>
      </c>
      <c r="F3303" t="inlineStr">
        <is>
          <t>FERMENTO QUIMICO ROYAL 250G</t>
        </is>
      </c>
      <c r="G3303" t="n">
        <v>2340</v>
      </c>
      <c r="H3303" t="n">
        <v>3</v>
      </c>
      <c r="I3303" t="inlineStr">
        <is>
          <t>UN</t>
        </is>
      </c>
      <c r="J3303" t="inlineStr">
        <is>
          <t>ALIMENTOS</t>
        </is>
      </c>
      <c r="K3303" t="inlineStr">
        <is>
          <t>07/2025</t>
        </is>
      </c>
      <c r="L3303" t="n">
        <v>9.199999999999999</v>
      </c>
      <c r="M3303" s="551" t="n">
        <v>45859</v>
      </c>
      <c r="N3303" t="n">
        <v>9.210000000000001</v>
      </c>
      <c r="O3303" t="n">
        <v>9.210000000000001</v>
      </c>
      <c r="P3303" t="n">
        <v>27.6</v>
      </c>
    </row>
    <row r="3304">
      <c r="A3304" t="n">
        <v>45996</v>
      </c>
      <c r="B3304" t="n">
        <v>122</v>
      </c>
      <c r="C3304" t="inlineStr">
        <is>
          <t>Arcos</t>
        </is>
      </c>
      <c r="D3304" s="551" t="n">
        <v>45870</v>
      </c>
      <c r="E3304" t="n">
        <v>20136</v>
      </c>
      <c r="F3304" t="inlineStr">
        <is>
          <t>MACARRAO ESPAGUETE C/ OVOS ADRIA C/500G</t>
        </is>
      </c>
      <c r="G3304" t="n">
        <v>2284</v>
      </c>
      <c r="H3304" t="n">
        <v>7</v>
      </c>
      <c r="I3304" t="inlineStr">
        <is>
          <t>PC</t>
        </is>
      </c>
      <c r="J3304" t="inlineStr">
        <is>
          <t>ALIMENTOS</t>
        </is>
      </c>
      <c r="K3304" t="inlineStr">
        <is>
          <t>07/2025</t>
        </is>
      </c>
      <c r="L3304" t="n">
        <v>3.94</v>
      </c>
      <c r="M3304" s="551" t="n">
        <v>45868</v>
      </c>
      <c r="N3304" t="n">
        <v>4.01</v>
      </c>
      <c r="O3304" t="n">
        <v>4.01</v>
      </c>
      <c r="P3304" t="n">
        <v>27.58</v>
      </c>
    </row>
    <row r="3305">
      <c r="A3305" t="n">
        <v>46144</v>
      </c>
      <c r="B3305" t="n">
        <v>122</v>
      </c>
      <c r="C3305" t="inlineStr">
        <is>
          <t>Arcos</t>
        </is>
      </c>
      <c r="D3305" s="551" t="n">
        <v>45870</v>
      </c>
      <c r="E3305" t="n">
        <v>18433</v>
      </c>
      <c r="F3305" t="inlineStr">
        <is>
          <t>CACHAÇA PIRASSUNUNGA 51 OURO 965ML</t>
        </is>
      </c>
      <c r="G3305" t="n">
        <v>3212</v>
      </c>
      <c r="H3305" t="n">
        <v>1.92</v>
      </c>
      <c r="I3305" t="inlineStr">
        <is>
          <t>UN</t>
        </is>
      </c>
      <c r="J3305" t="inlineStr">
        <is>
          <t>BEBIDAS</t>
        </is>
      </c>
      <c r="K3305" t="inlineStr">
        <is>
          <t>07/2025</t>
        </is>
      </c>
      <c r="L3305" t="n">
        <v>0</v>
      </c>
      <c r="M3305" s="551" t="n">
        <v>-693593</v>
      </c>
      <c r="N3305" t="n">
        <v>0</v>
      </c>
      <c r="O3305" t="n">
        <v>0</v>
      </c>
      <c r="P3305" t="n">
        <v>25.98</v>
      </c>
    </row>
    <row r="3306">
      <c r="A3306" t="n">
        <v>45984</v>
      </c>
      <c r="B3306" t="n">
        <v>122</v>
      </c>
      <c r="C3306" t="inlineStr">
        <is>
          <t>Arcos</t>
        </is>
      </c>
      <c r="D3306" s="551" t="n">
        <v>45870</v>
      </c>
      <c r="E3306" t="n">
        <v>19917</v>
      </c>
      <c r="F3306" t="inlineStr">
        <is>
          <t>SAL GROSSO CISNE C/1KG</t>
        </is>
      </c>
      <c r="G3306" t="n">
        <v>2379</v>
      </c>
      <c r="H3306" t="n">
        <v>8</v>
      </c>
      <c r="I3306" t="inlineStr">
        <is>
          <t>PC</t>
        </is>
      </c>
      <c r="J3306" t="inlineStr">
        <is>
          <t>ALIMENTOS</t>
        </is>
      </c>
      <c r="K3306" t="inlineStr">
        <is>
          <t>07/2025</t>
        </is>
      </c>
      <c r="L3306" t="n">
        <v>0</v>
      </c>
      <c r="M3306" s="551" t="n">
        <v>45636</v>
      </c>
      <c r="N3306" t="n">
        <v>3.09</v>
      </c>
      <c r="O3306" t="n">
        <v>3.35</v>
      </c>
      <c r="P3306" t="n">
        <v>24.72</v>
      </c>
    </row>
    <row r="3307">
      <c r="A3307" t="n">
        <v>46185</v>
      </c>
      <c r="B3307" t="n">
        <v>122</v>
      </c>
      <c r="C3307" t="inlineStr">
        <is>
          <t>Arcos</t>
        </is>
      </c>
      <c r="D3307" s="551" t="n">
        <v>45870</v>
      </c>
      <c r="E3307" t="n">
        <v>24272</v>
      </c>
      <c r="F3307" t="inlineStr">
        <is>
          <t>FLOR DE SAL KG</t>
        </is>
      </c>
      <c r="G3307" t="n">
        <v>2341</v>
      </c>
      <c r="H3307" t="n">
        <v>1</v>
      </c>
      <c r="I3307" t="inlineStr">
        <is>
          <t>KG</t>
        </is>
      </c>
      <c r="J3307" t="inlineStr">
        <is>
          <t>ALIMENTOS</t>
        </is>
      </c>
      <c r="K3307" t="inlineStr">
        <is>
          <t>07/2025</t>
        </is>
      </c>
      <c r="L3307" t="n">
        <v>0</v>
      </c>
      <c r="M3307" s="551" t="n">
        <v>45818</v>
      </c>
      <c r="N3307" t="n">
        <v>24</v>
      </c>
      <c r="O3307" t="n">
        <v>24.5</v>
      </c>
      <c r="P3307" t="n">
        <v>24</v>
      </c>
    </row>
    <row r="3308">
      <c r="A3308" t="n">
        <v>46187</v>
      </c>
      <c r="B3308" t="n">
        <v>122</v>
      </c>
      <c r="C3308" t="inlineStr">
        <is>
          <t>Arcos</t>
        </is>
      </c>
      <c r="D3308" s="551" t="n">
        <v>45870</v>
      </c>
      <c r="E3308" t="n">
        <v>24322</v>
      </c>
      <c r="F3308" t="inlineStr">
        <is>
          <t>LEMON PEPPER KG</t>
        </is>
      </c>
      <c r="G3308" t="n">
        <v>2342</v>
      </c>
      <c r="H3308" t="n">
        <v>1</v>
      </c>
      <c r="I3308" t="inlineStr">
        <is>
          <t>KG</t>
        </is>
      </c>
      <c r="J3308" t="inlineStr">
        <is>
          <t>ALIMENTOS</t>
        </is>
      </c>
      <c r="K3308" t="inlineStr">
        <is>
          <t>07/2025</t>
        </is>
      </c>
      <c r="L3308" t="n">
        <v>22.8</v>
      </c>
      <c r="M3308" s="551" t="n">
        <v>45840</v>
      </c>
      <c r="N3308" t="n">
        <v>22.8</v>
      </c>
      <c r="O3308" t="n">
        <v>23</v>
      </c>
      <c r="P3308" t="n">
        <v>22.8</v>
      </c>
    </row>
    <row r="3309">
      <c r="A3309" t="n">
        <v>46094</v>
      </c>
      <c r="B3309" t="n">
        <v>122</v>
      </c>
      <c r="C3309" t="inlineStr">
        <is>
          <t>Arcos</t>
        </is>
      </c>
      <c r="D3309" s="551" t="n">
        <v>45870</v>
      </c>
      <c r="E3309" t="n">
        <v>19415</v>
      </c>
      <c r="F3309" t="inlineStr">
        <is>
          <t>MARGARINA COM SAL QUALY 500G UN</t>
        </is>
      </c>
      <c r="G3309" t="n">
        <v>2759</v>
      </c>
      <c r="H3309" t="n">
        <v>3</v>
      </c>
      <c r="I3309" t="inlineStr">
        <is>
          <t>UN</t>
        </is>
      </c>
      <c r="J3309" t="inlineStr">
        <is>
          <t>ALIMENTOS</t>
        </is>
      </c>
      <c r="K3309" t="inlineStr">
        <is>
          <t>07/2025</t>
        </is>
      </c>
      <c r="L3309" t="n">
        <v>7.55</v>
      </c>
      <c r="M3309" s="551" t="n">
        <v>45847</v>
      </c>
      <c r="N3309" t="n">
        <v>7.55</v>
      </c>
      <c r="O3309" t="n">
        <v>7.65</v>
      </c>
      <c r="P3309" t="n">
        <v>22.65</v>
      </c>
    </row>
    <row r="3310">
      <c r="A3310" t="n">
        <v>46193</v>
      </c>
      <c r="B3310" t="n">
        <v>122</v>
      </c>
      <c r="C3310" t="inlineStr">
        <is>
          <t>Arcos</t>
        </is>
      </c>
      <c r="D3310" s="551" t="n">
        <v>45870</v>
      </c>
      <c r="E3310" t="n">
        <v>19125</v>
      </c>
      <c r="F3310" t="inlineStr">
        <is>
          <t>MINI BURGER BRIOCHE PINCEL CAIXA C/180 UN 15 PACOTES X 12 UN COD 142</t>
        </is>
      </c>
      <c r="G3310" t="n">
        <v>2843</v>
      </c>
      <c r="H3310" t="n">
        <v>1</v>
      </c>
      <c r="I3310" t="inlineStr">
        <is>
          <t>CX</t>
        </is>
      </c>
      <c r="J3310" t="inlineStr">
        <is>
          <t>ALIMENTOS</t>
        </is>
      </c>
      <c r="K3310" t="inlineStr">
        <is>
          <t>07/2025</t>
        </is>
      </c>
      <c r="L3310" t="n">
        <v>20.71</v>
      </c>
      <c r="M3310" s="551" t="n">
        <v>45869</v>
      </c>
      <c r="N3310" t="n">
        <v>205.2</v>
      </c>
      <c r="O3310" t="n">
        <v>205.2</v>
      </c>
      <c r="P3310" t="n">
        <v>20.71</v>
      </c>
    </row>
    <row r="3311">
      <c r="A3311" t="n">
        <v>46234</v>
      </c>
      <c r="B3311" t="n">
        <v>122</v>
      </c>
      <c r="C3311" t="inlineStr">
        <is>
          <t>Arcos</t>
        </is>
      </c>
      <c r="D3311" s="551" t="n">
        <v>45870</v>
      </c>
      <c r="E3311" t="n">
        <v>17061</v>
      </c>
      <c r="F3311" t="inlineStr">
        <is>
          <t>SALVIA KG</t>
        </is>
      </c>
      <c r="G3311" t="n">
        <v>2738</v>
      </c>
      <c r="H3311" t="n">
        <v>0.12</v>
      </c>
      <c r="I3311" t="inlineStr">
        <is>
          <t>KG</t>
        </is>
      </c>
      <c r="J3311" t="inlineStr">
        <is>
          <t>ALIMENTOS</t>
        </is>
      </c>
      <c r="K3311" t="inlineStr">
        <is>
          <t>07/2025</t>
        </is>
      </c>
      <c r="L3311" t="n">
        <v>168.48</v>
      </c>
      <c r="M3311" s="551" t="n">
        <v>45869</v>
      </c>
      <c r="N3311" t="n">
        <v>185</v>
      </c>
      <c r="O3311" t="n">
        <v>185</v>
      </c>
      <c r="P3311" t="n">
        <v>20.22</v>
      </c>
    </row>
    <row r="3312">
      <c r="A3312" t="n">
        <v>46156</v>
      </c>
      <c r="B3312" t="n">
        <v>122</v>
      </c>
      <c r="C3312" t="inlineStr">
        <is>
          <t>Arcos</t>
        </is>
      </c>
      <c r="D3312" s="551" t="n">
        <v>45870</v>
      </c>
      <c r="E3312" t="n">
        <v>19488</v>
      </c>
      <c r="F3312" t="inlineStr">
        <is>
          <t>CEBOLINHA KG</t>
        </is>
      </c>
      <c r="G3312" t="n">
        <v>2720</v>
      </c>
      <c r="H3312" t="n">
        <v>1.62</v>
      </c>
      <c r="I3312" t="inlineStr">
        <is>
          <t>KG</t>
        </is>
      </c>
      <c r="J3312" t="inlineStr">
        <is>
          <t>ALIMENTOS</t>
        </is>
      </c>
      <c r="K3312" t="inlineStr">
        <is>
          <t>07/2025</t>
        </is>
      </c>
      <c r="L3312" t="n">
        <v>12.08</v>
      </c>
      <c r="M3312" s="551" t="n">
        <v>45869</v>
      </c>
      <c r="N3312" t="n">
        <v>9</v>
      </c>
      <c r="O3312" t="n">
        <v>8.67</v>
      </c>
      <c r="P3312" t="n">
        <v>19.57</v>
      </c>
    </row>
    <row r="3313">
      <c r="A3313" t="n">
        <v>46173</v>
      </c>
      <c r="B3313" t="n">
        <v>122</v>
      </c>
      <c r="C3313" t="inlineStr">
        <is>
          <t>Arcos</t>
        </is>
      </c>
      <c r="D3313" s="551" t="n">
        <v>45870</v>
      </c>
      <c r="E3313" t="n">
        <v>19562</v>
      </c>
      <c r="F3313" t="inlineStr">
        <is>
          <t>PIMENTAO AMARELO KG</t>
        </is>
      </c>
      <c r="G3313" t="n">
        <v>2655</v>
      </c>
      <c r="H3313" t="n">
        <v>1.14</v>
      </c>
      <c r="I3313" t="inlineStr">
        <is>
          <t>KG</t>
        </is>
      </c>
      <c r="J3313" t="inlineStr">
        <is>
          <t>ALIMENTOS</t>
        </is>
      </c>
      <c r="K3313" t="inlineStr">
        <is>
          <t>07/2025</t>
        </is>
      </c>
      <c r="L3313" t="n">
        <v>16.6</v>
      </c>
      <c r="M3313" s="551" t="n">
        <v>45861</v>
      </c>
      <c r="N3313" t="n">
        <v>13</v>
      </c>
      <c r="O3313" t="n">
        <v>17</v>
      </c>
      <c r="P3313" t="n">
        <v>18.92</v>
      </c>
    </row>
    <row r="3314">
      <c r="A3314" t="n">
        <v>46053</v>
      </c>
      <c r="B3314" t="n">
        <v>122</v>
      </c>
      <c r="C3314" t="inlineStr">
        <is>
          <t>Arcos</t>
        </is>
      </c>
      <c r="D3314" s="551" t="n">
        <v>45870</v>
      </c>
      <c r="E3314" t="n">
        <v>19657</v>
      </c>
      <c r="F3314" t="inlineStr">
        <is>
          <t>ABOBORA PESCOCO KG</t>
        </is>
      </c>
      <c r="G3314" t="n">
        <v>2583</v>
      </c>
      <c r="H3314" t="n">
        <v>4.18</v>
      </c>
      <c r="I3314" t="inlineStr">
        <is>
          <t>KG</t>
        </is>
      </c>
      <c r="J3314" t="inlineStr">
        <is>
          <t>ALIMENTOS</t>
        </is>
      </c>
      <c r="K3314" t="inlineStr">
        <is>
          <t>07/2025</t>
        </is>
      </c>
      <c r="L3314" t="n">
        <v>0</v>
      </c>
      <c r="M3314" s="551" t="n">
        <v>45828</v>
      </c>
      <c r="N3314" t="n">
        <v>4.5</v>
      </c>
      <c r="O3314" t="n">
        <v>2.37</v>
      </c>
      <c r="P3314" t="n">
        <v>18.81</v>
      </c>
    </row>
    <row r="3315">
      <c r="A3315" t="n">
        <v>46115</v>
      </c>
      <c r="B3315" t="n">
        <v>122</v>
      </c>
      <c r="C3315" t="inlineStr">
        <is>
          <t>Arcos</t>
        </is>
      </c>
      <c r="D3315" s="551" t="n">
        <v>45870</v>
      </c>
      <c r="E3315" t="n">
        <v>19784</v>
      </c>
      <c r="F3315" t="inlineStr">
        <is>
          <t>BANANA DA TERRA KG</t>
        </is>
      </c>
      <c r="G3315" t="n">
        <v>2474</v>
      </c>
      <c r="H3315" t="n">
        <v>2.36</v>
      </c>
      <c r="I3315" t="inlineStr">
        <is>
          <t>KG</t>
        </is>
      </c>
      <c r="J3315" t="inlineStr">
        <is>
          <t>ALIMENTOS</t>
        </is>
      </c>
      <c r="K3315" t="inlineStr">
        <is>
          <t>07/2025</t>
        </is>
      </c>
      <c r="L3315" t="n">
        <v>7.97</v>
      </c>
      <c r="M3315" s="551" t="n">
        <v>45869</v>
      </c>
      <c r="N3315" t="n">
        <v>8.039999999999999</v>
      </c>
      <c r="O3315" t="n">
        <v>8.039999999999999</v>
      </c>
      <c r="P3315" t="n">
        <v>18.81</v>
      </c>
    </row>
    <row r="3316">
      <c r="A3316" t="n">
        <v>46125</v>
      </c>
      <c r="B3316" t="n">
        <v>122</v>
      </c>
      <c r="C3316" t="inlineStr">
        <is>
          <t>Arcos</t>
        </is>
      </c>
      <c r="D3316" s="551" t="n">
        <v>45870</v>
      </c>
      <c r="E3316" t="n">
        <v>20422</v>
      </c>
      <c r="F3316" t="inlineStr">
        <is>
          <t>AVEIA EM FLOCOS YOKI 500GR</t>
        </is>
      </c>
      <c r="G3316" t="n">
        <v>2186</v>
      </c>
      <c r="H3316" t="n">
        <v>2</v>
      </c>
      <c r="I3316" t="inlineStr">
        <is>
          <t>UN</t>
        </is>
      </c>
      <c r="J3316" t="inlineStr">
        <is>
          <t>ALIMENTOS</t>
        </is>
      </c>
      <c r="K3316" t="inlineStr">
        <is>
          <t>07/2025</t>
        </is>
      </c>
      <c r="L3316" t="n">
        <v>9.35</v>
      </c>
      <c r="M3316" s="551" t="n">
        <v>45859</v>
      </c>
      <c r="N3316" t="n">
        <v>9.35</v>
      </c>
      <c r="O3316" t="n">
        <v>9.32</v>
      </c>
      <c r="P3316" t="n">
        <v>18.7</v>
      </c>
    </row>
    <row r="3317">
      <c r="A3317" t="n">
        <v>45987</v>
      </c>
      <c r="B3317" t="n">
        <v>122</v>
      </c>
      <c r="C3317" t="inlineStr">
        <is>
          <t>Arcos</t>
        </is>
      </c>
      <c r="D3317" s="551" t="n">
        <v>45870</v>
      </c>
      <c r="E3317" t="n">
        <v>24326</v>
      </c>
      <c r="F3317" t="inlineStr">
        <is>
          <t>LIMAO TAHITI KG</t>
        </is>
      </c>
      <c r="G3317" t="n">
        <v>2499</v>
      </c>
      <c r="H3317" t="n">
        <v>7.68</v>
      </c>
      <c r="I3317" t="inlineStr">
        <is>
          <t>KG</t>
        </is>
      </c>
      <c r="J3317" t="inlineStr">
        <is>
          <t>ALIMENTOS</t>
        </is>
      </c>
      <c r="K3317" t="inlineStr">
        <is>
          <t>07/2025</t>
        </is>
      </c>
      <c r="L3317" t="n">
        <v>2.34</v>
      </c>
      <c r="M3317" s="551" t="n">
        <v>45869</v>
      </c>
      <c r="N3317" t="n">
        <v>3.1</v>
      </c>
      <c r="O3317" t="n">
        <v>3.07</v>
      </c>
      <c r="P3317" t="n">
        <v>17.97</v>
      </c>
    </row>
    <row r="3318">
      <c r="A3318" t="n">
        <v>45976</v>
      </c>
      <c r="B3318" t="n">
        <v>122</v>
      </c>
      <c r="C3318" t="inlineStr">
        <is>
          <t>Arcos</t>
        </is>
      </c>
      <c r="D3318" s="551" t="n">
        <v>45870</v>
      </c>
      <c r="E3318" t="n">
        <v>24509</v>
      </c>
      <c r="F3318" t="inlineStr">
        <is>
          <t>CEBOLA BRANCA KG</t>
        </is>
      </c>
      <c r="G3318" t="n">
        <v>2607</v>
      </c>
      <c r="H3318" t="n">
        <v>9.300000000000001</v>
      </c>
      <c r="I3318" t="inlineStr">
        <is>
          <t>KG</t>
        </is>
      </c>
      <c r="J3318" t="inlineStr">
        <is>
          <t>ALIMENTOS</t>
        </is>
      </c>
      <c r="K3318" t="inlineStr">
        <is>
          <t>07/2025</t>
        </is>
      </c>
      <c r="L3318" t="n">
        <v>1.9</v>
      </c>
      <c r="M3318" s="551" t="n">
        <v>45869</v>
      </c>
      <c r="N3318" t="n">
        <v>1.56</v>
      </c>
      <c r="O3318" t="n">
        <v>1.56</v>
      </c>
      <c r="P3318" t="n">
        <v>17.67</v>
      </c>
    </row>
    <row r="3319">
      <c r="A3319" t="n">
        <v>46103</v>
      </c>
      <c r="B3319" t="n">
        <v>122</v>
      </c>
      <c r="C3319" t="inlineStr">
        <is>
          <t>Arcos</t>
        </is>
      </c>
      <c r="D3319" s="551" t="n">
        <v>45870</v>
      </c>
      <c r="E3319" t="n">
        <v>19468</v>
      </c>
      <c r="F3319" t="inlineStr">
        <is>
          <t>SALSA KG</t>
        </is>
      </c>
      <c r="G3319" t="n">
        <v>2736</v>
      </c>
      <c r="H3319" t="n">
        <v>2.84</v>
      </c>
      <c r="I3319" t="inlineStr">
        <is>
          <t>KG</t>
        </is>
      </c>
      <c r="J3319" t="inlineStr">
        <is>
          <t>ALIMENTOS</t>
        </is>
      </c>
      <c r="K3319" t="inlineStr">
        <is>
          <t>07/2025</t>
        </is>
      </c>
      <c r="L3319" t="n">
        <v>6.04</v>
      </c>
      <c r="M3319" s="551" t="n">
        <v>45869</v>
      </c>
      <c r="N3319" t="n">
        <v>5.58</v>
      </c>
      <c r="O3319" t="n">
        <v>5.56</v>
      </c>
      <c r="P3319" t="n">
        <v>17.15</v>
      </c>
    </row>
    <row r="3320">
      <c r="A3320" t="n">
        <v>46190</v>
      </c>
      <c r="B3320" t="n">
        <v>122</v>
      </c>
      <c r="C3320" t="inlineStr">
        <is>
          <t>Arcos</t>
        </is>
      </c>
      <c r="D3320" s="551" t="n">
        <v>45870</v>
      </c>
      <c r="E3320" t="n">
        <v>20174</v>
      </c>
      <c r="F3320" t="inlineStr">
        <is>
          <t>SEMENTE DE GIRASSOL SEM CASCA KG</t>
        </is>
      </c>
      <c r="G3320" t="n">
        <v>2264</v>
      </c>
      <c r="H3320" t="n">
        <v>1</v>
      </c>
      <c r="I3320" t="inlineStr">
        <is>
          <t>KG</t>
        </is>
      </c>
      <c r="J3320" t="inlineStr">
        <is>
          <t>ALIMENTOS</t>
        </is>
      </c>
      <c r="K3320" t="inlineStr">
        <is>
          <t>07/2025</t>
        </is>
      </c>
      <c r="L3320" t="n">
        <v>16.9</v>
      </c>
      <c r="M3320" s="551" t="n">
        <v>45868</v>
      </c>
      <c r="N3320" t="n">
        <v>16.9</v>
      </c>
      <c r="O3320" t="n">
        <v>16.9</v>
      </c>
      <c r="P3320" t="n">
        <v>16.9</v>
      </c>
    </row>
    <row r="3321">
      <c r="A3321" t="n">
        <v>46237</v>
      </c>
      <c r="B3321" t="n">
        <v>122</v>
      </c>
      <c r="C3321" t="inlineStr">
        <is>
          <t>Arcos</t>
        </is>
      </c>
      <c r="D3321" s="551" t="n">
        <v>45870</v>
      </c>
      <c r="E3321" t="n">
        <v>18329</v>
      </c>
      <c r="F3321" t="inlineStr">
        <is>
          <t>LICOR CHARTREAUSE VERDE 700ML</t>
        </is>
      </c>
      <c r="G3321" t="n">
        <v>3304</v>
      </c>
      <c r="H3321" t="n">
        <v>0.04</v>
      </c>
      <c r="I3321" t="inlineStr">
        <is>
          <t>UN</t>
        </is>
      </c>
      <c r="J3321" t="inlineStr">
        <is>
          <t>BEBIDAS</t>
        </is>
      </c>
      <c r="K3321" t="inlineStr">
        <is>
          <t>07/2025</t>
        </is>
      </c>
      <c r="L3321" t="n">
        <v>0</v>
      </c>
      <c r="M3321" s="551" t="n">
        <v>-693593</v>
      </c>
      <c r="N3321" t="n">
        <v>0</v>
      </c>
      <c r="O3321" t="n">
        <v>0</v>
      </c>
      <c r="P3321" t="n">
        <v>16.79</v>
      </c>
    </row>
    <row r="3322">
      <c r="A3322" t="n">
        <v>46226</v>
      </c>
      <c r="B3322" t="n">
        <v>122</v>
      </c>
      <c r="C3322" t="inlineStr">
        <is>
          <t>Arcos</t>
        </is>
      </c>
      <c r="D3322" s="551" t="n">
        <v>45870</v>
      </c>
      <c r="E3322" t="n">
        <v>19479</v>
      </c>
      <c r="F3322" t="inlineStr">
        <is>
          <t>LOURO SECO KG</t>
        </is>
      </c>
      <c r="G3322" t="n">
        <v>2727</v>
      </c>
      <c r="H3322" t="n">
        <v>0.26</v>
      </c>
      <c r="I3322" t="inlineStr">
        <is>
          <t>KG</t>
        </is>
      </c>
      <c r="J3322" t="inlineStr">
        <is>
          <t>ALIMENTOS</t>
        </is>
      </c>
      <c r="K3322" t="inlineStr">
        <is>
          <t>07/2025</t>
        </is>
      </c>
      <c r="L3322" t="n">
        <v>0</v>
      </c>
      <c r="M3322" s="551" t="n">
        <v>45805</v>
      </c>
      <c r="N3322" t="n">
        <v>64</v>
      </c>
      <c r="O3322" t="n">
        <v>64</v>
      </c>
      <c r="P3322" t="n">
        <v>16.64</v>
      </c>
    </row>
    <row r="3323">
      <c r="A3323" t="n">
        <v>46181</v>
      </c>
      <c r="B3323" t="n">
        <v>122</v>
      </c>
      <c r="C3323" t="inlineStr">
        <is>
          <t>Arcos</t>
        </is>
      </c>
      <c r="D3323" s="551" t="n">
        <v>45870</v>
      </c>
      <c r="E3323" t="n">
        <v>24110</v>
      </c>
      <c r="F3323" t="inlineStr">
        <is>
          <t>CANELA EM PO KG</t>
        </is>
      </c>
      <c r="G3323" t="n">
        <v>2322</v>
      </c>
      <c r="H3323" t="n">
        <v>1</v>
      </c>
      <c r="I3323" t="inlineStr">
        <is>
          <t>KG</t>
        </is>
      </c>
      <c r="J3323" t="inlineStr">
        <is>
          <t>ALIMENTOS</t>
        </is>
      </c>
      <c r="K3323" t="inlineStr">
        <is>
          <t>07/2025</t>
        </is>
      </c>
      <c r="L3323" t="n">
        <v>0</v>
      </c>
      <c r="M3323" s="551" t="n">
        <v>45811</v>
      </c>
      <c r="N3323" t="n">
        <v>15.9</v>
      </c>
      <c r="O3323" t="n">
        <v>9.25</v>
      </c>
      <c r="P3323" t="n">
        <v>15.9</v>
      </c>
    </row>
    <row r="3324">
      <c r="A3324" t="n">
        <v>46131</v>
      </c>
      <c r="B3324" t="n">
        <v>122</v>
      </c>
      <c r="C3324" t="inlineStr">
        <is>
          <t>Arcos</t>
        </is>
      </c>
      <c r="D3324" s="551" t="n">
        <v>45870</v>
      </c>
      <c r="E3324" t="n">
        <v>20961</v>
      </c>
      <c r="F3324" t="inlineStr">
        <is>
          <t>VINAGRE DE MACA CASTELO 750ML UN</t>
        </is>
      </c>
      <c r="G3324" t="n">
        <v>2015</v>
      </c>
      <c r="H3324" t="n">
        <v>2</v>
      </c>
      <c r="I3324" t="inlineStr">
        <is>
          <t>UN</t>
        </is>
      </c>
      <c r="J3324" t="inlineStr">
        <is>
          <t>ALIMENTOS</t>
        </is>
      </c>
      <c r="K3324" t="inlineStr">
        <is>
          <t>07/2025</t>
        </is>
      </c>
      <c r="L3324" t="n">
        <v>7.83</v>
      </c>
      <c r="M3324" s="551" t="n">
        <v>45852</v>
      </c>
      <c r="N3324" t="n">
        <v>7.98</v>
      </c>
      <c r="O3324" t="n">
        <v>8.109999999999999</v>
      </c>
      <c r="P3324" t="n">
        <v>15.66</v>
      </c>
    </row>
    <row r="3325">
      <c r="A3325" t="n">
        <v>46123</v>
      </c>
      <c r="B3325" t="n">
        <v>122</v>
      </c>
      <c r="C3325" t="inlineStr">
        <is>
          <t>Arcos</t>
        </is>
      </c>
      <c r="D3325" s="551" t="n">
        <v>45870</v>
      </c>
      <c r="E3325" t="n">
        <v>26342</v>
      </c>
      <c r="F3325" t="inlineStr">
        <is>
          <t>ACUCAR CONFEITEIRO HARALD C/1KG</t>
        </is>
      </c>
      <c r="G3325" t="n">
        <v>1986</v>
      </c>
      <c r="H3325" t="n">
        <v>2</v>
      </c>
      <c r="I3325" t="inlineStr">
        <is>
          <t>PC</t>
        </is>
      </c>
      <c r="J3325" t="inlineStr">
        <is>
          <t>ALIMENTOS</t>
        </is>
      </c>
      <c r="K3325" t="inlineStr">
        <is>
          <t>07/2025</t>
        </is>
      </c>
      <c r="L3325" t="n">
        <v>7.8</v>
      </c>
      <c r="M3325" s="551" t="n">
        <v>45853</v>
      </c>
      <c r="N3325" t="n">
        <v>7.8</v>
      </c>
      <c r="O3325" t="n">
        <v>14.2</v>
      </c>
      <c r="P3325" t="n">
        <v>15.6</v>
      </c>
    </row>
    <row r="3326">
      <c r="A3326" t="n">
        <v>46152</v>
      </c>
      <c r="B3326" t="n">
        <v>122</v>
      </c>
      <c r="C3326" t="inlineStr">
        <is>
          <t>Arcos</t>
        </is>
      </c>
      <c r="D3326" s="551" t="n">
        <v>45870</v>
      </c>
      <c r="E3326" t="n">
        <v>19498</v>
      </c>
      <c r="F3326" t="inlineStr">
        <is>
          <t>ALFACE ROMANA KG</t>
        </is>
      </c>
      <c r="G3326" t="n">
        <v>2712</v>
      </c>
      <c r="H3326" t="n">
        <v>1.66</v>
      </c>
      <c r="I3326" t="inlineStr">
        <is>
          <t>KG</t>
        </is>
      </c>
      <c r="J3326" t="inlineStr">
        <is>
          <t>ALIMENTOS</t>
        </is>
      </c>
      <c r="K3326" t="inlineStr">
        <is>
          <t>07/2025</t>
        </is>
      </c>
      <c r="L3326" t="n">
        <v>8.85</v>
      </c>
      <c r="M3326" s="551" t="n">
        <v>45866</v>
      </c>
      <c r="N3326" t="n">
        <v>9</v>
      </c>
      <c r="O3326" t="n">
        <v>9</v>
      </c>
      <c r="P3326" t="n">
        <v>14.69</v>
      </c>
    </row>
    <row r="3327">
      <c r="A3327" t="n">
        <v>46227</v>
      </c>
      <c r="B3327" t="n">
        <v>122</v>
      </c>
      <c r="C3327" t="inlineStr">
        <is>
          <t>Arcos</t>
        </is>
      </c>
      <c r="D3327" s="551" t="n">
        <v>45870</v>
      </c>
      <c r="E3327" t="n">
        <v>19463</v>
      </c>
      <c r="F3327" t="inlineStr">
        <is>
          <t>TOMILHO KG</t>
        </is>
      </c>
      <c r="G3327" t="n">
        <v>2739</v>
      </c>
      <c r="H3327" t="n">
        <v>0.26</v>
      </c>
      <c r="I3327" t="inlineStr">
        <is>
          <t>KG</t>
        </is>
      </c>
      <c r="J3327" t="inlineStr">
        <is>
          <t>ALIMENTOS</t>
        </is>
      </c>
      <c r="K3327" t="inlineStr">
        <is>
          <t>07/2025</t>
        </is>
      </c>
      <c r="L3327" t="n">
        <v>55.38</v>
      </c>
      <c r="M3327" s="551" t="n">
        <v>45867</v>
      </c>
      <c r="N3327" t="n">
        <v>55.2</v>
      </c>
      <c r="O3327" t="n">
        <v>55.2</v>
      </c>
      <c r="P3327" t="n">
        <v>14.4</v>
      </c>
    </row>
    <row r="3328">
      <c r="A3328" t="n">
        <v>46225</v>
      </c>
      <c r="B3328" t="n">
        <v>122</v>
      </c>
      <c r="C3328" t="inlineStr">
        <is>
          <t>Arcos</t>
        </is>
      </c>
      <c r="D3328" s="551" t="n">
        <v>45870</v>
      </c>
      <c r="E3328" t="n">
        <v>18191</v>
      </c>
      <c r="F3328" t="inlineStr">
        <is>
          <t>VODKA ABSOLUT VANILIA 750ML</t>
        </is>
      </c>
      <c r="G3328" t="n">
        <v>3433</v>
      </c>
      <c r="H3328" t="n">
        <v>0.28</v>
      </c>
      <c r="I3328" t="inlineStr">
        <is>
          <t>GR</t>
        </is>
      </c>
      <c r="J3328" t="inlineStr">
        <is>
          <t>BEBIDAS</t>
        </is>
      </c>
      <c r="K3328" t="inlineStr">
        <is>
          <t>07/2025</t>
        </is>
      </c>
      <c r="L3328" t="n">
        <v>0</v>
      </c>
      <c r="M3328" s="551" t="n">
        <v>-693593</v>
      </c>
      <c r="N3328" t="n">
        <v>0</v>
      </c>
      <c r="O3328" t="n">
        <v>0</v>
      </c>
      <c r="P3328" t="n">
        <v>14.06</v>
      </c>
    </row>
    <row r="3329">
      <c r="A3329" t="n">
        <v>46008</v>
      </c>
      <c r="B3329" t="n">
        <v>122</v>
      </c>
      <c r="C3329" t="inlineStr">
        <is>
          <t>Arcos</t>
        </is>
      </c>
      <c r="D3329" s="551" t="n">
        <v>45870</v>
      </c>
      <c r="E3329" t="n">
        <v>19621</v>
      </c>
      <c r="F3329" t="inlineStr">
        <is>
          <t>CENOURA KG</t>
        </is>
      </c>
      <c r="G3329" t="n">
        <v>2613</v>
      </c>
      <c r="H3329" t="n">
        <v>6.94</v>
      </c>
      <c r="I3329" t="inlineStr">
        <is>
          <t>KG</t>
        </is>
      </c>
      <c r="J3329" t="inlineStr">
        <is>
          <t>ALIMENTOS</t>
        </is>
      </c>
      <c r="K3329" t="inlineStr">
        <is>
          <t>07/2025</t>
        </is>
      </c>
      <c r="L3329" t="n">
        <v>1.86</v>
      </c>
      <c r="M3329" s="551" t="n">
        <v>45867</v>
      </c>
      <c r="N3329" t="n">
        <v>2.05</v>
      </c>
      <c r="O3329" t="n">
        <v>1.63</v>
      </c>
      <c r="P3329" t="n">
        <v>12.91</v>
      </c>
    </row>
    <row r="3330">
      <c r="A3330" t="n">
        <v>46212</v>
      </c>
      <c r="B3330" t="n">
        <v>122</v>
      </c>
      <c r="C3330" t="inlineStr">
        <is>
          <t>Arcos</t>
        </is>
      </c>
      <c r="D3330" s="551" t="n">
        <v>45870</v>
      </c>
      <c r="E3330" t="n">
        <v>19572</v>
      </c>
      <c r="F3330" t="inlineStr">
        <is>
          <t>PIMENTA DEDO DE MOCA KG</t>
        </is>
      </c>
      <c r="G3330" t="n">
        <v>2646</v>
      </c>
      <c r="H3330" t="n">
        <v>0.66</v>
      </c>
      <c r="I3330" t="inlineStr">
        <is>
          <t>KG</t>
        </is>
      </c>
      <c r="J3330" t="inlineStr">
        <is>
          <t>ALIMENTOS</t>
        </is>
      </c>
      <c r="K3330" t="inlineStr">
        <is>
          <t>07/2025</t>
        </is>
      </c>
      <c r="L3330" t="n">
        <v>19.54</v>
      </c>
      <c r="M3330" s="551" t="n">
        <v>45869</v>
      </c>
      <c r="N3330" t="n">
        <v>17</v>
      </c>
      <c r="O3330" t="n">
        <v>16.66</v>
      </c>
      <c r="P3330" t="n">
        <v>12.9</v>
      </c>
    </row>
    <row r="3331">
      <c r="A3331" t="n">
        <v>46124</v>
      </c>
      <c r="B3331" t="n">
        <v>122</v>
      </c>
      <c r="C3331" t="inlineStr">
        <is>
          <t>Arcos</t>
        </is>
      </c>
      <c r="D3331" s="551" t="n">
        <v>45870</v>
      </c>
      <c r="E3331" t="n">
        <v>21075</v>
      </c>
      <c r="F3331" t="inlineStr">
        <is>
          <t>ACUCAR DEMERARA UNIAO C/1KG</t>
        </is>
      </c>
      <c r="G3331" t="n">
        <v>1993</v>
      </c>
      <c r="H3331" t="n">
        <v>2</v>
      </c>
      <c r="I3331" t="inlineStr">
        <is>
          <t>PC</t>
        </is>
      </c>
      <c r="J3331" t="inlineStr">
        <is>
          <t>ALIMENTOS</t>
        </is>
      </c>
      <c r="K3331" t="inlineStr">
        <is>
          <t>07/2025</t>
        </is>
      </c>
      <c r="L3331" t="n">
        <v>0</v>
      </c>
      <c r="M3331" s="551" t="n">
        <v>-693593</v>
      </c>
      <c r="N3331" t="n">
        <v>0</v>
      </c>
      <c r="O3331" t="n">
        <v>6.2</v>
      </c>
      <c r="P3331" t="n">
        <v>12.82</v>
      </c>
    </row>
    <row r="3332">
      <c r="A3332" t="n">
        <v>46224</v>
      </c>
      <c r="B3332" t="n">
        <v>122</v>
      </c>
      <c r="C3332" t="inlineStr">
        <is>
          <t>Arcos</t>
        </is>
      </c>
      <c r="D3332" s="551" t="n">
        <v>45870</v>
      </c>
      <c r="E3332" t="n">
        <v>19485</v>
      </c>
      <c r="F3332" t="inlineStr">
        <is>
          <t>ENDRO DILL KG</t>
        </is>
      </c>
      <c r="G3332" t="n">
        <v>2721</v>
      </c>
      <c r="H3332" t="n">
        <v>0.28</v>
      </c>
      <c r="I3332" t="inlineStr">
        <is>
          <t>KG</t>
        </is>
      </c>
      <c r="J3332" t="inlineStr">
        <is>
          <t>ALIMENTOS</t>
        </is>
      </c>
      <c r="K3332" t="inlineStr">
        <is>
          <t>07/2025</t>
        </is>
      </c>
      <c r="L3332" t="n">
        <v>44.79</v>
      </c>
      <c r="M3332" s="551" t="n">
        <v>45869</v>
      </c>
      <c r="N3332" t="n">
        <v>41.83</v>
      </c>
      <c r="O3332" t="n">
        <v>41.83</v>
      </c>
      <c r="P3332" t="n">
        <v>12.54</v>
      </c>
    </row>
    <row r="3333">
      <c r="A3333" t="n">
        <v>46169</v>
      </c>
      <c r="B3333" t="n">
        <v>122</v>
      </c>
      <c r="C3333" t="inlineStr">
        <is>
          <t>Arcos</t>
        </is>
      </c>
      <c r="D3333" s="551" t="n">
        <v>45870</v>
      </c>
      <c r="E3333" t="n">
        <v>19502</v>
      </c>
      <c r="F3333" t="inlineStr">
        <is>
          <t>ALFACE CRESPA ROXA KG</t>
        </is>
      </c>
      <c r="G3333" t="n">
        <v>2708</v>
      </c>
      <c r="H3333" t="n">
        <v>1.26</v>
      </c>
      <c r="I3333" t="inlineStr">
        <is>
          <t>KG</t>
        </is>
      </c>
      <c r="J3333" t="inlineStr">
        <is>
          <t>ALIMENTOS</t>
        </is>
      </c>
      <c r="K3333" t="inlineStr">
        <is>
          <t>07/2025</t>
        </is>
      </c>
      <c r="L3333" t="n">
        <v>9.42</v>
      </c>
      <c r="M3333" s="551" t="n">
        <v>45869</v>
      </c>
      <c r="N3333" t="n">
        <v>9.300000000000001</v>
      </c>
      <c r="O3333" t="n">
        <v>9.300000000000001</v>
      </c>
      <c r="P3333" t="n">
        <v>11.87</v>
      </c>
    </row>
    <row r="3334">
      <c r="A3334" t="n">
        <v>46174</v>
      </c>
      <c r="B3334" t="n">
        <v>122</v>
      </c>
      <c r="C3334" t="inlineStr">
        <is>
          <t>Arcos</t>
        </is>
      </c>
      <c r="D3334" s="551" t="n">
        <v>45870</v>
      </c>
      <c r="E3334" t="n">
        <v>19453</v>
      </c>
      <c r="F3334" t="inlineStr">
        <is>
          <t>RUCULA HIGIENIZADO KG</t>
        </is>
      </c>
      <c r="G3334" t="n">
        <v>2752</v>
      </c>
      <c r="H3334" t="n">
        <v>1.14</v>
      </c>
      <c r="I3334" t="inlineStr">
        <is>
          <t>KG</t>
        </is>
      </c>
      <c r="J3334" t="inlineStr">
        <is>
          <t>ALIMENTOS</t>
        </is>
      </c>
      <c r="K3334" t="inlineStr">
        <is>
          <t>07/2025</t>
        </is>
      </c>
      <c r="L3334" t="n">
        <v>10.38</v>
      </c>
      <c r="M3334" s="551" t="n">
        <v>45869</v>
      </c>
      <c r="N3334" t="n">
        <v>9.300000000000001</v>
      </c>
      <c r="O3334" t="n">
        <v>9.300000000000001</v>
      </c>
      <c r="P3334" t="n">
        <v>11.83</v>
      </c>
    </row>
    <row r="3335">
      <c r="A3335" t="n">
        <v>46148</v>
      </c>
      <c r="B3335" t="n">
        <v>122</v>
      </c>
      <c r="C3335" t="inlineStr">
        <is>
          <t>Arcos</t>
        </is>
      </c>
      <c r="D3335" s="551" t="n">
        <v>45870</v>
      </c>
      <c r="E3335" t="n">
        <v>19654</v>
      </c>
      <c r="F3335" t="inlineStr">
        <is>
          <t>ABOBRINHA ITALIANA GRAUDA KG</t>
        </is>
      </c>
      <c r="G3335" t="n">
        <v>2586</v>
      </c>
      <c r="H3335" t="n">
        <v>1.8</v>
      </c>
      <c r="I3335" t="inlineStr">
        <is>
          <t>KG</t>
        </is>
      </c>
      <c r="J3335" t="inlineStr">
        <is>
          <t>ALIMENTOS</t>
        </is>
      </c>
      <c r="K3335" t="inlineStr">
        <is>
          <t>07/2025</t>
        </is>
      </c>
      <c r="L3335" t="n">
        <v>6.37</v>
      </c>
      <c r="M3335" s="551" t="n">
        <v>45869</v>
      </c>
      <c r="N3335" t="n">
        <v>3.36</v>
      </c>
      <c r="O3335" t="n">
        <v>3.36</v>
      </c>
      <c r="P3335" t="n">
        <v>11.47</v>
      </c>
    </row>
    <row r="3336">
      <c r="A3336" t="n">
        <v>46160</v>
      </c>
      <c r="B3336" t="n">
        <v>122</v>
      </c>
      <c r="C3336" t="inlineStr">
        <is>
          <t>Arcos</t>
        </is>
      </c>
      <c r="D3336" s="551" t="n">
        <v>45870</v>
      </c>
      <c r="E3336" t="n">
        <v>19505</v>
      </c>
      <c r="F3336" t="inlineStr">
        <is>
          <t>ALFACE AMERICANA KG</t>
        </is>
      </c>
      <c r="G3336" t="n">
        <v>2706</v>
      </c>
      <c r="H3336" t="n">
        <v>1.52</v>
      </c>
      <c r="I3336" t="inlineStr">
        <is>
          <t>KG</t>
        </is>
      </c>
      <c r="J3336" t="inlineStr">
        <is>
          <t>ALIMENTOS</t>
        </is>
      </c>
      <c r="K3336" t="inlineStr">
        <is>
          <t>07/2025</t>
        </is>
      </c>
      <c r="L3336" t="n">
        <v>7.54</v>
      </c>
      <c r="M3336" s="551" t="n">
        <v>45869</v>
      </c>
      <c r="N3336" t="n">
        <v>6.98</v>
      </c>
      <c r="O3336" t="n">
        <v>6.9</v>
      </c>
      <c r="P3336" t="n">
        <v>11.46</v>
      </c>
    </row>
    <row r="3337">
      <c r="A3337" t="n">
        <v>46155</v>
      </c>
      <c r="B3337" t="n">
        <v>122</v>
      </c>
      <c r="C3337" t="inlineStr">
        <is>
          <t>Arcos</t>
        </is>
      </c>
      <c r="D3337" s="551" t="n">
        <v>45870</v>
      </c>
      <c r="E3337" t="n">
        <v>19465</v>
      </c>
      <c r="F3337" t="inlineStr">
        <is>
          <t>SALSAO KG</t>
        </is>
      </c>
      <c r="G3337" t="n">
        <v>2737</v>
      </c>
      <c r="H3337" t="n">
        <v>1.64</v>
      </c>
      <c r="I3337" t="inlineStr">
        <is>
          <t>KG</t>
        </is>
      </c>
      <c r="J3337" t="inlineStr">
        <is>
          <t>ALIMENTOS</t>
        </is>
      </c>
      <c r="K3337" t="inlineStr">
        <is>
          <t>07/2025</t>
        </is>
      </c>
      <c r="L3337" t="n">
        <v>6.64</v>
      </c>
      <c r="M3337" s="551" t="n">
        <v>45869</v>
      </c>
      <c r="N3337" t="n">
        <v>6.32</v>
      </c>
      <c r="O3337" t="n">
        <v>6.32</v>
      </c>
      <c r="P3337" t="n">
        <v>10.89</v>
      </c>
    </row>
    <row r="3338">
      <c r="A3338" t="n">
        <v>46201</v>
      </c>
      <c r="B3338" t="n">
        <v>122</v>
      </c>
      <c r="C3338" t="inlineStr">
        <is>
          <t>Arcos</t>
        </is>
      </c>
      <c r="D3338" s="551" t="n">
        <v>45870</v>
      </c>
      <c r="E3338" t="n">
        <v>20322</v>
      </c>
      <c r="F3338" t="inlineStr">
        <is>
          <t>FARINHA DE TRIGO PARA KIBE C/1KG</t>
        </is>
      </c>
      <c r="G3338" t="n">
        <v>2212</v>
      </c>
      <c r="H3338" t="n">
        <v>1</v>
      </c>
      <c r="I3338" t="inlineStr">
        <is>
          <t>PC</t>
        </is>
      </c>
      <c r="J3338" t="inlineStr">
        <is>
          <t>ALIMENTOS</t>
        </is>
      </c>
      <c r="K3338" t="inlineStr">
        <is>
          <t>07/2025</t>
        </is>
      </c>
      <c r="L3338" t="n">
        <v>0</v>
      </c>
      <c r="M3338" s="551" t="n">
        <v>45804</v>
      </c>
      <c r="N3338" t="n">
        <v>9.640000000000001</v>
      </c>
      <c r="O3338" t="n">
        <v>9.640000000000001</v>
      </c>
      <c r="P3338" t="n">
        <v>9.640000000000001</v>
      </c>
    </row>
    <row r="3339">
      <c r="A3339" t="n">
        <v>46111</v>
      </c>
      <c r="B3339" t="n">
        <v>122</v>
      </c>
      <c r="C3339" t="inlineStr">
        <is>
          <t>Arcos</t>
        </is>
      </c>
      <c r="D3339" s="551" t="n">
        <v>45870</v>
      </c>
      <c r="E3339" t="n">
        <v>19783</v>
      </c>
      <c r="F3339" t="inlineStr">
        <is>
          <t>BANANA NANICA KG</t>
        </is>
      </c>
      <c r="G3339" t="n">
        <v>2475</v>
      </c>
      <c r="H3339" t="n">
        <v>2.52</v>
      </c>
      <c r="I3339" t="inlineStr">
        <is>
          <t>KG</t>
        </is>
      </c>
      <c r="J3339" t="inlineStr">
        <is>
          <t>ALIMENTOS</t>
        </is>
      </c>
      <c r="K3339" t="inlineStr">
        <is>
          <t>07/2025</t>
        </is>
      </c>
      <c r="L3339" t="n">
        <v>3.74</v>
      </c>
      <c r="M3339" s="551" t="n">
        <v>45869</v>
      </c>
      <c r="N3339" t="n">
        <v>3.8</v>
      </c>
      <c r="O3339" t="n">
        <v>3.8</v>
      </c>
      <c r="P3339" t="n">
        <v>9.42</v>
      </c>
    </row>
    <row r="3340">
      <c r="A3340" t="n">
        <v>46168</v>
      </c>
      <c r="B3340" t="n">
        <v>122</v>
      </c>
      <c r="C3340" t="inlineStr">
        <is>
          <t>Arcos</t>
        </is>
      </c>
      <c r="D3340" s="551" t="n">
        <v>45870</v>
      </c>
      <c r="E3340" t="n">
        <v>19589</v>
      </c>
      <c r="F3340" t="inlineStr">
        <is>
          <t>PEPINO JAPONES KG</t>
        </is>
      </c>
      <c r="G3340" t="n">
        <v>2637</v>
      </c>
      <c r="H3340" t="n">
        <v>1.32</v>
      </c>
      <c r="I3340" t="inlineStr">
        <is>
          <t>KG</t>
        </is>
      </c>
      <c r="J3340" t="inlineStr">
        <is>
          <t>ALIMENTOS</t>
        </is>
      </c>
      <c r="K3340" t="inlineStr">
        <is>
          <t>07/2025</t>
        </is>
      </c>
      <c r="L3340" t="n">
        <v>7.13</v>
      </c>
      <c r="M3340" s="551" t="n">
        <v>45855</v>
      </c>
      <c r="N3340" t="n">
        <v>7.5</v>
      </c>
      <c r="O3340" t="n">
        <v>6.9</v>
      </c>
      <c r="P3340" t="n">
        <v>9.41</v>
      </c>
    </row>
    <row r="3341">
      <c r="A3341" t="n">
        <v>46031</v>
      </c>
      <c r="B3341" t="n">
        <v>122</v>
      </c>
      <c r="C3341" t="inlineStr">
        <is>
          <t>Arcos</t>
        </is>
      </c>
      <c r="D3341" s="551" t="n">
        <v>45870</v>
      </c>
      <c r="E3341" t="n">
        <v>19632</v>
      </c>
      <c r="F3341" t="inlineStr">
        <is>
          <t>BETERRABA KG</t>
        </is>
      </c>
      <c r="G3341" t="n">
        <v>2604</v>
      </c>
      <c r="H3341" t="n">
        <v>5.14</v>
      </c>
      <c r="I3341" t="inlineStr">
        <is>
          <t>KG</t>
        </is>
      </c>
      <c r="J3341" t="inlineStr">
        <is>
          <t>ALIMENTOS</t>
        </is>
      </c>
      <c r="K3341" t="inlineStr">
        <is>
          <t>07/2025</t>
        </is>
      </c>
      <c r="L3341" t="n">
        <v>1.82</v>
      </c>
      <c r="M3341" s="551" t="n">
        <v>45860</v>
      </c>
      <c r="N3341" t="n">
        <v>1.7</v>
      </c>
      <c r="O3341" t="n">
        <v>1.59</v>
      </c>
      <c r="P3341" t="n">
        <v>9.35</v>
      </c>
    </row>
    <row r="3342">
      <c r="A3342" t="n">
        <v>46073</v>
      </c>
      <c r="B3342" t="n">
        <v>122</v>
      </c>
      <c r="C3342" t="inlineStr">
        <is>
          <t>Arcos</t>
        </is>
      </c>
      <c r="D3342" s="551" t="n">
        <v>45870</v>
      </c>
      <c r="E3342" t="n">
        <v>19626</v>
      </c>
      <c r="F3342" t="inlineStr">
        <is>
          <t>CEBOLA ECHALOTAS KG</t>
        </is>
      </c>
      <c r="G3342" t="n">
        <v>2608</v>
      </c>
      <c r="H3342" t="n">
        <v>3.76</v>
      </c>
      <c r="I3342" t="inlineStr">
        <is>
          <t>KG</t>
        </is>
      </c>
      <c r="J3342" t="inlineStr">
        <is>
          <t>ALIMENTOS</t>
        </is>
      </c>
      <c r="K3342" t="inlineStr">
        <is>
          <t>07/2025</t>
        </is>
      </c>
      <c r="L3342" t="n">
        <v>2.36</v>
      </c>
      <c r="M3342" s="551" t="n">
        <v>45869</v>
      </c>
      <c r="N3342" t="n">
        <v>2.14</v>
      </c>
      <c r="O3342" t="n">
        <v>2.14</v>
      </c>
      <c r="P3342" t="n">
        <v>8.869999999999999</v>
      </c>
    </row>
    <row r="3343">
      <c r="A3343" t="n">
        <v>46172</v>
      </c>
      <c r="B3343" t="n">
        <v>122</v>
      </c>
      <c r="C3343" t="inlineStr">
        <is>
          <t>Arcos</t>
        </is>
      </c>
      <c r="D3343" s="551" t="n">
        <v>45870</v>
      </c>
      <c r="E3343" t="n">
        <v>19613</v>
      </c>
      <c r="F3343" t="inlineStr">
        <is>
          <t>COUVE MANTEIGA KG</t>
        </is>
      </c>
      <c r="G3343" t="n">
        <v>2620</v>
      </c>
      <c r="H3343" t="n">
        <v>1.14</v>
      </c>
      <c r="I3343" t="inlineStr">
        <is>
          <t>KG</t>
        </is>
      </c>
      <c r="J3343" t="inlineStr">
        <is>
          <t>ALIMENTOS</t>
        </is>
      </c>
      <c r="K3343" t="inlineStr">
        <is>
          <t>07/2025</t>
        </is>
      </c>
      <c r="L3343" t="n">
        <v>6.97</v>
      </c>
      <c r="M3343" s="551" t="n">
        <v>45869</v>
      </c>
      <c r="N3343" t="n">
        <v>11.5</v>
      </c>
      <c r="O3343" t="n">
        <v>11.5</v>
      </c>
      <c r="P3343" t="n">
        <v>7.95</v>
      </c>
    </row>
    <row r="3344">
      <c r="A3344" t="n">
        <v>46076</v>
      </c>
      <c r="B3344" t="n">
        <v>122</v>
      </c>
      <c r="C3344" t="inlineStr">
        <is>
          <t>Arcos</t>
        </is>
      </c>
      <c r="D3344" s="551" t="n">
        <v>45870</v>
      </c>
      <c r="E3344" t="n">
        <v>19553</v>
      </c>
      <c r="F3344" t="inlineStr">
        <is>
          <t>REPOLHO BRANCO KG</t>
        </is>
      </c>
      <c r="G3344" t="n">
        <v>2663</v>
      </c>
      <c r="H3344" t="n">
        <v>3.66</v>
      </c>
      <c r="I3344" t="inlineStr">
        <is>
          <t>KG</t>
        </is>
      </c>
      <c r="J3344" t="inlineStr">
        <is>
          <t>ALIMENTOS</t>
        </is>
      </c>
      <c r="K3344" t="inlineStr">
        <is>
          <t>07/2025</t>
        </is>
      </c>
      <c r="L3344" t="n">
        <v>2.06</v>
      </c>
      <c r="M3344" s="551" t="n">
        <v>45863</v>
      </c>
      <c r="N3344" t="n">
        <v>2.33</v>
      </c>
      <c r="O3344" t="n">
        <v>1.85</v>
      </c>
      <c r="P3344" t="n">
        <v>7.54</v>
      </c>
    </row>
    <row r="3345">
      <c r="A3345" t="n">
        <v>46107</v>
      </c>
      <c r="B3345" t="n">
        <v>122</v>
      </c>
      <c r="C3345" t="inlineStr">
        <is>
          <t>Arcos</t>
        </is>
      </c>
      <c r="D3345" s="551" t="n">
        <v>45870</v>
      </c>
      <c r="E3345" t="n">
        <v>19642</v>
      </c>
      <c r="F3345" t="inlineStr">
        <is>
          <t>BATATA BOLINHA KG</t>
        </is>
      </c>
      <c r="G3345" t="n">
        <v>2596</v>
      </c>
      <c r="H3345" t="n">
        <v>2.7</v>
      </c>
      <c r="I3345" t="inlineStr">
        <is>
          <t>KG</t>
        </is>
      </c>
      <c r="J3345" t="inlineStr">
        <is>
          <t>ALIMENTOS</t>
        </is>
      </c>
      <c r="K3345" t="inlineStr">
        <is>
          <t>07/2025</t>
        </is>
      </c>
      <c r="L3345" t="n">
        <v>2.77</v>
      </c>
      <c r="M3345" s="551" t="n">
        <v>45869</v>
      </c>
      <c r="N3345" t="n">
        <v>2.42</v>
      </c>
      <c r="O3345" t="n">
        <v>2.42</v>
      </c>
      <c r="P3345" t="n">
        <v>7.48</v>
      </c>
    </row>
    <row r="3346">
      <c r="A3346" t="n">
        <v>45965</v>
      </c>
      <c r="B3346" t="n">
        <v>122</v>
      </c>
      <c r="C3346" t="inlineStr">
        <is>
          <t>Arcos</t>
        </is>
      </c>
      <c r="D3346" s="551" t="n">
        <v>45870</v>
      </c>
      <c r="E3346" t="n">
        <v>24394</v>
      </c>
      <c r="F3346" t="inlineStr">
        <is>
          <t>OVO BRANCO UN</t>
        </is>
      </c>
      <c r="G3346" t="n">
        <v>2753</v>
      </c>
      <c r="H3346" t="n">
        <v>11</v>
      </c>
      <c r="I3346" t="inlineStr">
        <is>
          <t>UN</t>
        </is>
      </c>
      <c r="J3346" t="inlineStr">
        <is>
          <t>ALIMENTOS</t>
        </is>
      </c>
      <c r="K3346" t="inlineStr">
        <is>
          <t>07/2025</t>
        </is>
      </c>
      <c r="L3346" t="n">
        <v>0.63</v>
      </c>
      <c r="M3346" s="551" t="n">
        <v>45869</v>
      </c>
      <c r="N3346" t="n">
        <v>0.53</v>
      </c>
      <c r="O3346" t="n">
        <v>0.53</v>
      </c>
      <c r="P3346" t="n">
        <v>6.93</v>
      </c>
    </row>
    <row r="3347">
      <c r="A3347" t="n">
        <v>46186</v>
      </c>
      <c r="B3347" t="n">
        <v>122</v>
      </c>
      <c r="C3347" t="inlineStr">
        <is>
          <t>Arcos</t>
        </is>
      </c>
      <c r="D3347" s="551" t="n">
        <v>45870</v>
      </c>
      <c r="E3347" t="n">
        <v>20327</v>
      </c>
      <c r="F3347" t="inlineStr">
        <is>
          <t>FUBA MIMOSO YOKI C/1KG</t>
        </is>
      </c>
      <c r="G3347" t="n">
        <v>2211</v>
      </c>
      <c r="H3347" t="n">
        <v>1</v>
      </c>
      <c r="I3347" t="inlineStr">
        <is>
          <t>PC</t>
        </is>
      </c>
      <c r="J3347" t="inlineStr">
        <is>
          <t>ALIMENTOS</t>
        </is>
      </c>
      <c r="K3347" t="inlineStr">
        <is>
          <t>07/2025</t>
        </is>
      </c>
      <c r="L3347" t="n">
        <v>0</v>
      </c>
      <c r="M3347" s="551" t="n">
        <v>-693593</v>
      </c>
      <c r="N3347" t="n">
        <v>0</v>
      </c>
      <c r="O3347" t="n">
        <v>6.56</v>
      </c>
      <c r="P3347" t="n">
        <v>6.75</v>
      </c>
    </row>
    <row r="3348">
      <c r="A3348" t="n">
        <v>46230</v>
      </c>
      <c r="B3348" t="n">
        <v>122</v>
      </c>
      <c r="C3348" t="inlineStr">
        <is>
          <t>Arcos</t>
        </is>
      </c>
      <c r="D3348" s="551" t="n">
        <v>45870</v>
      </c>
      <c r="E3348" t="n">
        <v>19617</v>
      </c>
      <c r="F3348" t="inlineStr">
        <is>
          <t>COENTRO KG</t>
        </is>
      </c>
      <c r="G3348" t="n">
        <v>2617</v>
      </c>
      <c r="H3348" t="n">
        <v>0.24</v>
      </c>
      <c r="I3348" t="inlineStr">
        <is>
          <t>KG</t>
        </is>
      </c>
      <c r="J3348" t="inlineStr">
        <is>
          <t>ALIMENTOS</t>
        </is>
      </c>
      <c r="K3348" t="inlineStr">
        <is>
          <t>07/2025</t>
        </is>
      </c>
      <c r="L3348" t="n">
        <v>27.75</v>
      </c>
      <c r="M3348" s="551" t="n">
        <v>45860</v>
      </c>
      <c r="N3348" t="n">
        <v>29.44</v>
      </c>
      <c r="O3348" t="n">
        <v>30.17</v>
      </c>
      <c r="P3348" t="n">
        <v>6.66</v>
      </c>
    </row>
    <row r="3349">
      <c r="A3349" t="n">
        <v>46207</v>
      </c>
      <c r="B3349" t="n">
        <v>122</v>
      </c>
      <c r="C3349" t="inlineStr">
        <is>
          <t>Arcos</t>
        </is>
      </c>
      <c r="D3349" s="551" t="n">
        <v>45870</v>
      </c>
      <c r="E3349" t="n">
        <v>19647</v>
      </c>
      <c r="F3349" t="inlineStr">
        <is>
          <t>ALHO PORO KG</t>
        </is>
      </c>
      <c r="G3349" t="n">
        <v>2591</v>
      </c>
      <c r="H3349" t="n">
        <v>0.88</v>
      </c>
      <c r="I3349" t="inlineStr">
        <is>
          <t>KG</t>
        </is>
      </c>
      <c r="J3349" t="inlineStr">
        <is>
          <t>ALIMENTOS</t>
        </is>
      </c>
      <c r="K3349" t="inlineStr">
        <is>
          <t>07/2025</t>
        </is>
      </c>
      <c r="L3349" t="n">
        <v>7.53</v>
      </c>
      <c r="M3349" s="551" t="n">
        <v>45867</v>
      </c>
      <c r="N3349" t="n">
        <v>6.44</v>
      </c>
      <c r="O3349" t="n">
        <v>6.5</v>
      </c>
      <c r="P3349" t="n">
        <v>6.63</v>
      </c>
    </row>
    <row r="3350">
      <c r="A3350" t="n">
        <v>46216</v>
      </c>
      <c r="B3350" t="n">
        <v>122</v>
      </c>
      <c r="C3350" t="inlineStr">
        <is>
          <t>Arcos</t>
        </is>
      </c>
      <c r="D3350" s="551" t="n">
        <v>45870</v>
      </c>
      <c r="E3350" t="n">
        <v>19480</v>
      </c>
      <c r="F3350" t="inlineStr">
        <is>
          <t>HORTELA HIDROPONICA KG</t>
        </is>
      </c>
      <c r="G3350" t="n">
        <v>2726</v>
      </c>
      <c r="H3350" t="n">
        <v>0.52</v>
      </c>
      <c r="I3350" t="inlineStr">
        <is>
          <t>KG</t>
        </is>
      </c>
      <c r="J3350" t="inlineStr">
        <is>
          <t>ALIMENTOS</t>
        </is>
      </c>
      <c r="K3350" t="inlineStr">
        <is>
          <t>07/2025</t>
        </is>
      </c>
      <c r="L3350" t="n">
        <v>11.9</v>
      </c>
      <c r="M3350" s="551" t="n">
        <v>45869</v>
      </c>
      <c r="N3350" t="n">
        <v>10.7</v>
      </c>
      <c r="O3350" t="n">
        <v>10.74</v>
      </c>
      <c r="P3350" t="n">
        <v>6.19</v>
      </c>
    </row>
    <row r="3351">
      <c r="A3351" t="n">
        <v>46219</v>
      </c>
      <c r="B3351" t="n">
        <v>122</v>
      </c>
      <c r="C3351" t="inlineStr">
        <is>
          <t>Arcos</t>
        </is>
      </c>
      <c r="D3351" s="551" t="n">
        <v>45870</v>
      </c>
      <c r="E3351" t="n">
        <v>24170</v>
      </c>
      <c r="F3351" t="inlineStr">
        <is>
          <t>COENTRO EM GRAO KG</t>
        </is>
      </c>
      <c r="G3351" t="n">
        <v>2330</v>
      </c>
      <c r="H3351" t="n">
        <v>0.5</v>
      </c>
      <c r="I3351" t="inlineStr">
        <is>
          <t>KG</t>
        </is>
      </c>
      <c r="J3351" t="inlineStr">
        <is>
          <t>ALIMENTOS</t>
        </is>
      </c>
      <c r="K3351" t="inlineStr">
        <is>
          <t>07/2025</t>
        </is>
      </c>
      <c r="L3351" t="n">
        <v>0</v>
      </c>
      <c r="M3351" s="551" t="n">
        <v>-693593</v>
      </c>
      <c r="N3351" t="n">
        <v>0</v>
      </c>
      <c r="O3351" t="n">
        <v>11</v>
      </c>
      <c r="P3351" t="n">
        <v>5.5</v>
      </c>
    </row>
    <row r="3352">
      <c r="A3352" t="n">
        <v>46159</v>
      </c>
      <c r="B3352" t="n">
        <v>122</v>
      </c>
      <c r="C3352" t="inlineStr">
        <is>
          <t>Arcos</t>
        </is>
      </c>
      <c r="D3352" s="551" t="n">
        <v>45870</v>
      </c>
      <c r="E3352" t="n">
        <v>19618</v>
      </c>
      <c r="F3352" t="inlineStr">
        <is>
          <t>CHUCHU KG</t>
        </is>
      </c>
      <c r="G3352" t="n">
        <v>2616</v>
      </c>
      <c r="H3352" t="n">
        <v>1.54</v>
      </c>
      <c r="I3352" t="inlineStr">
        <is>
          <t>KG</t>
        </is>
      </c>
      <c r="J3352" t="inlineStr">
        <is>
          <t>ALIMENTOS</t>
        </is>
      </c>
      <c r="K3352" t="inlineStr">
        <is>
          <t>07/2025</t>
        </is>
      </c>
      <c r="L3352" t="n">
        <v>3.29</v>
      </c>
      <c r="M3352" s="551" t="n">
        <v>45869</v>
      </c>
      <c r="N3352" t="n">
        <v>3.2</v>
      </c>
      <c r="O3352" t="n">
        <v>3.2</v>
      </c>
      <c r="P3352" t="n">
        <v>5.07</v>
      </c>
    </row>
    <row r="3353">
      <c r="A3353" t="n">
        <v>46235</v>
      </c>
      <c r="B3353" t="n">
        <v>122</v>
      </c>
      <c r="C3353" t="inlineStr">
        <is>
          <t>Arcos</t>
        </is>
      </c>
      <c r="D3353" s="551" t="n">
        <v>45870</v>
      </c>
      <c r="E3353" t="n">
        <v>19506</v>
      </c>
      <c r="F3353" t="inlineStr">
        <is>
          <t>ALECRIM KG</t>
        </is>
      </c>
      <c r="G3353" t="n">
        <v>2705</v>
      </c>
      <c r="H3353" t="n">
        <v>0.1</v>
      </c>
      <c r="I3353" t="inlineStr">
        <is>
          <t>KG</t>
        </is>
      </c>
      <c r="J3353" t="inlineStr">
        <is>
          <t>ALIMENTOS</t>
        </is>
      </c>
      <c r="K3353" t="inlineStr">
        <is>
          <t>07/2025</t>
        </is>
      </c>
      <c r="L3353" t="n">
        <v>44.08</v>
      </c>
      <c r="M3353" s="551" t="n">
        <v>45867</v>
      </c>
      <c r="N3353" t="n">
        <v>46</v>
      </c>
      <c r="O3353" t="n">
        <v>45</v>
      </c>
      <c r="P3353" t="n">
        <v>4.41</v>
      </c>
    </row>
    <row r="3354">
      <c r="A3354" t="n">
        <v>46220</v>
      </c>
      <c r="B3354" t="n">
        <v>122</v>
      </c>
      <c r="C3354" t="inlineStr">
        <is>
          <t>Arcos</t>
        </is>
      </c>
      <c r="D3354" s="551" t="n">
        <v>45870</v>
      </c>
      <c r="E3354" t="n">
        <v>24219</v>
      </c>
      <c r="F3354" t="inlineStr">
        <is>
          <t>CURRY EM PO KG</t>
        </is>
      </c>
      <c r="G3354" t="n">
        <v>2387</v>
      </c>
      <c r="H3354" t="n">
        <v>0.5</v>
      </c>
      <c r="I3354" t="inlineStr">
        <is>
          <t>KG</t>
        </is>
      </c>
      <c r="J3354" t="inlineStr">
        <is>
          <t>ALIMENTOS</t>
        </is>
      </c>
      <c r="K3354" t="inlineStr">
        <is>
          <t>07/2025</t>
        </is>
      </c>
      <c r="L3354" t="n">
        <v>0</v>
      </c>
      <c r="M3354" s="551" t="n">
        <v>45777</v>
      </c>
      <c r="N3354" t="n">
        <v>7.74</v>
      </c>
      <c r="O3354" t="n">
        <v>7.74</v>
      </c>
      <c r="P3354" t="n">
        <v>3.87</v>
      </c>
    </row>
    <row r="3355">
      <c r="A3355" t="n">
        <v>40426</v>
      </c>
      <c r="B3355" t="n">
        <v>122</v>
      </c>
      <c r="C3355" t="inlineStr">
        <is>
          <t>Arcos</t>
        </is>
      </c>
      <c r="D3355" s="551" t="n">
        <v>45839</v>
      </c>
      <c r="E3355" t="n">
        <v>18589</v>
      </c>
      <c r="F3355" t="inlineStr">
        <is>
          <t>STELLA ARTOIS LONG NECK 330ML C/24</t>
        </is>
      </c>
      <c r="G3355" t="n">
        <v>3103</v>
      </c>
      <c r="H3355" t="n">
        <v>110.64</v>
      </c>
      <c r="I3355" t="inlineStr">
        <is>
          <t>PC</t>
        </is>
      </c>
      <c r="J3355" t="inlineStr">
        <is>
          <t>BEBIDAS</t>
        </is>
      </c>
      <c r="K3355" t="inlineStr">
        <is>
          <t>06/2025</t>
        </is>
      </c>
      <c r="L3355" t="n">
        <v>110.62</v>
      </c>
      <c r="M3355" s="551" t="n">
        <v>45834</v>
      </c>
      <c r="N3355" t="n">
        <v>110.46</v>
      </c>
      <c r="O3355" t="n">
        <v>110.54</v>
      </c>
      <c r="P3355" t="n">
        <v>12239</v>
      </c>
    </row>
    <row r="3356">
      <c r="A3356" t="n">
        <v>40429</v>
      </c>
      <c r="B3356" t="n">
        <v>122</v>
      </c>
      <c r="C3356" t="inlineStr">
        <is>
          <t>Arcos</t>
        </is>
      </c>
      <c r="D3356" s="551" t="n">
        <v>45839</v>
      </c>
      <c r="E3356" t="n">
        <v>18595</v>
      </c>
      <c r="F3356" t="inlineStr">
        <is>
          <t>CORONA EXTRA LONG NECK 330ML C/24</t>
        </is>
      </c>
      <c r="G3356" t="n">
        <v>3099</v>
      </c>
      <c r="H3356" t="n">
        <v>72</v>
      </c>
      <c r="I3356" t="inlineStr">
        <is>
          <t>PC</t>
        </is>
      </c>
      <c r="J3356" t="inlineStr">
        <is>
          <t>BEBIDAS</t>
        </is>
      </c>
      <c r="K3356" t="inlineStr">
        <is>
          <t>06/2025</t>
        </is>
      </c>
      <c r="L3356" t="n">
        <v>0</v>
      </c>
      <c r="M3356" s="551" t="n">
        <v>-693593</v>
      </c>
      <c r="N3356" t="n">
        <v>0</v>
      </c>
      <c r="O3356" t="n">
        <v>132.08</v>
      </c>
      <c r="P3356" t="n">
        <v>9509.76</v>
      </c>
    </row>
    <row r="3357">
      <c r="A3357" t="n">
        <v>40125</v>
      </c>
      <c r="B3357" t="n">
        <v>122</v>
      </c>
      <c r="C3357" t="inlineStr">
        <is>
          <t>Arcos</t>
        </is>
      </c>
      <c r="D3357" s="551" t="n">
        <v>45839</v>
      </c>
      <c r="E3357" t="n">
        <v>18353</v>
      </c>
      <c r="F3357" t="inlineStr">
        <is>
          <t>GIN TANQUERAY TEN 750ML</t>
        </is>
      </c>
      <c r="G3357" t="n">
        <v>3282</v>
      </c>
      <c r="H3357" t="n">
        <v>38</v>
      </c>
      <c r="I3357" t="inlineStr">
        <is>
          <t>GR</t>
        </is>
      </c>
      <c r="J3357" t="inlineStr">
        <is>
          <t>BEBIDAS</t>
        </is>
      </c>
      <c r="K3357" t="inlineStr">
        <is>
          <t>06/2025</t>
        </is>
      </c>
      <c r="L3357" t="n">
        <v>158</v>
      </c>
      <c r="M3357" s="551" t="n">
        <v>45831</v>
      </c>
      <c r="N3357" t="n">
        <v>158</v>
      </c>
      <c r="O3357" t="n">
        <v>158</v>
      </c>
      <c r="P3357" t="n">
        <v>6004</v>
      </c>
    </row>
    <row r="3358">
      <c r="A3358" t="n">
        <v>40103</v>
      </c>
      <c r="B3358" t="n">
        <v>122</v>
      </c>
      <c r="C3358" t="inlineStr">
        <is>
          <t>Arcos</t>
        </is>
      </c>
      <c r="D3358" s="551" t="n">
        <v>45839</v>
      </c>
      <c r="E3358" t="n">
        <v>17710</v>
      </c>
      <c r="F3358" t="inlineStr">
        <is>
          <t>VINHO TINTO MASCARA DE FUEGO CABERNET 750ML</t>
        </is>
      </c>
      <c r="G3358" t="n">
        <v>3824</v>
      </c>
      <c r="H3358" t="n">
        <v>137.75</v>
      </c>
      <c r="I3358" t="inlineStr">
        <is>
          <t>GR</t>
        </is>
      </c>
      <c r="J3358" t="inlineStr">
        <is>
          <t>BEBIDAS</t>
        </is>
      </c>
      <c r="K3358" t="inlineStr">
        <is>
          <t>06/2025</t>
        </is>
      </c>
      <c r="L3358" t="n">
        <v>39.51</v>
      </c>
      <c r="M3358" s="551" t="n">
        <v>45810</v>
      </c>
      <c r="N3358" t="n">
        <v>39.51</v>
      </c>
      <c r="O3358" t="n">
        <v>37.7</v>
      </c>
      <c r="P3358" t="n">
        <v>5442.5</v>
      </c>
    </row>
    <row r="3359">
      <c r="A3359" t="n">
        <v>40118</v>
      </c>
      <c r="B3359" t="n">
        <v>122</v>
      </c>
      <c r="C3359" t="inlineStr">
        <is>
          <t>Arcos</t>
        </is>
      </c>
      <c r="D3359" s="551" t="n">
        <v>45839</v>
      </c>
      <c r="E3359" t="n">
        <v>18359</v>
      </c>
      <c r="F3359" t="inlineStr">
        <is>
          <t>GIN TANQUERAY 750ML</t>
        </is>
      </c>
      <c r="G3359" t="n">
        <v>3278</v>
      </c>
      <c r="H3359" t="n">
        <v>55.7</v>
      </c>
      <c r="I3359" t="inlineStr">
        <is>
          <t>GR</t>
        </is>
      </c>
      <c r="J3359" t="inlineStr">
        <is>
          <t>BEBIDAS</t>
        </is>
      </c>
      <c r="K3359" t="inlineStr">
        <is>
          <t>06/2025</t>
        </is>
      </c>
      <c r="L3359" t="n">
        <v>92.11</v>
      </c>
      <c r="M3359" s="551" t="n">
        <v>45831</v>
      </c>
      <c r="N3359" t="n">
        <v>91</v>
      </c>
      <c r="O3359" t="n">
        <v>91</v>
      </c>
      <c r="P3359" t="n">
        <v>5130.53</v>
      </c>
    </row>
    <row r="3360">
      <c r="A3360" t="n">
        <v>40121</v>
      </c>
      <c r="B3360" t="n">
        <v>122</v>
      </c>
      <c r="C3360" t="inlineStr">
        <is>
          <t>Arcos</t>
        </is>
      </c>
      <c r="D3360" s="551" t="n">
        <v>45839</v>
      </c>
      <c r="E3360" t="n">
        <v>18179</v>
      </c>
      <c r="F3360" t="inlineStr">
        <is>
          <t>VODKA KETEL ONE 1L</t>
        </is>
      </c>
      <c r="G3360" t="n">
        <v>3443</v>
      </c>
      <c r="H3360" t="n">
        <v>53</v>
      </c>
      <c r="I3360" t="inlineStr">
        <is>
          <t>GR</t>
        </is>
      </c>
      <c r="J3360" t="inlineStr">
        <is>
          <t>BEBIDAS</t>
        </is>
      </c>
      <c r="K3360" t="inlineStr">
        <is>
          <t>06/2025</t>
        </is>
      </c>
      <c r="L3360" t="n">
        <v>87</v>
      </c>
      <c r="M3360" s="551" t="n">
        <v>45831</v>
      </c>
      <c r="N3360" t="n">
        <v>87</v>
      </c>
      <c r="O3360" t="n">
        <v>105.54</v>
      </c>
      <c r="P3360" t="n">
        <v>4611</v>
      </c>
    </row>
    <row r="3361">
      <c r="A3361" t="n">
        <v>40142</v>
      </c>
      <c r="B3361" t="n">
        <v>122</v>
      </c>
      <c r="C3361" t="inlineStr">
        <is>
          <t>Arcos</t>
        </is>
      </c>
      <c r="D3361" s="551" t="n">
        <v>45839</v>
      </c>
      <c r="E3361" t="n">
        <v>18157</v>
      </c>
      <c r="F3361" t="inlineStr">
        <is>
          <t>WHISKY BOURBON BULLEIT 750ML</t>
        </is>
      </c>
      <c r="G3361" t="n">
        <v>3463</v>
      </c>
      <c r="H3361" t="n">
        <v>20.82</v>
      </c>
      <c r="I3361" t="inlineStr">
        <is>
          <t>GR</t>
        </is>
      </c>
      <c r="J3361" t="inlineStr">
        <is>
          <t>BEBIDAS</t>
        </is>
      </c>
      <c r="K3361" t="inlineStr">
        <is>
          <t>06/2025</t>
        </is>
      </c>
      <c r="L3361" t="n">
        <v>175</v>
      </c>
      <c r="M3361" s="551" t="n">
        <v>45831</v>
      </c>
      <c r="N3361" t="n">
        <v>175</v>
      </c>
      <c r="O3361" t="n">
        <v>205.61</v>
      </c>
      <c r="P3361" t="n">
        <v>3643.5</v>
      </c>
    </row>
    <row r="3362">
      <c r="A3362" t="n">
        <v>40096</v>
      </c>
      <c r="B3362" t="n">
        <v>122</v>
      </c>
      <c r="C3362" t="inlineStr">
        <is>
          <t>Arcos</t>
        </is>
      </c>
      <c r="D3362" s="551" t="n">
        <v>45839</v>
      </c>
      <c r="E3362" t="n">
        <v>24470</v>
      </c>
      <c r="F3362" t="inlineStr">
        <is>
          <t>STELLA ARTOIS LN 330ML UN</t>
        </is>
      </c>
      <c r="G3362" t="n">
        <v>3103</v>
      </c>
      <c r="H3362" t="n">
        <v>1047</v>
      </c>
      <c r="I3362" t="inlineStr">
        <is>
          <t>UN</t>
        </is>
      </c>
      <c r="J3362" t="inlineStr">
        <is>
          <t>BEBIDAS</t>
        </is>
      </c>
      <c r="K3362" t="inlineStr">
        <is>
          <t>06/2025</t>
        </is>
      </c>
      <c r="L3362" t="n">
        <v>0</v>
      </c>
      <c r="M3362" s="551" t="n">
        <v>45496</v>
      </c>
      <c r="N3362" t="n">
        <v>3.32</v>
      </c>
      <c r="O3362" t="n">
        <v>4.41</v>
      </c>
      <c r="P3362" t="n">
        <v>3476.19</v>
      </c>
    </row>
    <row r="3363">
      <c r="A3363" t="n">
        <v>40107</v>
      </c>
      <c r="B3363" t="n">
        <v>122</v>
      </c>
      <c r="C3363" t="inlineStr">
        <is>
          <t>Arcos</t>
        </is>
      </c>
      <c r="D3363" s="551" t="n">
        <v>45839</v>
      </c>
      <c r="E3363" t="n">
        <v>17797</v>
      </c>
      <c r="F3363" t="inlineStr">
        <is>
          <t>VINHO BRANCO MASCARA FUEGO CHARDONNAY 750ML</t>
        </is>
      </c>
      <c r="G3363" t="n">
        <v>3748</v>
      </c>
      <c r="H3363" t="n">
        <v>90</v>
      </c>
      <c r="I3363" t="inlineStr">
        <is>
          <t>GR</t>
        </is>
      </c>
      <c r="J3363" t="inlineStr">
        <is>
          <t>BEBIDAS</t>
        </is>
      </c>
      <c r="K3363" t="inlineStr">
        <is>
          <t>06/2025</t>
        </is>
      </c>
      <c r="L3363" t="n">
        <v>38.15</v>
      </c>
      <c r="M3363" s="551" t="n">
        <v>45833</v>
      </c>
      <c r="N3363" t="n">
        <v>37.7</v>
      </c>
      <c r="O3363" t="n">
        <v>37.7</v>
      </c>
      <c r="P3363" t="n">
        <v>3433.5</v>
      </c>
    </row>
    <row r="3364">
      <c r="A3364" t="n">
        <v>40132</v>
      </c>
      <c r="B3364" t="n">
        <v>122</v>
      </c>
      <c r="C3364" t="inlineStr">
        <is>
          <t>Arcos</t>
        </is>
      </c>
      <c r="D3364" s="551" t="n">
        <v>45839</v>
      </c>
      <c r="E3364" t="n">
        <v>26582</v>
      </c>
      <c r="F3364" t="inlineStr">
        <is>
          <t>BIFE ANCHO FREDDI PORCIONADO EM 200G KG</t>
        </is>
      </c>
      <c r="G3364" t="n">
        <v>6801</v>
      </c>
      <c r="H3364" t="n">
        <v>29</v>
      </c>
      <c r="I3364" t="inlineStr">
        <is>
          <t>KG</t>
        </is>
      </c>
      <c r="J3364" t="inlineStr">
        <is>
          <t>ALIMENTOS</t>
        </is>
      </c>
      <c r="K3364" t="inlineStr">
        <is>
          <t>06/2025</t>
        </is>
      </c>
      <c r="L3364" t="n">
        <v>112</v>
      </c>
      <c r="M3364" s="551" t="n">
        <v>45838</v>
      </c>
      <c r="N3364" t="n">
        <v>112</v>
      </c>
      <c r="O3364" t="n">
        <v>112</v>
      </c>
      <c r="P3364" t="n">
        <v>3248</v>
      </c>
    </row>
    <row r="3365">
      <c r="A3365" t="n">
        <v>40210</v>
      </c>
      <c r="B3365" t="n">
        <v>122</v>
      </c>
      <c r="C3365" t="inlineStr">
        <is>
          <t>Arcos</t>
        </is>
      </c>
      <c r="D3365" s="551" t="n">
        <v>45839</v>
      </c>
      <c r="E3365" t="n">
        <v>18051</v>
      </c>
      <c r="F3365" t="inlineStr">
        <is>
          <t>CHAMPAGNE VEUVE CLICQUOT ROSE BRUT 750ML</t>
        </is>
      </c>
      <c r="G3365" t="n">
        <v>3552</v>
      </c>
      <c r="H3365" t="n">
        <v>7</v>
      </c>
      <c r="I3365" t="inlineStr">
        <is>
          <t>GR</t>
        </is>
      </c>
      <c r="J3365" t="inlineStr">
        <is>
          <t>BEBIDAS</t>
        </is>
      </c>
      <c r="K3365" t="inlineStr">
        <is>
          <t>06/2025</t>
        </is>
      </c>
      <c r="L3365" t="n">
        <v>0</v>
      </c>
      <c r="M3365" s="551" t="n">
        <v>-693593</v>
      </c>
      <c r="N3365" t="n">
        <v>0</v>
      </c>
      <c r="O3365" t="n">
        <v>419</v>
      </c>
      <c r="P3365" t="n">
        <v>3150</v>
      </c>
    </row>
    <row r="3366">
      <c r="A3366" t="n">
        <v>40110</v>
      </c>
      <c r="B3366" t="n">
        <v>122</v>
      </c>
      <c r="C3366" t="inlineStr">
        <is>
          <t>Arcos</t>
        </is>
      </c>
      <c r="D3366" s="551" t="n">
        <v>45839</v>
      </c>
      <c r="E3366" t="n">
        <v>24552</v>
      </c>
      <c r="F3366" t="inlineStr">
        <is>
          <t>ESPUMANTE CASA PERINI BRUT 750ML</t>
        </is>
      </c>
      <c r="G3366" t="n">
        <v>5669</v>
      </c>
      <c r="H3366" t="n">
        <v>74.31</v>
      </c>
      <c r="I3366" t="inlineStr">
        <is>
          <t>GR</t>
        </is>
      </c>
      <c r="J3366" t="inlineStr">
        <is>
          <t>BEBIDAS</t>
        </is>
      </c>
      <c r="K3366" t="inlineStr">
        <is>
          <t>06/2025</t>
        </is>
      </c>
      <c r="L3366" t="n">
        <v>39.5</v>
      </c>
      <c r="M3366" s="551" t="n">
        <v>45813</v>
      </c>
      <c r="N3366" t="n">
        <v>39.5</v>
      </c>
      <c r="O3366" t="n">
        <v>37.99</v>
      </c>
      <c r="P3366" t="n">
        <v>2935.24</v>
      </c>
    </row>
    <row r="3367">
      <c r="A3367" t="n">
        <v>40144</v>
      </c>
      <c r="B3367" t="n">
        <v>122</v>
      </c>
      <c r="C3367" t="inlineStr">
        <is>
          <t>Arcos</t>
        </is>
      </c>
      <c r="D3367" s="551" t="n">
        <v>45839</v>
      </c>
      <c r="E3367" t="n">
        <v>24123</v>
      </c>
      <c r="F3367" t="inlineStr">
        <is>
          <t>CASTANHA DO PARA S/ CASCA MEDIA C/1KG</t>
        </is>
      </c>
      <c r="G3367" t="n">
        <v>2237</v>
      </c>
      <c r="H3367" t="n">
        <v>19.14</v>
      </c>
      <c r="I3367" t="inlineStr">
        <is>
          <t>PC</t>
        </is>
      </c>
      <c r="J3367" t="inlineStr">
        <is>
          <t>ALIMENTOS</t>
        </is>
      </c>
      <c r="K3367" t="inlineStr">
        <is>
          <t>06/2025</t>
        </is>
      </c>
      <c r="L3367" t="n">
        <v>150.95</v>
      </c>
      <c r="M3367" s="551" t="n">
        <v>45831</v>
      </c>
      <c r="N3367" t="n">
        <v>150.95</v>
      </c>
      <c r="O3367" t="n">
        <v>150.95</v>
      </c>
      <c r="P3367" t="n">
        <v>2889.18</v>
      </c>
    </row>
    <row r="3368">
      <c r="A3368" t="n">
        <v>40155</v>
      </c>
      <c r="B3368" t="n">
        <v>122</v>
      </c>
      <c r="C3368" t="inlineStr">
        <is>
          <t>Arcos</t>
        </is>
      </c>
      <c r="D3368" s="551" t="n">
        <v>45839</v>
      </c>
      <c r="E3368" t="n">
        <v>18099</v>
      </c>
      <c r="F3368" t="inlineStr">
        <is>
          <t>WHISKY SINGLETON 12 ANOS SINGLE MALT 750ML</t>
        </is>
      </c>
      <c r="G3368" t="n">
        <v>3511</v>
      </c>
      <c r="H3368" t="n">
        <v>14.78</v>
      </c>
      <c r="I3368" t="inlineStr">
        <is>
          <t>GR</t>
        </is>
      </c>
      <c r="J3368" t="inlineStr">
        <is>
          <t>BEBIDAS</t>
        </is>
      </c>
      <c r="K3368" t="inlineStr">
        <is>
          <t>06/2025</t>
        </is>
      </c>
      <c r="L3368" t="n">
        <v>189.9</v>
      </c>
      <c r="M3368" s="551" t="n">
        <v>45819</v>
      </c>
      <c r="N3368" t="n">
        <v>0</v>
      </c>
      <c r="O3368" t="n">
        <v>220.57</v>
      </c>
      <c r="P3368" t="n">
        <v>2806.72</v>
      </c>
    </row>
    <row r="3369">
      <c r="A3369" t="n">
        <v>40122</v>
      </c>
      <c r="B3369" t="n">
        <v>122</v>
      </c>
      <c r="C3369" t="inlineStr">
        <is>
          <t>Arcos</t>
        </is>
      </c>
      <c r="D3369" s="551" t="n">
        <v>45839</v>
      </c>
      <c r="E3369" t="n">
        <v>26034</v>
      </c>
      <c r="F3369" t="inlineStr">
        <is>
          <t>VINHO BRANCO RUTINI LA RURAL DESTINO CHARDONNAY MENDOZA ARGENTINA 750ML</t>
        </is>
      </c>
      <c r="G3369" t="n">
        <v>6504</v>
      </c>
      <c r="H3369" t="n">
        <v>50</v>
      </c>
      <c r="I3369" t="inlineStr">
        <is>
          <t>GR</t>
        </is>
      </c>
      <c r="J3369" t="inlineStr">
        <is>
          <t>BEBIDAS</t>
        </is>
      </c>
      <c r="K3369" t="inlineStr">
        <is>
          <t>06/2025</t>
        </is>
      </c>
      <c r="L3369" t="n">
        <v>0</v>
      </c>
      <c r="M3369" s="551" t="n">
        <v>-693593</v>
      </c>
      <c r="N3369" t="n">
        <v>0</v>
      </c>
      <c r="O3369" t="n">
        <v>48.45</v>
      </c>
      <c r="P3369" t="n">
        <v>2423</v>
      </c>
    </row>
    <row r="3370">
      <c r="A3370" t="n">
        <v>40128</v>
      </c>
      <c r="B3370" t="n">
        <v>122</v>
      </c>
      <c r="C3370" t="inlineStr">
        <is>
          <t>Arcos</t>
        </is>
      </c>
      <c r="D3370" s="551" t="n">
        <v>45839</v>
      </c>
      <c r="E3370" t="n">
        <v>24259</v>
      </c>
      <c r="F3370" t="inlineStr">
        <is>
          <t>FILE MIGNON 4/5 S/ CORDAO KG</t>
        </is>
      </c>
      <c r="G3370" t="n">
        <v>2938</v>
      </c>
      <c r="H3370" t="n">
        <v>30.6</v>
      </c>
      <c r="I3370" t="inlineStr">
        <is>
          <t>KG</t>
        </is>
      </c>
      <c r="J3370" t="inlineStr">
        <is>
          <t>ALIMENTOS</t>
        </is>
      </c>
      <c r="K3370" t="inlineStr">
        <is>
          <t>06/2025</t>
        </is>
      </c>
      <c r="L3370" t="n">
        <v>71.7</v>
      </c>
      <c r="M3370" s="551" t="n">
        <v>45831</v>
      </c>
      <c r="N3370" t="n">
        <v>69.95</v>
      </c>
      <c r="O3370" t="n">
        <v>69.04000000000001</v>
      </c>
      <c r="P3370" t="n">
        <v>2194.02</v>
      </c>
    </row>
    <row r="3371">
      <c r="A3371" t="n">
        <v>40173</v>
      </c>
      <c r="B3371" t="n">
        <v>122</v>
      </c>
      <c r="C3371" t="inlineStr">
        <is>
          <t>Arcos</t>
        </is>
      </c>
      <c r="D3371" s="551" t="n">
        <v>45839</v>
      </c>
      <c r="E3371" t="n">
        <v>18186</v>
      </c>
      <c r="F3371" t="inlineStr">
        <is>
          <t>VODKA CIROC NATURAL 750ML</t>
        </is>
      </c>
      <c r="G3371" t="n">
        <v>3437</v>
      </c>
      <c r="H3371" t="n">
        <v>11.08</v>
      </c>
      <c r="I3371" t="inlineStr">
        <is>
          <t>GR</t>
        </is>
      </c>
      <c r="J3371" t="inlineStr">
        <is>
          <t>BEBIDAS</t>
        </is>
      </c>
      <c r="K3371" t="inlineStr">
        <is>
          <t>06/2025</t>
        </is>
      </c>
      <c r="L3371" t="n">
        <v>0</v>
      </c>
      <c r="M3371" s="551" t="n">
        <v>-693593</v>
      </c>
      <c r="N3371" t="n">
        <v>0</v>
      </c>
      <c r="O3371" t="n">
        <v>173.44</v>
      </c>
      <c r="P3371" t="n">
        <v>2070.96</v>
      </c>
    </row>
    <row r="3372">
      <c r="A3372" t="n">
        <v>40253</v>
      </c>
      <c r="B3372" t="n">
        <v>122</v>
      </c>
      <c r="C3372" t="inlineStr">
        <is>
          <t>Arcos</t>
        </is>
      </c>
      <c r="D3372" s="551" t="n">
        <v>45839</v>
      </c>
      <c r="E3372" t="n">
        <v>18261</v>
      </c>
      <c r="F3372" t="inlineStr">
        <is>
          <t>RUM ZACAPA 23 ANOS 750ML</t>
        </is>
      </c>
      <c r="G3372" t="n">
        <v>3368</v>
      </c>
      <c r="H3372" t="n">
        <v>4.6</v>
      </c>
      <c r="I3372" t="inlineStr">
        <is>
          <t>GR</t>
        </is>
      </c>
      <c r="J3372" t="inlineStr">
        <is>
          <t>BEBIDAS</t>
        </is>
      </c>
      <c r="K3372" t="inlineStr">
        <is>
          <t>06/2025</t>
        </is>
      </c>
      <c r="L3372" t="n">
        <v>447.48</v>
      </c>
      <c r="M3372" s="551" t="n">
        <v>45831</v>
      </c>
      <c r="N3372" t="n">
        <v>447.48</v>
      </c>
      <c r="O3372" t="n">
        <v>447.49</v>
      </c>
      <c r="P3372" t="n">
        <v>2058.41</v>
      </c>
    </row>
    <row r="3373">
      <c r="A3373" t="n">
        <v>40298</v>
      </c>
      <c r="B3373" t="n">
        <v>122</v>
      </c>
      <c r="C3373" t="inlineStr">
        <is>
          <t>Arcos</t>
        </is>
      </c>
      <c r="D3373" s="551" t="n">
        <v>45839</v>
      </c>
      <c r="E3373" t="n">
        <v>18143</v>
      </c>
      <c r="F3373" t="inlineStr">
        <is>
          <t>WHISKY CHIVAS ROYAL SALUTE 21 ANOS 700ML</t>
        </is>
      </c>
      <c r="G3373" t="n">
        <v>3474</v>
      </c>
      <c r="H3373" t="n">
        <v>2.7</v>
      </c>
      <c r="I3373" t="inlineStr">
        <is>
          <t>GR</t>
        </is>
      </c>
      <c r="J3373" t="inlineStr">
        <is>
          <t>BEBIDAS</t>
        </is>
      </c>
      <c r="K3373" t="inlineStr">
        <is>
          <t>06/2025</t>
        </is>
      </c>
      <c r="L3373" t="n">
        <v>0</v>
      </c>
      <c r="M3373" s="551" t="n">
        <v>-693593</v>
      </c>
      <c r="N3373" t="n">
        <v>0</v>
      </c>
      <c r="O3373" t="n">
        <v>765.9</v>
      </c>
      <c r="P3373" t="n">
        <v>1979.63</v>
      </c>
    </row>
    <row r="3374">
      <c r="A3374" t="n">
        <v>40137</v>
      </c>
      <c r="B3374" t="n">
        <v>122</v>
      </c>
      <c r="C3374" t="inlineStr">
        <is>
          <t>Arcos</t>
        </is>
      </c>
      <c r="D3374" s="551" t="n">
        <v>45839</v>
      </c>
      <c r="E3374" t="n">
        <v>26594</v>
      </c>
      <c r="F3374" t="inlineStr">
        <is>
          <t>QUEIJO MOGIANA KG</t>
        </is>
      </c>
      <c r="G3374" t="n">
        <v>6807</v>
      </c>
      <c r="H3374" t="n">
        <v>21.68</v>
      </c>
      <c r="I3374" t="inlineStr">
        <is>
          <t>KG</t>
        </is>
      </c>
      <c r="J3374" t="inlineStr">
        <is>
          <t>ALIMENTOS</t>
        </is>
      </c>
      <c r="K3374" t="inlineStr">
        <is>
          <t>06/2025</t>
        </is>
      </c>
      <c r="L3374" t="n">
        <v>86.90000000000001</v>
      </c>
      <c r="M3374" s="551" t="n">
        <v>45832</v>
      </c>
      <c r="N3374" t="n">
        <v>86.90000000000001</v>
      </c>
      <c r="O3374" t="n">
        <v>86.90000000000001</v>
      </c>
      <c r="P3374" t="n">
        <v>1883.99</v>
      </c>
    </row>
    <row r="3375">
      <c r="A3375" t="n">
        <v>40236</v>
      </c>
      <c r="B3375" t="n">
        <v>122</v>
      </c>
      <c r="C3375" t="inlineStr">
        <is>
          <t>Arcos</t>
        </is>
      </c>
      <c r="D3375" s="551" t="n">
        <v>45839</v>
      </c>
      <c r="E3375" t="n">
        <v>25630</v>
      </c>
      <c r="F3375" t="inlineStr">
        <is>
          <t xml:space="preserve">LICOR DOLIN GENEPY LE CHAMOIS 750ML </t>
        </is>
      </c>
      <c r="G3375" t="n">
        <v>6202</v>
      </c>
      <c r="H3375" t="n">
        <v>5.18</v>
      </c>
      <c r="I3375" t="inlineStr">
        <is>
          <t>GR</t>
        </is>
      </c>
      <c r="J3375" t="inlineStr">
        <is>
          <t>BEBIDAS</t>
        </is>
      </c>
      <c r="K3375" t="inlineStr">
        <is>
          <t>06/2025</t>
        </is>
      </c>
      <c r="L3375" t="n">
        <v>355.66</v>
      </c>
      <c r="M3375" s="551" t="n">
        <v>45810</v>
      </c>
      <c r="N3375" t="n">
        <v>355.66</v>
      </c>
      <c r="O3375" t="n">
        <v>355.66</v>
      </c>
      <c r="P3375" t="n">
        <v>1842.32</v>
      </c>
    </row>
    <row r="3376">
      <c r="A3376" t="n">
        <v>40178</v>
      </c>
      <c r="B3376" t="n">
        <v>122</v>
      </c>
      <c r="C3376" t="inlineStr">
        <is>
          <t>Arcos</t>
        </is>
      </c>
      <c r="D3376" s="551" t="n">
        <v>45839</v>
      </c>
      <c r="E3376" t="n">
        <v>24805</v>
      </c>
      <c r="F3376" t="inlineStr">
        <is>
          <t>ACIDO PECTINA CITRICA ALLIMENTARI C/500G</t>
        </is>
      </c>
      <c r="G3376" t="n">
        <v>5768</v>
      </c>
      <c r="H3376" t="n">
        <v>10.8</v>
      </c>
      <c r="I3376" t="inlineStr">
        <is>
          <t>PC</t>
        </is>
      </c>
      <c r="J3376" t="inlineStr">
        <is>
          <t>ALIMENTOS</t>
        </is>
      </c>
      <c r="K3376" t="inlineStr">
        <is>
          <t>06/2025</t>
        </is>
      </c>
      <c r="L3376" t="n">
        <v>0</v>
      </c>
      <c r="M3376" s="551" t="n">
        <v>45394</v>
      </c>
      <c r="N3376" t="n">
        <v>167.5</v>
      </c>
      <c r="O3376" t="n">
        <v>265</v>
      </c>
      <c r="P3376" t="n">
        <v>1809</v>
      </c>
    </row>
    <row r="3377">
      <c r="A3377" t="n">
        <v>40171</v>
      </c>
      <c r="B3377" t="n">
        <v>122</v>
      </c>
      <c r="C3377" t="inlineStr">
        <is>
          <t>Arcos</t>
        </is>
      </c>
      <c r="D3377" s="551" t="n">
        <v>45839</v>
      </c>
      <c r="E3377" t="n">
        <v>18119</v>
      </c>
      <c r="F3377" t="inlineStr">
        <is>
          <t>WHISKY JOHNNIE WALKER BLACK LABEL 1L</t>
        </is>
      </c>
      <c r="G3377" t="n">
        <v>3494</v>
      </c>
      <c r="H3377" t="n">
        <v>11.15</v>
      </c>
      <c r="I3377" t="inlineStr">
        <is>
          <t>GR</t>
        </is>
      </c>
      <c r="J3377" t="inlineStr">
        <is>
          <t>BEBIDAS</t>
        </is>
      </c>
      <c r="K3377" t="inlineStr">
        <is>
          <t>06/2025</t>
        </is>
      </c>
      <c r="L3377" t="n">
        <v>158.95</v>
      </c>
      <c r="M3377" s="551" t="n">
        <v>45831</v>
      </c>
      <c r="N3377" t="n">
        <v>160</v>
      </c>
      <c r="O3377" t="n">
        <v>172.88</v>
      </c>
      <c r="P3377" t="n">
        <v>1772.29</v>
      </c>
    </row>
    <row r="3378">
      <c r="A3378" t="n">
        <v>40260</v>
      </c>
      <c r="B3378" t="n">
        <v>122</v>
      </c>
      <c r="C3378" t="inlineStr">
        <is>
          <t>Arcos</t>
        </is>
      </c>
      <c r="D3378" s="551" t="n">
        <v>45839</v>
      </c>
      <c r="E3378" t="n">
        <v>20715</v>
      </c>
      <c r="F3378" t="inlineStr">
        <is>
          <t>AMARENA FABBRI FRUTO C/3,2KG</t>
        </is>
      </c>
      <c r="G3378" t="n">
        <v>2098</v>
      </c>
      <c r="H3378" t="n">
        <v>4</v>
      </c>
      <c r="I3378" t="inlineStr">
        <is>
          <t>LT</t>
        </is>
      </c>
      <c r="J3378" t="inlineStr">
        <is>
          <t>ALIMENTOS</t>
        </is>
      </c>
      <c r="K3378" t="inlineStr">
        <is>
          <t>06/2025</t>
        </is>
      </c>
      <c r="L3378" t="n">
        <v>420.43</v>
      </c>
      <c r="M3378" s="551" t="n">
        <v>45831</v>
      </c>
      <c r="N3378" t="n">
        <v>408.93</v>
      </c>
      <c r="O3378" t="n">
        <v>408.93</v>
      </c>
      <c r="P3378" t="n">
        <v>1681.72</v>
      </c>
    </row>
    <row r="3379">
      <c r="A3379" t="n">
        <v>40168</v>
      </c>
      <c r="B3379" t="n">
        <v>122</v>
      </c>
      <c r="C3379" t="inlineStr">
        <is>
          <t>Arcos</t>
        </is>
      </c>
      <c r="D3379" s="551" t="n">
        <v>45839</v>
      </c>
      <c r="E3379" t="n">
        <v>18015</v>
      </c>
      <c r="F3379" t="inlineStr">
        <is>
          <t>ESPUMANTE PERELADA CAVA STARS BRUT RESERVA 750ML</t>
        </is>
      </c>
      <c r="G3379" t="n">
        <v>3582</v>
      </c>
      <c r="H3379" t="n">
        <v>12</v>
      </c>
      <c r="I3379" t="inlineStr">
        <is>
          <t>GR</t>
        </is>
      </c>
      <c r="J3379" t="inlineStr">
        <is>
          <t>BEBIDAS</t>
        </is>
      </c>
      <c r="K3379" t="inlineStr">
        <is>
          <t>06/2025</t>
        </is>
      </c>
      <c r="L3379" t="n">
        <v>137.8</v>
      </c>
      <c r="M3379" s="551" t="n">
        <v>45833</v>
      </c>
      <c r="N3379" t="n">
        <v>137.8</v>
      </c>
      <c r="O3379" t="n">
        <v>137.8</v>
      </c>
      <c r="P3379" t="n">
        <v>1653.6</v>
      </c>
    </row>
    <row r="3380">
      <c r="A3380" t="n">
        <v>40126</v>
      </c>
      <c r="B3380" t="n">
        <v>122</v>
      </c>
      <c r="C3380" t="inlineStr">
        <is>
          <t>Arcos</t>
        </is>
      </c>
      <c r="D3380" s="551" t="n">
        <v>45839</v>
      </c>
      <c r="E3380" t="n">
        <v>19401</v>
      </c>
      <c r="F3380" t="inlineStr">
        <is>
          <t>MANTEIGA SEM SAL SCALA KG</t>
        </is>
      </c>
      <c r="G3380" t="n">
        <v>2761</v>
      </c>
      <c r="H3380" t="n">
        <v>35.12</v>
      </c>
      <c r="I3380" t="inlineStr">
        <is>
          <t>KG</t>
        </is>
      </c>
      <c r="J3380" t="inlineStr">
        <is>
          <t>ALIMENTOS</t>
        </is>
      </c>
      <c r="K3380" t="inlineStr">
        <is>
          <t>06/2025</t>
        </is>
      </c>
      <c r="L3380" t="n">
        <v>46.57</v>
      </c>
      <c r="M3380" s="551" t="n">
        <v>45831</v>
      </c>
      <c r="N3380" t="n">
        <v>47.98</v>
      </c>
      <c r="O3380" t="n">
        <v>47.98</v>
      </c>
      <c r="P3380" t="n">
        <v>1635.54</v>
      </c>
    </row>
    <row r="3381">
      <c r="A3381" t="n">
        <v>40104</v>
      </c>
      <c r="B3381" t="n">
        <v>122</v>
      </c>
      <c r="C3381" t="inlineStr">
        <is>
          <t>Arcos</t>
        </is>
      </c>
      <c r="D3381" s="551" t="n">
        <v>45839</v>
      </c>
      <c r="E3381" t="n">
        <v>19370</v>
      </c>
      <c r="F3381" t="inlineStr">
        <is>
          <t>QUEIJO CAMEMBERT SERRA DAS ANTAS CX 1,680KG C/12 DE 140G KG</t>
        </is>
      </c>
      <c r="G3381" t="n">
        <v>2765</v>
      </c>
      <c r="H3381" t="n">
        <v>115</v>
      </c>
      <c r="I3381" t="inlineStr">
        <is>
          <t>KG</t>
        </is>
      </c>
      <c r="J3381" t="inlineStr">
        <is>
          <t>ALIMENTOS</t>
        </is>
      </c>
      <c r="K3381" t="inlineStr">
        <is>
          <t>06/2025</t>
        </is>
      </c>
      <c r="L3381" t="n">
        <v>13.76</v>
      </c>
      <c r="M3381" s="551" t="n">
        <v>45832</v>
      </c>
      <c r="N3381" t="n">
        <v>14.14</v>
      </c>
      <c r="O3381" t="n">
        <v>14.14</v>
      </c>
      <c r="P3381" t="n">
        <v>1582.4</v>
      </c>
    </row>
    <row r="3382">
      <c r="A3382" t="n">
        <v>40138</v>
      </c>
      <c r="B3382" t="n">
        <v>122</v>
      </c>
      <c r="C3382" t="inlineStr">
        <is>
          <t>Arcos</t>
        </is>
      </c>
      <c r="D3382" s="551" t="n">
        <v>45839</v>
      </c>
      <c r="E3382" t="n">
        <v>19297</v>
      </c>
      <c r="F3382" t="inlineStr">
        <is>
          <t>QUEIJO PARMESAO LA SERENISSIMA KG</t>
        </is>
      </c>
      <c r="G3382" t="n">
        <v>2775</v>
      </c>
      <c r="H3382" t="n">
        <v>21.5</v>
      </c>
      <c r="I3382" t="inlineStr">
        <is>
          <t>KG</t>
        </is>
      </c>
      <c r="J3382" t="inlineStr">
        <is>
          <t>ALIMENTOS</t>
        </is>
      </c>
      <c r="K3382" t="inlineStr">
        <is>
          <t>06/2025</t>
        </is>
      </c>
      <c r="L3382" t="n">
        <v>73.23999999999999</v>
      </c>
      <c r="M3382" s="551" t="n">
        <v>45831</v>
      </c>
      <c r="N3382" t="n">
        <v>71.90000000000001</v>
      </c>
      <c r="O3382" t="n">
        <v>75.31</v>
      </c>
      <c r="P3382" t="n">
        <v>1574.66</v>
      </c>
    </row>
    <row r="3383">
      <c r="A3383" t="n">
        <v>40174</v>
      </c>
      <c r="B3383" t="n">
        <v>122</v>
      </c>
      <c r="C3383" t="inlineStr">
        <is>
          <t>Arcos</t>
        </is>
      </c>
      <c r="D3383" s="551" t="n">
        <v>45839</v>
      </c>
      <c r="E3383" t="n">
        <v>25093</v>
      </c>
      <c r="F3383" t="inlineStr">
        <is>
          <t>FORCE CELESTE SEMILLION 750ML VINHO BRANCO</t>
        </is>
      </c>
      <c r="G3383" t="n">
        <v>5891</v>
      </c>
      <c r="H3383" t="n">
        <v>11</v>
      </c>
      <c r="I3383" t="inlineStr">
        <is>
          <t>GR</t>
        </is>
      </c>
      <c r="J3383" t="inlineStr">
        <is>
          <t>BEBIDAS</t>
        </is>
      </c>
      <c r="K3383" t="inlineStr">
        <is>
          <t>06/2025</t>
        </is>
      </c>
      <c r="L3383" t="n">
        <v>142.5</v>
      </c>
      <c r="M3383" s="551" t="n">
        <v>45832</v>
      </c>
      <c r="N3383" t="n">
        <v>142.5</v>
      </c>
      <c r="O3383" t="n">
        <v>142.5</v>
      </c>
      <c r="P3383" t="n">
        <v>1567.5</v>
      </c>
    </row>
    <row r="3384">
      <c r="A3384" t="n">
        <v>40269</v>
      </c>
      <c r="B3384" t="n">
        <v>122</v>
      </c>
      <c r="C3384" t="inlineStr">
        <is>
          <t>Arcos</t>
        </is>
      </c>
      <c r="D3384" s="551" t="n">
        <v>45839</v>
      </c>
      <c r="E3384" t="n">
        <v>18113</v>
      </c>
      <c r="F3384" t="inlineStr">
        <is>
          <t>WHISKY JOHNNIE WALKER GREEN LABEL 750ML</t>
        </is>
      </c>
      <c r="G3384" t="n">
        <v>3499</v>
      </c>
      <c r="H3384" t="n">
        <v>3.53</v>
      </c>
      <c r="I3384" t="inlineStr">
        <is>
          <t>GR</t>
        </is>
      </c>
      <c r="J3384" t="inlineStr">
        <is>
          <t>BEBIDAS</t>
        </is>
      </c>
      <c r="K3384" t="inlineStr">
        <is>
          <t>06/2025</t>
        </is>
      </c>
      <c r="L3384" t="n">
        <v>0</v>
      </c>
      <c r="M3384" s="551" t="n">
        <v>-693593</v>
      </c>
      <c r="N3384" t="n">
        <v>0</v>
      </c>
      <c r="O3384" t="n">
        <v>462.36</v>
      </c>
      <c r="P3384" t="n">
        <v>1489.7</v>
      </c>
    </row>
    <row r="3385">
      <c r="A3385" t="n">
        <v>40097</v>
      </c>
      <c r="B3385" t="n">
        <v>122</v>
      </c>
      <c r="C3385" t="inlineStr">
        <is>
          <t>Arcos</t>
        </is>
      </c>
      <c r="D3385" s="551" t="n">
        <v>45839</v>
      </c>
      <c r="E3385" t="n">
        <v>22066</v>
      </c>
      <c r="F3385" t="inlineStr">
        <is>
          <t>AGUA MINERAL C/ GAS MAMBA 350ML</t>
        </is>
      </c>
      <c r="G3385" t="n">
        <v>3636</v>
      </c>
      <c r="H3385" t="n">
        <v>734</v>
      </c>
      <c r="I3385" t="inlineStr">
        <is>
          <t>UN</t>
        </is>
      </c>
      <c r="J3385" t="inlineStr">
        <is>
          <t>BEBIDAS</t>
        </is>
      </c>
      <c r="K3385" t="inlineStr">
        <is>
          <t>06/2025</t>
        </is>
      </c>
      <c r="L3385" t="n">
        <v>0</v>
      </c>
      <c r="M3385" s="551" t="n">
        <v>45674</v>
      </c>
      <c r="N3385" t="n">
        <v>1.99</v>
      </c>
      <c r="O3385" t="n">
        <v>1.99</v>
      </c>
      <c r="P3385" t="n">
        <v>1460.66</v>
      </c>
    </row>
    <row r="3386">
      <c r="A3386" t="n">
        <v>40194</v>
      </c>
      <c r="B3386" t="n">
        <v>122</v>
      </c>
      <c r="C3386" t="inlineStr">
        <is>
          <t>Arcos</t>
        </is>
      </c>
      <c r="D3386" s="551" t="n">
        <v>45839</v>
      </c>
      <c r="E3386" t="n">
        <v>25099</v>
      </c>
      <c r="F3386" t="inlineStr">
        <is>
          <t>VINHO LARANJA TESTALONGA STAY BRAVE 750ML</t>
        </is>
      </c>
      <c r="G3386" t="n">
        <v>5894</v>
      </c>
      <c r="H3386" t="n">
        <v>8</v>
      </c>
      <c r="I3386" t="inlineStr">
        <is>
          <t>GR</t>
        </is>
      </c>
      <c r="J3386" t="inlineStr">
        <is>
          <t>BEBIDAS</t>
        </is>
      </c>
      <c r="K3386" t="inlineStr">
        <is>
          <t>06/2025</t>
        </is>
      </c>
      <c r="L3386" t="n">
        <v>0</v>
      </c>
      <c r="M3386" s="551" t="n">
        <v>45735</v>
      </c>
      <c r="N3386" t="n">
        <v>179.25</v>
      </c>
      <c r="O3386" t="n">
        <v>179.25</v>
      </c>
      <c r="P3386" t="n">
        <v>1434</v>
      </c>
    </row>
    <row r="3387">
      <c r="A3387" t="n">
        <v>40119</v>
      </c>
      <c r="B3387" t="n">
        <v>122</v>
      </c>
      <c r="C3387" t="inlineStr">
        <is>
          <t>Arcos</t>
        </is>
      </c>
      <c r="D3387" s="551" t="n">
        <v>45839</v>
      </c>
      <c r="E3387" t="n">
        <v>24802</v>
      </c>
      <c r="F3387" t="inlineStr">
        <is>
          <t>PAO DA CASA 1.4 FATIADO BATARD</t>
        </is>
      </c>
      <c r="G3387" t="n">
        <v>5766</v>
      </c>
      <c r="H3387" t="n">
        <v>55</v>
      </c>
      <c r="I3387" t="inlineStr">
        <is>
          <t>UN</t>
        </is>
      </c>
      <c r="J3387" t="inlineStr">
        <is>
          <t>ALIMENTOS</t>
        </is>
      </c>
      <c r="K3387" t="inlineStr">
        <is>
          <t>06/2025</t>
        </is>
      </c>
      <c r="L3387" t="n">
        <v>0</v>
      </c>
      <c r="M3387" s="551" t="n">
        <v>45673</v>
      </c>
      <c r="N3387" t="n">
        <v>25.38</v>
      </c>
      <c r="O3387" t="n">
        <v>25.38</v>
      </c>
      <c r="P3387" t="n">
        <v>1395.9</v>
      </c>
    </row>
    <row r="3388">
      <c r="A3388" t="n">
        <v>40255</v>
      </c>
      <c r="B3388" t="n">
        <v>122</v>
      </c>
      <c r="C3388" t="inlineStr">
        <is>
          <t>Arcos</t>
        </is>
      </c>
      <c r="D3388" s="551" t="n">
        <v>45839</v>
      </c>
      <c r="E3388" t="n">
        <v>18392</v>
      </c>
      <c r="F3388" t="inlineStr">
        <is>
          <t>CONHAQUE HENNESSY VSOP 700ML</t>
        </is>
      </c>
      <c r="G3388" t="n">
        <v>3248</v>
      </c>
      <c r="H3388" t="n">
        <v>4.29</v>
      </c>
      <c r="I3388" t="inlineStr">
        <is>
          <t>UN</t>
        </is>
      </c>
      <c r="J3388" t="inlineStr">
        <is>
          <t>BEBIDAS</t>
        </is>
      </c>
      <c r="K3388" t="inlineStr">
        <is>
          <t>06/2025</t>
        </is>
      </c>
      <c r="L3388" t="n">
        <v>0</v>
      </c>
      <c r="M3388" s="551" t="n">
        <v>-693593</v>
      </c>
      <c r="N3388" t="n">
        <v>0</v>
      </c>
      <c r="O3388" t="n">
        <v>0</v>
      </c>
      <c r="P3388" t="n">
        <v>1310.3</v>
      </c>
    </row>
    <row r="3389">
      <c r="A3389" t="n">
        <v>40192</v>
      </c>
      <c r="B3389" t="n">
        <v>122</v>
      </c>
      <c r="C3389" t="inlineStr">
        <is>
          <t>Arcos</t>
        </is>
      </c>
      <c r="D3389" s="551" t="n">
        <v>45839</v>
      </c>
      <c r="E3389" t="n">
        <v>18242</v>
      </c>
      <c r="F3389" t="inlineStr">
        <is>
          <t>TEQUILA DON JULIO BLANCO 750ML</t>
        </is>
      </c>
      <c r="G3389" t="n">
        <v>3386</v>
      </c>
      <c r="H3389" t="n">
        <v>9</v>
      </c>
      <c r="I3389" t="inlineStr">
        <is>
          <t>GR</t>
        </is>
      </c>
      <c r="J3389" t="inlineStr">
        <is>
          <t>BEBIDAS</t>
        </is>
      </c>
      <c r="K3389" t="inlineStr">
        <is>
          <t>06/2025</t>
        </is>
      </c>
      <c r="L3389" t="n">
        <v>145.23</v>
      </c>
      <c r="M3389" s="551" t="n">
        <v>45824</v>
      </c>
      <c r="N3389" t="n">
        <v>145.5</v>
      </c>
      <c r="O3389" t="n">
        <v>226.16</v>
      </c>
      <c r="P3389" t="n">
        <v>1307.07</v>
      </c>
    </row>
    <row r="3390">
      <c r="A3390" t="n">
        <v>40162</v>
      </c>
      <c r="B3390" t="n">
        <v>122</v>
      </c>
      <c r="C3390" t="inlineStr">
        <is>
          <t>Arcos</t>
        </is>
      </c>
      <c r="D3390" s="551" t="n">
        <v>45839</v>
      </c>
      <c r="E3390" t="n">
        <v>25091</v>
      </c>
      <c r="F3390" t="inlineStr">
        <is>
          <t>VINHO BRANCO VERASOLIS MOSCATEL 750ML</t>
        </is>
      </c>
      <c r="G3390" t="n">
        <v>5890</v>
      </c>
      <c r="H3390" t="n">
        <v>12</v>
      </c>
      <c r="I3390" t="inlineStr">
        <is>
          <t>GR</t>
        </is>
      </c>
      <c r="J3390" t="inlineStr">
        <is>
          <t>BEBIDAS</t>
        </is>
      </c>
      <c r="K3390" t="inlineStr">
        <is>
          <t>06/2025</t>
        </is>
      </c>
      <c r="L3390" t="n">
        <v>108</v>
      </c>
      <c r="M3390" s="551" t="n">
        <v>45832</v>
      </c>
      <c r="N3390" t="n">
        <v>108</v>
      </c>
      <c r="O3390" t="n">
        <v>108</v>
      </c>
      <c r="P3390" t="n">
        <v>1296</v>
      </c>
    </row>
    <row r="3391">
      <c r="A3391" t="n">
        <v>40111</v>
      </c>
      <c r="B3391" t="n">
        <v>122</v>
      </c>
      <c r="C3391" t="inlineStr">
        <is>
          <t>Arcos</t>
        </is>
      </c>
      <c r="D3391" s="551" t="n">
        <v>45839</v>
      </c>
      <c r="E3391" t="n">
        <v>19125</v>
      </c>
      <c r="F3391" t="inlineStr">
        <is>
          <t>MINI BURGER BRIOCHE PINCEL CAIXA C/180 UN 15 PACOTES X 12 UN COD 142</t>
        </is>
      </c>
      <c r="G3391" t="n">
        <v>2843</v>
      </c>
      <c r="H3391" t="n">
        <v>74</v>
      </c>
      <c r="I3391" t="inlineStr">
        <is>
          <t>CX</t>
        </is>
      </c>
      <c r="J3391" t="inlineStr">
        <is>
          <t>ALIMENTOS</t>
        </is>
      </c>
      <c r="K3391" t="inlineStr">
        <is>
          <t>06/2025</t>
        </is>
      </c>
      <c r="L3391" t="n">
        <v>17.44</v>
      </c>
      <c r="M3391" s="551" t="n">
        <v>45832</v>
      </c>
      <c r="N3391" t="n">
        <v>13.68</v>
      </c>
      <c r="O3391" t="n">
        <v>13.68</v>
      </c>
      <c r="P3391" t="n">
        <v>1290.56</v>
      </c>
    </row>
    <row r="3392">
      <c r="A3392" t="n">
        <v>40204</v>
      </c>
      <c r="B3392" t="n">
        <v>122</v>
      </c>
      <c r="C3392" t="inlineStr">
        <is>
          <t>Arcos</t>
        </is>
      </c>
      <c r="D3392" s="551" t="n">
        <v>45839</v>
      </c>
      <c r="E3392" t="n">
        <v>18202</v>
      </c>
      <c r="F3392" t="inlineStr">
        <is>
          <t>VERMOUTH DOLIN DRY 750ML</t>
        </is>
      </c>
      <c r="G3392" t="n">
        <v>3424</v>
      </c>
      <c r="H3392" t="n">
        <v>8</v>
      </c>
      <c r="I3392" t="inlineStr">
        <is>
          <t>GR</t>
        </is>
      </c>
      <c r="J3392" t="inlineStr">
        <is>
          <t>BEBIDAS</t>
        </is>
      </c>
      <c r="K3392" t="inlineStr">
        <is>
          <t>06/2025</t>
        </is>
      </c>
      <c r="L3392" t="n">
        <v>156.05</v>
      </c>
      <c r="M3392" s="551" t="n">
        <v>45831</v>
      </c>
      <c r="N3392" t="n">
        <v>156.05</v>
      </c>
      <c r="O3392" t="n">
        <v>156.05</v>
      </c>
      <c r="P3392" t="n">
        <v>1248.4</v>
      </c>
    </row>
    <row r="3393">
      <c r="A3393" t="n">
        <v>40099</v>
      </c>
      <c r="B3393" t="n">
        <v>122</v>
      </c>
      <c r="C3393" t="inlineStr">
        <is>
          <t>Arcos</t>
        </is>
      </c>
      <c r="D3393" s="551" t="n">
        <v>45839</v>
      </c>
      <c r="E3393" t="n">
        <v>26336</v>
      </c>
      <c r="F3393" t="inlineStr">
        <is>
          <t>⁠EMPANADA CEBOLA E QUEIJO</t>
        </is>
      </c>
      <c r="G3393" t="n">
        <v>6685</v>
      </c>
      <c r="H3393" t="n">
        <v>205</v>
      </c>
      <c r="I3393" t="inlineStr">
        <is>
          <t>UN</t>
        </is>
      </c>
      <c r="J3393" t="inlineStr">
        <is>
          <t>ALIMENTOS</t>
        </is>
      </c>
      <c r="K3393" t="inlineStr">
        <is>
          <t>06/2025</t>
        </is>
      </c>
      <c r="L3393" t="n">
        <v>6</v>
      </c>
      <c r="M3393" s="551" t="n">
        <v>45833</v>
      </c>
      <c r="N3393" t="n">
        <v>6</v>
      </c>
      <c r="O3393" t="n">
        <v>6</v>
      </c>
      <c r="P3393" t="n">
        <v>1230</v>
      </c>
    </row>
    <row r="3394">
      <c r="A3394" t="n">
        <v>40159</v>
      </c>
      <c r="B3394" t="n">
        <v>122</v>
      </c>
      <c r="C3394" t="inlineStr">
        <is>
          <t>Arcos</t>
        </is>
      </c>
      <c r="D3394" s="551" t="n">
        <v>45839</v>
      </c>
      <c r="E3394" t="n">
        <v>26883</v>
      </c>
      <c r="F3394" t="inlineStr">
        <is>
          <t>PISCO QUEBRANTA BARSOL 750ML</t>
        </is>
      </c>
      <c r="G3394" t="n">
        <v>6952</v>
      </c>
      <c r="H3394" t="n">
        <v>12.73</v>
      </c>
      <c r="I3394" t="inlineStr">
        <is>
          <t>GR</t>
        </is>
      </c>
      <c r="J3394" t="inlineStr">
        <is>
          <t>BEBIDAS</t>
        </is>
      </c>
      <c r="K3394" t="inlineStr">
        <is>
          <t>06/2025</t>
        </is>
      </c>
      <c r="L3394" t="n">
        <v>96.40000000000001</v>
      </c>
      <c r="M3394" s="551" t="n">
        <v>45831</v>
      </c>
      <c r="N3394" t="n">
        <v>96.29000000000001</v>
      </c>
      <c r="O3394" t="n">
        <v>96.29000000000001</v>
      </c>
      <c r="P3394" t="n">
        <v>1227.17</v>
      </c>
    </row>
    <row r="3395">
      <c r="A3395" t="n">
        <v>40231</v>
      </c>
      <c r="B3395" t="n">
        <v>122</v>
      </c>
      <c r="C3395" t="inlineStr">
        <is>
          <t>Arcos</t>
        </is>
      </c>
      <c r="D3395" s="551" t="n">
        <v>45839</v>
      </c>
      <c r="E3395" t="n">
        <v>25033</v>
      </c>
      <c r="F3395" t="inlineStr">
        <is>
          <t>LICOR AMARO MONTENEGRO 750ML</t>
        </is>
      </c>
      <c r="G3395" t="n">
        <v>5873</v>
      </c>
      <c r="H3395" t="n">
        <v>6</v>
      </c>
      <c r="I3395" t="inlineStr">
        <is>
          <t>UN</t>
        </is>
      </c>
      <c r="J3395" t="inlineStr">
        <is>
          <t>BEBIDAS</t>
        </is>
      </c>
      <c r="K3395" t="inlineStr">
        <is>
          <t>06/2025</t>
        </is>
      </c>
      <c r="L3395" t="n">
        <v>0</v>
      </c>
      <c r="M3395" s="551" t="n">
        <v>45754</v>
      </c>
      <c r="N3395" t="n">
        <v>204.23</v>
      </c>
      <c r="O3395" t="n">
        <v>204.23</v>
      </c>
      <c r="P3395" t="n">
        <v>1225.38</v>
      </c>
    </row>
    <row r="3396">
      <c r="A3396" t="n">
        <v>40124</v>
      </c>
      <c r="B3396" t="n">
        <v>122</v>
      </c>
      <c r="C3396" t="inlineStr">
        <is>
          <t>Arcos</t>
        </is>
      </c>
      <c r="D3396" s="551" t="n">
        <v>45839</v>
      </c>
      <c r="E3396" t="n">
        <v>26560</v>
      </c>
      <c r="F3396" t="inlineStr">
        <is>
          <t>CACHACA FAMIGERADA AMENDOIM 750ML</t>
        </is>
      </c>
      <c r="G3396" t="n">
        <v>6788</v>
      </c>
      <c r="H3396" t="n">
        <v>44.5</v>
      </c>
      <c r="I3396" t="inlineStr">
        <is>
          <t>GR</t>
        </is>
      </c>
      <c r="J3396" t="inlineStr">
        <is>
          <t>BEBIDAS</t>
        </is>
      </c>
      <c r="K3396" t="inlineStr">
        <is>
          <t>06/2025</t>
        </is>
      </c>
      <c r="L3396" t="n">
        <v>27.5</v>
      </c>
      <c r="M3396" s="551" t="n">
        <v>45832</v>
      </c>
      <c r="N3396" t="n">
        <v>27.5</v>
      </c>
      <c r="O3396" t="n">
        <v>27.5</v>
      </c>
      <c r="P3396" t="n">
        <v>1223.75</v>
      </c>
    </row>
    <row r="3397">
      <c r="A3397" t="n">
        <v>40148</v>
      </c>
      <c r="B3397" t="n">
        <v>122</v>
      </c>
      <c r="C3397" t="inlineStr">
        <is>
          <t>Arcos</t>
        </is>
      </c>
      <c r="D3397" s="551" t="n">
        <v>45839</v>
      </c>
      <c r="E3397" t="n">
        <v>24039</v>
      </c>
      <c r="F3397" t="inlineStr">
        <is>
          <t>AMENDOA INTEIRA CRUA SEM CASCA 1KG</t>
        </is>
      </c>
      <c r="G3397" t="n">
        <v>2048</v>
      </c>
      <c r="H3397" t="n">
        <v>17.2</v>
      </c>
      <c r="I3397" t="inlineStr">
        <is>
          <t>KG</t>
        </is>
      </c>
      <c r="J3397" t="inlineStr">
        <is>
          <t>ALIMENTOS</t>
        </is>
      </c>
      <c r="K3397" t="inlineStr">
        <is>
          <t>06/2025</t>
        </is>
      </c>
      <c r="L3397" t="n">
        <v>70.2</v>
      </c>
      <c r="M3397" s="551" t="n">
        <v>45831</v>
      </c>
      <c r="N3397" t="n">
        <v>69.90000000000001</v>
      </c>
      <c r="O3397" t="n">
        <v>69.90000000000001</v>
      </c>
      <c r="P3397" t="n">
        <v>1207.44</v>
      </c>
    </row>
    <row r="3398">
      <c r="A3398" t="n">
        <v>40100</v>
      </c>
      <c r="B3398" t="n">
        <v>122</v>
      </c>
      <c r="C3398" t="inlineStr">
        <is>
          <t>Arcos</t>
        </is>
      </c>
      <c r="D3398" s="551" t="n">
        <v>45839</v>
      </c>
      <c r="E3398" t="n">
        <v>25429</v>
      </c>
      <c r="F3398" t="inlineStr">
        <is>
          <t>EMPANADA DE SALTENA UN</t>
        </is>
      </c>
      <c r="G3398" t="n">
        <v>6104</v>
      </c>
      <c r="H3398" t="n">
        <v>192</v>
      </c>
      <c r="I3398" t="inlineStr">
        <is>
          <t>UN</t>
        </is>
      </c>
      <c r="J3398" t="inlineStr">
        <is>
          <t>ALIMENTOS</t>
        </is>
      </c>
      <c r="K3398" t="inlineStr">
        <is>
          <t>06/2025</t>
        </is>
      </c>
      <c r="L3398" t="n">
        <v>6</v>
      </c>
      <c r="M3398" s="551" t="n">
        <v>45833</v>
      </c>
      <c r="N3398" t="n">
        <v>6</v>
      </c>
      <c r="O3398" t="n">
        <v>6</v>
      </c>
      <c r="P3398" t="n">
        <v>1152</v>
      </c>
    </row>
    <row r="3399">
      <c r="A3399" t="n">
        <v>40153</v>
      </c>
      <c r="B3399" t="n">
        <v>122</v>
      </c>
      <c r="C3399" t="inlineStr">
        <is>
          <t>Arcos</t>
        </is>
      </c>
      <c r="D3399" s="551" t="n">
        <v>45839</v>
      </c>
      <c r="E3399" t="n">
        <v>18382</v>
      </c>
      <c r="F3399" t="inlineStr">
        <is>
          <t>CONHAQUE BRANDY OSBORNE 700ML</t>
        </is>
      </c>
      <c r="G3399" t="n">
        <v>3257</v>
      </c>
      <c r="H3399" t="n">
        <v>15</v>
      </c>
      <c r="I3399" t="inlineStr">
        <is>
          <t>GR</t>
        </is>
      </c>
      <c r="J3399" t="inlineStr">
        <is>
          <t>BEBIDAS</t>
        </is>
      </c>
      <c r="K3399" t="inlineStr">
        <is>
          <t>06/2025</t>
        </is>
      </c>
      <c r="L3399" t="n">
        <v>74.45999999999999</v>
      </c>
      <c r="M3399" s="551" t="n">
        <v>45831</v>
      </c>
      <c r="N3399" t="n">
        <v>73.91</v>
      </c>
      <c r="O3399" t="n">
        <v>86.86</v>
      </c>
      <c r="P3399" t="n">
        <v>1116.9</v>
      </c>
    </row>
    <row r="3400">
      <c r="A3400" t="n">
        <v>40315</v>
      </c>
      <c r="B3400" t="n">
        <v>122</v>
      </c>
      <c r="C3400" t="inlineStr">
        <is>
          <t>Arcos</t>
        </is>
      </c>
      <c r="D3400" s="551" t="n">
        <v>45839</v>
      </c>
      <c r="E3400" t="n">
        <v>26052</v>
      </c>
      <c r="F3400" t="inlineStr">
        <is>
          <t>VINHO BRANCO VALDESPINO PEDRO XIMENEZ 750ML</t>
        </is>
      </c>
      <c r="G3400" t="n">
        <v>6514</v>
      </c>
      <c r="H3400" t="n">
        <v>2</v>
      </c>
      <c r="I3400" t="inlineStr">
        <is>
          <t>GR</t>
        </is>
      </c>
      <c r="J3400" t="inlineStr">
        <is>
          <t>BEBIDAS</t>
        </is>
      </c>
      <c r="K3400" t="inlineStr">
        <is>
          <t>06/2025</t>
        </is>
      </c>
      <c r="L3400" t="n">
        <v>0</v>
      </c>
      <c r="M3400" s="551" t="n">
        <v>-693593</v>
      </c>
      <c r="N3400" t="n">
        <v>0</v>
      </c>
      <c r="O3400" t="n">
        <v>0</v>
      </c>
      <c r="P3400" t="n">
        <v>1102</v>
      </c>
    </row>
    <row r="3401">
      <c r="A3401" t="n">
        <v>40127</v>
      </c>
      <c r="B3401" t="n">
        <v>122</v>
      </c>
      <c r="C3401" t="inlineStr">
        <is>
          <t>Arcos</t>
        </is>
      </c>
      <c r="D3401" s="551" t="n">
        <v>45839</v>
      </c>
      <c r="E3401" t="n">
        <v>18214</v>
      </c>
      <c r="F3401" t="inlineStr">
        <is>
          <t>VERMOUTH MARTINI BIANCO 750ML</t>
        </is>
      </c>
      <c r="G3401" t="n">
        <v>3413</v>
      </c>
      <c r="H3401" t="n">
        <v>32</v>
      </c>
      <c r="I3401" t="inlineStr">
        <is>
          <t>GR</t>
        </is>
      </c>
      <c r="J3401" t="inlineStr">
        <is>
          <t>BEBIDAS</t>
        </is>
      </c>
      <c r="K3401" t="inlineStr">
        <is>
          <t>06/2025</t>
        </is>
      </c>
      <c r="L3401" t="n">
        <v>0</v>
      </c>
      <c r="M3401" s="551" t="n">
        <v>-693593</v>
      </c>
      <c r="N3401" t="n">
        <v>0</v>
      </c>
      <c r="O3401" t="n">
        <v>37.47</v>
      </c>
      <c r="P3401" t="n">
        <v>1089.6</v>
      </c>
    </row>
    <row r="3402">
      <c r="A3402" t="n">
        <v>40098</v>
      </c>
      <c r="B3402" t="n">
        <v>122</v>
      </c>
      <c r="C3402" t="inlineStr">
        <is>
          <t>Arcos</t>
        </is>
      </c>
      <c r="D3402" s="551" t="n">
        <v>45839</v>
      </c>
      <c r="E3402" t="n">
        <v>22067</v>
      </c>
      <c r="F3402" t="inlineStr">
        <is>
          <t>AGUA MINERAL S/ GAS MAMBA 350ML</t>
        </is>
      </c>
      <c r="G3402" t="n">
        <v>3636</v>
      </c>
      <c r="H3402" t="n">
        <v>545</v>
      </c>
      <c r="I3402" t="inlineStr">
        <is>
          <t>UN</t>
        </is>
      </c>
      <c r="J3402" t="inlineStr">
        <is>
          <t>BEBIDAS</t>
        </is>
      </c>
      <c r="K3402" t="inlineStr">
        <is>
          <t>06/2025</t>
        </is>
      </c>
      <c r="L3402" t="n">
        <v>0</v>
      </c>
      <c r="M3402" s="551" t="n">
        <v>45674</v>
      </c>
      <c r="N3402" t="n">
        <v>1.99</v>
      </c>
      <c r="O3402" t="n">
        <v>1.99</v>
      </c>
      <c r="P3402" t="n">
        <v>1084.55</v>
      </c>
    </row>
    <row r="3403">
      <c r="A3403" t="n">
        <v>40225</v>
      </c>
      <c r="B3403" t="n">
        <v>122</v>
      </c>
      <c r="C3403" t="inlineStr">
        <is>
          <t>Arcos</t>
        </is>
      </c>
      <c r="D3403" s="551" t="n">
        <v>45839</v>
      </c>
      <c r="E3403" t="n">
        <v>21047</v>
      </c>
      <c r="F3403" t="inlineStr">
        <is>
          <t>AZEITE EXTRA VIRGEM GALLO 2L</t>
        </is>
      </c>
      <c r="G3403" t="n">
        <v>1999</v>
      </c>
      <c r="H3403" t="n">
        <v>6</v>
      </c>
      <c r="I3403" t="inlineStr">
        <is>
          <t>GALAO</t>
        </is>
      </c>
      <c r="J3403" t="inlineStr">
        <is>
          <t>ALIMENTOS</t>
        </is>
      </c>
      <c r="K3403" t="inlineStr">
        <is>
          <t>06/2025</t>
        </is>
      </c>
      <c r="L3403" t="n">
        <v>171.8</v>
      </c>
      <c r="M3403" s="551" t="n">
        <v>45831</v>
      </c>
      <c r="N3403" t="n">
        <v>171.8</v>
      </c>
      <c r="O3403" t="n">
        <v>169.9</v>
      </c>
      <c r="P3403" t="n">
        <v>1030.8</v>
      </c>
    </row>
    <row r="3404">
      <c r="A3404" t="n">
        <v>40177</v>
      </c>
      <c r="B3404" t="n">
        <v>122</v>
      </c>
      <c r="C3404" t="inlineStr">
        <is>
          <t>Arcos</t>
        </is>
      </c>
      <c r="D3404" s="551" t="n">
        <v>45839</v>
      </c>
      <c r="E3404" t="n">
        <v>26008</v>
      </c>
      <c r="F3404" t="inlineStr">
        <is>
          <t>VERMOUTH CARPANO ROSSO CLASSICO ARGENTINO 950ML</t>
        </is>
      </c>
      <c r="G3404" t="n">
        <v>6492</v>
      </c>
      <c r="H3404" t="n">
        <v>11</v>
      </c>
      <c r="I3404" t="inlineStr">
        <is>
          <t>GR</t>
        </is>
      </c>
      <c r="J3404" t="inlineStr">
        <is>
          <t>BEBIDAS</t>
        </is>
      </c>
      <c r="K3404" t="inlineStr">
        <is>
          <t>06/2025</t>
        </is>
      </c>
      <c r="L3404" t="n">
        <v>0</v>
      </c>
      <c r="M3404" s="551" t="n">
        <v>45678</v>
      </c>
      <c r="N3404" t="n">
        <v>92.91</v>
      </c>
      <c r="O3404" t="n">
        <v>94</v>
      </c>
      <c r="P3404" t="n">
        <v>1022.01</v>
      </c>
    </row>
    <row r="3405">
      <c r="A3405" t="n">
        <v>40281</v>
      </c>
      <c r="B3405" t="n">
        <v>122</v>
      </c>
      <c r="C3405" t="inlineStr">
        <is>
          <t>Arcos</t>
        </is>
      </c>
      <c r="D3405" s="551" t="n">
        <v>45839</v>
      </c>
      <c r="E3405" t="n">
        <v>20936</v>
      </c>
      <c r="F3405" t="inlineStr">
        <is>
          <t>CHOCOLATE AMARGO CALLEBAUT CALLETS 70,5% 2,01KG</t>
        </is>
      </c>
      <c r="G3405" t="n">
        <v>2031</v>
      </c>
      <c r="H3405" t="n">
        <v>3</v>
      </c>
      <c r="I3405" t="inlineStr">
        <is>
          <t>UN</t>
        </is>
      </c>
      <c r="J3405" t="inlineStr">
        <is>
          <t>ALIMENTOS</t>
        </is>
      </c>
      <c r="K3405" t="inlineStr">
        <is>
          <t>06/2025</t>
        </is>
      </c>
      <c r="L3405" t="n">
        <v>0</v>
      </c>
      <c r="M3405" s="551" t="n">
        <v>45804</v>
      </c>
      <c r="N3405" t="n">
        <v>332.9</v>
      </c>
      <c r="O3405" t="n">
        <v>369.8</v>
      </c>
      <c r="P3405" t="n">
        <v>998.7</v>
      </c>
    </row>
    <row r="3406">
      <c r="A3406" t="n">
        <v>40109</v>
      </c>
      <c r="B3406" t="n">
        <v>122</v>
      </c>
      <c r="C3406" t="inlineStr">
        <is>
          <t>Arcos</t>
        </is>
      </c>
      <c r="D3406" s="551" t="n">
        <v>45839</v>
      </c>
      <c r="E3406" t="n">
        <v>20349</v>
      </c>
      <c r="F3406" t="inlineStr">
        <is>
          <t>POLENTA PRE COZIDA DIVELLA 500G</t>
        </is>
      </c>
      <c r="G3406" t="n">
        <v>2205</v>
      </c>
      <c r="H3406" t="n">
        <v>75</v>
      </c>
      <c r="I3406" t="inlineStr">
        <is>
          <t>PC</t>
        </is>
      </c>
      <c r="J3406" t="inlineStr">
        <is>
          <t>ALIMENTOS</t>
        </is>
      </c>
      <c r="K3406" t="inlineStr">
        <is>
          <t>06/2025</t>
        </is>
      </c>
      <c r="L3406" t="n">
        <v>12.79</v>
      </c>
      <c r="M3406" s="551" t="n">
        <v>45831</v>
      </c>
      <c r="N3406" t="n">
        <v>12.78</v>
      </c>
      <c r="O3406" t="n">
        <v>12.84</v>
      </c>
      <c r="P3406" t="n">
        <v>959.25</v>
      </c>
    </row>
    <row r="3407">
      <c r="A3407" t="n">
        <v>40247</v>
      </c>
      <c r="B3407" t="n">
        <v>122</v>
      </c>
      <c r="C3407" t="inlineStr">
        <is>
          <t>Arcos</t>
        </is>
      </c>
      <c r="D3407" s="551" t="n">
        <v>45839</v>
      </c>
      <c r="E3407" t="n">
        <v>18219</v>
      </c>
      <c r="F3407" t="inlineStr">
        <is>
          <t>VERMOUTH CARPANO PUNT E MES 1L</t>
        </is>
      </c>
      <c r="G3407" t="n">
        <v>3409</v>
      </c>
      <c r="H3407" t="n">
        <v>5</v>
      </c>
      <c r="I3407" t="inlineStr">
        <is>
          <t>GR</t>
        </is>
      </c>
      <c r="J3407" t="inlineStr">
        <is>
          <t>BEBIDAS</t>
        </is>
      </c>
      <c r="K3407" t="inlineStr">
        <is>
          <t>06/2025</t>
        </is>
      </c>
      <c r="L3407" t="n">
        <v>0</v>
      </c>
      <c r="M3407" s="551" t="n">
        <v>45370</v>
      </c>
      <c r="N3407" t="n">
        <v>190.8</v>
      </c>
      <c r="O3407" t="n">
        <v>96.11</v>
      </c>
      <c r="P3407" t="n">
        <v>954</v>
      </c>
    </row>
    <row r="3408">
      <c r="A3408" t="n">
        <v>40101</v>
      </c>
      <c r="B3408" t="n">
        <v>122</v>
      </c>
      <c r="C3408" t="inlineStr">
        <is>
          <t>Arcos</t>
        </is>
      </c>
      <c r="D3408" s="551" t="n">
        <v>45839</v>
      </c>
      <c r="E3408" t="n">
        <v>26024</v>
      </c>
      <c r="F3408" t="inlineStr">
        <is>
          <t>EMPANADA MARGUERITA UN</t>
        </is>
      </c>
      <c r="G3408" t="n">
        <v>6499</v>
      </c>
      <c r="H3408" t="n">
        <v>156</v>
      </c>
      <c r="I3408" t="inlineStr">
        <is>
          <t>UN</t>
        </is>
      </c>
      <c r="J3408" t="inlineStr">
        <is>
          <t>ALIMENTOS</t>
        </is>
      </c>
      <c r="K3408" t="inlineStr">
        <is>
          <t>06/2025</t>
        </is>
      </c>
      <c r="L3408" t="n">
        <v>6</v>
      </c>
      <c r="M3408" s="551" t="n">
        <v>45834</v>
      </c>
      <c r="N3408" t="n">
        <v>6</v>
      </c>
      <c r="O3408" t="n">
        <v>6</v>
      </c>
      <c r="P3408" t="n">
        <v>936</v>
      </c>
    </row>
    <row r="3409">
      <c r="A3409" t="n">
        <v>40217</v>
      </c>
      <c r="B3409" t="n">
        <v>122</v>
      </c>
      <c r="C3409" t="inlineStr">
        <is>
          <t>Arcos</t>
        </is>
      </c>
      <c r="D3409" s="551" t="n">
        <v>45839</v>
      </c>
      <c r="E3409" t="n">
        <v>18306</v>
      </c>
      <c r="F3409" t="inlineStr">
        <is>
          <t>LICOR MARASCHINO LUXARDO 750ML</t>
        </is>
      </c>
      <c r="G3409" t="n">
        <v>3327</v>
      </c>
      <c r="H3409" t="n">
        <v>6.13</v>
      </c>
      <c r="I3409" t="inlineStr">
        <is>
          <t>GR</t>
        </is>
      </c>
      <c r="J3409" t="inlineStr">
        <is>
          <t>BEBIDAS</t>
        </is>
      </c>
      <c r="K3409" t="inlineStr">
        <is>
          <t>06/2025</t>
        </is>
      </c>
      <c r="L3409" t="n">
        <v>0</v>
      </c>
      <c r="M3409" s="551" t="n">
        <v>-693593</v>
      </c>
      <c r="N3409" t="n">
        <v>0</v>
      </c>
      <c r="O3409" t="n">
        <v>238.8</v>
      </c>
      <c r="P3409" t="n">
        <v>909.9</v>
      </c>
    </row>
    <row r="3410">
      <c r="A3410" t="n">
        <v>40291</v>
      </c>
      <c r="B3410" t="n">
        <v>122</v>
      </c>
      <c r="C3410" t="inlineStr">
        <is>
          <t>Arcos</t>
        </is>
      </c>
      <c r="D3410" s="551" t="n">
        <v>45839</v>
      </c>
      <c r="E3410" t="n">
        <v>25445</v>
      </c>
      <c r="F3410" t="inlineStr">
        <is>
          <t>TEQUILA DON JULIO ANEJO 750ML UN</t>
        </is>
      </c>
      <c r="G3410" t="n">
        <v>6113</v>
      </c>
      <c r="H3410" t="n">
        <v>3</v>
      </c>
      <c r="I3410" t="inlineStr">
        <is>
          <t>GR</t>
        </is>
      </c>
      <c r="J3410" t="inlineStr">
        <is>
          <t>BEBIDAS</t>
        </is>
      </c>
      <c r="K3410" t="inlineStr">
        <is>
          <t>06/2025</t>
        </is>
      </c>
      <c r="L3410" t="n">
        <v>0</v>
      </c>
      <c r="M3410" s="551" t="n">
        <v>45769</v>
      </c>
      <c r="N3410" t="n">
        <v>299.11</v>
      </c>
      <c r="O3410" t="n">
        <v>228.1</v>
      </c>
      <c r="P3410" t="n">
        <v>897.33</v>
      </c>
    </row>
    <row r="3411">
      <c r="A3411" t="n">
        <v>40221</v>
      </c>
      <c r="B3411" t="n">
        <v>122</v>
      </c>
      <c r="C3411" t="inlineStr">
        <is>
          <t>Arcos</t>
        </is>
      </c>
      <c r="D3411" s="551" t="n">
        <v>45839</v>
      </c>
      <c r="E3411" t="n">
        <v>17722</v>
      </c>
      <c r="F3411" t="inlineStr">
        <is>
          <t>VINHO TINTO FORTIFICADO SANDEMAN PORTO TAWNY 750ML</t>
        </is>
      </c>
      <c r="G3411" t="n">
        <v>3817</v>
      </c>
      <c r="H3411" t="n">
        <v>6</v>
      </c>
      <c r="I3411" t="inlineStr">
        <is>
          <t>GR</t>
        </is>
      </c>
      <c r="J3411" t="inlineStr">
        <is>
          <t>BEBIDAS</t>
        </is>
      </c>
      <c r="K3411" t="inlineStr">
        <is>
          <t>06/2025</t>
        </is>
      </c>
      <c r="L3411" t="n">
        <v>0</v>
      </c>
      <c r="M3411" s="551" t="n">
        <v>45391</v>
      </c>
      <c r="N3411" t="n">
        <v>146.17</v>
      </c>
      <c r="O3411" t="n">
        <v>171.8</v>
      </c>
      <c r="P3411" t="n">
        <v>877.02</v>
      </c>
    </row>
    <row r="3412">
      <c r="A3412" t="n">
        <v>40112</v>
      </c>
      <c r="B3412" t="n">
        <v>122</v>
      </c>
      <c r="C3412" t="inlineStr">
        <is>
          <t>Arcos</t>
        </is>
      </c>
      <c r="D3412" s="551" t="n">
        <v>45839</v>
      </c>
      <c r="E3412" t="n">
        <v>21010</v>
      </c>
      <c r="F3412" t="inlineStr">
        <is>
          <t>OLEO DE CANOLA SAUDE C/900ML</t>
        </is>
      </c>
      <c r="G3412" t="n">
        <v>2006</v>
      </c>
      <c r="H3412" t="n">
        <v>74</v>
      </c>
      <c r="I3412" t="inlineStr">
        <is>
          <t>FR</t>
        </is>
      </c>
      <c r="J3412" t="inlineStr">
        <is>
          <t>ALIMENTOS</t>
        </is>
      </c>
      <c r="K3412" t="inlineStr">
        <is>
          <t>06/2025</t>
        </is>
      </c>
      <c r="L3412" t="n">
        <v>11.55</v>
      </c>
      <c r="M3412" s="551" t="n">
        <v>45831</v>
      </c>
      <c r="N3412" t="n">
        <v>11.55</v>
      </c>
      <c r="O3412" t="n">
        <v>11.55</v>
      </c>
      <c r="P3412" t="n">
        <v>854.7</v>
      </c>
    </row>
    <row r="3413">
      <c r="A3413" t="n">
        <v>40230</v>
      </c>
      <c r="B3413" t="n">
        <v>122</v>
      </c>
      <c r="C3413" t="inlineStr">
        <is>
          <t>Arcos</t>
        </is>
      </c>
      <c r="D3413" s="551" t="n">
        <v>45839</v>
      </c>
      <c r="E3413" t="n">
        <v>18016</v>
      </c>
      <c r="F3413" t="inlineStr">
        <is>
          <t>ESPUMANTE PERELADA CAVA STARS TOUCH ROSE 750ML</t>
        </is>
      </c>
      <c r="G3413" t="n">
        <v>3581</v>
      </c>
      <c r="H3413" t="n">
        <v>6</v>
      </c>
      <c r="I3413" t="inlineStr">
        <is>
          <t>GR</t>
        </is>
      </c>
      <c r="J3413" t="inlineStr">
        <is>
          <t>BEBIDAS</t>
        </is>
      </c>
      <c r="K3413" t="inlineStr">
        <is>
          <t>06/2025</t>
        </is>
      </c>
      <c r="L3413" t="n">
        <v>137.8</v>
      </c>
      <c r="M3413" s="551" t="n">
        <v>45833</v>
      </c>
      <c r="N3413" t="n">
        <v>137.8</v>
      </c>
      <c r="O3413" t="n">
        <v>137.8</v>
      </c>
      <c r="P3413" t="n">
        <v>826.8</v>
      </c>
    </row>
    <row r="3414">
      <c r="A3414" t="n">
        <v>40140</v>
      </c>
      <c r="B3414" t="n">
        <v>122</v>
      </c>
      <c r="C3414" t="inlineStr">
        <is>
          <t>Arcos</t>
        </is>
      </c>
      <c r="D3414" s="551" t="n">
        <v>45839</v>
      </c>
      <c r="E3414" t="n">
        <v>20887</v>
      </c>
      <c r="F3414" t="inlineStr">
        <is>
          <t>MEL PURO FLORA NECTAR C/1KG</t>
        </is>
      </c>
      <c r="G3414" t="n">
        <v>2040</v>
      </c>
      <c r="H3414" t="n">
        <v>21</v>
      </c>
      <c r="I3414" t="inlineStr">
        <is>
          <t>PT</t>
        </is>
      </c>
      <c r="J3414" t="inlineStr">
        <is>
          <t>ALIMENTOS</t>
        </is>
      </c>
      <c r="K3414" t="inlineStr">
        <is>
          <t>06/2025</t>
        </is>
      </c>
      <c r="L3414" t="n">
        <v>38.6</v>
      </c>
      <c r="M3414" s="551" t="n">
        <v>45831</v>
      </c>
      <c r="N3414" t="n">
        <v>38.6</v>
      </c>
      <c r="O3414" t="n">
        <v>34</v>
      </c>
      <c r="P3414" t="n">
        <v>810.6</v>
      </c>
    </row>
    <row r="3415">
      <c r="A3415" t="n">
        <v>40272</v>
      </c>
      <c r="B3415" t="n">
        <v>122</v>
      </c>
      <c r="C3415" t="inlineStr">
        <is>
          <t>Arcos</t>
        </is>
      </c>
      <c r="D3415" s="551" t="n">
        <v>45839</v>
      </c>
      <c r="E3415" t="n">
        <v>18278</v>
      </c>
      <c r="F3415" t="inlineStr">
        <is>
          <t>LICOR DE CEREJA CHERRY HEERING 700ML</t>
        </is>
      </c>
      <c r="G3415" t="n">
        <v>3351</v>
      </c>
      <c r="H3415" t="n">
        <v>3.42</v>
      </c>
      <c r="I3415" t="inlineStr">
        <is>
          <t>GR</t>
        </is>
      </c>
      <c r="J3415" t="inlineStr">
        <is>
          <t>BEBIDAS</t>
        </is>
      </c>
      <c r="K3415" t="inlineStr">
        <is>
          <t>06/2025</t>
        </is>
      </c>
      <c r="L3415" t="n">
        <v>236.2</v>
      </c>
      <c r="M3415" s="551" t="n">
        <v>45825</v>
      </c>
      <c r="N3415" t="n">
        <v>236.2</v>
      </c>
      <c r="O3415" t="n">
        <v>236.2</v>
      </c>
      <c r="P3415" t="n">
        <v>807.8</v>
      </c>
    </row>
    <row r="3416">
      <c r="A3416" t="n">
        <v>40252</v>
      </c>
      <c r="B3416" t="n">
        <v>122</v>
      </c>
      <c r="C3416" t="inlineStr">
        <is>
          <t>Arcos</t>
        </is>
      </c>
      <c r="D3416" s="551" t="n">
        <v>45839</v>
      </c>
      <c r="E3416" t="n">
        <v>18550</v>
      </c>
      <c r="F3416" t="inlineStr">
        <is>
          <t>APERITIVO ANGOSTURA 200ML</t>
        </is>
      </c>
      <c r="G3416" t="n">
        <v>3130</v>
      </c>
      <c r="H3416" t="n">
        <v>4.62</v>
      </c>
      <c r="I3416" t="inlineStr">
        <is>
          <t>GR</t>
        </is>
      </c>
      <c r="J3416" t="inlineStr">
        <is>
          <t>BEBIDAS</t>
        </is>
      </c>
      <c r="K3416" t="inlineStr">
        <is>
          <t>06/2025</t>
        </is>
      </c>
      <c r="L3416" t="n">
        <v>174.34</v>
      </c>
      <c r="M3416" s="551" t="n">
        <v>45825</v>
      </c>
      <c r="N3416" t="n">
        <v>175.77</v>
      </c>
      <c r="O3416" t="n">
        <v>176.96</v>
      </c>
      <c r="P3416" t="n">
        <v>805.45</v>
      </c>
    </row>
    <row r="3417">
      <c r="A3417" t="n">
        <v>40197</v>
      </c>
      <c r="B3417" t="n">
        <v>122</v>
      </c>
      <c r="C3417" t="inlineStr">
        <is>
          <t>Arcos</t>
        </is>
      </c>
      <c r="D3417" s="551" t="n">
        <v>45839</v>
      </c>
      <c r="E3417" t="n">
        <v>20812</v>
      </c>
      <c r="F3417" t="inlineStr">
        <is>
          <t>CAFE JOSELINA C/1KG</t>
        </is>
      </c>
      <c r="G3417" t="n">
        <v>2074</v>
      </c>
      <c r="H3417" t="n">
        <v>8</v>
      </c>
      <c r="I3417" t="inlineStr">
        <is>
          <t>PC</t>
        </is>
      </c>
      <c r="J3417" t="inlineStr">
        <is>
          <t>ALIMENTOS</t>
        </is>
      </c>
      <c r="K3417" t="inlineStr">
        <is>
          <t>06/2025</t>
        </is>
      </c>
      <c r="L3417" t="n">
        <v>99.90000000000001</v>
      </c>
      <c r="M3417" s="551" t="n">
        <v>45832</v>
      </c>
      <c r="N3417" t="n">
        <v>99.90000000000001</v>
      </c>
      <c r="O3417" t="n">
        <v>99.90000000000001</v>
      </c>
      <c r="P3417" t="n">
        <v>799.2</v>
      </c>
    </row>
    <row r="3418">
      <c r="A3418" t="n">
        <v>40184</v>
      </c>
      <c r="B3418" t="n">
        <v>122</v>
      </c>
      <c r="C3418" t="inlineStr">
        <is>
          <t>Arcos</t>
        </is>
      </c>
      <c r="D3418" s="551" t="n">
        <v>45839</v>
      </c>
      <c r="E3418" t="n">
        <v>20270</v>
      </c>
      <c r="F3418" t="inlineStr">
        <is>
          <t>CASTANHA DE CAJU CRUA W1 C/1KG</t>
        </is>
      </c>
      <c r="G3418" t="n">
        <v>2233</v>
      </c>
      <c r="H3418" t="n">
        <v>9.98</v>
      </c>
      <c r="I3418" t="inlineStr">
        <is>
          <t>PC</t>
        </is>
      </c>
      <c r="J3418" t="inlineStr">
        <is>
          <t>ALIMENTOS</t>
        </is>
      </c>
      <c r="K3418" t="inlineStr">
        <is>
          <t>06/2025</t>
        </is>
      </c>
      <c r="L3418" t="n">
        <v>78.78</v>
      </c>
      <c r="M3418" s="551" t="n">
        <v>45831</v>
      </c>
      <c r="N3418" t="n">
        <v>78.59999999999999</v>
      </c>
      <c r="O3418" t="n">
        <v>72</v>
      </c>
      <c r="P3418" t="n">
        <v>786.22</v>
      </c>
    </row>
    <row r="3419">
      <c r="A3419" t="n">
        <v>40129</v>
      </c>
      <c r="B3419" t="n">
        <v>122</v>
      </c>
      <c r="C3419" t="inlineStr">
        <is>
          <t>Arcos</t>
        </is>
      </c>
      <c r="D3419" s="551" t="n">
        <v>45839</v>
      </c>
      <c r="E3419" t="n">
        <v>17800</v>
      </c>
      <c r="F3419" t="inlineStr">
        <is>
          <t>VINHO BRANCO ALMADEN RIESLING 750ML</t>
        </is>
      </c>
      <c r="G3419" t="n">
        <v>3745</v>
      </c>
      <c r="H3419" t="n">
        <v>30</v>
      </c>
      <c r="I3419" t="inlineStr">
        <is>
          <t>GR</t>
        </is>
      </c>
      <c r="J3419" t="inlineStr">
        <is>
          <t>BEBIDAS</t>
        </is>
      </c>
      <c r="K3419" t="inlineStr">
        <is>
          <t>06/2025</t>
        </is>
      </c>
      <c r="L3419" t="n">
        <v>26.2</v>
      </c>
      <c r="M3419" s="551" t="n">
        <v>45831</v>
      </c>
      <c r="N3419" t="n">
        <v>26.2</v>
      </c>
      <c r="O3419" t="n">
        <v>22.2</v>
      </c>
      <c r="P3419" t="n">
        <v>786</v>
      </c>
    </row>
    <row r="3420">
      <c r="A3420" t="n">
        <v>40211</v>
      </c>
      <c r="B3420" t="n">
        <v>122</v>
      </c>
      <c r="C3420" t="inlineStr">
        <is>
          <t>Arcos</t>
        </is>
      </c>
      <c r="D3420" s="551" t="n">
        <v>45839</v>
      </c>
      <c r="E3420" t="n">
        <v>18211</v>
      </c>
      <c r="F3420" t="inlineStr">
        <is>
          <t>VERMOUTH MARTINI RISERVA RUBINO 750ML</t>
        </is>
      </c>
      <c r="G3420" t="n">
        <v>3416</v>
      </c>
      <c r="H3420" t="n">
        <v>7</v>
      </c>
      <c r="I3420" t="inlineStr">
        <is>
          <t>GR</t>
        </is>
      </c>
      <c r="J3420" t="inlineStr">
        <is>
          <t>BEBIDAS</t>
        </is>
      </c>
      <c r="K3420" t="inlineStr">
        <is>
          <t>06/2025</t>
        </is>
      </c>
      <c r="L3420" t="n">
        <v>0</v>
      </c>
      <c r="M3420" s="551" t="n">
        <v>-693593</v>
      </c>
      <c r="N3420" t="n">
        <v>0</v>
      </c>
      <c r="O3420" t="n">
        <v>0</v>
      </c>
      <c r="P3420" t="n">
        <v>780.2</v>
      </c>
    </row>
    <row r="3421">
      <c r="A3421" t="n">
        <v>40141</v>
      </c>
      <c r="B3421" t="n">
        <v>122</v>
      </c>
      <c r="C3421" t="inlineStr">
        <is>
          <t>Arcos</t>
        </is>
      </c>
      <c r="D3421" s="551" t="n">
        <v>45839</v>
      </c>
      <c r="E3421" t="n">
        <v>26592</v>
      </c>
      <c r="F3421" t="inlineStr">
        <is>
          <t>HAMBURGUER BOVINO FREDDI PORCIONADO EM 50G KG 60% ACEM 40% PEITO BOVINO ARCOS</t>
        </is>
      </c>
      <c r="G3421" t="n">
        <v>6806</v>
      </c>
      <c r="H3421" t="n">
        <v>20.92</v>
      </c>
      <c r="I3421" t="inlineStr">
        <is>
          <t>KG</t>
        </is>
      </c>
      <c r="J3421" t="inlineStr">
        <is>
          <t>ALIMENTOS</t>
        </is>
      </c>
      <c r="K3421" t="inlineStr">
        <is>
          <t>06/2025</t>
        </is>
      </c>
      <c r="L3421" t="n">
        <v>37</v>
      </c>
      <c r="M3421" s="551" t="n">
        <v>45838</v>
      </c>
      <c r="N3421" t="n">
        <v>37</v>
      </c>
      <c r="O3421" t="n">
        <v>37</v>
      </c>
      <c r="P3421" t="n">
        <v>774.04</v>
      </c>
    </row>
    <row r="3422">
      <c r="A3422" t="n">
        <v>40435</v>
      </c>
      <c r="B3422" t="n">
        <v>122</v>
      </c>
      <c r="C3422" t="inlineStr">
        <is>
          <t>Arcos</t>
        </is>
      </c>
      <c r="D3422" s="551" t="n">
        <v>45839</v>
      </c>
      <c r="E3422" t="n">
        <v>26270</v>
      </c>
      <c r="F3422" t="inlineStr">
        <is>
          <t>CHA ROOIBOS MACA E CANELA C/1 KG</t>
        </is>
      </c>
      <c r="G3422" t="n">
        <v>6463</v>
      </c>
      <c r="H3422" t="n">
        <v>0.78</v>
      </c>
      <c r="I3422" t="inlineStr">
        <is>
          <t>PT</t>
        </is>
      </c>
      <c r="J3422" t="inlineStr">
        <is>
          <t>ALIMENTOS</t>
        </is>
      </c>
      <c r="K3422" t="inlineStr">
        <is>
          <t>06/2025</t>
        </is>
      </c>
      <c r="L3422" t="n">
        <v>0</v>
      </c>
      <c r="M3422" s="551" t="n">
        <v>-693593</v>
      </c>
      <c r="N3422" t="n">
        <v>0</v>
      </c>
      <c r="O3422" t="n">
        <v>968</v>
      </c>
      <c r="P3422" t="n">
        <v>755.04</v>
      </c>
    </row>
    <row r="3423">
      <c r="A3423" t="n">
        <v>40223</v>
      </c>
      <c r="B3423" t="n">
        <v>122</v>
      </c>
      <c r="C3423" t="inlineStr">
        <is>
          <t>Arcos</t>
        </is>
      </c>
      <c r="D3423" s="551" t="n">
        <v>45839</v>
      </c>
      <c r="E3423" t="n">
        <v>26051</v>
      </c>
      <c r="F3423" t="inlineStr">
        <is>
          <t>SUCO DE MACA INTEGRAL RAIZES DO CAMPO UN</t>
        </is>
      </c>
      <c r="G3423" t="n">
        <v>6513</v>
      </c>
      <c r="H3423" t="n">
        <v>6</v>
      </c>
      <c r="I3423" t="inlineStr">
        <is>
          <t>UN</t>
        </is>
      </c>
      <c r="J3423" t="inlineStr">
        <is>
          <t>BEBIDAS</t>
        </is>
      </c>
      <c r="K3423" t="inlineStr">
        <is>
          <t>06/2025</t>
        </is>
      </c>
      <c r="L3423" t="n">
        <v>0</v>
      </c>
      <c r="M3423" s="551" t="n">
        <v>45686</v>
      </c>
      <c r="N3423" t="n">
        <v>122.53</v>
      </c>
      <c r="O3423" t="n">
        <v>122.53</v>
      </c>
      <c r="P3423" t="n">
        <v>735.1799999999999</v>
      </c>
    </row>
    <row r="3424">
      <c r="A3424" t="n">
        <v>40297</v>
      </c>
      <c r="B3424" t="n">
        <v>122</v>
      </c>
      <c r="C3424" t="inlineStr">
        <is>
          <t>Arcos</t>
        </is>
      </c>
      <c r="D3424" s="551" t="n">
        <v>45839</v>
      </c>
      <c r="E3424" t="n">
        <v>18114</v>
      </c>
      <c r="F3424" t="inlineStr">
        <is>
          <t>WHISKY JOHNNIE WALKER GOLD LABEL RESERVE 750ML</t>
        </is>
      </c>
      <c r="G3424" t="n">
        <v>3498</v>
      </c>
      <c r="H3424" t="n">
        <v>2.8</v>
      </c>
      <c r="I3424" t="inlineStr">
        <is>
          <t>GR</t>
        </is>
      </c>
      <c r="J3424" t="inlineStr">
        <is>
          <t>BEBIDAS</t>
        </is>
      </c>
      <c r="K3424" t="inlineStr">
        <is>
          <t>06/2025</t>
        </is>
      </c>
      <c r="L3424" t="n">
        <v>0</v>
      </c>
      <c r="M3424" s="551" t="n">
        <v>45615</v>
      </c>
      <c r="N3424" t="n">
        <v>259.83</v>
      </c>
      <c r="O3424" t="n">
        <v>242.21</v>
      </c>
      <c r="P3424" t="n">
        <v>727.52</v>
      </c>
    </row>
    <row r="3425">
      <c r="A3425" t="n">
        <v>40146</v>
      </c>
      <c r="B3425" t="n">
        <v>122</v>
      </c>
      <c r="C3425" t="inlineStr">
        <is>
          <t>Arcos</t>
        </is>
      </c>
      <c r="D3425" s="551" t="n">
        <v>45839</v>
      </c>
      <c r="E3425" t="n">
        <v>20117</v>
      </c>
      <c r="F3425" t="inlineStr">
        <is>
          <t>MASSA FOLHADA AROSA 1KG UN</t>
        </is>
      </c>
      <c r="G3425" t="n">
        <v>2291</v>
      </c>
      <c r="H3425" t="n">
        <v>19</v>
      </c>
      <c r="I3425" t="inlineStr">
        <is>
          <t>UN</t>
        </is>
      </c>
      <c r="J3425" t="inlineStr">
        <is>
          <t>ALIMENTOS</t>
        </is>
      </c>
      <c r="K3425" t="inlineStr">
        <is>
          <t>06/2025</t>
        </is>
      </c>
      <c r="L3425" t="n">
        <v>37.9</v>
      </c>
      <c r="M3425" s="551" t="n">
        <v>45831</v>
      </c>
      <c r="N3425" t="n">
        <v>37.9</v>
      </c>
      <c r="O3425" t="n">
        <v>37.9</v>
      </c>
      <c r="P3425" t="n">
        <v>720.1</v>
      </c>
    </row>
    <row r="3426">
      <c r="A3426" t="n">
        <v>40150</v>
      </c>
      <c r="B3426" t="n">
        <v>122</v>
      </c>
      <c r="C3426" t="inlineStr">
        <is>
          <t>Arcos</t>
        </is>
      </c>
      <c r="D3426" s="551" t="n">
        <v>45839</v>
      </c>
      <c r="E3426" t="n">
        <v>20859</v>
      </c>
      <c r="F3426" t="inlineStr">
        <is>
          <t>GEMA DE OVO PASTEURIZADA NATUROVOS C/1KG UN</t>
        </is>
      </c>
      <c r="G3426" t="n">
        <v>2045</v>
      </c>
      <c r="H3426" t="n">
        <v>17</v>
      </c>
      <c r="I3426" t="inlineStr">
        <is>
          <t>UN</t>
        </is>
      </c>
      <c r="J3426" t="inlineStr">
        <is>
          <t>ALIMENTOS</t>
        </is>
      </c>
      <c r="K3426" t="inlineStr">
        <is>
          <t>06/2025</t>
        </is>
      </c>
      <c r="L3426" t="n">
        <v>41.99</v>
      </c>
      <c r="M3426" s="551" t="n">
        <v>45825</v>
      </c>
      <c r="N3426" t="n">
        <v>41.99</v>
      </c>
      <c r="O3426" t="n">
        <v>41.99</v>
      </c>
      <c r="P3426" t="n">
        <v>713.83</v>
      </c>
    </row>
    <row r="3427">
      <c r="A3427" t="n">
        <v>40212</v>
      </c>
      <c r="B3427" t="n">
        <v>122</v>
      </c>
      <c r="C3427" t="inlineStr">
        <is>
          <t>Arcos</t>
        </is>
      </c>
      <c r="D3427" s="551" t="n">
        <v>45839</v>
      </c>
      <c r="E3427" t="n">
        <v>22598</v>
      </c>
      <c r="F3427" t="inlineStr">
        <is>
          <t>APERITIVO ANGOSTURA ORANGE 100ML</t>
        </is>
      </c>
      <c r="G3427" t="n">
        <v>3131</v>
      </c>
      <c r="H3427" t="n">
        <v>6.76</v>
      </c>
      <c r="I3427" t="inlineStr">
        <is>
          <t>GR</t>
        </is>
      </c>
      <c r="J3427" t="inlineStr">
        <is>
          <t>BEBIDAS</t>
        </is>
      </c>
      <c r="K3427" t="inlineStr">
        <is>
          <t>06/2025</t>
        </is>
      </c>
      <c r="L3427" t="n">
        <v>0</v>
      </c>
      <c r="M3427" s="551" t="n">
        <v>45776</v>
      </c>
      <c r="N3427" t="n">
        <v>104</v>
      </c>
      <c r="O3427" t="n">
        <v>188.9</v>
      </c>
      <c r="P3427" t="n">
        <v>703.04</v>
      </c>
    </row>
    <row r="3428">
      <c r="A3428" t="n">
        <v>40326</v>
      </c>
      <c r="B3428" t="n">
        <v>122</v>
      </c>
      <c r="C3428" t="inlineStr">
        <is>
          <t>Arcos</t>
        </is>
      </c>
      <c r="D3428" s="551" t="n">
        <v>45839</v>
      </c>
      <c r="E3428" t="n">
        <v>25068</v>
      </c>
      <c r="F3428" t="inlineStr">
        <is>
          <t>CHAMPAGNE VEUVE CLICQUOT BRUT 750ML</t>
        </is>
      </c>
      <c r="G3428" t="n">
        <v>3551</v>
      </c>
      <c r="H3428" t="n">
        <v>2</v>
      </c>
      <c r="I3428" t="inlineStr">
        <is>
          <t>GR</t>
        </is>
      </c>
      <c r="J3428" t="inlineStr">
        <is>
          <t>BEBIDAS</t>
        </is>
      </c>
      <c r="K3428" t="inlineStr">
        <is>
          <t>06/2025</t>
        </is>
      </c>
      <c r="L3428" t="n">
        <v>0</v>
      </c>
      <c r="M3428" s="551" t="n">
        <v>45503</v>
      </c>
      <c r="N3428" t="n">
        <v>340</v>
      </c>
      <c r="O3428" t="n">
        <v>341.69</v>
      </c>
      <c r="P3428" t="n">
        <v>680</v>
      </c>
    </row>
    <row r="3429">
      <c r="A3429" t="n">
        <v>40108</v>
      </c>
      <c r="B3429" t="n">
        <v>122</v>
      </c>
      <c r="C3429" t="inlineStr">
        <is>
          <t>Arcos</t>
        </is>
      </c>
      <c r="D3429" s="551" t="n">
        <v>45839</v>
      </c>
      <c r="E3429" t="n">
        <v>25478</v>
      </c>
      <c r="F3429" t="inlineStr">
        <is>
          <t xml:space="preserve">LEITE INTEGRAL LEITISSIMO 1L </t>
        </is>
      </c>
      <c r="G3429" t="n">
        <v>6129</v>
      </c>
      <c r="H3429" t="n">
        <v>79</v>
      </c>
      <c r="I3429" t="inlineStr">
        <is>
          <t>UN</t>
        </is>
      </c>
      <c r="J3429" t="inlineStr">
        <is>
          <t>ALIMENTOS</t>
        </is>
      </c>
      <c r="K3429" t="inlineStr">
        <is>
          <t>06/2025</t>
        </is>
      </c>
      <c r="L3429" t="n">
        <v>8.449999999999999</v>
      </c>
      <c r="M3429" s="551" t="n">
        <v>45831</v>
      </c>
      <c r="N3429" t="n">
        <v>8.449999999999999</v>
      </c>
      <c r="O3429" t="n">
        <v>8.449999999999999</v>
      </c>
      <c r="P3429" t="n">
        <v>667.55</v>
      </c>
    </row>
    <row r="3430">
      <c r="A3430" t="n">
        <v>40151</v>
      </c>
      <c r="B3430" t="n">
        <v>122</v>
      </c>
      <c r="C3430" t="inlineStr">
        <is>
          <t>Arcos</t>
        </is>
      </c>
      <c r="D3430" s="551" t="n">
        <v>45839</v>
      </c>
      <c r="E3430" t="n">
        <v>24217</v>
      </c>
      <c r="F3430" t="inlineStr">
        <is>
          <t>CUPIM KG</t>
        </is>
      </c>
      <c r="G3430" t="n">
        <v>2937</v>
      </c>
      <c r="H3430" t="n">
        <v>15.72</v>
      </c>
      <c r="I3430" t="inlineStr">
        <is>
          <t>KG</t>
        </is>
      </c>
      <c r="J3430" t="inlineStr">
        <is>
          <t>ALIMENTOS</t>
        </is>
      </c>
      <c r="K3430" t="inlineStr">
        <is>
          <t>06/2025</t>
        </is>
      </c>
      <c r="L3430" t="n">
        <v>42.11</v>
      </c>
      <c r="M3430" s="551" t="n">
        <v>45838</v>
      </c>
      <c r="N3430" t="n">
        <v>55</v>
      </c>
      <c r="O3430" t="n">
        <v>48.9</v>
      </c>
      <c r="P3430" t="n">
        <v>661.97</v>
      </c>
    </row>
    <row r="3431">
      <c r="A3431" t="n">
        <v>40374</v>
      </c>
      <c r="B3431" t="n">
        <v>122</v>
      </c>
      <c r="C3431" t="inlineStr">
        <is>
          <t>Arcos</t>
        </is>
      </c>
      <c r="D3431" s="551" t="n">
        <v>45839</v>
      </c>
      <c r="E3431" t="n">
        <v>18104</v>
      </c>
      <c r="F3431" t="inlineStr">
        <is>
          <t>WHISKY MACALLAN TRIPLE CASK 12 ANOS 700ML</t>
        </is>
      </c>
      <c r="G3431" t="n">
        <v>3507</v>
      </c>
      <c r="H3431" t="n">
        <v>1</v>
      </c>
      <c r="I3431" t="inlineStr">
        <is>
          <t>GR</t>
        </is>
      </c>
      <c r="J3431" t="inlineStr">
        <is>
          <t>BEBIDAS</t>
        </is>
      </c>
      <c r="K3431" t="inlineStr">
        <is>
          <t>06/2025</t>
        </is>
      </c>
      <c r="L3431" t="n">
        <v>655</v>
      </c>
      <c r="M3431" s="551" t="n">
        <v>45811</v>
      </c>
      <c r="N3431" t="n">
        <v>655</v>
      </c>
      <c r="O3431" t="n">
        <v>655</v>
      </c>
      <c r="P3431" t="n">
        <v>655</v>
      </c>
    </row>
    <row r="3432">
      <c r="A3432" t="n">
        <v>40181</v>
      </c>
      <c r="B3432" t="n">
        <v>122</v>
      </c>
      <c r="C3432" t="inlineStr">
        <is>
          <t>Arcos</t>
        </is>
      </c>
      <c r="D3432" s="551" t="n">
        <v>45839</v>
      </c>
      <c r="E3432" t="n">
        <v>17594</v>
      </c>
      <c r="F3432" t="inlineStr">
        <is>
          <t>VINHO TINTO LE JAJA DE JAU DE SYRAH 750ML FRANCA</t>
        </is>
      </c>
      <c r="G3432" t="n">
        <v>3932</v>
      </c>
      <c r="H3432" t="n">
        <v>10</v>
      </c>
      <c r="I3432" t="inlineStr">
        <is>
          <t>GR</t>
        </is>
      </c>
      <c r="J3432" t="inlineStr">
        <is>
          <t>BEBIDAS</t>
        </is>
      </c>
      <c r="K3432" t="inlineStr">
        <is>
          <t>06/2025</t>
        </is>
      </c>
      <c r="L3432" t="n">
        <v>65</v>
      </c>
      <c r="M3432" s="551" t="n">
        <v>45833</v>
      </c>
      <c r="N3432" t="n">
        <v>65</v>
      </c>
      <c r="O3432" t="n">
        <v>65</v>
      </c>
      <c r="P3432" t="n">
        <v>650</v>
      </c>
    </row>
    <row r="3433">
      <c r="A3433" t="n">
        <v>40147</v>
      </c>
      <c r="B3433" t="n">
        <v>122</v>
      </c>
      <c r="C3433" t="inlineStr">
        <is>
          <t>Arcos</t>
        </is>
      </c>
      <c r="D3433" s="551" t="n">
        <v>45839</v>
      </c>
      <c r="E3433" t="n">
        <v>20809</v>
      </c>
      <c r="F3433" t="inlineStr">
        <is>
          <t>CAFE PILAO ALMOFADA 500G</t>
        </is>
      </c>
      <c r="G3433" t="n">
        <v>2074</v>
      </c>
      <c r="H3433" t="n">
        <v>18</v>
      </c>
      <c r="I3433" t="inlineStr">
        <is>
          <t>PC</t>
        </is>
      </c>
      <c r="J3433" t="inlineStr">
        <is>
          <t>ALIMENTOS</t>
        </is>
      </c>
      <c r="K3433" t="inlineStr">
        <is>
          <t>06/2025</t>
        </is>
      </c>
      <c r="L3433" t="n">
        <v>35.85</v>
      </c>
      <c r="M3433" s="551" t="n">
        <v>45834</v>
      </c>
      <c r="N3433" t="n">
        <v>36.8</v>
      </c>
      <c r="O3433" t="n">
        <v>33.95</v>
      </c>
      <c r="P3433" t="n">
        <v>645.3</v>
      </c>
    </row>
    <row r="3434">
      <c r="A3434" t="n">
        <v>40220</v>
      </c>
      <c r="B3434" t="n">
        <v>122</v>
      </c>
      <c r="C3434" t="inlineStr">
        <is>
          <t>Arcos</t>
        </is>
      </c>
      <c r="D3434" s="551" t="n">
        <v>45839</v>
      </c>
      <c r="E3434" t="n">
        <v>17760</v>
      </c>
      <c r="F3434" t="inlineStr">
        <is>
          <t>VINHO BRANCO MARQUES DEL REAL TESORO OLOROSO 750ML</t>
        </is>
      </c>
      <c r="G3434" t="n">
        <v>3782</v>
      </c>
      <c r="H3434" t="n">
        <v>6</v>
      </c>
      <c r="I3434" t="inlineStr">
        <is>
          <t>GR</t>
        </is>
      </c>
      <c r="J3434" t="inlineStr">
        <is>
          <t>BEBIDAS</t>
        </is>
      </c>
      <c r="K3434" t="inlineStr">
        <is>
          <t>06/2025</t>
        </is>
      </c>
      <c r="L3434" t="n">
        <v>0</v>
      </c>
      <c r="M3434" s="551" t="n">
        <v>45391</v>
      </c>
      <c r="N3434" t="n">
        <v>107.12</v>
      </c>
      <c r="O3434" t="n">
        <v>107.12</v>
      </c>
      <c r="P3434" t="n">
        <v>642.72</v>
      </c>
    </row>
    <row r="3435">
      <c r="A3435" t="n">
        <v>40400</v>
      </c>
      <c r="B3435" t="n">
        <v>122</v>
      </c>
      <c r="C3435" t="inlineStr">
        <is>
          <t>Arcos</t>
        </is>
      </c>
      <c r="D3435" s="551" t="n">
        <v>45839</v>
      </c>
      <c r="E3435" t="n">
        <v>18118</v>
      </c>
      <c r="F3435" t="inlineStr">
        <is>
          <t>WHISKY JOHNNIE WALKER BLUE LABEL 750ML</t>
        </is>
      </c>
      <c r="G3435" t="n">
        <v>3495</v>
      </c>
      <c r="H3435" t="n">
        <v>0.46</v>
      </c>
      <c r="I3435" t="inlineStr">
        <is>
          <t>GR</t>
        </is>
      </c>
      <c r="J3435" t="inlineStr">
        <is>
          <t>BEBIDAS</t>
        </is>
      </c>
      <c r="K3435" t="inlineStr">
        <is>
          <t>06/2025</t>
        </is>
      </c>
      <c r="L3435" t="n">
        <v>0</v>
      </c>
      <c r="M3435" s="551" t="n">
        <v>-693593</v>
      </c>
      <c r="N3435" t="n">
        <v>0</v>
      </c>
      <c r="O3435" t="n">
        <v>1306.1</v>
      </c>
      <c r="P3435" t="n">
        <v>638.02</v>
      </c>
    </row>
    <row r="3436">
      <c r="A3436" t="n">
        <v>40202</v>
      </c>
      <c r="B3436" t="n">
        <v>122</v>
      </c>
      <c r="C3436" t="inlineStr">
        <is>
          <t>Arcos</t>
        </is>
      </c>
      <c r="D3436" s="551" t="n">
        <v>45839</v>
      </c>
      <c r="E3436" t="n">
        <v>26717</v>
      </c>
      <c r="F3436" t="inlineStr">
        <is>
          <t>LICOR SAN BASILE ALKERMES 30% 700ML</t>
        </is>
      </c>
      <c r="G3436" t="n">
        <v>6869</v>
      </c>
      <c r="H3436" t="n">
        <v>8</v>
      </c>
      <c r="I3436" t="inlineStr">
        <is>
          <t>GR</t>
        </is>
      </c>
      <c r="J3436" t="inlineStr">
        <is>
          <t>BEBIDAS</t>
        </is>
      </c>
      <c r="K3436" t="inlineStr">
        <is>
          <t>06/2025</t>
        </is>
      </c>
      <c r="L3436" t="n">
        <v>76.90000000000001</v>
      </c>
      <c r="M3436" s="551" t="n">
        <v>45832</v>
      </c>
      <c r="N3436" t="n">
        <v>76.90000000000001</v>
      </c>
      <c r="O3436" t="n">
        <v>76.90000000000001</v>
      </c>
      <c r="P3436" t="n">
        <v>615.2</v>
      </c>
    </row>
    <row r="3437">
      <c r="A3437" t="n">
        <v>40232</v>
      </c>
      <c r="B3437" t="n">
        <v>122</v>
      </c>
      <c r="C3437" t="inlineStr">
        <is>
          <t>Arcos</t>
        </is>
      </c>
      <c r="D3437" s="551" t="n">
        <v>45839</v>
      </c>
      <c r="E3437" t="n">
        <v>18208</v>
      </c>
      <c r="F3437" t="inlineStr">
        <is>
          <t>VERMOUTH CARPANO BIANCO 1L</t>
        </is>
      </c>
      <c r="G3437" t="n">
        <v>3418</v>
      </c>
      <c r="H3437" t="n">
        <v>6</v>
      </c>
      <c r="I3437" t="inlineStr">
        <is>
          <t>GR</t>
        </is>
      </c>
      <c r="J3437" t="inlineStr">
        <is>
          <t>BEBIDAS</t>
        </is>
      </c>
      <c r="K3437" t="inlineStr">
        <is>
          <t>06/2025</t>
        </is>
      </c>
      <c r="L3437" t="n">
        <v>0</v>
      </c>
      <c r="M3437" s="551" t="n">
        <v>45636</v>
      </c>
      <c r="N3437" t="n">
        <v>100.88</v>
      </c>
      <c r="O3437" t="n">
        <v>92.56999999999999</v>
      </c>
      <c r="P3437" t="n">
        <v>605.28</v>
      </c>
    </row>
    <row r="3438">
      <c r="A3438" t="n">
        <v>40201</v>
      </c>
      <c r="B3438" t="n">
        <v>122</v>
      </c>
      <c r="C3438" t="inlineStr">
        <is>
          <t>Arcos</t>
        </is>
      </c>
      <c r="D3438" s="551" t="n">
        <v>45839</v>
      </c>
      <c r="E3438" t="n">
        <v>25533</v>
      </c>
      <c r="F3438" t="inlineStr">
        <is>
          <t>LICOR DE JENIPAPO FAMIGERADA 750ML</t>
        </is>
      </c>
      <c r="G3438" t="n">
        <v>6156</v>
      </c>
      <c r="H3438" t="n">
        <v>8</v>
      </c>
      <c r="I3438" t="inlineStr">
        <is>
          <t>GR</t>
        </is>
      </c>
      <c r="J3438" t="inlineStr">
        <is>
          <t>BEBIDAS</t>
        </is>
      </c>
      <c r="K3438" t="inlineStr">
        <is>
          <t>06/2025</t>
        </is>
      </c>
      <c r="L3438" t="n">
        <v>0</v>
      </c>
      <c r="M3438" s="551" t="n">
        <v>45680</v>
      </c>
      <c r="N3438" t="n">
        <v>75</v>
      </c>
      <c r="O3438" t="n">
        <v>75</v>
      </c>
      <c r="P3438" t="n">
        <v>600</v>
      </c>
    </row>
    <row r="3439">
      <c r="A3439" t="n">
        <v>40293</v>
      </c>
      <c r="B3439" t="n">
        <v>122</v>
      </c>
      <c r="C3439" t="inlineStr">
        <is>
          <t>Arcos</t>
        </is>
      </c>
      <c r="D3439" s="551" t="n">
        <v>45839</v>
      </c>
      <c r="E3439" t="n">
        <v>18185</v>
      </c>
      <c r="F3439" t="inlineStr">
        <is>
          <t>VODKA CIROC DE PINEAPPLE 750ML</t>
        </is>
      </c>
      <c r="G3439" t="n">
        <v>3438</v>
      </c>
      <c r="H3439" t="n">
        <v>3</v>
      </c>
      <c r="I3439" t="inlineStr">
        <is>
          <t>GR</t>
        </is>
      </c>
      <c r="J3439" t="inlineStr">
        <is>
          <t>BEBIDAS</t>
        </is>
      </c>
      <c r="K3439" t="inlineStr">
        <is>
          <t>06/2025</t>
        </is>
      </c>
      <c r="L3439" t="n">
        <v>0</v>
      </c>
      <c r="M3439" s="551" t="n">
        <v>-693593</v>
      </c>
      <c r="N3439" t="n">
        <v>0</v>
      </c>
      <c r="O3439" t="n">
        <v>0</v>
      </c>
      <c r="P3439" t="n">
        <v>592.84</v>
      </c>
    </row>
    <row r="3440">
      <c r="A3440" t="n">
        <v>40189</v>
      </c>
      <c r="B3440" t="n">
        <v>122</v>
      </c>
      <c r="C3440" t="inlineStr">
        <is>
          <t>Arcos</t>
        </is>
      </c>
      <c r="D3440" s="551" t="n">
        <v>45839</v>
      </c>
      <c r="E3440" t="n">
        <v>18296</v>
      </c>
      <c r="F3440" t="inlineStr">
        <is>
          <t>LICOR SAN BASILE TRIPLE SEC 700ML</t>
        </is>
      </c>
      <c r="G3440" t="n">
        <v>3333</v>
      </c>
      <c r="H3440" t="n">
        <v>9.050000000000001</v>
      </c>
      <c r="I3440" t="inlineStr">
        <is>
          <t>GR</t>
        </is>
      </c>
      <c r="J3440" t="inlineStr">
        <is>
          <t>BEBIDAS</t>
        </is>
      </c>
      <c r="K3440" t="inlineStr">
        <is>
          <t>06/2025</t>
        </is>
      </c>
      <c r="L3440" t="n">
        <v>0</v>
      </c>
      <c r="M3440" s="551" t="n">
        <v>45770</v>
      </c>
      <c r="N3440" t="n">
        <v>65.34</v>
      </c>
      <c r="O3440" t="n">
        <v>58.4</v>
      </c>
      <c r="P3440" t="n">
        <v>591.33</v>
      </c>
    </row>
    <row r="3441">
      <c r="A3441" t="n">
        <v>40264</v>
      </c>
      <c r="B3441" t="n">
        <v>122</v>
      </c>
      <c r="C3441" t="inlineStr">
        <is>
          <t>Arcos</t>
        </is>
      </c>
      <c r="D3441" s="551" t="n">
        <v>45839</v>
      </c>
      <c r="E3441" t="n">
        <v>21159</v>
      </c>
      <c r="F3441" t="inlineStr">
        <is>
          <t>SORVETE DE NATA ARTE GELATI C/3,8KG</t>
        </is>
      </c>
      <c r="G3441" t="n">
        <v>1946</v>
      </c>
      <c r="H3441" t="n">
        <v>4</v>
      </c>
      <c r="I3441" t="inlineStr">
        <is>
          <t>PT</t>
        </is>
      </c>
      <c r="J3441" t="inlineStr">
        <is>
          <t>ALIMENTOS</t>
        </is>
      </c>
      <c r="K3441" t="inlineStr">
        <is>
          <t>06/2025</t>
        </is>
      </c>
      <c r="L3441" t="n">
        <v>0</v>
      </c>
      <c r="M3441" s="551" t="n">
        <v>45804</v>
      </c>
      <c r="N3441" t="n">
        <v>144.4</v>
      </c>
      <c r="O3441" t="n">
        <v>144.4</v>
      </c>
      <c r="P3441" t="n">
        <v>577.6</v>
      </c>
    </row>
    <row r="3442">
      <c r="A3442" t="n">
        <v>40268</v>
      </c>
      <c r="B3442" t="n">
        <v>122</v>
      </c>
      <c r="C3442" t="inlineStr">
        <is>
          <t>Arcos</t>
        </is>
      </c>
      <c r="D3442" s="551" t="n">
        <v>45839</v>
      </c>
      <c r="E3442" t="n">
        <v>18235</v>
      </c>
      <c r="F3442" t="inlineStr">
        <is>
          <t>TEQUILA JOSE CUERVO 1800 REPOSADO 750ML</t>
        </is>
      </c>
      <c r="G3442" t="n">
        <v>3393</v>
      </c>
      <c r="H3442" t="n">
        <v>3.6</v>
      </c>
      <c r="I3442" t="inlineStr">
        <is>
          <t>UN</t>
        </is>
      </c>
      <c r="J3442" t="inlineStr">
        <is>
          <t>BEBIDAS</t>
        </is>
      </c>
      <c r="K3442" t="inlineStr">
        <is>
          <t>06/2025</t>
        </is>
      </c>
      <c r="L3442" t="n">
        <v>0</v>
      </c>
      <c r="M3442" s="551" t="n">
        <v>-693593</v>
      </c>
      <c r="N3442" t="n">
        <v>0</v>
      </c>
      <c r="O3442" t="n">
        <v>0</v>
      </c>
      <c r="P3442" t="n">
        <v>575.89</v>
      </c>
    </row>
    <row r="3443">
      <c r="A3443" t="n">
        <v>40290</v>
      </c>
      <c r="B3443" t="n">
        <v>122</v>
      </c>
      <c r="C3443" t="inlineStr">
        <is>
          <t>Arcos</t>
        </is>
      </c>
      <c r="D3443" s="551" t="n">
        <v>45839</v>
      </c>
      <c r="E3443" t="n">
        <v>18310</v>
      </c>
      <c r="F3443" t="inlineStr">
        <is>
          <t>LICOR GRAND MARNIER CORDON ROUGE 700ML</t>
        </is>
      </c>
      <c r="G3443" t="n">
        <v>3323</v>
      </c>
      <c r="H3443" t="n">
        <v>3</v>
      </c>
      <c r="I3443" t="inlineStr">
        <is>
          <t>UN</t>
        </is>
      </c>
      <c r="J3443" t="inlineStr">
        <is>
          <t>BEBIDAS</t>
        </is>
      </c>
      <c r="K3443" t="inlineStr">
        <is>
          <t>06/2025</t>
        </is>
      </c>
      <c r="L3443" t="n">
        <v>0</v>
      </c>
      <c r="M3443" s="551" t="n">
        <v>-693593</v>
      </c>
      <c r="N3443" t="n">
        <v>0</v>
      </c>
      <c r="O3443" t="n">
        <v>0</v>
      </c>
      <c r="P3443" t="n">
        <v>562.36</v>
      </c>
    </row>
    <row r="3444">
      <c r="A3444" t="n">
        <v>40343</v>
      </c>
      <c r="B3444" t="n">
        <v>122</v>
      </c>
      <c r="C3444" t="inlineStr">
        <is>
          <t>Arcos</t>
        </is>
      </c>
      <c r="D3444" s="551" t="n">
        <v>45839</v>
      </c>
      <c r="E3444" t="n">
        <v>18097</v>
      </c>
      <c r="F3444" t="inlineStr">
        <is>
          <t>WHISKY TALISKER SINGLE MALT 10 ANOS 720ML</t>
        </is>
      </c>
      <c r="G3444" t="n">
        <v>3513</v>
      </c>
      <c r="H3444" t="n">
        <v>1.35</v>
      </c>
      <c r="I3444" t="inlineStr">
        <is>
          <t>GR</t>
        </is>
      </c>
      <c r="J3444" t="inlineStr">
        <is>
          <t>BEBIDAS</t>
        </is>
      </c>
      <c r="K3444" t="inlineStr">
        <is>
          <t>06/2025</t>
        </is>
      </c>
      <c r="L3444" t="n">
        <v>0</v>
      </c>
      <c r="M3444" s="551" t="n">
        <v>45798</v>
      </c>
      <c r="N3444" t="n">
        <v>412.9</v>
      </c>
      <c r="O3444" t="n">
        <v>409.99</v>
      </c>
      <c r="P3444" t="n">
        <v>557.42</v>
      </c>
    </row>
    <row r="3445">
      <c r="A3445" t="n">
        <v>40373</v>
      </c>
      <c r="B3445" t="n">
        <v>122</v>
      </c>
      <c r="C3445" t="inlineStr">
        <is>
          <t>Arcos</t>
        </is>
      </c>
      <c r="D3445" s="551" t="n">
        <v>45839</v>
      </c>
      <c r="E3445" t="n">
        <v>18138</v>
      </c>
      <c r="F3445" t="inlineStr">
        <is>
          <t>WHISKY GLENFIDDICH 15 ANOS 750ML</t>
        </is>
      </c>
      <c r="G3445" t="n">
        <v>3480</v>
      </c>
      <c r="H3445" t="n">
        <v>1</v>
      </c>
      <c r="I3445" t="inlineStr">
        <is>
          <t>GR</t>
        </is>
      </c>
      <c r="J3445" t="inlineStr">
        <is>
          <t>BEBIDAS</t>
        </is>
      </c>
      <c r="K3445" t="inlineStr">
        <is>
          <t>06/2025</t>
        </is>
      </c>
      <c r="L3445" t="n">
        <v>545.01</v>
      </c>
      <c r="M3445" s="551" t="n">
        <v>45811</v>
      </c>
      <c r="N3445" t="n">
        <v>545.01</v>
      </c>
      <c r="O3445" t="n">
        <v>545.01</v>
      </c>
      <c r="P3445" t="n">
        <v>545.01</v>
      </c>
    </row>
    <row r="3446">
      <c r="A3446" t="n">
        <v>40329</v>
      </c>
      <c r="B3446" t="n">
        <v>122</v>
      </c>
      <c r="C3446" t="inlineStr">
        <is>
          <t>Arcos</t>
        </is>
      </c>
      <c r="D3446" s="551" t="n">
        <v>45839</v>
      </c>
      <c r="E3446" t="n">
        <v>18348</v>
      </c>
      <c r="F3446" t="inlineStr">
        <is>
          <t>GIN XORIGUER DE MENORCA 700ML</t>
        </is>
      </c>
      <c r="G3446" t="n">
        <v>3287</v>
      </c>
      <c r="H3446" t="n">
        <v>2</v>
      </c>
      <c r="I3446" t="inlineStr">
        <is>
          <t>UN</t>
        </is>
      </c>
      <c r="J3446" t="inlineStr">
        <is>
          <t>BEBIDAS</t>
        </is>
      </c>
      <c r="K3446" t="inlineStr">
        <is>
          <t>06/2025</t>
        </is>
      </c>
      <c r="L3446" t="n">
        <v>0</v>
      </c>
      <c r="M3446" s="551" t="n">
        <v>-693593</v>
      </c>
      <c r="N3446" t="n">
        <v>0</v>
      </c>
      <c r="O3446" t="n">
        <v>0</v>
      </c>
      <c r="P3446" t="n">
        <v>520.53</v>
      </c>
    </row>
    <row r="3447">
      <c r="A3447" t="n">
        <v>40349</v>
      </c>
      <c r="B3447" t="n">
        <v>122</v>
      </c>
      <c r="C3447" t="inlineStr">
        <is>
          <t>Arcos</t>
        </is>
      </c>
      <c r="D3447" s="551" t="n">
        <v>45839</v>
      </c>
      <c r="E3447" t="n">
        <v>24216</v>
      </c>
      <c r="F3447" t="inlineStr">
        <is>
          <t>CUMARU KG</t>
        </is>
      </c>
      <c r="G3447" t="n">
        <v>2445</v>
      </c>
      <c r="H3447" t="n">
        <v>1.08</v>
      </c>
      <c r="I3447" t="inlineStr">
        <is>
          <t>KG</t>
        </is>
      </c>
      <c r="J3447" t="inlineStr">
        <is>
          <t>ALIMENTOS</t>
        </is>
      </c>
      <c r="K3447" t="inlineStr">
        <is>
          <t>06/2025</t>
        </is>
      </c>
      <c r="L3447" t="n">
        <v>0</v>
      </c>
      <c r="M3447" s="551" t="n">
        <v>45763</v>
      </c>
      <c r="N3447" t="n">
        <v>480</v>
      </c>
      <c r="O3447" t="n">
        <v>480</v>
      </c>
      <c r="P3447" t="n">
        <v>518.4</v>
      </c>
    </row>
    <row r="3448">
      <c r="A3448" t="n">
        <v>40309</v>
      </c>
      <c r="B3448" t="n">
        <v>122</v>
      </c>
      <c r="C3448" t="inlineStr">
        <is>
          <t>Arcos</t>
        </is>
      </c>
      <c r="D3448" s="551" t="n">
        <v>45839</v>
      </c>
      <c r="E3448" t="n">
        <v>18237</v>
      </c>
      <c r="F3448" t="inlineStr">
        <is>
          <t>TEQUILA HERRADURA REPOSADO 750ML</t>
        </is>
      </c>
      <c r="G3448" t="n">
        <v>3391</v>
      </c>
      <c r="H3448" t="n">
        <v>2.24</v>
      </c>
      <c r="I3448" t="inlineStr">
        <is>
          <t>GR</t>
        </is>
      </c>
      <c r="J3448" t="inlineStr">
        <is>
          <t>BEBIDAS</t>
        </is>
      </c>
      <c r="K3448" t="inlineStr">
        <is>
          <t>06/2025</t>
        </is>
      </c>
      <c r="L3448" t="n">
        <v>0</v>
      </c>
      <c r="M3448" s="551" t="n">
        <v>45569</v>
      </c>
      <c r="N3448" t="n">
        <v>228.98</v>
      </c>
      <c r="O3448" t="n">
        <v>228.98</v>
      </c>
      <c r="P3448" t="n">
        <v>512.92</v>
      </c>
    </row>
    <row r="3449">
      <c r="A3449" t="n">
        <v>40131</v>
      </c>
      <c r="B3449" t="n">
        <v>122</v>
      </c>
      <c r="C3449" t="inlineStr">
        <is>
          <t>Arcos</t>
        </is>
      </c>
      <c r="D3449" s="551" t="n">
        <v>45839</v>
      </c>
      <c r="E3449" t="n">
        <v>20421</v>
      </c>
      <c r="F3449" t="inlineStr">
        <is>
          <t>COUSCOUS MARROQUINO PAGANINI 500G</t>
        </is>
      </c>
      <c r="G3449" t="n">
        <v>2187</v>
      </c>
      <c r="H3449" t="n">
        <v>30</v>
      </c>
      <c r="I3449" t="inlineStr">
        <is>
          <t>UN</t>
        </is>
      </c>
      <c r="J3449" t="inlineStr">
        <is>
          <t>ALIMENTOS</t>
        </is>
      </c>
      <c r="K3449" t="inlineStr">
        <is>
          <t>06/2025</t>
        </is>
      </c>
      <c r="L3449" t="n">
        <v>16.73</v>
      </c>
      <c r="M3449" s="551" t="n">
        <v>45831</v>
      </c>
      <c r="N3449" t="n">
        <v>18.05</v>
      </c>
      <c r="O3449" t="n">
        <v>35.84</v>
      </c>
      <c r="P3449" t="n">
        <v>501.9</v>
      </c>
    </row>
    <row r="3450">
      <c r="A3450" t="n">
        <v>40288</v>
      </c>
      <c r="B3450" t="n">
        <v>122</v>
      </c>
      <c r="C3450" t="inlineStr">
        <is>
          <t>Arcos</t>
        </is>
      </c>
      <c r="D3450" s="551" t="n">
        <v>45839</v>
      </c>
      <c r="E3450" t="n">
        <v>24986</v>
      </c>
      <c r="F3450" t="inlineStr">
        <is>
          <t>SORVETE DE MARACUJA ARTE GELATE C/3,8KG</t>
        </is>
      </c>
      <c r="G3450" t="n">
        <v>5852</v>
      </c>
      <c r="H3450" t="n">
        <v>3</v>
      </c>
      <c r="I3450" t="inlineStr">
        <is>
          <t>PT</t>
        </is>
      </c>
      <c r="J3450" t="inlineStr">
        <is>
          <t>ALIMENTOS</t>
        </is>
      </c>
      <c r="K3450" t="inlineStr">
        <is>
          <t>06/2025</t>
        </is>
      </c>
      <c r="L3450" t="n">
        <v>166.87</v>
      </c>
      <c r="M3450" s="551" t="n">
        <v>45825</v>
      </c>
      <c r="N3450" t="n">
        <v>166.87</v>
      </c>
      <c r="O3450" t="n">
        <v>166.87</v>
      </c>
      <c r="P3450" t="n">
        <v>500.61</v>
      </c>
    </row>
    <row r="3451">
      <c r="A3451" t="n">
        <v>40442</v>
      </c>
      <c r="B3451" t="n">
        <v>122</v>
      </c>
      <c r="C3451" t="inlineStr">
        <is>
          <t>Arcos</t>
        </is>
      </c>
      <c r="D3451" s="551" t="n">
        <v>45839</v>
      </c>
      <c r="E3451" t="n">
        <v>25184</v>
      </c>
      <c r="F3451" t="inlineStr">
        <is>
          <t>TUCUPI PRETO BAG KG</t>
        </is>
      </c>
      <c r="G3451" t="n">
        <v>5937</v>
      </c>
      <c r="H3451" t="n">
        <v>2</v>
      </c>
      <c r="I3451" t="inlineStr">
        <is>
          <t>KG</t>
        </is>
      </c>
      <c r="J3451" t="inlineStr">
        <is>
          <t>ALIMENTOS</t>
        </is>
      </c>
      <c r="K3451" t="inlineStr">
        <is>
          <t>06/2025</t>
        </is>
      </c>
      <c r="L3451" t="n">
        <v>0</v>
      </c>
      <c r="M3451" s="551" t="n">
        <v>45741</v>
      </c>
      <c r="N3451" t="n">
        <v>250</v>
      </c>
      <c r="O3451" t="n">
        <v>250</v>
      </c>
      <c r="P3451" t="n">
        <v>500</v>
      </c>
    </row>
    <row r="3452">
      <c r="A3452" t="n">
        <v>40205</v>
      </c>
      <c r="B3452" t="n">
        <v>122</v>
      </c>
      <c r="C3452" t="inlineStr">
        <is>
          <t>Arcos</t>
        </is>
      </c>
      <c r="D3452" s="551" t="n">
        <v>45839</v>
      </c>
      <c r="E3452" t="n">
        <v>25156</v>
      </c>
      <c r="F3452" t="inlineStr">
        <is>
          <t>CACHACA FAMIGERADA CARVALHO OURO 750ML</t>
        </is>
      </c>
      <c r="G3452" t="n">
        <v>5926</v>
      </c>
      <c r="H3452" t="n">
        <v>7.68</v>
      </c>
      <c r="I3452" t="inlineStr">
        <is>
          <t>GR</t>
        </is>
      </c>
      <c r="J3452" t="inlineStr">
        <is>
          <t>BEBIDAS</t>
        </is>
      </c>
      <c r="K3452" t="inlineStr">
        <is>
          <t>06/2025</t>
        </is>
      </c>
      <c r="L3452" t="n">
        <v>0</v>
      </c>
      <c r="M3452" s="551" t="n">
        <v>45735</v>
      </c>
      <c r="N3452" t="n">
        <v>65</v>
      </c>
      <c r="O3452" t="n">
        <v>65</v>
      </c>
      <c r="P3452" t="n">
        <v>499.2</v>
      </c>
    </row>
    <row r="3453">
      <c r="A3453" t="n">
        <v>40170</v>
      </c>
      <c r="B3453" t="n">
        <v>122</v>
      </c>
      <c r="C3453" t="inlineStr">
        <is>
          <t>Arcos</t>
        </is>
      </c>
      <c r="D3453" s="551" t="n">
        <v>45839</v>
      </c>
      <c r="E3453" t="n">
        <v>18545</v>
      </c>
      <c r="F3453" t="inlineStr">
        <is>
          <t>APERITIVO CAMPARI 998ML</t>
        </is>
      </c>
      <c r="G3453" t="n">
        <v>3134</v>
      </c>
      <c r="H3453" t="n">
        <v>11.4</v>
      </c>
      <c r="I3453" t="inlineStr">
        <is>
          <t>GR</t>
        </is>
      </c>
      <c r="J3453" t="inlineStr">
        <is>
          <t>BEBIDAS</t>
        </is>
      </c>
      <c r="K3453" t="inlineStr">
        <is>
          <t>06/2025</t>
        </is>
      </c>
      <c r="L3453" t="n">
        <v>43</v>
      </c>
      <c r="M3453" s="551" t="n">
        <v>45824</v>
      </c>
      <c r="N3453" t="n">
        <v>43</v>
      </c>
      <c r="O3453" t="n">
        <v>46.21</v>
      </c>
      <c r="P3453" t="n">
        <v>490.2</v>
      </c>
    </row>
    <row r="3454">
      <c r="A3454" t="n">
        <v>40332</v>
      </c>
      <c r="B3454" t="n">
        <v>122</v>
      </c>
      <c r="C3454" t="inlineStr">
        <is>
          <t>Arcos</t>
        </is>
      </c>
      <c r="D3454" s="551" t="n">
        <v>45839</v>
      </c>
      <c r="E3454" t="n">
        <v>25507</v>
      </c>
      <c r="F3454" t="inlineStr">
        <is>
          <t>TEQUILA DON JULIO REPOSADO 750ML</t>
        </is>
      </c>
      <c r="G3454" t="n">
        <v>6143</v>
      </c>
      <c r="H3454" t="n">
        <v>1.86</v>
      </c>
      <c r="I3454" t="inlineStr">
        <is>
          <t>GR</t>
        </is>
      </c>
      <c r="J3454" t="inlineStr">
        <is>
          <t>BEBIDAS</t>
        </is>
      </c>
      <c r="K3454" t="inlineStr">
        <is>
          <t>06/2025</t>
        </is>
      </c>
      <c r="L3454" t="n">
        <v>0</v>
      </c>
      <c r="M3454" s="551" t="n">
        <v>45769</v>
      </c>
      <c r="N3454" t="n">
        <v>261.71</v>
      </c>
      <c r="O3454" t="n">
        <v>279.9</v>
      </c>
      <c r="P3454" t="n">
        <v>486.78</v>
      </c>
    </row>
    <row r="3455">
      <c r="A3455" t="n">
        <v>40433</v>
      </c>
      <c r="B3455" t="n">
        <v>122</v>
      </c>
      <c r="C3455" t="inlineStr">
        <is>
          <t>Arcos</t>
        </is>
      </c>
      <c r="D3455" s="551" t="n">
        <v>45839</v>
      </c>
      <c r="E3455" t="n">
        <v>26255</v>
      </c>
      <c r="F3455" t="inlineStr">
        <is>
          <t>CHA PRETO LAPSANG SOUCHONG POUCH C/1KG</t>
        </is>
      </c>
      <c r="G3455" t="n">
        <v>6648</v>
      </c>
      <c r="H3455" t="n">
        <v>0.5600000000000001</v>
      </c>
      <c r="I3455" t="inlineStr">
        <is>
          <t>PC</t>
        </is>
      </c>
      <c r="J3455" t="inlineStr">
        <is>
          <t>BEBIDAS</t>
        </is>
      </c>
      <c r="K3455" t="inlineStr">
        <is>
          <t>06/2025</t>
        </is>
      </c>
      <c r="L3455" t="n">
        <v>0</v>
      </c>
      <c r="M3455" s="551" t="n">
        <v>45692</v>
      </c>
      <c r="N3455" t="n">
        <v>869</v>
      </c>
      <c r="O3455" t="n">
        <v>869</v>
      </c>
      <c r="P3455" t="n">
        <v>486.64</v>
      </c>
    </row>
    <row r="3456">
      <c r="A3456" t="n">
        <v>40431</v>
      </c>
      <c r="B3456" t="n">
        <v>122</v>
      </c>
      <c r="C3456" t="inlineStr">
        <is>
          <t>Arcos</t>
        </is>
      </c>
      <c r="D3456" s="551" t="n">
        <v>45839</v>
      </c>
      <c r="E3456" t="n">
        <v>24704</v>
      </c>
      <c r="F3456" t="inlineStr">
        <is>
          <t>LICOR AJIWAI UMESHU 2L</t>
        </is>
      </c>
      <c r="G3456" t="n">
        <v>5722</v>
      </c>
      <c r="H3456" t="n">
        <v>3</v>
      </c>
      <c r="I3456" t="inlineStr">
        <is>
          <t>GR</t>
        </is>
      </c>
      <c r="J3456" t="inlineStr">
        <is>
          <t>BEBIDAS</t>
        </is>
      </c>
      <c r="K3456" t="inlineStr">
        <is>
          <t>06/2025</t>
        </is>
      </c>
      <c r="L3456" t="n">
        <v>0</v>
      </c>
      <c r="M3456" s="551" t="n">
        <v>45615</v>
      </c>
      <c r="N3456" t="n">
        <v>159.9</v>
      </c>
      <c r="O3456" t="n">
        <v>159.9</v>
      </c>
      <c r="P3456" t="n">
        <v>479.7</v>
      </c>
    </row>
    <row r="3457">
      <c r="A3457" t="n">
        <v>40228</v>
      </c>
      <c r="B3457" t="n">
        <v>122</v>
      </c>
      <c r="C3457" t="inlineStr">
        <is>
          <t>Arcos</t>
        </is>
      </c>
      <c r="D3457" s="551" t="n">
        <v>45839</v>
      </c>
      <c r="E3457" t="n">
        <v>21004</v>
      </c>
      <c r="F3457" t="inlineStr">
        <is>
          <t>OLEO DE GERGELIM TORRADO HONG KONG 1L</t>
        </is>
      </c>
      <c r="G3457" t="n">
        <v>2007</v>
      </c>
      <c r="H3457" t="n">
        <v>6</v>
      </c>
      <c r="I3457" t="inlineStr">
        <is>
          <t>UN</t>
        </is>
      </c>
      <c r="J3457" t="inlineStr">
        <is>
          <t>ALIMENTOS</t>
        </is>
      </c>
      <c r="K3457" t="inlineStr">
        <is>
          <t>06/2025</t>
        </is>
      </c>
      <c r="L3457" t="n">
        <v>0</v>
      </c>
      <c r="M3457" s="551" t="n">
        <v>-693593</v>
      </c>
      <c r="N3457" t="n">
        <v>0</v>
      </c>
      <c r="O3457" t="n">
        <v>95.67</v>
      </c>
      <c r="P3457" t="n">
        <v>478.14</v>
      </c>
    </row>
    <row r="3458">
      <c r="A3458" t="n">
        <v>40161</v>
      </c>
      <c r="B3458" t="n">
        <v>122</v>
      </c>
      <c r="C3458" t="inlineStr">
        <is>
          <t>Arcos</t>
        </is>
      </c>
      <c r="D3458" s="551" t="n">
        <v>45839</v>
      </c>
      <c r="E3458" t="n">
        <v>18702</v>
      </c>
      <c r="F3458" t="inlineStr">
        <is>
          <t>BACON AURORA KG</t>
        </is>
      </c>
      <c r="G3458" t="n">
        <v>3033</v>
      </c>
      <c r="H3458" t="n">
        <v>12.06</v>
      </c>
      <c r="I3458" t="inlineStr">
        <is>
          <t>KG</t>
        </is>
      </c>
      <c r="J3458" t="inlineStr">
        <is>
          <t>ALIMENTOS</t>
        </is>
      </c>
      <c r="K3458" t="inlineStr">
        <is>
          <t>06/2025</t>
        </is>
      </c>
      <c r="L3458" t="n">
        <v>39</v>
      </c>
      <c r="M3458" s="551" t="n">
        <v>45838</v>
      </c>
      <c r="N3458" t="n">
        <v>39</v>
      </c>
      <c r="O3458" t="n">
        <v>39</v>
      </c>
      <c r="P3458" t="n">
        <v>470.34</v>
      </c>
    </row>
    <row r="3459">
      <c r="A3459" t="n">
        <v>40185</v>
      </c>
      <c r="B3459" t="n">
        <v>122</v>
      </c>
      <c r="C3459" t="inlineStr">
        <is>
          <t>Arcos</t>
        </is>
      </c>
      <c r="D3459" s="551" t="n">
        <v>45839</v>
      </c>
      <c r="E3459" t="n">
        <v>19356</v>
      </c>
      <c r="F3459" t="inlineStr">
        <is>
          <t>QUEIJO COALHO QUATA KG</t>
        </is>
      </c>
      <c r="G3459" t="n">
        <v>2768</v>
      </c>
      <c r="H3459" t="n">
        <v>9.720000000000001</v>
      </c>
      <c r="I3459" t="inlineStr">
        <is>
          <t>KG</t>
        </is>
      </c>
      <c r="J3459" t="inlineStr">
        <is>
          <t>ALIMENTOS</t>
        </is>
      </c>
      <c r="K3459" t="inlineStr">
        <is>
          <t>06/2025</t>
        </is>
      </c>
      <c r="L3459" t="n">
        <v>47.82</v>
      </c>
      <c r="M3459" s="551" t="n">
        <v>45832</v>
      </c>
      <c r="N3459" t="n">
        <v>47.82</v>
      </c>
      <c r="O3459" t="n">
        <v>53.23</v>
      </c>
      <c r="P3459" t="n">
        <v>464.81</v>
      </c>
    </row>
    <row r="3460">
      <c r="A3460" t="n">
        <v>40186</v>
      </c>
      <c r="B3460" t="n">
        <v>122</v>
      </c>
      <c r="C3460" t="inlineStr">
        <is>
          <t>Arcos</t>
        </is>
      </c>
      <c r="D3460" s="551" t="n">
        <v>45839</v>
      </c>
      <c r="E3460" t="n">
        <v>24833</v>
      </c>
      <c r="F3460" t="inlineStr">
        <is>
          <t>PAO DE QUEIJO 80G C/25UN</t>
        </is>
      </c>
      <c r="G3460" t="n">
        <v>2845</v>
      </c>
      <c r="H3460" t="n">
        <v>9.640000000000001</v>
      </c>
      <c r="I3460" t="inlineStr">
        <is>
          <t>CX</t>
        </is>
      </c>
      <c r="J3460" t="inlineStr">
        <is>
          <t>ALIMENTOS</t>
        </is>
      </c>
      <c r="K3460" t="inlineStr">
        <is>
          <t>06/2025</t>
        </is>
      </c>
      <c r="L3460" t="n">
        <v>47.6</v>
      </c>
      <c r="M3460" s="551" t="n">
        <v>45832</v>
      </c>
      <c r="N3460" t="n">
        <v>47.75</v>
      </c>
      <c r="O3460" t="n">
        <v>47.75</v>
      </c>
      <c r="P3460" t="n">
        <v>458.86</v>
      </c>
    </row>
    <row r="3461">
      <c r="A3461" t="n">
        <v>40258</v>
      </c>
      <c r="B3461" t="n">
        <v>122</v>
      </c>
      <c r="C3461" t="inlineStr">
        <is>
          <t>Arcos</t>
        </is>
      </c>
      <c r="D3461" s="551" t="n">
        <v>45839</v>
      </c>
      <c r="E3461" t="n">
        <v>17812</v>
      </c>
      <c r="F3461" t="inlineStr">
        <is>
          <t>VINHO BRANCO LA GUITA MANZANILLA 750ML</t>
        </is>
      </c>
      <c r="G3461" t="n">
        <v>3737</v>
      </c>
      <c r="H3461" t="n">
        <v>4</v>
      </c>
      <c r="I3461" t="inlineStr">
        <is>
          <t>GR</t>
        </is>
      </c>
      <c r="J3461" t="inlineStr">
        <is>
          <t>BEBIDAS</t>
        </is>
      </c>
      <c r="K3461" t="inlineStr">
        <is>
          <t>06/2025</t>
        </is>
      </c>
      <c r="L3461" t="n">
        <v>0</v>
      </c>
      <c r="M3461" s="551" t="n">
        <v>45594</v>
      </c>
      <c r="N3461" t="n">
        <v>113.87</v>
      </c>
      <c r="O3461" t="n">
        <v>113.87</v>
      </c>
      <c r="P3461" t="n">
        <v>455.48</v>
      </c>
    </row>
    <row r="3462">
      <c r="A3462" t="n">
        <v>40190</v>
      </c>
      <c r="B3462" t="n">
        <v>122</v>
      </c>
      <c r="C3462" t="inlineStr">
        <is>
          <t>Arcos</t>
        </is>
      </c>
      <c r="D3462" s="551" t="n">
        <v>45839</v>
      </c>
      <c r="E3462" t="n">
        <v>20736</v>
      </c>
      <c r="F3462" t="inlineStr">
        <is>
          <t>AZEITONA VERDE ASARO 580G</t>
        </is>
      </c>
      <c r="G3462" t="n">
        <v>2091</v>
      </c>
      <c r="H3462" t="n">
        <v>9</v>
      </c>
      <c r="I3462" t="inlineStr">
        <is>
          <t>UN</t>
        </is>
      </c>
      <c r="J3462" t="inlineStr">
        <is>
          <t>ALIMENTOS</t>
        </is>
      </c>
      <c r="K3462" t="inlineStr">
        <is>
          <t>06/2025</t>
        </is>
      </c>
      <c r="L3462" t="n">
        <v>50.39</v>
      </c>
      <c r="M3462" s="551" t="n">
        <v>45826</v>
      </c>
      <c r="N3462" t="n">
        <v>50.39</v>
      </c>
      <c r="O3462" t="n">
        <v>50.39</v>
      </c>
      <c r="P3462" t="n">
        <v>453.51</v>
      </c>
    </row>
    <row r="3463">
      <c r="A3463" t="n">
        <v>40160</v>
      </c>
      <c r="B3463" t="n">
        <v>122</v>
      </c>
      <c r="C3463" t="inlineStr">
        <is>
          <t>Arcos</t>
        </is>
      </c>
      <c r="D3463" s="551" t="n">
        <v>45839</v>
      </c>
      <c r="E3463" t="n">
        <v>19324</v>
      </c>
      <c r="F3463" t="inlineStr">
        <is>
          <t>QUEIJO MUSSARELA TRES MARIAS KG</t>
        </is>
      </c>
      <c r="G3463" t="n">
        <v>2773</v>
      </c>
      <c r="H3463" t="n">
        <v>12.16</v>
      </c>
      <c r="I3463" t="inlineStr">
        <is>
          <t>KG</t>
        </is>
      </c>
      <c r="J3463" t="inlineStr">
        <is>
          <t>ALIMENTOS</t>
        </is>
      </c>
      <c r="K3463" t="inlineStr">
        <is>
          <t>06/2025</t>
        </is>
      </c>
      <c r="L3463" t="n">
        <v>37.08</v>
      </c>
      <c r="M3463" s="551" t="n">
        <v>45831</v>
      </c>
      <c r="N3463" t="n">
        <v>36.99</v>
      </c>
      <c r="O3463" t="n">
        <v>37.54</v>
      </c>
      <c r="P3463" t="n">
        <v>450.89</v>
      </c>
    </row>
    <row r="3464">
      <c r="A3464" t="n">
        <v>40251</v>
      </c>
      <c r="B3464" t="n">
        <v>122</v>
      </c>
      <c r="C3464" t="inlineStr">
        <is>
          <t>Arcos</t>
        </is>
      </c>
      <c r="D3464" s="551" t="n">
        <v>45839</v>
      </c>
      <c r="E3464" t="n">
        <v>24676</v>
      </c>
      <c r="F3464" t="inlineStr">
        <is>
          <t>ACIDO ASCORBICO C/1KG</t>
        </is>
      </c>
      <c r="G3464" t="n">
        <v>5710</v>
      </c>
      <c r="H3464" t="n">
        <v>4.76</v>
      </c>
      <c r="I3464" t="inlineStr">
        <is>
          <t>PC</t>
        </is>
      </c>
      <c r="J3464" t="inlineStr">
        <is>
          <t>ALIMENTOS</t>
        </is>
      </c>
      <c r="K3464" t="inlineStr">
        <is>
          <t>06/2025</t>
        </is>
      </c>
      <c r="L3464" t="n">
        <v>0</v>
      </c>
      <c r="M3464" s="551" t="n">
        <v>45385</v>
      </c>
      <c r="N3464" t="n">
        <v>93.81999999999999</v>
      </c>
      <c r="O3464" t="n">
        <v>84.5</v>
      </c>
      <c r="P3464" t="n">
        <v>446.58</v>
      </c>
    </row>
    <row r="3465">
      <c r="A3465" t="n">
        <v>40219</v>
      </c>
      <c r="B3465" t="n">
        <v>122</v>
      </c>
      <c r="C3465" t="inlineStr">
        <is>
          <t>Arcos</t>
        </is>
      </c>
      <c r="D3465" s="551" t="n">
        <v>45839</v>
      </c>
      <c r="E3465" t="n">
        <v>24118</v>
      </c>
      <c r="F3465" t="inlineStr">
        <is>
          <t>CASTANHA DE CAJU CRUA KG</t>
        </is>
      </c>
      <c r="G3465" t="n">
        <v>2233</v>
      </c>
      <c r="H3465" t="n">
        <v>6.06</v>
      </c>
      <c r="I3465" t="inlineStr">
        <is>
          <t>KG</t>
        </is>
      </c>
      <c r="J3465" t="inlineStr">
        <is>
          <t>ALIMENTOS</t>
        </is>
      </c>
      <c r="K3465" t="inlineStr">
        <is>
          <t>06/2025</t>
        </is>
      </c>
      <c r="L3465" t="n">
        <v>0</v>
      </c>
      <c r="M3465" s="551" t="n">
        <v>45581</v>
      </c>
      <c r="N3465" t="n">
        <v>69.8</v>
      </c>
      <c r="O3465" t="n">
        <v>78.59999999999999</v>
      </c>
      <c r="P3465" t="n">
        <v>422.99</v>
      </c>
    </row>
    <row r="3466">
      <c r="A3466" t="n">
        <v>40273</v>
      </c>
      <c r="B3466" t="n">
        <v>122</v>
      </c>
      <c r="C3466" t="inlineStr">
        <is>
          <t>Arcos</t>
        </is>
      </c>
      <c r="D3466" s="551" t="n">
        <v>45839</v>
      </c>
      <c r="E3466" t="n">
        <v>24831</v>
      </c>
      <c r="F3466" t="inlineStr">
        <is>
          <t>ACIDO TARTARICO KG</t>
        </is>
      </c>
      <c r="G3466" t="n">
        <v>5780</v>
      </c>
      <c r="H3466" t="n">
        <v>3.34</v>
      </c>
      <c r="I3466" t="inlineStr">
        <is>
          <t>KG</t>
        </is>
      </c>
      <c r="J3466" t="inlineStr">
        <is>
          <t>ALIMENTOS</t>
        </is>
      </c>
      <c r="K3466" t="inlineStr">
        <is>
          <t>06/2025</t>
        </is>
      </c>
      <c r="L3466" t="n">
        <v>0</v>
      </c>
      <c r="M3466" s="551" t="n">
        <v>45755</v>
      </c>
      <c r="N3466" t="n">
        <v>126</v>
      </c>
      <c r="O3466" t="n">
        <v>126</v>
      </c>
      <c r="P3466" t="n">
        <v>420.84</v>
      </c>
    </row>
    <row r="3467">
      <c r="A3467" t="n">
        <v>40335</v>
      </c>
      <c r="B3467" t="n">
        <v>122</v>
      </c>
      <c r="C3467" t="inlineStr">
        <is>
          <t>Arcos</t>
        </is>
      </c>
      <c r="D3467" s="551" t="n">
        <v>45839</v>
      </c>
      <c r="E3467" t="n">
        <v>18367</v>
      </c>
      <c r="F3467" t="inlineStr">
        <is>
          <t>GIN MARTIN MILLERS 700ML</t>
        </is>
      </c>
      <c r="G3467" t="n">
        <v>3271</v>
      </c>
      <c r="H3467" t="n">
        <v>1.63</v>
      </c>
      <c r="I3467" t="inlineStr">
        <is>
          <t>UN</t>
        </is>
      </c>
      <c r="J3467" t="inlineStr">
        <is>
          <t>BEBIDAS</t>
        </is>
      </c>
      <c r="K3467" t="inlineStr">
        <is>
          <t>06/2025</t>
        </is>
      </c>
      <c r="L3467" t="n">
        <v>0</v>
      </c>
      <c r="M3467" s="551" t="n">
        <v>-693593</v>
      </c>
      <c r="N3467" t="n">
        <v>0</v>
      </c>
      <c r="O3467" t="n">
        <v>161.79</v>
      </c>
      <c r="P3467" t="n">
        <v>413.99</v>
      </c>
    </row>
    <row r="3468">
      <c r="A3468" t="n">
        <v>40169</v>
      </c>
      <c r="B3468" t="n">
        <v>122</v>
      </c>
      <c r="C3468" t="inlineStr">
        <is>
          <t>Arcos</t>
        </is>
      </c>
      <c r="D3468" s="551" t="n">
        <v>45839</v>
      </c>
      <c r="E3468" t="n">
        <v>18272</v>
      </c>
      <c r="F3468" t="inlineStr">
        <is>
          <t>RUM BACARDI SUPERIOR CARTA BLANCA 980ML</t>
        </is>
      </c>
      <c r="G3468" t="n">
        <v>3358</v>
      </c>
      <c r="H3468" t="n">
        <v>11.41</v>
      </c>
      <c r="I3468" t="inlineStr">
        <is>
          <t>GR</t>
        </is>
      </c>
      <c r="J3468" t="inlineStr">
        <is>
          <t>BEBIDAS</t>
        </is>
      </c>
      <c r="K3468" t="inlineStr">
        <is>
          <t>06/2025</t>
        </is>
      </c>
      <c r="L3468" t="n">
        <v>36.22</v>
      </c>
      <c r="M3468" s="551" t="n">
        <v>45831</v>
      </c>
      <c r="N3468" t="n">
        <v>37.3</v>
      </c>
      <c r="O3468" t="n">
        <v>37.3</v>
      </c>
      <c r="P3468" t="n">
        <v>413.27</v>
      </c>
    </row>
    <row r="3469">
      <c r="A3469" t="n">
        <v>40308</v>
      </c>
      <c r="B3469" t="n">
        <v>122</v>
      </c>
      <c r="C3469" t="inlineStr">
        <is>
          <t>Arcos</t>
        </is>
      </c>
      <c r="D3469" s="551" t="n">
        <v>45839</v>
      </c>
      <c r="E3469" t="n">
        <v>19812</v>
      </c>
      <c r="F3469" t="inlineStr">
        <is>
          <t>FLOR DE JASMIM DESIDRATADA KG</t>
        </is>
      </c>
      <c r="G3469" t="n">
        <v>2452</v>
      </c>
      <c r="H3469" t="n">
        <v>2.26</v>
      </c>
      <c r="I3469" t="inlineStr">
        <is>
          <t>KG</t>
        </is>
      </c>
      <c r="J3469" t="inlineStr">
        <is>
          <t>ALIMENTOS</t>
        </is>
      </c>
      <c r="K3469" t="inlineStr">
        <is>
          <t>06/2025</t>
        </is>
      </c>
      <c r="L3469" t="n">
        <v>0</v>
      </c>
      <c r="M3469" s="551" t="n">
        <v>45763</v>
      </c>
      <c r="N3469" t="n">
        <v>180.36</v>
      </c>
      <c r="O3469" t="n">
        <v>180</v>
      </c>
      <c r="P3469" t="n">
        <v>407.61</v>
      </c>
    </row>
    <row r="3470">
      <c r="A3470" t="n">
        <v>40257</v>
      </c>
      <c r="B3470" t="n">
        <v>122</v>
      </c>
      <c r="C3470" t="inlineStr">
        <is>
          <t>Arcos</t>
        </is>
      </c>
      <c r="D3470" s="551" t="n">
        <v>45839</v>
      </c>
      <c r="E3470" t="n">
        <v>19698</v>
      </c>
      <c r="F3470" t="inlineStr">
        <is>
          <t>AVELA S/ CASCA 1KG</t>
        </is>
      </c>
      <c r="G3470" t="n">
        <v>2547</v>
      </c>
      <c r="H3470" t="n">
        <v>4.06</v>
      </c>
      <c r="I3470" t="inlineStr">
        <is>
          <t>UN</t>
        </is>
      </c>
      <c r="J3470" t="inlineStr">
        <is>
          <t>ALIMENTOS</t>
        </is>
      </c>
      <c r="K3470" t="inlineStr">
        <is>
          <t>06/2025</t>
        </is>
      </c>
      <c r="L3470" t="n">
        <v>100.3</v>
      </c>
      <c r="M3470" s="551" t="n">
        <v>45825</v>
      </c>
      <c r="N3470" t="n">
        <v>100.3</v>
      </c>
      <c r="O3470" t="n">
        <v>100.3</v>
      </c>
      <c r="P3470" t="n">
        <v>407.22</v>
      </c>
    </row>
    <row r="3471">
      <c r="A3471" t="n">
        <v>40164</v>
      </c>
      <c r="B3471" t="n">
        <v>122</v>
      </c>
      <c r="C3471" t="inlineStr">
        <is>
          <t>Arcos</t>
        </is>
      </c>
      <c r="D3471" s="551" t="n">
        <v>45839</v>
      </c>
      <c r="E3471" t="n">
        <v>20308</v>
      </c>
      <c r="F3471" t="inlineStr">
        <is>
          <t>ARROZ ARBORIO CAMIL C/2KG</t>
        </is>
      </c>
      <c r="G3471" t="n">
        <v>2222</v>
      </c>
      <c r="H3471" t="n">
        <v>12</v>
      </c>
      <c r="I3471" t="inlineStr">
        <is>
          <t>PC</t>
        </is>
      </c>
      <c r="J3471" t="inlineStr">
        <is>
          <t>ALIMENTOS</t>
        </is>
      </c>
      <c r="K3471" t="inlineStr">
        <is>
          <t>06/2025</t>
        </is>
      </c>
      <c r="L3471" t="n">
        <v>0</v>
      </c>
      <c r="M3471" s="551" t="n">
        <v>45706</v>
      </c>
      <c r="N3471" t="n">
        <v>33.92</v>
      </c>
      <c r="O3471" t="n">
        <v>33.8</v>
      </c>
      <c r="P3471" t="n">
        <v>407.04</v>
      </c>
    </row>
    <row r="3472">
      <c r="A3472" t="n">
        <v>40277</v>
      </c>
      <c r="B3472" t="n">
        <v>122</v>
      </c>
      <c r="C3472" t="inlineStr">
        <is>
          <t>Arcos</t>
        </is>
      </c>
      <c r="D3472" s="551" t="n">
        <v>45839</v>
      </c>
      <c r="E3472" t="n">
        <v>17753</v>
      </c>
      <c r="F3472" t="inlineStr">
        <is>
          <t>VINHO DO PORTO BRANCO SANDEMAN 750ML</t>
        </is>
      </c>
      <c r="G3472" t="n">
        <v>3789</v>
      </c>
      <c r="H3472" t="n">
        <v>3</v>
      </c>
      <c r="I3472" t="inlineStr">
        <is>
          <t>GR</t>
        </is>
      </c>
      <c r="J3472" t="inlineStr">
        <is>
          <t>BEBIDAS</t>
        </is>
      </c>
      <c r="K3472" t="inlineStr">
        <is>
          <t>06/2025</t>
        </is>
      </c>
      <c r="L3472" t="n">
        <v>0</v>
      </c>
      <c r="M3472" s="551" t="n">
        <v>-693593</v>
      </c>
      <c r="N3472" t="n">
        <v>0</v>
      </c>
      <c r="O3472" t="n">
        <v>145.6</v>
      </c>
      <c r="P3472" t="n">
        <v>404.76</v>
      </c>
    </row>
    <row r="3473">
      <c r="A3473" t="n">
        <v>40179</v>
      </c>
      <c r="B3473" t="n">
        <v>122</v>
      </c>
      <c r="C3473" t="inlineStr">
        <is>
          <t>Arcos</t>
        </is>
      </c>
      <c r="D3473" s="551" t="n">
        <v>45839</v>
      </c>
      <c r="E3473" t="n">
        <v>25164</v>
      </c>
      <c r="F3473" t="inlineStr">
        <is>
          <t>ACEM EM BIFES KG</t>
        </is>
      </c>
      <c r="G3473" t="n">
        <v>2915</v>
      </c>
      <c r="H3473" t="n">
        <v>10.22</v>
      </c>
      <c r="I3473" t="inlineStr">
        <is>
          <t>KG</t>
        </is>
      </c>
      <c r="J3473" t="inlineStr">
        <is>
          <t>ALIMENTOS</t>
        </is>
      </c>
      <c r="K3473" t="inlineStr">
        <is>
          <t>06/2025</t>
        </is>
      </c>
      <c r="L3473" t="n">
        <v>39.4</v>
      </c>
      <c r="M3473" s="551" t="n">
        <v>45818</v>
      </c>
      <c r="N3473" t="n">
        <v>39.9</v>
      </c>
      <c r="O3473" t="n">
        <v>39.9</v>
      </c>
      <c r="P3473" t="n">
        <v>402.67</v>
      </c>
    </row>
    <row r="3474">
      <c r="A3474" t="n">
        <v>40213</v>
      </c>
      <c r="B3474" t="n">
        <v>122</v>
      </c>
      <c r="C3474" t="inlineStr">
        <is>
          <t>Arcos</t>
        </is>
      </c>
      <c r="D3474" s="551" t="n">
        <v>45839</v>
      </c>
      <c r="E3474" t="n">
        <v>23992</v>
      </c>
      <c r="F3474" t="inlineStr">
        <is>
          <t>ACIDO MALICO KG</t>
        </is>
      </c>
      <c r="G3474" t="n">
        <v>2216</v>
      </c>
      <c r="H3474" t="n">
        <v>6.48</v>
      </c>
      <c r="I3474" t="inlineStr">
        <is>
          <t>KG</t>
        </is>
      </c>
      <c r="J3474" t="inlineStr">
        <is>
          <t>ALIMENTOS</t>
        </is>
      </c>
      <c r="K3474" t="inlineStr">
        <is>
          <t>06/2025</t>
        </is>
      </c>
      <c r="L3474" t="n">
        <v>61</v>
      </c>
      <c r="M3474" s="551" t="n">
        <v>45832</v>
      </c>
      <c r="N3474" t="n">
        <v>61</v>
      </c>
      <c r="O3474" t="n">
        <v>61</v>
      </c>
      <c r="P3474" t="n">
        <v>395.28</v>
      </c>
    </row>
    <row r="3475">
      <c r="A3475" t="n">
        <v>40314</v>
      </c>
      <c r="B3475" t="n">
        <v>122</v>
      </c>
      <c r="C3475" t="inlineStr">
        <is>
          <t>Arcos</t>
        </is>
      </c>
      <c r="D3475" s="551" t="n">
        <v>45839</v>
      </c>
      <c r="E3475" t="n">
        <v>25645</v>
      </c>
      <c r="F3475" t="inlineStr">
        <is>
          <t>VINHO BRANCO GONZALES BYASS SOLERA 750ML</t>
        </is>
      </c>
      <c r="G3475" t="n">
        <v>6208</v>
      </c>
      <c r="H3475" t="n">
        <v>2</v>
      </c>
      <c r="I3475" t="inlineStr">
        <is>
          <t>GR</t>
        </is>
      </c>
      <c r="J3475" t="inlineStr">
        <is>
          <t>BEBIDAS</t>
        </is>
      </c>
      <c r="K3475" t="inlineStr">
        <is>
          <t>06/2025</t>
        </is>
      </c>
      <c r="L3475" t="n">
        <v>0</v>
      </c>
      <c r="M3475" s="551" t="n">
        <v>-693593</v>
      </c>
      <c r="N3475" t="n">
        <v>0</v>
      </c>
      <c r="O3475" t="n">
        <v>0</v>
      </c>
      <c r="P3475" t="n">
        <v>389.04</v>
      </c>
    </row>
    <row r="3476">
      <c r="A3476" t="n">
        <v>40233</v>
      </c>
      <c r="B3476" t="n">
        <v>122</v>
      </c>
      <c r="C3476" t="inlineStr">
        <is>
          <t>Arcos</t>
        </is>
      </c>
      <c r="D3476" s="551" t="n">
        <v>45839</v>
      </c>
      <c r="E3476" t="n">
        <v>23548</v>
      </c>
      <c r="F3476" t="inlineStr">
        <is>
          <t>CANELA EM PAU KG</t>
        </is>
      </c>
      <c r="G3476" t="n">
        <v>2321</v>
      </c>
      <c r="H3476" t="n">
        <v>5.9</v>
      </c>
      <c r="I3476" t="inlineStr">
        <is>
          <t>KG</t>
        </is>
      </c>
      <c r="J3476" t="inlineStr">
        <is>
          <t>ALIMENTOS</t>
        </is>
      </c>
      <c r="K3476" t="inlineStr">
        <is>
          <t>06/2025</t>
        </is>
      </c>
      <c r="L3476" t="n">
        <v>0</v>
      </c>
      <c r="M3476" s="551" t="n">
        <v>45764</v>
      </c>
      <c r="N3476" t="n">
        <v>60.45</v>
      </c>
      <c r="O3476" t="n">
        <v>65.90000000000001</v>
      </c>
      <c r="P3476" t="n">
        <v>356.66</v>
      </c>
    </row>
    <row r="3477">
      <c r="A3477" t="n">
        <v>40237</v>
      </c>
      <c r="B3477" t="n">
        <v>122</v>
      </c>
      <c r="C3477" t="inlineStr">
        <is>
          <t>Arcos</t>
        </is>
      </c>
      <c r="D3477" s="551" t="n">
        <v>45839</v>
      </c>
      <c r="E3477" t="n">
        <v>19339</v>
      </c>
      <c r="F3477" t="inlineStr">
        <is>
          <t>QUEIJO MINAS PADRAO BRINCO OURO C/500G KG</t>
        </is>
      </c>
      <c r="G3477" t="n">
        <v>2771</v>
      </c>
      <c r="H3477" t="n">
        <v>5.16</v>
      </c>
      <c r="I3477" t="inlineStr">
        <is>
          <t>KG</t>
        </is>
      </c>
      <c r="J3477" t="inlineStr">
        <is>
          <t>ALIMENTOS</t>
        </is>
      </c>
      <c r="K3477" t="inlineStr">
        <is>
          <t>06/2025</t>
        </is>
      </c>
      <c r="L3477" t="n">
        <v>67.90000000000001</v>
      </c>
      <c r="M3477" s="551" t="n">
        <v>45831</v>
      </c>
      <c r="N3477" t="n">
        <v>67.90000000000001</v>
      </c>
      <c r="O3477" t="n">
        <v>67.90000000000001</v>
      </c>
      <c r="P3477" t="n">
        <v>350.36</v>
      </c>
    </row>
    <row r="3478">
      <c r="A3478" t="n">
        <v>40218</v>
      </c>
      <c r="B3478" t="n">
        <v>122</v>
      </c>
      <c r="C3478" t="inlineStr">
        <is>
          <t>Arcos</t>
        </is>
      </c>
      <c r="D3478" s="551" t="n">
        <v>45839</v>
      </c>
      <c r="E3478" t="n">
        <v>18275</v>
      </c>
      <c r="F3478" t="inlineStr">
        <is>
          <t>RUM BACARDI 4 ANOS 750ML</t>
        </is>
      </c>
      <c r="G3478" t="n">
        <v>3355</v>
      </c>
      <c r="H3478" t="n">
        <v>6.13</v>
      </c>
      <c r="I3478" t="inlineStr">
        <is>
          <t>GR</t>
        </is>
      </c>
      <c r="J3478" t="inlineStr">
        <is>
          <t>BEBIDAS</t>
        </is>
      </c>
      <c r="K3478" t="inlineStr">
        <is>
          <t>06/2025</t>
        </is>
      </c>
      <c r="L3478" t="n">
        <v>56.7</v>
      </c>
      <c r="M3478" s="551" t="n">
        <v>45824</v>
      </c>
      <c r="N3478" t="n">
        <v>56.7</v>
      </c>
      <c r="O3478" t="n">
        <v>98.90000000000001</v>
      </c>
      <c r="P3478" t="n">
        <v>347.57</v>
      </c>
    </row>
    <row r="3479">
      <c r="A3479" t="n">
        <v>40303</v>
      </c>
      <c r="B3479" t="n">
        <v>122</v>
      </c>
      <c r="C3479" t="inlineStr">
        <is>
          <t>Arcos</t>
        </is>
      </c>
      <c r="D3479" s="551" t="n">
        <v>45839</v>
      </c>
      <c r="E3479" t="n">
        <v>18284</v>
      </c>
      <c r="F3479" t="inlineStr">
        <is>
          <t>LICOR JEAN DE DIJON CREME DE CASSIS 700ML</t>
        </is>
      </c>
      <c r="G3479" t="n">
        <v>3344</v>
      </c>
      <c r="H3479" t="n">
        <v>2.5</v>
      </c>
      <c r="I3479" t="inlineStr">
        <is>
          <t>GR</t>
        </is>
      </c>
      <c r="J3479" t="inlineStr">
        <is>
          <t>BEBIDAS</t>
        </is>
      </c>
      <c r="K3479" t="inlineStr">
        <is>
          <t>06/2025</t>
        </is>
      </c>
      <c r="L3479" t="n">
        <v>136.9</v>
      </c>
      <c r="M3479" s="551" t="n">
        <v>45818</v>
      </c>
      <c r="N3479" t="n">
        <v>136.9</v>
      </c>
      <c r="O3479" t="n">
        <v>136.9</v>
      </c>
      <c r="P3479" t="n">
        <v>342.25</v>
      </c>
    </row>
    <row r="3480">
      <c r="A3480" t="n">
        <v>40249</v>
      </c>
      <c r="B3480" t="n">
        <v>122</v>
      </c>
      <c r="C3480" t="inlineStr">
        <is>
          <t>Arcos</t>
        </is>
      </c>
      <c r="D3480" s="551" t="n">
        <v>45839</v>
      </c>
      <c r="E3480" t="n">
        <v>18268</v>
      </c>
      <c r="F3480" t="inlineStr">
        <is>
          <t>RUM HAVANA CLUB 3 ANOS 750ML</t>
        </is>
      </c>
      <c r="G3480" t="n">
        <v>3362</v>
      </c>
      <c r="H3480" t="n">
        <v>4.93</v>
      </c>
      <c r="I3480" t="inlineStr">
        <is>
          <t>GR</t>
        </is>
      </c>
      <c r="J3480" t="inlineStr">
        <is>
          <t>BEBIDAS</t>
        </is>
      </c>
      <c r="K3480" t="inlineStr">
        <is>
          <t>06/2025</t>
        </is>
      </c>
      <c r="L3480" t="n">
        <v>0</v>
      </c>
      <c r="M3480" s="551" t="n">
        <v>-693593</v>
      </c>
      <c r="N3480" t="n">
        <v>0</v>
      </c>
      <c r="O3480" t="n">
        <v>68.06999999999999</v>
      </c>
      <c r="P3480" t="n">
        <v>328.69</v>
      </c>
    </row>
    <row r="3481">
      <c r="A3481" t="n">
        <v>40302</v>
      </c>
      <c r="B3481" t="n">
        <v>122</v>
      </c>
      <c r="C3481" t="inlineStr">
        <is>
          <t>Arcos</t>
        </is>
      </c>
      <c r="D3481" s="551" t="n">
        <v>45839</v>
      </c>
      <c r="E3481" t="n">
        <v>24046</v>
      </c>
      <c r="F3481" t="inlineStr">
        <is>
          <t>ANIS ESTRELADO KG</t>
        </is>
      </c>
      <c r="G3481" t="n">
        <v>2315</v>
      </c>
      <c r="H3481" t="n">
        <v>2.54</v>
      </c>
      <c r="I3481" t="inlineStr">
        <is>
          <t>KG</t>
        </is>
      </c>
      <c r="J3481" t="inlineStr">
        <is>
          <t>ALIMENTOS</t>
        </is>
      </c>
      <c r="K3481" t="inlineStr">
        <is>
          <t>06/2025</t>
        </is>
      </c>
      <c r="L3481" t="n">
        <v>0</v>
      </c>
      <c r="M3481" s="551" t="n">
        <v>-693593</v>
      </c>
      <c r="N3481" t="n">
        <v>0</v>
      </c>
      <c r="O3481" t="n">
        <v>75</v>
      </c>
      <c r="P3481" t="n">
        <v>328.22</v>
      </c>
    </row>
    <row r="3482">
      <c r="A3482" t="n">
        <v>40384</v>
      </c>
      <c r="B3482" t="n">
        <v>122</v>
      </c>
      <c r="C3482" t="inlineStr">
        <is>
          <t>Arcos</t>
        </is>
      </c>
      <c r="D3482" s="551" t="n">
        <v>45839</v>
      </c>
      <c r="E3482" t="n">
        <v>18328</v>
      </c>
      <c r="F3482" t="inlineStr">
        <is>
          <t>LICOR CHARTREUSE AMARELA 700ML</t>
        </is>
      </c>
      <c r="G3482" t="n">
        <v>3305</v>
      </c>
      <c r="H3482" t="n">
        <v>0.72</v>
      </c>
      <c r="I3482" t="inlineStr">
        <is>
          <t>UN</t>
        </is>
      </c>
      <c r="J3482" t="inlineStr">
        <is>
          <t>BEBIDAS</t>
        </is>
      </c>
      <c r="K3482" t="inlineStr">
        <is>
          <t>06/2025</t>
        </is>
      </c>
      <c r="L3482" t="n">
        <v>0</v>
      </c>
      <c r="M3482" s="551" t="n">
        <v>-693593</v>
      </c>
      <c r="N3482" t="n">
        <v>0</v>
      </c>
      <c r="O3482" t="n">
        <v>0</v>
      </c>
      <c r="P3482" t="n">
        <v>326.96</v>
      </c>
    </row>
    <row r="3483">
      <c r="A3483" t="n">
        <v>40182</v>
      </c>
      <c r="B3483" t="n">
        <v>122</v>
      </c>
      <c r="C3483" t="inlineStr">
        <is>
          <t>Arcos</t>
        </is>
      </c>
      <c r="D3483" s="551" t="n">
        <v>45839</v>
      </c>
      <c r="E3483" t="n">
        <v>21073</v>
      </c>
      <c r="F3483" t="inlineStr">
        <is>
          <t>CALDA DE AGAVE AZUL JASMINE ORGANICO 330ML UN</t>
        </is>
      </c>
      <c r="G3483" t="n">
        <v>1994</v>
      </c>
      <c r="H3483" t="n">
        <v>10</v>
      </c>
      <c r="I3483" t="inlineStr">
        <is>
          <t>UN</t>
        </is>
      </c>
      <c r="J3483" t="inlineStr">
        <is>
          <t>ALIMENTOS</t>
        </is>
      </c>
      <c r="K3483" t="inlineStr">
        <is>
          <t>06/2025</t>
        </is>
      </c>
      <c r="L3483" t="n">
        <v>0</v>
      </c>
      <c r="M3483" s="551" t="n">
        <v>45797</v>
      </c>
      <c r="N3483" t="n">
        <v>32.25</v>
      </c>
      <c r="O3483" t="n">
        <v>47.37</v>
      </c>
      <c r="P3483" t="n">
        <v>322.49</v>
      </c>
    </row>
    <row r="3484">
      <c r="A3484" t="n">
        <v>40248</v>
      </c>
      <c r="B3484" t="n">
        <v>122</v>
      </c>
      <c r="C3484" t="inlineStr">
        <is>
          <t>Arcos</t>
        </is>
      </c>
      <c r="D3484" s="551" t="n">
        <v>45839</v>
      </c>
      <c r="E3484" t="n">
        <v>25152</v>
      </c>
      <c r="F3484" t="inlineStr">
        <is>
          <t>CACHACA FAMIGERADA JEQUITIBA ROSA 750ML</t>
        </is>
      </c>
      <c r="G3484" t="n">
        <v>5924</v>
      </c>
      <c r="H3484" t="n">
        <v>4.93</v>
      </c>
      <c r="I3484" t="inlineStr">
        <is>
          <t>GR</t>
        </is>
      </c>
      <c r="J3484" t="inlineStr">
        <is>
          <t>BEBIDAS</t>
        </is>
      </c>
      <c r="K3484" t="inlineStr">
        <is>
          <t>06/2025</t>
        </is>
      </c>
      <c r="L3484" t="n">
        <v>0</v>
      </c>
      <c r="M3484" s="551" t="n">
        <v>45673</v>
      </c>
      <c r="N3484" t="n">
        <v>65</v>
      </c>
      <c r="O3484" t="n">
        <v>65</v>
      </c>
      <c r="P3484" t="n">
        <v>320.45</v>
      </c>
    </row>
    <row r="3485">
      <c r="A3485" t="n">
        <v>40188</v>
      </c>
      <c r="B3485" t="n">
        <v>122</v>
      </c>
      <c r="C3485" t="inlineStr">
        <is>
          <t>Arcos</t>
        </is>
      </c>
      <c r="D3485" s="551" t="n">
        <v>45839</v>
      </c>
      <c r="E3485" t="n">
        <v>18547</v>
      </c>
      <c r="F3485" t="inlineStr">
        <is>
          <t>APERITIVO APEROL 750ML</t>
        </is>
      </c>
      <c r="G3485" t="n">
        <v>3132</v>
      </c>
      <c r="H3485" t="n">
        <v>9.199999999999999</v>
      </c>
      <c r="I3485" t="inlineStr">
        <is>
          <t>GR</t>
        </is>
      </c>
      <c r="J3485" t="inlineStr">
        <is>
          <t>BEBIDAS</t>
        </is>
      </c>
      <c r="K3485" t="inlineStr">
        <is>
          <t>06/2025</t>
        </is>
      </c>
      <c r="L3485" t="n">
        <v>34.74</v>
      </c>
      <c r="M3485" s="551" t="n">
        <v>45812</v>
      </c>
      <c r="N3485" t="n">
        <v>34.74</v>
      </c>
      <c r="O3485" t="n">
        <v>37.52</v>
      </c>
      <c r="P3485" t="n">
        <v>319.61</v>
      </c>
    </row>
    <row r="3486">
      <c r="A3486" t="n">
        <v>40102</v>
      </c>
      <c r="B3486" t="n">
        <v>122</v>
      </c>
      <c r="C3486" t="inlineStr">
        <is>
          <t>Arcos</t>
        </is>
      </c>
      <c r="D3486" s="551" t="n">
        <v>45839</v>
      </c>
      <c r="E3486" t="n">
        <v>17092</v>
      </c>
      <c r="F3486" t="inlineStr">
        <is>
          <t>GELO CUBO 50X60MM</t>
        </is>
      </c>
      <c r="G3486" t="n">
        <v>4165</v>
      </c>
      <c r="H3486" t="n">
        <v>6</v>
      </c>
      <c r="I3486" t="inlineStr">
        <is>
          <t>UN</t>
        </is>
      </c>
      <c r="J3486" t="inlineStr">
        <is>
          <t>BEBIDAS</t>
        </is>
      </c>
      <c r="K3486" t="inlineStr">
        <is>
          <t>06/2025</t>
        </is>
      </c>
      <c r="L3486" t="n">
        <v>53.04</v>
      </c>
      <c r="M3486" s="551" t="n">
        <v>45838</v>
      </c>
      <c r="N3486" t="n">
        <v>54.25</v>
      </c>
      <c r="O3486" t="n">
        <v>54.25</v>
      </c>
      <c r="P3486" t="n">
        <v>318.24</v>
      </c>
    </row>
    <row r="3487">
      <c r="A3487" t="n">
        <v>40191</v>
      </c>
      <c r="B3487" t="n">
        <v>122</v>
      </c>
      <c r="C3487" t="inlineStr">
        <is>
          <t>Arcos</t>
        </is>
      </c>
      <c r="D3487" s="551" t="n">
        <v>45839</v>
      </c>
      <c r="E3487" t="n">
        <v>20689</v>
      </c>
      <c r="F3487" t="inlineStr">
        <is>
          <t>CREME DE LEITE FRESCO QUATA C/1,01LT</t>
        </is>
      </c>
      <c r="G3487" t="n">
        <v>2105</v>
      </c>
      <c r="H3487" t="n">
        <v>9</v>
      </c>
      <c r="I3487" t="inlineStr">
        <is>
          <t>UN</t>
        </is>
      </c>
      <c r="J3487" t="inlineStr">
        <is>
          <t>ALIMENTOS</t>
        </is>
      </c>
      <c r="K3487" t="inlineStr">
        <is>
          <t>06/2025</t>
        </is>
      </c>
      <c r="L3487" t="n">
        <v>35.35</v>
      </c>
      <c r="M3487" s="551" t="n">
        <v>45832</v>
      </c>
      <c r="N3487" t="n">
        <v>34.5</v>
      </c>
      <c r="O3487" t="n">
        <v>37.9</v>
      </c>
      <c r="P3487" t="n">
        <v>318.15</v>
      </c>
    </row>
    <row r="3488">
      <c r="A3488" t="n">
        <v>40167</v>
      </c>
      <c r="B3488" t="n">
        <v>122</v>
      </c>
      <c r="C3488" t="inlineStr">
        <is>
          <t>Arcos</t>
        </is>
      </c>
      <c r="D3488" s="551" t="n">
        <v>45839</v>
      </c>
      <c r="E3488" t="n">
        <v>26586</v>
      </c>
      <c r="F3488" t="inlineStr">
        <is>
          <t>TORTILHA DE MILHO DE 11CM C/50 UN</t>
        </is>
      </c>
      <c r="G3488" t="n">
        <v>6803</v>
      </c>
      <c r="H3488" t="n">
        <v>12</v>
      </c>
      <c r="I3488" t="inlineStr">
        <is>
          <t>PC</t>
        </is>
      </c>
      <c r="J3488" t="inlineStr">
        <is>
          <t>ALIMENTOS</t>
        </is>
      </c>
      <c r="K3488" t="inlineStr">
        <is>
          <t>06/2025</t>
        </is>
      </c>
      <c r="L3488" t="n">
        <v>0</v>
      </c>
      <c r="M3488" s="551" t="n">
        <v>45798</v>
      </c>
      <c r="N3488" t="n">
        <v>25.83</v>
      </c>
      <c r="O3488" t="n">
        <v>25.83</v>
      </c>
      <c r="P3488" t="n">
        <v>310</v>
      </c>
    </row>
    <row r="3489">
      <c r="A3489" t="n">
        <v>40275</v>
      </c>
      <c r="B3489" t="n">
        <v>122</v>
      </c>
      <c r="C3489" t="inlineStr">
        <is>
          <t>Arcos</t>
        </is>
      </c>
      <c r="D3489" s="551" t="n">
        <v>45839</v>
      </c>
      <c r="E3489" t="n">
        <v>18366</v>
      </c>
      <c r="F3489" t="inlineStr">
        <is>
          <t>GIN MONKEY 47 500ML</t>
        </is>
      </c>
      <c r="G3489" t="n">
        <v>3272</v>
      </c>
      <c r="H3489" t="n">
        <v>3.2</v>
      </c>
      <c r="I3489" t="inlineStr">
        <is>
          <t>UN</t>
        </is>
      </c>
      <c r="J3489" t="inlineStr">
        <is>
          <t>BEBIDAS</t>
        </is>
      </c>
      <c r="K3489" t="inlineStr">
        <is>
          <t>06/2025</t>
        </is>
      </c>
      <c r="L3489" t="n">
        <v>0</v>
      </c>
      <c r="M3489" s="551" t="n">
        <v>-693593</v>
      </c>
      <c r="N3489" t="n">
        <v>0</v>
      </c>
      <c r="O3489" t="n">
        <v>0</v>
      </c>
      <c r="P3489" t="n">
        <v>296.07</v>
      </c>
    </row>
    <row r="3490">
      <c r="A3490" t="n">
        <v>40428</v>
      </c>
      <c r="B3490" t="n">
        <v>122</v>
      </c>
      <c r="C3490" t="inlineStr">
        <is>
          <t>Arcos</t>
        </is>
      </c>
      <c r="D3490" s="551" t="n">
        <v>45839</v>
      </c>
      <c r="E3490" t="n">
        <v>26054</v>
      </c>
      <c r="F3490" t="inlineStr">
        <is>
          <t>VINAGRE DE ARROZ MIZKAN 500ML UN</t>
        </is>
      </c>
      <c r="G3490" t="n">
        <v>6516</v>
      </c>
      <c r="H3490" t="n">
        <v>9</v>
      </c>
      <c r="I3490" t="inlineStr">
        <is>
          <t>UN</t>
        </is>
      </c>
      <c r="J3490" t="inlineStr">
        <is>
          <t>ALIMENTOS</t>
        </is>
      </c>
      <c r="K3490" t="inlineStr">
        <is>
          <t>06/2025</t>
        </is>
      </c>
      <c r="L3490" t="n">
        <v>0</v>
      </c>
      <c r="M3490" s="551" t="n">
        <v>-693593</v>
      </c>
      <c r="N3490" t="n">
        <v>0</v>
      </c>
      <c r="O3490" t="n">
        <v>0</v>
      </c>
      <c r="P3490" t="n">
        <v>295.2</v>
      </c>
    </row>
    <row r="3491">
      <c r="A3491" t="n">
        <v>40327</v>
      </c>
      <c r="B3491" t="n">
        <v>122</v>
      </c>
      <c r="C3491" t="inlineStr">
        <is>
          <t>Arcos</t>
        </is>
      </c>
      <c r="D3491" s="551" t="n">
        <v>45839</v>
      </c>
      <c r="E3491" t="n">
        <v>24712</v>
      </c>
      <c r="F3491" t="inlineStr">
        <is>
          <t>VERMOUTH DOLIN ROUGE 750ML</t>
        </is>
      </c>
      <c r="G3491" t="n">
        <v>5726</v>
      </c>
      <c r="H3491" t="n">
        <v>2</v>
      </c>
      <c r="I3491" t="inlineStr">
        <is>
          <t>GR</t>
        </is>
      </c>
      <c r="J3491" t="inlineStr">
        <is>
          <t>ALIMENTOS</t>
        </is>
      </c>
      <c r="K3491" t="inlineStr">
        <is>
          <t>06/2025</t>
        </is>
      </c>
      <c r="L3491" t="n">
        <v>0</v>
      </c>
      <c r="M3491" s="551" t="n">
        <v>45728</v>
      </c>
      <c r="N3491" t="n">
        <v>145.6</v>
      </c>
      <c r="O3491" t="n">
        <v>145.6</v>
      </c>
      <c r="P3491" t="n">
        <v>291.2</v>
      </c>
    </row>
    <row r="3492">
      <c r="A3492" t="n">
        <v>40296</v>
      </c>
      <c r="B3492" t="n">
        <v>122</v>
      </c>
      <c r="C3492" t="inlineStr">
        <is>
          <t>Arcos</t>
        </is>
      </c>
      <c r="D3492" s="551" t="n">
        <v>45839</v>
      </c>
      <c r="E3492" t="n">
        <v>18540</v>
      </c>
      <c r="F3492" t="inlineStr">
        <is>
          <t>APERITIVO FERNET BRANCA FRATELLI 750ML</t>
        </is>
      </c>
      <c r="G3492" t="n">
        <v>3138</v>
      </c>
      <c r="H3492" t="n">
        <v>2.8</v>
      </c>
      <c r="I3492" t="inlineStr">
        <is>
          <t>GR</t>
        </is>
      </c>
      <c r="J3492" t="inlineStr">
        <is>
          <t>BEBIDAS</t>
        </is>
      </c>
      <c r="K3492" t="inlineStr">
        <is>
          <t>06/2025</t>
        </is>
      </c>
      <c r="L3492" t="n">
        <v>102</v>
      </c>
      <c r="M3492" s="551" t="n">
        <v>45811</v>
      </c>
      <c r="N3492" t="n">
        <v>102</v>
      </c>
      <c r="O3492" t="n">
        <v>124.6</v>
      </c>
      <c r="P3492" t="n">
        <v>285.6</v>
      </c>
    </row>
    <row r="3493">
      <c r="A3493" t="n">
        <v>40310</v>
      </c>
      <c r="B3493" t="n">
        <v>122</v>
      </c>
      <c r="C3493" t="inlineStr">
        <is>
          <t>Arcos</t>
        </is>
      </c>
      <c r="D3493" s="551" t="n">
        <v>45839</v>
      </c>
      <c r="E3493" t="n">
        <v>18189</v>
      </c>
      <c r="F3493" t="inlineStr">
        <is>
          <t>VODKA BELVEDERE NATURAL 700ML</t>
        </is>
      </c>
      <c r="G3493" t="n">
        <v>3435</v>
      </c>
      <c r="H3493" t="n">
        <v>2.24</v>
      </c>
      <c r="I3493" t="inlineStr">
        <is>
          <t>GR</t>
        </is>
      </c>
      <c r="J3493" t="inlineStr">
        <is>
          <t>BEBIDAS</t>
        </is>
      </c>
      <c r="K3493" t="inlineStr">
        <is>
          <t>06/2025</t>
        </is>
      </c>
      <c r="L3493" t="n">
        <v>0</v>
      </c>
      <c r="M3493" s="551" t="n">
        <v>-693593</v>
      </c>
      <c r="N3493" t="n">
        <v>0</v>
      </c>
      <c r="O3493" t="n">
        <v>119.03</v>
      </c>
      <c r="P3493" t="n">
        <v>275.52</v>
      </c>
    </row>
    <row r="3494">
      <c r="A3494" t="n">
        <v>40368</v>
      </c>
      <c r="B3494" t="n">
        <v>122</v>
      </c>
      <c r="C3494" t="inlineStr">
        <is>
          <t>Arcos</t>
        </is>
      </c>
      <c r="D3494" s="551" t="n">
        <v>45839</v>
      </c>
      <c r="E3494" t="n">
        <v>18351</v>
      </c>
      <c r="F3494" t="inlineStr">
        <is>
          <t>GIN THE LONDON N1 700ML</t>
        </is>
      </c>
      <c r="G3494" t="n">
        <v>3284</v>
      </c>
      <c r="H3494" t="n">
        <v>1</v>
      </c>
      <c r="I3494" t="inlineStr">
        <is>
          <t>UN</t>
        </is>
      </c>
      <c r="J3494" t="inlineStr">
        <is>
          <t>BEBIDAS</t>
        </is>
      </c>
      <c r="K3494" t="inlineStr">
        <is>
          <t>06/2025</t>
        </is>
      </c>
      <c r="L3494" t="n">
        <v>0</v>
      </c>
      <c r="M3494" s="551" t="n">
        <v>-693593</v>
      </c>
      <c r="N3494" t="n">
        <v>0</v>
      </c>
      <c r="O3494" t="n">
        <v>0</v>
      </c>
      <c r="P3494" t="n">
        <v>272.3</v>
      </c>
    </row>
    <row r="3495">
      <c r="A3495" t="n">
        <v>40216</v>
      </c>
      <c r="B3495" t="n">
        <v>122</v>
      </c>
      <c r="C3495" t="inlineStr">
        <is>
          <t>Arcos</t>
        </is>
      </c>
      <c r="D3495" s="551" t="n">
        <v>45839</v>
      </c>
      <c r="E3495" t="n">
        <v>23698</v>
      </c>
      <c r="F3495" t="inlineStr">
        <is>
          <t>FARINHA DE AMENDOA KG</t>
        </is>
      </c>
      <c r="G3495" t="n">
        <v>2188</v>
      </c>
      <c r="H3495" t="n">
        <v>6.14</v>
      </c>
      <c r="I3495" t="inlineStr">
        <is>
          <t>KG</t>
        </is>
      </c>
      <c r="J3495" t="inlineStr">
        <is>
          <t>ALIMENTOS</t>
        </is>
      </c>
      <c r="K3495" t="inlineStr">
        <is>
          <t>06/2025</t>
        </is>
      </c>
      <c r="L3495" t="n">
        <v>0</v>
      </c>
      <c r="M3495" s="551" t="n">
        <v>45748</v>
      </c>
      <c r="N3495" t="n">
        <v>44.22</v>
      </c>
      <c r="O3495" t="n">
        <v>46.9</v>
      </c>
      <c r="P3495" t="n">
        <v>271.51</v>
      </c>
    </row>
    <row r="3496">
      <c r="A3496" t="n">
        <v>40294</v>
      </c>
      <c r="B3496" t="n">
        <v>122</v>
      </c>
      <c r="C3496" t="inlineStr">
        <is>
          <t>Arcos</t>
        </is>
      </c>
      <c r="D3496" s="551" t="n">
        <v>45839</v>
      </c>
      <c r="E3496" t="n">
        <v>18159</v>
      </c>
      <c r="F3496" t="inlineStr">
        <is>
          <t>WHISKY BALLANTINES FINEST 1L</t>
        </is>
      </c>
      <c r="G3496" t="n">
        <v>3461</v>
      </c>
      <c r="H3496" t="n">
        <v>3</v>
      </c>
      <c r="I3496" t="inlineStr">
        <is>
          <t>GR</t>
        </is>
      </c>
      <c r="J3496" t="inlineStr">
        <is>
          <t>BEBIDAS</t>
        </is>
      </c>
      <c r="K3496" t="inlineStr">
        <is>
          <t>06/2025</t>
        </is>
      </c>
      <c r="L3496" t="n">
        <v>0</v>
      </c>
      <c r="M3496" s="551" t="n">
        <v>-693593</v>
      </c>
      <c r="N3496" t="n">
        <v>0</v>
      </c>
      <c r="O3496" t="n">
        <v>0</v>
      </c>
      <c r="P3496" t="n">
        <v>269.97</v>
      </c>
    </row>
    <row r="3497">
      <c r="A3497" t="n">
        <v>40156</v>
      </c>
      <c r="B3497" t="n">
        <v>122</v>
      </c>
      <c r="C3497" t="inlineStr">
        <is>
          <t>Arcos</t>
        </is>
      </c>
      <c r="D3497" s="551" t="n">
        <v>45839</v>
      </c>
      <c r="E3497" t="n">
        <v>19017</v>
      </c>
      <c r="F3497" t="inlineStr">
        <is>
          <t>FILE DE FRANGO KG</t>
        </is>
      </c>
      <c r="G3497" t="n">
        <v>2893</v>
      </c>
      <c r="H3497" t="n">
        <v>13.02</v>
      </c>
      <c r="I3497" t="inlineStr">
        <is>
          <t>KG</t>
        </is>
      </c>
      <c r="J3497" t="inlineStr">
        <is>
          <t>ALIMENTOS</t>
        </is>
      </c>
      <c r="K3497" t="inlineStr">
        <is>
          <t>06/2025</t>
        </is>
      </c>
      <c r="L3497" t="n">
        <v>20.05</v>
      </c>
      <c r="M3497" s="551" t="n">
        <v>45838</v>
      </c>
      <c r="N3497" t="n">
        <v>20.5</v>
      </c>
      <c r="O3497" t="n">
        <v>20.5</v>
      </c>
      <c r="P3497" t="n">
        <v>261.05</v>
      </c>
    </row>
    <row r="3498">
      <c r="A3498" t="n">
        <v>40295</v>
      </c>
      <c r="B3498" t="n">
        <v>122</v>
      </c>
      <c r="C3498" t="inlineStr">
        <is>
          <t>Arcos</t>
        </is>
      </c>
      <c r="D3498" s="551" t="n">
        <v>45839</v>
      </c>
      <c r="E3498" t="n">
        <v>26596</v>
      </c>
      <c r="F3498" t="inlineStr">
        <is>
          <t>QUEIJO GORGONZOLA SERRA DAS ANTAS (PECAS DE 660G) KG</t>
        </is>
      </c>
      <c r="G3498" t="n">
        <v>6808</v>
      </c>
      <c r="H3498" t="n">
        <v>2.82</v>
      </c>
      <c r="I3498" t="inlineStr">
        <is>
          <t>KG</t>
        </is>
      </c>
      <c r="J3498" t="inlineStr">
        <is>
          <t>ALIMENTOS</t>
        </is>
      </c>
      <c r="K3498" t="inlineStr">
        <is>
          <t>06/2025</t>
        </is>
      </c>
      <c r="L3498" t="n">
        <v>92.06</v>
      </c>
      <c r="M3498" s="551" t="n">
        <v>45832</v>
      </c>
      <c r="N3498" t="n">
        <v>93.23999999999999</v>
      </c>
      <c r="O3498" t="n">
        <v>93.23999999999999</v>
      </c>
      <c r="P3498" t="n">
        <v>259.61</v>
      </c>
    </row>
    <row r="3499">
      <c r="A3499" t="n">
        <v>40117</v>
      </c>
      <c r="B3499" t="n">
        <v>122</v>
      </c>
      <c r="C3499" t="inlineStr">
        <is>
          <t>Arcos</t>
        </is>
      </c>
      <c r="D3499" s="551" t="n">
        <v>45839</v>
      </c>
      <c r="E3499" t="n">
        <v>21093</v>
      </c>
      <c r="F3499" t="inlineStr">
        <is>
          <t>ACUCAR REFINADO UNIAO 1KG UN</t>
        </is>
      </c>
      <c r="G3499" t="n">
        <v>1988</v>
      </c>
      <c r="H3499" t="n">
        <v>56</v>
      </c>
      <c r="I3499" t="inlineStr">
        <is>
          <t>KG</t>
        </is>
      </c>
      <c r="J3499" t="inlineStr">
        <is>
          <t>ALIMENTOS</t>
        </is>
      </c>
      <c r="K3499" t="inlineStr">
        <is>
          <t>06/2025</t>
        </is>
      </c>
      <c r="L3499" t="n">
        <v>4.6</v>
      </c>
      <c r="M3499" s="551" t="n">
        <v>45832</v>
      </c>
      <c r="N3499" t="n">
        <v>4.75</v>
      </c>
      <c r="O3499" t="n">
        <v>4.93</v>
      </c>
      <c r="P3499" t="n">
        <v>257.6</v>
      </c>
    </row>
    <row r="3500">
      <c r="A3500" t="n">
        <v>40366</v>
      </c>
      <c r="B3500" t="n">
        <v>122</v>
      </c>
      <c r="C3500" t="inlineStr">
        <is>
          <t>Arcos</t>
        </is>
      </c>
      <c r="D3500" s="551" t="n">
        <v>45839</v>
      </c>
      <c r="E3500" t="n">
        <v>18363</v>
      </c>
      <c r="F3500" t="inlineStr">
        <is>
          <t>GIN PRINCIPE DE LOS APOSTOLES 750ML</t>
        </is>
      </c>
      <c r="G3500" t="n">
        <v>3275</v>
      </c>
      <c r="H3500" t="n">
        <v>1</v>
      </c>
      <c r="I3500" t="inlineStr">
        <is>
          <t>UN</t>
        </is>
      </c>
      <c r="J3500" t="inlineStr">
        <is>
          <t>BEBIDAS</t>
        </is>
      </c>
      <c r="K3500" t="inlineStr">
        <is>
          <t>06/2025</t>
        </is>
      </c>
      <c r="L3500" t="n">
        <v>0</v>
      </c>
      <c r="M3500" s="551" t="n">
        <v>-693593</v>
      </c>
      <c r="N3500" t="n">
        <v>0</v>
      </c>
      <c r="O3500" t="n">
        <v>0</v>
      </c>
      <c r="P3500" t="n">
        <v>256.5</v>
      </c>
    </row>
    <row r="3501">
      <c r="A3501" t="n">
        <v>40339</v>
      </c>
      <c r="B3501" t="n">
        <v>122</v>
      </c>
      <c r="C3501" t="inlineStr">
        <is>
          <t>Arcos</t>
        </is>
      </c>
      <c r="D3501" s="551" t="n">
        <v>45839</v>
      </c>
      <c r="E3501" t="n">
        <v>18234</v>
      </c>
      <c r="F3501" t="inlineStr">
        <is>
          <t>TEQUILA JOSE CUERVO 1800 SILVER 750ML</t>
        </is>
      </c>
      <c r="G3501" t="n">
        <v>3394</v>
      </c>
      <c r="H3501" t="n">
        <v>1.45</v>
      </c>
      <c r="I3501" t="inlineStr">
        <is>
          <t>UN</t>
        </is>
      </c>
      <c r="J3501" t="inlineStr">
        <is>
          <t>BEBIDAS</t>
        </is>
      </c>
      <c r="K3501" t="inlineStr">
        <is>
          <t>06/2025</t>
        </is>
      </c>
      <c r="L3501" t="n">
        <v>0</v>
      </c>
      <c r="M3501" s="551" t="n">
        <v>45545</v>
      </c>
      <c r="N3501" t="n">
        <v>174.8</v>
      </c>
      <c r="O3501" t="n">
        <v>174.8</v>
      </c>
      <c r="P3501" t="n">
        <v>253.46</v>
      </c>
    </row>
    <row r="3502">
      <c r="A3502" t="n">
        <v>40439</v>
      </c>
      <c r="B3502" t="n">
        <v>122</v>
      </c>
      <c r="C3502" t="inlineStr">
        <is>
          <t>Arcos</t>
        </is>
      </c>
      <c r="D3502" s="551" t="n">
        <v>45839</v>
      </c>
      <c r="E3502" t="n">
        <v>20109</v>
      </c>
      <c r="F3502" t="inlineStr">
        <is>
          <t>MACARRAO DE ARROZ TAILANDES RICE STICK 5MM COCK 300G</t>
        </is>
      </c>
      <c r="G3502" t="n">
        <v>2295</v>
      </c>
      <c r="H3502" t="n">
        <v>23</v>
      </c>
      <c r="I3502" t="inlineStr">
        <is>
          <t>PT</t>
        </is>
      </c>
      <c r="J3502" t="inlineStr">
        <is>
          <t>ALIMENTOS</t>
        </is>
      </c>
      <c r="K3502" t="inlineStr">
        <is>
          <t>06/2025</t>
        </is>
      </c>
      <c r="L3502" t="n">
        <v>0</v>
      </c>
      <c r="M3502" s="551" t="n">
        <v>45629</v>
      </c>
      <c r="N3502" t="n">
        <v>11</v>
      </c>
      <c r="O3502" t="n">
        <v>11</v>
      </c>
      <c r="P3502" t="n">
        <v>253</v>
      </c>
    </row>
    <row r="3503">
      <c r="A3503" t="n">
        <v>40322</v>
      </c>
      <c r="B3503" t="n">
        <v>122</v>
      </c>
      <c r="C3503" t="inlineStr">
        <is>
          <t>Arcos</t>
        </is>
      </c>
      <c r="D3503" s="551" t="n">
        <v>45839</v>
      </c>
      <c r="E3503" t="n">
        <v>20752</v>
      </c>
      <c r="F3503" t="inlineStr">
        <is>
          <t>AZEITONA PTA AZAPA 90/110 DISALERNO 2KG</t>
        </is>
      </c>
      <c r="G3503" t="n">
        <v>2088</v>
      </c>
      <c r="H3503" t="n">
        <v>2</v>
      </c>
      <c r="I3503" t="inlineStr">
        <is>
          <t>PT</t>
        </is>
      </c>
      <c r="J3503" t="inlineStr">
        <is>
          <t>ALIMENTOS</t>
        </is>
      </c>
      <c r="K3503" t="inlineStr">
        <is>
          <t>06/2025</t>
        </is>
      </c>
      <c r="L3503" t="n">
        <v>123.48</v>
      </c>
      <c r="M3503" s="551" t="n">
        <v>45831</v>
      </c>
      <c r="N3503" t="n">
        <v>123.9</v>
      </c>
      <c r="O3503" t="n">
        <v>122.4</v>
      </c>
      <c r="P3503" t="n">
        <v>246.96</v>
      </c>
    </row>
    <row r="3504">
      <c r="A3504" t="n">
        <v>40289</v>
      </c>
      <c r="B3504" t="n">
        <v>122</v>
      </c>
      <c r="C3504" t="inlineStr">
        <is>
          <t>Arcos</t>
        </is>
      </c>
      <c r="D3504" s="551" t="n">
        <v>45839</v>
      </c>
      <c r="E3504" t="n">
        <v>18546</v>
      </c>
      <c r="F3504" t="inlineStr">
        <is>
          <t>APERITIVO AVERNA AMARO 700ML</t>
        </is>
      </c>
      <c r="G3504" t="n">
        <v>3133</v>
      </c>
      <c r="H3504" t="n">
        <v>3</v>
      </c>
      <c r="I3504" t="inlineStr">
        <is>
          <t>GR</t>
        </is>
      </c>
      <c r="J3504" t="inlineStr">
        <is>
          <t>BEBIDAS</t>
        </is>
      </c>
      <c r="K3504" t="inlineStr">
        <is>
          <t>06/2025</t>
        </is>
      </c>
      <c r="L3504" t="n">
        <v>0</v>
      </c>
      <c r="M3504" s="551" t="n">
        <v>-693593</v>
      </c>
      <c r="N3504" t="n">
        <v>0</v>
      </c>
      <c r="O3504" t="n">
        <v>94.90000000000001</v>
      </c>
      <c r="P3504" t="n">
        <v>244</v>
      </c>
    </row>
    <row r="3505">
      <c r="A3505" t="n">
        <v>40198</v>
      </c>
      <c r="B3505" t="n">
        <v>122</v>
      </c>
      <c r="C3505" t="inlineStr">
        <is>
          <t>Arcos</t>
        </is>
      </c>
      <c r="D3505" s="551" t="n">
        <v>45839</v>
      </c>
      <c r="E3505" t="n">
        <v>20672</v>
      </c>
      <c r="F3505" t="inlineStr">
        <is>
          <t>EXTRATO DE TOMATE ELEFANTE C/1,7KG</t>
        </is>
      </c>
      <c r="G3505" t="n">
        <v>2107</v>
      </c>
      <c r="H3505" t="n">
        <v>8</v>
      </c>
      <c r="I3505" t="inlineStr">
        <is>
          <t>PC</t>
        </is>
      </c>
      <c r="J3505" t="inlineStr">
        <is>
          <t>ALIMENTOS</t>
        </is>
      </c>
      <c r="K3505" t="inlineStr">
        <is>
          <t>06/2025</t>
        </is>
      </c>
      <c r="L3505" t="n">
        <v>29.91</v>
      </c>
      <c r="M3505" s="551" t="n">
        <v>45831</v>
      </c>
      <c r="N3505" t="n">
        <v>30.66</v>
      </c>
      <c r="O3505" t="n">
        <v>30.66</v>
      </c>
      <c r="P3505" t="n">
        <v>239.28</v>
      </c>
    </row>
    <row r="3506">
      <c r="A3506" t="n">
        <v>40143</v>
      </c>
      <c r="B3506" t="n">
        <v>122</v>
      </c>
      <c r="C3506" t="inlineStr">
        <is>
          <t>Arcos</t>
        </is>
      </c>
      <c r="D3506" s="551" t="n">
        <v>45839</v>
      </c>
      <c r="E3506" t="n">
        <v>19034</v>
      </c>
      <c r="F3506" t="inlineStr">
        <is>
          <t>COXA E SOBRECOXA COM OSSO E COM PELE KG</t>
        </is>
      </c>
      <c r="G3506" t="n">
        <v>2890</v>
      </c>
      <c r="H3506" t="n">
        <v>19.46</v>
      </c>
      <c r="I3506" t="inlineStr">
        <is>
          <t>KG</t>
        </is>
      </c>
      <c r="J3506" t="inlineStr">
        <is>
          <t>ALIMENTOS</t>
        </is>
      </c>
      <c r="K3506" t="inlineStr">
        <is>
          <t>06/2025</t>
        </is>
      </c>
      <c r="L3506" t="n">
        <v>12.23</v>
      </c>
      <c r="M3506" s="551" t="n">
        <v>45831</v>
      </c>
      <c r="N3506" t="n">
        <v>12.2</v>
      </c>
      <c r="O3506" t="n">
        <v>11.5</v>
      </c>
      <c r="P3506" t="n">
        <v>238</v>
      </c>
    </row>
    <row r="3507">
      <c r="A3507" t="n">
        <v>40199</v>
      </c>
      <c r="B3507" t="n">
        <v>122</v>
      </c>
      <c r="C3507" t="inlineStr">
        <is>
          <t>Arcos</t>
        </is>
      </c>
      <c r="D3507" s="551" t="n">
        <v>45839</v>
      </c>
      <c r="E3507" t="n">
        <v>20871</v>
      </c>
      <c r="F3507" t="inlineStr">
        <is>
          <t>MELADO DE CANA JR C/1,3KG</t>
        </is>
      </c>
      <c r="G3507" t="n">
        <v>2043</v>
      </c>
      <c r="H3507" t="n">
        <v>8</v>
      </c>
      <c r="I3507" t="inlineStr">
        <is>
          <t>PT</t>
        </is>
      </c>
      <c r="J3507" t="inlineStr">
        <is>
          <t>ALIMENTOS</t>
        </is>
      </c>
      <c r="K3507" t="inlineStr">
        <is>
          <t>06/2025</t>
        </is>
      </c>
      <c r="L3507" t="n">
        <v>28.9</v>
      </c>
      <c r="M3507" s="551" t="n">
        <v>45825</v>
      </c>
      <c r="N3507" t="n">
        <v>28.9</v>
      </c>
      <c r="O3507" t="n">
        <v>28</v>
      </c>
      <c r="P3507" t="n">
        <v>231.2</v>
      </c>
    </row>
    <row r="3508">
      <c r="A3508" t="n">
        <v>40203</v>
      </c>
      <c r="B3508" t="n">
        <v>122</v>
      </c>
      <c r="C3508" t="inlineStr">
        <is>
          <t>Arcos</t>
        </is>
      </c>
      <c r="D3508" s="551" t="n">
        <v>45839</v>
      </c>
      <c r="E3508" t="n">
        <v>18218</v>
      </c>
      <c r="F3508" t="inlineStr">
        <is>
          <t>VERMOUTH CINZANO ROSSO ARGENTINO 1L</t>
        </is>
      </c>
      <c r="G3508" t="n">
        <v>3410</v>
      </c>
      <c r="H3508" t="n">
        <v>8</v>
      </c>
      <c r="I3508" t="inlineStr">
        <is>
          <t>GR</t>
        </is>
      </c>
      <c r="J3508" t="inlineStr">
        <is>
          <t>BEBIDAS</t>
        </is>
      </c>
      <c r="K3508" t="inlineStr">
        <is>
          <t>06/2025</t>
        </is>
      </c>
      <c r="L3508" t="n">
        <v>0</v>
      </c>
      <c r="M3508" s="551" t="n">
        <v>45797</v>
      </c>
      <c r="N3508" t="n">
        <v>28.88</v>
      </c>
      <c r="O3508" t="n">
        <v>28.52</v>
      </c>
      <c r="P3508" t="n">
        <v>231.04</v>
      </c>
    </row>
    <row r="3509">
      <c r="A3509" t="n">
        <v>40195</v>
      </c>
      <c r="B3509" t="n">
        <v>122</v>
      </c>
      <c r="C3509" t="inlineStr">
        <is>
          <t>Arcos</t>
        </is>
      </c>
      <c r="D3509" s="551" t="n">
        <v>45839</v>
      </c>
      <c r="E3509" t="n">
        <v>19409</v>
      </c>
      <c r="F3509" t="inlineStr">
        <is>
          <t>MANTEIGA DE GARRAFA SERTA NORTE 450G UN</t>
        </is>
      </c>
      <c r="G3509" t="n">
        <v>2760</v>
      </c>
      <c r="H3509" t="n">
        <v>8</v>
      </c>
      <c r="I3509" t="inlineStr">
        <is>
          <t>UN</t>
        </is>
      </c>
      <c r="J3509" t="inlineStr">
        <is>
          <t>ALIMENTOS</t>
        </is>
      </c>
      <c r="K3509" t="inlineStr">
        <is>
          <t>06/2025</t>
        </is>
      </c>
      <c r="L3509" t="n">
        <v>28.59</v>
      </c>
      <c r="M3509" s="551" t="n">
        <v>45818</v>
      </c>
      <c r="N3509" t="n">
        <v>28.59</v>
      </c>
      <c r="O3509" t="n">
        <v>24.9</v>
      </c>
      <c r="P3509" t="n">
        <v>228.72</v>
      </c>
    </row>
    <row r="3510">
      <c r="A3510" t="n">
        <v>40301</v>
      </c>
      <c r="B3510" t="n">
        <v>122</v>
      </c>
      <c r="C3510" t="inlineStr">
        <is>
          <t>Arcos</t>
        </is>
      </c>
      <c r="D3510" s="551" t="n">
        <v>45839</v>
      </c>
      <c r="E3510" t="n">
        <v>25868</v>
      </c>
      <c r="F3510" t="inlineStr">
        <is>
          <t>QUEIJO GORGONZOLA DOLCE SERRA DAS ANTAS KG</t>
        </is>
      </c>
      <c r="G3510" t="n">
        <v>6405</v>
      </c>
      <c r="H3510" t="n">
        <v>2.54</v>
      </c>
      <c r="I3510" t="inlineStr">
        <is>
          <t>KG</t>
        </is>
      </c>
      <c r="J3510" t="inlineStr">
        <is>
          <t>ALIMENTOS</t>
        </is>
      </c>
      <c r="K3510" t="inlineStr">
        <is>
          <t>06/2025</t>
        </is>
      </c>
      <c r="L3510" t="n">
        <v>90</v>
      </c>
      <c r="M3510" s="551" t="n">
        <v>45819</v>
      </c>
      <c r="N3510" t="n">
        <v>91.69</v>
      </c>
      <c r="O3510" t="n">
        <v>91.69</v>
      </c>
      <c r="P3510" t="n">
        <v>228.6</v>
      </c>
    </row>
    <row r="3511">
      <c r="A3511" t="n">
        <v>40114</v>
      </c>
      <c r="B3511" t="n">
        <v>122</v>
      </c>
      <c r="C3511" t="inlineStr">
        <is>
          <t>Arcos</t>
        </is>
      </c>
      <c r="D3511" s="551" t="n">
        <v>45839</v>
      </c>
      <c r="E3511" t="n">
        <v>24030</v>
      </c>
      <c r="F3511" t="inlineStr">
        <is>
          <t>AGUA TONICA PRATA 269ML</t>
        </is>
      </c>
      <c r="G3511" t="n">
        <v>3593</v>
      </c>
      <c r="H3511" t="n">
        <v>60</v>
      </c>
      <c r="I3511" t="inlineStr">
        <is>
          <t>UN</t>
        </is>
      </c>
      <c r="J3511" t="inlineStr">
        <is>
          <t>BEBIDAS</t>
        </is>
      </c>
      <c r="K3511" t="inlineStr">
        <is>
          <t>06/2025</t>
        </is>
      </c>
      <c r="L3511" t="n">
        <v>3.79</v>
      </c>
      <c r="M3511" s="551" t="n">
        <v>45825</v>
      </c>
      <c r="N3511" t="n">
        <v>3.79</v>
      </c>
      <c r="O3511" t="n">
        <v>3.79</v>
      </c>
      <c r="P3511" t="n">
        <v>227.4</v>
      </c>
    </row>
    <row r="3512">
      <c r="A3512" t="n">
        <v>40196</v>
      </c>
      <c r="B3512" t="n">
        <v>122</v>
      </c>
      <c r="C3512" t="inlineStr">
        <is>
          <t>Arcos</t>
        </is>
      </c>
      <c r="D3512" s="551" t="n">
        <v>45839</v>
      </c>
      <c r="E3512" t="n">
        <v>21030</v>
      </c>
      <c r="F3512" t="inlineStr">
        <is>
          <t>AZEITE EXTRA VIRGEM GALLO 250ML UN</t>
        </is>
      </c>
      <c r="G3512" t="n">
        <v>2001</v>
      </c>
      <c r="H3512" t="n">
        <v>8</v>
      </c>
      <c r="I3512" t="inlineStr">
        <is>
          <t>UN</t>
        </is>
      </c>
      <c r="J3512" t="inlineStr">
        <is>
          <t>ALIMENTOS</t>
        </is>
      </c>
      <c r="K3512" t="inlineStr">
        <is>
          <t>06/2025</t>
        </is>
      </c>
      <c r="L3512" t="n">
        <v>28.4</v>
      </c>
      <c r="M3512" s="551" t="n">
        <v>45831</v>
      </c>
      <c r="N3512" t="n">
        <v>28.4</v>
      </c>
      <c r="O3512" t="n">
        <v>28.4</v>
      </c>
      <c r="P3512" t="n">
        <v>227.2</v>
      </c>
    </row>
    <row r="3513">
      <c r="A3513" t="n">
        <v>40157</v>
      </c>
      <c r="B3513" t="n">
        <v>122</v>
      </c>
      <c r="C3513" t="inlineStr">
        <is>
          <t>Arcos</t>
        </is>
      </c>
      <c r="D3513" s="551" t="n">
        <v>45839</v>
      </c>
      <c r="E3513" t="n">
        <v>21098</v>
      </c>
      <c r="F3513" t="inlineStr">
        <is>
          <t>ACUCAR MASCAVO UNIAO C/1KG</t>
        </is>
      </c>
      <c r="G3513" t="n">
        <v>1987</v>
      </c>
      <c r="H3513" t="n">
        <v>13</v>
      </c>
      <c r="I3513" t="inlineStr">
        <is>
          <t>PC</t>
        </is>
      </c>
      <c r="J3513" t="inlineStr">
        <is>
          <t>ALIMENTOS</t>
        </is>
      </c>
      <c r="K3513" t="inlineStr">
        <is>
          <t>06/2025</t>
        </is>
      </c>
      <c r="L3513" t="n">
        <v>17.4</v>
      </c>
      <c r="M3513" s="551" t="n">
        <v>45824</v>
      </c>
      <c r="N3513" t="n">
        <v>17.4</v>
      </c>
      <c r="O3513" t="n">
        <v>8.199999999999999</v>
      </c>
      <c r="P3513" t="n">
        <v>226.2</v>
      </c>
    </row>
    <row r="3514">
      <c r="A3514" t="n">
        <v>40250</v>
      </c>
      <c r="B3514" t="n">
        <v>122</v>
      </c>
      <c r="C3514" t="inlineStr">
        <is>
          <t>Arcos</t>
        </is>
      </c>
      <c r="D3514" s="551" t="n">
        <v>45839</v>
      </c>
      <c r="E3514" t="n">
        <v>18832</v>
      </c>
      <c r="F3514" t="inlineStr">
        <is>
          <t>PATINHO MOIDO KG</t>
        </is>
      </c>
      <c r="G3514" t="n">
        <v>2950</v>
      </c>
      <c r="H3514" t="n">
        <v>4.88</v>
      </c>
      <c r="I3514" t="inlineStr">
        <is>
          <t>KG</t>
        </is>
      </c>
      <c r="J3514" t="inlineStr">
        <is>
          <t>ALIMENTOS</t>
        </is>
      </c>
      <c r="K3514" t="inlineStr">
        <is>
          <t>06/2025</t>
        </is>
      </c>
      <c r="L3514" t="n">
        <v>46.11</v>
      </c>
      <c r="M3514" s="551" t="n">
        <v>45838</v>
      </c>
      <c r="N3514" t="n">
        <v>47</v>
      </c>
      <c r="O3514" t="n">
        <v>47</v>
      </c>
      <c r="P3514" t="n">
        <v>225.02</v>
      </c>
    </row>
    <row r="3515">
      <c r="A3515" t="n">
        <v>40214</v>
      </c>
      <c r="B3515" t="n">
        <v>122</v>
      </c>
      <c r="C3515" t="inlineStr">
        <is>
          <t>Arcos</t>
        </is>
      </c>
      <c r="D3515" s="551" t="n">
        <v>45839</v>
      </c>
      <c r="E3515" t="n">
        <v>18444</v>
      </c>
      <c r="F3515" t="inlineStr">
        <is>
          <t>CACHACA MATO DENTRO OURO 980ML</t>
        </is>
      </c>
      <c r="G3515" t="n">
        <v>3205</v>
      </c>
      <c r="H3515" t="n">
        <v>6.22</v>
      </c>
      <c r="I3515" t="inlineStr">
        <is>
          <t>UN</t>
        </is>
      </c>
      <c r="J3515" t="inlineStr">
        <is>
          <t>BEBIDAS</t>
        </is>
      </c>
      <c r="K3515" t="inlineStr">
        <is>
          <t>06/2025</t>
        </is>
      </c>
      <c r="L3515" t="n">
        <v>0</v>
      </c>
      <c r="M3515" s="551" t="n">
        <v>45447</v>
      </c>
      <c r="N3515" t="n">
        <v>35</v>
      </c>
      <c r="O3515" t="n">
        <v>34</v>
      </c>
      <c r="P3515" t="n">
        <v>217.7</v>
      </c>
    </row>
    <row r="3516">
      <c r="A3516" t="n">
        <v>40113</v>
      </c>
      <c r="B3516" t="n">
        <v>122</v>
      </c>
      <c r="C3516" t="inlineStr">
        <is>
          <t>Arcos</t>
        </is>
      </c>
      <c r="D3516" s="551" t="n">
        <v>45839</v>
      </c>
      <c r="E3516" t="n">
        <v>24816</v>
      </c>
      <c r="F3516" t="inlineStr">
        <is>
          <t>GELO ESFERICO UN</t>
        </is>
      </c>
      <c r="G3516" t="n">
        <v>5772</v>
      </c>
      <c r="H3516" t="n">
        <v>70</v>
      </c>
      <c r="I3516" t="inlineStr">
        <is>
          <t>UN</t>
        </is>
      </c>
      <c r="J3516" t="inlineStr">
        <is>
          <t>BEBIDAS</t>
        </is>
      </c>
      <c r="K3516" t="inlineStr">
        <is>
          <t>06/2025</t>
        </is>
      </c>
      <c r="L3516" t="n">
        <v>3.09</v>
      </c>
      <c r="M3516" s="551" t="n">
        <v>45838</v>
      </c>
      <c r="N3516" t="n">
        <v>3.19</v>
      </c>
      <c r="O3516" t="n">
        <v>3.19</v>
      </c>
      <c r="P3516" t="n">
        <v>216.3</v>
      </c>
    </row>
    <row r="3517">
      <c r="A3517" t="n">
        <v>40105</v>
      </c>
      <c r="B3517" t="n">
        <v>122</v>
      </c>
      <c r="C3517" t="inlineStr">
        <is>
          <t>Arcos</t>
        </is>
      </c>
      <c r="D3517" s="551" t="n">
        <v>45839</v>
      </c>
      <c r="E3517" t="n">
        <v>24409</v>
      </c>
      <c r="F3517" t="inlineStr">
        <is>
          <t>PEPSI COLA LATA 350ML</t>
        </is>
      </c>
      <c r="G3517" t="n">
        <v>3665</v>
      </c>
      <c r="H3517" t="n">
        <v>98</v>
      </c>
      <c r="I3517" t="inlineStr">
        <is>
          <t>UN</t>
        </is>
      </c>
      <c r="J3517" t="inlineStr">
        <is>
          <t>BEBIDAS</t>
        </is>
      </c>
      <c r="K3517" t="inlineStr">
        <is>
          <t>06/2025</t>
        </is>
      </c>
      <c r="L3517" t="n">
        <v>0</v>
      </c>
      <c r="M3517" s="551" t="n">
        <v>45545</v>
      </c>
      <c r="N3517" t="n">
        <v>2.19</v>
      </c>
      <c r="O3517" t="n">
        <v>2.19</v>
      </c>
      <c r="P3517" t="n">
        <v>214.62</v>
      </c>
    </row>
    <row r="3518">
      <c r="A3518" t="n">
        <v>40367</v>
      </c>
      <c r="B3518" t="n">
        <v>122</v>
      </c>
      <c r="C3518" t="inlineStr">
        <is>
          <t>Arcos</t>
        </is>
      </c>
      <c r="D3518" s="551" t="n">
        <v>45839</v>
      </c>
      <c r="E3518" t="n">
        <v>18352</v>
      </c>
      <c r="F3518" t="inlineStr">
        <is>
          <t>GIN THE BOTANIST 700ML</t>
        </is>
      </c>
      <c r="G3518" t="n">
        <v>3283</v>
      </c>
      <c r="H3518" t="n">
        <v>1</v>
      </c>
      <c r="I3518" t="inlineStr">
        <is>
          <t>UN</t>
        </is>
      </c>
      <c r="J3518" t="inlineStr">
        <is>
          <t>BEBIDAS</t>
        </is>
      </c>
      <c r="K3518" t="inlineStr">
        <is>
          <t>06/2025</t>
        </is>
      </c>
      <c r="L3518" t="n">
        <v>0</v>
      </c>
      <c r="M3518" s="551" t="n">
        <v>-693593</v>
      </c>
      <c r="N3518" t="n">
        <v>0</v>
      </c>
      <c r="O3518" t="n">
        <v>0</v>
      </c>
      <c r="P3518" t="n">
        <v>213.33</v>
      </c>
    </row>
    <row r="3519">
      <c r="A3519" t="n">
        <v>40448</v>
      </c>
      <c r="B3519" t="n">
        <v>122</v>
      </c>
      <c r="C3519" t="inlineStr">
        <is>
          <t>Arcos</t>
        </is>
      </c>
      <c r="D3519" s="551" t="n">
        <v>45839</v>
      </c>
      <c r="E3519" t="n">
        <v>26914</v>
      </c>
      <c r="F3519" t="inlineStr">
        <is>
          <t>CLORETO DE CALCIO C/100G UN</t>
        </is>
      </c>
      <c r="G3519" t="n">
        <v>6977</v>
      </c>
      <c r="H3519" t="n">
        <v>8</v>
      </c>
      <c r="I3519" t="inlineStr">
        <is>
          <t>UN</t>
        </is>
      </c>
      <c r="J3519" t="inlineStr">
        <is>
          <t>ALIMENTOS</t>
        </is>
      </c>
      <c r="K3519" t="inlineStr">
        <is>
          <t>06/2025</t>
        </is>
      </c>
      <c r="L3519" t="n">
        <v>0</v>
      </c>
      <c r="M3519" s="551" t="n">
        <v>-693593</v>
      </c>
      <c r="N3519" t="n">
        <v>0</v>
      </c>
      <c r="O3519" t="n">
        <v>0</v>
      </c>
      <c r="P3519" t="n">
        <v>210</v>
      </c>
    </row>
    <row r="3520">
      <c r="A3520" t="n">
        <v>40344</v>
      </c>
      <c r="B3520" t="n">
        <v>122</v>
      </c>
      <c r="C3520" t="inlineStr">
        <is>
          <t>Arcos</t>
        </is>
      </c>
      <c r="D3520" s="551" t="n">
        <v>45839</v>
      </c>
      <c r="E3520" t="n">
        <v>18372</v>
      </c>
      <c r="F3520" t="inlineStr">
        <is>
          <t>GIN HENDRICKS 750ML</t>
        </is>
      </c>
      <c r="G3520" t="n">
        <v>3267</v>
      </c>
      <c r="H3520" t="n">
        <v>1.34</v>
      </c>
      <c r="I3520" t="inlineStr">
        <is>
          <t>GR</t>
        </is>
      </c>
      <c r="J3520" t="inlineStr">
        <is>
          <t>BEBIDAS</t>
        </is>
      </c>
      <c r="K3520" t="inlineStr">
        <is>
          <t>06/2025</t>
        </is>
      </c>
      <c r="L3520" t="n">
        <v>0</v>
      </c>
      <c r="M3520" s="551" t="n">
        <v>-693593</v>
      </c>
      <c r="N3520" t="n">
        <v>0</v>
      </c>
      <c r="O3520" t="n">
        <v>164.68</v>
      </c>
      <c r="P3520" t="n">
        <v>209.04</v>
      </c>
    </row>
    <row r="3521">
      <c r="A3521" t="n">
        <v>40139</v>
      </c>
      <c r="B3521" t="n">
        <v>122</v>
      </c>
      <c r="C3521" t="inlineStr">
        <is>
          <t>Arcos</t>
        </is>
      </c>
      <c r="D3521" s="551" t="n">
        <v>45839</v>
      </c>
      <c r="E3521" t="n">
        <v>25416</v>
      </c>
      <c r="F3521" t="inlineStr">
        <is>
          <t>LEITE DE AVEIA NUDE C/1L UN</t>
        </is>
      </c>
      <c r="G3521" t="n">
        <v>6098</v>
      </c>
      <c r="H3521" t="n">
        <v>21</v>
      </c>
      <c r="I3521" t="inlineStr">
        <is>
          <t>UN</t>
        </is>
      </c>
      <c r="J3521" t="inlineStr">
        <is>
          <t>ALIMENTOS</t>
        </is>
      </c>
      <c r="K3521" t="inlineStr">
        <is>
          <t>06/2025</t>
        </is>
      </c>
      <c r="L3521" t="n">
        <v>0</v>
      </c>
      <c r="M3521" s="551" t="n">
        <v>45763</v>
      </c>
      <c r="N3521" t="n">
        <v>9.9</v>
      </c>
      <c r="O3521" t="n">
        <v>28.6</v>
      </c>
      <c r="P3521" t="n">
        <v>207.9</v>
      </c>
    </row>
    <row r="3522">
      <c r="A3522" t="n">
        <v>40420</v>
      </c>
      <c r="B3522" t="n">
        <v>122</v>
      </c>
      <c r="C3522" t="inlineStr">
        <is>
          <t>Arcos</t>
        </is>
      </c>
      <c r="D3522" s="551" t="n">
        <v>45839</v>
      </c>
      <c r="E3522" t="n">
        <v>18391</v>
      </c>
      <c r="F3522" t="inlineStr">
        <is>
          <t>CONHAQUE HENNESSY XO 700ML</t>
        </is>
      </c>
      <c r="G3522" t="n">
        <v>3249</v>
      </c>
      <c r="H3522" t="n">
        <v>0.13</v>
      </c>
      <c r="I3522" t="inlineStr">
        <is>
          <t>UN</t>
        </is>
      </c>
      <c r="J3522" t="inlineStr">
        <is>
          <t>BEBIDAS</t>
        </is>
      </c>
      <c r="K3522" t="inlineStr">
        <is>
          <t>06/2025</t>
        </is>
      </c>
      <c r="L3522" t="n">
        <v>0</v>
      </c>
      <c r="M3522" s="551" t="n">
        <v>-693593</v>
      </c>
      <c r="N3522" t="n">
        <v>0</v>
      </c>
      <c r="O3522" t="n">
        <v>0</v>
      </c>
      <c r="P3522" t="n">
        <v>206.14</v>
      </c>
    </row>
    <row r="3523">
      <c r="A3523" t="n">
        <v>40106</v>
      </c>
      <c r="B3523" t="n">
        <v>122</v>
      </c>
      <c r="C3523" t="inlineStr">
        <is>
          <t>Arcos</t>
        </is>
      </c>
      <c r="D3523" s="551" t="n">
        <v>45839</v>
      </c>
      <c r="E3523" t="n">
        <v>24308</v>
      </c>
      <c r="F3523" t="inlineStr">
        <is>
          <t>GUARANA ANTARCTICA LATA 350ML UN</t>
        </is>
      </c>
      <c r="G3523" t="n">
        <v>3658</v>
      </c>
      <c r="H3523" t="n">
        <v>93</v>
      </c>
      <c r="I3523" t="inlineStr">
        <is>
          <t>UN</t>
        </is>
      </c>
      <c r="J3523" t="inlineStr">
        <is>
          <t>BEBIDAS</t>
        </is>
      </c>
      <c r="K3523" t="inlineStr">
        <is>
          <t>06/2025</t>
        </is>
      </c>
      <c r="L3523" t="n">
        <v>0</v>
      </c>
      <c r="M3523" s="551" t="n">
        <v>45567</v>
      </c>
      <c r="N3523" t="n">
        <v>2.19</v>
      </c>
      <c r="O3523" t="n">
        <v>2.19</v>
      </c>
      <c r="P3523" t="n">
        <v>203.67</v>
      </c>
    </row>
    <row r="3524">
      <c r="A3524" t="n">
        <v>40276</v>
      </c>
      <c r="B3524" t="n">
        <v>122</v>
      </c>
      <c r="C3524" t="inlineStr">
        <is>
          <t>Arcos</t>
        </is>
      </c>
      <c r="D3524" s="551" t="n">
        <v>45839</v>
      </c>
      <c r="E3524" t="n">
        <v>20034</v>
      </c>
      <c r="F3524" t="inlineStr">
        <is>
          <t>CRAVO DA INDIA KG</t>
        </is>
      </c>
      <c r="G3524" t="n">
        <v>2333</v>
      </c>
      <c r="H3524" t="n">
        <v>3.16</v>
      </c>
      <c r="I3524" t="inlineStr">
        <is>
          <t>KG</t>
        </is>
      </c>
      <c r="J3524" t="inlineStr">
        <is>
          <t>ALIMENTOS</t>
        </is>
      </c>
      <c r="K3524" t="inlineStr">
        <is>
          <t>06/2025</t>
        </is>
      </c>
      <c r="L3524" t="n">
        <v>0</v>
      </c>
      <c r="M3524" s="551" t="n">
        <v>45764</v>
      </c>
      <c r="N3524" t="n">
        <v>63.06</v>
      </c>
      <c r="O3524" t="n">
        <v>63.06</v>
      </c>
      <c r="P3524" t="n">
        <v>199.27</v>
      </c>
    </row>
    <row r="3525">
      <c r="A3525" t="n">
        <v>40342</v>
      </c>
      <c r="B3525" t="n">
        <v>122</v>
      </c>
      <c r="C3525" t="inlineStr">
        <is>
          <t>Arcos</t>
        </is>
      </c>
      <c r="D3525" s="551" t="n">
        <v>45839</v>
      </c>
      <c r="E3525" t="n">
        <v>18133</v>
      </c>
      <c r="F3525" t="inlineStr">
        <is>
          <t>WHISKY GLENLIVET FOUNDERS RESERVE 750ML</t>
        </is>
      </c>
      <c r="G3525" t="n">
        <v>3484</v>
      </c>
      <c r="H3525" t="n">
        <v>1.35</v>
      </c>
      <c r="I3525" t="inlineStr">
        <is>
          <t>GR</t>
        </is>
      </c>
      <c r="J3525" t="inlineStr">
        <is>
          <t>BEBIDAS</t>
        </is>
      </c>
      <c r="K3525" t="inlineStr">
        <is>
          <t>06/2025</t>
        </is>
      </c>
      <c r="L3525" t="n">
        <v>0</v>
      </c>
      <c r="M3525" s="551" t="n">
        <v>-693593</v>
      </c>
      <c r="N3525" t="n">
        <v>0</v>
      </c>
      <c r="O3525" t="n">
        <v>193.9</v>
      </c>
      <c r="P3525" t="n">
        <v>195.01</v>
      </c>
    </row>
    <row r="3526">
      <c r="A3526" t="n">
        <v>40357</v>
      </c>
      <c r="B3526" t="n">
        <v>122</v>
      </c>
      <c r="C3526" t="inlineStr">
        <is>
          <t>Arcos</t>
        </is>
      </c>
      <c r="D3526" s="551" t="n">
        <v>45839</v>
      </c>
      <c r="E3526" t="n">
        <v>24620</v>
      </c>
      <c r="F3526" t="inlineStr">
        <is>
          <t>NIBS DE CACAU KG</t>
        </is>
      </c>
      <c r="G3526" t="n">
        <v>5681</v>
      </c>
      <c r="H3526" t="n">
        <v>1</v>
      </c>
      <c r="I3526" t="inlineStr">
        <is>
          <t>KG</t>
        </is>
      </c>
      <c r="J3526" t="inlineStr">
        <is>
          <t>ALIMENTOS</t>
        </is>
      </c>
      <c r="K3526" t="inlineStr">
        <is>
          <t>06/2025</t>
        </is>
      </c>
      <c r="L3526" t="n">
        <v>194.99</v>
      </c>
      <c r="M3526" s="551" t="n">
        <v>45819</v>
      </c>
      <c r="N3526" t="n">
        <v>194.99</v>
      </c>
      <c r="O3526" t="n">
        <v>163.93</v>
      </c>
      <c r="P3526" t="n">
        <v>194.99</v>
      </c>
    </row>
    <row r="3527">
      <c r="A3527" t="n">
        <v>40333</v>
      </c>
      <c r="B3527" t="n">
        <v>122</v>
      </c>
      <c r="C3527" t="inlineStr">
        <is>
          <t>Arcos</t>
        </is>
      </c>
      <c r="D3527" s="551" t="n">
        <v>45839</v>
      </c>
      <c r="E3527" t="n">
        <v>17778</v>
      </c>
      <c r="F3527" t="inlineStr">
        <is>
          <t>VINHO BRANCO JEREZ FORTIF REAL TESOURO FINO 750ML</t>
        </is>
      </c>
      <c r="G3527" t="n">
        <v>3765</v>
      </c>
      <c r="H3527" t="n">
        <v>1.8</v>
      </c>
      <c r="I3527" t="inlineStr">
        <is>
          <t>GR</t>
        </is>
      </c>
      <c r="J3527" t="inlineStr">
        <is>
          <t>BEBIDAS</t>
        </is>
      </c>
      <c r="K3527" t="inlineStr">
        <is>
          <t>06/2025</t>
        </is>
      </c>
      <c r="L3527" t="n">
        <v>107.97</v>
      </c>
      <c r="M3527" s="551" t="n">
        <v>45810</v>
      </c>
      <c r="N3527" t="n">
        <v>107.97</v>
      </c>
      <c r="O3527" t="n">
        <v>107.97</v>
      </c>
      <c r="P3527" t="n">
        <v>194.35</v>
      </c>
    </row>
    <row r="3528">
      <c r="A3528" t="n">
        <v>40187</v>
      </c>
      <c r="B3528" t="n">
        <v>122</v>
      </c>
      <c r="C3528" t="inlineStr">
        <is>
          <t>Arcos</t>
        </is>
      </c>
      <c r="D3528" s="551" t="n">
        <v>45839</v>
      </c>
      <c r="E3528" t="n">
        <v>20521</v>
      </c>
      <c r="F3528" t="inlineStr">
        <is>
          <t>LINGUICA CALABRESA DEFUMADA SADIA KG</t>
        </is>
      </c>
      <c r="G3528" t="n">
        <v>2149</v>
      </c>
      <c r="H3528" t="n">
        <v>9.26</v>
      </c>
      <c r="I3528" t="inlineStr">
        <is>
          <t>KG</t>
        </is>
      </c>
      <c r="J3528" t="inlineStr">
        <is>
          <t>ALIMENTOS</t>
        </is>
      </c>
      <c r="K3528" t="inlineStr">
        <is>
          <t>06/2025</t>
        </is>
      </c>
      <c r="L3528" t="n">
        <v>20.9</v>
      </c>
      <c r="M3528" s="551" t="n">
        <v>45832</v>
      </c>
      <c r="N3528" t="n">
        <v>20.9</v>
      </c>
      <c r="O3528" t="n">
        <v>20.8</v>
      </c>
      <c r="P3528" t="n">
        <v>193.53</v>
      </c>
    </row>
    <row r="3529">
      <c r="A3529" t="n">
        <v>40271</v>
      </c>
      <c r="B3529" t="n">
        <v>122</v>
      </c>
      <c r="C3529" t="inlineStr">
        <is>
          <t>Arcos</t>
        </is>
      </c>
      <c r="D3529" s="551" t="n">
        <v>45839</v>
      </c>
      <c r="E3529" t="n">
        <v>19346</v>
      </c>
      <c r="F3529" t="inlineStr">
        <is>
          <t>QUEIJO GORGONZOLA QUATA KG</t>
        </is>
      </c>
      <c r="G3529" t="n">
        <v>2770</v>
      </c>
      <c r="H3529" t="n">
        <v>3.48</v>
      </c>
      <c r="I3529" t="inlineStr">
        <is>
          <t>KG</t>
        </is>
      </c>
      <c r="J3529" t="inlineStr">
        <is>
          <t>ALIMENTOS</t>
        </is>
      </c>
      <c r="K3529" t="inlineStr">
        <is>
          <t>06/2025</t>
        </is>
      </c>
      <c r="L3529" t="n">
        <v>54.99</v>
      </c>
      <c r="M3529" s="551" t="n">
        <v>45810</v>
      </c>
      <c r="N3529" t="n">
        <v>0</v>
      </c>
      <c r="O3529" t="n">
        <v>54.9</v>
      </c>
      <c r="P3529" t="n">
        <v>191.37</v>
      </c>
    </row>
    <row r="3530">
      <c r="A3530" t="n">
        <v>40158</v>
      </c>
      <c r="B3530" t="n">
        <v>122</v>
      </c>
      <c r="C3530" t="inlineStr">
        <is>
          <t>Arcos</t>
        </is>
      </c>
      <c r="D3530" s="551" t="n">
        <v>45839</v>
      </c>
      <c r="E3530" t="n">
        <v>20358</v>
      </c>
      <c r="F3530" t="inlineStr">
        <is>
          <t>FARINHA PANKO ROMARIZ C/1KG</t>
        </is>
      </c>
      <c r="G3530" t="n">
        <v>2200</v>
      </c>
      <c r="H3530" t="n">
        <v>13</v>
      </c>
      <c r="I3530" t="inlineStr">
        <is>
          <t>PC</t>
        </is>
      </c>
      <c r="J3530" t="inlineStr">
        <is>
          <t>ALIMENTOS</t>
        </is>
      </c>
      <c r="K3530" t="inlineStr">
        <is>
          <t>06/2025</t>
        </is>
      </c>
      <c r="L3530" t="n">
        <v>14.3</v>
      </c>
      <c r="M3530" s="551" t="n">
        <v>45831</v>
      </c>
      <c r="N3530" t="n">
        <v>14.3</v>
      </c>
      <c r="O3530" t="n">
        <v>14.3</v>
      </c>
      <c r="P3530" t="n">
        <v>185.9</v>
      </c>
    </row>
    <row r="3531">
      <c r="A3531" t="n">
        <v>40306</v>
      </c>
      <c r="B3531" t="n">
        <v>122</v>
      </c>
      <c r="C3531" t="inlineStr">
        <is>
          <t>Arcos</t>
        </is>
      </c>
      <c r="D3531" s="551" t="n">
        <v>45839</v>
      </c>
      <c r="E3531" t="n">
        <v>18537</v>
      </c>
      <c r="F3531" t="inlineStr">
        <is>
          <t>APERITIVO LILLET BLANC 750ML</t>
        </is>
      </c>
      <c r="G3531" t="n">
        <v>3140</v>
      </c>
      <c r="H3531" t="n">
        <v>2.42</v>
      </c>
      <c r="I3531" t="inlineStr">
        <is>
          <t>GR</t>
        </is>
      </c>
      <c r="J3531" t="inlineStr">
        <is>
          <t>BEBIDAS</t>
        </is>
      </c>
      <c r="K3531" t="inlineStr">
        <is>
          <t>06/2025</t>
        </is>
      </c>
      <c r="L3531" t="n">
        <v>0</v>
      </c>
      <c r="M3531" s="551" t="n">
        <v>45734</v>
      </c>
      <c r="N3531" t="n">
        <v>75.5</v>
      </c>
      <c r="O3531" t="n">
        <v>75.5</v>
      </c>
      <c r="P3531" t="n">
        <v>182.71</v>
      </c>
    </row>
    <row r="3532">
      <c r="A3532" t="n">
        <v>40152</v>
      </c>
      <c r="B3532" t="n">
        <v>122</v>
      </c>
      <c r="C3532" t="inlineStr">
        <is>
          <t>Arcos</t>
        </is>
      </c>
      <c r="D3532" s="551" t="n">
        <v>45839</v>
      </c>
      <c r="E3532" t="n">
        <v>20332</v>
      </c>
      <c r="F3532" t="inlineStr">
        <is>
          <t>SAGU DE MANDIOCA YOKI C/500G</t>
        </is>
      </c>
      <c r="G3532" t="n">
        <v>2208</v>
      </c>
      <c r="H3532" t="n">
        <v>15</v>
      </c>
      <c r="I3532" t="inlineStr">
        <is>
          <t>PC</t>
        </is>
      </c>
      <c r="J3532" t="inlineStr">
        <is>
          <t>ALIMENTOS</t>
        </is>
      </c>
      <c r="K3532" t="inlineStr">
        <is>
          <t>06/2025</t>
        </is>
      </c>
      <c r="L3532" t="n">
        <v>12.17</v>
      </c>
      <c r="M3532" s="551" t="n">
        <v>45831</v>
      </c>
      <c r="N3532" t="n">
        <v>12.2</v>
      </c>
      <c r="O3532" t="n">
        <v>12.2</v>
      </c>
      <c r="P3532" t="n">
        <v>182.55</v>
      </c>
    </row>
    <row r="3533">
      <c r="A3533" t="n">
        <v>40353</v>
      </c>
      <c r="B3533" t="n">
        <v>122</v>
      </c>
      <c r="C3533" t="inlineStr">
        <is>
          <t>Arcos</t>
        </is>
      </c>
      <c r="D3533" s="551" t="n">
        <v>45839</v>
      </c>
      <c r="E3533" t="n">
        <v>20941</v>
      </c>
      <c r="F3533" t="inlineStr">
        <is>
          <t>CHOCOLATE EM GOTAS MEIO AMARGO SICAO C/2,05KG</t>
        </is>
      </c>
      <c r="G3533" t="n">
        <v>2031</v>
      </c>
      <c r="H3533" t="n">
        <v>1</v>
      </c>
      <c r="I3533" t="inlineStr">
        <is>
          <t>PC</t>
        </is>
      </c>
      <c r="J3533" t="inlineStr">
        <is>
          <t>ALIMENTOS</t>
        </is>
      </c>
      <c r="K3533" t="inlineStr">
        <is>
          <t>06/2025</t>
        </is>
      </c>
      <c r="L3533" t="n">
        <v>182.37</v>
      </c>
      <c r="M3533" s="551" t="n">
        <v>45831</v>
      </c>
      <c r="N3533" t="n">
        <v>156.8</v>
      </c>
      <c r="O3533" t="n">
        <v>169.9</v>
      </c>
      <c r="P3533" t="n">
        <v>182.37</v>
      </c>
    </row>
    <row r="3534">
      <c r="A3534" t="n">
        <v>40446</v>
      </c>
      <c r="B3534" t="n">
        <v>122</v>
      </c>
      <c r="C3534" t="inlineStr">
        <is>
          <t>Arcos</t>
        </is>
      </c>
      <c r="D3534" s="551" t="n">
        <v>45839</v>
      </c>
      <c r="E3534" t="n">
        <v>19567</v>
      </c>
      <c r="F3534" t="inlineStr">
        <is>
          <t>PIMENTA JAMAICA EM GRAO KG</t>
        </is>
      </c>
      <c r="G3534" t="n">
        <v>2650</v>
      </c>
      <c r="H3534" t="n">
        <v>1.71</v>
      </c>
      <c r="I3534" t="inlineStr">
        <is>
          <t>KG</t>
        </is>
      </c>
      <c r="J3534" t="inlineStr">
        <is>
          <t>ALIMENTOS</t>
        </is>
      </c>
      <c r="K3534" t="inlineStr">
        <is>
          <t>06/2025</t>
        </is>
      </c>
      <c r="L3534" t="n">
        <v>0</v>
      </c>
      <c r="M3534" s="551" t="n">
        <v>45804</v>
      </c>
      <c r="N3534" t="n">
        <v>106</v>
      </c>
      <c r="O3534" t="n">
        <v>150</v>
      </c>
      <c r="P3534" t="n">
        <v>181.26</v>
      </c>
    </row>
    <row r="3535">
      <c r="A3535" t="n">
        <v>40286</v>
      </c>
      <c r="B3535" t="n">
        <v>122</v>
      </c>
      <c r="C3535" t="inlineStr">
        <is>
          <t>Arcos</t>
        </is>
      </c>
      <c r="D3535" s="551" t="n">
        <v>45839</v>
      </c>
      <c r="E3535" t="n">
        <v>19946</v>
      </c>
      <c r="F3535" t="inlineStr">
        <is>
          <t>MOSTARDA DIJON COM GRAO BEAUFOR C/1,001KG</t>
        </is>
      </c>
      <c r="G3535" t="n">
        <v>2360</v>
      </c>
      <c r="H3535" t="n">
        <v>3</v>
      </c>
      <c r="I3535" t="inlineStr">
        <is>
          <t>PT</t>
        </is>
      </c>
      <c r="J3535" t="inlineStr">
        <is>
          <t>ALIMENTOS</t>
        </is>
      </c>
      <c r="K3535" t="inlineStr">
        <is>
          <t>06/2025</t>
        </is>
      </c>
      <c r="L3535" t="n">
        <v>0</v>
      </c>
      <c r="M3535" s="551" t="n">
        <v>45754</v>
      </c>
      <c r="N3535" t="n">
        <v>0</v>
      </c>
      <c r="O3535" t="n">
        <v>58.6</v>
      </c>
      <c r="P3535" t="n">
        <v>178.5</v>
      </c>
    </row>
    <row r="3536">
      <c r="A3536" t="n">
        <v>40282</v>
      </c>
      <c r="B3536" t="n">
        <v>122</v>
      </c>
      <c r="C3536" t="inlineStr">
        <is>
          <t>Arcos</t>
        </is>
      </c>
      <c r="D3536" s="551" t="n">
        <v>45839</v>
      </c>
      <c r="E3536" t="n">
        <v>20922</v>
      </c>
      <c r="F3536" t="inlineStr">
        <is>
          <t>CHOCOLATE EM PO NESTLE 50% C/1,01KG</t>
        </is>
      </c>
      <c r="G3536" t="n">
        <v>2034</v>
      </c>
      <c r="H3536" t="n">
        <v>3</v>
      </c>
      <c r="I3536" t="inlineStr">
        <is>
          <t>PC</t>
        </is>
      </c>
      <c r="J3536" t="inlineStr">
        <is>
          <t>ALIMENTOS</t>
        </is>
      </c>
      <c r="K3536" t="inlineStr">
        <is>
          <t>06/2025</t>
        </is>
      </c>
      <c r="L3536" t="n">
        <v>57.86</v>
      </c>
      <c r="M3536" s="551" t="n">
        <v>45831</v>
      </c>
      <c r="N3536" t="n">
        <v>54.9</v>
      </c>
      <c r="O3536" t="n">
        <v>54.9</v>
      </c>
      <c r="P3536" t="n">
        <v>173.58</v>
      </c>
    </row>
    <row r="3537">
      <c r="A3537" t="n">
        <v>40441</v>
      </c>
      <c r="B3537" t="n">
        <v>122</v>
      </c>
      <c r="C3537" t="inlineStr">
        <is>
          <t>Arcos</t>
        </is>
      </c>
      <c r="D3537" s="551" t="n">
        <v>45839</v>
      </c>
      <c r="E3537" t="n">
        <v>25628</v>
      </c>
      <c r="F3537" t="inlineStr">
        <is>
          <t>MOLHO DE PIMENTA SRIRACHA PANTAI 435ML UN</t>
        </is>
      </c>
      <c r="G3537" t="n">
        <v>6201</v>
      </c>
      <c r="H3537" t="n">
        <v>13</v>
      </c>
      <c r="I3537" t="inlineStr">
        <is>
          <t>UN</t>
        </is>
      </c>
      <c r="J3537" t="inlineStr">
        <is>
          <t>ALIMENTOS</t>
        </is>
      </c>
      <c r="K3537" t="inlineStr">
        <is>
          <t>06/2025</t>
        </is>
      </c>
      <c r="L3537" t="n">
        <v>0</v>
      </c>
      <c r="M3537" s="551" t="n">
        <v>45678</v>
      </c>
      <c r="N3537" t="n">
        <v>12.98</v>
      </c>
      <c r="O3537" t="n">
        <v>12.98</v>
      </c>
      <c r="P3537" t="n">
        <v>168.74</v>
      </c>
    </row>
    <row r="3538">
      <c r="A3538" t="n">
        <v>40280</v>
      </c>
      <c r="B3538" t="n">
        <v>122</v>
      </c>
      <c r="C3538" t="inlineStr">
        <is>
          <t>Arcos</t>
        </is>
      </c>
      <c r="D3538" s="551" t="n">
        <v>45839</v>
      </c>
      <c r="E3538" t="n">
        <v>25209</v>
      </c>
      <c r="F3538" t="inlineStr">
        <is>
          <t>ARROZ REI ARTHUR GRAO CURTO PCT C/5KG</t>
        </is>
      </c>
      <c r="G3538" t="n">
        <v>5946</v>
      </c>
      <c r="H3538" t="n">
        <v>3</v>
      </c>
      <c r="I3538" t="inlineStr">
        <is>
          <t>PC</t>
        </is>
      </c>
      <c r="J3538" t="inlineStr">
        <is>
          <t>ALIMENTOS</t>
        </is>
      </c>
      <c r="K3538" t="inlineStr">
        <is>
          <t>06/2025</t>
        </is>
      </c>
      <c r="L3538" t="n">
        <v>0</v>
      </c>
      <c r="M3538" s="551" t="n">
        <v>-693593</v>
      </c>
      <c r="N3538" t="n">
        <v>0</v>
      </c>
      <c r="O3538" t="n">
        <v>0</v>
      </c>
      <c r="P3538" t="n">
        <v>168</v>
      </c>
    </row>
    <row r="3539">
      <c r="A3539" t="n">
        <v>40362</v>
      </c>
      <c r="B3539" t="n">
        <v>122</v>
      </c>
      <c r="C3539" t="inlineStr">
        <is>
          <t>Arcos</t>
        </is>
      </c>
      <c r="D3539" s="551" t="n">
        <v>45839</v>
      </c>
      <c r="E3539" t="n">
        <v>21160</v>
      </c>
      <c r="F3539" t="inlineStr">
        <is>
          <t>SORVETE DE MORANGO ARTE GELATI C/3,8KG</t>
        </is>
      </c>
      <c r="G3539" t="n">
        <v>1945</v>
      </c>
      <c r="H3539" t="n">
        <v>1</v>
      </c>
      <c r="I3539" t="inlineStr">
        <is>
          <t>PT</t>
        </is>
      </c>
      <c r="J3539" t="inlineStr">
        <is>
          <t>ALIMENTOS</t>
        </is>
      </c>
      <c r="K3539" t="inlineStr">
        <is>
          <t>06/2025</t>
        </is>
      </c>
      <c r="L3539" t="n">
        <v>0</v>
      </c>
      <c r="M3539" s="551" t="n">
        <v>45736</v>
      </c>
      <c r="N3539" t="n">
        <v>167.2</v>
      </c>
      <c r="O3539" t="n">
        <v>167.2</v>
      </c>
      <c r="P3539" t="n">
        <v>167.2</v>
      </c>
    </row>
    <row r="3540">
      <c r="A3540" t="n">
        <v>40229</v>
      </c>
      <c r="B3540" t="n">
        <v>122</v>
      </c>
      <c r="C3540" t="inlineStr">
        <is>
          <t>Arcos</t>
        </is>
      </c>
      <c r="D3540" s="551" t="n">
        <v>45839</v>
      </c>
      <c r="E3540" t="n">
        <v>20488</v>
      </c>
      <c r="F3540" t="inlineStr">
        <is>
          <t>PRESUNTO COZIDO MAGRO SADIA KG</t>
        </is>
      </c>
      <c r="G3540" t="n">
        <v>2157</v>
      </c>
      <c r="H3540" t="n">
        <v>6</v>
      </c>
      <c r="I3540" t="inlineStr">
        <is>
          <t>KG</t>
        </is>
      </c>
      <c r="J3540" t="inlineStr">
        <is>
          <t>ALIMENTOS</t>
        </is>
      </c>
      <c r="K3540" t="inlineStr">
        <is>
          <t>06/2025</t>
        </is>
      </c>
      <c r="L3540" t="n">
        <v>27.12</v>
      </c>
      <c r="M3540" s="551" t="n">
        <v>45818</v>
      </c>
      <c r="N3540" t="n">
        <v>26.9</v>
      </c>
      <c r="O3540" t="n">
        <v>25.62</v>
      </c>
      <c r="P3540" t="n">
        <v>162.72</v>
      </c>
    </row>
    <row r="3541">
      <c r="A3541" t="n">
        <v>40316</v>
      </c>
      <c r="B3541" t="n">
        <v>122</v>
      </c>
      <c r="C3541" t="inlineStr">
        <is>
          <t>Arcos</t>
        </is>
      </c>
      <c r="D3541" s="551" t="n">
        <v>45839</v>
      </c>
      <c r="E3541" t="n">
        <v>19381</v>
      </c>
      <c r="F3541" t="inlineStr">
        <is>
          <t>QUEIJO BOURSIN NATURAL C/1KG</t>
        </is>
      </c>
      <c r="G3541" t="n">
        <v>2763</v>
      </c>
      <c r="H3541" t="n">
        <v>2</v>
      </c>
      <c r="I3541" t="inlineStr">
        <is>
          <t>PT</t>
        </is>
      </c>
      <c r="J3541" t="inlineStr">
        <is>
          <t>ALIMENTOS</t>
        </is>
      </c>
      <c r="K3541" t="inlineStr">
        <is>
          <t>06/2025</t>
        </is>
      </c>
      <c r="L3541" t="n">
        <v>0</v>
      </c>
      <c r="M3541" s="551" t="n">
        <v>45678</v>
      </c>
      <c r="N3541" t="n">
        <v>78.90000000000001</v>
      </c>
      <c r="O3541" t="n">
        <v>78.90000000000001</v>
      </c>
      <c r="P3541" t="n">
        <v>157.8</v>
      </c>
    </row>
    <row r="3542">
      <c r="A3542" t="n">
        <v>40331</v>
      </c>
      <c r="B3542" t="n">
        <v>122</v>
      </c>
      <c r="C3542" t="inlineStr">
        <is>
          <t>Arcos</t>
        </is>
      </c>
      <c r="D3542" s="551" t="n">
        <v>45839</v>
      </c>
      <c r="E3542" t="n">
        <v>26584</v>
      </c>
      <c r="F3542" t="inlineStr">
        <is>
          <t>COXAO MOLE ANGUS FREDDI PORCIONADO EM 100G KG</t>
        </is>
      </c>
      <c r="G3542" t="n">
        <v>6802</v>
      </c>
      <c r="H3542" t="n">
        <v>1.94</v>
      </c>
      <c r="I3542" t="inlineStr">
        <is>
          <t>KG</t>
        </is>
      </c>
      <c r="J3542" t="inlineStr">
        <is>
          <t>ALIMENTOS</t>
        </is>
      </c>
      <c r="K3542" t="inlineStr">
        <is>
          <t>06/2025</t>
        </is>
      </c>
      <c r="L3542" t="n">
        <v>81</v>
      </c>
      <c r="M3542" s="551" t="n">
        <v>45838</v>
      </c>
      <c r="N3542" t="n">
        <v>81</v>
      </c>
      <c r="O3542" t="n">
        <v>81</v>
      </c>
      <c r="P3542" t="n">
        <v>157.14</v>
      </c>
    </row>
    <row r="3543">
      <c r="A3543" t="n">
        <v>40135</v>
      </c>
      <c r="B3543" t="n">
        <v>122</v>
      </c>
      <c r="C3543" t="inlineStr">
        <is>
          <t>Arcos</t>
        </is>
      </c>
      <c r="D3543" s="551" t="n">
        <v>45839</v>
      </c>
      <c r="E3543" t="n">
        <v>22125</v>
      </c>
      <c r="F3543" t="inlineStr">
        <is>
          <t xml:space="preserve">AGUA TONICA PRATA INDIAN 200ML </t>
        </is>
      </c>
      <c r="G3543" t="n">
        <v>3601</v>
      </c>
      <c r="H3543" t="n">
        <v>24</v>
      </c>
      <c r="I3543" t="inlineStr">
        <is>
          <t>UN</t>
        </is>
      </c>
      <c r="J3543" t="inlineStr">
        <is>
          <t>BEBIDAS</t>
        </is>
      </c>
      <c r="K3543" t="inlineStr">
        <is>
          <t>06/2025</t>
        </is>
      </c>
      <c r="L3543" t="n">
        <v>0</v>
      </c>
      <c r="M3543" s="551" t="n">
        <v>45671</v>
      </c>
      <c r="N3543" t="n">
        <v>6.53</v>
      </c>
      <c r="O3543" t="n">
        <v>6.53</v>
      </c>
      <c r="P3543" t="n">
        <v>156.64</v>
      </c>
    </row>
    <row r="3544">
      <c r="A3544" t="n">
        <v>40338</v>
      </c>
      <c r="B3544" t="n">
        <v>122</v>
      </c>
      <c r="C3544" t="inlineStr">
        <is>
          <t>Arcos</t>
        </is>
      </c>
      <c r="D3544" s="551" t="n">
        <v>45839</v>
      </c>
      <c r="E3544" t="n">
        <v>18146</v>
      </c>
      <c r="F3544" t="inlineStr">
        <is>
          <t>WHISKY CHIVAS REGAL 12 ANOS 1L</t>
        </is>
      </c>
      <c r="G3544" t="n">
        <v>3471</v>
      </c>
      <c r="H3544" t="n">
        <v>1.5</v>
      </c>
      <c r="I3544" t="inlineStr">
        <is>
          <t>GR</t>
        </is>
      </c>
      <c r="J3544" t="inlineStr">
        <is>
          <t>BEBIDAS</t>
        </is>
      </c>
      <c r="K3544" t="inlineStr">
        <is>
          <t>06/2025</t>
        </is>
      </c>
      <c r="L3544" t="n">
        <v>103.8</v>
      </c>
      <c r="M3544" s="551" t="n">
        <v>45824</v>
      </c>
      <c r="N3544" t="n">
        <v>103.8</v>
      </c>
      <c r="O3544" t="n">
        <v>117.68</v>
      </c>
      <c r="P3544" t="n">
        <v>155.7</v>
      </c>
    </row>
    <row r="3545">
      <c r="A3545" t="n">
        <v>40209</v>
      </c>
      <c r="B3545" t="n">
        <v>122</v>
      </c>
      <c r="C3545" t="inlineStr">
        <is>
          <t>Arcos</t>
        </is>
      </c>
      <c r="D3545" s="551" t="n">
        <v>45839</v>
      </c>
      <c r="E3545" t="n">
        <v>20653</v>
      </c>
      <c r="F3545" t="inlineStr">
        <is>
          <t>LEITE DE COCO SOCOCO C/1L UN</t>
        </is>
      </c>
      <c r="G3545" t="n">
        <v>2111</v>
      </c>
      <c r="H3545" t="n">
        <v>7</v>
      </c>
      <c r="I3545" t="inlineStr">
        <is>
          <t>UN</t>
        </is>
      </c>
      <c r="J3545" t="inlineStr">
        <is>
          <t>ALIMENTOS</t>
        </is>
      </c>
      <c r="K3545" t="inlineStr">
        <is>
          <t>06/2025</t>
        </is>
      </c>
      <c r="L3545" t="n">
        <v>21.98</v>
      </c>
      <c r="M3545" s="551" t="n">
        <v>45810</v>
      </c>
      <c r="N3545" t="n">
        <v>21.98</v>
      </c>
      <c r="O3545" t="n">
        <v>21.45</v>
      </c>
      <c r="P3545" t="n">
        <v>153.86</v>
      </c>
    </row>
    <row r="3546">
      <c r="A3546" t="n">
        <v>40207</v>
      </c>
      <c r="B3546" t="n">
        <v>122</v>
      </c>
      <c r="C3546" t="inlineStr">
        <is>
          <t>Arcos</t>
        </is>
      </c>
      <c r="D3546" s="551" t="n">
        <v>45839</v>
      </c>
      <c r="E3546" t="n">
        <v>20360</v>
      </c>
      <c r="F3546" t="inlineStr">
        <is>
          <t>FARINHA DE TRIGO ANACONDA C/5KG</t>
        </is>
      </c>
      <c r="G3546" t="n">
        <v>2199</v>
      </c>
      <c r="H3546" t="n">
        <v>7</v>
      </c>
      <c r="I3546" t="inlineStr">
        <is>
          <t>PC</t>
        </is>
      </c>
      <c r="J3546" t="inlineStr">
        <is>
          <t>ALIMENTOS</t>
        </is>
      </c>
      <c r="K3546" t="inlineStr">
        <is>
          <t>06/2025</t>
        </is>
      </c>
      <c r="L3546" t="n">
        <v>21.6</v>
      </c>
      <c r="M3546" s="551" t="n">
        <v>45831</v>
      </c>
      <c r="N3546" t="n">
        <v>21.48</v>
      </c>
      <c r="O3546" t="n">
        <v>21.48</v>
      </c>
      <c r="P3546" t="n">
        <v>151.2</v>
      </c>
    </row>
    <row r="3547">
      <c r="A3547" t="n">
        <v>40311</v>
      </c>
      <c r="B3547" t="n">
        <v>122</v>
      </c>
      <c r="C3547" t="inlineStr">
        <is>
          <t>Arcos</t>
        </is>
      </c>
      <c r="D3547" s="551" t="n">
        <v>45839</v>
      </c>
      <c r="E3547" t="n">
        <v>24952</v>
      </c>
      <c r="F3547" t="inlineStr">
        <is>
          <t>CHIPS DE BANANA KG</t>
        </is>
      </c>
      <c r="G3547" t="n">
        <v>5834</v>
      </c>
      <c r="H3547" t="n">
        <v>2.14</v>
      </c>
      <c r="I3547" t="inlineStr">
        <is>
          <t>KG</t>
        </is>
      </c>
      <c r="J3547" t="inlineStr">
        <is>
          <t>ALIMENTOS</t>
        </is>
      </c>
      <c r="K3547" t="inlineStr">
        <is>
          <t>06/2025</t>
        </is>
      </c>
      <c r="L3547" t="n">
        <v>69.39</v>
      </c>
      <c r="M3547" s="551" t="n">
        <v>45831</v>
      </c>
      <c r="N3547" t="n">
        <v>70.90000000000001</v>
      </c>
      <c r="O3547" t="n">
        <v>70.90000000000001</v>
      </c>
      <c r="P3547" t="n">
        <v>148.49</v>
      </c>
    </row>
    <row r="3548">
      <c r="A3548" t="n">
        <v>40361</v>
      </c>
      <c r="B3548" t="n">
        <v>122</v>
      </c>
      <c r="C3548" t="inlineStr">
        <is>
          <t>Arcos</t>
        </is>
      </c>
      <c r="D3548" s="551" t="n">
        <v>45839</v>
      </c>
      <c r="E3548" t="n">
        <v>24984</v>
      </c>
      <c r="F3548" t="inlineStr">
        <is>
          <t>SORVETE DE LIMAO ARTE GELATE C/3,8KG</t>
        </is>
      </c>
      <c r="G3548" t="n">
        <v>5851</v>
      </c>
      <c r="H3548" t="n">
        <v>1</v>
      </c>
      <c r="I3548" t="inlineStr">
        <is>
          <t>PT</t>
        </is>
      </c>
      <c r="J3548" t="inlineStr">
        <is>
          <t>ALIMENTOS</t>
        </is>
      </c>
      <c r="K3548" t="inlineStr">
        <is>
          <t>06/2025</t>
        </is>
      </c>
      <c r="L3548" t="n">
        <v>0</v>
      </c>
      <c r="M3548" s="551" t="n">
        <v>45736</v>
      </c>
      <c r="N3548" t="n">
        <v>148.2</v>
      </c>
      <c r="O3548" t="n">
        <v>148.2</v>
      </c>
      <c r="P3548" t="n">
        <v>148.2</v>
      </c>
    </row>
    <row r="3549">
      <c r="A3549" t="n">
        <v>40278</v>
      </c>
      <c r="B3549" t="n">
        <v>122</v>
      </c>
      <c r="C3549" t="inlineStr">
        <is>
          <t>Arcos</t>
        </is>
      </c>
      <c r="D3549" s="551" t="n">
        <v>45839</v>
      </c>
      <c r="E3549" t="n">
        <v>19857</v>
      </c>
      <c r="F3549" t="inlineStr">
        <is>
          <t>ACIDO CITRICO KG</t>
        </is>
      </c>
      <c r="G3549" t="n">
        <v>2415</v>
      </c>
      <c r="H3549" t="n">
        <v>3</v>
      </c>
      <c r="I3549" t="inlineStr">
        <is>
          <t>KG</t>
        </is>
      </c>
      <c r="J3549" t="inlineStr">
        <is>
          <t>ALIMENTOS</t>
        </is>
      </c>
      <c r="K3549" t="inlineStr">
        <is>
          <t>06/2025</t>
        </is>
      </c>
      <c r="L3549" t="n">
        <v>49</v>
      </c>
      <c r="M3549" s="551" t="n">
        <v>45832</v>
      </c>
      <c r="N3549" t="n">
        <v>49</v>
      </c>
      <c r="O3549" t="n">
        <v>40.95</v>
      </c>
      <c r="P3549" t="n">
        <v>147</v>
      </c>
    </row>
    <row r="3550">
      <c r="A3550" t="n">
        <v>40245</v>
      </c>
      <c r="B3550" t="n">
        <v>122</v>
      </c>
      <c r="C3550" t="inlineStr">
        <is>
          <t>Arcos</t>
        </is>
      </c>
      <c r="D3550" s="551" t="n">
        <v>45839</v>
      </c>
      <c r="E3550" t="n">
        <v>20621</v>
      </c>
      <c r="F3550" t="inlineStr">
        <is>
          <t>PEPINO EM CONSERVA HEMMER C/300G</t>
        </is>
      </c>
      <c r="G3550" t="n">
        <v>2117</v>
      </c>
      <c r="H3550" t="n">
        <v>5</v>
      </c>
      <c r="I3550" t="inlineStr">
        <is>
          <t>PT</t>
        </is>
      </c>
      <c r="J3550" t="inlineStr">
        <is>
          <t>ALIMENTOS</t>
        </is>
      </c>
      <c r="K3550" t="inlineStr">
        <is>
          <t>06/2025</t>
        </is>
      </c>
      <c r="L3550" t="n">
        <v>0</v>
      </c>
      <c r="M3550" s="551" t="n">
        <v>45800</v>
      </c>
      <c r="N3550" t="n">
        <v>29.26</v>
      </c>
      <c r="O3550" t="n">
        <v>23.32</v>
      </c>
      <c r="P3550" t="n">
        <v>146.3</v>
      </c>
    </row>
    <row r="3551">
      <c r="A3551" t="n">
        <v>40262</v>
      </c>
      <c r="B3551" t="n">
        <v>122</v>
      </c>
      <c r="C3551" t="inlineStr">
        <is>
          <t>Arcos</t>
        </is>
      </c>
      <c r="D3551" s="551" t="n">
        <v>45839</v>
      </c>
      <c r="E3551" t="n">
        <v>19923</v>
      </c>
      <c r="F3551" t="inlineStr">
        <is>
          <t>PIMENTA PRETA EM GRAOS C/500G</t>
        </is>
      </c>
      <c r="G3551" t="n">
        <v>2375</v>
      </c>
      <c r="H3551" t="n">
        <v>4</v>
      </c>
      <c r="I3551" t="inlineStr">
        <is>
          <t>PC</t>
        </is>
      </c>
      <c r="J3551" t="inlineStr">
        <is>
          <t>ALIMENTOS</t>
        </is>
      </c>
      <c r="K3551" t="inlineStr">
        <is>
          <t>06/2025</t>
        </is>
      </c>
      <c r="L3551" t="n">
        <v>0</v>
      </c>
      <c r="M3551" s="551" t="n">
        <v>45764</v>
      </c>
      <c r="N3551" t="n">
        <v>36.44</v>
      </c>
      <c r="O3551" t="n">
        <v>38</v>
      </c>
      <c r="P3551" t="n">
        <v>145.76</v>
      </c>
    </row>
    <row r="3552">
      <c r="A3552" t="n">
        <v>40377</v>
      </c>
      <c r="B3552" t="n">
        <v>122</v>
      </c>
      <c r="C3552" t="inlineStr">
        <is>
          <t>Arcos</t>
        </is>
      </c>
      <c r="D3552" s="551" t="n">
        <v>45839</v>
      </c>
      <c r="E3552" t="n">
        <v>18393</v>
      </c>
      <c r="F3552" t="inlineStr">
        <is>
          <t>CONHAQUE HENNESSY VERY SPECIAL 700ML</t>
        </is>
      </c>
      <c r="G3552" t="n">
        <v>3247</v>
      </c>
      <c r="H3552" t="n">
        <v>0.98</v>
      </c>
      <c r="I3552" t="inlineStr">
        <is>
          <t>UN</t>
        </is>
      </c>
      <c r="J3552" t="inlineStr">
        <is>
          <t>BEBIDAS</t>
        </is>
      </c>
      <c r="K3552" t="inlineStr">
        <is>
          <t>06/2025</t>
        </is>
      </c>
      <c r="L3552" t="n">
        <v>0</v>
      </c>
      <c r="M3552" s="551" t="n">
        <v>-693593</v>
      </c>
      <c r="N3552" t="n">
        <v>0</v>
      </c>
      <c r="O3552" t="n">
        <v>0</v>
      </c>
      <c r="P3552" t="n">
        <v>143.42</v>
      </c>
    </row>
    <row r="3553">
      <c r="A3553" t="n">
        <v>40379</v>
      </c>
      <c r="B3553" t="n">
        <v>122</v>
      </c>
      <c r="C3553" t="inlineStr">
        <is>
          <t>Arcos</t>
        </is>
      </c>
      <c r="D3553" s="551" t="n">
        <v>45839</v>
      </c>
      <c r="E3553" t="n">
        <v>18121</v>
      </c>
      <c r="F3553" t="inlineStr">
        <is>
          <t>WHISKY JIM BEAM RYE 700ML</t>
        </is>
      </c>
      <c r="G3553" t="n">
        <v>3493</v>
      </c>
      <c r="H3553" t="n">
        <v>0.91</v>
      </c>
      <c r="I3553" t="inlineStr">
        <is>
          <t>GR</t>
        </is>
      </c>
      <c r="J3553" t="inlineStr">
        <is>
          <t>BEBIDAS</t>
        </is>
      </c>
      <c r="K3553" t="inlineStr">
        <is>
          <t>06/2025</t>
        </is>
      </c>
      <c r="L3553" t="n">
        <v>149.51</v>
      </c>
      <c r="M3553" s="551" t="n">
        <v>45811</v>
      </c>
      <c r="N3553" t="n">
        <v>149.51</v>
      </c>
      <c r="O3553" t="n">
        <v>149.51</v>
      </c>
      <c r="P3553" t="n">
        <v>136.05</v>
      </c>
    </row>
    <row r="3554">
      <c r="A3554" t="n">
        <v>40313</v>
      </c>
      <c r="B3554" t="n">
        <v>122</v>
      </c>
      <c r="C3554" t="inlineStr">
        <is>
          <t>Arcos</t>
        </is>
      </c>
      <c r="D3554" s="551" t="n">
        <v>45839</v>
      </c>
      <c r="E3554" t="n">
        <v>26881</v>
      </c>
      <c r="F3554" t="inlineStr">
        <is>
          <t>CASCA DE CARVALHO KG</t>
        </is>
      </c>
      <c r="G3554" t="n">
        <v>6950</v>
      </c>
      <c r="H3554" t="n">
        <v>2.04</v>
      </c>
      <c r="I3554" t="inlineStr">
        <is>
          <t>KG</t>
        </is>
      </c>
      <c r="J3554" t="inlineStr">
        <is>
          <t>ALIMENTOS</t>
        </is>
      </c>
      <c r="K3554" t="inlineStr">
        <is>
          <t>06/2025</t>
        </is>
      </c>
      <c r="L3554" t="n">
        <v>65.59</v>
      </c>
      <c r="M3554" s="551" t="n">
        <v>45821</v>
      </c>
      <c r="N3554" t="n">
        <v>65.58</v>
      </c>
      <c r="O3554" t="n">
        <v>65.58</v>
      </c>
      <c r="P3554" t="n">
        <v>133.8</v>
      </c>
    </row>
    <row r="3555">
      <c r="A3555" t="n">
        <v>40430</v>
      </c>
      <c r="B3555" t="n">
        <v>122</v>
      </c>
      <c r="C3555" t="inlineStr">
        <is>
          <t>Arcos</t>
        </is>
      </c>
      <c r="D3555" s="551" t="n">
        <v>45839</v>
      </c>
      <c r="E3555" t="n">
        <v>20928</v>
      </c>
      <c r="F3555" t="inlineStr">
        <is>
          <t>CHOCOLATE BRANCO SICAO BARRA 2,1KG</t>
        </is>
      </c>
      <c r="G3555" t="n">
        <v>2033</v>
      </c>
      <c r="H3555" t="n">
        <v>1</v>
      </c>
      <c r="I3555" t="inlineStr">
        <is>
          <t>UN</t>
        </is>
      </c>
      <c r="J3555" t="inlineStr">
        <is>
          <t>ALIMENTOS</t>
        </is>
      </c>
      <c r="K3555" t="inlineStr">
        <is>
          <t>06/2025</t>
        </is>
      </c>
      <c r="L3555" t="n">
        <v>0</v>
      </c>
      <c r="M3555" s="551" t="n">
        <v>45672</v>
      </c>
      <c r="N3555" t="n">
        <v>132</v>
      </c>
      <c r="O3555" t="n">
        <v>219.29</v>
      </c>
      <c r="P3555" t="n">
        <v>132</v>
      </c>
    </row>
    <row r="3556">
      <c r="A3556" t="n">
        <v>40239</v>
      </c>
      <c r="B3556" t="n">
        <v>122</v>
      </c>
      <c r="C3556" t="inlineStr">
        <is>
          <t>Arcos</t>
        </is>
      </c>
      <c r="D3556" s="551" t="n">
        <v>45839</v>
      </c>
      <c r="E3556" t="n">
        <v>20301</v>
      </c>
      <c r="F3556" t="inlineStr">
        <is>
          <t>ARROZ BRANCO TIPO 1 CAMIL C/5KG</t>
        </is>
      </c>
      <c r="G3556" t="n">
        <v>2223</v>
      </c>
      <c r="H3556" t="n">
        <v>5</v>
      </c>
      <c r="I3556" t="inlineStr">
        <is>
          <t>PC</t>
        </is>
      </c>
      <c r="J3556" t="inlineStr">
        <is>
          <t>ALIMENTOS</t>
        </is>
      </c>
      <c r="K3556" t="inlineStr">
        <is>
          <t>06/2025</t>
        </is>
      </c>
      <c r="L3556" t="n">
        <v>26.36</v>
      </c>
      <c r="M3556" s="551" t="n">
        <v>45831</v>
      </c>
      <c r="N3556" t="n">
        <v>23.99</v>
      </c>
      <c r="O3556" t="n">
        <v>25.96</v>
      </c>
      <c r="P3556" t="n">
        <v>131.8</v>
      </c>
    </row>
    <row r="3557">
      <c r="A3557" t="n">
        <v>40234</v>
      </c>
      <c r="B3557" t="n">
        <v>122</v>
      </c>
      <c r="C3557" t="inlineStr">
        <is>
          <t>Arcos</t>
        </is>
      </c>
      <c r="D3557" s="551" t="n">
        <v>45839</v>
      </c>
      <c r="E3557" t="n">
        <v>18543</v>
      </c>
      <c r="F3557" t="inlineStr">
        <is>
          <t>APERITIVO CYNAR 900ML</t>
        </is>
      </c>
      <c r="G3557" t="n">
        <v>3135</v>
      </c>
      <c r="H3557" t="n">
        <v>5.77</v>
      </c>
      <c r="I3557" t="inlineStr">
        <is>
          <t>GR</t>
        </is>
      </c>
      <c r="J3557" t="inlineStr">
        <is>
          <t>BEBIDAS</t>
        </is>
      </c>
      <c r="K3557" t="inlineStr">
        <is>
          <t>06/2025</t>
        </is>
      </c>
      <c r="L3557" t="n">
        <v>22.68</v>
      </c>
      <c r="M3557" s="551" t="n">
        <v>45812</v>
      </c>
      <c r="N3557" t="n">
        <v>22.68</v>
      </c>
      <c r="O3557" t="n">
        <v>23.9</v>
      </c>
      <c r="P3557" t="n">
        <v>130.86</v>
      </c>
    </row>
    <row r="3558">
      <c r="A3558" t="n">
        <v>40133</v>
      </c>
      <c r="B3558" t="n">
        <v>122</v>
      </c>
      <c r="C3558" t="inlineStr">
        <is>
          <t>Arcos</t>
        </is>
      </c>
      <c r="D3558" s="551" t="n">
        <v>45839</v>
      </c>
      <c r="E3558" t="n">
        <v>20385</v>
      </c>
      <c r="F3558" t="inlineStr">
        <is>
          <t>FARINHA DE MILHO FLOCAO YOKI 500GR</t>
        </is>
      </c>
      <c r="G3558" t="n">
        <v>2195</v>
      </c>
      <c r="H3558" t="n">
        <v>26</v>
      </c>
      <c r="I3558" t="inlineStr">
        <is>
          <t>UN</t>
        </is>
      </c>
      <c r="J3558" t="inlineStr">
        <is>
          <t>ALIMENTOS</t>
        </is>
      </c>
      <c r="K3558" t="inlineStr">
        <is>
          <t>06/2025</t>
        </is>
      </c>
      <c r="L3558" t="n">
        <v>4.97</v>
      </c>
      <c r="M3558" s="551" t="n">
        <v>45831</v>
      </c>
      <c r="N3558" t="n">
        <v>4.95</v>
      </c>
      <c r="O3558" t="n">
        <v>4.95</v>
      </c>
      <c r="P3558" t="n">
        <v>129.22</v>
      </c>
    </row>
    <row r="3559">
      <c r="A3559" t="n">
        <v>40123</v>
      </c>
      <c r="B3559" t="n">
        <v>122</v>
      </c>
      <c r="C3559" t="inlineStr">
        <is>
          <t>Arcos</t>
        </is>
      </c>
      <c r="D3559" s="551" t="n">
        <v>45839</v>
      </c>
      <c r="E3559" t="n">
        <v>24814</v>
      </c>
      <c r="F3559" t="inlineStr">
        <is>
          <t>GELO COLLINS PRO 35X140</t>
        </is>
      </c>
      <c r="G3559" t="n">
        <v>5771</v>
      </c>
      <c r="H3559" t="n">
        <v>3.3</v>
      </c>
      <c r="I3559" t="inlineStr">
        <is>
          <t>UN</t>
        </is>
      </c>
      <c r="J3559" t="inlineStr">
        <is>
          <t>BEBIDAS</t>
        </is>
      </c>
      <c r="K3559" t="inlineStr">
        <is>
          <t>06/2025</t>
        </is>
      </c>
      <c r="L3559" t="n">
        <v>38.5</v>
      </c>
      <c r="M3559" s="551" t="n">
        <v>45838</v>
      </c>
      <c r="N3559" t="n">
        <v>39.06</v>
      </c>
      <c r="O3559" t="n">
        <v>39.06</v>
      </c>
      <c r="P3559" t="n">
        <v>127.05</v>
      </c>
    </row>
    <row r="3560">
      <c r="A3560" t="n">
        <v>40116</v>
      </c>
      <c r="B3560" t="n">
        <v>122</v>
      </c>
      <c r="C3560" t="inlineStr">
        <is>
          <t>Arcos</t>
        </is>
      </c>
      <c r="D3560" s="551" t="n">
        <v>45839</v>
      </c>
      <c r="E3560" t="n">
        <v>24468</v>
      </c>
      <c r="F3560" t="inlineStr">
        <is>
          <t>SODA LIMONADA ANTARCTICA LATA 350ML</t>
        </is>
      </c>
      <c r="G3560" t="n">
        <v>3675</v>
      </c>
      <c r="H3560" t="n">
        <v>57</v>
      </c>
      <c r="I3560" t="inlineStr">
        <is>
          <t>UN</t>
        </is>
      </c>
      <c r="J3560" t="inlineStr">
        <is>
          <t>BEBIDAS</t>
        </is>
      </c>
      <c r="K3560" t="inlineStr">
        <is>
          <t>06/2025</t>
        </is>
      </c>
      <c r="L3560" t="n">
        <v>0</v>
      </c>
      <c r="M3560" s="551" t="n">
        <v>45567</v>
      </c>
      <c r="N3560" t="n">
        <v>2.19</v>
      </c>
      <c r="O3560" t="n">
        <v>2.19</v>
      </c>
      <c r="P3560" t="n">
        <v>124.83</v>
      </c>
    </row>
    <row r="3561">
      <c r="A3561" t="n">
        <v>40134</v>
      </c>
      <c r="B3561" t="n">
        <v>122</v>
      </c>
      <c r="C3561" t="inlineStr">
        <is>
          <t>Arcos</t>
        </is>
      </c>
      <c r="D3561" s="551" t="n">
        <v>45839</v>
      </c>
      <c r="E3561" t="n">
        <v>24083</v>
      </c>
      <c r="F3561" t="inlineStr">
        <is>
          <t>BATATA ASTERIX GRAUDA NOIVA KG</t>
        </is>
      </c>
      <c r="G3561" t="n">
        <v>2592</v>
      </c>
      <c r="H3561" t="n">
        <v>25.04</v>
      </c>
      <c r="I3561" t="inlineStr">
        <is>
          <t>KG</t>
        </is>
      </c>
      <c r="J3561" t="inlineStr">
        <is>
          <t>ALIMENTOS</t>
        </is>
      </c>
      <c r="K3561" t="inlineStr">
        <is>
          <t>06/2025</t>
        </is>
      </c>
      <c r="L3561" t="n">
        <v>4.96</v>
      </c>
      <c r="M3561" s="551" t="n">
        <v>45838</v>
      </c>
      <c r="N3561" t="n">
        <v>4.2</v>
      </c>
      <c r="O3561" t="n">
        <v>4.28</v>
      </c>
      <c r="P3561" t="n">
        <v>124.2</v>
      </c>
    </row>
    <row r="3562">
      <c r="A3562" t="n">
        <v>40200</v>
      </c>
      <c r="B3562" t="n">
        <v>122</v>
      </c>
      <c r="C3562" t="inlineStr">
        <is>
          <t>Arcos</t>
        </is>
      </c>
      <c r="D3562" s="551" t="n">
        <v>45839</v>
      </c>
      <c r="E3562" t="n">
        <v>19973</v>
      </c>
      <c r="F3562" t="inlineStr">
        <is>
          <t>MOLHO SHOYO TRADICIONAL SAKURA C/1,010L UN</t>
        </is>
      </c>
      <c r="G3562" t="n">
        <v>2354</v>
      </c>
      <c r="H3562" t="n">
        <v>8</v>
      </c>
      <c r="I3562" t="inlineStr">
        <is>
          <t>UN</t>
        </is>
      </c>
      <c r="J3562" t="inlineStr">
        <is>
          <t>ALIMENTOS</t>
        </is>
      </c>
      <c r="K3562" t="inlineStr">
        <is>
          <t>06/2025</t>
        </is>
      </c>
      <c r="L3562" t="n">
        <v>15.5</v>
      </c>
      <c r="M3562" s="551" t="n">
        <v>45818</v>
      </c>
      <c r="N3562" t="n">
        <v>15.5</v>
      </c>
      <c r="O3562" t="n">
        <v>19.5</v>
      </c>
      <c r="P3562" t="n">
        <v>124</v>
      </c>
    </row>
    <row r="3563">
      <c r="A3563" t="n">
        <v>40259</v>
      </c>
      <c r="B3563" t="n">
        <v>122</v>
      </c>
      <c r="C3563" t="inlineStr">
        <is>
          <t>Arcos</t>
        </is>
      </c>
      <c r="D3563" s="551" t="n">
        <v>45839</v>
      </c>
      <c r="E3563" t="n">
        <v>17039</v>
      </c>
      <c r="F3563" t="inlineStr">
        <is>
          <t>PAO BRIOCHE FORME COM TAMPA UN</t>
        </is>
      </c>
      <c r="G3563" t="n">
        <v>2827</v>
      </c>
      <c r="H3563" t="n">
        <v>4</v>
      </c>
      <c r="I3563" t="inlineStr">
        <is>
          <t>UN</t>
        </is>
      </c>
      <c r="J3563" t="inlineStr">
        <is>
          <t>ALIMENTOS</t>
        </is>
      </c>
      <c r="K3563" t="inlineStr">
        <is>
          <t>06/2025</t>
        </is>
      </c>
      <c r="L3563" t="n">
        <v>31</v>
      </c>
      <c r="M3563" s="551" t="n">
        <v>45833</v>
      </c>
      <c r="N3563" t="n">
        <v>31</v>
      </c>
      <c r="O3563" t="n">
        <v>31</v>
      </c>
      <c r="P3563" t="n">
        <v>124</v>
      </c>
    </row>
    <row r="3564">
      <c r="A3564" t="n">
        <v>40345</v>
      </c>
      <c r="B3564" t="n">
        <v>122</v>
      </c>
      <c r="C3564" t="inlineStr">
        <is>
          <t>Arcos</t>
        </is>
      </c>
      <c r="D3564" s="551" t="n">
        <v>45839</v>
      </c>
      <c r="E3564" t="n">
        <v>18509</v>
      </c>
      <c r="F3564" t="inlineStr">
        <is>
          <t>BITTER ANGOSTURA COCOA 100ML</t>
        </is>
      </c>
      <c r="G3564" t="n">
        <v>3130</v>
      </c>
      <c r="H3564" t="n">
        <v>1.3</v>
      </c>
      <c r="I3564" t="inlineStr">
        <is>
          <t>GR</t>
        </is>
      </c>
      <c r="J3564" t="inlineStr">
        <is>
          <t>BEBIDAS</t>
        </is>
      </c>
      <c r="K3564" t="inlineStr">
        <is>
          <t>06/2025</t>
        </is>
      </c>
      <c r="L3564" t="n">
        <v>93.41</v>
      </c>
      <c r="M3564" s="551" t="n">
        <v>45811</v>
      </c>
      <c r="N3564" t="n">
        <v>93.41</v>
      </c>
      <c r="O3564" t="n">
        <v>93.41</v>
      </c>
      <c r="P3564" t="n">
        <v>121.43</v>
      </c>
    </row>
    <row r="3565">
      <c r="A3565" t="n">
        <v>40263</v>
      </c>
      <c r="B3565" t="n">
        <v>122</v>
      </c>
      <c r="C3565" t="inlineStr">
        <is>
          <t>Arcos</t>
        </is>
      </c>
      <c r="D3565" s="551" t="n">
        <v>45839</v>
      </c>
      <c r="E3565" t="n">
        <v>20614</v>
      </c>
      <c r="F3565" t="inlineStr">
        <is>
          <t>PASTA GERGELIM TAHINE ISTAMBUL 5006 LT</t>
        </is>
      </c>
      <c r="G3565" t="n">
        <v>2119</v>
      </c>
      <c r="H3565" t="n">
        <v>4</v>
      </c>
      <c r="I3565" t="inlineStr">
        <is>
          <t>UN</t>
        </is>
      </c>
      <c r="J3565" t="inlineStr">
        <is>
          <t>ALIMENTOS</t>
        </is>
      </c>
      <c r="K3565" t="inlineStr">
        <is>
          <t>06/2025</t>
        </is>
      </c>
      <c r="L3565" t="n">
        <v>29.9</v>
      </c>
      <c r="M3565" s="551" t="n">
        <v>45825</v>
      </c>
      <c r="N3565" t="n">
        <v>29.9</v>
      </c>
      <c r="O3565" t="n">
        <v>29.9</v>
      </c>
      <c r="P3565" t="n">
        <v>119.6</v>
      </c>
    </row>
    <row r="3566">
      <c r="A3566" t="n">
        <v>40265</v>
      </c>
      <c r="B3566" t="n">
        <v>122</v>
      </c>
      <c r="C3566" t="inlineStr">
        <is>
          <t>Arcos</t>
        </is>
      </c>
      <c r="D3566" s="551" t="n">
        <v>45839</v>
      </c>
      <c r="E3566" t="n">
        <v>18395</v>
      </c>
      <c r="F3566" t="inlineStr">
        <is>
          <t>CONHAQUE DOMECQ 1L</t>
        </is>
      </c>
      <c r="G3566" t="n">
        <v>3245</v>
      </c>
      <c r="H3566" t="n">
        <v>4</v>
      </c>
      <c r="I3566" t="inlineStr">
        <is>
          <t>GR</t>
        </is>
      </c>
      <c r="J3566" t="inlineStr">
        <is>
          <t>BEBIDAS</t>
        </is>
      </c>
      <c r="K3566" t="inlineStr">
        <is>
          <t>06/2025</t>
        </is>
      </c>
      <c r="L3566" t="n">
        <v>0</v>
      </c>
      <c r="M3566" s="551" t="n">
        <v>45797</v>
      </c>
      <c r="N3566" t="n">
        <v>29.88</v>
      </c>
      <c r="O3566" t="n">
        <v>0</v>
      </c>
      <c r="P3566" t="n">
        <v>119.52</v>
      </c>
    </row>
    <row r="3567">
      <c r="A3567" t="n">
        <v>40120</v>
      </c>
      <c r="B3567" t="n">
        <v>122</v>
      </c>
      <c r="C3567" t="inlineStr">
        <is>
          <t>Arcos</t>
        </is>
      </c>
      <c r="D3567" s="551" t="n">
        <v>45839</v>
      </c>
      <c r="E3567" t="n">
        <v>24307</v>
      </c>
      <c r="F3567" t="inlineStr">
        <is>
          <t>GUARANA ANTARCTICA DIET LATA 350ML UN</t>
        </is>
      </c>
      <c r="G3567" t="n">
        <v>3656</v>
      </c>
      <c r="H3567" t="n">
        <v>54</v>
      </c>
      <c r="I3567" t="inlineStr">
        <is>
          <t>UN</t>
        </is>
      </c>
      <c r="J3567" t="inlineStr">
        <is>
          <t>BEBIDAS</t>
        </is>
      </c>
      <c r="K3567" t="inlineStr">
        <is>
          <t>06/2025</t>
        </is>
      </c>
      <c r="L3567" t="n">
        <v>0</v>
      </c>
      <c r="M3567" s="551" t="n">
        <v>45561</v>
      </c>
      <c r="N3567" t="n">
        <v>2.19</v>
      </c>
      <c r="O3567" t="n">
        <v>2.19</v>
      </c>
      <c r="P3567" t="n">
        <v>118.26</v>
      </c>
    </row>
    <row r="3568">
      <c r="A3568" t="n">
        <v>40285</v>
      </c>
      <c r="B3568" t="n">
        <v>122</v>
      </c>
      <c r="C3568" t="inlineStr">
        <is>
          <t>Arcos</t>
        </is>
      </c>
      <c r="D3568" s="551" t="n">
        <v>45839</v>
      </c>
      <c r="E3568" t="n">
        <v>25282</v>
      </c>
      <c r="F3568" t="inlineStr">
        <is>
          <t>FRUTOSE CRISTAL KG</t>
        </is>
      </c>
      <c r="G3568" t="n">
        <v>5982</v>
      </c>
      <c r="H3568" t="n">
        <v>3</v>
      </c>
      <c r="I3568" t="inlineStr">
        <is>
          <t>KG</t>
        </is>
      </c>
      <c r="J3568" t="inlineStr">
        <is>
          <t>ALIMENTOS</t>
        </is>
      </c>
      <c r="K3568" t="inlineStr">
        <is>
          <t>06/2025</t>
        </is>
      </c>
      <c r="L3568" t="n">
        <v>39</v>
      </c>
      <c r="M3568" s="551" t="n">
        <v>45832</v>
      </c>
      <c r="N3568" t="n">
        <v>39</v>
      </c>
      <c r="O3568" t="n">
        <v>39</v>
      </c>
      <c r="P3568" t="n">
        <v>117</v>
      </c>
    </row>
    <row r="3569">
      <c r="A3569" t="n">
        <v>40292</v>
      </c>
      <c r="B3569" t="n">
        <v>122</v>
      </c>
      <c r="C3569" t="inlineStr">
        <is>
          <t>Arcos</t>
        </is>
      </c>
      <c r="D3569" s="551" t="n">
        <v>45839</v>
      </c>
      <c r="E3569" t="n">
        <v>18200</v>
      </c>
      <c r="F3569" t="inlineStr">
        <is>
          <t>VERMOUTH MARTINI ROSSO 750ML</t>
        </is>
      </c>
      <c r="G3569" t="n">
        <v>3426</v>
      </c>
      <c r="H3569" t="n">
        <v>3</v>
      </c>
      <c r="I3569" t="inlineStr">
        <is>
          <t>GR</t>
        </is>
      </c>
      <c r="J3569" t="inlineStr">
        <is>
          <t>BEBIDAS</t>
        </is>
      </c>
      <c r="K3569" t="inlineStr">
        <is>
          <t>06/2025</t>
        </is>
      </c>
      <c r="L3569" t="n">
        <v>0</v>
      </c>
      <c r="M3569" s="551" t="n">
        <v>45462</v>
      </c>
      <c r="N3569" t="n">
        <v>38.9</v>
      </c>
      <c r="O3569" t="n">
        <v>41.5</v>
      </c>
      <c r="P3569" t="n">
        <v>116.7</v>
      </c>
    </row>
    <row r="3570">
      <c r="A3570" t="n">
        <v>40385</v>
      </c>
      <c r="B3570" t="n">
        <v>122</v>
      </c>
      <c r="C3570" t="inlineStr">
        <is>
          <t>Arcos</t>
        </is>
      </c>
      <c r="D3570" s="551" t="n">
        <v>45839</v>
      </c>
      <c r="E3570" t="n">
        <v>18140</v>
      </c>
      <c r="F3570" t="inlineStr">
        <is>
          <t>WHISKY GENTLEMAN JACK SILVER 1L</t>
        </is>
      </c>
      <c r="G3570" t="n">
        <v>3478</v>
      </c>
      <c r="H3570" t="n">
        <v>0.7</v>
      </c>
      <c r="I3570" t="inlineStr">
        <is>
          <t>GR</t>
        </is>
      </c>
      <c r="J3570" t="inlineStr">
        <is>
          <t>BEBIDAS</t>
        </is>
      </c>
      <c r="K3570" t="inlineStr">
        <is>
          <t>06/2025</t>
        </is>
      </c>
      <c r="L3570" t="n">
        <v>0</v>
      </c>
      <c r="M3570" s="551" t="n">
        <v>45804</v>
      </c>
      <c r="N3570" t="n">
        <v>0</v>
      </c>
      <c r="O3570" t="n">
        <v>177.36</v>
      </c>
      <c r="P3570" t="n">
        <v>114.05</v>
      </c>
    </row>
    <row r="3571">
      <c r="A3571" t="n">
        <v>40365</v>
      </c>
      <c r="B3571" t="n">
        <v>122</v>
      </c>
      <c r="C3571" t="inlineStr">
        <is>
          <t>Arcos</t>
        </is>
      </c>
      <c r="D3571" s="551" t="n">
        <v>45839</v>
      </c>
      <c r="E3571" t="n">
        <v>18364</v>
      </c>
      <c r="F3571" t="inlineStr">
        <is>
          <t>GIN PLYMOUTH 750ML</t>
        </is>
      </c>
      <c r="G3571" t="n">
        <v>3274</v>
      </c>
      <c r="H3571" t="n">
        <v>1</v>
      </c>
      <c r="I3571" t="inlineStr">
        <is>
          <t>UN</t>
        </is>
      </c>
      <c r="J3571" t="inlineStr">
        <is>
          <t>BEBIDAS</t>
        </is>
      </c>
      <c r="K3571" t="inlineStr">
        <is>
          <t>06/2025</t>
        </is>
      </c>
      <c r="L3571" t="n">
        <v>0</v>
      </c>
      <c r="M3571" s="551" t="n">
        <v>-693593</v>
      </c>
      <c r="N3571" t="n">
        <v>0</v>
      </c>
      <c r="O3571" t="n">
        <v>0</v>
      </c>
      <c r="P3571" t="n">
        <v>112.33</v>
      </c>
    </row>
    <row r="3572">
      <c r="A3572" t="n">
        <v>40413</v>
      </c>
      <c r="B3572" t="n">
        <v>122</v>
      </c>
      <c r="C3572" t="inlineStr">
        <is>
          <t>Arcos</t>
        </is>
      </c>
      <c r="D3572" s="551" t="n">
        <v>45839</v>
      </c>
      <c r="E3572" t="n">
        <v>18264</v>
      </c>
      <c r="F3572" t="inlineStr">
        <is>
          <t>RUM MOUNT GAY XO 43o 700ML</t>
        </is>
      </c>
      <c r="G3572" t="n">
        <v>3366</v>
      </c>
      <c r="H3572" t="n">
        <v>0.23</v>
      </c>
      <c r="I3572" t="inlineStr">
        <is>
          <t>UN</t>
        </is>
      </c>
      <c r="J3572" t="inlineStr">
        <is>
          <t>BEBIDAS</t>
        </is>
      </c>
      <c r="K3572" t="inlineStr">
        <is>
          <t>06/2025</t>
        </is>
      </c>
      <c r="L3572" t="n">
        <v>0</v>
      </c>
      <c r="M3572" s="551" t="n">
        <v>-693593</v>
      </c>
      <c r="N3572" t="n">
        <v>0</v>
      </c>
      <c r="O3572" t="n">
        <v>0</v>
      </c>
      <c r="P3572" t="n">
        <v>108.25</v>
      </c>
    </row>
    <row r="3573">
      <c r="A3573" t="n">
        <v>40392</v>
      </c>
      <c r="B3573" t="n">
        <v>122</v>
      </c>
      <c r="C3573" t="inlineStr">
        <is>
          <t>Arcos</t>
        </is>
      </c>
      <c r="D3573" s="551" t="n">
        <v>45839</v>
      </c>
      <c r="E3573" t="n">
        <v>18129</v>
      </c>
      <c r="F3573" t="inlineStr">
        <is>
          <t>WHISKY JACK DANIELS 1L</t>
        </is>
      </c>
      <c r="G3573" t="n">
        <v>3486</v>
      </c>
      <c r="H3573" t="n">
        <v>0.57</v>
      </c>
      <c r="I3573" t="inlineStr">
        <is>
          <t>GR</t>
        </is>
      </c>
      <c r="J3573" t="inlineStr">
        <is>
          <t>BEBIDAS</t>
        </is>
      </c>
      <c r="K3573" t="inlineStr">
        <is>
          <t>06/2025</t>
        </is>
      </c>
      <c r="L3573" t="n">
        <v>0</v>
      </c>
      <c r="M3573" s="551" t="n">
        <v>45734</v>
      </c>
      <c r="N3573" t="n">
        <v>189.9</v>
      </c>
      <c r="O3573" t="n">
        <v>165.9</v>
      </c>
      <c r="P3573" t="n">
        <v>108.24</v>
      </c>
    </row>
    <row r="3574">
      <c r="A3574" t="n">
        <v>40370</v>
      </c>
      <c r="B3574" t="n">
        <v>122</v>
      </c>
      <c r="C3574" t="inlineStr">
        <is>
          <t>Arcos</t>
        </is>
      </c>
      <c r="D3574" s="551" t="n">
        <v>45839</v>
      </c>
      <c r="E3574" t="n">
        <v>18510</v>
      </c>
      <c r="F3574" t="inlineStr">
        <is>
          <t>PEYCHAUD AROMATIC COCKTAIL BITTERS 148ML</t>
        </is>
      </c>
      <c r="G3574" t="n">
        <v>3150</v>
      </c>
      <c r="H3574" t="n">
        <v>1</v>
      </c>
      <c r="I3574" t="inlineStr">
        <is>
          <t>UN</t>
        </is>
      </c>
      <c r="J3574" t="inlineStr">
        <is>
          <t>BEBIDAS</t>
        </is>
      </c>
      <c r="K3574" t="inlineStr">
        <is>
          <t>06/2025</t>
        </is>
      </c>
      <c r="L3574" t="n">
        <v>104.5</v>
      </c>
      <c r="M3574" s="551" t="n">
        <v>45820</v>
      </c>
      <c r="N3574" t="n">
        <v>104.5</v>
      </c>
      <c r="O3574" t="n">
        <v>104.5</v>
      </c>
      <c r="P3574" t="n">
        <v>104.5</v>
      </c>
    </row>
    <row r="3575">
      <c r="A3575" t="n">
        <v>40390</v>
      </c>
      <c r="B3575" t="n">
        <v>122</v>
      </c>
      <c r="C3575" t="inlineStr">
        <is>
          <t>Arcos</t>
        </is>
      </c>
      <c r="D3575" s="551" t="n">
        <v>45839</v>
      </c>
      <c r="E3575" t="n">
        <v>18360</v>
      </c>
      <c r="F3575" t="inlineStr">
        <is>
          <t>GIN STAR OF BOMBAY 750ML</t>
        </is>
      </c>
      <c r="G3575" t="n">
        <v>3277</v>
      </c>
      <c r="H3575" t="n">
        <v>0.6</v>
      </c>
      <c r="I3575" t="inlineStr">
        <is>
          <t>UN</t>
        </is>
      </c>
      <c r="J3575" t="inlineStr">
        <is>
          <t>BEBIDAS</t>
        </is>
      </c>
      <c r="K3575" t="inlineStr">
        <is>
          <t>06/2025</t>
        </is>
      </c>
      <c r="L3575" t="n">
        <v>0</v>
      </c>
      <c r="M3575" s="551" t="n">
        <v>-693593</v>
      </c>
      <c r="N3575" t="n">
        <v>0</v>
      </c>
      <c r="O3575" t="n">
        <v>0</v>
      </c>
      <c r="P3575" t="n">
        <v>103.08</v>
      </c>
    </row>
    <row r="3576">
      <c r="A3576" t="n">
        <v>40388</v>
      </c>
      <c r="B3576" t="n">
        <v>122</v>
      </c>
      <c r="C3576" t="inlineStr">
        <is>
          <t>Arcos</t>
        </is>
      </c>
      <c r="D3576" s="551" t="n">
        <v>45839</v>
      </c>
      <c r="E3576" t="n">
        <v>18153</v>
      </c>
      <c r="F3576" t="inlineStr">
        <is>
          <t>WHISKY BOURBON WOODFORD RESERVE 750ML</t>
        </is>
      </c>
      <c r="G3576" t="n">
        <v>3466</v>
      </c>
      <c r="H3576" t="n">
        <v>0.62</v>
      </c>
      <c r="I3576" t="inlineStr">
        <is>
          <t>GR</t>
        </is>
      </c>
      <c r="J3576" t="inlineStr">
        <is>
          <t>BEBIDAS</t>
        </is>
      </c>
      <c r="K3576" t="inlineStr">
        <is>
          <t>06/2025</t>
        </is>
      </c>
      <c r="L3576" t="n">
        <v>0</v>
      </c>
      <c r="M3576" s="551" t="n">
        <v>45805</v>
      </c>
      <c r="N3576" t="n">
        <v>165.77</v>
      </c>
      <c r="O3576" t="n">
        <v>166.58</v>
      </c>
      <c r="P3576" t="n">
        <v>102.78</v>
      </c>
    </row>
    <row r="3577">
      <c r="A3577" t="n">
        <v>40176</v>
      </c>
      <c r="B3577" t="n">
        <v>122</v>
      </c>
      <c r="C3577" t="inlineStr">
        <is>
          <t>Arcos</t>
        </is>
      </c>
      <c r="D3577" s="551" t="n">
        <v>45839</v>
      </c>
      <c r="E3577" t="n">
        <v>20661</v>
      </c>
      <c r="F3577" t="inlineStr">
        <is>
          <t>LEITE CONDENSADO MOCA C/395G UN</t>
        </is>
      </c>
      <c r="G3577" t="n">
        <v>2110</v>
      </c>
      <c r="H3577" t="n">
        <v>11</v>
      </c>
      <c r="I3577" t="inlineStr">
        <is>
          <t>UN</t>
        </is>
      </c>
      <c r="J3577" t="inlineStr">
        <is>
          <t>ALIMENTOS</t>
        </is>
      </c>
      <c r="K3577" t="inlineStr">
        <is>
          <t>06/2025</t>
        </is>
      </c>
      <c r="L3577" t="n">
        <v>9.050000000000001</v>
      </c>
      <c r="M3577" s="551" t="n">
        <v>45831</v>
      </c>
      <c r="N3577" t="n">
        <v>8.949999999999999</v>
      </c>
      <c r="O3577" t="n">
        <v>8.789999999999999</v>
      </c>
      <c r="P3577" t="n">
        <v>99.55</v>
      </c>
    </row>
    <row r="3578">
      <c r="A3578" t="n">
        <v>40406</v>
      </c>
      <c r="B3578" t="n">
        <v>122</v>
      </c>
      <c r="C3578" t="inlineStr">
        <is>
          <t>Arcos</t>
        </is>
      </c>
      <c r="D3578" s="551" t="n">
        <v>45839</v>
      </c>
      <c r="E3578" t="n">
        <v>18223</v>
      </c>
      <c r="F3578" t="inlineStr">
        <is>
          <t>TEQUILA MEZCAL GUSANO ROJO 700ML</t>
        </is>
      </c>
      <c r="G3578" t="n">
        <v>3405</v>
      </c>
      <c r="H3578" t="n">
        <v>0.31</v>
      </c>
      <c r="I3578" t="inlineStr">
        <is>
          <t>UN</t>
        </is>
      </c>
      <c r="J3578" t="inlineStr">
        <is>
          <t>BEBIDAS</t>
        </is>
      </c>
      <c r="K3578" t="inlineStr">
        <is>
          <t>06/2025</t>
        </is>
      </c>
      <c r="L3578" t="n">
        <v>0</v>
      </c>
      <c r="M3578" s="551" t="n">
        <v>-693593</v>
      </c>
      <c r="N3578" t="n">
        <v>0</v>
      </c>
      <c r="O3578" t="n">
        <v>0</v>
      </c>
      <c r="P3578" t="n">
        <v>99.28</v>
      </c>
    </row>
    <row r="3579">
      <c r="A3579" t="n">
        <v>40363</v>
      </c>
      <c r="B3579" t="n">
        <v>122</v>
      </c>
      <c r="C3579" t="inlineStr">
        <is>
          <t>Arcos</t>
        </is>
      </c>
      <c r="D3579" s="551" t="n">
        <v>45839</v>
      </c>
      <c r="E3579" t="n">
        <v>18542</v>
      </c>
      <c r="F3579" t="inlineStr">
        <is>
          <t>APERITIVO CYNAR 70 PROOF 1L</t>
        </is>
      </c>
      <c r="G3579" t="n">
        <v>3136</v>
      </c>
      <c r="H3579" t="n">
        <v>1</v>
      </c>
      <c r="I3579" t="inlineStr">
        <is>
          <t>GR</t>
        </is>
      </c>
      <c r="J3579" t="inlineStr">
        <is>
          <t>BEBIDAS</t>
        </is>
      </c>
      <c r="K3579" t="inlineStr">
        <is>
          <t>06/2025</t>
        </is>
      </c>
      <c r="L3579" t="n">
        <v>0</v>
      </c>
      <c r="M3579" s="551" t="n">
        <v>-693593</v>
      </c>
      <c r="N3579" t="n">
        <v>0</v>
      </c>
      <c r="O3579" t="n">
        <v>99</v>
      </c>
      <c r="P3579" t="n">
        <v>99</v>
      </c>
    </row>
    <row r="3580">
      <c r="A3580" t="n">
        <v>40307</v>
      </c>
      <c r="B3580" t="n">
        <v>122</v>
      </c>
      <c r="C3580" t="inlineStr">
        <is>
          <t>Arcos</t>
        </is>
      </c>
      <c r="D3580" s="551" t="n">
        <v>45839</v>
      </c>
      <c r="E3580" t="n">
        <v>26882</v>
      </c>
      <c r="F3580" t="inlineStr">
        <is>
          <t>RAIZ DE ANGELICA KG</t>
        </is>
      </c>
      <c r="G3580" t="n">
        <v>6951</v>
      </c>
      <c r="H3580" t="n">
        <v>2.34</v>
      </c>
      <c r="I3580" t="inlineStr">
        <is>
          <t>KG</t>
        </is>
      </c>
      <c r="J3580" t="inlineStr">
        <is>
          <t>ALIMENTOS</t>
        </is>
      </c>
      <c r="K3580" t="inlineStr">
        <is>
          <t>06/2025</t>
        </is>
      </c>
      <c r="L3580" t="n">
        <v>0</v>
      </c>
      <c r="M3580" s="551" t="n">
        <v>45763</v>
      </c>
      <c r="N3580" t="n">
        <v>42</v>
      </c>
      <c r="O3580" t="n">
        <v>42</v>
      </c>
      <c r="P3580" t="n">
        <v>98.28</v>
      </c>
    </row>
    <row r="3581">
      <c r="A3581" t="n">
        <v>40256</v>
      </c>
      <c r="B3581" t="n">
        <v>122</v>
      </c>
      <c r="C3581" t="inlineStr">
        <is>
          <t>Arcos</t>
        </is>
      </c>
      <c r="D3581" s="551" t="n">
        <v>45839</v>
      </c>
      <c r="E3581" t="n">
        <v>18667</v>
      </c>
      <c r="F3581" t="inlineStr">
        <is>
          <t>PERNIL SUINO SEM OSSO EM CUBOS KG</t>
        </is>
      </c>
      <c r="G3581" t="n">
        <v>3052</v>
      </c>
      <c r="H3581" t="n">
        <v>4.18</v>
      </c>
      <c r="I3581" t="inlineStr">
        <is>
          <t>KG</t>
        </is>
      </c>
      <c r="J3581" t="inlineStr">
        <is>
          <t>ALIMENTOS</t>
        </is>
      </c>
      <c r="K3581" t="inlineStr">
        <is>
          <t>06/2025</t>
        </is>
      </c>
      <c r="L3581" t="n">
        <v>22.8</v>
      </c>
      <c r="M3581" s="551" t="n">
        <v>45832</v>
      </c>
      <c r="N3581" t="n">
        <v>22.8</v>
      </c>
      <c r="O3581" t="n">
        <v>22.8</v>
      </c>
      <c r="P3581" t="n">
        <v>95.3</v>
      </c>
    </row>
    <row r="3582">
      <c r="A3582" t="n">
        <v>40243</v>
      </c>
      <c r="B3582" t="n">
        <v>122</v>
      </c>
      <c r="C3582" t="inlineStr">
        <is>
          <t>Arcos</t>
        </is>
      </c>
      <c r="D3582" s="551" t="n">
        <v>45839</v>
      </c>
      <c r="E3582" t="n">
        <v>19984</v>
      </c>
      <c r="F3582" t="inlineStr">
        <is>
          <t>MOLHO INGLES KENKO 1L</t>
        </is>
      </c>
      <c r="G3582" t="n">
        <v>2351</v>
      </c>
      <c r="H3582" t="n">
        <v>5</v>
      </c>
      <c r="I3582" t="inlineStr">
        <is>
          <t>UN</t>
        </is>
      </c>
      <c r="J3582" t="inlineStr">
        <is>
          <t>ALIMENTOS</t>
        </is>
      </c>
      <c r="K3582" t="inlineStr">
        <is>
          <t>06/2025</t>
        </is>
      </c>
      <c r="L3582" t="n">
        <v>0</v>
      </c>
      <c r="M3582" s="551" t="n">
        <v>45762</v>
      </c>
      <c r="N3582" t="n">
        <v>18.9</v>
      </c>
      <c r="O3582" t="n">
        <v>18.99</v>
      </c>
      <c r="P3582" t="n">
        <v>94.5</v>
      </c>
    </row>
    <row r="3583">
      <c r="A3583" t="n">
        <v>40130</v>
      </c>
      <c r="B3583" t="n">
        <v>122</v>
      </c>
      <c r="C3583" t="inlineStr">
        <is>
          <t>Arcos</t>
        </is>
      </c>
      <c r="D3583" s="551" t="n">
        <v>45839</v>
      </c>
      <c r="E3583" t="n">
        <v>19203</v>
      </c>
      <c r="F3583" t="inlineStr">
        <is>
          <t>IOGURTE INTEGRAL NESTLE C/170G UN</t>
        </is>
      </c>
      <c r="G3583" t="n">
        <v>2802</v>
      </c>
      <c r="H3583" t="n">
        <v>30</v>
      </c>
      <c r="I3583" t="inlineStr">
        <is>
          <t>UN</t>
        </is>
      </c>
      <c r="J3583" t="inlineStr">
        <is>
          <t>ALIMENTOS</t>
        </is>
      </c>
      <c r="K3583" t="inlineStr">
        <is>
          <t>06/2025</t>
        </is>
      </c>
      <c r="L3583" t="n">
        <v>3.12</v>
      </c>
      <c r="M3583" s="551" t="n">
        <v>45832</v>
      </c>
      <c r="N3583" t="n">
        <v>3</v>
      </c>
      <c r="O3583" t="n">
        <v>3.75</v>
      </c>
      <c r="P3583" t="n">
        <v>93.59999999999999</v>
      </c>
    </row>
    <row r="3584">
      <c r="A3584" t="n">
        <v>40115</v>
      </c>
      <c r="B3584" t="n">
        <v>122</v>
      </c>
      <c r="C3584" t="inlineStr">
        <is>
          <t>Arcos</t>
        </is>
      </c>
      <c r="D3584" s="551" t="n">
        <v>45839</v>
      </c>
      <c r="E3584" t="n">
        <v>24467</v>
      </c>
      <c r="F3584" t="inlineStr">
        <is>
          <t>SODA LIMONADA ANTARCTICA DIET LATA 350ML</t>
        </is>
      </c>
      <c r="G3584" t="n">
        <v>3673</v>
      </c>
      <c r="H3584" t="n">
        <v>57</v>
      </c>
      <c r="I3584" t="inlineStr">
        <is>
          <t>UN</t>
        </is>
      </c>
      <c r="J3584" t="inlineStr">
        <is>
          <t>BEBIDAS</t>
        </is>
      </c>
      <c r="K3584" t="inlineStr">
        <is>
          <t>06/2025</t>
        </is>
      </c>
      <c r="L3584" t="n">
        <v>0</v>
      </c>
      <c r="M3584" s="551" t="n">
        <v>45526</v>
      </c>
      <c r="N3584" t="n">
        <v>1.56</v>
      </c>
      <c r="O3584" t="n">
        <v>2.19</v>
      </c>
      <c r="P3584" t="n">
        <v>89.06</v>
      </c>
    </row>
    <row r="3585">
      <c r="A3585" t="n">
        <v>40375</v>
      </c>
      <c r="B3585" t="n">
        <v>122</v>
      </c>
      <c r="C3585" t="inlineStr">
        <is>
          <t>Arcos</t>
        </is>
      </c>
      <c r="D3585" s="551" t="n">
        <v>45839</v>
      </c>
      <c r="E3585" t="n">
        <v>25012</v>
      </c>
      <c r="F3585" t="inlineStr">
        <is>
          <t>REQUEIJÃO DE CORTE KG</t>
        </is>
      </c>
      <c r="G3585" t="n">
        <v>5864</v>
      </c>
      <c r="H3585" t="n">
        <v>0.98</v>
      </c>
      <c r="I3585" t="inlineStr">
        <is>
          <t>KG</t>
        </is>
      </c>
      <c r="J3585" t="inlineStr">
        <is>
          <t>ALIMENTOS</t>
        </is>
      </c>
      <c r="K3585" t="inlineStr">
        <is>
          <t>06/2025</t>
        </is>
      </c>
      <c r="L3585" t="n">
        <v>88</v>
      </c>
      <c r="M3585" s="551" t="n">
        <v>45832</v>
      </c>
      <c r="N3585" t="n">
        <v>88</v>
      </c>
      <c r="O3585" t="n">
        <v>88</v>
      </c>
      <c r="P3585" t="n">
        <v>86.23999999999999</v>
      </c>
    </row>
    <row r="3586">
      <c r="A3586" t="n">
        <v>40227</v>
      </c>
      <c r="B3586" t="n">
        <v>122</v>
      </c>
      <c r="C3586" t="inlineStr">
        <is>
          <t>Arcos</t>
        </is>
      </c>
      <c r="D3586" s="551" t="n">
        <v>45839</v>
      </c>
      <c r="E3586" t="n">
        <v>26020</v>
      </c>
      <c r="F3586" t="inlineStr">
        <is>
          <t>CREME DE LEITE PIRACANJUBA TP 1,030 KG  UN</t>
        </is>
      </c>
      <c r="G3586" t="n">
        <v>2105</v>
      </c>
      <c r="H3586" t="n">
        <v>6</v>
      </c>
      <c r="I3586" t="inlineStr">
        <is>
          <t>UN</t>
        </is>
      </c>
      <c r="J3586" t="inlineStr">
        <is>
          <t>ALIMENTOS</t>
        </is>
      </c>
      <c r="K3586" t="inlineStr">
        <is>
          <t>06/2025</t>
        </is>
      </c>
      <c r="L3586" t="n">
        <v>14.36</v>
      </c>
      <c r="M3586" s="551" t="n">
        <v>45831</v>
      </c>
      <c r="N3586" t="n">
        <v>14.1</v>
      </c>
      <c r="O3586" t="n">
        <v>14.1</v>
      </c>
      <c r="P3586" t="n">
        <v>86.16</v>
      </c>
    </row>
    <row r="3587">
      <c r="A3587" t="n">
        <v>40337</v>
      </c>
      <c r="B3587" t="n">
        <v>122</v>
      </c>
      <c r="C3587" t="inlineStr">
        <is>
          <t>Arcos</t>
        </is>
      </c>
      <c r="D3587" s="551" t="n">
        <v>45839</v>
      </c>
      <c r="E3587" t="n">
        <v>26713</v>
      </c>
      <c r="F3587" t="inlineStr">
        <is>
          <t>CAMOMILA DESIDRATADA KG</t>
        </is>
      </c>
      <c r="G3587" t="n">
        <v>6867</v>
      </c>
      <c r="H3587" t="n">
        <v>1.5</v>
      </c>
      <c r="I3587" t="inlineStr">
        <is>
          <t>KG</t>
        </is>
      </c>
      <c r="J3587" t="inlineStr">
        <is>
          <t>ALIMENTOS</t>
        </is>
      </c>
      <c r="K3587" t="inlineStr">
        <is>
          <t>06/2025</t>
        </is>
      </c>
      <c r="L3587" t="n">
        <v>0</v>
      </c>
      <c r="M3587" s="551" t="n">
        <v>45763</v>
      </c>
      <c r="N3587" t="n">
        <v>55</v>
      </c>
      <c r="O3587" t="n">
        <v>55</v>
      </c>
      <c r="P3587" t="n">
        <v>82.5</v>
      </c>
    </row>
    <row r="3588">
      <c r="A3588" t="n">
        <v>40242</v>
      </c>
      <c r="B3588" t="n">
        <v>122</v>
      </c>
      <c r="C3588" t="inlineStr">
        <is>
          <t>Arcos</t>
        </is>
      </c>
      <c r="D3588" s="551" t="n">
        <v>45839</v>
      </c>
      <c r="E3588" t="n">
        <v>19979</v>
      </c>
      <c r="F3588" t="inlineStr">
        <is>
          <t>MOLHO DE PIMENTA TABASCO RED C/60ML</t>
        </is>
      </c>
      <c r="G3588" t="n">
        <v>2353</v>
      </c>
      <c r="H3588" t="n">
        <v>5</v>
      </c>
      <c r="I3588" t="inlineStr">
        <is>
          <t>FR</t>
        </is>
      </c>
      <c r="J3588" t="inlineStr">
        <is>
          <t>ALIMENTOS</t>
        </is>
      </c>
      <c r="K3588" t="inlineStr">
        <is>
          <t>06/2025</t>
        </is>
      </c>
      <c r="L3588" t="n">
        <v>16.2</v>
      </c>
      <c r="M3588" s="551" t="n">
        <v>45824</v>
      </c>
      <c r="N3588" t="n">
        <v>16.2</v>
      </c>
      <c r="O3588" t="n">
        <v>17.8</v>
      </c>
      <c r="P3588" t="n">
        <v>81</v>
      </c>
    </row>
    <row r="3589">
      <c r="A3589" t="n">
        <v>40145</v>
      </c>
      <c r="B3589" t="n">
        <v>122</v>
      </c>
      <c r="C3589" t="inlineStr">
        <is>
          <t>Arcos</t>
        </is>
      </c>
      <c r="D3589" s="551" t="n">
        <v>45839</v>
      </c>
      <c r="E3589" t="n">
        <v>17040</v>
      </c>
      <c r="F3589" t="inlineStr">
        <is>
          <t>PAO CIABATTA DE AZEITE UN</t>
        </is>
      </c>
      <c r="G3589" t="n">
        <v>2828</v>
      </c>
      <c r="H3589" t="n">
        <v>19</v>
      </c>
      <c r="I3589" t="inlineStr">
        <is>
          <t>UN</t>
        </is>
      </c>
      <c r="J3589" t="inlineStr">
        <is>
          <t>ALIMENTOS</t>
        </is>
      </c>
      <c r="K3589" t="inlineStr">
        <is>
          <t>06/2025</t>
        </is>
      </c>
      <c r="L3589" t="n">
        <v>4.06</v>
      </c>
      <c r="M3589" s="551" t="n">
        <v>45833</v>
      </c>
      <c r="N3589" t="n">
        <v>4.1</v>
      </c>
      <c r="O3589" t="n">
        <v>4.1</v>
      </c>
      <c r="P3589" t="n">
        <v>77.14</v>
      </c>
    </row>
    <row r="3590">
      <c r="A3590" t="n">
        <v>40238</v>
      </c>
      <c r="B3590" t="n">
        <v>122</v>
      </c>
      <c r="C3590" t="inlineStr">
        <is>
          <t>Arcos</t>
        </is>
      </c>
      <c r="D3590" s="551" t="n">
        <v>45839</v>
      </c>
      <c r="E3590" t="n">
        <v>21062</v>
      </c>
      <c r="F3590" t="inlineStr">
        <is>
          <t xml:space="preserve">ACETO BALSAM DI MODENA DISALERNO 500ML </t>
        </is>
      </c>
      <c r="G3590" t="n">
        <v>1997</v>
      </c>
      <c r="H3590" t="n">
        <v>5</v>
      </c>
      <c r="I3590" t="inlineStr">
        <is>
          <t>GR</t>
        </is>
      </c>
      <c r="J3590" t="inlineStr">
        <is>
          <t>ALIMENTOS</t>
        </is>
      </c>
      <c r="K3590" t="inlineStr">
        <is>
          <t>06/2025</t>
        </is>
      </c>
      <c r="L3590" t="n">
        <v>0</v>
      </c>
      <c r="M3590" s="551" t="n">
        <v>45734</v>
      </c>
      <c r="N3590" t="n">
        <v>14.85</v>
      </c>
      <c r="O3590" t="n">
        <v>17.15</v>
      </c>
      <c r="P3590" t="n">
        <v>74.25</v>
      </c>
    </row>
    <row r="3591">
      <c r="A3591" t="n">
        <v>40334</v>
      </c>
      <c r="B3591" t="n">
        <v>122</v>
      </c>
      <c r="C3591" t="inlineStr">
        <is>
          <t>Arcos</t>
        </is>
      </c>
      <c r="D3591" s="551" t="n">
        <v>45839</v>
      </c>
      <c r="E3591" t="n">
        <v>26276</v>
      </c>
      <c r="F3591" t="inlineStr">
        <is>
          <t>ACIDO LATICO ALLIMENTARI KG</t>
        </is>
      </c>
      <c r="G3591" t="n">
        <v>6658</v>
      </c>
      <c r="H3591" t="n">
        <v>1.68</v>
      </c>
      <c r="I3591" t="inlineStr">
        <is>
          <t>KG</t>
        </is>
      </c>
      <c r="J3591" t="inlineStr">
        <is>
          <t>ALIMENTOS</t>
        </is>
      </c>
      <c r="K3591" t="inlineStr">
        <is>
          <t>06/2025</t>
        </is>
      </c>
      <c r="L3591" t="n">
        <v>0</v>
      </c>
      <c r="M3591" s="551" t="n">
        <v>45747</v>
      </c>
      <c r="N3591" t="n">
        <v>44</v>
      </c>
      <c r="O3591" t="n">
        <v>44</v>
      </c>
      <c r="P3591" t="n">
        <v>73.92</v>
      </c>
    </row>
    <row r="3592">
      <c r="A3592" t="n">
        <v>40222</v>
      </c>
      <c r="B3592" t="n">
        <v>122</v>
      </c>
      <c r="C3592" t="inlineStr">
        <is>
          <t>Arcos</t>
        </is>
      </c>
      <c r="D3592" s="551" t="n">
        <v>45839</v>
      </c>
      <c r="E3592" t="n">
        <v>19141</v>
      </c>
      <c r="F3592" t="inlineStr">
        <is>
          <t>PAO ITALIANO REDONDO 700G</t>
        </is>
      </c>
      <c r="G3592" t="n">
        <v>2835</v>
      </c>
      <c r="H3592" t="n">
        <v>6</v>
      </c>
      <c r="I3592" t="inlineStr">
        <is>
          <t>UN</t>
        </is>
      </c>
      <c r="J3592" t="inlineStr">
        <is>
          <t>ALIMENTOS</t>
        </is>
      </c>
      <c r="K3592" t="inlineStr">
        <is>
          <t>06/2025</t>
        </is>
      </c>
      <c r="L3592" t="n">
        <v>11.65</v>
      </c>
      <c r="M3592" s="551" t="n">
        <v>45813</v>
      </c>
      <c r="N3592" t="n">
        <v>11.65</v>
      </c>
      <c r="O3592" t="n">
        <v>15</v>
      </c>
      <c r="P3592" t="n">
        <v>69.90000000000001</v>
      </c>
    </row>
    <row r="3593">
      <c r="A3593" t="n">
        <v>40328</v>
      </c>
      <c r="B3593" t="n">
        <v>122</v>
      </c>
      <c r="C3593" t="inlineStr">
        <is>
          <t>Arcos</t>
        </is>
      </c>
      <c r="D3593" s="551" t="n">
        <v>45839</v>
      </c>
      <c r="E3593" t="n">
        <v>18552</v>
      </c>
      <c r="F3593" t="inlineStr">
        <is>
          <t>APERITIVO ABSINTO HABITUE 720ML</t>
        </is>
      </c>
      <c r="G3593" t="n">
        <v>3128</v>
      </c>
      <c r="H3593" t="n">
        <v>2</v>
      </c>
      <c r="I3593" t="inlineStr">
        <is>
          <t>GR</t>
        </is>
      </c>
      <c r="J3593" t="inlineStr">
        <is>
          <t>BEBIDAS</t>
        </is>
      </c>
      <c r="K3593" t="inlineStr">
        <is>
          <t>06/2025</t>
        </is>
      </c>
      <c r="L3593" t="n">
        <v>34.91</v>
      </c>
      <c r="M3593" s="551" t="n">
        <v>45825</v>
      </c>
      <c r="N3593" t="n">
        <v>34.91</v>
      </c>
      <c r="O3593" t="n">
        <v>34.91</v>
      </c>
      <c r="P3593" t="n">
        <v>69.81999999999999</v>
      </c>
    </row>
    <row r="3594">
      <c r="A3594" t="n">
        <v>40372</v>
      </c>
      <c r="B3594" t="n">
        <v>122</v>
      </c>
      <c r="C3594" t="inlineStr">
        <is>
          <t>Arcos</t>
        </is>
      </c>
      <c r="D3594" s="551" t="n">
        <v>45839</v>
      </c>
      <c r="E3594" t="n">
        <v>18176</v>
      </c>
      <c r="F3594" t="inlineStr">
        <is>
          <t>VODKA KETEL ONE PEACH &amp; ORANGE 750ML</t>
        </is>
      </c>
      <c r="G3594" t="n">
        <v>3446</v>
      </c>
      <c r="H3594" t="n">
        <v>1</v>
      </c>
      <c r="I3594" t="inlineStr">
        <is>
          <t>GR</t>
        </is>
      </c>
      <c r="J3594" t="inlineStr">
        <is>
          <t>BEBIDAS</t>
        </is>
      </c>
      <c r="K3594" t="inlineStr">
        <is>
          <t>06/2025</t>
        </is>
      </c>
      <c r="L3594" t="n">
        <v>0</v>
      </c>
      <c r="M3594" s="551" t="n">
        <v>-693593</v>
      </c>
      <c r="N3594" t="n">
        <v>0</v>
      </c>
      <c r="O3594" t="n">
        <v>0</v>
      </c>
      <c r="P3594" t="n">
        <v>69</v>
      </c>
    </row>
    <row r="3595">
      <c r="A3595" t="n">
        <v>40341</v>
      </c>
      <c r="B3595" t="n">
        <v>122</v>
      </c>
      <c r="C3595" t="inlineStr">
        <is>
          <t>Arcos</t>
        </is>
      </c>
      <c r="D3595" s="551" t="n">
        <v>45839</v>
      </c>
      <c r="E3595" t="n">
        <v>27106</v>
      </c>
      <c r="F3595" t="inlineStr">
        <is>
          <t>PALMILTO PUPUNHA FRESCO TOLETE KG</t>
        </is>
      </c>
      <c r="G3595" t="n">
        <v>7149</v>
      </c>
      <c r="H3595" t="n">
        <v>1.36</v>
      </c>
      <c r="I3595" t="inlineStr">
        <is>
          <t>KG</t>
        </is>
      </c>
      <c r="J3595" t="inlineStr">
        <is>
          <t>ALIMENTOS</t>
        </is>
      </c>
      <c r="K3595" t="inlineStr">
        <is>
          <t>06/2025</t>
        </is>
      </c>
      <c r="L3595" t="n">
        <v>49.69</v>
      </c>
      <c r="M3595" s="551" t="n">
        <v>45834</v>
      </c>
      <c r="N3595" t="n">
        <v>58</v>
      </c>
      <c r="O3595" t="n">
        <v>58</v>
      </c>
      <c r="P3595" t="n">
        <v>67.58</v>
      </c>
    </row>
    <row r="3596">
      <c r="A3596" t="n">
        <v>40226</v>
      </c>
      <c r="B3596" t="n">
        <v>122</v>
      </c>
      <c r="C3596" t="inlineStr">
        <is>
          <t>Arcos</t>
        </is>
      </c>
      <c r="D3596" s="551" t="n">
        <v>45839</v>
      </c>
      <c r="E3596" t="n">
        <v>20054</v>
      </c>
      <c r="F3596" t="inlineStr">
        <is>
          <t>CATCHUP HEINZ 397G UN</t>
        </is>
      </c>
      <c r="G3596" t="n">
        <v>2325</v>
      </c>
      <c r="H3596" t="n">
        <v>6</v>
      </c>
      <c r="I3596" t="inlineStr">
        <is>
          <t>UN</t>
        </is>
      </c>
      <c r="J3596" t="inlineStr">
        <is>
          <t>ALIMENTOS</t>
        </is>
      </c>
      <c r="K3596" t="inlineStr">
        <is>
          <t>06/2025</t>
        </is>
      </c>
      <c r="L3596" t="n">
        <v>11.13</v>
      </c>
      <c r="M3596" s="551" t="n">
        <v>45832</v>
      </c>
      <c r="N3596" t="n">
        <v>11.2</v>
      </c>
      <c r="O3596" t="n">
        <v>11.2</v>
      </c>
      <c r="P3596" t="n">
        <v>66.78</v>
      </c>
    </row>
    <row r="3597">
      <c r="A3597" t="n">
        <v>40244</v>
      </c>
      <c r="B3597" t="n">
        <v>122</v>
      </c>
      <c r="C3597" t="inlineStr">
        <is>
          <t>Arcos</t>
        </is>
      </c>
      <c r="D3597" s="551" t="n">
        <v>45839</v>
      </c>
      <c r="E3597" t="n">
        <v>19965</v>
      </c>
      <c r="F3597" t="inlineStr">
        <is>
          <t>MOSTARDA AMARELA HEINZ C/255G UN</t>
        </is>
      </c>
      <c r="G3597" t="n">
        <v>2356</v>
      </c>
      <c r="H3597" t="n">
        <v>5</v>
      </c>
      <c r="I3597" t="inlineStr">
        <is>
          <t>UN</t>
        </is>
      </c>
      <c r="J3597" t="inlineStr">
        <is>
          <t>ALIMENTOS</t>
        </is>
      </c>
      <c r="K3597" t="inlineStr">
        <is>
          <t>06/2025</t>
        </is>
      </c>
      <c r="L3597" t="n">
        <v>13.25</v>
      </c>
      <c r="M3597" s="551" t="n">
        <v>45831</v>
      </c>
      <c r="N3597" t="n">
        <v>13.25</v>
      </c>
      <c r="O3597" t="n">
        <v>13.25</v>
      </c>
      <c r="P3597" t="n">
        <v>66.25</v>
      </c>
    </row>
    <row r="3598">
      <c r="A3598" t="n">
        <v>40241</v>
      </c>
      <c r="B3598" t="n">
        <v>122</v>
      </c>
      <c r="C3598" t="inlineStr">
        <is>
          <t>Arcos</t>
        </is>
      </c>
      <c r="D3598" s="551" t="n">
        <v>45839</v>
      </c>
      <c r="E3598" t="n">
        <v>20892</v>
      </c>
      <c r="F3598" t="inlineStr">
        <is>
          <t>GELATINA S/ SABOR EM FOLHA INCOLOR OETKER 10G</t>
        </is>
      </c>
      <c r="G3598" t="n">
        <v>2039</v>
      </c>
      <c r="H3598" t="n">
        <v>5</v>
      </c>
      <c r="I3598" t="inlineStr">
        <is>
          <t>UN</t>
        </is>
      </c>
      <c r="J3598" t="inlineStr">
        <is>
          <t>ALIMENTOS</t>
        </is>
      </c>
      <c r="K3598" t="inlineStr">
        <is>
          <t>06/2025</t>
        </is>
      </c>
      <c r="L3598" t="n">
        <v>13.2</v>
      </c>
      <c r="M3598" s="551" t="n">
        <v>45831</v>
      </c>
      <c r="N3598" t="n">
        <v>13.2</v>
      </c>
      <c r="O3598" t="n">
        <v>13.28</v>
      </c>
      <c r="P3598" t="n">
        <v>66</v>
      </c>
    </row>
    <row r="3599">
      <c r="A3599" t="n">
        <v>40391</v>
      </c>
      <c r="B3599" t="n">
        <v>122</v>
      </c>
      <c r="C3599" t="inlineStr">
        <is>
          <t>Arcos</t>
        </is>
      </c>
      <c r="D3599" s="551" t="n">
        <v>45839</v>
      </c>
      <c r="E3599" t="n">
        <v>18180</v>
      </c>
      <c r="F3599" t="inlineStr">
        <is>
          <t>VODKA GREY GOOSE NATURAL 750ML</t>
        </is>
      </c>
      <c r="G3599" t="n">
        <v>3442</v>
      </c>
      <c r="H3599" t="n">
        <v>0.6</v>
      </c>
      <c r="I3599" t="inlineStr">
        <is>
          <t>GR</t>
        </is>
      </c>
      <c r="J3599" t="inlineStr">
        <is>
          <t>BEBIDAS</t>
        </is>
      </c>
      <c r="K3599" t="inlineStr">
        <is>
          <t>06/2025</t>
        </is>
      </c>
      <c r="L3599" t="n">
        <v>0</v>
      </c>
      <c r="M3599" s="551" t="n">
        <v>-693593</v>
      </c>
      <c r="N3599" t="n">
        <v>0</v>
      </c>
      <c r="O3599" t="n">
        <v>109.9</v>
      </c>
      <c r="P3599" t="n">
        <v>66</v>
      </c>
    </row>
    <row r="3600">
      <c r="A3600" t="n">
        <v>40399</v>
      </c>
      <c r="B3600" t="n">
        <v>122</v>
      </c>
      <c r="C3600" t="inlineStr">
        <is>
          <t>Arcos</t>
        </is>
      </c>
      <c r="D3600" s="551" t="n">
        <v>45839</v>
      </c>
      <c r="E3600" t="n">
        <v>18103</v>
      </c>
      <c r="F3600" t="inlineStr">
        <is>
          <t>WHISKY MAKERS MARK BOURBON 750ML</t>
        </is>
      </c>
      <c r="G3600" t="n">
        <v>3508</v>
      </c>
      <c r="H3600" t="n">
        <v>0.47</v>
      </c>
      <c r="I3600" t="inlineStr">
        <is>
          <t>GR</t>
        </is>
      </c>
      <c r="J3600" t="inlineStr">
        <is>
          <t>BEBIDAS</t>
        </is>
      </c>
      <c r="K3600" t="inlineStr">
        <is>
          <t>06/2025</t>
        </is>
      </c>
      <c r="L3600" t="n">
        <v>0</v>
      </c>
      <c r="M3600" s="551" t="n">
        <v>45804</v>
      </c>
      <c r="N3600" t="n">
        <v>139.9</v>
      </c>
      <c r="O3600" t="n">
        <v>129.92</v>
      </c>
      <c r="P3600" t="n">
        <v>65.75</v>
      </c>
    </row>
    <row r="3601">
      <c r="A3601" t="n">
        <v>40336</v>
      </c>
      <c r="B3601" t="n">
        <v>122</v>
      </c>
      <c r="C3601" t="inlineStr">
        <is>
          <t>Arcos</t>
        </is>
      </c>
      <c r="D3601" s="551" t="n">
        <v>45839</v>
      </c>
      <c r="E3601" t="n">
        <v>19872</v>
      </c>
      <c r="F3601" t="inlineStr">
        <is>
          <t>CARDAMOMO EM GRÃO</t>
        </is>
      </c>
      <c r="G3601" t="n">
        <v>2401</v>
      </c>
      <c r="H3601" t="n">
        <v>1.56</v>
      </c>
      <c r="I3601" t="inlineStr">
        <is>
          <t>KG</t>
        </is>
      </c>
      <c r="J3601" t="inlineStr">
        <is>
          <t>ALIMENTOS</t>
        </is>
      </c>
      <c r="K3601" t="inlineStr">
        <is>
          <t>06/2025</t>
        </is>
      </c>
      <c r="L3601" t="n">
        <v>0</v>
      </c>
      <c r="M3601" s="551" t="n">
        <v>-693593</v>
      </c>
      <c r="N3601" t="n">
        <v>0</v>
      </c>
      <c r="O3601" t="n">
        <v>0</v>
      </c>
      <c r="P3601" t="n">
        <v>64.73999999999999</v>
      </c>
    </row>
    <row r="3602">
      <c r="A3602" t="n">
        <v>40208</v>
      </c>
      <c r="B3602" t="n">
        <v>122</v>
      </c>
      <c r="C3602" t="inlineStr">
        <is>
          <t>Arcos</t>
        </is>
      </c>
      <c r="D3602" s="551" t="n">
        <v>45839</v>
      </c>
      <c r="E3602" t="n">
        <v>20022</v>
      </c>
      <c r="F3602" t="inlineStr">
        <is>
          <t>FERMENTO QUIMICO ROYAL 250G</t>
        </is>
      </c>
      <c r="G3602" t="n">
        <v>2340</v>
      </c>
      <c r="H3602" t="n">
        <v>7</v>
      </c>
      <c r="I3602" t="inlineStr">
        <is>
          <t>UN</t>
        </is>
      </c>
      <c r="J3602" t="inlineStr">
        <is>
          <t>ALIMENTOS</t>
        </is>
      </c>
      <c r="K3602" t="inlineStr">
        <is>
          <t>06/2025</t>
        </is>
      </c>
      <c r="L3602" t="n">
        <v>9.210000000000001</v>
      </c>
      <c r="M3602" s="551" t="n">
        <v>45831</v>
      </c>
      <c r="N3602" t="n">
        <v>9.210000000000001</v>
      </c>
      <c r="O3602" t="n">
        <v>9.210000000000001</v>
      </c>
      <c r="P3602" t="n">
        <v>64.47</v>
      </c>
    </row>
    <row r="3603">
      <c r="A3603" t="n">
        <v>40383</v>
      </c>
      <c r="B3603" t="n">
        <v>122</v>
      </c>
      <c r="C3603" t="inlineStr">
        <is>
          <t>Arcos</t>
        </is>
      </c>
      <c r="D3603" s="551" t="n">
        <v>45839</v>
      </c>
      <c r="E3603" t="n">
        <v>18184</v>
      </c>
      <c r="F3603" t="inlineStr">
        <is>
          <t>VODKA CIROC DE RED BERRY 750ML</t>
        </is>
      </c>
      <c r="G3603" t="n">
        <v>3439</v>
      </c>
      <c r="H3603" t="n">
        <v>0.8</v>
      </c>
      <c r="I3603" t="inlineStr">
        <is>
          <t>GR</t>
        </is>
      </c>
      <c r="J3603" t="inlineStr">
        <is>
          <t>BEBIDAS</t>
        </is>
      </c>
      <c r="K3603" t="inlineStr">
        <is>
          <t>06/2025</t>
        </is>
      </c>
      <c r="L3603" t="n">
        <v>0</v>
      </c>
      <c r="M3603" s="551" t="n">
        <v>-693593</v>
      </c>
      <c r="N3603" t="n">
        <v>0</v>
      </c>
      <c r="O3603" t="n">
        <v>191.58</v>
      </c>
      <c r="P3603" t="n">
        <v>63.79</v>
      </c>
    </row>
    <row r="3604">
      <c r="A3604" t="n">
        <v>40183</v>
      </c>
      <c r="B3604" t="n">
        <v>122</v>
      </c>
      <c r="C3604" t="inlineStr">
        <is>
          <t>Arcos</t>
        </is>
      </c>
      <c r="D3604" s="551" t="n">
        <v>45839</v>
      </c>
      <c r="E3604" t="n">
        <v>20202</v>
      </c>
      <c r="F3604" t="inlineStr">
        <is>
          <t>VINAGRE DE ARROZ CASTELO 750ML UN</t>
        </is>
      </c>
      <c r="G3604" t="n">
        <v>2255</v>
      </c>
      <c r="H3604" t="n">
        <v>10</v>
      </c>
      <c r="I3604" t="inlineStr">
        <is>
          <t>UN</t>
        </is>
      </c>
      <c r="J3604" t="inlineStr">
        <is>
          <t>ALIMENTOS</t>
        </is>
      </c>
      <c r="K3604" t="inlineStr">
        <is>
          <t>06/2025</t>
        </is>
      </c>
      <c r="L3604" t="n">
        <v>6.34</v>
      </c>
      <c r="M3604" s="551" t="n">
        <v>45831</v>
      </c>
      <c r="N3604" t="n">
        <v>6.37</v>
      </c>
      <c r="O3604" t="n">
        <v>6.37</v>
      </c>
      <c r="P3604" t="n">
        <v>63.4</v>
      </c>
    </row>
    <row r="3605">
      <c r="A3605" t="n">
        <v>40279</v>
      </c>
      <c r="B3605" t="n">
        <v>122</v>
      </c>
      <c r="C3605" t="inlineStr">
        <is>
          <t>Arcos</t>
        </is>
      </c>
      <c r="D3605" s="551" t="n">
        <v>45839</v>
      </c>
      <c r="E3605" t="n">
        <v>21085</v>
      </c>
      <c r="F3605" t="inlineStr">
        <is>
          <t>ACUCAR SACHE UNIAO 5G C/1000</t>
        </is>
      </c>
      <c r="G3605" t="n">
        <v>1989</v>
      </c>
      <c r="H3605" t="n">
        <v>3</v>
      </c>
      <c r="I3605" t="inlineStr">
        <is>
          <t>CX</t>
        </is>
      </c>
      <c r="J3605" t="inlineStr">
        <is>
          <t>ALIMENTOS</t>
        </is>
      </c>
      <c r="K3605" t="inlineStr">
        <is>
          <t>06/2025</t>
        </is>
      </c>
      <c r="L3605" t="n">
        <v>20.72</v>
      </c>
      <c r="M3605" s="551" t="n">
        <v>45831</v>
      </c>
      <c r="N3605" t="n">
        <v>20.43</v>
      </c>
      <c r="O3605" t="n">
        <v>20.43</v>
      </c>
      <c r="P3605" t="n">
        <v>62.16</v>
      </c>
    </row>
    <row r="3606">
      <c r="A3606" t="n">
        <v>40371</v>
      </c>
      <c r="B3606" t="n">
        <v>122</v>
      </c>
      <c r="C3606" t="inlineStr">
        <is>
          <t>Arcos</t>
        </is>
      </c>
      <c r="D3606" s="551" t="n">
        <v>45839</v>
      </c>
      <c r="E3606" t="n">
        <v>18178</v>
      </c>
      <c r="F3606" t="inlineStr">
        <is>
          <t>VODKA KETEL ONE CUCUMBER &amp; MINT 750ML</t>
        </is>
      </c>
      <c r="G3606" t="n">
        <v>3444</v>
      </c>
      <c r="H3606" t="n">
        <v>1</v>
      </c>
      <c r="I3606" t="inlineStr">
        <is>
          <t>GR</t>
        </is>
      </c>
      <c r="J3606" t="inlineStr">
        <is>
          <t>BEBIDAS</t>
        </is>
      </c>
      <c r="K3606" t="inlineStr">
        <is>
          <t>06/2025</t>
        </is>
      </c>
      <c r="L3606" t="n">
        <v>0</v>
      </c>
      <c r="M3606" s="551" t="n">
        <v>-693593</v>
      </c>
      <c r="N3606" t="n">
        <v>0</v>
      </c>
      <c r="O3606" t="n">
        <v>59.9</v>
      </c>
      <c r="P3606" t="n">
        <v>59.9</v>
      </c>
    </row>
    <row r="3607">
      <c r="A3607" t="n">
        <v>40300</v>
      </c>
      <c r="B3607" t="n">
        <v>122</v>
      </c>
      <c r="C3607" t="inlineStr">
        <is>
          <t>Arcos</t>
        </is>
      </c>
      <c r="D3607" s="551" t="n">
        <v>45839</v>
      </c>
      <c r="E3607" t="n">
        <v>24322</v>
      </c>
      <c r="F3607" t="inlineStr">
        <is>
          <t>LEMON PEPPER KG</t>
        </is>
      </c>
      <c r="G3607" t="n">
        <v>2342</v>
      </c>
      <c r="H3607" t="n">
        <v>2.58</v>
      </c>
      <c r="I3607" t="inlineStr">
        <is>
          <t>KG</t>
        </is>
      </c>
      <c r="J3607" t="inlineStr">
        <is>
          <t>ALIMENTOS</t>
        </is>
      </c>
      <c r="K3607" t="inlineStr">
        <is>
          <t>06/2025</t>
        </is>
      </c>
      <c r="L3607" t="n">
        <v>23</v>
      </c>
      <c r="M3607" s="551" t="n">
        <v>45818</v>
      </c>
      <c r="N3607" t="n">
        <v>23</v>
      </c>
      <c r="O3607" t="n">
        <v>23</v>
      </c>
      <c r="P3607" t="n">
        <v>59.34</v>
      </c>
    </row>
    <row r="3608">
      <c r="A3608" t="n">
        <v>40304</v>
      </c>
      <c r="B3608" t="n">
        <v>122</v>
      </c>
      <c r="C3608" t="inlineStr">
        <is>
          <t>Arcos</t>
        </is>
      </c>
      <c r="D3608" s="551" t="n">
        <v>45839</v>
      </c>
      <c r="E3608" t="n">
        <v>24272</v>
      </c>
      <c r="F3608" t="inlineStr">
        <is>
          <t>FLOR DE SAL KG</t>
        </is>
      </c>
      <c r="G3608" t="n">
        <v>2341</v>
      </c>
      <c r="H3608" t="n">
        <v>2.46</v>
      </c>
      <c r="I3608" t="inlineStr">
        <is>
          <t>KG</t>
        </is>
      </c>
      <c r="J3608" t="inlineStr">
        <is>
          <t>ALIMENTOS</t>
        </is>
      </c>
      <c r="K3608" t="inlineStr">
        <is>
          <t>06/2025</t>
        </is>
      </c>
      <c r="L3608" t="n">
        <v>24</v>
      </c>
      <c r="M3608" s="551" t="n">
        <v>45818</v>
      </c>
      <c r="N3608" t="n">
        <v>24</v>
      </c>
      <c r="O3608" t="n">
        <v>24.5</v>
      </c>
      <c r="P3608" t="n">
        <v>59.04</v>
      </c>
    </row>
    <row r="3609">
      <c r="A3609" t="n">
        <v>40369</v>
      </c>
      <c r="B3609" t="n">
        <v>122</v>
      </c>
      <c r="C3609" t="inlineStr">
        <is>
          <t>Arcos</t>
        </is>
      </c>
      <c r="D3609" s="551" t="n">
        <v>45839</v>
      </c>
      <c r="E3609" t="n">
        <v>18308</v>
      </c>
      <c r="F3609" t="inlineStr">
        <is>
          <t>LICOR LUXARDO BITTER BIANCO 750ML</t>
        </is>
      </c>
      <c r="G3609" t="n">
        <v>3325</v>
      </c>
      <c r="H3609" t="n">
        <v>1</v>
      </c>
      <c r="I3609" t="inlineStr">
        <is>
          <t>UN</t>
        </is>
      </c>
      <c r="J3609" t="inlineStr">
        <is>
          <t>BEBIDAS</t>
        </is>
      </c>
      <c r="K3609" t="inlineStr">
        <is>
          <t>06/2025</t>
        </is>
      </c>
      <c r="L3609" t="n">
        <v>0</v>
      </c>
      <c r="M3609" s="551" t="n">
        <v>-693593</v>
      </c>
      <c r="N3609" t="n">
        <v>0</v>
      </c>
      <c r="O3609" t="n">
        <v>0</v>
      </c>
      <c r="P3609" t="n">
        <v>57</v>
      </c>
    </row>
    <row r="3610">
      <c r="A3610" t="n">
        <v>40246</v>
      </c>
      <c r="B3610" t="n">
        <v>122</v>
      </c>
      <c r="C3610" t="inlineStr">
        <is>
          <t>Arcos</t>
        </is>
      </c>
      <c r="D3610" s="551" t="n">
        <v>45839</v>
      </c>
      <c r="E3610" t="n">
        <v>24420</v>
      </c>
      <c r="F3610" t="inlineStr">
        <is>
          <t>POLVILHO DOCE KG</t>
        </is>
      </c>
      <c r="G3610" t="n">
        <v>2207</v>
      </c>
      <c r="H3610" t="n">
        <v>5</v>
      </c>
      <c r="I3610" t="inlineStr">
        <is>
          <t>KG</t>
        </is>
      </c>
      <c r="J3610" t="inlineStr">
        <is>
          <t>ALIMENTOS</t>
        </is>
      </c>
      <c r="K3610" t="inlineStr">
        <is>
          <t>06/2025</t>
        </is>
      </c>
      <c r="L3610" t="n">
        <v>10.89</v>
      </c>
      <c r="M3610" s="551" t="n">
        <v>45831</v>
      </c>
      <c r="N3610" t="n">
        <v>10.98</v>
      </c>
      <c r="O3610" t="n">
        <v>10.98</v>
      </c>
      <c r="P3610" t="n">
        <v>54.45</v>
      </c>
    </row>
    <row r="3611">
      <c r="A3611" t="n">
        <v>40330</v>
      </c>
      <c r="B3611" t="n">
        <v>122</v>
      </c>
      <c r="C3611" t="inlineStr">
        <is>
          <t>Arcos</t>
        </is>
      </c>
      <c r="D3611" s="551" t="n">
        <v>45839</v>
      </c>
      <c r="E3611" t="n">
        <v>18210</v>
      </c>
      <c r="F3611" t="inlineStr">
        <is>
          <t>VERMOUTH MARTINI ROSATO 995ML</t>
        </is>
      </c>
      <c r="G3611" t="n">
        <v>3417</v>
      </c>
      <c r="H3611" t="n">
        <v>2</v>
      </c>
      <c r="I3611" t="inlineStr">
        <is>
          <t>UN</t>
        </is>
      </c>
      <c r="J3611" t="inlineStr">
        <is>
          <t>BEBIDAS</t>
        </is>
      </c>
      <c r="K3611" t="inlineStr">
        <is>
          <t>06/2025</t>
        </is>
      </c>
      <c r="L3611" t="n">
        <v>0</v>
      </c>
      <c r="M3611" s="551" t="n">
        <v>-693593</v>
      </c>
      <c r="N3611" t="n">
        <v>0</v>
      </c>
      <c r="O3611" t="n">
        <v>0</v>
      </c>
      <c r="P3611" t="n">
        <v>54.3</v>
      </c>
    </row>
    <row r="3612">
      <c r="A3612" t="n">
        <v>40403</v>
      </c>
      <c r="B3612" t="n">
        <v>122</v>
      </c>
      <c r="C3612" t="inlineStr">
        <is>
          <t>Arcos</t>
        </is>
      </c>
      <c r="D3612" s="551" t="n">
        <v>45839</v>
      </c>
      <c r="E3612" t="n">
        <v>18313</v>
      </c>
      <c r="F3612" t="inlineStr">
        <is>
          <t>LICOR DRAMBUIE 750ML</t>
        </is>
      </c>
      <c r="G3612" t="n">
        <v>3320</v>
      </c>
      <c r="H3612" t="n">
        <v>0.36</v>
      </c>
      <c r="I3612" t="inlineStr">
        <is>
          <t>GR</t>
        </is>
      </c>
      <c r="J3612" t="inlineStr">
        <is>
          <t>BEBIDAS</t>
        </is>
      </c>
      <c r="K3612" t="inlineStr">
        <is>
          <t>06/2025</t>
        </is>
      </c>
      <c r="L3612" t="n">
        <v>0</v>
      </c>
      <c r="M3612" s="551" t="n">
        <v>-693593</v>
      </c>
      <c r="N3612" t="n">
        <v>0</v>
      </c>
      <c r="O3612" t="n">
        <v>178.9</v>
      </c>
      <c r="P3612" t="n">
        <v>53.6</v>
      </c>
    </row>
    <row r="3613">
      <c r="A3613" t="n">
        <v>40325</v>
      </c>
      <c r="B3613" t="n">
        <v>122</v>
      </c>
      <c r="C3613" t="inlineStr">
        <is>
          <t>Arcos</t>
        </is>
      </c>
      <c r="D3613" s="551" t="n">
        <v>45839</v>
      </c>
      <c r="E3613" t="n">
        <v>20645</v>
      </c>
      <c r="F3613" t="inlineStr">
        <is>
          <t>MILHO VERDE QUERO C/2KG</t>
        </is>
      </c>
      <c r="G3613" t="n">
        <v>2113</v>
      </c>
      <c r="H3613" t="n">
        <v>2</v>
      </c>
      <c r="I3613" t="inlineStr">
        <is>
          <t>LT</t>
        </is>
      </c>
      <c r="J3613" t="inlineStr">
        <is>
          <t>ALIMENTOS</t>
        </is>
      </c>
      <c r="K3613" t="inlineStr">
        <is>
          <t>06/2025</t>
        </is>
      </c>
      <c r="L3613" t="n">
        <v>25.8</v>
      </c>
      <c r="M3613" s="551" t="n">
        <v>45831</v>
      </c>
      <c r="N3613" t="n">
        <v>25.95</v>
      </c>
      <c r="O3613" t="n">
        <v>25.9</v>
      </c>
      <c r="P3613" t="n">
        <v>51.6</v>
      </c>
    </row>
    <row r="3614">
      <c r="A3614" t="n">
        <v>40172</v>
      </c>
      <c r="B3614" t="n">
        <v>122</v>
      </c>
      <c r="C3614" t="inlineStr">
        <is>
          <t>Arcos</t>
        </is>
      </c>
      <c r="D3614" s="551" t="n">
        <v>45839</v>
      </c>
      <c r="E3614" t="n">
        <v>19657</v>
      </c>
      <c r="F3614" t="inlineStr">
        <is>
          <t>ABOBORA PESCOCO KG</t>
        </is>
      </c>
      <c r="G3614" t="n">
        <v>2583</v>
      </c>
      <c r="H3614" t="n">
        <v>11.08</v>
      </c>
      <c r="I3614" t="inlineStr">
        <is>
          <t>KG</t>
        </is>
      </c>
      <c r="J3614" t="inlineStr">
        <is>
          <t>ALIMENTOS</t>
        </is>
      </c>
      <c r="K3614" t="inlineStr">
        <is>
          <t>06/2025</t>
        </is>
      </c>
      <c r="L3614" t="n">
        <v>4.5</v>
      </c>
      <c r="M3614" s="551" t="n">
        <v>45828</v>
      </c>
      <c r="N3614" t="n">
        <v>4.5</v>
      </c>
      <c r="O3614" t="n">
        <v>4.5</v>
      </c>
      <c r="P3614" t="n">
        <v>49.86</v>
      </c>
    </row>
    <row r="3615">
      <c r="A3615" t="n">
        <v>40165</v>
      </c>
      <c r="B3615" t="n">
        <v>122</v>
      </c>
      <c r="C3615" t="inlineStr">
        <is>
          <t>Arcos</t>
        </is>
      </c>
      <c r="D3615" s="551" t="n">
        <v>45839</v>
      </c>
      <c r="E3615" t="n">
        <v>20136</v>
      </c>
      <c r="F3615" t="inlineStr">
        <is>
          <t>MACARRAO ESPAGUETE C/ OVOS ADRIA C/500G</t>
        </is>
      </c>
      <c r="G3615" t="n">
        <v>2284</v>
      </c>
      <c r="H3615" t="n">
        <v>12</v>
      </c>
      <c r="I3615" t="inlineStr">
        <is>
          <t>PC</t>
        </is>
      </c>
      <c r="J3615" t="inlineStr">
        <is>
          <t>ALIMENTOS</t>
        </is>
      </c>
      <c r="K3615" t="inlineStr">
        <is>
          <t>06/2025</t>
        </is>
      </c>
      <c r="L3615" t="n">
        <v>4.01</v>
      </c>
      <c r="M3615" s="551" t="n">
        <v>45831</v>
      </c>
      <c r="N3615" t="n">
        <v>4.01</v>
      </c>
      <c r="O3615" t="n">
        <v>3.5</v>
      </c>
      <c r="P3615" t="n">
        <v>48.12</v>
      </c>
    </row>
    <row r="3616">
      <c r="A3616" t="n">
        <v>40427</v>
      </c>
      <c r="B3616" t="n">
        <v>122</v>
      </c>
      <c r="C3616" t="inlineStr">
        <is>
          <t>Arcos</t>
        </is>
      </c>
      <c r="D3616" s="551" t="n">
        <v>45839</v>
      </c>
      <c r="E3616" t="n">
        <v>17974</v>
      </c>
      <c r="F3616" t="inlineStr">
        <is>
          <t>AGUA DE COCO KERO COCO 1L</t>
        </is>
      </c>
      <c r="G3616" t="n">
        <v>3613</v>
      </c>
      <c r="H3616" t="n">
        <v>3</v>
      </c>
      <c r="I3616" t="inlineStr">
        <is>
          <t>UN</t>
        </is>
      </c>
      <c r="J3616" t="inlineStr">
        <is>
          <t>BEBIDAS</t>
        </is>
      </c>
      <c r="K3616" t="inlineStr">
        <is>
          <t>06/2025</t>
        </is>
      </c>
      <c r="L3616" t="n">
        <v>0</v>
      </c>
      <c r="M3616" s="551" t="n">
        <v>45755</v>
      </c>
      <c r="N3616" t="n">
        <v>15.8</v>
      </c>
      <c r="O3616" t="n">
        <v>14.03</v>
      </c>
      <c r="P3616" t="n">
        <v>47.4</v>
      </c>
    </row>
    <row r="3617">
      <c r="A3617" t="n">
        <v>40270</v>
      </c>
      <c r="B3617" t="n">
        <v>122</v>
      </c>
      <c r="C3617" t="inlineStr">
        <is>
          <t>Arcos</t>
        </is>
      </c>
      <c r="D3617" s="551" t="n">
        <v>45839</v>
      </c>
      <c r="E3617" t="n">
        <v>24400</v>
      </c>
      <c r="F3617" t="inlineStr">
        <is>
          <t>PAPRICA DOCE PCT/500G UN</t>
        </is>
      </c>
      <c r="G3617" t="n">
        <v>2368</v>
      </c>
      <c r="H3617" t="n">
        <v>3.5</v>
      </c>
      <c r="I3617" t="inlineStr">
        <is>
          <t>UN</t>
        </is>
      </c>
      <c r="J3617" t="inlineStr">
        <is>
          <t>ALIMENTOS</t>
        </is>
      </c>
      <c r="K3617" t="inlineStr">
        <is>
          <t>06/2025</t>
        </is>
      </c>
      <c r="L3617" t="n">
        <v>0</v>
      </c>
      <c r="M3617" s="551" t="n">
        <v>45804</v>
      </c>
      <c r="N3617" t="n">
        <v>13.5</v>
      </c>
      <c r="O3617" t="n">
        <v>13.5</v>
      </c>
      <c r="P3617" t="n">
        <v>47.25</v>
      </c>
    </row>
    <row r="3618">
      <c r="A3618" t="n">
        <v>40224</v>
      </c>
      <c r="B3618" t="n">
        <v>122</v>
      </c>
      <c r="C3618" t="inlineStr">
        <is>
          <t>Arcos</t>
        </is>
      </c>
      <c r="D3618" s="551" t="n">
        <v>45839</v>
      </c>
      <c r="E3618" t="n">
        <v>19415</v>
      </c>
      <c r="F3618" t="inlineStr">
        <is>
          <t>MARGARINA COM SAL QUALY 500G UN</t>
        </is>
      </c>
      <c r="G3618" t="n">
        <v>2759</v>
      </c>
      <c r="H3618" t="n">
        <v>6</v>
      </c>
      <c r="I3618" t="inlineStr">
        <is>
          <t>UN</t>
        </is>
      </c>
      <c r="J3618" t="inlineStr">
        <is>
          <t>ALIMENTOS</t>
        </is>
      </c>
      <c r="K3618" t="inlineStr">
        <is>
          <t>06/2025</t>
        </is>
      </c>
      <c r="L3618" t="n">
        <v>7.8</v>
      </c>
      <c r="M3618" s="551" t="n">
        <v>45818</v>
      </c>
      <c r="N3618" t="n">
        <v>7.8</v>
      </c>
      <c r="O3618" t="n">
        <v>7.6</v>
      </c>
      <c r="P3618" t="n">
        <v>46.8</v>
      </c>
    </row>
    <row r="3619">
      <c r="A3619" t="n">
        <v>40356</v>
      </c>
      <c r="B3619" t="n">
        <v>122</v>
      </c>
      <c r="C3619" t="inlineStr">
        <is>
          <t>Arcos</t>
        </is>
      </c>
      <c r="D3619" s="551" t="n">
        <v>45839</v>
      </c>
      <c r="E3619" t="n">
        <v>20007</v>
      </c>
      <c r="F3619" t="inlineStr">
        <is>
          <t>MAIONESE HELLMANNS C/3KG</t>
        </is>
      </c>
      <c r="G3619" t="n">
        <v>2343</v>
      </c>
      <c r="H3619" t="n">
        <v>1</v>
      </c>
      <c r="I3619" t="inlineStr">
        <is>
          <t>BD</t>
        </is>
      </c>
      <c r="J3619" t="inlineStr">
        <is>
          <t>ALIMENTOS</t>
        </is>
      </c>
      <c r="K3619" t="inlineStr">
        <is>
          <t>06/2025</t>
        </is>
      </c>
      <c r="L3619" t="n">
        <v>46.48</v>
      </c>
      <c r="M3619" s="551" t="n">
        <v>45818</v>
      </c>
      <c r="N3619" t="n">
        <v>46.48</v>
      </c>
      <c r="O3619" t="n">
        <v>46.96</v>
      </c>
      <c r="P3619" t="n">
        <v>46.48</v>
      </c>
    </row>
    <row r="3620">
      <c r="A3620" t="n">
        <v>40261</v>
      </c>
      <c r="B3620" t="n">
        <v>122</v>
      </c>
      <c r="C3620" t="inlineStr">
        <is>
          <t>Arcos</t>
        </is>
      </c>
      <c r="D3620" s="551" t="n">
        <v>45839</v>
      </c>
      <c r="E3620" t="n">
        <v>20227</v>
      </c>
      <c r="F3620" t="inlineStr">
        <is>
          <t>FEIJAO PRETO CAMIL C/2KG</t>
        </is>
      </c>
      <c r="G3620" t="n">
        <v>2248</v>
      </c>
      <c r="H3620" t="n">
        <v>4</v>
      </c>
      <c r="I3620" t="inlineStr">
        <is>
          <t>PC</t>
        </is>
      </c>
      <c r="J3620" t="inlineStr">
        <is>
          <t>ALIMENTOS</t>
        </is>
      </c>
      <c r="K3620" t="inlineStr">
        <is>
          <t>06/2025</t>
        </is>
      </c>
      <c r="L3620" t="n">
        <v>11.15</v>
      </c>
      <c r="M3620" s="551" t="n">
        <v>45831</v>
      </c>
      <c r="N3620" t="n">
        <v>11.2</v>
      </c>
      <c r="O3620" t="n">
        <v>11.2</v>
      </c>
      <c r="P3620" t="n">
        <v>44.6</v>
      </c>
    </row>
    <row r="3621">
      <c r="A3621" t="n">
        <v>40283</v>
      </c>
      <c r="B3621" t="n">
        <v>122</v>
      </c>
      <c r="C3621" t="inlineStr">
        <is>
          <t>Arcos</t>
        </is>
      </c>
      <c r="D3621" s="551" t="n">
        <v>45839</v>
      </c>
      <c r="E3621" t="n">
        <v>20029</v>
      </c>
      <c r="F3621" t="inlineStr">
        <is>
          <t>ESSENCIA DE BAUNILHA CEPERA 500ML</t>
        </is>
      </c>
      <c r="G3621" t="n">
        <v>2337</v>
      </c>
      <c r="H3621" t="n">
        <v>3</v>
      </c>
      <c r="I3621" t="inlineStr">
        <is>
          <t>FR</t>
        </is>
      </c>
      <c r="J3621" t="inlineStr">
        <is>
          <t>ALIMENTOS</t>
        </is>
      </c>
      <c r="K3621" t="inlineStr">
        <is>
          <t>06/2025</t>
        </is>
      </c>
      <c r="L3621" t="n">
        <v>0</v>
      </c>
      <c r="M3621" s="551" t="n">
        <v>45636</v>
      </c>
      <c r="N3621" t="n">
        <v>14.81</v>
      </c>
      <c r="O3621" t="n">
        <v>14.81</v>
      </c>
      <c r="P3621" t="n">
        <v>44.43</v>
      </c>
    </row>
    <row r="3622">
      <c r="A3622" t="n">
        <v>40410</v>
      </c>
      <c r="B3622" t="n">
        <v>122</v>
      </c>
      <c r="C3622" t="inlineStr">
        <is>
          <t>Arcos</t>
        </is>
      </c>
      <c r="D3622" s="551" t="n">
        <v>45839</v>
      </c>
      <c r="E3622" t="n">
        <v>18107</v>
      </c>
      <c r="F3622" t="inlineStr">
        <is>
          <t>WHISKY JURA SINGLE MALT 10 ANOS 700ML</t>
        </is>
      </c>
      <c r="G3622" t="n">
        <v>3504</v>
      </c>
      <c r="H3622" t="n">
        <v>0.25</v>
      </c>
      <c r="I3622" t="inlineStr">
        <is>
          <t>GR</t>
        </is>
      </c>
      <c r="J3622" t="inlineStr">
        <is>
          <t>BEBIDAS</t>
        </is>
      </c>
      <c r="K3622" t="inlineStr">
        <is>
          <t>06/2025</t>
        </is>
      </c>
      <c r="L3622" t="n">
        <v>0</v>
      </c>
      <c r="M3622" s="551" t="n">
        <v>-693593</v>
      </c>
      <c r="N3622" t="n">
        <v>0</v>
      </c>
      <c r="O3622" t="n">
        <v>0</v>
      </c>
      <c r="P3622" t="n">
        <v>44.23</v>
      </c>
    </row>
    <row r="3623">
      <c r="A3623" t="n">
        <v>40321</v>
      </c>
      <c r="B3623" t="n">
        <v>122</v>
      </c>
      <c r="C3623" t="inlineStr">
        <is>
          <t>Arcos</t>
        </is>
      </c>
      <c r="D3623" s="551" t="n">
        <v>45839</v>
      </c>
      <c r="E3623" t="n">
        <v>21060</v>
      </c>
      <c r="F3623" t="inlineStr">
        <is>
          <t>AZEITE DE DENDE CEPERA 900ML UN</t>
        </is>
      </c>
      <c r="G3623" t="n">
        <v>1998</v>
      </c>
      <c r="H3623" t="n">
        <v>2</v>
      </c>
      <c r="I3623" t="inlineStr">
        <is>
          <t>UN</t>
        </is>
      </c>
      <c r="J3623" t="inlineStr">
        <is>
          <t>ALIMENTOS</t>
        </is>
      </c>
      <c r="K3623" t="inlineStr">
        <is>
          <t>06/2025</t>
        </is>
      </c>
      <c r="L3623" t="n">
        <v>0</v>
      </c>
      <c r="M3623" s="551" t="n">
        <v>-693593</v>
      </c>
      <c r="N3623" t="n">
        <v>0</v>
      </c>
      <c r="O3623" t="n">
        <v>21.9</v>
      </c>
      <c r="P3623" t="n">
        <v>43.98</v>
      </c>
    </row>
    <row r="3624">
      <c r="A3624" t="n">
        <v>40354</v>
      </c>
      <c r="B3624" t="n">
        <v>122</v>
      </c>
      <c r="C3624" t="inlineStr">
        <is>
          <t>Arcos</t>
        </is>
      </c>
      <c r="D3624" s="551" t="n">
        <v>45839</v>
      </c>
      <c r="E3624" t="n">
        <v>20908</v>
      </c>
      <c r="F3624" t="inlineStr">
        <is>
          <t>CHOCOLATE GOTAS MEIO AMARGO COBERTURA SICAO C/2,05KG</t>
        </is>
      </c>
      <c r="G3624" t="n">
        <v>2035</v>
      </c>
      <c r="H3624" t="n">
        <v>1</v>
      </c>
      <c r="I3624" t="inlineStr">
        <is>
          <t>PC</t>
        </is>
      </c>
      <c r="J3624" t="inlineStr">
        <is>
          <t>ALIMENTOS</t>
        </is>
      </c>
      <c r="K3624" t="inlineStr">
        <is>
          <t>06/2025</t>
        </is>
      </c>
      <c r="L3624" t="n">
        <v>43.15</v>
      </c>
      <c r="M3624" s="551" t="n">
        <v>45826</v>
      </c>
      <c r="N3624" t="n">
        <v>43.15</v>
      </c>
      <c r="O3624" t="n">
        <v>63.83</v>
      </c>
      <c r="P3624" t="n">
        <v>43.15</v>
      </c>
    </row>
    <row r="3625">
      <c r="A3625" t="n">
        <v>40387</v>
      </c>
      <c r="B3625" t="n">
        <v>122</v>
      </c>
      <c r="C3625" t="inlineStr">
        <is>
          <t>Arcos</t>
        </is>
      </c>
      <c r="D3625" s="551" t="n">
        <v>45839</v>
      </c>
      <c r="E3625" t="n">
        <v>18357</v>
      </c>
      <c r="F3625" t="inlineStr">
        <is>
          <t>GIN TANQUERAY FLOR DE SEVILLA 700ML</t>
        </is>
      </c>
      <c r="G3625" t="n">
        <v>3279</v>
      </c>
      <c r="H3625" t="n">
        <v>0.64</v>
      </c>
      <c r="I3625" t="inlineStr">
        <is>
          <t>UN</t>
        </is>
      </c>
      <c r="J3625" t="inlineStr">
        <is>
          <t>BEBIDAS</t>
        </is>
      </c>
      <c r="K3625" t="inlineStr">
        <is>
          <t>06/2025</t>
        </is>
      </c>
      <c r="L3625" t="n">
        <v>0</v>
      </c>
      <c r="M3625" s="551" t="n">
        <v>-693593</v>
      </c>
      <c r="N3625" t="n">
        <v>0</v>
      </c>
      <c r="O3625" t="n">
        <v>0</v>
      </c>
      <c r="P3625" t="n">
        <v>42.15</v>
      </c>
    </row>
    <row r="3626">
      <c r="A3626" t="n">
        <v>40284</v>
      </c>
      <c r="B3626" t="n">
        <v>122</v>
      </c>
      <c r="C3626" t="inlineStr">
        <is>
          <t>Arcos</t>
        </is>
      </c>
      <c r="D3626" s="551" t="n">
        <v>45839</v>
      </c>
      <c r="E3626" t="n">
        <v>20242</v>
      </c>
      <c r="F3626" t="inlineStr">
        <is>
          <t>FEIJAO CARIOCA CAMIL C/2KG</t>
        </is>
      </c>
      <c r="G3626" t="n">
        <v>2242</v>
      </c>
      <c r="H3626" t="n">
        <v>3</v>
      </c>
      <c r="I3626" t="inlineStr">
        <is>
          <t>PC</t>
        </is>
      </c>
      <c r="J3626" t="inlineStr">
        <is>
          <t>ALIMENTOS</t>
        </is>
      </c>
      <c r="K3626" t="inlineStr">
        <is>
          <t>06/2025</t>
        </is>
      </c>
      <c r="L3626" t="n">
        <v>14.03</v>
      </c>
      <c r="M3626" s="551" t="n">
        <v>45831</v>
      </c>
      <c r="N3626" t="n">
        <v>13.99</v>
      </c>
      <c r="O3626" t="n">
        <v>13.99</v>
      </c>
      <c r="P3626" t="n">
        <v>42.09</v>
      </c>
    </row>
    <row r="3627">
      <c r="A3627" t="n">
        <v>40348</v>
      </c>
      <c r="B3627" t="n">
        <v>122</v>
      </c>
      <c r="C3627" t="inlineStr">
        <is>
          <t>Arcos</t>
        </is>
      </c>
      <c r="D3627" s="551" t="n">
        <v>45839</v>
      </c>
      <c r="E3627" t="n">
        <v>19721</v>
      </c>
      <c r="F3627" t="inlineStr">
        <is>
          <t>ROMA KG</t>
        </is>
      </c>
      <c r="G3627" t="n">
        <v>2533</v>
      </c>
      <c r="H3627" t="n">
        <v>1.13</v>
      </c>
      <c r="I3627" t="inlineStr">
        <is>
          <t>KG</t>
        </is>
      </c>
      <c r="J3627" t="inlineStr">
        <is>
          <t>ALIMENTOS</t>
        </is>
      </c>
      <c r="K3627" t="inlineStr">
        <is>
          <t>06/2025</t>
        </is>
      </c>
      <c r="L3627" t="n">
        <v>36.34</v>
      </c>
      <c r="M3627" s="551" t="n">
        <v>45838</v>
      </c>
      <c r="N3627" t="n">
        <v>35</v>
      </c>
      <c r="O3627" t="n">
        <v>35</v>
      </c>
      <c r="P3627" t="n">
        <v>41.06</v>
      </c>
    </row>
    <row r="3628">
      <c r="A3628" t="n">
        <v>40319</v>
      </c>
      <c r="B3628" t="n">
        <v>122</v>
      </c>
      <c r="C3628" t="inlineStr">
        <is>
          <t>Arcos</t>
        </is>
      </c>
      <c r="D3628" s="551" t="n">
        <v>45839</v>
      </c>
      <c r="E3628" t="n">
        <v>20429</v>
      </c>
      <c r="F3628" t="inlineStr">
        <is>
          <t>AMIDO DE MILHO MAIZENA 1KG UN</t>
        </is>
      </c>
      <c r="G3628" t="n">
        <v>2184</v>
      </c>
      <c r="H3628" t="n">
        <v>2</v>
      </c>
      <c r="I3628" t="inlineStr">
        <is>
          <t>UN</t>
        </is>
      </c>
      <c r="J3628" t="inlineStr">
        <is>
          <t>ALIMENTOS</t>
        </is>
      </c>
      <c r="K3628" t="inlineStr">
        <is>
          <t>06/2025</t>
        </is>
      </c>
      <c r="L3628" t="n">
        <v>20.28</v>
      </c>
      <c r="M3628" s="551" t="n">
        <v>45831</v>
      </c>
      <c r="N3628" t="n">
        <v>20.3</v>
      </c>
      <c r="O3628" t="n">
        <v>20.25</v>
      </c>
      <c r="P3628" t="n">
        <v>40.56</v>
      </c>
    </row>
    <row r="3629">
      <c r="A3629" t="n">
        <v>40240</v>
      </c>
      <c r="B3629" t="n">
        <v>122</v>
      </c>
      <c r="C3629" t="inlineStr">
        <is>
          <t>Arcos</t>
        </is>
      </c>
      <c r="D3629" s="551" t="n">
        <v>45839</v>
      </c>
      <c r="E3629" t="n">
        <v>20410</v>
      </c>
      <c r="F3629" t="inlineStr">
        <is>
          <t>FARINHA DE MANDIOCA FINA YOKI 1KG</t>
        </is>
      </c>
      <c r="G3629" t="n">
        <v>2190</v>
      </c>
      <c r="H3629" t="n">
        <v>5</v>
      </c>
      <c r="I3629" t="inlineStr">
        <is>
          <t>UN</t>
        </is>
      </c>
      <c r="J3629" t="inlineStr">
        <is>
          <t>ALIMENTOS</t>
        </is>
      </c>
      <c r="K3629" t="inlineStr">
        <is>
          <t>06/2025</t>
        </is>
      </c>
      <c r="L3629" t="n">
        <v>7.84</v>
      </c>
      <c r="M3629" s="551" t="n">
        <v>45825</v>
      </c>
      <c r="N3629" t="n">
        <v>11.2</v>
      </c>
      <c r="O3629" t="n">
        <v>11.78</v>
      </c>
      <c r="P3629" t="n">
        <v>39.2</v>
      </c>
    </row>
    <row r="3630">
      <c r="A3630" t="n">
        <v>40136</v>
      </c>
      <c r="B3630" t="n">
        <v>122</v>
      </c>
      <c r="C3630" t="inlineStr">
        <is>
          <t>Arcos</t>
        </is>
      </c>
      <c r="D3630" s="551" t="n">
        <v>45839</v>
      </c>
      <c r="E3630" t="n">
        <v>24414</v>
      </c>
      <c r="F3630" t="inlineStr">
        <is>
          <t>PEPSI ZERO LATA 350ML</t>
        </is>
      </c>
      <c r="G3630" t="n">
        <v>3670</v>
      </c>
      <c r="H3630" t="n">
        <v>22</v>
      </c>
      <c r="I3630" t="inlineStr">
        <is>
          <t>UN</t>
        </is>
      </c>
      <c r="J3630" t="inlineStr">
        <is>
          <t>BEBIDAS</t>
        </is>
      </c>
      <c r="K3630" t="inlineStr">
        <is>
          <t>06/2025</t>
        </is>
      </c>
      <c r="L3630" t="n">
        <v>0</v>
      </c>
      <c r="M3630" s="551" t="n">
        <v>45545</v>
      </c>
      <c r="N3630" t="n">
        <v>1.78</v>
      </c>
      <c r="O3630" t="n">
        <v>2.19</v>
      </c>
      <c r="P3630" t="n">
        <v>39.09</v>
      </c>
    </row>
    <row r="3631">
      <c r="A3631" t="n">
        <v>40340</v>
      </c>
      <c r="B3631" t="n">
        <v>122</v>
      </c>
      <c r="C3631" t="inlineStr">
        <is>
          <t>Arcos</t>
        </is>
      </c>
      <c r="D3631" s="551" t="n">
        <v>45839</v>
      </c>
      <c r="E3631" t="n">
        <v>18486</v>
      </c>
      <c r="F3631" t="inlineStr">
        <is>
          <t>CACHACA FAMIGERADA BRUTA 750ML</t>
        </is>
      </c>
      <c r="G3631" t="n">
        <v>3170</v>
      </c>
      <c r="H3631" t="n">
        <v>1.4</v>
      </c>
      <c r="I3631" t="inlineStr">
        <is>
          <t>GR</t>
        </is>
      </c>
      <c r="J3631" t="inlineStr">
        <is>
          <t>BEBIDAS</t>
        </is>
      </c>
      <c r="K3631" t="inlineStr">
        <is>
          <t>06/2025</t>
        </is>
      </c>
      <c r="L3631" t="n">
        <v>27.5</v>
      </c>
      <c r="M3631" s="551" t="n">
        <v>45825</v>
      </c>
      <c r="N3631" t="n">
        <v>27.5</v>
      </c>
      <c r="O3631" t="n">
        <v>27.5</v>
      </c>
      <c r="P3631" t="n">
        <v>38.5</v>
      </c>
    </row>
    <row r="3632">
      <c r="A3632" t="n">
        <v>40305</v>
      </c>
      <c r="B3632" t="n">
        <v>122</v>
      </c>
      <c r="C3632" t="inlineStr">
        <is>
          <t>Arcos</t>
        </is>
      </c>
      <c r="D3632" s="551" t="n">
        <v>45839</v>
      </c>
      <c r="E3632" t="n">
        <v>24110</v>
      </c>
      <c r="F3632" t="inlineStr">
        <is>
          <t>CANELA EM PO KG</t>
        </is>
      </c>
      <c r="G3632" t="n">
        <v>2322</v>
      </c>
      <c r="H3632" t="n">
        <v>2.42</v>
      </c>
      <c r="I3632" t="inlineStr">
        <is>
          <t>KG</t>
        </is>
      </c>
      <c r="J3632" t="inlineStr">
        <is>
          <t>ALIMENTOS</t>
        </is>
      </c>
      <c r="K3632" t="inlineStr">
        <is>
          <t>06/2025</t>
        </is>
      </c>
      <c r="L3632" t="n">
        <v>15.9</v>
      </c>
      <c r="M3632" s="551" t="n">
        <v>45811</v>
      </c>
      <c r="N3632" t="n">
        <v>15.9</v>
      </c>
      <c r="O3632" t="n">
        <v>16.9</v>
      </c>
      <c r="P3632" t="n">
        <v>38.48</v>
      </c>
    </row>
    <row r="3633">
      <c r="A3633" t="n">
        <v>40175</v>
      </c>
      <c r="B3633" t="n">
        <v>122</v>
      </c>
      <c r="C3633" t="inlineStr">
        <is>
          <t>Arcos</t>
        </is>
      </c>
      <c r="D3633" s="551" t="n">
        <v>45839</v>
      </c>
      <c r="E3633" t="n">
        <v>23826</v>
      </c>
      <c r="F3633" t="inlineStr">
        <is>
          <t>BISCOITO DE MAIZENA NESTLE TOSTINES 200G</t>
        </is>
      </c>
      <c r="G3633" t="n">
        <v>2073</v>
      </c>
      <c r="H3633" t="n">
        <v>11</v>
      </c>
      <c r="I3633" t="inlineStr">
        <is>
          <t>PC</t>
        </is>
      </c>
      <c r="J3633" t="inlineStr">
        <is>
          <t>ALIMENTOS</t>
        </is>
      </c>
      <c r="K3633" t="inlineStr">
        <is>
          <t>06/2025</t>
        </is>
      </c>
      <c r="L3633" t="n">
        <v>3.45</v>
      </c>
      <c r="M3633" s="551" t="n">
        <v>45825</v>
      </c>
      <c r="N3633" t="n">
        <v>3.45</v>
      </c>
      <c r="O3633" t="n">
        <v>3.45</v>
      </c>
      <c r="P3633" t="n">
        <v>37.95</v>
      </c>
    </row>
    <row r="3634">
      <c r="A3634" t="n">
        <v>40402</v>
      </c>
      <c r="B3634" t="n">
        <v>122</v>
      </c>
      <c r="C3634" t="inlineStr">
        <is>
          <t>Arcos</t>
        </is>
      </c>
      <c r="D3634" s="551" t="n">
        <v>45839</v>
      </c>
      <c r="E3634" t="n">
        <v>18383</v>
      </c>
      <c r="F3634" t="inlineStr">
        <is>
          <t>CONHAQUE BRANDY NAPOLEON COURRIER 700ML</t>
        </is>
      </c>
      <c r="G3634" t="n">
        <v>3256</v>
      </c>
      <c r="H3634" t="n">
        <v>0.36</v>
      </c>
      <c r="I3634" t="inlineStr">
        <is>
          <t>UN</t>
        </is>
      </c>
      <c r="J3634" t="inlineStr">
        <is>
          <t>BEBIDAS</t>
        </is>
      </c>
      <c r="K3634" t="inlineStr">
        <is>
          <t>06/2025</t>
        </is>
      </c>
      <c r="L3634" t="n">
        <v>0</v>
      </c>
      <c r="M3634" s="551" t="n">
        <v>-693593</v>
      </c>
      <c r="N3634" t="n">
        <v>0</v>
      </c>
      <c r="O3634" t="n">
        <v>0</v>
      </c>
      <c r="P3634" t="n">
        <v>37.2</v>
      </c>
    </row>
    <row r="3635">
      <c r="A3635" t="n">
        <v>40438</v>
      </c>
      <c r="B3635" t="n">
        <v>122</v>
      </c>
      <c r="C3635" t="inlineStr">
        <is>
          <t>Arcos</t>
        </is>
      </c>
      <c r="D3635" s="551" t="n">
        <v>45839</v>
      </c>
      <c r="E3635" t="n">
        <v>20176</v>
      </c>
      <c r="F3635" t="inlineStr">
        <is>
          <t>LENTILHA CAMIL 2KG</t>
        </is>
      </c>
      <c r="G3635" t="n">
        <v>2262</v>
      </c>
      <c r="H3635" t="n">
        <v>1</v>
      </c>
      <c r="I3635" t="inlineStr">
        <is>
          <t>UN</t>
        </is>
      </c>
      <c r="J3635" t="inlineStr">
        <is>
          <t>ALIMENTOS</t>
        </is>
      </c>
      <c r="K3635" t="inlineStr">
        <is>
          <t>06/2025</t>
        </is>
      </c>
      <c r="L3635" t="n">
        <v>0</v>
      </c>
      <c r="M3635" s="551" t="n">
        <v>45769</v>
      </c>
      <c r="N3635" t="n">
        <v>36.84</v>
      </c>
      <c r="O3635" t="n">
        <v>40.8</v>
      </c>
      <c r="P3635" t="n">
        <v>36.84</v>
      </c>
    </row>
    <row r="3636">
      <c r="A3636" t="n">
        <v>40166</v>
      </c>
      <c r="B3636" t="n">
        <v>122</v>
      </c>
      <c r="C3636" t="inlineStr">
        <is>
          <t>Arcos</t>
        </is>
      </c>
      <c r="D3636" s="551" t="n">
        <v>45839</v>
      </c>
      <c r="E3636" t="n">
        <v>19907</v>
      </c>
      <c r="F3636" t="inlineStr">
        <is>
          <t>SAL REFINADO CISNE 1KG</t>
        </is>
      </c>
      <c r="G3636" t="n">
        <v>2381</v>
      </c>
      <c r="H3636" t="n">
        <v>12</v>
      </c>
      <c r="I3636" t="inlineStr">
        <is>
          <t>UN</t>
        </is>
      </c>
      <c r="J3636" t="inlineStr">
        <is>
          <t>ALIMENTOS</t>
        </is>
      </c>
      <c r="K3636" t="inlineStr">
        <is>
          <t>06/2025</t>
        </is>
      </c>
      <c r="L3636" t="n">
        <v>0</v>
      </c>
      <c r="M3636" s="551" t="n">
        <v>45686</v>
      </c>
      <c r="N3636" t="n">
        <v>3.01</v>
      </c>
      <c r="O3636" t="n">
        <v>2.8</v>
      </c>
      <c r="P3636" t="n">
        <v>36.12</v>
      </c>
    </row>
    <row r="3637">
      <c r="A3637" t="n">
        <v>40235</v>
      </c>
      <c r="B3637" t="n">
        <v>122</v>
      </c>
      <c r="C3637" t="inlineStr">
        <is>
          <t>Arcos</t>
        </is>
      </c>
      <c r="D3637" s="551" t="n">
        <v>45839</v>
      </c>
      <c r="E3637" t="n">
        <v>19759</v>
      </c>
      <c r="F3637" t="inlineStr">
        <is>
          <t>LARANJA BAHIA KG</t>
        </is>
      </c>
      <c r="G3637" t="n">
        <v>2494</v>
      </c>
      <c r="H3637" t="n">
        <v>5.58</v>
      </c>
      <c r="I3637" t="inlineStr">
        <is>
          <t>KG</t>
        </is>
      </c>
      <c r="J3637" t="inlineStr">
        <is>
          <t>ALIMENTOS</t>
        </is>
      </c>
      <c r="K3637" t="inlineStr">
        <is>
          <t>06/2025</t>
        </is>
      </c>
      <c r="L3637" t="n">
        <v>6.3</v>
      </c>
      <c r="M3637" s="551" t="n">
        <v>45838</v>
      </c>
      <c r="N3637" t="n">
        <v>6.3</v>
      </c>
      <c r="O3637" t="n">
        <v>6.24</v>
      </c>
      <c r="P3637" t="n">
        <v>35.15</v>
      </c>
    </row>
    <row r="3638">
      <c r="A3638" t="n">
        <v>40206</v>
      </c>
      <c r="B3638" t="n">
        <v>122</v>
      </c>
      <c r="C3638" t="inlineStr">
        <is>
          <t>Arcos</t>
        </is>
      </c>
      <c r="D3638" s="551" t="n">
        <v>45839</v>
      </c>
      <c r="E3638" t="n">
        <v>20386</v>
      </c>
      <c r="F3638" t="inlineStr">
        <is>
          <t>FARINHA DE MILHO KIMILHO YOKI C/500G</t>
        </is>
      </c>
      <c r="G3638" t="n">
        <v>2195</v>
      </c>
      <c r="H3638" t="n">
        <v>7</v>
      </c>
      <c r="I3638" t="inlineStr">
        <is>
          <t>PC</t>
        </is>
      </c>
      <c r="J3638" t="inlineStr">
        <is>
          <t>ALIMENTOS</t>
        </is>
      </c>
      <c r="K3638" t="inlineStr">
        <is>
          <t>06/2025</t>
        </is>
      </c>
      <c r="L3638" t="n">
        <v>5</v>
      </c>
      <c r="M3638" s="551" t="n">
        <v>45811</v>
      </c>
      <c r="N3638" t="n">
        <v>5</v>
      </c>
      <c r="O3638" t="n">
        <v>5</v>
      </c>
      <c r="P3638" t="n">
        <v>35</v>
      </c>
    </row>
    <row r="3639">
      <c r="A3639" t="n">
        <v>40398</v>
      </c>
      <c r="B3639" t="n">
        <v>122</v>
      </c>
      <c r="C3639" t="inlineStr">
        <is>
          <t>Arcos</t>
        </is>
      </c>
      <c r="D3639" s="551" t="n">
        <v>45839</v>
      </c>
      <c r="E3639" t="n">
        <v>18177</v>
      </c>
      <c r="F3639" t="inlineStr">
        <is>
          <t>VODKA KETEL ONE GRAPEFRUIT E ROSE 750ML</t>
        </is>
      </c>
      <c r="G3639" t="n">
        <v>3445</v>
      </c>
      <c r="H3639" t="n">
        <v>0.5</v>
      </c>
      <c r="I3639" t="inlineStr">
        <is>
          <t>GR</t>
        </is>
      </c>
      <c r="J3639" t="inlineStr">
        <is>
          <t>BEBIDAS</t>
        </is>
      </c>
      <c r="K3639" t="inlineStr">
        <is>
          <t>06/2025</t>
        </is>
      </c>
      <c r="L3639" t="n">
        <v>0</v>
      </c>
      <c r="M3639" s="551" t="n">
        <v>-693593</v>
      </c>
      <c r="N3639" t="n">
        <v>0</v>
      </c>
      <c r="O3639" t="n">
        <v>96.90000000000001</v>
      </c>
      <c r="P3639" t="n">
        <v>34.95</v>
      </c>
    </row>
    <row r="3640">
      <c r="A3640" t="n">
        <v>40423</v>
      </c>
      <c r="B3640" t="n">
        <v>122</v>
      </c>
      <c r="C3640" t="inlineStr">
        <is>
          <t>Arcos</t>
        </is>
      </c>
      <c r="D3640" s="551" t="n">
        <v>45839</v>
      </c>
      <c r="E3640" t="n">
        <v>18145</v>
      </c>
      <c r="F3640" t="inlineStr">
        <is>
          <t>WHISKY CHIVAS REGAL 18 ANOS 750ML</t>
        </is>
      </c>
      <c r="G3640" t="n">
        <v>3472</v>
      </c>
      <c r="H3640" t="n">
        <v>0.09</v>
      </c>
      <c r="I3640" t="inlineStr">
        <is>
          <t>GR</t>
        </is>
      </c>
      <c r="J3640" t="inlineStr">
        <is>
          <t>BEBIDAS</t>
        </is>
      </c>
      <c r="K3640" t="inlineStr">
        <is>
          <t>06/2025</t>
        </is>
      </c>
      <c r="L3640" t="n">
        <v>0</v>
      </c>
      <c r="M3640" s="551" t="n">
        <v>-693593</v>
      </c>
      <c r="N3640" t="n">
        <v>0</v>
      </c>
      <c r="O3640" t="n">
        <v>410.71</v>
      </c>
      <c r="P3640" t="n">
        <v>33.44</v>
      </c>
    </row>
    <row r="3641">
      <c r="A3641" t="n">
        <v>40360</v>
      </c>
      <c r="B3641" t="n">
        <v>122</v>
      </c>
      <c r="C3641" t="inlineStr">
        <is>
          <t>Arcos</t>
        </is>
      </c>
      <c r="D3641" s="551" t="n">
        <v>45839</v>
      </c>
      <c r="E3641" t="n">
        <v>26050</v>
      </c>
      <c r="F3641" t="inlineStr">
        <is>
          <t>SEMENTE DE ABOBORA KG</t>
        </is>
      </c>
      <c r="G3641" t="n">
        <v>6512</v>
      </c>
      <c r="H3641" t="n">
        <v>1</v>
      </c>
      <c r="I3641" t="inlineStr">
        <is>
          <t>KG</t>
        </is>
      </c>
      <c r="J3641" t="inlineStr">
        <is>
          <t>ALIMENTOS</t>
        </is>
      </c>
      <c r="K3641" t="inlineStr">
        <is>
          <t>06/2025</t>
        </is>
      </c>
      <c r="L3641" t="n">
        <v>0</v>
      </c>
      <c r="M3641" s="551" t="n">
        <v>45790</v>
      </c>
      <c r="N3641" t="n">
        <v>33.2</v>
      </c>
      <c r="O3641" t="n">
        <v>29.9</v>
      </c>
      <c r="P3641" t="n">
        <v>33.2</v>
      </c>
    </row>
    <row r="3642">
      <c r="A3642" t="n">
        <v>40418</v>
      </c>
      <c r="B3642" t="n">
        <v>122</v>
      </c>
      <c r="C3642" t="inlineStr">
        <is>
          <t>Arcos</t>
        </is>
      </c>
      <c r="D3642" s="551" t="n">
        <v>45839</v>
      </c>
      <c r="E3642" t="n">
        <v>18160</v>
      </c>
      <c r="F3642" t="inlineStr">
        <is>
          <t>WHISKY BALLANTINES 17 ANOS 750ML</t>
        </is>
      </c>
      <c r="G3642" t="n">
        <v>3460</v>
      </c>
      <c r="H3642" t="n">
        <v>0.17</v>
      </c>
      <c r="I3642" t="inlineStr">
        <is>
          <t>GR</t>
        </is>
      </c>
      <c r="J3642" t="inlineStr">
        <is>
          <t>BEBIDAS</t>
        </is>
      </c>
      <c r="K3642" t="inlineStr">
        <is>
          <t>06/2025</t>
        </is>
      </c>
      <c r="L3642" t="n">
        <v>0</v>
      </c>
      <c r="M3642" s="551" t="n">
        <v>-693593</v>
      </c>
      <c r="N3642" t="n">
        <v>0</v>
      </c>
      <c r="O3642" t="n">
        <v>0</v>
      </c>
      <c r="P3642" t="n">
        <v>33.09</v>
      </c>
    </row>
    <row r="3643">
      <c r="A3643" t="n">
        <v>40324</v>
      </c>
      <c r="B3643" t="n">
        <v>122</v>
      </c>
      <c r="C3643" t="inlineStr">
        <is>
          <t>Arcos</t>
        </is>
      </c>
      <c r="D3643" s="551" t="n">
        <v>45839</v>
      </c>
      <c r="E3643" t="n">
        <v>25075</v>
      </c>
      <c r="F3643" t="inlineStr">
        <is>
          <t>MASSA PARA LASANHA ADRIA C/500G</t>
        </is>
      </c>
      <c r="G3643" t="n">
        <v>5883</v>
      </c>
      <c r="H3643" t="n">
        <v>2</v>
      </c>
      <c r="I3643" t="inlineStr">
        <is>
          <t>PC</t>
        </is>
      </c>
      <c r="J3643" t="inlineStr">
        <is>
          <t>ALIMENTOS</t>
        </is>
      </c>
      <c r="K3643" t="inlineStr">
        <is>
          <t>06/2025</t>
        </is>
      </c>
      <c r="L3643" t="n">
        <v>0</v>
      </c>
      <c r="M3643" s="551" t="n">
        <v>45756</v>
      </c>
      <c r="N3643" t="n">
        <v>16.5</v>
      </c>
      <c r="O3643" t="n">
        <v>17.45</v>
      </c>
      <c r="P3643" t="n">
        <v>33</v>
      </c>
    </row>
    <row r="3644">
      <c r="A3644" t="n">
        <v>40412</v>
      </c>
      <c r="B3644" t="n">
        <v>122</v>
      </c>
      <c r="C3644" t="inlineStr">
        <is>
          <t>Arcos</t>
        </is>
      </c>
      <c r="D3644" s="551" t="n">
        <v>45839</v>
      </c>
      <c r="E3644" t="n">
        <v>18155</v>
      </c>
      <c r="F3644" t="inlineStr">
        <is>
          <t>WHISKY BOURBON WILD TURKEY 101 750ML</t>
        </is>
      </c>
      <c r="G3644" t="n">
        <v>3465</v>
      </c>
      <c r="H3644" t="n">
        <v>0.24</v>
      </c>
      <c r="I3644" t="inlineStr">
        <is>
          <t>GR</t>
        </is>
      </c>
      <c r="J3644" t="inlineStr">
        <is>
          <t>BEBIDAS</t>
        </is>
      </c>
      <c r="K3644" t="inlineStr">
        <is>
          <t>06/2025</t>
        </is>
      </c>
      <c r="L3644" t="n">
        <v>0</v>
      </c>
      <c r="M3644" s="551" t="n">
        <v>-693593</v>
      </c>
      <c r="N3644" t="n">
        <v>0</v>
      </c>
      <c r="O3644" t="n">
        <v>0</v>
      </c>
      <c r="P3644" t="n">
        <v>32.16</v>
      </c>
    </row>
    <row r="3645">
      <c r="A3645" t="n">
        <v>40352</v>
      </c>
      <c r="B3645" t="n">
        <v>122</v>
      </c>
      <c r="C3645" t="inlineStr">
        <is>
          <t>Arcos</t>
        </is>
      </c>
      <c r="D3645" s="551" t="n">
        <v>45839</v>
      </c>
      <c r="E3645" t="n">
        <v>21079</v>
      </c>
      <c r="F3645" t="inlineStr">
        <is>
          <t>ADOCANTE SUCRALOSE SACHE LINEA 500X6GR</t>
        </is>
      </c>
      <c r="G3645" t="n">
        <v>1991</v>
      </c>
      <c r="H3645" t="n">
        <v>1</v>
      </c>
      <c r="I3645" t="inlineStr">
        <is>
          <t>UN</t>
        </is>
      </c>
      <c r="J3645" t="inlineStr">
        <is>
          <t>ALIMENTOS</t>
        </is>
      </c>
      <c r="K3645" t="inlineStr">
        <is>
          <t>06/2025</t>
        </is>
      </c>
      <c r="L3645" t="n">
        <v>32.06</v>
      </c>
      <c r="M3645" s="551" t="n">
        <v>45818</v>
      </c>
      <c r="N3645" t="n">
        <v>32.06</v>
      </c>
      <c r="O3645" t="n">
        <v>32.06</v>
      </c>
      <c r="P3645" t="n">
        <v>32.06</v>
      </c>
    </row>
    <row r="3646">
      <c r="A3646" t="n">
        <v>40397</v>
      </c>
      <c r="B3646" t="n">
        <v>122</v>
      </c>
      <c r="C3646" t="inlineStr">
        <is>
          <t>Arcos</t>
        </is>
      </c>
      <c r="D3646" s="551" t="n">
        <v>45839</v>
      </c>
      <c r="E3646" t="n">
        <v>19479</v>
      </c>
      <c r="F3646" t="inlineStr">
        <is>
          <t>LOURO SECO KG</t>
        </is>
      </c>
      <c r="G3646" t="n">
        <v>2727</v>
      </c>
      <c r="H3646" t="n">
        <v>0.5</v>
      </c>
      <c r="I3646" t="inlineStr">
        <is>
          <t>KG</t>
        </is>
      </c>
      <c r="J3646" t="inlineStr">
        <is>
          <t>ALIMENTOS</t>
        </is>
      </c>
      <c r="K3646" t="inlineStr">
        <is>
          <t>06/2025</t>
        </is>
      </c>
      <c r="L3646" t="n">
        <v>0</v>
      </c>
      <c r="M3646" s="551" t="n">
        <v>45805</v>
      </c>
      <c r="N3646" t="n">
        <v>64</v>
      </c>
      <c r="O3646" t="n">
        <v>64</v>
      </c>
      <c r="P3646" t="n">
        <v>32</v>
      </c>
    </row>
    <row r="3647">
      <c r="A3647" t="n">
        <v>40355</v>
      </c>
      <c r="B3647" t="n">
        <v>122</v>
      </c>
      <c r="C3647" t="inlineStr">
        <is>
          <t>Arcos</t>
        </is>
      </c>
      <c r="D3647" s="551" t="n">
        <v>45839</v>
      </c>
      <c r="E3647" t="n">
        <v>20213</v>
      </c>
      <c r="F3647" t="inlineStr">
        <is>
          <t>GRAO DE BICO CAMIL C/2KG</t>
        </is>
      </c>
      <c r="G3647" t="n">
        <v>2251</v>
      </c>
      <c r="H3647" t="n">
        <v>1</v>
      </c>
      <c r="I3647" t="inlineStr">
        <is>
          <t>PC</t>
        </is>
      </c>
      <c r="J3647" t="inlineStr">
        <is>
          <t>ALIMENTOS</t>
        </is>
      </c>
      <c r="K3647" t="inlineStr">
        <is>
          <t>06/2025</t>
        </is>
      </c>
      <c r="L3647" t="n">
        <v>31.62</v>
      </c>
      <c r="M3647" s="551" t="n">
        <v>45818</v>
      </c>
      <c r="N3647" t="n">
        <v>31.62</v>
      </c>
      <c r="O3647" t="n">
        <v>31.62</v>
      </c>
      <c r="P3647" t="n">
        <v>31.62</v>
      </c>
    </row>
    <row r="3648">
      <c r="A3648" t="n">
        <v>40154</v>
      </c>
      <c r="B3648" t="n">
        <v>122</v>
      </c>
      <c r="C3648" t="inlineStr">
        <is>
          <t>Arcos</t>
        </is>
      </c>
      <c r="D3648" s="551" t="n">
        <v>45839</v>
      </c>
      <c r="E3648" t="n">
        <v>19632</v>
      </c>
      <c r="F3648" t="inlineStr">
        <is>
          <t>BETERRABA KG</t>
        </is>
      </c>
      <c r="G3648" t="n">
        <v>2604</v>
      </c>
      <c r="H3648" t="n">
        <v>14.9</v>
      </c>
      <c r="I3648" t="inlineStr">
        <is>
          <t>KG</t>
        </is>
      </c>
      <c r="J3648" t="inlineStr">
        <is>
          <t>ALIMENTOS</t>
        </is>
      </c>
      <c r="K3648" t="inlineStr">
        <is>
          <t>06/2025</t>
        </is>
      </c>
      <c r="L3648" t="n">
        <v>2.03</v>
      </c>
      <c r="M3648" s="551" t="n">
        <v>45834</v>
      </c>
      <c r="N3648" t="n">
        <v>2</v>
      </c>
      <c r="O3648" t="n">
        <v>1.6</v>
      </c>
      <c r="P3648" t="n">
        <v>30.25</v>
      </c>
    </row>
    <row r="3649">
      <c r="A3649" t="n">
        <v>40317</v>
      </c>
      <c r="B3649" t="n">
        <v>122</v>
      </c>
      <c r="C3649" t="inlineStr">
        <is>
          <t>Arcos</t>
        </is>
      </c>
      <c r="D3649" s="551" t="n">
        <v>45839</v>
      </c>
      <c r="E3649" t="n">
        <v>26342</v>
      </c>
      <c r="F3649" t="inlineStr">
        <is>
          <t>ACUCAR CONFEITEIRO HARALD C/1KG</t>
        </is>
      </c>
      <c r="G3649" t="n">
        <v>1986</v>
      </c>
      <c r="H3649" t="n">
        <v>2</v>
      </c>
      <c r="I3649" t="inlineStr">
        <is>
          <t>PC</t>
        </is>
      </c>
      <c r="J3649" t="inlineStr">
        <is>
          <t>ALIMENTOS</t>
        </is>
      </c>
      <c r="K3649" t="inlineStr">
        <is>
          <t>06/2025</t>
        </is>
      </c>
      <c r="L3649" t="n">
        <v>14.25</v>
      </c>
      <c r="M3649" s="551" t="n">
        <v>45826</v>
      </c>
      <c r="N3649" t="n">
        <v>14.25</v>
      </c>
      <c r="O3649" t="n">
        <v>14.25</v>
      </c>
      <c r="P3649" t="n">
        <v>28.5</v>
      </c>
    </row>
    <row r="3650">
      <c r="A3650" t="n">
        <v>40409</v>
      </c>
      <c r="B3650" t="n">
        <v>122</v>
      </c>
      <c r="C3650" t="inlineStr">
        <is>
          <t>Arcos</t>
        </is>
      </c>
      <c r="D3650" s="551" t="n">
        <v>45839</v>
      </c>
      <c r="E3650" t="n">
        <v>18327</v>
      </c>
      <c r="F3650" t="inlineStr">
        <is>
          <t>LICOR COINTREAU 700ML</t>
        </is>
      </c>
      <c r="G3650" t="n">
        <v>3306</v>
      </c>
      <c r="H3650" t="n">
        <v>0.25</v>
      </c>
      <c r="I3650" t="inlineStr">
        <is>
          <t>GR</t>
        </is>
      </c>
      <c r="J3650" t="inlineStr">
        <is>
          <t>BEBIDAS</t>
        </is>
      </c>
      <c r="K3650" t="inlineStr">
        <is>
          <t>06/2025</t>
        </is>
      </c>
      <c r="L3650" t="n">
        <v>0</v>
      </c>
      <c r="M3650" s="551" t="n">
        <v>45405</v>
      </c>
      <c r="N3650" t="n">
        <v>108</v>
      </c>
      <c r="O3650" t="n">
        <v>106.9</v>
      </c>
      <c r="P3650" t="n">
        <v>27</v>
      </c>
    </row>
    <row r="3651">
      <c r="A3651" t="n">
        <v>40359</v>
      </c>
      <c r="B3651" t="n">
        <v>122</v>
      </c>
      <c r="C3651" t="inlineStr">
        <is>
          <t>Arcos</t>
        </is>
      </c>
      <c r="D3651" s="551" t="n">
        <v>45839</v>
      </c>
      <c r="E3651" t="n">
        <v>19902</v>
      </c>
      <c r="F3651" t="inlineStr">
        <is>
          <t>SAL SACHE CISNE 1000X0,001G</t>
        </is>
      </c>
      <c r="G3651" t="n">
        <v>2382</v>
      </c>
      <c r="H3651" t="n">
        <v>1</v>
      </c>
      <c r="I3651" t="inlineStr">
        <is>
          <t>CX</t>
        </is>
      </c>
      <c r="J3651" t="inlineStr">
        <is>
          <t>ALIMENTOS</t>
        </is>
      </c>
      <c r="K3651" t="inlineStr">
        <is>
          <t>06/2025</t>
        </is>
      </c>
      <c r="L3651" t="n">
        <v>0</v>
      </c>
      <c r="M3651" s="551" t="n">
        <v>-693593</v>
      </c>
      <c r="N3651" t="n">
        <v>0</v>
      </c>
      <c r="O3651" t="n">
        <v>23.99</v>
      </c>
      <c r="P3651" t="n">
        <v>25.8</v>
      </c>
    </row>
    <row r="3652">
      <c r="A3652" t="n">
        <v>40215</v>
      </c>
      <c r="B3652" t="n">
        <v>122</v>
      </c>
      <c r="C3652" t="inlineStr">
        <is>
          <t>Arcos</t>
        </is>
      </c>
      <c r="D3652" s="551" t="n">
        <v>45839</v>
      </c>
      <c r="E3652" t="n">
        <v>19783</v>
      </c>
      <c r="F3652" t="inlineStr">
        <is>
          <t>BANANA NANICA KG</t>
        </is>
      </c>
      <c r="G3652" t="n">
        <v>2475</v>
      </c>
      <c r="H3652" t="n">
        <v>6.14</v>
      </c>
      <c r="I3652" t="inlineStr">
        <is>
          <t>KG</t>
        </is>
      </c>
      <c r="J3652" t="inlineStr">
        <is>
          <t>ALIMENTOS</t>
        </is>
      </c>
      <c r="K3652" t="inlineStr">
        <is>
          <t>06/2025</t>
        </is>
      </c>
      <c r="L3652" t="n">
        <v>4.11</v>
      </c>
      <c r="M3652" s="551" t="n">
        <v>45838</v>
      </c>
      <c r="N3652" t="n">
        <v>4.2</v>
      </c>
      <c r="O3652" t="n">
        <v>4.2</v>
      </c>
      <c r="P3652" t="n">
        <v>25.24</v>
      </c>
    </row>
    <row r="3653">
      <c r="A3653" t="n">
        <v>40180</v>
      </c>
      <c r="B3653" t="n">
        <v>122</v>
      </c>
      <c r="C3653" t="inlineStr">
        <is>
          <t>Arcos</t>
        </is>
      </c>
      <c r="D3653" s="551" t="n">
        <v>45839</v>
      </c>
      <c r="E3653" t="n">
        <v>19738</v>
      </c>
      <c r="F3653" t="inlineStr">
        <is>
          <t>MELANCIA KG</t>
        </is>
      </c>
      <c r="G3653" t="n">
        <v>2515</v>
      </c>
      <c r="H3653" t="n">
        <v>10.12</v>
      </c>
      <c r="I3653" t="inlineStr">
        <is>
          <t>KG</t>
        </is>
      </c>
      <c r="J3653" t="inlineStr">
        <is>
          <t>ALIMENTOS</t>
        </is>
      </c>
      <c r="K3653" t="inlineStr">
        <is>
          <t>06/2025</t>
        </is>
      </c>
      <c r="L3653" t="n">
        <v>2.45</v>
      </c>
      <c r="M3653" s="551" t="n">
        <v>45834</v>
      </c>
      <c r="N3653" t="n">
        <v>2.4</v>
      </c>
      <c r="O3653" t="n">
        <v>2.26</v>
      </c>
      <c r="P3653" t="n">
        <v>24.79</v>
      </c>
    </row>
    <row r="3654">
      <c r="A3654" t="n">
        <v>40299</v>
      </c>
      <c r="B3654" t="n">
        <v>122</v>
      </c>
      <c r="C3654" t="inlineStr">
        <is>
          <t>Arcos</t>
        </is>
      </c>
      <c r="D3654" s="551" t="n">
        <v>45839</v>
      </c>
      <c r="E3654" t="n">
        <v>24089</v>
      </c>
      <c r="F3654" t="inlineStr">
        <is>
          <t>BICARBONATO DE SODIO KG</t>
        </is>
      </c>
      <c r="G3654" t="n">
        <v>2316</v>
      </c>
      <c r="H3654" t="n">
        <v>2.67</v>
      </c>
      <c r="I3654" t="inlineStr">
        <is>
          <t>KG</t>
        </is>
      </c>
      <c r="J3654" t="inlineStr">
        <is>
          <t>ALIMENTOS</t>
        </is>
      </c>
      <c r="K3654" t="inlineStr">
        <is>
          <t>06/2025</t>
        </is>
      </c>
      <c r="L3654" t="n">
        <v>0</v>
      </c>
      <c r="M3654" s="551" t="n">
        <v>45531</v>
      </c>
      <c r="N3654" t="n">
        <v>8.5</v>
      </c>
      <c r="O3654" t="n">
        <v>9</v>
      </c>
      <c r="P3654" t="n">
        <v>22.7</v>
      </c>
    </row>
    <row r="3655">
      <c r="A3655" t="n">
        <v>40287</v>
      </c>
      <c r="B3655" t="n">
        <v>122</v>
      </c>
      <c r="C3655" t="inlineStr">
        <is>
          <t>Arcos</t>
        </is>
      </c>
      <c r="D3655" s="551" t="n">
        <v>45839</v>
      </c>
      <c r="E3655" t="n">
        <v>20961</v>
      </c>
      <c r="F3655" t="inlineStr">
        <is>
          <t>VINAGRE DE MACA CASTELO 750ML UN</t>
        </is>
      </c>
      <c r="G3655" t="n">
        <v>2015</v>
      </c>
      <c r="H3655" t="n">
        <v>3</v>
      </c>
      <c r="I3655" t="inlineStr">
        <is>
          <t>UN</t>
        </is>
      </c>
      <c r="J3655" t="inlineStr">
        <is>
          <t>ALIMENTOS</t>
        </is>
      </c>
      <c r="K3655" t="inlineStr">
        <is>
          <t>06/2025</t>
        </is>
      </c>
      <c r="L3655" t="n">
        <v>7.48</v>
      </c>
      <c r="M3655" s="551" t="n">
        <v>45824</v>
      </c>
      <c r="N3655" t="n">
        <v>7.48</v>
      </c>
      <c r="O3655" t="n">
        <v>6.98</v>
      </c>
      <c r="P3655" t="n">
        <v>22.44</v>
      </c>
    </row>
    <row r="3656">
      <c r="A3656" t="n">
        <v>40417</v>
      </c>
      <c r="B3656" t="n">
        <v>122</v>
      </c>
      <c r="C3656" t="inlineStr">
        <is>
          <t>Arcos</t>
        </is>
      </c>
      <c r="D3656" s="551" t="n">
        <v>45839</v>
      </c>
      <c r="E3656" t="n">
        <v>18312</v>
      </c>
      <c r="F3656" t="inlineStr">
        <is>
          <t>LICOR FRANGELICO 700ML</t>
        </is>
      </c>
      <c r="G3656" t="n">
        <v>3321</v>
      </c>
      <c r="H3656" t="n">
        <v>0.18</v>
      </c>
      <c r="I3656" t="inlineStr">
        <is>
          <t>GR</t>
        </is>
      </c>
      <c r="J3656" t="inlineStr">
        <is>
          <t>BEBIDAS</t>
        </is>
      </c>
      <c r="K3656" t="inlineStr">
        <is>
          <t>06/2025</t>
        </is>
      </c>
      <c r="L3656" t="n">
        <v>0</v>
      </c>
      <c r="M3656" s="551" t="n">
        <v>-693593</v>
      </c>
      <c r="N3656" t="n">
        <v>0</v>
      </c>
      <c r="O3656" t="n">
        <v>105.9</v>
      </c>
      <c r="P3656" t="n">
        <v>21.04</v>
      </c>
    </row>
    <row r="3657">
      <c r="A3657" t="n">
        <v>40323</v>
      </c>
      <c r="B3657" t="n">
        <v>122</v>
      </c>
      <c r="C3657" t="inlineStr">
        <is>
          <t>Arcos</t>
        </is>
      </c>
      <c r="D3657" s="551" t="n">
        <v>45839</v>
      </c>
      <c r="E3657" t="n">
        <v>27069</v>
      </c>
      <c r="F3657" t="inlineStr">
        <is>
          <t>MACARRAO FETTUCCINE BARILLA C/500G</t>
        </is>
      </c>
      <c r="G3657" t="n">
        <v>2286</v>
      </c>
      <c r="H3657" t="n">
        <v>2</v>
      </c>
      <c r="I3657" t="inlineStr">
        <is>
          <t>PC</t>
        </is>
      </c>
      <c r="J3657" t="inlineStr">
        <is>
          <t>ALIMENTOS</t>
        </is>
      </c>
      <c r="K3657" t="inlineStr">
        <is>
          <t>06/2025</t>
        </is>
      </c>
      <c r="L3657" t="n">
        <v>10.25</v>
      </c>
      <c r="M3657" s="551" t="n">
        <v>45838</v>
      </c>
      <c r="N3657" t="n">
        <v>7.45</v>
      </c>
      <c r="O3657" t="n">
        <v>7.45</v>
      </c>
      <c r="P3657" t="n">
        <v>20.5</v>
      </c>
    </row>
    <row r="3658">
      <c r="A3658" t="n">
        <v>40193</v>
      </c>
      <c r="B3658" t="n">
        <v>122</v>
      </c>
      <c r="C3658" t="inlineStr">
        <is>
          <t>Arcos</t>
        </is>
      </c>
      <c r="D3658" s="551" t="n">
        <v>45839</v>
      </c>
      <c r="E3658" t="n">
        <v>24509</v>
      </c>
      <c r="F3658" t="inlineStr">
        <is>
          <t>CEBOLA BRANCA KG</t>
        </is>
      </c>
      <c r="G3658" t="n">
        <v>2607</v>
      </c>
      <c r="H3658" t="n">
        <v>8.279999999999999</v>
      </c>
      <c r="I3658" t="inlineStr">
        <is>
          <t>KG</t>
        </is>
      </c>
      <c r="J3658" t="inlineStr">
        <is>
          <t>ALIMENTOS</t>
        </is>
      </c>
      <c r="K3658" t="inlineStr">
        <is>
          <t>06/2025</t>
        </is>
      </c>
      <c r="L3658" t="n">
        <v>2.37</v>
      </c>
      <c r="M3658" s="551" t="n">
        <v>45838</v>
      </c>
      <c r="N3658" t="n">
        <v>2.2</v>
      </c>
      <c r="O3658" t="n">
        <v>2.36</v>
      </c>
      <c r="P3658" t="n">
        <v>19.62</v>
      </c>
    </row>
    <row r="3659">
      <c r="A3659" t="n">
        <v>40434</v>
      </c>
      <c r="B3659" t="n">
        <v>122</v>
      </c>
      <c r="C3659" t="inlineStr">
        <is>
          <t>Arcos</t>
        </is>
      </c>
      <c r="D3659" s="551" t="n">
        <v>45839</v>
      </c>
      <c r="E3659" t="n">
        <v>20156</v>
      </c>
      <c r="F3659" t="inlineStr">
        <is>
          <t>LECITINA DE SOJA EM PO KG</t>
        </is>
      </c>
      <c r="G3659" t="n">
        <v>2275</v>
      </c>
      <c r="H3659" t="n">
        <v>0.53</v>
      </c>
      <c r="I3659" t="inlineStr">
        <is>
          <t>KG</t>
        </is>
      </c>
      <c r="J3659" t="inlineStr">
        <is>
          <t>ALIMENTOS</t>
        </is>
      </c>
      <c r="K3659" t="inlineStr">
        <is>
          <t>06/2025</t>
        </is>
      </c>
      <c r="L3659" t="n">
        <v>0</v>
      </c>
      <c r="M3659" s="551" t="n">
        <v>-693593</v>
      </c>
      <c r="N3659" t="n">
        <v>0</v>
      </c>
      <c r="O3659" t="n">
        <v>37</v>
      </c>
      <c r="P3659" t="n">
        <v>19.61</v>
      </c>
    </row>
    <row r="3660">
      <c r="A3660" t="n">
        <v>40424</v>
      </c>
      <c r="B3660" t="n">
        <v>122</v>
      </c>
      <c r="C3660" t="inlineStr">
        <is>
          <t>Arcos</t>
        </is>
      </c>
      <c r="D3660" s="551" t="n">
        <v>45839</v>
      </c>
      <c r="E3660" t="n">
        <v>18511</v>
      </c>
      <c r="F3660" t="inlineStr">
        <is>
          <t>APERITIVO PERNOD 1L</t>
        </is>
      </c>
      <c r="G3660" t="n">
        <v>3149</v>
      </c>
      <c r="H3660" t="n">
        <v>0.06</v>
      </c>
      <c r="I3660" t="inlineStr">
        <is>
          <t>UN</t>
        </is>
      </c>
      <c r="J3660" t="inlineStr">
        <is>
          <t>BEBIDAS</t>
        </is>
      </c>
      <c r="K3660" t="inlineStr">
        <is>
          <t>06/2025</t>
        </is>
      </c>
      <c r="L3660" t="n">
        <v>0</v>
      </c>
      <c r="M3660" s="551" t="n">
        <v>-693593</v>
      </c>
      <c r="N3660" t="n">
        <v>0</v>
      </c>
      <c r="O3660" t="n">
        <v>0</v>
      </c>
      <c r="P3660" t="n">
        <v>19.22</v>
      </c>
    </row>
    <row r="3661">
      <c r="A3661" t="n">
        <v>40267</v>
      </c>
      <c r="B3661" t="n">
        <v>122</v>
      </c>
      <c r="C3661" t="inlineStr">
        <is>
          <t>Arcos</t>
        </is>
      </c>
      <c r="D3661" s="551" t="n">
        <v>45839</v>
      </c>
      <c r="E3661" t="n">
        <v>19623</v>
      </c>
      <c r="F3661" t="inlineStr">
        <is>
          <t>CEBOLA ROXA KG</t>
        </is>
      </c>
      <c r="G3661" t="n">
        <v>2611</v>
      </c>
      <c r="H3661" t="n">
        <v>3.6</v>
      </c>
      <c r="I3661" t="inlineStr">
        <is>
          <t>KG</t>
        </is>
      </c>
      <c r="J3661" t="inlineStr">
        <is>
          <t>ALIMENTOS</t>
        </is>
      </c>
      <c r="K3661" t="inlineStr">
        <is>
          <t>06/2025</t>
        </is>
      </c>
      <c r="L3661" t="n">
        <v>5.2</v>
      </c>
      <c r="M3661" s="551" t="n">
        <v>45828</v>
      </c>
      <c r="N3661" t="n">
        <v>4.85</v>
      </c>
      <c r="O3661" t="n">
        <v>5</v>
      </c>
      <c r="P3661" t="n">
        <v>18.72</v>
      </c>
    </row>
    <row r="3662">
      <c r="A3662" t="n">
        <v>40351</v>
      </c>
      <c r="B3662" t="n">
        <v>122</v>
      </c>
      <c r="C3662" t="inlineStr">
        <is>
          <t>Arcos</t>
        </is>
      </c>
      <c r="D3662" s="551" t="n">
        <v>45839</v>
      </c>
      <c r="E3662" t="n">
        <v>21086</v>
      </c>
      <c r="F3662" t="inlineStr">
        <is>
          <t>ACUCAR SACHE UNIAO CX C/ 400 X 0,005G</t>
        </is>
      </c>
      <c r="G3662" t="n">
        <v>1989</v>
      </c>
      <c r="H3662" t="n">
        <v>1</v>
      </c>
      <c r="I3662" t="inlineStr">
        <is>
          <t>UN</t>
        </is>
      </c>
      <c r="J3662" t="inlineStr">
        <is>
          <t>ALIMENTOS</t>
        </is>
      </c>
      <c r="K3662" t="inlineStr">
        <is>
          <t>06/2025</t>
        </is>
      </c>
      <c r="L3662" t="n">
        <v>0</v>
      </c>
      <c r="M3662" s="551" t="n">
        <v>45783</v>
      </c>
      <c r="N3662" t="n">
        <v>18.69</v>
      </c>
      <c r="O3662" t="n">
        <v>20.4</v>
      </c>
      <c r="P3662" t="n">
        <v>18.69</v>
      </c>
    </row>
    <row r="3663">
      <c r="A3663" t="n">
        <v>40407</v>
      </c>
      <c r="B3663" t="n">
        <v>122</v>
      </c>
      <c r="C3663" t="inlineStr">
        <is>
          <t>Arcos</t>
        </is>
      </c>
      <c r="D3663" s="551" t="n">
        <v>45839</v>
      </c>
      <c r="E3663" t="n">
        <v>19460</v>
      </c>
      <c r="F3663" t="inlineStr">
        <is>
          <t>ESTRAGAO KG</t>
        </is>
      </c>
      <c r="G3663" t="n">
        <v>2744</v>
      </c>
      <c r="H3663" t="n">
        <v>0.3</v>
      </c>
      <c r="I3663" t="inlineStr">
        <is>
          <t>KG</t>
        </is>
      </c>
      <c r="J3663" t="inlineStr">
        <is>
          <t>ALIMENTOS</t>
        </is>
      </c>
      <c r="K3663" t="inlineStr">
        <is>
          <t>06/2025</t>
        </is>
      </c>
      <c r="L3663" t="n">
        <v>60</v>
      </c>
      <c r="M3663" s="551" t="n">
        <v>45827</v>
      </c>
      <c r="N3663" t="n">
        <v>55</v>
      </c>
      <c r="O3663" t="n">
        <v>55</v>
      </c>
      <c r="P3663" t="n">
        <v>18</v>
      </c>
    </row>
    <row r="3664">
      <c r="A3664" t="n">
        <v>40266</v>
      </c>
      <c r="B3664" t="n">
        <v>122</v>
      </c>
      <c r="C3664" t="inlineStr">
        <is>
          <t>Arcos</t>
        </is>
      </c>
      <c r="D3664" s="551" t="n">
        <v>45839</v>
      </c>
      <c r="E3664" t="n">
        <v>19589</v>
      </c>
      <c r="F3664" t="inlineStr">
        <is>
          <t>PEPINO JAPONES KG</t>
        </is>
      </c>
      <c r="G3664" t="n">
        <v>2637</v>
      </c>
      <c r="H3664" t="n">
        <v>3.94</v>
      </c>
      <c r="I3664" t="inlineStr">
        <is>
          <t>KG</t>
        </is>
      </c>
      <c r="J3664" t="inlineStr">
        <is>
          <t>ALIMENTOS</t>
        </is>
      </c>
      <c r="K3664" t="inlineStr">
        <is>
          <t>06/2025</t>
        </is>
      </c>
      <c r="L3664" t="n">
        <v>4.48</v>
      </c>
      <c r="M3664" s="551" t="n">
        <v>45825</v>
      </c>
      <c r="N3664" t="n">
        <v>5.25</v>
      </c>
      <c r="O3664" t="n">
        <v>7</v>
      </c>
      <c r="P3664" t="n">
        <v>17.65</v>
      </c>
    </row>
    <row r="3665">
      <c r="A3665" t="n">
        <v>40320</v>
      </c>
      <c r="B3665" t="n">
        <v>122</v>
      </c>
      <c r="C3665" t="inlineStr">
        <is>
          <t>Arcos</t>
        </is>
      </c>
      <c r="D3665" s="551" t="n">
        <v>45839</v>
      </c>
      <c r="E3665" t="n">
        <v>20422</v>
      </c>
      <c r="F3665" t="inlineStr">
        <is>
          <t>AVEIA EM FLOCOS YOKI 500GR</t>
        </is>
      </c>
      <c r="G3665" t="n">
        <v>2186</v>
      </c>
      <c r="H3665" t="n">
        <v>2</v>
      </c>
      <c r="I3665" t="inlineStr">
        <is>
          <t>UN</t>
        </is>
      </c>
      <c r="J3665" t="inlineStr">
        <is>
          <t>ALIMENTOS</t>
        </is>
      </c>
      <c r="K3665" t="inlineStr">
        <is>
          <t>06/2025</t>
        </is>
      </c>
      <c r="L3665" t="n">
        <v>0</v>
      </c>
      <c r="M3665" s="551" t="n">
        <v>45804</v>
      </c>
      <c r="N3665" t="n">
        <v>8.699999999999999</v>
      </c>
      <c r="O3665" t="n">
        <v>8.699999999999999</v>
      </c>
      <c r="P3665" t="n">
        <v>17.4</v>
      </c>
    </row>
    <row r="3666">
      <c r="A3666" t="n">
        <v>40380</v>
      </c>
      <c r="B3666" t="n">
        <v>122</v>
      </c>
      <c r="C3666" t="inlineStr">
        <is>
          <t>Arcos</t>
        </is>
      </c>
      <c r="D3666" s="551" t="n">
        <v>45839</v>
      </c>
      <c r="E3666" t="n">
        <v>19562</v>
      </c>
      <c r="F3666" t="inlineStr">
        <is>
          <t>PIMENTAO AMARELO KG</t>
        </is>
      </c>
      <c r="G3666" t="n">
        <v>2655</v>
      </c>
      <c r="H3666" t="n">
        <v>0.9</v>
      </c>
      <c r="I3666" t="inlineStr">
        <is>
          <t>KG</t>
        </is>
      </c>
      <c r="J3666" t="inlineStr">
        <is>
          <t>ALIMENTOS</t>
        </is>
      </c>
      <c r="K3666" t="inlineStr">
        <is>
          <t>06/2025</t>
        </is>
      </c>
      <c r="L3666" t="n">
        <v>18.36</v>
      </c>
      <c r="M3666" s="551" t="n">
        <v>45838</v>
      </c>
      <c r="N3666" t="n">
        <v>25.6</v>
      </c>
      <c r="O3666" t="n">
        <v>23.66</v>
      </c>
      <c r="P3666" t="n">
        <v>16.52</v>
      </c>
    </row>
    <row r="3667">
      <c r="A3667" t="n">
        <v>40346</v>
      </c>
      <c r="B3667" t="n">
        <v>122</v>
      </c>
      <c r="C3667" t="inlineStr">
        <is>
          <t>Arcos</t>
        </is>
      </c>
      <c r="D3667" s="551" t="n">
        <v>45839</v>
      </c>
      <c r="E3667" t="n">
        <v>19473</v>
      </c>
      <c r="F3667" t="inlineStr">
        <is>
          <t>RUCULA HIDROPONICA KG</t>
        </is>
      </c>
      <c r="G3667" t="n">
        <v>2732</v>
      </c>
      <c r="H3667" t="n">
        <v>1.22</v>
      </c>
      <c r="I3667" t="inlineStr">
        <is>
          <t>KG</t>
        </is>
      </c>
      <c r="J3667" t="inlineStr">
        <is>
          <t>ALIMENTOS</t>
        </is>
      </c>
      <c r="K3667" t="inlineStr">
        <is>
          <t>06/2025</t>
        </is>
      </c>
      <c r="L3667" t="n">
        <v>13.29</v>
      </c>
      <c r="M3667" s="551" t="n">
        <v>45838</v>
      </c>
      <c r="N3667" t="n">
        <v>12</v>
      </c>
      <c r="O3667" t="n">
        <v>12</v>
      </c>
      <c r="P3667" t="n">
        <v>16.21</v>
      </c>
    </row>
    <row r="3668">
      <c r="A3668" t="n">
        <v>40376</v>
      </c>
      <c r="B3668" t="n">
        <v>122</v>
      </c>
      <c r="C3668" t="inlineStr">
        <is>
          <t>Arcos</t>
        </is>
      </c>
      <c r="D3668" s="551" t="n">
        <v>45839</v>
      </c>
      <c r="E3668" t="n">
        <v>20174</v>
      </c>
      <c r="F3668" t="inlineStr">
        <is>
          <t>SEMENTE DE GIRASSOL SEM CASCA KG</t>
        </is>
      </c>
      <c r="G3668" t="n">
        <v>2264</v>
      </c>
      <c r="H3668" t="n">
        <v>0.98</v>
      </c>
      <c r="I3668" t="inlineStr">
        <is>
          <t>KG</t>
        </is>
      </c>
      <c r="J3668" t="inlineStr">
        <is>
          <t>ALIMENTOS</t>
        </is>
      </c>
      <c r="K3668" t="inlineStr">
        <is>
          <t>06/2025</t>
        </is>
      </c>
      <c r="L3668" t="n">
        <v>0</v>
      </c>
      <c r="M3668" s="551" t="n">
        <v>45797</v>
      </c>
      <c r="N3668" t="n">
        <v>16.5</v>
      </c>
      <c r="O3668" t="n">
        <v>15.9</v>
      </c>
      <c r="P3668" t="n">
        <v>16.17</v>
      </c>
    </row>
    <row r="3669">
      <c r="A3669" t="n">
        <v>40381</v>
      </c>
      <c r="B3669" t="n">
        <v>122</v>
      </c>
      <c r="C3669" t="inlineStr">
        <is>
          <t>Arcos</t>
        </is>
      </c>
      <c r="D3669" s="551" t="n">
        <v>45839</v>
      </c>
      <c r="E3669" t="n">
        <v>19572</v>
      </c>
      <c r="F3669" t="inlineStr">
        <is>
          <t>PIMENTA DEDO DE MOCA KG</t>
        </is>
      </c>
      <c r="G3669" t="n">
        <v>2646</v>
      </c>
      <c r="H3669" t="n">
        <v>0.84</v>
      </c>
      <c r="I3669" t="inlineStr">
        <is>
          <t>KG</t>
        </is>
      </c>
      <c r="J3669" t="inlineStr">
        <is>
          <t>ALIMENTOS</t>
        </is>
      </c>
      <c r="K3669" t="inlineStr">
        <is>
          <t>06/2025</t>
        </is>
      </c>
      <c r="L3669" t="n">
        <v>18.35</v>
      </c>
      <c r="M3669" s="551" t="n">
        <v>45838</v>
      </c>
      <c r="N3669" t="n">
        <v>20</v>
      </c>
      <c r="O3669" t="n">
        <v>20</v>
      </c>
      <c r="P3669" t="n">
        <v>15.41</v>
      </c>
    </row>
    <row r="3670">
      <c r="A3670" t="n">
        <v>40416</v>
      </c>
      <c r="B3670" t="n">
        <v>122</v>
      </c>
      <c r="C3670" t="inlineStr">
        <is>
          <t>Arcos</t>
        </is>
      </c>
      <c r="D3670" s="551" t="n">
        <v>45839</v>
      </c>
      <c r="E3670" t="n">
        <v>17061</v>
      </c>
      <c r="F3670" t="inlineStr">
        <is>
          <t>SALVIA KG</t>
        </is>
      </c>
      <c r="G3670" t="n">
        <v>2738</v>
      </c>
      <c r="H3670" t="n">
        <v>0.18</v>
      </c>
      <c r="I3670" t="inlineStr">
        <is>
          <t>KG</t>
        </is>
      </c>
      <c r="J3670" t="inlineStr">
        <is>
          <t>ALIMENTOS</t>
        </is>
      </c>
      <c r="K3670" t="inlineStr">
        <is>
          <t>06/2025</t>
        </is>
      </c>
      <c r="L3670" t="n">
        <v>82.5</v>
      </c>
      <c r="M3670" s="551" t="n">
        <v>45832</v>
      </c>
      <c r="N3670" t="n">
        <v>80</v>
      </c>
      <c r="O3670" t="n">
        <v>80</v>
      </c>
      <c r="P3670" t="n">
        <v>14.85</v>
      </c>
    </row>
    <row r="3671">
      <c r="A3671" t="n">
        <v>40274</v>
      </c>
      <c r="B3671" t="n">
        <v>122</v>
      </c>
      <c r="C3671" t="inlineStr">
        <is>
          <t>Arcos</t>
        </is>
      </c>
      <c r="D3671" s="551" t="n">
        <v>45839</v>
      </c>
      <c r="E3671" t="n">
        <v>19787</v>
      </c>
      <c r="F3671" t="inlineStr">
        <is>
          <t>ABACAXI PEROLA KG</t>
        </is>
      </c>
      <c r="G3671" t="n">
        <v>2471</v>
      </c>
      <c r="H3671" t="n">
        <v>3.2</v>
      </c>
      <c r="I3671" t="inlineStr">
        <is>
          <t>KG</t>
        </is>
      </c>
      <c r="J3671" t="inlineStr">
        <is>
          <t>ALIMENTOS</t>
        </is>
      </c>
      <c r="K3671" t="inlineStr">
        <is>
          <t>06/2025</t>
        </is>
      </c>
      <c r="L3671" t="n">
        <v>4.3</v>
      </c>
      <c r="M3671" s="551" t="n">
        <v>45838</v>
      </c>
      <c r="N3671" t="n">
        <v>4.2</v>
      </c>
      <c r="O3671" t="n">
        <v>4.21</v>
      </c>
      <c r="P3671" t="n">
        <v>13.76</v>
      </c>
    </row>
    <row r="3672">
      <c r="A3672" t="n">
        <v>40364</v>
      </c>
      <c r="B3672" t="n">
        <v>122</v>
      </c>
      <c r="C3672" t="inlineStr">
        <is>
          <t>Arcos</t>
        </is>
      </c>
      <c r="D3672" s="551" t="n">
        <v>45839</v>
      </c>
      <c r="E3672" t="n">
        <v>18433</v>
      </c>
      <c r="F3672" t="inlineStr">
        <is>
          <t>CACHAÇA PIRASSUNUNGA 51 OURO 965ML</t>
        </is>
      </c>
      <c r="G3672" t="n">
        <v>3212</v>
      </c>
      <c r="H3672" t="n">
        <v>1</v>
      </c>
      <c r="I3672" t="inlineStr">
        <is>
          <t>UN</t>
        </is>
      </c>
      <c r="J3672" t="inlineStr">
        <is>
          <t>BEBIDAS</t>
        </is>
      </c>
      <c r="K3672" t="inlineStr">
        <is>
          <t>06/2025</t>
        </is>
      </c>
      <c r="L3672" t="n">
        <v>0</v>
      </c>
      <c r="M3672" s="551" t="n">
        <v>-693593</v>
      </c>
      <c r="N3672" t="n">
        <v>0</v>
      </c>
      <c r="O3672" t="n">
        <v>0</v>
      </c>
      <c r="P3672" t="n">
        <v>13.53</v>
      </c>
    </row>
    <row r="3673">
      <c r="A3673" t="n">
        <v>40444</v>
      </c>
      <c r="B3673" t="n">
        <v>122</v>
      </c>
      <c r="C3673" t="inlineStr">
        <is>
          <t>Arcos</t>
        </is>
      </c>
      <c r="D3673" s="551" t="n">
        <v>45839</v>
      </c>
      <c r="E3673" t="n">
        <v>20327</v>
      </c>
      <c r="F3673" t="inlineStr">
        <is>
          <t>FUBA MIMOSO YOKI C/1KG</t>
        </is>
      </c>
      <c r="G3673" t="n">
        <v>2211</v>
      </c>
      <c r="H3673" t="n">
        <v>2</v>
      </c>
      <c r="I3673" t="inlineStr">
        <is>
          <t>PC</t>
        </is>
      </c>
      <c r="J3673" t="inlineStr">
        <is>
          <t>ALIMENTOS</t>
        </is>
      </c>
      <c r="K3673" t="inlineStr">
        <is>
          <t>06/2025</t>
        </is>
      </c>
      <c r="L3673" t="n">
        <v>0</v>
      </c>
      <c r="M3673" s="551" t="n">
        <v>-693593</v>
      </c>
      <c r="N3673" t="n">
        <v>0</v>
      </c>
      <c r="O3673" t="n">
        <v>6.75</v>
      </c>
      <c r="P3673" t="n">
        <v>13.5</v>
      </c>
    </row>
    <row r="3674">
      <c r="A3674" t="n">
        <v>40312</v>
      </c>
      <c r="B3674" t="n">
        <v>122</v>
      </c>
      <c r="C3674" t="inlineStr">
        <is>
          <t>Arcos</t>
        </is>
      </c>
      <c r="D3674" s="551" t="n">
        <v>45839</v>
      </c>
      <c r="E3674" t="n">
        <v>19557</v>
      </c>
      <c r="F3674" t="inlineStr">
        <is>
          <t>RABANETE KG</t>
        </is>
      </c>
      <c r="G3674" t="n">
        <v>2660</v>
      </c>
      <c r="H3674" t="n">
        <v>2.06</v>
      </c>
      <c r="I3674" t="inlineStr">
        <is>
          <t>KG</t>
        </is>
      </c>
      <c r="J3674" t="inlineStr">
        <is>
          <t>ALIMENTOS</t>
        </is>
      </c>
      <c r="K3674" t="inlineStr">
        <is>
          <t>06/2025</t>
        </is>
      </c>
      <c r="L3674" t="n">
        <v>6.5</v>
      </c>
      <c r="M3674" s="551" t="n">
        <v>45818</v>
      </c>
      <c r="N3674" t="n">
        <v>6.5</v>
      </c>
      <c r="O3674" t="n">
        <v>7.5</v>
      </c>
      <c r="P3674" t="n">
        <v>13.39</v>
      </c>
    </row>
    <row r="3675">
      <c r="A3675" t="n">
        <v>40395</v>
      </c>
      <c r="B3675" t="n">
        <v>122</v>
      </c>
      <c r="C3675" t="inlineStr">
        <is>
          <t>Arcos</t>
        </is>
      </c>
      <c r="D3675" s="551" t="n">
        <v>45839</v>
      </c>
      <c r="E3675" t="n">
        <v>19846</v>
      </c>
      <c r="F3675" t="inlineStr">
        <is>
          <t>BROTO DE MOYASHI GRANEL KG</t>
        </is>
      </c>
      <c r="G3675" t="n">
        <v>2422</v>
      </c>
      <c r="H3675" t="n">
        <v>0.52</v>
      </c>
      <c r="I3675" t="inlineStr">
        <is>
          <t>KG</t>
        </is>
      </c>
      <c r="J3675" t="inlineStr">
        <is>
          <t>ALIMENTOS</t>
        </is>
      </c>
      <c r="K3675" t="inlineStr">
        <is>
          <t>06/2025</t>
        </is>
      </c>
      <c r="L3675" t="n">
        <v>24.75</v>
      </c>
      <c r="M3675" s="551" t="n">
        <v>45838</v>
      </c>
      <c r="N3675" t="n">
        <v>15.36</v>
      </c>
      <c r="O3675" t="n">
        <v>15.36</v>
      </c>
      <c r="P3675" t="n">
        <v>12.87</v>
      </c>
    </row>
    <row r="3676">
      <c r="A3676" t="n">
        <v>40318</v>
      </c>
      <c r="B3676" t="n">
        <v>122</v>
      </c>
      <c r="C3676" t="inlineStr">
        <is>
          <t>Arcos</t>
        </is>
      </c>
      <c r="D3676" s="551" t="n">
        <v>45839</v>
      </c>
      <c r="E3676" t="n">
        <v>21075</v>
      </c>
      <c r="F3676" t="inlineStr">
        <is>
          <t>ACUCAR DEMERARA UNIAO C/1KG</t>
        </is>
      </c>
      <c r="G3676" t="n">
        <v>1993</v>
      </c>
      <c r="H3676" t="n">
        <v>2</v>
      </c>
      <c r="I3676" t="inlineStr">
        <is>
          <t>PC</t>
        </is>
      </c>
      <c r="J3676" t="inlineStr">
        <is>
          <t>ALIMENTOS</t>
        </is>
      </c>
      <c r="K3676" t="inlineStr">
        <is>
          <t>06/2025</t>
        </is>
      </c>
      <c r="L3676" t="n">
        <v>0</v>
      </c>
      <c r="M3676" s="551" t="n">
        <v>-693593</v>
      </c>
      <c r="N3676" t="n">
        <v>0</v>
      </c>
      <c r="O3676" t="n">
        <v>6.41</v>
      </c>
      <c r="P3676" t="n">
        <v>12.82</v>
      </c>
    </row>
    <row r="3677">
      <c r="A3677" t="n">
        <v>40163</v>
      </c>
      <c r="B3677" t="n">
        <v>122</v>
      </c>
      <c r="C3677" t="inlineStr">
        <is>
          <t>Arcos</t>
        </is>
      </c>
      <c r="D3677" s="551" t="n">
        <v>45839</v>
      </c>
      <c r="E3677" t="n">
        <v>23095</v>
      </c>
      <c r="F3677" t="inlineStr">
        <is>
          <t>OVO CAIPIRA UN</t>
        </is>
      </c>
      <c r="G3677" t="n">
        <v>2754</v>
      </c>
      <c r="H3677" t="n">
        <v>12</v>
      </c>
      <c r="I3677" t="inlineStr">
        <is>
          <t>UN</t>
        </is>
      </c>
      <c r="J3677" t="inlineStr">
        <is>
          <t>ALIMENTOS</t>
        </is>
      </c>
      <c r="K3677" t="inlineStr">
        <is>
          <t>06/2025</t>
        </is>
      </c>
      <c r="L3677" t="n">
        <v>1.05</v>
      </c>
      <c r="M3677" s="551" t="n">
        <v>45834</v>
      </c>
      <c r="N3677" t="n">
        <v>1.05</v>
      </c>
      <c r="O3677" t="n">
        <v>1</v>
      </c>
      <c r="P3677" t="n">
        <v>12.6</v>
      </c>
    </row>
    <row r="3678">
      <c r="A3678" t="n">
        <v>40425</v>
      </c>
      <c r="B3678" t="n">
        <v>122</v>
      </c>
      <c r="C3678" t="inlineStr">
        <is>
          <t>Arcos</t>
        </is>
      </c>
      <c r="D3678" s="551" t="n">
        <v>45839</v>
      </c>
      <c r="E3678" t="n">
        <v>18329</v>
      </c>
      <c r="F3678" t="inlineStr">
        <is>
          <t>LICOR CHARTREAUSE VERDE 700ML</t>
        </is>
      </c>
      <c r="G3678" t="n">
        <v>3304</v>
      </c>
      <c r="H3678" t="n">
        <v>0.03</v>
      </c>
      <c r="I3678" t="inlineStr">
        <is>
          <t>UN</t>
        </is>
      </c>
      <c r="J3678" t="inlineStr">
        <is>
          <t>BEBIDAS</t>
        </is>
      </c>
      <c r="K3678" t="inlineStr">
        <is>
          <t>06/2025</t>
        </is>
      </c>
      <c r="L3678" t="n">
        <v>0</v>
      </c>
      <c r="M3678" s="551" t="n">
        <v>-693593</v>
      </c>
      <c r="N3678" t="n">
        <v>0</v>
      </c>
      <c r="O3678" t="n">
        <v>0</v>
      </c>
      <c r="P3678" t="n">
        <v>12.59</v>
      </c>
    </row>
    <row r="3679">
      <c r="A3679" t="n">
        <v>40445</v>
      </c>
      <c r="B3679" t="n">
        <v>122</v>
      </c>
      <c r="C3679" t="inlineStr">
        <is>
          <t>Arcos</t>
        </is>
      </c>
      <c r="D3679" s="551" t="n">
        <v>45839</v>
      </c>
      <c r="E3679" t="n">
        <v>20231</v>
      </c>
      <c r="F3679" t="inlineStr">
        <is>
          <t>FEIJAO FRADINHO CAMIL C/2KG</t>
        </is>
      </c>
      <c r="G3679" t="n">
        <v>2247</v>
      </c>
      <c r="H3679" t="n">
        <v>1</v>
      </c>
      <c r="I3679" t="inlineStr">
        <is>
          <t>PC</t>
        </is>
      </c>
      <c r="J3679" t="inlineStr">
        <is>
          <t>ALIMENTOS</t>
        </is>
      </c>
      <c r="K3679" t="inlineStr">
        <is>
          <t>06/2025</t>
        </is>
      </c>
      <c r="L3679" t="n">
        <v>0</v>
      </c>
      <c r="M3679" s="551" t="n">
        <v>-693593</v>
      </c>
      <c r="N3679" t="n">
        <v>0</v>
      </c>
      <c r="O3679" t="n">
        <v>12.1</v>
      </c>
      <c r="P3679" t="n">
        <v>12.1</v>
      </c>
    </row>
    <row r="3680">
      <c r="A3680" t="n">
        <v>40411</v>
      </c>
      <c r="B3680" t="n">
        <v>122</v>
      </c>
      <c r="C3680" t="inlineStr">
        <is>
          <t>Arcos</t>
        </is>
      </c>
      <c r="D3680" s="551" t="n">
        <v>45839</v>
      </c>
      <c r="E3680" t="n">
        <v>18191</v>
      </c>
      <c r="F3680" t="inlineStr">
        <is>
          <t>VODKA ABSOLUT VANILIA 750ML</t>
        </is>
      </c>
      <c r="G3680" t="n">
        <v>3433</v>
      </c>
      <c r="H3680" t="n">
        <v>0.24</v>
      </c>
      <c r="I3680" t="inlineStr">
        <is>
          <t>GR</t>
        </is>
      </c>
      <c r="J3680" t="inlineStr">
        <is>
          <t>BEBIDAS</t>
        </is>
      </c>
      <c r="K3680" t="inlineStr">
        <is>
          <t>06/2025</t>
        </is>
      </c>
      <c r="L3680" t="n">
        <v>0</v>
      </c>
      <c r="M3680" s="551" t="n">
        <v>-693593</v>
      </c>
      <c r="N3680" t="n">
        <v>0</v>
      </c>
      <c r="O3680" t="n">
        <v>0</v>
      </c>
      <c r="P3680" t="n">
        <v>12.05</v>
      </c>
    </row>
    <row r="3681">
      <c r="A3681" t="n">
        <v>40149</v>
      </c>
      <c r="B3681" t="n">
        <v>122</v>
      </c>
      <c r="C3681" t="inlineStr">
        <is>
          <t>Arcos</t>
        </is>
      </c>
      <c r="D3681" s="551" t="n">
        <v>45839</v>
      </c>
      <c r="E3681" t="n">
        <v>24394</v>
      </c>
      <c r="F3681" t="inlineStr">
        <is>
          <t>OVO BRANCO UN</t>
        </is>
      </c>
      <c r="G3681" t="n">
        <v>2753</v>
      </c>
      <c r="H3681" t="n">
        <v>17</v>
      </c>
      <c r="I3681" t="inlineStr">
        <is>
          <t>UN</t>
        </is>
      </c>
      <c r="J3681" t="inlineStr">
        <is>
          <t>ALIMENTOS</t>
        </is>
      </c>
      <c r="K3681" t="inlineStr">
        <is>
          <t>06/2025</t>
        </is>
      </c>
      <c r="L3681" t="n">
        <v>0.68</v>
      </c>
      <c r="M3681" s="551" t="n">
        <v>45834</v>
      </c>
      <c r="N3681" t="n">
        <v>0.6</v>
      </c>
      <c r="O3681" t="n">
        <v>0.7</v>
      </c>
      <c r="P3681" t="n">
        <v>11.56</v>
      </c>
    </row>
    <row r="3682">
      <c r="A3682" t="n">
        <v>40440</v>
      </c>
      <c r="B3682" t="n">
        <v>122</v>
      </c>
      <c r="C3682" t="inlineStr">
        <is>
          <t>Arcos</t>
        </is>
      </c>
      <c r="D3682" s="551" t="n">
        <v>45839</v>
      </c>
      <c r="E3682" t="n">
        <v>20323</v>
      </c>
      <c r="F3682" t="inlineStr">
        <is>
          <t>TRIGO P/ KIBE YOKI 12X500G</t>
        </is>
      </c>
      <c r="G3682" t="n">
        <v>2212</v>
      </c>
      <c r="H3682" t="n">
        <v>1</v>
      </c>
      <c r="I3682" t="inlineStr">
        <is>
          <t>UN</t>
        </is>
      </c>
      <c r="J3682" t="inlineStr">
        <is>
          <t>ALIMENTOS</t>
        </is>
      </c>
      <c r="K3682" t="inlineStr">
        <is>
          <t>06/2025</t>
        </is>
      </c>
      <c r="L3682" t="n">
        <v>0</v>
      </c>
      <c r="M3682" s="551" t="n">
        <v>-693593</v>
      </c>
      <c r="N3682" t="n">
        <v>0</v>
      </c>
      <c r="O3682" t="n">
        <v>0</v>
      </c>
      <c r="P3682" t="n">
        <v>10.49</v>
      </c>
    </row>
    <row r="3683">
      <c r="A3683" t="n">
        <v>40415</v>
      </c>
      <c r="B3683" t="n">
        <v>122</v>
      </c>
      <c r="C3683" t="inlineStr">
        <is>
          <t>Arcos</t>
        </is>
      </c>
      <c r="D3683" s="551" t="n">
        <v>45839</v>
      </c>
      <c r="E3683" t="n">
        <v>19463</v>
      </c>
      <c r="F3683" t="inlineStr">
        <is>
          <t>TOMILHO KG</t>
        </is>
      </c>
      <c r="G3683" t="n">
        <v>2739</v>
      </c>
      <c r="H3683" t="n">
        <v>0.2</v>
      </c>
      <c r="I3683" t="inlineStr">
        <is>
          <t>KG</t>
        </is>
      </c>
      <c r="J3683" t="inlineStr">
        <is>
          <t>ALIMENTOS</t>
        </is>
      </c>
      <c r="K3683" t="inlineStr">
        <is>
          <t>06/2025</t>
        </is>
      </c>
      <c r="L3683" t="n">
        <v>50.94</v>
      </c>
      <c r="M3683" s="551" t="n">
        <v>45838</v>
      </c>
      <c r="N3683" t="n">
        <v>50</v>
      </c>
      <c r="O3683" t="n">
        <v>52.5</v>
      </c>
      <c r="P3683" t="n">
        <v>10.19</v>
      </c>
    </row>
    <row r="3684">
      <c r="A3684" t="n">
        <v>40382</v>
      </c>
      <c r="B3684" t="n">
        <v>122</v>
      </c>
      <c r="C3684" t="inlineStr">
        <is>
          <t>Arcos</t>
        </is>
      </c>
      <c r="D3684" s="551" t="n">
        <v>45839</v>
      </c>
      <c r="E3684" t="n">
        <v>19480</v>
      </c>
      <c r="F3684" t="inlineStr">
        <is>
          <t>HORTELA HIDROPONICA KG</t>
        </is>
      </c>
      <c r="G3684" t="n">
        <v>2726</v>
      </c>
      <c r="H3684" t="n">
        <v>0.82</v>
      </c>
      <c r="I3684" t="inlineStr">
        <is>
          <t>KG</t>
        </is>
      </c>
      <c r="J3684" t="inlineStr">
        <is>
          <t>ALIMENTOS</t>
        </is>
      </c>
      <c r="K3684" t="inlineStr">
        <is>
          <t>06/2025</t>
        </is>
      </c>
      <c r="L3684" t="n">
        <v>12</v>
      </c>
      <c r="M3684" s="551" t="n">
        <v>45838</v>
      </c>
      <c r="N3684" t="n">
        <v>12</v>
      </c>
      <c r="O3684" t="n">
        <v>12.5</v>
      </c>
      <c r="P3684" t="n">
        <v>9.84</v>
      </c>
    </row>
    <row r="3685">
      <c r="A3685" t="n">
        <v>40254</v>
      </c>
      <c r="B3685" t="n">
        <v>122</v>
      </c>
      <c r="C3685" t="inlineStr">
        <is>
          <t>Arcos</t>
        </is>
      </c>
      <c r="D3685" s="551" t="n">
        <v>45839</v>
      </c>
      <c r="E3685" t="n">
        <v>19618</v>
      </c>
      <c r="F3685" t="inlineStr">
        <is>
          <t>CHUCHU KG</t>
        </is>
      </c>
      <c r="G3685" t="n">
        <v>2616</v>
      </c>
      <c r="H3685" t="n">
        <v>4.3</v>
      </c>
      <c r="I3685" t="inlineStr">
        <is>
          <t>KG</t>
        </is>
      </c>
      <c r="J3685" t="inlineStr">
        <is>
          <t>ALIMENTOS</t>
        </is>
      </c>
      <c r="K3685" t="inlineStr">
        <is>
          <t>06/2025</t>
        </is>
      </c>
      <c r="L3685" t="n">
        <v>2.28</v>
      </c>
      <c r="M3685" s="551" t="n">
        <v>45834</v>
      </c>
      <c r="N3685" t="n">
        <v>2.4</v>
      </c>
      <c r="O3685" t="n">
        <v>2.4</v>
      </c>
      <c r="P3685" t="n">
        <v>9.800000000000001</v>
      </c>
    </row>
    <row r="3686">
      <c r="A3686" t="n">
        <v>40347</v>
      </c>
      <c r="B3686" t="n">
        <v>122</v>
      </c>
      <c r="C3686" t="inlineStr">
        <is>
          <t>Arcos</t>
        </is>
      </c>
      <c r="D3686" s="551" t="n">
        <v>45839</v>
      </c>
      <c r="E3686" t="n">
        <v>19505</v>
      </c>
      <c r="F3686" t="inlineStr">
        <is>
          <t>ALFACE AMERICANA KG</t>
        </is>
      </c>
      <c r="G3686" t="n">
        <v>2706</v>
      </c>
      <c r="H3686" t="n">
        <v>1.16</v>
      </c>
      <c r="I3686" t="inlineStr">
        <is>
          <t>KG</t>
        </is>
      </c>
      <c r="J3686" t="inlineStr">
        <is>
          <t>ALIMENTOS</t>
        </is>
      </c>
      <c r="K3686" t="inlineStr">
        <is>
          <t>06/2025</t>
        </is>
      </c>
      <c r="L3686" t="n">
        <v>7.3</v>
      </c>
      <c r="M3686" s="551" t="n">
        <v>45838</v>
      </c>
      <c r="N3686" t="n">
        <v>7.5</v>
      </c>
      <c r="O3686" t="n">
        <v>7.61</v>
      </c>
      <c r="P3686" t="n">
        <v>8.470000000000001</v>
      </c>
    </row>
    <row r="3687">
      <c r="A3687" t="n">
        <v>40408</v>
      </c>
      <c r="B3687" t="n">
        <v>122</v>
      </c>
      <c r="C3687" t="inlineStr">
        <is>
          <t>Arcos</t>
        </is>
      </c>
      <c r="D3687" s="551" t="n">
        <v>45839</v>
      </c>
      <c r="E3687" t="n">
        <v>19575</v>
      </c>
      <c r="F3687" t="inlineStr">
        <is>
          <t>PIMENTA DE CHEIRO VERDE KG</t>
        </is>
      </c>
      <c r="G3687" t="n">
        <v>2643</v>
      </c>
      <c r="H3687" t="n">
        <v>0.3</v>
      </c>
      <c r="I3687" t="inlineStr">
        <is>
          <t>KG</t>
        </is>
      </c>
      <c r="J3687" t="inlineStr">
        <is>
          <t>ALIMENTOS</t>
        </is>
      </c>
      <c r="K3687" t="inlineStr">
        <is>
          <t>06/2025</t>
        </is>
      </c>
      <c r="L3687" t="n">
        <v>28</v>
      </c>
      <c r="M3687" s="551" t="n">
        <v>45832</v>
      </c>
      <c r="N3687" t="n">
        <v>28</v>
      </c>
      <c r="O3687" t="n">
        <v>30</v>
      </c>
      <c r="P3687" t="n">
        <v>8.4</v>
      </c>
    </row>
    <row r="3688">
      <c r="A3688" t="n">
        <v>40443</v>
      </c>
      <c r="B3688" t="n">
        <v>122</v>
      </c>
      <c r="C3688" t="inlineStr">
        <is>
          <t>Arcos</t>
        </is>
      </c>
      <c r="D3688" s="551" t="n">
        <v>45839</v>
      </c>
      <c r="E3688" t="n">
        <v>19728</v>
      </c>
      <c r="F3688" t="inlineStr">
        <is>
          <t>PERA WILLIAM KG</t>
        </is>
      </c>
      <c r="G3688" t="n">
        <v>2525</v>
      </c>
      <c r="H3688" t="n">
        <v>0.7</v>
      </c>
      <c r="I3688" t="inlineStr">
        <is>
          <t>KG</t>
        </is>
      </c>
      <c r="J3688" t="inlineStr">
        <is>
          <t>ALIMENTOS</t>
        </is>
      </c>
      <c r="K3688" t="inlineStr">
        <is>
          <t>06/2025</t>
        </is>
      </c>
      <c r="L3688" t="n">
        <v>11.5</v>
      </c>
      <c r="M3688" s="551" t="n">
        <v>45838</v>
      </c>
      <c r="N3688" t="n">
        <v>11</v>
      </c>
      <c r="O3688" t="n">
        <v>11</v>
      </c>
      <c r="P3688" t="n">
        <v>8.050000000000001</v>
      </c>
    </row>
    <row r="3689">
      <c r="A3689" t="n">
        <v>40389</v>
      </c>
      <c r="B3689" t="n">
        <v>122</v>
      </c>
      <c r="C3689" t="inlineStr">
        <is>
          <t>Arcos</t>
        </is>
      </c>
      <c r="D3689" s="551" t="n">
        <v>45839</v>
      </c>
      <c r="E3689" t="n">
        <v>19743</v>
      </c>
      <c r="F3689" t="inlineStr">
        <is>
          <t>MACA VERDE KG</t>
        </is>
      </c>
      <c r="G3689" t="n">
        <v>2510</v>
      </c>
      <c r="H3689" t="n">
        <v>0.6</v>
      </c>
      <c r="I3689" t="inlineStr">
        <is>
          <t>KG</t>
        </is>
      </c>
      <c r="J3689" t="inlineStr">
        <is>
          <t>ALIMENTOS</t>
        </is>
      </c>
      <c r="K3689" t="inlineStr">
        <is>
          <t>06/2025</t>
        </is>
      </c>
      <c r="L3689" t="n">
        <v>13.07</v>
      </c>
      <c r="M3689" s="551" t="n">
        <v>45838</v>
      </c>
      <c r="N3689" t="n">
        <v>12.5</v>
      </c>
      <c r="O3689" t="n">
        <v>12.5</v>
      </c>
      <c r="P3689" t="n">
        <v>7.84</v>
      </c>
    </row>
    <row r="3690">
      <c r="A3690" t="n">
        <v>40422</v>
      </c>
      <c r="B3690" t="n">
        <v>122</v>
      </c>
      <c r="C3690" t="inlineStr">
        <is>
          <t>Arcos</t>
        </is>
      </c>
      <c r="D3690" s="551" t="n">
        <v>45839</v>
      </c>
      <c r="E3690" t="n">
        <v>19489</v>
      </c>
      <c r="F3690" t="inlineStr">
        <is>
          <t>CEBOLETE KG</t>
        </is>
      </c>
      <c r="G3690" t="n">
        <v>2719</v>
      </c>
      <c r="H3690" t="n">
        <v>0.1</v>
      </c>
      <c r="I3690" t="inlineStr">
        <is>
          <t>KG</t>
        </is>
      </c>
      <c r="J3690" t="inlineStr">
        <is>
          <t>ALIMENTOS</t>
        </is>
      </c>
      <c r="K3690" t="inlineStr">
        <is>
          <t>06/2025</t>
        </is>
      </c>
      <c r="L3690" t="n">
        <v>75</v>
      </c>
      <c r="M3690" s="551" t="n">
        <v>45838</v>
      </c>
      <c r="N3690" t="n">
        <v>75</v>
      </c>
      <c r="O3690" t="n">
        <v>75</v>
      </c>
      <c r="P3690" t="n">
        <v>7.5</v>
      </c>
    </row>
    <row r="3691">
      <c r="A3691" t="n">
        <v>40386</v>
      </c>
      <c r="B3691" t="n">
        <v>122</v>
      </c>
      <c r="C3691" t="inlineStr">
        <is>
          <t>Arcos</t>
        </is>
      </c>
      <c r="D3691" s="551" t="n">
        <v>45839</v>
      </c>
      <c r="E3691" t="n">
        <v>19741</v>
      </c>
      <c r="F3691" t="inlineStr">
        <is>
          <t>MANGA PALMER KG</t>
        </is>
      </c>
      <c r="G3691" t="n">
        <v>2512</v>
      </c>
      <c r="H3691" t="n">
        <v>0.68</v>
      </c>
      <c r="I3691" t="inlineStr">
        <is>
          <t>KG</t>
        </is>
      </c>
      <c r="J3691" t="inlineStr">
        <is>
          <t>ALIMENTOS</t>
        </is>
      </c>
      <c r="K3691" t="inlineStr">
        <is>
          <t>06/2025</t>
        </is>
      </c>
      <c r="L3691" t="n">
        <v>9.050000000000001</v>
      </c>
      <c r="M3691" s="551" t="n">
        <v>45832</v>
      </c>
      <c r="N3691" t="n">
        <v>9</v>
      </c>
      <c r="O3691" t="n">
        <v>9.4</v>
      </c>
      <c r="P3691" t="n">
        <v>6.15</v>
      </c>
    </row>
    <row r="3692">
      <c r="A3692" t="n">
        <v>40350</v>
      </c>
      <c r="B3692" t="n">
        <v>122</v>
      </c>
      <c r="C3692" t="inlineStr">
        <is>
          <t>Arcos</t>
        </is>
      </c>
      <c r="D3692" s="551" t="n">
        <v>45839</v>
      </c>
      <c r="E3692" t="n">
        <v>19420</v>
      </c>
      <c r="F3692" t="inlineStr">
        <is>
          <t>LEITE INTEGRAL ITALAC 1L</t>
        </is>
      </c>
      <c r="G3692" t="n">
        <v>2758</v>
      </c>
      <c r="H3692" t="n">
        <v>1</v>
      </c>
      <c r="I3692" t="inlineStr">
        <is>
          <t>UN</t>
        </is>
      </c>
      <c r="J3692" t="inlineStr">
        <is>
          <t>ALIMENTOS</t>
        </is>
      </c>
      <c r="K3692" t="inlineStr">
        <is>
          <t>06/2025</t>
        </is>
      </c>
      <c r="L3692" t="n">
        <v>0</v>
      </c>
      <c r="M3692" s="551" t="n">
        <v>45678</v>
      </c>
      <c r="N3692" t="n">
        <v>5.79</v>
      </c>
      <c r="O3692" t="n">
        <v>5.82</v>
      </c>
      <c r="P3692" t="n">
        <v>5.79</v>
      </c>
    </row>
    <row r="3693">
      <c r="A3693" t="n">
        <v>40396</v>
      </c>
      <c r="B3693" t="n">
        <v>122</v>
      </c>
      <c r="C3693" t="inlineStr">
        <is>
          <t>Arcos</t>
        </is>
      </c>
      <c r="D3693" s="551" t="n">
        <v>45839</v>
      </c>
      <c r="E3693" t="n">
        <v>24170</v>
      </c>
      <c r="F3693" t="inlineStr">
        <is>
          <t>COENTRO EM GRAO KG</t>
        </is>
      </c>
      <c r="G3693" t="n">
        <v>2330</v>
      </c>
      <c r="H3693" t="n">
        <v>0.52</v>
      </c>
      <c r="I3693" t="inlineStr">
        <is>
          <t>KG</t>
        </is>
      </c>
      <c r="J3693" t="inlineStr">
        <is>
          <t>ALIMENTOS</t>
        </is>
      </c>
      <c r="K3693" t="inlineStr">
        <is>
          <t>06/2025</t>
        </is>
      </c>
      <c r="L3693" t="n">
        <v>0</v>
      </c>
      <c r="M3693" s="551" t="n">
        <v>-693593</v>
      </c>
      <c r="N3693" t="n">
        <v>0</v>
      </c>
      <c r="O3693" t="n">
        <v>11</v>
      </c>
      <c r="P3693" t="n">
        <v>5.72</v>
      </c>
    </row>
    <row r="3694">
      <c r="A3694" t="n">
        <v>40432</v>
      </c>
      <c r="B3694" t="n">
        <v>122</v>
      </c>
      <c r="C3694" t="inlineStr">
        <is>
          <t>Arcos</t>
        </is>
      </c>
      <c r="D3694" s="551" t="n">
        <v>45839</v>
      </c>
      <c r="E3694" t="n">
        <v>19873</v>
      </c>
      <c r="F3694" t="inlineStr">
        <is>
          <t>CITRATO DE SODIO KG</t>
        </is>
      </c>
      <c r="G3694" t="n">
        <v>2400</v>
      </c>
      <c r="H3694" t="n">
        <v>0.12</v>
      </c>
      <c r="I3694" t="inlineStr">
        <is>
          <t>KG</t>
        </is>
      </c>
      <c r="J3694" t="inlineStr">
        <is>
          <t>ALIMENTOS</t>
        </is>
      </c>
      <c r="K3694" t="inlineStr">
        <is>
          <t>06/2025</t>
        </is>
      </c>
      <c r="L3694" t="n">
        <v>0</v>
      </c>
      <c r="M3694" s="551" t="n">
        <v>-693593</v>
      </c>
      <c r="N3694" t="n">
        <v>0</v>
      </c>
      <c r="O3694" t="n">
        <v>0</v>
      </c>
      <c r="P3694" t="n">
        <v>5.42</v>
      </c>
    </row>
    <row r="3695">
      <c r="A3695" t="n">
        <v>40401</v>
      </c>
      <c r="B3695" t="n">
        <v>122</v>
      </c>
      <c r="C3695" t="inlineStr">
        <is>
          <t>Arcos</t>
        </is>
      </c>
      <c r="D3695" s="551" t="n">
        <v>45839</v>
      </c>
      <c r="E3695" t="n">
        <v>19617</v>
      </c>
      <c r="F3695" t="inlineStr">
        <is>
          <t>COENTRO KG</t>
        </is>
      </c>
      <c r="G3695" t="n">
        <v>2617</v>
      </c>
      <c r="H3695" t="n">
        <v>0.44</v>
      </c>
      <c r="I3695" t="inlineStr">
        <is>
          <t>KG</t>
        </is>
      </c>
      <c r="J3695" t="inlineStr">
        <is>
          <t>ALIMENTOS</t>
        </is>
      </c>
      <c r="K3695" t="inlineStr">
        <is>
          <t>06/2025</t>
        </is>
      </c>
      <c r="L3695" t="n">
        <v>11.79</v>
      </c>
      <c r="M3695" s="551" t="n">
        <v>45838</v>
      </c>
      <c r="N3695" t="n">
        <v>18</v>
      </c>
      <c r="O3695" t="n">
        <v>18</v>
      </c>
      <c r="P3695" t="n">
        <v>5.19</v>
      </c>
    </row>
    <row r="3696">
      <c r="A3696" t="n">
        <v>40378</v>
      </c>
      <c r="B3696" t="n">
        <v>122</v>
      </c>
      <c r="C3696" t="inlineStr">
        <is>
          <t>Arcos</t>
        </is>
      </c>
      <c r="D3696" s="551" t="n">
        <v>45839</v>
      </c>
      <c r="E3696" t="n">
        <v>19613</v>
      </c>
      <c r="F3696" t="inlineStr">
        <is>
          <t>COUVE MANTEIGA KG</t>
        </is>
      </c>
      <c r="G3696" t="n">
        <v>2620</v>
      </c>
      <c r="H3696" t="n">
        <v>0.9399999999999999</v>
      </c>
      <c r="I3696" t="inlineStr">
        <is>
          <t>KG</t>
        </is>
      </c>
      <c r="J3696" t="inlineStr">
        <is>
          <t>ALIMENTOS</t>
        </is>
      </c>
      <c r="K3696" t="inlineStr">
        <is>
          <t>06/2025</t>
        </is>
      </c>
      <c r="L3696" t="n">
        <v>5.24</v>
      </c>
      <c r="M3696" s="551" t="n">
        <v>45838</v>
      </c>
      <c r="N3696" t="n">
        <v>6</v>
      </c>
      <c r="O3696" t="n">
        <v>6.17</v>
      </c>
      <c r="P3696" t="n">
        <v>4.93</v>
      </c>
    </row>
    <row r="3697">
      <c r="A3697" t="n">
        <v>40437</v>
      </c>
      <c r="B3697" t="n">
        <v>122</v>
      </c>
      <c r="C3697" t="inlineStr">
        <is>
          <t>Arcos</t>
        </is>
      </c>
      <c r="D3697" s="551" t="n">
        <v>45839</v>
      </c>
      <c r="E3697" t="n">
        <v>24219</v>
      </c>
      <c r="F3697" t="inlineStr">
        <is>
          <t>CURRY EM PO KG</t>
        </is>
      </c>
      <c r="G3697" t="n">
        <v>2387</v>
      </c>
      <c r="H3697" t="n">
        <v>0.52</v>
      </c>
      <c r="I3697" t="inlineStr">
        <is>
          <t>KG</t>
        </is>
      </c>
      <c r="J3697" t="inlineStr">
        <is>
          <t>ALIMENTOS</t>
        </is>
      </c>
      <c r="K3697" t="inlineStr">
        <is>
          <t>06/2025</t>
        </is>
      </c>
      <c r="L3697" t="n">
        <v>0</v>
      </c>
      <c r="M3697" s="551" t="n">
        <v>45777</v>
      </c>
      <c r="N3697" t="n">
        <v>7.74</v>
      </c>
      <c r="O3697" t="n">
        <v>7.74</v>
      </c>
      <c r="P3697" t="n">
        <v>4.02</v>
      </c>
    </row>
    <row r="3698">
      <c r="A3698" t="n">
        <v>40393</v>
      </c>
      <c r="B3698" t="n">
        <v>122</v>
      </c>
      <c r="C3698" t="inlineStr">
        <is>
          <t>Arcos</t>
        </is>
      </c>
      <c r="D3698" s="551" t="n">
        <v>45839</v>
      </c>
      <c r="E3698" t="n">
        <v>19465</v>
      </c>
      <c r="F3698" t="inlineStr">
        <is>
          <t>SALSAO KG</t>
        </is>
      </c>
      <c r="G3698" t="n">
        <v>2737</v>
      </c>
      <c r="H3698" t="n">
        <v>0.5600000000000001</v>
      </c>
      <c r="I3698" t="inlineStr">
        <is>
          <t>KG</t>
        </is>
      </c>
      <c r="J3698" t="inlineStr">
        <is>
          <t>ALIMENTOS</t>
        </is>
      </c>
      <c r="K3698" t="inlineStr">
        <is>
          <t>06/2025</t>
        </is>
      </c>
      <c r="L3698" t="n">
        <v>7.07</v>
      </c>
      <c r="M3698" s="551" t="n">
        <v>45838</v>
      </c>
      <c r="N3698" t="n">
        <v>6.5</v>
      </c>
      <c r="O3698" t="n">
        <v>6.5</v>
      </c>
      <c r="P3698" t="n">
        <v>3.96</v>
      </c>
    </row>
    <row r="3699">
      <c r="A3699" t="n">
        <v>40394</v>
      </c>
      <c r="B3699" t="n">
        <v>122</v>
      </c>
      <c r="C3699" t="inlineStr">
        <is>
          <t>Arcos</t>
        </is>
      </c>
      <c r="D3699" s="551" t="n">
        <v>45839</v>
      </c>
      <c r="E3699" t="n">
        <v>17024</v>
      </c>
      <c r="F3699" t="inlineStr">
        <is>
          <t>MILHO VERDE KG</t>
        </is>
      </c>
      <c r="G3699" t="n">
        <v>2113</v>
      </c>
      <c r="H3699" t="n">
        <v>0.54</v>
      </c>
      <c r="I3699" t="inlineStr">
        <is>
          <t>KG</t>
        </is>
      </c>
      <c r="J3699" t="inlineStr">
        <is>
          <t>ALIMENTOS</t>
        </is>
      </c>
      <c r="K3699" t="inlineStr">
        <is>
          <t>06/2025</t>
        </is>
      </c>
      <c r="L3699" t="n">
        <v>7.06</v>
      </c>
      <c r="M3699" s="551" t="n">
        <v>45838</v>
      </c>
      <c r="N3699" t="n">
        <v>7.1</v>
      </c>
      <c r="O3699" t="n">
        <v>7.1</v>
      </c>
      <c r="P3699" t="n">
        <v>3.81</v>
      </c>
    </row>
    <row r="3700">
      <c r="A3700" t="n">
        <v>40358</v>
      </c>
      <c r="B3700" t="n">
        <v>122</v>
      </c>
      <c r="C3700" t="inlineStr">
        <is>
          <t>Arcos</t>
        </is>
      </c>
      <c r="D3700" s="551" t="n">
        <v>45839</v>
      </c>
      <c r="E3700" t="n">
        <v>19917</v>
      </c>
      <c r="F3700" t="inlineStr">
        <is>
          <t>SAL GROSSO CISNE C/1KG</t>
        </is>
      </c>
      <c r="G3700" t="n">
        <v>2379</v>
      </c>
      <c r="H3700" t="n">
        <v>1</v>
      </c>
      <c r="I3700" t="inlineStr">
        <is>
          <t>PC</t>
        </is>
      </c>
      <c r="J3700" t="inlineStr">
        <is>
          <t>ALIMENTOS</t>
        </is>
      </c>
      <c r="K3700" t="inlineStr">
        <is>
          <t>06/2025</t>
        </is>
      </c>
      <c r="L3700" t="n">
        <v>0</v>
      </c>
      <c r="M3700" s="551" t="n">
        <v>45636</v>
      </c>
      <c r="N3700" t="n">
        <v>3.09</v>
      </c>
      <c r="O3700" t="n">
        <v>3.35</v>
      </c>
      <c r="P3700" t="n">
        <v>3.09</v>
      </c>
    </row>
    <row r="3701">
      <c r="A3701" t="n">
        <v>40405</v>
      </c>
      <c r="B3701" t="n">
        <v>122</v>
      </c>
      <c r="C3701" t="inlineStr">
        <is>
          <t>Arcos</t>
        </is>
      </c>
      <c r="D3701" s="551" t="n">
        <v>45839</v>
      </c>
      <c r="E3701" t="n">
        <v>19540</v>
      </c>
      <c r="F3701" t="inlineStr">
        <is>
          <t>TOMATE ITALIANO MOLHO KG</t>
        </is>
      </c>
      <c r="G3701" t="n">
        <v>2676</v>
      </c>
      <c r="H3701" t="n">
        <v>0.34</v>
      </c>
      <c r="I3701" t="inlineStr">
        <is>
          <t>KG</t>
        </is>
      </c>
      <c r="J3701" t="inlineStr">
        <is>
          <t>ALIMENTOS</t>
        </is>
      </c>
      <c r="K3701" t="inlineStr">
        <is>
          <t>06/2025</t>
        </is>
      </c>
      <c r="L3701" t="n">
        <v>7.75</v>
      </c>
      <c r="M3701" s="551" t="n">
        <v>45832</v>
      </c>
      <c r="N3701" t="n">
        <v>9</v>
      </c>
      <c r="O3701" t="n">
        <v>7.5</v>
      </c>
      <c r="P3701" t="n">
        <v>2.64</v>
      </c>
    </row>
    <row r="3702">
      <c r="A3702" t="n">
        <v>40404</v>
      </c>
      <c r="B3702" t="n">
        <v>122</v>
      </c>
      <c r="C3702" t="inlineStr">
        <is>
          <t>Arcos</t>
        </is>
      </c>
      <c r="D3702" s="551" t="n">
        <v>45839</v>
      </c>
      <c r="E3702" t="n">
        <v>19503</v>
      </c>
      <c r="F3702" t="inlineStr">
        <is>
          <t>ALFACE CRESPA KG</t>
        </is>
      </c>
      <c r="G3702" t="n">
        <v>2707</v>
      </c>
      <c r="H3702" t="n">
        <v>0.34</v>
      </c>
      <c r="I3702" t="inlineStr">
        <is>
          <t>KG</t>
        </is>
      </c>
      <c r="J3702" t="inlineStr">
        <is>
          <t>ALIMENTOS</t>
        </is>
      </c>
      <c r="K3702" t="inlineStr">
        <is>
          <t>06/2025</t>
        </is>
      </c>
      <c r="L3702" t="n">
        <v>7.15</v>
      </c>
      <c r="M3702" s="551" t="n">
        <v>45838</v>
      </c>
      <c r="N3702" t="n">
        <v>7.5</v>
      </c>
      <c r="O3702" t="n">
        <v>7.5</v>
      </c>
      <c r="P3702" t="n">
        <v>2.43</v>
      </c>
    </row>
    <row r="3703">
      <c r="A3703" t="n">
        <v>40414</v>
      </c>
      <c r="B3703" t="n">
        <v>122</v>
      </c>
      <c r="C3703" t="inlineStr">
        <is>
          <t>Arcos</t>
        </is>
      </c>
      <c r="D3703" s="551" t="n">
        <v>45839</v>
      </c>
      <c r="E3703" t="n">
        <v>19488</v>
      </c>
      <c r="F3703" t="inlineStr">
        <is>
          <t>CEBOLINHA KG</t>
        </is>
      </c>
      <c r="G3703" t="n">
        <v>2720</v>
      </c>
      <c r="H3703" t="n">
        <v>0.22</v>
      </c>
      <c r="I3703" t="inlineStr">
        <is>
          <t>KG</t>
        </is>
      </c>
      <c r="J3703" t="inlineStr">
        <is>
          <t>ALIMENTOS</t>
        </is>
      </c>
      <c r="K3703" t="inlineStr">
        <is>
          <t>06/2025</t>
        </is>
      </c>
      <c r="L3703" t="n">
        <v>10.78</v>
      </c>
      <c r="M3703" s="551" t="n">
        <v>45838</v>
      </c>
      <c r="N3703" t="n">
        <v>12</v>
      </c>
      <c r="O3703" t="n">
        <v>9.9</v>
      </c>
      <c r="P3703" t="n">
        <v>2.37</v>
      </c>
    </row>
    <row r="3704">
      <c r="A3704" t="n">
        <v>40419</v>
      </c>
      <c r="B3704" t="n">
        <v>122</v>
      </c>
      <c r="C3704" t="inlineStr">
        <is>
          <t>Arcos</t>
        </is>
      </c>
      <c r="D3704" s="551" t="n">
        <v>45839</v>
      </c>
      <c r="E3704" t="n">
        <v>24326</v>
      </c>
      <c r="F3704" t="inlineStr">
        <is>
          <t>LIMAO TAHITI KG</t>
        </is>
      </c>
      <c r="G3704" t="n">
        <v>2499</v>
      </c>
      <c r="H3704" t="n">
        <v>0.14</v>
      </c>
      <c r="I3704" t="inlineStr">
        <is>
          <t>KG</t>
        </is>
      </c>
      <c r="J3704" t="inlineStr">
        <is>
          <t>ALIMENTOS</t>
        </is>
      </c>
      <c r="K3704" t="inlineStr">
        <is>
          <t>06/2025</t>
        </is>
      </c>
      <c r="L3704" t="n">
        <v>2.41</v>
      </c>
      <c r="M3704" s="551" t="n">
        <v>45838</v>
      </c>
      <c r="N3704" t="n">
        <v>1.9</v>
      </c>
      <c r="O3704" t="n">
        <v>1.9</v>
      </c>
      <c r="P3704" t="n">
        <v>0.34</v>
      </c>
    </row>
    <row r="3705">
      <c r="A3705" t="n">
        <v>40421</v>
      </c>
      <c r="B3705" t="n">
        <v>122</v>
      </c>
      <c r="C3705" t="inlineStr">
        <is>
          <t>Arcos</t>
        </is>
      </c>
      <c r="D3705" s="551" t="n">
        <v>45839</v>
      </c>
      <c r="E3705" t="n">
        <v>19621</v>
      </c>
      <c r="F3705" t="inlineStr">
        <is>
          <t>CENOURA KG</t>
        </is>
      </c>
      <c r="G3705" t="n">
        <v>2613</v>
      </c>
      <c r="H3705" t="n">
        <v>0.12</v>
      </c>
      <c r="I3705" t="inlineStr">
        <is>
          <t>KG</t>
        </is>
      </c>
      <c r="J3705" t="inlineStr">
        <is>
          <t>ALIMENTOS</t>
        </is>
      </c>
      <c r="K3705" t="inlineStr">
        <is>
          <t>06/2025</t>
        </is>
      </c>
      <c r="L3705" t="n">
        <v>2.4</v>
      </c>
      <c r="M3705" s="551" t="n">
        <v>45838</v>
      </c>
      <c r="N3705" t="n">
        <v>2.2</v>
      </c>
      <c r="O3705" t="n">
        <v>2.15</v>
      </c>
      <c r="P3705" t="n">
        <v>0.29</v>
      </c>
    </row>
    <row r="3706">
      <c r="A3706" t="n">
        <v>37315</v>
      </c>
      <c r="B3706" t="n">
        <v>122</v>
      </c>
      <c r="C3706" t="inlineStr">
        <is>
          <t>Arcos</t>
        </is>
      </c>
      <c r="D3706" s="551" t="n">
        <v>45809</v>
      </c>
      <c r="E3706" t="n">
        <v>18359</v>
      </c>
      <c r="F3706" t="inlineStr">
        <is>
          <t>GIN TANQUERAY 750ML</t>
        </is>
      </c>
      <c r="G3706" t="n">
        <v>3278</v>
      </c>
      <c r="H3706" t="n">
        <v>69.23</v>
      </c>
      <c r="I3706" t="inlineStr">
        <is>
          <t>GR</t>
        </is>
      </c>
      <c r="J3706" t="inlineStr">
        <is>
          <t>BEBIDAS</t>
        </is>
      </c>
      <c r="K3706" t="inlineStr">
        <is>
          <t>05/2025</t>
        </is>
      </c>
      <c r="L3706" t="n">
        <v>96.5</v>
      </c>
      <c r="M3706" s="551" t="n">
        <v>45804</v>
      </c>
      <c r="N3706" t="n">
        <v>93</v>
      </c>
      <c r="O3706" t="n">
        <v>98.93000000000001</v>
      </c>
      <c r="P3706" t="n">
        <v>6680.7</v>
      </c>
    </row>
    <row r="3707">
      <c r="A3707" t="n">
        <v>37317</v>
      </c>
      <c r="B3707" t="n">
        <v>122</v>
      </c>
      <c r="C3707" t="inlineStr">
        <is>
          <t>Arcos</t>
        </is>
      </c>
      <c r="D3707" s="551" t="n">
        <v>45809</v>
      </c>
      <c r="E3707" t="n">
        <v>18353</v>
      </c>
      <c r="F3707" t="inlineStr">
        <is>
          <t>GIN TANQUERAY TEN 750ML</t>
        </is>
      </c>
      <c r="G3707" t="n">
        <v>3282</v>
      </c>
      <c r="H3707" t="n">
        <v>38.15</v>
      </c>
      <c r="I3707" t="inlineStr">
        <is>
          <t>GR</t>
        </is>
      </c>
      <c r="J3707" t="inlineStr">
        <is>
          <t>BEBIDAS</t>
        </is>
      </c>
      <c r="K3707" t="inlineStr">
        <is>
          <t>05/2025</t>
        </is>
      </c>
      <c r="L3707" t="n">
        <v>162</v>
      </c>
      <c r="M3707" s="551" t="n">
        <v>45797</v>
      </c>
      <c r="N3707" t="n">
        <v>158</v>
      </c>
      <c r="O3707" t="n">
        <v>189.9</v>
      </c>
      <c r="P3707" t="n">
        <v>6180.3</v>
      </c>
    </row>
    <row r="3708">
      <c r="A3708" t="n">
        <v>37396</v>
      </c>
      <c r="B3708" t="n">
        <v>122</v>
      </c>
      <c r="C3708" t="inlineStr">
        <is>
          <t>Arcos</t>
        </is>
      </c>
      <c r="D3708" s="551" t="n">
        <v>45809</v>
      </c>
      <c r="E3708" t="n">
        <v>24552</v>
      </c>
      <c r="F3708" t="inlineStr">
        <is>
          <t>ESPUMANTE CASA PERINI BRUT 750ML</t>
        </is>
      </c>
      <c r="G3708" t="n">
        <v>5669</v>
      </c>
      <c r="H3708" t="n">
        <v>150.7</v>
      </c>
      <c r="I3708" t="inlineStr">
        <is>
          <t>GR</t>
        </is>
      </c>
      <c r="J3708" t="inlineStr">
        <is>
          <t>BEBIDAS</t>
        </is>
      </c>
      <c r="K3708" t="inlineStr">
        <is>
          <t>05/2025</t>
        </is>
      </c>
      <c r="L3708" t="n">
        <v>40.39</v>
      </c>
      <c r="M3708" s="551" t="n">
        <v>45804</v>
      </c>
      <c r="N3708" t="n">
        <v>39.5</v>
      </c>
      <c r="O3708" t="n">
        <v>39.5</v>
      </c>
      <c r="P3708" t="n">
        <v>5997.86</v>
      </c>
    </row>
    <row r="3709">
      <c r="A3709" t="n">
        <v>37622</v>
      </c>
      <c r="B3709" t="n">
        <v>122</v>
      </c>
      <c r="C3709" t="inlineStr">
        <is>
          <t>Arcos</t>
        </is>
      </c>
      <c r="D3709" s="551" t="n">
        <v>45809</v>
      </c>
      <c r="E3709" t="n">
        <v>17710</v>
      </c>
      <c r="F3709" t="inlineStr">
        <is>
          <t>VINHO TINTO MASCARA DE FUEGO CABERNET 750ML</t>
        </is>
      </c>
      <c r="G3709" t="n">
        <v>3824</v>
      </c>
      <c r="H3709" t="n">
        <v>140</v>
      </c>
      <c r="I3709" t="inlineStr">
        <is>
          <t>GR</t>
        </is>
      </c>
      <c r="J3709" t="inlineStr">
        <is>
          <t>BEBIDAS</t>
        </is>
      </c>
      <c r="K3709" t="inlineStr">
        <is>
          <t>05/2025</t>
        </is>
      </c>
      <c r="L3709" t="n">
        <v>39.57</v>
      </c>
      <c r="M3709" s="551" t="n">
        <v>45806</v>
      </c>
      <c r="N3709" t="n">
        <v>40.15</v>
      </c>
      <c r="O3709" t="n">
        <v>40.15</v>
      </c>
      <c r="P3709" t="n">
        <v>5621</v>
      </c>
    </row>
    <row r="3710">
      <c r="A3710" t="n">
        <v>37284</v>
      </c>
      <c r="B3710" t="n">
        <v>122</v>
      </c>
      <c r="C3710" t="inlineStr">
        <is>
          <t>Arcos</t>
        </is>
      </c>
      <c r="D3710" s="551" t="n">
        <v>45809</v>
      </c>
      <c r="E3710" t="n">
        <v>24470</v>
      </c>
      <c r="F3710" t="inlineStr">
        <is>
          <t>STELLA ARTOIS LN 330ML UN</t>
        </is>
      </c>
      <c r="G3710" t="n">
        <v>3103</v>
      </c>
      <c r="H3710" t="n">
        <v>1151</v>
      </c>
      <c r="I3710" t="inlineStr">
        <is>
          <t>UN</t>
        </is>
      </c>
      <c r="J3710" t="inlineStr">
        <is>
          <t>BEBIDAS</t>
        </is>
      </c>
      <c r="K3710" t="inlineStr">
        <is>
          <t>05/2025</t>
        </is>
      </c>
      <c r="L3710" t="n">
        <v>0</v>
      </c>
      <c r="M3710" s="551" t="n">
        <v>45496</v>
      </c>
      <c r="N3710" t="n">
        <v>3.32</v>
      </c>
      <c r="O3710" t="n">
        <v>4.41</v>
      </c>
      <c r="P3710" t="n">
        <v>5075.91</v>
      </c>
    </row>
    <row r="3711">
      <c r="A3711" t="n">
        <v>37623</v>
      </c>
      <c r="B3711" t="n">
        <v>122</v>
      </c>
      <c r="C3711" t="inlineStr">
        <is>
          <t>Arcos</t>
        </is>
      </c>
      <c r="D3711" s="551" t="n">
        <v>45809</v>
      </c>
      <c r="E3711" t="n">
        <v>26034</v>
      </c>
      <c r="F3711" t="inlineStr">
        <is>
          <t>VINHO BRANCO RUTINI LA RURAL DESTINO CHARDONNAY MENDOZA ARGENTINA 750ML</t>
        </is>
      </c>
      <c r="G3711" t="n">
        <v>6504</v>
      </c>
      <c r="H3711" t="n">
        <v>90</v>
      </c>
      <c r="I3711" t="inlineStr">
        <is>
          <t>GR</t>
        </is>
      </c>
      <c r="J3711" t="inlineStr">
        <is>
          <t>BEBIDAS</t>
        </is>
      </c>
      <c r="K3711" t="inlineStr">
        <is>
          <t>05/2025</t>
        </is>
      </c>
      <c r="L3711" t="n">
        <v>0</v>
      </c>
      <c r="M3711" s="551" t="n">
        <v>-693593</v>
      </c>
      <c r="N3711" t="n">
        <v>0</v>
      </c>
      <c r="O3711" t="n">
        <v>48.46</v>
      </c>
      <c r="P3711" t="n">
        <v>4361.4</v>
      </c>
    </row>
    <row r="3712">
      <c r="A3712" t="n">
        <v>37364</v>
      </c>
      <c r="B3712" t="n">
        <v>122</v>
      </c>
      <c r="C3712" t="inlineStr">
        <is>
          <t>Arcos</t>
        </is>
      </c>
      <c r="D3712" s="551" t="n">
        <v>45809</v>
      </c>
      <c r="E3712" t="n">
        <v>18179</v>
      </c>
      <c r="F3712" t="inlineStr">
        <is>
          <t>VODKA KETEL ONE 1L</t>
        </is>
      </c>
      <c r="G3712" t="n">
        <v>3443</v>
      </c>
      <c r="H3712" t="n">
        <v>44.36</v>
      </c>
      <c r="I3712" t="inlineStr">
        <is>
          <t>GR</t>
        </is>
      </c>
      <c r="J3712" t="inlineStr">
        <is>
          <t>BEBIDAS</t>
        </is>
      </c>
      <c r="K3712" t="inlineStr">
        <is>
          <t>05/2025</t>
        </is>
      </c>
      <c r="L3712" t="n">
        <v>92.84999999999999</v>
      </c>
      <c r="M3712" s="551" t="n">
        <v>45804</v>
      </c>
      <c r="N3712" t="n">
        <v>85</v>
      </c>
      <c r="O3712" t="n">
        <v>101.06</v>
      </c>
      <c r="P3712" t="n">
        <v>4118.83</v>
      </c>
    </row>
    <row r="3713">
      <c r="A3713" t="n">
        <v>37380</v>
      </c>
      <c r="B3713" t="n">
        <v>122</v>
      </c>
      <c r="C3713" t="inlineStr">
        <is>
          <t>Arcos</t>
        </is>
      </c>
      <c r="D3713" s="551" t="n">
        <v>45809</v>
      </c>
      <c r="E3713" t="n">
        <v>18119</v>
      </c>
      <c r="F3713" t="inlineStr">
        <is>
          <t>WHISKY JOHNNIE WALKER BLACK LABEL 1L</t>
        </is>
      </c>
      <c r="G3713" t="n">
        <v>3494</v>
      </c>
      <c r="H3713" t="n">
        <v>23.29</v>
      </c>
      <c r="I3713" t="inlineStr">
        <is>
          <t>GR</t>
        </is>
      </c>
      <c r="J3713" t="inlineStr">
        <is>
          <t>BEBIDAS</t>
        </is>
      </c>
      <c r="K3713" t="inlineStr">
        <is>
          <t>05/2025</t>
        </is>
      </c>
      <c r="L3713" t="n">
        <v>165.14</v>
      </c>
      <c r="M3713" s="551" t="n">
        <v>45804</v>
      </c>
      <c r="N3713" t="n">
        <v>0</v>
      </c>
      <c r="O3713" t="n">
        <v>172.88</v>
      </c>
      <c r="P3713" t="n">
        <v>3846.11</v>
      </c>
    </row>
    <row r="3714">
      <c r="A3714" t="n">
        <v>37589</v>
      </c>
      <c r="B3714" t="n">
        <v>122</v>
      </c>
      <c r="C3714" t="inlineStr">
        <is>
          <t>Arcos</t>
        </is>
      </c>
      <c r="D3714" s="551" t="n">
        <v>45809</v>
      </c>
      <c r="E3714" t="n">
        <v>26582</v>
      </c>
      <c r="F3714" t="inlineStr">
        <is>
          <t>BIFE ANCHO FREDDI PORCIONADO EM 200G KG</t>
        </is>
      </c>
      <c r="G3714" t="n">
        <v>6801</v>
      </c>
      <c r="H3714" t="n">
        <v>33.36</v>
      </c>
      <c r="I3714" t="inlineStr">
        <is>
          <t>KG</t>
        </is>
      </c>
      <c r="J3714" t="inlineStr">
        <is>
          <t>ALIMENTOS</t>
        </is>
      </c>
      <c r="K3714" t="inlineStr">
        <is>
          <t>05/2025</t>
        </is>
      </c>
      <c r="L3714" t="n">
        <v>112</v>
      </c>
      <c r="M3714" s="551" t="n">
        <v>45803</v>
      </c>
      <c r="N3714" t="n">
        <v>112</v>
      </c>
      <c r="O3714" t="n">
        <v>112</v>
      </c>
      <c r="P3714" t="n">
        <v>3736.32</v>
      </c>
    </row>
    <row r="3715">
      <c r="A3715" t="n">
        <v>37370</v>
      </c>
      <c r="B3715" t="n">
        <v>122</v>
      </c>
      <c r="C3715" t="inlineStr">
        <is>
          <t>Arcos</t>
        </is>
      </c>
      <c r="D3715" s="551" t="n">
        <v>45809</v>
      </c>
      <c r="E3715" t="n">
        <v>18157</v>
      </c>
      <c r="F3715" t="inlineStr">
        <is>
          <t>WHISKY BOURBON BULLEIT 750ML</t>
        </is>
      </c>
      <c r="G3715" t="n">
        <v>3463</v>
      </c>
      <c r="H3715" t="n">
        <v>19.2</v>
      </c>
      <c r="I3715" t="inlineStr">
        <is>
          <t>GR</t>
        </is>
      </c>
      <c r="J3715" t="inlineStr">
        <is>
          <t>BEBIDAS</t>
        </is>
      </c>
      <c r="K3715" t="inlineStr">
        <is>
          <t>05/2025</t>
        </is>
      </c>
      <c r="L3715" t="n">
        <v>190.31</v>
      </c>
      <c r="M3715" s="551" t="n">
        <v>45804</v>
      </c>
      <c r="N3715" t="n">
        <v>175</v>
      </c>
      <c r="O3715" t="n">
        <v>175</v>
      </c>
      <c r="P3715" t="n">
        <v>3653.95</v>
      </c>
    </row>
    <row r="3716">
      <c r="A3716" t="n">
        <v>37624</v>
      </c>
      <c r="B3716" t="n">
        <v>122</v>
      </c>
      <c r="C3716" t="inlineStr">
        <is>
          <t>Arcos</t>
        </is>
      </c>
      <c r="D3716" s="551" t="n">
        <v>45809</v>
      </c>
      <c r="E3716" t="n">
        <v>25561</v>
      </c>
      <c r="F3716" t="inlineStr">
        <is>
          <t>CERVEJA CORONA ZERO SUNBREW LONG NECK 330ML C/24</t>
        </is>
      </c>
      <c r="G3716" t="n">
        <v>6169</v>
      </c>
      <c r="H3716" t="n">
        <v>24</v>
      </c>
      <c r="I3716" t="inlineStr">
        <is>
          <t>PC</t>
        </is>
      </c>
      <c r="J3716" t="inlineStr">
        <is>
          <t>BEBIDAS</t>
        </is>
      </c>
      <c r="K3716" t="inlineStr">
        <is>
          <t>05/2025</t>
        </is>
      </c>
      <c r="L3716" t="n">
        <v>0</v>
      </c>
      <c r="M3716" s="551" t="n">
        <v>-693593</v>
      </c>
      <c r="N3716" t="n">
        <v>0</v>
      </c>
      <c r="O3716" t="n">
        <v>150.48</v>
      </c>
      <c r="P3716" t="n">
        <v>3611.52</v>
      </c>
    </row>
    <row r="3717">
      <c r="A3717" t="n">
        <v>37340</v>
      </c>
      <c r="B3717" t="n">
        <v>122</v>
      </c>
      <c r="C3717" t="inlineStr">
        <is>
          <t>Arcos</t>
        </is>
      </c>
      <c r="D3717" s="551" t="n">
        <v>45809</v>
      </c>
      <c r="E3717" t="n">
        <v>18261</v>
      </c>
      <c r="F3717" t="inlineStr">
        <is>
          <t>RUM ZACAPA 23 ANOS 750ML</t>
        </is>
      </c>
      <c r="G3717" t="n">
        <v>3368</v>
      </c>
      <c r="H3717" t="n">
        <v>7.81</v>
      </c>
      <c r="I3717" t="inlineStr">
        <is>
          <t>GR</t>
        </is>
      </c>
      <c r="J3717" t="inlineStr">
        <is>
          <t>BEBIDAS</t>
        </is>
      </c>
      <c r="K3717" t="inlineStr">
        <is>
          <t>05/2025</t>
        </is>
      </c>
      <c r="L3717" t="n">
        <v>445.9</v>
      </c>
      <c r="M3717" s="551" t="n">
        <v>45804</v>
      </c>
      <c r="N3717" t="n">
        <v>445.9</v>
      </c>
      <c r="O3717" t="n">
        <v>445.9</v>
      </c>
      <c r="P3717" t="n">
        <v>3482.48</v>
      </c>
    </row>
    <row r="3718">
      <c r="A3718" t="n">
        <v>37308</v>
      </c>
      <c r="B3718" t="n">
        <v>122</v>
      </c>
      <c r="C3718" t="inlineStr">
        <is>
          <t>Arcos</t>
        </is>
      </c>
      <c r="D3718" s="551" t="n">
        <v>45809</v>
      </c>
      <c r="E3718" t="n">
        <v>18391</v>
      </c>
      <c r="F3718" t="inlineStr">
        <is>
          <t>CONHAQUE HENNESSY XO 700ML</t>
        </is>
      </c>
      <c r="G3718" t="n">
        <v>3249</v>
      </c>
      <c r="H3718" t="n">
        <v>2.1</v>
      </c>
      <c r="I3718" t="inlineStr">
        <is>
          <t>UN</t>
        </is>
      </c>
      <c r="J3718" t="inlineStr">
        <is>
          <t>BEBIDAS</t>
        </is>
      </c>
      <c r="K3718" t="inlineStr">
        <is>
          <t>05/2025</t>
        </is>
      </c>
      <c r="L3718" t="n">
        <v>0</v>
      </c>
      <c r="M3718" s="551" t="n">
        <v>-693593</v>
      </c>
      <c r="N3718" t="n">
        <v>0</v>
      </c>
      <c r="O3718" t="n">
        <v>0</v>
      </c>
      <c r="P3718" t="n">
        <v>3329.99</v>
      </c>
    </row>
    <row r="3719">
      <c r="A3719" t="n">
        <v>37395</v>
      </c>
      <c r="B3719" t="n">
        <v>122</v>
      </c>
      <c r="C3719" t="inlineStr">
        <is>
          <t>Arcos</t>
        </is>
      </c>
      <c r="D3719" s="551" t="n">
        <v>45809</v>
      </c>
      <c r="E3719" t="n">
        <v>18051</v>
      </c>
      <c r="F3719" t="inlineStr">
        <is>
          <t>CHAMPAGNE VEUVE CLICQUOT ROSE BRUT 750ML</t>
        </is>
      </c>
      <c r="G3719" t="n">
        <v>3552</v>
      </c>
      <c r="H3719" t="n">
        <v>7</v>
      </c>
      <c r="I3719" t="inlineStr">
        <is>
          <t>GR</t>
        </is>
      </c>
      <c r="J3719" t="inlineStr">
        <is>
          <t>BEBIDAS</t>
        </is>
      </c>
      <c r="K3719" t="inlineStr">
        <is>
          <t>05/2025</t>
        </is>
      </c>
      <c r="L3719" t="n">
        <v>0</v>
      </c>
      <c r="M3719" s="551" t="n">
        <v>-693593</v>
      </c>
      <c r="N3719" t="n">
        <v>0</v>
      </c>
      <c r="O3719" t="n">
        <v>419</v>
      </c>
      <c r="P3719" t="n">
        <v>3150</v>
      </c>
    </row>
    <row r="3720">
      <c r="A3720" t="n">
        <v>37386</v>
      </c>
      <c r="B3720" t="n">
        <v>122</v>
      </c>
      <c r="C3720" t="inlineStr">
        <is>
          <t>Arcos</t>
        </is>
      </c>
      <c r="D3720" s="551" t="n">
        <v>45809</v>
      </c>
      <c r="E3720" t="n">
        <v>18099</v>
      </c>
      <c r="F3720" t="inlineStr">
        <is>
          <t>WHISKY SINGLETON 12 ANOS SINGLE MALT 750ML</t>
        </is>
      </c>
      <c r="G3720" t="n">
        <v>3511</v>
      </c>
      <c r="H3720" t="n">
        <v>14.21</v>
      </c>
      <c r="I3720" t="inlineStr">
        <is>
          <t>GR</t>
        </is>
      </c>
      <c r="J3720" t="inlineStr">
        <is>
          <t>BEBIDAS</t>
        </is>
      </c>
      <c r="K3720" t="inlineStr">
        <is>
          <t>05/2025</t>
        </is>
      </c>
      <c r="L3720" t="n">
        <v>0</v>
      </c>
      <c r="M3720" s="551" t="n">
        <v>45747</v>
      </c>
      <c r="N3720" t="n">
        <v>220.57</v>
      </c>
      <c r="O3720" t="n">
        <v>220.56</v>
      </c>
      <c r="P3720" t="n">
        <v>3134.3</v>
      </c>
    </row>
    <row r="3721">
      <c r="A3721" t="n">
        <v>37343</v>
      </c>
      <c r="B3721" t="n">
        <v>122</v>
      </c>
      <c r="C3721" t="inlineStr">
        <is>
          <t>Arcos</t>
        </is>
      </c>
      <c r="D3721" s="551" t="n">
        <v>45809</v>
      </c>
      <c r="E3721" t="n">
        <v>18242</v>
      </c>
      <c r="F3721" t="inlineStr">
        <is>
          <t>TEQUILA DON JULIO BLANCO 750ML</t>
        </is>
      </c>
      <c r="G3721" t="n">
        <v>3386</v>
      </c>
      <c r="H3721" t="n">
        <v>15</v>
      </c>
      <c r="I3721" t="inlineStr">
        <is>
          <t>GR</t>
        </is>
      </c>
      <c r="J3721" t="inlineStr">
        <is>
          <t>BEBIDAS</t>
        </is>
      </c>
      <c r="K3721" t="inlineStr">
        <is>
          <t>05/2025</t>
        </is>
      </c>
      <c r="L3721" t="n">
        <v>185.12</v>
      </c>
      <c r="M3721" s="551" t="n">
        <v>45804</v>
      </c>
      <c r="N3721" t="n">
        <v>154.56</v>
      </c>
      <c r="O3721" t="n">
        <v>171.88</v>
      </c>
      <c r="P3721" t="n">
        <v>2776.8</v>
      </c>
    </row>
    <row r="3722">
      <c r="A3722" t="n">
        <v>37434</v>
      </c>
      <c r="B3722" t="n">
        <v>122</v>
      </c>
      <c r="C3722" t="inlineStr">
        <is>
          <t>Arcos</t>
        </is>
      </c>
      <c r="D3722" s="551" t="n">
        <v>45809</v>
      </c>
      <c r="E3722" t="n">
        <v>24123</v>
      </c>
      <c r="F3722" t="inlineStr">
        <is>
          <t>CASTANHA DO PARA S/ CASCA MEDIA C/1KG</t>
        </is>
      </c>
      <c r="G3722" t="n">
        <v>2237</v>
      </c>
      <c r="H3722" t="n">
        <v>17</v>
      </c>
      <c r="I3722" t="inlineStr">
        <is>
          <t>PC</t>
        </is>
      </c>
      <c r="J3722" t="inlineStr">
        <is>
          <t>ALIMENTOS</t>
        </is>
      </c>
      <c r="K3722" t="inlineStr">
        <is>
          <t>05/2025</t>
        </is>
      </c>
      <c r="L3722" t="n">
        <v>144.33</v>
      </c>
      <c r="M3722" s="551" t="n">
        <v>45797</v>
      </c>
      <c r="N3722" t="n">
        <v>149.9</v>
      </c>
      <c r="O3722" t="n">
        <v>150.95</v>
      </c>
      <c r="P3722" t="n">
        <v>2453.61</v>
      </c>
    </row>
    <row r="3723">
      <c r="A3723" t="n">
        <v>37324</v>
      </c>
      <c r="B3723" t="n">
        <v>122</v>
      </c>
      <c r="C3723" t="inlineStr">
        <is>
          <t>Arcos</t>
        </is>
      </c>
      <c r="D3723" s="551" t="n">
        <v>45809</v>
      </c>
      <c r="E3723" t="n">
        <v>18278</v>
      </c>
      <c r="F3723" t="inlineStr">
        <is>
          <t>LICOR DE CEREJA CHERRY HEERING 700ML</t>
        </is>
      </c>
      <c r="G3723" t="n">
        <v>3351</v>
      </c>
      <c r="H3723" t="n">
        <v>9.19</v>
      </c>
      <c r="I3723" t="inlineStr">
        <is>
          <t>GR</t>
        </is>
      </c>
      <c r="J3723" t="inlineStr">
        <is>
          <t>BEBIDAS</t>
        </is>
      </c>
      <c r="K3723" t="inlineStr">
        <is>
          <t>05/2025</t>
        </is>
      </c>
      <c r="L3723" t="n">
        <v>236.9</v>
      </c>
      <c r="M3723" s="551" t="n">
        <v>45790</v>
      </c>
      <c r="N3723" t="n">
        <v>236.9</v>
      </c>
      <c r="O3723" t="n">
        <v>236.9</v>
      </c>
      <c r="P3723" t="n">
        <v>2177.11</v>
      </c>
    </row>
    <row r="3724">
      <c r="A3724" t="n">
        <v>37362</v>
      </c>
      <c r="B3724" t="n">
        <v>122</v>
      </c>
      <c r="C3724" t="inlineStr">
        <is>
          <t>Arcos</t>
        </is>
      </c>
      <c r="D3724" s="551" t="n">
        <v>45809</v>
      </c>
      <c r="E3724" t="n">
        <v>18186</v>
      </c>
      <c r="F3724" t="inlineStr">
        <is>
          <t>VODKA CIROC NATURAL 750ML</t>
        </is>
      </c>
      <c r="G3724" t="n">
        <v>3437</v>
      </c>
      <c r="H3724" t="n">
        <v>11.35</v>
      </c>
      <c r="I3724" t="inlineStr">
        <is>
          <t>GR</t>
        </is>
      </c>
      <c r="J3724" t="inlineStr">
        <is>
          <t>BEBIDAS</t>
        </is>
      </c>
      <c r="K3724" t="inlineStr">
        <is>
          <t>05/2025</t>
        </is>
      </c>
      <c r="L3724" t="n">
        <v>0</v>
      </c>
      <c r="M3724" s="551" t="n">
        <v>-693593</v>
      </c>
      <c r="N3724" t="n">
        <v>0</v>
      </c>
      <c r="O3724" t="n">
        <v>173.44</v>
      </c>
      <c r="P3724" t="n">
        <v>2121.43</v>
      </c>
    </row>
    <row r="3725">
      <c r="A3725" t="n">
        <v>37288</v>
      </c>
      <c r="B3725" t="n">
        <v>122</v>
      </c>
      <c r="C3725" t="inlineStr">
        <is>
          <t>Arcos</t>
        </is>
      </c>
      <c r="D3725" s="551" t="n">
        <v>45809</v>
      </c>
      <c r="E3725" t="n">
        <v>18548</v>
      </c>
      <c r="F3725" t="inlineStr">
        <is>
          <t>APERITIVO ANGOSTURA 100ML</t>
        </is>
      </c>
      <c r="G3725" t="n">
        <v>3131</v>
      </c>
      <c r="H3725" t="n">
        <v>8.039999999999999</v>
      </c>
      <c r="I3725" t="inlineStr">
        <is>
          <t>GR</t>
        </is>
      </c>
      <c r="J3725" t="inlineStr">
        <is>
          <t>BEBIDAS</t>
        </is>
      </c>
      <c r="K3725" t="inlineStr">
        <is>
          <t>05/2025</t>
        </is>
      </c>
      <c r="L3725" t="n">
        <v>0</v>
      </c>
      <c r="M3725" s="551" t="n">
        <v>45671</v>
      </c>
      <c r="N3725" t="n">
        <v>259.9</v>
      </c>
      <c r="O3725" t="n">
        <v>122.9</v>
      </c>
      <c r="P3725" t="n">
        <v>2089.6</v>
      </c>
    </row>
    <row r="3726">
      <c r="A3726" t="n">
        <v>37375</v>
      </c>
      <c r="B3726" t="n">
        <v>122</v>
      </c>
      <c r="C3726" t="inlineStr">
        <is>
          <t>Arcos</t>
        </is>
      </c>
      <c r="D3726" s="551" t="n">
        <v>45809</v>
      </c>
      <c r="E3726" t="n">
        <v>18143</v>
      </c>
      <c r="F3726" t="inlineStr">
        <is>
          <t>WHISKY CHIVAS ROYAL SALUTE 21 ANOS 700ML</t>
        </is>
      </c>
      <c r="G3726" t="n">
        <v>3474</v>
      </c>
      <c r="H3726" t="n">
        <v>2.79</v>
      </c>
      <c r="I3726" t="inlineStr">
        <is>
          <t>GR</t>
        </is>
      </c>
      <c r="J3726" t="inlineStr">
        <is>
          <t>BEBIDAS</t>
        </is>
      </c>
      <c r="K3726" t="inlineStr">
        <is>
          <t>05/2025</t>
        </is>
      </c>
      <c r="L3726" t="n">
        <v>0</v>
      </c>
      <c r="M3726" s="551" t="n">
        <v>-693593</v>
      </c>
      <c r="N3726" t="n">
        <v>0</v>
      </c>
      <c r="O3726" t="n">
        <v>765.9</v>
      </c>
      <c r="P3726" t="n">
        <v>2045.62</v>
      </c>
    </row>
    <row r="3727">
      <c r="A3727" t="n">
        <v>37569</v>
      </c>
      <c r="B3727" t="n">
        <v>122</v>
      </c>
      <c r="C3727" t="inlineStr">
        <is>
          <t>Arcos</t>
        </is>
      </c>
      <c r="D3727" s="551" t="n">
        <v>45809</v>
      </c>
      <c r="E3727" t="n">
        <v>19370</v>
      </c>
      <c r="F3727" t="inlineStr">
        <is>
          <t>QUEIJO CAMEMBERT SERRA DAS ANTAS CX 1,680KG C/12 DE 140G KG</t>
        </is>
      </c>
      <c r="G3727" t="n">
        <v>2765</v>
      </c>
      <c r="H3727" t="n">
        <v>154</v>
      </c>
      <c r="I3727" t="inlineStr">
        <is>
          <t>KG</t>
        </is>
      </c>
      <c r="J3727" t="inlineStr">
        <is>
          <t>ALIMENTOS</t>
        </is>
      </c>
      <c r="K3727" t="inlineStr">
        <is>
          <t>05/2025</t>
        </is>
      </c>
      <c r="L3727" t="n">
        <v>12.52</v>
      </c>
      <c r="M3727" s="551" t="n">
        <v>45804</v>
      </c>
      <c r="N3727" t="n">
        <v>12.39</v>
      </c>
      <c r="O3727" t="n">
        <v>12.39</v>
      </c>
      <c r="P3727" t="n">
        <v>1928.08</v>
      </c>
    </row>
    <row r="3728">
      <c r="A3728" t="n">
        <v>37614</v>
      </c>
      <c r="B3728" t="n">
        <v>122</v>
      </c>
      <c r="C3728" t="inlineStr">
        <is>
          <t>Arcos</t>
        </is>
      </c>
      <c r="D3728" s="551" t="n">
        <v>45809</v>
      </c>
      <c r="E3728" t="n">
        <v>17797</v>
      </c>
      <c r="F3728" t="inlineStr">
        <is>
          <t>VINHO BRANCO MASCARA FUEGO CHARDONNAY 750ML</t>
        </is>
      </c>
      <c r="G3728" t="n">
        <v>3748</v>
      </c>
      <c r="H3728" t="n">
        <v>46.7</v>
      </c>
      <c r="I3728" t="inlineStr">
        <is>
          <t>GR</t>
        </is>
      </c>
      <c r="J3728" t="inlineStr">
        <is>
          <t>BEBIDAS</t>
        </is>
      </c>
      <c r="K3728" t="inlineStr">
        <is>
          <t>05/2025</t>
        </is>
      </c>
      <c r="L3728" t="n">
        <v>39.26</v>
      </c>
      <c r="M3728" s="551" t="n">
        <v>45806</v>
      </c>
      <c r="N3728" t="n">
        <v>39.51</v>
      </c>
      <c r="O3728" t="n">
        <v>39.51</v>
      </c>
      <c r="P3728" t="n">
        <v>1845.12</v>
      </c>
    </row>
    <row r="3729">
      <c r="A3729" t="n">
        <v>37618</v>
      </c>
      <c r="B3729" t="n">
        <v>122</v>
      </c>
      <c r="C3729" t="inlineStr">
        <is>
          <t>Arcos</t>
        </is>
      </c>
      <c r="D3729" s="551" t="n">
        <v>45809</v>
      </c>
      <c r="E3729" t="n">
        <v>25099</v>
      </c>
      <c r="F3729" t="inlineStr">
        <is>
          <t>VINHO LARANJA TESTALONGA STAY BRAVE 750ML</t>
        </is>
      </c>
      <c r="G3729" t="n">
        <v>5894</v>
      </c>
      <c r="H3729" t="n">
        <v>10</v>
      </c>
      <c r="I3729" t="inlineStr">
        <is>
          <t>GR</t>
        </is>
      </c>
      <c r="J3729" t="inlineStr">
        <is>
          <t>BEBIDAS</t>
        </is>
      </c>
      <c r="K3729" t="inlineStr">
        <is>
          <t>05/2025</t>
        </is>
      </c>
      <c r="L3729" t="n">
        <v>0</v>
      </c>
      <c r="M3729" s="551" t="n">
        <v>45735</v>
      </c>
      <c r="N3729" t="n">
        <v>179.25</v>
      </c>
      <c r="O3729" t="n">
        <v>179.25</v>
      </c>
      <c r="P3729" t="n">
        <v>1792.5</v>
      </c>
    </row>
    <row r="3730">
      <c r="A3730" t="n">
        <v>37326</v>
      </c>
      <c r="B3730" t="n">
        <v>122</v>
      </c>
      <c r="C3730" t="inlineStr">
        <is>
          <t>Arcos</t>
        </is>
      </c>
      <c r="D3730" s="551" t="n">
        <v>45809</v>
      </c>
      <c r="E3730" t="n">
        <v>25630</v>
      </c>
      <c r="F3730" t="inlineStr">
        <is>
          <t xml:space="preserve">LICOR DOLIN GENEPY LE CHAMOIS 750ML </t>
        </is>
      </c>
      <c r="G3730" t="n">
        <v>6202</v>
      </c>
      <c r="H3730" t="n">
        <v>5.43</v>
      </c>
      <c r="I3730" t="inlineStr">
        <is>
          <t>GR</t>
        </is>
      </c>
      <c r="J3730" t="inlineStr">
        <is>
          <t>BEBIDAS</t>
        </is>
      </c>
      <c r="K3730" t="inlineStr">
        <is>
          <t>05/2025</t>
        </is>
      </c>
      <c r="L3730" t="n">
        <v>321.19</v>
      </c>
      <c r="M3730" s="551" t="n">
        <v>45790</v>
      </c>
      <c r="N3730" t="n">
        <v>321.19</v>
      </c>
      <c r="O3730" t="n">
        <v>321.19</v>
      </c>
      <c r="P3730" t="n">
        <v>1744.06</v>
      </c>
    </row>
    <row r="3731">
      <c r="A3731" t="n">
        <v>37421</v>
      </c>
      <c r="B3731" t="n">
        <v>122</v>
      </c>
      <c r="C3731" t="inlineStr">
        <is>
          <t>Arcos</t>
        </is>
      </c>
      <c r="D3731" s="551" t="n">
        <v>45809</v>
      </c>
      <c r="E3731" t="n">
        <v>21047</v>
      </c>
      <c r="F3731" t="inlineStr">
        <is>
          <t>AZEITE EXTRA VIRGEM GALLO 2L</t>
        </is>
      </c>
      <c r="G3731" t="n">
        <v>1999</v>
      </c>
      <c r="H3731" t="n">
        <v>10</v>
      </c>
      <c r="I3731" t="inlineStr">
        <is>
          <t>GALAO</t>
        </is>
      </c>
      <c r="J3731" t="inlineStr">
        <is>
          <t>ALIMENTOS</t>
        </is>
      </c>
      <c r="K3731" t="inlineStr">
        <is>
          <t>05/2025</t>
        </is>
      </c>
      <c r="L3731" t="n">
        <v>173.13</v>
      </c>
      <c r="M3731" s="551" t="n">
        <v>45804</v>
      </c>
      <c r="N3731" t="n">
        <v>171.8</v>
      </c>
      <c r="O3731" t="n">
        <v>171.8</v>
      </c>
      <c r="P3731" t="n">
        <v>1731.3</v>
      </c>
    </row>
    <row r="3732">
      <c r="A3732" t="n">
        <v>37582</v>
      </c>
      <c r="B3732" t="n">
        <v>122</v>
      </c>
      <c r="C3732" t="inlineStr">
        <is>
          <t>Arcos</t>
        </is>
      </c>
      <c r="D3732" s="551" t="n">
        <v>45809</v>
      </c>
      <c r="E3732" t="n">
        <v>26336</v>
      </c>
      <c r="F3732" t="inlineStr">
        <is>
          <t>⁠EMPANADA CEBOLA E QUEIJO</t>
        </is>
      </c>
      <c r="G3732" t="n">
        <v>6685</v>
      </c>
      <c r="H3732" t="n">
        <v>273</v>
      </c>
      <c r="I3732" t="inlineStr">
        <is>
          <t>UN</t>
        </is>
      </c>
      <c r="J3732" t="inlineStr">
        <is>
          <t>ALIMENTOS</t>
        </is>
      </c>
      <c r="K3732" t="inlineStr">
        <is>
          <t>05/2025</t>
        </is>
      </c>
      <c r="L3732" t="n">
        <v>6</v>
      </c>
      <c r="M3732" s="551" t="n">
        <v>45807</v>
      </c>
      <c r="N3732" t="n">
        <v>6</v>
      </c>
      <c r="O3732" t="n">
        <v>6</v>
      </c>
      <c r="P3732" t="n">
        <v>1638</v>
      </c>
    </row>
    <row r="3733">
      <c r="A3733" t="n">
        <v>37598</v>
      </c>
      <c r="B3733" t="n">
        <v>122</v>
      </c>
      <c r="C3733" t="inlineStr">
        <is>
          <t>Arcos</t>
        </is>
      </c>
      <c r="D3733" s="551" t="n">
        <v>45809</v>
      </c>
      <c r="E3733" t="n">
        <v>22067</v>
      </c>
      <c r="F3733" t="inlineStr">
        <is>
          <t>AGUA MINERAL S/ GAS MAMBA 350ML</t>
        </is>
      </c>
      <c r="G3733" t="n">
        <v>3636</v>
      </c>
      <c r="H3733" t="n">
        <v>801</v>
      </c>
      <c r="I3733" t="inlineStr">
        <is>
          <t>UN</t>
        </is>
      </c>
      <c r="J3733" t="inlineStr">
        <is>
          <t>BEBIDAS</t>
        </is>
      </c>
      <c r="K3733" t="inlineStr">
        <is>
          <t>05/2025</t>
        </is>
      </c>
      <c r="L3733" t="n">
        <v>0</v>
      </c>
      <c r="M3733" s="551" t="n">
        <v>45674</v>
      </c>
      <c r="N3733" t="n">
        <v>1.99</v>
      </c>
      <c r="O3733" t="n">
        <v>1.99</v>
      </c>
      <c r="P3733" t="n">
        <v>1593.99</v>
      </c>
    </row>
    <row r="3734">
      <c r="A3734" t="n">
        <v>37447</v>
      </c>
      <c r="B3734" t="n">
        <v>122</v>
      </c>
      <c r="C3734" t="inlineStr">
        <is>
          <t>Arcos</t>
        </is>
      </c>
      <c r="D3734" s="551" t="n">
        <v>45809</v>
      </c>
      <c r="E3734" t="n">
        <v>25429</v>
      </c>
      <c r="F3734" t="inlineStr">
        <is>
          <t>EMPANADA DE SALTENA UN</t>
        </is>
      </c>
      <c r="G3734" t="n">
        <v>6104</v>
      </c>
      <c r="H3734" t="n">
        <v>255</v>
      </c>
      <c r="I3734" t="inlineStr">
        <is>
          <t>UN</t>
        </is>
      </c>
      <c r="J3734" t="inlineStr">
        <is>
          <t>ALIMENTOS</t>
        </is>
      </c>
      <c r="K3734" t="inlineStr">
        <is>
          <t>05/2025</t>
        </is>
      </c>
      <c r="L3734" t="n">
        <v>6</v>
      </c>
      <c r="M3734" s="551" t="n">
        <v>45807</v>
      </c>
      <c r="N3734" t="n">
        <v>6</v>
      </c>
      <c r="O3734" t="n">
        <v>6</v>
      </c>
      <c r="P3734" t="n">
        <v>1530</v>
      </c>
    </row>
    <row r="3735">
      <c r="A3735" t="n">
        <v>37342</v>
      </c>
      <c r="B3735" t="n">
        <v>122</v>
      </c>
      <c r="C3735" t="inlineStr">
        <is>
          <t>Arcos</t>
        </is>
      </c>
      <c r="D3735" s="551" t="n">
        <v>45809</v>
      </c>
      <c r="E3735" t="n">
        <v>25445</v>
      </c>
      <c r="F3735" t="inlineStr">
        <is>
          <t>TEQUILA DON JULIO ANEJO 750ML UN</t>
        </is>
      </c>
      <c r="G3735" t="n">
        <v>6113</v>
      </c>
      <c r="H3735" t="n">
        <v>5</v>
      </c>
      <c r="I3735" t="inlineStr">
        <is>
          <t>GR</t>
        </is>
      </c>
      <c r="J3735" t="inlineStr">
        <is>
          <t>BEBIDAS</t>
        </is>
      </c>
      <c r="K3735" t="inlineStr">
        <is>
          <t>05/2025</t>
        </is>
      </c>
      <c r="L3735" t="n">
        <v>0</v>
      </c>
      <c r="M3735" s="551" t="n">
        <v>45769</v>
      </c>
      <c r="N3735" t="n">
        <v>299.11</v>
      </c>
      <c r="O3735" t="n">
        <v>299.11</v>
      </c>
      <c r="P3735" t="n">
        <v>1495.55</v>
      </c>
    </row>
    <row r="3736">
      <c r="A3736" t="n">
        <v>37383</v>
      </c>
      <c r="B3736" t="n">
        <v>122</v>
      </c>
      <c r="C3736" t="inlineStr">
        <is>
          <t>Arcos</t>
        </is>
      </c>
      <c r="D3736" s="551" t="n">
        <v>45809</v>
      </c>
      <c r="E3736" t="n">
        <v>18113</v>
      </c>
      <c r="F3736" t="inlineStr">
        <is>
          <t>WHISKY JOHNNIE WALKER GREEN LABEL 750ML</t>
        </is>
      </c>
      <c r="G3736" t="n">
        <v>3499</v>
      </c>
      <c r="H3736" t="n">
        <v>3.49</v>
      </c>
      <c r="I3736" t="inlineStr">
        <is>
          <t>GR</t>
        </is>
      </c>
      <c r="J3736" t="inlineStr">
        <is>
          <t>BEBIDAS</t>
        </is>
      </c>
      <c r="K3736" t="inlineStr">
        <is>
          <t>05/2025</t>
        </is>
      </c>
      <c r="L3736" t="n">
        <v>0</v>
      </c>
      <c r="M3736" s="551" t="n">
        <v>-693593</v>
      </c>
      <c r="N3736" t="n">
        <v>0</v>
      </c>
      <c r="O3736" t="n">
        <v>462.35</v>
      </c>
      <c r="P3736" t="n">
        <v>1472.82</v>
      </c>
    </row>
    <row r="3737">
      <c r="A3737" t="n">
        <v>37398</v>
      </c>
      <c r="B3737" t="n">
        <v>122</v>
      </c>
      <c r="C3737" t="inlineStr">
        <is>
          <t>Arcos</t>
        </is>
      </c>
      <c r="D3737" s="551" t="n">
        <v>45809</v>
      </c>
      <c r="E3737" t="n">
        <v>18015</v>
      </c>
      <c r="F3737" t="inlineStr">
        <is>
          <t>ESPUMANTE PERELADA CAVA STARS BRUT RESERVA 750ML</t>
        </is>
      </c>
      <c r="G3737" t="n">
        <v>3582</v>
      </c>
      <c r="H3737" t="n">
        <v>11</v>
      </c>
      <c r="I3737" t="inlineStr">
        <is>
          <t>GR</t>
        </is>
      </c>
      <c r="J3737" t="inlineStr">
        <is>
          <t>BEBIDAS</t>
        </is>
      </c>
      <c r="K3737" t="inlineStr">
        <is>
          <t>05/2025</t>
        </is>
      </c>
      <c r="L3737" t="n">
        <v>130.83</v>
      </c>
      <c r="M3737" s="551" t="n">
        <v>45790</v>
      </c>
      <c r="N3737" t="n">
        <v>130.83</v>
      </c>
      <c r="O3737" t="n">
        <v>130.84</v>
      </c>
      <c r="P3737" t="n">
        <v>1439.13</v>
      </c>
    </row>
    <row r="3738">
      <c r="A3738" t="n">
        <v>37350</v>
      </c>
      <c r="B3738" t="n">
        <v>122</v>
      </c>
      <c r="C3738" t="inlineStr">
        <is>
          <t>Arcos</t>
        </is>
      </c>
      <c r="D3738" s="551" t="n">
        <v>45809</v>
      </c>
      <c r="E3738" t="n">
        <v>18219</v>
      </c>
      <c r="F3738" t="inlineStr">
        <is>
          <t>VERMOUTH CARPANO PUNT E MES 1L</t>
        </is>
      </c>
      <c r="G3738" t="n">
        <v>3409</v>
      </c>
      <c r="H3738" t="n">
        <v>7.43</v>
      </c>
      <c r="I3738" t="inlineStr">
        <is>
          <t>GR</t>
        </is>
      </c>
      <c r="J3738" t="inlineStr">
        <is>
          <t>BEBIDAS</t>
        </is>
      </c>
      <c r="K3738" t="inlineStr">
        <is>
          <t>05/2025</t>
        </is>
      </c>
      <c r="L3738" t="n">
        <v>0</v>
      </c>
      <c r="M3738" s="551" t="n">
        <v>45370</v>
      </c>
      <c r="N3738" t="n">
        <v>190.8</v>
      </c>
      <c r="O3738" t="n">
        <v>0</v>
      </c>
      <c r="P3738" t="n">
        <v>1417.64</v>
      </c>
    </row>
    <row r="3739">
      <c r="A3739" t="n">
        <v>37304</v>
      </c>
      <c r="B3739" t="n">
        <v>122</v>
      </c>
      <c r="C3739" t="inlineStr">
        <is>
          <t>Arcos</t>
        </is>
      </c>
      <c r="D3739" s="551" t="n">
        <v>45809</v>
      </c>
      <c r="E3739" t="n">
        <v>18382</v>
      </c>
      <c r="F3739" t="inlineStr">
        <is>
          <t>CONHAQUE BRANDY OSBORNE 700ML</t>
        </is>
      </c>
      <c r="G3739" t="n">
        <v>3257</v>
      </c>
      <c r="H3739" t="n">
        <v>13.83</v>
      </c>
      <c r="I3739" t="inlineStr">
        <is>
          <t>GR</t>
        </is>
      </c>
      <c r="J3739" t="inlineStr">
        <is>
          <t>BEBIDAS</t>
        </is>
      </c>
      <c r="K3739" t="inlineStr">
        <is>
          <t>05/2025</t>
        </is>
      </c>
      <c r="L3739" t="n">
        <v>97.17</v>
      </c>
      <c r="M3739" s="551" t="n">
        <v>45804</v>
      </c>
      <c r="N3739" t="n">
        <v>85.93000000000001</v>
      </c>
      <c r="O3739" t="n">
        <v>85.93000000000001</v>
      </c>
      <c r="P3739" t="n">
        <v>1343.86</v>
      </c>
    </row>
    <row r="3740">
      <c r="A3740" t="n">
        <v>37351</v>
      </c>
      <c r="B3740" t="n">
        <v>122</v>
      </c>
      <c r="C3740" t="inlineStr">
        <is>
          <t>Arcos</t>
        </is>
      </c>
      <c r="D3740" s="551" t="n">
        <v>45809</v>
      </c>
      <c r="E3740" t="n">
        <v>26008</v>
      </c>
      <c r="F3740" t="inlineStr">
        <is>
          <t>VERMOUTH CARPANO ROSSO CLASSICO ARGENTINO 950ML</t>
        </is>
      </c>
      <c r="G3740" t="n">
        <v>6492</v>
      </c>
      <c r="H3740" t="n">
        <v>14.44</v>
      </c>
      <c r="I3740" t="inlineStr">
        <is>
          <t>GR</t>
        </is>
      </c>
      <c r="J3740" t="inlineStr">
        <is>
          <t>BEBIDAS</t>
        </is>
      </c>
      <c r="K3740" t="inlineStr">
        <is>
          <t>05/2025</t>
        </is>
      </c>
      <c r="L3740" t="n">
        <v>0</v>
      </c>
      <c r="M3740" s="551" t="n">
        <v>45678</v>
      </c>
      <c r="N3740" t="n">
        <v>92.91</v>
      </c>
      <c r="O3740" t="n">
        <v>94</v>
      </c>
      <c r="P3740" t="n">
        <v>1341.62</v>
      </c>
    </row>
    <row r="3741">
      <c r="A3741" t="n">
        <v>37436</v>
      </c>
      <c r="B3741" t="n">
        <v>122</v>
      </c>
      <c r="C3741" t="inlineStr">
        <is>
          <t>Arcos</t>
        </is>
      </c>
      <c r="D3741" s="551" t="n">
        <v>45809</v>
      </c>
      <c r="E3741" t="n">
        <v>20936</v>
      </c>
      <c r="F3741" t="inlineStr">
        <is>
          <t>CHOCOLATE AMARGO CALLEBAUT CALLETS 70,5% 2,01KG</t>
        </is>
      </c>
      <c r="G3741" t="n">
        <v>2031</v>
      </c>
      <c r="H3741" t="n">
        <v>4</v>
      </c>
      <c r="I3741" t="inlineStr">
        <is>
          <t>UN</t>
        </is>
      </c>
      <c r="J3741" t="inlineStr">
        <is>
          <t>ALIMENTOS</t>
        </is>
      </c>
      <c r="K3741" t="inlineStr">
        <is>
          <t>05/2025</t>
        </is>
      </c>
      <c r="L3741" t="n">
        <v>332.9</v>
      </c>
      <c r="M3741" s="551" t="n">
        <v>45804</v>
      </c>
      <c r="N3741" t="n">
        <v>332.9</v>
      </c>
      <c r="O3741" t="n">
        <v>332.9</v>
      </c>
      <c r="P3741" t="n">
        <v>1331.6</v>
      </c>
    </row>
    <row r="3742">
      <c r="A3742" t="n">
        <v>37321</v>
      </c>
      <c r="B3742" t="n">
        <v>122</v>
      </c>
      <c r="C3742" t="inlineStr">
        <is>
          <t>Arcos</t>
        </is>
      </c>
      <c r="D3742" s="551" t="n">
        <v>45809</v>
      </c>
      <c r="E3742" t="n">
        <v>25033</v>
      </c>
      <c r="F3742" t="inlineStr">
        <is>
          <t>LICOR AMARO MONTENEGRO 750ML</t>
        </is>
      </c>
      <c r="G3742" t="n">
        <v>5873</v>
      </c>
      <c r="H3742" t="n">
        <v>6.45</v>
      </c>
      <c r="I3742" t="inlineStr">
        <is>
          <t>UN</t>
        </is>
      </c>
      <c r="J3742" t="inlineStr">
        <is>
          <t>BEBIDAS</t>
        </is>
      </c>
      <c r="K3742" t="inlineStr">
        <is>
          <t>05/2025</t>
        </is>
      </c>
      <c r="L3742" t="n">
        <v>0</v>
      </c>
      <c r="M3742" s="551" t="n">
        <v>45754</v>
      </c>
      <c r="N3742" t="n">
        <v>204.23</v>
      </c>
      <c r="O3742" t="n">
        <v>204.23</v>
      </c>
      <c r="P3742" t="n">
        <v>1317.28</v>
      </c>
    </row>
    <row r="3743">
      <c r="A3743" t="n">
        <v>37353</v>
      </c>
      <c r="B3743" t="n">
        <v>122</v>
      </c>
      <c r="C3743" t="inlineStr">
        <is>
          <t>Arcos</t>
        </is>
      </c>
      <c r="D3743" s="551" t="n">
        <v>45809</v>
      </c>
      <c r="E3743" t="n">
        <v>18202</v>
      </c>
      <c r="F3743" t="inlineStr">
        <is>
          <t>VERMOUTH DOLIN DRY 750ML</t>
        </is>
      </c>
      <c r="G3743" t="n">
        <v>3424</v>
      </c>
      <c r="H3743" t="n">
        <v>7.13</v>
      </c>
      <c r="I3743" t="inlineStr">
        <is>
          <t>GR</t>
        </is>
      </c>
      <c r="J3743" t="inlineStr">
        <is>
          <t>BEBIDAS</t>
        </is>
      </c>
      <c r="K3743" t="inlineStr">
        <is>
          <t>05/2025</t>
        </is>
      </c>
      <c r="L3743" t="n">
        <v>184.47</v>
      </c>
      <c r="M3743" s="551" t="n">
        <v>45797</v>
      </c>
      <c r="N3743" t="n">
        <v>184.47</v>
      </c>
      <c r="O3743" t="n">
        <v>184.47</v>
      </c>
      <c r="P3743" t="n">
        <v>1315.27</v>
      </c>
    </row>
    <row r="3744">
      <c r="A3744" t="n">
        <v>37307</v>
      </c>
      <c r="B3744" t="n">
        <v>122</v>
      </c>
      <c r="C3744" t="inlineStr">
        <is>
          <t>Arcos</t>
        </is>
      </c>
      <c r="D3744" s="551" t="n">
        <v>45809</v>
      </c>
      <c r="E3744" t="n">
        <v>18392</v>
      </c>
      <c r="F3744" t="inlineStr">
        <is>
          <t>CONHAQUE HENNESSY VSOP 700ML</t>
        </is>
      </c>
      <c r="G3744" t="n">
        <v>3248</v>
      </c>
      <c r="H3744" t="n">
        <v>4.3</v>
      </c>
      <c r="I3744" t="inlineStr">
        <is>
          <t>UN</t>
        </is>
      </c>
      <c r="J3744" t="inlineStr">
        <is>
          <t>BEBIDAS</t>
        </is>
      </c>
      <c r="K3744" t="inlineStr">
        <is>
          <t>05/2025</t>
        </is>
      </c>
      <c r="L3744" t="n">
        <v>0</v>
      </c>
      <c r="M3744" s="551" t="n">
        <v>-693593</v>
      </c>
      <c r="N3744" t="n">
        <v>0</v>
      </c>
      <c r="O3744" t="n">
        <v>0</v>
      </c>
      <c r="P3744" t="n">
        <v>1313.35</v>
      </c>
    </row>
    <row r="3745">
      <c r="A3745" t="n">
        <v>37411</v>
      </c>
      <c r="B3745" t="n">
        <v>122</v>
      </c>
      <c r="C3745" t="inlineStr">
        <is>
          <t>Arcos</t>
        </is>
      </c>
      <c r="D3745" s="551" t="n">
        <v>45809</v>
      </c>
      <c r="E3745" t="n">
        <v>20715</v>
      </c>
      <c r="F3745" t="inlineStr">
        <is>
          <t>AMARENA FABBRI FRUTO C/3,2KG</t>
        </is>
      </c>
      <c r="G3745" t="n">
        <v>2098</v>
      </c>
      <c r="H3745" t="n">
        <v>3</v>
      </c>
      <c r="I3745" t="inlineStr">
        <is>
          <t>LT</t>
        </is>
      </c>
      <c r="J3745" t="inlineStr">
        <is>
          <t>ALIMENTOS</t>
        </is>
      </c>
      <c r="K3745" t="inlineStr">
        <is>
          <t>05/2025</t>
        </is>
      </c>
      <c r="L3745" t="n">
        <v>431.93</v>
      </c>
      <c r="M3745" s="551" t="n">
        <v>45804</v>
      </c>
      <c r="N3745" t="n">
        <v>431.93</v>
      </c>
      <c r="O3745" t="n">
        <v>431.93</v>
      </c>
      <c r="P3745" t="n">
        <v>1295.79</v>
      </c>
    </row>
    <row r="3746">
      <c r="A3746" t="n">
        <v>37335</v>
      </c>
      <c r="B3746" t="n">
        <v>122</v>
      </c>
      <c r="C3746" t="inlineStr">
        <is>
          <t>Arcos</t>
        </is>
      </c>
      <c r="D3746" s="551" t="n">
        <v>45809</v>
      </c>
      <c r="E3746" t="n">
        <v>26883</v>
      </c>
      <c r="F3746" t="inlineStr">
        <is>
          <t>PISCO QUEBRANTA BARSOL 750ML</t>
        </is>
      </c>
      <c r="G3746" t="n">
        <v>6952</v>
      </c>
      <c r="H3746" t="n">
        <v>12.41</v>
      </c>
      <c r="I3746" t="inlineStr">
        <is>
          <t>GR</t>
        </is>
      </c>
      <c r="J3746" t="inlineStr">
        <is>
          <t>BEBIDAS</t>
        </is>
      </c>
      <c r="K3746" t="inlineStr">
        <is>
          <t>05/2025</t>
        </is>
      </c>
      <c r="L3746" t="n">
        <v>96.90000000000001</v>
      </c>
      <c r="M3746" s="551" t="n">
        <v>45804</v>
      </c>
      <c r="N3746" t="n">
        <v>96.91</v>
      </c>
      <c r="O3746" t="n">
        <v>96.91</v>
      </c>
      <c r="P3746" t="n">
        <v>1202.53</v>
      </c>
    </row>
    <row r="3747">
      <c r="A3747" t="n">
        <v>37588</v>
      </c>
      <c r="B3747" t="n">
        <v>122</v>
      </c>
      <c r="C3747" t="inlineStr">
        <is>
          <t>Arcos</t>
        </is>
      </c>
      <c r="D3747" s="551" t="n">
        <v>45809</v>
      </c>
      <c r="E3747" t="n">
        <v>22721</v>
      </c>
      <c r="F3747" t="inlineStr">
        <is>
          <t>BACON MANTA KG</t>
        </is>
      </c>
      <c r="G3747" t="n">
        <v>3033</v>
      </c>
      <c r="H3747" t="n">
        <v>29.54</v>
      </c>
      <c r="I3747" t="inlineStr">
        <is>
          <t>KG</t>
        </is>
      </c>
      <c r="J3747" t="inlineStr">
        <is>
          <t>ALIMENTOS</t>
        </is>
      </c>
      <c r="K3747" t="inlineStr">
        <is>
          <t>05/2025</t>
        </is>
      </c>
      <c r="L3747" t="n">
        <v>39</v>
      </c>
      <c r="M3747" s="551" t="n">
        <v>45803</v>
      </c>
      <c r="N3747" t="n">
        <v>39</v>
      </c>
      <c r="O3747" t="n">
        <v>33.75</v>
      </c>
      <c r="P3747" t="n">
        <v>1152.06</v>
      </c>
    </row>
    <row r="3748">
      <c r="A3748" t="n">
        <v>37608</v>
      </c>
      <c r="B3748" t="n">
        <v>122</v>
      </c>
      <c r="C3748" t="inlineStr">
        <is>
          <t>Arcos</t>
        </is>
      </c>
      <c r="D3748" s="551" t="n">
        <v>45809</v>
      </c>
      <c r="E3748" t="n">
        <v>25093</v>
      </c>
      <c r="F3748" t="inlineStr">
        <is>
          <t>FORCE CELESTE SEMILLION 750ML VINHO BRANCO</t>
        </is>
      </c>
      <c r="G3748" t="n">
        <v>5891</v>
      </c>
      <c r="H3748" t="n">
        <v>8</v>
      </c>
      <c r="I3748" t="inlineStr">
        <is>
          <t>GR</t>
        </is>
      </c>
      <c r="J3748" t="inlineStr">
        <is>
          <t>BEBIDAS</t>
        </is>
      </c>
      <c r="K3748" t="inlineStr">
        <is>
          <t>05/2025</t>
        </is>
      </c>
      <c r="L3748" t="n">
        <v>142.5</v>
      </c>
      <c r="M3748" s="551" t="n">
        <v>45783</v>
      </c>
      <c r="N3748" t="n">
        <v>142.5</v>
      </c>
      <c r="O3748" t="n">
        <v>142.5</v>
      </c>
      <c r="P3748" t="n">
        <v>1140</v>
      </c>
    </row>
    <row r="3749">
      <c r="A3749" t="n">
        <v>37581</v>
      </c>
      <c r="B3749" t="n">
        <v>122</v>
      </c>
      <c r="C3749" t="inlineStr">
        <is>
          <t>Arcos</t>
        </is>
      </c>
      <c r="D3749" s="551" t="n">
        <v>45809</v>
      </c>
      <c r="E3749" t="n">
        <v>19166</v>
      </c>
      <c r="F3749" t="inlineStr">
        <is>
          <t>BAGUETE DE GRAO LEVIAN FATIADO 590G UN</t>
        </is>
      </c>
      <c r="G3749" t="n">
        <v>2826</v>
      </c>
      <c r="H3749" t="n">
        <v>55</v>
      </c>
      <c r="I3749" t="inlineStr">
        <is>
          <t>UN</t>
        </is>
      </c>
      <c r="J3749" t="inlineStr">
        <is>
          <t>ALIMENTOS</t>
        </is>
      </c>
      <c r="K3749" t="inlineStr">
        <is>
          <t>05/2025</t>
        </is>
      </c>
      <c r="L3749" t="n">
        <v>20.35</v>
      </c>
      <c r="M3749" s="551" t="n">
        <v>45806</v>
      </c>
      <c r="N3749" t="n">
        <v>20.35</v>
      </c>
      <c r="O3749" t="n">
        <v>20.35</v>
      </c>
      <c r="P3749" t="n">
        <v>1119.25</v>
      </c>
    </row>
    <row r="3750">
      <c r="A3750" t="n">
        <v>37615</v>
      </c>
      <c r="B3750" t="n">
        <v>122</v>
      </c>
      <c r="C3750" t="inlineStr">
        <is>
          <t>Arcos</t>
        </is>
      </c>
      <c r="D3750" s="551" t="n">
        <v>45809</v>
      </c>
      <c r="E3750" t="n">
        <v>26052</v>
      </c>
      <c r="F3750" t="inlineStr">
        <is>
          <t>VINHO BRANCO VALDESPINO PEDRO XIMENEZ 750ML</t>
        </is>
      </c>
      <c r="G3750" t="n">
        <v>6514</v>
      </c>
      <c r="H3750" t="n">
        <v>2</v>
      </c>
      <c r="I3750" t="inlineStr">
        <is>
          <t>GR</t>
        </is>
      </c>
      <c r="J3750" t="inlineStr">
        <is>
          <t>BEBIDAS</t>
        </is>
      </c>
      <c r="K3750" t="inlineStr">
        <is>
          <t>05/2025</t>
        </is>
      </c>
      <c r="L3750" t="n">
        <v>0</v>
      </c>
      <c r="M3750" s="551" t="n">
        <v>-693593</v>
      </c>
      <c r="N3750" t="n">
        <v>0</v>
      </c>
      <c r="O3750" t="n">
        <v>0</v>
      </c>
      <c r="P3750" t="n">
        <v>1102</v>
      </c>
    </row>
    <row r="3751">
      <c r="A3751" t="n">
        <v>37354</v>
      </c>
      <c r="B3751" t="n">
        <v>122</v>
      </c>
      <c r="C3751" t="inlineStr">
        <is>
          <t>Arcos</t>
        </is>
      </c>
      <c r="D3751" s="551" t="n">
        <v>45809</v>
      </c>
      <c r="E3751" t="n">
        <v>18214</v>
      </c>
      <c r="F3751" t="inlineStr">
        <is>
          <t>VERMOUTH MARTINI BIANCO 750ML</t>
        </is>
      </c>
      <c r="G3751" t="n">
        <v>3413</v>
      </c>
      <c r="H3751" t="n">
        <v>32</v>
      </c>
      <c r="I3751" t="inlineStr">
        <is>
          <t>GR</t>
        </is>
      </c>
      <c r="J3751" t="inlineStr">
        <is>
          <t>BEBIDAS</t>
        </is>
      </c>
      <c r="K3751" t="inlineStr">
        <is>
          <t>05/2025</t>
        </is>
      </c>
      <c r="L3751" t="n">
        <v>0</v>
      </c>
      <c r="M3751" s="551" t="n">
        <v>-693593</v>
      </c>
      <c r="N3751" t="n">
        <v>0</v>
      </c>
      <c r="O3751" t="n">
        <v>33.77</v>
      </c>
      <c r="P3751" t="n">
        <v>1089.6</v>
      </c>
    </row>
    <row r="3752">
      <c r="A3752" t="n">
        <v>37594</v>
      </c>
      <c r="B3752" t="n">
        <v>122</v>
      </c>
      <c r="C3752" t="inlineStr">
        <is>
          <t>Arcos</t>
        </is>
      </c>
      <c r="D3752" s="551" t="n">
        <v>45809</v>
      </c>
      <c r="E3752" t="n">
        <v>26592</v>
      </c>
      <c r="F3752" t="inlineStr">
        <is>
          <t>HAMBURGUER BOVINO FREDDI PORCIONADO EM 50G KG 60% ACEM 40% PEITO BOVINO ARCOS</t>
        </is>
      </c>
      <c r="G3752" t="n">
        <v>6806</v>
      </c>
      <c r="H3752" t="n">
        <v>29.04</v>
      </c>
      <c r="I3752" t="inlineStr">
        <is>
          <t>KG</t>
        </is>
      </c>
      <c r="J3752" t="inlineStr">
        <is>
          <t>ALIMENTOS</t>
        </is>
      </c>
      <c r="K3752" t="inlineStr">
        <is>
          <t>05/2025</t>
        </is>
      </c>
      <c r="L3752" t="n">
        <v>37</v>
      </c>
      <c r="M3752" s="551" t="n">
        <v>45803</v>
      </c>
      <c r="N3752" t="n">
        <v>37</v>
      </c>
      <c r="O3752" t="n">
        <v>37</v>
      </c>
      <c r="P3752" t="n">
        <v>1074.48</v>
      </c>
    </row>
    <row r="3753">
      <c r="A3753" t="n">
        <v>37577</v>
      </c>
      <c r="B3753" t="n">
        <v>122</v>
      </c>
      <c r="C3753" t="inlineStr">
        <is>
          <t>Arcos</t>
        </is>
      </c>
      <c r="D3753" s="551" t="n">
        <v>45809</v>
      </c>
      <c r="E3753" t="n">
        <v>19297</v>
      </c>
      <c r="F3753" t="inlineStr">
        <is>
          <t>QUEIJO PARMESAO LA SERENISSIMA KG</t>
        </is>
      </c>
      <c r="G3753" t="n">
        <v>2775</v>
      </c>
      <c r="H3753" t="n">
        <v>14.66</v>
      </c>
      <c r="I3753" t="inlineStr">
        <is>
          <t>KG</t>
        </is>
      </c>
      <c r="J3753" t="inlineStr">
        <is>
          <t>ALIMENTOS</t>
        </is>
      </c>
      <c r="K3753" t="inlineStr">
        <is>
          <t>05/2025</t>
        </is>
      </c>
      <c r="L3753" t="n">
        <v>72.77</v>
      </c>
      <c r="M3753" s="551" t="n">
        <v>45804</v>
      </c>
      <c r="N3753" t="n">
        <v>73.5</v>
      </c>
      <c r="O3753" t="n">
        <v>59.99</v>
      </c>
      <c r="P3753" t="n">
        <v>1066.81</v>
      </c>
    </row>
    <row r="3754">
      <c r="A3754" t="n">
        <v>37597</v>
      </c>
      <c r="B3754" t="n">
        <v>122</v>
      </c>
      <c r="C3754" t="inlineStr">
        <is>
          <t>Arcos</t>
        </is>
      </c>
      <c r="D3754" s="551" t="n">
        <v>45809</v>
      </c>
      <c r="E3754" t="n">
        <v>22066</v>
      </c>
      <c r="F3754" t="inlineStr">
        <is>
          <t>AGUA MINERAL C/ GAS MAMBA 350ML</t>
        </is>
      </c>
      <c r="G3754" t="n">
        <v>3636</v>
      </c>
      <c r="H3754" t="n">
        <v>528</v>
      </c>
      <c r="I3754" t="inlineStr">
        <is>
          <t>UN</t>
        </is>
      </c>
      <c r="J3754" t="inlineStr">
        <is>
          <t>BEBIDAS</t>
        </is>
      </c>
      <c r="K3754" t="inlineStr">
        <is>
          <t>05/2025</t>
        </is>
      </c>
      <c r="L3754" t="n">
        <v>0</v>
      </c>
      <c r="M3754" s="551" t="n">
        <v>45674</v>
      </c>
      <c r="N3754" t="n">
        <v>1.99</v>
      </c>
      <c r="O3754" t="n">
        <v>1.99</v>
      </c>
      <c r="P3754" t="n">
        <v>1050.72</v>
      </c>
    </row>
    <row r="3755">
      <c r="A3755" t="n">
        <v>37332</v>
      </c>
      <c r="B3755" t="n">
        <v>122</v>
      </c>
      <c r="C3755" t="inlineStr">
        <is>
          <t>Arcos</t>
        </is>
      </c>
      <c r="D3755" s="551" t="n">
        <v>45809</v>
      </c>
      <c r="E3755" t="n">
        <v>18306</v>
      </c>
      <c r="F3755" t="inlineStr">
        <is>
          <t>LICOR MARASCHINO LUXARDO 750ML</t>
        </is>
      </c>
      <c r="G3755" t="n">
        <v>3327</v>
      </c>
      <c r="H3755" t="n">
        <v>6.95</v>
      </c>
      <c r="I3755" t="inlineStr">
        <is>
          <t>GR</t>
        </is>
      </c>
      <c r="J3755" t="inlineStr">
        <is>
          <t>BEBIDAS</t>
        </is>
      </c>
      <c r="K3755" t="inlineStr">
        <is>
          <t>05/2025</t>
        </is>
      </c>
      <c r="L3755" t="n">
        <v>0</v>
      </c>
      <c r="M3755" s="551" t="n">
        <v>-693593</v>
      </c>
      <c r="N3755" t="n">
        <v>0</v>
      </c>
      <c r="O3755" t="n">
        <v>238.8</v>
      </c>
      <c r="P3755" t="n">
        <v>1031.62</v>
      </c>
    </row>
    <row r="3756">
      <c r="A3756" t="n">
        <v>37412</v>
      </c>
      <c r="B3756" t="n">
        <v>122</v>
      </c>
      <c r="C3756" t="inlineStr">
        <is>
          <t>Arcos</t>
        </is>
      </c>
      <c r="D3756" s="551" t="n">
        <v>45809</v>
      </c>
      <c r="E3756" t="n">
        <v>24039</v>
      </c>
      <c r="F3756" t="inlineStr">
        <is>
          <t>AMENDOA INTEIRA CRUA SEM CASCA 1KG</t>
        </is>
      </c>
      <c r="G3756" t="n">
        <v>2048</v>
      </c>
      <c r="H3756" t="n">
        <v>14</v>
      </c>
      <c r="I3756" t="inlineStr">
        <is>
          <t>KG</t>
        </is>
      </c>
      <c r="J3756" t="inlineStr">
        <is>
          <t>ALIMENTOS</t>
        </is>
      </c>
      <c r="K3756" t="inlineStr">
        <is>
          <t>05/2025</t>
        </is>
      </c>
      <c r="L3756" t="n">
        <v>70.38</v>
      </c>
      <c r="M3756" s="551" t="n">
        <v>45797</v>
      </c>
      <c r="N3756" t="n">
        <v>69.90000000000001</v>
      </c>
      <c r="O3756" t="n">
        <v>69.90000000000001</v>
      </c>
      <c r="P3756" t="n">
        <v>985.3200000000001</v>
      </c>
    </row>
    <row r="3757">
      <c r="A3757" t="n">
        <v>37583</v>
      </c>
      <c r="B3757" t="n">
        <v>122</v>
      </c>
      <c r="C3757" t="inlineStr">
        <is>
          <t>Arcos</t>
        </is>
      </c>
      <c r="D3757" s="551" t="n">
        <v>45809</v>
      </c>
      <c r="E3757" t="n">
        <v>19125</v>
      </c>
      <c r="F3757" t="inlineStr">
        <is>
          <t>MINI BURGER BRIOCHE PINCEL CAIXA C/180 UN 15 PACOTES X 12 UN COD 142</t>
        </is>
      </c>
      <c r="G3757" t="n">
        <v>2843</v>
      </c>
      <c r="H3757" t="n">
        <v>69</v>
      </c>
      <c r="I3757" t="inlineStr">
        <is>
          <t>CX</t>
        </is>
      </c>
      <c r="J3757" t="inlineStr">
        <is>
          <t>ALIMENTOS</t>
        </is>
      </c>
      <c r="K3757" t="inlineStr">
        <is>
          <t>05/2025</t>
        </is>
      </c>
      <c r="L3757" t="n">
        <v>13.68</v>
      </c>
      <c r="M3757" s="551" t="n">
        <v>45804</v>
      </c>
      <c r="N3757" t="n">
        <v>13.68</v>
      </c>
      <c r="O3757" t="n">
        <v>13.68</v>
      </c>
      <c r="P3757" t="n">
        <v>943.92</v>
      </c>
    </row>
    <row r="3758">
      <c r="A3758" t="n">
        <v>37575</v>
      </c>
      <c r="B3758" t="n">
        <v>122</v>
      </c>
      <c r="C3758" t="inlineStr">
        <is>
          <t>Arcos</t>
        </is>
      </c>
      <c r="D3758" s="551" t="n">
        <v>45809</v>
      </c>
      <c r="E3758" t="n">
        <v>26594</v>
      </c>
      <c r="F3758" t="inlineStr">
        <is>
          <t>QUEIJO MOGIANA KG</t>
        </is>
      </c>
      <c r="G3758" t="n">
        <v>6807</v>
      </c>
      <c r="H3758" t="n">
        <v>10.68</v>
      </c>
      <c r="I3758" t="inlineStr">
        <is>
          <t>KG</t>
        </is>
      </c>
      <c r="J3758" t="inlineStr">
        <is>
          <t>ALIMENTOS</t>
        </is>
      </c>
      <c r="K3758" t="inlineStr">
        <is>
          <t>05/2025</t>
        </is>
      </c>
      <c r="L3758" t="n">
        <v>86.90000000000001</v>
      </c>
      <c r="M3758" s="551" t="n">
        <v>45798</v>
      </c>
      <c r="N3758" t="n">
        <v>86.90000000000001</v>
      </c>
      <c r="O3758" t="n">
        <v>86.90000000000001</v>
      </c>
      <c r="P3758" t="n">
        <v>928.09</v>
      </c>
    </row>
    <row r="3759">
      <c r="A3759" t="n">
        <v>37433</v>
      </c>
      <c r="B3759" t="n">
        <v>122</v>
      </c>
      <c r="C3759" t="inlineStr">
        <is>
          <t>Arcos</t>
        </is>
      </c>
      <c r="D3759" s="551" t="n">
        <v>45809</v>
      </c>
      <c r="E3759" t="n">
        <v>24118</v>
      </c>
      <c r="F3759" t="inlineStr">
        <is>
          <t>CASTANHA DE CAJU CRUA KG</t>
        </is>
      </c>
      <c r="G3759" t="n">
        <v>2233</v>
      </c>
      <c r="H3759" t="n">
        <v>13</v>
      </c>
      <c r="I3759" t="inlineStr">
        <is>
          <t>KG</t>
        </is>
      </c>
      <c r="J3759" t="inlineStr">
        <is>
          <t>ALIMENTOS</t>
        </is>
      </c>
      <c r="K3759" t="inlineStr">
        <is>
          <t>05/2025</t>
        </is>
      </c>
      <c r="L3759" t="n">
        <v>0</v>
      </c>
      <c r="M3759" s="551" t="n">
        <v>45581</v>
      </c>
      <c r="N3759" t="n">
        <v>69.8</v>
      </c>
      <c r="O3759" t="n">
        <v>58.05</v>
      </c>
      <c r="P3759" t="n">
        <v>907.4</v>
      </c>
    </row>
    <row r="3760">
      <c r="A3760" t="n">
        <v>37297</v>
      </c>
      <c r="B3760" t="n">
        <v>122</v>
      </c>
      <c r="C3760" t="inlineStr">
        <is>
          <t>Arcos</t>
        </is>
      </c>
      <c r="D3760" s="551" t="n">
        <v>45809</v>
      </c>
      <c r="E3760" t="n">
        <v>26560</v>
      </c>
      <c r="F3760" t="inlineStr">
        <is>
          <t>CACHACA FAMIGERADA AMENDOIM 750ML</t>
        </is>
      </c>
      <c r="G3760" t="n">
        <v>6788</v>
      </c>
      <c r="H3760" t="n">
        <v>32.91</v>
      </c>
      <c r="I3760" t="inlineStr">
        <is>
          <t>GR</t>
        </is>
      </c>
      <c r="J3760" t="inlineStr">
        <is>
          <t>BEBIDAS</t>
        </is>
      </c>
      <c r="K3760" t="inlineStr">
        <is>
          <t>05/2025</t>
        </is>
      </c>
      <c r="L3760" t="n">
        <v>27.5</v>
      </c>
      <c r="M3760" s="551" t="n">
        <v>45791</v>
      </c>
      <c r="N3760" t="n">
        <v>27.5</v>
      </c>
      <c r="O3760" t="n">
        <v>27.5</v>
      </c>
      <c r="P3760" t="n">
        <v>905.02</v>
      </c>
    </row>
    <row r="3761">
      <c r="A3761" t="n">
        <v>37428</v>
      </c>
      <c r="B3761" t="n">
        <v>122</v>
      </c>
      <c r="C3761" t="inlineStr">
        <is>
          <t>Arcos</t>
        </is>
      </c>
      <c r="D3761" s="551" t="n">
        <v>45809</v>
      </c>
      <c r="E3761" t="n">
        <v>21073</v>
      </c>
      <c r="F3761" t="inlineStr">
        <is>
          <t>CALDA DE AGAVE AZUL JASMINE ORGANICO 330ML UN</t>
        </is>
      </c>
      <c r="G3761" t="n">
        <v>1994</v>
      </c>
      <c r="H3761" t="n">
        <v>28</v>
      </c>
      <c r="I3761" t="inlineStr">
        <is>
          <t>UN</t>
        </is>
      </c>
      <c r="J3761" t="inlineStr">
        <is>
          <t>ALIMENTOS</t>
        </is>
      </c>
      <c r="K3761" t="inlineStr">
        <is>
          <t>05/2025</t>
        </is>
      </c>
      <c r="L3761" t="n">
        <v>32.25</v>
      </c>
      <c r="M3761" s="551" t="n">
        <v>45797</v>
      </c>
      <c r="N3761" t="n">
        <v>32.25</v>
      </c>
      <c r="O3761" t="n">
        <v>49.45</v>
      </c>
      <c r="P3761" t="n">
        <v>903</v>
      </c>
    </row>
    <row r="3762">
      <c r="A3762" t="n">
        <v>37289</v>
      </c>
      <c r="B3762" t="n">
        <v>122</v>
      </c>
      <c r="C3762" t="inlineStr">
        <is>
          <t>Arcos</t>
        </is>
      </c>
      <c r="D3762" s="551" t="n">
        <v>45809</v>
      </c>
      <c r="E3762" t="n">
        <v>22598</v>
      </c>
      <c r="F3762" t="inlineStr">
        <is>
          <t>APERITIVO ANGOSTURA ORANGE 100ML</t>
        </is>
      </c>
      <c r="G3762" t="n">
        <v>3131</v>
      </c>
      <c r="H3762" t="n">
        <v>8.44</v>
      </c>
      <c r="I3762" t="inlineStr">
        <is>
          <t>GR</t>
        </is>
      </c>
      <c r="J3762" t="inlineStr">
        <is>
          <t>BEBIDAS</t>
        </is>
      </c>
      <c r="K3762" t="inlineStr">
        <is>
          <t>05/2025</t>
        </is>
      </c>
      <c r="L3762" t="n">
        <v>0</v>
      </c>
      <c r="M3762" s="551" t="n">
        <v>45776</v>
      </c>
      <c r="N3762" t="n">
        <v>104</v>
      </c>
      <c r="O3762" t="n">
        <v>94.45</v>
      </c>
      <c r="P3762" t="n">
        <v>877.76</v>
      </c>
    </row>
    <row r="3763">
      <c r="A3763" t="n">
        <v>37621</v>
      </c>
      <c r="B3763" t="n">
        <v>122</v>
      </c>
      <c r="C3763" t="inlineStr">
        <is>
          <t>Arcos</t>
        </is>
      </c>
      <c r="D3763" s="551" t="n">
        <v>45809</v>
      </c>
      <c r="E3763" t="n">
        <v>17722</v>
      </c>
      <c r="F3763" t="inlineStr">
        <is>
          <t>VINHO TINTO FORTIFICADO SANDEMAN PORTO TAWNY 750ML</t>
        </is>
      </c>
      <c r="G3763" t="n">
        <v>3817</v>
      </c>
      <c r="H3763" t="n">
        <v>6</v>
      </c>
      <c r="I3763" t="inlineStr">
        <is>
          <t>GR</t>
        </is>
      </c>
      <c r="J3763" t="inlineStr">
        <is>
          <t>BEBIDAS</t>
        </is>
      </c>
      <c r="K3763" t="inlineStr">
        <is>
          <t>05/2025</t>
        </is>
      </c>
      <c r="L3763" t="n">
        <v>0</v>
      </c>
      <c r="M3763" s="551" t="n">
        <v>45391</v>
      </c>
      <c r="N3763" t="n">
        <v>146.17</v>
      </c>
      <c r="O3763" t="n">
        <v>171.8</v>
      </c>
      <c r="P3763" t="n">
        <v>877.02</v>
      </c>
    </row>
    <row r="3764">
      <c r="A3764" t="n">
        <v>37580</v>
      </c>
      <c r="B3764" t="n">
        <v>122</v>
      </c>
      <c r="C3764" t="inlineStr">
        <is>
          <t>Arcos</t>
        </is>
      </c>
      <c r="D3764" s="551" t="n">
        <v>45809</v>
      </c>
      <c r="E3764" t="n">
        <v>26051</v>
      </c>
      <c r="F3764" t="inlineStr">
        <is>
          <t>SUCO DE MACA INTEGRAL RAIZES DO CAMPO UN</t>
        </is>
      </c>
      <c r="G3764" t="n">
        <v>6513</v>
      </c>
      <c r="H3764" t="n">
        <v>7</v>
      </c>
      <c r="I3764" t="inlineStr">
        <is>
          <t>UN</t>
        </is>
      </c>
      <c r="J3764" t="inlineStr">
        <is>
          <t>BEBIDAS</t>
        </is>
      </c>
      <c r="K3764" t="inlineStr">
        <is>
          <t>05/2025</t>
        </is>
      </c>
      <c r="L3764" t="n">
        <v>0</v>
      </c>
      <c r="M3764" s="551" t="n">
        <v>45686</v>
      </c>
      <c r="N3764" t="n">
        <v>122.53</v>
      </c>
      <c r="O3764" t="n">
        <v>122.53</v>
      </c>
      <c r="P3764" t="n">
        <v>857.71</v>
      </c>
    </row>
    <row r="3765">
      <c r="A3765" t="n">
        <v>37619</v>
      </c>
      <c r="B3765" t="n">
        <v>122</v>
      </c>
      <c r="C3765" t="inlineStr">
        <is>
          <t>Arcos</t>
        </is>
      </c>
      <c r="D3765" s="551" t="n">
        <v>45809</v>
      </c>
      <c r="E3765" t="n">
        <v>17594</v>
      </c>
      <c r="F3765" t="inlineStr">
        <is>
          <t>VINHO TINTO LE JAJA DE JAU DE SYRAH 750ML FRANCA</t>
        </is>
      </c>
      <c r="G3765" t="n">
        <v>3932</v>
      </c>
      <c r="H3765" t="n">
        <v>14</v>
      </c>
      <c r="I3765" t="inlineStr">
        <is>
          <t>GR</t>
        </is>
      </c>
      <c r="J3765" t="inlineStr">
        <is>
          <t>BEBIDAS</t>
        </is>
      </c>
      <c r="K3765" t="inlineStr">
        <is>
          <t>05/2025</t>
        </is>
      </c>
      <c r="L3765" t="n">
        <v>0</v>
      </c>
      <c r="M3765" s="551" t="n">
        <v>45503</v>
      </c>
      <c r="N3765" t="n">
        <v>60.45</v>
      </c>
      <c r="O3765" t="n">
        <v>69.22</v>
      </c>
      <c r="P3765" t="n">
        <v>846.3</v>
      </c>
    </row>
    <row r="3766">
      <c r="A3766" t="n">
        <v>37470</v>
      </c>
      <c r="B3766" t="n">
        <v>122</v>
      </c>
      <c r="C3766" t="inlineStr">
        <is>
          <t>Arcos</t>
        </is>
      </c>
      <c r="D3766" s="551" t="n">
        <v>45809</v>
      </c>
      <c r="E3766" t="n">
        <v>20117</v>
      </c>
      <c r="F3766" t="inlineStr">
        <is>
          <t>MASSA FOLHADA AROSA 1KG UN</t>
        </is>
      </c>
      <c r="G3766" t="n">
        <v>2291</v>
      </c>
      <c r="H3766" t="n">
        <v>22</v>
      </c>
      <c r="I3766" t="inlineStr">
        <is>
          <t>UN</t>
        </is>
      </c>
      <c r="J3766" t="inlineStr">
        <is>
          <t>ALIMENTOS</t>
        </is>
      </c>
      <c r="K3766" t="inlineStr">
        <is>
          <t>05/2025</t>
        </is>
      </c>
      <c r="L3766" t="n">
        <v>37.9</v>
      </c>
      <c r="M3766" s="551" t="n">
        <v>45797</v>
      </c>
      <c r="N3766" t="n">
        <v>37.9</v>
      </c>
      <c r="O3766" t="n">
        <v>38.95</v>
      </c>
      <c r="P3766" t="n">
        <v>833.8</v>
      </c>
    </row>
    <row r="3767">
      <c r="A3767" t="n">
        <v>37483</v>
      </c>
      <c r="B3767" t="n">
        <v>122</v>
      </c>
      <c r="C3767" t="inlineStr">
        <is>
          <t>Arcos</t>
        </is>
      </c>
      <c r="D3767" s="551" t="n">
        <v>45809</v>
      </c>
      <c r="E3767" t="n">
        <v>21010</v>
      </c>
      <c r="F3767" t="inlineStr">
        <is>
          <t>OLEO DE CANOLA SAUDE C/900ML</t>
        </is>
      </c>
      <c r="G3767" t="n">
        <v>2006</v>
      </c>
      <c r="H3767" t="n">
        <v>72</v>
      </c>
      <c r="I3767" t="inlineStr">
        <is>
          <t>FR</t>
        </is>
      </c>
      <c r="J3767" t="inlineStr">
        <is>
          <t>ALIMENTOS</t>
        </is>
      </c>
      <c r="K3767" t="inlineStr">
        <is>
          <t>05/2025</t>
        </is>
      </c>
      <c r="L3767" t="n">
        <v>11.48</v>
      </c>
      <c r="M3767" s="551" t="n">
        <v>45804</v>
      </c>
      <c r="N3767" t="n">
        <v>11.55</v>
      </c>
      <c r="O3767" t="n">
        <v>11.55</v>
      </c>
      <c r="P3767" t="n">
        <v>826.5599999999999</v>
      </c>
    </row>
    <row r="3768">
      <c r="A3768" t="n">
        <v>37382</v>
      </c>
      <c r="B3768" t="n">
        <v>122</v>
      </c>
      <c r="C3768" t="inlineStr">
        <is>
          <t>Arcos</t>
        </is>
      </c>
      <c r="D3768" s="551" t="n">
        <v>45809</v>
      </c>
      <c r="E3768" t="n">
        <v>18114</v>
      </c>
      <c r="F3768" t="inlineStr">
        <is>
          <t>WHISKY JOHNNIE WALKER GOLD LABEL RESERVE 750ML</t>
        </is>
      </c>
      <c r="G3768" t="n">
        <v>3498</v>
      </c>
      <c r="H3768" t="n">
        <v>3.12</v>
      </c>
      <c r="I3768" t="inlineStr">
        <is>
          <t>GR</t>
        </is>
      </c>
      <c r="J3768" t="inlineStr">
        <is>
          <t>BEBIDAS</t>
        </is>
      </c>
      <c r="K3768" t="inlineStr">
        <is>
          <t>05/2025</t>
        </is>
      </c>
      <c r="L3768" t="n">
        <v>0</v>
      </c>
      <c r="M3768" s="551" t="n">
        <v>45615</v>
      </c>
      <c r="N3768" t="n">
        <v>259.83</v>
      </c>
      <c r="O3768" t="n">
        <v>261.79</v>
      </c>
      <c r="P3768" t="n">
        <v>810.67</v>
      </c>
    </row>
    <row r="3769">
      <c r="A3769" t="n">
        <v>37448</v>
      </c>
      <c r="B3769" t="n">
        <v>122</v>
      </c>
      <c r="C3769" t="inlineStr">
        <is>
          <t>Arcos</t>
        </is>
      </c>
      <c r="D3769" s="551" t="n">
        <v>45809</v>
      </c>
      <c r="E3769" t="n">
        <v>26024</v>
      </c>
      <c r="F3769" t="inlineStr">
        <is>
          <t>EMPANADA MARGUERITA UN</t>
        </is>
      </c>
      <c r="G3769" t="n">
        <v>6499</v>
      </c>
      <c r="H3769" t="n">
        <v>135</v>
      </c>
      <c r="I3769" t="inlineStr">
        <is>
          <t>UN</t>
        </is>
      </c>
      <c r="J3769" t="inlineStr">
        <is>
          <t>ALIMENTOS</t>
        </is>
      </c>
      <c r="K3769" t="inlineStr">
        <is>
          <t>05/2025</t>
        </is>
      </c>
      <c r="L3769" t="n">
        <v>6</v>
      </c>
      <c r="M3769" s="551" t="n">
        <v>45807</v>
      </c>
      <c r="N3769" t="n">
        <v>6</v>
      </c>
      <c r="O3769" t="n">
        <v>6</v>
      </c>
      <c r="P3769" t="n">
        <v>810</v>
      </c>
    </row>
    <row r="3770">
      <c r="A3770" t="n">
        <v>37591</v>
      </c>
      <c r="B3770" t="n">
        <v>122</v>
      </c>
      <c r="C3770" t="inlineStr">
        <is>
          <t>Arcos</t>
        </is>
      </c>
      <c r="D3770" s="551" t="n">
        <v>45809</v>
      </c>
      <c r="E3770" t="n">
        <v>26584</v>
      </c>
      <c r="F3770" t="inlineStr">
        <is>
          <t>COXAO MOLE ANGUS FREDDI PORCIONADO EM 100G KG</t>
        </is>
      </c>
      <c r="G3770" t="n">
        <v>6802</v>
      </c>
      <c r="H3770" t="n">
        <v>10</v>
      </c>
      <c r="I3770" t="inlineStr">
        <is>
          <t>KG</t>
        </is>
      </c>
      <c r="J3770" t="inlineStr">
        <is>
          <t>ALIMENTOS</t>
        </is>
      </c>
      <c r="K3770" t="inlineStr">
        <is>
          <t>05/2025</t>
        </is>
      </c>
      <c r="L3770" t="n">
        <v>81</v>
      </c>
      <c r="M3770" s="551" t="n">
        <v>45803</v>
      </c>
      <c r="N3770" t="n">
        <v>81</v>
      </c>
      <c r="O3770" t="n">
        <v>81</v>
      </c>
      <c r="P3770" t="n">
        <v>810</v>
      </c>
    </row>
    <row r="3771">
      <c r="A3771" t="n">
        <v>37355</v>
      </c>
      <c r="B3771" t="n">
        <v>122</v>
      </c>
      <c r="C3771" t="inlineStr">
        <is>
          <t>Arcos</t>
        </is>
      </c>
      <c r="D3771" s="551" t="n">
        <v>45809</v>
      </c>
      <c r="E3771" t="n">
        <v>18211</v>
      </c>
      <c r="F3771" t="inlineStr">
        <is>
          <t>VERMOUTH MARTINI RISERVA RUBINO 750ML</t>
        </is>
      </c>
      <c r="G3771" t="n">
        <v>3416</v>
      </c>
      <c r="H3771" t="n">
        <v>7</v>
      </c>
      <c r="I3771" t="inlineStr">
        <is>
          <t>GR</t>
        </is>
      </c>
      <c r="J3771" t="inlineStr">
        <is>
          <t>BEBIDAS</t>
        </is>
      </c>
      <c r="K3771" t="inlineStr">
        <is>
          <t>05/2025</t>
        </is>
      </c>
      <c r="L3771" t="n">
        <v>0</v>
      </c>
      <c r="M3771" s="551" t="n">
        <v>-693593</v>
      </c>
      <c r="N3771" t="n">
        <v>0</v>
      </c>
      <c r="O3771" t="n">
        <v>0</v>
      </c>
      <c r="P3771" t="n">
        <v>780.2</v>
      </c>
    </row>
    <row r="3772">
      <c r="A3772" t="n">
        <v>37381</v>
      </c>
      <c r="B3772" t="n">
        <v>122</v>
      </c>
      <c r="C3772" t="inlineStr">
        <is>
          <t>Arcos</t>
        </is>
      </c>
      <c r="D3772" s="551" t="n">
        <v>45809</v>
      </c>
      <c r="E3772" t="n">
        <v>18118</v>
      </c>
      <c r="F3772" t="inlineStr">
        <is>
          <t>WHISKY JOHNNIE WALKER BLUE LABEL 750ML</t>
        </is>
      </c>
      <c r="G3772" t="n">
        <v>3495</v>
      </c>
      <c r="H3772" t="n">
        <v>0.5600000000000001</v>
      </c>
      <c r="I3772" t="inlineStr">
        <is>
          <t>GR</t>
        </is>
      </c>
      <c r="J3772" t="inlineStr">
        <is>
          <t>BEBIDAS</t>
        </is>
      </c>
      <c r="K3772" t="inlineStr">
        <is>
          <t>05/2025</t>
        </is>
      </c>
      <c r="L3772" t="n">
        <v>0</v>
      </c>
      <c r="M3772" s="551" t="n">
        <v>-693593</v>
      </c>
      <c r="N3772" t="n">
        <v>0</v>
      </c>
      <c r="O3772" t="n">
        <v>1292.12</v>
      </c>
      <c r="P3772" t="n">
        <v>776.72</v>
      </c>
    </row>
    <row r="3773">
      <c r="A3773" t="n">
        <v>37501</v>
      </c>
      <c r="B3773" t="n">
        <v>122</v>
      </c>
      <c r="C3773" t="inlineStr">
        <is>
          <t>Arcos</t>
        </is>
      </c>
      <c r="D3773" s="551" t="n">
        <v>45809</v>
      </c>
      <c r="E3773" t="n">
        <v>20969</v>
      </c>
      <c r="F3773" t="inlineStr">
        <is>
          <t>VINAGRE  DE FRAMBOESA COLAVITA 500ML UN</t>
        </is>
      </c>
      <c r="G3773" t="n">
        <v>2012</v>
      </c>
      <c r="H3773" t="n">
        <v>17</v>
      </c>
      <c r="I3773" t="inlineStr">
        <is>
          <t>UN</t>
        </is>
      </c>
      <c r="J3773" t="inlineStr">
        <is>
          <t>ALIMENTOS</t>
        </is>
      </c>
      <c r="K3773" t="inlineStr">
        <is>
          <t>05/2025</t>
        </is>
      </c>
      <c r="L3773" t="n">
        <v>0</v>
      </c>
      <c r="M3773" s="551" t="n">
        <v>-693593</v>
      </c>
      <c r="N3773" t="n">
        <v>0</v>
      </c>
      <c r="O3773" t="n">
        <v>0</v>
      </c>
      <c r="P3773" t="n">
        <v>763.3</v>
      </c>
    </row>
    <row r="3774">
      <c r="A3774" t="n">
        <v>37336</v>
      </c>
      <c r="B3774" t="n">
        <v>122</v>
      </c>
      <c r="C3774" t="inlineStr">
        <is>
          <t>Arcos</t>
        </is>
      </c>
      <c r="D3774" s="551" t="n">
        <v>45809</v>
      </c>
      <c r="E3774" t="n">
        <v>18275</v>
      </c>
      <c r="F3774" t="inlineStr">
        <is>
          <t>RUM BACARDI 4 ANOS 750ML</t>
        </is>
      </c>
      <c r="G3774" t="n">
        <v>3355</v>
      </c>
      <c r="H3774" t="n">
        <v>6.04</v>
      </c>
      <c r="I3774" t="inlineStr">
        <is>
          <t>GR</t>
        </is>
      </c>
      <c r="J3774" t="inlineStr">
        <is>
          <t>BEBIDAS</t>
        </is>
      </c>
      <c r="K3774" t="inlineStr">
        <is>
          <t>05/2025</t>
        </is>
      </c>
      <c r="L3774" t="n">
        <v>125.82</v>
      </c>
      <c r="M3774" s="551" t="n">
        <v>45790</v>
      </c>
      <c r="N3774" t="n">
        <v>125.82</v>
      </c>
      <c r="O3774" t="n">
        <v>56.69</v>
      </c>
      <c r="P3774" t="n">
        <v>759.95</v>
      </c>
    </row>
    <row r="3775">
      <c r="A3775" t="n">
        <v>37389</v>
      </c>
      <c r="B3775" t="n">
        <v>122</v>
      </c>
      <c r="C3775" t="inlineStr">
        <is>
          <t>Arcos</t>
        </is>
      </c>
      <c r="D3775" s="551" t="n">
        <v>45809</v>
      </c>
      <c r="E3775" t="n">
        <v>24986</v>
      </c>
      <c r="F3775" t="inlineStr">
        <is>
          <t>SORVETE DE MARACUJA ARTE GELATE C/3,8KG</t>
        </is>
      </c>
      <c r="G3775" t="n">
        <v>5852</v>
      </c>
      <c r="H3775" t="n">
        <v>4.5</v>
      </c>
      <c r="I3775" t="inlineStr">
        <is>
          <t>PT</t>
        </is>
      </c>
      <c r="J3775" t="inlineStr">
        <is>
          <t>ALIMENTOS</t>
        </is>
      </c>
      <c r="K3775" t="inlineStr">
        <is>
          <t>05/2025</t>
        </is>
      </c>
      <c r="L3775" t="n">
        <v>168.45</v>
      </c>
      <c r="M3775" s="551" t="n">
        <v>45804</v>
      </c>
      <c r="N3775" t="n">
        <v>171.6</v>
      </c>
      <c r="O3775" t="n">
        <v>171.6</v>
      </c>
      <c r="P3775" t="n">
        <v>758.02</v>
      </c>
    </row>
    <row r="3776">
      <c r="A3776" t="n">
        <v>37292</v>
      </c>
      <c r="B3776" t="n">
        <v>122</v>
      </c>
      <c r="C3776" t="inlineStr">
        <is>
          <t>Arcos</t>
        </is>
      </c>
      <c r="D3776" s="551" t="n">
        <v>45809</v>
      </c>
      <c r="E3776" t="n">
        <v>18545</v>
      </c>
      <c r="F3776" t="inlineStr">
        <is>
          <t>APERITIVO CAMPARI 998ML</t>
        </is>
      </c>
      <c r="G3776" t="n">
        <v>3134</v>
      </c>
      <c r="H3776" t="n">
        <v>16.04</v>
      </c>
      <c r="I3776" t="inlineStr">
        <is>
          <t>GR</t>
        </is>
      </c>
      <c r="J3776" t="inlineStr">
        <is>
          <t>BEBIDAS</t>
        </is>
      </c>
      <c r="K3776" t="inlineStr">
        <is>
          <t>05/2025</t>
        </is>
      </c>
      <c r="L3776" t="n">
        <v>45.5</v>
      </c>
      <c r="M3776" s="551" t="n">
        <v>45797</v>
      </c>
      <c r="N3776" t="n">
        <v>45.5</v>
      </c>
      <c r="O3776" t="n">
        <v>45.54</v>
      </c>
      <c r="P3776" t="n">
        <v>729.8200000000001</v>
      </c>
    </row>
    <row r="3777">
      <c r="A3777" t="n">
        <v>37329</v>
      </c>
      <c r="B3777" t="n">
        <v>122</v>
      </c>
      <c r="C3777" t="inlineStr">
        <is>
          <t>Arcos</t>
        </is>
      </c>
      <c r="D3777" s="551" t="n">
        <v>45809</v>
      </c>
      <c r="E3777" t="n">
        <v>18310</v>
      </c>
      <c r="F3777" t="inlineStr">
        <is>
          <t>LICOR GRAND MARNIER CORDON ROUGE 700ML</t>
        </is>
      </c>
      <c r="G3777" t="n">
        <v>3323</v>
      </c>
      <c r="H3777" t="n">
        <v>3.74</v>
      </c>
      <c r="I3777" t="inlineStr">
        <is>
          <t>UN</t>
        </is>
      </c>
      <c r="J3777" t="inlineStr">
        <is>
          <t>BEBIDAS</t>
        </is>
      </c>
      <c r="K3777" t="inlineStr">
        <is>
          <t>05/2025</t>
        </is>
      </c>
      <c r="L3777" t="n">
        <v>0</v>
      </c>
      <c r="M3777" s="551" t="n">
        <v>-693593</v>
      </c>
      <c r="N3777" t="n">
        <v>0</v>
      </c>
      <c r="O3777" t="n">
        <v>0</v>
      </c>
      <c r="P3777" t="n">
        <v>701.0700000000001</v>
      </c>
    </row>
    <row r="3778">
      <c r="A3778" t="n">
        <v>37345</v>
      </c>
      <c r="B3778" t="n">
        <v>122</v>
      </c>
      <c r="C3778" t="inlineStr">
        <is>
          <t>Arcos</t>
        </is>
      </c>
      <c r="D3778" s="551" t="n">
        <v>45809</v>
      </c>
      <c r="E3778" t="n">
        <v>18237</v>
      </c>
      <c r="F3778" t="inlineStr">
        <is>
          <t>TEQUILA HERRADURA REPOSADO 750ML</t>
        </is>
      </c>
      <c r="G3778" t="n">
        <v>3391</v>
      </c>
      <c r="H3778" t="n">
        <v>3</v>
      </c>
      <c r="I3778" t="inlineStr">
        <is>
          <t>GR</t>
        </is>
      </c>
      <c r="J3778" t="inlineStr">
        <is>
          <t>BEBIDAS</t>
        </is>
      </c>
      <c r="K3778" t="inlineStr">
        <is>
          <t>05/2025</t>
        </is>
      </c>
      <c r="L3778" t="n">
        <v>0</v>
      </c>
      <c r="M3778" s="551" t="n">
        <v>45569</v>
      </c>
      <c r="N3778" t="n">
        <v>228.98</v>
      </c>
      <c r="O3778" t="n">
        <v>228.98</v>
      </c>
      <c r="P3778" t="n">
        <v>686.9400000000001</v>
      </c>
    </row>
    <row r="3779">
      <c r="A3779" t="n">
        <v>37595</v>
      </c>
      <c r="B3779" t="n">
        <v>122</v>
      </c>
      <c r="C3779" t="inlineStr">
        <is>
          <t>Arcos</t>
        </is>
      </c>
      <c r="D3779" s="551" t="n">
        <v>45809</v>
      </c>
      <c r="E3779" t="n">
        <v>18832</v>
      </c>
      <c r="F3779" t="inlineStr">
        <is>
          <t>PATINHO MOIDO KG</t>
        </is>
      </c>
      <c r="G3779" t="n">
        <v>2950</v>
      </c>
      <c r="H3779" t="n">
        <v>15.27</v>
      </c>
      <c r="I3779" t="inlineStr">
        <is>
          <t>KG</t>
        </is>
      </c>
      <c r="J3779" t="inlineStr">
        <is>
          <t>ALIMENTOS</t>
        </is>
      </c>
      <c r="K3779" t="inlineStr">
        <is>
          <t>05/2025</t>
        </is>
      </c>
      <c r="L3779" t="n">
        <v>44.8</v>
      </c>
      <c r="M3779" s="551" t="n">
        <v>45804</v>
      </c>
      <c r="N3779" t="n">
        <v>44.8</v>
      </c>
      <c r="O3779" t="n">
        <v>42.08</v>
      </c>
      <c r="P3779" t="n">
        <v>684.1</v>
      </c>
    </row>
    <row r="3780">
      <c r="A3780" t="n">
        <v>37394</v>
      </c>
      <c r="B3780" t="n">
        <v>122</v>
      </c>
      <c r="C3780" t="inlineStr">
        <is>
          <t>Arcos</t>
        </is>
      </c>
      <c r="D3780" s="551" t="n">
        <v>45809</v>
      </c>
      <c r="E3780" t="n">
        <v>25068</v>
      </c>
      <c r="F3780" t="inlineStr">
        <is>
          <t>CHAMPAGNE VEUVE CLICQUOT BRUT 750ML</t>
        </is>
      </c>
      <c r="G3780" t="n">
        <v>3551</v>
      </c>
      <c r="H3780" t="n">
        <v>2</v>
      </c>
      <c r="I3780" t="inlineStr">
        <is>
          <t>GR</t>
        </is>
      </c>
      <c r="J3780" t="inlineStr">
        <is>
          <t>BEBIDAS</t>
        </is>
      </c>
      <c r="K3780" t="inlineStr">
        <is>
          <t>05/2025</t>
        </is>
      </c>
      <c r="L3780" t="n">
        <v>0</v>
      </c>
      <c r="M3780" s="551" t="n">
        <v>45503</v>
      </c>
      <c r="N3780" t="n">
        <v>340</v>
      </c>
      <c r="O3780" t="n">
        <v>341.69</v>
      </c>
      <c r="P3780" t="n">
        <v>680</v>
      </c>
    </row>
    <row r="3781">
      <c r="A3781" t="n">
        <v>37587</v>
      </c>
      <c r="B3781" t="n">
        <v>122</v>
      </c>
      <c r="C3781" t="inlineStr">
        <is>
          <t>Arcos</t>
        </is>
      </c>
      <c r="D3781" s="551" t="n">
        <v>45809</v>
      </c>
      <c r="E3781" t="n">
        <v>24833</v>
      </c>
      <c r="F3781" t="inlineStr">
        <is>
          <t>PAO DE QUEIJO 80G C/25UN</t>
        </is>
      </c>
      <c r="G3781" t="n">
        <v>2845</v>
      </c>
      <c r="H3781" t="n">
        <v>14</v>
      </c>
      <c r="I3781" t="inlineStr">
        <is>
          <t>CX</t>
        </is>
      </c>
      <c r="J3781" t="inlineStr">
        <is>
          <t>ALIMENTOS</t>
        </is>
      </c>
      <c r="K3781" t="inlineStr">
        <is>
          <t>05/2025</t>
        </is>
      </c>
      <c r="L3781" t="n">
        <v>47.44</v>
      </c>
      <c r="M3781" s="551" t="n">
        <v>45805</v>
      </c>
      <c r="N3781" t="n">
        <v>47.25</v>
      </c>
      <c r="O3781" t="n">
        <v>47.25</v>
      </c>
      <c r="P3781" t="n">
        <v>664.16</v>
      </c>
    </row>
    <row r="3782">
      <c r="A3782" t="n">
        <v>37387</v>
      </c>
      <c r="B3782" t="n">
        <v>122</v>
      </c>
      <c r="C3782" t="inlineStr">
        <is>
          <t>Arcos</t>
        </is>
      </c>
      <c r="D3782" s="551" t="n">
        <v>45809</v>
      </c>
      <c r="E3782" t="n">
        <v>18097</v>
      </c>
      <c r="F3782" t="inlineStr">
        <is>
          <t>WHISKY TALISKER SINGLE MALT 10 ANOS 720ML</t>
        </is>
      </c>
      <c r="G3782" t="n">
        <v>3513</v>
      </c>
      <c r="H3782" t="n">
        <v>1.57</v>
      </c>
      <c r="I3782" t="inlineStr">
        <is>
          <t>GR</t>
        </is>
      </c>
      <c r="J3782" t="inlineStr">
        <is>
          <t>BEBIDAS</t>
        </is>
      </c>
      <c r="K3782" t="inlineStr">
        <is>
          <t>05/2025</t>
        </is>
      </c>
      <c r="L3782" t="n">
        <v>412.9</v>
      </c>
      <c r="M3782" s="551" t="n">
        <v>45798</v>
      </c>
      <c r="N3782" t="n">
        <v>412.9</v>
      </c>
      <c r="O3782" t="n">
        <v>412.9</v>
      </c>
      <c r="P3782" t="n">
        <v>648.25</v>
      </c>
    </row>
    <row r="3783">
      <c r="A3783" t="n">
        <v>37616</v>
      </c>
      <c r="B3783" t="n">
        <v>122</v>
      </c>
      <c r="C3783" t="inlineStr">
        <is>
          <t>Arcos</t>
        </is>
      </c>
      <c r="D3783" s="551" t="n">
        <v>45809</v>
      </c>
      <c r="E3783" t="n">
        <v>25091</v>
      </c>
      <c r="F3783" t="inlineStr">
        <is>
          <t>VINHO BRANCO VERASOLIS MOSCATEL 750ML</t>
        </is>
      </c>
      <c r="G3783" t="n">
        <v>5890</v>
      </c>
      <c r="H3783" t="n">
        <v>6</v>
      </c>
      <c r="I3783" t="inlineStr">
        <is>
          <t>GR</t>
        </is>
      </c>
      <c r="J3783" t="inlineStr">
        <is>
          <t>BEBIDAS</t>
        </is>
      </c>
      <c r="K3783" t="inlineStr">
        <is>
          <t>05/2025</t>
        </is>
      </c>
      <c r="L3783" t="n">
        <v>108</v>
      </c>
      <c r="M3783" s="551" t="n">
        <v>45790</v>
      </c>
      <c r="N3783" t="n">
        <v>108</v>
      </c>
      <c r="O3783" t="n">
        <v>108</v>
      </c>
      <c r="P3783" t="n">
        <v>648</v>
      </c>
    </row>
    <row r="3784">
      <c r="A3784" t="n">
        <v>37482</v>
      </c>
      <c r="B3784" t="n">
        <v>122</v>
      </c>
      <c r="C3784" t="inlineStr">
        <is>
          <t>Arcos</t>
        </is>
      </c>
      <c r="D3784" s="551" t="n">
        <v>45809</v>
      </c>
      <c r="E3784" t="n">
        <v>21017</v>
      </c>
      <c r="F3784" t="inlineStr">
        <is>
          <t>OLEO DE ALGODAO SAUDE C/14,5KG</t>
        </is>
      </c>
      <c r="G3784" t="n">
        <v>2005</v>
      </c>
      <c r="H3784" t="n">
        <v>4</v>
      </c>
      <c r="I3784" t="inlineStr">
        <is>
          <t>BD</t>
        </is>
      </c>
      <c r="J3784" t="inlineStr">
        <is>
          <t>ALIMENTOS</t>
        </is>
      </c>
      <c r="K3784" t="inlineStr">
        <is>
          <t>05/2025</t>
        </is>
      </c>
      <c r="L3784" t="n">
        <v>160.93</v>
      </c>
      <c r="M3784" s="551" t="n">
        <v>45804</v>
      </c>
      <c r="N3784" t="n">
        <v>165.54</v>
      </c>
      <c r="O3784" t="n">
        <v>167.33</v>
      </c>
      <c r="P3784" t="n">
        <v>643.72</v>
      </c>
    </row>
    <row r="3785">
      <c r="A3785" t="n">
        <v>37613</v>
      </c>
      <c r="B3785" t="n">
        <v>122</v>
      </c>
      <c r="C3785" t="inlineStr">
        <is>
          <t>Arcos</t>
        </is>
      </c>
      <c r="D3785" s="551" t="n">
        <v>45809</v>
      </c>
      <c r="E3785" t="n">
        <v>17760</v>
      </c>
      <c r="F3785" t="inlineStr">
        <is>
          <t>VINHO BRANCO MARQUES DEL REAL TESORO OLOROSO 750ML</t>
        </is>
      </c>
      <c r="G3785" t="n">
        <v>3782</v>
      </c>
      <c r="H3785" t="n">
        <v>6</v>
      </c>
      <c r="I3785" t="inlineStr">
        <is>
          <t>GR</t>
        </is>
      </c>
      <c r="J3785" t="inlineStr">
        <is>
          <t>BEBIDAS</t>
        </is>
      </c>
      <c r="K3785" t="inlineStr">
        <is>
          <t>05/2025</t>
        </is>
      </c>
      <c r="L3785" t="n">
        <v>0</v>
      </c>
      <c r="M3785" s="551" t="n">
        <v>45391</v>
      </c>
      <c r="N3785" t="n">
        <v>107.12</v>
      </c>
      <c r="O3785" t="n">
        <v>88.81999999999999</v>
      </c>
      <c r="P3785" t="n">
        <v>642.72</v>
      </c>
    </row>
    <row r="3786">
      <c r="A3786" t="n">
        <v>37438</v>
      </c>
      <c r="B3786" t="n">
        <v>122</v>
      </c>
      <c r="C3786" t="inlineStr">
        <is>
          <t>Arcos</t>
        </is>
      </c>
      <c r="D3786" s="551" t="n">
        <v>45809</v>
      </c>
      <c r="E3786" t="n">
        <v>20941</v>
      </c>
      <c r="F3786" t="inlineStr">
        <is>
          <t>CHOCOLATE EM GOTAS MEIO AMARGO SICAO C/2,05KG</t>
        </is>
      </c>
      <c r="G3786" t="n">
        <v>2031</v>
      </c>
      <c r="H3786" t="n">
        <v>4</v>
      </c>
      <c r="I3786" t="inlineStr">
        <is>
          <t>PC</t>
        </is>
      </c>
      <c r="J3786" t="inlineStr">
        <is>
          <t>ALIMENTOS</t>
        </is>
      </c>
      <c r="K3786" t="inlineStr">
        <is>
          <t>05/2025</t>
        </is>
      </c>
      <c r="L3786" t="n">
        <v>159.99</v>
      </c>
      <c r="M3786" s="551" t="n">
        <v>45798</v>
      </c>
      <c r="N3786" t="n">
        <v>159.99</v>
      </c>
      <c r="O3786" t="n">
        <v>159.9</v>
      </c>
      <c r="P3786" t="n">
        <v>639.96</v>
      </c>
    </row>
    <row r="3787">
      <c r="A3787" t="n">
        <v>37489</v>
      </c>
      <c r="B3787" t="n">
        <v>122</v>
      </c>
      <c r="C3787" t="inlineStr">
        <is>
          <t>Arcos</t>
        </is>
      </c>
      <c r="D3787" s="551" t="n">
        <v>45809</v>
      </c>
      <c r="E3787" t="n">
        <v>20349</v>
      </c>
      <c r="F3787" t="inlineStr">
        <is>
          <t>POLENTA PRE COZIDA DIVELLA 500G</t>
        </is>
      </c>
      <c r="G3787" t="n">
        <v>2205</v>
      </c>
      <c r="H3787" t="n">
        <v>48</v>
      </c>
      <c r="I3787" t="inlineStr">
        <is>
          <t>PC</t>
        </is>
      </c>
      <c r="J3787" t="inlineStr">
        <is>
          <t>ALIMENTOS</t>
        </is>
      </c>
      <c r="K3787" t="inlineStr">
        <is>
          <t>05/2025</t>
        </is>
      </c>
      <c r="L3787" t="n">
        <v>12.8</v>
      </c>
      <c r="M3787" s="551" t="n">
        <v>45804</v>
      </c>
      <c r="N3787" t="n">
        <v>12.8</v>
      </c>
      <c r="O3787" t="n">
        <v>12.8</v>
      </c>
      <c r="P3787" t="n">
        <v>614.4</v>
      </c>
    </row>
    <row r="3788">
      <c r="A3788" t="n">
        <v>37502</v>
      </c>
      <c r="B3788" t="n">
        <v>122</v>
      </c>
      <c r="C3788" t="inlineStr">
        <is>
          <t>Arcos</t>
        </is>
      </c>
      <c r="D3788" s="551" t="n">
        <v>45809</v>
      </c>
      <c r="E3788" t="n">
        <v>20203</v>
      </c>
      <c r="F3788" t="inlineStr">
        <is>
          <t>VINAGRE DE ARROZ RICE 600ML UN</t>
        </is>
      </c>
      <c r="G3788" t="n">
        <v>2255</v>
      </c>
      <c r="H3788" t="n">
        <v>10</v>
      </c>
      <c r="I3788" t="inlineStr">
        <is>
          <t>UN</t>
        </is>
      </c>
      <c r="J3788" t="inlineStr">
        <is>
          <t>ALIMENTOS</t>
        </is>
      </c>
      <c r="K3788" t="inlineStr">
        <is>
          <t>05/2025</t>
        </is>
      </c>
      <c r="L3788" t="n">
        <v>0</v>
      </c>
      <c r="M3788" s="551" t="n">
        <v>45693</v>
      </c>
      <c r="N3788" t="n">
        <v>61.33</v>
      </c>
      <c r="O3788" t="n">
        <v>61.33</v>
      </c>
      <c r="P3788" t="n">
        <v>613.3</v>
      </c>
    </row>
    <row r="3789">
      <c r="A3789" t="n">
        <v>37333</v>
      </c>
      <c r="B3789" t="n">
        <v>122</v>
      </c>
      <c r="C3789" t="inlineStr">
        <is>
          <t>Arcos</t>
        </is>
      </c>
      <c r="D3789" s="551" t="n">
        <v>45809</v>
      </c>
      <c r="E3789" t="n">
        <v>26717</v>
      </c>
      <c r="F3789" t="inlineStr">
        <is>
          <t>LICOR SAN BASILE ALKERMES 30% 700ML</t>
        </is>
      </c>
      <c r="G3789" t="n">
        <v>6869</v>
      </c>
      <c r="H3789" t="n">
        <v>8.31</v>
      </c>
      <c r="I3789" t="inlineStr">
        <is>
          <t>GR</t>
        </is>
      </c>
      <c r="J3789" t="inlineStr">
        <is>
          <t>BEBIDAS</t>
        </is>
      </c>
      <c r="K3789" t="inlineStr">
        <is>
          <t>05/2025</t>
        </is>
      </c>
      <c r="L3789" t="n">
        <v>72.90000000000001</v>
      </c>
      <c r="M3789" s="551" t="n">
        <v>45798</v>
      </c>
      <c r="N3789" t="n">
        <v>72.90000000000001</v>
      </c>
      <c r="O3789" t="n">
        <v>72.90000000000001</v>
      </c>
      <c r="P3789" t="n">
        <v>605.8</v>
      </c>
    </row>
    <row r="3790">
      <c r="A3790" t="n">
        <v>37349</v>
      </c>
      <c r="B3790" t="n">
        <v>122</v>
      </c>
      <c r="C3790" t="inlineStr">
        <is>
          <t>Arcos</t>
        </is>
      </c>
      <c r="D3790" s="551" t="n">
        <v>45809</v>
      </c>
      <c r="E3790" t="n">
        <v>18208</v>
      </c>
      <c r="F3790" t="inlineStr">
        <is>
          <t>VERMOUTH CARPANO BIANCO 1L</t>
        </is>
      </c>
      <c r="G3790" t="n">
        <v>3418</v>
      </c>
      <c r="H3790" t="n">
        <v>6</v>
      </c>
      <c r="I3790" t="inlineStr">
        <is>
          <t>GR</t>
        </is>
      </c>
      <c r="J3790" t="inlineStr">
        <is>
          <t>BEBIDAS</t>
        </is>
      </c>
      <c r="K3790" t="inlineStr">
        <is>
          <t>05/2025</t>
        </is>
      </c>
      <c r="L3790" t="n">
        <v>0</v>
      </c>
      <c r="M3790" s="551" t="n">
        <v>45636</v>
      </c>
      <c r="N3790" t="n">
        <v>100.88</v>
      </c>
      <c r="O3790" t="n">
        <v>108.9</v>
      </c>
      <c r="P3790" t="n">
        <v>605.28</v>
      </c>
    </row>
    <row r="3791">
      <c r="A3791" t="n">
        <v>37325</v>
      </c>
      <c r="B3791" t="n">
        <v>122</v>
      </c>
      <c r="C3791" t="inlineStr">
        <is>
          <t>Arcos</t>
        </is>
      </c>
      <c r="D3791" s="551" t="n">
        <v>45809</v>
      </c>
      <c r="E3791" t="n">
        <v>25533</v>
      </c>
      <c r="F3791" t="inlineStr">
        <is>
          <t>LICOR DE JENIPAPO FAMIGERADA 750ML</t>
        </is>
      </c>
      <c r="G3791" t="n">
        <v>6156</v>
      </c>
      <c r="H3791" t="n">
        <v>8</v>
      </c>
      <c r="I3791" t="inlineStr">
        <is>
          <t>GR</t>
        </is>
      </c>
      <c r="J3791" t="inlineStr">
        <is>
          <t>BEBIDAS</t>
        </is>
      </c>
      <c r="K3791" t="inlineStr">
        <is>
          <t>05/2025</t>
        </is>
      </c>
      <c r="L3791" t="n">
        <v>0</v>
      </c>
      <c r="M3791" s="551" t="n">
        <v>45680</v>
      </c>
      <c r="N3791" t="n">
        <v>75</v>
      </c>
      <c r="O3791" t="n">
        <v>75</v>
      </c>
      <c r="P3791" t="n">
        <v>600</v>
      </c>
    </row>
    <row r="3792">
      <c r="A3792" t="n">
        <v>37427</v>
      </c>
      <c r="B3792" t="n">
        <v>122</v>
      </c>
      <c r="C3792" t="inlineStr">
        <is>
          <t>Arcos</t>
        </is>
      </c>
      <c r="D3792" s="551" t="n">
        <v>45809</v>
      </c>
      <c r="E3792" t="n">
        <v>20812</v>
      </c>
      <c r="F3792" t="inlineStr">
        <is>
          <t>CAFE JOSELINA C/1KG</t>
        </is>
      </c>
      <c r="G3792" t="n">
        <v>2074</v>
      </c>
      <c r="H3792" t="n">
        <v>6</v>
      </c>
      <c r="I3792" t="inlineStr">
        <is>
          <t>PC</t>
        </is>
      </c>
      <c r="J3792" t="inlineStr">
        <is>
          <t>ALIMENTOS</t>
        </is>
      </c>
      <c r="K3792" t="inlineStr">
        <is>
          <t>05/2025</t>
        </is>
      </c>
      <c r="L3792" t="n">
        <v>99.90000000000001</v>
      </c>
      <c r="M3792" s="551" t="n">
        <v>45806</v>
      </c>
      <c r="N3792" t="n">
        <v>99.90000000000001</v>
      </c>
      <c r="O3792" t="n">
        <v>99.90000000000001</v>
      </c>
      <c r="P3792" t="n">
        <v>599.4</v>
      </c>
    </row>
    <row r="3793">
      <c r="A3793" t="n">
        <v>37360</v>
      </c>
      <c r="B3793" t="n">
        <v>122</v>
      </c>
      <c r="C3793" t="inlineStr">
        <is>
          <t>Arcos</t>
        </is>
      </c>
      <c r="D3793" s="551" t="n">
        <v>45809</v>
      </c>
      <c r="E3793" t="n">
        <v>18185</v>
      </c>
      <c r="F3793" t="inlineStr">
        <is>
          <t>VODKA CIROC DE PINEAPPLE 750ML</t>
        </is>
      </c>
      <c r="G3793" t="n">
        <v>3438</v>
      </c>
      <c r="H3793" t="n">
        <v>3</v>
      </c>
      <c r="I3793" t="inlineStr">
        <is>
          <t>GR</t>
        </is>
      </c>
      <c r="J3793" t="inlineStr">
        <is>
          <t>BEBIDAS</t>
        </is>
      </c>
      <c r="K3793" t="inlineStr">
        <is>
          <t>05/2025</t>
        </is>
      </c>
      <c r="L3793" t="n">
        <v>0</v>
      </c>
      <c r="M3793" s="551" t="n">
        <v>-693593</v>
      </c>
      <c r="N3793" t="n">
        <v>0</v>
      </c>
      <c r="O3793" t="n">
        <v>0</v>
      </c>
      <c r="P3793" t="n">
        <v>592.84</v>
      </c>
    </row>
    <row r="3794">
      <c r="A3794" t="n">
        <v>37461</v>
      </c>
      <c r="B3794" t="n">
        <v>122</v>
      </c>
      <c r="C3794" t="inlineStr">
        <is>
          <t>Arcos</t>
        </is>
      </c>
      <c r="D3794" s="551" t="n">
        <v>45809</v>
      </c>
      <c r="E3794" t="n">
        <v>20859</v>
      </c>
      <c r="F3794" t="inlineStr">
        <is>
          <t>GEMA DE OVO PASTEURIZADA NATUROVOS C/1KG UN</t>
        </is>
      </c>
      <c r="G3794" t="n">
        <v>2045</v>
      </c>
      <c r="H3794" t="n">
        <v>13</v>
      </c>
      <c r="I3794" t="inlineStr">
        <is>
          <t>UN</t>
        </is>
      </c>
      <c r="J3794" t="inlineStr">
        <is>
          <t>ALIMENTOS</t>
        </is>
      </c>
      <c r="K3794" t="inlineStr">
        <is>
          <t>05/2025</t>
        </is>
      </c>
      <c r="L3794" t="n">
        <v>45.5</v>
      </c>
      <c r="M3794" s="551" t="n">
        <v>45797</v>
      </c>
      <c r="N3794" t="n">
        <v>45.5</v>
      </c>
      <c r="O3794" t="n">
        <v>45.5</v>
      </c>
      <c r="P3794" t="n">
        <v>591.5</v>
      </c>
    </row>
    <row r="3795">
      <c r="A3795" t="n">
        <v>37574</v>
      </c>
      <c r="B3795" t="n">
        <v>122</v>
      </c>
      <c r="C3795" t="inlineStr">
        <is>
          <t>Arcos</t>
        </is>
      </c>
      <c r="D3795" s="551" t="n">
        <v>45809</v>
      </c>
      <c r="E3795" t="n">
        <v>19339</v>
      </c>
      <c r="F3795" t="inlineStr">
        <is>
          <t>QUEIJO MINAS PADRAO BRINCO OURO C/500G KG</t>
        </is>
      </c>
      <c r="G3795" t="n">
        <v>2771</v>
      </c>
      <c r="H3795" t="n">
        <v>7.6</v>
      </c>
      <c r="I3795" t="inlineStr">
        <is>
          <t>KG</t>
        </is>
      </c>
      <c r="J3795" t="inlineStr">
        <is>
          <t>ALIMENTOS</t>
        </is>
      </c>
      <c r="K3795" t="inlineStr">
        <is>
          <t>05/2025</t>
        </is>
      </c>
      <c r="L3795" t="n">
        <v>75.52</v>
      </c>
      <c r="M3795" s="551" t="n">
        <v>45804</v>
      </c>
      <c r="N3795" t="n">
        <v>78.90000000000001</v>
      </c>
      <c r="O3795" t="n">
        <v>78.90000000000001</v>
      </c>
      <c r="P3795" t="n">
        <v>573.95</v>
      </c>
    </row>
    <row r="3796">
      <c r="A3796" t="n">
        <v>37282</v>
      </c>
      <c r="B3796" t="n">
        <v>122</v>
      </c>
      <c r="C3796" t="inlineStr">
        <is>
          <t>Arcos</t>
        </is>
      </c>
      <c r="D3796" s="551" t="n">
        <v>45809</v>
      </c>
      <c r="E3796" t="n">
        <v>17092</v>
      </c>
      <c r="F3796" t="inlineStr">
        <is>
          <t>GELO CUBO 50X60MM</t>
        </is>
      </c>
      <c r="G3796" t="n">
        <v>4165</v>
      </c>
      <c r="H3796" t="n">
        <v>12</v>
      </c>
      <c r="I3796" t="inlineStr">
        <is>
          <t>UN</t>
        </is>
      </c>
      <c r="J3796" t="inlineStr">
        <is>
          <t>BEBIDAS</t>
        </is>
      </c>
      <c r="K3796" t="inlineStr">
        <is>
          <t>05/2025</t>
        </is>
      </c>
      <c r="L3796" t="n">
        <v>47.5</v>
      </c>
      <c r="M3796" s="551" t="n">
        <v>45806</v>
      </c>
      <c r="N3796" t="n">
        <v>47.5</v>
      </c>
      <c r="O3796" t="n">
        <v>47.5</v>
      </c>
      <c r="P3796" t="n">
        <v>570</v>
      </c>
    </row>
    <row r="3797">
      <c r="A3797" t="n">
        <v>37286</v>
      </c>
      <c r="B3797" t="n">
        <v>122</v>
      </c>
      <c r="C3797" t="inlineStr">
        <is>
          <t>Arcos</t>
        </is>
      </c>
      <c r="D3797" s="551" t="n">
        <v>45809</v>
      </c>
      <c r="E3797" t="n">
        <v>26588</v>
      </c>
      <c r="F3797" t="inlineStr">
        <is>
          <t>LONZA FATIADO JAIS KG</t>
        </is>
      </c>
      <c r="G3797" t="n">
        <v>6804</v>
      </c>
      <c r="H3797" t="n">
        <v>2.92</v>
      </c>
      <c r="I3797" t="inlineStr">
        <is>
          <t>KG</t>
        </is>
      </c>
      <c r="J3797" t="inlineStr">
        <is>
          <t>ALIMENTOS</t>
        </is>
      </c>
      <c r="K3797" t="inlineStr">
        <is>
          <t>05/2025</t>
        </is>
      </c>
      <c r="L3797" t="n">
        <v>0</v>
      </c>
      <c r="M3797" s="551" t="n">
        <v>45771</v>
      </c>
      <c r="N3797" t="n">
        <v>193.62</v>
      </c>
      <c r="O3797" t="n">
        <v>193.62</v>
      </c>
      <c r="P3797" t="n">
        <v>565.37</v>
      </c>
    </row>
    <row r="3798">
      <c r="A3798" t="n">
        <v>37334</v>
      </c>
      <c r="B3798" t="n">
        <v>122</v>
      </c>
      <c r="C3798" t="inlineStr">
        <is>
          <t>Arcos</t>
        </is>
      </c>
      <c r="D3798" s="551" t="n">
        <v>45809</v>
      </c>
      <c r="E3798" t="n">
        <v>18296</v>
      </c>
      <c r="F3798" t="inlineStr">
        <is>
          <t>LICOR SAN BASILE TRIPLE SEC 700ML</t>
        </is>
      </c>
      <c r="G3798" t="n">
        <v>3333</v>
      </c>
      <c r="H3798" t="n">
        <v>8.529999999999999</v>
      </c>
      <c r="I3798" t="inlineStr">
        <is>
          <t>GR</t>
        </is>
      </c>
      <c r="J3798" t="inlineStr">
        <is>
          <t>BEBIDAS</t>
        </is>
      </c>
      <c r="K3798" t="inlineStr">
        <is>
          <t>05/2025</t>
        </is>
      </c>
      <c r="L3798" t="n">
        <v>0</v>
      </c>
      <c r="M3798" s="551" t="n">
        <v>45770</v>
      </c>
      <c r="N3798" t="n">
        <v>65.34</v>
      </c>
      <c r="O3798" t="n">
        <v>65.34</v>
      </c>
      <c r="P3798" t="n">
        <v>557.35</v>
      </c>
    </row>
    <row r="3799">
      <c r="A3799" t="n">
        <v>37500</v>
      </c>
      <c r="B3799" t="n">
        <v>122</v>
      </c>
      <c r="C3799" t="inlineStr">
        <is>
          <t>Arcos</t>
        </is>
      </c>
      <c r="D3799" s="551" t="n">
        <v>45809</v>
      </c>
      <c r="E3799" t="n">
        <v>26586</v>
      </c>
      <c r="F3799" t="inlineStr">
        <is>
          <t>TORTILHA DE MILHO DE 11CM C/50 UN</t>
        </is>
      </c>
      <c r="G3799" t="n">
        <v>6803</v>
      </c>
      <c r="H3799" t="n">
        <v>21</v>
      </c>
      <c r="I3799" t="inlineStr">
        <is>
          <t>PC</t>
        </is>
      </c>
      <c r="J3799" t="inlineStr">
        <is>
          <t>ALIMENTOS</t>
        </is>
      </c>
      <c r="K3799" t="inlineStr">
        <is>
          <t>05/2025</t>
        </is>
      </c>
      <c r="L3799" t="n">
        <v>25.83</v>
      </c>
      <c r="M3799" s="551" t="n">
        <v>45798</v>
      </c>
      <c r="N3799" t="n">
        <v>25.83</v>
      </c>
      <c r="O3799" t="n">
        <v>25.83</v>
      </c>
      <c r="P3799" t="n">
        <v>542.4299999999999</v>
      </c>
    </row>
    <row r="3800">
      <c r="A3800" t="n">
        <v>37472</v>
      </c>
      <c r="B3800" t="n">
        <v>122</v>
      </c>
      <c r="C3800" t="inlineStr">
        <is>
          <t>Arcos</t>
        </is>
      </c>
      <c r="D3800" s="551" t="n">
        <v>45809</v>
      </c>
      <c r="E3800" t="n">
        <v>20887</v>
      </c>
      <c r="F3800" t="inlineStr">
        <is>
          <t>MEL PURO FLORA NECTAR C/1KG</t>
        </is>
      </c>
      <c r="G3800" t="n">
        <v>2040</v>
      </c>
      <c r="H3800" t="n">
        <v>14</v>
      </c>
      <c r="I3800" t="inlineStr">
        <is>
          <t>PT</t>
        </is>
      </c>
      <c r="J3800" t="inlineStr">
        <is>
          <t>ALIMENTOS</t>
        </is>
      </c>
      <c r="K3800" t="inlineStr">
        <is>
          <t>05/2025</t>
        </is>
      </c>
      <c r="L3800" t="n">
        <v>38.5</v>
      </c>
      <c r="M3800" s="551" t="n">
        <v>45804</v>
      </c>
      <c r="N3800" t="n">
        <v>38.6</v>
      </c>
      <c r="O3800" t="n">
        <v>34</v>
      </c>
      <c r="P3800" t="n">
        <v>539</v>
      </c>
    </row>
    <row r="3801">
      <c r="A3801" t="n">
        <v>37445</v>
      </c>
      <c r="B3801" t="n">
        <v>122</v>
      </c>
      <c r="C3801" t="inlineStr">
        <is>
          <t>Arcos</t>
        </is>
      </c>
      <c r="D3801" s="551" t="n">
        <v>45809</v>
      </c>
      <c r="E3801" t="n">
        <v>20689</v>
      </c>
      <c r="F3801" t="inlineStr">
        <is>
          <t>CREME DE LEITE FRESCO QUATA C/1,01LT</t>
        </is>
      </c>
      <c r="G3801" t="n">
        <v>2105</v>
      </c>
      <c r="H3801" t="n">
        <v>15</v>
      </c>
      <c r="I3801" t="inlineStr">
        <is>
          <t>UN</t>
        </is>
      </c>
      <c r="J3801" t="inlineStr">
        <is>
          <t>ALIMENTOS</t>
        </is>
      </c>
      <c r="K3801" t="inlineStr">
        <is>
          <t>05/2025</t>
        </is>
      </c>
      <c r="L3801" t="n">
        <v>35.3</v>
      </c>
      <c r="M3801" s="551" t="n">
        <v>45804</v>
      </c>
      <c r="N3801" t="n">
        <v>34.3</v>
      </c>
      <c r="O3801" t="n">
        <v>37.9</v>
      </c>
      <c r="P3801" t="n">
        <v>529.5</v>
      </c>
    </row>
    <row r="3802">
      <c r="A3802" t="n">
        <v>37609</v>
      </c>
      <c r="B3802" t="n">
        <v>122</v>
      </c>
      <c r="C3802" t="inlineStr">
        <is>
          <t>Arcos</t>
        </is>
      </c>
      <c r="D3802" s="551" t="n">
        <v>45809</v>
      </c>
      <c r="E3802" t="n">
        <v>17800</v>
      </c>
      <c r="F3802" t="inlineStr">
        <is>
          <t>VINHO BRANCO ALMADEN RIESLING 750ML</t>
        </is>
      </c>
      <c r="G3802" t="n">
        <v>3745</v>
      </c>
      <c r="H3802" t="n">
        <v>20</v>
      </c>
      <c r="I3802" t="inlineStr">
        <is>
          <t>GR</t>
        </is>
      </c>
      <c r="J3802" t="inlineStr">
        <is>
          <t>BEBIDAS</t>
        </is>
      </c>
      <c r="K3802" t="inlineStr">
        <is>
          <t>05/2025</t>
        </is>
      </c>
      <c r="L3802" t="n">
        <v>26.2</v>
      </c>
      <c r="M3802" s="551" t="n">
        <v>45804</v>
      </c>
      <c r="N3802" t="n">
        <v>26.2</v>
      </c>
      <c r="O3802" t="n">
        <v>26.2</v>
      </c>
      <c r="P3802" t="n">
        <v>524</v>
      </c>
    </row>
    <row r="3803">
      <c r="A3803" t="n">
        <v>37320</v>
      </c>
      <c r="B3803" t="n">
        <v>122</v>
      </c>
      <c r="C3803" t="inlineStr">
        <is>
          <t>Arcos</t>
        </is>
      </c>
      <c r="D3803" s="551" t="n">
        <v>45809</v>
      </c>
      <c r="E3803" t="n">
        <v>18348</v>
      </c>
      <c r="F3803" t="inlineStr">
        <is>
          <t>GIN XORIGUER DE MENORCA 700ML</t>
        </is>
      </c>
      <c r="G3803" t="n">
        <v>3287</v>
      </c>
      <c r="H3803" t="n">
        <v>2</v>
      </c>
      <c r="I3803" t="inlineStr">
        <is>
          <t>UN</t>
        </is>
      </c>
      <c r="J3803" t="inlineStr">
        <is>
          <t>BEBIDAS</t>
        </is>
      </c>
      <c r="K3803" t="inlineStr">
        <is>
          <t>05/2025</t>
        </is>
      </c>
      <c r="L3803" t="n">
        <v>0</v>
      </c>
      <c r="M3803" s="551" t="n">
        <v>-693593</v>
      </c>
      <c r="N3803" t="n">
        <v>0</v>
      </c>
      <c r="O3803" t="n">
        <v>0</v>
      </c>
      <c r="P3803" t="n">
        <v>520.53</v>
      </c>
    </row>
    <row r="3804">
      <c r="A3804" t="n">
        <v>37578</v>
      </c>
      <c r="B3804" t="n">
        <v>122</v>
      </c>
      <c r="C3804" t="inlineStr">
        <is>
          <t>Arcos</t>
        </is>
      </c>
      <c r="D3804" s="551" t="n">
        <v>45809</v>
      </c>
      <c r="E3804" t="n">
        <v>19276</v>
      </c>
      <c r="F3804" t="inlineStr">
        <is>
          <t>QUEIJO REINO TIROLEZ KG</t>
        </is>
      </c>
      <c r="G3804" t="n">
        <v>2780</v>
      </c>
      <c r="H3804" t="n">
        <v>5.56</v>
      </c>
      <c r="I3804" t="inlineStr">
        <is>
          <t>KG</t>
        </is>
      </c>
      <c r="J3804" t="inlineStr">
        <is>
          <t>ALIMENTOS</t>
        </is>
      </c>
      <c r="K3804" t="inlineStr">
        <is>
          <t>05/2025</t>
        </is>
      </c>
      <c r="L3804" t="n">
        <v>0</v>
      </c>
      <c r="M3804" s="551" t="n">
        <v>45742</v>
      </c>
      <c r="N3804" t="n">
        <v>90.8</v>
      </c>
      <c r="O3804" t="n">
        <v>90.8</v>
      </c>
      <c r="P3804" t="n">
        <v>504.85</v>
      </c>
    </row>
    <row r="3805">
      <c r="A3805" t="n">
        <v>37592</v>
      </c>
      <c r="B3805" t="n">
        <v>122</v>
      </c>
      <c r="C3805" t="inlineStr">
        <is>
          <t>Arcos</t>
        </is>
      </c>
      <c r="D3805" s="551" t="n">
        <v>45809</v>
      </c>
      <c r="E3805" t="n">
        <v>25128</v>
      </c>
      <c r="F3805" t="inlineStr">
        <is>
          <t>COXAO MOLE EM CUBOS KG</t>
        </is>
      </c>
      <c r="G3805" t="n">
        <v>5908</v>
      </c>
      <c r="H3805" t="n">
        <v>10.02</v>
      </c>
      <c r="I3805" t="inlineStr">
        <is>
          <t>KG</t>
        </is>
      </c>
      <c r="J3805" t="inlineStr">
        <is>
          <t>ALIMENTOS</t>
        </is>
      </c>
      <c r="K3805" t="inlineStr">
        <is>
          <t>05/2025</t>
        </is>
      </c>
      <c r="L3805" t="n">
        <v>47.93</v>
      </c>
      <c r="M3805" s="551" t="n">
        <v>45803</v>
      </c>
      <c r="N3805" t="n">
        <v>49.5</v>
      </c>
      <c r="O3805" t="n">
        <v>49.5</v>
      </c>
      <c r="P3805" t="n">
        <v>480.26</v>
      </c>
    </row>
    <row r="3806">
      <c r="A3806" t="n">
        <v>37527</v>
      </c>
      <c r="B3806" t="n">
        <v>122</v>
      </c>
      <c r="C3806" t="inlineStr">
        <is>
          <t>Arcos</t>
        </is>
      </c>
      <c r="D3806" s="551" t="n">
        <v>45809</v>
      </c>
      <c r="E3806" t="n">
        <v>24216</v>
      </c>
      <c r="F3806" t="inlineStr">
        <is>
          <t>CUMARU KG</t>
        </is>
      </c>
      <c r="G3806" t="n">
        <v>2445</v>
      </c>
      <c r="H3806" t="n">
        <v>1</v>
      </c>
      <c r="I3806" t="inlineStr">
        <is>
          <t>KG</t>
        </is>
      </c>
      <c r="J3806" t="inlineStr">
        <is>
          <t>ALIMENTOS</t>
        </is>
      </c>
      <c r="K3806" t="inlineStr">
        <is>
          <t>05/2025</t>
        </is>
      </c>
      <c r="L3806" t="n">
        <v>0</v>
      </c>
      <c r="M3806" s="551" t="n">
        <v>45763</v>
      </c>
      <c r="N3806" t="n">
        <v>480</v>
      </c>
      <c r="O3806" t="n">
        <v>480</v>
      </c>
      <c r="P3806" t="n">
        <v>480</v>
      </c>
    </row>
    <row r="3807">
      <c r="A3807" t="n">
        <v>37346</v>
      </c>
      <c r="B3807" t="n">
        <v>122</v>
      </c>
      <c r="C3807" t="inlineStr">
        <is>
          <t>Arcos</t>
        </is>
      </c>
      <c r="D3807" s="551" t="n">
        <v>45809</v>
      </c>
      <c r="E3807" t="n">
        <v>18235</v>
      </c>
      <c r="F3807" t="inlineStr">
        <is>
          <t>TEQUILA JOSE CUERVO 1800 REPOSADO 750ML</t>
        </is>
      </c>
      <c r="G3807" t="n">
        <v>3393</v>
      </c>
      <c r="H3807" t="n">
        <v>3</v>
      </c>
      <c r="I3807" t="inlineStr">
        <is>
          <t>UN</t>
        </is>
      </c>
      <c r="J3807" t="inlineStr">
        <is>
          <t>BEBIDAS</t>
        </is>
      </c>
      <c r="K3807" t="inlineStr">
        <is>
          <t>05/2025</t>
        </is>
      </c>
      <c r="L3807" t="n">
        <v>0</v>
      </c>
      <c r="M3807" s="551" t="n">
        <v>-693593</v>
      </c>
      <c r="N3807" t="n">
        <v>0</v>
      </c>
      <c r="O3807" t="n">
        <v>0</v>
      </c>
      <c r="P3807" t="n">
        <v>479.91</v>
      </c>
    </row>
    <row r="3808">
      <c r="A3808" t="n">
        <v>37484</v>
      </c>
      <c r="B3808" t="n">
        <v>122</v>
      </c>
      <c r="C3808" t="inlineStr">
        <is>
          <t>Arcos</t>
        </is>
      </c>
      <c r="D3808" s="551" t="n">
        <v>45809</v>
      </c>
      <c r="E3808" t="n">
        <v>21004</v>
      </c>
      <c r="F3808" t="inlineStr">
        <is>
          <t>OLEO DE GERGELIM TORRADO HONG KONG 1L</t>
        </is>
      </c>
      <c r="G3808" t="n">
        <v>2007</v>
      </c>
      <c r="H3808" t="n">
        <v>6</v>
      </c>
      <c r="I3808" t="inlineStr">
        <is>
          <t>UN</t>
        </is>
      </c>
      <c r="J3808" t="inlineStr">
        <is>
          <t>ALIMENTOS</t>
        </is>
      </c>
      <c r="K3808" t="inlineStr">
        <is>
          <t>05/2025</t>
        </is>
      </c>
      <c r="L3808" t="n">
        <v>0</v>
      </c>
      <c r="M3808" s="551" t="n">
        <v>-693593</v>
      </c>
      <c r="N3808" t="n">
        <v>0</v>
      </c>
      <c r="O3808" t="n">
        <v>95.67</v>
      </c>
      <c r="P3808" t="n">
        <v>478.14</v>
      </c>
    </row>
    <row r="3809">
      <c r="A3809" t="n">
        <v>37584</v>
      </c>
      <c r="B3809" t="n">
        <v>122</v>
      </c>
      <c r="C3809" t="inlineStr">
        <is>
          <t>Arcos</t>
        </is>
      </c>
      <c r="D3809" s="551" t="n">
        <v>45809</v>
      </c>
      <c r="E3809" t="n">
        <v>17039</v>
      </c>
      <c r="F3809" t="inlineStr">
        <is>
          <t>PAO BRIOCHE FORME COM TAMPA UN</t>
        </is>
      </c>
      <c r="G3809" t="n">
        <v>2827</v>
      </c>
      <c r="H3809" t="n">
        <v>15</v>
      </c>
      <c r="I3809" t="inlineStr">
        <is>
          <t>UN</t>
        </is>
      </c>
      <c r="J3809" t="inlineStr">
        <is>
          <t>ALIMENTOS</t>
        </is>
      </c>
      <c r="K3809" t="inlineStr">
        <is>
          <t>05/2025</t>
        </is>
      </c>
      <c r="L3809" t="n">
        <v>31.41</v>
      </c>
      <c r="M3809" s="551" t="n">
        <v>45806</v>
      </c>
      <c r="N3809" t="n">
        <v>31</v>
      </c>
      <c r="O3809" t="n">
        <v>31</v>
      </c>
      <c r="P3809" t="n">
        <v>471.15</v>
      </c>
    </row>
    <row r="3810">
      <c r="A3810" t="n">
        <v>37628</v>
      </c>
      <c r="B3810" t="n">
        <v>122</v>
      </c>
      <c r="C3810" t="inlineStr">
        <is>
          <t>Arcos</t>
        </is>
      </c>
      <c r="D3810" s="551" t="n">
        <v>45809</v>
      </c>
      <c r="E3810" t="n">
        <v>24676</v>
      </c>
      <c r="F3810" t="inlineStr">
        <is>
          <t>ACIDO ASCORBICO C/1KG</t>
        </is>
      </c>
      <c r="G3810" t="n">
        <v>5710</v>
      </c>
      <c r="H3810" t="n">
        <v>5</v>
      </c>
      <c r="I3810" t="inlineStr">
        <is>
          <t>PC</t>
        </is>
      </c>
      <c r="J3810" t="inlineStr">
        <is>
          <t>ALIMENTOS</t>
        </is>
      </c>
      <c r="K3810" t="inlineStr">
        <is>
          <t>05/2025</t>
        </is>
      </c>
      <c r="L3810" t="n">
        <v>0</v>
      </c>
      <c r="M3810" s="551" t="n">
        <v>45385</v>
      </c>
      <c r="N3810" t="n">
        <v>93.81999999999999</v>
      </c>
      <c r="O3810" t="n">
        <v>84.5</v>
      </c>
      <c r="P3810" t="n">
        <v>469.1</v>
      </c>
    </row>
    <row r="3811">
      <c r="A3811" t="n">
        <v>37612</v>
      </c>
      <c r="B3811" t="n">
        <v>122</v>
      </c>
      <c r="C3811" t="inlineStr">
        <is>
          <t>Arcos</t>
        </is>
      </c>
      <c r="D3811" s="551" t="n">
        <v>45809</v>
      </c>
      <c r="E3811" t="n">
        <v>17812</v>
      </c>
      <c r="F3811" t="inlineStr">
        <is>
          <t>VINHO BRANCO LA GUITA MANZANILLA 750ML</t>
        </is>
      </c>
      <c r="G3811" t="n">
        <v>3737</v>
      </c>
      <c r="H3811" t="n">
        <v>4</v>
      </c>
      <c r="I3811" t="inlineStr">
        <is>
          <t>GR</t>
        </is>
      </c>
      <c r="J3811" t="inlineStr">
        <is>
          <t>BEBIDAS</t>
        </is>
      </c>
      <c r="K3811" t="inlineStr">
        <is>
          <t>05/2025</t>
        </is>
      </c>
      <c r="L3811" t="n">
        <v>0</v>
      </c>
      <c r="M3811" s="551" t="n">
        <v>45594</v>
      </c>
      <c r="N3811" t="n">
        <v>113.87</v>
      </c>
      <c r="O3811" t="n">
        <v>113.87</v>
      </c>
      <c r="P3811" t="n">
        <v>455.48</v>
      </c>
    </row>
    <row r="3812">
      <c r="A3812" t="n">
        <v>37426</v>
      </c>
      <c r="B3812" t="n">
        <v>122</v>
      </c>
      <c r="C3812" t="inlineStr">
        <is>
          <t>Arcos</t>
        </is>
      </c>
      <c r="D3812" s="551" t="n">
        <v>45809</v>
      </c>
      <c r="E3812" t="n">
        <v>20809</v>
      </c>
      <c r="F3812" t="inlineStr">
        <is>
          <t>CAFE PILAO ALMOFADA 500G</t>
        </is>
      </c>
      <c r="G3812" t="n">
        <v>2074</v>
      </c>
      <c r="H3812" t="n">
        <v>13</v>
      </c>
      <c r="I3812" t="inlineStr">
        <is>
          <t>PC</t>
        </is>
      </c>
      <c r="J3812" t="inlineStr">
        <is>
          <t>ALIMENTOS</t>
        </is>
      </c>
      <c r="K3812" t="inlineStr">
        <is>
          <t>05/2025</t>
        </is>
      </c>
      <c r="L3812" t="n">
        <v>35.03</v>
      </c>
      <c r="M3812" s="551" t="n">
        <v>45804</v>
      </c>
      <c r="N3812" t="n">
        <v>34.66</v>
      </c>
      <c r="O3812" t="n">
        <v>33.77</v>
      </c>
      <c r="P3812" t="n">
        <v>455.39</v>
      </c>
    </row>
    <row r="3813">
      <c r="A3813" t="n">
        <v>37299</v>
      </c>
      <c r="B3813" t="n">
        <v>122</v>
      </c>
      <c r="C3813" t="inlineStr">
        <is>
          <t>Arcos</t>
        </is>
      </c>
      <c r="D3813" s="551" t="n">
        <v>45809</v>
      </c>
      <c r="E3813" t="n">
        <v>25156</v>
      </c>
      <c r="F3813" t="inlineStr">
        <is>
          <t>CACHACA FAMIGERADA CARVALHO OURO 750ML</t>
        </is>
      </c>
      <c r="G3813" t="n">
        <v>5926</v>
      </c>
      <c r="H3813" t="n">
        <v>7</v>
      </c>
      <c r="I3813" t="inlineStr">
        <is>
          <t>GR</t>
        </is>
      </c>
      <c r="J3813" t="inlineStr">
        <is>
          <t>BEBIDAS</t>
        </is>
      </c>
      <c r="K3813" t="inlineStr">
        <is>
          <t>05/2025</t>
        </is>
      </c>
      <c r="L3813" t="n">
        <v>0</v>
      </c>
      <c r="M3813" s="551" t="n">
        <v>45735</v>
      </c>
      <c r="N3813" t="n">
        <v>65</v>
      </c>
      <c r="O3813" t="n">
        <v>65</v>
      </c>
      <c r="P3813" t="n">
        <v>455</v>
      </c>
    </row>
    <row r="3814">
      <c r="A3814" t="n">
        <v>37570</v>
      </c>
      <c r="B3814" t="n">
        <v>122</v>
      </c>
      <c r="C3814" t="inlineStr">
        <is>
          <t>Arcos</t>
        </is>
      </c>
      <c r="D3814" s="551" t="n">
        <v>45809</v>
      </c>
      <c r="E3814" t="n">
        <v>19356</v>
      </c>
      <c r="F3814" t="inlineStr">
        <is>
          <t>QUEIJO COALHO QUATA KG</t>
        </is>
      </c>
      <c r="G3814" t="n">
        <v>2768</v>
      </c>
      <c r="H3814" t="n">
        <v>8.779999999999999</v>
      </c>
      <c r="I3814" t="inlineStr">
        <is>
          <t>KG</t>
        </is>
      </c>
      <c r="J3814" t="inlineStr">
        <is>
          <t>ALIMENTOS</t>
        </is>
      </c>
      <c r="K3814" t="inlineStr">
        <is>
          <t>05/2025</t>
        </is>
      </c>
      <c r="L3814" t="n">
        <v>51.75</v>
      </c>
      <c r="M3814" s="551" t="n">
        <v>45804</v>
      </c>
      <c r="N3814" t="n">
        <v>0</v>
      </c>
      <c r="O3814" t="n">
        <v>55.9</v>
      </c>
      <c r="P3814" t="n">
        <v>454.36</v>
      </c>
    </row>
    <row r="3815">
      <c r="A3815" t="n">
        <v>37285</v>
      </c>
      <c r="B3815" t="n">
        <v>122</v>
      </c>
      <c r="C3815" t="inlineStr">
        <is>
          <t>Arcos</t>
        </is>
      </c>
      <c r="D3815" s="551" t="n">
        <v>45809</v>
      </c>
      <c r="E3815" t="n">
        <v>26591</v>
      </c>
      <c r="F3815" t="inlineStr">
        <is>
          <t>COPA FATIADO JAIS KG</t>
        </is>
      </c>
      <c r="G3815" t="n">
        <v>6805</v>
      </c>
      <c r="H3815" t="n">
        <v>2.9</v>
      </c>
      <c r="I3815" t="inlineStr">
        <is>
          <t>KG</t>
        </is>
      </c>
      <c r="J3815" t="inlineStr">
        <is>
          <t>ALIMENTOS</t>
        </is>
      </c>
      <c r="K3815" t="inlineStr">
        <is>
          <t>05/2025</t>
        </is>
      </c>
      <c r="L3815" t="n">
        <v>0</v>
      </c>
      <c r="M3815" s="551" t="n">
        <v>45771</v>
      </c>
      <c r="N3815" t="n">
        <v>153.15</v>
      </c>
      <c r="O3815" t="n">
        <v>153.15</v>
      </c>
      <c r="P3815" t="n">
        <v>444.13</v>
      </c>
    </row>
    <row r="3816">
      <c r="A3816" t="n">
        <v>37300</v>
      </c>
      <c r="B3816" t="n">
        <v>122</v>
      </c>
      <c r="C3816" t="inlineStr">
        <is>
          <t>Arcos</t>
        </is>
      </c>
      <c r="D3816" s="551" t="n">
        <v>45809</v>
      </c>
      <c r="E3816" t="n">
        <v>25152</v>
      </c>
      <c r="F3816" t="inlineStr">
        <is>
          <t>CACHACA FAMIGERADA JEQUITIBA ROSA 750ML</t>
        </is>
      </c>
      <c r="G3816" t="n">
        <v>5924</v>
      </c>
      <c r="H3816" t="n">
        <v>6.76</v>
      </c>
      <c r="I3816" t="inlineStr">
        <is>
          <t>GR</t>
        </is>
      </c>
      <c r="J3816" t="inlineStr">
        <is>
          <t>BEBIDAS</t>
        </is>
      </c>
      <c r="K3816" t="inlineStr">
        <is>
          <t>05/2025</t>
        </is>
      </c>
      <c r="L3816" t="n">
        <v>0</v>
      </c>
      <c r="M3816" s="551" t="n">
        <v>45673</v>
      </c>
      <c r="N3816" t="n">
        <v>65</v>
      </c>
      <c r="O3816" t="n">
        <v>65</v>
      </c>
      <c r="P3816" t="n">
        <v>439.4</v>
      </c>
    </row>
    <row r="3817">
      <c r="A3817" t="n">
        <v>37573</v>
      </c>
      <c r="B3817" t="n">
        <v>122</v>
      </c>
      <c r="C3817" t="inlineStr">
        <is>
          <t>Arcos</t>
        </is>
      </c>
      <c r="D3817" s="551" t="n">
        <v>45809</v>
      </c>
      <c r="E3817" t="n">
        <v>26596</v>
      </c>
      <c r="F3817" t="inlineStr">
        <is>
          <t>QUEIJO GORGONZOLA SERRA DAS ANTAS (PECAS DE 660G) KG</t>
        </is>
      </c>
      <c r="G3817" t="n">
        <v>6808</v>
      </c>
      <c r="H3817" t="n">
        <v>4.9</v>
      </c>
      <c r="I3817" t="inlineStr">
        <is>
          <t>KG</t>
        </is>
      </c>
      <c r="J3817" t="inlineStr">
        <is>
          <t>ALIMENTOS</t>
        </is>
      </c>
      <c r="K3817" t="inlineStr">
        <is>
          <t>05/2025</t>
        </is>
      </c>
      <c r="L3817" t="n">
        <v>89.01000000000001</v>
      </c>
      <c r="M3817" s="551" t="n">
        <v>45804</v>
      </c>
      <c r="N3817" t="n">
        <v>88.95</v>
      </c>
      <c r="O3817" t="n">
        <v>88.95</v>
      </c>
      <c r="P3817" t="n">
        <v>436.15</v>
      </c>
    </row>
    <row r="3818">
      <c r="A3818" t="n">
        <v>37464</v>
      </c>
      <c r="B3818" t="n">
        <v>122</v>
      </c>
      <c r="C3818" t="inlineStr">
        <is>
          <t>Arcos</t>
        </is>
      </c>
      <c r="D3818" s="551" t="n">
        <v>45809</v>
      </c>
      <c r="E3818" t="n">
        <v>20653</v>
      </c>
      <c r="F3818" t="inlineStr">
        <is>
          <t>LEITE DE COCO SOCOCO C/1L UN</t>
        </is>
      </c>
      <c r="G3818" t="n">
        <v>2111</v>
      </c>
      <c r="H3818" t="n">
        <v>20</v>
      </c>
      <c r="I3818" t="inlineStr">
        <is>
          <t>UN</t>
        </is>
      </c>
      <c r="J3818" t="inlineStr">
        <is>
          <t>ALIMENTOS</t>
        </is>
      </c>
      <c r="K3818" t="inlineStr">
        <is>
          <t>05/2025</t>
        </is>
      </c>
      <c r="L3818" t="n">
        <v>21.78</v>
      </c>
      <c r="M3818" s="551" t="n">
        <v>45789</v>
      </c>
      <c r="N3818" t="n">
        <v>21.76</v>
      </c>
      <c r="O3818" t="n">
        <v>21.76</v>
      </c>
      <c r="P3818" t="n">
        <v>435.6</v>
      </c>
    </row>
    <row r="3819">
      <c r="A3819" t="n">
        <v>37344</v>
      </c>
      <c r="B3819" t="n">
        <v>122</v>
      </c>
      <c r="C3819" t="inlineStr">
        <is>
          <t>Arcos</t>
        </is>
      </c>
      <c r="D3819" s="551" t="n">
        <v>45809</v>
      </c>
      <c r="E3819" t="n">
        <v>25507</v>
      </c>
      <c r="F3819" t="inlineStr">
        <is>
          <t>TEQUILA DON JULIO REPOSADO 750ML</t>
        </is>
      </c>
      <c r="G3819" t="n">
        <v>6143</v>
      </c>
      <c r="H3819" t="n">
        <v>1.64</v>
      </c>
      <c r="I3819" t="inlineStr">
        <is>
          <t>GR</t>
        </is>
      </c>
      <c r="J3819" t="inlineStr">
        <is>
          <t>BEBIDAS</t>
        </is>
      </c>
      <c r="K3819" t="inlineStr">
        <is>
          <t>05/2025</t>
        </is>
      </c>
      <c r="L3819" t="n">
        <v>0</v>
      </c>
      <c r="M3819" s="551" t="n">
        <v>45769</v>
      </c>
      <c r="N3819" t="n">
        <v>261.71</v>
      </c>
      <c r="O3819" t="n">
        <v>279.9</v>
      </c>
      <c r="P3819" t="n">
        <v>429.2</v>
      </c>
    </row>
    <row r="3820">
      <c r="A3820" t="n">
        <v>37446</v>
      </c>
      <c r="B3820" t="n">
        <v>122</v>
      </c>
      <c r="C3820" t="inlineStr">
        <is>
          <t>Arcos</t>
        </is>
      </c>
      <c r="D3820" s="551" t="n">
        <v>45809</v>
      </c>
      <c r="E3820" t="n">
        <v>26020</v>
      </c>
      <c r="F3820" t="inlineStr">
        <is>
          <t>CREME DE LEITE PIRACANJUBA TP 1,030 KG  UN</t>
        </is>
      </c>
      <c r="G3820" t="n">
        <v>2105</v>
      </c>
      <c r="H3820" t="n">
        <v>27</v>
      </c>
      <c r="I3820" t="inlineStr">
        <is>
          <t>UN</t>
        </is>
      </c>
      <c r="J3820" t="inlineStr">
        <is>
          <t>ALIMENTOS</t>
        </is>
      </c>
      <c r="K3820" t="inlineStr">
        <is>
          <t>05/2025</t>
        </is>
      </c>
      <c r="L3820" t="n">
        <v>15.7</v>
      </c>
      <c r="M3820" s="551" t="n">
        <v>45804</v>
      </c>
      <c r="N3820" t="n">
        <v>14.8</v>
      </c>
      <c r="O3820" t="n">
        <v>14.8</v>
      </c>
      <c r="P3820" t="n">
        <v>423.9</v>
      </c>
    </row>
    <row r="3821">
      <c r="A3821" t="n">
        <v>37629</v>
      </c>
      <c r="B3821" t="n">
        <v>122</v>
      </c>
      <c r="C3821" t="inlineStr">
        <is>
          <t>Arcos</t>
        </is>
      </c>
      <c r="D3821" s="551" t="n">
        <v>45809</v>
      </c>
      <c r="E3821" t="n">
        <v>24805</v>
      </c>
      <c r="F3821" t="inlineStr">
        <is>
          <t>ACIDO PECTINA CITRICA ALLIMENTARI C/500G</t>
        </is>
      </c>
      <c r="G3821" t="n">
        <v>5768</v>
      </c>
      <c r="H3821" t="n">
        <v>2.5</v>
      </c>
      <c r="I3821" t="inlineStr">
        <is>
          <t>PC</t>
        </is>
      </c>
      <c r="J3821" t="inlineStr">
        <is>
          <t>ALIMENTOS</t>
        </is>
      </c>
      <c r="K3821" t="inlineStr">
        <is>
          <t>05/2025</t>
        </is>
      </c>
      <c r="L3821" t="n">
        <v>0</v>
      </c>
      <c r="M3821" s="551" t="n">
        <v>45394</v>
      </c>
      <c r="N3821" t="n">
        <v>167.5</v>
      </c>
      <c r="O3821" t="n">
        <v>87</v>
      </c>
      <c r="P3821" t="n">
        <v>418.75</v>
      </c>
    </row>
    <row r="3822">
      <c r="A3822" t="n">
        <v>37596</v>
      </c>
      <c r="B3822" t="n">
        <v>122</v>
      </c>
      <c r="C3822" t="inlineStr">
        <is>
          <t>Arcos</t>
        </is>
      </c>
      <c r="D3822" s="551" t="n">
        <v>45809</v>
      </c>
      <c r="E3822" t="n">
        <v>17929</v>
      </c>
      <c r="F3822" t="inlineStr">
        <is>
          <t>AGUA DE COCO SOCOCO 1L</t>
        </is>
      </c>
      <c r="G3822" t="n">
        <v>3639</v>
      </c>
      <c r="H3822" t="n">
        <v>26</v>
      </c>
      <c r="I3822" t="inlineStr">
        <is>
          <t>UN</t>
        </is>
      </c>
      <c r="J3822" t="inlineStr">
        <is>
          <t>BEBIDAS</t>
        </is>
      </c>
      <c r="K3822" t="inlineStr">
        <is>
          <t>05/2025</t>
        </is>
      </c>
      <c r="L3822" t="n">
        <v>15.8</v>
      </c>
      <c r="M3822" s="551" t="n">
        <v>45790</v>
      </c>
      <c r="N3822" t="n">
        <v>15.8</v>
      </c>
      <c r="O3822" t="n">
        <v>15.8</v>
      </c>
      <c r="P3822" t="n">
        <v>410.8</v>
      </c>
    </row>
    <row r="3823">
      <c r="A3823" t="n">
        <v>37415</v>
      </c>
      <c r="B3823" t="n">
        <v>122</v>
      </c>
      <c r="C3823" t="inlineStr">
        <is>
          <t>Arcos</t>
        </is>
      </c>
      <c r="D3823" s="551" t="n">
        <v>45809</v>
      </c>
      <c r="E3823" t="n">
        <v>20308</v>
      </c>
      <c r="F3823" t="inlineStr">
        <is>
          <t>ARROZ ARBORIO CAMIL C/2KG</t>
        </is>
      </c>
      <c r="G3823" t="n">
        <v>2222</v>
      </c>
      <c r="H3823" t="n">
        <v>12</v>
      </c>
      <c r="I3823" t="inlineStr">
        <is>
          <t>PC</t>
        </is>
      </c>
      <c r="J3823" t="inlineStr">
        <is>
          <t>ALIMENTOS</t>
        </is>
      </c>
      <c r="K3823" t="inlineStr">
        <is>
          <t>05/2025</t>
        </is>
      </c>
      <c r="L3823" t="n">
        <v>0</v>
      </c>
      <c r="M3823" s="551" t="n">
        <v>45706</v>
      </c>
      <c r="N3823" t="n">
        <v>33.92</v>
      </c>
      <c r="O3823" t="n">
        <v>34.9</v>
      </c>
      <c r="P3823" t="n">
        <v>407.04</v>
      </c>
    </row>
    <row r="3824">
      <c r="A3824" t="n">
        <v>37617</v>
      </c>
      <c r="B3824" t="n">
        <v>122</v>
      </c>
      <c r="C3824" t="inlineStr">
        <is>
          <t>Arcos</t>
        </is>
      </c>
      <c r="D3824" s="551" t="n">
        <v>45809</v>
      </c>
      <c r="E3824" t="n">
        <v>17753</v>
      </c>
      <c r="F3824" t="inlineStr">
        <is>
          <t>VINHO DO PORTO BRANCO SANDEMAN 750ML</t>
        </is>
      </c>
      <c r="G3824" t="n">
        <v>3789</v>
      </c>
      <c r="H3824" t="n">
        <v>3</v>
      </c>
      <c r="I3824" t="inlineStr">
        <is>
          <t>GR</t>
        </is>
      </c>
      <c r="J3824" t="inlineStr">
        <is>
          <t>BEBIDAS</t>
        </is>
      </c>
      <c r="K3824" t="inlineStr">
        <is>
          <t>05/2025</t>
        </is>
      </c>
      <c r="L3824" t="n">
        <v>0</v>
      </c>
      <c r="M3824" s="551" t="n">
        <v>-693593</v>
      </c>
      <c r="N3824" t="n">
        <v>0</v>
      </c>
      <c r="O3824" t="n">
        <v>164.53</v>
      </c>
      <c r="P3824" t="n">
        <v>404.76</v>
      </c>
    </row>
    <row r="3825">
      <c r="A3825" t="n">
        <v>37352</v>
      </c>
      <c r="B3825" t="n">
        <v>122</v>
      </c>
      <c r="C3825" t="inlineStr">
        <is>
          <t>Arcos</t>
        </is>
      </c>
      <c r="D3825" s="551" t="n">
        <v>45809</v>
      </c>
      <c r="E3825" t="n">
        <v>18218</v>
      </c>
      <c r="F3825" t="inlineStr">
        <is>
          <t>VERMOUTH CINZANO ROSSO ARGENTINO 1L</t>
        </is>
      </c>
      <c r="G3825" t="n">
        <v>3410</v>
      </c>
      <c r="H3825" t="n">
        <v>14</v>
      </c>
      <c r="I3825" t="inlineStr">
        <is>
          <t>GR</t>
        </is>
      </c>
      <c r="J3825" t="inlineStr">
        <is>
          <t>BEBIDAS</t>
        </is>
      </c>
      <c r="K3825" t="inlineStr">
        <is>
          <t>05/2025</t>
        </is>
      </c>
      <c r="L3825" t="n">
        <v>28.88</v>
      </c>
      <c r="M3825" s="551" t="n">
        <v>45797</v>
      </c>
      <c r="N3825" t="n">
        <v>28.88</v>
      </c>
      <c r="O3825" t="n">
        <v>32.9</v>
      </c>
      <c r="P3825" t="n">
        <v>404.32</v>
      </c>
    </row>
    <row r="3826">
      <c r="A3826" t="n">
        <v>37406</v>
      </c>
      <c r="B3826" t="n">
        <v>122</v>
      </c>
      <c r="C3826" t="inlineStr">
        <is>
          <t>Arcos</t>
        </is>
      </c>
      <c r="D3826" s="551" t="n">
        <v>45809</v>
      </c>
      <c r="E3826" t="n">
        <v>21093</v>
      </c>
      <c r="F3826" t="inlineStr">
        <is>
          <t>ACUCAR REFINADO UNIAO 1KG UN</t>
        </is>
      </c>
      <c r="G3826" t="n">
        <v>1988</v>
      </c>
      <c r="H3826" t="n">
        <v>87</v>
      </c>
      <c r="I3826" t="inlineStr">
        <is>
          <t>KG</t>
        </is>
      </c>
      <c r="J3826" t="inlineStr">
        <is>
          <t>ALIMENTOS</t>
        </is>
      </c>
      <c r="K3826" t="inlineStr">
        <is>
          <t>05/2025</t>
        </is>
      </c>
      <c r="L3826" t="n">
        <v>4.53</v>
      </c>
      <c r="M3826" s="551" t="n">
        <v>45805</v>
      </c>
      <c r="N3826" t="n">
        <v>4.5</v>
      </c>
      <c r="O3826" t="n">
        <v>4.95</v>
      </c>
      <c r="P3826" t="n">
        <v>394.11</v>
      </c>
    </row>
    <row r="3827">
      <c r="A3827" t="n">
        <v>37467</v>
      </c>
      <c r="B3827" t="n">
        <v>122</v>
      </c>
      <c r="C3827" t="inlineStr">
        <is>
          <t>Arcos</t>
        </is>
      </c>
      <c r="D3827" s="551" t="n">
        <v>45809</v>
      </c>
      <c r="E3827" t="n">
        <v>20501</v>
      </c>
      <c r="F3827" t="inlineStr">
        <is>
          <t>LINGUICA TOSCANA AURORA KG</t>
        </is>
      </c>
      <c r="G3827" t="n">
        <v>2154</v>
      </c>
      <c r="H3827" t="n">
        <v>15</v>
      </c>
      <c r="I3827" t="inlineStr">
        <is>
          <t>KG</t>
        </is>
      </c>
      <c r="J3827" t="inlineStr">
        <is>
          <t>ALIMENTOS</t>
        </is>
      </c>
      <c r="K3827" t="inlineStr">
        <is>
          <t>05/2025</t>
        </is>
      </c>
      <c r="L3827" t="n">
        <v>26.2</v>
      </c>
      <c r="M3827" s="551" t="n">
        <v>45797</v>
      </c>
      <c r="N3827" t="n">
        <v>26.9</v>
      </c>
      <c r="O3827" t="n">
        <v>20.8</v>
      </c>
      <c r="P3827" t="n">
        <v>393</v>
      </c>
    </row>
    <row r="3828">
      <c r="A3828" t="n">
        <v>37310</v>
      </c>
      <c r="B3828" t="n">
        <v>122</v>
      </c>
      <c r="C3828" t="inlineStr">
        <is>
          <t>Arcos</t>
        </is>
      </c>
      <c r="D3828" s="551" t="n">
        <v>45809</v>
      </c>
      <c r="E3828" t="n">
        <v>18367</v>
      </c>
      <c r="F3828" t="inlineStr">
        <is>
          <t>GIN MARTIN MILLERS 700ML</t>
        </is>
      </c>
      <c r="G3828" t="n">
        <v>3271</v>
      </c>
      <c r="H3828" t="n">
        <v>1.54</v>
      </c>
      <c r="I3828" t="inlineStr">
        <is>
          <t>UN</t>
        </is>
      </c>
      <c r="J3828" t="inlineStr">
        <is>
          <t>BEBIDAS</t>
        </is>
      </c>
      <c r="K3828" t="inlineStr">
        <is>
          <t>05/2025</t>
        </is>
      </c>
      <c r="L3828" t="n">
        <v>0</v>
      </c>
      <c r="M3828" s="551" t="n">
        <v>-693593</v>
      </c>
      <c r="N3828" t="n">
        <v>0</v>
      </c>
      <c r="O3828" t="n">
        <v>161.79</v>
      </c>
      <c r="P3828" t="n">
        <v>391.13</v>
      </c>
    </row>
    <row r="3829">
      <c r="A3829" t="n">
        <v>37610</v>
      </c>
      <c r="B3829" t="n">
        <v>122</v>
      </c>
      <c r="C3829" t="inlineStr">
        <is>
          <t>Arcos</t>
        </is>
      </c>
      <c r="D3829" s="551" t="n">
        <v>45809</v>
      </c>
      <c r="E3829" t="n">
        <v>25645</v>
      </c>
      <c r="F3829" t="inlineStr">
        <is>
          <t>VINHO BRANCO GONZALES BYASS SOLERA 750ML</t>
        </is>
      </c>
      <c r="G3829" t="n">
        <v>6208</v>
      </c>
      <c r="H3829" t="n">
        <v>2</v>
      </c>
      <c r="I3829" t="inlineStr">
        <is>
          <t>GR</t>
        </is>
      </c>
      <c r="J3829" t="inlineStr">
        <is>
          <t>BEBIDAS</t>
        </is>
      </c>
      <c r="K3829" t="inlineStr">
        <is>
          <t>05/2025</t>
        </is>
      </c>
      <c r="L3829" t="n">
        <v>0</v>
      </c>
      <c r="M3829" s="551" t="n">
        <v>-693593</v>
      </c>
      <c r="N3829" t="n">
        <v>0</v>
      </c>
      <c r="O3829" t="n">
        <v>0</v>
      </c>
      <c r="P3829" t="n">
        <v>389.04</v>
      </c>
    </row>
    <row r="3830">
      <c r="A3830" t="n">
        <v>37391</v>
      </c>
      <c r="B3830" t="n">
        <v>122</v>
      </c>
      <c r="C3830" t="inlineStr">
        <is>
          <t>Arcos</t>
        </is>
      </c>
      <c r="D3830" s="551" t="n">
        <v>45809</v>
      </c>
      <c r="E3830" t="n">
        <v>21159</v>
      </c>
      <c r="F3830" t="inlineStr">
        <is>
          <t>SORVETE DE NATA ARTE GELATI C/3,8KG</t>
        </is>
      </c>
      <c r="G3830" t="n">
        <v>1946</v>
      </c>
      <c r="H3830" t="n">
        <v>2.5</v>
      </c>
      <c r="I3830" t="inlineStr">
        <is>
          <t>PT</t>
        </is>
      </c>
      <c r="J3830" t="inlineStr">
        <is>
          <t>ALIMENTOS</t>
        </is>
      </c>
      <c r="K3830" t="inlineStr">
        <is>
          <t>05/2025</t>
        </is>
      </c>
      <c r="L3830" t="n">
        <v>153.5</v>
      </c>
      <c r="M3830" s="551" t="n">
        <v>45804</v>
      </c>
      <c r="N3830" t="n">
        <v>144.4</v>
      </c>
      <c r="O3830" t="n">
        <v>144.4</v>
      </c>
      <c r="P3830" t="n">
        <v>383.75</v>
      </c>
    </row>
    <row r="3831">
      <c r="A3831" t="n">
        <v>37337</v>
      </c>
      <c r="B3831" t="n">
        <v>122</v>
      </c>
      <c r="C3831" t="inlineStr">
        <is>
          <t>Arcos</t>
        </is>
      </c>
      <c r="D3831" s="551" t="n">
        <v>45809</v>
      </c>
      <c r="E3831" t="n">
        <v>18272</v>
      </c>
      <c r="F3831" t="inlineStr">
        <is>
          <t>RUM BACARDI SUPERIOR CARTA BLANCA 980ML</t>
        </is>
      </c>
      <c r="G3831" t="n">
        <v>3358</v>
      </c>
      <c r="H3831" t="n">
        <v>11</v>
      </c>
      <c r="I3831" t="inlineStr">
        <is>
          <t>GR</t>
        </is>
      </c>
      <c r="J3831" t="inlineStr">
        <is>
          <t>BEBIDAS</t>
        </is>
      </c>
      <c r="K3831" t="inlineStr">
        <is>
          <t>05/2025</t>
        </is>
      </c>
      <c r="L3831" t="n">
        <v>34.85</v>
      </c>
      <c r="M3831" s="551" t="n">
        <v>45789</v>
      </c>
      <c r="N3831" t="n">
        <v>34.85</v>
      </c>
      <c r="O3831" t="n">
        <v>35.8</v>
      </c>
      <c r="P3831" t="n">
        <v>383.35</v>
      </c>
    </row>
    <row r="3832">
      <c r="A3832" t="n">
        <v>37318</v>
      </c>
      <c r="B3832" t="n">
        <v>122</v>
      </c>
      <c r="C3832" t="inlineStr">
        <is>
          <t>Arcos</t>
        </is>
      </c>
      <c r="D3832" s="551" t="n">
        <v>45809</v>
      </c>
      <c r="E3832" t="n">
        <v>18352</v>
      </c>
      <c r="F3832" t="inlineStr">
        <is>
          <t>GIN THE BOTANIST 700ML</t>
        </is>
      </c>
      <c r="G3832" t="n">
        <v>3283</v>
      </c>
      <c r="H3832" t="n">
        <v>1.79</v>
      </c>
      <c r="I3832" t="inlineStr">
        <is>
          <t>UN</t>
        </is>
      </c>
      <c r="J3832" t="inlineStr">
        <is>
          <t>BEBIDAS</t>
        </is>
      </c>
      <c r="K3832" t="inlineStr">
        <is>
          <t>05/2025</t>
        </is>
      </c>
      <c r="L3832" t="n">
        <v>0</v>
      </c>
      <c r="M3832" s="551" t="n">
        <v>-693593</v>
      </c>
      <c r="N3832" t="n">
        <v>0</v>
      </c>
      <c r="O3832" t="n">
        <v>0</v>
      </c>
      <c r="P3832" t="n">
        <v>381.86</v>
      </c>
    </row>
    <row r="3833">
      <c r="A3833" t="n">
        <v>37627</v>
      </c>
      <c r="B3833" t="n">
        <v>122</v>
      </c>
      <c r="C3833" t="inlineStr">
        <is>
          <t>Arcos</t>
        </is>
      </c>
      <c r="D3833" s="551" t="n">
        <v>45809</v>
      </c>
      <c r="E3833" t="n">
        <v>27069</v>
      </c>
      <c r="F3833" t="inlineStr">
        <is>
          <t>MACARRAO FETTUCCINE BARILLA C/500G</t>
        </is>
      </c>
      <c r="G3833" t="n">
        <v>2286</v>
      </c>
      <c r="H3833" t="n">
        <v>20</v>
      </c>
      <c r="I3833" t="inlineStr">
        <is>
          <t>PC</t>
        </is>
      </c>
      <c r="J3833" t="inlineStr">
        <is>
          <t>ALIMENTOS</t>
        </is>
      </c>
      <c r="K3833" t="inlineStr">
        <is>
          <t>05/2025</t>
        </is>
      </c>
      <c r="L3833" t="n">
        <v>19</v>
      </c>
      <c r="M3833" s="551" t="n">
        <v>45807</v>
      </c>
      <c r="N3833" t="n">
        <v>19</v>
      </c>
      <c r="O3833" t="n">
        <v>19</v>
      </c>
      <c r="P3833" t="n">
        <v>380</v>
      </c>
    </row>
    <row r="3834">
      <c r="A3834" t="n">
        <v>37560</v>
      </c>
      <c r="B3834" t="n">
        <v>122</v>
      </c>
      <c r="C3834" t="inlineStr">
        <is>
          <t>Arcos</t>
        </is>
      </c>
      <c r="D3834" s="551" t="n">
        <v>45809</v>
      </c>
      <c r="E3834" t="n">
        <v>24831</v>
      </c>
      <c r="F3834" t="inlineStr">
        <is>
          <t>ACIDO TARTARICO KG</t>
        </is>
      </c>
      <c r="G3834" t="n">
        <v>5780</v>
      </c>
      <c r="H3834" t="n">
        <v>3</v>
      </c>
      <c r="I3834" t="inlineStr">
        <is>
          <t>KG</t>
        </is>
      </c>
      <c r="J3834" t="inlineStr">
        <is>
          <t>ALIMENTOS</t>
        </is>
      </c>
      <c r="K3834" t="inlineStr">
        <is>
          <t>05/2025</t>
        </is>
      </c>
      <c r="L3834" t="n">
        <v>0</v>
      </c>
      <c r="M3834" s="551" t="n">
        <v>45755</v>
      </c>
      <c r="N3834" t="n">
        <v>126</v>
      </c>
      <c r="O3834" t="n">
        <v>126</v>
      </c>
      <c r="P3834" t="n">
        <v>378</v>
      </c>
    </row>
    <row r="3835">
      <c r="A3835" t="n">
        <v>37429</v>
      </c>
      <c r="B3835" t="n">
        <v>122</v>
      </c>
      <c r="C3835" t="inlineStr">
        <is>
          <t>Arcos</t>
        </is>
      </c>
      <c r="D3835" s="551" t="n">
        <v>45809</v>
      </c>
      <c r="E3835" t="n">
        <v>23548</v>
      </c>
      <c r="F3835" t="inlineStr">
        <is>
          <t>CANELA EM PAU KG</t>
        </is>
      </c>
      <c r="G3835" t="n">
        <v>2321</v>
      </c>
      <c r="H3835" t="n">
        <v>6</v>
      </c>
      <c r="I3835" t="inlineStr">
        <is>
          <t>KG</t>
        </is>
      </c>
      <c r="J3835" t="inlineStr">
        <is>
          <t>ALIMENTOS</t>
        </is>
      </c>
      <c r="K3835" t="inlineStr">
        <is>
          <t>05/2025</t>
        </is>
      </c>
      <c r="L3835" t="n">
        <v>0</v>
      </c>
      <c r="M3835" s="551" t="n">
        <v>45764</v>
      </c>
      <c r="N3835" t="n">
        <v>60.45</v>
      </c>
      <c r="O3835" t="n">
        <v>65.90000000000001</v>
      </c>
      <c r="P3835" t="n">
        <v>362.7</v>
      </c>
    </row>
    <row r="3836">
      <c r="A3836" t="n">
        <v>37416</v>
      </c>
      <c r="B3836" t="n">
        <v>122</v>
      </c>
      <c r="C3836" t="inlineStr">
        <is>
          <t>Arcos</t>
        </is>
      </c>
      <c r="D3836" s="551" t="n">
        <v>45809</v>
      </c>
      <c r="E3836" t="n">
        <v>20301</v>
      </c>
      <c r="F3836" t="inlineStr">
        <is>
          <t>ARROZ BRANCO TIPO 1 CAMIL C/5KG</t>
        </is>
      </c>
      <c r="G3836" t="n">
        <v>2223</v>
      </c>
      <c r="H3836" t="n">
        <v>14</v>
      </c>
      <c r="I3836" t="inlineStr">
        <is>
          <t>PC</t>
        </is>
      </c>
      <c r="J3836" t="inlineStr">
        <is>
          <t>ALIMENTOS</t>
        </is>
      </c>
      <c r="K3836" t="inlineStr">
        <is>
          <t>05/2025</t>
        </is>
      </c>
      <c r="L3836" t="n">
        <v>25.83</v>
      </c>
      <c r="M3836" s="551" t="n">
        <v>45804</v>
      </c>
      <c r="N3836" t="n">
        <v>26.25</v>
      </c>
      <c r="O3836" t="n">
        <v>26.29</v>
      </c>
      <c r="P3836" t="n">
        <v>361.62</v>
      </c>
    </row>
    <row r="3837">
      <c r="A3837" t="n">
        <v>37530</v>
      </c>
      <c r="B3837" t="n">
        <v>122</v>
      </c>
      <c r="C3837" t="inlineStr">
        <is>
          <t>Arcos</t>
        </is>
      </c>
      <c r="D3837" s="551" t="n">
        <v>45809</v>
      </c>
      <c r="E3837" t="n">
        <v>19812</v>
      </c>
      <c r="F3837" t="inlineStr">
        <is>
          <t>FLOR DE JASMIM DESIDRATADA KG</t>
        </is>
      </c>
      <c r="G3837" t="n">
        <v>2452</v>
      </c>
      <c r="H3837" t="n">
        <v>2</v>
      </c>
      <c r="I3837" t="inlineStr">
        <is>
          <t>KG</t>
        </is>
      </c>
      <c r="J3837" t="inlineStr">
        <is>
          <t>ALIMENTOS</t>
        </is>
      </c>
      <c r="K3837" t="inlineStr">
        <is>
          <t>05/2025</t>
        </is>
      </c>
      <c r="L3837" t="n">
        <v>0</v>
      </c>
      <c r="M3837" s="551" t="n">
        <v>45763</v>
      </c>
      <c r="N3837" t="n">
        <v>180.36</v>
      </c>
      <c r="O3837" t="n">
        <v>237.3</v>
      </c>
      <c r="P3837" t="n">
        <v>360.71</v>
      </c>
    </row>
    <row r="3838">
      <c r="A3838" t="n">
        <v>37599</v>
      </c>
      <c r="B3838" t="n">
        <v>122</v>
      </c>
      <c r="C3838" t="inlineStr">
        <is>
          <t>Arcos</t>
        </is>
      </c>
      <c r="D3838" s="551" t="n">
        <v>45809</v>
      </c>
      <c r="E3838" t="n">
        <v>24030</v>
      </c>
      <c r="F3838" t="inlineStr">
        <is>
          <t>AGUA TONICA PRATA 269ML</t>
        </is>
      </c>
      <c r="G3838" t="n">
        <v>3593</v>
      </c>
      <c r="H3838" t="n">
        <v>99</v>
      </c>
      <c r="I3838" t="inlineStr">
        <is>
          <t>UN</t>
        </is>
      </c>
      <c r="J3838" t="inlineStr">
        <is>
          <t>BEBIDAS</t>
        </is>
      </c>
      <c r="K3838" t="inlineStr">
        <is>
          <t>05/2025</t>
        </is>
      </c>
      <c r="L3838" t="n">
        <v>3.51</v>
      </c>
      <c r="M3838" s="551" t="n">
        <v>45804</v>
      </c>
      <c r="N3838" t="n">
        <v>3.51</v>
      </c>
      <c r="O3838" t="n">
        <v>3.51</v>
      </c>
      <c r="P3838" t="n">
        <v>347.49</v>
      </c>
    </row>
    <row r="3839">
      <c r="A3839" t="n">
        <v>37423</v>
      </c>
      <c r="B3839" t="n">
        <v>122</v>
      </c>
      <c r="C3839" t="inlineStr">
        <is>
          <t>Arcos</t>
        </is>
      </c>
      <c r="D3839" s="551" t="n">
        <v>45809</v>
      </c>
      <c r="E3839" t="n">
        <v>20736</v>
      </c>
      <c r="F3839" t="inlineStr">
        <is>
          <t>AZEITONA VERDE ASARO 580G</t>
        </is>
      </c>
      <c r="G3839" t="n">
        <v>2091</v>
      </c>
      <c r="H3839" t="n">
        <v>6</v>
      </c>
      <c r="I3839" t="inlineStr">
        <is>
          <t>UN</t>
        </is>
      </c>
      <c r="J3839" t="inlineStr">
        <is>
          <t>ALIMENTOS</t>
        </is>
      </c>
      <c r="K3839" t="inlineStr">
        <is>
          <t>05/2025</t>
        </is>
      </c>
      <c r="L3839" t="n">
        <v>57.9</v>
      </c>
      <c r="M3839" s="551" t="n">
        <v>45804</v>
      </c>
      <c r="N3839" t="n">
        <v>58.52</v>
      </c>
      <c r="O3839" t="n">
        <v>58.52</v>
      </c>
      <c r="P3839" t="n">
        <v>347.4</v>
      </c>
    </row>
    <row r="3840">
      <c r="A3840" t="n">
        <v>37564</v>
      </c>
      <c r="B3840" t="n">
        <v>122</v>
      </c>
      <c r="C3840" t="inlineStr">
        <is>
          <t>Arcos</t>
        </is>
      </c>
      <c r="D3840" s="551" t="n">
        <v>45809</v>
      </c>
      <c r="E3840" t="n">
        <v>19420</v>
      </c>
      <c r="F3840" t="inlineStr">
        <is>
          <t>LEITE INTEGRAL ITALAC 1L</t>
        </is>
      </c>
      <c r="G3840" t="n">
        <v>2758</v>
      </c>
      <c r="H3840" t="n">
        <v>60</v>
      </c>
      <c r="I3840" t="inlineStr">
        <is>
          <t>UN</t>
        </is>
      </c>
      <c r="J3840" t="inlineStr">
        <is>
          <t>ALIMENTOS</t>
        </is>
      </c>
      <c r="K3840" t="inlineStr">
        <is>
          <t>05/2025</t>
        </is>
      </c>
      <c r="L3840" t="n">
        <v>0</v>
      </c>
      <c r="M3840" s="551" t="n">
        <v>45678</v>
      </c>
      <c r="N3840" t="n">
        <v>5.79</v>
      </c>
      <c r="O3840" t="n">
        <v>5.79</v>
      </c>
      <c r="P3840" t="n">
        <v>347.4</v>
      </c>
    </row>
    <row r="3841">
      <c r="A3841" t="n">
        <v>37323</v>
      </c>
      <c r="B3841" t="n">
        <v>122</v>
      </c>
      <c r="C3841" t="inlineStr">
        <is>
          <t>Arcos</t>
        </is>
      </c>
      <c r="D3841" s="551" t="n">
        <v>45809</v>
      </c>
      <c r="E3841" t="n">
        <v>18328</v>
      </c>
      <c r="F3841" t="inlineStr">
        <is>
          <t>LICOR CHARTREUSE AMARELA 700ML</t>
        </is>
      </c>
      <c r="G3841" t="n">
        <v>3305</v>
      </c>
      <c r="H3841" t="n">
        <v>0.76</v>
      </c>
      <c r="I3841" t="inlineStr">
        <is>
          <t>UN</t>
        </is>
      </c>
      <c r="J3841" t="inlineStr">
        <is>
          <t>BEBIDAS</t>
        </is>
      </c>
      <c r="K3841" t="inlineStr">
        <is>
          <t>05/2025</t>
        </is>
      </c>
      <c r="L3841" t="n">
        <v>0</v>
      </c>
      <c r="M3841" s="551" t="n">
        <v>-693593</v>
      </c>
      <c r="N3841" t="n">
        <v>0</v>
      </c>
      <c r="O3841" t="n">
        <v>0</v>
      </c>
      <c r="P3841" t="n">
        <v>345.12</v>
      </c>
    </row>
    <row r="3842">
      <c r="A3842" t="n">
        <v>37283</v>
      </c>
      <c r="B3842" t="n">
        <v>122</v>
      </c>
      <c r="C3842" t="inlineStr">
        <is>
          <t>Arcos</t>
        </is>
      </c>
      <c r="D3842" s="551" t="n">
        <v>45809</v>
      </c>
      <c r="E3842" t="n">
        <v>24816</v>
      </c>
      <c r="F3842" t="inlineStr">
        <is>
          <t>GELO ESFERICO UN</t>
        </is>
      </c>
      <c r="G3842" t="n">
        <v>5772</v>
      </c>
      <c r="H3842" t="n">
        <v>120</v>
      </c>
      <c r="I3842" t="inlineStr">
        <is>
          <t>UN</t>
        </is>
      </c>
      <c r="J3842" t="inlineStr">
        <is>
          <t>BEBIDAS</t>
        </is>
      </c>
      <c r="K3842" t="inlineStr">
        <is>
          <t>05/2025</t>
        </is>
      </c>
      <c r="L3842" t="n">
        <v>2.8</v>
      </c>
      <c r="M3842" s="551" t="n">
        <v>45806</v>
      </c>
      <c r="N3842" t="n">
        <v>2.8</v>
      </c>
      <c r="O3842" t="n">
        <v>2.8</v>
      </c>
      <c r="P3842" t="n">
        <v>336</v>
      </c>
    </row>
    <row r="3843">
      <c r="A3843" t="n">
        <v>37542</v>
      </c>
      <c r="B3843" t="n">
        <v>122</v>
      </c>
      <c r="C3843" t="inlineStr">
        <is>
          <t>Arcos</t>
        </is>
      </c>
      <c r="D3843" s="551" t="n">
        <v>45809</v>
      </c>
      <c r="E3843" t="n">
        <v>23095</v>
      </c>
      <c r="F3843" t="inlineStr">
        <is>
          <t>OVO CAIPIRA UN</t>
        </is>
      </c>
      <c r="G3843" t="n">
        <v>2754</v>
      </c>
      <c r="H3843" t="n">
        <v>290</v>
      </c>
      <c r="I3843" t="inlineStr">
        <is>
          <t>UN</t>
        </is>
      </c>
      <c r="J3843" t="inlineStr">
        <is>
          <t>ALIMENTOS</t>
        </is>
      </c>
      <c r="K3843" t="inlineStr">
        <is>
          <t>05/2025</t>
        </is>
      </c>
      <c r="L3843" t="n">
        <v>1.15</v>
      </c>
      <c r="M3843" s="551" t="n">
        <v>45807</v>
      </c>
      <c r="N3843" t="n">
        <v>1.23</v>
      </c>
      <c r="O3843" t="n">
        <v>2.44</v>
      </c>
      <c r="P3843" t="n">
        <v>333.5</v>
      </c>
    </row>
    <row r="3844">
      <c r="A3844" t="n">
        <v>37620</v>
      </c>
      <c r="B3844" t="n">
        <v>122</v>
      </c>
      <c r="C3844" t="inlineStr">
        <is>
          <t>Arcos</t>
        </is>
      </c>
      <c r="D3844" s="551" t="n">
        <v>45809</v>
      </c>
      <c r="E3844" t="n">
        <v>17716</v>
      </c>
      <c r="F3844" t="inlineStr">
        <is>
          <t>VINHO TINTO ALMADEN CABERNET SAUVIGNON 750ML</t>
        </is>
      </c>
      <c r="G3844" t="n">
        <v>3822</v>
      </c>
      <c r="H3844" t="n">
        <v>11</v>
      </c>
      <c r="I3844" t="inlineStr">
        <is>
          <t>GR</t>
        </is>
      </c>
      <c r="J3844" t="inlineStr">
        <is>
          <t>BEBIDAS</t>
        </is>
      </c>
      <c r="K3844" t="inlineStr">
        <is>
          <t>05/2025</t>
        </is>
      </c>
      <c r="L3844" t="n">
        <v>30.2</v>
      </c>
      <c r="M3844" s="551" t="n">
        <v>45797</v>
      </c>
      <c r="N3844" t="n">
        <v>30.2</v>
      </c>
      <c r="O3844" t="n">
        <v>29.8</v>
      </c>
      <c r="P3844" t="n">
        <v>332.2</v>
      </c>
    </row>
    <row r="3845">
      <c r="A3845" t="n">
        <v>37338</v>
      </c>
      <c r="B3845" t="n">
        <v>122</v>
      </c>
      <c r="C3845" t="inlineStr">
        <is>
          <t>Arcos</t>
        </is>
      </c>
      <c r="D3845" s="551" t="n">
        <v>45809</v>
      </c>
      <c r="E3845" t="n">
        <v>18268</v>
      </c>
      <c r="F3845" t="inlineStr">
        <is>
          <t>RUM HAVANA CLUB 3 ANOS 750ML</t>
        </is>
      </c>
      <c r="G3845" t="n">
        <v>3362</v>
      </c>
      <c r="H3845" t="n">
        <v>4.93</v>
      </c>
      <c r="I3845" t="inlineStr">
        <is>
          <t>GR</t>
        </is>
      </c>
      <c r="J3845" t="inlineStr">
        <is>
          <t>BEBIDAS</t>
        </is>
      </c>
      <c r="K3845" t="inlineStr">
        <is>
          <t>05/2025</t>
        </is>
      </c>
      <c r="L3845" t="n">
        <v>0</v>
      </c>
      <c r="M3845" s="551" t="n">
        <v>-693593</v>
      </c>
      <c r="N3845" t="n">
        <v>0</v>
      </c>
      <c r="O3845" t="n">
        <v>53</v>
      </c>
      <c r="P3845" t="n">
        <v>328.69</v>
      </c>
    </row>
    <row r="3846">
      <c r="A3846" t="n">
        <v>37593</v>
      </c>
      <c r="B3846" t="n">
        <v>122</v>
      </c>
      <c r="C3846" t="inlineStr">
        <is>
          <t>Arcos</t>
        </is>
      </c>
      <c r="D3846" s="551" t="n">
        <v>45809</v>
      </c>
      <c r="E3846" t="n">
        <v>24262</v>
      </c>
      <c r="F3846" t="inlineStr">
        <is>
          <t>FILE MIGNON SUINO KG</t>
        </is>
      </c>
      <c r="G3846" t="n">
        <v>3058</v>
      </c>
      <c r="H3846" t="n">
        <v>11.46</v>
      </c>
      <c r="I3846" t="inlineStr">
        <is>
          <t>KG</t>
        </is>
      </c>
      <c r="J3846" t="inlineStr">
        <is>
          <t>ALIMENTOS</t>
        </is>
      </c>
      <c r="K3846" t="inlineStr">
        <is>
          <t>05/2025</t>
        </is>
      </c>
      <c r="L3846" t="n">
        <v>27.74</v>
      </c>
      <c r="M3846" s="551" t="n">
        <v>45804</v>
      </c>
      <c r="N3846" t="n">
        <v>26.8</v>
      </c>
      <c r="O3846" t="n">
        <v>26.8</v>
      </c>
      <c r="P3846" t="n">
        <v>317.9</v>
      </c>
    </row>
    <row r="3847">
      <c r="A3847" t="n">
        <v>37568</v>
      </c>
      <c r="B3847" t="n">
        <v>122</v>
      </c>
      <c r="C3847" t="inlineStr">
        <is>
          <t>Arcos</t>
        </is>
      </c>
      <c r="D3847" s="551" t="n">
        <v>45809</v>
      </c>
      <c r="E3847" t="n">
        <v>19381</v>
      </c>
      <c r="F3847" t="inlineStr">
        <is>
          <t>QUEIJO BOURSIN NATURAL C/1KG</t>
        </is>
      </c>
      <c r="G3847" t="n">
        <v>2763</v>
      </c>
      <c r="H3847" t="n">
        <v>4</v>
      </c>
      <c r="I3847" t="inlineStr">
        <is>
          <t>PT</t>
        </is>
      </c>
      <c r="J3847" t="inlineStr">
        <is>
          <t>ALIMENTOS</t>
        </is>
      </c>
      <c r="K3847" t="inlineStr">
        <is>
          <t>05/2025</t>
        </is>
      </c>
      <c r="L3847" t="n">
        <v>0</v>
      </c>
      <c r="M3847" s="551" t="n">
        <v>45678</v>
      </c>
      <c r="N3847" t="n">
        <v>78.90000000000001</v>
      </c>
      <c r="O3847" t="n">
        <v>78.90000000000001</v>
      </c>
      <c r="P3847" t="n">
        <v>315.6</v>
      </c>
    </row>
    <row r="3848">
      <c r="A3848" t="n">
        <v>37451</v>
      </c>
      <c r="B3848" t="n">
        <v>122</v>
      </c>
      <c r="C3848" t="inlineStr">
        <is>
          <t>Arcos</t>
        </is>
      </c>
      <c r="D3848" s="551" t="n">
        <v>45809</v>
      </c>
      <c r="E3848" t="n">
        <v>23698</v>
      </c>
      <c r="F3848" t="inlineStr">
        <is>
          <t>FARINHA DE AMENDOA KG</t>
        </is>
      </c>
      <c r="G3848" t="n">
        <v>2188</v>
      </c>
      <c r="H3848" t="n">
        <v>7</v>
      </c>
      <c r="I3848" t="inlineStr">
        <is>
          <t>KG</t>
        </is>
      </c>
      <c r="J3848" t="inlineStr">
        <is>
          <t>ALIMENTOS</t>
        </is>
      </c>
      <c r="K3848" t="inlineStr">
        <is>
          <t>05/2025</t>
        </is>
      </c>
      <c r="L3848" t="n">
        <v>0</v>
      </c>
      <c r="M3848" s="551" t="n">
        <v>45748</v>
      </c>
      <c r="N3848" t="n">
        <v>44.22</v>
      </c>
      <c r="O3848" t="n">
        <v>44.22</v>
      </c>
      <c r="P3848" t="n">
        <v>309.54</v>
      </c>
    </row>
    <row r="3849">
      <c r="A3849" t="n">
        <v>37576</v>
      </c>
      <c r="B3849" t="n">
        <v>122</v>
      </c>
      <c r="C3849" t="inlineStr">
        <is>
          <t>Arcos</t>
        </is>
      </c>
      <c r="D3849" s="551" t="n">
        <v>45809</v>
      </c>
      <c r="E3849" t="n">
        <v>19324</v>
      </c>
      <c r="F3849" t="inlineStr">
        <is>
          <t>QUEIJO MUSSARELA TRES MARIAS KG</t>
        </is>
      </c>
      <c r="G3849" t="n">
        <v>2773</v>
      </c>
      <c r="H3849" t="n">
        <v>7.86</v>
      </c>
      <c r="I3849" t="inlineStr">
        <is>
          <t>KG</t>
        </is>
      </c>
      <c r="J3849" t="inlineStr">
        <is>
          <t>ALIMENTOS</t>
        </is>
      </c>
      <c r="K3849" t="inlineStr">
        <is>
          <t>05/2025</t>
        </is>
      </c>
      <c r="L3849" t="n">
        <v>38.59</v>
      </c>
      <c r="M3849" s="551" t="n">
        <v>45804</v>
      </c>
      <c r="N3849" t="n">
        <v>37.9</v>
      </c>
      <c r="O3849" t="n">
        <v>38.45</v>
      </c>
      <c r="P3849" t="n">
        <v>303.32</v>
      </c>
    </row>
    <row r="3850">
      <c r="A3850" t="n">
        <v>37369</v>
      </c>
      <c r="B3850" t="n">
        <v>122</v>
      </c>
      <c r="C3850" t="inlineStr">
        <is>
          <t>Arcos</t>
        </is>
      </c>
      <c r="D3850" s="551" t="n">
        <v>45809</v>
      </c>
      <c r="E3850" t="n">
        <v>18159</v>
      </c>
      <c r="F3850" t="inlineStr">
        <is>
          <t>WHISKY BALLANTINES FINEST 1L</t>
        </is>
      </c>
      <c r="G3850" t="n">
        <v>3461</v>
      </c>
      <c r="H3850" t="n">
        <v>3.35</v>
      </c>
      <c r="I3850" t="inlineStr">
        <is>
          <t>GR</t>
        </is>
      </c>
      <c r="J3850" t="inlineStr">
        <is>
          <t>BEBIDAS</t>
        </is>
      </c>
      <c r="K3850" t="inlineStr">
        <is>
          <t>05/2025</t>
        </is>
      </c>
      <c r="L3850" t="n">
        <v>0</v>
      </c>
      <c r="M3850" s="551" t="n">
        <v>-693593</v>
      </c>
      <c r="N3850" t="n">
        <v>0</v>
      </c>
      <c r="O3850" t="n">
        <v>0</v>
      </c>
      <c r="P3850" t="n">
        <v>301.47</v>
      </c>
    </row>
    <row r="3851">
      <c r="A3851" t="n">
        <v>37402</v>
      </c>
      <c r="B3851" t="n">
        <v>122</v>
      </c>
      <c r="C3851" t="inlineStr">
        <is>
          <t>Arcos</t>
        </is>
      </c>
      <c r="D3851" s="551" t="n">
        <v>45809</v>
      </c>
      <c r="E3851" t="n">
        <v>23992</v>
      </c>
      <c r="F3851" t="inlineStr">
        <is>
          <t>ACIDO MALICO KG</t>
        </is>
      </c>
      <c r="G3851" t="n">
        <v>2216</v>
      </c>
      <c r="H3851" t="n">
        <v>5</v>
      </c>
      <c r="I3851" t="inlineStr">
        <is>
          <t>KG</t>
        </is>
      </c>
      <c r="J3851" t="inlineStr">
        <is>
          <t>ALIMENTOS</t>
        </is>
      </c>
      <c r="K3851" t="inlineStr">
        <is>
          <t>05/2025</t>
        </is>
      </c>
      <c r="L3851" t="n">
        <v>0</v>
      </c>
      <c r="M3851" s="551" t="n">
        <v>45747</v>
      </c>
      <c r="N3851" t="n">
        <v>59.78</v>
      </c>
      <c r="O3851" t="n">
        <v>59.78</v>
      </c>
      <c r="P3851" t="n">
        <v>298.9</v>
      </c>
    </row>
    <row r="3852">
      <c r="A3852" t="n">
        <v>37309</v>
      </c>
      <c r="B3852" t="n">
        <v>122</v>
      </c>
      <c r="C3852" t="inlineStr">
        <is>
          <t>Arcos</t>
        </is>
      </c>
      <c r="D3852" s="551" t="n">
        <v>45809</v>
      </c>
      <c r="E3852" t="n">
        <v>18372</v>
      </c>
      <c r="F3852" t="inlineStr">
        <is>
          <t>GIN HENDRICKS 750ML</t>
        </is>
      </c>
      <c r="G3852" t="n">
        <v>3267</v>
      </c>
      <c r="H3852" t="n">
        <v>1.89</v>
      </c>
      <c r="I3852" t="inlineStr">
        <is>
          <t>GR</t>
        </is>
      </c>
      <c r="J3852" t="inlineStr">
        <is>
          <t>BEBIDAS</t>
        </is>
      </c>
      <c r="K3852" t="inlineStr">
        <is>
          <t>05/2025</t>
        </is>
      </c>
      <c r="L3852" t="n">
        <v>0</v>
      </c>
      <c r="M3852" s="551" t="n">
        <v>-693593</v>
      </c>
      <c r="N3852" t="n">
        <v>0</v>
      </c>
      <c r="O3852" t="n">
        <v>159.9</v>
      </c>
      <c r="P3852" t="n">
        <v>294.84</v>
      </c>
    </row>
    <row r="3853">
      <c r="A3853" t="n">
        <v>37311</v>
      </c>
      <c r="B3853" t="n">
        <v>122</v>
      </c>
      <c r="C3853" t="inlineStr">
        <is>
          <t>Arcos</t>
        </is>
      </c>
      <c r="D3853" s="551" t="n">
        <v>45809</v>
      </c>
      <c r="E3853" t="n">
        <v>18366</v>
      </c>
      <c r="F3853" t="inlineStr">
        <is>
          <t>GIN MONKEY 47 500ML</t>
        </is>
      </c>
      <c r="G3853" t="n">
        <v>3272</v>
      </c>
      <c r="H3853" t="n">
        <v>3.16</v>
      </c>
      <c r="I3853" t="inlineStr">
        <is>
          <t>UN</t>
        </is>
      </c>
      <c r="J3853" t="inlineStr">
        <is>
          <t>BEBIDAS</t>
        </is>
      </c>
      <c r="K3853" t="inlineStr">
        <is>
          <t>05/2025</t>
        </is>
      </c>
      <c r="L3853" t="n">
        <v>0</v>
      </c>
      <c r="M3853" s="551" t="n">
        <v>-693593</v>
      </c>
      <c r="N3853" t="n">
        <v>0</v>
      </c>
      <c r="O3853" t="n">
        <v>0</v>
      </c>
      <c r="P3853" t="n">
        <v>292.37</v>
      </c>
    </row>
    <row r="3854">
      <c r="A3854" t="n">
        <v>37393</v>
      </c>
      <c r="B3854" t="n">
        <v>122</v>
      </c>
      <c r="C3854" t="inlineStr">
        <is>
          <t>Arcos</t>
        </is>
      </c>
      <c r="D3854" s="551" t="n">
        <v>45809</v>
      </c>
      <c r="E3854" t="n">
        <v>24712</v>
      </c>
      <c r="F3854" t="inlineStr">
        <is>
          <t>VERMOUTH DOLIN ROUGE 750ML</t>
        </is>
      </c>
      <c r="G3854" t="n">
        <v>5726</v>
      </c>
      <c r="H3854" t="n">
        <v>2</v>
      </c>
      <c r="I3854" t="inlineStr">
        <is>
          <t>GR</t>
        </is>
      </c>
      <c r="J3854" t="inlineStr">
        <is>
          <t>ALIMENTOS</t>
        </is>
      </c>
      <c r="K3854" t="inlineStr">
        <is>
          <t>05/2025</t>
        </is>
      </c>
      <c r="L3854" t="n">
        <v>0</v>
      </c>
      <c r="M3854" s="551" t="n">
        <v>45728</v>
      </c>
      <c r="N3854" t="n">
        <v>145.6</v>
      </c>
      <c r="O3854" t="n">
        <v>145.6</v>
      </c>
      <c r="P3854" t="n">
        <v>291.2</v>
      </c>
    </row>
    <row r="3855">
      <c r="A3855" t="n">
        <v>37359</v>
      </c>
      <c r="B3855" t="n">
        <v>122</v>
      </c>
      <c r="C3855" t="inlineStr">
        <is>
          <t>Arcos</t>
        </is>
      </c>
      <c r="D3855" s="551" t="n">
        <v>45809</v>
      </c>
      <c r="E3855" t="n">
        <v>18189</v>
      </c>
      <c r="F3855" t="inlineStr">
        <is>
          <t>VODKA BELVEDERE NATURAL 700ML</t>
        </is>
      </c>
      <c r="G3855" t="n">
        <v>3435</v>
      </c>
      <c r="H3855" t="n">
        <v>2.33</v>
      </c>
      <c r="I3855" t="inlineStr">
        <is>
          <t>GR</t>
        </is>
      </c>
      <c r="J3855" t="inlineStr">
        <is>
          <t>BEBIDAS</t>
        </is>
      </c>
      <c r="K3855" t="inlineStr">
        <is>
          <t>05/2025</t>
        </is>
      </c>
      <c r="L3855" t="n">
        <v>0</v>
      </c>
      <c r="M3855" s="551" t="n">
        <v>-693593</v>
      </c>
      <c r="N3855" t="n">
        <v>0</v>
      </c>
      <c r="O3855" t="n">
        <v>112.5</v>
      </c>
      <c r="P3855" t="n">
        <v>286.59</v>
      </c>
    </row>
    <row r="3856">
      <c r="A3856" t="n">
        <v>37565</v>
      </c>
      <c r="B3856" t="n">
        <v>122</v>
      </c>
      <c r="C3856" t="inlineStr">
        <is>
          <t>Arcos</t>
        </is>
      </c>
      <c r="D3856" s="551" t="n">
        <v>45809</v>
      </c>
      <c r="E3856" t="n">
        <v>19409</v>
      </c>
      <c r="F3856" t="inlineStr">
        <is>
          <t>MANTEIGA DE GARRAFA SERTA NORTE 450G UN</t>
        </is>
      </c>
      <c r="G3856" t="n">
        <v>2760</v>
      </c>
      <c r="H3856" t="n">
        <v>10</v>
      </c>
      <c r="I3856" t="inlineStr">
        <is>
          <t>UN</t>
        </is>
      </c>
      <c r="J3856" t="inlineStr">
        <is>
          <t>ALIMENTOS</t>
        </is>
      </c>
      <c r="K3856" t="inlineStr">
        <is>
          <t>05/2025</t>
        </is>
      </c>
      <c r="L3856" t="n">
        <v>28.18</v>
      </c>
      <c r="M3856" s="551" t="n">
        <v>45797</v>
      </c>
      <c r="N3856" t="n">
        <v>28.98</v>
      </c>
      <c r="O3856" t="n">
        <v>24.9</v>
      </c>
      <c r="P3856" t="n">
        <v>281.8</v>
      </c>
    </row>
    <row r="3857">
      <c r="A3857" t="n">
        <v>37291</v>
      </c>
      <c r="B3857" t="n">
        <v>122</v>
      </c>
      <c r="C3857" t="inlineStr">
        <is>
          <t>Arcos</t>
        </is>
      </c>
      <c r="D3857" s="551" t="n">
        <v>45809</v>
      </c>
      <c r="E3857" t="n">
        <v>18546</v>
      </c>
      <c r="F3857" t="inlineStr">
        <is>
          <t>APERITIVO AVERNA AMARO 700ML</t>
        </is>
      </c>
      <c r="G3857" t="n">
        <v>3133</v>
      </c>
      <c r="H3857" t="n">
        <v>3.46</v>
      </c>
      <c r="I3857" t="inlineStr">
        <is>
          <t>GR</t>
        </is>
      </c>
      <c r="J3857" t="inlineStr">
        <is>
          <t>BEBIDAS</t>
        </is>
      </c>
      <c r="K3857" t="inlineStr">
        <is>
          <t>05/2025</t>
        </is>
      </c>
      <c r="L3857" t="n">
        <v>0</v>
      </c>
      <c r="M3857" s="551" t="n">
        <v>-693593</v>
      </c>
      <c r="N3857" t="n">
        <v>0</v>
      </c>
      <c r="O3857" t="n">
        <v>94.90000000000001</v>
      </c>
      <c r="P3857" t="n">
        <v>281.41</v>
      </c>
    </row>
    <row r="3858">
      <c r="A3858" t="n">
        <v>37392</v>
      </c>
      <c r="B3858" t="n">
        <v>122</v>
      </c>
      <c r="C3858" t="inlineStr">
        <is>
          <t>Arcos</t>
        </is>
      </c>
      <c r="D3858" s="551" t="n">
        <v>45809</v>
      </c>
      <c r="E3858" t="n">
        <v>24952</v>
      </c>
      <c r="F3858" t="inlineStr">
        <is>
          <t>CHIPS DE BANANA KG</t>
        </is>
      </c>
      <c r="G3858" t="n">
        <v>5834</v>
      </c>
      <c r="H3858" t="n">
        <v>4</v>
      </c>
      <c r="I3858" t="inlineStr">
        <is>
          <t>KG</t>
        </is>
      </c>
      <c r="J3858" t="inlineStr">
        <is>
          <t>ALIMENTOS</t>
        </is>
      </c>
      <c r="K3858" t="inlineStr">
        <is>
          <t>05/2025</t>
        </is>
      </c>
      <c r="L3858" t="n">
        <v>69.8</v>
      </c>
      <c r="M3858" s="551" t="n">
        <v>45804</v>
      </c>
      <c r="N3858" t="n">
        <v>69.8</v>
      </c>
      <c r="O3858" t="n">
        <v>69.8</v>
      </c>
      <c r="P3858" t="n">
        <v>279.2</v>
      </c>
    </row>
    <row r="3859">
      <c r="A3859" t="n">
        <v>37566</v>
      </c>
      <c r="B3859" t="n">
        <v>122</v>
      </c>
      <c r="C3859" t="inlineStr">
        <is>
          <t>Arcos</t>
        </is>
      </c>
      <c r="D3859" s="551" t="n">
        <v>45809</v>
      </c>
      <c r="E3859" t="n">
        <v>19401</v>
      </c>
      <c r="F3859" t="inlineStr">
        <is>
          <t>MANTEIGA SEM SAL SCALA KG</t>
        </is>
      </c>
      <c r="G3859" t="n">
        <v>2761</v>
      </c>
      <c r="H3859" t="n">
        <v>6</v>
      </c>
      <c r="I3859" t="inlineStr">
        <is>
          <t>KG</t>
        </is>
      </c>
      <c r="J3859" t="inlineStr">
        <is>
          <t>ALIMENTOS</t>
        </is>
      </c>
      <c r="K3859" t="inlineStr">
        <is>
          <t>05/2025</t>
        </is>
      </c>
      <c r="L3859" t="n">
        <v>45.98</v>
      </c>
      <c r="M3859" s="551" t="n">
        <v>45804</v>
      </c>
      <c r="N3859" t="n">
        <v>45.98</v>
      </c>
      <c r="O3859" t="n">
        <v>45.98</v>
      </c>
      <c r="P3859" t="n">
        <v>275.88</v>
      </c>
    </row>
    <row r="3860">
      <c r="A3860" t="n">
        <v>37319</v>
      </c>
      <c r="B3860" t="n">
        <v>122</v>
      </c>
      <c r="C3860" t="inlineStr">
        <is>
          <t>Arcos</t>
        </is>
      </c>
      <c r="D3860" s="551" t="n">
        <v>45809</v>
      </c>
      <c r="E3860" t="n">
        <v>18351</v>
      </c>
      <c r="F3860" t="inlineStr">
        <is>
          <t>GIN THE LONDON N1 700ML</t>
        </is>
      </c>
      <c r="G3860" t="n">
        <v>3284</v>
      </c>
      <c r="H3860" t="n">
        <v>1</v>
      </c>
      <c r="I3860" t="inlineStr">
        <is>
          <t>UN</t>
        </is>
      </c>
      <c r="J3860" t="inlineStr">
        <is>
          <t>BEBIDAS</t>
        </is>
      </c>
      <c r="K3860" t="inlineStr">
        <is>
          <t>05/2025</t>
        </is>
      </c>
      <c r="L3860" t="n">
        <v>0</v>
      </c>
      <c r="M3860" s="551" t="n">
        <v>-693593</v>
      </c>
      <c r="N3860" t="n">
        <v>0</v>
      </c>
      <c r="O3860" t="n">
        <v>0</v>
      </c>
      <c r="P3860" t="n">
        <v>272.3</v>
      </c>
    </row>
    <row r="3861">
      <c r="A3861" t="n">
        <v>37465</v>
      </c>
      <c r="B3861" t="n">
        <v>122</v>
      </c>
      <c r="C3861" t="inlineStr">
        <is>
          <t>Arcos</t>
        </is>
      </c>
      <c r="D3861" s="551" t="n">
        <v>45809</v>
      </c>
      <c r="E3861" t="n">
        <v>25478</v>
      </c>
      <c r="F3861" t="inlineStr">
        <is>
          <t xml:space="preserve">LEITE INTEGRAL LEITISSIMO 1L </t>
        </is>
      </c>
      <c r="G3861" t="n">
        <v>6129</v>
      </c>
      <c r="H3861" t="n">
        <v>31</v>
      </c>
      <c r="I3861" t="inlineStr">
        <is>
          <t>UN</t>
        </is>
      </c>
      <c r="J3861" t="inlineStr">
        <is>
          <t>ALIMENTOS</t>
        </is>
      </c>
      <c r="K3861" t="inlineStr">
        <is>
          <t>05/2025</t>
        </is>
      </c>
      <c r="L3861" t="n">
        <v>8.449999999999999</v>
      </c>
      <c r="M3861" s="551" t="n">
        <v>45797</v>
      </c>
      <c r="N3861" t="n">
        <v>8.449999999999999</v>
      </c>
      <c r="O3861" t="n">
        <v>8.449999999999999</v>
      </c>
      <c r="P3861" t="n">
        <v>261.95</v>
      </c>
    </row>
    <row r="3862">
      <c r="A3862" t="n">
        <v>37313</v>
      </c>
      <c r="B3862" t="n">
        <v>122</v>
      </c>
      <c r="C3862" t="inlineStr">
        <is>
          <t>Arcos</t>
        </is>
      </c>
      <c r="D3862" s="551" t="n">
        <v>45809</v>
      </c>
      <c r="E3862" t="n">
        <v>18363</v>
      </c>
      <c r="F3862" t="inlineStr">
        <is>
          <t>GIN PRINCIPE DE LOS APOSTOLES 750ML</t>
        </is>
      </c>
      <c r="G3862" t="n">
        <v>3275</v>
      </c>
      <c r="H3862" t="n">
        <v>1</v>
      </c>
      <c r="I3862" t="inlineStr">
        <is>
          <t>UN</t>
        </is>
      </c>
      <c r="J3862" t="inlineStr">
        <is>
          <t>BEBIDAS</t>
        </is>
      </c>
      <c r="K3862" t="inlineStr">
        <is>
          <t>05/2025</t>
        </is>
      </c>
      <c r="L3862" t="n">
        <v>0</v>
      </c>
      <c r="M3862" s="551" t="n">
        <v>-693593</v>
      </c>
      <c r="N3862" t="n">
        <v>0</v>
      </c>
      <c r="O3862" t="n">
        <v>0</v>
      </c>
      <c r="P3862" t="n">
        <v>256.5</v>
      </c>
    </row>
    <row r="3863">
      <c r="A3863" t="n">
        <v>37422</v>
      </c>
      <c r="B3863" t="n">
        <v>122</v>
      </c>
      <c r="C3863" t="inlineStr">
        <is>
          <t>Arcos</t>
        </is>
      </c>
      <c r="D3863" s="551" t="n">
        <v>45809</v>
      </c>
      <c r="E3863" t="n">
        <v>20752</v>
      </c>
      <c r="F3863" t="inlineStr">
        <is>
          <t>AZEITONA PTA AZAPA 90/110 DISALERNO 2KG</t>
        </is>
      </c>
      <c r="G3863" t="n">
        <v>2088</v>
      </c>
      <c r="H3863" t="n">
        <v>2</v>
      </c>
      <c r="I3863" t="inlineStr">
        <is>
          <t>PT</t>
        </is>
      </c>
      <c r="J3863" t="inlineStr">
        <is>
          <t>ALIMENTOS</t>
        </is>
      </c>
      <c r="K3863" t="inlineStr">
        <is>
          <t>05/2025</t>
        </is>
      </c>
      <c r="L3863" t="n">
        <v>123.87</v>
      </c>
      <c r="M3863" s="551" t="n">
        <v>45804</v>
      </c>
      <c r="N3863" t="n">
        <v>123.35</v>
      </c>
      <c r="O3863" t="n">
        <v>119.76</v>
      </c>
      <c r="P3863" t="n">
        <v>247.74</v>
      </c>
    </row>
    <row r="3864">
      <c r="A3864" t="n">
        <v>37437</v>
      </c>
      <c r="B3864" t="n">
        <v>122</v>
      </c>
      <c r="C3864" t="inlineStr">
        <is>
          <t>Arcos</t>
        </is>
      </c>
      <c r="D3864" s="551" t="n">
        <v>45809</v>
      </c>
      <c r="E3864" t="n">
        <v>26187</v>
      </c>
      <c r="F3864" t="inlineStr">
        <is>
          <t>CHOCOLATE BRANCO EM GOTAS SICAO</t>
        </is>
      </c>
      <c r="G3864" t="n">
        <v>2033</v>
      </c>
      <c r="H3864" t="n">
        <v>2</v>
      </c>
      <c r="I3864" t="inlineStr">
        <is>
          <t>PT</t>
        </is>
      </c>
      <c r="J3864" t="inlineStr">
        <is>
          <t>ALIMENTOS</t>
        </is>
      </c>
      <c r="K3864" t="inlineStr">
        <is>
          <t>05/2025</t>
        </is>
      </c>
      <c r="L3864" t="n">
        <v>120</v>
      </c>
      <c r="M3864" s="551" t="n">
        <v>45805</v>
      </c>
      <c r="N3864" t="n">
        <v>180</v>
      </c>
      <c r="O3864" t="n">
        <v>180</v>
      </c>
      <c r="P3864" t="n">
        <v>240</v>
      </c>
    </row>
    <row r="3865">
      <c r="A3865" t="n">
        <v>37480</v>
      </c>
      <c r="B3865" t="n">
        <v>122</v>
      </c>
      <c r="C3865" t="inlineStr">
        <is>
          <t>Arcos</t>
        </is>
      </c>
      <c r="D3865" s="551" t="n">
        <v>45809</v>
      </c>
      <c r="E3865" t="n">
        <v>19946</v>
      </c>
      <c r="F3865" t="inlineStr">
        <is>
          <t>MOSTARDA DIJON COM GRAO BEAUFOR C/1,001KG</t>
        </is>
      </c>
      <c r="G3865" t="n">
        <v>2360</v>
      </c>
      <c r="H3865" t="n">
        <v>4</v>
      </c>
      <c r="I3865" t="inlineStr">
        <is>
          <t>PT</t>
        </is>
      </c>
      <c r="J3865" t="inlineStr">
        <is>
          <t>ALIMENTOS</t>
        </is>
      </c>
      <c r="K3865" t="inlineStr">
        <is>
          <t>05/2025</t>
        </is>
      </c>
      <c r="L3865" t="n">
        <v>0</v>
      </c>
      <c r="M3865" s="551" t="n">
        <v>45754</v>
      </c>
      <c r="N3865" t="n">
        <v>0</v>
      </c>
      <c r="O3865" t="n">
        <v>57.9</v>
      </c>
      <c r="P3865" t="n">
        <v>238</v>
      </c>
    </row>
    <row r="3866">
      <c r="A3866" t="n">
        <v>37604</v>
      </c>
      <c r="B3866" t="n">
        <v>122</v>
      </c>
      <c r="C3866" t="inlineStr">
        <is>
          <t>Arcos</t>
        </is>
      </c>
      <c r="D3866" s="551" t="n">
        <v>45809</v>
      </c>
      <c r="E3866" t="n">
        <v>24409</v>
      </c>
      <c r="F3866" t="inlineStr">
        <is>
          <t>PEPSI COLA LATA 350ML</t>
        </is>
      </c>
      <c r="G3866" t="n">
        <v>3665</v>
      </c>
      <c r="H3866" t="n">
        <v>108</v>
      </c>
      <c r="I3866" t="inlineStr">
        <is>
          <t>UN</t>
        </is>
      </c>
      <c r="J3866" t="inlineStr">
        <is>
          <t>BEBIDAS</t>
        </is>
      </c>
      <c r="K3866" t="inlineStr">
        <is>
          <t>05/2025</t>
        </is>
      </c>
      <c r="L3866" t="n">
        <v>0</v>
      </c>
      <c r="M3866" s="551" t="n">
        <v>45545</v>
      </c>
      <c r="N3866" t="n">
        <v>2.19</v>
      </c>
      <c r="O3866" t="n">
        <v>2.19</v>
      </c>
      <c r="P3866" t="n">
        <v>236.52</v>
      </c>
    </row>
    <row r="3867">
      <c r="A3867" t="n">
        <v>37487</v>
      </c>
      <c r="B3867" t="n">
        <v>122</v>
      </c>
      <c r="C3867" t="inlineStr">
        <is>
          <t>Arcos</t>
        </is>
      </c>
      <c r="D3867" s="551" t="n">
        <v>45809</v>
      </c>
      <c r="E3867" t="n">
        <v>20621</v>
      </c>
      <c r="F3867" t="inlineStr">
        <is>
          <t>PEPINO EM CONSERVA HEMMER C/300G</t>
        </is>
      </c>
      <c r="G3867" t="n">
        <v>2117</v>
      </c>
      <c r="H3867" t="n">
        <v>8</v>
      </c>
      <c r="I3867" t="inlineStr">
        <is>
          <t>PT</t>
        </is>
      </c>
      <c r="J3867" t="inlineStr">
        <is>
          <t>ALIMENTOS</t>
        </is>
      </c>
      <c r="K3867" t="inlineStr">
        <is>
          <t>05/2025</t>
        </is>
      </c>
      <c r="L3867" t="n">
        <v>29.26</v>
      </c>
      <c r="M3867" s="551" t="n">
        <v>45800</v>
      </c>
      <c r="N3867" t="n">
        <v>29.26</v>
      </c>
      <c r="O3867" t="n">
        <v>22.9</v>
      </c>
      <c r="P3867" t="n">
        <v>234.08</v>
      </c>
    </row>
    <row r="3868">
      <c r="A3868" t="n">
        <v>37516</v>
      </c>
      <c r="B3868" t="n">
        <v>122</v>
      </c>
      <c r="C3868" t="inlineStr">
        <is>
          <t>Arcos</t>
        </is>
      </c>
      <c r="D3868" s="551" t="n">
        <v>45809</v>
      </c>
      <c r="E3868" t="n">
        <v>19846</v>
      </c>
      <c r="F3868" t="inlineStr">
        <is>
          <t>BROTO DE MOYASHI GRANEL KG</t>
        </is>
      </c>
      <c r="G3868" t="n">
        <v>2422</v>
      </c>
      <c r="H3868" t="n">
        <v>15</v>
      </c>
      <c r="I3868" t="inlineStr">
        <is>
          <t>KG</t>
        </is>
      </c>
      <c r="J3868" t="inlineStr">
        <is>
          <t>ALIMENTOS</t>
        </is>
      </c>
      <c r="K3868" t="inlineStr">
        <is>
          <t>05/2025</t>
        </is>
      </c>
      <c r="L3868" t="n">
        <v>15.16</v>
      </c>
      <c r="M3868" s="551" t="n">
        <v>45807</v>
      </c>
      <c r="N3868" t="n">
        <v>15.6</v>
      </c>
      <c r="O3868" t="n">
        <v>15.6</v>
      </c>
      <c r="P3868" t="n">
        <v>227.4</v>
      </c>
    </row>
    <row r="3869">
      <c r="A3869" t="n">
        <v>37290</v>
      </c>
      <c r="B3869" t="n">
        <v>122</v>
      </c>
      <c r="C3869" t="inlineStr">
        <is>
          <t>Arcos</t>
        </is>
      </c>
      <c r="D3869" s="551" t="n">
        <v>45809</v>
      </c>
      <c r="E3869" t="n">
        <v>18547</v>
      </c>
      <c r="F3869" t="inlineStr">
        <is>
          <t>APERITIVO APEROL 750ML</t>
        </is>
      </c>
      <c r="G3869" t="n">
        <v>3132</v>
      </c>
      <c r="H3869" t="n">
        <v>8.85</v>
      </c>
      <c r="I3869" t="inlineStr">
        <is>
          <t>GR</t>
        </is>
      </c>
      <c r="J3869" t="inlineStr">
        <is>
          <t>BEBIDAS</t>
        </is>
      </c>
      <c r="K3869" t="inlineStr">
        <is>
          <t>05/2025</t>
        </is>
      </c>
      <c r="L3869" t="n">
        <v>25.62</v>
      </c>
      <c r="M3869" s="551" t="n">
        <v>45785</v>
      </c>
      <c r="N3869" t="n">
        <v>25.62</v>
      </c>
      <c r="O3869" t="n">
        <v>34.75</v>
      </c>
      <c r="P3869" t="n">
        <v>226.74</v>
      </c>
    </row>
    <row r="3870">
      <c r="A3870" t="n">
        <v>37378</v>
      </c>
      <c r="B3870" t="n">
        <v>122</v>
      </c>
      <c r="C3870" t="inlineStr">
        <is>
          <t>Arcos</t>
        </is>
      </c>
      <c r="D3870" s="551" t="n">
        <v>45809</v>
      </c>
      <c r="E3870" t="n">
        <v>18133</v>
      </c>
      <c r="F3870" t="inlineStr">
        <is>
          <t>WHISKY GLENLIVET FOUNDERS RESERVE 750ML</t>
        </is>
      </c>
      <c r="G3870" t="n">
        <v>3484</v>
      </c>
      <c r="H3870" t="n">
        <v>1.56</v>
      </c>
      <c r="I3870" t="inlineStr">
        <is>
          <t>GR</t>
        </is>
      </c>
      <c r="J3870" t="inlineStr">
        <is>
          <t>BEBIDAS</t>
        </is>
      </c>
      <c r="K3870" t="inlineStr">
        <is>
          <t>05/2025</t>
        </is>
      </c>
      <c r="L3870" t="n">
        <v>0</v>
      </c>
      <c r="M3870" s="551" t="n">
        <v>-693593</v>
      </c>
      <c r="N3870" t="n">
        <v>0</v>
      </c>
      <c r="O3870" t="n">
        <v>193.9</v>
      </c>
      <c r="P3870" t="n">
        <v>225.34</v>
      </c>
    </row>
    <row r="3871">
      <c r="A3871" t="n">
        <v>37405</v>
      </c>
      <c r="B3871" t="n">
        <v>122</v>
      </c>
      <c r="C3871" t="inlineStr">
        <is>
          <t>Arcos</t>
        </is>
      </c>
      <c r="D3871" s="551" t="n">
        <v>45809</v>
      </c>
      <c r="E3871" t="n">
        <v>21098</v>
      </c>
      <c r="F3871" t="inlineStr">
        <is>
          <t>ACUCAR MASCAVO UNIAO C/1KG</t>
        </is>
      </c>
      <c r="G3871" t="n">
        <v>1987</v>
      </c>
      <c r="H3871" t="n">
        <v>13</v>
      </c>
      <c r="I3871" t="inlineStr">
        <is>
          <t>PC</t>
        </is>
      </c>
      <c r="J3871" t="inlineStr">
        <is>
          <t>ALIMENTOS</t>
        </is>
      </c>
      <c r="K3871" t="inlineStr">
        <is>
          <t>05/2025</t>
        </is>
      </c>
      <c r="L3871" t="n">
        <v>17.33</v>
      </c>
      <c r="M3871" s="551" t="n">
        <v>45790</v>
      </c>
      <c r="N3871" t="n">
        <v>17.4</v>
      </c>
      <c r="O3871" t="n">
        <v>13.31</v>
      </c>
      <c r="P3871" t="n">
        <v>225.29</v>
      </c>
    </row>
    <row r="3872">
      <c r="A3872" t="n">
        <v>37417</v>
      </c>
      <c r="B3872" t="n">
        <v>122</v>
      </c>
      <c r="C3872" t="inlineStr">
        <is>
          <t>Arcos</t>
        </is>
      </c>
      <c r="D3872" s="551" t="n">
        <v>45809</v>
      </c>
      <c r="E3872" t="n">
        <v>25209</v>
      </c>
      <c r="F3872" t="inlineStr">
        <is>
          <t>ARROZ REI ARTHUR GRAO CURTO PCT C/5KG</t>
        </is>
      </c>
      <c r="G3872" t="n">
        <v>5946</v>
      </c>
      <c r="H3872" t="n">
        <v>4</v>
      </c>
      <c r="I3872" t="inlineStr">
        <is>
          <t>PC</t>
        </is>
      </c>
      <c r="J3872" t="inlineStr">
        <is>
          <t>ALIMENTOS</t>
        </is>
      </c>
      <c r="K3872" t="inlineStr">
        <is>
          <t>05/2025</t>
        </is>
      </c>
      <c r="L3872" t="n">
        <v>0</v>
      </c>
      <c r="M3872" s="551" t="n">
        <v>-693593</v>
      </c>
      <c r="N3872" t="n">
        <v>0</v>
      </c>
      <c r="O3872" t="n">
        <v>0</v>
      </c>
      <c r="P3872" t="n">
        <v>224</v>
      </c>
    </row>
    <row r="3873">
      <c r="A3873" t="n">
        <v>37571</v>
      </c>
      <c r="B3873" t="n">
        <v>122</v>
      </c>
      <c r="C3873" t="inlineStr">
        <is>
          <t>Arcos</t>
        </is>
      </c>
      <c r="D3873" s="551" t="n">
        <v>45809</v>
      </c>
      <c r="E3873" t="n">
        <v>25868</v>
      </c>
      <c r="F3873" t="inlineStr">
        <is>
          <t>QUEIJO GORGONZOLA DOLCE SERRA DAS ANTAS KG</t>
        </is>
      </c>
      <c r="G3873" t="n">
        <v>6405</v>
      </c>
      <c r="H3873" t="n">
        <v>2.54</v>
      </c>
      <c r="I3873" t="inlineStr">
        <is>
          <t>KG</t>
        </is>
      </c>
      <c r="J3873" t="inlineStr">
        <is>
          <t>ALIMENTOS</t>
        </is>
      </c>
      <c r="K3873" t="inlineStr">
        <is>
          <t>05/2025</t>
        </is>
      </c>
      <c r="L3873" t="n">
        <v>87.95999999999999</v>
      </c>
      <c r="M3873" s="551" t="n">
        <v>45797</v>
      </c>
      <c r="N3873" t="n">
        <v>87.95999999999999</v>
      </c>
      <c r="O3873" t="n">
        <v>87.95999999999999</v>
      </c>
      <c r="P3873" t="n">
        <v>223.42</v>
      </c>
    </row>
    <row r="3874">
      <c r="A3874" t="n">
        <v>37440</v>
      </c>
      <c r="B3874" t="n">
        <v>122</v>
      </c>
      <c r="C3874" t="inlineStr">
        <is>
          <t>Arcos</t>
        </is>
      </c>
      <c r="D3874" s="551" t="n">
        <v>45809</v>
      </c>
      <c r="E3874" t="n">
        <v>20908</v>
      </c>
      <c r="F3874" t="inlineStr">
        <is>
          <t>CHOCOLATE GOTAS MEIO AMARGO COBERTURA SICAO C/2,05KG</t>
        </is>
      </c>
      <c r="G3874" t="n">
        <v>2035</v>
      </c>
      <c r="H3874" t="n">
        <v>2</v>
      </c>
      <c r="I3874" t="inlineStr">
        <is>
          <t>PC</t>
        </is>
      </c>
      <c r="J3874" t="inlineStr">
        <is>
          <t>ALIMENTOS</t>
        </is>
      </c>
      <c r="K3874" t="inlineStr">
        <is>
          <t>05/2025</t>
        </is>
      </c>
      <c r="L3874" t="n">
        <v>111.35</v>
      </c>
      <c r="M3874" s="551" t="n">
        <v>45804</v>
      </c>
      <c r="N3874" t="n">
        <v>159</v>
      </c>
      <c r="O3874" t="n">
        <v>159</v>
      </c>
      <c r="P3874" t="n">
        <v>222.7</v>
      </c>
    </row>
    <row r="3875">
      <c r="A3875" t="n">
        <v>37473</v>
      </c>
      <c r="B3875" t="n">
        <v>122</v>
      </c>
      <c r="C3875" t="inlineStr">
        <is>
          <t>Arcos</t>
        </is>
      </c>
      <c r="D3875" s="551" t="n">
        <v>45809</v>
      </c>
      <c r="E3875" t="n">
        <v>20871</v>
      </c>
      <c r="F3875" t="inlineStr">
        <is>
          <t>MELADO DE CANA JR C/1,3KG</t>
        </is>
      </c>
      <c r="G3875" t="n">
        <v>2043</v>
      </c>
      <c r="H3875" t="n">
        <v>8</v>
      </c>
      <c r="I3875" t="inlineStr">
        <is>
          <t>PT</t>
        </is>
      </c>
      <c r="J3875" t="inlineStr">
        <is>
          <t>ALIMENTOS</t>
        </is>
      </c>
      <c r="K3875" t="inlineStr">
        <is>
          <t>05/2025</t>
        </is>
      </c>
      <c r="L3875" t="n">
        <v>27.6</v>
      </c>
      <c r="M3875" s="551" t="n">
        <v>45804</v>
      </c>
      <c r="N3875" t="n">
        <v>28.9</v>
      </c>
      <c r="O3875" t="n">
        <v>15.8</v>
      </c>
      <c r="P3875" t="n">
        <v>220.8</v>
      </c>
    </row>
    <row r="3876">
      <c r="A3876" t="n">
        <v>37294</v>
      </c>
      <c r="B3876" t="n">
        <v>122</v>
      </c>
      <c r="C3876" t="inlineStr">
        <is>
          <t>Arcos</t>
        </is>
      </c>
      <c r="D3876" s="551" t="n">
        <v>45809</v>
      </c>
      <c r="E3876" t="n">
        <v>18543</v>
      </c>
      <c r="F3876" t="inlineStr">
        <is>
          <t>APERITIVO CYNAR 900ML</t>
        </is>
      </c>
      <c r="G3876" t="n">
        <v>3135</v>
      </c>
      <c r="H3876" t="n">
        <v>9.27</v>
      </c>
      <c r="I3876" t="inlineStr">
        <is>
          <t>GR</t>
        </is>
      </c>
      <c r="J3876" t="inlineStr">
        <is>
          <t>BEBIDAS</t>
        </is>
      </c>
      <c r="K3876" t="inlineStr">
        <is>
          <t>05/2025</t>
        </is>
      </c>
      <c r="L3876" t="n">
        <v>23.6</v>
      </c>
      <c r="M3876" s="551" t="n">
        <v>45797</v>
      </c>
      <c r="N3876" t="n">
        <v>23.83</v>
      </c>
      <c r="O3876" t="n">
        <v>0</v>
      </c>
      <c r="P3876" t="n">
        <v>218.77</v>
      </c>
    </row>
    <row r="3877">
      <c r="A3877" t="n">
        <v>37439</v>
      </c>
      <c r="B3877" t="n">
        <v>122</v>
      </c>
      <c r="C3877" t="inlineStr">
        <is>
          <t>Arcos</t>
        </is>
      </c>
      <c r="D3877" s="551" t="n">
        <v>45809</v>
      </c>
      <c r="E3877" t="n">
        <v>20922</v>
      </c>
      <c r="F3877" t="inlineStr">
        <is>
          <t>CHOCOLATE EM PO NESTLE 50% C/1,01KG</t>
        </is>
      </c>
      <c r="G3877" t="n">
        <v>2034</v>
      </c>
      <c r="H3877" t="n">
        <v>4</v>
      </c>
      <c r="I3877" t="inlineStr">
        <is>
          <t>PC</t>
        </is>
      </c>
      <c r="J3877" t="inlineStr">
        <is>
          <t>ALIMENTOS</t>
        </is>
      </c>
      <c r="K3877" t="inlineStr">
        <is>
          <t>05/2025</t>
        </is>
      </c>
      <c r="L3877" t="n">
        <v>54.17</v>
      </c>
      <c r="M3877" s="551" t="n">
        <v>45804</v>
      </c>
      <c r="N3877" t="n">
        <v>55.14</v>
      </c>
      <c r="O3877" t="n">
        <v>55.14</v>
      </c>
      <c r="P3877" t="n">
        <v>216.68</v>
      </c>
    </row>
    <row r="3878">
      <c r="A3878" t="n">
        <v>37420</v>
      </c>
      <c r="B3878" t="n">
        <v>122</v>
      </c>
      <c r="C3878" t="inlineStr">
        <is>
          <t>Arcos</t>
        </is>
      </c>
      <c r="D3878" s="551" t="n">
        <v>45809</v>
      </c>
      <c r="E3878" t="n">
        <v>21030</v>
      </c>
      <c r="F3878" t="inlineStr">
        <is>
          <t>AZEITE EXTRA VIRGEM GALLO 250ML UN</t>
        </is>
      </c>
      <c r="G3878" t="n">
        <v>2001</v>
      </c>
      <c r="H3878" t="n">
        <v>8</v>
      </c>
      <c r="I3878" t="inlineStr">
        <is>
          <t>UN</t>
        </is>
      </c>
      <c r="J3878" t="inlineStr">
        <is>
          <t>ALIMENTOS</t>
        </is>
      </c>
      <c r="K3878" t="inlineStr">
        <is>
          <t>05/2025</t>
        </is>
      </c>
      <c r="L3878" t="n">
        <v>0</v>
      </c>
      <c r="M3878" s="551" t="n">
        <v>45747</v>
      </c>
      <c r="N3878" t="n">
        <v>26.78</v>
      </c>
      <c r="O3878" t="n">
        <v>27.46</v>
      </c>
      <c r="P3878" t="n">
        <v>214.24</v>
      </c>
    </row>
    <row r="3879">
      <c r="A3879" t="n">
        <v>37295</v>
      </c>
      <c r="B3879" t="n">
        <v>122</v>
      </c>
      <c r="C3879" t="inlineStr">
        <is>
          <t>Arcos</t>
        </is>
      </c>
      <c r="D3879" s="551" t="n">
        <v>45809</v>
      </c>
      <c r="E3879" t="n">
        <v>18537</v>
      </c>
      <c r="F3879" t="inlineStr">
        <is>
          <t>APERITIVO LILLET BLANC 750ML</t>
        </is>
      </c>
      <c r="G3879" t="n">
        <v>3140</v>
      </c>
      <c r="H3879" t="n">
        <v>2.8</v>
      </c>
      <c r="I3879" t="inlineStr">
        <is>
          <t>GR</t>
        </is>
      </c>
      <c r="J3879" t="inlineStr">
        <is>
          <t>BEBIDAS</t>
        </is>
      </c>
      <c r="K3879" t="inlineStr">
        <is>
          <t>05/2025</t>
        </is>
      </c>
      <c r="L3879" t="n">
        <v>0</v>
      </c>
      <c r="M3879" s="551" t="n">
        <v>45734</v>
      </c>
      <c r="N3879" t="n">
        <v>75.5</v>
      </c>
      <c r="O3879" t="n">
        <v>75.5</v>
      </c>
      <c r="P3879" t="n">
        <v>211.4</v>
      </c>
    </row>
    <row r="3880">
      <c r="A3880" t="n">
        <v>37301</v>
      </c>
      <c r="B3880" t="n">
        <v>122</v>
      </c>
      <c r="C3880" t="inlineStr">
        <is>
          <t>Arcos</t>
        </is>
      </c>
      <c r="D3880" s="551" t="n">
        <v>45809</v>
      </c>
      <c r="E3880" t="n">
        <v>18444</v>
      </c>
      <c r="F3880" t="inlineStr">
        <is>
          <t>CACHACA MATO DENTRO OURO 980ML</t>
        </is>
      </c>
      <c r="G3880" t="n">
        <v>3205</v>
      </c>
      <c r="H3880" t="n">
        <v>6</v>
      </c>
      <c r="I3880" t="inlineStr">
        <is>
          <t>UN</t>
        </is>
      </c>
      <c r="J3880" t="inlineStr">
        <is>
          <t>BEBIDAS</t>
        </is>
      </c>
      <c r="K3880" t="inlineStr">
        <is>
          <t>05/2025</t>
        </is>
      </c>
      <c r="L3880" t="n">
        <v>0</v>
      </c>
      <c r="M3880" s="551" t="n">
        <v>45447</v>
      </c>
      <c r="N3880" t="n">
        <v>35</v>
      </c>
      <c r="O3880" t="n">
        <v>34</v>
      </c>
      <c r="P3880" t="n">
        <v>210</v>
      </c>
    </row>
    <row r="3881">
      <c r="A3881" t="n">
        <v>37603</v>
      </c>
      <c r="B3881" t="n">
        <v>122</v>
      </c>
      <c r="C3881" t="inlineStr">
        <is>
          <t>Arcos</t>
        </is>
      </c>
      <c r="D3881" s="551" t="n">
        <v>45809</v>
      </c>
      <c r="E3881" t="n">
        <v>24308</v>
      </c>
      <c r="F3881" t="inlineStr">
        <is>
          <t>GUARANA ANTARCTICA LATA 350ML UN</t>
        </is>
      </c>
      <c r="G3881" t="n">
        <v>3658</v>
      </c>
      <c r="H3881" t="n">
        <v>95</v>
      </c>
      <c r="I3881" t="inlineStr">
        <is>
          <t>UN</t>
        </is>
      </c>
      <c r="J3881" t="inlineStr">
        <is>
          <t>BEBIDAS</t>
        </is>
      </c>
      <c r="K3881" t="inlineStr">
        <is>
          <t>05/2025</t>
        </is>
      </c>
      <c r="L3881" t="n">
        <v>0</v>
      </c>
      <c r="M3881" s="551" t="n">
        <v>45567</v>
      </c>
      <c r="N3881" t="n">
        <v>2.19</v>
      </c>
      <c r="O3881" t="n">
        <v>2.19</v>
      </c>
      <c r="P3881" t="n">
        <v>208.05</v>
      </c>
    </row>
    <row r="3882">
      <c r="A3882" t="n">
        <v>37586</v>
      </c>
      <c r="B3882" t="n">
        <v>122</v>
      </c>
      <c r="C3882" t="inlineStr">
        <is>
          <t>Arcos</t>
        </is>
      </c>
      <c r="D3882" s="551" t="n">
        <v>45809</v>
      </c>
      <c r="E3882" t="n">
        <v>24802</v>
      </c>
      <c r="F3882" t="inlineStr">
        <is>
          <t>PAO DA CASA 1.4 FATIADO BATARD</t>
        </is>
      </c>
      <c r="G3882" t="n">
        <v>5766</v>
      </c>
      <c r="H3882" t="n">
        <v>8</v>
      </c>
      <c r="I3882" t="inlineStr">
        <is>
          <t>UN</t>
        </is>
      </c>
      <c r="J3882" t="inlineStr">
        <is>
          <t>ALIMENTOS</t>
        </is>
      </c>
      <c r="K3882" t="inlineStr">
        <is>
          <t>05/2025</t>
        </is>
      </c>
      <c r="L3882" t="n">
        <v>0</v>
      </c>
      <c r="M3882" s="551" t="n">
        <v>45673</v>
      </c>
      <c r="N3882" t="n">
        <v>25.38</v>
      </c>
      <c r="O3882" t="n">
        <v>25.38</v>
      </c>
      <c r="P3882" t="n">
        <v>203.04</v>
      </c>
    </row>
    <row r="3883">
      <c r="A3883" t="n">
        <v>37490</v>
      </c>
      <c r="B3883" t="n">
        <v>122</v>
      </c>
      <c r="C3883" t="inlineStr">
        <is>
          <t>Arcos</t>
        </is>
      </c>
      <c r="D3883" s="551" t="n">
        <v>45809</v>
      </c>
      <c r="E3883" t="n">
        <v>20488</v>
      </c>
      <c r="F3883" t="inlineStr">
        <is>
          <t>PRESUNTO COZIDO MAGRO SADIA KG</t>
        </is>
      </c>
      <c r="G3883" t="n">
        <v>2157</v>
      </c>
      <c r="H3883" t="n">
        <v>7</v>
      </c>
      <c r="I3883" t="inlineStr">
        <is>
          <t>KG</t>
        </is>
      </c>
      <c r="J3883" t="inlineStr">
        <is>
          <t>ALIMENTOS</t>
        </is>
      </c>
      <c r="K3883" t="inlineStr">
        <is>
          <t>05/2025</t>
        </is>
      </c>
      <c r="L3883" t="n">
        <v>28.43</v>
      </c>
      <c r="M3883" s="551" t="n">
        <v>45804</v>
      </c>
      <c r="N3883" t="n">
        <v>29.55</v>
      </c>
      <c r="O3883" t="n">
        <v>30.9</v>
      </c>
      <c r="P3883" t="n">
        <v>199.01</v>
      </c>
    </row>
    <row r="3884">
      <c r="A3884" t="n">
        <v>37400</v>
      </c>
      <c r="B3884" t="n">
        <v>122</v>
      </c>
      <c r="C3884" t="inlineStr">
        <is>
          <t>Arcos</t>
        </is>
      </c>
      <c r="D3884" s="551" t="n">
        <v>45809</v>
      </c>
      <c r="E3884" t="n">
        <v>19857</v>
      </c>
      <c r="F3884" t="inlineStr">
        <is>
          <t>ACIDO CITRICO KG</t>
        </is>
      </c>
      <c r="G3884" t="n">
        <v>2415</v>
      </c>
      <c r="H3884" t="n">
        <v>4</v>
      </c>
      <c r="I3884" t="inlineStr">
        <is>
          <t>KG</t>
        </is>
      </c>
      <c r="J3884" t="inlineStr">
        <is>
          <t>ALIMENTOS</t>
        </is>
      </c>
      <c r="K3884" t="inlineStr">
        <is>
          <t>05/2025</t>
        </is>
      </c>
      <c r="L3884" t="n">
        <v>49</v>
      </c>
      <c r="M3884" s="551" t="n">
        <v>45804</v>
      </c>
      <c r="N3884" t="n">
        <v>49</v>
      </c>
      <c r="O3884" t="n">
        <v>32.9</v>
      </c>
      <c r="P3884" t="n">
        <v>196</v>
      </c>
    </row>
    <row r="3885">
      <c r="A3885" t="n">
        <v>37459</v>
      </c>
      <c r="B3885" t="n">
        <v>122</v>
      </c>
      <c r="C3885" t="inlineStr">
        <is>
          <t>Arcos</t>
        </is>
      </c>
      <c r="D3885" s="551" t="n">
        <v>45809</v>
      </c>
      <c r="E3885" t="n">
        <v>25282</v>
      </c>
      <c r="F3885" t="inlineStr">
        <is>
          <t>FRUTOSE CRISTAL KG</t>
        </is>
      </c>
      <c r="G3885" t="n">
        <v>5982</v>
      </c>
      <c r="H3885" t="n">
        <v>5</v>
      </c>
      <c r="I3885" t="inlineStr">
        <is>
          <t>KG</t>
        </is>
      </c>
      <c r="J3885" t="inlineStr">
        <is>
          <t>ALIMENTOS</t>
        </is>
      </c>
      <c r="K3885" t="inlineStr">
        <is>
          <t>05/2025</t>
        </is>
      </c>
      <c r="L3885" t="n">
        <v>39</v>
      </c>
      <c r="M3885" s="551" t="n">
        <v>45804</v>
      </c>
      <c r="N3885" t="n">
        <v>39</v>
      </c>
      <c r="O3885" t="n">
        <v>39</v>
      </c>
      <c r="P3885" t="n">
        <v>195</v>
      </c>
    </row>
    <row r="3886">
      <c r="A3886" t="n">
        <v>37535</v>
      </c>
      <c r="B3886" t="n">
        <v>122</v>
      </c>
      <c r="C3886" t="inlineStr">
        <is>
          <t>Arcos</t>
        </is>
      </c>
      <c r="D3886" s="551" t="n">
        <v>45809</v>
      </c>
      <c r="E3886" t="n">
        <v>19756</v>
      </c>
      <c r="F3886" t="inlineStr">
        <is>
          <t>LARANJA PERA KG</t>
        </is>
      </c>
      <c r="G3886" t="n">
        <v>2497</v>
      </c>
      <c r="H3886" t="n">
        <v>46</v>
      </c>
      <c r="I3886" t="inlineStr">
        <is>
          <t>KG</t>
        </is>
      </c>
      <c r="J3886" t="inlineStr">
        <is>
          <t>ALIMENTOS</t>
        </is>
      </c>
      <c r="K3886" t="inlineStr">
        <is>
          <t>05/2025</t>
        </is>
      </c>
      <c r="L3886" t="n">
        <v>4.16</v>
      </c>
      <c r="M3886" s="551" t="n">
        <v>45806</v>
      </c>
      <c r="N3886" t="n">
        <v>4.8</v>
      </c>
      <c r="O3886" t="n">
        <v>112.84</v>
      </c>
      <c r="P3886" t="n">
        <v>191.36</v>
      </c>
    </row>
    <row r="3887">
      <c r="A3887" t="n">
        <v>37444</v>
      </c>
      <c r="B3887" t="n">
        <v>122</v>
      </c>
      <c r="C3887" t="inlineStr">
        <is>
          <t>Arcos</t>
        </is>
      </c>
      <c r="D3887" s="551" t="n">
        <v>45809</v>
      </c>
      <c r="E3887" t="n">
        <v>20034</v>
      </c>
      <c r="F3887" t="inlineStr">
        <is>
          <t>CRAVO DA INDIA KG</t>
        </is>
      </c>
      <c r="G3887" t="n">
        <v>2333</v>
      </c>
      <c r="H3887" t="n">
        <v>3</v>
      </c>
      <c r="I3887" t="inlineStr">
        <is>
          <t>KG</t>
        </is>
      </c>
      <c r="J3887" t="inlineStr">
        <is>
          <t>ALIMENTOS</t>
        </is>
      </c>
      <c r="K3887" t="inlineStr">
        <is>
          <t>05/2025</t>
        </is>
      </c>
      <c r="L3887" t="n">
        <v>0</v>
      </c>
      <c r="M3887" s="551" t="n">
        <v>45764</v>
      </c>
      <c r="N3887" t="n">
        <v>63.06</v>
      </c>
      <c r="O3887" t="n">
        <v>63.06</v>
      </c>
      <c r="P3887" t="n">
        <v>189.18</v>
      </c>
    </row>
    <row r="3888">
      <c r="A3888" t="n">
        <v>37330</v>
      </c>
      <c r="B3888" t="n">
        <v>122</v>
      </c>
      <c r="C3888" t="inlineStr">
        <is>
          <t>Arcos</t>
        </is>
      </c>
      <c r="D3888" s="551" t="n">
        <v>45809</v>
      </c>
      <c r="E3888" t="n">
        <v>18284</v>
      </c>
      <c r="F3888" t="inlineStr">
        <is>
          <t>LICOR JEAN DE DIJON CREME DE CASSIS 700ML</t>
        </is>
      </c>
      <c r="G3888" t="n">
        <v>3344</v>
      </c>
      <c r="H3888" t="n">
        <v>1.69</v>
      </c>
      <c r="I3888" t="inlineStr">
        <is>
          <t>GR</t>
        </is>
      </c>
      <c r="J3888" t="inlineStr">
        <is>
          <t>BEBIDAS</t>
        </is>
      </c>
      <c r="K3888" t="inlineStr">
        <is>
          <t>05/2025</t>
        </is>
      </c>
      <c r="L3888" t="n">
        <v>0</v>
      </c>
      <c r="M3888" s="551" t="n">
        <v>45776</v>
      </c>
      <c r="N3888" t="n">
        <v>109.9</v>
      </c>
      <c r="O3888" t="n">
        <v>131.9</v>
      </c>
      <c r="P3888" t="n">
        <v>185.73</v>
      </c>
    </row>
    <row r="3889">
      <c r="A3889" t="n">
        <v>37385</v>
      </c>
      <c r="B3889" t="n">
        <v>122</v>
      </c>
      <c r="C3889" t="inlineStr">
        <is>
          <t>Arcos</t>
        </is>
      </c>
      <c r="D3889" s="551" t="n">
        <v>45809</v>
      </c>
      <c r="E3889" t="n">
        <v>18103</v>
      </c>
      <c r="F3889" t="inlineStr">
        <is>
          <t>WHISKY MAKERS MARK BOURBON 750ML</t>
        </is>
      </c>
      <c r="G3889" t="n">
        <v>3508</v>
      </c>
      <c r="H3889" t="n">
        <v>1.28</v>
      </c>
      <c r="I3889" t="inlineStr">
        <is>
          <t>GR</t>
        </is>
      </c>
      <c r="J3889" t="inlineStr">
        <is>
          <t>BEBIDAS</t>
        </is>
      </c>
      <c r="K3889" t="inlineStr">
        <is>
          <t>05/2025</t>
        </is>
      </c>
      <c r="L3889" t="n">
        <v>139.9</v>
      </c>
      <c r="M3889" s="551" t="n">
        <v>45804</v>
      </c>
      <c r="N3889" t="n">
        <v>139.9</v>
      </c>
      <c r="O3889" t="n">
        <v>143.24</v>
      </c>
      <c r="P3889" t="n">
        <v>179.07</v>
      </c>
    </row>
    <row r="3890">
      <c r="A3890" t="n">
        <v>37390</v>
      </c>
      <c r="B3890" t="n">
        <v>122</v>
      </c>
      <c r="C3890" t="inlineStr">
        <is>
          <t>Arcos</t>
        </is>
      </c>
      <c r="D3890" s="551" t="n">
        <v>45809</v>
      </c>
      <c r="E3890" t="n">
        <v>21160</v>
      </c>
      <c r="F3890" t="inlineStr">
        <is>
          <t>SORVETE DE MORANGO ARTE GELATI C/3,8KG</t>
        </is>
      </c>
      <c r="G3890" t="n">
        <v>1945</v>
      </c>
      <c r="H3890" t="n">
        <v>1</v>
      </c>
      <c r="I3890" t="inlineStr">
        <is>
          <t>PT</t>
        </is>
      </c>
      <c r="J3890" t="inlineStr">
        <is>
          <t>ALIMENTOS</t>
        </is>
      </c>
      <c r="K3890" t="inlineStr">
        <is>
          <t>05/2025</t>
        </is>
      </c>
      <c r="L3890" t="n">
        <v>0</v>
      </c>
      <c r="M3890" s="551" t="n">
        <v>45736</v>
      </c>
      <c r="N3890" t="n">
        <v>167.2</v>
      </c>
      <c r="O3890" t="n">
        <v>113.31</v>
      </c>
      <c r="P3890" t="n">
        <v>167.2</v>
      </c>
    </row>
    <row r="3891">
      <c r="A3891" t="n">
        <v>37372</v>
      </c>
      <c r="B3891" t="n">
        <v>122</v>
      </c>
      <c r="C3891" t="inlineStr">
        <is>
          <t>Arcos</t>
        </is>
      </c>
      <c r="D3891" s="551" t="n">
        <v>45809</v>
      </c>
      <c r="E3891" t="n">
        <v>18153</v>
      </c>
      <c r="F3891" t="inlineStr">
        <is>
          <t>WHISKY BOURBON WOODFORD RESERVE 750ML</t>
        </is>
      </c>
      <c r="G3891" t="n">
        <v>3466</v>
      </c>
      <c r="H3891" t="n">
        <v>1</v>
      </c>
      <c r="I3891" t="inlineStr">
        <is>
          <t>GR</t>
        </is>
      </c>
      <c r="J3891" t="inlineStr">
        <is>
          <t>BEBIDAS</t>
        </is>
      </c>
      <c r="K3891" t="inlineStr">
        <is>
          <t>05/2025</t>
        </is>
      </c>
      <c r="L3891" t="n">
        <v>165.77</v>
      </c>
      <c r="M3891" s="551" t="n">
        <v>45805</v>
      </c>
      <c r="N3891" t="n">
        <v>165.77</v>
      </c>
      <c r="O3891" t="n">
        <v>166.58</v>
      </c>
      <c r="P3891" t="n">
        <v>165.77</v>
      </c>
    </row>
    <row r="3892">
      <c r="A3892" t="n">
        <v>37548</v>
      </c>
      <c r="B3892" t="n">
        <v>122</v>
      </c>
      <c r="C3892" t="inlineStr">
        <is>
          <t>Arcos</t>
        </is>
      </c>
      <c r="D3892" s="551" t="n">
        <v>45809</v>
      </c>
      <c r="E3892" t="n">
        <v>26425</v>
      </c>
      <c r="F3892" t="inlineStr">
        <is>
          <t>POLPA DE CAJA KG</t>
        </is>
      </c>
      <c r="G3892" t="n">
        <v>6726</v>
      </c>
      <c r="H3892" t="n">
        <v>6</v>
      </c>
      <c r="I3892" t="inlineStr">
        <is>
          <t>KG</t>
        </is>
      </c>
      <c r="J3892" t="inlineStr">
        <is>
          <t>ALIMENTOS</t>
        </is>
      </c>
      <c r="K3892" t="inlineStr">
        <is>
          <t>05/2025</t>
        </is>
      </c>
      <c r="L3892" t="n">
        <v>27</v>
      </c>
      <c r="M3892" s="551" t="n">
        <v>45779</v>
      </c>
      <c r="N3892" t="n">
        <v>27</v>
      </c>
      <c r="O3892" t="n">
        <v>28.6</v>
      </c>
      <c r="P3892" t="n">
        <v>162</v>
      </c>
    </row>
    <row r="3893">
      <c r="A3893" t="n">
        <v>37561</v>
      </c>
      <c r="B3893" t="n">
        <v>122</v>
      </c>
      <c r="C3893" t="inlineStr">
        <is>
          <t>Arcos</t>
        </is>
      </c>
      <c r="D3893" s="551" t="n">
        <v>45809</v>
      </c>
      <c r="E3893" t="n">
        <v>19439</v>
      </c>
      <c r="F3893" t="inlineStr">
        <is>
          <t>CREAM CHEESE DANUBIO C/1KG</t>
        </is>
      </c>
      <c r="G3893" t="n">
        <v>2756</v>
      </c>
      <c r="H3893" t="n">
        <v>5</v>
      </c>
      <c r="I3893" t="inlineStr">
        <is>
          <t>KG</t>
        </is>
      </c>
      <c r="J3893" t="inlineStr">
        <is>
          <t>ALIMENTOS</t>
        </is>
      </c>
      <c r="K3893" t="inlineStr">
        <is>
          <t>05/2025</t>
        </is>
      </c>
      <c r="L3893" t="n">
        <v>32.4</v>
      </c>
      <c r="M3893" s="551" t="n">
        <v>45797</v>
      </c>
      <c r="N3893" t="n">
        <v>32.4</v>
      </c>
      <c r="O3893" t="n">
        <v>32.1</v>
      </c>
      <c r="P3893" t="n">
        <v>162</v>
      </c>
    </row>
    <row r="3894">
      <c r="A3894" t="n">
        <v>37306</v>
      </c>
      <c r="B3894" t="n">
        <v>122</v>
      </c>
      <c r="C3894" t="inlineStr">
        <is>
          <t>Arcos</t>
        </is>
      </c>
      <c r="D3894" s="551" t="n">
        <v>45809</v>
      </c>
      <c r="E3894" t="n">
        <v>18393</v>
      </c>
      <c r="F3894" t="inlineStr">
        <is>
          <t>CONHAQUE HENNESSY VERY SPECIAL 700ML</t>
        </is>
      </c>
      <c r="G3894" t="n">
        <v>3247</v>
      </c>
      <c r="H3894" t="n">
        <v>1.09</v>
      </c>
      <c r="I3894" t="inlineStr">
        <is>
          <t>UN</t>
        </is>
      </c>
      <c r="J3894" t="inlineStr">
        <is>
          <t>BEBIDAS</t>
        </is>
      </c>
      <c r="K3894" t="inlineStr">
        <is>
          <t>05/2025</t>
        </is>
      </c>
      <c r="L3894" t="n">
        <v>0</v>
      </c>
      <c r="M3894" s="551" t="n">
        <v>-693593</v>
      </c>
      <c r="N3894" t="n">
        <v>0</v>
      </c>
      <c r="O3894" t="n">
        <v>0</v>
      </c>
      <c r="P3894" t="n">
        <v>159.52</v>
      </c>
    </row>
    <row r="3895">
      <c r="A3895" t="n">
        <v>37512</v>
      </c>
      <c r="B3895" t="n">
        <v>122</v>
      </c>
      <c r="C3895" t="inlineStr">
        <is>
          <t>Arcos</t>
        </is>
      </c>
      <c r="D3895" s="551" t="n">
        <v>45809</v>
      </c>
      <c r="E3895" t="n">
        <v>24083</v>
      </c>
      <c r="F3895" t="inlineStr">
        <is>
          <t>BATATA ASTERIX GRAUDA NOIVA KG</t>
        </is>
      </c>
      <c r="G3895" t="n">
        <v>2592</v>
      </c>
      <c r="H3895" t="n">
        <v>35.72</v>
      </c>
      <c r="I3895" t="inlineStr">
        <is>
          <t>KG</t>
        </is>
      </c>
      <c r="J3895" t="inlineStr">
        <is>
          <t>ALIMENTOS</t>
        </is>
      </c>
      <c r="K3895" t="inlineStr">
        <is>
          <t>05/2025</t>
        </is>
      </c>
      <c r="L3895" t="n">
        <v>4.29</v>
      </c>
      <c r="M3895" s="551" t="n">
        <v>45807</v>
      </c>
      <c r="N3895" t="n">
        <v>6.76</v>
      </c>
      <c r="O3895" t="n">
        <v>5.06</v>
      </c>
      <c r="P3895" t="n">
        <v>153.24</v>
      </c>
    </row>
    <row r="3896">
      <c r="A3896" t="n">
        <v>37443</v>
      </c>
      <c r="B3896" t="n">
        <v>122</v>
      </c>
      <c r="C3896" t="inlineStr">
        <is>
          <t>Arcos</t>
        </is>
      </c>
      <c r="D3896" s="551" t="n">
        <v>45809</v>
      </c>
      <c r="E3896" t="n">
        <v>20421</v>
      </c>
      <c r="F3896" t="inlineStr">
        <is>
          <t>COUSCOUS MARROQUINO PAGANINI 500G</t>
        </is>
      </c>
      <c r="G3896" t="n">
        <v>2187</v>
      </c>
      <c r="H3896" t="n">
        <v>9</v>
      </c>
      <c r="I3896" t="inlineStr">
        <is>
          <t>UN</t>
        </is>
      </c>
      <c r="J3896" t="inlineStr">
        <is>
          <t>ALIMENTOS</t>
        </is>
      </c>
      <c r="K3896" t="inlineStr">
        <is>
          <t>05/2025</t>
        </is>
      </c>
      <c r="L3896" t="n">
        <v>16.64</v>
      </c>
      <c r="M3896" s="551" t="n">
        <v>45804</v>
      </c>
      <c r="N3896" t="n">
        <v>16.49</v>
      </c>
      <c r="O3896" t="n">
        <v>16.49</v>
      </c>
      <c r="P3896" t="n">
        <v>149.76</v>
      </c>
    </row>
    <row r="3897">
      <c r="A3897" t="n">
        <v>37305</v>
      </c>
      <c r="B3897" t="n">
        <v>122</v>
      </c>
      <c r="C3897" t="inlineStr">
        <is>
          <t>Arcos</t>
        </is>
      </c>
      <c r="D3897" s="551" t="n">
        <v>45809</v>
      </c>
      <c r="E3897" t="n">
        <v>18395</v>
      </c>
      <c r="F3897" t="inlineStr">
        <is>
          <t>CONHAQUE DOMECQ 1L</t>
        </is>
      </c>
      <c r="G3897" t="n">
        <v>3245</v>
      </c>
      <c r="H3897" t="n">
        <v>5</v>
      </c>
      <c r="I3897" t="inlineStr">
        <is>
          <t>GR</t>
        </is>
      </c>
      <c r="J3897" t="inlineStr">
        <is>
          <t>BEBIDAS</t>
        </is>
      </c>
      <c r="K3897" t="inlineStr">
        <is>
          <t>05/2025</t>
        </is>
      </c>
      <c r="L3897" t="n">
        <v>29.88</v>
      </c>
      <c r="M3897" s="551" t="n">
        <v>45797</v>
      </c>
      <c r="N3897" t="n">
        <v>29.88</v>
      </c>
      <c r="O3897" t="n">
        <v>29.88</v>
      </c>
      <c r="P3897" t="n">
        <v>149.4</v>
      </c>
    </row>
    <row r="3898">
      <c r="A3898" t="n">
        <v>37388</v>
      </c>
      <c r="B3898" t="n">
        <v>122</v>
      </c>
      <c r="C3898" t="inlineStr">
        <is>
          <t>Arcos</t>
        </is>
      </c>
      <c r="D3898" s="551" t="n">
        <v>45809</v>
      </c>
      <c r="E3898" t="n">
        <v>24984</v>
      </c>
      <c r="F3898" t="inlineStr">
        <is>
          <t>SORVETE DE LIMAO ARTE GELATE C/3,8KG</t>
        </is>
      </c>
      <c r="G3898" t="n">
        <v>5851</v>
      </c>
      <c r="H3898" t="n">
        <v>1</v>
      </c>
      <c r="I3898" t="inlineStr">
        <is>
          <t>PT</t>
        </is>
      </c>
      <c r="J3898" t="inlineStr">
        <is>
          <t>ALIMENTOS</t>
        </is>
      </c>
      <c r="K3898" t="inlineStr">
        <is>
          <t>05/2025</t>
        </is>
      </c>
      <c r="L3898" t="n">
        <v>0</v>
      </c>
      <c r="M3898" s="551" t="n">
        <v>45736</v>
      </c>
      <c r="N3898" t="n">
        <v>148.2</v>
      </c>
      <c r="O3898" t="n">
        <v>148.2</v>
      </c>
      <c r="P3898" t="n">
        <v>148.2</v>
      </c>
    </row>
    <row r="3899">
      <c r="A3899" t="n">
        <v>37572</v>
      </c>
      <c r="B3899" t="n">
        <v>122</v>
      </c>
      <c r="C3899" t="inlineStr">
        <is>
          <t>Arcos</t>
        </is>
      </c>
      <c r="D3899" s="551" t="n">
        <v>45809</v>
      </c>
      <c r="E3899" t="n">
        <v>19346</v>
      </c>
      <c r="F3899" t="inlineStr">
        <is>
          <t>QUEIJO GORGONZOLA QUATA KG</t>
        </is>
      </c>
      <c r="G3899" t="n">
        <v>2770</v>
      </c>
      <c r="H3899" t="n">
        <v>2.68</v>
      </c>
      <c r="I3899" t="inlineStr">
        <is>
          <t>KG</t>
        </is>
      </c>
      <c r="J3899" t="inlineStr">
        <is>
          <t>ALIMENTOS</t>
        </is>
      </c>
      <c r="K3899" t="inlineStr">
        <is>
          <t>05/2025</t>
        </is>
      </c>
      <c r="L3899" t="n">
        <v>54.99</v>
      </c>
      <c r="M3899" s="551" t="n">
        <v>45804</v>
      </c>
      <c r="N3899" t="n">
        <v>54.99</v>
      </c>
      <c r="O3899" t="n">
        <v>56.13</v>
      </c>
      <c r="P3899" t="n">
        <v>147.37</v>
      </c>
    </row>
    <row r="3900">
      <c r="A3900" t="n">
        <v>37348</v>
      </c>
      <c r="B3900" t="n">
        <v>122</v>
      </c>
      <c r="C3900" t="inlineStr">
        <is>
          <t>Arcos</t>
        </is>
      </c>
      <c r="D3900" s="551" t="n">
        <v>45809</v>
      </c>
      <c r="E3900" t="n">
        <v>18223</v>
      </c>
      <c r="F3900" t="inlineStr">
        <is>
          <t>TEQUILA MEZCAL GUSANO ROJO 700ML</t>
        </is>
      </c>
      <c r="G3900" t="n">
        <v>3405</v>
      </c>
      <c r="H3900" t="n">
        <v>0.46</v>
      </c>
      <c r="I3900" t="inlineStr">
        <is>
          <t>UN</t>
        </is>
      </c>
      <c r="J3900" t="inlineStr">
        <is>
          <t>BEBIDAS</t>
        </is>
      </c>
      <c r="K3900" t="inlineStr">
        <is>
          <t>05/2025</t>
        </is>
      </c>
      <c r="L3900" t="n">
        <v>0</v>
      </c>
      <c r="M3900" s="551" t="n">
        <v>-693593</v>
      </c>
      <c r="N3900" t="n">
        <v>0</v>
      </c>
      <c r="O3900" t="n">
        <v>0</v>
      </c>
      <c r="P3900" t="n">
        <v>147.32</v>
      </c>
    </row>
    <row r="3901">
      <c r="A3901" t="n">
        <v>37499</v>
      </c>
      <c r="B3901" t="n">
        <v>122</v>
      </c>
      <c r="C3901" t="inlineStr">
        <is>
          <t>Arcos</t>
        </is>
      </c>
      <c r="D3901" s="551" t="n">
        <v>45809</v>
      </c>
      <c r="E3901" t="n">
        <v>20614</v>
      </c>
      <c r="F3901" t="inlineStr">
        <is>
          <t>PASTA GERGELIM TAHINE ISTAMBUL 5006 LT</t>
        </is>
      </c>
      <c r="G3901" t="n">
        <v>2119</v>
      </c>
      <c r="H3901" t="n">
        <v>5</v>
      </c>
      <c r="I3901" t="inlineStr">
        <is>
          <t>UN</t>
        </is>
      </c>
      <c r="J3901" t="inlineStr">
        <is>
          <t>ALIMENTOS</t>
        </is>
      </c>
      <c r="K3901" t="inlineStr">
        <is>
          <t>05/2025</t>
        </is>
      </c>
      <c r="L3901" t="n">
        <v>0</v>
      </c>
      <c r="M3901" s="551" t="n">
        <v>45776</v>
      </c>
      <c r="N3901" t="n">
        <v>28.78</v>
      </c>
      <c r="O3901" t="n">
        <v>28.78</v>
      </c>
      <c r="P3901" t="n">
        <v>143.9</v>
      </c>
    </row>
    <row r="3902">
      <c r="A3902" t="n">
        <v>37478</v>
      </c>
      <c r="B3902" t="n">
        <v>122</v>
      </c>
      <c r="C3902" t="inlineStr">
        <is>
          <t>Arcos</t>
        </is>
      </c>
      <c r="D3902" s="551" t="n">
        <v>45809</v>
      </c>
      <c r="E3902" t="n">
        <v>19973</v>
      </c>
      <c r="F3902" t="inlineStr">
        <is>
          <t>MOLHO SHOYO TRADICIONAL SAKURA C/1,010L UN</t>
        </is>
      </c>
      <c r="G3902" t="n">
        <v>2354</v>
      </c>
      <c r="H3902" t="n">
        <v>9</v>
      </c>
      <c r="I3902" t="inlineStr">
        <is>
          <t>UN</t>
        </is>
      </c>
      <c r="J3902" t="inlineStr">
        <is>
          <t>ALIMENTOS</t>
        </is>
      </c>
      <c r="K3902" t="inlineStr">
        <is>
          <t>05/2025</t>
        </is>
      </c>
      <c r="L3902" t="n">
        <v>15.5</v>
      </c>
      <c r="M3902" s="551" t="n">
        <v>45797</v>
      </c>
      <c r="N3902" t="n">
        <v>15.5</v>
      </c>
      <c r="O3902" t="n">
        <v>15.5</v>
      </c>
      <c r="P3902" t="n">
        <v>139.5</v>
      </c>
    </row>
    <row r="3903">
      <c r="A3903" t="n">
        <v>37379</v>
      </c>
      <c r="B3903" t="n">
        <v>122</v>
      </c>
      <c r="C3903" t="inlineStr">
        <is>
          <t>Arcos</t>
        </is>
      </c>
      <c r="D3903" s="551" t="n">
        <v>45809</v>
      </c>
      <c r="E3903" t="n">
        <v>18129</v>
      </c>
      <c r="F3903" t="inlineStr">
        <is>
          <t>WHISKY JACK DANIELS 1L</t>
        </is>
      </c>
      <c r="G3903" t="n">
        <v>3486</v>
      </c>
      <c r="H3903" t="n">
        <v>0.72</v>
      </c>
      <c r="I3903" t="inlineStr">
        <is>
          <t>GR</t>
        </is>
      </c>
      <c r="J3903" t="inlineStr">
        <is>
          <t>BEBIDAS</t>
        </is>
      </c>
      <c r="K3903" t="inlineStr">
        <is>
          <t>05/2025</t>
        </is>
      </c>
      <c r="L3903" t="n">
        <v>0</v>
      </c>
      <c r="M3903" s="551" t="n">
        <v>45734</v>
      </c>
      <c r="N3903" t="n">
        <v>189.9</v>
      </c>
      <c r="O3903" t="n">
        <v>128.1</v>
      </c>
      <c r="P3903" t="n">
        <v>136.73</v>
      </c>
    </row>
    <row r="3904">
      <c r="A3904" t="n">
        <v>37293</v>
      </c>
      <c r="B3904" t="n">
        <v>122</v>
      </c>
      <c r="C3904" t="inlineStr">
        <is>
          <t>Arcos</t>
        </is>
      </c>
      <c r="D3904" s="551" t="n">
        <v>45809</v>
      </c>
      <c r="E3904" t="n">
        <v>18542</v>
      </c>
      <c r="F3904" t="inlineStr">
        <is>
          <t>APERITIVO CYNAR 70 PROOF 1L</t>
        </is>
      </c>
      <c r="G3904" t="n">
        <v>3136</v>
      </c>
      <c r="H3904" t="n">
        <v>1.35</v>
      </c>
      <c r="I3904" t="inlineStr">
        <is>
          <t>GR</t>
        </is>
      </c>
      <c r="J3904" t="inlineStr">
        <is>
          <t>BEBIDAS</t>
        </is>
      </c>
      <c r="K3904" t="inlineStr">
        <is>
          <t>05/2025</t>
        </is>
      </c>
      <c r="L3904" t="n">
        <v>0</v>
      </c>
      <c r="M3904" s="551" t="n">
        <v>-693593</v>
      </c>
      <c r="N3904" t="n">
        <v>0</v>
      </c>
      <c r="O3904" t="n">
        <v>99</v>
      </c>
      <c r="P3904" t="n">
        <v>133.65</v>
      </c>
    </row>
    <row r="3905">
      <c r="A3905" t="n">
        <v>37376</v>
      </c>
      <c r="B3905" t="n">
        <v>122</v>
      </c>
      <c r="C3905" t="inlineStr">
        <is>
          <t>Arcos</t>
        </is>
      </c>
      <c r="D3905" s="551" t="n">
        <v>45809</v>
      </c>
      <c r="E3905" t="n">
        <v>18140</v>
      </c>
      <c r="F3905" t="inlineStr">
        <is>
          <t>WHISKY GENTLEMAN JACK SILVER 1L</t>
        </is>
      </c>
      <c r="G3905" t="n">
        <v>3478</v>
      </c>
      <c r="H3905" t="n">
        <v>0.8100000000000001</v>
      </c>
      <c r="I3905" t="inlineStr">
        <is>
          <t>GR</t>
        </is>
      </c>
      <c r="J3905" t="inlineStr">
        <is>
          <t>BEBIDAS</t>
        </is>
      </c>
      <c r="K3905" t="inlineStr">
        <is>
          <t>05/2025</t>
        </is>
      </c>
      <c r="L3905" t="n">
        <v>0</v>
      </c>
      <c r="M3905" s="551" t="n">
        <v>45804</v>
      </c>
      <c r="N3905" t="n">
        <v>0</v>
      </c>
      <c r="O3905" t="n">
        <v>0</v>
      </c>
      <c r="P3905" t="n">
        <v>131.97</v>
      </c>
    </row>
    <row r="3906">
      <c r="A3906" t="n">
        <v>37414</v>
      </c>
      <c r="B3906" t="n">
        <v>122</v>
      </c>
      <c r="C3906" t="inlineStr">
        <is>
          <t>Arcos</t>
        </is>
      </c>
      <c r="D3906" s="551" t="n">
        <v>45809</v>
      </c>
      <c r="E3906" t="n">
        <v>24046</v>
      </c>
      <c r="F3906" t="inlineStr">
        <is>
          <t>ANIS ESTRELADO KG</t>
        </is>
      </c>
      <c r="G3906" t="n">
        <v>2315</v>
      </c>
      <c r="H3906" t="n">
        <v>1</v>
      </c>
      <c r="I3906" t="inlineStr">
        <is>
          <t>KG</t>
        </is>
      </c>
      <c r="J3906" t="inlineStr">
        <is>
          <t>ALIMENTOS</t>
        </is>
      </c>
      <c r="K3906" t="inlineStr">
        <is>
          <t>05/2025</t>
        </is>
      </c>
      <c r="L3906" t="n">
        <v>0</v>
      </c>
      <c r="M3906" s="551" t="n">
        <v>-693593</v>
      </c>
      <c r="N3906" t="n">
        <v>0</v>
      </c>
      <c r="O3906" t="n">
        <v>75</v>
      </c>
      <c r="P3906" t="n">
        <v>129.22</v>
      </c>
    </row>
    <row r="3907">
      <c r="A3907" t="n">
        <v>37563</v>
      </c>
      <c r="B3907" t="n">
        <v>122</v>
      </c>
      <c r="C3907" t="inlineStr">
        <is>
          <t>Arcos</t>
        </is>
      </c>
      <c r="D3907" s="551" t="n">
        <v>45809</v>
      </c>
      <c r="E3907" t="n">
        <v>25416</v>
      </c>
      <c r="F3907" t="inlineStr">
        <is>
          <t>LEITE DE AVEIA NUDE C/1L UN</t>
        </is>
      </c>
      <c r="G3907" t="n">
        <v>6098</v>
      </c>
      <c r="H3907" t="n">
        <v>13</v>
      </c>
      <c r="I3907" t="inlineStr">
        <is>
          <t>UN</t>
        </is>
      </c>
      <c r="J3907" t="inlineStr">
        <is>
          <t>ALIMENTOS</t>
        </is>
      </c>
      <c r="K3907" t="inlineStr">
        <is>
          <t>05/2025</t>
        </is>
      </c>
      <c r="L3907" t="n">
        <v>0</v>
      </c>
      <c r="M3907" s="551" t="n">
        <v>45763</v>
      </c>
      <c r="N3907" t="n">
        <v>9.9</v>
      </c>
      <c r="O3907" t="n">
        <v>28.6</v>
      </c>
      <c r="P3907" t="n">
        <v>128.7</v>
      </c>
    </row>
    <row r="3908">
      <c r="A3908" t="n">
        <v>37453</v>
      </c>
      <c r="B3908" t="n">
        <v>122</v>
      </c>
      <c r="C3908" t="inlineStr">
        <is>
          <t>Arcos</t>
        </is>
      </c>
      <c r="D3908" s="551" t="n">
        <v>45809</v>
      </c>
      <c r="E3908" t="n">
        <v>20360</v>
      </c>
      <c r="F3908" t="inlineStr">
        <is>
          <t>FARINHA DE TRIGO ANACONDA C/5KG</t>
        </is>
      </c>
      <c r="G3908" t="n">
        <v>2199</v>
      </c>
      <c r="H3908" t="n">
        <v>6</v>
      </c>
      <c r="I3908" t="inlineStr">
        <is>
          <t>PC</t>
        </is>
      </c>
      <c r="J3908" t="inlineStr">
        <is>
          <t>ALIMENTOS</t>
        </is>
      </c>
      <c r="K3908" t="inlineStr">
        <is>
          <t>05/2025</t>
        </is>
      </c>
      <c r="L3908" t="n">
        <v>21.33</v>
      </c>
      <c r="M3908" s="551" t="n">
        <v>45804</v>
      </c>
      <c r="N3908" t="n">
        <v>21.5</v>
      </c>
      <c r="O3908" t="n">
        <v>21.5</v>
      </c>
      <c r="P3908" t="n">
        <v>127.98</v>
      </c>
    </row>
    <row r="3909">
      <c r="A3909" t="n">
        <v>37347</v>
      </c>
      <c r="B3909" t="n">
        <v>122</v>
      </c>
      <c r="C3909" t="inlineStr">
        <is>
          <t>Arcos</t>
        </is>
      </c>
      <c r="D3909" s="551" t="n">
        <v>45809</v>
      </c>
      <c r="E3909" t="n">
        <v>18234</v>
      </c>
      <c r="F3909" t="inlineStr">
        <is>
          <t>TEQUILA JOSE CUERVO 1800 SILVER 750ML</t>
        </is>
      </c>
      <c r="G3909" t="n">
        <v>3394</v>
      </c>
      <c r="H3909" t="n">
        <v>0.73</v>
      </c>
      <c r="I3909" t="inlineStr">
        <is>
          <t>UN</t>
        </is>
      </c>
      <c r="J3909" t="inlineStr">
        <is>
          <t>BEBIDAS</t>
        </is>
      </c>
      <c r="K3909" t="inlineStr">
        <is>
          <t>05/2025</t>
        </is>
      </c>
      <c r="L3909" t="n">
        <v>0</v>
      </c>
      <c r="M3909" s="551" t="n">
        <v>45545</v>
      </c>
      <c r="N3909" t="n">
        <v>174.8</v>
      </c>
      <c r="O3909" t="n">
        <v>174.8</v>
      </c>
      <c r="P3909" t="n">
        <v>127.6</v>
      </c>
    </row>
    <row r="3910">
      <c r="A3910" t="n">
        <v>37327</v>
      </c>
      <c r="B3910" t="n">
        <v>122</v>
      </c>
      <c r="C3910" t="inlineStr">
        <is>
          <t>Arcos</t>
        </is>
      </c>
      <c r="D3910" s="551" t="n">
        <v>45809</v>
      </c>
      <c r="E3910" t="n">
        <v>18313</v>
      </c>
      <c r="F3910" t="inlineStr">
        <is>
          <t>LICOR DRAMBUIE 750ML</t>
        </is>
      </c>
      <c r="G3910" t="n">
        <v>3320</v>
      </c>
      <c r="H3910" t="n">
        <v>0.85</v>
      </c>
      <c r="I3910" t="inlineStr">
        <is>
          <t>GR</t>
        </is>
      </c>
      <c r="J3910" t="inlineStr">
        <is>
          <t>BEBIDAS</t>
        </is>
      </c>
      <c r="K3910" t="inlineStr">
        <is>
          <t>05/2025</t>
        </is>
      </c>
      <c r="L3910" t="n">
        <v>0</v>
      </c>
      <c r="M3910" s="551" t="n">
        <v>-693593</v>
      </c>
      <c r="N3910" t="n">
        <v>0</v>
      </c>
      <c r="O3910" t="n">
        <v>178.9</v>
      </c>
      <c r="P3910" t="n">
        <v>126.56</v>
      </c>
    </row>
    <row r="3911">
      <c r="A3911" t="n">
        <v>37556</v>
      </c>
      <c r="B3911" t="n">
        <v>122</v>
      </c>
      <c r="C3911" t="inlineStr">
        <is>
          <t>Arcos</t>
        </is>
      </c>
      <c r="D3911" s="551" t="n">
        <v>45809</v>
      </c>
      <c r="E3911" t="n">
        <v>19549</v>
      </c>
      <c r="F3911" t="inlineStr">
        <is>
          <t>TOMATE CARMEM GRAUDO KG</t>
        </is>
      </c>
      <c r="G3911" t="n">
        <v>2667</v>
      </c>
      <c r="H3911" t="n">
        <v>17.72</v>
      </c>
      <c r="I3911" t="inlineStr">
        <is>
          <t>KG</t>
        </is>
      </c>
      <c r="J3911" t="inlineStr">
        <is>
          <t>ALIMENTOS</t>
        </is>
      </c>
      <c r="K3911" t="inlineStr">
        <is>
          <t>05/2025</t>
        </is>
      </c>
      <c r="L3911" t="n">
        <v>7.12</v>
      </c>
      <c r="M3911" s="551" t="n">
        <v>45800</v>
      </c>
      <c r="N3911" t="n">
        <v>0</v>
      </c>
      <c r="O3911" t="n">
        <v>9</v>
      </c>
      <c r="P3911" t="n">
        <v>126.17</v>
      </c>
    </row>
    <row r="3912">
      <c r="A3912" t="n">
        <v>37590</v>
      </c>
      <c r="B3912" t="n">
        <v>122</v>
      </c>
      <c r="C3912" t="inlineStr">
        <is>
          <t>Arcos</t>
        </is>
      </c>
      <c r="D3912" s="551" t="n">
        <v>45809</v>
      </c>
      <c r="E3912" t="n">
        <v>19034</v>
      </c>
      <c r="F3912" t="inlineStr">
        <is>
          <t>COXA E SOBRECOXA COM OSSO E COM PELE KG</t>
        </is>
      </c>
      <c r="G3912" t="n">
        <v>2890</v>
      </c>
      <c r="H3912" t="n">
        <v>9.52</v>
      </c>
      <c r="I3912" t="inlineStr">
        <is>
          <t>KG</t>
        </is>
      </c>
      <c r="J3912" t="inlineStr">
        <is>
          <t>ALIMENTOS</t>
        </is>
      </c>
      <c r="K3912" t="inlineStr">
        <is>
          <t>05/2025</t>
        </is>
      </c>
      <c r="L3912" t="n">
        <v>13.19</v>
      </c>
      <c r="M3912" s="551" t="n">
        <v>45803</v>
      </c>
      <c r="N3912" t="n">
        <v>12.25</v>
      </c>
      <c r="O3912" t="n">
        <v>11.1</v>
      </c>
      <c r="P3912" t="n">
        <v>125.57</v>
      </c>
    </row>
    <row r="3913">
      <c r="A3913" t="n">
        <v>37605</v>
      </c>
      <c r="B3913" t="n">
        <v>122</v>
      </c>
      <c r="C3913" t="inlineStr">
        <is>
          <t>Arcos</t>
        </is>
      </c>
      <c r="D3913" s="551" t="n">
        <v>45809</v>
      </c>
      <c r="E3913" t="n">
        <v>24414</v>
      </c>
      <c r="F3913" t="inlineStr">
        <is>
          <t>PEPSI ZERO LATA 350ML</t>
        </is>
      </c>
      <c r="G3913" t="n">
        <v>3670</v>
      </c>
      <c r="H3913" t="n">
        <v>55</v>
      </c>
      <c r="I3913" t="inlineStr">
        <is>
          <t>UN</t>
        </is>
      </c>
      <c r="J3913" t="inlineStr">
        <is>
          <t>BEBIDAS</t>
        </is>
      </c>
      <c r="K3913" t="inlineStr">
        <is>
          <t>05/2025</t>
        </is>
      </c>
      <c r="L3913" t="n">
        <v>0</v>
      </c>
      <c r="M3913" s="551" t="n">
        <v>45545</v>
      </c>
      <c r="N3913" t="n">
        <v>1.78</v>
      </c>
      <c r="O3913" t="n">
        <v>2.19</v>
      </c>
      <c r="P3913" t="n">
        <v>120.45</v>
      </c>
    </row>
    <row r="3914">
      <c r="A3914" t="n">
        <v>37357</v>
      </c>
      <c r="B3914" t="n">
        <v>122</v>
      </c>
      <c r="C3914" t="inlineStr">
        <is>
          <t>Arcos</t>
        </is>
      </c>
      <c r="D3914" s="551" t="n">
        <v>45809</v>
      </c>
      <c r="E3914" t="n">
        <v>18200</v>
      </c>
      <c r="F3914" t="inlineStr">
        <is>
          <t>VERMOUTH MARTINI ROSSO 750ML</t>
        </is>
      </c>
      <c r="G3914" t="n">
        <v>3426</v>
      </c>
      <c r="H3914" t="n">
        <v>3</v>
      </c>
      <c r="I3914" t="inlineStr">
        <is>
          <t>GR</t>
        </is>
      </c>
      <c r="J3914" t="inlineStr">
        <is>
          <t>BEBIDAS</t>
        </is>
      </c>
      <c r="K3914" t="inlineStr">
        <is>
          <t>05/2025</t>
        </is>
      </c>
      <c r="L3914" t="n">
        <v>0</v>
      </c>
      <c r="M3914" s="551" t="n">
        <v>45462</v>
      </c>
      <c r="N3914" t="n">
        <v>38.9</v>
      </c>
      <c r="O3914" t="n">
        <v>41.5</v>
      </c>
      <c r="P3914" t="n">
        <v>116.7</v>
      </c>
    </row>
    <row r="3915">
      <c r="A3915" t="n">
        <v>37377</v>
      </c>
      <c r="B3915" t="n">
        <v>122</v>
      </c>
      <c r="C3915" t="inlineStr">
        <is>
          <t>Arcos</t>
        </is>
      </c>
      <c r="D3915" s="551" t="n">
        <v>45809</v>
      </c>
      <c r="E3915" t="n">
        <v>18138</v>
      </c>
      <c r="F3915" t="inlineStr">
        <is>
          <t>WHISKY GLENFIDDICH 15 ANOS 750ML</t>
        </is>
      </c>
      <c r="G3915" t="n">
        <v>3480</v>
      </c>
      <c r="H3915" t="n">
        <v>0.24</v>
      </c>
      <c r="I3915" t="inlineStr">
        <is>
          <t>GR</t>
        </is>
      </c>
      <c r="J3915" t="inlineStr">
        <is>
          <t>BEBIDAS</t>
        </is>
      </c>
      <c r="K3915" t="inlineStr">
        <is>
          <t>05/2025</t>
        </is>
      </c>
      <c r="L3915" t="n">
        <v>0</v>
      </c>
      <c r="M3915" s="551" t="n">
        <v>-693593</v>
      </c>
      <c r="N3915" t="n">
        <v>0</v>
      </c>
      <c r="O3915" t="n">
        <v>0</v>
      </c>
      <c r="P3915" t="n">
        <v>115.73</v>
      </c>
    </row>
    <row r="3916">
      <c r="A3916" t="n">
        <v>37452</v>
      </c>
      <c r="B3916" t="n">
        <v>122</v>
      </c>
      <c r="C3916" t="inlineStr">
        <is>
          <t>Arcos</t>
        </is>
      </c>
      <c r="D3916" s="551" t="n">
        <v>45809</v>
      </c>
      <c r="E3916" t="n">
        <v>20385</v>
      </c>
      <c r="F3916" t="inlineStr">
        <is>
          <t>FARINHA DE MILHO FLOCAO YOKI 500GR</t>
        </is>
      </c>
      <c r="G3916" t="n">
        <v>2195</v>
      </c>
      <c r="H3916" t="n">
        <v>23</v>
      </c>
      <c r="I3916" t="inlineStr">
        <is>
          <t>UN</t>
        </is>
      </c>
      <c r="J3916" t="inlineStr">
        <is>
          <t>ALIMENTOS</t>
        </is>
      </c>
      <c r="K3916" t="inlineStr">
        <is>
          <t>05/2025</t>
        </is>
      </c>
      <c r="L3916" t="n">
        <v>4.98</v>
      </c>
      <c r="M3916" s="551" t="n">
        <v>45804</v>
      </c>
      <c r="N3916" t="n">
        <v>4.95</v>
      </c>
      <c r="O3916" t="n">
        <v>4.95</v>
      </c>
      <c r="P3916" t="n">
        <v>114.54</v>
      </c>
    </row>
    <row r="3917">
      <c r="A3917" t="n">
        <v>37477</v>
      </c>
      <c r="B3917" t="n">
        <v>122</v>
      </c>
      <c r="C3917" t="inlineStr">
        <is>
          <t>Arcos</t>
        </is>
      </c>
      <c r="D3917" s="551" t="n">
        <v>45809</v>
      </c>
      <c r="E3917" t="n">
        <v>19984</v>
      </c>
      <c r="F3917" t="inlineStr">
        <is>
          <t>MOLHO INGLES KENKO 1L</t>
        </is>
      </c>
      <c r="G3917" t="n">
        <v>2351</v>
      </c>
      <c r="H3917" t="n">
        <v>6</v>
      </c>
      <c r="I3917" t="inlineStr">
        <is>
          <t>UN</t>
        </is>
      </c>
      <c r="J3917" t="inlineStr">
        <is>
          <t>ALIMENTOS</t>
        </is>
      </c>
      <c r="K3917" t="inlineStr">
        <is>
          <t>05/2025</t>
        </is>
      </c>
      <c r="L3917" t="n">
        <v>0</v>
      </c>
      <c r="M3917" s="551" t="n">
        <v>45762</v>
      </c>
      <c r="N3917" t="n">
        <v>18.9</v>
      </c>
      <c r="O3917" t="n">
        <v>18.9</v>
      </c>
      <c r="P3917" t="n">
        <v>113.4</v>
      </c>
    </row>
    <row r="3918">
      <c r="A3918" t="n">
        <v>37312</v>
      </c>
      <c r="B3918" t="n">
        <v>122</v>
      </c>
      <c r="C3918" t="inlineStr">
        <is>
          <t>Arcos</t>
        </is>
      </c>
      <c r="D3918" s="551" t="n">
        <v>45809</v>
      </c>
      <c r="E3918" t="n">
        <v>18364</v>
      </c>
      <c r="F3918" t="inlineStr">
        <is>
          <t>GIN PLYMOUTH 750ML</t>
        </is>
      </c>
      <c r="G3918" t="n">
        <v>3274</v>
      </c>
      <c r="H3918" t="n">
        <v>1</v>
      </c>
      <c r="I3918" t="inlineStr">
        <is>
          <t>UN</t>
        </is>
      </c>
      <c r="J3918" t="inlineStr">
        <is>
          <t>BEBIDAS</t>
        </is>
      </c>
      <c r="K3918" t="inlineStr">
        <is>
          <t>05/2025</t>
        </is>
      </c>
      <c r="L3918" t="n">
        <v>0</v>
      </c>
      <c r="M3918" s="551" t="n">
        <v>-693593</v>
      </c>
      <c r="N3918" t="n">
        <v>0</v>
      </c>
      <c r="O3918" t="n">
        <v>0</v>
      </c>
      <c r="P3918" t="n">
        <v>112.33</v>
      </c>
    </row>
    <row r="3919">
      <c r="A3919" t="n">
        <v>37373</v>
      </c>
      <c r="B3919" t="n">
        <v>122</v>
      </c>
      <c r="C3919" t="inlineStr">
        <is>
          <t>Arcos</t>
        </is>
      </c>
      <c r="D3919" s="551" t="n">
        <v>45809</v>
      </c>
      <c r="E3919" t="n">
        <v>18146</v>
      </c>
      <c r="F3919" t="inlineStr">
        <is>
          <t>WHISKY CHIVAS REGAL 12 ANOS 1L</t>
        </is>
      </c>
      <c r="G3919" t="n">
        <v>3471</v>
      </c>
      <c r="H3919" t="n">
        <v>0.93</v>
      </c>
      <c r="I3919" t="inlineStr">
        <is>
          <t>GR</t>
        </is>
      </c>
      <c r="J3919" t="inlineStr">
        <is>
          <t>BEBIDAS</t>
        </is>
      </c>
      <c r="K3919" t="inlineStr">
        <is>
          <t>05/2025</t>
        </is>
      </c>
      <c r="L3919" t="n">
        <v>0</v>
      </c>
      <c r="M3919" s="551" t="n">
        <v>45804</v>
      </c>
      <c r="N3919" t="n">
        <v>0</v>
      </c>
      <c r="O3919" t="n">
        <v>0</v>
      </c>
      <c r="P3919" t="n">
        <v>111.51</v>
      </c>
    </row>
    <row r="3920">
      <c r="A3920" t="n">
        <v>37600</v>
      </c>
      <c r="B3920" t="n">
        <v>122</v>
      </c>
      <c r="C3920" t="inlineStr">
        <is>
          <t>Arcos</t>
        </is>
      </c>
      <c r="D3920" s="551" t="n">
        <v>45809</v>
      </c>
      <c r="E3920" t="n">
        <v>22125</v>
      </c>
      <c r="F3920" t="inlineStr">
        <is>
          <t xml:space="preserve">AGUA TONICA PRATA INDIAN 200ML </t>
        </is>
      </c>
      <c r="G3920" t="n">
        <v>3601</v>
      </c>
      <c r="H3920" t="n">
        <v>17</v>
      </c>
      <c r="I3920" t="inlineStr">
        <is>
          <t>UN</t>
        </is>
      </c>
      <c r="J3920" t="inlineStr">
        <is>
          <t>BEBIDAS</t>
        </is>
      </c>
      <c r="K3920" t="inlineStr">
        <is>
          <t>05/2025</t>
        </is>
      </c>
      <c r="L3920" t="n">
        <v>0</v>
      </c>
      <c r="M3920" s="551" t="n">
        <v>45671</v>
      </c>
      <c r="N3920" t="n">
        <v>6.53</v>
      </c>
      <c r="O3920" t="n">
        <v>6.53</v>
      </c>
      <c r="P3920" t="n">
        <v>110.95</v>
      </c>
    </row>
    <row r="3921">
      <c r="A3921" t="n">
        <v>37518</v>
      </c>
      <c r="B3921" t="n">
        <v>122</v>
      </c>
      <c r="C3921" t="inlineStr">
        <is>
          <t>Arcos</t>
        </is>
      </c>
      <c r="D3921" s="551" t="n">
        <v>45809</v>
      </c>
      <c r="E3921" t="n">
        <v>26713</v>
      </c>
      <c r="F3921" t="inlineStr">
        <is>
          <t>CAMOMILA DESIDRATADA KG</t>
        </is>
      </c>
      <c r="G3921" t="n">
        <v>6867</v>
      </c>
      <c r="H3921" t="n">
        <v>2</v>
      </c>
      <c r="I3921" t="inlineStr">
        <is>
          <t>KG</t>
        </is>
      </c>
      <c r="J3921" t="inlineStr">
        <is>
          <t>ALIMENTOS</t>
        </is>
      </c>
      <c r="K3921" t="inlineStr">
        <is>
          <t>05/2025</t>
        </is>
      </c>
      <c r="L3921" t="n">
        <v>0</v>
      </c>
      <c r="M3921" s="551" t="n">
        <v>45763</v>
      </c>
      <c r="N3921" t="n">
        <v>55</v>
      </c>
      <c r="O3921" t="n">
        <v>55</v>
      </c>
      <c r="P3921" t="n">
        <v>110</v>
      </c>
    </row>
    <row r="3922">
      <c r="A3922" t="n">
        <v>37488</v>
      </c>
      <c r="B3922" t="n">
        <v>122</v>
      </c>
      <c r="C3922" t="inlineStr">
        <is>
          <t>Arcos</t>
        </is>
      </c>
      <c r="D3922" s="551" t="n">
        <v>45809</v>
      </c>
      <c r="E3922" t="n">
        <v>19923</v>
      </c>
      <c r="F3922" t="inlineStr">
        <is>
          <t>PIMENTA PRETA EM GRAOS C/500G</t>
        </is>
      </c>
      <c r="G3922" t="n">
        <v>2375</v>
      </c>
      <c r="H3922" t="n">
        <v>3</v>
      </c>
      <c r="I3922" t="inlineStr">
        <is>
          <t>PC</t>
        </is>
      </c>
      <c r="J3922" t="inlineStr">
        <is>
          <t>ALIMENTOS</t>
        </is>
      </c>
      <c r="K3922" t="inlineStr">
        <is>
          <t>05/2025</t>
        </is>
      </c>
      <c r="L3922" t="n">
        <v>0</v>
      </c>
      <c r="M3922" s="551" t="n">
        <v>45764</v>
      </c>
      <c r="N3922" t="n">
        <v>36.44</v>
      </c>
      <c r="O3922" t="n">
        <v>38</v>
      </c>
      <c r="P3922" t="n">
        <v>109.32</v>
      </c>
    </row>
    <row r="3923">
      <c r="A3923" t="n">
        <v>37611</v>
      </c>
      <c r="B3923" t="n">
        <v>122</v>
      </c>
      <c r="C3923" t="inlineStr">
        <is>
          <t>Arcos</t>
        </is>
      </c>
      <c r="D3923" s="551" t="n">
        <v>45809</v>
      </c>
      <c r="E3923" t="n">
        <v>17778</v>
      </c>
      <c r="F3923" t="inlineStr">
        <is>
          <t>VINHO BRANCO JEREZ FORTIF REAL TESOURO FINO 750ML</t>
        </is>
      </c>
      <c r="G3923" t="n">
        <v>3765</v>
      </c>
      <c r="H3923" t="n">
        <v>1</v>
      </c>
      <c r="I3923" t="inlineStr">
        <is>
          <t>GR</t>
        </is>
      </c>
      <c r="J3923" t="inlineStr">
        <is>
          <t>BEBIDAS</t>
        </is>
      </c>
      <c r="K3923" t="inlineStr">
        <is>
          <t>05/2025</t>
        </is>
      </c>
      <c r="L3923" t="n">
        <v>107.97</v>
      </c>
      <c r="M3923" s="551" t="n">
        <v>45783</v>
      </c>
      <c r="N3923" t="n">
        <v>107.97</v>
      </c>
      <c r="O3923" t="n">
        <v>107.97</v>
      </c>
      <c r="P3923" t="n">
        <v>107.97</v>
      </c>
    </row>
    <row r="3924">
      <c r="A3924" t="n">
        <v>37331</v>
      </c>
      <c r="B3924" t="n">
        <v>122</v>
      </c>
      <c r="C3924" t="inlineStr">
        <is>
          <t>Arcos</t>
        </is>
      </c>
      <c r="D3924" s="551" t="n">
        <v>45809</v>
      </c>
      <c r="E3924" t="n">
        <v>18308</v>
      </c>
      <c r="F3924" t="inlineStr">
        <is>
          <t>LICOR LUXARDO BITTER BIANCO 750ML</t>
        </is>
      </c>
      <c r="G3924" t="n">
        <v>3325</v>
      </c>
      <c r="H3924" t="n">
        <v>1.88</v>
      </c>
      <c r="I3924" t="inlineStr">
        <is>
          <t>UN</t>
        </is>
      </c>
      <c r="J3924" t="inlineStr">
        <is>
          <t>BEBIDAS</t>
        </is>
      </c>
      <c r="K3924" t="inlineStr">
        <is>
          <t>05/2025</t>
        </is>
      </c>
      <c r="L3924" t="n">
        <v>0</v>
      </c>
      <c r="M3924" s="551" t="n">
        <v>-693593</v>
      </c>
      <c r="N3924" t="n">
        <v>0</v>
      </c>
      <c r="O3924" t="n">
        <v>0</v>
      </c>
      <c r="P3924" t="n">
        <v>107.16</v>
      </c>
    </row>
    <row r="3925">
      <c r="A3925" t="n">
        <v>37441</v>
      </c>
      <c r="B3925" t="n">
        <v>122</v>
      </c>
      <c r="C3925" t="inlineStr">
        <is>
          <t>Arcos</t>
        </is>
      </c>
      <c r="D3925" s="551" t="n">
        <v>45809</v>
      </c>
      <c r="E3925" t="n">
        <v>20257</v>
      </c>
      <c r="F3925" t="inlineStr">
        <is>
          <t>COCO RALADO FRESCO CONGELADO VITA COCO C/1KG</t>
        </is>
      </c>
      <c r="G3925" t="n">
        <v>2239</v>
      </c>
      <c r="H3925" t="n">
        <v>4</v>
      </c>
      <c r="I3925" t="inlineStr">
        <is>
          <t>PC</t>
        </is>
      </c>
      <c r="J3925" t="inlineStr">
        <is>
          <t>ALIMENTOS</t>
        </is>
      </c>
      <c r="K3925" t="inlineStr">
        <is>
          <t>05/2025</t>
        </is>
      </c>
      <c r="L3925" t="n">
        <v>26.29</v>
      </c>
      <c r="M3925" s="551" t="n">
        <v>45799</v>
      </c>
      <c r="N3925" t="n">
        <v>26</v>
      </c>
      <c r="O3925" t="n">
        <v>24</v>
      </c>
      <c r="P3925" t="n">
        <v>105.16</v>
      </c>
    </row>
    <row r="3926">
      <c r="A3926" t="n">
        <v>37314</v>
      </c>
      <c r="B3926" t="n">
        <v>122</v>
      </c>
      <c r="C3926" t="inlineStr">
        <is>
          <t>Arcos</t>
        </is>
      </c>
      <c r="D3926" s="551" t="n">
        <v>45809</v>
      </c>
      <c r="E3926" t="n">
        <v>18360</v>
      </c>
      <c r="F3926" t="inlineStr">
        <is>
          <t>GIN STAR OF BOMBAY 750ML</t>
        </is>
      </c>
      <c r="G3926" t="n">
        <v>3277</v>
      </c>
      <c r="H3926" t="n">
        <v>0.61</v>
      </c>
      <c r="I3926" t="inlineStr">
        <is>
          <t>UN</t>
        </is>
      </c>
      <c r="J3926" t="inlineStr">
        <is>
          <t>BEBIDAS</t>
        </is>
      </c>
      <c r="K3926" t="inlineStr">
        <is>
          <t>05/2025</t>
        </is>
      </c>
      <c r="L3926" t="n">
        <v>0</v>
      </c>
      <c r="M3926" s="551" t="n">
        <v>-693593</v>
      </c>
      <c r="N3926" t="n">
        <v>0</v>
      </c>
      <c r="O3926" t="n">
        <v>0</v>
      </c>
      <c r="P3926" t="n">
        <v>104.8</v>
      </c>
    </row>
    <row r="3927">
      <c r="A3927" t="n">
        <v>37541</v>
      </c>
      <c r="B3927" t="n">
        <v>122</v>
      </c>
      <c r="C3927" t="inlineStr">
        <is>
          <t>Arcos</t>
        </is>
      </c>
      <c r="D3927" s="551" t="n">
        <v>45809</v>
      </c>
      <c r="E3927" t="n">
        <v>19730</v>
      </c>
      <c r="F3927" t="inlineStr">
        <is>
          <t>MORANGO KG</t>
        </is>
      </c>
      <c r="G3927" t="n">
        <v>2523</v>
      </c>
      <c r="H3927" t="n">
        <v>2.75</v>
      </c>
      <c r="I3927" t="inlineStr">
        <is>
          <t>KG</t>
        </is>
      </c>
      <c r="J3927" t="inlineStr">
        <is>
          <t>ALIMENTOS</t>
        </is>
      </c>
      <c r="K3927" t="inlineStr">
        <is>
          <t>05/2025</t>
        </is>
      </c>
      <c r="L3927" t="n">
        <v>36.53</v>
      </c>
      <c r="M3927" s="551" t="n">
        <v>45805</v>
      </c>
      <c r="N3927" t="n">
        <v>36</v>
      </c>
      <c r="O3927" t="n">
        <v>303.29</v>
      </c>
      <c r="P3927" t="n">
        <v>100.46</v>
      </c>
    </row>
    <row r="3928">
      <c r="A3928" t="n">
        <v>37601</v>
      </c>
      <c r="B3928" t="n">
        <v>122</v>
      </c>
      <c r="C3928" t="inlineStr">
        <is>
          <t>Arcos</t>
        </is>
      </c>
      <c r="D3928" s="551" t="n">
        <v>45809</v>
      </c>
      <c r="E3928" t="n">
        <v>17838</v>
      </c>
      <c r="F3928" t="inlineStr">
        <is>
          <t>CHA MATE LEAO C/250G</t>
        </is>
      </c>
      <c r="G3928" t="n">
        <v>3712</v>
      </c>
      <c r="H3928" t="n">
        <v>8</v>
      </c>
      <c r="I3928" t="inlineStr">
        <is>
          <t>CX</t>
        </is>
      </c>
      <c r="J3928" t="inlineStr">
        <is>
          <t>BEBIDAS</t>
        </is>
      </c>
      <c r="K3928" t="inlineStr">
        <is>
          <t>05/2025</t>
        </is>
      </c>
      <c r="L3928" t="n">
        <v>12.5</v>
      </c>
      <c r="M3928" s="551" t="n">
        <v>45799</v>
      </c>
      <c r="N3928" t="n">
        <v>9.5</v>
      </c>
      <c r="O3928" t="n">
        <v>15.5</v>
      </c>
      <c r="P3928" t="n">
        <v>100</v>
      </c>
    </row>
    <row r="3929">
      <c r="A3929" t="n">
        <v>37408</v>
      </c>
      <c r="B3929" t="n">
        <v>122</v>
      </c>
      <c r="C3929" t="inlineStr">
        <is>
          <t>Arcos</t>
        </is>
      </c>
      <c r="D3929" s="551" t="n">
        <v>45809</v>
      </c>
      <c r="E3929" t="n">
        <v>21079</v>
      </c>
      <c r="F3929" t="inlineStr">
        <is>
          <t>ADOCANTE SUCRALOSE SACHE LINEA 500X6GR</t>
        </is>
      </c>
      <c r="G3929" t="n">
        <v>1991</v>
      </c>
      <c r="H3929" t="n">
        <v>2</v>
      </c>
      <c r="I3929" t="inlineStr">
        <is>
          <t>UN</t>
        </is>
      </c>
      <c r="J3929" t="inlineStr">
        <is>
          <t>ALIMENTOS</t>
        </is>
      </c>
      <c r="K3929" t="inlineStr">
        <is>
          <t>05/2025</t>
        </is>
      </c>
      <c r="L3929" t="n">
        <v>49.9</v>
      </c>
      <c r="M3929" s="551" t="n">
        <v>45804</v>
      </c>
      <c r="N3929" t="n">
        <v>49.9</v>
      </c>
      <c r="O3929" t="n">
        <v>49.9</v>
      </c>
      <c r="P3929" t="n">
        <v>99.8</v>
      </c>
    </row>
    <row r="3930">
      <c r="A3930" t="n">
        <v>37471</v>
      </c>
      <c r="B3930" t="n">
        <v>122</v>
      </c>
      <c r="C3930" t="inlineStr">
        <is>
          <t>Arcos</t>
        </is>
      </c>
      <c r="D3930" s="551" t="n">
        <v>45809</v>
      </c>
      <c r="E3930" t="n">
        <v>25075</v>
      </c>
      <c r="F3930" t="inlineStr">
        <is>
          <t>MASSA PARA LASANHA ADRIA C/500G</t>
        </is>
      </c>
      <c r="G3930" t="n">
        <v>5883</v>
      </c>
      <c r="H3930" t="n">
        <v>6</v>
      </c>
      <c r="I3930" t="inlineStr">
        <is>
          <t>PC</t>
        </is>
      </c>
      <c r="J3930" t="inlineStr">
        <is>
          <t>ALIMENTOS</t>
        </is>
      </c>
      <c r="K3930" t="inlineStr">
        <is>
          <t>05/2025</t>
        </is>
      </c>
      <c r="L3930" t="n">
        <v>0</v>
      </c>
      <c r="M3930" s="551" t="n">
        <v>45756</v>
      </c>
      <c r="N3930" t="n">
        <v>16.5</v>
      </c>
      <c r="O3930" t="n">
        <v>17.45</v>
      </c>
      <c r="P3930" t="n">
        <v>99</v>
      </c>
    </row>
    <row r="3931">
      <c r="A3931" t="n">
        <v>37432</v>
      </c>
      <c r="B3931" t="n">
        <v>122</v>
      </c>
      <c r="C3931" t="inlineStr">
        <is>
          <t>Arcos</t>
        </is>
      </c>
      <c r="D3931" s="551" t="n">
        <v>45809</v>
      </c>
      <c r="E3931" t="n">
        <v>26881</v>
      </c>
      <c r="F3931" t="inlineStr">
        <is>
          <t>CASCA DE CARVALHO KG</t>
        </is>
      </c>
      <c r="G3931" t="n">
        <v>6950</v>
      </c>
      <c r="H3931" t="n">
        <v>1.5</v>
      </c>
      <c r="I3931" t="inlineStr">
        <is>
          <t>KG</t>
        </is>
      </c>
      <c r="J3931" t="inlineStr">
        <is>
          <t>ALIMENTOS</t>
        </is>
      </c>
      <c r="K3931" t="inlineStr">
        <is>
          <t>05/2025</t>
        </is>
      </c>
      <c r="L3931" t="n">
        <v>0</v>
      </c>
      <c r="M3931" s="551" t="n">
        <v>45763</v>
      </c>
      <c r="N3931" t="n">
        <v>65</v>
      </c>
      <c r="O3931" t="n">
        <v>65</v>
      </c>
      <c r="P3931" t="n">
        <v>97.5</v>
      </c>
    </row>
    <row r="3932">
      <c r="A3932" t="n">
        <v>37450</v>
      </c>
      <c r="B3932" t="n">
        <v>122</v>
      </c>
      <c r="C3932" t="inlineStr">
        <is>
          <t>Arcos</t>
        </is>
      </c>
      <c r="D3932" s="551" t="n">
        <v>45809</v>
      </c>
      <c r="E3932" t="n">
        <v>20672</v>
      </c>
      <c r="F3932" t="inlineStr">
        <is>
          <t>EXTRATO DE TOMATE ELEFANTE C/1,7KG</t>
        </is>
      </c>
      <c r="G3932" t="n">
        <v>2107</v>
      </c>
      <c r="H3932" t="n">
        <v>3</v>
      </c>
      <c r="I3932" t="inlineStr">
        <is>
          <t>PC</t>
        </is>
      </c>
      <c r="J3932" t="inlineStr">
        <is>
          <t>ALIMENTOS</t>
        </is>
      </c>
      <c r="K3932" t="inlineStr">
        <is>
          <t>05/2025</t>
        </is>
      </c>
      <c r="L3932" t="n">
        <v>30.77</v>
      </c>
      <c r="M3932" s="551" t="n">
        <v>45797</v>
      </c>
      <c r="N3932" t="n">
        <v>28.8</v>
      </c>
      <c r="O3932" t="n">
        <v>28.8</v>
      </c>
      <c r="P3932" t="n">
        <v>92.31</v>
      </c>
    </row>
    <row r="3933">
      <c r="A3933" t="n">
        <v>37579</v>
      </c>
      <c r="B3933" t="n">
        <v>122</v>
      </c>
      <c r="C3933" t="inlineStr">
        <is>
          <t>Arcos</t>
        </is>
      </c>
      <c r="D3933" s="551" t="n">
        <v>45809</v>
      </c>
      <c r="E3933" t="n">
        <v>25012</v>
      </c>
      <c r="F3933" t="inlineStr">
        <is>
          <t>REQUEIJÃO DE CORTE KG</t>
        </is>
      </c>
      <c r="G3933" t="n">
        <v>5864</v>
      </c>
      <c r="H3933" t="n">
        <v>1.04</v>
      </c>
      <c r="I3933" t="inlineStr">
        <is>
          <t>KG</t>
        </is>
      </c>
      <c r="J3933" t="inlineStr">
        <is>
          <t>ALIMENTOS</t>
        </is>
      </c>
      <c r="K3933" t="inlineStr">
        <is>
          <t>05/2025</t>
        </is>
      </c>
      <c r="L3933" t="n">
        <v>88</v>
      </c>
      <c r="M3933" s="551" t="n">
        <v>45805</v>
      </c>
      <c r="N3933" t="n">
        <v>88</v>
      </c>
      <c r="O3933" t="n">
        <v>88</v>
      </c>
      <c r="P3933" t="n">
        <v>91.52</v>
      </c>
    </row>
    <row r="3934">
      <c r="A3934" t="n">
        <v>37469</v>
      </c>
      <c r="B3934" t="n">
        <v>122</v>
      </c>
      <c r="C3934" t="inlineStr">
        <is>
          <t>Arcos</t>
        </is>
      </c>
      <c r="D3934" s="551" t="n">
        <v>45809</v>
      </c>
      <c r="E3934" t="n">
        <v>20007</v>
      </c>
      <c r="F3934" t="inlineStr">
        <is>
          <t>MAIONESE HELLMANNS C/3KG</t>
        </is>
      </c>
      <c r="G3934" t="n">
        <v>2343</v>
      </c>
      <c r="H3934" t="n">
        <v>2</v>
      </c>
      <c r="I3934" t="inlineStr">
        <is>
          <t>BD</t>
        </is>
      </c>
      <c r="J3934" t="inlineStr">
        <is>
          <t>ALIMENTOS</t>
        </is>
      </c>
      <c r="K3934" t="inlineStr">
        <is>
          <t>05/2025</t>
        </is>
      </c>
      <c r="L3934" t="n">
        <v>44.74</v>
      </c>
      <c r="M3934" s="551" t="n">
        <v>45804</v>
      </c>
      <c r="N3934" t="n">
        <v>44.74</v>
      </c>
      <c r="O3934" t="n">
        <v>46.18</v>
      </c>
      <c r="P3934" t="n">
        <v>89.48</v>
      </c>
    </row>
    <row r="3935">
      <c r="A3935" t="n">
        <v>37454</v>
      </c>
      <c r="B3935" t="n">
        <v>122</v>
      </c>
      <c r="C3935" t="inlineStr">
        <is>
          <t>Arcos</t>
        </is>
      </c>
      <c r="D3935" s="551" t="n">
        <v>45809</v>
      </c>
      <c r="E3935" t="n">
        <v>20358</v>
      </c>
      <c r="F3935" t="inlineStr">
        <is>
          <t>FARINHA PANKO ROMARIZ C/1KG</t>
        </is>
      </c>
      <c r="G3935" t="n">
        <v>2200</v>
      </c>
      <c r="H3935" t="n">
        <v>6</v>
      </c>
      <c r="I3935" t="inlineStr">
        <is>
          <t>PC</t>
        </is>
      </c>
      <c r="J3935" t="inlineStr">
        <is>
          <t>ALIMENTOS</t>
        </is>
      </c>
      <c r="K3935" t="inlineStr">
        <is>
          <t>05/2025</t>
        </is>
      </c>
      <c r="L3935" t="n">
        <v>0</v>
      </c>
      <c r="M3935" s="551" t="n">
        <v>45748</v>
      </c>
      <c r="N3935" t="n">
        <v>14.4</v>
      </c>
      <c r="O3935" t="n">
        <v>14.3</v>
      </c>
      <c r="P3935" t="n">
        <v>86.40000000000001</v>
      </c>
    </row>
    <row r="3936">
      <c r="A3936" t="n">
        <v>37538</v>
      </c>
      <c r="B3936" t="n">
        <v>122</v>
      </c>
      <c r="C3936" t="inlineStr">
        <is>
          <t>Arcos</t>
        </is>
      </c>
      <c r="D3936" s="551" t="n">
        <v>45809</v>
      </c>
      <c r="E3936" t="n">
        <v>19743</v>
      </c>
      <c r="F3936" t="inlineStr">
        <is>
          <t>MACA VERDE KG</t>
        </is>
      </c>
      <c r="G3936" t="n">
        <v>2510</v>
      </c>
      <c r="H3936" t="n">
        <v>6.48</v>
      </c>
      <c r="I3936" t="inlineStr">
        <is>
          <t>KG</t>
        </is>
      </c>
      <c r="J3936" t="inlineStr">
        <is>
          <t>ALIMENTOS</t>
        </is>
      </c>
      <c r="K3936" t="inlineStr">
        <is>
          <t>05/2025</t>
        </is>
      </c>
      <c r="L3936" t="n">
        <v>13.13</v>
      </c>
      <c r="M3936" s="551" t="n">
        <v>45807</v>
      </c>
      <c r="N3936" t="n">
        <v>14</v>
      </c>
      <c r="O3936" t="n">
        <v>14</v>
      </c>
      <c r="P3936" t="n">
        <v>85.08</v>
      </c>
    </row>
    <row r="3937">
      <c r="A3937" t="n">
        <v>37409</v>
      </c>
      <c r="B3937" t="n">
        <v>122</v>
      </c>
      <c r="C3937" t="inlineStr">
        <is>
          <t>Arcos</t>
        </is>
      </c>
      <c r="D3937" s="551" t="n">
        <v>45809</v>
      </c>
      <c r="E3937" t="n">
        <v>20148</v>
      </c>
      <c r="F3937" t="inlineStr">
        <is>
          <t>ALCOOL DE CEREAIS CEREALCOOL 5L</t>
        </is>
      </c>
      <c r="G3937" t="n">
        <v>2283</v>
      </c>
      <c r="H3937" t="n">
        <v>1</v>
      </c>
      <c r="I3937" t="inlineStr">
        <is>
          <t>UN</t>
        </is>
      </c>
      <c r="J3937" t="inlineStr">
        <is>
          <t>ALIMENTOS</t>
        </is>
      </c>
      <c r="K3937" t="inlineStr">
        <is>
          <t>05/2025</t>
        </is>
      </c>
      <c r="L3937" t="n">
        <v>0</v>
      </c>
      <c r="M3937" s="551" t="n">
        <v>-693593</v>
      </c>
      <c r="N3937" t="n">
        <v>0</v>
      </c>
      <c r="O3937" t="n">
        <v>0</v>
      </c>
      <c r="P3937" t="n">
        <v>85</v>
      </c>
    </row>
    <row r="3938">
      <c r="A3938" t="n">
        <v>37455</v>
      </c>
      <c r="B3938" t="n">
        <v>122</v>
      </c>
      <c r="C3938" t="inlineStr">
        <is>
          <t>Arcos</t>
        </is>
      </c>
      <c r="D3938" s="551" t="n">
        <v>45809</v>
      </c>
      <c r="E3938" t="n">
        <v>20241</v>
      </c>
      <c r="F3938" t="inlineStr">
        <is>
          <t>FEIJAO CARIOCA CAMIL 2KG</t>
        </is>
      </c>
      <c r="G3938" t="n">
        <v>2242</v>
      </c>
      <c r="H3938" t="n">
        <v>6</v>
      </c>
      <c r="I3938" t="inlineStr">
        <is>
          <t>UN</t>
        </is>
      </c>
      <c r="J3938" t="inlineStr">
        <is>
          <t>ALIMENTOS</t>
        </is>
      </c>
      <c r="K3938" t="inlineStr">
        <is>
          <t>05/2025</t>
        </is>
      </c>
      <c r="L3938" t="n">
        <v>0</v>
      </c>
      <c r="M3938" s="551" t="n">
        <v>45678</v>
      </c>
      <c r="N3938" t="n">
        <v>14</v>
      </c>
      <c r="O3938" t="n">
        <v>13.98</v>
      </c>
      <c r="P3938" t="n">
        <v>84</v>
      </c>
    </row>
    <row r="3939">
      <c r="A3939" t="n">
        <v>37491</v>
      </c>
      <c r="B3939" t="n">
        <v>122</v>
      </c>
      <c r="C3939" t="inlineStr">
        <is>
          <t>Arcos</t>
        </is>
      </c>
      <c r="D3939" s="551" t="n">
        <v>45809</v>
      </c>
      <c r="E3939" t="n">
        <v>26882</v>
      </c>
      <c r="F3939" t="inlineStr">
        <is>
          <t>RAIZ DE ANGELICA KG</t>
        </is>
      </c>
      <c r="G3939" t="n">
        <v>6951</v>
      </c>
      <c r="H3939" t="n">
        <v>2</v>
      </c>
      <c r="I3939" t="inlineStr">
        <is>
          <t>KG</t>
        </is>
      </c>
      <c r="J3939" t="inlineStr">
        <is>
          <t>ALIMENTOS</t>
        </is>
      </c>
      <c r="K3939" t="inlineStr">
        <is>
          <t>05/2025</t>
        </is>
      </c>
      <c r="L3939" t="n">
        <v>0</v>
      </c>
      <c r="M3939" s="551" t="n">
        <v>45763</v>
      </c>
      <c r="N3939" t="n">
        <v>42</v>
      </c>
      <c r="O3939" t="n">
        <v>42</v>
      </c>
      <c r="P3939" t="n">
        <v>84</v>
      </c>
    </row>
    <row r="3940">
      <c r="A3940" t="n">
        <v>37517</v>
      </c>
      <c r="B3940" t="n">
        <v>122</v>
      </c>
      <c r="C3940" t="inlineStr">
        <is>
          <t>Arcos</t>
        </is>
      </c>
      <c r="D3940" s="551" t="n">
        <v>45809</v>
      </c>
      <c r="E3940" t="n">
        <v>19667</v>
      </c>
      <c r="F3940" t="inlineStr">
        <is>
          <t>CAMBUCI CONGELADO ASMUSSEN C/1KG</t>
        </is>
      </c>
      <c r="G3940" t="n">
        <v>2572</v>
      </c>
      <c r="H3940" t="n">
        <v>3</v>
      </c>
      <c r="I3940" t="inlineStr">
        <is>
          <t>PC</t>
        </is>
      </c>
      <c r="J3940" t="inlineStr">
        <is>
          <t>ALIMENTOS</t>
        </is>
      </c>
      <c r="K3940" t="inlineStr">
        <is>
          <t>05/2025</t>
        </is>
      </c>
      <c r="L3940" t="n">
        <v>28</v>
      </c>
      <c r="M3940" s="551" t="n">
        <v>45799</v>
      </c>
      <c r="N3940" t="n">
        <v>26</v>
      </c>
      <c r="O3940" t="n">
        <v>35</v>
      </c>
      <c r="P3940" t="n">
        <v>84</v>
      </c>
    </row>
    <row r="3941">
      <c r="A3941" t="n">
        <v>37511</v>
      </c>
      <c r="B3941" t="n">
        <v>122</v>
      </c>
      <c r="C3941" t="inlineStr">
        <is>
          <t>Arcos</t>
        </is>
      </c>
      <c r="D3941" s="551" t="n">
        <v>45809</v>
      </c>
      <c r="E3941" t="n">
        <v>19784</v>
      </c>
      <c r="F3941" t="inlineStr">
        <is>
          <t>BANANA DA TERRA KG</t>
        </is>
      </c>
      <c r="G3941" t="n">
        <v>2474</v>
      </c>
      <c r="H3941" t="n">
        <v>10.86</v>
      </c>
      <c r="I3941" t="inlineStr">
        <is>
          <t>KG</t>
        </is>
      </c>
      <c r="J3941" t="inlineStr">
        <is>
          <t>ALIMENTOS</t>
        </is>
      </c>
      <c r="K3941" t="inlineStr">
        <is>
          <t>05/2025</t>
        </is>
      </c>
      <c r="L3941" t="n">
        <v>7.56</v>
      </c>
      <c r="M3941" s="551" t="n">
        <v>45807</v>
      </c>
      <c r="N3941" t="n">
        <v>7.5</v>
      </c>
      <c r="O3941" t="n">
        <v>7.5</v>
      </c>
      <c r="P3941" t="n">
        <v>82.09999999999999</v>
      </c>
    </row>
    <row r="3942">
      <c r="A3942" t="n">
        <v>37585</v>
      </c>
      <c r="B3942" t="n">
        <v>122</v>
      </c>
      <c r="C3942" t="inlineStr">
        <is>
          <t>Arcos</t>
        </is>
      </c>
      <c r="D3942" s="551" t="n">
        <v>45809</v>
      </c>
      <c r="E3942" t="n">
        <v>17040</v>
      </c>
      <c r="F3942" t="inlineStr">
        <is>
          <t>PAO CIABATTA DE AZEITE UN</t>
        </is>
      </c>
      <c r="G3942" t="n">
        <v>2828</v>
      </c>
      <c r="H3942" t="n">
        <v>20</v>
      </c>
      <c r="I3942" t="inlineStr">
        <is>
          <t>UN</t>
        </is>
      </c>
      <c r="J3942" t="inlineStr">
        <is>
          <t>ALIMENTOS</t>
        </is>
      </c>
      <c r="K3942" t="inlineStr">
        <is>
          <t>05/2025</t>
        </is>
      </c>
      <c r="L3942" t="n">
        <v>4.06</v>
      </c>
      <c r="M3942" s="551" t="n">
        <v>45806</v>
      </c>
      <c r="N3942" t="n">
        <v>4.1</v>
      </c>
      <c r="O3942" t="n">
        <v>4.1</v>
      </c>
      <c r="P3942" t="n">
        <v>81.2</v>
      </c>
    </row>
    <row r="3943">
      <c r="A3943" t="n">
        <v>37476</v>
      </c>
      <c r="B3943" t="n">
        <v>122</v>
      </c>
      <c r="C3943" t="inlineStr">
        <is>
          <t>Arcos</t>
        </is>
      </c>
      <c r="D3943" s="551" t="n">
        <v>45809</v>
      </c>
      <c r="E3943" t="n">
        <v>19979</v>
      </c>
      <c r="F3943" t="inlineStr">
        <is>
          <t>MOLHO DE PIMENTA TABASCO RED C/60ML</t>
        </is>
      </c>
      <c r="G3943" t="n">
        <v>2353</v>
      </c>
      <c r="H3943" t="n">
        <v>5</v>
      </c>
      <c r="I3943" t="inlineStr">
        <is>
          <t>FR</t>
        </is>
      </c>
      <c r="J3943" t="inlineStr">
        <is>
          <t>ALIMENTOS</t>
        </is>
      </c>
      <c r="K3943" t="inlineStr">
        <is>
          <t>05/2025</t>
        </is>
      </c>
      <c r="L3943" t="n">
        <v>0</v>
      </c>
      <c r="M3943" s="551" t="n">
        <v>45769</v>
      </c>
      <c r="N3943" t="n">
        <v>16.2</v>
      </c>
      <c r="O3943" t="n">
        <v>16.15</v>
      </c>
      <c r="P3943" t="n">
        <v>81</v>
      </c>
    </row>
    <row r="3944">
      <c r="A3944" t="n">
        <v>37339</v>
      </c>
      <c r="B3944" t="n">
        <v>122</v>
      </c>
      <c r="C3944" t="inlineStr">
        <is>
          <t>Arcos</t>
        </is>
      </c>
      <c r="D3944" s="551" t="n">
        <v>45809</v>
      </c>
      <c r="E3944" t="n">
        <v>18264</v>
      </c>
      <c r="F3944" t="inlineStr">
        <is>
          <t>RUM MOUNT GAY XO 43o 700ML</t>
        </is>
      </c>
      <c r="G3944" t="n">
        <v>3366</v>
      </c>
      <c r="H3944" t="n">
        <v>0.17</v>
      </c>
      <c r="I3944" t="inlineStr">
        <is>
          <t>UN</t>
        </is>
      </c>
      <c r="J3944" t="inlineStr">
        <is>
          <t>BEBIDAS</t>
        </is>
      </c>
      <c r="K3944" t="inlineStr">
        <is>
          <t>05/2025</t>
        </is>
      </c>
      <c r="L3944" t="n">
        <v>0</v>
      </c>
      <c r="M3944" s="551" t="n">
        <v>-693593</v>
      </c>
      <c r="N3944" t="n">
        <v>0</v>
      </c>
      <c r="O3944" t="n">
        <v>0</v>
      </c>
      <c r="P3944" t="n">
        <v>80.01000000000001</v>
      </c>
    </row>
    <row r="3945">
      <c r="A3945" t="n">
        <v>37460</v>
      </c>
      <c r="B3945" t="n">
        <v>122</v>
      </c>
      <c r="C3945" t="inlineStr">
        <is>
          <t>Arcos</t>
        </is>
      </c>
      <c r="D3945" s="551" t="n">
        <v>45809</v>
      </c>
      <c r="E3945" t="n">
        <v>20892</v>
      </c>
      <c r="F3945" t="inlineStr">
        <is>
          <t>GELATINA S/ SABOR EM FOLHA INCOLOR OETKER 10G</t>
        </is>
      </c>
      <c r="G3945" t="n">
        <v>2039</v>
      </c>
      <c r="H3945" t="n">
        <v>6</v>
      </c>
      <c r="I3945" t="inlineStr">
        <is>
          <t>UN</t>
        </is>
      </c>
      <c r="J3945" t="inlineStr">
        <is>
          <t>ALIMENTOS</t>
        </is>
      </c>
      <c r="K3945" t="inlineStr">
        <is>
          <t>05/2025</t>
        </is>
      </c>
      <c r="L3945" t="n">
        <v>13.3</v>
      </c>
      <c r="M3945" s="551" t="n">
        <v>45804</v>
      </c>
      <c r="N3945" t="n">
        <v>13.3</v>
      </c>
      <c r="O3945" t="n">
        <v>13.3</v>
      </c>
      <c r="P3945" t="n">
        <v>79.8</v>
      </c>
    </row>
    <row r="3946">
      <c r="A3946" t="n">
        <v>37551</v>
      </c>
      <c r="B3946" t="n">
        <v>122</v>
      </c>
      <c r="C3946" t="inlineStr">
        <is>
          <t>Arcos</t>
        </is>
      </c>
      <c r="D3946" s="551" t="n">
        <v>45809</v>
      </c>
      <c r="E3946" t="n">
        <v>19721</v>
      </c>
      <c r="F3946" t="inlineStr">
        <is>
          <t>ROMA KG</t>
        </is>
      </c>
      <c r="G3946" t="n">
        <v>2533</v>
      </c>
      <c r="H3946" t="n">
        <v>2.28</v>
      </c>
      <c r="I3946" t="inlineStr">
        <is>
          <t>KG</t>
        </is>
      </c>
      <c r="J3946" t="inlineStr">
        <is>
          <t>ALIMENTOS</t>
        </is>
      </c>
      <c r="K3946" t="inlineStr">
        <is>
          <t>05/2025</t>
        </is>
      </c>
      <c r="L3946" t="n">
        <v>33.57</v>
      </c>
      <c r="M3946" s="551" t="n">
        <v>45807</v>
      </c>
      <c r="N3946" t="n">
        <v>37.7</v>
      </c>
      <c r="O3946" t="n">
        <v>37.7</v>
      </c>
      <c r="P3946" t="n">
        <v>76.54000000000001</v>
      </c>
    </row>
    <row r="3947">
      <c r="A3947" t="n">
        <v>37435</v>
      </c>
      <c r="B3947" t="n">
        <v>122</v>
      </c>
      <c r="C3947" t="inlineStr">
        <is>
          <t>Arcos</t>
        </is>
      </c>
      <c r="D3947" s="551" t="n">
        <v>45809</v>
      </c>
      <c r="E3947" t="n">
        <v>20054</v>
      </c>
      <c r="F3947" t="inlineStr">
        <is>
          <t>CATCHUP HEINZ 397G UN</t>
        </is>
      </c>
      <c r="G3947" t="n">
        <v>2325</v>
      </c>
      <c r="H3947" t="n">
        <v>7</v>
      </c>
      <c r="I3947" t="inlineStr">
        <is>
          <t>UN</t>
        </is>
      </c>
      <c r="J3947" t="inlineStr">
        <is>
          <t>ALIMENTOS</t>
        </is>
      </c>
      <c r="K3947" t="inlineStr">
        <is>
          <t>05/2025</t>
        </is>
      </c>
      <c r="L3947" t="n">
        <v>10.8</v>
      </c>
      <c r="M3947" s="551" t="n">
        <v>45804</v>
      </c>
      <c r="N3947" t="n">
        <v>10.8</v>
      </c>
      <c r="O3947" t="n">
        <v>10.8</v>
      </c>
      <c r="P3947" t="n">
        <v>75.59999999999999</v>
      </c>
    </row>
    <row r="3948">
      <c r="A3948" t="n">
        <v>37407</v>
      </c>
      <c r="B3948" t="n">
        <v>122</v>
      </c>
      <c r="C3948" t="inlineStr">
        <is>
          <t>Arcos</t>
        </is>
      </c>
      <c r="D3948" s="551" t="n">
        <v>45809</v>
      </c>
      <c r="E3948" t="n">
        <v>21086</v>
      </c>
      <c r="F3948" t="inlineStr">
        <is>
          <t>ACUCAR SACHE UNIAO CX C/ 400 X 0,005G</t>
        </is>
      </c>
      <c r="G3948" t="n">
        <v>1989</v>
      </c>
      <c r="H3948" t="n">
        <v>4</v>
      </c>
      <c r="I3948" t="inlineStr">
        <is>
          <t>UN</t>
        </is>
      </c>
      <c r="J3948" t="inlineStr">
        <is>
          <t>ALIMENTOS</t>
        </is>
      </c>
      <c r="K3948" t="inlineStr">
        <is>
          <t>05/2025</t>
        </is>
      </c>
      <c r="L3948" t="n">
        <v>18.69</v>
      </c>
      <c r="M3948" s="551" t="n">
        <v>45783</v>
      </c>
      <c r="N3948" t="n">
        <v>18.69</v>
      </c>
      <c r="O3948" t="n">
        <v>18.69</v>
      </c>
      <c r="P3948" t="n">
        <v>74.76000000000001</v>
      </c>
    </row>
    <row r="3949">
      <c r="A3949" t="n">
        <v>37399</v>
      </c>
      <c r="B3949" t="n">
        <v>122</v>
      </c>
      <c r="C3949" t="inlineStr">
        <is>
          <t>Arcos</t>
        </is>
      </c>
      <c r="D3949" s="551" t="n">
        <v>45809</v>
      </c>
      <c r="E3949" t="n">
        <v>21062</v>
      </c>
      <c r="F3949" t="inlineStr">
        <is>
          <t xml:space="preserve">ACETO BALSAM DI MODENA DISALERNO 500ML </t>
        </is>
      </c>
      <c r="G3949" t="n">
        <v>1997</v>
      </c>
      <c r="H3949" t="n">
        <v>5</v>
      </c>
      <c r="I3949" t="inlineStr">
        <is>
          <t>GR</t>
        </is>
      </c>
      <c r="J3949" t="inlineStr">
        <is>
          <t>ALIMENTOS</t>
        </is>
      </c>
      <c r="K3949" t="inlineStr">
        <is>
          <t>05/2025</t>
        </is>
      </c>
      <c r="L3949" t="n">
        <v>0</v>
      </c>
      <c r="M3949" s="551" t="n">
        <v>45734</v>
      </c>
      <c r="N3949" t="n">
        <v>14.85</v>
      </c>
      <c r="O3949" t="n">
        <v>17.15</v>
      </c>
      <c r="P3949" t="n">
        <v>74.25</v>
      </c>
    </row>
    <row r="3950">
      <c r="A3950" t="n">
        <v>37361</v>
      </c>
      <c r="B3950" t="n">
        <v>122</v>
      </c>
      <c r="C3950" t="inlineStr">
        <is>
          <t>Arcos</t>
        </is>
      </c>
      <c r="D3950" s="551" t="n">
        <v>45809</v>
      </c>
      <c r="E3950" t="n">
        <v>18184</v>
      </c>
      <c r="F3950" t="inlineStr">
        <is>
          <t>VODKA CIROC DE RED BERRY 750ML</t>
        </is>
      </c>
      <c r="G3950" t="n">
        <v>3439</v>
      </c>
      <c r="H3950" t="n">
        <v>0.91</v>
      </c>
      <c r="I3950" t="inlineStr">
        <is>
          <t>GR</t>
        </is>
      </c>
      <c r="J3950" t="inlineStr">
        <is>
          <t>BEBIDAS</t>
        </is>
      </c>
      <c r="K3950" t="inlineStr">
        <is>
          <t>05/2025</t>
        </is>
      </c>
      <c r="L3950" t="n">
        <v>0</v>
      </c>
      <c r="M3950" s="551" t="n">
        <v>-693593</v>
      </c>
      <c r="N3950" t="n">
        <v>0</v>
      </c>
      <c r="O3950" t="n">
        <v>191.58</v>
      </c>
      <c r="P3950" t="n">
        <v>72.56</v>
      </c>
    </row>
    <row r="3951">
      <c r="A3951" t="n">
        <v>37607</v>
      </c>
      <c r="B3951" t="n">
        <v>122</v>
      </c>
      <c r="C3951" t="inlineStr">
        <is>
          <t>Arcos</t>
        </is>
      </c>
      <c r="D3951" s="551" t="n">
        <v>45809</v>
      </c>
      <c r="E3951" t="n">
        <v>24468</v>
      </c>
      <c r="F3951" t="inlineStr">
        <is>
          <t>SODA LIMONADA ANTARCTICA LATA 350ML</t>
        </is>
      </c>
      <c r="G3951" t="n">
        <v>3675</v>
      </c>
      <c r="H3951" t="n">
        <v>33</v>
      </c>
      <c r="I3951" t="inlineStr">
        <is>
          <t>UN</t>
        </is>
      </c>
      <c r="J3951" t="inlineStr">
        <is>
          <t>BEBIDAS</t>
        </is>
      </c>
      <c r="K3951" t="inlineStr">
        <is>
          <t>05/2025</t>
        </is>
      </c>
      <c r="L3951" t="n">
        <v>0</v>
      </c>
      <c r="M3951" s="551" t="n">
        <v>45567</v>
      </c>
      <c r="N3951" t="n">
        <v>2.19</v>
      </c>
      <c r="O3951" t="n">
        <v>2.19</v>
      </c>
      <c r="P3951" t="n">
        <v>72.27</v>
      </c>
    </row>
    <row r="3952">
      <c r="A3952" t="n">
        <v>37504</v>
      </c>
      <c r="B3952" t="n">
        <v>122</v>
      </c>
      <c r="C3952" t="inlineStr">
        <is>
          <t>Arcos</t>
        </is>
      </c>
      <c r="D3952" s="551" t="n">
        <v>45809</v>
      </c>
      <c r="E3952" t="n">
        <v>19787</v>
      </c>
      <c r="F3952" t="inlineStr">
        <is>
          <t>ABACAXI PEROLA KG</t>
        </is>
      </c>
      <c r="G3952" t="n">
        <v>2471</v>
      </c>
      <c r="H3952" t="n">
        <v>15.51</v>
      </c>
      <c r="I3952" t="inlineStr">
        <is>
          <t>KG</t>
        </is>
      </c>
      <c r="J3952" t="inlineStr">
        <is>
          <t>ALIMENTOS</t>
        </is>
      </c>
      <c r="K3952" t="inlineStr">
        <is>
          <t>05/2025</t>
        </is>
      </c>
      <c r="L3952" t="n">
        <v>4.48</v>
      </c>
      <c r="M3952" s="551" t="n">
        <v>45807</v>
      </c>
      <c r="N3952" t="n">
        <v>4.3</v>
      </c>
      <c r="O3952" t="n">
        <v>5.77</v>
      </c>
      <c r="P3952" t="n">
        <v>69.48</v>
      </c>
    </row>
    <row r="3953">
      <c r="A3953" t="n">
        <v>37367</v>
      </c>
      <c r="B3953" t="n">
        <v>122</v>
      </c>
      <c r="C3953" t="inlineStr">
        <is>
          <t>Arcos</t>
        </is>
      </c>
      <c r="D3953" s="551" t="n">
        <v>45809</v>
      </c>
      <c r="E3953" t="n">
        <v>18176</v>
      </c>
      <c r="F3953" t="inlineStr">
        <is>
          <t>VODKA KETEL ONE PEACH &amp; ORANGE 750ML</t>
        </is>
      </c>
      <c r="G3953" t="n">
        <v>3446</v>
      </c>
      <c r="H3953" t="n">
        <v>1</v>
      </c>
      <c r="I3953" t="inlineStr">
        <is>
          <t>GR</t>
        </is>
      </c>
      <c r="J3953" t="inlineStr">
        <is>
          <t>BEBIDAS</t>
        </is>
      </c>
      <c r="K3953" t="inlineStr">
        <is>
          <t>05/2025</t>
        </is>
      </c>
      <c r="L3953" t="n">
        <v>0</v>
      </c>
      <c r="M3953" s="551" t="n">
        <v>-693593</v>
      </c>
      <c r="N3953" t="n">
        <v>0</v>
      </c>
      <c r="O3953" t="n">
        <v>0</v>
      </c>
      <c r="P3953" t="n">
        <v>69</v>
      </c>
    </row>
    <row r="3954">
      <c r="A3954" t="n">
        <v>37466</v>
      </c>
      <c r="B3954" t="n">
        <v>122</v>
      </c>
      <c r="C3954" t="inlineStr">
        <is>
          <t>Arcos</t>
        </is>
      </c>
      <c r="D3954" s="551" t="n">
        <v>45809</v>
      </c>
      <c r="E3954" t="n">
        <v>24322</v>
      </c>
      <c r="F3954" t="inlineStr">
        <is>
          <t>LEMON PEPPER KG</t>
        </is>
      </c>
      <c r="G3954" t="n">
        <v>2342</v>
      </c>
      <c r="H3954" t="n">
        <v>3</v>
      </c>
      <c r="I3954" t="inlineStr">
        <is>
          <t>KG</t>
        </is>
      </c>
      <c r="J3954" t="inlineStr">
        <is>
          <t>ALIMENTOS</t>
        </is>
      </c>
      <c r="K3954" t="inlineStr">
        <is>
          <t>05/2025</t>
        </is>
      </c>
      <c r="L3954" t="n">
        <v>0</v>
      </c>
      <c r="M3954" s="551" t="n">
        <v>45749</v>
      </c>
      <c r="N3954" t="n">
        <v>23</v>
      </c>
      <c r="O3954" t="n">
        <v>23</v>
      </c>
      <c r="P3954" t="n">
        <v>69</v>
      </c>
    </row>
    <row r="3955">
      <c r="A3955" t="n">
        <v>37368</v>
      </c>
      <c r="B3955" t="n">
        <v>122</v>
      </c>
      <c r="C3955" t="inlineStr">
        <is>
          <t>Arcos</t>
        </is>
      </c>
      <c r="D3955" s="551" t="n">
        <v>45809</v>
      </c>
      <c r="E3955" t="n">
        <v>18160</v>
      </c>
      <c r="F3955" t="inlineStr">
        <is>
          <t>WHISKY BALLANTINES 17 ANOS 750ML</t>
        </is>
      </c>
      <c r="G3955" t="n">
        <v>3460</v>
      </c>
      <c r="H3955" t="n">
        <v>0.35</v>
      </c>
      <c r="I3955" t="inlineStr">
        <is>
          <t>GR</t>
        </is>
      </c>
      <c r="J3955" t="inlineStr">
        <is>
          <t>BEBIDAS</t>
        </is>
      </c>
      <c r="K3955" t="inlineStr">
        <is>
          <t>05/2025</t>
        </is>
      </c>
      <c r="L3955" t="n">
        <v>0</v>
      </c>
      <c r="M3955" s="551" t="n">
        <v>-693593</v>
      </c>
      <c r="N3955" t="n">
        <v>0</v>
      </c>
      <c r="O3955" t="n">
        <v>0</v>
      </c>
      <c r="P3955" t="n">
        <v>68.13</v>
      </c>
    </row>
    <row r="3956">
      <c r="A3956" t="n">
        <v>37497</v>
      </c>
      <c r="B3956" t="n">
        <v>122</v>
      </c>
      <c r="C3956" t="inlineStr">
        <is>
          <t>Arcos</t>
        </is>
      </c>
      <c r="D3956" s="551" t="n">
        <v>45809</v>
      </c>
      <c r="E3956" t="n">
        <v>26050</v>
      </c>
      <c r="F3956" t="inlineStr">
        <is>
          <t>SEMENTE DE ABOBORA KG</t>
        </is>
      </c>
      <c r="G3956" t="n">
        <v>6512</v>
      </c>
      <c r="H3956" t="n">
        <v>2</v>
      </c>
      <c r="I3956" t="inlineStr">
        <is>
          <t>KG</t>
        </is>
      </c>
      <c r="J3956" t="inlineStr">
        <is>
          <t>ALIMENTOS</t>
        </is>
      </c>
      <c r="K3956" t="inlineStr">
        <is>
          <t>05/2025</t>
        </is>
      </c>
      <c r="L3956" t="n">
        <v>33.9</v>
      </c>
      <c r="M3956" s="551" t="n">
        <v>45790</v>
      </c>
      <c r="N3956" t="n">
        <v>33.2</v>
      </c>
      <c r="O3956" t="n">
        <v>33.4</v>
      </c>
      <c r="P3956" t="n">
        <v>67.8</v>
      </c>
    </row>
    <row r="3957">
      <c r="A3957" t="n">
        <v>37457</v>
      </c>
      <c r="B3957" t="n">
        <v>122</v>
      </c>
      <c r="C3957" t="inlineStr">
        <is>
          <t>Arcos</t>
        </is>
      </c>
      <c r="D3957" s="551" t="n">
        <v>45809</v>
      </c>
      <c r="E3957" t="n">
        <v>20022</v>
      </c>
      <c r="F3957" t="inlineStr">
        <is>
          <t>FERMENTO QUIMICO ROYAL 250G</t>
        </is>
      </c>
      <c r="G3957" t="n">
        <v>2340</v>
      </c>
      <c r="H3957" t="n">
        <v>7</v>
      </c>
      <c r="I3957" t="inlineStr">
        <is>
          <t>UN</t>
        </is>
      </c>
      <c r="J3957" t="inlineStr">
        <is>
          <t>ALIMENTOS</t>
        </is>
      </c>
      <c r="K3957" t="inlineStr">
        <is>
          <t>05/2025</t>
        </is>
      </c>
      <c r="L3957" t="n">
        <v>9.17</v>
      </c>
      <c r="M3957" s="551" t="n">
        <v>45797</v>
      </c>
      <c r="N3957" t="n">
        <v>9</v>
      </c>
      <c r="O3957" t="n">
        <v>9.27</v>
      </c>
      <c r="P3957" t="n">
        <v>64.19</v>
      </c>
    </row>
    <row r="3958">
      <c r="A3958" t="n">
        <v>37534</v>
      </c>
      <c r="B3958" t="n">
        <v>122</v>
      </c>
      <c r="C3958" t="inlineStr">
        <is>
          <t>Arcos</t>
        </is>
      </c>
      <c r="D3958" s="551" t="n">
        <v>45809</v>
      </c>
      <c r="E3958" t="n">
        <v>19759</v>
      </c>
      <c r="F3958" t="inlineStr">
        <is>
          <t>LARANJA BAHIA KG</t>
        </is>
      </c>
      <c r="G3958" t="n">
        <v>2494</v>
      </c>
      <c r="H3958" t="n">
        <v>6.94</v>
      </c>
      <c r="I3958" t="inlineStr">
        <is>
          <t>KG</t>
        </is>
      </c>
      <c r="J3958" t="inlineStr">
        <is>
          <t>ALIMENTOS</t>
        </is>
      </c>
      <c r="K3958" t="inlineStr">
        <is>
          <t>05/2025</t>
        </is>
      </c>
      <c r="L3958" t="n">
        <v>9.16</v>
      </c>
      <c r="M3958" s="551" t="n">
        <v>45806</v>
      </c>
      <c r="N3958" t="n">
        <v>8.06</v>
      </c>
      <c r="O3958" t="n">
        <v>11.37</v>
      </c>
      <c r="P3958" t="n">
        <v>63.57</v>
      </c>
    </row>
    <row r="3959">
      <c r="A3959" t="n">
        <v>37431</v>
      </c>
      <c r="B3959" t="n">
        <v>122</v>
      </c>
      <c r="C3959" t="inlineStr">
        <is>
          <t>Arcos</t>
        </is>
      </c>
      <c r="D3959" s="551" t="n">
        <v>45809</v>
      </c>
      <c r="E3959" t="n">
        <v>19872</v>
      </c>
      <c r="F3959" t="inlineStr">
        <is>
          <t>CARDAMOMO EM GRÃO</t>
        </is>
      </c>
      <c r="G3959" t="n">
        <v>2401</v>
      </c>
      <c r="H3959" t="n">
        <v>1.5</v>
      </c>
      <c r="I3959" t="inlineStr">
        <is>
          <t>KG</t>
        </is>
      </c>
      <c r="J3959" t="inlineStr">
        <is>
          <t>ALIMENTOS</t>
        </is>
      </c>
      <c r="K3959" t="inlineStr">
        <is>
          <t>05/2025</t>
        </is>
      </c>
      <c r="L3959" t="n">
        <v>0</v>
      </c>
      <c r="M3959" s="551" t="n">
        <v>-693593</v>
      </c>
      <c r="N3959" t="n">
        <v>0</v>
      </c>
      <c r="O3959" t="n">
        <v>0</v>
      </c>
      <c r="P3959" t="n">
        <v>62.25</v>
      </c>
    </row>
    <row r="3960">
      <c r="A3960" t="n">
        <v>37492</v>
      </c>
      <c r="B3960" t="n">
        <v>122</v>
      </c>
      <c r="C3960" t="inlineStr">
        <is>
          <t>Arcos</t>
        </is>
      </c>
      <c r="D3960" s="551" t="n">
        <v>45809</v>
      </c>
      <c r="E3960" t="n">
        <v>20332</v>
      </c>
      <c r="F3960" t="inlineStr">
        <is>
          <t>SAGU DE MANDIOCA YOKI C/500G</t>
        </is>
      </c>
      <c r="G3960" t="n">
        <v>2208</v>
      </c>
      <c r="H3960" t="n">
        <v>5</v>
      </c>
      <c r="I3960" t="inlineStr">
        <is>
          <t>PC</t>
        </is>
      </c>
      <c r="J3960" t="inlineStr">
        <is>
          <t>ALIMENTOS</t>
        </is>
      </c>
      <c r="K3960" t="inlineStr">
        <is>
          <t>05/2025</t>
        </is>
      </c>
      <c r="L3960" t="n">
        <v>12.2</v>
      </c>
      <c r="M3960" s="551" t="n">
        <v>45804</v>
      </c>
      <c r="N3960" t="n">
        <v>12.2</v>
      </c>
      <c r="O3960" t="n">
        <v>12.2</v>
      </c>
      <c r="P3960" t="n">
        <v>61</v>
      </c>
    </row>
    <row r="3961">
      <c r="A3961" t="n">
        <v>37521</v>
      </c>
      <c r="B3961" t="n">
        <v>122</v>
      </c>
      <c r="C3961" t="inlineStr">
        <is>
          <t>Arcos</t>
        </is>
      </c>
      <c r="D3961" s="551" t="n">
        <v>45809</v>
      </c>
      <c r="E3961" t="n">
        <v>19623</v>
      </c>
      <c r="F3961" t="inlineStr">
        <is>
          <t>CEBOLA ROXA KG</t>
        </is>
      </c>
      <c r="G3961" t="n">
        <v>2611</v>
      </c>
      <c r="H3961" t="n">
        <v>9.76</v>
      </c>
      <c r="I3961" t="inlineStr">
        <is>
          <t>KG</t>
        </is>
      </c>
      <c r="J3961" t="inlineStr">
        <is>
          <t>ALIMENTOS</t>
        </is>
      </c>
      <c r="K3961" t="inlineStr">
        <is>
          <t>05/2025</t>
        </is>
      </c>
      <c r="L3961" t="n">
        <v>6.15</v>
      </c>
      <c r="M3961" s="551" t="n">
        <v>45807</v>
      </c>
      <c r="N3961" t="n">
        <v>6</v>
      </c>
      <c r="O3961" t="n">
        <v>10.32</v>
      </c>
      <c r="P3961" t="n">
        <v>60.02</v>
      </c>
    </row>
    <row r="3962">
      <c r="A3962" t="n">
        <v>37365</v>
      </c>
      <c r="B3962" t="n">
        <v>122</v>
      </c>
      <c r="C3962" t="inlineStr">
        <is>
          <t>Arcos</t>
        </is>
      </c>
      <c r="D3962" s="551" t="n">
        <v>45809</v>
      </c>
      <c r="E3962" t="n">
        <v>18178</v>
      </c>
      <c r="F3962" t="inlineStr">
        <is>
          <t>VODKA KETEL ONE CUCUMBER &amp; MINT 750ML</t>
        </is>
      </c>
      <c r="G3962" t="n">
        <v>3444</v>
      </c>
      <c r="H3962" t="n">
        <v>1</v>
      </c>
      <c r="I3962" t="inlineStr">
        <is>
          <t>GR</t>
        </is>
      </c>
      <c r="J3962" t="inlineStr">
        <is>
          <t>BEBIDAS</t>
        </is>
      </c>
      <c r="K3962" t="inlineStr">
        <is>
          <t>05/2025</t>
        </is>
      </c>
      <c r="L3962" t="n">
        <v>0</v>
      </c>
      <c r="M3962" s="551" t="n">
        <v>-693593</v>
      </c>
      <c r="N3962" t="n">
        <v>0</v>
      </c>
      <c r="O3962" t="n">
        <v>59.9</v>
      </c>
      <c r="P3962" t="n">
        <v>59.9</v>
      </c>
    </row>
    <row r="3963">
      <c r="A3963" t="n">
        <v>37514</v>
      </c>
      <c r="B3963" t="n">
        <v>122</v>
      </c>
      <c r="C3963" t="inlineStr">
        <is>
          <t>Arcos</t>
        </is>
      </c>
      <c r="D3963" s="551" t="n">
        <v>45809</v>
      </c>
      <c r="E3963" t="n">
        <v>19639</v>
      </c>
      <c r="F3963" t="inlineStr">
        <is>
          <t>BATATA COMUM KG</t>
        </is>
      </c>
      <c r="G3963" t="n">
        <v>2597</v>
      </c>
      <c r="H3963" t="n">
        <v>14.62</v>
      </c>
      <c r="I3963" t="inlineStr">
        <is>
          <t>KG</t>
        </is>
      </c>
      <c r="J3963" t="inlineStr">
        <is>
          <t>ALIMENTOS</t>
        </is>
      </c>
      <c r="K3963" t="inlineStr">
        <is>
          <t>05/2025</t>
        </is>
      </c>
      <c r="L3963" t="n">
        <v>3.94</v>
      </c>
      <c r="M3963" s="551" t="n">
        <v>45807</v>
      </c>
      <c r="N3963" t="n">
        <v>5.07</v>
      </c>
      <c r="O3963" t="n">
        <v>5.07</v>
      </c>
      <c r="P3963" t="n">
        <v>57.6</v>
      </c>
    </row>
    <row r="3964">
      <c r="A3964" t="n">
        <v>37479</v>
      </c>
      <c r="B3964" t="n">
        <v>122</v>
      </c>
      <c r="C3964" t="inlineStr">
        <is>
          <t>Arcos</t>
        </is>
      </c>
      <c r="D3964" s="551" t="n">
        <v>45809</v>
      </c>
      <c r="E3964" t="n">
        <v>19965</v>
      </c>
      <c r="F3964" t="inlineStr">
        <is>
          <t>MOSTARDA AMARELA HEINZ C/255G UN</t>
        </is>
      </c>
      <c r="G3964" t="n">
        <v>2356</v>
      </c>
      <c r="H3964" t="n">
        <v>4</v>
      </c>
      <c r="I3964" t="inlineStr">
        <is>
          <t>UN</t>
        </is>
      </c>
      <c r="J3964" t="inlineStr">
        <is>
          <t>ALIMENTOS</t>
        </is>
      </c>
      <c r="K3964" t="inlineStr">
        <is>
          <t>05/2025</t>
        </is>
      </c>
      <c r="L3964" t="n">
        <v>14.1</v>
      </c>
      <c r="M3964" s="551" t="n">
        <v>45804</v>
      </c>
      <c r="N3964" t="n">
        <v>14.1</v>
      </c>
      <c r="O3964" t="n">
        <v>14.1</v>
      </c>
      <c r="P3964" t="n">
        <v>56.4</v>
      </c>
    </row>
    <row r="3965">
      <c r="A3965" t="n">
        <v>37374</v>
      </c>
      <c r="B3965" t="n">
        <v>122</v>
      </c>
      <c r="C3965" t="inlineStr">
        <is>
          <t>Arcos</t>
        </is>
      </c>
      <c r="D3965" s="551" t="n">
        <v>45809</v>
      </c>
      <c r="E3965" t="n">
        <v>18145</v>
      </c>
      <c r="F3965" t="inlineStr">
        <is>
          <t>WHISKY CHIVAS REGAL 18 ANOS 750ML</t>
        </is>
      </c>
      <c r="G3965" t="n">
        <v>3472</v>
      </c>
      <c r="H3965" t="n">
        <v>0.15</v>
      </c>
      <c r="I3965" t="inlineStr">
        <is>
          <t>GR</t>
        </is>
      </c>
      <c r="J3965" t="inlineStr">
        <is>
          <t>BEBIDAS</t>
        </is>
      </c>
      <c r="K3965" t="inlineStr">
        <is>
          <t>05/2025</t>
        </is>
      </c>
      <c r="L3965" t="n">
        <v>0</v>
      </c>
      <c r="M3965" s="551" t="n">
        <v>-693593</v>
      </c>
      <c r="N3965" t="n">
        <v>0</v>
      </c>
      <c r="O3965" t="n">
        <v>310</v>
      </c>
      <c r="P3965" t="n">
        <v>55.74</v>
      </c>
    </row>
    <row r="3966">
      <c r="A3966" t="n">
        <v>37481</v>
      </c>
      <c r="B3966" t="n">
        <v>122</v>
      </c>
      <c r="C3966" t="inlineStr">
        <is>
          <t>Arcos</t>
        </is>
      </c>
      <c r="D3966" s="551" t="n">
        <v>45809</v>
      </c>
      <c r="E3966" t="n">
        <v>24620</v>
      </c>
      <c r="F3966" t="inlineStr">
        <is>
          <t>NIBS DE CACAU KG</t>
        </is>
      </c>
      <c r="G3966" t="n">
        <v>5681</v>
      </c>
      <c r="H3966" t="n">
        <v>0.8</v>
      </c>
      <c r="I3966" t="inlineStr">
        <is>
          <t>KG</t>
        </is>
      </c>
      <c r="J3966" t="inlineStr">
        <is>
          <t>ALIMENTOS</t>
        </is>
      </c>
      <c r="K3966" t="inlineStr">
        <is>
          <t>05/2025</t>
        </is>
      </c>
      <c r="L3966" t="n">
        <v>0</v>
      </c>
      <c r="M3966" s="551" t="n">
        <v>45764</v>
      </c>
      <c r="N3966" t="n">
        <v>67.95</v>
      </c>
      <c r="O3966" t="n">
        <v>79.77</v>
      </c>
      <c r="P3966" t="n">
        <v>54.36</v>
      </c>
    </row>
    <row r="3967">
      <c r="A3967" t="n">
        <v>37356</v>
      </c>
      <c r="B3967" t="n">
        <v>122</v>
      </c>
      <c r="C3967" t="inlineStr">
        <is>
          <t>Arcos</t>
        </is>
      </c>
      <c r="D3967" s="551" t="n">
        <v>45809</v>
      </c>
      <c r="E3967" t="n">
        <v>18210</v>
      </c>
      <c r="F3967" t="inlineStr">
        <is>
          <t>VERMOUTH MARTINI ROSATO 995ML</t>
        </is>
      </c>
      <c r="G3967" t="n">
        <v>3417</v>
      </c>
      <c r="H3967" t="n">
        <v>2</v>
      </c>
      <c r="I3967" t="inlineStr">
        <is>
          <t>UN</t>
        </is>
      </c>
      <c r="J3967" t="inlineStr">
        <is>
          <t>BEBIDAS</t>
        </is>
      </c>
      <c r="K3967" t="inlineStr">
        <is>
          <t>05/2025</t>
        </is>
      </c>
      <c r="L3967" t="n">
        <v>0</v>
      </c>
      <c r="M3967" s="551" t="n">
        <v>-693593</v>
      </c>
      <c r="N3967" t="n">
        <v>0</v>
      </c>
      <c r="O3967" t="n">
        <v>0</v>
      </c>
      <c r="P3967" t="n">
        <v>54.3</v>
      </c>
    </row>
    <row r="3968">
      <c r="A3968" t="n">
        <v>37494</v>
      </c>
      <c r="B3968" t="n">
        <v>122</v>
      </c>
      <c r="C3968" t="inlineStr">
        <is>
          <t>Arcos</t>
        </is>
      </c>
      <c r="D3968" s="551" t="n">
        <v>45809</v>
      </c>
      <c r="E3968" t="n">
        <v>19907</v>
      </c>
      <c r="F3968" t="inlineStr">
        <is>
          <t>SAL REFINADO CISNE 1KG</t>
        </is>
      </c>
      <c r="G3968" t="n">
        <v>2381</v>
      </c>
      <c r="H3968" t="n">
        <v>18</v>
      </c>
      <c r="I3968" t="inlineStr">
        <is>
          <t>UN</t>
        </is>
      </c>
      <c r="J3968" t="inlineStr">
        <is>
          <t>ALIMENTOS</t>
        </is>
      </c>
      <c r="K3968" t="inlineStr">
        <is>
          <t>05/2025</t>
        </is>
      </c>
      <c r="L3968" t="n">
        <v>0</v>
      </c>
      <c r="M3968" s="551" t="n">
        <v>45686</v>
      </c>
      <c r="N3968" t="n">
        <v>3.01</v>
      </c>
      <c r="O3968" t="n">
        <v>3.01</v>
      </c>
      <c r="P3968" t="n">
        <v>54.18</v>
      </c>
    </row>
    <row r="3969">
      <c r="A3969" t="n">
        <v>37287</v>
      </c>
      <c r="B3969" t="n">
        <v>122</v>
      </c>
      <c r="C3969" t="inlineStr">
        <is>
          <t>Arcos</t>
        </is>
      </c>
      <c r="D3969" s="551" t="n">
        <v>45809</v>
      </c>
      <c r="E3969" t="n">
        <v>18552</v>
      </c>
      <c r="F3969" t="inlineStr">
        <is>
          <t>APERITIVO ABSINTO HABITUE 720ML</t>
        </is>
      </c>
      <c r="G3969" t="n">
        <v>3128</v>
      </c>
      <c r="H3969" t="n">
        <v>1.85</v>
      </c>
      <c r="I3969" t="inlineStr">
        <is>
          <t>GR</t>
        </is>
      </c>
      <c r="J3969" t="inlineStr">
        <is>
          <t>BEBIDAS</t>
        </is>
      </c>
      <c r="K3969" t="inlineStr">
        <is>
          <t>05/2025</t>
        </is>
      </c>
      <c r="L3969" t="n">
        <v>0</v>
      </c>
      <c r="M3969" s="551" t="n">
        <v>-693593</v>
      </c>
      <c r="N3969" t="n">
        <v>0</v>
      </c>
      <c r="O3969" t="n">
        <v>0</v>
      </c>
      <c r="P3969" t="n">
        <v>53.82</v>
      </c>
    </row>
    <row r="3970">
      <c r="A3970" t="n">
        <v>37474</v>
      </c>
      <c r="B3970" t="n">
        <v>122</v>
      </c>
      <c r="C3970" t="inlineStr">
        <is>
          <t>Arcos</t>
        </is>
      </c>
      <c r="D3970" s="551" t="n">
        <v>45809</v>
      </c>
      <c r="E3970" t="n">
        <v>20645</v>
      </c>
      <c r="F3970" t="inlineStr">
        <is>
          <t>MILHO VERDE QUERO C/2KG</t>
        </is>
      </c>
      <c r="G3970" t="n">
        <v>2113</v>
      </c>
      <c r="H3970" t="n">
        <v>2</v>
      </c>
      <c r="I3970" t="inlineStr">
        <is>
          <t>LT</t>
        </is>
      </c>
      <c r="J3970" t="inlineStr">
        <is>
          <t>ALIMENTOS</t>
        </is>
      </c>
      <c r="K3970" t="inlineStr">
        <is>
          <t>05/2025</t>
        </is>
      </c>
      <c r="L3970" t="n">
        <v>26.2</v>
      </c>
      <c r="M3970" s="551" t="n">
        <v>45804</v>
      </c>
      <c r="N3970" t="n">
        <v>26.2</v>
      </c>
      <c r="O3970" t="n">
        <v>26.08</v>
      </c>
      <c r="P3970" t="n">
        <v>52.4</v>
      </c>
    </row>
    <row r="3971">
      <c r="A3971" t="n">
        <v>37536</v>
      </c>
      <c r="B3971" t="n">
        <v>122</v>
      </c>
      <c r="C3971" t="inlineStr">
        <is>
          <t>Arcos</t>
        </is>
      </c>
      <c r="D3971" s="551" t="n">
        <v>45809</v>
      </c>
      <c r="E3971" t="n">
        <v>19751</v>
      </c>
      <c r="F3971" t="inlineStr">
        <is>
          <t>LIMAO SICILIANO KG</t>
        </is>
      </c>
      <c r="G3971" t="n">
        <v>2502</v>
      </c>
      <c r="H3971" t="n">
        <v>5.78</v>
      </c>
      <c r="I3971" t="inlineStr">
        <is>
          <t>KG</t>
        </is>
      </c>
      <c r="J3971" t="inlineStr">
        <is>
          <t>ALIMENTOS</t>
        </is>
      </c>
      <c r="K3971" t="inlineStr">
        <is>
          <t>05/2025</t>
        </is>
      </c>
      <c r="L3971" t="n">
        <v>9.039999999999999</v>
      </c>
      <c r="M3971" s="551" t="n">
        <v>45805</v>
      </c>
      <c r="N3971" t="n">
        <v>7.65</v>
      </c>
      <c r="O3971" t="n">
        <v>6.49</v>
      </c>
      <c r="P3971" t="n">
        <v>52.25</v>
      </c>
    </row>
    <row r="3972">
      <c r="A3972" t="n">
        <v>37606</v>
      </c>
      <c r="B3972" t="n">
        <v>122</v>
      </c>
      <c r="C3972" t="inlineStr">
        <is>
          <t>Arcos</t>
        </is>
      </c>
      <c r="D3972" s="551" t="n">
        <v>45809</v>
      </c>
      <c r="E3972" t="n">
        <v>24467</v>
      </c>
      <c r="F3972" t="inlineStr">
        <is>
          <t>SODA LIMONADA ANTARCTICA DIET LATA 350ML</t>
        </is>
      </c>
      <c r="G3972" t="n">
        <v>3673</v>
      </c>
      <c r="H3972" t="n">
        <v>33</v>
      </c>
      <c r="I3972" t="inlineStr">
        <is>
          <t>UN</t>
        </is>
      </c>
      <c r="J3972" t="inlineStr">
        <is>
          <t>BEBIDAS</t>
        </is>
      </c>
      <c r="K3972" t="inlineStr">
        <is>
          <t>05/2025</t>
        </is>
      </c>
      <c r="L3972" t="n">
        <v>0</v>
      </c>
      <c r="M3972" s="551" t="n">
        <v>45526</v>
      </c>
      <c r="N3972" t="n">
        <v>1.56</v>
      </c>
      <c r="O3972" t="n">
        <v>2.19</v>
      </c>
      <c r="P3972" t="n">
        <v>51.56</v>
      </c>
    </row>
    <row r="3973">
      <c r="A3973" t="n">
        <v>37602</v>
      </c>
      <c r="B3973" t="n">
        <v>122</v>
      </c>
      <c r="C3973" t="inlineStr">
        <is>
          <t>Arcos</t>
        </is>
      </c>
      <c r="D3973" s="551" t="n">
        <v>45809</v>
      </c>
      <c r="E3973" t="n">
        <v>24307</v>
      </c>
      <c r="F3973" t="inlineStr">
        <is>
          <t>GUARANA ANTARCTICA DIET LATA 350ML UN</t>
        </is>
      </c>
      <c r="G3973" t="n">
        <v>3656</v>
      </c>
      <c r="H3973" t="n">
        <v>23</v>
      </c>
      <c r="I3973" t="inlineStr">
        <is>
          <t>UN</t>
        </is>
      </c>
      <c r="J3973" t="inlineStr">
        <is>
          <t>BEBIDAS</t>
        </is>
      </c>
      <c r="K3973" t="inlineStr">
        <is>
          <t>05/2025</t>
        </is>
      </c>
      <c r="L3973" t="n">
        <v>0</v>
      </c>
      <c r="M3973" s="551" t="n">
        <v>45561</v>
      </c>
      <c r="N3973" t="n">
        <v>2.19</v>
      </c>
      <c r="O3973" t="n">
        <v>2.19</v>
      </c>
      <c r="P3973" t="n">
        <v>50.37</v>
      </c>
    </row>
    <row r="3974">
      <c r="A3974" t="n">
        <v>37468</v>
      </c>
      <c r="B3974" t="n">
        <v>122</v>
      </c>
      <c r="C3974" t="inlineStr">
        <is>
          <t>Arcos</t>
        </is>
      </c>
      <c r="D3974" s="551" t="n">
        <v>45809</v>
      </c>
      <c r="E3974" t="n">
        <v>20136</v>
      </c>
      <c r="F3974" t="inlineStr">
        <is>
          <t>MACARRAO ESPAGUETE C/ OVOS ADRIA C/500G</t>
        </is>
      </c>
      <c r="G3974" t="n">
        <v>2284</v>
      </c>
      <c r="H3974" t="n">
        <v>12</v>
      </c>
      <c r="I3974" t="inlineStr">
        <is>
          <t>PC</t>
        </is>
      </c>
      <c r="J3974" t="inlineStr">
        <is>
          <t>ALIMENTOS</t>
        </is>
      </c>
      <c r="K3974" t="inlineStr">
        <is>
          <t>05/2025</t>
        </is>
      </c>
      <c r="L3974" t="n">
        <v>4.13</v>
      </c>
      <c r="M3974" s="551" t="n">
        <v>45804</v>
      </c>
      <c r="N3974" t="n">
        <v>4.2</v>
      </c>
      <c r="O3974" t="n">
        <v>4.2</v>
      </c>
      <c r="P3974" t="n">
        <v>49.56</v>
      </c>
    </row>
    <row r="3975">
      <c r="A3975" t="n">
        <v>37281</v>
      </c>
      <c r="B3975" t="n">
        <v>122</v>
      </c>
      <c r="C3975" t="inlineStr">
        <is>
          <t>Arcos</t>
        </is>
      </c>
      <c r="D3975" s="551" t="n">
        <v>45809</v>
      </c>
      <c r="E3975" t="n">
        <v>24814</v>
      </c>
      <c r="F3975" t="inlineStr">
        <is>
          <t>GELO COLLINS PRO 35X140</t>
        </is>
      </c>
      <c r="G3975" t="n">
        <v>5771</v>
      </c>
      <c r="H3975" t="n">
        <v>5</v>
      </c>
      <c r="I3975" t="inlineStr">
        <is>
          <t>UN</t>
        </is>
      </c>
      <c r="J3975" t="inlineStr">
        <is>
          <t>BEBIDAS</t>
        </is>
      </c>
      <c r="K3975" t="inlineStr">
        <is>
          <t>05/2025</t>
        </is>
      </c>
      <c r="L3975" t="n">
        <v>9.81</v>
      </c>
      <c r="M3975" s="551" t="n">
        <v>45806</v>
      </c>
      <c r="N3975" t="n">
        <v>35.8</v>
      </c>
      <c r="O3975" t="n">
        <v>35.8</v>
      </c>
      <c r="P3975" t="n">
        <v>49.05</v>
      </c>
    </row>
    <row r="3976">
      <c r="A3976" t="n">
        <v>37458</v>
      </c>
      <c r="B3976" t="n">
        <v>122</v>
      </c>
      <c r="C3976" t="inlineStr">
        <is>
          <t>Arcos</t>
        </is>
      </c>
      <c r="D3976" s="551" t="n">
        <v>45809</v>
      </c>
      <c r="E3976" t="n">
        <v>24272</v>
      </c>
      <c r="F3976" t="inlineStr">
        <is>
          <t>FLOR DE SAL KG</t>
        </is>
      </c>
      <c r="G3976" t="n">
        <v>2341</v>
      </c>
      <c r="H3976" t="n">
        <v>2</v>
      </c>
      <c r="I3976" t="inlineStr">
        <is>
          <t>KG</t>
        </is>
      </c>
      <c r="J3976" t="inlineStr">
        <is>
          <t>ALIMENTOS</t>
        </is>
      </c>
      <c r="K3976" t="inlineStr">
        <is>
          <t>05/2025</t>
        </is>
      </c>
      <c r="L3976" t="n">
        <v>0</v>
      </c>
      <c r="M3976" s="551" t="n">
        <v>45748</v>
      </c>
      <c r="N3976" t="n">
        <v>24</v>
      </c>
      <c r="O3976" t="n">
        <v>71.76000000000001</v>
      </c>
      <c r="P3976" t="n">
        <v>48</v>
      </c>
    </row>
    <row r="3977">
      <c r="A3977" t="n">
        <v>37384</v>
      </c>
      <c r="B3977" t="n">
        <v>122</v>
      </c>
      <c r="C3977" t="inlineStr">
        <is>
          <t>Arcos</t>
        </is>
      </c>
      <c r="D3977" s="551" t="n">
        <v>45809</v>
      </c>
      <c r="E3977" t="n">
        <v>18107</v>
      </c>
      <c r="F3977" t="inlineStr">
        <is>
          <t>WHISKY JURA SINGLE MALT 10 ANOS 700ML</t>
        </is>
      </c>
      <c r="G3977" t="n">
        <v>3504</v>
      </c>
      <c r="H3977" t="n">
        <v>0.27</v>
      </c>
      <c r="I3977" t="inlineStr">
        <is>
          <t>GR</t>
        </is>
      </c>
      <c r="J3977" t="inlineStr">
        <is>
          <t>BEBIDAS</t>
        </is>
      </c>
      <c r="K3977" t="inlineStr">
        <is>
          <t>05/2025</t>
        </is>
      </c>
      <c r="L3977" t="n">
        <v>0</v>
      </c>
      <c r="M3977" s="551" t="n">
        <v>-693593</v>
      </c>
      <c r="N3977" t="n">
        <v>0</v>
      </c>
      <c r="O3977" t="n">
        <v>0</v>
      </c>
      <c r="P3977" t="n">
        <v>47.77</v>
      </c>
    </row>
    <row r="3978">
      <c r="A3978" t="n">
        <v>37456</v>
      </c>
      <c r="B3978" t="n">
        <v>122</v>
      </c>
      <c r="C3978" t="inlineStr">
        <is>
          <t>Arcos</t>
        </is>
      </c>
      <c r="D3978" s="551" t="n">
        <v>45809</v>
      </c>
      <c r="E3978" t="n">
        <v>20227</v>
      </c>
      <c r="F3978" t="inlineStr">
        <is>
          <t>FEIJAO PRETO CAMIL C/2KG</t>
        </is>
      </c>
      <c r="G3978" t="n">
        <v>2248</v>
      </c>
      <c r="H3978" t="n">
        <v>4</v>
      </c>
      <c r="I3978" t="inlineStr">
        <is>
          <t>PC</t>
        </is>
      </c>
      <c r="J3978" t="inlineStr">
        <is>
          <t>ALIMENTOS</t>
        </is>
      </c>
      <c r="K3978" t="inlineStr">
        <is>
          <t>05/2025</t>
        </is>
      </c>
      <c r="L3978" t="n">
        <v>11.2</v>
      </c>
      <c r="M3978" s="551" t="n">
        <v>45804</v>
      </c>
      <c r="N3978" t="n">
        <v>11.2</v>
      </c>
      <c r="O3978" t="n">
        <v>11.2</v>
      </c>
      <c r="P3978" t="n">
        <v>44.8</v>
      </c>
    </row>
    <row r="3979">
      <c r="A3979" t="n">
        <v>37496</v>
      </c>
      <c r="B3979" t="n">
        <v>122</v>
      </c>
      <c r="C3979" t="inlineStr">
        <is>
          <t>Arcos</t>
        </is>
      </c>
      <c r="D3979" s="551" t="n">
        <v>45809</v>
      </c>
      <c r="E3979" t="n">
        <v>20461</v>
      </c>
      <c r="F3979" t="inlineStr">
        <is>
          <t>SALSICHA HOT DOG SADIA KG</t>
        </is>
      </c>
      <c r="G3979" t="n">
        <v>2162</v>
      </c>
      <c r="H3979" t="n">
        <v>3</v>
      </c>
      <c r="I3979" t="inlineStr">
        <is>
          <t>KG</t>
        </is>
      </c>
      <c r="J3979" t="inlineStr">
        <is>
          <t>ALIMENTOS</t>
        </is>
      </c>
      <c r="K3979" t="inlineStr">
        <is>
          <t>05/2025</t>
        </is>
      </c>
      <c r="L3979" t="n">
        <v>14.9</v>
      </c>
      <c r="M3979" s="551" t="n">
        <v>45793</v>
      </c>
      <c r="N3979" t="n">
        <v>14.9</v>
      </c>
      <c r="O3979" t="n">
        <v>14.9</v>
      </c>
      <c r="P3979" t="n">
        <v>44.7</v>
      </c>
    </row>
    <row r="3980">
      <c r="A3980" t="n">
        <v>37449</v>
      </c>
      <c r="B3980" t="n">
        <v>122</v>
      </c>
      <c r="C3980" t="inlineStr">
        <is>
          <t>Arcos</t>
        </is>
      </c>
      <c r="D3980" s="551" t="n">
        <v>45809</v>
      </c>
      <c r="E3980" t="n">
        <v>20029</v>
      </c>
      <c r="F3980" t="inlineStr">
        <is>
          <t>ESSENCIA DE BAUNILHA CEPERA 500ML</t>
        </is>
      </c>
      <c r="G3980" t="n">
        <v>2337</v>
      </c>
      <c r="H3980" t="n">
        <v>3</v>
      </c>
      <c r="I3980" t="inlineStr">
        <is>
          <t>FR</t>
        </is>
      </c>
      <c r="J3980" t="inlineStr">
        <is>
          <t>ALIMENTOS</t>
        </is>
      </c>
      <c r="K3980" t="inlineStr">
        <is>
          <t>05/2025</t>
        </is>
      </c>
      <c r="L3980" t="n">
        <v>0</v>
      </c>
      <c r="M3980" s="551" t="n">
        <v>45636</v>
      </c>
      <c r="N3980" t="n">
        <v>14.81</v>
      </c>
      <c r="O3980" t="n">
        <v>14.81</v>
      </c>
      <c r="P3980" t="n">
        <v>44.43</v>
      </c>
    </row>
    <row r="3981">
      <c r="A3981" t="n">
        <v>37401</v>
      </c>
      <c r="B3981" t="n">
        <v>122</v>
      </c>
      <c r="C3981" t="inlineStr">
        <is>
          <t>Arcos</t>
        </is>
      </c>
      <c r="D3981" s="551" t="n">
        <v>45809</v>
      </c>
      <c r="E3981" t="n">
        <v>26276</v>
      </c>
      <c r="F3981" t="inlineStr">
        <is>
          <t>ACIDO LATICO ALLIMENTARI KG</t>
        </is>
      </c>
      <c r="G3981" t="n">
        <v>6658</v>
      </c>
      <c r="H3981" t="n">
        <v>1</v>
      </c>
      <c r="I3981" t="inlineStr">
        <is>
          <t>KG</t>
        </is>
      </c>
      <c r="J3981" t="inlineStr">
        <is>
          <t>ALIMENTOS</t>
        </is>
      </c>
      <c r="K3981" t="inlineStr">
        <is>
          <t>05/2025</t>
        </is>
      </c>
      <c r="L3981" t="n">
        <v>0</v>
      </c>
      <c r="M3981" s="551" t="n">
        <v>45747</v>
      </c>
      <c r="N3981" t="n">
        <v>44</v>
      </c>
      <c r="O3981" t="n">
        <v>44</v>
      </c>
      <c r="P3981" t="n">
        <v>44</v>
      </c>
    </row>
    <row r="3982">
      <c r="A3982" t="n">
        <v>37419</v>
      </c>
      <c r="B3982" t="n">
        <v>122</v>
      </c>
      <c r="C3982" t="inlineStr">
        <is>
          <t>Arcos</t>
        </is>
      </c>
      <c r="D3982" s="551" t="n">
        <v>45809</v>
      </c>
      <c r="E3982" t="n">
        <v>21060</v>
      </c>
      <c r="F3982" t="inlineStr">
        <is>
          <t>AZEITE DE DENDE CEPERA 900ML UN</t>
        </is>
      </c>
      <c r="G3982" t="n">
        <v>1998</v>
      </c>
      <c r="H3982" t="n">
        <v>2</v>
      </c>
      <c r="I3982" t="inlineStr">
        <is>
          <t>UN</t>
        </is>
      </c>
      <c r="J3982" t="inlineStr">
        <is>
          <t>ALIMENTOS</t>
        </is>
      </c>
      <c r="K3982" t="inlineStr">
        <is>
          <t>05/2025</t>
        </is>
      </c>
      <c r="L3982" t="n">
        <v>0</v>
      </c>
      <c r="M3982" s="551" t="n">
        <v>-693593</v>
      </c>
      <c r="N3982" t="n">
        <v>0</v>
      </c>
      <c r="O3982" t="n">
        <v>21.96</v>
      </c>
      <c r="P3982" t="n">
        <v>43.98</v>
      </c>
    </row>
    <row r="3983">
      <c r="A3983" t="n">
        <v>37533</v>
      </c>
      <c r="B3983" t="n">
        <v>122</v>
      </c>
      <c r="C3983" t="inlineStr">
        <is>
          <t>Arcos</t>
        </is>
      </c>
      <c r="D3983" s="551" t="n">
        <v>45809</v>
      </c>
      <c r="E3983" t="n">
        <v>19760</v>
      </c>
      <c r="F3983" t="inlineStr">
        <is>
          <t>KIWI KG</t>
        </is>
      </c>
      <c r="G3983" t="n">
        <v>2493</v>
      </c>
      <c r="H3983" t="n">
        <v>2.04</v>
      </c>
      <c r="I3983" t="inlineStr">
        <is>
          <t>KG</t>
        </is>
      </c>
      <c r="J3983" t="inlineStr">
        <is>
          <t>ALIMENTOS</t>
        </is>
      </c>
      <c r="K3983" t="inlineStr">
        <is>
          <t>05/2025</t>
        </is>
      </c>
      <c r="L3983" t="n">
        <v>21.55</v>
      </c>
      <c r="M3983" s="551" t="n">
        <v>45805</v>
      </c>
      <c r="N3983" t="n">
        <v>22.1</v>
      </c>
      <c r="O3983" t="n">
        <v>22.1</v>
      </c>
      <c r="P3983" t="n">
        <v>43.96</v>
      </c>
    </row>
    <row r="3984">
      <c r="A3984" t="n">
        <v>37316</v>
      </c>
      <c r="B3984" t="n">
        <v>122</v>
      </c>
      <c r="C3984" t="inlineStr">
        <is>
          <t>Arcos</t>
        </is>
      </c>
      <c r="D3984" s="551" t="n">
        <v>45809</v>
      </c>
      <c r="E3984" t="n">
        <v>18357</v>
      </c>
      <c r="F3984" t="inlineStr">
        <is>
          <t>GIN TANQUERAY FLOR DE SEVILLA 700ML</t>
        </is>
      </c>
      <c r="G3984" t="n">
        <v>3279</v>
      </c>
      <c r="H3984" t="n">
        <v>0.66</v>
      </c>
      <c r="I3984" t="inlineStr">
        <is>
          <t>UN</t>
        </is>
      </c>
      <c r="J3984" t="inlineStr">
        <is>
          <t>BEBIDAS</t>
        </is>
      </c>
      <c r="K3984" t="inlineStr">
        <is>
          <t>05/2025</t>
        </is>
      </c>
      <c r="L3984" t="n">
        <v>0</v>
      </c>
      <c r="M3984" s="551" t="n">
        <v>-693593</v>
      </c>
      <c r="N3984" t="n">
        <v>0</v>
      </c>
      <c r="O3984" t="n">
        <v>0</v>
      </c>
      <c r="P3984" t="n">
        <v>43.47</v>
      </c>
    </row>
    <row r="3985">
      <c r="A3985" t="n">
        <v>37425</v>
      </c>
      <c r="B3985" t="n">
        <v>122</v>
      </c>
      <c r="C3985" t="inlineStr">
        <is>
          <t>Arcos</t>
        </is>
      </c>
      <c r="D3985" s="551" t="n">
        <v>45809</v>
      </c>
      <c r="E3985" t="n">
        <v>23826</v>
      </c>
      <c r="F3985" t="inlineStr">
        <is>
          <t>BISCOITO DE MAIZENA NESTLE TOSTINES 200G</t>
        </is>
      </c>
      <c r="G3985" t="n">
        <v>2073</v>
      </c>
      <c r="H3985" t="n">
        <v>13</v>
      </c>
      <c r="I3985" t="inlineStr">
        <is>
          <t>PC</t>
        </is>
      </c>
      <c r="J3985" t="inlineStr">
        <is>
          <t>ALIMENTOS</t>
        </is>
      </c>
      <c r="K3985" t="inlineStr">
        <is>
          <t>05/2025</t>
        </is>
      </c>
      <c r="L3985" t="n">
        <v>3.28</v>
      </c>
      <c r="M3985" s="551" t="n">
        <v>45797</v>
      </c>
      <c r="N3985" t="n">
        <v>3.45</v>
      </c>
      <c r="O3985" t="n">
        <v>2.99</v>
      </c>
      <c r="P3985" t="n">
        <v>42.64</v>
      </c>
    </row>
    <row r="3986">
      <c r="A3986" t="n">
        <v>37531</v>
      </c>
      <c r="B3986" t="n">
        <v>122</v>
      </c>
      <c r="C3986" t="inlineStr">
        <is>
          <t>Arcos</t>
        </is>
      </c>
      <c r="D3986" s="551" t="n">
        <v>45809</v>
      </c>
      <c r="E3986" t="n">
        <v>19762</v>
      </c>
      <c r="F3986" t="inlineStr">
        <is>
          <t>GRAPE FRUIT KG</t>
        </is>
      </c>
      <c r="G3986" t="n">
        <v>2491</v>
      </c>
      <c r="H3986" t="n">
        <v>3.4</v>
      </c>
      <c r="I3986" t="inlineStr">
        <is>
          <t>KG</t>
        </is>
      </c>
      <c r="J3986" t="inlineStr">
        <is>
          <t>ALIMENTOS</t>
        </is>
      </c>
      <c r="K3986" t="inlineStr">
        <is>
          <t>05/2025</t>
        </is>
      </c>
      <c r="L3986" t="n">
        <v>12.43</v>
      </c>
      <c r="M3986" s="551" t="n">
        <v>45806</v>
      </c>
      <c r="N3986" t="n">
        <v>18.2</v>
      </c>
      <c r="O3986" t="n">
        <v>18.2</v>
      </c>
      <c r="P3986" t="n">
        <v>42.26</v>
      </c>
    </row>
    <row r="3987">
      <c r="A3987" t="n">
        <v>37485</v>
      </c>
      <c r="B3987" t="n">
        <v>122</v>
      </c>
      <c r="C3987" t="inlineStr">
        <is>
          <t>Arcos</t>
        </is>
      </c>
      <c r="D3987" s="551" t="n">
        <v>45809</v>
      </c>
      <c r="E3987" t="n">
        <v>24400</v>
      </c>
      <c r="F3987" t="inlineStr">
        <is>
          <t>PAPRICA DOCE PCT/500G UN</t>
        </is>
      </c>
      <c r="G3987" t="n">
        <v>2368</v>
      </c>
      <c r="H3987" t="n">
        <v>3</v>
      </c>
      <c r="I3987" t="inlineStr">
        <is>
          <t>UN</t>
        </is>
      </c>
      <c r="J3987" t="inlineStr">
        <is>
          <t>ALIMENTOS</t>
        </is>
      </c>
      <c r="K3987" t="inlineStr">
        <is>
          <t>05/2025</t>
        </is>
      </c>
      <c r="L3987" t="n">
        <v>13.5</v>
      </c>
      <c r="M3987" s="551" t="n">
        <v>45804</v>
      </c>
      <c r="N3987" t="n">
        <v>13.5</v>
      </c>
      <c r="O3987" t="n">
        <v>13.5</v>
      </c>
      <c r="P3987" t="n">
        <v>40.5</v>
      </c>
    </row>
    <row r="3988">
      <c r="A3988" t="n">
        <v>37520</v>
      </c>
      <c r="B3988" t="n">
        <v>122</v>
      </c>
      <c r="C3988" t="inlineStr">
        <is>
          <t>Arcos</t>
        </is>
      </c>
      <c r="D3988" s="551" t="n">
        <v>45809</v>
      </c>
      <c r="E3988" t="n">
        <v>19628</v>
      </c>
      <c r="F3988" t="inlineStr">
        <is>
          <t>CEBOLA KG</t>
        </is>
      </c>
      <c r="G3988" t="n">
        <v>2606</v>
      </c>
      <c r="H3988" t="n">
        <v>16.76</v>
      </c>
      <c r="I3988" t="inlineStr">
        <is>
          <t>KG</t>
        </is>
      </c>
      <c r="J3988" t="inlineStr">
        <is>
          <t>ALIMENTOS</t>
        </is>
      </c>
      <c r="K3988" t="inlineStr">
        <is>
          <t>05/2025</t>
        </is>
      </c>
      <c r="L3988" t="n">
        <v>0</v>
      </c>
      <c r="M3988" s="551" t="n">
        <v>45684</v>
      </c>
      <c r="N3988" t="n">
        <v>2.4</v>
      </c>
      <c r="O3988" t="n">
        <v>3.4</v>
      </c>
      <c r="P3988" t="n">
        <v>40.22</v>
      </c>
    </row>
    <row r="3989">
      <c r="A3989" t="n">
        <v>37371</v>
      </c>
      <c r="B3989" t="n">
        <v>122</v>
      </c>
      <c r="C3989" t="inlineStr">
        <is>
          <t>Arcos</t>
        </is>
      </c>
      <c r="D3989" s="551" t="n">
        <v>45809</v>
      </c>
      <c r="E3989" t="n">
        <v>18155</v>
      </c>
      <c r="F3989" t="inlineStr">
        <is>
          <t>WHISKY BOURBON WILD TURKEY 101 750ML</t>
        </is>
      </c>
      <c r="G3989" t="n">
        <v>3465</v>
      </c>
      <c r="H3989" t="n">
        <v>0.29</v>
      </c>
      <c r="I3989" t="inlineStr">
        <is>
          <t>GR</t>
        </is>
      </c>
      <c r="J3989" t="inlineStr">
        <is>
          <t>BEBIDAS</t>
        </is>
      </c>
      <c r="K3989" t="inlineStr">
        <is>
          <t>05/2025</t>
        </is>
      </c>
      <c r="L3989" t="n">
        <v>0</v>
      </c>
      <c r="M3989" s="551" t="n">
        <v>-693593</v>
      </c>
      <c r="N3989" t="n">
        <v>0</v>
      </c>
      <c r="O3989" t="n">
        <v>0</v>
      </c>
      <c r="P3989" t="n">
        <v>38.86</v>
      </c>
    </row>
    <row r="3990">
      <c r="A3990" t="n">
        <v>37363</v>
      </c>
      <c r="B3990" t="n">
        <v>122</v>
      </c>
      <c r="C3990" t="inlineStr">
        <is>
          <t>Arcos</t>
        </is>
      </c>
      <c r="D3990" s="551" t="n">
        <v>45809</v>
      </c>
      <c r="E3990" t="n">
        <v>18180</v>
      </c>
      <c r="F3990" t="inlineStr">
        <is>
          <t>VODKA GREY GOOSE NATURAL 750ML</t>
        </is>
      </c>
      <c r="G3990" t="n">
        <v>3442</v>
      </c>
      <c r="H3990" t="n">
        <v>0.35</v>
      </c>
      <c r="I3990" t="inlineStr">
        <is>
          <t>GR</t>
        </is>
      </c>
      <c r="J3990" t="inlineStr">
        <is>
          <t>BEBIDAS</t>
        </is>
      </c>
      <c r="K3990" t="inlineStr">
        <is>
          <t>05/2025</t>
        </is>
      </c>
      <c r="L3990" t="n">
        <v>0</v>
      </c>
      <c r="M3990" s="551" t="n">
        <v>-693593</v>
      </c>
      <c r="N3990" t="n">
        <v>0</v>
      </c>
      <c r="O3990" t="n">
        <v>109.9</v>
      </c>
      <c r="P3990" t="n">
        <v>38.5</v>
      </c>
    </row>
    <row r="3991">
      <c r="A3991" t="n">
        <v>37540</v>
      </c>
      <c r="B3991" t="n">
        <v>122</v>
      </c>
      <c r="C3991" t="inlineStr">
        <is>
          <t>Arcos</t>
        </is>
      </c>
      <c r="D3991" s="551" t="n">
        <v>45809</v>
      </c>
      <c r="E3991" t="n">
        <v>19737</v>
      </c>
      <c r="F3991" t="inlineStr">
        <is>
          <t>MELAO KG</t>
        </is>
      </c>
      <c r="G3991" t="n">
        <v>2516</v>
      </c>
      <c r="H3991" t="n">
        <v>7.26</v>
      </c>
      <c r="I3991" t="inlineStr">
        <is>
          <t>KG</t>
        </is>
      </c>
      <c r="J3991" t="inlineStr">
        <is>
          <t>ALIMENTOS</t>
        </is>
      </c>
      <c r="K3991" t="inlineStr">
        <is>
          <t>05/2025</t>
        </is>
      </c>
      <c r="L3991" t="n">
        <v>5.15</v>
      </c>
      <c r="M3991" s="551" t="n">
        <v>45805</v>
      </c>
      <c r="N3991" t="n">
        <v>4.2</v>
      </c>
      <c r="O3991" t="n">
        <v>4.2</v>
      </c>
      <c r="P3991" t="n">
        <v>37.39</v>
      </c>
    </row>
    <row r="3992">
      <c r="A3992" t="n">
        <v>37463</v>
      </c>
      <c r="B3992" t="n">
        <v>122</v>
      </c>
      <c r="C3992" t="inlineStr">
        <is>
          <t>Arcos</t>
        </is>
      </c>
      <c r="D3992" s="551" t="n">
        <v>45809</v>
      </c>
      <c r="E3992" t="n">
        <v>20657</v>
      </c>
      <c r="F3992" t="inlineStr">
        <is>
          <t>LEITE CONDENSADO ITALAC C/395G UN</t>
        </is>
      </c>
      <c r="G3992" t="n">
        <v>2110</v>
      </c>
      <c r="H3992" t="n">
        <v>5</v>
      </c>
      <c r="I3992" t="inlineStr">
        <is>
          <t>UN</t>
        </is>
      </c>
      <c r="J3992" t="inlineStr">
        <is>
          <t>ALIMENTOS</t>
        </is>
      </c>
      <c r="K3992" t="inlineStr">
        <is>
          <t>05/2025</t>
        </is>
      </c>
      <c r="L3992" t="n">
        <v>0</v>
      </c>
      <c r="M3992" s="551" t="n">
        <v>45762</v>
      </c>
      <c r="N3992" t="n">
        <v>7.1</v>
      </c>
      <c r="O3992" t="n">
        <v>7.1</v>
      </c>
      <c r="P3992" t="n">
        <v>35.5</v>
      </c>
    </row>
    <row r="3993">
      <c r="A3993" t="n">
        <v>37328</v>
      </c>
      <c r="B3993" t="n">
        <v>122</v>
      </c>
      <c r="C3993" t="inlineStr">
        <is>
          <t>Arcos</t>
        </is>
      </c>
      <c r="D3993" s="551" t="n">
        <v>45809</v>
      </c>
      <c r="E3993" t="n">
        <v>18312</v>
      </c>
      <c r="F3993" t="inlineStr">
        <is>
          <t>LICOR FRANGELICO 700ML</t>
        </is>
      </c>
      <c r="G3993" t="n">
        <v>3321</v>
      </c>
      <c r="H3993" t="n">
        <v>0.3</v>
      </c>
      <c r="I3993" t="inlineStr">
        <is>
          <t>GR</t>
        </is>
      </c>
      <c r="J3993" t="inlineStr">
        <is>
          <t>BEBIDAS</t>
        </is>
      </c>
      <c r="K3993" t="inlineStr">
        <is>
          <t>05/2025</t>
        </is>
      </c>
      <c r="L3993" t="n">
        <v>0</v>
      </c>
      <c r="M3993" s="551" t="n">
        <v>-693593</v>
      </c>
      <c r="N3993" t="n">
        <v>0</v>
      </c>
      <c r="O3993" t="n">
        <v>105.9</v>
      </c>
      <c r="P3993" t="n">
        <v>35.06</v>
      </c>
    </row>
    <row r="3994">
      <c r="A3994" t="n">
        <v>37341</v>
      </c>
      <c r="B3994" t="n">
        <v>122</v>
      </c>
      <c r="C3994" t="inlineStr">
        <is>
          <t>Arcos</t>
        </is>
      </c>
      <c r="D3994" s="551" t="n">
        <v>45809</v>
      </c>
      <c r="E3994" t="n">
        <v>18249</v>
      </c>
      <c r="F3994" t="inlineStr">
        <is>
          <t>SAQUE DOURADO SAGAE 750ML</t>
        </is>
      </c>
      <c r="G3994" t="n">
        <v>3381</v>
      </c>
      <c r="H3994" t="n">
        <v>2</v>
      </c>
      <c r="I3994" t="inlineStr">
        <is>
          <t>UN</t>
        </is>
      </c>
      <c r="J3994" t="inlineStr">
        <is>
          <t>BEBIDAS</t>
        </is>
      </c>
      <c r="K3994" t="inlineStr">
        <is>
          <t>05/2025</t>
        </is>
      </c>
      <c r="L3994" t="n">
        <v>0</v>
      </c>
      <c r="M3994" s="551" t="n">
        <v>-693593</v>
      </c>
      <c r="N3994" t="n">
        <v>0</v>
      </c>
      <c r="O3994" t="n">
        <v>0</v>
      </c>
      <c r="P3994" t="n">
        <v>34.63</v>
      </c>
    </row>
    <row r="3995">
      <c r="A3995" t="n">
        <v>37537</v>
      </c>
      <c r="B3995" t="n">
        <v>122</v>
      </c>
      <c r="C3995" t="inlineStr">
        <is>
          <t>Arcos</t>
        </is>
      </c>
      <c r="D3995" s="551" t="n">
        <v>45809</v>
      </c>
      <c r="E3995" t="n">
        <v>24326</v>
      </c>
      <c r="F3995" t="inlineStr">
        <is>
          <t>LIMAO TAHITI KG</t>
        </is>
      </c>
      <c r="G3995" t="n">
        <v>2499</v>
      </c>
      <c r="H3995" t="n">
        <v>16.16</v>
      </c>
      <c r="I3995" t="inlineStr">
        <is>
          <t>KG</t>
        </is>
      </c>
      <c r="J3995" t="inlineStr">
        <is>
          <t>ALIMENTOS</t>
        </is>
      </c>
      <c r="K3995" t="inlineStr">
        <is>
          <t>05/2025</t>
        </is>
      </c>
      <c r="L3995" t="n">
        <v>2.11</v>
      </c>
      <c r="M3995" s="551" t="n">
        <v>45806</v>
      </c>
      <c r="N3995" t="n">
        <v>2.3</v>
      </c>
      <c r="O3995" t="n">
        <v>32.24</v>
      </c>
      <c r="P3995" t="n">
        <v>34.1</v>
      </c>
    </row>
    <row r="3996">
      <c r="A3996" t="n">
        <v>37418</v>
      </c>
      <c r="B3996" t="n">
        <v>122</v>
      </c>
      <c r="C3996" t="inlineStr">
        <is>
          <t>Arcos</t>
        </is>
      </c>
      <c r="D3996" s="551" t="n">
        <v>45809</v>
      </c>
      <c r="E3996" t="n">
        <v>20422</v>
      </c>
      <c r="F3996" t="inlineStr">
        <is>
          <t>AVEIA EM FLOCOS YOKI 500GR</t>
        </is>
      </c>
      <c r="G3996" t="n">
        <v>2186</v>
      </c>
      <c r="H3996" t="n">
        <v>4</v>
      </c>
      <c r="I3996" t="inlineStr">
        <is>
          <t>UN</t>
        </is>
      </c>
      <c r="J3996" t="inlineStr">
        <is>
          <t>ALIMENTOS</t>
        </is>
      </c>
      <c r="K3996" t="inlineStr">
        <is>
          <t>05/2025</t>
        </is>
      </c>
      <c r="L3996" t="n">
        <v>8.5</v>
      </c>
      <c r="M3996" s="551" t="n">
        <v>45804</v>
      </c>
      <c r="N3996" t="n">
        <v>8.699999999999999</v>
      </c>
      <c r="O3996" t="n">
        <v>8.699999999999999</v>
      </c>
      <c r="P3996" t="n">
        <v>34</v>
      </c>
    </row>
    <row r="3997">
      <c r="A3997" t="n">
        <v>37424</v>
      </c>
      <c r="B3997" t="n">
        <v>122</v>
      </c>
      <c r="C3997" t="inlineStr">
        <is>
          <t>Arcos</t>
        </is>
      </c>
      <c r="D3997" s="551" t="n">
        <v>45809</v>
      </c>
      <c r="E3997" t="n">
        <v>24089</v>
      </c>
      <c r="F3997" t="inlineStr">
        <is>
          <t>BICARBONATO DE SODIO KG</t>
        </is>
      </c>
      <c r="G3997" t="n">
        <v>2316</v>
      </c>
      <c r="H3997" t="n">
        <v>4</v>
      </c>
      <c r="I3997" t="inlineStr">
        <is>
          <t>KG</t>
        </is>
      </c>
      <c r="J3997" t="inlineStr">
        <is>
          <t>ALIMENTOS</t>
        </is>
      </c>
      <c r="K3997" t="inlineStr">
        <is>
          <t>05/2025</t>
        </is>
      </c>
      <c r="L3997" t="n">
        <v>0</v>
      </c>
      <c r="M3997" s="551" t="n">
        <v>45531</v>
      </c>
      <c r="N3997" t="n">
        <v>8.5</v>
      </c>
      <c r="O3997" t="n">
        <v>9</v>
      </c>
      <c r="P3997" t="n">
        <v>34</v>
      </c>
    </row>
    <row r="3998">
      <c r="A3998" t="n">
        <v>37498</v>
      </c>
      <c r="B3998" t="n">
        <v>122</v>
      </c>
      <c r="C3998" t="inlineStr">
        <is>
          <t>Arcos</t>
        </is>
      </c>
      <c r="D3998" s="551" t="n">
        <v>45809</v>
      </c>
      <c r="E3998" t="n">
        <v>20174</v>
      </c>
      <c r="F3998" t="inlineStr">
        <is>
          <t>SEMENTE DE GIRASSOL SEM CASCA KG</t>
        </is>
      </c>
      <c r="G3998" t="n">
        <v>2264</v>
      </c>
      <c r="H3998" t="n">
        <v>2</v>
      </c>
      <c r="I3998" t="inlineStr">
        <is>
          <t>KG</t>
        </is>
      </c>
      <c r="J3998" t="inlineStr">
        <is>
          <t>ALIMENTOS</t>
        </is>
      </c>
      <c r="K3998" t="inlineStr">
        <is>
          <t>05/2025</t>
        </is>
      </c>
      <c r="L3998" t="n">
        <v>16.63</v>
      </c>
      <c r="M3998" s="551" t="n">
        <v>45797</v>
      </c>
      <c r="N3998" t="n">
        <v>16.5</v>
      </c>
      <c r="O3998" t="n">
        <v>16.9</v>
      </c>
      <c r="P3998" t="n">
        <v>33.26</v>
      </c>
    </row>
    <row r="3999">
      <c r="A3999" t="n">
        <v>37562</v>
      </c>
      <c r="B3999" t="n">
        <v>122</v>
      </c>
      <c r="C3999" t="inlineStr">
        <is>
          <t>Arcos</t>
        </is>
      </c>
      <c r="D3999" s="551" t="n">
        <v>45809</v>
      </c>
      <c r="E3999" t="n">
        <v>19203</v>
      </c>
      <c r="F3999" t="inlineStr">
        <is>
          <t>IOGURTE INTEGRAL NESTLE C/170G UN</t>
        </is>
      </c>
      <c r="G3999" t="n">
        <v>2802</v>
      </c>
      <c r="H3999" t="n">
        <v>11</v>
      </c>
      <c r="I3999" t="inlineStr">
        <is>
          <t>UN</t>
        </is>
      </c>
      <c r="J3999" t="inlineStr">
        <is>
          <t>ALIMENTOS</t>
        </is>
      </c>
      <c r="K3999" t="inlineStr">
        <is>
          <t>05/2025</t>
        </is>
      </c>
      <c r="L3999" t="n">
        <v>3</v>
      </c>
      <c r="M3999" s="551" t="n">
        <v>45805</v>
      </c>
      <c r="N3999" t="n">
        <v>3</v>
      </c>
      <c r="O3999" t="n">
        <v>3</v>
      </c>
      <c r="P3999" t="n">
        <v>33</v>
      </c>
    </row>
    <row r="4000">
      <c r="A4000" t="n">
        <v>37298</v>
      </c>
      <c r="B4000" t="n">
        <v>122</v>
      </c>
      <c r="C4000" t="inlineStr">
        <is>
          <t>Arcos</t>
        </is>
      </c>
      <c r="D4000" s="551" t="n">
        <v>45809</v>
      </c>
      <c r="E4000" t="n">
        <v>18486</v>
      </c>
      <c r="F4000" t="inlineStr">
        <is>
          <t>CACHACA FAMIGERADA BRUTA 750ML</t>
        </is>
      </c>
      <c r="G4000" t="n">
        <v>3170</v>
      </c>
      <c r="H4000" t="n">
        <v>1</v>
      </c>
      <c r="I4000" t="inlineStr">
        <is>
          <t>GR</t>
        </is>
      </c>
      <c r="J4000" t="inlineStr">
        <is>
          <t>BEBIDAS</t>
        </is>
      </c>
      <c r="K4000" t="inlineStr">
        <is>
          <t>05/2025</t>
        </is>
      </c>
      <c r="L4000" t="n">
        <v>0</v>
      </c>
      <c r="M4000" s="551" t="n">
        <v>45756</v>
      </c>
      <c r="N4000" t="n">
        <v>32.5</v>
      </c>
      <c r="O4000" t="n">
        <v>27.5</v>
      </c>
      <c r="P4000" t="n">
        <v>32.5</v>
      </c>
    </row>
    <row r="4001">
      <c r="A4001" t="n">
        <v>37296</v>
      </c>
      <c r="B4001" t="n">
        <v>122</v>
      </c>
      <c r="C4001" t="inlineStr">
        <is>
          <t>Arcos</t>
        </is>
      </c>
      <c r="D4001" s="551" t="n">
        <v>45809</v>
      </c>
      <c r="E4001" t="n">
        <v>18511</v>
      </c>
      <c r="F4001" t="inlineStr">
        <is>
          <t>APERITIVO PERNOD 1L</t>
        </is>
      </c>
      <c r="G4001" t="n">
        <v>3149</v>
      </c>
      <c r="H4001" t="n">
        <v>0.1</v>
      </c>
      <c r="I4001" t="inlineStr">
        <is>
          <t>UN</t>
        </is>
      </c>
      <c r="J4001" t="inlineStr">
        <is>
          <t>BEBIDAS</t>
        </is>
      </c>
      <c r="K4001" t="inlineStr">
        <is>
          <t>05/2025</t>
        </is>
      </c>
      <c r="L4001" t="n">
        <v>0</v>
      </c>
      <c r="M4001" s="551" t="n">
        <v>-693593</v>
      </c>
      <c r="N4001" t="n">
        <v>0</v>
      </c>
      <c r="O4001" t="n">
        <v>0</v>
      </c>
      <c r="P4001" t="n">
        <v>32.04</v>
      </c>
    </row>
    <row r="4002">
      <c r="A4002" t="n">
        <v>37631</v>
      </c>
      <c r="B4002" t="n">
        <v>122</v>
      </c>
      <c r="C4002" t="inlineStr">
        <is>
          <t>Arcos</t>
        </is>
      </c>
      <c r="D4002" s="551" t="n">
        <v>45809</v>
      </c>
      <c r="E4002" t="n">
        <v>19479</v>
      </c>
      <c r="F4002" t="inlineStr">
        <is>
          <t>LOURO SECO KG</t>
        </is>
      </c>
      <c r="G4002" t="n">
        <v>2727</v>
      </c>
      <c r="H4002" t="n">
        <v>0.5</v>
      </c>
      <c r="I4002" t="inlineStr">
        <is>
          <t>KG</t>
        </is>
      </c>
      <c r="J4002" t="inlineStr">
        <is>
          <t>ALIMENTOS</t>
        </is>
      </c>
      <c r="K4002" t="inlineStr">
        <is>
          <t>05/2025</t>
        </is>
      </c>
      <c r="L4002" t="n">
        <v>64</v>
      </c>
      <c r="M4002" s="551" t="n">
        <v>45805</v>
      </c>
      <c r="N4002" t="n">
        <v>64</v>
      </c>
      <c r="O4002" t="n">
        <v>64</v>
      </c>
      <c r="P4002" t="n">
        <v>32</v>
      </c>
    </row>
    <row r="4003">
      <c r="A4003" t="n">
        <v>37462</v>
      </c>
      <c r="B4003" t="n">
        <v>122</v>
      </c>
      <c r="C4003" t="inlineStr">
        <is>
          <t>Arcos</t>
        </is>
      </c>
      <c r="D4003" s="551" t="n">
        <v>45809</v>
      </c>
      <c r="E4003" t="n">
        <v>20213</v>
      </c>
      <c r="F4003" t="inlineStr">
        <is>
          <t>GRAO DE BICO CAMIL C/2KG</t>
        </is>
      </c>
      <c r="G4003" t="n">
        <v>2251</v>
      </c>
      <c r="H4003" t="n">
        <v>1</v>
      </c>
      <c r="I4003" t="inlineStr">
        <is>
          <t>PC</t>
        </is>
      </c>
      <c r="J4003" t="inlineStr">
        <is>
          <t>ALIMENTOS</t>
        </is>
      </c>
      <c r="K4003" t="inlineStr">
        <is>
          <t>05/2025</t>
        </is>
      </c>
      <c r="L4003" t="n">
        <v>31.35</v>
      </c>
      <c r="M4003" s="551" t="n">
        <v>45797</v>
      </c>
      <c r="N4003" t="n">
        <v>31.62</v>
      </c>
      <c r="O4003" t="n">
        <v>31.49</v>
      </c>
      <c r="P4003" t="n">
        <v>31.35</v>
      </c>
    </row>
    <row r="4004">
      <c r="A4004" t="n">
        <v>37567</v>
      </c>
      <c r="B4004" t="n">
        <v>122</v>
      </c>
      <c r="C4004" t="inlineStr">
        <is>
          <t>Arcos</t>
        </is>
      </c>
      <c r="D4004" s="551" t="n">
        <v>45809</v>
      </c>
      <c r="E4004" t="n">
        <v>19415</v>
      </c>
      <c r="F4004" t="inlineStr">
        <is>
          <t>MARGARINA COM SAL QUALY 500G UN</t>
        </is>
      </c>
      <c r="G4004" t="n">
        <v>2759</v>
      </c>
      <c r="H4004" t="n">
        <v>4</v>
      </c>
      <c r="I4004" t="inlineStr">
        <is>
          <t>UN</t>
        </is>
      </c>
      <c r="J4004" t="inlineStr">
        <is>
          <t>ALIMENTOS</t>
        </is>
      </c>
      <c r="K4004" t="inlineStr">
        <is>
          <t>05/2025</t>
        </is>
      </c>
      <c r="L4004" t="n">
        <v>7.8</v>
      </c>
      <c r="M4004" s="551" t="n">
        <v>45790</v>
      </c>
      <c r="N4004" t="n">
        <v>7.8</v>
      </c>
      <c r="O4004" t="n">
        <v>7.8</v>
      </c>
      <c r="P4004" t="n">
        <v>31.2</v>
      </c>
    </row>
    <row r="4005">
      <c r="A4005" t="n">
        <v>37366</v>
      </c>
      <c r="B4005" t="n">
        <v>122</v>
      </c>
      <c r="C4005" t="inlineStr">
        <is>
          <t>Arcos</t>
        </is>
      </c>
      <c r="D4005" s="551" t="n">
        <v>45809</v>
      </c>
      <c r="E4005" t="n">
        <v>18177</v>
      </c>
      <c r="F4005" t="inlineStr">
        <is>
          <t>VODKA KETEL ONE GRAPEFRUIT E ROSE 750ML</t>
        </is>
      </c>
      <c r="G4005" t="n">
        <v>3445</v>
      </c>
      <c r="H4005" t="n">
        <v>0.44</v>
      </c>
      <c r="I4005" t="inlineStr">
        <is>
          <t>GR</t>
        </is>
      </c>
      <c r="J4005" t="inlineStr">
        <is>
          <t>BEBIDAS</t>
        </is>
      </c>
      <c r="K4005" t="inlineStr">
        <is>
          <t>05/2025</t>
        </is>
      </c>
      <c r="L4005" t="n">
        <v>0</v>
      </c>
      <c r="M4005" s="551" t="n">
        <v>-693593</v>
      </c>
      <c r="N4005" t="n">
        <v>0</v>
      </c>
      <c r="O4005" t="n">
        <v>71.91</v>
      </c>
      <c r="P4005" t="n">
        <v>30.76</v>
      </c>
    </row>
    <row r="4006">
      <c r="A4006" t="n">
        <v>37630</v>
      </c>
      <c r="B4006" t="n">
        <v>122</v>
      </c>
      <c r="C4006" t="inlineStr">
        <is>
          <t>Arcos</t>
        </is>
      </c>
      <c r="D4006" s="551" t="n">
        <v>45809</v>
      </c>
      <c r="E4006" t="n">
        <v>18327</v>
      </c>
      <c r="F4006" t="inlineStr">
        <is>
          <t>LICOR COINTREAU 700ML</t>
        </is>
      </c>
      <c r="G4006" t="n">
        <v>3306</v>
      </c>
      <c r="H4006" t="n">
        <v>0.28</v>
      </c>
      <c r="I4006" t="inlineStr">
        <is>
          <t>GR</t>
        </is>
      </c>
      <c r="J4006" t="inlineStr">
        <is>
          <t>BEBIDAS</t>
        </is>
      </c>
      <c r="K4006" t="inlineStr">
        <is>
          <t>05/2025</t>
        </is>
      </c>
      <c r="L4006" t="n">
        <v>0</v>
      </c>
      <c r="M4006" s="551" t="n">
        <v>45405</v>
      </c>
      <c r="N4006" t="n">
        <v>108</v>
      </c>
      <c r="O4006" t="n">
        <v>107</v>
      </c>
      <c r="P4006" t="n">
        <v>30.24</v>
      </c>
    </row>
    <row r="4007">
      <c r="A4007" t="n">
        <v>37403</v>
      </c>
      <c r="B4007" t="n">
        <v>122</v>
      </c>
      <c r="C4007" t="inlineStr">
        <is>
          <t>Arcos</t>
        </is>
      </c>
      <c r="D4007" s="551" t="n">
        <v>45809</v>
      </c>
      <c r="E4007" t="n">
        <v>26342</v>
      </c>
      <c r="F4007" t="inlineStr">
        <is>
          <t>ACUCAR CONFEITEIRO HARALD C/1KG</t>
        </is>
      </c>
      <c r="G4007" t="n">
        <v>1986</v>
      </c>
      <c r="H4007" t="n">
        <v>2</v>
      </c>
      <c r="I4007" t="inlineStr">
        <is>
          <t>PC</t>
        </is>
      </c>
      <c r="J4007" t="inlineStr">
        <is>
          <t>ALIMENTOS</t>
        </is>
      </c>
      <c r="K4007" t="inlineStr">
        <is>
          <t>05/2025</t>
        </is>
      </c>
      <c r="L4007" t="n">
        <v>14.99</v>
      </c>
      <c r="M4007" s="551" t="n">
        <v>45798</v>
      </c>
      <c r="N4007" t="n">
        <v>14.99</v>
      </c>
      <c r="O4007" t="n">
        <v>17.5</v>
      </c>
      <c r="P4007" t="n">
        <v>29.98</v>
      </c>
    </row>
    <row r="4008">
      <c r="A4008" t="n">
        <v>37475</v>
      </c>
      <c r="B4008" t="n">
        <v>122</v>
      </c>
      <c r="C4008" t="inlineStr">
        <is>
          <t>Arcos</t>
        </is>
      </c>
      <c r="D4008" s="551" t="n">
        <v>45809</v>
      </c>
      <c r="E4008" t="n">
        <v>25642</v>
      </c>
      <c r="F4008" t="inlineStr">
        <is>
          <t>MISSO AZUMA 500G</t>
        </is>
      </c>
      <c r="G4008" t="n">
        <v>2346</v>
      </c>
      <c r="H4008" t="n">
        <v>2</v>
      </c>
      <c r="I4008" t="inlineStr">
        <is>
          <t>UN</t>
        </is>
      </c>
      <c r="J4008" t="inlineStr">
        <is>
          <t>ALIMENTOS</t>
        </is>
      </c>
      <c r="K4008" t="inlineStr">
        <is>
          <t>05/2025</t>
        </is>
      </c>
      <c r="L4008" t="n">
        <v>0</v>
      </c>
      <c r="M4008" s="551" t="n">
        <v>45740</v>
      </c>
      <c r="N4008" t="n">
        <v>14.94</v>
      </c>
      <c r="O4008" t="n">
        <v>14.94</v>
      </c>
      <c r="P4008" t="n">
        <v>29.88</v>
      </c>
    </row>
    <row r="4009">
      <c r="A4009" t="n">
        <v>37528</v>
      </c>
      <c r="B4009" t="n">
        <v>122</v>
      </c>
      <c r="C4009" t="inlineStr">
        <is>
          <t>Arcos</t>
        </is>
      </c>
      <c r="D4009" s="551" t="n">
        <v>45809</v>
      </c>
      <c r="E4009" t="n">
        <v>19485</v>
      </c>
      <c r="F4009" t="inlineStr">
        <is>
          <t>ENDRO DILL KG</t>
        </is>
      </c>
      <c r="G4009" t="n">
        <v>2721</v>
      </c>
      <c r="H4009" t="n">
        <v>0.68</v>
      </c>
      <c r="I4009" t="inlineStr">
        <is>
          <t>KG</t>
        </is>
      </c>
      <c r="J4009" t="inlineStr">
        <is>
          <t>ALIMENTOS</t>
        </is>
      </c>
      <c r="K4009" t="inlineStr">
        <is>
          <t>05/2025</t>
        </is>
      </c>
      <c r="L4009" t="n">
        <v>42.48</v>
      </c>
      <c r="M4009" s="551" t="n">
        <v>45807</v>
      </c>
      <c r="N4009" t="n">
        <v>40</v>
      </c>
      <c r="O4009" t="n">
        <v>40</v>
      </c>
      <c r="P4009" t="n">
        <v>28.89</v>
      </c>
    </row>
    <row r="4010">
      <c r="A4010" t="n">
        <v>37555</v>
      </c>
      <c r="B4010" t="n">
        <v>122</v>
      </c>
      <c r="C4010" t="inlineStr">
        <is>
          <t>Arcos</t>
        </is>
      </c>
      <c r="D4010" s="551" t="n">
        <v>45809</v>
      </c>
      <c r="E4010" t="n">
        <v>17061</v>
      </c>
      <c r="F4010" t="inlineStr">
        <is>
          <t>SALVIA KG</t>
        </is>
      </c>
      <c r="G4010" t="n">
        <v>2738</v>
      </c>
      <c r="H4010" t="n">
        <v>0.36</v>
      </c>
      <c r="I4010" t="inlineStr">
        <is>
          <t>KG</t>
        </is>
      </c>
      <c r="J4010" t="inlineStr">
        <is>
          <t>ALIMENTOS</t>
        </is>
      </c>
      <c r="K4010" t="inlineStr">
        <is>
          <t>05/2025</t>
        </is>
      </c>
      <c r="L4010" t="n">
        <v>80</v>
      </c>
      <c r="M4010" s="551" t="n">
        <v>45799</v>
      </c>
      <c r="N4010" t="n">
        <v>80</v>
      </c>
      <c r="O4010" t="n">
        <v>9</v>
      </c>
      <c r="P4010" t="n">
        <v>28.8</v>
      </c>
    </row>
    <row r="4011">
      <c r="A4011" t="n">
        <v>37503</v>
      </c>
      <c r="B4011" t="n">
        <v>122</v>
      </c>
      <c r="C4011" t="inlineStr">
        <is>
          <t>Arcos</t>
        </is>
      </c>
      <c r="D4011" s="551" t="n">
        <v>45809</v>
      </c>
      <c r="E4011" t="n">
        <v>20961</v>
      </c>
      <c r="F4011" t="inlineStr">
        <is>
          <t>VINAGRE DE MACA CASTELO 750ML UN</t>
        </is>
      </c>
      <c r="G4011" t="n">
        <v>2015</v>
      </c>
      <c r="H4011" t="n">
        <v>4</v>
      </c>
      <c r="I4011" t="inlineStr">
        <is>
          <t>UN</t>
        </is>
      </c>
      <c r="J4011" t="inlineStr">
        <is>
          <t>ALIMENTOS</t>
        </is>
      </c>
      <c r="K4011" t="inlineStr">
        <is>
          <t>05/2025</t>
        </is>
      </c>
      <c r="L4011" t="n">
        <v>6.76</v>
      </c>
      <c r="M4011" s="551" t="n">
        <v>45784</v>
      </c>
      <c r="N4011" t="n">
        <v>6.76</v>
      </c>
      <c r="O4011" t="n">
        <v>6.73</v>
      </c>
      <c r="P4011" t="n">
        <v>27.04</v>
      </c>
    </row>
    <row r="4012">
      <c r="A4012" t="n">
        <v>37303</v>
      </c>
      <c r="B4012" t="n">
        <v>122</v>
      </c>
      <c r="C4012" t="inlineStr">
        <is>
          <t>Arcos</t>
        </is>
      </c>
      <c r="D4012" s="551" t="n">
        <v>45809</v>
      </c>
      <c r="E4012" t="n">
        <v>18383</v>
      </c>
      <c r="F4012" t="inlineStr">
        <is>
          <t>CONHAQUE BRANDY NAPOLEON COURRIER 700ML</t>
        </is>
      </c>
      <c r="G4012" t="n">
        <v>3256</v>
      </c>
      <c r="H4012" t="n">
        <v>0.26</v>
      </c>
      <c r="I4012" t="inlineStr">
        <is>
          <t>UN</t>
        </is>
      </c>
      <c r="J4012" t="inlineStr">
        <is>
          <t>BEBIDAS</t>
        </is>
      </c>
      <c r="K4012" t="inlineStr">
        <is>
          <t>05/2025</t>
        </is>
      </c>
      <c r="L4012" t="n">
        <v>0</v>
      </c>
      <c r="M4012" s="551" t="n">
        <v>-693593</v>
      </c>
      <c r="N4012" t="n">
        <v>0</v>
      </c>
      <c r="O4012" t="n">
        <v>0</v>
      </c>
      <c r="P4012" t="n">
        <v>26.87</v>
      </c>
    </row>
    <row r="4013">
      <c r="A4013" t="n">
        <v>37553</v>
      </c>
      <c r="B4013" t="n">
        <v>122</v>
      </c>
      <c r="C4013" t="inlineStr">
        <is>
          <t>Arcos</t>
        </is>
      </c>
      <c r="D4013" s="551" t="n">
        <v>45809</v>
      </c>
      <c r="E4013" t="n">
        <v>19468</v>
      </c>
      <c r="F4013" t="inlineStr">
        <is>
          <t>SALSA KG</t>
        </is>
      </c>
      <c r="G4013" t="n">
        <v>2736</v>
      </c>
      <c r="H4013" t="n">
        <v>2.86</v>
      </c>
      <c r="I4013" t="inlineStr">
        <is>
          <t>KG</t>
        </is>
      </c>
      <c r="J4013" t="inlineStr">
        <is>
          <t>ALIMENTOS</t>
        </is>
      </c>
      <c r="K4013" t="inlineStr">
        <is>
          <t>05/2025</t>
        </is>
      </c>
      <c r="L4013" t="n">
        <v>9.210000000000001</v>
      </c>
      <c r="M4013" s="551" t="n">
        <v>45807</v>
      </c>
      <c r="N4013" t="n">
        <v>9</v>
      </c>
      <c r="O4013" t="n">
        <v>9</v>
      </c>
      <c r="P4013" t="n">
        <v>26.34</v>
      </c>
    </row>
    <row r="4014">
      <c r="A4014" t="n">
        <v>37495</v>
      </c>
      <c r="B4014" t="n">
        <v>122</v>
      </c>
      <c r="C4014" t="inlineStr">
        <is>
          <t>Arcos</t>
        </is>
      </c>
      <c r="D4014" s="551" t="n">
        <v>45809</v>
      </c>
      <c r="E4014" t="n">
        <v>19902</v>
      </c>
      <c r="F4014" t="inlineStr">
        <is>
          <t>SAL SACHE CISNE 1000X0,001G</t>
        </is>
      </c>
      <c r="G4014" t="n">
        <v>2382</v>
      </c>
      <c r="H4014" t="n">
        <v>1</v>
      </c>
      <c r="I4014" t="inlineStr">
        <is>
          <t>CX</t>
        </is>
      </c>
      <c r="J4014" t="inlineStr">
        <is>
          <t>ALIMENTOS</t>
        </is>
      </c>
      <c r="K4014" t="inlineStr">
        <is>
          <t>05/2025</t>
        </is>
      </c>
      <c r="L4014" t="n">
        <v>0</v>
      </c>
      <c r="M4014" s="551" t="n">
        <v>-693593</v>
      </c>
      <c r="N4014" t="n">
        <v>0</v>
      </c>
      <c r="O4014" t="n">
        <v>22.9</v>
      </c>
      <c r="P4014" t="n">
        <v>25.8</v>
      </c>
    </row>
    <row r="4015">
      <c r="A4015" t="n">
        <v>37322</v>
      </c>
      <c r="B4015" t="n">
        <v>122</v>
      </c>
      <c r="C4015" t="inlineStr">
        <is>
          <t>Arcos</t>
        </is>
      </c>
      <c r="D4015" s="551" t="n">
        <v>45809</v>
      </c>
      <c r="E4015" t="n">
        <v>18329</v>
      </c>
      <c r="F4015" t="inlineStr">
        <is>
          <t>LICOR CHARTREAUSE VERDE 700ML</t>
        </is>
      </c>
      <c r="G4015" t="n">
        <v>3304</v>
      </c>
      <c r="H4015" t="n">
        <v>0.06</v>
      </c>
      <c r="I4015" t="inlineStr">
        <is>
          <t>UN</t>
        </is>
      </c>
      <c r="J4015" t="inlineStr">
        <is>
          <t>BEBIDAS</t>
        </is>
      </c>
      <c r="K4015" t="inlineStr">
        <is>
          <t>05/2025</t>
        </is>
      </c>
      <c r="L4015" t="n">
        <v>0</v>
      </c>
      <c r="M4015" s="551" t="n">
        <v>-693593</v>
      </c>
      <c r="N4015" t="n">
        <v>0</v>
      </c>
      <c r="O4015" t="n">
        <v>0</v>
      </c>
      <c r="P4015" t="n">
        <v>25.18</v>
      </c>
    </row>
    <row r="4016">
      <c r="A4016" t="n">
        <v>37522</v>
      </c>
      <c r="B4016" t="n">
        <v>122</v>
      </c>
      <c r="C4016" t="inlineStr">
        <is>
          <t>Arcos</t>
        </is>
      </c>
      <c r="D4016" s="551" t="n">
        <v>45809</v>
      </c>
      <c r="E4016" t="n">
        <v>19489</v>
      </c>
      <c r="F4016" t="inlineStr">
        <is>
          <t>CEBOLETE KG</t>
        </is>
      </c>
      <c r="G4016" t="n">
        <v>2719</v>
      </c>
      <c r="H4016" t="n">
        <v>0.26</v>
      </c>
      <c r="I4016" t="inlineStr">
        <is>
          <t>KG</t>
        </is>
      </c>
      <c r="J4016" t="inlineStr">
        <is>
          <t>ALIMENTOS</t>
        </is>
      </c>
      <c r="K4016" t="inlineStr">
        <is>
          <t>05/2025</t>
        </is>
      </c>
      <c r="L4016" t="n">
        <v>89</v>
      </c>
      <c r="M4016" s="551" t="n">
        <v>45799</v>
      </c>
      <c r="N4016" t="n">
        <v>89</v>
      </c>
      <c r="O4016" t="n">
        <v>85</v>
      </c>
      <c r="P4016" t="n">
        <v>23.14</v>
      </c>
    </row>
    <row r="4017">
      <c r="A4017" t="n">
        <v>37539</v>
      </c>
      <c r="B4017" t="n">
        <v>122</v>
      </c>
      <c r="C4017" t="inlineStr">
        <is>
          <t>Arcos</t>
        </is>
      </c>
      <c r="D4017" s="551" t="n">
        <v>45809</v>
      </c>
      <c r="E4017" t="n">
        <v>19476</v>
      </c>
      <c r="F4017" t="inlineStr">
        <is>
          <t>MANJERICAO KG</t>
        </is>
      </c>
      <c r="G4017" t="n">
        <v>2729</v>
      </c>
      <c r="H4017" t="n">
        <v>0.54</v>
      </c>
      <c r="I4017" t="inlineStr">
        <is>
          <t>KG</t>
        </is>
      </c>
      <c r="J4017" t="inlineStr">
        <is>
          <t>ALIMENTOS</t>
        </is>
      </c>
      <c r="K4017" t="inlineStr">
        <is>
          <t>05/2025</t>
        </is>
      </c>
      <c r="L4017" t="n">
        <v>42.6</v>
      </c>
      <c r="M4017" s="551" t="n">
        <v>45801</v>
      </c>
      <c r="N4017" t="n">
        <v>38</v>
      </c>
      <c r="O4017" t="n">
        <v>40</v>
      </c>
      <c r="P4017" t="n">
        <v>23</v>
      </c>
    </row>
    <row r="4018">
      <c r="A4018" t="n">
        <v>37552</v>
      </c>
      <c r="B4018" t="n">
        <v>122</v>
      </c>
      <c r="C4018" t="inlineStr">
        <is>
          <t>Arcos</t>
        </is>
      </c>
      <c r="D4018" s="551" t="n">
        <v>45809</v>
      </c>
      <c r="E4018" t="n">
        <v>19473</v>
      </c>
      <c r="F4018" t="inlineStr">
        <is>
          <t>RUCULA HIDROPONICA KG</t>
        </is>
      </c>
      <c r="G4018" t="n">
        <v>2732</v>
      </c>
      <c r="H4018" t="n">
        <v>1.38</v>
      </c>
      <c r="I4018" t="inlineStr">
        <is>
          <t>KG</t>
        </is>
      </c>
      <c r="J4018" t="inlineStr">
        <is>
          <t>ALIMENTOS</t>
        </is>
      </c>
      <c r="K4018" t="inlineStr">
        <is>
          <t>05/2025</t>
        </is>
      </c>
      <c r="L4018" t="n">
        <v>16.5</v>
      </c>
      <c r="M4018" s="551" t="n">
        <v>45785</v>
      </c>
      <c r="N4018" t="n">
        <v>18</v>
      </c>
      <c r="O4018" t="n">
        <v>18.8</v>
      </c>
      <c r="P4018" t="n">
        <v>22.77</v>
      </c>
    </row>
    <row r="4019">
      <c r="A4019" t="n">
        <v>37547</v>
      </c>
      <c r="B4019" t="n">
        <v>122</v>
      </c>
      <c r="C4019" t="inlineStr">
        <is>
          <t>Arcos</t>
        </is>
      </c>
      <c r="D4019" s="551" t="n">
        <v>45809</v>
      </c>
      <c r="E4019" t="n">
        <v>19560</v>
      </c>
      <c r="F4019" t="inlineStr">
        <is>
          <t>PIMENTAO VERMELHO KG</t>
        </is>
      </c>
      <c r="G4019" t="n">
        <v>2657</v>
      </c>
      <c r="H4019" t="n">
        <v>1.86</v>
      </c>
      <c r="I4019" t="inlineStr">
        <is>
          <t>KG</t>
        </is>
      </c>
      <c r="J4019" t="inlineStr">
        <is>
          <t>ALIMENTOS</t>
        </is>
      </c>
      <c r="K4019" t="inlineStr">
        <is>
          <t>05/2025</t>
        </is>
      </c>
      <c r="L4019" t="n">
        <v>11.9</v>
      </c>
      <c r="M4019" s="551" t="n">
        <v>45807</v>
      </c>
      <c r="N4019" t="n">
        <v>20</v>
      </c>
      <c r="O4019" t="n">
        <v>13.64</v>
      </c>
      <c r="P4019" t="n">
        <v>22.13</v>
      </c>
    </row>
    <row r="4020">
      <c r="A4020" t="n">
        <v>37529</v>
      </c>
      <c r="B4020" t="n">
        <v>122</v>
      </c>
      <c r="C4020" t="inlineStr">
        <is>
          <t>Arcos</t>
        </is>
      </c>
      <c r="D4020" s="551" t="n">
        <v>45809</v>
      </c>
      <c r="E4020" t="n">
        <v>19460</v>
      </c>
      <c r="F4020" t="inlineStr">
        <is>
          <t>ESTRAGAO KG</t>
        </is>
      </c>
      <c r="G4020" t="n">
        <v>2744</v>
      </c>
      <c r="H4020" t="n">
        <v>0.48</v>
      </c>
      <c r="I4020" t="inlineStr">
        <is>
          <t>KG</t>
        </is>
      </c>
      <c r="J4020" t="inlineStr">
        <is>
          <t>ALIMENTOS</t>
        </is>
      </c>
      <c r="K4020" t="inlineStr">
        <is>
          <t>05/2025</t>
        </is>
      </c>
      <c r="L4020" t="n">
        <v>44.8</v>
      </c>
      <c r="M4020" s="551" t="n">
        <v>45799</v>
      </c>
      <c r="N4020" t="n">
        <v>0</v>
      </c>
      <c r="O4020" t="n">
        <v>44.8</v>
      </c>
      <c r="P4020" t="n">
        <v>21.5</v>
      </c>
    </row>
    <row r="4021">
      <c r="A4021" t="n">
        <v>37559</v>
      </c>
      <c r="B4021" t="n">
        <v>122</v>
      </c>
      <c r="C4021" t="inlineStr">
        <is>
          <t>Arcos</t>
        </is>
      </c>
      <c r="D4021" s="551" t="n">
        <v>45809</v>
      </c>
      <c r="E4021" t="n">
        <v>19717</v>
      </c>
      <c r="F4021" t="inlineStr">
        <is>
          <t>UVA ITALIA KG</t>
        </is>
      </c>
      <c r="G4021" t="n">
        <v>2537</v>
      </c>
      <c r="H4021" t="n">
        <v>1</v>
      </c>
      <c r="I4021" t="inlineStr">
        <is>
          <t>KG</t>
        </is>
      </c>
      <c r="J4021" t="inlineStr">
        <is>
          <t>ALIMENTOS</t>
        </is>
      </c>
      <c r="K4021" t="inlineStr">
        <is>
          <t>05/2025</t>
        </is>
      </c>
      <c r="L4021" t="n">
        <v>21.25</v>
      </c>
      <c r="M4021" s="551" t="n">
        <v>45805</v>
      </c>
      <c r="N4021" t="n">
        <v>22</v>
      </c>
      <c r="O4021" t="n">
        <v>22</v>
      </c>
      <c r="P4021" t="n">
        <v>21.25</v>
      </c>
    </row>
    <row r="4022">
      <c r="A4022" t="n">
        <v>37558</v>
      </c>
      <c r="B4022" t="n">
        <v>122</v>
      </c>
      <c r="C4022" t="inlineStr">
        <is>
          <t>Arcos</t>
        </is>
      </c>
      <c r="D4022" s="551" t="n">
        <v>45809</v>
      </c>
      <c r="E4022" t="n">
        <v>19718</v>
      </c>
      <c r="F4022" t="inlineStr">
        <is>
          <t>UVA CRINSON KG</t>
        </is>
      </c>
      <c r="G4022" t="n">
        <v>2536</v>
      </c>
      <c r="H4022" t="n">
        <v>1</v>
      </c>
      <c r="I4022" t="inlineStr">
        <is>
          <t>KG</t>
        </is>
      </c>
      <c r="J4022" t="inlineStr">
        <is>
          <t>ALIMENTOS</t>
        </is>
      </c>
      <c r="K4022" t="inlineStr">
        <is>
          <t>05/2025</t>
        </is>
      </c>
      <c r="L4022" t="n">
        <v>20.48</v>
      </c>
      <c r="M4022" s="551" t="n">
        <v>45805</v>
      </c>
      <c r="N4022" t="n">
        <v>18.9</v>
      </c>
      <c r="O4022" t="n">
        <v>22</v>
      </c>
      <c r="P4022" t="n">
        <v>20.48</v>
      </c>
    </row>
    <row r="4023">
      <c r="A4023" t="n">
        <v>37413</v>
      </c>
      <c r="B4023" t="n">
        <v>122</v>
      </c>
      <c r="C4023" t="inlineStr">
        <is>
          <t>Arcos</t>
        </is>
      </c>
      <c r="D4023" s="551" t="n">
        <v>45809</v>
      </c>
      <c r="E4023" t="n">
        <v>20429</v>
      </c>
      <c r="F4023" t="inlineStr">
        <is>
          <t>AMIDO DE MILHO MAIZENA 1KG UN</t>
        </is>
      </c>
      <c r="G4023" t="n">
        <v>2184</v>
      </c>
      <c r="H4023" t="n">
        <v>1</v>
      </c>
      <c r="I4023" t="inlineStr">
        <is>
          <t>UN</t>
        </is>
      </c>
      <c r="J4023" t="inlineStr">
        <is>
          <t>ALIMENTOS</t>
        </is>
      </c>
      <c r="K4023" t="inlineStr">
        <is>
          <t>05/2025</t>
        </is>
      </c>
      <c r="L4023" t="n">
        <v>20.25</v>
      </c>
      <c r="M4023" s="551" t="n">
        <v>45804</v>
      </c>
      <c r="N4023" t="n">
        <v>20.25</v>
      </c>
      <c r="O4023" t="n">
        <v>20.25</v>
      </c>
      <c r="P4023" t="n">
        <v>20.25</v>
      </c>
    </row>
    <row r="4024">
      <c r="A4024" t="n">
        <v>37404</v>
      </c>
      <c r="B4024" t="n">
        <v>122</v>
      </c>
      <c r="C4024" t="inlineStr">
        <is>
          <t>Arcos</t>
        </is>
      </c>
      <c r="D4024" s="551" t="n">
        <v>45809</v>
      </c>
      <c r="E4024" t="n">
        <v>21075</v>
      </c>
      <c r="F4024" t="inlineStr">
        <is>
          <t>ACUCAR DEMERARA UNIAO C/1KG</t>
        </is>
      </c>
      <c r="G4024" t="n">
        <v>1993</v>
      </c>
      <c r="H4024" t="n">
        <v>3</v>
      </c>
      <c r="I4024" t="inlineStr">
        <is>
          <t>PC</t>
        </is>
      </c>
      <c r="J4024" t="inlineStr">
        <is>
          <t>ALIMENTOS</t>
        </is>
      </c>
      <c r="K4024" t="inlineStr">
        <is>
          <t>05/2025</t>
        </is>
      </c>
      <c r="L4024" t="n">
        <v>0</v>
      </c>
      <c r="M4024" s="551" t="n">
        <v>-693593</v>
      </c>
      <c r="N4024" t="n">
        <v>0</v>
      </c>
      <c r="O4024" t="n">
        <v>6.41</v>
      </c>
      <c r="P4024" t="n">
        <v>19.23</v>
      </c>
    </row>
    <row r="4025">
      <c r="A4025" t="n">
        <v>37523</v>
      </c>
      <c r="B4025" t="n">
        <v>122</v>
      </c>
      <c r="C4025" t="inlineStr">
        <is>
          <t>Arcos</t>
        </is>
      </c>
      <c r="D4025" s="551" t="n">
        <v>45809</v>
      </c>
      <c r="E4025" t="n">
        <v>19488</v>
      </c>
      <c r="F4025" t="inlineStr">
        <is>
          <t>CEBOLINHA KG</t>
        </is>
      </c>
      <c r="G4025" t="n">
        <v>2720</v>
      </c>
      <c r="H4025" t="n">
        <v>1.7</v>
      </c>
      <c r="I4025" t="inlineStr">
        <is>
          <t>KG</t>
        </is>
      </c>
      <c r="J4025" t="inlineStr">
        <is>
          <t>ALIMENTOS</t>
        </is>
      </c>
      <c r="K4025" t="inlineStr">
        <is>
          <t>05/2025</t>
        </is>
      </c>
      <c r="L4025" t="n">
        <v>10.93</v>
      </c>
      <c r="M4025" s="551" t="n">
        <v>45807</v>
      </c>
      <c r="N4025" t="n">
        <v>12</v>
      </c>
      <c r="O4025" t="n">
        <v>9</v>
      </c>
      <c r="P4025" t="n">
        <v>18.58</v>
      </c>
    </row>
    <row r="4026">
      <c r="A4026" t="n">
        <v>37410</v>
      </c>
      <c r="B4026" t="n">
        <v>122</v>
      </c>
      <c r="C4026" t="inlineStr">
        <is>
          <t>Arcos</t>
        </is>
      </c>
      <c r="D4026" s="551" t="n">
        <v>45809</v>
      </c>
      <c r="E4026" t="n">
        <v>24036</v>
      </c>
      <c r="F4026" t="inlineStr">
        <is>
          <t>ALHO EM PO 1KG UN</t>
        </is>
      </c>
      <c r="G4026" t="n">
        <v>2314</v>
      </c>
      <c r="H4026" t="n">
        <v>1</v>
      </c>
      <c r="I4026" t="inlineStr">
        <is>
          <t>UN</t>
        </is>
      </c>
      <c r="J4026" t="inlineStr">
        <is>
          <t>ALIMENTOS</t>
        </is>
      </c>
      <c r="K4026" t="inlineStr">
        <is>
          <t>05/2025</t>
        </is>
      </c>
      <c r="L4026" t="n">
        <v>0</v>
      </c>
      <c r="M4026" s="551" t="n">
        <v>45776</v>
      </c>
      <c r="N4026" t="n">
        <v>16.85</v>
      </c>
      <c r="O4026" t="n">
        <v>16.85</v>
      </c>
      <c r="P4026" t="n">
        <v>16.85</v>
      </c>
    </row>
    <row r="4027">
      <c r="A4027" t="n">
        <v>37543</v>
      </c>
      <c r="B4027" t="n">
        <v>122</v>
      </c>
      <c r="C4027" t="inlineStr">
        <is>
          <t>Arcos</t>
        </is>
      </c>
      <c r="D4027" s="551" t="n">
        <v>45809</v>
      </c>
      <c r="E4027" t="n">
        <v>19589</v>
      </c>
      <c r="F4027" t="inlineStr">
        <is>
          <t>PEPINO JAPONES KG</t>
        </is>
      </c>
      <c r="G4027" t="n">
        <v>2637</v>
      </c>
      <c r="H4027" t="n">
        <v>4.32</v>
      </c>
      <c r="I4027" t="inlineStr">
        <is>
          <t>KG</t>
        </is>
      </c>
      <c r="J4027" t="inlineStr">
        <is>
          <t>ALIMENTOS</t>
        </is>
      </c>
      <c r="K4027" t="inlineStr">
        <is>
          <t>05/2025</t>
        </is>
      </c>
      <c r="L4027" t="n">
        <v>3.74</v>
      </c>
      <c r="M4027" s="551" t="n">
        <v>45801</v>
      </c>
      <c r="N4027" t="n">
        <v>3.2</v>
      </c>
      <c r="O4027" t="n">
        <v>3.65</v>
      </c>
      <c r="P4027" t="n">
        <v>16.16</v>
      </c>
    </row>
    <row r="4028">
      <c r="A4028" t="n">
        <v>37544</v>
      </c>
      <c r="B4028" t="n">
        <v>122</v>
      </c>
      <c r="C4028" t="inlineStr">
        <is>
          <t>Arcos</t>
        </is>
      </c>
      <c r="D4028" s="551" t="n">
        <v>45809</v>
      </c>
      <c r="E4028" t="n">
        <v>19575</v>
      </c>
      <c r="F4028" t="inlineStr">
        <is>
          <t>PIMENTA DE CHEIRO VERDE KG</t>
        </is>
      </c>
      <c r="G4028" t="n">
        <v>2643</v>
      </c>
      <c r="H4028" t="n">
        <v>0.54</v>
      </c>
      <c r="I4028" t="inlineStr">
        <is>
          <t>KG</t>
        </is>
      </c>
      <c r="J4028" t="inlineStr">
        <is>
          <t>ALIMENTOS</t>
        </is>
      </c>
      <c r="K4028" t="inlineStr">
        <is>
          <t>05/2025</t>
        </is>
      </c>
      <c r="L4028" t="n">
        <v>29.76</v>
      </c>
      <c r="M4028" s="551" t="n">
        <v>45807</v>
      </c>
      <c r="N4028" t="n">
        <v>28</v>
      </c>
      <c r="O4028" t="n">
        <v>27.14</v>
      </c>
      <c r="P4028" t="n">
        <v>16.07</v>
      </c>
    </row>
    <row r="4029">
      <c r="A4029" t="n">
        <v>37532</v>
      </c>
      <c r="B4029" t="n">
        <v>122</v>
      </c>
      <c r="C4029" t="inlineStr">
        <is>
          <t>Arcos</t>
        </is>
      </c>
      <c r="D4029" s="551" t="n">
        <v>45809</v>
      </c>
      <c r="E4029" t="n">
        <v>19480</v>
      </c>
      <c r="F4029" t="inlineStr">
        <is>
          <t>HORTELA HIDROPONICA KG</t>
        </is>
      </c>
      <c r="G4029" t="n">
        <v>2726</v>
      </c>
      <c r="H4029" t="n">
        <v>1.18</v>
      </c>
      <c r="I4029" t="inlineStr">
        <is>
          <t>KG</t>
        </is>
      </c>
      <c r="J4029" t="inlineStr">
        <is>
          <t>ALIMENTOS</t>
        </is>
      </c>
      <c r="K4029" t="inlineStr">
        <is>
          <t>05/2025</t>
        </is>
      </c>
      <c r="L4029" t="n">
        <v>12.46</v>
      </c>
      <c r="M4029" s="551" t="n">
        <v>45807</v>
      </c>
      <c r="N4029" t="n">
        <v>12</v>
      </c>
      <c r="O4029" t="n">
        <v>12.16</v>
      </c>
      <c r="P4029" t="n">
        <v>14.7</v>
      </c>
    </row>
    <row r="4030">
      <c r="A4030" t="n">
        <v>37513</v>
      </c>
      <c r="B4030" t="n">
        <v>122</v>
      </c>
      <c r="C4030" t="inlineStr">
        <is>
          <t>Arcos</t>
        </is>
      </c>
      <c r="D4030" s="551" t="n">
        <v>45809</v>
      </c>
      <c r="E4030" t="n">
        <v>19642</v>
      </c>
      <c r="F4030" t="inlineStr">
        <is>
          <t>BATATA BOLINHA KG</t>
        </is>
      </c>
      <c r="G4030" t="n">
        <v>2596</v>
      </c>
      <c r="H4030" t="n">
        <v>3.16</v>
      </c>
      <c r="I4030" t="inlineStr">
        <is>
          <t>KG</t>
        </is>
      </c>
      <c r="J4030" t="inlineStr">
        <is>
          <t>ALIMENTOS</t>
        </is>
      </c>
      <c r="K4030" t="inlineStr">
        <is>
          <t>05/2025</t>
        </is>
      </c>
      <c r="L4030" t="n">
        <v>4.61</v>
      </c>
      <c r="M4030" s="551" t="n">
        <v>45800</v>
      </c>
      <c r="N4030" t="n">
        <v>4.5</v>
      </c>
      <c r="O4030" t="n">
        <v>4.26</v>
      </c>
      <c r="P4030" t="n">
        <v>14.57</v>
      </c>
    </row>
    <row r="4031">
      <c r="A4031" t="n">
        <v>37358</v>
      </c>
      <c r="B4031" t="n">
        <v>122</v>
      </c>
      <c r="C4031" t="inlineStr">
        <is>
          <t>Arcos</t>
        </is>
      </c>
      <c r="D4031" s="551" t="n">
        <v>45809</v>
      </c>
      <c r="E4031" t="n">
        <v>18191</v>
      </c>
      <c r="F4031" t="inlineStr">
        <is>
          <t>VODKA ABSOLUT VANILIA 750ML</t>
        </is>
      </c>
      <c r="G4031" t="n">
        <v>3433</v>
      </c>
      <c r="H4031" t="n">
        <v>0.27</v>
      </c>
      <c r="I4031" t="inlineStr">
        <is>
          <t>GR</t>
        </is>
      </c>
      <c r="J4031" t="inlineStr">
        <is>
          <t>BEBIDAS</t>
        </is>
      </c>
      <c r="K4031" t="inlineStr">
        <is>
          <t>05/2025</t>
        </is>
      </c>
      <c r="L4031" t="n">
        <v>0</v>
      </c>
      <c r="M4031" s="551" t="n">
        <v>-693593</v>
      </c>
      <c r="N4031" t="n">
        <v>0</v>
      </c>
      <c r="O4031" t="n">
        <v>0</v>
      </c>
      <c r="P4031" t="n">
        <v>13.56</v>
      </c>
    </row>
    <row r="4032">
      <c r="A4032" t="n">
        <v>37486</v>
      </c>
      <c r="B4032" t="n">
        <v>122</v>
      </c>
      <c r="C4032" t="inlineStr">
        <is>
          <t>Arcos</t>
        </is>
      </c>
      <c r="D4032" s="551" t="n">
        <v>45809</v>
      </c>
      <c r="E4032" t="n">
        <v>24401</v>
      </c>
      <c r="F4032" t="inlineStr">
        <is>
          <t>PAPRICA PICANTE PCT 500G UN</t>
        </is>
      </c>
      <c r="G4032" t="n">
        <v>2369</v>
      </c>
      <c r="H4032" t="n">
        <v>1</v>
      </c>
      <c r="I4032" t="inlineStr">
        <is>
          <t>UN</t>
        </is>
      </c>
      <c r="J4032" t="inlineStr">
        <is>
          <t>ALIMENTOS</t>
        </is>
      </c>
      <c r="K4032" t="inlineStr">
        <is>
          <t>05/2025</t>
        </is>
      </c>
      <c r="L4032" t="n">
        <v>0</v>
      </c>
      <c r="M4032" s="551" t="n">
        <v>45762</v>
      </c>
      <c r="N4032" t="n">
        <v>13.5</v>
      </c>
      <c r="O4032" t="n">
        <v>13.5</v>
      </c>
      <c r="P4032" t="n">
        <v>13.5</v>
      </c>
    </row>
    <row r="4033">
      <c r="A4033" t="n">
        <v>37505</v>
      </c>
      <c r="B4033" t="n">
        <v>122</v>
      </c>
      <c r="C4033" t="inlineStr">
        <is>
          <t>Arcos</t>
        </is>
      </c>
      <c r="D4033" s="551" t="n">
        <v>45809</v>
      </c>
      <c r="E4033" t="n">
        <v>19657</v>
      </c>
      <c r="F4033" t="inlineStr">
        <is>
          <t>ABOBORA PESCOCO KG</t>
        </is>
      </c>
      <c r="G4033" t="n">
        <v>2583</v>
      </c>
      <c r="H4033" t="n">
        <v>2.86</v>
      </c>
      <c r="I4033" t="inlineStr">
        <is>
          <t>KG</t>
        </is>
      </c>
      <c r="J4033" t="inlineStr">
        <is>
          <t>ALIMENTOS</t>
        </is>
      </c>
      <c r="K4033" t="inlineStr">
        <is>
          <t>05/2025</t>
        </is>
      </c>
      <c r="L4033" t="n">
        <v>4.6</v>
      </c>
      <c r="M4033" s="551" t="n">
        <v>45800</v>
      </c>
      <c r="N4033" t="n">
        <v>4.9</v>
      </c>
      <c r="O4033" t="n">
        <v>4.5</v>
      </c>
      <c r="P4033" t="n">
        <v>13.16</v>
      </c>
    </row>
    <row r="4034">
      <c r="A4034" t="n">
        <v>37557</v>
      </c>
      <c r="B4034" t="n">
        <v>122</v>
      </c>
      <c r="C4034" t="inlineStr">
        <is>
          <t>Arcos</t>
        </is>
      </c>
      <c r="D4034" s="551" t="n">
        <v>45809</v>
      </c>
      <c r="E4034" t="n">
        <v>19463</v>
      </c>
      <c r="F4034" t="inlineStr">
        <is>
          <t>TOMILHO KG</t>
        </is>
      </c>
      <c r="G4034" t="n">
        <v>2739</v>
      </c>
      <c r="H4034" t="n">
        <v>0.26</v>
      </c>
      <c r="I4034" t="inlineStr">
        <is>
          <t>KG</t>
        </is>
      </c>
      <c r="J4034" t="inlineStr">
        <is>
          <t>ALIMENTOS</t>
        </is>
      </c>
      <c r="K4034" t="inlineStr">
        <is>
          <t>05/2025</t>
        </is>
      </c>
      <c r="L4034" t="n">
        <v>50.38</v>
      </c>
      <c r="M4034" s="551" t="n">
        <v>45804</v>
      </c>
      <c r="N4034" t="n">
        <v>50</v>
      </c>
      <c r="O4034" t="n">
        <v>53.57</v>
      </c>
      <c r="P4034" t="n">
        <v>13.1</v>
      </c>
    </row>
    <row r="4035">
      <c r="A4035" t="n">
        <v>37302</v>
      </c>
      <c r="B4035" t="n">
        <v>122</v>
      </c>
      <c r="C4035" t="inlineStr">
        <is>
          <t>Arcos</t>
        </is>
      </c>
      <c r="D4035" s="551" t="n">
        <v>45809</v>
      </c>
      <c r="E4035" t="n">
        <v>18433</v>
      </c>
      <c r="F4035" t="inlineStr">
        <is>
          <t>CACHAÇA PIRASSUNUNGA 51 OURO 965ML</t>
        </is>
      </c>
      <c r="G4035" t="n">
        <v>3212</v>
      </c>
      <c r="H4035" t="n">
        <v>0.91</v>
      </c>
      <c r="I4035" t="inlineStr">
        <is>
          <t>UN</t>
        </is>
      </c>
      <c r="J4035" t="inlineStr">
        <is>
          <t>BEBIDAS</t>
        </is>
      </c>
      <c r="K4035" t="inlineStr">
        <is>
          <t>05/2025</t>
        </is>
      </c>
      <c r="L4035" t="n">
        <v>0</v>
      </c>
      <c r="M4035" s="551" t="n">
        <v>-693593</v>
      </c>
      <c r="N4035" t="n">
        <v>0</v>
      </c>
      <c r="O4035" t="n">
        <v>0</v>
      </c>
      <c r="P4035" t="n">
        <v>12.31</v>
      </c>
    </row>
    <row r="4036">
      <c r="A4036" t="n">
        <v>37525</v>
      </c>
      <c r="B4036" t="n">
        <v>122</v>
      </c>
      <c r="C4036" t="inlineStr">
        <is>
          <t>Arcos</t>
        </is>
      </c>
      <c r="D4036" s="551" t="n">
        <v>45809</v>
      </c>
      <c r="E4036" t="n">
        <v>19618</v>
      </c>
      <c r="F4036" t="inlineStr">
        <is>
          <t>CHUCHU KG</t>
        </is>
      </c>
      <c r="G4036" t="n">
        <v>2616</v>
      </c>
      <c r="H4036" t="n">
        <v>4.32</v>
      </c>
      <c r="I4036" t="inlineStr">
        <is>
          <t>KG</t>
        </is>
      </c>
      <c r="J4036" t="inlineStr">
        <is>
          <t>ALIMENTOS</t>
        </is>
      </c>
      <c r="K4036" t="inlineStr">
        <is>
          <t>05/2025</t>
        </is>
      </c>
      <c r="L4036" t="n">
        <v>2.7</v>
      </c>
      <c r="M4036" s="551" t="n">
        <v>45807</v>
      </c>
      <c r="N4036" t="n">
        <v>2.5</v>
      </c>
      <c r="O4036" t="n">
        <v>2.5</v>
      </c>
      <c r="P4036" t="n">
        <v>11.66</v>
      </c>
    </row>
    <row r="4037">
      <c r="A4037" t="n">
        <v>37524</v>
      </c>
      <c r="B4037" t="n">
        <v>122</v>
      </c>
      <c r="C4037" t="inlineStr">
        <is>
          <t>Arcos</t>
        </is>
      </c>
      <c r="D4037" s="551" t="n">
        <v>45809</v>
      </c>
      <c r="E4037" t="n">
        <v>19621</v>
      </c>
      <c r="F4037" t="inlineStr">
        <is>
          <t>CENOURA KG</t>
        </is>
      </c>
      <c r="G4037" t="n">
        <v>2613</v>
      </c>
      <c r="H4037" t="n">
        <v>4.34</v>
      </c>
      <c r="I4037" t="inlineStr">
        <is>
          <t>KG</t>
        </is>
      </c>
      <c r="J4037" t="inlineStr">
        <is>
          <t>ALIMENTOS</t>
        </is>
      </c>
      <c r="K4037" t="inlineStr">
        <is>
          <t>05/2025</t>
        </is>
      </c>
      <c r="L4037" t="n">
        <v>2.53</v>
      </c>
      <c r="M4037" s="551" t="n">
        <v>45807</v>
      </c>
      <c r="N4037" t="n">
        <v>3</v>
      </c>
      <c r="O4037" t="n">
        <v>2.37</v>
      </c>
      <c r="P4037" t="n">
        <v>10.98</v>
      </c>
    </row>
    <row r="4038">
      <c r="A4038" t="n">
        <v>37509</v>
      </c>
      <c r="B4038" t="n">
        <v>122</v>
      </c>
      <c r="C4038" t="inlineStr">
        <is>
          <t>Arcos</t>
        </is>
      </c>
      <c r="D4038" s="551" t="n">
        <v>45809</v>
      </c>
      <c r="E4038" t="n">
        <v>19502</v>
      </c>
      <c r="F4038" t="inlineStr">
        <is>
          <t>ALFACE CRESPA ROXA KG</t>
        </is>
      </c>
      <c r="G4038" t="n">
        <v>2708</v>
      </c>
      <c r="H4038" t="n">
        <v>0.6</v>
      </c>
      <c r="I4038" t="inlineStr">
        <is>
          <t>KG</t>
        </is>
      </c>
      <c r="J4038" t="inlineStr">
        <is>
          <t>ALIMENTOS</t>
        </is>
      </c>
      <c r="K4038" t="inlineStr">
        <is>
          <t>05/2025</t>
        </is>
      </c>
      <c r="L4038" t="n">
        <v>18.1</v>
      </c>
      <c r="M4038" s="551" t="n">
        <v>45800</v>
      </c>
      <c r="N4038" t="n">
        <v>18</v>
      </c>
      <c r="O4038" t="n">
        <v>13</v>
      </c>
      <c r="P4038" t="n">
        <v>10.86</v>
      </c>
    </row>
    <row r="4039">
      <c r="A4039" t="n">
        <v>37546</v>
      </c>
      <c r="B4039" t="n">
        <v>122</v>
      </c>
      <c r="C4039" t="inlineStr">
        <is>
          <t>Arcos</t>
        </is>
      </c>
      <c r="D4039" s="551" t="n">
        <v>45809</v>
      </c>
      <c r="E4039" t="n">
        <v>19562</v>
      </c>
      <c r="F4039" t="inlineStr">
        <is>
          <t>PIMENTAO AMARELO KG</t>
        </is>
      </c>
      <c r="G4039" t="n">
        <v>2655</v>
      </c>
      <c r="H4039" t="n">
        <v>0.84</v>
      </c>
      <c r="I4039" t="inlineStr">
        <is>
          <t>KG</t>
        </is>
      </c>
      <c r="J4039" t="inlineStr">
        <is>
          <t>ALIMENTOS</t>
        </is>
      </c>
      <c r="K4039" t="inlineStr">
        <is>
          <t>05/2025</t>
        </is>
      </c>
      <c r="L4039" t="n">
        <v>11.87</v>
      </c>
      <c r="M4039" s="551" t="n">
        <v>45807</v>
      </c>
      <c r="N4039" t="n">
        <v>20</v>
      </c>
      <c r="O4039" t="n">
        <v>13</v>
      </c>
      <c r="P4039" t="n">
        <v>9.970000000000001</v>
      </c>
    </row>
    <row r="4040">
      <c r="A4040" t="n">
        <v>37554</v>
      </c>
      <c r="B4040" t="n">
        <v>122</v>
      </c>
      <c r="C4040" t="inlineStr">
        <is>
          <t>Arcos</t>
        </is>
      </c>
      <c r="D4040" s="551" t="n">
        <v>45809</v>
      </c>
      <c r="E4040" t="n">
        <v>19465</v>
      </c>
      <c r="F4040" t="inlineStr">
        <is>
          <t>SALSAO KG</t>
        </is>
      </c>
      <c r="G4040" t="n">
        <v>2737</v>
      </c>
      <c r="H4040" t="n">
        <v>1.12</v>
      </c>
      <c r="I4040" t="inlineStr">
        <is>
          <t>KG</t>
        </is>
      </c>
      <c r="J4040" t="inlineStr">
        <is>
          <t>ALIMENTOS</t>
        </is>
      </c>
      <c r="K4040" t="inlineStr">
        <is>
          <t>05/2025</t>
        </is>
      </c>
      <c r="L4040" t="n">
        <v>8.880000000000001</v>
      </c>
      <c r="M4040" s="551" t="n">
        <v>45807</v>
      </c>
      <c r="N4040" t="n">
        <v>8.5</v>
      </c>
      <c r="O4040" t="n">
        <v>8.460000000000001</v>
      </c>
      <c r="P4040" t="n">
        <v>9.949999999999999</v>
      </c>
    </row>
    <row r="4041">
      <c r="A4041" t="n">
        <v>37507</v>
      </c>
      <c r="B4041" t="n">
        <v>122</v>
      </c>
      <c r="C4041" t="inlineStr">
        <is>
          <t>Arcos</t>
        </is>
      </c>
      <c r="D4041" s="551" t="n">
        <v>45809</v>
      </c>
      <c r="E4041" t="n">
        <v>19505</v>
      </c>
      <c r="F4041" t="inlineStr">
        <is>
          <t>ALFACE AMERICANA KG</t>
        </is>
      </c>
      <c r="G4041" t="n">
        <v>2706</v>
      </c>
      <c r="H4041" t="n">
        <v>1.14</v>
      </c>
      <c r="I4041" t="inlineStr">
        <is>
          <t>KG</t>
        </is>
      </c>
      <c r="J4041" t="inlineStr">
        <is>
          <t>ALIMENTOS</t>
        </is>
      </c>
      <c r="K4041" t="inlineStr">
        <is>
          <t>05/2025</t>
        </is>
      </c>
      <c r="L4041" t="n">
        <v>8.619999999999999</v>
      </c>
      <c r="M4041" s="551" t="n">
        <v>45807</v>
      </c>
      <c r="N4041" t="n">
        <v>8.5</v>
      </c>
      <c r="O4041" t="n">
        <v>12.58</v>
      </c>
      <c r="P4041" t="n">
        <v>9.83</v>
      </c>
    </row>
    <row r="4042">
      <c r="A4042" t="n">
        <v>37508</v>
      </c>
      <c r="B4042" t="n">
        <v>122</v>
      </c>
      <c r="C4042" t="inlineStr">
        <is>
          <t>Arcos</t>
        </is>
      </c>
      <c r="D4042" s="551" t="n">
        <v>45809</v>
      </c>
      <c r="E4042" t="n">
        <v>19503</v>
      </c>
      <c r="F4042" t="inlineStr">
        <is>
          <t>ALFACE CRESPA KG</t>
        </is>
      </c>
      <c r="G4042" t="n">
        <v>2707</v>
      </c>
      <c r="H4042" t="n">
        <v>1.08</v>
      </c>
      <c r="I4042" t="inlineStr">
        <is>
          <t>KG</t>
        </is>
      </c>
      <c r="J4042" t="inlineStr">
        <is>
          <t>ALIMENTOS</t>
        </is>
      </c>
      <c r="K4042" t="inlineStr">
        <is>
          <t>05/2025</t>
        </is>
      </c>
      <c r="L4042" t="n">
        <v>8.92</v>
      </c>
      <c r="M4042" s="551" t="n">
        <v>45807</v>
      </c>
      <c r="N4042" t="n">
        <v>10</v>
      </c>
      <c r="O4042" t="n">
        <v>8.5</v>
      </c>
      <c r="P4042" t="n">
        <v>9.630000000000001</v>
      </c>
    </row>
    <row r="4043">
      <c r="A4043" t="n">
        <v>37506</v>
      </c>
      <c r="B4043" t="n">
        <v>122</v>
      </c>
      <c r="C4043" t="inlineStr">
        <is>
          <t>Arcos</t>
        </is>
      </c>
      <c r="D4043" s="551" t="n">
        <v>45809</v>
      </c>
      <c r="E4043" t="n">
        <v>19654</v>
      </c>
      <c r="F4043" t="inlineStr">
        <is>
          <t>ABOBRINHA ITALIANA GRAUDA KG</t>
        </is>
      </c>
      <c r="G4043" t="n">
        <v>2586</v>
      </c>
      <c r="H4043" t="n">
        <v>3.26</v>
      </c>
      <c r="I4043" t="inlineStr">
        <is>
          <t>KG</t>
        </is>
      </c>
      <c r="J4043" t="inlineStr">
        <is>
          <t>ALIMENTOS</t>
        </is>
      </c>
      <c r="K4043" t="inlineStr">
        <is>
          <t>05/2025</t>
        </is>
      </c>
      <c r="L4043" t="n">
        <v>2.91</v>
      </c>
      <c r="M4043" s="551" t="n">
        <v>45801</v>
      </c>
      <c r="N4043" t="n">
        <v>3.2</v>
      </c>
      <c r="O4043" t="n">
        <v>3</v>
      </c>
      <c r="P4043" t="n">
        <v>9.49</v>
      </c>
    </row>
    <row r="4044">
      <c r="A4044" t="n">
        <v>37510</v>
      </c>
      <c r="B4044" t="n">
        <v>122</v>
      </c>
      <c r="C4044" t="inlineStr">
        <is>
          <t>Arcos</t>
        </is>
      </c>
      <c r="D4044" s="551" t="n">
        <v>45809</v>
      </c>
      <c r="E4044" t="n">
        <v>19498</v>
      </c>
      <c r="F4044" t="inlineStr">
        <is>
          <t>ALFACE ROMANA KG</t>
        </is>
      </c>
      <c r="G4044" t="n">
        <v>2712</v>
      </c>
      <c r="H4044" t="n">
        <v>0.9</v>
      </c>
      <c r="I4044" t="inlineStr">
        <is>
          <t>KG</t>
        </is>
      </c>
      <c r="J4044" t="inlineStr">
        <is>
          <t>ALIMENTOS</t>
        </is>
      </c>
      <c r="K4044" t="inlineStr">
        <is>
          <t>05/2025</t>
        </is>
      </c>
      <c r="L4044" t="n">
        <v>10.3</v>
      </c>
      <c r="M4044" s="551" t="n">
        <v>45800</v>
      </c>
      <c r="N4044" t="n">
        <v>10</v>
      </c>
      <c r="O4044" t="n">
        <v>12</v>
      </c>
      <c r="P4044" t="n">
        <v>9.27</v>
      </c>
    </row>
    <row r="4045">
      <c r="A4045" t="n">
        <v>37549</v>
      </c>
      <c r="B4045" t="n">
        <v>122</v>
      </c>
      <c r="C4045" t="inlineStr">
        <is>
          <t>Arcos</t>
        </is>
      </c>
      <c r="D4045" s="551" t="n">
        <v>45809</v>
      </c>
      <c r="E4045" t="n">
        <v>19557</v>
      </c>
      <c r="F4045" t="inlineStr">
        <is>
          <t>RABANETE KG</t>
        </is>
      </c>
      <c r="G4045" t="n">
        <v>2660</v>
      </c>
      <c r="H4045" t="n">
        <v>1.48</v>
      </c>
      <c r="I4045" t="inlineStr">
        <is>
          <t>KG</t>
        </is>
      </c>
      <c r="J4045" t="inlineStr">
        <is>
          <t>ALIMENTOS</t>
        </is>
      </c>
      <c r="K4045" t="inlineStr">
        <is>
          <t>05/2025</t>
        </is>
      </c>
      <c r="L4045" t="n">
        <v>6.1</v>
      </c>
      <c r="M4045" s="551" t="n">
        <v>45801</v>
      </c>
      <c r="N4045" t="n">
        <v>5.4</v>
      </c>
      <c r="O4045" t="n">
        <v>6</v>
      </c>
      <c r="P4045" t="n">
        <v>9.029999999999999</v>
      </c>
    </row>
    <row r="4046">
      <c r="A4046" t="n">
        <v>37430</v>
      </c>
      <c r="B4046" t="n">
        <v>122</v>
      </c>
      <c r="C4046" t="inlineStr">
        <is>
          <t>Arcos</t>
        </is>
      </c>
      <c r="D4046" s="551" t="n">
        <v>45809</v>
      </c>
      <c r="E4046" t="n">
        <v>24110</v>
      </c>
      <c r="F4046" t="inlineStr">
        <is>
          <t>CANELA EM PO KG</t>
        </is>
      </c>
      <c r="G4046" t="n">
        <v>2322</v>
      </c>
      <c r="H4046" t="n">
        <v>0.5</v>
      </c>
      <c r="I4046" t="inlineStr">
        <is>
          <t>KG</t>
        </is>
      </c>
      <c r="J4046" t="inlineStr">
        <is>
          <t>ALIMENTOS</t>
        </is>
      </c>
      <c r="K4046" t="inlineStr">
        <is>
          <t>05/2025</t>
        </is>
      </c>
      <c r="L4046" t="n">
        <v>0</v>
      </c>
      <c r="M4046" s="551" t="n">
        <v>45776</v>
      </c>
      <c r="N4046" t="n">
        <v>17.2</v>
      </c>
      <c r="O4046" t="n">
        <v>60</v>
      </c>
      <c r="P4046" t="n">
        <v>8.6</v>
      </c>
    </row>
    <row r="4047">
      <c r="A4047" t="n">
        <v>37397</v>
      </c>
      <c r="B4047" t="n">
        <v>122</v>
      </c>
      <c r="C4047" t="inlineStr">
        <is>
          <t>Arcos</t>
        </is>
      </c>
      <c r="D4047" s="551" t="n">
        <v>45809</v>
      </c>
      <c r="E4047" t="n">
        <v>18017</v>
      </c>
      <c r="F4047" t="inlineStr">
        <is>
          <t>ESPUMANTE CAVA BRUT STARS TOUCH OF ROSE 750ML</t>
        </is>
      </c>
      <c r="G4047" t="n">
        <v>3580</v>
      </c>
      <c r="H4047" t="n">
        <v>8</v>
      </c>
      <c r="I4047" t="inlineStr">
        <is>
          <t>GR</t>
        </is>
      </c>
      <c r="J4047" t="inlineStr">
        <is>
          <t>BEBIDAS</t>
        </is>
      </c>
      <c r="K4047" t="inlineStr">
        <is>
          <t>05/2025</t>
        </is>
      </c>
      <c r="L4047" t="n">
        <v>0</v>
      </c>
      <c r="M4047" s="551" t="n">
        <v>45622</v>
      </c>
      <c r="N4047" t="n">
        <v>0.9399999999999999</v>
      </c>
      <c r="O4047" t="n">
        <v>0.9399999999999999</v>
      </c>
      <c r="P4047" t="n">
        <v>7.53</v>
      </c>
    </row>
    <row r="4048">
      <c r="A4048" t="n">
        <v>37519</v>
      </c>
      <c r="B4048" t="n">
        <v>122</v>
      </c>
      <c r="C4048" t="inlineStr">
        <is>
          <t>Arcos</t>
        </is>
      </c>
      <c r="D4048" s="551" t="n">
        <v>45809</v>
      </c>
      <c r="E4048" t="n">
        <v>19626</v>
      </c>
      <c r="F4048" t="inlineStr">
        <is>
          <t>CEBOLA ECHALOTAS KG</t>
        </is>
      </c>
      <c r="G4048" t="n">
        <v>2608</v>
      </c>
      <c r="H4048" t="n">
        <v>2.16</v>
      </c>
      <c r="I4048" t="inlineStr">
        <is>
          <t>KG</t>
        </is>
      </c>
      <c r="J4048" t="inlineStr">
        <is>
          <t>ALIMENTOS</t>
        </is>
      </c>
      <c r="K4048" t="inlineStr">
        <is>
          <t>05/2025</t>
        </is>
      </c>
      <c r="L4048" t="n">
        <v>3.43</v>
      </c>
      <c r="M4048" s="551" t="n">
        <v>45807</v>
      </c>
      <c r="N4048" t="n">
        <v>4.16</v>
      </c>
      <c r="O4048" t="n">
        <v>4.16</v>
      </c>
      <c r="P4048" t="n">
        <v>7.41</v>
      </c>
    </row>
    <row r="4049">
      <c r="A4049" t="n">
        <v>37550</v>
      </c>
      <c r="B4049" t="n">
        <v>122</v>
      </c>
      <c r="C4049" t="inlineStr">
        <is>
          <t>Arcos</t>
        </is>
      </c>
      <c r="D4049" s="551" t="n">
        <v>45809</v>
      </c>
      <c r="E4049" t="n">
        <v>19553</v>
      </c>
      <c r="F4049" t="inlineStr">
        <is>
          <t>REPOLHO BRANCO KG</t>
        </is>
      </c>
      <c r="G4049" t="n">
        <v>2663</v>
      </c>
      <c r="H4049" t="n">
        <v>2.96</v>
      </c>
      <c r="I4049" t="inlineStr">
        <is>
          <t>KG</t>
        </is>
      </c>
      <c r="J4049" t="inlineStr">
        <is>
          <t>ALIMENTOS</t>
        </is>
      </c>
      <c r="K4049" t="inlineStr">
        <is>
          <t>05/2025</t>
        </is>
      </c>
      <c r="L4049" t="n">
        <v>2.48</v>
      </c>
      <c r="M4049" s="551" t="n">
        <v>45807</v>
      </c>
      <c r="N4049" t="n">
        <v>2.5</v>
      </c>
      <c r="O4049" t="n">
        <v>2.5</v>
      </c>
      <c r="P4049" t="n">
        <v>7.34</v>
      </c>
    </row>
    <row r="4050">
      <c r="A4050" t="n">
        <v>37515</v>
      </c>
      <c r="B4050" t="n">
        <v>122</v>
      </c>
      <c r="C4050" t="inlineStr">
        <is>
          <t>Arcos</t>
        </is>
      </c>
      <c r="D4050" s="551" t="n">
        <v>45809</v>
      </c>
      <c r="E4050" t="n">
        <v>19632</v>
      </c>
      <c r="F4050" t="inlineStr">
        <is>
          <t>BETERRABA KG</t>
        </is>
      </c>
      <c r="G4050" t="n">
        <v>2604</v>
      </c>
      <c r="H4050" t="n">
        <v>3.12</v>
      </c>
      <c r="I4050" t="inlineStr">
        <is>
          <t>KG</t>
        </is>
      </c>
      <c r="J4050" t="inlineStr">
        <is>
          <t>ALIMENTOS</t>
        </is>
      </c>
      <c r="K4050" t="inlineStr">
        <is>
          <t>05/2025</t>
        </is>
      </c>
      <c r="L4050" t="n">
        <v>2.13</v>
      </c>
      <c r="M4050" s="551" t="n">
        <v>45807</v>
      </c>
      <c r="N4050" t="n">
        <v>2.8</v>
      </c>
      <c r="O4050" t="n">
        <v>2.8</v>
      </c>
      <c r="P4050" t="n">
        <v>6.65</v>
      </c>
    </row>
    <row r="4051">
      <c r="A4051" t="n">
        <v>37442</v>
      </c>
      <c r="B4051" t="n">
        <v>122</v>
      </c>
      <c r="C4051" t="inlineStr">
        <is>
          <t>Arcos</t>
        </is>
      </c>
      <c r="D4051" s="551" t="n">
        <v>45809</v>
      </c>
      <c r="E4051" t="n">
        <v>24170</v>
      </c>
      <c r="F4051" t="inlineStr">
        <is>
          <t>COENTRO EM GRAO KG</t>
        </is>
      </c>
      <c r="G4051" t="n">
        <v>2330</v>
      </c>
      <c r="H4051" t="n">
        <v>0.5</v>
      </c>
      <c r="I4051" t="inlineStr">
        <is>
          <t>KG</t>
        </is>
      </c>
      <c r="J4051" t="inlineStr">
        <is>
          <t>ALIMENTOS</t>
        </is>
      </c>
      <c r="K4051" t="inlineStr">
        <is>
          <t>05/2025</t>
        </is>
      </c>
      <c r="L4051" t="n">
        <v>0</v>
      </c>
      <c r="M4051" s="551" t="n">
        <v>-693593</v>
      </c>
      <c r="N4051" t="n">
        <v>0</v>
      </c>
      <c r="O4051" t="n">
        <v>11</v>
      </c>
      <c r="P4051" t="n">
        <v>5.5</v>
      </c>
    </row>
    <row r="4052">
      <c r="A4052" t="n">
        <v>37526</v>
      </c>
      <c r="B4052" t="n">
        <v>122</v>
      </c>
      <c r="C4052" t="inlineStr">
        <is>
          <t>Arcos</t>
        </is>
      </c>
      <c r="D4052" s="551" t="n">
        <v>45809</v>
      </c>
      <c r="E4052" t="n">
        <v>19617</v>
      </c>
      <c r="F4052" t="inlineStr">
        <is>
          <t>COENTRO KG</t>
        </is>
      </c>
      <c r="G4052" t="n">
        <v>2617</v>
      </c>
      <c r="H4052" t="n">
        <v>0.46</v>
      </c>
      <c r="I4052" t="inlineStr">
        <is>
          <t>KG</t>
        </is>
      </c>
      <c r="J4052" t="inlineStr">
        <is>
          <t>ALIMENTOS</t>
        </is>
      </c>
      <c r="K4052" t="inlineStr">
        <is>
          <t>05/2025</t>
        </is>
      </c>
      <c r="L4052" t="n">
        <v>11.51</v>
      </c>
      <c r="M4052" s="551" t="n">
        <v>45804</v>
      </c>
      <c r="N4052" t="n">
        <v>11</v>
      </c>
      <c r="O4052" t="n">
        <v>9.81</v>
      </c>
      <c r="P4052" t="n">
        <v>5.29</v>
      </c>
    </row>
    <row r="4053">
      <c r="A4053" t="n">
        <v>37493</v>
      </c>
      <c r="B4053" t="n">
        <v>122</v>
      </c>
      <c r="C4053" t="inlineStr">
        <is>
          <t>Arcos</t>
        </is>
      </c>
      <c r="D4053" s="551" t="n">
        <v>45809</v>
      </c>
      <c r="E4053" t="n">
        <v>19917</v>
      </c>
      <c r="F4053" t="inlineStr">
        <is>
          <t>SAL GROSSO CISNE C/1KG</t>
        </is>
      </c>
      <c r="G4053" t="n">
        <v>2379</v>
      </c>
      <c r="H4053" t="n">
        <v>1</v>
      </c>
      <c r="I4053" t="inlineStr">
        <is>
          <t>PC</t>
        </is>
      </c>
      <c r="J4053" t="inlineStr">
        <is>
          <t>ALIMENTOS</t>
        </is>
      </c>
      <c r="K4053" t="inlineStr">
        <is>
          <t>05/2025</t>
        </is>
      </c>
      <c r="L4053" t="n">
        <v>0</v>
      </c>
      <c r="M4053" s="551" t="n">
        <v>45636</v>
      </c>
      <c r="N4053" t="n">
        <v>3.09</v>
      </c>
      <c r="O4053" t="n">
        <v>3.04</v>
      </c>
      <c r="P4053" t="n">
        <v>3.09</v>
      </c>
    </row>
    <row r="4054">
      <c r="A4054" t="n">
        <v>37545</v>
      </c>
      <c r="B4054" t="n">
        <v>122</v>
      </c>
      <c r="C4054" t="inlineStr">
        <is>
          <t>Arcos</t>
        </is>
      </c>
      <c r="D4054" s="551" t="n">
        <v>45809</v>
      </c>
      <c r="E4054" t="n">
        <v>19572</v>
      </c>
      <c r="F4054" t="inlineStr">
        <is>
          <t>PIMENTA DEDO DE MOCA KG</t>
        </is>
      </c>
      <c r="G4054" t="n">
        <v>2646</v>
      </c>
      <c r="H4054" t="n">
        <v>0.12</v>
      </c>
      <c r="I4054" t="inlineStr">
        <is>
          <t>KG</t>
        </is>
      </c>
      <c r="J4054" t="inlineStr">
        <is>
          <t>ALIMENTOS</t>
        </is>
      </c>
      <c r="K4054" t="inlineStr">
        <is>
          <t>05/2025</t>
        </is>
      </c>
      <c r="L4054" t="n">
        <v>18.51</v>
      </c>
      <c r="M4054" s="551" t="n">
        <v>45807</v>
      </c>
      <c r="N4054" t="n">
        <v>19.8</v>
      </c>
      <c r="O4054" t="n">
        <v>18.74</v>
      </c>
      <c r="P4054" t="n">
        <v>2.22</v>
      </c>
    </row>
    <row r="4055">
      <c r="A4055" t="n">
        <v>37625</v>
      </c>
      <c r="B4055" t="n">
        <v>122</v>
      </c>
      <c r="C4055" t="inlineStr">
        <is>
          <t>Arcos</t>
        </is>
      </c>
      <c r="D4055" s="551" t="n">
        <v>45809</v>
      </c>
      <c r="E4055" t="n">
        <v>27110</v>
      </c>
      <c r="F4055" t="inlineStr">
        <is>
          <t>SALGADINHO TAKIS 25G</t>
        </is>
      </c>
      <c r="G4055" t="n">
        <v>7152</v>
      </c>
      <c r="H4055" t="n">
        <v>16</v>
      </c>
      <c r="I4055" t="inlineStr">
        <is>
          <t>GR</t>
        </is>
      </c>
      <c r="J4055" t="inlineStr">
        <is>
          <t>ALIMENTOS</t>
        </is>
      </c>
      <c r="K4055" t="inlineStr">
        <is>
          <t>05/2025</t>
        </is>
      </c>
      <c r="L4055" t="n">
        <v>0</v>
      </c>
      <c r="M4055" s="551" t="n">
        <v>-693593</v>
      </c>
      <c r="N4055" t="n">
        <v>0</v>
      </c>
      <c r="O4055" t="n">
        <v>0</v>
      </c>
      <c r="P4055" t="n">
        <v>0</v>
      </c>
    </row>
    <row r="4056">
      <c r="A4056" t="n">
        <v>37626</v>
      </c>
      <c r="B4056" t="n">
        <v>122</v>
      </c>
      <c r="C4056" t="inlineStr">
        <is>
          <t>Arcos</t>
        </is>
      </c>
      <c r="D4056" s="551" t="n">
        <v>45809</v>
      </c>
      <c r="E4056" t="n">
        <v>19304</v>
      </c>
      <c r="F4056" t="inlineStr">
        <is>
          <t>QUEIJO PARMESAO VIGOR KG</t>
        </is>
      </c>
      <c r="G4056" t="n">
        <v>2775</v>
      </c>
      <c r="H4056" t="n">
        <v>20</v>
      </c>
      <c r="I4056" t="inlineStr">
        <is>
          <t>KG</t>
        </is>
      </c>
      <c r="J4056" t="inlineStr">
        <is>
          <t>ALIMENTOS</t>
        </is>
      </c>
      <c r="K4056" t="inlineStr">
        <is>
          <t>05/2025</t>
        </is>
      </c>
      <c r="L4056" t="n">
        <v>0</v>
      </c>
      <c r="M4056" s="551" t="n">
        <v>-693593</v>
      </c>
      <c r="N4056" t="n">
        <v>0</v>
      </c>
      <c r="O4056" t="n">
        <v>0</v>
      </c>
      <c r="P4056" t="n">
        <v>0</v>
      </c>
    </row>
    <row r="4057">
      <c r="A4057" t="n">
        <v>33067</v>
      </c>
      <c r="B4057" t="n">
        <v>122</v>
      </c>
      <c r="C4057" t="inlineStr">
        <is>
          <t>Arcos</t>
        </is>
      </c>
      <c r="D4057" s="551" t="n">
        <v>45778</v>
      </c>
      <c r="E4057" t="n">
        <v>18353</v>
      </c>
      <c r="F4057" t="inlineStr">
        <is>
          <t>GIN TANQUERAY TEN 750ML</t>
        </is>
      </c>
      <c r="G4057" t="n">
        <v>3282</v>
      </c>
      <c r="H4057" t="n">
        <v>47.5</v>
      </c>
      <c r="I4057" t="inlineStr">
        <is>
          <t>GR</t>
        </is>
      </c>
      <c r="J4057" t="inlineStr">
        <is>
          <t>BEBIDAS</t>
        </is>
      </c>
      <c r="K4057" t="inlineStr">
        <is>
          <t>04/2025</t>
        </is>
      </c>
      <c r="L4057" t="n">
        <v>187.5</v>
      </c>
      <c r="M4057" s="551" t="n">
        <v>45777</v>
      </c>
      <c r="N4057" t="n">
        <v>157.5</v>
      </c>
      <c r="O4057" t="n">
        <v>157.5</v>
      </c>
      <c r="P4057" t="n">
        <v>8906.25</v>
      </c>
    </row>
    <row r="4058">
      <c r="A4058" t="n">
        <v>33138</v>
      </c>
      <c r="B4058" t="n">
        <v>122</v>
      </c>
      <c r="C4058" t="inlineStr">
        <is>
          <t>Arcos</t>
        </is>
      </c>
      <c r="D4058" s="551" t="n">
        <v>45778</v>
      </c>
      <c r="E4058" t="n">
        <v>18099</v>
      </c>
      <c r="F4058" t="inlineStr">
        <is>
          <t>WHISKY SINGLETON 12 ANOS SINGLE MALT 750ML</t>
        </is>
      </c>
      <c r="G4058" t="n">
        <v>3511</v>
      </c>
      <c r="H4058" t="n">
        <v>33.3</v>
      </c>
      <c r="I4058" t="inlineStr">
        <is>
          <t>GR</t>
        </is>
      </c>
      <c r="J4058" t="inlineStr">
        <is>
          <t>BEBIDAS</t>
        </is>
      </c>
      <c r="K4058" t="inlineStr">
        <is>
          <t>04/2025</t>
        </is>
      </c>
      <c r="L4058" t="n">
        <v>0</v>
      </c>
      <c r="M4058" s="551" t="n">
        <v>45747</v>
      </c>
      <c r="N4058" t="n">
        <v>220.57</v>
      </c>
      <c r="O4058" t="n">
        <v>36.76</v>
      </c>
      <c r="P4058" t="n">
        <v>7344.98</v>
      </c>
    </row>
    <row r="4059">
      <c r="A4059" t="n">
        <v>33065</v>
      </c>
      <c r="B4059" t="n">
        <v>122</v>
      </c>
      <c r="C4059" t="inlineStr">
        <is>
          <t>Arcos</t>
        </is>
      </c>
      <c r="D4059" s="551" t="n">
        <v>45778</v>
      </c>
      <c r="E4059" t="n">
        <v>18359</v>
      </c>
      <c r="F4059" t="inlineStr">
        <is>
          <t>GIN TANQUERAY 750ML</t>
        </is>
      </c>
      <c r="G4059" t="n">
        <v>3278</v>
      </c>
      <c r="H4059" t="n">
        <v>67.2</v>
      </c>
      <c r="I4059" t="inlineStr">
        <is>
          <t>GR</t>
        </is>
      </c>
      <c r="J4059" t="inlineStr">
        <is>
          <t>BEBIDAS</t>
        </is>
      </c>
      <c r="K4059" t="inlineStr">
        <is>
          <t>04/2025</t>
        </is>
      </c>
      <c r="L4059" t="n">
        <v>99.90000000000001</v>
      </c>
      <c r="M4059" s="551" t="n">
        <v>45775</v>
      </c>
      <c r="N4059" t="n">
        <v>99.90000000000001</v>
      </c>
      <c r="O4059" t="n">
        <v>1.43</v>
      </c>
      <c r="P4059" t="n">
        <v>6713.28</v>
      </c>
    </row>
    <row r="4060">
      <c r="A4060" t="n">
        <v>33250</v>
      </c>
      <c r="B4060" t="n">
        <v>122</v>
      </c>
      <c r="C4060" t="inlineStr">
        <is>
          <t>Arcos</t>
        </is>
      </c>
      <c r="D4060" s="551" t="n">
        <v>45778</v>
      </c>
      <c r="E4060" t="n">
        <v>26586</v>
      </c>
      <c r="F4060" t="inlineStr">
        <is>
          <t>TORTILHA DE MILHO DE 11CM C/50 UN</t>
        </is>
      </c>
      <c r="G4060" t="n">
        <v>6803</v>
      </c>
      <c r="H4060" t="n">
        <v>21</v>
      </c>
      <c r="I4060" t="inlineStr">
        <is>
          <t>PC</t>
        </is>
      </c>
      <c r="J4060" t="inlineStr">
        <is>
          <t>ALIMENTOS</t>
        </is>
      </c>
      <c r="K4060" t="inlineStr">
        <is>
          <t>04/2025</t>
        </is>
      </c>
      <c r="L4060" t="n">
        <v>310</v>
      </c>
      <c r="M4060" s="551" t="n">
        <v>45757</v>
      </c>
      <c r="N4060" t="n">
        <v>310</v>
      </c>
      <c r="O4060" t="n">
        <v>310</v>
      </c>
      <c r="P4060" t="n">
        <v>6510</v>
      </c>
    </row>
    <row r="4061">
      <c r="A4061" t="n">
        <v>33361</v>
      </c>
      <c r="B4061" t="n">
        <v>122</v>
      </c>
      <c r="C4061" t="inlineStr">
        <is>
          <t>Arcos</t>
        </is>
      </c>
      <c r="D4061" s="551" t="n">
        <v>45778</v>
      </c>
      <c r="E4061" t="n">
        <v>17797</v>
      </c>
      <c r="F4061" t="inlineStr">
        <is>
          <t>VINHO BRANCO MASCARA FUEGO CHARDONNAY 750ML</t>
        </is>
      </c>
      <c r="G4061" t="n">
        <v>3748</v>
      </c>
      <c r="H4061" t="n">
        <v>139</v>
      </c>
      <c r="I4061" t="inlineStr">
        <is>
          <t>GR</t>
        </is>
      </c>
      <c r="J4061" t="inlineStr">
        <is>
          <t>BEBIDAS</t>
        </is>
      </c>
      <c r="K4061" t="inlineStr">
        <is>
          <t>04/2025</t>
        </is>
      </c>
      <c r="L4061" t="n">
        <v>39.51</v>
      </c>
      <c r="M4061" s="551" t="n">
        <v>45776</v>
      </c>
      <c r="N4061" t="n">
        <v>39.51</v>
      </c>
      <c r="O4061" t="n">
        <v>39.51</v>
      </c>
      <c r="P4061" t="n">
        <v>5491.89</v>
      </c>
    </row>
    <row r="4062">
      <c r="A4062" t="n">
        <v>33131</v>
      </c>
      <c r="B4062" t="n">
        <v>122</v>
      </c>
      <c r="C4062" t="inlineStr">
        <is>
          <t>Arcos</t>
        </is>
      </c>
      <c r="D4062" s="551" t="n">
        <v>45778</v>
      </c>
      <c r="E4062" t="n">
        <v>18119</v>
      </c>
      <c r="F4062" t="inlineStr">
        <is>
          <t>WHISKY JOHNNIE WALKER BLACK LABEL 1L</t>
        </is>
      </c>
      <c r="G4062" t="n">
        <v>3494</v>
      </c>
      <c r="H4062" t="n">
        <v>30.8</v>
      </c>
      <c r="I4062" t="inlineStr">
        <is>
          <t>GR</t>
        </is>
      </c>
      <c r="J4062" t="inlineStr">
        <is>
          <t>BEBIDAS</t>
        </is>
      </c>
      <c r="K4062" t="inlineStr">
        <is>
          <t>04/2025</t>
        </is>
      </c>
      <c r="L4062" t="n">
        <v>172.88</v>
      </c>
      <c r="M4062" s="551" t="n">
        <v>45775</v>
      </c>
      <c r="N4062" t="n">
        <v>172.88</v>
      </c>
      <c r="O4062" t="n">
        <v>166.95</v>
      </c>
      <c r="P4062" t="n">
        <v>5324.7</v>
      </c>
    </row>
    <row r="4063">
      <c r="A4063" t="n">
        <v>33371</v>
      </c>
      <c r="B4063" t="n">
        <v>122</v>
      </c>
      <c r="C4063" t="inlineStr">
        <is>
          <t>Arcos</t>
        </is>
      </c>
      <c r="D4063" s="551" t="n">
        <v>45778</v>
      </c>
      <c r="E4063" t="n">
        <v>17710</v>
      </c>
      <c r="F4063" t="inlineStr">
        <is>
          <t>VINHO TINTO MASCARA DE FUEGO CABERNET 750ML</t>
        </is>
      </c>
      <c r="G4063" t="n">
        <v>3824</v>
      </c>
      <c r="H4063" t="n">
        <v>131</v>
      </c>
      <c r="I4063" t="inlineStr">
        <is>
          <t>GR</t>
        </is>
      </c>
      <c r="J4063" t="inlineStr">
        <is>
          <t>BEBIDAS</t>
        </is>
      </c>
      <c r="K4063" t="inlineStr">
        <is>
          <t>04/2025</t>
        </is>
      </c>
      <c r="L4063" t="n">
        <v>40.15</v>
      </c>
      <c r="M4063" s="551" t="n">
        <v>45776</v>
      </c>
      <c r="N4063" t="n">
        <v>40.15</v>
      </c>
      <c r="O4063" t="n">
        <v>40.15</v>
      </c>
      <c r="P4063" t="n">
        <v>5259.65</v>
      </c>
    </row>
    <row r="4064">
      <c r="A4064" t="n">
        <v>33115</v>
      </c>
      <c r="B4064" t="n">
        <v>122</v>
      </c>
      <c r="C4064" t="inlineStr">
        <is>
          <t>Arcos</t>
        </is>
      </c>
      <c r="D4064" s="551" t="n">
        <v>45778</v>
      </c>
      <c r="E4064" t="n">
        <v>18179</v>
      </c>
      <c r="F4064" t="inlineStr">
        <is>
          <t>VODKA KETEL ONE 1L</t>
        </is>
      </c>
      <c r="G4064" t="n">
        <v>3443</v>
      </c>
      <c r="H4064" t="n">
        <v>48</v>
      </c>
      <c r="I4064" t="inlineStr">
        <is>
          <t>GR</t>
        </is>
      </c>
      <c r="J4064" t="inlineStr">
        <is>
          <t>BEBIDAS</t>
        </is>
      </c>
      <c r="K4064" t="inlineStr">
        <is>
          <t>04/2025</t>
        </is>
      </c>
      <c r="L4064" t="n">
        <v>105.04</v>
      </c>
      <c r="M4064" s="551" t="n">
        <v>45769</v>
      </c>
      <c r="N4064" t="n">
        <v>105.56</v>
      </c>
      <c r="O4064" t="n">
        <v>4.06</v>
      </c>
      <c r="P4064" t="n">
        <v>5041.92</v>
      </c>
    </row>
    <row r="4065">
      <c r="A4065" t="n">
        <v>33090</v>
      </c>
      <c r="B4065" t="n">
        <v>122</v>
      </c>
      <c r="C4065" t="inlineStr">
        <is>
          <t>Arcos</t>
        </is>
      </c>
      <c r="D4065" s="551" t="n">
        <v>45778</v>
      </c>
      <c r="E4065" t="n">
        <v>18261</v>
      </c>
      <c r="F4065" t="inlineStr">
        <is>
          <t>RUM ZACAPA 23 ANOS 750ML</t>
        </is>
      </c>
      <c r="G4065" t="n">
        <v>3368</v>
      </c>
      <c r="H4065" t="n">
        <v>10.11</v>
      </c>
      <c r="I4065" t="inlineStr">
        <is>
          <t>GR</t>
        </is>
      </c>
      <c r="J4065" t="inlineStr">
        <is>
          <t>BEBIDAS</t>
        </is>
      </c>
      <c r="K4065" t="inlineStr">
        <is>
          <t>04/2025</t>
        </is>
      </c>
      <c r="L4065" t="n">
        <v>462.73</v>
      </c>
      <c r="M4065" s="551" t="n">
        <v>45775</v>
      </c>
      <c r="N4065" t="n">
        <v>462.73</v>
      </c>
      <c r="O4065" t="n">
        <v>462.73</v>
      </c>
      <c r="P4065" t="n">
        <v>4678.2</v>
      </c>
    </row>
    <row r="4066">
      <c r="A4066" t="n">
        <v>33034</v>
      </c>
      <c r="B4066" t="n">
        <v>122</v>
      </c>
      <c r="C4066" t="inlineStr">
        <is>
          <t>Arcos</t>
        </is>
      </c>
      <c r="D4066" s="551" t="n">
        <v>45778</v>
      </c>
      <c r="E4066" t="n">
        <v>24470</v>
      </c>
      <c r="F4066" t="inlineStr">
        <is>
          <t>STELLA ARTOIS LN 330ML UN</t>
        </is>
      </c>
      <c r="G4066" t="n">
        <v>3103</v>
      </c>
      <c r="H4066" t="n">
        <v>1186</v>
      </c>
      <c r="I4066" t="inlineStr">
        <is>
          <t>UN</t>
        </is>
      </c>
      <c r="J4066" t="inlineStr">
        <is>
          <t>BEBIDAS</t>
        </is>
      </c>
      <c r="K4066" t="inlineStr">
        <is>
          <t>04/2025</t>
        </is>
      </c>
      <c r="L4066" t="n">
        <v>0</v>
      </c>
      <c r="M4066" s="551" t="n">
        <v>45496</v>
      </c>
      <c r="N4066" t="n">
        <v>3.32</v>
      </c>
      <c r="O4066" t="n">
        <v>4.41</v>
      </c>
      <c r="P4066" t="n">
        <v>3937.69</v>
      </c>
    </row>
    <row r="4067">
      <c r="A4067" t="n">
        <v>33148</v>
      </c>
      <c r="B4067" t="n">
        <v>122</v>
      </c>
      <c r="C4067" t="inlineStr">
        <is>
          <t>Arcos</t>
        </is>
      </c>
      <c r="D4067" s="551" t="n">
        <v>45778</v>
      </c>
      <c r="E4067" t="n">
        <v>24552</v>
      </c>
      <c r="F4067" t="inlineStr">
        <is>
          <t>ESPUMANTE CASA PERINI BRUT 750ML</t>
        </is>
      </c>
      <c r="G4067" t="n">
        <v>5669</v>
      </c>
      <c r="H4067" t="n">
        <v>103</v>
      </c>
      <c r="I4067" t="inlineStr">
        <is>
          <t>GR</t>
        </is>
      </c>
      <c r="J4067" t="inlineStr">
        <is>
          <t>BEBIDAS</t>
        </is>
      </c>
      <c r="K4067" t="inlineStr">
        <is>
          <t>04/2025</t>
        </is>
      </c>
      <c r="L4067" t="n">
        <v>37.24</v>
      </c>
      <c r="M4067" s="551" t="n">
        <v>45769</v>
      </c>
      <c r="N4067" t="n">
        <v>38.61</v>
      </c>
      <c r="O4067" t="n">
        <v>38.61</v>
      </c>
      <c r="P4067" t="n">
        <v>3835.72</v>
      </c>
    </row>
    <row r="4068">
      <c r="A4068" t="n">
        <v>33121</v>
      </c>
      <c r="B4068" t="n">
        <v>122</v>
      </c>
      <c r="C4068" t="inlineStr">
        <is>
          <t>Arcos</t>
        </is>
      </c>
      <c r="D4068" s="551" t="n">
        <v>45778</v>
      </c>
      <c r="E4068" t="n">
        <v>18157</v>
      </c>
      <c r="F4068" t="inlineStr">
        <is>
          <t>WHISKY BOURBON BULLEIT 750ML</t>
        </is>
      </c>
      <c r="G4068" t="n">
        <v>3463</v>
      </c>
      <c r="H4068" t="n">
        <v>21.07</v>
      </c>
      <c r="I4068" t="inlineStr">
        <is>
          <t>GR</t>
        </is>
      </c>
      <c r="J4068" t="inlineStr">
        <is>
          <t>BEBIDAS</t>
        </is>
      </c>
      <c r="K4068" t="inlineStr">
        <is>
          <t>04/2025</t>
        </is>
      </c>
      <c r="L4068" t="n">
        <v>172</v>
      </c>
      <c r="M4068" s="551" t="n">
        <v>45769</v>
      </c>
      <c r="N4068" t="n">
        <v>172</v>
      </c>
      <c r="O4068" t="n">
        <v>174.6</v>
      </c>
      <c r="P4068" t="n">
        <v>3624.04</v>
      </c>
    </row>
    <row r="4069">
      <c r="A4069" t="n">
        <v>33058</v>
      </c>
      <c r="B4069" t="n">
        <v>122</v>
      </c>
      <c r="C4069" t="inlineStr">
        <is>
          <t>Arcos</t>
        </is>
      </c>
      <c r="D4069" s="551" t="n">
        <v>45778</v>
      </c>
      <c r="E4069" t="n">
        <v>18391</v>
      </c>
      <c r="F4069" t="inlineStr">
        <is>
          <t>CONHAQUE HENNESSY XO 700ML</t>
        </is>
      </c>
      <c r="G4069" t="n">
        <v>3249</v>
      </c>
      <c r="H4069" t="n">
        <v>2.08</v>
      </c>
      <c r="I4069" t="inlineStr">
        <is>
          <t>UN</t>
        </is>
      </c>
      <c r="J4069" t="inlineStr">
        <is>
          <t>BEBIDAS</t>
        </is>
      </c>
      <c r="K4069" t="inlineStr">
        <is>
          <t>04/2025</t>
        </is>
      </c>
      <c r="L4069" t="n">
        <v>0</v>
      </c>
      <c r="M4069" s="551" t="n">
        <v>-693593</v>
      </c>
      <c r="N4069" t="n">
        <v>0</v>
      </c>
      <c r="O4069" t="n">
        <v>0</v>
      </c>
      <c r="P4069" t="n">
        <v>3298.28</v>
      </c>
    </row>
    <row r="4070">
      <c r="A4070" t="n">
        <v>33341</v>
      </c>
      <c r="B4070" t="n">
        <v>122</v>
      </c>
      <c r="C4070" t="inlineStr">
        <is>
          <t>Arcos</t>
        </is>
      </c>
      <c r="D4070" s="551" t="n">
        <v>45778</v>
      </c>
      <c r="E4070" t="n">
        <v>24259</v>
      </c>
      <c r="F4070" t="inlineStr">
        <is>
          <t>FILE MIGNON 4/5 S/ CORDAO KG</t>
        </is>
      </c>
      <c r="G4070" t="n">
        <v>2938</v>
      </c>
      <c r="H4070" t="n">
        <v>52.92</v>
      </c>
      <c r="I4070" t="inlineStr">
        <is>
          <t>KG</t>
        </is>
      </c>
      <c r="J4070" t="inlineStr">
        <is>
          <t>ALIMENTOS</t>
        </is>
      </c>
      <c r="K4070" t="inlineStr">
        <is>
          <t>04/2025</t>
        </is>
      </c>
      <c r="L4070" t="n">
        <v>61.82</v>
      </c>
      <c r="M4070" s="551" t="n">
        <v>45761</v>
      </c>
      <c r="N4070" t="n">
        <v>59</v>
      </c>
      <c r="O4070" t="n">
        <v>41.76</v>
      </c>
      <c r="P4070" t="n">
        <v>3271.51</v>
      </c>
    </row>
    <row r="4071">
      <c r="A4071" t="n">
        <v>33147</v>
      </c>
      <c r="B4071" t="n">
        <v>122</v>
      </c>
      <c r="C4071" t="inlineStr">
        <is>
          <t>Arcos</t>
        </is>
      </c>
      <c r="D4071" s="551" t="n">
        <v>45778</v>
      </c>
      <c r="E4071" t="n">
        <v>18051</v>
      </c>
      <c r="F4071" t="inlineStr">
        <is>
          <t>CHAMPAGNE VEUVE CLICQUOT ROSE BRUT 750ML</t>
        </is>
      </c>
      <c r="G4071" t="n">
        <v>3552</v>
      </c>
      <c r="H4071" t="n">
        <v>7</v>
      </c>
      <c r="I4071" t="inlineStr">
        <is>
          <t>GR</t>
        </is>
      </c>
      <c r="J4071" t="inlineStr">
        <is>
          <t>BEBIDAS</t>
        </is>
      </c>
      <c r="K4071" t="inlineStr">
        <is>
          <t>04/2025</t>
        </is>
      </c>
      <c r="L4071" t="n">
        <v>0</v>
      </c>
      <c r="M4071" s="551" t="n">
        <v>-693593</v>
      </c>
      <c r="N4071" t="n">
        <v>0</v>
      </c>
      <c r="O4071" t="n">
        <v>419</v>
      </c>
      <c r="P4071" t="n">
        <v>3150</v>
      </c>
    </row>
    <row r="4072">
      <c r="A4072" t="n">
        <v>33038</v>
      </c>
      <c r="B4072" t="n">
        <v>122</v>
      </c>
      <c r="C4072" t="inlineStr">
        <is>
          <t>Arcos</t>
        </is>
      </c>
      <c r="D4072" s="551" t="n">
        <v>45778</v>
      </c>
      <c r="E4072" t="n">
        <v>18548</v>
      </c>
      <c r="F4072" t="inlineStr">
        <is>
          <t>APERITIVO ANGOSTURA 100ML</t>
        </is>
      </c>
      <c r="G4072" t="n">
        <v>3131</v>
      </c>
      <c r="H4072" t="n">
        <v>12</v>
      </c>
      <c r="I4072" t="inlineStr">
        <is>
          <t>GR</t>
        </is>
      </c>
      <c r="J4072" t="inlineStr">
        <is>
          <t>BEBIDAS</t>
        </is>
      </c>
      <c r="K4072" t="inlineStr">
        <is>
          <t>04/2025</t>
        </is>
      </c>
      <c r="L4072" t="n">
        <v>0</v>
      </c>
      <c r="M4072" s="551" t="n">
        <v>45671</v>
      </c>
      <c r="N4072" t="n">
        <v>259.9</v>
      </c>
      <c r="O4072" t="n">
        <v>122.9</v>
      </c>
      <c r="P4072" t="n">
        <v>3118.8</v>
      </c>
    </row>
    <row r="4073">
      <c r="A4073" t="n">
        <v>33093</v>
      </c>
      <c r="B4073" t="n">
        <v>122</v>
      </c>
      <c r="C4073" t="inlineStr">
        <is>
          <t>Arcos</t>
        </is>
      </c>
      <c r="D4073" s="551" t="n">
        <v>45778</v>
      </c>
      <c r="E4073" t="n">
        <v>18242</v>
      </c>
      <c r="F4073" t="inlineStr">
        <is>
          <t>TEQUILA DON JULIO BLANCO 750ML</t>
        </is>
      </c>
      <c r="G4073" t="n">
        <v>3386</v>
      </c>
      <c r="H4073" t="n">
        <v>13.4</v>
      </c>
      <c r="I4073" t="inlineStr">
        <is>
          <t>GR</t>
        </is>
      </c>
      <c r="J4073" t="inlineStr">
        <is>
          <t>BEBIDAS</t>
        </is>
      </c>
      <c r="K4073" t="inlineStr">
        <is>
          <t>04/2025</t>
        </is>
      </c>
      <c r="L4073" t="n">
        <v>228.39</v>
      </c>
      <c r="M4073" s="551" t="n">
        <v>45775</v>
      </c>
      <c r="N4073" t="n">
        <v>228.6</v>
      </c>
      <c r="O4073" t="n">
        <v>45.72</v>
      </c>
      <c r="P4073" t="n">
        <v>3060.43</v>
      </c>
    </row>
    <row r="4074">
      <c r="A4074" t="n">
        <v>33113</v>
      </c>
      <c r="B4074" t="n">
        <v>122</v>
      </c>
      <c r="C4074" t="inlineStr">
        <is>
          <t>Arcos</t>
        </is>
      </c>
      <c r="D4074" s="551" t="n">
        <v>45778</v>
      </c>
      <c r="E4074" t="n">
        <v>18186</v>
      </c>
      <c r="F4074" t="inlineStr">
        <is>
          <t>VODKA CIROC NATURAL 750ML</t>
        </is>
      </c>
      <c r="G4074" t="n">
        <v>3437</v>
      </c>
      <c r="H4074" t="n">
        <v>11.2</v>
      </c>
      <c r="I4074" t="inlineStr">
        <is>
          <t>GR</t>
        </is>
      </c>
      <c r="J4074" t="inlineStr">
        <is>
          <t>BEBIDAS</t>
        </is>
      </c>
      <c r="K4074" t="inlineStr">
        <is>
          <t>04/2025</t>
        </is>
      </c>
      <c r="L4074" t="n">
        <v>0</v>
      </c>
      <c r="M4074" s="551" t="n">
        <v>-693593</v>
      </c>
      <c r="N4074" t="n">
        <v>0</v>
      </c>
      <c r="O4074" t="n">
        <v>173.46</v>
      </c>
      <c r="P4074" t="n">
        <v>2093.39</v>
      </c>
    </row>
    <row r="4075">
      <c r="A4075" t="n">
        <v>33318</v>
      </c>
      <c r="B4075" t="n">
        <v>122</v>
      </c>
      <c r="C4075" t="inlineStr">
        <is>
          <t>Arcos</t>
        </is>
      </c>
      <c r="D4075" s="551" t="n">
        <v>45778</v>
      </c>
      <c r="E4075" t="n">
        <v>19370</v>
      </c>
      <c r="F4075" t="inlineStr">
        <is>
          <t>QUEIJO CAMEMBERT SERRA DAS ANTAS CX 1,680KG C/12 DE 140G KG</t>
        </is>
      </c>
      <c r="G4075" t="n">
        <v>2765</v>
      </c>
      <c r="H4075" t="n">
        <v>171</v>
      </c>
      <c r="I4075" t="inlineStr">
        <is>
          <t>KG</t>
        </is>
      </c>
      <c r="J4075" t="inlineStr">
        <is>
          <t>ALIMENTOS</t>
        </is>
      </c>
      <c r="K4075" t="inlineStr">
        <is>
          <t>04/2025</t>
        </is>
      </c>
      <c r="L4075" t="n">
        <v>11.91</v>
      </c>
      <c r="M4075" s="551" t="n">
        <v>45776</v>
      </c>
      <c r="N4075" t="n">
        <v>13.16</v>
      </c>
      <c r="O4075" t="n">
        <v>13.16</v>
      </c>
      <c r="P4075" t="n">
        <v>2036.61</v>
      </c>
    </row>
    <row r="4076">
      <c r="A4076" t="n">
        <v>33334</v>
      </c>
      <c r="B4076" t="n">
        <v>122</v>
      </c>
      <c r="C4076" t="inlineStr">
        <is>
          <t>Arcos</t>
        </is>
      </c>
      <c r="D4076" s="551" t="n">
        <v>45778</v>
      </c>
      <c r="E4076" t="n">
        <v>26582</v>
      </c>
      <c r="F4076" t="inlineStr">
        <is>
          <t>BIFE ANCHO FREDDI PORCIONADO EM 200G KG</t>
        </is>
      </c>
      <c r="G4076" t="n">
        <v>6801</v>
      </c>
      <c r="H4076" t="n">
        <v>18.16</v>
      </c>
      <c r="I4076" t="inlineStr">
        <is>
          <t>KG</t>
        </is>
      </c>
      <c r="J4076" t="inlineStr">
        <is>
          <t>ALIMENTOS</t>
        </is>
      </c>
      <c r="K4076" t="inlineStr">
        <is>
          <t>04/2025</t>
        </is>
      </c>
      <c r="L4076" t="n">
        <v>112</v>
      </c>
      <c r="M4076" s="551" t="n">
        <v>45775</v>
      </c>
      <c r="N4076" t="n">
        <v>112</v>
      </c>
      <c r="O4076" t="n">
        <v>112</v>
      </c>
      <c r="P4076" t="n">
        <v>2033.92</v>
      </c>
    </row>
    <row r="4077">
      <c r="A4077" t="n">
        <v>33365</v>
      </c>
      <c r="B4077" t="n">
        <v>122</v>
      </c>
      <c r="C4077" t="inlineStr">
        <is>
          <t>Arcos</t>
        </is>
      </c>
      <c r="D4077" s="551" t="n">
        <v>45778</v>
      </c>
      <c r="E4077" t="n">
        <v>25099</v>
      </c>
      <c r="F4077" t="inlineStr">
        <is>
          <t>VINHO LARANJA TESTALONGA STAY BRAVE 750ML</t>
        </is>
      </c>
      <c r="G4077" t="n">
        <v>5894</v>
      </c>
      <c r="H4077" t="n">
        <v>11</v>
      </c>
      <c r="I4077" t="inlineStr">
        <is>
          <t>GR</t>
        </is>
      </c>
      <c r="J4077" t="inlineStr">
        <is>
          <t>BEBIDAS</t>
        </is>
      </c>
      <c r="K4077" t="inlineStr">
        <is>
          <t>04/2025</t>
        </is>
      </c>
      <c r="L4077" t="n">
        <v>0</v>
      </c>
      <c r="M4077" s="551" t="n">
        <v>45735</v>
      </c>
      <c r="N4077" t="n">
        <v>179.25</v>
      </c>
      <c r="O4077" t="n">
        <v>179.25</v>
      </c>
      <c r="P4077" t="n">
        <v>1971.75</v>
      </c>
    </row>
    <row r="4078">
      <c r="A4078" t="n">
        <v>33101</v>
      </c>
      <c r="B4078" t="n">
        <v>122</v>
      </c>
      <c r="C4078" t="inlineStr">
        <is>
          <t>Arcos</t>
        </is>
      </c>
      <c r="D4078" s="551" t="n">
        <v>45778</v>
      </c>
      <c r="E4078" t="n">
        <v>18219</v>
      </c>
      <c r="F4078" t="inlineStr">
        <is>
          <t>VERMOUTH CARPANO PUNT E MES 1L</t>
        </is>
      </c>
      <c r="G4078" t="n">
        <v>3409</v>
      </c>
      <c r="H4078" t="n">
        <v>10</v>
      </c>
      <c r="I4078" t="inlineStr">
        <is>
          <t>GR</t>
        </is>
      </c>
      <c r="J4078" t="inlineStr">
        <is>
          <t>BEBIDAS</t>
        </is>
      </c>
      <c r="K4078" t="inlineStr">
        <is>
          <t>04/2025</t>
        </is>
      </c>
      <c r="L4078" t="n">
        <v>0</v>
      </c>
      <c r="M4078" s="551" t="n">
        <v>45370</v>
      </c>
      <c r="N4078" t="n">
        <v>190.8</v>
      </c>
      <c r="O4078" t="n">
        <v>46.5</v>
      </c>
      <c r="P4078" t="n">
        <v>1908</v>
      </c>
    </row>
    <row r="4079">
      <c r="A4079" t="n">
        <v>33092</v>
      </c>
      <c r="B4079" t="n">
        <v>122</v>
      </c>
      <c r="C4079" t="inlineStr">
        <is>
          <t>Arcos</t>
        </is>
      </c>
      <c r="D4079" s="551" t="n">
        <v>45778</v>
      </c>
      <c r="E4079" t="n">
        <v>25445</v>
      </c>
      <c r="F4079" t="inlineStr">
        <is>
          <t>TEQUILA DON JULIO ANEJO 750ML UN</t>
        </is>
      </c>
      <c r="G4079" t="n">
        <v>6113</v>
      </c>
      <c r="H4079" t="n">
        <v>6.35</v>
      </c>
      <c r="I4079" t="inlineStr">
        <is>
          <t>GR</t>
        </is>
      </c>
      <c r="J4079" t="inlineStr">
        <is>
          <t>BEBIDAS</t>
        </is>
      </c>
      <c r="K4079" t="inlineStr">
        <is>
          <t>04/2025</t>
        </is>
      </c>
      <c r="L4079" t="n">
        <v>299.11</v>
      </c>
      <c r="M4079" s="551" t="n">
        <v>45769</v>
      </c>
      <c r="N4079" t="n">
        <v>299.11</v>
      </c>
      <c r="O4079" t="n">
        <v>299.11</v>
      </c>
      <c r="P4079" t="n">
        <v>1899.35</v>
      </c>
    </row>
    <row r="4080">
      <c r="A4080" t="n">
        <v>33076</v>
      </c>
      <c r="B4080" t="n">
        <v>122</v>
      </c>
      <c r="C4080" t="inlineStr">
        <is>
          <t>Arcos</t>
        </is>
      </c>
      <c r="D4080" s="551" t="n">
        <v>45778</v>
      </c>
      <c r="E4080" t="n">
        <v>25630</v>
      </c>
      <c r="F4080" t="inlineStr">
        <is>
          <t xml:space="preserve">LICOR DOLIN GENEPY LE CHAMOIS 750ML </t>
        </is>
      </c>
      <c r="G4080" t="n">
        <v>6202</v>
      </c>
      <c r="H4080" t="n">
        <v>6.3</v>
      </c>
      <c r="I4080" t="inlineStr">
        <is>
          <t>GR</t>
        </is>
      </c>
      <c r="J4080" t="inlineStr">
        <is>
          <t>BEBIDAS</t>
        </is>
      </c>
      <c r="K4080" t="inlineStr">
        <is>
          <t>04/2025</t>
        </is>
      </c>
      <c r="L4080" t="n">
        <v>297.62</v>
      </c>
      <c r="M4080" s="551" t="n">
        <v>45755</v>
      </c>
      <c r="N4080" t="n">
        <v>297.62</v>
      </c>
      <c r="O4080" t="n">
        <v>297.62</v>
      </c>
      <c r="P4080" t="n">
        <v>1875.01</v>
      </c>
    </row>
    <row r="4081">
      <c r="A4081" t="n">
        <v>33126</v>
      </c>
      <c r="B4081" t="n">
        <v>122</v>
      </c>
      <c r="C4081" t="inlineStr">
        <is>
          <t>Arcos</t>
        </is>
      </c>
      <c r="D4081" s="551" t="n">
        <v>45778</v>
      </c>
      <c r="E4081" t="n">
        <v>18143</v>
      </c>
      <c r="F4081" t="inlineStr">
        <is>
          <t>WHISKY CHIVAS ROYAL SALUTE 21 ANOS 700ML</t>
        </is>
      </c>
      <c r="G4081" t="n">
        <v>3474</v>
      </c>
      <c r="H4081" t="n">
        <v>2.52</v>
      </c>
      <c r="I4081" t="inlineStr">
        <is>
          <t>GR</t>
        </is>
      </c>
      <c r="J4081" t="inlineStr">
        <is>
          <t>BEBIDAS</t>
        </is>
      </c>
      <c r="K4081" t="inlineStr">
        <is>
          <t>04/2025</t>
        </is>
      </c>
      <c r="L4081" t="n">
        <v>0</v>
      </c>
      <c r="M4081" s="551" t="n">
        <v>-693593</v>
      </c>
      <c r="N4081" t="n">
        <v>0</v>
      </c>
      <c r="O4081" t="n">
        <v>765.9</v>
      </c>
      <c r="P4081" t="n">
        <v>1847.66</v>
      </c>
    </row>
    <row r="4082">
      <c r="A4082" t="n">
        <v>33358</v>
      </c>
      <c r="B4082" t="n">
        <v>122</v>
      </c>
      <c r="C4082" t="inlineStr">
        <is>
          <t>Arcos</t>
        </is>
      </c>
      <c r="D4082" s="551" t="n">
        <v>45778</v>
      </c>
      <c r="E4082" t="n">
        <v>17778</v>
      </c>
      <c r="F4082" t="inlineStr">
        <is>
          <t>VINHO BRANCO JEREZ FORTIF REAL TESOURO FINO 750ML</t>
        </is>
      </c>
      <c r="G4082" t="n">
        <v>3765</v>
      </c>
      <c r="H4082" t="n">
        <v>17</v>
      </c>
      <c r="I4082" t="inlineStr">
        <is>
          <t>GR</t>
        </is>
      </c>
      <c r="J4082" t="inlineStr">
        <is>
          <t>BEBIDAS</t>
        </is>
      </c>
      <c r="K4082" t="inlineStr">
        <is>
          <t>04/2025</t>
        </is>
      </c>
      <c r="L4082" t="n">
        <v>107.97</v>
      </c>
      <c r="M4082" s="551" t="n">
        <v>45770</v>
      </c>
      <c r="N4082" t="n">
        <v>107.97</v>
      </c>
      <c r="O4082" t="n">
        <v>0</v>
      </c>
      <c r="P4082" t="n">
        <v>1835.49</v>
      </c>
    </row>
    <row r="4083">
      <c r="A4083" t="n">
        <v>33325</v>
      </c>
      <c r="B4083" t="n">
        <v>122</v>
      </c>
      <c r="C4083" t="inlineStr">
        <is>
          <t>Arcos</t>
        </is>
      </c>
      <c r="D4083" s="551" t="n">
        <v>45778</v>
      </c>
      <c r="E4083" t="n">
        <v>19297</v>
      </c>
      <c r="F4083" t="inlineStr">
        <is>
          <t>QUEIJO PARMESAO LA SERENISSIMA KG</t>
        </is>
      </c>
      <c r="G4083" t="n">
        <v>2775</v>
      </c>
      <c r="H4083" t="n">
        <v>24.22</v>
      </c>
      <c r="I4083" t="inlineStr">
        <is>
          <t>KG</t>
        </is>
      </c>
      <c r="J4083" t="inlineStr">
        <is>
          <t>ALIMENTOS</t>
        </is>
      </c>
      <c r="K4083" t="inlineStr">
        <is>
          <t>04/2025</t>
        </is>
      </c>
      <c r="L4083" t="n">
        <v>72.33</v>
      </c>
      <c r="M4083" s="551" t="n">
        <v>45776</v>
      </c>
      <c r="N4083" t="n">
        <v>72.34999999999999</v>
      </c>
      <c r="O4083" t="n">
        <v>39.49</v>
      </c>
      <c r="P4083" t="n">
        <v>1751.83</v>
      </c>
    </row>
    <row r="4084">
      <c r="A4084" t="n">
        <v>33346</v>
      </c>
      <c r="B4084" t="n">
        <v>122</v>
      </c>
      <c r="C4084" t="inlineStr">
        <is>
          <t>Arcos</t>
        </is>
      </c>
      <c r="D4084" s="551" t="n">
        <v>45778</v>
      </c>
      <c r="E4084" t="n">
        <v>22067</v>
      </c>
      <c r="F4084" t="inlineStr">
        <is>
          <t>AGUA MINERAL S/ GAS MAMBA 350ML</t>
        </is>
      </c>
      <c r="G4084" t="n">
        <v>3636</v>
      </c>
      <c r="H4084" t="n">
        <v>873</v>
      </c>
      <c r="I4084" t="inlineStr">
        <is>
          <t>UN</t>
        </is>
      </c>
      <c r="J4084" t="inlineStr">
        <is>
          <t>BEBIDAS</t>
        </is>
      </c>
      <c r="K4084" t="inlineStr">
        <is>
          <t>04/2025</t>
        </is>
      </c>
      <c r="L4084" t="n">
        <v>0</v>
      </c>
      <c r="M4084" s="551" t="n">
        <v>45674</v>
      </c>
      <c r="N4084" t="n">
        <v>1.99</v>
      </c>
      <c r="O4084" t="n">
        <v>1.99</v>
      </c>
      <c r="P4084" t="n">
        <v>1737.27</v>
      </c>
    </row>
    <row r="4085">
      <c r="A4085" t="n">
        <v>33162</v>
      </c>
      <c r="B4085" t="n">
        <v>122</v>
      </c>
      <c r="C4085" t="inlineStr">
        <is>
          <t>Arcos</t>
        </is>
      </c>
      <c r="D4085" s="551" t="n">
        <v>45778</v>
      </c>
      <c r="E4085" t="n">
        <v>20715</v>
      </c>
      <c r="F4085" t="inlineStr">
        <is>
          <t>AMARENA FABBRI FRUTO C/3,2KG</t>
        </is>
      </c>
      <c r="G4085" t="n">
        <v>2098</v>
      </c>
      <c r="H4085" t="n">
        <v>4</v>
      </c>
      <c r="I4085" t="inlineStr">
        <is>
          <t>LT</t>
        </is>
      </c>
      <c r="J4085" t="inlineStr">
        <is>
          <t>ALIMENTOS</t>
        </is>
      </c>
      <c r="K4085" t="inlineStr">
        <is>
          <t>04/2025</t>
        </is>
      </c>
      <c r="L4085" t="n">
        <v>429.25</v>
      </c>
      <c r="M4085" s="551" t="n">
        <v>45769</v>
      </c>
      <c r="N4085" t="n">
        <v>429.25</v>
      </c>
      <c r="O4085" t="n">
        <v>429.24</v>
      </c>
      <c r="P4085" t="n">
        <v>1717</v>
      </c>
    </row>
    <row r="4086">
      <c r="A4086" t="n">
        <v>33074</v>
      </c>
      <c r="B4086" t="n">
        <v>122</v>
      </c>
      <c r="C4086" t="inlineStr">
        <is>
          <t>Arcos</t>
        </is>
      </c>
      <c r="D4086" s="551" t="n">
        <v>45778</v>
      </c>
      <c r="E4086" t="n">
        <v>18278</v>
      </c>
      <c r="F4086" t="inlineStr">
        <is>
          <t>LICOR DE CEREJA CHERRY HEERING 700ML</t>
        </is>
      </c>
      <c r="G4086" t="n">
        <v>3351</v>
      </c>
      <c r="H4086" t="n">
        <v>6.25</v>
      </c>
      <c r="I4086" t="inlineStr">
        <is>
          <t>GR</t>
        </is>
      </c>
      <c r="J4086" t="inlineStr">
        <is>
          <t>BEBIDAS</t>
        </is>
      </c>
      <c r="K4086" t="inlineStr">
        <is>
          <t>04/2025</t>
        </is>
      </c>
      <c r="L4086" t="n">
        <v>256.34</v>
      </c>
      <c r="M4086" s="551" t="n">
        <v>45763</v>
      </c>
      <c r="N4086" t="n">
        <v>236</v>
      </c>
      <c r="O4086" t="n">
        <v>236</v>
      </c>
      <c r="P4086" t="n">
        <v>1602.12</v>
      </c>
    </row>
    <row r="4087">
      <c r="A4087" t="n">
        <v>33134</v>
      </c>
      <c r="B4087" t="n">
        <v>122</v>
      </c>
      <c r="C4087" t="inlineStr">
        <is>
          <t>Arcos</t>
        </is>
      </c>
      <c r="D4087" s="551" t="n">
        <v>45778</v>
      </c>
      <c r="E4087" t="n">
        <v>18113</v>
      </c>
      <c r="F4087" t="inlineStr">
        <is>
          <t>WHISKY JOHNNIE WALKER GREEN LABEL 750ML</t>
        </is>
      </c>
      <c r="G4087" t="n">
        <v>3499</v>
      </c>
      <c r="H4087" t="n">
        <v>3.4</v>
      </c>
      <c r="I4087" t="inlineStr">
        <is>
          <t>GR</t>
        </is>
      </c>
      <c r="J4087" t="inlineStr">
        <is>
          <t>BEBIDAS</t>
        </is>
      </c>
      <c r="K4087" t="inlineStr">
        <is>
          <t>04/2025</t>
        </is>
      </c>
      <c r="L4087" t="n">
        <v>0</v>
      </c>
      <c r="M4087" s="551" t="n">
        <v>-693593</v>
      </c>
      <c r="N4087" t="n">
        <v>0</v>
      </c>
      <c r="O4087" t="n">
        <v>385</v>
      </c>
      <c r="P4087" t="n">
        <v>1434.84</v>
      </c>
    </row>
    <row r="4088">
      <c r="A4088" t="n">
        <v>33186</v>
      </c>
      <c r="B4088" t="n">
        <v>122</v>
      </c>
      <c r="C4088" t="inlineStr">
        <is>
          <t>Arcos</t>
        </is>
      </c>
      <c r="D4088" s="551" t="n">
        <v>45778</v>
      </c>
      <c r="E4088" t="n">
        <v>24123</v>
      </c>
      <c r="F4088" t="inlineStr">
        <is>
          <t>CASTANHA DO PARA S/ CASCA MEDIA C/1KG</t>
        </is>
      </c>
      <c r="G4088" t="n">
        <v>2237</v>
      </c>
      <c r="H4088" t="n">
        <v>12</v>
      </c>
      <c r="I4088" t="inlineStr">
        <is>
          <t>PC</t>
        </is>
      </c>
      <c r="J4088" t="inlineStr">
        <is>
          <t>ALIMENTOS</t>
        </is>
      </c>
      <c r="K4088" t="inlineStr">
        <is>
          <t>04/2025</t>
        </is>
      </c>
      <c r="L4088" t="n">
        <v>117.18</v>
      </c>
      <c r="M4088" s="551" t="n">
        <v>45762</v>
      </c>
      <c r="N4088" t="n">
        <v>127.8</v>
      </c>
      <c r="O4088" t="n">
        <v>128.9</v>
      </c>
      <c r="P4088" t="n">
        <v>1406.16</v>
      </c>
    </row>
    <row r="4089">
      <c r="A4089" t="n">
        <v>33188</v>
      </c>
      <c r="B4089" t="n">
        <v>122</v>
      </c>
      <c r="C4089" t="inlineStr">
        <is>
          <t>Arcos</t>
        </is>
      </c>
      <c r="D4089" s="551" t="n">
        <v>45778</v>
      </c>
      <c r="E4089" t="n">
        <v>20936</v>
      </c>
      <c r="F4089" t="inlineStr">
        <is>
          <t>CHOCOLATE AMARGO CALLEBAUT CALLETS 70,5% 2,01KG</t>
        </is>
      </c>
      <c r="G4089" t="n">
        <v>2031</v>
      </c>
      <c r="H4089" t="n">
        <v>4</v>
      </c>
      <c r="I4089" t="inlineStr">
        <is>
          <t>UN</t>
        </is>
      </c>
      <c r="J4089" t="inlineStr">
        <is>
          <t>ALIMENTOS</t>
        </is>
      </c>
      <c r="K4089" t="inlineStr">
        <is>
          <t>04/2025</t>
        </is>
      </c>
      <c r="L4089" t="n">
        <v>333</v>
      </c>
      <c r="M4089" s="551" t="n">
        <v>45756</v>
      </c>
      <c r="N4089" t="n">
        <v>333</v>
      </c>
      <c r="O4089" t="n">
        <v>329.5</v>
      </c>
      <c r="P4089" t="n">
        <v>1332</v>
      </c>
    </row>
    <row r="4090">
      <c r="A4090" t="n">
        <v>33071</v>
      </c>
      <c r="B4090" t="n">
        <v>122</v>
      </c>
      <c r="C4090" t="inlineStr">
        <is>
          <t>Arcos</t>
        </is>
      </c>
      <c r="D4090" s="551" t="n">
        <v>45778</v>
      </c>
      <c r="E4090" t="n">
        <v>25033</v>
      </c>
      <c r="F4090" t="inlineStr">
        <is>
          <t>LICOR AMARO MONTENEGRO 750ML</t>
        </is>
      </c>
      <c r="G4090" t="n">
        <v>5873</v>
      </c>
      <c r="H4090" t="n">
        <v>6.52</v>
      </c>
      <c r="I4090" t="inlineStr">
        <is>
          <t>UN</t>
        </is>
      </c>
      <c r="J4090" t="inlineStr">
        <is>
          <t>BEBIDAS</t>
        </is>
      </c>
      <c r="K4090" t="inlineStr">
        <is>
          <t>04/2025</t>
        </is>
      </c>
      <c r="L4090" t="n">
        <v>204.23</v>
      </c>
      <c r="M4090" s="551" t="n">
        <v>45754</v>
      </c>
      <c r="N4090" t="n">
        <v>204.23</v>
      </c>
      <c r="O4090" t="n">
        <v>204.23</v>
      </c>
      <c r="P4090" t="n">
        <v>1331.58</v>
      </c>
    </row>
    <row r="4091">
      <c r="A4091" t="n">
        <v>33047</v>
      </c>
      <c r="B4091" t="n">
        <v>122</v>
      </c>
      <c r="C4091" t="inlineStr">
        <is>
          <t>Arcos</t>
        </is>
      </c>
      <c r="D4091" s="551" t="n">
        <v>45778</v>
      </c>
      <c r="E4091" t="n">
        <v>26560</v>
      </c>
      <c r="F4091" t="inlineStr">
        <is>
          <t>CACHACA FAMIGERADA AMENDOIM 750ML</t>
        </is>
      </c>
      <c r="G4091" t="n">
        <v>6788</v>
      </c>
      <c r="H4091" t="n">
        <v>48</v>
      </c>
      <c r="I4091" t="inlineStr">
        <is>
          <t>GR</t>
        </is>
      </c>
      <c r="J4091" t="inlineStr">
        <is>
          <t>BEBIDAS</t>
        </is>
      </c>
      <c r="K4091" t="inlineStr">
        <is>
          <t>04/2025</t>
        </is>
      </c>
      <c r="L4091" t="n">
        <v>27.5</v>
      </c>
      <c r="M4091" s="551" t="n">
        <v>45776</v>
      </c>
      <c r="N4091" t="n">
        <v>27.5</v>
      </c>
      <c r="O4091" t="n">
        <v>27.5</v>
      </c>
      <c r="P4091" t="n">
        <v>1320</v>
      </c>
    </row>
    <row r="4092">
      <c r="A4092" t="n">
        <v>33057</v>
      </c>
      <c r="B4092" t="n">
        <v>122</v>
      </c>
      <c r="C4092" t="inlineStr">
        <is>
          <t>Arcos</t>
        </is>
      </c>
      <c r="D4092" s="551" t="n">
        <v>45778</v>
      </c>
      <c r="E4092" t="n">
        <v>18392</v>
      </c>
      <c r="F4092" t="inlineStr">
        <is>
          <t>CONHAQUE HENNESSY VSOP 700ML</t>
        </is>
      </c>
      <c r="G4092" t="n">
        <v>3248</v>
      </c>
      <c r="H4092" t="n">
        <v>4.18</v>
      </c>
      <c r="I4092" t="inlineStr">
        <is>
          <t>UN</t>
        </is>
      </c>
      <c r="J4092" t="inlineStr">
        <is>
          <t>BEBIDAS</t>
        </is>
      </c>
      <c r="K4092" t="inlineStr">
        <is>
          <t>04/2025</t>
        </is>
      </c>
      <c r="L4092" t="n">
        <v>0</v>
      </c>
      <c r="M4092" s="551" t="n">
        <v>-693593</v>
      </c>
      <c r="N4092" t="n">
        <v>0</v>
      </c>
      <c r="O4092" t="n">
        <v>0</v>
      </c>
      <c r="P4092" t="n">
        <v>1276.7</v>
      </c>
    </row>
    <row r="4093">
      <c r="A4093" t="n">
        <v>33326</v>
      </c>
      <c r="B4093" t="n">
        <v>122</v>
      </c>
      <c r="C4093" t="inlineStr">
        <is>
          <t>Arcos</t>
        </is>
      </c>
      <c r="D4093" s="551" t="n">
        <v>45778</v>
      </c>
      <c r="E4093" t="n">
        <v>19276</v>
      </c>
      <c r="F4093" t="inlineStr">
        <is>
          <t>QUEIJO REINO TIROLEZ KG</t>
        </is>
      </c>
      <c r="G4093" t="n">
        <v>2780</v>
      </c>
      <c r="H4093" t="n">
        <v>12.74</v>
      </c>
      <c r="I4093" t="inlineStr">
        <is>
          <t>KG</t>
        </is>
      </c>
      <c r="J4093" t="inlineStr">
        <is>
          <t>ALIMENTOS</t>
        </is>
      </c>
      <c r="K4093" t="inlineStr">
        <is>
          <t>04/2025</t>
        </is>
      </c>
      <c r="L4093" t="n">
        <v>0</v>
      </c>
      <c r="M4093" s="551" t="n">
        <v>45742</v>
      </c>
      <c r="N4093" t="n">
        <v>90.8</v>
      </c>
      <c r="O4093" t="n">
        <v>90.8</v>
      </c>
      <c r="P4093" t="n">
        <v>1156.79</v>
      </c>
    </row>
    <row r="4094">
      <c r="A4094" t="n">
        <v>33345</v>
      </c>
      <c r="B4094" t="n">
        <v>122</v>
      </c>
      <c r="C4094" t="inlineStr">
        <is>
          <t>Arcos</t>
        </is>
      </c>
      <c r="D4094" s="551" t="n">
        <v>45778</v>
      </c>
      <c r="E4094" t="n">
        <v>22066</v>
      </c>
      <c r="F4094" t="inlineStr">
        <is>
          <t>AGUA MINERAL C/ GAS MAMBA 350ML</t>
        </is>
      </c>
      <c r="G4094" t="n">
        <v>3636</v>
      </c>
      <c r="H4094" t="n">
        <v>577</v>
      </c>
      <c r="I4094" t="inlineStr">
        <is>
          <t>UN</t>
        </is>
      </c>
      <c r="J4094" t="inlineStr">
        <is>
          <t>BEBIDAS</t>
        </is>
      </c>
      <c r="K4094" t="inlineStr">
        <is>
          <t>04/2025</t>
        </is>
      </c>
      <c r="L4094" t="n">
        <v>0</v>
      </c>
      <c r="M4094" s="551" t="n">
        <v>45674</v>
      </c>
      <c r="N4094" t="n">
        <v>1.99</v>
      </c>
      <c r="O4094" t="n">
        <v>1.99</v>
      </c>
      <c r="P4094" t="n">
        <v>1148.23</v>
      </c>
    </row>
    <row r="4095">
      <c r="A4095" t="n">
        <v>33342</v>
      </c>
      <c r="B4095" t="n">
        <v>122</v>
      </c>
      <c r="C4095" t="inlineStr">
        <is>
          <t>Arcos</t>
        </is>
      </c>
      <c r="D4095" s="551" t="n">
        <v>45778</v>
      </c>
      <c r="E4095" t="n">
        <v>26592</v>
      </c>
      <c r="F4095" t="inlineStr">
        <is>
          <t>HAMBURGUER BOVINO FREDDI PORCIONADO EM 50G KG 60% ACEM 40% PEITO BOVINO ARCOS</t>
        </is>
      </c>
      <c r="G4095" t="n">
        <v>6806</v>
      </c>
      <c r="H4095" t="n">
        <v>30.84</v>
      </c>
      <c r="I4095" t="inlineStr">
        <is>
          <t>KG</t>
        </is>
      </c>
      <c r="J4095" t="inlineStr">
        <is>
          <t>ALIMENTOS</t>
        </is>
      </c>
      <c r="K4095" t="inlineStr">
        <is>
          <t>04/2025</t>
        </is>
      </c>
      <c r="L4095" t="n">
        <v>37</v>
      </c>
      <c r="M4095" s="551" t="n">
        <v>45775</v>
      </c>
      <c r="N4095" t="n">
        <v>37</v>
      </c>
      <c r="O4095" t="n">
        <v>37</v>
      </c>
      <c r="P4095" t="n">
        <v>1141.08</v>
      </c>
    </row>
    <row r="4096">
      <c r="A4096" t="n">
        <v>33362</v>
      </c>
      <c r="B4096" t="n">
        <v>122</v>
      </c>
      <c r="C4096" t="inlineStr">
        <is>
          <t>Arcos</t>
        </is>
      </c>
      <c r="D4096" s="551" t="n">
        <v>45778</v>
      </c>
      <c r="E4096" t="n">
        <v>26052</v>
      </c>
      <c r="F4096" t="inlineStr">
        <is>
          <t>VINHO BRANCO VALDESPINO PEDRO XIMENEZ 750ML</t>
        </is>
      </c>
      <c r="G4096" t="n">
        <v>6514</v>
      </c>
      <c r="H4096" t="n">
        <v>2</v>
      </c>
      <c r="I4096" t="inlineStr">
        <is>
          <t>GR</t>
        </is>
      </c>
      <c r="J4096" t="inlineStr">
        <is>
          <t>BEBIDAS</t>
        </is>
      </c>
      <c r="K4096" t="inlineStr">
        <is>
          <t>04/2025</t>
        </is>
      </c>
      <c r="L4096" t="n">
        <v>0</v>
      </c>
      <c r="M4096" s="551" t="n">
        <v>-693593</v>
      </c>
      <c r="N4096" t="n">
        <v>0</v>
      </c>
      <c r="O4096" t="n">
        <v>0</v>
      </c>
      <c r="P4096" t="n">
        <v>1102</v>
      </c>
    </row>
    <row r="4097">
      <c r="A4097" t="n">
        <v>33105</v>
      </c>
      <c r="B4097" t="n">
        <v>122</v>
      </c>
      <c r="C4097" t="inlineStr">
        <is>
          <t>Arcos</t>
        </is>
      </c>
      <c r="D4097" s="551" t="n">
        <v>45778</v>
      </c>
      <c r="E4097" t="n">
        <v>18214</v>
      </c>
      <c r="F4097" t="inlineStr">
        <is>
          <t>VERMOUTH MARTINI BIANCO 750ML</t>
        </is>
      </c>
      <c r="G4097" t="n">
        <v>3413</v>
      </c>
      <c r="H4097" t="n">
        <v>32</v>
      </c>
      <c r="I4097" t="inlineStr">
        <is>
          <t>GR</t>
        </is>
      </c>
      <c r="J4097" t="inlineStr">
        <is>
          <t>BEBIDAS</t>
        </is>
      </c>
      <c r="K4097" t="inlineStr">
        <is>
          <t>04/2025</t>
        </is>
      </c>
      <c r="L4097" t="n">
        <v>0</v>
      </c>
      <c r="M4097" s="551" t="n">
        <v>-693593</v>
      </c>
      <c r="N4097" t="n">
        <v>0</v>
      </c>
      <c r="O4097" t="n">
        <v>16.89</v>
      </c>
      <c r="P4097" t="n">
        <v>1089.6</v>
      </c>
    </row>
    <row r="4098">
      <c r="A4098" t="n">
        <v>33368</v>
      </c>
      <c r="B4098" t="n">
        <v>122</v>
      </c>
      <c r="C4098" t="inlineStr">
        <is>
          <t>Arcos</t>
        </is>
      </c>
      <c r="D4098" s="551" t="n">
        <v>45778</v>
      </c>
      <c r="E4098" t="n">
        <v>25095</v>
      </c>
      <c r="F4098" t="inlineStr">
        <is>
          <t>VINHO TINTO FLIGHT OF THE DRONGO 750ML</t>
        </is>
      </c>
      <c r="G4098" t="n">
        <v>5892</v>
      </c>
      <c r="H4098" t="n">
        <v>8</v>
      </c>
      <c r="I4098" t="inlineStr">
        <is>
          <t>GR</t>
        </is>
      </c>
      <c r="J4098" t="inlineStr">
        <is>
          <t>BEBIDAS</t>
        </is>
      </c>
      <c r="K4098" t="inlineStr">
        <is>
          <t>04/2025</t>
        </is>
      </c>
      <c r="L4098" t="n">
        <v>131.25</v>
      </c>
      <c r="M4098" s="551" t="n">
        <v>45776</v>
      </c>
      <c r="N4098" t="n">
        <v>131.25</v>
      </c>
      <c r="O4098" t="n">
        <v>131.25</v>
      </c>
      <c r="P4098" t="n">
        <v>1050</v>
      </c>
    </row>
    <row r="4099">
      <c r="A4099" t="n">
        <v>33236</v>
      </c>
      <c r="B4099" t="n">
        <v>122</v>
      </c>
      <c r="C4099" t="inlineStr">
        <is>
          <t>Arcos</t>
        </is>
      </c>
      <c r="D4099" s="551" t="n">
        <v>45778</v>
      </c>
      <c r="E4099" t="n">
        <v>21010</v>
      </c>
      <c r="F4099" t="inlineStr">
        <is>
          <t>OLEO DE CANOLA SAUDE C/900ML</t>
        </is>
      </c>
      <c r="G4099" t="n">
        <v>2006</v>
      </c>
      <c r="H4099" t="n">
        <v>92</v>
      </c>
      <c r="I4099" t="inlineStr">
        <is>
          <t>FR</t>
        </is>
      </c>
      <c r="J4099" t="inlineStr">
        <is>
          <t>ALIMENTOS</t>
        </is>
      </c>
      <c r="K4099" t="inlineStr">
        <is>
          <t>04/2025</t>
        </is>
      </c>
      <c r="L4099" t="n">
        <v>11.32</v>
      </c>
      <c r="M4099" s="551" t="n">
        <v>45776</v>
      </c>
      <c r="N4099" t="n">
        <v>11.41</v>
      </c>
      <c r="O4099" t="n">
        <v>11.36</v>
      </c>
      <c r="P4099" t="n">
        <v>1041.44</v>
      </c>
    </row>
    <row r="4100">
      <c r="A4100" t="n">
        <v>33327</v>
      </c>
      <c r="B4100" t="n">
        <v>122</v>
      </c>
      <c r="C4100" t="inlineStr">
        <is>
          <t>Arcos</t>
        </is>
      </c>
      <c r="D4100" s="551" t="n">
        <v>45778</v>
      </c>
      <c r="E4100" t="n">
        <v>26051</v>
      </c>
      <c r="F4100" t="inlineStr">
        <is>
          <t>SUCO DE MACA INTEGRAL RAIZES DO CAMPO UN</t>
        </is>
      </c>
      <c r="G4100" t="n">
        <v>6513</v>
      </c>
      <c r="H4100" t="n">
        <v>8</v>
      </c>
      <c r="I4100" t="inlineStr">
        <is>
          <t>UN</t>
        </is>
      </c>
      <c r="J4100" t="inlineStr">
        <is>
          <t>BEBIDAS</t>
        </is>
      </c>
      <c r="K4100" t="inlineStr">
        <is>
          <t>04/2025</t>
        </is>
      </c>
      <c r="L4100" t="n">
        <v>0</v>
      </c>
      <c r="M4100" s="551" t="n">
        <v>45686</v>
      </c>
      <c r="N4100" t="n">
        <v>122.53</v>
      </c>
      <c r="O4100" t="n">
        <v>122.53</v>
      </c>
      <c r="P4100" t="n">
        <v>980.24</v>
      </c>
    </row>
    <row r="4101">
      <c r="A4101" t="n">
        <v>33315</v>
      </c>
      <c r="B4101" t="n">
        <v>122</v>
      </c>
      <c r="C4101" t="inlineStr">
        <is>
          <t>Arcos</t>
        </is>
      </c>
      <c r="D4101" s="551" t="n">
        <v>45778</v>
      </c>
      <c r="E4101" t="n">
        <v>19401</v>
      </c>
      <c r="F4101" t="inlineStr">
        <is>
          <t>MANTEIGA SEM SAL SCALA KG</t>
        </is>
      </c>
      <c r="G4101" t="n">
        <v>2761</v>
      </c>
      <c r="H4101" t="n">
        <v>8</v>
      </c>
      <c r="I4101" t="inlineStr">
        <is>
          <t>KG</t>
        </is>
      </c>
      <c r="J4101" t="inlineStr">
        <is>
          <t>ALIMENTOS</t>
        </is>
      </c>
      <c r="K4101" t="inlineStr">
        <is>
          <t>04/2025</t>
        </is>
      </c>
      <c r="L4101" t="n">
        <v>121.71</v>
      </c>
      <c r="M4101" s="551" t="n">
        <v>45777</v>
      </c>
      <c r="N4101" t="n">
        <v>45.98</v>
      </c>
      <c r="O4101" t="n">
        <v>44.98</v>
      </c>
      <c r="P4101" t="n">
        <v>973.6799999999999</v>
      </c>
    </row>
    <row r="4102">
      <c r="A4102" t="n">
        <v>33082</v>
      </c>
      <c r="B4102" t="n">
        <v>122</v>
      </c>
      <c r="C4102" t="inlineStr">
        <is>
          <t>Arcos</t>
        </is>
      </c>
      <c r="D4102" s="551" t="n">
        <v>45778</v>
      </c>
      <c r="E4102" t="n">
        <v>18306</v>
      </c>
      <c r="F4102" t="inlineStr">
        <is>
          <t>LICOR MARASCHINO LUXARDO 750ML</t>
        </is>
      </c>
      <c r="G4102" t="n">
        <v>3327</v>
      </c>
      <c r="H4102" t="n">
        <v>6.5</v>
      </c>
      <c r="I4102" t="inlineStr">
        <is>
          <t>GR</t>
        </is>
      </c>
      <c r="J4102" t="inlineStr">
        <is>
          <t>BEBIDAS</t>
        </is>
      </c>
      <c r="K4102" t="inlineStr">
        <is>
          <t>04/2025</t>
        </is>
      </c>
      <c r="L4102" t="n">
        <v>0</v>
      </c>
      <c r="M4102" s="551" t="n">
        <v>-693593</v>
      </c>
      <c r="N4102" t="n">
        <v>0</v>
      </c>
      <c r="O4102" t="n">
        <v>184.14</v>
      </c>
      <c r="P4102" t="n">
        <v>964.8200000000001</v>
      </c>
    </row>
    <row r="4103">
      <c r="A4103" t="n">
        <v>33370</v>
      </c>
      <c r="B4103" t="n">
        <v>122</v>
      </c>
      <c r="C4103" t="inlineStr">
        <is>
          <t>Arcos</t>
        </is>
      </c>
      <c r="D4103" s="551" t="n">
        <v>45778</v>
      </c>
      <c r="E4103" t="n">
        <v>25537</v>
      </c>
      <c r="F4103" t="inlineStr">
        <is>
          <t>VINHO TINTO LES VACANCES DE MONSIEUR MERLOT 750ML</t>
        </is>
      </c>
      <c r="G4103" t="n">
        <v>6158</v>
      </c>
      <c r="H4103" t="n">
        <v>6</v>
      </c>
      <c r="I4103" t="inlineStr">
        <is>
          <t>GR</t>
        </is>
      </c>
      <c r="J4103" t="inlineStr">
        <is>
          <t>BEBIDAS</t>
        </is>
      </c>
      <c r="K4103" t="inlineStr">
        <is>
          <t>04/2025</t>
        </is>
      </c>
      <c r="L4103" t="n">
        <v>158.76</v>
      </c>
      <c r="M4103" s="551" t="n">
        <v>45762</v>
      </c>
      <c r="N4103" t="n">
        <v>158.76</v>
      </c>
      <c r="O4103" t="n">
        <v>158.76</v>
      </c>
      <c r="P4103" t="n">
        <v>952.5599999999999</v>
      </c>
    </row>
    <row r="4104">
      <c r="A4104" t="n">
        <v>33180</v>
      </c>
      <c r="B4104" t="n">
        <v>122</v>
      </c>
      <c r="C4104" t="inlineStr">
        <is>
          <t>Arcos</t>
        </is>
      </c>
      <c r="D4104" s="551" t="n">
        <v>45778</v>
      </c>
      <c r="E4104" t="n">
        <v>21073</v>
      </c>
      <c r="F4104" t="inlineStr">
        <is>
          <t>CALDA DE AGAVE AZUL JASMINE ORGANICO 330ML UN</t>
        </is>
      </c>
      <c r="G4104" t="n">
        <v>1994</v>
      </c>
      <c r="H4104" t="n">
        <v>27</v>
      </c>
      <c r="I4104" t="inlineStr">
        <is>
          <t>UN</t>
        </is>
      </c>
      <c r="J4104" t="inlineStr">
        <is>
          <t>ALIMENTOS</t>
        </is>
      </c>
      <c r="K4104" t="inlineStr">
        <is>
          <t>04/2025</t>
        </is>
      </c>
      <c r="L4104" t="n">
        <v>34.93</v>
      </c>
      <c r="M4104" s="551" t="n">
        <v>45770</v>
      </c>
      <c r="N4104" t="n">
        <v>32.25</v>
      </c>
      <c r="O4104" t="n">
        <v>47</v>
      </c>
      <c r="P4104" t="n">
        <v>943.11</v>
      </c>
    </row>
    <row r="4105">
      <c r="A4105" t="n">
        <v>33035</v>
      </c>
      <c r="B4105" t="n">
        <v>122</v>
      </c>
      <c r="C4105" t="inlineStr">
        <is>
          <t>Arcos</t>
        </is>
      </c>
      <c r="D4105" s="551" t="n">
        <v>45778</v>
      </c>
      <c r="E4105" t="n">
        <v>26588</v>
      </c>
      <c r="F4105" t="inlineStr">
        <is>
          <t>LONZA FATIADO JAIS KG</t>
        </is>
      </c>
      <c r="G4105" t="n">
        <v>6804</v>
      </c>
      <c r="H4105" t="n">
        <v>4.86</v>
      </c>
      <c r="I4105" t="inlineStr">
        <is>
          <t>KG</t>
        </is>
      </c>
      <c r="J4105" t="inlineStr">
        <is>
          <t>ALIMENTOS</t>
        </is>
      </c>
      <c r="K4105" t="inlineStr">
        <is>
          <t>04/2025</t>
        </is>
      </c>
      <c r="L4105" t="n">
        <v>193.87</v>
      </c>
      <c r="M4105" s="551" t="n">
        <v>45771</v>
      </c>
      <c r="N4105" t="n">
        <v>193.62</v>
      </c>
      <c r="O4105" t="n">
        <v>193.62</v>
      </c>
      <c r="P4105" t="n">
        <v>942.21</v>
      </c>
    </row>
    <row r="4106">
      <c r="A4106" t="n">
        <v>33054</v>
      </c>
      <c r="B4106" t="n">
        <v>122</v>
      </c>
      <c r="C4106" t="inlineStr">
        <is>
          <t>Arcos</t>
        </is>
      </c>
      <c r="D4106" s="551" t="n">
        <v>45778</v>
      </c>
      <c r="E4106" t="n">
        <v>18382</v>
      </c>
      <c r="F4106" t="inlineStr">
        <is>
          <t>CONHAQUE BRANDY OSBORNE 700ML</t>
        </is>
      </c>
      <c r="G4106" t="n">
        <v>3257</v>
      </c>
      <c r="H4106" t="n">
        <v>12</v>
      </c>
      <c r="I4106" t="inlineStr">
        <is>
          <t>GR</t>
        </is>
      </c>
      <c r="J4106" t="inlineStr">
        <is>
          <t>BEBIDAS</t>
        </is>
      </c>
      <c r="K4106" t="inlineStr">
        <is>
          <t>04/2025</t>
        </is>
      </c>
      <c r="L4106" t="n">
        <v>77.45</v>
      </c>
      <c r="M4106" s="551" t="n">
        <v>45775</v>
      </c>
      <c r="N4106" t="n">
        <v>85.09999999999999</v>
      </c>
      <c r="O4106" t="n">
        <v>71.90000000000001</v>
      </c>
      <c r="P4106" t="n">
        <v>929.4</v>
      </c>
    </row>
    <row r="4107">
      <c r="A4107" t="n">
        <v>33102</v>
      </c>
      <c r="B4107" t="n">
        <v>122</v>
      </c>
      <c r="C4107" t="inlineStr">
        <is>
          <t>Arcos</t>
        </is>
      </c>
      <c r="D4107" s="551" t="n">
        <v>45778</v>
      </c>
      <c r="E4107" t="n">
        <v>26008</v>
      </c>
      <c r="F4107" t="inlineStr">
        <is>
          <t>VERMOUTH CARPANO ROSSO CLASSICO ARGENTINO 950ML</t>
        </is>
      </c>
      <c r="G4107" t="n">
        <v>6492</v>
      </c>
      <c r="H4107" t="n">
        <v>10</v>
      </c>
      <c r="I4107" t="inlineStr">
        <is>
          <t>GR</t>
        </is>
      </c>
      <c r="J4107" t="inlineStr">
        <is>
          <t>BEBIDAS</t>
        </is>
      </c>
      <c r="K4107" t="inlineStr">
        <is>
          <t>04/2025</t>
        </is>
      </c>
      <c r="L4107" t="n">
        <v>0</v>
      </c>
      <c r="M4107" s="551" t="n">
        <v>45678</v>
      </c>
      <c r="N4107" t="n">
        <v>92.91</v>
      </c>
      <c r="O4107" t="n">
        <v>92.91</v>
      </c>
      <c r="P4107" t="n">
        <v>929.1</v>
      </c>
    </row>
    <row r="4108">
      <c r="A4108" t="n">
        <v>33366</v>
      </c>
      <c r="B4108" t="n">
        <v>122</v>
      </c>
      <c r="C4108" t="inlineStr">
        <is>
          <t>Arcos</t>
        </is>
      </c>
      <c r="D4108" s="551" t="n">
        <v>45778</v>
      </c>
      <c r="E4108" t="n">
        <v>17594</v>
      </c>
      <c r="F4108" t="inlineStr">
        <is>
          <t>VINHO TINTO LE JAJA DE JAU DE SYRAH 750ML FRANCA</t>
        </is>
      </c>
      <c r="G4108" t="n">
        <v>3932</v>
      </c>
      <c r="H4108" t="n">
        <v>15</v>
      </c>
      <c r="I4108" t="inlineStr">
        <is>
          <t>GR</t>
        </is>
      </c>
      <c r="J4108" t="inlineStr">
        <is>
          <t>BEBIDAS</t>
        </is>
      </c>
      <c r="K4108" t="inlineStr">
        <is>
          <t>04/2025</t>
        </is>
      </c>
      <c r="L4108" t="n">
        <v>0</v>
      </c>
      <c r="M4108" s="551" t="n">
        <v>45503</v>
      </c>
      <c r="N4108" t="n">
        <v>60.45</v>
      </c>
      <c r="O4108" t="n">
        <v>0</v>
      </c>
      <c r="P4108" t="n">
        <v>906.75</v>
      </c>
    </row>
    <row r="4109">
      <c r="A4109" t="n">
        <v>33172</v>
      </c>
      <c r="B4109" t="n">
        <v>122</v>
      </c>
      <c r="C4109" t="inlineStr">
        <is>
          <t>Arcos</t>
        </is>
      </c>
      <c r="D4109" s="551" t="n">
        <v>45778</v>
      </c>
      <c r="E4109" t="n">
        <v>21047</v>
      </c>
      <c r="F4109" t="inlineStr">
        <is>
          <t>AZEITE EXTRA VIRGEM GALLO 2L</t>
        </is>
      </c>
      <c r="G4109" t="n">
        <v>1999</v>
      </c>
      <c r="H4109" t="n">
        <v>5</v>
      </c>
      <c r="I4109" t="inlineStr">
        <is>
          <t>GALAO</t>
        </is>
      </c>
      <c r="J4109" t="inlineStr">
        <is>
          <t>ALIMENTOS</t>
        </is>
      </c>
      <c r="K4109" t="inlineStr">
        <is>
          <t>04/2025</t>
        </is>
      </c>
      <c r="L4109" t="n">
        <v>177.48</v>
      </c>
      <c r="M4109" s="551" t="n">
        <v>45776</v>
      </c>
      <c r="N4109" t="n">
        <v>174.85</v>
      </c>
      <c r="O4109" t="n">
        <v>175.12</v>
      </c>
      <c r="P4109" t="n">
        <v>887.4</v>
      </c>
    </row>
    <row r="4110">
      <c r="A4110" t="n">
        <v>33323</v>
      </c>
      <c r="B4110" t="n">
        <v>122</v>
      </c>
      <c r="C4110" t="inlineStr">
        <is>
          <t>Arcos</t>
        </is>
      </c>
      <c r="D4110" s="551" t="n">
        <v>45778</v>
      </c>
      <c r="E4110" t="n">
        <v>26594</v>
      </c>
      <c r="F4110" t="inlineStr">
        <is>
          <t>QUEIJO MOGIANA KG</t>
        </is>
      </c>
      <c r="G4110" t="n">
        <v>6807</v>
      </c>
      <c r="H4110" t="n">
        <v>10.12</v>
      </c>
      <c r="I4110" t="inlineStr">
        <is>
          <t>KG</t>
        </is>
      </c>
      <c r="J4110" t="inlineStr">
        <is>
          <t>ALIMENTOS</t>
        </is>
      </c>
      <c r="K4110" t="inlineStr">
        <is>
          <t>04/2025</t>
        </is>
      </c>
      <c r="L4110" t="n">
        <v>86.88</v>
      </c>
      <c r="M4110" s="551" t="n">
        <v>45771</v>
      </c>
      <c r="N4110" t="n">
        <v>86.90000000000001</v>
      </c>
      <c r="O4110" t="n">
        <v>86.90000000000001</v>
      </c>
      <c r="P4110" t="n">
        <v>879.23</v>
      </c>
    </row>
    <row r="4111">
      <c r="A4111" t="n">
        <v>33369</v>
      </c>
      <c r="B4111" t="n">
        <v>122</v>
      </c>
      <c r="C4111" t="inlineStr">
        <is>
          <t>Arcos</t>
        </is>
      </c>
      <c r="D4111" s="551" t="n">
        <v>45778</v>
      </c>
      <c r="E4111" t="n">
        <v>17722</v>
      </c>
      <c r="F4111" t="inlineStr">
        <is>
          <t>VINHO TINTO FORTIFICADO SANDEMAN PORTO TAWNY 750ML</t>
        </is>
      </c>
      <c r="G4111" t="n">
        <v>3817</v>
      </c>
      <c r="H4111" t="n">
        <v>6</v>
      </c>
      <c r="I4111" t="inlineStr">
        <is>
          <t>GR</t>
        </is>
      </c>
      <c r="J4111" t="inlineStr">
        <is>
          <t>BEBIDAS</t>
        </is>
      </c>
      <c r="K4111" t="inlineStr">
        <is>
          <t>04/2025</t>
        </is>
      </c>
      <c r="L4111" t="n">
        <v>0</v>
      </c>
      <c r="M4111" s="551" t="n">
        <v>45391</v>
      </c>
      <c r="N4111" t="n">
        <v>146.17</v>
      </c>
      <c r="O4111" t="n">
        <v>171.8</v>
      </c>
      <c r="P4111" t="n">
        <v>877.02</v>
      </c>
    </row>
    <row r="4112">
      <c r="A4112" t="n">
        <v>33363</v>
      </c>
      <c r="B4112" t="n">
        <v>122</v>
      </c>
      <c r="C4112" t="inlineStr">
        <is>
          <t>Arcos</t>
        </is>
      </c>
      <c r="D4112" s="551" t="n">
        <v>45778</v>
      </c>
      <c r="E4112" t="n">
        <v>25091</v>
      </c>
      <c r="F4112" t="inlineStr">
        <is>
          <t>VINHO BRANCO VERASOLIS MOSCATEL 750ML</t>
        </is>
      </c>
      <c r="G4112" t="n">
        <v>5890</v>
      </c>
      <c r="H4112" t="n">
        <v>8</v>
      </c>
      <c r="I4112" t="inlineStr">
        <is>
          <t>GR</t>
        </is>
      </c>
      <c r="J4112" t="inlineStr">
        <is>
          <t>BEBIDAS</t>
        </is>
      </c>
      <c r="K4112" t="inlineStr">
        <is>
          <t>04/2025</t>
        </is>
      </c>
      <c r="L4112" t="n">
        <v>108</v>
      </c>
      <c r="M4112" s="551" t="n">
        <v>45770</v>
      </c>
      <c r="N4112" t="n">
        <v>108</v>
      </c>
      <c r="O4112" t="n">
        <v>108</v>
      </c>
      <c r="P4112" t="n">
        <v>864</v>
      </c>
    </row>
    <row r="4113">
      <c r="A4113" t="n">
        <v>33141</v>
      </c>
      <c r="B4113" t="n">
        <v>122</v>
      </c>
      <c r="C4113" t="inlineStr">
        <is>
          <t>Arcos</t>
        </is>
      </c>
      <c r="D4113" s="551" t="n">
        <v>45778</v>
      </c>
      <c r="E4113" t="n">
        <v>24986</v>
      </c>
      <c r="F4113" t="inlineStr">
        <is>
          <t>SORVETE DE MARACUJA ARTE GELATE C/3,8KG</t>
        </is>
      </c>
      <c r="G4113" t="n">
        <v>5852</v>
      </c>
      <c r="H4113" t="n">
        <v>5</v>
      </c>
      <c r="I4113" t="inlineStr">
        <is>
          <t>PT</t>
        </is>
      </c>
      <c r="J4113" t="inlineStr">
        <is>
          <t>ALIMENTOS</t>
        </is>
      </c>
      <c r="K4113" t="inlineStr">
        <is>
          <t>04/2025</t>
        </is>
      </c>
      <c r="L4113" t="n">
        <v>168.64</v>
      </c>
      <c r="M4113" s="551" t="n">
        <v>45762</v>
      </c>
      <c r="N4113" t="n">
        <v>171.6</v>
      </c>
      <c r="O4113" t="n">
        <v>171.6</v>
      </c>
      <c r="P4113" t="n">
        <v>843.2</v>
      </c>
    </row>
    <row r="4114">
      <c r="A4114" t="n">
        <v>33175</v>
      </c>
      <c r="B4114" t="n">
        <v>122</v>
      </c>
      <c r="C4114" t="inlineStr">
        <is>
          <t>Arcos</t>
        </is>
      </c>
      <c r="D4114" s="551" t="n">
        <v>45778</v>
      </c>
      <c r="E4114" t="n">
        <v>20736</v>
      </c>
      <c r="F4114" t="inlineStr">
        <is>
          <t>AZEITONA VERDE ASARO 580G</t>
        </is>
      </c>
      <c r="G4114" t="n">
        <v>2091</v>
      </c>
      <c r="H4114" t="n">
        <v>15</v>
      </c>
      <c r="I4114" t="inlineStr">
        <is>
          <t>UN</t>
        </is>
      </c>
      <c r="J4114" t="inlineStr">
        <is>
          <t>ALIMENTOS</t>
        </is>
      </c>
      <c r="K4114" t="inlineStr">
        <is>
          <t>04/2025</t>
        </is>
      </c>
      <c r="L4114" t="n">
        <v>56.08</v>
      </c>
      <c r="M4114" s="551" t="n">
        <v>45771</v>
      </c>
      <c r="N4114" t="n">
        <v>66.5</v>
      </c>
      <c r="O4114" t="n">
        <v>66.5</v>
      </c>
      <c r="P4114" t="n">
        <v>841.2</v>
      </c>
    </row>
    <row r="4115">
      <c r="A4115" t="n">
        <v>33030</v>
      </c>
      <c r="B4115" t="n">
        <v>122</v>
      </c>
      <c r="C4115" t="inlineStr">
        <is>
          <t>Arcos</t>
        </is>
      </c>
      <c r="D4115" s="551" t="n">
        <v>45778</v>
      </c>
      <c r="E4115" t="n">
        <v>19125</v>
      </c>
      <c r="F4115" t="inlineStr">
        <is>
          <t>MINI BURGER BRIOCHE PINCEL CAIXA C/180 UN 15 PACOTES X 12 UN COD 142</t>
        </is>
      </c>
      <c r="G4115" t="n">
        <v>2843</v>
      </c>
      <c r="H4115" t="n">
        <v>61</v>
      </c>
      <c r="I4115" t="inlineStr">
        <is>
          <t>CX</t>
        </is>
      </c>
      <c r="J4115" t="inlineStr">
        <is>
          <t>ALIMENTOS</t>
        </is>
      </c>
      <c r="K4115" t="inlineStr">
        <is>
          <t>04/2025</t>
        </is>
      </c>
      <c r="L4115" t="n">
        <v>13.68</v>
      </c>
      <c r="M4115" s="551" t="n">
        <v>45777</v>
      </c>
      <c r="N4115" t="n">
        <v>13.68</v>
      </c>
      <c r="O4115" t="n">
        <v>13.68</v>
      </c>
      <c r="P4115" t="n">
        <v>834.48</v>
      </c>
    </row>
    <row r="4116">
      <c r="A4116" t="n">
        <v>33133</v>
      </c>
      <c r="B4116" t="n">
        <v>122</v>
      </c>
      <c r="C4116" t="inlineStr">
        <is>
          <t>Arcos</t>
        </is>
      </c>
      <c r="D4116" s="551" t="n">
        <v>45778</v>
      </c>
      <c r="E4116" t="n">
        <v>18114</v>
      </c>
      <c r="F4116" t="inlineStr">
        <is>
          <t>WHISKY JOHNNIE WALKER GOLD LABEL RESERVE 750ML</t>
        </is>
      </c>
      <c r="G4116" t="n">
        <v>3498</v>
      </c>
      <c r="H4116" t="n">
        <v>3.12</v>
      </c>
      <c r="I4116" t="inlineStr">
        <is>
          <t>GR</t>
        </is>
      </c>
      <c r="J4116" t="inlineStr">
        <is>
          <t>BEBIDAS</t>
        </is>
      </c>
      <c r="K4116" t="inlineStr">
        <is>
          <t>04/2025</t>
        </is>
      </c>
      <c r="L4116" t="n">
        <v>0</v>
      </c>
      <c r="M4116" s="551" t="n">
        <v>45615</v>
      </c>
      <c r="N4116" t="n">
        <v>259.83</v>
      </c>
      <c r="O4116" t="n">
        <v>261.71</v>
      </c>
      <c r="P4116" t="n">
        <v>810.67</v>
      </c>
    </row>
    <row r="4117">
      <c r="A4117" t="n">
        <v>33179</v>
      </c>
      <c r="B4117" t="n">
        <v>122</v>
      </c>
      <c r="C4117" t="inlineStr">
        <is>
          <t>Arcos</t>
        </is>
      </c>
      <c r="D4117" s="551" t="n">
        <v>45778</v>
      </c>
      <c r="E4117" t="n">
        <v>20812</v>
      </c>
      <c r="F4117" t="inlineStr">
        <is>
          <t>CAFE JOSELINA C/1KG</t>
        </is>
      </c>
      <c r="G4117" t="n">
        <v>2074</v>
      </c>
      <c r="H4117" t="n">
        <v>8</v>
      </c>
      <c r="I4117" t="inlineStr">
        <is>
          <t>PC</t>
        </is>
      </c>
      <c r="J4117" t="inlineStr">
        <is>
          <t>ALIMENTOS</t>
        </is>
      </c>
      <c r="K4117" t="inlineStr">
        <is>
          <t>04/2025</t>
        </is>
      </c>
      <c r="L4117" t="n">
        <v>99.90000000000001</v>
      </c>
      <c r="M4117" s="551" t="n">
        <v>45777</v>
      </c>
      <c r="N4117" t="n">
        <v>99.90000000000001</v>
      </c>
      <c r="O4117" t="n">
        <v>99.90000000000001</v>
      </c>
      <c r="P4117" t="n">
        <v>799.2</v>
      </c>
    </row>
    <row r="4118">
      <c r="A4118" t="n">
        <v>33106</v>
      </c>
      <c r="B4118" t="n">
        <v>122</v>
      </c>
      <c r="C4118" t="inlineStr">
        <is>
          <t>Arcos</t>
        </is>
      </c>
      <c r="D4118" s="551" t="n">
        <v>45778</v>
      </c>
      <c r="E4118" t="n">
        <v>18211</v>
      </c>
      <c r="F4118" t="inlineStr">
        <is>
          <t>VERMOUTH MARTINI RISERVA RUBINO 750ML</t>
        </is>
      </c>
      <c r="G4118" t="n">
        <v>3416</v>
      </c>
      <c r="H4118" t="n">
        <v>7</v>
      </c>
      <c r="I4118" t="inlineStr">
        <is>
          <t>GR</t>
        </is>
      </c>
      <c r="J4118" t="inlineStr">
        <is>
          <t>BEBIDAS</t>
        </is>
      </c>
      <c r="K4118" t="inlineStr">
        <is>
          <t>04/2025</t>
        </is>
      </c>
      <c r="L4118" t="n">
        <v>0</v>
      </c>
      <c r="M4118" s="551" t="n">
        <v>-693593</v>
      </c>
      <c r="N4118" t="n">
        <v>0</v>
      </c>
      <c r="O4118" t="n">
        <v>0</v>
      </c>
      <c r="P4118" t="n">
        <v>780.2</v>
      </c>
    </row>
    <row r="4119">
      <c r="A4119" t="n">
        <v>33083</v>
      </c>
      <c r="B4119" t="n">
        <v>122</v>
      </c>
      <c r="C4119" t="inlineStr">
        <is>
          <t>Arcos</t>
        </is>
      </c>
      <c r="D4119" s="551" t="n">
        <v>45778</v>
      </c>
      <c r="E4119" t="n">
        <v>26717</v>
      </c>
      <c r="F4119" t="inlineStr">
        <is>
          <t>LICOR SAN BASILE ALKERMES 30% 700ML</t>
        </is>
      </c>
      <c r="G4119" t="n">
        <v>6869</v>
      </c>
      <c r="H4119" t="n">
        <v>10.35</v>
      </c>
      <c r="I4119" t="inlineStr">
        <is>
          <t>GR</t>
        </is>
      </c>
      <c r="J4119" t="inlineStr">
        <is>
          <t>BEBIDAS</t>
        </is>
      </c>
      <c r="K4119" t="inlineStr">
        <is>
          <t>04/2025</t>
        </is>
      </c>
      <c r="L4119" t="n">
        <v>73.56999999999999</v>
      </c>
      <c r="M4119" s="551" t="n">
        <v>45776</v>
      </c>
      <c r="N4119" t="n">
        <v>69.56999999999999</v>
      </c>
      <c r="O4119" t="n">
        <v>69.56999999999999</v>
      </c>
      <c r="P4119" t="n">
        <v>761.45</v>
      </c>
    </row>
    <row r="4120">
      <c r="A4120" t="n">
        <v>33036</v>
      </c>
      <c r="B4120" t="n">
        <v>122</v>
      </c>
      <c r="C4120" t="inlineStr">
        <is>
          <t>Arcos</t>
        </is>
      </c>
      <c r="D4120" s="551" t="n">
        <v>45778</v>
      </c>
      <c r="E4120" t="n">
        <v>26591</v>
      </c>
      <c r="F4120" t="inlineStr">
        <is>
          <t>COPA FATIADO JAIS KG</t>
        </is>
      </c>
      <c r="G4120" t="n">
        <v>6805</v>
      </c>
      <c r="H4120" t="n">
        <v>4.9</v>
      </c>
      <c r="I4120" t="inlineStr">
        <is>
          <t>KG</t>
        </is>
      </c>
      <c r="J4120" t="inlineStr">
        <is>
          <t>ALIMENTOS</t>
        </is>
      </c>
      <c r="K4120" t="inlineStr">
        <is>
          <t>04/2025</t>
        </is>
      </c>
      <c r="L4120" t="n">
        <v>153</v>
      </c>
      <c r="M4120" s="551" t="n">
        <v>45771</v>
      </c>
      <c r="N4120" t="n">
        <v>153.15</v>
      </c>
      <c r="O4120" t="n">
        <v>153.15</v>
      </c>
      <c r="P4120" t="n">
        <v>749.7</v>
      </c>
    </row>
    <row r="4121">
      <c r="A4121" t="n">
        <v>33328</v>
      </c>
      <c r="B4121" t="n">
        <v>122</v>
      </c>
      <c r="C4121" t="inlineStr">
        <is>
          <t>Arcos</t>
        </is>
      </c>
      <c r="D4121" s="551" t="n">
        <v>45778</v>
      </c>
      <c r="E4121" t="n">
        <v>19166</v>
      </c>
      <c r="F4121" t="inlineStr">
        <is>
          <t>BAGUETE DE GRAO LEVIAN FATIADO 590G UN</t>
        </is>
      </c>
      <c r="G4121" t="n">
        <v>2826</v>
      </c>
      <c r="H4121" t="n">
        <v>37</v>
      </c>
      <c r="I4121" t="inlineStr">
        <is>
          <t>UN</t>
        </is>
      </c>
      <c r="J4121" t="inlineStr">
        <is>
          <t>ALIMENTOS</t>
        </is>
      </c>
      <c r="K4121" t="inlineStr">
        <is>
          <t>04/2025</t>
        </is>
      </c>
      <c r="L4121" t="n">
        <v>19.95</v>
      </c>
      <c r="M4121" s="551" t="n">
        <v>45777</v>
      </c>
      <c r="N4121" t="n">
        <v>20.35</v>
      </c>
      <c r="O4121" t="n">
        <v>20.35</v>
      </c>
      <c r="P4121" t="n">
        <v>738.15</v>
      </c>
    </row>
    <row r="4122">
      <c r="A4122" t="n">
        <v>33251</v>
      </c>
      <c r="B4122" t="n">
        <v>122</v>
      </c>
      <c r="C4122" t="inlineStr">
        <is>
          <t>Arcos</t>
        </is>
      </c>
      <c r="D4122" s="551" t="n">
        <v>45778</v>
      </c>
      <c r="E4122" t="n">
        <v>20969</v>
      </c>
      <c r="F4122" t="inlineStr">
        <is>
          <t>VINAGRE  DE FRAMBOESA COLAVITA 500ML UN</t>
        </is>
      </c>
      <c r="G4122" t="n">
        <v>2012</v>
      </c>
      <c r="H4122" t="n">
        <v>16</v>
      </c>
      <c r="I4122" t="inlineStr">
        <is>
          <t>UN</t>
        </is>
      </c>
      <c r="J4122" t="inlineStr">
        <is>
          <t>ALIMENTOS</t>
        </is>
      </c>
      <c r="K4122" t="inlineStr">
        <is>
          <t>04/2025</t>
        </is>
      </c>
      <c r="L4122" t="n">
        <v>0</v>
      </c>
      <c r="M4122" s="551" t="n">
        <v>-693593</v>
      </c>
      <c r="N4122" t="n">
        <v>0</v>
      </c>
      <c r="O4122" t="n">
        <v>0</v>
      </c>
      <c r="P4122" t="n">
        <v>718.4</v>
      </c>
    </row>
    <row r="4123">
      <c r="A4123" t="n">
        <v>33032</v>
      </c>
      <c r="B4123" t="n">
        <v>122</v>
      </c>
      <c r="C4123" t="inlineStr">
        <is>
          <t>Arcos</t>
        </is>
      </c>
      <c r="D4123" s="551" t="n">
        <v>45778</v>
      </c>
      <c r="E4123" t="n">
        <v>17092</v>
      </c>
      <c r="F4123" t="inlineStr">
        <is>
          <t>GELO CUBO 50X60MM</t>
        </is>
      </c>
      <c r="G4123" t="n">
        <v>4165</v>
      </c>
      <c r="H4123" t="n">
        <v>15</v>
      </c>
      <c r="I4123" t="inlineStr">
        <is>
          <t>UN</t>
        </is>
      </c>
      <c r="J4123" t="inlineStr">
        <is>
          <t>BEBIDAS</t>
        </is>
      </c>
      <c r="K4123" t="inlineStr">
        <is>
          <t>04/2025</t>
        </is>
      </c>
      <c r="L4123" t="n">
        <v>47.5</v>
      </c>
      <c r="M4123" s="551" t="n">
        <v>45777</v>
      </c>
      <c r="N4123" t="n">
        <v>47.5</v>
      </c>
      <c r="O4123" t="n">
        <v>47.5</v>
      </c>
      <c r="P4123" t="n">
        <v>712.5</v>
      </c>
    </row>
    <row r="4124">
      <c r="A4124" t="n">
        <v>33355</v>
      </c>
      <c r="B4124" t="n">
        <v>122</v>
      </c>
      <c r="C4124" t="inlineStr">
        <is>
          <t>Arcos</t>
        </is>
      </c>
      <c r="D4124" s="551" t="n">
        <v>45778</v>
      </c>
      <c r="E4124" t="n">
        <v>25093</v>
      </c>
      <c r="F4124" t="inlineStr">
        <is>
          <t>FORCE CELESTE SEMILLION 750ML VINHO BRANCO</t>
        </is>
      </c>
      <c r="G4124" t="n">
        <v>5891</v>
      </c>
      <c r="H4124" t="n">
        <v>5</v>
      </c>
      <c r="I4124" t="inlineStr">
        <is>
          <t>GR</t>
        </is>
      </c>
      <c r="J4124" t="inlineStr">
        <is>
          <t>BEBIDAS</t>
        </is>
      </c>
      <c r="K4124" t="inlineStr">
        <is>
          <t>04/2025</t>
        </is>
      </c>
      <c r="L4124" t="n">
        <v>142.5</v>
      </c>
      <c r="M4124" s="551" t="n">
        <v>45770</v>
      </c>
      <c r="N4124" t="n">
        <v>142.5</v>
      </c>
      <c r="O4124" t="n">
        <v>142.5</v>
      </c>
      <c r="P4124" t="n">
        <v>712.5</v>
      </c>
    </row>
    <row r="4125">
      <c r="A4125" t="n">
        <v>33317</v>
      </c>
      <c r="B4125" t="n">
        <v>122</v>
      </c>
      <c r="C4125" t="inlineStr">
        <is>
          <t>Arcos</t>
        </is>
      </c>
      <c r="D4125" s="551" t="n">
        <v>45778</v>
      </c>
      <c r="E4125" t="n">
        <v>19381</v>
      </c>
      <c r="F4125" t="inlineStr">
        <is>
          <t>QUEIJO BOURSIN NATURAL C/1KG</t>
        </is>
      </c>
      <c r="G4125" t="n">
        <v>2763</v>
      </c>
      <c r="H4125" t="n">
        <v>9</v>
      </c>
      <c r="I4125" t="inlineStr">
        <is>
          <t>PT</t>
        </is>
      </c>
      <c r="J4125" t="inlineStr">
        <is>
          <t>ALIMENTOS</t>
        </is>
      </c>
      <c r="K4125" t="inlineStr">
        <is>
          <t>04/2025</t>
        </is>
      </c>
      <c r="L4125" t="n">
        <v>0</v>
      </c>
      <c r="M4125" s="551" t="n">
        <v>45678</v>
      </c>
      <c r="N4125" t="n">
        <v>78.90000000000001</v>
      </c>
      <c r="O4125" t="n">
        <v>78.90000000000001</v>
      </c>
      <c r="P4125" t="n">
        <v>710.1</v>
      </c>
    </row>
    <row r="4126">
      <c r="A4126" t="n">
        <v>33085</v>
      </c>
      <c r="B4126" t="n">
        <v>122</v>
      </c>
      <c r="C4126" t="inlineStr">
        <is>
          <t>Arcos</t>
        </is>
      </c>
      <c r="D4126" s="551" t="n">
        <v>45778</v>
      </c>
      <c r="E4126" t="n">
        <v>26883</v>
      </c>
      <c r="F4126" t="inlineStr">
        <is>
          <t>PISCO QUEBRANTA BARSOL 750ML</t>
        </is>
      </c>
      <c r="G4126" t="n">
        <v>6952</v>
      </c>
      <c r="H4126" t="n">
        <v>7.23</v>
      </c>
      <c r="I4126" t="inlineStr">
        <is>
          <t>GR</t>
        </is>
      </c>
      <c r="J4126" t="inlineStr">
        <is>
          <t>BEBIDAS</t>
        </is>
      </c>
      <c r="K4126" t="inlineStr">
        <is>
          <t>04/2025</t>
        </is>
      </c>
      <c r="L4126" t="n">
        <v>96.90000000000001</v>
      </c>
      <c r="M4126" s="551" t="n">
        <v>45775</v>
      </c>
      <c r="N4126" t="n">
        <v>96.90000000000001</v>
      </c>
      <c r="O4126" t="n">
        <v>96.90000000000001</v>
      </c>
      <c r="P4126" t="n">
        <v>700.59</v>
      </c>
    </row>
    <row r="4127">
      <c r="A4127" t="n">
        <v>33150</v>
      </c>
      <c r="B4127" t="n">
        <v>122</v>
      </c>
      <c r="C4127" t="inlineStr">
        <is>
          <t>Arcos</t>
        </is>
      </c>
      <c r="D4127" s="551" t="n">
        <v>45778</v>
      </c>
      <c r="E4127" t="n">
        <v>18015</v>
      </c>
      <c r="F4127" t="inlineStr">
        <is>
          <t>ESPUMANTE PERELADA CAVA STARS BRUT RESERVA 750ML</t>
        </is>
      </c>
      <c r="G4127" t="n">
        <v>3582</v>
      </c>
      <c r="H4127" t="n">
        <v>6</v>
      </c>
      <c r="I4127" t="inlineStr">
        <is>
          <t>GR</t>
        </is>
      </c>
      <c r="J4127" t="inlineStr">
        <is>
          <t>BEBIDAS</t>
        </is>
      </c>
      <c r="K4127" t="inlineStr">
        <is>
          <t>04/2025</t>
        </is>
      </c>
      <c r="L4127" t="n">
        <v>0</v>
      </c>
      <c r="M4127" s="551" t="n">
        <v>45776</v>
      </c>
      <c r="N4127" t="n">
        <v>0</v>
      </c>
      <c r="O4127" t="n">
        <v>0</v>
      </c>
      <c r="P4127" t="n">
        <v>697.74</v>
      </c>
    </row>
    <row r="4128">
      <c r="A4128" t="n">
        <v>33096</v>
      </c>
      <c r="B4128" t="n">
        <v>122</v>
      </c>
      <c r="C4128" t="inlineStr">
        <is>
          <t>Arcos</t>
        </is>
      </c>
      <c r="D4128" s="551" t="n">
        <v>45778</v>
      </c>
      <c r="E4128" t="n">
        <v>18237</v>
      </c>
      <c r="F4128" t="inlineStr">
        <is>
          <t>TEQUILA HERRADURA REPOSADO 750ML</t>
        </is>
      </c>
      <c r="G4128" t="n">
        <v>3391</v>
      </c>
      <c r="H4128" t="n">
        <v>3</v>
      </c>
      <c r="I4128" t="inlineStr">
        <is>
          <t>GR</t>
        </is>
      </c>
      <c r="J4128" t="inlineStr">
        <is>
          <t>BEBIDAS</t>
        </is>
      </c>
      <c r="K4128" t="inlineStr">
        <is>
          <t>04/2025</t>
        </is>
      </c>
      <c r="L4128" t="n">
        <v>0</v>
      </c>
      <c r="M4128" s="551" t="n">
        <v>45569</v>
      </c>
      <c r="N4128" t="n">
        <v>228.98</v>
      </c>
      <c r="O4128" t="n">
        <v>228.98</v>
      </c>
      <c r="P4128" t="n">
        <v>686.9400000000001</v>
      </c>
    </row>
    <row r="4129">
      <c r="A4129" t="n">
        <v>33293</v>
      </c>
      <c r="B4129" t="n">
        <v>122</v>
      </c>
      <c r="C4129" t="inlineStr">
        <is>
          <t>Arcos</t>
        </is>
      </c>
      <c r="D4129" s="551" t="n">
        <v>45778</v>
      </c>
      <c r="E4129" t="n">
        <v>23095</v>
      </c>
      <c r="F4129" t="inlineStr">
        <is>
          <t>OVO CAIPIRA UN</t>
        </is>
      </c>
      <c r="G4129" t="n">
        <v>2754</v>
      </c>
      <c r="H4129" t="n">
        <v>480</v>
      </c>
      <c r="I4129" t="inlineStr">
        <is>
          <t>UN</t>
        </is>
      </c>
      <c r="J4129" t="inlineStr">
        <is>
          <t>ALIMENTOS</t>
        </is>
      </c>
      <c r="K4129" t="inlineStr">
        <is>
          <t>04/2025</t>
        </is>
      </c>
      <c r="L4129" t="n">
        <v>1.42</v>
      </c>
      <c r="M4129" s="551" t="n">
        <v>45776</v>
      </c>
      <c r="N4129" t="n">
        <v>1.35</v>
      </c>
      <c r="O4129" t="n">
        <v>0.01</v>
      </c>
      <c r="P4129" t="n">
        <v>681.6</v>
      </c>
    </row>
    <row r="4130">
      <c r="A4130" t="n">
        <v>33146</v>
      </c>
      <c r="B4130" t="n">
        <v>122</v>
      </c>
      <c r="C4130" t="inlineStr">
        <is>
          <t>Arcos</t>
        </is>
      </c>
      <c r="D4130" s="551" t="n">
        <v>45778</v>
      </c>
      <c r="E4130" t="n">
        <v>25068</v>
      </c>
      <c r="F4130" t="inlineStr">
        <is>
          <t>CHAMPAGNE VEUVE CLICQUOT BRUT 750ML</t>
        </is>
      </c>
      <c r="G4130" t="n">
        <v>3551</v>
      </c>
      <c r="H4130" t="n">
        <v>2</v>
      </c>
      <c r="I4130" t="inlineStr">
        <is>
          <t>GR</t>
        </is>
      </c>
      <c r="J4130" t="inlineStr">
        <is>
          <t>BEBIDAS</t>
        </is>
      </c>
      <c r="K4130" t="inlineStr">
        <is>
          <t>04/2025</t>
        </is>
      </c>
      <c r="L4130" t="n">
        <v>0</v>
      </c>
      <c r="M4130" s="551" t="n">
        <v>45503</v>
      </c>
      <c r="N4130" t="n">
        <v>340</v>
      </c>
      <c r="O4130" t="n">
        <v>341.69</v>
      </c>
      <c r="P4130" t="n">
        <v>680</v>
      </c>
    </row>
    <row r="4131">
      <c r="A4131" t="n">
        <v>33336</v>
      </c>
      <c r="B4131" t="n">
        <v>122</v>
      </c>
      <c r="C4131" t="inlineStr">
        <is>
          <t>Arcos</t>
        </is>
      </c>
      <c r="D4131" s="551" t="n">
        <v>45778</v>
      </c>
      <c r="E4131" t="n">
        <v>26584</v>
      </c>
      <c r="F4131" t="inlineStr">
        <is>
          <t>COXAO MOLE ANGUS FREDDI PORCIONADO EM 100G KG</t>
        </is>
      </c>
      <c r="G4131" t="n">
        <v>6802</v>
      </c>
      <c r="H4131" t="n">
        <v>8.1</v>
      </c>
      <c r="I4131" t="inlineStr">
        <is>
          <t>KG</t>
        </is>
      </c>
      <c r="J4131" t="inlineStr">
        <is>
          <t>ALIMENTOS</t>
        </is>
      </c>
      <c r="K4131" t="inlineStr">
        <is>
          <t>04/2025</t>
        </is>
      </c>
      <c r="L4131" t="n">
        <v>81</v>
      </c>
      <c r="M4131" s="551" t="n">
        <v>45771</v>
      </c>
      <c r="N4131" t="n">
        <v>81</v>
      </c>
      <c r="O4131" t="n">
        <v>81</v>
      </c>
      <c r="P4131" t="n">
        <v>656.1</v>
      </c>
    </row>
    <row r="4132">
      <c r="A4132" t="n">
        <v>33223</v>
      </c>
      <c r="B4132" t="n">
        <v>122</v>
      </c>
      <c r="C4132" t="inlineStr">
        <is>
          <t>Arcos</t>
        </is>
      </c>
      <c r="D4132" s="551" t="n">
        <v>45778</v>
      </c>
      <c r="E4132" t="n">
        <v>20117</v>
      </c>
      <c r="F4132" t="inlineStr">
        <is>
          <t>MASSA FOLHADA AROSA 1KG UN</t>
        </is>
      </c>
      <c r="G4132" t="n">
        <v>2291</v>
      </c>
      <c r="H4132" t="n">
        <v>17</v>
      </c>
      <c r="I4132" t="inlineStr">
        <is>
          <t>UN</t>
        </is>
      </c>
      <c r="J4132" t="inlineStr">
        <is>
          <t>ALIMENTOS</t>
        </is>
      </c>
      <c r="K4132" t="inlineStr">
        <is>
          <t>04/2025</t>
        </is>
      </c>
      <c r="L4132" t="n">
        <v>37.9</v>
      </c>
      <c r="M4132" s="551" t="n">
        <v>45769</v>
      </c>
      <c r="N4132" t="n">
        <v>37.9</v>
      </c>
      <c r="O4132" t="n">
        <v>50.9</v>
      </c>
      <c r="P4132" t="n">
        <v>644.3</v>
      </c>
    </row>
    <row r="4133">
      <c r="A4133" t="n">
        <v>33360</v>
      </c>
      <c r="B4133" t="n">
        <v>122</v>
      </c>
      <c r="C4133" t="inlineStr">
        <is>
          <t>Arcos</t>
        </is>
      </c>
      <c r="D4133" s="551" t="n">
        <v>45778</v>
      </c>
      <c r="E4133" t="n">
        <v>17760</v>
      </c>
      <c r="F4133" t="inlineStr">
        <is>
          <t>VINHO BRANCO MARQUES DEL REAL TESORO OLOROSO 750ML</t>
        </is>
      </c>
      <c r="G4133" t="n">
        <v>3782</v>
      </c>
      <c r="H4133" t="n">
        <v>6</v>
      </c>
      <c r="I4133" t="inlineStr">
        <is>
          <t>GR</t>
        </is>
      </c>
      <c r="J4133" t="inlineStr">
        <is>
          <t>BEBIDAS</t>
        </is>
      </c>
      <c r="K4133" t="inlineStr">
        <is>
          <t>04/2025</t>
        </is>
      </c>
      <c r="L4133" t="n">
        <v>0</v>
      </c>
      <c r="M4133" s="551" t="n">
        <v>45391</v>
      </c>
      <c r="N4133" t="n">
        <v>107.12</v>
      </c>
      <c r="O4133" t="n">
        <v>88.81999999999999</v>
      </c>
      <c r="P4133" t="n">
        <v>642.72</v>
      </c>
    </row>
    <row r="4134">
      <c r="A4134" t="n">
        <v>33104</v>
      </c>
      <c r="B4134" t="n">
        <v>122</v>
      </c>
      <c r="C4134" t="inlineStr">
        <is>
          <t>Arcos</t>
        </is>
      </c>
      <c r="D4134" s="551" t="n">
        <v>45778</v>
      </c>
      <c r="E4134" t="n">
        <v>18202</v>
      </c>
      <c r="F4134" t="inlineStr">
        <is>
          <t>VERMOUTH DOLIN DRY 750ML</t>
        </is>
      </c>
      <c r="G4134" t="n">
        <v>3424</v>
      </c>
      <c r="H4134" t="n">
        <v>3.4</v>
      </c>
      <c r="I4134" t="inlineStr">
        <is>
          <t>GR</t>
        </is>
      </c>
      <c r="J4134" t="inlineStr">
        <is>
          <t>BEBIDAS</t>
        </is>
      </c>
      <c r="K4134" t="inlineStr">
        <is>
          <t>04/2025</t>
        </is>
      </c>
      <c r="L4134" t="n">
        <v>187.47</v>
      </c>
      <c r="M4134" s="551" t="n">
        <v>45777</v>
      </c>
      <c r="N4134" t="n">
        <v>0</v>
      </c>
      <c r="O4134" t="n">
        <v>0</v>
      </c>
      <c r="P4134" t="n">
        <v>637.4</v>
      </c>
    </row>
    <row r="4135">
      <c r="A4135" t="n">
        <v>33079</v>
      </c>
      <c r="B4135" t="n">
        <v>122</v>
      </c>
      <c r="C4135" t="inlineStr">
        <is>
          <t>Arcos</t>
        </is>
      </c>
      <c r="D4135" s="551" t="n">
        <v>45778</v>
      </c>
      <c r="E4135" t="n">
        <v>18310</v>
      </c>
      <c r="F4135" t="inlineStr">
        <is>
          <t>LICOR GRAND MARNIER CORDON ROUGE 700ML</t>
        </is>
      </c>
      <c r="G4135" t="n">
        <v>3323</v>
      </c>
      <c r="H4135" t="n">
        <v>3.4</v>
      </c>
      <c r="I4135" t="inlineStr">
        <is>
          <t>UN</t>
        </is>
      </c>
      <c r="J4135" t="inlineStr">
        <is>
          <t>BEBIDAS</t>
        </is>
      </c>
      <c r="K4135" t="inlineStr">
        <is>
          <t>04/2025</t>
        </is>
      </c>
      <c r="L4135" t="n">
        <v>0</v>
      </c>
      <c r="M4135" s="551" t="n">
        <v>-693593</v>
      </c>
      <c r="N4135" t="n">
        <v>0</v>
      </c>
      <c r="O4135" t="n">
        <v>0</v>
      </c>
      <c r="P4135" t="n">
        <v>637.34</v>
      </c>
    </row>
    <row r="4136">
      <c r="A4136" t="n">
        <v>33185</v>
      </c>
      <c r="B4136" t="n">
        <v>122</v>
      </c>
      <c r="C4136" t="inlineStr">
        <is>
          <t>Arcos</t>
        </is>
      </c>
      <c r="D4136" s="551" t="n">
        <v>45778</v>
      </c>
      <c r="E4136" t="n">
        <v>24118</v>
      </c>
      <c r="F4136" t="inlineStr">
        <is>
          <t>CASTANHA DE CAJU CRUA KG</t>
        </is>
      </c>
      <c r="G4136" t="n">
        <v>2233</v>
      </c>
      <c r="H4136" t="n">
        <v>9</v>
      </c>
      <c r="I4136" t="inlineStr">
        <is>
          <t>KG</t>
        </is>
      </c>
      <c r="J4136" t="inlineStr">
        <is>
          <t>ALIMENTOS</t>
        </is>
      </c>
      <c r="K4136" t="inlineStr">
        <is>
          <t>04/2025</t>
        </is>
      </c>
      <c r="L4136" t="n">
        <v>0</v>
      </c>
      <c r="M4136" s="551" t="n">
        <v>45581</v>
      </c>
      <c r="N4136" t="n">
        <v>69.8</v>
      </c>
      <c r="O4136" t="n">
        <v>58.05</v>
      </c>
      <c r="P4136" t="n">
        <v>628.2</v>
      </c>
    </row>
    <row r="4137">
      <c r="A4137" t="n">
        <v>33335</v>
      </c>
      <c r="B4137" t="n">
        <v>122</v>
      </c>
      <c r="C4137" t="inlineStr">
        <is>
          <t>Arcos</t>
        </is>
      </c>
      <c r="D4137" s="551" t="n">
        <v>45778</v>
      </c>
      <c r="E4137" t="n">
        <v>24197</v>
      </c>
      <c r="F4137" t="inlineStr">
        <is>
          <t>COSTELA SUINA C/ OSSO KG</t>
        </is>
      </c>
      <c r="G4137" t="n">
        <v>3037</v>
      </c>
      <c r="H4137" t="n">
        <v>20.66</v>
      </c>
      <c r="I4137" t="inlineStr">
        <is>
          <t>KG</t>
        </is>
      </c>
      <c r="J4137" t="inlineStr">
        <is>
          <t>ALIMENTOS</t>
        </is>
      </c>
      <c r="K4137" t="inlineStr">
        <is>
          <t>04/2025</t>
        </is>
      </c>
      <c r="L4137" t="n">
        <v>29.8</v>
      </c>
      <c r="M4137" s="551" t="n">
        <v>45776</v>
      </c>
      <c r="N4137" t="n">
        <v>29.8</v>
      </c>
      <c r="O4137" t="n">
        <v>29.8</v>
      </c>
      <c r="P4137" t="n">
        <v>615.67</v>
      </c>
    </row>
    <row r="4138">
      <c r="A4138" t="n">
        <v>33253</v>
      </c>
      <c r="B4138" t="n">
        <v>122</v>
      </c>
      <c r="C4138" t="inlineStr">
        <is>
          <t>Arcos</t>
        </is>
      </c>
      <c r="D4138" s="551" t="n">
        <v>45778</v>
      </c>
      <c r="E4138" t="n">
        <v>20203</v>
      </c>
      <c r="F4138" t="inlineStr">
        <is>
          <t>VINAGRE DE ARROZ RICE 600ML UN</t>
        </is>
      </c>
      <c r="G4138" t="n">
        <v>2255</v>
      </c>
      <c r="H4138" t="n">
        <v>10</v>
      </c>
      <c r="I4138" t="inlineStr">
        <is>
          <t>UN</t>
        </is>
      </c>
      <c r="J4138" t="inlineStr">
        <is>
          <t>ALIMENTOS</t>
        </is>
      </c>
      <c r="K4138" t="inlineStr">
        <is>
          <t>04/2025</t>
        </is>
      </c>
      <c r="L4138" t="n">
        <v>0</v>
      </c>
      <c r="M4138" s="551" t="n">
        <v>45693</v>
      </c>
      <c r="N4138" t="n">
        <v>61.33</v>
      </c>
      <c r="O4138" t="n">
        <v>61.33</v>
      </c>
      <c r="P4138" t="n">
        <v>613.3</v>
      </c>
    </row>
    <row r="4139">
      <c r="A4139" t="n">
        <v>33100</v>
      </c>
      <c r="B4139" t="n">
        <v>122</v>
      </c>
      <c r="C4139" t="inlineStr">
        <is>
          <t>Arcos</t>
        </is>
      </c>
      <c r="D4139" s="551" t="n">
        <v>45778</v>
      </c>
      <c r="E4139" t="n">
        <v>18208</v>
      </c>
      <c r="F4139" t="inlineStr">
        <is>
          <t>VERMOUTH CARPANO BIANCO 1L</t>
        </is>
      </c>
      <c r="G4139" t="n">
        <v>3418</v>
      </c>
      <c r="H4139" t="n">
        <v>6</v>
      </c>
      <c r="I4139" t="inlineStr">
        <is>
          <t>GR</t>
        </is>
      </c>
      <c r="J4139" t="inlineStr">
        <is>
          <t>BEBIDAS</t>
        </is>
      </c>
      <c r="K4139" t="inlineStr">
        <is>
          <t>04/2025</t>
        </is>
      </c>
      <c r="L4139" t="n">
        <v>0</v>
      </c>
      <c r="M4139" s="551" t="n">
        <v>45636</v>
      </c>
      <c r="N4139" t="n">
        <v>100.88</v>
      </c>
      <c r="O4139" t="n">
        <v>36.3</v>
      </c>
      <c r="P4139" t="n">
        <v>605.28</v>
      </c>
    </row>
    <row r="4140">
      <c r="A4140" t="n">
        <v>33075</v>
      </c>
      <c r="B4140" t="n">
        <v>122</v>
      </c>
      <c r="C4140" t="inlineStr">
        <is>
          <t>Arcos</t>
        </is>
      </c>
      <c r="D4140" s="551" t="n">
        <v>45778</v>
      </c>
      <c r="E4140" t="n">
        <v>25533</v>
      </c>
      <c r="F4140" t="inlineStr">
        <is>
          <t>LICOR DE JENIPAPO FAMIGERADA 750ML</t>
        </is>
      </c>
      <c r="G4140" t="n">
        <v>6156</v>
      </c>
      <c r="H4140" t="n">
        <v>8</v>
      </c>
      <c r="I4140" t="inlineStr">
        <is>
          <t>GR</t>
        </is>
      </c>
      <c r="J4140" t="inlineStr">
        <is>
          <t>BEBIDAS</t>
        </is>
      </c>
      <c r="K4140" t="inlineStr">
        <is>
          <t>04/2025</t>
        </is>
      </c>
      <c r="L4140" t="n">
        <v>0</v>
      </c>
      <c r="M4140" s="551" t="n">
        <v>45680</v>
      </c>
      <c r="N4140" t="n">
        <v>75</v>
      </c>
      <c r="O4140" t="n">
        <v>75</v>
      </c>
      <c r="P4140" t="n">
        <v>600</v>
      </c>
    </row>
    <row r="4141">
      <c r="A4141" t="n">
        <v>33111</v>
      </c>
      <c r="B4141" t="n">
        <v>122</v>
      </c>
      <c r="C4141" t="inlineStr">
        <is>
          <t>Arcos</t>
        </is>
      </c>
      <c r="D4141" s="551" t="n">
        <v>45778</v>
      </c>
      <c r="E4141" t="n">
        <v>18185</v>
      </c>
      <c r="F4141" t="inlineStr">
        <is>
          <t>VODKA CIROC DE PINEAPPLE 750ML</t>
        </is>
      </c>
      <c r="G4141" t="n">
        <v>3438</v>
      </c>
      <c r="H4141" t="n">
        <v>3</v>
      </c>
      <c r="I4141" t="inlineStr">
        <is>
          <t>GR</t>
        </is>
      </c>
      <c r="J4141" t="inlineStr">
        <is>
          <t>BEBIDAS</t>
        </is>
      </c>
      <c r="K4141" t="inlineStr">
        <is>
          <t>04/2025</t>
        </is>
      </c>
      <c r="L4141" t="n">
        <v>0</v>
      </c>
      <c r="M4141" s="551" t="n">
        <v>-693593</v>
      </c>
      <c r="N4141" t="n">
        <v>0</v>
      </c>
      <c r="O4141" t="n">
        <v>0</v>
      </c>
      <c r="P4141" t="n">
        <v>592.84</v>
      </c>
    </row>
    <row r="4142">
      <c r="A4142" t="n">
        <v>33338</v>
      </c>
      <c r="B4142" t="n">
        <v>122</v>
      </c>
      <c r="C4142" t="inlineStr">
        <is>
          <t>Arcos</t>
        </is>
      </c>
      <c r="D4142" s="551" t="n">
        <v>45778</v>
      </c>
      <c r="E4142" t="n">
        <v>24217</v>
      </c>
      <c r="F4142" t="inlineStr">
        <is>
          <t>CUPIM KG</t>
        </is>
      </c>
      <c r="G4142" t="n">
        <v>2937</v>
      </c>
      <c r="H4142" t="n">
        <v>13.9</v>
      </c>
      <c r="I4142" t="inlineStr">
        <is>
          <t>KG</t>
        </is>
      </c>
      <c r="J4142" t="inlineStr">
        <is>
          <t>ALIMENTOS</t>
        </is>
      </c>
      <c r="K4142" t="inlineStr">
        <is>
          <t>04/2025</t>
        </is>
      </c>
      <c r="L4142" t="n">
        <v>42.63</v>
      </c>
      <c r="M4142" s="551" t="n">
        <v>45776</v>
      </c>
      <c r="N4142" t="n">
        <v>39.8</v>
      </c>
      <c r="O4142" t="n">
        <v>3.08</v>
      </c>
      <c r="P4142" t="n">
        <v>592.5599999999999</v>
      </c>
    </row>
    <row r="4143">
      <c r="A4143" t="n">
        <v>33199</v>
      </c>
      <c r="B4143" t="n">
        <v>122</v>
      </c>
      <c r="C4143" t="inlineStr">
        <is>
          <t>Arcos</t>
        </is>
      </c>
      <c r="D4143" s="551" t="n">
        <v>45778</v>
      </c>
      <c r="E4143" t="n">
        <v>26024</v>
      </c>
      <c r="F4143" t="inlineStr">
        <is>
          <t>EMPANADA MARGUERITA UN</t>
        </is>
      </c>
      <c r="G4143" t="n">
        <v>6499</v>
      </c>
      <c r="H4143" t="n">
        <v>97</v>
      </c>
      <c r="I4143" t="inlineStr">
        <is>
          <t>UN</t>
        </is>
      </c>
      <c r="J4143" t="inlineStr">
        <is>
          <t>ALIMENTOS</t>
        </is>
      </c>
      <c r="K4143" t="inlineStr">
        <is>
          <t>04/2025</t>
        </is>
      </c>
      <c r="L4143" t="n">
        <v>6</v>
      </c>
      <c r="M4143" s="551" t="n">
        <v>45758</v>
      </c>
      <c r="N4143" t="n">
        <v>6</v>
      </c>
      <c r="O4143" t="n">
        <v>6</v>
      </c>
      <c r="P4143" t="n">
        <v>582</v>
      </c>
    </row>
    <row r="4144">
      <c r="A4144" t="n">
        <v>33329</v>
      </c>
      <c r="B4144" t="n">
        <v>122</v>
      </c>
      <c r="C4144" t="inlineStr">
        <is>
          <t>Arcos</t>
        </is>
      </c>
      <c r="D4144" s="551" t="n">
        <v>45778</v>
      </c>
      <c r="E4144" t="n">
        <v>26336</v>
      </c>
      <c r="F4144" t="inlineStr">
        <is>
          <t>⁠EMPANADA CEBOLA E QUEIJO</t>
        </is>
      </c>
      <c r="G4144" t="n">
        <v>6685</v>
      </c>
      <c r="H4144" t="n">
        <v>94</v>
      </c>
      <c r="I4144" t="inlineStr">
        <is>
          <t>UN</t>
        </is>
      </c>
      <c r="J4144" t="inlineStr">
        <is>
          <t>ALIMENTOS</t>
        </is>
      </c>
      <c r="K4144" t="inlineStr">
        <is>
          <t>04/2025</t>
        </is>
      </c>
      <c r="L4144" t="n">
        <v>6</v>
      </c>
      <c r="M4144" s="551" t="n">
        <v>45758</v>
      </c>
      <c r="N4144" t="n">
        <v>6</v>
      </c>
      <c r="O4144" t="n">
        <v>6</v>
      </c>
      <c r="P4144" t="n">
        <v>564</v>
      </c>
    </row>
    <row r="4145">
      <c r="A4145" t="n">
        <v>33097</v>
      </c>
      <c r="B4145" t="n">
        <v>122</v>
      </c>
      <c r="C4145" t="inlineStr">
        <is>
          <t>Arcos</t>
        </is>
      </c>
      <c r="D4145" s="551" t="n">
        <v>45778</v>
      </c>
      <c r="E4145" t="n">
        <v>18235</v>
      </c>
      <c r="F4145" t="inlineStr">
        <is>
          <t>TEQUILA JOSE CUERVO 1800 REPOSADO 750ML</t>
        </is>
      </c>
      <c r="G4145" t="n">
        <v>3393</v>
      </c>
      <c r="H4145" t="n">
        <v>3.5</v>
      </c>
      <c r="I4145" t="inlineStr">
        <is>
          <t>UN</t>
        </is>
      </c>
      <c r="J4145" t="inlineStr">
        <is>
          <t>BEBIDAS</t>
        </is>
      </c>
      <c r="K4145" t="inlineStr">
        <is>
          <t>04/2025</t>
        </is>
      </c>
      <c r="L4145" t="n">
        <v>0</v>
      </c>
      <c r="M4145" s="551" t="n">
        <v>-693593</v>
      </c>
      <c r="N4145" t="n">
        <v>0</v>
      </c>
      <c r="O4145" t="n">
        <v>0</v>
      </c>
      <c r="P4145" t="n">
        <v>559.89</v>
      </c>
    </row>
    <row r="4146">
      <c r="A4146" t="n">
        <v>33094</v>
      </c>
      <c r="B4146" t="n">
        <v>122</v>
      </c>
      <c r="C4146" t="inlineStr">
        <is>
          <t>Arcos</t>
        </is>
      </c>
      <c r="D4146" s="551" t="n">
        <v>45778</v>
      </c>
      <c r="E4146" t="n">
        <v>25507</v>
      </c>
      <c r="F4146" t="inlineStr">
        <is>
          <t>TEQUILA DON JULIO REPOSADO 750ML</t>
        </is>
      </c>
      <c r="G4146" t="n">
        <v>6143</v>
      </c>
      <c r="H4146" t="n">
        <v>2.12</v>
      </c>
      <c r="I4146" t="inlineStr">
        <is>
          <t>GR</t>
        </is>
      </c>
      <c r="J4146" t="inlineStr">
        <is>
          <t>BEBIDAS</t>
        </is>
      </c>
      <c r="K4146" t="inlineStr">
        <is>
          <t>04/2025</t>
        </is>
      </c>
      <c r="L4146" t="n">
        <v>261.71</v>
      </c>
      <c r="M4146" s="551" t="n">
        <v>45769</v>
      </c>
      <c r="N4146" t="n">
        <v>261.71</v>
      </c>
      <c r="O4146" t="n">
        <v>261.71</v>
      </c>
      <c r="P4146" t="n">
        <v>554.83</v>
      </c>
    </row>
    <row r="4147">
      <c r="A4147" t="n">
        <v>33084</v>
      </c>
      <c r="B4147" t="n">
        <v>122</v>
      </c>
      <c r="C4147" t="inlineStr">
        <is>
          <t>Arcos</t>
        </is>
      </c>
      <c r="D4147" s="551" t="n">
        <v>45778</v>
      </c>
      <c r="E4147" t="n">
        <v>18296</v>
      </c>
      <c r="F4147" t="inlineStr">
        <is>
          <t>LICOR SAN BASILE TRIPLE SEC 700ML</t>
        </is>
      </c>
      <c r="G4147" t="n">
        <v>3333</v>
      </c>
      <c r="H4147" t="n">
        <v>8.48</v>
      </c>
      <c r="I4147" t="inlineStr">
        <is>
          <t>GR</t>
        </is>
      </c>
      <c r="J4147" t="inlineStr">
        <is>
          <t>BEBIDAS</t>
        </is>
      </c>
      <c r="K4147" t="inlineStr">
        <is>
          <t>04/2025</t>
        </is>
      </c>
      <c r="L4147" t="n">
        <v>65.34</v>
      </c>
      <c r="M4147" s="551" t="n">
        <v>45770</v>
      </c>
      <c r="N4147" t="n">
        <v>65.34</v>
      </c>
      <c r="O4147" t="n">
        <v>65.34</v>
      </c>
      <c r="P4147" t="n">
        <v>554.08</v>
      </c>
    </row>
    <row r="4148">
      <c r="A4148" t="n">
        <v>33337</v>
      </c>
      <c r="B4148" t="n">
        <v>122</v>
      </c>
      <c r="C4148" t="inlineStr">
        <is>
          <t>Arcos</t>
        </is>
      </c>
      <c r="D4148" s="551" t="n">
        <v>45778</v>
      </c>
      <c r="E4148" t="n">
        <v>22843</v>
      </c>
      <c r="F4148" t="inlineStr">
        <is>
          <t>COXAO MOLE KG</t>
        </is>
      </c>
      <c r="G4148" t="n">
        <v>2936</v>
      </c>
      <c r="H4148" t="n">
        <v>15</v>
      </c>
      <c r="I4148" t="inlineStr">
        <is>
          <t>KG</t>
        </is>
      </c>
      <c r="J4148" t="inlineStr">
        <is>
          <t>ALIMENTOS</t>
        </is>
      </c>
      <c r="K4148" t="inlineStr">
        <is>
          <t>04/2025</t>
        </is>
      </c>
      <c r="L4148" t="n">
        <v>36.9</v>
      </c>
      <c r="M4148" s="551" t="n">
        <v>45754</v>
      </c>
      <c r="N4148" t="n">
        <v>36.9</v>
      </c>
      <c r="O4148" t="n">
        <v>49</v>
      </c>
      <c r="P4148" t="n">
        <v>553.5</v>
      </c>
    </row>
    <row r="4149">
      <c r="A4149" t="n">
        <v>33213</v>
      </c>
      <c r="B4149" t="n">
        <v>122</v>
      </c>
      <c r="C4149" t="inlineStr">
        <is>
          <t>Arcos</t>
        </is>
      </c>
      <c r="D4149" s="551" t="n">
        <v>45778</v>
      </c>
      <c r="E4149" t="n">
        <v>20859</v>
      </c>
      <c r="F4149" t="inlineStr">
        <is>
          <t>GEMA DE OVO PASTEURIZADA NATUROVOS C/1KG UN</t>
        </is>
      </c>
      <c r="G4149" t="n">
        <v>2045</v>
      </c>
      <c r="H4149" t="n">
        <v>12</v>
      </c>
      <c r="I4149" t="inlineStr">
        <is>
          <t>UN</t>
        </is>
      </c>
      <c r="J4149" t="inlineStr">
        <is>
          <t>ALIMENTOS</t>
        </is>
      </c>
      <c r="K4149" t="inlineStr">
        <is>
          <t>04/2025</t>
        </is>
      </c>
      <c r="L4149" t="n">
        <v>45.5</v>
      </c>
      <c r="M4149" s="551" t="n">
        <v>45776</v>
      </c>
      <c r="N4149" t="n">
        <v>45.5</v>
      </c>
      <c r="O4149" t="n">
        <v>45.5</v>
      </c>
      <c r="P4149" t="n">
        <v>546</v>
      </c>
    </row>
    <row r="4150">
      <c r="A4150" t="n">
        <v>33340</v>
      </c>
      <c r="B4150" t="n">
        <v>122</v>
      </c>
      <c r="C4150" t="inlineStr">
        <is>
          <t>Arcos</t>
        </is>
      </c>
      <c r="D4150" s="551" t="n">
        <v>45778</v>
      </c>
      <c r="E4150" t="n">
        <v>25284</v>
      </c>
      <c r="F4150" t="inlineStr">
        <is>
          <t>FILE DE PREJEREBA KG</t>
        </is>
      </c>
      <c r="G4150" t="n">
        <v>5983</v>
      </c>
      <c r="H4150" t="n">
        <v>5.74</v>
      </c>
      <c r="I4150" t="inlineStr">
        <is>
          <t>KG</t>
        </is>
      </c>
      <c r="J4150" t="inlineStr">
        <is>
          <t>ALIMENTOS</t>
        </is>
      </c>
      <c r="K4150" t="inlineStr">
        <is>
          <t>04/2025</t>
        </is>
      </c>
      <c r="L4150" t="n">
        <v>95</v>
      </c>
      <c r="M4150" s="551" t="n">
        <v>45776</v>
      </c>
      <c r="N4150" t="n">
        <v>95</v>
      </c>
      <c r="O4150" t="n">
        <v>95</v>
      </c>
      <c r="P4150" t="n">
        <v>545.3</v>
      </c>
    </row>
    <row r="4151">
      <c r="A4151" t="n">
        <v>33049</v>
      </c>
      <c r="B4151" t="n">
        <v>122</v>
      </c>
      <c r="C4151" t="inlineStr">
        <is>
          <t>Arcos</t>
        </is>
      </c>
      <c r="D4151" s="551" t="n">
        <v>45778</v>
      </c>
      <c r="E4151" t="n">
        <v>25156</v>
      </c>
      <c r="F4151" t="inlineStr">
        <is>
          <t>CACHACA FAMIGERADA CARVALHO OURO 750ML</t>
        </is>
      </c>
      <c r="G4151" t="n">
        <v>5926</v>
      </c>
      <c r="H4151" t="n">
        <v>8.300000000000001</v>
      </c>
      <c r="I4151" t="inlineStr">
        <is>
          <t>GR</t>
        </is>
      </c>
      <c r="J4151" t="inlineStr">
        <is>
          <t>BEBIDAS</t>
        </is>
      </c>
      <c r="K4151" t="inlineStr">
        <is>
          <t>04/2025</t>
        </is>
      </c>
      <c r="L4151" t="n">
        <v>0</v>
      </c>
      <c r="M4151" s="551" t="n">
        <v>45735</v>
      </c>
      <c r="N4151" t="n">
        <v>65</v>
      </c>
      <c r="O4151" t="n">
        <v>32.5</v>
      </c>
      <c r="P4151" t="n">
        <v>539.5</v>
      </c>
    </row>
    <row r="4152">
      <c r="A4152" t="n">
        <v>33242</v>
      </c>
      <c r="B4152" t="n">
        <v>122</v>
      </c>
      <c r="C4152" t="inlineStr">
        <is>
          <t>Arcos</t>
        </is>
      </c>
      <c r="D4152" s="551" t="n">
        <v>45778</v>
      </c>
      <c r="E4152" t="n">
        <v>20349</v>
      </c>
      <c r="F4152" t="inlineStr">
        <is>
          <t>POLENTA PRE COZIDA DIVELLA 500G</t>
        </is>
      </c>
      <c r="G4152" t="n">
        <v>2205</v>
      </c>
      <c r="H4152" t="n">
        <v>42</v>
      </c>
      <c r="I4152" t="inlineStr">
        <is>
          <t>PC</t>
        </is>
      </c>
      <c r="J4152" t="inlineStr">
        <is>
          <t>ALIMENTOS</t>
        </is>
      </c>
      <c r="K4152" t="inlineStr">
        <is>
          <t>04/2025</t>
        </is>
      </c>
      <c r="L4152" t="n">
        <v>12.84</v>
      </c>
      <c r="M4152" s="551" t="n">
        <v>45776</v>
      </c>
      <c r="N4152" t="n">
        <v>12.8</v>
      </c>
      <c r="O4152" t="n">
        <v>12.72</v>
      </c>
      <c r="P4152" t="n">
        <v>539.28</v>
      </c>
    </row>
    <row r="4153">
      <c r="A4153" t="n">
        <v>33280</v>
      </c>
      <c r="B4153" t="n">
        <v>122</v>
      </c>
      <c r="C4153" t="inlineStr">
        <is>
          <t>Arcos</t>
        </is>
      </c>
      <c r="D4153" s="551" t="n">
        <v>45778</v>
      </c>
      <c r="E4153" t="n">
        <v>19812</v>
      </c>
      <c r="F4153" t="inlineStr">
        <is>
          <t>FLOR DE JASMIM DESIDRATADA KG</t>
        </is>
      </c>
      <c r="G4153" t="n">
        <v>2452</v>
      </c>
      <c r="H4153" t="n">
        <v>2</v>
      </c>
      <c r="I4153" t="inlineStr">
        <is>
          <t>KG</t>
        </is>
      </c>
      <c r="J4153" t="inlineStr">
        <is>
          <t>ALIMENTOS</t>
        </is>
      </c>
      <c r="K4153" t="inlineStr">
        <is>
          <t>04/2025</t>
        </is>
      </c>
      <c r="L4153" t="n">
        <v>266.33</v>
      </c>
      <c r="M4153" s="551" t="n">
        <v>45763</v>
      </c>
      <c r="N4153" t="n">
        <v>180.36</v>
      </c>
      <c r="O4153" t="n">
        <v>180.36</v>
      </c>
      <c r="P4153" t="n">
        <v>532.66</v>
      </c>
    </row>
    <row r="4154">
      <c r="A4154" t="n">
        <v>33217</v>
      </c>
      <c r="B4154" t="n">
        <v>122</v>
      </c>
      <c r="C4154" t="inlineStr">
        <is>
          <t>Arcos</t>
        </is>
      </c>
      <c r="D4154" s="551" t="n">
        <v>45778</v>
      </c>
      <c r="E4154" t="n">
        <v>25478</v>
      </c>
      <c r="F4154" t="inlineStr">
        <is>
          <t xml:space="preserve">LEITE INTEGRAL LEITISSIMO 1L </t>
        </is>
      </c>
      <c r="G4154" t="n">
        <v>6129</v>
      </c>
      <c r="H4154" t="n">
        <v>63</v>
      </c>
      <c r="I4154" t="inlineStr">
        <is>
          <t>UN</t>
        </is>
      </c>
      <c r="J4154" t="inlineStr">
        <is>
          <t>ALIMENTOS</t>
        </is>
      </c>
      <c r="K4154" t="inlineStr">
        <is>
          <t>04/2025</t>
        </is>
      </c>
      <c r="L4154" t="n">
        <v>8.449999999999999</v>
      </c>
      <c r="M4154" s="551" t="n">
        <v>45770</v>
      </c>
      <c r="N4154" t="n">
        <v>8.449999999999999</v>
      </c>
      <c r="O4154" t="n">
        <v>8.449999999999999</v>
      </c>
      <c r="P4154" t="n">
        <v>532.35</v>
      </c>
    </row>
    <row r="4155">
      <c r="A4155" t="n">
        <v>33070</v>
      </c>
      <c r="B4155" t="n">
        <v>122</v>
      </c>
      <c r="C4155" t="inlineStr">
        <is>
          <t>Arcos</t>
        </is>
      </c>
      <c r="D4155" s="551" t="n">
        <v>45778</v>
      </c>
      <c r="E4155" t="n">
        <v>18348</v>
      </c>
      <c r="F4155" t="inlineStr">
        <is>
          <t>GIN XORIGUER DE MENORCA 700ML</t>
        </is>
      </c>
      <c r="G4155" t="n">
        <v>3287</v>
      </c>
      <c r="H4155" t="n">
        <v>2</v>
      </c>
      <c r="I4155" t="inlineStr">
        <is>
          <t>UN</t>
        </is>
      </c>
      <c r="J4155" t="inlineStr">
        <is>
          <t>BEBIDAS</t>
        </is>
      </c>
      <c r="K4155" t="inlineStr">
        <is>
          <t>04/2025</t>
        </is>
      </c>
      <c r="L4155" t="n">
        <v>0</v>
      </c>
      <c r="M4155" s="551" t="n">
        <v>-693593</v>
      </c>
      <c r="N4155" t="n">
        <v>0</v>
      </c>
      <c r="O4155" t="n">
        <v>0</v>
      </c>
      <c r="P4155" t="n">
        <v>520.53</v>
      </c>
    </row>
    <row r="4156">
      <c r="A4156" t="n">
        <v>33157</v>
      </c>
      <c r="B4156" t="n">
        <v>122</v>
      </c>
      <c r="C4156" t="inlineStr">
        <is>
          <t>Arcos</t>
        </is>
      </c>
      <c r="D4156" s="551" t="n">
        <v>45778</v>
      </c>
      <c r="E4156" t="n">
        <v>21093</v>
      </c>
      <c r="F4156" t="inlineStr">
        <is>
          <t>ACUCAR REFINADO UNIAO 1KG UN</t>
        </is>
      </c>
      <c r="G4156" t="n">
        <v>1988</v>
      </c>
      <c r="H4156" t="n">
        <v>110</v>
      </c>
      <c r="I4156" t="inlineStr">
        <is>
          <t>KG</t>
        </is>
      </c>
      <c r="J4156" t="inlineStr">
        <is>
          <t>ALIMENTOS</t>
        </is>
      </c>
      <c r="K4156" t="inlineStr">
        <is>
          <t>04/2025</t>
        </is>
      </c>
      <c r="L4156" t="n">
        <v>4.73</v>
      </c>
      <c r="M4156" s="551" t="n">
        <v>45776</v>
      </c>
      <c r="N4156" t="n">
        <v>4.79</v>
      </c>
      <c r="O4156" t="n">
        <v>4.79</v>
      </c>
      <c r="P4156" t="n">
        <v>520.3</v>
      </c>
    </row>
    <row r="4157">
      <c r="A4157" t="n">
        <v>33321</v>
      </c>
      <c r="B4157" t="n">
        <v>122</v>
      </c>
      <c r="C4157" t="inlineStr">
        <is>
          <t>Arcos</t>
        </is>
      </c>
      <c r="D4157" s="551" t="n">
        <v>45778</v>
      </c>
      <c r="E4157" t="n">
        <v>19346</v>
      </c>
      <c r="F4157" t="inlineStr">
        <is>
          <t>QUEIJO GORGONZOLA QUATA KG</t>
        </is>
      </c>
      <c r="G4157" t="n">
        <v>2770</v>
      </c>
      <c r="H4157" t="n">
        <v>9.119999999999999</v>
      </c>
      <c r="I4157" t="inlineStr">
        <is>
          <t>KG</t>
        </is>
      </c>
      <c r="J4157" t="inlineStr">
        <is>
          <t>ALIMENTOS</t>
        </is>
      </c>
      <c r="K4157" t="inlineStr">
        <is>
          <t>04/2025</t>
        </is>
      </c>
      <c r="L4157" t="n">
        <v>56.3</v>
      </c>
      <c r="M4157" s="551" t="n">
        <v>45764</v>
      </c>
      <c r="N4157" t="n">
        <v>54.5</v>
      </c>
      <c r="O4157" t="n">
        <v>54.5</v>
      </c>
      <c r="P4157" t="n">
        <v>513.46</v>
      </c>
    </row>
    <row r="4158">
      <c r="A4158" t="n">
        <v>33139</v>
      </c>
      <c r="B4158" t="n">
        <v>122</v>
      </c>
      <c r="C4158" t="inlineStr">
        <is>
          <t>Arcos</t>
        </is>
      </c>
      <c r="D4158" s="551" t="n">
        <v>45778</v>
      </c>
      <c r="E4158" t="n">
        <v>18097</v>
      </c>
      <c r="F4158" t="inlineStr">
        <is>
          <t>WHISKY TALISKER SINGLE MALT 10 ANOS 720ML</t>
        </is>
      </c>
      <c r="G4158" t="n">
        <v>3513</v>
      </c>
      <c r="H4158" t="n">
        <v>1.2</v>
      </c>
      <c r="I4158" t="inlineStr">
        <is>
          <t>GR</t>
        </is>
      </c>
      <c r="J4158" t="inlineStr">
        <is>
          <t>BEBIDAS</t>
        </is>
      </c>
      <c r="K4158" t="inlineStr">
        <is>
          <t>04/2025</t>
        </is>
      </c>
      <c r="L4158" t="n">
        <v>0</v>
      </c>
      <c r="M4158" s="551" t="n">
        <v>45462</v>
      </c>
      <c r="N4158" t="n">
        <v>425.33</v>
      </c>
      <c r="O4158" t="n">
        <v>410</v>
      </c>
      <c r="P4158" t="n">
        <v>510.4</v>
      </c>
    </row>
    <row r="4159">
      <c r="A4159" t="n">
        <v>33216</v>
      </c>
      <c r="B4159" t="n">
        <v>122</v>
      </c>
      <c r="C4159" t="inlineStr">
        <is>
          <t>Arcos</t>
        </is>
      </c>
      <c r="D4159" s="551" t="n">
        <v>45778</v>
      </c>
      <c r="E4159" t="n">
        <v>20653</v>
      </c>
      <c r="F4159" t="inlineStr">
        <is>
          <t>LEITE DE COCO SOCOCO C/1L UN</t>
        </is>
      </c>
      <c r="G4159" t="n">
        <v>2111</v>
      </c>
      <c r="H4159" t="n">
        <v>23</v>
      </c>
      <c r="I4159" t="inlineStr">
        <is>
          <t>UN</t>
        </is>
      </c>
      <c r="J4159" t="inlineStr">
        <is>
          <t>ALIMENTOS</t>
        </is>
      </c>
      <c r="K4159" t="inlineStr">
        <is>
          <t>04/2025</t>
        </is>
      </c>
      <c r="L4159" t="n">
        <v>21.94</v>
      </c>
      <c r="M4159" s="551" t="n">
        <v>45776</v>
      </c>
      <c r="N4159" t="n">
        <v>21.79</v>
      </c>
      <c r="O4159" t="n">
        <v>21.88</v>
      </c>
      <c r="P4159" t="n">
        <v>504.62</v>
      </c>
    </row>
    <row r="4160">
      <c r="A4160" t="n">
        <v>33163</v>
      </c>
      <c r="B4160" t="n">
        <v>122</v>
      </c>
      <c r="C4160" t="inlineStr">
        <is>
          <t>Arcos</t>
        </is>
      </c>
      <c r="D4160" s="551" t="n">
        <v>45778</v>
      </c>
      <c r="E4160" t="n">
        <v>24039</v>
      </c>
      <c r="F4160" t="inlineStr">
        <is>
          <t>AMENDOA INTEIRA CRUA SEM CASCA 1KG</t>
        </is>
      </c>
      <c r="G4160" t="n">
        <v>2048</v>
      </c>
      <c r="H4160" t="n">
        <v>7</v>
      </c>
      <c r="I4160" t="inlineStr">
        <is>
          <t>KG</t>
        </is>
      </c>
      <c r="J4160" t="inlineStr">
        <is>
          <t>ALIMENTOS</t>
        </is>
      </c>
      <c r="K4160" t="inlineStr">
        <is>
          <t>04/2025</t>
        </is>
      </c>
      <c r="L4160" t="n">
        <v>70.44</v>
      </c>
      <c r="M4160" s="551" t="n">
        <v>45777</v>
      </c>
      <c r="N4160" t="n">
        <v>72.90000000000001</v>
      </c>
      <c r="O4160" t="n">
        <v>72.90000000000001</v>
      </c>
      <c r="P4160" t="n">
        <v>493.08</v>
      </c>
    </row>
    <row r="4161">
      <c r="A4161" t="n">
        <v>33324</v>
      </c>
      <c r="B4161" t="n">
        <v>122</v>
      </c>
      <c r="C4161" t="inlineStr">
        <is>
          <t>Arcos</t>
        </is>
      </c>
      <c r="D4161" s="551" t="n">
        <v>45778</v>
      </c>
      <c r="E4161" t="n">
        <v>19324</v>
      </c>
      <c r="F4161" t="inlineStr">
        <is>
          <t>QUEIJO MUSSARELA TRES MARIAS KG</t>
        </is>
      </c>
      <c r="G4161" t="n">
        <v>2773</v>
      </c>
      <c r="H4161" t="n">
        <v>12.41</v>
      </c>
      <c r="I4161" t="inlineStr">
        <is>
          <t>KG</t>
        </is>
      </c>
      <c r="J4161" t="inlineStr">
        <is>
          <t>ALIMENTOS</t>
        </is>
      </c>
      <c r="K4161" t="inlineStr">
        <is>
          <t>04/2025</t>
        </is>
      </c>
      <c r="L4161" t="n">
        <v>39.57</v>
      </c>
      <c r="M4161" s="551" t="n">
        <v>45776</v>
      </c>
      <c r="N4161" t="n">
        <v>39.49</v>
      </c>
      <c r="O4161" t="n">
        <v>42.88</v>
      </c>
      <c r="P4161" t="n">
        <v>491.06</v>
      </c>
    </row>
    <row r="4162">
      <c r="A4162" t="n">
        <v>33132</v>
      </c>
      <c r="B4162" t="n">
        <v>122</v>
      </c>
      <c r="C4162" t="inlineStr">
        <is>
          <t>Arcos</t>
        </is>
      </c>
      <c r="D4162" s="551" t="n">
        <v>45778</v>
      </c>
      <c r="E4162" t="n">
        <v>18118</v>
      </c>
      <c r="F4162" t="inlineStr">
        <is>
          <t>WHISKY JOHNNIE WALKER BLUE LABEL 750ML</t>
        </is>
      </c>
      <c r="G4162" t="n">
        <v>3495</v>
      </c>
      <c r="H4162" t="n">
        <v>0.35</v>
      </c>
      <c r="I4162" t="inlineStr">
        <is>
          <t>GR</t>
        </is>
      </c>
      <c r="J4162" t="inlineStr">
        <is>
          <t>BEBIDAS</t>
        </is>
      </c>
      <c r="K4162" t="inlineStr">
        <is>
          <t>04/2025</t>
        </is>
      </c>
      <c r="L4162" t="n">
        <v>0</v>
      </c>
      <c r="M4162" s="551" t="n">
        <v>-693593</v>
      </c>
      <c r="N4162" t="n">
        <v>0</v>
      </c>
      <c r="O4162" t="n">
        <v>1292.12</v>
      </c>
      <c r="P4162" t="n">
        <v>485.45</v>
      </c>
    </row>
    <row r="4163">
      <c r="A4163" t="n">
        <v>33277</v>
      </c>
      <c r="B4163" t="n">
        <v>122</v>
      </c>
      <c r="C4163" t="inlineStr">
        <is>
          <t>Arcos</t>
        </is>
      </c>
      <c r="D4163" s="551" t="n">
        <v>45778</v>
      </c>
      <c r="E4163" t="n">
        <v>24216</v>
      </c>
      <c r="F4163" t="inlineStr">
        <is>
          <t>CUMARU KG</t>
        </is>
      </c>
      <c r="G4163" t="n">
        <v>2445</v>
      </c>
      <c r="H4163" t="n">
        <v>1</v>
      </c>
      <c r="I4163" t="inlineStr">
        <is>
          <t>KG</t>
        </is>
      </c>
      <c r="J4163" t="inlineStr">
        <is>
          <t>ALIMENTOS</t>
        </is>
      </c>
      <c r="K4163" t="inlineStr">
        <is>
          <t>04/2025</t>
        </is>
      </c>
      <c r="L4163" t="n">
        <v>480</v>
      </c>
      <c r="M4163" s="551" t="n">
        <v>45763</v>
      </c>
      <c r="N4163" t="n">
        <v>480</v>
      </c>
      <c r="O4163" t="n">
        <v>480</v>
      </c>
      <c r="P4163" t="n">
        <v>480</v>
      </c>
    </row>
    <row r="4164">
      <c r="A4164" t="n">
        <v>33190</v>
      </c>
      <c r="B4164" t="n">
        <v>122</v>
      </c>
      <c r="C4164" t="inlineStr">
        <is>
          <t>Arcos</t>
        </is>
      </c>
      <c r="D4164" s="551" t="n">
        <v>45778</v>
      </c>
      <c r="E4164" t="n">
        <v>20941</v>
      </c>
      <c r="F4164" t="inlineStr">
        <is>
          <t>CHOCOLATE EM GOTAS MEIO AMARGO SICAO C/2,05KG</t>
        </is>
      </c>
      <c r="G4164" t="n">
        <v>2031</v>
      </c>
      <c r="H4164" t="n">
        <v>3</v>
      </c>
      <c r="I4164" t="inlineStr">
        <is>
          <t>PC</t>
        </is>
      </c>
      <c r="J4164" t="inlineStr">
        <is>
          <t>ALIMENTOS</t>
        </is>
      </c>
      <c r="K4164" t="inlineStr">
        <is>
          <t>04/2025</t>
        </is>
      </c>
      <c r="L4164" t="n">
        <v>159.97</v>
      </c>
      <c r="M4164" s="551" t="n">
        <v>45776</v>
      </c>
      <c r="N4164" t="n">
        <v>159.9</v>
      </c>
      <c r="O4164" t="n">
        <v>159.9</v>
      </c>
      <c r="P4164" t="n">
        <v>479.91</v>
      </c>
    </row>
    <row r="4165">
      <c r="A4165" t="n">
        <v>33237</v>
      </c>
      <c r="B4165" t="n">
        <v>122</v>
      </c>
      <c r="C4165" t="inlineStr">
        <is>
          <t>Arcos</t>
        </is>
      </c>
      <c r="D4165" s="551" t="n">
        <v>45778</v>
      </c>
      <c r="E4165" t="n">
        <v>21004</v>
      </c>
      <c r="F4165" t="inlineStr">
        <is>
          <t>OLEO DE GERGELIM TORRADO HONG KONG 1L</t>
        </is>
      </c>
      <c r="G4165" t="n">
        <v>2007</v>
      </c>
      <c r="H4165" t="n">
        <v>6</v>
      </c>
      <c r="I4165" t="inlineStr">
        <is>
          <t>UN</t>
        </is>
      </c>
      <c r="J4165" t="inlineStr">
        <is>
          <t>ALIMENTOS</t>
        </is>
      </c>
      <c r="K4165" t="inlineStr">
        <is>
          <t>04/2025</t>
        </is>
      </c>
      <c r="L4165" t="n">
        <v>0</v>
      </c>
      <c r="M4165" s="551" t="n">
        <v>-693593</v>
      </c>
      <c r="N4165" t="n">
        <v>0</v>
      </c>
      <c r="O4165" t="n">
        <v>95.67</v>
      </c>
      <c r="P4165" t="n">
        <v>478.14</v>
      </c>
    </row>
    <row r="4166">
      <c r="A4166" t="n">
        <v>33310</v>
      </c>
      <c r="B4166" t="n">
        <v>122</v>
      </c>
      <c r="C4166" t="inlineStr">
        <is>
          <t>Arcos</t>
        </is>
      </c>
      <c r="D4166" s="551" t="n">
        <v>45778</v>
      </c>
      <c r="E4166" t="n">
        <v>19439</v>
      </c>
      <c r="F4166" t="inlineStr">
        <is>
          <t>CREAM CHEESE DANUBIO C/1KG</t>
        </is>
      </c>
      <c r="G4166" t="n">
        <v>2756</v>
      </c>
      <c r="H4166" t="n">
        <v>14</v>
      </c>
      <c r="I4166" t="inlineStr">
        <is>
          <t>KG</t>
        </is>
      </c>
      <c r="J4166" t="inlineStr">
        <is>
          <t>ALIMENTOS</t>
        </is>
      </c>
      <c r="K4166" t="inlineStr">
        <is>
          <t>04/2025</t>
        </is>
      </c>
      <c r="L4166" t="n">
        <v>33.94</v>
      </c>
      <c r="M4166" s="551" t="n">
        <v>45776</v>
      </c>
      <c r="N4166" t="n">
        <v>33.09</v>
      </c>
      <c r="O4166" t="n">
        <v>33.07</v>
      </c>
      <c r="P4166" t="n">
        <v>475.16</v>
      </c>
    </row>
    <row r="4167">
      <c r="A4167" t="n">
        <v>33050</v>
      </c>
      <c r="B4167" t="n">
        <v>122</v>
      </c>
      <c r="C4167" t="inlineStr">
        <is>
          <t>Arcos</t>
        </is>
      </c>
      <c r="D4167" s="551" t="n">
        <v>45778</v>
      </c>
      <c r="E4167" t="n">
        <v>25152</v>
      </c>
      <c r="F4167" t="inlineStr">
        <is>
          <t>CACHACA FAMIGERADA JEQUITIBA ROSA 750ML</t>
        </is>
      </c>
      <c r="G4167" t="n">
        <v>5924</v>
      </c>
      <c r="H4167" t="n">
        <v>7.2</v>
      </c>
      <c r="I4167" t="inlineStr">
        <is>
          <t>GR</t>
        </is>
      </c>
      <c r="J4167" t="inlineStr">
        <is>
          <t>BEBIDAS</t>
        </is>
      </c>
      <c r="K4167" t="inlineStr">
        <is>
          <t>04/2025</t>
        </is>
      </c>
      <c r="L4167" t="n">
        <v>0</v>
      </c>
      <c r="M4167" s="551" t="n">
        <v>45673</v>
      </c>
      <c r="N4167" t="n">
        <v>65</v>
      </c>
      <c r="O4167" t="n">
        <v>65</v>
      </c>
      <c r="P4167" t="n">
        <v>468</v>
      </c>
    </row>
    <row r="4168">
      <c r="A4168" t="n">
        <v>33225</v>
      </c>
      <c r="B4168" t="n">
        <v>122</v>
      </c>
      <c r="C4168" t="inlineStr">
        <is>
          <t>Arcos</t>
        </is>
      </c>
      <c r="D4168" s="551" t="n">
        <v>45778</v>
      </c>
      <c r="E4168" t="n">
        <v>20887</v>
      </c>
      <c r="F4168" t="inlineStr">
        <is>
          <t>MEL PURO FLORA NECTAR C/1KG</t>
        </is>
      </c>
      <c r="G4168" t="n">
        <v>2040</v>
      </c>
      <c r="H4168" t="n">
        <v>13</v>
      </c>
      <c r="I4168" t="inlineStr">
        <is>
          <t>PT</t>
        </is>
      </c>
      <c r="J4168" t="inlineStr">
        <is>
          <t>ALIMENTOS</t>
        </is>
      </c>
      <c r="K4168" t="inlineStr">
        <is>
          <t>04/2025</t>
        </is>
      </c>
      <c r="L4168" t="n">
        <v>35.23</v>
      </c>
      <c r="M4168" s="551" t="n">
        <v>45776</v>
      </c>
      <c r="N4168" t="n">
        <v>38.6</v>
      </c>
      <c r="O4168" t="n">
        <v>38.6</v>
      </c>
      <c r="P4168" t="n">
        <v>457.99</v>
      </c>
    </row>
    <row r="4169">
      <c r="A4169" t="n">
        <v>33359</v>
      </c>
      <c r="B4169" t="n">
        <v>122</v>
      </c>
      <c r="C4169" t="inlineStr">
        <is>
          <t>Arcos</t>
        </is>
      </c>
      <c r="D4169" s="551" t="n">
        <v>45778</v>
      </c>
      <c r="E4169" t="n">
        <v>17812</v>
      </c>
      <c r="F4169" t="inlineStr">
        <is>
          <t>VINHO BRANCO LA GUITA MANZANILLA 750ML</t>
        </is>
      </c>
      <c r="G4169" t="n">
        <v>3737</v>
      </c>
      <c r="H4169" t="n">
        <v>4</v>
      </c>
      <c r="I4169" t="inlineStr">
        <is>
          <t>GR</t>
        </is>
      </c>
      <c r="J4169" t="inlineStr">
        <is>
          <t>BEBIDAS</t>
        </is>
      </c>
      <c r="K4169" t="inlineStr">
        <is>
          <t>04/2025</t>
        </is>
      </c>
      <c r="L4169" t="n">
        <v>0</v>
      </c>
      <c r="M4169" s="551" t="n">
        <v>45594</v>
      </c>
      <c r="N4169" t="n">
        <v>113.87</v>
      </c>
      <c r="O4169" t="n">
        <v>113.87</v>
      </c>
      <c r="P4169" t="n">
        <v>455.48</v>
      </c>
    </row>
    <row r="4170">
      <c r="A4170" t="n">
        <v>33087</v>
      </c>
      <c r="B4170" t="n">
        <v>122</v>
      </c>
      <c r="C4170" t="inlineStr">
        <is>
          <t>Arcos</t>
        </is>
      </c>
      <c r="D4170" s="551" t="n">
        <v>45778</v>
      </c>
      <c r="E4170" t="n">
        <v>18272</v>
      </c>
      <c r="F4170" t="inlineStr">
        <is>
          <t>RUM BACARDI SUPERIOR CARTA BLANCA 980ML</t>
        </is>
      </c>
      <c r="G4170" t="n">
        <v>3358</v>
      </c>
      <c r="H4170" t="n">
        <v>13</v>
      </c>
      <c r="I4170" t="inlineStr">
        <is>
          <t>GR</t>
        </is>
      </c>
      <c r="J4170" t="inlineStr">
        <is>
          <t>BEBIDAS</t>
        </is>
      </c>
      <c r="K4170" t="inlineStr">
        <is>
          <t>04/2025</t>
        </is>
      </c>
      <c r="L4170" t="n">
        <v>34.82</v>
      </c>
      <c r="M4170" s="551" t="n">
        <v>45769</v>
      </c>
      <c r="N4170" t="n">
        <v>34.82</v>
      </c>
      <c r="O4170" t="n">
        <v>36.06</v>
      </c>
      <c r="P4170" t="n">
        <v>452.66</v>
      </c>
    </row>
    <row r="4171">
      <c r="A4171" t="n">
        <v>33042</v>
      </c>
      <c r="B4171" t="n">
        <v>122</v>
      </c>
      <c r="C4171" t="inlineStr">
        <is>
          <t>Arcos</t>
        </is>
      </c>
      <c r="D4171" s="551" t="n">
        <v>45778</v>
      </c>
      <c r="E4171" t="n">
        <v>18545</v>
      </c>
      <c r="F4171" t="inlineStr">
        <is>
          <t>APERITIVO CAMPARI 998ML</t>
        </is>
      </c>
      <c r="G4171" t="n">
        <v>3134</v>
      </c>
      <c r="H4171" t="n">
        <v>9.9</v>
      </c>
      <c r="I4171" t="inlineStr">
        <is>
          <t>GR</t>
        </is>
      </c>
      <c r="J4171" t="inlineStr">
        <is>
          <t>BEBIDAS</t>
        </is>
      </c>
      <c r="K4171" t="inlineStr">
        <is>
          <t>04/2025</t>
        </is>
      </c>
      <c r="L4171" t="n">
        <v>0</v>
      </c>
      <c r="M4171" s="551" t="n">
        <v>45747</v>
      </c>
      <c r="N4171" t="n">
        <v>45.5</v>
      </c>
      <c r="O4171" t="n">
        <v>2.28</v>
      </c>
      <c r="P4171" t="n">
        <v>450.45</v>
      </c>
    </row>
    <row r="4172">
      <c r="A4172" t="n">
        <v>33086</v>
      </c>
      <c r="B4172" t="n">
        <v>122</v>
      </c>
      <c r="C4172" t="inlineStr">
        <is>
          <t>Arcos</t>
        </is>
      </c>
      <c r="D4172" s="551" t="n">
        <v>45778</v>
      </c>
      <c r="E4172" t="n">
        <v>18275</v>
      </c>
      <c r="F4172" t="inlineStr">
        <is>
          <t>RUM BACARDI 4 ANOS 750ML</t>
        </is>
      </c>
      <c r="G4172" t="n">
        <v>3355</v>
      </c>
      <c r="H4172" t="n">
        <v>3.2</v>
      </c>
      <c r="I4172" t="inlineStr">
        <is>
          <t>GR</t>
        </is>
      </c>
      <c r="J4172" t="inlineStr">
        <is>
          <t>BEBIDAS</t>
        </is>
      </c>
      <c r="K4172" t="inlineStr">
        <is>
          <t>04/2025</t>
        </is>
      </c>
      <c r="L4172" t="n">
        <v>140.16</v>
      </c>
      <c r="M4172" s="551" t="n">
        <v>45775</v>
      </c>
      <c r="N4172" t="n">
        <v>140.16</v>
      </c>
      <c r="O4172" t="n">
        <v>140.16</v>
      </c>
      <c r="P4172" t="n">
        <v>448.51</v>
      </c>
    </row>
    <row r="4173">
      <c r="A4173" t="n">
        <v>33263</v>
      </c>
      <c r="B4173" t="n">
        <v>122</v>
      </c>
      <c r="C4173" t="inlineStr">
        <is>
          <t>Arcos</t>
        </is>
      </c>
      <c r="D4173" s="551" t="n">
        <v>45778</v>
      </c>
      <c r="E4173" t="n">
        <v>19698</v>
      </c>
      <c r="F4173" t="inlineStr">
        <is>
          <t>AVELA S/ CASCA 1KG</t>
        </is>
      </c>
      <c r="G4173" t="n">
        <v>2547</v>
      </c>
      <c r="H4173" t="n">
        <v>5</v>
      </c>
      <c r="I4173" t="inlineStr">
        <is>
          <t>UN</t>
        </is>
      </c>
      <c r="J4173" t="inlineStr">
        <is>
          <t>ALIMENTOS</t>
        </is>
      </c>
      <c r="K4173" t="inlineStr">
        <is>
          <t>04/2025</t>
        </is>
      </c>
      <c r="L4173" t="n">
        <v>89.59999999999999</v>
      </c>
      <c r="M4173" s="551" t="n">
        <v>45764</v>
      </c>
      <c r="N4173" t="n">
        <v>89.59999999999999</v>
      </c>
      <c r="O4173" t="n">
        <v>89.59999999999999</v>
      </c>
      <c r="P4173" t="n">
        <v>448</v>
      </c>
    </row>
    <row r="4174">
      <c r="A4174" t="n">
        <v>33167</v>
      </c>
      <c r="B4174" t="n">
        <v>122</v>
      </c>
      <c r="C4174" t="inlineStr">
        <is>
          <t>Arcos</t>
        </is>
      </c>
      <c r="D4174" s="551" t="n">
        <v>45778</v>
      </c>
      <c r="E4174" t="n">
        <v>20301</v>
      </c>
      <c r="F4174" t="inlineStr">
        <is>
          <t>ARROZ BRANCO TIPO 1 CAMIL C/5KG</t>
        </is>
      </c>
      <c r="G4174" t="n">
        <v>2223</v>
      </c>
      <c r="H4174" t="n">
        <v>16</v>
      </c>
      <c r="I4174" t="inlineStr">
        <is>
          <t>PC</t>
        </is>
      </c>
      <c r="J4174" t="inlineStr">
        <is>
          <t>ALIMENTOS</t>
        </is>
      </c>
      <c r="K4174" t="inlineStr">
        <is>
          <t>04/2025</t>
        </is>
      </c>
      <c r="L4174" t="n">
        <v>27.9</v>
      </c>
      <c r="M4174" s="551" t="n">
        <v>45776</v>
      </c>
      <c r="N4174" t="n">
        <v>26.76</v>
      </c>
      <c r="O4174" t="n">
        <v>26.34</v>
      </c>
      <c r="P4174" t="n">
        <v>446.4</v>
      </c>
    </row>
    <row r="4175">
      <c r="A4175" t="n">
        <v>33372</v>
      </c>
      <c r="B4175" t="n">
        <v>122</v>
      </c>
      <c r="C4175" t="inlineStr">
        <is>
          <t>Arcos</t>
        </is>
      </c>
      <c r="D4175" s="551" t="n">
        <v>45778</v>
      </c>
      <c r="E4175" t="n">
        <v>25044</v>
      </c>
      <c r="F4175" t="inlineStr">
        <is>
          <t>VINHO TINTO UN AIR DE REMEJEANNE 750ML</t>
        </is>
      </c>
      <c r="G4175" t="n">
        <v>5877</v>
      </c>
      <c r="H4175" t="n">
        <v>3</v>
      </c>
      <c r="I4175" t="inlineStr">
        <is>
          <t>GR</t>
        </is>
      </c>
      <c r="J4175" t="inlineStr">
        <is>
          <t>BEBIDAS</t>
        </is>
      </c>
      <c r="K4175" t="inlineStr">
        <is>
          <t>04/2025</t>
        </is>
      </c>
      <c r="L4175" t="n">
        <v>147</v>
      </c>
      <c r="M4175" s="551" t="n">
        <v>45776</v>
      </c>
      <c r="N4175" t="n">
        <v>163.8</v>
      </c>
      <c r="O4175" t="n">
        <v>163.8</v>
      </c>
      <c r="P4175" t="n">
        <v>441</v>
      </c>
    </row>
    <row r="4176">
      <c r="A4176" t="n">
        <v>33367</v>
      </c>
      <c r="B4176" t="n">
        <v>122</v>
      </c>
      <c r="C4176" t="inlineStr">
        <is>
          <t>Arcos</t>
        </is>
      </c>
      <c r="D4176" s="551" t="n">
        <v>45778</v>
      </c>
      <c r="E4176" t="n">
        <v>17716</v>
      </c>
      <c r="F4176" t="inlineStr">
        <is>
          <t>VINHO TINTO ALMADEN CABERNET SAUVIGNON 750ML</t>
        </is>
      </c>
      <c r="G4176" t="n">
        <v>3822</v>
      </c>
      <c r="H4176" t="n">
        <v>16</v>
      </c>
      <c r="I4176" t="inlineStr">
        <is>
          <t>GR</t>
        </is>
      </c>
      <c r="J4176" t="inlineStr">
        <is>
          <t>BEBIDAS</t>
        </is>
      </c>
      <c r="K4176" t="inlineStr">
        <is>
          <t>04/2025</t>
        </is>
      </c>
      <c r="L4176" t="n">
        <v>26.2</v>
      </c>
      <c r="M4176" s="551" t="n">
        <v>45755</v>
      </c>
      <c r="N4176" t="n">
        <v>26.2</v>
      </c>
      <c r="O4176" t="n">
        <v>26.2</v>
      </c>
      <c r="P4176" t="n">
        <v>419.2</v>
      </c>
    </row>
    <row r="4177">
      <c r="A4177" t="n">
        <v>33039</v>
      </c>
      <c r="B4177" t="n">
        <v>122</v>
      </c>
      <c r="C4177" t="inlineStr">
        <is>
          <t>Arcos</t>
        </is>
      </c>
      <c r="D4177" s="551" t="n">
        <v>45778</v>
      </c>
      <c r="E4177" t="n">
        <v>22598</v>
      </c>
      <c r="F4177" t="inlineStr">
        <is>
          <t>APERITIVO ANGOSTURA ORANGE 100ML</t>
        </is>
      </c>
      <c r="G4177" t="n">
        <v>3131</v>
      </c>
      <c r="H4177" t="n">
        <v>4</v>
      </c>
      <c r="I4177" t="inlineStr">
        <is>
          <t>GR</t>
        </is>
      </c>
      <c r="J4177" t="inlineStr">
        <is>
          <t>BEBIDAS</t>
        </is>
      </c>
      <c r="K4177" t="inlineStr">
        <is>
          <t>04/2025</t>
        </is>
      </c>
      <c r="L4177" t="n">
        <v>104</v>
      </c>
      <c r="M4177" s="551" t="n">
        <v>45776</v>
      </c>
      <c r="N4177" t="n">
        <v>104</v>
      </c>
      <c r="O4177" t="n">
        <v>23.61</v>
      </c>
      <c r="P4177" t="n">
        <v>416</v>
      </c>
    </row>
    <row r="4178">
      <c r="A4178" t="n">
        <v>33166</v>
      </c>
      <c r="B4178" t="n">
        <v>122</v>
      </c>
      <c r="C4178" t="inlineStr">
        <is>
          <t>Arcos</t>
        </is>
      </c>
      <c r="D4178" s="551" t="n">
        <v>45778</v>
      </c>
      <c r="E4178" t="n">
        <v>20308</v>
      </c>
      <c r="F4178" t="inlineStr">
        <is>
          <t>ARROZ ARBORIO CAMIL C/2KG</t>
        </is>
      </c>
      <c r="G4178" t="n">
        <v>2222</v>
      </c>
      <c r="H4178" t="n">
        <v>12</v>
      </c>
      <c r="I4178" t="inlineStr">
        <is>
          <t>PC</t>
        </is>
      </c>
      <c r="J4178" t="inlineStr">
        <is>
          <t>ALIMENTOS</t>
        </is>
      </c>
      <c r="K4178" t="inlineStr">
        <is>
          <t>04/2025</t>
        </is>
      </c>
      <c r="L4178" t="n">
        <v>0</v>
      </c>
      <c r="M4178" s="551" t="n">
        <v>45706</v>
      </c>
      <c r="N4178" t="n">
        <v>33.92</v>
      </c>
      <c r="O4178" t="n">
        <v>34.69</v>
      </c>
      <c r="P4178" t="n">
        <v>407.04</v>
      </c>
    </row>
    <row r="4179">
      <c r="A4179" t="n">
        <v>33322</v>
      </c>
      <c r="B4179" t="n">
        <v>122</v>
      </c>
      <c r="C4179" t="inlineStr">
        <is>
          <t>Arcos</t>
        </is>
      </c>
      <c r="D4179" s="551" t="n">
        <v>45778</v>
      </c>
      <c r="E4179" t="n">
        <v>26596</v>
      </c>
      <c r="F4179" t="inlineStr">
        <is>
          <t>QUEIJO GORGONZOLA SERRA DAS ANTAS (PECAS DE 660G) KG</t>
        </is>
      </c>
      <c r="G4179" t="n">
        <v>6808</v>
      </c>
      <c r="H4179" t="n">
        <v>4.56</v>
      </c>
      <c r="I4179" t="inlineStr">
        <is>
          <t>KG</t>
        </is>
      </c>
      <c r="J4179" t="inlineStr">
        <is>
          <t>ALIMENTOS</t>
        </is>
      </c>
      <c r="K4179" t="inlineStr">
        <is>
          <t>04/2025</t>
        </is>
      </c>
      <c r="L4179" t="n">
        <v>89</v>
      </c>
      <c r="M4179" s="551" t="n">
        <v>45770</v>
      </c>
      <c r="N4179" t="n">
        <v>88.95</v>
      </c>
      <c r="O4179" t="n">
        <v>88.95</v>
      </c>
      <c r="P4179" t="n">
        <v>405.84</v>
      </c>
    </row>
    <row r="4180">
      <c r="A4180" t="n">
        <v>33364</v>
      </c>
      <c r="B4180" t="n">
        <v>122</v>
      </c>
      <c r="C4180" t="inlineStr">
        <is>
          <t>Arcos</t>
        </is>
      </c>
      <c r="D4180" s="551" t="n">
        <v>45778</v>
      </c>
      <c r="E4180" t="n">
        <v>17753</v>
      </c>
      <c r="F4180" t="inlineStr">
        <is>
          <t>VINHO DO PORTO BRANCO SANDEMAN 750ML</t>
        </is>
      </c>
      <c r="G4180" t="n">
        <v>3789</v>
      </c>
      <c r="H4180" t="n">
        <v>3</v>
      </c>
      <c r="I4180" t="inlineStr">
        <is>
          <t>GR</t>
        </is>
      </c>
      <c r="J4180" t="inlineStr">
        <is>
          <t>BEBIDAS</t>
        </is>
      </c>
      <c r="K4180" t="inlineStr">
        <is>
          <t>04/2025</t>
        </is>
      </c>
      <c r="L4180" t="n">
        <v>0</v>
      </c>
      <c r="M4180" s="551" t="n">
        <v>-693593</v>
      </c>
      <c r="N4180" t="n">
        <v>0</v>
      </c>
      <c r="O4180" t="n">
        <v>0</v>
      </c>
      <c r="P4180" t="n">
        <v>404.76</v>
      </c>
    </row>
    <row r="4181">
      <c r="A4181" t="n">
        <v>33088</v>
      </c>
      <c r="B4181" t="n">
        <v>122</v>
      </c>
      <c r="C4181" t="inlineStr">
        <is>
          <t>Arcos</t>
        </is>
      </c>
      <c r="D4181" s="551" t="n">
        <v>45778</v>
      </c>
      <c r="E4181" t="n">
        <v>18268</v>
      </c>
      <c r="F4181" t="inlineStr">
        <is>
          <t>RUM HAVANA CLUB 3 ANOS 750ML</t>
        </is>
      </c>
      <c r="G4181" t="n">
        <v>3362</v>
      </c>
      <c r="H4181" t="n">
        <v>6</v>
      </c>
      <c r="I4181" t="inlineStr">
        <is>
          <t>GR</t>
        </is>
      </c>
      <c r="J4181" t="inlineStr">
        <is>
          <t>BEBIDAS</t>
        </is>
      </c>
      <c r="K4181" t="inlineStr">
        <is>
          <t>04/2025</t>
        </is>
      </c>
      <c r="L4181" t="n">
        <v>0</v>
      </c>
      <c r="M4181" s="551" t="n">
        <v>-693593</v>
      </c>
      <c r="N4181" t="n">
        <v>0</v>
      </c>
      <c r="O4181" t="n">
        <v>55.8</v>
      </c>
      <c r="P4181" t="n">
        <v>400.03</v>
      </c>
    </row>
    <row r="4182">
      <c r="A4182" t="n">
        <v>33357</v>
      </c>
      <c r="B4182" t="n">
        <v>122</v>
      </c>
      <c r="C4182" t="inlineStr">
        <is>
          <t>Arcos</t>
        </is>
      </c>
      <c r="D4182" s="551" t="n">
        <v>45778</v>
      </c>
      <c r="E4182" t="n">
        <v>25645</v>
      </c>
      <c r="F4182" t="inlineStr">
        <is>
          <t>VINHO BRANCO GONZALES BYASS SOLERA 750ML</t>
        </is>
      </c>
      <c r="G4182" t="n">
        <v>6208</v>
      </c>
      <c r="H4182" t="n">
        <v>2</v>
      </c>
      <c r="I4182" t="inlineStr">
        <is>
          <t>GR</t>
        </is>
      </c>
      <c r="J4182" t="inlineStr">
        <is>
          <t>BEBIDAS</t>
        </is>
      </c>
      <c r="K4182" t="inlineStr">
        <is>
          <t>04/2025</t>
        </is>
      </c>
      <c r="L4182" t="n">
        <v>0</v>
      </c>
      <c r="M4182" s="551" t="n">
        <v>-693593</v>
      </c>
      <c r="N4182" t="n">
        <v>0</v>
      </c>
      <c r="O4182" t="n">
        <v>0</v>
      </c>
      <c r="P4182" t="n">
        <v>389.04</v>
      </c>
    </row>
    <row r="4183">
      <c r="A4183" t="n">
        <v>33029</v>
      </c>
      <c r="B4183" t="n">
        <v>122</v>
      </c>
      <c r="C4183" t="inlineStr">
        <is>
          <t>Arcos</t>
        </is>
      </c>
      <c r="D4183" s="551" t="n">
        <v>45778</v>
      </c>
      <c r="E4183" t="n">
        <v>24833</v>
      </c>
      <c r="F4183" t="inlineStr">
        <is>
          <t>PAO DE QUEIJO 80G C/25UN</t>
        </is>
      </c>
      <c r="G4183" t="n">
        <v>2845</v>
      </c>
      <c r="H4183" t="n">
        <v>8</v>
      </c>
      <c r="I4183" t="inlineStr">
        <is>
          <t>CX</t>
        </is>
      </c>
      <c r="J4183" t="inlineStr">
        <is>
          <t>ALIMENTOS</t>
        </is>
      </c>
      <c r="K4183" t="inlineStr">
        <is>
          <t>04/2025</t>
        </is>
      </c>
      <c r="L4183" t="n">
        <v>47.48</v>
      </c>
      <c r="M4183" s="551" t="n">
        <v>45761</v>
      </c>
      <c r="N4183" t="n">
        <v>47.25</v>
      </c>
      <c r="O4183" t="n">
        <v>47.25</v>
      </c>
      <c r="P4183" t="n">
        <v>379.84</v>
      </c>
    </row>
    <row r="4184">
      <c r="A4184" t="n">
        <v>33255</v>
      </c>
      <c r="B4184" t="n">
        <v>122</v>
      </c>
      <c r="C4184" t="inlineStr">
        <is>
          <t>Arcos</t>
        </is>
      </c>
      <c r="D4184" s="551" t="n">
        <v>45778</v>
      </c>
      <c r="E4184" t="n">
        <v>24831</v>
      </c>
      <c r="F4184" t="inlineStr">
        <is>
          <t>ACIDO TARTARICO KG</t>
        </is>
      </c>
      <c r="G4184" t="n">
        <v>5780</v>
      </c>
      <c r="H4184" t="n">
        <v>3</v>
      </c>
      <c r="I4184" t="inlineStr">
        <is>
          <t>KG</t>
        </is>
      </c>
      <c r="J4184" t="inlineStr">
        <is>
          <t>ALIMENTOS</t>
        </is>
      </c>
      <c r="K4184" t="inlineStr">
        <is>
          <t>04/2025</t>
        </is>
      </c>
      <c r="L4184" t="n">
        <v>126</v>
      </c>
      <c r="M4184" s="551" t="n">
        <v>45755</v>
      </c>
      <c r="N4184" t="n">
        <v>126</v>
      </c>
      <c r="O4184" t="n">
        <v>126</v>
      </c>
      <c r="P4184" t="n">
        <v>378</v>
      </c>
    </row>
    <row r="4185">
      <c r="A4185" t="n">
        <v>33060</v>
      </c>
      <c r="B4185" t="n">
        <v>122</v>
      </c>
      <c r="C4185" t="inlineStr">
        <is>
          <t>Arcos</t>
        </is>
      </c>
      <c r="D4185" s="551" t="n">
        <v>45778</v>
      </c>
      <c r="E4185" t="n">
        <v>18367</v>
      </c>
      <c r="F4185" t="inlineStr">
        <is>
          <t>GIN MARTIN MILLERS 700ML</t>
        </is>
      </c>
      <c r="G4185" t="n">
        <v>3271</v>
      </c>
      <c r="H4185" t="n">
        <v>1.45</v>
      </c>
      <c r="I4185" t="inlineStr">
        <is>
          <t>UN</t>
        </is>
      </c>
      <c r="J4185" t="inlineStr">
        <is>
          <t>BEBIDAS</t>
        </is>
      </c>
      <c r="K4185" t="inlineStr">
        <is>
          <t>04/2025</t>
        </is>
      </c>
      <c r="L4185" t="n">
        <v>0</v>
      </c>
      <c r="M4185" s="551" t="n">
        <v>-693593</v>
      </c>
      <c r="N4185" t="n">
        <v>0</v>
      </c>
      <c r="O4185" t="n">
        <v>161.79</v>
      </c>
      <c r="P4185" t="n">
        <v>368.27</v>
      </c>
    </row>
    <row r="4186">
      <c r="A4186" t="n">
        <v>33181</v>
      </c>
      <c r="B4186" t="n">
        <v>122</v>
      </c>
      <c r="C4186" t="inlineStr">
        <is>
          <t>Arcos</t>
        </is>
      </c>
      <c r="D4186" s="551" t="n">
        <v>45778</v>
      </c>
      <c r="E4186" t="n">
        <v>23548</v>
      </c>
      <c r="F4186" t="inlineStr">
        <is>
          <t>CANELA EM PAU KG</t>
        </is>
      </c>
      <c r="G4186" t="n">
        <v>2321</v>
      </c>
      <c r="H4186" t="n">
        <v>6</v>
      </c>
      <c r="I4186" t="inlineStr">
        <is>
          <t>KG</t>
        </is>
      </c>
      <c r="J4186" t="inlineStr">
        <is>
          <t>ALIMENTOS</t>
        </is>
      </c>
      <c r="K4186" t="inlineStr">
        <is>
          <t>04/2025</t>
        </is>
      </c>
      <c r="L4186" t="n">
        <v>60.45</v>
      </c>
      <c r="M4186" s="551" t="n">
        <v>45764</v>
      </c>
      <c r="N4186" t="n">
        <v>60.45</v>
      </c>
      <c r="O4186" t="n">
        <v>66.90000000000001</v>
      </c>
      <c r="P4186" t="n">
        <v>362.7</v>
      </c>
    </row>
    <row r="4187">
      <c r="A4187" t="n">
        <v>33235</v>
      </c>
      <c r="B4187" t="n">
        <v>122</v>
      </c>
      <c r="C4187" t="inlineStr">
        <is>
          <t>Arcos</t>
        </is>
      </c>
      <c r="D4187" s="551" t="n">
        <v>45778</v>
      </c>
      <c r="E4187" t="n">
        <v>26711</v>
      </c>
      <c r="F4187" t="inlineStr">
        <is>
          <t>OLEO DE ABACATE EXTRA VIRGEM PAZZE C/250ML UN</t>
        </is>
      </c>
      <c r="G4187" t="n">
        <v>6866</v>
      </c>
      <c r="H4187" t="n">
        <v>12</v>
      </c>
      <c r="I4187" t="inlineStr">
        <is>
          <t>UN</t>
        </is>
      </c>
      <c r="J4187" t="inlineStr">
        <is>
          <t>ALIMENTOS</t>
        </is>
      </c>
      <c r="K4187" t="inlineStr">
        <is>
          <t>04/2025</t>
        </is>
      </c>
      <c r="L4187" t="n">
        <v>30.19</v>
      </c>
      <c r="M4187" s="551" t="n">
        <v>45764</v>
      </c>
      <c r="N4187" t="n">
        <v>24.99</v>
      </c>
      <c r="O4187" t="n">
        <v>24.99</v>
      </c>
      <c r="P4187" t="n">
        <v>362.28</v>
      </c>
    </row>
    <row r="4188">
      <c r="A4188" t="n">
        <v>33080</v>
      </c>
      <c r="B4188" t="n">
        <v>122</v>
      </c>
      <c r="C4188" t="inlineStr">
        <is>
          <t>Arcos</t>
        </is>
      </c>
      <c r="D4188" s="551" t="n">
        <v>45778</v>
      </c>
      <c r="E4188" t="n">
        <v>18284</v>
      </c>
      <c r="F4188" t="inlineStr">
        <is>
          <t>LICOR JEAN DE DIJON CREME DE CASSIS 700ML</t>
        </is>
      </c>
      <c r="G4188" t="n">
        <v>3344</v>
      </c>
      <c r="H4188" t="n">
        <v>3.2</v>
      </c>
      <c r="I4188" t="inlineStr">
        <is>
          <t>GR</t>
        </is>
      </c>
      <c r="J4188" t="inlineStr">
        <is>
          <t>BEBIDAS</t>
        </is>
      </c>
      <c r="K4188" t="inlineStr">
        <is>
          <t>04/2025</t>
        </is>
      </c>
      <c r="L4188" t="n">
        <v>109.9</v>
      </c>
      <c r="M4188" s="551" t="n">
        <v>45776</v>
      </c>
      <c r="N4188" t="n">
        <v>109.9</v>
      </c>
      <c r="O4188" t="n">
        <v>109.9</v>
      </c>
      <c r="P4188" t="n">
        <v>351.68</v>
      </c>
    </row>
    <row r="4189">
      <c r="A4189" t="n">
        <v>33196</v>
      </c>
      <c r="B4189" t="n">
        <v>122</v>
      </c>
      <c r="C4189" t="inlineStr">
        <is>
          <t>Arcos</t>
        </is>
      </c>
      <c r="D4189" s="551" t="n">
        <v>45778</v>
      </c>
      <c r="E4189" t="n">
        <v>20689</v>
      </c>
      <c r="F4189" t="inlineStr">
        <is>
          <t>CREME DE LEITE FRESCO QUATA C/1,01LT</t>
        </is>
      </c>
      <c r="G4189" t="n">
        <v>2105</v>
      </c>
      <c r="H4189" t="n">
        <v>10</v>
      </c>
      <c r="I4189" t="inlineStr">
        <is>
          <t>UN</t>
        </is>
      </c>
      <c r="J4189" t="inlineStr">
        <is>
          <t>ALIMENTOS</t>
        </is>
      </c>
      <c r="K4189" t="inlineStr">
        <is>
          <t>04/2025</t>
        </is>
      </c>
      <c r="L4189" t="n">
        <v>34.34</v>
      </c>
      <c r="M4189" s="551" t="n">
        <v>45776</v>
      </c>
      <c r="N4189" t="n">
        <v>34.5</v>
      </c>
      <c r="O4189" t="n">
        <v>37.9</v>
      </c>
      <c r="P4189" t="n">
        <v>343.4</v>
      </c>
    </row>
    <row r="4190">
      <c r="A4190" t="n">
        <v>33347</v>
      </c>
      <c r="B4190" t="n">
        <v>122</v>
      </c>
      <c r="C4190" t="inlineStr">
        <is>
          <t>Arcos</t>
        </is>
      </c>
      <c r="D4190" s="551" t="n">
        <v>45778</v>
      </c>
      <c r="E4190" t="n">
        <v>24030</v>
      </c>
      <c r="F4190" t="inlineStr">
        <is>
          <t>AGUA TONICA PRATA 269ML</t>
        </is>
      </c>
      <c r="G4190" t="n">
        <v>3593</v>
      </c>
      <c r="H4190" t="n">
        <v>84</v>
      </c>
      <c r="I4190" t="inlineStr">
        <is>
          <t>UN</t>
        </is>
      </c>
      <c r="J4190" t="inlineStr">
        <is>
          <t>BEBIDAS</t>
        </is>
      </c>
      <c r="K4190" t="inlineStr">
        <is>
          <t>04/2025</t>
        </is>
      </c>
      <c r="L4190" t="n">
        <v>4.08</v>
      </c>
      <c r="M4190" s="551" t="n">
        <v>45776</v>
      </c>
      <c r="N4190" t="n">
        <v>3.79</v>
      </c>
      <c r="O4190" t="n">
        <v>3.79</v>
      </c>
      <c r="P4190" t="n">
        <v>342.72</v>
      </c>
    </row>
    <row r="4191">
      <c r="A4191" t="n">
        <v>33068</v>
      </c>
      <c r="B4191" t="n">
        <v>122</v>
      </c>
      <c r="C4191" t="inlineStr">
        <is>
          <t>Arcos</t>
        </is>
      </c>
      <c r="D4191" s="551" t="n">
        <v>45778</v>
      </c>
      <c r="E4191" t="n">
        <v>18352</v>
      </c>
      <c r="F4191" t="inlineStr">
        <is>
          <t>GIN THE BOTANIST 700ML</t>
        </is>
      </c>
      <c r="G4191" t="n">
        <v>3283</v>
      </c>
      <c r="H4191" t="n">
        <v>1.55</v>
      </c>
      <c r="I4191" t="inlineStr">
        <is>
          <t>UN</t>
        </is>
      </c>
      <c r="J4191" t="inlineStr">
        <is>
          <t>BEBIDAS</t>
        </is>
      </c>
      <c r="K4191" t="inlineStr">
        <is>
          <t>04/2025</t>
        </is>
      </c>
      <c r="L4191" t="n">
        <v>0</v>
      </c>
      <c r="M4191" s="551" t="n">
        <v>-693593</v>
      </c>
      <c r="N4191" t="n">
        <v>0</v>
      </c>
      <c r="O4191" t="n">
        <v>0</v>
      </c>
      <c r="P4191" t="n">
        <v>330.66</v>
      </c>
    </row>
    <row r="4192">
      <c r="A4192" t="n">
        <v>33040</v>
      </c>
      <c r="B4192" t="n">
        <v>122</v>
      </c>
      <c r="C4192" t="inlineStr">
        <is>
          <t>Arcos</t>
        </is>
      </c>
      <c r="D4192" s="551" t="n">
        <v>45778</v>
      </c>
      <c r="E4192" t="n">
        <v>18547</v>
      </c>
      <c r="F4192" t="inlineStr">
        <is>
          <t>APERITIVO APEROL 750ML</t>
        </is>
      </c>
      <c r="G4192" t="n">
        <v>3132</v>
      </c>
      <c r="H4192" t="n">
        <v>9.5</v>
      </c>
      <c r="I4192" t="inlineStr">
        <is>
          <t>GR</t>
        </is>
      </c>
      <c r="J4192" t="inlineStr">
        <is>
          <t>BEBIDAS</t>
        </is>
      </c>
      <c r="K4192" t="inlineStr">
        <is>
          <t>04/2025</t>
        </is>
      </c>
      <c r="L4192" t="n">
        <v>34.7</v>
      </c>
      <c r="M4192" s="551" t="n">
        <v>45762</v>
      </c>
      <c r="N4192" t="n">
        <v>34.7</v>
      </c>
      <c r="O4192" t="n">
        <v>1.79</v>
      </c>
      <c r="P4192" t="n">
        <v>329.65</v>
      </c>
    </row>
    <row r="4193">
      <c r="A4193" t="n">
        <v>33041</v>
      </c>
      <c r="B4193" t="n">
        <v>122</v>
      </c>
      <c r="C4193" t="inlineStr">
        <is>
          <t>Arcos</t>
        </is>
      </c>
      <c r="D4193" s="551" t="n">
        <v>45778</v>
      </c>
      <c r="E4193" t="n">
        <v>18546</v>
      </c>
      <c r="F4193" t="inlineStr">
        <is>
          <t>APERITIVO AVERNA AMARO 700ML</t>
        </is>
      </c>
      <c r="G4193" t="n">
        <v>3133</v>
      </c>
      <c r="H4193" t="n">
        <v>4</v>
      </c>
      <c r="I4193" t="inlineStr">
        <is>
          <t>GR</t>
        </is>
      </c>
      <c r="J4193" t="inlineStr">
        <is>
          <t>BEBIDAS</t>
        </is>
      </c>
      <c r="K4193" t="inlineStr">
        <is>
          <t>04/2025</t>
        </is>
      </c>
      <c r="L4193" t="n">
        <v>0</v>
      </c>
      <c r="M4193" s="551" t="n">
        <v>-693593</v>
      </c>
      <c r="N4193" t="n">
        <v>0</v>
      </c>
      <c r="O4193" t="n">
        <v>81.31999999999999</v>
      </c>
      <c r="P4193" t="n">
        <v>325.33</v>
      </c>
    </row>
    <row r="4194">
      <c r="A4194" t="n">
        <v>33313</v>
      </c>
      <c r="B4194" t="n">
        <v>122</v>
      </c>
      <c r="C4194" t="inlineStr">
        <is>
          <t>Arcos</t>
        </is>
      </c>
      <c r="D4194" s="551" t="n">
        <v>45778</v>
      </c>
      <c r="E4194" t="n">
        <v>19420</v>
      </c>
      <c r="F4194" t="inlineStr">
        <is>
          <t>LEITE INTEGRAL ITALAC 1L</t>
        </is>
      </c>
      <c r="G4194" t="n">
        <v>2758</v>
      </c>
      <c r="H4194" t="n">
        <v>56</v>
      </c>
      <c r="I4194" t="inlineStr">
        <is>
          <t>UN</t>
        </is>
      </c>
      <c r="J4194" t="inlineStr">
        <is>
          <t>ALIMENTOS</t>
        </is>
      </c>
      <c r="K4194" t="inlineStr">
        <is>
          <t>04/2025</t>
        </is>
      </c>
      <c r="L4194" t="n">
        <v>0</v>
      </c>
      <c r="M4194" s="551" t="n">
        <v>45678</v>
      </c>
      <c r="N4194" t="n">
        <v>5.79</v>
      </c>
      <c r="O4194" t="n">
        <v>5.79</v>
      </c>
      <c r="P4194" t="n">
        <v>324.24</v>
      </c>
    </row>
    <row r="4195">
      <c r="A4195" t="n">
        <v>33197</v>
      </c>
      <c r="B4195" t="n">
        <v>122</v>
      </c>
      <c r="C4195" t="inlineStr">
        <is>
          <t>Arcos</t>
        </is>
      </c>
      <c r="D4195" s="551" t="n">
        <v>45778</v>
      </c>
      <c r="E4195" t="n">
        <v>26020</v>
      </c>
      <c r="F4195" t="inlineStr">
        <is>
          <t>CREME DE LEITE PIRACANJUBA TP 1,030 KG  UN</t>
        </is>
      </c>
      <c r="G4195" t="n">
        <v>2105</v>
      </c>
      <c r="H4195" t="n">
        <v>22</v>
      </c>
      <c r="I4195" t="inlineStr">
        <is>
          <t>UN</t>
        </is>
      </c>
      <c r="J4195" t="inlineStr">
        <is>
          <t>ALIMENTOS</t>
        </is>
      </c>
      <c r="K4195" t="inlineStr">
        <is>
          <t>04/2025</t>
        </is>
      </c>
      <c r="L4195" t="n">
        <v>14.68</v>
      </c>
      <c r="M4195" s="551" t="n">
        <v>45776</v>
      </c>
      <c r="N4195" t="n">
        <v>14.8</v>
      </c>
      <c r="O4195" t="n">
        <v>14.8</v>
      </c>
      <c r="P4195" t="n">
        <v>322.96</v>
      </c>
    </row>
    <row r="4196">
      <c r="A4196" t="n">
        <v>33103</v>
      </c>
      <c r="B4196" t="n">
        <v>122</v>
      </c>
      <c r="C4196" t="inlineStr">
        <is>
          <t>Arcos</t>
        </is>
      </c>
      <c r="D4196" s="551" t="n">
        <v>45778</v>
      </c>
      <c r="E4196" t="n">
        <v>18218</v>
      </c>
      <c r="F4196" t="inlineStr">
        <is>
          <t>VERMOUTH CINZANO ROSSO ARGENTINO 1L</t>
        </is>
      </c>
      <c r="G4196" t="n">
        <v>3410</v>
      </c>
      <c r="H4196" t="n">
        <v>11</v>
      </c>
      <c r="I4196" t="inlineStr">
        <is>
          <t>GR</t>
        </is>
      </c>
      <c r="J4196" t="inlineStr">
        <is>
          <t>BEBIDAS</t>
        </is>
      </c>
      <c r="K4196" t="inlineStr">
        <is>
          <t>04/2025</t>
        </is>
      </c>
      <c r="L4196" t="n">
        <v>0</v>
      </c>
      <c r="M4196" s="551" t="n">
        <v>45747</v>
      </c>
      <c r="N4196" t="n">
        <v>28.79</v>
      </c>
      <c r="O4196" t="n">
        <v>2.03</v>
      </c>
      <c r="P4196" t="n">
        <v>316.69</v>
      </c>
    </row>
    <row r="4197">
      <c r="A4197" t="n">
        <v>33344</v>
      </c>
      <c r="B4197" t="n">
        <v>122</v>
      </c>
      <c r="C4197" t="inlineStr">
        <is>
          <t>Arcos</t>
        </is>
      </c>
      <c r="D4197" s="551" t="n">
        <v>45778</v>
      </c>
      <c r="E4197" t="n">
        <v>17929</v>
      </c>
      <c r="F4197" t="inlineStr">
        <is>
          <t>AGUA DE COCO SOCOCO 1L</t>
        </is>
      </c>
      <c r="G4197" t="n">
        <v>3639</v>
      </c>
      <c r="H4197" t="n">
        <v>20</v>
      </c>
      <c r="I4197" t="inlineStr">
        <is>
          <t>UN</t>
        </is>
      </c>
      <c r="J4197" t="inlineStr">
        <is>
          <t>BEBIDAS</t>
        </is>
      </c>
      <c r="K4197" t="inlineStr">
        <is>
          <t>04/2025</t>
        </is>
      </c>
      <c r="L4197" t="n">
        <v>0</v>
      </c>
      <c r="M4197" s="551" t="n">
        <v>45699</v>
      </c>
      <c r="N4197" t="n">
        <v>15.75</v>
      </c>
      <c r="O4197" t="n">
        <v>13.05</v>
      </c>
      <c r="P4197" t="n">
        <v>315</v>
      </c>
    </row>
    <row r="4198">
      <c r="A4198" t="n">
        <v>33120</v>
      </c>
      <c r="B4198" t="n">
        <v>122</v>
      </c>
      <c r="C4198" t="inlineStr">
        <is>
          <t>Arcos</t>
        </is>
      </c>
      <c r="D4198" s="551" t="n">
        <v>45778</v>
      </c>
      <c r="E4198" t="n">
        <v>18159</v>
      </c>
      <c r="F4198" t="inlineStr">
        <is>
          <t>WHISKY BALLANTINES FINEST 1L</t>
        </is>
      </c>
      <c r="G4198" t="n">
        <v>3461</v>
      </c>
      <c r="H4198" t="n">
        <v>3.4</v>
      </c>
      <c r="I4198" t="inlineStr">
        <is>
          <t>GR</t>
        </is>
      </c>
      <c r="J4198" t="inlineStr">
        <is>
          <t>BEBIDAS</t>
        </is>
      </c>
      <c r="K4198" t="inlineStr">
        <is>
          <t>04/2025</t>
        </is>
      </c>
      <c r="L4198" t="n">
        <v>0</v>
      </c>
      <c r="M4198" s="551" t="n">
        <v>-693593</v>
      </c>
      <c r="N4198" t="n">
        <v>0</v>
      </c>
      <c r="O4198" t="n">
        <v>0</v>
      </c>
      <c r="P4198" t="n">
        <v>305.97</v>
      </c>
    </row>
    <row r="4199">
      <c r="A4199" t="n">
        <v>33143</v>
      </c>
      <c r="B4199" t="n">
        <v>122</v>
      </c>
      <c r="C4199" t="inlineStr">
        <is>
          <t>Arcos</t>
        </is>
      </c>
      <c r="D4199" s="551" t="n">
        <v>45778</v>
      </c>
      <c r="E4199" t="n">
        <v>21159</v>
      </c>
      <c r="F4199" t="inlineStr">
        <is>
          <t>SORVETE DE NATA ARTE GELATI C/3,8KG</t>
        </is>
      </c>
      <c r="G4199" t="n">
        <v>1946</v>
      </c>
      <c r="H4199" t="n">
        <v>2</v>
      </c>
      <c r="I4199" t="inlineStr">
        <is>
          <t>PT</t>
        </is>
      </c>
      <c r="J4199" t="inlineStr">
        <is>
          <t>ALIMENTOS</t>
        </is>
      </c>
      <c r="K4199" t="inlineStr">
        <is>
          <t>04/2025</t>
        </is>
      </c>
      <c r="L4199" t="n">
        <v>0</v>
      </c>
      <c r="M4199" s="551" t="n">
        <v>45749</v>
      </c>
      <c r="N4199" t="n">
        <v>0</v>
      </c>
      <c r="O4199" t="n">
        <v>0</v>
      </c>
      <c r="P4199" t="n">
        <v>304.96</v>
      </c>
    </row>
    <row r="4200">
      <c r="A4200" t="n">
        <v>33206</v>
      </c>
      <c r="B4200" t="n">
        <v>122</v>
      </c>
      <c r="C4200" t="inlineStr">
        <is>
          <t>Arcos</t>
        </is>
      </c>
      <c r="D4200" s="551" t="n">
        <v>45778</v>
      </c>
      <c r="E4200" t="n">
        <v>20358</v>
      </c>
      <c r="F4200" t="inlineStr">
        <is>
          <t>FARINHA PANKO ROMARIZ C/1KG</t>
        </is>
      </c>
      <c r="G4200" t="n">
        <v>2200</v>
      </c>
      <c r="H4200" t="n">
        <v>21</v>
      </c>
      <c r="I4200" t="inlineStr">
        <is>
          <t>PC</t>
        </is>
      </c>
      <c r="J4200" t="inlineStr">
        <is>
          <t>ALIMENTOS</t>
        </is>
      </c>
      <c r="K4200" t="inlineStr">
        <is>
          <t>04/2025</t>
        </is>
      </c>
      <c r="L4200" t="n">
        <v>14.4</v>
      </c>
      <c r="M4200" s="551" t="n">
        <v>45748</v>
      </c>
      <c r="N4200" t="n">
        <v>14.4</v>
      </c>
      <c r="O4200" t="n">
        <v>14.3</v>
      </c>
      <c r="P4200" t="n">
        <v>302.4</v>
      </c>
    </row>
    <row r="4201">
      <c r="A4201" t="n">
        <v>33191</v>
      </c>
      <c r="B4201" t="n">
        <v>122</v>
      </c>
      <c r="C4201" t="inlineStr">
        <is>
          <t>Arcos</t>
        </is>
      </c>
      <c r="D4201" s="551" t="n">
        <v>45778</v>
      </c>
      <c r="E4201" t="n">
        <v>20922</v>
      </c>
      <c r="F4201" t="inlineStr">
        <is>
          <t>CHOCOLATE EM PO NESTLE 50% C/1,01KG</t>
        </is>
      </c>
      <c r="G4201" t="n">
        <v>2034</v>
      </c>
      <c r="H4201" t="n">
        <v>5</v>
      </c>
      <c r="I4201" t="inlineStr">
        <is>
          <t>PC</t>
        </is>
      </c>
      <c r="J4201" t="inlineStr">
        <is>
          <t>ALIMENTOS</t>
        </is>
      </c>
      <c r="K4201" t="inlineStr">
        <is>
          <t>04/2025</t>
        </is>
      </c>
      <c r="L4201" t="n">
        <v>60.47</v>
      </c>
      <c r="M4201" s="551" t="n">
        <v>45776</v>
      </c>
      <c r="N4201" t="n">
        <v>53.55</v>
      </c>
      <c r="O4201" t="n">
        <v>53.23</v>
      </c>
      <c r="P4201" t="n">
        <v>302.35</v>
      </c>
    </row>
    <row r="4202">
      <c r="A4202" t="n">
        <v>33154</v>
      </c>
      <c r="B4202" t="n">
        <v>122</v>
      </c>
      <c r="C4202" t="inlineStr">
        <is>
          <t>Arcos</t>
        </is>
      </c>
      <c r="D4202" s="551" t="n">
        <v>45778</v>
      </c>
      <c r="E4202" t="n">
        <v>23992</v>
      </c>
      <c r="F4202" t="inlineStr">
        <is>
          <t>ACIDO MALICO KG</t>
        </is>
      </c>
      <c r="G4202" t="n">
        <v>2216</v>
      </c>
      <c r="H4202" t="n">
        <v>5</v>
      </c>
      <c r="I4202" t="inlineStr">
        <is>
          <t>KG</t>
        </is>
      </c>
      <c r="J4202" t="inlineStr">
        <is>
          <t>ALIMENTOS</t>
        </is>
      </c>
      <c r="K4202" t="inlineStr">
        <is>
          <t>04/2025</t>
        </is>
      </c>
      <c r="L4202" t="n">
        <v>0</v>
      </c>
      <c r="M4202" s="551" t="n">
        <v>45747</v>
      </c>
      <c r="N4202" t="n">
        <v>59.78</v>
      </c>
      <c r="O4202" t="n">
        <v>59</v>
      </c>
      <c r="P4202" t="n">
        <v>298.9</v>
      </c>
    </row>
    <row r="4203">
      <c r="A4203" t="n">
        <v>33233</v>
      </c>
      <c r="B4203" t="n">
        <v>122</v>
      </c>
      <c r="C4203" t="inlineStr">
        <is>
          <t>Arcos</t>
        </is>
      </c>
      <c r="D4203" s="551" t="n">
        <v>45778</v>
      </c>
      <c r="E4203" t="n">
        <v>19946</v>
      </c>
      <c r="F4203" t="inlineStr">
        <is>
          <t>MOSTARDA DIJON COM GRAO BEAUFOR C/1,001KG</t>
        </is>
      </c>
      <c r="G4203" t="n">
        <v>2360</v>
      </c>
      <c r="H4203" t="n">
        <v>5</v>
      </c>
      <c r="I4203" t="inlineStr">
        <is>
          <t>PT</t>
        </is>
      </c>
      <c r="J4203" t="inlineStr">
        <is>
          <t>ALIMENTOS</t>
        </is>
      </c>
      <c r="K4203" t="inlineStr">
        <is>
          <t>04/2025</t>
        </is>
      </c>
      <c r="L4203" t="n">
        <v>59.5</v>
      </c>
      <c r="M4203" s="551" t="n">
        <v>45754</v>
      </c>
      <c r="N4203" t="n">
        <v>0</v>
      </c>
      <c r="O4203" t="n">
        <v>59.99</v>
      </c>
      <c r="P4203" t="n">
        <v>297.5</v>
      </c>
    </row>
    <row r="4204">
      <c r="A4204" t="n">
        <v>33339</v>
      </c>
      <c r="B4204" t="n">
        <v>122</v>
      </c>
      <c r="C4204" t="inlineStr">
        <is>
          <t>Arcos</t>
        </is>
      </c>
      <c r="D4204" s="551" t="n">
        <v>45778</v>
      </c>
      <c r="E4204" t="n">
        <v>19017</v>
      </c>
      <c r="F4204" t="inlineStr">
        <is>
          <t>FILE DE FRANGO KG</t>
        </is>
      </c>
      <c r="G4204" t="n">
        <v>2893</v>
      </c>
      <c r="H4204" t="n">
        <v>14.9</v>
      </c>
      <c r="I4204" t="inlineStr">
        <is>
          <t>KG</t>
        </is>
      </c>
      <c r="J4204" t="inlineStr">
        <is>
          <t>ALIMENTOS</t>
        </is>
      </c>
      <c r="K4204" t="inlineStr">
        <is>
          <t>04/2025</t>
        </is>
      </c>
      <c r="L4204" t="n">
        <v>19.93</v>
      </c>
      <c r="M4204" s="551" t="n">
        <v>45775</v>
      </c>
      <c r="N4204" t="n">
        <v>19.95</v>
      </c>
      <c r="O4204" t="n">
        <v>19.79</v>
      </c>
      <c r="P4204" t="n">
        <v>296.96</v>
      </c>
    </row>
    <row r="4205">
      <c r="A4205" t="n">
        <v>33145</v>
      </c>
      <c r="B4205" t="n">
        <v>122</v>
      </c>
      <c r="C4205" t="inlineStr">
        <is>
          <t>Arcos</t>
        </is>
      </c>
      <c r="D4205" s="551" t="n">
        <v>45778</v>
      </c>
      <c r="E4205" t="n">
        <v>24712</v>
      </c>
      <c r="F4205" t="inlineStr">
        <is>
          <t>VERMOUTH DOLIN ROUGE 750ML</t>
        </is>
      </c>
      <c r="G4205" t="n">
        <v>5726</v>
      </c>
      <c r="H4205" t="n">
        <v>2</v>
      </c>
      <c r="I4205" t="inlineStr">
        <is>
          <t>GR</t>
        </is>
      </c>
      <c r="J4205" t="inlineStr">
        <is>
          <t>ALIMENTOS</t>
        </is>
      </c>
      <c r="K4205" t="inlineStr">
        <is>
          <t>04/2025</t>
        </is>
      </c>
      <c r="L4205" t="n">
        <v>0</v>
      </c>
      <c r="M4205" s="551" t="n">
        <v>45728</v>
      </c>
      <c r="N4205" t="n">
        <v>145.6</v>
      </c>
      <c r="O4205" t="n">
        <v>145.6</v>
      </c>
      <c r="P4205" t="n">
        <v>291.2</v>
      </c>
    </row>
    <row r="4206">
      <c r="A4206" t="n">
        <v>33319</v>
      </c>
      <c r="B4206" t="n">
        <v>122</v>
      </c>
      <c r="C4206" t="inlineStr">
        <is>
          <t>Arcos</t>
        </is>
      </c>
      <c r="D4206" s="551" t="n">
        <v>45778</v>
      </c>
      <c r="E4206" t="n">
        <v>19356</v>
      </c>
      <c r="F4206" t="inlineStr">
        <is>
          <t>QUEIJO COALHO QUATA KG</t>
        </is>
      </c>
      <c r="G4206" t="n">
        <v>2768</v>
      </c>
      <c r="H4206" t="n">
        <v>6.06</v>
      </c>
      <c r="I4206" t="inlineStr">
        <is>
          <t>KG</t>
        </is>
      </c>
      <c r="J4206" t="inlineStr">
        <is>
          <t>ALIMENTOS</t>
        </is>
      </c>
      <c r="K4206" t="inlineStr">
        <is>
          <t>04/2025</t>
        </is>
      </c>
      <c r="L4206" t="n">
        <v>47.82</v>
      </c>
      <c r="M4206" s="551" t="n">
        <v>45776</v>
      </c>
      <c r="N4206" t="n">
        <v>47.82</v>
      </c>
      <c r="O4206" t="n">
        <v>55.78</v>
      </c>
      <c r="P4206" t="n">
        <v>289.79</v>
      </c>
    </row>
    <row r="4207">
      <c r="A4207" t="n">
        <v>33249</v>
      </c>
      <c r="B4207" t="n">
        <v>122</v>
      </c>
      <c r="C4207" t="inlineStr">
        <is>
          <t>Arcos</t>
        </is>
      </c>
      <c r="D4207" s="551" t="n">
        <v>45778</v>
      </c>
      <c r="E4207" t="n">
        <v>20614</v>
      </c>
      <c r="F4207" t="inlineStr">
        <is>
          <t>PASTA GERGELIM TAHINE ISTAMBUL 5006 LT</t>
        </is>
      </c>
      <c r="G4207" t="n">
        <v>2119</v>
      </c>
      <c r="H4207" t="n">
        <v>10</v>
      </c>
      <c r="I4207" t="inlineStr">
        <is>
          <t>UN</t>
        </is>
      </c>
      <c r="J4207" t="inlineStr">
        <is>
          <t>ALIMENTOS</t>
        </is>
      </c>
      <c r="K4207" t="inlineStr">
        <is>
          <t>04/2025</t>
        </is>
      </c>
      <c r="L4207" t="n">
        <v>28.75</v>
      </c>
      <c r="M4207" s="551" t="n">
        <v>45776</v>
      </c>
      <c r="N4207" t="n">
        <v>28.78</v>
      </c>
      <c r="O4207" t="n">
        <v>28.78</v>
      </c>
      <c r="P4207" t="n">
        <v>287.5</v>
      </c>
    </row>
    <row r="4208">
      <c r="A4208" t="n">
        <v>33061</v>
      </c>
      <c r="B4208" t="n">
        <v>122</v>
      </c>
      <c r="C4208" t="inlineStr">
        <is>
          <t>Arcos</t>
        </is>
      </c>
      <c r="D4208" s="551" t="n">
        <v>45778</v>
      </c>
      <c r="E4208" t="n">
        <v>18366</v>
      </c>
      <c r="F4208" t="inlineStr">
        <is>
          <t>GIN MONKEY 47 500ML</t>
        </is>
      </c>
      <c r="G4208" t="n">
        <v>3272</v>
      </c>
      <c r="H4208" t="n">
        <v>3.1</v>
      </c>
      <c r="I4208" t="inlineStr">
        <is>
          <t>UN</t>
        </is>
      </c>
      <c r="J4208" t="inlineStr">
        <is>
          <t>BEBIDAS</t>
        </is>
      </c>
      <c r="K4208" t="inlineStr">
        <is>
          <t>04/2025</t>
        </is>
      </c>
      <c r="L4208" t="n">
        <v>0</v>
      </c>
      <c r="M4208" s="551" t="n">
        <v>-693593</v>
      </c>
      <c r="N4208" t="n">
        <v>0</v>
      </c>
      <c r="O4208" t="n">
        <v>0</v>
      </c>
      <c r="P4208" t="n">
        <v>286.82</v>
      </c>
    </row>
    <row r="4209">
      <c r="A4209" t="n">
        <v>33189</v>
      </c>
      <c r="B4209" t="n">
        <v>122</v>
      </c>
      <c r="C4209" t="inlineStr">
        <is>
          <t>Arcos</t>
        </is>
      </c>
      <c r="D4209" s="551" t="n">
        <v>45778</v>
      </c>
      <c r="E4209" t="n">
        <v>26187</v>
      </c>
      <c r="F4209" t="inlineStr">
        <is>
          <t>CHOCOLATE BRANCO EM GOTAS SICAO</t>
        </is>
      </c>
      <c r="G4209" t="n">
        <v>2033</v>
      </c>
      <c r="H4209" t="n">
        <v>2</v>
      </c>
      <c r="I4209" t="inlineStr">
        <is>
          <t>PT</t>
        </is>
      </c>
      <c r="J4209" t="inlineStr">
        <is>
          <t>ALIMENTOS</t>
        </is>
      </c>
      <c r="K4209" t="inlineStr">
        <is>
          <t>04/2025</t>
        </is>
      </c>
      <c r="L4209" t="n">
        <v>142.9</v>
      </c>
      <c r="M4209" s="551" t="n">
        <v>45757</v>
      </c>
      <c r="N4209" t="n">
        <v>142.9</v>
      </c>
      <c r="O4209" t="n">
        <v>142.9</v>
      </c>
      <c r="P4209" t="n">
        <v>285.8</v>
      </c>
    </row>
    <row r="4210">
      <c r="A4210" t="n">
        <v>33033</v>
      </c>
      <c r="B4210" t="n">
        <v>122</v>
      </c>
      <c r="C4210" t="inlineStr">
        <is>
          <t>Arcos</t>
        </is>
      </c>
      <c r="D4210" s="551" t="n">
        <v>45778</v>
      </c>
      <c r="E4210" t="n">
        <v>24816</v>
      </c>
      <c r="F4210" t="inlineStr">
        <is>
          <t>GELO ESFERICO UN</t>
        </is>
      </c>
      <c r="G4210" t="n">
        <v>5772</v>
      </c>
      <c r="H4210" t="n">
        <v>100</v>
      </c>
      <c r="I4210" t="inlineStr">
        <is>
          <t>UN</t>
        </is>
      </c>
      <c r="J4210" t="inlineStr">
        <is>
          <t>BEBIDAS</t>
        </is>
      </c>
      <c r="K4210" t="inlineStr">
        <is>
          <t>04/2025</t>
        </is>
      </c>
      <c r="L4210" t="n">
        <v>2.8</v>
      </c>
      <c r="M4210" s="551" t="n">
        <v>45777</v>
      </c>
      <c r="N4210" t="n">
        <v>2.8</v>
      </c>
      <c r="O4210" t="n">
        <v>2.8</v>
      </c>
      <c r="P4210" t="n">
        <v>280</v>
      </c>
    </row>
    <row r="4211">
      <c r="A4211" t="n">
        <v>33333</v>
      </c>
      <c r="B4211" t="n">
        <v>122</v>
      </c>
      <c r="C4211" t="inlineStr">
        <is>
          <t>Arcos</t>
        </is>
      </c>
      <c r="D4211" s="551" t="n">
        <v>45778</v>
      </c>
      <c r="E4211" t="n">
        <v>22721</v>
      </c>
      <c r="F4211" t="inlineStr">
        <is>
          <t>BACON MANTA KG</t>
        </is>
      </c>
      <c r="G4211" t="n">
        <v>3033</v>
      </c>
      <c r="H4211" t="n">
        <v>7.5</v>
      </c>
      <c r="I4211" t="inlineStr">
        <is>
          <t>KG</t>
        </is>
      </c>
      <c r="J4211" t="inlineStr">
        <is>
          <t>ALIMENTOS</t>
        </is>
      </c>
      <c r="K4211" t="inlineStr">
        <is>
          <t>04/2025</t>
        </is>
      </c>
      <c r="L4211" t="n">
        <v>37.16</v>
      </c>
      <c r="M4211" s="551" t="n">
        <v>45776</v>
      </c>
      <c r="N4211" t="n">
        <v>39</v>
      </c>
      <c r="O4211" t="n">
        <v>50.34</v>
      </c>
      <c r="P4211" t="n">
        <v>278.7</v>
      </c>
    </row>
    <row r="4212">
      <c r="A4212" t="n">
        <v>33069</v>
      </c>
      <c r="B4212" t="n">
        <v>122</v>
      </c>
      <c r="C4212" t="inlineStr">
        <is>
          <t>Arcos</t>
        </is>
      </c>
      <c r="D4212" s="551" t="n">
        <v>45778</v>
      </c>
      <c r="E4212" t="n">
        <v>18351</v>
      </c>
      <c r="F4212" t="inlineStr">
        <is>
          <t>GIN THE LONDON N1 700ML</t>
        </is>
      </c>
      <c r="G4212" t="n">
        <v>3284</v>
      </c>
      <c r="H4212" t="n">
        <v>1</v>
      </c>
      <c r="I4212" t="inlineStr">
        <is>
          <t>UN</t>
        </is>
      </c>
      <c r="J4212" t="inlineStr">
        <is>
          <t>BEBIDAS</t>
        </is>
      </c>
      <c r="K4212" t="inlineStr">
        <is>
          <t>04/2025</t>
        </is>
      </c>
      <c r="L4212" t="n">
        <v>0</v>
      </c>
      <c r="M4212" s="551" t="n">
        <v>-693593</v>
      </c>
      <c r="N4212" t="n">
        <v>0</v>
      </c>
      <c r="O4212" t="n">
        <v>0</v>
      </c>
      <c r="P4212" t="n">
        <v>272.3</v>
      </c>
    </row>
    <row r="4213">
      <c r="A4213" t="n">
        <v>33110</v>
      </c>
      <c r="B4213" t="n">
        <v>122</v>
      </c>
      <c r="C4213" t="inlineStr">
        <is>
          <t>Arcos</t>
        </is>
      </c>
      <c r="D4213" s="551" t="n">
        <v>45778</v>
      </c>
      <c r="E4213" t="n">
        <v>18189</v>
      </c>
      <c r="F4213" t="inlineStr">
        <is>
          <t>VODKA BELVEDERE NATURAL 700ML</t>
        </is>
      </c>
      <c r="G4213" t="n">
        <v>3435</v>
      </c>
      <c r="H4213" t="n">
        <v>2.2</v>
      </c>
      <c r="I4213" t="inlineStr">
        <is>
          <t>GR</t>
        </is>
      </c>
      <c r="J4213" t="inlineStr">
        <is>
          <t>BEBIDAS</t>
        </is>
      </c>
      <c r="K4213" t="inlineStr">
        <is>
          <t>04/2025</t>
        </is>
      </c>
      <c r="L4213" t="n">
        <v>0</v>
      </c>
      <c r="M4213" s="551" t="n">
        <v>-693593</v>
      </c>
      <c r="N4213" t="n">
        <v>0</v>
      </c>
      <c r="O4213" t="n">
        <v>112.5</v>
      </c>
      <c r="P4213" t="n">
        <v>270.6</v>
      </c>
    </row>
    <row r="4214">
      <c r="A4214" t="n">
        <v>33044</v>
      </c>
      <c r="B4214" t="n">
        <v>122</v>
      </c>
      <c r="C4214" t="inlineStr">
        <is>
          <t>Arcos</t>
        </is>
      </c>
      <c r="D4214" s="551" t="n">
        <v>45778</v>
      </c>
      <c r="E4214" t="n">
        <v>18543</v>
      </c>
      <c r="F4214" t="inlineStr">
        <is>
          <t>APERITIVO CYNAR 900ML</t>
        </is>
      </c>
      <c r="G4214" t="n">
        <v>3135</v>
      </c>
      <c r="H4214" t="n">
        <v>11.8</v>
      </c>
      <c r="I4214" t="inlineStr">
        <is>
          <t>GR</t>
        </is>
      </c>
      <c r="J4214" t="inlineStr">
        <is>
          <t>BEBIDAS</t>
        </is>
      </c>
      <c r="K4214" t="inlineStr">
        <is>
          <t>04/2025</t>
        </is>
      </c>
      <c r="L4214" t="n">
        <v>22.91</v>
      </c>
      <c r="M4214" s="551" t="n">
        <v>45769</v>
      </c>
      <c r="N4214" t="n">
        <v>22.91</v>
      </c>
      <c r="O4214" t="n">
        <v>5.96</v>
      </c>
      <c r="P4214" t="n">
        <v>270.34</v>
      </c>
    </row>
    <row r="4215">
      <c r="A4215" t="n">
        <v>33234</v>
      </c>
      <c r="B4215" t="n">
        <v>122</v>
      </c>
      <c r="C4215" t="inlineStr">
        <is>
          <t>Arcos</t>
        </is>
      </c>
      <c r="D4215" s="551" t="n">
        <v>45778</v>
      </c>
      <c r="E4215" t="n">
        <v>24620</v>
      </c>
      <c r="F4215" t="inlineStr">
        <is>
          <t>NIBS DE CACAU KG</t>
        </is>
      </c>
      <c r="G4215" t="n">
        <v>5681</v>
      </c>
      <c r="H4215" t="n">
        <v>1.8</v>
      </c>
      <c r="I4215" t="inlineStr">
        <is>
          <t>KG</t>
        </is>
      </c>
      <c r="J4215" t="inlineStr">
        <is>
          <t>ALIMENTOS</t>
        </is>
      </c>
      <c r="K4215" t="inlineStr">
        <is>
          <t>04/2025</t>
        </is>
      </c>
      <c r="L4215" t="n">
        <v>148.65</v>
      </c>
      <c r="M4215" s="551" t="n">
        <v>45764</v>
      </c>
      <c r="N4215" t="n">
        <v>67.95</v>
      </c>
      <c r="O4215" t="n">
        <v>69.90000000000001</v>
      </c>
      <c r="P4215" t="n">
        <v>267.57</v>
      </c>
    </row>
    <row r="4216">
      <c r="A4216" t="n">
        <v>33312</v>
      </c>
      <c r="B4216" t="n">
        <v>122</v>
      </c>
      <c r="C4216" t="inlineStr">
        <is>
          <t>Arcos</t>
        </is>
      </c>
      <c r="D4216" s="551" t="n">
        <v>45778</v>
      </c>
      <c r="E4216" t="n">
        <v>25416</v>
      </c>
      <c r="F4216" t="inlineStr">
        <is>
          <t>LEITE DE AVEIA NUDE C/1L UN</t>
        </is>
      </c>
      <c r="G4216" t="n">
        <v>6098</v>
      </c>
      <c r="H4216" t="n">
        <v>27</v>
      </c>
      <c r="I4216" t="inlineStr">
        <is>
          <t>UN</t>
        </is>
      </c>
      <c r="J4216" t="inlineStr">
        <is>
          <t>ALIMENTOS</t>
        </is>
      </c>
      <c r="K4216" t="inlineStr">
        <is>
          <t>04/2025</t>
        </is>
      </c>
      <c r="L4216" t="n">
        <v>9.9</v>
      </c>
      <c r="M4216" s="551" t="n">
        <v>45763</v>
      </c>
      <c r="N4216" t="n">
        <v>9.9</v>
      </c>
      <c r="O4216" t="n">
        <v>9.9</v>
      </c>
      <c r="P4216" t="n">
        <v>267.3</v>
      </c>
    </row>
    <row r="4217">
      <c r="A4217" t="n">
        <v>33202</v>
      </c>
      <c r="B4217" t="n">
        <v>122</v>
      </c>
      <c r="C4217" t="inlineStr">
        <is>
          <t>Arcos</t>
        </is>
      </c>
      <c r="D4217" s="551" t="n">
        <v>45778</v>
      </c>
      <c r="E4217" t="n">
        <v>23698</v>
      </c>
      <c r="F4217" t="inlineStr">
        <is>
          <t>FARINHA DE AMENDOA KG</t>
        </is>
      </c>
      <c r="G4217" t="n">
        <v>2188</v>
      </c>
      <c r="H4217" t="n">
        <v>6</v>
      </c>
      <c r="I4217" t="inlineStr">
        <is>
          <t>KG</t>
        </is>
      </c>
      <c r="J4217" t="inlineStr">
        <is>
          <t>ALIMENTOS</t>
        </is>
      </c>
      <c r="K4217" t="inlineStr">
        <is>
          <t>04/2025</t>
        </is>
      </c>
      <c r="L4217" t="n">
        <v>44.22</v>
      </c>
      <c r="M4217" s="551" t="n">
        <v>45748</v>
      </c>
      <c r="N4217" t="n">
        <v>44.22</v>
      </c>
      <c r="O4217" t="n">
        <v>44.22</v>
      </c>
      <c r="P4217" t="n">
        <v>265.32</v>
      </c>
    </row>
    <row r="4218">
      <c r="A4218" t="n">
        <v>33098</v>
      </c>
      <c r="B4218" t="n">
        <v>122</v>
      </c>
      <c r="C4218" t="inlineStr">
        <is>
          <t>Arcos</t>
        </is>
      </c>
      <c r="D4218" s="551" t="n">
        <v>45778</v>
      </c>
      <c r="E4218" t="n">
        <v>18234</v>
      </c>
      <c r="F4218" t="inlineStr">
        <is>
          <t>TEQUILA JOSE CUERVO 1800 SILVER 750ML</t>
        </is>
      </c>
      <c r="G4218" t="n">
        <v>3394</v>
      </c>
      <c r="H4218" t="n">
        <v>1.5</v>
      </c>
      <c r="I4218" t="inlineStr">
        <is>
          <t>UN</t>
        </is>
      </c>
      <c r="J4218" t="inlineStr">
        <is>
          <t>BEBIDAS</t>
        </is>
      </c>
      <c r="K4218" t="inlineStr">
        <is>
          <t>04/2025</t>
        </is>
      </c>
      <c r="L4218" t="n">
        <v>0</v>
      </c>
      <c r="M4218" s="551" t="n">
        <v>45545</v>
      </c>
      <c r="N4218" t="n">
        <v>174.8</v>
      </c>
      <c r="O4218" t="n">
        <v>174.8</v>
      </c>
      <c r="P4218" t="n">
        <v>262.2</v>
      </c>
    </row>
    <row r="4219">
      <c r="A4219" t="n">
        <v>33059</v>
      </c>
      <c r="B4219" t="n">
        <v>122</v>
      </c>
      <c r="C4219" t="inlineStr">
        <is>
          <t>Arcos</t>
        </is>
      </c>
      <c r="D4219" s="551" t="n">
        <v>45778</v>
      </c>
      <c r="E4219" t="n">
        <v>18372</v>
      </c>
      <c r="F4219" t="inlineStr">
        <is>
          <t>GIN HENDRICKS 750ML</t>
        </is>
      </c>
      <c r="G4219" t="n">
        <v>3267</v>
      </c>
      <c r="H4219" t="n">
        <v>1.65</v>
      </c>
      <c r="I4219" t="inlineStr">
        <is>
          <t>GR</t>
        </is>
      </c>
      <c r="J4219" t="inlineStr">
        <is>
          <t>BEBIDAS</t>
        </is>
      </c>
      <c r="K4219" t="inlineStr">
        <is>
          <t>04/2025</t>
        </is>
      </c>
      <c r="L4219" t="n">
        <v>0</v>
      </c>
      <c r="M4219" s="551" t="n">
        <v>-693593</v>
      </c>
      <c r="N4219" t="n">
        <v>0</v>
      </c>
      <c r="O4219" t="n">
        <v>159.9</v>
      </c>
      <c r="P4219" t="n">
        <v>257.4</v>
      </c>
    </row>
    <row r="4220">
      <c r="A4220" t="n">
        <v>33063</v>
      </c>
      <c r="B4220" t="n">
        <v>122</v>
      </c>
      <c r="C4220" t="inlineStr">
        <is>
          <t>Arcos</t>
        </is>
      </c>
      <c r="D4220" s="551" t="n">
        <v>45778</v>
      </c>
      <c r="E4220" t="n">
        <v>18363</v>
      </c>
      <c r="F4220" t="inlineStr">
        <is>
          <t>GIN PRINCIPE DE LOS APOSTOLES 750ML</t>
        </is>
      </c>
      <c r="G4220" t="n">
        <v>3275</v>
      </c>
      <c r="H4220" t="n">
        <v>1</v>
      </c>
      <c r="I4220" t="inlineStr">
        <is>
          <t>UN</t>
        </is>
      </c>
      <c r="J4220" t="inlineStr">
        <is>
          <t>BEBIDAS</t>
        </is>
      </c>
      <c r="K4220" t="inlineStr">
        <is>
          <t>04/2025</t>
        </is>
      </c>
      <c r="L4220" t="n">
        <v>0</v>
      </c>
      <c r="M4220" s="551" t="n">
        <v>-693593</v>
      </c>
      <c r="N4220" t="n">
        <v>0</v>
      </c>
      <c r="O4220" t="n">
        <v>0</v>
      </c>
      <c r="P4220" t="n">
        <v>256.5</v>
      </c>
    </row>
    <row r="4221">
      <c r="A4221" t="n">
        <v>33130</v>
      </c>
      <c r="B4221" t="n">
        <v>122</v>
      </c>
      <c r="C4221" t="inlineStr">
        <is>
          <t>Arcos</t>
        </is>
      </c>
      <c r="D4221" s="551" t="n">
        <v>45778</v>
      </c>
      <c r="E4221" t="n">
        <v>18129</v>
      </c>
      <c r="F4221" t="inlineStr">
        <is>
          <t>WHISKY JACK DANIELS 1L</t>
        </is>
      </c>
      <c r="G4221" t="n">
        <v>3486</v>
      </c>
      <c r="H4221" t="n">
        <v>1.35</v>
      </c>
      <c r="I4221" t="inlineStr">
        <is>
          <t>GR</t>
        </is>
      </c>
      <c r="J4221" t="inlineStr">
        <is>
          <t>BEBIDAS</t>
        </is>
      </c>
      <c r="K4221" t="inlineStr">
        <is>
          <t>04/2025</t>
        </is>
      </c>
      <c r="L4221" t="n">
        <v>0</v>
      </c>
      <c r="M4221" s="551" t="n">
        <v>45734</v>
      </c>
      <c r="N4221" t="n">
        <v>189.9</v>
      </c>
      <c r="O4221" t="n">
        <v>128.73</v>
      </c>
      <c r="P4221" t="n">
        <v>256.36</v>
      </c>
    </row>
    <row r="4222">
      <c r="A4222" t="n">
        <v>33332</v>
      </c>
      <c r="B4222" t="n">
        <v>122</v>
      </c>
      <c r="C4222" t="inlineStr">
        <is>
          <t>Arcos</t>
        </is>
      </c>
      <c r="D4222" s="551" t="n">
        <v>45778</v>
      </c>
      <c r="E4222" t="n">
        <v>24802</v>
      </c>
      <c r="F4222" t="inlineStr">
        <is>
          <t>PAO DA CASA 1.4 FATIADO BATARD</t>
        </is>
      </c>
      <c r="G4222" t="n">
        <v>5766</v>
      </c>
      <c r="H4222" t="n">
        <v>10</v>
      </c>
      <c r="I4222" t="inlineStr">
        <is>
          <t>UN</t>
        </is>
      </c>
      <c r="J4222" t="inlineStr">
        <is>
          <t>ALIMENTOS</t>
        </is>
      </c>
      <c r="K4222" t="inlineStr">
        <is>
          <t>04/2025</t>
        </is>
      </c>
      <c r="L4222" t="n">
        <v>0</v>
      </c>
      <c r="M4222" s="551" t="n">
        <v>45673</v>
      </c>
      <c r="N4222" t="n">
        <v>25.38</v>
      </c>
      <c r="O4222" t="n">
        <v>25.38</v>
      </c>
      <c r="P4222" t="n">
        <v>253.8</v>
      </c>
    </row>
    <row r="4223">
      <c r="A4223" t="n">
        <v>33330</v>
      </c>
      <c r="B4223" t="n">
        <v>122</v>
      </c>
      <c r="C4223" t="inlineStr">
        <is>
          <t>Arcos</t>
        </is>
      </c>
      <c r="D4223" s="551" t="n">
        <v>45778</v>
      </c>
      <c r="E4223" t="n">
        <v>17039</v>
      </c>
      <c r="F4223" t="inlineStr">
        <is>
          <t>PAO BRIOCHE FORME COM TAMPA UN</t>
        </is>
      </c>
      <c r="G4223" t="n">
        <v>2827</v>
      </c>
      <c r="H4223" t="n">
        <v>8</v>
      </c>
      <c r="I4223" t="inlineStr">
        <is>
          <t>UN</t>
        </is>
      </c>
      <c r="J4223" t="inlineStr">
        <is>
          <t>ALIMENTOS</t>
        </is>
      </c>
      <c r="K4223" t="inlineStr">
        <is>
          <t>04/2025</t>
        </is>
      </c>
      <c r="L4223" t="n">
        <v>31.29</v>
      </c>
      <c r="M4223" s="551" t="n">
        <v>45777</v>
      </c>
      <c r="N4223" t="n">
        <v>32.5</v>
      </c>
      <c r="O4223" t="n">
        <v>32.5</v>
      </c>
      <c r="P4223" t="n">
        <v>250.32</v>
      </c>
    </row>
    <row r="4224">
      <c r="A4224" t="n">
        <v>33073</v>
      </c>
      <c r="B4224" t="n">
        <v>122</v>
      </c>
      <c r="C4224" t="inlineStr">
        <is>
          <t>Arcos</t>
        </is>
      </c>
      <c r="D4224" s="551" t="n">
        <v>45778</v>
      </c>
      <c r="E4224" t="n">
        <v>18328</v>
      </c>
      <c r="F4224" t="inlineStr">
        <is>
          <t>LICOR CHARTREUSE AMARELA 700ML</t>
        </is>
      </c>
      <c r="G4224" t="n">
        <v>3305</v>
      </c>
      <c r="H4224" t="n">
        <v>0.55</v>
      </c>
      <c r="I4224" t="inlineStr">
        <is>
          <t>UN</t>
        </is>
      </c>
      <c r="J4224" t="inlineStr">
        <is>
          <t>BEBIDAS</t>
        </is>
      </c>
      <c r="K4224" t="inlineStr">
        <is>
          <t>04/2025</t>
        </is>
      </c>
      <c r="L4224" t="n">
        <v>0</v>
      </c>
      <c r="M4224" s="551" t="n">
        <v>-693593</v>
      </c>
      <c r="N4224" t="n">
        <v>0</v>
      </c>
      <c r="O4224" t="n">
        <v>0</v>
      </c>
      <c r="P4224" t="n">
        <v>249.76</v>
      </c>
    </row>
    <row r="4225">
      <c r="A4225" t="n">
        <v>33219</v>
      </c>
      <c r="B4225" t="n">
        <v>122</v>
      </c>
      <c r="C4225" t="inlineStr">
        <is>
          <t>Arcos</t>
        </is>
      </c>
      <c r="D4225" s="551" t="n">
        <v>45778</v>
      </c>
      <c r="E4225" t="n">
        <v>20501</v>
      </c>
      <c r="F4225" t="inlineStr">
        <is>
          <t>LINGUICA TOSCANA AURORA KG</t>
        </is>
      </c>
      <c r="G4225" t="n">
        <v>2154</v>
      </c>
      <c r="H4225" t="n">
        <v>10</v>
      </c>
      <c r="I4225" t="inlineStr">
        <is>
          <t>KG</t>
        </is>
      </c>
      <c r="J4225" t="inlineStr">
        <is>
          <t>ALIMENTOS</t>
        </is>
      </c>
      <c r="K4225" t="inlineStr">
        <is>
          <t>04/2025</t>
        </is>
      </c>
      <c r="L4225" t="n">
        <v>24.8</v>
      </c>
      <c r="M4225" s="551" t="n">
        <v>45761</v>
      </c>
      <c r="N4225" t="n">
        <v>24.8</v>
      </c>
      <c r="O4225" t="n">
        <v>19.99</v>
      </c>
      <c r="P4225" t="n">
        <v>248</v>
      </c>
    </row>
    <row r="4226">
      <c r="A4226" t="n">
        <v>33152</v>
      </c>
      <c r="B4226" t="n">
        <v>122</v>
      </c>
      <c r="C4226" t="inlineStr">
        <is>
          <t>Arcos</t>
        </is>
      </c>
      <c r="D4226" s="551" t="n">
        <v>45778</v>
      </c>
      <c r="E4226" t="n">
        <v>19857</v>
      </c>
      <c r="F4226" t="inlineStr">
        <is>
          <t>ACIDO CITRICO KG</t>
        </is>
      </c>
      <c r="G4226" t="n">
        <v>2415</v>
      </c>
      <c r="H4226" t="n">
        <v>5</v>
      </c>
      <c r="I4226" t="inlineStr">
        <is>
          <t>KG</t>
        </is>
      </c>
      <c r="J4226" t="inlineStr">
        <is>
          <t>ALIMENTOS</t>
        </is>
      </c>
      <c r="K4226" t="inlineStr">
        <is>
          <t>04/2025</t>
        </is>
      </c>
      <c r="L4226" t="n">
        <v>49</v>
      </c>
      <c r="M4226" s="551" t="n">
        <v>45776</v>
      </c>
      <c r="N4226" t="n">
        <v>49</v>
      </c>
      <c r="O4226" t="n">
        <v>49</v>
      </c>
      <c r="P4226" t="n">
        <v>245</v>
      </c>
    </row>
    <row r="4227">
      <c r="A4227" t="n">
        <v>33314</v>
      </c>
      <c r="B4227" t="n">
        <v>122</v>
      </c>
      <c r="C4227" t="inlineStr">
        <is>
          <t>Arcos</t>
        </is>
      </c>
      <c r="D4227" s="551" t="n">
        <v>45778</v>
      </c>
      <c r="E4227" t="n">
        <v>19409</v>
      </c>
      <c r="F4227" t="inlineStr">
        <is>
          <t>MANTEIGA DE GARRAFA SERTA NORTE 450G UN</t>
        </is>
      </c>
      <c r="G4227" t="n">
        <v>2760</v>
      </c>
      <c r="H4227" t="n">
        <v>9</v>
      </c>
      <c r="I4227" t="inlineStr">
        <is>
          <t>UN</t>
        </is>
      </c>
      <c r="J4227" t="inlineStr">
        <is>
          <t>ALIMENTOS</t>
        </is>
      </c>
      <c r="K4227" t="inlineStr">
        <is>
          <t>04/2025</t>
        </is>
      </c>
      <c r="L4227" t="n">
        <v>0</v>
      </c>
      <c r="M4227" s="551" t="n">
        <v>45740</v>
      </c>
      <c r="N4227" t="n">
        <v>26.84</v>
      </c>
      <c r="O4227" t="n">
        <v>24.9</v>
      </c>
      <c r="P4227" t="n">
        <v>241.56</v>
      </c>
    </row>
    <row r="4228">
      <c r="A4228" t="n">
        <v>33156</v>
      </c>
      <c r="B4228" t="n">
        <v>122</v>
      </c>
      <c r="C4228" t="inlineStr">
        <is>
          <t>Arcos</t>
        </is>
      </c>
      <c r="D4228" s="551" t="n">
        <v>45778</v>
      </c>
      <c r="E4228" t="n">
        <v>21098</v>
      </c>
      <c r="F4228" t="inlineStr">
        <is>
          <t>ACUCAR MASCAVO UNIAO C/1KG</t>
        </is>
      </c>
      <c r="G4228" t="n">
        <v>1987</v>
      </c>
      <c r="H4228" t="n">
        <v>14</v>
      </c>
      <c r="I4228" t="inlineStr">
        <is>
          <t>PC</t>
        </is>
      </c>
      <c r="J4228" t="inlineStr">
        <is>
          <t>ALIMENTOS</t>
        </is>
      </c>
      <c r="K4228" t="inlineStr">
        <is>
          <t>04/2025</t>
        </is>
      </c>
      <c r="L4228" t="n">
        <v>17.23</v>
      </c>
      <c r="M4228" s="551" t="n">
        <v>45762</v>
      </c>
      <c r="N4228" t="n">
        <v>17.23</v>
      </c>
      <c r="O4228" t="n">
        <v>17.23</v>
      </c>
      <c r="P4228" t="n">
        <v>241.22</v>
      </c>
    </row>
    <row r="4229">
      <c r="A4229" t="n">
        <v>33171</v>
      </c>
      <c r="B4229" t="n">
        <v>122</v>
      </c>
      <c r="C4229" t="inlineStr">
        <is>
          <t>Arcos</t>
        </is>
      </c>
      <c r="D4229" s="551" t="n">
        <v>45778</v>
      </c>
      <c r="E4229" t="n">
        <v>21030</v>
      </c>
      <c r="F4229" t="inlineStr">
        <is>
          <t>AZEITE EXTRA VIRGEM GALLO 250ML UN</t>
        </is>
      </c>
      <c r="G4229" t="n">
        <v>2001</v>
      </c>
      <c r="H4229" t="n">
        <v>9</v>
      </c>
      <c r="I4229" t="inlineStr">
        <is>
          <t>UN</t>
        </is>
      </c>
      <c r="J4229" t="inlineStr">
        <is>
          <t>ALIMENTOS</t>
        </is>
      </c>
      <c r="K4229" t="inlineStr">
        <is>
          <t>04/2025</t>
        </is>
      </c>
      <c r="L4229" t="n">
        <v>0</v>
      </c>
      <c r="M4229" s="551" t="n">
        <v>45747</v>
      </c>
      <c r="N4229" t="n">
        <v>26.78</v>
      </c>
      <c r="O4229" t="n">
        <v>28.4</v>
      </c>
      <c r="P4229" t="n">
        <v>241.02</v>
      </c>
    </row>
    <row r="4230">
      <c r="A4230" t="n">
        <v>33178</v>
      </c>
      <c r="B4230" t="n">
        <v>122</v>
      </c>
      <c r="C4230" t="inlineStr">
        <is>
          <t>Arcos</t>
        </is>
      </c>
      <c r="D4230" s="551" t="n">
        <v>45778</v>
      </c>
      <c r="E4230" t="n">
        <v>20809</v>
      </c>
      <c r="F4230" t="inlineStr">
        <is>
          <t>CAFE PILAO ALMOFADA 500G</t>
        </is>
      </c>
      <c r="G4230" t="n">
        <v>2074</v>
      </c>
      <c r="H4230" t="n">
        <v>7</v>
      </c>
      <c r="I4230" t="inlineStr">
        <is>
          <t>PC</t>
        </is>
      </c>
      <c r="J4230" t="inlineStr">
        <is>
          <t>ALIMENTOS</t>
        </is>
      </c>
      <c r="K4230" t="inlineStr">
        <is>
          <t>04/2025</t>
        </is>
      </c>
      <c r="L4230" t="n">
        <v>33.89</v>
      </c>
      <c r="M4230" s="551" t="n">
        <v>45757</v>
      </c>
      <c r="N4230" t="n">
        <v>33.89</v>
      </c>
      <c r="O4230" t="n">
        <v>33.81</v>
      </c>
      <c r="P4230" t="n">
        <v>237.23</v>
      </c>
    </row>
    <row r="4231">
      <c r="A4231" t="n">
        <v>33343</v>
      </c>
      <c r="B4231" t="n">
        <v>122</v>
      </c>
      <c r="C4231" t="inlineStr">
        <is>
          <t>Arcos</t>
        </is>
      </c>
      <c r="D4231" s="551" t="n">
        <v>45778</v>
      </c>
      <c r="E4231" t="n">
        <v>18667</v>
      </c>
      <c r="F4231" t="inlineStr">
        <is>
          <t>PERNIL SUINO SEM OSSO EM CUBOS KG</t>
        </is>
      </c>
      <c r="G4231" t="n">
        <v>3052</v>
      </c>
      <c r="H4231" t="n">
        <v>10.1</v>
      </c>
      <c r="I4231" t="inlineStr">
        <is>
          <t>KG</t>
        </is>
      </c>
      <c r="J4231" t="inlineStr">
        <is>
          <t>ALIMENTOS</t>
        </is>
      </c>
      <c r="K4231" t="inlineStr">
        <is>
          <t>04/2025</t>
        </is>
      </c>
      <c r="L4231" t="n">
        <v>22.64</v>
      </c>
      <c r="M4231" s="551" t="n">
        <v>45776</v>
      </c>
      <c r="N4231" t="n">
        <v>22.8</v>
      </c>
      <c r="O4231" t="n">
        <v>22.8</v>
      </c>
      <c r="P4231" t="n">
        <v>228.66</v>
      </c>
    </row>
    <row r="4232">
      <c r="A4232" t="n">
        <v>33320</v>
      </c>
      <c r="B4232" t="n">
        <v>122</v>
      </c>
      <c r="C4232" t="inlineStr">
        <is>
          <t>Arcos</t>
        </is>
      </c>
      <c r="D4232" s="551" t="n">
        <v>45778</v>
      </c>
      <c r="E4232" t="n">
        <v>25868</v>
      </c>
      <c r="F4232" t="inlineStr">
        <is>
          <t>QUEIJO GORGONZOLA DOLCE SERRA DAS ANTAS KG</t>
        </is>
      </c>
      <c r="G4232" t="n">
        <v>6405</v>
      </c>
      <c r="H4232" t="n">
        <v>2.6</v>
      </c>
      <c r="I4232" t="inlineStr">
        <is>
          <t>KG</t>
        </is>
      </c>
      <c r="J4232" t="inlineStr">
        <is>
          <t>ALIMENTOS</t>
        </is>
      </c>
      <c r="K4232" t="inlineStr">
        <is>
          <t>04/2025</t>
        </is>
      </c>
      <c r="L4232" t="n">
        <v>87.66</v>
      </c>
      <c r="M4232" s="551" t="n">
        <v>45770</v>
      </c>
      <c r="N4232" t="n">
        <v>87.67</v>
      </c>
      <c r="O4232" t="n">
        <v>87.67</v>
      </c>
      <c r="P4232" t="n">
        <v>227.92</v>
      </c>
    </row>
    <row r="4233">
      <c r="A4233" t="n">
        <v>33201</v>
      </c>
      <c r="B4233" t="n">
        <v>122</v>
      </c>
      <c r="C4233" t="inlineStr">
        <is>
          <t>Arcos</t>
        </is>
      </c>
      <c r="D4233" s="551" t="n">
        <v>45778</v>
      </c>
      <c r="E4233" t="n">
        <v>20672</v>
      </c>
      <c r="F4233" t="inlineStr">
        <is>
          <t>EXTRATO DE TOMATE ELEFANTE C/1,7KG</t>
        </is>
      </c>
      <c r="G4233" t="n">
        <v>2107</v>
      </c>
      <c r="H4233" t="n">
        <v>7</v>
      </c>
      <c r="I4233" t="inlineStr">
        <is>
          <t>PC</t>
        </is>
      </c>
      <c r="J4233" t="inlineStr">
        <is>
          <t>ALIMENTOS</t>
        </is>
      </c>
      <c r="K4233" t="inlineStr">
        <is>
          <t>04/2025</t>
        </is>
      </c>
      <c r="L4233" t="n">
        <v>32.42</v>
      </c>
      <c r="M4233" s="551" t="n">
        <v>45776</v>
      </c>
      <c r="N4233" t="n">
        <v>32.42</v>
      </c>
      <c r="O4233" t="n">
        <v>32.42</v>
      </c>
      <c r="P4233" t="n">
        <v>226.94</v>
      </c>
    </row>
    <row r="4234">
      <c r="A4234" t="n">
        <v>33168</v>
      </c>
      <c r="B4234" t="n">
        <v>122</v>
      </c>
      <c r="C4234" t="inlineStr">
        <is>
          <t>Arcos</t>
        </is>
      </c>
      <c r="D4234" s="551" t="n">
        <v>45778</v>
      </c>
      <c r="E4234" t="n">
        <v>25209</v>
      </c>
      <c r="F4234" t="inlineStr">
        <is>
          <t>ARROZ REI ARTHUR GRAO CURTO PCT C/5KG</t>
        </is>
      </c>
      <c r="G4234" t="n">
        <v>5946</v>
      </c>
      <c r="H4234" t="n">
        <v>4</v>
      </c>
      <c r="I4234" t="inlineStr">
        <is>
          <t>PC</t>
        </is>
      </c>
      <c r="J4234" t="inlineStr">
        <is>
          <t>ALIMENTOS</t>
        </is>
      </c>
      <c r="K4234" t="inlineStr">
        <is>
          <t>04/2025</t>
        </is>
      </c>
      <c r="L4234" t="n">
        <v>0</v>
      </c>
      <c r="M4234" s="551" t="n">
        <v>-693593</v>
      </c>
      <c r="N4234" t="n">
        <v>0</v>
      </c>
      <c r="O4234" t="n">
        <v>0</v>
      </c>
      <c r="P4234" t="n">
        <v>224</v>
      </c>
    </row>
    <row r="4235">
      <c r="A4235" t="n">
        <v>33241</v>
      </c>
      <c r="B4235" t="n">
        <v>122</v>
      </c>
      <c r="C4235" t="inlineStr">
        <is>
          <t>Arcos</t>
        </is>
      </c>
      <c r="D4235" s="551" t="n">
        <v>45778</v>
      </c>
      <c r="E4235" t="n">
        <v>19923</v>
      </c>
      <c r="F4235" t="inlineStr">
        <is>
          <t>PIMENTA PRETA EM GRAOS C/500G</t>
        </is>
      </c>
      <c r="G4235" t="n">
        <v>2375</v>
      </c>
      <c r="H4235" t="n">
        <v>6</v>
      </c>
      <c r="I4235" t="inlineStr">
        <is>
          <t>PC</t>
        </is>
      </c>
      <c r="J4235" t="inlineStr">
        <is>
          <t>ALIMENTOS</t>
        </is>
      </c>
      <c r="K4235" t="inlineStr">
        <is>
          <t>04/2025</t>
        </is>
      </c>
      <c r="L4235" t="n">
        <v>36.56</v>
      </c>
      <c r="M4235" s="551" t="n">
        <v>45764</v>
      </c>
      <c r="N4235" t="n">
        <v>36.44</v>
      </c>
      <c r="O4235" t="n">
        <v>76</v>
      </c>
      <c r="P4235" t="n">
        <v>219.36</v>
      </c>
    </row>
    <row r="4236">
      <c r="A4236" t="n">
        <v>33174</v>
      </c>
      <c r="B4236" t="n">
        <v>122</v>
      </c>
      <c r="C4236" t="inlineStr">
        <is>
          <t>Arcos</t>
        </is>
      </c>
      <c r="D4236" s="551" t="n">
        <v>45778</v>
      </c>
      <c r="E4236" t="n">
        <v>20752</v>
      </c>
      <c r="F4236" t="inlineStr">
        <is>
          <t>AZEITONA PTA AZAPA 90/110 DISALERNO 2KG</t>
        </is>
      </c>
      <c r="G4236" t="n">
        <v>2088</v>
      </c>
      <c r="H4236" t="n">
        <v>2</v>
      </c>
      <c r="I4236" t="inlineStr">
        <is>
          <t>PT</t>
        </is>
      </c>
      <c r="J4236" t="inlineStr">
        <is>
          <t>ALIMENTOS</t>
        </is>
      </c>
      <c r="K4236" t="inlineStr">
        <is>
          <t>04/2025</t>
        </is>
      </c>
      <c r="L4236" t="n">
        <v>108.92</v>
      </c>
      <c r="M4236" s="551" t="n">
        <v>45776</v>
      </c>
      <c r="N4236" t="n">
        <v>106.98</v>
      </c>
      <c r="O4236" t="n">
        <v>106.98</v>
      </c>
      <c r="P4236" t="n">
        <v>217.84</v>
      </c>
    </row>
    <row r="4237">
      <c r="A4237" t="n">
        <v>33351</v>
      </c>
      <c r="B4237" t="n">
        <v>122</v>
      </c>
      <c r="C4237" t="inlineStr">
        <is>
          <t>Arcos</t>
        </is>
      </c>
      <c r="D4237" s="551" t="n">
        <v>45778</v>
      </c>
      <c r="E4237" t="n">
        <v>24409</v>
      </c>
      <c r="F4237" t="inlineStr">
        <is>
          <t>PEPSI COLA LATA 350ML</t>
        </is>
      </c>
      <c r="G4237" t="n">
        <v>3665</v>
      </c>
      <c r="H4237" t="n">
        <v>99</v>
      </c>
      <c r="I4237" t="inlineStr">
        <is>
          <t>UN</t>
        </is>
      </c>
      <c r="J4237" t="inlineStr">
        <is>
          <t>BEBIDAS</t>
        </is>
      </c>
      <c r="K4237" t="inlineStr">
        <is>
          <t>04/2025</t>
        </is>
      </c>
      <c r="L4237" t="n">
        <v>0</v>
      </c>
      <c r="M4237" s="551" t="n">
        <v>45545</v>
      </c>
      <c r="N4237" t="n">
        <v>2.19</v>
      </c>
      <c r="O4237" t="n">
        <v>2.19</v>
      </c>
      <c r="P4237" t="n">
        <v>216.81</v>
      </c>
    </row>
    <row r="4238">
      <c r="A4238" t="n">
        <v>33127</v>
      </c>
      <c r="B4238" t="n">
        <v>122</v>
      </c>
      <c r="C4238" t="inlineStr">
        <is>
          <t>Arcos</t>
        </is>
      </c>
      <c r="D4238" s="551" t="n">
        <v>45778</v>
      </c>
      <c r="E4238" t="n">
        <v>18140</v>
      </c>
      <c r="F4238" t="inlineStr">
        <is>
          <t>WHISKY GENTLEMAN JACK SILVER 1L</t>
        </is>
      </c>
      <c r="G4238" t="n">
        <v>3478</v>
      </c>
      <c r="H4238" t="n">
        <v>1.3</v>
      </c>
      <c r="I4238" t="inlineStr">
        <is>
          <t>GR</t>
        </is>
      </c>
      <c r="J4238" t="inlineStr">
        <is>
          <t>BEBIDAS</t>
        </is>
      </c>
      <c r="K4238" t="inlineStr">
        <is>
          <t>04/2025</t>
        </is>
      </c>
      <c r="L4238" t="n">
        <v>0</v>
      </c>
      <c r="M4238" s="551" t="n">
        <v>45545</v>
      </c>
      <c r="N4238" t="n">
        <v>162.93</v>
      </c>
      <c r="O4238" t="n">
        <v>160</v>
      </c>
      <c r="P4238" t="n">
        <v>211.81</v>
      </c>
    </row>
    <row r="4239">
      <c r="A4239" t="n">
        <v>33356</v>
      </c>
      <c r="B4239" t="n">
        <v>122</v>
      </c>
      <c r="C4239" t="inlineStr">
        <is>
          <t>Arcos</t>
        </is>
      </c>
      <c r="D4239" s="551" t="n">
        <v>45778</v>
      </c>
      <c r="E4239" t="n">
        <v>17800</v>
      </c>
      <c r="F4239" t="inlineStr">
        <is>
          <t>VINHO BRANCO ALMADEN RIESLING 750ML</t>
        </is>
      </c>
      <c r="G4239" t="n">
        <v>3745</v>
      </c>
      <c r="H4239" t="n">
        <v>8</v>
      </c>
      <c r="I4239" t="inlineStr">
        <is>
          <t>GR</t>
        </is>
      </c>
      <c r="J4239" t="inlineStr">
        <is>
          <t>BEBIDAS</t>
        </is>
      </c>
      <c r="K4239" t="inlineStr">
        <is>
          <t>04/2025</t>
        </is>
      </c>
      <c r="L4239" t="n">
        <v>26.26</v>
      </c>
      <c r="M4239" s="551" t="n">
        <v>45762</v>
      </c>
      <c r="N4239" t="n">
        <v>26.5</v>
      </c>
      <c r="O4239" t="n">
        <v>26.5</v>
      </c>
      <c r="P4239" t="n">
        <v>210.08</v>
      </c>
    </row>
    <row r="4240">
      <c r="A4240" t="n">
        <v>33051</v>
      </c>
      <c r="B4240" t="n">
        <v>122</v>
      </c>
      <c r="C4240" t="inlineStr">
        <is>
          <t>Arcos</t>
        </is>
      </c>
      <c r="D4240" s="551" t="n">
        <v>45778</v>
      </c>
      <c r="E4240" t="n">
        <v>18444</v>
      </c>
      <c r="F4240" t="inlineStr">
        <is>
          <t>CACHACA MATO DENTRO OURO 980ML</t>
        </is>
      </c>
      <c r="G4240" t="n">
        <v>3205</v>
      </c>
      <c r="H4240" t="n">
        <v>6</v>
      </c>
      <c r="I4240" t="inlineStr">
        <is>
          <t>UN</t>
        </is>
      </c>
      <c r="J4240" t="inlineStr">
        <is>
          <t>BEBIDAS</t>
        </is>
      </c>
      <c r="K4240" t="inlineStr">
        <is>
          <t>04/2025</t>
        </is>
      </c>
      <c r="L4240" t="n">
        <v>0</v>
      </c>
      <c r="M4240" s="551" t="n">
        <v>45447</v>
      </c>
      <c r="N4240" t="n">
        <v>35</v>
      </c>
      <c r="O4240" t="n">
        <v>34</v>
      </c>
      <c r="P4240" t="n">
        <v>210</v>
      </c>
    </row>
    <row r="4241">
      <c r="A4241" t="n">
        <v>33350</v>
      </c>
      <c r="B4241" t="n">
        <v>122</v>
      </c>
      <c r="C4241" t="inlineStr">
        <is>
          <t>Arcos</t>
        </is>
      </c>
      <c r="D4241" s="551" t="n">
        <v>45778</v>
      </c>
      <c r="E4241" t="n">
        <v>24308</v>
      </c>
      <c r="F4241" t="inlineStr">
        <is>
          <t>GUARANA ANTARCTICA LATA 350ML UN</t>
        </is>
      </c>
      <c r="G4241" t="n">
        <v>3658</v>
      </c>
      <c r="H4241" t="n">
        <v>94</v>
      </c>
      <c r="I4241" t="inlineStr">
        <is>
          <t>UN</t>
        </is>
      </c>
      <c r="J4241" t="inlineStr">
        <is>
          <t>BEBIDAS</t>
        </is>
      </c>
      <c r="K4241" t="inlineStr">
        <is>
          <t>04/2025</t>
        </is>
      </c>
      <c r="L4241" t="n">
        <v>0</v>
      </c>
      <c r="M4241" s="551" t="n">
        <v>45567</v>
      </c>
      <c r="N4241" t="n">
        <v>2.19</v>
      </c>
      <c r="O4241" t="n">
        <v>2.19</v>
      </c>
      <c r="P4241" t="n">
        <v>205.86</v>
      </c>
    </row>
    <row r="4242">
      <c r="A4242" t="n">
        <v>33045</v>
      </c>
      <c r="B4242" t="n">
        <v>122</v>
      </c>
      <c r="C4242" t="inlineStr">
        <is>
          <t>Arcos</t>
        </is>
      </c>
      <c r="D4242" s="551" t="n">
        <v>45778</v>
      </c>
      <c r="E4242" t="n">
        <v>18537</v>
      </c>
      <c r="F4242" t="inlineStr">
        <is>
          <t>APERITIVO LILLET BLANC 750ML</t>
        </is>
      </c>
      <c r="G4242" t="n">
        <v>3140</v>
      </c>
      <c r="H4242" t="n">
        <v>2.68</v>
      </c>
      <c r="I4242" t="inlineStr">
        <is>
          <t>GR</t>
        </is>
      </c>
      <c r="J4242" t="inlineStr">
        <is>
          <t>BEBIDAS</t>
        </is>
      </c>
      <c r="K4242" t="inlineStr">
        <is>
          <t>04/2025</t>
        </is>
      </c>
      <c r="L4242" t="n">
        <v>0</v>
      </c>
      <c r="M4242" s="551" t="n">
        <v>45734</v>
      </c>
      <c r="N4242" t="n">
        <v>75.5</v>
      </c>
      <c r="O4242" t="n">
        <v>75.5</v>
      </c>
      <c r="P4242" t="n">
        <v>202.34</v>
      </c>
    </row>
    <row r="4243">
      <c r="A4243" t="n">
        <v>33266</v>
      </c>
      <c r="B4243" t="n">
        <v>122</v>
      </c>
      <c r="C4243" t="inlineStr">
        <is>
          <t>Arcos</t>
        </is>
      </c>
      <c r="D4243" s="551" t="n">
        <v>45778</v>
      </c>
      <c r="E4243" t="n">
        <v>24083</v>
      </c>
      <c r="F4243" t="inlineStr">
        <is>
          <t>BATATA ASTERIX GRAUDA NOIVA KG</t>
        </is>
      </c>
      <c r="G4243" t="n">
        <v>2592</v>
      </c>
      <c r="H4243" t="n">
        <v>48.1</v>
      </c>
      <c r="I4243" t="inlineStr">
        <is>
          <t>KG</t>
        </is>
      </c>
      <c r="J4243" t="inlineStr">
        <is>
          <t>ALIMENTOS</t>
        </is>
      </c>
      <c r="K4243" t="inlineStr">
        <is>
          <t>04/2025</t>
        </is>
      </c>
      <c r="L4243" t="n">
        <v>4.08</v>
      </c>
      <c r="M4243" s="551" t="n">
        <v>45776</v>
      </c>
      <c r="N4243" t="n">
        <v>4.2</v>
      </c>
      <c r="O4243" t="n">
        <v>0.95</v>
      </c>
      <c r="P4243" t="n">
        <v>196.25</v>
      </c>
    </row>
    <row r="4244">
      <c r="A4244" t="n">
        <v>33348</v>
      </c>
      <c r="B4244" t="n">
        <v>122</v>
      </c>
      <c r="C4244" t="inlineStr">
        <is>
          <t>Arcos</t>
        </is>
      </c>
      <c r="D4244" s="551" t="n">
        <v>45778</v>
      </c>
      <c r="E4244" t="n">
        <v>22125</v>
      </c>
      <c r="F4244" t="inlineStr">
        <is>
          <t xml:space="preserve">AGUA TONICA PRATA INDIAN 200ML </t>
        </is>
      </c>
      <c r="G4244" t="n">
        <v>3601</v>
      </c>
      <c r="H4244" t="n">
        <v>30</v>
      </c>
      <c r="I4244" t="inlineStr">
        <is>
          <t>UN</t>
        </is>
      </c>
      <c r="J4244" t="inlineStr">
        <is>
          <t>BEBIDAS</t>
        </is>
      </c>
      <c r="K4244" t="inlineStr">
        <is>
          <t>04/2025</t>
        </is>
      </c>
      <c r="L4244" t="n">
        <v>0</v>
      </c>
      <c r="M4244" s="551" t="n">
        <v>45671</v>
      </c>
      <c r="N4244" t="n">
        <v>6.53</v>
      </c>
      <c r="O4244" t="n">
        <v>6.53</v>
      </c>
      <c r="P4244" t="n">
        <v>195.8</v>
      </c>
    </row>
    <row r="4245">
      <c r="A4245" t="n">
        <v>33129</v>
      </c>
      <c r="B4245" t="n">
        <v>122</v>
      </c>
      <c r="C4245" t="inlineStr">
        <is>
          <t>Arcos</t>
        </is>
      </c>
      <c r="D4245" s="551" t="n">
        <v>45778</v>
      </c>
      <c r="E4245" t="n">
        <v>18133</v>
      </c>
      <c r="F4245" t="inlineStr">
        <is>
          <t>WHISKY GLENLIVET FOUNDERS RESERVE 750ML</t>
        </is>
      </c>
      <c r="G4245" t="n">
        <v>3484</v>
      </c>
      <c r="H4245" t="n">
        <v>1.35</v>
      </c>
      <c r="I4245" t="inlineStr">
        <is>
          <t>GR</t>
        </is>
      </c>
      <c r="J4245" t="inlineStr">
        <is>
          <t>BEBIDAS</t>
        </is>
      </c>
      <c r="K4245" t="inlineStr">
        <is>
          <t>04/2025</t>
        </is>
      </c>
      <c r="L4245" t="n">
        <v>0</v>
      </c>
      <c r="M4245" s="551" t="n">
        <v>-693593</v>
      </c>
      <c r="N4245" t="n">
        <v>0</v>
      </c>
      <c r="O4245" t="n">
        <v>0</v>
      </c>
      <c r="P4245" t="n">
        <v>195.01</v>
      </c>
    </row>
    <row r="4246">
      <c r="A4246" t="n">
        <v>33211</v>
      </c>
      <c r="B4246" t="n">
        <v>122</v>
      </c>
      <c r="C4246" t="inlineStr">
        <is>
          <t>Arcos</t>
        </is>
      </c>
      <c r="D4246" s="551" t="n">
        <v>45778</v>
      </c>
      <c r="E4246" t="n">
        <v>25282</v>
      </c>
      <c r="F4246" t="inlineStr">
        <is>
          <t>FRUTOSE CRISTAL KG</t>
        </is>
      </c>
      <c r="G4246" t="n">
        <v>5982</v>
      </c>
      <c r="H4246" t="n">
        <v>5</v>
      </c>
      <c r="I4246" t="inlineStr">
        <is>
          <t>KG</t>
        </is>
      </c>
      <c r="J4246" t="inlineStr">
        <is>
          <t>ALIMENTOS</t>
        </is>
      </c>
      <c r="K4246" t="inlineStr">
        <is>
          <t>04/2025</t>
        </is>
      </c>
      <c r="L4246" t="n">
        <v>39</v>
      </c>
      <c r="M4246" s="551" t="n">
        <v>45776</v>
      </c>
      <c r="N4246" t="n">
        <v>39</v>
      </c>
      <c r="O4246" t="n">
        <v>39</v>
      </c>
      <c r="P4246" t="n">
        <v>195</v>
      </c>
    </row>
    <row r="4247">
      <c r="A4247" t="n">
        <v>33077</v>
      </c>
      <c r="B4247" t="n">
        <v>122</v>
      </c>
      <c r="C4247" t="inlineStr">
        <is>
          <t>Arcos</t>
        </is>
      </c>
      <c r="D4247" s="551" t="n">
        <v>45778</v>
      </c>
      <c r="E4247" t="n">
        <v>18313</v>
      </c>
      <c r="F4247" t="inlineStr">
        <is>
          <t>LICOR DRAMBUIE 750ML</t>
        </is>
      </c>
      <c r="G4247" t="n">
        <v>3320</v>
      </c>
      <c r="H4247" t="n">
        <v>1.3</v>
      </c>
      <c r="I4247" t="inlineStr">
        <is>
          <t>GR</t>
        </is>
      </c>
      <c r="J4247" t="inlineStr">
        <is>
          <t>BEBIDAS</t>
        </is>
      </c>
      <c r="K4247" t="inlineStr">
        <is>
          <t>04/2025</t>
        </is>
      </c>
      <c r="L4247" t="n">
        <v>0</v>
      </c>
      <c r="M4247" s="551" t="n">
        <v>-693593</v>
      </c>
      <c r="N4247" t="n">
        <v>0</v>
      </c>
      <c r="O4247" t="n">
        <v>148.9</v>
      </c>
      <c r="P4247" t="n">
        <v>193.57</v>
      </c>
    </row>
    <row r="4248">
      <c r="A4248" t="n">
        <v>33195</v>
      </c>
      <c r="B4248" t="n">
        <v>122</v>
      </c>
      <c r="C4248" t="inlineStr">
        <is>
          <t>Arcos</t>
        </is>
      </c>
      <c r="D4248" s="551" t="n">
        <v>45778</v>
      </c>
      <c r="E4248" t="n">
        <v>20034</v>
      </c>
      <c r="F4248" t="inlineStr">
        <is>
          <t>CRAVO DA INDIA KG</t>
        </is>
      </c>
      <c r="G4248" t="n">
        <v>2333</v>
      </c>
      <c r="H4248" t="n">
        <v>3</v>
      </c>
      <c r="I4248" t="inlineStr">
        <is>
          <t>KG</t>
        </is>
      </c>
      <c r="J4248" t="inlineStr">
        <is>
          <t>ALIMENTOS</t>
        </is>
      </c>
      <c r="K4248" t="inlineStr">
        <is>
          <t>04/2025</t>
        </is>
      </c>
      <c r="L4248" t="n">
        <v>63.06</v>
      </c>
      <c r="M4248" s="551" t="n">
        <v>45764</v>
      </c>
      <c r="N4248" t="n">
        <v>63.06</v>
      </c>
      <c r="O4248" t="n">
        <v>63.06</v>
      </c>
      <c r="P4248" t="n">
        <v>189.18</v>
      </c>
    </row>
    <row r="4249">
      <c r="A4249" t="n">
        <v>33286</v>
      </c>
      <c r="B4249" t="n">
        <v>122</v>
      </c>
      <c r="C4249" t="inlineStr">
        <is>
          <t>Arcos</t>
        </is>
      </c>
      <c r="D4249" s="551" t="n">
        <v>45778</v>
      </c>
      <c r="E4249" t="n">
        <v>19756</v>
      </c>
      <c r="F4249" t="inlineStr">
        <is>
          <t>LARANJA PERA KG</t>
        </is>
      </c>
      <c r="G4249" t="n">
        <v>2497</v>
      </c>
      <c r="H4249" t="n">
        <v>41.9</v>
      </c>
      <c r="I4249" t="inlineStr">
        <is>
          <t>KG</t>
        </is>
      </c>
      <c r="J4249" t="inlineStr">
        <is>
          <t>ALIMENTOS</t>
        </is>
      </c>
      <c r="K4249" t="inlineStr">
        <is>
          <t>04/2025</t>
        </is>
      </c>
      <c r="L4249" t="n">
        <v>4.41</v>
      </c>
      <c r="M4249" s="551" t="n">
        <v>45776</v>
      </c>
      <c r="N4249" t="n">
        <v>4.3</v>
      </c>
      <c r="O4249" t="n">
        <v>4.84</v>
      </c>
      <c r="P4249" t="n">
        <v>184.78</v>
      </c>
    </row>
    <row r="4250">
      <c r="A4250" t="n">
        <v>33124</v>
      </c>
      <c r="B4250" t="n">
        <v>122</v>
      </c>
      <c r="C4250" t="inlineStr">
        <is>
          <t>Arcos</t>
        </is>
      </c>
      <c r="D4250" s="551" t="n">
        <v>45778</v>
      </c>
      <c r="E4250" t="n">
        <v>18146</v>
      </c>
      <c r="F4250" t="inlineStr">
        <is>
          <t>WHISKY CHIVAS REGAL 12 ANOS 1L</t>
        </is>
      </c>
      <c r="G4250" t="n">
        <v>3471</v>
      </c>
      <c r="H4250" t="n">
        <v>1.45</v>
      </c>
      <c r="I4250" t="inlineStr">
        <is>
          <t>GR</t>
        </is>
      </c>
      <c r="J4250" t="inlineStr">
        <is>
          <t>BEBIDAS</t>
        </is>
      </c>
      <c r="K4250" t="inlineStr">
        <is>
          <t>04/2025</t>
        </is>
      </c>
      <c r="L4250" t="n">
        <v>0</v>
      </c>
      <c r="M4250" s="551" t="n">
        <v>45734</v>
      </c>
      <c r="N4250" t="n">
        <v>119.9</v>
      </c>
      <c r="O4250" t="n">
        <v>109.5</v>
      </c>
      <c r="P4250" t="n">
        <v>173.86</v>
      </c>
    </row>
    <row r="4251">
      <c r="A4251" t="n">
        <v>33205</v>
      </c>
      <c r="B4251" t="n">
        <v>122</v>
      </c>
      <c r="C4251" t="inlineStr">
        <is>
          <t>Arcos</t>
        </is>
      </c>
      <c r="D4251" s="551" t="n">
        <v>45778</v>
      </c>
      <c r="E4251" t="n">
        <v>20360</v>
      </c>
      <c r="F4251" t="inlineStr">
        <is>
          <t>FARINHA DE TRIGO ANACONDA C/5KG</t>
        </is>
      </c>
      <c r="G4251" t="n">
        <v>2199</v>
      </c>
      <c r="H4251" t="n">
        <v>8</v>
      </c>
      <c r="I4251" t="inlineStr">
        <is>
          <t>PC</t>
        </is>
      </c>
      <c r="J4251" t="inlineStr">
        <is>
          <t>ALIMENTOS</t>
        </is>
      </c>
      <c r="K4251" t="inlineStr">
        <is>
          <t>04/2025</t>
        </is>
      </c>
      <c r="L4251" t="n">
        <v>21.38</v>
      </c>
      <c r="M4251" s="551" t="n">
        <v>45777</v>
      </c>
      <c r="N4251" t="n">
        <v>21.24</v>
      </c>
      <c r="O4251" t="n">
        <v>21.24</v>
      </c>
      <c r="P4251" t="n">
        <v>171.04</v>
      </c>
    </row>
    <row r="4252">
      <c r="A4252" t="n">
        <v>33144</v>
      </c>
      <c r="B4252" t="n">
        <v>122</v>
      </c>
      <c r="C4252" t="inlineStr">
        <is>
          <t>Arcos</t>
        </is>
      </c>
      <c r="D4252" s="551" t="n">
        <v>45778</v>
      </c>
      <c r="E4252" t="n">
        <v>24952</v>
      </c>
      <c r="F4252" t="inlineStr">
        <is>
          <t>CHIPS DE BANANA KG</t>
        </is>
      </c>
      <c r="G4252" t="n">
        <v>5834</v>
      </c>
      <c r="H4252" t="n">
        <v>2.5</v>
      </c>
      <c r="I4252" t="inlineStr">
        <is>
          <t>KG</t>
        </is>
      </c>
      <c r="J4252" t="inlineStr">
        <is>
          <t>ALIMENTOS</t>
        </is>
      </c>
      <c r="K4252" t="inlineStr">
        <is>
          <t>04/2025</t>
        </is>
      </c>
      <c r="L4252" t="n">
        <v>67.62</v>
      </c>
      <c r="M4252" s="551" t="n">
        <v>45776</v>
      </c>
      <c r="N4252" t="n">
        <v>67.62</v>
      </c>
      <c r="O4252" t="n">
        <v>67.62</v>
      </c>
      <c r="P4252" t="n">
        <v>169.05</v>
      </c>
    </row>
    <row r="4253">
      <c r="A4253" t="n">
        <v>33198</v>
      </c>
      <c r="B4253" t="n">
        <v>122</v>
      </c>
      <c r="C4253" t="inlineStr">
        <is>
          <t>Arcos</t>
        </is>
      </c>
      <c r="D4253" s="551" t="n">
        <v>45778</v>
      </c>
      <c r="E4253" t="n">
        <v>25429</v>
      </c>
      <c r="F4253" t="inlineStr">
        <is>
          <t>EMPANADA DE SALTENA UN</t>
        </is>
      </c>
      <c r="G4253" t="n">
        <v>6104</v>
      </c>
      <c r="H4253" t="n">
        <v>28</v>
      </c>
      <c r="I4253" t="inlineStr">
        <is>
          <t>UN</t>
        </is>
      </c>
      <c r="J4253" t="inlineStr">
        <is>
          <t>ALIMENTOS</t>
        </is>
      </c>
      <c r="K4253" t="inlineStr">
        <is>
          <t>04/2025</t>
        </is>
      </c>
      <c r="L4253" t="n">
        <v>6</v>
      </c>
      <c r="M4253" s="551" t="n">
        <v>45758</v>
      </c>
      <c r="N4253" t="n">
        <v>6</v>
      </c>
      <c r="O4253" t="n">
        <v>6</v>
      </c>
      <c r="P4253" t="n">
        <v>168</v>
      </c>
    </row>
    <row r="4254">
      <c r="A4254" t="n">
        <v>33142</v>
      </c>
      <c r="B4254" t="n">
        <v>122</v>
      </c>
      <c r="C4254" t="inlineStr">
        <is>
          <t>Arcos</t>
        </is>
      </c>
      <c r="D4254" s="551" t="n">
        <v>45778</v>
      </c>
      <c r="E4254" t="n">
        <v>21160</v>
      </c>
      <c r="F4254" t="inlineStr">
        <is>
          <t>SORVETE DE MORANGO ARTE GELATI C/3,8KG</t>
        </is>
      </c>
      <c r="G4254" t="n">
        <v>1945</v>
      </c>
      <c r="H4254" t="n">
        <v>1</v>
      </c>
      <c r="I4254" t="inlineStr">
        <is>
          <t>PT</t>
        </is>
      </c>
      <c r="J4254" t="inlineStr">
        <is>
          <t>ALIMENTOS</t>
        </is>
      </c>
      <c r="K4254" t="inlineStr">
        <is>
          <t>04/2025</t>
        </is>
      </c>
      <c r="L4254" t="n">
        <v>0</v>
      </c>
      <c r="M4254" s="551" t="n">
        <v>45736</v>
      </c>
      <c r="N4254" t="n">
        <v>167.2</v>
      </c>
      <c r="O4254" t="n">
        <v>113.31</v>
      </c>
      <c r="P4254" t="n">
        <v>167.2</v>
      </c>
    </row>
    <row r="4255">
      <c r="A4255" t="n">
        <v>33194</v>
      </c>
      <c r="B4255" t="n">
        <v>122</v>
      </c>
      <c r="C4255" t="inlineStr">
        <is>
          <t>Arcos</t>
        </is>
      </c>
      <c r="D4255" s="551" t="n">
        <v>45778</v>
      </c>
      <c r="E4255" t="n">
        <v>20421</v>
      </c>
      <c r="F4255" t="inlineStr">
        <is>
          <t>COUSCOUS MARROQUINO PAGANINI 500G</t>
        </is>
      </c>
      <c r="G4255" t="n">
        <v>2187</v>
      </c>
      <c r="H4255" t="n">
        <v>10</v>
      </c>
      <c r="I4255" t="inlineStr">
        <is>
          <t>UN</t>
        </is>
      </c>
      <c r="J4255" t="inlineStr">
        <is>
          <t>ALIMENTOS</t>
        </is>
      </c>
      <c r="K4255" t="inlineStr">
        <is>
          <t>04/2025</t>
        </is>
      </c>
      <c r="L4255" t="n">
        <v>16.25</v>
      </c>
      <c r="M4255" s="551" t="n">
        <v>45769</v>
      </c>
      <c r="N4255" t="n">
        <v>16.52</v>
      </c>
      <c r="O4255" t="n">
        <v>16.52</v>
      </c>
      <c r="P4255" t="n">
        <v>162.5</v>
      </c>
    </row>
    <row r="4256">
      <c r="A4256" t="n">
        <v>33231</v>
      </c>
      <c r="B4256" t="n">
        <v>122</v>
      </c>
      <c r="C4256" t="inlineStr">
        <is>
          <t>Arcos</t>
        </is>
      </c>
      <c r="D4256" s="551" t="n">
        <v>45778</v>
      </c>
      <c r="E4256" t="n">
        <v>19973</v>
      </c>
      <c r="F4256" t="inlineStr">
        <is>
          <t>MOLHO SHOYO TRADICIONAL SAKURA C/1,010L UN</t>
        </is>
      </c>
      <c r="G4256" t="n">
        <v>2354</v>
      </c>
      <c r="H4256" t="n">
        <v>10</v>
      </c>
      <c r="I4256" t="inlineStr">
        <is>
          <t>UN</t>
        </is>
      </c>
      <c r="J4256" t="inlineStr">
        <is>
          <t>ALIMENTOS</t>
        </is>
      </c>
      <c r="K4256" t="inlineStr">
        <is>
          <t>04/2025</t>
        </is>
      </c>
      <c r="L4256" t="n">
        <v>15.45</v>
      </c>
      <c r="M4256" s="551" t="n">
        <v>45776</v>
      </c>
      <c r="N4256" t="n">
        <v>15.2</v>
      </c>
      <c r="O4256" t="n">
        <v>15.2</v>
      </c>
      <c r="P4256" t="n">
        <v>154.5</v>
      </c>
    </row>
    <row r="4257">
      <c r="A4257" t="n">
        <v>33297</v>
      </c>
      <c r="B4257" t="n">
        <v>122</v>
      </c>
      <c r="C4257" t="inlineStr">
        <is>
          <t>Arcos</t>
        </is>
      </c>
      <c r="D4257" s="551" t="n">
        <v>45778</v>
      </c>
      <c r="E4257" t="n">
        <v>19567</v>
      </c>
      <c r="F4257" t="inlineStr">
        <is>
          <t>PIMENTA JAMAICA EM GRAO KG</t>
        </is>
      </c>
      <c r="G4257" t="n">
        <v>2650</v>
      </c>
      <c r="H4257" t="n">
        <v>1.5</v>
      </c>
      <c r="I4257" t="inlineStr">
        <is>
          <t>KG</t>
        </is>
      </c>
      <c r="J4257" t="inlineStr">
        <is>
          <t>ALIMENTOS</t>
        </is>
      </c>
      <c r="K4257" t="inlineStr">
        <is>
          <t>04/2025</t>
        </is>
      </c>
      <c r="L4257" t="n">
        <v>102.8</v>
      </c>
      <c r="M4257" s="551" t="n">
        <v>45762</v>
      </c>
      <c r="N4257" t="n">
        <v>102.8</v>
      </c>
      <c r="O4257" t="n">
        <v>102.9</v>
      </c>
      <c r="P4257" t="n">
        <v>154.2</v>
      </c>
    </row>
    <row r="4258">
      <c r="A4258" t="n">
        <v>33349</v>
      </c>
      <c r="B4258" t="n">
        <v>122</v>
      </c>
      <c r="C4258" t="inlineStr">
        <is>
          <t>Arcos</t>
        </is>
      </c>
      <c r="D4258" s="551" t="n">
        <v>45778</v>
      </c>
      <c r="E4258" t="n">
        <v>24307</v>
      </c>
      <c r="F4258" t="inlineStr">
        <is>
          <t>GUARANA ANTARCTICA DIET LATA 350ML UN</t>
        </is>
      </c>
      <c r="G4258" t="n">
        <v>3656</v>
      </c>
      <c r="H4258" t="n">
        <v>70</v>
      </c>
      <c r="I4258" t="inlineStr">
        <is>
          <t>UN</t>
        </is>
      </c>
      <c r="J4258" t="inlineStr">
        <is>
          <t>BEBIDAS</t>
        </is>
      </c>
      <c r="K4258" t="inlineStr">
        <is>
          <t>04/2025</t>
        </is>
      </c>
      <c r="L4258" t="n">
        <v>0</v>
      </c>
      <c r="M4258" s="551" t="n">
        <v>45561</v>
      </c>
      <c r="N4258" t="n">
        <v>2.19</v>
      </c>
      <c r="O4258" t="n">
        <v>2.19</v>
      </c>
      <c r="P4258" t="n">
        <v>153.3</v>
      </c>
    </row>
    <row r="4259">
      <c r="A4259" t="n">
        <v>33282</v>
      </c>
      <c r="B4259" t="n">
        <v>122</v>
      </c>
      <c r="C4259" t="inlineStr">
        <is>
          <t>Arcos</t>
        </is>
      </c>
      <c r="D4259" s="551" t="n">
        <v>45778</v>
      </c>
      <c r="E4259" t="n">
        <v>19762</v>
      </c>
      <c r="F4259" t="inlineStr">
        <is>
          <t>GRAPE FRUIT KG</t>
        </is>
      </c>
      <c r="G4259" t="n">
        <v>2491</v>
      </c>
      <c r="H4259" t="n">
        <v>12.7</v>
      </c>
      <c r="I4259" t="inlineStr">
        <is>
          <t>KG</t>
        </is>
      </c>
      <c r="J4259" t="inlineStr">
        <is>
          <t>ALIMENTOS</t>
        </is>
      </c>
      <c r="K4259" t="inlineStr">
        <is>
          <t>04/2025</t>
        </is>
      </c>
      <c r="L4259" t="n">
        <v>11.84</v>
      </c>
      <c r="M4259" s="551" t="n">
        <v>45776</v>
      </c>
      <c r="N4259" t="n">
        <v>12.5</v>
      </c>
      <c r="O4259" t="n">
        <v>12.5</v>
      </c>
      <c r="P4259" t="n">
        <v>150.37</v>
      </c>
    </row>
    <row r="4260">
      <c r="A4260" t="n">
        <v>33230</v>
      </c>
      <c r="B4260" t="n">
        <v>122</v>
      </c>
      <c r="C4260" t="inlineStr">
        <is>
          <t>Arcos</t>
        </is>
      </c>
      <c r="D4260" s="551" t="n">
        <v>45778</v>
      </c>
      <c r="E4260" t="n">
        <v>19984</v>
      </c>
      <c r="F4260" t="inlineStr">
        <is>
          <t>MOLHO INGLES KENKO 1L</t>
        </is>
      </c>
      <c r="G4260" t="n">
        <v>2351</v>
      </c>
      <c r="H4260" t="n">
        <v>8</v>
      </c>
      <c r="I4260" t="inlineStr">
        <is>
          <t>UN</t>
        </is>
      </c>
      <c r="J4260" t="inlineStr">
        <is>
          <t>ALIMENTOS</t>
        </is>
      </c>
      <c r="K4260" t="inlineStr">
        <is>
          <t>04/2025</t>
        </is>
      </c>
      <c r="L4260" t="n">
        <v>18.79</v>
      </c>
      <c r="M4260" s="551" t="n">
        <v>45762</v>
      </c>
      <c r="N4260" t="n">
        <v>18.9</v>
      </c>
      <c r="O4260" t="n">
        <v>18.9</v>
      </c>
      <c r="P4260" t="n">
        <v>150.32</v>
      </c>
    </row>
    <row r="4261">
      <c r="A4261" t="n">
        <v>33137</v>
      </c>
      <c r="B4261" t="n">
        <v>122</v>
      </c>
      <c r="C4261" t="inlineStr">
        <is>
          <t>Arcos</t>
        </is>
      </c>
      <c r="D4261" s="551" t="n">
        <v>45778</v>
      </c>
      <c r="E4261" t="n">
        <v>18103</v>
      </c>
      <c r="F4261" t="inlineStr">
        <is>
          <t>WHISKY MAKERS MARK BOURBON 750ML</t>
        </is>
      </c>
      <c r="G4261" t="n">
        <v>3508</v>
      </c>
      <c r="H4261" t="n">
        <v>1.06</v>
      </c>
      <c r="I4261" t="inlineStr">
        <is>
          <t>GR</t>
        </is>
      </c>
      <c r="J4261" t="inlineStr">
        <is>
          <t>BEBIDAS</t>
        </is>
      </c>
      <c r="K4261" t="inlineStr">
        <is>
          <t>04/2025</t>
        </is>
      </c>
      <c r="L4261" t="n">
        <v>0</v>
      </c>
      <c r="M4261" s="551" t="n">
        <v>45699</v>
      </c>
      <c r="N4261" t="n">
        <v>139.87</v>
      </c>
      <c r="O4261" t="n">
        <v>20.2</v>
      </c>
      <c r="P4261" t="n">
        <v>148.26</v>
      </c>
    </row>
    <row r="4262">
      <c r="A4262" t="n">
        <v>33140</v>
      </c>
      <c r="B4262" t="n">
        <v>122</v>
      </c>
      <c r="C4262" t="inlineStr">
        <is>
          <t>Arcos</t>
        </is>
      </c>
      <c r="D4262" s="551" t="n">
        <v>45778</v>
      </c>
      <c r="E4262" t="n">
        <v>24984</v>
      </c>
      <c r="F4262" t="inlineStr">
        <is>
          <t>SORVETE DE LIMAO ARTE GELATE C/3,8KG</t>
        </is>
      </c>
      <c r="G4262" t="n">
        <v>5851</v>
      </c>
      <c r="H4262" t="n">
        <v>1</v>
      </c>
      <c r="I4262" t="inlineStr">
        <is>
          <t>PT</t>
        </is>
      </c>
      <c r="J4262" t="inlineStr">
        <is>
          <t>ALIMENTOS</t>
        </is>
      </c>
      <c r="K4262" t="inlineStr">
        <is>
          <t>04/2025</t>
        </is>
      </c>
      <c r="L4262" t="n">
        <v>0</v>
      </c>
      <c r="M4262" s="551" t="n">
        <v>45736</v>
      </c>
      <c r="N4262" t="n">
        <v>148.2</v>
      </c>
      <c r="O4262" t="n">
        <v>148.2</v>
      </c>
      <c r="P4262" t="n">
        <v>148.2</v>
      </c>
    </row>
    <row r="4263">
      <c r="A4263" t="n">
        <v>33136</v>
      </c>
      <c r="B4263" t="n">
        <v>122</v>
      </c>
      <c r="C4263" t="inlineStr">
        <is>
          <t>Arcos</t>
        </is>
      </c>
      <c r="D4263" s="551" t="n">
        <v>45778</v>
      </c>
      <c r="E4263" t="n">
        <v>18104</v>
      </c>
      <c r="F4263" t="inlineStr">
        <is>
          <t>WHISKY MACALLAN TRIPLE CASK 12 ANOS 700ML</t>
        </is>
      </c>
      <c r="G4263" t="n">
        <v>3507</v>
      </c>
      <c r="H4263" t="n">
        <v>0.21</v>
      </c>
      <c r="I4263" t="inlineStr">
        <is>
          <t>GR</t>
        </is>
      </c>
      <c r="J4263" t="inlineStr">
        <is>
          <t>BEBIDAS</t>
        </is>
      </c>
      <c r="K4263" t="inlineStr">
        <is>
          <t>04/2025</t>
        </is>
      </c>
      <c r="L4263" t="n">
        <v>0</v>
      </c>
      <c r="M4263" s="551" t="n">
        <v>45552</v>
      </c>
      <c r="N4263" t="n">
        <v>677.3</v>
      </c>
      <c r="O4263" t="n">
        <v>666.9</v>
      </c>
      <c r="P4263" t="n">
        <v>142.23</v>
      </c>
    </row>
    <row r="4264">
      <c r="A4264" t="n">
        <v>33240</v>
      </c>
      <c r="B4264" t="n">
        <v>122</v>
      </c>
      <c r="C4264" t="inlineStr">
        <is>
          <t>Arcos</t>
        </is>
      </c>
      <c r="D4264" s="551" t="n">
        <v>45778</v>
      </c>
      <c r="E4264" t="n">
        <v>20621</v>
      </c>
      <c r="F4264" t="inlineStr">
        <is>
          <t>PEPINO EM CONSERVA HEMMER C/300G</t>
        </is>
      </c>
      <c r="G4264" t="n">
        <v>2117</v>
      </c>
      <c r="H4264" t="n">
        <v>6</v>
      </c>
      <c r="I4264" t="inlineStr">
        <is>
          <t>PT</t>
        </is>
      </c>
      <c r="J4264" t="inlineStr">
        <is>
          <t>ALIMENTOS</t>
        </is>
      </c>
      <c r="K4264" t="inlineStr">
        <is>
          <t>04/2025</t>
        </is>
      </c>
      <c r="L4264" t="n">
        <v>23.65</v>
      </c>
      <c r="M4264" s="551" t="n">
        <v>45749</v>
      </c>
      <c r="N4264" t="n">
        <v>0</v>
      </c>
      <c r="O4264" t="n">
        <v>25.8</v>
      </c>
      <c r="P4264" t="n">
        <v>141.9</v>
      </c>
    </row>
    <row r="4265">
      <c r="A4265" t="n">
        <v>33245</v>
      </c>
      <c r="B4265" t="n">
        <v>122</v>
      </c>
      <c r="C4265" t="inlineStr">
        <is>
          <t>Arcos</t>
        </is>
      </c>
      <c r="D4265" s="551" t="n">
        <v>45778</v>
      </c>
      <c r="E4265" t="n">
        <v>19904</v>
      </c>
      <c r="F4265" t="inlineStr">
        <is>
          <t>SAL DE CURA KG</t>
        </is>
      </c>
      <c r="G4265" t="n">
        <v>2381</v>
      </c>
      <c r="H4265" t="n">
        <v>5</v>
      </c>
      <c r="I4265" t="inlineStr">
        <is>
          <t>KG</t>
        </is>
      </c>
      <c r="J4265" t="inlineStr">
        <is>
          <t>ALIMENTOS</t>
        </is>
      </c>
      <c r="K4265" t="inlineStr">
        <is>
          <t>04/2025</t>
        </is>
      </c>
      <c r="L4265" t="n">
        <v>0</v>
      </c>
      <c r="M4265" s="551" t="n">
        <v>45446</v>
      </c>
      <c r="N4265" t="n">
        <v>28</v>
      </c>
      <c r="O4265" t="n">
        <v>28</v>
      </c>
      <c r="P4265" t="n">
        <v>140</v>
      </c>
    </row>
    <row r="4266">
      <c r="A4266" t="n">
        <v>33192</v>
      </c>
      <c r="B4266" t="n">
        <v>122</v>
      </c>
      <c r="C4266" t="inlineStr">
        <is>
          <t>Arcos</t>
        </is>
      </c>
      <c r="D4266" s="551" t="n">
        <v>45778</v>
      </c>
      <c r="E4266" t="n">
        <v>20908</v>
      </c>
      <c r="F4266" t="inlineStr">
        <is>
          <t>CHOCOLATE GOTAS MEIO AMARGO COBERTURA SICAO C/2,05KG</t>
        </is>
      </c>
      <c r="G4266" t="n">
        <v>2035</v>
      </c>
      <c r="H4266" t="n">
        <v>1</v>
      </c>
      <c r="I4266" t="inlineStr">
        <is>
          <t>PC</t>
        </is>
      </c>
      <c r="J4266" t="inlineStr">
        <is>
          <t>ALIMENTOS</t>
        </is>
      </c>
      <c r="K4266" t="inlineStr">
        <is>
          <t>04/2025</t>
        </is>
      </c>
      <c r="L4266" t="n">
        <v>0</v>
      </c>
      <c r="M4266" s="551" t="n">
        <v>45735</v>
      </c>
      <c r="N4266" t="n">
        <v>139.9</v>
      </c>
      <c r="O4266" t="n">
        <v>64.90000000000001</v>
      </c>
      <c r="P4266" t="n">
        <v>139.9</v>
      </c>
    </row>
    <row r="4267">
      <c r="A4267" t="n">
        <v>33354</v>
      </c>
      <c r="B4267" t="n">
        <v>122</v>
      </c>
      <c r="C4267" t="inlineStr">
        <is>
          <t>Arcos</t>
        </is>
      </c>
      <c r="D4267" s="551" t="n">
        <v>45778</v>
      </c>
      <c r="E4267" t="n">
        <v>24468</v>
      </c>
      <c r="F4267" t="inlineStr">
        <is>
          <t>SODA LIMONADA ANTARCTICA LATA 350ML</t>
        </is>
      </c>
      <c r="G4267" t="n">
        <v>3675</v>
      </c>
      <c r="H4267" t="n">
        <v>63</v>
      </c>
      <c r="I4267" t="inlineStr">
        <is>
          <t>UN</t>
        </is>
      </c>
      <c r="J4267" t="inlineStr">
        <is>
          <t>BEBIDAS</t>
        </is>
      </c>
      <c r="K4267" t="inlineStr">
        <is>
          <t>04/2025</t>
        </is>
      </c>
      <c r="L4267" t="n">
        <v>0</v>
      </c>
      <c r="M4267" s="551" t="n">
        <v>45567</v>
      </c>
      <c r="N4267" t="n">
        <v>2.19</v>
      </c>
      <c r="O4267" t="n">
        <v>2.19</v>
      </c>
      <c r="P4267" t="n">
        <v>137.97</v>
      </c>
    </row>
    <row r="4268">
      <c r="A4268" t="n">
        <v>33222</v>
      </c>
      <c r="B4268" t="n">
        <v>122</v>
      </c>
      <c r="C4268" t="inlineStr">
        <is>
          <t>Arcos</t>
        </is>
      </c>
      <c r="D4268" s="551" t="n">
        <v>45778</v>
      </c>
      <c r="E4268" t="n">
        <v>20007</v>
      </c>
      <c r="F4268" t="inlineStr">
        <is>
          <t>MAIONESE HELLMANNS C/3KG</t>
        </is>
      </c>
      <c r="G4268" t="n">
        <v>2343</v>
      </c>
      <c r="H4268" t="n">
        <v>3</v>
      </c>
      <c r="I4268" t="inlineStr">
        <is>
          <t>BD</t>
        </is>
      </c>
      <c r="J4268" t="inlineStr">
        <is>
          <t>ALIMENTOS</t>
        </is>
      </c>
      <c r="K4268" t="inlineStr">
        <is>
          <t>04/2025</t>
        </is>
      </c>
      <c r="L4268" t="n">
        <v>45.6</v>
      </c>
      <c r="M4268" s="551" t="n">
        <v>45762</v>
      </c>
      <c r="N4268" t="n">
        <v>44.9</v>
      </c>
      <c r="O4268" t="n">
        <v>44.96</v>
      </c>
      <c r="P4268" t="n">
        <v>136.8</v>
      </c>
    </row>
    <row r="4269">
      <c r="A4269" t="n">
        <v>33055</v>
      </c>
      <c r="B4269" t="n">
        <v>122</v>
      </c>
      <c r="C4269" t="inlineStr">
        <is>
          <t>Arcos</t>
        </is>
      </c>
      <c r="D4269" s="551" t="n">
        <v>45778</v>
      </c>
      <c r="E4269" t="n">
        <v>18395</v>
      </c>
      <c r="F4269" t="inlineStr">
        <is>
          <t>CONHAQUE DOMECQ 1L</t>
        </is>
      </c>
      <c r="G4269" t="n">
        <v>3245</v>
      </c>
      <c r="H4269" t="n">
        <v>4</v>
      </c>
      <c r="I4269" t="inlineStr">
        <is>
          <t>GR</t>
        </is>
      </c>
      <c r="J4269" t="inlineStr">
        <is>
          <t>BEBIDAS</t>
        </is>
      </c>
      <c r="K4269" t="inlineStr">
        <is>
          <t>04/2025</t>
        </is>
      </c>
      <c r="L4269" t="n">
        <v>33.9</v>
      </c>
      <c r="M4269" s="551" t="n">
        <v>45748</v>
      </c>
      <c r="N4269" t="n">
        <v>33.9</v>
      </c>
      <c r="O4269" t="n">
        <v>31.9</v>
      </c>
      <c r="P4269" t="n">
        <v>135.6</v>
      </c>
    </row>
    <row r="4270">
      <c r="A4270" t="n">
        <v>33184</v>
      </c>
      <c r="B4270" t="n">
        <v>122</v>
      </c>
      <c r="C4270" t="inlineStr">
        <is>
          <t>Arcos</t>
        </is>
      </c>
      <c r="D4270" s="551" t="n">
        <v>45778</v>
      </c>
      <c r="E4270" t="n">
        <v>26881</v>
      </c>
      <c r="F4270" t="inlineStr">
        <is>
          <t>CASCA DE CARVALHO KG</t>
        </is>
      </c>
      <c r="G4270" t="n">
        <v>6950</v>
      </c>
      <c r="H4270" t="n">
        <v>2</v>
      </c>
      <c r="I4270" t="inlineStr">
        <is>
          <t>KG</t>
        </is>
      </c>
      <c r="J4270" t="inlineStr">
        <is>
          <t>ALIMENTOS</t>
        </is>
      </c>
      <c r="K4270" t="inlineStr">
        <is>
          <t>04/2025</t>
        </is>
      </c>
      <c r="L4270" t="n">
        <v>65</v>
      </c>
      <c r="M4270" s="551" t="n">
        <v>45763</v>
      </c>
      <c r="N4270" t="n">
        <v>65</v>
      </c>
      <c r="O4270" t="n">
        <v>65</v>
      </c>
      <c r="P4270" t="n">
        <v>130</v>
      </c>
    </row>
    <row r="4271">
      <c r="A4271" t="n">
        <v>33165</v>
      </c>
      <c r="B4271" t="n">
        <v>122</v>
      </c>
      <c r="C4271" t="inlineStr">
        <is>
          <t>Arcos</t>
        </is>
      </c>
      <c r="D4271" s="551" t="n">
        <v>45778</v>
      </c>
      <c r="E4271" t="n">
        <v>24046</v>
      </c>
      <c r="F4271" t="inlineStr">
        <is>
          <t>ANIS ESTRELADO KG</t>
        </is>
      </c>
      <c r="G4271" t="n">
        <v>2315</v>
      </c>
      <c r="H4271" t="n">
        <v>1</v>
      </c>
      <c r="I4271" t="inlineStr">
        <is>
          <t>KG</t>
        </is>
      </c>
      <c r="J4271" t="inlineStr">
        <is>
          <t>ALIMENTOS</t>
        </is>
      </c>
      <c r="K4271" t="inlineStr">
        <is>
          <t>04/2025</t>
        </is>
      </c>
      <c r="L4271" t="n">
        <v>0</v>
      </c>
      <c r="M4271" s="551" t="n">
        <v>-693593</v>
      </c>
      <c r="N4271" t="n">
        <v>0</v>
      </c>
      <c r="O4271" t="n">
        <v>75</v>
      </c>
      <c r="P4271" t="n">
        <v>129.22</v>
      </c>
    </row>
    <row r="4272">
      <c r="A4272" t="n">
        <v>33043</v>
      </c>
      <c r="B4272" t="n">
        <v>122</v>
      </c>
      <c r="C4272" t="inlineStr">
        <is>
          <t>Arcos</t>
        </is>
      </c>
      <c r="D4272" s="551" t="n">
        <v>45778</v>
      </c>
      <c r="E4272" t="n">
        <v>18542</v>
      </c>
      <c r="F4272" t="inlineStr">
        <is>
          <t>APERITIVO CYNAR 70 PROOF 1L</t>
        </is>
      </c>
      <c r="G4272" t="n">
        <v>3136</v>
      </c>
      <c r="H4272" t="n">
        <v>1.3</v>
      </c>
      <c r="I4272" t="inlineStr">
        <is>
          <t>GR</t>
        </is>
      </c>
      <c r="J4272" t="inlineStr">
        <is>
          <t>BEBIDAS</t>
        </is>
      </c>
      <c r="K4272" t="inlineStr">
        <is>
          <t>04/2025</t>
        </is>
      </c>
      <c r="L4272" t="n">
        <v>0</v>
      </c>
      <c r="M4272" s="551" t="n">
        <v>-693593</v>
      </c>
      <c r="N4272" t="n">
        <v>0</v>
      </c>
      <c r="O4272" t="n">
        <v>99</v>
      </c>
      <c r="P4272" t="n">
        <v>128.7</v>
      </c>
    </row>
    <row r="4273">
      <c r="A4273" t="n">
        <v>33285</v>
      </c>
      <c r="B4273" t="n">
        <v>122</v>
      </c>
      <c r="C4273" t="inlineStr">
        <is>
          <t>Arcos</t>
        </is>
      </c>
      <c r="D4273" s="551" t="n">
        <v>45778</v>
      </c>
      <c r="E4273" t="n">
        <v>19759</v>
      </c>
      <c r="F4273" t="inlineStr">
        <is>
          <t>LARANJA BAHIA KG</t>
        </is>
      </c>
      <c r="G4273" t="n">
        <v>2494</v>
      </c>
      <c r="H4273" t="n">
        <v>12.4</v>
      </c>
      <c r="I4273" t="inlineStr">
        <is>
          <t>KG</t>
        </is>
      </c>
      <c r="J4273" t="inlineStr">
        <is>
          <t>ALIMENTOS</t>
        </is>
      </c>
      <c r="K4273" t="inlineStr">
        <is>
          <t>04/2025</t>
        </is>
      </c>
      <c r="L4273" t="n">
        <v>10.22</v>
      </c>
      <c r="M4273" s="551" t="n">
        <v>45776</v>
      </c>
      <c r="N4273" t="n">
        <v>11.44</v>
      </c>
      <c r="O4273" t="n">
        <v>0.52</v>
      </c>
      <c r="P4273" t="n">
        <v>126.73</v>
      </c>
    </row>
    <row r="4274">
      <c r="A4274" t="n">
        <v>33095</v>
      </c>
      <c r="B4274" t="n">
        <v>122</v>
      </c>
      <c r="C4274" t="inlineStr">
        <is>
          <t>Arcos</t>
        </is>
      </c>
      <c r="D4274" s="551" t="n">
        <v>45778</v>
      </c>
      <c r="E4274" t="n">
        <v>18239</v>
      </c>
      <c r="F4274" t="inlineStr">
        <is>
          <t>TEQUILA HERRADURA ANEJO 750ML</t>
        </is>
      </c>
      <c r="G4274" t="n">
        <v>3389</v>
      </c>
      <c r="H4274" t="n">
        <v>0.7</v>
      </c>
      <c r="I4274" t="inlineStr">
        <is>
          <t>GR</t>
        </is>
      </c>
      <c r="J4274" t="inlineStr">
        <is>
          <t>BEBIDAS</t>
        </is>
      </c>
      <c r="K4274" t="inlineStr">
        <is>
          <t>04/2025</t>
        </is>
      </c>
      <c r="L4274" t="n">
        <v>0</v>
      </c>
      <c r="M4274" s="551" t="n">
        <v>-693593</v>
      </c>
      <c r="N4274" t="n">
        <v>0</v>
      </c>
      <c r="O4274" t="n">
        <v>0</v>
      </c>
      <c r="P4274" t="n">
        <v>121.38</v>
      </c>
    </row>
    <row r="4275">
      <c r="A4275" t="n">
        <v>33108</v>
      </c>
      <c r="B4275" t="n">
        <v>122</v>
      </c>
      <c r="C4275" t="inlineStr">
        <is>
          <t>Arcos</t>
        </is>
      </c>
      <c r="D4275" s="551" t="n">
        <v>45778</v>
      </c>
      <c r="E4275" t="n">
        <v>18200</v>
      </c>
      <c r="F4275" t="inlineStr">
        <is>
          <t>VERMOUTH MARTINI ROSSO 750ML</t>
        </is>
      </c>
      <c r="G4275" t="n">
        <v>3426</v>
      </c>
      <c r="H4275" t="n">
        <v>3</v>
      </c>
      <c r="I4275" t="inlineStr">
        <is>
          <t>GR</t>
        </is>
      </c>
      <c r="J4275" t="inlineStr">
        <is>
          <t>BEBIDAS</t>
        </is>
      </c>
      <c r="K4275" t="inlineStr">
        <is>
          <t>04/2025</t>
        </is>
      </c>
      <c r="L4275" t="n">
        <v>0</v>
      </c>
      <c r="M4275" s="551" t="n">
        <v>45462</v>
      </c>
      <c r="N4275" t="n">
        <v>38.9</v>
      </c>
      <c r="O4275" t="n">
        <v>41.5</v>
      </c>
      <c r="P4275" t="n">
        <v>116.7</v>
      </c>
    </row>
    <row r="4276">
      <c r="A4276" t="n">
        <v>33311</v>
      </c>
      <c r="B4276" t="n">
        <v>122</v>
      </c>
      <c r="C4276" t="inlineStr">
        <is>
          <t>Arcos</t>
        </is>
      </c>
      <c r="D4276" s="551" t="n">
        <v>45778</v>
      </c>
      <c r="E4276" t="n">
        <v>19203</v>
      </c>
      <c r="F4276" t="inlineStr">
        <is>
          <t>IOGURTE INTEGRAL NESTLE C/170G UN</t>
        </is>
      </c>
      <c r="G4276" t="n">
        <v>2802</v>
      </c>
      <c r="H4276" t="n">
        <v>35</v>
      </c>
      <c r="I4276" t="inlineStr">
        <is>
          <t>UN</t>
        </is>
      </c>
      <c r="J4276" t="inlineStr">
        <is>
          <t>ALIMENTOS</t>
        </is>
      </c>
      <c r="K4276" t="inlineStr">
        <is>
          <t>04/2025</t>
        </is>
      </c>
      <c r="L4276" t="n">
        <v>3.28</v>
      </c>
      <c r="M4276" s="551" t="n">
        <v>45776</v>
      </c>
      <c r="N4276" t="n">
        <v>3.65</v>
      </c>
      <c r="O4276" t="n">
        <v>3.19</v>
      </c>
      <c r="P4276" t="n">
        <v>114.8</v>
      </c>
    </row>
    <row r="4277">
      <c r="A4277" t="n">
        <v>33062</v>
      </c>
      <c r="B4277" t="n">
        <v>122</v>
      </c>
      <c r="C4277" t="inlineStr">
        <is>
          <t>Arcos</t>
        </is>
      </c>
      <c r="D4277" s="551" t="n">
        <v>45778</v>
      </c>
      <c r="E4277" t="n">
        <v>18364</v>
      </c>
      <c r="F4277" t="inlineStr">
        <is>
          <t>GIN PLYMOUTH 750ML</t>
        </is>
      </c>
      <c r="G4277" t="n">
        <v>3274</v>
      </c>
      <c r="H4277" t="n">
        <v>1</v>
      </c>
      <c r="I4277" t="inlineStr">
        <is>
          <t>UN</t>
        </is>
      </c>
      <c r="J4277" t="inlineStr">
        <is>
          <t>BEBIDAS</t>
        </is>
      </c>
      <c r="K4277" t="inlineStr">
        <is>
          <t>04/2025</t>
        </is>
      </c>
      <c r="L4277" t="n">
        <v>0</v>
      </c>
      <c r="M4277" s="551" t="n">
        <v>-693593</v>
      </c>
      <c r="N4277" t="n">
        <v>0</v>
      </c>
      <c r="O4277" t="n">
        <v>0</v>
      </c>
      <c r="P4277" t="n">
        <v>112.33</v>
      </c>
    </row>
    <row r="4278">
      <c r="A4278" t="n">
        <v>33353</v>
      </c>
      <c r="B4278" t="n">
        <v>122</v>
      </c>
      <c r="C4278" t="inlineStr">
        <is>
          <t>Arcos</t>
        </is>
      </c>
      <c r="D4278" s="551" t="n">
        <v>45778</v>
      </c>
      <c r="E4278" t="n">
        <v>24467</v>
      </c>
      <c r="F4278" t="inlineStr">
        <is>
          <t>SODA LIMONADA ANTARCTICA DIET LATA 350ML</t>
        </is>
      </c>
      <c r="G4278" t="n">
        <v>3673</v>
      </c>
      <c r="H4278" t="n">
        <v>70</v>
      </c>
      <c r="I4278" t="inlineStr">
        <is>
          <t>UN</t>
        </is>
      </c>
      <c r="J4278" t="inlineStr">
        <is>
          <t>BEBIDAS</t>
        </is>
      </c>
      <c r="K4278" t="inlineStr">
        <is>
          <t>04/2025</t>
        </is>
      </c>
      <c r="L4278" t="n">
        <v>0</v>
      </c>
      <c r="M4278" s="551" t="n">
        <v>45526</v>
      </c>
      <c r="N4278" t="n">
        <v>1.56</v>
      </c>
      <c r="O4278" t="n">
        <v>2.19</v>
      </c>
      <c r="P4278" t="n">
        <v>109.38</v>
      </c>
    </row>
    <row r="4279">
      <c r="A4279" t="n">
        <v>33187</v>
      </c>
      <c r="B4279" t="n">
        <v>122</v>
      </c>
      <c r="C4279" t="inlineStr">
        <is>
          <t>Arcos</t>
        </is>
      </c>
      <c r="D4279" s="551" t="n">
        <v>45778</v>
      </c>
      <c r="E4279" t="n">
        <v>20054</v>
      </c>
      <c r="F4279" t="inlineStr">
        <is>
          <t>CATCHUP HEINZ 397G UN</t>
        </is>
      </c>
      <c r="G4279" t="n">
        <v>2325</v>
      </c>
      <c r="H4279" t="n">
        <v>10</v>
      </c>
      <c r="I4279" t="inlineStr">
        <is>
          <t>UN</t>
        </is>
      </c>
      <c r="J4279" t="inlineStr">
        <is>
          <t>ALIMENTOS</t>
        </is>
      </c>
      <c r="K4279" t="inlineStr">
        <is>
          <t>04/2025</t>
        </is>
      </c>
      <c r="L4279" t="n">
        <v>10.65</v>
      </c>
      <c r="M4279" s="551" t="n">
        <v>45776</v>
      </c>
      <c r="N4279" t="n">
        <v>10.65</v>
      </c>
      <c r="O4279" t="n">
        <v>10.65</v>
      </c>
      <c r="P4279" t="n">
        <v>106.5</v>
      </c>
    </row>
    <row r="4280">
      <c r="A4280" t="n">
        <v>33173</v>
      </c>
      <c r="B4280" t="n">
        <v>122</v>
      </c>
      <c r="C4280" t="inlineStr">
        <is>
          <t>Arcos</t>
        </is>
      </c>
      <c r="D4280" s="551" t="n">
        <v>45778</v>
      </c>
      <c r="E4280" t="n">
        <v>20751</v>
      </c>
      <c r="F4280" t="inlineStr">
        <is>
          <t>AZEITONA PRETA AZAPA ARCOBELLO C/2KG</t>
        </is>
      </c>
      <c r="G4280" t="n">
        <v>2088</v>
      </c>
      <c r="H4280" t="n">
        <v>1</v>
      </c>
      <c r="I4280" t="inlineStr">
        <is>
          <t>BD</t>
        </is>
      </c>
      <c r="J4280" t="inlineStr">
        <is>
          <t>ALIMENTOS</t>
        </is>
      </c>
      <c r="K4280" t="inlineStr">
        <is>
          <t>04/2025</t>
        </is>
      </c>
      <c r="L4280" t="n">
        <v>103.8</v>
      </c>
      <c r="M4280" s="551" t="n">
        <v>45750</v>
      </c>
      <c r="N4280" t="n">
        <v>103.8</v>
      </c>
      <c r="O4280" t="n">
        <v>106.98</v>
      </c>
      <c r="P4280" t="n">
        <v>103.8</v>
      </c>
    </row>
    <row r="4281">
      <c r="A4281" t="n">
        <v>33081</v>
      </c>
      <c r="B4281" t="n">
        <v>122</v>
      </c>
      <c r="C4281" t="inlineStr">
        <is>
          <t>Arcos</t>
        </is>
      </c>
      <c r="D4281" s="551" t="n">
        <v>45778</v>
      </c>
      <c r="E4281" t="n">
        <v>18308</v>
      </c>
      <c r="F4281" t="inlineStr">
        <is>
          <t>LICOR LUXARDO BITTER BIANCO 750ML</t>
        </is>
      </c>
      <c r="G4281" t="n">
        <v>3325</v>
      </c>
      <c r="H4281" t="n">
        <v>1.8</v>
      </c>
      <c r="I4281" t="inlineStr">
        <is>
          <t>UN</t>
        </is>
      </c>
      <c r="J4281" t="inlineStr">
        <is>
          <t>BEBIDAS</t>
        </is>
      </c>
      <c r="K4281" t="inlineStr">
        <is>
          <t>04/2025</t>
        </is>
      </c>
      <c r="L4281" t="n">
        <v>0</v>
      </c>
      <c r="M4281" s="551" t="n">
        <v>-693593</v>
      </c>
      <c r="N4281" t="n">
        <v>0</v>
      </c>
      <c r="O4281" t="n">
        <v>0</v>
      </c>
      <c r="P4281" t="n">
        <v>102.6</v>
      </c>
    </row>
    <row r="4282">
      <c r="A4282" t="n">
        <v>33224</v>
      </c>
      <c r="B4282" t="n">
        <v>122</v>
      </c>
      <c r="C4282" t="inlineStr">
        <is>
          <t>Arcos</t>
        </is>
      </c>
      <c r="D4282" s="551" t="n">
        <v>45778</v>
      </c>
      <c r="E4282" t="n">
        <v>25075</v>
      </c>
      <c r="F4282" t="inlineStr">
        <is>
          <t>MASSA PARA LASANHA ADRIA C/500G</t>
        </is>
      </c>
      <c r="G4282" t="n">
        <v>5883</v>
      </c>
      <c r="H4282" t="n">
        <v>6</v>
      </c>
      <c r="I4282" t="inlineStr">
        <is>
          <t>PC</t>
        </is>
      </c>
      <c r="J4282" t="inlineStr">
        <is>
          <t>ALIMENTOS</t>
        </is>
      </c>
      <c r="K4282" t="inlineStr">
        <is>
          <t>04/2025</t>
        </is>
      </c>
      <c r="L4282" t="n">
        <v>16.5</v>
      </c>
      <c r="M4282" s="551" t="n">
        <v>45756</v>
      </c>
      <c r="N4282" t="n">
        <v>16.5</v>
      </c>
      <c r="O4282" t="n">
        <v>8.65</v>
      </c>
      <c r="P4282" t="n">
        <v>99</v>
      </c>
    </row>
    <row r="4283">
      <c r="A4283" t="n">
        <v>33089</v>
      </c>
      <c r="B4283" t="n">
        <v>122</v>
      </c>
      <c r="C4283" t="inlineStr">
        <is>
          <t>Arcos</t>
        </is>
      </c>
      <c r="D4283" s="551" t="n">
        <v>45778</v>
      </c>
      <c r="E4283" t="n">
        <v>18264</v>
      </c>
      <c r="F4283" t="inlineStr">
        <is>
          <t>RUM MOUNT GAY XO 43o 700ML</t>
        </is>
      </c>
      <c r="G4283" t="n">
        <v>3366</v>
      </c>
      <c r="H4283" t="n">
        <v>0.21</v>
      </c>
      <c r="I4283" t="inlineStr">
        <is>
          <t>UN</t>
        </is>
      </c>
      <c r="J4283" t="inlineStr">
        <is>
          <t>BEBIDAS</t>
        </is>
      </c>
      <c r="K4283" t="inlineStr">
        <is>
          <t>04/2025</t>
        </is>
      </c>
      <c r="L4283" t="n">
        <v>0</v>
      </c>
      <c r="M4283" s="551" t="n">
        <v>-693593</v>
      </c>
      <c r="N4283" t="n">
        <v>0</v>
      </c>
      <c r="O4283" t="n">
        <v>0</v>
      </c>
      <c r="P4283" t="n">
        <v>98.83</v>
      </c>
    </row>
    <row r="4284">
      <c r="A4284" t="n">
        <v>33207</v>
      </c>
      <c r="B4284" t="n">
        <v>122</v>
      </c>
      <c r="C4284" t="inlineStr">
        <is>
          <t>Arcos</t>
        </is>
      </c>
      <c r="D4284" s="551" t="n">
        <v>45778</v>
      </c>
      <c r="E4284" t="n">
        <v>20241</v>
      </c>
      <c r="F4284" t="inlineStr">
        <is>
          <t>FEIJAO CARIOCA CAMIL 2KG</t>
        </is>
      </c>
      <c r="G4284" t="n">
        <v>2242</v>
      </c>
      <c r="H4284" t="n">
        <v>7</v>
      </c>
      <c r="I4284" t="inlineStr">
        <is>
          <t>UN</t>
        </is>
      </c>
      <c r="J4284" t="inlineStr">
        <is>
          <t>ALIMENTOS</t>
        </is>
      </c>
      <c r="K4284" t="inlineStr">
        <is>
          <t>04/2025</t>
        </is>
      </c>
      <c r="L4284" t="n">
        <v>0</v>
      </c>
      <c r="M4284" s="551" t="n">
        <v>45678</v>
      </c>
      <c r="N4284" t="n">
        <v>14</v>
      </c>
      <c r="O4284" t="n">
        <v>14</v>
      </c>
      <c r="P4284" t="n">
        <v>98</v>
      </c>
    </row>
    <row r="4285">
      <c r="A4285" t="n">
        <v>33244</v>
      </c>
      <c r="B4285" t="n">
        <v>122</v>
      </c>
      <c r="C4285" t="inlineStr">
        <is>
          <t>Arcos</t>
        </is>
      </c>
      <c r="D4285" s="551" t="n">
        <v>45778</v>
      </c>
      <c r="E4285" t="n">
        <v>20332</v>
      </c>
      <c r="F4285" t="inlineStr">
        <is>
          <t>SAGU DE MANDIOCA YOKI C/500G</t>
        </is>
      </c>
      <c r="G4285" t="n">
        <v>2208</v>
      </c>
      <c r="H4285" t="n">
        <v>8</v>
      </c>
      <c r="I4285" t="inlineStr">
        <is>
          <t>PC</t>
        </is>
      </c>
      <c r="J4285" t="inlineStr">
        <is>
          <t>ALIMENTOS</t>
        </is>
      </c>
      <c r="K4285" t="inlineStr">
        <is>
          <t>04/2025</t>
        </is>
      </c>
      <c r="L4285" t="n">
        <v>12.2</v>
      </c>
      <c r="M4285" s="551" t="n">
        <v>45776</v>
      </c>
      <c r="N4285" t="n">
        <v>12.2</v>
      </c>
      <c r="O4285" t="n">
        <v>12.2</v>
      </c>
      <c r="P4285" t="n">
        <v>97.59999999999999</v>
      </c>
    </row>
    <row r="4286">
      <c r="A4286" t="n">
        <v>33229</v>
      </c>
      <c r="B4286" t="n">
        <v>122</v>
      </c>
      <c r="C4286" t="inlineStr">
        <is>
          <t>Arcos</t>
        </is>
      </c>
      <c r="D4286" s="551" t="n">
        <v>45778</v>
      </c>
      <c r="E4286" t="n">
        <v>19979</v>
      </c>
      <c r="F4286" t="inlineStr">
        <is>
          <t>MOLHO DE PIMENTA TABASCO RED C/60ML</t>
        </is>
      </c>
      <c r="G4286" t="n">
        <v>2353</v>
      </c>
      <c r="H4286" t="n">
        <v>6</v>
      </c>
      <c r="I4286" t="inlineStr">
        <is>
          <t>FR</t>
        </is>
      </c>
      <c r="J4286" t="inlineStr">
        <is>
          <t>ALIMENTOS</t>
        </is>
      </c>
      <c r="K4286" t="inlineStr">
        <is>
          <t>04/2025</t>
        </is>
      </c>
      <c r="L4286" t="n">
        <v>16.2</v>
      </c>
      <c r="M4286" s="551" t="n">
        <v>45769</v>
      </c>
      <c r="N4286" t="n">
        <v>16.2</v>
      </c>
      <c r="O4286" t="n">
        <v>16.2</v>
      </c>
      <c r="P4286" t="n">
        <v>97.2</v>
      </c>
    </row>
    <row r="4287">
      <c r="A4287" t="n">
        <v>33128</v>
      </c>
      <c r="B4287" t="n">
        <v>122</v>
      </c>
      <c r="C4287" t="inlineStr">
        <is>
          <t>Arcos</t>
        </is>
      </c>
      <c r="D4287" s="551" t="n">
        <v>45778</v>
      </c>
      <c r="E4287" t="n">
        <v>18138</v>
      </c>
      <c r="F4287" t="inlineStr">
        <is>
          <t>WHISKY GLENFIDDICH 15 ANOS 750ML</t>
        </is>
      </c>
      <c r="G4287" t="n">
        <v>3480</v>
      </c>
      <c r="H4287" t="n">
        <v>0.2</v>
      </c>
      <c r="I4287" t="inlineStr">
        <is>
          <t>GR</t>
        </is>
      </c>
      <c r="J4287" t="inlineStr">
        <is>
          <t>BEBIDAS</t>
        </is>
      </c>
      <c r="K4287" t="inlineStr">
        <is>
          <t>04/2025</t>
        </is>
      </c>
      <c r="L4287" t="n">
        <v>0</v>
      </c>
      <c r="M4287" s="551" t="n">
        <v>-693593</v>
      </c>
      <c r="N4287" t="n">
        <v>0</v>
      </c>
      <c r="O4287" t="n">
        <v>0</v>
      </c>
      <c r="P4287" t="n">
        <v>96.44</v>
      </c>
    </row>
    <row r="4288">
      <c r="A4288" t="n">
        <v>33159</v>
      </c>
      <c r="B4288" t="n">
        <v>122</v>
      </c>
      <c r="C4288" t="inlineStr">
        <is>
          <t>Arcos</t>
        </is>
      </c>
      <c r="D4288" s="551" t="n">
        <v>45778</v>
      </c>
      <c r="E4288" t="n">
        <v>21079</v>
      </c>
      <c r="F4288" t="inlineStr">
        <is>
          <t>ADOCANTE SUCRALOSE SACHE LINEA 500X6GR</t>
        </is>
      </c>
      <c r="G4288" t="n">
        <v>1991</v>
      </c>
      <c r="H4288" t="n">
        <v>2</v>
      </c>
      <c r="I4288" t="inlineStr">
        <is>
          <t>UN</t>
        </is>
      </c>
      <c r="J4288" t="inlineStr">
        <is>
          <t>ALIMENTOS</t>
        </is>
      </c>
      <c r="K4288" t="inlineStr">
        <is>
          <t>04/2025</t>
        </is>
      </c>
      <c r="L4288" t="n">
        <v>47.1</v>
      </c>
      <c r="M4288" s="551" t="n">
        <v>45776</v>
      </c>
      <c r="N4288" t="n">
        <v>47.1</v>
      </c>
      <c r="O4288" t="n">
        <v>47.1</v>
      </c>
      <c r="P4288" t="n">
        <v>94.2</v>
      </c>
    </row>
    <row r="4289">
      <c r="A4289" t="n">
        <v>33287</v>
      </c>
      <c r="B4289" t="n">
        <v>122</v>
      </c>
      <c r="C4289" t="inlineStr">
        <is>
          <t>Arcos</t>
        </is>
      </c>
      <c r="D4289" s="551" t="n">
        <v>45778</v>
      </c>
      <c r="E4289" t="n">
        <v>19751</v>
      </c>
      <c r="F4289" t="inlineStr">
        <is>
          <t>LIMAO SICILIANO KG</t>
        </is>
      </c>
      <c r="G4289" t="n">
        <v>2502</v>
      </c>
      <c r="H4289" t="n">
        <v>9.779999999999999</v>
      </c>
      <c r="I4289" t="inlineStr">
        <is>
          <t>KG</t>
        </is>
      </c>
      <c r="J4289" t="inlineStr">
        <is>
          <t>ALIMENTOS</t>
        </is>
      </c>
      <c r="K4289" t="inlineStr">
        <is>
          <t>04/2025</t>
        </is>
      </c>
      <c r="L4289" t="n">
        <v>9.44</v>
      </c>
      <c r="M4289" s="551" t="n">
        <v>45776</v>
      </c>
      <c r="N4289" t="n">
        <v>8.5</v>
      </c>
      <c r="O4289" t="n">
        <v>2.13</v>
      </c>
      <c r="P4289" t="n">
        <v>92.31999999999999</v>
      </c>
    </row>
    <row r="4290">
      <c r="A4290" t="n">
        <v>33215</v>
      </c>
      <c r="B4290" t="n">
        <v>122</v>
      </c>
      <c r="C4290" t="inlineStr">
        <is>
          <t>Arcos</t>
        </is>
      </c>
      <c r="D4290" s="551" t="n">
        <v>45778</v>
      </c>
      <c r="E4290" t="n">
        <v>20661</v>
      </c>
      <c r="F4290" t="inlineStr">
        <is>
          <t>LEITE CONDENSADO MOCA C/395G UN</t>
        </is>
      </c>
      <c r="G4290" t="n">
        <v>2110</v>
      </c>
      <c r="H4290" t="n">
        <v>10</v>
      </c>
      <c r="I4290" t="inlineStr">
        <is>
          <t>UN</t>
        </is>
      </c>
      <c r="J4290" t="inlineStr">
        <is>
          <t>ALIMENTOS</t>
        </is>
      </c>
      <c r="K4290" t="inlineStr">
        <is>
          <t>04/2025</t>
        </is>
      </c>
      <c r="L4290" t="n">
        <v>9.06</v>
      </c>
      <c r="M4290" s="551" t="n">
        <v>45776</v>
      </c>
      <c r="N4290" t="n">
        <v>8.99</v>
      </c>
      <c r="O4290" t="n">
        <v>8.99</v>
      </c>
      <c r="P4290" t="n">
        <v>90.59999999999999</v>
      </c>
    </row>
    <row r="4291">
      <c r="A4291" t="n">
        <v>33099</v>
      </c>
      <c r="B4291" t="n">
        <v>122</v>
      </c>
      <c r="C4291" t="inlineStr">
        <is>
          <t>Arcos</t>
        </is>
      </c>
      <c r="D4291" s="551" t="n">
        <v>45778</v>
      </c>
      <c r="E4291" t="n">
        <v>18223</v>
      </c>
      <c r="F4291" t="inlineStr">
        <is>
          <t>TEQUILA MEZCAL GUSANO ROJO 700ML</t>
        </is>
      </c>
      <c r="G4291" t="n">
        <v>3405</v>
      </c>
      <c r="H4291" t="n">
        <v>0.28</v>
      </c>
      <c r="I4291" t="inlineStr">
        <is>
          <t>UN</t>
        </is>
      </c>
      <c r="J4291" t="inlineStr">
        <is>
          <t>BEBIDAS</t>
        </is>
      </c>
      <c r="K4291" t="inlineStr">
        <is>
          <t>04/2025</t>
        </is>
      </c>
      <c r="L4291" t="n">
        <v>0</v>
      </c>
      <c r="M4291" s="551" t="n">
        <v>-693593</v>
      </c>
      <c r="N4291" t="n">
        <v>0</v>
      </c>
      <c r="O4291" t="n">
        <v>0</v>
      </c>
      <c r="P4291" t="n">
        <v>89.67</v>
      </c>
    </row>
    <row r="4292">
      <c r="A4292" t="n">
        <v>33056</v>
      </c>
      <c r="B4292" t="n">
        <v>122</v>
      </c>
      <c r="C4292" t="inlineStr">
        <is>
          <t>Arcos</t>
        </is>
      </c>
      <c r="D4292" s="551" t="n">
        <v>45778</v>
      </c>
      <c r="E4292" t="n">
        <v>18393</v>
      </c>
      <c r="F4292" t="inlineStr">
        <is>
          <t>CONHAQUE HENNESSY VERY SPECIAL 700ML</t>
        </is>
      </c>
      <c r="G4292" t="n">
        <v>3247</v>
      </c>
      <c r="H4292" t="n">
        <v>0.61</v>
      </c>
      <c r="I4292" t="inlineStr">
        <is>
          <t>UN</t>
        </is>
      </c>
      <c r="J4292" t="inlineStr">
        <is>
          <t>BEBIDAS</t>
        </is>
      </c>
      <c r="K4292" t="inlineStr">
        <is>
          <t>04/2025</t>
        </is>
      </c>
      <c r="L4292" t="n">
        <v>0</v>
      </c>
      <c r="M4292" s="551" t="n">
        <v>-693593</v>
      </c>
      <c r="N4292" t="n">
        <v>0</v>
      </c>
      <c r="O4292" t="n">
        <v>0</v>
      </c>
      <c r="P4292" t="n">
        <v>89.27</v>
      </c>
    </row>
    <row r="4293">
      <c r="A4293" t="n">
        <v>33208</v>
      </c>
      <c r="B4293" t="n">
        <v>122</v>
      </c>
      <c r="C4293" t="inlineStr">
        <is>
          <t>Arcos</t>
        </is>
      </c>
      <c r="D4293" s="551" t="n">
        <v>45778</v>
      </c>
      <c r="E4293" t="n">
        <v>20227</v>
      </c>
      <c r="F4293" t="inlineStr">
        <is>
          <t>FEIJAO PRETO CAMIL C/2KG</t>
        </is>
      </c>
      <c r="G4293" t="n">
        <v>2248</v>
      </c>
      <c r="H4293" t="n">
        <v>7</v>
      </c>
      <c r="I4293" t="inlineStr">
        <is>
          <t>PC</t>
        </is>
      </c>
      <c r="J4293" t="inlineStr">
        <is>
          <t>ALIMENTOS</t>
        </is>
      </c>
      <c r="K4293" t="inlineStr">
        <is>
          <t>04/2025</t>
        </is>
      </c>
      <c r="L4293" t="n">
        <v>12.71</v>
      </c>
      <c r="M4293" s="551" t="n">
        <v>45776</v>
      </c>
      <c r="N4293" t="n">
        <v>12.55</v>
      </c>
      <c r="O4293" t="n">
        <v>12.55</v>
      </c>
      <c r="P4293" t="n">
        <v>88.97</v>
      </c>
    </row>
    <row r="4294">
      <c r="A4294" t="n">
        <v>33204</v>
      </c>
      <c r="B4294" t="n">
        <v>122</v>
      </c>
      <c r="C4294" t="inlineStr">
        <is>
          <t>Arcos</t>
        </is>
      </c>
      <c r="D4294" s="551" t="n">
        <v>45778</v>
      </c>
      <c r="E4294" t="n">
        <v>20385</v>
      </c>
      <c r="F4294" t="inlineStr">
        <is>
          <t>FARINHA DE MILHO FLOCAO YOKI 500GR</t>
        </is>
      </c>
      <c r="G4294" t="n">
        <v>2195</v>
      </c>
      <c r="H4294" t="n">
        <v>18</v>
      </c>
      <c r="I4294" t="inlineStr">
        <is>
          <t>UN</t>
        </is>
      </c>
      <c r="J4294" t="inlineStr">
        <is>
          <t>ALIMENTOS</t>
        </is>
      </c>
      <c r="K4294" t="inlineStr">
        <is>
          <t>04/2025</t>
        </is>
      </c>
      <c r="L4294" t="n">
        <v>4.93</v>
      </c>
      <c r="M4294" s="551" t="n">
        <v>45776</v>
      </c>
      <c r="N4294" t="n">
        <v>4.95</v>
      </c>
      <c r="O4294" t="n">
        <v>4.95</v>
      </c>
      <c r="P4294" t="n">
        <v>88.73999999999999</v>
      </c>
    </row>
    <row r="4295">
      <c r="A4295" t="n">
        <v>33160</v>
      </c>
      <c r="B4295" t="n">
        <v>122</v>
      </c>
      <c r="C4295" t="inlineStr">
        <is>
          <t>Arcos</t>
        </is>
      </c>
      <c r="D4295" s="551" t="n">
        <v>45778</v>
      </c>
      <c r="E4295" t="n">
        <v>20148</v>
      </c>
      <c r="F4295" t="inlineStr">
        <is>
          <t>ALCOOL DE CEREAIS CEREALCOOL 5L</t>
        </is>
      </c>
      <c r="G4295" t="n">
        <v>2283</v>
      </c>
      <c r="H4295" t="n">
        <v>1</v>
      </c>
      <c r="I4295" t="inlineStr">
        <is>
          <t>UN</t>
        </is>
      </c>
      <c r="J4295" t="inlineStr">
        <is>
          <t>ALIMENTOS</t>
        </is>
      </c>
      <c r="K4295" t="inlineStr">
        <is>
          <t>04/2025</t>
        </is>
      </c>
      <c r="L4295" t="n">
        <v>0</v>
      </c>
      <c r="M4295" s="551" t="n">
        <v>-693593</v>
      </c>
      <c r="N4295" t="n">
        <v>0</v>
      </c>
      <c r="O4295" t="n">
        <v>0</v>
      </c>
      <c r="P4295" t="n">
        <v>85</v>
      </c>
    </row>
    <row r="4296">
      <c r="A4296" t="n">
        <v>33243</v>
      </c>
      <c r="B4296" t="n">
        <v>122</v>
      </c>
      <c r="C4296" t="inlineStr">
        <is>
          <t>Arcos</t>
        </is>
      </c>
      <c r="D4296" s="551" t="n">
        <v>45778</v>
      </c>
      <c r="E4296" t="n">
        <v>26882</v>
      </c>
      <c r="F4296" t="inlineStr">
        <is>
          <t>RAIZ DE ANGELICA KG</t>
        </is>
      </c>
      <c r="G4296" t="n">
        <v>6951</v>
      </c>
      <c r="H4296" t="n">
        <v>2</v>
      </c>
      <c r="I4296" t="inlineStr">
        <is>
          <t>KG</t>
        </is>
      </c>
      <c r="J4296" t="inlineStr">
        <is>
          <t>ALIMENTOS</t>
        </is>
      </c>
      <c r="K4296" t="inlineStr">
        <is>
          <t>04/2025</t>
        </is>
      </c>
      <c r="L4296" t="n">
        <v>42</v>
      </c>
      <c r="M4296" s="551" t="n">
        <v>45763</v>
      </c>
      <c r="N4296" t="n">
        <v>42</v>
      </c>
      <c r="O4296" t="n">
        <v>42</v>
      </c>
      <c r="P4296" t="n">
        <v>84</v>
      </c>
    </row>
    <row r="4297">
      <c r="A4297" t="n">
        <v>33232</v>
      </c>
      <c r="B4297" t="n">
        <v>122</v>
      </c>
      <c r="C4297" t="inlineStr">
        <is>
          <t>Arcos</t>
        </is>
      </c>
      <c r="D4297" s="551" t="n">
        <v>45778</v>
      </c>
      <c r="E4297" t="n">
        <v>19965</v>
      </c>
      <c r="F4297" t="inlineStr">
        <is>
          <t>MOSTARDA AMARELA HEINZ C/255G UN</t>
        </is>
      </c>
      <c r="G4297" t="n">
        <v>2356</v>
      </c>
      <c r="H4297" t="n">
        <v>6</v>
      </c>
      <c r="I4297" t="inlineStr">
        <is>
          <t>UN</t>
        </is>
      </c>
      <c r="J4297" t="inlineStr">
        <is>
          <t>ALIMENTOS</t>
        </is>
      </c>
      <c r="K4297" t="inlineStr">
        <is>
          <t>04/2025</t>
        </is>
      </c>
      <c r="L4297" t="n">
        <v>0</v>
      </c>
      <c r="M4297" s="551" t="n">
        <v>45747</v>
      </c>
      <c r="N4297" t="n">
        <v>13.71</v>
      </c>
      <c r="O4297" t="n">
        <v>12.9</v>
      </c>
      <c r="P4297" t="n">
        <v>82.26000000000001</v>
      </c>
    </row>
    <row r="4298">
      <c r="A4298" t="n">
        <v>33123</v>
      </c>
      <c r="B4298" t="n">
        <v>122</v>
      </c>
      <c r="C4298" t="inlineStr">
        <is>
          <t>Arcos</t>
        </is>
      </c>
      <c r="D4298" s="551" t="n">
        <v>45778</v>
      </c>
      <c r="E4298" t="n">
        <v>18153</v>
      </c>
      <c r="F4298" t="inlineStr">
        <is>
          <t>WHISKY BOURBON WOODFORD RESERVE 750ML</t>
        </is>
      </c>
      <c r="G4298" t="n">
        <v>3466</v>
      </c>
      <c r="H4298" t="n">
        <v>0.5</v>
      </c>
      <c r="I4298" t="inlineStr">
        <is>
          <t>GR</t>
        </is>
      </c>
      <c r="J4298" t="inlineStr">
        <is>
          <t>BEBIDAS</t>
        </is>
      </c>
      <c r="K4298" t="inlineStr">
        <is>
          <t>04/2025</t>
        </is>
      </c>
      <c r="L4298" t="n">
        <v>0</v>
      </c>
      <c r="M4298" s="551" t="n">
        <v>45699</v>
      </c>
      <c r="N4298" t="n">
        <v>161.41</v>
      </c>
      <c r="O4298" t="n">
        <v>172.9</v>
      </c>
      <c r="P4298" t="n">
        <v>80.7</v>
      </c>
    </row>
    <row r="4299">
      <c r="A4299" t="n">
        <v>33218</v>
      </c>
      <c r="B4299" t="n">
        <v>122</v>
      </c>
      <c r="C4299" t="inlineStr">
        <is>
          <t>Arcos</t>
        </is>
      </c>
      <c r="D4299" s="551" t="n">
        <v>45778</v>
      </c>
      <c r="E4299" t="n">
        <v>24322</v>
      </c>
      <c r="F4299" t="inlineStr">
        <is>
          <t>LEMON PEPPER KG</t>
        </is>
      </c>
      <c r="G4299" t="n">
        <v>2342</v>
      </c>
      <c r="H4299" t="n">
        <v>3.5</v>
      </c>
      <c r="I4299" t="inlineStr">
        <is>
          <t>KG</t>
        </is>
      </c>
      <c r="J4299" t="inlineStr">
        <is>
          <t>ALIMENTOS</t>
        </is>
      </c>
      <c r="K4299" t="inlineStr">
        <is>
          <t>04/2025</t>
        </is>
      </c>
      <c r="L4299" t="n">
        <v>23</v>
      </c>
      <c r="M4299" s="551" t="n">
        <v>45749</v>
      </c>
      <c r="N4299" t="n">
        <v>23</v>
      </c>
      <c r="O4299" t="n">
        <v>23</v>
      </c>
      <c r="P4299" t="n">
        <v>80.5</v>
      </c>
    </row>
    <row r="4300">
      <c r="A4300" t="n">
        <v>33352</v>
      </c>
      <c r="B4300" t="n">
        <v>122</v>
      </c>
      <c r="C4300" t="inlineStr">
        <is>
          <t>Arcos</t>
        </is>
      </c>
      <c r="D4300" s="551" t="n">
        <v>45778</v>
      </c>
      <c r="E4300" t="n">
        <v>24414</v>
      </c>
      <c r="F4300" t="inlineStr">
        <is>
          <t>PEPSI ZERO LATA 350ML</t>
        </is>
      </c>
      <c r="G4300" t="n">
        <v>3670</v>
      </c>
      <c r="H4300" t="n">
        <v>44</v>
      </c>
      <c r="I4300" t="inlineStr">
        <is>
          <t>UN</t>
        </is>
      </c>
      <c r="J4300" t="inlineStr">
        <is>
          <t>BEBIDAS</t>
        </is>
      </c>
      <c r="K4300" t="inlineStr">
        <is>
          <t>04/2025</t>
        </is>
      </c>
      <c r="L4300" t="n">
        <v>0</v>
      </c>
      <c r="M4300" s="551" t="n">
        <v>45545</v>
      </c>
      <c r="N4300" t="n">
        <v>1.78</v>
      </c>
      <c r="O4300" t="n">
        <v>2.19</v>
      </c>
      <c r="P4300" t="n">
        <v>78.17</v>
      </c>
    </row>
    <row r="4301">
      <c r="A4301" t="n">
        <v>33331</v>
      </c>
      <c r="B4301" t="n">
        <v>122</v>
      </c>
      <c r="C4301" t="inlineStr">
        <is>
          <t>Arcos</t>
        </is>
      </c>
      <c r="D4301" s="551" t="n">
        <v>45778</v>
      </c>
      <c r="E4301" t="n">
        <v>17040</v>
      </c>
      <c r="F4301" t="inlineStr">
        <is>
          <t>PAO CIABATTA DE AZEITE UN</t>
        </is>
      </c>
      <c r="G4301" t="n">
        <v>2828</v>
      </c>
      <c r="H4301" t="n">
        <v>20</v>
      </c>
      <c r="I4301" t="inlineStr">
        <is>
          <t>UN</t>
        </is>
      </c>
      <c r="J4301" t="inlineStr">
        <is>
          <t>ALIMENTOS</t>
        </is>
      </c>
      <c r="K4301" t="inlineStr">
        <is>
          <t>04/2025</t>
        </is>
      </c>
      <c r="L4301" t="n">
        <v>3.83</v>
      </c>
      <c r="M4301" s="551" t="n">
        <v>45756</v>
      </c>
      <c r="N4301" t="n">
        <v>4</v>
      </c>
      <c r="O4301" t="n">
        <v>4</v>
      </c>
      <c r="P4301" t="n">
        <v>76.59999999999999</v>
      </c>
    </row>
    <row r="4302">
      <c r="A4302" t="n">
        <v>33247</v>
      </c>
      <c r="B4302" t="n">
        <v>122</v>
      </c>
      <c r="C4302" t="inlineStr">
        <is>
          <t>Arcos</t>
        </is>
      </c>
      <c r="D4302" s="551" t="n">
        <v>45778</v>
      </c>
      <c r="E4302" t="n">
        <v>19907</v>
      </c>
      <c r="F4302" t="inlineStr">
        <is>
          <t>SAL REFINADO CISNE 1KG</t>
        </is>
      </c>
      <c r="G4302" t="n">
        <v>2381</v>
      </c>
      <c r="H4302" t="n">
        <v>25</v>
      </c>
      <c r="I4302" t="inlineStr">
        <is>
          <t>UN</t>
        </is>
      </c>
      <c r="J4302" t="inlineStr">
        <is>
          <t>ALIMENTOS</t>
        </is>
      </c>
      <c r="K4302" t="inlineStr">
        <is>
          <t>04/2025</t>
        </is>
      </c>
      <c r="L4302" t="n">
        <v>0</v>
      </c>
      <c r="M4302" s="551" t="n">
        <v>45686</v>
      </c>
      <c r="N4302" t="n">
        <v>3.01</v>
      </c>
      <c r="O4302" t="n">
        <v>3.04</v>
      </c>
      <c r="P4302" t="n">
        <v>75.25</v>
      </c>
    </row>
    <row r="4303">
      <c r="A4303" t="n">
        <v>33264</v>
      </c>
      <c r="B4303" t="n">
        <v>122</v>
      </c>
      <c r="C4303" t="inlineStr">
        <is>
          <t>Arcos</t>
        </is>
      </c>
      <c r="D4303" s="551" t="n">
        <v>45778</v>
      </c>
      <c r="E4303" t="n">
        <v>19784</v>
      </c>
      <c r="F4303" t="inlineStr">
        <is>
          <t>BANANA DA TERRA KG</t>
        </is>
      </c>
      <c r="G4303" t="n">
        <v>2474</v>
      </c>
      <c r="H4303" t="n">
        <v>9.5</v>
      </c>
      <c r="I4303" t="inlineStr">
        <is>
          <t>KG</t>
        </is>
      </c>
      <c r="J4303" t="inlineStr">
        <is>
          <t>ALIMENTOS</t>
        </is>
      </c>
      <c r="K4303" t="inlineStr">
        <is>
          <t>04/2025</t>
        </is>
      </c>
      <c r="L4303" t="n">
        <v>7.91</v>
      </c>
      <c r="M4303" s="551" t="n">
        <v>45776</v>
      </c>
      <c r="N4303" t="n">
        <v>7.5</v>
      </c>
      <c r="O4303" t="n">
        <v>7.67</v>
      </c>
      <c r="P4303" t="n">
        <v>75.14</v>
      </c>
    </row>
    <row r="4304">
      <c r="A4304" t="n">
        <v>33048</v>
      </c>
      <c r="B4304" t="n">
        <v>122</v>
      </c>
      <c r="C4304" t="inlineStr">
        <is>
          <t>Arcos</t>
        </is>
      </c>
      <c r="D4304" s="551" t="n">
        <v>45778</v>
      </c>
      <c r="E4304" t="n">
        <v>18486</v>
      </c>
      <c r="F4304" t="inlineStr">
        <is>
          <t>CACHACA FAMIGERADA BRUTA 750ML</t>
        </is>
      </c>
      <c r="G4304" t="n">
        <v>3170</v>
      </c>
      <c r="H4304" t="n">
        <v>2.3</v>
      </c>
      <c r="I4304" t="inlineStr">
        <is>
          <t>GR</t>
        </is>
      </c>
      <c r="J4304" t="inlineStr">
        <is>
          <t>BEBIDAS</t>
        </is>
      </c>
      <c r="K4304" t="inlineStr">
        <is>
          <t>04/2025</t>
        </is>
      </c>
      <c r="L4304" t="n">
        <v>32.5</v>
      </c>
      <c r="M4304" s="551" t="n">
        <v>45756</v>
      </c>
      <c r="N4304" t="n">
        <v>32.5</v>
      </c>
      <c r="O4304" t="n">
        <v>32.5</v>
      </c>
      <c r="P4304" t="n">
        <v>74.75</v>
      </c>
    </row>
    <row r="4305">
      <c r="A4305" t="n">
        <v>33151</v>
      </c>
      <c r="B4305" t="n">
        <v>122</v>
      </c>
      <c r="C4305" t="inlineStr">
        <is>
          <t>Arcos</t>
        </is>
      </c>
      <c r="D4305" s="551" t="n">
        <v>45778</v>
      </c>
      <c r="E4305" t="n">
        <v>21062</v>
      </c>
      <c r="F4305" t="inlineStr">
        <is>
          <t xml:space="preserve">ACETO BALSAM DI MODENA DISALERNO 500ML </t>
        </is>
      </c>
      <c r="G4305" t="n">
        <v>1997</v>
      </c>
      <c r="H4305" t="n">
        <v>5</v>
      </c>
      <c r="I4305" t="inlineStr">
        <is>
          <t>GR</t>
        </is>
      </c>
      <c r="J4305" t="inlineStr">
        <is>
          <t>ALIMENTOS</t>
        </is>
      </c>
      <c r="K4305" t="inlineStr">
        <is>
          <t>04/2025</t>
        </is>
      </c>
      <c r="L4305" t="n">
        <v>0</v>
      </c>
      <c r="M4305" s="551" t="n">
        <v>45734</v>
      </c>
      <c r="N4305" t="n">
        <v>14.85</v>
      </c>
      <c r="O4305" t="n">
        <v>14.85</v>
      </c>
      <c r="P4305" t="n">
        <v>74.25</v>
      </c>
    </row>
    <row r="4306">
      <c r="A4306" t="n">
        <v>33118</v>
      </c>
      <c r="B4306" t="n">
        <v>122</v>
      </c>
      <c r="C4306" t="inlineStr">
        <is>
          <t>Arcos</t>
        </is>
      </c>
      <c r="D4306" s="551" t="n">
        <v>45778</v>
      </c>
      <c r="E4306" t="n">
        <v>18176</v>
      </c>
      <c r="F4306" t="inlineStr">
        <is>
          <t>VODKA KETEL ONE PEACH &amp; ORANGE 750ML</t>
        </is>
      </c>
      <c r="G4306" t="n">
        <v>3446</v>
      </c>
      <c r="H4306" t="n">
        <v>1</v>
      </c>
      <c r="I4306" t="inlineStr">
        <is>
          <t>GR</t>
        </is>
      </c>
      <c r="J4306" t="inlineStr">
        <is>
          <t>BEBIDAS</t>
        </is>
      </c>
      <c r="K4306" t="inlineStr">
        <is>
          <t>04/2025</t>
        </is>
      </c>
      <c r="L4306" t="n">
        <v>0</v>
      </c>
      <c r="M4306" s="551" t="n">
        <v>-693593</v>
      </c>
      <c r="N4306" t="n">
        <v>0</v>
      </c>
      <c r="O4306" t="n">
        <v>0</v>
      </c>
      <c r="P4306" t="n">
        <v>69</v>
      </c>
    </row>
    <row r="4307">
      <c r="A4307" t="n">
        <v>33064</v>
      </c>
      <c r="B4307" t="n">
        <v>122</v>
      </c>
      <c r="C4307" t="inlineStr">
        <is>
          <t>Arcos</t>
        </is>
      </c>
      <c r="D4307" s="551" t="n">
        <v>45778</v>
      </c>
      <c r="E4307" t="n">
        <v>18360</v>
      </c>
      <c r="F4307" t="inlineStr">
        <is>
          <t>GIN STAR OF BOMBAY 750ML</t>
        </is>
      </c>
      <c r="G4307" t="n">
        <v>3277</v>
      </c>
      <c r="H4307" t="n">
        <v>0.4</v>
      </c>
      <c r="I4307" t="inlineStr">
        <is>
          <t>UN</t>
        </is>
      </c>
      <c r="J4307" t="inlineStr">
        <is>
          <t>BEBIDAS</t>
        </is>
      </c>
      <c r="K4307" t="inlineStr">
        <is>
          <t>04/2025</t>
        </is>
      </c>
      <c r="L4307" t="n">
        <v>0</v>
      </c>
      <c r="M4307" s="551" t="n">
        <v>-693593</v>
      </c>
      <c r="N4307" t="n">
        <v>0</v>
      </c>
      <c r="O4307" t="n">
        <v>0</v>
      </c>
      <c r="P4307" t="n">
        <v>68.72</v>
      </c>
    </row>
    <row r="4308">
      <c r="A4308" t="n">
        <v>33256</v>
      </c>
      <c r="B4308" t="n">
        <v>122</v>
      </c>
      <c r="C4308" t="inlineStr">
        <is>
          <t>Arcos</t>
        </is>
      </c>
      <c r="D4308" s="551" t="n">
        <v>45778</v>
      </c>
      <c r="E4308" t="n">
        <v>19787</v>
      </c>
      <c r="F4308" t="inlineStr">
        <is>
          <t>ABACAXI PEROLA KG</t>
        </is>
      </c>
      <c r="G4308" t="n">
        <v>2471</v>
      </c>
      <c r="H4308" t="n">
        <v>11.66</v>
      </c>
      <c r="I4308" t="inlineStr">
        <is>
          <t>KG</t>
        </is>
      </c>
      <c r="J4308" t="inlineStr">
        <is>
          <t>ALIMENTOS</t>
        </is>
      </c>
      <c r="K4308" t="inlineStr">
        <is>
          <t>04/2025</t>
        </is>
      </c>
      <c r="L4308" t="n">
        <v>5.89</v>
      </c>
      <c r="M4308" s="551" t="n">
        <v>45776</v>
      </c>
      <c r="N4308" t="n">
        <v>5</v>
      </c>
      <c r="O4308" t="n">
        <v>2.35</v>
      </c>
      <c r="P4308" t="n">
        <v>68.68000000000001</v>
      </c>
    </row>
    <row r="4309">
      <c r="A4309" t="n">
        <v>33177</v>
      </c>
      <c r="B4309" t="n">
        <v>122</v>
      </c>
      <c r="C4309" t="inlineStr">
        <is>
          <t>Arcos</t>
        </is>
      </c>
      <c r="D4309" s="551" t="n">
        <v>45778</v>
      </c>
      <c r="E4309" t="n">
        <v>23826</v>
      </c>
      <c r="F4309" t="inlineStr">
        <is>
          <t>BISCOITO DE MAIZENA NESTLE TOSTINES 200G</t>
        </is>
      </c>
      <c r="G4309" t="n">
        <v>2073</v>
      </c>
      <c r="H4309" t="n">
        <v>10</v>
      </c>
      <c r="I4309" t="inlineStr">
        <is>
          <t>PC</t>
        </is>
      </c>
      <c r="J4309" t="inlineStr">
        <is>
          <t>ALIMENTOS</t>
        </is>
      </c>
      <c r="K4309" t="inlineStr">
        <is>
          <t>04/2025</t>
        </is>
      </c>
      <c r="L4309" t="n">
        <v>6.8</v>
      </c>
      <c r="M4309" s="551" t="n">
        <v>45754</v>
      </c>
      <c r="N4309" t="n">
        <v>0</v>
      </c>
      <c r="O4309" t="n">
        <v>2.69</v>
      </c>
      <c r="P4309" t="n">
        <v>68</v>
      </c>
    </row>
    <row r="4310">
      <c r="A4310" t="n">
        <v>33306</v>
      </c>
      <c r="B4310" t="n">
        <v>122</v>
      </c>
      <c r="C4310" t="inlineStr">
        <is>
          <t>Arcos</t>
        </is>
      </c>
      <c r="D4310" s="551" t="n">
        <v>45778</v>
      </c>
      <c r="E4310" t="n">
        <v>19549</v>
      </c>
      <c r="F4310" t="inlineStr">
        <is>
          <t>TOMATE CARMEM GRAUDO KG</t>
        </is>
      </c>
      <c r="G4310" t="n">
        <v>2667</v>
      </c>
      <c r="H4310" t="n">
        <v>8.1</v>
      </c>
      <c r="I4310" t="inlineStr">
        <is>
          <t>KG</t>
        </is>
      </c>
      <c r="J4310" t="inlineStr">
        <is>
          <t>ALIMENTOS</t>
        </is>
      </c>
      <c r="K4310" t="inlineStr">
        <is>
          <t>04/2025</t>
        </is>
      </c>
      <c r="L4310" t="n">
        <v>8.32</v>
      </c>
      <c r="M4310" s="551" t="n">
        <v>45776</v>
      </c>
      <c r="N4310" t="n">
        <v>6.5</v>
      </c>
      <c r="O4310" t="n">
        <v>6.5</v>
      </c>
      <c r="P4310" t="n">
        <v>67.39</v>
      </c>
    </row>
    <row r="4311">
      <c r="A4311" t="n">
        <v>33209</v>
      </c>
      <c r="B4311" t="n">
        <v>122</v>
      </c>
      <c r="C4311" t="inlineStr">
        <is>
          <t>Arcos</t>
        </is>
      </c>
      <c r="D4311" s="551" t="n">
        <v>45778</v>
      </c>
      <c r="E4311" t="n">
        <v>20022</v>
      </c>
      <c r="F4311" t="inlineStr">
        <is>
          <t>FERMENTO QUIMICO ROYAL 250G</t>
        </is>
      </c>
      <c r="G4311" t="n">
        <v>2340</v>
      </c>
      <c r="H4311" t="n">
        <v>7</v>
      </c>
      <c r="I4311" t="inlineStr">
        <is>
          <t>UN</t>
        </is>
      </c>
      <c r="J4311" t="inlineStr">
        <is>
          <t>ALIMENTOS</t>
        </is>
      </c>
      <c r="K4311" t="inlineStr">
        <is>
          <t>04/2025</t>
        </is>
      </c>
      <c r="L4311" t="n">
        <v>9.35</v>
      </c>
      <c r="M4311" s="551" t="n">
        <v>45769</v>
      </c>
      <c r="N4311" t="n">
        <v>9.35</v>
      </c>
      <c r="O4311" t="n">
        <v>9.35</v>
      </c>
      <c r="P4311" t="n">
        <v>65.45</v>
      </c>
    </row>
    <row r="4312">
      <c r="A4312" t="n">
        <v>33278</v>
      </c>
      <c r="B4312" t="n">
        <v>122</v>
      </c>
      <c r="C4312" t="inlineStr">
        <is>
          <t>Arcos</t>
        </is>
      </c>
      <c r="D4312" s="551" t="n">
        <v>45778</v>
      </c>
      <c r="E4312" t="n">
        <v>19485</v>
      </c>
      <c r="F4312" t="inlineStr">
        <is>
          <t>ENDRO DILL KG</t>
        </is>
      </c>
      <c r="G4312" t="n">
        <v>2721</v>
      </c>
      <c r="H4312" t="n">
        <v>0.82</v>
      </c>
      <c r="I4312" t="inlineStr">
        <is>
          <t>KG</t>
        </is>
      </c>
      <c r="J4312" t="inlineStr">
        <is>
          <t>ALIMENTOS</t>
        </is>
      </c>
      <c r="K4312" t="inlineStr">
        <is>
          <t>04/2025</t>
        </is>
      </c>
      <c r="L4312" t="n">
        <v>77.22</v>
      </c>
      <c r="M4312" s="551" t="n">
        <v>45776</v>
      </c>
      <c r="N4312" t="n">
        <v>60</v>
      </c>
      <c r="O4312" t="n">
        <v>266.67</v>
      </c>
      <c r="P4312" t="n">
        <v>63.32</v>
      </c>
    </row>
    <row r="4313">
      <c r="A4313" t="n">
        <v>33183</v>
      </c>
      <c r="B4313" t="n">
        <v>122</v>
      </c>
      <c r="C4313" t="inlineStr">
        <is>
          <t>Arcos</t>
        </is>
      </c>
      <c r="D4313" s="551" t="n">
        <v>45778</v>
      </c>
      <c r="E4313" t="n">
        <v>19872</v>
      </c>
      <c r="F4313" t="inlineStr">
        <is>
          <t>CARDAMOMO EM GRÃO</t>
        </is>
      </c>
      <c r="G4313" t="n">
        <v>2401</v>
      </c>
      <c r="H4313" t="n">
        <v>1.5</v>
      </c>
      <c r="I4313" t="inlineStr">
        <is>
          <t>KG</t>
        </is>
      </c>
      <c r="J4313" t="inlineStr">
        <is>
          <t>ALIMENTOS</t>
        </is>
      </c>
      <c r="K4313" t="inlineStr">
        <is>
          <t>04/2025</t>
        </is>
      </c>
      <c r="L4313" t="n">
        <v>0</v>
      </c>
      <c r="M4313" s="551" t="n">
        <v>-693593</v>
      </c>
      <c r="N4313" t="n">
        <v>0</v>
      </c>
      <c r="O4313" t="n">
        <v>0</v>
      </c>
      <c r="P4313" t="n">
        <v>62.25</v>
      </c>
    </row>
    <row r="4314">
      <c r="A4314" t="n">
        <v>33220</v>
      </c>
      <c r="B4314" t="n">
        <v>122</v>
      </c>
      <c r="C4314" t="inlineStr">
        <is>
          <t>Arcos</t>
        </is>
      </c>
      <c r="D4314" s="551" t="n">
        <v>45778</v>
      </c>
      <c r="E4314" t="n">
        <v>20136</v>
      </c>
      <c r="F4314" t="inlineStr">
        <is>
          <t>MACARRAO ESPAGUETE C/ OVOS ADRIA C/500G</t>
        </is>
      </c>
      <c r="G4314" t="n">
        <v>2284</v>
      </c>
      <c r="H4314" t="n">
        <v>12</v>
      </c>
      <c r="I4314" t="inlineStr">
        <is>
          <t>PC</t>
        </is>
      </c>
      <c r="J4314" t="inlineStr">
        <is>
          <t>ALIMENTOS</t>
        </is>
      </c>
      <c r="K4314" t="inlineStr">
        <is>
          <t>04/2025</t>
        </is>
      </c>
      <c r="L4314" t="n">
        <v>5.13</v>
      </c>
      <c r="M4314" s="551" t="n">
        <v>45776</v>
      </c>
      <c r="N4314" t="n">
        <v>4.2</v>
      </c>
      <c r="O4314" t="n">
        <v>4.2</v>
      </c>
      <c r="P4314" t="n">
        <v>61.56</v>
      </c>
    </row>
    <row r="4315">
      <c r="A4315" t="n">
        <v>33252</v>
      </c>
      <c r="B4315" t="n">
        <v>122</v>
      </c>
      <c r="C4315" t="inlineStr">
        <is>
          <t>Arcos</t>
        </is>
      </c>
      <c r="D4315" s="551" t="n">
        <v>45778</v>
      </c>
      <c r="E4315" t="n">
        <v>20202</v>
      </c>
      <c r="F4315" t="inlineStr">
        <is>
          <t>VINAGRE DE ARROZ CASTELO 750ML UN</t>
        </is>
      </c>
      <c r="G4315" t="n">
        <v>2255</v>
      </c>
      <c r="H4315" t="n">
        <v>9</v>
      </c>
      <c r="I4315" t="inlineStr">
        <is>
          <t>UN</t>
        </is>
      </c>
      <c r="J4315" t="inlineStr">
        <is>
          <t>ALIMENTOS</t>
        </is>
      </c>
      <c r="K4315" t="inlineStr">
        <is>
          <t>04/2025</t>
        </is>
      </c>
      <c r="L4315" t="n">
        <v>6.78</v>
      </c>
      <c r="M4315" s="551" t="n">
        <v>45776</v>
      </c>
      <c r="N4315" t="n">
        <v>6.78</v>
      </c>
      <c r="O4315" t="n">
        <v>6.78</v>
      </c>
      <c r="P4315" t="n">
        <v>61.02</v>
      </c>
    </row>
    <row r="4316">
      <c r="A4316" t="n">
        <v>33273</v>
      </c>
      <c r="B4316" t="n">
        <v>122</v>
      </c>
      <c r="C4316" t="inlineStr">
        <is>
          <t>Arcos</t>
        </is>
      </c>
      <c r="D4316" s="551" t="n">
        <v>45778</v>
      </c>
      <c r="E4316" t="n">
        <v>19623</v>
      </c>
      <c r="F4316" t="inlineStr">
        <is>
          <t>CEBOLA ROXA KG</t>
        </is>
      </c>
      <c r="G4316" t="n">
        <v>2611</v>
      </c>
      <c r="H4316" t="n">
        <v>10.8</v>
      </c>
      <c r="I4316" t="inlineStr">
        <is>
          <t>KG</t>
        </is>
      </c>
      <c r="J4316" t="inlineStr">
        <is>
          <t>ALIMENTOS</t>
        </is>
      </c>
      <c r="K4316" t="inlineStr">
        <is>
          <t>04/2025</t>
        </is>
      </c>
      <c r="L4316" t="n">
        <v>5.61</v>
      </c>
      <c r="M4316" s="551" t="n">
        <v>45776</v>
      </c>
      <c r="N4316" t="n">
        <v>5</v>
      </c>
      <c r="O4316" t="n">
        <v>5.23</v>
      </c>
      <c r="P4316" t="n">
        <v>60.59</v>
      </c>
    </row>
    <row r="4317">
      <c r="A4317" t="n">
        <v>33116</v>
      </c>
      <c r="B4317" t="n">
        <v>122</v>
      </c>
      <c r="C4317" t="inlineStr">
        <is>
          <t>Arcos</t>
        </is>
      </c>
      <c r="D4317" s="551" t="n">
        <v>45778</v>
      </c>
      <c r="E4317" t="n">
        <v>18178</v>
      </c>
      <c r="F4317" t="inlineStr">
        <is>
          <t>VODKA KETEL ONE CUCUMBER &amp; MINT 750ML</t>
        </is>
      </c>
      <c r="G4317" t="n">
        <v>3444</v>
      </c>
      <c r="H4317" t="n">
        <v>1</v>
      </c>
      <c r="I4317" t="inlineStr">
        <is>
          <t>GR</t>
        </is>
      </c>
      <c r="J4317" t="inlineStr">
        <is>
          <t>BEBIDAS</t>
        </is>
      </c>
      <c r="K4317" t="inlineStr">
        <is>
          <t>04/2025</t>
        </is>
      </c>
      <c r="L4317" t="n">
        <v>0</v>
      </c>
      <c r="M4317" s="551" t="n">
        <v>-693593</v>
      </c>
      <c r="N4317" t="n">
        <v>0</v>
      </c>
      <c r="O4317" t="n">
        <v>59.9</v>
      </c>
      <c r="P4317" t="n">
        <v>59.9</v>
      </c>
    </row>
    <row r="4318">
      <c r="A4318" t="n">
        <v>33037</v>
      </c>
      <c r="B4318" t="n">
        <v>122</v>
      </c>
      <c r="C4318" t="inlineStr">
        <is>
          <t>Arcos</t>
        </is>
      </c>
      <c r="D4318" s="551" t="n">
        <v>45778</v>
      </c>
      <c r="E4318" t="n">
        <v>18552</v>
      </c>
      <c r="F4318" t="inlineStr">
        <is>
          <t>APERITIVO ABSINTO HABITUE 720ML</t>
        </is>
      </c>
      <c r="G4318" t="n">
        <v>3128</v>
      </c>
      <c r="H4318" t="n">
        <v>2</v>
      </c>
      <c r="I4318" t="inlineStr">
        <is>
          <t>GR</t>
        </is>
      </c>
      <c r="J4318" t="inlineStr">
        <is>
          <t>BEBIDAS</t>
        </is>
      </c>
      <c r="K4318" t="inlineStr">
        <is>
          <t>04/2025</t>
        </is>
      </c>
      <c r="L4318" t="n">
        <v>0</v>
      </c>
      <c r="M4318" s="551" t="n">
        <v>-693593</v>
      </c>
      <c r="N4318" t="n">
        <v>0</v>
      </c>
      <c r="O4318" t="n">
        <v>0</v>
      </c>
      <c r="P4318" t="n">
        <v>58.18</v>
      </c>
    </row>
    <row r="4319">
      <c r="A4319" t="n">
        <v>33271</v>
      </c>
      <c r="B4319" t="n">
        <v>122</v>
      </c>
      <c r="C4319" t="inlineStr">
        <is>
          <t>Arcos</t>
        </is>
      </c>
      <c r="D4319" s="551" t="n">
        <v>45778</v>
      </c>
      <c r="E4319" t="n">
        <v>26713</v>
      </c>
      <c r="F4319" t="inlineStr">
        <is>
          <t>CAMOMILA DESIDRATADA KG</t>
        </is>
      </c>
      <c r="G4319" t="n">
        <v>6867</v>
      </c>
      <c r="H4319" t="n">
        <v>1</v>
      </c>
      <c r="I4319" t="inlineStr">
        <is>
          <t>KG</t>
        </is>
      </c>
      <c r="J4319" t="inlineStr">
        <is>
          <t>ALIMENTOS</t>
        </is>
      </c>
      <c r="K4319" t="inlineStr">
        <is>
          <t>04/2025</t>
        </is>
      </c>
      <c r="L4319" t="n">
        <v>55</v>
      </c>
      <c r="M4319" s="551" t="n">
        <v>45763</v>
      </c>
      <c r="N4319" t="n">
        <v>55</v>
      </c>
      <c r="O4319" t="n">
        <v>55</v>
      </c>
      <c r="P4319" t="n">
        <v>55</v>
      </c>
    </row>
    <row r="4320">
      <c r="A4320" t="n">
        <v>33303</v>
      </c>
      <c r="B4320" t="n">
        <v>122</v>
      </c>
      <c r="C4320" t="inlineStr">
        <is>
          <t>Arcos</t>
        </is>
      </c>
      <c r="D4320" s="551" t="n">
        <v>45778</v>
      </c>
      <c r="E4320" t="n">
        <v>19453</v>
      </c>
      <c r="F4320" t="inlineStr">
        <is>
          <t>RUCULA HIGIENIZADO KG</t>
        </is>
      </c>
      <c r="G4320" t="n">
        <v>2752</v>
      </c>
      <c r="H4320" t="n">
        <v>3.54</v>
      </c>
      <c r="I4320" t="inlineStr">
        <is>
          <t>KG</t>
        </is>
      </c>
      <c r="J4320" t="inlineStr">
        <is>
          <t>ALIMENTOS</t>
        </is>
      </c>
      <c r="K4320" t="inlineStr">
        <is>
          <t>04/2025</t>
        </is>
      </c>
      <c r="L4320" t="n">
        <v>15.46</v>
      </c>
      <c r="M4320" s="551" t="n">
        <v>45772</v>
      </c>
      <c r="N4320" t="n">
        <v>19.5</v>
      </c>
      <c r="O4320" t="n">
        <v>14.4</v>
      </c>
      <c r="P4320" t="n">
        <v>54.73</v>
      </c>
    </row>
    <row r="4321">
      <c r="A4321" t="n">
        <v>33290</v>
      </c>
      <c r="B4321" t="n">
        <v>122</v>
      </c>
      <c r="C4321" t="inlineStr">
        <is>
          <t>Arcos</t>
        </is>
      </c>
      <c r="D4321" s="551" t="n">
        <v>45778</v>
      </c>
      <c r="E4321" t="n">
        <v>19737</v>
      </c>
      <c r="F4321" t="inlineStr">
        <is>
          <t>MELAO KG</t>
        </is>
      </c>
      <c r="G4321" t="n">
        <v>2516</v>
      </c>
      <c r="H4321" t="n">
        <v>9.06</v>
      </c>
      <c r="I4321" t="inlineStr">
        <is>
          <t>KG</t>
        </is>
      </c>
      <c r="J4321" t="inlineStr">
        <is>
          <t>ALIMENTOS</t>
        </is>
      </c>
      <c r="K4321" t="inlineStr">
        <is>
          <t>04/2025</t>
        </is>
      </c>
      <c r="L4321" t="n">
        <v>6.01</v>
      </c>
      <c r="M4321" s="551" t="n">
        <v>45776</v>
      </c>
      <c r="N4321" t="n">
        <v>6</v>
      </c>
      <c r="O4321" t="n">
        <v>6</v>
      </c>
      <c r="P4321" t="n">
        <v>54.45</v>
      </c>
    </row>
    <row r="4322">
      <c r="A4322" t="n">
        <v>33107</v>
      </c>
      <c r="B4322" t="n">
        <v>122</v>
      </c>
      <c r="C4322" t="inlineStr">
        <is>
          <t>Arcos</t>
        </is>
      </c>
      <c r="D4322" s="551" t="n">
        <v>45778</v>
      </c>
      <c r="E4322" t="n">
        <v>18210</v>
      </c>
      <c r="F4322" t="inlineStr">
        <is>
          <t>VERMOUTH MARTINI ROSATO 995ML</t>
        </is>
      </c>
      <c r="G4322" t="n">
        <v>3417</v>
      </c>
      <c r="H4322" t="n">
        <v>2</v>
      </c>
      <c r="I4322" t="inlineStr">
        <is>
          <t>UN</t>
        </is>
      </c>
      <c r="J4322" t="inlineStr">
        <is>
          <t>BEBIDAS</t>
        </is>
      </c>
      <c r="K4322" t="inlineStr">
        <is>
          <t>04/2025</t>
        </is>
      </c>
      <c r="L4322" t="n">
        <v>0</v>
      </c>
      <c r="M4322" s="551" t="n">
        <v>-693593</v>
      </c>
      <c r="N4322" t="n">
        <v>0</v>
      </c>
      <c r="O4322" t="n">
        <v>0</v>
      </c>
      <c r="P4322" t="n">
        <v>54.3</v>
      </c>
    </row>
    <row r="4323">
      <c r="A4323" t="n">
        <v>33112</v>
      </c>
      <c r="B4323" t="n">
        <v>122</v>
      </c>
      <c r="C4323" t="inlineStr">
        <is>
          <t>Arcos</t>
        </is>
      </c>
      <c r="D4323" s="551" t="n">
        <v>45778</v>
      </c>
      <c r="E4323" t="n">
        <v>18184</v>
      </c>
      <c r="F4323" t="inlineStr">
        <is>
          <t>VODKA CIROC DE RED BERRY 750ML</t>
        </is>
      </c>
      <c r="G4323" t="n">
        <v>3439</v>
      </c>
      <c r="H4323" t="n">
        <v>0.68</v>
      </c>
      <c r="I4323" t="inlineStr">
        <is>
          <t>GR</t>
        </is>
      </c>
      <c r="J4323" t="inlineStr">
        <is>
          <t>BEBIDAS</t>
        </is>
      </c>
      <c r="K4323" t="inlineStr">
        <is>
          <t>04/2025</t>
        </is>
      </c>
      <c r="L4323" t="n">
        <v>0</v>
      </c>
      <c r="M4323" s="551" t="n">
        <v>-693593</v>
      </c>
      <c r="N4323" t="n">
        <v>0</v>
      </c>
      <c r="O4323" t="n">
        <v>191.58</v>
      </c>
      <c r="P4323" t="n">
        <v>54.22</v>
      </c>
    </row>
    <row r="4324">
      <c r="A4324" t="n">
        <v>33212</v>
      </c>
      <c r="B4324" t="n">
        <v>122</v>
      </c>
      <c r="C4324" t="inlineStr">
        <is>
          <t>Arcos</t>
        </is>
      </c>
      <c r="D4324" s="551" t="n">
        <v>45778</v>
      </c>
      <c r="E4324" t="n">
        <v>20892</v>
      </c>
      <c r="F4324" t="inlineStr">
        <is>
          <t>GELATINA S/ SABOR EM FOLHA INCOLOR OETKER 10G</t>
        </is>
      </c>
      <c r="G4324" t="n">
        <v>2039</v>
      </c>
      <c r="H4324" t="n">
        <v>4</v>
      </c>
      <c r="I4324" t="inlineStr">
        <is>
          <t>UN</t>
        </is>
      </c>
      <c r="J4324" t="inlineStr">
        <is>
          <t>ALIMENTOS</t>
        </is>
      </c>
      <c r="K4324" t="inlineStr">
        <is>
          <t>04/2025</t>
        </is>
      </c>
      <c r="L4324" t="n">
        <v>13.35</v>
      </c>
      <c r="M4324" s="551" t="n">
        <v>45762</v>
      </c>
      <c r="N4324" t="n">
        <v>13.3</v>
      </c>
      <c r="O4324" t="n">
        <v>13.3</v>
      </c>
      <c r="P4324" t="n">
        <v>53.4</v>
      </c>
    </row>
    <row r="4325">
      <c r="A4325" t="n">
        <v>33316</v>
      </c>
      <c r="B4325" t="n">
        <v>122</v>
      </c>
      <c r="C4325" t="inlineStr">
        <is>
          <t>Arcos</t>
        </is>
      </c>
      <c r="D4325" s="551" t="n">
        <v>45778</v>
      </c>
      <c r="E4325" t="n">
        <v>19415</v>
      </c>
      <c r="F4325" t="inlineStr">
        <is>
          <t>MARGARINA COM SAL QUALY 500G UN</t>
        </is>
      </c>
      <c r="G4325" t="n">
        <v>2759</v>
      </c>
      <c r="H4325" t="n">
        <v>7</v>
      </c>
      <c r="I4325" t="inlineStr">
        <is>
          <t>UN</t>
        </is>
      </c>
      <c r="J4325" t="inlineStr">
        <is>
          <t>ALIMENTOS</t>
        </is>
      </c>
      <c r="K4325" t="inlineStr">
        <is>
          <t>04/2025</t>
        </is>
      </c>
      <c r="L4325" t="n">
        <v>7.59</v>
      </c>
      <c r="M4325" s="551" t="n">
        <v>45762</v>
      </c>
      <c r="N4325" t="n">
        <v>7.59</v>
      </c>
      <c r="O4325" t="n">
        <v>7.8</v>
      </c>
      <c r="P4325" t="n">
        <v>53.13</v>
      </c>
    </row>
    <row r="4326">
      <c r="A4326" t="n">
        <v>33292</v>
      </c>
      <c r="B4326" t="n">
        <v>122</v>
      </c>
      <c r="C4326" t="inlineStr">
        <is>
          <t>Arcos</t>
        </is>
      </c>
      <c r="D4326" s="551" t="n">
        <v>45778</v>
      </c>
      <c r="E4326" t="n">
        <v>24394</v>
      </c>
      <c r="F4326" t="inlineStr">
        <is>
          <t>OVO BRANCO UN</t>
        </is>
      </c>
      <c r="G4326" t="n">
        <v>2753</v>
      </c>
      <c r="H4326" t="n">
        <v>60</v>
      </c>
      <c r="I4326" t="inlineStr">
        <is>
          <t>UN</t>
        </is>
      </c>
      <c r="J4326" t="inlineStr">
        <is>
          <t>ALIMENTOS</t>
        </is>
      </c>
      <c r="K4326" t="inlineStr">
        <is>
          <t>04/2025</t>
        </is>
      </c>
      <c r="L4326" t="n">
        <v>0.87</v>
      </c>
      <c r="M4326" s="551" t="n">
        <v>45776</v>
      </c>
      <c r="N4326" t="n">
        <v>0.8</v>
      </c>
      <c r="O4326" t="n">
        <v>0.85</v>
      </c>
      <c r="P4326" t="n">
        <v>52.2</v>
      </c>
    </row>
    <row r="4327">
      <c r="A4327" t="n">
        <v>33288</v>
      </c>
      <c r="B4327" t="n">
        <v>122</v>
      </c>
      <c r="C4327" t="inlineStr">
        <is>
          <t>Arcos</t>
        </is>
      </c>
      <c r="D4327" s="551" t="n">
        <v>45778</v>
      </c>
      <c r="E4327" t="n">
        <v>24326</v>
      </c>
      <c r="F4327" t="inlineStr">
        <is>
          <t>LIMAO TAHITI KG</t>
        </is>
      </c>
      <c r="G4327" t="n">
        <v>2499</v>
      </c>
      <c r="H4327" t="n">
        <v>22.56</v>
      </c>
      <c r="I4327" t="inlineStr">
        <is>
          <t>KG</t>
        </is>
      </c>
      <c r="J4327" t="inlineStr">
        <is>
          <t>ALIMENTOS</t>
        </is>
      </c>
      <c r="K4327" t="inlineStr">
        <is>
          <t>04/2025</t>
        </is>
      </c>
      <c r="L4327" t="n">
        <v>2.28</v>
      </c>
      <c r="M4327" s="551" t="n">
        <v>45776</v>
      </c>
      <c r="N4327" t="n">
        <v>2.5</v>
      </c>
      <c r="O4327" t="n">
        <v>2.5</v>
      </c>
      <c r="P4327" t="n">
        <v>51.44</v>
      </c>
    </row>
    <row r="4328">
      <c r="A4328" t="n">
        <v>33114</v>
      </c>
      <c r="B4328" t="n">
        <v>122</v>
      </c>
      <c r="C4328" t="inlineStr">
        <is>
          <t>Arcos</t>
        </is>
      </c>
      <c r="D4328" s="551" t="n">
        <v>45778</v>
      </c>
      <c r="E4328" t="n">
        <v>18180</v>
      </c>
      <c r="F4328" t="inlineStr">
        <is>
          <t>VODKA GREY GOOSE NATURAL 750ML</t>
        </is>
      </c>
      <c r="G4328" t="n">
        <v>3442</v>
      </c>
      <c r="H4328" t="n">
        <v>0.46</v>
      </c>
      <c r="I4328" t="inlineStr">
        <is>
          <t>GR</t>
        </is>
      </c>
      <c r="J4328" t="inlineStr">
        <is>
          <t>BEBIDAS</t>
        </is>
      </c>
      <c r="K4328" t="inlineStr">
        <is>
          <t>04/2025</t>
        </is>
      </c>
      <c r="L4328" t="n">
        <v>0</v>
      </c>
      <c r="M4328" s="551" t="n">
        <v>-693593</v>
      </c>
      <c r="N4328" t="n">
        <v>0</v>
      </c>
      <c r="O4328" t="n">
        <v>109.9</v>
      </c>
      <c r="P4328" t="n">
        <v>50.6</v>
      </c>
    </row>
    <row r="4329">
      <c r="A4329" t="n">
        <v>33226</v>
      </c>
      <c r="B4329" t="n">
        <v>122</v>
      </c>
      <c r="C4329" t="inlineStr">
        <is>
          <t>Arcos</t>
        </is>
      </c>
      <c r="D4329" s="551" t="n">
        <v>45778</v>
      </c>
      <c r="E4329" t="n">
        <v>20871</v>
      </c>
      <c r="F4329" t="inlineStr">
        <is>
          <t>MELADO DE CANA JR C/1,3KG</t>
        </is>
      </c>
      <c r="G4329" t="n">
        <v>2043</v>
      </c>
      <c r="H4329" t="n">
        <v>2</v>
      </c>
      <c r="I4329" t="inlineStr">
        <is>
          <t>PT</t>
        </is>
      </c>
      <c r="J4329" t="inlineStr">
        <is>
          <t>ALIMENTOS</t>
        </is>
      </c>
      <c r="K4329" t="inlineStr">
        <is>
          <t>04/2025</t>
        </is>
      </c>
      <c r="L4329" t="n">
        <v>24.68</v>
      </c>
      <c r="M4329" s="551" t="n">
        <v>45777</v>
      </c>
      <c r="N4329" t="n">
        <v>0</v>
      </c>
      <c r="O4329" t="n">
        <v>0</v>
      </c>
      <c r="P4329" t="n">
        <v>49.36</v>
      </c>
    </row>
    <row r="4330">
      <c r="A4330" t="n">
        <v>33291</v>
      </c>
      <c r="B4330" t="n">
        <v>122</v>
      </c>
      <c r="C4330" t="inlineStr">
        <is>
          <t>Arcos</t>
        </is>
      </c>
      <c r="D4330" s="551" t="n">
        <v>45778</v>
      </c>
      <c r="E4330" t="n">
        <v>19730</v>
      </c>
      <c r="F4330" t="inlineStr">
        <is>
          <t>MORANGO KG</t>
        </is>
      </c>
      <c r="G4330" t="n">
        <v>2523</v>
      </c>
      <c r="H4330" t="n">
        <v>1.7</v>
      </c>
      <c r="I4330" t="inlineStr">
        <is>
          <t>KG</t>
        </is>
      </c>
      <c r="J4330" t="inlineStr">
        <is>
          <t>ALIMENTOS</t>
        </is>
      </c>
      <c r="K4330" t="inlineStr">
        <is>
          <t>04/2025</t>
        </is>
      </c>
      <c r="L4330" t="n">
        <v>29.01</v>
      </c>
      <c r="M4330" s="551" t="n">
        <v>45776</v>
      </c>
      <c r="N4330" t="n">
        <v>28</v>
      </c>
      <c r="O4330" t="n">
        <v>26.87</v>
      </c>
      <c r="P4330" t="n">
        <v>49.32</v>
      </c>
    </row>
    <row r="4331">
      <c r="A4331" t="n">
        <v>33274</v>
      </c>
      <c r="B4331" t="n">
        <v>122</v>
      </c>
      <c r="C4331" t="inlineStr">
        <is>
          <t>Arcos</t>
        </is>
      </c>
      <c r="D4331" s="551" t="n">
        <v>45778</v>
      </c>
      <c r="E4331" t="n">
        <v>19488</v>
      </c>
      <c r="F4331" t="inlineStr">
        <is>
          <t>CEBOLINHA KG</t>
        </is>
      </c>
      <c r="G4331" t="n">
        <v>2720</v>
      </c>
      <c r="H4331" t="n">
        <v>2.6</v>
      </c>
      <c r="I4331" t="inlineStr">
        <is>
          <t>KG</t>
        </is>
      </c>
      <c r="J4331" t="inlineStr">
        <is>
          <t>ALIMENTOS</t>
        </is>
      </c>
      <c r="K4331" t="inlineStr">
        <is>
          <t>04/2025</t>
        </is>
      </c>
      <c r="L4331" t="n">
        <v>18.86</v>
      </c>
      <c r="M4331" s="551" t="n">
        <v>45776</v>
      </c>
      <c r="N4331" t="n">
        <v>10</v>
      </c>
      <c r="O4331" t="n">
        <v>10.23</v>
      </c>
      <c r="P4331" t="n">
        <v>49.04</v>
      </c>
    </row>
    <row r="4332">
      <c r="A4332" t="n">
        <v>33302</v>
      </c>
      <c r="B4332" t="n">
        <v>122</v>
      </c>
      <c r="C4332" t="inlineStr">
        <is>
          <t>Arcos</t>
        </is>
      </c>
      <c r="D4332" s="551" t="n">
        <v>45778</v>
      </c>
      <c r="E4332" t="n">
        <v>19721</v>
      </c>
      <c r="F4332" t="inlineStr">
        <is>
          <t>ROMA KG</t>
        </is>
      </c>
      <c r="G4332" t="n">
        <v>2533</v>
      </c>
      <c r="H4332" t="n">
        <v>1.42</v>
      </c>
      <c r="I4332" t="inlineStr">
        <is>
          <t>KG</t>
        </is>
      </c>
      <c r="J4332" t="inlineStr">
        <is>
          <t>ALIMENTOS</t>
        </is>
      </c>
      <c r="K4332" t="inlineStr">
        <is>
          <t>04/2025</t>
        </is>
      </c>
      <c r="L4332" t="n">
        <v>34.1</v>
      </c>
      <c r="M4332" s="551" t="n">
        <v>45776</v>
      </c>
      <c r="N4332" t="n">
        <v>36.4</v>
      </c>
      <c r="O4332" t="n">
        <v>36.4</v>
      </c>
      <c r="P4332" t="n">
        <v>48.42</v>
      </c>
    </row>
    <row r="4333">
      <c r="A4333" t="n">
        <v>33210</v>
      </c>
      <c r="B4333" t="n">
        <v>122</v>
      </c>
      <c r="C4333" t="inlineStr">
        <is>
          <t>Arcos</t>
        </is>
      </c>
      <c r="D4333" s="551" t="n">
        <v>45778</v>
      </c>
      <c r="E4333" t="n">
        <v>24272</v>
      </c>
      <c r="F4333" t="inlineStr">
        <is>
          <t>FLOR DE SAL KG</t>
        </is>
      </c>
      <c r="G4333" t="n">
        <v>2341</v>
      </c>
      <c r="H4333" t="n">
        <v>2</v>
      </c>
      <c r="I4333" t="inlineStr">
        <is>
          <t>KG</t>
        </is>
      </c>
      <c r="J4333" t="inlineStr">
        <is>
          <t>ALIMENTOS</t>
        </is>
      </c>
      <c r="K4333" t="inlineStr">
        <is>
          <t>04/2025</t>
        </is>
      </c>
      <c r="L4333" t="n">
        <v>24</v>
      </c>
      <c r="M4333" s="551" t="n">
        <v>45748</v>
      </c>
      <c r="N4333" t="n">
        <v>24</v>
      </c>
      <c r="O4333" t="n">
        <v>24.2</v>
      </c>
      <c r="P4333" t="n">
        <v>48</v>
      </c>
    </row>
    <row r="4334">
      <c r="A4334" t="n">
        <v>33200</v>
      </c>
      <c r="B4334" t="n">
        <v>122</v>
      </c>
      <c r="C4334" t="inlineStr">
        <is>
          <t>Arcos</t>
        </is>
      </c>
      <c r="D4334" s="551" t="n">
        <v>45778</v>
      </c>
      <c r="E4334" t="n">
        <v>20029</v>
      </c>
      <c r="F4334" t="inlineStr">
        <is>
          <t>ESSENCIA DE BAUNILHA CEPERA 500ML</t>
        </is>
      </c>
      <c r="G4334" t="n">
        <v>2337</v>
      </c>
      <c r="H4334" t="n">
        <v>3</v>
      </c>
      <c r="I4334" t="inlineStr">
        <is>
          <t>FR</t>
        </is>
      </c>
      <c r="J4334" t="inlineStr">
        <is>
          <t>ALIMENTOS</t>
        </is>
      </c>
      <c r="K4334" t="inlineStr">
        <is>
          <t>04/2025</t>
        </is>
      </c>
      <c r="L4334" t="n">
        <v>0</v>
      </c>
      <c r="M4334" s="551" t="n">
        <v>45636</v>
      </c>
      <c r="N4334" t="n">
        <v>14.81</v>
      </c>
      <c r="O4334" t="n">
        <v>14.81</v>
      </c>
      <c r="P4334" t="n">
        <v>44.43</v>
      </c>
    </row>
    <row r="4335">
      <c r="A4335" t="n">
        <v>33221</v>
      </c>
      <c r="B4335" t="n">
        <v>122</v>
      </c>
      <c r="C4335" t="inlineStr">
        <is>
          <t>Arcos</t>
        </is>
      </c>
      <c r="D4335" s="551" t="n">
        <v>45778</v>
      </c>
      <c r="E4335" t="n">
        <v>20133</v>
      </c>
      <c r="F4335" t="inlineStr">
        <is>
          <t>MACARRAO FETTUCCINE DIVELLA C/500G</t>
        </is>
      </c>
      <c r="G4335" t="n">
        <v>2286</v>
      </c>
      <c r="H4335" t="n">
        <v>5</v>
      </c>
      <c r="I4335" t="inlineStr">
        <is>
          <t>PC</t>
        </is>
      </c>
      <c r="J4335" t="inlineStr">
        <is>
          <t>ALIMENTOS</t>
        </is>
      </c>
      <c r="K4335" t="inlineStr">
        <is>
          <t>04/2025</t>
        </is>
      </c>
      <c r="L4335" t="n">
        <v>8.85</v>
      </c>
      <c r="M4335" s="551" t="n">
        <v>45776</v>
      </c>
      <c r="N4335" t="n">
        <v>8.75</v>
      </c>
      <c r="O4335" t="n">
        <v>8.75</v>
      </c>
      <c r="P4335" t="n">
        <v>44.25</v>
      </c>
    </row>
    <row r="4336">
      <c r="A4336" t="n">
        <v>33153</v>
      </c>
      <c r="B4336" t="n">
        <v>122</v>
      </c>
      <c r="C4336" t="inlineStr">
        <is>
          <t>Arcos</t>
        </is>
      </c>
      <c r="D4336" s="551" t="n">
        <v>45778</v>
      </c>
      <c r="E4336" t="n">
        <v>26276</v>
      </c>
      <c r="F4336" t="inlineStr">
        <is>
          <t>ACIDO LATICO ALLIMENTARI KG</t>
        </is>
      </c>
      <c r="G4336" t="n">
        <v>6658</v>
      </c>
      <c r="H4336" t="n">
        <v>1</v>
      </c>
      <c r="I4336" t="inlineStr">
        <is>
          <t>KG</t>
        </is>
      </c>
      <c r="J4336" t="inlineStr">
        <is>
          <t>ALIMENTOS</t>
        </is>
      </c>
      <c r="K4336" t="inlineStr">
        <is>
          <t>04/2025</t>
        </is>
      </c>
      <c r="L4336" t="n">
        <v>0</v>
      </c>
      <c r="M4336" s="551" t="n">
        <v>45747</v>
      </c>
      <c r="N4336" t="n">
        <v>44</v>
      </c>
      <c r="O4336" t="n">
        <v>44</v>
      </c>
      <c r="P4336" t="n">
        <v>44</v>
      </c>
    </row>
    <row r="4337">
      <c r="A4337" t="n">
        <v>33170</v>
      </c>
      <c r="B4337" t="n">
        <v>122</v>
      </c>
      <c r="C4337" t="inlineStr">
        <is>
          <t>Arcos</t>
        </is>
      </c>
      <c r="D4337" s="551" t="n">
        <v>45778</v>
      </c>
      <c r="E4337" t="n">
        <v>21060</v>
      </c>
      <c r="F4337" t="inlineStr">
        <is>
          <t>AZEITE DE DENDE CEPERA 900ML UN</t>
        </is>
      </c>
      <c r="G4337" t="n">
        <v>1998</v>
      </c>
      <c r="H4337" t="n">
        <v>2</v>
      </c>
      <c r="I4337" t="inlineStr">
        <is>
          <t>UN</t>
        </is>
      </c>
      <c r="J4337" t="inlineStr">
        <is>
          <t>ALIMENTOS</t>
        </is>
      </c>
      <c r="K4337" t="inlineStr">
        <is>
          <t>04/2025</t>
        </is>
      </c>
      <c r="L4337" t="n">
        <v>0</v>
      </c>
      <c r="M4337" s="551" t="n">
        <v>-693593</v>
      </c>
      <c r="N4337" t="n">
        <v>0</v>
      </c>
      <c r="O4337" t="n">
        <v>21.99</v>
      </c>
      <c r="P4337" t="n">
        <v>43.98</v>
      </c>
    </row>
    <row r="4338">
      <c r="A4338" t="n">
        <v>33268</v>
      </c>
      <c r="B4338" t="n">
        <v>122</v>
      </c>
      <c r="C4338" t="inlineStr">
        <is>
          <t>Arcos</t>
        </is>
      </c>
      <c r="D4338" s="551" t="n">
        <v>45778</v>
      </c>
      <c r="E4338" t="n">
        <v>19639</v>
      </c>
      <c r="F4338" t="inlineStr">
        <is>
          <t>BATATA COMUM KG</t>
        </is>
      </c>
      <c r="G4338" t="n">
        <v>2597</v>
      </c>
      <c r="H4338" t="n">
        <v>11</v>
      </c>
      <c r="I4338" t="inlineStr">
        <is>
          <t>KG</t>
        </is>
      </c>
      <c r="J4338" t="inlineStr">
        <is>
          <t>ALIMENTOS</t>
        </is>
      </c>
      <c r="K4338" t="inlineStr">
        <is>
          <t>04/2025</t>
        </is>
      </c>
      <c r="L4338" t="n">
        <v>3.93</v>
      </c>
      <c r="M4338" s="551" t="n">
        <v>45776</v>
      </c>
      <c r="N4338" t="n">
        <v>3.5</v>
      </c>
      <c r="O4338" t="n">
        <v>3.5</v>
      </c>
      <c r="P4338" t="n">
        <v>43.23</v>
      </c>
    </row>
    <row r="4339">
      <c r="A4339" t="n">
        <v>33289</v>
      </c>
      <c r="B4339" t="n">
        <v>122</v>
      </c>
      <c r="C4339" t="inlineStr">
        <is>
          <t>Arcos</t>
        </is>
      </c>
      <c r="D4339" s="551" t="n">
        <v>45778</v>
      </c>
      <c r="E4339" t="n">
        <v>19741</v>
      </c>
      <c r="F4339" t="inlineStr">
        <is>
          <t>MANGA PALMER KG</t>
        </is>
      </c>
      <c r="G4339" t="n">
        <v>2512</v>
      </c>
      <c r="H4339" t="n">
        <v>5.84</v>
      </c>
      <c r="I4339" t="inlineStr">
        <is>
          <t>KG</t>
        </is>
      </c>
      <c r="J4339" t="inlineStr">
        <is>
          <t>ALIMENTOS</t>
        </is>
      </c>
      <c r="K4339" t="inlineStr">
        <is>
          <t>04/2025</t>
        </is>
      </c>
      <c r="L4339" t="n">
        <v>6.91</v>
      </c>
      <c r="M4339" s="551" t="n">
        <v>45776</v>
      </c>
      <c r="N4339" t="n">
        <v>6.5</v>
      </c>
      <c r="O4339" t="n">
        <v>7.5</v>
      </c>
      <c r="P4339" t="n">
        <v>40.35</v>
      </c>
    </row>
    <row r="4340">
      <c r="A4340" t="n">
        <v>33295</v>
      </c>
      <c r="B4340" t="n">
        <v>122</v>
      </c>
      <c r="C4340" t="inlineStr">
        <is>
          <t>Arcos</t>
        </is>
      </c>
      <c r="D4340" s="551" t="n">
        <v>45778</v>
      </c>
      <c r="E4340" t="n">
        <v>19575</v>
      </c>
      <c r="F4340" t="inlineStr">
        <is>
          <t>PIMENTA DE CHEIRO VERDE KG</t>
        </is>
      </c>
      <c r="G4340" t="n">
        <v>2643</v>
      </c>
      <c r="H4340" t="n">
        <v>1.44</v>
      </c>
      <c r="I4340" t="inlineStr">
        <is>
          <t>KG</t>
        </is>
      </c>
      <c r="J4340" t="inlineStr">
        <is>
          <t>ALIMENTOS</t>
        </is>
      </c>
      <c r="K4340" t="inlineStr">
        <is>
          <t>04/2025</t>
        </is>
      </c>
      <c r="L4340" t="n">
        <v>27.7</v>
      </c>
      <c r="M4340" s="551" t="n">
        <v>45776</v>
      </c>
      <c r="N4340" t="n">
        <v>28</v>
      </c>
      <c r="O4340" t="n">
        <v>30</v>
      </c>
      <c r="P4340" t="n">
        <v>39.89</v>
      </c>
    </row>
    <row r="4341">
      <c r="A4341" t="n">
        <v>33119</v>
      </c>
      <c r="B4341" t="n">
        <v>122</v>
      </c>
      <c r="C4341" t="inlineStr">
        <is>
          <t>Arcos</t>
        </is>
      </c>
      <c r="D4341" s="551" t="n">
        <v>45778</v>
      </c>
      <c r="E4341" t="n">
        <v>18160</v>
      </c>
      <c r="F4341" t="inlineStr">
        <is>
          <t>WHISKY BALLANTINES 17 ANOS 750ML</t>
        </is>
      </c>
      <c r="G4341" t="n">
        <v>3460</v>
      </c>
      <c r="H4341" t="n">
        <v>0.2</v>
      </c>
      <c r="I4341" t="inlineStr">
        <is>
          <t>GR</t>
        </is>
      </c>
      <c r="J4341" t="inlineStr">
        <is>
          <t>BEBIDAS</t>
        </is>
      </c>
      <c r="K4341" t="inlineStr">
        <is>
          <t>04/2025</t>
        </is>
      </c>
      <c r="L4341" t="n">
        <v>0</v>
      </c>
      <c r="M4341" s="551" t="n">
        <v>-693593</v>
      </c>
      <c r="N4341" t="n">
        <v>0</v>
      </c>
      <c r="O4341" t="n">
        <v>0</v>
      </c>
      <c r="P4341" t="n">
        <v>38.93</v>
      </c>
    </row>
    <row r="4342">
      <c r="A4342" t="n">
        <v>33125</v>
      </c>
      <c r="B4342" t="n">
        <v>122</v>
      </c>
      <c r="C4342" t="inlineStr">
        <is>
          <t>Arcos</t>
        </is>
      </c>
      <c r="D4342" s="551" t="n">
        <v>45778</v>
      </c>
      <c r="E4342" t="n">
        <v>18145</v>
      </c>
      <c r="F4342" t="inlineStr">
        <is>
          <t>WHISKY CHIVAS REGAL 18 ANOS 750ML</t>
        </is>
      </c>
      <c r="G4342" t="n">
        <v>3472</v>
      </c>
      <c r="H4342" t="n">
        <v>0.1</v>
      </c>
      <c r="I4342" t="inlineStr">
        <is>
          <t>GR</t>
        </is>
      </c>
      <c r="J4342" t="inlineStr">
        <is>
          <t>BEBIDAS</t>
        </is>
      </c>
      <c r="K4342" t="inlineStr">
        <is>
          <t>04/2025</t>
        </is>
      </c>
      <c r="L4342" t="n">
        <v>0</v>
      </c>
      <c r="M4342" s="551" t="n">
        <v>-693593</v>
      </c>
      <c r="N4342" t="n">
        <v>0</v>
      </c>
      <c r="O4342" t="n">
        <v>310</v>
      </c>
      <c r="P4342" t="n">
        <v>37.16</v>
      </c>
    </row>
    <row r="4343">
      <c r="A4343" t="n">
        <v>33272</v>
      </c>
      <c r="B4343" t="n">
        <v>122</v>
      </c>
      <c r="C4343" t="inlineStr">
        <is>
          <t>Arcos</t>
        </is>
      </c>
      <c r="D4343" s="551" t="n">
        <v>45778</v>
      </c>
      <c r="E4343" t="n">
        <v>19628</v>
      </c>
      <c r="F4343" t="inlineStr">
        <is>
          <t>CEBOLA KG</t>
        </is>
      </c>
      <c r="G4343" t="n">
        <v>2606</v>
      </c>
      <c r="H4343" t="n">
        <v>15.2</v>
      </c>
      <c r="I4343" t="inlineStr">
        <is>
          <t>KG</t>
        </is>
      </c>
      <c r="J4343" t="inlineStr">
        <is>
          <t>ALIMENTOS</t>
        </is>
      </c>
      <c r="K4343" t="inlineStr">
        <is>
          <t>04/2025</t>
        </is>
      </c>
      <c r="L4343" t="n">
        <v>0</v>
      </c>
      <c r="M4343" s="551" t="n">
        <v>45684</v>
      </c>
      <c r="N4343" t="n">
        <v>2.4</v>
      </c>
      <c r="O4343" t="n">
        <v>3.08</v>
      </c>
      <c r="P4343" t="n">
        <v>36.48</v>
      </c>
    </row>
    <row r="4344">
      <c r="A4344" t="n">
        <v>33078</v>
      </c>
      <c r="B4344" t="n">
        <v>122</v>
      </c>
      <c r="C4344" t="inlineStr">
        <is>
          <t>Arcos</t>
        </is>
      </c>
      <c r="D4344" s="551" t="n">
        <v>45778</v>
      </c>
      <c r="E4344" t="n">
        <v>18312</v>
      </c>
      <c r="F4344" t="inlineStr">
        <is>
          <t>LICOR FRANGELICO 700ML</t>
        </is>
      </c>
      <c r="G4344" t="n">
        <v>3321</v>
      </c>
      <c r="H4344" t="n">
        <v>0.3</v>
      </c>
      <c r="I4344" t="inlineStr">
        <is>
          <t>GR</t>
        </is>
      </c>
      <c r="J4344" t="inlineStr">
        <is>
          <t>BEBIDAS</t>
        </is>
      </c>
      <c r="K4344" t="inlineStr">
        <is>
          <t>04/2025</t>
        </is>
      </c>
      <c r="L4344" t="n">
        <v>0</v>
      </c>
      <c r="M4344" s="551" t="n">
        <v>-693593</v>
      </c>
      <c r="N4344" t="n">
        <v>0</v>
      </c>
      <c r="O4344" t="n">
        <v>135.9</v>
      </c>
      <c r="P4344" t="n">
        <v>35.06</v>
      </c>
    </row>
    <row r="4345">
      <c r="A4345" t="n">
        <v>33091</v>
      </c>
      <c r="B4345" t="n">
        <v>122</v>
      </c>
      <c r="C4345" t="inlineStr">
        <is>
          <t>Arcos</t>
        </is>
      </c>
      <c r="D4345" s="551" t="n">
        <v>45778</v>
      </c>
      <c r="E4345" t="n">
        <v>18249</v>
      </c>
      <c r="F4345" t="inlineStr">
        <is>
          <t>SAQUE DOURADO SAGAE 750ML</t>
        </is>
      </c>
      <c r="G4345" t="n">
        <v>3381</v>
      </c>
      <c r="H4345" t="n">
        <v>2</v>
      </c>
      <c r="I4345" t="inlineStr">
        <is>
          <t>UN</t>
        </is>
      </c>
      <c r="J4345" t="inlineStr">
        <is>
          <t>BEBIDAS</t>
        </is>
      </c>
      <c r="K4345" t="inlineStr">
        <is>
          <t>04/2025</t>
        </is>
      </c>
      <c r="L4345" t="n">
        <v>0</v>
      </c>
      <c r="M4345" s="551" t="n">
        <v>-693593</v>
      </c>
      <c r="N4345" t="n">
        <v>0</v>
      </c>
      <c r="O4345" t="n">
        <v>0</v>
      </c>
      <c r="P4345" t="n">
        <v>34.63</v>
      </c>
    </row>
    <row r="4346">
      <c r="A4346" t="n">
        <v>33176</v>
      </c>
      <c r="B4346" t="n">
        <v>122</v>
      </c>
      <c r="C4346" t="inlineStr">
        <is>
          <t>Arcos</t>
        </is>
      </c>
      <c r="D4346" s="551" t="n">
        <v>45778</v>
      </c>
      <c r="E4346" t="n">
        <v>24089</v>
      </c>
      <c r="F4346" t="inlineStr">
        <is>
          <t>BICARBONATO DE SODIO KG</t>
        </is>
      </c>
      <c r="G4346" t="n">
        <v>2316</v>
      </c>
      <c r="H4346" t="n">
        <v>4</v>
      </c>
      <c r="I4346" t="inlineStr">
        <is>
          <t>KG</t>
        </is>
      </c>
      <c r="J4346" t="inlineStr">
        <is>
          <t>ALIMENTOS</t>
        </is>
      </c>
      <c r="K4346" t="inlineStr">
        <is>
          <t>04/2025</t>
        </is>
      </c>
      <c r="L4346" t="n">
        <v>0</v>
      </c>
      <c r="M4346" s="551" t="n">
        <v>45531</v>
      </c>
      <c r="N4346" t="n">
        <v>8.5</v>
      </c>
      <c r="O4346" t="n">
        <v>8.9</v>
      </c>
      <c r="P4346" t="n">
        <v>34</v>
      </c>
    </row>
    <row r="4347">
      <c r="A4347" t="n">
        <v>33046</v>
      </c>
      <c r="B4347" t="n">
        <v>122</v>
      </c>
      <c r="C4347" t="inlineStr">
        <is>
          <t>Arcos</t>
        </is>
      </c>
      <c r="D4347" s="551" t="n">
        <v>45778</v>
      </c>
      <c r="E4347" t="n">
        <v>18511</v>
      </c>
      <c r="F4347" t="inlineStr">
        <is>
          <t>APERITIVO PERNOD 1L</t>
        </is>
      </c>
      <c r="G4347" t="n">
        <v>3149</v>
      </c>
      <c r="H4347" t="n">
        <v>0.1</v>
      </c>
      <c r="I4347" t="inlineStr">
        <is>
          <t>UN</t>
        </is>
      </c>
      <c r="J4347" t="inlineStr">
        <is>
          <t>BEBIDAS</t>
        </is>
      </c>
      <c r="K4347" t="inlineStr">
        <is>
          <t>04/2025</t>
        </is>
      </c>
      <c r="L4347" t="n">
        <v>0</v>
      </c>
      <c r="M4347" s="551" t="n">
        <v>-693593</v>
      </c>
      <c r="N4347" t="n">
        <v>0</v>
      </c>
      <c r="O4347" t="n">
        <v>0</v>
      </c>
      <c r="P4347" t="n">
        <v>32.04</v>
      </c>
    </row>
    <row r="4348">
      <c r="A4348" t="n">
        <v>33228</v>
      </c>
      <c r="B4348" t="n">
        <v>122</v>
      </c>
      <c r="C4348" t="inlineStr">
        <is>
          <t>Arcos</t>
        </is>
      </c>
      <c r="D4348" s="551" t="n">
        <v>45778</v>
      </c>
      <c r="E4348" t="n">
        <v>25642</v>
      </c>
      <c r="F4348" t="inlineStr">
        <is>
          <t>MISSO AZUMA 500G</t>
        </is>
      </c>
      <c r="G4348" t="n">
        <v>2346</v>
      </c>
      <c r="H4348" t="n">
        <v>2</v>
      </c>
      <c r="I4348" t="inlineStr">
        <is>
          <t>UN</t>
        </is>
      </c>
      <c r="J4348" t="inlineStr">
        <is>
          <t>ALIMENTOS</t>
        </is>
      </c>
      <c r="K4348" t="inlineStr">
        <is>
          <t>04/2025</t>
        </is>
      </c>
      <c r="L4348" t="n">
        <v>0</v>
      </c>
      <c r="M4348" s="551" t="n">
        <v>45740</v>
      </c>
      <c r="N4348" t="n">
        <v>14.94</v>
      </c>
      <c r="O4348" t="n">
        <v>14.94</v>
      </c>
      <c r="P4348" t="n">
        <v>29.88</v>
      </c>
    </row>
    <row r="4349">
      <c r="A4349" t="n">
        <v>33066</v>
      </c>
      <c r="B4349" t="n">
        <v>122</v>
      </c>
      <c r="C4349" t="inlineStr">
        <is>
          <t>Arcos</t>
        </is>
      </c>
      <c r="D4349" s="551" t="n">
        <v>45778</v>
      </c>
      <c r="E4349" t="n">
        <v>18357</v>
      </c>
      <c r="F4349" t="inlineStr">
        <is>
          <t>GIN TANQUERAY FLOR DE SEVILLA 700ML</t>
        </is>
      </c>
      <c r="G4349" t="n">
        <v>3279</v>
      </c>
      <c r="H4349" t="n">
        <v>0.45</v>
      </c>
      <c r="I4349" t="inlineStr">
        <is>
          <t>UN</t>
        </is>
      </c>
      <c r="J4349" t="inlineStr">
        <is>
          <t>BEBIDAS</t>
        </is>
      </c>
      <c r="K4349" t="inlineStr">
        <is>
          <t>04/2025</t>
        </is>
      </c>
      <c r="L4349" t="n">
        <v>0</v>
      </c>
      <c r="M4349" s="551" t="n">
        <v>-693593</v>
      </c>
      <c r="N4349" t="n">
        <v>0</v>
      </c>
      <c r="O4349" t="n">
        <v>0</v>
      </c>
      <c r="P4349" t="n">
        <v>29.64</v>
      </c>
    </row>
    <row r="4350">
      <c r="A4350" t="n">
        <v>33300</v>
      </c>
      <c r="B4350" t="n">
        <v>122</v>
      </c>
      <c r="C4350" t="inlineStr">
        <is>
          <t>Arcos</t>
        </is>
      </c>
      <c r="D4350" s="551" t="n">
        <v>45778</v>
      </c>
      <c r="E4350" t="n">
        <v>19557</v>
      </c>
      <c r="F4350" t="inlineStr">
        <is>
          <t>RABANETE KG</t>
        </is>
      </c>
      <c r="G4350" t="n">
        <v>2660</v>
      </c>
      <c r="H4350" t="n">
        <v>3.04</v>
      </c>
      <c r="I4350" t="inlineStr">
        <is>
          <t>KG</t>
        </is>
      </c>
      <c r="J4350" t="inlineStr">
        <is>
          <t>ALIMENTOS</t>
        </is>
      </c>
      <c r="K4350" t="inlineStr">
        <is>
          <t>04/2025</t>
        </is>
      </c>
      <c r="L4350" t="n">
        <v>9.710000000000001</v>
      </c>
      <c r="M4350" s="551" t="n">
        <v>45758</v>
      </c>
      <c r="N4350" t="n">
        <v>8</v>
      </c>
      <c r="O4350" t="n">
        <v>7.5</v>
      </c>
      <c r="P4350" t="n">
        <v>29.52</v>
      </c>
    </row>
    <row r="4351">
      <c r="A4351" t="n">
        <v>33309</v>
      </c>
      <c r="B4351" t="n">
        <v>122</v>
      </c>
      <c r="C4351" t="inlineStr">
        <is>
          <t>Arcos</t>
        </is>
      </c>
      <c r="D4351" s="551" t="n">
        <v>45778</v>
      </c>
      <c r="E4351" t="n">
        <v>19717</v>
      </c>
      <c r="F4351" t="inlineStr">
        <is>
          <t>UVA ITALIA KG</t>
        </is>
      </c>
      <c r="G4351" t="n">
        <v>2537</v>
      </c>
      <c r="H4351" t="n">
        <v>1.5</v>
      </c>
      <c r="I4351" t="inlineStr">
        <is>
          <t>KG</t>
        </is>
      </c>
      <c r="J4351" t="inlineStr">
        <is>
          <t>ALIMENTOS</t>
        </is>
      </c>
      <c r="K4351" t="inlineStr">
        <is>
          <t>04/2025</t>
        </is>
      </c>
      <c r="L4351" t="n">
        <v>19.4</v>
      </c>
      <c r="M4351" s="551" t="n">
        <v>45776</v>
      </c>
      <c r="N4351" t="n">
        <v>20</v>
      </c>
      <c r="O4351" t="n">
        <v>20</v>
      </c>
      <c r="P4351" t="n">
        <v>29.1</v>
      </c>
    </row>
    <row r="4352">
      <c r="A4352" t="n">
        <v>33214</v>
      </c>
      <c r="B4352" t="n">
        <v>122</v>
      </c>
      <c r="C4352" t="inlineStr">
        <is>
          <t>Arcos</t>
        </is>
      </c>
      <c r="D4352" s="551" t="n">
        <v>45778</v>
      </c>
      <c r="E4352" t="n">
        <v>20657</v>
      </c>
      <c r="F4352" t="inlineStr">
        <is>
          <t>LEITE CONDENSADO ITALAC C/395G UN</t>
        </is>
      </c>
      <c r="G4352" t="n">
        <v>2110</v>
      </c>
      <c r="H4352" t="n">
        <v>4</v>
      </c>
      <c r="I4352" t="inlineStr">
        <is>
          <t>UN</t>
        </is>
      </c>
      <c r="J4352" t="inlineStr">
        <is>
          <t>ALIMENTOS</t>
        </is>
      </c>
      <c r="K4352" t="inlineStr">
        <is>
          <t>04/2025</t>
        </is>
      </c>
      <c r="L4352" t="n">
        <v>7.1</v>
      </c>
      <c r="M4352" s="551" t="n">
        <v>45762</v>
      </c>
      <c r="N4352" t="n">
        <v>7.1</v>
      </c>
      <c r="O4352" t="n">
        <v>7.1</v>
      </c>
      <c r="P4352" t="n">
        <v>28.4</v>
      </c>
    </row>
    <row r="4353">
      <c r="A4353" t="n">
        <v>33117</v>
      </c>
      <c r="B4353" t="n">
        <v>122</v>
      </c>
      <c r="C4353" t="inlineStr">
        <is>
          <t>Arcos</t>
        </is>
      </c>
      <c r="D4353" s="551" t="n">
        <v>45778</v>
      </c>
      <c r="E4353" t="n">
        <v>18177</v>
      </c>
      <c r="F4353" t="inlineStr">
        <is>
          <t>VODKA KETEL ONE GRAPEFRUIT E ROSE 750ML</t>
        </is>
      </c>
      <c r="G4353" t="n">
        <v>3445</v>
      </c>
      <c r="H4353" t="n">
        <v>0.4</v>
      </c>
      <c r="I4353" t="inlineStr">
        <is>
          <t>GR</t>
        </is>
      </c>
      <c r="J4353" t="inlineStr">
        <is>
          <t>BEBIDAS</t>
        </is>
      </c>
      <c r="K4353" t="inlineStr">
        <is>
          <t>04/2025</t>
        </is>
      </c>
      <c r="L4353" t="n">
        <v>0</v>
      </c>
      <c r="M4353" s="551" t="n">
        <v>-693593</v>
      </c>
      <c r="N4353" t="n">
        <v>0</v>
      </c>
      <c r="O4353" t="n">
        <v>71.91</v>
      </c>
      <c r="P4353" t="n">
        <v>27.96</v>
      </c>
    </row>
    <row r="4354">
      <c r="A4354" t="n">
        <v>33265</v>
      </c>
      <c r="B4354" t="n">
        <v>122</v>
      </c>
      <c r="C4354" t="inlineStr">
        <is>
          <t>Arcos</t>
        </is>
      </c>
      <c r="D4354" s="551" t="n">
        <v>45778</v>
      </c>
      <c r="E4354" t="n">
        <v>19783</v>
      </c>
      <c r="F4354" t="inlineStr">
        <is>
          <t>BANANA NANICA KG</t>
        </is>
      </c>
      <c r="G4354" t="n">
        <v>2475</v>
      </c>
      <c r="H4354" t="n">
        <v>6.1</v>
      </c>
      <c r="I4354" t="inlineStr">
        <is>
          <t>KG</t>
        </is>
      </c>
      <c r="J4354" t="inlineStr">
        <is>
          <t>ALIMENTOS</t>
        </is>
      </c>
      <c r="K4354" t="inlineStr">
        <is>
          <t>04/2025</t>
        </is>
      </c>
      <c r="L4354" t="n">
        <v>4.58</v>
      </c>
      <c r="M4354" s="551" t="n">
        <v>45776</v>
      </c>
      <c r="N4354" t="n">
        <v>4.5</v>
      </c>
      <c r="O4354" t="n">
        <v>4.36</v>
      </c>
      <c r="P4354" t="n">
        <v>27.94</v>
      </c>
    </row>
    <row r="4355">
      <c r="A4355" t="n">
        <v>33238</v>
      </c>
      <c r="B4355" t="n">
        <v>122</v>
      </c>
      <c r="C4355" t="inlineStr">
        <is>
          <t>Arcos</t>
        </is>
      </c>
      <c r="D4355" s="551" t="n">
        <v>45778</v>
      </c>
      <c r="E4355" t="n">
        <v>24400</v>
      </c>
      <c r="F4355" t="inlineStr">
        <is>
          <t>PAPRICA DOCE PCT/500G UN</t>
        </is>
      </c>
      <c r="G4355" t="n">
        <v>2368</v>
      </c>
      <c r="H4355" t="n">
        <v>2</v>
      </c>
      <c r="I4355" t="inlineStr">
        <is>
          <t>UN</t>
        </is>
      </c>
      <c r="J4355" t="inlineStr">
        <is>
          <t>ALIMENTOS</t>
        </is>
      </c>
      <c r="K4355" t="inlineStr">
        <is>
          <t>04/2025</t>
        </is>
      </c>
      <c r="L4355" t="n">
        <v>13.28</v>
      </c>
      <c r="M4355" s="551" t="n">
        <v>45777</v>
      </c>
      <c r="N4355" t="n">
        <v>13.35</v>
      </c>
      <c r="O4355" t="n">
        <v>13.35</v>
      </c>
      <c r="P4355" t="n">
        <v>26.56</v>
      </c>
    </row>
    <row r="4356">
      <c r="A4356" t="n">
        <v>33239</v>
      </c>
      <c r="B4356" t="n">
        <v>122</v>
      </c>
      <c r="C4356" t="inlineStr">
        <is>
          <t>Arcos</t>
        </is>
      </c>
      <c r="D4356" s="551" t="n">
        <v>45778</v>
      </c>
      <c r="E4356" t="n">
        <v>24401</v>
      </c>
      <c r="F4356" t="inlineStr">
        <is>
          <t>PAPRICA PICANTE PCT 500G UN</t>
        </is>
      </c>
      <c r="G4356" t="n">
        <v>2369</v>
      </c>
      <c r="H4356" t="n">
        <v>2</v>
      </c>
      <c r="I4356" t="inlineStr">
        <is>
          <t>UN</t>
        </is>
      </c>
      <c r="J4356" t="inlineStr">
        <is>
          <t>ALIMENTOS</t>
        </is>
      </c>
      <c r="K4356" t="inlineStr">
        <is>
          <t>04/2025</t>
        </is>
      </c>
      <c r="L4356" t="n">
        <v>13.25</v>
      </c>
      <c r="M4356" s="551" t="n">
        <v>45762</v>
      </c>
      <c r="N4356" t="n">
        <v>13.5</v>
      </c>
      <c r="O4356" t="n">
        <v>6.75</v>
      </c>
      <c r="P4356" t="n">
        <v>26.5</v>
      </c>
    </row>
    <row r="4357">
      <c r="A4357" t="n">
        <v>33227</v>
      </c>
      <c r="B4357" t="n">
        <v>122</v>
      </c>
      <c r="C4357" t="inlineStr">
        <is>
          <t>Arcos</t>
        </is>
      </c>
      <c r="D4357" s="551" t="n">
        <v>45778</v>
      </c>
      <c r="E4357" t="n">
        <v>20645</v>
      </c>
      <c r="F4357" t="inlineStr">
        <is>
          <t>MILHO VERDE QUERO C/2KG</t>
        </is>
      </c>
      <c r="G4357" t="n">
        <v>2113</v>
      </c>
      <c r="H4357" t="n">
        <v>1</v>
      </c>
      <c r="I4357" t="inlineStr">
        <is>
          <t>LT</t>
        </is>
      </c>
      <c r="J4357" t="inlineStr">
        <is>
          <t>ALIMENTOS</t>
        </is>
      </c>
      <c r="K4357" t="inlineStr">
        <is>
          <t>04/2025</t>
        </is>
      </c>
      <c r="L4357" t="n">
        <v>26.1</v>
      </c>
      <c r="M4357" s="551" t="n">
        <v>45769</v>
      </c>
      <c r="N4357" t="n">
        <v>26.2</v>
      </c>
      <c r="O4357" t="n">
        <v>26.5</v>
      </c>
      <c r="P4357" t="n">
        <v>26.1</v>
      </c>
    </row>
    <row r="4358">
      <c r="A4358" t="n">
        <v>33284</v>
      </c>
      <c r="B4358" t="n">
        <v>122</v>
      </c>
      <c r="C4358" t="inlineStr">
        <is>
          <t>Arcos</t>
        </is>
      </c>
      <c r="D4358" s="551" t="n">
        <v>45778</v>
      </c>
      <c r="E4358" t="n">
        <v>19760</v>
      </c>
      <c r="F4358" t="inlineStr">
        <is>
          <t>KIWI KG</t>
        </is>
      </c>
      <c r="G4358" t="n">
        <v>2493</v>
      </c>
      <c r="H4358" t="n">
        <v>1.2</v>
      </c>
      <c r="I4358" t="inlineStr">
        <is>
          <t>KG</t>
        </is>
      </c>
      <c r="J4358" t="inlineStr">
        <is>
          <t>ALIMENTOS</t>
        </is>
      </c>
      <c r="K4358" t="inlineStr">
        <is>
          <t>04/2025</t>
        </is>
      </c>
      <c r="L4358" t="n">
        <v>21.63</v>
      </c>
      <c r="M4358" s="551" t="n">
        <v>45776</v>
      </c>
      <c r="N4358" t="n">
        <v>22</v>
      </c>
      <c r="O4358" t="n">
        <v>22</v>
      </c>
      <c r="P4358" t="n">
        <v>25.96</v>
      </c>
    </row>
    <row r="4359">
      <c r="A4359" t="n">
        <v>33248</v>
      </c>
      <c r="B4359" t="n">
        <v>122</v>
      </c>
      <c r="C4359" t="inlineStr">
        <is>
          <t>Arcos</t>
        </is>
      </c>
      <c r="D4359" s="551" t="n">
        <v>45778</v>
      </c>
      <c r="E4359" t="n">
        <v>19902</v>
      </c>
      <c r="F4359" t="inlineStr">
        <is>
          <t>SAL SACHE CISNE 1000X0,001G</t>
        </is>
      </c>
      <c r="G4359" t="n">
        <v>2382</v>
      </c>
      <c r="H4359" t="n">
        <v>1</v>
      </c>
      <c r="I4359" t="inlineStr">
        <is>
          <t>CX</t>
        </is>
      </c>
      <c r="J4359" t="inlineStr">
        <is>
          <t>ALIMENTOS</t>
        </is>
      </c>
      <c r="K4359" t="inlineStr">
        <is>
          <t>04/2025</t>
        </is>
      </c>
      <c r="L4359" t="n">
        <v>0</v>
      </c>
      <c r="M4359" s="551" t="n">
        <v>-693593</v>
      </c>
      <c r="N4359" t="n">
        <v>0</v>
      </c>
      <c r="O4359" t="n">
        <v>0</v>
      </c>
      <c r="P4359" t="n">
        <v>25.8</v>
      </c>
    </row>
    <row r="4360">
      <c r="A4360" t="n">
        <v>33203</v>
      </c>
      <c r="B4360" t="n">
        <v>122</v>
      </c>
      <c r="C4360" t="inlineStr">
        <is>
          <t>Arcos</t>
        </is>
      </c>
      <c r="D4360" s="551" t="n">
        <v>45778</v>
      </c>
      <c r="E4360" t="n">
        <v>20410</v>
      </c>
      <c r="F4360" t="inlineStr">
        <is>
          <t>FARINHA DE MANDIOCA FINA YOKI 1KG</t>
        </is>
      </c>
      <c r="G4360" t="n">
        <v>2190</v>
      </c>
      <c r="H4360" t="n">
        <v>2</v>
      </c>
      <c r="I4360" t="inlineStr">
        <is>
          <t>UN</t>
        </is>
      </c>
      <c r="J4360" t="inlineStr">
        <is>
          <t>ALIMENTOS</t>
        </is>
      </c>
      <c r="K4360" t="inlineStr">
        <is>
          <t>04/2025</t>
        </is>
      </c>
      <c r="L4360" t="n">
        <v>11.58</v>
      </c>
      <c r="M4360" s="551" t="n">
        <v>45762</v>
      </c>
      <c r="N4360" t="n">
        <v>11.85</v>
      </c>
      <c r="O4360" t="n">
        <v>7</v>
      </c>
      <c r="P4360" t="n">
        <v>23.16</v>
      </c>
    </row>
    <row r="4361">
      <c r="A4361" t="n">
        <v>33135</v>
      </c>
      <c r="B4361" t="n">
        <v>122</v>
      </c>
      <c r="C4361" t="inlineStr">
        <is>
          <t>Arcos</t>
        </is>
      </c>
      <c r="D4361" s="551" t="n">
        <v>45778</v>
      </c>
      <c r="E4361" t="n">
        <v>18107</v>
      </c>
      <c r="F4361" t="inlineStr">
        <is>
          <t>WHISKY JURA SINGLE MALT 10 ANOS 700ML</t>
        </is>
      </c>
      <c r="G4361" t="n">
        <v>3504</v>
      </c>
      <c r="H4361" t="n">
        <v>0.13</v>
      </c>
      <c r="I4361" t="inlineStr">
        <is>
          <t>GR</t>
        </is>
      </c>
      <c r="J4361" t="inlineStr">
        <is>
          <t>BEBIDAS</t>
        </is>
      </c>
      <c r="K4361" t="inlineStr">
        <is>
          <t>04/2025</t>
        </is>
      </c>
      <c r="L4361" t="n">
        <v>0</v>
      </c>
      <c r="M4361" s="551" t="n">
        <v>-693593</v>
      </c>
      <c r="N4361" t="n">
        <v>0</v>
      </c>
      <c r="O4361" t="n">
        <v>0</v>
      </c>
      <c r="P4361" t="n">
        <v>23</v>
      </c>
    </row>
    <row r="4362">
      <c r="A4362" t="n">
        <v>33053</v>
      </c>
      <c r="B4362" t="n">
        <v>122</v>
      </c>
      <c r="C4362" t="inlineStr">
        <is>
          <t>Arcos</t>
        </is>
      </c>
      <c r="D4362" s="551" t="n">
        <v>45778</v>
      </c>
      <c r="E4362" t="n">
        <v>18383</v>
      </c>
      <c r="F4362" t="inlineStr">
        <is>
          <t>CONHAQUE BRANDY NAPOLEON COURRIER 700ML</t>
        </is>
      </c>
      <c r="G4362" t="n">
        <v>3256</v>
      </c>
      <c r="H4362" t="n">
        <v>0.22</v>
      </c>
      <c r="I4362" t="inlineStr">
        <is>
          <t>UN</t>
        </is>
      </c>
      <c r="J4362" t="inlineStr">
        <is>
          <t>BEBIDAS</t>
        </is>
      </c>
      <c r="K4362" t="inlineStr">
        <is>
          <t>04/2025</t>
        </is>
      </c>
      <c r="L4362" t="n">
        <v>0</v>
      </c>
      <c r="M4362" s="551" t="n">
        <v>-693593</v>
      </c>
      <c r="N4362" t="n">
        <v>0</v>
      </c>
      <c r="O4362" t="n">
        <v>0</v>
      </c>
      <c r="P4362" t="n">
        <v>22.74</v>
      </c>
    </row>
    <row r="4363">
      <c r="A4363" t="n">
        <v>33164</v>
      </c>
      <c r="B4363" t="n">
        <v>122</v>
      </c>
      <c r="C4363" t="inlineStr">
        <is>
          <t>Arcos</t>
        </is>
      </c>
      <c r="D4363" s="551" t="n">
        <v>45778</v>
      </c>
      <c r="E4363" t="n">
        <v>20429</v>
      </c>
      <c r="F4363" t="inlineStr">
        <is>
          <t>AMIDO DE MILHO MAIZENA 1KG UN</t>
        </is>
      </c>
      <c r="G4363" t="n">
        <v>2184</v>
      </c>
      <c r="H4363" t="n">
        <v>1</v>
      </c>
      <c r="I4363" t="inlineStr">
        <is>
          <t>UN</t>
        </is>
      </c>
      <c r="J4363" t="inlineStr">
        <is>
          <t>ALIMENTOS</t>
        </is>
      </c>
      <c r="K4363" t="inlineStr">
        <is>
          <t>04/2025</t>
        </is>
      </c>
      <c r="L4363" t="n">
        <v>21.42</v>
      </c>
      <c r="M4363" s="551" t="n">
        <v>45776</v>
      </c>
      <c r="N4363" t="n">
        <v>19.8</v>
      </c>
      <c r="O4363" t="n">
        <v>19.9</v>
      </c>
      <c r="P4363" t="n">
        <v>21.42</v>
      </c>
    </row>
    <row r="4364">
      <c r="A4364" t="n">
        <v>33072</v>
      </c>
      <c r="B4364" t="n">
        <v>122</v>
      </c>
      <c r="C4364" t="inlineStr">
        <is>
          <t>Arcos</t>
        </is>
      </c>
      <c r="D4364" s="551" t="n">
        <v>45778</v>
      </c>
      <c r="E4364" t="n">
        <v>18329</v>
      </c>
      <c r="F4364" t="inlineStr">
        <is>
          <t>LICOR CHARTREAUSE VERDE 700ML</t>
        </is>
      </c>
      <c r="G4364" t="n">
        <v>3304</v>
      </c>
      <c r="H4364" t="n">
        <v>0.05</v>
      </c>
      <c r="I4364" t="inlineStr">
        <is>
          <t>UN</t>
        </is>
      </c>
      <c r="J4364" t="inlineStr">
        <is>
          <t>BEBIDAS</t>
        </is>
      </c>
      <c r="K4364" t="inlineStr">
        <is>
          <t>04/2025</t>
        </is>
      </c>
      <c r="L4364" t="n">
        <v>0</v>
      </c>
      <c r="M4364" s="551" t="n">
        <v>-693593</v>
      </c>
      <c r="N4364" t="n">
        <v>0</v>
      </c>
      <c r="O4364" t="n">
        <v>0</v>
      </c>
      <c r="P4364" t="n">
        <v>20.98</v>
      </c>
    </row>
    <row r="4365">
      <c r="A4365" t="n">
        <v>33259</v>
      </c>
      <c r="B4365" t="n">
        <v>122</v>
      </c>
      <c r="C4365" t="inlineStr">
        <is>
          <t>Arcos</t>
        </is>
      </c>
      <c r="D4365" s="551" t="n">
        <v>45778</v>
      </c>
      <c r="E4365" t="n">
        <v>19505</v>
      </c>
      <c r="F4365" t="inlineStr">
        <is>
          <t>ALFACE AMERICANA KG</t>
        </is>
      </c>
      <c r="G4365" t="n">
        <v>2706</v>
      </c>
      <c r="H4365" t="n">
        <v>2.2</v>
      </c>
      <c r="I4365" t="inlineStr">
        <is>
          <t>KG</t>
        </is>
      </c>
      <c r="J4365" t="inlineStr">
        <is>
          <t>ALIMENTOS</t>
        </is>
      </c>
      <c r="K4365" t="inlineStr">
        <is>
          <t>04/2025</t>
        </is>
      </c>
      <c r="L4365" t="n">
        <v>9.42</v>
      </c>
      <c r="M4365" s="551" t="n">
        <v>45772</v>
      </c>
      <c r="N4365" t="n">
        <v>8</v>
      </c>
      <c r="O4365" t="n">
        <v>7.74</v>
      </c>
      <c r="P4365" t="n">
        <v>20.72</v>
      </c>
    </row>
    <row r="4366">
      <c r="A4366" t="n">
        <v>33308</v>
      </c>
      <c r="B4366" t="n">
        <v>122</v>
      </c>
      <c r="C4366" t="inlineStr">
        <is>
          <t>Arcos</t>
        </is>
      </c>
      <c r="D4366" s="551" t="n">
        <v>45778</v>
      </c>
      <c r="E4366" t="n">
        <v>19718</v>
      </c>
      <c r="F4366" t="inlineStr">
        <is>
          <t>UVA CRINSON KG</t>
        </is>
      </c>
      <c r="G4366" t="n">
        <v>2536</v>
      </c>
      <c r="H4366" t="n">
        <v>1</v>
      </c>
      <c r="I4366" t="inlineStr">
        <is>
          <t>KG</t>
        </is>
      </c>
      <c r="J4366" t="inlineStr">
        <is>
          <t>ALIMENTOS</t>
        </is>
      </c>
      <c r="K4366" t="inlineStr">
        <is>
          <t>04/2025</t>
        </is>
      </c>
      <c r="L4366" t="n">
        <v>20.7</v>
      </c>
      <c r="M4366" s="551" t="n">
        <v>45776</v>
      </c>
      <c r="N4366" t="n">
        <v>20</v>
      </c>
      <c r="O4366" t="n">
        <v>20</v>
      </c>
      <c r="P4366" t="n">
        <v>20.7</v>
      </c>
    </row>
    <row r="4367">
      <c r="A4367" t="n">
        <v>33254</v>
      </c>
      <c r="B4367" t="n">
        <v>122</v>
      </c>
      <c r="C4367" t="inlineStr">
        <is>
          <t>Arcos</t>
        </is>
      </c>
      <c r="D4367" s="551" t="n">
        <v>45778</v>
      </c>
      <c r="E4367" t="n">
        <v>20961</v>
      </c>
      <c r="F4367" t="inlineStr">
        <is>
          <t>VINAGRE DE MACA CASTELO 750ML UN</t>
        </is>
      </c>
      <c r="G4367" t="n">
        <v>2015</v>
      </c>
      <c r="H4367" t="n">
        <v>3</v>
      </c>
      <c r="I4367" t="inlineStr">
        <is>
          <t>UN</t>
        </is>
      </c>
      <c r="J4367" t="inlineStr">
        <is>
          <t>ALIMENTOS</t>
        </is>
      </c>
      <c r="K4367" t="inlineStr">
        <is>
          <t>04/2025</t>
        </is>
      </c>
      <c r="L4367" t="n">
        <v>6.79</v>
      </c>
      <c r="M4367" s="551" t="n">
        <v>45776</v>
      </c>
      <c r="N4367" t="n">
        <v>6.79</v>
      </c>
      <c r="O4367" t="n">
        <v>6.78</v>
      </c>
      <c r="P4367" t="n">
        <v>20.37</v>
      </c>
    </row>
    <row r="4368">
      <c r="A4368" t="n">
        <v>33122</v>
      </c>
      <c r="B4368" t="n">
        <v>122</v>
      </c>
      <c r="C4368" t="inlineStr">
        <is>
          <t>Arcos</t>
        </is>
      </c>
      <c r="D4368" s="551" t="n">
        <v>45778</v>
      </c>
      <c r="E4368" t="n">
        <v>18155</v>
      </c>
      <c r="F4368" t="inlineStr">
        <is>
          <t>WHISKY BOURBON WILD TURKEY 101 750ML</t>
        </is>
      </c>
      <c r="G4368" t="n">
        <v>3465</v>
      </c>
      <c r="H4368" t="n">
        <v>0.15</v>
      </c>
      <c r="I4368" t="inlineStr">
        <is>
          <t>GR</t>
        </is>
      </c>
      <c r="J4368" t="inlineStr">
        <is>
          <t>BEBIDAS</t>
        </is>
      </c>
      <c r="K4368" t="inlineStr">
        <is>
          <t>04/2025</t>
        </is>
      </c>
      <c r="L4368" t="n">
        <v>0</v>
      </c>
      <c r="M4368" s="551" t="n">
        <v>-693593</v>
      </c>
      <c r="N4368" t="n">
        <v>0</v>
      </c>
      <c r="O4368" t="n">
        <v>0</v>
      </c>
      <c r="P4368" t="n">
        <v>20.1</v>
      </c>
    </row>
    <row r="4369">
      <c r="A4369" t="n">
        <v>33283</v>
      </c>
      <c r="B4369" t="n">
        <v>122</v>
      </c>
      <c r="C4369" t="inlineStr">
        <is>
          <t>Arcos</t>
        </is>
      </c>
      <c r="D4369" s="551" t="n">
        <v>45778</v>
      </c>
      <c r="E4369" t="n">
        <v>19480</v>
      </c>
      <c r="F4369" t="inlineStr">
        <is>
          <t>HORTELA HIDROPONICA KG</t>
        </is>
      </c>
      <c r="G4369" t="n">
        <v>2726</v>
      </c>
      <c r="H4369" t="n">
        <v>1.1</v>
      </c>
      <c r="I4369" t="inlineStr">
        <is>
          <t>KG</t>
        </is>
      </c>
      <c r="J4369" t="inlineStr">
        <is>
          <t>ALIMENTOS</t>
        </is>
      </c>
      <c r="K4369" t="inlineStr">
        <is>
          <t>04/2025</t>
        </is>
      </c>
      <c r="L4369" t="n">
        <v>17.97</v>
      </c>
      <c r="M4369" s="551" t="n">
        <v>45772</v>
      </c>
      <c r="N4369" t="n">
        <v>13</v>
      </c>
      <c r="O4369" t="n">
        <v>13</v>
      </c>
      <c r="P4369" t="n">
        <v>19.77</v>
      </c>
    </row>
    <row r="4370">
      <c r="A4370" t="n">
        <v>33155</v>
      </c>
      <c r="B4370" t="n">
        <v>122</v>
      </c>
      <c r="C4370" t="inlineStr">
        <is>
          <t>Arcos</t>
        </is>
      </c>
      <c r="D4370" s="551" t="n">
        <v>45778</v>
      </c>
      <c r="E4370" t="n">
        <v>21075</v>
      </c>
      <c r="F4370" t="inlineStr">
        <is>
          <t>ACUCAR DEMERARA UNIAO C/1KG</t>
        </is>
      </c>
      <c r="G4370" t="n">
        <v>1993</v>
      </c>
      <c r="H4370" t="n">
        <v>3</v>
      </c>
      <c r="I4370" t="inlineStr">
        <is>
          <t>PC</t>
        </is>
      </c>
      <c r="J4370" t="inlineStr">
        <is>
          <t>ALIMENTOS</t>
        </is>
      </c>
      <c r="K4370" t="inlineStr">
        <is>
          <t>04/2025</t>
        </is>
      </c>
      <c r="L4370" t="n">
        <v>0</v>
      </c>
      <c r="M4370" s="551" t="n">
        <v>-693593</v>
      </c>
      <c r="N4370" t="n">
        <v>0</v>
      </c>
      <c r="O4370" t="n">
        <v>6.41</v>
      </c>
      <c r="P4370" t="n">
        <v>19.23</v>
      </c>
    </row>
    <row r="4371">
      <c r="A4371" t="n">
        <v>33158</v>
      </c>
      <c r="B4371" t="n">
        <v>122</v>
      </c>
      <c r="C4371" t="inlineStr">
        <is>
          <t>Arcos</t>
        </is>
      </c>
      <c r="D4371" s="551" t="n">
        <v>45778</v>
      </c>
      <c r="E4371" t="n">
        <v>21085</v>
      </c>
      <c r="F4371" t="inlineStr">
        <is>
          <t>ACUCAR SACHE UNIAO 5G C/1000</t>
        </is>
      </c>
      <c r="G4371" t="n">
        <v>1989</v>
      </c>
      <c r="H4371" t="n">
        <v>1</v>
      </c>
      <c r="I4371" t="inlineStr">
        <is>
          <t>CX</t>
        </is>
      </c>
      <c r="J4371" t="inlineStr">
        <is>
          <t>ALIMENTOS</t>
        </is>
      </c>
      <c r="K4371" t="inlineStr">
        <is>
          <t>04/2025</t>
        </is>
      </c>
      <c r="L4371" t="n">
        <v>18.69</v>
      </c>
      <c r="M4371" s="551" t="n">
        <v>45776</v>
      </c>
      <c r="N4371" t="n">
        <v>18.69</v>
      </c>
      <c r="O4371" t="n">
        <v>18.69</v>
      </c>
      <c r="P4371" t="n">
        <v>18.69</v>
      </c>
    </row>
    <row r="4372">
      <c r="A4372" t="n">
        <v>33270</v>
      </c>
      <c r="B4372" t="n">
        <v>122</v>
      </c>
      <c r="C4372" t="inlineStr">
        <is>
          <t>Arcos</t>
        </is>
      </c>
      <c r="D4372" s="551" t="n">
        <v>45778</v>
      </c>
      <c r="E4372" t="n">
        <v>19846</v>
      </c>
      <c r="F4372" t="inlineStr">
        <is>
          <t>BROTO DE MOYASHI GRANEL KG</t>
        </is>
      </c>
      <c r="G4372" t="n">
        <v>2422</v>
      </c>
      <c r="H4372" t="n">
        <v>1.2</v>
      </c>
      <c r="I4372" t="inlineStr">
        <is>
          <t>KG</t>
        </is>
      </c>
      <c r="J4372" t="inlineStr">
        <is>
          <t>ALIMENTOS</t>
        </is>
      </c>
      <c r="K4372" t="inlineStr">
        <is>
          <t>04/2025</t>
        </is>
      </c>
      <c r="L4372" t="n">
        <v>15.27</v>
      </c>
      <c r="M4372" s="551" t="n">
        <v>45772</v>
      </c>
      <c r="N4372" t="n">
        <v>14.08</v>
      </c>
      <c r="O4372" t="n">
        <v>14.08</v>
      </c>
      <c r="P4372" t="n">
        <v>18.32</v>
      </c>
    </row>
    <row r="4373">
      <c r="A4373" t="n">
        <v>33296</v>
      </c>
      <c r="B4373" t="n">
        <v>122</v>
      </c>
      <c r="C4373" t="inlineStr">
        <is>
          <t>Arcos</t>
        </is>
      </c>
      <c r="D4373" s="551" t="n">
        <v>45778</v>
      </c>
      <c r="E4373" t="n">
        <v>19572</v>
      </c>
      <c r="F4373" t="inlineStr">
        <is>
          <t>PIMENTA DEDO DE MOCA KG</t>
        </is>
      </c>
      <c r="G4373" t="n">
        <v>2646</v>
      </c>
      <c r="H4373" t="n">
        <v>1.1</v>
      </c>
      <c r="I4373" t="inlineStr">
        <is>
          <t>KG</t>
        </is>
      </c>
      <c r="J4373" t="inlineStr">
        <is>
          <t>ALIMENTOS</t>
        </is>
      </c>
      <c r="K4373" t="inlineStr">
        <is>
          <t>04/2025</t>
        </is>
      </c>
      <c r="L4373" t="n">
        <v>16.25</v>
      </c>
      <c r="M4373" s="551" t="n">
        <v>45772</v>
      </c>
      <c r="N4373" t="n">
        <v>19.8</v>
      </c>
      <c r="O4373" t="n">
        <v>19.8</v>
      </c>
      <c r="P4373" t="n">
        <v>17.88</v>
      </c>
    </row>
    <row r="4374">
      <c r="A4374" t="n">
        <v>33182</v>
      </c>
      <c r="B4374" t="n">
        <v>122</v>
      </c>
      <c r="C4374" t="inlineStr">
        <is>
          <t>Arcos</t>
        </is>
      </c>
      <c r="D4374" s="551" t="n">
        <v>45778</v>
      </c>
      <c r="E4374" t="n">
        <v>24110</v>
      </c>
      <c r="F4374" t="inlineStr">
        <is>
          <t>CANELA EM PO KG</t>
        </is>
      </c>
      <c r="G4374" t="n">
        <v>2322</v>
      </c>
      <c r="H4374" t="n">
        <v>1</v>
      </c>
      <c r="I4374" t="inlineStr">
        <is>
          <t>KG</t>
        </is>
      </c>
      <c r="J4374" t="inlineStr">
        <is>
          <t>ALIMENTOS</t>
        </is>
      </c>
      <c r="K4374" t="inlineStr">
        <is>
          <t>04/2025</t>
        </is>
      </c>
      <c r="L4374" t="n">
        <v>17.2</v>
      </c>
      <c r="M4374" s="551" t="n">
        <v>45776</v>
      </c>
      <c r="N4374" t="n">
        <v>17.2</v>
      </c>
      <c r="O4374" t="n">
        <v>17.2</v>
      </c>
      <c r="P4374" t="n">
        <v>17.2</v>
      </c>
    </row>
    <row r="4375">
      <c r="A4375" t="n">
        <v>33161</v>
      </c>
      <c r="B4375" t="n">
        <v>122</v>
      </c>
      <c r="C4375" t="inlineStr">
        <is>
          <t>Arcos</t>
        </is>
      </c>
      <c r="D4375" s="551" t="n">
        <v>45778</v>
      </c>
      <c r="E4375" t="n">
        <v>24036</v>
      </c>
      <c r="F4375" t="inlineStr">
        <is>
          <t>ALHO EM PO 1KG UN</t>
        </is>
      </c>
      <c r="G4375" t="n">
        <v>2314</v>
      </c>
      <c r="H4375" t="n">
        <v>1</v>
      </c>
      <c r="I4375" t="inlineStr">
        <is>
          <t>UN</t>
        </is>
      </c>
      <c r="J4375" t="inlineStr">
        <is>
          <t>ALIMENTOS</t>
        </is>
      </c>
      <c r="K4375" t="inlineStr">
        <is>
          <t>04/2025</t>
        </is>
      </c>
      <c r="L4375" t="n">
        <v>16.88</v>
      </c>
      <c r="M4375" s="551" t="n">
        <v>45776</v>
      </c>
      <c r="N4375" t="n">
        <v>16.85</v>
      </c>
      <c r="O4375" t="n">
        <v>16.85</v>
      </c>
      <c r="P4375" t="n">
        <v>16.88</v>
      </c>
    </row>
    <row r="4376">
      <c r="A4376" t="n">
        <v>33305</v>
      </c>
      <c r="B4376" t="n">
        <v>122</v>
      </c>
      <c r="C4376" t="inlineStr">
        <is>
          <t>Arcos</t>
        </is>
      </c>
      <c r="D4376" s="551" t="n">
        <v>45778</v>
      </c>
      <c r="E4376" t="n">
        <v>17061</v>
      </c>
      <c r="F4376" t="inlineStr">
        <is>
          <t>SALVIA KG</t>
        </is>
      </c>
      <c r="G4376" t="n">
        <v>2738</v>
      </c>
      <c r="H4376" t="n">
        <v>0.32</v>
      </c>
      <c r="I4376" t="inlineStr">
        <is>
          <t>KG</t>
        </is>
      </c>
      <c r="J4376" t="inlineStr">
        <is>
          <t>ALIMENTOS</t>
        </is>
      </c>
      <c r="K4376" t="inlineStr">
        <is>
          <t>04/2025</t>
        </is>
      </c>
      <c r="L4376" t="n">
        <v>51.09</v>
      </c>
      <c r="M4376" s="551" t="n">
        <v>45771</v>
      </c>
      <c r="N4376" t="n">
        <v>75</v>
      </c>
      <c r="O4376" t="n">
        <v>80</v>
      </c>
      <c r="P4376" t="n">
        <v>16.35</v>
      </c>
    </row>
    <row r="4377">
      <c r="A4377" t="n">
        <v>33169</v>
      </c>
      <c r="B4377" t="n">
        <v>122</v>
      </c>
      <c r="C4377" t="inlineStr">
        <is>
          <t>Arcos</t>
        </is>
      </c>
      <c r="D4377" s="551" t="n">
        <v>45778</v>
      </c>
      <c r="E4377" t="n">
        <v>20422</v>
      </c>
      <c r="F4377" t="inlineStr">
        <is>
          <t>AVEIA EM FLOCOS YOKI 500GR</t>
        </is>
      </c>
      <c r="G4377" t="n">
        <v>2186</v>
      </c>
      <c r="H4377" t="n">
        <v>2</v>
      </c>
      <c r="I4377" t="inlineStr">
        <is>
          <t>UN</t>
        </is>
      </c>
      <c r="J4377" t="inlineStr">
        <is>
          <t>ALIMENTOS</t>
        </is>
      </c>
      <c r="K4377" t="inlineStr">
        <is>
          <t>04/2025</t>
        </is>
      </c>
      <c r="L4377" t="n">
        <v>8.1</v>
      </c>
      <c r="M4377" s="551" t="n">
        <v>45762</v>
      </c>
      <c r="N4377" t="n">
        <v>8.1</v>
      </c>
      <c r="O4377" t="n">
        <v>8.1</v>
      </c>
      <c r="P4377" t="n">
        <v>16.2</v>
      </c>
    </row>
    <row r="4378">
      <c r="A4378" t="n">
        <v>33267</v>
      </c>
      <c r="B4378" t="n">
        <v>122</v>
      </c>
      <c r="C4378" t="inlineStr">
        <is>
          <t>Arcos</t>
        </is>
      </c>
      <c r="D4378" s="551" t="n">
        <v>45778</v>
      </c>
      <c r="E4378" t="n">
        <v>19642</v>
      </c>
      <c r="F4378" t="inlineStr">
        <is>
          <t>BATATA BOLINHA KG</t>
        </is>
      </c>
      <c r="G4378" t="n">
        <v>2596</v>
      </c>
      <c r="H4378" t="n">
        <v>3.04</v>
      </c>
      <c r="I4378" t="inlineStr">
        <is>
          <t>KG</t>
        </is>
      </c>
      <c r="J4378" t="inlineStr">
        <is>
          <t>ALIMENTOS</t>
        </is>
      </c>
      <c r="K4378" t="inlineStr">
        <is>
          <t>04/2025</t>
        </is>
      </c>
      <c r="L4378" t="n">
        <v>4.77</v>
      </c>
      <c r="M4378" s="551" t="n">
        <v>45776</v>
      </c>
      <c r="N4378" t="n">
        <v>4.8</v>
      </c>
      <c r="O4378" t="n">
        <v>5.2</v>
      </c>
      <c r="P4378" t="n">
        <v>14.5</v>
      </c>
    </row>
    <row r="4379">
      <c r="A4379" t="n">
        <v>33299</v>
      </c>
      <c r="B4379" t="n">
        <v>122</v>
      </c>
      <c r="C4379" t="inlineStr">
        <is>
          <t>Arcos</t>
        </is>
      </c>
      <c r="D4379" s="551" t="n">
        <v>45778</v>
      </c>
      <c r="E4379" t="n">
        <v>19560</v>
      </c>
      <c r="F4379" t="inlineStr">
        <is>
          <t>PIMENTAO VERMELHO KG</t>
        </is>
      </c>
      <c r="G4379" t="n">
        <v>2657</v>
      </c>
      <c r="H4379" t="n">
        <v>0.9</v>
      </c>
      <c r="I4379" t="inlineStr">
        <is>
          <t>KG</t>
        </is>
      </c>
      <c r="J4379" t="inlineStr">
        <is>
          <t>ALIMENTOS</t>
        </is>
      </c>
      <c r="K4379" t="inlineStr">
        <is>
          <t>04/2025</t>
        </is>
      </c>
      <c r="L4379" t="n">
        <v>15.01</v>
      </c>
      <c r="M4379" s="551" t="n">
        <v>45776</v>
      </c>
      <c r="N4379" t="n">
        <v>9</v>
      </c>
      <c r="O4379" t="n">
        <v>12</v>
      </c>
      <c r="P4379" t="n">
        <v>13.51</v>
      </c>
    </row>
    <row r="4380">
      <c r="A4380" t="n">
        <v>33279</v>
      </c>
      <c r="B4380" t="n">
        <v>122</v>
      </c>
      <c r="C4380" t="inlineStr">
        <is>
          <t>Arcos</t>
        </is>
      </c>
      <c r="D4380" s="551" t="n">
        <v>45778</v>
      </c>
      <c r="E4380" t="n">
        <v>19460</v>
      </c>
      <c r="F4380" t="inlineStr">
        <is>
          <t>ESTRAGAO KG</t>
        </is>
      </c>
      <c r="G4380" t="n">
        <v>2744</v>
      </c>
      <c r="H4380" t="n">
        <v>0.32</v>
      </c>
      <c r="I4380" t="inlineStr">
        <is>
          <t>KG</t>
        </is>
      </c>
      <c r="J4380" t="inlineStr">
        <is>
          <t>ALIMENTOS</t>
        </is>
      </c>
      <c r="K4380" t="inlineStr">
        <is>
          <t>04/2025</t>
        </is>
      </c>
      <c r="L4380" t="n">
        <v>42</v>
      </c>
      <c r="M4380" s="551" t="n">
        <v>45771</v>
      </c>
      <c r="N4380" t="n">
        <v>42</v>
      </c>
      <c r="O4380" t="n">
        <v>42</v>
      </c>
      <c r="P4380" t="n">
        <v>13.44</v>
      </c>
    </row>
    <row r="4381">
      <c r="A4381" t="n">
        <v>33262</v>
      </c>
      <c r="B4381" t="n">
        <v>122</v>
      </c>
      <c r="C4381" t="inlineStr">
        <is>
          <t>Arcos</t>
        </is>
      </c>
      <c r="D4381" s="551" t="n">
        <v>45778</v>
      </c>
      <c r="E4381" t="n">
        <v>19647</v>
      </c>
      <c r="F4381" t="inlineStr">
        <is>
          <t>ALHO PORO KG</t>
        </is>
      </c>
      <c r="G4381" t="n">
        <v>2591</v>
      </c>
      <c r="H4381" t="n">
        <v>0.98</v>
      </c>
      <c r="I4381" t="inlineStr">
        <is>
          <t>KG</t>
        </is>
      </c>
      <c r="J4381" t="inlineStr">
        <is>
          <t>ALIMENTOS</t>
        </is>
      </c>
      <c r="K4381" t="inlineStr">
        <is>
          <t>04/2025</t>
        </is>
      </c>
      <c r="L4381" t="n">
        <v>13.69</v>
      </c>
      <c r="M4381" s="551" t="n">
        <v>45776</v>
      </c>
      <c r="N4381" t="n">
        <v>14</v>
      </c>
      <c r="O4381" t="n">
        <v>1.71</v>
      </c>
      <c r="P4381" t="n">
        <v>13.42</v>
      </c>
    </row>
    <row r="4382">
      <c r="A4382" t="n">
        <v>33052</v>
      </c>
      <c r="B4382" t="n">
        <v>122</v>
      </c>
      <c r="C4382" t="inlineStr">
        <is>
          <t>Arcos</t>
        </is>
      </c>
      <c r="D4382" s="551" t="n">
        <v>45778</v>
      </c>
      <c r="E4382" t="n">
        <v>18433</v>
      </c>
      <c r="F4382" t="inlineStr">
        <is>
          <t>CACHAÇA PIRASSUNUNGA 51 OURO 965ML</t>
        </is>
      </c>
      <c r="G4382" t="n">
        <v>3212</v>
      </c>
      <c r="H4382" t="n">
        <v>0.9</v>
      </c>
      <c r="I4382" t="inlineStr">
        <is>
          <t>UN</t>
        </is>
      </c>
      <c r="J4382" t="inlineStr">
        <is>
          <t>BEBIDAS</t>
        </is>
      </c>
      <c r="K4382" t="inlineStr">
        <is>
          <t>04/2025</t>
        </is>
      </c>
      <c r="L4382" t="n">
        <v>0</v>
      </c>
      <c r="M4382" s="551" t="n">
        <v>-693593</v>
      </c>
      <c r="N4382" t="n">
        <v>0</v>
      </c>
      <c r="O4382" t="n">
        <v>0</v>
      </c>
      <c r="P4382" t="n">
        <v>12.17</v>
      </c>
    </row>
    <row r="4383">
      <c r="A4383" t="n">
        <v>33031</v>
      </c>
      <c r="B4383" t="n">
        <v>122</v>
      </c>
      <c r="C4383" t="inlineStr">
        <is>
          <t>Arcos</t>
        </is>
      </c>
      <c r="D4383" s="551" t="n">
        <v>45778</v>
      </c>
      <c r="E4383" t="n">
        <v>24814</v>
      </c>
      <c r="F4383" t="inlineStr">
        <is>
          <t>GELO COLLINS PRO 35X140</t>
        </is>
      </c>
      <c r="G4383" t="n">
        <v>5771</v>
      </c>
      <c r="H4383" t="n">
        <v>5</v>
      </c>
      <c r="I4383" t="inlineStr">
        <is>
          <t>UN</t>
        </is>
      </c>
      <c r="J4383" t="inlineStr">
        <is>
          <t>BEBIDAS</t>
        </is>
      </c>
      <c r="K4383" t="inlineStr">
        <is>
          <t>04/2025</t>
        </is>
      </c>
      <c r="L4383" t="n">
        <v>2.4</v>
      </c>
      <c r="M4383" s="551" t="n">
        <v>45777</v>
      </c>
      <c r="N4383" t="n">
        <v>2.45</v>
      </c>
      <c r="O4383" t="n">
        <v>2.45</v>
      </c>
      <c r="P4383" t="n">
        <v>12</v>
      </c>
    </row>
    <row r="4384">
      <c r="A4384" t="n">
        <v>33307</v>
      </c>
      <c r="B4384" t="n">
        <v>122</v>
      </c>
      <c r="C4384" t="inlineStr">
        <is>
          <t>Arcos</t>
        </is>
      </c>
      <c r="D4384" s="551" t="n">
        <v>45778</v>
      </c>
      <c r="E4384" t="n">
        <v>19463</v>
      </c>
      <c r="F4384" t="inlineStr">
        <is>
          <t>TOMILHO KG</t>
        </is>
      </c>
      <c r="G4384" t="n">
        <v>2739</v>
      </c>
      <c r="H4384" t="n">
        <v>0.22</v>
      </c>
      <c r="I4384" t="inlineStr">
        <is>
          <t>KG</t>
        </is>
      </c>
      <c r="J4384" t="inlineStr">
        <is>
          <t>ALIMENTOS</t>
        </is>
      </c>
      <c r="K4384" t="inlineStr">
        <is>
          <t>04/2025</t>
        </is>
      </c>
      <c r="L4384" t="n">
        <v>53.21</v>
      </c>
      <c r="M4384" s="551" t="n">
        <v>45776</v>
      </c>
      <c r="N4384" t="n">
        <v>50</v>
      </c>
      <c r="O4384" t="n">
        <v>50</v>
      </c>
      <c r="P4384" t="n">
        <v>11.71</v>
      </c>
    </row>
    <row r="4385">
      <c r="A4385" t="n">
        <v>33294</v>
      </c>
      <c r="B4385" t="n">
        <v>122</v>
      </c>
      <c r="C4385" t="inlineStr">
        <is>
          <t>Arcos</t>
        </is>
      </c>
      <c r="D4385" s="551" t="n">
        <v>45778</v>
      </c>
      <c r="E4385" t="n">
        <v>19589</v>
      </c>
      <c r="F4385" t="inlineStr">
        <is>
          <t>PEPINO JAPONES KG</t>
        </is>
      </c>
      <c r="G4385" t="n">
        <v>2637</v>
      </c>
      <c r="H4385" t="n">
        <v>2.48</v>
      </c>
      <c r="I4385" t="inlineStr">
        <is>
          <t>KG</t>
        </is>
      </c>
      <c r="J4385" t="inlineStr">
        <is>
          <t>ALIMENTOS</t>
        </is>
      </c>
      <c r="K4385" t="inlineStr">
        <is>
          <t>04/2025</t>
        </is>
      </c>
      <c r="L4385" t="n">
        <v>4.58</v>
      </c>
      <c r="M4385" s="551" t="n">
        <v>45772</v>
      </c>
      <c r="N4385" t="n">
        <v>4</v>
      </c>
      <c r="O4385" t="n">
        <v>4</v>
      </c>
      <c r="P4385" t="n">
        <v>11.36</v>
      </c>
    </row>
    <row r="4386">
      <c r="A4386" t="n">
        <v>33149</v>
      </c>
      <c r="B4386" t="n">
        <v>122</v>
      </c>
      <c r="C4386" t="inlineStr">
        <is>
          <t>Arcos</t>
        </is>
      </c>
      <c r="D4386" s="551" t="n">
        <v>45778</v>
      </c>
      <c r="E4386" t="n">
        <v>18017</v>
      </c>
      <c r="F4386" t="inlineStr">
        <is>
          <t>ESPUMANTE CAVA BRUT STARS TOUCH OF ROSE 750ML</t>
        </is>
      </c>
      <c r="G4386" t="n">
        <v>3580</v>
      </c>
      <c r="H4386" t="n">
        <v>12</v>
      </c>
      <c r="I4386" t="inlineStr">
        <is>
          <t>GR</t>
        </is>
      </c>
      <c r="J4386" t="inlineStr">
        <is>
          <t>BEBIDAS</t>
        </is>
      </c>
      <c r="K4386" t="inlineStr">
        <is>
          <t>04/2025</t>
        </is>
      </c>
      <c r="L4386" t="n">
        <v>0</v>
      </c>
      <c r="M4386" s="551" t="n">
        <v>45622</v>
      </c>
      <c r="N4386" t="n">
        <v>0.9399999999999999</v>
      </c>
      <c r="O4386" t="n">
        <v>0.9399999999999999</v>
      </c>
      <c r="P4386" t="n">
        <v>11.3</v>
      </c>
    </row>
    <row r="4387">
      <c r="A4387" t="n">
        <v>33276</v>
      </c>
      <c r="B4387" t="n">
        <v>122</v>
      </c>
      <c r="C4387" t="inlineStr">
        <is>
          <t>Arcos</t>
        </is>
      </c>
      <c r="D4387" s="551" t="n">
        <v>45778</v>
      </c>
      <c r="E4387" t="n">
        <v>19618</v>
      </c>
      <c r="F4387" t="inlineStr">
        <is>
          <t>CHUCHU KG</t>
        </is>
      </c>
      <c r="G4387" t="n">
        <v>2616</v>
      </c>
      <c r="H4387" t="n">
        <v>3.02</v>
      </c>
      <c r="I4387" t="inlineStr">
        <is>
          <t>KG</t>
        </is>
      </c>
      <c r="J4387" t="inlineStr">
        <is>
          <t>ALIMENTOS</t>
        </is>
      </c>
      <c r="K4387" t="inlineStr">
        <is>
          <t>04/2025</t>
        </is>
      </c>
      <c r="L4387" t="n">
        <v>3.65</v>
      </c>
      <c r="M4387" s="551" t="n">
        <v>45771</v>
      </c>
      <c r="N4387" t="n">
        <v>3.5</v>
      </c>
      <c r="O4387" t="n">
        <v>3</v>
      </c>
      <c r="P4387" t="n">
        <v>11.02</v>
      </c>
    </row>
    <row r="4388">
      <c r="A4388" t="n">
        <v>33258</v>
      </c>
      <c r="B4388" t="n">
        <v>122</v>
      </c>
      <c r="C4388" t="inlineStr">
        <is>
          <t>Arcos</t>
        </is>
      </c>
      <c r="D4388" s="551" t="n">
        <v>45778</v>
      </c>
      <c r="E4388" t="n">
        <v>19506</v>
      </c>
      <c r="F4388" t="inlineStr">
        <is>
          <t>ALECRIM KG</t>
        </is>
      </c>
      <c r="G4388" t="n">
        <v>2705</v>
      </c>
      <c r="H4388" t="n">
        <v>0.28</v>
      </c>
      <c r="I4388" t="inlineStr">
        <is>
          <t>KG</t>
        </is>
      </c>
      <c r="J4388" t="inlineStr">
        <is>
          <t>ALIMENTOS</t>
        </is>
      </c>
      <c r="K4388" t="inlineStr">
        <is>
          <t>04/2025</t>
        </is>
      </c>
      <c r="L4388" t="n">
        <v>34.46</v>
      </c>
      <c r="M4388" s="551" t="n">
        <v>45776</v>
      </c>
      <c r="N4388" t="n">
        <v>36.4</v>
      </c>
      <c r="O4388" t="n">
        <v>364</v>
      </c>
      <c r="P4388" t="n">
        <v>9.65</v>
      </c>
    </row>
    <row r="4389">
      <c r="A4389" t="n">
        <v>33269</v>
      </c>
      <c r="B4389" t="n">
        <v>122</v>
      </c>
      <c r="C4389" t="inlineStr">
        <is>
          <t>Arcos</t>
        </is>
      </c>
      <c r="D4389" s="551" t="n">
        <v>45778</v>
      </c>
      <c r="E4389" t="n">
        <v>19632</v>
      </c>
      <c r="F4389" t="inlineStr">
        <is>
          <t>BETERRABA KG</t>
        </is>
      </c>
      <c r="G4389" t="n">
        <v>2604</v>
      </c>
      <c r="H4389" t="n">
        <v>3.5</v>
      </c>
      <c r="I4389" t="inlineStr">
        <is>
          <t>KG</t>
        </is>
      </c>
      <c r="J4389" t="inlineStr">
        <is>
          <t>ALIMENTOS</t>
        </is>
      </c>
      <c r="K4389" t="inlineStr">
        <is>
          <t>04/2025</t>
        </is>
      </c>
      <c r="L4389" t="n">
        <v>2.62</v>
      </c>
      <c r="M4389" s="551" t="n">
        <v>45770</v>
      </c>
      <c r="N4389" t="n">
        <v>2.2</v>
      </c>
      <c r="O4389" t="n">
        <v>2.8</v>
      </c>
      <c r="P4389" t="n">
        <v>9.17</v>
      </c>
    </row>
    <row r="4390">
      <c r="A4390" t="n">
        <v>33304</v>
      </c>
      <c r="B4390" t="n">
        <v>122</v>
      </c>
      <c r="C4390" t="inlineStr">
        <is>
          <t>Arcos</t>
        </is>
      </c>
      <c r="D4390" s="551" t="n">
        <v>45778</v>
      </c>
      <c r="E4390" t="n">
        <v>19465</v>
      </c>
      <c r="F4390" t="inlineStr">
        <is>
          <t>SALSAO KG</t>
        </is>
      </c>
      <c r="G4390" t="n">
        <v>2737</v>
      </c>
      <c r="H4390" t="n">
        <v>0.84</v>
      </c>
      <c r="I4390" t="inlineStr">
        <is>
          <t>KG</t>
        </is>
      </c>
      <c r="J4390" t="inlineStr">
        <is>
          <t>ALIMENTOS</t>
        </is>
      </c>
      <c r="K4390" t="inlineStr">
        <is>
          <t>04/2025</t>
        </is>
      </c>
      <c r="L4390" t="n">
        <v>10.86</v>
      </c>
      <c r="M4390" s="551" t="n">
        <v>45776</v>
      </c>
      <c r="N4390" t="n">
        <v>9</v>
      </c>
      <c r="O4390" t="n">
        <v>2.38</v>
      </c>
      <c r="P4390" t="n">
        <v>9.119999999999999</v>
      </c>
    </row>
    <row r="4391">
      <c r="A4391" t="n">
        <v>33109</v>
      </c>
      <c r="B4391" t="n">
        <v>122</v>
      </c>
      <c r="C4391" t="inlineStr">
        <is>
          <t>Arcos</t>
        </is>
      </c>
      <c r="D4391" s="551" t="n">
        <v>45778</v>
      </c>
      <c r="E4391" t="n">
        <v>18191</v>
      </c>
      <c r="F4391" t="inlineStr">
        <is>
          <t>VODKA ABSOLUT VANILIA 750ML</t>
        </is>
      </c>
      <c r="G4391" t="n">
        <v>3433</v>
      </c>
      <c r="H4391" t="n">
        <v>0.18</v>
      </c>
      <c r="I4391" t="inlineStr">
        <is>
          <t>GR</t>
        </is>
      </c>
      <c r="J4391" t="inlineStr">
        <is>
          <t>BEBIDAS</t>
        </is>
      </c>
      <c r="K4391" t="inlineStr">
        <is>
          <t>04/2025</t>
        </is>
      </c>
      <c r="L4391" t="n">
        <v>0</v>
      </c>
      <c r="M4391" s="551" t="n">
        <v>-693593</v>
      </c>
      <c r="N4391" t="n">
        <v>0</v>
      </c>
      <c r="O4391" t="n">
        <v>0</v>
      </c>
      <c r="P4391" t="n">
        <v>9.039999999999999</v>
      </c>
    </row>
    <row r="4392">
      <c r="A4392" t="n">
        <v>33257</v>
      </c>
      <c r="B4392" t="n">
        <v>122</v>
      </c>
      <c r="C4392" t="inlineStr">
        <is>
          <t>Arcos</t>
        </is>
      </c>
      <c r="D4392" s="551" t="n">
        <v>45778</v>
      </c>
      <c r="E4392" t="n">
        <v>19657</v>
      </c>
      <c r="F4392" t="inlineStr">
        <is>
          <t>ABOBORA PESCOCO KG</t>
        </is>
      </c>
      <c r="G4392" t="n">
        <v>2583</v>
      </c>
      <c r="H4392" t="n">
        <v>2.3</v>
      </c>
      <c r="I4392" t="inlineStr">
        <is>
          <t>KG</t>
        </is>
      </c>
      <c r="J4392" t="inlineStr">
        <is>
          <t>ALIMENTOS</t>
        </is>
      </c>
      <c r="K4392" t="inlineStr">
        <is>
          <t>04/2025</t>
        </is>
      </c>
      <c r="L4392" t="n">
        <v>3.9</v>
      </c>
      <c r="M4392" s="551" t="n">
        <v>45772</v>
      </c>
      <c r="N4392" t="n">
        <v>4.5</v>
      </c>
      <c r="O4392" t="n">
        <v>4.4</v>
      </c>
      <c r="P4392" t="n">
        <v>8.970000000000001</v>
      </c>
    </row>
    <row r="4393">
      <c r="A4393" t="n">
        <v>33301</v>
      </c>
      <c r="B4393" t="n">
        <v>122</v>
      </c>
      <c r="C4393" t="inlineStr">
        <is>
          <t>Arcos</t>
        </is>
      </c>
      <c r="D4393" s="551" t="n">
        <v>45778</v>
      </c>
      <c r="E4393" t="n">
        <v>19553</v>
      </c>
      <c r="F4393" t="inlineStr">
        <is>
          <t>REPOLHO BRANCO KG</t>
        </is>
      </c>
      <c r="G4393" t="n">
        <v>2663</v>
      </c>
      <c r="H4393" t="n">
        <v>2.6</v>
      </c>
      <c r="I4393" t="inlineStr">
        <is>
          <t>KG</t>
        </is>
      </c>
      <c r="J4393" t="inlineStr">
        <is>
          <t>ALIMENTOS</t>
        </is>
      </c>
      <c r="K4393" t="inlineStr">
        <is>
          <t>04/2025</t>
        </is>
      </c>
      <c r="L4393" t="n">
        <v>3.39</v>
      </c>
      <c r="M4393" s="551" t="n">
        <v>45771</v>
      </c>
      <c r="N4393" t="n">
        <v>3.2</v>
      </c>
      <c r="O4393" t="n">
        <v>3.2</v>
      </c>
      <c r="P4393" t="n">
        <v>8.81</v>
      </c>
    </row>
    <row r="4394">
      <c r="A4394" t="n">
        <v>33261</v>
      </c>
      <c r="B4394" t="n">
        <v>122</v>
      </c>
      <c r="C4394" t="inlineStr">
        <is>
          <t>Arcos</t>
        </is>
      </c>
      <c r="D4394" s="551" t="n">
        <v>45778</v>
      </c>
      <c r="E4394" t="n">
        <v>19498</v>
      </c>
      <c r="F4394" t="inlineStr">
        <is>
          <t>ALFACE ROMANA KG</t>
        </is>
      </c>
      <c r="G4394" t="n">
        <v>2712</v>
      </c>
      <c r="H4394" t="n">
        <v>0.72</v>
      </c>
      <c r="I4394" t="inlineStr">
        <is>
          <t>KG</t>
        </is>
      </c>
      <c r="J4394" t="inlineStr">
        <is>
          <t>ALIMENTOS</t>
        </is>
      </c>
      <c r="K4394" t="inlineStr">
        <is>
          <t>04/2025</t>
        </is>
      </c>
      <c r="L4394" t="n">
        <v>11.85</v>
      </c>
      <c r="M4394" s="551" t="n">
        <v>45772</v>
      </c>
      <c r="N4394" t="n">
        <v>10.24</v>
      </c>
      <c r="O4394" t="n">
        <v>13</v>
      </c>
      <c r="P4394" t="n">
        <v>8.529999999999999</v>
      </c>
    </row>
    <row r="4395">
      <c r="A4395" t="n">
        <v>33260</v>
      </c>
      <c r="B4395" t="n">
        <v>122</v>
      </c>
      <c r="C4395" t="inlineStr">
        <is>
          <t>Arcos</t>
        </is>
      </c>
      <c r="D4395" s="551" t="n">
        <v>45778</v>
      </c>
      <c r="E4395" t="n">
        <v>19502</v>
      </c>
      <c r="F4395" t="inlineStr">
        <is>
          <t>ALFACE CRESPA ROXA KG</t>
        </is>
      </c>
      <c r="G4395" t="n">
        <v>2708</v>
      </c>
      <c r="H4395" t="n">
        <v>0.38</v>
      </c>
      <c r="I4395" t="inlineStr">
        <is>
          <t>KG</t>
        </is>
      </c>
      <c r="J4395" t="inlineStr">
        <is>
          <t>ALIMENTOS</t>
        </is>
      </c>
      <c r="K4395" t="inlineStr">
        <is>
          <t>04/2025</t>
        </is>
      </c>
      <c r="L4395" t="n">
        <v>17.52</v>
      </c>
      <c r="M4395" s="551" t="n">
        <v>45772</v>
      </c>
      <c r="N4395" t="n">
        <v>18</v>
      </c>
      <c r="O4395" t="n">
        <v>8.94</v>
      </c>
      <c r="P4395" t="n">
        <v>6.66</v>
      </c>
    </row>
    <row r="4396">
      <c r="A4396" t="n">
        <v>33246</v>
      </c>
      <c r="B4396" t="n">
        <v>122</v>
      </c>
      <c r="C4396" t="inlineStr">
        <is>
          <t>Arcos</t>
        </is>
      </c>
      <c r="D4396" s="551" t="n">
        <v>45778</v>
      </c>
      <c r="E4396" t="n">
        <v>19917</v>
      </c>
      <c r="F4396" t="inlineStr">
        <is>
          <t>SAL GROSSO CISNE C/1KG</t>
        </is>
      </c>
      <c r="G4396" t="n">
        <v>2379</v>
      </c>
      <c r="H4396" t="n">
        <v>2</v>
      </c>
      <c r="I4396" t="inlineStr">
        <is>
          <t>PC</t>
        </is>
      </c>
      <c r="J4396" t="inlineStr">
        <is>
          <t>ALIMENTOS</t>
        </is>
      </c>
      <c r="K4396" t="inlineStr">
        <is>
          <t>04/2025</t>
        </is>
      </c>
      <c r="L4396" t="n">
        <v>0</v>
      </c>
      <c r="M4396" s="551" t="n">
        <v>45636</v>
      </c>
      <c r="N4396" t="n">
        <v>3.09</v>
      </c>
      <c r="O4396" t="n">
        <v>3.04</v>
      </c>
      <c r="P4396" t="n">
        <v>6.18</v>
      </c>
    </row>
    <row r="4397">
      <c r="A4397" t="n">
        <v>33281</v>
      </c>
      <c r="B4397" t="n">
        <v>122</v>
      </c>
      <c r="C4397" t="inlineStr">
        <is>
          <t>Arcos</t>
        </is>
      </c>
      <c r="D4397" s="551" t="n">
        <v>45778</v>
      </c>
      <c r="E4397" t="n">
        <v>19607</v>
      </c>
      <c r="F4397" t="inlineStr">
        <is>
          <t>GENGIBRE KG</t>
        </is>
      </c>
      <c r="G4397" t="n">
        <v>2623</v>
      </c>
      <c r="H4397" t="n">
        <v>0.5</v>
      </c>
      <c r="I4397" t="inlineStr">
        <is>
          <t>KG</t>
        </is>
      </c>
      <c r="J4397" t="inlineStr">
        <is>
          <t>ALIMENTOS</t>
        </is>
      </c>
      <c r="K4397" t="inlineStr">
        <is>
          <t>04/2025</t>
        </is>
      </c>
      <c r="L4397" t="n">
        <v>11.02</v>
      </c>
      <c r="M4397" s="551" t="n">
        <v>45776</v>
      </c>
      <c r="N4397" t="n">
        <v>9.5</v>
      </c>
      <c r="O4397" t="n">
        <v>13</v>
      </c>
      <c r="P4397" t="n">
        <v>5.51</v>
      </c>
    </row>
    <row r="4398">
      <c r="A4398" t="n">
        <v>33193</v>
      </c>
      <c r="B4398" t="n">
        <v>122</v>
      </c>
      <c r="C4398" t="inlineStr">
        <is>
          <t>Arcos</t>
        </is>
      </c>
      <c r="D4398" s="551" t="n">
        <v>45778</v>
      </c>
      <c r="E4398" t="n">
        <v>24170</v>
      </c>
      <c r="F4398" t="inlineStr">
        <is>
          <t>COENTRO EM GRAO KG</t>
        </is>
      </c>
      <c r="G4398" t="n">
        <v>2330</v>
      </c>
      <c r="H4398" t="n">
        <v>0.5</v>
      </c>
      <c r="I4398" t="inlineStr">
        <is>
          <t>KG</t>
        </is>
      </c>
      <c r="J4398" t="inlineStr">
        <is>
          <t>ALIMENTOS</t>
        </is>
      </c>
      <c r="K4398" t="inlineStr">
        <is>
          <t>04/2025</t>
        </is>
      </c>
      <c r="L4398" t="n">
        <v>0</v>
      </c>
      <c r="M4398" s="551" t="n">
        <v>-693593</v>
      </c>
      <c r="N4398" t="n">
        <v>0</v>
      </c>
      <c r="O4398" t="n">
        <v>11</v>
      </c>
      <c r="P4398" t="n">
        <v>5.5</v>
      </c>
    </row>
    <row r="4399">
      <c r="A4399" t="n">
        <v>33275</v>
      </c>
      <c r="B4399" t="n">
        <v>122</v>
      </c>
      <c r="C4399" t="inlineStr">
        <is>
          <t>Arcos</t>
        </is>
      </c>
      <c r="D4399" s="551" t="n">
        <v>45778</v>
      </c>
      <c r="E4399" t="n">
        <v>19621</v>
      </c>
      <c r="F4399" t="inlineStr">
        <is>
          <t>CENOURA KG</t>
        </is>
      </c>
      <c r="G4399" t="n">
        <v>2613</v>
      </c>
      <c r="H4399" t="n">
        <v>1.7</v>
      </c>
      <c r="I4399" t="inlineStr">
        <is>
          <t>KG</t>
        </is>
      </c>
      <c r="J4399" t="inlineStr">
        <is>
          <t>ALIMENTOS</t>
        </is>
      </c>
      <c r="K4399" t="inlineStr">
        <is>
          <t>04/2025</t>
        </is>
      </c>
      <c r="L4399" t="n">
        <v>2.89</v>
      </c>
      <c r="M4399" s="551" t="n">
        <v>45772</v>
      </c>
      <c r="N4399" t="n">
        <v>1.9</v>
      </c>
      <c r="O4399" t="n">
        <v>0.97</v>
      </c>
      <c r="P4399" t="n">
        <v>4.91</v>
      </c>
    </row>
    <row r="4400">
      <c r="A4400" t="n">
        <v>33298</v>
      </c>
      <c r="B4400" t="n">
        <v>122</v>
      </c>
      <c r="C4400" t="inlineStr">
        <is>
          <t>Arcos</t>
        </is>
      </c>
      <c r="D4400" s="551" t="n">
        <v>45778</v>
      </c>
      <c r="E4400" t="n">
        <v>19562</v>
      </c>
      <c r="F4400" t="inlineStr">
        <is>
          <t>PIMENTAO AMARELO KG</t>
        </is>
      </c>
      <c r="G4400" t="n">
        <v>2655</v>
      </c>
      <c r="H4400" t="n">
        <v>0.28</v>
      </c>
      <c r="I4400" t="inlineStr">
        <is>
          <t>KG</t>
        </is>
      </c>
      <c r="J4400" t="inlineStr">
        <is>
          <t>ALIMENTOS</t>
        </is>
      </c>
      <c r="K4400" t="inlineStr">
        <is>
          <t>04/2025</t>
        </is>
      </c>
      <c r="L4400" t="n">
        <v>15.31</v>
      </c>
      <c r="M4400" s="551" t="n">
        <v>45772</v>
      </c>
      <c r="N4400" t="n">
        <v>15</v>
      </c>
      <c r="O4400" t="n">
        <v>16</v>
      </c>
      <c r="P4400" t="n">
        <v>4.29</v>
      </c>
    </row>
    <row r="4401">
      <c r="A4401" t="n">
        <v>28991</v>
      </c>
      <c r="B4401" t="n">
        <v>122</v>
      </c>
      <c r="C4401" t="inlineStr">
        <is>
          <t>Arcos</t>
        </is>
      </c>
      <c r="D4401" s="551" t="n">
        <v>45748</v>
      </c>
      <c r="E4401" t="n">
        <v>18359</v>
      </c>
      <c r="F4401" t="inlineStr">
        <is>
          <t>GIN TANQUERAY 750ML</t>
        </is>
      </c>
      <c r="G4401" t="n">
        <v>3278</v>
      </c>
      <c r="H4401" t="n">
        <v>107.4</v>
      </c>
      <c r="I4401" t="inlineStr">
        <is>
          <t>GR</t>
        </is>
      </c>
      <c r="J4401" t="inlineStr">
        <is>
          <t>BEBIDAS</t>
        </is>
      </c>
      <c r="K4401" t="inlineStr">
        <is>
          <t>03/2025</t>
        </is>
      </c>
      <c r="L4401" t="n">
        <v>99.90000000000001</v>
      </c>
      <c r="M4401" s="551" t="n">
        <v>45747</v>
      </c>
      <c r="N4401" t="n">
        <v>99.90000000000001</v>
      </c>
      <c r="O4401" t="n">
        <v>99.90000000000001</v>
      </c>
      <c r="P4401" t="n">
        <v>10729.26</v>
      </c>
    </row>
    <row r="4402">
      <c r="A4402" t="n">
        <v>29060</v>
      </c>
      <c r="B4402" t="n">
        <v>122</v>
      </c>
      <c r="C4402" t="inlineStr">
        <is>
          <t>Arcos</t>
        </is>
      </c>
      <c r="D4402" s="551" t="n">
        <v>45748</v>
      </c>
      <c r="E4402" t="n">
        <v>18099</v>
      </c>
      <c r="F4402" t="inlineStr">
        <is>
          <t>WHISKY SINGLETON 12 ANOS SINGLE MALT 750ML</t>
        </is>
      </c>
      <c r="G4402" t="n">
        <v>3511</v>
      </c>
      <c r="H4402" t="n">
        <v>34.4</v>
      </c>
      <c r="I4402" t="inlineStr">
        <is>
          <t>GR</t>
        </is>
      </c>
      <c r="J4402" t="inlineStr">
        <is>
          <t>BEBIDAS</t>
        </is>
      </c>
      <c r="K4402" t="inlineStr">
        <is>
          <t>03/2025</t>
        </is>
      </c>
      <c r="L4402" t="n">
        <v>220.57</v>
      </c>
      <c r="M4402" s="551" t="n">
        <v>45747</v>
      </c>
      <c r="N4402" t="n">
        <v>220.57</v>
      </c>
      <c r="O4402" t="n">
        <v>220.57</v>
      </c>
      <c r="P4402" t="n">
        <v>7587.61</v>
      </c>
    </row>
    <row r="4403">
      <c r="A4403" t="n">
        <v>28958</v>
      </c>
      <c r="B4403" t="n">
        <v>122</v>
      </c>
      <c r="C4403" t="inlineStr">
        <is>
          <t>Arcos</t>
        </is>
      </c>
      <c r="D4403" s="551" t="n">
        <v>45748</v>
      </c>
      <c r="E4403" t="n">
        <v>24259</v>
      </c>
      <c r="F4403" t="inlineStr">
        <is>
          <t>FILE MIGNON 4/5 S/ CORDAO KG</t>
        </is>
      </c>
      <c r="G4403" t="n">
        <v>2938</v>
      </c>
      <c r="H4403" t="n">
        <v>100.16</v>
      </c>
      <c r="I4403" t="inlineStr">
        <is>
          <t>KG</t>
        </is>
      </c>
      <c r="J4403" t="inlineStr">
        <is>
          <t>ALIMENTOS</t>
        </is>
      </c>
      <c r="K4403" t="inlineStr">
        <is>
          <t>03/2025</t>
        </is>
      </c>
      <c r="L4403" t="n">
        <v>65.52</v>
      </c>
      <c r="M4403" s="551" t="n">
        <v>45747</v>
      </c>
      <c r="N4403" t="n">
        <v>62.9</v>
      </c>
      <c r="O4403" t="n">
        <v>65.54000000000001</v>
      </c>
      <c r="P4403" t="n">
        <v>6562.48</v>
      </c>
    </row>
    <row r="4404">
      <c r="A4404" t="n">
        <v>28993</v>
      </c>
      <c r="B4404" t="n">
        <v>122</v>
      </c>
      <c r="C4404" t="inlineStr">
        <is>
          <t>Arcos</t>
        </is>
      </c>
      <c r="D4404" s="551" t="n">
        <v>45748</v>
      </c>
      <c r="E4404" t="n">
        <v>18353</v>
      </c>
      <c r="F4404" t="inlineStr">
        <is>
          <t>GIN TANQUERAY TEN 750ML</t>
        </is>
      </c>
      <c r="G4404" t="n">
        <v>3282</v>
      </c>
      <c r="H4404" t="n">
        <v>30.1</v>
      </c>
      <c r="I4404" t="inlineStr">
        <is>
          <t>GR</t>
        </is>
      </c>
      <c r="J4404" t="inlineStr">
        <is>
          <t>BEBIDAS</t>
        </is>
      </c>
      <c r="K4404" t="inlineStr">
        <is>
          <t>03/2025</t>
        </is>
      </c>
      <c r="L4404" t="n">
        <v>195.32</v>
      </c>
      <c r="M4404" s="551" t="n">
        <v>45747</v>
      </c>
      <c r="N4404" t="n">
        <v>195.32</v>
      </c>
      <c r="O4404" t="n">
        <v>195.32</v>
      </c>
      <c r="P4404" t="n">
        <v>5879.13</v>
      </c>
    </row>
    <row r="4405">
      <c r="A4405" t="n">
        <v>29036</v>
      </c>
      <c r="B4405" t="n">
        <v>122</v>
      </c>
      <c r="C4405" t="inlineStr">
        <is>
          <t>Arcos</t>
        </is>
      </c>
      <c r="D4405" s="551" t="n">
        <v>45748</v>
      </c>
      <c r="E4405" t="n">
        <v>18179</v>
      </c>
      <c r="F4405" t="inlineStr">
        <is>
          <t>VODKA KETEL ONE 1L</t>
        </is>
      </c>
      <c r="G4405" t="n">
        <v>3443</v>
      </c>
      <c r="H4405" t="n">
        <v>55.7</v>
      </c>
      <c r="I4405" t="inlineStr">
        <is>
          <t>GR</t>
        </is>
      </c>
      <c r="J4405" t="inlineStr">
        <is>
          <t>BEBIDAS</t>
        </is>
      </c>
      <c r="K4405" t="inlineStr">
        <is>
          <t>03/2025</t>
        </is>
      </c>
      <c r="L4405" t="n">
        <v>104.6</v>
      </c>
      <c r="M4405" s="551" t="n">
        <v>45747</v>
      </c>
      <c r="N4405" t="n">
        <v>104.63</v>
      </c>
      <c r="O4405" t="n">
        <v>104.63</v>
      </c>
      <c r="P4405" t="n">
        <v>5826.22</v>
      </c>
    </row>
    <row r="4406">
      <c r="A4406" t="n">
        <v>29095</v>
      </c>
      <c r="B4406" t="n">
        <v>122</v>
      </c>
      <c r="C4406" t="inlineStr">
        <is>
          <t>Arcos</t>
        </is>
      </c>
      <c r="D4406" s="551" t="n">
        <v>45748</v>
      </c>
      <c r="E4406" t="n">
        <v>17710</v>
      </c>
      <c r="F4406" t="inlineStr">
        <is>
          <t>VINHO TINTO MASCARA DE FUEGO CABERNET 750ML</t>
        </is>
      </c>
      <c r="G4406" t="n">
        <v>3824</v>
      </c>
      <c r="H4406" t="n">
        <v>138</v>
      </c>
      <c r="I4406" t="inlineStr">
        <is>
          <t>GR</t>
        </is>
      </c>
      <c r="J4406" t="inlineStr">
        <is>
          <t>BEBIDAS</t>
        </is>
      </c>
      <c r="K4406" t="inlineStr">
        <is>
          <t>03/2025</t>
        </is>
      </c>
      <c r="L4406" t="n">
        <v>40.15</v>
      </c>
      <c r="M4406" s="551" t="n">
        <v>45740</v>
      </c>
      <c r="N4406" t="n">
        <v>40.15</v>
      </c>
      <c r="O4406" t="n">
        <v>40.15</v>
      </c>
      <c r="P4406" t="n">
        <v>5540.7</v>
      </c>
    </row>
    <row r="4407">
      <c r="A4407" t="n">
        <v>29013</v>
      </c>
      <c r="B4407" t="n">
        <v>122</v>
      </c>
      <c r="C4407" t="inlineStr">
        <is>
          <t>Arcos</t>
        </is>
      </c>
      <c r="D4407" s="551" t="n">
        <v>45748</v>
      </c>
      <c r="E4407" t="n">
        <v>18261</v>
      </c>
      <c r="F4407" t="inlineStr">
        <is>
          <t>RUM ZACAPA 23 ANOS 750ML</t>
        </is>
      </c>
      <c r="G4407" t="n">
        <v>3368</v>
      </c>
      <c r="H4407" t="n">
        <v>10.95</v>
      </c>
      <c r="I4407" t="inlineStr">
        <is>
          <t>GR</t>
        </is>
      </c>
      <c r="J4407" t="inlineStr">
        <is>
          <t>BEBIDAS</t>
        </is>
      </c>
      <c r="K4407" t="inlineStr">
        <is>
          <t>03/2025</t>
        </is>
      </c>
      <c r="L4407" t="n">
        <v>461.8</v>
      </c>
      <c r="M4407" s="551" t="n">
        <v>45747</v>
      </c>
      <c r="N4407" t="n">
        <v>461.8</v>
      </c>
      <c r="O4407" t="n">
        <v>461.8</v>
      </c>
      <c r="P4407" t="n">
        <v>5056.71</v>
      </c>
    </row>
    <row r="4408">
      <c r="A4408" t="n">
        <v>29094</v>
      </c>
      <c r="B4408" t="n">
        <v>122</v>
      </c>
      <c r="C4408" t="inlineStr">
        <is>
          <t>Arcos</t>
        </is>
      </c>
      <c r="D4408" s="551" t="n">
        <v>45748</v>
      </c>
      <c r="E4408" t="n">
        <v>17797</v>
      </c>
      <c r="F4408" t="inlineStr">
        <is>
          <t>VINHO BRANCO MASCARA FUEGO CHARDONNAY 750ML</t>
        </is>
      </c>
      <c r="G4408" t="n">
        <v>3748</v>
      </c>
      <c r="H4408" t="n">
        <v>113</v>
      </c>
      <c r="I4408" t="inlineStr">
        <is>
          <t>GR</t>
        </is>
      </c>
      <c r="J4408" t="inlineStr">
        <is>
          <t>BEBIDAS</t>
        </is>
      </c>
      <c r="K4408" t="inlineStr">
        <is>
          <t>03/2025</t>
        </is>
      </c>
      <c r="L4408" t="n">
        <v>40.15</v>
      </c>
      <c r="M4408" s="551" t="n">
        <v>45740</v>
      </c>
      <c r="N4408" t="n">
        <v>40.15</v>
      </c>
      <c r="O4408" t="n">
        <v>40.15</v>
      </c>
      <c r="P4408" t="n">
        <v>4536.95</v>
      </c>
    </row>
    <row r="4409">
      <c r="A4409" t="n">
        <v>29053</v>
      </c>
      <c r="B4409" t="n">
        <v>122</v>
      </c>
      <c r="C4409" t="inlineStr">
        <is>
          <t>Arcos</t>
        </is>
      </c>
      <c r="D4409" s="551" t="n">
        <v>45748</v>
      </c>
      <c r="E4409" t="n">
        <v>18119</v>
      </c>
      <c r="F4409" t="inlineStr">
        <is>
          <t>WHISKY JOHNNIE WALKER BLACK LABEL 1L</t>
        </is>
      </c>
      <c r="G4409" t="n">
        <v>3494</v>
      </c>
      <c r="H4409" t="n">
        <v>25.3</v>
      </c>
      <c r="I4409" t="inlineStr">
        <is>
          <t>GR</t>
        </is>
      </c>
      <c r="J4409" t="inlineStr">
        <is>
          <t>BEBIDAS</t>
        </is>
      </c>
      <c r="K4409" t="inlineStr">
        <is>
          <t>03/2025</t>
        </is>
      </c>
      <c r="L4409" t="n">
        <v>172.86</v>
      </c>
      <c r="M4409" s="551" t="n">
        <v>45747</v>
      </c>
      <c r="N4409" t="n">
        <v>172.88</v>
      </c>
      <c r="O4409" t="n">
        <v>172.88</v>
      </c>
      <c r="P4409" t="n">
        <v>4373.36</v>
      </c>
    </row>
    <row r="4410">
      <c r="A4410" t="n">
        <v>29042</v>
      </c>
      <c r="B4410" t="n">
        <v>122</v>
      </c>
      <c r="C4410" t="inlineStr">
        <is>
          <t>Arcos</t>
        </is>
      </c>
      <c r="D4410" s="551" t="n">
        <v>45748</v>
      </c>
      <c r="E4410" t="n">
        <v>18157</v>
      </c>
      <c r="F4410" t="inlineStr">
        <is>
          <t>WHISKY BOURBON BULLEIT 750ML</t>
        </is>
      </c>
      <c r="G4410" t="n">
        <v>3463</v>
      </c>
      <c r="H4410" t="n">
        <v>19.1</v>
      </c>
      <c r="I4410" t="inlineStr">
        <is>
          <t>GR</t>
        </is>
      </c>
      <c r="J4410" t="inlineStr">
        <is>
          <t>BEBIDAS</t>
        </is>
      </c>
      <c r="K4410" t="inlineStr">
        <is>
          <t>03/2025</t>
        </is>
      </c>
      <c r="L4410" t="n">
        <v>205.6</v>
      </c>
      <c r="M4410" s="551" t="n">
        <v>45729</v>
      </c>
      <c r="N4410" t="n">
        <v>205.6</v>
      </c>
      <c r="O4410" t="n">
        <v>174.6</v>
      </c>
      <c r="P4410" t="n">
        <v>3926.96</v>
      </c>
    </row>
    <row r="4411">
      <c r="A4411" t="n">
        <v>29064</v>
      </c>
      <c r="B4411" t="n">
        <v>122</v>
      </c>
      <c r="C4411" t="inlineStr">
        <is>
          <t>Arcos</t>
        </is>
      </c>
      <c r="D4411" s="551" t="n">
        <v>45748</v>
      </c>
      <c r="E4411" t="n">
        <v>24552</v>
      </c>
      <c r="F4411" t="inlineStr">
        <is>
          <t>ESPUMANTE CASA PERINI BRUT 750ML</t>
        </is>
      </c>
      <c r="G4411" t="n">
        <v>5669</v>
      </c>
      <c r="H4411" t="n">
        <v>105</v>
      </c>
      <c r="I4411" t="inlineStr">
        <is>
          <t>GR</t>
        </is>
      </c>
      <c r="J4411" t="inlineStr">
        <is>
          <t>BEBIDAS</t>
        </is>
      </c>
      <c r="K4411" t="inlineStr">
        <is>
          <t>03/2025</t>
        </is>
      </c>
      <c r="L4411" t="n">
        <v>36.66</v>
      </c>
      <c r="M4411" s="551" t="n">
        <v>45747</v>
      </c>
      <c r="N4411" t="n">
        <v>34.49</v>
      </c>
      <c r="O4411" t="n">
        <v>34.49</v>
      </c>
      <c r="P4411" t="n">
        <v>3849.3</v>
      </c>
    </row>
    <row r="4412">
      <c r="A4412" t="n">
        <v>28963</v>
      </c>
      <c r="B4412" t="n">
        <v>122</v>
      </c>
      <c r="C4412" t="inlineStr">
        <is>
          <t>Arcos</t>
        </is>
      </c>
      <c r="D4412" s="551" t="n">
        <v>45748</v>
      </c>
      <c r="E4412" t="n">
        <v>24470</v>
      </c>
      <c r="F4412" t="inlineStr">
        <is>
          <t>STELLA ARTOIS LN 330ML UN</t>
        </is>
      </c>
      <c r="G4412" t="n">
        <v>3103</v>
      </c>
      <c r="H4412" t="n">
        <v>1100</v>
      </c>
      <c r="I4412" t="inlineStr">
        <is>
          <t>UN</t>
        </is>
      </c>
      <c r="J4412" t="inlineStr">
        <is>
          <t>BEBIDAS</t>
        </is>
      </c>
      <c r="K4412" t="inlineStr">
        <is>
          <t>03/2025</t>
        </is>
      </c>
      <c r="L4412" t="n">
        <v>0</v>
      </c>
      <c r="M4412" s="551" t="n">
        <v>45496</v>
      </c>
      <c r="N4412" t="n">
        <v>3.32</v>
      </c>
      <c r="O4412" t="n">
        <v>4.41</v>
      </c>
      <c r="P4412" t="n">
        <v>3652.16</v>
      </c>
    </row>
    <row r="4413">
      <c r="A4413" t="n">
        <v>28984</v>
      </c>
      <c r="B4413" t="n">
        <v>122</v>
      </c>
      <c r="C4413" t="inlineStr">
        <is>
          <t>Arcos</t>
        </is>
      </c>
      <c r="D4413" s="551" t="n">
        <v>45748</v>
      </c>
      <c r="E4413" t="n">
        <v>18391</v>
      </c>
      <c r="F4413" t="inlineStr">
        <is>
          <t>CONHAQUE HENNESSY XO 700ML</t>
        </is>
      </c>
      <c r="G4413" t="n">
        <v>3249</v>
      </c>
      <c r="H4413" t="n">
        <v>2.1</v>
      </c>
      <c r="I4413" t="inlineStr">
        <is>
          <t>UN</t>
        </is>
      </c>
      <c r="J4413" t="inlineStr">
        <is>
          <t>BEBIDAS</t>
        </is>
      </c>
      <c r="K4413" t="inlineStr">
        <is>
          <t>03/2025</t>
        </is>
      </c>
      <c r="L4413" t="n">
        <v>0</v>
      </c>
      <c r="M4413" s="551" t="n">
        <v>-693593</v>
      </c>
      <c r="N4413" t="n">
        <v>0</v>
      </c>
      <c r="O4413" t="n">
        <v>0</v>
      </c>
      <c r="P4413" t="n">
        <v>3329.99</v>
      </c>
    </row>
    <row r="4414">
      <c r="A4414" t="n">
        <v>29071</v>
      </c>
      <c r="B4414" t="n">
        <v>122</v>
      </c>
      <c r="C4414" t="inlineStr">
        <is>
          <t>Arcos</t>
        </is>
      </c>
      <c r="D4414" s="551" t="n">
        <v>45748</v>
      </c>
      <c r="E4414" t="n">
        <v>17934</v>
      </c>
      <c r="F4414" t="inlineStr">
        <is>
          <t>AGUA MINERAL SEM GAS MAMBA 350ML C/24</t>
        </is>
      </c>
      <c r="G4414" t="n">
        <v>3636</v>
      </c>
      <c r="H4414" t="n">
        <v>69</v>
      </c>
      <c r="I4414" t="inlineStr">
        <is>
          <t>PC</t>
        </is>
      </c>
      <c r="J4414" t="inlineStr">
        <is>
          <t>BEBIDAS</t>
        </is>
      </c>
      <c r="K4414" t="inlineStr">
        <is>
          <t>03/2025</t>
        </is>
      </c>
      <c r="L4414" t="n">
        <v>47.76</v>
      </c>
      <c r="M4414" s="551" t="n">
        <v>45743</v>
      </c>
      <c r="N4414" t="n">
        <v>47.76</v>
      </c>
      <c r="O4414" t="n">
        <v>47.76</v>
      </c>
      <c r="P4414" t="n">
        <v>3295.44</v>
      </c>
    </row>
    <row r="4415">
      <c r="A4415" t="n">
        <v>29063</v>
      </c>
      <c r="B4415" t="n">
        <v>122</v>
      </c>
      <c r="C4415" t="inlineStr">
        <is>
          <t>Arcos</t>
        </is>
      </c>
      <c r="D4415" s="551" t="n">
        <v>45748</v>
      </c>
      <c r="E4415" t="n">
        <v>18051</v>
      </c>
      <c r="F4415" t="inlineStr">
        <is>
          <t>CHAMPAGNE VEUVE CLICQUOT ROSE BRUT 750ML</t>
        </is>
      </c>
      <c r="G4415" t="n">
        <v>3552</v>
      </c>
      <c r="H4415" t="n">
        <v>7</v>
      </c>
      <c r="I4415" t="inlineStr">
        <is>
          <t>GR</t>
        </is>
      </c>
      <c r="J4415" t="inlineStr">
        <is>
          <t>BEBIDAS</t>
        </is>
      </c>
      <c r="K4415" t="inlineStr">
        <is>
          <t>03/2025</t>
        </is>
      </c>
      <c r="L4415" t="n">
        <v>0</v>
      </c>
      <c r="M4415" s="551" t="n">
        <v>-693593</v>
      </c>
      <c r="N4415" t="n">
        <v>0</v>
      </c>
      <c r="O4415" t="n">
        <v>450</v>
      </c>
      <c r="P4415" t="n">
        <v>3150</v>
      </c>
    </row>
    <row r="4416">
      <c r="A4416" t="n">
        <v>29016</v>
      </c>
      <c r="B4416" t="n">
        <v>122</v>
      </c>
      <c r="C4416" t="inlineStr">
        <is>
          <t>Arcos</t>
        </is>
      </c>
      <c r="D4416" s="551" t="n">
        <v>45748</v>
      </c>
      <c r="E4416" t="n">
        <v>18242</v>
      </c>
      <c r="F4416" t="inlineStr">
        <is>
          <t>TEQUILA DON JULIO BLANCO 750ML</t>
        </is>
      </c>
      <c r="G4416" t="n">
        <v>3386</v>
      </c>
      <c r="H4416" t="n">
        <v>16.7</v>
      </c>
      <c r="I4416" t="inlineStr">
        <is>
          <t>GR</t>
        </is>
      </c>
      <c r="J4416" t="inlineStr">
        <is>
          <t>BEBIDAS</t>
        </is>
      </c>
      <c r="K4416" t="inlineStr">
        <is>
          <t>03/2025</t>
        </is>
      </c>
      <c r="L4416" t="n">
        <v>175.62</v>
      </c>
      <c r="M4416" s="551" t="n">
        <v>45747</v>
      </c>
      <c r="N4416" t="n">
        <v>227.11</v>
      </c>
      <c r="O4416" t="n">
        <v>227.11</v>
      </c>
      <c r="P4416" t="n">
        <v>2932.85</v>
      </c>
    </row>
    <row r="4417">
      <c r="A4417" t="n">
        <v>28937</v>
      </c>
      <c r="B4417" t="n">
        <v>122</v>
      </c>
      <c r="C4417" t="inlineStr">
        <is>
          <t>Arcos</t>
        </is>
      </c>
      <c r="D4417" s="551" t="n">
        <v>45748</v>
      </c>
      <c r="E4417" t="n">
        <v>19297</v>
      </c>
      <c r="F4417" t="inlineStr">
        <is>
          <t>QUEIJO PARMESAO LA SERENISSIMA KG</t>
        </is>
      </c>
      <c r="G4417" t="n">
        <v>2775</v>
      </c>
      <c r="H4417" t="n">
        <v>37.5</v>
      </c>
      <c r="I4417" t="inlineStr">
        <is>
          <t>KG</t>
        </is>
      </c>
      <c r="J4417" t="inlineStr">
        <is>
          <t>ALIMENTOS</t>
        </is>
      </c>
      <c r="K4417" t="inlineStr">
        <is>
          <t>03/2025</t>
        </is>
      </c>
      <c r="L4417" t="n">
        <v>72.25</v>
      </c>
      <c r="M4417" s="551" t="n">
        <v>45747</v>
      </c>
      <c r="N4417" t="n">
        <v>72.25</v>
      </c>
      <c r="O4417" t="n">
        <v>72.25</v>
      </c>
      <c r="P4417" t="n">
        <v>2709.38</v>
      </c>
    </row>
    <row r="4418">
      <c r="A4418" t="n">
        <v>29025</v>
      </c>
      <c r="B4418" t="n">
        <v>122</v>
      </c>
      <c r="C4418" t="inlineStr">
        <is>
          <t>Arcos</t>
        </is>
      </c>
      <c r="D4418" s="551" t="n">
        <v>45748</v>
      </c>
      <c r="E4418" t="n">
        <v>18202</v>
      </c>
      <c r="F4418" t="inlineStr">
        <is>
          <t>VERMOUTH DOLIN DRY 750ML</t>
        </is>
      </c>
      <c r="G4418" t="n">
        <v>3424</v>
      </c>
      <c r="H4418" t="n">
        <v>16</v>
      </c>
      <c r="I4418" t="inlineStr">
        <is>
          <t>GR</t>
        </is>
      </c>
      <c r="J4418" t="inlineStr">
        <is>
          <t>BEBIDAS</t>
        </is>
      </c>
      <c r="K4418" t="inlineStr">
        <is>
          <t>03/2025</t>
        </is>
      </c>
      <c r="L4418" t="n">
        <v>165.58</v>
      </c>
      <c r="M4418" s="551" t="n">
        <v>45747</v>
      </c>
      <c r="N4418" t="n">
        <v>143.69</v>
      </c>
      <c r="O4418" t="n">
        <v>143.69</v>
      </c>
      <c r="P4418" t="n">
        <v>2649.28</v>
      </c>
    </row>
    <row r="4419">
      <c r="A4419" t="n">
        <v>28953</v>
      </c>
      <c r="B4419" t="n">
        <v>122</v>
      </c>
      <c r="C4419" t="inlineStr">
        <is>
          <t>Arcos</t>
        </is>
      </c>
      <c r="D4419" s="551" t="n">
        <v>45748</v>
      </c>
      <c r="E4419" t="n">
        <v>18788</v>
      </c>
      <c r="F4419" t="inlineStr">
        <is>
          <t>CAMARAO CINZA LIMPO 30/40 KG</t>
        </is>
      </c>
      <c r="G4419" t="n">
        <v>2985</v>
      </c>
      <c r="H4419" t="n">
        <v>24</v>
      </c>
      <c r="I4419" t="inlineStr">
        <is>
          <t>KG</t>
        </is>
      </c>
      <c r="J4419" t="inlineStr">
        <is>
          <t>ALIMENTOS</t>
        </is>
      </c>
      <c r="K4419" t="inlineStr">
        <is>
          <t>03/2025</t>
        </is>
      </c>
      <c r="L4419" t="n">
        <v>98</v>
      </c>
      <c r="M4419" s="551" t="n">
        <v>45744</v>
      </c>
      <c r="N4419" t="n">
        <v>98</v>
      </c>
      <c r="O4419" t="n">
        <v>94.75</v>
      </c>
      <c r="P4419" t="n">
        <v>2352</v>
      </c>
    </row>
    <row r="4420">
      <c r="A4420" t="n">
        <v>29084</v>
      </c>
      <c r="B4420" t="n">
        <v>122</v>
      </c>
      <c r="C4420" t="inlineStr">
        <is>
          <t>Arcos</t>
        </is>
      </c>
      <c r="D4420" s="551" t="n">
        <v>45748</v>
      </c>
      <c r="E4420" t="n">
        <v>25099</v>
      </c>
      <c r="F4420" t="inlineStr">
        <is>
          <t>VINHO LARANJA TESTALONGA STAY BRAVE 750ML</t>
        </is>
      </c>
      <c r="G4420" t="n">
        <v>5894</v>
      </c>
      <c r="H4420" t="n">
        <v>12</v>
      </c>
      <c r="I4420" t="inlineStr">
        <is>
          <t>GR</t>
        </is>
      </c>
      <c r="J4420" t="inlineStr">
        <is>
          <t>BEBIDAS</t>
        </is>
      </c>
      <c r="K4420" t="inlineStr">
        <is>
          <t>03/2025</t>
        </is>
      </c>
      <c r="L4420" t="n">
        <v>179.25</v>
      </c>
      <c r="M4420" s="551" t="n">
        <v>45735</v>
      </c>
      <c r="N4420" t="n">
        <v>179.25</v>
      </c>
      <c r="O4420" t="n">
        <v>179.25</v>
      </c>
      <c r="P4420" t="n">
        <v>2151</v>
      </c>
    </row>
    <row r="4421">
      <c r="A4421" t="n">
        <v>29034</v>
      </c>
      <c r="B4421" t="n">
        <v>122</v>
      </c>
      <c r="C4421" t="inlineStr">
        <is>
          <t>Arcos</t>
        </is>
      </c>
      <c r="D4421" s="551" t="n">
        <v>45748</v>
      </c>
      <c r="E4421" t="n">
        <v>18186</v>
      </c>
      <c r="F4421" t="inlineStr">
        <is>
          <t>VODKA CIROC NATURAL 750ML</t>
        </is>
      </c>
      <c r="G4421" t="n">
        <v>3437</v>
      </c>
      <c r="H4421" t="n">
        <v>11.3</v>
      </c>
      <c r="I4421" t="inlineStr">
        <is>
          <t>GR</t>
        </is>
      </c>
      <c r="J4421" t="inlineStr">
        <is>
          <t>BEBIDAS</t>
        </is>
      </c>
      <c r="K4421" t="inlineStr">
        <is>
          <t>03/2025</t>
        </is>
      </c>
      <c r="L4421" t="n">
        <v>0</v>
      </c>
      <c r="M4421" s="551" t="n">
        <v>-693593</v>
      </c>
      <c r="N4421" t="n">
        <v>0</v>
      </c>
      <c r="O4421" t="n">
        <v>135.05</v>
      </c>
      <c r="P4421" t="n">
        <v>2112.08</v>
      </c>
    </row>
    <row r="4422">
      <c r="A4422" t="n">
        <v>29023</v>
      </c>
      <c r="B4422" t="n">
        <v>122</v>
      </c>
      <c r="C4422" t="inlineStr">
        <is>
          <t>Arcos</t>
        </is>
      </c>
      <c r="D4422" s="551" t="n">
        <v>45748</v>
      </c>
      <c r="E4422" t="n">
        <v>18219</v>
      </c>
      <c r="F4422" t="inlineStr">
        <is>
          <t>VERMOUTH CARPANO PUNT E MES 1L</t>
        </is>
      </c>
      <c r="G4422" t="n">
        <v>3409</v>
      </c>
      <c r="H4422" t="n">
        <v>11</v>
      </c>
      <c r="I4422" t="inlineStr">
        <is>
          <t>GR</t>
        </is>
      </c>
      <c r="J4422" t="inlineStr">
        <is>
          <t>BEBIDAS</t>
        </is>
      </c>
      <c r="K4422" t="inlineStr">
        <is>
          <t>03/2025</t>
        </is>
      </c>
      <c r="L4422" t="n">
        <v>0</v>
      </c>
      <c r="M4422" s="551" t="n">
        <v>45370</v>
      </c>
      <c r="N4422" t="n">
        <v>190.8</v>
      </c>
      <c r="O4422" t="n">
        <v>112.11</v>
      </c>
      <c r="P4422" t="n">
        <v>2098.8</v>
      </c>
    </row>
    <row r="4423">
      <c r="A4423" t="n">
        <v>28809</v>
      </c>
      <c r="B4423" t="n">
        <v>122</v>
      </c>
      <c r="C4423" t="inlineStr">
        <is>
          <t>Arcos</t>
        </is>
      </c>
      <c r="D4423" s="551" t="n">
        <v>45748</v>
      </c>
      <c r="E4423" t="n">
        <v>21047</v>
      </c>
      <c r="F4423" t="inlineStr">
        <is>
          <t>AZEITE EXTRA VIRGEM GALLO 2L</t>
        </is>
      </c>
      <c r="G4423" t="n">
        <v>1999</v>
      </c>
      <c r="H4423" t="n">
        <v>11</v>
      </c>
      <c r="I4423" t="inlineStr">
        <is>
          <t>GALAO</t>
        </is>
      </c>
      <c r="J4423" t="inlineStr">
        <is>
          <t>ALIMENTOS</t>
        </is>
      </c>
      <c r="K4423" t="inlineStr">
        <is>
          <t>03/2025</t>
        </is>
      </c>
      <c r="L4423" t="n">
        <v>181.31</v>
      </c>
      <c r="M4423" s="551" t="n">
        <v>45747</v>
      </c>
      <c r="N4423" t="n">
        <v>180.27</v>
      </c>
      <c r="O4423" t="n">
        <v>180.27</v>
      </c>
      <c r="P4423" t="n">
        <v>1994.41</v>
      </c>
    </row>
    <row r="4424">
      <c r="A4424" t="n">
        <v>29001</v>
      </c>
      <c r="B4424" t="n">
        <v>122</v>
      </c>
      <c r="C4424" t="inlineStr">
        <is>
          <t>Arcos</t>
        </is>
      </c>
      <c r="D4424" s="551" t="n">
        <v>45748</v>
      </c>
      <c r="E4424" t="n">
        <v>25630</v>
      </c>
      <c r="F4424" t="inlineStr">
        <is>
          <t xml:space="preserve">LICOR DOLIN GENEPY LE CHAMOIS 750ML </t>
        </is>
      </c>
      <c r="G4424" t="n">
        <v>6202</v>
      </c>
      <c r="H4424" t="n">
        <v>6.35</v>
      </c>
      <c r="I4424" t="inlineStr">
        <is>
          <t>GR</t>
        </is>
      </c>
      <c r="J4424" t="inlineStr">
        <is>
          <t>BEBIDAS</t>
        </is>
      </c>
      <c r="K4424" t="inlineStr">
        <is>
          <t>03/2025</t>
        </is>
      </c>
      <c r="L4424" t="n">
        <v>297.62</v>
      </c>
      <c r="M4424" s="551" t="n">
        <v>45747</v>
      </c>
      <c r="N4424" t="n">
        <v>297.62</v>
      </c>
      <c r="O4424" t="n">
        <v>297.62</v>
      </c>
      <c r="P4424" t="n">
        <v>1889.89</v>
      </c>
    </row>
    <row r="4425">
      <c r="A4425" t="n">
        <v>28814</v>
      </c>
      <c r="B4425" t="n">
        <v>122</v>
      </c>
      <c r="C4425" t="inlineStr">
        <is>
          <t>Arcos</t>
        </is>
      </c>
      <c r="D4425" s="551" t="n">
        <v>45748</v>
      </c>
      <c r="E4425" t="n">
        <v>20812</v>
      </c>
      <c r="F4425" t="inlineStr">
        <is>
          <t>CAFE JOSELINA C/1KG</t>
        </is>
      </c>
      <c r="G4425" t="n">
        <v>2074</v>
      </c>
      <c r="H4425" t="n">
        <v>18</v>
      </c>
      <c r="I4425" t="inlineStr">
        <is>
          <t>PC</t>
        </is>
      </c>
      <c r="J4425" t="inlineStr">
        <is>
          <t>ALIMENTOS</t>
        </is>
      </c>
      <c r="K4425" t="inlineStr">
        <is>
          <t>03/2025</t>
        </is>
      </c>
      <c r="L4425" t="n">
        <v>102.48</v>
      </c>
      <c r="M4425" s="551" t="n">
        <v>45742</v>
      </c>
      <c r="N4425" t="n">
        <v>99.90000000000001</v>
      </c>
      <c r="O4425" t="n">
        <v>99.90000000000001</v>
      </c>
      <c r="P4425" t="n">
        <v>1844.64</v>
      </c>
    </row>
    <row r="4426">
      <c r="A4426" t="n">
        <v>29048</v>
      </c>
      <c r="B4426" t="n">
        <v>122</v>
      </c>
      <c r="C4426" t="inlineStr">
        <is>
          <t>Arcos</t>
        </is>
      </c>
      <c r="D4426" s="551" t="n">
        <v>45748</v>
      </c>
      <c r="E4426" t="n">
        <v>18143</v>
      </c>
      <c r="F4426" t="inlineStr">
        <is>
          <t>WHISKY CHIVAS ROYAL SALUTE 21 ANOS 700ML</t>
        </is>
      </c>
      <c r="G4426" t="n">
        <v>3474</v>
      </c>
      <c r="H4426" t="n">
        <v>2.4</v>
      </c>
      <c r="I4426" t="inlineStr">
        <is>
          <t>GR</t>
        </is>
      </c>
      <c r="J4426" t="inlineStr">
        <is>
          <t>BEBIDAS</t>
        </is>
      </c>
      <c r="K4426" t="inlineStr">
        <is>
          <t>03/2025</t>
        </is>
      </c>
      <c r="L4426" t="n">
        <v>0</v>
      </c>
      <c r="M4426" s="551" t="n">
        <v>-693593</v>
      </c>
      <c r="N4426" t="n">
        <v>0</v>
      </c>
      <c r="O4426" t="n">
        <v>765.9</v>
      </c>
      <c r="P4426" t="n">
        <v>1759.68</v>
      </c>
    </row>
    <row r="4427">
      <c r="A4427" t="n">
        <v>28974</v>
      </c>
      <c r="B4427" t="n">
        <v>122</v>
      </c>
      <c r="C4427" t="inlineStr">
        <is>
          <t>Arcos</t>
        </is>
      </c>
      <c r="D4427" s="551" t="n">
        <v>45748</v>
      </c>
      <c r="E4427" t="n">
        <v>18486</v>
      </c>
      <c r="F4427" t="inlineStr">
        <is>
          <t>CACHACA FAMIGERADA BRUTA 750ML</t>
        </is>
      </c>
      <c r="G4427" t="n">
        <v>3170</v>
      </c>
      <c r="H4427" t="n">
        <v>49.7</v>
      </c>
      <c r="I4427" t="inlineStr">
        <is>
          <t>GR</t>
        </is>
      </c>
      <c r="J4427" t="inlineStr">
        <is>
          <t>BEBIDAS</t>
        </is>
      </c>
      <c r="K4427" t="inlineStr">
        <is>
          <t>03/2025</t>
        </is>
      </c>
      <c r="L4427" t="n">
        <v>32.5</v>
      </c>
      <c r="M4427" s="551" t="n">
        <v>45742</v>
      </c>
      <c r="N4427" t="n">
        <v>32.5</v>
      </c>
      <c r="O4427" t="n">
        <v>32.5</v>
      </c>
      <c r="P4427" t="n">
        <v>1615.25</v>
      </c>
    </row>
    <row r="4428">
      <c r="A4428" t="n">
        <v>28965</v>
      </c>
      <c r="B4428" t="n">
        <v>122</v>
      </c>
      <c r="C4428" t="inlineStr">
        <is>
          <t>Arcos</t>
        </is>
      </c>
      <c r="D4428" s="551" t="n">
        <v>45748</v>
      </c>
      <c r="E4428" t="n">
        <v>18548</v>
      </c>
      <c r="F4428" t="inlineStr">
        <is>
          <t>APERITIVO ANGOSTURA 100ML</t>
        </is>
      </c>
      <c r="G4428" t="n">
        <v>3131</v>
      </c>
      <c r="H4428" t="n">
        <v>6</v>
      </c>
      <c r="I4428" t="inlineStr">
        <is>
          <t>GR</t>
        </is>
      </c>
      <c r="J4428" t="inlineStr">
        <is>
          <t>BEBIDAS</t>
        </is>
      </c>
      <c r="K4428" t="inlineStr">
        <is>
          <t>03/2025</t>
        </is>
      </c>
      <c r="L4428" t="n">
        <v>0</v>
      </c>
      <c r="M4428" s="551" t="n">
        <v>45671</v>
      </c>
      <c r="N4428" t="n">
        <v>259.9</v>
      </c>
      <c r="O4428" t="n">
        <v>259.9</v>
      </c>
      <c r="P4428" t="n">
        <v>1559.4</v>
      </c>
    </row>
    <row r="4429">
      <c r="A4429" t="n">
        <v>29066</v>
      </c>
      <c r="B4429" t="n">
        <v>122</v>
      </c>
      <c r="C4429" t="inlineStr">
        <is>
          <t>Arcos</t>
        </is>
      </c>
      <c r="D4429" s="551" t="n">
        <v>45748</v>
      </c>
      <c r="E4429" t="n">
        <v>18015</v>
      </c>
      <c r="F4429" t="inlineStr">
        <is>
          <t>ESPUMANTE PERELADA CAVA STARS BRUT RESERVA 750ML</t>
        </is>
      </c>
      <c r="G4429" t="n">
        <v>3582</v>
      </c>
      <c r="H4429" t="n">
        <v>13</v>
      </c>
      <c r="I4429" t="inlineStr">
        <is>
          <t>GR</t>
        </is>
      </c>
      <c r="J4429" t="inlineStr">
        <is>
          <t>BEBIDAS</t>
        </is>
      </c>
      <c r="K4429" t="inlineStr">
        <is>
          <t>03/2025</t>
        </is>
      </c>
      <c r="L4429" t="n">
        <v>0</v>
      </c>
      <c r="M4429" s="551" t="n">
        <v>45629</v>
      </c>
      <c r="N4429" t="n">
        <v>116.29</v>
      </c>
      <c r="O4429" t="n">
        <v>159.47</v>
      </c>
      <c r="P4429" t="n">
        <v>1511.77</v>
      </c>
    </row>
    <row r="4430">
      <c r="A4430" t="n">
        <v>29056</v>
      </c>
      <c r="B4430" t="n">
        <v>122</v>
      </c>
      <c r="C4430" t="inlineStr">
        <is>
          <t>Arcos</t>
        </is>
      </c>
      <c r="D4430" s="551" t="n">
        <v>45748</v>
      </c>
      <c r="E4430" t="n">
        <v>18113</v>
      </c>
      <c r="F4430" t="inlineStr">
        <is>
          <t>WHISKY JOHNNIE WALKER GREEN LABEL 750ML</t>
        </is>
      </c>
      <c r="G4430" t="n">
        <v>3499</v>
      </c>
      <c r="H4430" t="n">
        <v>3.5</v>
      </c>
      <c r="I4430" t="inlineStr">
        <is>
          <t>GR</t>
        </is>
      </c>
      <c r="J4430" t="inlineStr">
        <is>
          <t>BEBIDAS</t>
        </is>
      </c>
      <c r="K4430" t="inlineStr">
        <is>
          <t>03/2025</t>
        </is>
      </c>
      <c r="L4430" t="n">
        <v>0</v>
      </c>
      <c r="M4430" s="551" t="n">
        <v>-693593</v>
      </c>
      <c r="N4430" t="n">
        <v>0</v>
      </c>
      <c r="O4430" t="n">
        <v>385</v>
      </c>
      <c r="P4430" t="n">
        <v>1477.04</v>
      </c>
    </row>
    <row r="4431">
      <c r="A4431" t="n">
        <v>29070</v>
      </c>
      <c r="B4431" t="n">
        <v>122</v>
      </c>
      <c r="C4431" t="inlineStr">
        <is>
          <t>Arcos</t>
        </is>
      </c>
      <c r="D4431" s="551" t="n">
        <v>45748</v>
      </c>
      <c r="E4431" t="n">
        <v>22067</v>
      </c>
      <c r="F4431" t="inlineStr">
        <is>
          <t>AGUA MINERAL S/ GAS MAMBA 350ML</t>
        </is>
      </c>
      <c r="G4431" t="n">
        <v>3636</v>
      </c>
      <c r="H4431" t="n">
        <v>738</v>
      </c>
      <c r="I4431" t="inlineStr">
        <is>
          <t>UN</t>
        </is>
      </c>
      <c r="J4431" t="inlineStr">
        <is>
          <t>BEBIDAS</t>
        </is>
      </c>
      <c r="K4431" t="inlineStr">
        <is>
          <t>03/2025</t>
        </is>
      </c>
      <c r="L4431" t="n">
        <v>0</v>
      </c>
      <c r="M4431" s="551" t="n">
        <v>45674</v>
      </c>
      <c r="N4431" t="n">
        <v>1.99</v>
      </c>
      <c r="O4431" t="n">
        <v>1.99</v>
      </c>
      <c r="P4431" t="n">
        <v>1468.62</v>
      </c>
    </row>
    <row r="4432">
      <c r="A4432" t="n">
        <v>29024</v>
      </c>
      <c r="B4432" t="n">
        <v>122</v>
      </c>
      <c r="C4432" t="inlineStr">
        <is>
          <t>Arcos</t>
        </is>
      </c>
      <c r="D4432" s="551" t="n">
        <v>45748</v>
      </c>
      <c r="E4432" t="n">
        <v>26008</v>
      </c>
      <c r="F4432" t="inlineStr">
        <is>
          <t>VERMOUTH CARPANO ROSSO CLASSICO ARGENTINO 950ML</t>
        </is>
      </c>
      <c r="G4432" t="n">
        <v>6492</v>
      </c>
      <c r="H4432" t="n">
        <v>15</v>
      </c>
      <c r="I4432" t="inlineStr">
        <is>
          <t>GR</t>
        </is>
      </c>
      <c r="J4432" t="inlineStr">
        <is>
          <t>BEBIDAS</t>
        </is>
      </c>
      <c r="K4432" t="inlineStr">
        <is>
          <t>03/2025</t>
        </is>
      </c>
      <c r="L4432" t="n">
        <v>0</v>
      </c>
      <c r="M4432" s="551" t="n">
        <v>45678</v>
      </c>
      <c r="N4432" t="n">
        <v>92.91</v>
      </c>
      <c r="O4432" t="n">
        <v>92.91</v>
      </c>
      <c r="P4432" t="n">
        <v>1393.65</v>
      </c>
    </row>
    <row r="4433">
      <c r="A4433" t="n">
        <v>28961</v>
      </c>
      <c r="B4433" t="n">
        <v>122</v>
      </c>
      <c r="C4433" t="inlineStr">
        <is>
          <t>Arcos</t>
        </is>
      </c>
      <c r="D4433" s="551" t="n">
        <v>45748</v>
      </c>
      <c r="E4433" t="n">
        <v>17092</v>
      </c>
      <c r="F4433" t="inlineStr">
        <is>
          <t>GELO CUBO 50X60MM</t>
        </is>
      </c>
      <c r="G4433" t="n">
        <v>4165</v>
      </c>
      <c r="H4433" t="n">
        <v>29</v>
      </c>
      <c r="I4433" t="inlineStr">
        <is>
          <t>UN</t>
        </is>
      </c>
      <c r="J4433" t="inlineStr">
        <is>
          <t>BEBIDAS</t>
        </is>
      </c>
      <c r="K4433" t="inlineStr">
        <is>
          <t>03/2025</t>
        </is>
      </c>
      <c r="L4433" t="n">
        <v>47.5</v>
      </c>
      <c r="M4433" s="551" t="n">
        <v>45747</v>
      </c>
      <c r="N4433" t="n">
        <v>47.5</v>
      </c>
      <c r="O4433" t="n">
        <v>47.5</v>
      </c>
      <c r="P4433" t="n">
        <v>1377.5</v>
      </c>
    </row>
    <row r="4434">
      <c r="A4434" t="n">
        <v>28934</v>
      </c>
      <c r="B4434" t="n">
        <v>122</v>
      </c>
      <c r="C4434" t="inlineStr">
        <is>
          <t>Arcos</t>
        </is>
      </c>
      <c r="D4434" s="551" t="n">
        <v>45748</v>
      </c>
      <c r="E4434" t="n">
        <v>19370</v>
      </c>
      <c r="F4434" t="inlineStr">
        <is>
          <t>QUEIJO CAMEMBERT SERRA DAS ANTAS CX 1,680KG C/12 DE 140G KG</t>
        </is>
      </c>
      <c r="G4434" t="n">
        <v>2765</v>
      </c>
      <c r="H4434" t="n">
        <v>120</v>
      </c>
      <c r="I4434" t="inlineStr">
        <is>
          <t>KG</t>
        </is>
      </c>
      <c r="J4434" t="inlineStr">
        <is>
          <t>ALIMENTOS</t>
        </is>
      </c>
      <c r="K4434" t="inlineStr">
        <is>
          <t>03/2025</t>
        </is>
      </c>
      <c r="L4434" t="n">
        <v>11.41</v>
      </c>
      <c r="M4434" s="551" t="n">
        <v>45741</v>
      </c>
      <c r="N4434" t="n">
        <v>11</v>
      </c>
      <c r="O4434" t="n">
        <v>11</v>
      </c>
      <c r="P4434" t="n">
        <v>1369.2</v>
      </c>
    </row>
    <row r="4435">
      <c r="A4435" t="n">
        <v>28865</v>
      </c>
      <c r="B4435" t="n">
        <v>122</v>
      </c>
      <c r="C4435" t="inlineStr">
        <is>
          <t>Arcos</t>
        </is>
      </c>
      <c r="D4435" s="551" t="n">
        <v>45748</v>
      </c>
      <c r="E4435" t="n">
        <v>21010</v>
      </c>
      <c r="F4435" t="inlineStr">
        <is>
          <t>OLEO DE CANOLA SAUDE C/900ML</t>
        </is>
      </c>
      <c r="G4435" t="n">
        <v>2006</v>
      </c>
      <c r="H4435" t="n">
        <v>115</v>
      </c>
      <c r="I4435" t="inlineStr">
        <is>
          <t>FR</t>
        </is>
      </c>
      <c r="J4435" t="inlineStr">
        <is>
          <t>ALIMENTOS</t>
        </is>
      </c>
      <c r="K4435" t="inlineStr">
        <is>
          <t>03/2025</t>
        </is>
      </c>
      <c r="L4435" t="n">
        <v>11.31</v>
      </c>
      <c r="M4435" s="551" t="n">
        <v>45747</v>
      </c>
      <c r="N4435" t="n">
        <v>11.14</v>
      </c>
      <c r="O4435" t="n">
        <v>11.14</v>
      </c>
      <c r="P4435" t="n">
        <v>1300.65</v>
      </c>
    </row>
    <row r="4436">
      <c r="A4436" t="n">
        <v>28983</v>
      </c>
      <c r="B4436" t="n">
        <v>122</v>
      </c>
      <c r="C4436" t="inlineStr">
        <is>
          <t>Arcos</t>
        </is>
      </c>
      <c r="D4436" s="551" t="n">
        <v>45748</v>
      </c>
      <c r="E4436" t="n">
        <v>18392</v>
      </c>
      <c r="F4436" t="inlineStr">
        <is>
          <t>CONHAQUE HENNESSY VSOP 700ML</t>
        </is>
      </c>
      <c r="G4436" t="n">
        <v>3248</v>
      </c>
      <c r="H4436" t="n">
        <v>4.2</v>
      </c>
      <c r="I4436" t="inlineStr">
        <is>
          <t>UN</t>
        </is>
      </c>
      <c r="J4436" t="inlineStr">
        <is>
          <t>BEBIDAS</t>
        </is>
      </c>
      <c r="K4436" t="inlineStr">
        <is>
          <t>03/2025</t>
        </is>
      </c>
      <c r="L4436" t="n">
        <v>0</v>
      </c>
      <c r="M4436" s="551" t="n">
        <v>-693593</v>
      </c>
      <c r="N4436" t="n">
        <v>0</v>
      </c>
      <c r="O4436" t="n">
        <v>0</v>
      </c>
      <c r="P4436" t="n">
        <v>1282.81</v>
      </c>
    </row>
    <row r="4437">
      <c r="A4437" t="n">
        <v>28820</v>
      </c>
      <c r="B4437" t="n">
        <v>122</v>
      </c>
      <c r="C4437" t="inlineStr">
        <is>
          <t>Arcos</t>
        </is>
      </c>
      <c r="D4437" s="551" t="n">
        <v>45748</v>
      </c>
      <c r="E4437" t="n">
        <v>24123</v>
      </c>
      <c r="F4437" t="inlineStr">
        <is>
          <t>CASTANHA DO PARA S/ CASCA MEDIA C/1KG</t>
        </is>
      </c>
      <c r="G4437" t="n">
        <v>2237</v>
      </c>
      <c r="H4437" t="n">
        <v>13</v>
      </c>
      <c r="I4437" t="inlineStr">
        <is>
          <t>PC</t>
        </is>
      </c>
      <c r="J4437" t="inlineStr">
        <is>
          <t>ALIMENTOS</t>
        </is>
      </c>
      <c r="K4437" t="inlineStr">
        <is>
          <t>03/2025</t>
        </is>
      </c>
      <c r="L4437" t="n">
        <v>97.61</v>
      </c>
      <c r="M4437" s="551" t="n">
        <v>45741</v>
      </c>
      <c r="N4437" t="n">
        <v>0</v>
      </c>
      <c r="O4437" t="n">
        <v>109.9</v>
      </c>
      <c r="P4437" t="n">
        <v>1268.93</v>
      </c>
    </row>
    <row r="4438">
      <c r="A4438" t="n">
        <v>28951</v>
      </c>
      <c r="B4438" t="n">
        <v>122</v>
      </c>
      <c r="C4438" t="inlineStr">
        <is>
          <t>Arcos</t>
        </is>
      </c>
      <c r="D4438" s="551" t="n">
        <v>45748</v>
      </c>
      <c r="E4438" t="n">
        <v>26582</v>
      </c>
      <c r="F4438" t="inlineStr">
        <is>
          <t>BIFE ANCHO FREDDI PORCIONADO EM 200G KG</t>
        </is>
      </c>
      <c r="G4438" t="n">
        <v>6801</v>
      </c>
      <c r="H4438" t="n">
        <v>11.2</v>
      </c>
      <c r="I4438" t="inlineStr">
        <is>
          <t>KG</t>
        </is>
      </c>
      <c r="J4438" t="inlineStr">
        <is>
          <t>ALIMENTOS</t>
        </is>
      </c>
      <c r="K4438" t="inlineStr">
        <is>
          <t>03/2025</t>
        </is>
      </c>
      <c r="L4438" t="n">
        <v>112</v>
      </c>
      <c r="M4438" s="551" t="n">
        <v>45742</v>
      </c>
      <c r="N4438" t="n">
        <v>112</v>
      </c>
      <c r="O4438" t="n">
        <v>112</v>
      </c>
      <c r="P4438" t="n">
        <v>1254.4</v>
      </c>
    </row>
    <row r="4439">
      <c r="A4439" t="n">
        <v>28802</v>
      </c>
      <c r="B4439" t="n">
        <v>122</v>
      </c>
      <c r="C4439" t="inlineStr">
        <is>
          <t>Arcos</t>
        </is>
      </c>
      <c r="D4439" s="551" t="n">
        <v>45748</v>
      </c>
      <c r="E4439" t="n">
        <v>24039</v>
      </c>
      <c r="F4439" t="inlineStr">
        <is>
          <t>AMENDOA INTEIRA CRUA SEM CASCA 1KG</t>
        </is>
      </c>
      <c r="G4439" t="n">
        <v>2048</v>
      </c>
      <c r="H4439" t="n">
        <v>18</v>
      </c>
      <c r="I4439" t="inlineStr">
        <is>
          <t>KG</t>
        </is>
      </c>
      <c r="J4439" t="inlineStr">
        <is>
          <t>ALIMENTOS</t>
        </is>
      </c>
      <c r="K4439" t="inlineStr">
        <is>
          <t>03/2025</t>
        </is>
      </c>
      <c r="L4439" t="n">
        <v>68.97</v>
      </c>
      <c r="M4439" s="551" t="n">
        <v>45740</v>
      </c>
      <c r="N4439" t="n">
        <v>68.17</v>
      </c>
      <c r="O4439" t="n">
        <v>0</v>
      </c>
      <c r="P4439" t="n">
        <v>1241.46</v>
      </c>
    </row>
    <row r="4440">
      <c r="A4440" t="n">
        <v>29078</v>
      </c>
      <c r="B4440" t="n">
        <v>122</v>
      </c>
      <c r="C4440" t="inlineStr">
        <is>
          <t>Arcos</t>
        </is>
      </c>
      <c r="D4440" s="551" t="n">
        <v>45748</v>
      </c>
      <c r="E4440" t="n">
        <v>17778</v>
      </c>
      <c r="F4440" t="inlineStr">
        <is>
          <t>VINHO BRANCO JEREZ FORTIF REAL TESOURO FINO 750ML</t>
        </is>
      </c>
      <c r="G4440" t="n">
        <v>3765</v>
      </c>
      <c r="H4440" t="n">
        <v>10.8</v>
      </c>
      <c r="I4440" t="inlineStr">
        <is>
          <t>GR</t>
        </is>
      </c>
      <c r="J4440" t="inlineStr">
        <is>
          <t>BEBIDAS</t>
        </is>
      </c>
      <c r="K4440" t="inlineStr">
        <is>
          <t>03/2025</t>
        </is>
      </c>
      <c r="L4440" t="n">
        <v>107.97</v>
      </c>
      <c r="M4440" s="551" t="n">
        <v>45735</v>
      </c>
      <c r="N4440" t="n">
        <v>107.97</v>
      </c>
      <c r="O4440" t="n">
        <v>95.55</v>
      </c>
      <c r="P4440" t="n">
        <v>1166.08</v>
      </c>
    </row>
    <row r="4441">
      <c r="A4441" t="n">
        <v>28938</v>
      </c>
      <c r="B4441" t="n">
        <v>122</v>
      </c>
      <c r="C4441" t="inlineStr">
        <is>
          <t>Arcos</t>
        </is>
      </c>
      <c r="D4441" s="551" t="n">
        <v>45748</v>
      </c>
      <c r="E4441" t="n">
        <v>19276</v>
      </c>
      <c r="F4441" t="inlineStr">
        <is>
          <t>QUEIJO REINO TIROLEZ KG</t>
        </is>
      </c>
      <c r="G4441" t="n">
        <v>2780</v>
      </c>
      <c r="H4441" t="n">
        <v>12.78</v>
      </c>
      <c r="I4441" t="inlineStr">
        <is>
          <t>KG</t>
        </is>
      </c>
      <c r="J4441" t="inlineStr">
        <is>
          <t>ALIMENTOS</t>
        </is>
      </c>
      <c r="K4441" t="inlineStr">
        <is>
          <t>03/2025</t>
        </is>
      </c>
      <c r="L4441" t="n">
        <v>90.28</v>
      </c>
      <c r="M4441" s="551" t="n">
        <v>45742</v>
      </c>
      <c r="N4441" t="n">
        <v>90.8</v>
      </c>
      <c r="O4441" t="n">
        <v>90.8</v>
      </c>
      <c r="P4441" t="n">
        <v>1153.78</v>
      </c>
    </row>
    <row r="4442">
      <c r="A4442" t="n">
        <v>28833</v>
      </c>
      <c r="B4442" t="n">
        <v>122</v>
      </c>
      <c r="C4442" t="inlineStr">
        <is>
          <t>Arcos</t>
        </is>
      </c>
      <c r="D4442" s="551" t="n">
        <v>45748</v>
      </c>
      <c r="E4442" t="n">
        <v>26024</v>
      </c>
      <c r="F4442" t="inlineStr">
        <is>
          <t>EMPANADA MARGUERITA UN</t>
        </is>
      </c>
      <c r="G4442" t="n">
        <v>6499</v>
      </c>
      <c r="H4442" t="n">
        <v>185</v>
      </c>
      <c r="I4442" t="inlineStr">
        <is>
          <t>UN</t>
        </is>
      </c>
      <c r="J4442" t="inlineStr">
        <is>
          <t>ALIMENTOS</t>
        </is>
      </c>
      <c r="K4442" t="inlineStr">
        <is>
          <t>03/2025</t>
        </is>
      </c>
      <c r="L4442" t="n">
        <v>6</v>
      </c>
      <c r="M4442" s="551" t="n">
        <v>45744</v>
      </c>
      <c r="N4442" t="n">
        <v>6</v>
      </c>
      <c r="O4442" t="n">
        <v>6</v>
      </c>
      <c r="P4442" t="n">
        <v>1110</v>
      </c>
    </row>
    <row r="4443">
      <c r="A4443" t="n">
        <v>28822</v>
      </c>
      <c r="B4443" t="n">
        <v>122</v>
      </c>
      <c r="C4443" t="inlineStr">
        <is>
          <t>Arcos</t>
        </is>
      </c>
      <c r="D4443" s="551" t="n">
        <v>45748</v>
      </c>
      <c r="E4443" t="n">
        <v>20936</v>
      </c>
      <c r="F4443" t="inlineStr">
        <is>
          <t>CHOCOLATE AMARGO CALLEBAUT CALLETS 70,5% 2,01KG</t>
        </is>
      </c>
      <c r="G4443" t="n">
        <v>2031</v>
      </c>
      <c r="H4443" t="n">
        <v>4</v>
      </c>
      <c r="I4443" t="inlineStr">
        <is>
          <t>UN</t>
        </is>
      </c>
      <c r="J4443" t="inlineStr">
        <is>
          <t>ALIMENTOS</t>
        </is>
      </c>
      <c r="K4443" t="inlineStr">
        <is>
          <t>03/2025</t>
        </is>
      </c>
      <c r="L4443" t="n">
        <v>275.95</v>
      </c>
      <c r="M4443" s="551" t="n">
        <v>45735</v>
      </c>
      <c r="N4443" t="n">
        <v>275.95</v>
      </c>
      <c r="O4443" t="n">
        <v>275.95</v>
      </c>
      <c r="P4443" t="n">
        <v>1103.8</v>
      </c>
    </row>
    <row r="4444">
      <c r="A4444" t="n">
        <v>29081</v>
      </c>
      <c r="B4444" t="n">
        <v>122</v>
      </c>
      <c r="C4444" t="inlineStr">
        <is>
          <t>Arcos</t>
        </is>
      </c>
      <c r="D4444" s="551" t="n">
        <v>45748</v>
      </c>
      <c r="E4444" t="n">
        <v>26052</v>
      </c>
      <c r="F4444" t="inlineStr">
        <is>
          <t>VINHO BRANCO VALDESPINO PEDRO XIMENEZ 750ML</t>
        </is>
      </c>
      <c r="G4444" t="n">
        <v>6514</v>
      </c>
      <c r="H4444" t="n">
        <v>2</v>
      </c>
      <c r="I4444" t="inlineStr">
        <is>
          <t>GR</t>
        </is>
      </c>
      <c r="J4444" t="inlineStr">
        <is>
          <t>BEBIDAS</t>
        </is>
      </c>
      <c r="K4444" t="inlineStr">
        <is>
          <t>03/2025</t>
        </is>
      </c>
      <c r="L4444" t="n">
        <v>0</v>
      </c>
      <c r="M4444" s="551" t="n">
        <v>-693593</v>
      </c>
      <c r="N4444" t="n">
        <v>0</v>
      </c>
      <c r="O4444" t="n">
        <v>0</v>
      </c>
      <c r="P4444" t="n">
        <v>1102</v>
      </c>
    </row>
    <row r="4445">
      <c r="A4445" t="n">
        <v>29026</v>
      </c>
      <c r="B4445" t="n">
        <v>122</v>
      </c>
      <c r="C4445" t="inlineStr">
        <is>
          <t>Arcos</t>
        </is>
      </c>
      <c r="D4445" s="551" t="n">
        <v>45748</v>
      </c>
      <c r="E4445" t="n">
        <v>18214</v>
      </c>
      <c r="F4445" t="inlineStr">
        <is>
          <t>VERMOUTH MARTINI BIANCO 750ML</t>
        </is>
      </c>
      <c r="G4445" t="n">
        <v>3413</v>
      </c>
      <c r="H4445" t="n">
        <v>32</v>
      </c>
      <c r="I4445" t="inlineStr">
        <is>
          <t>GR</t>
        </is>
      </c>
      <c r="J4445" t="inlineStr">
        <is>
          <t>BEBIDAS</t>
        </is>
      </c>
      <c r="K4445" t="inlineStr">
        <is>
          <t>03/2025</t>
        </is>
      </c>
      <c r="L4445" t="n">
        <v>0</v>
      </c>
      <c r="M4445" s="551" t="n">
        <v>-693593</v>
      </c>
      <c r="N4445" t="n">
        <v>0</v>
      </c>
      <c r="O4445" t="n">
        <v>34.1</v>
      </c>
      <c r="P4445" t="n">
        <v>1089.6</v>
      </c>
    </row>
    <row r="4446">
      <c r="A4446" t="n">
        <v>28941</v>
      </c>
      <c r="B4446" t="n">
        <v>122</v>
      </c>
      <c r="C4446" t="inlineStr">
        <is>
          <t>Arcos</t>
        </is>
      </c>
      <c r="D4446" s="551" t="n">
        <v>45748</v>
      </c>
      <c r="E4446" t="n">
        <v>26336</v>
      </c>
      <c r="F4446" t="inlineStr">
        <is>
          <t>⁠EMPANADA CEBOLA E QUEIJO</t>
        </is>
      </c>
      <c r="G4446" t="n">
        <v>6685</v>
      </c>
      <c r="H4446" t="n">
        <v>170</v>
      </c>
      <c r="I4446" t="inlineStr">
        <is>
          <t>UN</t>
        </is>
      </c>
      <c r="J4446" t="inlineStr">
        <is>
          <t>ALIMENTOS</t>
        </is>
      </c>
      <c r="K4446" t="inlineStr">
        <is>
          <t>03/2025</t>
        </is>
      </c>
      <c r="L4446" t="n">
        <v>6</v>
      </c>
      <c r="M4446" s="551" t="n">
        <v>45744</v>
      </c>
      <c r="N4446" t="n">
        <v>6</v>
      </c>
      <c r="O4446" t="n">
        <v>6</v>
      </c>
      <c r="P4446" t="n">
        <v>1020</v>
      </c>
    </row>
    <row r="4447">
      <c r="A4447" t="n">
        <v>28864</v>
      </c>
      <c r="B4447" t="n">
        <v>122</v>
      </c>
      <c r="C4447" t="inlineStr">
        <is>
          <t>Arcos</t>
        </is>
      </c>
      <c r="D4447" s="551" t="n">
        <v>45748</v>
      </c>
      <c r="E4447" t="n">
        <v>21017</v>
      </c>
      <c r="F4447" t="inlineStr">
        <is>
          <t>OLEO DE ALGODAO SAUDE C/14,5KG</t>
        </is>
      </c>
      <c r="G4447" t="n">
        <v>2005</v>
      </c>
      <c r="H4447" t="n">
        <v>6</v>
      </c>
      <c r="I4447" t="inlineStr">
        <is>
          <t>BD</t>
        </is>
      </c>
      <c r="J4447" t="inlineStr">
        <is>
          <t>ALIMENTOS</t>
        </is>
      </c>
      <c r="K4447" t="inlineStr">
        <is>
          <t>03/2025</t>
        </is>
      </c>
      <c r="L4447" t="n">
        <v>163.24</v>
      </c>
      <c r="M4447" s="551" t="n">
        <v>45747</v>
      </c>
      <c r="N4447" t="n">
        <v>162.04</v>
      </c>
      <c r="O4447" t="n">
        <v>162.04</v>
      </c>
      <c r="P4447" t="n">
        <v>979.4400000000001</v>
      </c>
    </row>
    <row r="4448">
      <c r="A4448" t="n">
        <v>28819</v>
      </c>
      <c r="B4448" t="n">
        <v>122</v>
      </c>
      <c r="C4448" t="inlineStr">
        <is>
          <t>Arcos</t>
        </is>
      </c>
      <c r="D4448" s="551" t="n">
        <v>45748</v>
      </c>
      <c r="E4448" t="n">
        <v>24118</v>
      </c>
      <c r="F4448" t="inlineStr">
        <is>
          <t>CASTANHA DE CAJU CRUA KG</t>
        </is>
      </c>
      <c r="G4448" t="n">
        <v>2233</v>
      </c>
      <c r="H4448" t="n">
        <v>14</v>
      </c>
      <c r="I4448" t="inlineStr">
        <is>
          <t>KG</t>
        </is>
      </c>
      <c r="J4448" t="inlineStr">
        <is>
          <t>ALIMENTOS</t>
        </is>
      </c>
      <c r="K4448" t="inlineStr">
        <is>
          <t>03/2025</t>
        </is>
      </c>
      <c r="L4448" t="n">
        <v>0</v>
      </c>
      <c r="M4448" s="551" t="n">
        <v>45581</v>
      </c>
      <c r="N4448" t="n">
        <v>69.8</v>
      </c>
      <c r="O4448" t="n">
        <v>58.05</v>
      </c>
      <c r="P4448" t="n">
        <v>977.2</v>
      </c>
    </row>
    <row r="4449">
      <c r="A4449" t="n">
        <v>29054</v>
      </c>
      <c r="B4449" t="n">
        <v>122</v>
      </c>
      <c r="C4449" t="inlineStr">
        <is>
          <t>Arcos</t>
        </is>
      </c>
      <c r="D4449" s="551" t="n">
        <v>45748</v>
      </c>
      <c r="E4449" t="n">
        <v>18118</v>
      </c>
      <c r="F4449" t="inlineStr">
        <is>
          <t>WHISKY JOHNNIE WALKER BLUE LABEL 750ML</t>
        </is>
      </c>
      <c r="G4449" t="n">
        <v>3495</v>
      </c>
      <c r="H4449" t="n">
        <v>0.7</v>
      </c>
      <c r="I4449" t="inlineStr">
        <is>
          <t>GR</t>
        </is>
      </c>
      <c r="J4449" t="inlineStr">
        <is>
          <t>BEBIDAS</t>
        </is>
      </c>
      <c r="K4449" t="inlineStr">
        <is>
          <t>03/2025</t>
        </is>
      </c>
      <c r="L4449" t="n">
        <v>0</v>
      </c>
      <c r="M4449" s="551" t="n">
        <v>-693593</v>
      </c>
      <c r="N4449" t="n">
        <v>0</v>
      </c>
      <c r="O4449" t="n">
        <v>1306.1</v>
      </c>
      <c r="P4449" t="n">
        <v>970.9</v>
      </c>
    </row>
    <row r="4450">
      <c r="A4450" t="n">
        <v>29085</v>
      </c>
      <c r="B4450" t="n">
        <v>122</v>
      </c>
      <c r="C4450" t="inlineStr">
        <is>
          <t>Arcos</t>
        </is>
      </c>
      <c r="D4450" s="551" t="n">
        <v>45748</v>
      </c>
      <c r="E4450" t="n">
        <v>17594</v>
      </c>
      <c r="F4450" t="inlineStr">
        <is>
          <t>VINHO TINTO LE JAJA DE JAU DE SYRAH 750ML FRANCA</t>
        </is>
      </c>
      <c r="G4450" t="n">
        <v>3932</v>
      </c>
      <c r="H4450" t="n">
        <v>16</v>
      </c>
      <c r="I4450" t="inlineStr">
        <is>
          <t>GR</t>
        </is>
      </c>
      <c r="J4450" t="inlineStr">
        <is>
          <t>BEBIDAS</t>
        </is>
      </c>
      <c r="K4450" t="inlineStr">
        <is>
          <t>03/2025</t>
        </is>
      </c>
      <c r="L4450" t="n">
        <v>0</v>
      </c>
      <c r="M4450" s="551" t="n">
        <v>45503</v>
      </c>
      <c r="N4450" t="n">
        <v>60.45</v>
      </c>
      <c r="O4450" t="n">
        <v>72.04000000000001</v>
      </c>
      <c r="P4450" t="n">
        <v>967.2</v>
      </c>
    </row>
    <row r="4451">
      <c r="A4451" t="n">
        <v>28832</v>
      </c>
      <c r="B4451" t="n">
        <v>122</v>
      </c>
      <c r="C4451" t="inlineStr">
        <is>
          <t>Arcos</t>
        </is>
      </c>
      <c r="D4451" s="551" t="n">
        <v>45748</v>
      </c>
      <c r="E4451" t="n">
        <v>25429</v>
      </c>
      <c r="F4451" t="inlineStr">
        <is>
          <t>EMPANADA DE SALTENA UN</t>
        </is>
      </c>
      <c r="G4451" t="n">
        <v>6104</v>
      </c>
      <c r="H4451" t="n">
        <v>160</v>
      </c>
      <c r="I4451" t="inlineStr">
        <is>
          <t>UN</t>
        </is>
      </c>
      <c r="J4451" t="inlineStr">
        <is>
          <t>ALIMENTOS</t>
        </is>
      </c>
      <c r="K4451" t="inlineStr">
        <is>
          <t>03/2025</t>
        </is>
      </c>
      <c r="L4451" t="n">
        <v>6</v>
      </c>
      <c r="M4451" s="551" t="n">
        <v>45744</v>
      </c>
      <c r="N4451" t="n">
        <v>6</v>
      </c>
      <c r="O4451" t="n">
        <v>6</v>
      </c>
      <c r="P4451" t="n">
        <v>960</v>
      </c>
    </row>
    <row r="4452">
      <c r="A4452" t="n">
        <v>29089</v>
      </c>
      <c r="B4452" t="n">
        <v>122</v>
      </c>
      <c r="C4452" t="inlineStr">
        <is>
          <t>Arcos</t>
        </is>
      </c>
      <c r="D4452" s="551" t="n">
        <v>45748</v>
      </c>
      <c r="E4452" t="n">
        <v>25537</v>
      </c>
      <c r="F4452" t="inlineStr">
        <is>
          <t>VINHO TINTO LES VACANCES DE MONSIEUR MERLOT 750ML</t>
        </is>
      </c>
      <c r="G4452" t="n">
        <v>6158</v>
      </c>
      <c r="H4452" t="n">
        <v>7</v>
      </c>
      <c r="I4452" t="inlineStr">
        <is>
          <t>GR</t>
        </is>
      </c>
      <c r="J4452" t="inlineStr">
        <is>
          <t>BEBIDAS</t>
        </is>
      </c>
      <c r="K4452" t="inlineStr">
        <is>
          <t>03/2025</t>
        </is>
      </c>
      <c r="L4452" t="n">
        <v>134.4</v>
      </c>
      <c r="M4452" s="551" t="n">
        <v>45741</v>
      </c>
      <c r="N4452" t="n">
        <v>134.4</v>
      </c>
      <c r="O4452" t="n">
        <v>134.4</v>
      </c>
      <c r="P4452" t="n">
        <v>940.8</v>
      </c>
    </row>
    <row r="4453">
      <c r="A4453" t="n">
        <v>29087</v>
      </c>
      <c r="B4453" t="n">
        <v>122</v>
      </c>
      <c r="C4453" t="inlineStr">
        <is>
          <t>Arcos</t>
        </is>
      </c>
      <c r="D4453" s="551" t="n">
        <v>45748</v>
      </c>
      <c r="E4453" t="n">
        <v>17722</v>
      </c>
      <c r="F4453" t="inlineStr">
        <is>
          <t>VINHO TINTO FORTIFICADO SANDEMAN PORTO TAWNY 750ML</t>
        </is>
      </c>
      <c r="G4453" t="n">
        <v>3817</v>
      </c>
      <c r="H4453" t="n">
        <v>6</v>
      </c>
      <c r="I4453" t="inlineStr">
        <is>
          <t>GR</t>
        </is>
      </c>
      <c r="J4453" t="inlineStr">
        <is>
          <t>BEBIDAS</t>
        </is>
      </c>
      <c r="K4453" t="inlineStr">
        <is>
          <t>03/2025</t>
        </is>
      </c>
      <c r="L4453" t="n">
        <v>0</v>
      </c>
      <c r="M4453" s="551" t="n">
        <v>45391</v>
      </c>
      <c r="N4453" t="n">
        <v>146.17</v>
      </c>
      <c r="O4453" t="n">
        <v>171</v>
      </c>
      <c r="P4453" t="n">
        <v>877.02</v>
      </c>
    </row>
    <row r="4454">
      <c r="A4454" t="n">
        <v>29007</v>
      </c>
      <c r="B4454" t="n">
        <v>122</v>
      </c>
      <c r="C4454" t="inlineStr">
        <is>
          <t>Arcos</t>
        </is>
      </c>
      <c r="D4454" s="551" t="n">
        <v>45748</v>
      </c>
      <c r="E4454" t="n">
        <v>18306</v>
      </c>
      <c r="F4454" t="inlineStr">
        <is>
          <t>LICOR MARASCHINO LUXARDO 750ML</t>
        </is>
      </c>
      <c r="G4454" t="n">
        <v>3327</v>
      </c>
      <c r="H4454" t="n">
        <v>5.9</v>
      </c>
      <c r="I4454" t="inlineStr">
        <is>
          <t>GR</t>
        </is>
      </c>
      <c r="J4454" t="inlineStr">
        <is>
          <t>BEBIDAS</t>
        </is>
      </c>
      <c r="K4454" t="inlineStr">
        <is>
          <t>03/2025</t>
        </is>
      </c>
      <c r="L4454" t="n">
        <v>0</v>
      </c>
      <c r="M4454" s="551" t="n">
        <v>-693593</v>
      </c>
      <c r="N4454" t="n">
        <v>0</v>
      </c>
      <c r="O4454" t="n">
        <v>184.14</v>
      </c>
      <c r="P4454" t="n">
        <v>875.76</v>
      </c>
    </row>
    <row r="4455">
      <c r="A4455" t="n">
        <v>29082</v>
      </c>
      <c r="B4455" t="n">
        <v>122</v>
      </c>
      <c r="C4455" t="inlineStr">
        <is>
          <t>Arcos</t>
        </is>
      </c>
      <c r="D4455" s="551" t="n">
        <v>45748</v>
      </c>
      <c r="E4455" t="n">
        <v>25091</v>
      </c>
      <c r="F4455" t="inlineStr">
        <is>
          <t>VINHO BRANCO VERASOLIS MOSCATEL 750ML</t>
        </is>
      </c>
      <c r="G4455" t="n">
        <v>5890</v>
      </c>
      <c r="H4455" t="n">
        <v>8</v>
      </c>
      <c r="I4455" t="inlineStr">
        <is>
          <t>GR</t>
        </is>
      </c>
      <c r="J4455" t="inlineStr">
        <is>
          <t>BEBIDAS</t>
        </is>
      </c>
      <c r="K4455" t="inlineStr">
        <is>
          <t>03/2025</t>
        </is>
      </c>
      <c r="L4455" t="n">
        <v>0</v>
      </c>
      <c r="M4455" s="551" t="n">
        <v>45700</v>
      </c>
      <c r="N4455" t="n">
        <v>108</v>
      </c>
      <c r="O4455" t="n">
        <v>108</v>
      </c>
      <c r="P4455" t="n">
        <v>864</v>
      </c>
    </row>
    <row r="4456">
      <c r="A4456" t="n">
        <v>29055</v>
      </c>
      <c r="B4456" t="n">
        <v>122</v>
      </c>
      <c r="C4456" t="inlineStr">
        <is>
          <t>Arcos</t>
        </is>
      </c>
      <c r="D4456" s="551" t="n">
        <v>45748</v>
      </c>
      <c r="E4456" t="n">
        <v>18114</v>
      </c>
      <c r="F4456" t="inlineStr">
        <is>
          <t>WHISKY JOHNNIE WALKER GOLD LABEL RESERVE 750ML</t>
        </is>
      </c>
      <c r="G4456" t="n">
        <v>3498</v>
      </c>
      <c r="H4456" t="n">
        <v>3.3</v>
      </c>
      <c r="I4456" t="inlineStr">
        <is>
          <t>GR</t>
        </is>
      </c>
      <c r="J4456" t="inlineStr">
        <is>
          <t>BEBIDAS</t>
        </is>
      </c>
      <c r="K4456" t="inlineStr">
        <is>
          <t>03/2025</t>
        </is>
      </c>
      <c r="L4456" t="n">
        <v>0</v>
      </c>
      <c r="M4456" s="551" t="n">
        <v>45615</v>
      </c>
      <c r="N4456" t="n">
        <v>259.83</v>
      </c>
      <c r="O4456" t="n">
        <v>261.71</v>
      </c>
      <c r="P4456" t="n">
        <v>857.4400000000001</v>
      </c>
    </row>
    <row r="4457">
      <c r="A4457" t="n">
        <v>29069</v>
      </c>
      <c r="B4457" t="n">
        <v>122</v>
      </c>
      <c r="C4457" t="inlineStr">
        <is>
          <t>Arcos</t>
        </is>
      </c>
      <c r="D4457" s="551" t="n">
        <v>45748</v>
      </c>
      <c r="E4457" t="n">
        <v>22066</v>
      </c>
      <c r="F4457" t="inlineStr">
        <is>
          <t>AGUA MINERAL C/ GAS MAMBA 350ML</t>
        </is>
      </c>
      <c r="G4457" t="n">
        <v>3636</v>
      </c>
      <c r="H4457" t="n">
        <v>430</v>
      </c>
      <c r="I4457" t="inlineStr">
        <is>
          <t>UN</t>
        </is>
      </c>
      <c r="J4457" t="inlineStr">
        <is>
          <t>BEBIDAS</t>
        </is>
      </c>
      <c r="K4457" t="inlineStr">
        <is>
          <t>03/2025</t>
        </is>
      </c>
      <c r="L4457" t="n">
        <v>0</v>
      </c>
      <c r="M4457" s="551" t="n">
        <v>45674</v>
      </c>
      <c r="N4457" t="n">
        <v>1.99</v>
      </c>
      <c r="O4457" t="n">
        <v>1.99</v>
      </c>
      <c r="P4457" t="n">
        <v>855.7</v>
      </c>
    </row>
    <row r="4458">
      <c r="A4458" t="n">
        <v>29090</v>
      </c>
      <c r="B4458" t="n">
        <v>122</v>
      </c>
      <c r="C4458" t="inlineStr">
        <is>
          <t>Arcos</t>
        </is>
      </c>
      <c r="D4458" s="551" t="n">
        <v>45748</v>
      </c>
      <c r="E4458" t="n">
        <v>25044</v>
      </c>
      <c r="F4458" t="inlineStr">
        <is>
          <t>VINHO TINTO UN AIR DE REMEJEANNE 750ML</t>
        </is>
      </c>
      <c r="G4458" t="n">
        <v>5877</v>
      </c>
      <c r="H4458" t="n">
        <v>6</v>
      </c>
      <c r="I4458" t="inlineStr">
        <is>
          <t>GR</t>
        </is>
      </c>
      <c r="J4458" t="inlineStr">
        <is>
          <t>BEBIDAS</t>
        </is>
      </c>
      <c r="K4458" t="inlineStr">
        <is>
          <t>03/2025</t>
        </is>
      </c>
      <c r="L4458" t="n">
        <v>138.6</v>
      </c>
      <c r="M4458" s="551" t="n">
        <v>45740</v>
      </c>
      <c r="N4458" t="n">
        <v>138.6</v>
      </c>
      <c r="O4458" t="n">
        <v>138.6</v>
      </c>
      <c r="P4458" t="n">
        <v>831.6</v>
      </c>
    </row>
    <row r="4459">
      <c r="A4459" t="n">
        <v>28957</v>
      </c>
      <c r="B4459" t="n">
        <v>122</v>
      </c>
      <c r="C4459" t="inlineStr">
        <is>
          <t>Arcos</t>
        </is>
      </c>
      <c r="D4459" s="551" t="n">
        <v>45748</v>
      </c>
      <c r="E4459" t="n">
        <v>19017</v>
      </c>
      <c r="F4459" t="inlineStr">
        <is>
          <t>FILE DE FRANGO KG</t>
        </is>
      </c>
      <c r="G4459" t="n">
        <v>2893</v>
      </c>
      <c r="H4459" t="n">
        <v>47.1</v>
      </c>
      <c r="I4459" t="inlineStr">
        <is>
          <t>KG</t>
        </is>
      </c>
      <c r="J4459" t="inlineStr">
        <is>
          <t>ALIMENTOS</t>
        </is>
      </c>
      <c r="K4459" t="inlineStr">
        <is>
          <t>03/2025</t>
        </is>
      </c>
      <c r="L4459" t="n">
        <v>17.5</v>
      </c>
      <c r="M4459" s="551" t="n">
        <v>45747</v>
      </c>
      <c r="N4459" t="n">
        <v>17.5</v>
      </c>
      <c r="O4459" t="n">
        <v>17.5</v>
      </c>
      <c r="P4459" t="n">
        <v>824.25</v>
      </c>
    </row>
    <row r="4460">
      <c r="A4460" t="n">
        <v>28973</v>
      </c>
      <c r="B4460" t="n">
        <v>122</v>
      </c>
      <c r="C4460" t="inlineStr">
        <is>
          <t>Arcos</t>
        </is>
      </c>
      <c r="D4460" s="551" t="n">
        <v>45748</v>
      </c>
      <c r="E4460" t="n">
        <v>18531</v>
      </c>
      <c r="F4460" t="inlineStr">
        <is>
          <t>APERITIVO PISCO CAPEL 40 RESERVADO 700ML</t>
        </is>
      </c>
      <c r="G4460" t="n">
        <v>3144</v>
      </c>
      <c r="H4460" t="n">
        <v>9</v>
      </c>
      <c r="I4460" t="inlineStr">
        <is>
          <t>GR</t>
        </is>
      </c>
      <c r="J4460" t="inlineStr">
        <is>
          <t>BEBIDAS</t>
        </is>
      </c>
      <c r="K4460" t="inlineStr">
        <is>
          <t>03/2025</t>
        </is>
      </c>
      <c r="L4460" t="n">
        <v>89.69</v>
      </c>
      <c r="M4460" s="551" t="n">
        <v>45747</v>
      </c>
      <c r="N4460" t="n">
        <v>89.81</v>
      </c>
      <c r="O4460" t="n">
        <v>89.81</v>
      </c>
      <c r="P4460" t="n">
        <v>807.21</v>
      </c>
    </row>
    <row r="4461">
      <c r="A4461" t="n">
        <v>28935</v>
      </c>
      <c r="B4461" t="n">
        <v>122</v>
      </c>
      <c r="C4461" t="inlineStr">
        <is>
          <t>Arcos</t>
        </is>
      </c>
      <c r="D4461" s="551" t="n">
        <v>45748</v>
      </c>
      <c r="E4461" t="n">
        <v>19339</v>
      </c>
      <c r="F4461" t="inlineStr">
        <is>
          <t>QUEIJO MINAS PADRAO BRINCO OURO C/500G KG</t>
        </is>
      </c>
      <c r="G4461" t="n">
        <v>2771</v>
      </c>
      <c r="H4461" t="n">
        <v>9.9</v>
      </c>
      <c r="I4461" t="inlineStr">
        <is>
          <t>KG</t>
        </is>
      </c>
      <c r="J4461" t="inlineStr">
        <is>
          <t>ALIMENTOS</t>
        </is>
      </c>
      <c r="K4461" t="inlineStr">
        <is>
          <t>03/2025</t>
        </is>
      </c>
      <c r="L4461" t="n">
        <v>81.29000000000001</v>
      </c>
      <c r="M4461" s="551" t="n">
        <v>45734</v>
      </c>
      <c r="N4461" t="n">
        <v>78.90000000000001</v>
      </c>
      <c r="O4461" t="n">
        <v>78.90000000000001</v>
      </c>
      <c r="P4461" t="n">
        <v>804.77</v>
      </c>
    </row>
    <row r="4462">
      <c r="A4462" t="n">
        <v>28948</v>
      </c>
      <c r="B4462" t="n">
        <v>122</v>
      </c>
      <c r="C4462" t="inlineStr">
        <is>
          <t>Arcos</t>
        </is>
      </c>
      <c r="D4462" s="551" t="n">
        <v>45748</v>
      </c>
      <c r="E4462" t="n">
        <v>18964</v>
      </c>
      <c r="F4462" t="inlineStr">
        <is>
          <t>ACEM EM CUBOS KG</t>
        </is>
      </c>
      <c r="G4462" t="n">
        <v>2916</v>
      </c>
      <c r="H4462" t="n">
        <v>25.28</v>
      </c>
      <c r="I4462" t="inlineStr">
        <is>
          <t>KG</t>
        </is>
      </c>
      <c r="J4462" t="inlineStr">
        <is>
          <t>ALIMENTOS</t>
        </is>
      </c>
      <c r="K4462" t="inlineStr">
        <is>
          <t>03/2025</t>
        </is>
      </c>
      <c r="L4462" t="n">
        <v>31.44</v>
      </c>
      <c r="M4462" s="551" t="n">
        <v>45747</v>
      </c>
      <c r="N4462" t="n">
        <v>32.9</v>
      </c>
      <c r="O4462" t="n">
        <v>35.43</v>
      </c>
      <c r="P4462" t="n">
        <v>794.8</v>
      </c>
    </row>
    <row r="4463">
      <c r="A4463" t="n">
        <v>28933</v>
      </c>
      <c r="B4463" t="n">
        <v>122</v>
      </c>
      <c r="C4463" t="inlineStr">
        <is>
          <t>Arcos</t>
        </is>
      </c>
      <c r="D4463" s="551" t="n">
        <v>45748</v>
      </c>
      <c r="E4463" t="n">
        <v>19381</v>
      </c>
      <c r="F4463" t="inlineStr">
        <is>
          <t>QUEIJO BOURSIN NATURAL C/1KG</t>
        </is>
      </c>
      <c r="G4463" t="n">
        <v>2763</v>
      </c>
      <c r="H4463" t="n">
        <v>10</v>
      </c>
      <c r="I4463" t="inlineStr">
        <is>
          <t>PT</t>
        </is>
      </c>
      <c r="J4463" t="inlineStr">
        <is>
          <t>ALIMENTOS</t>
        </is>
      </c>
      <c r="K4463" t="inlineStr">
        <is>
          <t>03/2025</t>
        </is>
      </c>
      <c r="L4463" t="n">
        <v>0</v>
      </c>
      <c r="M4463" s="551" t="n">
        <v>45678</v>
      </c>
      <c r="N4463" t="n">
        <v>78.90000000000001</v>
      </c>
      <c r="O4463" t="n">
        <v>78.90000000000001</v>
      </c>
      <c r="P4463" t="n">
        <v>789</v>
      </c>
    </row>
    <row r="4464">
      <c r="A4464" t="n">
        <v>28845</v>
      </c>
      <c r="B4464" t="n">
        <v>122</v>
      </c>
      <c r="C4464" t="inlineStr">
        <is>
          <t>Arcos</t>
        </is>
      </c>
      <c r="D4464" s="551" t="n">
        <v>45748</v>
      </c>
      <c r="E4464" t="n">
        <v>20859</v>
      </c>
      <c r="F4464" t="inlineStr">
        <is>
          <t>GEMA DE OVO PASTEURIZADA NATUROVOS C/1KG UN</t>
        </is>
      </c>
      <c r="G4464" t="n">
        <v>2045</v>
      </c>
      <c r="H4464" t="n">
        <v>17</v>
      </c>
      <c r="I4464" t="inlineStr">
        <is>
          <t>UN</t>
        </is>
      </c>
      <c r="J4464" t="inlineStr">
        <is>
          <t>ALIMENTOS</t>
        </is>
      </c>
      <c r="K4464" t="inlineStr">
        <is>
          <t>03/2025</t>
        </is>
      </c>
      <c r="L4464" t="n">
        <v>46.36</v>
      </c>
      <c r="M4464" s="551" t="n">
        <v>45747</v>
      </c>
      <c r="N4464" t="n">
        <v>45.5</v>
      </c>
      <c r="O4464" t="n">
        <v>45.5</v>
      </c>
      <c r="P4464" t="n">
        <v>788.12</v>
      </c>
    </row>
    <row r="4465">
      <c r="A4465" t="n">
        <v>29027</v>
      </c>
      <c r="B4465" t="n">
        <v>122</v>
      </c>
      <c r="C4465" t="inlineStr">
        <is>
          <t>Arcos</t>
        </is>
      </c>
      <c r="D4465" s="551" t="n">
        <v>45748</v>
      </c>
      <c r="E4465" t="n">
        <v>18211</v>
      </c>
      <c r="F4465" t="inlineStr">
        <is>
          <t>VERMOUTH MARTINI RISERVA RUBINO 750ML</t>
        </is>
      </c>
      <c r="G4465" t="n">
        <v>3416</v>
      </c>
      <c r="H4465" t="n">
        <v>7</v>
      </c>
      <c r="I4465" t="inlineStr">
        <is>
          <t>GR</t>
        </is>
      </c>
      <c r="J4465" t="inlineStr">
        <is>
          <t>BEBIDAS</t>
        </is>
      </c>
      <c r="K4465" t="inlineStr">
        <is>
          <t>03/2025</t>
        </is>
      </c>
      <c r="L4465" t="n">
        <v>0</v>
      </c>
      <c r="M4465" s="551" t="n">
        <v>-693593</v>
      </c>
      <c r="N4465" t="n">
        <v>0</v>
      </c>
      <c r="O4465" t="n">
        <v>0</v>
      </c>
      <c r="P4465" t="n">
        <v>780.2</v>
      </c>
    </row>
    <row r="4466">
      <c r="A4466" t="n">
        <v>29015</v>
      </c>
      <c r="B4466" t="n">
        <v>122</v>
      </c>
      <c r="C4466" t="inlineStr">
        <is>
          <t>Arcos</t>
        </is>
      </c>
      <c r="D4466" s="551" t="n">
        <v>45748</v>
      </c>
      <c r="E4466" t="n">
        <v>25445</v>
      </c>
      <c r="F4466" t="inlineStr">
        <is>
          <t>TEQUILA DON JULIO ANEJO 750ML UN</t>
        </is>
      </c>
      <c r="G4466" t="n">
        <v>6113</v>
      </c>
      <c r="H4466" t="n">
        <v>2.9</v>
      </c>
      <c r="I4466" t="inlineStr">
        <is>
          <t>GR</t>
        </is>
      </c>
      <c r="J4466" t="inlineStr">
        <is>
          <t>BEBIDAS</t>
        </is>
      </c>
      <c r="K4466" t="inlineStr">
        <is>
          <t>03/2025</t>
        </is>
      </c>
      <c r="L4466" t="n">
        <v>0</v>
      </c>
      <c r="M4466" s="551" t="n">
        <v>45569</v>
      </c>
      <c r="N4466" t="n">
        <v>267.32</v>
      </c>
      <c r="O4466" t="n">
        <v>305.9</v>
      </c>
      <c r="P4466" t="n">
        <v>775.22</v>
      </c>
    </row>
    <row r="4467">
      <c r="A4467" t="n">
        <v>28956</v>
      </c>
      <c r="B4467" t="n">
        <v>122</v>
      </c>
      <c r="C4467" t="inlineStr">
        <is>
          <t>Arcos</t>
        </is>
      </c>
      <c r="D4467" s="551" t="n">
        <v>45748</v>
      </c>
      <c r="E4467" t="n">
        <v>24217</v>
      </c>
      <c r="F4467" t="inlineStr">
        <is>
          <t>CUPIM KG</t>
        </is>
      </c>
      <c r="G4467" t="n">
        <v>2937</v>
      </c>
      <c r="H4467" t="n">
        <v>21.2</v>
      </c>
      <c r="I4467" t="inlineStr">
        <is>
          <t>KG</t>
        </is>
      </c>
      <c r="J4467" t="inlineStr">
        <is>
          <t>ALIMENTOS</t>
        </is>
      </c>
      <c r="K4467" t="inlineStr">
        <is>
          <t>03/2025</t>
        </is>
      </c>
      <c r="L4467" t="n">
        <v>35.86</v>
      </c>
      <c r="M4467" s="551" t="n">
        <v>45747</v>
      </c>
      <c r="N4467" t="n">
        <v>35.4</v>
      </c>
      <c r="O4467" t="n">
        <v>35.16</v>
      </c>
      <c r="P4467" t="n">
        <v>760.23</v>
      </c>
    </row>
    <row r="4468">
      <c r="A4468" t="n">
        <v>28877</v>
      </c>
      <c r="B4468" t="n">
        <v>122</v>
      </c>
      <c r="C4468" t="inlineStr">
        <is>
          <t>Arcos</t>
        </is>
      </c>
      <c r="D4468" s="551" t="n">
        <v>45748</v>
      </c>
      <c r="E4468" t="n">
        <v>20969</v>
      </c>
      <c r="F4468" t="inlineStr">
        <is>
          <t>VINAGRE  DE FRAMBOESA COLAVITA 500ML UN</t>
        </is>
      </c>
      <c r="G4468" t="n">
        <v>2012</v>
      </c>
      <c r="H4468" t="n">
        <v>16</v>
      </c>
      <c r="I4468" t="inlineStr">
        <is>
          <t>UN</t>
        </is>
      </c>
      <c r="J4468" t="inlineStr">
        <is>
          <t>ALIMENTOS</t>
        </is>
      </c>
      <c r="K4468" t="inlineStr">
        <is>
          <t>03/2025</t>
        </is>
      </c>
      <c r="L4468" t="n">
        <v>0</v>
      </c>
      <c r="M4468" s="551" t="n">
        <v>-693593</v>
      </c>
      <c r="N4468" t="n">
        <v>0</v>
      </c>
      <c r="O4468" t="n">
        <v>0</v>
      </c>
      <c r="P4468" t="n">
        <v>718.4</v>
      </c>
    </row>
    <row r="4469">
      <c r="A4469" t="n">
        <v>28931</v>
      </c>
      <c r="B4469" t="n">
        <v>122</v>
      </c>
      <c r="C4469" t="inlineStr">
        <is>
          <t>Arcos</t>
        </is>
      </c>
      <c r="D4469" s="551" t="n">
        <v>45748</v>
      </c>
      <c r="E4469" t="n">
        <v>19401</v>
      </c>
      <c r="F4469" t="inlineStr">
        <is>
          <t>MANTEIGA SEM SAL SCALA KG</t>
        </is>
      </c>
      <c r="G4469" t="n">
        <v>2761</v>
      </c>
      <c r="H4469" t="n">
        <v>5</v>
      </c>
      <c r="I4469" t="inlineStr">
        <is>
          <t>KG</t>
        </is>
      </c>
      <c r="J4469" t="inlineStr">
        <is>
          <t>ALIMENTOS</t>
        </is>
      </c>
      <c r="K4469" t="inlineStr">
        <is>
          <t>03/2025</t>
        </is>
      </c>
      <c r="L4469" t="n">
        <v>142.32</v>
      </c>
      <c r="M4469" s="551" t="n">
        <v>45742</v>
      </c>
      <c r="N4469" t="n">
        <v>229.9</v>
      </c>
      <c r="O4469" t="n">
        <v>45.98</v>
      </c>
      <c r="P4469" t="n">
        <v>711.6</v>
      </c>
    </row>
    <row r="4470">
      <c r="A4470" t="n">
        <v>28969</v>
      </c>
      <c r="B4470" t="n">
        <v>122</v>
      </c>
      <c r="C4470" t="inlineStr">
        <is>
          <t>Arcos</t>
        </is>
      </c>
      <c r="D4470" s="551" t="n">
        <v>45748</v>
      </c>
      <c r="E4470" t="n">
        <v>18545</v>
      </c>
      <c r="F4470" t="inlineStr">
        <is>
          <t>APERITIVO CAMPARI 998ML</t>
        </is>
      </c>
      <c r="G4470" t="n">
        <v>3134</v>
      </c>
      <c r="H4470" t="n">
        <v>15.55</v>
      </c>
      <c r="I4470" t="inlineStr">
        <is>
          <t>GR</t>
        </is>
      </c>
      <c r="J4470" t="inlineStr">
        <is>
          <t>BEBIDAS</t>
        </is>
      </c>
      <c r="K4470" t="inlineStr">
        <is>
          <t>03/2025</t>
        </is>
      </c>
      <c r="L4470" t="n">
        <v>45.65</v>
      </c>
      <c r="M4470" s="551" t="n">
        <v>45747</v>
      </c>
      <c r="N4470" t="n">
        <v>45.5</v>
      </c>
      <c r="O4470" t="n">
        <v>45.5</v>
      </c>
      <c r="P4470" t="n">
        <v>709.86</v>
      </c>
    </row>
    <row r="4471">
      <c r="A4471" t="n">
        <v>29020</v>
      </c>
      <c r="B4471" t="n">
        <v>122</v>
      </c>
      <c r="C4471" t="inlineStr">
        <is>
          <t>Arcos</t>
        </is>
      </c>
      <c r="D4471" s="551" t="n">
        <v>45748</v>
      </c>
      <c r="E4471" t="n">
        <v>18235</v>
      </c>
      <c r="F4471" t="inlineStr">
        <is>
          <t>TEQUILA JOSE CUERVO 1800 REPOSADO 750ML</t>
        </is>
      </c>
      <c r="G4471" t="n">
        <v>3393</v>
      </c>
      <c r="H4471" t="n">
        <v>4.35</v>
      </c>
      <c r="I4471" t="inlineStr">
        <is>
          <t>UN</t>
        </is>
      </c>
      <c r="J4471" t="inlineStr">
        <is>
          <t>BEBIDAS</t>
        </is>
      </c>
      <c r="K4471" t="inlineStr">
        <is>
          <t>03/2025</t>
        </is>
      </c>
      <c r="L4471" t="n">
        <v>0</v>
      </c>
      <c r="M4471" s="551" t="n">
        <v>-693593</v>
      </c>
      <c r="N4471" t="n">
        <v>0</v>
      </c>
      <c r="O4471" t="n">
        <v>0</v>
      </c>
      <c r="P4471" t="n">
        <v>695.86</v>
      </c>
    </row>
    <row r="4472">
      <c r="A4472" t="n">
        <v>29004</v>
      </c>
      <c r="B4472" t="n">
        <v>122</v>
      </c>
      <c r="C4472" t="inlineStr">
        <is>
          <t>Arcos</t>
        </is>
      </c>
      <c r="D4472" s="551" t="n">
        <v>45748</v>
      </c>
      <c r="E4472" t="n">
        <v>18310</v>
      </c>
      <c r="F4472" t="inlineStr">
        <is>
          <t>LICOR GRAND MARNIER CORDON ROUGE 700ML</t>
        </is>
      </c>
      <c r="G4472" t="n">
        <v>3323</v>
      </c>
      <c r="H4472" t="n">
        <v>3.7</v>
      </c>
      <c r="I4472" t="inlineStr">
        <is>
          <t>UN</t>
        </is>
      </c>
      <c r="J4472" t="inlineStr">
        <is>
          <t>BEBIDAS</t>
        </is>
      </c>
      <c r="K4472" t="inlineStr">
        <is>
          <t>03/2025</t>
        </is>
      </c>
      <c r="L4472" t="n">
        <v>0</v>
      </c>
      <c r="M4472" s="551" t="n">
        <v>-693593</v>
      </c>
      <c r="N4472" t="n">
        <v>0</v>
      </c>
      <c r="O4472" t="n">
        <v>0</v>
      </c>
      <c r="P4472" t="n">
        <v>693.58</v>
      </c>
    </row>
    <row r="4473">
      <c r="A4473" t="n">
        <v>29019</v>
      </c>
      <c r="B4473" t="n">
        <v>122</v>
      </c>
      <c r="C4473" t="inlineStr">
        <is>
          <t>Arcos</t>
        </is>
      </c>
      <c r="D4473" s="551" t="n">
        <v>45748</v>
      </c>
      <c r="E4473" t="n">
        <v>18237</v>
      </c>
      <c r="F4473" t="inlineStr">
        <is>
          <t>TEQUILA HERRADURA REPOSADO 750ML</t>
        </is>
      </c>
      <c r="G4473" t="n">
        <v>3391</v>
      </c>
      <c r="H4473" t="n">
        <v>3</v>
      </c>
      <c r="I4473" t="inlineStr">
        <is>
          <t>GR</t>
        </is>
      </c>
      <c r="J4473" t="inlineStr">
        <is>
          <t>BEBIDAS</t>
        </is>
      </c>
      <c r="K4473" t="inlineStr">
        <is>
          <t>03/2025</t>
        </is>
      </c>
      <c r="L4473" t="n">
        <v>0</v>
      </c>
      <c r="M4473" s="551" t="n">
        <v>45569</v>
      </c>
      <c r="N4473" t="n">
        <v>228.98</v>
      </c>
      <c r="O4473" t="n">
        <v>228.98</v>
      </c>
      <c r="P4473" t="n">
        <v>686.9400000000001</v>
      </c>
    </row>
    <row r="4474">
      <c r="A4474" t="n">
        <v>28959</v>
      </c>
      <c r="B4474" t="n">
        <v>122</v>
      </c>
      <c r="C4474" t="inlineStr">
        <is>
          <t>Arcos</t>
        </is>
      </c>
      <c r="D4474" s="551" t="n">
        <v>45748</v>
      </c>
      <c r="E4474" t="n">
        <v>26592</v>
      </c>
      <c r="F4474" t="inlineStr">
        <is>
          <t>HAMBURGUER BOVINO FREDDI PORCIONADO EM 50G KG 60% ACEM 40% PEITO BOVINO ARCOS</t>
        </is>
      </c>
      <c r="G4474" t="n">
        <v>6806</v>
      </c>
      <c r="H4474" t="n">
        <v>18.5</v>
      </c>
      <c r="I4474" t="inlineStr">
        <is>
          <t>KG</t>
        </is>
      </c>
      <c r="J4474" t="inlineStr">
        <is>
          <t>ALIMENTOS</t>
        </is>
      </c>
      <c r="K4474" t="inlineStr">
        <is>
          <t>03/2025</t>
        </is>
      </c>
      <c r="L4474" t="n">
        <v>37</v>
      </c>
      <c r="M4474" s="551" t="n">
        <v>45747</v>
      </c>
      <c r="N4474" t="n">
        <v>37</v>
      </c>
      <c r="O4474" t="n">
        <v>37</v>
      </c>
      <c r="P4474" t="n">
        <v>684.5</v>
      </c>
    </row>
    <row r="4475">
      <c r="A4475" t="n">
        <v>29062</v>
      </c>
      <c r="B4475" t="n">
        <v>122</v>
      </c>
      <c r="C4475" t="inlineStr">
        <is>
          <t>Arcos</t>
        </is>
      </c>
      <c r="D4475" s="551" t="n">
        <v>45748</v>
      </c>
      <c r="E4475" t="n">
        <v>25068</v>
      </c>
      <c r="F4475" t="inlineStr">
        <is>
          <t>CHAMPAGNE VEUVE CLICQUOT BRUT 750ML</t>
        </is>
      </c>
      <c r="G4475" t="n">
        <v>3551</v>
      </c>
      <c r="H4475" t="n">
        <v>2</v>
      </c>
      <c r="I4475" t="inlineStr">
        <is>
          <t>GR</t>
        </is>
      </c>
      <c r="J4475" t="inlineStr">
        <is>
          <t>BEBIDAS</t>
        </is>
      </c>
      <c r="K4475" t="inlineStr">
        <is>
          <t>03/2025</t>
        </is>
      </c>
      <c r="L4475" t="n">
        <v>0</v>
      </c>
      <c r="M4475" s="551" t="n">
        <v>45503</v>
      </c>
      <c r="N4475" t="n">
        <v>340</v>
      </c>
      <c r="O4475" t="n">
        <v>341.69</v>
      </c>
      <c r="P4475" t="n">
        <v>680</v>
      </c>
    </row>
    <row r="4476">
      <c r="A4476" t="n">
        <v>28813</v>
      </c>
      <c r="B4476" t="n">
        <v>122</v>
      </c>
      <c r="C4476" t="inlineStr">
        <is>
          <t>Arcos</t>
        </is>
      </c>
      <c r="D4476" s="551" t="n">
        <v>45748</v>
      </c>
      <c r="E4476" t="n">
        <v>20809</v>
      </c>
      <c r="F4476" t="inlineStr">
        <is>
          <t>CAFE PILAO ALMOFADA 500G</t>
        </is>
      </c>
      <c r="G4476" t="n">
        <v>2074</v>
      </c>
      <c r="H4476" t="n">
        <v>21</v>
      </c>
      <c r="I4476" t="inlineStr">
        <is>
          <t>PC</t>
        </is>
      </c>
      <c r="J4476" t="inlineStr">
        <is>
          <t>ALIMENTOS</t>
        </is>
      </c>
      <c r="K4476" t="inlineStr">
        <is>
          <t>03/2025</t>
        </is>
      </c>
      <c r="L4476" t="n">
        <v>32.27</v>
      </c>
      <c r="M4476" s="551" t="n">
        <v>45747</v>
      </c>
      <c r="N4476" t="n">
        <v>33.54</v>
      </c>
      <c r="O4476" t="n">
        <v>33.55</v>
      </c>
      <c r="P4476" t="n">
        <v>677.67</v>
      </c>
    </row>
    <row r="4477">
      <c r="A4477" t="n">
        <v>28878</v>
      </c>
      <c r="B4477" t="n">
        <v>122</v>
      </c>
      <c r="C4477" t="inlineStr">
        <is>
          <t>Arcos</t>
        </is>
      </c>
      <c r="D4477" s="551" t="n">
        <v>45748</v>
      </c>
      <c r="E4477" t="n">
        <v>20203</v>
      </c>
      <c r="F4477" t="inlineStr">
        <is>
          <t>VINAGRE DE ARROZ RICE 600ML UN</t>
        </is>
      </c>
      <c r="G4477" t="n">
        <v>2255</v>
      </c>
      <c r="H4477" t="n">
        <v>11</v>
      </c>
      <c r="I4477" t="inlineStr">
        <is>
          <t>UN</t>
        </is>
      </c>
      <c r="J4477" t="inlineStr">
        <is>
          <t>ALIMENTOS</t>
        </is>
      </c>
      <c r="K4477" t="inlineStr">
        <is>
          <t>03/2025</t>
        </is>
      </c>
      <c r="L4477" t="n">
        <v>0</v>
      </c>
      <c r="M4477" s="551" t="n">
        <v>45693</v>
      </c>
      <c r="N4477" t="n">
        <v>61.33</v>
      </c>
      <c r="O4477" t="n">
        <v>61.33</v>
      </c>
      <c r="P4477" t="n">
        <v>674.63</v>
      </c>
    </row>
    <row r="4478">
      <c r="A4478" t="n">
        <v>29088</v>
      </c>
      <c r="B4478" t="n">
        <v>122</v>
      </c>
      <c r="C4478" t="inlineStr">
        <is>
          <t>Arcos</t>
        </is>
      </c>
      <c r="D4478" s="551" t="n">
        <v>45748</v>
      </c>
      <c r="E4478" t="n">
        <v>25040</v>
      </c>
      <c r="F4478" t="inlineStr">
        <is>
          <t>VINHO TINTO LE LOUP DANS LA BERGERIE 750ML</t>
        </is>
      </c>
      <c r="G4478" t="n">
        <v>5875</v>
      </c>
      <c r="H4478" t="n">
        <v>6</v>
      </c>
      <c r="I4478" t="inlineStr">
        <is>
          <t>GR</t>
        </is>
      </c>
      <c r="J4478" t="inlineStr">
        <is>
          <t>BEBIDAS</t>
        </is>
      </c>
      <c r="K4478" t="inlineStr">
        <is>
          <t>03/2025</t>
        </is>
      </c>
      <c r="L4478" t="n">
        <v>107.52</v>
      </c>
      <c r="M4478" s="551" t="n">
        <v>45747</v>
      </c>
      <c r="N4478" t="n">
        <v>107.52</v>
      </c>
      <c r="O4478" t="n">
        <v>107.52</v>
      </c>
      <c r="P4478" t="n">
        <v>645.12</v>
      </c>
    </row>
    <row r="4479">
      <c r="A4479" t="n">
        <v>29080</v>
      </c>
      <c r="B4479" t="n">
        <v>122</v>
      </c>
      <c r="C4479" t="inlineStr">
        <is>
          <t>Arcos</t>
        </is>
      </c>
      <c r="D4479" s="551" t="n">
        <v>45748</v>
      </c>
      <c r="E4479" t="n">
        <v>17760</v>
      </c>
      <c r="F4479" t="inlineStr">
        <is>
          <t>VINHO BRANCO MARQUES DEL REAL TESORO OLOROSO 750ML</t>
        </is>
      </c>
      <c r="G4479" t="n">
        <v>3782</v>
      </c>
      <c r="H4479" t="n">
        <v>6</v>
      </c>
      <c r="I4479" t="inlineStr">
        <is>
          <t>GR</t>
        </is>
      </c>
      <c r="J4479" t="inlineStr">
        <is>
          <t>BEBIDAS</t>
        </is>
      </c>
      <c r="K4479" t="inlineStr">
        <is>
          <t>03/2025</t>
        </is>
      </c>
      <c r="L4479" t="n">
        <v>0</v>
      </c>
      <c r="M4479" s="551" t="n">
        <v>45391</v>
      </c>
      <c r="N4479" t="n">
        <v>107.12</v>
      </c>
      <c r="O4479" t="n">
        <v>88.81999999999999</v>
      </c>
      <c r="P4479" t="n">
        <v>642.72</v>
      </c>
    </row>
    <row r="4480">
      <c r="A4480" t="n">
        <v>28806</v>
      </c>
      <c r="B4480" t="n">
        <v>122</v>
      </c>
      <c r="C4480" t="inlineStr">
        <is>
          <t>Arcos</t>
        </is>
      </c>
      <c r="D4480" s="551" t="n">
        <v>45748</v>
      </c>
      <c r="E4480" t="n">
        <v>20301</v>
      </c>
      <c r="F4480" t="inlineStr">
        <is>
          <t>ARROZ BRANCO TIPO 1 CAMIL C/5KG</t>
        </is>
      </c>
      <c r="G4480" t="n">
        <v>2223</v>
      </c>
      <c r="H4480" t="n">
        <v>22</v>
      </c>
      <c r="I4480" t="inlineStr">
        <is>
          <t>PC</t>
        </is>
      </c>
      <c r="J4480" t="inlineStr">
        <is>
          <t>ALIMENTOS</t>
        </is>
      </c>
      <c r="K4480" t="inlineStr">
        <is>
          <t>03/2025</t>
        </is>
      </c>
      <c r="L4480" t="n">
        <v>28.45</v>
      </c>
      <c r="M4480" s="551" t="n">
        <v>45747</v>
      </c>
      <c r="N4480" t="n">
        <v>27.56</v>
      </c>
      <c r="O4480" t="n">
        <v>27.56</v>
      </c>
      <c r="P4480" t="n">
        <v>625.9</v>
      </c>
    </row>
    <row r="4481">
      <c r="A4481" t="n">
        <v>28790</v>
      </c>
      <c r="B4481" t="n">
        <v>122</v>
      </c>
      <c r="C4481" t="inlineStr">
        <is>
          <t>Arcos</t>
        </is>
      </c>
      <c r="D4481" s="551" t="n">
        <v>45748</v>
      </c>
      <c r="E4481" t="n">
        <v>21159</v>
      </c>
      <c r="F4481" t="inlineStr">
        <is>
          <t>SORVETE DE NATA ARTE GELATI C/3,8KG</t>
        </is>
      </c>
      <c r="G4481" t="n">
        <v>1946</v>
      </c>
      <c r="H4481" t="n">
        <v>4</v>
      </c>
      <c r="I4481" t="inlineStr">
        <is>
          <t>PT</t>
        </is>
      </c>
      <c r="J4481" t="inlineStr">
        <is>
          <t>ALIMENTOS</t>
        </is>
      </c>
      <c r="K4481" t="inlineStr">
        <is>
          <t>03/2025</t>
        </is>
      </c>
      <c r="L4481" t="n">
        <v>152.48</v>
      </c>
      <c r="M4481" s="551" t="n">
        <v>45741</v>
      </c>
      <c r="N4481" t="n">
        <v>162.59</v>
      </c>
      <c r="O4481" t="n">
        <v>162.59</v>
      </c>
      <c r="P4481" t="n">
        <v>609.92</v>
      </c>
    </row>
    <row r="4482">
      <c r="A4482" t="n">
        <v>29000</v>
      </c>
      <c r="B4482" t="n">
        <v>122</v>
      </c>
      <c r="C4482" t="inlineStr">
        <is>
          <t>Arcos</t>
        </is>
      </c>
      <c r="D4482" s="551" t="n">
        <v>45748</v>
      </c>
      <c r="E4482" t="n">
        <v>25533</v>
      </c>
      <c r="F4482" t="inlineStr">
        <is>
          <t>LICOR DE JENIPAPO FAMIGERADA 750ML</t>
        </is>
      </c>
      <c r="G4482" t="n">
        <v>6156</v>
      </c>
      <c r="H4482" t="n">
        <v>8</v>
      </c>
      <c r="I4482" t="inlineStr">
        <is>
          <t>GR</t>
        </is>
      </c>
      <c r="J4482" t="inlineStr">
        <is>
          <t>BEBIDAS</t>
        </is>
      </c>
      <c r="K4482" t="inlineStr">
        <is>
          <t>03/2025</t>
        </is>
      </c>
      <c r="L4482" t="n">
        <v>0</v>
      </c>
      <c r="M4482" s="551" t="n">
        <v>45680</v>
      </c>
      <c r="N4482" t="n">
        <v>75</v>
      </c>
      <c r="O4482" t="n">
        <v>75</v>
      </c>
      <c r="P4482" t="n">
        <v>600</v>
      </c>
    </row>
    <row r="4483">
      <c r="A4483" t="n">
        <v>29032</v>
      </c>
      <c r="B4483" t="n">
        <v>122</v>
      </c>
      <c r="C4483" t="inlineStr">
        <is>
          <t>Arcos</t>
        </is>
      </c>
      <c r="D4483" s="551" t="n">
        <v>45748</v>
      </c>
      <c r="E4483" t="n">
        <v>18185</v>
      </c>
      <c r="F4483" t="inlineStr">
        <is>
          <t>VODKA CIROC DE PINEAPPLE 750ML</t>
        </is>
      </c>
      <c r="G4483" t="n">
        <v>3438</v>
      </c>
      <c r="H4483" t="n">
        <v>3</v>
      </c>
      <c r="I4483" t="inlineStr">
        <is>
          <t>GR</t>
        </is>
      </c>
      <c r="J4483" t="inlineStr">
        <is>
          <t>BEBIDAS</t>
        </is>
      </c>
      <c r="K4483" t="inlineStr">
        <is>
          <t>03/2025</t>
        </is>
      </c>
      <c r="L4483" t="n">
        <v>0</v>
      </c>
      <c r="M4483" s="551" t="n">
        <v>-693593</v>
      </c>
      <c r="N4483" t="n">
        <v>0</v>
      </c>
      <c r="O4483" t="n">
        <v>0</v>
      </c>
      <c r="P4483" t="n">
        <v>592.84</v>
      </c>
    </row>
    <row r="4484">
      <c r="A4484" t="n">
        <v>28975</v>
      </c>
      <c r="B4484" t="n">
        <v>122</v>
      </c>
      <c r="C4484" t="inlineStr">
        <is>
          <t>Arcos</t>
        </is>
      </c>
      <c r="D4484" s="551" t="n">
        <v>45748</v>
      </c>
      <c r="E4484" t="n">
        <v>25156</v>
      </c>
      <c r="F4484" t="inlineStr">
        <is>
          <t>CACHACA FAMIGERADA CARVALHO OURO 750ML</t>
        </is>
      </c>
      <c r="G4484" t="n">
        <v>5926</v>
      </c>
      <c r="H4484" t="n">
        <v>8.949999999999999</v>
      </c>
      <c r="I4484" t="inlineStr">
        <is>
          <t>GR</t>
        </is>
      </c>
      <c r="J4484" t="inlineStr">
        <is>
          <t>BEBIDAS</t>
        </is>
      </c>
      <c r="K4484" t="inlineStr">
        <is>
          <t>03/2025</t>
        </is>
      </c>
      <c r="L4484" t="n">
        <v>65</v>
      </c>
      <c r="M4484" s="551" t="n">
        <v>45735</v>
      </c>
      <c r="N4484" t="n">
        <v>65</v>
      </c>
      <c r="O4484" t="n">
        <v>65</v>
      </c>
      <c r="P4484" t="n">
        <v>581.75</v>
      </c>
    </row>
    <row r="4485">
      <c r="A4485" t="n">
        <v>29075</v>
      </c>
      <c r="B4485" t="n">
        <v>122</v>
      </c>
      <c r="C4485" t="inlineStr">
        <is>
          <t>Arcos</t>
        </is>
      </c>
      <c r="D4485" s="551" t="n">
        <v>45748</v>
      </c>
      <c r="E4485" t="n">
        <v>25093</v>
      </c>
      <c r="F4485" t="inlineStr">
        <is>
          <t>FORCE CELESTE SEMILLION 750ML VINHO BRANCO</t>
        </is>
      </c>
      <c r="G4485" t="n">
        <v>5891</v>
      </c>
      <c r="H4485" t="n">
        <v>4</v>
      </c>
      <c r="I4485" t="inlineStr">
        <is>
          <t>GR</t>
        </is>
      </c>
      <c r="J4485" t="inlineStr">
        <is>
          <t>BEBIDAS</t>
        </is>
      </c>
      <c r="K4485" t="inlineStr">
        <is>
          <t>03/2025</t>
        </is>
      </c>
      <c r="L4485" t="n">
        <v>0</v>
      </c>
      <c r="M4485" s="551" t="n">
        <v>45700</v>
      </c>
      <c r="N4485" t="n">
        <v>142.5</v>
      </c>
      <c r="O4485" t="n">
        <v>142.5</v>
      </c>
      <c r="P4485" t="n">
        <v>570</v>
      </c>
    </row>
    <row r="4486">
      <c r="A4486" t="n">
        <v>28947</v>
      </c>
      <c r="B4486" t="n">
        <v>122</v>
      </c>
      <c r="C4486" t="inlineStr">
        <is>
          <t>Arcos</t>
        </is>
      </c>
      <c r="D4486" s="551" t="n">
        <v>45748</v>
      </c>
      <c r="E4486" t="n">
        <v>24833</v>
      </c>
      <c r="F4486" t="inlineStr">
        <is>
          <t>PAO DE QUEIJO 80G C/25UN</t>
        </is>
      </c>
      <c r="G4486" t="n">
        <v>2845</v>
      </c>
      <c r="H4486" t="n">
        <v>12</v>
      </c>
      <c r="I4486" t="inlineStr">
        <is>
          <t>CX</t>
        </is>
      </c>
      <c r="J4486" t="inlineStr">
        <is>
          <t>ALIMENTOS</t>
        </is>
      </c>
      <c r="K4486" t="inlineStr">
        <is>
          <t>03/2025</t>
        </is>
      </c>
      <c r="L4486" t="n">
        <v>47.39</v>
      </c>
      <c r="M4486" s="551" t="n">
        <v>45741</v>
      </c>
      <c r="N4486" t="n">
        <v>47.25</v>
      </c>
      <c r="O4486" t="n">
        <v>47.25</v>
      </c>
      <c r="P4486" t="n">
        <v>568.6799999999999</v>
      </c>
    </row>
    <row r="4487">
      <c r="A4487" t="n">
        <v>28940</v>
      </c>
      <c r="B4487" t="n">
        <v>122</v>
      </c>
      <c r="C4487" t="inlineStr">
        <is>
          <t>Arcos</t>
        </is>
      </c>
      <c r="D4487" s="551" t="n">
        <v>45748</v>
      </c>
      <c r="E4487" t="n">
        <v>19166</v>
      </c>
      <c r="F4487" t="inlineStr">
        <is>
          <t>BAGUETE DE GRAO LEVIAN FATIADO 590G UN</t>
        </is>
      </c>
      <c r="G4487" t="n">
        <v>2826</v>
      </c>
      <c r="H4487" t="n">
        <v>30</v>
      </c>
      <c r="I4487" t="inlineStr">
        <is>
          <t>UN</t>
        </is>
      </c>
      <c r="J4487" t="inlineStr">
        <is>
          <t>ALIMENTOS</t>
        </is>
      </c>
      <c r="K4487" t="inlineStr">
        <is>
          <t>03/2025</t>
        </is>
      </c>
      <c r="L4487" t="n">
        <v>18.9</v>
      </c>
      <c r="M4487" s="551" t="n">
        <v>45742</v>
      </c>
      <c r="N4487" t="n">
        <v>18.9</v>
      </c>
      <c r="O4487" t="n">
        <v>18.3</v>
      </c>
      <c r="P4487" t="n">
        <v>567</v>
      </c>
    </row>
    <row r="4488">
      <c r="A4488" t="n">
        <v>28966</v>
      </c>
      <c r="B4488" t="n">
        <v>122</v>
      </c>
      <c r="C4488" t="inlineStr">
        <is>
          <t>Arcos</t>
        </is>
      </c>
      <c r="D4488" s="551" t="n">
        <v>45748</v>
      </c>
      <c r="E4488" t="n">
        <v>22598</v>
      </c>
      <c r="F4488" t="inlineStr">
        <is>
          <t>APERITIVO ANGOSTURA ORANGE 100ML</t>
        </is>
      </c>
      <c r="G4488" t="n">
        <v>3131</v>
      </c>
      <c r="H4488" t="n">
        <v>6</v>
      </c>
      <c r="I4488" t="inlineStr">
        <is>
          <t>GR</t>
        </is>
      </c>
      <c r="J4488" t="inlineStr">
        <is>
          <t>BEBIDAS</t>
        </is>
      </c>
      <c r="K4488" t="inlineStr">
        <is>
          <t>03/2025</t>
        </is>
      </c>
      <c r="L4488" t="n">
        <v>0</v>
      </c>
      <c r="M4488" s="551" t="n">
        <v>45602</v>
      </c>
      <c r="N4488" t="n">
        <v>90.59999999999999</v>
      </c>
      <c r="O4488" t="n">
        <v>92.90000000000001</v>
      </c>
      <c r="P4488" t="n">
        <v>543.61</v>
      </c>
    </row>
    <row r="4489">
      <c r="A4489" t="n">
        <v>29058</v>
      </c>
      <c r="B4489" t="n">
        <v>122</v>
      </c>
      <c r="C4489" t="inlineStr">
        <is>
          <t>Arcos</t>
        </is>
      </c>
      <c r="D4489" s="551" t="n">
        <v>45748</v>
      </c>
      <c r="E4489" t="n">
        <v>18104</v>
      </c>
      <c r="F4489" t="inlineStr">
        <is>
          <t>WHISKY MACALLAN TRIPLE CASK 12 ANOS 700ML</t>
        </is>
      </c>
      <c r="G4489" t="n">
        <v>3507</v>
      </c>
      <c r="H4489" t="n">
        <v>0.8</v>
      </c>
      <c r="I4489" t="inlineStr">
        <is>
          <t>GR</t>
        </is>
      </c>
      <c r="J4489" t="inlineStr">
        <is>
          <t>BEBIDAS</t>
        </is>
      </c>
      <c r="K4489" t="inlineStr">
        <is>
          <t>03/2025</t>
        </is>
      </c>
      <c r="L4489" t="n">
        <v>0</v>
      </c>
      <c r="M4489" s="551" t="n">
        <v>45552</v>
      </c>
      <c r="N4489" t="n">
        <v>677.3</v>
      </c>
      <c r="O4489" t="n">
        <v>666.9</v>
      </c>
      <c r="P4489" t="n">
        <v>541.84</v>
      </c>
    </row>
    <row r="4490">
      <c r="A4490" t="n">
        <v>29008</v>
      </c>
      <c r="B4490" t="n">
        <v>122</v>
      </c>
      <c r="C4490" t="inlineStr">
        <is>
          <t>Arcos</t>
        </is>
      </c>
      <c r="D4490" s="551" t="n">
        <v>45748</v>
      </c>
      <c r="E4490" t="n">
        <v>18296</v>
      </c>
      <c r="F4490" t="inlineStr">
        <is>
          <t>LICOR SAN BASILE TRIPLE SEC 700ML</t>
        </is>
      </c>
      <c r="G4490" t="n">
        <v>3333</v>
      </c>
      <c r="H4490" t="n">
        <v>8.15</v>
      </c>
      <c r="I4490" t="inlineStr">
        <is>
          <t>GR</t>
        </is>
      </c>
      <c r="J4490" t="inlineStr">
        <is>
          <t>BEBIDAS</t>
        </is>
      </c>
      <c r="K4490" t="inlineStr">
        <is>
          <t>03/2025</t>
        </is>
      </c>
      <c r="L4490" t="n">
        <v>65.34</v>
      </c>
      <c r="M4490" s="551" t="n">
        <v>45747</v>
      </c>
      <c r="N4490" t="n">
        <v>65.34</v>
      </c>
      <c r="O4490" t="n">
        <v>65.34</v>
      </c>
      <c r="P4490" t="n">
        <v>532.52</v>
      </c>
    </row>
    <row r="4491">
      <c r="A4491" t="n">
        <v>28855</v>
      </c>
      <c r="B4491" t="n">
        <v>122</v>
      </c>
      <c r="C4491" t="inlineStr">
        <is>
          <t>Arcos</t>
        </is>
      </c>
      <c r="D4491" s="551" t="n">
        <v>45748</v>
      </c>
      <c r="E4491" t="n">
        <v>20117</v>
      </c>
      <c r="F4491" t="inlineStr">
        <is>
          <t>MASSA FOLHADA AROSA 1KG UN</t>
        </is>
      </c>
      <c r="G4491" t="n">
        <v>2291</v>
      </c>
      <c r="H4491" t="n">
        <v>14</v>
      </c>
      <c r="I4491" t="inlineStr">
        <is>
          <t>UN</t>
        </is>
      </c>
      <c r="J4491" t="inlineStr">
        <is>
          <t>ALIMENTOS</t>
        </is>
      </c>
      <c r="K4491" t="inlineStr">
        <is>
          <t>03/2025</t>
        </is>
      </c>
      <c r="L4491" t="n">
        <v>37.9</v>
      </c>
      <c r="M4491" s="551" t="n">
        <v>45740</v>
      </c>
      <c r="N4491" t="n">
        <v>37.9</v>
      </c>
      <c r="O4491" t="n">
        <v>37.9</v>
      </c>
      <c r="P4491" t="n">
        <v>530.6</v>
      </c>
    </row>
    <row r="4492">
      <c r="A4492" t="n">
        <v>28996</v>
      </c>
      <c r="B4492" t="n">
        <v>122</v>
      </c>
      <c r="C4492" t="inlineStr">
        <is>
          <t>Arcos</t>
        </is>
      </c>
      <c r="D4492" s="551" t="n">
        <v>45748</v>
      </c>
      <c r="E4492" t="n">
        <v>18348</v>
      </c>
      <c r="F4492" t="inlineStr">
        <is>
          <t>GIN XORIGUER DE MENORCA 700ML</t>
        </is>
      </c>
      <c r="G4492" t="n">
        <v>3287</v>
      </c>
      <c r="H4492" t="n">
        <v>2</v>
      </c>
      <c r="I4492" t="inlineStr">
        <is>
          <t>UN</t>
        </is>
      </c>
      <c r="J4492" t="inlineStr">
        <is>
          <t>BEBIDAS</t>
        </is>
      </c>
      <c r="K4492" t="inlineStr">
        <is>
          <t>03/2025</t>
        </is>
      </c>
      <c r="L4492" t="n">
        <v>0</v>
      </c>
      <c r="M4492" s="551" t="n">
        <v>-693593</v>
      </c>
      <c r="N4492" t="n">
        <v>0</v>
      </c>
      <c r="O4492" t="n">
        <v>0</v>
      </c>
      <c r="P4492" t="n">
        <v>520.53</v>
      </c>
    </row>
    <row r="4493">
      <c r="A4493" t="n">
        <v>28847</v>
      </c>
      <c r="B4493" t="n">
        <v>122</v>
      </c>
      <c r="C4493" t="inlineStr">
        <is>
          <t>Arcos</t>
        </is>
      </c>
      <c r="D4493" s="551" t="n">
        <v>45748</v>
      </c>
      <c r="E4493" t="n">
        <v>20653</v>
      </c>
      <c r="F4493" t="inlineStr">
        <is>
          <t>LEITE DE COCO SOCOCO C/1L UN</t>
        </is>
      </c>
      <c r="G4493" t="n">
        <v>2111</v>
      </c>
      <c r="H4493" t="n">
        <v>23</v>
      </c>
      <c r="I4493" t="inlineStr">
        <is>
          <t>UN</t>
        </is>
      </c>
      <c r="J4493" t="inlineStr">
        <is>
          <t>ALIMENTOS</t>
        </is>
      </c>
      <c r="K4493" t="inlineStr">
        <is>
          <t>03/2025</t>
        </is>
      </c>
      <c r="L4493" t="n">
        <v>21.98</v>
      </c>
      <c r="M4493" s="551" t="n">
        <v>45747</v>
      </c>
      <c r="N4493" t="n">
        <v>21.98</v>
      </c>
      <c r="O4493" t="n">
        <v>21.98</v>
      </c>
      <c r="P4493" t="n">
        <v>505.54</v>
      </c>
    </row>
    <row r="4494">
      <c r="A4494" t="n">
        <v>29022</v>
      </c>
      <c r="B4494" t="n">
        <v>122</v>
      </c>
      <c r="C4494" t="inlineStr">
        <is>
          <t>Arcos</t>
        </is>
      </c>
      <c r="D4494" s="551" t="n">
        <v>45748</v>
      </c>
      <c r="E4494" t="n">
        <v>18208</v>
      </c>
      <c r="F4494" t="inlineStr">
        <is>
          <t>VERMOUTH CARPANO BIANCO 1L</t>
        </is>
      </c>
      <c r="G4494" t="n">
        <v>3418</v>
      </c>
      <c r="H4494" t="n">
        <v>5</v>
      </c>
      <c r="I4494" t="inlineStr">
        <is>
          <t>GR</t>
        </is>
      </c>
      <c r="J4494" t="inlineStr">
        <is>
          <t>BEBIDAS</t>
        </is>
      </c>
      <c r="K4494" t="inlineStr">
        <is>
          <t>03/2025</t>
        </is>
      </c>
      <c r="L4494" t="n">
        <v>0</v>
      </c>
      <c r="M4494" s="551" t="n">
        <v>45636</v>
      </c>
      <c r="N4494" t="n">
        <v>100.88</v>
      </c>
      <c r="O4494" t="n">
        <v>139.9</v>
      </c>
      <c r="P4494" t="n">
        <v>504.4</v>
      </c>
    </row>
    <row r="4495">
      <c r="A4495" t="n">
        <v>28942</v>
      </c>
      <c r="B4495" t="n">
        <v>122</v>
      </c>
      <c r="C4495" t="inlineStr">
        <is>
          <t>Arcos</t>
        </is>
      </c>
      <c r="D4495" s="551" t="n">
        <v>45748</v>
      </c>
      <c r="E4495" t="n">
        <v>19125</v>
      </c>
      <c r="F4495" t="inlineStr">
        <is>
          <t>MINI BURGER BRIOCHE PINCEL CAIXA C/180 UN 15 PACOTES X 12 UN COD 142</t>
        </is>
      </c>
      <c r="G4495" t="n">
        <v>2843</v>
      </c>
      <c r="H4495" t="n">
        <v>36</v>
      </c>
      <c r="I4495" t="inlineStr">
        <is>
          <t>CX</t>
        </is>
      </c>
      <c r="J4495" t="inlineStr">
        <is>
          <t>ALIMENTOS</t>
        </is>
      </c>
      <c r="K4495" t="inlineStr">
        <is>
          <t>03/2025</t>
        </is>
      </c>
      <c r="L4495" t="n">
        <v>13.96</v>
      </c>
      <c r="M4495" s="551" t="n">
        <v>45741</v>
      </c>
      <c r="N4495" t="n">
        <v>11.4</v>
      </c>
      <c r="O4495" t="n">
        <v>11.4</v>
      </c>
      <c r="P4495" t="n">
        <v>502.56</v>
      </c>
    </row>
    <row r="4496">
      <c r="A4496" t="n">
        <v>29010</v>
      </c>
      <c r="B4496" t="n">
        <v>122</v>
      </c>
      <c r="C4496" t="inlineStr">
        <is>
          <t>Arcos</t>
        </is>
      </c>
      <c r="D4496" s="551" t="n">
        <v>45748</v>
      </c>
      <c r="E4496" t="n">
        <v>18272</v>
      </c>
      <c r="F4496" t="inlineStr">
        <is>
          <t>RUM BACARDI SUPERIOR CARTA BLANCA 980ML</t>
        </is>
      </c>
      <c r="G4496" t="n">
        <v>3358</v>
      </c>
      <c r="H4496" t="n">
        <v>15</v>
      </c>
      <c r="I4496" t="inlineStr">
        <is>
          <t>GR</t>
        </is>
      </c>
      <c r="J4496" t="inlineStr">
        <is>
          <t>BEBIDAS</t>
        </is>
      </c>
      <c r="K4496" t="inlineStr">
        <is>
          <t>03/2025</t>
        </is>
      </c>
      <c r="L4496" t="n">
        <v>0</v>
      </c>
      <c r="M4496" s="551" t="n">
        <v>45391</v>
      </c>
      <c r="N4496" t="n">
        <v>33.2</v>
      </c>
      <c r="O4496" t="n">
        <v>37.3</v>
      </c>
      <c r="P4496" t="n">
        <v>498</v>
      </c>
    </row>
    <row r="4497">
      <c r="A4497" t="n">
        <v>28976</v>
      </c>
      <c r="B4497" t="n">
        <v>122</v>
      </c>
      <c r="C4497" t="inlineStr">
        <is>
          <t>Arcos</t>
        </is>
      </c>
      <c r="D4497" s="551" t="n">
        <v>45748</v>
      </c>
      <c r="E4497" t="n">
        <v>25152</v>
      </c>
      <c r="F4497" t="inlineStr">
        <is>
          <t>CACHACA FAMIGERADA JEQUITIBA ROSA 750ML</t>
        </is>
      </c>
      <c r="G4497" t="n">
        <v>5924</v>
      </c>
      <c r="H4497" t="n">
        <v>7.55</v>
      </c>
      <c r="I4497" t="inlineStr">
        <is>
          <t>GR</t>
        </is>
      </c>
      <c r="J4497" t="inlineStr">
        <is>
          <t>BEBIDAS</t>
        </is>
      </c>
      <c r="K4497" t="inlineStr">
        <is>
          <t>03/2025</t>
        </is>
      </c>
      <c r="L4497" t="n">
        <v>0</v>
      </c>
      <c r="M4497" s="551" t="n">
        <v>45673</v>
      </c>
      <c r="N4497" t="n">
        <v>65</v>
      </c>
      <c r="O4497" t="n">
        <v>65</v>
      </c>
      <c r="P4497" t="n">
        <v>490.75</v>
      </c>
    </row>
    <row r="4498">
      <c r="A4498" t="n">
        <v>28950</v>
      </c>
      <c r="B4498" t="n">
        <v>122</v>
      </c>
      <c r="C4498" t="inlineStr">
        <is>
          <t>Arcos</t>
        </is>
      </c>
      <c r="D4498" s="551" t="n">
        <v>45748</v>
      </c>
      <c r="E4498" t="n">
        <v>18702</v>
      </c>
      <c r="F4498" t="inlineStr">
        <is>
          <t>BACON AURORA KG</t>
        </is>
      </c>
      <c r="G4498" t="n">
        <v>3033</v>
      </c>
      <c r="H4498" t="n">
        <v>13.3</v>
      </c>
      <c r="I4498" t="inlineStr">
        <is>
          <t>KG</t>
        </is>
      </c>
      <c r="J4498" t="inlineStr">
        <is>
          <t>ALIMENTOS</t>
        </is>
      </c>
      <c r="K4498" t="inlineStr">
        <is>
          <t>03/2025</t>
        </is>
      </c>
      <c r="L4498" t="n">
        <v>36.5</v>
      </c>
      <c r="M4498" s="551" t="n">
        <v>45734</v>
      </c>
      <c r="N4498" t="n">
        <v>36.5</v>
      </c>
      <c r="O4498" t="n">
        <v>32.1</v>
      </c>
      <c r="P4498" t="n">
        <v>485.45</v>
      </c>
    </row>
    <row r="4499">
      <c r="A4499" t="n">
        <v>28930</v>
      </c>
      <c r="B4499" t="n">
        <v>122</v>
      </c>
      <c r="C4499" t="inlineStr">
        <is>
          <t>Arcos</t>
        </is>
      </c>
      <c r="D4499" s="551" t="n">
        <v>45748</v>
      </c>
      <c r="E4499" t="n">
        <v>19409</v>
      </c>
      <c r="F4499" t="inlineStr">
        <is>
          <t>MANTEIGA DE GARRAFA SERTA NORTE 450G UN</t>
        </is>
      </c>
      <c r="G4499" t="n">
        <v>2760</v>
      </c>
      <c r="H4499" t="n">
        <v>18</v>
      </c>
      <c r="I4499" t="inlineStr">
        <is>
          <t>UN</t>
        </is>
      </c>
      <c r="J4499" t="inlineStr">
        <is>
          <t>ALIMENTOS</t>
        </is>
      </c>
      <c r="K4499" t="inlineStr">
        <is>
          <t>03/2025</t>
        </is>
      </c>
      <c r="L4499" t="n">
        <v>26.84</v>
      </c>
      <c r="M4499" s="551" t="n">
        <v>45740</v>
      </c>
      <c r="N4499" t="n">
        <v>26.84</v>
      </c>
      <c r="O4499" t="n">
        <v>26.1</v>
      </c>
      <c r="P4499" t="n">
        <v>483.12</v>
      </c>
    </row>
    <row r="4500">
      <c r="A4500" t="n">
        <v>28949</v>
      </c>
      <c r="B4500" t="n">
        <v>122</v>
      </c>
      <c r="C4500" t="inlineStr">
        <is>
          <t>Arcos</t>
        </is>
      </c>
      <c r="D4500" s="551" t="n">
        <v>45748</v>
      </c>
      <c r="E4500" t="n">
        <v>23990</v>
      </c>
      <c r="F4500" t="inlineStr">
        <is>
          <t>ACEM MOIDO KG</t>
        </is>
      </c>
      <c r="G4500" t="n">
        <v>2917</v>
      </c>
      <c r="H4500" t="n">
        <v>15.2</v>
      </c>
      <c r="I4500" t="inlineStr">
        <is>
          <t>KG</t>
        </is>
      </c>
      <c r="J4500" t="inlineStr">
        <is>
          <t>ALIMENTOS</t>
        </is>
      </c>
      <c r="K4500" t="inlineStr">
        <is>
          <t>03/2025</t>
        </is>
      </c>
      <c r="L4500" t="n">
        <v>31.65</v>
      </c>
      <c r="M4500" s="551" t="n">
        <v>45747</v>
      </c>
      <c r="N4500" t="n">
        <v>31.9</v>
      </c>
      <c r="O4500" t="n">
        <v>31.9</v>
      </c>
      <c r="P4500" t="n">
        <v>481.08</v>
      </c>
    </row>
    <row r="4501">
      <c r="A4501" t="n">
        <v>28866</v>
      </c>
      <c r="B4501" t="n">
        <v>122</v>
      </c>
      <c r="C4501" t="inlineStr">
        <is>
          <t>Arcos</t>
        </is>
      </c>
      <c r="D4501" s="551" t="n">
        <v>45748</v>
      </c>
      <c r="E4501" t="n">
        <v>21004</v>
      </c>
      <c r="F4501" t="inlineStr">
        <is>
          <t>OLEO DE GERGELIM TORRADO HONG KONG 1L</t>
        </is>
      </c>
      <c r="G4501" t="n">
        <v>2007</v>
      </c>
      <c r="H4501" t="n">
        <v>6</v>
      </c>
      <c r="I4501" t="inlineStr">
        <is>
          <t>UN</t>
        </is>
      </c>
      <c r="J4501" t="inlineStr">
        <is>
          <t>ALIMENTOS</t>
        </is>
      </c>
      <c r="K4501" t="inlineStr">
        <is>
          <t>03/2025</t>
        </is>
      </c>
      <c r="L4501" t="n">
        <v>0</v>
      </c>
      <c r="M4501" s="551" t="n">
        <v>-693593</v>
      </c>
      <c r="N4501" t="n">
        <v>0</v>
      </c>
      <c r="O4501" t="n">
        <v>95.67</v>
      </c>
      <c r="P4501" t="n">
        <v>478.14</v>
      </c>
    </row>
    <row r="4502">
      <c r="A4502" t="n">
        <v>29061</v>
      </c>
      <c r="B4502" t="n">
        <v>122</v>
      </c>
      <c r="C4502" t="inlineStr">
        <is>
          <t>Arcos</t>
        </is>
      </c>
      <c r="D4502" s="551" t="n">
        <v>45748</v>
      </c>
      <c r="E4502" t="n">
        <v>18097</v>
      </c>
      <c r="F4502" t="inlineStr">
        <is>
          <t>WHISKY TALISKER SINGLE MALT 10 ANOS 720ML</t>
        </is>
      </c>
      <c r="G4502" t="n">
        <v>3513</v>
      </c>
      <c r="H4502" t="n">
        <v>1.1</v>
      </c>
      <c r="I4502" t="inlineStr">
        <is>
          <t>GR</t>
        </is>
      </c>
      <c r="J4502" t="inlineStr">
        <is>
          <t>BEBIDAS</t>
        </is>
      </c>
      <c r="K4502" t="inlineStr">
        <is>
          <t>03/2025</t>
        </is>
      </c>
      <c r="L4502" t="n">
        <v>0</v>
      </c>
      <c r="M4502" s="551" t="n">
        <v>45462</v>
      </c>
      <c r="N4502" t="n">
        <v>425.33</v>
      </c>
      <c r="O4502" t="n">
        <v>410</v>
      </c>
      <c r="P4502" t="n">
        <v>467.86</v>
      </c>
    </row>
    <row r="4503">
      <c r="A4503" t="n">
        <v>29009</v>
      </c>
      <c r="B4503" t="n">
        <v>122</v>
      </c>
      <c r="C4503" t="inlineStr">
        <is>
          <t>Arcos</t>
        </is>
      </c>
      <c r="D4503" s="551" t="n">
        <v>45748</v>
      </c>
      <c r="E4503" t="n">
        <v>18275</v>
      </c>
      <c r="F4503" t="inlineStr">
        <is>
          <t>RUM BACARDI 4 ANOS 750ML</t>
        </is>
      </c>
      <c r="G4503" t="n">
        <v>3355</v>
      </c>
      <c r="H4503" t="n">
        <v>3.85</v>
      </c>
      <c r="I4503" t="inlineStr">
        <is>
          <t>GR</t>
        </is>
      </c>
      <c r="J4503" t="inlineStr">
        <is>
          <t>BEBIDAS</t>
        </is>
      </c>
      <c r="K4503" t="inlineStr">
        <is>
          <t>03/2025</t>
        </is>
      </c>
      <c r="L4503" t="n">
        <v>0</v>
      </c>
      <c r="M4503" s="551" t="n">
        <v>45454</v>
      </c>
      <c r="N4503" t="n">
        <v>121</v>
      </c>
      <c r="O4503" t="n">
        <v>126.9</v>
      </c>
      <c r="P4503" t="n">
        <v>465.85</v>
      </c>
    </row>
    <row r="4504">
      <c r="A4504" t="n">
        <v>29093</v>
      </c>
      <c r="B4504" t="n">
        <v>122</v>
      </c>
      <c r="C4504" t="inlineStr">
        <is>
          <t>Arcos</t>
        </is>
      </c>
      <c r="D4504" s="551" t="n">
        <v>45748</v>
      </c>
      <c r="E4504" t="n">
        <v>18218</v>
      </c>
      <c r="F4504" t="inlineStr">
        <is>
          <t>VERMOUTH CINZANO ROSSO ARGENTINO 1L</t>
        </is>
      </c>
      <c r="G4504" t="n">
        <v>3410</v>
      </c>
      <c r="H4504" t="n">
        <v>16</v>
      </c>
      <c r="I4504" t="inlineStr">
        <is>
          <t>GR</t>
        </is>
      </c>
      <c r="J4504" t="inlineStr">
        <is>
          <t>BEBIDAS</t>
        </is>
      </c>
      <c r="K4504" t="inlineStr">
        <is>
          <t>03/2025</t>
        </is>
      </c>
      <c r="L4504" t="n">
        <v>28.79</v>
      </c>
      <c r="M4504" s="551" t="n">
        <v>45747</v>
      </c>
      <c r="N4504" t="n">
        <v>28.79</v>
      </c>
      <c r="O4504" t="n">
        <v>28.79</v>
      </c>
      <c r="P4504" t="n">
        <v>460.64</v>
      </c>
    </row>
    <row r="4505">
      <c r="A4505" t="n">
        <v>29079</v>
      </c>
      <c r="B4505" t="n">
        <v>122</v>
      </c>
      <c r="C4505" t="inlineStr">
        <is>
          <t>Arcos</t>
        </is>
      </c>
      <c r="D4505" s="551" t="n">
        <v>45748</v>
      </c>
      <c r="E4505" t="n">
        <v>17812</v>
      </c>
      <c r="F4505" t="inlineStr">
        <is>
          <t>VINHO BRANCO LA GUITA MANZANILLA 750ML</t>
        </is>
      </c>
      <c r="G4505" t="n">
        <v>3737</v>
      </c>
      <c r="H4505" t="n">
        <v>4</v>
      </c>
      <c r="I4505" t="inlineStr">
        <is>
          <t>GR</t>
        </is>
      </c>
      <c r="J4505" t="inlineStr">
        <is>
          <t>BEBIDAS</t>
        </is>
      </c>
      <c r="K4505" t="inlineStr">
        <is>
          <t>03/2025</t>
        </is>
      </c>
      <c r="L4505" t="n">
        <v>0</v>
      </c>
      <c r="M4505" s="551" t="n">
        <v>45594</v>
      </c>
      <c r="N4505" t="n">
        <v>113.87</v>
      </c>
      <c r="O4505" t="n">
        <v>113.87</v>
      </c>
      <c r="P4505" t="n">
        <v>455.48</v>
      </c>
    </row>
    <row r="4506">
      <c r="A4506" t="n">
        <v>28925</v>
      </c>
      <c r="B4506" t="n">
        <v>122</v>
      </c>
      <c r="C4506" t="inlineStr">
        <is>
          <t>Arcos</t>
        </is>
      </c>
      <c r="D4506" s="551" t="n">
        <v>45748</v>
      </c>
      <c r="E4506" t="n">
        <v>19541</v>
      </c>
      <c r="F4506" t="inlineStr">
        <is>
          <t>TOMATE ITALIANO SALADA KG</t>
        </is>
      </c>
      <c r="G4506" t="n">
        <v>2675</v>
      </c>
      <c r="H4506" t="n">
        <v>40</v>
      </c>
      <c r="I4506" t="inlineStr">
        <is>
          <t>KG</t>
        </is>
      </c>
      <c r="J4506" t="inlineStr">
        <is>
          <t>ALIMENTOS</t>
        </is>
      </c>
      <c r="K4506" t="inlineStr">
        <is>
          <t>03/2025</t>
        </is>
      </c>
      <c r="L4506" t="n">
        <v>11.2</v>
      </c>
      <c r="M4506" s="551" t="n">
        <v>45745</v>
      </c>
      <c r="N4506" t="n">
        <v>13.9</v>
      </c>
      <c r="O4506" t="n">
        <v>9.9</v>
      </c>
      <c r="P4506" t="n">
        <v>448</v>
      </c>
    </row>
    <row r="4507">
      <c r="A4507" t="n">
        <v>28967</v>
      </c>
      <c r="B4507" t="n">
        <v>122</v>
      </c>
      <c r="C4507" t="inlineStr">
        <is>
          <t>Arcos</t>
        </is>
      </c>
      <c r="D4507" s="551" t="n">
        <v>45748</v>
      </c>
      <c r="E4507" t="n">
        <v>18547</v>
      </c>
      <c r="F4507" t="inlineStr">
        <is>
          <t>APERITIVO APEROL 750ML</t>
        </is>
      </c>
      <c r="G4507" t="n">
        <v>3132</v>
      </c>
      <c r="H4507" t="n">
        <v>12</v>
      </c>
      <c r="I4507" t="inlineStr">
        <is>
          <t>GR</t>
        </is>
      </c>
      <c r="J4507" t="inlineStr">
        <is>
          <t>BEBIDAS</t>
        </is>
      </c>
      <c r="K4507" t="inlineStr">
        <is>
          <t>03/2025</t>
        </is>
      </c>
      <c r="L4507" t="n">
        <v>34.7</v>
      </c>
      <c r="M4507" s="551" t="n">
        <v>45747</v>
      </c>
      <c r="N4507" t="n">
        <v>34.7</v>
      </c>
      <c r="O4507" t="n">
        <v>34.7</v>
      </c>
      <c r="P4507" t="n">
        <v>416.4</v>
      </c>
    </row>
    <row r="4508">
      <c r="A4508" t="n">
        <v>28939</v>
      </c>
      <c r="B4508" t="n">
        <v>122</v>
      </c>
      <c r="C4508" t="inlineStr">
        <is>
          <t>Arcos</t>
        </is>
      </c>
      <c r="D4508" s="551" t="n">
        <v>45748</v>
      </c>
      <c r="E4508" t="n">
        <v>19235</v>
      </c>
      <c r="F4508" t="inlineStr">
        <is>
          <t>QUEIJO TULHA PECA INTEIRA 5,5KG FAZENDA ATALAIA UN</t>
        </is>
      </c>
      <c r="G4508" t="n">
        <v>2788</v>
      </c>
      <c r="H4508" t="n">
        <v>3</v>
      </c>
      <c r="I4508" t="inlineStr">
        <is>
          <t>KG</t>
        </is>
      </c>
      <c r="J4508" t="inlineStr">
        <is>
          <t>ALIMENTOS</t>
        </is>
      </c>
      <c r="K4508" t="inlineStr">
        <is>
          <t>03/2025</t>
        </is>
      </c>
      <c r="L4508" t="n">
        <v>137</v>
      </c>
      <c r="M4508" s="551" t="n">
        <v>45726</v>
      </c>
      <c r="N4508" t="n">
        <v>137</v>
      </c>
      <c r="O4508" t="n">
        <v>137</v>
      </c>
      <c r="P4508" t="n">
        <v>411</v>
      </c>
    </row>
    <row r="4509">
      <c r="A4509" t="n">
        <v>28805</v>
      </c>
      <c r="B4509" t="n">
        <v>122</v>
      </c>
      <c r="C4509" t="inlineStr">
        <is>
          <t>Arcos</t>
        </is>
      </c>
      <c r="D4509" s="551" t="n">
        <v>45748</v>
      </c>
      <c r="E4509" t="n">
        <v>20308</v>
      </c>
      <c r="F4509" t="inlineStr">
        <is>
          <t>ARROZ ARBORIO CAMIL C/2KG</t>
        </is>
      </c>
      <c r="G4509" t="n">
        <v>2222</v>
      </c>
      <c r="H4509" t="n">
        <v>12</v>
      </c>
      <c r="I4509" t="inlineStr">
        <is>
          <t>PC</t>
        </is>
      </c>
      <c r="J4509" t="inlineStr">
        <is>
          <t>ALIMENTOS</t>
        </is>
      </c>
      <c r="K4509" t="inlineStr">
        <is>
          <t>03/2025</t>
        </is>
      </c>
      <c r="L4509" t="n">
        <v>0</v>
      </c>
      <c r="M4509" s="551" t="n">
        <v>45706</v>
      </c>
      <c r="N4509" t="n">
        <v>33.92</v>
      </c>
      <c r="O4509" t="n">
        <v>33.92</v>
      </c>
      <c r="P4509" t="n">
        <v>407.04</v>
      </c>
    </row>
    <row r="4510">
      <c r="A4510" t="n">
        <v>28994</v>
      </c>
      <c r="B4510" t="n">
        <v>122</v>
      </c>
      <c r="C4510" t="inlineStr">
        <is>
          <t>Arcos</t>
        </is>
      </c>
      <c r="D4510" s="551" t="n">
        <v>45748</v>
      </c>
      <c r="E4510" t="n">
        <v>18352</v>
      </c>
      <c r="F4510" t="inlineStr">
        <is>
          <t>GIN THE BOTANIST 700ML</t>
        </is>
      </c>
      <c r="G4510" t="n">
        <v>3283</v>
      </c>
      <c r="H4510" t="n">
        <v>1.9</v>
      </c>
      <c r="I4510" t="inlineStr">
        <is>
          <t>UN</t>
        </is>
      </c>
      <c r="J4510" t="inlineStr">
        <is>
          <t>BEBIDAS</t>
        </is>
      </c>
      <c r="K4510" t="inlineStr">
        <is>
          <t>03/2025</t>
        </is>
      </c>
      <c r="L4510" t="n">
        <v>0</v>
      </c>
      <c r="M4510" s="551" t="n">
        <v>-693593</v>
      </c>
      <c r="N4510" t="n">
        <v>0</v>
      </c>
      <c r="O4510" t="n">
        <v>0</v>
      </c>
      <c r="P4510" t="n">
        <v>405.33</v>
      </c>
    </row>
    <row r="4511">
      <c r="A4511" t="n">
        <v>29083</v>
      </c>
      <c r="B4511" t="n">
        <v>122</v>
      </c>
      <c r="C4511" t="inlineStr">
        <is>
          <t>Arcos</t>
        </is>
      </c>
      <c r="D4511" s="551" t="n">
        <v>45748</v>
      </c>
      <c r="E4511" t="n">
        <v>17753</v>
      </c>
      <c r="F4511" t="inlineStr">
        <is>
          <t>VINHO DO PORTO BRANCO SANDEMAN 750ML</t>
        </is>
      </c>
      <c r="G4511" t="n">
        <v>3789</v>
      </c>
      <c r="H4511" t="n">
        <v>3</v>
      </c>
      <c r="I4511" t="inlineStr">
        <is>
          <t>GR</t>
        </is>
      </c>
      <c r="J4511" t="inlineStr">
        <is>
          <t>BEBIDAS</t>
        </is>
      </c>
      <c r="K4511" t="inlineStr">
        <is>
          <t>03/2025</t>
        </is>
      </c>
      <c r="L4511" t="n">
        <v>0</v>
      </c>
      <c r="M4511" s="551" t="n">
        <v>-693593</v>
      </c>
      <c r="N4511" t="n">
        <v>0</v>
      </c>
      <c r="O4511" t="n">
        <v>134.92</v>
      </c>
      <c r="P4511" t="n">
        <v>404.76</v>
      </c>
    </row>
    <row r="4512">
      <c r="A4512" t="n">
        <v>29011</v>
      </c>
      <c r="B4512" t="n">
        <v>122</v>
      </c>
      <c r="C4512" t="inlineStr">
        <is>
          <t>Arcos</t>
        </is>
      </c>
      <c r="D4512" s="551" t="n">
        <v>45748</v>
      </c>
      <c r="E4512" t="n">
        <v>18268</v>
      </c>
      <c r="F4512" t="inlineStr">
        <is>
          <t>RUM HAVANA CLUB 3 ANOS 750ML</t>
        </is>
      </c>
      <c r="G4512" t="n">
        <v>3362</v>
      </c>
      <c r="H4512" t="n">
        <v>5.95</v>
      </c>
      <c r="I4512" t="inlineStr">
        <is>
          <t>GR</t>
        </is>
      </c>
      <c r="J4512" t="inlineStr">
        <is>
          <t>BEBIDAS</t>
        </is>
      </c>
      <c r="K4512" t="inlineStr">
        <is>
          <t>03/2025</t>
        </is>
      </c>
      <c r="L4512" t="n">
        <v>0</v>
      </c>
      <c r="M4512" s="551" t="n">
        <v>-693593</v>
      </c>
      <c r="N4512" t="n">
        <v>0</v>
      </c>
      <c r="O4512" t="n">
        <v>33.56</v>
      </c>
      <c r="P4512" t="n">
        <v>396.7</v>
      </c>
    </row>
    <row r="4513">
      <c r="A4513" t="n">
        <v>29077</v>
      </c>
      <c r="B4513" t="n">
        <v>122</v>
      </c>
      <c r="C4513" t="inlineStr">
        <is>
          <t>Arcos</t>
        </is>
      </c>
      <c r="D4513" s="551" t="n">
        <v>45748</v>
      </c>
      <c r="E4513" t="n">
        <v>25645</v>
      </c>
      <c r="F4513" t="inlineStr">
        <is>
          <t>VINHO BRANCO GONZALES BYASS SOLERA 750ML</t>
        </is>
      </c>
      <c r="G4513" t="n">
        <v>6208</v>
      </c>
      <c r="H4513" t="n">
        <v>2</v>
      </c>
      <c r="I4513" t="inlineStr">
        <is>
          <t>GR</t>
        </is>
      </c>
      <c r="J4513" t="inlineStr">
        <is>
          <t>BEBIDAS</t>
        </is>
      </c>
      <c r="K4513" t="inlineStr">
        <is>
          <t>03/2025</t>
        </is>
      </c>
      <c r="L4513" t="n">
        <v>0</v>
      </c>
      <c r="M4513" s="551" t="n">
        <v>-693593</v>
      </c>
      <c r="N4513" t="n">
        <v>0</v>
      </c>
      <c r="O4513" t="n">
        <v>0</v>
      </c>
      <c r="P4513" t="n">
        <v>389.04</v>
      </c>
    </row>
    <row r="4514">
      <c r="A4514" t="n">
        <v>28986</v>
      </c>
      <c r="B4514" t="n">
        <v>122</v>
      </c>
      <c r="C4514" t="inlineStr">
        <is>
          <t>Arcos</t>
        </is>
      </c>
      <c r="D4514" s="551" t="n">
        <v>45748</v>
      </c>
      <c r="E4514" t="n">
        <v>18367</v>
      </c>
      <c r="F4514" t="inlineStr">
        <is>
          <t>GIN MARTIN MILLERS 700ML</t>
        </is>
      </c>
      <c r="G4514" t="n">
        <v>3271</v>
      </c>
      <c r="H4514" t="n">
        <v>1.5</v>
      </c>
      <c r="I4514" t="inlineStr">
        <is>
          <t>UN</t>
        </is>
      </c>
      <c r="J4514" t="inlineStr">
        <is>
          <t>BEBIDAS</t>
        </is>
      </c>
      <c r="K4514" t="inlineStr">
        <is>
          <t>03/2025</t>
        </is>
      </c>
      <c r="L4514" t="n">
        <v>0</v>
      </c>
      <c r="M4514" s="551" t="n">
        <v>-693593</v>
      </c>
      <c r="N4514" t="n">
        <v>0</v>
      </c>
      <c r="O4514" t="n">
        <v>161.79</v>
      </c>
      <c r="P4514" t="n">
        <v>380.97</v>
      </c>
    </row>
    <row r="4515">
      <c r="A4515" t="n">
        <v>28998</v>
      </c>
      <c r="B4515" t="n">
        <v>122</v>
      </c>
      <c r="C4515" t="inlineStr">
        <is>
          <t>Arcos</t>
        </is>
      </c>
      <c r="D4515" s="551" t="n">
        <v>45748</v>
      </c>
      <c r="E4515" t="n">
        <v>18328</v>
      </c>
      <c r="F4515" t="inlineStr">
        <is>
          <t>LICOR CHARTREUSE AMARELA 700ML</t>
        </is>
      </c>
      <c r="G4515" t="n">
        <v>3305</v>
      </c>
      <c r="H4515" t="n">
        <v>0.8</v>
      </c>
      <c r="I4515" t="inlineStr">
        <is>
          <t>UN</t>
        </is>
      </c>
      <c r="J4515" t="inlineStr">
        <is>
          <t>BEBIDAS</t>
        </is>
      </c>
      <c r="K4515" t="inlineStr">
        <is>
          <t>03/2025</t>
        </is>
      </c>
      <c r="L4515" t="n">
        <v>0</v>
      </c>
      <c r="M4515" s="551" t="n">
        <v>-693593</v>
      </c>
      <c r="N4515" t="n">
        <v>0</v>
      </c>
      <c r="O4515" t="n">
        <v>0</v>
      </c>
      <c r="P4515" t="n">
        <v>363.28</v>
      </c>
    </row>
    <row r="4516">
      <c r="A4516" t="n">
        <v>28835</v>
      </c>
      <c r="B4516" t="n">
        <v>122</v>
      </c>
      <c r="C4516" t="inlineStr">
        <is>
          <t>Arcos</t>
        </is>
      </c>
      <c r="D4516" s="551" t="n">
        <v>45748</v>
      </c>
      <c r="E4516" t="n">
        <v>20672</v>
      </c>
      <c r="F4516" t="inlineStr">
        <is>
          <t>EXTRATO DE TOMATE ELEFANTE C/1,7KG</t>
        </is>
      </c>
      <c r="G4516" t="n">
        <v>2107</v>
      </c>
      <c r="H4516" t="n">
        <v>12</v>
      </c>
      <c r="I4516" t="inlineStr">
        <is>
          <t>PC</t>
        </is>
      </c>
      <c r="J4516" t="inlineStr">
        <is>
          <t>ALIMENTOS</t>
        </is>
      </c>
      <c r="K4516" t="inlineStr">
        <is>
          <t>03/2025</t>
        </is>
      </c>
      <c r="L4516" t="n">
        <v>29.43</v>
      </c>
      <c r="M4516" s="551" t="n">
        <v>45747</v>
      </c>
      <c r="N4516" t="n">
        <v>29.06</v>
      </c>
      <c r="O4516" t="n">
        <v>29.06</v>
      </c>
      <c r="P4516" t="n">
        <v>353.16</v>
      </c>
    </row>
    <row r="4517">
      <c r="A4517" t="n">
        <v>29067</v>
      </c>
      <c r="B4517" t="n">
        <v>122</v>
      </c>
      <c r="C4517" t="inlineStr">
        <is>
          <t>Arcos</t>
        </is>
      </c>
      <c r="D4517" s="551" t="n">
        <v>45748</v>
      </c>
      <c r="E4517" t="n">
        <v>26051</v>
      </c>
      <c r="F4517" t="inlineStr">
        <is>
          <t>SUCO DE MACA INTEGRAL RAIZES DO CAMPO UN</t>
        </is>
      </c>
      <c r="G4517" t="n">
        <v>6513</v>
      </c>
      <c r="H4517" t="n">
        <v>13</v>
      </c>
      <c r="I4517" t="inlineStr">
        <is>
          <t>UN</t>
        </is>
      </c>
      <c r="J4517" t="inlineStr">
        <is>
          <t>BEBIDAS</t>
        </is>
      </c>
      <c r="K4517" t="inlineStr">
        <is>
          <t>03/2025</t>
        </is>
      </c>
      <c r="L4517" t="n">
        <v>0</v>
      </c>
      <c r="M4517" s="551" t="n">
        <v>45686</v>
      </c>
      <c r="N4517" t="n">
        <v>122.53</v>
      </c>
      <c r="O4517" t="n">
        <v>122.53</v>
      </c>
      <c r="P4517" t="n">
        <v>350.74</v>
      </c>
    </row>
    <row r="4518">
      <c r="A4518" t="n">
        <v>29091</v>
      </c>
      <c r="B4518" t="n">
        <v>122</v>
      </c>
      <c r="C4518" t="inlineStr">
        <is>
          <t>Arcos</t>
        </is>
      </c>
      <c r="D4518" s="551" t="n">
        <v>45748</v>
      </c>
      <c r="E4518" t="n">
        <v>18234</v>
      </c>
      <c r="F4518" t="inlineStr">
        <is>
          <t>TEQUILA JOSE CUERVO 1800 SILVER 750ML</t>
        </is>
      </c>
      <c r="G4518" t="n">
        <v>3394</v>
      </c>
      <c r="H4518" t="n">
        <v>2</v>
      </c>
      <c r="I4518" t="inlineStr">
        <is>
          <t>UN</t>
        </is>
      </c>
      <c r="J4518" t="inlineStr">
        <is>
          <t>BEBIDAS</t>
        </is>
      </c>
      <c r="K4518" t="inlineStr">
        <is>
          <t>03/2025</t>
        </is>
      </c>
      <c r="L4518" t="n">
        <v>0</v>
      </c>
      <c r="M4518" s="551" t="n">
        <v>45545</v>
      </c>
      <c r="N4518" t="n">
        <v>174.8</v>
      </c>
      <c r="O4518" t="n">
        <v>174.8</v>
      </c>
      <c r="P4518" t="n">
        <v>349.6</v>
      </c>
    </row>
    <row r="4519">
      <c r="A4519" t="n">
        <v>28851</v>
      </c>
      <c r="B4519" t="n">
        <v>122</v>
      </c>
      <c r="C4519" t="inlineStr">
        <is>
          <t>Arcos</t>
        </is>
      </c>
      <c r="D4519" s="551" t="n">
        <v>45748</v>
      </c>
      <c r="E4519" t="n">
        <v>20501</v>
      </c>
      <c r="F4519" t="inlineStr">
        <is>
          <t>LINGUICA TOSCANA AURORA KG</t>
        </is>
      </c>
      <c r="G4519" t="n">
        <v>2154</v>
      </c>
      <c r="H4519" t="n">
        <v>15</v>
      </c>
      <c r="I4519" t="inlineStr">
        <is>
          <t>KG</t>
        </is>
      </c>
      <c r="J4519" t="inlineStr">
        <is>
          <t>ALIMENTOS</t>
        </is>
      </c>
      <c r="K4519" t="inlineStr">
        <is>
          <t>03/2025</t>
        </is>
      </c>
      <c r="L4519" t="n">
        <v>23.3</v>
      </c>
      <c r="M4519" s="551" t="n">
        <v>45747</v>
      </c>
      <c r="N4519" t="n">
        <v>21.9</v>
      </c>
      <c r="O4519" t="n">
        <v>20.9</v>
      </c>
      <c r="P4519" t="n">
        <v>349.5</v>
      </c>
    </row>
    <row r="4520">
      <c r="A4520" t="n">
        <v>28943</v>
      </c>
      <c r="B4520" t="n">
        <v>122</v>
      </c>
      <c r="C4520" t="inlineStr">
        <is>
          <t>Arcos</t>
        </is>
      </c>
      <c r="D4520" s="551" t="n">
        <v>45748</v>
      </c>
      <c r="E4520" t="n">
        <v>17039</v>
      </c>
      <c r="F4520" t="inlineStr">
        <is>
          <t>PAO BRIOCHE FORME COM TAMPA UN</t>
        </is>
      </c>
      <c r="G4520" t="n">
        <v>2827</v>
      </c>
      <c r="H4520" t="n">
        <v>12</v>
      </c>
      <c r="I4520" t="inlineStr">
        <is>
          <t>UN</t>
        </is>
      </c>
      <c r="J4520" t="inlineStr">
        <is>
          <t>ALIMENTOS</t>
        </is>
      </c>
      <c r="K4520" t="inlineStr">
        <is>
          <t>03/2025</t>
        </is>
      </c>
      <c r="L4520" t="n">
        <v>28.5</v>
      </c>
      <c r="M4520" s="551" t="n">
        <v>45742</v>
      </c>
      <c r="N4520" t="n">
        <v>28.5</v>
      </c>
      <c r="O4520" t="n">
        <v>1.4</v>
      </c>
      <c r="P4520" t="n">
        <v>342</v>
      </c>
    </row>
    <row r="4521">
      <c r="A4521" t="n">
        <v>29103</v>
      </c>
      <c r="B4521" t="n">
        <v>122</v>
      </c>
      <c r="C4521" t="inlineStr">
        <is>
          <t>Arcos</t>
        </is>
      </c>
      <c r="D4521" s="551" t="n">
        <v>45748</v>
      </c>
      <c r="E4521" t="n">
        <v>19356</v>
      </c>
      <c r="F4521" t="inlineStr">
        <is>
          <t>QUEIJO COALHO QUATA KG</t>
        </is>
      </c>
      <c r="G4521" t="n">
        <v>2768</v>
      </c>
      <c r="H4521" t="n">
        <v>6.16</v>
      </c>
      <c r="I4521" t="inlineStr">
        <is>
          <t>KG</t>
        </is>
      </c>
      <c r="J4521" t="inlineStr">
        <is>
          <t>ALIMENTOS</t>
        </is>
      </c>
      <c r="K4521" t="inlineStr">
        <is>
          <t>03/2025</t>
        </is>
      </c>
      <c r="L4521" t="n">
        <v>55.5</v>
      </c>
      <c r="M4521" s="551" t="n">
        <v>45742</v>
      </c>
      <c r="N4521" t="n">
        <v>55.5</v>
      </c>
      <c r="O4521" t="n">
        <v>55.5</v>
      </c>
      <c r="P4521" t="n">
        <v>341.88</v>
      </c>
    </row>
    <row r="4522">
      <c r="A4522" t="n">
        <v>29052</v>
      </c>
      <c r="B4522" t="n">
        <v>122</v>
      </c>
      <c r="C4522" t="inlineStr">
        <is>
          <t>Arcos</t>
        </is>
      </c>
      <c r="D4522" s="551" t="n">
        <v>45748</v>
      </c>
      <c r="E4522" t="n">
        <v>18129</v>
      </c>
      <c r="F4522" t="inlineStr">
        <is>
          <t>WHISKY JACK DANIELS 1L</t>
        </is>
      </c>
      <c r="G4522" t="n">
        <v>3486</v>
      </c>
      <c r="H4522" t="n">
        <v>1.8</v>
      </c>
      <c r="I4522" t="inlineStr">
        <is>
          <t>GR</t>
        </is>
      </c>
      <c r="J4522" t="inlineStr">
        <is>
          <t>BEBIDAS</t>
        </is>
      </c>
      <c r="K4522" t="inlineStr">
        <is>
          <t>03/2025</t>
        </is>
      </c>
      <c r="L4522" t="n">
        <v>189.9</v>
      </c>
      <c r="M4522" s="551" t="n">
        <v>45734</v>
      </c>
      <c r="N4522" t="n">
        <v>189.9</v>
      </c>
      <c r="O4522" t="n">
        <v>128.47</v>
      </c>
      <c r="P4522" t="n">
        <v>341.82</v>
      </c>
    </row>
    <row r="4523">
      <c r="A4523" t="n">
        <v>28936</v>
      </c>
      <c r="B4523" t="n">
        <v>122</v>
      </c>
      <c r="C4523" t="inlineStr">
        <is>
          <t>Arcos</t>
        </is>
      </c>
      <c r="D4523" s="551" t="n">
        <v>45748</v>
      </c>
      <c r="E4523" t="n">
        <v>19324</v>
      </c>
      <c r="F4523" t="inlineStr">
        <is>
          <t>QUEIJO MUSSARELA TRES MARIAS KG</t>
        </is>
      </c>
      <c r="G4523" t="n">
        <v>2773</v>
      </c>
      <c r="H4523" t="n">
        <v>8.6</v>
      </c>
      <c r="I4523" t="inlineStr">
        <is>
          <t>KG</t>
        </is>
      </c>
      <c r="J4523" t="inlineStr">
        <is>
          <t>ALIMENTOS</t>
        </is>
      </c>
      <c r="K4523" t="inlineStr">
        <is>
          <t>03/2025</t>
        </is>
      </c>
      <c r="L4523" t="n">
        <v>39.7</v>
      </c>
      <c r="M4523" s="551" t="n">
        <v>45740</v>
      </c>
      <c r="N4523" t="n">
        <v>39.7</v>
      </c>
      <c r="O4523" t="n">
        <v>39.7</v>
      </c>
      <c r="P4523" t="n">
        <v>341.42</v>
      </c>
    </row>
    <row r="4524">
      <c r="A4524" t="n">
        <v>28896</v>
      </c>
      <c r="B4524" t="n">
        <v>122</v>
      </c>
      <c r="C4524" t="inlineStr">
        <is>
          <t>Arcos</t>
        </is>
      </c>
      <c r="D4524" s="551" t="n">
        <v>45748</v>
      </c>
      <c r="E4524" t="n">
        <v>19667</v>
      </c>
      <c r="F4524" t="inlineStr">
        <is>
          <t>CAMBUCI CONGELADO ASMUSSEN C/1KG</t>
        </is>
      </c>
      <c r="G4524" t="n">
        <v>2572</v>
      </c>
      <c r="H4524" t="n">
        <v>10</v>
      </c>
      <c r="I4524" t="inlineStr">
        <is>
          <t>PC</t>
        </is>
      </c>
      <c r="J4524" t="inlineStr">
        <is>
          <t>ALIMENTOS</t>
        </is>
      </c>
      <c r="K4524" t="inlineStr">
        <is>
          <t>03/2025</t>
        </is>
      </c>
      <c r="L4524" t="n">
        <v>34.04</v>
      </c>
      <c r="M4524" s="551" t="n">
        <v>45744</v>
      </c>
      <c r="N4524" t="n">
        <v>33.75</v>
      </c>
      <c r="O4524" t="n">
        <v>14.5</v>
      </c>
      <c r="P4524" t="n">
        <v>340.4</v>
      </c>
    </row>
    <row r="4525">
      <c r="A4525" t="n">
        <v>28856</v>
      </c>
      <c r="B4525" t="n">
        <v>122</v>
      </c>
      <c r="C4525" t="inlineStr">
        <is>
          <t>Arcos</t>
        </is>
      </c>
      <c r="D4525" s="551" t="n">
        <v>45748</v>
      </c>
      <c r="E4525" t="n">
        <v>20887</v>
      </c>
      <c r="F4525" t="inlineStr">
        <is>
          <t>MEL PURO FLORA NECTAR C/1KG</t>
        </is>
      </c>
      <c r="G4525" t="n">
        <v>2040</v>
      </c>
      <c r="H4525" t="n">
        <v>10</v>
      </c>
      <c r="I4525" t="inlineStr">
        <is>
          <t>PT</t>
        </is>
      </c>
      <c r="J4525" t="inlineStr">
        <is>
          <t>ALIMENTOS</t>
        </is>
      </c>
      <c r="K4525" t="inlineStr">
        <is>
          <t>03/2025</t>
        </is>
      </c>
      <c r="L4525" t="n">
        <v>33.9</v>
      </c>
      <c r="M4525" s="551" t="n">
        <v>45742</v>
      </c>
      <c r="N4525" t="n">
        <v>33.9</v>
      </c>
      <c r="O4525" t="n">
        <v>33</v>
      </c>
      <c r="P4525" t="n">
        <v>339</v>
      </c>
    </row>
    <row r="4526">
      <c r="A4526" t="n">
        <v>28929</v>
      </c>
      <c r="B4526" t="n">
        <v>122</v>
      </c>
      <c r="C4526" t="inlineStr">
        <is>
          <t>Arcos</t>
        </is>
      </c>
      <c r="D4526" s="551" t="n">
        <v>45748</v>
      </c>
      <c r="E4526" t="n">
        <v>19420</v>
      </c>
      <c r="F4526" t="inlineStr">
        <is>
          <t>LEITE INTEGRAL ITALAC 1L</t>
        </is>
      </c>
      <c r="G4526" t="n">
        <v>2758</v>
      </c>
      <c r="H4526" t="n">
        <v>57</v>
      </c>
      <c r="I4526" t="inlineStr">
        <is>
          <t>UN</t>
        </is>
      </c>
      <c r="J4526" t="inlineStr">
        <is>
          <t>ALIMENTOS</t>
        </is>
      </c>
      <c r="K4526" t="inlineStr">
        <is>
          <t>03/2025</t>
        </is>
      </c>
      <c r="L4526" t="n">
        <v>0</v>
      </c>
      <c r="M4526" s="551" t="n">
        <v>45678</v>
      </c>
      <c r="N4526" t="n">
        <v>5.79</v>
      </c>
      <c r="O4526" t="n">
        <v>5.79</v>
      </c>
      <c r="P4526" t="n">
        <v>330.03</v>
      </c>
    </row>
    <row r="4527">
      <c r="A4527" t="n">
        <v>28808</v>
      </c>
      <c r="B4527" t="n">
        <v>122</v>
      </c>
      <c r="C4527" t="inlineStr">
        <is>
          <t>Arcos</t>
        </is>
      </c>
      <c r="D4527" s="551" t="n">
        <v>45748</v>
      </c>
      <c r="E4527" t="n">
        <v>21030</v>
      </c>
      <c r="F4527" t="inlineStr">
        <is>
          <t>AZEITE EXTRA VIRGEM GALLO 250ML UN</t>
        </is>
      </c>
      <c r="G4527" t="n">
        <v>2001</v>
      </c>
      <c r="H4527" t="n">
        <v>12</v>
      </c>
      <c r="I4527" t="inlineStr">
        <is>
          <t>UN</t>
        </is>
      </c>
      <c r="J4527" t="inlineStr">
        <is>
          <t>ALIMENTOS</t>
        </is>
      </c>
      <c r="K4527" t="inlineStr">
        <is>
          <t>03/2025</t>
        </is>
      </c>
      <c r="L4527" t="n">
        <v>26.78</v>
      </c>
      <c r="M4527" s="551" t="n">
        <v>45747</v>
      </c>
      <c r="N4527" t="n">
        <v>26.78</v>
      </c>
      <c r="O4527" t="n">
        <v>26.78</v>
      </c>
      <c r="P4527" t="n">
        <v>321.36</v>
      </c>
    </row>
    <row r="4528">
      <c r="A4528" t="n">
        <v>29005</v>
      </c>
      <c r="B4528" t="n">
        <v>122</v>
      </c>
      <c r="C4528" t="inlineStr">
        <is>
          <t>Arcos</t>
        </is>
      </c>
      <c r="D4528" s="551" t="n">
        <v>45748</v>
      </c>
      <c r="E4528" t="n">
        <v>18284</v>
      </c>
      <c r="F4528" t="inlineStr">
        <is>
          <t>LICOR JEAN DE DIJON CREME DE CASSIS 700ML</t>
        </is>
      </c>
      <c r="G4528" t="n">
        <v>3344</v>
      </c>
      <c r="H4528" t="n">
        <v>2.9</v>
      </c>
      <c r="I4528" t="inlineStr">
        <is>
          <t>GR</t>
        </is>
      </c>
      <c r="J4528" t="inlineStr">
        <is>
          <t>BEBIDAS</t>
        </is>
      </c>
      <c r="K4528" t="inlineStr">
        <is>
          <t>03/2025</t>
        </is>
      </c>
      <c r="L4528" t="n">
        <v>110.3</v>
      </c>
      <c r="M4528" s="551" t="n">
        <v>45747</v>
      </c>
      <c r="N4528" t="n">
        <v>107.7</v>
      </c>
      <c r="O4528" t="n">
        <v>107.7</v>
      </c>
      <c r="P4528" t="n">
        <v>319.87</v>
      </c>
    </row>
    <row r="4529">
      <c r="A4529" t="n">
        <v>29099</v>
      </c>
      <c r="B4529" t="n">
        <v>122</v>
      </c>
      <c r="C4529" t="inlineStr">
        <is>
          <t>Arcos</t>
        </is>
      </c>
      <c r="D4529" s="551" t="n">
        <v>45748</v>
      </c>
      <c r="E4529" t="n">
        <v>19567</v>
      </c>
      <c r="F4529" t="inlineStr">
        <is>
          <t>PIMENTA JAMAICA EM GRAO KG</t>
        </is>
      </c>
      <c r="G4529" t="n">
        <v>2650</v>
      </c>
      <c r="H4529" t="n">
        <v>3</v>
      </c>
      <c r="I4529" t="inlineStr">
        <is>
          <t>KG</t>
        </is>
      </c>
      <c r="J4529" t="inlineStr">
        <is>
          <t>ALIMENTOS</t>
        </is>
      </c>
      <c r="K4529" t="inlineStr">
        <is>
          <t>03/2025</t>
        </is>
      </c>
      <c r="L4529" t="n">
        <v>102</v>
      </c>
      <c r="M4529" s="551" t="n">
        <v>45744</v>
      </c>
      <c r="N4529" t="n">
        <v>102</v>
      </c>
      <c r="O4529" t="n">
        <v>102</v>
      </c>
      <c r="P4529" t="n">
        <v>306</v>
      </c>
    </row>
    <row r="4530">
      <c r="A4530" t="n">
        <v>28927</v>
      </c>
      <c r="B4530" t="n">
        <v>122</v>
      </c>
      <c r="C4530" t="inlineStr">
        <is>
          <t>Arcos</t>
        </is>
      </c>
      <c r="D4530" s="551" t="n">
        <v>45748</v>
      </c>
      <c r="E4530" t="n">
        <v>19439</v>
      </c>
      <c r="F4530" t="inlineStr">
        <is>
          <t>CREAM CHEESE DANUBIO C/1KG</t>
        </is>
      </c>
      <c r="G4530" t="n">
        <v>2756</v>
      </c>
      <c r="H4530" t="n">
        <v>9</v>
      </c>
      <c r="I4530" t="inlineStr">
        <is>
          <t>KG</t>
        </is>
      </c>
      <c r="J4530" t="inlineStr">
        <is>
          <t>ALIMENTOS</t>
        </is>
      </c>
      <c r="K4530" t="inlineStr">
        <is>
          <t>03/2025</t>
        </is>
      </c>
      <c r="L4530" t="n">
        <v>33.36</v>
      </c>
      <c r="M4530" s="551" t="n">
        <v>45743</v>
      </c>
      <c r="N4530" t="n">
        <v>33.87</v>
      </c>
      <c r="O4530" t="n">
        <v>33.87</v>
      </c>
      <c r="P4530" t="n">
        <v>300.24</v>
      </c>
    </row>
    <row r="4531">
      <c r="A4531" t="n">
        <v>28794</v>
      </c>
      <c r="B4531" t="n">
        <v>122</v>
      </c>
      <c r="C4531" t="inlineStr">
        <is>
          <t>Arcos</t>
        </is>
      </c>
      <c r="D4531" s="551" t="n">
        <v>45748</v>
      </c>
      <c r="E4531" t="n">
        <v>23992</v>
      </c>
      <c r="F4531" t="inlineStr">
        <is>
          <t>ACIDO MALICO KG</t>
        </is>
      </c>
      <c r="G4531" t="n">
        <v>2216</v>
      </c>
      <c r="H4531" t="n">
        <v>5</v>
      </c>
      <c r="I4531" t="inlineStr">
        <is>
          <t>KG</t>
        </is>
      </c>
      <c r="J4531" t="inlineStr">
        <is>
          <t>ALIMENTOS</t>
        </is>
      </c>
      <c r="K4531" t="inlineStr">
        <is>
          <t>03/2025</t>
        </is>
      </c>
      <c r="L4531" t="n">
        <v>59.78</v>
      </c>
      <c r="M4531" s="551" t="n">
        <v>45747</v>
      </c>
      <c r="N4531" t="n">
        <v>59.78</v>
      </c>
      <c r="O4531" t="n">
        <v>59.78</v>
      </c>
      <c r="P4531" t="n">
        <v>298.9</v>
      </c>
    </row>
    <row r="4532">
      <c r="A4532" t="n">
        <v>29041</v>
      </c>
      <c r="B4532" t="n">
        <v>122</v>
      </c>
      <c r="C4532" t="inlineStr">
        <is>
          <t>Arcos</t>
        </is>
      </c>
      <c r="D4532" s="551" t="n">
        <v>45748</v>
      </c>
      <c r="E4532" t="n">
        <v>18159</v>
      </c>
      <c r="F4532" t="inlineStr">
        <is>
          <t>WHISKY BALLANTINES FINEST 1L</t>
        </is>
      </c>
      <c r="G4532" t="n">
        <v>3461</v>
      </c>
      <c r="H4532" t="n">
        <v>3.3</v>
      </c>
      <c r="I4532" t="inlineStr">
        <is>
          <t>GR</t>
        </is>
      </c>
      <c r="J4532" t="inlineStr">
        <is>
          <t>BEBIDAS</t>
        </is>
      </c>
      <c r="K4532" t="inlineStr">
        <is>
          <t>03/2025</t>
        </is>
      </c>
      <c r="L4532" t="n">
        <v>0</v>
      </c>
      <c r="M4532" s="551" t="n">
        <v>-693593</v>
      </c>
      <c r="N4532" t="n">
        <v>0</v>
      </c>
      <c r="O4532" t="n">
        <v>0</v>
      </c>
      <c r="P4532" t="n">
        <v>296.97</v>
      </c>
    </row>
    <row r="4533">
      <c r="A4533" t="n">
        <v>29017</v>
      </c>
      <c r="B4533" t="n">
        <v>122</v>
      </c>
      <c r="C4533" t="inlineStr">
        <is>
          <t>Arcos</t>
        </is>
      </c>
      <c r="D4533" s="551" t="n">
        <v>45748</v>
      </c>
      <c r="E4533" t="n">
        <v>25507</v>
      </c>
      <c r="F4533" t="inlineStr">
        <is>
          <t>TEQUILA DON JULIO REPOSADO 750ML</t>
        </is>
      </c>
      <c r="G4533" t="n">
        <v>6143</v>
      </c>
      <c r="H4533" t="n">
        <v>1.25</v>
      </c>
      <c r="I4533" t="inlineStr">
        <is>
          <t>GR</t>
        </is>
      </c>
      <c r="J4533" t="inlineStr">
        <is>
          <t>BEBIDAS</t>
        </is>
      </c>
      <c r="K4533" t="inlineStr">
        <is>
          <t>03/2025</t>
        </is>
      </c>
      <c r="L4533" t="n">
        <v>0</v>
      </c>
      <c r="M4533" s="551" t="n">
        <v>45569</v>
      </c>
      <c r="N4533" t="n">
        <v>236.46</v>
      </c>
      <c r="O4533" t="n">
        <v>259.9</v>
      </c>
      <c r="P4533" t="n">
        <v>295.58</v>
      </c>
    </row>
    <row r="4534">
      <c r="A4534" t="n">
        <v>28987</v>
      </c>
      <c r="B4534" t="n">
        <v>122</v>
      </c>
      <c r="C4534" t="inlineStr">
        <is>
          <t>Arcos</t>
        </is>
      </c>
      <c r="D4534" s="551" t="n">
        <v>45748</v>
      </c>
      <c r="E4534" t="n">
        <v>18366</v>
      </c>
      <c r="F4534" t="inlineStr">
        <is>
          <t>GIN MONKEY 47 500ML</t>
        </is>
      </c>
      <c r="G4534" t="n">
        <v>3272</v>
      </c>
      <c r="H4534" t="n">
        <v>3.15</v>
      </c>
      <c r="I4534" t="inlineStr">
        <is>
          <t>UN</t>
        </is>
      </c>
      <c r="J4534" t="inlineStr">
        <is>
          <t>BEBIDAS</t>
        </is>
      </c>
      <c r="K4534" t="inlineStr">
        <is>
          <t>03/2025</t>
        </is>
      </c>
      <c r="L4534" t="n">
        <v>0</v>
      </c>
      <c r="M4534" s="551" t="n">
        <v>-693593</v>
      </c>
      <c r="N4534" t="n">
        <v>0</v>
      </c>
      <c r="O4534" t="n">
        <v>0</v>
      </c>
      <c r="P4534" t="n">
        <v>291.45</v>
      </c>
    </row>
    <row r="4535">
      <c r="A4535" t="n">
        <v>28791</v>
      </c>
      <c r="B4535" t="n">
        <v>122</v>
      </c>
      <c r="C4535" t="inlineStr">
        <is>
          <t>Arcos</t>
        </is>
      </c>
      <c r="D4535" s="551" t="n">
        <v>45748</v>
      </c>
      <c r="E4535" t="n">
        <v>24712</v>
      </c>
      <c r="F4535" t="inlineStr">
        <is>
          <t>VERMOUTH DOLIN ROUGE 750ML</t>
        </is>
      </c>
      <c r="G4535" t="n">
        <v>5726</v>
      </c>
      <c r="H4535" t="n">
        <v>2</v>
      </c>
      <c r="I4535" t="inlineStr">
        <is>
          <t>GR</t>
        </is>
      </c>
      <c r="J4535" t="inlineStr">
        <is>
          <t>ALIMENTOS</t>
        </is>
      </c>
      <c r="K4535" t="inlineStr">
        <is>
          <t>03/2025</t>
        </is>
      </c>
      <c r="L4535" t="n">
        <v>145.6</v>
      </c>
      <c r="M4535" s="551" t="n">
        <v>45728</v>
      </c>
      <c r="N4535" t="n">
        <v>145.6</v>
      </c>
      <c r="O4535" t="n">
        <v>145.6</v>
      </c>
      <c r="P4535" t="n">
        <v>291.2</v>
      </c>
    </row>
    <row r="4536">
      <c r="A4536" t="n">
        <v>28839</v>
      </c>
      <c r="B4536" t="n">
        <v>122</v>
      </c>
      <c r="C4536" t="inlineStr">
        <is>
          <t>Arcos</t>
        </is>
      </c>
      <c r="D4536" s="551" t="n">
        <v>45748</v>
      </c>
      <c r="E4536" t="n">
        <v>20358</v>
      </c>
      <c r="F4536" t="inlineStr">
        <is>
          <t>FARINHA PANKO ROMARIZ C/1KG</t>
        </is>
      </c>
      <c r="G4536" t="n">
        <v>2200</v>
      </c>
      <c r="H4536" t="n">
        <v>20</v>
      </c>
      <c r="I4536" t="inlineStr">
        <is>
          <t>PC</t>
        </is>
      </c>
      <c r="J4536" t="inlineStr">
        <is>
          <t>ALIMENTOS</t>
        </is>
      </c>
      <c r="K4536" t="inlineStr">
        <is>
          <t>03/2025</t>
        </is>
      </c>
      <c r="L4536" t="n">
        <v>14.4</v>
      </c>
      <c r="M4536" s="551" t="n">
        <v>45742</v>
      </c>
      <c r="N4536" t="n">
        <v>14.4</v>
      </c>
      <c r="O4536" t="n">
        <v>14.4</v>
      </c>
      <c r="P4536" t="n">
        <v>288</v>
      </c>
    </row>
    <row r="4537">
      <c r="A4537" t="n">
        <v>28954</v>
      </c>
      <c r="B4537" t="n">
        <v>122</v>
      </c>
      <c r="C4537" t="inlineStr">
        <is>
          <t>Arcos</t>
        </is>
      </c>
      <c r="D4537" s="551" t="n">
        <v>45748</v>
      </c>
      <c r="E4537" t="n">
        <v>19034</v>
      </c>
      <c r="F4537" t="inlineStr">
        <is>
          <t>COXA E SOBRECOXA COM OSSO E COM PELE KG</t>
        </is>
      </c>
      <c r="G4537" t="n">
        <v>2890</v>
      </c>
      <c r="H4537" t="n">
        <v>25</v>
      </c>
      <c r="I4537" t="inlineStr">
        <is>
          <t>KG</t>
        </is>
      </c>
      <c r="J4537" t="inlineStr">
        <is>
          <t>ALIMENTOS</t>
        </is>
      </c>
      <c r="K4537" t="inlineStr">
        <is>
          <t>03/2025</t>
        </is>
      </c>
      <c r="L4537" t="n">
        <v>11.5</v>
      </c>
      <c r="M4537" s="551" t="n">
        <v>45747</v>
      </c>
      <c r="N4537" t="n">
        <v>11.5</v>
      </c>
      <c r="O4537" t="n">
        <v>10.94</v>
      </c>
      <c r="P4537" t="n">
        <v>287.5</v>
      </c>
    </row>
    <row r="4538">
      <c r="A4538" t="n">
        <v>29107</v>
      </c>
      <c r="B4538" t="n">
        <v>122</v>
      </c>
      <c r="C4538" t="inlineStr">
        <is>
          <t>Arcos</t>
        </is>
      </c>
      <c r="D4538" s="551" t="n">
        <v>45748</v>
      </c>
      <c r="E4538" t="n">
        <v>24409</v>
      </c>
      <c r="F4538" t="inlineStr">
        <is>
          <t>PEPSI COLA LATA 350ML</t>
        </is>
      </c>
      <c r="G4538" t="n">
        <v>3665</v>
      </c>
      <c r="H4538" t="n">
        <v>130</v>
      </c>
      <c r="I4538" t="inlineStr">
        <is>
          <t>UN</t>
        </is>
      </c>
      <c r="J4538" t="inlineStr">
        <is>
          <t>BEBIDAS</t>
        </is>
      </c>
      <c r="K4538" t="inlineStr">
        <is>
          <t>03/2025</t>
        </is>
      </c>
      <c r="L4538" t="n">
        <v>0</v>
      </c>
      <c r="M4538" s="551" t="n">
        <v>45545</v>
      </c>
      <c r="N4538" t="n">
        <v>2.19</v>
      </c>
      <c r="O4538" t="n">
        <v>2.19</v>
      </c>
      <c r="P4538" t="n">
        <v>284.7</v>
      </c>
    </row>
    <row r="4539">
      <c r="A4539" t="n">
        <v>28962</v>
      </c>
      <c r="B4539" t="n">
        <v>122</v>
      </c>
      <c r="C4539" t="inlineStr">
        <is>
          <t>Arcos</t>
        </is>
      </c>
      <c r="D4539" s="551" t="n">
        <v>45748</v>
      </c>
      <c r="E4539" t="n">
        <v>24816</v>
      </c>
      <c r="F4539" t="inlineStr">
        <is>
          <t>GELO ESFERICO UN</t>
        </is>
      </c>
      <c r="G4539" t="n">
        <v>5772</v>
      </c>
      <c r="H4539" t="n">
        <v>100</v>
      </c>
      <c r="I4539" t="inlineStr">
        <is>
          <t>UN</t>
        </is>
      </c>
      <c r="J4539" t="inlineStr">
        <is>
          <t>BEBIDAS</t>
        </is>
      </c>
      <c r="K4539" t="inlineStr">
        <is>
          <t>03/2025</t>
        </is>
      </c>
      <c r="L4539" t="n">
        <v>2.8</v>
      </c>
      <c r="M4539" s="551" t="n">
        <v>45747</v>
      </c>
      <c r="N4539" t="n">
        <v>2.8</v>
      </c>
      <c r="O4539" t="n">
        <v>2.8</v>
      </c>
      <c r="P4539" t="n">
        <v>280</v>
      </c>
    </row>
    <row r="4540">
      <c r="A4540" t="n">
        <v>28826</v>
      </c>
      <c r="B4540" t="n">
        <v>122</v>
      </c>
      <c r="C4540" t="inlineStr">
        <is>
          <t>Arcos</t>
        </is>
      </c>
      <c r="D4540" s="551" t="n">
        <v>45748</v>
      </c>
      <c r="E4540" t="n">
        <v>20908</v>
      </c>
      <c r="F4540" t="inlineStr">
        <is>
          <t>CHOCOLATE GOTAS MEIO AMARGO COBERTURA SICAO C/2,05KG</t>
        </is>
      </c>
      <c r="G4540" t="n">
        <v>2035</v>
      </c>
      <c r="H4540" t="n">
        <v>2</v>
      </c>
      <c r="I4540" t="inlineStr">
        <is>
          <t>PC</t>
        </is>
      </c>
      <c r="J4540" t="inlineStr">
        <is>
          <t>ALIMENTOS</t>
        </is>
      </c>
      <c r="K4540" t="inlineStr">
        <is>
          <t>03/2025</t>
        </is>
      </c>
      <c r="L4540" t="n">
        <v>139.9</v>
      </c>
      <c r="M4540" s="551" t="n">
        <v>45735</v>
      </c>
      <c r="N4540" t="n">
        <v>139.9</v>
      </c>
      <c r="O4540" t="n">
        <v>139.9</v>
      </c>
      <c r="P4540" t="n">
        <v>279.8</v>
      </c>
    </row>
    <row r="4541">
      <c r="A4541" t="n">
        <v>29031</v>
      </c>
      <c r="B4541" t="n">
        <v>122</v>
      </c>
      <c r="C4541" t="inlineStr">
        <is>
          <t>Arcos</t>
        </is>
      </c>
      <c r="D4541" s="551" t="n">
        <v>45748</v>
      </c>
      <c r="E4541" t="n">
        <v>18189</v>
      </c>
      <c r="F4541" t="inlineStr">
        <is>
          <t>VODKA BELVEDERE NATURAL 700ML</t>
        </is>
      </c>
      <c r="G4541" t="n">
        <v>3435</v>
      </c>
      <c r="H4541" t="n">
        <v>2.25</v>
      </c>
      <c r="I4541" t="inlineStr">
        <is>
          <t>GR</t>
        </is>
      </c>
      <c r="J4541" t="inlineStr">
        <is>
          <t>BEBIDAS</t>
        </is>
      </c>
      <c r="K4541" t="inlineStr">
        <is>
          <t>03/2025</t>
        </is>
      </c>
      <c r="L4541" t="n">
        <v>0</v>
      </c>
      <c r="M4541" s="551" t="n">
        <v>-693593</v>
      </c>
      <c r="N4541" t="n">
        <v>0</v>
      </c>
      <c r="O4541" t="n">
        <v>108.6</v>
      </c>
      <c r="P4541" t="n">
        <v>276.75</v>
      </c>
    </row>
    <row r="4542">
      <c r="A4542" t="n">
        <v>29100</v>
      </c>
      <c r="B4542" t="n">
        <v>122</v>
      </c>
      <c r="C4542" t="inlineStr">
        <is>
          <t>Arcos</t>
        </is>
      </c>
      <c r="D4542" s="551" t="n">
        <v>45748</v>
      </c>
      <c r="E4542" t="n">
        <v>20349</v>
      </c>
      <c r="F4542" t="inlineStr">
        <is>
          <t>POLENTA PRE COZIDA DIVELLA 500G</t>
        </is>
      </c>
      <c r="G4542" t="n">
        <v>2205</v>
      </c>
      <c r="H4542" t="n">
        <v>23</v>
      </c>
      <c r="I4542" t="inlineStr">
        <is>
          <t>PC</t>
        </is>
      </c>
      <c r="J4542" t="inlineStr">
        <is>
          <t>ALIMENTOS</t>
        </is>
      </c>
      <c r="K4542" t="inlineStr">
        <is>
          <t>03/2025</t>
        </is>
      </c>
      <c r="L4542" t="n">
        <v>12</v>
      </c>
      <c r="M4542" s="551" t="n">
        <v>45741</v>
      </c>
      <c r="N4542" t="n">
        <v>12</v>
      </c>
      <c r="O4542" t="n">
        <v>10.14</v>
      </c>
      <c r="P4542" t="n">
        <v>276</v>
      </c>
    </row>
    <row r="4543">
      <c r="A4543" t="n">
        <v>28995</v>
      </c>
      <c r="B4543" t="n">
        <v>122</v>
      </c>
      <c r="C4543" t="inlineStr">
        <is>
          <t>Arcos</t>
        </is>
      </c>
      <c r="D4543" s="551" t="n">
        <v>45748</v>
      </c>
      <c r="E4543" t="n">
        <v>18351</v>
      </c>
      <c r="F4543" t="inlineStr">
        <is>
          <t>GIN THE LONDON N1 700ML</t>
        </is>
      </c>
      <c r="G4543" t="n">
        <v>3284</v>
      </c>
      <c r="H4543" t="n">
        <v>1</v>
      </c>
      <c r="I4543" t="inlineStr">
        <is>
          <t>UN</t>
        </is>
      </c>
      <c r="J4543" t="inlineStr">
        <is>
          <t>BEBIDAS</t>
        </is>
      </c>
      <c r="K4543" t="inlineStr">
        <is>
          <t>03/2025</t>
        </is>
      </c>
      <c r="L4543" t="n">
        <v>0</v>
      </c>
      <c r="M4543" s="551" t="n">
        <v>-693593</v>
      </c>
      <c r="N4543" t="n">
        <v>0</v>
      </c>
      <c r="O4543" t="n">
        <v>0</v>
      </c>
      <c r="P4543" t="n">
        <v>272.3</v>
      </c>
    </row>
    <row r="4544">
      <c r="A4544" t="n">
        <v>28823</v>
      </c>
      <c r="B4544" t="n">
        <v>122</v>
      </c>
      <c r="C4544" t="inlineStr">
        <is>
          <t>Arcos</t>
        </is>
      </c>
      <c r="D4544" s="551" t="n">
        <v>45748</v>
      </c>
      <c r="E4544" t="n">
        <v>20928</v>
      </c>
      <c r="F4544" t="inlineStr">
        <is>
          <t>CHOCOLATE BRANCO SICAO BARRA 2,1KG</t>
        </is>
      </c>
      <c r="G4544" t="n">
        <v>2033</v>
      </c>
      <c r="H4544" t="n">
        <v>2</v>
      </c>
      <c r="I4544" t="inlineStr">
        <is>
          <t>UN</t>
        </is>
      </c>
      <c r="J4544" t="inlineStr">
        <is>
          <t>ALIMENTOS</t>
        </is>
      </c>
      <c r="K4544" t="inlineStr">
        <is>
          <t>03/2025</t>
        </is>
      </c>
      <c r="L4544" t="n">
        <v>0</v>
      </c>
      <c r="M4544" s="551" t="n">
        <v>45672</v>
      </c>
      <c r="N4544" t="n">
        <v>132</v>
      </c>
      <c r="O4544" t="n">
        <v>150</v>
      </c>
      <c r="P4544" t="n">
        <v>264</v>
      </c>
    </row>
    <row r="4545">
      <c r="A4545" t="n">
        <v>29096</v>
      </c>
      <c r="B4545" t="n">
        <v>122</v>
      </c>
      <c r="C4545" t="inlineStr">
        <is>
          <t>Arcos</t>
        </is>
      </c>
      <c r="D4545" s="551" t="n">
        <v>45748</v>
      </c>
      <c r="E4545" t="n">
        <v>20736</v>
      </c>
      <c r="F4545" t="inlineStr">
        <is>
          <t>AZEITONA VERDE ASARO 580G</t>
        </is>
      </c>
      <c r="G4545" t="n">
        <v>2091</v>
      </c>
      <c r="H4545" t="n">
        <v>4</v>
      </c>
      <c r="I4545" t="inlineStr">
        <is>
          <t>UN</t>
        </is>
      </c>
      <c r="J4545" t="inlineStr">
        <is>
          <t>ALIMENTOS</t>
        </is>
      </c>
      <c r="K4545" t="inlineStr">
        <is>
          <t>03/2025</t>
        </is>
      </c>
      <c r="L4545" t="n">
        <v>65</v>
      </c>
      <c r="M4545" s="551" t="n">
        <v>45744</v>
      </c>
      <c r="N4545" t="n">
        <v>65</v>
      </c>
      <c r="O4545" t="n">
        <v>65</v>
      </c>
      <c r="P4545" t="n">
        <v>260</v>
      </c>
    </row>
    <row r="4546">
      <c r="A4546" t="n">
        <v>28989</v>
      </c>
      <c r="B4546" t="n">
        <v>122</v>
      </c>
      <c r="C4546" t="inlineStr">
        <is>
          <t>Arcos</t>
        </is>
      </c>
      <c r="D4546" s="551" t="n">
        <v>45748</v>
      </c>
      <c r="E4546" t="n">
        <v>18363</v>
      </c>
      <c r="F4546" t="inlineStr">
        <is>
          <t>GIN PRINCIPE DE LOS APOSTOLES 750ML</t>
        </is>
      </c>
      <c r="G4546" t="n">
        <v>3275</v>
      </c>
      <c r="H4546" t="n">
        <v>1</v>
      </c>
      <c r="I4546" t="inlineStr">
        <is>
          <t>UN</t>
        </is>
      </c>
      <c r="J4546" t="inlineStr">
        <is>
          <t>BEBIDAS</t>
        </is>
      </c>
      <c r="K4546" t="inlineStr">
        <is>
          <t>03/2025</t>
        </is>
      </c>
      <c r="L4546" t="n">
        <v>0</v>
      </c>
      <c r="M4546" s="551" t="n">
        <v>-693593</v>
      </c>
      <c r="N4546" t="n">
        <v>0</v>
      </c>
      <c r="O4546" t="n">
        <v>0</v>
      </c>
      <c r="P4546" t="n">
        <v>256.5</v>
      </c>
    </row>
    <row r="4547">
      <c r="A4547" t="n">
        <v>29098</v>
      </c>
      <c r="B4547" t="n">
        <v>122</v>
      </c>
      <c r="C4547" t="inlineStr">
        <is>
          <t>Arcos</t>
        </is>
      </c>
      <c r="D4547" s="551" t="n">
        <v>45748</v>
      </c>
      <c r="E4547" t="n">
        <v>19698</v>
      </c>
      <c r="F4547" t="inlineStr">
        <is>
          <t>AVELA S/ CASCA 1KG</t>
        </is>
      </c>
      <c r="G4547" t="n">
        <v>2547</v>
      </c>
      <c r="H4547" t="n">
        <v>3</v>
      </c>
      <c r="I4547" t="inlineStr">
        <is>
          <t>UN</t>
        </is>
      </c>
      <c r="J4547" t="inlineStr">
        <is>
          <t>ALIMENTOS</t>
        </is>
      </c>
      <c r="K4547" t="inlineStr">
        <is>
          <t>03/2025</t>
        </is>
      </c>
      <c r="L4547" t="n">
        <v>84.90000000000001</v>
      </c>
      <c r="M4547" s="551" t="n">
        <v>45744</v>
      </c>
      <c r="N4547" t="n">
        <v>84.90000000000001</v>
      </c>
      <c r="O4547" t="n">
        <v>84.90000000000001</v>
      </c>
      <c r="P4547" t="n">
        <v>254.7</v>
      </c>
    </row>
    <row r="4548">
      <c r="A4548" t="n">
        <v>28946</v>
      </c>
      <c r="B4548" t="n">
        <v>122</v>
      </c>
      <c r="C4548" t="inlineStr">
        <is>
          <t>Arcos</t>
        </is>
      </c>
      <c r="D4548" s="551" t="n">
        <v>45748</v>
      </c>
      <c r="E4548" t="n">
        <v>24802</v>
      </c>
      <c r="F4548" t="inlineStr">
        <is>
          <t>PAO DA CASA 1.4 FATIADO BATARD</t>
        </is>
      </c>
      <c r="G4548" t="n">
        <v>5766</v>
      </c>
      <c r="H4548" t="n">
        <v>10</v>
      </c>
      <c r="I4548" t="inlineStr">
        <is>
          <t>UN</t>
        </is>
      </c>
      <c r="J4548" t="inlineStr">
        <is>
          <t>ALIMENTOS</t>
        </is>
      </c>
      <c r="K4548" t="inlineStr">
        <is>
          <t>03/2025</t>
        </is>
      </c>
      <c r="L4548" t="n">
        <v>0</v>
      </c>
      <c r="M4548" s="551" t="n">
        <v>45673</v>
      </c>
      <c r="N4548" t="n">
        <v>25.38</v>
      </c>
      <c r="O4548" t="n">
        <v>25.38</v>
      </c>
      <c r="P4548" t="n">
        <v>253.8</v>
      </c>
    </row>
    <row r="4549">
      <c r="A4549" t="n">
        <v>28971</v>
      </c>
      <c r="B4549" t="n">
        <v>122</v>
      </c>
      <c r="C4549" t="inlineStr">
        <is>
          <t>Arcos</t>
        </is>
      </c>
      <c r="D4549" s="551" t="n">
        <v>45748</v>
      </c>
      <c r="E4549" t="n">
        <v>18543</v>
      </c>
      <c r="F4549" t="inlineStr">
        <is>
          <t>APERITIVO CYNAR 900ML</t>
        </is>
      </c>
      <c r="G4549" t="n">
        <v>3135</v>
      </c>
      <c r="H4549" t="n">
        <v>10.4</v>
      </c>
      <c r="I4549" t="inlineStr">
        <is>
          <t>GR</t>
        </is>
      </c>
      <c r="J4549" t="inlineStr">
        <is>
          <t>BEBIDAS</t>
        </is>
      </c>
      <c r="K4549" t="inlineStr">
        <is>
          <t>03/2025</t>
        </is>
      </c>
      <c r="L4549" t="n">
        <v>23.73</v>
      </c>
      <c r="M4549" s="551" t="n">
        <v>45747</v>
      </c>
      <c r="N4549" t="n">
        <v>23.63</v>
      </c>
      <c r="O4549" t="n">
        <v>23.63</v>
      </c>
      <c r="P4549" t="n">
        <v>246.79</v>
      </c>
    </row>
    <row r="4550">
      <c r="A4550" t="n">
        <v>28831</v>
      </c>
      <c r="B4550" t="n">
        <v>122</v>
      </c>
      <c r="C4550" t="inlineStr">
        <is>
          <t>Arcos</t>
        </is>
      </c>
      <c r="D4550" s="551" t="n">
        <v>45748</v>
      </c>
      <c r="E4550" t="n">
        <v>26020</v>
      </c>
      <c r="F4550" t="inlineStr">
        <is>
          <t>CREME DE LEITE PIRACANJUBA TP 1,030 KG  UN</t>
        </is>
      </c>
      <c r="G4550" t="n">
        <v>2105</v>
      </c>
      <c r="H4550" t="n">
        <v>17</v>
      </c>
      <c r="I4550" t="inlineStr">
        <is>
          <t>UN</t>
        </is>
      </c>
      <c r="J4550" t="inlineStr">
        <is>
          <t>ALIMENTOS</t>
        </is>
      </c>
      <c r="K4550" t="inlineStr">
        <is>
          <t>03/2025</t>
        </is>
      </c>
      <c r="L4550" t="n">
        <v>14.47</v>
      </c>
      <c r="M4550" s="551" t="n">
        <v>45747</v>
      </c>
      <c r="N4550" t="n">
        <v>14.58</v>
      </c>
      <c r="O4550" t="n">
        <v>14.58</v>
      </c>
      <c r="P4550" t="n">
        <v>245.99</v>
      </c>
    </row>
    <row r="4551">
      <c r="A4551" t="n">
        <v>28816</v>
      </c>
      <c r="B4551" t="n">
        <v>122</v>
      </c>
      <c r="C4551" t="inlineStr">
        <is>
          <t>Arcos</t>
        </is>
      </c>
      <c r="D4551" s="551" t="n">
        <v>45748</v>
      </c>
      <c r="E4551" t="n">
        <v>23548</v>
      </c>
      <c r="F4551" t="inlineStr">
        <is>
          <t>CANELA EM PAU KG</t>
        </is>
      </c>
      <c r="G4551" t="n">
        <v>2321</v>
      </c>
      <c r="H4551" t="n">
        <v>3</v>
      </c>
      <c r="I4551" t="inlineStr">
        <is>
          <t>KG</t>
        </is>
      </c>
      <c r="J4551" t="inlineStr">
        <is>
          <t>ALIMENTOS</t>
        </is>
      </c>
      <c r="K4551" t="inlineStr">
        <is>
          <t>03/2025</t>
        </is>
      </c>
      <c r="L4551" t="n">
        <v>81</v>
      </c>
      <c r="M4551" s="551" t="n">
        <v>45741</v>
      </c>
      <c r="N4551" t="n">
        <v>81</v>
      </c>
      <c r="O4551" t="n">
        <v>64.90000000000001</v>
      </c>
      <c r="P4551" t="n">
        <v>243</v>
      </c>
    </row>
    <row r="4552">
      <c r="A4552" t="n">
        <v>29106</v>
      </c>
      <c r="B4552" t="n">
        <v>122</v>
      </c>
      <c r="C4552" t="inlineStr">
        <is>
          <t>Arcos</t>
        </is>
      </c>
      <c r="D4552" s="551" t="n">
        <v>45748</v>
      </c>
      <c r="E4552" t="n">
        <v>24308</v>
      </c>
      <c r="F4552" t="inlineStr">
        <is>
          <t>GUARANA ANTARCTICA LATA 350ML UN</t>
        </is>
      </c>
      <c r="G4552" t="n">
        <v>3658</v>
      </c>
      <c r="H4552" t="n">
        <v>109</v>
      </c>
      <c r="I4552" t="inlineStr">
        <is>
          <t>UN</t>
        </is>
      </c>
      <c r="J4552" t="inlineStr">
        <is>
          <t>BEBIDAS</t>
        </is>
      </c>
      <c r="K4552" t="inlineStr">
        <is>
          <t>03/2025</t>
        </is>
      </c>
      <c r="L4552" t="n">
        <v>0</v>
      </c>
      <c r="M4552" s="551" t="n">
        <v>45567</v>
      </c>
      <c r="N4552" t="n">
        <v>2.19</v>
      </c>
      <c r="O4552" t="n">
        <v>2.19</v>
      </c>
      <c r="P4552" t="n">
        <v>238.71</v>
      </c>
    </row>
    <row r="4553">
      <c r="A4553" t="n">
        <v>29076</v>
      </c>
      <c r="B4553" t="n">
        <v>122</v>
      </c>
      <c r="C4553" t="inlineStr">
        <is>
          <t>Arcos</t>
        </is>
      </c>
      <c r="D4553" s="551" t="n">
        <v>45748</v>
      </c>
      <c r="E4553" t="n">
        <v>17800</v>
      </c>
      <c r="F4553" t="inlineStr">
        <is>
          <t>VINHO BRANCO ALMADEN RIESLING 750ML</t>
        </is>
      </c>
      <c r="G4553" t="n">
        <v>3745</v>
      </c>
      <c r="H4553" t="n">
        <v>9</v>
      </c>
      <c r="I4553" t="inlineStr">
        <is>
          <t>GR</t>
        </is>
      </c>
      <c r="J4553" t="inlineStr">
        <is>
          <t>BEBIDAS</t>
        </is>
      </c>
      <c r="K4553" t="inlineStr">
        <is>
          <t>03/2025</t>
        </is>
      </c>
      <c r="L4553" t="n">
        <v>26.35</v>
      </c>
      <c r="M4553" s="551" t="n">
        <v>45742</v>
      </c>
      <c r="N4553" t="n">
        <v>26.2</v>
      </c>
      <c r="O4553" t="n">
        <v>26.2</v>
      </c>
      <c r="P4553" t="n">
        <v>237.15</v>
      </c>
    </row>
    <row r="4554">
      <c r="A4554" t="n">
        <v>29105</v>
      </c>
      <c r="B4554" t="n">
        <v>122</v>
      </c>
      <c r="C4554" t="inlineStr">
        <is>
          <t>Arcos</t>
        </is>
      </c>
      <c r="D4554" s="551" t="n">
        <v>45748</v>
      </c>
      <c r="E4554" t="n">
        <v>24307</v>
      </c>
      <c r="F4554" t="inlineStr">
        <is>
          <t>GUARANA ANTARCTICA DIET LATA 350ML UN</t>
        </is>
      </c>
      <c r="G4554" t="n">
        <v>3656</v>
      </c>
      <c r="H4554" t="n">
        <v>108</v>
      </c>
      <c r="I4554" t="inlineStr">
        <is>
          <t>UN</t>
        </is>
      </c>
      <c r="J4554" t="inlineStr">
        <is>
          <t>BEBIDAS</t>
        </is>
      </c>
      <c r="K4554" t="inlineStr">
        <is>
          <t>03/2025</t>
        </is>
      </c>
      <c r="L4554" t="n">
        <v>0</v>
      </c>
      <c r="M4554" s="551" t="n">
        <v>45561</v>
      </c>
      <c r="N4554" t="n">
        <v>2.19</v>
      </c>
      <c r="O4554" t="n">
        <v>2.19</v>
      </c>
      <c r="P4554" t="n">
        <v>236.52</v>
      </c>
    </row>
    <row r="4555">
      <c r="A4555" t="n">
        <v>28798</v>
      </c>
      <c r="B4555" t="n">
        <v>122</v>
      </c>
      <c r="C4555" t="inlineStr">
        <is>
          <t>Arcos</t>
        </is>
      </c>
      <c r="D4555" s="551" t="n">
        <v>45748</v>
      </c>
      <c r="E4555" t="n">
        <v>21093</v>
      </c>
      <c r="F4555" t="inlineStr">
        <is>
          <t>ACUCAR REFINADO UNIAO 1KG UN</t>
        </is>
      </c>
      <c r="G4555" t="n">
        <v>1988</v>
      </c>
      <c r="H4555" t="n">
        <v>46</v>
      </c>
      <c r="I4555" t="inlineStr">
        <is>
          <t>KG</t>
        </is>
      </c>
      <c r="J4555" t="inlineStr">
        <is>
          <t>ALIMENTOS</t>
        </is>
      </c>
      <c r="K4555" t="inlineStr">
        <is>
          <t>03/2025</t>
        </is>
      </c>
      <c r="L4555" t="n">
        <v>5.06</v>
      </c>
      <c r="M4555" s="551" t="n">
        <v>45741</v>
      </c>
      <c r="N4555" t="n">
        <v>4.65</v>
      </c>
      <c r="O4555" t="n">
        <v>4.79</v>
      </c>
      <c r="P4555" t="n">
        <v>232.76</v>
      </c>
    </row>
    <row r="4556">
      <c r="A4556" t="n">
        <v>28985</v>
      </c>
      <c r="B4556" t="n">
        <v>122</v>
      </c>
      <c r="C4556" t="inlineStr">
        <is>
          <t>Arcos</t>
        </is>
      </c>
      <c r="D4556" s="551" t="n">
        <v>45748</v>
      </c>
      <c r="E4556" t="n">
        <v>18372</v>
      </c>
      <c r="F4556" t="inlineStr">
        <is>
          <t>GIN HENDRICKS 750ML</t>
        </is>
      </c>
      <c r="G4556" t="n">
        <v>3267</v>
      </c>
      <c r="H4556" t="n">
        <v>1.48</v>
      </c>
      <c r="I4556" t="inlineStr">
        <is>
          <t>GR</t>
        </is>
      </c>
      <c r="J4556" t="inlineStr">
        <is>
          <t>BEBIDAS</t>
        </is>
      </c>
      <c r="K4556" t="inlineStr">
        <is>
          <t>03/2025</t>
        </is>
      </c>
      <c r="L4556" t="n">
        <v>0</v>
      </c>
      <c r="M4556" s="551" t="n">
        <v>-693593</v>
      </c>
      <c r="N4556" t="n">
        <v>0</v>
      </c>
      <c r="O4556" t="n">
        <v>159.9</v>
      </c>
      <c r="P4556" t="n">
        <v>230.88</v>
      </c>
    </row>
    <row r="4557">
      <c r="A4557" t="n">
        <v>28945</v>
      </c>
      <c r="B4557" t="n">
        <v>122</v>
      </c>
      <c r="C4557" t="inlineStr">
        <is>
          <t>Arcos</t>
        </is>
      </c>
      <c r="D4557" s="551" t="n">
        <v>45748</v>
      </c>
      <c r="E4557" t="n">
        <v>17040</v>
      </c>
      <c r="F4557" t="inlineStr">
        <is>
          <t>PAO CIABATTA DE AZEITE UN</t>
        </is>
      </c>
      <c r="G4557" t="n">
        <v>2828</v>
      </c>
      <c r="H4557" t="n">
        <v>60</v>
      </c>
      <c r="I4557" t="inlineStr">
        <is>
          <t>UN</t>
        </is>
      </c>
      <c r="J4557" t="inlineStr">
        <is>
          <t>ALIMENTOS</t>
        </is>
      </c>
      <c r="K4557" t="inlineStr">
        <is>
          <t>03/2025</t>
        </is>
      </c>
      <c r="L4557" t="n">
        <v>3.75</v>
      </c>
      <c r="M4557" s="551" t="n">
        <v>45742</v>
      </c>
      <c r="N4557" t="n">
        <v>3.75</v>
      </c>
      <c r="O4557" t="n">
        <v>3.75</v>
      </c>
      <c r="P4557" t="n">
        <v>225</v>
      </c>
    </row>
    <row r="4558">
      <c r="A4558" t="n">
        <v>28829</v>
      </c>
      <c r="B4558" t="n">
        <v>122</v>
      </c>
      <c r="C4558" t="inlineStr">
        <is>
          <t>Arcos</t>
        </is>
      </c>
      <c r="D4558" s="551" t="n">
        <v>45748</v>
      </c>
      <c r="E4558" t="n">
        <v>20419</v>
      </c>
      <c r="F4558" t="inlineStr">
        <is>
          <t>COUSCOUS MARROQUINO DIVELLA C/500G</t>
        </is>
      </c>
      <c r="G4558" t="n">
        <v>2187</v>
      </c>
      <c r="H4558" t="n">
        <v>14</v>
      </c>
      <c r="I4558" t="inlineStr">
        <is>
          <t>PC</t>
        </is>
      </c>
      <c r="J4558" t="inlineStr">
        <is>
          <t>ALIMENTOS</t>
        </is>
      </c>
      <c r="K4558" t="inlineStr">
        <is>
          <t>03/2025</t>
        </is>
      </c>
      <c r="L4558" t="n">
        <v>15.98</v>
      </c>
      <c r="M4558" s="551" t="n">
        <v>45742</v>
      </c>
      <c r="N4558" t="n">
        <v>15.98</v>
      </c>
      <c r="O4558" t="n">
        <v>15.98</v>
      </c>
      <c r="P4558" t="n">
        <v>223.72</v>
      </c>
    </row>
    <row r="4559">
      <c r="A4559" t="n">
        <v>28838</v>
      </c>
      <c r="B4559" t="n">
        <v>122</v>
      </c>
      <c r="C4559" t="inlineStr">
        <is>
          <t>Arcos</t>
        </is>
      </c>
      <c r="D4559" s="551" t="n">
        <v>45748</v>
      </c>
      <c r="E4559" t="n">
        <v>20360</v>
      </c>
      <c r="F4559" t="inlineStr">
        <is>
          <t>FARINHA DE TRIGO ANACONDA C/5KG</t>
        </is>
      </c>
      <c r="G4559" t="n">
        <v>2199</v>
      </c>
      <c r="H4559" t="n">
        <v>9</v>
      </c>
      <c r="I4559" t="inlineStr">
        <is>
          <t>PC</t>
        </is>
      </c>
      <c r="J4559" t="inlineStr">
        <is>
          <t>ALIMENTOS</t>
        </is>
      </c>
      <c r="K4559" t="inlineStr">
        <is>
          <t>03/2025</t>
        </is>
      </c>
      <c r="L4559" t="n">
        <v>24.57</v>
      </c>
      <c r="M4559" s="551" t="n">
        <v>45740</v>
      </c>
      <c r="N4559" t="n">
        <v>23.75</v>
      </c>
      <c r="O4559" t="n">
        <v>23.75</v>
      </c>
      <c r="P4559" t="n">
        <v>221.13</v>
      </c>
    </row>
    <row r="4560">
      <c r="A4560" t="n">
        <v>29097</v>
      </c>
      <c r="B4560" t="n">
        <v>122</v>
      </c>
      <c r="C4560" t="inlineStr">
        <is>
          <t>Arcos</t>
        </is>
      </c>
      <c r="D4560" s="551" t="n">
        <v>45748</v>
      </c>
      <c r="E4560" t="n">
        <v>23698</v>
      </c>
      <c r="F4560" t="inlineStr">
        <is>
          <t>FARINHA DE AMENDOA KG</t>
        </is>
      </c>
      <c r="G4560" t="n">
        <v>2188</v>
      </c>
      <c r="H4560" t="n">
        <v>5</v>
      </c>
      <c r="I4560" t="inlineStr">
        <is>
          <t>KG</t>
        </is>
      </c>
      <c r="J4560" t="inlineStr">
        <is>
          <t>ALIMENTOS</t>
        </is>
      </c>
      <c r="K4560" t="inlineStr">
        <is>
          <t>03/2025</t>
        </is>
      </c>
      <c r="L4560" t="n">
        <v>44.22</v>
      </c>
      <c r="M4560" s="551" t="n">
        <v>45741</v>
      </c>
      <c r="N4560" t="n">
        <v>44.22</v>
      </c>
      <c r="O4560" t="n">
        <v>44.22</v>
      </c>
      <c r="P4560" t="n">
        <v>221.1</v>
      </c>
    </row>
    <row r="4561">
      <c r="A4561" t="n">
        <v>28977</v>
      </c>
      <c r="B4561" t="n">
        <v>122</v>
      </c>
      <c r="C4561" t="inlineStr">
        <is>
          <t>Arcos</t>
        </is>
      </c>
      <c r="D4561" s="551" t="n">
        <v>45748</v>
      </c>
      <c r="E4561" t="n">
        <v>18444</v>
      </c>
      <c r="F4561" t="inlineStr">
        <is>
          <t>CACHACA MATO DENTRO OURO 980ML</t>
        </is>
      </c>
      <c r="G4561" t="n">
        <v>3205</v>
      </c>
      <c r="H4561" t="n">
        <v>6.3</v>
      </c>
      <c r="I4561" t="inlineStr">
        <is>
          <t>UN</t>
        </is>
      </c>
      <c r="J4561" t="inlineStr">
        <is>
          <t>BEBIDAS</t>
        </is>
      </c>
      <c r="K4561" t="inlineStr">
        <is>
          <t>03/2025</t>
        </is>
      </c>
      <c r="L4561" t="n">
        <v>0</v>
      </c>
      <c r="M4561" s="551" t="n">
        <v>45447</v>
      </c>
      <c r="N4561" t="n">
        <v>35</v>
      </c>
      <c r="O4561" t="n">
        <v>34</v>
      </c>
      <c r="P4561" t="n">
        <v>220.5</v>
      </c>
    </row>
    <row r="4562">
      <c r="A4562" t="n">
        <v>28891</v>
      </c>
      <c r="B4562" t="n">
        <v>122</v>
      </c>
      <c r="C4562" t="inlineStr">
        <is>
          <t>Arcos</t>
        </is>
      </c>
      <c r="D4562" s="551" t="n">
        <v>45748</v>
      </c>
      <c r="E4562" t="n">
        <v>24083</v>
      </c>
      <c r="F4562" t="inlineStr">
        <is>
          <t>BATATA ASTERIX GRAUDA NOIVA KG</t>
        </is>
      </c>
      <c r="G4562" t="n">
        <v>2592</v>
      </c>
      <c r="H4562" t="n">
        <v>50</v>
      </c>
      <c r="I4562" t="inlineStr">
        <is>
          <t>KG</t>
        </is>
      </c>
      <c r="J4562" t="inlineStr">
        <is>
          <t>ALIMENTOS</t>
        </is>
      </c>
      <c r="K4562" t="inlineStr">
        <is>
          <t>03/2025</t>
        </is>
      </c>
      <c r="L4562" t="n">
        <v>4.32</v>
      </c>
      <c r="M4562" s="551" t="n">
        <v>45744</v>
      </c>
      <c r="N4562" t="n">
        <v>4.16</v>
      </c>
      <c r="O4562" t="n">
        <v>4.32</v>
      </c>
      <c r="P4562" t="n">
        <v>216</v>
      </c>
    </row>
    <row r="4563">
      <c r="A4563" t="n">
        <v>29073</v>
      </c>
      <c r="B4563" t="n">
        <v>122</v>
      </c>
      <c r="C4563" t="inlineStr">
        <is>
          <t>Arcos</t>
        </is>
      </c>
      <c r="D4563" s="551" t="n">
        <v>45748</v>
      </c>
      <c r="E4563" t="n">
        <v>22125</v>
      </c>
      <c r="F4563" t="inlineStr">
        <is>
          <t xml:space="preserve">AGUA TONICA PRATA INDIAN 200ML </t>
        </is>
      </c>
      <c r="G4563" t="n">
        <v>3601</v>
      </c>
      <c r="H4563" t="n">
        <v>33</v>
      </c>
      <c r="I4563" t="inlineStr">
        <is>
          <t>UN</t>
        </is>
      </c>
      <c r="J4563" t="inlineStr">
        <is>
          <t>BEBIDAS</t>
        </is>
      </c>
      <c r="K4563" t="inlineStr">
        <is>
          <t>03/2025</t>
        </is>
      </c>
      <c r="L4563" t="n">
        <v>0</v>
      </c>
      <c r="M4563" s="551" t="n">
        <v>45671</v>
      </c>
      <c r="N4563" t="n">
        <v>6.53</v>
      </c>
      <c r="O4563" t="n">
        <v>6.53</v>
      </c>
      <c r="P4563" t="n">
        <v>215.38</v>
      </c>
    </row>
    <row r="4564">
      <c r="A4564" t="n">
        <v>28876</v>
      </c>
      <c r="B4564" t="n">
        <v>122</v>
      </c>
      <c r="C4564" t="inlineStr">
        <is>
          <t>Arcos</t>
        </is>
      </c>
      <c r="D4564" s="551" t="n">
        <v>45748</v>
      </c>
      <c r="E4564" t="n">
        <v>19859</v>
      </c>
      <c r="F4564" t="inlineStr">
        <is>
          <t>TEMPERO FURIKAKE KATSUO URASHIMA 33GR</t>
        </is>
      </c>
      <c r="G4564" t="n">
        <v>2413</v>
      </c>
      <c r="H4564" t="n">
        <v>12</v>
      </c>
      <c r="I4564" t="inlineStr">
        <is>
          <t>UN</t>
        </is>
      </c>
      <c r="J4564" t="inlineStr">
        <is>
          <t>ALIMENTOS</t>
        </is>
      </c>
      <c r="K4564" t="inlineStr">
        <is>
          <t>03/2025</t>
        </is>
      </c>
      <c r="L4564" t="n">
        <v>0</v>
      </c>
      <c r="M4564" s="551" t="n">
        <v>-693593</v>
      </c>
      <c r="N4564" t="n">
        <v>0</v>
      </c>
      <c r="O4564" t="n">
        <v>0</v>
      </c>
      <c r="P4564" t="n">
        <v>212.4</v>
      </c>
    </row>
    <row r="4565">
      <c r="A4565" t="n">
        <v>29002</v>
      </c>
      <c r="B4565" t="n">
        <v>122</v>
      </c>
      <c r="C4565" t="inlineStr">
        <is>
          <t>Arcos</t>
        </is>
      </c>
      <c r="D4565" s="551" t="n">
        <v>45748</v>
      </c>
      <c r="E4565" t="n">
        <v>18313</v>
      </c>
      <c r="F4565" t="inlineStr">
        <is>
          <t>LICOR DRAMBUIE 750ML</t>
        </is>
      </c>
      <c r="G4565" t="n">
        <v>3320</v>
      </c>
      <c r="H4565" t="n">
        <v>1.4</v>
      </c>
      <c r="I4565" t="inlineStr">
        <is>
          <t>GR</t>
        </is>
      </c>
      <c r="J4565" t="inlineStr">
        <is>
          <t>BEBIDAS</t>
        </is>
      </c>
      <c r="K4565" t="inlineStr">
        <is>
          <t>03/2025</t>
        </is>
      </c>
      <c r="L4565" t="n">
        <v>0</v>
      </c>
      <c r="M4565" s="551" t="n">
        <v>-693593</v>
      </c>
      <c r="N4565" t="n">
        <v>0</v>
      </c>
      <c r="O4565" t="n">
        <v>148.9</v>
      </c>
      <c r="P4565" t="n">
        <v>208.46</v>
      </c>
    </row>
    <row r="4566">
      <c r="A4566" t="n">
        <v>28880</v>
      </c>
      <c r="B4566" t="n">
        <v>122</v>
      </c>
      <c r="C4566" t="inlineStr">
        <is>
          <t>Arcos</t>
        </is>
      </c>
      <c r="D4566" s="551" t="n">
        <v>45748</v>
      </c>
      <c r="E4566" t="n">
        <v>19787</v>
      </c>
      <c r="F4566" t="inlineStr">
        <is>
          <t>ABACAXI PEROLA KG</t>
        </is>
      </c>
      <c r="G4566" t="n">
        <v>2471</v>
      </c>
      <c r="H4566" t="n">
        <v>34</v>
      </c>
      <c r="I4566" t="inlineStr">
        <is>
          <t>KG</t>
        </is>
      </c>
      <c r="J4566" t="inlineStr">
        <is>
          <t>ALIMENTOS</t>
        </is>
      </c>
      <c r="K4566" t="inlineStr">
        <is>
          <t>03/2025</t>
        </is>
      </c>
      <c r="L4566" t="n">
        <v>6.13</v>
      </c>
      <c r="M4566" s="551" t="n">
        <v>45743</v>
      </c>
      <c r="N4566" t="n">
        <v>5.9</v>
      </c>
      <c r="O4566" t="n">
        <v>5.68</v>
      </c>
      <c r="P4566" t="n">
        <v>208.42</v>
      </c>
    </row>
    <row r="4567">
      <c r="A4567" t="n">
        <v>29049</v>
      </c>
      <c r="B4567" t="n">
        <v>122</v>
      </c>
      <c r="C4567" t="inlineStr">
        <is>
          <t>Arcos</t>
        </is>
      </c>
      <c r="D4567" s="551" t="n">
        <v>45748</v>
      </c>
      <c r="E4567" t="n">
        <v>18140</v>
      </c>
      <c r="F4567" t="inlineStr">
        <is>
          <t>WHISKY GENTLEMAN JACK SILVER 1L</t>
        </is>
      </c>
      <c r="G4567" t="n">
        <v>3478</v>
      </c>
      <c r="H4567" t="n">
        <v>1.25</v>
      </c>
      <c r="I4567" t="inlineStr">
        <is>
          <t>GR</t>
        </is>
      </c>
      <c r="J4567" t="inlineStr">
        <is>
          <t>BEBIDAS</t>
        </is>
      </c>
      <c r="K4567" t="inlineStr">
        <is>
          <t>03/2025</t>
        </is>
      </c>
      <c r="L4567" t="n">
        <v>0</v>
      </c>
      <c r="M4567" s="551" t="n">
        <v>45545</v>
      </c>
      <c r="N4567" t="n">
        <v>162.93</v>
      </c>
      <c r="O4567" t="n">
        <v>160</v>
      </c>
      <c r="P4567" t="n">
        <v>203.66</v>
      </c>
    </row>
    <row r="4568">
      <c r="A4568" t="n">
        <v>29051</v>
      </c>
      <c r="B4568" t="n">
        <v>122</v>
      </c>
      <c r="C4568" t="inlineStr">
        <is>
          <t>Arcos</t>
        </is>
      </c>
      <c r="D4568" s="551" t="n">
        <v>45748</v>
      </c>
      <c r="E4568" t="n">
        <v>18133</v>
      </c>
      <c r="F4568" t="inlineStr">
        <is>
          <t>WHISKY GLENLIVET FOUNDERS RESERVE 750ML</t>
        </is>
      </c>
      <c r="G4568" t="n">
        <v>3484</v>
      </c>
      <c r="H4568" t="n">
        <v>1.4</v>
      </c>
      <c r="I4568" t="inlineStr">
        <is>
          <t>GR</t>
        </is>
      </c>
      <c r="J4568" t="inlineStr">
        <is>
          <t>BEBIDAS</t>
        </is>
      </c>
      <c r="K4568" t="inlineStr">
        <is>
          <t>03/2025</t>
        </is>
      </c>
      <c r="L4568" t="n">
        <v>0</v>
      </c>
      <c r="M4568" s="551" t="n">
        <v>-693593</v>
      </c>
      <c r="N4568" t="n">
        <v>0</v>
      </c>
      <c r="O4568" t="n">
        <v>0</v>
      </c>
      <c r="P4568" t="n">
        <v>202.23</v>
      </c>
    </row>
    <row r="4569">
      <c r="A4569" t="n">
        <v>29108</v>
      </c>
      <c r="B4569" t="n">
        <v>122</v>
      </c>
      <c r="C4569" t="inlineStr">
        <is>
          <t>Arcos</t>
        </is>
      </c>
      <c r="D4569" s="551" t="n">
        <v>45748</v>
      </c>
      <c r="E4569" t="n">
        <v>24414</v>
      </c>
      <c r="F4569" t="inlineStr">
        <is>
          <t>PEPSI ZERO LATA 350ML</t>
        </is>
      </c>
      <c r="G4569" t="n">
        <v>3670</v>
      </c>
      <c r="H4569" t="n">
        <v>109</v>
      </c>
      <c r="I4569" t="inlineStr">
        <is>
          <t>UN</t>
        </is>
      </c>
      <c r="J4569" t="inlineStr">
        <is>
          <t>BEBIDAS</t>
        </is>
      </c>
      <c r="K4569" t="inlineStr">
        <is>
          <t>03/2025</t>
        </is>
      </c>
      <c r="L4569" t="n">
        <v>0</v>
      </c>
      <c r="M4569" s="551" t="n">
        <v>45545</v>
      </c>
      <c r="N4569" t="n">
        <v>1.78</v>
      </c>
      <c r="O4569" t="n">
        <v>2.19</v>
      </c>
      <c r="P4569" t="n">
        <v>193.66</v>
      </c>
    </row>
    <row r="4570">
      <c r="A4570" t="n">
        <v>29045</v>
      </c>
      <c r="B4570" t="n">
        <v>122</v>
      </c>
      <c r="C4570" t="inlineStr">
        <is>
          <t>Arcos</t>
        </is>
      </c>
      <c r="D4570" s="551" t="n">
        <v>45748</v>
      </c>
      <c r="E4570" t="n">
        <v>18146</v>
      </c>
      <c r="F4570" t="inlineStr">
        <is>
          <t>WHISKY CHIVAS REGAL 12 ANOS 1L</t>
        </is>
      </c>
      <c r="G4570" t="n">
        <v>3471</v>
      </c>
      <c r="H4570" t="n">
        <v>1.6</v>
      </c>
      <c r="I4570" t="inlineStr">
        <is>
          <t>GR</t>
        </is>
      </c>
      <c r="J4570" t="inlineStr">
        <is>
          <t>BEBIDAS</t>
        </is>
      </c>
      <c r="K4570" t="inlineStr">
        <is>
          <t>03/2025</t>
        </is>
      </c>
      <c r="L4570" t="n">
        <v>119.9</v>
      </c>
      <c r="M4570" s="551" t="n">
        <v>45734</v>
      </c>
      <c r="N4570" t="n">
        <v>119.9</v>
      </c>
      <c r="O4570" t="n">
        <v>110</v>
      </c>
      <c r="P4570" t="n">
        <v>191.84</v>
      </c>
    </row>
    <row r="4571">
      <c r="A4571" t="n">
        <v>28830</v>
      </c>
      <c r="B4571" t="n">
        <v>122</v>
      </c>
      <c r="C4571" t="inlineStr">
        <is>
          <t>Arcos</t>
        </is>
      </c>
      <c r="D4571" s="551" t="n">
        <v>45748</v>
      </c>
      <c r="E4571" t="n">
        <v>20689</v>
      </c>
      <c r="F4571" t="inlineStr">
        <is>
          <t>CREME DE LEITE FRESCO QUATA C/1,01LT</t>
        </is>
      </c>
      <c r="G4571" t="n">
        <v>2105</v>
      </c>
      <c r="H4571" t="n">
        <v>5</v>
      </c>
      <c r="I4571" t="inlineStr">
        <is>
          <t>UN</t>
        </is>
      </c>
      <c r="J4571" t="inlineStr">
        <is>
          <t>ALIMENTOS</t>
        </is>
      </c>
      <c r="K4571" t="inlineStr">
        <is>
          <t>03/2025</t>
        </is>
      </c>
      <c r="L4571" t="n">
        <v>37.5</v>
      </c>
      <c r="M4571" s="551" t="n">
        <v>45742</v>
      </c>
      <c r="N4571" t="n">
        <v>0</v>
      </c>
      <c r="O4571" t="n">
        <v>37.9</v>
      </c>
      <c r="P4571" t="n">
        <v>187.5</v>
      </c>
    </row>
    <row r="4572">
      <c r="A4572" t="n">
        <v>28793</v>
      </c>
      <c r="B4572" t="n">
        <v>122</v>
      </c>
      <c r="C4572" t="inlineStr">
        <is>
          <t>Arcos</t>
        </is>
      </c>
      <c r="D4572" s="551" t="n">
        <v>45748</v>
      </c>
      <c r="E4572" t="n">
        <v>19857</v>
      </c>
      <c r="F4572" t="inlineStr">
        <is>
          <t>ACIDO CITRICO KG</t>
        </is>
      </c>
      <c r="G4572" t="n">
        <v>2415</v>
      </c>
      <c r="H4572" t="n">
        <v>4</v>
      </c>
      <c r="I4572" t="inlineStr">
        <is>
          <t>KG</t>
        </is>
      </c>
      <c r="J4572" t="inlineStr">
        <is>
          <t>ALIMENTOS</t>
        </is>
      </c>
      <c r="K4572" t="inlineStr">
        <is>
          <t>03/2025</t>
        </is>
      </c>
      <c r="L4572" t="n">
        <v>45.42</v>
      </c>
      <c r="M4572" s="551" t="n">
        <v>45740</v>
      </c>
      <c r="N4572" t="n">
        <v>49</v>
      </c>
      <c r="O4572" t="n">
        <v>49</v>
      </c>
      <c r="P4572" t="n">
        <v>181.68</v>
      </c>
    </row>
    <row r="4573">
      <c r="A4573" t="n">
        <v>28863</v>
      </c>
      <c r="B4573" t="n">
        <v>122</v>
      </c>
      <c r="C4573" t="inlineStr">
        <is>
          <t>Arcos</t>
        </is>
      </c>
      <c r="D4573" s="551" t="n">
        <v>45748</v>
      </c>
      <c r="E4573" t="n">
        <v>19946</v>
      </c>
      <c r="F4573" t="inlineStr">
        <is>
          <t>MOSTARDA DIJON COM GRAO BEAUFOR C/1,001KG</t>
        </is>
      </c>
      <c r="G4573" t="n">
        <v>2360</v>
      </c>
      <c r="H4573" t="n">
        <v>3</v>
      </c>
      <c r="I4573" t="inlineStr">
        <is>
          <t>PT</t>
        </is>
      </c>
      <c r="J4573" t="inlineStr">
        <is>
          <t>ALIMENTOS</t>
        </is>
      </c>
      <c r="K4573" t="inlineStr">
        <is>
          <t>03/2025</t>
        </is>
      </c>
      <c r="L4573" t="n">
        <v>59.55</v>
      </c>
      <c r="M4573" s="551" t="n">
        <v>45742</v>
      </c>
      <c r="N4573" t="n">
        <v>59.6</v>
      </c>
      <c r="O4573" t="n">
        <v>59.6</v>
      </c>
      <c r="P4573" t="n">
        <v>178.65</v>
      </c>
    </row>
    <row r="4574">
      <c r="A4574" t="n">
        <v>28875</v>
      </c>
      <c r="B4574" t="n">
        <v>122</v>
      </c>
      <c r="C4574" t="inlineStr">
        <is>
          <t>Arcos</t>
        </is>
      </c>
      <c r="D4574" s="551" t="n">
        <v>45748</v>
      </c>
      <c r="E4574" t="n">
        <v>20614</v>
      </c>
      <c r="F4574" t="inlineStr">
        <is>
          <t>PASTA GERGELIM TAHINE ISTAMBUL 5006 LT</t>
        </is>
      </c>
      <c r="G4574" t="n">
        <v>2119</v>
      </c>
      <c r="H4574" t="n">
        <v>6</v>
      </c>
      <c r="I4574" t="inlineStr">
        <is>
          <t>UN</t>
        </is>
      </c>
      <c r="J4574" t="inlineStr">
        <is>
          <t>ALIMENTOS</t>
        </is>
      </c>
      <c r="K4574" t="inlineStr">
        <is>
          <t>03/2025</t>
        </is>
      </c>
      <c r="L4574" t="n">
        <v>28.75</v>
      </c>
      <c r="M4574" s="551" t="n">
        <v>45747</v>
      </c>
      <c r="N4574" t="n">
        <v>28.7</v>
      </c>
      <c r="O4574" t="n">
        <v>28.7</v>
      </c>
      <c r="P4574" t="n">
        <v>172.5</v>
      </c>
    </row>
    <row r="4575">
      <c r="A4575" t="n">
        <v>29110</v>
      </c>
      <c r="B4575" t="n">
        <v>122</v>
      </c>
      <c r="C4575" t="inlineStr">
        <is>
          <t>Arcos</t>
        </is>
      </c>
      <c r="D4575" s="551" t="n">
        <v>45748</v>
      </c>
      <c r="E4575" t="n">
        <v>24468</v>
      </c>
      <c r="F4575" t="inlineStr">
        <is>
          <t>SODA LIMONADA ANTARCTICA LATA 350ML</t>
        </is>
      </c>
      <c r="G4575" t="n">
        <v>3675</v>
      </c>
      <c r="H4575" t="n">
        <v>78</v>
      </c>
      <c r="I4575" t="inlineStr">
        <is>
          <t>UN</t>
        </is>
      </c>
      <c r="J4575" t="inlineStr">
        <is>
          <t>BEBIDAS</t>
        </is>
      </c>
      <c r="K4575" t="inlineStr">
        <is>
          <t>03/2025</t>
        </is>
      </c>
      <c r="L4575" t="n">
        <v>0</v>
      </c>
      <c r="M4575" s="551" t="n">
        <v>45567</v>
      </c>
      <c r="N4575" t="n">
        <v>2.19</v>
      </c>
      <c r="O4575" t="n">
        <v>2.19</v>
      </c>
      <c r="P4575" t="n">
        <v>170.82</v>
      </c>
    </row>
    <row r="4576">
      <c r="A4576" t="n">
        <v>28857</v>
      </c>
      <c r="B4576" t="n">
        <v>122</v>
      </c>
      <c r="C4576" t="inlineStr">
        <is>
          <t>Arcos</t>
        </is>
      </c>
      <c r="D4576" s="551" t="n">
        <v>45748</v>
      </c>
      <c r="E4576" t="n">
        <v>20871</v>
      </c>
      <c r="F4576" t="inlineStr">
        <is>
          <t>MELADO DE CANA JR C/1,3KG</t>
        </is>
      </c>
      <c r="G4576" t="n">
        <v>2043</v>
      </c>
      <c r="H4576" t="n">
        <v>6</v>
      </c>
      <c r="I4576" t="inlineStr">
        <is>
          <t>PT</t>
        </is>
      </c>
      <c r="J4576" t="inlineStr">
        <is>
          <t>ALIMENTOS</t>
        </is>
      </c>
      <c r="K4576" t="inlineStr">
        <is>
          <t>03/2025</t>
        </is>
      </c>
      <c r="L4576" t="n">
        <v>28.23</v>
      </c>
      <c r="M4576" s="551" t="n">
        <v>45741</v>
      </c>
      <c r="N4576" t="n">
        <v>30.9</v>
      </c>
      <c r="O4576" t="n">
        <v>29.46</v>
      </c>
      <c r="P4576" t="n">
        <v>169.38</v>
      </c>
    </row>
    <row r="4577">
      <c r="A4577" t="n">
        <v>29050</v>
      </c>
      <c r="B4577" t="n">
        <v>122</v>
      </c>
      <c r="C4577" t="inlineStr">
        <is>
          <t>Arcos</t>
        </is>
      </c>
      <c r="D4577" s="551" t="n">
        <v>45748</v>
      </c>
      <c r="E4577" t="n">
        <v>18138</v>
      </c>
      <c r="F4577" t="inlineStr">
        <is>
          <t>WHISKY GLENFIDDICH 15 ANOS 750ML</t>
        </is>
      </c>
      <c r="G4577" t="n">
        <v>3480</v>
      </c>
      <c r="H4577" t="n">
        <v>0.35</v>
      </c>
      <c r="I4577" t="inlineStr">
        <is>
          <t>GR</t>
        </is>
      </c>
      <c r="J4577" t="inlineStr">
        <is>
          <t>BEBIDAS</t>
        </is>
      </c>
      <c r="K4577" t="inlineStr">
        <is>
          <t>03/2025</t>
        </is>
      </c>
      <c r="L4577" t="n">
        <v>0</v>
      </c>
      <c r="M4577" s="551" t="n">
        <v>-693593</v>
      </c>
      <c r="N4577" t="n">
        <v>0</v>
      </c>
      <c r="O4577" t="n">
        <v>0</v>
      </c>
      <c r="P4577" t="n">
        <v>168.77</v>
      </c>
    </row>
    <row r="4578">
      <c r="A4578" t="n">
        <v>28960</v>
      </c>
      <c r="B4578" t="n">
        <v>122</v>
      </c>
      <c r="C4578" t="inlineStr">
        <is>
          <t>Arcos</t>
        </is>
      </c>
      <c r="D4578" s="551" t="n">
        <v>45748</v>
      </c>
      <c r="E4578" t="n">
        <v>24814</v>
      </c>
      <c r="F4578" t="inlineStr">
        <is>
          <t>GELO COLLINS PRO 35X140</t>
        </is>
      </c>
      <c r="G4578" t="n">
        <v>5771</v>
      </c>
      <c r="H4578" t="n">
        <v>70</v>
      </c>
      <c r="I4578" t="inlineStr">
        <is>
          <t>UN</t>
        </is>
      </c>
      <c r="J4578" t="inlineStr">
        <is>
          <t>BEBIDAS</t>
        </is>
      </c>
      <c r="K4578" t="inlineStr">
        <is>
          <t>03/2025</t>
        </is>
      </c>
      <c r="L4578" t="n">
        <v>2.41</v>
      </c>
      <c r="M4578" s="551" t="n">
        <v>45747</v>
      </c>
      <c r="N4578" t="n">
        <v>2.45</v>
      </c>
      <c r="O4578" t="n">
        <v>2.45</v>
      </c>
      <c r="P4578" t="n">
        <v>168.7</v>
      </c>
    </row>
    <row r="4579">
      <c r="A4579" t="n">
        <v>28825</v>
      </c>
      <c r="B4579" t="n">
        <v>122</v>
      </c>
      <c r="C4579" t="inlineStr">
        <is>
          <t>Arcos</t>
        </is>
      </c>
      <c r="D4579" s="551" t="n">
        <v>45748</v>
      </c>
      <c r="E4579" t="n">
        <v>20922</v>
      </c>
      <c r="F4579" t="inlineStr">
        <is>
          <t>CHOCOLATE EM PO NESTLE 50% C/1,01KG</t>
        </is>
      </c>
      <c r="G4579" t="n">
        <v>2034</v>
      </c>
      <c r="H4579" t="n">
        <v>3</v>
      </c>
      <c r="I4579" t="inlineStr">
        <is>
          <t>PC</t>
        </is>
      </c>
      <c r="J4579" t="inlineStr">
        <is>
          <t>ALIMENTOS</t>
        </is>
      </c>
      <c r="K4579" t="inlineStr">
        <is>
          <t>03/2025</t>
        </is>
      </c>
      <c r="L4579" t="n">
        <v>55.97</v>
      </c>
      <c r="M4579" s="551" t="n">
        <v>45740</v>
      </c>
      <c r="N4579" t="n">
        <v>53.4</v>
      </c>
      <c r="O4579" t="n">
        <v>53.4</v>
      </c>
      <c r="P4579" t="n">
        <v>167.91</v>
      </c>
    </row>
    <row r="4580">
      <c r="A4580" t="n">
        <v>28789</v>
      </c>
      <c r="B4580" t="n">
        <v>122</v>
      </c>
      <c r="C4580" t="inlineStr">
        <is>
          <t>Arcos</t>
        </is>
      </c>
      <c r="D4580" s="551" t="n">
        <v>45748</v>
      </c>
      <c r="E4580" t="n">
        <v>21160</v>
      </c>
      <c r="F4580" t="inlineStr">
        <is>
          <t>SORVETE DE MORANGO ARTE GELATI C/3,8KG</t>
        </is>
      </c>
      <c r="G4580" t="n">
        <v>1945</v>
      </c>
      <c r="H4580" t="n">
        <v>1</v>
      </c>
      <c r="I4580" t="inlineStr">
        <is>
          <t>PT</t>
        </is>
      </c>
      <c r="J4580" t="inlineStr">
        <is>
          <t>ALIMENTOS</t>
        </is>
      </c>
      <c r="K4580" t="inlineStr">
        <is>
          <t>03/2025</t>
        </is>
      </c>
      <c r="L4580" t="n">
        <v>167.2</v>
      </c>
      <c r="M4580" s="551" t="n">
        <v>45736</v>
      </c>
      <c r="N4580" t="n">
        <v>167.2</v>
      </c>
      <c r="O4580" t="n">
        <v>167.2</v>
      </c>
      <c r="P4580" t="n">
        <v>167.2</v>
      </c>
    </row>
    <row r="4581">
      <c r="A4581" t="n">
        <v>28955</v>
      </c>
      <c r="B4581" t="n">
        <v>122</v>
      </c>
      <c r="C4581" t="inlineStr">
        <is>
          <t>Arcos</t>
        </is>
      </c>
      <c r="D4581" s="551" t="n">
        <v>45748</v>
      </c>
      <c r="E4581" t="n">
        <v>26584</v>
      </c>
      <c r="F4581" t="inlineStr">
        <is>
          <t>COXAO MOLE ANGUS FREDDI PORCIONADO EM 100G KG</t>
        </is>
      </c>
      <c r="G4581" t="n">
        <v>6802</v>
      </c>
      <c r="H4581" t="n">
        <v>2.04</v>
      </c>
      <c r="I4581" t="inlineStr">
        <is>
          <t>KG</t>
        </is>
      </c>
      <c r="J4581" t="inlineStr">
        <is>
          <t>ALIMENTOS</t>
        </is>
      </c>
      <c r="K4581" t="inlineStr">
        <is>
          <t>03/2025</t>
        </is>
      </c>
      <c r="L4581" t="n">
        <v>81</v>
      </c>
      <c r="M4581" s="551" t="n">
        <v>45742</v>
      </c>
      <c r="N4581" t="n">
        <v>81</v>
      </c>
      <c r="O4581" t="n">
        <v>81</v>
      </c>
      <c r="P4581" t="n">
        <v>165.24</v>
      </c>
    </row>
    <row r="4582">
      <c r="A4582" t="n">
        <v>29044</v>
      </c>
      <c r="B4582" t="n">
        <v>122</v>
      </c>
      <c r="C4582" t="inlineStr">
        <is>
          <t>Arcos</t>
        </is>
      </c>
      <c r="D4582" s="551" t="n">
        <v>45748</v>
      </c>
      <c r="E4582" t="n">
        <v>18153</v>
      </c>
      <c r="F4582" t="inlineStr">
        <is>
          <t>WHISKY BOURBON WOODFORD RESERVE 750ML</t>
        </is>
      </c>
      <c r="G4582" t="n">
        <v>3466</v>
      </c>
      <c r="H4582" t="n">
        <v>1</v>
      </c>
      <c r="I4582" t="inlineStr">
        <is>
          <t>GR</t>
        </is>
      </c>
      <c r="J4582" t="inlineStr">
        <is>
          <t>BEBIDAS</t>
        </is>
      </c>
      <c r="K4582" t="inlineStr">
        <is>
          <t>03/2025</t>
        </is>
      </c>
      <c r="L4582" t="n">
        <v>0</v>
      </c>
      <c r="M4582" s="551" t="n">
        <v>45699</v>
      </c>
      <c r="N4582" t="n">
        <v>161.41</v>
      </c>
      <c r="O4582" t="n">
        <v>161.41</v>
      </c>
      <c r="P4582" t="n">
        <v>161.41</v>
      </c>
    </row>
    <row r="4583">
      <c r="A4583" t="n">
        <v>29059</v>
      </c>
      <c r="B4583" t="n">
        <v>122</v>
      </c>
      <c r="C4583" t="inlineStr">
        <is>
          <t>Arcos</t>
        </is>
      </c>
      <c r="D4583" s="551" t="n">
        <v>45748</v>
      </c>
      <c r="E4583" t="n">
        <v>18103</v>
      </c>
      <c r="F4583" t="inlineStr">
        <is>
          <t>WHISKY MAKERS MARK BOURBON 750ML</t>
        </is>
      </c>
      <c r="G4583" t="n">
        <v>3508</v>
      </c>
      <c r="H4583" t="n">
        <v>1.15</v>
      </c>
      <c r="I4583" t="inlineStr">
        <is>
          <t>GR</t>
        </is>
      </c>
      <c r="J4583" t="inlineStr">
        <is>
          <t>BEBIDAS</t>
        </is>
      </c>
      <c r="K4583" t="inlineStr">
        <is>
          <t>03/2025</t>
        </is>
      </c>
      <c r="L4583" t="n">
        <v>0</v>
      </c>
      <c r="M4583" s="551" t="n">
        <v>45699</v>
      </c>
      <c r="N4583" t="n">
        <v>139.87</v>
      </c>
      <c r="O4583" t="n">
        <v>7.77</v>
      </c>
      <c r="P4583" t="n">
        <v>160.85</v>
      </c>
    </row>
    <row r="4584">
      <c r="A4584" t="n">
        <v>28911</v>
      </c>
      <c r="B4584" t="n">
        <v>122</v>
      </c>
      <c r="C4584" t="inlineStr">
        <is>
          <t>Arcos</t>
        </is>
      </c>
      <c r="D4584" s="551" t="n">
        <v>45748</v>
      </c>
      <c r="E4584" t="n">
        <v>23095</v>
      </c>
      <c r="F4584" t="inlineStr">
        <is>
          <t>OVO CAIPIRA UN</t>
        </is>
      </c>
      <c r="G4584" t="n">
        <v>2754</v>
      </c>
      <c r="H4584" t="n">
        <v>100</v>
      </c>
      <c r="I4584" t="inlineStr">
        <is>
          <t>UN</t>
        </is>
      </c>
      <c r="J4584" t="inlineStr">
        <is>
          <t>ALIMENTOS</t>
        </is>
      </c>
      <c r="K4584" t="inlineStr">
        <is>
          <t>03/2025</t>
        </is>
      </c>
      <c r="L4584" t="n">
        <v>1.54</v>
      </c>
      <c r="M4584" s="551" t="n">
        <v>45744</v>
      </c>
      <c r="N4584" t="n">
        <v>1.8</v>
      </c>
      <c r="O4584" t="n">
        <v>1.45</v>
      </c>
      <c r="P4584" t="n">
        <v>154</v>
      </c>
    </row>
    <row r="4585">
      <c r="A4585" t="n">
        <v>28787</v>
      </c>
      <c r="B4585" t="n">
        <v>122</v>
      </c>
      <c r="C4585" t="inlineStr">
        <is>
          <t>Arcos</t>
        </is>
      </c>
      <c r="D4585" s="551" t="n">
        <v>45748</v>
      </c>
      <c r="E4585" t="n">
        <v>24984</v>
      </c>
      <c r="F4585" t="inlineStr">
        <is>
          <t>SORVETE DE LIMAO ARTE GELATE C/3,8KG</t>
        </is>
      </c>
      <c r="G4585" t="n">
        <v>5851</v>
      </c>
      <c r="H4585" t="n">
        <v>1</v>
      </c>
      <c r="I4585" t="inlineStr">
        <is>
          <t>PT</t>
        </is>
      </c>
      <c r="J4585" t="inlineStr">
        <is>
          <t>ALIMENTOS</t>
        </is>
      </c>
      <c r="K4585" t="inlineStr">
        <is>
          <t>03/2025</t>
        </is>
      </c>
      <c r="L4585" t="n">
        <v>148.2</v>
      </c>
      <c r="M4585" s="551" t="n">
        <v>45736</v>
      </c>
      <c r="N4585" t="n">
        <v>148.2</v>
      </c>
      <c r="O4585" t="n">
        <v>148.2</v>
      </c>
      <c r="P4585" t="n">
        <v>148.2</v>
      </c>
    </row>
    <row r="4586">
      <c r="A4586" t="n">
        <v>28824</v>
      </c>
      <c r="B4586" t="n">
        <v>122</v>
      </c>
      <c r="C4586" t="inlineStr">
        <is>
          <t>Arcos</t>
        </is>
      </c>
      <c r="D4586" s="551" t="n">
        <v>45748</v>
      </c>
      <c r="E4586" t="n">
        <v>20941</v>
      </c>
      <c r="F4586" t="inlineStr">
        <is>
          <t>CHOCOLATE EM GOTAS MEIO AMARGO SICAO C/2,05KG</t>
        </is>
      </c>
      <c r="G4586" t="n">
        <v>2031</v>
      </c>
      <c r="H4586" t="n">
        <v>1</v>
      </c>
      <c r="I4586" t="inlineStr">
        <is>
          <t>PC</t>
        </is>
      </c>
      <c r="J4586" t="inlineStr">
        <is>
          <t>ALIMENTOS</t>
        </is>
      </c>
      <c r="K4586" t="inlineStr">
        <is>
          <t>03/2025</t>
        </is>
      </c>
      <c r="L4586" t="n">
        <v>0</v>
      </c>
      <c r="M4586" s="551" t="n">
        <v>45701</v>
      </c>
      <c r="N4586" t="n">
        <v>147.98</v>
      </c>
      <c r="O4586" t="n">
        <v>161.24</v>
      </c>
      <c r="P4586" t="n">
        <v>147.98</v>
      </c>
    </row>
    <row r="4587">
      <c r="A4587" t="n">
        <v>29021</v>
      </c>
      <c r="B4587" t="n">
        <v>122</v>
      </c>
      <c r="C4587" t="inlineStr">
        <is>
          <t>Arcos</t>
        </is>
      </c>
      <c r="D4587" s="551" t="n">
        <v>45748</v>
      </c>
      <c r="E4587" t="n">
        <v>18223</v>
      </c>
      <c r="F4587" t="inlineStr">
        <is>
          <t>TEQUILA MEZCAL GUSANO ROJO 700ML</t>
        </is>
      </c>
      <c r="G4587" t="n">
        <v>3405</v>
      </c>
      <c r="H4587" t="n">
        <v>0.45</v>
      </c>
      <c r="I4587" t="inlineStr">
        <is>
          <t>UN</t>
        </is>
      </c>
      <c r="J4587" t="inlineStr">
        <is>
          <t>BEBIDAS</t>
        </is>
      </c>
      <c r="K4587" t="inlineStr">
        <is>
          <t>03/2025</t>
        </is>
      </c>
      <c r="L4587" t="n">
        <v>0</v>
      </c>
      <c r="M4587" s="551" t="n">
        <v>-693593</v>
      </c>
      <c r="N4587" t="n">
        <v>0</v>
      </c>
      <c r="O4587" t="n">
        <v>0</v>
      </c>
      <c r="P4587" t="n">
        <v>144.11</v>
      </c>
    </row>
    <row r="4588">
      <c r="A4588" t="n">
        <v>28980</v>
      </c>
      <c r="B4588" t="n">
        <v>122</v>
      </c>
      <c r="C4588" t="inlineStr">
        <is>
          <t>Arcos</t>
        </is>
      </c>
      <c r="D4588" s="551" t="n">
        <v>45748</v>
      </c>
      <c r="E4588" t="n">
        <v>18382</v>
      </c>
      <c r="F4588" t="inlineStr">
        <is>
          <t>CONHAQUE BRANDY OSBORNE 700ML</t>
        </is>
      </c>
      <c r="G4588" t="n">
        <v>3257</v>
      </c>
      <c r="H4588" t="n">
        <v>2</v>
      </c>
      <c r="I4588" t="inlineStr">
        <is>
          <t>GR</t>
        </is>
      </c>
      <c r="J4588" t="inlineStr">
        <is>
          <t>BEBIDAS</t>
        </is>
      </c>
      <c r="K4588" t="inlineStr">
        <is>
          <t>03/2025</t>
        </is>
      </c>
      <c r="L4588" t="n">
        <v>71.3</v>
      </c>
      <c r="M4588" s="551" t="n">
        <v>45740</v>
      </c>
      <c r="N4588" t="n">
        <v>71.2</v>
      </c>
      <c r="O4588" t="n">
        <v>71.2</v>
      </c>
      <c r="P4588" t="n">
        <v>142.6</v>
      </c>
    </row>
    <row r="4589">
      <c r="A4589" t="n">
        <v>29012</v>
      </c>
      <c r="B4589" t="n">
        <v>122</v>
      </c>
      <c r="C4589" t="inlineStr">
        <is>
          <t>Arcos</t>
        </is>
      </c>
      <c r="D4589" s="551" t="n">
        <v>45748</v>
      </c>
      <c r="E4589" t="n">
        <v>18264</v>
      </c>
      <c r="F4589" t="inlineStr">
        <is>
          <t>RUM MOUNT GAY XO 43o 700ML</t>
        </is>
      </c>
      <c r="G4589" t="n">
        <v>3366</v>
      </c>
      <c r="H4589" t="n">
        <v>0.3</v>
      </c>
      <c r="I4589" t="inlineStr">
        <is>
          <t>UN</t>
        </is>
      </c>
      <c r="J4589" t="inlineStr">
        <is>
          <t>BEBIDAS</t>
        </is>
      </c>
      <c r="K4589" t="inlineStr">
        <is>
          <t>03/2025</t>
        </is>
      </c>
      <c r="L4589" t="n">
        <v>0</v>
      </c>
      <c r="M4589" s="551" t="n">
        <v>-693593</v>
      </c>
      <c r="N4589" t="n">
        <v>0</v>
      </c>
      <c r="O4589" t="n">
        <v>0</v>
      </c>
      <c r="P4589" t="n">
        <v>141.19</v>
      </c>
    </row>
    <row r="4590">
      <c r="A4590" t="n">
        <v>28871</v>
      </c>
      <c r="B4590" t="n">
        <v>122</v>
      </c>
      <c r="C4590" t="inlineStr">
        <is>
          <t>Arcos</t>
        </is>
      </c>
      <c r="D4590" s="551" t="n">
        <v>45748</v>
      </c>
      <c r="E4590" t="n">
        <v>19904</v>
      </c>
      <c r="F4590" t="inlineStr">
        <is>
          <t>SAL DE CURA KG</t>
        </is>
      </c>
      <c r="G4590" t="n">
        <v>2381</v>
      </c>
      <c r="H4590" t="n">
        <v>5</v>
      </c>
      <c r="I4590" t="inlineStr">
        <is>
          <t>KG</t>
        </is>
      </c>
      <c r="J4590" t="inlineStr">
        <is>
          <t>ALIMENTOS</t>
        </is>
      </c>
      <c r="K4590" t="inlineStr">
        <is>
          <t>03/2025</t>
        </is>
      </c>
      <c r="L4590" t="n">
        <v>0</v>
      </c>
      <c r="M4590" s="551" t="n">
        <v>45446</v>
      </c>
      <c r="N4590" t="n">
        <v>28</v>
      </c>
      <c r="O4590" t="n">
        <v>28</v>
      </c>
      <c r="P4590" t="n">
        <v>140</v>
      </c>
    </row>
    <row r="4591">
      <c r="A4591" t="n">
        <v>28853</v>
      </c>
      <c r="B4591" t="n">
        <v>122</v>
      </c>
      <c r="C4591" t="inlineStr">
        <is>
          <t>Arcos</t>
        </is>
      </c>
      <c r="D4591" s="551" t="n">
        <v>45748</v>
      </c>
      <c r="E4591" t="n">
        <v>20133</v>
      </c>
      <c r="F4591" t="inlineStr">
        <is>
          <t>MACARRAO FETTUCCINE DIVELLA C/500G</t>
        </is>
      </c>
      <c r="G4591" t="n">
        <v>2286</v>
      </c>
      <c r="H4591" t="n">
        <v>17</v>
      </c>
      <c r="I4591" t="inlineStr">
        <is>
          <t>PC</t>
        </is>
      </c>
      <c r="J4591" t="inlineStr">
        <is>
          <t>ALIMENTOS</t>
        </is>
      </c>
      <c r="K4591" t="inlineStr">
        <is>
          <t>03/2025</t>
        </is>
      </c>
      <c r="L4591" t="n">
        <v>8.199999999999999</v>
      </c>
      <c r="M4591" s="551" t="n">
        <v>45742</v>
      </c>
      <c r="N4591" t="n">
        <v>8.199999999999999</v>
      </c>
      <c r="O4591" t="n">
        <v>8.199999999999999</v>
      </c>
      <c r="P4591" t="n">
        <v>139.4</v>
      </c>
    </row>
    <row r="4592">
      <c r="A4592" t="n">
        <v>28982</v>
      </c>
      <c r="B4592" t="n">
        <v>122</v>
      </c>
      <c r="C4592" t="inlineStr">
        <is>
          <t>Arcos</t>
        </is>
      </c>
      <c r="D4592" s="551" t="n">
        <v>45748</v>
      </c>
      <c r="E4592" t="n">
        <v>18393</v>
      </c>
      <c r="F4592" t="inlineStr">
        <is>
          <t>CONHAQUE HENNESSY VERY SPECIAL 700ML</t>
        </is>
      </c>
      <c r="G4592" t="n">
        <v>3247</v>
      </c>
      <c r="H4592" t="n">
        <v>0.95</v>
      </c>
      <c r="I4592" t="inlineStr">
        <is>
          <t>UN</t>
        </is>
      </c>
      <c r="J4592" t="inlineStr">
        <is>
          <t>BEBIDAS</t>
        </is>
      </c>
      <c r="K4592" t="inlineStr">
        <is>
          <t>03/2025</t>
        </is>
      </c>
      <c r="L4592" t="n">
        <v>0</v>
      </c>
      <c r="M4592" s="551" t="n">
        <v>-693593</v>
      </c>
      <c r="N4592" t="n">
        <v>0</v>
      </c>
      <c r="O4592" t="n">
        <v>0</v>
      </c>
      <c r="P4592" t="n">
        <v>139.03</v>
      </c>
    </row>
    <row r="4593">
      <c r="A4593" t="n">
        <v>28846</v>
      </c>
      <c r="B4593" t="n">
        <v>122</v>
      </c>
      <c r="C4593" t="inlineStr">
        <is>
          <t>Arcos</t>
        </is>
      </c>
      <c r="D4593" s="551" t="n">
        <v>45748</v>
      </c>
      <c r="E4593" t="n">
        <v>20661</v>
      </c>
      <c r="F4593" t="inlineStr">
        <is>
          <t>LEITE CONDENSADO MOCA C/395G UN</t>
        </is>
      </c>
      <c r="G4593" t="n">
        <v>2110</v>
      </c>
      <c r="H4593" t="n">
        <v>15</v>
      </c>
      <c r="I4593" t="inlineStr">
        <is>
          <t>UN</t>
        </is>
      </c>
      <c r="J4593" t="inlineStr">
        <is>
          <t>ALIMENTOS</t>
        </is>
      </c>
      <c r="K4593" t="inlineStr">
        <is>
          <t>03/2025</t>
        </is>
      </c>
      <c r="L4593" t="n">
        <v>8.99</v>
      </c>
      <c r="M4593" s="551" t="n">
        <v>45735</v>
      </c>
      <c r="N4593" t="n">
        <v>8.99</v>
      </c>
      <c r="O4593" t="n">
        <v>8.99</v>
      </c>
      <c r="P4593" t="n">
        <v>134.85</v>
      </c>
    </row>
    <row r="4594">
      <c r="A4594" t="n">
        <v>28797</v>
      </c>
      <c r="B4594" t="n">
        <v>122</v>
      </c>
      <c r="C4594" t="inlineStr">
        <is>
          <t>Arcos</t>
        </is>
      </c>
      <c r="D4594" s="551" t="n">
        <v>45748</v>
      </c>
      <c r="E4594" t="n">
        <v>21098</v>
      </c>
      <c r="F4594" t="inlineStr">
        <is>
          <t>ACUCAR MASCAVO UNIAO C/1KG</t>
        </is>
      </c>
      <c r="G4594" t="n">
        <v>1987</v>
      </c>
      <c r="H4594" t="n">
        <v>10</v>
      </c>
      <c r="I4594" t="inlineStr">
        <is>
          <t>PC</t>
        </is>
      </c>
      <c r="J4594" t="inlineStr">
        <is>
          <t>ALIMENTOS</t>
        </is>
      </c>
      <c r="K4594" t="inlineStr">
        <is>
          <t>03/2025</t>
        </is>
      </c>
      <c r="L4594" t="n">
        <v>13.08</v>
      </c>
      <c r="M4594" s="551" t="n">
        <v>45735</v>
      </c>
      <c r="N4594" t="n">
        <v>17.21</v>
      </c>
      <c r="O4594" t="n">
        <v>17.03</v>
      </c>
      <c r="P4594" t="n">
        <v>130.8</v>
      </c>
    </row>
    <row r="4595">
      <c r="A4595" t="n">
        <v>28804</v>
      </c>
      <c r="B4595" t="n">
        <v>122</v>
      </c>
      <c r="C4595" t="inlineStr">
        <is>
          <t>Arcos</t>
        </is>
      </c>
      <c r="D4595" s="551" t="n">
        <v>45748</v>
      </c>
      <c r="E4595" t="n">
        <v>24046</v>
      </c>
      <c r="F4595" t="inlineStr">
        <is>
          <t>ANIS ESTRELADO KG</t>
        </is>
      </c>
      <c r="G4595" t="n">
        <v>2315</v>
      </c>
      <c r="H4595" t="n">
        <v>1</v>
      </c>
      <c r="I4595" t="inlineStr">
        <is>
          <t>KG</t>
        </is>
      </c>
      <c r="J4595" t="inlineStr">
        <is>
          <t>ALIMENTOS</t>
        </is>
      </c>
      <c r="K4595" t="inlineStr">
        <is>
          <t>03/2025</t>
        </is>
      </c>
      <c r="L4595" t="n">
        <v>0</v>
      </c>
      <c r="M4595" s="551" t="n">
        <v>-693593</v>
      </c>
      <c r="N4595" t="n">
        <v>0</v>
      </c>
      <c r="O4595" t="n">
        <v>75</v>
      </c>
      <c r="P4595" t="n">
        <v>129.22</v>
      </c>
    </row>
    <row r="4596">
      <c r="A4596" t="n">
        <v>28862</v>
      </c>
      <c r="B4596" t="n">
        <v>122</v>
      </c>
      <c r="C4596" t="inlineStr">
        <is>
          <t>Arcos</t>
        </is>
      </c>
      <c r="D4596" s="551" t="n">
        <v>45748</v>
      </c>
      <c r="E4596" t="n">
        <v>19965</v>
      </c>
      <c r="F4596" t="inlineStr">
        <is>
          <t>MOSTARDA AMARELA HEINZ C/255G UN</t>
        </is>
      </c>
      <c r="G4596" t="n">
        <v>2356</v>
      </c>
      <c r="H4596" t="n">
        <v>9</v>
      </c>
      <c r="I4596" t="inlineStr">
        <is>
          <t>UN</t>
        </is>
      </c>
      <c r="J4596" t="inlineStr">
        <is>
          <t>ALIMENTOS</t>
        </is>
      </c>
      <c r="K4596" t="inlineStr">
        <is>
          <t>03/2025</t>
        </is>
      </c>
      <c r="L4596" t="n">
        <v>14.02</v>
      </c>
      <c r="M4596" s="551" t="n">
        <v>45747</v>
      </c>
      <c r="N4596" t="n">
        <v>13.71</v>
      </c>
      <c r="O4596" t="n">
        <v>13.71</v>
      </c>
      <c r="P4596" t="n">
        <v>126.18</v>
      </c>
    </row>
    <row r="4597">
      <c r="A4597" t="n">
        <v>28840</v>
      </c>
      <c r="B4597" t="n">
        <v>122</v>
      </c>
      <c r="C4597" t="inlineStr">
        <is>
          <t>Arcos</t>
        </is>
      </c>
      <c r="D4597" s="551" t="n">
        <v>45748</v>
      </c>
      <c r="E4597" t="n">
        <v>20241</v>
      </c>
      <c r="F4597" t="inlineStr">
        <is>
          <t>FEIJAO CARIOCA CAMIL 2KG</t>
        </is>
      </c>
      <c r="G4597" t="n">
        <v>2242</v>
      </c>
      <c r="H4597" t="n">
        <v>9</v>
      </c>
      <c r="I4597" t="inlineStr">
        <is>
          <t>UN</t>
        </is>
      </c>
      <c r="J4597" t="inlineStr">
        <is>
          <t>ALIMENTOS</t>
        </is>
      </c>
      <c r="K4597" t="inlineStr">
        <is>
          <t>03/2025</t>
        </is>
      </c>
      <c r="L4597" t="n">
        <v>0</v>
      </c>
      <c r="M4597" s="551" t="n">
        <v>45678</v>
      </c>
      <c r="N4597" t="n">
        <v>14</v>
      </c>
      <c r="O4597" t="n">
        <v>14</v>
      </c>
      <c r="P4597" t="n">
        <v>126</v>
      </c>
    </row>
    <row r="4598">
      <c r="A4598" t="n">
        <v>28970</v>
      </c>
      <c r="B4598" t="n">
        <v>122</v>
      </c>
      <c r="C4598" t="inlineStr">
        <is>
          <t>Arcos</t>
        </is>
      </c>
      <c r="D4598" s="551" t="n">
        <v>45748</v>
      </c>
      <c r="E4598" t="n">
        <v>18542</v>
      </c>
      <c r="F4598" t="inlineStr">
        <is>
          <t>APERITIVO CYNAR 70 PROOF 1L</t>
        </is>
      </c>
      <c r="G4598" t="n">
        <v>3136</v>
      </c>
      <c r="H4598" t="n">
        <v>1.25</v>
      </c>
      <c r="I4598" t="inlineStr">
        <is>
          <t>GR</t>
        </is>
      </c>
      <c r="J4598" t="inlineStr">
        <is>
          <t>BEBIDAS</t>
        </is>
      </c>
      <c r="K4598" t="inlineStr">
        <is>
          <t>03/2025</t>
        </is>
      </c>
      <c r="L4598" t="n">
        <v>0</v>
      </c>
      <c r="M4598" s="551" t="n">
        <v>-693593</v>
      </c>
      <c r="N4598" t="n">
        <v>0</v>
      </c>
      <c r="O4598" t="n">
        <v>99</v>
      </c>
      <c r="P4598" t="n">
        <v>123.75</v>
      </c>
    </row>
    <row r="4599">
      <c r="A4599" t="n">
        <v>28870</v>
      </c>
      <c r="B4599" t="n">
        <v>122</v>
      </c>
      <c r="C4599" t="inlineStr">
        <is>
          <t>Arcos</t>
        </is>
      </c>
      <c r="D4599" s="551" t="n">
        <v>45748</v>
      </c>
      <c r="E4599" t="n">
        <v>20332</v>
      </c>
      <c r="F4599" t="inlineStr">
        <is>
          <t>SAGU DE MANDIOCA YOKI C/500G</t>
        </is>
      </c>
      <c r="G4599" t="n">
        <v>2208</v>
      </c>
      <c r="H4599" t="n">
        <v>10</v>
      </c>
      <c r="I4599" t="inlineStr">
        <is>
          <t>PC</t>
        </is>
      </c>
      <c r="J4599" t="inlineStr">
        <is>
          <t>ALIMENTOS</t>
        </is>
      </c>
      <c r="K4599" t="inlineStr">
        <is>
          <t>03/2025</t>
        </is>
      </c>
      <c r="L4599" t="n">
        <v>12.34</v>
      </c>
      <c r="M4599" s="551" t="n">
        <v>45742</v>
      </c>
      <c r="N4599" t="n">
        <v>12.2</v>
      </c>
      <c r="O4599" t="n">
        <v>12.2</v>
      </c>
      <c r="P4599" t="n">
        <v>123.4</v>
      </c>
    </row>
    <row r="4600">
      <c r="A4600" t="n">
        <v>28850</v>
      </c>
      <c r="B4600" t="n">
        <v>122</v>
      </c>
      <c r="C4600" t="inlineStr">
        <is>
          <t>Arcos</t>
        </is>
      </c>
      <c r="D4600" s="551" t="n">
        <v>45748</v>
      </c>
      <c r="E4600" t="n">
        <v>24331</v>
      </c>
      <c r="F4600" t="inlineStr">
        <is>
          <t>LINGUICA CALABRESA KG</t>
        </is>
      </c>
      <c r="G4600" t="n">
        <v>2146</v>
      </c>
      <c r="H4600" t="n">
        <v>5</v>
      </c>
      <c r="I4600" t="inlineStr">
        <is>
          <t>KG</t>
        </is>
      </c>
      <c r="J4600" t="inlineStr">
        <is>
          <t>ALIMENTOS</t>
        </is>
      </c>
      <c r="K4600" t="inlineStr">
        <is>
          <t>03/2025</t>
        </is>
      </c>
      <c r="L4600" t="n">
        <v>24.5</v>
      </c>
      <c r="M4600" s="551" t="n">
        <v>45734</v>
      </c>
      <c r="N4600" t="n">
        <v>24.5</v>
      </c>
      <c r="O4600" t="n">
        <v>19.99</v>
      </c>
      <c r="P4600" t="n">
        <v>122.5</v>
      </c>
    </row>
    <row r="4601">
      <c r="A4601" t="n">
        <v>28990</v>
      </c>
      <c r="B4601" t="n">
        <v>122</v>
      </c>
      <c r="C4601" t="inlineStr">
        <is>
          <t>Arcos</t>
        </is>
      </c>
      <c r="D4601" s="551" t="n">
        <v>45748</v>
      </c>
      <c r="E4601" t="n">
        <v>18360</v>
      </c>
      <c r="F4601" t="inlineStr">
        <is>
          <t>GIN STAR OF BOMBAY 750ML</t>
        </is>
      </c>
      <c r="G4601" t="n">
        <v>3277</v>
      </c>
      <c r="H4601" t="n">
        <v>0.7</v>
      </c>
      <c r="I4601" t="inlineStr">
        <is>
          <t>UN</t>
        </is>
      </c>
      <c r="J4601" t="inlineStr">
        <is>
          <t>BEBIDAS</t>
        </is>
      </c>
      <c r="K4601" t="inlineStr">
        <is>
          <t>03/2025</t>
        </is>
      </c>
      <c r="L4601" t="n">
        <v>0</v>
      </c>
      <c r="M4601" s="551" t="n">
        <v>-693593</v>
      </c>
      <c r="N4601" t="n">
        <v>0</v>
      </c>
      <c r="O4601" t="n">
        <v>0</v>
      </c>
      <c r="P4601" t="n">
        <v>120.26</v>
      </c>
    </row>
    <row r="4602">
      <c r="A4602" t="n">
        <v>28843</v>
      </c>
      <c r="B4602" t="n">
        <v>122</v>
      </c>
      <c r="C4602" t="inlineStr">
        <is>
          <t>Arcos</t>
        </is>
      </c>
      <c r="D4602" s="551" t="n">
        <v>45748</v>
      </c>
      <c r="E4602" t="n">
        <v>25282</v>
      </c>
      <c r="F4602" t="inlineStr">
        <is>
          <t>FRUTOSE CRISTAL KG</t>
        </is>
      </c>
      <c r="G4602" t="n">
        <v>5982</v>
      </c>
      <c r="H4602" t="n">
        <v>3</v>
      </c>
      <c r="I4602" t="inlineStr">
        <is>
          <t>KG</t>
        </is>
      </c>
      <c r="J4602" t="inlineStr">
        <is>
          <t>ALIMENTOS</t>
        </is>
      </c>
      <c r="K4602" t="inlineStr">
        <is>
          <t>03/2025</t>
        </is>
      </c>
      <c r="L4602" t="n">
        <v>39</v>
      </c>
      <c r="M4602" s="551" t="n">
        <v>45747</v>
      </c>
      <c r="N4602" t="n">
        <v>39</v>
      </c>
      <c r="O4602" t="n">
        <v>39</v>
      </c>
      <c r="P4602" t="n">
        <v>117</v>
      </c>
    </row>
    <row r="4603">
      <c r="A4603" t="n">
        <v>28910</v>
      </c>
      <c r="B4603" t="n">
        <v>122</v>
      </c>
      <c r="C4603" t="inlineStr">
        <is>
          <t>Arcos</t>
        </is>
      </c>
      <c r="D4603" s="551" t="n">
        <v>45748</v>
      </c>
      <c r="E4603" t="n">
        <v>24394</v>
      </c>
      <c r="F4603" t="inlineStr">
        <is>
          <t>OVO BRANCO UN</t>
        </is>
      </c>
      <c r="G4603" t="n">
        <v>2753</v>
      </c>
      <c r="H4603" t="n">
        <v>120</v>
      </c>
      <c r="I4603" t="inlineStr">
        <is>
          <t>UN</t>
        </is>
      </c>
      <c r="J4603" t="inlineStr">
        <is>
          <t>ALIMENTOS</t>
        </is>
      </c>
      <c r="K4603" t="inlineStr">
        <is>
          <t>03/2025</t>
        </is>
      </c>
      <c r="L4603" t="n">
        <v>0.95</v>
      </c>
      <c r="M4603" s="551" t="n">
        <v>45743</v>
      </c>
      <c r="N4603" t="n">
        <v>0.9</v>
      </c>
      <c r="O4603" t="n">
        <v>0.91</v>
      </c>
      <c r="P4603" t="n">
        <v>114</v>
      </c>
    </row>
    <row r="4604">
      <c r="A4604" t="n">
        <v>28988</v>
      </c>
      <c r="B4604" t="n">
        <v>122</v>
      </c>
      <c r="C4604" t="inlineStr">
        <is>
          <t>Arcos</t>
        </is>
      </c>
      <c r="D4604" s="551" t="n">
        <v>45748</v>
      </c>
      <c r="E4604" t="n">
        <v>18364</v>
      </c>
      <c r="F4604" t="inlineStr">
        <is>
          <t>GIN PLYMOUTH 750ML</t>
        </is>
      </c>
      <c r="G4604" t="n">
        <v>3274</v>
      </c>
      <c r="H4604" t="n">
        <v>1</v>
      </c>
      <c r="I4604" t="inlineStr">
        <is>
          <t>UN</t>
        </is>
      </c>
      <c r="J4604" t="inlineStr">
        <is>
          <t>BEBIDAS</t>
        </is>
      </c>
      <c r="K4604" t="inlineStr">
        <is>
          <t>03/2025</t>
        </is>
      </c>
      <c r="L4604" t="n">
        <v>0</v>
      </c>
      <c r="M4604" s="551" t="n">
        <v>-693593</v>
      </c>
      <c r="N4604" t="n">
        <v>0</v>
      </c>
      <c r="O4604" t="n">
        <v>0</v>
      </c>
      <c r="P4604" t="n">
        <v>112.33</v>
      </c>
    </row>
    <row r="4605">
      <c r="A4605" t="n">
        <v>28815</v>
      </c>
      <c r="B4605" t="n">
        <v>122</v>
      </c>
      <c r="C4605" t="inlineStr">
        <is>
          <t>Arcos</t>
        </is>
      </c>
      <c r="D4605" s="551" t="n">
        <v>45748</v>
      </c>
      <c r="E4605" t="n">
        <v>21073</v>
      </c>
      <c r="F4605" t="inlineStr">
        <is>
          <t>CALDA DE AGAVE AZUL JASMINE ORGANICO 330ML UN</t>
        </is>
      </c>
      <c r="G4605" t="n">
        <v>1994</v>
      </c>
      <c r="H4605" t="n">
        <v>2</v>
      </c>
      <c r="I4605" t="inlineStr">
        <is>
          <t>UN</t>
        </is>
      </c>
      <c r="J4605" t="inlineStr">
        <is>
          <t>ALIMENTOS</t>
        </is>
      </c>
      <c r="K4605" t="inlineStr">
        <is>
          <t>03/2025</t>
        </is>
      </c>
      <c r="L4605" t="n">
        <v>0</v>
      </c>
      <c r="M4605" s="551" t="n">
        <v>45699</v>
      </c>
      <c r="N4605" t="n">
        <v>55</v>
      </c>
      <c r="O4605" t="n">
        <v>59.8</v>
      </c>
      <c r="P4605" t="n">
        <v>110</v>
      </c>
    </row>
    <row r="4606">
      <c r="A4606" t="n">
        <v>28821</v>
      </c>
      <c r="B4606" t="n">
        <v>122</v>
      </c>
      <c r="C4606" t="inlineStr">
        <is>
          <t>Arcos</t>
        </is>
      </c>
      <c r="D4606" s="551" t="n">
        <v>45748</v>
      </c>
      <c r="E4606" t="n">
        <v>20054</v>
      </c>
      <c r="F4606" t="inlineStr">
        <is>
          <t>CATCHUP HEINZ 397G UN</t>
        </is>
      </c>
      <c r="G4606" t="n">
        <v>2325</v>
      </c>
      <c r="H4606" t="n">
        <v>10</v>
      </c>
      <c r="I4606" t="inlineStr">
        <is>
          <t>UN</t>
        </is>
      </c>
      <c r="J4606" t="inlineStr">
        <is>
          <t>ALIMENTOS</t>
        </is>
      </c>
      <c r="K4606" t="inlineStr">
        <is>
          <t>03/2025</t>
        </is>
      </c>
      <c r="L4606" t="n">
        <v>10.98</v>
      </c>
      <c r="M4606" s="551" t="n">
        <v>45735</v>
      </c>
      <c r="N4606" t="n">
        <v>10.98</v>
      </c>
      <c r="O4606" t="n">
        <v>10.98</v>
      </c>
      <c r="P4606" t="n">
        <v>109.8</v>
      </c>
    </row>
    <row r="4607">
      <c r="A4607" t="n">
        <v>28928</v>
      </c>
      <c r="B4607" t="n">
        <v>122</v>
      </c>
      <c r="C4607" t="inlineStr">
        <is>
          <t>Arcos</t>
        </is>
      </c>
      <c r="D4607" s="551" t="n">
        <v>45748</v>
      </c>
      <c r="E4607" t="n">
        <v>25416</v>
      </c>
      <c r="F4607" t="inlineStr">
        <is>
          <t>LEITE DE AVEIA NUDE C/1L UN</t>
        </is>
      </c>
      <c r="G4607" t="n">
        <v>6098</v>
      </c>
      <c r="H4607" t="n">
        <v>11</v>
      </c>
      <c r="I4607" t="inlineStr">
        <is>
          <t>UN</t>
        </is>
      </c>
      <c r="J4607" t="inlineStr">
        <is>
          <t>ALIMENTOS</t>
        </is>
      </c>
      <c r="K4607" t="inlineStr">
        <is>
          <t>03/2025</t>
        </is>
      </c>
      <c r="L4607" t="n">
        <v>0</v>
      </c>
      <c r="M4607" s="551" t="n">
        <v>45617</v>
      </c>
      <c r="N4607" t="n">
        <v>9.9</v>
      </c>
      <c r="O4607" t="n">
        <v>9.9</v>
      </c>
      <c r="P4607" t="n">
        <v>108.9</v>
      </c>
    </row>
    <row r="4608">
      <c r="A4608" t="n">
        <v>29006</v>
      </c>
      <c r="B4608" t="n">
        <v>122</v>
      </c>
      <c r="C4608" t="inlineStr">
        <is>
          <t>Arcos</t>
        </is>
      </c>
      <c r="D4608" s="551" t="n">
        <v>45748</v>
      </c>
      <c r="E4608" t="n">
        <v>18308</v>
      </c>
      <c r="F4608" t="inlineStr">
        <is>
          <t>LICOR LUXARDO BITTER BIANCO 750ML</t>
        </is>
      </c>
      <c r="G4608" t="n">
        <v>3325</v>
      </c>
      <c r="H4608" t="n">
        <v>1.9</v>
      </c>
      <c r="I4608" t="inlineStr">
        <is>
          <t>UN</t>
        </is>
      </c>
      <c r="J4608" t="inlineStr">
        <is>
          <t>BEBIDAS</t>
        </is>
      </c>
      <c r="K4608" t="inlineStr">
        <is>
          <t>03/2025</t>
        </is>
      </c>
      <c r="L4608" t="n">
        <v>0</v>
      </c>
      <c r="M4608" s="551" t="n">
        <v>-693593</v>
      </c>
      <c r="N4608" t="n">
        <v>0</v>
      </c>
      <c r="O4608" t="n">
        <v>0</v>
      </c>
      <c r="P4608" t="n">
        <v>108.3</v>
      </c>
    </row>
    <row r="4609">
      <c r="A4609" t="n">
        <v>28952</v>
      </c>
      <c r="B4609" t="n">
        <v>122</v>
      </c>
      <c r="C4609" t="inlineStr">
        <is>
          <t>Arcos</t>
        </is>
      </c>
      <c r="D4609" s="551" t="n">
        <v>45748</v>
      </c>
      <c r="E4609" t="n">
        <v>18694</v>
      </c>
      <c r="F4609" t="inlineStr">
        <is>
          <t>BISTECA DO LOMBO SUINA RESFRIADA KG</t>
        </is>
      </c>
      <c r="G4609" t="n">
        <v>3035</v>
      </c>
      <c r="H4609" t="n">
        <v>5.28</v>
      </c>
      <c r="I4609" t="inlineStr">
        <is>
          <t>KG</t>
        </is>
      </c>
      <c r="J4609" t="inlineStr">
        <is>
          <t>ALIMENTOS</t>
        </is>
      </c>
      <c r="K4609" t="inlineStr">
        <is>
          <t>03/2025</t>
        </is>
      </c>
      <c r="L4609" t="n">
        <v>19.8</v>
      </c>
      <c r="M4609" s="551" t="n">
        <v>45734</v>
      </c>
      <c r="N4609" t="n">
        <v>19.8</v>
      </c>
      <c r="O4609" t="n">
        <v>19.8</v>
      </c>
      <c r="P4609" t="n">
        <v>104.54</v>
      </c>
    </row>
    <row r="4610">
      <c r="A4610" t="n">
        <v>28852</v>
      </c>
      <c r="B4610" t="n">
        <v>122</v>
      </c>
      <c r="C4610" t="inlineStr">
        <is>
          <t>Arcos</t>
        </is>
      </c>
      <c r="D4610" s="551" t="n">
        <v>45748</v>
      </c>
      <c r="E4610" t="n">
        <v>20136</v>
      </c>
      <c r="F4610" t="inlineStr">
        <is>
          <t>MACARRAO ESPAGUETE C/ OVOS ADRIA C/500G</t>
        </is>
      </c>
      <c r="G4610" t="n">
        <v>2284</v>
      </c>
      <c r="H4610" t="n">
        <v>20</v>
      </c>
      <c r="I4610" t="inlineStr">
        <is>
          <t>PC</t>
        </is>
      </c>
      <c r="J4610" t="inlineStr">
        <is>
          <t>ALIMENTOS</t>
        </is>
      </c>
      <c r="K4610" t="inlineStr">
        <is>
          <t>03/2025</t>
        </is>
      </c>
      <c r="L4610" t="n">
        <v>4.98</v>
      </c>
      <c r="M4610" s="551" t="n">
        <v>45740</v>
      </c>
      <c r="N4610" t="n">
        <v>3.69</v>
      </c>
      <c r="O4610" t="n">
        <v>3.69</v>
      </c>
      <c r="P4610" t="n">
        <v>99.59999999999999</v>
      </c>
    </row>
    <row r="4611">
      <c r="A4611" t="n">
        <v>28868</v>
      </c>
      <c r="B4611" t="n">
        <v>122</v>
      </c>
      <c r="C4611" t="inlineStr">
        <is>
          <t>Arcos</t>
        </is>
      </c>
      <c r="D4611" s="551" t="n">
        <v>45748</v>
      </c>
      <c r="E4611" t="n">
        <v>24420</v>
      </c>
      <c r="F4611" t="inlineStr">
        <is>
          <t>POLVILHO DOCE KG</t>
        </is>
      </c>
      <c r="G4611" t="n">
        <v>2207</v>
      </c>
      <c r="H4611" t="n">
        <v>9</v>
      </c>
      <c r="I4611" t="inlineStr">
        <is>
          <t>KG</t>
        </is>
      </c>
      <c r="J4611" t="inlineStr">
        <is>
          <t>ALIMENTOS</t>
        </is>
      </c>
      <c r="K4611" t="inlineStr">
        <is>
          <t>03/2025</t>
        </is>
      </c>
      <c r="L4611" t="n">
        <v>10.95</v>
      </c>
      <c r="M4611" s="551" t="n">
        <v>45740</v>
      </c>
      <c r="N4611" t="n">
        <v>10.94</v>
      </c>
      <c r="O4611" t="n">
        <v>10.94</v>
      </c>
      <c r="P4611" t="n">
        <v>98.55</v>
      </c>
    </row>
    <row r="4612">
      <c r="A4612" t="n">
        <v>28869</v>
      </c>
      <c r="B4612" t="n">
        <v>122</v>
      </c>
      <c r="C4612" t="inlineStr">
        <is>
          <t>Arcos</t>
        </is>
      </c>
      <c r="D4612" s="551" t="n">
        <v>45748</v>
      </c>
      <c r="E4612" t="n">
        <v>20488</v>
      </c>
      <c r="F4612" t="inlineStr">
        <is>
          <t>PRESUNTO COZIDO MAGRO SADIA KG</t>
        </is>
      </c>
      <c r="G4612" t="n">
        <v>2157</v>
      </c>
      <c r="H4612" t="n">
        <v>3.5</v>
      </c>
      <c r="I4612" t="inlineStr">
        <is>
          <t>KG</t>
        </is>
      </c>
      <c r="J4612" t="inlineStr">
        <is>
          <t>ALIMENTOS</t>
        </is>
      </c>
      <c r="K4612" t="inlineStr">
        <is>
          <t>03/2025</t>
        </is>
      </c>
      <c r="L4612" t="n">
        <v>27.55</v>
      </c>
      <c r="M4612" s="551" t="n">
        <v>45742</v>
      </c>
      <c r="N4612" t="n">
        <v>27.75</v>
      </c>
      <c r="O4612" t="n">
        <v>27.75</v>
      </c>
      <c r="P4612" t="n">
        <v>96.42</v>
      </c>
    </row>
    <row r="4613">
      <c r="A4613" t="n">
        <v>29086</v>
      </c>
      <c r="B4613" t="n">
        <v>122</v>
      </c>
      <c r="C4613" t="inlineStr">
        <is>
          <t>Arcos</t>
        </is>
      </c>
      <c r="D4613" s="551" t="n">
        <v>45748</v>
      </c>
      <c r="E4613" t="n">
        <v>17716</v>
      </c>
      <c r="F4613" t="inlineStr">
        <is>
          <t>VINHO TINTO ALMADEN CABERNET SAUVIGNON 750ML</t>
        </is>
      </c>
      <c r="G4613" t="n">
        <v>3822</v>
      </c>
      <c r="H4613" t="n">
        <v>4</v>
      </c>
      <c r="I4613" t="inlineStr">
        <is>
          <t>GR</t>
        </is>
      </c>
      <c r="J4613" t="inlineStr">
        <is>
          <t>BEBIDAS</t>
        </is>
      </c>
      <c r="K4613" t="inlineStr">
        <is>
          <t>03/2025</t>
        </is>
      </c>
      <c r="L4613" t="n">
        <v>0</v>
      </c>
      <c r="M4613" s="551" t="n">
        <v>45693</v>
      </c>
      <c r="N4613" t="n">
        <v>23.8</v>
      </c>
      <c r="O4613" t="n">
        <v>23.8</v>
      </c>
      <c r="P4613" t="n">
        <v>95.2</v>
      </c>
    </row>
    <row r="4614">
      <c r="A4614" t="n">
        <v>28859</v>
      </c>
      <c r="B4614" t="n">
        <v>122</v>
      </c>
      <c r="C4614" t="inlineStr">
        <is>
          <t>Arcos</t>
        </is>
      </c>
      <c r="D4614" s="551" t="n">
        <v>45748</v>
      </c>
      <c r="E4614" t="n">
        <v>19979</v>
      </c>
      <c r="F4614" t="inlineStr">
        <is>
          <t>MOLHO DE PIMENTA TABASCO RED C/60ML</t>
        </is>
      </c>
      <c r="G4614" t="n">
        <v>2353</v>
      </c>
      <c r="H4614" t="n">
        <v>6</v>
      </c>
      <c r="I4614" t="inlineStr">
        <is>
          <t>FR</t>
        </is>
      </c>
      <c r="J4614" t="inlineStr">
        <is>
          <t>ALIMENTOS</t>
        </is>
      </c>
      <c r="K4614" t="inlineStr">
        <is>
          <t>03/2025</t>
        </is>
      </c>
      <c r="L4614" t="n">
        <v>14.98</v>
      </c>
      <c r="M4614" s="551" t="n">
        <v>45735</v>
      </c>
      <c r="N4614" t="n">
        <v>14.98</v>
      </c>
      <c r="O4614" t="n">
        <v>15.29</v>
      </c>
      <c r="P4614" t="n">
        <v>89.88</v>
      </c>
    </row>
    <row r="4615">
      <c r="A4615" t="n">
        <v>28867</v>
      </c>
      <c r="B4615" t="n">
        <v>122</v>
      </c>
      <c r="C4615" t="inlineStr">
        <is>
          <t>Arcos</t>
        </is>
      </c>
      <c r="D4615" s="551" t="n">
        <v>45748</v>
      </c>
      <c r="E4615" t="n">
        <v>20621</v>
      </c>
      <c r="F4615" t="inlineStr">
        <is>
          <t>PEPINO EM CONSERVA HEMMER C/300G</t>
        </is>
      </c>
      <c r="G4615" t="n">
        <v>2117</v>
      </c>
      <c r="H4615" t="n">
        <v>4</v>
      </c>
      <c r="I4615" t="inlineStr">
        <is>
          <t>PT</t>
        </is>
      </c>
      <c r="J4615" t="inlineStr">
        <is>
          <t>ALIMENTOS</t>
        </is>
      </c>
      <c r="K4615" t="inlineStr">
        <is>
          <t>03/2025</t>
        </is>
      </c>
      <c r="L4615" t="n">
        <v>22.37</v>
      </c>
      <c r="M4615" s="551" t="n">
        <v>45741</v>
      </c>
      <c r="N4615" t="n">
        <v>22.24</v>
      </c>
      <c r="O4615" t="n">
        <v>22.24</v>
      </c>
      <c r="P4615" t="n">
        <v>89.48</v>
      </c>
    </row>
    <row r="4616">
      <c r="A4616" t="n">
        <v>28841</v>
      </c>
      <c r="B4616" t="n">
        <v>122</v>
      </c>
      <c r="C4616" t="inlineStr">
        <is>
          <t>Arcos</t>
        </is>
      </c>
      <c r="D4616" s="551" t="n">
        <v>45748</v>
      </c>
      <c r="E4616" t="n">
        <v>20227</v>
      </c>
      <c r="F4616" t="inlineStr">
        <is>
          <t>FEIJAO PRETO CAMIL C/2KG</t>
        </is>
      </c>
      <c r="G4616" t="n">
        <v>2248</v>
      </c>
      <c r="H4616" t="n">
        <v>7</v>
      </c>
      <c r="I4616" t="inlineStr">
        <is>
          <t>PC</t>
        </is>
      </c>
      <c r="J4616" t="inlineStr">
        <is>
          <t>ALIMENTOS</t>
        </is>
      </c>
      <c r="K4616" t="inlineStr">
        <is>
          <t>03/2025</t>
        </is>
      </c>
      <c r="L4616" t="n">
        <v>12.78</v>
      </c>
      <c r="M4616" s="551" t="n">
        <v>45734</v>
      </c>
      <c r="N4616" t="n">
        <v>12.78</v>
      </c>
      <c r="O4616" t="n">
        <v>12.33</v>
      </c>
      <c r="P4616" t="n">
        <v>89.45999999999999</v>
      </c>
    </row>
    <row r="4617">
      <c r="A4617" t="n">
        <v>28905</v>
      </c>
      <c r="B4617" t="n">
        <v>122</v>
      </c>
      <c r="C4617" t="inlineStr">
        <is>
          <t>Arcos</t>
        </is>
      </c>
      <c r="D4617" s="551" t="n">
        <v>45748</v>
      </c>
      <c r="E4617" t="n">
        <v>19756</v>
      </c>
      <c r="F4617" t="inlineStr">
        <is>
          <t>LARANJA PERA KG</t>
        </is>
      </c>
      <c r="G4617" t="n">
        <v>2497</v>
      </c>
      <c r="H4617" t="n">
        <v>20</v>
      </c>
      <c r="I4617" t="inlineStr">
        <is>
          <t>KG</t>
        </is>
      </c>
      <c r="J4617" t="inlineStr">
        <is>
          <t>ALIMENTOS</t>
        </is>
      </c>
      <c r="K4617" t="inlineStr">
        <is>
          <t>03/2025</t>
        </is>
      </c>
      <c r="L4617" t="n">
        <v>4.41</v>
      </c>
      <c r="M4617" s="551" t="n">
        <v>45744</v>
      </c>
      <c r="N4617" t="n">
        <v>5</v>
      </c>
      <c r="O4617" t="n">
        <v>4.94</v>
      </c>
      <c r="P4617" t="n">
        <v>88.2</v>
      </c>
    </row>
    <row r="4618">
      <c r="A4618" t="n">
        <v>28788</v>
      </c>
      <c r="B4618" t="n">
        <v>122</v>
      </c>
      <c r="C4618" t="inlineStr">
        <is>
          <t>Arcos</t>
        </is>
      </c>
      <c r="D4618" s="551" t="n">
        <v>45748</v>
      </c>
      <c r="E4618" t="n">
        <v>24986</v>
      </c>
      <c r="F4618" t="inlineStr">
        <is>
          <t>SORVETE DE MARACUJA ARTE GELATE C/3,8KG</t>
        </is>
      </c>
      <c r="G4618" t="n">
        <v>5852</v>
      </c>
      <c r="H4618" t="n">
        <v>0.5</v>
      </c>
      <c r="I4618" t="inlineStr">
        <is>
          <t>PT</t>
        </is>
      </c>
      <c r="J4618" t="inlineStr">
        <is>
          <t>ALIMENTOS</t>
        </is>
      </c>
      <c r="K4618" t="inlineStr">
        <is>
          <t>03/2025</t>
        </is>
      </c>
      <c r="L4618" t="n">
        <v>171.6</v>
      </c>
      <c r="M4618" s="551" t="n">
        <v>45736</v>
      </c>
      <c r="N4618" t="n">
        <v>171.6</v>
      </c>
      <c r="O4618" t="n">
        <v>171.6</v>
      </c>
      <c r="P4618" t="n">
        <v>85.8</v>
      </c>
    </row>
    <row r="4619">
      <c r="A4619" t="n">
        <v>28801</v>
      </c>
      <c r="B4619" t="n">
        <v>122</v>
      </c>
      <c r="C4619" t="inlineStr">
        <is>
          <t>Arcos</t>
        </is>
      </c>
      <c r="D4619" s="551" t="n">
        <v>45748</v>
      </c>
      <c r="E4619" t="n">
        <v>20148</v>
      </c>
      <c r="F4619" t="inlineStr">
        <is>
          <t>ALCOOL DE CEREAIS CEREALCOOL 5L</t>
        </is>
      </c>
      <c r="G4619" t="n">
        <v>2283</v>
      </c>
      <c r="H4619" t="n">
        <v>1</v>
      </c>
      <c r="I4619" t="inlineStr">
        <is>
          <t>UN</t>
        </is>
      </c>
      <c r="J4619" t="inlineStr">
        <is>
          <t>ALIMENTOS</t>
        </is>
      </c>
      <c r="K4619" t="inlineStr">
        <is>
          <t>03/2025</t>
        </is>
      </c>
      <c r="L4619" t="n">
        <v>0</v>
      </c>
      <c r="M4619" s="551" t="n">
        <v>-693593</v>
      </c>
      <c r="N4619" t="n">
        <v>0</v>
      </c>
      <c r="O4619" t="n">
        <v>0</v>
      </c>
      <c r="P4619" t="n">
        <v>85</v>
      </c>
    </row>
    <row r="4620">
      <c r="A4620" t="n">
        <v>28908</v>
      </c>
      <c r="B4620" t="n">
        <v>122</v>
      </c>
      <c r="C4620" t="inlineStr">
        <is>
          <t>Arcos</t>
        </is>
      </c>
      <c r="D4620" s="551" t="n">
        <v>45748</v>
      </c>
      <c r="E4620" t="n">
        <v>19476</v>
      </c>
      <c r="F4620" t="inlineStr">
        <is>
          <t>MANJERICAO KG</t>
        </is>
      </c>
      <c r="G4620" t="n">
        <v>2729</v>
      </c>
      <c r="H4620" t="n">
        <v>1.8</v>
      </c>
      <c r="I4620" t="inlineStr">
        <is>
          <t>KG</t>
        </is>
      </c>
      <c r="J4620" t="inlineStr">
        <is>
          <t>ALIMENTOS</t>
        </is>
      </c>
      <c r="K4620" t="inlineStr">
        <is>
          <t>03/2025</t>
        </is>
      </c>
      <c r="L4620" t="n">
        <v>47.13</v>
      </c>
      <c r="M4620" s="551" t="n">
        <v>45745</v>
      </c>
      <c r="N4620" t="n">
        <v>54.26</v>
      </c>
      <c r="O4620" t="n">
        <v>45</v>
      </c>
      <c r="P4620" t="n">
        <v>84.83</v>
      </c>
    </row>
    <row r="4621">
      <c r="A4621" t="n">
        <v>28981</v>
      </c>
      <c r="B4621" t="n">
        <v>122</v>
      </c>
      <c r="C4621" t="inlineStr">
        <is>
          <t>Arcos</t>
        </is>
      </c>
      <c r="D4621" s="551" t="n">
        <v>45748</v>
      </c>
      <c r="E4621" t="n">
        <v>18395</v>
      </c>
      <c r="F4621" t="inlineStr">
        <is>
          <t>CONHAQUE DOMECQ 1L</t>
        </is>
      </c>
      <c r="G4621" t="n">
        <v>3245</v>
      </c>
      <c r="H4621" t="n">
        <v>3</v>
      </c>
      <c r="I4621" t="inlineStr">
        <is>
          <t>GR</t>
        </is>
      </c>
      <c r="J4621" t="inlineStr">
        <is>
          <t>BEBIDAS</t>
        </is>
      </c>
      <c r="K4621" t="inlineStr">
        <is>
          <t>03/2025</t>
        </is>
      </c>
      <c r="L4621" t="n">
        <v>0</v>
      </c>
      <c r="M4621" s="551" t="n">
        <v>45699</v>
      </c>
      <c r="N4621" t="n">
        <v>28</v>
      </c>
      <c r="O4621" t="n">
        <v>33.9</v>
      </c>
      <c r="P4621" t="n">
        <v>84</v>
      </c>
    </row>
    <row r="4622">
      <c r="A4622" t="n">
        <v>28827</v>
      </c>
      <c r="B4622" t="n">
        <v>122</v>
      </c>
      <c r="C4622" t="inlineStr">
        <is>
          <t>Arcos</t>
        </is>
      </c>
      <c r="D4622" s="551" t="n">
        <v>45748</v>
      </c>
      <c r="E4622" t="n">
        <v>20257</v>
      </c>
      <c r="F4622" t="inlineStr">
        <is>
          <t>COCO RALADO FRESCO CONGELADO VITA COCO C/1KG</t>
        </is>
      </c>
      <c r="G4622" t="n">
        <v>2239</v>
      </c>
      <c r="H4622" t="n">
        <v>3</v>
      </c>
      <c r="I4622" t="inlineStr">
        <is>
          <t>PC</t>
        </is>
      </c>
      <c r="J4622" t="inlineStr">
        <is>
          <t>ALIMENTOS</t>
        </is>
      </c>
      <c r="K4622" t="inlineStr">
        <is>
          <t>03/2025</t>
        </is>
      </c>
      <c r="L4622" t="n">
        <v>26.62</v>
      </c>
      <c r="M4622" s="551" t="n">
        <v>45745</v>
      </c>
      <c r="N4622" t="n">
        <v>38</v>
      </c>
      <c r="O4622" t="n">
        <v>38</v>
      </c>
      <c r="P4622" t="n">
        <v>79.86</v>
      </c>
    </row>
    <row r="4623">
      <c r="A4623" t="n">
        <v>28873</v>
      </c>
      <c r="B4623" t="n">
        <v>122</v>
      </c>
      <c r="C4623" t="inlineStr">
        <is>
          <t>Arcos</t>
        </is>
      </c>
      <c r="D4623" s="551" t="n">
        <v>45748</v>
      </c>
      <c r="E4623" t="n">
        <v>19907</v>
      </c>
      <c r="F4623" t="inlineStr">
        <is>
          <t>SAL REFINADO CISNE 1KG</t>
        </is>
      </c>
      <c r="G4623" t="n">
        <v>2381</v>
      </c>
      <c r="H4623" t="n">
        <v>26</v>
      </c>
      <c r="I4623" t="inlineStr">
        <is>
          <t>UN</t>
        </is>
      </c>
      <c r="J4623" t="inlineStr">
        <is>
          <t>ALIMENTOS</t>
        </is>
      </c>
      <c r="K4623" t="inlineStr">
        <is>
          <t>03/2025</t>
        </is>
      </c>
      <c r="L4623" t="n">
        <v>0</v>
      </c>
      <c r="M4623" s="551" t="n">
        <v>45686</v>
      </c>
      <c r="N4623" t="n">
        <v>3.01</v>
      </c>
      <c r="O4623" t="n">
        <v>3.04</v>
      </c>
      <c r="P4623" t="n">
        <v>78.26000000000001</v>
      </c>
    </row>
    <row r="4624">
      <c r="A4624" t="n">
        <v>28913</v>
      </c>
      <c r="B4624" t="n">
        <v>122</v>
      </c>
      <c r="C4624" t="inlineStr">
        <is>
          <t>Arcos</t>
        </is>
      </c>
      <c r="D4624" s="551" t="n">
        <v>45748</v>
      </c>
      <c r="E4624" t="n">
        <v>19597</v>
      </c>
      <c r="F4624" t="inlineStr">
        <is>
          <t>PALMILTO PUPUNHA CORACAO KG</t>
        </is>
      </c>
      <c r="G4624" t="n">
        <v>2632</v>
      </c>
      <c r="H4624" t="n">
        <v>2</v>
      </c>
      <c r="I4624" t="inlineStr">
        <is>
          <t>KG</t>
        </is>
      </c>
      <c r="J4624" t="inlineStr">
        <is>
          <t>ALIMENTOS</t>
        </is>
      </c>
      <c r="K4624" t="inlineStr">
        <is>
          <t>03/2025</t>
        </is>
      </c>
      <c r="L4624" t="n">
        <v>39.02</v>
      </c>
      <c r="M4624" s="551" t="n">
        <v>45745</v>
      </c>
      <c r="N4624" t="n">
        <v>46.5</v>
      </c>
      <c r="O4624" t="n">
        <v>46.5</v>
      </c>
      <c r="P4624" t="n">
        <v>78.04000000000001</v>
      </c>
    </row>
    <row r="4625">
      <c r="A4625" t="n">
        <v>29029</v>
      </c>
      <c r="B4625" t="n">
        <v>122</v>
      </c>
      <c r="C4625" t="inlineStr">
        <is>
          <t>Arcos</t>
        </is>
      </c>
      <c r="D4625" s="551" t="n">
        <v>45748</v>
      </c>
      <c r="E4625" t="n">
        <v>18200</v>
      </c>
      <c r="F4625" t="inlineStr">
        <is>
          <t>VERMOUTH MARTINI ROSSO 750ML</t>
        </is>
      </c>
      <c r="G4625" t="n">
        <v>3426</v>
      </c>
      <c r="H4625" t="n">
        <v>2</v>
      </c>
      <c r="I4625" t="inlineStr">
        <is>
          <t>GR</t>
        </is>
      </c>
      <c r="J4625" t="inlineStr">
        <is>
          <t>BEBIDAS</t>
        </is>
      </c>
      <c r="K4625" t="inlineStr">
        <is>
          <t>03/2025</t>
        </is>
      </c>
      <c r="L4625" t="n">
        <v>0</v>
      </c>
      <c r="M4625" s="551" t="n">
        <v>45462</v>
      </c>
      <c r="N4625" t="n">
        <v>38.9</v>
      </c>
      <c r="O4625" t="n">
        <v>41.5</v>
      </c>
      <c r="P4625" t="n">
        <v>77.8</v>
      </c>
    </row>
    <row r="4626">
      <c r="A4626" t="n">
        <v>29092</v>
      </c>
      <c r="B4626" t="n">
        <v>122</v>
      </c>
      <c r="C4626" t="inlineStr">
        <is>
          <t>Arcos</t>
        </is>
      </c>
      <c r="D4626" s="551" t="n">
        <v>45748</v>
      </c>
      <c r="E4626" t="n">
        <v>18537</v>
      </c>
      <c r="F4626" t="inlineStr">
        <is>
          <t>APERITIVO LILLET BLANC 750ML</t>
        </is>
      </c>
      <c r="G4626" t="n">
        <v>3140</v>
      </c>
      <c r="H4626" t="n">
        <v>1</v>
      </c>
      <c r="I4626" t="inlineStr">
        <is>
          <t>GR</t>
        </is>
      </c>
      <c r="J4626" t="inlineStr">
        <is>
          <t>BEBIDAS</t>
        </is>
      </c>
      <c r="K4626" t="inlineStr">
        <is>
          <t>03/2025</t>
        </is>
      </c>
      <c r="L4626" t="n">
        <v>75.5</v>
      </c>
      <c r="M4626" s="551" t="n">
        <v>45734</v>
      </c>
      <c r="N4626" t="n">
        <v>75.5</v>
      </c>
      <c r="O4626" t="n">
        <v>75.5</v>
      </c>
      <c r="P4626" t="n">
        <v>75.5</v>
      </c>
    </row>
    <row r="4627">
      <c r="A4627" t="n">
        <v>28944</v>
      </c>
      <c r="B4627" t="n">
        <v>122</v>
      </c>
      <c r="C4627" t="inlineStr">
        <is>
          <t>Arcos</t>
        </is>
      </c>
      <c r="D4627" s="551" t="n">
        <v>45748</v>
      </c>
      <c r="E4627" t="n">
        <v>25171</v>
      </c>
      <c r="F4627" t="inlineStr">
        <is>
          <t>PAO CIABATTA 10CM</t>
        </is>
      </c>
      <c r="G4627" t="n">
        <v>2828</v>
      </c>
      <c r="H4627" t="n">
        <v>20</v>
      </c>
      <c r="I4627" t="inlineStr">
        <is>
          <t>UN</t>
        </is>
      </c>
      <c r="J4627" t="inlineStr">
        <is>
          <t>ALIMENTOS</t>
        </is>
      </c>
      <c r="K4627" t="inlineStr">
        <is>
          <t>03/2025</t>
        </is>
      </c>
      <c r="L4627" t="n">
        <v>3.75</v>
      </c>
      <c r="M4627" s="551" t="n">
        <v>45736</v>
      </c>
      <c r="N4627" t="n">
        <v>3.75</v>
      </c>
      <c r="O4627" t="n">
        <v>3.75</v>
      </c>
      <c r="P4627" t="n">
        <v>75</v>
      </c>
    </row>
    <row r="4628">
      <c r="A4628" t="n">
        <v>28792</v>
      </c>
      <c r="B4628" t="n">
        <v>122</v>
      </c>
      <c r="C4628" t="inlineStr">
        <is>
          <t>Arcos</t>
        </is>
      </c>
      <c r="D4628" s="551" t="n">
        <v>45748</v>
      </c>
      <c r="E4628" t="n">
        <v>21062</v>
      </c>
      <c r="F4628" t="inlineStr">
        <is>
          <t xml:space="preserve">ACETO BALSAM DI MODENA DISALERNO 500ML </t>
        </is>
      </c>
      <c r="G4628" t="n">
        <v>1997</v>
      </c>
      <c r="H4628" t="n">
        <v>5</v>
      </c>
      <c r="I4628" t="inlineStr">
        <is>
          <t>GR</t>
        </is>
      </c>
      <c r="J4628" t="inlineStr">
        <is>
          <t>ALIMENTOS</t>
        </is>
      </c>
      <c r="K4628" t="inlineStr">
        <is>
          <t>03/2025</t>
        </is>
      </c>
      <c r="L4628" t="n">
        <v>14.85</v>
      </c>
      <c r="M4628" s="551" t="n">
        <v>45734</v>
      </c>
      <c r="N4628" t="n">
        <v>14.85</v>
      </c>
      <c r="O4628" t="n">
        <v>14.85</v>
      </c>
      <c r="P4628" t="n">
        <v>74.25</v>
      </c>
    </row>
    <row r="4629">
      <c r="A4629" t="n">
        <v>29033</v>
      </c>
      <c r="B4629" t="n">
        <v>122</v>
      </c>
      <c r="C4629" t="inlineStr">
        <is>
          <t>Arcos</t>
        </is>
      </c>
      <c r="D4629" s="551" t="n">
        <v>45748</v>
      </c>
      <c r="E4629" t="n">
        <v>18184</v>
      </c>
      <c r="F4629" t="inlineStr">
        <is>
          <t>VODKA CIROC DE RED BERRY 750ML</t>
        </is>
      </c>
      <c r="G4629" t="n">
        <v>3439</v>
      </c>
      <c r="H4629" t="n">
        <v>0.9</v>
      </c>
      <c r="I4629" t="inlineStr">
        <is>
          <t>GR</t>
        </is>
      </c>
      <c r="J4629" t="inlineStr">
        <is>
          <t>BEBIDAS</t>
        </is>
      </c>
      <c r="K4629" t="inlineStr">
        <is>
          <t>03/2025</t>
        </is>
      </c>
      <c r="L4629" t="n">
        <v>0</v>
      </c>
      <c r="M4629" s="551" t="n">
        <v>-693593</v>
      </c>
      <c r="N4629" t="n">
        <v>0</v>
      </c>
      <c r="O4629" t="n">
        <v>162.9</v>
      </c>
      <c r="P4629" t="n">
        <v>71.76000000000001</v>
      </c>
    </row>
    <row r="4630">
      <c r="A4630" t="n">
        <v>29035</v>
      </c>
      <c r="B4630" t="n">
        <v>122</v>
      </c>
      <c r="C4630" t="inlineStr">
        <is>
          <t>Arcos</t>
        </is>
      </c>
      <c r="D4630" s="551" t="n">
        <v>45748</v>
      </c>
      <c r="E4630" t="n">
        <v>18180</v>
      </c>
      <c r="F4630" t="inlineStr">
        <is>
          <t>VODKA GREY GOOSE NATURAL 750ML</t>
        </is>
      </c>
      <c r="G4630" t="n">
        <v>3442</v>
      </c>
      <c r="H4630" t="n">
        <v>0.65</v>
      </c>
      <c r="I4630" t="inlineStr">
        <is>
          <t>GR</t>
        </is>
      </c>
      <c r="J4630" t="inlineStr">
        <is>
          <t>BEBIDAS</t>
        </is>
      </c>
      <c r="K4630" t="inlineStr">
        <is>
          <t>03/2025</t>
        </is>
      </c>
      <c r="L4630" t="n">
        <v>0</v>
      </c>
      <c r="M4630" s="551" t="n">
        <v>-693593</v>
      </c>
      <c r="N4630" t="n">
        <v>0</v>
      </c>
      <c r="O4630" t="n">
        <v>109.9</v>
      </c>
      <c r="P4630" t="n">
        <v>71.5</v>
      </c>
    </row>
    <row r="4631">
      <c r="A4631" t="n">
        <v>29039</v>
      </c>
      <c r="B4631" t="n">
        <v>122</v>
      </c>
      <c r="C4631" t="inlineStr">
        <is>
          <t>Arcos</t>
        </is>
      </c>
      <c r="D4631" s="551" t="n">
        <v>45748</v>
      </c>
      <c r="E4631" t="n">
        <v>18176</v>
      </c>
      <c r="F4631" t="inlineStr">
        <is>
          <t>VODKA KETEL ONE PEACH &amp; ORANGE 750ML</t>
        </is>
      </c>
      <c r="G4631" t="n">
        <v>3446</v>
      </c>
      <c r="H4631" t="n">
        <v>1</v>
      </c>
      <c r="I4631" t="inlineStr">
        <is>
          <t>GR</t>
        </is>
      </c>
      <c r="J4631" t="inlineStr">
        <is>
          <t>BEBIDAS</t>
        </is>
      </c>
      <c r="K4631" t="inlineStr">
        <is>
          <t>03/2025</t>
        </is>
      </c>
      <c r="L4631" t="n">
        <v>0</v>
      </c>
      <c r="M4631" s="551" t="n">
        <v>-693593</v>
      </c>
      <c r="N4631" t="n">
        <v>0</v>
      </c>
      <c r="O4631" t="n">
        <v>0</v>
      </c>
      <c r="P4631" t="n">
        <v>69</v>
      </c>
    </row>
    <row r="4632">
      <c r="A4632" t="n">
        <v>28893</v>
      </c>
      <c r="B4632" t="n">
        <v>122</v>
      </c>
      <c r="C4632" t="inlineStr">
        <is>
          <t>Arcos</t>
        </is>
      </c>
      <c r="D4632" s="551" t="n">
        <v>45748</v>
      </c>
      <c r="E4632" t="n">
        <v>19639</v>
      </c>
      <c r="F4632" t="inlineStr">
        <is>
          <t>BATATA COMUM KG</t>
        </is>
      </c>
      <c r="G4632" t="n">
        <v>2597</v>
      </c>
      <c r="H4632" t="n">
        <v>20</v>
      </c>
      <c r="I4632" t="inlineStr">
        <is>
          <t>KG</t>
        </is>
      </c>
      <c r="J4632" t="inlineStr">
        <is>
          <t>ALIMENTOS</t>
        </is>
      </c>
      <c r="K4632" t="inlineStr">
        <is>
          <t>03/2025</t>
        </is>
      </c>
      <c r="L4632" t="n">
        <v>3.44</v>
      </c>
      <c r="M4632" s="551" t="n">
        <v>45744</v>
      </c>
      <c r="N4632" t="n">
        <v>3.3</v>
      </c>
      <c r="O4632" t="n">
        <v>3.3</v>
      </c>
      <c r="P4632" t="n">
        <v>68.8</v>
      </c>
    </row>
    <row r="4633">
      <c r="A4633" t="n">
        <v>28837</v>
      </c>
      <c r="B4633" t="n">
        <v>122</v>
      </c>
      <c r="C4633" t="inlineStr">
        <is>
          <t>Arcos</t>
        </is>
      </c>
      <c r="D4633" s="551" t="n">
        <v>45748</v>
      </c>
      <c r="E4633" t="n">
        <v>20385</v>
      </c>
      <c r="F4633" t="inlineStr">
        <is>
          <t>FARINHA DE MILHO FLOCAO YOKI 500GR</t>
        </is>
      </c>
      <c r="G4633" t="n">
        <v>2195</v>
      </c>
      <c r="H4633" t="n">
        <v>16</v>
      </c>
      <c r="I4633" t="inlineStr">
        <is>
          <t>UN</t>
        </is>
      </c>
      <c r="J4633" t="inlineStr">
        <is>
          <t>ALIMENTOS</t>
        </is>
      </c>
      <c r="K4633" t="inlineStr">
        <is>
          <t>03/2025</t>
        </is>
      </c>
      <c r="L4633" t="n">
        <v>4.28</v>
      </c>
      <c r="M4633" s="551" t="n">
        <v>45740</v>
      </c>
      <c r="N4633" t="n">
        <v>5.62</v>
      </c>
      <c r="O4633" t="n">
        <v>5.62</v>
      </c>
      <c r="P4633" t="n">
        <v>68.48</v>
      </c>
    </row>
    <row r="4634">
      <c r="A4634" t="n">
        <v>29046</v>
      </c>
      <c r="B4634" t="n">
        <v>122</v>
      </c>
      <c r="C4634" t="inlineStr">
        <is>
          <t>Arcos</t>
        </is>
      </c>
      <c r="D4634" s="551" t="n">
        <v>45748</v>
      </c>
      <c r="E4634" t="n">
        <v>18147</v>
      </c>
      <c r="F4634" t="inlineStr">
        <is>
          <t>WHISKY CHIVAS REGAL 12 ANOS 750ML</t>
        </is>
      </c>
      <c r="G4634" t="n">
        <v>3471</v>
      </c>
      <c r="H4634" t="n">
        <v>0.6</v>
      </c>
      <c r="I4634" t="inlineStr">
        <is>
          <t>GR</t>
        </is>
      </c>
      <c r="J4634" t="inlineStr">
        <is>
          <t>BEBIDAS</t>
        </is>
      </c>
      <c r="K4634" t="inlineStr">
        <is>
          <t>03/2025</t>
        </is>
      </c>
      <c r="L4634" t="n">
        <v>0</v>
      </c>
      <c r="M4634" s="551" t="n">
        <v>-693593</v>
      </c>
      <c r="N4634" t="n">
        <v>0</v>
      </c>
      <c r="O4634" t="n">
        <v>113.9</v>
      </c>
      <c r="P4634" t="n">
        <v>68.34</v>
      </c>
    </row>
    <row r="4635">
      <c r="A4635" t="n">
        <v>28800</v>
      </c>
      <c r="B4635" t="n">
        <v>122</v>
      </c>
      <c r="C4635" t="inlineStr">
        <is>
          <t>Arcos</t>
        </is>
      </c>
      <c r="D4635" s="551" t="n">
        <v>45748</v>
      </c>
      <c r="E4635" t="n">
        <v>21079</v>
      </c>
      <c r="F4635" t="inlineStr">
        <is>
          <t>ADOCANTE SUCRALOSE SACHE LINEA 500X6GR</t>
        </is>
      </c>
      <c r="G4635" t="n">
        <v>1991</v>
      </c>
      <c r="H4635" t="n">
        <v>2</v>
      </c>
      <c r="I4635" t="inlineStr">
        <is>
          <t>UN</t>
        </is>
      </c>
      <c r="J4635" t="inlineStr">
        <is>
          <t>ALIMENTOS</t>
        </is>
      </c>
      <c r="K4635" t="inlineStr">
        <is>
          <t>03/2025</t>
        </is>
      </c>
      <c r="L4635" t="n">
        <v>33.13</v>
      </c>
      <c r="M4635" s="551" t="n">
        <v>45740</v>
      </c>
      <c r="N4635" t="n">
        <v>33.13</v>
      </c>
      <c r="O4635" t="n">
        <v>33.13</v>
      </c>
      <c r="P4635" t="n">
        <v>66.26000000000001</v>
      </c>
    </row>
    <row r="4636">
      <c r="A4636" t="n">
        <v>28999</v>
      </c>
      <c r="B4636" t="n">
        <v>122</v>
      </c>
      <c r="C4636" t="inlineStr">
        <is>
          <t>Arcos</t>
        </is>
      </c>
      <c r="D4636" s="551" t="n">
        <v>45748</v>
      </c>
      <c r="E4636" t="n">
        <v>18287</v>
      </c>
      <c r="F4636" t="inlineStr">
        <is>
          <t>LICOR DE CEREJA HEERING 700ML</t>
        </is>
      </c>
      <c r="G4636" t="n">
        <v>3341</v>
      </c>
      <c r="H4636" t="n">
        <v>0.35</v>
      </c>
      <c r="I4636" t="inlineStr">
        <is>
          <t>UN</t>
        </is>
      </c>
      <c r="J4636" t="inlineStr">
        <is>
          <t>BEBIDAS</t>
        </is>
      </c>
      <c r="K4636" t="inlineStr">
        <is>
          <t>03/2025</t>
        </is>
      </c>
      <c r="L4636" t="n">
        <v>0</v>
      </c>
      <c r="M4636" s="551" t="n">
        <v>-693593</v>
      </c>
      <c r="N4636" t="n">
        <v>0</v>
      </c>
      <c r="O4636" t="n">
        <v>0</v>
      </c>
      <c r="P4636" t="n">
        <v>66.08</v>
      </c>
    </row>
    <row r="4637">
      <c r="A4637" t="n">
        <v>28807</v>
      </c>
      <c r="B4637" t="n">
        <v>122</v>
      </c>
      <c r="C4637" t="inlineStr">
        <is>
          <t>Arcos</t>
        </is>
      </c>
      <c r="D4637" s="551" t="n">
        <v>45748</v>
      </c>
      <c r="E4637" t="n">
        <v>21060</v>
      </c>
      <c r="F4637" t="inlineStr">
        <is>
          <t>AZEITE DE DENDE CEPERA 900ML UN</t>
        </is>
      </c>
      <c r="G4637" t="n">
        <v>1998</v>
      </c>
      <c r="H4637" t="n">
        <v>3</v>
      </c>
      <c r="I4637" t="inlineStr">
        <is>
          <t>UN</t>
        </is>
      </c>
      <c r="J4637" t="inlineStr">
        <is>
          <t>ALIMENTOS</t>
        </is>
      </c>
      <c r="K4637" t="inlineStr">
        <is>
          <t>03/2025</t>
        </is>
      </c>
      <c r="L4637" t="n">
        <v>0</v>
      </c>
      <c r="M4637" s="551" t="n">
        <v>-693593</v>
      </c>
      <c r="N4637" t="n">
        <v>0</v>
      </c>
      <c r="O4637" t="n">
        <v>21.93</v>
      </c>
      <c r="P4637" t="n">
        <v>65.97</v>
      </c>
    </row>
    <row r="4638">
      <c r="A4638" t="n">
        <v>28848</v>
      </c>
      <c r="B4638" t="n">
        <v>122</v>
      </c>
      <c r="C4638" t="inlineStr">
        <is>
          <t>Arcos</t>
        </is>
      </c>
      <c r="D4638" s="551" t="n">
        <v>45748</v>
      </c>
      <c r="E4638" t="n">
        <v>25478</v>
      </c>
      <c r="F4638" t="inlineStr">
        <is>
          <t xml:space="preserve">LEITE INTEGRAL LEITISSIMO 1L </t>
        </is>
      </c>
      <c r="G4638" t="n">
        <v>6129</v>
      </c>
      <c r="H4638" t="n">
        <v>8</v>
      </c>
      <c r="I4638" t="inlineStr">
        <is>
          <t>UN</t>
        </is>
      </c>
      <c r="J4638" t="inlineStr">
        <is>
          <t>ALIMENTOS</t>
        </is>
      </c>
      <c r="K4638" t="inlineStr">
        <is>
          <t>03/2025</t>
        </is>
      </c>
      <c r="L4638" t="n">
        <v>0</v>
      </c>
      <c r="M4638" s="551" t="n">
        <v>45700</v>
      </c>
      <c r="N4638" t="n">
        <v>8.050000000000001</v>
      </c>
      <c r="O4638" t="n">
        <v>8.050000000000001</v>
      </c>
      <c r="P4638" t="n">
        <v>64.40000000000001</v>
      </c>
    </row>
    <row r="4639">
      <c r="A4639" t="n">
        <v>28964</v>
      </c>
      <c r="B4639" t="n">
        <v>122</v>
      </c>
      <c r="C4639" t="inlineStr">
        <is>
          <t>Arcos</t>
        </is>
      </c>
      <c r="D4639" s="551" t="n">
        <v>45748</v>
      </c>
      <c r="E4639" t="n">
        <v>18552</v>
      </c>
      <c r="F4639" t="inlineStr">
        <is>
          <t>APERITIVO ABSINTO HABITUE 720ML</t>
        </is>
      </c>
      <c r="G4639" t="n">
        <v>3128</v>
      </c>
      <c r="H4639" t="n">
        <v>2.2</v>
      </c>
      <c r="I4639" t="inlineStr">
        <is>
          <t>GR</t>
        </is>
      </c>
      <c r="J4639" t="inlineStr">
        <is>
          <t>BEBIDAS</t>
        </is>
      </c>
      <c r="K4639" t="inlineStr">
        <is>
          <t>03/2025</t>
        </is>
      </c>
      <c r="L4639" t="n">
        <v>0</v>
      </c>
      <c r="M4639" s="551" t="n">
        <v>-693593</v>
      </c>
      <c r="N4639" t="n">
        <v>0</v>
      </c>
      <c r="O4639" t="n">
        <v>0</v>
      </c>
      <c r="P4639" t="n">
        <v>64</v>
      </c>
    </row>
    <row r="4640">
      <c r="A4640" t="n">
        <v>29037</v>
      </c>
      <c r="B4640" t="n">
        <v>122</v>
      </c>
      <c r="C4640" t="inlineStr">
        <is>
          <t>Arcos</t>
        </is>
      </c>
      <c r="D4640" s="551" t="n">
        <v>45748</v>
      </c>
      <c r="E4640" t="n">
        <v>18178</v>
      </c>
      <c r="F4640" t="inlineStr">
        <is>
          <t>VODKA KETEL ONE CUCUMBER &amp; MINT 750ML</t>
        </is>
      </c>
      <c r="G4640" t="n">
        <v>3444</v>
      </c>
      <c r="H4640" t="n">
        <v>1</v>
      </c>
      <c r="I4640" t="inlineStr">
        <is>
          <t>GR</t>
        </is>
      </c>
      <c r="J4640" t="inlineStr">
        <is>
          <t>BEBIDAS</t>
        </is>
      </c>
      <c r="K4640" t="inlineStr">
        <is>
          <t>03/2025</t>
        </is>
      </c>
      <c r="L4640" t="n">
        <v>0</v>
      </c>
      <c r="M4640" s="551" t="n">
        <v>-693593</v>
      </c>
      <c r="N4640" t="n">
        <v>0</v>
      </c>
      <c r="O4640" t="n">
        <v>59.9</v>
      </c>
      <c r="P4640" t="n">
        <v>59.9</v>
      </c>
    </row>
    <row r="4641">
      <c r="A4641" t="n">
        <v>28811</v>
      </c>
      <c r="B4641" t="n">
        <v>122</v>
      </c>
      <c r="C4641" t="inlineStr">
        <is>
          <t>Arcos</t>
        </is>
      </c>
      <c r="D4641" s="551" t="n">
        <v>45748</v>
      </c>
      <c r="E4641" t="n">
        <v>24089</v>
      </c>
      <c r="F4641" t="inlineStr">
        <is>
          <t>BICARBONATO DE SODIO KG</t>
        </is>
      </c>
      <c r="G4641" t="n">
        <v>2316</v>
      </c>
      <c r="H4641" t="n">
        <v>7</v>
      </c>
      <c r="I4641" t="inlineStr">
        <is>
          <t>KG</t>
        </is>
      </c>
      <c r="J4641" t="inlineStr">
        <is>
          <t>ALIMENTOS</t>
        </is>
      </c>
      <c r="K4641" t="inlineStr">
        <is>
          <t>03/2025</t>
        </is>
      </c>
      <c r="L4641" t="n">
        <v>0</v>
      </c>
      <c r="M4641" s="551" t="n">
        <v>45531</v>
      </c>
      <c r="N4641" t="n">
        <v>8.5</v>
      </c>
      <c r="O4641" t="n">
        <v>8.5</v>
      </c>
      <c r="P4641" t="n">
        <v>59.5</v>
      </c>
    </row>
    <row r="4642">
      <c r="A4642" t="n">
        <v>28889</v>
      </c>
      <c r="B4642" t="n">
        <v>122</v>
      </c>
      <c r="C4642" t="inlineStr">
        <is>
          <t>Arcos</t>
        </is>
      </c>
      <c r="D4642" s="551" t="n">
        <v>45748</v>
      </c>
      <c r="E4642" t="n">
        <v>19784</v>
      </c>
      <c r="F4642" t="inlineStr">
        <is>
          <t>BANANA DA TERRA KG</t>
        </is>
      </c>
      <c r="G4642" t="n">
        <v>2474</v>
      </c>
      <c r="H4642" t="n">
        <v>7</v>
      </c>
      <c r="I4642" t="inlineStr">
        <is>
          <t>KG</t>
        </is>
      </c>
      <c r="J4642" t="inlineStr">
        <is>
          <t>ALIMENTOS</t>
        </is>
      </c>
      <c r="K4642" t="inlineStr">
        <is>
          <t>03/2025</t>
        </is>
      </c>
      <c r="L4642" t="n">
        <v>8.27</v>
      </c>
      <c r="M4642" s="551" t="n">
        <v>45741</v>
      </c>
      <c r="N4642" t="n">
        <v>8</v>
      </c>
      <c r="O4642" t="n">
        <v>8</v>
      </c>
      <c r="P4642" t="n">
        <v>57.89</v>
      </c>
    </row>
    <row r="4643">
      <c r="A4643" t="n">
        <v>29074</v>
      </c>
      <c r="B4643" t="n">
        <v>122</v>
      </c>
      <c r="C4643" t="inlineStr">
        <is>
          <t>Arcos</t>
        </is>
      </c>
      <c r="D4643" s="551" t="n">
        <v>45748</v>
      </c>
      <c r="E4643" t="n">
        <v>17838</v>
      </c>
      <c r="F4643" t="inlineStr">
        <is>
          <t>CHA MATE LEAO C/250G</t>
        </is>
      </c>
      <c r="G4643" t="n">
        <v>3712</v>
      </c>
      <c r="H4643" t="n">
        <v>5</v>
      </c>
      <c r="I4643" t="inlineStr">
        <is>
          <t>CX</t>
        </is>
      </c>
      <c r="J4643" t="inlineStr">
        <is>
          <t>BEBIDAS</t>
        </is>
      </c>
      <c r="K4643" t="inlineStr">
        <is>
          <t>03/2025</t>
        </is>
      </c>
      <c r="L4643" t="n">
        <v>11.35</v>
      </c>
      <c r="M4643" s="551" t="n">
        <v>45741</v>
      </c>
      <c r="N4643" t="n">
        <v>7.76</v>
      </c>
      <c r="O4643" t="n">
        <v>15.5</v>
      </c>
      <c r="P4643" t="n">
        <v>56.75</v>
      </c>
    </row>
    <row r="4644">
      <c r="A4644" t="n">
        <v>29028</v>
      </c>
      <c r="B4644" t="n">
        <v>122</v>
      </c>
      <c r="C4644" t="inlineStr">
        <is>
          <t>Arcos</t>
        </is>
      </c>
      <c r="D4644" s="551" t="n">
        <v>45748</v>
      </c>
      <c r="E4644" t="n">
        <v>18210</v>
      </c>
      <c r="F4644" t="inlineStr">
        <is>
          <t>VERMOUTH MARTINI ROSATO 995ML</t>
        </is>
      </c>
      <c r="G4644" t="n">
        <v>3417</v>
      </c>
      <c r="H4644" t="n">
        <v>2</v>
      </c>
      <c r="I4644" t="inlineStr">
        <is>
          <t>UN</t>
        </is>
      </c>
      <c r="J4644" t="inlineStr">
        <is>
          <t>BEBIDAS</t>
        </is>
      </c>
      <c r="K4644" t="inlineStr">
        <is>
          <t>03/2025</t>
        </is>
      </c>
      <c r="L4644" t="n">
        <v>0</v>
      </c>
      <c r="M4644" s="551" t="n">
        <v>-693593</v>
      </c>
      <c r="N4644" t="n">
        <v>0</v>
      </c>
      <c r="O4644" t="n">
        <v>0</v>
      </c>
      <c r="P4644" t="n">
        <v>54.3</v>
      </c>
    </row>
    <row r="4645">
      <c r="A4645" t="n">
        <v>28810</v>
      </c>
      <c r="B4645" t="n">
        <v>122</v>
      </c>
      <c r="C4645" t="inlineStr">
        <is>
          <t>Arcos</t>
        </is>
      </c>
      <c r="D4645" s="551" t="n">
        <v>45748</v>
      </c>
      <c r="E4645" t="n">
        <v>20724</v>
      </c>
      <c r="F4645" t="inlineStr">
        <is>
          <t>AZEITONA VERDE GORDAL 80/90 DI SALERNO C/2KG</t>
        </is>
      </c>
      <c r="G4645" t="n">
        <v>2094</v>
      </c>
      <c r="H4645" t="n">
        <v>1</v>
      </c>
      <c r="I4645" t="inlineStr">
        <is>
          <t>BD</t>
        </is>
      </c>
      <c r="J4645" t="inlineStr">
        <is>
          <t>ALIMENTOS</t>
        </is>
      </c>
      <c r="K4645" t="inlineStr">
        <is>
          <t>03/2025</t>
        </is>
      </c>
      <c r="L4645" t="n">
        <v>54.1</v>
      </c>
      <c r="M4645" s="551" t="n">
        <v>45747</v>
      </c>
      <c r="N4645" t="n">
        <v>54.1</v>
      </c>
      <c r="O4645" t="n">
        <v>54.1</v>
      </c>
      <c r="P4645" t="n">
        <v>54.1</v>
      </c>
    </row>
    <row r="4646">
      <c r="A4646" t="n">
        <v>28904</v>
      </c>
      <c r="B4646" t="n">
        <v>122</v>
      </c>
      <c r="C4646" t="inlineStr">
        <is>
          <t>Arcos</t>
        </is>
      </c>
      <c r="D4646" s="551" t="n">
        <v>45748</v>
      </c>
      <c r="E4646" t="n">
        <v>19759</v>
      </c>
      <c r="F4646" t="inlineStr">
        <is>
          <t>LARANJA BAHIA KG</t>
        </is>
      </c>
      <c r="G4646" t="n">
        <v>2494</v>
      </c>
      <c r="H4646" t="n">
        <v>5</v>
      </c>
      <c r="I4646" t="inlineStr">
        <is>
          <t>KG</t>
        </is>
      </c>
      <c r="J4646" t="inlineStr">
        <is>
          <t>ALIMENTOS</t>
        </is>
      </c>
      <c r="K4646" t="inlineStr">
        <is>
          <t>03/2025</t>
        </is>
      </c>
      <c r="L4646" t="n">
        <v>10.81</v>
      </c>
      <c r="M4646" s="551" t="n">
        <v>45744</v>
      </c>
      <c r="N4646" t="n">
        <v>12.5</v>
      </c>
      <c r="O4646" t="n">
        <v>12</v>
      </c>
      <c r="P4646" t="n">
        <v>54.05</v>
      </c>
    </row>
    <row r="4647">
      <c r="A4647" t="n">
        <v>28887</v>
      </c>
      <c r="B4647" t="n">
        <v>122</v>
      </c>
      <c r="C4647" t="inlineStr">
        <is>
          <t>Arcos</t>
        </is>
      </c>
      <c r="D4647" s="551" t="n">
        <v>45748</v>
      </c>
      <c r="E4647" t="n">
        <v>19649</v>
      </c>
      <c r="F4647" t="inlineStr">
        <is>
          <t>ALHO DESCASCADO KG</t>
        </is>
      </c>
      <c r="G4647" t="n">
        <v>2589</v>
      </c>
      <c r="H4647" t="n">
        <v>2</v>
      </c>
      <c r="I4647" t="inlineStr">
        <is>
          <t>KG</t>
        </is>
      </c>
      <c r="J4647" t="inlineStr">
        <is>
          <t>ALIMENTOS</t>
        </is>
      </c>
      <c r="K4647" t="inlineStr">
        <is>
          <t>03/2025</t>
        </is>
      </c>
      <c r="L4647" t="n">
        <v>26.69</v>
      </c>
      <c r="M4647" s="551" t="n">
        <v>45744</v>
      </c>
      <c r="N4647" t="n">
        <v>26.9</v>
      </c>
      <c r="O4647" t="n">
        <v>26.68</v>
      </c>
      <c r="P4647" t="n">
        <v>53.38</v>
      </c>
    </row>
    <row r="4648">
      <c r="A4648" t="n">
        <v>28895</v>
      </c>
      <c r="B4648" t="n">
        <v>122</v>
      </c>
      <c r="C4648" t="inlineStr">
        <is>
          <t>Arcos</t>
        </is>
      </c>
      <c r="D4648" s="551" t="n">
        <v>45748</v>
      </c>
      <c r="E4648" t="n">
        <v>19846</v>
      </c>
      <c r="F4648" t="inlineStr">
        <is>
          <t>BROTO DE MOYASHI GRANEL KG</t>
        </is>
      </c>
      <c r="G4648" t="n">
        <v>2422</v>
      </c>
      <c r="H4648" t="n">
        <v>3</v>
      </c>
      <c r="I4648" t="inlineStr">
        <is>
          <t>KG</t>
        </is>
      </c>
      <c r="J4648" t="inlineStr">
        <is>
          <t>ALIMENTOS</t>
        </is>
      </c>
      <c r="K4648" t="inlineStr">
        <is>
          <t>03/2025</t>
        </is>
      </c>
      <c r="L4648" t="n">
        <v>17.58</v>
      </c>
      <c r="M4648" s="551" t="n">
        <v>45745</v>
      </c>
      <c r="N4648" t="n">
        <v>24</v>
      </c>
      <c r="O4648" t="n">
        <v>24</v>
      </c>
      <c r="P4648" t="n">
        <v>52.74</v>
      </c>
    </row>
    <row r="4649">
      <c r="A4649" t="n">
        <v>28932</v>
      </c>
      <c r="B4649" t="n">
        <v>122</v>
      </c>
      <c r="C4649" t="inlineStr">
        <is>
          <t>Arcos</t>
        </is>
      </c>
      <c r="D4649" s="551" t="n">
        <v>45748</v>
      </c>
      <c r="E4649" t="n">
        <v>19415</v>
      </c>
      <c r="F4649" t="inlineStr">
        <is>
          <t>MARGARINA COM SAL QUALY 500G UN</t>
        </is>
      </c>
      <c r="G4649" t="n">
        <v>2759</v>
      </c>
      <c r="H4649" t="n">
        <v>7</v>
      </c>
      <c r="I4649" t="inlineStr">
        <is>
          <t>UN</t>
        </is>
      </c>
      <c r="J4649" t="inlineStr">
        <is>
          <t>ALIMENTOS</t>
        </is>
      </c>
      <c r="K4649" t="inlineStr">
        <is>
          <t>03/2025</t>
        </is>
      </c>
      <c r="L4649" t="n">
        <v>7.4</v>
      </c>
      <c r="M4649" s="551" t="n">
        <v>45735</v>
      </c>
      <c r="N4649" t="n">
        <v>7.4</v>
      </c>
      <c r="O4649" t="n">
        <v>7.3</v>
      </c>
      <c r="P4649" t="n">
        <v>51.8</v>
      </c>
    </row>
    <row r="4650">
      <c r="A4650" t="n">
        <v>28858</v>
      </c>
      <c r="B4650" t="n">
        <v>122</v>
      </c>
      <c r="C4650" t="inlineStr">
        <is>
          <t>Arcos</t>
        </is>
      </c>
      <c r="D4650" s="551" t="n">
        <v>45748</v>
      </c>
      <c r="E4650" t="n">
        <v>20645</v>
      </c>
      <c r="F4650" t="inlineStr">
        <is>
          <t>MILHO VERDE QUERO C/2KG</t>
        </is>
      </c>
      <c r="G4650" t="n">
        <v>2113</v>
      </c>
      <c r="H4650" t="n">
        <v>2</v>
      </c>
      <c r="I4650" t="inlineStr">
        <is>
          <t>LT</t>
        </is>
      </c>
      <c r="J4650" t="inlineStr">
        <is>
          <t>ALIMENTOS</t>
        </is>
      </c>
      <c r="K4650" t="inlineStr">
        <is>
          <t>03/2025</t>
        </is>
      </c>
      <c r="L4650" t="n">
        <v>25.9</v>
      </c>
      <c r="M4650" s="551" t="n">
        <v>45734</v>
      </c>
      <c r="N4650" t="n">
        <v>25.9</v>
      </c>
      <c r="O4650" t="n">
        <v>25.95</v>
      </c>
      <c r="P4650" t="n">
        <v>51.8</v>
      </c>
    </row>
    <row r="4651">
      <c r="A4651" t="n">
        <v>28817</v>
      </c>
      <c r="B4651" t="n">
        <v>122</v>
      </c>
      <c r="C4651" t="inlineStr">
        <is>
          <t>Arcos</t>
        </is>
      </c>
      <c r="D4651" s="551" t="n">
        <v>45748</v>
      </c>
      <c r="E4651" t="n">
        <v>24110</v>
      </c>
      <c r="F4651" t="inlineStr">
        <is>
          <t>CANELA EM PO KG</t>
        </is>
      </c>
      <c r="G4651" t="n">
        <v>2322</v>
      </c>
      <c r="H4651" t="n">
        <v>1.5</v>
      </c>
      <c r="I4651" t="inlineStr">
        <is>
          <t>KG</t>
        </is>
      </c>
      <c r="J4651" t="inlineStr">
        <is>
          <t>ALIMENTOS</t>
        </is>
      </c>
      <c r="K4651" t="inlineStr">
        <is>
          <t>03/2025</t>
        </is>
      </c>
      <c r="L4651" t="n">
        <v>0</v>
      </c>
      <c r="M4651" s="551" t="n">
        <v>-693593</v>
      </c>
      <c r="N4651" t="n">
        <v>0</v>
      </c>
      <c r="O4651" t="n">
        <v>32</v>
      </c>
      <c r="P4651" t="n">
        <v>48</v>
      </c>
    </row>
    <row r="4652">
      <c r="A4652" t="n">
        <v>28854</v>
      </c>
      <c r="B4652" t="n">
        <v>122</v>
      </c>
      <c r="C4652" t="inlineStr">
        <is>
          <t>Arcos</t>
        </is>
      </c>
      <c r="D4652" s="551" t="n">
        <v>45748</v>
      </c>
      <c r="E4652" t="n">
        <v>20007</v>
      </c>
      <c r="F4652" t="inlineStr">
        <is>
          <t>MAIONESE HELLMANNS C/3KG</t>
        </is>
      </c>
      <c r="G4652" t="n">
        <v>2343</v>
      </c>
      <c r="H4652" t="n">
        <v>1</v>
      </c>
      <c r="I4652" t="inlineStr">
        <is>
          <t>BD</t>
        </is>
      </c>
      <c r="J4652" t="inlineStr">
        <is>
          <t>ALIMENTOS</t>
        </is>
      </c>
      <c r="K4652" t="inlineStr">
        <is>
          <t>03/2025</t>
        </is>
      </c>
      <c r="L4652" t="n">
        <v>47.99</v>
      </c>
      <c r="M4652" s="551" t="n">
        <v>45740</v>
      </c>
      <c r="N4652" t="n">
        <v>47.99</v>
      </c>
      <c r="O4652" t="n">
        <v>47.99</v>
      </c>
      <c r="P4652" t="n">
        <v>47.99</v>
      </c>
    </row>
    <row r="4653">
      <c r="A4653" t="n">
        <v>28842</v>
      </c>
      <c r="B4653" t="n">
        <v>122</v>
      </c>
      <c r="C4653" t="inlineStr">
        <is>
          <t>Arcos</t>
        </is>
      </c>
      <c r="D4653" s="551" t="n">
        <v>45748</v>
      </c>
      <c r="E4653" t="n">
        <v>20022</v>
      </c>
      <c r="F4653" t="inlineStr">
        <is>
          <t>FERMENTO QUIMICO ROYAL 250G</t>
        </is>
      </c>
      <c r="G4653" t="n">
        <v>2340</v>
      </c>
      <c r="H4653" t="n">
        <v>5</v>
      </c>
      <c r="I4653" t="inlineStr">
        <is>
          <t>UN</t>
        </is>
      </c>
      <c r="J4653" t="inlineStr">
        <is>
          <t>ALIMENTOS</t>
        </is>
      </c>
      <c r="K4653" t="inlineStr">
        <is>
          <t>03/2025</t>
        </is>
      </c>
      <c r="L4653" t="n">
        <v>9.5</v>
      </c>
      <c r="M4653" s="551" t="n">
        <v>45735</v>
      </c>
      <c r="N4653" t="n">
        <v>9.5</v>
      </c>
      <c r="O4653" t="n">
        <v>9.359999999999999</v>
      </c>
      <c r="P4653" t="n">
        <v>47.5</v>
      </c>
    </row>
    <row r="4654">
      <c r="A4654" t="n">
        <v>29068</v>
      </c>
      <c r="B4654" t="n">
        <v>122</v>
      </c>
      <c r="C4654" t="inlineStr">
        <is>
          <t>Arcos</t>
        </is>
      </c>
      <c r="D4654" s="551" t="n">
        <v>45748</v>
      </c>
      <c r="E4654" t="n">
        <v>17929</v>
      </c>
      <c r="F4654" t="inlineStr">
        <is>
          <t>AGUA DE COCO SOCOCO 1L</t>
        </is>
      </c>
      <c r="G4654" t="n">
        <v>3639</v>
      </c>
      <c r="H4654" t="n">
        <v>3</v>
      </c>
      <c r="I4654" t="inlineStr">
        <is>
          <t>UN</t>
        </is>
      </c>
      <c r="J4654" t="inlineStr">
        <is>
          <t>BEBIDAS</t>
        </is>
      </c>
      <c r="K4654" t="inlineStr">
        <is>
          <t>03/2025</t>
        </is>
      </c>
      <c r="L4654" t="n">
        <v>0</v>
      </c>
      <c r="M4654" s="551" t="n">
        <v>45699</v>
      </c>
      <c r="N4654" t="n">
        <v>15.75</v>
      </c>
      <c r="O4654" t="n">
        <v>8.039999999999999</v>
      </c>
      <c r="P4654" t="n">
        <v>47.25</v>
      </c>
    </row>
    <row r="4655">
      <c r="A4655" t="n">
        <v>28812</v>
      </c>
      <c r="B4655" t="n">
        <v>122</v>
      </c>
      <c r="C4655" t="inlineStr">
        <is>
          <t>Arcos</t>
        </is>
      </c>
      <c r="D4655" s="551" t="n">
        <v>45748</v>
      </c>
      <c r="E4655" t="n">
        <v>23826</v>
      </c>
      <c r="F4655" t="inlineStr">
        <is>
          <t>BISCOITO DE MAIZENA NESTLE TOSTINES 200G</t>
        </is>
      </c>
      <c r="G4655" t="n">
        <v>2073</v>
      </c>
      <c r="H4655" t="n">
        <v>14</v>
      </c>
      <c r="I4655" t="inlineStr">
        <is>
          <t>PC</t>
        </is>
      </c>
      <c r="J4655" t="inlineStr">
        <is>
          <t>ALIMENTOS</t>
        </is>
      </c>
      <c r="K4655" t="inlineStr">
        <is>
          <t>03/2025</t>
        </is>
      </c>
      <c r="L4655" t="n">
        <v>3.35</v>
      </c>
      <c r="M4655" s="551" t="n">
        <v>45742</v>
      </c>
      <c r="N4655" t="n">
        <v>3.35</v>
      </c>
      <c r="O4655" t="n">
        <v>3.35</v>
      </c>
      <c r="P4655" t="n">
        <v>46.9</v>
      </c>
    </row>
    <row r="4656">
      <c r="A4656" t="n">
        <v>28861</v>
      </c>
      <c r="B4656" t="n">
        <v>122</v>
      </c>
      <c r="C4656" t="inlineStr">
        <is>
          <t>Arcos</t>
        </is>
      </c>
      <c r="D4656" s="551" t="n">
        <v>45748</v>
      </c>
      <c r="E4656" t="n">
        <v>19973</v>
      </c>
      <c r="F4656" t="inlineStr">
        <is>
          <t>MOLHO SHOYO TRADICIONAL SAKURA C/1,010L UN</t>
        </is>
      </c>
      <c r="G4656" t="n">
        <v>2354</v>
      </c>
      <c r="H4656" t="n">
        <v>3</v>
      </c>
      <c r="I4656" t="inlineStr">
        <is>
          <t>UN</t>
        </is>
      </c>
      <c r="J4656" t="inlineStr">
        <is>
          <t>ALIMENTOS</t>
        </is>
      </c>
      <c r="K4656" t="inlineStr">
        <is>
          <t>03/2025</t>
        </is>
      </c>
      <c r="L4656" t="n">
        <v>0</v>
      </c>
      <c r="M4656" s="551" t="n">
        <v>45706</v>
      </c>
      <c r="N4656" t="n">
        <v>15.6</v>
      </c>
      <c r="O4656" t="n">
        <v>15.6</v>
      </c>
      <c r="P4656" t="n">
        <v>46.8</v>
      </c>
    </row>
    <row r="4657">
      <c r="A4657" t="n">
        <v>29003</v>
      </c>
      <c r="B4657" t="n">
        <v>122</v>
      </c>
      <c r="C4657" t="inlineStr">
        <is>
          <t>Arcos</t>
        </is>
      </c>
      <c r="D4657" s="551" t="n">
        <v>45748</v>
      </c>
      <c r="E4657" t="n">
        <v>18312</v>
      </c>
      <c r="F4657" t="inlineStr">
        <is>
          <t>LICOR FRANGELICO 700ML</t>
        </is>
      </c>
      <c r="G4657" t="n">
        <v>3321</v>
      </c>
      <c r="H4657" t="n">
        <v>0.4</v>
      </c>
      <c r="I4657" t="inlineStr">
        <is>
          <t>GR</t>
        </is>
      </c>
      <c r="J4657" t="inlineStr">
        <is>
          <t>BEBIDAS</t>
        </is>
      </c>
      <c r="K4657" t="inlineStr">
        <is>
          <t>03/2025</t>
        </is>
      </c>
      <c r="L4657" t="n">
        <v>0</v>
      </c>
      <c r="M4657" s="551" t="n">
        <v>-693593</v>
      </c>
      <c r="N4657" t="n">
        <v>0</v>
      </c>
      <c r="O4657" t="n">
        <v>135.9</v>
      </c>
      <c r="P4657" t="n">
        <v>46.75</v>
      </c>
    </row>
    <row r="4658">
      <c r="A4658" t="n">
        <v>28849</v>
      </c>
      <c r="B4658" t="n">
        <v>122</v>
      </c>
      <c r="C4658" t="inlineStr">
        <is>
          <t>Arcos</t>
        </is>
      </c>
      <c r="D4658" s="551" t="n">
        <v>45748</v>
      </c>
      <c r="E4658" t="n">
        <v>23529</v>
      </c>
      <c r="F4658" t="inlineStr">
        <is>
          <t>LEMON PEPPER KG</t>
        </is>
      </c>
      <c r="G4658" t="n">
        <v>2342</v>
      </c>
      <c r="H4658" t="n">
        <v>2</v>
      </c>
      <c r="I4658" t="inlineStr">
        <is>
          <t>KG</t>
        </is>
      </c>
      <c r="J4658" t="inlineStr">
        <is>
          <t>ALIMENTOS</t>
        </is>
      </c>
      <c r="K4658" t="inlineStr">
        <is>
          <t>03/2025</t>
        </is>
      </c>
      <c r="L4658" t="n">
        <v>0</v>
      </c>
      <c r="M4658" s="551" t="n">
        <v>45678</v>
      </c>
      <c r="N4658" t="n">
        <v>22.4</v>
      </c>
      <c r="O4658" t="n">
        <v>22.4</v>
      </c>
      <c r="P4658" t="n">
        <v>44.8</v>
      </c>
    </row>
    <row r="4659">
      <c r="A4659" t="n">
        <v>29115</v>
      </c>
      <c r="B4659" t="n">
        <v>122</v>
      </c>
      <c r="C4659" t="inlineStr">
        <is>
          <t>Arcos</t>
        </is>
      </c>
      <c r="D4659" s="551" t="n">
        <v>45748</v>
      </c>
      <c r="E4659" t="n">
        <v>26276</v>
      </c>
      <c r="F4659" t="inlineStr">
        <is>
          <t>ACIDO LATICO ALLIMENTARI KG</t>
        </is>
      </c>
      <c r="G4659" t="n">
        <v>6658</v>
      </c>
      <c r="H4659" t="n">
        <v>1</v>
      </c>
      <c r="I4659" t="inlineStr">
        <is>
          <t>KG</t>
        </is>
      </c>
      <c r="J4659" t="inlineStr">
        <is>
          <t>ALIMENTOS</t>
        </is>
      </c>
      <c r="K4659" t="inlineStr">
        <is>
          <t>03/2025</t>
        </is>
      </c>
      <c r="L4659" t="n">
        <v>44</v>
      </c>
      <c r="M4659" s="551" t="n">
        <v>45747</v>
      </c>
      <c r="N4659" t="n">
        <v>44</v>
      </c>
      <c r="O4659" t="n">
        <v>44</v>
      </c>
      <c r="P4659" t="n">
        <v>44</v>
      </c>
    </row>
    <row r="4660">
      <c r="A4660" t="n">
        <v>28992</v>
      </c>
      <c r="B4660" t="n">
        <v>122</v>
      </c>
      <c r="C4660" t="inlineStr">
        <is>
          <t>Arcos</t>
        </is>
      </c>
      <c r="D4660" s="551" t="n">
        <v>45748</v>
      </c>
      <c r="E4660" t="n">
        <v>18357</v>
      </c>
      <c r="F4660" t="inlineStr">
        <is>
          <t>GIN TANQUERAY FLOR DE SEVILLA 700ML</t>
        </is>
      </c>
      <c r="G4660" t="n">
        <v>3279</v>
      </c>
      <c r="H4660" t="n">
        <v>0.65</v>
      </c>
      <c r="I4660" t="inlineStr">
        <is>
          <t>UN</t>
        </is>
      </c>
      <c r="J4660" t="inlineStr">
        <is>
          <t>BEBIDAS</t>
        </is>
      </c>
      <c r="K4660" t="inlineStr">
        <is>
          <t>03/2025</t>
        </is>
      </c>
      <c r="L4660" t="n">
        <v>0</v>
      </c>
      <c r="M4660" s="551" t="n">
        <v>-693593</v>
      </c>
      <c r="N4660" t="n">
        <v>0</v>
      </c>
      <c r="O4660" t="n">
        <v>0</v>
      </c>
      <c r="P4660" t="n">
        <v>42.81</v>
      </c>
    </row>
    <row r="4661">
      <c r="A4661" t="n">
        <v>29109</v>
      </c>
      <c r="B4661" t="n">
        <v>122</v>
      </c>
      <c r="C4661" t="inlineStr">
        <is>
          <t>Arcos</t>
        </is>
      </c>
      <c r="D4661" s="551" t="n">
        <v>45748</v>
      </c>
      <c r="E4661" t="n">
        <v>24467</v>
      </c>
      <c r="F4661" t="inlineStr">
        <is>
          <t>SODA LIMONADA ANTARCTICA DIET LATA 350ML</t>
        </is>
      </c>
      <c r="G4661" t="n">
        <v>3673</v>
      </c>
      <c r="H4661" t="n">
        <v>27</v>
      </c>
      <c r="I4661" t="inlineStr">
        <is>
          <t>UN</t>
        </is>
      </c>
      <c r="J4661" t="inlineStr">
        <is>
          <t>BEBIDAS</t>
        </is>
      </c>
      <c r="K4661" t="inlineStr">
        <is>
          <t>03/2025</t>
        </is>
      </c>
      <c r="L4661" t="n">
        <v>0</v>
      </c>
      <c r="M4661" s="551" t="n">
        <v>45526</v>
      </c>
      <c r="N4661" t="n">
        <v>1.56</v>
      </c>
      <c r="O4661" t="n">
        <v>2.19</v>
      </c>
      <c r="P4661" t="n">
        <v>42.19</v>
      </c>
    </row>
    <row r="4662">
      <c r="A4662" t="n">
        <v>28799</v>
      </c>
      <c r="B4662" t="n">
        <v>122</v>
      </c>
      <c r="C4662" t="inlineStr">
        <is>
          <t>Arcos</t>
        </is>
      </c>
      <c r="D4662" s="551" t="n">
        <v>45748</v>
      </c>
      <c r="E4662" t="n">
        <v>21085</v>
      </c>
      <c r="F4662" t="inlineStr">
        <is>
          <t>ACUCAR SACHE UNIAO 5G C/1000</t>
        </is>
      </c>
      <c r="G4662" t="n">
        <v>1989</v>
      </c>
      <c r="H4662" t="n">
        <v>2</v>
      </c>
      <c r="I4662" t="inlineStr">
        <is>
          <t>CX</t>
        </is>
      </c>
      <c r="J4662" t="inlineStr">
        <is>
          <t>ALIMENTOS</t>
        </is>
      </c>
      <c r="K4662" t="inlineStr">
        <is>
          <t>03/2025</t>
        </is>
      </c>
      <c r="L4662" t="n">
        <v>19.95</v>
      </c>
      <c r="M4662" s="551" t="n">
        <v>45740</v>
      </c>
      <c r="N4662" t="n">
        <v>18.69</v>
      </c>
      <c r="O4662" t="n">
        <v>18.69</v>
      </c>
      <c r="P4662" t="n">
        <v>39.9</v>
      </c>
    </row>
    <row r="4663">
      <c r="A4663" t="n">
        <v>28844</v>
      </c>
      <c r="B4663" t="n">
        <v>122</v>
      </c>
      <c r="C4663" t="inlineStr">
        <is>
          <t>Arcos</t>
        </is>
      </c>
      <c r="D4663" s="551" t="n">
        <v>45748</v>
      </c>
      <c r="E4663" t="n">
        <v>20892</v>
      </c>
      <c r="F4663" t="inlineStr">
        <is>
          <t>GELATINA S/ SABOR EM FOLHA INCOLOR OETKER 10G</t>
        </is>
      </c>
      <c r="G4663" t="n">
        <v>2039</v>
      </c>
      <c r="H4663" t="n">
        <v>3</v>
      </c>
      <c r="I4663" t="inlineStr">
        <is>
          <t>UN</t>
        </is>
      </c>
      <c r="J4663" t="inlineStr">
        <is>
          <t>ALIMENTOS</t>
        </is>
      </c>
      <c r="K4663" t="inlineStr">
        <is>
          <t>03/2025</t>
        </is>
      </c>
      <c r="L4663" t="n">
        <v>0</v>
      </c>
      <c r="M4663" s="551" t="n">
        <v>45706</v>
      </c>
      <c r="N4663" t="n">
        <v>13.3</v>
      </c>
      <c r="O4663" t="n">
        <v>13.3</v>
      </c>
      <c r="P4663" t="n">
        <v>39.9</v>
      </c>
    </row>
    <row r="4664">
      <c r="A4664" t="n">
        <v>29112</v>
      </c>
      <c r="B4664" t="n">
        <v>122</v>
      </c>
      <c r="C4664" t="inlineStr">
        <is>
          <t>Arcos</t>
        </is>
      </c>
      <c r="D4664" s="551" t="n">
        <v>45748</v>
      </c>
      <c r="E4664" t="n">
        <v>19485</v>
      </c>
      <c r="F4664" t="inlineStr">
        <is>
          <t>ENDRO DILL KG</t>
        </is>
      </c>
      <c r="G4664" t="n">
        <v>2721</v>
      </c>
      <c r="H4664" t="n">
        <v>0.4</v>
      </c>
      <c r="I4664" t="inlineStr">
        <is>
          <t>KG</t>
        </is>
      </c>
      <c r="J4664" t="inlineStr">
        <is>
          <t>ALIMENTOS</t>
        </is>
      </c>
      <c r="K4664" t="inlineStr">
        <is>
          <t>03/2025</t>
        </is>
      </c>
      <c r="L4664" t="n">
        <v>98.3</v>
      </c>
      <c r="M4664" s="551" t="n">
        <v>45745</v>
      </c>
      <c r="N4664" t="n">
        <v>111.6</v>
      </c>
      <c r="O4664" t="n">
        <v>65</v>
      </c>
      <c r="P4664" t="n">
        <v>39.32</v>
      </c>
    </row>
    <row r="4665">
      <c r="A4665" t="n">
        <v>29040</v>
      </c>
      <c r="B4665" t="n">
        <v>122</v>
      </c>
      <c r="C4665" t="inlineStr">
        <is>
          <t>Arcos</t>
        </is>
      </c>
      <c r="D4665" s="551" t="n">
        <v>45748</v>
      </c>
      <c r="E4665" t="n">
        <v>18160</v>
      </c>
      <c r="F4665" t="inlineStr">
        <is>
          <t>WHISKY BALLANTINES 17 ANOS 750ML</t>
        </is>
      </c>
      <c r="G4665" t="n">
        <v>3460</v>
      </c>
      <c r="H4665" t="n">
        <v>0.2</v>
      </c>
      <c r="I4665" t="inlineStr">
        <is>
          <t>GR</t>
        </is>
      </c>
      <c r="J4665" t="inlineStr">
        <is>
          <t>BEBIDAS</t>
        </is>
      </c>
      <c r="K4665" t="inlineStr">
        <is>
          <t>03/2025</t>
        </is>
      </c>
      <c r="L4665" t="n">
        <v>0</v>
      </c>
      <c r="M4665" s="551" t="n">
        <v>-693593</v>
      </c>
      <c r="N4665" t="n">
        <v>0</v>
      </c>
      <c r="O4665" t="n">
        <v>0</v>
      </c>
      <c r="P4665" t="n">
        <v>38.93</v>
      </c>
    </row>
    <row r="4666">
      <c r="A4666" t="n">
        <v>28899</v>
      </c>
      <c r="B4666" t="n">
        <v>122</v>
      </c>
      <c r="C4666" t="inlineStr">
        <is>
          <t>Arcos</t>
        </is>
      </c>
      <c r="D4666" s="551" t="n">
        <v>45748</v>
      </c>
      <c r="E4666" t="n">
        <v>19623</v>
      </c>
      <c r="F4666" t="inlineStr">
        <is>
          <t>CEBOLA ROXA KG</t>
        </is>
      </c>
      <c r="G4666" t="n">
        <v>2611</v>
      </c>
      <c r="H4666" t="n">
        <v>7</v>
      </c>
      <c r="I4666" t="inlineStr">
        <is>
          <t>KG</t>
        </is>
      </c>
      <c r="J4666" t="inlineStr">
        <is>
          <t>ALIMENTOS</t>
        </is>
      </c>
      <c r="K4666" t="inlineStr">
        <is>
          <t>03/2025</t>
        </is>
      </c>
      <c r="L4666" t="n">
        <v>5.49</v>
      </c>
      <c r="M4666" s="551" t="n">
        <v>45744</v>
      </c>
      <c r="N4666" t="n">
        <v>6.11</v>
      </c>
      <c r="O4666" t="n">
        <v>5</v>
      </c>
      <c r="P4666" t="n">
        <v>38.43</v>
      </c>
    </row>
    <row r="4667">
      <c r="A4667" t="n">
        <v>29047</v>
      </c>
      <c r="B4667" t="n">
        <v>122</v>
      </c>
      <c r="C4667" t="inlineStr">
        <is>
          <t>Arcos</t>
        </is>
      </c>
      <c r="D4667" s="551" t="n">
        <v>45748</v>
      </c>
      <c r="E4667" t="n">
        <v>18145</v>
      </c>
      <c r="F4667" t="inlineStr">
        <is>
          <t>WHISKY CHIVAS REGAL 18 ANOS 750ML</t>
        </is>
      </c>
      <c r="G4667" t="n">
        <v>3472</v>
      </c>
      <c r="H4667" t="n">
        <v>0.1</v>
      </c>
      <c r="I4667" t="inlineStr">
        <is>
          <t>GR</t>
        </is>
      </c>
      <c r="J4667" t="inlineStr">
        <is>
          <t>BEBIDAS</t>
        </is>
      </c>
      <c r="K4667" t="inlineStr">
        <is>
          <t>03/2025</t>
        </is>
      </c>
      <c r="L4667" t="n">
        <v>0</v>
      </c>
      <c r="M4667" s="551" t="n">
        <v>-693593</v>
      </c>
      <c r="N4667" t="n">
        <v>0</v>
      </c>
      <c r="O4667" t="n">
        <v>369.3</v>
      </c>
      <c r="P4667" t="n">
        <v>37.16</v>
      </c>
    </row>
    <row r="4668">
      <c r="A4668" t="n">
        <v>28909</v>
      </c>
      <c r="B4668" t="n">
        <v>122</v>
      </c>
      <c r="C4668" t="inlineStr">
        <is>
          <t>Arcos</t>
        </is>
      </c>
      <c r="D4668" s="551" t="n">
        <v>45748</v>
      </c>
      <c r="E4668" t="n">
        <v>19738</v>
      </c>
      <c r="F4668" t="inlineStr">
        <is>
          <t>MELANCIA KG</t>
        </is>
      </c>
      <c r="G4668" t="n">
        <v>2515</v>
      </c>
      <c r="H4668" t="n">
        <v>10</v>
      </c>
      <c r="I4668" t="inlineStr">
        <is>
          <t>KG</t>
        </is>
      </c>
      <c r="J4668" t="inlineStr">
        <is>
          <t>ALIMENTOS</t>
        </is>
      </c>
      <c r="K4668" t="inlineStr">
        <is>
          <t>03/2025</t>
        </is>
      </c>
      <c r="L4668" t="n">
        <v>3.7</v>
      </c>
      <c r="M4668" s="551" t="n">
        <v>45744</v>
      </c>
      <c r="N4668" t="n">
        <v>3.3</v>
      </c>
      <c r="O4668" t="n">
        <v>3.2</v>
      </c>
      <c r="P4668" t="n">
        <v>37</v>
      </c>
    </row>
    <row r="4669">
      <c r="A4669" t="n">
        <v>28921</v>
      </c>
      <c r="B4669" t="n">
        <v>122</v>
      </c>
      <c r="C4669" t="inlineStr">
        <is>
          <t>Arcos</t>
        </is>
      </c>
      <c r="D4669" s="551" t="n">
        <v>45748</v>
      </c>
      <c r="E4669" t="n">
        <v>19721</v>
      </c>
      <c r="F4669" t="inlineStr">
        <is>
          <t>ROMA KG</t>
        </is>
      </c>
      <c r="G4669" t="n">
        <v>2533</v>
      </c>
      <c r="H4669" t="n">
        <v>1</v>
      </c>
      <c r="I4669" t="inlineStr">
        <is>
          <t>KG</t>
        </is>
      </c>
      <c r="J4669" t="inlineStr">
        <is>
          <t>ALIMENTOS</t>
        </is>
      </c>
      <c r="K4669" t="inlineStr">
        <is>
          <t>03/2025</t>
        </is>
      </c>
      <c r="L4669" t="n">
        <v>36.72</v>
      </c>
      <c r="M4669" s="551" t="n">
        <v>45744</v>
      </c>
      <c r="N4669" t="n">
        <v>36.4</v>
      </c>
      <c r="O4669" t="n">
        <v>36.4</v>
      </c>
      <c r="P4669" t="n">
        <v>36.72</v>
      </c>
    </row>
    <row r="4670">
      <c r="A4670" t="n">
        <v>29057</v>
      </c>
      <c r="B4670" t="n">
        <v>122</v>
      </c>
      <c r="C4670" t="inlineStr">
        <is>
          <t>Arcos</t>
        </is>
      </c>
      <c r="D4670" s="551" t="n">
        <v>45748</v>
      </c>
      <c r="E4670" t="n">
        <v>18107</v>
      </c>
      <c r="F4670" t="inlineStr">
        <is>
          <t>WHISKY JURA SINGLE MALT 10 ANOS 700ML</t>
        </is>
      </c>
      <c r="G4670" t="n">
        <v>3504</v>
      </c>
      <c r="H4670" t="n">
        <v>0.2</v>
      </c>
      <c r="I4670" t="inlineStr">
        <is>
          <t>GR</t>
        </is>
      </c>
      <c r="J4670" t="inlineStr">
        <is>
          <t>BEBIDAS</t>
        </is>
      </c>
      <c r="K4670" t="inlineStr">
        <is>
          <t>03/2025</t>
        </is>
      </c>
      <c r="L4670" t="n">
        <v>0</v>
      </c>
      <c r="M4670" s="551" t="n">
        <v>-693593</v>
      </c>
      <c r="N4670" t="n">
        <v>0</v>
      </c>
      <c r="O4670" t="n">
        <v>0</v>
      </c>
      <c r="P4670" t="n">
        <v>35.38</v>
      </c>
    </row>
    <row r="4671">
      <c r="A4671" t="n">
        <v>29014</v>
      </c>
      <c r="B4671" t="n">
        <v>122</v>
      </c>
      <c r="C4671" t="inlineStr">
        <is>
          <t>Arcos</t>
        </is>
      </c>
      <c r="D4671" s="551" t="n">
        <v>45748</v>
      </c>
      <c r="E4671" t="n">
        <v>18249</v>
      </c>
      <c r="F4671" t="inlineStr">
        <is>
          <t>SAQUE DOURADO SAGAE 750ML</t>
        </is>
      </c>
      <c r="G4671" t="n">
        <v>3381</v>
      </c>
      <c r="H4671" t="n">
        <v>2</v>
      </c>
      <c r="I4671" t="inlineStr">
        <is>
          <t>UN</t>
        </is>
      </c>
      <c r="J4671" t="inlineStr">
        <is>
          <t>BEBIDAS</t>
        </is>
      </c>
      <c r="K4671" t="inlineStr">
        <is>
          <t>03/2025</t>
        </is>
      </c>
      <c r="L4671" t="n">
        <v>0</v>
      </c>
      <c r="M4671" s="551" t="n">
        <v>-693593</v>
      </c>
      <c r="N4671" t="n">
        <v>0</v>
      </c>
      <c r="O4671" t="n">
        <v>0</v>
      </c>
      <c r="P4671" t="n">
        <v>34.63</v>
      </c>
    </row>
    <row r="4672">
      <c r="A4672" t="n">
        <v>29043</v>
      </c>
      <c r="B4672" t="n">
        <v>122</v>
      </c>
      <c r="C4672" t="inlineStr">
        <is>
          <t>Arcos</t>
        </is>
      </c>
      <c r="D4672" s="551" t="n">
        <v>45748</v>
      </c>
      <c r="E4672" t="n">
        <v>18155</v>
      </c>
      <c r="F4672" t="inlineStr">
        <is>
          <t>WHISKY BOURBON WILD TURKEY 101 750ML</t>
        </is>
      </c>
      <c r="G4672" t="n">
        <v>3465</v>
      </c>
      <c r="H4672" t="n">
        <v>0.25</v>
      </c>
      <c r="I4672" t="inlineStr">
        <is>
          <t>GR</t>
        </is>
      </c>
      <c r="J4672" t="inlineStr">
        <is>
          <t>BEBIDAS</t>
        </is>
      </c>
      <c r="K4672" t="inlineStr">
        <is>
          <t>03/2025</t>
        </is>
      </c>
      <c r="L4672" t="n">
        <v>0</v>
      </c>
      <c r="M4672" s="551" t="n">
        <v>-693593</v>
      </c>
      <c r="N4672" t="n">
        <v>0</v>
      </c>
      <c r="O4672" t="n">
        <v>0</v>
      </c>
      <c r="P4672" t="n">
        <v>33.5</v>
      </c>
    </row>
    <row r="4673">
      <c r="A4673" t="n">
        <v>28972</v>
      </c>
      <c r="B4673" t="n">
        <v>122</v>
      </c>
      <c r="C4673" t="inlineStr">
        <is>
          <t>Arcos</t>
        </is>
      </c>
      <c r="D4673" s="551" t="n">
        <v>45748</v>
      </c>
      <c r="E4673" t="n">
        <v>18511</v>
      </c>
      <c r="F4673" t="inlineStr">
        <is>
          <t>APERITIVO PERNOD 1L</t>
        </is>
      </c>
      <c r="G4673" t="n">
        <v>3149</v>
      </c>
      <c r="H4673" t="n">
        <v>0.1</v>
      </c>
      <c r="I4673" t="inlineStr">
        <is>
          <t>UN</t>
        </is>
      </c>
      <c r="J4673" t="inlineStr">
        <is>
          <t>BEBIDAS</t>
        </is>
      </c>
      <c r="K4673" t="inlineStr">
        <is>
          <t>03/2025</t>
        </is>
      </c>
      <c r="L4673" t="n">
        <v>0</v>
      </c>
      <c r="M4673" s="551" t="n">
        <v>-693593</v>
      </c>
      <c r="N4673" t="n">
        <v>0</v>
      </c>
      <c r="O4673" t="n">
        <v>0</v>
      </c>
      <c r="P4673" t="n">
        <v>32.04</v>
      </c>
    </row>
    <row r="4674">
      <c r="A4674" t="n">
        <v>29038</v>
      </c>
      <c r="B4674" t="n">
        <v>122</v>
      </c>
      <c r="C4674" t="inlineStr">
        <is>
          <t>Arcos</t>
        </is>
      </c>
      <c r="D4674" s="551" t="n">
        <v>45748</v>
      </c>
      <c r="E4674" t="n">
        <v>18177</v>
      </c>
      <c r="F4674" t="inlineStr">
        <is>
          <t>VODKA KETEL ONE GRAPEFRUIT E ROSE 750ML</t>
        </is>
      </c>
      <c r="G4674" t="n">
        <v>3445</v>
      </c>
      <c r="H4674" t="n">
        <v>0.45</v>
      </c>
      <c r="I4674" t="inlineStr">
        <is>
          <t>GR</t>
        </is>
      </c>
      <c r="J4674" t="inlineStr">
        <is>
          <t>BEBIDAS</t>
        </is>
      </c>
      <c r="K4674" t="inlineStr">
        <is>
          <t>03/2025</t>
        </is>
      </c>
      <c r="L4674" t="n">
        <v>0</v>
      </c>
      <c r="M4674" s="551" t="n">
        <v>-693593</v>
      </c>
      <c r="N4674" t="n">
        <v>0</v>
      </c>
      <c r="O4674" t="n">
        <v>78.5</v>
      </c>
      <c r="P4674" t="n">
        <v>31.46</v>
      </c>
    </row>
    <row r="4675">
      <c r="A4675" t="n">
        <v>28922</v>
      </c>
      <c r="B4675" t="n">
        <v>122</v>
      </c>
      <c r="C4675" t="inlineStr">
        <is>
          <t>Arcos</t>
        </is>
      </c>
      <c r="D4675" s="551" t="n">
        <v>45748</v>
      </c>
      <c r="E4675" t="n">
        <v>19473</v>
      </c>
      <c r="F4675" t="inlineStr">
        <is>
          <t>RUCULA HIDROPONICA KG</t>
        </is>
      </c>
      <c r="G4675" t="n">
        <v>2732</v>
      </c>
      <c r="H4675" t="n">
        <v>1.5</v>
      </c>
      <c r="I4675" t="inlineStr">
        <is>
          <t>KG</t>
        </is>
      </c>
      <c r="J4675" t="inlineStr">
        <is>
          <t>ALIMENTOS</t>
        </is>
      </c>
      <c r="K4675" t="inlineStr">
        <is>
          <t>03/2025</t>
        </is>
      </c>
      <c r="L4675" t="n">
        <v>20.55</v>
      </c>
      <c r="M4675" s="551" t="n">
        <v>45734</v>
      </c>
      <c r="N4675" t="n">
        <v>18</v>
      </c>
      <c r="O4675" t="n">
        <v>14.5</v>
      </c>
      <c r="P4675" t="n">
        <v>30.83</v>
      </c>
    </row>
    <row r="4676">
      <c r="A4676" t="n">
        <v>29102</v>
      </c>
      <c r="B4676" t="n">
        <v>122</v>
      </c>
      <c r="C4676" t="inlineStr">
        <is>
          <t>Arcos</t>
        </is>
      </c>
      <c r="D4676" s="551" t="n">
        <v>45748</v>
      </c>
      <c r="E4676" t="n">
        <v>25642</v>
      </c>
      <c r="F4676" t="inlineStr">
        <is>
          <t>MISSO AZUMA 500G</t>
        </is>
      </c>
      <c r="G4676" t="n">
        <v>2346</v>
      </c>
      <c r="H4676" t="n">
        <v>2</v>
      </c>
      <c r="I4676" t="inlineStr">
        <is>
          <t>UN</t>
        </is>
      </c>
      <c r="J4676" t="inlineStr">
        <is>
          <t>ALIMENTOS</t>
        </is>
      </c>
      <c r="K4676" t="inlineStr">
        <is>
          <t>03/2025</t>
        </is>
      </c>
      <c r="L4676" t="n">
        <v>14.94</v>
      </c>
      <c r="M4676" s="551" t="n">
        <v>45740</v>
      </c>
      <c r="N4676" t="n">
        <v>14.94</v>
      </c>
      <c r="O4676" t="n">
        <v>14.94</v>
      </c>
      <c r="P4676" t="n">
        <v>29.88</v>
      </c>
    </row>
    <row r="4677">
      <c r="A4677" t="n">
        <v>28834</v>
      </c>
      <c r="B4677" t="n">
        <v>122</v>
      </c>
      <c r="C4677" t="inlineStr">
        <is>
          <t>Arcos</t>
        </is>
      </c>
      <c r="D4677" s="551" t="n">
        <v>45748</v>
      </c>
      <c r="E4677" t="n">
        <v>20029</v>
      </c>
      <c r="F4677" t="inlineStr">
        <is>
          <t>ESSENCIA DE BAUNILHA CEPERA 500ML</t>
        </is>
      </c>
      <c r="G4677" t="n">
        <v>2337</v>
      </c>
      <c r="H4677" t="n">
        <v>2</v>
      </c>
      <c r="I4677" t="inlineStr">
        <is>
          <t>FR</t>
        </is>
      </c>
      <c r="J4677" t="inlineStr">
        <is>
          <t>ALIMENTOS</t>
        </is>
      </c>
      <c r="K4677" t="inlineStr">
        <is>
          <t>03/2025</t>
        </is>
      </c>
      <c r="L4677" t="n">
        <v>0</v>
      </c>
      <c r="M4677" s="551" t="n">
        <v>45636</v>
      </c>
      <c r="N4677" t="n">
        <v>14.81</v>
      </c>
      <c r="O4677" t="n">
        <v>14.81</v>
      </c>
      <c r="P4677" t="n">
        <v>29.62</v>
      </c>
    </row>
    <row r="4678">
      <c r="A4678" t="n">
        <v>28879</v>
      </c>
      <c r="B4678" t="n">
        <v>122</v>
      </c>
      <c r="C4678" t="inlineStr">
        <is>
          <t>Arcos</t>
        </is>
      </c>
      <c r="D4678" s="551" t="n">
        <v>45748</v>
      </c>
      <c r="E4678" t="n">
        <v>20961</v>
      </c>
      <c r="F4678" t="inlineStr">
        <is>
          <t>VINAGRE DE MACA CASTELO 750ML UN</t>
        </is>
      </c>
      <c r="G4678" t="n">
        <v>2015</v>
      </c>
      <c r="H4678" t="n">
        <v>4</v>
      </c>
      <c r="I4678" t="inlineStr">
        <is>
          <t>UN</t>
        </is>
      </c>
      <c r="J4678" t="inlineStr">
        <is>
          <t>ALIMENTOS</t>
        </is>
      </c>
      <c r="K4678" t="inlineStr">
        <is>
          <t>03/2025</t>
        </is>
      </c>
      <c r="L4678" t="n">
        <v>6.98</v>
      </c>
      <c r="M4678" s="551" t="n">
        <v>45735</v>
      </c>
      <c r="N4678" t="n">
        <v>6.98</v>
      </c>
      <c r="O4678" t="n">
        <v>6.98</v>
      </c>
      <c r="P4678" t="n">
        <v>27.92</v>
      </c>
    </row>
    <row r="4679">
      <c r="A4679" t="n">
        <v>28915</v>
      </c>
      <c r="B4679" t="n">
        <v>122</v>
      </c>
      <c r="C4679" t="inlineStr">
        <is>
          <t>Arcos</t>
        </is>
      </c>
      <c r="D4679" s="551" t="n">
        <v>45748</v>
      </c>
      <c r="E4679" t="n">
        <v>19575</v>
      </c>
      <c r="F4679" t="inlineStr">
        <is>
          <t>PIMENTA DE CHEIRO VERDE KG</t>
        </is>
      </c>
      <c r="G4679" t="n">
        <v>2643</v>
      </c>
      <c r="H4679" t="n">
        <v>1</v>
      </c>
      <c r="I4679" t="inlineStr">
        <is>
          <t>KG</t>
        </is>
      </c>
      <c r="J4679" t="inlineStr">
        <is>
          <t>ALIMENTOS</t>
        </is>
      </c>
      <c r="K4679" t="inlineStr">
        <is>
          <t>03/2025</t>
        </is>
      </c>
      <c r="L4679" t="n">
        <v>27</v>
      </c>
      <c r="M4679" s="551" t="n">
        <v>45737</v>
      </c>
      <c r="N4679" t="n">
        <v>22</v>
      </c>
      <c r="O4679" t="n">
        <v>26</v>
      </c>
      <c r="P4679" t="n">
        <v>27</v>
      </c>
    </row>
    <row r="4680">
      <c r="A4680" t="n">
        <v>28979</v>
      </c>
      <c r="B4680" t="n">
        <v>122</v>
      </c>
      <c r="C4680" t="inlineStr">
        <is>
          <t>Arcos</t>
        </is>
      </c>
      <c r="D4680" s="551" t="n">
        <v>45748</v>
      </c>
      <c r="E4680" t="n">
        <v>18383</v>
      </c>
      <c r="F4680" t="inlineStr">
        <is>
          <t>CONHAQUE BRANDY NAPOLEON COURRIER 700ML</t>
        </is>
      </c>
      <c r="G4680" t="n">
        <v>3256</v>
      </c>
      <c r="H4680" t="n">
        <v>0.25</v>
      </c>
      <c r="I4680" t="inlineStr">
        <is>
          <t>UN</t>
        </is>
      </c>
      <c r="J4680" t="inlineStr">
        <is>
          <t>BEBIDAS</t>
        </is>
      </c>
      <c r="K4680" t="inlineStr">
        <is>
          <t>03/2025</t>
        </is>
      </c>
      <c r="L4680" t="n">
        <v>0</v>
      </c>
      <c r="M4680" s="551" t="n">
        <v>-693593</v>
      </c>
      <c r="N4680" t="n">
        <v>0</v>
      </c>
      <c r="O4680" t="n">
        <v>0</v>
      </c>
      <c r="P4680" t="n">
        <v>25.84</v>
      </c>
    </row>
    <row r="4681">
      <c r="A4681" t="n">
        <v>28874</v>
      </c>
      <c r="B4681" t="n">
        <v>122</v>
      </c>
      <c r="C4681" t="inlineStr">
        <is>
          <t>Arcos</t>
        </is>
      </c>
      <c r="D4681" s="551" t="n">
        <v>45748</v>
      </c>
      <c r="E4681" t="n">
        <v>19902</v>
      </c>
      <c r="F4681" t="inlineStr">
        <is>
          <t>SAL SACHE CISNE 1000X0,001G</t>
        </is>
      </c>
      <c r="G4681" t="n">
        <v>2382</v>
      </c>
      <c r="H4681" t="n">
        <v>1</v>
      </c>
      <c r="I4681" t="inlineStr">
        <is>
          <t>CX</t>
        </is>
      </c>
      <c r="J4681" t="inlineStr">
        <is>
          <t>ALIMENTOS</t>
        </is>
      </c>
      <c r="K4681" t="inlineStr">
        <is>
          <t>03/2025</t>
        </is>
      </c>
      <c r="L4681" t="n">
        <v>0</v>
      </c>
      <c r="M4681" s="551" t="n">
        <v>-693593</v>
      </c>
      <c r="N4681" t="n">
        <v>0</v>
      </c>
      <c r="O4681" t="n">
        <v>23.6</v>
      </c>
      <c r="P4681" t="n">
        <v>25.8</v>
      </c>
    </row>
    <row r="4682">
      <c r="A4682" t="n">
        <v>28892</v>
      </c>
      <c r="B4682" t="n">
        <v>122</v>
      </c>
      <c r="C4682" t="inlineStr">
        <is>
          <t>Arcos</t>
        </is>
      </c>
      <c r="D4682" s="551" t="n">
        <v>45748</v>
      </c>
      <c r="E4682" t="n">
        <v>19642</v>
      </c>
      <c r="F4682" t="inlineStr">
        <is>
          <t>BATATA BOLINHA KG</t>
        </is>
      </c>
      <c r="G4682" t="n">
        <v>2596</v>
      </c>
      <c r="H4682" t="n">
        <v>5</v>
      </c>
      <c r="I4682" t="inlineStr">
        <is>
          <t>KG</t>
        </is>
      </c>
      <c r="J4682" t="inlineStr">
        <is>
          <t>ALIMENTOS</t>
        </is>
      </c>
      <c r="K4682" t="inlineStr">
        <is>
          <t>03/2025</t>
        </is>
      </c>
      <c r="L4682" t="n">
        <v>5.1</v>
      </c>
      <c r="M4682" s="551" t="n">
        <v>45744</v>
      </c>
      <c r="N4682" t="n">
        <v>5.5</v>
      </c>
      <c r="O4682" t="n">
        <v>6</v>
      </c>
      <c r="P4682" t="n">
        <v>25.5</v>
      </c>
    </row>
    <row r="4683">
      <c r="A4683" t="n">
        <v>28898</v>
      </c>
      <c r="B4683" t="n">
        <v>122</v>
      </c>
      <c r="C4683" t="inlineStr">
        <is>
          <t>Arcos</t>
        </is>
      </c>
      <c r="D4683" s="551" t="n">
        <v>45748</v>
      </c>
      <c r="E4683" t="n">
        <v>19628</v>
      </c>
      <c r="F4683" t="inlineStr">
        <is>
          <t>CEBOLA KG</t>
        </is>
      </c>
      <c r="G4683" t="n">
        <v>2606</v>
      </c>
      <c r="H4683" t="n">
        <v>10</v>
      </c>
      <c r="I4683" t="inlineStr">
        <is>
          <t>KG</t>
        </is>
      </c>
      <c r="J4683" t="inlineStr">
        <is>
          <t>ALIMENTOS</t>
        </is>
      </c>
      <c r="K4683" t="inlineStr">
        <is>
          <t>03/2025</t>
        </is>
      </c>
      <c r="L4683" t="n">
        <v>0</v>
      </c>
      <c r="M4683" s="551" t="n">
        <v>45684</v>
      </c>
      <c r="N4683" t="n">
        <v>2.4</v>
      </c>
      <c r="O4683" t="n">
        <v>3.08</v>
      </c>
      <c r="P4683" t="n">
        <v>24</v>
      </c>
    </row>
    <row r="4684">
      <c r="A4684" t="n">
        <v>28836</v>
      </c>
      <c r="B4684" t="n">
        <v>122</v>
      </c>
      <c r="C4684" t="inlineStr">
        <is>
          <t>Arcos</t>
        </is>
      </c>
      <c r="D4684" s="551" t="n">
        <v>45748</v>
      </c>
      <c r="E4684" t="n">
        <v>20410</v>
      </c>
      <c r="F4684" t="inlineStr">
        <is>
          <t>FARINHA DE MANDIOCA FINA YOKI 1KG</t>
        </is>
      </c>
      <c r="G4684" t="n">
        <v>2190</v>
      </c>
      <c r="H4684" t="n">
        <v>2</v>
      </c>
      <c r="I4684" t="inlineStr">
        <is>
          <t>UN</t>
        </is>
      </c>
      <c r="J4684" t="inlineStr">
        <is>
          <t>ALIMENTOS</t>
        </is>
      </c>
      <c r="K4684" t="inlineStr">
        <is>
          <t>03/2025</t>
        </is>
      </c>
      <c r="L4684" t="n">
        <v>11.95</v>
      </c>
      <c r="M4684" s="551" t="n">
        <v>45728</v>
      </c>
      <c r="N4684" t="n">
        <v>11.95</v>
      </c>
      <c r="O4684" t="n">
        <v>11.85</v>
      </c>
      <c r="P4684" t="n">
        <v>23.9</v>
      </c>
    </row>
    <row r="4685">
      <c r="A4685" t="n">
        <v>28890</v>
      </c>
      <c r="B4685" t="n">
        <v>122</v>
      </c>
      <c r="C4685" t="inlineStr">
        <is>
          <t>Arcos</t>
        </is>
      </c>
      <c r="D4685" s="551" t="n">
        <v>45748</v>
      </c>
      <c r="E4685" t="n">
        <v>19783</v>
      </c>
      <c r="F4685" t="inlineStr">
        <is>
          <t>BANANA NANICA KG</t>
        </is>
      </c>
      <c r="G4685" t="n">
        <v>2475</v>
      </c>
      <c r="H4685" t="n">
        <v>5</v>
      </c>
      <c r="I4685" t="inlineStr">
        <is>
          <t>KG</t>
        </is>
      </c>
      <c r="J4685" t="inlineStr">
        <is>
          <t>ALIMENTOS</t>
        </is>
      </c>
      <c r="K4685" t="inlineStr">
        <is>
          <t>03/2025</t>
        </is>
      </c>
      <c r="L4685" t="n">
        <v>4.72</v>
      </c>
      <c r="M4685" s="551" t="n">
        <v>45744</v>
      </c>
      <c r="N4685" t="n">
        <v>5.07</v>
      </c>
      <c r="O4685" t="n">
        <v>3.9</v>
      </c>
      <c r="P4685" t="n">
        <v>23.6</v>
      </c>
    </row>
    <row r="4686">
      <c r="A4686" t="n">
        <v>28924</v>
      </c>
      <c r="B4686" t="n">
        <v>122</v>
      </c>
      <c r="C4686" t="inlineStr">
        <is>
          <t>Arcos</t>
        </is>
      </c>
      <c r="D4686" s="551" t="n">
        <v>45748</v>
      </c>
      <c r="E4686" t="n">
        <v>19465</v>
      </c>
      <c r="F4686" t="inlineStr">
        <is>
          <t>SALSAO KG</t>
        </is>
      </c>
      <c r="G4686" t="n">
        <v>2737</v>
      </c>
      <c r="H4686" t="n">
        <v>1.7</v>
      </c>
      <c r="I4686" t="inlineStr">
        <is>
          <t>KG</t>
        </is>
      </c>
      <c r="J4686" t="inlineStr">
        <is>
          <t>ALIMENTOS</t>
        </is>
      </c>
      <c r="K4686" t="inlineStr">
        <is>
          <t>03/2025</t>
        </is>
      </c>
      <c r="L4686" t="n">
        <v>13.21</v>
      </c>
      <c r="M4686" s="551" t="n">
        <v>45745</v>
      </c>
      <c r="N4686" t="n">
        <v>23.26</v>
      </c>
      <c r="O4686" t="n">
        <v>12.5</v>
      </c>
      <c r="P4686" t="n">
        <v>22.46</v>
      </c>
    </row>
    <row r="4687">
      <c r="A4687" t="n">
        <v>28902</v>
      </c>
      <c r="B4687" t="n">
        <v>122</v>
      </c>
      <c r="C4687" t="inlineStr">
        <is>
          <t>Arcos</t>
        </is>
      </c>
      <c r="D4687" s="551" t="n">
        <v>45748</v>
      </c>
      <c r="E4687" t="n">
        <v>19613</v>
      </c>
      <c r="F4687" t="inlineStr">
        <is>
          <t>COUVE MANTEIGA KG</t>
        </is>
      </c>
      <c r="G4687" t="n">
        <v>2620</v>
      </c>
      <c r="H4687" t="n">
        <v>2.4</v>
      </c>
      <c r="I4687" t="inlineStr">
        <is>
          <t>KG</t>
        </is>
      </c>
      <c r="J4687" t="inlineStr">
        <is>
          <t>ALIMENTOS</t>
        </is>
      </c>
      <c r="K4687" t="inlineStr">
        <is>
          <t>03/2025</t>
        </is>
      </c>
      <c r="L4687" t="n">
        <v>8.949999999999999</v>
      </c>
      <c r="M4687" s="551" t="n">
        <v>45744</v>
      </c>
      <c r="N4687" t="n">
        <v>8.35</v>
      </c>
      <c r="O4687" t="n">
        <v>7.5</v>
      </c>
      <c r="P4687" t="n">
        <v>21.48</v>
      </c>
    </row>
    <row r="4688">
      <c r="A4688" t="n">
        <v>28997</v>
      </c>
      <c r="B4688" t="n">
        <v>122</v>
      </c>
      <c r="C4688" t="inlineStr">
        <is>
          <t>Arcos</t>
        </is>
      </c>
      <c r="D4688" s="551" t="n">
        <v>45748</v>
      </c>
      <c r="E4688" t="n">
        <v>18329</v>
      </c>
      <c r="F4688" t="inlineStr">
        <is>
          <t>LICOR CHARTREAUSE VERDE 700ML</t>
        </is>
      </c>
      <c r="G4688" t="n">
        <v>3304</v>
      </c>
      <c r="H4688" t="n">
        <v>0.05</v>
      </c>
      <c r="I4688" t="inlineStr">
        <is>
          <t>UN</t>
        </is>
      </c>
      <c r="J4688" t="inlineStr">
        <is>
          <t>BEBIDAS</t>
        </is>
      </c>
      <c r="K4688" t="inlineStr">
        <is>
          <t>03/2025</t>
        </is>
      </c>
      <c r="L4688" t="n">
        <v>0</v>
      </c>
      <c r="M4688" s="551" t="n">
        <v>-693593</v>
      </c>
      <c r="N4688" t="n">
        <v>0</v>
      </c>
      <c r="O4688" t="n">
        <v>0</v>
      </c>
      <c r="P4688" t="n">
        <v>20.98</v>
      </c>
    </row>
    <row r="4689">
      <c r="A4689" t="n">
        <v>28923</v>
      </c>
      <c r="B4689" t="n">
        <v>122</v>
      </c>
      <c r="C4689" t="inlineStr">
        <is>
          <t>Arcos</t>
        </is>
      </c>
      <c r="D4689" s="551" t="n">
        <v>45748</v>
      </c>
      <c r="E4689" t="n">
        <v>19468</v>
      </c>
      <c r="F4689" t="inlineStr">
        <is>
          <t>SALSA KG</t>
        </is>
      </c>
      <c r="G4689" t="n">
        <v>2736</v>
      </c>
      <c r="H4689" t="n">
        <v>1</v>
      </c>
      <c r="I4689" t="inlineStr">
        <is>
          <t>KG</t>
        </is>
      </c>
      <c r="J4689" t="inlineStr">
        <is>
          <t>ALIMENTOS</t>
        </is>
      </c>
      <c r="K4689" t="inlineStr">
        <is>
          <t>03/2025</t>
        </is>
      </c>
      <c r="L4689" t="n">
        <v>20.83</v>
      </c>
      <c r="M4689" s="551" t="n">
        <v>45744</v>
      </c>
      <c r="N4689" t="n">
        <v>26</v>
      </c>
      <c r="O4689" t="n">
        <v>17.83</v>
      </c>
      <c r="P4689" t="n">
        <v>20.83</v>
      </c>
    </row>
    <row r="4690">
      <c r="A4690" t="n">
        <v>28818</v>
      </c>
      <c r="B4690" t="n">
        <v>122</v>
      </c>
      <c r="C4690" t="inlineStr">
        <is>
          <t>Arcos</t>
        </is>
      </c>
      <c r="D4690" s="551" t="n">
        <v>45748</v>
      </c>
      <c r="E4690" t="n">
        <v>19872</v>
      </c>
      <c r="F4690" t="inlineStr">
        <is>
          <t>CARDAMOMO EM GRÃO</t>
        </is>
      </c>
      <c r="G4690" t="n">
        <v>2401</v>
      </c>
      <c r="H4690" t="n">
        <v>0.5</v>
      </c>
      <c r="I4690" t="inlineStr">
        <is>
          <t>KG</t>
        </is>
      </c>
      <c r="J4690" t="inlineStr">
        <is>
          <t>ALIMENTOS</t>
        </is>
      </c>
      <c r="K4690" t="inlineStr">
        <is>
          <t>03/2025</t>
        </is>
      </c>
      <c r="L4690" t="n">
        <v>0</v>
      </c>
      <c r="M4690" s="551" t="n">
        <v>-693593</v>
      </c>
      <c r="N4690" t="n">
        <v>0</v>
      </c>
      <c r="O4690" t="n">
        <v>0</v>
      </c>
      <c r="P4690" t="n">
        <v>20.75</v>
      </c>
    </row>
    <row r="4691">
      <c r="A4691" t="n">
        <v>28903</v>
      </c>
      <c r="B4691" t="n">
        <v>122</v>
      </c>
      <c r="C4691" t="inlineStr">
        <is>
          <t>Arcos</t>
        </is>
      </c>
      <c r="D4691" s="551" t="n">
        <v>45748</v>
      </c>
      <c r="E4691" t="n">
        <v>19480</v>
      </c>
      <c r="F4691" t="inlineStr">
        <is>
          <t>HORTELA HIDROPONICA KG</t>
        </is>
      </c>
      <c r="G4691" t="n">
        <v>2726</v>
      </c>
      <c r="H4691" t="n">
        <v>1</v>
      </c>
      <c r="I4691" t="inlineStr">
        <is>
          <t>KG</t>
        </is>
      </c>
      <c r="J4691" t="inlineStr">
        <is>
          <t>ALIMENTOS</t>
        </is>
      </c>
      <c r="K4691" t="inlineStr">
        <is>
          <t>03/2025</t>
        </is>
      </c>
      <c r="L4691" t="n">
        <v>20.63</v>
      </c>
      <c r="M4691" s="551" t="n">
        <v>45745</v>
      </c>
      <c r="N4691" t="n">
        <v>42</v>
      </c>
      <c r="O4691" t="n">
        <v>15.5</v>
      </c>
      <c r="P4691" t="n">
        <v>20.63</v>
      </c>
    </row>
    <row r="4692">
      <c r="A4692" t="n">
        <v>28926</v>
      </c>
      <c r="B4692" t="n">
        <v>122</v>
      </c>
      <c r="C4692" t="inlineStr">
        <is>
          <t>Arcos</t>
        </is>
      </c>
      <c r="D4692" s="551" t="n">
        <v>45748</v>
      </c>
      <c r="E4692" t="n">
        <v>19463</v>
      </c>
      <c r="F4692" t="inlineStr">
        <is>
          <t>TOMILHO KG</t>
        </is>
      </c>
      <c r="G4692" t="n">
        <v>2739</v>
      </c>
      <c r="H4692" t="n">
        <v>0.3</v>
      </c>
      <c r="I4692" t="inlineStr">
        <is>
          <t>KG</t>
        </is>
      </c>
      <c r="J4692" t="inlineStr">
        <is>
          <t>ALIMENTOS</t>
        </is>
      </c>
      <c r="K4692" t="inlineStr">
        <is>
          <t>03/2025</t>
        </is>
      </c>
      <c r="L4692" t="n">
        <v>67.38</v>
      </c>
      <c r="M4692" s="551" t="n">
        <v>45744</v>
      </c>
      <c r="N4692" t="n">
        <v>78</v>
      </c>
      <c r="O4692" t="n">
        <v>55</v>
      </c>
      <c r="P4692" t="n">
        <v>20.21</v>
      </c>
    </row>
    <row r="4693">
      <c r="A4693" t="n">
        <v>28916</v>
      </c>
      <c r="B4693" t="n">
        <v>122</v>
      </c>
      <c r="C4693" t="inlineStr">
        <is>
          <t>Arcos</t>
        </is>
      </c>
      <c r="D4693" s="551" t="n">
        <v>45748</v>
      </c>
      <c r="E4693" t="n">
        <v>19572</v>
      </c>
      <c r="F4693" t="inlineStr">
        <is>
          <t>PIMENTA DEDO DE MOCA KG</t>
        </is>
      </c>
      <c r="G4693" t="n">
        <v>2646</v>
      </c>
      <c r="H4693" t="n">
        <v>1.1</v>
      </c>
      <c r="I4693" t="inlineStr">
        <is>
          <t>KG</t>
        </is>
      </c>
      <c r="J4693" t="inlineStr">
        <is>
          <t>ALIMENTOS</t>
        </is>
      </c>
      <c r="K4693" t="inlineStr">
        <is>
          <t>03/2025</t>
        </is>
      </c>
      <c r="L4693" t="n">
        <v>18.04</v>
      </c>
      <c r="M4693" s="551" t="n">
        <v>45745</v>
      </c>
      <c r="N4693" t="n">
        <v>18</v>
      </c>
      <c r="O4693" t="n">
        <v>12</v>
      </c>
      <c r="P4693" t="n">
        <v>19.84</v>
      </c>
    </row>
    <row r="4694">
      <c r="A4694" t="n">
        <v>28968</v>
      </c>
      <c r="B4694" t="n">
        <v>122</v>
      </c>
      <c r="C4694" t="inlineStr">
        <is>
          <t>Arcos</t>
        </is>
      </c>
      <c r="D4694" s="551" t="n">
        <v>45748</v>
      </c>
      <c r="E4694" t="n">
        <v>18546</v>
      </c>
      <c r="F4694" t="inlineStr">
        <is>
          <t>APERITIVO AVERNA AMARO 700ML</t>
        </is>
      </c>
      <c r="G4694" t="n">
        <v>3133</v>
      </c>
      <c r="H4694" t="n">
        <v>0.24</v>
      </c>
      <c r="I4694" t="inlineStr">
        <is>
          <t>GR</t>
        </is>
      </c>
      <c r="J4694" t="inlineStr">
        <is>
          <t>BEBIDAS</t>
        </is>
      </c>
      <c r="K4694" t="inlineStr">
        <is>
          <t>03/2025</t>
        </is>
      </c>
      <c r="L4694" t="n">
        <v>0</v>
      </c>
      <c r="M4694" s="551" t="n">
        <v>-693593</v>
      </c>
      <c r="N4694" t="n">
        <v>0</v>
      </c>
      <c r="O4694" t="n">
        <v>81.31999999999999</v>
      </c>
      <c r="P4694" t="n">
        <v>19.52</v>
      </c>
    </row>
    <row r="4695">
      <c r="A4695" t="n">
        <v>28796</v>
      </c>
      <c r="B4695" t="n">
        <v>122</v>
      </c>
      <c r="C4695" t="inlineStr">
        <is>
          <t>Arcos</t>
        </is>
      </c>
      <c r="D4695" s="551" t="n">
        <v>45748</v>
      </c>
      <c r="E4695" t="n">
        <v>21075</v>
      </c>
      <c r="F4695" t="inlineStr">
        <is>
          <t>ACUCAR DEMERARA UNIAO C/1KG</t>
        </is>
      </c>
      <c r="G4695" t="n">
        <v>1993</v>
      </c>
      <c r="H4695" t="n">
        <v>3</v>
      </c>
      <c r="I4695" t="inlineStr">
        <is>
          <t>PC</t>
        </is>
      </c>
      <c r="J4695" t="inlineStr">
        <is>
          <t>ALIMENTOS</t>
        </is>
      </c>
      <c r="K4695" t="inlineStr">
        <is>
          <t>03/2025</t>
        </is>
      </c>
      <c r="L4695" t="n">
        <v>0</v>
      </c>
      <c r="M4695" s="551" t="n">
        <v>-693593</v>
      </c>
      <c r="N4695" t="n">
        <v>0</v>
      </c>
      <c r="O4695" t="n">
        <v>6.41</v>
      </c>
      <c r="P4695" t="n">
        <v>19.23</v>
      </c>
    </row>
    <row r="4696">
      <c r="A4696" t="n">
        <v>29113</v>
      </c>
      <c r="B4696" t="n">
        <v>122</v>
      </c>
      <c r="C4696" t="inlineStr">
        <is>
          <t>Arcos</t>
        </is>
      </c>
      <c r="D4696" s="551" t="n">
        <v>45748</v>
      </c>
      <c r="E4696" t="n">
        <v>17061</v>
      </c>
      <c r="F4696" t="inlineStr">
        <is>
          <t>SALVIA KG</t>
        </is>
      </c>
      <c r="G4696" t="n">
        <v>2738</v>
      </c>
      <c r="H4696" t="n">
        <v>0.2</v>
      </c>
      <c r="I4696" t="inlineStr">
        <is>
          <t>KG</t>
        </is>
      </c>
      <c r="J4696" t="inlineStr">
        <is>
          <t>ALIMENTOS</t>
        </is>
      </c>
      <c r="K4696" t="inlineStr">
        <is>
          <t>03/2025</t>
        </is>
      </c>
      <c r="L4696" t="n">
        <v>96</v>
      </c>
      <c r="M4696" s="551" t="n">
        <v>45745</v>
      </c>
      <c r="N4696" t="n">
        <v>120</v>
      </c>
      <c r="O4696" t="n">
        <v>120</v>
      </c>
      <c r="P4696" t="n">
        <v>19.2</v>
      </c>
    </row>
    <row r="4697">
      <c r="A4697" t="n">
        <v>28803</v>
      </c>
      <c r="B4697" t="n">
        <v>122</v>
      </c>
      <c r="C4697" t="inlineStr">
        <is>
          <t>Arcos</t>
        </is>
      </c>
      <c r="D4697" s="551" t="n">
        <v>45748</v>
      </c>
      <c r="E4697" t="n">
        <v>20429</v>
      </c>
      <c r="F4697" t="inlineStr">
        <is>
          <t>AMIDO DE MILHO MAIZENA 1KG UN</t>
        </is>
      </c>
      <c r="G4697" t="n">
        <v>2184</v>
      </c>
      <c r="H4697" t="n">
        <v>1</v>
      </c>
      <c r="I4697" t="inlineStr">
        <is>
          <t>UN</t>
        </is>
      </c>
      <c r="J4697" t="inlineStr">
        <is>
          <t>ALIMENTOS</t>
        </is>
      </c>
      <c r="K4697" t="inlineStr">
        <is>
          <t>03/2025</t>
        </is>
      </c>
      <c r="L4697" t="n">
        <v>18.6</v>
      </c>
      <c r="M4697" s="551" t="n">
        <v>45734</v>
      </c>
      <c r="N4697" t="n">
        <v>18.6</v>
      </c>
      <c r="O4697" t="n">
        <v>32.5</v>
      </c>
      <c r="P4697" t="n">
        <v>18.6</v>
      </c>
    </row>
    <row r="4698">
      <c r="A4698" t="n">
        <v>28901</v>
      </c>
      <c r="B4698" t="n">
        <v>122</v>
      </c>
      <c r="C4698" t="inlineStr">
        <is>
          <t>Arcos</t>
        </is>
      </c>
      <c r="D4698" s="551" t="n">
        <v>45748</v>
      </c>
      <c r="E4698" t="n">
        <v>19621</v>
      </c>
      <c r="F4698" t="inlineStr">
        <is>
          <t>CENOURA KG</t>
        </is>
      </c>
      <c r="G4698" t="n">
        <v>2613</v>
      </c>
      <c r="H4698" t="n">
        <v>4</v>
      </c>
      <c r="I4698" t="inlineStr">
        <is>
          <t>KG</t>
        </is>
      </c>
      <c r="J4698" t="inlineStr">
        <is>
          <t>ALIMENTOS</t>
        </is>
      </c>
      <c r="K4698" t="inlineStr">
        <is>
          <t>03/2025</t>
        </is>
      </c>
      <c r="L4698" t="n">
        <v>3.8</v>
      </c>
      <c r="M4698" s="551" t="n">
        <v>45743</v>
      </c>
      <c r="N4698" t="n">
        <v>3.7</v>
      </c>
      <c r="O4698" t="n">
        <v>3.5</v>
      </c>
      <c r="P4698" t="n">
        <v>15.2</v>
      </c>
    </row>
    <row r="4699">
      <c r="A4699" t="n">
        <v>28920</v>
      </c>
      <c r="B4699" t="n">
        <v>122</v>
      </c>
      <c r="C4699" t="inlineStr">
        <is>
          <t>Arcos</t>
        </is>
      </c>
      <c r="D4699" s="551" t="n">
        <v>45748</v>
      </c>
      <c r="E4699" t="n">
        <v>19552</v>
      </c>
      <c r="F4699" t="inlineStr">
        <is>
          <t>REPOLHO ROXO KG</t>
        </is>
      </c>
      <c r="G4699" t="n">
        <v>2664</v>
      </c>
      <c r="H4699" t="n">
        <v>2</v>
      </c>
      <c r="I4699" t="inlineStr">
        <is>
          <t>KG</t>
        </is>
      </c>
      <c r="J4699" t="inlineStr">
        <is>
          <t>ALIMENTOS</t>
        </is>
      </c>
      <c r="K4699" t="inlineStr">
        <is>
          <t>03/2025</t>
        </is>
      </c>
      <c r="L4699" t="n">
        <v>7.6</v>
      </c>
      <c r="M4699" s="551" t="n">
        <v>45737</v>
      </c>
      <c r="N4699" t="n">
        <v>7.5</v>
      </c>
      <c r="O4699" t="n">
        <v>6.5</v>
      </c>
      <c r="P4699" t="n">
        <v>15.2</v>
      </c>
    </row>
    <row r="4700">
      <c r="A4700" t="n">
        <v>28907</v>
      </c>
      <c r="B4700" t="n">
        <v>122</v>
      </c>
      <c r="C4700" t="inlineStr">
        <is>
          <t>Arcos</t>
        </is>
      </c>
      <c r="D4700" s="551" t="n">
        <v>45748</v>
      </c>
      <c r="E4700" t="n">
        <v>19741</v>
      </c>
      <c r="F4700" t="inlineStr">
        <is>
          <t>MANGA PALMER KG</t>
        </is>
      </c>
      <c r="G4700" t="n">
        <v>2512</v>
      </c>
      <c r="H4700" t="n">
        <v>2</v>
      </c>
      <c r="I4700" t="inlineStr">
        <is>
          <t>KG</t>
        </is>
      </c>
      <c r="J4700" t="inlineStr">
        <is>
          <t>ALIMENTOS</t>
        </is>
      </c>
      <c r="K4700" t="inlineStr">
        <is>
          <t>03/2025</t>
        </is>
      </c>
      <c r="L4700" t="n">
        <v>7.38</v>
      </c>
      <c r="M4700" s="551" t="n">
        <v>45737</v>
      </c>
      <c r="N4700" t="n">
        <v>7.9</v>
      </c>
      <c r="O4700" t="n">
        <v>7.36</v>
      </c>
      <c r="P4700" t="n">
        <v>14.76</v>
      </c>
    </row>
    <row r="4701">
      <c r="A4701" t="n">
        <v>29114</v>
      </c>
      <c r="B4701" t="n">
        <v>122</v>
      </c>
      <c r="C4701" t="inlineStr">
        <is>
          <t>Arcos</t>
        </is>
      </c>
      <c r="D4701" s="551" t="n">
        <v>45748</v>
      </c>
      <c r="E4701" t="n">
        <v>19460</v>
      </c>
      <c r="F4701" t="inlineStr">
        <is>
          <t>ESTRAGAO KG</t>
        </is>
      </c>
      <c r="G4701" t="n">
        <v>2744</v>
      </c>
      <c r="H4701" t="n">
        <v>0.4</v>
      </c>
      <c r="I4701" t="inlineStr">
        <is>
          <t>KG</t>
        </is>
      </c>
      <c r="J4701" t="inlineStr">
        <is>
          <t>ALIMENTOS</t>
        </is>
      </c>
      <c r="K4701" t="inlineStr">
        <is>
          <t>03/2025</t>
        </is>
      </c>
      <c r="L4701" t="n">
        <v>36</v>
      </c>
      <c r="M4701" s="551" t="n">
        <v>45745</v>
      </c>
      <c r="N4701" t="n">
        <v>36</v>
      </c>
      <c r="O4701" t="n">
        <v>36</v>
      </c>
      <c r="P4701" t="n">
        <v>14.4</v>
      </c>
    </row>
    <row r="4702">
      <c r="A4702" t="n">
        <v>28900</v>
      </c>
      <c r="B4702" t="n">
        <v>122</v>
      </c>
      <c r="C4702" t="inlineStr">
        <is>
          <t>Arcos</t>
        </is>
      </c>
      <c r="D4702" s="551" t="n">
        <v>45748</v>
      </c>
      <c r="E4702" t="n">
        <v>19488</v>
      </c>
      <c r="F4702" t="inlineStr">
        <is>
          <t>CEBOLINHA KG</t>
        </is>
      </c>
      <c r="G4702" t="n">
        <v>2720</v>
      </c>
      <c r="H4702" t="n">
        <v>1</v>
      </c>
      <c r="I4702" t="inlineStr">
        <is>
          <t>KG</t>
        </is>
      </c>
      <c r="J4702" t="inlineStr">
        <is>
          <t>ALIMENTOS</t>
        </is>
      </c>
      <c r="K4702" t="inlineStr">
        <is>
          <t>03/2025</t>
        </is>
      </c>
      <c r="L4702" t="n">
        <v>13.14</v>
      </c>
      <c r="M4702" s="551" t="n">
        <v>45744</v>
      </c>
      <c r="N4702" t="n">
        <v>24.8</v>
      </c>
      <c r="O4702" t="n">
        <v>14.85</v>
      </c>
      <c r="P4702" t="n">
        <v>13.14</v>
      </c>
    </row>
    <row r="4703">
      <c r="A4703" t="n">
        <v>28881</v>
      </c>
      <c r="B4703" t="n">
        <v>122</v>
      </c>
      <c r="C4703" t="inlineStr">
        <is>
          <t>Arcos</t>
        </is>
      </c>
      <c r="D4703" s="551" t="n">
        <v>45748</v>
      </c>
      <c r="E4703" t="n">
        <v>19654</v>
      </c>
      <c r="F4703" t="inlineStr">
        <is>
          <t>ABOBRINHA ITALIANA GRAUDA KG</t>
        </is>
      </c>
      <c r="G4703" t="n">
        <v>2586</v>
      </c>
      <c r="H4703" t="n">
        <v>4</v>
      </c>
      <c r="I4703" t="inlineStr">
        <is>
          <t>KG</t>
        </is>
      </c>
      <c r="J4703" t="inlineStr">
        <is>
          <t>ALIMENTOS</t>
        </is>
      </c>
      <c r="K4703" t="inlineStr">
        <is>
          <t>03/2025</t>
        </is>
      </c>
      <c r="L4703" t="n">
        <v>3.28</v>
      </c>
      <c r="M4703" s="551" t="n">
        <v>45744</v>
      </c>
      <c r="N4703" t="n">
        <v>3</v>
      </c>
      <c r="O4703" t="n">
        <v>3.43</v>
      </c>
      <c r="P4703" t="n">
        <v>13.12</v>
      </c>
    </row>
    <row r="4704">
      <c r="A4704" t="n">
        <v>29111</v>
      </c>
      <c r="B4704" t="n">
        <v>122</v>
      </c>
      <c r="C4704" t="inlineStr">
        <is>
          <t>Arcos</t>
        </is>
      </c>
      <c r="D4704" s="551" t="n">
        <v>45748</v>
      </c>
      <c r="E4704" t="n">
        <v>19557</v>
      </c>
      <c r="F4704" t="inlineStr">
        <is>
          <t>RABANETE KG</t>
        </is>
      </c>
      <c r="G4704" t="n">
        <v>2660</v>
      </c>
      <c r="H4704" t="n">
        <v>1</v>
      </c>
      <c r="I4704" t="inlineStr">
        <is>
          <t>KG</t>
        </is>
      </c>
      <c r="J4704" t="inlineStr">
        <is>
          <t>ALIMENTOS</t>
        </is>
      </c>
      <c r="K4704" t="inlineStr">
        <is>
          <t>03/2025</t>
        </is>
      </c>
      <c r="L4704" t="n">
        <v>12.8</v>
      </c>
      <c r="M4704" s="551" t="n">
        <v>45745</v>
      </c>
      <c r="N4704" t="n">
        <v>12.8</v>
      </c>
      <c r="O4704" t="n">
        <v>12.8</v>
      </c>
      <c r="P4704" t="n">
        <v>12.8</v>
      </c>
    </row>
    <row r="4705">
      <c r="A4705" t="n">
        <v>28883</v>
      </c>
      <c r="B4705" t="n">
        <v>122</v>
      </c>
      <c r="C4705" t="inlineStr">
        <is>
          <t>Arcos</t>
        </is>
      </c>
      <c r="D4705" s="551" t="n">
        <v>45748</v>
      </c>
      <c r="E4705" t="n">
        <v>19505</v>
      </c>
      <c r="F4705" t="inlineStr">
        <is>
          <t>ALFACE AMERICANA KG</t>
        </is>
      </c>
      <c r="G4705" t="n">
        <v>2706</v>
      </c>
      <c r="H4705" t="n">
        <v>1</v>
      </c>
      <c r="I4705" t="inlineStr">
        <is>
          <t>KG</t>
        </is>
      </c>
      <c r="J4705" t="inlineStr">
        <is>
          <t>ALIMENTOS</t>
        </is>
      </c>
      <c r="K4705" t="inlineStr">
        <is>
          <t>03/2025</t>
        </is>
      </c>
      <c r="L4705" t="n">
        <v>12.67</v>
      </c>
      <c r="M4705" s="551" t="n">
        <v>45744</v>
      </c>
      <c r="N4705" t="n">
        <v>13</v>
      </c>
      <c r="O4705" t="n">
        <v>10</v>
      </c>
      <c r="P4705" t="n">
        <v>12.67</v>
      </c>
    </row>
    <row r="4706">
      <c r="A4706" t="n">
        <v>29030</v>
      </c>
      <c r="B4706" t="n">
        <v>122</v>
      </c>
      <c r="C4706" t="inlineStr">
        <is>
          <t>Arcos</t>
        </is>
      </c>
      <c r="D4706" s="551" t="n">
        <v>45748</v>
      </c>
      <c r="E4706" t="n">
        <v>18191</v>
      </c>
      <c r="F4706" t="inlineStr">
        <is>
          <t>VODKA ABSOLUT VANILIA 750ML</t>
        </is>
      </c>
      <c r="G4706" t="n">
        <v>3433</v>
      </c>
      <c r="H4706" t="n">
        <v>0.25</v>
      </c>
      <c r="I4706" t="inlineStr">
        <is>
          <t>GR</t>
        </is>
      </c>
      <c r="J4706" t="inlineStr">
        <is>
          <t>BEBIDAS</t>
        </is>
      </c>
      <c r="K4706" t="inlineStr">
        <is>
          <t>03/2025</t>
        </is>
      </c>
      <c r="L4706" t="n">
        <v>0</v>
      </c>
      <c r="M4706" s="551" t="n">
        <v>-693593</v>
      </c>
      <c r="N4706" t="n">
        <v>0</v>
      </c>
      <c r="O4706" t="n">
        <v>0</v>
      </c>
      <c r="P4706" t="n">
        <v>12.55</v>
      </c>
    </row>
    <row r="4707">
      <c r="A4707" t="n">
        <v>28888</v>
      </c>
      <c r="B4707" t="n">
        <v>122</v>
      </c>
      <c r="C4707" t="inlineStr">
        <is>
          <t>Arcos</t>
        </is>
      </c>
      <c r="D4707" s="551" t="n">
        <v>45748</v>
      </c>
      <c r="E4707" t="n">
        <v>19647</v>
      </c>
      <c r="F4707" t="inlineStr">
        <is>
          <t>ALHO PORO KG</t>
        </is>
      </c>
      <c r="G4707" t="n">
        <v>2591</v>
      </c>
      <c r="H4707" t="n">
        <v>1</v>
      </c>
      <c r="I4707" t="inlineStr">
        <is>
          <t>KG</t>
        </is>
      </c>
      <c r="J4707" t="inlineStr">
        <is>
          <t>ALIMENTOS</t>
        </is>
      </c>
      <c r="K4707" t="inlineStr">
        <is>
          <t>03/2025</t>
        </is>
      </c>
      <c r="L4707" t="n">
        <v>12.54</v>
      </c>
      <c r="M4707" s="551" t="n">
        <v>45744</v>
      </c>
      <c r="N4707" t="n">
        <v>10</v>
      </c>
      <c r="O4707" t="n">
        <v>15.73</v>
      </c>
      <c r="P4707" t="n">
        <v>12.54</v>
      </c>
    </row>
    <row r="4708">
      <c r="A4708" t="n">
        <v>28978</v>
      </c>
      <c r="B4708" t="n">
        <v>122</v>
      </c>
      <c r="C4708" t="inlineStr">
        <is>
          <t>Arcos</t>
        </is>
      </c>
      <c r="D4708" s="551" t="n">
        <v>45748</v>
      </c>
      <c r="E4708" t="n">
        <v>18433</v>
      </c>
      <c r="F4708" t="inlineStr">
        <is>
          <t>CACHAÇA PIRASSUNUNGA 51 OURO 965ML</t>
        </is>
      </c>
      <c r="G4708" t="n">
        <v>3212</v>
      </c>
      <c r="H4708" t="n">
        <v>0.9</v>
      </c>
      <c r="I4708" t="inlineStr">
        <is>
          <t>UN</t>
        </is>
      </c>
      <c r="J4708" t="inlineStr">
        <is>
          <t>BEBIDAS</t>
        </is>
      </c>
      <c r="K4708" t="inlineStr">
        <is>
          <t>03/2025</t>
        </is>
      </c>
      <c r="L4708" t="n">
        <v>0</v>
      </c>
      <c r="M4708" s="551" t="n">
        <v>-693593</v>
      </c>
      <c r="N4708" t="n">
        <v>0</v>
      </c>
      <c r="O4708" t="n">
        <v>0</v>
      </c>
      <c r="P4708" t="n">
        <v>12.17</v>
      </c>
    </row>
    <row r="4709">
      <c r="A4709" t="n">
        <v>28884</v>
      </c>
      <c r="B4709" t="n">
        <v>122</v>
      </c>
      <c r="C4709" t="inlineStr">
        <is>
          <t>Arcos</t>
        </is>
      </c>
      <c r="D4709" s="551" t="n">
        <v>45748</v>
      </c>
      <c r="E4709" t="n">
        <v>19503</v>
      </c>
      <c r="F4709" t="inlineStr">
        <is>
          <t>ALFACE CRESPA KG</t>
        </is>
      </c>
      <c r="G4709" t="n">
        <v>2707</v>
      </c>
      <c r="H4709" t="n">
        <v>1</v>
      </c>
      <c r="I4709" t="inlineStr">
        <is>
          <t>KG</t>
        </is>
      </c>
      <c r="J4709" t="inlineStr">
        <is>
          <t>ALIMENTOS</t>
        </is>
      </c>
      <c r="K4709" t="inlineStr">
        <is>
          <t>03/2025</t>
        </is>
      </c>
      <c r="L4709" t="n">
        <v>11.92</v>
      </c>
      <c r="M4709" s="551" t="n">
        <v>45744</v>
      </c>
      <c r="N4709" t="n">
        <v>14.44</v>
      </c>
      <c r="O4709" t="n">
        <v>10</v>
      </c>
      <c r="P4709" t="n">
        <v>11.92</v>
      </c>
    </row>
    <row r="4710">
      <c r="A4710" t="n">
        <v>28918</v>
      </c>
      <c r="B4710" t="n">
        <v>122</v>
      </c>
      <c r="C4710" t="inlineStr">
        <is>
          <t>Arcos</t>
        </is>
      </c>
      <c r="D4710" s="551" t="n">
        <v>45748</v>
      </c>
      <c r="E4710" t="n">
        <v>19560</v>
      </c>
      <c r="F4710" t="inlineStr">
        <is>
          <t>PIMENTAO VERMELHO KG</t>
        </is>
      </c>
      <c r="G4710" t="n">
        <v>2657</v>
      </c>
      <c r="H4710" t="n">
        <v>1</v>
      </c>
      <c r="I4710" t="inlineStr">
        <is>
          <t>KG</t>
        </is>
      </c>
      <c r="J4710" t="inlineStr">
        <is>
          <t>ALIMENTOS</t>
        </is>
      </c>
      <c r="K4710" t="inlineStr">
        <is>
          <t>03/2025</t>
        </is>
      </c>
      <c r="L4710" t="n">
        <v>10.94</v>
      </c>
      <c r="M4710" s="551" t="n">
        <v>45745</v>
      </c>
      <c r="N4710" t="n">
        <v>11.2</v>
      </c>
      <c r="O4710" t="n">
        <v>12</v>
      </c>
      <c r="P4710" t="n">
        <v>10.94</v>
      </c>
    </row>
    <row r="4711">
      <c r="A4711" t="n">
        <v>28886</v>
      </c>
      <c r="B4711" t="n">
        <v>122</v>
      </c>
      <c r="C4711" t="inlineStr">
        <is>
          <t>Arcos</t>
        </is>
      </c>
      <c r="D4711" s="551" t="n">
        <v>45748</v>
      </c>
      <c r="E4711" t="n">
        <v>19498</v>
      </c>
      <c r="F4711" t="inlineStr">
        <is>
          <t>ALFACE ROMANA KG</t>
        </is>
      </c>
      <c r="G4711" t="n">
        <v>2712</v>
      </c>
      <c r="H4711" t="n">
        <v>0.6</v>
      </c>
      <c r="I4711" t="inlineStr">
        <is>
          <t>KG</t>
        </is>
      </c>
      <c r="J4711" t="inlineStr">
        <is>
          <t>ALIMENTOS</t>
        </is>
      </c>
      <c r="K4711" t="inlineStr">
        <is>
          <t>03/2025</t>
        </is>
      </c>
      <c r="L4711" t="n">
        <v>18.02</v>
      </c>
      <c r="M4711" s="551" t="n">
        <v>45744</v>
      </c>
      <c r="N4711" t="n">
        <v>22.1</v>
      </c>
      <c r="O4711" t="n">
        <v>14</v>
      </c>
      <c r="P4711" t="n">
        <v>10.81</v>
      </c>
    </row>
    <row r="4712">
      <c r="A4712" t="n">
        <v>28912</v>
      </c>
      <c r="B4712" t="n">
        <v>122</v>
      </c>
      <c r="C4712" t="inlineStr">
        <is>
          <t>Arcos</t>
        </is>
      </c>
      <c r="D4712" s="551" t="n">
        <v>45748</v>
      </c>
      <c r="E4712" t="n">
        <v>17034</v>
      </c>
      <c r="F4712" t="inlineStr">
        <is>
          <t>PAK CHOI KG</t>
        </is>
      </c>
      <c r="G4712" t="n">
        <v>2743</v>
      </c>
      <c r="H4712" t="n">
        <v>0.5</v>
      </c>
      <c r="I4712" t="inlineStr">
        <is>
          <t>KG</t>
        </is>
      </c>
      <c r="J4712" t="inlineStr">
        <is>
          <t>ALIMENTOS</t>
        </is>
      </c>
      <c r="K4712" t="inlineStr">
        <is>
          <t>03/2025</t>
        </is>
      </c>
      <c r="L4712" t="n">
        <v>20</v>
      </c>
      <c r="M4712" s="551" t="n">
        <v>45744</v>
      </c>
      <c r="N4712" t="n">
        <v>25</v>
      </c>
      <c r="O4712" t="n">
        <v>25</v>
      </c>
      <c r="P4712" t="n">
        <v>10</v>
      </c>
    </row>
    <row r="4713">
      <c r="A4713" t="n">
        <v>28894</v>
      </c>
      <c r="B4713" t="n">
        <v>122</v>
      </c>
      <c r="C4713" t="inlineStr">
        <is>
          <t>Arcos</t>
        </is>
      </c>
      <c r="D4713" s="551" t="n">
        <v>45748</v>
      </c>
      <c r="E4713" t="n">
        <v>19632</v>
      </c>
      <c r="F4713" t="inlineStr">
        <is>
          <t>BETERRABA KG</t>
        </is>
      </c>
      <c r="G4713" t="n">
        <v>2604</v>
      </c>
      <c r="H4713" t="n">
        <v>4</v>
      </c>
      <c r="I4713" t="inlineStr">
        <is>
          <t>KG</t>
        </is>
      </c>
      <c r="J4713" t="inlineStr">
        <is>
          <t>ALIMENTOS</t>
        </is>
      </c>
      <c r="K4713" t="inlineStr">
        <is>
          <t>03/2025</t>
        </is>
      </c>
      <c r="L4713" t="n">
        <v>2.38</v>
      </c>
      <c r="M4713" s="551" t="n">
        <v>45745</v>
      </c>
      <c r="N4713" t="n">
        <v>2.4</v>
      </c>
      <c r="O4713" t="n">
        <v>2.3</v>
      </c>
      <c r="P4713" t="n">
        <v>9.52</v>
      </c>
    </row>
    <row r="4714">
      <c r="A4714" t="n">
        <v>28885</v>
      </c>
      <c r="B4714" t="n">
        <v>122</v>
      </c>
      <c r="C4714" t="inlineStr">
        <is>
          <t>Arcos</t>
        </is>
      </c>
      <c r="D4714" s="551" t="n">
        <v>45748</v>
      </c>
      <c r="E4714" t="n">
        <v>19502</v>
      </c>
      <c r="F4714" t="inlineStr">
        <is>
          <t>ALFACE CRESPA ROXA KG</t>
        </is>
      </c>
      <c r="G4714" t="n">
        <v>2708</v>
      </c>
      <c r="H4714" t="n">
        <v>0.5</v>
      </c>
      <c r="I4714" t="inlineStr">
        <is>
          <t>KG</t>
        </is>
      </c>
      <c r="J4714" t="inlineStr">
        <is>
          <t>ALIMENTOS</t>
        </is>
      </c>
      <c r="K4714" t="inlineStr">
        <is>
          <t>03/2025</t>
        </is>
      </c>
      <c r="L4714" t="n">
        <v>19.01</v>
      </c>
      <c r="M4714" s="551" t="n">
        <v>45744</v>
      </c>
      <c r="N4714" t="n">
        <v>18.56</v>
      </c>
      <c r="O4714" t="n">
        <v>18.56</v>
      </c>
      <c r="P4714" t="n">
        <v>9.51</v>
      </c>
    </row>
    <row r="4715">
      <c r="A4715" t="n">
        <v>28795</v>
      </c>
      <c r="B4715" t="n">
        <v>122</v>
      </c>
      <c r="C4715" t="inlineStr">
        <is>
          <t>Arcos</t>
        </is>
      </c>
      <c r="D4715" s="551" t="n">
        <v>45748</v>
      </c>
      <c r="E4715" t="n">
        <v>21102</v>
      </c>
      <c r="F4715" t="inlineStr">
        <is>
          <t>ACUCAR CRISTAL UNIAO C/1KG</t>
        </is>
      </c>
      <c r="G4715" t="n">
        <v>1985</v>
      </c>
      <c r="H4715" t="n">
        <v>2</v>
      </c>
      <c r="I4715" t="inlineStr">
        <is>
          <t>PC</t>
        </is>
      </c>
      <c r="J4715" t="inlineStr">
        <is>
          <t>ALIMENTOS</t>
        </is>
      </c>
      <c r="K4715" t="inlineStr">
        <is>
          <t>03/2025</t>
        </is>
      </c>
      <c r="L4715" t="n">
        <v>0</v>
      </c>
      <c r="M4715" s="551" t="n">
        <v>-693593</v>
      </c>
      <c r="N4715" t="n">
        <v>0</v>
      </c>
      <c r="O4715" t="n">
        <v>4.67</v>
      </c>
      <c r="P4715" t="n">
        <v>9.380000000000001</v>
      </c>
    </row>
    <row r="4716">
      <c r="A4716" t="n">
        <v>28872</v>
      </c>
      <c r="B4716" t="n">
        <v>122</v>
      </c>
      <c r="C4716" t="inlineStr">
        <is>
          <t>Arcos</t>
        </is>
      </c>
      <c r="D4716" s="551" t="n">
        <v>45748</v>
      </c>
      <c r="E4716" t="n">
        <v>19917</v>
      </c>
      <c r="F4716" t="inlineStr">
        <is>
          <t>SAL GROSSO CISNE C/1KG</t>
        </is>
      </c>
      <c r="G4716" t="n">
        <v>2379</v>
      </c>
      <c r="H4716" t="n">
        <v>3</v>
      </c>
      <c r="I4716" t="inlineStr">
        <is>
          <t>PC</t>
        </is>
      </c>
      <c r="J4716" t="inlineStr">
        <is>
          <t>ALIMENTOS</t>
        </is>
      </c>
      <c r="K4716" t="inlineStr">
        <is>
          <t>03/2025</t>
        </is>
      </c>
      <c r="L4716" t="n">
        <v>0</v>
      </c>
      <c r="M4716" s="551" t="n">
        <v>45636</v>
      </c>
      <c r="N4716" t="n">
        <v>3.09</v>
      </c>
      <c r="O4716" t="n">
        <v>3.04</v>
      </c>
      <c r="P4716" t="n">
        <v>9.27</v>
      </c>
    </row>
    <row r="4717">
      <c r="A4717" t="n">
        <v>28919</v>
      </c>
      <c r="B4717" t="n">
        <v>122</v>
      </c>
      <c r="C4717" t="inlineStr">
        <is>
          <t>Arcos</t>
        </is>
      </c>
      <c r="D4717" s="551" t="n">
        <v>45748</v>
      </c>
      <c r="E4717" t="n">
        <v>19553</v>
      </c>
      <c r="F4717" t="inlineStr">
        <is>
          <t>REPOLHO BRANCO KG</t>
        </is>
      </c>
      <c r="G4717" t="n">
        <v>2663</v>
      </c>
      <c r="H4717" t="n">
        <v>2</v>
      </c>
      <c r="I4717" t="inlineStr">
        <is>
          <t>KG</t>
        </is>
      </c>
      <c r="J4717" t="inlineStr">
        <is>
          <t>ALIMENTOS</t>
        </is>
      </c>
      <c r="K4717" t="inlineStr">
        <is>
          <t>03/2025</t>
        </is>
      </c>
      <c r="L4717" t="n">
        <v>4.61</v>
      </c>
      <c r="M4717" s="551" t="n">
        <v>45744</v>
      </c>
      <c r="N4717" t="n">
        <v>5.85</v>
      </c>
      <c r="O4717" t="n">
        <v>4.5</v>
      </c>
      <c r="P4717" t="n">
        <v>9.220000000000001</v>
      </c>
    </row>
    <row r="4718">
      <c r="A4718" t="n">
        <v>28906</v>
      </c>
      <c r="B4718" t="n">
        <v>122</v>
      </c>
      <c r="C4718" t="inlineStr">
        <is>
          <t>Arcos</t>
        </is>
      </c>
      <c r="D4718" s="551" t="n">
        <v>45748</v>
      </c>
      <c r="E4718" t="n">
        <v>19751</v>
      </c>
      <c r="F4718" t="inlineStr">
        <is>
          <t>LIMAO SICILIANO KG</t>
        </is>
      </c>
      <c r="G4718" t="n">
        <v>2502</v>
      </c>
      <c r="H4718" t="n">
        <v>1</v>
      </c>
      <c r="I4718" t="inlineStr">
        <is>
          <t>KG</t>
        </is>
      </c>
      <c r="J4718" t="inlineStr">
        <is>
          <t>ALIMENTOS</t>
        </is>
      </c>
      <c r="K4718" t="inlineStr">
        <is>
          <t>03/2025</t>
        </is>
      </c>
      <c r="L4718" t="n">
        <v>9.17</v>
      </c>
      <c r="M4718" s="551" t="n">
        <v>45744</v>
      </c>
      <c r="N4718" t="n">
        <v>11.5</v>
      </c>
      <c r="O4718" t="n">
        <v>6.93</v>
      </c>
      <c r="P4718" t="n">
        <v>9.17</v>
      </c>
    </row>
    <row r="4719">
      <c r="A4719" t="n">
        <v>28860</v>
      </c>
      <c r="B4719" t="n">
        <v>122</v>
      </c>
      <c r="C4719" t="inlineStr">
        <is>
          <t>Arcos</t>
        </is>
      </c>
      <c r="D4719" s="551" t="n">
        <v>45748</v>
      </c>
      <c r="E4719" t="n">
        <v>19984</v>
      </c>
      <c r="F4719" t="inlineStr">
        <is>
          <t>MOLHO INGLES KENKO 1L</t>
        </is>
      </c>
      <c r="G4719" t="n">
        <v>2351</v>
      </c>
      <c r="H4719" t="n">
        <v>1</v>
      </c>
      <c r="I4719" t="inlineStr">
        <is>
          <t>UN</t>
        </is>
      </c>
      <c r="J4719" t="inlineStr">
        <is>
          <t>ALIMENTOS</t>
        </is>
      </c>
      <c r="K4719" t="inlineStr">
        <is>
          <t>03/2025</t>
        </is>
      </c>
      <c r="L4719" t="n">
        <v>8.99</v>
      </c>
      <c r="M4719" s="551" t="n">
        <v>45741</v>
      </c>
      <c r="N4719" t="n">
        <v>8.06</v>
      </c>
      <c r="O4719" t="n">
        <v>8.06</v>
      </c>
      <c r="P4719" t="n">
        <v>8.99</v>
      </c>
    </row>
    <row r="4720">
      <c r="A4720" t="n">
        <v>29018</v>
      </c>
      <c r="B4720" t="n">
        <v>122</v>
      </c>
      <c r="C4720" t="inlineStr">
        <is>
          <t>Arcos</t>
        </is>
      </c>
      <c r="D4720" s="551" t="n">
        <v>45748</v>
      </c>
      <c r="E4720" t="n">
        <v>18239</v>
      </c>
      <c r="F4720" t="inlineStr">
        <is>
          <t>TEQUILA HERRADURA ANEJO 750ML</t>
        </is>
      </c>
      <c r="G4720" t="n">
        <v>3389</v>
      </c>
      <c r="H4720" t="n">
        <v>0.05</v>
      </c>
      <c r="I4720" t="inlineStr">
        <is>
          <t>GR</t>
        </is>
      </c>
      <c r="J4720" t="inlineStr">
        <is>
          <t>BEBIDAS</t>
        </is>
      </c>
      <c r="K4720" t="inlineStr">
        <is>
          <t>03/2025</t>
        </is>
      </c>
      <c r="L4720" t="n">
        <v>0</v>
      </c>
      <c r="M4720" s="551" t="n">
        <v>-693593</v>
      </c>
      <c r="N4720" t="n">
        <v>0</v>
      </c>
      <c r="O4720" t="n">
        <v>0</v>
      </c>
      <c r="P4720" t="n">
        <v>8.67</v>
      </c>
    </row>
    <row r="4721">
      <c r="A4721" t="n">
        <v>29072</v>
      </c>
      <c r="B4721" t="n">
        <v>122</v>
      </c>
      <c r="C4721" t="inlineStr">
        <is>
          <t>Arcos</t>
        </is>
      </c>
      <c r="D4721" s="551" t="n">
        <v>45748</v>
      </c>
      <c r="E4721" t="n">
        <v>24030</v>
      </c>
      <c r="F4721" t="inlineStr">
        <is>
          <t>AGUA TONICA PRATA 269ML</t>
        </is>
      </c>
      <c r="G4721" t="n">
        <v>3593</v>
      </c>
      <c r="H4721" t="n">
        <v>2</v>
      </c>
      <c r="I4721" t="inlineStr">
        <is>
          <t>UN</t>
        </is>
      </c>
      <c r="J4721" t="inlineStr">
        <is>
          <t>BEBIDAS</t>
        </is>
      </c>
      <c r="K4721" t="inlineStr">
        <is>
          <t>03/2025</t>
        </is>
      </c>
      <c r="L4721" t="n">
        <v>3.79</v>
      </c>
      <c r="M4721" s="551" t="n">
        <v>45735</v>
      </c>
      <c r="N4721" t="n">
        <v>3.79</v>
      </c>
      <c r="O4721" t="n">
        <v>3.41</v>
      </c>
      <c r="P4721" t="n">
        <v>7.58</v>
      </c>
    </row>
    <row r="4722">
      <c r="A4722" t="n">
        <v>28897</v>
      </c>
      <c r="B4722" t="n">
        <v>122</v>
      </c>
      <c r="C4722" t="inlineStr">
        <is>
          <t>Arcos</t>
        </is>
      </c>
      <c r="D4722" s="551" t="n">
        <v>45748</v>
      </c>
      <c r="E4722" t="n">
        <v>19626</v>
      </c>
      <c r="F4722" t="inlineStr">
        <is>
          <t>CEBOLA ECHALOTAS KG</t>
        </is>
      </c>
      <c r="G4722" t="n">
        <v>2608</v>
      </c>
      <c r="H4722" t="n">
        <v>2</v>
      </c>
      <c r="I4722" t="inlineStr">
        <is>
          <t>KG</t>
        </is>
      </c>
      <c r="J4722" t="inlineStr">
        <is>
          <t>ALIMENTOS</t>
        </is>
      </c>
      <c r="K4722" t="inlineStr">
        <is>
          <t>03/2025</t>
        </is>
      </c>
      <c r="L4722" t="n">
        <v>3.3</v>
      </c>
      <c r="M4722" s="551" t="n">
        <v>45743</v>
      </c>
      <c r="N4722" t="n">
        <v>3.3</v>
      </c>
      <c r="O4722" t="n">
        <v>3.3</v>
      </c>
      <c r="P4722" t="n">
        <v>6.6</v>
      </c>
    </row>
    <row r="4723">
      <c r="A4723" t="n">
        <v>29065</v>
      </c>
      <c r="B4723" t="n">
        <v>122</v>
      </c>
      <c r="C4723" t="inlineStr">
        <is>
          <t>Arcos</t>
        </is>
      </c>
      <c r="D4723" s="551" t="n">
        <v>45748</v>
      </c>
      <c r="E4723" t="n">
        <v>18017</v>
      </c>
      <c r="F4723" t="inlineStr">
        <is>
          <t>ESPUMANTE CAVA BRUT STARS TOUCH OF ROSE 750ML</t>
        </is>
      </c>
      <c r="G4723" t="n">
        <v>3580</v>
      </c>
      <c r="H4723" t="n">
        <v>7</v>
      </c>
      <c r="I4723" t="inlineStr">
        <is>
          <t>GR</t>
        </is>
      </c>
      <c r="J4723" t="inlineStr">
        <is>
          <t>BEBIDAS</t>
        </is>
      </c>
      <c r="K4723" t="inlineStr">
        <is>
          <t>03/2025</t>
        </is>
      </c>
      <c r="L4723" t="n">
        <v>0</v>
      </c>
      <c r="M4723" s="551" t="n">
        <v>45622</v>
      </c>
      <c r="N4723" t="n">
        <v>0.9399999999999999</v>
      </c>
      <c r="O4723" t="n">
        <v>0.9399999999999999</v>
      </c>
      <c r="P4723" t="n">
        <v>6.59</v>
      </c>
    </row>
    <row r="4724">
      <c r="A4724" t="n">
        <v>28914</v>
      </c>
      <c r="B4724" t="n">
        <v>122</v>
      </c>
      <c r="C4724" t="inlineStr">
        <is>
          <t>Arcos</t>
        </is>
      </c>
      <c r="D4724" s="551" t="n">
        <v>45748</v>
      </c>
      <c r="E4724" t="n">
        <v>19589</v>
      </c>
      <c r="F4724" t="inlineStr">
        <is>
          <t>PEPINO JAPONES KG</t>
        </is>
      </c>
      <c r="G4724" t="n">
        <v>2637</v>
      </c>
      <c r="H4724" t="n">
        <v>1</v>
      </c>
      <c r="I4724" t="inlineStr">
        <is>
          <t>KG</t>
        </is>
      </c>
      <c r="J4724" t="inlineStr">
        <is>
          <t>ALIMENTOS</t>
        </is>
      </c>
      <c r="K4724" t="inlineStr">
        <is>
          <t>03/2025</t>
        </is>
      </c>
      <c r="L4724" t="n">
        <v>5.85</v>
      </c>
      <c r="M4724" s="551" t="n">
        <v>45745</v>
      </c>
      <c r="N4724" t="n">
        <v>5.87</v>
      </c>
      <c r="O4724" t="n">
        <v>5</v>
      </c>
      <c r="P4724" t="n">
        <v>5.85</v>
      </c>
    </row>
    <row r="4725">
      <c r="A4725" t="n">
        <v>28917</v>
      </c>
      <c r="B4725" t="n">
        <v>122</v>
      </c>
      <c r="C4725" t="inlineStr">
        <is>
          <t>Arcos</t>
        </is>
      </c>
      <c r="D4725" s="551" t="n">
        <v>45748</v>
      </c>
      <c r="E4725" t="n">
        <v>19562</v>
      </c>
      <c r="F4725" t="inlineStr">
        <is>
          <t>PIMENTAO AMARELO KG</t>
        </is>
      </c>
      <c r="G4725" t="n">
        <v>2655</v>
      </c>
      <c r="H4725" t="n">
        <v>0.5</v>
      </c>
      <c r="I4725" t="inlineStr">
        <is>
          <t>KG</t>
        </is>
      </c>
      <c r="J4725" t="inlineStr">
        <is>
          <t>ALIMENTOS</t>
        </is>
      </c>
      <c r="K4725" t="inlineStr">
        <is>
          <t>03/2025</t>
        </is>
      </c>
      <c r="L4725" t="n">
        <v>11.1</v>
      </c>
      <c r="M4725" s="551" t="n">
        <v>45744</v>
      </c>
      <c r="N4725" t="n">
        <v>11.2</v>
      </c>
      <c r="O4725" t="n">
        <v>11.2</v>
      </c>
      <c r="P4725" t="n">
        <v>5.55</v>
      </c>
    </row>
    <row r="4726">
      <c r="A4726" t="n">
        <v>28828</v>
      </c>
      <c r="B4726" t="n">
        <v>122</v>
      </c>
      <c r="C4726" t="inlineStr">
        <is>
          <t>Arcos</t>
        </is>
      </c>
      <c r="D4726" s="551" t="n">
        <v>45748</v>
      </c>
      <c r="E4726" t="n">
        <v>24170</v>
      </c>
      <c r="F4726" t="inlineStr">
        <is>
          <t>COENTRO EM GRAO KG</t>
        </is>
      </c>
      <c r="G4726" t="n">
        <v>2330</v>
      </c>
      <c r="H4726" t="n">
        <v>0.5</v>
      </c>
      <c r="I4726" t="inlineStr">
        <is>
          <t>KG</t>
        </is>
      </c>
      <c r="J4726" t="inlineStr">
        <is>
          <t>ALIMENTOS</t>
        </is>
      </c>
      <c r="K4726" t="inlineStr">
        <is>
          <t>03/2025</t>
        </is>
      </c>
      <c r="L4726" t="n">
        <v>0</v>
      </c>
      <c r="M4726" s="551" t="n">
        <v>-693593</v>
      </c>
      <c r="N4726" t="n">
        <v>0</v>
      </c>
      <c r="O4726" t="n">
        <v>11</v>
      </c>
      <c r="P4726" t="n">
        <v>5.5</v>
      </c>
    </row>
    <row r="4727">
      <c r="A4727" t="n">
        <v>28882</v>
      </c>
      <c r="B4727" t="n">
        <v>122</v>
      </c>
      <c r="C4727" t="inlineStr">
        <is>
          <t>Arcos</t>
        </is>
      </c>
      <c r="D4727" s="551" t="n">
        <v>45748</v>
      </c>
      <c r="E4727" t="n">
        <v>19509</v>
      </c>
      <c r="F4727" t="inlineStr">
        <is>
          <t>ACELGA KG</t>
        </is>
      </c>
      <c r="G4727" t="n">
        <v>2703</v>
      </c>
      <c r="H4727" t="n">
        <v>1</v>
      </c>
      <c r="I4727" t="inlineStr">
        <is>
          <t>KG</t>
        </is>
      </c>
      <c r="J4727" t="inlineStr">
        <is>
          <t>ALIMENTOS</t>
        </is>
      </c>
      <c r="K4727" t="inlineStr">
        <is>
          <t>03/2025</t>
        </is>
      </c>
      <c r="L4727" t="n">
        <v>4.6</v>
      </c>
      <c r="M4727" s="551" t="n">
        <v>45737</v>
      </c>
      <c r="N4727" t="n">
        <v>4.8</v>
      </c>
      <c r="O4727" t="n">
        <v>4</v>
      </c>
      <c r="P4727" t="n">
        <v>4.6</v>
      </c>
    </row>
    <row r="4728">
      <c r="A4728" t="n">
        <v>29101</v>
      </c>
      <c r="B4728" t="n">
        <v>122</v>
      </c>
      <c r="C4728" t="inlineStr">
        <is>
          <t>Arcos</t>
        </is>
      </c>
      <c r="D4728" s="551" t="n">
        <v>45748</v>
      </c>
      <c r="E4728" t="n">
        <v>25209</v>
      </c>
      <c r="F4728" t="inlineStr">
        <is>
          <t>ARROZ REI ARTHUR GRAO CURTO PCT C/5KG</t>
        </is>
      </c>
      <c r="G4728" t="n">
        <v>5946</v>
      </c>
      <c r="H4728" t="n">
        <v>5</v>
      </c>
      <c r="I4728" t="inlineStr">
        <is>
          <t>PC</t>
        </is>
      </c>
      <c r="J4728" t="inlineStr">
        <is>
          <t>ALIMENTOS</t>
        </is>
      </c>
      <c r="K4728" t="inlineStr">
        <is>
          <t>03/2025</t>
        </is>
      </c>
      <c r="L4728" t="n">
        <v>0</v>
      </c>
      <c r="M4728" s="551" t="n">
        <v>-693593</v>
      </c>
      <c r="N4728" t="n">
        <v>0</v>
      </c>
      <c r="O4728" t="n">
        <v>0</v>
      </c>
      <c r="P4728" t="n">
        <v>0</v>
      </c>
    </row>
    <row r="4729">
      <c r="A4729" t="n">
        <v>29104</v>
      </c>
      <c r="B4729" t="n">
        <v>122</v>
      </c>
      <c r="C4729" t="inlineStr">
        <is>
          <t>Arcos</t>
        </is>
      </c>
      <c r="D4729" s="551" t="n">
        <v>45748</v>
      </c>
      <c r="E4729" t="n">
        <v>26586</v>
      </c>
      <c r="F4729" t="inlineStr">
        <is>
          <t>TORTILHA DE MILHO DE 11CM C/50 UN</t>
        </is>
      </c>
      <c r="G4729" t="n">
        <v>6803</v>
      </c>
      <c r="H4729" t="n">
        <v>8</v>
      </c>
      <c r="I4729" t="inlineStr">
        <is>
          <t>PC</t>
        </is>
      </c>
      <c r="J4729" t="inlineStr">
        <is>
          <t>ALIMENTOS</t>
        </is>
      </c>
      <c r="K4729" t="inlineStr">
        <is>
          <t>03/2025</t>
        </is>
      </c>
      <c r="L4729" t="n">
        <v>0</v>
      </c>
      <c r="M4729" s="551" t="n">
        <v>-693593</v>
      </c>
      <c r="N4729" t="n">
        <v>0</v>
      </c>
      <c r="O4729" t="n">
        <v>0</v>
      </c>
      <c r="P4729" t="n">
        <v>0</v>
      </c>
    </row>
    <row r="4730">
      <c r="A4730" t="n">
        <v>20851</v>
      </c>
      <c r="B4730" t="n">
        <v>122</v>
      </c>
      <c r="C4730" t="inlineStr">
        <is>
          <t>Arcos</t>
        </is>
      </c>
      <c r="D4730" s="551" t="n">
        <v>45717</v>
      </c>
      <c r="E4730" t="n">
        <v>18359</v>
      </c>
      <c r="F4730" t="inlineStr">
        <is>
          <t>GIN TANQUERAY 750ML</t>
        </is>
      </c>
      <c r="G4730" t="n">
        <v>3278</v>
      </c>
      <c r="H4730" t="n">
        <v>56.28</v>
      </c>
      <c r="I4730" t="inlineStr">
        <is>
          <t>GR</t>
        </is>
      </c>
      <c r="J4730" t="inlineStr">
        <is>
          <t>BEBIDAS</t>
        </is>
      </c>
      <c r="K4730" t="inlineStr">
        <is>
          <t>02/2025</t>
        </is>
      </c>
      <c r="L4730" t="n">
        <v>99.90000000000001</v>
      </c>
      <c r="M4730" s="551" t="n">
        <v>45706</v>
      </c>
      <c r="N4730" t="n">
        <v>99.90000000000001</v>
      </c>
      <c r="O4730" t="n">
        <v>99.90000000000001</v>
      </c>
      <c r="P4730" t="n">
        <v>5622.37</v>
      </c>
    </row>
    <row r="4731">
      <c r="A4731" t="n">
        <v>20856</v>
      </c>
      <c r="B4731" t="n">
        <v>122</v>
      </c>
      <c r="C4731" t="inlineStr">
        <is>
          <t>Arcos</t>
        </is>
      </c>
      <c r="D4731" s="551" t="n">
        <v>45717</v>
      </c>
      <c r="E4731" t="n">
        <v>18157</v>
      </c>
      <c r="F4731" t="inlineStr">
        <is>
          <t>WHISKY BOURBON BULLEIT 750ML</t>
        </is>
      </c>
      <c r="G4731" t="n">
        <v>3463</v>
      </c>
      <c r="H4731" t="n">
        <v>25.2</v>
      </c>
      <c r="I4731" t="inlineStr">
        <is>
          <t>GR</t>
        </is>
      </c>
      <c r="J4731" t="inlineStr">
        <is>
          <t>BEBIDAS</t>
        </is>
      </c>
      <c r="K4731" t="inlineStr">
        <is>
          <t>02/2025</t>
        </is>
      </c>
      <c r="L4731" t="n">
        <v>205.61</v>
      </c>
      <c r="M4731" s="551" t="n">
        <v>45706</v>
      </c>
      <c r="N4731" t="n">
        <v>205.61</v>
      </c>
      <c r="O4731" t="n">
        <v>185.47</v>
      </c>
      <c r="P4731" t="n">
        <v>5181.37</v>
      </c>
    </row>
    <row r="4732">
      <c r="A4732" t="n">
        <v>20855</v>
      </c>
      <c r="B4732" t="n">
        <v>122</v>
      </c>
      <c r="C4732" t="inlineStr">
        <is>
          <t>Arcos</t>
        </is>
      </c>
      <c r="D4732" s="551" t="n">
        <v>45717</v>
      </c>
      <c r="E4732" t="n">
        <v>18353</v>
      </c>
      <c r="F4732" t="inlineStr">
        <is>
          <t>GIN TANQUERAY TEN 750ML</t>
        </is>
      </c>
      <c r="G4732" t="n">
        <v>3282</v>
      </c>
      <c r="H4732" t="n">
        <v>26.37</v>
      </c>
      <c r="I4732" t="inlineStr">
        <is>
          <t>GR</t>
        </is>
      </c>
      <c r="J4732" t="inlineStr">
        <is>
          <t>BEBIDAS</t>
        </is>
      </c>
      <c r="K4732" t="inlineStr">
        <is>
          <t>02/2025</t>
        </is>
      </c>
      <c r="L4732" t="n">
        <v>0</v>
      </c>
      <c r="M4732" s="551" t="n">
        <v>-693593</v>
      </c>
      <c r="N4732" t="n">
        <v>0</v>
      </c>
      <c r="O4732" t="n">
        <v>195.32</v>
      </c>
      <c r="P4732" t="n">
        <v>5150.59</v>
      </c>
    </row>
    <row r="4733">
      <c r="A4733" t="n">
        <v>20857</v>
      </c>
      <c r="B4733" t="n">
        <v>122</v>
      </c>
      <c r="C4733" t="inlineStr">
        <is>
          <t>Arcos</t>
        </is>
      </c>
      <c r="D4733" s="551" t="n">
        <v>45717</v>
      </c>
      <c r="E4733" t="n">
        <v>18099</v>
      </c>
      <c r="F4733" t="inlineStr">
        <is>
          <t>WHISKY SINGLETON 12 ANOS SINGLE MALT 750ML</t>
        </is>
      </c>
      <c r="G4733" t="n">
        <v>3511</v>
      </c>
      <c r="H4733" t="n">
        <v>18.89</v>
      </c>
      <c r="I4733" t="inlineStr">
        <is>
          <t>GR</t>
        </is>
      </c>
      <c r="J4733" t="inlineStr">
        <is>
          <t>BEBIDAS</t>
        </is>
      </c>
      <c r="K4733" t="inlineStr">
        <is>
          <t>02/2025</t>
        </is>
      </c>
      <c r="L4733" t="n">
        <v>221.13</v>
      </c>
      <c r="M4733" s="551" t="n">
        <v>45706</v>
      </c>
      <c r="N4733" t="n">
        <v>0</v>
      </c>
      <c r="O4733" t="n">
        <v>0</v>
      </c>
      <c r="P4733" t="n">
        <v>4177.15</v>
      </c>
    </row>
    <row r="4734">
      <c r="A4734" t="n">
        <v>20853</v>
      </c>
      <c r="B4734" t="n">
        <v>122</v>
      </c>
      <c r="C4734" t="inlineStr">
        <is>
          <t>Arcos</t>
        </is>
      </c>
      <c r="D4734" s="551" t="n">
        <v>45717</v>
      </c>
      <c r="E4734" t="n">
        <v>18179</v>
      </c>
      <c r="F4734" t="inlineStr">
        <is>
          <t>VODKA KETEL ONE 1L</t>
        </is>
      </c>
      <c r="G4734" t="n">
        <v>3443</v>
      </c>
      <c r="H4734" t="n">
        <v>39.1</v>
      </c>
      <c r="I4734" t="inlineStr">
        <is>
          <t>GR</t>
        </is>
      </c>
      <c r="J4734" t="inlineStr">
        <is>
          <t>BEBIDAS</t>
        </is>
      </c>
      <c r="K4734" t="inlineStr">
        <is>
          <t>02/2025</t>
        </is>
      </c>
      <c r="L4734" t="n">
        <v>104.73</v>
      </c>
      <c r="M4734" s="551" t="n">
        <v>45706</v>
      </c>
      <c r="N4734" t="n">
        <v>104.9</v>
      </c>
      <c r="O4734" t="n">
        <v>104.07</v>
      </c>
      <c r="P4734" t="n">
        <v>4094.94</v>
      </c>
    </row>
    <row r="4735">
      <c r="A4735" t="n">
        <v>21192</v>
      </c>
      <c r="B4735" t="n">
        <v>122</v>
      </c>
      <c r="C4735" t="inlineStr">
        <is>
          <t>Arcos</t>
        </is>
      </c>
      <c r="D4735" s="551" t="n">
        <v>45717</v>
      </c>
      <c r="E4735" t="n">
        <v>26051</v>
      </c>
      <c r="F4735" t="inlineStr">
        <is>
          <t>SUCO DE MACA INTEGRAL RAIZES DO CAMPO UN</t>
        </is>
      </c>
      <c r="G4735" t="n">
        <v>6513</v>
      </c>
      <c r="H4735" t="n">
        <v>30</v>
      </c>
      <c r="I4735" t="inlineStr">
        <is>
          <t>UN</t>
        </is>
      </c>
      <c r="J4735" t="inlineStr">
        <is>
          <t>BEBIDAS</t>
        </is>
      </c>
      <c r="K4735" t="inlineStr">
        <is>
          <t>02/2025</t>
        </is>
      </c>
      <c r="L4735" t="n">
        <v>122.53</v>
      </c>
      <c r="M4735" s="551" t="n">
        <v>45686</v>
      </c>
      <c r="N4735" t="n">
        <v>122.53</v>
      </c>
      <c r="O4735" t="n">
        <v>122.53</v>
      </c>
      <c r="P4735" t="n">
        <v>3675.9</v>
      </c>
    </row>
    <row r="4736">
      <c r="A4736" t="n">
        <v>20898</v>
      </c>
      <c r="B4736" t="n">
        <v>122</v>
      </c>
      <c r="C4736" t="inlineStr">
        <is>
          <t>Arcos</t>
        </is>
      </c>
      <c r="D4736" s="551" t="n">
        <v>45717</v>
      </c>
      <c r="E4736" t="n">
        <v>18391</v>
      </c>
      <c r="F4736" t="inlineStr">
        <is>
          <t>CONHAQUE HENNESSY XO 700ML</t>
        </is>
      </c>
      <c r="G4736" t="n">
        <v>3249</v>
      </c>
      <c r="H4736" t="n">
        <v>2.11</v>
      </c>
      <c r="I4736" t="inlineStr">
        <is>
          <t>UN</t>
        </is>
      </c>
      <c r="J4736" t="inlineStr">
        <is>
          <t>BEBIDAS</t>
        </is>
      </c>
      <c r="K4736" t="inlineStr">
        <is>
          <t>02/2025</t>
        </is>
      </c>
      <c r="L4736" t="n">
        <v>0</v>
      </c>
      <c r="M4736" s="551" t="n">
        <v>-693593</v>
      </c>
      <c r="N4736" t="n">
        <v>0</v>
      </c>
      <c r="O4736" t="n">
        <v>0</v>
      </c>
      <c r="P4736" t="n">
        <v>3345.85</v>
      </c>
    </row>
    <row r="4737">
      <c r="A4737" t="n">
        <v>20966</v>
      </c>
      <c r="B4737" t="n">
        <v>122</v>
      </c>
      <c r="C4737" t="inlineStr">
        <is>
          <t>Arcos</t>
        </is>
      </c>
      <c r="D4737" s="551" t="n">
        <v>45717</v>
      </c>
      <c r="E4737" t="n">
        <v>18051</v>
      </c>
      <c r="F4737" t="inlineStr">
        <is>
          <t>CHAMPAGNE VEUVE CLICQUOT ROSE BRUT 750ML</t>
        </is>
      </c>
      <c r="G4737" t="n">
        <v>3552</v>
      </c>
      <c r="H4737" t="n">
        <v>7</v>
      </c>
      <c r="I4737" t="inlineStr">
        <is>
          <t>GR</t>
        </is>
      </c>
      <c r="J4737" t="inlineStr">
        <is>
          <t>BEBIDAS</t>
        </is>
      </c>
      <c r="K4737" t="inlineStr">
        <is>
          <t>02/2025</t>
        </is>
      </c>
      <c r="L4737" t="n">
        <v>0</v>
      </c>
      <c r="M4737" s="551" t="n">
        <v>-693593</v>
      </c>
      <c r="N4737" t="n">
        <v>0</v>
      </c>
      <c r="O4737" t="n">
        <v>450</v>
      </c>
      <c r="P4737" t="n">
        <v>3150</v>
      </c>
    </row>
    <row r="4738">
      <c r="A4738" t="n">
        <v>21175</v>
      </c>
      <c r="B4738" t="n">
        <v>122</v>
      </c>
      <c r="C4738" t="inlineStr">
        <is>
          <t>Arcos</t>
        </is>
      </c>
      <c r="D4738" s="551" t="n">
        <v>45717</v>
      </c>
      <c r="E4738" t="n">
        <v>19297</v>
      </c>
      <c r="F4738" t="inlineStr">
        <is>
          <t>QUEIJO PARMESAO LA SERENISSIMA KG</t>
        </is>
      </c>
      <c r="G4738" t="n">
        <v>2775</v>
      </c>
      <c r="H4738" t="n">
        <v>37.2</v>
      </c>
      <c r="I4738" t="inlineStr">
        <is>
          <t>KG</t>
        </is>
      </c>
      <c r="J4738" t="inlineStr">
        <is>
          <t>ALIMENTOS</t>
        </is>
      </c>
      <c r="K4738" t="inlineStr">
        <is>
          <t>02/2025</t>
        </is>
      </c>
      <c r="L4738" t="n">
        <v>72.26000000000001</v>
      </c>
      <c r="M4738" s="551" t="n">
        <v>45699</v>
      </c>
      <c r="N4738" t="n">
        <v>0</v>
      </c>
      <c r="O4738" t="n">
        <v>72.25</v>
      </c>
      <c r="P4738" t="n">
        <v>2688.07</v>
      </c>
    </row>
    <row r="4739">
      <c r="A4739" t="n">
        <v>21209</v>
      </c>
      <c r="B4739" t="n">
        <v>122</v>
      </c>
      <c r="C4739" t="inlineStr">
        <is>
          <t>Arcos</t>
        </is>
      </c>
      <c r="D4739" s="551" t="n">
        <v>45717</v>
      </c>
      <c r="E4739" t="n">
        <v>24259</v>
      </c>
      <c r="F4739" t="inlineStr">
        <is>
          <t>FILE MIGNON 4/5 S/ CORDAO KG</t>
        </is>
      </c>
      <c r="G4739" t="n">
        <v>2938</v>
      </c>
      <c r="H4739" t="n">
        <v>32.06</v>
      </c>
      <c r="I4739" t="inlineStr">
        <is>
          <t>KG</t>
        </is>
      </c>
      <c r="J4739" t="inlineStr">
        <is>
          <t>ALIMENTOS</t>
        </is>
      </c>
      <c r="K4739" t="inlineStr">
        <is>
          <t>02/2025</t>
        </is>
      </c>
      <c r="L4739" t="n">
        <v>76.84</v>
      </c>
      <c r="M4739" s="551" t="n">
        <v>45705</v>
      </c>
      <c r="N4739" t="n">
        <v>76.90000000000001</v>
      </c>
      <c r="O4739" t="n">
        <v>69.98999999999999</v>
      </c>
      <c r="P4739" t="n">
        <v>2463.49</v>
      </c>
    </row>
    <row r="4740">
      <c r="A4740" t="n">
        <v>20878</v>
      </c>
      <c r="B4740" t="n">
        <v>122</v>
      </c>
      <c r="C4740" t="inlineStr">
        <is>
          <t>Arcos</t>
        </is>
      </c>
      <c r="D4740" s="551" t="n">
        <v>45717</v>
      </c>
      <c r="E4740" t="n">
        <v>18261</v>
      </c>
      <c r="F4740" t="inlineStr">
        <is>
          <t>RUM ZACAPA 23 ANOS 750ML</t>
        </is>
      </c>
      <c r="G4740" t="n">
        <v>3368</v>
      </c>
      <c r="H4740" t="n">
        <v>5</v>
      </c>
      <c r="I4740" t="inlineStr">
        <is>
          <t>GR</t>
        </is>
      </c>
      <c r="J4740" t="inlineStr">
        <is>
          <t>BEBIDAS</t>
        </is>
      </c>
      <c r="K4740" t="inlineStr">
        <is>
          <t>02/2025</t>
        </is>
      </c>
      <c r="L4740" t="n">
        <v>461.8</v>
      </c>
      <c r="M4740" s="551" t="n">
        <v>45706</v>
      </c>
      <c r="N4740" t="n">
        <v>461.8</v>
      </c>
      <c r="O4740" t="n">
        <v>461.8</v>
      </c>
      <c r="P4740" t="n">
        <v>2309</v>
      </c>
    </row>
    <row r="4741">
      <c r="A4741" t="n">
        <v>20860</v>
      </c>
      <c r="B4741" t="n">
        <v>122</v>
      </c>
      <c r="C4741" t="inlineStr">
        <is>
          <t>Arcos</t>
        </is>
      </c>
      <c r="D4741" s="551" t="n">
        <v>45717</v>
      </c>
      <c r="E4741" t="n">
        <v>18186</v>
      </c>
      <c r="F4741" t="inlineStr">
        <is>
          <t>VODKA CIROC NATURAL 750ML</t>
        </is>
      </c>
      <c r="G4741" t="n">
        <v>3437</v>
      </c>
      <c r="H4741" t="n">
        <v>11.29</v>
      </c>
      <c r="I4741" t="inlineStr">
        <is>
          <t>GR</t>
        </is>
      </c>
      <c r="J4741" t="inlineStr">
        <is>
          <t>BEBIDAS</t>
        </is>
      </c>
      <c r="K4741" t="inlineStr">
        <is>
          <t>02/2025</t>
        </is>
      </c>
      <c r="L4741" t="n">
        <v>0</v>
      </c>
      <c r="M4741" s="551" t="n">
        <v>-693593</v>
      </c>
      <c r="N4741" t="n">
        <v>0</v>
      </c>
      <c r="O4741" t="n">
        <v>135.9</v>
      </c>
      <c r="P4741" t="n">
        <v>2110.21</v>
      </c>
    </row>
    <row r="4742">
      <c r="A4742" t="n">
        <v>20965</v>
      </c>
      <c r="B4742" t="n">
        <v>122</v>
      </c>
      <c r="C4742" t="inlineStr">
        <is>
          <t>Arcos</t>
        </is>
      </c>
      <c r="D4742" s="551" t="n">
        <v>45717</v>
      </c>
      <c r="E4742" t="n">
        <v>18015</v>
      </c>
      <c r="F4742" t="inlineStr">
        <is>
          <t>ESPUMANTE PERELADA CAVA STARS BRUT RESERVA 750ML</t>
        </is>
      </c>
      <c r="G4742" t="n">
        <v>3582</v>
      </c>
      <c r="H4742" t="n">
        <v>18</v>
      </c>
      <c r="I4742" t="inlineStr">
        <is>
          <t>GR</t>
        </is>
      </c>
      <c r="J4742" t="inlineStr">
        <is>
          <t>BEBIDAS</t>
        </is>
      </c>
      <c r="K4742" t="inlineStr">
        <is>
          <t>02/2025</t>
        </is>
      </c>
      <c r="L4742" t="n">
        <v>0</v>
      </c>
      <c r="M4742" s="551" t="n">
        <v>45629</v>
      </c>
      <c r="N4742" t="n">
        <v>116.29</v>
      </c>
      <c r="O4742" t="n">
        <v>116.3</v>
      </c>
      <c r="P4742" t="n">
        <v>2093.22</v>
      </c>
    </row>
    <row r="4743">
      <c r="A4743" t="n">
        <v>20895</v>
      </c>
      <c r="B4743" t="n">
        <v>122</v>
      </c>
      <c r="C4743" t="inlineStr">
        <is>
          <t>Arcos</t>
        </is>
      </c>
      <c r="D4743" s="551" t="n">
        <v>45717</v>
      </c>
      <c r="E4743" t="n">
        <v>18143</v>
      </c>
      <c r="F4743" t="inlineStr">
        <is>
          <t>WHISKY CHIVAS ROYAL SALUTE 21 ANOS 700ML</t>
        </is>
      </c>
      <c r="G4743" t="n">
        <v>3474</v>
      </c>
      <c r="H4743" t="n">
        <v>2.69</v>
      </c>
      <c r="I4743" t="inlineStr">
        <is>
          <t>GR</t>
        </is>
      </c>
      <c r="J4743" t="inlineStr">
        <is>
          <t>BEBIDAS</t>
        </is>
      </c>
      <c r="K4743" t="inlineStr">
        <is>
          <t>02/2025</t>
        </is>
      </c>
      <c r="L4743" t="n">
        <v>0</v>
      </c>
      <c r="M4743" s="551" t="n">
        <v>-693593</v>
      </c>
      <c r="N4743" t="n">
        <v>0</v>
      </c>
      <c r="O4743" t="n">
        <v>907.29</v>
      </c>
      <c r="P4743" t="n">
        <v>1972.31</v>
      </c>
    </row>
    <row r="4744">
      <c r="A4744" t="n">
        <v>20866</v>
      </c>
      <c r="B4744" t="n">
        <v>122</v>
      </c>
      <c r="C4744" t="inlineStr">
        <is>
          <t>Arcos</t>
        </is>
      </c>
      <c r="D4744" s="551" t="n">
        <v>45717</v>
      </c>
      <c r="E4744" t="n">
        <v>18242</v>
      </c>
      <c r="F4744" t="inlineStr">
        <is>
          <t>TEQUILA DON JULIO BLANCO 750ML</t>
        </is>
      </c>
      <c r="G4744" t="n">
        <v>3386</v>
      </c>
      <c r="H4744" t="n">
        <v>8.609999999999999</v>
      </c>
      <c r="I4744" t="inlineStr">
        <is>
          <t>GR</t>
        </is>
      </c>
      <c r="J4744" t="inlineStr">
        <is>
          <t>BEBIDAS</t>
        </is>
      </c>
      <c r="K4744" t="inlineStr">
        <is>
          <t>02/2025</t>
        </is>
      </c>
      <c r="L4744" t="n">
        <v>227.11</v>
      </c>
      <c r="M4744" s="551" t="n">
        <v>45706</v>
      </c>
      <c r="N4744" t="n">
        <v>227.11</v>
      </c>
      <c r="O4744" t="n">
        <v>227.11</v>
      </c>
      <c r="P4744" t="n">
        <v>1955.42</v>
      </c>
    </row>
    <row r="4745">
      <c r="A4745" t="n">
        <v>20861</v>
      </c>
      <c r="B4745" t="n">
        <v>122</v>
      </c>
      <c r="C4745" t="inlineStr">
        <is>
          <t>Arcos</t>
        </is>
      </c>
      <c r="D4745" s="551" t="n">
        <v>45717</v>
      </c>
      <c r="E4745" t="n">
        <v>18119</v>
      </c>
      <c r="F4745" t="inlineStr">
        <is>
          <t>WHISKY JOHNNIE WALKER BLACK LABEL 1L</t>
        </is>
      </c>
      <c r="G4745" t="n">
        <v>3494</v>
      </c>
      <c r="H4745" t="n">
        <v>11.25</v>
      </c>
      <c r="I4745" t="inlineStr">
        <is>
          <t>GR</t>
        </is>
      </c>
      <c r="J4745" t="inlineStr">
        <is>
          <t>BEBIDAS</t>
        </is>
      </c>
      <c r="K4745" t="inlineStr">
        <is>
          <t>02/2025</t>
        </is>
      </c>
      <c r="L4745" t="n">
        <v>172.87</v>
      </c>
      <c r="M4745" s="551" t="n">
        <v>45706</v>
      </c>
      <c r="N4745" t="n">
        <v>172.8</v>
      </c>
      <c r="O4745" t="n">
        <v>172.88</v>
      </c>
      <c r="P4745" t="n">
        <v>1944.79</v>
      </c>
    </row>
    <row r="4746">
      <c r="A4746" t="n">
        <v>21249</v>
      </c>
      <c r="B4746" t="n">
        <v>122</v>
      </c>
      <c r="C4746" t="inlineStr">
        <is>
          <t>Arcos</t>
        </is>
      </c>
      <c r="D4746" s="551" t="n">
        <v>45717</v>
      </c>
      <c r="E4746" t="n">
        <v>25537</v>
      </c>
      <c r="F4746" t="inlineStr">
        <is>
          <t>VINHO TINTO LES VACANCES DE MONSIEUR MERLOT 750ML</t>
        </is>
      </c>
      <c r="G4746" t="n">
        <v>6158</v>
      </c>
      <c r="H4746" t="n">
        <v>11</v>
      </c>
      <c r="I4746" t="inlineStr">
        <is>
          <t>GR</t>
        </is>
      </c>
      <c r="J4746" t="inlineStr">
        <is>
          <t>BEBIDAS</t>
        </is>
      </c>
      <c r="K4746" t="inlineStr">
        <is>
          <t>02/2025</t>
        </is>
      </c>
      <c r="L4746" t="n">
        <v>158.76</v>
      </c>
      <c r="M4746" s="551" t="n">
        <v>45693</v>
      </c>
      <c r="N4746" t="n">
        <v>158.76</v>
      </c>
      <c r="O4746" t="n">
        <v>158.76</v>
      </c>
      <c r="P4746" t="n">
        <v>1746.36</v>
      </c>
    </row>
    <row r="4747">
      <c r="A4747" t="n">
        <v>21247</v>
      </c>
      <c r="B4747" t="n">
        <v>122</v>
      </c>
      <c r="C4747" t="inlineStr">
        <is>
          <t>Arcos</t>
        </is>
      </c>
      <c r="D4747" s="551" t="n">
        <v>45717</v>
      </c>
      <c r="E4747" t="n">
        <v>25093</v>
      </c>
      <c r="F4747" t="inlineStr">
        <is>
          <t>FORCE CELESTE SEMILLION 750ML VINHO BRANCO</t>
        </is>
      </c>
      <c r="G4747" t="n">
        <v>5891</v>
      </c>
      <c r="H4747" t="n">
        <v>12</v>
      </c>
      <c r="I4747" t="inlineStr">
        <is>
          <t>GR</t>
        </is>
      </c>
      <c r="J4747" t="inlineStr">
        <is>
          <t>BEBIDAS</t>
        </is>
      </c>
      <c r="K4747" t="inlineStr">
        <is>
          <t>02/2025</t>
        </is>
      </c>
      <c r="L4747" t="n">
        <v>142.5</v>
      </c>
      <c r="M4747" s="551" t="n">
        <v>45700</v>
      </c>
      <c r="N4747" t="n">
        <v>142.5</v>
      </c>
      <c r="O4747" t="n">
        <v>142.5</v>
      </c>
      <c r="P4747" t="n">
        <v>1710</v>
      </c>
    </row>
    <row r="4748">
      <c r="A4748" t="n">
        <v>20846</v>
      </c>
      <c r="B4748" t="n">
        <v>122</v>
      </c>
      <c r="C4748" t="inlineStr">
        <is>
          <t>Arcos</t>
        </is>
      </c>
      <c r="D4748" s="551" t="n">
        <v>45717</v>
      </c>
      <c r="E4748" t="n">
        <v>24470</v>
      </c>
      <c r="F4748" t="inlineStr">
        <is>
          <t>STELLA ARTOIS LN 330ML UN</t>
        </is>
      </c>
      <c r="G4748" t="n">
        <v>3103</v>
      </c>
      <c r="H4748" t="n">
        <v>481</v>
      </c>
      <c r="I4748" t="inlineStr">
        <is>
          <t>UN</t>
        </is>
      </c>
      <c r="J4748" t="inlineStr">
        <is>
          <t>BEBIDAS</t>
        </is>
      </c>
      <c r="K4748" t="inlineStr">
        <is>
          <t>02/2025</t>
        </is>
      </c>
      <c r="L4748" t="n">
        <v>0</v>
      </c>
      <c r="M4748" s="551" t="n">
        <v>45496</v>
      </c>
      <c r="N4748" t="n">
        <v>3.32</v>
      </c>
      <c r="O4748" t="n">
        <v>4.41</v>
      </c>
      <c r="P4748" t="n">
        <v>1596.99</v>
      </c>
    </row>
    <row r="4749">
      <c r="A4749" t="n">
        <v>20887</v>
      </c>
      <c r="B4749" t="n">
        <v>122</v>
      </c>
      <c r="C4749" t="inlineStr">
        <is>
          <t>Arcos</t>
        </is>
      </c>
      <c r="D4749" s="551" t="n">
        <v>45717</v>
      </c>
      <c r="E4749" t="n">
        <v>18113</v>
      </c>
      <c r="F4749" t="inlineStr">
        <is>
          <t>WHISKY JOHNNIE WALKER GREEN LABEL 750ML</t>
        </is>
      </c>
      <c r="G4749" t="n">
        <v>3499</v>
      </c>
      <c r="H4749" t="n">
        <v>3.52</v>
      </c>
      <c r="I4749" t="inlineStr">
        <is>
          <t>GR</t>
        </is>
      </c>
      <c r="J4749" t="inlineStr">
        <is>
          <t>BEBIDAS</t>
        </is>
      </c>
      <c r="K4749" t="inlineStr">
        <is>
          <t>02/2025</t>
        </is>
      </c>
      <c r="L4749" t="n">
        <v>0</v>
      </c>
      <c r="M4749" s="551" t="n">
        <v>-693593</v>
      </c>
      <c r="N4749" t="n">
        <v>0</v>
      </c>
      <c r="O4749" t="n">
        <v>436.4</v>
      </c>
      <c r="P4749" t="n">
        <v>1485.48</v>
      </c>
    </row>
    <row r="4750">
      <c r="A4750" t="n">
        <v>20852</v>
      </c>
      <c r="B4750" t="n">
        <v>122</v>
      </c>
      <c r="C4750" t="inlineStr">
        <is>
          <t>Arcos</t>
        </is>
      </c>
      <c r="D4750" s="551" t="n">
        <v>45717</v>
      </c>
      <c r="E4750" t="n">
        <v>18486</v>
      </c>
      <c r="F4750" t="inlineStr">
        <is>
          <t>CACHACA FAMIGERADA BRUTA 750ML</t>
        </is>
      </c>
      <c r="G4750" t="n">
        <v>3170</v>
      </c>
      <c r="H4750" t="n">
        <v>41.81</v>
      </c>
      <c r="I4750" t="inlineStr">
        <is>
          <t>GR</t>
        </is>
      </c>
      <c r="J4750" t="inlineStr">
        <is>
          <t>BEBIDAS</t>
        </is>
      </c>
      <c r="K4750" t="inlineStr">
        <is>
          <t>02/2025</t>
        </is>
      </c>
      <c r="L4750" t="n">
        <v>32.5</v>
      </c>
      <c r="M4750" s="551" t="n">
        <v>45707</v>
      </c>
      <c r="N4750" t="n">
        <v>32.5</v>
      </c>
      <c r="O4750" t="n">
        <v>27.5</v>
      </c>
      <c r="P4750" t="n">
        <v>1358.82</v>
      </c>
    </row>
    <row r="4751">
      <c r="A4751" t="n">
        <v>20882</v>
      </c>
      <c r="B4751" t="n">
        <v>122</v>
      </c>
      <c r="C4751" t="inlineStr">
        <is>
          <t>Arcos</t>
        </is>
      </c>
      <c r="D4751" s="551" t="n">
        <v>45717</v>
      </c>
      <c r="E4751" t="n">
        <v>18392</v>
      </c>
      <c r="F4751" t="inlineStr">
        <is>
          <t>CONHAQUE HENNESSY VSOP 700ML</t>
        </is>
      </c>
      <c r="G4751" t="n">
        <v>3248</v>
      </c>
      <c r="H4751" t="n">
        <v>4.3</v>
      </c>
      <c r="I4751" t="inlineStr">
        <is>
          <t>UN</t>
        </is>
      </c>
      <c r="J4751" t="inlineStr">
        <is>
          <t>BEBIDAS</t>
        </is>
      </c>
      <c r="K4751" t="inlineStr">
        <is>
          <t>02/2025</t>
        </is>
      </c>
      <c r="L4751" t="n">
        <v>0</v>
      </c>
      <c r="M4751" s="551" t="n">
        <v>-693593</v>
      </c>
      <c r="N4751" t="n">
        <v>0</v>
      </c>
      <c r="O4751" t="n">
        <v>0</v>
      </c>
      <c r="P4751" t="n">
        <v>1313.35</v>
      </c>
    </row>
    <row r="4752">
      <c r="A4752" t="n">
        <v>21254</v>
      </c>
      <c r="B4752" t="n">
        <v>122</v>
      </c>
      <c r="C4752" t="inlineStr">
        <is>
          <t>Arcos</t>
        </is>
      </c>
      <c r="D4752" s="551" t="n">
        <v>45717</v>
      </c>
      <c r="E4752" t="n">
        <v>25099</v>
      </c>
      <c r="F4752" t="inlineStr">
        <is>
          <t>VINHO LARANJA TESTALONGA STAY BRAVE 750ML</t>
        </is>
      </c>
      <c r="G4752" t="n">
        <v>5894</v>
      </c>
      <c r="H4752" t="n">
        <v>7</v>
      </c>
      <c r="I4752" t="inlineStr">
        <is>
          <t>GR</t>
        </is>
      </c>
      <c r="J4752" t="inlineStr">
        <is>
          <t>BEBIDAS</t>
        </is>
      </c>
      <c r="K4752" t="inlineStr">
        <is>
          <t>02/2025</t>
        </is>
      </c>
      <c r="L4752" t="n">
        <v>0</v>
      </c>
      <c r="M4752" s="551" t="n">
        <v>45608</v>
      </c>
      <c r="N4752" t="n">
        <v>179.25</v>
      </c>
      <c r="O4752" t="n">
        <v>179.25</v>
      </c>
      <c r="P4752" t="n">
        <v>1254.75</v>
      </c>
    </row>
    <row r="4753">
      <c r="A4753" t="n">
        <v>21246</v>
      </c>
      <c r="B4753" t="n">
        <v>122</v>
      </c>
      <c r="C4753" t="inlineStr">
        <is>
          <t>Arcos</t>
        </is>
      </c>
      <c r="D4753" s="551" t="n">
        <v>45717</v>
      </c>
      <c r="E4753" t="n">
        <v>17594</v>
      </c>
      <c r="F4753" t="inlineStr">
        <is>
          <t>VINHO TINTO LE JAJA DE JAU DE SYRAH 750ML FRANCA</t>
        </is>
      </c>
      <c r="G4753" t="n">
        <v>3932</v>
      </c>
      <c r="H4753" t="n">
        <v>19</v>
      </c>
      <c r="I4753" t="inlineStr">
        <is>
          <t>GR</t>
        </is>
      </c>
      <c r="J4753" t="inlineStr">
        <is>
          <t>BEBIDAS</t>
        </is>
      </c>
      <c r="K4753" t="inlineStr">
        <is>
          <t>02/2025</t>
        </is>
      </c>
      <c r="L4753" t="n">
        <v>0</v>
      </c>
      <c r="M4753" s="551" t="n">
        <v>45503</v>
      </c>
      <c r="N4753" t="n">
        <v>60.45</v>
      </c>
      <c r="O4753" t="n">
        <v>72.04000000000001</v>
      </c>
      <c r="P4753" t="n">
        <v>1148.55</v>
      </c>
    </row>
    <row r="4754">
      <c r="A4754" t="n">
        <v>21262</v>
      </c>
      <c r="B4754" t="n">
        <v>122</v>
      </c>
      <c r="C4754" t="inlineStr">
        <is>
          <t>Arcos</t>
        </is>
      </c>
      <c r="D4754" s="551" t="n">
        <v>45717</v>
      </c>
      <c r="E4754" t="n">
        <v>26052</v>
      </c>
      <c r="F4754" t="inlineStr">
        <is>
          <t>VINHO BRANCO VALDESPINO PEDRO XIMENEZ 750ML</t>
        </is>
      </c>
      <c r="G4754" t="n">
        <v>6514</v>
      </c>
      <c r="H4754" t="n">
        <v>2</v>
      </c>
      <c r="I4754" t="inlineStr">
        <is>
          <t>GR</t>
        </is>
      </c>
      <c r="J4754" t="inlineStr">
        <is>
          <t>BEBIDAS</t>
        </is>
      </c>
      <c r="K4754" t="inlineStr">
        <is>
          <t>02/2025</t>
        </is>
      </c>
      <c r="L4754" t="n">
        <v>0</v>
      </c>
      <c r="M4754" s="551" t="n">
        <v>-693593</v>
      </c>
      <c r="N4754" t="n">
        <v>0</v>
      </c>
      <c r="O4754" t="n">
        <v>0</v>
      </c>
      <c r="P4754" t="n">
        <v>1102</v>
      </c>
    </row>
    <row r="4755">
      <c r="A4755" t="n">
        <v>20854</v>
      </c>
      <c r="B4755" t="n">
        <v>122</v>
      </c>
      <c r="C4755" t="inlineStr">
        <is>
          <t>Arcos</t>
        </is>
      </c>
      <c r="D4755" s="551" t="n">
        <v>45717</v>
      </c>
      <c r="E4755" t="n">
        <v>18214</v>
      </c>
      <c r="F4755" t="inlineStr">
        <is>
          <t>VERMOUTH MARTINI BIANCO 750ML</t>
        </is>
      </c>
      <c r="G4755" t="n">
        <v>3413</v>
      </c>
      <c r="H4755" t="n">
        <v>32</v>
      </c>
      <c r="I4755" t="inlineStr">
        <is>
          <t>GR</t>
        </is>
      </c>
      <c r="J4755" t="inlineStr">
        <is>
          <t>BEBIDAS</t>
        </is>
      </c>
      <c r="K4755" t="inlineStr">
        <is>
          <t>02/2025</t>
        </is>
      </c>
      <c r="L4755" t="n">
        <v>0</v>
      </c>
      <c r="M4755" s="551" t="n">
        <v>-693593</v>
      </c>
      <c r="N4755" t="n">
        <v>0</v>
      </c>
      <c r="O4755" t="n">
        <v>34.1</v>
      </c>
      <c r="P4755" t="n">
        <v>1089.6</v>
      </c>
    </row>
    <row r="4756">
      <c r="A4756" t="n">
        <v>21251</v>
      </c>
      <c r="B4756" t="n">
        <v>122</v>
      </c>
      <c r="C4756" t="inlineStr">
        <is>
          <t>Arcos</t>
        </is>
      </c>
      <c r="D4756" s="551" t="n">
        <v>45717</v>
      </c>
      <c r="E4756" t="n">
        <v>25095</v>
      </c>
      <c r="F4756" t="inlineStr">
        <is>
          <t>VINHO TINTO FLIGHT OF THE DRONGO 750ML</t>
        </is>
      </c>
      <c r="G4756" t="n">
        <v>5892</v>
      </c>
      <c r="H4756" t="n">
        <v>8</v>
      </c>
      <c r="I4756" t="inlineStr">
        <is>
          <t>GR</t>
        </is>
      </c>
      <c r="J4756" t="inlineStr">
        <is>
          <t>BEBIDAS</t>
        </is>
      </c>
      <c r="K4756" t="inlineStr">
        <is>
          <t>02/2025</t>
        </is>
      </c>
      <c r="L4756" t="n">
        <v>0</v>
      </c>
      <c r="M4756" s="551" t="n">
        <v>45644</v>
      </c>
      <c r="N4756" t="n">
        <v>131.25</v>
      </c>
      <c r="O4756" t="n">
        <v>131.25</v>
      </c>
      <c r="P4756" t="n">
        <v>1050</v>
      </c>
    </row>
    <row r="4757">
      <c r="A4757" t="n">
        <v>20873</v>
      </c>
      <c r="B4757" t="n">
        <v>122</v>
      </c>
      <c r="C4757" t="inlineStr">
        <is>
          <t>Arcos</t>
        </is>
      </c>
      <c r="D4757" s="551" t="n">
        <v>45717</v>
      </c>
      <c r="E4757" t="n">
        <v>18306</v>
      </c>
      <c r="F4757" t="inlineStr">
        <is>
          <t>LICOR MARASCHINO LUXARDO 750ML</t>
        </is>
      </c>
      <c r="G4757" t="n">
        <v>3327</v>
      </c>
      <c r="H4757" t="n">
        <v>6.55</v>
      </c>
      <c r="I4757" t="inlineStr">
        <is>
          <t>GR</t>
        </is>
      </c>
      <c r="J4757" t="inlineStr">
        <is>
          <t>BEBIDAS</t>
        </is>
      </c>
      <c r="K4757" t="inlineStr">
        <is>
          <t>02/2025</t>
        </is>
      </c>
      <c r="L4757" t="n">
        <v>0</v>
      </c>
      <c r="M4757" s="551" t="n">
        <v>-693593</v>
      </c>
      <c r="N4757" t="n">
        <v>0</v>
      </c>
      <c r="O4757" t="n">
        <v>184.14</v>
      </c>
      <c r="P4757" t="n">
        <v>972.24</v>
      </c>
    </row>
    <row r="4758">
      <c r="A4758" t="n">
        <v>21250</v>
      </c>
      <c r="B4758" t="n">
        <v>122</v>
      </c>
      <c r="C4758" t="inlineStr">
        <is>
          <t>Arcos</t>
        </is>
      </c>
      <c r="D4758" s="551" t="n">
        <v>45717</v>
      </c>
      <c r="E4758" t="n">
        <v>25091</v>
      </c>
      <c r="F4758" t="inlineStr">
        <is>
          <t>VINHO BRANCO VERASOLIS MOSCATEL 750ML</t>
        </is>
      </c>
      <c r="G4758" t="n">
        <v>5890</v>
      </c>
      <c r="H4758" t="n">
        <v>9</v>
      </c>
      <c r="I4758" t="inlineStr">
        <is>
          <t>GR</t>
        </is>
      </c>
      <c r="J4758" t="inlineStr">
        <is>
          <t>BEBIDAS</t>
        </is>
      </c>
      <c r="K4758" t="inlineStr">
        <is>
          <t>02/2025</t>
        </is>
      </c>
      <c r="L4758" t="n">
        <v>108</v>
      </c>
      <c r="M4758" s="551" t="n">
        <v>45700</v>
      </c>
      <c r="N4758" t="n">
        <v>108</v>
      </c>
      <c r="O4758" t="n">
        <v>108</v>
      </c>
      <c r="P4758" t="n">
        <v>972</v>
      </c>
    </row>
    <row r="4759">
      <c r="A4759" t="n">
        <v>21200</v>
      </c>
      <c r="B4759" t="n">
        <v>122</v>
      </c>
      <c r="C4759" t="inlineStr">
        <is>
          <t>Arcos</t>
        </is>
      </c>
      <c r="D4759" s="551" t="n">
        <v>45717</v>
      </c>
      <c r="E4759" t="n">
        <v>24802</v>
      </c>
      <c r="F4759" t="inlineStr">
        <is>
          <t>PAO DA CASA 1.4 FATIADO BATARD</t>
        </is>
      </c>
      <c r="G4759" t="n">
        <v>5766</v>
      </c>
      <c r="H4759" t="n">
        <v>38</v>
      </c>
      <c r="I4759" t="inlineStr">
        <is>
          <t>UN</t>
        </is>
      </c>
      <c r="J4759" t="inlineStr">
        <is>
          <t>ALIMENTOS</t>
        </is>
      </c>
      <c r="K4759" t="inlineStr">
        <is>
          <t>02/2025</t>
        </is>
      </c>
      <c r="L4759" t="n">
        <v>0</v>
      </c>
      <c r="M4759" s="551" t="n">
        <v>45673</v>
      </c>
      <c r="N4759" t="n">
        <v>25.38</v>
      </c>
      <c r="O4759" t="n">
        <v>25.38</v>
      </c>
      <c r="P4759" t="n">
        <v>964.4400000000001</v>
      </c>
    </row>
    <row r="4760">
      <c r="A4760" t="n">
        <v>20879</v>
      </c>
      <c r="B4760" t="n">
        <v>122</v>
      </c>
      <c r="C4760" t="inlineStr">
        <is>
          <t>Arcos</t>
        </is>
      </c>
      <c r="D4760" s="551" t="n">
        <v>45717</v>
      </c>
      <c r="E4760" t="n">
        <v>18219</v>
      </c>
      <c r="F4760" t="inlineStr">
        <is>
          <t>VERMOUTH CARPANO PUNT E MES 1L</t>
        </is>
      </c>
      <c r="G4760" t="n">
        <v>3409</v>
      </c>
      <c r="H4760" t="n">
        <v>5</v>
      </c>
      <c r="I4760" t="inlineStr">
        <is>
          <t>GR</t>
        </is>
      </c>
      <c r="J4760" t="inlineStr">
        <is>
          <t>BEBIDAS</t>
        </is>
      </c>
      <c r="K4760" t="inlineStr">
        <is>
          <t>02/2025</t>
        </is>
      </c>
      <c r="L4760" t="n">
        <v>0</v>
      </c>
      <c r="M4760" s="551" t="n">
        <v>45370</v>
      </c>
      <c r="N4760" t="n">
        <v>190.8</v>
      </c>
      <c r="O4760" t="n">
        <v>95.95</v>
      </c>
      <c r="P4760" t="n">
        <v>954</v>
      </c>
    </row>
    <row r="4761">
      <c r="A4761" t="n">
        <v>20931</v>
      </c>
      <c r="B4761" t="n">
        <v>122</v>
      </c>
      <c r="C4761" t="inlineStr">
        <is>
          <t>Arcos</t>
        </is>
      </c>
      <c r="D4761" s="551" t="n">
        <v>45717</v>
      </c>
      <c r="E4761" t="n">
        <v>18118</v>
      </c>
      <c r="F4761" t="inlineStr">
        <is>
          <t>WHISKY JOHNNIE WALKER BLUE LABEL 750ML</t>
        </is>
      </c>
      <c r="G4761" t="n">
        <v>3495</v>
      </c>
      <c r="H4761" t="n">
        <v>0.68</v>
      </c>
      <c r="I4761" t="inlineStr">
        <is>
          <t>GR</t>
        </is>
      </c>
      <c r="J4761" t="inlineStr">
        <is>
          <t>BEBIDAS</t>
        </is>
      </c>
      <c r="K4761" t="inlineStr">
        <is>
          <t>02/2025</t>
        </is>
      </c>
      <c r="L4761" t="n">
        <v>0</v>
      </c>
      <c r="M4761" s="551" t="n">
        <v>-693593</v>
      </c>
      <c r="N4761" t="n">
        <v>0</v>
      </c>
      <c r="O4761" t="n">
        <v>1306.1</v>
      </c>
      <c r="P4761" t="n">
        <v>943.16</v>
      </c>
    </row>
    <row r="4762">
      <c r="A4762" t="n">
        <v>21023</v>
      </c>
      <c r="B4762" t="n">
        <v>122</v>
      </c>
      <c r="C4762" t="inlineStr">
        <is>
          <t>Arcos</t>
        </is>
      </c>
      <c r="D4762" s="551" t="n">
        <v>45717</v>
      </c>
      <c r="E4762" t="n">
        <v>21047</v>
      </c>
      <c r="F4762" t="inlineStr">
        <is>
          <t>AZEITE EXTRA VIRGEM GALLO 2L</t>
        </is>
      </c>
      <c r="G4762" t="n">
        <v>1999</v>
      </c>
      <c r="H4762" t="n">
        <v>5</v>
      </c>
      <c r="I4762" t="inlineStr">
        <is>
          <t>GALAO</t>
        </is>
      </c>
      <c r="J4762" t="inlineStr">
        <is>
          <t>ALIMENTOS</t>
        </is>
      </c>
      <c r="K4762" t="inlineStr">
        <is>
          <t>02/2025</t>
        </is>
      </c>
      <c r="L4762" t="n">
        <v>184.38</v>
      </c>
      <c r="M4762" s="551" t="n">
        <v>45706</v>
      </c>
      <c r="N4762" t="n">
        <v>187.82</v>
      </c>
      <c r="O4762" t="n">
        <v>181.9</v>
      </c>
      <c r="P4762" t="n">
        <v>921.9</v>
      </c>
    </row>
    <row r="4763">
      <c r="A4763" t="n">
        <v>21182</v>
      </c>
      <c r="B4763" t="n">
        <v>122</v>
      </c>
      <c r="C4763" t="inlineStr">
        <is>
          <t>Arcos</t>
        </is>
      </c>
      <c r="D4763" s="551" t="n">
        <v>45717</v>
      </c>
      <c r="E4763" t="n">
        <v>19401</v>
      </c>
      <c r="F4763" t="inlineStr">
        <is>
          <t>MANTEIGA SEM SAL SCALA KG</t>
        </is>
      </c>
      <c r="G4763" t="n">
        <v>2761</v>
      </c>
      <c r="H4763" t="n">
        <v>4</v>
      </c>
      <c r="I4763" t="inlineStr">
        <is>
          <t>KG</t>
        </is>
      </c>
      <c r="J4763" t="inlineStr">
        <is>
          <t>ALIMENTOS</t>
        </is>
      </c>
      <c r="K4763" t="inlineStr">
        <is>
          <t>02/2025</t>
        </is>
      </c>
      <c r="L4763" t="n">
        <v>229.9</v>
      </c>
      <c r="M4763" s="551" t="n">
        <v>45699</v>
      </c>
      <c r="N4763" t="n">
        <v>0</v>
      </c>
      <c r="O4763" t="n">
        <v>45.98</v>
      </c>
      <c r="P4763" t="n">
        <v>919.6</v>
      </c>
    </row>
    <row r="4764">
      <c r="A4764" t="n">
        <v>20863</v>
      </c>
      <c r="B4764" t="n">
        <v>122</v>
      </c>
      <c r="C4764" t="inlineStr">
        <is>
          <t>Arcos</t>
        </is>
      </c>
      <c r="D4764" s="551" t="n">
        <v>45717</v>
      </c>
      <c r="E4764" t="n">
        <v>18208</v>
      </c>
      <c r="F4764" t="inlineStr">
        <is>
          <t>VERMOUTH CARPANO BIANCO 1L</t>
        </is>
      </c>
      <c r="G4764" t="n">
        <v>3418</v>
      </c>
      <c r="H4764" t="n">
        <v>9</v>
      </c>
      <c r="I4764" t="inlineStr">
        <is>
          <t>GR</t>
        </is>
      </c>
      <c r="J4764" t="inlineStr">
        <is>
          <t>BEBIDAS</t>
        </is>
      </c>
      <c r="K4764" t="inlineStr">
        <is>
          <t>02/2025</t>
        </is>
      </c>
      <c r="L4764" t="n">
        <v>0</v>
      </c>
      <c r="M4764" s="551" t="n">
        <v>45636</v>
      </c>
      <c r="N4764" t="n">
        <v>100.88</v>
      </c>
      <c r="O4764" t="n">
        <v>139.9</v>
      </c>
      <c r="P4764" t="n">
        <v>907.92</v>
      </c>
    </row>
    <row r="4765">
      <c r="A4765" t="n">
        <v>21237</v>
      </c>
      <c r="B4765" t="n">
        <v>122</v>
      </c>
      <c r="C4765" t="inlineStr">
        <is>
          <t>Arcos</t>
        </is>
      </c>
      <c r="D4765" s="551" t="n">
        <v>45717</v>
      </c>
      <c r="E4765" t="n">
        <v>22067</v>
      </c>
      <c r="F4765" t="inlineStr">
        <is>
          <t>AGUA MINERAL S/ GAS MAMBA 350ML</t>
        </is>
      </c>
      <c r="G4765" t="n">
        <v>3636</v>
      </c>
      <c r="H4765" t="n">
        <v>445</v>
      </c>
      <c r="I4765" t="inlineStr">
        <is>
          <t>UN</t>
        </is>
      </c>
      <c r="J4765" t="inlineStr">
        <is>
          <t>BEBIDAS</t>
        </is>
      </c>
      <c r="K4765" t="inlineStr">
        <is>
          <t>02/2025</t>
        </is>
      </c>
      <c r="L4765" t="n">
        <v>0</v>
      </c>
      <c r="M4765" s="551" t="n">
        <v>45674</v>
      </c>
      <c r="N4765" t="n">
        <v>1.99</v>
      </c>
      <c r="O4765" t="n">
        <v>1.99</v>
      </c>
      <c r="P4765" t="n">
        <v>885.55</v>
      </c>
    </row>
    <row r="4766">
      <c r="A4766" t="n">
        <v>21257</v>
      </c>
      <c r="B4766" t="n">
        <v>122</v>
      </c>
      <c r="C4766" t="inlineStr">
        <is>
          <t>Arcos</t>
        </is>
      </c>
      <c r="D4766" s="551" t="n">
        <v>45717</v>
      </c>
      <c r="E4766" t="n">
        <v>17722</v>
      </c>
      <c r="F4766" t="inlineStr">
        <is>
          <t>VINHO TINTO FORTIFICADO SANDEMAN PORTO TAWNY 750ML</t>
        </is>
      </c>
      <c r="G4766" t="n">
        <v>3817</v>
      </c>
      <c r="H4766" t="n">
        <v>6</v>
      </c>
      <c r="I4766" t="inlineStr">
        <is>
          <t>GR</t>
        </is>
      </c>
      <c r="J4766" t="inlineStr">
        <is>
          <t>BEBIDAS</t>
        </is>
      </c>
      <c r="K4766" t="inlineStr">
        <is>
          <t>02/2025</t>
        </is>
      </c>
      <c r="L4766" t="n">
        <v>0</v>
      </c>
      <c r="M4766" s="551" t="n">
        <v>45391</v>
      </c>
      <c r="N4766" t="n">
        <v>146.17</v>
      </c>
      <c r="O4766" t="n">
        <v>171</v>
      </c>
      <c r="P4766" t="n">
        <v>877.02</v>
      </c>
    </row>
    <row r="4767">
      <c r="A4767" t="n">
        <v>20876</v>
      </c>
      <c r="B4767" t="n">
        <v>122</v>
      </c>
      <c r="C4767" t="inlineStr">
        <is>
          <t>Arcos</t>
        </is>
      </c>
      <c r="D4767" s="551" t="n">
        <v>45717</v>
      </c>
      <c r="E4767" t="n">
        <v>18202</v>
      </c>
      <c r="F4767" t="inlineStr">
        <is>
          <t>VERMOUTH DOLIN DRY 750ML</t>
        </is>
      </c>
      <c r="G4767" t="n">
        <v>3424</v>
      </c>
      <c r="H4767" t="n">
        <v>6.04</v>
      </c>
      <c r="I4767" t="inlineStr">
        <is>
          <t>GR</t>
        </is>
      </c>
      <c r="J4767" t="inlineStr">
        <is>
          <t>BEBIDAS</t>
        </is>
      </c>
      <c r="K4767" t="inlineStr">
        <is>
          <t>02/2025</t>
        </is>
      </c>
      <c r="L4767" t="n">
        <v>143.69</v>
      </c>
      <c r="M4767" s="551" t="n">
        <v>45693</v>
      </c>
      <c r="N4767" t="n">
        <v>143.69</v>
      </c>
      <c r="O4767" t="n">
        <v>143.69</v>
      </c>
      <c r="P4767" t="n">
        <v>867.89</v>
      </c>
    </row>
    <row r="4768">
      <c r="A4768" t="n">
        <v>20888</v>
      </c>
      <c r="B4768" t="n">
        <v>122</v>
      </c>
      <c r="C4768" t="inlineStr">
        <is>
          <t>Arcos</t>
        </is>
      </c>
      <c r="D4768" s="551" t="n">
        <v>45717</v>
      </c>
      <c r="E4768" t="n">
        <v>18114</v>
      </c>
      <c r="F4768" t="inlineStr">
        <is>
          <t>WHISKY JOHNNIE WALKER GOLD LABEL RESERVE 750ML</t>
        </is>
      </c>
      <c r="G4768" t="n">
        <v>3498</v>
      </c>
      <c r="H4768" t="n">
        <v>3.31</v>
      </c>
      <c r="I4768" t="inlineStr">
        <is>
          <t>GR</t>
        </is>
      </c>
      <c r="J4768" t="inlineStr">
        <is>
          <t>BEBIDAS</t>
        </is>
      </c>
      <c r="K4768" t="inlineStr">
        <is>
          <t>02/2025</t>
        </is>
      </c>
      <c r="L4768" t="n">
        <v>0</v>
      </c>
      <c r="M4768" s="551" t="n">
        <v>45615</v>
      </c>
      <c r="N4768" t="n">
        <v>259.83</v>
      </c>
      <c r="O4768" t="n">
        <v>269.9</v>
      </c>
      <c r="P4768" t="n">
        <v>860.04</v>
      </c>
    </row>
    <row r="4769">
      <c r="A4769" t="n">
        <v>20864</v>
      </c>
      <c r="B4769" t="n">
        <v>122</v>
      </c>
      <c r="C4769" t="inlineStr">
        <is>
          <t>Arcos</t>
        </is>
      </c>
      <c r="D4769" s="551" t="n">
        <v>45717</v>
      </c>
      <c r="E4769" t="n">
        <v>26008</v>
      </c>
      <c r="F4769" t="inlineStr">
        <is>
          <t>VERMOUTH CARPANO ROSSO CLASSICO ARGENTINO 950ML</t>
        </is>
      </c>
      <c r="G4769" t="n">
        <v>6492</v>
      </c>
      <c r="H4769" t="n">
        <v>9</v>
      </c>
      <c r="I4769" t="inlineStr">
        <is>
          <t>GR</t>
        </is>
      </c>
      <c r="J4769" t="inlineStr">
        <is>
          <t>BEBIDAS</t>
        </is>
      </c>
      <c r="K4769" t="inlineStr">
        <is>
          <t>02/2025</t>
        </is>
      </c>
      <c r="L4769" t="n">
        <v>0</v>
      </c>
      <c r="M4769" s="551" t="n">
        <v>45678</v>
      </c>
      <c r="N4769" t="n">
        <v>92.91</v>
      </c>
      <c r="O4769" t="n">
        <v>92.91</v>
      </c>
      <c r="P4769" t="n">
        <v>836.1900000000001</v>
      </c>
    </row>
    <row r="4770">
      <c r="A4770" t="n">
        <v>21258</v>
      </c>
      <c r="B4770" t="n">
        <v>122</v>
      </c>
      <c r="C4770" t="inlineStr">
        <is>
          <t>Arcos</t>
        </is>
      </c>
      <c r="D4770" s="551" t="n">
        <v>45717</v>
      </c>
      <c r="E4770" t="n">
        <v>25044</v>
      </c>
      <c r="F4770" t="inlineStr">
        <is>
          <t>VINHO TINTO UN AIR DE REMEJEANNE 750ML</t>
        </is>
      </c>
      <c r="G4770" t="n">
        <v>5877</v>
      </c>
      <c r="H4770" t="n">
        <v>6</v>
      </c>
      <c r="I4770" t="inlineStr">
        <is>
          <t>GR</t>
        </is>
      </c>
      <c r="J4770" t="inlineStr">
        <is>
          <t>BEBIDAS</t>
        </is>
      </c>
      <c r="K4770" t="inlineStr">
        <is>
          <t>02/2025</t>
        </is>
      </c>
      <c r="L4770" t="n">
        <v>138.6</v>
      </c>
      <c r="M4770" s="551" t="n">
        <v>45693</v>
      </c>
      <c r="N4770" t="n">
        <v>138.6</v>
      </c>
      <c r="O4770" t="n">
        <v>138.6</v>
      </c>
      <c r="P4770" t="n">
        <v>831.6</v>
      </c>
    </row>
    <row r="4771">
      <c r="A4771" t="n">
        <v>21253</v>
      </c>
      <c r="B4771" t="n">
        <v>122</v>
      </c>
      <c r="C4771" t="inlineStr">
        <is>
          <t>Arcos</t>
        </is>
      </c>
      <c r="D4771" s="551" t="n">
        <v>45717</v>
      </c>
      <c r="E4771" t="n">
        <v>25042</v>
      </c>
      <c r="F4771" t="inlineStr">
        <is>
          <t>VINHO BRANCO LA PART DU COLIBRI MUSCADET SUR LIE 750ML</t>
        </is>
      </c>
      <c r="G4771" t="n">
        <v>5876</v>
      </c>
      <c r="H4771" t="n">
        <v>7</v>
      </c>
      <c r="I4771" t="inlineStr">
        <is>
          <t>GR</t>
        </is>
      </c>
      <c r="J4771" t="inlineStr">
        <is>
          <t>BEBIDAS</t>
        </is>
      </c>
      <c r="K4771" t="inlineStr">
        <is>
          <t>02/2025</t>
        </is>
      </c>
      <c r="L4771" t="n">
        <v>0</v>
      </c>
      <c r="M4771" s="551" t="n">
        <v>45595</v>
      </c>
      <c r="N4771" t="n">
        <v>115</v>
      </c>
      <c r="O4771" t="n">
        <v>115</v>
      </c>
      <c r="P4771" t="n">
        <v>805</v>
      </c>
    </row>
    <row r="4772">
      <c r="A4772" t="n">
        <v>20877</v>
      </c>
      <c r="B4772" t="n">
        <v>122</v>
      </c>
      <c r="C4772" t="inlineStr">
        <is>
          <t>Arcos</t>
        </is>
      </c>
      <c r="D4772" s="551" t="n">
        <v>45717</v>
      </c>
      <c r="E4772" t="n">
        <v>24704</v>
      </c>
      <c r="F4772" t="inlineStr">
        <is>
          <t>LICOR AJIWAI UMESHU 2L</t>
        </is>
      </c>
      <c r="G4772" t="n">
        <v>5722</v>
      </c>
      <c r="H4772" t="n">
        <v>5</v>
      </c>
      <c r="I4772" t="inlineStr">
        <is>
          <t>GR</t>
        </is>
      </c>
      <c r="J4772" t="inlineStr">
        <is>
          <t>BEBIDAS</t>
        </is>
      </c>
      <c r="K4772" t="inlineStr">
        <is>
          <t>02/2025</t>
        </is>
      </c>
      <c r="L4772" t="n">
        <v>0</v>
      </c>
      <c r="M4772" s="551" t="n">
        <v>45615</v>
      </c>
      <c r="N4772" t="n">
        <v>159.9</v>
      </c>
      <c r="O4772" t="n">
        <v>159.9</v>
      </c>
      <c r="P4772" t="n">
        <v>799.5</v>
      </c>
    </row>
    <row r="4773">
      <c r="A4773" t="n">
        <v>21005</v>
      </c>
      <c r="B4773" t="n">
        <v>122</v>
      </c>
      <c r="C4773" t="inlineStr">
        <is>
          <t>Arcos</t>
        </is>
      </c>
      <c r="D4773" s="551" t="n">
        <v>45717</v>
      </c>
      <c r="E4773" t="n">
        <v>20812</v>
      </c>
      <c r="F4773" t="inlineStr">
        <is>
          <t>CAFE JOSELINA C/1KG</t>
        </is>
      </c>
      <c r="G4773" t="n">
        <v>2074</v>
      </c>
      <c r="H4773" t="n">
        <v>8</v>
      </c>
      <c r="I4773" t="inlineStr">
        <is>
          <t>PC</t>
        </is>
      </c>
      <c r="J4773" t="inlineStr">
        <is>
          <t>ALIMENTOS</t>
        </is>
      </c>
      <c r="K4773" t="inlineStr">
        <is>
          <t>02/2025</t>
        </is>
      </c>
      <c r="L4773" t="n">
        <v>99.90000000000001</v>
      </c>
      <c r="M4773" s="551" t="n">
        <v>45701</v>
      </c>
      <c r="N4773" t="n">
        <v>99.90000000000001</v>
      </c>
      <c r="O4773" t="n">
        <v>99.90000000000001</v>
      </c>
      <c r="P4773" t="n">
        <v>799.2</v>
      </c>
    </row>
    <row r="4774">
      <c r="A4774" t="n">
        <v>21178</v>
      </c>
      <c r="B4774" t="n">
        <v>122</v>
      </c>
      <c r="C4774" t="inlineStr">
        <is>
          <t>Arcos</t>
        </is>
      </c>
      <c r="D4774" s="551" t="n">
        <v>45717</v>
      </c>
      <c r="E4774" t="n">
        <v>19276</v>
      </c>
      <c r="F4774" t="inlineStr">
        <is>
          <t>QUEIJO REINO TIROLEZ KG</t>
        </is>
      </c>
      <c r="G4774" t="n">
        <v>2780</v>
      </c>
      <c r="H4774" t="n">
        <v>7.96</v>
      </c>
      <c r="I4774" t="inlineStr">
        <is>
          <t>KG</t>
        </is>
      </c>
      <c r="J4774" t="inlineStr">
        <is>
          <t>ALIMENTOS</t>
        </is>
      </c>
      <c r="K4774" t="inlineStr">
        <is>
          <t>02/2025</t>
        </is>
      </c>
      <c r="L4774" t="n">
        <v>0</v>
      </c>
      <c r="M4774" s="551" t="n">
        <v>45686</v>
      </c>
      <c r="N4774" t="n">
        <v>98.98999999999999</v>
      </c>
      <c r="O4774" t="n">
        <v>98.98999999999999</v>
      </c>
      <c r="P4774" t="n">
        <v>787.96</v>
      </c>
    </row>
    <row r="4775">
      <c r="A4775" t="n">
        <v>20871</v>
      </c>
      <c r="B4775" t="n">
        <v>122</v>
      </c>
      <c r="C4775" t="inlineStr">
        <is>
          <t>Arcos</t>
        </is>
      </c>
      <c r="D4775" s="551" t="n">
        <v>45717</v>
      </c>
      <c r="E4775" t="n">
        <v>18211</v>
      </c>
      <c r="F4775" t="inlineStr">
        <is>
          <t>VERMOUTH MARTINI RISERVA RUBINO 750ML</t>
        </is>
      </c>
      <c r="G4775" t="n">
        <v>3416</v>
      </c>
      <c r="H4775" t="n">
        <v>7</v>
      </c>
      <c r="I4775" t="inlineStr">
        <is>
          <t>GR</t>
        </is>
      </c>
      <c r="J4775" t="inlineStr">
        <is>
          <t>BEBIDAS</t>
        </is>
      </c>
      <c r="K4775" t="inlineStr">
        <is>
          <t>02/2025</t>
        </is>
      </c>
      <c r="L4775" t="n">
        <v>0</v>
      </c>
      <c r="M4775" s="551" t="n">
        <v>-693593</v>
      </c>
      <c r="N4775" t="n">
        <v>0</v>
      </c>
      <c r="O4775" t="n">
        <v>0</v>
      </c>
      <c r="P4775" t="n">
        <v>780.2</v>
      </c>
    </row>
    <row r="4776">
      <c r="A4776" t="n">
        <v>20893</v>
      </c>
      <c r="B4776" t="n">
        <v>122</v>
      </c>
      <c r="C4776" t="inlineStr">
        <is>
          <t>Arcos</t>
        </is>
      </c>
      <c r="D4776" s="551" t="n">
        <v>45717</v>
      </c>
      <c r="E4776" t="n">
        <v>25445</v>
      </c>
      <c r="F4776" t="inlineStr">
        <is>
          <t>TEQUILA DON JULIO ANEJO 750ML UN</t>
        </is>
      </c>
      <c r="G4776" t="n">
        <v>6113</v>
      </c>
      <c r="H4776" t="n">
        <v>2.91</v>
      </c>
      <c r="I4776" t="inlineStr">
        <is>
          <t>GR</t>
        </is>
      </c>
      <c r="J4776" t="inlineStr">
        <is>
          <t>BEBIDAS</t>
        </is>
      </c>
      <c r="K4776" t="inlineStr">
        <is>
          <t>02/2025</t>
        </is>
      </c>
      <c r="L4776" t="n">
        <v>0</v>
      </c>
      <c r="M4776" s="551" t="n">
        <v>45569</v>
      </c>
      <c r="N4776" t="n">
        <v>267.32</v>
      </c>
      <c r="O4776" t="n">
        <v>305.9</v>
      </c>
      <c r="P4776" t="n">
        <v>777.89</v>
      </c>
    </row>
    <row r="4777">
      <c r="A4777" t="n">
        <v>21206</v>
      </c>
      <c r="B4777" t="n">
        <v>122</v>
      </c>
      <c r="C4777" t="inlineStr">
        <is>
          <t>Arcos</t>
        </is>
      </c>
      <c r="D4777" s="551" t="n">
        <v>45717</v>
      </c>
      <c r="E4777" t="n">
        <v>24217</v>
      </c>
      <c r="F4777" t="inlineStr">
        <is>
          <t>CUPIM KG</t>
        </is>
      </c>
      <c r="G4777" t="n">
        <v>2937</v>
      </c>
      <c r="H4777" t="n">
        <v>22.8</v>
      </c>
      <c r="I4777" t="inlineStr">
        <is>
          <t>KG</t>
        </is>
      </c>
      <c r="J4777" t="inlineStr">
        <is>
          <t>ALIMENTOS</t>
        </is>
      </c>
      <c r="K4777" t="inlineStr">
        <is>
          <t>02/2025</t>
        </is>
      </c>
      <c r="L4777" t="n">
        <v>33.94</v>
      </c>
      <c r="M4777" s="551" t="n">
        <v>45705</v>
      </c>
      <c r="N4777" t="n">
        <v>36.5</v>
      </c>
      <c r="O4777" t="n">
        <v>51.11</v>
      </c>
      <c r="P4777" t="n">
        <v>773.83</v>
      </c>
    </row>
    <row r="4778">
      <c r="A4778" t="n">
        <v>20992</v>
      </c>
      <c r="B4778" t="n">
        <v>122</v>
      </c>
      <c r="C4778" t="inlineStr">
        <is>
          <t>Arcos</t>
        </is>
      </c>
      <c r="D4778" s="551" t="n">
        <v>45717</v>
      </c>
      <c r="E4778" t="n">
        <v>20969</v>
      </c>
      <c r="F4778" t="inlineStr">
        <is>
          <t>VINAGRE  DE FRAMBOESA COLAVITA 500ML UN</t>
        </is>
      </c>
      <c r="G4778" t="n">
        <v>2012</v>
      </c>
      <c r="H4778" t="n">
        <v>17</v>
      </c>
      <c r="I4778" t="inlineStr">
        <is>
          <t>UN</t>
        </is>
      </c>
      <c r="J4778" t="inlineStr">
        <is>
          <t>ALIMENTOS</t>
        </is>
      </c>
      <c r="K4778" t="inlineStr">
        <is>
          <t>02/2025</t>
        </is>
      </c>
      <c r="L4778" t="n">
        <v>0</v>
      </c>
      <c r="M4778" s="551" t="n">
        <v>-693593</v>
      </c>
      <c r="N4778" t="n">
        <v>0</v>
      </c>
      <c r="O4778" t="n">
        <v>0</v>
      </c>
      <c r="P4778" t="n">
        <v>763.3</v>
      </c>
    </row>
    <row r="4779">
      <c r="A4779" t="n">
        <v>21000</v>
      </c>
      <c r="B4779" t="n">
        <v>122</v>
      </c>
      <c r="C4779" t="inlineStr">
        <is>
          <t>Arcos</t>
        </is>
      </c>
      <c r="D4779" s="551" t="n">
        <v>45717</v>
      </c>
      <c r="E4779" t="n">
        <v>24039</v>
      </c>
      <c r="F4779" t="inlineStr">
        <is>
          <t>AMENDOA INTEIRA CRUA SEM CASCA 1KG</t>
        </is>
      </c>
      <c r="G4779" t="n">
        <v>2048</v>
      </c>
      <c r="H4779" t="n">
        <v>10</v>
      </c>
      <c r="I4779" t="inlineStr">
        <is>
          <t>KG</t>
        </is>
      </c>
      <c r="J4779" t="inlineStr">
        <is>
          <t>ALIMENTOS</t>
        </is>
      </c>
      <c r="K4779" t="inlineStr">
        <is>
          <t>02/2025</t>
        </is>
      </c>
      <c r="L4779" t="n">
        <v>75.64</v>
      </c>
      <c r="M4779" s="551" t="n">
        <v>45706</v>
      </c>
      <c r="N4779" t="n">
        <v>75.64</v>
      </c>
      <c r="O4779" t="n">
        <v>70.09999999999999</v>
      </c>
      <c r="P4779" t="n">
        <v>756.4</v>
      </c>
    </row>
    <row r="4780">
      <c r="A4780" t="n">
        <v>21255</v>
      </c>
      <c r="B4780" t="n">
        <v>122</v>
      </c>
      <c r="C4780" t="inlineStr">
        <is>
          <t>Arcos</t>
        </is>
      </c>
      <c r="D4780" s="551" t="n">
        <v>45717</v>
      </c>
      <c r="E4780" t="n">
        <v>25040</v>
      </c>
      <c r="F4780" t="inlineStr">
        <is>
          <t>VINHO TINTO LE LOUP DANS LA BERGERIE 750ML</t>
        </is>
      </c>
      <c r="G4780" t="n">
        <v>5875</v>
      </c>
      <c r="H4780" t="n">
        <v>7</v>
      </c>
      <c r="I4780" t="inlineStr">
        <is>
          <t>GR</t>
        </is>
      </c>
      <c r="J4780" t="inlineStr">
        <is>
          <t>BEBIDAS</t>
        </is>
      </c>
      <c r="K4780" t="inlineStr">
        <is>
          <t>02/2025</t>
        </is>
      </c>
      <c r="L4780" t="n">
        <v>107.52</v>
      </c>
      <c r="M4780" s="551" t="n">
        <v>45693</v>
      </c>
      <c r="N4780" t="n">
        <v>107.52</v>
      </c>
      <c r="O4780" t="n">
        <v>107.52</v>
      </c>
      <c r="P4780" t="n">
        <v>752.64</v>
      </c>
    </row>
    <row r="4781">
      <c r="A4781" t="n">
        <v>20862</v>
      </c>
      <c r="B4781" t="n">
        <v>122</v>
      </c>
      <c r="C4781" t="inlineStr">
        <is>
          <t>Arcos</t>
        </is>
      </c>
      <c r="D4781" s="551" t="n">
        <v>45717</v>
      </c>
      <c r="E4781" t="n">
        <v>18296</v>
      </c>
      <c r="F4781" t="inlineStr">
        <is>
          <t>LICOR SAN BASILE TRIPLE SEC 700ML</t>
        </is>
      </c>
      <c r="G4781" t="n">
        <v>3333</v>
      </c>
      <c r="H4781" t="n">
        <v>10.37</v>
      </c>
      <c r="I4781" t="inlineStr">
        <is>
          <t>GR</t>
        </is>
      </c>
      <c r="J4781" t="inlineStr">
        <is>
          <t>BEBIDAS</t>
        </is>
      </c>
      <c r="K4781" t="inlineStr">
        <is>
          <t>02/2025</t>
        </is>
      </c>
      <c r="L4781" t="n">
        <v>71.81999999999999</v>
      </c>
      <c r="M4781" s="551" t="n">
        <v>45701</v>
      </c>
      <c r="N4781" t="n">
        <v>72.90000000000001</v>
      </c>
      <c r="O4781" t="n">
        <v>35.27</v>
      </c>
      <c r="P4781" t="n">
        <v>744.77</v>
      </c>
    </row>
    <row r="4782">
      <c r="A4782" t="n">
        <v>21024</v>
      </c>
      <c r="B4782" t="n">
        <v>122</v>
      </c>
      <c r="C4782" t="inlineStr">
        <is>
          <t>Arcos</t>
        </is>
      </c>
      <c r="D4782" s="551" t="n">
        <v>45717</v>
      </c>
      <c r="E4782" t="n">
        <v>20941</v>
      </c>
      <c r="F4782" t="inlineStr">
        <is>
          <t>CHOCOLATE EM GOTAS MEIO AMARGO SICAO C/2,05KG</t>
        </is>
      </c>
      <c r="G4782" t="n">
        <v>2031</v>
      </c>
      <c r="H4782" t="n">
        <v>5</v>
      </c>
      <c r="I4782" t="inlineStr">
        <is>
          <t>PC</t>
        </is>
      </c>
      <c r="J4782" t="inlineStr">
        <is>
          <t>ALIMENTOS</t>
        </is>
      </c>
      <c r="K4782" t="inlineStr">
        <is>
          <t>02/2025</t>
        </is>
      </c>
      <c r="L4782" t="n">
        <v>147.98</v>
      </c>
      <c r="M4782" s="551" t="n">
        <v>45701</v>
      </c>
      <c r="N4782" t="n">
        <v>147.98</v>
      </c>
      <c r="O4782" t="n">
        <v>147.98</v>
      </c>
      <c r="P4782" t="n">
        <v>739.9</v>
      </c>
    </row>
    <row r="4783">
      <c r="A4783" t="n">
        <v>20999</v>
      </c>
      <c r="B4783" t="n">
        <v>122</v>
      </c>
      <c r="C4783" t="inlineStr">
        <is>
          <t>Arcos</t>
        </is>
      </c>
      <c r="D4783" s="551" t="n">
        <v>45717</v>
      </c>
      <c r="E4783" t="n">
        <v>20203</v>
      </c>
      <c r="F4783" t="inlineStr">
        <is>
          <t>VINAGRE DE ARROZ RICE 600ML UN</t>
        </is>
      </c>
      <c r="G4783" t="n">
        <v>2255</v>
      </c>
      <c r="H4783" t="n">
        <v>12</v>
      </c>
      <c r="I4783" t="inlineStr">
        <is>
          <t>UN</t>
        </is>
      </c>
      <c r="J4783" t="inlineStr">
        <is>
          <t>ALIMENTOS</t>
        </is>
      </c>
      <c r="K4783" t="inlineStr">
        <is>
          <t>02/2025</t>
        </is>
      </c>
      <c r="L4783" t="n">
        <v>61.33</v>
      </c>
      <c r="M4783" s="551" t="n">
        <v>45693</v>
      </c>
      <c r="N4783" t="n">
        <v>61.33</v>
      </c>
      <c r="O4783" t="n">
        <v>61.33</v>
      </c>
      <c r="P4783" t="n">
        <v>735.96</v>
      </c>
    </row>
    <row r="4784">
      <c r="A4784" t="n">
        <v>20894</v>
      </c>
      <c r="B4784" t="n">
        <v>122</v>
      </c>
      <c r="C4784" t="inlineStr">
        <is>
          <t>Arcos</t>
        </is>
      </c>
      <c r="D4784" s="551" t="n">
        <v>45717</v>
      </c>
      <c r="E4784" t="n">
        <v>18548</v>
      </c>
      <c r="F4784" t="inlineStr">
        <is>
          <t>APERITIVO ANGOSTURA 100ML</t>
        </is>
      </c>
      <c r="G4784" t="n">
        <v>3131</v>
      </c>
      <c r="H4784" t="n">
        <v>2.8</v>
      </c>
      <c r="I4784" t="inlineStr">
        <is>
          <t>GR</t>
        </is>
      </c>
      <c r="J4784" t="inlineStr">
        <is>
          <t>BEBIDAS</t>
        </is>
      </c>
      <c r="K4784" t="inlineStr">
        <is>
          <t>02/2025</t>
        </is>
      </c>
      <c r="L4784" t="n">
        <v>0</v>
      </c>
      <c r="M4784" s="551" t="n">
        <v>45671</v>
      </c>
      <c r="N4784" t="n">
        <v>259.9</v>
      </c>
      <c r="O4784" t="n">
        <v>259.9</v>
      </c>
      <c r="P4784" t="n">
        <v>727.72</v>
      </c>
    </row>
    <row r="4785">
      <c r="A4785" t="n">
        <v>20868</v>
      </c>
      <c r="B4785" t="n">
        <v>122</v>
      </c>
      <c r="C4785" t="inlineStr">
        <is>
          <t>Arcos</t>
        </is>
      </c>
      <c r="D4785" s="551" t="n">
        <v>45717</v>
      </c>
      <c r="E4785" t="n">
        <v>22598</v>
      </c>
      <c r="F4785" t="inlineStr">
        <is>
          <t>APERITIVO ANGOSTURA ORANGE 100ML</t>
        </is>
      </c>
      <c r="G4785" t="n">
        <v>3131</v>
      </c>
      <c r="H4785" t="n">
        <v>8</v>
      </c>
      <c r="I4785" t="inlineStr">
        <is>
          <t>GR</t>
        </is>
      </c>
      <c r="J4785" t="inlineStr">
        <is>
          <t>BEBIDAS</t>
        </is>
      </c>
      <c r="K4785" t="inlineStr">
        <is>
          <t>02/2025</t>
        </is>
      </c>
      <c r="L4785" t="n">
        <v>0</v>
      </c>
      <c r="M4785" s="551" t="n">
        <v>45602</v>
      </c>
      <c r="N4785" t="n">
        <v>90.59999999999999</v>
      </c>
      <c r="O4785" t="n">
        <v>92.90000000000001</v>
      </c>
      <c r="P4785" t="n">
        <v>724.8099999999999</v>
      </c>
    </row>
    <row r="4786">
      <c r="A4786" t="n">
        <v>20982</v>
      </c>
      <c r="B4786" t="n">
        <v>122</v>
      </c>
      <c r="C4786" t="inlineStr">
        <is>
          <t>Arcos</t>
        </is>
      </c>
      <c r="D4786" s="551" t="n">
        <v>45717</v>
      </c>
      <c r="E4786" t="n">
        <v>21010</v>
      </c>
      <c r="F4786" t="inlineStr">
        <is>
          <t>OLEO DE CANOLA SAUDE C/900ML</t>
        </is>
      </c>
      <c r="G4786" t="n">
        <v>2006</v>
      </c>
      <c r="H4786" t="n">
        <v>63</v>
      </c>
      <c r="I4786" t="inlineStr">
        <is>
          <t>FR</t>
        </is>
      </c>
      <c r="J4786" t="inlineStr">
        <is>
          <t>ALIMENTOS</t>
        </is>
      </c>
      <c r="K4786" t="inlineStr">
        <is>
          <t>02/2025</t>
        </is>
      </c>
      <c r="L4786" t="n">
        <v>11.5</v>
      </c>
      <c r="M4786" s="551" t="n">
        <v>45706</v>
      </c>
      <c r="N4786" t="n">
        <v>11.5</v>
      </c>
      <c r="O4786" t="n">
        <v>11.5</v>
      </c>
      <c r="P4786" t="n">
        <v>724.5</v>
      </c>
    </row>
    <row r="4787">
      <c r="A4787" t="n">
        <v>20985</v>
      </c>
      <c r="B4787" t="n">
        <v>122</v>
      </c>
      <c r="C4787" t="inlineStr">
        <is>
          <t>Arcos</t>
        </is>
      </c>
      <c r="D4787" s="551" t="n">
        <v>45717</v>
      </c>
      <c r="E4787" t="n">
        <v>20308</v>
      </c>
      <c r="F4787" t="inlineStr">
        <is>
          <t>ARROZ ARBORIO CAMIL C/2KG</t>
        </is>
      </c>
      <c r="G4787" t="n">
        <v>2222</v>
      </c>
      <c r="H4787" t="n">
        <v>21</v>
      </c>
      <c r="I4787" t="inlineStr">
        <is>
          <t>PC</t>
        </is>
      </c>
      <c r="J4787" t="inlineStr">
        <is>
          <t>ALIMENTOS</t>
        </is>
      </c>
      <c r="K4787" t="inlineStr">
        <is>
          <t>02/2025</t>
        </is>
      </c>
      <c r="L4787" t="n">
        <v>33.83</v>
      </c>
      <c r="M4787" s="551" t="n">
        <v>45706</v>
      </c>
      <c r="N4787" t="n">
        <v>33.92</v>
      </c>
      <c r="O4787" t="n">
        <v>33.92</v>
      </c>
      <c r="P4787" t="n">
        <v>710.4299999999999</v>
      </c>
    </row>
    <row r="4788">
      <c r="A4788" t="n">
        <v>21007</v>
      </c>
      <c r="B4788" t="n">
        <v>122</v>
      </c>
      <c r="C4788" t="inlineStr">
        <is>
          <t>Arcos</t>
        </is>
      </c>
      <c r="D4788" s="551" t="n">
        <v>45717</v>
      </c>
      <c r="E4788" t="n">
        <v>24123</v>
      </c>
      <c r="F4788" t="inlineStr">
        <is>
          <t>CASTANHA DO PARA S/ CASCA MEDIA C/1KG</t>
        </is>
      </c>
      <c r="G4788" t="n">
        <v>2237</v>
      </c>
      <c r="H4788" t="n">
        <v>8</v>
      </c>
      <c r="I4788" t="inlineStr">
        <is>
          <t>PC</t>
        </is>
      </c>
      <c r="J4788" t="inlineStr">
        <is>
          <t>ALIMENTOS</t>
        </is>
      </c>
      <c r="K4788" t="inlineStr">
        <is>
          <t>02/2025</t>
        </is>
      </c>
      <c r="L4788" t="n">
        <v>88.29000000000001</v>
      </c>
      <c r="M4788" s="551" t="n">
        <v>45706</v>
      </c>
      <c r="N4788" t="n">
        <v>88.29000000000001</v>
      </c>
      <c r="O4788" t="n">
        <v>83.59999999999999</v>
      </c>
      <c r="P4788" t="n">
        <v>706.3200000000001</v>
      </c>
    </row>
    <row r="4789">
      <c r="A4789" t="n">
        <v>20881</v>
      </c>
      <c r="B4789" t="n">
        <v>122</v>
      </c>
      <c r="C4789" t="inlineStr">
        <is>
          <t>Arcos</t>
        </is>
      </c>
      <c r="D4789" s="551" t="n">
        <v>45717</v>
      </c>
      <c r="E4789" t="n">
        <v>18235</v>
      </c>
      <c r="F4789" t="inlineStr">
        <is>
          <t>TEQUILA JOSE CUERVO 1800 REPOSADO 750ML</t>
        </is>
      </c>
      <c r="G4789" t="n">
        <v>3393</v>
      </c>
      <c r="H4789" t="n">
        <v>4.39</v>
      </c>
      <c r="I4789" t="inlineStr">
        <is>
          <t>UN</t>
        </is>
      </c>
      <c r="J4789" t="inlineStr">
        <is>
          <t>BEBIDAS</t>
        </is>
      </c>
      <c r="K4789" t="inlineStr">
        <is>
          <t>02/2025</t>
        </is>
      </c>
      <c r="L4789" t="n">
        <v>0</v>
      </c>
      <c r="M4789" s="551" t="n">
        <v>-693593</v>
      </c>
      <c r="N4789" t="n">
        <v>0</v>
      </c>
      <c r="O4789" t="n">
        <v>0</v>
      </c>
      <c r="P4789" t="n">
        <v>702.26</v>
      </c>
    </row>
    <row r="4790">
      <c r="A4790" t="n">
        <v>20891</v>
      </c>
      <c r="B4790" t="n">
        <v>122</v>
      </c>
      <c r="C4790" t="inlineStr">
        <is>
          <t>Arcos</t>
        </is>
      </c>
      <c r="D4790" s="551" t="n">
        <v>45717</v>
      </c>
      <c r="E4790" t="n">
        <v>18237</v>
      </c>
      <c r="F4790" t="inlineStr">
        <is>
          <t>TEQUILA HERRADURA REPOSADO 750ML</t>
        </is>
      </c>
      <c r="G4790" t="n">
        <v>3391</v>
      </c>
      <c r="H4790" t="n">
        <v>3</v>
      </c>
      <c r="I4790" t="inlineStr">
        <is>
          <t>GR</t>
        </is>
      </c>
      <c r="J4790" t="inlineStr">
        <is>
          <t>BEBIDAS</t>
        </is>
      </c>
      <c r="K4790" t="inlineStr">
        <is>
          <t>02/2025</t>
        </is>
      </c>
      <c r="L4790" t="n">
        <v>0</v>
      </c>
      <c r="M4790" s="551" t="n">
        <v>45569</v>
      </c>
      <c r="N4790" t="n">
        <v>228.98</v>
      </c>
      <c r="O4790" t="n">
        <v>228.98</v>
      </c>
      <c r="P4790" t="n">
        <v>686.9400000000001</v>
      </c>
    </row>
    <row r="4791">
      <c r="A4791" t="n">
        <v>21180</v>
      </c>
      <c r="B4791" t="n">
        <v>122</v>
      </c>
      <c r="C4791" t="inlineStr">
        <is>
          <t>Arcos</t>
        </is>
      </c>
      <c r="D4791" s="551" t="n">
        <v>45717</v>
      </c>
      <c r="E4791" t="n">
        <v>19235</v>
      </c>
      <c r="F4791" t="inlineStr">
        <is>
          <t>QUEIJO TULHA PECA INTEIRA 5,5KG FAZENDA ATALAIA UN</t>
        </is>
      </c>
      <c r="G4791" t="n">
        <v>2788</v>
      </c>
      <c r="H4791" t="n">
        <v>5</v>
      </c>
      <c r="I4791" t="inlineStr">
        <is>
          <t>KG</t>
        </is>
      </c>
      <c r="J4791" t="inlineStr">
        <is>
          <t>ALIMENTOS</t>
        </is>
      </c>
      <c r="K4791" t="inlineStr">
        <is>
          <t>02/2025</t>
        </is>
      </c>
      <c r="L4791" t="n">
        <v>136.87</v>
      </c>
      <c r="M4791" s="551" t="n">
        <v>45701</v>
      </c>
      <c r="N4791" t="n">
        <v>136.87</v>
      </c>
      <c r="O4791" t="n">
        <v>137</v>
      </c>
      <c r="P4791" t="n">
        <v>684.35</v>
      </c>
    </row>
    <row r="4792">
      <c r="A4792" t="n">
        <v>20968</v>
      </c>
      <c r="B4792" t="n">
        <v>122</v>
      </c>
      <c r="C4792" t="inlineStr">
        <is>
          <t>Arcos</t>
        </is>
      </c>
      <c r="D4792" s="551" t="n">
        <v>45717</v>
      </c>
      <c r="E4792" t="n">
        <v>25068</v>
      </c>
      <c r="F4792" t="inlineStr">
        <is>
          <t>CHAMPAGNE VEUVE CLICQUOT BRUT 750ML</t>
        </is>
      </c>
      <c r="G4792" t="n">
        <v>3551</v>
      </c>
      <c r="H4792" t="n">
        <v>2</v>
      </c>
      <c r="I4792" t="inlineStr">
        <is>
          <t>GR</t>
        </is>
      </c>
      <c r="J4792" t="inlineStr">
        <is>
          <t>BEBIDAS</t>
        </is>
      </c>
      <c r="K4792" t="inlineStr">
        <is>
          <t>02/2025</t>
        </is>
      </c>
      <c r="L4792" t="n">
        <v>0</v>
      </c>
      <c r="M4792" s="551" t="n">
        <v>45503</v>
      </c>
      <c r="N4792" t="n">
        <v>340</v>
      </c>
      <c r="O4792" t="n">
        <v>341.69</v>
      </c>
      <c r="P4792" t="n">
        <v>680</v>
      </c>
    </row>
    <row r="4793">
      <c r="A4793" t="n">
        <v>20886</v>
      </c>
      <c r="B4793" t="n">
        <v>122</v>
      </c>
      <c r="C4793" t="inlineStr">
        <is>
          <t>Arcos</t>
        </is>
      </c>
      <c r="D4793" s="551" t="n">
        <v>45717</v>
      </c>
      <c r="E4793" t="n">
        <v>18310</v>
      </c>
      <c r="F4793" t="inlineStr">
        <is>
          <t>LICOR GRAND MARNIER CORDON ROUGE 700ML</t>
        </is>
      </c>
      <c r="G4793" t="n">
        <v>3323</v>
      </c>
      <c r="H4793" t="n">
        <v>3.57</v>
      </c>
      <c r="I4793" t="inlineStr">
        <is>
          <t>UN</t>
        </is>
      </c>
      <c r="J4793" t="inlineStr">
        <is>
          <t>BEBIDAS</t>
        </is>
      </c>
      <c r="K4793" t="inlineStr">
        <is>
          <t>02/2025</t>
        </is>
      </c>
      <c r="L4793" t="n">
        <v>0</v>
      </c>
      <c r="M4793" s="551" t="n">
        <v>-693593</v>
      </c>
      <c r="N4793" t="n">
        <v>0</v>
      </c>
      <c r="O4793" t="n">
        <v>0</v>
      </c>
      <c r="P4793" t="n">
        <v>669.21</v>
      </c>
    </row>
    <row r="4794">
      <c r="A4794" t="n">
        <v>21041</v>
      </c>
      <c r="B4794" t="n">
        <v>122</v>
      </c>
      <c r="C4794" t="inlineStr">
        <is>
          <t>Arcos</t>
        </is>
      </c>
      <c r="D4794" s="551" t="n">
        <v>45717</v>
      </c>
      <c r="E4794" t="n">
        <v>20936</v>
      </c>
      <c r="F4794" t="inlineStr">
        <is>
          <t>CHOCOLATE AMARGO CALLEBAUT CALLETS 70,5% 2,01KG</t>
        </is>
      </c>
      <c r="G4794" t="n">
        <v>2031</v>
      </c>
      <c r="H4794" t="n">
        <v>3</v>
      </c>
      <c r="I4794" t="inlineStr">
        <is>
          <t>UN</t>
        </is>
      </c>
      <c r="J4794" t="inlineStr">
        <is>
          <t>ALIMENTOS</t>
        </is>
      </c>
      <c r="K4794" t="inlineStr">
        <is>
          <t>02/2025</t>
        </is>
      </c>
      <c r="L4794" t="n">
        <v>0</v>
      </c>
      <c r="M4794" s="551" t="n">
        <v>45678</v>
      </c>
      <c r="N4794" t="n">
        <v>217.38</v>
      </c>
      <c r="O4794" t="n">
        <v>218.97</v>
      </c>
      <c r="P4794" t="n">
        <v>652.14</v>
      </c>
    </row>
    <row r="4795">
      <c r="A4795" t="n">
        <v>20989</v>
      </c>
      <c r="B4795" t="n">
        <v>122</v>
      </c>
      <c r="C4795" t="inlineStr">
        <is>
          <t>Arcos</t>
        </is>
      </c>
      <c r="D4795" s="551" t="n">
        <v>45717</v>
      </c>
      <c r="E4795" t="n">
        <v>20887</v>
      </c>
      <c r="F4795" t="inlineStr">
        <is>
          <t>MEL PURO FLORA NECTAR C/1KG</t>
        </is>
      </c>
      <c r="G4795" t="n">
        <v>2040</v>
      </c>
      <c r="H4795" t="n">
        <v>19</v>
      </c>
      <c r="I4795" t="inlineStr">
        <is>
          <t>PT</t>
        </is>
      </c>
      <c r="J4795" t="inlineStr">
        <is>
          <t>ALIMENTOS</t>
        </is>
      </c>
      <c r="K4795" t="inlineStr">
        <is>
          <t>02/2025</t>
        </is>
      </c>
      <c r="L4795" t="n">
        <v>33.9</v>
      </c>
      <c r="M4795" s="551" t="n">
        <v>45706</v>
      </c>
      <c r="N4795" t="n">
        <v>33.9</v>
      </c>
      <c r="O4795" t="n">
        <v>33</v>
      </c>
      <c r="P4795" t="n">
        <v>644.1</v>
      </c>
    </row>
    <row r="4796">
      <c r="A4796" t="n">
        <v>21256</v>
      </c>
      <c r="B4796" t="n">
        <v>122</v>
      </c>
      <c r="C4796" t="inlineStr">
        <is>
          <t>Arcos</t>
        </is>
      </c>
      <c r="D4796" s="551" t="n">
        <v>45717</v>
      </c>
      <c r="E4796" t="n">
        <v>17760</v>
      </c>
      <c r="F4796" t="inlineStr">
        <is>
          <t>VINHO BRANCO MARQUES DEL REAL TESORO OLOROSO 750ML</t>
        </is>
      </c>
      <c r="G4796" t="n">
        <v>3782</v>
      </c>
      <c r="H4796" t="n">
        <v>6</v>
      </c>
      <c r="I4796" t="inlineStr">
        <is>
          <t>GR</t>
        </is>
      </c>
      <c r="J4796" t="inlineStr">
        <is>
          <t>BEBIDAS</t>
        </is>
      </c>
      <c r="K4796" t="inlineStr">
        <is>
          <t>02/2025</t>
        </is>
      </c>
      <c r="L4796" t="n">
        <v>0</v>
      </c>
      <c r="M4796" s="551" t="n">
        <v>45391</v>
      </c>
      <c r="N4796" t="n">
        <v>107.12</v>
      </c>
      <c r="O4796" t="n">
        <v>88.81999999999999</v>
      </c>
      <c r="P4796" t="n">
        <v>642.72</v>
      </c>
    </row>
    <row r="4797">
      <c r="A4797" t="n">
        <v>21245</v>
      </c>
      <c r="B4797" t="n">
        <v>122</v>
      </c>
      <c r="C4797" t="inlineStr">
        <is>
          <t>Arcos</t>
        </is>
      </c>
      <c r="D4797" s="551" t="n">
        <v>45717</v>
      </c>
      <c r="E4797" t="n">
        <v>17800</v>
      </c>
      <c r="F4797" t="inlineStr">
        <is>
          <t>VINHO BRANCO ALMADEN RIESLING 750ML</t>
        </is>
      </c>
      <c r="G4797" t="n">
        <v>3745</v>
      </c>
      <c r="H4797" t="n">
        <v>24</v>
      </c>
      <c r="I4797" t="inlineStr">
        <is>
          <t>GR</t>
        </is>
      </c>
      <c r="J4797" t="inlineStr">
        <is>
          <t>BEBIDAS</t>
        </is>
      </c>
      <c r="K4797" t="inlineStr">
        <is>
          <t>02/2025</t>
        </is>
      </c>
      <c r="L4797" t="n">
        <v>26.5</v>
      </c>
      <c r="M4797" s="551" t="n">
        <v>45706</v>
      </c>
      <c r="N4797" t="n">
        <v>26.5</v>
      </c>
      <c r="O4797" t="n">
        <v>26.5</v>
      </c>
      <c r="P4797" t="n">
        <v>636</v>
      </c>
    </row>
    <row r="4798">
      <c r="A4798" t="n">
        <v>21001</v>
      </c>
      <c r="B4798" t="n">
        <v>122</v>
      </c>
      <c r="C4798" t="inlineStr">
        <is>
          <t>Arcos</t>
        </is>
      </c>
      <c r="D4798" s="551" t="n">
        <v>45717</v>
      </c>
      <c r="E4798" t="n">
        <v>24118</v>
      </c>
      <c r="F4798" t="inlineStr">
        <is>
          <t>CASTANHA DE CAJU CRUA KG</t>
        </is>
      </c>
      <c r="G4798" t="n">
        <v>2233</v>
      </c>
      <c r="H4798" t="n">
        <v>9</v>
      </c>
      <c r="I4798" t="inlineStr">
        <is>
          <t>KG</t>
        </is>
      </c>
      <c r="J4798" t="inlineStr">
        <is>
          <t>ALIMENTOS</t>
        </is>
      </c>
      <c r="K4798" t="inlineStr">
        <is>
          <t>02/2025</t>
        </is>
      </c>
      <c r="L4798" t="n">
        <v>0</v>
      </c>
      <c r="M4798" s="551" t="n">
        <v>45581</v>
      </c>
      <c r="N4798" t="n">
        <v>69.8</v>
      </c>
      <c r="O4798" t="n">
        <v>58.05</v>
      </c>
      <c r="P4798" t="n">
        <v>628.2</v>
      </c>
    </row>
    <row r="4799">
      <c r="A4799" t="n">
        <v>21252</v>
      </c>
      <c r="B4799" t="n">
        <v>122</v>
      </c>
      <c r="C4799" t="inlineStr">
        <is>
          <t>Arcos</t>
        </is>
      </c>
      <c r="D4799" s="551" t="n">
        <v>45717</v>
      </c>
      <c r="E4799" t="n">
        <v>17778</v>
      </c>
      <c r="F4799" t="inlineStr">
        <is>
          <t>VINHO BRANCO JEREZ FORTIF REAL TESOURO FINO 750ML</t>
        </is>
      </c>
      <c r="G4799" t="n">
        <v>3765</v>
      </c>
      <c r="H4799" t="n">
        <v>7</v>
      </c>
      <c r="I4799" t="inlineStr">
        <is>
          <t>GR</t>
        </is>
      </c>
      <c r="J4799" t="inlineStr">
        <is>
          <t>BEBIDAS</t>
        </is>
      </c>
      <c r="K4799" t="inlineStr">
        <is>
          <t>02/2025</t>
        </is>
      </c>
      <c r="L4799" t="n">
        <v>0</v>
      </c>
      <c r="M4799" s="551" t="n">
        <v>45686</v>
      </c>
      <c r="N4799" t="n">
        <v>89.20999999999999</v>
      </c>
      <c r="O4799" t="n">
        <v>113.09</v>
      </c>
      <c r="P4799" t="n">
        <v>624.47</v>
      </c>
    </row>
    <row r="4800">
      <c r="A4800" t="n">
        <v>20869</v>
      </c>
      <c r="B4800" t="n">
        <v>122</v>
      </c>
      <c r="C4800" t="inlineStr">
        <is>
          <t>Arcos</t>
        </is>
      </c>
      <c r="D4800" s="551" t="n">
        <v>45717</v>
      </c>
      <c r="E4800" t="n">
        <v>25533</v>
      </c>
      <c r="F4800" t="inlineStr">
        <is>
          <t>LICOR DE JENIPAPO FAMIGERADA 750ML</t>
        </is>
      </c>
      <c r="G4800" t="n">
        <v>6156</v>
      </c>
      <c r="H4800" t="n">
        <v>8</v>
      </c>
      <c r="I4800" t="inlineStr">
        <is>
          <t>GR</t>
        </is>
      </c>
      <c r="J4800" t="inlineStr">
        <is>
          <t>BEBIDAS</t>
        </is>
      </c>
      <c r="K4800" t="inlineStr">
        <is>
          <t>02/2025</t>
        </is>
      </c>
      <c r="L4800" t="n">
        <v>0</v>
      </c>
      <c r="M4800" s="551" t="n">
        <v>45680</v>
      </c>
      <c r="N4800" t="n">
        <v>75</v>
      </c>
      <c r="O4800" t="n">
        <v>75</v>
      </c>
      <c r="P4800" t="n">
        <v>600</v>
      </c>
    </row>
    <row r="4801">
      <c r="A4801" t="n">
        <v>20858</v>
      </c>
      <c r="B4801" t="n">
        <v>122</v>
      </c>
      <c r="C4801" t="inlineStr">
        <is>
          <t>Arcos</t>
        </is>
      </c>
      <c r="D4801" s="551" t="n">
        <v>45717</v>
      </c>
      <c r="E4801" t="n">
        <v>18272</v>
      </c>
      <c r="F4801" t="inlineStr">
        <is>
          <t>RUM BACARDI SUPERIOR CARTA BLANCA 980ML</t>
        </is>
      </c>
      <c r="G4801" t="n">
        <v>3358</v>
      </c>
      <c r="H4801" t="n">
        <v>17.88</v>
      </c>
      <c r="I4801" t="inlineStr">
        <is>
          <t>GR</t>
        </is>
      </c>
      <c r="J4801" t="inlineStr">
        <is>
          <t>BEBIDAS</t>
        </is>
      </c>
      <c r="K4801" t="inlineStr">
        <is>
          <t>02/2025</t>
        </is>
      </c>
      <c r="L4801" t="n">
        <v>0</v>
      </c>
      <c r="M4801" s="551" t="n">
        <v>45391</v>
      </c>
      <c r="N4801" t="n">
        <v>33.2</v>
      </c>
      <c r="O4801" t="n">
        <v>40.77</v>
      </c>
      <c r="P4801" t="n">
        <v>593.62</v>
      </c>
    </row>
    <row r="4802">
      <c r="A4802" t="n">
        <v>20892</v>
      </c>
      <c r="B4802" t="n">
        <v>122</v>
      </c>
      <c r="C4802" t="inlineStr">
        <is>
          <t>Arcos</t>
        </is>
      </c>
      <c r="D4802" s="551" t="n">
        <v>45717</v>
      </c>
      <c r="E4802" t="n">
        <v>18185</v>
      </c>
      <c r="F4802" t="inlineStr">
        <is>
          <t>VODKA CIROC DE PINEAPPLE 750ML</t>
        </is>
      </c>
      <c r="G4802" t="n">
        <v>3438</v>
      </c>
      <c r="H4802" t="n">
        <v>3</v>
      </c>
      <c r="I4802" t="inlineStr">
        <is>
          <t>GR</t>
        </is>
      </c>
      <c r="J4802" t="inlineStr">
        <is>
          <t>BEBIDAS</t>
        </is>
      </c>
      <c r="K4802" t="inlineStr">
        <is>
          <t>02/2025</t>
        </is>
      </c>
      <c r="L4802" t="n">
        <v>0</v>
      </c>
      <c r="M4802" s="551" t="n">
        <v>-693593</v>
      </c>
      <c r="N4802" t="n">
        <v>0</v>
      </c>
      <c r="O4802" t="n">
        <v>0</v>
      </c>
      <c r="P4802" t="n">
        <v>592.84</v>
      </c>
    </row>
    <row r="4803">
      <c r="A4803" t="n">
        <v>20986</v>
      </c>
      <c r="B4803" t="n">
        <v>122</v>
      </c>
      <c r="C4803" t="inlineStr">
        <is>
          <t>Arcos</t>
        </is>
      </c>
      <c r="D4803" s="551" t="n">
        <v>45717</v>
      </c>
      <c r="E4803" t="n">
        <v>20809</v>
      </c>
      <c r="F4803" t="inlineStr">
        <is>
          <t>CAFE PILAO ALMOFADA 500G</t>
        </is>
      </c>
      <c r="G4803" t="n">
        <v>2074</v>
      </c>
      <c r="H4803" t="n">
        <v>21</v>
      </c>
      <c r="I4803" t="inlineStr">
        <is>
          <t>PC</t>
        </is>
      </c>
      <c r="J4803" t="inlineStr">
        <is>
          <t>ALIMENTOS</t>
        </is>
      </c>
      <c r="K4803" t="inlineStr">
        <is>
          <t>02/2025</t>
        </is>
      </c>
      <c r="L4803" t="n">
        <v>27.99</v>
      </c>
      <c r="M4803" s="551" t="n">
        <v>45706</v>
      </c>
      <c r="N4803" t="n">
        <v>27.99</v>
      </c>
      <c r="O4803" t="n">
        <v>30.65</v>
      </c>
      <c r="P4803" t="n">
        <v>587.79</v>
      </c>
    </row>
    <row r="4804">
      <c r="A4804" t="n">
        <v>20880</v>
      </c>
      <c r="B4804" t="n">
        <v>122</v>
      </c>
      <c r="C4804" t="inlineStr">
        <is>
          <t>Arcos</t>
        </is>
      </c>
      <c r="D4804" s="551" t="n">
        <v>45717</v>
      </c>
      <c r="E4804" t="n">
        <v>18275</v>
      </c>
      <c r="F4804" t="inlineStr">
        <is>
          <t>RUM BACARDI 4 ANOS 750ML</t>
        </is>
      </c>
      <c r="G4804" t="n">
        <v>3355</v>
      </c>
      <c r="H4804" t="n">
        <v>4.8</v>
      </c>
      <c r="I4804" t="inlineStr">
        <is>
          <t>GR</t>
        </is>
      </c>
      <c r="J4804" t="inlineStr">
        <is>
          <t>BEBIDAS</t>
        </is>
      </c>
      <c r="K4804" t="inlineStr">
        <is>
          <t>02/2025</t>
        </is>
      </c>
      <c r="L4804" t="n">
        <v>0</v>
      </c>
      <c r="M4804" s="551" t="n">
        <v>45454</v>
      </c>
      <c r="N4804" t="n">
        <v>121</v>
      </c>
      <c r="O4804" t="n">
        <v>126.9</v>
      </c>
      <c r="P4804" t="n">
        <v>580.8</v>
      </c>
    </row>
    <row r="4805">
      <c r="A4805" t="n">
        <v>20865</v>
      </c>
      <c r="B4805" t="n">
        <v>122</v>
      </c>
      <c r="C4805" t="inlineStr">
        <is>
          <t>Arcos</t>
        </is>
      </c>
      <c r="D4805" s="551" t="n">
        <v>45717</v>
      </c>
      <c r="E4805" t="n">
        <v>25152</v>
      </c>
      <c r="F4805" t="inlineStr">
        <is>
          <t>CACHACA FAMIGERADA JEQUITIBA ROSA 750ML</t>
        </is>
      </c>
      <c r="G4805" t="n">
        <v>5924</v>
      </c>
      <c r="H4805" t="n">
        <v>8.800000000000001</v>
      </c>
      <c r="I4805" t="inlineStr">
        <is>
          <t>GR</t>
        </is>
      </c>
      <c r="J4805" t="inlineStr">
        <is>
          <t>BEBIDAS</t>
        </is>
      </c>
      <c r="K4805" t="inlineStr">
        <is>
          <t>02/2025</t>
        </is>
      </c>
      <c r="L4805" t="n">
        <v>0</v>
      </c>
      <c r="M4805" s="551" t="n">
        <v>45673</v>
      </c>
      <c r="N4805" t="n">
        <v>65</v>
      </c>
      <c r="O4805" t="n">
        <v>65</v>
      </c>
      <c r="P4805" t="n">
        <v>572</v>
      </c>
    </row>
    <row r="4806">
      <c r="A4806" t="n">
        <v>21014</v>
      </c>
      <c r="B4806" t="n">
        <v>122</v>
      </c>
      <c r="C4806" t="inlineStr">
        <is>
          <t>Arcos</t>
        </is>
      </c>
      <c r="D4806" s="551" t="n">
        <v>45717</v>
      </c>
      <c r="E4806" t="n">
        <v>21004</v>
      </c>
      <c r="F4806" t="inlineStr">
        <is>
          <t>OLEO DE GERGELIM TORRADO HONG KONG 1L</t>
        </is>
      </c>
      <c r="G4806" t="n">
        <v>2007</v>
      </c>
      <c r="H4806" t="n">
        <v>7</v>
      </c>
      <c r="I4806" t="inlineStr">
        <is>
          <t>UN</t>
        </is>
      </c>
      <c r="J4806" t="inlineStr">
        <is>
          <t>ALIMENTOS</t>
        </is>
      </c>
      <c r="K4806" t="inlineStr">
        <is>
          <t>02/2025</t>
        </is>
      </c>
      <c r="L4806" t="n">
        <v>0</v>
      </c>
      <c r="M4806" s="551" t="n">
        <v>-693593</v>
      </c>
      <c r="N4806" t="n">
        <v>0</v>
      </c>
      <c r="O4806" t="n">
        <v>95.67</v>
      </c>
      <c r="P4806" t="n">
        <v>557.83</v>
      </c>
    </row>
    <row r="4807">
      <c r="A4807" t="n">
        <v>20913</v>
      </c>
      <c r="B4807" t="n">
        <v>122</v>
      </c>
      <c r="C4807" t="inlineStr">
        <is>
          <t>Arcos</t>
        </is>
      </c>
      <c r="D4807" s="551" t="n">
        <v>45717</v>
      </c>
      <c r="E4807" t="n">
        <v>18097</v>
      </c>
      <c r="F4807" t="inlineStr">
        <is>
          <t>WHISKY TALISKER SINGLE MALT 10 ANOS 720ML</t>
        </is>
      </c>
      <c r="G4807" t="n">
        <v>3513</v>
      </c>
      <c r="H4807" t="n">
        <v>1.29</v>
      </c>
      <c r="I4807" t="inlineStr">
        <is>
          <t>GR</t>
        </is>
      </c>
      <c r="J4807" t="inlineStr">
        <is>
          <t>BEBIDAS</t>
        </is>
      </c>
      <c r="K4807" t="inlineStr">
        <is>
          <t>02/2025</t>
        </is>
      </c>
      <c r="L4807" t="n">
        <v>0</v>
      </c>
      <c r="M4807" s="551" t="n">
        <v>45462</v>
      </c>
      <c r="N4807" t="n">
        <v>425.33</v>
      </c>
      <c r="O4807" t="n">
        <v>410</v>
      </c>
      <c r="P4807" t="n">
        <v>548.6799999999999</v>
      </c>
    </row>
    <row r="4808">
      <c r="A4808" t="n">
        <v>21176</v>
      </c>
      <c r="B4808" t="n">
        <v>122</v>
      </c>
      <c r="C4808" t="inlineStr">
        <is>
          <t>Arcos</t>
        </is>
      </c>
      <c r="D4808" s="551" t="n">
        <v>45717</v>
      </c>
      <c r="E4808" t="n">
        <v>19409</v>
      </c>
      <c r="F4808" t="inlineStr">
        <is>
          <t>MANTEIGA DE GARRAFA SERTA NORTE 450G UN</t>
        </is>
      </c>
      <c r="G4808" t="n">
        <v>2760</v>
      </c>
      <c r="H4808" t="n">
        <v>17</v>
      </c>
      <c r="I4808" t="inlineStr">
        <is>
          <t>UN</t>
        </is>
      </c>
      <c r="J4808" t="inlineStr">
        <is>
          <t>ALIMENTOS</t>
        </is>
      </c>
      <c r="K4808" t="inlineStr">
        <is>
          <t>02/2025</t>
        </is>
      </c>
      <c r="L4808" t="n">
        <v>31.83</v>
      </c>
      <c r="M4808" s="551" t="n">
        <v>45692</v>
      </c>
      <c r="N4808" t="n">
        <v>31.83</v>
      </c>
      <c r="O4808" t="n">
        <v>25.85</v>
      </c>
      <c r="P4808" t="n">
        <v>541.11</v>
      </c>
    </row>
    <row r="4809">
      <c r="A4809" t="n">
        <v>20899</v>
      </c>
      <c r="B4809" t="n">
        <v>122</v>
      </c>
      <c r="C4809" t="inlineStr">
        <is>
          <t>Arcos</t>
        </is>
      </c>
      <c r="D4809" s="551" t="n">
        <v>45717</v>
      </c>
      <c r="E4809" t="n">
        <v>18348</v>
      </c>
      <c r="F4809" t="inlineStr">
        <is>
          <t>GIN XORIGUER DE MENORCA 700ML</t>
        </is>
      </c>
      <c r="G4809" t="n">
        <v>3287</v>
      </c>
      <c r="H4809" t="n">
        <v>2</v>
      </c>
      <c r="I4809" t="inlineStr">
        <is>
          <t>UN</t>
        </is>
      </c>
      <c r="J4809" t="inlineStr">
        <is>
          <t>BEBIDAS</t>
        </is>
      </c>
      <c r="K4809" t="inlineStr">
        <is>
          <t>02/2025</t>
        </is>
      </c>
      <c r="L4809" t="n">
        <v>0</v>
      </c>
      <c r="M4809" s="551" t="n">
        <v>-693593</v>
      </c>
      <c r="N4809" t="n">
        <v>0</v>
      </c>
      <c r="O4809" t="n">
        <v>0</v>
      </c>
      <c r="P4809" t="n">
        <v>520.53</v>
      </c>
    </row>
    <row r="4810">
      <c r="A4810" t="n">
        <v>20900</v>
      </c>
      <c r="B4810" t="n">
        <v>122</v>
      </c>
      <c r="C4810" t="inlineStr">
        <is>
          <t>Arcos</t>
        </is>
      </c>
      <c r="D4810" s="551" t="n">
        <v>45717</v>
      </c>
      <c r="E4810" t="n">
        <v>24706</v>
      </c>
      <c r="F4810" t="inlineStr">
        <is>
          <t>LICOR DE MACA VERDE SOUR APPLE PUCKER DE KUYPER 700ML</t>
        </is>
      </c>
      <c r="G4810" t="n">
        <v>5723</v>
      </c>
      <c r="H4810" t="n">
        <v>2</v>
      </c>
      <c r="I4810" t="inlineStr">
        <is>
          <t>GR</t>
        </is>
      </c>
      <c r="J4810" t="inlineStr">
        <is>
          <t>BEBIDAS</t>
        </is>
      </c>
      <c r="K4810" t="inlineStr">
        <is>
          <t>02/2025</t>
        </is>
      </c>
      <c r="L4810" t="n">
        <v>0</v>
      </c>
      <c r="M4810" s="551" t="n">
        <v>45678</v>
      </c>
      <c r="N4810" t="n">
        <v>249</v>
      </c>
      <c r="O4810" t="n">
        <v>249</v>
      </c>
      <c r="P4810" t="n">
        <v>498</v>
      </c>
    </row>
    <row r="4811">
      <c r="A4811" t="n">
        <v>21267</v>
      </c>
      <c r="B4811" t="n">
        <v>122</v>
      </c>
      <c r="C4811" t="inlineStr">
        <is>
          <t>Arcos</t>
        </is>
      </c>
      <c r="D4811" s="551" t="n">
        <v>45717</v>
      </c>
      <c r="E4811" t="n">
        <v>19583</v>
      </c>
      <c r="F4811" t="inlineStr">
        <is>
          <t>PIMENTA BIQUINHO KG</t>
        </is>
      </c>
      <c r="G4811" t="n">
        <v>2639</v>
      </c>
      <c r="H4811" t="n">
        <v>17.59</v>
      </c>
      <c r="I4811" t="inlineStr">
        <is>
          <t>KG</t>
        </is>
      </c>
      <c r="J4811" t="inlineStr">
        <is>
          <t>ALIMENTOS</t>
        </is>
      </c>
      <c r="K4811" t="inlineStr">
        <is>
          <t>02/2025</t>
        </is>
      </c>
      <c r="L4811" t="n">
        <v>0</v>
      </c>
      <c r="M4811" s="551" t="n">
        <v>45681</v>
      </c>
      <c r="N4811" t="n">
        <v>28</v>
      </c>
      <c r="O4811" t="n">
        <v>35</v>
      </c>
      <c r="P4811" t="n">
        <v>492.52</v>
      </c>
    </row>
    <row r="4812">
      <c r="A4812" t="n">
        <v>20870</v>
      </c>
      <c r="B4812" t="n">
        <v>122</v>
      </c>
      <c r="C4812" t="inlineStr">
        <is>
          <t>Arcos</t>
        </is>
      </c>
      <c r="D4812" s="551" t="n">
        <v>45717</v>
      </c>
      <c r="E4812" t="n">
        <v>18382</v>
      </c>
      <c r="F4812" t="inlineStr">
        <is>
          <t>CONHAQUE BRANDY OSBORNE 700ML</t>
        </is>
      </c>
      <c r="G4812" t="n">
        <v>3257</v>
      </c>
      <c r="H4812" t="n">
        <v>7</v>
      </c>
      <c r="I4812" t="inlineStr">
        <is>
          <t>GR</t>
        </is>
      </c>
      <c r="J4812" t="inlineStr">
        <is>
          <t>BEBIDAS</t>
        </is>
      </c>
      <c r="K4812" t="inlineStr">
        <is>
          <t>02/2025</t>
        </is>
      </c>
      <c r="L4812" t="n">
        <v>70.34999999999999</v>
      </c>
      <c r="M4812" s="551" t="n">
        <v>45693</v>
      </c>
      <c r="N4812" t="n">
        <v>70.34999999999999</v>
      </c>
      <c r="O4812" t="n">
        <v>69.92</v>
      </c>
      <c r="P4812" t="n">
        <v>492.45</v>
      </c>
    </row>
    <row r="4813">
      <c r="A4813" t="n">
        <v>21235</v>
      </c>
      <c r="B4813" t="n">
        <v>122</v>
      </c>
      <c r="C4813" t="inlineStr">
        <is>
          <t>Arcos</t>
        </is>
      </c>
      <c r="D4813" s="551" t="n">
        <v>45717</v>
      </c>
      <c r="E4813" t="n">
        <v>22066</v>
      </c>
      <c r="F4813" t="inlineStr">
        <is>
          <t>AGUA MINERAL C/ GAS MAMBA 350ML</t>
        </is>
      </c>
      <c r="G4813" t="n">
        <v>3636</v>
      </c>
      <c r="H4813" t="n">
        <v>239</v>
      </c>
      <c r="I4813" t="inlineStr">
        <is>
          <t>UN</t>
        </is>
      </c>
      <c r="J4813" t="inlineStr">
        <is>
          <t>BEBIDAS</t>
        </is>
      </c>
      <c r="K4813" t="inlineStr">
        <is>
          <t>02/2025</t>
        </is>
      </c>
      <c r="L4813" t="n">
        <v>0</v>
      </c>
      <c r="M4813" s="551" t="n">
        <v>45674</v>
      </c>
      <c r="N4813" t="n">
        <v>1.99</v>
      </c>
      <c r="O4813" t="n">
        <v>1.99</v>
      </c>
      <c r="P4813" t="n">
        <v>475.61</v>
      </c>
    </row>
    <row r="4814">
      <c r="A4814" t="n">
        <v>21037</v>
      </c>
      <c r="B4814" t="n">
        <v>122</v>
      </c>
      <c r="C4814" t="inlineStr">
        <is>
          <t>Arcos</t>
        </is>
      </c>
      <c r="D4814" s="551" t="n">
        <v>45717</v>
      </c>
      <c r="E4814" t="n">
        <v>20928</v>
      </c>
      <c r="F4814" t="inlineStr">
        <is>
          <t>CHOCOLATE BRANCO SICAO BARRA 2,1KG</t>
        </is>
      </c>
      <c r="G4814" t="n">
        <v>2033</v>
      </c>
      <c r="H4814" t="n">
        <v>3.5</v>
      </c>
      <c r="I4814" t="inlineStr">
        <is>
          <t>UN</t>
        </is>
      </c>
      <c r="J4814" t="inlineStr">
        <is>
          <t>ALIMENTOS</t>
        </is>
      </c>
      <c r="K4814" t="inlineStr">
        <is>
          <t>02/2025</t>
        </is>
      </c>
      <c r="L4814" t="n">
        <v>0</v>
      </c>
      <c r="M4814" s="551" t="n">
        <v>45672</v>
      </c>
      <c r="N4814" t="n">
        <v>132</v>
      </c>
      <c r="O4814" t="n">
        <v>127.25</v>
      </c>
      <c r="P4814" t="n">
        <v>462</v>
      </c>
    </row>
    <row r="4815">
      <c r="A4815" t="n">
        <v>21259</v>
      </c>
      <c r="B4815" t="n">
        <v>122</v>
      </c>
      <c r="C4815" t="inlineStr">
        <is>
          <t>Arcos</t>
        </is>
      </c>
      <c r="D4815" s="551" t="n">
        <v>45717</v>
      </c>
      <c r="E4815" t="n">
        <v>17812</v>
      </c>
      <c r="F4815" t="inlineStr">
        <is>
          <t>VINHO BRANCO LA GUITA MANZANILLA 750ML</t>
        </is>
      </c>
      <c r="G4815" t="n">
        <v>3737</v>
      </c>
      <c r="H4815" t="n">
        <v>4</v>
      </c>
      <c r="I4815" t="inlineStr">
        <is>
          <t>GR</t>
        </is>
      </c>
      <c r="J4815" t="inlineStr">
        <is>
          <t>BEBIDAS</t>
        </is>
      </c>
      <c r="K4815" t="inlineStr">
        <is>
          <t>02/2025</t>
        </is>
      </c>
      <c r="L4815" t="n">
        <v>0</v>
      </c>
      <c r="M4815" s="551" t="n">
        <v>45594</v>
      </c>
      <c r="N4815" t="n">
        <v>113.87</v>
      </c>
      <c r="O4815" t="n">
        <v>113.87</v>
      </c>
      <c r="P4815" t="n">
        <v>455.48</v>
      </c>
    </row>
    <row r="4816">
      <c r="A4816" t="n">
        <v>21201</v>
      </c>
      <c r="B4816" t="n">
        <v>122</v>
      </c>
      <c r="C4816" t="inlineStr">
        <is>
          <t>Arcos</t>
        </is>
      </c>
      <c r="D4816" s="551" t="n">
        <v>45717</v>
      </c>
      <c r="E4816" t="n">
        <v>19166</v>
      </c>
      <c r="F4816" t="inlineStr">
        <is>
          <t>BAGUETE DE GRAO LEVIAN FATIADO 590G UN</t>
        </is>
      </c>
      <c r="G4816" t="n">
        <v>2826</v>
      </c>
      <c r="H4816" t="n">
        <v>24</v>
      </c>
      <c r="I4816" t="inlineStr">
        <is>
          <t>UN</t>
        </is>
      </c>
      <c r="J4816" t="inlineStr">
        <is>
          <t>ALIMENTOS</t>
        </is>
      </c>
      <c r="K4816" t="inlineStr">
        <is>
          <t>02/2025</t>
        </is>
      </c>
      <c r="L4816" t="n">
        <v>18.9</v>
      </c>
      <c r="M4816" s="551" t="n">
        <v>45708</v>
      </c>
      <c r="N4816" t="n">
        <v>18.9</v>
      </c>
      <c r="O4816" t="n">
        <v>18.9</v>
      </c>
      <c r="P4816" t="n">
        <v>453.6</v>
      </c>
    </row>
    <row r="4817">
      <c r="A4817" t="n">
        <v>20932</v>
      </c>
      <c r="B4817" t="n">
        <v>122</v>
      </c>
      <c r="C4817" t="inlineStr">
        <is>
          <t>Arcos</t>
        </is>
      </c>
      <c r="D4817" s="551" t="n">
        <v>45717</v>
      </c>
      <c r="E4817" t="n">
        <v>18104</v>
      </c>
      <c r="F4817" t="inlineStr">
        <is>
          <t>WHISKY MACALLAN TRIPLE CASK 12 ANOS 700ML</t>
        </is>
      </c>
      <c r="G4817" t="n">
        <v>3507</v>
      </c>
      <c r="H4817" t="n">
        <v>0.66</v>
      </c>
      <c r="I4817" t="inlineStr">
        <is>
          <t>GR</t>
        </is>
      </c>
      <c r="J4817" t="inlineStr">
        <is>
          <t>BEBIDAS</t>
        </is>
      </c>
      <c r="K4817" t="inlineStr">
        <is>
          <t>02/2025</t>
        </is>
      </c>
      <c r="L4817" t="n">
        <v>0</v>
      </c>
      <c r="M4817" s="551" t="n">
        <v>45552</v>
      </c>
      <c r="N4817" t="n">
        <v>677.3</v>
      </c>
      <c r="O4817" t="n">
        <v>666.9</v>
      </c>
      <c r="P4817" t="n">
        <v>447.02</v>
      </c>
    </row>
    <row r="4818">
      <c r="A4818" t="n">
        <v>21006</v>
      </c>
      <c r="B4818" t="n">
        <v>122</v>
      </c>
      <c r="C4818" t="inlineStr">
        <is>
          <t>Arcos</t>
        </is>
      </c>
      <c r="D4818" s="551" t="n">
        <v>45717</v>
      </c>
      <c r="E4818" t="n">
        <v>21073</v>
      </c>
      <c r="F4818" t="inlineStr">
        <is>
          <t>CALDA DE AGAVE AZUL JASMINE ORGANICO 330ML UN</t>
        </is>
      </c>
      <c r="G4818" t="n">
        <v>1994</v>
      </c>
      <c r="H4818" t="n">
        <v>8</v>
      </c>
      <c r="I4818" t="inlineStr">
        <is>
          <t>UN</t>
        </is>
      </c>
      <c r="J4818" t="inlineStr">
        <is>
          <t>ALIMENTOS</t>
        </is>
      </c>
      <c r="K4818" t="inlineStr">
        <is>
          <t>02/2025</t>
        </is>
      </c>
      <c r="L4818" t="n">
        <v>55</v>
      </c>
      <c r="M4818" s="551" t="n">
        <v>45699</v>
      </c>
      <c r="N4818" t="n">
        <v>55</v>
      </c>
      <c r="O4818" t="n">
        <v>55</v>
      </c>
      <c r="P4818" t="n">
        <v>440</v>
      </c>
    </row>
    <row r="4819">
      <c r="A4819" t="n">
        <v>20983</v>
      </c>
      <c r="B4819" t="n">
        <v>122</v>
      </c>
      <c r="C4819" t="inlineStr">
        <is>
          <t>Arcos</t>
        </is>
      </c>
      <c r="D4819" s="551" t="n">
        <v>45717</v>
      </c>
      <c r="E4819" t="n">
        <v>25478</v>
      </c>
      <c r="F4819" t="inlineStr">
        <is>
          <t xml:space="preserve">LEITE INTEGRAL LEITISSIMO 1L </t>
        </is>
      </c>
      <c r="G4819" t="n">
        <v>6129</v>
      </c>
      <c r="H4819" t="n">
        <v>54</v>
      </c>
      <c r="I4819" t="inlineStr">
        <is>
          <t>UN</t>
        </is>
      </c>
      <c r="J4819" t="inlineStr">
        <is>
          <t>ALIMENTOS</t>
        </is>
      </c>
      <c r="K4819" t="inlineStr">
        <is>
          <t>02/2025</t>
        </is>
      </c>
      <c r="L4819" t="n">
        <v>8.050000000000001</v>
      </c>
      <c r="M4819" s="551" t="n">
        <v>45700</v>
      </c>
      <c r="N4819" t="n">
        <v>8.050000000000001</v>
      </c>
      <c r="O4819" t="n">
        <v>8.050000000000001</v>
      </c>
      <c r="P4819" t="n">
        <v>434.7</v>
      </c>
    </row>
    <row r="4820">
      <c r="A4820" t="n">
        <v>21011</v>
      </c>
      <c r="B4820" t="n">
        <v>122</v>
      </c>
      <c r="C4820" t="inlineStr">
        <is>
          <t>Arcos</t>
        </is>
      </c>
      <c r="D4820" s="551" t="n">
        <v>45717</v>
      </c>
      <c r="E4820" t="n">
        <v>23992</v>
      </c>
      <c r="F4820" t="inlineStr">
        <is>
          <t>ACIDO MALICO KG</t>
        </is>
      </c>
      <c r="G4820" t="n">
        <v>2216</v>
      </c>
      <c r="H4820" t="n">
        <v>7</v>
      </c>
      <c r="I4820" t="inlineStr">
        <is>
          <t>KG</t>
        </is>
      </c>
      <c r="J4820" t="inlineStr">
        <is>
          <t>ALIMENTOS</t>
        </is>
      </c>
      <c r="K4820" t="inlineStr">
        <is>
          <t>02/2025</t>
        </is>
      </c>
      <c r="L4820" t="n">
        <v>59.78</v>
      </c>
      <c r="M4820" s="551" t="n">
        <v>45700</v>
      </c>
      <c r="N4820" t="n">
        <v>59.78</v>
      </c>
      <c r="O4820" t="n">
        <v>59.78</v>
      </c>
      <c r="P4820" t="n">
        <v>418.46</v>
      </c>
    </row>
    <row r="4821">
      <c r="A4821" t="n">
        <v>20907</v>
      </c>
      <c r="B4821" t="n">
        <v>122</v>
      </c>
      <c r="C4821" t="inlineStr">
        <is>
          <t>Arcos</t>
        </is>
      </c>
      <c r="D4821" s="551" t="n">
        <v>45717</v>
      </c>
      <c r="E4821" t="n">
        <v>18367</v>
      </c>
      <c r="F4821" t="inlineStr">
        <is>
          <t>GIN MARTIN MILLERS 700ML</t>
        </is>
      </c>
      <c r="G4821" t="n">
        <v>3271</v>
      </c>
      <c r="H4821" t="n">
        <v>1.61</v>
      </c>
      <c r="I4821" t="inlineStr">
        <is>
          <t>UN</t>
        </is>
      </c>
      <c r="J4821" t="inlineStr">
        <is>
          <t>BEBIDAS</t>
        </is>
      </c>
      <c r="K4821" t="inlineStr">
        <is>
          <t>02/2025</t>
        </is>
      </c>
      <c r="L4821" t="n">
        <v>0</v>
      </c>
      <c r="M4821" s="551" t="n">
        <v>-693593</v>
      </c>
      <c r="N4821" t="n">
        <v>0</v>
      </c>
      <c r="O4821" t="n">
        <v>161.79</v>
      </c>
      <c r="P4821" t="n">
        <v>408.91</v>
      </c>
    </row>
    <row r="4822">
      <c r="A4822" t="n">
        <v>21260</v>
      </c>
      <c r="B4822" t="n">
        <v>122</v>
      </c>
      <c r="C4822" t="inlineStr">
        <is>
          <t>Arcos</t>
        </is>
      </c>
      <c r="D4822" s="551" t="n">
        <v>45717</v>
      </c>
      <c r="E4822" t="n">
        <v>17753</v>
      </c>
      <c r="F4822" t="inlineStr">
        <is>
          <t>VINHO DO PORTO BRANCO SANDEMAN 750ML</t>
        </is>
      </c>
      <c r="G4822" t="n">
        <v>3789</v>
      </c>
      <c r="H4822" t="n">
        <v>3</v>
      </c>
      <c r="I4822" t="inlineStr">
        <is>
          <t>GR</t>
        </is>
      </c>
      <c r="J4822" t="inlineStr">
        <is>
          <t>BEBIDAS</t>
        </is>
      </c>
      <c r="K4822" t="inlineStr">
        <is>
          <t>02/2025</t>
        </is>
      </c>
      <c r="L4822" t="n">
        <v>0</v>
      </c>
      <c r="M4822" s="551" t="n">
        <v>-693593</v>
      </c>
      <c r="N4822" t="n">
        <v>0</v>
      </c>
      <c r="O4822" t="n">
        <v>134.92</v>
      </c>
      <c r="P4822" t="n">
        <v>404.76</v>
      </c>
    </row>
    <row r="4823">
      <c r="A4823" t="n">
        <v>20859</v>
      </c>
      <c r="B4823" t="n">
        <v>122</v>
      </c>
      <c r="C4823" t="inlineStr">
        <is>
          <t>Arcos</t>
        </is>
      </c>
      <c r="D4823" s="551" t="n">
        <v>45717</v>
      </c>
      <c r="E4823" t="n">
        <v>18547</v>
      </c>
      <c r="F4823" t="inlineStr">
        <is>
          <t>APERITIVO APEROL 750ML</t>
        </is>
      </c>
      <c r="G4823" t="n">
        <v>3132</v>
      </c>
      <c r="H4823" t="n">
        <v>11.55</v>
      </c>
      <c r="I4823" t="inlineStr">
        <is>
          <t>GR</t>
        </is>
      </c>
      <c r="J4823" t="inlineStr">
        <is>
          <t>BEBIDAS</t>
        </is>
      </c>
      <c r="K4823" t="inlineStr">
        <is>
          <t>02/2025</t>
        </is>
      </c>
      <c r="L4823" t="n">
        <v>35</v>
      </c>
      <c r="M4823" s="551" t="n">
        <v>45699</v>
      </c>
      <c r="N4823" t="n">
        <v>35</v>
      </c>
      <c r="O4823" t="n">
        <v>35.98</v>
      </c>
      <c r="P4823" t="n">
        <v>404.25</v>
      </c>
    </row>
    <row r="4824">
      <c r="A4824" t="n">
        <v>20875</v>
      </c>
      <c r="B4824" t="n">
        <v>122</v>
      </c>
      <c r="C4824" t="inlineStr">
        <is>
          <t>Arcos</t>
        </is>
      </c>
      <c r="D4824" s="551" t="n">
        <v>45717</v>
      </c>
      <c r="E4824" t="n">
        <v>18268</v>
      </c>
      <c r="F4824" t="inlineStr">
        <is>
          <t>RUM HAVANA CLUB 3 ANOS 750ML</t>
        </is>
      </c>
      <c r="G4824" t="n">
        <v>3362</v>
      </c>
      <c r="H4824" t="n">
        <v>6.04</v>
      </c>
      <c r="I4824" t="inlineStr">
        <is>
          <t>GR</t>
        </is>
      </c>
      <c r="J4824" t="inlineStr">
        <is>
          <t>BEBIDAS</t>
        </is>
      </c>
      <c r="K4824" t="inlineStr">
        <is>
          <t>02/2025</t>
        </is>
      </c>
      <c r="L4824" t="n">
        <v>0</v>
      </c>
      <c r="M4824" s="551" t="n">
        <v>-693593</v>
      </c>
      <c r="N4824" t="n">
        <v>0</v>
      </c>
      <c r="O4824" t="n">
        <v>67.13</v>
      </c>
      <c r="P4824" t="n">
        <v>402.7</v>
      </c>
    </row>
    <row r="4825">
      <c r="A4825" t="n">
        <v>21261</v>
      </c>
      <c r="B4825" t="n">
        <v>122</v>
      </c>
      <c r="C4825" t="inlineStr">
        <is>
          <t>Arcos</t>
        </is>
      </c>
      <c r="D4825" s="551" t="n">
        <v>45717</v>
      </c>
      <c r="E4825" t="n">
        <v>25645</v>
      </c>
      <c r="F4825" t="inlineStr">
        <is>
          <t>VINHO BRANCO GONZALES BYASS SOLERA 750ML</t>
        </is>
      </c>
      <c r="G4825" t="n">
        <v>6208</v>
      </c>
      <c r="H4825" t="n">
        <v>2</v>
      </c>
      <c r="I4825" t="inlineStr">
        <is>
          <t>GR</t>
        </is>
      </c>
      <c r="J4825" t="inlineStr">
        <is>
          <t>BEBIDAS</t>
        </is>
      </c>
      <c r="K4825" t="inlineStr">
        <is>
          <t>02/2025</t>
        </is>
      </c>
      <c r="L4825" t="n">
        <v>0</v>
      </c>
      <c r="M4825" s="551" t="n">
        <v>-693593</v>
      </c>
      <c r="N4825" t="n">
        <v>0</v>
      </c>
      <c r="O4825" t="n">
        <v>0</v>
      </c>
      <c r="P4825" t="n">
        <v>389.04</v>
      </c>
    </row>
    <row r="4826">
      <c r="A4826" t="n">
        <v>21174</v>
      </c>
      <c r="B4826" t="n">
        <v>122</v>
      </c>
      <c r="C4826" t="inlineStr">
        <is>
          <t>Arcos</t>
        </is>
      </c>
      <c r="D4826" s="551" t="n">
        <v>45717</v>
      </c>
      <c r="E4826" t="n">
        <v>19420</v>
      </c>
      <c r="F4826" t="inlineStr">
        <is>
          <t>LEITE INTEGRAL ITALAC 1L</t>
        </is>
      </c>
      <c r="G4826" t="n">
        <v>2758</v>
      </c>
      <c r="H4826" t="n">
        <v>67</v>
      </c>
      <c r="I4826" t="inlineStr">
        <is>
          <t>UN</t>
        </is>
      </c>
      <c r="J4826" t="inlineStr">
        <is>
          <t>ALIMENTOS</t>
        </is>
      </c>
      <c r="K4826" t="inlineStr">
        <is>
          <t>02/2025</t>
        </is>
      </c>
      <c r="L4826" t="n">
        <v>0</v>
      </c>
      <c r="M4826" s="551" t="n">
        <v>45678</v>
      </c>
      <c r="N4826" t="n">
        <v>5.79</v>
      </c>
      <c r="O4826" t="n">
        <v>5.79</v>
      </c>
      <c r="P4826" t="n">
        <v>387.93</v>
      </c>
    </row>
    <row r="4827">
      <c r="A4827" t="n">
        <v>20929</v>
      </c>
      <c r="B4827" t="n">
        <v>122</v>
      </c>
      <c r="C4827" t="inlineStr">
        <is>
          <t>Arcos</t>
        </is>
      </c>
      <c r="D4827" s="551" t="n">
        <v>45717</v>
      </c>
      <c r="E4827" t="n">
        <v>18328</v>
      </c>
      <c r="F4827" t="inlineStr">
        <is>
          <t>LICOR CHARTREUSE AMARELA 700ML</t>
        </is>
      </c>
      <c r="G4827" t="n">
        <v>3305</v>
      </c>
      <c r="H4827" t="n">
        <v>0.83</v>
      </c>
      <c r="I4827" t="inlineStr">
        <is>
          <t>UN</t>
        </is>
      </c>
      <c r="J4827" t="inlineStr">
        <is>
          <t>BEBIDAS</t>
        </is>
      </c>
      <c r="K4827" t="inlineStr">
        <is>
          <t>02/2025</t>
        </is>
      </c>
      <c r="L4827" t="n">
        <v>0</v>
      </c>
      <c r="M4827" s="551" t="n">
        <v>-693593</v>
      </c>
      <c r="N4827" t="n">
        <v>0</v>
      </c>
      <c r="O4827" t="n">
        <v>0</v>
      </c>
      <c r="P4827" t="n">
        <v>376.9</v>
      </c>
    </row>
    <row r="4828">
      <c r="A4828" t="n">
        <v>21231</v>
      </c>
      <c r="B4828" t="n">
        <v>122</v>
      </c>
      <c r="C4828" t="inlineStr">
        <is>
          <t>Arcos</t>
        </is>
      </c>
      <c r="D4828" s="551" t="n">
        <v>45717</v>
      </c>
      <c r="E4828" t="n">
        <v>24030</v>
      </c>
      <c r="F4828" t="inlineStr">
        <is>
          <t>AGUA TONICA PRATA 269ML</t>
        </is>
      </c>
      <c r="G4828" t="n">
        <v>3593</v>
      </c>
      <c r="H4828" t="n">
        <v>80</v>
      </c>
      <c r="I4828" t="inlineStr">
        <is>
          <t>UN</t>
        </is>
      </c>
      <c r="J4828" t="inlineStr">
        <is>
          <t>BEBIDAS</t>
        </is>
      </c>
      <c r="K4828" t="inlineStr">
        <is>
          <t>02/2025</t>
        </is>
      </c>
      <c r="L4828" t="n">
        <v>4.69</v>
      </c>
      <c r="M4828" s="551" t="n">
        <v>45706</v>
      </c>
      <c r="N4828" t="n">
        <v>3.03</v>
      </c>
      <c r="O4828" t="n">
        <v>3.04</v>
      </c>
      <c r="P4828" t="n">
        <v>375.2</v>
      </c>
    </row>
    <row r="4829">
      <c r="A4829" t="n">
        <v>21219</v>
      </c>
      <c r="B4829" t="n">
        <v>122</v>
      </c>
      <c r="C4829" t="inlineStr">
        <is>
          <t>Arcos</t>
        </is>
      </c>
      <c r="D4829" s="551" t="n">
        <v>45717</v>
      </c>
      <c r="E4829" t="n">
        <v>19034</v>
      </c>
      <c r="F4829" t="inlineStr">
        <is>
          <t>COXA E SOBRECOXA COM OSSO E COM PELE KG</t>
        </is>
      </c>
      <c r="G4829" t="n">
        <v>2890</v>
      </c>
      <c r="H4829" t="n">
        <v>31.42</v>
      </c>
      <c r="I4829" t="inlineStr">
        <is>
          <t>KG</t>
        </is>
      </c>
      <c r="J4829" t="inlineStr">
        <is>
          <t>ALIMENTOS</t>
        </is>
      </c>
      <c r="K4829" t="inlineStr">
        <is>
          <t>02/2025</t>
        </is>
      </c>
      <c r="L4829" t="n">
        <v>11.74</v>
      </c>
      <c r="M4829" s="551" t="n">
        <v>45698</v>
      </c>
      <c r="N4829" t="n">
        <v>11.5</v>
      </c>
      <c r="O4829" t="n">
        <v>11.9</v>
      </c>
      <c r="P4829" t="n">
        <v>368.87</v>
      </c>
    </row>
    <row r="4830">
      <c r="A4830" t="n">
        <v>20997</v>
      </c>
      <c r="B4830" t="n">
        <v>122</v>
      </c>
      <c r="C4830" t="inlineStr">
        <is>
          <t>Arcos</t>
        </is>
      </c>
      <c r="D4830" s="551" t="n">
        <v>45717</v>
      </c>
      <c r="E4830" t="n">
        <v>20301</v>
      </c>
      <c r="F4830" t="inlineStr">
        <is>
          <t>ARROZ BRANCO TIPO 1 CAMIL C/5KG</t>
        </is>
      </c>
      <c r="G4830" t="n">
        <v>2223</v>
      </c>
      <c r="H4830" t="n">
        <v>12</v>
      </c>
      <c r="I4830" t="inlineStr">
        <is>
          <t>PC</t>
        </is>
      </c>
      <c r="J4830" t="inlineStr">
        <is>
          <t>ALIMENTOS</t>
        </is>
      </c>
      <c r="K4830" t="inlineStr">
        <is>
          <t>02/2025</t>
        </is>
      </c>
      <c r="L4830" t="n">
        <v>30.63</v>
      </c>
      <c r="M4830" s="551" t="n">
        <v>45706</v>
      </c>
      <c r="N4830" t="n">
        <v>29.98</v>
      </c>
      <c r="O4830" t="n">
        <v>33.16</v>
      </c>
      <c r="P4830" t="n">
        <v>367.56</v>
      </c>
    </row>
    <row r="4831">
      <c r="A4831" t="n">
        <v>21210</v>
      </c>
      <c r="B4831" t="n">
        <v>122</v>
      </c>
      <c r="C4831" t="inlineStr">
        <is>
          <t>Arcos</t>
        </is>
      </c>
      <c r="D4831" s="551" t="n">
        <v>45717</v>
      </c>
      <c r="E4831" t="n">
        <v>19017</v>
      </c>
      <c r="F4831" t="inlineStr">
        <is>
          <t>FILE DE FRANGO KG</t>
        </is>
      </c>
      <c r="G4831" t="n">
        <v>2893</v>
      </c>
      <c r="H4831" t="n">
        <v>17.94</v>
      </c>
      <c r="I4831" t="inlineStr">
        <is>
          <t>KG</t>
        </is>
      </c>
      <c r="J4831" t="inlineStr">
        <is>
          <t>ALIMENTOS</t>
        </is>
      </c>
      <c r="K4831" t="inlineStr">
        <is>
          <t>02/2025</t>
        </is>
      </c>
      <c r="L4831" t="n">
        <v>19.5</v>
      </c>
      <c r="M4831" s="551" t="n">
        <v>45705</v>
      </c>
      <c r="N4831" t="n">
        <v>19.5</v>
      </c>
      <c r="O4831" t="n">
        <v>17.5</v>
      </c>
      <c r="P4831" t="n">
        <v>349.83</v>
      </c>
    </row>
    <row r="4832">
      <c r="A4832" t="n">
        <v>20908</v>
      </c>
      <c r="B4832" t="n">
        <v>122</v>
      </c>
      <c r="C4832" t="inlineStr">
        <is>
          <t>Arcos</t>
        </is>
      </c>
      <c r="D4832" s="551" t="n">
        <v>45717</v>
      </c>
      <c r="E4832" t="n">
        <v>18352</v>
      </c>
      <c r="F4832" t="inlineStr">
        <is>
          <t>GIN THE BOTANIST 700ML</t>
        </is>
      </c>
      <c r="G4832" t="n">
        <v>3283</v>
      </c>
      <c r="H4832" t="n">
        <v>1.61</v>
      </c>
      <c r="I4832" t="inlineStr">
        <is>
          <t>UN</t>
        </is>
      </c>
      <c r="J4832" t="inlineStr">
        <is>
          <t>BEBIDAS</t>
        </is>
      </c>
      <c r="K4832" t="inlineStr">
        <is>
          <t>02/2025</t>
        </is>
      </c>
      <c r="L4832" t="n">
        <v>0</v>
      </c>
      <c r="M4832" s="551" t="n">
        <v>-693593</v>
      </c>
      <c r="N4832" t="n">
        <v>0</v>
      </c>
      <c r="O4832" t="n">
        <v>0</v>
      </c>
      <c r="P4832" t="n">
        <v>343.46</v>
      </c>
    </row>
    <row r="4833">
      <c r="A4833" t="n">
        <v>20883</v>
      </c>
      <c r="B4833" t="n">
        <v>122</v>
      </c>
      <c r="C4833" t="inlineStr">
        <is>
          <t>Arcos</t>
        </is>
      </c>
      <c r="D4833" s="551" t="n">
        <v>45717</v>
      </c>
      <c r="E4833" t="n">
        <v>18546</v>
      </c>
      <c r="F4833" t="inlineStr">
        <is>
          <t>APERITIVO AVERNA AMARO 700ML</t>
        </is>
      </c>
      <c r="G4833" t="n">
        <v>3133</v>
      </c>
      <c r="H4833" t="n">
        <v>4.17</v>
      </c>
      <c r="I4833" t="inlineStr">
        <is>
          <t>GR</t>
        </is>
      </c>
      <c r="J4833" t="inlineStr">
        <is>
          <t>BEBIDAS</t>
        </is>
      </c>
      <c r="K4833" t="inlineStr">
        <is>
          <t>02/2025</t>
        </is>
      </c>
      <c r="L4833" t="n">
        <v>0</v>
      </c>
      <c r="M4833" s="551" t="n">
        <v>-693593</v>
      </c>
      <c r="N4833" t="n">
        <v>0</v>
      </c>
      <c r="O4833" t="n">
        <v>81.31999999999999</v>
      </c>
      <c r="P4833" t="n">
        <v>339.1</v>
      </c>
    </row>
    <row r="4834">
      <c r="A4834" t="n">
        <v>20981</v>
      </c>
      <c r="B4834" t="n">
        <v>122</v>
      </c>
      <c r="C4834" t="inlineStr">
        <is>
          <t>Arcos</t>
        </is>
      </c>
      <c r="D4834" s="551" t="n">
        <v>45717</v>
      </c>
      <c r="E4834" t="n">
        <v>21093</v>
      </c>
      <c r="F4834" t="inlineStr">
        <is>
          <t>ACUCAR REFINADO UNIAO 1KG UN</t>
        </is>
      </c>
      <c r="G4834" t="n">
        <v>1988</v>
      </c>
      <c r="H4834" t="n">
        <v>72</v>
      </c>
      <c r="I4834" t="inlineStr">
        <is>
          <t>KG</t>
        </is>
      </c>
      <c r="J4834" t="inlineStr">
        <is>
          <t>ALIMENTOS</t>
        </is>
      </c>
      <c r="K4834" t="inlineStr">
        <is>
          <t>02/2025</t>
        </is>
      </c>
      <c r="L4834" t="n">
        <v>4.65</v>
      </c>
      <c r="M4834" s="551" t="n">
        <v>45708</v>
      </c>
      <c r="N4834" t="n">
        <v>4.65</v>
      </c>
      <c r="O4834" t="n">
        <v>5.01</v>
      </c>
      <c r="P4834" t="n">
        <v>334.8</v>
      </c>
    </row>
    <row r="4835">
      <c r="A4835" t="n">
        <v>21204</v>
      </c>
      <c r="B4835" t="n">
        <v>122</v>
      </c>
      <c r="C4835" t="inlineStr">
        <is>
          <t>Arcos</t>
        </is>
      </c>
      <c r="D4835" s="551" t="n">
        <v>45717</v>
      </c>
      <c r="E4835" t="n">
        <v>24833</v>
      </c>
      <c r="F4835" t="inlineStr">
        <is>
          <t>PAO DE QUEIJO 80G C/25UN</t>
        </is>
      </c>
      <c r="G4835" t="n">
        <v>2845</v>
      </c>
      <c r="H4835" t="n">
        <v>7</v>
      </c>
      <c r="I4835" t="inlineStr">
        <is>
          <t>CX</t>
        </is>
      </c>
      <c r="J4835" t="inlineStr">
        <is>
          <t>ALIMENTOS</t>
        </is>
      </c>
      <c r="K4835" t="inlineStr">
        <is>
          <t>02/2025</t>
        </is>
      </c>
      <c r="L4835" t="n">
        <v>47.58</v>
      </c>
      <c r="M4835" s="551" t="n">
        <v>45709</v>
      </c>
      <c r="N4835" t="n">
        <v>47.75</v>
      </c>
      <c r="O4835" t="n">
        <v>47.75</v>
      </c>
      <c r="P4835" t="n">
        <v>333.06</v>
      </c>
    </row>
    <row r="4836">
      <c r="A4836" t="n">
        <v>21049</v>
      </c>
      <c r="B4836" t="n">
        <v>122</v>
      </c>
      <c r="C4836" t="inlineStr">
        <is>
          <t>Arcos</t>
        </is>
      </c>
      <c r="D4836" s="551" t="n">
        <v>45717</v>
      </c>
      <c r="E4836" t="n">
        <v>21017</v>
      </c>
      <c r="F4836" t="inlineStr">
        <is>
          <t>OLEO DE ALGODAO SAUDE C/14,5KG</t>
        </is>
      </c>
      <c r="G4836" t="n">
        <v>2005</v>
      </c>
      <c r="H4836" t="n">
        <v>2</v>
      </c>
      <c r="I4836" t="inlineStr">
        <is>
          <t>BD</t>
        </is>
      </c>
      <c r="J4836" t="inlineStr">
        <is>
          <t>ALIMENTOS</t>
        </is>
      </c>
      <c r="K4836" t="inlineStr">
        <is>
          <t>02/2025</t>
        </is>
      </c>
      <c r="L4836" t="n">
        <v>163.73</v>
      </c>
      <c r="M4836" s="551" t="n">
        <v>45706</v>
      </c>
      <c r="N4836" t="n">
        <v>163.64</v>
      </c>
      <c r="O4836" t="n">
        <v>165.39</v>
      </c>
      <c r="P4836" t="n">
        <v>327.46</v>
      </c>
    </row>
    <row r="4837">
      <c r="A4837" t="n">
        <v>20872</v>
      </c>
      <c r="B4837" t="n">
        <v>122</v>
      </c>
      <c r="C4837" t="inlineStr">
        <is>
          <t>Arcos</t>
        </is>
      </c>
      <c r="D4837" s="551" t="n">
        <v>45717</v>
      </c>
      <c r="E4837" t="n">
        <v>18545</v>
      </c>
      <c r="F4837" t="inlineStr">
        <is>
          <t>APERITIVO CAMPARI 998ML</t>
        </is>
      </c>
      <c r="G4837" t="n">
        <v>3134</v>
      </c>
      <c r="H4837" t="n">
        <v>6.66</v>
      </c>
      <c r="I4837" t="inlineStr">
        <is>
          <t>GR</t>
        </is>
      </c>
      <c r="J4837" t="inlineStr">
        <is>
          <t>BEBIDAS</t>
        </is>
      </c>
      <c r="K4837" t="inlineStr">
        <is>
          <t>02/2025</t>
        </is>
      </c>
      <c r="L4837" t="n">
        <v>0</v>
      </c>
      <c r="M4837" s="551" t="n">
        <v>45644</v>
      </c>
      <c r="N4837" t="n">
        <v>49</v>
      </c>
      <c r="O4837" t="n">
        <v>45.91</v>
      </c>
      <c r="P4837" t="n">
        <v>326.34</v>
      </c>
    </row>
    <row r="4838">
      <c r="A4838" t="n">
        <v>21211</v>
      </c>
      <c r="B4838" t="n">
        <v>122</v>
      </c>
      <c r="C4838" t="inlineStr">
        <is>
          <t>Arcos</t>
        </is>
      </c>
      <c r="D4838" s="551" t="n">
        <v>45717</v>
      </c>
      <c r="E4838" t="n">
        <v>18667</v>
      </c>
      <c r="F4838" t="inlineStr">
        <is>
          <t>PERNIL SUINO SEM OSSO EM CUBOS KG</t>
        </is>
      </c>
      <c r="G4838" t="n">
        <v>3052</v>
      </c>
      <c r="H4838" t="n">
        <v>14.28</v>
      </c>
      <c r="I4838" t="inlineStr">
        <is>
          <t>KG</t>
        </is>
      </c>
      <c r="J4838" t="inlineStr">
        <is>
          <t>ALIMENTOS</t>
        </is>
      </c>
      <c r="K4838" t="inlineStr">
        <is>
          <t>02/2025</t>
        </is>
      </c>
      <c r="L4838" t="n">
        <v>22.8</v>
      </c>
      <c r="M4838" s="551" t="n">
        <v>45692</v>
      </c>
      <c r="N4838" t="n">
        <v>22.8</v>
      </c>
      <c r="O4838" t="n">
        <v>22.8</v>
      </c>
      <c r="P4838" t="n">
        <v>325.58</v>
      </c>
    </row>
    <row r="4839">
      <c r="A4839" t="n">
        <v>20961</v>
      </c>
      <c r="B4839" t="n">
        <v>122</v>
      </c>
      <c r="C4839" t="inlineStr">
        <is>
          <t>Arcos</t>
        </is>
      </c>
      <c r="D4839" s="551" t="n">
        <v>45717</v>
      </c>
      <c r="E4839" t="n">
        <v>21159</v>
      </c>
      <c r="F4839" t="inlineStr">
        <is>
          <t>SORVETE DE NATA ARTE GELATI C/3,8KG</t>
        </is>
      </c>
      <c r="G4839" t="n">
        <v>1946</v>
      </c>
      <c r="H4839" t="n">
        <v>2</v>
      </c>
      <c r="I4839" t="inlineStr">
        <is>
          <t>PT</t>
        </is>
      </c>
      <c r="J4839" t="inlineStr">
        <is>
          <t>ALIMENTOS</t>
        </is>
      </c>
      <c r="K4839" t="inlineStr">
        <is>
          <t>02/2025</t>
        </is>
      </c>
      <c r="L4839" t="n">
        <v>162.59</v>
      </c>
      <c r="M4839" s="551" t="n">
        <v>45708</v>
      </c>
      <c r="N4839" t="n">
        <v>162.59</v>
      </c>
      <c r="O4839" t="n">
        <v>162.59</v>
      </c>
      <c r="P4839" t="n">
        <v>325.18</v>
      </c>
    </row>
    <row r="4840">
      <c r="A4840" t="n">
        <v>20993</v>
      </c>
      <c r="B4840" t="n">
        <v>122</v>
      </c>
      <c r="C4840" t="inlineStr">
        <is>
          <t>Arcos</t>
        </is>
      </c>
      <c r="D4840" s="551" t="n">
        <v>45717</v>
      </c>
      <c r="E4840" t="n">
        <v>20501</v>
      </c>
      <c r="F4840" t="inlineStr">
        <is>
          <t>LINGUICA TOSCANA AURORA KG</t>
        </is>
      </c>
      <c r="G4840" t="n">
        <v>2154</v>
      </c>
      <c r="H4840" t="n">
        <v>15</v>
      </c>
      <c r="I4840" t="inlineStr">
        <is>
          <t>KG</t>
        </is>
      </c>
      <c r="J4840" t="inlineStr">
        <is>
          <t>ALIMENTOS</t>
        </is>
      </c>
      <c r="K4840" t="inlineStr">
        <is>
          <t>02/2025</t>
        </is>
      </c>
      <c r="L4840" t="n">
        <v>21.5</v>
      </c>
      <c r="M4840" s="551" t="n">
        <v>45698</v>
      </c>
      <c r="N4840" t="n">
        <v>21.5</v>
      </c>
      <c r="O4840" t="n">
        <v>19.99</v>
      </c>
      <c r="P4840" t="n">
        <v>322.5</v>
      </c>
    </row>
    <row r="4841">
      <c r="A4841" t="n">
        <v>21183</v>
      </c>
      <c r="B4841" t="n">
        <v>122</v>
      </c>
      <c r="C4841" t="inlineStr">
        <is>
          <t>Arcos</t>
        </is>
      </c>
      <c r="D4841" s="551" t="n">
        <v>45717</v>
      </c>
      <c r="E4841" t="n">
        <v>19236</v>
      </c>
      <c r="F4841" t="inlineStr">
        <is>
          <t>QUEIJO MATURADO MANDALA CUNHA PARDINHO KG</t>
        </is>
      </c>
      <c r="G4841" t="n">
        <v>2787</v>
      </c>
      <c r="H4841" t="n">
        <v>2.26</v>
      </c>
      <c r="I4841" t="inlineStr">
        <is>
          <t>KG</t>
        </is>
      </c>
      <c r="J4841" t="inlineStr">
        <is>
          <t>ALIMENTOS</t>
        </is>
      </c>
      <c r="K4841" t="inlineStr">
        <is>
          <t>02/2025</t>
        </is>
      </c>
      <c r="L4841" t="n">
        <v>0</v>
      </c>
      <c r="M4841" s="551" t="n">
        <v>45679</v>
      </c>
      <c r="N4841" t="n">
        <v>142.21</v>
      </c>
      <c r="O4841" t="n">
        <v>143</v>
      </c>
      <c r="P4841" t="n">
        <v>321.4</v>
      </c>
    </row>
    <row r="4842">
      <c r="A4842" t="n">
        <v>21193</v>
      </c>
      <c r="B4842" t="n">
        <v>122</v>
      </c>
      <c r="C4842" t="inlineStr">
        <is>
          <t>Arcos</t>
        </is>
      </c>
      <c r="D4842" s="551" t="n">
        <v>45717</v>
      </c>
      <c r="E4842" t="n">
        <v>26336</v>
      </c>
      <c r="F4842" t="inlineStr">
        <is>
          <t>⁠EMPANADA CEBOLA E QUEIJO</t>
        </is>
      </c>
      <c r="G4842" t="n">
        <v>6685</v>
      </c>
      <c r="H4842" t="n">
        <v>120</v>
      </c>
      <c r="I4842" t="inlineStr">
        <is>
          <t>UN</t>
        </is>
      </c>
      <c r="J4842" t="inlineStr">
        <is>
          <t>ALIMENTOS</t>
        </is>
      </c>
      <c r="K4842" t="inlineStr">
        <is>
          <t>02/2025</t>
        </is>
      </c>
      <c r="L4842" t="n">
        <v>2.64</v>
      </c>
      <c r="M4842" s="551" t="n">
        <v>45712</v>
      </c>
      <c r="N4842" t="n">
        <v>0.19</v>
      </c>
      <c r="O4842" t="n">
        <v>0.19</v>
      </c>
      <c r="P4842" t="n">
        <v>316.8</v>
      </c>
    </row>
    <row r="4843">
      <c r="A4843" t="n">
        <v>20914</v>
      </c>
      <c r="B4843" t="n">
        <v>122</v>
      </c>
      <c r="C4843" t="inlineStr">
        <is>
          <t>Arcos</t>
        </is>
      </c>
      <c r="D4843" s="551" t="n">
        <v>45717</v>
      </c>
      <c r="E4843" t="n">
        <v>25507</v>
      </c>
      <c r="F4843" t="inlineStr">
        <is>
          <t>TEQUILA DON JULIO REPOSADO 750ML</t>
        </is>
      </c>
      <c r="G4843" t="n">
        <v>6143</v>
      </c>
      <c r="H4843" t="n">
        <v>1.28</v>
      </c>
      <c r="I4843" t="inlineStr">
        <is>
          <t>GR</t>
        </is>
      </c>
      <c r="J4843" t="inlineStr">
        <is>
          <t>BEBIDAS</t>
        </is>
      </c>
      <c r="K4843" t="inlineStr">
        <is>
          <t>02/2025</t>
        </is>
      </c>
      <c r="L4843" t="n">
        <v>0</v>
      </c>
      <c r="M4843" s="551" t="n">
        <v>45569</v>
      </c>
      <c r="N4843" t="n">
        <v>236.46</v>
      </c>
      <c r="O4843" t="n">
        <v>259.9</v>
      </c>
      <c r="P4843" t="n">
        <v>302.67</v>
      </c>
    </row>
    <row r="4844">
      <c r="A4844" t="n">
        <v>21028</v>
      </c>
      <c r="B4844" t="n">
        <v>122</v>
      </c>
      <c r="C4844" t="inlineStr">
        <is>
          <t>Arcos</t>
        </is>
      </c>
      <c r="D4844" s="551" t="n">
        <v>45717</v>
      </c>
      <c r="E4844" t="n">
        <v>19946</v>
      </c>
      <c r="F4844" t="inlineStr">
        <is>
          <t>MOSTARDA DIJON COM GRAO BEAUFOR C/1,001KG</t>
        </is>
      </c>
      <c r="G4844" t="n">
        <v>2360</v>
      </c>
      <c r="H4844" t="n">
        <v>5</v>
      </c>
      <c r="I4844" t="inlineStr">
        <is>
          <t>PT</t>
        </is>
      </c>
      <c r="J4844" t="inlineStr">
        <is>
          <t>ALIMENTOS</t>
        </is>
      </c>
      <c r="K4844" t="inlineStr">
        <is>
          <t>02/2025</t>
        </is>
      </c>
      <c r="L4844" t="n">
        <v>59.6</v>
      </c>
      <c r="M4844" s="551" t="n">
        <v>45706</v>
      </c>
      <c r="N4844" t="n">
        <v>59.6</v>
      </c>
      <c r="O4844" t="n">
        <v>59.5</v>
      </c>
      <c r="P4844" t="n">
        <v>298</v>
      </c>
    </row>
    <row r="4845">
      <c r="A4845" t="n">
        <v>20889</v>
      </c>
      <c r="B4845" t="n">
        <v>122</v>
      </c>
      <c r="C4845" t="inlineStr">
        <is>
          <t>Arcos</t>
        </is>
      </c>
      <c r="D4845" s="551" t="n">
        <v>45717</v>
      </c>
      <c r="E4845" t="n">
        <v>18159</v>
      </c>
      <c r="F4845" t="inlineStr">
        <is>
          <t>WHISKY BALLANTINES FINEST 1L</t>
        </is>
      </c>
      <c r="G4845" t="n">
        <v>3461</v>
      </c>
      <c r="H4845" t="n">
        <v>3.3</v>
      </c>
      <c r="I4845" t="inlineStr">
        <is>
          <t>GR</t>
        </is>
      </c>
      <c r="J4845" t="inlineStr">
        <is>
          <t>BEBIDAS</t>
        </is>
      </c>
      <c r="K4845" t="inlineStr">
        <is>
          <t>02/2025</t>
        </is>
      </c>
      <c r="L4845" t="n">
        <v>0</v>
      </c>
      <c r="M4845" s="551" t="n">
        <v>-693593</v>
      </c>
      <c r="N4845" t="n">
        <v>0</v>
      </c>
      <c r="O4845" t="n">
        <v>0</v>
      </c>
      <c r="P4845" t="n">
        <v>296.97</v>
      </c>
    </row>
    <row r="4846">
      <c r="A4846" t="n">
        <v>20964</v>
      </c>
      <c r="B4846" t="n">
        <v>122</v>
      </c>
      <c r="C4846" t="inlineStr">
        <is>
          <t>Arcos</t>
        </is>
      </c>
      <c r="D4846" s="551" t="n">
        <v>45717</v>
      </c>
      <c r="E4846" t="n">
        <v>24712</v>
      </c>
      <c r="F4846" t="inlineStr">
        <is>
          <t>VERMOUTH DOLIN ROUGE 750ML</t>
        </is>
      </c>
      <c r="G4846" t="n">
        <v>5726</v>
      </c>
      <c r="H4846" t="n">
        <v>2</v>
      </c>
      <c r="I4846" t="inlineStr">
        <is>
          <t>GR</t>
        </is>
      </c>
      <c r="J4846" t="inlineStr">
        <is>
          <t>ALIMENTOS</t>
        </is>
      </c>
      <c r="K4846" t="inlineStr">
        <is>
          <t>02/2025</t>
        </is>
      </c>
      <c r="L4846" t="n">
        <v>0</v>
      </c>
      <c r="M4846" s="551" t="n">
        <v>45687</v>
      </c>
      <c r="N4846" t="n">
        <v>145.53</v>
      </c>
      <c r="O4846" t="n">
        <v>145.53</v>
      </c>
      <c r="P4846" t="n">
        <v>291.06</v>
      </c>
    </row>
    <row r="4847">
      <c r="A4847" t="n">
        <v>20890</v>
      </c>
      <c r="B4847" t="n">
        <v>122</v>
      </c>
      <c r="C4847" t="inlineStr">
        <is>
          <t>Arcos</t>
        </is>
      </c>
      <c r="D4847" s="551" t="n">
        <v>45717</v>
      </c>
      <c r="E4847" t="n">
        <v>18366</v>
      </c>
      <c r="F4847" t="inlineStr">
        <is>
          <t>GIN MONKEY 47 500ML</t>
        </is>
      </c>
      <c r="G4847" t="n">
        <v>3272</v>
      </c>
      <c r="H4847" t="n">
        <v>3.1</v>
      </c>
      <c r="I4847" t="inlineStr">
        <is>
          <t>UN</t>
        </is>
      </c>
      <c r="J4847" t="inlineStr">
        <is>
          <t>BEBIDAS</t>
        </is>
      </c>
      <c r="K4847" t="inlineStr">
        <is>
          <t>02/2025</t>
        </is>
      </c>
      <c r="L4847" t="n">
        <v>0</v>
      </c>
      <c r="M4847" s="551" t="n">
        <v>-693593</v>
      </c>
      <c r="N4847" t="n">
        <v>0</v>
      </c>
      <c r="O4847" t="n">
        <v>0</v>
      </c>
      <c r="P4847" t="n">
        <v>286.82</v>
      </c>
    </row>
    <row r="4848">
      <c r="A4848" t="n">
        <v>21212</v>
      </c>
      <c r="B4848" t="n">
        <v>122</v>
      </c>
      <c r="C4848" t="inlineStr">
        <is>
          <t>Arcos</t>
        </is>
      </c>
      <c r="D4848" s="551" t="n">
        <v>45717</v>
      </c>
      <c r="E4848" t="n">
        <v>24262</v>
      </c>
      <c r="F4848" t="inlineStr">
        <is>
          <t>FILE MIGNON SUINO KG</t>
        </is>
      </c>
      <c r="G4848" t="n">
        <v>3058</v>
      </c>
      <c r="H4848" t="n">
        <v>10.6</v>
      </c>
      <c r="I4848" t="inlineStr">
        <is>
          <t>KG</t>
        </is>
      </c>
      <c r="J4848" t="inlineStr">
        <is>
          <t>ALIMENTOS</t>
        </is>
      </c>
      <c r="K4848" t="inlineStr">
        <is>
          <t>02/2025</t>
        </is>
      </c>
      <c r="L4848" t="n">
        <v>26.8</v>
      </c>
      <c r="M4848" s="551" t="n">
        <v>45707</v>
      </c>
      <c r="N4848" t="n">
        <v>26.8</v>
      </c>
      <c r="O4848" t="n">
        <v>26.8</v>
      </c>
      <c r="P4848" t="n">
        <v>284.08</v>
      </c>
    </row>
    <row r="4849">
      <c r="A4849" t="n">
        <v>20896</v>
      </c>
      <c r="B4849" t="n">
        <v>122</v>
      </c>
      <c r="C4849" t="inlineStr">
        <is>
          <t>Arcos</t>
        </is>
      </c>
      <c r="D4849" s="551" t="n">
        <v>45717</v>
      </c>
      <c r="E4849" t="n">
        <v>18189</v>
      </c>
      <c r="F4849" t="inlineStr">
        <is>
          <t>VODKA BELVEDERE NATURAL 700ML</t>
        </is>
      </c>
      <c r="G4849" t="n">
        <v>3435</v>
      </c>
      <c r="H4849" t="n">
        <v>2.3</v>
      </c>
      <c r="I4849" t="inlineStr">
        <is>
          <t>GR</t>
        </is>
      </c>
      <c r="J4849" t="inlineStr">
        <is>
          <t>BEBIDAS</t>
        </is>
      </c>
      <c r="K4849" t="inlineStr">
        <is>
          <t>02/2025</t>
        </is>
      </c>
      <c r="L4849" t="n">
        <v>0</v>
      </c>
      <c r="M4849" s="551" t="n">
        <v>-693593</v>
      </c>
      <c r="N4849" t="n">
        <v>0</v>
      </c>
      <c r="O4849" t="n">
        <v>108.6</v>
      </c>
      <c r="P4849" t="n">
        <v>282.9</v>
      </c>
    </row>
    <row r="4850">
      <c r="A4850" t="n">
        <v>20901</v>
      </c>
      <c r="B4850" t="n">
        <v>122</v>
      </c>
      <c r="C4850" t="inlineStr">
        <is>
          <t>Arcos</t>
        </is>
      </c>
      <c r="D4850" s="551" t="n">
        <v>45717</v>
      </c>
      <c r="E4850" t="n">
        <v>18250</v>
      </c>
      <c r="F4850" t="inlineStr">
        <is>
          <t>SAQUE BANSHU NISHIKI JOSEN 720ML</t>
        </is>
      </c>
      <c r="G4850" t="n">
        <v>3380</v>
      </c>
      <c r="H4850" t="n">
        <v>2</v>
      </c>
      <c r="I4850" t="inlineStr">
        <is>
          <t>UN</t>
        </is>
      </c>
      <c r="J4850" t="inlineStr">
        <is>
          <t>BEBIDAS</t>
        </is>
      </c>
      <c r="K4850" t="inlineStr">
        <is>
          <t>02/2025</t>
        </is>
      </c>
      <c r="L4850" t="n">
        <v>0</v>
      </c>
      <c r="M4850" s="551" t="n">
        <v>-693593</v>
      </c>
      <c r="N4850" t="n">
        <v>0</v>
      </c>
      <c r="O4850" t="n">
        <v>0</v>
      </c>
      <c r="P4850" t="n">
        <v>278</v>
      </c>
    </row>
    <row r="4851">
      <c r="A4851" t="n">
        <v>20921</v>
      </c>
      <c r="B4851" t="n">
        <v>122</v>
      </c>
      <c r="C4851" t="inlineStr">
        <is>
          <t>Arcos</t>
        </is>
      </c>
      <c r="D4851" s="551" t="n">
        <v>45717</v>
      </c>
      <c r="E4851" t="n">
        <v>18351</v>
      </c>
      <c r="F4851" t="inlineStr">
        <is>
          <t>GIN THE LONDON N1 700ML</t>
        </is>
      </c>
      <c r="G4851" t="n">
        <v>3284</v>
      </c>
      <c r="H4851" t="n">
        <v>1</v>
      </c>
      <c r="I4851" t="inlineStr">
        <is>
          <t>UN</t>
        </is>
      </c>
      <c r="J4851" t="inlineStr">
        <is>
          <t>BEBIDAS</t>
        </is>
      </c>
      <c r="K4851" t="inlineStr">
        <is>
          <t>02/2025</t>
        </is>
      </c>
      <c r="L4851" t="n">
        <v>0</v>
      </c>
      <c r="M4851" s="551" t="n">
        <v>-693593</v>
      </c>
      <c r="N4851" t="n">
        <v>0</v>
      </c>
      <c r="O4851" t="n">
        <v>0</v>
      </c>
      <c r="P4851" t="n">
        <v>272.3</v>
      </c>
    </row>
    <row r="4852">
      <c r="A4852" t="n">
        <v>20906</v>
      </c>
      <c r="B4852" t="n">
        <v>122</v>
      </c>
      <c r="C4852" t="inlineStr">
        <is>
          <t>Arcos</t>
        </is>
      </c>
      <c r="D4852" s="551" t="n">
        <v>45717</v>
      </c>
      <c r="E4852" t="n">
        <v>18372</v>
      </c>
      <c r="F4852" t="inlineStr">
        <is>
          <t>GIN HENDRICKS 750ML</t>
        </is>
      </c>
      <c r="G4852" t="n">
        <v>3267</v>
      </c>
      <c r="H4852" t="n">
        <v>1.72</v>
      </c>
      <c r="I4852" t="inlineStr">
        <is>
          <t>GR</t>
        </is>
      </c>
      <c r="J4852" t="inlineStr">
        <is>
          <t>BEBIDAS</t>
        </is>
      </c>
      <c r="K4852" t="inlineStr">
        <is>
          <t>02/2025</t>
        </is>
      </c>
      <c r="L4852" t="n">
        <v>0</v>
      </c>
      <c r="M4852" s="551" t="n">
        <v>-693593</v>
      </c>
      <c r="N4852" t="n">
        <v>0</v>
      </c>
      <c r="O4852" t="n">
        <v>159.9</v>
      </c>
      <c r="P4852" t="n">
        <v>268.32</v>
      </c>
    </row>
    <row r="4853">
      <c r="A4853" t="n">
        <v>20922</v>
      </c>
      <c r="B4853" t="n">
        <v>122</v>
      </c>
      <c r="C4853" t="inlineStr">
        <is>
          <t>Arcos</t>
        </is>
      </c>
      <c r="D4853" s="551" t="n">
        <v>45717</v>
      </c>
      <c r="E4853" t="n">
        <v>25630</v>
      </c>
      <c r="F4853" t="inlineStr">
        <is>
          <t xml:space="preserve">LICOR DOLIN GENEPY LE CHAMOIS 750ML </t>
        </is>
      </c>
      <c r="G4853" t="n">
        <v>6202</v>
      </c>
      <c r="H4853" t="n">
        <v>1</v>
      </c>
      <c r="I4853" t="inlineStr">
        <is>
          <t>GR</t>
        </is>
      </c>
      <c r="J4853" t="inlineStr">
        <is>
          <t>BEBIDAS</t>
        </is>
      </c>
      <c r="K4853" t="inlineStr">
        <is>
          <t>02/2025</t>
        </is>
      </c>
      <c r="L4853" t="n">
        <v>0</v>
      </c>
      <c r="M4853" s="551" t="n">
        <v>45595</v>
      </c>
      <c r="N4853" t="n">
        <v>266.07</v>
      </c>
      <c r="O4853" t="n">
        <v>266.07</v>
      </c>
      <c r="P4853" t="n">
        <v>266.07</v>
      </c>
    </row>
    <row r="4854">
      <c r="A4854" t="n">
        <v>21248</v>
      </c>
      <c r="B4854" t="n">
        <v>122</v>
      </c>
      <c r="C4854" t="inlineStr">
        <is>
          <t>Arcos</t>
        </is>
      </c>
      <c r="D4854" s="551" t="n">
        <v>45717</v>
      </c>
      <c r="E4854" t="n">
        <v>17716</v>
      </c>
      <c r="F4854" t="inlineStr">
        <is>
          <t>VINHO TINTO ALMADEN CABERNET SAUVIGNON 750ML</t>
        </is>
      </c>
      <c r="G4854" t="n">
        <v>3822</v>
      </c>
      <c r="H4854" t="n">
        <v>11</v>
      </c>
      <c r="I4854" t="inlineStr">
        <is>
          <t>GR</t>
        </is>
      </c>
      <c r="J4854" t="inlineStr">
        <is>
          <t>BEBIDAS</t>
        </is>
      </c>
      <c r="K4854" t="inlineStr">
        <is>
          <t>02/2025</t>
        </is>
      </c>
      <c r="L4854" t="n">
        <v>23.8</v>
      </c>
      <c r="M4854" s="551" t="n">
        <v>45693</v>
      </c>
      <c r="N4854" t="n">
        <v>23.8</v>
      </c>
      <c r="O4854" t="n">
        <v>23.8</v>
      </c>
      <c r="P4854" t="n">
        <v>261.8</v>
      </c>
    </row>
    <row r="4855">
      <c r="A4855" t="n">
        <v>20884</v>
      </c>
      <c r="B4855" t="n">
        <v>122</v>
      </c>
      <c r="C4855" t="inlineStr">
        <is>
          <t>Arcos</t>
        </is>
      </c>
      <c r="D4855" s="551" t="n">
        <v>45717</v>
      </c>
      <c r="E4855" t="n">
        <v>25156</v>
      </c>
      <c r="F4855" t="inlineStr">
        <is>
          <t>CACHACA FAMIGERADA CARVALHO OURO 750ML</t>
        </is>
      </c>
      <c r="G4855" t="n">
        <v>5926</v>
      </c>
      <c r="H4855" t="n">
        <v>4</v>
      </c>
      <c r="I4855" t="inlineStr">
        <is>
          <t>GR</t>
        </is>
      </c>
      <c r="J4855" t="inlineStr">
        <is>
          <t>BEBIDAS</t>
        </is>
      </c>
      <c r="K4855" t="inlineStr">
        <is>
          <t>02/2025</t>
        </is>
      </c>
      <c r="L4855" t="n">
        <v>0</v>
      </c>
      <c r="M4855" s="551" t="n">
        <v>-693593</v>
      </c>
      <c r="N4855" t="n">
        <v>0</v>
      </c>
      <c r="O4855" t="n">
        <v>65</v>
      </c>
      <c r="P4855" t="n">
        <v>260</v>
      </c>
    </row>
    <row r="4856">
      <c r="A4856" t="n">
        <v>20920</v>
      </c>
      <c r="B4856" t="n">
        <v>122</v>
      </c>
      <c r="C4856" t="inlineStr">
        <is>
          <t>Arcos</t>
        </is>
      </c>
      <c r="D4856" s="551" t="n">
        <v>45717</v>
      </c>
      <c r="E4856" t="n">
        <v>18363</v>
      </c>
      <c r="F4856" t="inlineStr">
        <is>
          <t>GIN PRINCIPE DE LOS APOSTOLES 750ML</t>
        </is>
      </c>
      <c r="G4856" t="n">
        <v>3275</v>
      </c>
      <c r="H4856" t="n">
        <v>1</v>
      </c>
      <c r="I4856" t="inlineStr">
        <is>
          <t>UN</t>
        </is>
      </c>
      <c r="J4856" t="inlineStr">
        <is>
          <t>BEBIDAS</t>
        </is>
      </c>
      <c r="K4856" t="inlineStr">
        <is>
          <t>02/2025</t>
        </is>
      </c>
      <c r="L4856" t="n">
        <v>0</v>
      </c>
      <c r="M4856" s="551" t="n">
        <v>-693593</v>
      </c>
      <c r="N4856" t="n">
        <v>0</v>
      </c>
      <c r="O4856" t="n">
        <v>0</v>
      </c>
      <c r="P4856" t="n">
        <v>256.5</v>
      </c>
    </row>
    <row r="4857">
      <c r="A4857" t="n">
        <v>21203</v>
      </c>
      <c r="B4857" t="n">
        <v>122</v>
      </c>
      <c r="C4857" t="inlineStr">
        <is>
          <t>Arcos</t>
        </is>
      </c>
      <c r="D4857" s="551" t="n">
        <v>45717</v>
      </c>
      <c r="E4857" t="n">
        <v>17039</v>
      </c>
      <c r="F4857" t="inlineStr">
        <is>
          <t>PAO BRIOCHE FORME COM TAMPA UN</t>
        </is>
      </c>
      <c r="G4857" t="n">
        <v>2827</v>
      </c>
      <c r="H4857" t="n">
        <v>9</v>
      </c>
      <c r="I4857" t="inlineStr">
        <is>
          <t>UN</t>
        </is>
      </c>
      <c r="J4857" t="inlineStr">
        <is>
          <t>ALIMENTOS</t>
        </is>
      </c>
      <c r="K4857" t="inlineStr">
        <is>
          <t>02/2025</t>
        </is>
      </c>
      <c r="L4857" t="n">
        <v>28.5</v>
      </c>
      <c r="M4857" s="551" t="n">
        <v>45701</v>
      </c>
      <c r="N4857" t="n">
        <v>28.5</v>
      </c>
      <c r="O4857" t="n">
        <v>1.84</v>
      </c>
      <c r="P4857" t="n">
        <v>256.5</v>
      </c>
    </row>
    <row r="4858">
      <c r="A4858" t="n">
        <v>21233</v>
      </c>
      <c r="B4858" t="n">
        <v>122</v>
      </c>
      <c r="C4858" t="inlineStr">
        <is>
          <t>Arcos</t>
        </is>
      </c>
      <c r="D4858" s="551" t="n">
        <v>45717</v>
      </c>
      <c r="E4858" t="n">
        <v>17929</v>
      </c>
      <c r="F4858" t="inlineStr">
        <is>
          <t>AGUA DE COCO SOCOCO 1L</t>
        </is>
      </c>
      <c r="G4858" t="n">
        <v>3639</v>
      </c>
      <c r="H4858" t="n">
        <v>16</v>
      </c>
      <c r="I4858" t="inlineStr">
        <is>
          <t>UN</t>
        </is>
      </c>
      <c r="J4858" t="inlineStr">
        <is>
          <t>BEBIDAS</t>
        </is>
      </c>
      <c r="K4858" t="inlineStr">
        <is>
          <t>02/2025</t>
        </is>
      </c>
      <c r="L4858" t="n">
        <v>15.75</v>
      </c>
      <c r="M4858" s="551" t="n">
        <v>45699</v>
      </c>
      <c r="N4858" t="n">
        <v>15.75</v>
      </c>
      <c r="O4858" t="n">
        <v>13.14</v>
      </c>
      <c r="P4858" t="n">
        <v>252</v>
      </c>
    </row>
    <row r="4859">
      <c r="A4859" t="n">
        <v>20995</v>
      </c>
      <c r="B4859" t="n">
        <v>122</v>
      </c>
      <c r="C4859" t="inlineStr">
        <is>
          <t>Arcos</t>
        </is>
      </c>
      <c r="D4859" s="551" t="n">
        <v>45717</v>
      </c>
      <c r="E4859" t="n">
        <v>19859</v>
      </c>
      <c r="F4859" t="inlineStr">
        <is>
          <t>TEMPERO FURIKAKE KATSUO URASHIMA 33GR</t>
        </is>
      </c>
      <c r="G4859" t="n">
        <v>2413</v>
      </c>
      <c r="H4859" t="n">
        <v>14</v>
      </c>
      <c r="I4859" t="inlineStr">
        <is>
          <t>UN</t>
        </is>
      </c>
      <c r="J4859" t="inlineStr">
        <is>
          <t>ALIMENTOS</t>
        </is>
      </c>
      <c r="K4859" t="inlineStr">
        <is>
          <t>02/2025</t>
        </is>
      </c>
      <c r="L4859" t="n">
        <v>0</v>
      </c>
      <c r="M4859" s="551" t="n">
        <v>-693593</v>
      </c>
      <c r="N4859" t="n">
        <v>0</v>
      </c>
      <c r="O4859" t="n">
        <v>0</v>
      </c>
      <c r="P4859" t="n">
        <v>247.8</v>
      </c>
    </row>
    <row r="4860">
      <c r="A4860" t="n">
        <v>20991</v>
      </c>
      <c r="B4860" t="n">
        <v>122</v>
      </c>
      <c r="C4860" t="inlineStr">
        <is>
          <t>Arcos</t>
        </is>
      </c>
      <c r="D4860" s="551" t="n">
        <v>45717</v>
      </c>
      <c r="E4860" t="n">
        <v>20358</v>
      </c>
      <c r="F4860" t="inlineStr">
        <is>
          <t>FARINHA PANKO ROMARIZ C/1KG</t>
        </is>
      </c>
      <c r="G4860" t="n">
        <v>2200</v>
      </c>
      <c r="H4860" t="n">
        <v>17</v>
      </c>
      <c r="I4860" t="inlineStr">
        <is>
          <t>PC</t>
        </is>
      </c>
      <c r="J4860" t="inlineStr">
        <is>
          <t>ALIMENTOS</t>
        </is>
      </c>
      <c r="K4860" t="inlineStr">
        <is>
          <t>02/2025</t>
        </is>
      </c>
      <c r="L4860" t="n">
        <v>14.46</v>
      </c>
      <c r="M4860" s="551" t="n">
        <v>45706</v>
      </c>
      <c r="N4860" t="n">
        <v>14.4</v>
      </c>
      <c r="O4860" t="n">
        <v>14.4</v>
      </c>
      <c r="P4860" t="n">
        <v>245.82</v>
      </c>
    </row>
    <row r="4861">
      <c r="A4861" t="n">
        <v>20990</v>
      </c>
      <c r="B4861" t="n">
        <v>122</v>
      </c>
      <c r="C4861" t="inlineStr">
        <is>
          <t>Arcos</t>
        </is>
      </c>
      <c r="D4861" s="551" t="n">
        <v>45717</v>
      </c>
      <c r="E4861" t="n">
        <v>26020</v>
      </c>
      <c r="F4861" t="inlineStr">
        <is>
          <t>CREME DE LEITE PIRACANJUBA TP 1,030 KG  UN</t>
        </is>
      </c>
      <c r="G4861" t="n">
        <v>2105</v>
      </c>
      <c r="H4861" t="n">
        <v>17</v>
      </c>
      <c r="I4861" t="inlineStr">
        <is>
          <t>UN</t>
        </is>
      </c>
      <c r="J4861" t="inlineStr">
        <is>
          <t>ALIMENTOS</t>
        </is>
      </c>
      <c r="K4861" t="inlineStr">
        <is>
          <t>02/2025</t>
        </is>
      </c>
      <c r="L4861" t="n">
        <v>14.36</v>
      </c>
      <c r="M4861" s="551" t="n">
        <v>45706</v>
      </c>
      <c r="N4861" t="n">
        <v>14.38</v>
      </c>
      <c r="O4861" t="n">
        <v>14.48</v>
      </c>
      <c r="P4861" t="n">
        <v>244.12</v>
      </c>
    </row>
    <row r="4862">
      <c r="A4862" t="n">
        <v>20909</v>
      </c>
      <c r="B4862" t="n">
        <v>122</v>
      </c>
      <c r="C4862" t="inlineStr">
        <is>
          <t>Arcos</t>
        </is>
      </c>
      <c r="D4862" s="551" t="n">
        <v>45717</v>
      </c>
      <c r="E4862" t="n">
        <v>18153</v>
      </c>
      <c r="F4862" t="inlineStr">
        <is>
          <t>WHISKY BOURBON WOODFORD RESERVE 750ML</t>
        </is>
      </c>
      <c r="G4862" t="n">
        <v>3466</v>
      </c>
      <c r="H4862" t="n">
        <v>1.51</v>
      </c>
      <c r="I4862" t="inlineStr">
        <is>
          <t>GR</t>
        </is>
      </c>
      <c r="J4862" t="inlineStr">
        <is>
          <t>BEBIDAS</t>
        </is>
      </c>
      <c r="K4862" t="inlineStr">
        <is>
          <t>02/2025</t>
        </is>
      </c>
      <c r="L4862" t="n">
        <v>161.41</v>
      </c>
      <c r="M4862" s="551" t="n">
        <v>45699</v>
      </c>
      <c r="N4862" t="n">
        <v>161.41</v>
      </c>
      <c r="O4862" t="n">
        <v>161.41</v>
      </c>
      <c r="P4862" t="n">
        <v>243.73</v>
      </c>
    </row>
    <row r="4863">
      <c r="A4863" t="n">
        <v>21199</v>
      </c>
      <c r="B4863" t="n">
        <v>122</v>
      </c>
      <c r="C4863" t="inlineStr">
        <is>
          <t>Arcos</t>
        </is>
      </c>
      <c r="D4863" s="551" t="n">
        <v>45717</v>
      </c>
      <c r="E4863" t="n">
        <v>17040</v>
      </c>
      <c r="F4863" t="inlineStr">
        <is>
          <t>PAO CIABATTA DE AZEITE UN</t>
        </is>
      </c>
      <c r="G4863" t="n">
        <v>2828</v>
      </c>
      <c r="H4863" t="n">
        <v>60</v>
      </c>
      <c r="I4863" t="inlineStr">
        <is>
          <t>UN</t>
        </is>
      </c>
      <c r="J4863" t="inlineStr">
        <is>
          <t>ALIMENTOS</t>
        </is>
      </c>
      <c r="K4863" t="inlineStr">
        <is>
          <t>02/2025</t>
        </is>
      </c>
      <c r="L4863" t="n">
        <v>3.75</v>
      </c>
      <c r="M4863" s="551" t="n">
        <v>45708</v>
      </c>
      <c r="N4863" t="n">
        <v>3.75</v>
      </c>
      <c r="O4863" t="n">
        <v>3.75</v>
      </c>
      <c r="P4863" t="n">
        <v>225</v>
      </c>
    </row>
    <row r="4864">
      <c r="A4864" t="n">
        <v>20917</v>
      </c>
      <c r="B4864" t="n">
        <v>122</v>
      </c>
      <c r="C4864" t="inlineStr">
        <is>
          <t>Arcos</t>
        </is>
      </c>
      <c r="D4864" s="551" t="n">
        <v>45717</v>
      </c>
      <c r="E4864" t="n">
        <v>18287</v>
      </c>
      <c r="F4864" t="inlineStr">
        <is>
          <t>LICOR DE CEREJA HEERING 700ML</t>
        </is>
      </c>
      <c r="G4864" t="n">
        <v>3341</v>
      </c>
      <c r="H4864" t="n">
        <v>1.19</v>
      </c>
      <c r="I4864" t="inlineStr">
        <is>
          <t>UN</t>
        </is>
      </c>
      <c r="J4864" t="inlineStr">
        <is>
          <t>BEBIDAS</t>
        </is>
      </c>
      <c r="K4864" t="inlineStr">
        <is>
          <t>02/2025</t>
        </is>
      </c>
      <c r="L4864" t="n">
        <v>0</v>
      </c>
      <c r="M4864" s="551" t="n">
        <v>-693593</v>
      </c>
      <c r="N4864" t="n">
        <v>0</v>
      </c>
      <c r="O4864" t="n">
        <v>0</v>
      </c>
      <c r="P4864" t="n">
        <v>224.67</v>
      </c>
    </row>
    <row r="4865">
      <c r="A4865" t="n">
        <v>20874</v>
      </c>
      <c r="B4865" t="n">
        <v>122</v>
      </c>
      <c r="C4865" t="inlineStr">
        <is>
          <t>Arcos</t>
        </is>
      </c>
      <c r="D4865" s="551" t="n">
        <v>45717</v>
      </c>
      <c r="E4865" t="n">
        <v>18444</v>
      </c>
      <c r="F4865" t="inlineStr">
        <is>
          <t>CACHACA MATO DENTRO OURO 980ML</t>
        </is>
      </c>
      <c r="G4865" t="n">
        <v>3205</v>
      </c>
      <c r="H4865" t="n">
        <v>6.36</v>
      </c>
      <c r="I4865" t="inlineStr">
        <is>
          <t>UN</t>
        </is>
      </c>
      <c r="J4865" t="inlineStr">
        <is>
          <t>BEBIDAS</t>
        </is>
      </c>
      <c r="K4865" t="inlineStr">
        <is>
          <t>02/2025</t>
        </is>
      </c>
      <c r="L4865" t="n">
        <v>0</v>
      </c>
      <c r="M4865" s="551" t="n">
        <v>45447</v>
      </c>
      <c r="N4865" t="n">
        <v>35</v>
      </c>
      <c r="O4865" t="n">
        <v>34</v>
      </c>
      <c r="P4865" t="n">
        <v>222.6</v>
      </c>
    </row>
    <row r="4866">
      <c r="A4866" t="n">
        <v>20994</v>
      </c>
      <c r="B4866" t="n">
        <v>122</v>
      </c>
      <c r="C4866" t="inlineStr">
        <is>
          <t>Arcos</t>
        </is>
      </c>
      <c r="D4866" s="551" t="n">
        <v>45717</v>
      </c>
      <c r="E4866" t="n">
        <v>19973</v>
      </c>
      <c r="F4866" t="inlineStr">
        <is>
          <t>MOLHO SHOYO TRADICIONAL SAKURA C/1,010L UN</t>
        </is>
      </c>
      <c r="G4866" t="n">
        <v>2354</v>
      </c>
      <c r="H4866" t="n">
        <v>14</v>
      </c>
      <c r="I4866" t="inlineStr">
        <is>
          <t>UN</t>
        </is>
      </c>
      <c r="J4866" t="inlineStr">
        <is>
          <t>ALIMENTOS</t>
        </is>
      </c>
      <c r="K4866" t="inlineStr">
        <is>
          <t>02/2025</t>
        </is>
      </c>
      <c r="L4866" t="n">
        <v>15.73</v>
      </c>
      <c r="M4866" s="551" t="n">
        <v>45706</v>
      </c>
      <c r="N4866" t="n">
        <v>15.6</v>
      </c>
      <c r="O4866" t="n">
        <v>15.6</v>
      </c>
      <c r="P4866" t="n">
        <v>220.22</v>
      </c>
    </row>
    <row r="4867">
      <c r="A4867" t="n">
        <v>20973</v>
      </c>
      <c r="B4867" t="n">
        <v>122</v>
      </c>
      <c r="C4867" t="inlineStr">
        <is>
          <t>Arcos</t>
        </is>
      </c>
      <c r="D4867" s="551" t="n">
        <v>45717</v>
      </c>
      <c r="E4867" t="n">
        <v>25429</v>
      </c>
      <c r="F4867" t="inlineStr">
        <is>
          <t>EMPANADA DE SALTENA UN</t>
        </is>
      </c>
      <c r="G4867" t="n">
        <v>6104</v>
      </c>
      <c r="H4867" t="n">
        <v>83</v>
      </c>
      <c r="I4867" t="inlineStr">
        <is>
          <t>UN</t>
        </is>
      </c>
      <c r="J4867" t="inlineStr">
        <is>
          <t>ALIMENTOS</t>
        </is>
      </c>
      <c r="K4867" t="inlineStr">
        <is>
          <t>02/2025</t>
        </is>
      </c>
      <c r="L4867" t="n">
        <v>2.64</v>
      </c>
      <c r="M4867" s="551" t="n">
        <v>45712</v>
      </c>
      <c r="N4867" t="n">
        <v>0.19</v>
      </c>
      <c r="O4867" t="n">
        <v>0.19</v>
      </c>
      <c r="P4867" t="n">
        <v>219.12</v>
      </c>
    </row>
    <row r="4868">
      <c r="A4868" t="n">
        <v>20911</v>
      </c>
      <c r="B4868" t="n">
        <v>122</v>
      </c>
      <c r="C4868" t="inlineStr">
        <is>
          <t>Arcos</t>
        </is>
      </c>
      <c r="D4868" s="551" t="n">
        <v>45717</v>
      </c>
      <c r="E4868" t="n">
        <v>18313</v>
      </c>
      <c r="F4868" t="inlineStr">
        <is>
          <t>LICOR DRAMBUIE 750ML</t>
        </is>
      </c>
      <c r="G4868" t="n">
        <v>3320</v>
      </c>
      <c r="H4868" t="n">
        <v>1.39</v>
      </c>
      <c r="I4868" t="inlineStr">
        <is>
          <t>GR</t>
        </is>
      </c>
      <c r="J4868" t="inlineStr">
        <is>
          <t>BEBIDAS</t>
        </is>
      </c>
      <c r="K4868" t="inlineStr">
        <is>
          <t>02/2025</t>
        </is>
      </c>
      <c r="L4868" t="n">
        <v>0</v>
      </c>
      <c r="M4868" s="551" t="n">
        <v>-693593</v>
      </c>
      <c r="N4868" t="n">
        <v>0</v>
      </c>
      <c r="O4868" t="n">
        <v>148.9</v>
      </c>
      <c r="P4868" t="n">
        <v>206.97</v>
      </c>
    </row>
    <row r="4869">
      <c r="A4869" t="n">
        <v>20915</v>
      </c>
      <c r="B4869" t="n">
        <v>122</v>
      </c>
      <c r="C4869" t="inlineStr">
        <is>
          <t>Arcos</t>
        </is>
      </c>
      <c r="D4869" s="551" t="n">
        <v>45717</v>
      </c>
      <c r="E4869" t="n">
        <v>18140</v>
      </c>
      <c r="F4869" t="inlineStr">
        <is>
          <t>WHISKY GENTLEMAN JACK SILVER 1L</t>
        </is>
      </c>
      <c r="G4869" t="n">
        <v>3478</v>
      </c>
      <c r="H4869" t="n">
        <v>1.26</v>
      </c>
      <c r="I4869" t="inlineStr">
        <is>
          <t>GR</t>
        </is>
      </c>
      <c r="J4869" t="inlineStr">
        <is>
          <t>BEBIDAS</t>
        </is>
      </c>
      <c r="K4869" t="inlineStr">
        <is>
          <t>02/2025</t>
        </is>
      </c>
      <c r="L4869" t="n">
        <v>0</v>
      </c>
      <c r="M4869" s="551" t="n">
        <v>45545</v>
      </c>
      <c r="N4869" t="n">
        <v>162.93</v>
      </c>
      <c r="O4869" t="n">
        <v>160</v>
      </c>
      <c r="P4869" t="n">
        <v>205.29</v>
      </c>
    </row>
    <row r="4870">
      <c r="A4870" t="n">
        <v>20910</v>
      </c>
      <c r="B4870" t="n">
        <v>122</v>
      </c>
      <c r="C4870" t="inlineStr">
        <is>
          <t>Arcos</t>
        </is>
      </c>
      <c r="D4870" s="551" t="n">
        <v>45717</v>
      </c>
      <c r="E4870" t="n">
        <v>18103</v>
      </c>
      <c r="F4870" t="inlineStr">
        <is>
          <t>WHISKY MAKERS MARK BOURBON 750ML</t>
        </is>
      </c>
      <c r="G4870" t="n">
        <v>3508</v>
      </c>
      <c r="H4870" t="n">
        <v>1.44</v>
      </c>
      <c r="I4870" t="inlineStr">
        <is>
          <t>GR</t>
        </is>
      </c>
      <c r="J4870" t="inlineStr">
        <is>
          <t>BEBIDAS</t>
        </is>
      </c>
      <c r="K4870" t="inlineStr">
        <is>
          <t>02/2025</t>
        </is>
      </c>
      <c r="L4870" t="n">
        <v>139.87</v>
      </c>
      <c r="M4870" s="551" t="n">
        <v>45699</v>
      </c>
      <c r="N4870" t="n">
        <v>139.87</v>
      </c>
      <c r="O4870" t="n">
        <v>139</v>
      </c>
      <c r="P4870" t="n">
        <v>201.41</v>
      </c>
    </row>
    <row r="4871">
      <c r="A4871" t="n">
        <v>21202</v>
      </c>
      <c r="B4871" t="n">
        <v>122</v>
      </c>
      <c r="C4871" t="inlineStr">
        <is>
          <t>Arcos</t>
        </is>
      </c>
      <c r="D4871" s="551" t="n">
        <v>45717</v>
      </c>
      <c r="E4871" t="n">
        <v>19142</v>
      </c>
      <c r="F4871" t="inlineStr">
        <is>
          <t>PAO ITALIANO REDONDO 700G UN</t>
        </is>
      </c>
      <c r="G4871" t="n">
        <v>2835</v>
      </c>
      <c r="H4871" t="n">
        <v>12</v>
      </c>
      <c r="I4871" t="inlineStr">
        <is>
          <t>KG</t>
        </is>
      </c>
      <c r="J4871" t="inlineStr">
        <is>
          <t>ALIMENTOS</t>
        </is>
      </c>
      <c r="K4871" t="inlineStr">
        <is>
          <t>02/2025</t>
        </is>
      </c>
      <c r="L4871" t="n">
        <v>0</v>
      </c>
      <c r="M4871" s="551" t="n">
        <v>45671</v>
      </c>
      <c r="N4871" t="n">
        <v>16.53</v>
      </c>
      <c r="O4871" t="n">
        <v>16.53</v>
      </c>
      <c r="P4871" t="n">
        <v>198.36</v>
      </c>
    </row>
    <row r="4872">
      <c r="A4872" t="n">
        <v>21026</v>
      </c>
      <c r="B4872" t="n">
        <v>122</v>
      </c>
      <c r="C4872" t="inlineStr">
        <is>
          <t>Arcos</t>
        </is>
      </c>
      <c r="D4872" s="551" t="n">
        <v>45717</v>
      </c>
      <c r="E4872" t="n">
        <v>20859</v>
      </c>
      <c r="F4872" t="inlineStr">
        <is>
          <t>GEMA DE OVO PASTEURIZADA NATUROVOS C/1KG UN</t>
        </is>
      </c>
      <c r="G4872" t="n">
        <v>2045</v>
      </c>
      <c r="H4872" t="n">
        <v>5</v>
      </c>
      <c r="I4872" t="inlineStr">
        <is>
          <t>UN</t>
        </is>
      </c>
      <c r="J4872" t="inlineStr">
        <is>
          <t>ALIMENTOS</t>
        </is>
      </c>
      <c r="K4872" t="inlineStr">
        <is>
          <t>02/2025</t>
        </is>
      </c>
      <c r="L4872" t="n">
        <v>39.58</v>
      </c>
      <c r="M4872" s="551" t="n">
        <v>45706</v>
      </c>
      <c r="N4872" t="n">
        <v>42.5</v>
      </c>
      <c r="O4872" t="n">
        <v>42.5</v>
      </c>
      <c r="P4872" t="n">
        <v>197.9</v>
      </c>
    </row>
    <row r="4873">
      <c r="A4873" t="n">
        <v>21004</v>
      </c>
      <c r="B4873" t="n">
        <v>122</v>
      </c>
      <c r="C4873" t="inlineStr">
        <is>
          <t>Arcos</t>
        </is>
      </c>
      <c r="D4873" s="551" t="n">
        <v>45717</v>
      </c>
      <c r="E4873" t="n">
        <v>20653</v>
      </c>
      <c r="F4873" t="inlineStr">
        <is>
          <t>LEITE DE COCO SOCOCO C/1L UN</t>
        </is>
      </c>
      <c r="G4873" t="n">
        <v>2111</v>
      </c>
      <c r="H4873" t="n">
        <v>9</v>
      </c>
      <c r="I4873" t="inlineStr">
        <is>
          <t>UN</t>
        </is>
      </c>
      <c r="J4873" t="inlineStr">
        <is>
          <t>ALIMENTOS</t>
        </is>
      </c>
      <c r="K4873" t="inlineStr">
        <is>
          <t>02/2025</t>
        </is>
      </c>
      <c r="L4873" t="n">
        <v>21.98</v>
      </c>
      <c r="M4873" s="551" t="n">
        <v>45706</v>
      </c>
      <c r="N4873" t="n">
        <v>21.98</v>
      </c>
      <c r="O4873" t="n">
        <v>21.98</v>
      </c>
      <c r="P4873" t="n">
        <v>197.82</v>
      </c>
    </row>
    <row r="4874">
      <c r="A4874" t="n">
        <v>20939</v>
      </c>
      <c r="B4874" t="n">
        <v>122</v>
      </c>
      <c r="C4874" t="inlineStr">
        <is>
          <t>Arcos</t>
        </is>
      </c>
      <c r="D4874" s="551" t="n">
        <v>45717</v>
      </c>
      <c r="E4874" t="n">
        <v>18138</v>
      </c>
      <c r="F4874" t="inlineStr">
        <is>
          <t>WHISKY GLENFIDDICH 15 ANOS 750ML</t>
        </is>
      </c>
      <c r="G4874" t="n">
        <v>3480</v>
      </c>
      <c r="H4874" t="n">
        <v>0.41</v>
      </c>
      <c r="I4874" t="inlineStr">
        <is>
          <t>GR</t>
        </is>
      </c>
      <c r="J4874" t="inlineStr">
        <is>
          <t>BEBIDAS</t>
        </is>
      </c>
      <c r="K4874" t="inlineStr">
        <is>
          <t>02/2025</t>
        </is>
      </c>
      <c r="L4874" t="n">
        <v>0</v>
      </c>
      <c r="M4874" s="551" t="n">
        <v>-693593</v>
      </c>
      <c r="N4874" t="n">
        <v>0</v>
      </c>
      <c r="O4874" t="n">
        <v>0</v>
      </c>
      <c r="P4874" t="n">
        <v>197.7</v>
      </c>
    </row>
    <row r="4875">
      <c r="A4875" t="n">
        <v>20912</v>
      </c>
      <c r="B4875" t="n">
        <v>122</v>
      </c>
      <c r="C4875" t="inlineStr">
        <is>
          <t>Arcos</t>
        </is>
      </c>
      <c r="D4875" s="551" t="n">
        <v>45717</v>
      </c>
      <c r="E4875" t="n">
        <v>18133</v>
      </c>
      <c r="F4875" t="inlineStr">
        <is>
          <t>WHISKY GLENLIVET FOUNDERS RESERVE 750ML</t>
        </is>
      </c>
      <c r="G4875" t="n">
        <v>3484</v>
      </c>
      <c r="H4875" t="n">
        <v>1.36</v>
      </c>
      <c r="I4875" t="inlineStr">
        <is>
          <t>GR</t>
        </is>
      </c>
      <c r="J4875" t="inlineStr">
        <is>
          <t>BEBIDAS</t>
        </is>
      </c>
      <c r="K4875" t="inlineStr">
        <is>
          <t>02/2025</t>
        </is>
      </c>
      <c r="L4875" t="n">
        <v>0</v>
      </c>
      <c r="M4875" s="551" t="n">
        <v>-693593</v>
      </c>
      <c r="N4875" t="n">
        <v>0</v>
      </c>
      <c r="O4875" t="n">
        <v>0</v>
      </c>
      <c r="P4875" t="n">
        <v>196.45</v>
      </c>
    </row>
    <row r="4876">
      <c r="A4876" t="n">
        <v>21232</v>
      </c>
      <c r="B4876" t="n">
        <v>122</v>
      </c>
      <c r="C4876" t="inlineStr">
        <is>
          <t>Arcos</t>
        </is>
      </c>
      <c r="D4876" s="551" t="n">
        <v>45717</v>
      </c>
      <c r="E4876" t="n">
        <v>22125</v>
      </c>
      <c r="F4876" t="inlineStr">
        <is>
          <t xml:space="preserve">AGUA TONICA PRATA INDIAN 200ML </t>
        </is>
      </c>
      <c r="G4876" t="n">
        <v>3601</v>
      </c>
      <c r="H4876" t="n">
        <v>27</v>
      </c>
      <c r="I4876" t="inlineStr">
        <is>
          <t>UN</t>
        </is>
      </c>
      <c r="J4876" t="inlineStr">
        <is>
          <t>BEBIDAS</t>
        </is>
      </c>
      <c r="K4876" t="inlineStr">
        <is>
          <t>02/2025</t>
        </is>
      </c>
      <c r="L4876" t="n">
        <v>0</v>
      </c>
      <c r="M4876" s="551" t="n">
        <v>45671</v>
      </c>
      <c r="N4876" t="n">
        <v>6.53</v>
      </c>
      <c r="O4876" t="n">
        <v>6.53</v>
      </c>
      <c r="P4876" t="n">
        <v>176.22</v>
      </c>
    </row>
    <row r="4877">
      <c r="A4877" t="n">
        <v>20974</v>
      </c>
      <c r="B4877" t="n">
        <v>122</v>
      </c>
      <c r="C4877" t="inlineStr">
        <is>
          <t>Arcos</t>
        </is>
      </c>
      <c r="D4877" s="551" t="n">
        <v>45717</v>
      </c>
      <c r="E4877" t="n">
        <v>26024</v>
      </c>
      <c r="F4877" t="inlineStr">
        <is>
          <t>EMPANADA MARGUERITA UN</t>
        </is>
      </c>
      <c r="G4877" t="n">
        <v>6499</v>
      </c>
      <c r="H4877" t="n">
        <v>65</v>
      </c>
      <c r="I4877" t="inlineStr">
        <is>
          <t>UN</t>
        </is>
      </c>
      <c r="J4877" t="inlineStr">
        <is>
          <t>ALIMENTOS</t>
        </is>
      </c>
      <c r="K4877" t="inlineStr">
        <is>
          <t>02/2025</t>
        </is>
      </c>
      <c r="L4877" t="n">
        <v>2.64</v>
      </c>
      <c r="M4877" s="551" t="n">
        <v>45712</v>
      </c>
      <c r="N4877" t="n">
        <v>0.19</v>
      </c>
      <c r="O4877" t="n">
        <v>0.19</v>
      </c>
      <c r="P4877" t="n">
        <v>171.6</v>
      </c>
    </row>
    <row r="4878">
      <c r="A4878" t="n">
        <v>20987</v>
      </c>
      <c r="B4878" t="n">
        <v>122</v>
      </c>
      <c r="C4878" t="inlineStr">
        <is>
          <t>Arcos</t>
        </is>
      </c>
      <c r="D4878" s="551" t="n">
        <v>45717</v>
      </c>
      <c r="E4878" t="n">
        <v>20133</v>
      </c>
      <c r="F4878" t="inlineStr">
        <is>
          <t>MACARRAO FETTUCCINE DIVELLA C/500G</t>
        </is>
      </c>
      <c r="G4878" t="n">
        <v>2286</v>
      </c>
      <c r="H4878" t="n">
        <v>20</v>
      </c>
      <c r="I4878" t="inlineStr">
        <is>
          <t>PC</t>
        </is>
      </c>
      <c r="J4878" t="inlineStr">
        <is>
          <t>ALIMENTOS</t>
        </is>
      </c>
      <c r="K4878" t="inlineStr">
        <is>
          <t>02/2025</t>
        </is>
      </c>
      <c r="L4878" t="n">
        <v>8.199999999999999</v>
      </c>
      <c r="M4878" s="551" t="n">
        <v>45706</v>
      </c>
      <c r="N4878" t="n">
        <v>8.199999999999999</v>
      </c>
      <c r="O4878" t="n">
        <v>8.199999999999999</v>
      </c>
      <c r="P4878" t="n">
        <v>164</v>
      </c>
    </row>
    <row r="4879">
      <c r="A4879" t="n">
        <v>21033</v>
      </c>
      <c r="B4879" t="n">
        <v>122</v>
      </c>
      <c r="C4879" t="inlineStr">
        <is>
          <t>Arcos</t>
        </is>
      </c>
      <c r="D4879" s="551" t="n">
        <v>45717</v>
      </c>
      <c r="E4879" t="n">
        <v>20117</v>
      </c>
      <c r="F4879" t="inlineStr">
        <is>
          <t>MASSA FOLHADA AROSA 1KG UN</t>
        </is>
      </c>
      <c r="G4879" t="n">
        <v>2291</v>
      </c>
      <c r="H4879" t="n">
        <v>4</v>
      </c>
      <c r="I4879" t="inlineStr">
        <is>
          <t>UN</t>
        </is>
      </c>
      <c r="J4879" t="inlineStr">
        <is>
          <t>ALIMENTOS</t>
        </is>
      </c>
      <c r="K4879" t="inlineStr">
        <is>
          <t>02/2025</t>
        </is>
      </c>
      <c r="L4879" t="n">
        <v>37.9</v>
      </c>
      <c r="M4879" s="551" t="n">
        <v>45706</v>
      </c>
      <c r="N4879" t="n">
        <v>37.9</v>
      </c>
      <c r="O4879" t="n">
        <v>44.92</v>
      </c>
      <c r="P4879" t="n">
        <v>151.6</v>
      </c>
    </row>
    <row r="4880">
      <c r="A4880" t="n">
        <v>20984</v>
      </c>
      <c r="B4880" t="n">
        <v>122</v>
      </c>
      <c r="C4880" t="inlineStr">
        <is>
          <t>Arcos</t>
        </is>
      </c>
      <c r="D4880" s="551" t="n">
        <v>45717</v>
      </c>
      <c r="E4880" t="n">
        <v>20385</v>
      </c>
      <c r="F4880" t="inlineStr">
        <is>
          <t>FARINHA DE MILHO FLOCAO YOKI 500GR</t>
        </is>
      </c>
      <c r="G4880" t="n">
        <v>2195</v>
      </c>
      <c r="H4880" t="n">
        <v>30</v>
      </c>
      <c r="I4880" t="inlineStr">
        <is>
          <t>UN</t>
        </is>
      </c>
      <c r="J4880" t="inlineStr">
        <is>
          <t>ALIMENTOS</t>
        </is>
      </c>
      <c r="K4880" t="inlineStr">
        <is>
          <t>02/2025</t>
        </is>
      </c>
      <c r="L4880" t="n">
        <v>5</v>
      </c>
      <c r="M4880" s="551" t="n">
        <v>45706</v>
      </c>
      <c r="N4880" t="n">
        <v>5</v>
      </c>
      <c r="O4880" t="n">
        <v>5</v>
      </c>
      <c r="P4880" t="n">
        <v>150</v>
      </c>
    </row>
    <row r="4881">
      <c r="A4881" t="n">
        <v>20867</v>
      </c>
      <c r="B4881" t="n">
        <v>122</v>
      </c>
      <c r="C4881" t="inlineStr">
        <is>
          <t>Arcos</t>
        </is>
      </c>
      <c r="D4881" s="551" t="n">
        <v>45717</v>
      </c>
      <c r="E4881" t="n">
        <v>18543</v>
      </c>
      <c r="F4881" t="inlineStr">
        <is>
          <t>APERITIVO CYNAR 900ML</t>
        </is>
      </c>
      <c r="G4881" t="n">
        <v>3135</v>
      </c>
      <c r="H4881" t="n">
        <v>8.470000000000001</v>
      </c>
      <c r="I4881" t="inlineStr">
        <is>
          <t>GR</t>
        </is>
      </c>
      <c r="J4881" t="inlineStr">
        <is>
          <t>BEBIDAS</t>
        </is>
      </c>
      <c r="K4881" t="inlineStr">
        <is>
          <t>02/2025</t>
        </is>
      </c>
      <c r="L4881" t="n">
        <v>0</v>
      </c>
      <c r="M4881" s="551" t="n">
        <v>45517</v>
      </c>
      <c r="N4881" t="n">
        <v>17.4</v>
      </c>
      <c r="O4881" t="n">
        <v>24.5</v>
      </c>
      <c r="P4881" t="n">
        <v>147.41</v>
      </c>
    </row>
    <row r="4882">
      <c r="A4882" t="n">
        <v>21022</v>
      </c>
      <c r="B4882" t="n">
        <v>122</v>
      </c>
      <c r="C4882" t="inlineStr">
        <is>
          <t>Arcos</t>
        </is>
      </c>
      <c r="D4882" s="551" t="n">
        <v>45717</v>
      </c>
      <c r="E4882" t="n">
        <v>21030</v>
      </c>
      <c r="F4882" t="inlineStr">
        <is>
          <t>AZEITE EXTRA VIRGEM GALLO 250ML UN</t>
        </is>
      </c>
      <c r="G4882" t="n">
        <v>2001</v>
      </c>
      <c r="H4882" t="n">
        <v>5</v>
      </c>
      <c r="I4882" t="inlineStr">
        <is>
          <t>UN</t>
        </is>
      </c>
      <c r="J4882" t="inlineStr">
        <is>
          <t>ALIMENTOS</t>
        </is>
      </c>
      <c r="K4882" t="inlineStr">
        <is>
          <t>02/2025</t>
        </is>
      </c>
      <c r="L4882" t="n">
        <v>0</v>
      </c>
      <c r="M4882" s="551" t="n">
        <v>45671</v>
      </c>
      <c r="N4882" t="n">
        <v>29.4</v>
      </c>
      <c r="O4882" t="n">
        <v>29.4</v>
      </c>
      <c r="P4882" t="n">
        <v>147</v>
      </c>
    </row>
    <row r="4883">
      <c r="A4883" t="n">
        <v>21038</v>
      </c>
      <c r="B4883" t="n">
        <v>122</v>
      </c>
      <c r="C4883" t="inlineStr">
        <is>
          <t>Arcos</t>
        </is>
      </c>
      <c r="D4883" s="551" t="n">
        <v>45717</v>
      </c>
      <c r="E4883" t="n">
        <v>19857</v>
      </c>
      <c r="F4883" t="inlineStr">
        <is>
          <t>ACIDO CITRICO KG</t>
        </is>
      </c>
      <c r="G4883" t="n">
        <v>2415</v>
      </c>
      <c r="H4883" t="n">
        <v>3</v>
      </c>
      <c r="I4883" t="inlineStr">
        <is>
          <t>KG</t>
        </is>
      </c>
      <c r="J4883" t="inlineStr">
        <is>
          <t>ALIMENTOS</t>
        </is>
      </c>
      <c r="K4883" t="inlineStr">
        <is>
          <t>02/2025</t>
        </is>
      </c>
      <c r="L4883" t="n">
        <v>49</v>
      </c>
      <c r="M4883" s="551" t="n">
        <v>45700</v>
      </c>
      <c r="N4883" t="n">
        <v>49</v>
      </c>
      <c r="O4883" t="n">
        <v>32.9</v>
      </c>
      <c r="P4883" t="n">
        <v>147</v>
      </c>
    </row>
    <row r="4884">
      <c r="A4884" t="n">
        <v>20926</v>
      </c>
      <c r="B4884" t="n">
        <v>122</v>
      </c>
      <c r="C4884" t="inlineStr">
        <is>
          <t>Arcos</t>
        </is>
      </c>
      <c r="D4884" s="551" t="n">
        <v>45717</v>
      </c>
      <c r="E4884" t="n">
        <v>18393</v>
      </c>
      <c r="F4884" t="inlineStr">
        <is>
          <t>CONHAQUE HENNESSY VERY SPECIAL 700ML</t>
        </is>
      </c>
      <c r="G4884" t="n">
        <v>3247</v>
      </c>
      <c r="H4884" t="n">
        <v>0.98</v>
      </c>
      <c r="I4884" t="inlineStr">
        <is>
          <t>UN</t>
        </is>
      </c>
      <c r="J4884" t="inlineStr">
        <is>
          <t>BEBIDAS</t>
        </is>
      </c>
      <c r="K4884" t="inlineStr">
        <is>
          <t>02/2025</t>
        </is>
      </c>
      <c r="L4884" t="n">
        <v>0</v>
      </c>
      <c r="M4884" s="551" t="n">
        <v>-693593</v>
      </c>
      <c r="N4884" t="n">
        <v>0</v>
      </c>
      <c r="O4884" t="n">
        <v>0</v>
      </c>
      <c r="P4884" t="n">
        <v>143.42</v>
      </c>
    </row>
    <row r="4885">
      <c r="A4885" t="n">
        <v>20996</v>
      </c>
      <c r="B4885" t="n">
        <v>122</v>
      </c>
      <c r="C4885" t="inlineStr">
        <is>
          <t>Arcos</t>
        </is>
      </c>
      <c r="D4885" s="551" t="n">
        <v>45717</v>
      </c>
      <c r="E4885" t="n">
        <v>20054</v>
      </c>
      <c r="F4885" t="inlineStr">
        <is>
          <t>CATCHUP HEINZ 397G UN</t>
        </is>
      </c>
      <c r="G4885" t="n">
        <v>2325</v>
      </c>
      <c r="H4885" t="n">
        <v>13</v>
      </c>
      <c r="I4885" t="inlineStr">
        <is>
          <t>UN</t>
        </is>
      </c>
      <c r="J4885" t="inlineStr">
        <is>
          <t>ALIMENTOS</t>
        </is>
      </c>
      <c r="K4885" t="inlineStr">
        <is>
          <t>02/2025</t>
        </is>
      </c>
      <c r="L4885" t="n">
        <v>10.95</v>
      </c>
      <c r="M4885" s="551" t="n">
        <v>45706</v>
      </c>
      <c r="N4885" t="n">
        <v>10.88</v>
      </c>
      <c r="O4885" t="n">
        <v>10.7</v>
      </c>
      <c r="P4885" t="n">
        <v>142.35</v>
      </c>
    </row>
    <row r="4886">
      <c r="A4886" t="n">
        <v>21029</v>
      </c>
      <c r="B4886" t="n">
        <v>122</v>
      </c>
      <c r="C4886" t="inlineStr">
        <is>
          <t>Arcos</t>
        </is>
      </c>
      <c r="D4886" s="551" t="n">
        <v>45717</v>
      </c>
      <c r="E4886" t="n">
        <v>19904</v>
      </c>
      <c r="F4886" t="inlineStr">
        <is>
          <t>SAL DE CURA KG</t>
        </is>
      </c>
      <c r="G4886" t="n">
        <v>2381</v>
      </c>
      <c r="H4886" t="n">
        <v>5</v>
      </c>
      <c r="I4886" t="inlineStr">
        <is>
          <t>KG</t>
        </is>
      </c>
      <c r="J4886" t="inlineStr">
        <is>
          <t>ALIMENTOS</t>
        </is>
      </c>
      <c r="K4886" t="inlineStr">
        <is>
          <t>02/2025</t>
        </is>
      </c>
      <c r="L4886" t="n">
        <v>0</v>
      </c>
      <c r="M4886" s="551" t="n">
        <v>45446</v>
      </c>
      <c r="N4886" t="n">
        <v>28</v>
      </c>
      <c r="O4886" t="n">
        <v>28</v>
      </c>
      <c r="P4886" t="n">
        <v>140</v>
      </c>
    </row>
    <row r="4887">
      <c r="A4887" t="n">
        <v>21035</v>
      </c>
      <c r="B4887" t="n">
        <v>122</v>
      </c>
      <c r="C4887" t="inlineStr">
        <is>
          <t>Arcos</t>
        </is>
      </c>
      <c r="D4887" s="551" t="n">
        <v>45717</v>
      </c>
      <c r="E4887" t="n">
        <v>20621</v>
      </c>
      <c r="F4887" t="inlineStr">
        <is>
          <t>PEPINO EM CONSERVA HEMMER C/300G</t>
        </is>
      </c>
      <c r="G4887" t="n">
        <v>2117</v>
      </c>
      <c r="H4887" t="n">
        <v>4</v>
      </c>
      <c r="I4887" t="inlineStr">
        <is>
          <t>PT</t>
        </is>
      </c>
      <c r="J4887" t="inlineStr">
        <is>
          <t>ALIMENTOS</t>
        </is>
      </c>
      <c r="K4887" t="inlineStr">
        <is>
          <t>02/2025</t>
        </is>
      </c>
      <c r="L4887" t="n">
        <v>35</v>
      </c>
      <c r="M4887" s="551" t="n">
        <v>45699</v>
      </c>
      <c r="N4887" t="n">
        <v>35</v>
      </c>
      <c r="O4887" t="n">
        <v>23.15</v>
      </c>
      <c r="P4887" t="n">
        <v>140</v>
      </c>
    </row>
    <row r="4888">
      <c r="A4888" t="n">
        <v>20977</v>
      </c>
      <c r="B4888" t="n">
        <v>122</v>
      </c>
      <c r="C4888" t="inlineStr">
        <is>
          <t>Arcos</t>
        </is>
      </c>
      <c r="D4888" s="551" t="n">
        <v>45717</v>
      </c>
      <c r="E4888" t="n">
        <v>24331</v>
      </c>
      <c r="F4888" t="inlineStr">
        <is>
          <t>LINGUICA CALABRESA KG</t>
        </is>
      </c>
      <c r="G4888" t="n">
        <v>2146</v>
      </c>
      <c r="H4888" t="n">
        <v>5</v>
      </c>
      <c r="I4888" t="inlineStr">
        <is>
          <t>KG</t>
        </is>
      </c>
      <c r="J4888" t="inlineStr">
        <is>
          <t>ALIMENTOS</t>
        </is>
      </c>
      <c r="K4888" t="inlineStr">
        <is>
          <t>02/2025</t>
        </is>
      </c>
      <c r="L4888" t="n">
        <v>26.7</v>
      </c>
      <c r="M4888" s="551" t="n">
        <v>45705</v>
      </c>
      <c r="N4888" t="n">
        <v>26.7</v>
      </c>
      <c r="O4888" t="n">
        <v>19.5</v>
      </c>
      <c r="P4888" t="n">
        <v>133.5</v>
      </c>
    </row>
    <row r="4889">
      <c r="A4889" t="n">
        <v>21181</v>
      </c>
      <c r="B4889" t="n">
        <v>122</v>
      </c>
      <c r="C4889" t="inlineStr">
        <is>
          <t>Arcos</t>
        </is>
      </c>
      <c r="D4889" s="551" t="n">
        <v>45717</v>
      </c>
      <c r="E4889" t="n">
        <v>19439</v>
      </c>
      <c r="F4889" t="inlineStr">
        <is>
          <t>CREAM CHEESE DANUBIO C/1KG</t>
        </is>
      </c>
      <c r="G4889" t="n">
        <v>2756</v>
      </c>
      <c r="H4889" t="n">
        <v>4</v>
      </c>
      <c r="I4889" t="inlineStr">
        <is>
          <t>KG</t>
        </is>
      </c>
      <c r="J4889" t="inlineStr">
        <is>
          <t>ALIMENTOS</t>
        </is>
      </c>
      <c r="K4889" t="inlineStr">
        <is>
          <t>02/2025</t>
        </is>
      </c>
      <c r="L4889" t="n">
        <v>32.99</v>
      </c>
      <c r="M4889" s="551" t="n">
        <v>45699</v>
      </c>
      <c r="N4889" t="n">
        <v>0</v>
      </c>
      <c r="O4889" t="n">
        <v>32.98</v>
      </c>
      <c r="P4889" t="n">
        <v>131.96</v>
      </c>
    </row>
    <row r="4890">
      <c r="A4890" t="n">
        <v>21054</v>
      </c>
      <c r="B4890" t="n">
        <v>122</v>
      </c>
      <c r="C4890" t="inlineStr">
        <is>
          <t>Arcos</t>
        </is>
      </c>
      <c r="D4890" s="551" t="n">
        <v>45717</v>
      </c>
      <c r="E4890" t="n">
        <v>24046</v>
      </c>
      <c r="F4890" t="inlineStr">
        <is>
          <t>ANIS ESTRELADO KG</t>
        </is>
      </c>
      <c r="G4890" t="n">
        <v>2315</v>
      </c>
      <c r="H4890" t="n">
        <v>1</v>
      </c>
      <c r="I4890" t="inlineStr">
        <is>
          <t>KG</t>
        </is>
      </c>
      <c r="J4890" t="inlineStr">
        <is>
          <t>ALIMENTOS</t>
        </is>
      </c>
      <c r="K4890" t="inlineStr">
        <is>
          <t>02/2025</t>
        </is>
      </c>
      <c r="L4890" t="n">
        <v>0</v>
      </c>
      <c r="M4890" s="551" t="n">
        <v>-693593</v>
      </c>
      <c r="N4890" t="n">
        <v>0</v>
      </c>
      <c r="O4890" t="n">
        <v>75</v>
      </c>
      <c r="P4890" t="n">
        <v>129.22</v>
      </c>
    </row>
    <row r="4891">
      <c r="A4891" t="n">
        <v>21032</v>
      </c>
      <c r="B4891" t="n">
        <v>122</v>
      </c>
      <c r="C4891" t="inlineStr">
        <is>
          <t>Arcos</t>
        </is>
      </c>
      <c r="D4891" s="551" t="n">
        <v>45717</v>
      </c>
      <c r="E4891" t="n">
        <v>20213</v>
      </c>
      <c r="F4891" t="inlineStr">
        <is>
          <t>GRAO DE BICO CAMIL C/2KG</t>
        </is>
      </c>
      <c r="G4891" t="n">
        <v>2251</v>
      </c>
      <c r="H4891" t="n">
        <v>4</v>
      </c>
      <c r="I4891" t="inlineStr">
        <is>
          <t>PC</t>
        </is>
      </c>
      <c r="J4891" t="inlineStr">
        <is>
          <t>ALIMENTOS</t>
        </is>
      </c>
      <c r="K4891" t="inlineStr">
        <is>
          <t>02/2025</t>
        </is>
      </c>
      <c r="L4891" t="n">
        <v>0</v>
      </c>
      <c r="M4891" s="551" t="n">
        <v>45687</v>
      </c>
      <c r="N4891" t="n">
        <v>32.2</v>
      </c>
      <c r="O4891" t="n">
        <v>30.86</v>
      </c>
      <c r="P4891" t="n">
        <v>128.8</v>
      </c>
    </row>
    <row r="4892">
      <c r="A4892" t="n">
        <v>21177</v>
      </c>
      <c r="B4892" t="n">
        <v>122</v>
      </c>
      <c r="C4892" t="inlineStr">
        <is>
          <t>Arcos</t>
        </is>
      </c>
      <c r="D4892" s="551" t="n">
        <v>45717</v>
      </c>
      <c r="E4892" t="n">
        <v>25416</v>
      </c>
      <c r="F4892" t="inlineStr">
        <is>
          <t>LEITE DE AVEIA NUDE C/1L UN</t>
        </is>
      </c>
      <c r="G4892" t="n">
        <v>6098</v>
      </c>
      <c r="H4892" t="n">
        <v>13</v>
      </c>
      <c r="I4892" t="inlineStr">
        <is>
          <t>UN</t>
        </is>
      </c>
      <c r="J4892" t="inlineStr">
        <is>
          <t>ALIMENTOS</t>
        </is>
      </c>
      <c r="K4892" t="inlineStr">
        <is>
          <t>02/2025</t>
        </is>
      </c>
      <c r="L4892" t="n">
        <v>0</v>
      </c>
      <c r="M4892" s="551" t="n">
        <v>45617</v>
      </c>
      <c r="N4892" t="n">
        <v>9.9</v>
      </c>
      <c r="O4892" t="n">
        <v>9.9</v>
      </c>
      <c r="P4892" t="n">
        <v>128.7</v>
      </c>
    </row>
    <row r="4893">
      <c r="A4893" t="n">
        <v>20940</v>
      </c>
      <c r="B4893" t="n">
        <v>122</v>
      </c>
      <c r="C4893" t="inlineStr">
        <is>
          <t>Arcos</t>
        </is>
      </c>
      <c r="D4893" s="551" t="n">
        <v>45717</v>
      </c>
      <c r="E4893" t="n">
        <v>18223</v>
      </c>
      <c r="F4893" t="inlineStr">
        <is>
          <t>TEQUILA MEZCAL GUSANO ROJO 700ML</t>
        </is>
      </c>
      <c r="G4893" t="n">
        <v>3405</v>
      </c>
      <c r="H4893" t="n">
        <v>0.4</v>
      </c>
      <c r="I4893" t="inlineStr">
        <is>
          <t>UN</t>
        </is>
      </c>
      <c r="J4893" t="inlineStr">
        <is>
          <t>BEBIDAS</t>
        </is>
      </c>
      <c r="K4893" t="inlineStr">
        <is>
          <t>02/2025</t>
        </is>
      </c>
      <c r="L4893" t="n">
        <v>0</v>
      </c>
      <c r="M4893" s="551" t="n">
        <v>-693593</v>
      </c>
      <c r="N4893" t="n">
        <v>0</v>
      </c>
      <c r="O4893" t="n">
        <v>0</v>
      </c>
      <c r="P4893" t="n">
        <v>128.1</v>
      </c>
    </row>
    <row r="4894">
      <c r="A4894" t="n">
        <v>20918</v>
      </c>
      <c r="B4894" t="n">
        <v>122</v>
      </c>
      <c r="C4894" t="inlineStr">
        <is>
          <t>Arcos</t>
        </is>
      </c>
      <c r="D4894" s="551" t="n">
        <v>45717</v>
      </c>
      <c r="E4894" t="n">
        <v>18129</v>
      </c>
      <c r="F4894" t="inlineStr">
        <is>
          <t>WHISKY JACK DANIELS 1L</t>
        </is>
      </c>
      <c r="G4894" t="n">
        <v>3486</v>
      </c>
      <c r="H4894" t="n">
        <v>1.12</v>
      </c>
      <c r="I4894" t="inlineStr">
        <is>
          <t>GR</t>
        </is>
      </c>
      <c r="J4894" t="inlineStr">
        <is>
          <t>BEBIDAS</t>
        </is>
      </c>
      <c r="K4894" t="inlineStr">
        <is>
          <t>02/2025</t>
        </is>
      </c>
      <c r="L4894" t="n">
        <v>0</v>
      </c>
      <c r="M4894" s="551" t="n">
        <v>45608</v>
      </c>
      <c r="N4894" t="n">
        <v>113.92</v>
      </c>
      <c r="O4894" t="n">
        <v>159.9</v>
      </c>
      <c r="P4894" t="n">
        <v>127.59</v>
      </c>
    </row>
    <row r="4895">
      <c r="A4895" t="n">
        <v>21098</v>
      </c>
      <c r="B4895" t="n">
        <v>122</v>
      </c>
      <c r="C4895" t="inlineStr">
        <is>
          <t>Arcos</t>
        </is>
      </c>
      <c r="D4895" s="551" t="n">
        <v>45717</v>
      </c>
      <c r="E4895" t="n">
        <v>23095</v>
      </c>
      <c r="F4895" t="inlineStr">
        <is>
          <t>OVO CAIPIRA UN</t>
        </is>
      </c>
      <c r="G4895" t="n">
        <v>2754</v>
      </c>
      <c r="H4895" t="n">
        <v>120</v>
      </c>
      <c r="I4895" t="inlineStr">
        <is>
          <t>UN</t>
        </is>
      </c>
      <c r="J4895" t="inlineStr">
        <is>
          <t>ALIMENTOS</t>
        </is>
      </c>
      <c r="K4895" t="inlineStr">
        <is>
          <t>02/2025</t>
        </is>
      </c>
      <c r="L4895" t="n">
        <v>1.06</v>
      </c>
      <c r="M4895" s="551" t="n">
        <v>45708</v>
      </c>
      <c r="N4895" t="n">
        <v>1.42</v>
      </c>
      <c r="O4895" t="n">
        <v>0.01</v>
      </c>
      <c r="P4895" t="n">
        <v>127.2</v>
      </c>
    </row>
    <row r="4896">
      <c r="A4896" t="n">
        <v>20946</v>
      </c>
      <c r="B4896" t="n">
        <v>122</v>
      </c>
      <c r="C4896" t="inlineStr">
        <is>
          <t>Arcos</t>
        </is>
      </c>
      <c r="D4896" s="551" t="n">
        <v>45717</v>
      </c>
      <c r="E4896" t="n">
        <v>18264</v>
      </c>
      <c r="F4896" t="inlineStr">
        <is>
          <t>RUM MOUNT GAY XO 43o 700ML</t>
        </is>
      </c>
      <c r="G4896" t="n">
        <v>3366</v>
      </c>
      <c r="H4896" t="n">
        <v>0.27</v>
      </c>
      <c r="I4896" t="inlineStr">
        <is>
          <t>UN</t>
        </is>
      </c>
      <c r="J4896" t="inlineStr">
        <is>
          <t>BEBIDAS</t>
        </is>
      </c>
      <c r="K4896" t="inlineStr">
        <is>
          <t>02/2025</t>
        </is>
      </c>
      <c r="L4896" t="n">
        <v>0</v>
      </c>
      <c r="M4896" s="551" t="n">
        <v>-693593</v>
      </c>
      <c r="N4896" t="n">
        <v>0</v>
      </c>
      <c r="O4896" t="n">
        <v>0</v>
      </c>
      <c r="P4896" t="n">
        <v>127.07</v>
      </c>
    </row>
    <row r="4897">
      <c r="A4897" t="n">
        <v>21016</v>
      </c>
      <c r="B4897" t="n">
        <v>122</v>
      </c>
      <c r="C4897" t="inlineStr">
        <is>
          <t>Arcos</t>
        </is>
      </c>
      <c r="D4897" s="551" t="n">
        <v>45717</v>
      </c>
      <c r="E4897" t="n">
        <v>20360</v>
      </c>
      <c r="F4897" t="inlineStr">
        <is>
          <t>FARINHA DE TRIGO ANACONDA C/5KG</t>
        </is>
      </c>
      <c r="G4897" t="n">
        <v>2199</v>
      </c>
      <c r="H4897" t="n">
        <v>6</v>
      </c>
      <c r="I4897" t="inlineStr">
        <is>
          <t>PC</t>
        </is>
      </c>
      <c r="J4897" t="inlineStr">
        <is>
          <t>ALIMENTOS</t>
        </is>
      </c>
      <c r="K4897" t="inlineStr">
        <is>
          <t>02/2025</t>
        </is>
      </c>
      <c r="L4897" t="n">
        <v>21.14</v>
      </c>
      <c r="M4897" s="551" t="n">
        <v>45706</v>
      </c>
      <c r="N4897" t="n">
        <v>22.02</v>
      </c>
      <c r="O4897" t="n">
        <v>21.03</v>
      </c>
      <c r="P4897" t="n">
        <v>126.84</v>
      </c>
    </row>
    <row r="4898">
      <c r="A4898" t="n">
        <v>21002</v>
      </c>
      <c r="B4898" t="n">
        <v>122</v>
      </c>
      <c r="C4898" t="inlineStr">
        <is>
          <t>Arcos</t>
        </is>
      </c>
      <c r="D4898" s="551" t="n">
        <v>45717</v>
      </c>
      <c r="E4898" t="n">
        <v>20241</v>
      </c>
      <c r="F4898" t="inlineStr">
        <is>
          <t>FEIJAO CARIOCA CAMIL 2KG</t>
        </is>
      </c>
      <c r="G4898" t="n">
        <v>2242</v>
      </c>
      <c r="H4898" t="n">
        <v>9</v>
      </c>
      <c r="I4898" t="inlineStr">
        <is>
          <t>UN</t>
        </is>
      </c>
      <c r="J4898" t="inlineStr">
        <is>
          <t>ALIMENTOS</t>
        </is>
      </c>
      <c r="K4898" t="inlineStr">
        <is>
          <t>02/2025</t>
        </is>
      </c>
      <c r="L4898" t="n">
        <v>0</v>
      </c>
      <c r="M4898" s="551" t="n">
        <v>45678</v>
      </c>
      <c r="N4898" t="n">
        <v>14</v>
      </c>
      <c r="O4898" t="n">
        <v>14</v>
      </c>
      <c r="P4898" t="n">
        <v>126</v>
      </c>
    </row>
    <row r="4899">
      <c r="A4899" t="n">
        <v>20916</v>
      </c>
      <c r="B4899" t="n">
        <v>122</v>
      </c>
      <c r="C4899" t="inlineStr">
        <is>
          <t>Arcos</t>
        </is>
      </c>
      <c r="D4899" s="551" t="n">
        <v>45717</v>
      </c>
      <c r="E4899" t="n">
        <v>18542</v>
      </c>
      <c r="F4899" t="inlineStr">
        <is>
          <t>APERITIVO CYNAR 70 PROOF 1L</t>
        </is>
      </c>
      <c r="G4899" t="n">
        <v>3136</v>
      </c>
      <c r="H4899" t="n">
        <v>1.23</v>
      </c>
      <c r="I4899" t="inlineStr">
        <is>
          <t>GR</t>
        </is>
      </c>
      <c r="J4899" t="inlineStr">
        <is>
          <t>BEBIDAS</t>
        </is>
      </c>
      <c r="K4899" t="inlineStr">
        <is>
          <t>02/2025</t>
        </is>
      </c>
      <c r="L4899" t="n">
        <v>0</v>
      </c>
      <c r="M4899" s="551" t="n">
        <v>-693593</v>
      </c>
      <c r="N4899" t="n">
        <v>0</v>
      </c>
      <c r="O4899" t="n">
        <v>99</v>
      </c>
      <c r="P4899" t="n">
        <v>121.77</v>
      </c>
    </row>
    <row r="4900">
      <c r="A4900" t="n">
        <v>21012</v>
      </c>
      <c r="B4900" t="n">
        <v>122</v>
      </c>
      <c r="C4900" t="inlineStr">
        <is>
          <t>Arcos</t>
        </is>
      </c>
      <c r="D4900" s="551" t="n">
        <v>45717</v>
      </c>
      <c r="E4900" t="n">
        <v>21098</v>
      </c>
      <c r="F4900" t="inlineStr">
        <is>
          <t>ACUCAR MASCAVO UNIAO C/1KG</t>
        </is>
      </c>
      <c r="G4900" t="n">
        <v>1987</v>
      </c>
      <c r="H4900" t="n">
        <v>7</v>
      </c>
      <c r="I4900" t="inlineStr">
        <is>
          <t>PC</t>
        </is>
      </c>
      <c r="J4900" t="inlineStr">
        <is>
          <t>ALIMENTOS</t>
        </is>
      </c>
      <c r="K4900" t="inlineStr">
        <is>
          <t>02/2025</t>
        </is>
      </c>
      <c r="L4900" t="n">
        <v>17.35</v>
      </c>
      <c r="M4900" s="551" t="n">
        <v>45706</v>
      </c>
      <c r="N4900" t="n">
        <v>17.35</v>
      </c>
      <c r="O4900" t="n">
        <v>8</v>
      </c>
      <c r="P4900" t="n">
        <v>121.45</v>
      </c>
    </row>
    <row r="4901">
      <c r="A4901" t="n">
        <v>21047</v>
      </c>
      <c r="B4901" t="n">
        <v>122</v>
      </c>
      <c r="C4901" t="inlineStr">
        <is>
          <t>Arcos</t>
        </is>
      </c>
      <c r="D4901" s="551" t="n">
        <v>45717</v>
      </c>
      <c r="E4901" t="n">
        <v>20922</v>
      </c>
      <c r="F4901" t="inlineStr">
        <is>
          <t>CHOCOLATE EM PO NESTLE 50% C/1,01KG</t>
        </is>
      </c>
      <c r="G4901" t="n">
        <v>2034</v>
      </c>
      <c r="H4901" t="n">
        <v>2</v>
      </c>
      <c r="I4901" t="inlineStr">
        <is>
          <t>PC</t>
        </is>
      </c>
      <c r="J4901" t="inlineStr">
        <is>
          <t>ALIMENTOS</t>
        </is>
      </c>
      <c r="K4901" t="inlineStr">
        <is>
          <t>02/2025</t>
        </is>
      </c>
      <c r="L4901" t="n">
        <v>58.8</v>
      </c>
      <c r="M4901" s="551" t="n">
        <v>45699</v>
      </c>
      <c r="N4901" t="n">
        <v>58.8</v>
      </c>
      <c r="O4901" t="n">
        <v>52.9</v>
      </c>
      <c r="P4901" t="n">
        <v>117.6</v>
      </c>
    </row>
    <row r="4902">
      <c r="A4902" t="n">
        <v>20925</v>
      </c>
      <c r="B4902" t="n">
        <v>122</v>
      </c>
      <c r="C4902" t="inlineStr">
        <is>
          <t>Arcos</t>
        </is>
      </c>
      <c r="D4902" s="551" t="n">
        <v>45717</v>
      </c>
      <c r="E4902" t="n">
        <v>18147</v>
      </c>
      <c r="F4902" t="inlineStr">
        <is>
          <t>WHISKY CHIVAS REGAL 12 ANOS 750ML</t>
        </is>
      </c>
      <c r="G4902" t="n">
        <v>3471</v>
      </c>
      <c r="H4902" t="n">
        <v>1</v>
      </c>
      <c r="I4902" t="inlineStr">
        <is>
          <t>GR</t>
        </is>
      </c>
      <c r="J4902" t="inlineStr">
        <is>
          <t>BEBIDAS</t>
        </is>
      </c>
      <c r="K4902" t="inlineStr">
        <is>
          <t>02/2025</t>
        </is>
      </c>
      <c r="L4902" t="n">
        <v>0</v>
      </c>
      <c r="M4902" s="551" t="n">
        <v>-693593</v>
      </c>
      <c r="N4902" t="n">
        <v>0</v>
      </c>
      <c r="O4902" t="n">
        <v>113.9</v>
      </c>
      <c r="P4902" t="n">
        <v>113.9</v>
      </c>
    </row>
    <row r="4903">
      <c r="A4903" t="n">
        <v>21184</v>
      </c>
      <c r="B4903" t="n">
        <v>122</v>
      </c>
      <c r="C4903" t="inlineStr">
        <is>
          <t>Arcos</t>
        </is>
      </c>
      <c r="D4903" s="551" t="n">
        <v>45717</v>
      </c>
      <c r="E4903" t="n">
        <v>17051</v>
      </c>
      <c r="F4903" t="inlineStr">
        <is>
          <t>QUEIJO MATURADO CUESTAZUL PARDINHO KG</t>
        </is>
      </c>
      <c r="G4903" t="n">
        <v>2787</v>
      </c>
      <c r="H4903" t="n">
        <v>0.84</v>
      </c>
      <c r="I4903" t="inlineStr">
        <is>
          <t>KG</t>
        </is>
      </c>
      <c r="J4903" t="inlineStr">
        <is>
          <t>ALIMENTOS</t>
        </is>
      </c>
      <c r="K4903" t="inlineStr">
        <is>
          <t>02/2025</t>
        </is>
      </c>
      <c r="L4903" t="n">
        <v>0</v>
      </c>
      <c r="M4903" s="551" t="n">
        <v>45679</v>
      </c>
      <c r="N4903" t="n">
        <v>135.34</v>
      </c>
      <c r="O4903" t="n">
        <v>135.34</v>
      </c>
      <c r="P4903" t="n">
        <v>113.69</v>
      </c>
    </row>
    <row r="4904">
      <c r="A4904" t="n">
        <v>20919</v>
      </c>
      <c r="B4904" t="n">
        <v>122</v>
      </c>
      <c r="C4904" t="inlineStr">
        <is>
          <t>Arcos</t>
        </is>
      </c>
      <c r="D4904" s="551" t="n">
        <v>45717</v>
      </c>
      <c r="E4904" t="n">
        <v>18364</v>
      </c>
      <c r="F4904" t="inlineStr">
        <is>
          <t>GIN PLYMOUTH 750ML</t>
        </is>
      </c>
      <c r="G4904" t="n">
        <v>3274</v>
      </c>
      <c r="H4904" t="n">
        <v>1</v>
      </c>
      <c r="I4904" t="inlineStr">
        <is>
          <t>UN</t>
        </is>
      </c>
      <c r="J4904" t="inlineStr">
        <is>
          <t>BEBIDAS</t>
        </is>
      </c>
      <c r="K4904" t="inlineStr">
        <is>
          <t>02/2025</t>
        </is>
      </c>
      <c r="L4904" t="n">
        <v>0</v>
      </c>
      <c r="M4904" s="551" t="n">
        <v>-693593</v>
      </c>
      <c r="N4904" t="n">
        <v>0</v>
      </c>
      <c r="O4904" t="n">
        <v>0</v>
      </c>
      <c r="P4904" t="n">
        <v>112.33</v>
      </c>
    </row>
    <row r="4905">
      <c r="A4905" t="n">
        <v>20885</v>
      </c>
      <c r="B4905" t="n">
        <v>122</v>
      </c>
      <c r="C4905" t="inlineStr">
        <is>
          <t>Arcos</t>
        </is>
      </c>
      <c r="D4905" s="551" t="n">
        <v>45717</v>
      </c>
      <c r="E4905" t="n">
        <v>18395</v>
      </c>
      <c r="F4905" t="inlineStr">
        <is>
          <t>CONHAQUE DOMECQ 1L</t>
        </is>
      </c>
      <c r="G4905" t="n">
        <v>3245</v>
      </c>
      <c r="H4905" t="n">
        <v>4</v>
      </c>
      <c r="I4905" t="inlineStr">
        <is>
          <t>GR</t>
        </is>
      </c>
      <c r="J4905" t="inlineStr">
        <is>
          <t>BEBIDAS</t>
        </is>
      </c>
      <c r="K4905" t="inlineStr">
        <is>
          <t>02/2025</t>
        </is>
      </c>
      <c r="L4905" t="n">
        <v>28</v>
      </c>
      <c r="M4905" s="551" t="n">
        <v>45699</v>
      </c>
      <c r="N4905" t="n">
        <v>28</v>
      </c>
      <c r="O4905" t="n">
        <v>33.34</v>
      </c>
      <c r="P4905" t="n">
        <v>112</v>
      </c>
    </row>
    <row r="4906">
      <c r="A4906" t="n">
        <v>21034</v>
      </c>
      <c r="B4906" t="n">
        <v>122</v>
      </c>
      <c r="C4906" t="inlineStr">
        <is>
          <t>Arcos</t>
        </is>
      </c>
      <c r="D4906" s="551" t="n">
        <v>45717</v>
      </c>
      <c r="E4906" t="n">
        <v>20871</v>
      </c>
      <c r="F4906" t="inlineStr">
        <is>
          <t>MELADO DE CANA JR C/1,3KG</t>
        </is>
      </c>
      <c r="G4906" t="n">
        <v>2043</v>
      </c>
      <c r="H4906" t="n">
        <v>4</v>
      </c>
      <c r="I4906" t="inlineStr">
        <is>
          <t>PT</t>
        </is>
      </c>
      <c r="J4906" t="inlineStr">
        <is>
          <t>ALIMENTOS</t>
        </is>
      </c>
      <c r="K4906" t="inlineStr">
        <is>
          <t>02/2025</t>
        </is>
      </c>
      <c r="L4906" t="n">
        <v>28</v>
      </c>
      <c r="M4906" s="551" t="n">
        <v>45706</v>
      </c>
      <c r="N4906" t="n">
        <v>28</v>
      </c>
      <c r="O4906" t="n">
        <v>28</v>
      </c>
      <c r="P4906" t="n">
        <v>112</v>
      </c>
    </row>
    <row r="4907">
      <c r="A4907" t="n">
        <v>21055</v>
      </c>
      <c r="B4907" t="n">
        <v>122</v>
      </c>
      <c r="C4907" t="inlineStr">
        <is>
          <t>Arcos</t>
        </is>
      </c>
      <c r="D4907" s="551" t="n">
        <v>45717</v>
      </c>
      <c r="E4907" t="n">
        <v>20752</v>
      </c>
      <c r="F4907" t="inlineStr">
        <is>
          <t>AZEITONA PTA AZAPA 90/110 DISALERNO 2KG</t>
        </is>
      </c>
      <c r="G4907" t="n">
        <v>2088</v>
      </c>
      <c r="H4907" t="n">
        <v>1</v>
      </c>
      <c r="I4907" t="inlineStr">
        <is>
          <t>PT</t>
        </is>
      </c>
      <c r="J4907" t="inlineStr">
        <is>
          <t>ALIMENTOS</t>
        </is>
      </c>
      <c r="K4907" t="inlineStr">
        <is>
          <t>02/2025</t>
        </is>
      </c>
      <c r="L4907" t="n">
        <v>110</v>
      </c>
      <c r="M4907" s="551" t="n">
        <v>45708</v>
      </c>
      <c r="N4907" t="n">
        <v>110</v>
      </c>
      <c r="O4907" t="n">
        <v>99.98999999999999</v>
      </c>
      <c r="P4907" t="n">
        <v>110</v>
      </c>
    </row>
    <row r="4908">
      <c r="A4908" t="n">
        <v>21008</v>
      </c>
      <c r="B4908" t="n">
        <v>122</v>
      </c>
      <c r="C4908" t="inlineStr">
        <is>
          <t>Arcos</t>
        </is>
      </c>
      <c r="D4908" s="551" t="n">
        <v>45717</v>
      </c>
      <c r="E4908" t="n">
        <v>20227</v>
      </c>
      <c r="F4908" t="inlineStr">
        <is>
          <t>FEIJAO PRETO CAMIL C/2KG</t>
        </is>
      </c>
      <c r="G4908" t="n">
        <v>2248</v>
      </c>
      <c r="H4908" t="n">
        <v>8</v>
      </c>
      <c r="I4908" t="inlineStr">
        <is>
          <t>PC</t>
        </is>
      </c>
      <c r="J4908" t="inlineStr">
        <is>
          <t>ALIMENTOS</t>
        </is>
      </c>
      <c r="K4908" t="inlineStr">
        <is>
          <t>02/2025</t>
        </is>
      </c>
      <c r="L4908" t="n">
        <v>13.7</v>
      </c>
      <c r="M4908" s="551" t="n">
        <v>45706</v>
      </c>
      <c r="N4908" t="n">
        <v>13.4</v>
      </c>
      <c r="O4908" t="n">
        <v>12.67</v>
      </c>
      <c r="P4908" t="n">
        <v>109.6</v>
      </c>
    </row>
    <row r="4909">
      <c r="A4909" t="n">
        <v>20905</v>
      </c>
      <c r="B4909" t="n">
        <v>122</v>
      </c>
      <c r="C4909" t="inlineStr">
        <is>
          <t>Arcos</t>
        </is>
      </c>
      <c r="D4909" s="551" t="n">
        <v>45717</v>
      </c>
      <c r="E4909" t="n">
        <v>18308</v>
      </c>
      <c r="F4909" t="inlineStr">
        <is>
          <t>LICOR LUXARDO BITTER BIANCO 750ML</t>
        </is>
      </c>
      <c r="G4909" t="n">
        <v>3325</v>
      </c>
      <c r="H4909" t="n">
        <v>1.92</v>
      </c>
      <c r="I4909" t="inlineStr">
        <is>
          <t>UN</t>
        </is>
      </c>
      <c r="J4909" t="inlineStr">
        <is>
          <t>BEBIDAS</t>
        </is>
      </c>
      <c r="K4909" t="inlineStr">
        <is>
          <t>02/2025</t>
        </is>
      </c>
      <c r="L4909" t="n">
        <v>0</v>
      </c>
      <c r="M4909" s="551" t="n">
        <v>-693593</v>
      </c>
      <c r="N4909" t="n">
        <v>0</v>
      </c>
      <c r="O4909" t="n">
        <v>0</v>
      </c>
      <c r="P4909" t="n">
        <v>109.44</v>
      </c>
    </row>
    <row r="4910">
      <c r="A4910" t="n">
        <v>21198</v>
      </c>
      <c r="B4910" t="n">
        <v>122</v>
      </c>
      <c r="C4910" t="inlineStr">
        <is>
          <t>Arcos</t>
        </is>
      </c>
      <c r="D4910" s="551" t="n">
        <v>45717</v>
      </c>
      <c r="E4910" t="n">
        <v>19159</v>
      </c>
      <c r="F4910" t="inlineStr">
        <is>
          <t>PAO DE HAMBURGUER BRANCO 20G</t>
        </is>
      </c>
      <c r="G4910" t="n">
        <v>2830</v>
      </c>
      <c r="H4910" t="n">
        <v>92</v>
      </c>
      <c r="I4910" t="inlineStr">
        <is>
          <t>UN</t>
        </is>
      </c>
      <c r="J4910" t="inlineStr">
        <is>
          <t>ALIMENTOS</t>
        </is>
      </c>
      <c r="K4910" t="inlineStr">
        <is>
          <t>02/2025</t>
        </is>
      </c>
      <c r="L4910" t="n">
        <v>0</v>
      </c>
      <c r="M4910" s="551" t="n">
        <v>45678</v>
      </c>
      <c r="N4910" t="n">
        <v>1.15</v>
      </c>
      <c r="O4910" t="n">
        <v>1.15</v>
      </c>
      <c r="P4910" t="n">
        <v>105.43</v>
      </c>
    </row>
    <row r="4911">
      <c r="A4911" t="n">
        <v>20934</v>
      </c>
      <c r="B4911" t="n">
        <v>122</v>
      </c>
      <c r="C4911" t="inlineStr">
        <is>
          <t>Arcos</t>
        </is>
      </c>
      <c r="D4911" s="551" t="n">
        <v>45717</v>
      </c>
      <c r="E4911" t="n">
        <v>18360</v>
      </c>
      <c r="F4911" t="inlineStr">
        <is>
          <t>GIN STAR OF BOMBAY 750ML</t>
        </is>
      </c>
      <c r="G4911" t="n">
        <v>3277</v>
      </c>
      <c r="H4911" t="n">
        <v>0.61</v>
      </c>
      <c r="I4911" t="inlineStr">
        <is>
          <t>UN</t>
        </is>
      </c>
      <c r="J4911" t="inlineStr">
        <is>
          <t>BEBIDAS</t>
        </is>
      </c>
      <c r="K4911" t="inlineStr">
        <is>
          <t>02/2025</t>
        </is>
      </c>
      <c r="L4911" t="n">
        <v>0</v>
      </c>
      <c r="M4911" s="551" t="n">
        <v>-693593</v>
      </c>
      <c r="N4911" t="n">
        <v>0</v>
      </c>
      <c r="O4911" t="n">
        <v>0</v>
      </c>
      <c r="P4911" t="n">
        <v>104.8</v>
      </c>
    </row>
    <row r="4912">
      <c r="A4912" t="n">
        <v>21019</v>
      </c>
      <c r="B4912" t="n">
        <v>122</v>
      </c>
      <c r="C4912" t="inlineStr">
        <is>
          <t>Arcos</t>
        </is>
      </c>
      <c r="D4912" s="551" t="n">
        <v>45717</v>
      </c>
      <c r="E4912" t="n">
        <v>25075</v>
      </c>
      <c r="F4912" t="inlineStr">
        <is>
          <t>MASSA PARA LASANHA ADRIA C/500G</t>
        </is>
      </c>
      <c r="G4912" t="n">
        <v>5883</v>
      </c>
      <c r="H4912" t="n">
        <v>6</v>
      </c>
      <c r="I4912" t="inlineStr">
        <is>
          <t>PC</t>
        </is>
      </c>
      <c r="J4912" t="inlineStr">
        <is>
          <t>ALIMENTOS</t>
        </is>
      </c>
      <c r="K4912" t="inlineStr">
        <is>
          <t>02/2025</t>
        </is>
      </c>
      <c r="L4912" t="n">
        <v>0</v>
      </c>
      <c r="M4912" s="551" t="n">
        <v>45677</v>
      </c>
      <c r="N4912" t="n">
        <v>16.9</v>
      </c>
      <c r="O4912" t="n">
        <v>16.5</v>
      </c>
      <c r="P4912" t="n">
        <v>101.4</v>
      </c>
    </row>
    <row r="4913">
      <c r="A4913" t="n">
        <v>21030</v>
      </c>
      <c r="B4913" t="n">
        <v>122</v>
      </c>
      <c r="C4913" t="inlineStr">
        <is>
          <t>Arcos</t>
        </is>
      </c>
      <c r="D4913" s="551" t="n">
        <v>45717</v>
      </c>
      <c r="E4913" t="n">
        <v>23529</v>
      </c>
      <c r="F4913" t="inlineStr">
        <is>
          <t>LEMON PEPPER KG</t>
        </is>
      </c>
      <c r="G4913" t="n">
        <v>2342</v>
      </c>
      <c r="H4913" t="n">
        <v>4.5</v>
      </c>
      <c r="I4913" t="inlineStr">
        <is>
          <t>KG</t>
        </is>
      </c>
      <c r="J4913" t="inlineStr">
        <is>
          <t>ALIMENTOS</t>
        </is>
      </c>
      <c r="K4913" t="inlineStr">
        <is>
          <t>02/2025</t>
        </is>
      </c>
      <c r="L4913" t="n">
        <v>0</v>
      </c>
      <c r="M4913" s="551" t="n">
        <v>45678</v>
      </c>
      <c r="N4913" t="n">
        <v>22.4</v>
      </c>
      <c r="O4913" t="n">
        <v>22.4</v>
      </c>
      <c r="P4913" t="n">
        <v>100.8</v>
      </c>
    </row>
    <row r="4914">
      <c r="A4914" t="n">
        <v>21042</v>
      </c>
      <c r="B4914" t="n">
        <v>122</v>
      </c>
      <c r="C4914" t="inlineStr">
        <is>
          <t>Arcos</t>
        </is>
      </c>
      <c r="D4914" s="551" t="n">
        <v>45717</v>
      </c>
      <c r="E4914" t="n">
        <v>20672</v>
      </c>
      <c r="F4914" t="inlineStr">
        <is>
          <t>EXTRATO DE TOMATE ELEFANTE C/1,7KG</t>
        </is>
      </c>
      <c r="G4914" t="n">
        <v>2107</v>
      </c>
      <c r="H4914" t="n">
        <v>3</v>
      </c>
      <c r="I4914" t="inlineStr">
        <is>
          <t>PC</t>
        </is>
      </c>
      <c r="J4914" t="inlineStr">
        <is>
          <t>ALIMENTOS</t>
        </is>
      </c>
      <c r="K4914" t="inlineStr">
        <is>
          <t>02/2025</t>
        </is>
      </c>
      <c r="L4914" t="n">
        <v>30.11</v>
      </c>
      <c r="M4914" s="551" t="n">
        <v>45706</v>
      </c>
      <c r="N4914" t="n">
        <v>30.24</v>
      </c>
      <c r="O4914" t="n">
        <v>30.25</v>
      </c>
      <c r="P4914" t="n">
        <v>90.33</v>
      </c>
    </row>
    <row r="4915">
      <c r="A4915" t="n">
        <v>21044</v>
      </c>
      <c r="B4915" t="n">
        <v>122</v>
      </c>
      <c r="C4915" t="inlineStr">
        <is>
          <t>Arcos</t>
        </is>
      </c>
      <c r="D4915" s="551" t="n">
        <v>45717</v>
      </c>
      <c r="E4915" t="n">
        <v>20614</v>
      </c>
      <c r="F4915" t="inlineStr">
        <is>
          <t>PASTA GERGELIM TAHINE ISTAMBUL 5006 LT</t>
        </is>
      </c>
      <c r="G4915" t="n">
        <v>2119</v>
      </c>
      <c r="H4915" t="n">
        <v>3</v>
      </c>
      <c r="I4915" t="inlineStr">
        <is>
          <t>UN</t>
        </is>
      </c>
      <c r="J4915" t="inlineStr">
        <is>
          <t>ALIMENTOS</t>
        </is>
      </c>
      <c r="K4915" t="inlineStr">
        <is>
          <t>02/2025</t>
        </is>
      </c>
      <c r="L4915" t="n">
        <v>28.66</v>
      </c>
      <c r="M4915" s="551" t="n">
        <v>45699</v>
      </c>
      <c r="N4915" t="n">
        <v>28.66</v>
      </c>
      <c r="O4915" t="n">
        <v>28.78</v>
      </c>
      <c r="P4915" t="n">
        <v>85.98</v>
      </c>
    </row>
    <row r="4916">
      <c r="A4916" t="n">
        <v>21009</v>
      </c>
      <c r="B4916" t="n">
        <v>122</v>
      </c>
      <c r="C4916" t="inlineStr">
        <is>
          <t>Arcos</t>
        </is>
      </c>
      <c r="D4916" s="551" t="n">
        <v>45717</v>
      </c>
      <c r="E4916" t="n">
        <v>24420</v>
      </c>
      <c r="F4916" t="inlineStr">
        <is>
          <t>POLVILHO DOCE KG</t>
        </is>
      </c>
      <c r="G4916" t="n">
        <v>2207</v>
      </c>
      <c r="H4916" t="n">
        <v>8</v>
      </c>
      <c r="I4916" t="inlineStr">
        <is>
          <t>KG</t>
        </is>
      </c>
      <c r="J4916" t="inlineStr">
        <is>
          <t>ALIMENTOS</t>
        </is>
      </c>
      <c r="K4916" t="inlineStr">
        <is>
          <t>02/2025</t>
        </is>
      </c>
      <c r="L4916" t="n">
        <v>10.72</v>
      </c>
      <c r="M4916" s="551" t="n">
        <v>45699</v>
      </c>
      <c r="N4916" t="n">
        <v>0</v>
      </c>
      <c r="O4916" t="n">
        <v>7.8</v>
      </c>
      <c r="P4916" t="n">
        <v>85.76000000000001</v>
      </c>
    </row>
    <row r="4917">
      <c r="A4917" t="n">
        <v>21052</v>
      </c>
      <c r="B4917" t="n">
        <v>122</v>
      </c>
      <c r="C4917" t="inlineStr">
        <is>
          <t>Arcos</t>
        </is>
      </c>
      <c r="D4917" s="551" t="n">
        <v>45717</v>
      </c>
      <c r="E4917" t="n">
        <v>20148</v>
      </c>
      <c r="F4917" t="inlineStr">
        <is>
          <t>ALCOOL DE CEREAIS CEREALCOOL 5L</t>
        </is>
      </c>
      <c r="G4917" t="n">
        <v>2283</v>
      </c>
      <c r="H4917" t="n">
        <v>1</v>
      </c>
      <c r="I4917" t="inlineStr">
        <is>
          <t>UN</t>
        </is>
      </c>
      <c r="J4917" t="inlineStr">
        <is>
          <t>ALIMENTOS</t>
        </is>
      </c>
      <c r="K4917" t="inlineStr">
        <is>
          <t>02/2025</t>
        </is>
      </c>
      <c r="L4917" t="n">
        <v>0</v>
      </c>
      <c r="M4917" s="551" t="n">
        <v>-693593</v>
      </c>
      <c r="N4917" t="n">
        <v>0</v>
      </c>
      <c r="O4917" t="n">
        <v>0</v>
      </c>
      <c r="P4917" t="n">
        <v>85</v>
      </c>
    </row>
    <row r="4918">
      <c r="A4918" t="n">
        <v>21003</v>
      </c>
      <c r="B4918" t="n">
        <v>122</v>
      </c>
      <c r="C4918" t="inlineStr">
        <is>
          <t>Arcos</t>
        </is>
      </c>
      <c r="D4918" s="551" t="n">
        <v>45717</v>
      </c>
      <c r="E4918" t="n">
        <v>20661</v>
      </c>
      <c r="F4918" t="inlineStr">
        <is>
          <t>LEITE CONDENSADO MOCA C/395G UN</t>
        </is>
      </c>
      <c r="G4918" t="n">
        <v>2110</v>
      </c>
      <c r="H4918" t="n">
        <v>9</v>
      </c>
      <c r="I4918" t="inlineStr">
        <is>
          <t>UN</t>
        </is>
      </c>
      <c r="J4918" t="inlineStr">
        <is>
          <t>ALIMENTOS</t>
        </is>
      </c>
      <c r="K4918" t="inlineStr">
        <is>
          <t>02/2025</t>
        </is>
      </c>
      <c r="L4918" t="n">
        <v>8.99</v>
      </c>
      <c r="M4918" s="551" t="n">
        <v>45692</v>
      </c>
      <c r="N4918" t="n">
        <v>8.99</v>
      </c>
      <c r="O4918" t="n">
        <v>9.35</v>
      </c>
      <c r="P4918" t="n">
        <v>80.91</v>
      </c>
    </row>
    <row r="4919">
      <c r="A4919" t="n">
        <v>20930</v>
      </c>
      <c r="B4919" t="n">
        <v>122</v>
      </c>
      <c r="C4919" t="inlineStr">
        <is>
          <t>Arcos</t>
        </is>
      </c>
      <c r="D4919" s="551" t="n">
        <v>45717</v>
      </c>
      <c r="E4919" t="n">
        <v>18312</v>
      </c>
      <c r="F4919" t="inlineStr">
        <is>
          <t>LICOR FRANGELICO 700ML</t>
        </is>
      </c>
      <c r="G4919" t="n">
        <v>3321</v>
      </c>
      <c r="H4919" t="n">
        <v>0.6899999999999999</v>
      </c>
      <c r="I4919" t="inlineStr">
        <is>
          <t>GR</t>
        </is>
      </c>
      <c r="J4919" t="inlineStr">
        <is>
          <t>BEBIDAS</t>
        </is>
      </c>
      <c r="K4919" t="inlineStr">
        <is>
          <t>02/2025</t>
        </is>
      </c>
      <c r="L4919" t="n">
        <v>0</v>
      </c>
      <c r="M4919" s="551" t="n">
        <v>-693593</v>
      </c>
      <c r="N4919" t="n">
        <v>0</v>
      </c>
      <c r="O4919" t="n">
        <v>135.9</v>
      </c>
      <c r="P4919" t="n">
        <v>80.65000000000001</v>
      </c>
    </row>
    <row r="4920">
      <c r="A4920" t="n">
        <v>20904</v>
      </c>
      <c r="B4920" t="n">
        <v>122</v>
      </c>
      <c r="C4920" t="inlineStr">
        <is>
          <t>Arcos</t>
        </is>
      </c>
      <c r="D4920" s="551" t="n">
        <v>45717</v>
      </c>
      <c r="E4920" t="n">
        <v>18200</v>
      </c>
      <c r="F4920" t="inlineStr">
        <is>
          <t>VERMOUTH MARTINI ROSSO 750ML</t>
        </is>
      </c>
      <c r="G4920" t="n">
        <v>3426</v>
      </c>
      <c r="H4920" t="n">
        <v>2</v>
      </c>
      <c r="I4920" t="inlineStr">
        <is>
          <t>GR</t>
        </is>
      </c>
      <c r="J4920" t="inlineStr">
        <is>
          <t>BEBIDAS</t>
        </is>
      </c>
      <c r="K4920" t="inlineStr">
        <is>
          <t>02/2025</t>
        </is>
      </c>
      <c r="L4920" t="n">
        <v>0</v>
      </c>
      <c r="M4920" s="551" t="n">
        <v>45462</v>
      </c>
      <c r="N4920" t="n">
        <v>38.9</v>
      </c>
      <c r="O4920" t="n">
        <v>41.18</v>
      </c>
      <c r="P4920" t="n">
        <v>77.8</v>
      </c>
    </row>
    <row r="4921">
      <c r="A4921" t="n">
        <v>21021</v>
      </c>
      <c r="B4921" t="n">
        <v>122</v>
      </c>
      <c r="C4921" t="inlineStr">
        <is>
          <t>Arcos</t>
        </is>
      </c>
      <c r="D4921" s="551" t="n">
        <v>45717</v>
      </c>
      <c r="E4921" t="n">
        <v>21062</v>
      </c>
      <c r="F4921" t="inlineStr">
        <is>
          <t xml:space="preserve">ACETO BALSAM DI MODENA DISALERNO 500ML </t>
        </is>
      </c>
      <c r="G4921" t="n">
        <v>1997</v>
      </c>
      <c r="H4921" t="n">
        <v>5</v>
      </c>
      <c r="I4921" t="inlineStr">
        <is>
          <t>GR</t>
        </is>
      </c>
      <c r="J4921" t="inlineStr">
        <is>
          <t>ALIMENTOS</t>
        </is>
      </c>
      <c r="K4921" t="inlineStr">
        <is>
          <t>02/2025</t>
        </is>
      </c>
      <c r="L4921" t="n">
        <v>14.98</v>
      </c>
      <c r="M4921" s="551" t="n">
        <v>45699</v>
      </c>
      <c r="N4921" t="n">
        <v>14.98</v>
      </c>
      <c r="O4921" t="n">
        <v>14.9</v>
      </c>
      <c r="P4921" t="n">
        <v>74.90000000000001</v>
      </c>
    </row>
    <row r="4922">
      <c r="A4922" t="n">
        <v>21031</v>
      </c>
      <c r="B4922" t="n">
        <v>122</v>
      </c>
      <c r="C4922" t="inlineStr">
        <is>
          <t>Arcos</t>
        </is>
      </c>
      <c r="D4922" s="551" t="n">
        <v>45717</v>
      </c>
      <c r="E4922" t="n">
        <v>20419</v>
      </c>
      <c r="F4922" t="inlineStr">
        <is>
          <t>COUSCOUS MARROQUINO DIVELLA C/500G</t>
        </is>
      </c>
      <c r="G4922" t="n">
        <v>2187</v>
      </c>
      <c r="H4922" t="n">
        <v>4</v>
      </c>
      <c r="I4922" t="inlineStr">
        <is>
          <t>PC</t>
        </is>
      </c>
      <c r="J4922" t="inlineStr">
        <is>
          <t>ALIMENTOS</t>
        </is>
      </c>
      <c r="K4922" t="inlineStr">
        <is>
          <t>02/2025</t>
        </is>
      </c>
      <c r="L4922" t="n">
        <v>0</v>
      </c>
      <c r="M4922" s="551" t="n">
        <v>45433</v>
      </c>
      <c r="N4922" t="n">
        <v>18.55</v>
      </c>
      <c r="O4922" t="n">
        <v>17.25</v>
      </c>
      <c r="P4922" t="n">
        <v>74.2</v>
      </c>
    </row>
    <row r="4923">
      <c r="A4923" t="n">
        <v>20933</v>
      </c>
      <c r="B4923" t="n">
        <v>122</v>
      </c>
      <c r="C4923" t="inlineStr">
        <is>
          <t>Arcos</t>
        </is>
      </c>
      <c r="D4923" s="551" t="n">
        <v>45717</v>
      </c>
      <c r="E4923" t="n">
        <v>18146</v>
      </c>
      <c r="F4923" t="inlineStr">
        <is>
          <t>WHISKY CHIVAS REGAL 12 ANOS 1L</t>
        </is>
      </c>
      <c r="G4923" t="n">
        <v>3471</v>
      </c>
      <c r="H4923" t="n">
        <v>0.64</v>
      </c>
      <c r="I4923" t="inlineStr">
        <is>
          <t>GR</t>
        </is>
      </c>
      <c r="J4923" t="inlineStr">
        <is>
          <t>BEBIDAS</t>
        </is>
      </c>
      <c r="K4923" t="inlineStr">
        <is>
          <t>02/2025</t>
        </is>
      </c>
      <c r="L4923" t="n">
        <v>0</v>
      </c>
      <c r="M4923" s="551" t="n">
        <v>45608</v>
      </c>
      <c r="N4923" t="n">
        <v>111.09</v>
      </c>
      <c r="O4923" t="n">
        <v>113.9</v>
      </c>
      <c r="P4923" t="n">
        <v>71.09999999999999</v>
      </c>
    </row>
    <row r="4924">
      <c r="A4924" t="n">
        <v>20928</v>
      </c>
      <c r="B4924" t="n">
        <v>122</v>
      </c>
      <c r="C4924" t="inlineStr">
        <is>
          <t>Arcos</t>
        </is>
      </c>
      <c r="D4924" s="551" t="n">
        <v>45717</v>
      </c>
      <c r="E4924" t="n">
        <v>18184</v>
      </c>
      <c r="F4924" t="inlineStr">
        <is>
          <t>VODKA CIROC DE RED BERRY 750ML</t>
        </is>
      </c>
      <c r="G4924" t="n">
        <v>3439</v>
      </c>
      <c r="H4924" t="n">
        <v>0.89</v>
      </c>
      <c r="I4924" t="inlineStr">
        <is>
          <t>GR</t>
        </is>
      </c>
      <c r="J4924" t="inlineStr">
        <is>
          <t>BEBIDAS</t>
        </is>
      </c>
      <c r="K4924" t="inlineStr">
        <is>
          <t>02/2025</t>
        </is>
      </c>
      <c r="L4924" t="n">
        <v>0</v>
      </c>
      <c r="M4924" s="551" t="n">
        <v>-693593</v>
      </c>
      <c r="N4924" t="n">
        <v>0</v>
      </c>
      <c r="O4924" t="n">
        <v>162.9</v>
      </c>
      <c r="P4924" t="n">
        <v>70.95999999999999</v>
      </c>
    </row>
    <row r="4925">
      <c r="A4925" t="n">
        <v>21027</v>
      </c>
      <c r="B4925" t="n">
        <v>122</v>
      </c>
      <c r="C4925" t="inlineStr">
        <is>
          <t>Arcos</t>
        </is>
      </c>
      <c r="D4925" s="551" t="n">
        <v>45717</v>
      </c>
      <c r="E4925" t="n">
        <v>19965</v>
      </c>
      <c r="F4925" t="inlineStr">
        <is>
          <t>MOSTARDA AMARELA HEINZ C/255G UN</t>
        </is>
      </c>
      <c r="G4925" t="n">
        <v>2356</v>
      </c>
      <c r="H4925" t="n">
        <v>5</v>
      </c>
      <c r="I4925" t="inlineStr">
        <is>
          <t>UN</t>
        </is>
      </c>
      <c r="J4925" t="inlineStr">
        <is>
          <t>ALIMENTOS</t>
        </is>
      </c>
      <c r="K4925" t="inlineStr">
        <is>
          <t>02/2025</t>
        </is>
      </c>
      <c r="L4925" t="n">
        <v>14.1</v>
      </c>
      <c r="M4925" s="551" t="n">
        <v>45693</v>
      </c>
      <c r="N4925" t="n">
        <v>14.1</v>
      </c>
      <c r="O4925" t="n">
        <v>14.09</v>
      </c>
      <c r="P4925" t="n">
        <v>70.5</v>
      </c>
    </row>
    <row r="4926">
      <c r="A4926" t="n">
        <v>21058</v>
      </c>
      <c r="B4926" t="n">
        <v>122</v>
      </c>
      <c r="C4926" t="inlineStr">
        <is>
          <t>Arcos</t>
        </is>
      </c>
      <c r="D4926" s="551" t="n">
        <v>45717</v>
      </c>
      <c r="E4926" t="n">
        <v>20908</v>
      </c>
      <c r="F4926" t="inlineStr">
        <is>
          <t>CHOCOLATE GOTAS MEIO AMARGO COBERTURA SICAO C/2,05KG</t>
        </is>
      </c>
      <c r="G4926" t="n">
        <v>2035</v>
      </c>
      <c r="H4926" t="n">
        <v>1</v>
      </c>
      <c r="I4926" t="inlineStr">
        <is>
          <t>PC</t>
        </is>
      </c>
      <c r="J4926" t="inlineStr">
        <is>
          <t>ALIMENTOS</t>
        </is>
      </c>
      <c r="K4926" t="inlineStr">
        <is>
          <t>02/2025</t>
        </is>
      </c>
      <c r="L4926" t="n">
        <v>0</v>
      </c>
      <c r="M4926" s="551" t="n">
        <v>45677</v>
      </c>
      <c r="N4926" t="n">
        <v>70.09999999999999</v>
      </c>
      <c r="O4926" t="n">
        <v>47.94</v>
      </c>
      <c r="P4926" t="n">
        <v>70.09999999999999</v>
      </c>
    </row>
    <row r="4927">
      <c r="A4927" t="n">
        <v>20848</v>
      </c>
      <c r="B4927" t="n">
        <v>122</v>
      </c>
      <c r="C4927" t="inlineStr">
        <is>
          <t>Arcos</t>
        </is>
      </c>
      <c r="D4927" s="551" t="n">
        <v>45717</v>
      </c>
      <c r="E4927" t="n">
        <v>25217</v>
      </c>
      <c r="F4927" t="inlineStr">
        <is>
          <t>PASTA DE PIMENTA COREANA C/500G</t>
        </is>
      </c>
      <c r="G4927" t="n">
        <v>5950</v>
      </c>
      <c r="H4927" t="n">
        <v>1</v>
      </c>
      <c r="I4927" t="inlineStr">
        <is>
          <t>PT</t>
        </is>
      </c>
      <c r="J4927" t="inlineStr">
        <is>
          <t>ALIMENTOS</t>
        </is>
      </c>
      <c r="K4927" t="inlineStr">
        <is>
          <t>02/2025</t>
        </is>
      </c>
      <c r="L4927" t="n">
        <v>0</v>
      </c>
      <c r="M4927" s="551" t="n">
        <v>-693593</v>
      </c>
      <c r="N4927" t="n">
        <v>0</v>
      </c>
      <c r="O4927" t="n">
        <v>69.90000000000001</v>
      </c>
      <c r="P4927" t="n">
        <v>69.90000000000001</v>
      </c>
    </row>
    <row r="4928">
      <c r="A4928" t="n">
        <v>20924</v>
      </c>
      <c r="B4928" t="n">
        <v>122</v>
      </c>
      <c r="C4928" t="inlineStr">
        <is>
          <t>Arcos</t>
        </is>
      </c>
      <c r="D4928" s="551" t="n">
        <v>45717</v>
      </c>
      <c r="E4928" t="n">
        <v>18176</v>
      </c>
      <c r="F4928" t="inlineStr">
        <is>
          <t>VODKA KETEL ONE PEACH &amp; ORANGE 750ML</t>
        </is>
      </c>
      <c r="G4928" t="n">
        <v>3446</v>
      </c>
      <c r="H4928" t="n">
        <v>1</v>
      </c>
      <c r="I4928" t="inlineStr">
        <is>
          <t>GR</t>
        </is>
      </c>
      <c r="J4928" t="inlineStr">
        <is>
          <t>BEBIDAS</t>
        </is>
      </c>
      <c r="K4928" t="inlineStr">
        <is>
          <t>02/2025</t>
        </is>
      </c>
      <c r="L4928" t="n">
        <v>0</v>
      </c>
      <c r="M4928" s="551" t="n">
        <v>-693593</v>
      </c>
      <c r="N4928" t="n">
        <v>0</v>
      </c>
      <c r="O4928" t="n">
        <v>0</v>
      </c>
      <c r="P4928" t="n">
        <v>69</v>
      </c>
    </row>
    <row r="4929">
      <c r="A4929" t="n">
        <v>21046</v>
      </c>
      <c r="B4929" t="n">
        <v>122</v>
      </c>
      <c r="C4929" t="inlineStr">
        <is>
          <t>Arcos</t>
        </is>
      </c>
      <c r="D4929" s="551" t="n">
        <v>45717</v>
      </c>
      <c r="E4929" t="n">
        <v>21079</v>
      </c>
      <c r="F4929" t="inlineStr">
        <is>
          <t>ADOCANTE SUCRALOSE SACHE LINEA 500X6GR</t>
        </is>
      </c>
      <c r="G4929" t="n">
        <v>1991</v>
      </c>
      <c r="H4929" t="n">
        <v>2</v>
      </c>
      <c r="I4929" t="inlineStr">
        <is>
          <t>UN</t>
        </is>
      </c>
      <c r="J4929" t="inlineStr">
        <is>
          <t>ALIMENTOS</t>
        </is>
      </c>
      <c r="K4929" t="inlineStr">
        <is>
          <t>02/2025</t>
        </is>
      </c>
      <c r="L4929" t="n">
        <v>33.13</v>
      </c>
      <c r="M4929" s="551" t="n">
        <v>45706</v>
      </c>
      <c r="N4929" t="n">
        <v>33.13</v>
      </c>
      <c r="O4929" t="n">
        <v>33.13</v>
      </c>
      <c r="P4929" t="n">
        <v>66.26000000000001</v>
      </c>
    </row>
    <row r="4930">
      <c r="A4930" t="n">
        <v>21025</v>
      </c>
      <c r="B4930" t="n">
        <v>122</v>
      </c>
      <c r="C4930" t="inlineStr">
        <is>
          <t>Arcos</t>
        </is>
      </c>
      <c r="D4930" s="551" t="n">
        <v>45717</v>
      </c>
      <c r="E4930" t="n">
        <v>20892</v>
      </c>
      <c r="F4930" t="inlineStr">
        <is>
          <t>GELATINA S/ SABOR EM FOLHA INCOLOR OETKER 10G</t>
        </is>
      </c>
      <c r="G4930" t="n">
        <v>2039</v>
      </c>
      <c r="H4930" t="n">
        <v>5</v>
      </c>
      <c r="I4930" t="inlineStr">
        <is>
          <t>UN</t>
        </is>
      </c>
      <c r="J4930" t="inlineStr">
        <is>
          <t>ALIMENTOS</t>
        </is>
      </c>
      <c r="K4930" t="inlineStr">
        <is>
          <t>02/2025</t>
        </is>
      </c>
      <c r="L4930" t="n">
        <v>13.24</v>
      </c>
      <c r="M4930" s="551" t="n">
        <v>45706</v>
      </c>
      <c r="N4930" t="n">
        <v>13.3</v>
      </c>
      <c r="O4930" t="n">
        <v>13.3</v>
      </c>
      <c r="P4930" t="n">
        <v>66.2</v>
      </c>
    </row>
    <row r="4931">
      <c r="A4931" t="n">
        <v>21040</v>
      </c>
      <c r="B4931" t="n">
        <v>122</v>
      </c>
      <c r="C4931" t="inlineStr">
        <is>
          <t>Arcos</t>
        </is>
      </c>
      <c r="D4931" s="551" t="n">
        <v>45717</v>
      </c>
      <c r="E4931" t="n">
        <v>21060</v>
      </c>
      <c r="F4931" t="inlineStr">
        <is>
          <t>AZEITE DE DENDE CEPERA 900ML UN</t>
        </is>
      </c>
      <c r="G4931" t="n">
        <v>1998</v>
      </c>
      <c r="H4931" t="n">
        <v>3</v>
      </c>
      <c r="I4931" t="inlineStr">
        <is>
          <t>UN</t>
        </is>
      </c>
      <c r="J4931" t="inlineStr">
        <is>
          <t>ALIMENTOS</t>
        </is>
      </c>
      <c r="K4931" t="inlineStr">
        <is>
          <t>02/2025</t>
        </is>
      </c>
      <c r="L4931" t="n">
        <v>0</v>
      </c>
      <c r="M4931" s="551" t="n">
        <v>-693593</v>
      </c>
      <c r="N4931" t="n">
        <v>0</v>
      </c>
      <c r="O4931" t="n">
        <v>21.9</v>
      </c>
      <c r="P4931" t="n">
        <v>65.97</v>
      </c>
    </row>
    <row r="4932">
      <c r="A4932" t="n">
        <v>21050</v>
      </c>
      <c r="B4932" t="n">
        <v>122</v>
      </c>
      <c r="C4932" t="inlineStr">
        <is>
          <t>Arcos</t>
        </is>
      </c>
      <c r="D4932" s="551" t="n">
        <v>45717</v>
      </c>
      <c r="E4932" t="n">
        <v>23548</v>
      </c>
      <c r="F4932" t="inlineStr">
        <is>
          <t>CANELA EM PAU KG</t>
        </is>
      </c>
      <c r="G4932" t="n">
        <v>2321</v>
      </c>
      <c r="H4932" t="n">
        <v>1.5</v>
      </c>
      <c r="I4932" t="inlineStr">
        <is>
          <t>KG</t>
        </is>
      </c>
      <c r="J4932" t="inlineStr">
        <is>
          <t>ALIMENTOS</t>
        </is>
      </c>
      <c r="K4932" t="inlineStr">
        <is>
          <t>02/2025</t>
        </is>
      </c>
      <c r="L4932" t="n">
        <v>43.9</v>
      </c>
      <c r="M4932" s="551" t="n">
        <v>45699</v>
      </c>
      <c r="N4932" t="n">
        <v>0</v>
      </c>
      <c r="O4932" t="n">
        <v>61.9</v>
      </c>
      <c r="P4932" t="n">
        <v>65.84999999999999</v>
      </c>
    </row>
    <row r="4933">
      <c r="A4933" t="n">
        <v>20936</v>
      </c>
      <c r="B4933" t="n">
        <v>122</v>
      </c>
      <c r="C4933" t="inlineStr">
        <is>
          <t>Arcos</t>
        </is>
      </c>
      <c r="D4933" s="551" t="n">
        <v>45717</v>
      </c>
      <c r="E4933" t="n">
        <v>18180</v>
      </c>
      <c r="F4933" t="inlineStr">
        <is>
          <t>VODKA GREY GOOSE NATURAL 750ML</t>
        </is>
      </c>
      <c r="G4933" t="n">
        <v>3442</v>
      </c>
      <c r="H4933" t="n">
        <v>0.59</v>
      </c>
      <c r="I4933" t="inlineStr">
        <is>
          <t>GR</t>
        </is>
      </c>
      <c r="J4933" t="inlineStr">
        <is>
          <t>BEBIDAS</t>
        </is>
      </c>
      <c r="K4933" t="inlineStr">
        <is>
          <t>02/2025</t>
        </is>
      </c>
      <c r="L4933" t="n">
        <v>0</v>
      </c>
      <c r="M4933" s="551" t="n">
        <v>-693593</v>
      </c>
      <c r="N4933" t="n">
        <v>0</v>
      </c>
      <c r="O4933" t="n">
        <v>109.9</v>
      </c>
      <c r="P4933" t="n">
        <v>64.90000000000001</v>
      </c>
    </row>
    <row r="4934">
      <c r="A4934" t="n">
        <v>20897</v>
      </c>
      <c r="B4934" t="n">
        <v>122</v>
      </c>
      <c r="C4934" t="inlineStr">
        <is>
          <t>Arcos</t>
        </is>
      </c>
      <c r="D4934" s="551" t="n">
        <v>45717</v>
      </c>
      <c r="E4934" t="n">
        <v>18552</v>
      </c>
      <c r="F4934" t="inlineStr">
        <is>
          <t>APERITIVO ABSINTO HABITUE 720ML</t>
        </is>
      </c>
      <c r="G4934" t="n">
        <v>3128</v>
      </c>
      <c r="H4934" t="n">
        <v>2.15</v>
      </c>
      <c r="I4934" t="inlineStr">
        <is>
          <t>GR</t>
        </is>
      </c>
      <c r="J4934" t="inlineStr">
        <is>
          <t>BEBIDAS</t>
        </is>
      </c>
      <c r="K4934" t="inlineStr">
        <is>
          <t>02/2025</t>
        </is>
      </c>
      <c r="L4934" t="n">
        <v>0</v>
      </c>
      <c r="M4934" s="551" t="n">
        <v>-693593</v>
      </c>
      <c r="N4934" t="n">
        <v>0</v>
      </c>
      <c r="O4934" t="n">
        <v>0</v>
      </c>
      <c r="P4934" t="n">
        <v>62.55</v>
      </c>
    </row>
    <row r="4935">
      <c r="A4935" t="n">
        <v>20988</v>
      </c>
      <c r="B4935" t="n">
        <v>122</v>
      </c>
      <c r="C4935" t="inlineStr">
        <is>
          <t>Arcos</t>
        </is>
      </c>
      <c r="D4935" s="551" t="n">
        <v>45717</v>
      </c>
      <c r="E4935" t="n">
        <v>19907</v>
      </c>
      <c r="F4935" t="inlineStr">
        <is>
          <t>SAL REFINADO CISNE 1KG</t>
        </is>
      </c>
      <c r="G4935" t="n">
        <v>2381</v>
      </c>
      <c r="H4935" t="n">
        <v>20</v>
      </c>
      <c r="I4935" t="inlineStr">
        <is>
          <t>UN</t>
        </is>
      </c>
      <c r="J4935" t="inlineStr">
        <is>
          <t>ALIMENTOS</t>
        </is>
      </c>
      <c r="K4935" t="inlineStr">
        <is>
          <t>02/2025</t>
        </is>
      </c>
      <c r="L4935" t="n">
        <v>0</v>
      </c>
      <c r="M4935" s="551" t="n">
        <v>45686</v>
      </c>
      <c r="N4935" t="n">
        <v>3.01</v>
      </c>
      <c r="O4935" t="n">
        <v>3.04</v>
      </c>
      <c r="P4935" t="n">
        <v>60.2</v>
      </c>
    </row>
    <row r="4936">
      <c r="A4936" t="n">
        <v>20923</v>
      </c>
      <c r="B4936" t="n">
        <v>122</v>
      </c>
      <c r="C4936" t="inlineStr">
        <is>
          <t>Arcos</t>
        </is>
      </c>
      <c r="D4936" s="551" t="n">
        <v>45717</v>
      </c>
      <c r="E4936" t="n">
        <v>18178</v>
      </c>
      <c r="F4936" t="inlineStr">
        <is>
          <t>VODKA KETEL ONE CUCUMBER &amp; MINT 750ML</t>
        </is>
      </c>
      <c r="G4936" t="n">
        <v>3444</v>
      </c>
      <c r="H4936" t="n">
        <v>1</v>
      </c>
      <c r="I4936" t="inlineStr">
        <is>
          <t>GR</t>
        </is>
      </c>
      <c r="J4936" t="inlineStr">
        <is>
          <t>BEBIDAS</t>
        </is>
      </c>
      <c r="K4936" t="inlineStr">
        <is>
          <t>02/2025</t>
        </is>
      </c>
      <c r="L4936" t="n">
        <v>0</v>
      </c>
      <c r="M4936" s="551" t="n">
        <v>-693593</v>
      </c>
      <c r="N4936" t="n">
        <v>0</v>
      </c>
      <c r="O4936" t="n">
        <v>59.9</v>
      </c>
      <c r="P4936" t="n">
        <v>59.9</v>
      </c>
    </row>
    <row r="4937">
      <c r="A4937" t="n">
        <v>21013</v>
      </c>
      <c r="B4937" t="n">
        <v>122</v>
      </c>
      <c r="C4937" t="inlineStr">
        <is>
          <t>Arcos</t>
        </is>
      </c>
      <c r="D4937" s="551" t="n">
        <v>45717</v>
      </c>
      <c r="E4937" t="n">
        <v>24089</v>
      </c>
      <c r="F4937" t="inlineStr">
        <is>
          <t>BICARBONATO DE SODIO KG</t>
        </is>
      </c>
      <c r="G4937" t="n">
        <v>2316</v>
      </c>
      <c r="H4937" t="n">
        <v>7</v>
      </c>
      <c r="I4937" t="inlineStr">
        <is>
          <t>KG</t>
        </is>
      </c>
      <c r="J4937" t="inlineStr">
        <is>
          <t>ALIMENTOS</t>
        </is>
      </c>
      <c r="K4937" t="inlineStr">
        <is>
          <t>02/2025</t>
        </is>
      </c>
      <c r="L4937" t="n">
        <v>0</v>
      </c>
      <c r="M4937" s="551" t="n">
        <v>45531</v>
      </c>
      <c r="N4937" t="n">
        <v>8.5</v>
      </c>
      <c r="O4937" t="n">
        <v>8.5</v>
      </c>
      <c r="P4937" t="n">
        <v>59.5</v>
      </c>
    </row>
    <row r="4938">
      <c r="A4938" t="n">
        <v>20941</v>
      </c>
      <c r="B4938" t="n">
        <v>122</v>
      </c>
      <c r="C4938" t="inlineStr">
        <is>
          <t>Arcos</t>
        </is>
      </c>
      <c r="D4938" s="551" t="n">
        <v>45717</v>
      </c>
      <c r="E4938" t="n">
        <v>18107</v>
      </c>
      <c r="F4938" t="inlineStr">
        <is>
          <t>WHISKY JURA SINGLE MALT 10 ANOS 700ML</t>
        </is>
      </c>
      <c r="G4938" t="n">
        <v>3504</v>
      </c>
      <c r="H4938" t="n">
        <v>0.33</v>
      </c>
      <c r="I4938" t="inlineStr">
        <is>
          <t>GR</t>
        </is>
      </c>
      <c r="J4938" t="inlineStr">
        <is>
          <t>BEBIDAS</t>
        </is>
      </c>
      <c r="K4938" t="inlineStr">
        <is>
          <t>02/2025</t>
        </is>
      </c>
      <c r="L4938" t="n">
        <v>0</v>
      </c>
      <c r="M4938" s="551" t="n">
        <v>-693593</v>
      </c>
      <c r="N4938" t="n">
        <v>0</v>
      </c>
      <c r="O4938" t="n">
        <v>0</v>
      </c>
      <c r="P4938" t="n">
        <v>58.37</v>
      </c>
    </row>
    <row r="4939">
      <c r="A4939" t="n">
        <v>21017</v>
      </c>
      <c r="B4939" t="n">
        <v>122</v>
      </c>
      <c r="C4939" t="inlineStr">
        <is>
          <t>Arcos</t>
        </is>
      </c>
      <c r="D4939" s="551" t="n">
        <v>45717</v>
      </c>
      <c r="E4939" t="n">
        <v>20022</v>
      </c>
      <c r="F4939" t="inlineStr">
        <is>
          <t>FERMENTO QUIMICO ROYAL 250G</t>
        </is>
      </c>
      <c r="G4939" t="n">
        <v>2340</v>
      </c>
      <c r="H4939" t="n">
        <v>6</v>
      </c>
      <c r="I4939" t="inlineStr">
        <is>
          <t>UN</t>
        </is>
      </c>
      <c r="J4939" t="inlineStr">
        <is>
          <t>ALIMENTOS</t>
        </is>
      </c>
      <c r="K4939" t="inlineStr">
        <is>
          <t>02/2025</t>
        </is>
      </c>
      <c r="L4939" t="n">
        <v>9.5</v>
      </c>
      <c r="M4939" s="551" t="n">
        <v>45706</v>
      </c>
      <c r="N4939" t="n">
        <v>9.49</v>
      </c>
      <c r="O4939" t="n">
        <v>9.289999999999999</v>
      </c>
      <c r="P4939" t="n">
        <v>57</v>
      </c>
    </row>
    <row r="4940">
      <c r="A4940" t="n">
        <v>21185</v>
      </c>
      <c r="B4940" t="n">
        <v>122</v>
      </c>
      <c r="C4940" t="inlineStr">
        <is>
          <t>Arcos</t>
        </is>
      </c>
      <c r="D4940" s="551" t="n">
        <v>45717</v>
      </c>
      <c r="E4940" t="n">
        <v>19381</v>
      </c>
      <c r="F4940" t="inlineStr">
        <is>
          <t>QUEIJO BOURSIN NATURAL C/1KG</t>
        </is>
      </c>
      <c r="G4940" t="n">
        <v>2763</v>
      </c>
      <c r="H4940" t="n">
        <v>0.7</v>
      </c>
      <c r="I4940" t="inlineStr">
        <is>
          <t>PT</t>
        </is>
      </c>
      <c r="J4940" t="inlineStr">
        <is>
          <t>ALIMENTOS</t>
        </is>
      </c>
      <c r="K4940" t="inlineStr">
        <is>
          <t>02/2025</t>
        </is>
      </c>
      <c r="L4940" t="n">
        <v>0</v>
      </c>
      <c r="M4940" s="551" t="n">
        <v>45678</v>
      </c>
      <c r="N4940" t="n">
        <v>78.90000000000001</v>
      </c>
      <c r="O4940" t="n">
        <v>78.90000000000001</v>
      </c>
      <c r="P4940" t="n">
        <v>55.23</v>
      </c>
    </row>
    <row r="4941">
      <c r="A4941" t="n">
        <v>20903</v>
      </c>
      <c r="B4941" t="n">
        <v>122</v>
      </c>
      <c r="C4941" t="inlineStr">
        <is>
          <t>Arcos</t>
        </is>
      </c>
      <c r="D4941" s="551" t="n">
        <v>45717</v>
      </c>
      <c r="E4941" t="n">
        <v>18210</v>
      </c>
      <c r="F4941" t="inlineStr">
        <is>
          <t>VERMOUTH MARTINI ROSATO 995ML</t>
        </is>
      </c>
      <c r="G4941" t="n">
        <v>3417</v>
      </c>
      <c r="H4941" t="n">
        <v>2</v>
      </c>
      <c r="I4941" t="inlineStr">
        <is>
          <t>UN</t>
        </is>
      </c>
      <c r="J4941" t="inlineStr">
        <is>
          <t>BEBIDAS</t>
        </is>
      </c>
      <c r="K4941" t="inlineStr">
        <is>
          <t>02/2025</t>
        </is>
      </c>
      <c r="L4941" t="n">
        <v>0</v>
      </c>
      <c r="M4941" s="551" t="n">
        <v>-693593</v>
      </c>
      <c r="N4941" t="n">
        <v>0</v>
      </c>
      <c r="O4941" t="n">
        <v>0</v>
      </c>
      <c r="P4941" t="n">
        <v>54.3</v>
      </c>
    </row>
    <row r="4942">
      <c r="A4942" t="n">
        <v>21056</v>
      </c>
      <c r="B4942" t="n">
        <v>122</v>
      </c>
      <c r="C4942" t="inlineStr">
        <is>
          <t>Arcos</t>
        </is>
      </c>
      <c r="D4942" s="551" t="n">
        <v>45717</v>
      </c>
      <c r="E4942" t="n">
        <v>20724</v>
      </c>
      <c r="F4942" t="inlineStr">
        <is>
          <t>AZEITONA VERDE GORDAL 80/90 DI SALERNO C/2KG</t>
        </is>
      </c>
      <c r="G4942" t="n">
        <v>2094</v>
      </c>
      <c r="H4942" t="n">
        <v>1</v>
      </c>
      <c r="I4942" t="inlineStr">
        <is>
          <t>BD</t>
        </is>
      </c>
      <c r="J4942" t="inlineStr">
        <is>
          <t>ALIMENTOS</t>
        </is>
      </c>
      <c r="K4942" t="inlineStr">
        <is>
          <t>02/2025</t>
        </is>
      </c>
      <c r="L4942" t="n">
        <v>0</v>
      </c>
      <c r="M4942" s="551" t="n">
        <v>45629</v>
      </c>
      <c r="N4942" t="n">
        <v>52.74</v>
      </c>
      <c r="O4942" t="n">
        <v>89.98999999999999</v>
      </c>
      <c r="P4942" t="n">
        <v>52.74</v>
      </c>
    </row>
    <row r="4943">
      <c r="A4943" t="n">
        <v>20947</v>
      </c>
      <c r="B4943" t="n">
        <v>122</v>
      </c>
      <c r="C4943" t="inlineStr">
        <is>
          <t>Arcos</t>
        </is>
      </c>
      <c r="D4943" s="551" t="n">
        <v>45717</v>
      </c>
      <c r="E4943" t="n">
        <v>18160</v>
      </c>
      <c r="F4943" t="inlineStr">
        <is>
          <t>WHISKY BALLANTINES 17 ANOS 750ML</t>
        </is>
      </c>
      <c r="G4943" t="n">
        <v>3460</v>
      </c>
      <c r="H4943" t="n">
        <v>0.27</v>
      </c>
      <c r="I4943" t="inlineStr">
        <is>
          <t>GR</t>
        </is>
      </c>
      <c r="J4943" t="inlineStr">
        <is>
          <t>BEBIDAS</t>
        </is>
      </c>
      <c r="K4943" t="inlineStr">
        <is>
          <t>02/2025</t>
        </is>
      </c>
      <c r="L4943" t="n">
        <v>0</v>
      </c>
      <c r="M4943" s="551" t="n">
        <v>-693593</v>
      </c>
      <c r="N4943" t="n">
        <v>0</v>
      </c>
      <c r="O4943" t="n">
        <v>0</v>
      </c>
      <c r="P4943" t="n">
        <v>52.55</v>
      </c>
    </row>
    <row r="4944">
      <c r="A4944" t="n">
        <v>20937</v>
      </c>
      <c r="B4944" t="n">
        <v>122</v>
      </c>
      <c r="C4944" t="inlineStr">
        <is>
          <t>Arcos</t>
        </is>
      </c>
      <c r="D4944" s="551" t="n">
        <v>45717</v>
      </c>
      <c r="E4944" t="n">
        <v>18284</v>
      </c>
      <c r="F4944" t="inlineStr">
        <is>
          <t>LICOR JEAN DE DIJON CREME DE CASSIS 700ML</t>
        </is>
      </c>
      <c r="G4944" t="n">
        <v>3344</v>
      </c>
      <c r="H4944" t="n">
        <v>0.49</v>
      </c>
      <c r="I4944" t="inlineStr">
        <is>
          <t>GR</t>
        </is>
      </c>
      <c r="J4944" t="inlineStr">
        <is>
          <t>BEBIDAS</t>
        </is>
      </c>
      <c r="K4944" t="inlineStr">
        <is>
          <t>02/2025</t>
        </is>
      </c>
      <c r="L4944" t="n">
        <v>0</v>
      </c>
      <c r="M4944" s="551" t="n">
        <v>45678</v>
      </c>
      <c r="N4944" t="n">
        <v>102.21</v>
      </c>
      <c r="O4944" t="n">
        <v>100.01</v>
      </c>
      <c r="P4944" t="n">
        <v>50.08</v>
      </c>
    </row>
    <row r="4945">
      <c r="A4945" t="n">
        <v>21036</v>
      </c>
      <c r="B4945" t="n">
        <v>122</v>
      </c>
      <c r="C4945" t="inlineStr">
        <is>
          <t>Arcos</t>
        </is>
      </c>
      <c r="D4945" s="551" t="n">
        <v>45717</v>
      </c>
      <c r="E4945" t="n">
        <v>20332</v>
      </c>
      <c r="F4945" t="inlineStr">
        <is>
          <t>SAGU DE MANDIOCA YOKI C/500G</t>
        </is>
      </c>
      <c r="G4945" t="n">
        <v>2208</v>
      </c>
      <c r="H4945" t="n">
        <v>4</v>
      </c>
      <c r="I4945" t="inlineStr">
        <is>
          <t>PC</t>
        </is>
      </c>
      <c r="J4945" t="inlineStr">
        <is>
          <t>ALIMENTOS</t>
        </is>
      </c>
      <c r="K4945" t="inlineStr">
        <is>
          <t>02/2025</t>
        </is>
      </c>
      <c r="L4945" t="n">
        <v>0</v>
      </c>
      <c r="M4945" s="551" t="n">
        <v>45687</v>
      </c>
      <c r="N4945" t="n">
        <v>12.2</v>
      </c>
      <c r="O4945" t="n">
        <v>11.6</v>
      </c>
      <c r="P4945" t="n">
        <v>48.8</v>
      </c>
    </row>
    <row r="4946">
      <c r="A4946" t="n">
        <v>20948</v>
      </c>
      <c r="B4946" t="n">
        <v>122</v>
      </c>
      <c r="C4946" t="inlineStr">
        <is>
          <t>Arcos</t>
        </is>
      </c>
      <c r="D4946" s="551" t="n">
        <v>45717</v>
      </c>
      <c r="E4946" t="n">
        <v>18145</v>
      </c>
      <c r="F4946" t="inlineStr">
        <is>
          <t>WHISKY CHIVAS REGAL 18 ANOS 750ML</t>
        </is>
      </c>
      <c r="G4946" t="n">
        <v>3472</v>
      </c>
      <c r="H4946" t="n">
        <v>0.13</v>
      </c>
      <c r="I4946" t="inlineStr">
        <is>
          <t>GR</t>
        </is>
      </c>
      <c r="J4946" t="inlineStr">
        <is>
          <t>BEBIDAS</t>
        </is>
      </c>
      <c r="K4946" t="inlineStr">
        <is>
          <t>02/2025</t>
        </is>
      </c>
      <c r="L4946" t="n">
        <v>0</v>
      </c>
      <c r="M4946" s="551" t="n">
        <v>-693593</v>
      </c>
      <c r="N4946" t="n">
        <v>0</v>
      </c>
      <c r="O4946" t="n">
        <v>365.9</v>
      </c>
      <c r="P4946" t="n">
        <v>48.31</v>
      </c>
    </row>
    <row r="4947">
      <c r="A4947" t="n">
        <v>21043</v>
      </c>
      <c r="B4947" t="n">
        <v>122</v>
      </c>
      <c r="C4947" t="inlineStr">
        <is>
          <t>Arcos</t>
        </is>
      </c>
      <c r="D4947" s="551" t="n">
        <v>45717</v>
      </c>
      <c r="E4947" t="n">
        <v>19979</v>
      </c>
      <c r="F4947" t="inlineStr">
        <is>
          <t>MOLHO DE PIMENTA TABASCO RED C/60ML</t>
        </is>
      </c>
      <c r="G4947" t="n">
        <v>2353</v>
      </c>
      <c r="H4947" t="n">
        <v>3</v>
      </c>
      <c r="I4947" t="inlineStr">
        <is>
          <t>FR</t>
        </is>
      </c>
      <c r="J4947" t="inlineStr">
        <is>
          <t>ALIMENTOS</t>
        </is>
      </c>
      <c r="K4947" t="inlineStr">
        <is>
          <t>02/2025</t>
        </is>
      </c>
      <c r="L4947" t="n">
        <v>0</v>
      </c>
      <c r="M4947" s="551" t="n">
        <v>45671</v>
      </c>
      <c r="N4947" t="n">
        <v>15.49</v>
      </c>
      <c r="O4947" t="n">
        <v>14.98</v>
      </c>
      <c r="P4947" t="n">
        <v>46.47</v>
      </c>
    </row>
    <row r="4948">
      <c r="A4948" t="n">
        <v>21062</v>
      </c>
      <c r="B4948" t="n">
        <v>122</v>
      </c>
      <c r="C4948" t="inlineStr">
        <is>
          <t>Arcos</t>
        </is>
      </c>
      <c r="D4948" s="551" t="n">
        <v>45717</v>
      </c>
      <c r="E4948" t="n">
        <v>20007</v>
      </c>
      <c r="F4948" t="inlineStr">
        <is>
          <t>MAIONESE HELLMANNS C/3KG</t>
        </is>
      </c>
      <c r="G4948" t="n">
        <v>2343</v>
      </c>
      <c r="H4948" t="n">
        <v>1</v>
      </c>
      <c r="I4948" t="inlineStr">
        <is>
          <t>BD</t>
        </is>
      </c>
      <c r="J4948" t="inlineStr">
        <is>
          <t>ALIMENTOS</t>
        </is>
      </c>
      <c r="K4948" t="inlineStr">
        <is>
          <t>02/2025</t>
        </is>
      </c>
      <c r="L4948" t="n">
        <v>45.62</v>
      </c>
      <c r="M4948" s="551" t="n">
        <v>45706</v>
      </c>
      <c r="N4948" t="n">
        <v>45.5</v>
      </c>
      <c r="O4948" t="n">
        <v>45.5</v>
      </c>
      <c r="P4948" t="n">
        <v>45.62</v>
      </c>
    </row>
    <row r="4949">
      <c r="A4949" t="n">
        <v>21020</v>
      </c>
      <c r="B4949" t="n">
        <v>122</v>
      </c>
      <c r="C4949" t="inlineStr">
        <is>
          <t>Arcos</t>
        </is>
      </c>
      <c r="D4949" s="551" t="n">
        <v>45717</v>
      </c>
      <c r="E4949" t="n">
        <v>20961</v>
      </c>
      <c r="F4949" t="inlineStr">
        <is>
          <t>VINAGRE DE MACA CASTELO 750ML UN</t>
        </is>
      </c>
      <c r="G4949" t="n">
        <v>2015</v>
      </c>
      <c r="H4949" t="n">
        <v>6</v>
      </c>
      <c r="I4949" t="inlineStr">
        <is>
          <t>UN</t>
        </is>
      </c>
      <c r="J4949" t="inlineStr">
        <is>
          <t>ALIMENTOS</t>
        </is>
      </c>
      <c r="K4949" t="inlineStr">
        <is>
          <t>02/2025</t>
        </is>
      </c>
      <c r="L4949" t="n">
        <v>6.98</v>
      </c>
      <c r="M4949" s="551" t="n">
        <v>45699</v>
      </c>
      <c r="N4949" t="n">
        <v>6.97</v>
      </c>
      <c r="O4949" t="n">
        <v>6.98</v>
      </c>
      <c r="P4949" t="n">
        <v>41.88</v>
      </c>
    </row>
    <row r="4950">
      <c r="A4950" t="n">
        <v>21015</v>
      </c>
      <c r="B4950" t="n">
        <v>122</v>
      </c>
      <c r="C4950" t="inlineStr">
        <is>
          <t>Arcos</t>
        </is>
      </c>
      <c r="D4950" s="551" t="n">
        <v>45717</v>
      </c>
      <c r="E4950" t="n">
        <v>20202</v>
      </c>
      <c r="F4950" t="inlineStr">
        <is>
          <t>VINAGRE DE ARROZ CASTELO 750ML UN</t>
        </is>
      </c>
      <c r="G4950" t="n">
        <v>2255</v>
      </c>
      <c r="H4950" t="n">
        <v>7</v>
      </c>
      <c r="I4950" t="inlineStr">
        <is>
          <t>UN</t>
        </is>
      </c>
      <c r="J4950" t="inlineStr">
        <is>
          <t>ALIMENTOS</t>
        </is>
      </c>
      <c r="K4950" t="inlineStr">
        <is>
          <t>02/2025</t>
        </is>
      </c>
      <c r="L4950" t="n">
        <v>5.79</v>
      </c>
      <c r="M4950" s="551" t="n">
        <v>45706</v>
      </c>
      <c r="N4950" t="n">
        <v>5.78</v>
      </c>
      <c r="O4950" t="n">
        <v>5.78</v>
      </c>
      <c r="P4950" t="n">
        <v>40.53</v>
      </c>
    </row>
    <row r="4951">
      <c r="A4951" t="n">
        <v>20998</v>
      </c>
      <c r="B4951" t="n">
        <v>122</v>
      </c>
      <c r="C4951" t="inlineStr">
        <is>
          <t>Arcos</t>
        </is>
      </c>
      <c r="D4951" s="551" t="n">
        <v>45717</v>
      </c>
      <c r="E4951" t="n">
        <v>23826</v>
      </c>
      <c r="F4951" t="inlineStr">
        <is>
          <t>BISCOITO DE MAIZENA NESTLE TOSTINES 200G</t>
        </is>
      </c>
      <c r="G4951" t="n">
        <v>2073</v>
      </c>
      <c r="H4951" t="n">
        <v>12</v>
      </c>
      <c r="I4951" t="inlineStr">
        <is>
          <t>PC</t>
        </is>
      </c>
      <c r="J4951" t="inlineStr">
        <is>
          <t>ALIMENTOS</t>
        </is>
      </c>
      <c r="K4951" t="inlineStr">
        <is>
          <t>02/2025</t>
        </is>
      </c>
      <c r="L4951" t="n">
        <v>3.35</v>
      </c>
      <c r="M4951" s="551" t="n">
        <v>45699</v>
      </c>
      <c r="N4951" t="n">
        <v>0</v>
      </c>
      <c r="O4951" t="n">
        <v>3.35</v>
      </c>
      <c r="P4951" t="n">
        <v>40.2</v>
      </c>
    </row>
    <row r="4952">
      <c r="A4952" t="n">
        <v>20935</v>
      </c>
      <c r="B4952" t="n">
        <v>122</v>
      </c>
      <c r="C4952" t="inlineStr">
        <is>
          <t>Arcos</t>
        </is>
      </c>
      <c r="D4952" s="551" t="n">
        <v>45717</v>
      </c>
      <c r="E4952" t="n">
        <v>18357</v>
      </c>
      <c r="F4952" t="inlineStr">
        <is>
          <t>GIN TANQUERAY FLOR DE SEVILLA 700ML</t>
        </is>
      </c>
      <c r="G4952" t="n">
        <v>3279</v>
      </c>
      <c r="H4952" t="n">
        <v>0.6</v>
      </c>
      <c r="I4952" t="inlineStr">
        <is>
          <t>UN</t>
        </is>
      </c>
      <c r="J4952" t="inlineStr">
        <is>
          <t>BEBIDAS</t>
        </is>
      </c>
      <c r="K4952" t="inlineStr">
        <is>
          <t>02/2025</t>
        </is>
      </c>
      <c r="L4952" t="n">
        <v>0</v>
      </c>
      <c r="M4952" s="551" t="n">
        <v>-693593</v>
      </c>
      <c r="N4952" t="n">
        <v>0</v>
      </c>
      <c r="O4952" t="n">
        <v>0</v>
      </c>
      <c r="P4952" t="n">
        <v>39.52</v>
      </c>
    </row>
    <row r="4953">
      <c r="A4953" t="n">
        <v>21205</v>
      </c>
      <c r="B4953" t="n">
        <v>122</v>
      </c>
      <c r="C4953" t="inlineStr">
        <is>
          <t>Arcos</t>
        </is>
      </c>
      <c r="D4953" s="551" t="n">
        <v>45717</v>
      </c>
      <c r="E4953" t="n">
        <v>18702</v>
      </c>
      <c r="F4953" t="inlineStr">
        <is>
          <t>BACON AURORA KG</t>
        </is>
      </c>
      <c r="G4953" t="n">
        <v>3033</v>
      </c>
      <c r="H4953" t="n">
        <v>1.2</v>
      </c>
      <c r="I4953" t="inlineStr">
        <is>
          <t>KG</t>
        </is>
      </c>
      <c r="J4953" t="inlineStr">
        <is>
          <t>ALIMENTOS</t>
        </is>
      </c>
      <c r="K4953" t="inlineStr">
        <is>
          <t>02/2025</t>
        </is>
      </c>
      <c r="L4953" t="n">
        <v>31.9</v>
      </c>
      <c r="M4953" s="551" t="n">
        <v>45691</v>
      </c>
      <c r="N4953" t="n">
        <v>31.9</v>
      </c>
      <c r="O4953" t="n">
        <v>31.9</v>
      </c>
      <c r="P4953" t="n">
        <v>38.28</v>
      </c>
    </row>
    <row r="4954">
      <c r="A4954" t="n">
        <v>21061</v>
      </c>
      <c r="B4954" t="n">
        <v>122</v>
      </c>
      <c r="C4954" t="inlineStr">
        <is>
          <t>Arcos</t>
        </is>
      </c>
      <c r="D4954" s="551" t="n">
        <v>45717</v>
      </c>
      <c r="E4954" t="n">
        <v>25282</v>
      </c>
      <c r="F4954" t="inlineStr">
        <is>
          <t>FRUTOSE CRISTAL KG</t>
        </is>
      </c>
      <c r="G4954" t="n">
        <v>5982</v>
      </c>
      <c r="H4954" t="n">
        <v>1</v>
      </c>
      <c r="I4954" t="inlineStr">
        <is>
          <t>KG</t>
        </is>
      </c>
      <c r="J4954" t="inlineStr">
        <is>
          <t>ALIMENTOS</t>
        </is>
      </c>
      <c r="K4954" t="inlineStr">
        <is>
          <t>02/2025</t>
        </is>
      </c>
      <c r="L4954" t="n">
        <v>0</v>
      </c>
      <c r="M4954" s="551" t="n">
        <v>45639</v>
      </c>
      <c r="N4954" t="n">
        <v>38</v>
      </c>
      <c r="O4954" t="n">
        <v>38</v>
      </c>
      <c r="P4954" t="n">
        <v>38</v>
      </c>
    </row>
    <row r="4955">
      <c r="A4955" t="n">
        <v>20945</v>
      </c>
      <c r="B4955" t="n">
        <v>122</v>
      </c>
      <c r="C4955" t="inlineStr">
        <is>
          <t>Arcos</t>
        </is>
      </c>
      <c r="D4955" s="551" t="n">
        <v>45717</v>
      </c>
      <c r="E4955" t="n">
        <v>18155</v>
      </c>
      <c r="F4955" t="inlineStr">
        <is>
          <t>WHISKY BOURBON WILD TURKEY 101 750ML</t>
        </is>
      </c>
      <c r="G4955" t="n">
        <v>3465</v>
      </c>
      <c r="H4955" t="n">
        <v>0.28</v>
      </c>
      <c r="I4955" t="inlineStr">
        <is>
          <t>GR</t>
        </is>
      </c>
      <c r="J4955" t="inlineStr">
        <is>
          <t>BEBIDAS</t>
        </is>
      </c>
      <c r="K4955" t="inlineStr">
        <is>
          <t>02/2025</t>
        </is>
      </c>
      <c r="L4955" t="n">
        <v>0</v>
      </c>
      <c r="M4955" s="551" t="n">
        <v>-693593</v>
      </c>
      <c r="N4955" t="n">
        <v>0</v>
      </c>
      <c r="O4955" t="n">
        <v>0</v>
      </c>
      <c r="P4955" t="n">
        <v>37.52</v>
      </c>
    </row>
    <row r="4956">
      <c r="A4956" t="n">
        <v>21179</v>
      </c>
      <c r="B4956" t="n">
        <v>122</v>
      </c>
      <c r="C4956" t="inlineStr">
        <is>
          <t>Arcos</t>
        </is>
      </c>
      <c r="D4956" s="551" t="n">
        <v>45717</v>
      </c>
      <c r="E4956" t="n">
        <v>19415</v>
      </c>
      <c r="F4956" t="inlineStr">
        <is>
          <t>MARGARINA COM SAL QUALY 500G UN</t>
        </is>
      </c>
      <c r="G4956" t="n">
        <v>2759</v>
      </c>
      <c r="H4956" t="n">
        <v>5</v>
      </c>
      <c r="I4956" t="inlineStr">
        <is>
          <t>UN</t>
        </is>
      </c>
      <c r="J4956" t="inlineStr">
        <is>
          <t>ALIMENTOS</t>
        </is>
      </c>
      <c r="K4956" t="inlineStr">
        <is>
          <t>02/2025</t>
        </is>
      </c>
      <c r="L4956" t="n">
        <v>7.2</v>
      </c>
      <c r="M4956" s="551" t="n">
        <v>45699</v>
      </c>
      <c r="N4956" t="n">
        <v>0</v>
      </c>
      <c r="O4956" t="n">
        <v>7.25</v>
      </c>
      <c r="P4956" t="n">
        <v>36</v>
      </c>
    </row>
    <row r="4957">
      <c r="A4957" t="n">
        <v>20902</v>
      </c>
      <c r="B4957" t="n">
        <v>122</v>
      </c>
      <c r="C4957" t="inlineStr">
        <is>
          <t>Arcos</t>
        </is>
      </c>
      <c r="D4957" s="551" t="n">
        <v>45717</v>
      </c>
      <c r="E4957" t="n">
        <v>18249</v>
      </c>
      <c r="F4957" t="inlineStr">
        <is>
          <t>SAQUE DOURADO SAGAE 750ML</t>
        </is>
      </c>
      <c r="G4957" t="n">
        <v>3381</v>
      </c>
      <c r="H4957" t="n">
        <v>2</v>
      </c>
      <c r="I4957" t="inlineStr">
        <is>
          <t>UN</t>
        </is>
      </c>
      <c r="J4957" t="inlineStr">
        <is>
          <t>BEBIDAS</t>
        </is>
      </c>
      <c r="K4957" t="inlineStr">
        <is>
          <t>02/2025</t>
        </is>
      </c>
      <c r="L4957" t="n">
        <v>0</v>
      </c>
      <c r="M4957" s="551" t="n">
        <v>-693593</v>
      </c>
      <c r="N4957" t="n">
        <v>0</v>
      </c>
      <c r="O4957" t="n">
        <v>0</v>
      </c>
      <c r="P4957" t="n">
        <v>34.63</v>
      </c>
    </row>
    <row r="4958">
      <c r="A4958" t="n">
        <v>20950</v>
      </c>
      <c r="B4958" t="n">
        <v>122</v>
      </c>
      <c r="C4958" t="inlineStr">
        <is>
          <t>Arcos</t>
        </is>
      </c>
      <c r="D4958" s="551" t="n">
        <v>45717</v>
      </c>
      <c r="E4958" t="n">
        <v>18511</v>
      </c>
      <c r="F4958" t="inlineStr">
        <is>
          <t>APERITIVO PERNOD 1L</t>
        </is>
      </c>
      <c r="G4958" t="n">
        <v>3149</v>
      </c>
      <c r="H4958" t="n">
        <v>0.1</v>
      </c>
      <c r="I4958" t="inlineStr">
        <is>
          <t>UN</t>
        </is>
      </c>
      <c r="J4958" t="inlineStr">
        <is>
          <t>BEBIDAS</t>
        </is>
      </c>
      <c r="K4958" t="inlineStr">
        <is>
          <t>02/2025</t>
        </is>
      </c>
      <c r="L4958" t="n">
        <v>0</v>
      </c>
      <c r="M4958" s="551" t="n">
        <v>-693593</v>
      </c>
      <c r="N4958" t="n">
        <v>0</v>
      </c>
      <c r="O4958" t="n">
        <v>0</v>
      </c>
      <c r="P4958" t="n">
        <v>32.04</v>
      </c>
    </row>
    <row r="4959">
      <c r="A4959" t="n">
        <v>21057</v>
      </c>
      <c r="B4959" t="n">
        <v>122</v>
      </c>
      <c r="C4959" t="inlineStr">
        <is>
          <t>Arcos</t>
        </is>
      </c>
      <c r="D4959" s="551" t="n">
        <v>45717</v>
      </c>
      <c r="E4959" t="n">
        <v>24110</v>
      </c>
      <c r="F4959" t="inlineStr">
        <is>
          <t>CANELA EM PO KG</t>
        </is>
      </c>
      <c r="G4959" t="n">
        <v>2322</v>
      </c>
      <c r="H4959" t="n">
        <v>1</v>
      </c>
      <c r="I4959" t="inlineStr">
        <is>
          <t>KG</t>
        </is>
      </c>
      <c r="J4959" t="inlineStr">
        <is>
          <t>ALIMENTOS</t>
        </is>
      </c>
      <c r="K4959" t="inlineStr">
        <is>
          <t>02/2025</t>
        </is>
      </c>
      <c r="L4959" t="n">
        <v>0</v>
      </c>
      <c r="M4959" s="551" t="n">
        <v>-693593</v>
      </c>
      <c r="N4959" t="n">
        <v>0</v>
      </c>
      <c r="O4959" t="n">
        <v>32</v>
      </c>
      <c r="P4959" t="n">
        <v>32</v>
      </c>
    </row>
    <row r="4960">
      <c r="A4960" t="n">
        <v>21051</v>
      </c>
      <c r="B4960" t="n">
        <v>122</v>
      </c>
      <c r="C4960" t="inlineStr">
        <is>
          <t>Arcos</t>
        </is>
      </c>
      <c r="D4960" s="551" t="n">
        <v>45717</v>
      </c>
      <c r="E4960" t="n">
        <v>21085</v>
      </c>
      <c r="F4960" t="inlineStr">
        <is>
          <t>ACUCAR SACHE UNIAO 5G C/1000</t>
        </is>
      </c>
      <c r="G4960" t="n">
        <v>1989</v>
      </c>
      <c r="H4960" t="n">
        <v>1</v>
      </c>
      <c r="I4960" t="inlineStr">
        <is>
          <t>CX</t>
        </is>
      </c>
      <c r="J4960" t="inlineStr">
        <is>
          <t>ALIMENTOS</t>
        </is>
      </c>
      <c r="K4960" t="inlineStr">
        <is>
          <t>02/2025</t>
        </is>
      </c>
      <c r="L4960" t="n">
        <v>31.52</v>
      </c>
      <c r="M4960" s="551" t="n">
        <v>45706</v>
      </c>
      <c r="N4960" t="n">
        <v>22.36</v>
      </c>
      <c r="O4960" t="n">
        <v>22.36</v>
      </c>
      <c r="P4960" t="n">
        <v>31.52</v>
      </c>
    </row>
    <row r="4961">
      <c r="A4961" t="n">
        <v>20938</v>
      </c>
      <c r="B4961" t="n">
        <v>122</v>
      </c>
      <c r="C4961" t="inlineStr">
        <is>
          <t>Arcos</t>
        </is>
      </c>
      <c r="D4961" s="551" t="n">
        <v>45717</v>
      </c>
      <c r="E4961" t="n">
        <v>18177</v>
      </c>
      <c r="F4961" t="inlineStr">
        <is>
          <t>VODKA KETEL ONE GRAPEFRUIT E ROSE 750ML</t>
        </is>
      </c>
      <c r="G4961" t="n">
        <v>3445</v>
      </c>
      <c r="H4961" t="n">
        <v>0.45</v>
      </c>
      <c r="I4961" t="inlineStr">
        <is>
          <t>GR</t>
        </is>
      </c>
      <c r="J4961" t="inlineStr">
        <is>
          <t>BEBIDAS</t>
        </is>
      </c>
      <c r="K4961" t="inlineStr">
        <is>
          <t>02/2025</t>
        </is>
      </c>
      <c r="L4961" t="n">
        <v>0</v>
      </c>
      <c r="M4961" s="551" t="n">
        <v>-693593</v>
      </c>
      <c r="N4961" t="n">
        <v>0</v>
      </c>
      <c r="O4961" t="n">
        <v>73.51000000000001</v>
      </c>
      <c r="P4961" t="n">
        <v>31.46</v>
      </c>
    </row>
    <row r="4962">
      <c r="A4962" t="n">
        <v>21100</v>
      </c>
      <c r="B4962" t="n">
        <v>122</v>
      </c>
      <c r="C4962" t="inlineStr">
        <is>
          <t>Arcos</t>
        </is>
      </c>
      <c r="D4962" s="551" t="n">
        <v>45717</v>
      </c>
      <c r="E4962" t="n">
        <v>19509</v>
      </c>
      <c r="F4962" t="inlineStr">
        <is>
          <t>ACELGA KG</t>
        </is>
      </c>
      <c r="G4962" t="n">
        <v>2703</v>
      </c>
      <c r="H4962" t="n">
        <v>2.12</v>
      </c>
      <c r="I4962" t="inlineStr">
        <is>
          <t>KG</t>
        </is>
      </c>
      <c r="J4962" t="inlineStr">
        <is>
          <t>ALIMENTOS</t>
        </is>
      </c>
      <c r="K4962" t="inlineStr">
        <is>
          <t>02/2025</t>
        </is>
      </c>
      <c r="L4962" t="n">
        <v>14.75</v>
      </c>
      <c r="M4962" s="551" t="n">
        <v>45706</v>
      </c>
      <c r="N4962" t="n">
        <v>4.5</v>
      </c>
      <c r="O4962" t="n">
        <v>4.5</v>
      </c>
      <c r="P4962" t="n">
        <v>31.27</v>
      </c>
    </row>
    <row r="4963">
      <c r="A4963" t="n">
        <v>20943</v>
      </c>
      <c r="B4963" t="n">
        <v>122</v>
      </c>
      <c r="C4963" t="inlineStr">
        <is>
          <t>Arcos</t>
        </is>
      </c>
      <c r="D4963" s="551" t="n">
        <v>45717</v>
      </c>
      <c r="E4963" t="n">
        <v>18383</v>
      </c>
      <c r="F4963" t="inlineStr">
        <is>
          <t>CONHAQUE BRANDY NAPOLEON COURRIER 700ML</t>
        </is>
      </c>
      <c r="G4963" t="n">
        <v>3256</v>
      </c>
      <c r="H4963" t="n">
        <v>0.3</v>
      </c>
      <c r="I4963" t="inlineStr">
        <is>
          <t>UN</t>
        </is>
      </c>
      <c r="J4963" t="inlineStr">
        <is>
          <t>BEBIDAS</t>
        </is>
      </c>
      <c r="K4963" t="inlineStr">
        <is>
          <t>02/2025</t>
        </is>
      </c>
      <c r="L4963" t="n">
        <v>0</v>
      </c>
      <c r="M4963" s="551" t="n">
        <v>-693593</v>
      </c>
      <c r="N4963" t="n">
        <v>0</v>
      </c>
      <c r="O4963" t="n">
        <v>0</v>
      </c>
      <c r="P4963" t="n">
        <v>31.01</v>
      </c>
    </row>
    <row r="4964">
      <c r="A4964" t="n">
        <v>21065</v>
      </c>
      <c r="B4964" t="n">
        <v>122</v>
      </c>
      <c r="C4964" t="inlineStr">
        <is>
          <t>Arcos</t>
        </is>
      </c>
      <c r="D4964" s="551" t="n">
        <v>45717</v>
      </c>
      <c r="E4964" t="n">
        <v>23492</v>
      </c>
      <c r="F4964" t="inlineStr">
        <is>
          <t>PIMENTA ROSA EM GRAO KG</t>
        </is>
      </c>
      <c r="G4964" t="n">
        <v>2377</v>
      </c>
      <c r="H4964" t="n">
        <v>0.5</v>
      </c>
      <c r="I4964" t="inlineStr">
        <is>
          <t>KG</t>
        </is>
      </c>
      <c r="J4964" t="inlineStr">
        <is>
          <t>ALIMENTOS</t>
        </is>
      </c>
      <c r="K4964" t="inlineStr">
        <is>
          <t>02/2025</t>
        </is>
      </c>
      <c r="L4964" t="n">
        <v>58.07</v>
      </c>
      <c r="M4964" s="551" t="n">
        <v>45699</v>
      </c>
      <c r="N4964" t="n">
        <v>58.2</v>
      </c>
      <c r="O4964" t="n">
        <v>58.2</v>
      </c>
      <c r="P4964" t="n">
        <v>29.04</v>
      </c>
    </row>
    <row r="4965">
      <c r="A4965" t="n">
        <v>21063</v>
      </c>
      <c r="B4965" t="n">
        <v>122</v>
      </c>
      <c r="C4965" t="inlineStr">
        <is>
          <t>Arcos</t>
        </is>
      </c>
      <c r="D4965" s="551" t="n">
        <v>45717</v>
      </c>
      <c r="E4965" t="n">
        <v>19902</v>
      </c>
      <c r="F4965" t="inlineStr">
        <is>
          <t>SAL SACHE CISNE 1000X0,001G</t>
        </is>
      </c>
      <c r="G4965" t="n">
        <v>2382</v>
      </c>
      <c r="H4965" t="n">
        <v>1</v>
      </c>
      <c r="I4965" t="inlineStr">
        <is>
          <t>CX</t>
        </is>
      </c>
      <c r="J4965" t="inlineStr">
        <is>
          <t>ALIMENTOS</t>
        </is>
      </c>
      <c r="K4965" t="inlineStr">
        <is>
          <t>02/2025</t>
        </is>
      </c>
      <c r="L4965" t="n">
        <v>0</v>
      </c>
      <c r="M4965" s="551" t="n">
        <v>-693593</v>
      </c>
      <c r="N4965" t="n">
        <v>0</v>
      </c>
      <c r="O4965" t="n">
        <v>24.42</v>
      </c>
      <c r="P4965" t="n">
        <v>25.8</v>
      </c>
    </row>
    <row r="4966">
      <c r="A4966" t="n">
        <v>21010</v>
      </c>
      <c r="B4966" t="n">
        <v>122</v>
      </c>
      <c r="C4966" t="inlineStr">
        <is>
          <t>Arcos</t>
        </is>
      </c>
      <c r="D4966" s="551" t="n">
        <v>45717</v>
      </c>
      <c r="E4966" t="n">
        <v>19917</v>
      </c>
      <c r="F4966" t="inlineStr">
        <is>
          <t>SAL GROSSO CISNE C/1KG</t>
        </is>
      </c>
      <c r="G4966" t="n">
        <v>2379</v>
      </c>
      <c r="H4966" t="n">
        <v>8</v>
      </c>
      <c r="I4966" t="inlineStr">
        <is>
          <t>PC</t>
        </is>
      </c>
      <c r="J4966" t="inlineStr">
        <is>
          <t>ALIMENTOS</t>
        </is>
      </c>
      <c r="K4966" t="inlineStr">
        <is>
          <t>02/2025</t>
        </is>
      </c>
      <c r="L4966" t="n">
        <v>0</v>
      </c>
      <c r="M4966" s="551" t="n">
        <v>45636</v>
      </c>
      <c r="N4966" t="n">
        <v>3.09</v>
      </c>
      <c r="O4966" t="n">
        <v>3.04</v>
      </c>
      <c r="P4966" t="n">
        <v>24.72</v>
      </c>
    </row>
    <row r="4967">
      <c r="A4967" t="n">
        <v>21048</v>
      </c>
      <c r="B4967" t="n">
        <v>122</v>
      </c>
      <c r="C4967" t="inlineStr">
        <is>
          <t>Arcos</t>
        </is>
      </c>
      <c r="D4967" s="551" t="n">
        <v>45717</v>
      </c>
      <c r="E4967" t="n">
        <v>20410</v>
      </c>
      <c r="F4967" t="inlineStr">
        <is>
          <t>FARINHA DE MANDIOCA FINA YOKI 1KG</t>
        </is>
      </c>
      <c r="G4967" t="n">
        <v>2190</v>
      </c>
      <c r="H4967" t="n">
        <v>2</v>
      </c>
      <c r="I4967" t="inlineStr">
        <is>
          <t>UN</t>
        </is>
      </c>
      <c r="J4967" t="inlineStr">
        <is>
          <t>ALIMENTOS</t>
        </is>
      </c>
      <c r="K4967" t="inlineStr">
        <is>
          <t>02/2025</t>
        </is>
      </c>
      <c r="L4967" t="n">
        <v>11.95</v>
      </c>
      <c r="M4967" s="551" t="n">
        <v>45699</v>
      </c>
      <c r="N4967" t="n">
        <v>0</v>
      </c>
      <c r="O4967" t="n">
        <v>11.17</v>
      </c>
      <c r="P4967" t="n">
        <v>23.9</v>
      </c>
    </row>
    <row r="4968">
      <c r="A4968" t="n">
        <v>21018</v>
      </c>
      <c r="B4968" t="n">
        <v>122</v>
      </c>
      <c r="C4968" t="inlineStr">
        <is>
          <t>Arcos</t>
        </is>
      </c>
      <c r="D4968" s="551" t="n">
        <v>45717</v>
      </c>
      <c r="E4968" t="n">
        <v>20136</v>
      </c>
      <c r="F4968" t="inlineStr">
        <is>
          <t>MACARRAO ESPAGUETE C/ OVOS ADRIA C/500G</t>
        </is>
      </c>
      <c r="G4968" t="n">
        <v>2284</v>
      </c>
      <c r="H4968" t="n">
        <v>6</v>
      </c>
      <c r="I4968" t="inlineStr">
        <is>
          <t>PC</t>
        </is>
      </c>
      <c r="J4968" t="inlineStr">
        <is>
          <t>ALIMENTOS</t>
        </is>
      </c>
      <c r="K4968" t="inlineStr">
        <is>
          <t>02/2025</t>
        </is>
      </c>
      <c r="L4968" t="n">
        <v>3.5</v>
      </c>
      <c r="M4968" s="551" t="n">
        <v>45693</v>
      </c>
      <c r="N4968" t="n">
        <v>3.5</v>
      </c>
      <c r="O4968" t="n">
        <v>4</v>
      </c>
      <c r="P4968" t="n">
        <v>21</v>
      </c>
    </row>
    <row r="4969">
      <c r="A4969" t="n">
        <v>20949</v>
      </c>
      <c r="B4969" t="n">
        <v>122</v>
      </c>
      <c r="C4969" t="inlineStr">
        <is>
          <t>Arcos</t>
        </is>
      </c>
      <c r="D4969" s="551" t="n">
        <v>45717</v>
      </c>
      <c r="E4969" t="n">
        <v>18239</v>
      </c>
      <c r="F4969" t="inlineStr">
        <is>
          <t>TEQUILA HERRADURA ANEJO 750ML</t>
        </is>
      </c>
      <c r="G4969" t="n">
        <v>3389</v>
      </c>
      <c r="H4969" t="n">
        <v>0.12</v>
      </c>
      <c r="I4969" t="inlineStr">
        <is>
          <t>GR</t>
        </is>
      </c>
      <c r="J4969" t="inlineStr">
        <is>
          <t>BEBIDAS</t>
        </is>
      </c>
      <c r="K4969" t="inlineStr">
        <is>
          <t>02/2025</t>
        </is>
      </c>
      <c r="L4969" t="n">
        <v>0</v>
      </c>
      <c r="M4969" s="551" t="n">
        <v>-693593</v>
      </c>
      <c r="N4969" t="n">
        <v>0</v>
      </c>
      <c r="O4969" t="n">
        <v>0</v>
      </c>
      <c r="P4969" t="n">
        <v>20.81</v>
      </c>
    </row>
    <row r="4970">
      <c r="A4970" t="n">
        <v>21064</v>
      </c>
      <c r="B4970" t="n">
        <v>122</v>
      </c>
      <c r="C4970" t="inlineStr">
        <is>
          <t>Arcos</t>
        </is>
      </c>
      <c r="D4970" s="551" t="n">
        <v>45717</v>
      </c>
      <c r="E4970" t="n">
        <v>19872</v>
      </c>
      <c r="F4970" t="inlineStr">
        <is>
          <t>CARDAMOMO EM GRÃO</t>
        </is>
      </c>
      <c r="G4970" t="n">
        <v>2401</v>
      </c>
      <c r="H4970" t="n">
        <v>0.5</v>
      </c>
      <c r="I4970" t="inlineStr">
        <is>
          <t>KG</t>
        </is>
      </c>
      <c r="J4970" t="inlineStr">
        <is>
          <t>ALIMENTOS</t>
        </is>
      </c>
      <c r="K4970" t="inlineStr">
        <is>
          <t>02/2025</t>
        </is>
      </c>
      <c r="L4970" t="n">
        <v>0</v>
      </c>
      <c r="M4970" s="551" t="n">
        <v>-693593</v>
      </c>
      <c r="N4970" t="n">
        <v>0</v>
      </c>
      <c r="O4970" t="n">
        <v>0</v>
      </c>
      <c r="P4970" t="n">
        <v>20.75</v>
      </c>
    </row>
    <row r="4971">
      <c r="A4971" t="n">
        <v>21039</v>
      </c>
      <c r="B4971" t="n">
        <v>122</v>
      </c>
      <c r="C4971" t="inlineStr">
        <is>
          <t>Arcos</t>
        </is>
      </c>
      <c r="D4971" s="551" t="n">
        <v>45717</v>
      </c>
      <c r="E4971" t="n">
        <v>21075</v>
      </c>
      <c r="F4971" t="inlineStr">
        <is>
          <t>ACUCAR DEMERARA UNIAO C/1KG</t>
        </is>
      </c>
      <c r="G4971" t="n">
        <v>1993</v>
      </c>
      <c r="H4971" t="n">
        <v>3</v>
      </c>
      <c r="I4971" t="inlineStr">
        <is>
          <t>PC</t>
        </is>
      </c>
      <c r="J4971" t="inlineStr">
        <is>
          <t>ALIMENTOS</t>
        </is>
      </c>
      <c r="K4971" t="inlineStr">
        <is>
          <t>02/2025</t>
        </is>
      </c>
      <c r="L4971" t="n">
        <v>0</v>
      </c>
      <c r="M4971" s="551" t="n">
        <v>-693593</v>
      </c>
      <c r="N4971" t="n">
        <v>0</v>
      </c>
      <c r="O4971" t="n">
        <v>6.41</v>
      </c>
      <c r="P4971" t="n">
        <v>19.23</v>
      </c>
    </row>
    <row r="4972">
      <c r="A4972" t="n">
        <v>21053</v>
      </c>
      <c r="B4972" t="n">
        <v>122</v>
      </c>
      <c r="C4972" t="inlineStr">
        <is>
          <t>Arcos</t>
        </is>
      </c>
      <c r="D4972" s="551" t="n">
        <v>45717</v>
      </c>
      <c r="E4972" t="n">
        <v>20429</v>
      </c>
      <c r="F4972" t="inlineStr">
        <is>
          <t>AMIDO DE MILHO MAIZENA 1KG UN</t>
        </is>
      </c>
      <c r="G4972" t="n">
        <v>2184</v>
      </c>
      <c r="H4972" t="n">
        <v>1</v>
      </c>
      <c r="I4972" t="inlineStr">
        <is>
          <t>UN</t>
        </is>
      </c>
      <c r="J4972" t="inlineStr">
        <is>
          <t>ALIMENTOS</t>
        </is>
      </c>
      <c r="K4972" t="inlineStr">
        <is>
          <t>02/2025</t>
        </is>
      </c>
      <c r="L4972" t="n">
        <v>18.6</v>
      </c>
      <c r="M4972" s="551" t="n">
        <v>45699</v>
      </c>
      <c r="N4972" t="n">
        <v>0</v>
      </c>
      <c r="O4972" t="n">
        <v>18.6</v>
      </c>
      <c r="P4972" t="n">
        <v>18.6</v>
      </c>
    </row>
    <row r="4973">
      <c r="A4973" t="n">
        <v>20951</v>
      </c>
      <c r="B4973" t="n">
        <v>122</v>
      </c>
      <c r="C4973" t="inlineStr">
        <is>
          <t>Arcos</t>
        </is>
      </c>
      <c r="D4973" s="551" t="n">
        <v>45717</v>
      </c>
      <c r="E4973" t="n">
        <v>18329</v>
      </c>
      <c r="F4973" t="inlineStr">
        <is>
          <t>LICOR CHARTREAUSE VERDE 700ML</t>
        </is>
      </c>
      <c r="G4973" t="n">
        <v>3304</v>
      </c>
      <c r="H4973" t="n">
        <v>0.04</v>
      </c>
      <c r="I4973" t="inlineStr">
        <is>
          <t>UN</t>
        </is>
      </c>
      <c r="J4973" t="inlineStr">
        <is>
          <t>BEBIDAS</t>
        </is>
      </c>
      <c r="K4973" t="inlineStr">
        <is>
          <t>02/2025</t>
        </is>
      </c>
      <c r="L4973" t="n">
        <v>0</v>
      </c>
      <c r="M4973" s="551" t="n">
        <v>-693593</v>
      </c>
      <c r="N4973" t="n">
        <v>0</v>
      </c>
      <c r="O4973" t="n">
        <v>0</v>
      </c>
      <c r="P4973" t="n">
        <v>16.78</v>
      </c>
    </row>
    <row r="4974">
      <c r="A4974" t="n">
        <v>21107</v>
      </c>
      <c r="B4974" t="n">
        <v>122</v>
      </c>
      <c r="C4974" t="inlineStr">
        <is>
          <t>Arcos</t>
        </is>
      </c>
      <c r="D4974" s="551" t="n">
        <v>45717</v>
      </c>
      <c r="E4974" t="n">
        <v>19506</v>
      </c>
      <c r="F4974" t="inlineStr">
        <is>
          <t>ALECRIM KG</t>
        </is>
      </c>
      <c r="G4974" t="n">
        <v>2705</v>
      </c>
      <c r="H4974" t="n">
        <v>0.22</v>
      </c>
      <c r="I4974" t="inlineStr">
        <is>
          <t>KG</t>
        </is>
      </c>
      <c r="J4974" t="inlineStr">
        <is>
          <t>ALIMENTOS</t>
        </is>
      </c>
      <c r="K4974" t="inlineStr">
        <is>
          <t>02/2025</t>
        </is>
      </c>
      <c r="L4974" t="n">
        <v>67.59999999999999</v>
      </c>
      <c r="M4974" s="551" t="n">
        <v>45705</v>
      </c>
      <c r="N4974" t="n">
        <v>41.4</v>
      </c>
      <c r="O4974" t="n">
        <v>65.19</v>
      </c>
      <c r="P4974" t="n">
        <v>14.87</v>
      </c>
    </row>
    <row r="4975">
      <c r="A4975" t="n">
        <v>21060</v>
      </c>
      <c r="B4975" t="n">
        <v>122</v>
      </c>
      <c r="C4975" t="inlineStr">
        <is>
          <t>Arcos</t>
        </is>
      </c>
      <c r="D4975" s="551" t="n">
        <v>45717</v>
      </c>
      <c r="E4975" t="n">
        <v>20029</v>
      </c>
      <c r="F4975" t="inlineStr">
        <is>
          <t>ESSENCIA DE BAUNILHA CEPERA 500ML</t>
        </is>
      </c>
      <c r="G4975" t="n">
        <v>2337</v>
      </c>
      <c r="H4975" t="n">
        <v>1</v>
      </c>
      <c r="I4975" t="inlineStr">
        <is>
          <t>FR</t>
        </is>
      </c>
      <c r="J4975" t="inlineStr">
        <is>
          <t>ALIMENTOS</t>
        </is>
      </c>
      <c r="K4975" t="inlineStr">
        <is>
          <t>02/2025</t>
        </is>
      </c>
      <c r="L4975" t="n">
        <v>0</v>
      </c>
      <c r="M4975" s="551" t="n">
        <v>45636</v>
      </c>
      <c r="N4975" t="n">
        <v>14.81</v>
      </c>
      <c r="O4975" t="n">
        <v>14.81</v>
      </c>
      <c r="P4975" t="n">
        <v>14.81</v>
      </c>
    </row>
    <row r="4976">
      <c r="A4976" t="n">
        <v>20944</v>
      </c>
      <c r="B4976" t="n">
        <v>122</v>
      </c>
      <c r="C4976" t="inlineStr">
        <is>
          <t>Arcos</t>
        </is>
      </c>
      <c r="D4976" s="551" t="n">
        <v>45717</v>
      </c>
      <c r="E4976" t="n">
        <v>18191</v>
      </c>
      <c r="F4976" t="inlineStr">
        <is>
          <t>VODKA ABSOLUT VANILIA 750ML</t>
        </is>
      </c>
      <c r="G4976" t="n">
        <v>3433</v>
      </c>
      <c r="H4976" t="n">
        <v>0.29</v>
      </c>
      <c r="I4976" t="inlineStr">
        <is>
          <t>GR</t>
        </is>
      </c>
      <c r="J4976" t="inlineStr">
        <is>
          <t>BEBIDAS</t>
        </is>
      </c>
      <c r="K4976" t="inlineStr">
        <is>
          <t>02/2025</t>
        </is>
      </c>
      <c r="L4976" t="n">
        <v>0</v>
      </c>
      <c r="M4976" s="551" t="n">
        <v>-693593</v>
      </c>
      <c r="N4976" t="n">
        <v>0</v>
      </c>
      <c r="O4976" t="n">
        <v>0</v>
      </c>
      <c r="P4976" t="n">
        <v>14.56</v>
      </c>
    </row>
    <row r="4977">
      <c r="A4977" t="n">
        <v>21234</v>
      </c>
      <c r="B4977" t="n">
        <v>122</v>
      </c>
      <c r="C4977" t="inlineStr">
        <is>
          <t>Arcos</t>
        </is>
      </c>
      <c r="D4977" s="551" t="n">
        <v>45717</v>
      </c>
      <c r="E4977" t="n">
        <v>17838</v>
      </c>
      <c r="F4977" t="inlineStr">
        <is>
          <t>CHA MATE LEAO C/250G</t>
        </is>
      </c>
      <c r="G4977" t="n">
        <v>3712</v>
      </c>
      <c r="H4977" t="n">
        <v>1</v>
      </c>
      <c r="I4977" t="inlineStr">
        <is>
          <t>CX</t>
        </is>
      </c>
      <c r="J4977" t="inlineStr">
        <is>
          <t>BEBIDAS</t>
        </is>
      </c>
      <c r="K4977" t="inlineStr">
        <is>
          <t>02/2025</t>
        </is>
      </c>
      <c r="L4977" t="n">
        <v>13.15</v>
      </c>
      <c r="M4977" s="551" t="n">
        <v>45708</v>
      </c>
      <c r="N4977" t="n">
        <v>13.15</v>
      </c>
      <c r="O4977" t="n">
        <v>13.82</v>
      </c>
      <c r="P4977" t="n">
        <v>13.15</v>
      </c>
    </row>
    <row r="4978">
      <c r="A4978" t="n">
        <v>20927</v>
      </c>
      <c r="B4978" t="n">
        <v>122</v>
      </c>
      <c r="C4978" t="inlineStr">
        <is>
          <t>Arcos</t>
        </is>
      </c>
      <c r="D4978" s="551" t="n">
        <v>45717</v>
      </c>
      <c r="E4978" t="n">
        <v>18433</v>
      </c>
      <c r="F4978" t="inlineStr">
        <is>
          <t>CACHAÇA PIRASSUNUNGA 51 OURO 965ML</t>
        </is>
      </c>
      <c r="G4978" t="n">
        <v>3212</v>
      </c>
      <c r="H4978" t="n">
        <v>0.93</v>
      </c>
      <c r="I4978" t="inlineStr">
        <is>
          <t>UN</t>
        </is>
      </c>
      <c r="J4978" t="inlineStr">
        <is>
          <t>BEBIDAS</t>
        </is>
      </c>
      <c r="K4978" t="inlineStr">
        <is>
          <t>02/2025</t>
        </is>
      </c>
      <c r="L4978" t="n">
        <v>0</v>
      </c>
      <c r="M4978" s="551" t="n">
        <v>-693593</v>
      </c>
      <c r="N4978" t="n">
        <v>0</v>
      </c>
      <c r="O4978" t="n">
        <v>0</v>
      </c>
      <c r="P4978" t="n">
        <v>12.58</v>
      </c>
    </row>
    <row r="4979">
      <c r="A4979" t="n">
        <v>21101</v>
      </c>
      <c r="B4979" t="n">
        <v>122</v>
      </c>
      <c r="C4979" t="inlineStr">
        <is>
          <t>Arcos</t>
        </is>
      </c>
      <c r="D4979" s="551" t="n">
        <v>45717</v>
      </c>
      <c r="E4979" t="n">
        <v>19737</v>
      </c>
      <c r="F4979" t="inlineStr">
        <is>
          <t>MELAO KG</t>
        </is>
      </c>
      <c r="G4979" t="n">
        <v>2516</v>
      </c>
      <c r="H4979" t="n">
        <v>1.92</v>
      </c>
      <c r="I4979" t="inlineStr">
        <is>
          <t>KG</t>
        </is>
      </c>
      <c r="J4979" t="inlineStr">
        <is>
          <t>ALIMENTOS</t>
        </is>
      </c>
      <c r="K4979" t="inlineStr">
        <is>
          <t>02/2025</t>
        </is>
      </c>
      <c r="L4979" t="n">
        <v>5.76</v>
      </c>
      <c r="M4979" s="551" t="n">
        <v>45699</v>
      </c>
      <c r="N4979" t="n">
        <v>5.6</v>
      </c>
      <c r="O4979" t="n">
        <v>5.43</v>
      </c>
      <c r="P4979" t="n">
        <v>11.06</v>
      </c>
    </row>
    <row r="4980">
      <c r="A4980" t="n">
        <v>21059</v>
      </c>
      <c r="B4980" t="n">
        <v>122</v>
      </c>
      <c r="C4980" t="inlineStr">
        <is>
          <t>Arcos</t>
        </is>
      </c>
      <c r="D4980" s="551" t="n">
        <v>45717</v>
      </c>
      <c r="E4980" t="n">
        <v>24170</v>
      </c>
      <c r="F4980" t="inlineStr">
        <is>
          <t>COENTRO EM GRAO KG</t>
        </is>
      </c>
      <c r="G4980" t="n">
        <v>2330</v>
      </c>
      <c r="H4980" t="n">
        <v>1</v>
      </c>
      <c r="I4980" t="inlineStr">
        <is>
          <t>KG</t>
        </is>
      </c>
      <c r="J4980" t="inlineStr">
        <is>
          <t>ALIMENTOS</t>
        </is>
      </c>
      <c r="K4980" t="inlineStr">
        <is>
          <t>02/2025</t>
        </is>
      </c>
      <c r="L4980" t="n">
        <v>0</v>
      </c>
      <c r="M4980" s="551" t="n">
        <v>-693593</v>
      </c>
      <c r="N4980" t="n">
        <v>0</v>
      </c>
      <c r="O4980" t="n">
        <v>11</v>
      </c>
      <c r="P4980" t="n">
        <v>11</v>
      </c>
    </row>
    <row r="4981">
      <c r="A4981" t="n">
        <v>21104</v>
      </c>
      <c r="B4981" t="n">
        <v>122</v>
      </c>
      <c r="C4981" t="inlineStr">
        <is>
          <t>Arcos</t>
        </is>
      </c>
      <c r="D4981" s="551" t="n">
        <v>45717</v>
      </c>
      <c r="E4981" t="n">
        <v>19751</v>
      </c>
      <c r="F4981" t="inlineStr">
        <is>
          <t>LIMAO SICILIANO KG</t>
        </is>
      </c>
      <c r="G4981" t="n">
        <v>2502</v>
      </c>
      <c r="H4981" t="n">
        <v>1.1</v>
      </c>
      <c r="I4981" t="inlineStr">
        <is>
          <t>KG</t>
        </is>
      </c>
      <c r="J4981" t="inlineStr">
        <is>
          <t>ALIMENTOS</t>
        </is>
      </c>
      <c r="K4981" t="inlineStr">
        <is>
          <t>02/2025</t>
        </is>
      </c>
      <c r="L4981" t="n">
        <v>9.119999999999999</v>
      </c>
      <c r="M4981" s="551" t="n">
        <v>45708</v>
      </c>
      <c r="N4981" t="n">
        <v>9</v>
      </c>
      <c r="O4981" t="n">
        <v>2.73</v>
      </c>
      <c r="P4981" t="n">
        <v>10.03</v>
      </c>
    </row>
    <row r="4982">
      <c r="A4982" t="n">
        <v>21099</v>
      </c>
      <c r="B4982" t="n">
        <v>122</v>
      </c>
      <c r="C4982" t="inlineStr">
        <is>
          <t>Arcos</t>
        </is>
      </c>
      <c r="D4982" s="551" t="n">
        <v>45717</v>
      </c>
      <c r="E4982" t="n">
        <v>19628</v>
      </c>
      <c r="F4982" t="inlineStr">
        <is>
          <t>CEBOLA KG</t>
        </is>
      </c>
      <c r="G4982" t="n">
        <v>2606</v>
      </c>
      <c r="H4982" t="n">
        <v>4.06</v>
      </c>
      <c r="I4982" t="inlineStr">
        <is>
          <t>KG</t>
        </is>
      </c>
      <c r="J4982" t="inlineStr">
        <is>
          <t>ALIMENTOS</t>
        </is>
      </c>
      <c r="K4982" t="inlineStr">
        <is>
          <t>02/2025</t>
        </is>
      </c>
      <c r="L4982" t="n">
        <v>0</v>
      </c>
      <c r="M4982" s="551" t="n">
        <v>45684</v>
      </c>
      <c r="N4982" t="n">
        <v>2.4</v>
      </c>
      <c r="O4982" t="n">
        <v>2.4</v>
      </c>
      <c r="P4982" t="n">
        <v>9.74</v>
      </c>
    </row>
    <row r="4983">
      <c r="A4983" t="n">
        <v>21045</v>
      </c>
      <c r="B4983" t="n">
        <v>122</v>
      </c>
      <c r="C4983" t="inlineStr">
        <is>
          <t>Arcos</t>
        </is>
      </c>
      <c r="D4983" s="551" t="n">
        <v>45717</v>
      </c>
      <c r="E4983" t="n">
        <v>21102</v>
      </c>
      <c r="F4983" t="inlineStr">
        <is>
          <t>ACUCAR CRISTAL UNIAO C/1KG</t>
        </is>
      </c>
      <c r="G4983" t="n">
        <v>1985</v>
      </c>
      <c r="H4983" t="n">
        <v>2</v>
      </c>
      <c r="I4983" t="inlineStr">
        <is>
          <t>PC</t>
        </is>
      </c>
      <c r="J4983" t="inlineStr">
        <is>
          <t>ALIMENTOS</t>
        </is>
      </c>
      <c r="K4983" t="inlineStr">
        <is>
          <t>02/2025</t>
        </is>
      </c>
      <c r="L4983" t="n">
        <v>0</v>
      </c>
      <c r="M4983" s="551" t="n">
        <v>-693593</v>
      </c>
      <c r="N4983" t="n">
        <v>0</v>
      </c>
      <c r="O4983" t="n">
        <v>4.67</v>
      </c>
      <c r="P4983" t="n">
        <v>9.380000000000001</v>
      </c>
    </row>
    <row r="4984">
      <c r="A4984" t="n">
        <v>21106</v>
      </c>
      <c r="B4984" t="n">
        <v>122</v>
      </c>
      <c r="C4984" t="inlineStr">
        <is>
          <t>Arcos</t>
        </is>
      </c>
      <c r="D4984" s="551" t="n">
        <v>45717</v>
      </c>
      <c r="E4984" t="n">
        <v>19480</v>
      </c>
      <c r="F4984" t="inlineStr">
        <is>
          <t>HORTELA HIDROPONICA KG</t>
        </is>
      </c>
      <c r="G4984" t="n">
        <v>2726</v>
      </c>
      <c r="H4984" t="n">
        <v>0.4</v>
      </c>
      <c r="I4984" t="inlineStr">
        <is>
          <t>KG</t>
        </is>
      </c>
      <c r="J4984" t="inlineStr">
        <is>
          <t>ALIMENTOS</t>
        </is>
      </c>
      <c r="K4984" t="inlineStr">
        <is>
          <t>02/2025</t>
        </is>
      </c>
      <c r="L4984" t="n">
        <v>22.52</v>
      </c>
      <c r="M4984" s="551" t="n">
        <v>45708</v>
      </c>
      <c r="N4984" t="n">
        <v>54.45</v>
      </c>
      <c r="O4984" t="n">
        <v>23.68</v>
      </c>
      <c r="P4984" t="n">
        <v>9.01</v>
      </c>
    </row>
    <row r="4985">
      <c r="A4985" t="n">
        <v>21103</v>
      </c>
      <c r="B4985" t="n">
        <v>122</v>
      </c>
      <c r="C4985" t="inlineStr">
        <is>
          <t>Arcos</t>
        </is>
      </c>
      <c r="D4985" s="551" t="n">
        <v>45717</v>
      </c>
      <c r="E4985" t="n">
        <v>19787</v>
      </c>
      <c r="F4985" t="inlineStr">
        <is>
          <t>ABACAXI PEROLA KG</t>
        </is>
      </c>
      <c r="G4985" t="n">
        <v>2471</v>
      </c>
      <c r="H4985" t="n">
        <v>1.24</v>
      </c>
      <c r="I4985" t="inlineStr">
        <is>
          <t>KG</t>
        </is>
      </c>
      <c r="J4985" t="inlineStr">
        <is>
          <t>ALIMENTOS</t>
        </is>
      </c>
      <c r="K4985" t="inlineStr">
        <is>
          <t>02/2025</t>
        </is>
      </c>
      <c r="L4985" t="n">
        <v>6.71</v>
      </c>
      <c r="M4985" s="551" t="n">
        <v>45706</v>
      </c>
      <c r="N4985" t="n">
        <v>7.23</v>
      </c>
      <c r="O4985" t="n">
        <v>7.05</v>
      </c>
      <c r="P4985" t="n">
        <v>8.32</v>
      </c>
    </row>
    <row r="4986">
      <c r="A4986" t="n">
        <v>21102</v>
      </c>
      <c r="B4986" t="n">
        <v>122</v>
      </c>
      <c r="C4986" t="inlineStr">
        <is>
          <t>Arcos</t>
        </is>
      </c>
      <c r="D4986" s="551" t="n">
        <v>45717</v>
      </c>
      <c r="E4986" t="n">
        <v>19623</v>
      </c>
      <c r="F4986" t="inlineStr">
        <is>
          <t>CEBOLA ROXA KG</t>
        </is>
      </c>
      <c r="G4986" t="n">
        <v>2611</v>
      </c>
      <c r="H4986" t="n">
        <v>1.7</v>
      </c>
      <c r="I4986" t="inlineStr">
        <is>
          <t>KG</t>
        </is>
      </c>
      <c r="J4986" t="inlineStr">
        <is>
          <t>ALIMENTOS</t>
        </is>
      </c>
      <c r="K4986" t="inlineStr">
        <is>
          <t>02/2025</t>
        </is>
      </c>
      <c r="L4986" t="n">
        <v>4.34</v>
      </c>
      <c r="M4986" s="551" t="n">
        <v>45706</v>
      </c>
      <c r="N4986" t="n">
        <v>4.8</v>
      </c>
      <c r="O4986" t="n">
        <v>5.54</v>
      </c>
      <c r="P4986" t="n">
        <v>7.38</v>
      </c>
    </row>
    <row r="4987">
      <c r="A4987" t="n">
        <v>21108</v>
      </c>
      <c r="B4987" t="n">
        <v>122</v>
      </c>
      <c r="C4987" t="inlineStr">
        <is>
          <t>Arcos</t>
        </is>
      </c>
      <c r="D4987" s="551" t="n">
        <v>45717</v>
      </c>
      <c r="E4987" t="n">
        <v>19652</v>
      </c>
      <c r="F4987" t="inlineStr">
        <is>
          <t>ALHO COMUM KG</t>
        </is>
      </c>
      <c r="G4987" t="n">
        <v>2587</v>
      </c>
      <c r="H4987" t="n">
        <v>0.2</v>
      </c>
      <c r="I4987" t="inlineStr">
        <is>
          <t>KG</t>
        </is>
      </c>
      <c r="J4987" t="inlineStr">
        <is>
          <t>ALIMENTOS</t>
        </is>
      </c>
      <c r="K4987" t="inlineStr">
        <is>
          <t>02/2025</t>
        </is>
      </c>
      <c r="L4987" t="n">
        <v>32</v>
      </c>
      <c r="M4987" s="551" t="n">
        <v>45699</v>
      </c>
      <c r="N4987" t="n">
        <v>32</v>
      </c>
      <c r="O4987" t="n">
        <v>19.93</v>
      </c>
      <c r="P4987" t="n">
        <v>6.4</v>
      </c>
    </row>
    <row r="4988">
      <c r="A4988" t="n">
        <v>21109</v>
      </c>
      <c r="B4988" t="n">
        <v>122</v>
      </c>
      <c r="C4988" t="inlineStr">
        <is>
          <t>Arcos</t>
        </is>
      </c>
      <c r="D4988" s="551" t="n">
        <v>45717</v>
      </c>
      <c r="E4988" t="n">
        <v>19476</v>
      </c>
      <c r="F4988" t="inlineStr">
        <is>
          <t>MANJERICAO KG</t>
        </is>
      </c>
      <c r="G4988" t="n">
        <v>2729</v>
      </c>
      <c r="H4988" t="n">
        <v>0.12</v>
      </c>
      <c r="I4988" t="inlineStr">
        <is>
          <t>KG</t>
        </is>
      </c>
      <c r="J4988" t="inlineStr">
        <is>
          <t>ALIMENTOS</t>
        </is>
      </c>
      <c r="K4988" t="inlineStr">
        <is>
          <t>02/2025</t>
        </is>
      </c>
      <c r="L4988" t="n">
        <v>48.22</v>
      </c>
      <c r="M4988" s="551" t="n">
        <v>45708</v>
      </c>
      <c r="N4988" t="n">
        <v>66.40000000000001</v>
      </c>
      <c r="O4988" t="n">
        <v>45.6</v>
      </c>
      <c r="P4988" t="n">
        <v>5.79</v>
      </c>
    </row>
    <row r="4989">
      <c r="A4989" t="n">
        <v>20967</v>
      </c>
      <c r="B4989" t="n">
        <v>122</v>
      </c>
      <c r="C4989" t="inlineStr">
        <is>
          <t>Arcos</t>
        </is>
      </c>
      <c r="D4989" s="551" t="n">
        <v>45717</v>
      </c>
      <c r="E4989" t="n">
        <v>18017</v>
      </c>
      <c r="F4989" t="inlineStr">
        <is>
          <t>ESPUMANTE CAVA BRUT STARS TOUCH OF ROSE 750ML</t>
        </is>
      </c>
      <c r="G4989" t="n">
        <v>3580</v>
      </c>
      <c r="H4989" t="n">
        <v>6</v>
      </c>
      <c r="I4989" t="inlineStr">
        <is>
          <t>GR</t>
        </is>
      </c>
      <c r="J4989" t="inlineStr">
        <is>
          <t>BEBIDAS</t>
        </is>
      </c>
      <c r="K4989" t="inlineStr">
        <is>
          <t>02/2025</t>
        </is>
      </c>
      <c r="L4989" t="n">
        <v>0</v>
      </c>
      <c r="M4989" s="551" t="n">
        <v>45622</v>
      </c>
      <c r="N4989" t="n">
        <v>0.9399999999999999</v>
      </c>
      <c r="O4989" t="n">
        <v>0.9399999999999999</v>
      </c>
      <c r="P4989" t="n">
        <v>5.65</v>
      </c>
    </row>
    <row r="4990">
      <c r="A4990" t="n">
        <v>21105</v>
      </c>
      <c r="B4990" t="n">
        <v>122</v>
      </c>
      <c r="C4990" t="inlineStr">
        <is>
          <t>Arcos</t>
        </is>
      </c>
      <c r="D4990" s="551" t="n">
        <v>45717</v>
      </c>
      <c r="E4990" t="n">
        <v>19488</v>
      </c>
      <c r="F4990" t="inlineStr">
        <is>
          <t>CEBOLINHA KG</t>
        </is>
      </c>
      <c r="G4990" t="n">
        <v>2720</v>
      </c>
      <c r="H4990" t="n">
        <v>0.42</v>
      </c>
      <c r="I4990" t="inlineStr">
        <is>
          <t>KG</t>
        </is>
      </c>
      <c r="J4990" t="inlineStr">
        <is>
          <t>ALIMENTOS</t>
        </is>
      </c>
      <c r="K4990" t="inlineStr">
        <is>
          <t>02/2025</t>
        </is>
      </c>
      <c r="L4990" t="n">
        <v>11.87</v>
      </c>
      <c r="M4990" s="551" t="n">
        <v>45706</v>
      </c>
      <c r="N4990" t="n">
        <v>13.5</v>
      </c>
      <c r="O4990" t="n">
        <v>2.63</v>
      </c>
      <c r="P4990" t="n">
        <v>4.99</v>
      </c>
    </row>
    <row r="4991">
      <c r="A4991" t="n">
        <v>20942</v>
      </c>
      <c r="B4991" t="n">
        <v>122</v>
      </c>
      <c r="C4991" t="inlineStr">
        <is>
          <t>Arcos</t>
        </is>
      </c>
      <c r="D4991" s="551" t="n">
        <v>45717</v>
      </c>
      <c r="E4991" t="n">
        <v>18509</v>
      </c>
      <c r="F4991" t="inlineStr">
        <is>
          <t>BITTER ANGOSTURA COCOA 100ML</t>
        </is>
      </c>
      <c r="G4991" t="n">
        <v>3130</v>
      </c>
      <c r="H4991" t="n">
        <v>0.3</v>
      </c>
      <c r="I4991" t="inlineStr">
        <is>
          <t>GR</t>
        </is>
      </c>
      <c r="J4991" t="inlineStr">
        <is>
          <t>BEBIDAS</t>
        </is>
      </c>
      <c r="K4991" t="inlineStr">
        <is>
          <t>02/2025</t>
        </is>
      </c>
      <c r="L4991" t="n">
        <v>0</v>
      </c>
      <c r="M4991" s="551" t="n">
        <v>-693593</v>
      </c>
      <c r="N4991" t="n">
        <v>0</v>
      </c>
      <c r="O4991" t="n">
        <v>0</v>
      </c>
      <c r="P4991" t="n">
        <v>3.58</v>
      </c>
    </row>
    <row r="4992">
      <c r="A4992" t="n">
        <v>17694</v>
      </c>
      <c r="B4992" t="n">
        <v>122</v>
      </c>
      <c r="C4992" t="inlineStr">
        <is>
          <t>Arcos</t>
        </is>
      </c>
      <c r="D4992" s="551" t="n">
        <v>45689</v>
      </c>
      <c r="E4992" t="n">
        <v>18359</v>
      </c>
      <c r="F4992" t="inlineStr">
        <is>
          <t>GIN TANQUERAY 750ML</t>
        </is>
      </c>
      <c r="G4992" t="n">
        <v>3278</v>
      </c>
      <c r="H4992" t="n">
        <v>63.07</v>
      </c>
      <c r="I4992" t="inlineStr">
        <is>
          <t>GR</t>
        </is>
      </c>
      <c r="J4992" t="inlineStr">
        <is>
          <t>BEBIDAS</t>
        </is>
      </c>
      <c r="K4992" t="inlineStr">
        <is>
          <t>01/2025</t>
        </is>
      </c>
      <c r="L4992" t="n">
        <v>99.90000000000001</v>
      </c>
      <c r="M4992" s="551" t="n">
        <v>45685</v>
      </c>
      <c r="N4992" t="n">
        <v>99.90000000000001</v>
      </c>
      <c r="O4992" t="n">
        <v>93.90000000000001</v>
      </c>
      <c r="P4992" t="n">
        <v>6300.69</v>
      </c>
    </row>
    <row r="4993">
      <c r="A4993" t="n">
        <v>17696</v>
      </c>
      <c r="B4993" t="n">
        <v>122</v>
      </c>
      <c r="C4993" t="inlineStr">
        <is>
          <t>Arcos</t>
        </is>
      </c>
      <c r="D4993" s="551" t="n">
        <v>45689</v>
      </c>
      <c r="E4993" t="n">
        <v>18353</v>
      </c>
      <c r="F4993" t="inlineStr">
        <is>
          <t>GIN TANQUERAY TEN 750ML</t>
        </is>
      </c>
      <c r="G4993" t="n">
        <v>3282</v>
      </c>
      <c r="H4993" t="n">
        <v>30.47</v>
      </c>
      <c r="I4993" t="inlineStr">
        <is>
          <t>GR</t>
        </is>
      </c>
      <c r="J4993" t="inlineStr">
        <is>
          <t>BEBIDAS</t>
        </is>
      </c>
      <c r="K4993" t="inlineStr">
        <is>
          <t>01/2025</t>
        </is>
      </c>
      <c r="L4993" t="n">
        <v>0</v>
      </c>
      <c r="M4993" s="551" t="n">
        <v>-693593</v>
      </c>
      <c r="N4993" t="n">
        <v>0</v>
      </c>
      <c r="O4993" t="n">
        <v>99.98999999999999</v>
      </c>
      <c r="P4993" t="n">
        <v>5951.4</v>
      </c>
    </row>
    <row r="4994">
      <c r="A4994" t="n">
        <v>18081</v>
      </c>
      <c r="B4994" t="n">
        <v>122</v>
      </c>
      <c r="C4994" t="inlineStr">
        <is>
          <t>Arcos</t>
        </is>
      </c>
      <c r="D4994" s="551" t="n">
        <v>45689</v>
      </c>
      <c r="E4994" t="n">
        <v>17797</v>
      </c>
      <c r="F4994" t="inlineStr">
        <is>
          <t>VINHO BRANCO MASCARA FUEGO CHARDONNAY 750ML</t>
        </is>
      </c>
      <c r="G4994" t="n">
        <v>3748</v>
      </c>
      <c r="H4994" t="n">
        <v>129</v>
      </c>
      <c r="I4994" t="inlineStr">
        <is>
          <t>GR</t>
        </is>
      </c>
      <c r="J4994" t="inlineStr">
        <is>
          <t>BEBIDAS</t>
        </is>
      </c>
      <c r="K4994" t="inlineStr">
        <is>
          <t>01/2025</t>
        </is>
      </c>
      <c r="L4994" t="n">
        <v>37.7</v>
      </c>
      <c r="M4994" s="551" t="n">
        <v>45678</v>
      </c>
      <c r="N4994" t="n">
        <v>37.7</v>
      </c>
      <c r="O4994" t="n">
        <v>37.7</v>
      </c>
      <c r="P4994" t="n">
        <v>4863.3</v>
      </c>
    </row>
    <row r="4995">
      <c r="A4995" t="n">
        <v>18093</v>
      </c>
      <c r="B4995" t="n">
        <v>122</v>
      </c>
      <c r="C4995" t="inlineStr">
        <is>
          <t>Arcos</t>
        </is>
      </c>
      <c r="D4995" s="551" t="n">
        <v>45689</v>
      </c>
      <c r="E4995" t="n">
        <v>17710</v>
      </c>
      <c r="F4995" t="inlineStr">
        <is>
          <t>VINHO TINTO MASCARA DE FUEGO CABERNET 750ML</t>
        </is>
      </c>
      <c r="G4995" t="n">
        <v>3824</v>
      </c>
      <c r="H4995" t="n">
        <v>129</v>
      </c>
      <c r="I4995" t="inlineStr">
        <is>
          <t>GR</t>
        </is>
      </c>
      <c r="J4995" t="inlineStr">
        <is>
          <t>BEBIDAS</t>
        </is>
      </c>
      <c r="K4995" t="inlineStr">
        <is>
          <t>01/2025</t>
        </is>
      </c>
      <c r="L4995" t="n">
        <v>37.7</v>
      </c>
      <c r="M4995" s="551" t="n">
        <v>45678</v>
      </c>
      <c r="N4995" t="n">
        <v>37.7</v>
      </c>
      <c r="O4995" t="n">
        <v>37.7</v>
      </c>
      <c r="P4995" t="n">
        <v>4863.3</v>
      </c>
    </row>
    <row r="4996">
      <c r="A4996" t="n">
        <v>17758</v>
      </c>
      <c r="B4996" t="n">
        <v>122</v>
      </c>
      <c r="C4996" t="inlineStr">
        <is>
          <t>Arcos</t>
        </is>
      </c>
      <c r="D4996" s="551" t="n">
        <v>45689</v>
      </c>
      <c r="E4996" t="n">
        <v>18157</v>
      </c>
      <c r="F4996" t="inlineStr">
        <is>
          <t>WHISKY BOURBON BULLEIT 750ML</t>
        </is>
      </c>
      <c r="G4996" t="n">
        <v>3463</v>
      </c>
      <c r="H4996" t="n">
        <v>22.11</v>
      </c>
      <c r="I4996" t="inlineStr">
        <is>
          <t>GR</t>
        </is>
      </c>
      <c r="J4996" t="inlineStr">
        <is>
          <t>BEBIDAS</t>
        </is>
      </c>
      <c r="K4996" t="inlineStr">
        <is>
          <t>01/2025</t>
        </is>
      </c>
      <c r="L4996" t="n">
        <v>205.61</v>
      </c>
      <c r="M4996" s="551" t="n">
        <v>45685</v>
      </c>
      <c r="N4996" t="n">
        <v>205.61</v>
      </c>
      <c r="O4996" t="n">
        <v>205.61</v>
      </c>
      <c r="P4996" t="n">
        <v>4546.04</v>
      </c>
    </row>
    <row r="4997">
      <c r="A4997" t="n">
        <v>18050</v>
      </c>
      <c r="B4997" t="n">
        <v>122</v>
      </c>
      <c r="C4997" t="inlineStr">
        <is>
          <t>Arcos</t>
        </is>
      </c>
      <c r="D4997" s="551" t="n">
        <v>45689</v>
      </c>
      <c r="E4997" t="n">
        <v>24259</v>
      </c>
      <c r="F4997" t="inlineStr">
        <is>
          <t>FILE MIGNON 4/5 S/ CORDAO KG</t>
        </is>
      </c>
      <c r="G4997" t="n">
        <v>2938</v>
      </c>
      <c r="H4997" t="n">
        <v>56.52</v>
      </c>
      <c r="I4997" t="inlineStr">
        <is>
          <t>KG</t>
        </is>
      </c>
      <c r="J4997" t="inlineStr">
        <is>
          <t>ALIMENTOS</t>
        </is>
      </c>
      <c r="K4997" t="inlineStr">
        <is>
          <t>01/2025</t>
        </is>
      </c>
      <c r="L4997" t="n">
        <v>79.5</v>
      </c>
      <c r="M4997" s="551" t="n">
        <v>45677</v>
      </c>
      <c r="N4997" t="n">
        <v>79.5</v>
      </c>
      <c r="O4997" t="n">
        <v>79.90000000000001</v>
      </c>
      <c r="P4997" t="n">
        <v>4493.34</v>
      </c>
    </row>
    <row r="4998">
      <c r="A4998" t="n">
        <v>17789</v>
      </c>
      <c r="B4998" t="n">
        <v>122</v>
      </c>
      <c r="C4998" t="inlineStr">
        <is>
          <t>Arcos</t>
        </is>
      </c>
      <c r="D4998" s="551" t="n">
        <v>45689</v>
      </c>
      <c r="E4998" t="n">
        <v>24552</v>
      </c>
      <c r="F4998" t="inlineStr">
        <is>
          <t>ESPUMANTE CASA PERINI BRUT 750ML</t>
        </is>
      </c>
      <c r="G4998" t="n">
        <v>5669</v>
      </c>
      <c r="H4998" t="n">
        <v>104</v>
      </c>
      <c r="I4998" t="inlineStr">
        <is>
          <t>GR</t>
        </is>
      </c>
      <c r="J4998" t="inlineStr">
        <is>
          <t>BEBIDAS</t>
        </is>
      </c>
      <c r="K4998" t="inlineStr">
        <is>
          <t>01/2025</t>
        </is>
      </c>
      <c r="L4998" t="n">
        <v>39.43</v>
      </c>
      <c r="M4998" s="551" t="n">
        <v>45687</v>
      </c>
      <c r="N4998" t="n">
        <v>39.89</v>
      </c>
      <c r="O4998" t="n">
        <v>39.89</v>
      </c>
      <c r="P4998" t="n">
        <v>4100.72</v>
      </c>
    </row>
    <row r="4999">
      <c r="A4999" t="n">
        <v>17687</v>
      </c>
      <c r="B4999" t="n">
        <v>122</v>
      </c>
      <c r="C4999" t="inlineStr">
        <is>
          <t>Arcos</t>
        </is>
      </c>
      <c r="D4999" s="551" t="n">
        <v>45689</v>
      </c>
      <c r="E4999" t="n">
        <v>18391</v>
      </c>
      <c r="F4999" t="inlineStr">
        <is>
          <t>CONHAQUE HENNESSY XO 700ML</t>
        </is>
      </c>
      <c r="G4999" t="n">
        <v>3249</v>
      </c>
      <c r="H4999" t="n">
        <v>2.11</v>
      </c>
      <c r="I4999" t="inlineStr">
        <is>
          <t>UN</t>
        </is>
      </c>
      <c r="J4999" t="inlineStr">
        <is>
          <t>BEBIDAS</t>
        </is>
      </c>
      <c r="K4999" t="inlineStr">
        <is>
          <t>01/2025</t>
        </is>
      </c>
      <c r="L4999" t="n">
        <v>0</v>
      </c>
      <c r="M4999" s="551" t="n">
        <v>-693593</v>
      </c>
      <c r="N4999" t="n">
        <v>0</v>
      </c>
      <c r="O4999" t="n">
        <v>0</v>
      </c>
      <c r="P4999" t="n">
        <v>3345.85</v>
      </c>
    </row>
    <row r="5000">
      <c r="A5000" t="n">
        <v>17788</v>
      </c>
      <c r="B5000" t="n">
        <v>122</v>
      </c>
      <c r="C5000" t="inlineStr">
        <is>
          <t>Arcos</t>
        </is>
      </c>
      <c r="D5000" s="551" t="n">
        <v>45689</v>
      </c>
      <c r="E5000" t="n">
        <v>18051</v>
      </c>
      <c r="F5000" t="inlineStr">
        <is>
          <t>CHAMPAGNE VEUVE CLICQUOT ROSE BRUT 750ML</t>
        </is>
      </c>
      <c r="G5000" t="n">
        <v>3552</v>
      </c>
      <c r="H5000" t="n">
        <v>7</v>
      </c>
      <c r="I5000" t="inlineStr">
        <is>
          <t>GR</t>
        </is>
      </c>
      <c r="J5000" t="inlineStr">
        <is>
          <t>BEBIDAS</t>
        </is>
      </c>
      <c r="K5000" t="inlineStr">
        <is>
          <t>01/2025</t>
        </is>
      </c>
      <c r="L5000" t="n">
        <v>0</v>
      </c>
      <c r="M5000" s="551" t="n">
        <v>-693593</v>
      </c>
      <c r="N5000" t="n">
        <v>0</v>
      </c>
      <c r="O5000" t="n">
        <v>450</v>
      </c>
      <c r="P5000" t="n">
        <v>3150</v>
      </c>
    </row>
    <row r="5001">
      <c r="A5001" t="n">
        <v>17661</v>
      </c>
      <c r="B5001" t="n">
        <v>122</v>
      </c>
      <c r="C5001" t="inlineStr">
        <is>
          <t>Arcos</t>
        </is>
      </c>
      <c r="D5001" s="551" t="n">
        <v>45689</v>
      </c>
      <c r="E5001" t="n">
        <v>24470</v>
      </c>
      <c r="F5001" t="inlineStr">
        <is>
          <t>STELLA ARTOIS LN 330ML UN</t>
        </is>
      </c>
      <c r="G5001" t="n">
        <v>3103</v>
      </c>
      <c r="H5001" t="n">
        <v>898</v>
      </c>
      <c r="I5001" t="inlineStr">
        <is>
          <t>UN</t>
        </is>
      </c>
      <c r="J5001" t="inlineStr">
        <is>
          <t>BEBIDAS</t>
        </is>
      </c>
      <c r="K5001" t="inlineStr">
        <is>
          <t>01/2025</t>
        </is>
      </c>
      <c r="L5001" t="n">
        <v>0</v>
      </c>
      <c r="M5001" s="551" t="n">
        <v>45496</v>
      </c>
      <c r="N5001" t="n">
        <v>3.32</v>
      </c>
      <c r="O5001" t="n">
        <v>4.41</v>
      </c>
      <c r="P5001" t="n">
        <v>2981.49</v>
      </c>
    </row>
    <row r="5002">
      <c r="A5002" t="n">
        <v>17752</v>
      </c>
      <c r="B5002" t="n">
        <v>122</v>
      </c>
      <c r="C5002" t="inlineStr">
        <is>
          <t>Arcos</t>
        </is>
      </c>
      <c r="D5002" s="551" t="n">
        <v>45689</v>
      </c>
      <c r="E5002" t="n">
        <v>18179</v>
      </c>
      <c r="F5002" t="inlineStr">
        <is>
          <t>VODKA KETEL ONE 1L</t>
        </is>
      </c>
      <c r="G5002" t="n">
        <v>3443</v>
      </c>
      <c r="H5002" t="n">
        <v>24.7</v>
      </c>
      <c r="I5002" t="inlineStr">
        <is>
          <t>GR</t>
        </is>
      </c>
      <c r="J5002" t="inlineStr">
        <is>
          <t>BEBIDAS</t>
        </is>
      </c>
      <c r="K5002" t="inlineStr">
        <is>
          <t>01/2025</t>
        </is>
      </c>
      <c r="L5002" t="n">
        <v>104.62</v>
      </c>
      <c r="M5002" s="551" t="n">
        <v>45685</v>
      </c>
      <c r="N5002" t="n">
        <v>104.63</v>
      </c>
      <c r="O5002" t="n">
        <v>119.9</v>
      </c>
      <c r="P5002" t="n">
        <v>2584.11</v>
      </c>
    </row>
    <row r="5003">
      <c r="A5003" t="n">
        <v>18015</v>
      </c>
      <c r="B5003" t="n">
        <v>122</v>
      </c>
      <c r="C5003" t="inlineStr">
        <is>
          <t>Arcos</t>
        </is>
      </c>
      <c r="D5003" s="551" t="n">
        <v>45689</v>
      </c>
      <c r="E5003" t="n">
        <v>19370</v>
      </c>
      <c r="F5003" t="inlineStr">
        <is>
          <t>QUEIJO CAMEMBERT SERRA DAS ANTAS CX 1,680KG C/12 DE 140G KG</t>
        </is>
      </c>
      <c r="G5003" t="n">
        <v>2765</v>
      </c>
      <c r="H5003" t="n">
        <v>193</v>
      </c>
      <c r="I5003" t="inlineStr">
        <is>
          <t>KG</t>
        </is>
      </c>
      <c r="J5003" t="inlineStr">
        <is>
          <t>ALIMENTOS</t>
        </is>
      </c>
      <c r="K5003" t="inlineStr">
        <is>
          <t>01/2025</t>
        </is>
      </c>
      <c r="L5003" t="n">
        <v>11.96</v>
      </c>
      <c r="M5003" s="551" t="n">
        <v>45686</v>
      </c>
      <c r="N5003" t="n">
        <v>11.55</v>
      </c>
      <c r="O5003" t="n">
        <v>11.55</v>
      </c>
      <c r="P5003" t="n">
        <v>2308.28</v>
      </c>
    </row>
    <row r="5004">
      <c r="A5004" t="n">
        <v>18022</v>
      </c>
      <c r="B5004" t="n">
        <v>122</v>
      </c>
      <c r="C5004" t="inlineStr">
        <is>
          <t>Arcos</t>
        </is>
      </c>
      <c r="D5004" s="551" t="n">
        <v>45689</v>
      </c>
      <c r="E5004" t="n">
        <v>19297</v>
      </c>
      <c r="F5004" t="inlineStr">
        <is>
          <t>QUEIJO PARMESAO LA SERENISSIMA KG</t>
        </is>
      </c>
      <c r="G5004" t="n">
        <v>2775</v>
      </c>
      <c r="H5004" t="n">
        <v>28.74</v>
      </c>
      <c r="I5004" t="inlineStr">
        <is>
          <t>KG</t>
        </is>
      </c>
      <c r="J5004" t="inlineStr">
        <is>
          <t>ALIMENTOS</t>
        </is>
      </c>
      <c r="K5004" t="inlineStr">
        <is>
          <t>01/2025</t>
        </is>
      </c>
      <c r="L5004" t="n">
        <v>73.8</v>
      </c>
      <c r="M5004" s="551" t="n">
        <v>45686</v>
      </c>
      <c r="N5004" t="n">
        <v>72</v>
      </c>
      <c r="O5004" t="n">
        <v>72</v>
      </c>
      <c r="P5004" t="n">
        <v>2121.01</v>
      </c>
    </row>
    <row r="5005">
      <c r="A5005" t="n">
        <v>18023</v>
      </c>
      <c r="B5005" t="n">
        <v>122</v>
      </c>
      <c r="C5005" t="inlineStr">
        <is>
          <t>Arcos</t>
        </is>
      </c>
      <c r="D5005" s="551" t="n">
        <v>45689</v>
      </c>
      <c r="E5005" t="n">
        <v>19276</v>
      </c>
      <c r="F5005" t="inlineStr">
        <is>
          <t>QUEIJO REINO TIROLEZ KG</t>
        </is>
      </c>
      <c r="G5005" t="n">
        <v>2780</v>
      </c>
      <c r="H5005" t="n">
        <v>21.26</v>
      </c>
      <c r="I5005" t="inlineStr">
        <is>
          <t>KG</t>
        </is>
      </c>
      <c r="J5005" t="inlineStr">
        <is>
          <t>ALIMENTOS</t>
        </is>
      </c>
      <c r="K5005" t="inlineStr">
        <is>
          <t>01/2025</t>
        </is>
      </c>
      <c r="L5005" t="n">
        <v>98.33</v>
      </c>
      <c r="M5005" s="551" t="n">
        <v>45686</v>
      </c>
      <c r="N5005" t="n">
        <v>98.98999999999999</v>
      </c>
      <c r="O5005" t="n">
        <v>98.98999999999999</v>
      </c>
      <c r="P5005" t="n">
        <v>2090.5</v>
      </c>
    </row>
    <row r="5006">
      <c r="A5006" t="n">
        <v>17805</v>
      </c>
      <c r="B5006" t="n">
        <v>122</v>
      </c>
      <c r="C5006" t="inlineStr">
        <is>
          <t>Arcos</t>
        </is>
      </c>
      <c r="D5006" s="551" t="n">
        <v>45689</v>
      </c>
      <c r="E5006" t="n">
        <v>24039</v>
      </c>
      <c r="F5006" t="inlineStr">
        <is>
          <t>AMENDOA INTEIRA CRUA SEM CASCA 1KG</t>
        </is>
      </c>
      <c r="G5006" t="n">
        <v>2048</v>
      </c>
      <c r="H5006" t="n">
        <v>20</v>
      </c>
      <c r="I5006" t="inlineStr">
        <is>
          <t>KG</t>
        </is>
      </c>
      <c r="J5006" t="inlineStr">
        <is>
          <t>ALIMENTOS</t>
        </is>
      </c>
      <c r="K5006" t="inlineStr">
        <is>
          <t>01/2025</t>
        </is>
      </c>
      <c r="L5006" t="n">
        <v>103.59</v>
      </c>
      <c r="M5006" s="551" t="n">
        <v>45687</v>
      </c>
      <c r="N5006" t="n">
        <v>103.59</v>
      </c>
      <c r="O5006" t="n">
        <v>103.59</v>
      </c>
      <c r="P5006" t="n">
        <v>2071.8</v>
      </c>
    </row>
    <row r="5007">
      <c r="A5007" t="n">
        <v>17750</v>
      </c>
      <c r="B5007" t="n">
        <v>122</v>
      </c>
      <c r="C5007" t="inlineStr">
        <is>
          <t>Arcos</t>
        </is>
      </c>
      <c r="D5007" s="551" t="n">
        <v>45689</v>
      </c>
      <c r="E5007" t="n">
        <v>18186</v>
      </c>
      <c r="F5007" t="inlineStr">
        <is>
          <t>VODKA CIROC NATURAL 750ML</t>
        </is>
      </c>
      <c r="G5007" t="n">
        <v>3437</v>
      </c>
      <c r="H5007" t="n">
        <v>11</v>
      </c>
      <c r="I5007" t="inlineStr">
        <is>
          <t>GR</t>
        </is>
      </c>
      <c r="J5007" t="inlineStr">
        <is>
          <t>BEBIDAS</t>
        </is>
      </c>
      <c r="K5007" t="inlineStr">
        <is>
          <t>01/2025</t>
        </is>
      </c>
      <c r="L5007" t="n">
        <v>0</v>
      </c>
      <c r="M5007" s="551" t="n">
        <v>-693593</v>
      </c>
      <c r="N5007" t="n">
        <v>0</v>
      </c>
      <c r="O5007" t="n">
        <v>173.44</v>
      </c>
      <c r="P5007" t="n">
        <v>2056.01</v>
      </c>
    </row>
    <row r="5008">
      <c r="A5008" t="n">
        <v>17765</v>
      </c>
      <c r="B5008" t="n">
        <v>122</v>
      </c>
      <c r="C5008" t="inlineStr">
        <is>
          <t>Arcos</t>
        </is>
      </c>
      <c r="D5008" s="551" t="n">
        <v>45689</v>
      </c>
      <c r="E5008" t="n">
        <v>18143</v>
      </c>
      <c r="F5008" t="inlineStr">
        <is>
          <t>WHISKY CHIVAS ROYAL SALUTE 21 ANOS 700ML</t>
        </is>
      </c>
      <c r="G5008" t="n">
        <v>3474</v>
      </c>
      <c r="H5008" t="n">
        <v>2.5</v>
      </c>
      <c r="I5008" t="inlineStr">
        <is>
          <t>GR</t>
        </is>
      </c>
      <c r="J5008" t="inlineStr">
        <is>
          <t>BEBIDAS</t>
        </is>
      </c>
      <c r="K5008" t="inlineStr">
        <is>
          <t>01/2025</t>
        </is>
      </c>
      <c r="L5008" t="n">
        <v>0</v>
      </c>
      <c r="M5008" s="551" t="n">
        <v>-693593</v>
      </c>
      <c r="N5008" t="n">
        <v>0</v>
      </c>
      <c r="O5008" t="n">
        <v>907.29</v>
      </c>
      <c r="P5008" t="n">
        <v>1833</v>
      </c>
    </row>
    <row r="5009">
      <c r="A5009" t="n">
        <v>17821</v>
      </c>
      <c r="B5009" t="n">
        <v>122</v>
      </c>
      <c r="C5009" t="inlineStr">
        <is>
          <t>Arcos</t>
        </is>
      </c>
      <c r="D5009" s="551" t="n">
        <v>45689</v>
      </c>
      <c r="E5009" t="n">
        <v>20812</v>
      </c>
      <c r="F5009" t="inlineStr">
        <is>
          <t>CAFE JOSELINA C/1KG</t>
        </is>
      </c>
      <c r="G5009" t="n">
        <v>2074</v>
      </c>
      <c r="H5009" t="n">
        <v>18</v>
      </c>
      <c r="I5009" t="inlineStr">
        <is>
          <t>PC</t>
        </is>
      </c>
      <c r="J5009" t="inlineStr">
        <is>
          <t>ALIMENTOS</t>
        </is>
      </c>
      <c r="K5009" t="inlineStr">
        <is>
          <t>01/2025</t>
        </is>
      </c>
      <c r="L5009" t="n">
        <v>99.90000000000001</v>
      </c>
      <c r="M5009" s="551" t="n">
        <v>45686</v>
      </c>
      <c r="N5009" t="n">
        <v>99.90000000000001</v>
      </c>
      <c r="O5009" t="n">
        <v>99.90000000000001</v>
      </c>
      <c r="P5009" t="n">
        <v>1798.2</v>
      </c>
    </row>
    <row r="5010">
      <c r="A5010" t="n">
        <v>18012</v>
      </c>
      <c r="B5010" t="n">
        <v>122</v>
      </c>
      <c r="C5010" t="inlineStr">
        <is>
          <t>Arcos</t>
        </is>
      </c>
      <c r="D5010" s="551" t="n">
        <v>45689</v>
      </c>
      <c r="E5010" t="n">
        <v>19401</v>
      </c>
      <c r="F5010" t="inlineStr">
        <is>
          <t>MANTEIGA SEM SAL SCALA KG</t>
        </is>
      </c>
      <c r="G5010" t="n">
        <v>2761</v>
      </c>
      <c r="H5010" t="n">
        <v>7.39</v>
      </c>
      <c r="I5010" t="inlineStr">
        <is>
          <t>KG</t>
        </is>
      </c>
      <c r="J5010" t="inlineStr">
        <is>
          <t>ALIMENTOS</t>
        </is>
      </c>
      <c r="K5010" t="inlineStr">
        <is>
          <t>01/2025</t>
        </is>
      </c>
      <c r="L5010" t="n">
        <v>237.7</v>
      </c>
      <c r="M5010" s="551" t="n">
        <v>45687</v>
      </c>
      <c r="N5010" t="n">
        <v>243.94</v>
      </c>
      <c r="O5010" t="n">
        <v>243.94</v>
      </c>
      <c r="P5010" t="n">
        <v>1756.6</v>
      </c>
    </row>
    <row r="5011">
      <c r="A5011" t="n">
        <v>17791</v>
      </c>
      <c r="B5011" t="n">
        <v>122</v>
      </c>
      <c r="C5011" t="inlineStr">
        <is>
          <t>Arcos</t>
        </is>
      </c>
      <c r="D5011" s="551" t="n">
        <v>45689</v>
      </c>
      <c r="E5011" t="n">
        <v>18015</v>
      </c>
      <c r="F5011" t="inlineStr">
        <is>
          <t>ESPUMANTE PERELADA CAVA STARS BRUT RESERVA 750ML</t>
        </is>
      </c>
      <c r="G5011" t="n">
        <v>3582</v>
      </c>
      <c r="H5011" t="n">
        <v>15</v>
      </c>
      <c r="I5011" t="inlineStr">
        <is>
          <t>GR</t>
        </is>
      </c>
      <c r="J5011" t="inlineStr">
        <is>
          <t>BEBIDAS</t>
        </is>
      </c>
      <c r="K5011" t="inlineStr">
        <is>
          <t>01/2025</t>
        </is>
      </c>
      <c r="L5011" t="n">
        <v>0</v>
      </c>
      <c r="M5011" s="551" t="n">
        <v>45629</v>
      </c>
      <c r="N5011" t="n">
        <v>116.29</v>
      </c>
      <c r="O5011" t="n">
        <v>116.3</v>
      </c>
      <c r="P5011" t="n">
        <v>1744.35</v>
      </c>
    </row>
    <row r="5012">
      <c r="A5012" t="n">
        <v>17828</v>
      </c>
      <c r="B5012" t="n">
        <v>122</v>
      </c>
      <c r="C5012" t="inlineStr">
        <is>
          <t>Arcos</t>
        </is>
      </c>
      <c r="D5012" s="551" t="n">
        <v>45689</v>
      </c>
      <c r="E5012" t="n">
        <v>24123</v>
      </c>
      <c r="F5012" t="inlineStr">
        <is>
          <t>CASTANHA DO PARA S/ CASCA MEDIA C/1KG</t>
        </is>
      </c>
      <c r="G5012" t="n">
        <v>2237</v>
      </c>
      <c r="H5012" t="n">
        <v>20</v>
      </c>
      <c r="I5012" t="inlineStr">
        <is>
          <t>PC</t>
        </is>
      </c>
      <c r="J5012" t="inlineStr">
        <is>
          <t>ALIMENTOS</t>
        </is>
      </c>
      <c r="K5012" t="inlineStr">
        <is>
          <t>01/2025</t>
        </is>
      </c>
      <c r="L5012" t="n">
        <v>78.90000000000001</v>
      </c>
      <c r="M5012" s="551" t="n">
        <v>45686</v>
      </c>
      <c r="N5012" t="n">
        <v>78.90000000000001</v>
      </c>
      <c r="O5012" t="n">
        <v>79.06999999999999</v>
      </c>
      <c r="P5012" t="n">
        <v>1578</v>
      </c>
    </row>
    <row r="5013">
      <c r="A5013" t="n">
        <v>17775</v>
      </c>
      <c r="B5013" t="n">
        <v>122</v>
      </c>
      <c r="C5013" t="inlineStr">
        <is>
          <t>Arcos</t>
        </is>
      </c>
      <c r="D5013" s="551" t="n">
        <v>45689</v>
      </c>
      <c r="E5013" t="n">
        <v>18113</v>
      </c>
      <c r="F5013" t="inlineStr">
        <is>
          <t>WHISKY JOHNNIE WALKER GREEN LABEL 750ML</t>
        </is>
      </c>
      <c r="G5013" t="n">
        <v>3499</v>
      </c>
      <c r="H5013" t="n">
        <v>3.68</v>
      </c>
      <c r="I5013" t="inlineStr">
        <is>
          <t>GR</t>
        </is>
      </c>
      <c r="J5013" t="inlineStr">
        <is>
          <t>BEBIDAS</t>
        </is>
      </c>
      <c r="K5013" t="inlineStr">
        <is>
          <t>01/2025</t>
        </is>
      </c>
      <c r="L5013" t="n">
        <v>0</v>
      </c>
      <c r="M5013" s="551" t="n">
        <v>-693593</v>
      </c>
      <c r="N5013" t="n">
        <v>0</v>
      </c>
      <c r="O5013" t="n">
        <v>402.49</v>
      </c>
      <c r="P5013" t="n">
        <v>1553</v>
      </c>
    </row>
    <row r="5014">
      <c r="A5014" t="n">
        <v>17727</v>
      </c>
      <c r="B5014" t="n">
        <v>122</v>
      </c>
      <c r="C5014" t="inlineStr">
        <is>
          <t>Arcos</t>
        </is>
      </c>
      <c r="D5014" s="551" t="n">
        <v>45689</v>
      </c>
      <c r="E5014" t="n">
        <v>18242</v>
      </c>
      <c r="F5014" t="inlineStr">
        <is>
          <t>TEQUILA DON JULIO BLANCO 750ML</t>
        </is>
      </c>
      <c r="G5014" t="n">
        <v>3386</v>
      </c>
      <c r="H5014" t="n">
        <v>6.68</v>
      </c>
      <c r="I5014" t="inlineStr">
        <is>
          <t>GR</t>
        </is>
      </c>
      <c r="J5014" t="inlineStr">
        <is>
          <t>BEBIDAS</t>
        </is>
      </c>
      <c r="K5014" t="inlineStr">
        <is>
          <t>01/2025</t>
        </is>
      </c>
      <c r="L5014" t="n">
        <v>227.11</v>
      </c>
      <c r="M5014" s="551" t="n">
        <v>45685</v>
      </c>
      <c r="N5014" t="n">
        <v>227.11</v>
      </c>
      <c r="O5014" t="n">
        <v>227.11</v>
      </c>
      <c r="P5014" t="n">
        <v>1517.09</v>
      </c>
    </row>
    <row r="5015">
      <c r="A5015" t="n">
        <v>17723</v>
      </c>
      <c r="B5015" t="n">
        <v>122</v>
      </c>
      <c r="C5015" t="inlineStr">
        <is>
          <t>Arcos</t>
        </is>
      </c>
      <c r="D5015" s="551" t="n">
        <v>45689</v>
      </c>
      <c r="E5015" t="n">
        <v>18261</v>
      </c>
      <c r="F5015" t="inlineStr">
        <is>
          <t>RUM ZACAPA 23 ANOS 750ML</t>
        </is>
      </c>
      <c r="G5015" t="n">
        <v>3368</v>
      </c>
      <c r="H5015" t="n">
        <v>3</v>
      </c>
      <c r="I5015" t="inlineStr">
        <is>
          <t>GR</t>
        </is>
      </c>
      <c r="J5015" t="inlineStr">
        <is>
          <t>BEBIDAS</t>
        </is>
      </c>
      <c r="K5015" t="inlineStr">
        <is>
          <t>01/2025</t>
        </is>
      </c>
      <c r="L5015" t="n">
        <v>460</v>
      </c>
      <c r="M5015" s="551" t="n">
        <v>45685</v>
      </c>
      <c r="N5015" t="n">
        <v>460</v>
      </c>
      <c r="O5015" t="n">
        <v>460</v>
      </c>
      <c r="P5015" t="n">
        <v>1380</v>
      </c>
    </row>
    <row r="5016">
      <c r="A5016" t="n">
        <v>17779</v>
      </c>
      <c r="B5016" t="n">
        <v>122</v>
      </c>
      <c r="C5016" t="inlineStr">
        <is>
          <t>Arcos</t>
        </is>
      </c>
      <c r="D5016" s="551" t="n">
        <v>45689</v>
      </c>
      <c r="E5016" t="n">
        <v>18099</v>
      </c>
      <c r="F5016" t="inlineStr">
        <is>
          <t>WHISKY SINGLETON 12 ANOS SINGLE MALT 750ML</t>
        </is>
      </c>
      <c r="G5016" t="n">
        <v>3511</v>
      </c>
      <c r="H5016" t="n">
        <v>6.14</v>
      </c>
      <c r="I5016" t="inlineStr">
        <is>
          <t>GR</t>
        </is>
      </c>
      <c r="J5016" t="inlineStr">
        <is>
          <t>BEBIDAS</t>
        </is>
      </c>
      <c r="K5016" t="inlineStr">
        <is>
          <t>01/2025</t>
        </is>
      </c>
      <c r="L5016" t="n">
        <v>221.13</v>
      </c>
      <c r="M5016" s="551" t="n">
        <v>45685</v>
      </c>
      <c r="N5016" t="n">
        <v>0</v>
      </c>
      <c r="O5016" t="n">
        <v>0</v>
      </c>
      <c r="P5016" t="n">
        <v>1357.74</v>
      </c>
    </row>
    <row r="5017">
      <c r="A5017" t="n">
        <v>17686</v>
      </c>
      <c r="B5017" t="n">
        <v>122</v>
      </c>
      <c r="C5017" t="inlineStr">
        <is>
          <t>Arcos</t>
        </is>
      </c>
      <c r="D5017" s="551" t="n">
        <v>45689</v>
      </c>
      <c r="E5017" t="n">
        <v>18392</v>
      </c>
      <c r="F5017" t="inlineStr">
        <is>
          <t>CONHAQUE HENNESSY VSOP 700ML</t>
        </is>
      </c>
      <c r="G5017" t="n">
        <v>3248</v>
      </c>
      <c r="H5017" t="n">
        <v>4.26</v>
      </c>
      <c r="I5017" t="inlineStr">
        <is>
          <t>UN</t>
        </is>
      </c>
      <c r="J5017" t="inlineStr">
        <is>
          <t>BEBIDAS</t>
        </is>
      </c>
      <c r="K5017" t="inlineStr">
        <is>
          <t>01/2025</t>
        </is>
      </c>
      <c r="L5017" t="n">
        <v>0</v>
      </c>
      <c r="M5017" s="551" t="n">
        <v>-693593</v>
      </c>
      <c r="N5017" t="n">
        <v>0</v>
      </c>
      <c r="O5017" t="n">
        <v>0</v>
      </c>
      <c r="P5017" t="n">
        <v>1301.13</v>
      </c>
    </row>
    <row r="5018">
      <c r="A5018" t="n">
        <v>18086</v>
      </c>
      <c r="B5018" t="n">
        <v>122</v>
      </c>
      <c r="C5018" t="inlineStr">
        <is>
          <t>Arcos</t>
        </is>
      </c>
      <c r="D5018" s="551" t="n">
        <v>45689</v>
      </c>
      <c r="E5018" t="n">
        <v>17594</v>
      </c>
      <c r="F5018" t="inlineStr">
        <is>
          <t>VINHO TINTO LE JAJA DE JAU DE SYRAH 750ML FRANCA</t>
        </is>
      </c>
      <c r="G5018" t="n">
        <v>3932</v>
      </c>
      <c r="H5018" t="n">
        <v>21</v>
      </c>
      <c r="I5018" t="inlineStr">
        <is>
          <t>GR</t>
        </is>
      </c>
      <c r="J5018" t="inlineStr">
        <is>
          <t>BEBIDAS</t>
        </is>
      </c>
      <c r="K5018" t="inlineStr">
        <is>
          <t>01/2025</t>
        </is>
      </c>
      <c r="L5018" t="n">
        <v>0</v>
      </c>
      <c r="M5018" s="551" t="n">
        <v>45503</v>
      </c>
      <c r="N5018" t="n">
        <v>60.45</v>
      </c>
      <c r="O5018" t="n">
        <v>64.38</v>
      </c>
      <c r="P5018" t="n">
        <v>1269.45</v>
      </c>
    </row>
    <row r="5019">
      <c r="A5019" t="n">
        <v>17827</v>
      </c>
      <c r="B5019" t="n">
        <v>122</v>
      </c>
      <c r="C5019" t="inlineStr">
        <is>
          <t>Arcos</t>
        </is>
      </c>
      <c r="D5019" s="551" t="n">
        <v>45689</v>
      </c>
      <c r="E5019" t="n">
        <v>24118</v>
      </c>
      <c r="F5019" t="inlineStr">
        <is>
          <t>CASTANHA DE CAJU CRUA KG</t>
        </is>
      </c>
      <c r="G5019" t="n">
        <v>2233</v>
      </c>
      <c r="H5019" t="n">
        <v>18</v>
      </c>
      <c r="I5019" t="inlineStr">
        <is>
          <t>KG</t>
        </is>
      </c>
      <c r="J5019" t="inlineStr">
        <is>
          <t>ALIMENTOS</t>
        </is>
      </c>
      <c r="K5019" t="inlineStr">
        <is>
          <t>01/2025</t>
        </is>
      </c>
      <c r="L5019" t="n">
        <v>0</v>
      </c>
      <c r="M5019" s="551" t="n">
        <v>45581</v>
      </c>
      <c r="N5019" t="n">
        <v>69.8</v>
      </c>
      <c r="O5019" t="n">
        <v>58.05</v>
      </c>
      <c r="P5019" t="n">
        <v>1256.4</v>
      </c>
    </row>
    <row r="5020">
      <c r="A5020" t="n">
        <v>18085</v>
      </c>
      <c r="B5020" t="n">
        <v>122</v>
      </c>
      <c r="C5020" t="inlineStr">
        <is>
          <t>Arcos</t>
        </is>
      </c>
      <c r="D5020" s="551" t="n">
        <v>45689</v>
      </c>
      <c r="E5020" t="n">
        <v>25099</v>
      </c>
      <c r="F5020" t="inlineStr">
        <is>
          <t>VINHO LARANJA TESTALONGA STAY BRAVE 750ML</t>
        </is>
      </c>
      <c r="G5020" t="n">
        <v>5894</v>
      </c>
      <c r="H5020" t="n">
        <v>7</v>
      </c>
      <c r="I5020" t="inlineStr">
        <is>
          <t>GR</t>
        </is>
      </c>
      <c r="J5020" t="inlineStr">
        <is>
          <t>BEBIDAS</t>
        </is>
      </c>
      <c r="K5020" t="inlineStr">
        <is>
          <t>01/2025</t>
        </is>
      </c>
      <c r="L5020" t="n">
        <v>0</v>
      </c>
      <c r="M5020" s="551" t="n">
        <v>45608</v>
      </c>
      <c r="N5020" t="n">
        <v>179.25</v>
      </c>
      <c r="O5020" t="n">
        <v>179.25</v>
      </c>
      <c r="P5020" t="n">
        <v>1254.75</v>
      </c>
    </row>
    <row r="5021">
      <c r="A5021" t="n">
        <v>17665</v>
      </c>
      <c r="B5021" t="n">
        <v>122</v>
      </c>
      <c r="C5021" t="inlineStr">
        <is>
          <t>Arcos</t>
        </is>
      </c>
      <c r="D5021" s="551" t="n">
        <v>45689</v>
      </c>
      <c r="E5021" t="n">
        <v>18548</v>
      </c>
      <c r="F5021" t="inlineStr">
        <is>
          <t>APERITIVO ANGOSTURA 100ML</t>
        </is>
      </c>
      <c r="G5021" t="n">
        <v>3131</v>
      </c>
      <c r="H5021" t="n">
        <v>4.78</v>
      </c>
      <c r="I5021" t="inlineStr">
        <is>
          <t>GR</t>
        </is>
      </c>
      <c r="J5021" t="inlineStr">
        <is>
          <t>BEBIDAS</t>
        </is>
      </c>
      <c r="K5021" t="inlineStr">
        <is>
          <t>01/2025</t>
        </is>
      </c>
      <c r="L5021" t="n">
        <v>259.9</v>
      </c>
      <c r="M5021" s="551" t="n">
        <v>45671</v>
      </c>
      <c r="N5021" t="n">
        <v>259.9</v>
      </c>
      <c r="O5021" t="n">
        <v>259.9</v>
      </c>
      <c r="P5021" t="n">
        <v>1242.32</v>
      </c>
    </row>
    <row r="5022">
      <c r="A5022" t="n">
        <v>18089</v>
      </c>
      <c r="B5022" t="n">
        <v>122</v>
      </c>
      <c r="C5022" t="inlineStr">
        <is>
          <t>Arcos</t>
        </is>
      </c>
      <c r="D5022" s="551" t="n">
        <v>45689</v>
      </c>
      <c r="E5022" t="n">
        <v>25095</v>
      </c>
      <c r="F5022" t="inlineStr">
        <is>
          <t>VINHO TINTO FLIGHT OF THE DRONGO 750ML</t>
        </is>
      </c>
      <c r="G5022" t="n">
        <v>5892</v>
      </c>
      <c r="H5022" t="n">
        <v>9</v>
      </c>
      <c r="I5022" t="inlineStr">
        <is>
          <t>GR</t>
        </is>
      </c>
      <c r="J5022" t="inlineStr">
        <is>
          <t>BEBIDAS</t>
        </is>
      </c>
      <c r="K5022" t="inlineStr">
        <is>
          <t>01/2025</t>
        </is>
      </c>
      <c r="L5022" t="n">
        <v>0</v>
      </c>
      <c r="M5022" s="551" t="n">
        <v>45644</v>
      </c>
      <c r="N5022" t="n">
        <v>131.25</v>
      </c>
      <c r="O5022" t="n">
        <v>131.25</v>
      </c>
      <c r="P5022" t="n">
        <v>1181.25</v>
      </c>
    </row>
    <row r="5023">
      <c r="A5023" t="n">
        <v>17715</v>
      </c>
      <c r="B5023" t="n">
        <v>122</v>
      </c>
      <c r="C5023" t="inlineStr">
        <is>
          <t>Arcos</t>
        </is>
      </c>
      <c r="D5023" s="551" t="n">
        <v>45689</v>
      </c>
      <c r="E5023" t="n">
        <v>18306</v>
      </c>
      <c r="F5023" t="inlineStr">
        <is>
          <t>LICOR MARASCHINO LUXARDO 750ML</t>
        </is>
      </c>
      <c r="G5023" t="n">
        <v>3327</v>
      </c>
      <c r="H5023" t="n">
        <v>7.81</v>
      </c>
      <c r="I5023" t="inlineStr">
        <is>
          <t>GR</t>
        </is>
      </c>
      <c r="J5023" t="inlineStr">
        <is>
          <t>BEBIDAS</t>
        </is>
      </c>
      <c r="K5023" t="inlineStr">
        <is>
          <t>01/2025</t>
        </is>
      </c>
      <c r="L5023" t="n">
        <v>0</v>
      </c>
      <c r="M5023" s="551" t="n">
        <v>-693593</v>
      </c>
      <c r="N5023" t="n">
        <v>0</v>
      </c>
      <c r="O5023" t="n">
        <v>184.14</v>
      </c>
      <c r="P5023" t="n">
        <v>1159.27</v>
      </c>
    </row>
    <row r="5024">
      <c r="A5024" t="n">
        <v>18078</v>
      </c>
      <c r="B5024" t="n">
        <v>122</v>
      </c>
      <c r="C5024" t="inlineStr">
        <is>
          <t>Arcos</t>
        </is>
      </c>
      <c r="D5024" s="551" t="n">
        <v>45689</v>
      </c>
      <c r="E5024" t="n">
        <v>25042</v>
      </c>
      <c r="F5024" t="inlineStr">
        <is>
          <t>VINHO BRANCO LA PART DU COLIBRI MUSCADET SUR LIE 750ML</t>
        </is>
      </c>
      <c r="G5024" t="n">
        <v>5876</v>
      </c>
      <c r="H5024" t="n">
        <v>10</v>
      </c>
      <c r="I5024" t="inlineStr">
        <is>
          <t>GR</t>
        </is>
      </c>
      <c r="J5024" t="inlineStr">
        <is>
          <t>BEBIDAS</t>
        </is>
      </c>
      <c r="K5024" t="inlineStr">
        <is>
          <t>01/2025</t>
        </is>
      </c>
      <c r="L5024" t="n">
        <v>0</v>
      </c>
      <c r="M5024" s="551" t="n">
        <v>45595</v>
      </c>
      <c r="N5024" t="n">
        <v>115</v>
      </c>
      <c r="O5024" t="n">
        <v>115</v>
      </c>
      <c r="P5024" t="n">
        <v>1150</v>
      </c>
    </row>
    <row r="5025">
      <c r="A5025" t="n">
        <v>17773</v>
      </c>
      <c r="B5025" t="n">
        <v>122</v>
      </c>
      <c r="C5025" t="inlineStr">
        <is>
          <t>Arcos</t>
        </is>
      </c>
      <c r="D5025" s="551" t="n">
        <v>45689</v>
      </c>
      <c r="E5025" t="n">
        <v>18118</v>
      </c>
      <c r="F5025" t="inlineStr">
        <is>
          <t>WHISKY JOHNNIE WALKER BLUE LABEL 750ML</t>
        </is>
      </c>
      <c r="G5025" t="n">
        <v>3495</v>
      </c>
      <c r="H5025" t="n">
        <v>0.8100000000000001</v>
      </c>
      <c r="I5025" t="inlineStr">
        <is>
          <t>GR</t>
        </is>
      </c>
      <c r="J5025" t="inlineStr">
        <is>
          <t>BEBIDAS</t>
        </is>
      </c>
      <c r="K5025" t="inlineStr">
        <is>
          <t>01/2025</t>
        </is>
      </c>
      <c r="L5025" t="n">
        <v>0</v>
      </c>
      <c r="M5025" s="551" t="n">
        <v>-693593</v>
      </c>
      <c r="N5025" t="n">
        <v>0</v>
      </c>
      <c r="O5025" t="n">
        <v>1232</v>
      </c>
      <c r="P5025" t="n">
        <v>1123.47</v>
      </c>
    </row>
    <row r="5026">
      <c r="A5026" t="n">
        <v>18092</v>
      </c>
      <c r="B5026" t="n">
        <v>122</v>
      </c>
      <c r="C5026" t="inlineStr">
        <is>
          <t>Arcos</t>
        </is>
      </c>
      <c r="D5026" s="551" t="n">
        <v>45689</v>
      </c>
      <c r="E5026" t="n">
        <v>25537</v>
      </c>
      <c r="F5026" t="inlineStr">
        <is>
          <t>VINHO TINTO LES VACANCES DE MONSIEUR MERLOT 750ML</t>
        </is>
      </c>
      <c r="G5026" t="n">
        <v>6158</v>
      </c>
      <c r="H5026" t="n">
        <v>7</v>
      </c>
      <c r="I5026" t="inlineStr">
        <is>
          <t>GR</t>
        </is>
      </c>
      <c r="J5026" t="inlineStr">
        <is>
          <t>BEBIDAS</t>
        </is>
      </c>
      <c r="K5026" t="inlineStr">
        <is>
          <t>01/2025</t>
        </is>
      </c>
      <c r="L5026" t="n">
        <v>0</v>
      </c>
      <c r="M5026" s="551" t="n">
        <v>45615</v>
      </c>
      <c r="N5026" t="n">
        <v>158.76</v>
      </c>
      <c r="O5026" t="n">
        <v>158.76</v>
      </c>
      <c r="P5026" t="n">
        <v>1111.32</v>
      </c>
    </row>
    <row r="5027">
      <c r="A5027" t="n">
        <v>18082</v>
      </c>
      <c r="B5027" t="n">
        <v>122</v>
      </c>
      <c r="C5027" t="inlineStr">
        <is>
          <t>Arcos</t>
        </is>
      </c>
      <c r="D5027" s="551" t="n">
        <v>45689</v>
      </c>
      <c r="E5027" t="n">
        <v>26052</v>
      </c>
      <c r="F5027" t="inlineStr">
        <is>
          <t>VINHO BRANCO VALDESPINO PEDRO XIMENEZ 750ML</t>
        </is>
      </c>
      <c r="G5027" t="n">
        <v>6514</v>
      </c>
      <c r="H5027" t="n">
        <v>2</v>
      </c>
      <c r="I5027" t="inlineStr">
        <is>
          <t>GR</t>
        </is>
      </c>
      <c r="J5027" t="inlineStr">
        <is>
          <t>BEBIDAS</t>
        </is>
      </c>
      <c r="K5027" t="inlineStr">
        <is>
          <t>01/2025</t>
        </is>
      </c>
      <c r="L5027" t="n">
        <v>0</v>
      </c>
      <c r="M5027" s="551" t="n">
        <v>-693593</v>
      </c>
      <c r="N5027" t="n">
        <v>0</v>
      </c>
      <c r="O5027" t="n">
        <v>0</v>
      </c>
      <c r="P5027" t="n">
        <v>1102</v>
      </c>
    </row>
    <row r="5028">
      <c r="A5028" t="n">
        <v>17737</v>
      </c>
      <c r="B5028" t="n">
        <v>122</v>
      </c>
      <c r="C5028" t="inlineStr">
        <is>
          <t>Arcos</t>
        </is>
      </c>
      <c r="D5028" s="551" t="n">
        <v>45689</v>
      </c>
      <c r="E5028" t="n">
        <v>18219</v>
      </c>
      <c r="F5028" t="inlineStr">
        <is>
          <t>VERMOUTH CARPANO PUNT E MES 1L</t>
        </is>
      </c>
      <c r="G5028" t="n">
        <v>3409</v>
      </c>
      <c r="H5028" t="n">
        <v>5.75</v>
      </c>
      <c r="I5028" t="inlineStr">
        <is>
          <t>GR</t>
        </is>
      </c>
      <c r="J5028" t="inlineStr">
        <is>
          <t>BEBIDAS</t>
        </is>
      </c>
      <c r="K5028" t="inlineStr">
        <is>
          <t>01/2025</t>
        </is>
      </c>
      <c r="L5028" t="n">
        <v>0</v>
      </c>
      <c r="M5028" s="551" t="n">
        <v>45370</v>
      </c>
      <c r="N5028" t="n">
        <v>190.8</v>
      </c>
      <c r="O5028" t="n">
        <v>112.11</v>
      </c>
      <c r="P5028" t="n">
        <v>1097.1</v>
      </c>
    </row>
    <row r="5029">
      <c r="A5029" t="n">
        <v>17741</v>
      </c>
      <c r="B5029" t="n">
        <v>122</v>
      </c>
      <c r="C5029" t="inlineStr">
        <is>
          <t>Arcos</t>
        </is>
      </c>
      <c r="D5029" s="551" t="n">
        <v>45689</v>
      </c>
      <c r="E5029" t="n">
        <v>18214</v>
      </c>
      <c r="F5029" t="inlineStr">
        <is>
          <t>VERMOUTH MARTINI BIANCO 750ML</t>
        </is>
      </c>
      <c r="G5029" t="n">
        <v>3413</v>
      </c>
      <c r="H5029" t="n">
        <v>32</v>
      </c>
      <c r="I5029" t="inlineStr">
        <is>
          <t>GR</t>
        </is>
      </c>
      <c r="J5029" t="inlineStr">
        <is>
          <t>BEBIDAS</t>
        </is>
      </c>
      <c r="K5029" t="inlineStr">
        <is>
          <t>01/2025</t>
        </is>
      </c>
      <c r="L5029" t="n">
        <v>0</v>
      </c>
      <c r="M5029" s="551" t="n">
        <v>-693593</v>
      </c>
      <c r="N5029" t="n">
        <v>0</v>
      </c>
      <c r="O5029" t="n">
        <v>34.45</v>
      </c>
      <c r="P5029" t="n">
        <v>1089.6</v>
      </c>
    </row>
    <row r="5030">
      <c r="A5030" t="n">
        <v>18076</v>
      </c>
      <c r="B5030" t="n">
        <v>122</v>
      </c>
      <c r="C5030" t="inlineStr">
        <is>
          <t>Arcos</t>
        </is>
      </c>
      <c r="D5030" s="551" t="n">
        <v>45689</v>
      </c>
      <c r="E5030" t="n">
        <v>17778</v>
      </c>
      <c r="F5030" t="inlineStr">
        <is>
          <t>VINHO BRANCO JEREZ FORTIF REAL TESOURO FINO 750ML</t>
        </is>
      </c>
      <c r="G5030" t="n">
        <v>3765</v>
      </c>
      <c r="H5030" t="n">
        <v>12</v>
      </c>
      <c r="I5030" t="inlineStr">
        <is>
          <t>GR</t>
        </is>
      </c>
      <c r="J5030" t="inlineStr">
        <is>
          <t>BEBIDAS</t>
        </is>
      </c>
      <c r="K5030" t="inlineStr">
        <is>
          <t>01/2025</t>
        </is>
      </c>
      <c r="L5030" t="n">
        <v>89.56999999999999</v>
      </c>
      <c r="M5030" s="551" t="n">
        <v>45678</v>
      </c>
      <c r="N5030" t="n">
        <v>89.56999999999999</v>
      </c>
      <c r="O5030" t="n">
        <v>95.55</v>
      </c>
      <c r="P5030" t="n">
        <v>1074.84</v>
      </c>
    </row>
    <row r="5031">
      <c r="A5031" t="n">
        <v>18060</v>
      </c>
      <c r="B5031" t="n">
        <v>122</v>
      </c>
      <c r="C5031" t="inlineStr">
        <is>
          <t>Arcos</t>
        </is>
      </c>
      <c r="D5031" s="551" t="n">
        <v>45689</v>
      </c>
      <c r="E5031" t="n">
        <v>22067</v>
      </c>
      <c r="F5031" t="inlineStr">
        <is>
          <t>AGUA MINERAL S/ GAS MAMBA 350ML</t>
        </is>
      </c>
      <c r="G5031" t="n">
        <v>3636</v>
      </c>
      <c r="H5031" t="n">
        <v>530</v>
      </c>
      <c r="I5031" t="inlineStr">
        <is>
          <t>UN</t>
        </is>
      </c>
      <c r="J5031" t="inlineStr">
        <is>
          <t>BEBIDAS</t>
        </is>
      </c>
      <c r="K5031" t="inlineStr">
        <is>
          <t>01/2025</t>
        </is>
      </c>
      <c r="L5031" t="n">
        <v>1.99</v>
      </c>
      <c r="M5031" s="551" t="n">
        <v>45674</v>
      </c>
      <c r="N5031" t="n">
        <v>1.99</v>
      </c>
      <c r="O5031" t="n">
        <v>1.99</v>
      </c>
      <c r="P5031" t="n">
        <v>1054.7</v>
      </c>
    </row>
    <row r="5032">
      <c r="A5032" t="n">
        <v>17740</v>
      </c>
      <c r="B5032" t="n">
        <v>122</v>
      </c>
      <c r="C5032" t="inlineStr">
        <is>
          <t>Arcos</t>
        </is>
      </c>
      <c r="D5032" s="551" t="n">
        <v>45689</v>
      </c>
      <c r="E5032" t="n">
        <v>18202</v>
      </c>
      <c r="F5032" t="inlineStr">
        <is>
          <t>VERMOUTH DOLIN DRY 750ML</t>
        </is>
      </c>
      <c r="G5032" t="n">
        <v>3424</v>
      </c>
      <c r="H5032" t="n">
        <v>7.21</v>
      </c>
      <c r="I5032" t="inlineStr">
        <is>
          <t>GR</t>
        </is>
      </c>
      <c r="J5032" t="inlineStr">
        <is>
          <t>BEBIDAS</t>
        </is>
      </c>
      <c r="K5032" t="inlineStr">
        <is>
          <t>01/2025</t>
        </is>
      </c>
      <c r="L5032" t="n">
        <v>143.69</v>
      </c>
      <c r="M5032" s="551" t="n">
        <v>45686</v>
      </c>
      <c r="N5032" t="n">
        <v>143.69</v>
      </c>
      <c r="O5032" t="n">
        <v>143.69</v>
      </c>
      <c r="P5032" t="n">
        <v>1036</v>
      </c>
    </row>
    <row r="5033">
      <c r="A5033" t="n">
        <v>17736</v>
      </c>
      <c r="B5033" t="n">
        <v>122</v>
      </c>
      <c r="C5033" t="inlineStr">
        <is>
          <t>Arcos</t>
        </is>
      </c>
      <c r="D5033" s="551" t="n">
        <v>45689</v>
      </c>
      <c r="E5033" t="n">
        <v>18208</v>
      </c>
      <c r="F5033" t="inlineStr">
        <is>
          <t>VERMOUTH CARPANO BIANCO 1L</t>
        </is>
      </c>
      <c r="G5033" t="n">
        <v>3418</v>
      </c>
      <c r="H5033" t="n">
        <v>10</v>
      </c>
      <c r="I5033" t="inlineStr">
        <is>
          <t>GR</t>
        </is>
      </c>
      <c r="J5033" t="inlineStr">
        <is>
          <t>BEBIDAS</t>
        </is>
      </c>
      <c r="K5033" t="inlineStr">
        <is>
          <t>01/2025</t>
        </is>
      </c>
      <c r="L5033" t="n">
        <v>0</v>
      </c>
      <c r="M5033" s="551" t="n">
        <v>45636</v>
      </c>
      <c r="N5033" t="n">
        <v>100.88</v>
      </c>
      <c r="O5033" t="n">
        <v>139.9</v>
      </c>
      <c r="P5033" t="n">
        <v>1008.8</v>
      </c>
    </row>
    <row r="5034">
      <c r="A5034" t="n">
        <v>18055</v>
      </c>
      <c r="B5034" t="n">
        <v>122</v>
      </c>
      <c r="C5034" t="inlineStr">
        <is>
          <t>Arcos</t>
        </is>
      </c>
      <c r="D5034" s="551" t="n">
        <v>45689</v>
      </c>
      <c r="E5034" t="n">
        <v>22696</v>
      </c>
      <c r="F5034" t="inlineStr">
        <is>
          <t>PERNIL SUINO S/ OSSO EM CUBOS KG</t>
        </is>
      </c>
      <c r="G5034" t="n">
        <v>3052</v>
      </c>
      <c r="H5034" t="n">
        <v>43.98</v>
      </c>
      <c r="I5034" t="inlineStr">
        <is>
          <t>KG</t>
        </is>
      </c>
      <c r="J5034" t="inlineStr">
        <is>
          <t>ALIMENTOS</t>
        </is>
      </c>
      <c r="K5034" t="inlineStr">
        <is>
          <t>01/2025</t>
        </is>
      </c>
      <c r="L5034" t="n">
        <v>22.8</v>
      </c>
      <c r="M5034" s="551" t="n">
        <v>45671</v>
      </c>
      <c r="N5034" t="n">
        <v>22.8</v>
      </c>
      <c r="O5034" t="n">
        <v>22.8</v>
      </c>
      <c r="P5034" t="n">
        <v>1002.74</v>
      </c>
    </row>
    <row r="5035">
      <c r="A5035" t="n">
        <v>18058</v>
      </c>
      <c r="B5035" t="n">
        <v>122</v>
      </c>
      <c r="C5035" t="inlineStr">
        <is>
          <t>Arcos</t>
        </is>
      </c>
      <c r="D5035" s="551" t="n">
        <v>45689</v>
      </c>
      <c r="E5035" t="n">
        <v>22066</v>
      </c>
      <c r="F5035" t="inlineStr">
        <is>
          <t>AGUA MINERAL C/ GAS MAMBA 350ML</t>
        </is>
      </c>
      <c r="G5035" t="n">
        <v>3636</v>
      </c>
      <c r="H5035" t="n">
        <v>503</v>
      </c>
      <c r="I5035" t="inlineStr">
        <is>
          <t>UN</t>
        </is>
      </c>
      <c r="J5035" t="inlineStr">
        <is>
          <t>BEBIDAS</t>
        </is>
      </c>
      <c r="K5035" t="inlineStr">
        <is>
          <t>01/2025</t>
        </is>
      </c>
      <c r="L5035" t="n">
        <v>1.99</v>
      </c>
      <c r="M5035" s="551" t="n">
        <v>45674</v>
      </c>
      <c r="N5035" t="n">
        <v>1.99</v>
      </c>
      <c r="O5035" t="n">
        <v>1.99</v>
      </c>
      <c r="P5035" t="n">
        <v>1000.97</v>
      </c>
    </row>
    <row r="5036">
      <c r="A5036" t="n">
        <v>17872</v>
      </c>
      <c r="B5036" t="n">
        <v>122</v>
      </c>
      <c r="C5036" t="inlineStr">
        <is>
          <t>Arcos</t>
        </is>
      </c>
      <c r="D5036" s="551" t="n">
        <v>45689</v>
      </c>
      <c r="E5036" t="n">
        <v>20117</v>
      </c>
      <c r="F5036" t="inlineStr">
        <is>
          <t>MASSA FOLHADA AROSA 1KG UN</t>
        </is>
      </c>
      <c r="G5036" t="n">
        <v>2291</v>
      </c>
      <c r="H5036" t="n">
        <v>26</v>
      </c>
      <c r="I5036" t="inlineStr">
        <is>
          <t>UN</t>
        </is>
      </c>
      <c r="J5036" t="inlineStr">
        <is>
          <t>ALIMENTOS</t>
        </is>
      </c>
      <c r="K5036" t="inlineStr">
        <is>
          <t>01/2025</t>
        </is>
      </c>
      <c r="L5036" t="n">
        <v>37.77</v>
      </c>
      <c r="M5036" s="551" t="n">
        <v>45686</v>
      </c>
      <c r="N5036" t="n">
        <v>37.9</v>
      </c>
      <c r="O5036" t="n">
        <v>37.9</v>
      </c>
      <c r="P5036" t="n">
        <v>982.02</v>
      </c>
    </row>
    <row r="5037">
      <c r="A5037" t="n">
        <v>17676</v>
      </c>
      <c r="B5037" t="n">
        <v>122</v>
      </c>
      <c r="C5037" t="inlineStr">
        <is>
          <t>Arcos</t>
        </is>
      </c>
      <c r="D5037" s="551" t="n">
        <v>45689</v>
      </c>
      <c r="E5037" t="n">
        <v>18486</v>
      </c>
      <c r="F5037" t="inlineStr">
        <is>
          <t>CACHACA FAMIGERADA BRUTA 750ML</t>
        </is>
      </c>
      <c r="G5037" t="n">
        <v>3170</v>
      </c>
      <c r="H5037" t="n">
        <v>29.92</v>
      </c>
      <c r="I5037" t="inlineStr">
        <is>
          <t>GR</t>
        </is>
      </c>
      <c r="J5037" t="inlineStr">
        <is>
          <t>BEBIDAS</t>
        </is>
      </c>
      <c r="K5037" t="inlineStr">
        <is>
          <t>01/2025</t>
        </is>
      </c>
      <c r="L5037" t="n">
        <v>32.5</v>
      </c>
      <c r="M5037" s="551" t="n">
        <v>45686</v>
      </c>
      <c r="N5037" t="n">
        <v>32.5</v>
      </c>
      <c r="O5037" t="n">
        <v>29.17</v>
      </c>
      <c r="P5037" t="n">
        <v>972.4</v>
      </c>
    </row>
    <row r="5038">
      <c r="A5038" t="n">
        <v>18083</v>
      </c>
      <c r="B5038" t="n">
        <v>122</v>
      </c>
      <c r="C5038" t="inlineStr">
        <is>
          <t>Arcos</t>
        </is>
      </c>
      <c r="D5038" s="551" t="n">
        <v>45689</v>
      </c>
      <c r="E5038" t="n">
        <v>25091</v>
      </c>
      <c r="F5038" t="inlineStr">
        <is>
          <t>VINHO BRANCO VERASOLIS MOSCATEL 750ML</t>
        </is>
      </c>
      <c r="G5038" t="n">
        <v>5890</v>
      </c>
      <c r="H5038" t="n">
        <v>9</v>
      </c>
      <c r="I5038" t="inlineStr">
        <is>
          <t>GR</t>
        </is>
      </c>
      <c r="J5038" t="inlineStr">
        <is>
          <t>BEBIDAS</t>
        </is>
      </c>
      <c r="K5038" t="inlineStr">
        <is>
          <t>01/2025</t>
        </is>
      </c>
      <c r="L5038" t="n">
        <v>108</v>
      </c>
      <c r="M5038" s="551" t="n">
        <v>45686</v>
      </c>
      <c r="N5038" t="n">
        <v>108</v>
      </c>
      <c r="O5038" t="n">
        <v>108</v>
      </c>
      <c r="P5038" t="n">
        <v>972</v>
      </c>
    </row>
    <row r="5039">
      <c r="A5039" t="n">
        <v>17666</v>
      </c>
      <c r="B5039" t="n">
        <v>122</v>
      </c>
      <c r="C5039" t="inlineStr">
        <is>
          <t>Arcos</t>
        </is>
      </c>
      <c r="D5039" s="551" t="n">
        <v>45689</v>
      </c>
      <c r="E5039" t="n">
        <v>22598</v>
      </c>
      <c r="F5039" t="inlineStr">
        <is>
          <t>APERITIVO ANGOSTURA ORANGE 100ML</t>
        </is>
      </c>
      <c r="G5039" t="n">
        <v>3131</v>
      </c>
      <c r="H5039" t="n">
        <v>10.67</v>
      </c>
      <c r="I5039" t="inlineStr">
        <is>
          <t>GR</t>
        </is>
      </c>
      <c r="J5039" t="inlineStr">
        <is>
          <t>BEBIDAS</t>
        </is>
      </c>
      <c r="K5039" t="inlineStr">
        <is>
          <t>01/2025</t>
        </is>
      </c>
      <c r="L5039" t="n">
        <v>0</v>
      </c>
      <c r="M5039" s="551" t="n">
        <v>45602</v>
      </c>
      <c r="N5039" t="n">
        <v>90.59999999999999</v>
      </c>
      <c r="O5039" t="n">
        <v>92.90000000000001</v>
      </c>
      <c r="P5039" t="n">
        <v>966.72</v>
      </c>
    </row>
    <row r="5040">
      <c r="A5040" t="n">
        <v>18033</v>
      </c>
      <c r="B5040" t="n">
        <v>122</v>
      </c>
      <c r="C5040" t="inlineStr">
        <is>
          <t>Arcos</t>
        </is>
      </c>
      <c r="D5040" s="551" t="n">
        <v>45689</v>
      </c>
      <c r="E5040" t="n">
        <v>19159</v>
      </c>
      <c r="F5040" t="inlineStr">
        <is>
          <t>PAO DE HAMBURGUER BRANCO 20G</t>
        </is>
      </c>
      <c r="G5040" t="n">
        <v>2830</v>
      </c>
      <c r="H5040" t="n">
        <v>688</v>
      </c>
      <c r="I5040" t="inlineStr">
        <is>
          <t>UN</t>
        </is>
      </c>
      <c r="J5040" t="inlineStr">
        <is>
          <t>ALIMENTOS</t>
        </is>
      </c>
      <c r="K5040" t="inlineStr">
        <is>
          <t>01/2025</t>
        </is>
      </c>
      <c r="L5040" t="n">
        <v>1.4</v>
      </c>
      <c r="M5040" s="551" t="n">
        <v>45678</v>
      </c>
      <c r="N5040" t="n">
        <v>1.15</v>
      </c>
      <c r="O5040" t="n">
        <v>1.15</v>
      </c>
      <c r="P5040" t="n">
        <v>963.2</v>
      </c>
    </row>
    <row r="5041">
      <c r="A5041" t="n">
        <v>17700</v>
      </c>
      <c r="B5041" t="n">
        <v>122</v>
      </c>
      <c r="C5041" t="inlineStr">
        <is>
          <t>Arcos</t>
        </is>
      </c>
      <c r="D5041" s="551" t="n">
        <v>45689</v>
      </c>
      <c r="E5041" t="n">
        <v>24704</v>
      </c>
      <c r="F5041" t="inlineStr">
        <is>
          <t>LICOR AJIWAI UMESHU 2L</t>
        </is>
      </c>
      <c r="G5041" t="n">
        <v>5722</v>
      </c>
      <c r="H5041" t="n">
        <v>6</v>
      </c>
      <c r="I5041" t="inlineStr">
        <is>
          <t>GR</t>
        </is>
      </c>
      <c r="J5041" t="inlineStr">
        <is>
          <t>BEBIDAS</t>
        </is>
      </c>
      <c r="K5041" t="inlineStr">
        <is>
          <t>01/2025</t>
        </is>
      </c>
      <c r="L5041" t="n">
        <v>0</v>
      </c>
      <c r="M5041" s="551" t="n">
        <v>45615</v>
      </c>
      <c r="N5041" t="n">
        <v>159.9</v>
      </c>
      <c r="O5041" t="n">
        <v>159.9</v>
      </c>
      <c r="P5041" t="n">
        <v>959.4</v>
      </c>
    </row>
    <row r="5042">
      <c r="A5042" t="n">
        <v>17833</v>
      </c>
      <c r="B5042" t="n">
        <v>122</v>
      </c>
      <c r="C5042" t="inlineStr">
        <is>
          <t>Arcos</t>
        </is>
      </c>
      <c r="D5042" s="551" t="n">
        <v>45689</v>
      </c>
      <c r="E5042" t="n">
        <v>20941</v>
      </c>
      <c r="F5042" t="inlineStr">
        <is>
          <t>CHOCOLATE EM GOTAS MEIO AMARGO SICAO C/2,05KG</t>
        </is>
      </c>
      <c r="G5042" t="n">
        <v>2031</v>
      </c>
      <c r="H5042" t="n">
        <v>4</v>
      </c>
      <c r="I5042" t="inlineStr">
        <is>
          <t>PC</t>
        </is>
      </c>
      <c r="J5042" t="inlineStr">
        <is>
          <t>ALIMENTOS</t>
        </is>
      </c>
      <c r="K5042" t="inlineStr">
        <is>
          <t>01/2025</t>
        </is>
      </c>
      <c r="L5042" t="n">
        <v>0</v>
      </c>
      <c r="M5042" s="551" t="n">
        <v>45673</v>
      </c>
      <c r="N5042" t="n">
        <v>0</v>
      </c>
      <c r="O5042" t="n">
        <v>0</v>
      </c>
      <c r="P5042" t="n">
        <v>958.72</v>
      </c>
    </row>
    <row r="5043">
      <c r="A5043" t="n">
        <v>17738</v>
      </c>
      <c r="B5043" t="n">
        <v>122</v>
      </c>
      <c r="C5043" t="inlineStr">
        <is>
          <t>Arcos</t>
        </is>
      </c>
      <c r="D5043" s="551" t="n">
        <v>45689</v>
      </c>
      <c r="E5043" t="n">
        <v>26008</v>
      </c>
      <c r="F5043" t="inlineStr">
        <is>
          <t>VERMOUTH CARPANO ROSSO CLASSICO ARGENTINO 950ML</t>
        </is>
      </c>
      <c r="G5043" t="n">
        <v>6492</v>
      </c>
      <c r="H5043" t="n">
        <v>10</v>
      </c>
      <c r="I5043" t="inlineStr">
        <is>
          <t>GR</t>
        </is>
      </c>
      <c r="J5043" t="inlineStr">
        <is>
          <t>BEBIDAS</t>
        </is>
      </c>
      <c r="K5043" t="inlineStr">
        <is>
          <t>01/2025</t>
        </is>
      </c>
      <c r="L5043" t="n">
        <v>93.41</v>
      </c>
      <c r="M5043" s="551" t="n">
        <v>45678</v>
      </c>
      <c r="N5043" t="n">
        <v>92.91</v>
      </c>
      <c r="O5043" t="n">
        <v>92.91</v>
      </c>
      <c r="P5043" t="n">
        <v>934.1</v>
      </c>
    </row>
    <row r="5044">
      <c r="A5044" t="n">
        <v>17813</v>
      </c>
      <c r="B5044" t="n">
        <v>122</v>
      </c>
      <c r="C5044" t="inlineStr">
        <is>
          <t>Arcos</t>
        </is>
      </c>
      <c r="D5044" s="551" t="n">
        <v>45689</v>
      </c>
      <c r="E5044" t="n">
        <v>21047</v>
      </c>
      <c r="F5044" t="inlineStr">
        <is>
          <t>AZEITE EXTRA VIRGEM GALLO 2L</t>
        </is>
      </c>
      <c r="G5044" t="n">
        <v>1999</v>
      </c>
      <c r="H5044" t="n">
        <v>5</v>
      </c>
      <c r="I5044" t="inlineStr">
        <is>
          <t>GALAO</t>
        </is>
      </c>
      <c r="J5044" t="inlineStr">
        <is>
          <t>ALIMENTOS</t>
        </is>
      </c>
      <c r="K5044" t="inlineStr">
        <is>
          <t>01/2025</t>
        </is>
      </c>
      <c r="L5044" t="n">
        <v>183.9</v>
      </c>
      <c r="M5044" s="551" t="n">
        <v>45686</v>
      </c>
      <c r="N5044" t="n">
        <v>183.9</v>
      </c>
      <c r="O5044" t="n">
        <v>183.09</v>
      </c>
      <c r="P5044" t="n">
        <v>919.5</v>
      </c>
    </row>
    <row r="5045">
      <c r="A5045" t="n">
        <v>17774</v>
      </c>
      <c r="B5045" t="n">
        <v>122</v>
      </c>
      <c r="C5045" t="inlineStr">
        <is>
          <t>Arcos</t>
        </is>
      </c>
      <c r="D5045" s="551" t="n">
        <v>45689</v>
      </c>
      <c r="E5045" t="n">
        <v>18114</v>
      </c>
      <c r="F5045" t="inlineStr">
        <is>
          <t>WHISKY JOHNNIE WALKER GOLD LABEL RESERVE 750ML</t>
        </is>
      </c>
      <c r="G5045" t="n">
        <v>3498</v>
      </c>
      <c r="H5045" t="n">
        <v>3.52</v>
      </c>
      <c r="I5045" t="inlineStr">
        <is>
          <t>GR</t>
        </is>
      </c>
      <c r="J5045" t="inlineStr">
        <is>
          <t>BEBIDAS</t>
        </is>
      </c>
      <c r="K5045" t="inlineStr">
        <is>
          <t>01/2025</t>
        </is>
      </c>
      <c r="L5045" t="n">
        <v>0</v>
      </c>
      <c r="M5045" s="551" t="n">
        <v>45615</v>
      </c>
      <c r="N5045" t="n">
        <v>259.83</v>
      </c>
      <c r="O5045" t="n">
        <v>235</v>
      </c>
      <c r="P5045" t="n">
        <v>914.6</v>
      </c>
    </row>
    <row r="5046">
      <c r="A5046" t="n">
        <v>17988</v>
      </c>
      <c r="B5046" t="n">
        <v>122</v>
      </c>
      <c r="C5046" t="inlineStr">
        <is>
          <t>Arcos</t>
        </is>
      </c>
      <c r="D5046" s="551" t="n">
        <v>45689</v>
      </c>
      <c r="E5046" t="n">
        <v>19719</v>
      </c>
      <c r="F5046" t="inlineStr">
        <is>
          <t>POLPA DE UVAIA CONGELADA KG</t>
        </is>
      </c>
      <c r="G5046" t="n">
        <v>2535</v>
      </c>
      <c r="H5046" t="n">
        <v>24</v>
      </c>
      <c r="I5046" t="inlineStr">
        <is>
          <t>KG</t>
        </is>
      </c>
      <c r="J5046" t="inlineStr">
        <is>
          <t>ALIMENTOS</t>
        </is>
      </c>
      <c r="K5046" t="inlineStr">
        <is>
          <t>01/2025</t>
        </is>
      </c>
      <c r="L5046" t="n">
        <v>37.09</v>
      </c>
      <c r="M5046" s="551" t="n">
        <v>45686</v>
      </c>
      <c r="N5046" t="n">
        <v>39</v>
      </c>
      <c r="O5046" t="n">
        <v>39</v>
      </c>
      <c r="P5046" t="n">
        <v>890.16</v>
      </c>
    </row>
    <row r="5047">
      <c r="A5047" t="n">
        <v>18090</v>
      </c>
      <c r="B5047" t="n">
        <v>122</v>
      </c>
      <c r="C5047" t="inlineStr">
        <is>
          <t>Arcos</t>
        </is>
      </c>
      <c r="D5047" s="551" t="n">
        <v>45689</v>
      </c>
      <c r="E5047" t="n">
        <v>17722</v>
      </c>
      <c r="F5047" t="inlineStr">
        <is>
          <t>VINHO TINTO FORTIFICADO SANDEMAN PORTO TAWNY 750ML</t>
        </is>
      </c>
      <c r="G5047" t="n">
        <v>3817</v>
      </c>
      <c r="H5047" t="n">
        <v>6</v>
      </c>
      <c r="I5047" t="inlineStr">
        <is>
          <t>GR</t>
        </is>
      </c>
      <c r="J5047" t="inlineStr">
        <is>
          <t>BEBIDAS</t>
        </is>
      </c>
      <c r="K5047" t="inlineStr">
        <is>
          <t>01/2025</t>
        </is>
      </c>
      <c r="L5047" t="n">
        <v>0</v>
      </c>
      <c r="M5047" s="551" t="n">
        <v>45391</v>
      </c>
      <c r="N5047" t="n">
        <v>146.17</v>
      </c>
      <c r="O5047" t="n">
        <v>152.91</v>
      </c>
      <c r="P5047" t="n">
        <v>877.02</v>
      </c>
    </row>
    <row r="5048">
      <c r="A5048" t="n">
        <v>17831</v>
      </c>
      <c r="B5048" t="n">
        <v>122</v>
      </c>
      <c r="C5048" t="inlineStr">
        <is>
          <t>Arcos</t>
        </is>
      </c>
      <c r="D5048" s="551" t="n">
        <v>45689</v>
      </c>
      <c r="E5048" t="n">
        <v>20936</v>
      </c>
      <c r="F5048" t="inlineStr">
        <is>
          <t>CHOCOLATE AMARGO CALLEBAUT CALLETS 70,5% 2,01KG</t>
        </is>
      </c>
      <c r="G5048" t="n">
        <v>2031</v>
      </c>
      <c r="H5048" t="n">
        <v>4</v>
      </c>
      <c r="I5048" t="inlineStr">
        <is>
          <t>UN</t>
        </is>
      </c>
      <c r="J5048" t="inlineStr">
        <is>
          <t>ALIMENTOS</t>
        </is>
      </c>
      <c r="K5048" t="inlineStr">
        <is>
          <t>01/2025</t>
        </is>
      </c>
      <c r="L5048" t="n">
        <v>217.38</v>
      </c>
      <c r="M5048" s="551" t="n">
        <v>45678</v>
      </c>
      <c r="N5048" t="n">
        <v>217.38</v>
      </c>
      <c r="O5048" t="n">
        <v>222.19</v>
      </c>
      <c r="P5048" t="n">
        <v>869.52</v>
      </c>
    </row>
    <row r="5049">
      <c r="A5049" t="n">
        <v>17772</v>
      </c>
      <c r="B5049" t="n">
        <v>122</v>
      </c>
      <c r="C5049" t="inlineStr">
        <is>
          <t>Arcos</t>
        </is>
      </c>
      <c r="D5049" s="551" t="n">
        <v>45689</v>
      </c>
      <c r="E5049" t="n">
        <v>18119</v>
      </c>
      <c r="F5049" t="inlineStr">
        <is>
          <t>WHISKY JOHNNIE WALKER BLACK LABEL 1L</t>
        </is>
      </c>
      <c r="G5049" t="n">
        <v>3494</v>
      </c>
      <c r="H5049" t="n">
        <v>5</v>
      </c>
      <c r="I5049" t="inlineStr">
        <is>
          <t>GR</t>
        </is>
      </c>
      <c r="J5049" t="inlineStr">
        <is>
          <t>BEBIDAS</t>
        </is>
      </c>
      <c r="K5049" t="inlineStr">
        <is>
          <t>01/2025</t>
        </is>
      </c>
      <c r="L5049" t="n">
        <v>172.85</v>
      </c>
      <c r="M5049" s="551" t="n">
        <v>45678</v>
      </c>
      <c r="N5049" t="n">
        <v>172.88</v>
      </c>
      <c r="O5049" t="n">
        <v>172.85</v>
      </c>
      <c r="P5049" t="n">
        <v>864.25</v>
      </c>
    </row>
    <row r="5050">
      <c r="A5050" t="n">
        <v>18004</v>
      </c>
      <c r="B5050" t="n">
        <v>122</v>
      </c>
      <c r="C5050" t="inlineStr">
        <is>
          <t>Arcos</t>
        </is>
      </c>
      <c r="D5050" s="551" t="n">
        <v>45689</v>
      </c>
      <c r="E5050" t="n">
        <v>24805</v>
      </c>
      <c r="F5050" t="inlineStr">
        <is>
          <t>ACIDO PECTINA CITRICA ALLIMENTARI C/500G</t>
        </is>
      </c>
      <c r="G5050" t="n">
        <v>5768</v>
      </c>
      <c r="H5050" t="n">
        <v>5</v>
      </c>
      <c r="I5050" t="inlineStr">
        <is>
          <t>PC</t>
        </is>
      </c>
      <c r="J5050" t="inlineStr">
        <is>
          <t>ALIMENTOS</t>
        </is>
      </c>
      <c r="K5050" t="inlineStr">
        <is>
          <t>01/2025</t>
        </is>
      </c>
      <c r="L5050" t="n">
        <v>0</v>
      </c>
      <c r="M5050" s="551" t="n">
        <v>45394</v>
      </c>
      <c r="N5050" t="n">
        <v>167.5</v>
      </c>
      <c r="O5050" t="n">
        <v>223.27</v>
      </c>
      <c r="P5050" t="n">
        <v>837.5</v>
      </c>
    </row>
    <row r="5051">
      <c r="A5051" t="n">
        <v>17888</v>
      </c>
      <c r="B5051" t="n">
        <v>122</v>
      </c>
      <c r="C5051" t="inlineStr">
        <is>
          <t>Arcos</t>
        </is>
      </c>
      <c r="D5051" s="551" t="n">
        <v>45689</v>
      </c>
      <c r="E5051" t="n">
        <v>21010</v>
      </c>
      <c r="F5051" t="inlineStr">
        <is>
          <t>OLEO DE CANOLA SAUDE C/900ML</t>
        </is>
      </c>
      <c r="G5051" t="n">
        <v>2006</v>
      </c>
      <c r="H5051" t="n">
        <v>67</v>
      </c>
      <c r="I5051" t="inlineStr">
        <is>
          <t>FR</t>
        </is>
      </c>
      <c r="J5051" t="inlineStr">
        <is>
          <t>ALIMENTOS</t>
        </is>
      </c>
      <c r="K5051" t="inlineStr">
        <is>
          <t>01/2025</t>
        </is>
      </c>
      <c r="L5051" t="n">
        <v>12.48</v>
      </c>
      <c r="M5051" s="551" t="n">
        <v>45687</v>
      </c>
      <c r="N5051" t="n">
        <v>14.36</v>
      </c>
      <c r="O5051" t="n">
        <v>14.36</v>
      </c>
      <c r="P5051" t="n">
        <v>836.16</v>
      </c>
    </row>
    <row r="5052">
      <c r="A5052" t="n">
        <v>17742</v>
      </c>
      <c r="B5052" t="n">
        <v>122</v>
      </c>
      <c r="C5052" t="inlineStr">
        <is>
          <t>Arcos</t>
        </is>
      </c>
      <c r="D5052" s="551" t="n">
        <v>45689</v>
      </c>
      <c r="E5052" t="n">
        <v>18211</v>
      </c>
      <c r="F5052" t="inlineStr">
        <is>
          <t>VERMOUTH MARTINI RISERVA RUBINO 750ML</t>
        </is>
      </c>
      <c r="G5052" t="n">
        <v>3416</v>
      </c>
      <c r="H5052" t="n">
        <v>7</v>
      </c>
      <c r="I5052" t="inlineStr">
        <is>
          <t>GR</t>
        </is>
      </c>
      <c r="J5052" t="inlineStr">
        <is>
          <t>BEBIDAS</t>
        </is>
      </c>
      <c r="K5052" t="inlineStr">
        <is>
          <t>01/2025</t>
        </is>
      </c>
      <c r="L5052" t="n">
        <v>0</v>
      </c>
      <c r="M5052" s="551" t="n">
        <v>-693593</v>
      </c>
      <c r="N5052" t="n">
        <v>0</v>
      </c>
      <c r="O5052" t="n">
        <v>0</v>
      </c>
      <c r="P5052" t="n">
        <v>780.2</v>
      </c>
    </row>
    <row r="5053">
      <c r="A5053" t="n">
        <v>17726</v>
      </c>
      <c r="B5053" t="n">
        <v>122</v>
      </c>
      <c r="C5053" t="inlineStr">
        <is>
          <t>Arcos</t>
        </is>
      </c>
      <c r="D5053" s="551" t="n">
        <v>45689</v>
      </c>
      <c r="E5053" t="n">
        <v>25445</v>
      </c>
      <c r="F5053" t="inlineStr">
        <is>
          <t>TEQUILA DON JULIO ANEJO 750ML UN</t>
        </is>
      </c>
      <c r="G5053" t="n">
        <v>6113</v>
      </c>
      <c r="H5053" t="n">
        <v>2.89</v>
      </c>
      <c r="I5053" t="inlineStr">
        <is>
          <t>GR</t>
        </is>
      </c>
      <c r="J5053" t="inlineStr">
        <is>
          <t>BEBIDAS</t>
        </is>
      </c>
      <c r="K5053" t="inlineStr">
        <is>
          <t>01/2025</t>
        </is>
      </c>
      <c r="L5053" t="n">
        <v>0</v>
      </c>
      <c r="M5053" s="551" t="n">
        <v>45569</v>
      </c>
      <c r="N5053" t="n">
        <v>267.32</v>
      </c>
      <c r="O5053" t="n">
        <v>305.9</v>
      </c>
      <c r="P5053" t="n">
        <v>772.55</v>
      </c>
    </row>
    <row r="5054">
      <c r="A5054" t="n">
        <v>17910</v>
      </c>
      <c r="B5054" t="n">
        <v>122</v>
      </c>
      <c r="C5054" t="inlineStr">
        <is>
          <t>Arcos</t>
        </is>
      </c>
      <c r="D5054" s="551" t="n">
        <v>45689</v>
      </c>
      <c r="E5054" t="n">
        <v>20969</v>
      </c>
      <c r="F5054" t="inlineStr">
        <is>
          <t>VINAGRE  DE FRAMBOESA COLAVITA 500ML UN</t>
        </is>
      </c>
      <c r="G5054" t="n">
        <v>2012</v>
      </c>
      <c r="H5054" t="n">
        <v>17</v>
      </c>
      <c r="I5054" t="inlineStr">
        <is>
          <t>UN</t>
        </is>
      </c>
      <c r="J5054" t="inlineStr">
        <is>
          <t>ALIMENTOS</t>
        </is>
      </c>
      <c r="K5054" t="inlineStr">
        <is>
          <t>01/2025</t>
        </is>
      </c>
      <c r="L5054" t="n">
        <v>0</v>
      </c>
      <c r="M5054" s="551" t="n">
        <v>-693593</v>
      </c>
      <c r="N5054" t="n">
        <v>0</v>
      </c>
      <c r="O5054" t="n">
        <v>0</v>
      </c>
      <c r="P5054" t="n">
        <v>763.3</v>
      </c>
    </row>
    <row r="5055">
      <c r="A5055" t="n">
        <v>18019</v>
      </c>
      <c r="B5055" t="n">
        <v>122</v>
      </c>
      <c r="C5055" t="inlineStr">
        <is>
          <t>Arcos</t>
        </is>
      </c>
      <c r="D5055" s="551" t="n">
        <v>45689</v>
      </c>
      <c r="E5055" t="n">
        <v>19339</v>
      </c>
      <c r="F5055" t="inlineStr">
        <is>
          <t>QUEIJO MINAS PADRAO BRINCO OURO C/500G KG</t>
        </is>
      </c>
      <c r="G5055" t="n">
        <v>2771</v>
      </c>
      <c r="H5055" t="n">
        <v>10.04</v>
      </c>
      <c r="I5055" t="inlineStr">
        <is>
          <t>KG</t>
        </is>
      </c>
      <c r="J5055" t="inlineStr">
        <is>
          <t>ALIMENTOS</t>
        </is>
      </c>
      <c r="K5055" t="inlineStr">
        <is>
          <t>01/2025</t>
        </is>
      </c>
      <c r="L5055" t="n">
        <v>74.40000000000001</v>
      </c>
      <c r="M5055" s="551" t="n">
        <v>45679</v>
      </c>
      <c r="N5055" t="n">
        <v>74.40000000000001</v>
      </c>
      <c r="O5055" t="n">
        <v>74.40000000000001</v>
      </c>
      <c r="P5055" t="n">
        <v>746.98</v>
      </c>
    </row>
    <row r="5056">
      <c r="A5056" t="n">
        <v>18039</v>
      </c>
      <c r="B5056" t="n">
        <v>122</v>
      </c>
      <c r="C5056" t="inlineStr">
        <is>
          <t>Arcos</t>
        </is>
      </c>
      <c r="D5056" s="551" t="n">
        <v>45689</v>
      </c>
      <c r="E5056" t="n">
        <v>25130</v>
      </c>
      <c r="F5056" t="inlineStr">
        <is>
          <t>BLEND DE CARNE MOIDA 50% PEITO 50% FRALDINHA KG</t>
        </is>
      </c>
      <c r="G5056" t="n">
        <v>5907</v>
      </c>
      <c r="H5056" t="n">
        <v>20.3</v>
      </c>
      <c r="I5056" t="inlineStr">
        <is>
          <t>KG</t>
        </is>
      </c>
      <c r="J5056" t="inlineStr">
        <is>
          <t>ALIMENTOS</t>
        </is>
      </c>
      <c r="K5056" t="inlineStr">
        <is>
          <t>01/2025</t>
        </is>
      </c>
      <c r="L5056" t="n">
        <v>36.36</v>
      </c>
      <c r="M5056" s="551" t="n">
        <v>45684</v>
      </c>
      <c r="N5056" t="n">
        <v>36</v>
      </c>
      <c r="O5056" t="n">
        <v>36</v>
      </c>
      <c r="P5056" t="n">
        <v>738.11</v>
      </c>
    </row>
    <row r="5057">
      <c r="A5057" t="n">
        <v>18026</v>
      </c>
      <c r="B5057" t="n">
        <v>122</v>
      </c>
      <c r="C5057" t="inlineStr">
        <is>
          <t>Arcos</t>
        </is>
      </c>
      <c r="D5057" s="551" t="n">
        <v>45689</v>
      </c>
      <c r="E5057" t="n">
        <v>26051</v>
      </c>
      <c r="F5057" t="inlineStr">
        <is>
          <t>SUCO DE MACA INTEGRAL RAIZES DO CAMPO UN</t>
        </is>
      </c>
      <c r="G5057" t="n">
        <v>6513</v>
      </c>
      <c r="H5057" t="n">
        <v>36</v>
      </c>
      <c r="I5057" t="inlineStr">
        <is>
          <t>UN</t>
        </is>
      </c>
      <c r="J5057" t="inlineStr">
        <is>
          <t>BEBIDAS</t>
        </is>
      </c>
      <c r="K5057" t="inlineStr">
        <is>
          <t>01/2025</t>
        </is>
      </c>
      <c r="L5057" t="n">
        <v>122.53</v>
      </c>
      <c r="M5057" s="551" t="n">
        <v>45686</v>
      </c>
      <c r="N5057" t="n">
        <v>122.53</v>
      </c>
      <c r="O5057" t="n">
        <v>122.53</v>
      </c>
      <c r="P5057" t="n">
        <v>731.88</v>
      </c>
    </row>
    <row r="5058">
      <c r="A5058" t="n">
        <v>18014</v>
      </c>
      <c r="B5058" t="n">
        <v>122</v>
      </c>
      <c r="C5058" t="inlineStr">
        <is>
          <t>Arcos</t>
        </is>
      </c>
      <c r="D5058" s="551" t="n">
        <v>45689</v>
      </c>
      <c r="E5058" t="n">
        <v>19381</v>
      </c>
      <c r="F5058" t="inlineStr">
        <is>
          <t>QUEIJO BOURSIN NATURAL C/1KG</t>
        </is>
      </c>
      <c r="G5058" t="n">
        <v>2763</v>
      </c>
      <c r="H5058" t="n">
        <v>9</v>
      </c>
      <c r="I5058" t="inlineStr">
        <is>
          <t>PT</t>
        </is>
      </c>
      <c r="J5058" t="inlineStr">
        <is>
          <t>ALIMENTOS</t>
        </is>
      </c>
      <c r="K5058" t="inlineStr">
        <is>
          <t>01/2025</t>
        </is>
      </c>
      <c r="L5058" t="n">
        <v>78.90000000000001</v>
      </c>
      <c r="M5058" s="551" t="n">
        <v>45678</v>
      </c>
      <c r="N5058" t="n">
        <v>78.90000000000001</v>
      </c>
      <c r="O5058" t="n">
        <v>78.90000000000001</v>
      </c>
      <c r="P5058" t="n">
        <v>710.1</v>
      </c>
    </row>
    <row r="5059">
      <c r="A5059" t="n">
        <v>18079</v>
      </c>
      <c r="B5059" t="n">
        <v>122</v>
      </c>
      <c r="C5059" t="inlineStr">
        <is>
          <t>Arcos</t>
        </is>
      </c>
      <c r="D5059" s="551" t="n">
        <v>45689</v>
      </c>
      <c r="E5059" t="n">
        <v>25535</v>
      </c>
      <c r="F5059" t="inlineStr">
        <is>
          <t>VINHO BRANCO LOUP Y ES-TU 750ML</t>
        </is>
      </c>
      <c r="G5059" t="n">
        <v>6157</v>
      </c>
      <c r="H5059" t="n">
        <v>6</v>
      </c>
      <c r="I5059" t="inlineStr">
        <is>
          <t>GR</t>
        </is>
      </c>
      <c r="J5059" t="inlineStr">
        <is>
          <t>BEBIDAS</t>
        </is>
      </c>
      <c r="K5059" t="inlineStr">
        <is>
          <t>01/2025</t>
        </is>
      </c>
      <c r="L5059" t="n">
        <v>116.76</v>
      </c>
      <c r="M5059" s="551" t="n">
        <v>45678</v>
      </c>
      <c r="N5059" t="n">
        <v>116.76</v>
      </c>
      <c r="O5059" t="n">
        <v>116.76</v>
      </c>
      <c r="P5059" t="n">
        <v>700.5599999999999</v>
      </c>
    </row>
    <row r="5060">
      <c r="A5060" t="n">
        <v>18024</v>
      </c>
      <c r="B5060" t="n">
        <v>122</v>
      </c>
      <c r="C5060" t="inlineStr">
        <is>
          <t>Arcos</t>
        </is>
      </c>
      <c r="D5060" s="551" t="n">
        <v>45689</v>
      </c>
      <c r="E5060" t="n">
        <v>19235</v>
      </c>
      <c r="F5060" t="inlineStr">
        <is>
          <t>QUEIJO TULHA PECA INTEIRA 5,5KG FAZENDA ATALAIA UN</t>
        </is>
      </c>
      <c r="G5060" t="n">
        <v>2788</v>
      </c>
      <c r="H5060" t="n">
        <v>5.09</v>
      </c>
      <c r="I5060" t="inlineStr">
        <is>
          <t>KG</t>
        </is>
      </c>
      <c r="J5060" t="inlineStr">
        <is>
          <t>ALIMENTOS</t>
        </is>
      </c>
      <c r="K5060" t="inlineStr">
        <is>
          <t>01/2025</t>
        </is>
      </c>
      <c r="L5060" t="n">
        <v>137</v>
      </c>
      <c r="M5060" s="551" t="n">
        <v>45678</v>
      </c>
      <c r="N5060" t="n">
        <v>137</v>
      </c>
      <c r="O5060" t="n">
        <v>0</v>
      </c>
      <c r="P5060" t="n">
        <v>697.33</v>
      </c>
    </row>
    <row r="5061">
      <c r="A5061" t="n">
        <v>17887</v>
      </c>
      <c r="B5061" t="n">
        <v>122</v>
      </c>
      <c r="C5061" t="inlineStr">
        <is>
          <t>Arcos</t>
        </is>
      </c>
      <c r="D5061" s="551" t="n">
        <v>45689</v>
      </c>
      <c r="E5061" t="n">
        <v>21017</v>
      </c>
      <c r="F5061" t="inlineStr">
        <is>
          <t>OLEO DE ALGODAO SAUDE C/14,5KG</t>
        </is>
      </c>
      <c r="G5061" t="n">
        <v>2005</v>
      </c>
      <c r="H5061" t="n">
        <v>4</v>
      </c>
      <c r="I5061" t="inlineStr">
        <is>
          <t>BD</t>
        </is>
      </c>
      <c r="J5061" t="inlineStr">
        <is>
          <t>ALIMENTOS</t>
        </is>
      </c>
      <c r="K5061" t="inlineStr">
        <is>
          <t>01/2025</t>
        </is>
      </c>
      <c r="L5061" t="n">
        <v>174.02</v>
      </c>
      <c r="M5061" s="551" t="n">
        <v>45686</v>
      </c>
      <c r="N5061" t="n">
        <v>163.76</v>
      </c>
      <c r="O5061" t="n">
        <v>163.78</v>
      </c>
      <c r="P5061" t="n">
        <v>696.08</v>
      </c>
    </row>
    <row r="5062">
      <c r="A5062" t="n">
        <v>17711</v>
      </c>
      <c r="B5062" t="n">
        <v>122</v>
      </c>
      <c r="C5062" t="inlineStr">
        <is>
          <t>Arcos</t>
        </is>
      </c>
      <c r="D5062" s="551" t="n">
        <v>45689</v>
      </c>
      <c r="E5062" t="n">
        <v>18310</v>
      </c>
      <c r="F5062" t="inlineStr">
        <is>
          <t>LICOR GRAND MARNIER CORDON ROUGE 700ML</t>
        </is>
      </c>
      <c r="G5062" t="n">
        <v>3323</v>
      </c>
      <c r="H5062" t="n">
        <v>3.69</v>
      </c>
      <c r="I5062" t="inlineStr">
        <is>
          <t>UN</t>
        </is>
      </c>
      <c r="J5062" t="inlineStr">
        <is>
          <t>BEBIDAS</t>
        </is>
      </c>
      <c r="K5062" t="inlineStr">
        <is>
          <t>01/2025</t>
        </is>
      </c>
      <c r="L5062" t="n">
        <v>0</v>
      </c>
      <c r="M5062" s="551" t="n">
        <v>-693593</v>
      </c>
      <c r="N5062" t="n">
        <v>0</v>
      </c>
      <c r="O5062" t="n">
        <v>0</v>
      </c>
      <c r="P5062" t="n">
        <v>691.7</v>
      </c>
    </row>
    <row r="5063">
      <c r="A5063" t="n">
        <v>17732</v>
      </c>
      <c r="B5063" t="n">
        <v>122</v>
      </c>
      <c r="C5063" t="inlineStr">
        <is>
          <t>Arcos</t>
        </is>
      </c>
      <c r="D5063" s="551" t="n">
        <v>45689</v>
      </c>
      <c r="E5063" t="n">
        <v>18237</v>
      </c>
      <c r="F5063" t="inlineStr">
        <is>
          <t>TEQUILA HERRADURA REPOSADO 750ML</t>
        </is>
      </c>
      <c r="G5063" t="n">
        <v>3391</v>
      </c>
      <c r="H5063" t="n">
        <v>3</v>
      </c>
      <c r="I5063" t="inlineStr">
        <is>
          <t>GR</t>
        </is>
      </c>
      <c r="J5063" t="inlineStr">
        <is>
          <t>BEBIDAS</t>
        </is>
      </c>
      <c r="K5063" t="inlineStr">
        <is>
          <t>01/2025</t>
        </is>
      </c>
      <c r="L5063" t="n">
        <v>0</v>
      </c>
      <c r="M5063" s="551" t="n">
        <v>45569</v>
      </c>
      <c r="N5063" t="n">
        <v>228.98</v>
      </c>
      <c r="O5063" t="n">
        <v>228.98</v>
      </c>
      <c r="P5063" t="n">
        <v>686.9400000000001</v>
      </c>
    </row>
    <row r="5064">
      <c r="A5064" t="n">
        <v>17733</v>
      </c>
      <c r="B5064" t="n">
        <v>122</v>
      </c>
      <c r="C5064" t="inlineStr">
        <is>
          <t>Arcos</t>
        </is>
      </c>
      <c r="D5064" s="551" t="n">
        <v>45689</v>
      </c>
      <c r="E5064" t="n">
        <v>18235</v>
      </c>
      <c r="F5064" t="inlineStr">
        <is>
          <t>TEQUILA JOSE CUERVO 1800 REPOSADO 750ML</t>
        </is>
      </c>
      <c r="G5064" t="n">
        <v>3393</v>
      </c>
      <c r="H5064" t="n">
        <v>4.27</v>
      </c>
      <c r="I5064" t="inlineStr">
        <is>
          <t>UN</t>
        </is>
      </c>
      <c r="J5064" t="inlineStr">
        <is>
          <t>BEBIDAS</t>
        </is>
      </c>
      <c r="K5064" t="inlineStr">
        <is>
          <t>01/2025</t>
        </is>
      </c>
      <c r="L5064" t="n">
        <v>0</v>
      </c>
      <c r="M5064" s="551" t="n">
        <v>-693593</v>
      </c>
      <c r="N5064" t="n">
        <v>0</v>
      </c>
      <c r="O5064" t="n">
        <v>0</v>
      </c>
      <c r="P5064" t="n">
        <v>683.0599999999999</v>
      </c>
    </row>
    <row r="5065">
      <c r="A5065" t="n">
        <v>17787</v>
      </c>
      <c r="B5065" t="n">
        <v>122</v>
      </c>
      <c r="C5065" t="inlineStr">
        <is>
          <t>Arcos</t>
        </is>
      </c>
      <c r="D5065" s="551" t="n">
        <v>45689</v>
      </c>
      <c r="E5065" t="n">
        <v>25068</v>
      </c>
      <c r="F5065" t="inlineStr">
        <is>
          <t>CHAMPAGNE VEUVE CLICQUOT BRUT 750ML</t>
        </is>
      </c>
      <c r="G5065" t="n">
        <v>3551</v>
      </c>
      <c r="H5065" t="n">
        <v>2</v>
      </c>
      <c r="I5065" t="inlineStr">
        <is>
          <t>GR</t>
        </is>
      </c>
      <c r="J5065" t="inlineStr">
        <is>
          <t>BEBIDAS</t>
        </is>
      </c>
      <c r="K5065" t="inlineStr">
        <is>
          <t>01/2025</t>
        </is>
      </c>
      <c r="L5065" t="n">
        <v>0</v>
      </c>
      <c r="M5065" s="551" t="n">
        <v>45503</v>
      </c>
      <c r="N5065" t="n">
        <v>340</v>
      </c>
      <c r="O5065" t="n">
        <v>341.69</v>
      </c>
      <c r="P5065" t="n">
        <v>680</v>
      </c>
    </row>
    <row r="5066">
      <c r="A5066" t="n">
        <v>18027</v>
      </c>
      <c r="B5066" t="n">
        <v>122</v>
      </c>
      <c r="C5066" t="inlineStr">
        <is>
          <t>Arcos</t>
        </is>
      </c>
      <c r="D5066" s="551" t="n">
        <v>45689</v>
      </c>
      <c r="E5066" t="n">
        <v>19166</v>
      </c>
      <c r="F5066" t="inlineStr">
        <is>
          <t>BAGUETE DE GRAO LEVIAN FATIADO 590G UN</t>
        </is>
      </c>
      <c r="G5066" t="n">
        <v>2826</v>
      </c>
      <c r="H5066" t="n">
        <v>35</v>
      </c>
      <c r="I5066" t="inlineStr">
        <is>
          <t>UN</t>
        </is>
      </c>
      <c r="J5066" t="inlineStr">
        <is>
          <t>ALIMENTOS</t>
        </is>
      </c>
      <c r="K5066" t="inlineStr">
        <is>
          <t>01/2025</t>
        </is>
      </c>
      <c r="L5066" t="n">
        <v>19.28</v>
      </c>
      <c r="M5066" s="551" t="n">
        <v>45687</v>
      </c>
      <c r="N5066" t="n">
        <v>20.23</v>
      </c>
      <c r="O5066" t="n">
        <v>20.23</v>
      </c>
      <c r="P5066" t="n">
        <v>674.8</v>
      </c>
    </row>
    <row r="5067">
      <c r="A5067" t="n">
        <v>17976</v>
      </c>
      <c r="B5067" t="n">
        <v>122</v>
      </c>
      <c r="C5067" t="inlineStr">
        <is>
          <t>Arcos</t>
        </is>
      </c>
      <c r="D5067" s="551" t="n">
        <v>45689</v>
      </c>
      <c r="E5067" t="n">
        <v>23095</v>
      </c>
      <c r="F5067" t="inlineStr">
        <is>
          <t>OVO CAIPIRA UN</t>
        </is>
      </c>
      <c r="G5067" t="n">
        <v>2754</v>
      </c>
      <c r="H5067" t="n">
        <v>680</v>
      </c>
      <c r="I5067" t="inlineStr">
        <is>
          <t>UN</t>
        </is>
      </c>
      <c r="J5067" t="inlineStr">
        <is>
          <t>ALIMENTOS</t>
        </is>
      </c>
      <c r="K5067" t="inlineStr">
        <is>
          <t>01/2025</t>
        </is>
      </c>
      <c r="L5067" t="n">
        <v>0.97</v>
      </c>
      <c r="M5067" s="551" t="n">
        <v>45687</v>
      </c>
      <c r="N5067" t="n">
        <v>0.92</v>
      </c>
      <c r="O5067" t="n">
        <v>1.33</v>
      </c>
      <c r="P5067" t="n">
        <v>659.6</v>
      </c>
    </row>
    <row r="5068">
      <c r="A5068" t="n">
        <v>17808</v>
      </c>
      <c r="B5068" t="n">
        <v>122</v>
      </c>
      <c r="C5068" t="inlineStr">
        <is>
          <t>Arcos</t>
        </is>
      </c>
      <c r="D5068" s="551" t="n">
        <v>45689</v>
      </c>
      <c r="E5068" t="n">
        <v>20308</v>
      </c>
      <c r="F5068" t="inlineStr">
        <is>
          <t>ARROZ ARBORIO CAMIL C/2KG</t>
        </is>
      </c>
      <c r="G5068" t="n">
        <v>2222</v>
      </c>
      <c r="H5068" t="n">
        <v>19</v>
      </c>
      <c r="I5068" t="inlineStr">
        <is>
          <t>PC</t>
        </is>
      </c>
      <c r="J5068" t="inlineStr">
        <is>
          <t>ALIMENTOS</t>
        </is>
      </c>
      <c r="K5068" t="inlineStr">
        <is>
          <t>01/2025</t>
        </is>
      </c>
      <c r="L5068" t="n">
        <v>34.7</v>
      </c>
      <c r="M5068" s="551" t="n">
        <v>45678</v>
      </c>
      <c r="N5068" t="n">
        <v>34.9</v>
      </c>
      <c r="O5068" t="n">
        <v>34.73</v>
      </c>
      <c r="P5068" t="n">
        <v>659.3</v>
      </c>
    </row>
    <row r="5069">
      <c r="A5069" t="n">
        <v>17780</v>
      </c>
      <c r="B5069" t="n">
        <v>122</v>
      </c>
      <c r="C5069" t="inlineStr">
        <is>
          <t>Arcos</t>
        </is>
      </c>
      <c r="D5069" s="551" t="n">
        <v>45689</v>
      </c>
      <c r="E5069" t="n">
        <v>18097</v>
      </c>
      <c r="F5069" t="inlineStr">
        <is>
          <t>WHISKY TALISKER SINGLE MALT 10 ANOS 720ML</t>
        </is>
      </c>
      <c r="G5069" t="n">
        <v>3513</v>
      </c>
      <c r="H5069" t="n">
        <v>1.53</v>
      </c>
      <c r="I5069" t="inlineStr">
        <is>
          <t>GR</t>
        </is>
      </c>
      <c r="J5069" t="inlineStr">
        <is>
          <t>BEBIDAS</t>
        </is>
      </c>
      <c r="K5069" t="inlineStr">
        <is>
          <t>01/2025</t>
        </is>
      </c>
      <c r="L5069" t="n">
        <v>0</v>
      </c>
      <c r="M5069" s="551" t="n">
        <v>45462</v>
      </c>
      <c r="N5069" t="n">
        <v>425.33</v>
      </c>
      <c r="O5069" t="n">
        <v>409.9</v>
      </c>
      <c r="P5069" t="n">
        <v>650.75</v>
      </c>
    </row>
    <row r="5070">
      <c r="A5070" t="n">
        <v>18080</v>
      </c>
      <c r="B5070" t="n">
        <v>122</v>
      </c>
      <c r="C5070" t="inlineStr">
        <is>
          <t>Arcos</t>
        </is>
      </c>
      <c r="D5070" s="551" t="n">
        <v>45689</v>
      </c>
      <c r="E5070" t="n">
        <v>17760</v>
      </c>
      <c r="F5070" t="inlineStr">
        <is>
          <t>VINHO BRANCO MARQUES DEL REAL TESORO OLOROSO 750ML</t>
        </is>
      </c>
      <c r="G5070" t="n">
        <v>3782</v>
      </c>
      <c r="H5070" t="n">
        <v>6</v>
      </c>
      <c r="I5070" t="inlineStr">
        <is>
          <t>GR</t>
        </is>
      </c>
      <c r="J5070" t="inlineStr">
        <is>
          <t>BEBIDAS</t>
        </is>
      </c>
      <c r="K5070" t="inlineStr">
        <is>
          <t>01/2025</t>
        </is>
      </c>
      <c r="L5070" t="n">
        <v>0</v>
      </c>
      <c r="M5070" s="551" t="n">
        <v>45391</v>
      </c>
      <c r="N5070" t="n">
        <v>107.12</v>
      </c>
      <c r="O5070" t="n">
        <v>88.81999999999999</v>
      </c>
      <c r="P5070" t="n">
        <v>642.72</v>
      </c>
    </row>
    <row r="5071">
      <c r="A5071" t="n">
        <v>18018</v>
      </c>
      <c r="B5071" t="n">
        <v>122</v>
      </c>
      <c r="C5071" t="inlineStr">
        <is>
          <t>Arcos</t>
        </is>
      </c>
      <c r="D5071" s="551" t="n">
        <v>45689</v>
      </c>
      <c r="E5071" t="n">
        <v>19236</v>
      </c>
      <c r="F5071" t="inlineStr">
        <is>
          <t>QUEIJO MATURADO MANDALA CUNHA PARDINHO KG</t>
        </is>
      </c>
      <c r="G5071" t="n">
        <v>2787</v>
      </c>
      <c r="H5071" t="n">
        <v>4.52</v>
      </c>
      <c r="I5071" t="inlineStr">
        <is>
          <t>KG</t>
        </is>
      </c>
      <c r="J5071" t="inlineStr">
        <is>
          <t>ALIMENTOS</t>
        </is>
      </c>
      <c r="K5071" t="inlineStr">
        <is>
          <t>01/2025</t>
        </is>
      </c>
      <c r="L5071" t="n">
        <v>138.67</v>
      </c>
      <c r="M5071" s="551" t="n">
        <v>45679</v>
      </c>
      <c r="N5071" t="n">
        <v>142.21</v>
      </c>
      <c r="O5071" t="n">
        <v>142.69</v>
      </c>
      <c r="P5071" t="n">
        <v>626.79</v>
      </c>
    </row>
    <row r="5072">
      <c r="A5072" t="n">
        <v>17719</v>
      </c>
      <c r="B5072" t="n">
        <v>122</v>
      </c>
      <c r="C5072" t="inlineStr">
        <is>
          <t>Arcos</t>
        </is>
      </c>
      <c r="D5072" s="551" t="n">
        <v>45689</v>
      </c>
      <c r="E5072" t="n">
        <v>18275</v>
      </c>
      <c r="F5072" t="inlineStr">
        <is>
          <t>RUM BACARDI 4 ANOS 750ML</t>
        </is>
      </c>
      <c r="G5072" t="n">
        <v>3355</v>
      </c>
      <c r="H5072" t="n">
        <v>5.13</v>
      </c>
      <c r="I5072" t="inlineStr">
        <is>
          <t>GR</t>
        </is>
      </c>
      <c r="J5072" t="inlineStr">
        <is>
          <t>BEBIDAS</t>
        </is>
      </c>
      <c r="K5072" t="inlineStr">
        <is>
          <t>01/2025</t>
        </is>
      </c>
      <c r="L5072" t="n">
        <v>0</v>
      </c>
      <c r="M5072" s="551" t="n">
        <v>45454</v>
      </c>
      <c r="N5072" t="n">
        <v>121</v>
      </c>
      <c r="O5072" t="n">
        <v>126.9</v>
      </c>
      <c r="P5072" t="n">
        <v>620.73</v>
      </c>
    </row>
    <row r="5073">
      <c r="A5073" t="n">
        <v>17706</v>
      </c>
      <c r="B5073" t="n">
        <v>122</v>
      </c>
      <c r="C5073" t="inlineStr">
        <is>
          <t>Arcos</t>
        </is>
      </c>
      <c r="D5073" s="551" t="n">
        <v>45689</v>
      </c>
      <c r="E5073" t="n">
        <v>25533</v>
      </c>
      <c r="F5073" t="inlineStr">
        <is>
          <t>LICOR DE JENIPAPO FAMIGERADA 750ML</t>
        </is>
      </c>
      <c r="G5073" t="n">
        <v>6156</v>
      </c>
      <c r="H5073" t="n">
        <v>8.24</v>
      </c>
      <c r="I5073" t="inlineStr">
        <is>
          <t>GR</t>
        </is>
      </c>
      <c r="J5073" t="inlineStr">
        <is>
          <t>BEBIDAS</t>
        </is>
      </c>
      <c r="K5073" t="inlineStr">
        <is>
          <t>01/2025</t>
        </is>
      </c>
      <c r="L5073" t="n">
        <v>75</v>
      </c>
      <c r="M5073" s="551" t="n">
        <v>45680</v>
      </c>
      <c r="N5073" t="n">
        <v>75</v>
      </c>
      <c r="O5073" t="n">
        <v>75</v>
      </c>
      <c r="P5073" t="n">
        <v>618</v>
      </c>
    </row>
    <row r="5074">
      <c r="A5074" t="n">
        <v>17875</v>
      </c>
      <c r="B5074" t="n">
        <v>122</v>
      </c>
      <c r="C5074" t="inlineStr">
        <is>
          <t>Arcos</t>
        </is>
      </c>
      <c r="D5074" s="551" t="n">
        <v>45689</v>
      </c>
      <c r="E5074" t="n">
        <v>20887</v>
      </c>
      <c r="F5074" t="inlineStr">
        <is>
          <t>MEL PURO FLORA NECTAR C/1KG</t>
        </is>
      </c>
      <c r="G5074" t="n">
        <v>2040</v>
      </c>
      <c r="H5074" t="n">
        <v>18</v>
      </c>
      <c r="I5074" t="inlineStr">
        <is>
          <t>PT</t>
        </is>
      </c>
      <c r="J5074" t="inlineStr">
        <is>
          <t>ALIMENTOS</t>
        </is>
      </c>
      <c r="K5074" t="inlineStr">
        <is>
          <t>01/2025</t>
        </is>
      </c>
      <c r="L5074" t="n">
        <v>33.9</v>
      </c>
      <c r="M5074" s="551" t="n">
        <v>45687</v>
      </c>
      <c r="N5074" t="n">
        <v>33.9</v>
      </c>
      <c r="O5074" t="n">
        <v>33.9</v>
      </c>
      <c r="P5074" t="n">
        <v>610.2</v>
      </c>
    </row>
    <row r="5075">
      <c r="A5075" t="n">
        <v>17860</v>
      </c>
      <c r="B5075" t="n">
        <v>122</v>
      </c>
      <c r="C5075" t="inlineStr">
        <is>
          <t>Arcos</t>
        </is>
      </c>
      <c r="D5075" s="551" t="n">
        <v>45689</v>
      </c>
      <c r="E5075" t="n">
        <v>20859</v>
      </c>
      <c r="F5075" t="inlineStr">
        <is>
          <t>GEMA DE OVO PASTEURIZADA NATUROVOS C/1KG UN</t>
        </is>
      </c>
      <c r="G5075" t="n">
        <v>2045</v>
      </c>
      <c r="H5075" t="n">
        <v>17</v>
      </c>
      <c r="I5075" t="inlineStr">
        <is>
          <t>UN</t>
        </is>
      </c>
      <c r="J5075" t="inlineStr">
        <is>
          <t>ALIMENTOS</t>
        </is>
      </c>
      <c r="K5075" t="inlineStr">
        <is>
          <t>01/2025</t>
        </is>
      </c>
      <c r="L5075" t="n">
        <v>35.84</v>
      </c>
      <c r="M5075" s="551" t="n">
        <v>45686</v>
      </c>
      <c r="N5075" t="n">
        <v>35.8</v>
      </c>
      <c r="O5075" t="n">
        <v>35.8</v>
      </c>
      <c r="P5075" t="n">
        <v>609.28</v>
      </c>
    </row>
    <row r="5076">
      <c r="A5076" t="n">
        <v>17720</v>
      </c>
      <c r="B5076" t="n">
        <v>122</v>
      </c>
      <c r="C5076" t="inlineStr">
        <is>
          <t>Arcos</t>
        </is>
      </c>
      <c r="D5076" s="551" t="n">
        <v>45689</v>
      </c>
      <c r="E5076" t="n">
        <v>18272</v>
      </c>
      <c r="F5076" t="inlineStr">
        <is>
          <t>RUM BACARDI SUPERIOR CARTA BLANCA 980ML</t>
        </is>
      </c>
      <c r="G5076" t="n">
        <v>3358</v>
      </c>
      <c r="H5076" t="n">
        <v>18.13</v>
      </c>
      <c r="I5076" t="inlineStr">
        <is>
          <t>GR</t>
        </is>
      </c>
      <c r="J5076" t="inlineStr">
        <is>
          <t>BEBIDAS</t>
        </is>
      </c>
      <c r="K5076" t="inlineStr">
        <is>
          <t>01/2025</t>
        </is>
      </c>
      <c r="L5076" t="n">
        <v>0</v>
      </c>
      <c r="M5076" s="551" t="n">
        <v>45391</v>
      </c>
      <c r="N5076" t="n">
        <v>33.2</v>
      </c>
      <c r="O5076" t="n">
        <v>37.95</v>
      </c>
      <c r="P5076" t="n">
        <v>601.92</v>
      </c>
    </row>
    <row r="5077">
      <c r="A5077" t="n">
        <v>18010</v>
      </c>
      <c r="B5077" t="n">
        <v>122</v>
      </c>
      <c r="C5077" t="inlineStr">
        <is>
          <t>Arcos</t>
        </is>
      </c>
      <c r="D5077" s="551" t="n">
        <v>45689</v>
      </c>
      <c r="E5077" t="n">
        <v>19409</v>
      </c>
      <c r="F5077" t="inlineStr">
        <is>
          <t>MANTEIGA DE GARRAFA SERTA NORTE 450G UN</t>
        </is>
      </c>
      <c r="G5077" t="n">
        <v>2760</v>
      </c>
      <c r="H5077" t="n">
        <v>19</v>
      </c>
      <c r="I5077" t="inlineStr">
        <is>
          <t>UN</t>
        </is>
      </c>
      <c r="J5077" t="inlineStr">
        <is>
          <t>ALIMENTOS</t>
        </is>
      </c>
      <c r="K5077" t="inlineStr">
        <is>
          <t>01/2025</t>
        </is>
      </c>
      <c r="L5077" t="n">
        <v>31.64</v>
      </c>
      <c r="M5077" s="551" t="n">
        <v>45686</v>
      </c>
      <c r="N5077" t="n">
        <v>31.7</v>
      </c>
      <c r="O5077" t="n">
        <v>26.93</v>
      </c>
      <c r="P5077" t="n">
        <v>601.16</v>
      </c>
    </row>
    <row r="5078">
      <c r="A5078" t="n">
        <v>17748</v>
      </c>
      <c r="B5078" t="n">
        <v>122</v>
      </c>
      <c r="C5078" t="inlineStr">
        <is>
          <t>Arcos</t>
        </is>
      </c>
      <c r="D5078" s="551" t="n">
        <v>45689</v>
      </c>
      <c r="E5078" t="n">
        <v>18185</v>
      </c>
      <c r="F5078" t="inlineStr">
        <is>
          <t>VODKA CIROC DE PINEAPPLE 750ML</t>
        </is>
      </c>
      <c r="G5078" t="n">
        <v>3438</v>
      </c>
      <c r="H5078" t="n">
        <v>3</v>
      </c>
      <c r="I5078" t="inlineStr">
        <is>
          <t>GR</t>
        </is>
      </c>
      <c r="J5078" t="inlineStr">
        <is>
          <t>BEBIDAS</t>
        </is>
      </c>
      <c r="K5078" t="inlineStr">
        <is>
          <t>01/2025</t>
        </is>
      </c>
      <c r="L5078" t="n">
        <v>0</v>
      </c>
      <c r="M5078" s="551" t="n">
        <v>-693593</v>
      </c>
      <c r="N5078" t="n">
        <v>0</v>
      </c>
      <c r="O5078" t="n">
        <v>0</v>
      </c>
      <c r="P5078" t="n">
        <v>592.84</v>
      </c>
    </row>
    <row r="5079">
      <c r="A5079" t="n">
        <v>17678</v>
      </c>
      <c r="B5079" t="n">
        <v>122</v>
      </c>
      <c r="C5079" t="inlineStr">
        <is>
          <t>Arcos</t>
        </is>
      </c>
      <c r="D5079" s="551" t="n">
        <v>45689</v>
      </c>
      <c r="E5079" t="n">
        <v>25152</v>
      </c>
      <c r="F5079" t="inlineStr">
        <is>
          <t>CACHACA FAMIGERADA JEQUITIBA ROSA 750ML</t>
        </is>
      </c>
      <c r="G5079" t="n">
        <v>5924</v>
      </c>
      <c r="H5079" t="n">
        <v>8.92</v>
      </c>
      <c r="I5079" t="inlineStr">
        <is>
          <t>GR</t>
        </is>
      </c>
      <c r="J5079" t="inlineStr">
        <is>
          <t>BEBIDAS</t>
        </is>
      </c>
      <c r="K5079" t="inlineStr">
        <is>
          <t>01/2025</t>
        </is>
      </c>
      <c r="L5079" t="n">
        <v>65</v>
      </c>
      <c r="M5079" s="551" t="n">
        <v>45673</v>
      </c>
      <c r="N5079" t="n">
        <v>65</v>
      </c>
      <c r="O5079" t="n">
        <v>65</v>
      </c>
      <c r="P5079" t="n">
        <v>579.8</v>
      </c>
    </row>
    <row r="5080">
      <c r="A5080" t="n">
        <v>17777</v>
      </c>
      <c r="B5080" t="n">
        <v>122</v>
      </c>
      <c r="C5080" t="inlineStr">
        <is>
          <t>Arcos</t>
        </is>
      </c>
      <c r="D5080" s="551" t="n">
        <v>45689</v>
      </c>
      <c r="E5080" t="n">
        <v>18104</v>
      </c>
      <c r="F5080" t="inlineStr">
        <is>
          <t>WHISKY MACALLAN TRIPLE CASK 12 ANOS 700ML</t>
        </is>
      </c>
      <c r="G5080" t="n">
        <v>3507</v>
      </c>
      <c r="H5080" t="n">
        <v>0.84</v>
      </c>
      <c r="I5080" t="inlineStr">
        <is>
          <t>GR</t>
        </is>
      </c>
      <c r="J5080" t="inlineStr">
        <is>
          <t>BEBIDAS</t>
        </is>
      </c>
      <c r="K5080" t="inlineStr">
        <is>
          <t>01/2025</t>
        </is>
      </c>
      <c r="L5080" t="n">
        <v>0</v>
      </c>
      <c r="M5080" s="551" t="n">
        <v>45552</v>
      </c>
      <c r="N5080" t="n">
        <v>677.3</v>
      </c>
      <c r="O5080" t="n">
        <v>666.9</v>
      </c>
      <c r="P5080" t="n">
        <v>568.9299999999999</v>
      </c>
    </row>
    <row r="5081">
      <c r="A5081" t="n">
        <v>18045</v>
      </c>
      <c r="B5081" t="n">
        <v>122</v>
      </c>
      <c r="C5081" t="inlineStr">
        <is>
          <t>Arcos</t>
        </is>
      </c>
      <c r="D5081" s="551" t="n">
        <v>45689</v>
      </c>
      <c r="E5081" t="n">
        <v>25128</v>
      </c>
      <c r="F5081" t="inlineStr">
        <is>
          <t>COXAO MOLE EM CUBOS KG</t>
        </is>
      </c>
      <c r="G5081" t="n">
        <v>5908</v>
      </c>
      <c r="H5081" t="n">
        <v>15.18</v>
      </c>
      <c r="I5081" t="inlineStr">
        <is>
          <t>KG</t>
        </is>
      </c>
      <c r="J5081" t="inlineStr">
        <is>
          <t>ALIMENTOS</t>
        </is>
      </c>
      <c r="K5081" t="inlineStr">
        <is>
          <t>01/2025</t>
        </is>
      </c>
      <c r="L5081" t="n">
        <v>37.2</v>
      </c>
      <c r="M5081" s="551" t="n">
        <v>45684</v>
      </c>
      <c r="N5081" t="n">
        <v>38.9</v>
      </c>
      <c r="O5081" t="n">
        <v>38.9</v>
      </c>
      <c r="P5081" t="n">
        <v>564.7</v>
      </c>
    </row>
    <row r="5082">
      <c r="A5082" t="n">
        <v>18003</v>
      </c>
      <c r="B5082" t="n">
        <v>122</v>
      </c>
      <c r="C5082" t="inlineStr">
        <is>
          <t>Arcos</t>
        </is>
      </c>
      <c r="D5082" s="551" t="n">
        <v>45689</v>
      </c>
      <c r="E5082" t="n">
        <v>24676</v>
      </c>
      <c r="F5082" t="inlineStr">
        <is>
          <t>ACIDO ASCORBICO C/1KG</t>
        </is>
      </c>
      <c r="G5082" t="n">
        <v>5710</v>
      </c>
      <c r="H5082" t="n">
        <v>6</v>
      </c>
      <c r="I5082" t="inlineStr">
        <is>
          <t>PC</t>
        </is>
      </c>
      <c r="J5082" t="inlineStr">
        <is>
          <t>ALIMENTOS</t>
        </is>
      </c>
      <c r="K5082" t="inlineStr">
        <is>
          <t>01/2025</t>
        </is>
      </c>
      <c r="L5082" t="n">
        <v>0</v>
      </c>
      <c r="M5082" s="551" t="n">
        <v>45385</v>
      </c>
      <c r="N5082" t="n">
        <v>93.81999999999999</v>
      </c>
      <c r="O5082" t="n">
        <v>84.5</v>
      </c>
      <c r="P5082" t="n">
        <v>562.92</v>
      </c>
    </row>
    <row r="5083">
      <c r="A5083" t="n">
        <v>17669</v>
      </c>
      <c r="B5083" t="n">
        <v>122</v>
      </c>
      <c r="C5083" t="inlineStr">
        <is>
          <t>Arcos</t>
        </is>
      </c>
      <c r="D5083" s="551" t="n">
        <v>45689</v>
      </c>
      <c r="E5083" t="n">
        <v>18545</v>
      </c>
      <c r="F5083" t="inlineStr">
        <is>
          <t>APERITIVO CAMPARI 998ML</t>
        </is>
      </c>
      <c r="G5083" t="n">
        <v>3134</v>
      </c>
      <c r="H5083" t="n">
        <v>11.44</v>
      </c>
      <c r="I5083" t="inlineStr">
        <is>
          <t>GR</t>
        </is>
      </c>
      <c r="J5083" t="inlineStr">
        <is>
          <t>BEBIDAS</t>
        </is>
      </c>
      <c r="K5083" t="inlineStr">
        <is>
          <t>01/2025</t>
        </is>
      </c>
      <c r="L5083" t="n">
        <v>0</v>
      </c>
      <c r="M5083" s="551" t="n">
        <v>45644</v>
      </c>
      <c r="N5083" t="n">
        <v>49</v>
      </c>
      <c r="O5083" t="n">
        <v>45.91</v>
      </c>
      <c r="P5083" t="n">
        <v>560.5599999999999</v>
      </c>
    </row>
    <row r="5084">
      <c r="A5084" t="n">
        <v>17891</v>
      </c>
      <c r="B5084" t="n">
        <v>122</v>
      </c>
      <c r="C5084" t="inlineStr">
        <is>
          <t>Arcos</t>
        </is>
      </c>
      <c r="D5084" s="551" t="n">
        <v>45689</v>
      </c>
      <c r="E5084" t="n">
        <v>21004</v>
      </c>
      <c r="F5084" t="inlineStr">
        <is>
          <t>OLEO DE GERGELIM TORRADO HONG KONG 1L</t>
        </is>
      </c>
      <c r="G5084" t="n">
        <v>2007</v>
      </c>
      <c r="H5084" t="n">
        <v>7</v>
      </c>
      <c r="I5084" t="inlineStr">
        <is>
          <t>UN</t>
        </is>
      </c>
      <c r="J5084" t="inlineStr">
        <is>
          <t>ALIMENTOS</t>
        </is>
      </c>
      <c r="K5084" t="inlineStr">
        <is>
          <t>01/2025</t>
        </is>
      </c>
      <c r="L5084" t="n">
        <v>0</v>
      </c>
      <c r="M5084" s="551" t="n">
        <v>-693593</v>
      </c>
      <c r="N5084" t="n">
        <v>0</v>
      </c>
      <c r="O5084" t="n">
        <v>95.67</v>
      </c>
      <c r="P5084" t="n">
        <v>557.83</v>
      </c>
    </row>
    <row r="5085">
      <c r="A5085" t="n">
        <v>18094</v>
      </c>
      <c r="B5085" t="n">
        <v>122</v>
      </c>
      <c r="C5085" t="inlineStr">
        <is>
          <t>Arcos</t>
        </is>
      </c>
      <c r="D5085" s="551" t="n">
        <v>45689</v>
      </c>
      <c r="E5085" t="n">
        <v>25044</v>
      </c>
      <c r="F5085" t="inlineStr">
        <is>
          <t>VINHO TINTO UN AIR DE REMEJEANNE 750ML</t>
        </is>
      </c>
      <c r="G5085" t="n">
        <v>5877</v>
      </c>
      <c r="H5085" t="n">
        <v>4</v>
      </c>
      <c r="I5085" t="inlineStr">
        <is>
          <t>GR</t>
        </is>
      </c>
      <c r="J5085" t="inlineStr">
        <is>
          <t>BEBIDAS</t>
        </is>
      </c>
      <c r="K5085" t="inlineStr">
        <is>
          <t>01/2025</t>
        </is>
      </c>
      <c r="L5085" t="n">
        <v>0</v>
      </c>
      <c r="M5085" s="551" t="n">
        <v>45615</v>
      </c>
      <c r="N5085" t="n">
        <v>138.6</v>
      </c>
      <c r="O5085" t="n">
        <v>138.6</v>
      </c>
      <c r="P5085" t="n">
        <v>554.4</v>
      </c>
    </row>
    <row r="5086">
      <c r="A5086" t="n">
        <v>17716</v>
      </c>
      <c r="B5086" t="n">
        <v>122</v>
      </c>
      <c r="C5086" t="inlineStr">
        <is>
          <t>Arcos</t>
        </is>
      </c>
      <c r="D5086" s="551" t="n">
        <v>45689</v>
      </c>
      <c r="E5086" t="n">
        <v>18296</v>
      </c>
      <c r="F5086" t="inlineStr">
        <is>
          <t>LICOR SAN BASILE TRIPLE SEC 700ML</t>
        </is>
      </c>
      <c r="G5086" t="n">
        <v>3333</v>
      </c>
      <c r="H5086" t="n">
        <v>7.5</v>
      </c>
      <c r="I5086" t="inlineStr">
        <is>
          <t>GR</t>
        </is>
      </c>
      <c r="J5086" t="inlineStr">
        <is>
          <t>BEBIDAS</t>
        </is>
      </c>
      <c r="K5086" t="inlineStr">
        <is>
          <t>01/2025</t>
        </is>
      </c>
      <c r="L5086" t="n">
        <v>72.90000000000001</v>
      </c>
      <c r="M5086" s="551" t="n">
        <v>45686</v>
      </c>
      <c r="N5086" t="n">
        <v>72.90000000000001</v>
      </c>
      <c r="O5086" t="n">
        <v>50</v>
      </c>
      <c r="P5086" t="n">
        <v>546.75</v>
      </c>
    </row>
    <row r="5087">
      <c r="A5087" t="n">
        <v>18091</v>
      </c>
      <c r="B5087" t="n">
        <v>122</v>
      </c>
      <c r="C5087" t="inlineStr">
        <is>
          <t>Arcos</t>
        </is>
      </c>
      <c r="D5087" s="551" t="n">
        <v>45689</v>
      </c>
      <c r="E5087" t="n">
        <v>25040</v>
      </c>
      <c r="F5087" t="inlineStr">
        <is>
          <t>VINHO TINTO LE LOUP DANS LA BERGERIE 750ML</t>
        </is>
      </c>
      <c r="G5087" t="n">
        <v>5875</v>
      </c>
      <c r="H5087" t="n">
        <v>5</v>
      </c>
      <c r="I5087" t="inlineStr">
        <is>
          <t>GR</t>
        </is>
      </c>
      <c r="J5087" t="inlineStr">
        <is>
          <t>BEBIDAS</t>
        </is>
      </c>
      <c r="K5087" t="inlineStr">
        <is>
          <t>01/2025</t>
        </is>
      </c>
      <c r="L5087" t="n">
        <v>0</v>
      </c>
      <c r="M5087" s="551" t="n">
        <v>45643</v>
      </c>
      <c r="N5087" t="n">
        <v>107.76</v>
      </c>
      <c r="O5087" t="n">
        <v>107.76</v>
      </c>
      <c r="P5087" t="n">
        <v>538.8</v>
      </c>
    </row>
    <row r="5088">
      <c r="A5088" t="n">
        <v>17699</v>
      </c>
      <c r="B5088" t="n">
        <v>122</v>
      </c>
      <c r="C5088" t="inlineStr">
        <is>
          <t>Arcos</t>
        </is>
      </c>
      <c r="D5088" s="551" t="n">
        <v>45689</v>
      </c>
      <c r="E5088" t="n">
        <v>18348</v>
      </c>
      <c r="F5088" t="inlineStr">
        <is>
          <t>GIN XORIGUER DE MENORCA 700ML</t>
        </is>
      </c>
      <c r="G5088" t="n">
        <v>3287</v>
      </c>
      <c r="H5088" t="n">
        <v>2</v>
      </c>
      <c r="I5088" t="inlineStr">
        <is>
          <t>UN</t>
        </is>
      </c>
      <c r="J5088" t="inlineStr">
        <is>
          <t>BEBIDAS</t>
        </is>
      </c>
      <c r="K5088" t="inlineStr">
        <is>
          <t>01/2025</t>
        </is>
      </c>
      <c r="L5088" t="n">
        <v>0</v>
      </c>
      <c r="M5088" s="551" t="n">
        <v>-693593</v>
      </c>
      <c r="N5088" t="n">
        <v>0</v>
      </c>
      <c r="O5088" t="n">
        <v>0</v>
      </c>
      <c r="P5088" t="n">
        <v>520.53</v>
      </c>
    </row>
    <row r="5089">
      <c r="A5089" t="n">
        <v>18005</v>
      </c>
      <c r="B5089" t="n">
        <v>122</v>
      </c>
      <c r="C5089" t="inlineStr">
        <is>
          <t>Arcos</t>
        </is>
      </c>
      <c r="D5089" s="551" t="n">
        <v>45689</v>
      </c>
      <c r="E5089" t="n">
        <v>24831</v>
      </c>
      <c r="F5089" t="inlineStr">
        <is>
          <t>ACIDO TARTARICO KG</t>
        </is>
      </c>
      <c r="G5089" t="n">
        <v>5780</v>
      </c>
      <c r="H5089" t="n">
        <v>4</v>
      </c>
      <c r="I5089" t="inlineStr">
        <is>
          <t>KG</t>
        </is>
      </c>
      <c r="J5089" t="inlineStr">
        <is>
          <t>ALIMENTOS</t>
        </is>
      </c>
      <c r="K5089" t="inlineStr">
        <is>
          <t>01/2025</t>
        </is>
      </c>
      <c r="L5089" t="n">
        <v>0</v>
      </c>
      <c r="M5089" s="551" t="n">
        <v>45631</v>
      </c>
      <c r="N5089" t="n">
        <v>129.3</v>
      </c>
      <c r="O5089" t="n">
        <v>129.3</v>
      </c>
      <c r="P5089" t="n">
        <v>517.2</v>
      </c>
    </row>
    <row r="5090">
      <c r="A5090" t="n">
        <v>17822</v>
      </c>
      <c r="B5090" t="n">
        <v>122</v>
      </c>
      <c r="C5090" t="inlineStr">
        <is>
          <t>Arcos</t>
        </is>
      </c>
      <c r="D5090" s="551" t="n">
        <v>45689</v>
      </c>
      <c r="E5090" t="n">
        <v>21073</v>
      </c>
      <c r="F5090" t="inlineStr">
        <is>
          <t>CALDA DE AGAVE AZUL JASMINE ORGANICO 330ML UN</t>
        </is>
      </c>
      <c r="G5090" t="n">
        <v>1994</v>
      </c>
      <c r="H5090" t="n">
        <v>10</v>
      </c>
      <c r="I5090" t="inlineStr">
        <is>
          <t>UN</t>
        </is>
      </c>
      <c r="J5090" t="inlineStr">
        <is>
          <t>ALIMENTOS</t>
        </is>
      </c>
      <c r="K5090" t="inlineStr">
        <is>
          <t>01/2025</t>
        </is>
      </c>
      <c r="L5090" t="n">
        <v>0</v>
      </c>
      <c r="M5090" s="551" t="n">
        <v>45673</v>
      </c>
      <c r="N5090" t="n">
        <v>0</v>
      </c>
      <c r="O5090" t="n">
        <v>0</v>
      </c>
      <c r="P5090" t="n">
        <v>509</v>
      </c>
    </row>
    <row r="5091">
      <c r="A5091" t="n">
        <v>18017</v>
      </c>
      <c r="B5091" t="n">
        <v>122</v>
      </c>
      <c r="C5091" t="inlineStr">
        <is>
          <t>Arcos</t>
        </is>
      </c>
      <c r="D5091" s="551" t="n">
        <v>45689</v>
      </c>
      <c r="E5091" t="n">
        <v>17051</v>
      </c>
      <c r="F5091" t="inlineStr">
        <is>
          <t>QUEIJO MATURADO CUESTAZUL PARDINHO KG</t>
        </is>
      </c>
      <c r="G5091" t="n">
        <v>2787</v>
      </c>
      <c r="H5091" t="n">
        <v>3.64</v>
      </c>
      <c r="I5091" t="inlineStr">
        <is>
          <t>KG</t>
        </is>
      </c>
      <c r="J5091" t="inlineStr">
        <is>
          <t>ALIMENTOS</t>
        </is>
      </c>
      <c r="K5091" t="inlineStr">
        <is>
          <t>01/2025</t>
        </is>
      </c>
      <c r="L5091" t="n">
        <v>138.92</v>
      </c>
      <c r="M5091" s="551" t="n">
        <v>45679</v>
      </c>
      <c r="N5091" t="n">
        <v>135.34</v>
      </c>
      <c r="O5091" t="n">
        <v>135.34</v>
      </c>
      <c r="P5091" t="n">
        <v>505.67</v>
      </c>
    </row>
    <row r="5092">
      <c r="A5092" t="n">
        <v>18006</v>
      </c>
      <c r="B5092" t="n">
        <v>122</v>
      </c>
      <c r="C5092" t="inlineStr">
        <is>
          <t>Arcos</t>
        </is>
      </c>
      <c r="D5092" s="551" t="n">
        <v>45689</v>
      </c>
      <c r="E5092" t="n">
        <v>25184</v>
      </c>
      <c r="F5092" t="inlineStr">
        <is>
          <t>TUCUPI PRETO BAG KG</t>
        </is>
      </c>
      <c r="G5092" t="n">
        <v>5937</v>
      </c>
      <c r="H5092" t="n">
        <v>2</v>
      </c>
      <c r="I5092" t="inlineStr">
        <is>
          <t>KG</t>
        </is>
      </c>
      <c r="J5092" t="inlineStr">
        <is>
          <t>ALIMENTOS</t>
        </is>
      </c>
      <c r="K5092" t="inlineStr">
        <is>
          <t>01/2025</t>
        </is>
      </c>
      <c r="L5092" t="n">
        <v>0</v>
      </c>
      <c r="M5092" s="551" t="n">
        <v>45623</v>
      </c>
      <c r="N5092" t="n">
        <v>250</v>
      </c>
      <c r="O5092" t="n">
        <v>350</v>
      </c>
      <c r="P5092" t="n">
        <v>500</v>
      </c>
    </row>
    <row r="5093">
      <c r="A5093" t="n">
        <v>17825</v>
      </c>
      <c r="B5093" t="n">
        <v>122</v>
      </c>
      <c r="C5093" t="inlineStr">
        <is>
          <t>Arcos</t>
        </is>
      </c>
      <c r="D5093" s="551" t="n">
        <v>45689</v>
      </c>
      <c r="E5093" t="n">
        <v>24638</v>
      </c>
      <c r="F5093" t="inlineStr">
        <is>
          <t>CAPSULA DE CHANTILLY C/10 UN</t>
        </is>
      </c>
      <c r="G5093" t="n">
        <v>5690</v>
      </c>
      <c r="H5093" t="n">
        <v>20</v>
      </c>
      <c r="I5093" t="inlineStr">
        <is>
          <t>CX</t>
        </is>
      </c>
      <c r="J5093" t="inlineStr">
        <is>
          <t>ALIMENTOS</t>
        </is>
      </c>
      <c r="K5093" t="inlineStr">
        <is>
          <t>01/2025</t>
        </is>
      </c>
      <c r="L5093" t="n">
        <v>0</v>
      </c>
      <c r="M5093" s="551" t="n">
        <v>-693593</v>
      </c>
      <c r="N5093" t="n">
        <v>0</v>
      </c>
      <c r="O5093" t="n">
        <v>39.5</v>
      </c>
      <c r="P5093" t="n">
        <v>498</v>
      </c>
    </row>
    <row r="5094">
      <c r="A5094" t="n">
        <v>18042</v>
      </c>
      <c r="B5094" t="n">
        <v>122</v>
      </c>
      <c r="C5094" t="inlineStr">
        <is>
          <t>Arcos</t>
        </is>
      </c>
      <c r="D5094" s="551" t="n">
        <v>45689</v>
      </c>
      <c r="E5094" t="n">
        <v>24197</v>
      </c>
      <c r="F5094" t="inlineStr">
        <is>
          <t>COSTELA SUINA C/ OSSO KG</t>
        </is>
      </c>
      <c r="G5094" t="n">
        <v>3037</v>
      </c>
      <c r="H5094" t="n">
        <v>19.9</v>
      </c>
      <c r="I5094" t="inlineStr">
        <is>
          <t>KG</t>
        </is>
      </c>
      <c r="J5094" t="inlineStr">
        <is>
          <t>ALIMENTOS</t>
        </is>
      </c>
      <c r="K5094" t="inlineStr">
        <is>
          <t>01/2025</t>
        </is>
      </c>
      <c r="L5094" t="n">
        <v>24.5</v>
      </c>
      <c r="M5094" s="551" t="n">
        <v>45666</v>
      </c>
      <c r="N5094" t="n">
        <v>24.5</v>
      </c>
      <c r="O5094" t="n">
        <v>21.9</v>
      </c>
      <c r="P5094" t="n">
        <v>487.55</v>
      </c>
    </row>
    <row r="5095">
      <c r="A5095" t="n">
        <v>18034</v>
      </c>
      <c r="B5095" t="n">
        <v>122</v>
      </c>
      <c r="C5095" t="inlineStr">
        <is>
          <t>Arcos</t>
        </is>
      </c>
      <c r="D5095" s="551" t="n">
        <v>45689</v>
      </c>
      <c r="E5095" t="n">
        <v>24833</v>
      </c>
      <c r="F5095" t="inlineStr">
        <is>
          <t>PAO DE QUEIJO 80G C/25UN</t>
        </is>
      </c>
      <c r="G5095" t="n">
        <v>2845</v>
      </c>
      <c r="H5095" t="n">
        <v>10</v>
      </c>
      <c r="I5095" t="inlineStr">
        <is>
          <t>CX</t>
        </is>
      </c>
      <c r="J5095" t="inlineStr">
        <is>
          <t>ALIMENTOS</t>
        </is>
      </c>
      <c r="K5095" t="inlineStr">
        <is>
          <t>01/2025</t>
        </is>
      </c>
      <c r="L5095" t="n">
        <v>47.75</v>
      </c>
      <c r="M5095" s="551" t="n">
        <v>45677</v>
      </c>
      <c r="N5095" t="n">
        <v>47.75</v>
      </c>
      <c r="O5095" t="n">
        <v>47.75</v>
      </c>
      <c r="P5095" t="n">
        <v>477.5</v>
      </c>
    </row>
    <row r="5096">
      <c r="A5096" t="n">
        <v>18041</v>
      </c>
      <c r="B5096" t="n">
        <v>122</v>
      </c>
      <c r="C5096" t="inlineStr">
        <is>
          <t>Arcos</t>
        </is>
      </c>
      <c r="D5096" s="551" t="n">
        <v>45689</v>
      </c>
      <c r="E5096" t="n">
        <v>18788</v>
      </c>
      <c r="F5096" t="inlineStr">
        <is>
          <t>CAMARAO CINZA LIMPO 30/40 KG</t>
        </is>
      </c>
      <c r="G5096" t="n">
        <v>2985</v>
      </c>
      <c r="H5096" t="n">
        <v>4.74</v>
      </c>
      <c r="I5096" t="inlineStr">
        <is>
          <t>KG</t>
        </is>
      </c>
      <c r="J5096" t="inlineStr">
        <is>
          <t>ALIMENTOS</t>
        </is>
      </c>
      <c r="K5096" t="inlineStr">
        <is>
          <t>01/2025</t>
        </is>
      </c>
      <c r="L5096" t="n">
        <v>98</v>
      </c>
      <c r="M5096" s="551" t="n">
        <v>45684</v>
      </c>
      <c r="N5096" t="n">
        <v>98</v>
      </c>
      <c r="O5096" t="n">
        <v>98</v>
      </c>
      <c r="P5096" t="n">
        <v>464.52</v>
      </c>
    </row>
    <row r="5097">
      <c r="A5097" t="n">
        <v>17820</v>
      </c>
      <c r="B5097" t="n">
        <v>122</v>
      </c>
      <c r="C5097" t="inlineStr">
        <is>
          <t>Arcos</t>
        </is>
      </c>
      <c r="D5097" s="551" t="n">
        <v>45689</v>
      </c>
      <c r="E5097" t="n">
        <v>20809</v>
      </c>
      <c r="F5097" t="inlineStr">
        <is>
          <t>CAFE PILAO ALMOFADA 500G</t>
        </is>
      </c>
      <c r="G5097" t="n">
        <v>2074</v>
      </c>
      <c r="H5097" t="n">
        <v>17</v>
      </c>
      <c r="I5097" t="inlineStr">
        <is>
          <t>PC</t>
        </is>
      </c>
      <c r="J5097" t="inlineStr">
        <is>
          <t>ALIMENTOS</t>
        </is>
      </c>
      <c r="K5097" t="inlineStr">
        <is>
          <t>01/2025</t>
        </is>
      </c>
      <c r="L5097" t="n">
        <v>26.95</v>
      </c>
      <c r="M5097" s="551" t="n">
        <v>45679</v>
      </c>
      <c r="N5097" t="n">
        <v>26.95</v>
      </c>
      <c r="O5097" t="n">
        <v>27.7</v>
      </c>
      <c r="P5097" t="n">
        <v>458.15</v>
      </c>
    </row>
    <row r="5098">
      <c r="A5098" t="n">
        <v>18077</v>
      </c>
      <c r="B5098" t="n">
        <v>122</v>
      </c>
      <c r="C5098" t="inlineStr">
        <is>
          <t>Arcos</t>
        </is>
      </c>
      <c r="D5098" s="551" t="n">
        <v>45689</v>
      </c>
      <c r="E5098" t="n">
        <v>17812</v>
      </c>
      <c r="F5098" t="inlineStr">
        <is>
          <t>VINHO BRANCO LA GUITA MANZANILLA 750ML</t>
        </is>
      </c>
      <c r="G5098" t="n">
        <v>3737</v>
      </c>
      <c r="H5098" t="n">
        <v>4</v>
      </c>
      <c r="I5098" t="inlineStr">
        <is>
          <t>GR</t>
        </is>
      </c>
      <c r="J5098" t="inlineStr">
        <is>
          <t>BEBIDAS</t>
        </is>
      </c>
      <c r="K5098" t="inlineStr">
        <is>
          <t>01/2025</t>
        </is>
      </c>
      <c r="L5098" t="n">
        <v>0</v>
      </c>
      <c r="M5098" s="551" t="n">
        <v>45594</v>
      </c>
      <c r="N5098" t="n">
        <v>113.87</v>
      </c>
      <c r="O5098" t="n">
        <v>113.87</v>
      </c>
      <c r="P5098" t="n">
        <v>455.48</v>
      </c>
    </row>
    <row r="5099">
      <c r="A5099" t="n">
        <v>18029</v>
      </c>
      <c r="B5099" t="n">
        <v>122</v>
      </c>
      <c r="C5099" t="inlineStr">
        <is>
          <t>Arcos</t>
        </is>
      </c>
      <c r="D5099" s="551" t="n">
        <v>45689</v>
      </c>
      <c r="E5099" t="n">
        <v>17039</v>
      </c>
      <c r="F5099" t="inlineStr">
        <is>
          <t>PAO BRIOCHE FORME COM TAMPA UN</t>
        </is>
      </c>
      <c r="G5099" t="n">
        <v>2827</v>
      </c>
      <c r="H5099" t="n">
        <v>15</v>
      </c>
      <c r="I5099" t="inlineStr">
        <is>
          <t>UN</t>
        </is>
      </c>
      <c r="J5099" t="inlineStr">
        <is>
          <t>ALIMENTOS</t>
        </is>
      </c>
      <c r="K5099" t="inlineStr">
        <is>
          <t>01/2025</t>
        </is>
      </c>
      <c r="L5099" t="n">
        <v>29.86</v>
      </c>
      <c r="M5099" s="551" t="n">
        <v>45687</v>
      </c>
      <c r="N5099" t="n">
        <v>32.13</v>
      </c>
      <c r="O5099" t="n">
        <v>32.13</v>
      </c>
      <c r="P5099" t="n">
        <v>447.9</v>
      </c>
    </row>
    <row r="5100">
      <c r="A5100" t="n">
        <v>17683</v>
      </c>
      <c r="B5100" t="n">
        <v>122</v>
      </c>
      <c r="C5100" t="inlineStr">
        <is>
          <t>Arcos</t>
        </is>
      </c>
      <c r="D5100" s="551" t="n">
        <v>45689</v>
      </c>
      <c r="E5100" t="n">
        <v>18382</v>
      </c>
      <c r="F5100" t="inlineStr">
        <is>
          <t>CONHAQUE BRANDY OSBORNE 700ML</t>
        </is>
      </c>
      <c r="G5100" t="n">
        <v>3257</v>
      </c>
      <c r="H5100" t="n">
        <v>6.21</v>
      </c>
      <c r="I5100" t="inlineStr">
        <is>
          <t>GR</t>
        </is>
      </c>
      <c r="J5100" t="inlineStr">
        <is>
          <t>BEBIDAS</t>
        </is>
      </c>
      <c r="K5100" t="inlineStr">
        <is>
          <t>01/2025</t>
        </is>
      </c>
      <c r="L5100" t="n">
        <v>71.76000000000001</v>
      </c>
      <c r="M5100" s="551" t="n">
        <v>45687</v>
      </c>
      <c r="N5100" t="n">
        <v>71.5</v>
      </c>
      <c r="O5100" t="n">
        <v>71.5</v>
      </c>
      <c r="P5100" t="n">
        <v>445.63</v>
      </c>
    </row>
    <row r="5101">
      <c r="A5101" t="n">
        <v>17667</v>
      </c>
      <c r="B5101" t="n">
        <v>122</v>
      </c>
      <c r="C5101" t="inlineStr">
        <is>
          <t>Arcos</t>
        </is>
      </c>
      <c r="D5101" s="551" t="n">
        <v>45689</v>
      </c>
      <c r="E5101" t="n">
        <v>18547</v>
      </c>
      <c r="F5101" t="inlineStr">
        <is>
          <t>APERITIVO APEROL 750ML</t>
        </is>
      </c>
      <c r="G5101" t="n">
        <v>3132</v>
      </c>
      <c r="H5101" t="n">
        <v>11.91</v>
      </c>
      <c r="I5101" t="inlineStr">
        <is>
          <t>GR</t>
        </is>
      </c>
      <c r="J5101" t="inlineStr">
        <is>
          <t>BEBIDAS</t>
        </is>
      </c>
      <c r="K5101" t="inlineStr">
        <is>
          <t>01/2025</t>
        </is>
      </c>
      <c r="L5101" t="n">
        <v>35.69</v>
      </c>
      <c r="M5101" s="551" t="n">
        <v>45687</v>
      </c>
      <c r="N5101" t="n">
        <v>36.08</v>
      </c>
      <c r="O5101" t="n">
        <v>38.19</v>
      </c>
      <c r="P5101" t="n">
        <v>425.07</v>
      </c>
    </row>
    <row r="5102">
      <c r="A5102" t="n">
        <v>17721</v>
      </c>
      <c r="B5102" t="n">
        <v>122</v>
      </c>
      <c r="C5102" t="inlineStr">
        <is>
          <t>Arcos</t>
        </is>
      </c>
      <c r="D5102" s="551" t="n">
        <v>45689</v>
      </c>
      <c r="E5102" t="n">
        <v>18268</v>
      </c>
      <c r="F5102" t="inlineStr">
        <is>
          <t>RUM HAVANA CLUB 3 ANOS 750ML</t>
        </is>
      </c>
      <c r="G5102" t="n">
        <v>3362</v>
      </c>
      <c r="H5102" t="n">
        <v>6.33</v>
      </c>
      <c r="I5102" t="inlineStr">
        <is>
          <t>GR</t>
        </is>
      </c>
      <c r="J5102" t="inlineStr">
        <is>
          <t>BEBIDAS</t>
        </is>
      </c>
      <c r="K5102" t="inlineStr">
        <is>
          <t>01/2025</t>
        </is>
      </c>
      <c r="L5102" t="n">
        <v>0</v>
      </c>
      <c r="M5102" s="551" t="n">
        <v>-693593</v>
      </c>
      <c r="N5102" t="n">
        <v>0</v>
      </c>
      <c r="O5102" t="n">
        <v>67.13</v>
      </c>
      <c r="P5102" t="n">
        <v>422.03</v>
      </c>
    </row>
    <row r="5103">
      <c r="A5103" t="n">
        <v>17724</v>
      </c>
      <c r="B5103" t="n">
        <v>122</v>
      </c>
      <c r="C5103" t="inlineStr">
        <is>
          <t>Arcos</t>
        </is>
      </c>
      <c r="D5103" s="551" t="n">
        <v>45689</v>
      </c>
      <c r="E5103" t="n">
        <v>18250</v>
      </c>
      <c r="F5103" t="inlineStr">
        <is>
          <t>SAQUE BANSHU NISHIKI JOSEN 720ML</t>
        </is>
      </c>
      <c r="G5103" t="n">
        <v>3380</v>
      </c>
      <c r="H5103" t="n">
        <v>3</v>
      </c>
      <c r="I5103" t="inlineStr">
        <is>
          <t>UN</t>
        </is>
      </c>
      <c r="J5103" t="inlineStr">
        <is>
          <t>BEBIDAS</t>
        </is>
      </c>
      <c r="K5103" t="inlineStr">
        <is>
          <t>01/2025</t>
        </is>
      </c>
      <c r="L5103" t="n">
        <v>0</v>
      </c>
      <c r="M5103" s="551" t="n">
        <v>-693593</v>
      </c>
      <c r="N5103" t="n">
        <v>0</v>
      </c>
      <c r="O5103" t="n">
        <v>0</v>
      </c>
      <c r="P5103" t="n">
        <v>417</v>
      </c>
    </row>
    <row r="5104">
      <c r="A5104" t="n">
        <v>17861</v>
      </c>
      <c r="B5104" t="n">
        <v>122</v>
      </c>
      <c r="C5104" t="inlineStr">
        <is>
          <t>Arcos</t>
        </is>
      </c>
      <c r="D5104" s="551" t="n">
        <v>45689</v>
      </c>
      <c r="E5104" t="n">
        <v>20213</v>
      </c>
      <c r="F5104" t="inlineStr">
        <is>
          <t>GRAO DE BICO CAMIL C/2KG</t>
        </is>
      </c>
      <c r="G5104" t="n">
        <v>2251</v>
      </c>
      <c r="H5104" t="n">
        <v>13</v>
      </c>
      <c r="I5104" t="inlineStr">
        <is>
          <t>PC</t>
        </is>
      </c>
      <c r="J5104" t="inlineStr">
        <is>
          <t>ALIMENTOS</t>
        </is>
      </c>
      <c r="K5104" t="inlineStr">
        <is>
          <t>01/2025</t>
        </is>
      </c>
      <c r="L5104" t="n">
        <v>32.06</v>
      </c>
      <c r="M5104" s="551" t="n">
        <v>45687</v>
      </c>
      <c r="N5104" t="n">
        <v>32.2</v>
      </c>
      <c r="O5104" t="n">
        <v>32.2</v>
      </c>
      <c r="P5104" t="n">
        <v>416.78</v>
      </c>
    </row>
    <row r="5105">
      <c r="A5105" t="n">
        <v>18084</v>
      </c>
      <c r="B5105" t="n">
        <v>122</v>
      </c>
      <c r="C5105" t="inlineStr">
        <is>
          <t>Arcos</t>
        </is>
      </c>
      <c r="D5105" s="551" t="n">
        <v>45689</v>
      </c>
      <c r="E5105" t="n">
        <v>17753</v>
      </c>
      <c r="F5105" t="inlineStr">
        <is>
          <t>VINHO DO PORTO BRANCO SANDEMAN 750ML</t>
        </is>
      </c>
      <c r="G5105" t="n">
        <v>3789</v>
      </c>
      <c r="H5105" t="n">
        <v>3</v>
      </c>
      <c r="I5105" t="inlineStr">
        <is>
          <t>GR</t>
        </is>
      </c>
      <c r="J5105" t="inlineStr">
        <is>
          <t>BEBIDAS</t>
        </is>
      </c>
      <c r="K5105" t="inlineStr">
        <is>
          <t>01/2025</t>
        </is>
      </c>
      <c r="L5105" t="n">
        <v>0</v>
      </c>
      <c r="M5105" s="551" t="n">
        <v>-693593</v>
      </c>
      <c r="N5105" t="n">
        <v>0</v>
      </c>
      <c r="O5105" t="n">
        <v>134.92</v>
      </c>
      <c r="P5105" t="n">
        <v>404.76</v>
      </c>
    </row>
    <row r="5106">
      <c r="A5106" t="n">
        <v>18074</v>
      </c>
      <c r="B5106" t="n">
        <v>122</v>
      </c>
      <c r="C5106" t="inlineStr">
        <is>
          <t>Arcos</t>
        </is>
      </c>
      <c r="D5106" s="551" t="n">
        <v>45689</v>
      </c>
      <c r="E5106" t="n">
        <v>17800</v>
      </c>
      <c r="F5106" t="inlineStr">
        <is>
          <t>VINHO BRANCO ALMADEN RIESLING 750ML</t>
        </is>
      </c>
      <c r="G5106" t="n">
        <v>3745</v>
      </c>
      <c r="H5106" t="n">
        <v>15</v>
      </c>
      <c r="I5106" t="inlineStr">
        <is>
          <t>GR</t>
        </is>
      </c>
      <c r="J5106" t="inlineStr">
        <is>
          <t>BEBIDAS</t>
        </is>
      </c>
      <c r="K5106" t="inlineStr">
        <is>
          <t>01/2025</t>
        </is>
      </c>
      <c r="L5106" t="n">
        <v>26.5</v>
      </c>
      <c r="M5106" s="551" t="n">
        <v>45687</v>
      </c>
      <c r="N5106" t="n">
        <v>26.5</v>
      </c>
      <c r="O5106" t="n">
        <v>26.5</v>
      </c>
      <c r="P5106" t="n">
        <v>397.5</v>
      </c>
    </row>
    <row r="5107">
      <c r="A5107" t="n">
        <v>18075</v>
      </c>
      <c r="B5107" t="n">
        <v>122</v>
      </c>
      <c r="C5107" t="inlineStr">
        <is>
          <t>Arcos</t>
        </is>
      </c>
      <c r="D5107" s="551" t="n">
        <v>45689</v>
      </c>
      <c r="E5107" t="n">
        <v>25645</v>
      </c>
      <c r="F5107" t="inlineStr">
        <is>
          <t>VINHO BRANCO GONZALES BYASS SOLERA 750ML</t>
        </is>
      </c>
      <c r="G5107" t="n">
        <v>6208</v>
      </c>
      <c r="H5107" t="n">
        <v>2</v>
      </c>
      <c r="I5107" t="inlineStr">
        <is>
          <t>GR</t>
        </is>
      </c>
      <c r="J5107" t="inlineStr">
        <is>
          <t>BEBIDAS</t>
        </is>
      </c>
      <c r="K5107" t="inlineStr">
        <is>
          <t>01/2025</t>
        </is>
      </c>
      <c r="L5107" t="n">
        <v>0</v>
      </c>
      <c r="M5107" s="551" t="n">
        <v>-693593</v>
      </c>
      <c r="N5107" t="n">
        <v>0</v>
      </c>
      <c r="O5107" t="n">
        <v>0</v>
      </c>
      <c r="P5107" t="n">
        <v>389.04</v>
      </c>
    </row>
    <row r="5108">
      <c r="A5108" t="n">
        <v>17689</v>
      </c>
      <c r="B5108" t="n">
        <v>122</v>
      </c>
      <c r="C5108" t="inlineStr">
        <is>
          <t>Arcos</t>
        </is>
      </c>
      <c r="D5108" s="551" t="n">
        <v>45689</v>
      </c>
      <c r="E5108" t="n">
        <v>18367</v>
      </c>
      <c r="F5108" t="inlineStr">
        <is>
          <t>GIN MARTIN MILLERS 700ML</t>
        </is>
      </c>
      <c r="G5108" t="n">
        <v>3271</v>
      </c>
      <c r="H5108" t="n">
        <v>1.53</v>
      </c>
      <c r="I5108" t="inlineStr">
        <is>
          <t>UN</t>
        </is>
      </c>
      <c r="J5108" t="inlineStr">
        <is>
          <t>BEBIDAS</t>
        </is>
      </c>
      <c r="K5108" t="inlineStr">
        <is>
          <t>01/2025</t>
        </is>
      </c>
      <c r="L5108" t="n">
        <v>0</v>
      </c>
      <c r="M5108" s="551" t="n">
        <v>-693593</v>
      </c>
      <c r="N5108" t="n">
        <v>0</v>
      </c>
      <c r="O5108" t="n">
        <v>161.79</v>
      </c>
      <c r="P5108" t="n">
        <v>388.59</v>
      </c>
    </row>
    <row r="5109">
      <c r="A5109" t="n">
        <v>17697</v>
      </c>
      <c r="B5109" t="n">
        <v>122</v>
      </c>
      <c r="C5109" t="inlineStr">
        <is>
          <t>Arcos</t>
        </is>
      </c>
      <c r="D5109" s="551" t="n">
        <v>45689</v>
      </c>
      <c r="E5109" t="n">
        <v>18352</v>
      </c>
      <c r="F5109" t="inlineStr">
        <is>
          <t>GIN THE BOTANIST 700ML</t>
        </is>
      </c>
      <c r="G5109" t="n">
        <v>3283</v>
      </c>
      <c r="H5109" t="n">
        <v>1.79</v>
      </c>
      <c r="I5109" t="inlineStr">
        <is>
          <t>UN</t>
        </is>
      </c>
      <c r="J5109" t="inlineStr">
        <is>
          <t>BEBIDAS</t>
        </is>
      </c>
      <c r="K5109" t="inlineStr">
        <is>
          <t>01/2025</t>
        </is>
      </c>
      <c r="L5109" t="n">
        <v>0</v>
      </c>
      <c r="M5109" s="551" t="n">
        <v>-693593</v>
      </c>
      <c r="N5109" t="n">
        <v>0</v>
      </c>
      <c r="O5109" t="n">
        <v>0</v>
      </c>
      <c r="P5109" t="n">
        <v>381.86</v>
      </c>
    </row>
    <row r="5110">
      <c r="A5110" t="n">
        <v>17708</v>
      </c>
      <c r="B5110" t="n">
        <v>122</v>
      </c>
      <c r="C5110" t="inlineStr">
        <is>
          <t>Arcos</t>
        </is>
      </c>
      <c r="D5110" s="551" t="n">
        <v>45689</v>
      </c>
      <c r="E5110" t="n">
        <v>25630</v>
      </c>
      <c r="F5110" t="inlineStr">
        <is>
          <t xml:space="preserve">LICOR DOLIN GENEPY LE CHAMOIS 750ML </t>
        </is>
      </c>
      <c r="G5110" t="n">
        <v>6202</v>
      </c>
      <c r="H5110" t="n">
        <v>1.4</v>
      </c>
      <c r="I5110" t="inlineStr">
        <is>
          <t>GR</t>
        </is>
      </c>
      <c r="J5110" t="inlineStr">
        <is>
          <t>BEBIDAS</t>
        </is>
      </c>
      <c r="K5110" t="inlineStr">
        <is>
          <t>01/2025</t>
        </is>
      </c>
      <c r="L5110" t="n">
        <v>0</v>
      </c>
      <c r="M5110" s="551" t="n">
        <v>45595</v>
      </c>
      <c r="N5110" t="n">
        <v>266.07</v>
      </c>
      <c r="O5110" t="n">
        <v>266.07</v>
      </c>
      <c r="P5110" t="n">
        <v>372.5</v>
      </c>
    </row>
    <row r="5111">
      <c r="A5111" t="n">
        <v>17873</v>
      </c>
      <c r="B5111" t="n">
        <v>122</v>
      </c>
      <c r="C5111" t="inlineStr">
        <is>
          <t>Arcos</t>
        </is>
      </c>
      <c r="D5111" s="551" t="n">
        <v>45689</v>
      </c>
      <c r="E5111" t="n">
        <v>20111</v>
      </c>
      <c r="F5111" t="inlineStr">
        <is>
          <t>MASSA MACARRAO DE ARROZ TAILANDES RICE STICK C/300G 5mm</t>
        </is>
      </c>
      <c r="G5111" t="n">
        <v>2295</v>
      </c>
      <c r="H5111" t="n">
        <v>15</v>
      </c>
      <c r="I5111" t="inlineStr">
        <is>
          <t>PC</t>
        </is>
      </c>
      <c r="J5111" t="inlineStr">
        <is>
          <t>ALIMENTOS</t>
        </is>
      </c>
      <c r="K5111" t="inlineStr">
        <is>
          <t>01/2025</t>
        </is>
      </c>
      <c r="L5111" t="n">
        <v>0</v>
      </c>
      <c r="M5111" s="551" t="n">
        <v>45385</v>
      </c>
      <c r="N5111" t="n">
        <v>0</v>
      </c>
      <c r="O5111" t="n">
        <v>0</v>
      </c>
      <c r="P5111" t="n">
        <v>360.34</v>
      </c>
    </row>
    <row r="5112">
      <c r="A5112" t="n">
        <v>17703</v>
      </c>
      <c r="B5112" t="n">
        <v>122</v>
      </c>
      <c r="C5112" t="inlineStr">
        <is>
          <t>Arcos</t>
        </is>
      </c>
      <c r="D5112" s="551" t="n">
        <v>45689</v>
      </c>
      <c r="E5112" t="n">
        <v>18328</v>
      </c>
      <c r="F5112" t="inlineStr">
        <is>
          <t>LICOR CHARTREUSE AMARELA 700ML</t>
        </is>
      </c>
      <c r="G5112" t="n">
        <v>3305</v>
      </c>
      <c r="H5112" t="n">
        <v>0.79</v>
      </c>
      <c r="I5112" t="inlineStr">
        <is>
          <t>UN</t>
        </is>
      </c>
      <c r="J5112" t="inlineStr">
        <is>
          <t>BEBIDAS</t>
        </is>
      </c>
      <c r="K5112" t="inlineStr">
        <is>
          <t>01/2025</t>
        </is>
      </c>
      <c r="L5112" t="n">
        <v>0</v>
      </c>
      <c r="M5112" s="551" t="n">
        <v>-693593</v>
      </c>
      <c r="N5112" t="n">
        <v>0</v>
      </c>
      <c r="O5112" t="n">
        <v>0</v>
      </c>
      <c r="P5112" t="n">
        <v>358.74</v>
      </c>
    </row>
    <row r="5113">
      <c r="A5113" t="n">
        <v>18048</v>
      </c>
      <c r="B5113" t="n">
        <v>122</v>
      </c>
      <c r="C5113" t="inlineStr">
        <is>
          <t>Arcos</t>
        </is>
      </c>
      <c r="D5113" s="551" t="n">
        <v>45689</v>
      </c>
      <c r="E5113" t="n">
        <v>19017</v>
      </c>
      <c r="F5113" t="inlineStr">
        <is>
          <t>FILE DE FRANGO KG</t>
        </is>
      </c>
      <c r="G5113" t="n">
        <v>2893</v>
      </c>
      <c r="H5113" t="n">
        <v>20</v>
      </c>
      <c r="I5113" t="inlineStr">
        <is>
          <t>KG</t>
        </is>
      </c>
      <c r="J5113" t="inlineStr">
        <is>
          <t>ALIMENTOS</t>
        </is>
      </c>
      <c r="K5113" t="inlineStr">
        <is>
          <t>01/2025</t>
        </is>
      </c>
      <c r="L5113" t="n">
        <v>17.5</v>
      </c>
      <c r="M5113" s="551" t="n">
        <v>45684</v>
      </c>
      <c r="N5113" t="n">
        <v>17.5</v>
      </c>
      <c r="O5113" t="n">
        <v>19.69</v>
      </c>
      <c r="P5113" t="n">
        <v>350</v>
      </c>
    </row>
    <row r="5114">
      <c r="A5114" t="n">
        <v>17668</v>
      </c>
      <c r="B5114" t="n">
        <v>122</v>
      </c>
      <c r="C5114" t="inlineStr">
        <is>
          <t>Arcos</t>
        </is>
      </c>
      <c r="D5114" s="551" t="n">
        <v>45689</v>
      </c>
      <c r="E5114" t="n">
        <v>18546</v>
      </c>
      <c r="F5114" t="inlineStr">
        <is>
          <t>APERITIVO AVERNA AMARO 700ML</t>
        </is>
      </c>
      <c r="G5114" t="n">
        <v>3133</v>
      </c>
      <c r="H5114" t="n">
        <v>4.14</v>
      </c>
      <c r="I5114" t="inlineStr">
        <is>
          <t>GR</t>
        </is>
      </c>
      <c r="J5114" t="inlineStr">
        <is>
          <t>BEBIDAS</t>
        </is>
      </c>
      <c r="K5114" t="inlineStr">
        <is>
          <t>01/2025</t>
        </is>
      </c>
      <c r="L5114" t="n">
        <v>0</v>
      </c>
      <c r="M5114" s="551" t="n">
        <v>-693593</v>
      </c>
      <c r="N5114" t="n">
        <v>0</v>
      </c>
      <c r="O5114" t="n">
        <v>81.31999999999999</v>
      </c>
      <c r="P5114" t="n">
        <v>336.66</v>
      </c>
    </row>
    <row r="5115">
      <c r="A5115" t="n">
        <v>18016</v>
      </c>
      <c r="B5115" t="n">
        <v>122</v>
      </c>
      <c r="C5115" t="inlineStr">
        <is>
          <t>Arcos</t>
        </is>
      </c>
      <c r="D5115" s="551" t="n">
        <v>45689</v>
      </c>
      <c r="E5115" t="n">
        <v>19356</v>
      </c>
      <c r="F5115" t="inlineStr">
        <is>
          <t>QUEIJO COALHO QUATA KG</t>
        </is>
      </c>
      <c r="G5115" t="n">
        <v>2768</v>
      </c>
      <c r="H5115" t="n">
        <v>6.44</v>
      </c>
      <c r="I5115" t="inlineStr">
        <is>
          <t>KG</t>
        </is>
      </c>
      <c r="J5115" t="inlineStr">
        <is>
          <t>ALIMENTOS</t>
        </is>
      </c>
      <c r="K5115" t="inlineStr">
        <is>
          <t>01/2025</t>
        </is>
      </c>
      <c r="L5115" t="n">
        <v>51.9</v>
      </c>
      <c r="M5115" s="551" t="n">
        <v>45678</v>
      </c>
      <c r="N5115" t="n">
        <v>51.9</v>
      </c>
      <c r="O5115" t="n">
        <v>53.65</v>
      </c>
      <c r="P5115" t="n">
        <v>334.24</v>
      </c>
    </row>
    <row r="5116">
      <c r="A5116" t="n">
        <v>17798</v>
      </c>
      <c r="B5116" t="n">
        <v>122</v>
      </c>
      <c r="C5116" t="inlineStr">
        <is>
          <t>Arcos</t>
        </is>
      </c>
      <c r="D5116" s="551" t="n">
        <v>45689</v>
      </c>
      <c r="E5116" t="n">
        <v>21093</v>
      </c>
      <c r="F5116" t="inlineStr">
        <is>
          <t>ACUCAR REFINADO UNIAO 1KG UN</t>
        </is>
      </c>
      <c r="G5116" t="n">
        <v>1988</v>
      </c>
      <c r="H5116" t="n">
        <v>67</v>
      </c>
      <c r="I5116" t="inlineStr">
        <is>
          <t>KG</t>
        </is>
      </c>
      <c r="J5116" t="inlineStr">
        <is>
          <t>ALIMENTOS</t>
        </is>
      </c>
      <c r="K5116" t="inlineStr">
        <is>
          <t>01/2025</t>
        </is>
      </c>
      <c r="L5116" t="n">
        <v>4.82</v>
      </c>
      <c r="M5116" s="551" t="n">
        <v>45686</v>
      </c>
      <c r="N5116" t="n">
        <v>4.65</v>
      </c>
      <c r="O5116" t="n">
        <v>4.67</v>
      </c>
      <c r="P5116" t="n">
        <v>322.94</v>
      </c>
    </row>
    <row r="5117">
      <c r="A5117" t="n">
        <v>17864</v>
      </c>
      <c r="B5117" t="n">
        <v>122</v>
      </c>
      <c r="C5117" t="inlineStr">
        <is>
          <t>Arcos</t>
        </is>
      </c>
      <c r="D5117" s="551" t="n">
        <v>45689</v>
      </c>
      <c r="E5117" t="n">
        <v>25478</v>
      </c>
      <c r="F5117" t="inlineStr">
        <is>
          <t xml:space="preserve">LEITE INTEGRAL LEITISSIMO 1L </t>
        </is>
      </c>
      <c r="G5117" t="n">
        <v>6129</v>
      </c>
      <c r="H5117" t="n">
        <v>40</v>
      </c>
      <c r="I5117" t="inlineStr">
        <is>
          <t>UN</t>
        </is>
      </c>
      <c r="J5117" t="inlineStr">
        <is>
          <t>ALIMENTOS</t>
        </is>
      </c>
      <c r="K5117" t="inlineStr">
        <is>
          <t>01/2025</t>
        </is>
      </c>
      <c r="L5117" t="n">
        <v>8.050000000000001</v>
      </c>
      <c r="M5117" s="551" t="n">
        <v>45672</v>
      </c>
      <c r="N5117" t="n">
        <v>8.050000000000001</v>
      </c>
      <c r="O5117" t="n">
        <v>8.050000000000001</v>
      </c>
      <c r="P5117" t="n">
        <v>322</v>
      </c>
    </row>
    <row r="5118">
      <c r="A5118" t="n">
        <v>17747</v>
      </c>
      <c r="B5118" t="n">
        <v>122</v>
      </c>
      <c r="C5118" t="inlineStr">
        <is>
          <t>Arcos</t>
        </is>
      </c>
      <c r="D5118" s="551" t="n">
        <v>45689</v>
      </c>
      <c r="E5118" t="n">
        <v>18189</v>
      </c>
      <c r="F5118" t="inlineStr">
        <is>
          <t>VODKA BELVEDERE NATURAL 700ML</t>
        </is>
      </c>
      <c r="G5118" t="n">
        <v>3435</v>
      </c>
      <c r="H5118" t="n">
        <v>2.51</v>
      </c>
      <c r="I5118" t="inlineStr">
        <is>
          <t>GR</t>
        </is>
      </c>
      <c r="J5118" t="inlineStr">
        <is>
          <t>BEBIDAS</t>
        </is>
      </c>
      <c r="K5118" t="inlineStr">
        <is>
          <t>01/2025</t>
        </is>
      </c>
      <c r="L5118" t="n">
        <v>0</v>
      </c>
      <c r="M5118" s="551" t="n">
        <v>-693593</v>
      </c>
      <c r="N5118" t="n">
        <v>0</v>
      </c>
      <c r="O5118" t="n">
        <v>125.9</v>
      </c>
      <c r="P5118" t="n">
        <v>308.73</v>
      </c>
    </row>
    <row r="5119">
      <c r="A5119" t="n">
        <v>17912</v>
      </c>
      <c r="B5119" t="n">
        <v>122</v>
      </c>
      <c r="C5119" t="inlineStr">
        <is>
          <t>Arcos</t>
        </is>
      </c>
      <c r="D5119" s="551" t="n">
        <v>45689</v>
      </c>
      <c r="E5119" t="n">
        <v>20203</v>
      </c>
      <c r="F5119" t="inlineStr">
        <is>
          <t>VINAGRE DE ARROZ RICE 600ML UN</t>
        </is>
      </c>
      <c r="G5119" t="n">
        <v>2255</v>
      </c>
      <c r="H5119" t="n">
        <v>5</v>
      </c>
      <c r="I5119" t="inlineStr">
        <is>
          <t>UN</t>
        </is>
      </c>
      <c r="J5119" t="inlineStr">
        <is>
          <t>ALIMENTOS</t>
        </is>
      </c>
      <c r="K5119" t="inlineStr">
        <is>
          <t>01/2025</t>
        </is>
      </c>
      <c r="L5119" t="n">
        <v>0</v>
      </c>
      <c r="M5119" s="551" t="n">
        <v>45561</v>
      </c>
      <c r="N5119" t="n">
        <v>61.33</v>
      </c>
      <c r="O5119" t="n">
        <v>61.33</v>
      </c>
      <c r="P5119" t="n">
        <v>306.65</v>
      </c>
    </row>
    <row r="5120">
      <c r="A5120" t="n">
        <v>18031</v>
      </c>
      <c r="B5120" t="n">
        <v>122</v>
      </c>
      <c r="C5120" t="inlineStr">
        <is>
          <t>Arcos</t>
        </is>
      </c>
      <c r="D5120" s="551" t="n">
        <v>45689</v>
      </c>
      <c r="E5120" t="n">
        <v>24802</v>
      </c>
      <c r="F5120" t="inlineStr">
        <is>
          <t>PAO DA CASA 1.4 FATIADO BATARD</t>
        </is>
      </c>
      <c r="G5120" t="n">
        <v>5766</v>
      </c>
      <c r="H5120" t="n">
        <v>12</v>
      </c>
      <c r="I5120" t="inlineStr">
        <is>
          <t>UN</t>
        </is>
      </c>
      <c r="J5120" t="inlineStr">
        <is>
          <t>ALIMENTOS</t>
        </is>
      </c>
      <c r="K5120" t="inlineStr">
        <is>
          <t>01/2025</t>
        </is>
      </c>
      <c r="L5120" t="n">
        <v>25.38</v>
      </c>
      <c r="M5120" s="551" t="n">
        <v>45673</v>
      </c>
      <c r="N5120" t="n">
        <v>25.38</v>
      </c>
      <c r="O5120" t="n">
        <v>25.38</v>
      </c>
      <c r="P5120" t="n">
        <v>304.56</v>
      </c>
    </row>
    <row r="5121">
      <c r="A5121" t="n">
        <v>17757</v>
      </c>
      <c r="B5121" t="n">
        <v>122</v>
      </c>
      <c r="C5121" t="inlineStr">
        <is>
          <t>Arcos</t>
        </is>
      </c>
      <c r="D5121" s="551" t="n">
        <v>45689</v>
      </c>
      <c r="E5121" t="n">
        <v>18159</v>
      </c>
      <c r="F5121" t="inlineStr">
        <is>
          <t>WHISKY BALLANTINES FINEST 1L</t>
        </is>
      </c>
      <c r="G5121" t="n">
        <v>3461</v>
      </c>
      <c r="H5121" t="n">
        <v>3.38</v>
      </c>
      <c r="I5121" t="inlineStr">
        <is>
          <t>GR</t>
        </is>
      </c>
      <c r="J5121" t="inlineStr">
        <is>
          <t>BEBIDAS</t>
        </is>
      </c>
      <c r="K5121" t="inlineStr">
        <is>
          <t>01/2025</t>
        </is>
      </c>
      <c r="L5121" t="n">
        <v>0</v>
      </c>
      <c r="M5121" s="551" t="n">
        <v>-693593</v>
      </c>
      <c r="N5121" t="n">
        <v>0</v>
      </c>
      <c r="O5121" t="n">
        <v>0</v>
      </c>
      <c r="P5121" t="n">
        <v>304.17</v>
      </c>
    </row>
    <row r="5122">
      <c r="A5122" t="n">
        <v>17728</v>
      </c>
      <c r="B5122" t="n">
        <v>122</v>
      </c>
      <c r="C5122" t="inlineStr">
        <is>
          <t>Arcos</t>
        </is>
      </c>
      <c r="D5122" s="551" t="n">
        <v>45689</v>
      </c>
      <c r="E5122" t="n">
        <v>25507</v>
      </c>
      <c r="F5122" t="inlineStr">
        <is>
          <t>TEQUILA DON JULIO REPOSADO 750ML</t>
        </is>
      </c>
      <c r="G5122" t="n">
        <v>6143</v>
      </c>
      <c r="H5122" t="n">
        <v>1.28</v>
      </c>
      <c r="I5122" t="inlineStr">
        <is>
          <t>GR</t>
        </is>
      </c>
      <c r="J5122" t="inlineStr">
        <is>
          <t>BEBIDAS</t>
        </is>
      </c>
      <c r="K5122" t="inlineStr">
        <is>
          <t>01/2025</t>
        </is>
      </c>
      <c r="L5122" t="n">
        <v>0</v>
      </c>
      <c r="M5122" s="551" t="n">
        <v>45569</v>
      </c>
      <c r="N5122" t="n">
        <v>236.46</v>
      </c>
      <c r="O5122" t="n">
        <v>259.9</v>
      </c>
      <c r="P5122" t="n">
        <v>302.67</v>
      </c>
    </row>
    <row r="5123">
      <c r="A5123" t="n">
        <v>17690</v>
      </c>
      <c r="B5123" t="n">
        <v>122</v>
      </c>
      <c r="C5123" t="inlineStr">
        <is>
          <t>Arcos</t>
        </is>
      </c>
      <c r="D5123" s="551" t="n">
        <v>45689</v>
      </c>
      <c r="E5123" t="n">
        <v>18366</v>
      </c>
      <c r="F5123" t="inlineStr">
        <is>
          <t>GIN MONKEY 47 500ML</t>
        </is>
      </c>
      <c r="G5123" t="n">
        <v>3272</v>
      </c>
      <c r="H5123" t="n">
        <v>3.16</v>
      </c>
      <c r="I5123" t="inlineStr">
        <is>
          <t>UN</t>
        </is>
      </c>
      <c r="J5123" t="inlineStr">
        <is>
          <t>BEBIDAS</t>
        </is>
      </c>
      <c r="K5123" t="inlineStr">
        <is>
          <t>01/2025</t>
        </is>
      </c>
      <c r="L5123" t="n">
        <v>0</v>
      </c>
      <c r="M5123" s="551" t="n">
        <v>-693593</v>
      </c>
      <c r="N5123" t="n">
        <v>0</v>
      </c>
      <c r="O5123" t="n">
        <v>0</v>
      </c>
      <c r="P5123" t="n">
        <v>292.37</v>
      </c>
    </row>
    <row r="5124">
      <c r="A5124" t="n">
        <v>17786</v>
      </c>
      <c r="B5124" t="n">
        <v>122</v>
      </c>
      <c r="C5124" t="inlineStr">
        <is>
          <t>Arcos</t>
        </is>
      </c>
      <c r="D5124" s="551" t="n">
        <v>45689</v>
      </c>
      <c r="E5124" t="n">
        <v>24712</v>
      </c>
      <c r="F5124" t="inlineStr">
        <is>
          <t>VERMOUTH DOLIN ROUGE 750ML</t>
        </is>
      </c>
      <c r="G5124" t="n">
        <v>5726</v>
      </c>
      <c r="H5124" t="n">
        <v>2</v>
      </c>
      <c r="I5124" t="inlineStr">
        <is>
          <t>GR</t>
        </is>
      </c>
      <c r="J5124" t="inlineStr">
        <is>
          <t>ALIMENTOS</t>
        </is>
      </c>
      <c r="K5124" t="inlineStr">
        <is>
          <t>01/2025</t>
        </is>
      </c>
      <c r="L5124" t="n">
        <v>145.53</v>
      </c>
      <c r="M5124" s="551" t="n">
        <v>45687</v>
      </c>
      <c r="N5124" t="n">
        <v>145.53</v>
      </c>
      <c r="O5124" t="n">
        <v>145.53</v>
      </c>
      <c r="P5124" t="n">
        <v>291.06</v>
      </c>
    </row>
    <row r="5125">
      <c r="A5125" t="n">
        <v>17677</v>
      </c>
      <c r="B5125" t="n">
        <v>122</v>
      </c>
      <c r="C5125" t="inlineStr">
        <is>
          <t>Arcos</t>
        </is>
      </c>
      <c r="D5125" s="551" t="n">
        <v>45689</v>
      </c>
      <c r="E5125" t="n">
        <v>25156</v>
      </c>
      <c r="F5125" t="inlineStr">
        <is>
          <t>CACHACA FAMIGERADA CARVALHO OURO 750ML</t>
        </is>
      </c>
      <c r="G5125" t="n">
        <v>5926</v>
      </c>
      <c r="H5125" t="n">
        <v>4.4</v>
      </c>
      <c r="I5125" t="inlineStr">
        <is>
          <t>GR</t>
        </is>
      </c>
      <c r="J5125" t="inlineStr">
        <is>
          <t>BEBIDAS</t>
        </is>
      </c>
      <c r="K5125" t="inlineStr">
        <is>
          <t>01/2025</t>
        </is>
      </c>
      <c r="L5125" t="n">
        <v>0</v>
      </c>
      <c r="M5125" s="551" t="n">
        <v>-693593</v>
      </c>
      <c r="N5125" t="n">
        <v>0</v>
      </c>
      <c r="O5125" t="n">
        <v>65</v>
      </c>
      <c r="P5125" t="n">
        <v>286</v>
      </c>
    </row>
    <row r="5126">
      <c r="A5126" t="n">
        <v>18073</v>
      </c>
      <c r="B5126" t="n">
        <v>122</v>
      </c>
      <c r="C5126" t="inlineStr">
        <is>
          <t>Arcos</t>
        </is>
      </c>
      <c r="D5126" s="551" t="n">
        <v>45689</v>
      </c>
      <c r="E5126" t="n">
        <v>25093</v>
      </c>
      <c r="F5126" t="inlineStr">
        <is>
          <t>FORCE CELESTE SEMILLION 750ML VINHO BRANCO</t>
        </is>
      </c>
      <c r="G5126" t="n">
        <v>5891</v>
      </c>
      <c r="H5126" t="n">
        <v>2</v>
      </c>
      <c r="I5126" t="inlineStr">
        <is>
          <t>GR</t>
        </is>
      </c>
      <c r="J5126" t="inlineStr">
        <is>
          <t>BEBIDAS</t>
        </is>
      </c>
      <c r="K5126" t="inlineStr">
        <is>
          <t>01/2025</t>
        </is>
      </c>
      <c r="L5126" t="n">
        <v>0</v>
      </c>
      <c r="M5126" s="551" t="n">
        <v>45587</v>
      </c>
      <c r="N5126" t="n">
        <v>142.5</v>
      </c>
      <c r="O5126" t="n">
        <v>142.5</v>
      </c>
      <c r="P5126" t="n">
        <v>285</v>
      </c>
    </row>
    <row r="5127">
      <c r="A5127" t="n">
        <v>17698</v>
      </c>
      <c r="B5127" t="n">
        <v>122</v>
      </c>
      <c r="C5127" t="inlineStr">
        <is>
          <t>Arcos</t>
        </is>
      </c>
      <c r="D5127" s="551" t="n">
        <v>45689</v>
      </c>
      <c r="E5127" t="n">
        <v>18351</v>
      </c>
      <c r="F5127" t="inlineStr">
        <is>
          <t>GIN THE LONDON N1 700ML</t>
        </is>
      </c>
      <c r="G5127" t="n">
        <v>3284</v>
      </c>
      <c r="H5127" t="n">
        <v>1</v>
      </c>
      <c r="I5127" t="inlineStr">
        <is>
          <t>UN</t>
        </is>
      </c>
      <c r="J5127" t="inlineStr">
        <is>
          <t>BEBIDAS</t>
        </is>
      </c>
      <c r="K5127" t="inlineStr">
        <is>
          <t>01/2025</t>
        </is>
      </c>
      <c r="L5127" t="n">
        <v>0</v>
      </c>
      <c r="M5127" s="551" t="n">
        <v>-693593</v>
      </c>
      <c r="N5127" t="n">
        <v>0</v>
      </c>
      <c r="O5127" t="n">
        <v>0</v>
      </c>
      <c r="P5127" t="n">
        <v>272.3</v>
      </c>
    </row>
    <row r="5128">
      <c r="A5128" t="n">
        <v>17932</v>
      </c>
      <c r="B5128" t="n">
        <v>122</v>
      </c>
      <c r="C5128" t="inlineStr">
        <is>
          <t>Arcos</t>
        </is>
      </c>
      <c r="D5128" s="551" t="n">
        <v>45689</v>
      </c>
      <c r="E5128" t="n">
        <v>19645</v>
      </c>
      <c r="F5128" t="inlineStr">
        <is>
          <t>BATATA ASTERIX NOIVA KG</t>
        </is>
      </c>
      <c r="G5128" t="n">
        <v>2593</v>
      </c>
      <c r="H5128" t="n">
        <v>60</v>
      </c>
      <c r="I5128" t="inlineStr">
        <is>
          <t>KG</t>
        </is>
      </c>
      <c r="J5128" t="inlineStr">
        <is>
          <t>ALIMENTOS</t>
        </is>
      </c>
      <c r="K5128" t="inlineStr">
        <is>
          <t>01/2025</t>
        </is>
      </c>
      <c r="L5128" t="n">
        <v>4.45</v>
      </c>
      <c r="M5128" s="551" t="n">
        <v>45682</v>
      </c>
      <c r="N5128" t="n">
        <v>3.8</v>
      </c>
      <c r="O5128" t="n">
        <v>3.8</v>
      </c>
      <c r="P5128" t="n">
        <v>267</v>
      </c>
    </row>
    <row r="5129">
      <c r="A5129" t="n">
        <v>17688</v>
      </c>
      <c r="B5129" t="n">
        <v>122</v>
      </c>
      <c r="C5129" t="inlineStr">
        <is>
          <t>Arcos</t>
        </is>
      </c>
      <c r="D5129" s="551" t="n">
        <v>45689</v>
      </c>
      <c r="E5129" t="n">
        <v>18372</v>
      </c>
      <c r="F5129" t="inlineStr">
        <is>
          <t>GIN HENDRICKS 750ML</t>
        </is>
      </c>
      <c r="G5129" t="n">
        <v>3267</v>
      </c>
      <c r="H5129" t="n">
        <v>1.71</v>
      </c>
      <c r="I5129" t="inlineStr">
        <is>
          <t>GR</t>
        </is>
      </c>
      <c r="J5129" t="inlineStr">
        <is>
          <t>BEBIDAS</t>
        </is>
      </c>
      <c r="K5129" t="inlineStr">
        <is>
          <t>01/2025</t>
        </is>
      </c>
      <c r="L5129" t="n">
        <v>0</v>
      </c>
      <c r="M5129" s="551" t="n">
        <v>-693593</v>
      </c>
      <c r="N5129" t="n">
        <v>0</v>
      </c>
      <c r="O5129" t="n">
        <v>159.9</v>
      </c>
      <c r="P5129" t="n">
        <v>266.76</v>
      </c>
    </row>
    <row r="5130">
      <c r="A5130" t="n">
        <v>17739</v>
      </c>
      <c r="B5130" t="n">
        <v>122</v>
      </c>
      <c r="C5130" t="inlineStr">
        <is>
          <t>Arcos</t>
        </is>
      </c>
      <c r="D5130" s="551" t="n">
        <v>45689</v>
      </c>
      <c r="E5130" t="n">
        <v>18218</v>
      </c>
      <c r="F5130" t="inlineStr">
        <is>
          <t>VERMOUTH CINZANO ROSSO ARGENTINO 1L</t>
        </is>
      </c>
      <c r="G5130" t="n">
        <v>3410</v>
      </c>
      <c r="H5130" t="n">
        <v>9</v>
      </c>
      <c r="I5130" t="inlineStr">
        <is>
          <t>GR</t>
        </is>
      </c>
      <c r="J5130" t="inlineStr">
        <is>
          <t>BEBIDAS</t>
        </is>
      </c>
      <c r="K5130" t="inlineStr">
        <is>
          <t>01/2025</t>
        </is>
      </c>
      <c r="L5130" t="n">
        <v>29.64</v>
      </c>
      <c r="M5130" s="551" t="n">
        <v>45678</v>
      </c>
      <c r="N5130" t="n">
        <v>29.64</v>
      </c>
      <c r="O5130" t="n">
        <v>30.9</v>
      </c>
      <c r="P5130" t="n">
        <v>266.76</v>
      </c>
    </row>
    <row r="5131">
      <c r="A5131" t="n">
        <v>18030</v>
      </c>
      <c r="B5131" t="n">
        <v>122</v>
      </c>
      <c r="C5131" t="inlineStr">
        <is>
          <t>Arcos</t>
        </is>
      </c>
      <c r="D5131" s="551" t="n">
        <v>45689</v>
      </c>
      <c r="E5131" t="n">
        <v>17040</v>
      </c>
      <c r="F5131" t="inlineStr">
        <is>
          <t>PAO CIABATTA DE AZEITE UN</t>
        </is>
      </c>
      <c r="G5131" t="n">
        <v>2828</v>
      </c>
      <c r="H5131" t="n">
        <v>70</v>
      </c>
      <c r="I5131" t="inlineStr">
        <is>
          <t>UN</t>
        </is>
      </c>
      <c r="J5131" t="inlineStr">
        <is>
          <t>ALIMENTOS</t>
        </is>
      </c>
      <c r="K5131" t="inlineStr">
        <is>
          <t>01/2025</t>
        </is>
      </c>
      <c r="L5131" t="n">
        <v>3.75</v>
      </c>
      <c r="M5131" s="551" t="n">
        <v>45679</v>
      </c>
      <c r="N5131" t="n">
        <v>3.75</v>
      </c>
      <c r="O5131" t="n">
        <v>3.75</v>
      </c>
      <c r="P5131" t="n">
        <v>262.5</v>
      </c>
    </row>
    <row r="5132">
      <c r="A5132" t="n">
        <v>17807</v>
      </c>
      <c r="B5132" t="n">
        <v>122</v>
      </c>
      <c r="C5132" t="inlineStr">
        <is>
          <t>Arcos</t>
        </is>
      </c>
      <c r="D5132" s="551" t="n">
        <v>45689</v>
      </c>
      <c r="E5132" t="n">
        <v>24046</v>
      </c>
      <c r="F5132" t="inlineStr">
        <is>
          <t>ANIS ESTRELADO KG</t>
        </is>
      </c>
      <c r="G5132" t="n">
        <v>2315</v>
      </c>
      <c r="H5132" t="n">
        <v>2</v>
      </c>
      <c r="I5132" t="inlineStr">
        <is>
          <t>KG</t>
        </is>
      </c>
      <c r="J5132" t="inlineStr">
        <is>
          <t>ALIMENTOS</t>
        </is>
      </c>
      <c r="K5132" t="inlineStr">
        <is>
          <t>01/2025</t>
        </is>
      </c>
      <c r="L5132" t="n">
        <v>0</v>
      </c>
      <c r="M5132" s="551" t="n">
        <v>-693593</v>
      </c>
      <c r="N5132" t="n">
        <v>0</v>
      </c>
      <c r="O5132" t="n">
        <v>0</v>
      </c>
      <c r="P5132" t="n">
        <v>258.45</v>
      </c>
    </row>
    <row r="5133">
      <c r="A5133" t="n">
        <v>17692</v>
      </c>
      <c r="B5133" t="n">
        <v>122</v>
      </c>
      <c r="C5133" t="inlineStr">
        <is>
          <t>Arcos</t>
        </is>
      </c>
      <c r="D5133" s="551" t="n">
        <v>45689</v>
      </c>
      <c r="E5133" t="n">
        <v>18363</v>
      </c>
      <c r="F5133" t="inlineStr">
        <is>
          <t>GIN PRINCIPE DE LOS APOSTOLES 750ML</t>
        </is>
      </c>
      <c r="G5133" t="n">
        <v>3275</v>
      </c>
      <c r="H5133" t="n">
        <v>1</v>
      </c>
      <c r="I5133" t="inlineStr">
        <is>
          <t>UN</t>
        </is>
      </c>
      <c r="J5133" t="inlineStr">
        <is>
          <t>BEBIDAS</t>
        </is>
      </c>
      <c r="K5133" t="inlineStr">
        <is>
          <t>01/2025</t>
        </is>
      </c>
      <c r="L5133" t="n">
        <v>0</v>
      </c>
      <c r="M5133" s="551" t="n">
        <v>-693593</v>
      </c>
      <c r="N5133" t="n">
        <v>0</v>
      </c>
      <c r="O5133" t="n">
        <v>0</v>
      </c>
      <c r="P5133" t="n">
        <v>256.5</v>
      </c>
    </row>
    <row r="5134">
      <c r="A5134" t="n">
        <v>17768</v>
      </c>
      <c r="B5134" t="n">
        <v>122</v>
      </c>
      <c r="C5134" t="inlineStr">
        <is>
          <t>Arcos</t>
        </is>
      </c>
      <c r="D5134" s="551" t="n">
        <v>45689</v>
      </c>
      <c r="E5134" t="n">
        <v>18138</v>
      </c>
      <c r="F5134" t="inlineStr">
        <is>
          <t>WHISKY GLENFIDDICH 15 ANOS 750ML</t>
        </is>
      </c>
      <c r="G5134" t="n">
        <v>3480</v>
      </c>
      <c r="H5134" t="n">
        <v>0.53</v>
      </c>
      <c r="I5134" t="inlineStr">
        <is>
          <t>GR</t>
        </is>
      </c>
      <c r="J5134" t="inlineStr">
        <is>
          <t>BEBIDAS</t>
        </is>
      </c>
      <c r="K5134" t="inlineStr">
        <is>
          <t>01/2025</t>
        </is>
      </c>
      <c r="L5134" t="n">
        <v>0</v>
      </c>
      <c r="M5134" s="551" t="n">
        <v>-693593</v>
      </c>
      <c r="N5134" t="n">
        <v>0</v>
      </c>
      <c r="O5134" t="n">
        <v>0</v>
      </c>
      <c r="P5134" t="n">
        <v>255.56</v>
      </c>
    </row>
    <row r="5135">
      <c r="A5135" t="n">
        <v>17707</v>
      </c>
      <c r="B5135" t="n">
        <v>122</v>
      </c>
      <c r="C5135" t="inlineStr">
        <is>
          <t>Arcos</t>
        </is>
      </c>
      <c r="D5135" s="551" t="n">
        <v>45689</v>
      </c>
      <c r="E5135" t="n">
        <v>24706</v>
      </c>
      <c r="F5135" t="inlineStr">
        <is>
          <t>LICOR DE MACA VERDE SOUR APPLE PUCKER DE KUYPER 700ML</t>
        </is>
      </c>
      <c r="G5135" t="n">
        <v>5723</v>
      </c>
      <c r="H5135" t="n">
        <v>1</v>
      </c>
      <c r="I5135" t="inlineStr">
        <is>
          <t>GR</t>
        </is>
      </c>
      <c r="J5135" t="inlineStr">
        <is>
          <t>BEBIDAS</t>
        </is>
      </c>
      <c r="K5135" t="inlineStr">
        <is>
          <t>01/2025</t>
        </is>
      </c>
      <c r="L5135" t="n">
        <v>249</v>
      </c>
      <c r="M5135" s="551" t="n">
        <v>45678</v>
      </c>
      <c r="N5135" t="n">
        <v>249</v>
      </c>
      <c r="O5135" t="n">
        <v>249</v>
      </c>
      <c r="P5135" t="n">
        <v>249</v>
      </c>
    </row>
    <row r="5136">
      <c r="A5136" t="n">
        <v>17908</v>
      </c>
      <c r="B5136" t="n">
        <v>122</v>
      </c>
      <c r="C5136" t="inlineStr">
        <is>
          <t>Arcos</t>
        </is>
      </c>
      <c r="D5136" s="551" t="n">
        <v>45689</v>
      </c>
      <c r="E5136" t="n">
        <v>19859</v>
      </c>
      <c r="F5136" t="inlineStr">
        <is>
          <t>TEMPERO FURIKAKE KATSUO URASHIMA 33GR</t>
        </is>
      </c>
      <c r="G5136" t="n">
        <v>2413</v>
      </c>
      <c r="H5136" t="n">
        <v>14</v>
      </c>
      <c r="I5136" t="inlineStr">
        <is>
          <t>UN</t>
        </is>
      </c>
      <c r="J5136" t="inlineStr">
        <is>
          <t>ALIMENTOS</t>
        </is>
      </c>
      <c r="K5136" t="inlineStr">
        <is>
          <t>01/2025</t>
        </is>
      </c>
      <c r="L5136" t="n">
        <v>0</v>
      </c>
      <c r="M5136" s="551" t="n">
        <v>-693593</v>
      </c>
      <c r="N5136" t="n">
        <v>0</v>
      </c>
      <c r="O5136" t="n">
        <v>0</v>
      </c>
      <c r="P5136" t="n">
        <v>247.8</v>
      </c>
    </row>
    <row r="5137">
      <c r="A5137" t="n">
        <v>17840</v>
      </c>
      <c r="B5137" t="n">
        <v>122</v>
      </c>
      <c r="C5137" t="inlineStr">
        <is>
          <t>Arcos</t>
        </is>
      </c>
      <c r="D5137" s="551" t="n">
        <v>45689</v>
      </c>
      <c r="E5137" t="n">
        <v>20689</v>
      </c>
      <c r="F5137" t="inlineStr">
        <is>
          <t>CREME DE LEITE FRESCO QUATA C/1,01LT</t>
        </is>
      </c>
      <c r="G5137" t="n">
        <v>2105</v>
      </c>
      <c r="H5137" t="n">
        <v>7</v>
      </c>
      <c r="I5137" t="inlineStr">
        <is>
          <t>UN</t>
        </is>
      </c>
      <c r="J5137" t="inlineStr">
        <is>
          <t>ALIMENTOS</t>
        </is>
      </c>
      <c r="K5137" t="inlineStr">
        <is>
          <t>01/2025</t>
        </is>
      </c>
      <c r="L5137" t="n">
        <v>35.27</v>
      </c>
      <c r="M5137" s="551" t="n">
        <v>45686</v>
      </c>
      <c r="N5137" t="n">
        <v>30.6</v>
      </c>
      <c r="O5137" t="n">
        <v>31.9</v>
      </c>
      <c r="P5137" t="n">
        <v>246.89</v>
      </c>
    </row>
    <row r="5138">
      <c r="A5138" t="n">
        <v>17886</v>
      </c>
      <c r="B5138" t="n">
        <v>122</v>
      </c>
      <c r="C5138" t="inlineStr">
        <is>
          <t>Arcos</t>
        </is>
      </c>
      <c r="D5138" s="551" t="n">
        <v>45689</v>
      </c>
      <c r="E5138" t="n">
        <v>19946</v>
      </c>
      <c r="F5138" t="inlineStr">
        <is>
          <t>MOSTARDA DIJON COM GRAO BEAUFOR C/1,001KG</t>
        </is>
      </c>
      <c r="G5138" t="n">
        <v>2360</v>
      </c>
      <c r="H5138" t="n">
        <v>4</v>
      </c>
      <c r="I5138" t="inlineStr">
        <is>
          <t>PT</t>
        </is>
      </c>
      <c r="J5138" t="inlineStr">
        <is>
          <t>ALIMENTOS</t>
        </is>
      </c>
      <c r="K5138" t="inlineStr">
        <is>
          <t>01/2025</t>
        </is>
      </c>
      <c r="L5138" t="n">
        <v>60.37</v>
      </c>
      <c r="M5138" s="551" t="n">
        <v>45687</v>
      </c>
      <c r="N5138" t="n">
        <v>59.6</v>
      </c>
      <c r="O5138" t="n">
        <v>59.6</v>
      </c>
      <c r="P5138" t="n">
        <v>241.48</v>
      </c>
    </row>
    <row r="5139">
      <c r="A5139" t="n">
        <v>17842</v>
      </c>
      <c r="B5139" t="n">
        <v>122</v>
      </c>
      <c r="C5139" t="inlineStr">
        <is>
          <t>Arcos</t>
        </is>
      </c>
      <c r="D5139" s="551" t="n">
        <v>45689</v>
      </c>
      <c r="E5139" t="n">
        <v>26020</v>
      </c>
      <c r="F5139" t="inlineStr">
        <is>
          <t>CREME DE LEITE PIRACANJUBA TP 1,030 KG  UN</t>
        </is>
      </c>
      <c r="G5139" t="n">
        <v>2105</v>
      </c>
      <c r="H5139" t="n">
        <v>17</v>
      </c>
      <c r="I5139" t="inlineStr">
        <is>
          <t>UN</t>
        </is>
      </c>
      <c r="J5139" t="inlineStr">
        <is>
          <t>ALIMENTOS</t>
        </is>
      </c>
      <c r="K5139" t="inlineStr">
        <is>
          <t>01/2025</t>
        </is>
      </c>
      <c r="L5139" t="n">
        <v>14.18</v>
      </c>
      <c r="M5139" s="551" t="n">
        <v>45678</v>
      </c>
      <c r="N5139" t="n">
        <v>14.28</v>
      </c>
      <c r="O5139" t="n">
        <v>14.28</v>
      </c>
      <c r="P5139" t="n">
        <v>241.06</v>
      </c>
    </row>
    <row r="5140">
      <c r="A5140" t="n">
        <v>18037</v>
      </c>
      <c r="B5140" t="n">
        <v>122</v>
      </c>
      <c r="C5140" t="inlineStr">
        <is>
          <t>Arcos</t>
        </is>
      </c>
      <c r="D5140" s="551" t="n">
        <v>45689</v>
      </c>
      <c r="E5140" t="n">
        <v>18708</v>
      </c>
      <c r="F5140" t="inlineStr">
        <is>
          <t>BACON MANTA AURORA KG</t>
        </is>
      </c>
      <c r="G5140" t="n">
        <v>3033</v>
      </c>
      <c r="H5140" t="n">
        <v>7.5</v>
      </c>
      <c r="I5140" t="inlineStr">
        <is>
          <t>KG</t>
        </is>
      </c>
      <c r="J5140" t="inlineStr">
        <is>
          <t>ALIMENTOS</t>
        </is>
      </c>
      <c r="K5140" t="inlineStr">
        <is>
          <t>01/2025</t>
        </is>
      </c>
      <c r="L5140" t="n">
        <v>31.94</v>
      </c>
      <c r="M5140" s="551" t="n">
        <v>45684</v>
      </c>
      <c r="N5140" t="n">
        <v>31.9</v>
      </c>
      <c r="O5140" t="n">
        <v>30.4</v>
      </c>
      <c r="P5140" t="n">
        <v>239.55</v>
      </c>
    </row>
    <row r="5141">
      <c r="A5141" t="n">
        <v>17959</v>
      </c>
      <c r="B5141" t="n">
        <v>122</v>
      </c>
      <c r="C5141" t="inlineStr">
        <is>
          <t>Arcos</t>
        </is>
      </c>
      <c r="D5141" s="551" t="n">
        <v>45689</v>
      </c>
      <c r="E5141" t="n">
        <v>19756</v>
      </c>
      <c r="F5141" t="inlineStr">
        <is>
          <t>LARANJA PERA KG</t>
        </is>
      </c>
      <c r="G5141" t="n">
        <v>2497</v>
      </c>
      <c r="H5141" t="n">
        <v>44.7</v>
      </c>
      <c r="I5141" t="inlineStr">
        <is>
          <t>KG</t>
        </is>
      </c>
      <c r="J5141" t="inlineStr">
        <is>
          <t>ALIMENTOS</t>
        </is>
      </c>
      <c r="K5141" t="inlineStr">
        <is>
          <t>01/2025</t>
        </is>
      </c>
      <c r="L5141" t="n">
        <v>5.32</v>
      </c>
      <c r="M5141" s="551" t="n">
        <v>45687</v>
      </c>
      <c r="N5141" t="n">
        <v>4.7</v>
      </c>
      <c r="O5141" t="n">
        <v>5.35</v>
      </c>
      <c r="P5141" t="n">
        <v>237.8</v>
      </c>
    </row>
    <row r="5142">
      <c r="A5142" t="n">
        <v>17709</v>
      </c>
      <c r="B5142" t="n">
        <v>122</v>
      </c>
      <c r="C5142" t="inlineStr">
        <is>
          <t>Arcos</t>
        </is>
      </c>
      <c r="D5142" s="551" t="n">
        <v>45689</v>
      </c>
      <c r="E5142" t="n">
        <v>18313</v>
      </c>
      <c r="F5142" t="inlineStr">
        <is>
          <t>LICOR DRAMBUIE 750ML</t>
        </is>
      </c>
      <c r="G5142" t="n">
        <v>3320</v>
      </c>
      <c r="H5142" t="n">
        <v>1.56</v>
      </c>
      <c r="I5142" t="inlineStr">
        <is>
          <t>GR</t>
        </is>
      </c>
      <c r="J5142" t="inlineStr">
        <is>
          <t>BEBIDAS</t>
        </is>
      </c>
      <c r="K5142" t="inlineStr">
        <is>
          <t>01/2025</t>
        </is>
      </c>
      <c r="L5142" t="n">
        <v>0</v>
      </c>
      <c r="M5142" s="551" t="n">
        <v>-693593</v>
      </c>
      <c r="N5142" t="n">
        <v>0</v>
      </c>
      <c r="O5142" t="n">
        <v>148.9</v>
      </c>
      <c r="P5142" t="n">
        <v>232.28</v>
      </c>
    </row>
    <row r="5143">
      <c r="A5143" t="n">
        <v>17769</v>
      </c>
      <c r="B5143" t="n">
        <v>122</v>
      </c>
      <c r="C5143" t="inlineStr">
        <is>
          <t>Arcos</t>
        </is>
      </c>
      <c r="D5143" s="551" t="n">
        <v>45689</v>
      </c>
      <c r="E5143" t="n">
        <v>18133</v>
      </c>
      <c r="F5143" t="inlineStr">
        <is>
          <t>WHISKY GLENLIVET FOUNDERS RESERVE 750ML</t>
        </is>
      </c>
      <c r="G5143" t="n">
        <v>3484</v>
      </c>
      <c r="H5143" t="n">
        <v>1.6</v>
      </c>
      <c r="I5143" t="inlineStr">
        <is>
          <t>GR</t>
        </is>
      </c>
      <c r="J5143" t="inlineStr">
        <is>
          <t>BEBIDAS</t>
        </is>
      </c>
      <c r="K5143" t="inlineStr">
        <is>
          <t>01/2025</t>
        </is>
      </c>
      <c r="L5143" t="n">
        <v>0</v>
      </c>
      <c r="M5143" s="551" t="n">
        <v>-693593</v>
      </c>
      <c r="N5143" t="n">
        <v>0</v>
      </c>
      <c r="O5143" t="n">
        <v>0</v>
      </c>
      <c r="P5143" t="n">
        <v>231.12</v>
      </c>
    </row>
    <row r="5144">
      <c r="A5144" t="n">
        <v>17705</v>
      </c>
      <c r="B5144" t="n">
        <v>122</v>
      </c>
      <c r="C5144" t="inlineStr">
        <is>
          <t>Arcos</t>
        </is>
      </c>
      <c r="D5144" s="551" t="n">
        <v>45689</v>
      </c>
      <c r="E5144" t="n">
        <v>18287</v>
      </c>
      <c r="F5144" t="inlineStr">
        <is>
          <t>LICOR DE CEREJA HEERING 700ML</t>
        </is>
      </c>
      <c r="G5144" t="n">
        <v>3341</v>
      </c>
      <c r="H5144" t="n">
        <v>1.21</v>
      </c>
      <c r="I5144" t="inlineStr">
        <is>
          <t>UN</t>
        </is>
      </c>
      <c r="J5144" t="inlineStr">
        <is>
          <t>BEBIDAS</t>
        </is>
      </c>
      <c r="K5144" t="inlineStr">
        <is>
          <t>01/2025</t>
        </is>
      </c>
      <c r="L5144" t="n">
        <v>0</v>
      </c>
      <c r="M5144" s="551" t="n">
        <v>-693593</v>
      </c>
      <c r="N5144" t="n">
        <v>0</v>
      </c>
      <c r="O5144" t="n">
        <v>0</v>
      </c>
      <c r="P5144" t="n">
        <v>228.45</v>
      </c>
    </row>
    <row r="5145">
      <c r="A5145" t="n">
        <v>17679</v>
      </c>
      <c r="B5145" t="n">
        <v>122</v>
      </c>
      <c r="C5145" t="inlineStr">
        <is>
          <t>Arcos</t>
        </is>
      </c>
      <c r="D5145" s="551" t="n">
        <v>45689</v>
      </c>
      <c r="E5145" t="n">
        <v>18444</v>
      </c>
      <c r="F5145" t="inlineStr">
        <is>
          <t>CACHACA MATO DENTRO OURO 980ML</t>
        </is>
      </c>
      <c r="G5145" t="n">
        <v>3205</v>
      </c>
      <c r="H5145" t="n">
        <v>6.52</v>
      </c>
      <c r="I5145" t="inlineStr">
        <is>
          <t>UN</t>
        </is>
      </c>
      <c r="J5145" t="inlineStr">
        <is>
          <t>BEBIDAS</t>
        </is>
      </c>
      <c r="K5145" t="inlineStr">
        <is>
          <t>01/2025</t>
        </is>
      </c>
      <c r="L5145" t="n">
        <v>0</v>
      </c>
      <c r="M5145" s="551" t="n">
        <v>45447</v>
      </c>
      <c r="N5145" t="n">
        <v>35</v>
      </c>
      <c r="O5145" t="n">
        <v>34</v>
      </c>
      <c r="P5145" t="n">
        <v>228.2</v>
      </c>
    </row>
    <row r="5146">
      <c r="A5146" t="n">
        <v>17766</v>
      </c>
      <c r="B5146" t="n">
        <v>122</v>
      </c>
      <c r="C5146" t="inlineStr">
        <is>
          <t>Arcos</t>
        </is>
      </c>
      <c r="D5146" s="551" t="n">
        <v>45689</v>
      </c>
      <c r="E5146" t="n">
        <v>18140</v>
      </c>
      <c r="F5146" t="inlineStr">
        <is>
          <t>WHISKY GENTLEMAN JACK SILVER 1L</t>
        </is>
      </c>
      <c r="G5146" t="n">
        <v>3478</v>
      </c>
      <c r="H5146" t="n">
        <v>1.4</v>
      </c>
      <c r="I5146" t="inlineStr">
        <is>
          <t>GR</t>
        </is>
      </c>
      <c r="J5146" t="inlineStr">
        <is>
          <t>BEBIDAS</t>
        </is>
      </c>
      <c r="K5146" t="inlineStr">
        <is>
          <t>01/2025</t>
        </is>
      </c>
      <c r="L5146" t="n">
        <v>0</v>
      </c>
      <c r="M5146" s="551" t="n">
        <v>45545</v>
      </c>
      <c r="N5146" t="n">
        <v>162.93</v>
      </c>
      <c r="O5146" t="n">
        <v>160</v>
      </c>
      <c r="P5146" t="n">
        <v>228.1</v>
      </c>
    </row>
    <row r="5147">
      <c r="A5147" t="n">
        <v>18062</v>
      </c>
      <c r="B5147" t="n">
        <v>122</v>
      </c>
      <c r="C5147" t="inlineStr">
        <is>
          <t>Arcos</t>
        </is>
      </c>
      <c r="D5147" s="551" t="n">
        <v>45689</v>
      </c>
      <c r="E5147" t="n">
        <v>24030</v>
      </c>
      <c r="F5147" t="inlineStr">
        <is>
          <t>AGUA TONICA PRATA 269ML</t>
        </is>
      </c>
      <c r="G5147" t="n">
        <v>3593</v>
      </c>
      <c r="H5147" t="n">
        <v>70</v>
      </c>
      <c r="I5147" t="inlineStr">
        <is>
          <t>UN</t>
        </is>
      </c>
      <c r="J5147" t="inlineStr">
        <is>
          <t>BEBIDAS</t>
        </is>
      </c>
      <c r="K5147" t="inlineStr">
        <is>
          <t>01/2025</t>
        </is>
      </c>
      <c r="L5147" t="n">
        <v>3.23</v>
      </c>
      <c r="M5147" s="551" t="n">
        <v>45671</v>
      </c>
      <c r="N5147" t="n">
        <v>3.03</v>
      </c>
      <c r="O5147" t="n">
        <v>3.03</v>
      </c>
      <c r="P5147" t="n">
        <v>226.1</v>
      </c>
    </row>
    <row r="5148">
      <c r="A5148" t="n">
        <v>18087</v>
      </c>
      <c r="B5148" t="n">
        <v>122</v>
      </c>
      <c r="C5148" t="inlineStr">
        <is>
          <t>Arcos</t>
        </is>
      </c>
      <c r="D5148" s="551" t="n">
        <v>45689</v>
      </c>
      <c r="E5148" t="n">
        <v>17716</v>
      </c>
      <c r="F5148" t="inlineStr">
        <is>
          <t>VINHO TINTO ALMADEN CABERNET SAUVIGNON 750ML</t>
        </is>
      </c>
      <c r="G5148" t="n">
        <v>3822</v>
      </c>
      <c r="H5148" t="n">
        <v>8</v>
      </c>
      <c r="I5148" t="inlineStr">
        <is>
          <t>GR</t>
        </is>
      </c>
      <c r="J5148" t="inlineStr">
        <is>
          <t>BEBIDAS</t>
        </is>
      </c>
      <c r="K5148" t="inlineStr">
        <is>
          <t>01/2025</t>
        </is>
      </c>
      <c r="L5148" t="n">
        <v>26.5</v>
      </c>
      <c r="M5148" s="551" t="n">
        <v>45671</v>
      </c>
      <c r="N5148" t="n">
        <v>26.5</v>
      </c>
      <c r="O5148" t="n">
        <v>23.8</v>
      </c>
      <c r="P5148" t="n">
        <v>212</v>
      </c>
    </row>
    <row r="5149">
      <c r="A5149" t="n">
        <v>17956</v>
      </c>
      <c r="B5149" t="n">
        <v>122</v>
      </c>
      <c r="C5149" t="inlineStr">
        <is>
          <t>Arcos</t>
        </is>
      </c>
      <c r="D5149" s="551" t="n">
        <v>45689</v>
      </c>
      <c r="E5149" t="n">
        <v>19761</v>
      </c>
      <c r="F5149" t="inlineStr">
        <is>
          <t>JABUTICABA CONGELADA KG</t>
        </is>
      </c>
      <c r="G5149" t="n">
        <v>2492</v>
      </c>
      <c r="H5149" t="n">
        <v>8</v>
      </c>
      <c r="I5149" t="inlineStr">
        <is>
          <t>KG</t>
        </is>
      </c>
      <c r="J5149" t="inlineStr">
        <is>
          <t>ALIMENTOS</t>
        </is>
      </c>
      <c r="K5149" t="inlineStr">
        <is>
          <t>01/2025</t>
        </is>
      </c>
      <c r="L5149" t="n">
        <v>26.17</v>
      </c>
      <c r="M5149" s="551" t="n">
        <v>45682</v>
      </c>
      <c r="N5149" t="n">
        <v>24.5</v>
      </c>
      <c r="O5149" t="n">
        <v>24.5</v>
      </c>
      <c r="P5149" t="n">
        <v>209.36</v>
      </c>
    </row>
    <row r="5150">
      <c r="A5150" t="n">
        <v>18068</v>
      </c>
      <c r="B5150" t="n">
        <v>122</v>
      </c>
      <c r="C5150" t="inlineStr">
        <is>
          <t>Arcos</t>
        </is>
      </c>
      <c r="D5150" s="551" t="n">
        <v>45689</v>
      </c>
      <c r="E5150" t="n">
        <v>22042</v>
      </c>
      <c r="F5150" t="inlineStr">
        <is>
          <t>GUARANA ANTARCTICA LATA 350ML UN</t>
        </is>
      </c>
      <c r="G5150" t="n">
        <v>3658</v>
      </c>
      <c r="H5150" t="n">
        <v>95</v>
      </c>
      <c r="I5150" t="inlineStr">
        <is>
          <t>UN</t>
        </is>
      </c>
      <c r="J5150" t="inlineStr">
        <is>
          <t>BEBIDAS</t>
        </is>
      </c>
      <c r="K5150" t="inlineStr">
        <is>
          <t>01/2025</t>
        </is>
      </c>
      <c r="L5150" t="n">
        <v>2.19</v>
      </c>
      <c r="M5150" s="551" t="n">
        <v>45678</v>
      </c>
      <c r="N5150" t="n">
        <v>2.19</v>
      </c>
      <c r="O5150" t="n">
        <v>1.99</v>
      </c>
      <c r="P5150" t="n">
        <v>208.05</v>
      </c>
    </row>
    <row r="5151">
      <c r="A5151" t="n">
        <v>18009</v>
      </c>
      <c r="B5151" t="n">
        <v>122</v>
      </c>
      <c r="C5151" t="inlineStr">
        <is>
          <t>Arcos</t>
        </is>
      </c>
      <c r="D5151" s="551" t="n">
        <v>45689</v>
      </c>
      <c r="E5151" t="n">
        <v>19420</v>
      </c>
      <c r="F5151" t="inlineStr">
        <is>
          <t>LEITE INTEGRAL ITALAC 1L</t>
        </is>
      </c>
      <c r="G5151" t="n">
        <v>2758</v>
      </c>
      <c r="H5151" t="n">
        <v>36</v>
      </c>
      <c r="I5151" t="inlineStr">
        <is>
          <t>UN</t>
        </is>
      </c>
      <c r="J5151" t="inlineStr">
        <is>
          <t>ALIMENTOS</t>
        </is>
      </c>
      <c r="K5151" t="inlineStr">
        <is>
          <t>01/2025</t>
        </is>
      </c>
      <c r="L5151" t="n">
        <v>5.77</v>
      </c>
      <c r="M5151" s="551" t="n">
        <v>45678</v>
      </c>
      <c r="N5151" t="n">
        <v>5.79</v>
      </c>
      <c r="O5151" t="n">
        <v>5.79</v>
      </c>
      <c r="P5151" t="n">
        <v>207.72</v>
      </c>
    </row>
    <row r="5152">
      <c r="A5152" t="n">
        <v>18044</v>
      </c>
      <c r="B5152" t="n">
        <v>122</v>
      </c>
      <c r="C5152" t="inlineStr">
        <is>
          <t>Arcos</t>
        </is>
      </c>
      <c r="D5152" s="551" t="n">
        <v>45689</v>
      </c>
      <c r="E5152" t="n">
        <v>19034</v>
      </c>
      <c r="F5152" t="inlineStr">
        <is>
          <t>COXA E SOBRECOXA COM OSSO E COM PELE KG</t>
        </is>
      </c>
      <c r="G5152" t="n">
        <v>2890</v>
      </c>
      <c r="H5152" t="n">
        <v>18.04</v>
      </c>
      <c r="I5152" t="inlineStr">
        <is>
          <t>KG</t>
        </is>
      </c>
      <c r="J5152" t="inlineStr">
        <is>
          <t>ALIMENTOS</t>
        </is>
      </c>
      <c r="K5152" t="inlineStr">
        <is>
          <t>01/2025</t>
        </is>
      </c>
      <c r="L5152" t="n">
        <v>11.5</v>
      </c>
      <c r="M5152" s="551" t="n">
        <v>45677</v>
      </c>
      <c r="N5152" t="n">
        <v>11.5</v>
      </c>
      <c r="O5152" t="n">
        <v>11.5</v>
      </c>
      <c r="P5152" t="n">
        <v>207.46</v>
      </c>
    </row>
    <row r="5153">
      <c r="A5153" t="n">
        <v>18057</v>
      </c>
      <c r="B5153" t="n">
        <v>122</v>
      </c>
      <c r="C5153" t="inlineStr">
        <is>
          <t>Arcos</t>
        </is>
      </c>
      <c r="D5153" s="551" t="n">
        <v>45689</v>
      </c>
      <c r="E5153" t="n">
        <v>17929</v>
      </c>
      <c r="F5153" t="inlineStr">
        <is>
          <t>AGUA DE COCO SOCOCO 1L</t>
        </is>
      </c>
      <c r="G5153" t="n">
        <v>3639</v>
      </c>
      <c r="H5153" t="n">
        <v>14</v>
      </c>
      <c r="I5153" t="inlineStr">
        <is>
          <t>UN</t>
        </is>
      </c>
      <c r="J5153" t="inlineStr">
        <is>
          <t>BEBIDAS</t>
        </is>
      </c>
      <c r="K5153" t="inlineStr">
        <is>
          <t>01/2025</t>
        </is>
      </c>
      <c r="L5153" t="n">
        <v>14.8</v>
      </c>
      <c r="M5153" s="551" t="n">
        <v>45671</v>
      </c>
      <c r="N5153" t="n">
        <v>14.8</v>
      </c>
      <c r="O5153" t="n">
        <v>14.9</v>
      </c>
      <c r="P5153" t="n">
        <v>207.2</v>
      </c>
    </row>
    <row r="5154">
      <c r="A5154" t="n">
        <v>17851</v>
      </c>
      <c r="B5154" t="n">
        <v>122</v>
      </c>
      <c r="C5154" t="inlineStr">
        <is>
          <t>Arcos</t>
        </is>
      </c>
      <c r="D5154" s="551" t="n">
        <v>45689</v>
      </c>
      <c r="E5154" t="n">
        <v>20358</v>
      </c>
      <c r="F5154" t="inlineStr">
        <is>
          <t>FARINHA PANKO ROMARIZ C/1KG</t>
        </is>
      </c>
      <c r="G5154" t="n">
        <v>2200</v>
      </c>
      <c r="H5154" t="n">
        <v>14</v>
      </c>
      <c r="I5154" t="inlineStr">
        <is>
          <t>PC</t>
        </is>
      </c>
      <c r="J5154" t="inlineStr">
        <is>
          <t>ALIMENTOS</t>
        </is>
      </c>
      <c r="K5154" t="inlineStr">
        <is>
          <t>01/2025</t>
        </is>
      </c>
      <c r="L5154" t="n">
        <v>14.49</v>
      </c>
      <c r="M5154" s="551" t="n">
        <v>45687</v>
      </c>
      <c r="N5154" t="n">
        <v>14.5</v>
      </c>
      <c r="O5154" t="n">
        <v>14.5</v>
      </c>
      <c r="P5154" t="n">
        <v>202.86</v>
      </c>
    </row>
    <row r="5155">
      <c r="A5155" t="n">
        <v>17874</v>
      </c>
      <c r="B5155" t="n">
        <v>122</v>
      </c>
      <c r="C5155" t="inlineStr">
        <is>
          <t>Arcos</t>
        </is>
      </c>
      <c r="D5155" s="551" t="n">
        <v>45689</v>
      </c>
      <c r="E5155" t="n">
        <v>25075</v>
      </c>
      <c r="F5155" t="inlineStr">
        <is>
          <t>MASSA PARA LASANHA ADRIA C/500G</t>
        </is>
      </c>
      <c r="G5155" t="n">
        <v>5883</v>
      </c>
      <c r="H5155" t="n">
        <v>12</v>
      </c>
      <c r="I5155" t="inlineStr">
        <is>
          <t>PC</t>
        </is>
      </c>
      <c r="J5155" t="inlineStr">
        <is>
          <t>ALIMENTOS</t>
        </is>
      </c>
      <c r="K5155" t="inlineStr">
        <is>
          <t>01/2025</t>
        </is>
      </c>
      <c r="L5155" t="n">
        <v>16.9</v>
      </c>
      <c r="M5155" s="551" t="n">
        <v>45677</v>
      </c>
      <c r="N5155" t="n">
        <v>16.9</v>
      </c>
      <c r="O5155" t="n">
        <v>16.9</v>
      </c>
      <c r="P5155" t="n">
        <v>202.8</v>
      </c>
    </row>
    <row r="5156">
      <c r="A5156" t="n">
        <v>18067</v>
      </c>
      <c r="B5156" t="n">
        <v>122</v>
      </c>
      <c r="C5156" t="inlineStr">
        <is>
          <t>Arcos</t>
        </is>
      </c>
      <c r="D5156" s="551" t="n">
        <v>45689</v>
      </c>
      <c r="E5156" t="n">
        <v>24308</v>
      </c>
      <c r="F5156" t="inlineStr">
        <is>
          <t>GUARANA ANTARCTICA LATA 350ML UN</t>
        </is>
      </c>
      <c r="G5156" t="n">
        <v>3658</v>
      </c>
      <c r="H5156" t="n">
        <v>88</v>
      </c>
      <c r="I5156" t="inlineStr">
        <is>
          <t>UN</t>
        </is>
      </c>
      <c r="J5156" t="inlineStr">
        <is>
          <t>BEBIDAS</t>
        </is>
      </c>
      <c r="K5156" t="inlineStr">
        <is>
          <t>01/2025</t>
        </is>
      </c>
      <c r="L5156" t="n">
        <v>0</v>
      </c>
      <c r="M5156" s="551" t="n">
        <v>45567</v>
      </c>
      <c r="N5156" t="n">
        <v>2.19</v>
      </c>
      <c r="O5156" t="n">
        <v>2.19</v>
      </c>
      <c r="P5156" t="n">
        <v>192.72</v>
      </c>
    </row>
    <row r="5157">
      <c r="A5157" t="n">
        <v>17797</v>
      </c>
      <c r="B5157" t="n">
        <v>122</v>
      </c>
      <c r="C5157" t="inlineStr">
        <is>
          <t>Arcos</t>
        </is>
      </c>
      <c r="D5157" s="551" t="n">
        <v>45689</v>
      </c>
      <c r="E5157" t="n">
        <v>21098</v>
      </c>
      <c r="F5157" t="inlineStr">
        <is>
          <t>ACUCAR MASCAVO UNIAO C/1KG</t>
        </is>
      </c>
      <c r="G5157" t="n">
        <v>1987</v>
      </c>
      <c r="H5157" t="n">
        <v>11</v>
      </c>
      <c r="I5157" t="inlineStr">
        <is>
          <t>PC</t>
        </is>
      </c>
      <c r="J5157" t="inlineStr">
        <is>
          <t>ALIMENTOS</t>
        </is>
      </c>
      <c r="K5157" t="inlineStr">
        <is>
          <t>01/2025</t>
        </is>
      </c>
      <c r="L5157" t="n">
        <v>17.35</v>
      </c>
      <c r="M5157" s="551" t="n">
        <v>45687</v>
      </c>
      <c r="N5157" t="n">
        <v>17.35</v>
      </c>
      <c r="O5157" t="n">
        <v>17.35</v>
      </c>
      <c r="P5157" t="n">
        <v>190.85</v>
      </c>
    </row>
    <row r="5158">
      <c r="A5158" t="n">
        <v>17850</v>
      </c>
      <c r="B5158" t="n">
        <v>122</v>
      </c>
      <c r="C5158" t="inlineStr">
        <is>
          <t>Arcos</t>
        </is>
      </c>
      <c r="D5158" s="551" t="n">
        <v>45689</v>
      </c>
      <c r="E5158" t="n">
        <v>20360</v>
      </c>
      <c r="F5158" t="inlineStr">
        <is>
          <t>FARINHA DE TRIGO ANACONDA C/5KG</t>
        </is>
      </c>
      <c r="G5158" t="n">
        <v>2199</v>
      </c>
      <c r="H5158" t="n">
        <v>9</v>
      </c>
      <c r="I5158" t="inlineStr">
        <is>
          <t>PC</t>
        </is>
      </c>
      <c r="J5158" t="inlineStr">
        <is>
          <t>ALIMENTOS</t>
        </is>
      </c>
      <c r="K5158" t="inlineStr">
        <is>
          <t>01/2025</t>
        </is>
      </c>
      <c r="L5158" t="n">
        <v>21.2</v>
      </c>
      <c r="M5158" s="551" t="n">
        <v>45686</v>
      </c>
      <c r="N5158" t="n">
        <v>21.51</v>
      </c>
      <c r="O5158" t="n">
        <v>21.51</v>
      </c>
      <c r="P5158" t="n">
        <v>190.8</v>
      </c>
    </row>
    <row r="5159">
      <c r="A5159" t="n">
        <v>17884</v>
      </c>
      <c r="B5159" t="n">
        <v>122</v>
      </c>
      <c r="C5159" t="inlineStr">
        <is>
          <t>Arcos</t>
        </is>
      </c>
      <c r="D5159" s="551" t="n">
        <v>45689</v>
      </c>
      <c r="E5159" t="n">
        <v>19973</v>
      </c>
      <c r="F5159" t="inlineStr">
        <is>
          <t>MOLHO SHOYO TRADICIONAL SAKURA C/1,010L UN</t>
        </is>
      </c>
      <c r="G5159" t="n">
        <v>2354</v>
      </c>
      <c r="H5159" t="n">
        <v>12</v>
      </c>
      <c r="I5159" t="inlineStr">
        <is>
          <t>UN</t>
        </is>
      </c>
      <c r="J5159" t="inlineStr">
        <is>
          <t>ALIMENTOS</t>
        </is>
      </c>
      <c r="K5159" t="inlineStr">
        <is>
          <t>01/2025</t>
        </is>
      </c>
      <c r="L5159" t="n">
        <v>15.83</v>
      </c>
      <c r="M5159" s="551" t="n">
        <v>45687</v>
      </c>
      <c r="N5159" t="n">
        <v>15.8</v>
      </c>
      <c r="O5159" t="n">
        <v>15.8</v>
      </c>
      <c r="P5159" t="n">
        <v>189.96</v>
      </c>
    </row>
    <row r="5160">
      <c r="A5160" t="n">
        <v>18008</v>
      </c>
      <c r="B5160" t="n">
        <v>122</v>
      </c>
      <c r="C5160" t="inlineStr">
        <is>
          <t>Arcos</t>
        </is>
      </c>
      <c r="D5160" s="551" t="n">
        <v>45689</v>
      </c>
      <c r="E5160" t="n">
        <v>25416</v>
      </c>
      <c r="F5160" t="inlineStr">
        <is>
          <t>LEITE DE AVEIA NUDE C/1L UN</t>
        </is>
      </c>
      <c r="G5160" t="n">
        <v>6098</v>
      </c>
      <c r="H5160" t="n">
        <v>19</v>
      </c>
      <c r="I5160" t="inlineStr">
        <is>
          <t>UN</t>
        </is>
      </c>
      <c r="J5160" t="inlineStr">
        <is>
          <t>ALIMENTOS</t>
        </is>
      </c>
      <c r="K5160" t="inlineStr">
        <is>
          <t>01/2025</t>
        </is>
      </c>
      <c r="L5160" t="n">
        <v>0</v>
      </c>
      <c r="M5160" s="551" t="n">
        <v>45617</v>
      </c>
      <c r="N5160" t="n">
        <v>9.9</v>
      </c>
      <c r="O5160" t="n">
        <v>9.9</v>
      </c>
      <c r="P5160" t="n">
        <v>188.1</v>
      </c>
    </row>
    <row r="5161">
      <c r="A5161" t="n">
        <v>18069</v>
      </c>
      <c r="B5161" t="n">
        <v>122</v>
      </c>
      <c r="C5161" t="inlineStr">
        <is>
          <t>Arcos</t>
        </is>
      </c>
      <c r="D5161" s="551" t="n">
        <v>45689</v>
      </c>
      <c r="E5161" t="n">
        <v>24409</v>
      </c>
      <c r="F5161" t="inlineStr">
        <is>
          <t>PEPSI COLA LATA 350ML</t>
        </is>
      </c>
      <c r="G5161" t="n">
        <v>3665</v>
      </c>
      <c r="H5161" t="n">
        <v>85</v>
      </c>
      <c r="I5161" t="inlineStr">
        <is>
          <t>UN</t>
        </is>
      </c>
      <c r="J5161" t="inlineStr">
        <is>
          <t>BEBIDAS</t>
        </is>
      </c>
      <c r="K5161" t="inlineStr">
        <is>
          <t>01/2025</t>
        </is>
      </c>
      <c r="L5161" t="n">
        <v>0</v>
      </c>
      <c r="M5161" s="551" t="n">
        <v>45545</v>
      </c>
      <c r="N5161" t="n">
        <v>2.19</v>
      </c>
      <c r="O5161" t="n">
        <v>2.19</v>
      </c>
      <c r="P5161" t="n">
        <v>186.15</v>
      </c>
    </row>
    <row r="5162">
      <c r="A5162" t="n">
        <v>17900</v>
      </c>
      <c r="B5162" t="n">
        <v>122</v>
      </c>
      <c r="C5162" t="inlineStr">
        <is>
          <t>Arcos</t>
        </is>
      </c>
      <c r="D5162" s="551" t="n">
        <v>45689</v>
      </c>
      <c r="E5162" t="n">
        <v>20332</v>
      </c>
      <c r="F5162" t="inlineStr">
        <is>
          <t>SAGU DE MANDIOCA YOKI C/500G</t>
        </is>
      </c>
      <c r="G5162" t="n">
        <v>2208</v>
      </c>
      <c r="H5162" t="n">
        <v>15</v>
      </c>
      <c r="I5162" t="inlineStr">
        <is>
          <t>PC</t>
        </is>
      </c>
      <c r="J5162" t="inlineStr">
        <is>
          <t>ALIMENTOS</t>
        </is>
      </c>
      <c r="K5162" t="inlineStr">
        <is>
          <t>01/2025</t>
        </is>
      </c>
      <c r="L5162" t="n">
        <v>12.33</v>
      </c>
      <c r="M5162" s="551" t="n">
        <v>45687</v>
      </c>
      <c r="N5162" t="n">
        <v>12.2</v>
      </c>
      <c r="O5162" t="n">
        <v>12.2</v>
      </c>
      <c r="P5162" t="n">
        <v>184.95</v>
      </c>
    </row>
    <row r="5163">
      <c r="A5163" t="n">
        <v>18021</v>
      </c>
      <c r="B5163" t="n">
        <v>122</v>
      </c>
      <c r="C5163" t="inlineStr">
        <is>
          <t>Arcos</t>
        </is>
      </c>
      <c r="D5163" s="551" t="n">
        <v>45689</v>
      </c>
      <c r="E5163" t="n">
        <v>19324</v>
      </c>
      <c r="F5163" t="inlineStr">
        <is>
          <t>QUEIJO MUSSARELA TRES MARIAS KG</t>
        </is>
      </c>
      <c r="G5163" t="n">
        <v>2773</v>
      </c>
      <c r="H5163" t="n">
        <v>4.1</v>
      </c>
      <c r="I5163" t="inlineStr">
        <is>
          <t>KG</t>
        </is>
      </c>
      <c r="J5163" t="inlineStr">
        <is>
          <t>ALIMENTOS</t>
        </is>
      </c>
      <c r="K5163" t="inlineStr">
        <is>
          <t>01/2025</t>
        </is>
      </c>
      <c r="L5163" t="n">
        <v>44.1</v>
      </c>
      <c r="M5163" s="551" t="n">
        <v>45686</v>
      </c>
      <c r="N5163" t="n">
        <v>42.61</v>
      </c>
      <c r="O5163" t="n">
        <v>45.98</v>
      </c>
      <c r="P5163" t="n">
        <v>180.81</v>
      </c>
    </row>
    <row r="5164">
      <c r="A5164" t="n">
        <v>17863</v>
      </c>
      <c r="B5164" t="n">
        <v>122</v>
      </c>
      <c r="C5164" t="inlineStr">
        <is>
          <t>Arcos</t>
        </is>
      </c>
      <c r="D5164" s="551" t="n">
        <v>45689</v>
      </c>
      <c r="E5164" t="n">
        <v>20653</v>
      </c>
      <c r="F5164" t="inlineStr">
        <is>
          <t>LEITE DE COCO SOCOCO C/1L UN</t>
        </is>
      </c>
      <c r="G5164" t="n">
        <v>2111</v>
      </c>
      <c r="H5164" t="n">
        <v>8</v>
      </c>
      <c r="I5164" t="inlineStr">
        <is>
          <t>UN</t>
        </is>
      </c>
      <c r="J5164" t="inlineStr">
        <is>
          <t>ALIMENTOS</t>
        </is>
      </c>
      <c r="K5164" t="inlineStr">
        <is>
          <t>01/2025</t>
        </is>
      </c>
      <c r="L5164" t="n">
        <v>21.98</v>
      </c>
      <c r="M5164" s="551" t="n">
        <v>45686</v>
      </c>
      <c r="N5164" t="n">
        <v>21.98</v>
      </c>
      <c r="O5164" t="n">
        <v>21.98</v>
      </c>
      <c r="P5164" t="n">
        <v>175.84</v>
      </c>
    </row>
    <row r="5165">
      <c r="A5165" t="n">
        <v>17685</v>
      </c>
      <c r="B5165" t="n">
        <v>122</v>
      </c>
      <c r="C5165" t="inlineStr">
        <is>
          <t>Arcos</t>
        </is>
      </c>
      <c r="D5165" s="551" t="n">
        <v>45689</v>
      </c>
      <c r="E5165" t="n">
        <v>18393</v>
      </c>
      <c r="F5165" t="inlineStr">
        <is>
          <t>CONHAQUE HENNESSY VERY SPECIAL 700ML</t>
        </is>
      </c>
      <c r="G5165" t="n">
        <v>3247</v>
      </c>
      <c r="H5165" t="n">
        <v>1.14</v>
      </c>
      <c r="I5165" t="inlineStr">
        <is>
          <t>UN</t>
        </is>
      </c>
      <c r="J5165" t="inlineStr">
        <is>
          <t>BEBIDAS</t>
        </is>
      </c>
      <c r="K5165" t="inlineStr">
        <is>
          <t>01/2025</t>
        </is>
      </c>
      <c r="L5165" t="n">
        <v>0</v>
      </c>
      <c r="M5165" s="551" t="n">
        <v>-693593</v>
      </c>
      <c r="N5165" t="n">
        <v>0</v>
      </c>
      <c r="O5165" t="n">
        <v>0</v>
      </c>
      <c r="P5165" t="n">
        <v>166.84</v>
      </c>
    </row>
    <row r="5166">
      <c r="A5166" t="n">
        <v>17870</v>
      </c>
      <c r="B5166" t="n">
        <v>122</v>
      </c>
      <c r="C5166" t="inlineStr">
        <is>
          <t>Arcos</t>
        </is>
      </c>
      <c r="D5166" s="551" t="n">
        <v>45689</v>
      </c>
      <c r="E5166" t="n">
        <v>20133</v>
      </c>
      <c r="F5166" t="inlineStr">
        <is>
          <t>MACARRAO FETTUCCINE DIVELLA C/500G</t>
        </is>
      </c>
      <c r="G5166" t="n">
        <v>2286</v>
      </c>
      <c r="H5166" t="n">
        <v>20</v>
      </c>
      <c r="I5166" t="inlineStr">
        <is>
          <t>PC</t>
        </is>
      </c>
      <c r="J5166" t="inlineStr">
        <is>
          <t>ALIMENTOS</t>
        </is>
      </c>
      <c r="K5166" t="inlineStr">
        <is>
          <t>01/2025</t>
        </is>
      </c>
      <c r="L5166" t="n">
        <v>8.34</v>
      </c>
      <c r="M5166" s="551" t="n">
        <v>45687</v>
      </c>
      <c r="N5166" t="n">
        <v>8.199999999999999</v>
      </c>
      <c r="O5166" t="n">
        <v>8.199999999999999</v>
      </c>
      <c r="P5166" t="n">
        <v>166.8</v>
      </c>
    </row>
    <row r="5167">
      <c r="A5167" t="n">
        <v>17671</v>
      </c>
      <c r="B5167" t="n">
        <v>122</v>
      </c>
      <c r="C5167" t="inlineStr">
        <is>
          <t>Arcos</t>
        </is>
      </c>
      <c r="D5167" s="551" t="n">
        <v>45689</v>
      </c>
      <c r="E5167" t="n">
        <v>18543</v>
      </c>
      <c r="F5167" t="inlineStr">
        <is>
          <t>APERITIVO CYNAR 900ML</t>
        </is>
      </c>
      <c r="G5167" t="n">
        <v>3135</v>
      </c>
      <c r="H5167" t="n">
        <v>9.44</v>
      </c>
      <c r="I5167" t="inlineStr">
        <is>
          <t>GR</t>
        </is>
      </c>
      <c r="J5167" t="inlineStr">
        <is>
          <t>BEBIDAS</t>
        </is>
      </c>
      <c r="K5167" t="inlineStr">
        <is>
          <t>01/2025</t>
        </is>
      </c>
      <c r="L5167" t="n">
        <v>0</v>
      </c>
      <c r="M5167" s="551" t="n">
        <v>45517</v>
      </c>
      <c r="N5167" t="n">
        <v>17.4</v>
      </c>
      <c r="O5167" t="n">
        <v>23.5</v>
      </c>
      <c r="P5167" t="n">
        <v>164.29</v>
      </c>
    </row>
    <row r="5168">
      <c r="A5168" t="n">
        <v>17770</v>
      </c>
      <c r="B5168" t="n">
        <v>122</v>
      </c>
      <c r="C5168" t="inlineStr">
        <is>
          <t>Arcos</t>
        </is>
      </c>
      <c r="D5168" s="551" t="n">
        <v>45689</v>
      </c>
      <c r="E5168" t="n">
        <v>18129</v>
      </c>
      <c r="F5168" t="inlineStr">
        <is>
          <t>WHISKY JACK DANIELS 1L</t>
        </is>
      </c>
      <c r="G5168" t="n">
        <v>3486</v>
      </c>
      <c r="H5168" t="n">
        <v>1.38</v>
      </c>
      <c r="I5168" t="inlineStr">
        <is>
          <t>GR</t>
        </is>
      </c>
      <c r="J5168" t="inlineStr">
        <is>
          <t>BEBIDAS</t>
        </is>
      </c>
      <c r="K5168" t="inlineStr">
        <is>
          <t>01/2025</t>
        </is>
      </c>
      <c r="L5168" t="n">
        <v>0</v>
      </c>
      <c r="M5168" s="551" t="n">
        <v>45608</v>
      </c>
      <c r="N5168" t="n">
        <v>113.92</v>
      </c>
      <c r="O5168" t="n">
        <v>136.7</v>
      </c>
      <c r="P5168" t="n">
        <v>157.21</v>
      </c>
    </row>
    <row r="5169">
      <c r="A5169" t="n">
        <v>17834</v>
      </c>
      <c r="B5169" t="n">
        <v>122</v>
      </c>
      <c r="C5169" t="inlineStr">
        <is>
          <t>Arcos</t>
        </is>
      </c>
      <c r="D5169" s="551" t="n">
        <v>45689</v>
      </c>
      <c r="E5169" t="n">
        <v>20922</v>
      </c>
      <c r="F5169" t="inlineStr">
        <is>
          <t>CHOCOLATE EM PO NESTLE 50% C/1,01KG</t>
        </is>
      </c>
      <c r="G5169" t="n">
        <v>2034</v>
      </c>
      <c r="H5169" t="n">
        <v>3</v>
      </c>
      <c r="I5169" t="inlineStr">
        <is>
          <t>PC</t>
        </is>
      </c>
      <c r="J5169" t="inlineStr">
        <is>
          <t>ALIMENTOS</t>
        </is>
      </c>
      <c r="K5169" t="inlineStr">
        <is>
          <t>01/2025</t>
        </is>
      </c>
      <c r="L5169" t="n">
        <v>52.35</v>
      </c>
      <c r="M5169" s="551" t="n">
        <v>45672</v>
      </c>
      <c r="N5169" t="n">
        <v>52.35</v>
      </c>
      <c r="O5169" t="n">
        <v>59.2</v>
      </c>
      <c r="P5169" t="n">
        <v>157.05</v>
      </c>
    </row>
    <row r="5170">
      <c r="A5170" t="n">
        <v>17793</v>
      </c>
      <c r="B5170" t="n">
        <v>122</v>
      </c>
      <c r="C5170" t="inlineStr">
        <is>
          <t>Arcos</t>
        </is>
      </c>
      <c r="D5170" s="551" t="n">
        <v>45689</v>
      </c>
      <c r="E5170" t="n">
        <v>19857</v>
      </c>
      <c r="F5170" t="inlineStr">
        <is>
          <t>ACIDO CITRICO KG</t>
        </is>
      </c>
      <c r="G5170" t="n">
        <v>2415</v>
      </c>
      <c r="H5170" t="n">
        <v>5</v>
      </c>
      <c r="I5170" t="inlineStr">
        <is>
          <t>KG</t>
        </is>
      </c>
      <c r="J5170" t="inlineStr">
        <is>
          <t>ALIMENTOS</t>
        </is>
      </c>
      <c r="K5170" t="inlineStr">
        <is>
          <t>01/2025</t>
        </is>
      </c>
      <c r="L5170" t="n">
        <v>31.2</v>
      </c>
      <c r="M5170" s="551" t="n">
        <v>45680</v>
      </c>
      <c r="N5170" t="n">
        <v>31.2</v>
      </c>
      <c r="O5170" t="n">
        <v>31.2</v>
      </c>
      <c r="P5170" t="n">
        <v>156</v>
      </c>
    </row>
    <row r="5171">
      <c r="A5171" t="n">
        <v>17744</v>
      </c>
      <c r="B5171" t="n">
        <v>122</v>
      </c>
      <c r="C5171" t="inlineStr">
        <is>
          <t>Arcos</t>
        </is>
      </c>
      <c r="D5171" s="551" t="n">
        <v>45689</v>
      </c>
      <c r="E5171" t="n">
        <v>18200</v>
      </c>
      <c r="F5171" t="inlineStr">
        <is>
          <t>VERMOUTH MARTINI ROSSO 750ML</t>
        </is>
      </c>
      <c r="G5171" t="n">
        <v>3426</v>
      </c>
      <c r="H5171" t="n">
        <v>4</v>
      </c>
      <c r="I5171" t="inlineStr">
        <is>
          <t>GR</t>
        </is>
      </c>
      <c r="J5171" t="inlineStr">
        <is>
          <t>BEBIDAS</t>
        </is>
      </c>
      <c r="K5171" t="inlineStr">
        <is>
          <t>01/2025</t>
        </is>
      </c>
      <c r="L5171" t="n">
        <v>0</v>
      </c>
      <c r="M5171" s="551" t="n">
        <v>45462</v>
      </c>
      <c r="N5171" t="n">
        <v>38.9</v>
      </c>
      <c r="O5171" t="n">
        <v>40.67</v>
      </c>
      <c r="P5171" t="n">
        <v>155.6</v>
      </c>
    </row>
    <row r="5172">
      <c r="A5172" t="n">
        <v>17722</v>
      </c>
      <c r="B5172" t="n">
        <v>122</v>
      </c>
      <c r="C5172" t="inlineStr">
        <is>
          <t>Arcos</t>
        </is>
      </c>
      <c r="D5172" s="551" t="n">
        <v>45689</v>
      </c>
      <c r="E5172" t="n">
        <v>18264</v>
      </c>
      <c r="F5172" t="inlineStr">
        <is>
          <t>RUM MOUNT GAY XO 43o 700ML</t>
        </is>
      </c>
      <c r="G5172" t="n">
        <v>3366</v>
      </c>
      <c r="H5172" t="n">
        <v>0.33</v>
      </c>
      <c r="I5172" t="inlineStr">
        <is>
          <t>UN</t>
        </is>
      </c>
      <c r="J5172" t="inlineStr">
        <is>
          <t>BEBIDAS</t>
        </is>
      </c>
      <c r="K5172" t="inlineStr">
        <is>
          <t>01/2025</t>
        </is>
      </c>
      <c r="L5172" t="n">
        <v>0</v>
      </c>
      <c r="M5172" s="551" t="n">
        <v>-693593</v>
      </c>
      <c r="N5172" t="n">
        <v>0</v>
      </c>
      <c r="O5172" t="n">
        <v>0</v>
      </c>
      <c r="P5172" t="n">
        <v>155.31</v>
      </c>
    </row>
    <row r="5173">
      <c r="A5173" t="n">
        <v>17844</v>
      </c>
      <c r="B5173" t="n">
        <v>122</v>
      </c>
      <c r="C5173" t="inlineStr">
        <is>
          <t>Arcos</t>
        </is>
      </c>
      <c r="D5173" s="551" t="n">
        <v>45689</v>
      </c>
      <c r="E5173" t="n">
        <v>20672</v>
      </c>
      <c r="F5173" t="inlineStr">
        <is>
          <t>EXTRATO DE TOMATE ELEFANTE C/1,7KG</t>
        </is>
      </c>
      <c r="G5173" t="n">
        <v>2107</v>
      </c>
      <c r="H5173" t="n">
        <v>5</v>
      </c>
      <c r="I5173" t="inlineStr">
        <is>
          <t>PC</t>
        </is>
      </c>
      <c r="J5173" t="inlineStr">
        <is>
          <t>ALIMENTOS</t>
        </is>
      </c>
      <c r="K5173" t="inlineStr">
        <is>
          <t>01/2025</t>
        </is>
      </c>
      <c r="L5173" t="n">
        <v>30.12</v>
      </c>
      <c r="M5173" s="551" t="n">
        <v>45687</v>
      </c>
      <c r="N5173" t="n">
        <v>30.24</v>
      </c>
      <c r="O5173" t="n">
        <v>30.08</v>
      </c>
      <c r="P5173" t="n">
        <v>150.6</v>
      </c>
    </row>
    <row r="5174">
      <c r="A5174" t="n">
        <v>17734</v>
      </c>
      <c r="B5174" t="n">
        <v>122</v>
      </c>
      <c r="C5174" t="inlineStr">
        <is>
          <t>Arcos</t>
        </is>
      </c>
      <c r="D5174" s="551" t="n">
        <v>45689</v>
      </c>
      <c r="E5174" t="n">
        <v>18223</v>
      </c>
      <c r="F5174" t="inlineStr">
        <is>
          <t>TEQUILA MEZCAL GUSANO ROJO 700ML</t>
        </is>
      </c>
      <c r="G5174" t="n">
        <v>3405</v>
      </c>
      <c r="H5174" t="n">
        <v>0.47</v>
      </c>
      <c r="I5174" t="inlineStr">
        <is>
          <t>UN</t>
        </is>
      </c>
      <c r="J5174" t="inlineStr">
        <is>
          <t>BEBIDAS</t>
        </is>
      </c>
      <c r="K5174" t="inlineStr">
        <is>
          <t>01/2025</t>
        </is>
      </c>
      <c r="L5174" t="n">
        <v>0</v>
      </c>
      <c r="M5174" s="551" t="n">
        <v>-693593</v>
      </c>
      <c r="N5174" t="n">
        <v>0</v>
      </c>
      <c r="O5174" t="n">
        <v>0</v>
      </c>
      <c r="P5174" t="n">
        <v>150.52</v>
      </c>
    </row>
    <row r="5175">
      <c r="A5175" t="n">
        <v>17712</v>
      </c>
      <c r="B5175" t="n">
        <v>122</v>
      </c>
      <c r="C5175" t="inlineStr">
        <is>
          <t>Arcos</t>
        </is>
      </c>
      <c r="D5175" s="551" t="n">
        <v>45689</v>
      </c>
      <c r="E5175" t="n">
        <v>18284</v>
      </c>
      <c r="F5175" t="inlineStr">
        <is>
          <t>LICOR JEAN DE DIJON CREME DE CASSIS 700ML</t>
        </is>
      </c>
      <c r="G5175" t="n">
        <v>3344</v>
      </c>
      <c r="H5175" t="n">
        <v>1.44</v>
      </c>
      <c r="I5175" t="inlineStr">
        <is>
          <t>GR</t>
        </is>
      </c>
      <c r="J5175" t="inlineStr">
        <is>
          <t>BEBIDAS</t>
        </is>
      </c>
      <c r="K5175" t="inlineStr">
        <is>
          <t>01/2025</t>
        </is>
      </c>
      <c r="L5175" t="n">
        <v>102.21</v>
      </c>
      <c r="M5175" s="551" t="n">
        <v>45678</v>
      </c>
      <c r="N5175" t="n">
        <v>102.21</v>
      </c>
      <c r="O5175" t="n">
        <v>102.21</v>
      </c>
      <c r="P5175" t="n">
        <v>147.18</v>
      </c>
    </row>
    <row r="5176">
      <c r="A5176" t="n">
        <v>17907</v>
      </c>
      <c r="B5176" t="n">
        <v>122</v>
      </c>
      <c r="C5176" t="inlineStr">
        <is>
          <t>Arcos</t>
        </is>
      </c>
      <c r="D5176" s="551" t="n">
        <v>45689</v>
      </c>
      <c r="E5176" t="n">
        <v>20614</v>
      </c>
      <c r="F5176" t="inlineStr">
        <is>
          <t>PASTA GERGELIM TAHINE ISTAMBUL 5006 LT</t>
        </is>
      </c>
      <c r="G5176" t="n">
        <v>2119</v>
      </c>
      <c r="H5176" t="n">
        <v>5</v>
      </c>
      <c r="I5176" t="inlineStr">
        <is>
          <t>UN</t>
        </is>
      </c>
      <c r="J5176" t="inlineStr">
        <is>
          <t>ALIMENTOS</t>
        </is>
      </c>
      <c r="K5176" t="inlineStr">
        <is>
          <t>01/2025</t>
        </is>
      </c>
      <c r="L5176" t="n">
        <v>28.52</v>
      </c>
      <c r="M5176" s="551" t="n">
        <v>45686</v>
      </c>
      <c r="N5176" t="n">
        <v>28.52</v>
      </c>
      <c r="O5176" t="n">
        <v>28.52</v>
      </c>
      <c r="P5176" t="n">
        <v>142.6</v>
      </c>
    </row>
    <row r="5177">
      <c r="A5177" t="n">
        <v>17901</v>
      </c>
      <c r="B5177" t="n">
        <v>122</v>
      </c>
      <c r="C5177" t="inlineStr">
        <is>
          <t>Arcos</t>
        </is>
      </c>
      <c r="D5177" s="551" t="n">
        <v>45689</v>
      </c>
      <c r="E5177" t="n">
        <v>19904</v>
      </c>
      <c r="F5177" t="inlineStr">
        <is>
          <t>SAL DE CURA KG</t>
        </is>
      </c>
      <c r="G5177" t="n">
        <v>2381</v>
      </c>
      <c r="H5177" t="n">
        <v>5</v>
      </c>
      <c r="I5177" t="inlineStr">
        <is>
          <t>KG</t>
        </is>
      </c>
      <c r="J5177" t="inlineStr">
        <is>
          <t>ALIMENTOS</t>
        </is>
      </c>
      <c r="K5177" t="inlineStr">
        <is>
          <t>01/2025</t>
        </is>
      </c>
      <c r="L5177" t="n">
        <v>0</v>
      </c>
      <c r="M5177" s="551" t="n">
        <v>45446</v>
      </c>
      <c r="N5177" t="n">
        <v>28</v>
      </c>
      <c r="O5177" t="n">
        <v>28</v>
      </c>
      <c r="P5177" t="n">
        <v>140</v>
      </c>
    </row>
    <row r="5178">
      <c r="A5178" t="n">
        <v>17670</v>
      </c>
      <c r="B5178" t="n">
        <v>122</v>
      </c>
      <c r="C5178" t="inlineStr">
        <is>
          <t>Arcos</t>
        </is>
      </c>
      <c r="D5178" s="551" t="n">
        <v>45689</v>
      </c>
      <c r="E5178" t="n">
        <v>18542</v>
      </c>
      <c r="F5178" t="inlineStr">
        <is>
          <t>APERITIVO CYNAR 70 PROOF 1L</t>
        </is>
      </c>
      <c r="G5178" t="n">
        <v>3136</v>
      </c>
      <c r="H5178" t="n">
        <v>1.4</v>
      </c>
      <c r="I5178" t="inlineStr">
        <is>
          <t>GR</t>
        </is>
      </c>
      <c r="J5178" t="inlineStr">
        <is>
          <t>BEBIDAS</t>
        </is>
      </c>
      <c r="K5178" t="inlineStr">
        <is>
          <t>01/2025</t>
        </is>
      </c>
      <c r="L5178" t="n">
        <v>0</v>
      </c>
      <c r="M5178" s="551" t="n">
        <v>-693593</v>
      </c>
      <c r="N5178" t="n">
        <v>0</v>
      </c>
      <c r="O5178" t="n">
        <v>99</v>
      </c>
      <c r="P5178" t="n">
        <v>138.6</v>
      </c>
    </row>
    <row r="5179">
      <c r="A5179" t="n">
        <v>18070</v>
      </c>
      <c r="B5179" t="n">
        <v>122</v>
      </c>
      <c r="C5179" t="inlineStr">
        <is>
          <t>Arcos</t>
        </is>
      </c>
      <c r="D5179" s="551" t="n">
        <v>45689</v>
      </c>
      <c r="E5179" t="n">
        <v>24414</v>
      </c>
      <c r="F5179" t="inlineStr">
        <is>
          <t>PEPSI ZERO LATA 350ML</t>
        </is>
      </c>
      <c r="G5179" t="n">
        <v>3670</v>
      </c>
      <c r="H5179" t="n">
        <v>78</v>
      </c>
      <c r="I5179" t="inlineStr">
        <is>
          <t>UN</t>
        </is>
      </c>
      <c r="J5179" t="inlineStr">
        <is>
          <t>BEBIDAS</t>
        </is>
      </c>
      <c r="K5179" t="inlineStr">
        <is>
          <t>01/2025</t>
        </is>
      </c>
      <c r="L5179" t="n">
        <v>0</v>
      </c>
      <c r="M5179" s="551" t="n">
        <v>45545</v>
      </c>
      <c r="N5179" t="n">
        <v>1.78</v>
      </c>
      <c r="O5179" t="n">
        <v>2.19</v>
      </c>
      <c r="P5179" t="n">
        <v>138.58</v>
      </c>
    </row>
    <row r="5180">
      <c r="A5180" t="n">
        <v>17832</v>
      </c>
      <c r="B5180" t="n">
        <v>122</v>
      </c>
      <c r="C5180" t="inlineStr">
        <is>
          <t>Arcos</t>
        </is>
      </c>
      <c r="D5180" s="551" t="n">
        <v>45689</v>
      </c>
      <c r="E5180" t="n">
        <v>20928</v>
      </c>
      <c r="F5180" t="inlineStr">
        <is>
          <t>CHOCOLATE BRANCO SICAO BARRA 2,1KG</t>
        </is>
      </c>
      <c r="G5180" t="n">
        <v>2033</v>
      </c>
      <c r="H5180" t="n">
        <v>1</v>
      </c>
      <c r="I5180" t="inlineStr">
        <is>
          <t>UN</t>
        </is>
      </c>
      <c r="J5180" t="inlineStr">
        <is>
          <t>ALIMENTOS</t>
        </is>
      </c>
      <c r="K5180" t="inlineStr">
        <is>
          <t>01/2025</t>
        </is>
      </c>
      <c r="L5180" t="n">
        <v>132</v>
      </c>
      <c r="M5180" s="551" t="n">
        <v>45672</v>
      </c>
      <c r="N5180" t="n">
        <v>132</v>
      </c>
      <c r="O5180" t="n">
        <v>132</v>
      </c>
      <c r="P5180" t="n">
        <v>132</v>
      </c>
    </row>
    <row r="5181">
      <c r="A5181" t="n">
        <v>17855</v>
      </c>
      <c r="B5181" t="n">
        <v>122</v>
      </c>
      <c r="C5181" t="inlineStr">
        <is>
          <t>Arcos</t>
        </is>
      </c>
      <c r="D5181" s="551" t="n">
        <v>45689</v>
      </c>
      <c r="E5181" t="n">
        <v>20227</v>
      </c>
      <c r="F5181" t="inlineStr">
        <is>
          <t>FEIJAO PRETO CAMIL C/2KG</t>
        </is>
      </c>
      <c r="G5181" t="n">
        <v>2248</v>
      </c>
      <c r="H5181" t="n">
        <v>9</v>
      </c>
      <c r="I5181" t="inlineStr">
        <is>
          <t>PC</t>
        </is>
      </c>
      <c r="J5181" t="inlineStr">
        <is>
          <t>ALIMENTOS</t>
        </is>
      </c>
      <c r="K5181" t="inlineStr">
        <is>
          <t>01/2025</t>
        </is>
      </c>
      <c r="L5181" t="n">
        <v>14.6</v>
      </c>
      <c r="M5181" s="551" t="n">
        <v>45687</v>
      </c>
      <c r="N5181" t="n">
        <v>14.28</v>
      </c>
      <c r="O5181" t="n">
        <v>14.28</v>
      </c>
      <c r="P5181" t="n">
        <v>131.4</v>
      </c>
    </row>
    <row r="5182">
      <c r="A5182" t="n">
        <v>18072</v>
      </c>
      <c r="B5182" t="n">
        <v>122</v>
      </c>
      <c r="C5182" t="inlineStr">
        <is>
          <t>Arcos</t>
        </is>
      </c>
      <c r="D5182" s="551" t="n">
        <v>45689</v>
      </c>
      <c r="E5182" t="n">
        <v>24468</v>
      </c>
      <c r="F5182" t="inlineStr">
        <is>
          <t>SODA LIMONADA ANTARCTICA LATA 350ML</t>
        </is>
      </c>
      <c r="G5182" t="n">
        <v>3675</v>
      </c>
      <c r="H5182" t="n">
        <v>59</v>
      </c>
      <c r="I5182" t="inlineStr">
        <is>
          <t>UN</t>
        </is>
      </c>
      <c r="J5182" t="inlineStr">
        <is>
          <t>BEBIDAS</t>
        </is>
      </c>
      <c r="K5182" t="inlineStr">
        <is>
          <t>01/2025</t>
        </is>
      </c>
      <c r="L5182" t="n">
        <v>0</v>
      </c>
      <c r="M5182" s="551" t="n">
        <v>45567</v>
      </c>
      <c r="N5182" t="n">
        <v>2.19</v>
      </c>
      <c r="O5182" t="n">
        <v>2.19</v>
      </c>
      <c r="P5182" t="n">
        <v>129.21</v>
      </c>
    </row>
    <row r="5183">
      <c r="A5183" t="n">
        <v>17809</v>
      </c>
      <c r="B5183" t="n">
        <v>122</v>
      </c>
      <c r="C5183" t="inlineStr">
        <is>
          <t>Arcos</t>
        </is>
      </c>
      <c r="D5183" s="551" t="n">
        <v>45689</v>
      </c>
      <c r="E5183" t="n">
        <v>20301</v>
      </c>
      <c r="F5183" t="inlineStr">
        <is>
          <t>ARROZ BRANCO TIPO 1 CAMIL C/5KG</t>
        </is>
      </c>
      <c r="G5183" t="n">
        <v>2223</v>
      </c>
      <c r="H5183" t="n">
        <v>4</v>
      </c>
      <c r="I5183" t="inlineStr">
        <is>
          <t>PC</t>
        </is>
      </c>
      <c r="J5183" t="inlineStr">
        <is>
          <t>ALIMENTOS</t>
        </is>
      </c>
      <c r="K5183" t="inlineStr">
        <is>
          <t>01/2025</t>
        </is>
      </c>
      <c r="L5183" t="n">
        <v>32.18</v>
      </c>
      <c r="M5183" s="551" t="n">
        <v>45686</v>
      </c>
      <c r="N5183" t="n">
        <v>0</v>
      </c>
      <c r="O5183" t="n">
        <v>31.12</v>
      </c>
      <c r="P5183" t="n">
        <v>128.72</v>
      </c>
    </row>
    <row r="5184">
      <c r="A5184" t="n">
        <v>17960</v>
      </c>
      <c r="B5184" t="n">
        <v>122</v>
      </c>
      <c r="C5184" t="inlineStr">
        <is>
          <t>Arcos</t>
        </is>
      </c>
      <c r="D5184" s="551" t="n">
        <v>45689</v>
      </c>
      <c r="E5184" t="n">
        <v>19751</v>
      </c>
      <c r="F5184" t="inlineStr">
        <is>
          <t>LIMAO SICILIANO KG</t>
        </is>
      </c>
      <c r="G5184" t="n">
        <v>2502</v>
      </c>
      <c r="H5184" t="n">
        <v>13.06</v>
      </c>
      <c r="I5184" t="inlineStr">
        <is>
          <t>KG</t>
        </is>
      </c>
      <c r="J5184" t="inlineStr">
        <is>
          <t>ALIMENTOS</t>
        </is>
      </c>
      <c r="K5184" t="inlineStr">
        <is>
          <t>01/2025</t>
        </is>
      </c>
      <c r="L5184" t="n">
        <v>9.85</v>
      </c>
      <c r="M5184" s="551" t="n">
        <v>45687</v>
      </c>
      <c r="N5184" t="n">
        <v>9</v>
      </c>
      <c r="O5184" t="n">
        <v>8.300000000000001</v>
      </c>
      <c r="P5184" t="n">
        <v>128.64</v>
      </c>
    </row>
    <row r="5185">
      <c r="A5185" t="n">
        <v>17853</v>
      </c>
      <c r="B5185" t="n">
        <v>122</v>
      </c>
      <c r="C5185" t="inlineStr">
        <is>
          <t>Arcos</t>
        </is>
      </c>
      <c r="D5185" s="551" t="n">
        <v>45689</v>
      </c>
      <c r="E5185" t="n">
        <v>20241</v>
      </c>
      <c r="F5185" t="inlineStr">
        <is>
          <t>FEIJAO CARIOCA CAMIL 2KG</t>
        </is>
      </c>
      <c r="G5185" t="n">
        <v>2242</v>
      </c>
      <c r="H5185" t="n">
        <v>9</v>
      </c>
      <c r="I5185" t="inlineStr">
        <is>
          <t>UN</t>
        </is>
      </c>
      <c r="J5185" t="inlineStr">
        <is>
          <t>ALIMENTOS</t>
        </is>
      </c>
      <c r="K5185" t="inlineStr">
        <is>
          <t>01/2025</t>
        </is>
      </c>
      <c r="L5185" t="n">
        <v>14</v>
      </c>
      <c r="M5185" s="551" t="n">
        <v>45678</v>
      </c>
      <c r="N5185" t="n">
        <v>14</v>
      </c>
      <c r="O5185" t="n">
        <v>14</v>
      </c>
      <c r="P5185" t="n">
        <v>126</v>
      </c>
    </row>
    <row r="5186">
      <c r="A5186" t="n">
        <v>17778</v>
      </c>
      <c r="B5186" t="n">
        <v>122</v>
      </c>
      <c r="C5186" t="inlineStr">
        <is>
          <t>Arcos</t>
        </is>
      </c>
      <c r="D5186" s="551" t="n">
        <v>45689</v>
      </c>
      <c r="E5186" t="n">
        <v>18103</v>
      </c>
      <c r="F5186" t="inlineStr">
        <is>
          <t>WHISKY MAKERS MARK BOURBON 750ML</t>
        </is>
      </c>
      <c r="G5186" t="n">
        <v>3508</v>
      </c>
      <c r="H5186" t="n">
        <v>0.84</v>
      </c>
      <c r="I5186" t="inlineStr">
        <is>
          <t>GR</t>
        </is>
      </c>
      <c r="J5186" t="inlineStr">
        <is>
          <t>BEBIDAS</t>
        </is>
      </c>
      <c r="K5186" t="inlineStr">
        <is>
          <t>01/2025</t>
        </is>
      </c>
      <c r="L5186" t="n">
        <v>0</v>
      </c>
      <c r="M5186" s="551" t="n">
        <v>45622</v>
      </c>
      <c r="N5186" t="n">
        <v>141.47</v>
      </c>
      <c r="O5186" t="n">
        <v>139.86</v>
      </c>
      <c r="P5186" t="n">
        <v>118.83</v>
      </c>
    </row>
    <row r="5187">
      <c r="A5187" t="n">
        <v>17704</v>
      </c>
      <c r="B5187" t="n">
        <v>122</v>
      </c>
      <c r="C5187" t="inlineStr">
        <is>
          <t>Arcos</t>
        </is>
      </c>
      <c r="D5187" s="551" t="n">
        <v>45689</v>
      </c>
      <c r="E5187" t="n">
        <v>18327</v>
      </c>
      <c r="F5187" t="inlineStr">
        <is>
          <t>LICOR COINTREAU 700ML</t>
        </is>
      </c>
      <c r="G5187" t="n">
        <v>3306</v>
      </c>
      <c r="H5187" t="n">
        <v>1.1</v>
      </c>
      <c r="I5187" t="inlineStr">
        <is>
          <t>GR</t>
        </is>
      </c>
      <c r="J5187" t="inlineStr">
        <is>
          <t>BEBIDAS</t>
        </is>
      </c>
      <c r="K5187" t="inlineStr">
        <is>
          <t>01/2025</t>
        </is>
      </c>
      <c r="L5187" t="n">
        <v>0</v>
      </c>
      <c r="M5187" s="551" t="n">
        <v>45405</v>
      </c>
      <c r="N5187" t="n">
        <v>108</v>
      </c>
      <c r="O5187" t="n">
        <v>112.9</v>
      </c>
      <c r="P5187" t="n">
        <v>118.8</v>
      </c>
    </row>
    <row r="5188">
      <c r="A5188" t="n">
        <v>17868</v>
      </c>
      <c r="B5188" t="n">
        <v>122</v>
      </c>
      <c r="C5188" t="inlineStr">
        <is>
          <t>Arcos</t>
        </is>
      </c>
      <c r="D5188" s="551" t="n">
        <v>45689</v>
      </c>
      <c r="E5188" t="n">
        <v>20501</v>
      </c>
      <c r="F5188" t="inlineStr">
        <is>
          <t>LINGUICA TOSCANA AURORA KG</t>
        </is>
      </c>
      <c r="G5188" t="n">
        <v>2154</v>
      </c>
      <c r="H5188" t="n">
        <v>5</v>
      </c>
      <c r="I5188" t="inlineStr">
        <is>
          <t>KG</t>
        </is>
      </c>
      <c r="J5188" t="inlineStr">
        <is>
          <t>ALIMENTOS</t>
        </is>
      </c>
      <c r="K5188" t="inlineStr">
        <is>
          <t>01/2025</t>
        </is>
      </c>
      <c r="L5188" t="n">
        <v>23.5</v>
      </c>
      <c r="M5188" s="551" t="n">
        <v>45684</v>
      </c>
      <c r="N5188" t="n">
        <v>22.5</v>
      </c>
      <c r="O5188" t="n">
        <v>21.49</v>
      </c>
      <c r="P5188" t="n">
        <v>117.5</v>
      </c>
    </row>
    <row r="5189">
      <c r="A5189" t="n">
        <v>18088</v>
      </c>
      <c r="B5189" t="n">
        <v>122</v>
      </c>
      <c r="C5189" t="inlineStr">
        <is>
          <t>Arcos</t>
        </is>
      </c>
      <c r="D5189" s="551" t="n">
        <v>45689</v>
      </c>
      <c r="E5189" t="n">
        <v>25097</v>
      </c>
      <c r="F5189" t="inlineStr">
        <is>
          <t>VINHO TINTO CINSAULT 750ML</t>
        </is>
      </c>
      <c r="G5189" t="n">
        <v>5893</v>
      </c>
      <c r="H5189" t="n">
        <v>1</v>
      </c>
      <c r="I5189" t="inlineStr">
        <is>
          <t>GR</t>
        </is>
      </c>
      <c r="J5189" t="inlineStr">
        <is>
          <t>BEBIDAS</t>
        </is>
      </c>
      <c r="K5189" t="inlineStr">
        <is>
          <t>01/2025</t>
        </is>
      </c>
      <c r="L5189" t="n">
        <v>0</v>
      </c>
      <c r="M5189" s="551" t="n">
        <v>45623</v>
      </c>
      <c r="N5189" t="n">
        <v>116.5</v>
      </c>
      <c r="O5189" t="n">
        <v>262.85</v>
      </c>
      <c r="P5189" t="n">
        <v>116.5</v>
      </c>
    </row>
    <row r="5190">
      <c r="A5190" t="n">
        <v>17762</v>
      </c>
      <c r="B5190" t="n">
        <v>122</v>
      </c>
      <c r="C5190" t="inlineStr">
        <is>
          <t>Arcos</t>
        </is>
      </c>
      <c r="D5190" s="551" t="n">
        <v>45689</v>
      </c>
      <c r="E5190" t="n">
        <v>18147</v>
      </c>
      <c r="F5190" t="inlineStr">
        <is>
          <t>WHISKY CHIVAS REGAL 12 ANOS 750ML</t>
        </is>
      </c>
      <c r="G5190" t="n">
        <v>3471</v>
      </c>
      <c r="H5190" t="n">
        <v>1</v>
      </c>
      <c r="I5190" t="inlineStr">
        <is>
          <t>GR</t>
        </is>
      </c>
      <c r="J5190" t="inlineStr">
        <is>
          <t>BEBIDAS</t>
        </is>
      </c>
      <c r="K5190" t="inlineStr">
        <is>
          <t>01/2025</t>
        </is>
      </c>
      <c r="L5190" t="n">
        <v>0</v>
      </c>
      <c r="M5190" s="551" t="n">
        <v>-693593</v>
      </c>
      <c r="N5190" t="n">
        <v>0</v>
      </c>
      <c r="O5190" t="n">
        <v>113.9</v>
      </c>
      <c r="P5190" t="n">
        <v>113.9</v>
      </c>
    </row>
    <row r="5191">
      <c r="A5191" t="n">
        <v>17893</v>
      </c>
      <c r="B5191" t="n">
        <v>122</v>
      </c>
      <c r="C5191" t="inlineStr">
        <is>
          <t>Arcos</t>
        </is>
      </c>
      <c r="D5191" s="551" t="n">
        <v>45689</v>
      </c>
      <c r="E5191" t="n">
        <v>20621</v>
      </c>
      <c r="F5191" t="inlineStr">
        <is>
          <t>PEPINO EM CONSERVA HEMMER C/300G</t>
        </is>
      </c>
      <c r="G5191" t="n">
        <v>2117</v>
      </c>
      <c r="H5191" t="n">
        <v>5</v>
      </c>
      <c r="I5191" t="inlineStr">
        <is>
          <t>PT</t>
        </is>
      </c>
      <c r="J5191" t="inlineStr">
        <is>
          <t>ALIMENTOS</t>
        </is>
      </c>
      <c r="K5191" t="inlineStr">
        <is>
          <t>01/2025</t>
        </is>
      </c>
      <c r="L5191" t="n">
        <v>22.58</v>
      </c>
      <c r="M5191" s="551" t="n">
        <v>45679</v>
      </c>
      <c r="N5191" t="n">
        <v>0</v>
      </c>
      <c r="O5191" t="n">
        <v>23.44</v>
      </c>
      <c r="P5191" t="n">
        <v>112.9</v>
      </c>
    </row>
    <row r="5192">
      <c r="A5192" t="n">
        <v>17691</v>
      </c>
      <c r="B5192" t="n">
        <v>122</v>
      </c>
      <c r="C5192" t="inlineStr">
        <is>
          <t>Arcos</t>
        </is>
      </c>
      <c r="D5192" s="551" t="n">
        <v>45689</v>
      </c>
      <c r="E5192" t="n">
        <v>18364</v>
      </c>
      <c r="F5192" t="inlineStr">
        <is>
          <t>GIN PLYMOUTH 750ML</t>
        </is>
      </c>
      <c r="G5192" t="n">
        <v>3274</v>
      </c>
      <c r="H5192" t="n">
        <v>1</v>
      </c>
      <c r="I5192" t="inlineStr">
        <is>
          <t>UN</t>
        </is>
      </c>
      <c r="J5192" t="inlineStr">
        <is>
          <t>BEBIDAS</t>
        </is>
      </c>
      <c r="K5192" t="inlineStr">
        <is>
          <t>01/2025</t>
        </is>
      </c>
      <c r="L5192" t="n">
        <v>0</v>
      </c>
      <c r="M5192" s="551" t="n">
        <v>-693593</v>
      </c>
      <c r="N5192" t="n">
        <v>0</v>
      </c>
      <c r="O5192" t="n">
        <v>0</v>
      </c>
      <c r="P5192" t="n">
        <v>112.33</v>
      </c>
    </row>
    <row r="5193">
      <c r="A5193" t="n">
        <v>17957</v>
      </c>
      <c r="B5193" t="n">
        <v>122</v>
      </c>
      <c r="C5193" t="inlineStr">
        <is>
          <t>Arcos</t>
        </is>
      </c>
      <c r="D5193" s="551" t="n">
        <v>45689</v>
      </c>
      <c r="E5193" t="n">
        <v>19760</v>
      </c>
      <c r="F5193" t="inlineStr">
        <is>
          <t>KIWI KG</t>
        </is>
      </c>
      <c r="G5193" t="n">
        <v>2493</v>
      </c>
      <c r="H5193" t="n">
        <v>3.96</v>
      </c>
      <c r="I5193" t="inlineStr">
        <is>
          <t>KG</t>
        </is>
      </c>
      <c r="J5193" t="inlineStr">
        <is>
          <t>ALIMENTOS</t>
        </is>
      </c>
      <c r="K5193" t="inlineStr">
        <is>
          <t>01/2025</t>
        </is>
      </c>
      <c r="L5193" t="n">
        <v>27.59</v>
      </c>
      <c r="M5193" s="551" t="n">
        <v>45687</v>
      </c>
      <c r="N5193" t="n">
        <v>24.5</v>
      </c>
      <c r="O5193" t="n">
        <v>31</v>
      </c>
      <c r="P5193" t="n">
        <v>109.26</v>
      </c>
    </row>
    <row r="5194">
      <c r="A5194" t="n">
        <v>17761</v>
      </c>
      <c r="B5194" t="n">
        <v>122</v>
      </c>
      <c r="C5194" t="inlineStr">
        <is>
          <t>Arcos</t>
        </is>
      </c>
      <c r="D5194" s="551" t="n">
        <v>45689</v>
      </c>
      <c r="E5194" t="n">
        <v>18146</v>
      </c>
      <c r="F5194" t="inlineStr">
        <is>
          <t>WHISKY CHIVAS REGAL 12 ANOS 1L</t>
        </is>
      </c>
      <c r="G5194" t="n">
        <v>3471</v>
      </c>
      <c r="H5194" t="n">
        <v>0.9399999999999999</v>
      </c>
      <c r="I5194" t="inlineStr">
        <is>
          <t>GR</t>
        </is>
      </c>
      <c r="J5194" t="inlineStr">
        <is>
          <t>BEBIDAS</t>
        </is>
      </c>
      <c r="K5194" t="inlineStr">
        <is>
          <t>01/2025</t>
        </is>
      </c>
      <c r="L5194" t="n">
        <v>0</v>
      </c>
      <c r="M5194" s="551" t="n">
        <v>45608</v>
      </c>
      <c r="N5194" t="n">
        <v>111.09</v>
      </c>
      <c r="O5194" t="n">
        <v>112.9</v>
      </c>
      <c r="P5194" t="n">
        <v>104.42</v>
      </c>
    </row>
    <row r="5195">
      <c r="A5195" t="n">
        <v>17754</v>
      </c>
      <c r="B5195" t="n">
        <v>122</v>
      </c>
      <c r="C5195" t="inlineStr">
        <is>
          <t>Arcos</t>
        </is>
      </c>
      <c r="D5195" s="551" t="n">
        <v>45689</v>
      </c>
      <c r="E5195" t="n">
        <v>18177</v>
      </c>
      <c r="F5195" t="inlineStr">
        <is>
          <t>VODKA KETEL ONE GRAPEFRUIT E ROSE 750ML</t>
        </is>
      </c>
      <c r="G5195" t="n">
        <v>3445</v>
      </c>
      <c r="H5195" t="n">
        <v>1.44</v>
      </c>
      <c r="I5195" t="inlineStr">
        <is>
          <t>GR</t>
        </is>
      </c>
      <c r="J5195" t="inlineStr">
        <is>
          <t>BEBIDAS</t>
        </is>
      </c>
      <c r="K5195" t="inlineStr">
        <is>
          <t>01/2025</t>
        </is>
      </c>
      <c r="L5195" t="n">
        <v>0</v>
      </c>
      <c r="M5195" s="551" t="n">
        <v>-693593</v>
      </c>
      <c r="N5195" t="n">
        <v>0</v>
      </c>
      <c r="O5195" t="n">
        <v>78.5</v>
      </c>
      <c r="P5195" t="n">
        <v>100.66</v>
      </c>
    </row>
    <row r="5196">
      <c r="A5196" t="n">
        <v>17751</v>
      </c>
      <c r="B5196" t="n">
        <v>122</v>
      </c>
      <c r="C5196" t="inlineStr">
        <is>
          <t>Arcos</t>
        </is>
      </c>
      <c r="D5196" s="551" t="n">
        <v>45689</v>
      </c>
      <c r="E5196" t="n">
        <v>18180</v>
      </c>
      <c r="F5196" t="inlineStr">
        <is>
          <t>VODKA GREY GOOSE NATURAL 750ML</t>
        </is>
      </c>
      <c r="G5196" t="n">
        <v>3442</v>
      </c>
      <c r="H5196" t="n">
        <v>0.91</v>
      </c>
      <c r="I5196" t="inlineStr">
        <is>
          <t>GR</t>
        </is>
      </c>
      <c r="J5196" t="inlineStr">
        <is>
          <t>BEBIDAS</t>
        </is>
      </c>
      <c r="K5196" t="inlineStr">
        <is>
          <t>01/2025</t>
        </is>
      </c>
      <c r="L5196" t="n">
        <v>0</v>
      </c>
      <c r="M5196" s="551" t="n">
        <v>-693593</v>
      </c>
      <c r="N5196" t="n">
        <v>0</v>
      </c>
      <c r="O5196" t="n">
        <v>109.9</v>
      </c>
      <c r="P5196" t="n">
        <v>100.1</v>
      </c>
    </row>
    <row r="5197">
      <c r="A5197" t="n">
        <v>18035</v>
      </c>
      <c r="B5197" t="n">
        <v>122</v>
      </c>
      <c r="C5197" t="inlineStr">
        <is>
          <t>Arcos</t>
        </is>
      </c>
      <c r="D5197" s="551" t="n">
        <v>45689</v>
      </c>
      <c r="E5197" t="n">
        <v>19142</v>
      </c>
      <c r="F5197" t="inlineStr">
        <is>
          <t>PAO ITALIANO REDONDO 700G UN</t>
        </is>
      </c>
      <c r="G5197" t="n">
        <v>2835</v>
      </c>
      <c r="H5197" t="n">
        <v>6</v>
      </c>
      <c r="I5197" t="inlineStr">
        <is>
          <t>KG</t>
        </is>
      </c>
      <c r="J5197" t="inlineStr">
        <is>
          <t>ALIMENTOS</t>
        </is>
      </c>
      <c r="K5197" t="inlineStr">
        <is>
          <t>01/2025</t>
        </is>
      </c>
      <c r="L5197" t="n">
        <v>16.53</v>
      </c>
      <c r="M5197" s="551" t="n">
        <v>45671</v>
      </c>
      <c r="N5197" t="n">
        <v>16.53</v>
      </c>
      <c r="O5197" t="n">
        <v>16.53</v>
      </c>
      <c r="P5197" t="n">
        <v>99.18000000000001</v>
      </c>
    </row>
    <row r="5198">
      <c r="A5198" t="n">
        <v>18007</v>
      </c>
      <c r="B5198" t="n">
        <v>122</v>
      </c>
      <c r="C5198" t="inlineStr">
        <is>
          <t>Arcos</t>
        </is>
      </c>
      <c r="D5198" s="551" t="n">
        <v>45689</v>
      </c>
      <c r="E5198" t="n">
        <v>19439</v>
      </c>
      <c r="F5198" t="inlineStr">
        <is>
          <t>CREAM CHEESE DANUBIO C/1KG</t>
        </is>
      </c>
      <c r="G5198" t="n">
        <v>2756</v>
      </c>
      <c r="H5198" t="n">
        <v>3</v>
      </c>
      <c r="I5198" t="inlineStr">
        <is>
          <t>KG</t>
        </is>
      </c>
      <c r="J5198" t="inlineStr">
        <is>
          <t>ALIMENTOS</t>
        </is>
      </c>
      <c r="K5198" t="inlineStr">
        <is>
          <t>01/2025</t>
        </is>
      </c>
      <c r="L5198" t="n">
        <v>33</v>
      </c>
      <c r="M5198" s="551" t="n">
        <v>45687</v>
      </c>
      <c r="N5198" t="n">
        <v>32.6</v>
      </c>
      <c r="O5198" t="n">
        <v>32.6</v>
      </c>
      <c r="P5198" t="n">
        <v>99</v>
      </c>
    </row>
    <row r="5199">
      <c r="A5199" t="n">
        <v>17866</v>
      </c>
      <c r="B5199" t="n">
        <v>122</v>
      </c>
      <c r="C5199" t="inlineStr">
        <is>
          <t>Arcos</t>
        </is>
      </c>
      <c r="D5199" s="551" t="n">
        <v>45689</v>
      </c>
      <c r="E5199" t="n">
        <v>23529</v>
      </c>
      <c r="F5199" t="inlineStr">
        <is>
          <t>LEMON PEPPER KG</t>
        </is>
      </c>
      <c r="G5199" t="n">
        <v>2342</v>
      </c>
      <c r="H5199" t="n">
        <v>5</v>
      </c>
      <c r="I5199" t="inlineStr">
        <is>
          <t>KG</t>
        </is>
      </c>
      <c r="J5199" t="inlineStr">
        <is>
          <t>ALIMENTOS</t>
        </is>
      </c>
      <c r="K5199" t="inlineStr">
        <is>
          <t>01/2025</t>
        </is>
      </c>
      <c r="L5199" t="n">
        <v>19.63</v>
      </c>
      <c r="M5199" s="551" t="n">
        <v>45678</v>
      </c>
      <c r="N5199" t="n">
        <v>22.4</v>
      </c>
      <c r="O5199" t="n">
        <v>22.4</v>
      </c>
      <c r="P5199" t="n">
        <v>98.15000000000001</v>
      </c>
    </row>
    <row r="5200">
      <c r="A5200" t="n">
        <v>17971</v>
      </c>
      <c r="B5200" t="n">
        <v>122</v>
      </c>
      <c r="C5200" t="inlineStr">
        <is>
          <t>Arcos</t>
        </is>
      </c>
      <c r="D5200" s="551" t="n">
        <v>45689</v>
      </c>
      <c r="E5200" t="n">
        <v>19739</v>
      </c>
      <c r="F5200" t="inlineStr">
        <is>
          <t>MARACUJA KG</t>
        </is>
      </c>
      <c r="G5200" t="n">
        <v>2514</v>
      </c>
      <c r="H5200" t="n">
        <v>9.16</v>
      </c>
      <c r="I5200" t="inlineStr">
        <is>
          <t>KG</t>
        </is>
      </c>
      <c r="J5200" t="inlineStr">
        <is>
          <t>ALIMENTOS</t>
        </is>
      </c>
      <c r="K5200" t="inlineStr">
        <is>
          <t>01/2025</t>
        </is>
      </c>
      <c r="L5200" t="n">
        <v>10.65</v>
      </c>
      <c r="M5200" s="551" t="n">
        <v>45684</v>
      </c>
      <c r="N5200" t="n">
        <v>8.300000000000001</v>
      </c>
      <c r="O5200" t="n">
        <v>8.300000000000001</v>
      </c>
      <c r="P5200" t="n">
        <v>97.55</v>
      </c>
    </row>
    <row r="5201">
      <c r="A5201" t="n">
        <v>17684</v>
      </c>
      <c r="B5201" t="n">
        <v>122</v>
      </c>
      <c r="C5201" t="inlineStr">
        <is>
          <t>Arcos</t>
        </is>
      </c>
      <c r="D5201" s="551" t="n">
        <v>45689</v>
      </c>
      <c r="E5201" t="n">
        <v>18395</v>
      </c>
      <c r="F5201" t="inlineStr">
        <is>
          <t>CONHAQUE DOMECQ 1L</t>
        </is>
      </c>
      <c r="G5201" t="n">
        <v>3245</v>
      </c>
      <c r="H5201" t="n">
        <v>3</v>
      </c>
      <c r="I5201" t="inlineStr">
        <is>
          <t>GR</t>
        </is>
      </c>
      <c r="J5201" t="inlineStr">
        <is>
          <t>BEBIDAS</t>
        </is>
      </c>
      <c r="K5201" t="inlineStr">
        <is>
          <t>01/2025</t>
        </is>
      </c>
      <c r="L5201" t="n">
        <v>0</v>
      </c>
      <c r="M5201" s="551" t="n">
        <v>45560</v>
      </c>
      <c r="N5201" t="n">
        <v>32.43</v>
      </c>
      <c r="O5201" t="n">
        <v>38.68</v>
      </c>
      <c r="P5201" t="n">
        <v>97.29000000000001</v>
      </c>
    </row>
    <row r="5202">
      <c r="A5202" t="n">
        <v>17815</v>
      </c>
      <c r="B5202" t="n">
        <v>122</v>
      </c>
      <c r="C5202" t="inlineStr">
        <is>
          <t>Arcos</t>
        </is>
      </c>
      <c r="D5202" s="551" t="n">
        <v>45689</v>
      </c>
      <c r="E5202" t="n">
        <v>20752</v>
      </c>
      <c r="F5202" t="inlineStr">
        <is>
          <t>AZEITONA PTA AZAPA 90/110 DISALERNO 2KG</t>
        </is>
      </c>
      <c r="G5202" t="n">
        <v>2088</v>
      </c>
      <c r="H5202" t="n">
        <v>1</v>
      </c>
      <c r="I5202" t="inlineStr">
        <is>
          <t>PT</t>
        </is>
      </c>
      <c r="J5202" t="inlineStr">
        <is>
          <t>ALIMENTOS</t>
        </is>
      </c>
      <c r="K5202" t="inlineStr">
        <is>
          <t>01/2025</t>
        </is>
      </c>
      <c r="L5202" t="n">
        <v>0</v>
      </c>
      <c r="M5202" s="551" t="n">
        <v>45517</v>
      </c>
      <c r="N5202" t="n">
        <v>93.98</v>
      </c>
      <c r="O5202" t="n">
        <v>99.8</v>
      </c>
      <c r="P5202" t="n">
        <v>93.98</v>
      </c>
    </row>
    <row r="5203">
      <c r="A5203" t="n">
        <v>17839</v>
      </c>
      <c r="B5203" t="n">
        <v>122</v>
      </c>
      <c r="C5203" t="inlineStr">
        <is>
          <t>Arcos</t>
        </is>
      </c>
      <c r="D5203" s="551" t="n">
        <v>45689</v>
      </c>
      <c r="E5203" t="n">
        <v>20419</v>
      </c>
      <c r="F5203" t="inlineStr">
        <is>
          <t>COUSCOUS MARROQUINO DIVELLA C/500G</t>
        </is>
      </c>
      <c r="G5203" t="n">
        <v>2187</v>
      </c>
      <c r="H5203" t="n">
        <v>5</v>
      </c>
      <c r="I5203" t="inlineStr">
        <is>
          <t>PC</t>
        </is>
      </c>
      <c r="J5203" t="inlineStr">
        <is>
          <t>ALIMENTOS</t>
        </is>
      </c>
      <c r="K5203" t="inlineStr">
        <is>
          <t>01/2025</t>
        </is>
      </c>
      <c r="L5203" t="n">
        <v>0</v>
      </c>
      <c r="M5203" s="551" t="n">
        <v>45433</v>
      </c>
      <c r="N5203" t="n">
        <v>18.55</v>
      </c>
      <c r="O5203" t="n">
        <v>16.02</v>
      </c>
      <c r="P5203" t="n">
        <v>92.75</v>
      </c>
    </row>
    <row r="5204">
      <c r="A5204" t="n">
        <v>18063</v>
      </c>
      <c r="B5204" t="n">
        <v>122</v>
      </c>
      <c r="C5204" t="inlineStr">
        <is>
          <t>Arcos</t>
        </is>
      </c>
      <c r="D5204" s="551" t="n">
        <v>45689</v>
      </c>
      <c r="E5204" t="n">
        <v>22125</v>
      </c>
      <c r="F5204" t="inlineStr">
        <is>
          <t xml:space="preserve">AGUA TONICA PRATA INDIAN 200ML </t>
        </is>
      </c>
      <c r="G5204" t="n">
        <v>3601</v>
      </c>
      <c r="H5204" t="n">
        <v>14</v>
      </c>
      <c r="I5204" t="inlineStr">
        <is>
          <t>UN</t>
        </is>
      </c>
      <c r="J5204" t="inlineStr">
        <is>
          <t>BEBIDAS</t>
        </is>
      </c>
      <c r="K5204" t="inlineStr">
        <is>
          <t>01/2025</t>
        </is>
      </c>
      <c r="L5204" t="n">
        <v>6.53</v>
      </c>
      <c r="M5204" s="551" t="n">
        <v>45671</v>
      </c>
      <c r="N5204" t="n">
        <v>6.53</v>
      </c>
      <c r="O5204" t="n">
        <v>6.53</v>
      </c>
      <c r="P5204" t="n">
        <v>91.42</v>
      </c>
    </row>
    <row r="5205">
      <c r="A5205" t="n">
        <v>17672</v>
      </c>
      <c r="B5205" t="n">
        <v>122</v>
      </c>
      <c r="C5205" t="inlineStr">
        <is>
          <t>Arcos</t>
        </is>
      </c>
      <c r="D5205" s="551" t="n">
        <v>45689</v>
      </c>
      <c r="E5205" t="n">
        <v>18537</v>
      </c>
      <c r="F5205" t="inlineStr">
        <is>
          <t>APERITIVO LILLET BLANC 750ML</t>
        </is>
      </c>
      <c r="G5205" t="n">
        <v>3140</v>
      </c>
      <c r="H5205" t="n">
        <v>1.15</v>
      </c>
      <c r="I5205" t="inlineStr">
        <is>
          <t>GR</t>
        </is>
      </c>
      <c r="J5205" t="inlineStr">
        <is>
          <t>BEBIDAS</t>
        </is>
      </c>
      <c r="K5205" t="inlineStr">
        <is>
          <t>01/2025</t>
        </is>
      </c>
      <c r="L5205" t="n">
        <v>0</v>
      </c>
      <c r="M5205" s="551" t="n">
        <v>45545</v>
      </c>
      <c r="N5205" t="n">
        <v>79.09999999999999</v>
      </c>
      <c r="O5205" t="n">
        <v>79.09999999999999</v>
      </c>
      <c r="P5205" t="n">
        <v>90.95999999999999</v>
      </c>
    </row>
    <row r="5206">
      <c r="A5206" t="n">
        <v>17848</v>
      </c>
      <c r="B5206" t="n">
        <v>122</v>
      </c>
      <c r="C5206" t="inlineStr">
        <is>
          <t>Arcos</t>
        </is>
      </c>
      <c r="D5206" s="551" t="n">
        <v>45689</v>
      </c>
      <c r="E5206" t="n">
        <v>20385</v>
      </c>
      <c r="F5206" t="inlineStr">
        <is>
          <t>FARINHA DE MILHO FLOCAO YOKI 500GR</t>
        </is>
      </c>
      <c r="G5206" t="n">
        <v>2195</v>
      </c>
      <c r="H5206" t="n">
        <v>18</v>
      </c>
      <c r="I5206" t="inlineStr">
        <is>
          <t>UN</t>
        </is>
      </c>
      <c r="J5206" t="inlineStr">
        <is>
          <t>ALIMENTOS</t>
        </is>
      </c>
      <c r="K5206" t="inlineStr">
        <is>
          <t>01/2025</t>
        </is>
      </c>
      <c r="L5206" t="n">
        <v>5.05</v>
      </c>
      <c r="M5206" s="551" t="n">
        <v>45687</v>
      </c>
      <c r="N5206" t="n">
        <v>5</v>
      </c>
      <c r="O5206" t="n">
        <v>5</v>
      </c>
      <c r="P5206" t="n">
        <v>90.90000000000001</v>
      </c>
    </row>
    <row r="5207">
      <c r="A5207" t="n">
        <v>17812</v>
      </c>
      <c r="B5207" t="n">
        <v>122</v>
      </c>
      <c r="C5207" t="inlineStr">
        <is>
          <t>Arcos</t>
        </is>
      </c>
      <c r="D5207" s="551" t="n">
        <v>45689</v>
      </c>
      <c r="E5207" t="n">
        <v>21030</v>
      </c>
      <c r="F5207" t="inlineStr">
        <is>
          <t>AZEITE EXTRA VIRGEM GALLO 250ML UN</t>
        </is>
      </c>
      <c r="G5207" t="n">
        <v>2001</v>
      </c>
      <c r="H5207" t="n">
        <v>3</v>
      </c>
      <c r="I5207" t="inlineStr">
        <is>
          <t>UN</t>
        </is>
      </c>
      <c r="J5207" t="inlineStr">
        <is>
          <t>ALIMENTOS</t>
        </is>
      </c>
      <c r="K5207" t="inlineStr">
        <is>
          <t>01/2025</t>
        </is>
      </c>
      <c r="L5207" t="n">
        <v>29.4</v>
      </c>
      <c r="M5207" s="551" t="n">
        <v>45671</v>
      </c>
      <c r="N5207" t="n">
        <v>29.4</v>
      </c>
      <c r="O5207" t="n">
        <v>29.4</v>
      </c>
      <c r="P5207" t="n">
        <v>88.2</v>
      </c>
    </row>
    <row r="5208">
      <c r="A5208" t="n">
        <v>17823</v>
      </c>
      <c r="B5208" t="n">
        <v>122</v>
      </c>
      <c r="C5208" t="inlineStr">
        <is>
          <t>Arcos</t>
        </is>
      </c>
      <c r="D5208" s="551" t="n">
        <v>45689</v>
      </c>
      <c r="E5208" t="n">
        <v>23548</v>
      </c>
      <c r="F5208" t="inlineStr">
        <is>
          <t>CANELA EM PAU KG</t>
        </is>
      </c>
      <c r="G5208" t="n">
        <v>2321</v>
      </c>
      <c r="H5208" t="n">
        <v>2</v>
      </c>
      <c r="I5208" t="inlineStr">
        <is>
          <t>KG</t>
        </is>
      </c>
      <c r="J5208" t="inlineStr">
        <is>
          <t>ALIMENTOS</t>
        </is>
      </c>
      <c r="K5208" t="inlineStr">
        <is>
          <t>01/2025</t>
        </is>
      </c>
      <c r="L5208" t="n">
        <v>43.9</v>
      </c>
      <c r="M5208" s="551" t="n">
        <v>45687</v>
      </c>
      <c r="N5208" t="n">
        <v>43.9</v>
      </c>
      <c r="O5208" t="n">
        <v>43.9</v>
      </c>
      <c r="P5208" t="n">
        <v>87.8</v>
      </c>
    </row>
    <row r="5209">
      <c r="A5209" t="n">
        <v>17735</v>
      </c>
      <c r="B5209" t="n">
        <v>122</v>
      </c>
      <c r="C5209" t="inlineStr">
        <is>
          <t>Arcos</t>
        </is>
      </c>
      <c r="D5209" s="551" t="n">
        <v>45689</v>
      </c>
      <c r="E5209" t="n">
        <v>18443</v>
      </c>
      <c r="F5209" t="inlineStr">
        <is>
          <t>TIQUIRA GUAAJA 500ML</t>
        </is>
      </c>
      <c r="G5209" t="n">
        <v>3206</v>
      </c>
      <c r="H5209" t="n">
        <v>0.8</v>
      </c>
      <c r="I5209" t="inlineStr">
        <is>
          <t>UN</t>
        </is>
      </c>
      <c r="J5209" t="inlineStr">
        <is>
          <t>BEBIDAS</t>
        </is>
      </c>
      <c r="K5209" t="inlineStr">
        <is>
          <t>01/2025</t>
        </is>
      </c>
      <c r="L5209" t="n">
        <v>0</v>
      </c>
      <c r="M5209" s="551" t="n">
        <v>-693593</v>
      </c>
      <c r="N5209" t="n">
        <v>0</v>
      </c>
      <c r="O5209" t="n">
        <v>0</v>
      </c>
      <c r="P5209" t="n">
        <v>86.33</v>
      </c>
    </row>
    <row r="5210">
      <c r="A5210" t="n">
        <v>17802</v>
      </c>
      <c r="B5210" t="n">
        <v>122</v>
      </c>
      <c r="C5210" t="inlineStr">
        <is>
          <t>Arcos</t>
        </is>
      </c>
      <c r="D5210" s="551" t="n">
        <v>45689</v>
      </c>
      <c r="E5210" t="n">
        <v>20148</v>
      </c>
      <c r="F5210" t="inlineStr">
        <is>
          <t>ALCOOL DE CEREAIS CEREALCOOL 5L</t>
        </is>
      </c>
      <c r="G5210" t="n">
        <v>2283</v>
      </c>
      <c r="H5210" t="n">
        <v>1</v>
      </c>
      <c r="I5210" t="inlineStr">
        <is>
          <t>UN</t>
        </is>
      </c>
      <c r="J5210" t="inlineStr">
        <is>
          <t>ALIMENTOS</t>
        </is>
      </c>
      <c r="K5210" t="inlineStr">
        <is>
          <t>01/2025</t>
        </is>
      </c>
      <c r="L5210" t="n">
        <v>0</v>
      </c>
      <c r="M5210" s="551" t="n">
        <v>-693593</v>
      </c>
      <c r="N5210" t="n">
        <v>0</v>
      </c>
      <c r="O5210" t="n">
        <v>0</v>
      </c>
      <c r="P5210" t="n">
        <v>85</v>
      </c>
    </row>
    <row r="5211">
      <c r="A5211" t="n">
        <v>17928</v>
      </c>
      <c r="B5211" t="n">
        <v>122</v>
      </c>
      <c r="C5211" t="inlineStr">
        <is>
          <t>Arcos</t>
        </is>
      </c>
      <c r="D5211" s="551" t="n">
        <v>45689</v>
      </c>
      <c r="E5211" t="n">
        <v>19784</v>
      </c>
      <c r="F5211" t="inlineStr">
        <is>
          <t>BANANA DA TERRA KG</t>
        </is>
      </c>
      <c r="G5211" t="n">
        <v>2474</v>
      </c>
      <c r="H5211" t="n">
        <v>10.18</v>
      </c>
      <c r="I5211" t="inlineStr">
        <is>
          <t>KG</t>
        </is>
      </c>
      <c r="J5211" t="inlineStr">
        <is>
          <t>ALIMENTOS</t>
        </is>
      </c>
      <c r="K5211" t="inlineStr">
        <is>
          <t>01/2025</t>
        </is>
      </c>
      <c r="L5211" t="n">
        <v>8.18</v>
      </c>
      <c r="M5211" s="551" t="n">
        <v>45687</v>
      </c>
      <c r="N5211" t="n">
        <v>8</v>
      </c>
      <c r="O5211" t="n">
        <v>8</v>
      </c>
      <c r="P5211" t="n">
        <v>83.27</v>
      </c>
    </row>
    <row r="5212">
      <c r="A5212" t="n">
        <v>17693</v>
      </c>
      <c r="B5212" t="n">
        <v>122</v>
      </c>
      <c r="C5212" t="inlineStr">
        <is>
          <t>Arcos</t>
        </is>
      </c>
      <c r="D5212" s="551" t="n">
        <v>45689</v>
      </c>
      <c r="E5212" t="n">
        <v>18360</v>
      </c>
      <c r="F5212" t="inlineStr">
        <is>
          <t>GIN STAR OF BOMBAY 750ML</t>
        </is>
      </c>
      <c r="G5212" t="n">
        <v>3277</v>
      </c>
      <c r="H5212" t="n">
        <v>0.47</v>
      </c>
      <c r="I5212" t="inlineStr">
        <is>
          <t>UN</t>
        </is>
      </c>
      <c r="J5212" t="inlineStr">
        <is>
          <t>BEBIDAS</t>
        </is>
      </c>
      <c r="K5212" t="inlineStr">
        <is>
          <t>01/2025</t>
        </is>
      </c>
      <c r="L5212" t="n">
        <v>0</v>
      </c>
      <c r="M5212" s="551" t="n">
        <v>-693593</v>
      </c>
      <c r="N5212" t="n">
        <v>0</v>
      </c>
      <c r="O5212" t="n">
        <v>0</v>
      </c>
      <c r="P5212" t="n">
        <v>80.75</v>
      </c>
    </row>
    <row r="5213">
      <c r="A5213" t="n">
        <v>17710</v>
      </c>
      <c r="B5213" t="n">
        <v>122</v>
      </c>
      <c r="C5213" t="inlineStr">
        <is>
          <t>Arcos</t>
        </is>
      </c>
      <c r="D5213" s="551" t="n">
        <v>45689</v>
      </c>
      <c r="E5213" t="n">
        <v>18312</v>
      </c>
      <c r="F5213" t="inlineStr">
        <is>
          <t>LICOR FRANGELICO 700ML</t>
        </is>
      </c>
      <c r="G5213" t="n">
        <v>3321</v>
      </c>
      <c r="H5213" t="n">
        <v>0.6899999999999999</v>
      </c>
      <c r="I5213" t="inlineStr">
        <is>
          <t>GR</t>
        </is>
      </c>
      <c r="J5213" t="inlineStr">
        <is>
          <t>BEBIDAS</t>
        </is>
      </c>
      <c r="K5213" t="inlineStr">
        <is>
          <t>01/2025</t>
        </is>
      </c>
      <c r="L5213" t="n">
        <v>0</v>
      </c>
      <c r="M5213" s="551" t="n">
        <v>-693593</v>
      </c>
      <c r="N5213" t="n">
        <v>0</v>
      </c>
      <c r="O5213" t="n">
        <v>135.9</v>
      </c>
      <c r="P5213" t="n">
        <v>80.65000000000001</v>
      </c>
    </row>
    <row r="5214">
      <c r="A5214" t="n">
        <v>17801</v>
      </c>
      <c r="B5214" t="n">
        <v>122</v>
      </c>
      <c r="C5214" t="inlineStr">
        <is>
          <t>Arcos</t>
        </is>
      </c>
      <c r="D5214" s="551" t="n">
        <v>45689</v>
      </c>
      <c r="E5214" t="n">
        <v>20757</v>
      </c>
      <c r="F5214" t="inlineStr">
        <is>
          <t>ALCAPARRA MEDIA DI SALERNO C/2KG</t>
        </is>
      </c>
      <c r="G5214" t="n">
        <v>2086</v>
      </c>
      <c r="H5214" t="n">
        <v>1</v>
      </c>
      <c r="I5214" t="inlineStr">
        <is>
          <t>BD</t>
        </is>
      </c>
      <c r="J5214" t="inlineStr">
        <is>
          <t>ALIMENTOS</t>
        </is>
      </c>
      <c r="K5214" t="inlineStr">
        <is>
          <t>01/2025</t>
        </is>
      </c>
      <c r="L5214" t="n">
        <v>78.48</v>
      </c>
      <c r="M5214" s="551" t="n">
        <v>45679</v>
      </c>
      <c r="N5214" t="n">
        <v>78.48</v>
      </c>
      <c r="O5214" t="n">
        <v>79.8</v>
      </c>
      <c r="P5214" t="n">
        <v>78.48</v>
      </c>
    </row>
    <row r="5215">
      <c r="A5215" t="n">
        <v>17885</v>
      </c>
      <c r="B5215" t="n">
        <v>122</v>
      </c>
      <c r="C5215" t="inlineStr">
        <is>
          <t>Arcos</t>
        </is>
      </c>
      <c r="D5215" s="551" t="n">
        <v>45689</v>
      </c>
      <c r="E5215" t="n">
        <v>19965</v>
      </c>
      <c r="F5215" t="inlineStr">
        <is>
          <t>MOSTARDA AMARELA HEINZ C/255G UN</t>
        </is>
      </c>
      <c r="G5215" t="n">
        <v>2356</v>
      </c>
      <c r="H5215" t="n">
        <v>6</v>
      </c>
      <c r="I5215" t="inlineStr">
        <is>
          <t>UN</t>
        </is>
      </c>
      <c r="J5215" t="inlineStr">
        <is>
          <t>ALIMENTOS</t>
        </is>
      </c>
      <c r="K5215" t="inlineStr">
        <is>
          <t>01/2025</t>
        </is>
      </c>
      <c r="L5215" t="n">
        <v>12.95</v>
      </c>
      <c r="M5215" s="551" t="n">
        <v>45678</v>
      </c>
      <c r="N5215" t="n">
        <v>14.1</v>
      </c>
      <c r="O5215" t="n">
        <v>14.1</v>
      </c>
      <c r="P5215" t="n">
        <v>77.7</v>
      </c>
    </row>
    <row r="5216">
      <c r="A5216" t="n">
        <v>17857</v>
      </c>
      <c r="B5216" t="n">
        <v>122</v>
      </c>
      <c r="C5216" t="inlineStr">
        <is>
          <t>Arcos</t>
        </is>
      </c>
      <c r="D5216" s="551" t="n">
        <v>45689</v>
      </c>
      <c r="E5216" t="n">
        <v>25282</v>
      </c>
      <c r="F5216" t="inlineStr">
        <is>
          <t>FRUTOSE CRISTAL KG</t>
        </is>
      </c>
      <c r="G5216" t="n">
        <v>5982</v>
      </c>
      <c r="H5216" t="n">
        <v>2</v>
      </c>
      <c r="I5216" t="inlineStr">
        <is>
          <t>KG</t>
        </is>
      </c>
      <c r="J5216" t="inlineStr">
        <is>
          <t>ALIMENTOS</t>
        </is>
      </c>
      <c r="K5216" t="inlineStr">
        <is>
          <t>01/2025</t>
        </is>
      </c>
      <c r="L5216" t="n">
        <v>0</v>
      </c>
      <c r="M5216" s="551" t="n">
        <v>45639</v>
      </c>
      <c r="N5216" t="n">
        <v>38</v>
      </c>
      <c r="O5216" t="n">
        <v>38</v>
      </c>
      <c r="P5216" t="n">
        <v>76</v>
      </c>
    </row>
    <row r="5217">
      <c r="A5217" t="n">
        <v>17903</v>
      </c>
      <c r="B5217" t="n">
        <v>122</v>
      </c>
      <c r="C5217" t="inlineStr">
        <is>
          <t>Arcos</t>
        </is>
      </c>
      <c r="D5217" s="551" t="n">
        <v>45689</v>
      </c>
      <c r="E5217" t="n">
        <v>19907</v>
      </c>
      <c r="F5217" t="inlineStr">
        <is>
          <t>SAL REFINADO CISNE 1KG</t>
        </is>
      </c>
      <c r="G5217" t="n">
        <v>2381</v>
      </c>
      <c r="H5217" t="n">
        <v>25</v>
      </c>
      <c r="I5217" t="inlineStr">
        <is>
          <t>UN</t>
        </is>
      </c>
      <c r="J5217" t="inlineStr">
        <is>
          <t>ALIMENTOS</t>
        </is>
      </c>
      <c r="K5217" t="inlineStr">
        <is>
          <t>01/2025</t>
        </is>
      </c>
      <c r="L5217" t="n">
        <v>3.01</v>
      </c>
      <c r="M5217" s="551" t="n">
        <v>45686</v>
      </c>
      <c r="N5217" t="n">
        <v>3.01</v>
      </c>
      <c r="O5217" t="n">
        <v>3.04</v>
      </c>
      <c r="P5217" t="n">
        <v>75.25</v>
      </c>
    </row>
    <row r="5218">
      <c r="A5218" t="n">
        <v>17862</v>
      </c>
      <c r="B5218" t="n">
        <v>122</v>
      </c>
      <c r="C5218" t="inlineStr">
        <is>
          <t>Arcos</t>
        </is>
      </c>
      <c r="D5218" s="551" t="n">
        <v>45689</v>
      </c>
      <c r="E5218" t="n">
        <v>20661</v>
      </c>
      <c r="F5218" t="inlineStr">
        <is>
          <t>LEITE CONDENSADO MOCA C/395G UN</t>
        </is>
      </c>
      <c r="G5218" t="n">
        <v>2110</v>
      </c>
      <c r="H5218" t="n">
        <v>8</v>
      </c>
      <c r="I5218" t="inlineStr">
        <is>
          <t>UN</t>
        </is>
      </c>
      <c r="J5218" t="inlineStr">
        <is>
          <t>ALIMENTOS</t>
        </is>
      </c>
      <c r="K5218" t="inlineStr">
        <is>
          <t>01/2025</t>
        </is>
      </c>
      <c r="L5218" t="n">
        <v>9.050000000000001</v>
      </c>
      <c r="M5218" s="551" t="n">
        <v>45686</v>
      </c>
      <c r="N5218" t="n">
        <v>8.82</v>
      </c>
      <c r="O5218" t="n">
        <v>8.82</v>
      </c>
      <c r="P5218" t="n">
        <v>72.40000000000001</v>
      </c>
    </row>
    <row r="5219">
      <c r="A5219" t="n">
        <v>17835</v>
      </c>
      <c r="B5219" t="n">
        <v>122</v>
      </c>
      <c r="C5219" t="inlineStr">
        <is>
          <t>Arcos</t>
        </is>
      </c>
      <c r="D5219" s="551" t="n">
        <v>45689</v>
      </c>
      <c r="E5219" t="n">
        <v>20908</v>
      </c>
      <c r="F5219" t="inlineStr">
        <is>
          <t>CHOCOLATE GOTAS MEIO AMARGO COBERTURA SICAO C/2,05KG</t>
        </is>
      </c>
      <c r="G5219" t="n">
        <v>2035</v>
      </c>
      <c r="H5219" t="n">
        <v>1</v>
      </c>
      <c r="I5219" t="inlineStr">
        <is>
          <t>PC</t>
        </is>
      </c>
      <c r="J5219" t="inlineStr">
        <is>
          <t>ALIMENTOS</t>
        </is>
      </c>
      <c r="K5219" t="inlineStr">
        <is>
          <t>01/2025</t>
        </is>
      </c>
      <c r="L5219" t="n">
        <v>70.09999999999999</v>
      </c>
      <c r="M5219" s="551" t="n">
        <v>45677</v>
      </c>
      <c r="N5219" t="n">
        <v>70.09999999999999</v>
      </c>
      <c r="O5219" t="n">
        <v>70.09999999999999</v>
      </c>
      <c r="P5219" t="n">
        <v>70.09999999999999</v>
      </c>
    </row>
    <row r="5220">
      <c r="A5220" t="n">
        <v>17663</v>
      </c>
      <c r="B5220" t="n">
        <v>122</v>
      </c>
      <c r="C5220" t="inlineStr">
        <is>
          <t>Arcos</t>
        </is>
      </c>
      <c r="D5220" s="551" t="n">
        <v>45689</v>
      </c>
      <c r="E5220" t="n">
        <v>25217</v>
      </c>
      <c r="F5220" t="inlineStr">
        <is>
          <t>PASTA DE PIMENTA COREANA C/500G</t>
        </is>
      </c>
      <c r="G5220" t="n">
        <v>5950</v>
      </c>
      <c r="H5220" t="n">
        <v>1</v>
      </c>
      <c r="I5220" t="inlineStr">
        <is>
          <t>PT</t>
        </is>
      </c>
      <c r="J5220" t="inlineStr">
        <is>
          <t>ALIMENTOS</t>
        </is>
      </c>
      <c r="K5220" t="inlineStr">
        <is>
          <t>01/2025</t>
        </is>
      </c>
      <c r="L5220" t="n">
        <v>0</v>
      </c>
      <c r="M5220" s="551" t="n">
        <v>-693593</v>
      </c>
      <c r="N5220" t="n">
        <v>0</v>
      </c>
      <c r="O5220" t="n">
        <v>69.90000000000001</v>
      </c>
      <c r="P5220" t="n">
        <v>69.90000000000001</v>
      </c>
    </row>
    <row r="5221">
      <c r="A5221" t="n">
        <v>17755</v>
      </c>
      <c r="B5221" t="n">
        <v>122</v>
      </c>
      <c r="C5221" t="inlineStr">
        <is>
          <t>Arcos</t>
        </is>
      </c>
      <c r="D5221" s="551" t="n">
        <v>45689</v>
      </c>
      <c r="E5221" t="n">
        <v>18176</v>
      </c>
      <c r="F5221" t="inlineStr">
        <is>
          <t>VODKA KETEL ONE PEACH &amp; ORANGE 750ML</t>
        </is>
      </c>
      <c r="G5221" t="n">
        <v>3446</v>
      </c>
      <c r="H5221" t="n">
        <v>1</v>
      </c>
      <c r="I5221" t="inlineStr">
        <is>
          <t>GR</t>
        </is>
      </c>
      <c r="J5221" t="inlineStr">
        <is>
          <t>BEBIDAS</t>
        </is>
      </c>
      <c r="K5221" t="inlineStr">
        <is>
          <t>01/2025</t>
        </is>
      </c>
      <c r="L5221" t="n">
        <v>0</v>
      </c>
      <c r="M5221" s="551" t="n">
        <v>-693593</v>
      </c>
      <c r="N5221" t="n">
        <v>0</v>
      </c>
      <c r="O5221" t="n">
        <v>0</v>
      </c>
      <c r="P5221" t="n">
        <v>69</v>
      </c>
    </row>
    <row r="5222">
      <c r="A5222" t="n">
        <v>17713</v>
      </c>
      <c r="B5222" t="n">
        <v>122</v>
      </c>
      <c r="C5222" t="inlineStr">
        <is>
          <t>Arcos</t>
        </is>
      </c>
      <c r="D5222" s="551" t="n">
        <v>45689</v>
      </c>
      <c r="E5222" t="n">
        <v>18288</v>
      </c>
      <c r="F5222" t="inlineStr">
        <is>
          <t>LICOR LIMONCELLO VILA MASSA 750ML</t>
        </is>
      </c>
      <c r="G5222" t="n">
        <v>3340</v>
      </c>
      <c r="H5222" t="n">
        <v>0.55</v>
      </c>
      <c r="I5222" t="inlineStr">
        <is>
          <t>UN</t>
        </is>
      </c>
      <c r="J5222" t="inlineStr">
        <is>
          <t>BEBIDAS</t>
        </is>
      </c>
      <c r="K5222" t="inlineStr">
        <is>
          <t>01/2025</t>
        </is>
      </c>
      <c r="L5222" t="n">
        <v>0</v>
      </c>
      <c r="M5222" s="551" t="n">
        <v>-693593</v>
      </c>
      <c r="N5222" t="n">
        <v>0</v>
      </c>
      <c r="O5222" t="n">
        <v>0</v>
      </c>
      <c r="P5222" t="n">
        <v>68.8</v>
      </c>
    </row>
    <row r="5223">
      <c r="A5223" t="n">
        <v>17749</v>
      </c>
      <c r="B5223" t="n">
        <v>122</v>
      </c>
      <c r="C5223" t="inlineStr">
        <is>
          <t>Arcos</t>
        </is>
      </c>
      <c r="D5223" s="551" t="n">
        <v>45689</v>
      </c>
      <c r="E5223" t="n">
        <v>18184</v>
      </c>
      <c r="F5223" t="inlineStr">
        <is>
          <t>VODKA CIROC DE RED BERRY 750ML</t>
        </is>
      </c>
      <c r="G5223" t="n">
        <v>3439</v>
      </c>
      <c r="H5223" t="n">
        <v>0.83</v>
      </c>
      <c r="I5223" t="inlineStr">
        <is>
          <t>GR</t>
        </is>
      </c>
      <c r="J5223" t="inlineStr">
        <is>
          <t>BEBIDAS</t>
        </is>
      </c>
      <c r="K5223" t="inlineStr">
        <is>
          <t>01/2025</t>
        </is>
      </c>
      <c r="L5223" t="n">
        <v>0</v>
      </c>
      <c r="M5223" s="551" t="n">
        <v>-693593</v>
      </c>
      <c r="N5223" t="n">
        <v>0</v>
      </c>
      <c r="O5223" t="n">
        <v>162.9</v>
      </c>
      <c r="P5223" t="n">
        <v>66.18000000000001</v>
      </c>
    </row>
    <row r="5224">
      <c r="A5224" t="n">
        <v>17811</v>
      </c>
      <c r="B5224" t="n">
        <v>122</v>
      </c>
      <c r="C5224" t="inlineStr">
        <is>
          <t>Arcos</t>
        </is>
      </c>
      <c r="D5224" s="551" t="n">
        <v>45689</v>
      </c>
      <c r="E5224" t="n">
        <v>21060</v>
      </c>
      <c r="F5224" t="inlineStr">
        <is>
          <t>AZEITE DE DENDE CEPERA 900ML UN</t>
        </is>
      </c>
      <c r="G5224" t="n">
        <v>1998</v>
      </c>
      <c r="H5224" t="n">
        <v>3</v>
      </c>
      <c r="I5224" t="inlineStr">
        <is>
          <t>UN</t>
        </is>
      </c>
      <c r="J5224" t="inlineStr">
        <is>
          <t>ALIMENTOS</t>
        </is>
      </c>
      <c r="K5224" t="inlineStr">
        <is>
          <t>01/2025</t>
        </is>
      </c>
      <c r="L5224" t="n">
        <v>0</v>
      </c>
      <c r="M5224" s="551" t="n">
        <v>-693593</v>
      </c>
      <c r="N5224" t="n">
        <v>0</v>
      </c>
      <c r="O5224" t="n">
        <v>19.24</v>
      </c>
      <c r="P5224" t="n">
        <v>65.97</v>
      </c>
    </row>
    <row r="5225">
      <c r="A5225" t="n">
        <v>18065</v>
      </c>
      <c r="B5225" t="n">
        <v>122</v>
      </c>
      <c r="C5225" t="inlineStr">
        <is>
          <t>Arcos</t>
        </is>
      </c>
      <c r="D5225" s="551" t="n">
        <v>45689</v>
      </c>
      <c r="E5225" t="n">
        <v>17838</v>
      </c>
      <c r="F5225" t="inlineStr">
        <is>
          <t>CHA MATE LEAO C/250G</t>
        </is>
      </c>
      <c r="G5225" t="n">
        <v>3712</v>
      </c>
      <c r="H5225" t="n">
        <v>8</v>
      </c>
      <c r="I5225" t="inlineStr">
        <is>
          <t>CX</t>
        </is>
      </c>
      <c r="J5225" t="inlineStr">
        <is>
          <t>BEBIDAS</t>
        </is>
      </c>
      <c r="K5225" t="inlineStr">
        <is>
          <t>01/2025</t>
        </is>
      </c>
      <c r="L5225" t="n">
        <v>7.89</v>
      </c>
      <c r="M5225" s="551" t="n">
        <v>45686</v>
      </c>
      <c r="N5225" t="n">
        <v>5.2</v>
      </c>
      <c r="O5225" t="n">
        <v>16.5</v>
      </c>
      <c r="P5225" t="n">
        <v>63.12</v>
      </c>
    </row>
    <row r="5226">
      <c r="A5226" t="n">
        <v>17664</v>
      </c>
      <c r="B5226" t="n">
        <v>122</v>
      </c>
      <c r="C5226" t="inlineStr">
        <is>
          <t>Arcos</t>
        </is>
      </c>
      <c r="D5226" s="551" t="n">
        <v>45689</v>
      </c>
      <c r="E5226" t="n">
        <v>18552</v>
      </c>
      <c r="F5226" t="inlineStr">
        <is>
          <t>APERITIVO ABSINTO HABITUE 720ML</t>
        </is>
      </c>
      <c r="G5226" t="n">
        <v>3128</v>
      </c>
      <c r="H5226" t="n">
        <v>2.15</v>
      </c>
      <c r="I5226" t="inlineStr">
        <is>
          <t>GR</t>
        </is>
      </c>
      <c r="J5226" t="inlineStr">
        <is>
          <t>BEBIDAS</t>
        </is>
      </c>
      <c r="K5226" t="inlineStr">
        <is>
          <t>01/2025</t>
        </is>
      </c>
      <c r="L5226" t="n">
        <v>0</v>
      </c>
      <c r="M5226" s="551" t="n">
        <v>-693593</v>
      </c>
      <c r="N5226" t="n">
        <v>0</v>
      </c>
      <c r="O5226" t="n">
        <v>0</v>
      </c>
      <c r="P5226" t="n">
        <v>62.55</v>
      </c>
    </row>
    <row r="5227">
      <c r="A5227" t="n">
        <v>17881</v>
      </c>
      <c r="B5227" t="n">
        <v>122</v>
      </c>
      <c r="C5227" t="inlineStr">
        <is>
          <t>Arcos</t>
        </is>
      </c>
      <c r="D5227" s="551" t="n">
        <v>45689</v>
      </c>
      <c r="E5227" t="n">
        <v>19979</v>
      </c>
      <c r="F5227" t="inlineStr">
        <is>
          <t>MOLHO DE PIMENTA TABASCO RED C/60ML</t>
        </is>
      </c>
      <c r="G5227" t="n">
        <v>2353</v>
      </c>
      <c r="H5227" t="n">
        <v>4</v>
      </c>
      <c r="I5227" t="inlineStr">
        <is>
          <t>FR</t>
        </is>
      </c>
      <c r="J5227" t="inlineStr">
        <is>
          <t>ALIMENTOS</t>
        </is>
      </c>
      <c r="K5227" t="inlineStr">
        <is>
          <t>01/2025</t>
        </is>
      </c>
      <c r="L5227" t="n">
        <v>15.49</v>
      </c>
      <c r="M5227" s="551" t="n">
        <v>45671</v>
      </c>
      <c r="N5227" t="n">
        <v>15.49</v>
      </c>
      <c r="O5227" t="n">
        <v>14.59</v>
      </c>
      <c r="P5227" t="n">
        <v>61.96</v>
      </c>
    </row>
    <row r="5228">
      <c r="A5228" t="n">
        <v>17876</v>
      </c>
      <c r="B5228" t="n">
        <v>122</v>
      </c>
      <c r="C5228" t="inlineStr">
        <is>
          <t>Arcos</t>
        </is>
      </c>
      <c r="D5228" s="551" t="n">
        <v>45689</v>
      </c>
      <c r="E5228" t="n">
        <v>20871</v>
      </c>
      <c r="F5228" t="inlineStr">
        <is>
          <t>MELADO DE CANA JR C/1,3KG</t>
        </is>
      </c>
      <c r="G5228" t="n">
        <v>2043</v>
      </c>
      <c r="H5228" t="n">
        <v>2</v>
      </c>
      <c r="I5228" t="inlineStr">
        <is>
          <t>PT</t>
        </is>
      </c>
      <c r="J5228" t="inlineStr">
        <is>
          <t>ALIMENTOS</t>
        </is>
      </c>
      <c r="K5228" t="inlineStr">
        <is>
          <t>01/2025</t>
        </is>
      </c>
      <c r="L5228" t="n">
        <v>0</v>
      </c>
      <c r="M5228" s="551" t="n">
        <v>45639</v>
      </c>
      <c r="N5228" t="n">
        <v>30.9</v>
      </c>
      <c r="O5228" t="n">
        <v>15.8</v>
      </c>
      <c r="P5228" t="n">
        <v>61.8</v>
      </c>
    </row>
    <row r="5229">
      <c r="A5229" t="n">
        <v>17818</v>
      </c>
      <c r="B5229" t="n">
        <v>122</v>
      </c>
      <c r="C5229" t="inlineStr">
        <is>
          <t>Arcos</t>
        </is>
      </c>
      <c r="D5229" s="551" t="n">
        <v>45689</v>
      </c>
      <c r="E5229" t="n">
        <v>23826</v>
      </c>
      <c r="F5229" t="inlineStr">
        <is>
          <t>BISCOITO DE MAIZENA NESTLE TOSTINES 200G</t>
        </is>
      </c>
      <c r="G5229" t="n">
        <v>2073</v>
      </c>
      <c r="H5229" t="n">
        <v>18</v>
      </c>
      <c r="I5229" t="inlineStr">
        <is>
          <t>PC</t>
        </is>
      </c>
      <c r="J5229" t="inlineStr">
        <is>
          <t>ALIMENTOS</t>
        </is>
      </c>
      <c r="K5229" t="inlineStr">
        <is>
          <t>01/2025</t>
        </is>
      </c>
      <c r="L5229" t="n">
        <v>3.35</v>
      </c>
      <c r="M5229" s="551" t="n">
        <v>45687</v>
      </c>
      <c r="N5229" t="n">
        <v>3.35</v>
      </c>
      <c r="O5229" t="n">
        <v>3.35</v>
      </c>
      <c r="P5229" t="n">
        <v>60.3</v>
      </c>
    </row>
    <row r="5230">
      <c r="A5230" t="n">
        <v>17753</v>
      </c>
      <c r="B5230" t="n">
        <v>122</v>
      </c>
      <c r="C5230" t="inlineStr">
        <is>
          <t>Arcos</t>
        </is>
      </c>
      <c r="D5230" s="551" t="n">
        <v>45689</v>
      </c>
      <c r="E5230" t="n">
        <v>18178</v>
      </c>
      <c r="F5230" t="inlineStr">
        <is>
          <t>VODKA KETEL ONE CUCUMBER &amp; MINT 750ML</t>
        </is>
      </c>
      <c r="G5230" t="n">
        <v>3444</v>
      </c>
      <c r="H5230" t="n">
        <v>1</v>
      </c>
      <c r="I5230" t="inlineStr">
        <is>
          <t>GR</t>
        </is>
      </c>
      <c r="J5230" t="inlineStr">
        <is>
          <t>BEBIDAS</t>
        </is>
      </c>
      <c r="K5230" t="inlineStr">
        <is>
          <t>01/2025</t>
        </is>
      </c>
      <c r="L5230" t="n">
        <v>0</v>
      </c>
      <c r="M5230" s="551" t="n">
        <v>-693593</v>
      </c>
      <c r="N5230" t="n">
        <v>0</v>
      </c>
      <c r="O5230" t="n">
        <v>59.9</v>
      </c>
      <c r="P5230" t="n">
        <v>59.9</v>
      </c>
    </row>
    <row r="5231">
      <c r="A5231" t="n">
        <v>17794</v>
      </c>
      <c r="B5231" t="n">
        <v>122</v>
      </c>
      <c r="C5231" t="inlineStr">
        <is>
          <t>Arcos</t>
        </is>
      </c>
      <c r="D5231" s="551" t="n">
        <v>45689</v>
      </c>
      <c r="E5231" t="n">
        <v>23992</v>
      </c>
      <c r="F5231" t="inlineStr">
        <is>
          <t>ACIDO MALICO KG</t>
        </is>
      </c>
      <c r="G5231" t="n">
        <v>2216</v>
      </c>
      <c r="H5231" t="n">
        <v>1</v>
      </c>
      <c r="I5231" t="inlineStr">
        <is>
          <t>KG</t>
        </is>
      </c>
      <c r="J5231" t="inlineStr">
        <is>
          <t>ALIMENTOS</t>
        </is>
      </c>
      <c r="K5231" t="inlineStr">
        <is>
          <t>01/2025</t>
        </is>
      </c>
      <c r="L5231" t="n">
        <v>0</v>
      </c>
      <c r="M5231" s="551" t="n">
        <v>45525</v>
      </c>
      <c r="N5231" t="n">
        <v>59.78</v>
      </c>
      <c r="O5231" t="n">
        <v>59.78</v>
      </c>
      <c r="P5231" t="n">
        <v>59.78</v>
      </c>
    </row>
    <row r="5232">
      <c r="A5232" t="n">
        <v>17792</v>
      </c>
      <c r="B5232" t="n">
        <v>122</v>
      </c>
      <c r="C5232" t="inlineStr">
        <is>
          <t>Arcos</t>
        </is>
      </c>
      <c r="D5232" s="551" t="n">
        <v>45689</v>
      </c>
      <c r="E5232" t="n">
        <v>21062</v>
      </c>
      <c r="F5232" t="inlineStr">
        <is>
          <t xml:space="preserve">ACETO BALSAM DI MODENA DISALERNO 500ML </t>
        </is>
      </c>
      <c r="G5232" t="n">
        <v>1997</v>
      </c>
      <c r="H5232" t="n">
        <v>4</v>
      </c>
      <c r="I5232" t="inlineStr">
        <is>
          <t>GR</t>
        </is>
      </c>
      <c r="J5232" t="inlineStr">
        <is>
          <t>ALIMENTOS</t>
        </is>
      </c>
      <c r="K5232" t="inlineStr">
        <is>
          <t>01/2025</t>
        </is>
      </c>
      <c r="L5232" t="n">
        <v>14.9</v>
      </c>
      <c r="M5232" s="551" t="n">
        <v>45671</v>
      </c>
      <c r="N5232" t="n">
        <v>14.9</v>
      </c>
      <c r="O5232" t="n">
        <v>15.2</v>
      </c>
      <c r="P5232" t="n">
        <v>59.6</v>
      </c>
    </row>
    <row r="5233">
      <c r="A5233" t="n">
        <v>17817</v>
      </c>
      <c r="B5233" t="n">
        <v>122</v>
      </c>
      <c r="C5233" t="inlineStr">
        <is>
          <t>Arcos</t>
        </is>
      </c>
      <c r="D5233" s="551" t="n">
        <v>45689</v>
      </c>
      <c r="E5233" t="n">
        <v>24089</v>
      </c>
      <c r="F5233" t="inlineStr">
        <is>
          <t>BICARBONATO DE SODIO KG</t>
        </is>
      </c>
      <c r="G5233" t="n">
        <v>2316</v>
      </c>
      <c r="H5233" t="n">
        <v>7</v>
      </c>
      <c r="I5233" t="inlineStr">
        <is>
          <t>KG</t>
        </is>
      </c>
      <c r="J5233" t="inlineStr">
        <is>
          <t>ALIMENTOS</t>
        </is>
      </c>
      <c r="K5233" t="inlineStr">
        <is>
          <t>01/2025</t>
        </is>
      </c>
      <c r="L5233" t="n">
        <v>0</v>
      </c>
      <c r="M5233" s="551" t="n">
        <v>45531</v>
      </c>
      <c r="N5233" t="n">
        <v>8.5</v>
      </c>
      <c r="O5233" t="n">
        <v>8.5</v>
      </c>
      <c r="P5233" t="n">
        <v>59.5</v>
      </c>
    </row>
    <row r="5234">
      <c r="A5234" t="n">
        <v>17998</v>
      </c>
      <c r="B5234" t="n">
        <v>122</v>
      </c>
      <c r="C5234" t="inlineStr">
        <is>
          <t>Arcos</t>
        </is>
      </c>
      <c r="D5234" s="551" t="n">
        <v>45689</v>
      </c>
      <c r="E5234" t="n">
        <v>19541</v>
      </c>
      <c r="F5234" t="inlineStr">
        <is>
          <t>TOMATE ITALIANO SALADA KG</t>
        </is>
      </c>
      <c r="G5234" t="n">
        <v>2675</v>
      </c>
      <c r="H5234" t="n">
        <v>9.619999999999999</v>
      </c>
      <c r="I5234" t="inlineStr">
        <is>
          <t>KG</t>
        </is>
      </c>
      <c r="J5234" t="inlineStr">
        <is>
          <t>ALIMENTOS</t>
        </is>
      </c>
      <c r="K5234" t="inlineStr">
        <is>
          <t>01/2025</t>
        </is>
      </c>
      <c r="L5234" t="n">
        <v>6.04</v>
      </c>
      <c r="M5234" s="551" t="n">
        <v>45687</v>
      </c>
      <c r="N5234" t="n">
        <v>5.2</v>
      </c>
      <c r="O5234" t="n">
        <v>6.3</v>
      </c>
      <c r="P5234" t="n">
        <v>58.1</v>
      </c>
    </row>
    <row r="5235">
      <c r="A5235" t="n">
        <v>17714</v>
      </c>
      <c r="B5235" t="n">
        <v>122</v>
      </c>
      <c r="C5235" t="inlineStr">
        <is>
          <t>Arcos</t>
        </is>
      </c>
      <c r="D5235" s="551" t="n">
        <v>45689</v>
      </c>
      <c r="E5235" t="n">
        <v>18308</v>
      </c>
      <c r="F5235" t="inlineStr">
        <is>
          <t>LICOR LUXARDO BITTER BIANCO 750ML</t>
        </is>
      </c>
      <c r="G5235" t="n">
        <v>3325</v>
      </c>
      <c r="H5235" t="n">
        <v>1</v>
      </c>
      <c r="I5235" t="inlineStr">
        <is>
          <t>UN</t>
        </is>
      </c>
      <c r="J5235" t="inlineStr">
        <is>
          <t>BEBIDAS</t>
        </is>
      </c>
      <c r="K5235" t="inlineStr">
        <is>
          <t>01/2025</t>
        </is>
      </c>
      <c r="L5235" t="n">
        <v>0</v>
      </c>
      <c r="M5235" s="551" t="n">
        <v>-693593</v>
      </c>
      <c r="N5235" t="n">
        <v>0</v>
      </c>
      <c r="O5235" t="n">
        <v>0</v>
      </c>
      <c r="P5235" t="n">
        <v>57</v>
      </c>
    </row>
    <row r="5236">
      <c r="A5236" t="n">
        <v>17756</v>
      </c>
      <c r="B5236" t="n">
        <v>122</v>
      </c>
      <c r="C5236" t="inlineStr">
        <is>
          <t>Arcos</t>
        </is>
      </c>
      <c r="D5236" s="551" t="n">
        <v>45689</v>
      </c>
      <c r="E5236" t="n">
        <v>18160</v>
      </c>
      <c r="F5236" t="inlineStr">
        <is>
          <t>WHISKY BALLANTINES 17 ANOS 750ML</t>
        </is>
      </c>
      <c r="G5236" t="n">
        <v>3460</v>
      </c>
      <c r="H5236" t="n">
        <v>0.29</v>
      </c>
      <c r="I5236" t="inlineStr">
        <is>
          <t>GR</t>
        </is>
      </c>
      <c r="J5236" t="inlineStr">
        <is>
          <t>BEBIDAS</t>
        </is>
      </c>
      <c r="K5236" t="inlineStr">
        <is>
          <t>01/2025</t>
        </is>
      </c>
      <c r="L5236" t="n">
        <v>0</v>
      </c>
      <c r="M5236" s="551" t="n">
        <v>-693593</v>
      </c>
      <c r="N5236" t="n">
        <v>0</v>
      </c>
      <c r="O5236" t="n">
        <v>0</v>
      </c>
      <c r="P5236" t="n">
        <v>56.44</v>
      </c>
    </row>
    <row r="5237">
      <c r="A5237" t="n">
        <v>17974</v>
      </c>
      <c r="B5237" t="n">
        <v>122</v>
      </c>
      <c r="C5237" t="inlineStr">
        <is>
          <t>Arcos</t>
        </is>
      </c>
      <c r="D5237" s="551" t="n">
        <v>45689</v>
      </c>
      <c r="E5237" t="n">
        <v>19730</v>
      </c>
      <c r="F5237" t="inlineStr">
        <is>
          <t>MORANGO KG</t>
        </is>
      </c>
      <c r="G5237" t="n">
        <v>2523</v>
      </c>
      <c r="H5237" t="n">
        <v>2.1</v>
      </c>
      <c r="I5237" t="inlineStr">
        <is>
          <t>KG</t>
        </is>
      </c>
      <c r="J5237" t="inlineStr">
        <is>
          <t>ALIMENTOS</t>
        </is>
      </c>
      <c r="K5237" t="inlineStr">
        <is>
          <t>01/2025</t>
        </is>
      </c>
      <c r="L5237" t="n">
        <v>26.83</v>
      </c>
      <c r="M5237" s="551" t="n">
        <v>45687</v>
      </c>
      <c r="N5237" t="n">
        <v>24</v>
      </c>
      <c r="O5237" t="n">
        <v>38.55</v>
      </c>
      <c r="P5237" t="n">
        <v>56.34</v>
      </c>
    </row>
    <row r="5238">
      <c r="A5238" t="n">
        <v>17763</v>
      </c>
      <c r="B5238" t="n">
        <v>122</v>
      </c>
      <c r="C5238" t="inlineStr">
        <is>
          <t>Arcos</t>
        </is>
      </c>
      <c r="D5238" s="551" t="n">
        <v>45689</v>
      </c>
      <c r="E5238" t="n">
        <v>18145</v>
      </c>
      <c r="F5238" t="inlineStr">
        <is>
          <t>WHISKY CHIVAS REGAL 18 ANOS 750ML</t>
        </is>
      </c>
      <c r="G5238" t="n">
        <v>3472</v>
      </c>
      <c r="H5238" t="n">
        <v>0.15</v>
      </c>
      <c r="I5238" t="inlineStr">
        <is>
          <t>GR</t>
        </is>
      </c>
      <c r="J5238" t="inlineStr">
        <is>
          <t>BEBIDAS</t>
        </is>
      </c>
      <c r="K5238" t="inlineStr">
        <is>
          <t>01/2025</t>
        </is>
      </c>
      <c r="L5238" t="n">
        <v>0</v>
      </c>
      <c r="M5238" s="551" t="n">
        <v>-693593</v>
      </c>
      <c r="N5238" t="n">
        <v>0</v>
      </c>
      <c r="O5238" t="n">
        <v>365.9</v>
      </c>
      <c r="P5238" t="n">
        <v>55.74</v>
      </c>
    </row>
    <row r="5239">
      <c r="A5239" t="n">
        <v>17967</v>
      </c>
      <c r="B5239" t="n">
        <v>122</v>
      </c>
      <c r="C5239" t="inlineStr">
        <is>
          <t>Arcos</t>
        </is>
      </c>
      <c r="D5239" s="551" t="n">
        <v>45689</v>
      </c>
      <c r="E5239" t="n">
        <v>19741</v>
      </c>
      <c r="F5239" t="inlineStr">
        <is>
          <t>MANGA PALMER KG</t>
        </is>
      </c>
      <c r="G5239" t="n">
        <v>2512</v>
      </c>
      <c r="H5239" t="n">
        <v>9.02</v>
      </c>
      <c r="I5239" t="inlineStr">
        <is>
          <t>KG</t>
        </is>
      </c>
      <c r="J5239" t="inlineStr">
        <is>
          <t>ALIMENTOS</t>
        </is>
      </c>
      <c r="K5239" t="inlineStr">
        <is>
          <t>01/2025</t>
        </is>
      </c>
      <c r="L5239" t="n">
        <v>6.18</v>
      </c>
      <c r="M5239" s="551" t="n">
        <v>45687</v>
      </c>
      <c r="N5239" t="n">
        <v>4.9</v>
      </c>
      <c r="O5239" t="n">
        <v>4.9</v>
      </c>
      <c r="P5239" t="n">
        <v>55.74</v>
      </c>
    </row>
    <row r="5240">
      <c r="A5240" t="n">
        <v>17674</v>
      </c>
      <c r="B5240" t="n">
        <v>122</v>
      </c>
      <c r="C5240" t="inlineStr">
        <is>
          <t>Arcos</t>
        </is>
      </c>
      <c r="D5240" s="551" t="n">
        <v>45689</v>
      </c>
      <c r="E5240" t="n">
        <v>18532</v>
      </c>
      <c r="F5240" t="inlineStr">
        <is>
          <t>APERITIVO PISCO CAPEL RESERVADO 750ML</t>
        </is>
      </c>
      <c r="G5240" t="n">
        <v>3144</v>
      </c>
      <c r="H5240" t="n">
        <v>0.61</v>
      </c>
      <c r="I5240" t="inlineStr">
        <is>
          <t>GR</t>
        </is>
      </c>
      <c r="J5240" t="inlineStr">
        <is>
          <t>BEBIDAS</t>
        </is>
      </c>
      <c r="K5240" t="inlineStr">
        <is>
          <t>01/2025</t>
        </is>
      </c>
      <c r="L5240" t="n">
        <v>0</v>
      </c>
      <c r="M5240" s="551" t="n">
        <v>45588</v>
      </c>
      <c r="N5240" t="n">
        <v>90.5</v>
      </c>
      <c r="O5240" t="n">
        <v>88.61</v>
      </c>
      <c r="P5240" t="n">
        <v>55.2</v>
      </c>
    </row>
    <row r="5241">
      <c r="A5241" t="n">
        <v>17743</v>
      </c>
      <c r="B5241" t="n">
        <v>122</v>
      </c>
      <c r="C5241" t="inlineStr">
        <is>
          <t>Arcos</t>
        </is>
      </c>
      <c r="D5241" s="551" t="n">
        <v>45689</v>
      </c>
      <c r="E5241" t="n">
        <v>18210</v>
      </c>
      <c r="F5241" t="inlineStr">
        <is>
          <t>VERMOUTH MARTINI ROSATO 995ML</t>
        </is>
      </c>
      <c r="G5241" t="n">
        <v>3417</v>
      </c>
      <c r="H5241" t="n">
        <v>2</v>
      </c>
      <c r="I5241" t="inlineStr">
        <is>
          <t>UN</t>
        </is>
      </c>
      <c r="J5241" t="inlineStr">
        <is>
          <t>BEBIDAS</t>
        </is>
      </c>
      <c r="K5241" t="inlineStr">
        <is>
          <t>01/2025</t>
        </is>
      </c>
      <c r="L5241" t="n">
        <v>0</v>
      </c>
      <c r="M5241" s="551" t="n">
        <v>-693593</v>
      </c>
      <c r="N5241" t="n">
        <v>0</v>
      </c>
      <c r="O5241" t="n">
        <v>0</v>
      </c>
      <c r="P5241" t="n">
        <v>54.3</v>
      </c>
    </row>
    <row r="5242">
      <c r="A5242" t="n">
        <v>17926</v>
      </c>
      <c r="B5242" t="n">
        <v>122</v>
      </c>
      <c r="C5242" t="inlineStr">
        <is>
          <t>Arcos</t>
        </is>
      </c>
      <c r="D5242" s="551" t="n">
        <v>45689</v>
      </c>
      <c r="E5242" t="n">
        <v>19649</v>
      </c>
      <c r="F5242" t="inlineStr">
        <is>
          <t>ALHO DESCASCADO KG</t>
        </is>
      </c>
      <c r="G5242" t="n">
        <v>2589</v>
      </c>
      <c r="H5242" t="n">
        <v>2</v>
      </c>
      <c r="I5242" t="inlineStr">
        <is>
          <t>KG</t>
        </is>
      </c>
      <c r="J5242" t="inlineStr">
        <is>
          <t>ALIMENTOS</t>
        </is>
      </c>
      <c r="K5242" t="inlineStr">
        <is>
          <t>01/2025</t>
        </is>
      </c>
      <c r="L5242" t="n">
        <v>26.82</v>
      </c>
      <c r="M5242" s="551" t="n">
        <v>45687</v>
      </c>
      <c r="N5242" t="n">
        <v>24</v>
      </c>
      <c r="O5242" t="n">
        <v>26.51</v>
      </c>
      <c r="P5242" t="n">
        <v>53.64</v>
      </c>
    </row>
    <row r="5243">
      <c r="A5243" t="n">
        <v>17816</v>
      </c>
      <c r="B5243" t="n">
        <v>122</v>
      </c>
      <c r="C5243" t="inlineStr">
        <is>
          <t>Arcos</t>
        </is>
      </c>
      <c r="D5243" s="551" t="n">
        <v>45689</v>
      </c>
      <c r="E5243" t="n">
        <v>20724</v>
      </c>
      <c r="F5243" t="inlineStr">
        <is>
          <t>AZEITONA VERDE GORDAL 80/90 DI SALERNO C/2KG</t>
        </is>
      </c>
      <c r="G5243" t="n">
        <v>2094</v>
      </c>
      <c r="H5243" t="n">
        <v>1</v>
      </c>
      <c r="I5243" t="inlineStr">
        <is>
          <t>BD</t>
        </is>
      </c>
      <c r="J5243" t="inlineStr">
        <is>
          <t>ALIMENTOS</t>
        </is>
      </c>
      <c r="K5243" t="inlineStr">
        <is>
          <t>01/2025</t>
        </is>
      </c>
      <c r="L5243" t="n">
        <v>0</v>
      </c>
      <c r="M5243" s="551" t="n">
        <v>45629</v>
      </c>
      <c r="N5243" t="n">
        <v>52.74</v>
      </c>
      <c r="O5243" t="n">
        <v>70</v>
      </c>
      <c r="P5243" t="n">
        <v>52.74</v>
      </c>
    </row>
    <row r="5244">
      <c r="A5244" t="n">
        <v>17933</v>
      </c>
      <c r="B5244" t="n">
        <v>122</v>
      </c>
      <c r="C5244" t="inlineStr">
        <is>
          <t>Arcos</t>
        </is>
      </c>
      <c r="D5244" s="551" t="n">
        <v>45689</v>
      </c>
      <c r="E5244" t="n">
        <v>19639</v>
      </c>
      <c r="F5244" t="inlineStr">
        <is>
          <t>BATATA COMUM KG</t>
        </is>
      </c>
      <c r="G5244" t="n">
        <v>2597</v>
      </c>
      <c r="H5244" t="n">
        <v>12.82</v>
      </c>
      <c r="I5244" t="inlineStr">
        <is>
          <t>KG</t>
        </is>
      </c>
      <c r="J5244" t="inlineStr">
        <is>
          <t>ALIMENTOS</t>
        </is>
      </c>
      <c r="K5244" t="inlineStr">
        <is>
          <t>01/2025</t>
        </is>
      </c>
      <c r="L5244" t="n">
        <v>3.9</v>
      </c>
      <c r="M5244" s="551" t="n">
        <v>45687</v>
      </c>
      <c r="N5244" t="n">
        <v>3</v>
      </c>
      <c r="O5244" t="n">
        <v>4.5</v>
      </c>
      <c r="P5244" t="n">
        <v>50</v>
      </c>
    </row>
    <row r="5245">
      <c r="A5245" t="n">
        <v>17975</v>
      </c>
      <c r="B5245" t="n">
        <v>122</v>
      </c>
      <c r="C5245" t="inlineStr">
        <is>
          <t>Arcos</t>
        </is>
      </c>
      <c r="D5245" s="551" t="n">
        <v>45689</v>
      </c>
      <c r="E5245" t="n">
        <v>23096</v>
      </c>
      <c r="F5245" t="inlineStr">
        <is>
          <t>OVO BRANCO UN</t>
        </is>
      </c>
      <c r="G5245" t="n">
        <v>2753</v>
      </c>
      <c r="H5245" t="n">
        <v>79</v>
      </c>
      <c r="I5245" t="inlineStr">
        <is>
          <t>UN</t>
        </is>
      </c>
      <c r="J5245" t="inlineStr">
        <is>
          <t>ALIMENTOS</t>
        </is>
      </c>
      <c r="K5245" t="inlineStr">
        <is>
          <t>01/2025</t>
        </is>
      </c>
      <c r="L5245" t="n">
        <v>0.62</v>
      </c>
      <c r="M5245" s="551" t="n">
        <v>45678</v>
      </c>
      <c r="N5245" t="n">
        <v>0.52</v>
      </c>
      <c r="O5245" t="n">
        <v>0.6</v>
      </c>
      <c r="P5245" t="n">
        <v>48.98</v>
      </c>
    </row>
    <row r="5246">
      <c r="A5246" t="n">
        <v>17824</v>
      </c>
      <c r="B5246" t="n">
        <v>122</v>
      </c>
      <c r="C5246" t="inlineStr">
        <is>
          <t>Arcos</t>
        </is>
      </c>
      <c r="D5246" s="551" t="n">
        <v>45689</v>
      </c>
      <c r="E5246" t="n">
        <v>24110</v>
      </c>
      <c r="F5246" t="inlineStr">
        <is>
          <t>CANELA EM PO KG</t>
        </is>
      </c>
      <c r="G5246" t="n">
        <v>2322</v>
      </c>
      <c r="H5246" t="n">
        <v>1.5</v>
      </c>
      <c r="I5246" t="inlineStr">
        <is>
          <t>KG</t>
        </is>
      </c>
      <c r="J5246" t="inlineStr">
        <is>
          <t>ALIMENTOS</t>
        </is>
      </c>
      <c r="K5246" t="inlineStr">
        <is>
          <t>01/2025</t>
        </is>
      </c>
      <c r="L5246" t="n">
        <v>0</v>
      </c>
      <c r="M5246" s="551" t="n">
        <v>-693593</v>
      </c>
      <c r="N5246" t="n">
        <v>0</v>
      </c>
      <c r="O5246" t="n">
        <v>32</v>
      </c>
      <c r="P5246" t="n">
        <v>48</v>
      </c>
    </row>
    <row r="5247">
      <c r="A5247" t="n">
        <v>17776</v>
      </c>
      <c r="B5247" t="n">
        <v>122</v>
      </c>
      <c r="C5247" t="inlineStr">
        <is>
          <t>Arcos</t>
        </is>
      </c>
      <c r="D5247" s="551" t="n">
        <v>45689</v>
      </c>
      <c r="E5247" t="n">
        <v>18107</v>
      </c>
      <c r="F5247" t="inlineStr">
        <is>
          <t>WHISKY JURA SINGLE MALT 10 ANOS 700ML</t>
        </is>
      </c>
      <c r="G5247" t="n">
        <v>3504</v>
      </c>
      <c r="H5247" t="n">
        <v>0.27</v>
      </c>
      <c r="I5247" t="inlineStr">
        <is>
          <t>GR</t>
        </is>
      </c>
      <c r="J5247" t="inlineStr">
        <is>
          <t>BEBIDAS</t>
        </is>
      </c>
      <c r="K5247" t="inlineStr">
        <is>
          <t>01/2025</t>
        </is>
      </c>
      <c r="L5247" t="n">
        <v>0</v>
      </c>
      <c r="M5247" s="551" t="n">
        <v>-693593</v>
      </c>
      <c r="N5247" t="n">
        <v>0</v>
      </c>
      <c r="O5247" t="n">
        <v>0</v>
      </c>
      <c r="P5247" t="n">
        <v>47.76</v>
      </c>
    </row>
    <row r="5248">
      <c r="A5248" t="n">
        <v>17871</v>
      </c>
      <c r="B5248" t="n">
        <v>122</v>
      </c>
      <c r="C5248" t="inlineStr">
        <is>
          <t>Arcos</t>
        </is>
      </c>
      <c r="D5248" s="551" t="n">
        <v>45689</v>
      </c>
      <c r="E5248" t="n">
        <v>20007</v>
      </c>
      <c r="F5248" t="inlineStr">
        <is>
          <t>MAIONESE HELLMANNS C/3KG</t>
        </is>
      </c>
      <c r="G5248" t="n">
        <v>2343</v>
      </c>
      <c r="H5248" t="n">
        <v>1</v>
      </c>
      <c r="I5248" t="inlineStr">
        <is>
          <t>BD</t>
        </is>
      </c>
      <c r="J5248" t="inlineStr">
        <is>
          <t>ALIMENTOS</t>
        </is>
      </c>
      <c r="K5248" t="inlineStr">
        <is>
          <t>01/2025</t>
        </is>
      </c>
      <c r="L5248" t="n">
        <v>47.6</v>
      </c>
      <c r="M5248" s="551" t="n">
        <v>45679</v>
      </c>
      <c r="N5248" t="n">
        <v>47.99</v>
      </c>
      <c r="O5248" t="n">
        <v>47.88</v>
      </c>
      <c r="P5248" t="n">
        <v>47.6</v>
      </c>
    </row>
    <row r="5249">
      <c r="A5249" t="n">
        <v>17846</v>
      </c>
      <c r="B5249" t="n">
        <v>122</v>
      </c>
      <c r="C5249" t="inlineStr">
        <is>
          <t>Arcos</t>
        </is>
      </c>
      <c r="D5249" s="551" t="n">
        <v>45689</v>
      </c>
      <c r="E5249" t="n">
        <v>20410</v>
      </c>
      <c r="F5249" t="inlineStr">
        <is>
          <t>FARINHA DE MANDIOCA FINA YOKI 1KG</t>
        </is>
      </c>
      <c r="G5249" t="n">
        <v>2190</v>
      </c>
      <c r="H5249" t="n">
        <v>4</v>
      </c>
      <c r="I5249" t="inlineStr">
        <is>
          <t>UN</t>
        </is>
      </c>
      <c r="J5249" t="inlineStr">
        <is>
          <t>ALIMENTOS</t>
        </is>
      </c>
      <c r="K5249" t="inlineStr">
        <is>
          <t>01/2025</t>
        </is>
      </c>
      <c r="L5249" t="n">
        <v>11.75</v>
      </c>
      <c r="M5249" s="551" t="n">
        <v>45671</v>
      </c>
      <c r="N5249" t="n">
        <v>11.75</v>
      </c>
      <c r="O5249" t="n">
        <v>11.75</v>
      </c>
      <c r="P5249" t="n">
        <v>47</v>
      </c>
    </row>
    <row r="5250">
      <c r="A5250" t="n">
        <v>17896</v>
      </c>
      <c r="B5250" t="n">
        <v>122</v>
      </c>
      <c r="C5250" t="inlineStr">
        <is>
          <t>Arcos</t>
        </is>
      </c>
      <c r="D5250" s="551" t="n">
        <v>45689</v>
      </c>
      <c r="E5250" t="n">
        <v>24420</v>
      </c>
      <c r="F5250" t="inlineStr">
        <is>
          <t>POLVILHO DOCE KG</t>
        </is>
      </c>
      <c r="G5250" t="n">
        <v>2207</v>
      </c>
      <c r="H5250" t="n">
        <v>4</v>
      </c>
      <c r="I5250" t="inlineStr">
        <is>
          <t>KG</t>
        </is>
      </c>
      <c r="J5250" t="inlineStr">
        <is>
          <t>ALIMENTOS</t>
        </is>
      </c>
      <c r="K5250" t="inlineStr">
        <is>
          <t>01/2025</t>
        </is>
      </c>
      <c r="L5250" t="n">
        <v>10.84</v>
      </c>
      <c r="M5250" s="551" t="n">
        <v>45686</v>
      </c>
      <c r="N5250" t="n">
        <v>10.84</v>
      </c>
      <c r="O5250" t="n">
        <v>10.84</v>
      </c>
      <c r="P5250" t="n">
        <v>43.36</v>
      </c>
    </row>
    <row r="5251">
      <c r="A5251" t="n">
        <v>17961</v>
      </c>
      <c r="B5251" t="n">
        <v>122</v>
      </c>
      <c r="C5251" t="inlineStr">
        <is>
          <t>Arcos</t>
        </is>
      </c>
      <c r="D5251" s="551" t="n">
        <v>45689</v>
      </c>
      <c r="E5251" t="n">
        <v>23359</v>
      </c>
      <c r="F5251" t="inlineStr">
        <is>
          <t>LIMAO TAHITI KG</t>
        </is>
      </c>
      <c r="G5251" t="n">
        <v>2499</v>
      </c>
      <c r="H5251" t="n">
        <v>13.6</v>
      </c>
      <c r="I5251" t="inlineStr">
        <is>
          <t>KG</t>
        </is>
      </c>
      <c r="J5251" t="inlineStr">
        <is>
          <t>ALIMENTOS</t>
        </is>
      </c>
      <c r="K5251" t="inlineStr">
        <is>
          <t>01/2025</t>
        </is>
      </c>
      <c r="L5251" t="n">
        <v>3.14</v>
      </c>
      <c r="M5251" s="551" t="n">
        <v>45684</v>
      </c>
      <c r="N5251" t="n">
        <v>2.35</v>
      </c>
      <c r="O5251" t="n">
        <v>0</v>
      </c>
      <c r="P5251" t="n">
        <v>42.7</v>
      </c>
    </row>
    <row r="5252">
      <c r="A5252" t="n">
        <v>17695</v>
      </c>
      <c r="B5252" t="n">
        <v>122</v>
      </c>
      <c r="C5252" t="inlineStr">
        <is>
          <t>Arcos</t>
        </is>
      </c>
      <c r="D5252" s="551" t="n">
        <v>45689</v>
      </c>
      <c r="E5252" t="n">
        <v>18357</v>
      </c>
      <c r="F5252" t="inlineStr">
        <is>
          <t>GIN TANQUERAY FLOR DE SEVILLA 700ML</t>
        </is>
      </c>
      <c r="G5252" t="n">
        <v>3279</v>
      </c>
      <c r="H5252" t="n">
        <v>0.64</v>
      </c>
      <c r="I5252" t="inlineStr">
        <is>
          <t>UN</t>
        </is>
      </c>
      <c r="J5252" t="inlineStr">
        <is>
          <t>BEBIDAS</t>
        </is>
      </c>
      <c r="K5252" t="inlineStr">
        <is>
          <t>01/2025</t>
        </is>
      </c>
      <c r="L5252" t="n">
        <v>0</v>
      </c>
      <c r="M5252" s="551" t="n">
        <v>-693593</v>
      </c>
      <c r="N5252" t="n">
        <v>0</v>
      </c>
      <c r="O5252" t="n">
        <v>0</v>
      </c>
      <c r="P5252" t="n">
        <v>42.15</v>
      </c>
    </row>
    <row r="5253">
      <c r="A5253" t="n">
        <v>17767</v>
      </c>
      <c r="B5253" t="n">
        <v>122</v>
      </c>
      <c r="C5253" t="inlineStr">
        <is>
          <t>Arcos</t>
        </is>
      </c>
      <c r="D5253" s="551" t="n">
        <v>45689</v>
      </c>
      <c r="E5253" t="n">
        <v>18139</v>
      </c>
      <c r="F5253" t="inlineStr">
        <is>
          <t>WHISKY GLENFIDDICH 12 ANOS 750ML</t>
        </is>
      </c>
      <c r="G5253" t="n">
        <v>3479</v>
      </c>
      <c r="H5253" t="n">
        <v>0.11</v>
      </c>
      <c r="I5253" t="inlineStr">
        <is>
          <t>GR</t>
        </is>
      </c>
      <c r="J5253" t="inlineStr">
        <is>
          <t>BEBIDAS</t>
        </is>
      </c>
      <c r="K5253" t="inlineStr">
        <is>
          <t>01/2025</t>
        </is>
      </c>
      <c r="L5253" t="n">
        <v>0</v>
      </c>
      <c r="M5253" s="551" t="n">
        <v>-693593</v>
      </c>
      <c r="N5253" t="n">
        <v>0</v>
      </c>
      <c r="O5253" t="n">
        <v>375.29</v>
      </c>
      <c r="P5253" t="n">
        <v>41.28</v>
      </c>
    </row>
    <row r="5254">
      <c r="A5254" t="n">
        <v>17945</v>
      </c>
      <c r="B5254" t="n">
        <v>122</v>
      </c>
      <c r="C5254" t="inlineStr">
        <is>
          <t>Arcos</t>
        </is>
      </c>
      <c r="D5254" s="551" t="n">
        <v>45689</v>
      </c>
      <c r="E5254" t="n">
        <v>19621</v>
      </c>
      <c r="F5254" t="inlineStr">
        <is>
          <t>CENOURA KG</t>
        </is>
      </c>
      <c r="G5254" t="n">
        <v>2613</v>
      </c>
      <c r="H5254" t="n">
        <v>9.119999999999999</v>
      </c>
      <c r="I5254" t="inlineStr">
        <is>
          <t>KG</t>
        </is>
      </c>
      <c r="J5254" t="inlineStr">
        <is>
          <t>ALIMENTOS</t>
        </is>
      </c>
      <c r="K5254" t="inlineStr">
        <is>
          <t>01/2025</t>
        </is>
      </c>
      <c r="L5254" t="n">
        <v>4.38</v>
      </c>
      <c r="M5254" s="551" t="n">
        <v>45687</v>
      </c>
      <c r="N5254" t="n">
        <v>3.75</v>
      </c>
      <c r="O5254" t="n">
        <v>5.18</v>
      </c>
      <c r="P5254" t="n">
        <v>39.95</v>
      </c>
    </row>
    <row r="5255">
      <c r="A5255" t="n">
        <v>17964</v>
      </c>
      <c r="B5255" t="n">
        <v>122</v>
      </c>
      <c r="C5255" t="inlineStr">
        <is>
          <t>Arcos</t>
        </is>
      </c>
      <c r="D5255" s="551" t="n">
        <v>45689</v>
      </c>
      <c r="E5255" t="n">
        <v>19743</v>
      </c>
      <c r="F5255" t="inlineStr">
        <is>
          <t>MACA VERDE KG</t>
        </is>
      </c>
      <c r="G5255" t="n">
        <v>2510</v>
      </c>
      <c r="H5255" t="n">
        <v>2.54</v>
      </c>
      <c r="I5255" t="inlineStr">
        <is>
          <t>KG</t>
        </is>
      </c>
      <c r="J5255" t="inlineStr">
        <is>
          <t>ALIMENTOS</t>
        </is>
      </c>
      <c r="K5255" t="inlineStr">
        <is>
          <t>01/2025</t>
        </is>
      </c>
      <c r="L5255" t="n">
        <v>15.67</v>
      </c>
      <c r="M5255" s="551" t="n">
        <v>45687</v>
      </c>
      <c r="N5255" t="n">
        <v>16.56</v>
      </c>
      <c r="O5255" t="n">
        <v>16.56</v>
      </c>
      <c r="P5255" t="n">
        <v>39.8</v>
      </c>
    </row>
    <row r="5256">
      <c r="A5256" t="n">
        <v>17968</v>
      </c>
      <c r="B5256" t="n">
        <v>122</v>
      </c>
      <c r="C5256" t="inlineStr">
        <is>
          <t>Arcos</t>
        </is>
      </c>
      <c r="D5256" s="551" t="n">
        <v>45689</v>
      </c>
      <c r="E5256" t="n">
        <v>19476</v>
      </c>
      <c r="F5256" t="inlineStr">
        <is>
          <t>MANJERICAO KG</t>
        </is>
      </c>
      <c r="G5256" t="n">
        <v>2729</v>
      </c>
      <c r="H5256" t="n">
        <v>0.9</v>
      </c>
      <c r="I5256" t="inlineStr">
        <is>
          <t>KG</t>
        </is>
      </c>
      <c r="J5256" t="inlineStr">
        <is>
          <t>ALIMENTOS</t>
        </is>
      </c>
      <c r="K5256" t="inlineStr">
        <is>
          <t>01/2025</t>
        </is>
      </c>
      <c r="L5256" t="n">
        <v>42.45</v>
      </c>
      <c r="M5256" s="551" t="n">
        <v>45687</v>
      </c>
      <c r="N5256" t="n">
        <v>42</v>
      </c>
      <c r="O5256" t="n">
        <v>42</v>
      </c>
      <c r="P5256" t="n">
        <v>38.21</v>
      </c>
    </row>
    <row r="5257">
      <c r="A5257" t="n">
        <v>17856</v>
      </c>
      <c r="B5257" t="n">
        <v>122</v>
      </c>
      <c r="C5257" t="inlineStr">
        <is>
          <t>Arcos</t>
        </is>
      </c>
      <c r="D5257" s="551" t="n">
        <v>45689</v>
      </c>
      <c r="E5257" t="n">
        <v>20022</v>
      </c>
      <c r="F5257" t="inlineStr">
        <is>
          <t>FERMENTO QUIMICO ROYAL 250G</t>
        </is>
      </c>
      <c r="G5257" t="n">
        <v>2340</v>
      </c>
      <c r="H5257" t="n">
        <v>4</v>
      </c>
      <c r="I5257" t="inlineStr">
        <is>
          <t>UN</t>
        </is>
      </c>
      <c r="J5257" t="inlineStr">
        <is>
          <t>ALIMENTOS</t>
        </is>
      </c>
      <c r="K5257" t="inlineStr">
        <is>
          <t>01/2025</t>
        </is>
      </c>
      <c r="L5257" t="n">
        <v>9.289999999999999</v>
      </c>
      <c r="M5257" s="551" t="n">
        <v>45671</v>
      </c>
      <c r="N5257" t="n">
        <v>9.289999999999999</v>
      </c>
      <c r="O5257" t="n">
        <v>9.289999999999999</v>
      </c>
      <c r="P5257" t="n">
        <v>37.16</v>
      </c>
    </row>
    <row r="5258">
      <c r="A5258" t="n">
        <v>17942</v>
      </c>
      <c r="B5258" t="n">
        <v>122</v>
      </c>
      <c r="C5258" t="inlineStr">
        <is>
          <t>Arcos</t>
        </is>
      </c>
      <c r="D5258" s="551" t="n">
        <v>45689</v>
      </c>
      <c r="E5258" t="n">
        <v>19628</v>
      </c>
      <c r="F5258" t="inlineStr">
        <is>
          <t>CEBOLA KG</t>
        </is>
      </c>
      <c r="G5258" t="n">
        <v>2606</v>
      </c>
      <c r="H5258" t="n">
        <v>14.22</v>
      </c>
      <c r="I5258" t="inlineStr">
        <is>
          <t>KG</t>
        </is>
      </c>
      <c r="J5258" t="inlineStr">
        <is>
          <t>ALIMENTOS</t>
        </is>
      </c>
      <c r="K5258" t="inlineStr">
        <is>
          <t>01/2025</t>
        </is>
      </c>
      <c r="L5258" t="n">
        <v>2.59</v>
      </c>
      <c r="M5258" s="551" t="n">
        <v>45684</v>
      </c>
      <c r="N5258" t="n">
        <v>2.4</v>
      </c>
      <c r="O5258" t="n">
        <v>2.4</v>
      </c>
      <c r="P5258" t="n">
        <v>36.83</v>
      </c>
    </row>
    <row r="5259">
      <c r="A5259" t="n">
        <v>17869</v>
      </c>
      <c r="B5259" t="n">
        <v>122</v>
      </c>
      <c r="C5259" t="inlineStr">
        <is>
          <t>Arcos</t>
        </is>
      </c>
      <c r="D5259" s="551" t="n">
        <v>45689</v>
      </c>
      <c r="E5259" t="n">
        <v>20136</v>
      </c>
      <c r="F5259" t="inlineStr">
        <is>
          <t>MACARRAO ESPAGUETE C/ OVOS ADRIA C/500G</t>
        </is>
      </c>
      <c r="G5259" t="n">
        <v>2284</v>
      </c>
      <c r="H5259" t="n">
        <v>8</v>
      </c>
      <c r="I5259" t="inlineStr">
        <is>
          <t>PC</t>
        </is>
      </c>
      <c r="J5259" t="inlineStr">
        <is>
          <t>ALIMENTOS</t>
        </is>
      </c>
      <c r="K5259" t="inlineStr">
        <is>
          <t>01/2025</t>
        </is>
      </c>
      <c r="L5259" t="n">
        <v>4.59</v>
      </c>
      <c r="M5259" s="551" t="n">
        <v>45686</v>
      </c>
      <c r="N5259" t="n">
        <v>3.59</v>
      </c>
      <c r="O5259" t="n">
        <v>3.59</v>
      </c>
      <c r="P5259" t="n">
        <v>36.72</v>
      </c>
    </row>
    <row r="5260">
      <c r="A5260" t="n">
        <v>17725</v>
      </c>
      <c r="B5260" t="n">
        <v>122</v>
      </c>
      <c r="C5260" t="inlineStr">
        <is>
          <t>Arcos</t>
        </is>
      </c>
      <c r="D5260" s="551" t="n">
        <v>45689</v>
      </c>
      <c r="E5260" t="n">
        <v>18249</v>
      </c>
      <c r="F5260" t="inlineStr">
        <is>
          <t>SAQUE DOURADO SAGAE 750ML</t>
        </is>
      </c>
      <c r="G5260" t="n">
        <v>3381</v>
      </c>
      <c r="H5260" t="n">
        <v>2</v>
      </c>
      <c r="I5260" t="inlineStr">
        <is>
          <t>UN</t>
        </is>
      </c>
      <c r="J5260" t="inlineStr">
        <is>
          <t>BEBIDAS</t>
        </is>
      </c>
      <c r="K5260" t="inlineStr">
        <is>
          <t>01/2025</t>
        </is>
      </c>
      <c r="L5260" t="n">
        <v>0</v>
      </c>
      <c r="M5260" s="551" t="n">
        <v>-693593</v>
      </c>
      <c r="N5260" t="n">
        <v>0</v>
      </c>
      <c r="O5260" t="n">
        <v>0</v>
      </c>
      <c r="P5260" t="n">
        <v>34.63</v>
      </c>
    </row>
    <row r="5261">
      <c r="A5261" t="n">
        <v>17830</v>
      </c>
      <c r="B5261" t="n">
        <v>122</v>
      </c>
      <c r="C5261" t="inlineStr">
        <is>
          <t>Arcos</t>
        </is>
      </c>
      <c r="D5261" s="551" t="n">
        <v>45689</v>
      </c>
      <c r="E5261" t="n">
        <v>20054</v>
      </c>
      <c r="F5261" t="inlineStr">
        <is>
          <t>CATCHUP HEINZ 397G UN</t>
        </is>
      </c>
      <c r="G5261" t="n">
        <v>2325</v>
      </c>
      <c r="H5261" t="n">
        <v>3</v>
      </c>
      <c r="I5261" t="inlineStr">
        <is>
          <t>UN</t>
        </is>
      </c>
      <c r="J5261" t="inlineStr">
        <is>
          <t>ALIMENTOS</t>
        </is>
      </c>
      <c r="K5261" t="inlineStr">
        <is>
          <t>01/2025</t>
        </is>
      </c>
      <c r="L5261" t="n">
        <v>11.49</v>
      </c>
      <c r="M5261" s="551" t="n">
        <v>45679</v>
      </c>
      <c r="N5261" t="n">
        <v>11.49</v>
      </c>
      <c r="O5261" t="n">
        <v>14.62</v>
      </c>
      <c r="P5261" t="n">
        <v>34.47</v>
      </c>
    </row>
    <row r="5262">
      <c r="A5262" t="n">
        <v>17958</v>
      </c>
      <c r="B5262" t="n">
        <v>122</v>
      </c>
      <c r="C5262" t="inlineStr">
        <is>
          <t>Arcos</t>
        </is>
      </c>
      <c r="D5262" s="551" t="n">
        <v>45689</v>
      </c>
      <c r="E5262" t="n">
        <v>19759</v>
      </c>
      <c r="F5262" t="inlineStr">
        <is>
          <t>LARANJA BAHIA KG</t>
        </is>
      </c>
      <c r="G5262" t="n">
        <v>2494</v>
      </c>
      <c r="H5262" t="n">
        <v>2.84</v>
      </c>
      <c r="I5262" t="inlineStr">
        <is>
          <t>KG</t>
        </is>
      </c>
      <c r="J5262" t="inlineStr">
        <is>
          <t>ALIMENTOS</t>
        </is>
      </c>
      <c r="K5262" t="inlineStr">
        <is>
          <t>01/2025</t>
        </is>
      </c>
      <c r="L5262" t="n">
        <v>12.11</v>
      </c>
      <c r="M5262" s="551" t="n">
        <v>45684</v>
      </c>
      <c r="N5262" t="n">
        <v>9.5</v>
      </c>
      <c r="O5262" t="n">
        <v>13.46</v>
      </c>
      <c r="P5262" t="n">
        <v>34.39</v>
      </c>
    </row>
    <row r="5263">
      <c r="A5263" t="n">
        <v>17895</v>
      </c>
      <c r="B5263" t="n">
        <v>122</v>
      </c>
      <c r="C5263" t="inlineStr">
        <is>
          <t>Arcos</t>
        </is>
      </c>
      <c r="D5263" s="551" t="n">
        <v>45689</v>
      </c>
      <c r="E5263" t="n">
        <v>23492</v>
      </c>
      <c r="F5263" t="inlineStr">
        <is>
          <t>PIMENTA ROSA EM GRAO KG</t>
        </is>
      </c>
      <c r="G5263" t="n">
        <v>2377</v>
      </c>
      <c r="H5263" t="n">
        <v>0.5</v>
      </c>
      <c r="I5263" t="inlineStr">
        <is>
          <t>KG</t>
        </is>
      </c>
      <c r="J5263" t="inlineStr">
        <is>
          <t>ALIMENTOS</t>
        </is>
      </c>
      <c r="K5263" t="inlineStr">
        <is>
          <t>01/2025</t>
        </is>
      </c>
      <c r="L5263" t="n">
        <v>66.73999999999999</v>
      </c>
      <c r="M5263" s="551" t="n">
        <v>45672</v>
      </c>
      <c r="N5263" t="n">
        <v>66.73999999999999</v>
      </c>
      <c r="O5263" t="n">
        <v>58</v>
      </c>
      <c r="P5263" t="n">
        <v>33.37</v>
      </c>
    </row>
    <row r="5264">
      <c r="A5264" t="n">
        <v>17979</v>
      </c>
      <c r="B5264" t="n">
        <v>122</v>
      </c>
      <c r="C5264" t="inlineStr">
        <is>
          <t>Arcos</t>
        </is>
      </c>
      <c r="D5264" s="551" t="n">
        <v>45689</v>
      </c>
      <c r="E5264" t="n">
        <v>19589</v>
      </c>
      <c r="F5264" t="inlineStr">
        <is>
          <t>PEPINO JAPONES KG</t>
        </is>
      </c>
      <c r="G5264" t="n">
        <v>2637</v>
      </c>
      <c r="H5264" t="n">
        <v>5.56</v>
      </c>
      <c r="I5264" t="inlineStr">
        <is>
          <t>KG</t>
        </is>
      </c>
      <c r="J5264" t="inlineStr">
        <is>
          <t>ALIMENTOS</t>
        </is>
      </c>
      <c r="K5264" t="inlineStr">
        <is>
          <t>01/2025</t>
        </is>
      </c>
      <c r="L5264" t="n">
        <v>5.99</v>
      </c>
      <c r="M5264" s="551" t="n">
        <v>45686</v>
      </c>
      <c r="N5264" t="n">
        <v>8.970000000000001</v>
      </c>
      <c r="O5264" t="n">
        <v>5</v>
      </c>
      <c r="P5264" t="n">
        <v>33.3</v>
      </c>
    </row>
    <row r="5265">
      <c r="A5265" t="n">
        <v>17905</v>
      </c>
      <c r="B5265" t="n">
        <v>122</v>
      </c>
      <c r="C5265" t="inlineStr">
        <is>
          <t>Arcos</t>
        </is>
      </c>
      <c r="D5265" s="551" t="n">
        <v>45689</v>
      </c>
      <c r="E5265" t="n">
        <v>26050</v>
      </c>
      <c r="F5265" t="inlineStr">
        <is>
          <t>SEMENTE DE ABOBORA KG</t>
        </is>
      </c>
      <c r="G5265" t="n">
        <v>6512</v>
      </c>
      <c r="H5265" t="n">
        <v>1</v>
      </c>
      <c r="I5265" t="inlineStr">
        <is>
          <t>KG</t>
        </is>
      </c>
      <c r="J5265" t="inlineStr">
        <is>
          <t>ALIMENTOS</t>
        </is>
      </c>
      <c r="K5265" t="inlineStr">
        <is>
          <t>01/2025</t>
        </is>
      </c>
      <c r="L5265" t="n">
        <v>0</v>
      </c>
      <c r="M5265" s="551" t="n">
        <v>45643</v>
      </c>
      <c r="N5265" t="n">
        <v>32.9</v>
      </c>
      <c r="O5265" t="n">
        <v>32.9</v>
      </c>
      <c r="P5265" t="n">
        <v>32.9</v>
      </c>
    </row>
    <row r="5266">
      <c r="A5266" t="n">
        <v>17771</v>
      </c>
      <c r="B5266" t="n">
        <v>122</v>
      </c>
      <c r="C5266" t="inlineStr">
        <is>
          <t>Arcos</t>
        </is>
      </c>
      <c r="D5266" s="551" t="n">
        <v>45689</v>
      </c>
      <c r="E5266" t="n">
        <v>18121</v>
      </c>
      <c r="F5266" t="inlineStr">
        <is>
          <t>WHISKY JIM BEAM RYE 700ML</t>
        </is>
      </c>
      <c r="G5266" t="n">
        <v>3493</v>
      </c>
      <c r="H5266" t="n">
        <v>0.29</v>
      </c>
      <c r="I5266" t="inlineStr">
        <is>
          <t>GR</t>
        </is>
      </c>
      <c r="J5266" t="inlineStr">
        <is>
          <t>BEBIDAS</t>
        </is>
      </c>
      <c r="K5266" t="inlineStr">
        <is>
          <t>01/2025</t>
        </is>
      </c>
      <c r="L5266" t="n">
        <v>0</v>
      </c>
      <c r="M5266" s="551" t="n">
        <v>-693593</v>
      </c>
      <c r="N5266" t="n">
        <v>0</v>
      </c>
      <c r="O5266" t="n">
        <v>0</v>
      </c>
      <c r="P5266" t="n">
        <v>32.26</v>
      </c>
    </row>
    <row r="5267">
      <c r="A5267" t="n">
        <v>17759</v>
      </c>
      <c r="B5267" t="n">
        <v>122</v>
      </c>
      <c r="C5267" t="inlineStr">
        <is>
          <t>Arcos</t>
        </is>
      </c>
      <c r="D5267" s="551" t="n">
        <v>45689</v>
      </c>
      <c r="E5267" t="n">
        <v>18155</v>
      </c>
      <c r="F5267" t="inlineStr">
        <is>
          <t>WHISKY BOURBON WILD TURKEY 101 750ML</t>
        </is>
      </c>
      <c r="G5267" t="n">
        <v>3465</v>
      </c>
      <c r="H5267" t="n">
        <v>0.24</v>
      </c>
      <c r="I5267" t="inlineStr">
        <is>
          <t>GR</t>
        </is>
      </c>
      <c r="J5267" t="inlineStr">
        <is>
          <t>BEBIDAS</t>
        </is>
      </c>
      <c r="K5267" t="inlineStr">
        <is>
          <t>01/2025</t>
        </is>
      </c>
      <c r="L5267" t="n">
        <v>0</v>
      </c>
      <c r="M5267" s="551" t="n">
        <v>-693593</v>
      </c>
      <c r="N5267" t="n">
        <v>0</v>
      </c>
      <c r="O5267" t="n">
        <v>0</v>
      </c>
      <c r="P5267" t="n">
        <v>32.16</v>
      </c>
    </row>
    <row r="5268">
      <c r="A5268" t="n">
        <v>17730</v>
      </c>
      <c r="B5268" t="n">
        <v>122</v>
      </c>
      <c r="C5268" t="inlineStr">
        <is>
          <t>Arcos</t>
        </is>
      </c>
      <c r="D5268" s="551" t="n">
        <v>45689</v>
      </c>
      <c r="E5268" t="n">
        <v>18240</v>
      </c>
      <c r="F5268" t="inlineStr">
        <is>
          <t>TEQUILA EL JIMADOR REPOSADO 750ML</t>
        </is>
      </c>
      <c r="G5268" t="n">
        <v>3388</v>
      </c>
      <c r="H5268" t="n">
        <v>0.2</v>
      </c>
      <c r="I5268" t="inlineStr">
        <is>
          <t>GR</t>
        </is>
      </c>
      <c r="J5268" t="inlineStr">
        <is>
          <t>BEBIDAS</t>
        </is>
      </c>
      <c r="K5268" t="inlineStr">
        <is>
          <t>01/2025</t>
        </is>
      </c>
      <c r="L5268" t="n">
        <v>0</v>
      </c>
      <c r="M5268" s="551" t="n">
        <v>45561</v>
      </c>
      <c r="N5268" t="n">
        <v>160.35</v>
      </c>
      <c r="O5268" t="n">
        <v>160.35</v>
      </c>
      <c r="P5268" t="n">
        <v>32.07</v>
      </c>
    </row>
    <row r="5269">
      <c r="A5269" t="n">
        <v>17673</v>
      </c>
      <c r="B5269" t="n">
        <v>122</v>
      </c>
      <c r="C5269" t="inlineStr">
        <is>
          <t>Arcos</t>
        </is>
      </c>
      <c r="D5269" s="551" t="n">
        <v>45689</v>
      </c>
      <c r="E5269" t="n">
        <v>18511</v>
      </c>
      <c r="F5269" t="inlineStr">
        <is>
          <t>APERITIVO PERNOD 1L</t>
        </is>
      </c>
      <c r="G5269" t="n">
        <v>3149</v>
      </c>
      <c r="H5269" t="n">
        <v>0.1</v>
      </c>
      <c r="I5269" t="inlineStr">
        <is>
          <t>UN</t>
        </is>
      </c>
      <c r="J5269" t="inlineStr">
        <is>
          <t>BEBIDAS</t>
        </is>
      </c>
      <c r="K5269" t="inlineStr">
        <is>
          <t>01/2025</t>
        </is>
      </c>
      <c r="L5269" t="n">
        <v>0</v>
      </c>
      <c r="M5269" s="551" t="n">
        <v>-693593</v>
      </c>
      <c r="N5269" t="n">
        <v>0</v>
      </c>
      <c r="O5269" t="n">
        <v>0</v>
      </c>
      <c r="P5269" t="n">
        <v>32.04</v>
      </c>
    </row>
    <row r="5270">
      <c r="A5270" t="n">
        <v>17911</v>
      </c>
      <c r="B5270" t="n">
        <v>122</v>
      </c>
      <c r="C5270" t="inlineStr">
        <is>
          <t>Arcos</t>
        </is>
      </c>
      <c r="D5270" s="551" t="n">
        <v>45689</v>
      </c>
      <c r="E5270" t="n">
        <v>20202</v>
      </c>
      <c r="F5270" t="inlineStr">
        <is>
          <t>VINAGRE DE ARROZ CASTELO 750ML UN</t>
        </is>
      </c>
      <c r="G5270" t="n">
        <v>2255</v>
      </c>
      <c r="H5270" t="n">
        <v>5</v>
      </c>
      <c r="I5270" t="inlineStr">
        <is>
          <t>UN</t>
        </is>
      </c>
      <c r="J5270" t="inlineStr">
        <is>
          <t>ALIMENTOS</t>
        </is>
      </c>
      <c r="K5270" t="inlineStr">
        <is>
          <t>01/2025</t>
        </is>
      </c>
      <c r="L5270" t="n">
        <v>6.19</v>
      </c>
      <c r="M5270" s="551" t="n">
        <v>45686</v>
      </c>
      <c r="N5270" t="n">
        <v>6.19</v>
      </c>
      <c r="O5270" t="n">
        <v>6.2</v>
      </c>
      <c r="P5270" t="n">
        <v>30.95</v>
      </c>
    </row>
    <row r="5271">
      <c r="A5271" t="n">
        <v>17902</v>
      </c>
      <c r="B5271" t="n">
        <v>122</v>
      </c>
      <c r="C5271" t="inlineStr">
        <is>
          <t>Arcos</t>
        </is>
      </c>
      <c r="D5271" s="551" t="n">
        <v>45689</v>
      </c>
      <c r="E5271" t="n">
        <v>19917</v>
      </c>
      <c r="F5271" t="inlineStr">
        <is>
          <t>SAL GROSSO CISNE C/1KG</t>
        </is>
      </c>
      <c r="G5271" t="n">
        <v>2379</v>
      </c>
      <c r="H5271" t="n">
        <v>10</v>
      </c>
      <c r="I5271" t="inlineStr">
        <is>
          <t>PC</t>
        </is>
      </c>
      <c r="J5271" t="inlineStr">
        <is>
          <t>ALIMENTOS</t>
        </is>
      </c>
      <c r="K5271" t="inlineStr">
        <is>
          <t>01/2025</t>
        </is>
      </c>
      <c r="L5271" t="n">
        <v>0</v>
      </c>
      <c r="M5271" s="551" t="n">
        <v>45636</v>
      </c>
      <c r="N5271" t="n">
        <v>3.09</v>
      </c>
      <c r="O5271" t="n">
        <v>3.04</v>
      </c>
      <c r="P5271" t="n">
        <v>30.9</v>
      </c>
    </row>
    <row r="5272">
      <c r="A5272" t="n">
        <v>17682</v>
      </c>
      <c r="B5272" t="n">
        <v>122</v>
      </c>
      <c r="C5272" t="inlineStr">
        <is>
          <t>Arcos</t>
        </is>
      </c>
      <c r="D5272" s="551" t="n">
        <v>45689</v>
      </c>
      <c r="E5272" t="n">
        <v>18383</v>
      </c>
      <c r="F5272" t="inlineStr">
        <is>
          <t>CONHAQUE BRANDY NAPOLEON COURRIER 700ML</t>
        </is>
      </c>
      <c r="G5272" t="n">
        <v>3256</v>
      </c>
      <c r="H5272" t="n">
        <v>0.29</v>
      </c>
      <c r="I5272" t="inlineStr">
        <is>
          <t>UN</t>
        </is>
      </c>
      <c r="J5272" t="inlineStr">
        <is>
          <t>BEBIDAS</t>
        </is>
      </c>
      <c r="K5272" t="inlineStr">
        <is>
          <t>01/2025</t>
        </is>
      </c>
      <c r="L5272" t="n">
        <v>0</v>
      </c>
      <c r="M5272" s="551" t="n">
        <v>-693593</v>
      </c>
      <c r="N5272" t="n">
        <v>0</v>
      </c>
      <c r="O5272" t="n">
        <v>0</v>
      </c>
      <c r="P5272" t="n">
        <v>29.98</v>
      </c>
    </row>
    <row r="5273">
      <c r="A5273" t="n">
        <v>17977</v>
      </c>
      <c r="B5273" t="n">
        <v>122</v>
      </c>
      <c r="C5273" t="inlineStr">
        <is>
          <t>Arcos</t>
        </is>
      </c>
      <c r="D5273" s="551" t="n">
        <v>45689</v>
      </c>
      <c r="E5273" t="n">
        <v>17034</v>
      </c>
      <c r="F5273" t="inlineStr">
        <is>
          <t>PAK CHOI KG</t>
        </is>
      </c>
      <c r="G5273" t="n">
        <v>2743</v>
      </c>
      <c r="H5273" t="n">
        <v>1.16</v>
      </c>
      <c r="I5273" t="inlineStr">
        <is>
          <t>KG</t>
        </is>
      </c>
      <c r="J5273" t="inlineStr">
        <is>
          <t>ALIMENTOS</t>
        </is>
      </c>
      <c r="K5273" t="inlineStr">
        <is>
          <t>01/2025</t>
        </is>
      </c>
      <c r="L5273" t="n">
        <v>25.38</v>
      </c>
      <c r="M5273" s="551" t="n">
        <v>45687</v>
      </c>
      <c r="N5273" t="n">
        <v>12</v>
      </c>
      <c r="O5273" t="n">
        <v>12</v>
      </c>
      <c r="P5273" t="n">
        <v>29.44</v>
      </c>
    </row>
    <row r="5274">
      <c r="A5274" t="n">
        <v>17800</v>
      </c>
      <c r="B5274" t="n">
        <v>122</v>
      </c>
      <c r="C5274" t="inlineStr">
        <is>
          <t>Arcos</t>
        </is>
      </c>
      <c r="D5274" s="551" t="n">
        <v>45689</v>
      </c>
      <c r="E5274" t="n">
        <v>21079</v>
      </c>
      <c r="F5274" t="inlineStr">
        <is>
          <t>ADOCANTE SUCRALOSE SACHE LINEA 500X6GR</t>
        </is>
      </c>
      <c r="G5274" t="n">
        <v>1991</v>
      </c>
      <c r="H5274" t="n">
        <v>1</v>
      </c>
      <c r="I5274" t="inlineStr">
        <is>
          <t>UN</t>
        </is>
      </c>
      <c r="J5274" t="inlineStr">
        <is>
          <t>ALIMENTOS</t>
        </is>
      </c>
      <c r="K5274" t="inlineStr">
        <is>
          <t>01/2025</t>
        </is>
      </c>
      <c r="L5274" t="n">
        <v>0</v>
      </c>
      <c r="M5274" s="551" t="n">
        <v>-693593</v>
      </c>
      <c r="N5274" t="n">
        <v>0</v>
      </c>
      <c r="O5274" t="n">
        <v>22.98</v>
      </c>
      <c r="P5274" t="n">
        <v>29</v>
      </c>
    </row>
    <row r="5275">
      <c r="A5275" t="n">
        <v>17972</v>
      </c>
      <c r="B5275" t="n">
        <v>122</v>
      </c>
      <c r="C5275" t="inlineStr">
        <is>
          <t>Arcos</t>
        </is>
      </c>
      <c r="D5275" s="551" t="n">
        <v>45689</v>
      </c>
      <c r="E5275" t="n">
        <v>19738</v>
      </c>
      <c r="F5275" t="inlineStr">
        <is>
          <t>MELANCIA KG</t>
        </is>
      </c>
      <c r="G5275" t="n">
        <v>2515</v>
      </c>
      <c r="H5275" t="n">
        <v>9.66</v>
      </c>
      <c r="I5275" t="inlineStr">
        <is>
          <t>KG</t>
        </is>
      </c>
      <c r="J5275" t="inlineStr">
        <is>
          <t>ALIMENTOS</t>
        </is>
      </c>
      <c r="K5275" t="inlineStr">
        <is>
          <t>01/2025</t>
        </is>
      </c>
      <c r="L5275" t="n">
        <v>3</v>
      </c>
      <c r="M5275" s="551" t="n">
        <v>45678</v>
      </c>
      <c r="N5275" t="n">
        <v>2.9</v>
      </c>
      <c r="O5275" t="n">
        <v>2.87</v>
      </c>
      <c r="P5275" t="n">
        <v>28.98</v>
      </c>
    </row>
    <row r="5276">
      <c r="A5276" t="n">
        <v>17963</v>
      </c>
      <c r="B5276" t="n">
        <v>122</v>
      </c>
      <c r="C5276" t="inlineStr">
        <is>
          <t>Arcos</t>
        </is>
      </c>
      <c r="D5276" s="551" t="n">
        <v>45689</v>
      </c>
      <c r="E5276" t="n">
        <v>19748</v>
      </c>
      <c r="F5276" t="inlineStr">
        <is>
          <t>MACA FUJI KG</t>
        </is>
      </c>
      <c r="G5276" t="n">
        <v>2505</v>
      </c>
      <c r="H5276" t="n">
        <v>3.28</v>
      </c>
      <c r="I5276" t="inlineStr">
        <is>
          <t>KG</t>
        </is>
      </c>
      <c r="J5276" t="inlineStr">
        <is>
          <t>ALIMENTOS</t>
        </is>
      </c>
      <c r="K5276" t="inlineStr">
        <is>
          <t>01/2025</t>
        </is>
      </c>
      <c r="L5276" t="n">
        <v>8.699999999999999</v>
      </c>
      <c r="M5276" s="551" t="n">
        <v>45687</v>
      </c>
      <c r="N5276" t="n">
        <v>9.5</v>
      </c>
      <c r="O5276" t="n">
        <v>12.8</v>
      </c>
      <c r="P5276" t="n">
        <v>28.54</v>
      </c>
    </row>
    <row r="5277">
      <c r="A5277" t="n">
        <v>18013</v>
      </c>
      <c r="B5277" t="n">
        <v>122</v>
      </c>
      <c r="C5277" t="inlineStr">
        <is>
          <t>Arcos</t>
        </is>
      </c>
      <c r="D5277" s="551" t="n">
        <v>45689</v>
      </c>
      <c r="E5277" t="n">
        <v>19415</v>
      </c>
      <c r="F5277" t="inlineStr">
        <is>
          <t>MARGARINA COM SAL QUALY 500G UN</t>
        </is>
      </c>
      <c r="G5277" t="n">
        <v>2759</v>
      </c>
      <c r="H5277" t="n">
        <v>4</v>
      </c>
      <c r="I5277" t="inlineStr">
        <is>
          <t>UN</t>
        </is>
      </c>
      <c r="J5277" t="inlineStr">
        <is>
          <t>ALIMENTOS</t>
        </is>
      </c>
      <c r="K5277" t="inlineStr">
        <is>
          <t>01/2025</t>
        </is>
      </c>
      <c r="L5277" t="n">
        <v>7</v>
      </c>
      <c r="M5277" s="551" t="n">
        <v>45672</v>
      </c>
      <c r="N5277" t="n">
        <v>7</v>
      </c>
      <c r="O5277" t="n">
        <v>7.2</v>
      </c>
      <c r="P5277" t="n">
        <v>28</v>
      </c>
    </row>
    <row r="5278">
      <c r="A5278" t="n">
        <v>17927</v>
      </c>
      <c r="B5278" t="n">
        <v>122</v>
      </c>
      <c r="C5278" t="inlineStr">
        <is>
          <t>Arcos</t>
        </is>
      </c>
      <c r="D5278" s="551" t="n">
        <v>45689</v>
      </c>
      <c r="E5278" t="n">
        <v>19647</v>
      </c>
      <c r="F5278" t="inlineStr">
        <is>
          <t>ALHO PORO KG</t>
        </is>
      </c>
      <c r="G5278" t="n">
        <v>2591</v>
      </c>
      <c r="H5278" t="n">
        <v>2.34</v>
      </c>
      <c r="I5278" t="inlineStr">
        <is>
          <t>KG</t>
        </is>
      </c>
      <c r="J5278" t="inlineStr">
        <is>
          <t>ALIMENTOS</t>
        </is>
      </c>
      <c r="K5278" t="inlineStr">
        <is>
          <t>01/2025</t>
        </is>
      </c>
      <c r="L5278" t="n">
        <v>11.63</v>
      </c>
      <c r="M5278" s="551" t="n">
        <v>45687</v>
      </c>
      <c r="N5278" t="n">
        <v>9</v>
      </c>
      <c r="O5278" t="n">
        <v>11.24</v>
      </c>
      <c r="P5278" t="n">
        <v>27.21</v>
      </c>
    </row>
    <row r="5279">
      <c r="A5279" t="n">
        <v>17984</v>
      </c>
      <c r="B5279" t="n">
        <v>122</v>
      </c>
      <c r="C5279" t="inlineStr">
        <is>
          <t>Arcos</t>
        </is>
      </c>
      <c r="D5279" s="551" t="n">
        <v>45689</v>
      </c>
      <c r="E5279" t="n">
        <v>19562</v>
      </c>
      <c r="F5279" t="inlineStr">
        <is>
          <t>PIMENTAO AMARELO KG</t>
        </is>
      </c>
      <c r="G5279" t="n">
        <v>2655</v>
      </c>
      <c r="H5279" t="n">
        <v>2.44</v>
      </c>
      <c r="I5279" t="inlineStr">
        <is>
          <t>KG</t>
        </is>
      </c>
      <c r="J5279" t="inlineStr">
        <is>
          <t>ALIMENTOS</t>
        </is>
      </c>
      <c r="K5279" t="inlineStr">
        <is>
          <t>01/2025</t>
        </is>
      </c>
      <c r="L5279" t="n">
        <v>10.85</v>
      </c>
      <c r="M5279" s="551" t="n">
        <v>45687</v>
      </c>
      <c r="N5279" t="n">
        <v>9</v>
      </c>
      <c r="O5279" t="n">
        <v>7.5</v>
      </c>
      <c r="P5279" t="n">
        <v>26.47</v>
      </c>
    </row>
    <row r="5280">
      <c r="A5280" t="n">
        <v>17904</v>
      </c>
      <c r="B5280" t="n">
        <v>122</v>
      </c>
      <c r="C5280" t="inlineStr">
        <is>
          <t>Arcos</t>
        </is>
      </c>
      <c r="D5280" s="551" t="n">
        <v>45689</v>
      </c>
      <c r="E5280" t="n">
        <v>19902</v>
      </c>
      <c r="F5280" t="inlineStr">
        <is>
          <t>SAL SACHE CISNE 1000X0,001G</t>
        </is>
      </c>
      <c r="G5280" t="n">
        <v>2382</v>
      </c>
      <c r="H5280" t="n">
        <v>1</v>
      </c>
      <c r="I5280" t="inlineStr">
        <is>
          <t>CX</t>
        </is>
      </c>
      <c r="J5280" t="inlineStr">
        <is>
          <t>ALIMENTOS</t>
        </is>
      </c>
      <c r="K5280" t="inlineStr">
        <is>
          <t>01/2025</t>
        </is>
      </c>
      <c r="L5280" t="n">
        <v>0</v>
      </c>
      <c r="M5280" s="551" t="n">
        <v>-693593</v>
      </c>
      <c r="N5280" t="n">
        <v>0</v>
      </c>
      <c r="O5280" t="n">
        <v>24.22</v>
      </c>
      <c r="P5280" t="n">
        <v>25.8</v>
      </c>
    </row>
    <row r="5281">
      <c r="A5281" t="n">
        <v>17877</v>
      </c>
      <c r="B5281" t="n">
        <v>122</v>
      </c>
      <c r="C5281" t="inlineStr">
        <is>
          <t>Arcos</t>
        </is>
      </c>
      <c r="D5281" s="551" t="n">
        <v>45689</v>
      </c>
      <c r="E5281" t="n">
        <v>20645</v>
      </c>
      <c r="F5281" t="inlineStr">
        <is>
          <t>MILHO VERDE QUERO C/2KG</t>
        </is>
      </c>
      <c r="G5281" t="n">
        <v>2113</v>
      </c>
      <c r="H5281" t="n">
        <v>1</v>
      </c>
      <c r="I5281" t="inlineStr">
        <is>
          <t>LT</t>
        </is>
      </c>
      <c r="J5281" t="inlineStr">
        <is>
          <t>ALIMENTOS</t>
        </is>
      </c>
      <c r="K5281" t="inlineStr">
        <is>
          <t>01/2025</t>
        </is>
      </c>
      <c r="L5281" t="n">
        <v>25.6</v>
      </c>
      <c r="M5281" s="551" t="n">
        <v>45671</v>
      </c>
      <c r="N5281" t="n">
        <v>25.6</v>
      </c>
      <c r="O5281" t="n">
        <v>25.65</v>
      </c>
      <c r="P5281" t="n">
        <v>25.6</v>
      </c>
    </row>
    <row r="5282">
      <c r="A5282" t="n">
        <v>17919</v>
      </c>
      <c r="B5282" t="n">
        <v>122</v>
      </c>
      <c r="C5282" t="inlineStr">
        <is>
          <t>Arcos</t>
        </is>
      </c>
      <c r="D5282" s="551" t="n">
        <v>45689</v>
      </c>
      <c r="E5282" t="n">
        <v>19506</v>
      </c>
      <c r="F5282" t="inlineStr">
        <is>
          <t>ALECRIM KG</t>
        </is>
      </c>
      <c r="G5282" t="n">
        <v>2705</v>
      </c>
      <c r="H5282" t="n">
        <v>0.5</v>
      </c>
      <c r="I5282" t="inlineStr">
        <is>
          <t>KG</t>
        </is>
      </c>
      <c r="J5282" t="inlineStr">
        <is>
          <t>ALIMENTOS</t>
        </is>
      </c>
      <c r="K5282" t="inlineStr">
        <is>
          <t>01/2025</t>
        </is>
      </c>
      <c r="L5282" t="n">
        <v>51.15</v>
      </c>
      <c r="M5282" s="551" t="n">
        <v>45687</v>
      </c>
      <c r="N5282" t="n">
        <v>45</v>
      </c>
      <c r="O5282" t="n">
        <v>48</v>
      </c>
      <c r="P5282" t="n">
        <v>25.58</v>
      </c>
    </row>
    <row r="5283">
      <c r="A5283" t="n">
        <v>17702</v>
      </c>
      <c r="B5283" t="n">
        <v>122</v>
      </c>
      <c r="C5283" t="inlineStr">
        <is>
          <t>Arcos</t>
        </is>
      </c>
      <c r="D5283" s="551" t="n">
        <v>45689</v>
      </c>
      <c r="E5283" t="n">
        <v>18329</v>
      </c>
      <c r="F5283" t="inlineStr">
        <is>
          <t>LICOR CHARTREAUSE VERDE 700ML</t>
        </is>
      </c>
      <c r="G5283" t="n">
        <v>3304</v>
      </c>
      <c r="H5283" t="n">
        <v>0.06</v>
      </c>
      <c r="I5283" t="inlineStr">
        <is>
          <t>UN</t>
        </is>
      </c>
      <c r="J5283" t="inlineStr">
        <is>
          <t>BEBIDAS</t>
        </is>
      </c>
      <c r="K5283" t="inlineStr">
        <is>
          <t>01/2025</t>
        </is>
      </c>
      <c r="L5283" t="n">
        <v>0</v>
      </c>
      <c r="M5283" s="551" t="n">
        <v>-693593</v>
      </c>
      <c r="N5283" t="n">
        <v>0</v>
      </c>
      <c r="O5283" t="n">
        <v>0</v>
      </c>
      <c r="P5283" t="n">
        <v>25.17</v>
      </c>
    </row>
    <row r="5284">
      <c r="A5284" t="n">
        <v>17954</v>
      </c>
      <c r="B5284" t="n">
        <v>122</v>
      </c>
      <c r="C5284" t="inlineStr">
        <is>
          <t>Arcos</t>
        </is>
      </c>
      <c r="D5284" s="551" t="n">
        <v>45689</v>
      </c>
      <c r="E5284" t="n">
        <v>19762</v>
      </c>
      <c r="F5284" t="inlineStr">
        <is>
          <t>GRAPE FRUIT KG</t>
        </is>
      </c>
      <c r="G5284" t="n">
        <v>2491</v>
      </c>
      <c r="H5284" t="n">
        <v>1.8</v>
      </c>
      <c r="I5284" t="inlineStr">
        <is>
          <t>KG</t>
        </is>
      </c>
      <c r="J5284" t="inlineStr">
        <is>
          <t>ALIMENTOS</t>
        </is>
      </c>
      <c r="K5284" t="inlineStr">
        <is>
          <t>01/2025</t>
        </is>
      </c>
      <c r="L5284" t="n">
        <v>13.93</v>
      </c>
      <c r="M5284" s="551" t="n">
        <v>45676</v>
      </c>
      <c r="N5284" t="n">
        <v>13</v>
      </c>
      <c r="O5284" t="n">
        <v>16.5</v>
      </c>
      <c r="P5284" t="n">
        <v>25.07</v>
      </c>
    </row>
    <row r="5285">
      <c r="A5285" t="n">
        <v>17943</v>
      </c>
      <c r="B5285" t="n">
        <v>122</v>
      </c>
      <c r="C5285" t="inlineStr">
        <is>
          <t>Arcos</t>
        </is>
      </c>
      <c r="D5285" s="551" t="n">
        <v>45689</v>
      </c>
      <c r="E5285" t="n">
        <v>19623</v>
      </c>
      <c r="F5285" t="inlineStr">
        <is>
          <t>CEBOLA ROXA KG</t>
        </is>
      </c>
      <c r="G5285" t="n">
        <v>2611</v>
      </c>
      <c r="H5285" t="n">
        <v>4.8</v>
      </c>
      <c r="I5285" t="inlineStr">
        <is>
          <t>KG</t>
        </is>
      </c>
      <c r="J5285" t="inlineStr">
        <is>
          <t>ALIMENTOS</t>
        </is>
      </c>
      <c r="K5285" t="inlineStr">
        <is>
          <t>01/2025</t>
        </is>
      </c>
      <c r="L5285" t="n">
        <v>4.73</v>
      </c>
      <c r="M5285" s="551" t="n">
        <v>45687</v>
      </c>
      <c r="N5285" t="n">
        <v>4.9</v>
      </c>
      <c r="O5285" t="n">
        <v>4.26</v>
      </c>
      <c r="P5285" t="n">
        <v>22.7</v>
      </c>
    </row>
    <row r="5286">
      <c r="A5286" t="n">
        <v>17917</v>
      </c>
      <c r="B5286" t="n">
        <v>122</v>
      </c>
      <c r="C5286" t="inlineStr">
        <is>
          <t>Arcos</t>
        </is>
      </c>
      <c r="D5286" s="551" t="n">
        <v>45689</v>
      </c>
      <c r="E5286" t="n">
        <v>19654</v>
      </c>
      <c r="F5286" t="inlineStr">
        <is>
          <t>ABOBRINHA ITALIANA GRAUDA KG</t>
        </is>
      </c>
      <c r="G5286" t="n">
        <v>2586</v>
      </c>
      <c r="H5286" t="n">
        <v>3.8</v>
      </c>
      <c r="I5286" t="inlineStr">
        <is>
          <t>KG</t>
        </is>
      </c>
      <c r="J5286" t="inlineStr">
        <is>
          <t>ALIMENTOS</t>
        </is>
      </c>
      <c r="K5286" t="inlineStr">
        <is>
          <t>01/2025</t>
        </is>
      </c>
      <c r="L5286" t="n">
        <v>5.65</v>
      </c>
      <c r="M5286" s="551" t="n">
        <v>45687</v>
      </c>
      <c r="N5286" t="n">
        <v>3.45</v>
      </c>
      <c r="O5286" t="n">
        <v>3.45</v>
      </c>
      <c r="P5286" t="n">
        <v>21.47</v>
      </c>
    </row>
    <row r="5287">
      <c r="A5287" t="n">
        <v>17924</v>
      </c>
      <c r="B5287" t="n">
        <v>122</v>
      </c>
      <c r="C5287" t="inlineStr">
        <is>
          <t>Arcos</t>
        </is>
      </c>
      <c r="D5287" s="551" t="n">
        <v>45689</v>
      </c>
      <c r="E5287" t="n">
        <v>19498</v>
      </c>
      <c r="F5287" t="inlineStr">
        <is>
          <t>ALFACE ROMANA KG</t>
        </is>
      </c>
      <c r="G5287" t="n">
        <v>2712</v>
      </c>
      <c r="H5287" t="n">
        <v>1.84</v>
      </c>
      <c r="I5287" t="inlineStr">
        <is>
          <t>KG</t>
        </is>
      </c>
      <c r="J5287" t="inlineStr">
        <is>
          <t>ALIMENTOS</t>
        </is>
      </c>
      <c r="K5287" t="inlineStr">
        <is>
          <t>01/2025</t>
        </is>
      </c>
      <c r="L5287" t="n">
        <v>11.35</v>
      </c>
      <c r="M5287" s="551" t="n">
        <v>45684</v>
      </c>
      <c r="N5287" t="n">
        <v>9</v>
      </c>
      <c r="O5287" t="n">
        <v>10.72</v>
      </c>
      <c r="P5287" t="n">
        <v>20.88</v>
      </c>
    </row>
    <row r="5288">
      <c r="A5288" t="n">
        <v>17731</v>
      </c>
      <c r="B5288" t="n">
        <v>122</v>
      </c>
      <c r="C5288" t="inlineStr">
        <is>
          <t>Arcos</t>
        </is>
      </c>
      <c r="D5288" s="551" t="n">
        <v>45689</v>
      </c>
      <c r="E5288" t="n">
        <v>18239</v>
      </c>
      <c r="F5288" t="inlineStr">
        <is>
          <t>TEQUILA HERRADURA ANEJO 750ML</t>
        </is>
      </c>
      <c r="G5288" t="n">
        <v>3389</v>
      </c>
      <c r="H5288" t="n">
        <v>0.12</v>
      </c>
      <c r="I5288" t="inlineStr">
        <is>
          <t>GR</t>
        </is>
      </c>
      <c r="J5288" t="inlineStr">
        <is>
          <t>BEBIDAS</t>
        </is>
      </c>
      <c r="K5288" t="inlineStr">
        <is>
          <t>01/2025</t>
        </is>
      </c>
      <c r="L5288" t="n">
        <v>0</v>
      </c>
      <c r="M5288" s="551" t="n">
        <v>-693593</v>
      </c>
      <c r="N5288" t="n">
        <v>0</v>
      </c>
      <c r="O5288" t="n">
        <v>0</v>
      </c>
      <c r="P5288" t="n">
        <v>20.81</v>
      </c>
    </row>
    <row r="5289">
      <c r="A5289" t="n">
        <v>17826</v>
      </c>
      <c r="B5289" t="n">
        <v>122</v>
      </c>
      <c r="C5289" t="inlineStr">
        <is>
          <t>Arcos</t>
        </is>
      </c>
      <c r="D5289" s="551" t="n">
        <v>45689</v>
      </c>
      <c r="E5289" t="n">
        <v>19872</v>
      </c>
      <c r="F5289" t="inlineStr">
        <is>
          <t>CARDAMOMO EM GRÃO</t>
        </is>
      </c>
      <c r="G5289" t="n">
        <v>2401</v>
      </c>
      <c r="H5289" t="n">
        <v>0.5</v>
      </c>
      <c r="I5289" t="inlineStr">
        <is>
          <t>KG</t>
        </is>
      </c>
      <c r="J5289" t="inlineStr">
        <is>
          <t>ALIMENTOS</t>
        </is>
      </c>
      <c r="K5289" t="inlineStr">
        <is>
          <t>01/2025</t>
        </is>
      </c>
      <c r="L5289" t="n">
        <v>0</v>
      </c>
      <c r="M5289" s="551" t="n">
        <v>-693593</v>
      </c>
      <c r="N5289" t="n">
        <v>0</v>
      </c>
      <c r="O5289" t="n">
        <v>0</v>
      </c>
      <c r="P5289" t="n">
        <v>20.75</v>
      </c>
    </row>
    <row r="5290">
      <c r="A5290" t="n">
        <v>17993</v>
      </c>
      <c r="B5290" t="n">
        <v>122</v>
      </c>
      <c r="C5290" t="inlineStr">
        <is>
          <t>Arcos</t>
        </is>
      </c>
      <c r="D5290" s="551" t="n">
        <v>45689</v>
      </c>
      <c r="E5290" t="n">
        <v>19468</v>
      </c>
      <c r="F5290" t="inlineStr">
        <is>
          <t>SALSA KG</t>
        </is>
      </c>
      <c r="G5290" t="n">
        <v>2736</v>
      </c>
      <c r="H5290" t="n">
        <v>1.78</v>
      </c>
      <c r="I5290" t="inlineStr">
        <is>
          <t>KG</t>
        </is>
      </c>
      <c r="J5290" t="inlineStr">
        <is>
          <t>ALIMENTOS</t>
        </is>
      </c>
      <c r="K5290" t="inlineStr">
        <is>
          <t>01/2025</t>
        </is>
      </c>
      <c r="L5290" t="n">
        <v>11.16</v>
      </c>
      <c r="M5290" s="551" t="n">
        <v>45687</v>
      </c>
      <c r="N5290" t="n">
        <v>8</v>
      </c>
      <c r="O5290" t="n">
        <v>12.57</v>
      </c>
      <c r="P5290" t="n">
        <v>19.86</v>
      </c>
    </row>
    <row r="5291">
      <c r="A5291" t="n">
        <v>18001</v>
      </c>
      <c r="B5291" t="n">
        <v>122</v>
      </c>
      <c r="C5291" t="inlineStr">
        <is>
          <t>Arcos</t>
        </is>
      </c>
      <c r="D5291" s="551" t="n">
        <v>45689</v>
      </c>
      <c r="E5291" t="n">
        <v>19718</v>
      </c>
      <c r="F5291" t="inlineStr">
        <is>
          <t>UVA CRINSON KG</t>
        </is>
      </c>
      <c r="G5291" t="n">
        <v>2536</v>
      </c>
      <c r="H5291" t="n">
        <v>0.88</v>
      </c>
      <c r="I5291" t="inlineStr">
        <is>
          <t>KG</t>
        </is>
      </c>
      <c r="J5291" t="inlineStr">
        <is>
          <t>ALIMENTOS</t>
        </is>
      </c>
      <c r="K5291" t="inlineStr">
        <is>
          <t>01/2025</t>
        </is>
      </c>
      <c r="L5291" t="n">
        <v>21.9</v>
      </c>
      <c r="M5291" s="551" t="n">
        <v>45686</v>
      </c>
      <c r="N5291" t="n">
        <v>23.46</v>
      </c>
      <c r="O5291" t="n">
        <v>15</v>
      </c>
      <c r="P5291" t="n">
        <v>19.27</v>
      </c>
    </row>
    <row r="5292">
      <c r="A5292" t="n">
        <v>17796</v>
      </c>
      <c r="B5292" t="n">
        <v>122</v>
      </c>
      <c r="C5292" t="inlineStr">
        <is>
          <t>Arcos</t>
        </is>
      </c>
      <c r="D5292" s="551" t="n">
        <v>45689</v>
      </c>
      <c r="E5292" t="n">
        <v>21075</v>
      </c>
      <c r="F5292" t="inlineStr">
        <is>
          <t>ACUCAR DEMERARA UNIAO C/1KG</t>
        </is>
      </c>
      <c r="G5292" t="n">
        <v>1993</v>
      </c>
      <c r="H5292" t="n">
        <v>3</v>
      </c>
      <c r="I5292" t="inlineStr">
        <is>
          <t>PC</t>
        </is>
      </c>
      <c r="J5292" t="inlineStr">
        <is>
          <t>ALIMENTOS</t>
        </is>
      </c>
      <c r="K5292" t="inlineStr">
        <is>
          <t>01/2025</t>
        </is>
      </c>
      <c r="L5292" t="n">
        <v>0</v>
      </c>
      <c r="M5292" s="551" t="n">
        <v>-693593</v>
      </c>
      <c r="N5292" t="n">
        <v>0</v>
      </c>
      <c r="O5292" t="n">
        <v>6.41</v>
      </c>
      <c r="P5292" t="n">
        <v>19.23</v>
      </c>
    </row>
    <row r="5293">
      <c r="A5293" t="n">
        <v>17981</v>
      </c>
      <c r="B5293" t="n">
        <v>122</v>
      </c>
      <c r="C5293" t="inlineStr">
        <is>
          <t>Arcos</t>
        </is>
      </c>
      <c r="D5293" s="551" t="n">
        <v>45689</v>
      </c>
      <c r="E5293" t="n">
        <v>19575</v>
      </c>
      <c r="F5293" t="inlineStr">
        <is>
          <t>PIMENTA DE CHEIRO VERDE KG</t>
        </is>
      </c>
      <c r="G5293" t="n">
        <v>2643</v>
      </c>
      <c r="H5293" t="n">
        <v>0.64</v>
      </c>
      <c r="I5293" t="inlineStr">
        <is>
          <t>KG</t>
        </is>
      </c>
      <c r="J5293" t="inlineStr">
        <is>
          <t>ALIMENTOS</t>
        </is>
      </c>
      <c r="K5293" t="inlineStr">
        <is>
          <t>01/2025</t>
        </is>
      </c>
      <c r="L5293" t="n">
        <v>29.34</v>
      </c>
      <c r="M5293" s="551" t="n">
        <v>45684</v>
      </c>
      <c r="N5293" t="n">
        <v>32</v>
      </c>
      <c r="O5293" t="n">
        <v>36.67</v>
      </c>
      <c r="P5293" t="n">
        <v>18.78</v>
      </c>
    </row>
    <row r="5294">
      <c r="A5294" t="n">
        <v>17985</v>
      </c>
      <c r="B5294" t="n">
        <v>122</v>
      </c>
      <c r="C5294" t="inlineStr">
        <is>
          <t>Arcos</t>
        </is>
      </c>
      <c r="D5294" s="551" t="n">
        <v>45689</v>
      </c>
      <c r="E5294" t="n">
        <v>19560</v>
      </c>
      <c r="F5294" t="inlineStr">
        <is>
          <t>PIMENTAO VERMELHO KG</t>
        </is>
      </c>
      <c r="G5294" t="n">
        <v>2657</v>
      </c>
      <c r="H5294" t="n">
        <v>1.8</v>
      </c>
      <c r="I5294" t="inlineStr">
        <is>
          <t>KG</t>
        </is>
      </c>
      <c r="J5294" t="inlineStr">
        <is>
          <t>ALIMENTOS</t>
        </is>
      </c>
      <c r="K5294" t="inlineStr">
        <is>
          <t>01/2025</t>
        </is>
      </c>
      <c r="L5294" t="n">
        <v>9.369999999999999</v>
      </c>
      <c r="M5294" s="551" t="n">
        <v>45687</v>
      </c>
      <c r="N5294" t="n">
        <v>9</v>
      </c>
      <c r="O5294" t="n">
        <v>7.5</v>
      </c>
      <c r="P5294" t="n">
        <v>16.87</v>
      </c>
    </row>
    <row r="5295">
      <c r="A5295" t="n">
        <v>17810</v>
      </c>
      <c r="B5295" t="n">
        <v>122</v>
      </c>
      <c r="C5295" t="inlineStr">
        <is>
          <t>Arcos</t>
        </is>
      </c>
      <c r="D5295" s="551" t="n">
        <v>45689</v>
      </c>
      <c r="E5295" t="n">
        <v>24061</v>
      </c>
      <c r="F5295" t="inlineStr">
        <is>
          <t>AVEIA EM FLOCOS KG</t>
        </is>
      </c>
      <c r="G5295" t="n">
        <v>2186</v>
      </c>
      <c r="H5295" t="n">
        <v>1</v>
      </c>
      <c r="I5295" t="inlineStr">
        <is>
          <t>KG</t>
        </is>
      </c>
      <c r="J5295" t="inlineStr">
        <is>
          <t>ALIMENTOS</t>
        </is>
      </c>
      <c r="K5295" t="inlineStr">
        <is>
          <t>01/2025</t>
        </is>
      </c>
      <c r="L5295" t="n">
        <v>0</v>
      </c>
      <c r="M5295" s="551" t="n">
        <v>45544</v>
      </c>
      <c r="N5295" t="n">
        <v>16.36</v>
      </c>
      <c r="O5295" t="n">
        <v>15.44</v>
      </c>
      <c r="P5295" t="n">
        <v>16.36</v>
      </c>
    </row>
    <row r="5296">
      <c r="A5296" t="n">
        <v>17914</v>
      </c>
      <c r="B5296" t="n">
        <v>122</v>
      </c>
      <c r="C5296" t="inlineStr">
        <is>
          <t>Arcos</t>
        </is>
      </c>
      <c r="D5296" s="551" t="n">
        <v>45689</v>
      </c>
      <c r="E5296" t="n">
        <v>20961</v>
      </c>
      <c r="F5296" t="inlineStr">
        <is>
          <t>VINAGRE DE MACA CASTELO 750ML UN</t>
        </is>
      </c>
      <c r="G5296" t="n">
        <v>2015</v>
      </c>
      <c r="H5296" t="n">
        <v>3</v>
      </c>
      <c r="I5296" t="inlineStr">
        <is>
          <t>UN</t>
        </is>
      </c>
      <c r="J5296" t="inlineStr">
        <is>
          <t>ALIMENTOS</t>
        </is>
      </c>
      <c r="K5296" t="inlineStr">
        <is>
          <t>01/2025</t>
        </is>
      </c>
      <c r="L5296" t="n">
        <v>0</v>
      </c>
      <c r="M5296" s="551" t="n">
        <v>45636</v>
      </c>
      <c r="N5296" t="n">
        <v>5.41</v>
      </c>
      <c r="O5296" t="n">
        <v>6.98</v>
      </c>
      <c r="P5296" t="n">
        <v>16.23</v>
      </c>
    </row>
    <row r="5297">
      <c r="A5297" t="n">
        <v>17662</v>
      </c>
      <c r="B5297" t="n">
        <v>122</v>
      </c>
      <c r="C5297" t="inlineStr">
        <is>
          <t>Arcos</t>
        </is>
      </c>
      <c r="D5297" s="551" t="n">
        <v>45689</v>
      </c>
      <c r="E5297" t="n">
        <v>24471</v>
      </c>
      <c r="F5297" t="inlineStr">
        <is>
          <t>STELLA ARTOIS S/ GLUTEN LN 330ML UN</t>
        </is>
      </c>
      <c r="G5297" t="n">
        <v>3104</v>
      </c>
      <c r="H5297" t="n">
        <v>3</v>
      </c>
      <c r="I5297" t="inlineStr">
        <is>
          <t>UN</t>
        </is>
      </c>
      <c r="J5297" t="inlineStr">
        <is>
          <t>BEBIDAS</t>
        </is>
      </c>
      <c r="K5297" t="inlineStr">
        <is>
          <t>01/2025</t>
        </is>
      </c>
      <c r="L5297" t="n">
        <v>0</v>
      </c>
      <c r="M5297" s="551" t="n">
        <v>-693593</v>
      </c>
      <c r="N5297" t="n">
        <v>0</v>
      </c>
      <c r="O5297" t="n">
        <v>5.36</v>
      </c>
      <c r="P5297" t="n">
        <v>16.08</v>
      </c>
    </row>
    <row r="5298">
      <c r="A5298" t="n">
        <v>17806</v>
      </c>
      <c r="B5298" t="n">
        <v>122</v>
      </c>
      <c r="C5298" t="inlineStr">
        <is>
          <t>Arcos</t>
        </is>
      </c>
      <c r="D5298" s="551" t="n">
        <v>45689</v>
      </c>
      <c r="E5298" t="n">
        <v>20429</v>
      </c>
      <c r="F5298" t="inlineStr">
        <is>
          <t>AMIDO DE MILHO MAIZENA 1KG UN</t>
        </is>
      </c>
      <c r="G5298" t="n">
        <v>2184</v>
      </c>
      <c r="H5298" t="n">
        <v>2</v>
      </c>
      <c r="I5298" t="inlineStr">
        <is>
          <t>UN</t>
        </is>
      </c>
      <c r="J5298" t="inlineStr">
        <is>
          <t>ALIMENTOS</t>
        </is>
      </c>
      <c r="K5298" t="inlineStr">
        <is>
          <t>01/2025</t>
        </is>
      </c>
      <c r="L5298" t="n">
        <v>7.9</v>
      </c>
      <c r="M5298" s="551" t="n">
        <v>45672</v>
      </c>
      <c r="N5298" t="n">
        <v>7.9</v>
      </c>
      <c r="O5298" t="n">
        <v>18.6</v>
      </c>
      <c r="P5298" t="n">
        <v>15.8</v>
      </c>
    </row>
    <row r="5299">
      <c r="A5299" t="n">
        <v>17843</v>
      </c>
      <c r="B5299" t="n">
        <v>122</v>
      </c>
      <c r="C5299" t="inlineStr">
        <is>
          <t>Arcos</t>
        </is>
      </c>
      <c r="D5299" s="551" t="n">
        <v>45689</v>
      </c>
      <c r="E5299" t="n">
        <v>20029</v>
      </c>
      <c r="F5299" t="inlineStr">
        <is>
          <t>ESSENCIA DE BAUNILHA CEPERA 500ML</t>
        </is>
      </c>
      <c r="G5299" t="n">
        <v>2337</v>
      </c>
      <c r="H5299" t="n">
        <v>1</v>
      </c>
      <c r="I5299" t="inlineStr">
        <is>
          <t>FR</t>
        </is>
      </c>
      <c r="J5299" t="inlineStr">
        <is>
          <t>ALIMENTOS</t>
        </is>
      </c>
      <c r="K5299" t="inlineStr">
        <is>
          <t>01/2025</t>
        </is>
      </c>
      <c r="L5299" t="n">
        <v>0</v>
      </c>
      <c r="M5299" s="551" t="n">
        <v>45636</v>
      </c>
      <c r="N5299" t="n">
        <v>14.81</v>
      </c>
      <c r="O5299" t="n">
        <v>14.81</v>
      </c>
      <c r="P5299" t="n">
        <v>14.81</v>
      </c>
    </row>
    <row r="5300">
      <c r="A5300" t="n">
        <v>17906</v>
      </c>
      <c r="B5300" t="n">
        <v>122</v>
      </c>
      <c r="C5300" t="inlineStr">
        <is>
          <t>Arcos</t>
        </is>
      </c>
      <c r="D5300" s="551" t="n">
        <v>45689</v>
      </c>
      <c r="E5300" t="n">
        <v>20174</v>
      </c>
      <c r="F5300" t="inlineStr">
        <is>
          <t>SEMENTE DE GIRASSOL SEM CASCA KG</t>
        </is>
      </c>
      <c r="G5300" t="n">
        <v>2264</v>
      </c>
      <c r="H5300" t="n">
        <v>1</v>
      </c>
      <c r="I5300" t="inlineStr">
        <is>
          <t>KG</t>
        </is>
      </c>
      <c r="J5300" t="inlineStr">
        <is>
          <t>ALIMENTOS</t>
        </is>
      </c>
      <c r="K5300" t="inlineStr">
        <is>
          <t>01/2025</t>
        </is>
      </c>
      <c r="L5300" t="n">
        <v>0</v>
      </c>
      <c r="M5300" s="551" t="n">
        <v>45643</v>
      </c>
      <c r="N5300" t="n">
        <v>14.5</v>
      </c>
      <c r="O5300" t="n">
        <v>14.9</v>
      </c>
      <c r="P5300" t="n">
        <v>14.5</v>
      </c>
    </row>
    <row r="5301">
      <c r="A5301" t="n">
        <v>17746</v>
      </c>
      <c r="B5301" t="n">
        <v>122</v>
      </c>
      <c r="C5301" t="inlineStr">
        <is>
          <t>Arcos</t>
        </is>
      </c>
      <c r="D5301" s="551" t="n">
        <v>45689</v>
      </c>
      <c r="E5301" t="n">
        <v>18191</v>
      </c>
      <c r="F5301" t="inlineStr">
        <is>
          <t>VODKA ABSOLUT VANILIA 750ML</t>
        </is>
      </c>
      <c r="G5301" t="n">
        <v>3433</v>
      </c>
      <c r="H5301" t="n">
        <v>0.27</v>
      </c>
      <c r="I5301" t="inlineStr">
        <is>
          <t>GR</t>
        </is>
      </c>
      <c r="J5301" t="inlineStr">
        <is>
          <t>BEBIDAS</t>
        </is>
      </c>
      <c r="K5301" t="inlineStr">
        <is>
          <t>01/2025</t>
        </is>
      </c>
      <c r="L5301" t="n">
        <v>0</v>
      </c>
      <c r="M5301" s="551" t="n">
        <v>-693593</v>
      </c>
      <c r="N5301" t="n">
        <v>0</v>
      </c>
      <c r="O5301" t="n">
        <v>0</v>
      </c>
      <c r="P5301" t="n">
        <v>13.56</v>
      </c>
    </row>
    <row r="5302">
      <c r="A5302" t="n">
        <v>17955</v>
      </c>
      <c r="B5302" t="n">
        <v>122</v>
      </c>
      <c r="C5302" t="inlineStr">
        <is>
          <t>Arcos</t>
        </is>
      </c>
      <c r="D5302" s="551" t="n">
        <v>45689</v>
      </c>
      <c r="E5302" t="n">
        <v>19480</v>
      </c>
      <c r="F5302" t="inlineStr">
        <is>
          <t>HORTELA HIDROPONICA KG</t>
        </is>
      </c>
      <c r="G5302" t="n">
        <v>2726</v>
      </c>
      <c r="H5302" t="n">
        <v>0.84</v>
      </c>
      <c r="I5302" t="inlineStr">
        <is>
          <t>KG</t>
        </is>
      </c>
      <c r="J5302" t="inlineStr">
        <is>
          <t>ALIMENTOS</t>
        </is>
      </c>
      <c r="K5302" t="inlineStr">
        <is>
          <t>01/2025</t>
        </is>
      </c>
      <c r="L5302" t="n">
        <v>15.95</v>
      </c>
      <c r="M5302" s="551" t="n">
        <v>45687</v>
      </c>
      <c r="N5302" t="n">
        <v>11.5</v>
      </c>
      <c r="O5302" t="n">
        <v>19.15</v>
      </c>
      <c r="P5302" t="n">
        <v>13.4</v>
      </c>
    </row>
    <row r="5303">
      <c r="A5303" t="n">
        <v>17935</v>
      </c>
      <c r="B5303" t="n">
        <v>122</v>
      </c>
      <c r="C5303" t="inlineStr">
        <is>
          <t>Arcos</t>
        </is>
      </c>
      <c r="D5303" s="551" t="n">
        <v>45689</v>
      </c>
      <c r="E5303" t="n">
        <v>19632</v>
      </c>
      <c r="F5303" t="inlineStr">
        <is>
          <t>BETERRABA KG</t>
        </is>
      </c>
      <c r="G5303" t="n">
        <v>2604</v>
      </c>
      <c r="H5303" t="n">
        <v>4.08</v>
      </c>
      <c r="I5303" t="inlineStr">
        <is>
          <t>KG</t>
        </is>
      </c>
      <c r="J5303" t="inlineStr">
        <is>
          <t>ALIMENTOS</t>
        </is>
      </c>
      <c r="K5303" t="inlineStr">
        <is>
          <t>01/2025</t>
        </is>
      </c>
      <c r="L5303" t="n">
        <v>3.2</v>
      </c>
      <c r="M5303" s="551" t="n">
        <v>45686</v>
      </c>
      <c r="N5303" t="n">
        <v>4</v>
      </c>
      <c r="O5303" t="n">
        <v>2.8</v>
      </c>
      <c r="P5303" t="n">
        <v>13.06</v>
      </c>
    </row>
    <row r="5304">
      <c r="A5304" t="n">
        <v>17680</v>
      </c>
      <c r="B5304" t="n">
        <v>122</v>
      </c>
      <c r="C5304" t="inlineStr">
        <is>
          <t>Arcos</t>
        </is>
      </c>
      <c r="D5304" s="551" t="n">
        <v>45689</v>
      </c>
      <c r="E5304" t="n">
        <v>18433</v>
      </c>
      <c r="F5304" t="inlineStr">
        <is>
          <t>CACHAÇA PIRASSUNUNGA 51 OURO 965ML</t>
        </is>
      </c>
      <c r="G5304" t="n">
        <v>3212</v>
      </c>
      <c r="H5304" t="n">
        <v>0.93</v>
      </c>
      <c r="I5304" t="inlineStr">
        <is>
          <t>UN</t>
        </is>
      </c>
      <c r="J5304" t="inlineStr">
        <is>
          <t>BEBIDAS</t>
        </is>
      </c>
      <c r="K5304" t="inlineStr">
        <is>
          <t>01/2025</t>
        </is>
      </c>
      <c r="L5304" t="n">
        <v>0</v>
      </c>
      <c r="M5304" s="551" t="n">
        <v>-693593</v>
      </c>
      <c r="N5304" t="n">
        <v>0</v>
      </c>
      <c r="O5304" t="n">
        <v>0</v>
      </c>
      <c r="P5304" t="n">
        <v>12.58</v>
      </c>
    </row>
    <row r="5305">
      <c r="A5305" t="n">
        <v>17929</v>
      </c>
      <c r="B5305" t="n">
        <v>122</v>
      </c>
      <c r="C5305" t="inlineStr">
        <is>
          <t>Arcos</t>
        </is>
      </c>
      <c r="D5305" s="551" t="n">
        <v>45689</v>
      </c>
      <c r="E5305" t="n">
        <v>19783</v>
      </c>
      <c r="F5305" t="inlineStr">
        <is>
          <t>BANANA NANICA KG</t>
        </is>
      </c>
      <c r="G5305" t="n">
        <v>2475</v>
      </c>
      <c r="H5305" t="n">
        <v>2.2</v>
      </c>
      <c r="I5305" t="inlineStr">
        <is>
          <t>KG</t>
        </is>
      </c>
      <c r="J5305" t="inlineStr">
        <is>
          <t>ALIMENTOS</t>
        </is>
      </c>
      <c r="K5305" t="inlineStr">
        <is>
          <t>01/2025</t>
        </is>
      </c>
      <c r="L5305" t="n">
        <v>5.59</v>
      </c>
      <c r="M5305" s="551" t="n">
        <v>45687</v>
      </c>
      <c r="N5305" t="n">
        <v>4.9</v>
      </c>
      <c r="O5305" t="n">
        <v>5.07</v>
      </c>
      <c r="P5305" t="n">
        <v>12.3</v>
      </c>
    </row>
    <row r="5306">
      <c r="A5306" t="n">
        <v>17994</v>
      </c>
      <c r="B5306" t="n">
        <v>122</v>
      </c>
      <c r="C5306" t="inlineStr">
        <is>
          <t>Arcos</t>
        </is>
      </c>
      <c r="D5306" s="551" t="n">
        <v>45689</v>
      </c>
      <c r="E5306" t="n">
        <v>19465</v>
      </c>
      <c r="F5306" t="inlineStr">
        <is>
          <t>SALSAO KG</t>
        </is>
      </c>
      <c r="G5306" t="n">
        <v>2737</v>
      </c>
      <c r="H5306" t="n">
        <v>1.28</v>
      </c>
      <c r="I5306" t="inlineStr">
        <is>
          <t>KG</t>
        </is>
      </c>
      <c r="J5306" t="inlineStr">
        <is>
          <t>ALIMENTOS</t>
        </is>
      </c>
      <c r="K5306" t="inlineStr">
        <is>
          <t>01/2025</t>
        </is>
      </c>
      <c r="L5306" t="n">
        <v>9.460000000000001</v>
      </c>
      <c r="M5306" s="551" t="n">
        <v>45687</v>
      </c>
      <c r="N5306" t="n">
        <v>8.5</v>
      </c>
      <c r="O5306" t="n">
        <v>12.06</v>
      </c>
      <c r="P5306" t="n">
        <v>12.11</v>
      </c>
    </row>
    <row r="5307">
      <c r="A5307" t="n">
        <v>18000</v>
      </c>
      <c r="B5307" t="n">
        <v>122</v>
      </c>
      <c r="C5307" t="inlineStr">
        <is>
          <t>Arcos</t>
        </is>
      </c>
      <c r="D5307" s="551" t="n">
        <v>45689</v>
      </c>
      <c r="E5307" t="n">
        <v>19463</v>
      </c>
      <c r="F5307" t="inlineStr">
        <is>
          <t>TOMILHO KG</t>
        </is>
      </c>
      <c r="G5307" t="n">
        <v>2739</v>
      </c>
      <c r="H5307" t="n">
        <v>0.16</v>
      </c>
      <c r="I5307" t="inlineStr">
        <is>
          <t>KG</t>
        </is>
      </c>
      <c r="J5307" t="inlineStr">
        <is>
          <t>ALIMENTOS</t>
        </is>
      </c>
      <c r="K5307" t="inlineStr">
        <is>
          <t>01/2025</t>
        </is>
      </c>
      <c r="L5307" t="n">
        <v>72.09</v>
      </c>
      <c r="M5307" s="551" t="n">
        <v>45686</v>
      </c>
      <c r="N5307" t="n">
        <v>76</v>
      </c>
      <c r="O5307" t="n">
        <v>76</v>
      </c>
      <c r="P5307" t="n">
        <v>11.53</v>
      </c>
    </row>
    <row r="5308">
      <c r="A5308" t="n">
        <v>17989</v>
      </c>
      <c r="B5308" t="n">
        <v>122</v>
      </c>
      <c r="C5308" t="inlineStr">
        <is>
          <t>Arcos</t>
        </is>
      </c>
      <c r="D5308" s="551" t="n">
        <v>45689</v>
      </c>
      <c r="E5308" t="n">
        <v>19553</v>
      </c>
      <c r="F5308" t="inlineStr">
        <is>
          <t>REPOLHO BRANCO KG</t>
        </is>
      </c>
      <c r="G5308" t="n">
        <v>2663</v>
      </c>
      <c r="H5308" t="n">
        <v>3.88</v>
      </c>
      <c r="I5308" t="inlineStr">
        <is>
          <t>KG</t>
        </is>
      </c>
      <c r="J5308" t="inlineStr">
        <is>
          <t>ALIMENTOS</t>
        </is>
      </c>
      <c r="K5308" t="inlineStr">
        <is>
          <t>01/2025</t>
        </is>
      </c>
      <c r="L5308" t="n">
        <v>2.87</v>
      </c>
      <c r="M5308" s="551" t="n">
        <v>45687</v>
      </c>
      <c r="N5308" t="n">
        <v>2.6</v>
      </c>
      <c r="O5308" t="n">
        <v>2.5</v>
      </c>
      <c r="P5308" t="n">
        <v>11.14</v>
      </c>
    </row>
    <row r="5309">
      <c r="A5309" t="n">
        <v>17838</v>
      </c>
      <c r="B5309" t="n">
        <v>122</v>
      </c>
      <c r="C5309" t="inlineStr">
        <is>
          <t>Arcos</t>
        </is>
      </c>
      <c r="D5309" s="551" t="n">
        <v>45689</v>
      </c>
      <c r="E5309" t="n">
        <v>24170</v>
      </c>
      <c r="F5309" t="inlineStr">
        <is>
          <t>COENTRO EM GRAO KG</t>
        </is>
      </c>
      <c r="G5309" t="n">
        <v>2330</v>
      </c>
      <c r="H5309" t="n">
        <v>1</v>
      </c>
      <c r="I5309" t="inlineStr">
        <is>
          <t>KG</t>
        </is>
      </c>
      <c r="J5309" t="inlineStr">
        <is>
          <t>ALIMENTOS</t>
        </is>
      </c>
      <c r="K5309" t="inlineStr">
        <is>
          <t>01/2025</t>
        </is>
      </c>
      <c r="L5309" t="n">
        <v>0</v>
      </c>
      <c r="M5309" s="551" t="n">
        <v>-693593</v>
      </c>
      <c r="N5309" t="n">
        <v>0</v>
      </c>
      <c r="O5309" t="n">
        <v>16.2</v>
      </c>
      <c r="P5309" t="n">
        <v>11</v>
      </c>
    </row>
    <row r="5310">
      <c r="A5310" t="n">
        <v>18002</v>
      </c>
      <c r="B5310" t="n">
        <v>122</v>
      </c>
      <c r="C5310" t="inlineStr">
        <is>
          <t>Arcos</t>
        </is>
      </c>
      <c r="D5310" s="551" t="n">
        <v>45689</v>
      </c>
      <c r="E5310" t="n">
        <v>19717</v>
      </c>
      <c r="F5310" t="inlineStr">
        <is>
          <t>UVA ITALIA KG</t>
        </is>
      </c>
      <c r="G5310" t="n">
        <v>2537</v>
      </c>
      <c r="H5310" t="n">
        <v>0.5</v>
      </c>
      <c r="I5310" t="inlineStr">
        <is>
          <t>KG</t>
        </is>
      </c>
      <c r="J5310" t="inlineStr">
        <is>
          <t>ALIMENTOS</t>
        </is>
      </c>
      <c r="K5310" t="inlineStr">
        <is>
          <t>01/2025</t>
        </is>
      </c>
      <c r="L5310" t="n">
        <v>21.1</v>
      </c>
      <c r="M5310" s="551" t="n">
        <v>45686</v>
      </c>
      <c r="N5310" t="n">
        <v>23.46</v>
      </c>
      <c r="O5310" t="n">
        <v>21.5</v>
      </c>
      <c r="P5310" t="n">
        <v>10.55</v>
      </c>
    </row>
    <row r="5311">
      <c r="A5311" t="n">
        <v>17795</v>
      </c>
      <c r="B5311" t="n">
        <v>122</v>
      </c>
      <c r="C5311" t="inlineStr">
        <is>
          <t>Arcos</t>
        </is>
      </c>
      <c r="D5311" s="551" t="n">
        <v>45689</v>
      </c>
      <c r="E5311" t="n">
        <v>21102</v>
      </c>
      <c r="F5311" t="inlineStr">
        <is>
          <t>ACUCAR CRISTAL UNIAO C/1KG</t>
        </is>
      </c>
      <c r="G5311" t="n">
        <v>1985</v>
      </c>
      <c r="H5311" t="n">
        <v>2</v>
      </c>
      <c r="I5311" t="inlineStr">
        <is>
          <t>PC</t>
        </is>
      </c>
      <c r="J5311" t="inlineStr">
        <is>
          <t>ALIMENTOS</t>
        </is>
      </c>
      <c r="K5311" t="inlineStr">
        <is>
          <t>01/2025</t>
        </is>
      </c>
      <c r="L5311" t="n">
        <v>0</v>
      </c>
      <c r="M5311" s="551" t="n">
        <v>-693593</v>
      </c>
      <c r="N5311" t="n">
        <v>0</v>
      </c>
      <c r="O5311" t="n">
        <v>4.69</v>
      </c>
      <c r="P5311" t="n">
        <v>9.380000000000001</v>
      </c>
    </row>
    <row r="5312">
      <c r="A5312" t="n">
        <v>17882</v>
      </c>
      <c r="B5312" t="n">
        <v>122</v>
      </c>
      <c r="C5312" t="inlineStr">
        <is>
          <t>Arcos</t>
        </is>
      </c>
      <c r="D5312" s="551" t="n">
        <v>45689</v>
      </c>
      <c r="E5312" t="n">
        <v>19983</v>
      </c>
      <c r="F5312" t="inlineStr">
        <is>
          <t>MOLHO INGLES JIMMI C/1L</t>
        </is>
      </c>
      <c r="G5312" t="n">
        <v>2351</v>
      </c>
      <c r="H5312" t="n">
        <v>1</v>
      </c>
      <c r="I5312" t="inlineStr">
        <is>
          <t>FR</t>
        </is>
      </c>
      <c r="J5312" t="inlineStr">
        <is>
          <t>ALIMENTOS</t>
        </is>
      </c>
      <c r="K5312" t="inlineStr">
        <is>
          <t>01/2025</t>
        </is>
      </c>
      <c r="L5312" t="n">
        <v>0</v>
      </c>
      <c r="M5312" s="551" t="n">
        <v>45673</v>
      </c>
      <c r="N5312" t="n">
        <v>0</v>
      </c>
      <c r="O5312" t="n">
        <v>0</v>
      </c>
      <c r="P5312" t="n">
        <v>8.9</v>
      </c>
    </row>
    <row r="5313">
      <c r="A5313" t="n">
        <v>17790</v>
      </c>
      <c r="B5313" t="n">
        <v>122</v>
      </c>
      <c r="C5313" t="inlineStr">
        <is>
          <t>Arcos</t>
        </is>
      </c>
      <c r="D5313" s="551" t="n">
        <v>45689</v>
      </c>
      <c r="E5313" t="n">
        <v>18017</v>
      </c>
      <c r="F5313" t="inlineStr">
        <is>
          <t>ESPUMANTE CAVA BRUT STARS TOUCH OF ROSE 750ML</t>
        </is>
      </c>
      <c r="G5313" t="n">
        <v>3580</v>
      </c>
      <c r="H5313" t="n">
        <v>9</v>
      </c>
      <c r="I5313" t="inlineStr">
        <is>
          <t>GR</t>
        </is>
      </c>
      <c r="J5313" t="inlineStr">
        <is>
          <t>BEBIDAS</t>
        </is>
      </c>
      <c r="K5313" t="inlineStr">
        <is>
          <t>01/2025</t>
        </is>
      </c>
      <c r="L5313" t="n">
        <v>0</v>
      </c>
      <c r="M5313" s="551" t="n">
        <v>45622</v>
      </c>
      <c r="N5313" t="n">
        <v>0.9399999999999999</v>
      </c>
      <c r="O5313" t="n">
        <v>0.9399999999999999</v>
      </c>
      <c r="P5313" t="n">
        <v>8.48</v>
      </c>
    </row>
    <row r="5314">
      <c r="A5314" t="n">
        <v>17944</v>
      </c>
      <c r="B5314" t="n">
        <v>122</v>
      </c>
      <c r="C5314" t="inlineStr">
        <is>
          <t>Arcos</t>
        </is>
      </c>
      <c r="D5314" s="551" t="n">
        <v>45689</v>
      </c>
      <c r="E5314" t="n">
        <v>19488</v>
      </c>
      <c r="F5314" t="inlineStr">
        <is>
          <t>CEBOLINHA KG</t>
        </is>
      </c>
      <c r="G5314" t="n">
        <v>2720</v>
      </c>
      <c r="H5314" t="n">
        <v>0.72</v>
      </c>
      <c r="I5314" t="inlineStr">
        <is>
          <t>KG</t>
        </is>
      </c>
      <c r="J5314" t="inlineStr">
        <is>
          <t>ALIMENTOS</t>
        </is>
      </c>
      <c r="K5314" t="inlineStr">
        <is>
          <t>01/2025</t>
        </is>
      </c>
      <c r="L5314" t="n">
        <v>11.55</v>
      </c>
      <c r="M5314" s="551" t="n">
        <v>45687</v>
      </c>
      <c r="N5314" t="n">
        <v>10</v>
      </c>
      <c r="O5314" t="n">
        <v>13.27</v>
      </c>
      <c r="P5314" t="n">
        <v>8.32</v>
      </c>
    </row>
    <row r="5315">
      <c r="A5315" t="n">
        <v>17920</v>
      </c>
      <c r="B5315" t="n">
        <v>122</v>
      </c>
      <c r="C5315" t="inlineStr">
        <is>
          <t>Arcos</t>
        </is>
      </c>
      <c r="D5315" s="551" t="n">
        <v>45689</v>
      </c>
      <c r="E5315" t="n">
        <v>19505</v>
      </c>
      <c r="F5315" t="inlineStr">
        <is>
          <t>ALFACE AMERICANA KG</t>
        </is>
      </c>
      <c r="G5315" t="n">
        <v>2706</v>
      </c>
      <c r="H5315" t="n">
        <v>0.84</v>
      </c>
      <c r="I5315" t="inlineStr">
        <is>
          <t>KG</t>
        </is>
      </c>
      <c r="J5315" t="inlineStr">
        <is>
          <t>ALIMENTOS</t>
        </is>
      </c>
      <c r="K5315" t="inlineStr">
        <is>
          <t>01/2025</t>
        </is>
      </c>
      <c r="L5315" t="n">
        <v>8.92</v>
      </c>
      <c r="M5315" s="551" t="n">
        <v>45686</v>
      </c>
      <c r="N5315" t="n">
        <v>10.74</v>
      </c>
      <c r="O5315" t="n">
        <v>7.7</v>
      </c>
      <c r="P5315" t="n">
        <v>7.49</v>
      </c>
    </row>
    <row r="5316">
      <c r="A5316" t="n">
        <v>17675</v>
      </c>
      <c r="B5316" t="n">
        <v>122</v>
      </c>
      <c r="C5316" t="inlineStr">
        <is>
          <t>Arcos</t>
        </is>
      </c>
      <c r="D5316" s="551" t="n">
        <v>45689</v>
      </c>
      <c r="E5316" t="n">
        <v>18509</v>
      </c>
      <c r="F5316" t="inlineStr">
        <is>
          <t>BITTER ANGOSTURA COCOA 100ML</t>
        </is>
      </c>
      <c r="G5316" t="n">
        <v>3130</v>
      </c>
      <c r="H5316" t="n">
        <v>0.6</v>
      </c>
      <c r="I5316" t="inlineStr">
        <is>
          <t>GR</t>
        </is>
      </c>
      <c r="J5316" t="inlineStr">
        <is>
          <t>BEBIDAS</t>
        </is>
      </c>
      <c r="K5316" t="inlineStr">
        <is>
          <t>01/2025</t>
        </is>
      </c>
      <c r="L5316" t="n">
        <v>0</v>
      </c>
      <c r="M5316" s="551" t="n">
        <v>-693593</v>
      </c>
      <c r="N5316" t="n">
        <v>0</v>
      </c>
      <c r="O5316" t="n">
        <v>0</v>
      </c>
      <c r="P5316" t="n">
        <v>7.15</v>
      </c>
    </row>
    <row r="5317">
      <c r="A5317" t="n">
        <v>17982</v>
      </c>
      <c r="B5317" t="n">
        <v>122</v>
      </c>
      <c r="C5317" t="inlineStr">
        <is>
          <t>Arcos</t>
        </is>
      </c>
      <c r="D5317" s="551" t="n">
        <v>45689</v>
      </c>
      <c r="E5317" t="n">
        <v>19572</v>
      </c>
      <c r="F5317" t="inlineStr">
        <is>
          <t>PIMENTA DEDO DE MOCA KG</t>
        </is>
      </c>
      <c r="G5317" t="n">
        <v>2646</v>
      </c>
      <c r="H5317" t="n">
        <v>0.32</v>
      </c>
      <c r="I5317" t="inlineStr">
        <is>
          <t>KG</t>
        </is>
      </c>
      <c r="J5317" t="inlineStr">
        <is>
          <t>ALIMENTOS</t>
        </is>
      </c>
      <c r="K5317" t="inlineStr">
        <is>
          <t>01/2025</t>
        </is>
      </c>
      <c r="L5317" t="n">
        <v>18.69</v>
      </c>
      <c r="M5317" s="551" t="n">
        <v>45686</v>
      </c>
      <c r="N5317" t="n">
        <v>20.7</v>
      </c>
      <c r="O5317" t="n">
        <v>10</v>
      </c>
      <c r="P5317" t="n">
        <v>5.98</v>
      </c>
    </row>
    <row r="5318">
      <c r="A5318" t="n">
        <v>17992</v>
      </c>
      <c r="B5318" t="n">
        <v>122</v>
      </c>
      <c r="C5318" t="inlineStr">
        <is>
          <t>Arcos</t>
        </is>
      </c>
      <c r="D5318" s="551" t="n">
        <v>45689</v>
      </c>
      <c r="E5318" t="n">
        <v>19472</v>
      </c>
      <c r="F5318" t="inlineStr">
        <is>
          <t>RUCULA KG</t>
        </is>
      </c>
      <c r="G5318" t="n">
        <v>2733</v>
      </c>
      <c r="H5318" t="n">
        <v>0.44</v>
      </c>
      <c r="I5318" t="inlineStr">
        <is>
          <t>KG</t>
        </is>
      </c>
      <c r="J5318" t="inlineStr">
        <is>
          <t>ALIMENTOS</t>
        </is>
      </c>
      <c r="K5318" t="inlineStr">
        <is>
          <t>01/2025</t>
        </is>
      </c>
      <c r="L5318" t="n">
        <v>11.06</v>
      </c>
      <c r="M5318" s="551" t="n">
        <v>45682</v>
      </c>
      <c r="N5318" t="n">
        <v>8.699999999999999</v>
      </c>
      <c r="O5318" t="n">
        <v>4.33</v>
      </c>
      <c r="P5318" t="n">
        <v>4.87</v>
      </c>
    </row>
    <row r="5319">
      <c r="A5319" t="n">
        <v>17990</v>
      </c>
      <c r="B5319" t="n">
        <v>122</v>
      </c>
      <c r="C5319" t="inlineStr">
        <is>
          <t>Arcos</t>
        </is>
      </c>
      <c r="D5319" s="551" t="n">
        <v>45689</v>
      </c>
      <c r="E5319" t="n">
        <v>19552</v>
      </c>
      <c r="F5319" t="inlineStr">
        <is>
          <t>REPOLHO ROXO KG</t>
        </is>
      </c>
      <c r="G5319" t="n">
        <v>2664</v>
      </c>
      <c r="H5319" t="n">
        <v>1.12</v>
      </c>
      <c r="I5319" t="inlineStr">
        <is>
          <t>KG</t>
        </is>
      </c>
      <c r="J5319" t="inlineStr">
        <is>
          <t>ALIMENTOS</t>
        </is>
      </c>
      <c r="K5319" t="inlineStr">
        <is>
          <t>01/2025</t>
        </is>
      </c>
      <c r="L5319" t="n">
        <v>4.23</v>
      </c>
      <c r="M5319" s="551" t="n">
        <v>45687</v>
      </c>
      <c r="N5319" t="n">
        <v>4.9</v>
      </c>
      <c r="O5319" t="n">
        <v>4.9</v>
      </c>
      <c r="P5319" t="n">
        <v>4.74</v>
      </c>
    </row>
    <row r="5320">
      <c r="A5320" t="n">
        <v>18071</v>
      </c>
      <c r="B5320" t="n">
        <v>122</v>
      </c>
      <c r="C5320" t="inlineStr">
        <is>
          <t>Arcos</t>
        </is>
      </c>
      <c r="D5320" s="551" t="n">
        <v>45689</v>
      </c>
      <c r="E5320" t="n">
        <v>24467</v>
      </c>
      <c r="F5320" t="inlineStr">
        <is>
          <t>SODA LIMONADA ANTARCTICA DIET LATA 350ML</t>
        </is>
      </c>
      <c r="G5320" t="n">
        <v>3673</v>
      </c>
      <c r="H5320" t="n">
        <v>1</v>
      </c>
      <c r="I5320" t="inlineStr">
        <is>
          <t>UN</t>
        </is>
      </c>
      <c r="J5320" t="inlineStr">
        <is>
          <t>BEBIDAS</t>
        </is>
      </c>
      <c r="K5320" t="inlineStr">
        <is>
          <t>01/2025</t>
        </is>
      </c>
      <c r="L5320" t="n">
        <v>0</v>
      </c>
      <c r="M5320" s="551" t="n">
        <v>45526</v>
      </c>
      <c r="N5320" t="n">
        <v>1.56</v>
      </c>
      <c r="O5320" t="n">
        <v>2.19</v>
      </c>
      <c r="P5320" t="n">
        <v>1.56</v>
      </c>
    </row>
    <row r="5321">
      <c r="A5321" t="n">
        <v>12399</v>
      </c>
      <c r="B5321" t="n">
        <v>122</v>
      </c>
      <c r="C5321" t="inlineStr">
        <is>
          <t>Arcos</t>
        </is>
      </c>
      <c r="D5321" s="551" t="n">
        <v>45658</v>
      </c>
      <c r="E5321" t="n">
        <v>18359</v>
      </c>
      <c r="F5321" t="inlineStr">
        <is>
          <t>GIN TANQUERAY 750ML</t>
        </is>
      </c>
      <c r="G5321" t="n">
        <v>3278</v>
      </c>
      <c r="H5321" t="n">
        <v>86.23999999999999</v>
      </c>
      <c r="I5321" t="inlineStr">
        <is>
          <t>GR</t>
        </is>
      </c>
      <c r="J5321" t="inlineStr">
        <is>
          <t>BEBIDAS</t>
        </is>
      </c>
      <c r="K5321" t="inlineStr">
        <is>
          <t>12/2024</t>
        </is>
      </c>
      <c r="L5321" t="n">
        <v>99.90000000000001</v>
      </c>
      <c r="M5321" s="551" t="n">
        <v>45643</v>
      </c>
      <c r="N5321" t="n">
        <v>99.90000000000001</v>
      </c>
      <c r="O5321" t="n">
        <v>99.90000000000001</v>
      </c>
      <c r="P5321" t="n">
        <v>8615.379999999999</v>
      </c>
    </row>
    <row r="5322">
      <c r="A5322" t="n">
        <v>12400</v>
      </c>
      <c r="B5322" t="n">
        <v>122</v>
      </c>
      <c r="C5322" t="inlineStr">
        <is>
          <t>Arcos</t>
        </is>
      </c>
      <c r="D5322" s="551" t="n">
        <v>45658</v>
      </c>
      <c r="E5322" t="n">
        <v>18353</v>
      </c>
      <c r="F5322" t="inlineStr">
        <is>
          <t>GIN TANQUERAY TEN 750ML</t>
        </is>
      </c>
      <c r="G5322" t="n">
        <v>3282</v>
      </c>
      <c r="H5322" t="n">
        <v>34.27</v>
      </c>
      <c r="I5322" t="inlineStr">
        <is>
          <t>GR</t>
        </is>
      </c>
      <c r="J5322" t="inlineStr">
        <is>
          <t>BEBIDAS</t>
        </is>
      </c>
      <c r="K5322" t="inlineStr">
        <is>
          <t>12/2024</t>
        </is>
      </c>
      <c r="L5322" t="n">
        <v>0</v>
      </c>
      <c r="M5322" s="551" t="n">
        <v>-693593</v>
      </c>
      <c r="N5322" t="n">
        <v>0</v>
      </c>
      <c r="O5322" t="n">
        <v>195.32</v>
      </c>
      <c r="P5322" t="n">
        <v>6693.62</v>
      </c>
    </row>
    <row r="5323">
      <c r="A5323" t="n">
        <v>12421</v>
      </c>
      <c r="B5323" t="n">
        <v>122</v>
      </c>
      <c r="C5323" t="inlineStr">
        <is>
          <t>Arcos</t>
        </is>
      </c>
      <c r="D5323" s="551" t="n">
        <v>45658</v>
      </c>
      <c r="E5323" t="n">
        <v>18179</v>
      </c>
      <c r="F5323" t="inlineStr">
        <is>
          <t>VODKA KETEL ONE 1L</t>
        </is>
      </c>
      <c r="G5323" t="n">
        <v>3443</v>
      </c>
      <c r="H5323" t="n">
        <v>58.38</v>
      </c>
      <c r="I5323" t="inlineStr">
        <is>
          <t>GR</t>
        </is>
      </c>
      <c r="J5323" t="inlineStr">
        <is>
          <t>BEBIDAS</t>
        </is>
      </c>
      <c r="K5323" t="inlineStr">
        <is>
          <t>12/2024</t>
        </is>
      </c>
      <c r="L5323" t="n">
        <v>103.14</v>
      </c>
      <c r="M5323" s="551" t="n">
        <v>45643</v>
      </c>
      <c r="N5323" t="n">
        <v>102.58</v>
      </c>
      <c r="O5323" t="n">
        <v>103.69</v>
      </c>
      <c r="P5323" t="n">
        <v>6021.31</v>
      </c>
    </row>
    <row r="5324">
      <c r="A5324" t="n">
        <v>12409</v>
      </c>
      <c r="B5324" t="n">
        <v>122</v>
      </c>
      <c r="C5324" t="inlineStr">
        <is>
          <t>Arcos</t>
        </is>
      </c>
      <c r="D5324" s="551" t="n">
        <v>45658</v>
      </c>
      <c r="E5324" t="n">
        <v>18268</v>
      </c>
      <c r="F5324" t="inlineStr">
        <is>
          <t>RUM HAVANA CLUB 3 ANOS 750ML</t>
        </is>
      </c>
      <c r="G5324" t="n">
        <v>3362</v>
      </c>
      <c r="H5324" t="n">
        <v>88.20999999999999</v>
      </c>
      <c r="I5324" t="inlineStr">
        <is>
          <t>GR</t>
        </is>
      </c>
      <c r="J5324" t="inlineStr">
        <is>
          <t>BEBIDAS</t>
        </is>
      </c>
      <c r="K5324" t="inlineStr">
        <is>
          <t>12/2024</t>
        </is>
      </c>
      <c r="L5324" t="n">
        <v>0</v>
      </c>
      <c r="M5324" s="551" t="n">
        <v>-693593</v>
      </c>
      <c r="N5324" t="n">
        <v>0</v>
      </c>
      <c r="O5324" t="n">
        <v>67.13</v>
      </c>
      <c r="P5324" t="n">
        <v>5881.03</v>
      </c>
    </row>
    <row r="5325">
      <c r="A5325" t="n">
        <v>12433</v>
      </c>
      <c r="B5325" t="n">
        <v>122</v>
      </c>
      <c r="C5325" t="inlineStr">
        <is>
          <t>Arcos</t>
        </is>
      </c>
      <c r="D5325" s="551" t="n">
        <v>45658</v>
      </c>
      <c r="E5325" t="n">
        <v>18099</v>
      </c>
      <c r="F5325" t="inlineStr">
        <is>
          <t>WHISKY SINGLETON 12 ANOS SINGLE MALT 750ML</t>
        </is>
      </c>
      <c r="G5325" t="n">
        <v>3511</v>
      </c>
      <c r="H5325" t="n">
        <v>21.65</v>
      </c>
      <c r="I5325" t="inlineStr">
        <is>
          <t>GR</t>
        </is>
      </c>
      <c r="J5325" t="inlineStr">
        <is>
          <t>BEBIDAS</t>
        </is>
      </c>
      <c r="K5325" t="inlineStr">
        <is>
          <t>12/2024</t>
        </is>
      </c>
      <c r="L5325" t="n">
        <v>225.8</v>
      </c>
      <c r="M5325" s="551" t="n">
        <v>45643</v>
      </c>
      <c r="N5325" t="n">
        <v>225.8</v>
      </c>
      <c r="O5325" t="n">
        <v>221.13</v>
      </c>
      <c r="P5325" t="n">
        <v>4888.57</v>
      </c>
    </row>
    <row r="5326">
      <c r="A5326" t="n">
        <v>12438</v>
      </c>
      <c r="B5326" t="n">
        <v>122</v>
      </c>
      <c r="C5326" t="inlineStr">
        <is>
          <t>Arcos</t>
        </is>
      </c>
      <c r="D5326" s="551" t="n">
        <v>45658</v>
      </c>
      <c r="E5326" t="n">
        <v>24552</v>
      </c>
      <c r="F5326" t="inlineStr">
        <is>
          <t>ESPUMANTE CASA PERINI BRUT 750ML</t>
        </is>
      </c>
      <c r="G5326" t="n">
        <v>5669</v>
      </c>
      <c r="H5326" t="n">
        <v>90</v>
      </c>
      <c r="I5326" t="inlineStr">
        <is>
          <t>GR</t>
        </is>
      </c>
      <c r="J5326" t="inlineStr">
        <is>
          <t>BEBIDAS</t>
        </is>
      </c>
      <c r="K5326" t="inlineStr">
        <is>
          <t>12/2024</t>
        </is>
      </c>
      <c r="L5326" t="n">
        <v>39.9</v>
      </c>
      <c r="M5326" s="551" t="n">
        <v>45643</v>
      </c>
      <c r="N5326" t="n">
        <v>39.9</v>
      </c>
      <c r="O5326" t="n">
        <v>39.9</v>
      </c>
      <c r="P5326" t="n">
        <v>3591</v>
      </c>
    </row>
    <row r="5327">
      <c r="A5327" t="n">
        <v>12410</v>
      </c>
      <c r="B5327" t="n">
        <v>122</v>
      </c>
      <c r="C5327" t="inlineStr">
        <is>
          <t>Arcos</t>
        </is>
      </c>
      <c r="D5327" s="551" t="n">
        <v>45658</v>
      </c>
      <c r="E5327" t="n">
        <v>18261</v>
      </c>
      <c r="F5327" t="inlineStr">
        <is>
          <t>RUM ZACAPA 23 ANOS 750ML</t>
        </is>
      </c>
      <c r="G5327" t="n">
        <v>3368</v>
      </c>
      <c r="H5327" t="n">
        <v>7.69</v>
      </c>
      <c r="I5327" t="inlineStr">
        <is>
          <t>GR</t>
        </is>
      </c>
      <c r="J5327" t="inlineStr">
        <is>
          <t>BEBIDAS</t>
        </is>
      </c>
      <c r="K5327" t="inlineStr">
        <is>
          <t>12/2024</t>
        </is>
      </c>
      <c r="L5327" t="n">
        <v>0</v>
      </c>
      <c r="M5327" s="551" t="n">
        <v>45615</v>
      </c>
      <c r="N5327" t="n">
        <v>465.54</v>
      </c>
      <c r="O5327" t="n">
        <v>465.64</v>
      </c>
      <c r="P5327" t="n">
        <v>3580</v>
      </c>
    </row>
    <row r="5328">
      <c r="A5328" t="n">
        <v>12444</v>
      </c>
      <c r="B5328" t="n">
        <v>122</v>
      </c>
      <c r="C5328" t="inlineStr">
        <is>
          <t>Arcos</t>
        </is>
      </c>
      <c r="D5328" s="551" t="n">
        <v>45658</v>
      </c>
      <c r="E5328" t="n">
        <v>17797</v>
      </c>
      <c r="F5328" t="inlineStr">
        <is>
          <t>VINHO BRANCO MASCARA FUEGO CHARDONNAY 750ML</t>
        </is>
      </c>
      <c r="G5328" t="n">
        <v>3748</v>
      </c>
      <c r="H5328" t="n">
        <v>93</v>
      </c>
      <c r="I5328" t="inlineStr">
        <is>
          <t>GR</t>
        </is>
      </c>
      <c r="J5328" t="inlineStr">
        <is>
          <t>BEBIDAS</t>
        </is>
      </c>
      <c r="K5328" t="inlineStr">
        <is>
          <t>12/2024</t>
        </is>
      </c>
      <c r="L5328" t="n">
        <v>36.82</v>
      </c>
      <c r="M5328" s="551" t="n">
        <v>45644</v>
      </c>
      <c r="N5328" t="n">
        <v>35.75</v>
      </c>
      <c r="O5328" t="n">
        <v>35.75</v>
      </c>
      <c r="P5328" t="n">
        <v>3424.26</v>
      </c>
    </row>
    <row r="5329">
      <c r="A5329" t="n">
        <v>12569</v>
      </c>
      <c r="B5329" t="n">
        <v>122</v>
      </c>
      <c r="C5329" t="inlineStr">
        <is>
          <t>Arcos</t>
        </is>
      </c>
      <c r="D5329" s="551" t="n">
        <v>45658</v>
      </c>
      <c r="E5329" t="n">
        <v>18391</v>
      </c>
      <c r="F5329" t="inlineStr">
        <is>
          <t>CONHAQUE HENNESSY XO 700ML</t>
        </is>
      </c>
      <c r="G5329" t="n">
        <v>3249</v>
      </c>
      <c r="H5329" t="n">
        <v>2.1</v>
      </c>
      <c r="I5329" t="inlineStr">
        <is>
          <t>UN</t>
        </is>
      </c>
      <c r="J5329" t="inlineStr">
        <is>
          <t>BEBIDAS</t>
        </is>
      </c>
      <c r="K5329" t="inlineStr">
        <is>
          <t>12/2024</t>
        </is>
      </c>
      <c r="L5329" t="n">
        <v>0</v>
      </c>
      <c r="M5329" s="551" t="n">
        <v>-693593</v>
      </c>
      <c r="N5329" t="n">
        <v>0</v>
      </c>
      <c r="O5329" t="n">
        <v>0</v>
      </c>
      <c r="P5329" t="n">
        <v>3329.99</v>
      </c>
    </row>
    <row r="5330">
      <c r="A5330" t="n">
        <v>12437</v>
      </c>
      <c r="B5330" t="n">
        <v>122</v>
      </c>
      <c r="C5330" t="inlineStr">
        <is>
          <t>Arcos</t>
        </is>
      </c>
      <c r="D5330" s="551" t="n">
        <v>45658</v>
      </c>
      <c r="E5330" t="n">
        <v>18051</v>
      </c>
      <c r="F5330" t="inlineStr">
        <is>
          <t>CHAMPAGNE VEUVE CLICQUOT ROSE BRUT 750ML</t>
        </is>
      </c>
      <c r="G5330" t="n">
        <v>3552</v>
      </c>
      <c r="H5330" t="n">
        <v>7</v>
      </c>
      <c r="I5330" t="inlineStr">
        <is>
          <t>GR</t>
        </is>
      </c>
      <c r="J5330" t="inlineStr">
        <is>
          <t>BEBIDAS</t>
        </is>
      </c>
      <c r="K5330" t="inlineStr">
        <is>
          <t>12/2024</t>
        </is>
      </c>
      <c r="L5330" t="n">
        <v>0</v>
      </c>
      <c r="M5330" s="551" t="n">
        <v>-693593</v>
      </c>
      <c r="N5330" t="n">
        <v>0</v>
      </c>
      <c r="O5330" t="n">
        <v>450</v>
      </c>
      <c r="P5330" t="n">
        <v>3150</v>
      </c>
    </row>
    <row r="5331">
      <c r="A5331" t="n">
        <v>12422</v>
      </c>
      <c r="B5331" t="n">
        <v>122</v>
      </c>
      <c r="C5331" t="inlineStr">
        <is>
          <t>Arcos</t>
        </is>
      </c>
      <c r="D5331" s="551" t="n">
        <v>45658</v>
      </c>
      <c r="E5331" t="n">
        <v>18157</v>
      </c>
      <c r="F5331" t="inlineStr">
        <is>
          <t>WHISKY BOURBON BULLEIT 750ML</t>
        </is>
      </c>
      <c r="G5331" t="n">
        <v>3463</v>
      </c>
      <c r="H5331" t="n">
        <v>14.56</v>
      </c>
      <c r="I5331" t="inlineStr">
        <is>
          <t>GR</t>
        </is>
      </c>
      <c r="J5331" t="inlineStr">
        <is>
          <t>BEBIDAS</t>
        </is>
      </c>
      <c r="K5331" t="inlineStr">
        <is>
          <t>12/2024</t>
        </is>
      </c>
      <c r="L5331" t="n">
        <v>209.63</v>
      </c>
      <c r="M5331" s="551" t="n">
        <v>45636</v>
      </c>
      <c r="N5331" t="n">
        <v>217.38</v>
      </c>
      <c r="O5331" t="n">
        <v>217.38</v>
      </c>
      <c r="P5331" t="n">
        <v>3052.21</v>
      </c>
    </row>
    <row r="5332">
      <c r="A5332" t="n">
        <v>12452</v>
      </c>
      <c r="B5332" t="n">
        <v>122</v>
      </c>
      <c r="C5332" t="inlineStr">
        <is>
          <t>Arcos</t>
        </is>
      </c>
      <c r="D5332" s="551" t="n">
        <v>45658</v>
      </c>
      <c r="E5332" t="n">
        <v>17710</v>
      </c>
      <c r="F5332" t="inlineStr">
        <is>
          <t>VINHO TINTO MASCARA DE FUEGO CABERNET 750ML</t>
        </is>
      </c>
      <c r="G5332" t="n">
        <v>3824</v>
      </c>
      <c r="H5332" t="n">
        <v>85</v>
      </c>
      <c r="I5332" t="inlineStr">
        <is>
          <t>GR</t>
        </is>
      </c>
      <c r="J5332" t="inlineStr">
        <is>
          <t>BEBIDAS</t>
        </is>
      </c>
      <c r="K5332" t="inlineStr">
        <is>
          <t>12/2024</t>
        </is>
      </c>
      <c r="L5332" t="n">
        <v>35.75</v>
      </c>
      <c r="M5332" s="551" t="n">
        <v>45636</v>
      </c>
      <c r="N5332" t="n">
        <v>35.75</v>
      </c>
      <c r="O5332" t="n">
        <v>35.75</v>
      </c>
      <c r="P5332" t="n">
        <v>3038.75</v>
      </c>
    </row>
    <row r="5333">
      <c r="A5333" t="n">
        <v>12440</v>
      </c>
      <c r="B5333" t="n">
        <v>122</v>
      </c>
      <c r="C5333" t="inlineStr">
        <is>
          <t>Arcos</t>
        </is>
      </c>
      <c r="D5333" s="551" t="n">
        <v>45658</v>
      </c>
      <c r="E5333" t="n">
        <v>18015</v>
      </c>
      <c r="F5333" t="inlineStr">
        <is>
          <t>ESPUMANTE PERELADA CAVA STARS BRUT RESERVA 750ML</t>
        </is>
      </c>
      <c r="G5333" t="n">
        <v>3582</v>
      </c>
      <c r="H5333" t="n">
        <v>25</v>
      </c>
      <c r="I5333" t="inlineStr">
        <is>
          <t>GR</t>
        </is>
      </c>
      <c r="J5333" t="inlineStr">
        <is>
          <t>BEBIDAS</t>
        </is>
      </c>
      <c r="K5333" t="inlineStr">
        <is>
          <t>12/2024</t>
        </is>
      </c>
      <c r="L5333" t="n">
        <v>116.29</v>
      </c>
      <c r="M5333" s="551" t="n">
        <v>45629</v>
      </c>
      <c r="N5333" t="n">
        <v>116.29</v>
      </c>
      <c r="O5333" t="n">
        <v>116.3</v>
      </c>
      <c r="P5333" t="n">
        <v>2907.25</v>
      </c>
    </row>
    <row r="5334">
      <c r="A5334" t="n">
        <v>12560</v>
      </c>
      <c r="B5334" t="n">
        <v>122</v>
      </c>
      <c r="C5334" t="inlineStr">
        <is>
          <t>Arcos</t>
        </is>
      </c>
      <c r="D5334" s="551" t="n">
        <v>45658</v>
      </c>
      <c r="E5334" t="n">
        <v>24470</v>
      </c>
      <c r="F5334" t="inlineStr">
        <is>
          <t>STELLA ARTOIS LN 330ML UN</t>
        </is>
      </c>
      <c r="G5334" t="n">
        <v>3103</v>
      </c>
      <c r="H5334" t="n">
        <v>715</v>
      </c>
      <c r="I5334" t="inlineStr">
        <is>
          <t>UN</t>
        </is>
      </c>
      <c r="J5334" t="inlineStr">
        <is>
          <t>BEBIDAS</t>
        </is>
      </c>
      <c r="K5334" t="inlineStr">
        <is>
          <t>12/2024</t>
        </is>
      </c>
      <c r="L5334" t="n">
        <v>0</v>
      </c>
      <c r="M5334" s="551" t="n">
        <v>45496</v>
      </c>
      <c r="N5334" t="n">
        <v>3.32</v>
      </c>
      <c r="O5334" t="n">
        <v>3.32</v>
      </c>
      <c r="P5334" t="n">
        <v>2373.9</v>
      </c>
    </row>
    <row r="5335">
      <c r="A5335" t="n">
        <v>12419</v>
      </c>
      <c r="B5335" t="n">
        <v>122</v>
      </c>
      <c r="C5335" t="inlineStr">
        <is>
          <t>Arcos</t>
        </is>
      </c>
      <c r="D5335" s="551" t="n">
        <v>45658</v>
      </c>
      <c r="E5335" t="n">
        <v>18186</v>
      </c>
      <c r="F5335" t="inlineStr">
        <is>
          <t>VODKA CIROC NATURAL 750ML</t>
        </is>
      </c>
      <c r="G5335" t="n">
        <v>3437</v>
      </c>
      <c r="H5335" t="n">
        <v>11.67</v>
      </c>
      <c r="I5335" t="inlineStr">
        <is>
          <t>GR</t>
        </is>
      </c>
      <c r="J5335" t="inlineStr">
        <is>
          <t>BEBIDAS</t>
        </is>
      </c>
      <c r="K5335" t="inlineStr">
        <is>
          <t>12/2024</t>
        </is>
      </c>
      <c r="L5335" t="n">
        <v>0</v>
      </c>
      <c r="M5335" s="551" t="n">
        <v>-693593</v>
      </c>
      <c r="N5335" t="n">
        <v>0</v>
      </c>
      <c r="O5335" t="n">
        <v>186.92</v>
      </c>
      <c r="P5335" t="n">
        <v>2181.24</v>
      </c>
    </row>
    <row r="5336">
      <c r="A5336" t="n">
        <v>14968</v>
      </c>
      <c r="B5336" t="n">
        <v>122</v>
      </c>
      <c r="C5336" t="inlineStr">
        <is>
          <t>Arcos</t>
        </is>
      </c>
      <c r="D5336" s="551" t="n">
        <v>45658</v>
      </c>
      <c r="E5336" t="n">
        <v>18143</v>
      </c>
      <c r="F5336" t="inlineStr">
        <is>
          <t>WHISKY CHIVAS ROYAL SALUTE 21 ANOS 700ML</t>
        </is>
      </c>
      <c r="G5336" t="n">
        <v>3474</v>
      </c>
      <c r="H5336" t="n">
        <v>2.61</v>
      </c>
      <c r="I5336" t="inlineStr">
        <is>
          <t>GR</t>
        </is>
      </c>
      <c r="J5336" t="inlineStr">
        <is>
          <t>BEBIDAS</t>
        </is>
      </c>
      <c r="K5336" t="inlineStr">
        <is>
          <t>12/2024</t>
        </is>
      </c>
      <c r="L5336" t="n">
        <v>0</v>
      </c>
      <c r="M5336" s="551" t="n">
        <v>-693593</v>
      </c>
      <c r="N5336" t="n">
        <v>0</v>
      </c>
      <c r="O5336" t="n">
        <v>733.2</v>
      </c>
      <c r="P5336" t="n">
        <v>1913.65</v>
      </c>
    </row>
    <row r="5337">
      <c r="A5337" t="n">
        <v>12558</v>
      </c>
      <c r="B5337" t="n">
        <v>122</v>
      </c>
      <c r="C5337" t="inlineStr">
        <is>
          <t>Arcos</t>
        </is>
      </c>
      <c r="D5337" s="551" t="n">
        <v>45658</v>
      </c>
      <c r="E5337" t="n">
        <v>19401</v>
      </c>
      <c r="F5337" t="inlineStr">
        <is>
          <t>MANTEIGA SEM SAL SCALA KG</t>
        </is>
      </c>
      <c r="G5337" t="n">
        <v>2761</v>
      </c>
      <c r="H5337" t="n">
        <v>8</v>
      </c>
      <c r="I5337" t="inlineStr">
        <is>
          <t>KG</t>
        </is>
      </c>
      <c r="J5337" t="inlineStr">
        <is>
          <t>ALIMENTOS</t>
        </is>
      </c>
      <c r="K5337" t="inlineStr">
        <is>
          <t>12/2024</t>
        </is>
      </c>
      <c r="L5337" t="n">
        <v>0</v>
      </c>
      <c r="M5337" s="551" t="n">
        <v>45491</v>
      </c>
      <c r="N5337" t="n">
        <v>225.9</v>
      </c>
      <c r="O5337" t="n">
        <v>201.27</v>
      </c>
      <c r="P5337" t="n">
        <v>1807.2</v>
      </c>
    </row>
    <row r="5338">
      <c r="A5338" t="n">
        <v>12442</v>
      </c>
      <c r="B5338" t="n">
        <v>122</v>
      </c>
      <c r="C5338" t="inlineStr">
        <is>
          <t>Arcos</t>
        </is>
      </c>
      <c r="D5338" s="551" t="n">
        <v>45658</v>
      </c>
      <c r="E5338" t="n">
        <v>17778</v>
      </c>
      <c r="F5338" t="inlineStr">
        <is>
          <t>VINHO BRANCO JEREZ FORTIF REAL TESOURO FINO 750ML</t>
        </is>
      </c>
      <c r="G5338" t="n">
        <v>3765</v>
      </c>
      <c r="H5338" t="n">
        <v>20.22</v>
      </c>
      <c r="I5338" t="inlineStr">
        <is>
          <t>GR</t>
        </is>
      </c>
      <c r="J5338" t="inlineStr">
        <is>
          <t>BEBIDAS</t>
        </is>
      </c>
      <c r="K5338" t="inlineStr">
        <is>
          <t>12/2024</t>
        </is>
      </c>
      <c r="L5338" t="n">
        <v>89.20999999999999</v>
      </c>
      <c r="M5338" s="551" t="n">
        <v>45643</v>
      </c>
      <c r="N5338" t="n">
        <v>89.20999999999999</v>
      </c>
      <c r="O5338" t="n">
        <v>83.70999999999999</v>
      </c>
      <c r="P5338" t="n">
        <v>1803.83</v>
      </c>
    </row>
    <row r="5339">
      <c r="A5339" t="n">
        <v>12445</v>
      </c>
      <c r="B5339" t="n">
        <v>122</v>
      </c>
      <c r="C5339" t="inlineStr">
        <is>
          <t>Arcos</t>
        </is>
      </c>
      <c r="D5339" s="551" t="n">
        <v>45658</v>
      </c>
      <c r="E5339" t="n">
        <v>25099</v>
      </c>
      <c r="F5339" t="inlineStr">
        <is>
          <t>VINHO LARANJA TESTALONGA STAY BRAVE 750ML</t>
        </is>
      </c>
      <c r="G5339" t="n">
        <v>5894</v>
      </c>
      <c r="H5339" t="n">
        <v>10</v>
      </c>
      <c r="I5339" t="inlineStr">
        <is>
          <t>GR</t>
        </is>
      </c>
      <c r="J5339" t="inlineStr">
        <is>
          <t>BEBIDAS</t>
        </is>
      </c>
      <c r="K5339" t="inlineStr">
        <is>
          <t>12/2024</t>
        </is>
      </c>
      <c r="L5339" t="n">
        <v>0</v>
      </c>
      <c r="M5339" s="551" t="n">
        <v>45608</v>
      </c>
      <c r="N5339" t="n">
        <v>179.25</v>
      </c>
      <c r="O5339" t="n">
        <v>179.25</v>
      </c>
      <c r="P5339" t="n">
        <v>1792.5</v>
      </c>
    </row>
    <row r="5340">
      <c r="A5340" t="n">
        <v>12545</v>
      </c>
      <c r="B5340" t="n">
        <v>122</v>
      </c>
      <c r="C5340" t="inlineStr">
        <is>
          <t>Arcos</t>
        </is>
      </c>
      <c r="D5340" s="551" t="n">
        <v>45658</v>
      </c>
      <c r="E5340" t="n">
        <v>17933</v>
      </c>
      <c r="F5340" t="inlineStr">
        <is>
          <t>AGUA MINERAL COM GAS MAMBA 350ML C/24</t>
        </is>
      </c>
      <c r="G5340" t="n">
        <v>3636</v>
      </c>
      <c r="H5340" t="n">
        <v>24.13</v>
      </c>
      <c r="I5340" t="inlineStr">
        <is>
          <t>PC</t>
        </is>
      </c>
      <c r="J5340" t="inlineStr">
        <is>
          <t>BEBIDAS</t>
        </is>
      </c>
      <c r="K5340" t="inlineStr">
        <is>
          <t>12/2024</t>
        </is>
      </c>
      <c r="L5340" t="n">
        <v>0</v>
      </c>
      <c r="M5340" s="551" t="n">
        <v>45531</v>
      </c>
      <c r="N5340" t="n">
        <v>71.28</v>
      </c>
      <c r="O5340" t="n">
        <v>1.99</v>
      </c>
      <c r="P5340" t="n">
        <v>1719.99</v>
      </c>
    </row>
    <row r="5341">
      <c r="A5341" t="n">
        <v>12416</v>
      </c>
      <c r="B5341" t="n">
        <v>122</v>
      </c>
      <c r="C5341" t="inlineStr">
        <is>
          <t>Arcos</t>
        </is>
      </c>
      <c r="D5341" s="551" t="n">
        <v>45658</v>
      </c>
      <c r="E5341" t="n">
        <v>18202</v>
      </c>
      <c r="F5341" t="inlineStr">
        <is>
          <t>VERMOUTH DOLIN DRY 750ML</t>
        </is>
      </c>
      <c r="G5341" t="n">
        <v>3424</v>
      </c>
      <c r="H5341" t="n">
        <v>10.69</v>
      </c>
      <c r="I5341" t="inlineStr">
        <is>
          <t>GR</t>
        </is>
      </c>
      <c r="J5341" t="inlineStr">
        <is>
          <t>BEBIDAS</t>
        </is>
      </c>
      <c r="K5341" t="inlineStr">
        <is>
          <t>12/2024</t>
        </is>
      </c>
      <c r="L5341" t="n">
        <v>159.51</v>
      </c>
      <c r="M5341" s="551" t="n">
        <v>45629</v>
      </c>
      <c r="N5341" t="n">
        <v>159.51</v>
      </c>
      <c r="O5341" t="n">
        <v>159.51</v>
      </c>
      <c r="P5341" t="n">
        <v>1705.16</v>
      </c>
    </row>
    <row r="5342">
      <c r="A5342" t="n">
        <v>12543</v>
      </c>
      <c r="B5342" t="n">
        <v>122</v>
      </c>
      <c r="C5342" t="inlineStr">
        <is>
          <t>Arcos</t>
        </is>
      </c>
      <c r="D5342" s="551" t="n">
        <v>45658</v>
      </c>
      <c r="E5342" t="n">
        <v>24805</v>
      </c>
      <c r="F5342" t="inlineStr">
        <is>
          <t>ACIDO PECTINA CITRICA ALLIMENTARI C/500G</t>
        </is>
      </c>
      <c r="G5342" t="n">
        <v>5768</v>
      </c>
      <c r="H5342" t="n">
        <v>5</v>
      </c>
      <c r="I5342" t="inlineStr">
        <is>
          <t>PC</t>
        </is>
      </c>
      <c r="J5342" t="inlineStr">
        <is>
          <t>ALIMENTOS</t>
        </is>
      </c>
      <c r="K5342" t="inlineStr">
        <is>
          <t>12/2024</t>
        </is>
      </c>
      <c r="L5342" t="n">
        <v>0</v>
      </c>
      <c r="M5342" s="551" t="n">
        <v>45394</v>
      </c>
      <c r="N5342" t="n">
        <v>334.8</v>
      </c>
      <c r="O5342" t="n">
        <v>223.27</v>
      </c>
      <c r="P5342" t="n">
        <v>1674</v>
      </c>
    </row>
    <row r="5343">
      <c r="A5343" t="n">
        <v>12427</v>
      </c>
      <c r="B5343" t="n">
        <v>122</v>
      </c>
      <c r="C5343" t="inlineStr">
        <is>
          <t>Arcos</t>
        </is>
      </c>
      <c r="D5343" s="551" t="n">
        <v>45658</v>
      </c>
      <c r="E5343" t="n">
        <v>18119</v>
      </c>
      <c r="F5343" t="inlineStr">
        <is>
          <t>WHISKY JOHNNIE WALKER BLACK LABEL 1L</t>
        </is>
      </c>
      <c r="G5343" t="n">
        <v>3494</v>
      </c>
      <c r="H5343" t="n">
        <v>9.48</v>
      </c>
      <c r="I5343" t="inlineStr">
        <is>
          <t>GR</t>
        </is>
      </c>
      <c r="J5343" t="inlineStr">
        <is>
          <t>BEBIDAS</t>
        </is>
      </c>
      <c r="K5343" t="inlineStr">
        <is>
          <t>12/2024</t>
        </is>
      </c>
      <c r="L5343" t="n">
        <v>172</v>
      </c>
      <c r="M5343" s="551" t="n">
        <v>45636</v>
      </c>
      <c r="N5343" t="n">
        <v>172</v>
      </c>
      <c r="O5343" t="n">
        <v>171.7</v>
      </c>
      <c r="P5343" t="n">
        <v>1630.56</v>
      </c>
    </row>
    <row r="5344">
      <c r="A5344" t="n">
        <v>15003</v>
      </c>
      <c r="B5344" t="n">
        <v>122</v>
      </c>
      <c r="C5344" t="inlineStr">
        <is>
          <t>Arcos</t>
        </is>
      </c>
      <c r="D5344" s="551" t="n">
        <v>45658</v>
      </c>
      <c r="E5344" t="n">
        <v>25042</v>
      </c>
      <c r="F5344" t="inlineStr">
        <is>
          <t>VINHO BRANCO LA PART DU COLIBRI MUSCADET SUR LIE 750ML</t>
        </is>
      </c>
      <c r="G5344" t="n">
        <v>5876</v>
      </c>
      <c r="H5344" t="n">
        <v>14</v>
      </c>
      <c r="I5344" t="inlineStr">
        <is>
          <t>GR</t>
        </is>
      </c>
      <c r="J5344" t="inlineStr">
        <is>
          <t>BEBIDAS</t>
        </is>
      </c>
      <c r="K5344" t="inlineStr">
        <is>
          <t>12/2024</t>
        </is>
      </c>
      <c r="L5344" t="n">
        <v>0</v>
      </c>
      <c r="M5344" s="551" t="n">
        <v>45595</v>
      </c>
      <c r="N5344" t="n">
        <v>115</v>
      </c>
      <c r="O5344" t="n">
        <v>115</v>
      </c>
      <c r="P5344" t="n">
        <v>1610</v>
      </c>
    </row>
    <row r="5345">
      <c r="A5345" t="n">
        <v>12430</v>
      </c>
      <c r="B5345" t="n">
        <v>122</v>
      </c>
      <c r="C5345" t="inlineStr">
        <is>
          <t>Arcos</t>
        </is>
      </c>
      <c r="D5345" s="551" t="n">
        <v>45658</v>
      </c>
      <c r="E5345" t="n">
        <v>18113</v>
      </c>
      <c r="F5345" t="inlineStr">
        <is>
          <t>WHISKY JOHNNIE WALKER GREEN LABEL 750ML</t>
        </is>
      </c>
      <c r="G5345" t="n">
        <v>3499</v>
      </c>
      <c r="H5345" t="n">
        <v>3.65</v>
      </c>
      <c r="I5345" t="inlineStr">
        <is>
          <t>GR</t>
        </is>
      </c>
      <c r="J5345" t="inlineStr">
        <is>
          <t>BEBIDAS</t>
        </is>
      </c>
      <c r="K5345" t="inlineStr">
        <is>
          <t>12/2024</t>
        </is>
      </c>
      <c r="L5345" t="n">
        <v>0</v>
      </c>
      <c r="M5345" s="551" t="n">
        <v>-693593</v>
      </c>
      <c r="N5345" t="n">
        <v>0</v>
      </c>
      <c r="O5345" t="n">
        <v>481.05</v>
      </c>
      <c r="P5345" t="n">
        <v>1540.34</v>
      </c>
    </row>
    <row r="5346">
      <c r="A5346" t="n">
        <v>12411</v>
      </c>
      <c r="B5346" t="n">
        <v>122</v>
      </c>
      <c r="C5346" t="inlineStr">
        <is>
          <t>Arcos</t>
        </is>
      </c>
      <c r="D5346" s="551" t="n">
        <v>45658</v>
      </c>
      <c r="E5346" t="n">
        <v>18242</v>
      </c>
      <c r="F5346" t="inlineStr">
        <is>
          <t>TEQUILA DON JULIO BLANCO 750ML</t>
        </is>
      </c>
      <c r="G5346" t="n">
        <v>3386</v>
      </c>
      <c r="H5346" t="n">
        <v>9.6</v>
      </c>
      <c r="I5346" t="inlineStr">
        <is>
          <t>GR</t>
        </is>
      </c>
      <c r="J5346" t="inlineStr">
        <is>
          <t>BEBIDAS</t>
        </is>
      </c>
      <c r="K5346" t="inlineStr">
        <is>
          <t>12/2024</t>
        </is>
      </c>
      <c r="L5346" t="n">
        <v>159.15</v>
      </c>
      <c r="M5346" s="551" t="n">
        <v>45643</v>
      </c>
      <c r="N5346" t="n">
        <v>159.9</v>
      </c>
      <c r="O5346" t="n">
        <v>227.13</v>
      </c>
      <c r="P5346" t="n">
        <v>1527.84</v>
      </c>
    </row>
    <row r="5347">
      <c r="A5347" t="n">
        <v>12563</v>
      </c>
      <c r="B5347" t="n">
        <v>122</v>
      </c>
      <c r="C5347" t="inlineStr">
        <is>
          <t>Arcos</t>
        </is>
      </c>
      <c r="D5347" s="551" t="n">
        <v>45658</v>
      </c>
      <c r="E5347" t="n">
        <v>18486</v>
      </c>
      <c r="F5347" t="inlineStr">
        <is>
          <t>CACHACA FAMIGERADA BRUTA 750ML</t>
        </is>
      </c>
      <c r="G5347" t="n">
        <v>3170</v>
      </c>
      <c r="H5347" t="n">
        <v>46.47</v>
      </c>
      <c r="I5347" t="inlineStr">
        <is>
          <t>GR</t>
        </is>
      </c>
      <c r="J5347" t="inlineStr">
        <is>
          <t>BEBIDAS</t>
        </is>
      </c>
      <c r="K5347" t="inlineStr">
        <is>
          <t>12/2024</t>
        </is>
      </c>
      <c r="L5347" t="n">
        <v>32.5</v>
      </c>
      <c r="M5347" s="551" t="n">
        <v>45644</v>
      </c>
      <c r="N5347" t="n">
        <v>32.5</v>
      </c>
      <c r="O5347" t="n">
        <v>28.07</v>
      </c>
      <c r="P5347" t="n">
        <v>1510.28</v>
      </c>
    </row>
    <row r="5348">
      <c r="A5348" t="n">
        <v>12527</v>
      </c>
      <c r="B5348" t="n">
        <v>122</v>
      </c>
      <c r="C5348" t="inlineStr">
        <is>
          <t>Arcos</t>
        </is>
      </c>
      <c r="D5348" s="551" t="n">
        <v>45658</v>
      </c>
      <c r="E5348" t="n">
        <v>20812</v>
      </c>
      <c r="F5348" t="inlineStr">
        <is>
          <t>CAFE JOSELINA C/1KG</t>
        </is>
      </c>
      <c r="G5348" t="n">
        <v>2074</v>
      </c>
      <c r="H5348" t="n">
        <v>15</v>
      </c>
      <c r="I5348" t="inlineStr">
        <is>
          <t>PC</t>
        </is>
      </c>
      <c r="J5348" t="inlineStr">
        <is>
          <t>ALIMENTOS</t>
        </is>
      </c>
      <c r="K5348" t="inlineStr">
        <is>
          <t>12/2024</t>
        </is>
      </c>
      <c r="L5348" t="n">
        <v>99.90000000000001</v>
      </c>
      <c r="M5348" s="551" t="n">
        <v>45644</v>
      </c>
      <c r="N5348" t="n">
        <v>99.90000000000001</v>
      </c>
      <c r="O5348" t="n">
        <v>99.90000000000001</v>
      </c>
      <c r="P5348" t="n">
        <v>1498.5</v>
      </c>
    </row>
    <row r="5349">
      <c r="A5349" t="n">
        <v>15006</v>
      </c>
      <c r="B5349" t="n">
        <v>122</v>
      </c>
      <c r="C5349" t="inlineStr">
        <is>
          <t>Arcos</t>
        </is>
      </c>
      <c r="D5349" s="551" t="n">
        <v>45658</v>
      </c>
      <c r="E5349" t="n">
        <v>25130</v>
      </c>
      <c r="F5349" t="inlineStr">
        <is>
          <t>BLEND DE CARNE MOIDA 50% PEITO 50% FRALDINHA KG</t>
        </is>
      </c>
      <c r="G5349" t="n">
        <v>5907</v>
      </c>
      <c r="H5349" t="n">
        <v>40.56</v>
      </c>
      <c r="I5349" t="inlineStr">
        <is>
          <t>KG</t>
        </is>
      </c>
      <c r="J5349" t="inlineStr">
        <is>
          <t>ALIMENTOS</t>
        </is>
      </c>
      <c r="K5349" t="inlineStr">
        <is>
          <t>12/2024</t>
        </is>
      </c>
      <c r="L5349" t="n">
        <v>36</v>
      </c>
      <c r="M5349" s="551" t="n">
        <v>45637</v>
      </c>
      <c r="N5349" t="n">
        <v>0</v>
      </c>
      <c r="O5349" t="n">
        <v>36</v>
      </c>
      <c r="P5349" t="n">
        <v>1460.16</v>
      </c>
    </row>
    <row r="5350">
      <c r="A5350" t="n">
        <v>15005</v>
      </c>
      <c r="B5350" t="n">
        <v>122</v>
      </c>
      <c r="C5350" t="inlineStr">
        <is>
          <t>Arcos</t>
        </is>
      </c>
      <c r="D5350" s="551" t="n">
        <v>45658</v>
      </c>
      <c r="E5350" t="n">
        <v>25537</v>
      </c>
      <c r="F5350" t="inlineStr">
        <is>
          <t>VINHO TINTO LES VACANCES DE MONSIEUR MERLOT 750ML</t>
        </is>
      </c>
      <c r="G5350" t="n">
        <v>6158</v>
      </c>
      <c r="H5350" t="n">
        <v>9</v>
      </c>
      <c r="I5350" t="inlineStr">
        <is>
          <t>GR</t>
        </is>
      </c>
      <c r="J5350" t="inlineStr">
        <is>
          <t>BEBIDAS</t>
        </is>
      </c>
      <c r="K5350" t="inlineStr">
        <is>
          <t>12/2024</t>
        </is>
      </c>
      <c r="L5350" t="n">
        <v>0</v>
      </c>
      <c r="M5350" s="551" t="n">
        <v>45615</v>
      </c>
      <c r="N5350" t="n">
        <v>158.76</v>
      </c>
      <c r="O5350" t="n">
        <v>158.76</v>
      </c>
      <c r="P5350" t="n">
        <v>1428.84</v>
      </c>
    </row>
    <row r="5351">
      <c r="A5351" t="n">
        <v>12428</v>
      </c>
      <c r="B5351" t="n">
        <v>122</v>
      </c>
      <c r="C5351" t="inlineStr">
        <is>
          <t>Arcos</t>
        </is>
      </c>
      <c r="D5351" s="551" t="n">
        <v>45658</v>
      </c>
      <c r="E5351" t="n">
        <v>18118</v>
      </c>
      <c r="F5351" t="inlineStr">
        <is>
          <t>WHISKY JOHNNIE WALKER BLUE LABEL 750ML</t>
        </is>
      </c>
      <c r="G5351" t="n">
        <v>3495</v>
      </c>
      <c r="H5351" t="n">
        <v>1</v>
      </c>
      <c r="I5351" t="inlineStr">
        <is>
          <t>GR</t>
        </is>
      </c>
      <c r="J5351" t="inlineStr">
        <is>
          <t>BEBIDAS</t>
        </is>
      </c>
      <c r="K5351" t="inlineStr">
        <is>
          <t>12/2024</t>
        </is>
      </c>
      <c r="L5351" t="n">
        <v>0</v>
      </c>
      <c r="M5351" s="551" t="n">
        <v>-693593</v>
      </c>
      <c r="N5351" t="n">
        <v>0</v>
      </c>
      <c r="O5351" t="n">
        <v>1306.61</v>
      </c>
      <c r="P5351" t="n">
        <v>1387</v>
      </c>
    </row>
    <row r="5352">
      <c r="A5352" t="n">
        <v>12414</v>
      </c>
      <c r="B5352" t="n">
        <v>122</v>
      </c>
      <c r="C5352" t="inlineStr">
        <is>
          <t>Arcos</t>
        </is>
      </c>
      <c r="D5352" s="551" t="n">
        <v>45658</v>
      </c>
      <c r="E5352" t="n">
        <v>18219</v>
      </c>
      <c r="F5352" t="inlineStr">
        <is>
          <t>VERMOUTH CARPANO PUNT E MES 1L</t>
        </is>
      </c>
      <c r="G5352" t="n">
        <v>3409</v>
      </c>
      <c r="H5352" t="n">
        <v>6.99</v>
      </c>
      <c r="I5352" t="inlineStr">
        <is>
          <t>GR</t>
        </is>
      </c>
      <c r="J5352" t="inlineStr">
        <is>
          <t>BEBIDAS</t>
        </is>
      </c>
      <c r="K5352" t="inlineStr">
        <is>
          <t>12/2024</t>
        </is>
      </c>
      <c r="L5352" t="n">
        <v>0</v>
      </c>
      <c r="M5352" s="551" t="n">
        <v>45370</v>
      </c>
      <c r="N5352" t="n">
        <v>190.8</v>
      </c>
      <c r="O5352" t="n">
        <v>112.11</v>
      </c>
      <c r="P5352" t="n">
        <v>1333.69</v>
      </c>
    </row>
    <row r="5353">
      <c r="A5353" t="n">
        <v>12568</v>
      </c>
      <c r="B5353" t="n">
        <v>122</v>
      </c>
      <c r="C5353" t="inlineStr">
        <is>
          <t>Arcos</t>
        </is>
      </c>
      <c r="D5353" s="551" t="n">
        <v>45658</v>
      </c>
      <c r="E5353" t="n">
        <v>18392</v>
      </c>
      <c r="F5353" t="inlineStr">
        <is>
          <t>CONHAQUE HENNESSY VSOP 700ML</t>
        </is>
      </c>
      <c r="G5353" t="n">
        <v>3248</v>
      </c>
      <c r="H5353" t="n">
        <v>4.33</v>
      </c>
      <c r="I5353" t="inlineStr">
        <is>
          <t>UN</t>
        </is>
      </c>
      <c r="J5353" t="inlineStr">
        <is>
          <t>BEBIDAS</t>
        </is>
      </c>
      <c r="K5353" t="inlineStr">
        <is>
          <t>12/2024</t>
        </is>
      </c>
      <c r="L5353" t="n">
        <v>0</v>
      </c>
      <c r="M5353" s="551" t="n">
        <v>-693593</v>
      </c>
      <c r="N5353" t="n">
        <v>0</v>
      </c>
      <c r="O5353" t="n">
        <v>0</v>
      </c>
      <c r="P5353" t="n">
        <v>1322.51</v>
      </c>
    </row>
    <row r="5354">
      <c r="A5354" t="n">
        <v>12449</v>
      </c>
      <c r="B5354" t="n">
        <v>122</v>
      </c>
      <c r="C5354" t="inlineStr">
        <is>
          <t>Arcos</t>
        </is>
      </c>
      <c r="D5354" s="551" t="n">
        <v>45658</v>
      </c>
      <c r="E5354" t="n">
        <v>25095</v>
      </c>
      <c r="F5354" t="inlineStr">
        <is>
          <t>VINHO TINTO FLIGHT OF THE DRONGO 750ML</t>
        </is>
      </c>
      <c r="G5354" t="n">
        <v>5892</v>
      </c>
      <c r="H5354" t="n">
        <v>10</v>
      </c>
      <c r="I5354" t="inlineStr">
        <is>
          <t>GR</t>
        </is>
      </c>
      <c r="J5354" t="inlineStr">
        <is>
          <t>BEBIDAS</t>
        </is>
      </c>
      <c r="K5354" t="inlineStr">
        <is>
          <t>12/2024</t>
        </is>
      </c>
      <c r="L5354" t="n">
        <v>131.25</v>
      </c>
      <c r="M5354" s="551" t="n">
        <v>45644</v>
      </c>
      <c r="N5354" t="n">
        <v>131.25</v>
      </c>
      <c r="O5354" t="n">
        <v>131.25</v>
      </c>
      <c r="P5354" t="n">
        <v>1312.5</v>
      </c>
    </row>
    <row r="5355">
      <c r="A5355" t="n">
        <v>12401</v>
      </c>
      <c r="B5355" t="n">
        <v>122</v>
      </c>
      <c r="C5355" t="inlineStr">
        <is>
          <t>Arcos</t>
        </is>
      </c>
      <c r="D5355" s="551" t="n">
        <v>45658</v>
      </c>
      <c r="E5355" t="n">
        <v>24704</v>
      </c>
      <c r="F5355" t="inlineStr">
        <is>
          <t>LICOR AJIWAI UMESHU 2L</t>
        </is>
      </c>
      <c r="G5355" t="n">
        <v>5722</v>
      </c>
      <c r="H5355" t="n">
        <v>8</v>
      </c>
      <c r="I5355" t="inlineStr">
        <is>
          <t>GR</t>
        </is>
      </c>
      <c r="J5355" t="inlineStr">
        <is>
          <t>BEBIDAS</t>
        </is>
      </c>
      <c r="K5355" t="inlineStr">
        <is>
          <t>12/2024</t>
        </is>
      </c>
      <c r="L5355" t="n">
        <v>0</v>
      </c>
      <c r="M5355" s="551" t="n">
        <v>45615</v>
      </c>
      <c r="N5355" t="n">
        <v>159.9</v>
      </c>
      <c r="O5355" t="n">
        <v>159.9</v>
      </c>
      <c r="P5355" t="n">
        <v>1279.2</v>
      </c>
    </row>
    <row r="5356">
      <c r="A5356" t="n">
        <v>15001</v>
      </c>
      <c r="B5356" t="n">
        <v>122</v>
      </c>
      <c r="C5356" t="inlineStr">
        <is>
          <t>Arcos</t>
        </is>
      </c>
      <c r="D5356" s="551" t="n">
        <v>45658</v>
      </c>
      <c r="E5356" t="n">
        <v>26052</v>
      </c>
      <c r="F5356" t="inlineStr">
        <is>
          <t>VINHO BRANCO VALDESPINO PEDRO XIMENEZ 750ML</t>
        </is>
      </c>
      <c r="G5356" t="n">
        <v>6514</v>
      </c>
      <c r="H5356" t="n">
        <v>2.32</v>
      </c>
      <c r="I5356" t="inlineStr">
        <is>
          <t>GR</t>
        </is>
      </c>
      <c r="J5356" t="inlineStr">
        <is>
          <t>BEBIDAS</t>
        </is>
      </c>
      <c r="K5356" t="inlineStr">
        <is>
          <t>12/2024</t>
        </is>
      </c>
      <c r="L5356" t="n">
        <v>0</v>
      </c>
      <c r="M5356" s="551" t="n">
        <v>-693593</v>
      </c>
      <c r="N5356" t="n">
        <v>0</v>
      </c>
      <c r="O5356" t="n">
        <v>0</v>
      </c>
      <c r="P5356" t="n">
        <v>1278.32</v>
      </c>
    </row>
    <row r="5357">
      <c r="A5357" t="n">
        <v>12446</v>
      </c>
      <c r="B5357" t="n">
        <v>122</v>
      </c>
      <c r="C5357" t="inlineStr">
        <is>
          <t>Arcos</t>
        </is>
      </c>
      <c r="D5357" s="551" t="n">
        <v>45658</v>
      </c>
      <c r="E5357" t="n">
        <v>17594</v>
      </c>
      <c r="F5357" t="inlineStr">
        <is>
          <t>VINHO TINTO LE JAJA DE JAU DE SYRAH 750ML FRANCA</t>
        </is>
      </c>
      <c r="G5357" t="n">
        <v>3932</v>
      </c>
      <c r="H5357" t="n">
        <v>21</v>
      </c>
      <c r="I5357" t="inlineStr">
        <is>
          <t>GR</t>
        </is>
      </c>
      <c r="J5357" t="inlineStr">
        <is>
          <t>BEBIDAS</t>
        </is>
      </c>
      <c r="K5357" t="inlineStr">
        <is>
          <t>12/2024</t>
        </is>
      </c>
      <c r="L5357" t="n">
        <v>0</v>
      </c>
      <c r="M5357" s="551" t="n">
        <v>45503</v>
      </c>
      <c r="N5357" t="n">
        <v>60.45</v>
      </c>
      <c r="O5357" t="n">
        <v>64.38</v>
      </c>
      <c r="P5357" t="n">
        <v>1269.45</v>
      </c>
    </row>
    <row r="5358">
      <c r="A5358" t="n">
        <v>12453</v>
      </c>
      <c r="B5358" t="n">
        <v>122</v>
      </c>
      <c r="C5358" t="inlineStr">
        <is>
          <t>Arcos</t>
        </is>
      </c>
      <c r="D5358" s="551" t="n">
        <v>45658</v>
      </c>
      <c r="E5358" t="n">
        <v>25044</v>
      </c>
      <c r="F5358" t="inlineStr">
        <is>
          <t>VINHO TINTO UN AIR DE REMEJEANNE 750ML</t>
        </is>
      </c>
      <c r="G5358" t="n">
        <v>5877</v>
      </c>
      <c r="H5358" t="n">
        <v>9</v>
      </c>
      <c r="I5358" t="inlineStr">
        <is>
          <t>GR</t>
        </is>
      </c>
      <c r="J5358" t="inlineStr">
        <is>
          <t>BEBIDAS</t>
        </is>
      </c>
      <c r="K5358" t="inlineStr">
        <is>
          <t>12/2024</t>
        </is>
      </c>
      <c r="L5358" t="n">
        <v>0</v>
      </c>
      <c r="M5358" s="551" t="n">
        <v>45615</v>
      </c>
      <c r="N5358" t="n">
        <v>138.6</v>
      </c>
      <c r="O5358" t="n">
        <v>138.6</v>
      </c>
      <c r="P5358" t="n">
        <v>1247.4</v>
      </c>
    </row>
    <row r="5359">
      <c r="A5359" t="n">
        <v>12584</v>
      </c>
      <c r="B5359" t="n">
        <v>122</v>
      </c>
      <c r="C5359" t="inlineStr">
        <is>
          <t>Arcos</t>
        </is>
      </c>
      <c r="D5359" s="551" t="n">
        <v>45658</v>
      </c>
      <c r="E5359" t="n">
        <v>18306</v>
      </c>
      <c r="F5359" t="inlineStr">
        <is>
          <t>LICOR MARASCHINO LUXARDO 750ML</t>
        </is>
      </c>
      <c r="G5359" t="n">
        <v>3327</v>
      </c>
      <c r="H5359" t="n">
        <v>8.25</v>
      </c>
      <c r="I5359" t="inlineStr">
        <is>
          <t>GR</t>
        </is>
      </c>
      <c r="J5359" t="inlineStr">
        <is>
          <t>BEBIDAS</t>
        </is>
      </c>
      <c r="K5359" t="inlineStr">
        <is>
          <t>12/2024</t>
        </is>
      </c>
      <c r="L5359" t="n">
        <v>0</v>
      </c>
      <c r="M5359" s="551" t="n">
        <v>-693593</v>
      </c>
      <c r="N5359" t="n">
        <v>0</v>
      </c>
      <c r="O5359" t="n">
        <v>0</v>
      </c>
      <c r="P5359" t="n">
        <v>1224.58</v>
      </c>
    </row>
    <row r="5360">
      <c r="A5360" t="n">
        <v>12413</v>
      </c>
      <c r="B5360" t="n">
        <v>122</v>
      </c>
      <c r="C5360" t="inlineStr">
        <is>
          <t>Arcos</t>
        </is>
      </c>
      <c r="D5360" s="551" t="n">
        <v>45658</v>
      </c>
      <c r="E5360" t="n">
        <v>18208</v>
      </c>
      <c r="F5360" t="inlineStr">
        <is>
          <t>VERMOUTH CARPANO BIANCO 1L</t>
        </is>
      </c>
      <c r="G5360" t="n">
        <v>3418</v>
      </c>
      <c r="H5360" t="n">
        <v>12</v>
      </c>
      <c r="I5360" t="inlineStr">
        <is>
          <t>GR</t>
        </is>
      </c>
      <c r="J5360" t="inlineStr">
        <is>
          <t>BEBIDAS</t>
        </is>
      </c>
      <c r="K5360" t="inlineStr">
        <is>
          <t>12/2024</t>
        </is>
      </c>
      <c r="L5360" t="n">
        <v>100.88</v>
      </c>
      <c r="M5360" s="551" t="n">
        <v>45636</v>
      </c>
      <c r="N5360" t="n">
        <v>100.88</v>
      </c>
      <c r="O5360" t="n">
        <v>100.88</v>
      </c>
      <c r="P5360" t="n">
        <v>1210.56</v>
      </c>
    </row>
    <row r="5361">
      <c r="A5361" t="n">
        <v>12460</v>
      </c>
      <c r="B5361" t="n">
        <v>122</v>
      </c>
      <c r="C5361" t="inlineStr">
        <is>
          <t>Arcos</t>
        </is>
      </c>
      <c r="D5361" s="551" t="n">
        <v>45658</v>
      </c>
      <c r="E5361" t="n">
        <v>24118</v>
      </c>
      <c r="F5361" t="inlineStr">
        <is>
          <t>CASTANHA DE CAJU CRUA KG</t>
        </is>
      </c>
      <c r="G5361" t="n">
        <v>2233</v>
      </c>
      <c r="H5361" t="n">
        <v>17</v>
      </c>
      <c r="I5361" t="inlineStr">
        <is>
          <t>KG</t>
        </is>
      </c>
      <c r="J5361" t="inlineStr">
        <is>
          <t>ALIMENTOS</t>
        </is>
      </c>
      <c r="K5361" t="inlineStr">
        <is>
          <t>12/2024</t>
        </is>
      </c>
      <c r="L5361" t="n">
        <v>0</v>
      </c>
      <c r="M5361" s="551" t="n">
        <v>45581</v>
      </c>
      <c r="N5361" t="n">
        <v>69.8</v>
      </c>
      <c r="O5361" t="n">
        <v>69.8</v>
      </c>
      <c r="P5361" t="n">
        <v>1186.6</v>
      </c>
    </row>
    <row r="5362">
      <c r="A5362" t="n">
        <v>12417</v>
      </c>
      <c r="B5362" t="n">
        <v>122</v>
      </c>
      <c r="C5362" t="inlineStr">
        <is>
          <t>Arcos</t>
        </is>
      </c>
      <c r="D5362" s="551" t="n">
        <v>45658</v>
      </c>
      <c r="E5362" t="n">
        <v>18214</v>
      </c>
      <c r="F5362" t="inlineStr">
        <is>
          <t>VERMOUTH MARTINI BIANCO 750ML</t>
        </is>
      </c>
      <c r="G5362" t="n">
        <v>3413</v>
      </c>
      <c r="H5362" t="n">
        <v>34.3</v>
      </c>
      <c r="I5362" t="inlineStr">
        <is>
          <t>GR</t>
        </is>
      </c>
      <c r="J5362" t="inlineStr">
        <is>
          <t>BEBIDAS</t>
        </is>
      </c>
      <c r="K5362" t="inlineStr">
        <is>
          <t>12/2024</t>
        </is>
      </c>
      <c r="L5362" t="n">
        <v>0</v>
      </c>
      <c r="M5362" s="551" t="n">
        <v>-693593</v>
      </c>
      <c r="N5362" t="n">
        <v>0</v>
      </c>
      <c r="O5362" t="n">
        <v>34.3</v>
      </c>
      <c r="P5362" t="n">
        <v>1167.91</v>
      </c>
    </row>
    <row r="5363">
      <c r="A5363" t="n">
        <v>12506</v>
      </c>
      <c r="B5363" t="n">
        <v>122</v>
      </c>
      <c r="C5363" t="inlineStr">
        <is>
          <t>Arcos</t>
        </is>
      </c>
      <c r="D5363" s="551" t="n">
        <v>45658</v>
      </c>
      <c r="E5363" t="n">
        <v>19276</v>
      </c>
      <c r="F5363" t="inlineStr">
        <is>
          <t>QUEIJO REINO TIROLEZ KG</t>
        </is>
      </c>
      <c r="G5363" t="n">
        <v>2780</v>
      </c>
      <c r="H5363" t="n">
        <v>12.6</v>
      </c>
      <c r="I5363" t="inlineStr">
        <is>
          <t>KG</t>
        </is>
      </c>
      <c r="J5363" t="inlineStr">
        <is>
          <t>ALIMENTOS</t>
        </is>
      </c>
      <c r="K5363" t="inlineStr">
        <is>
          <t>12/2024</t>
        </is>
      </c>
      <c r="L5363" t="n">
        <v>87.8</v>
      </c>
      <c r="M5363" s="551" t="n">
        <v>45639</v>
      </c>
      <c r="N5363" t="n">
        <v>0</v>
      </c>
      <c r="O5363" t="n">
        <v>0</v>
      </c>
      <c r="P5363" t="n">
        <v>1106.28</v>
      </c>
    </row>
    <row r="5364">
      <c r="A5364" t="n">
        <v>14937</v>
      </c>
      <c r="B5364" t="n">
        <v>122</v>
      </c>
      <c r="C5364" t="inlineStr">
        <is>
          <t>Arcos</t>
        </is>
      </c>
      <c r="D5364" s="551" t="n">
        <v>45658</v>
      </c>
      <c r="E5364" t="n">
        <v>18548</v>
      </c>
      <c r="F5364" t="inlineStr">
        <is>
          <t>APERITIVO ANGOSTURA 100ML</t>
        </is>
      </c>
      <c r="G5364" t="n">
        <v>3131</v>
      </c>
      <c r="H5364" t="n">
        <v>10.75</v>
      </c>
      <c r="I5364" t="inlineStr">
        <is>
          <t>GR</t>
        </is>
      </c>
      <c r="J5364" t="inlineStr">
        <is>
          <t>BEBIDAS</t>
        </is>
      </c>
      <c r="K5364" t="inlineStr">
        <is>
          <t>12/2024</t>
        </is>
      </c>
      <c r="L5364" t="n">
        <v>0</v>
      </c>
      <c r="M5364" s="551" t="n">
        <v>45622</v>
      </c>
      <c r="N5364" t="n">
        <v>102.49</v>
      </c>
      <c r="O5364" t="n">
        <v>102.49</v>
      </c>
      <c r="P5364" t="n">
        <v>1101.77</v>
      </c>
    </row>
    <row r="5365">
      <c r="A5365" t="n">
        <v>12513</v>
      </c>
      <c r="B5365" t="n">
        <v>122</v>
      </c>
      <c r="C5365" t="inlineStr">
        <is>
          <t>Arcos</t>
        </is>
      </c>
      <c r="D5365" s="551" t="n">
        <v>45658</v>
      </c>
      <c r="E5365" t="n">
        <v>24259</v>
      </c>
      <c r="F5365" t="inlineStr">
        <is>
          <t>FILE MIGNON 4/5 S/ CORDAO KG</t>
        </is>
      </c>
      <c r="G5365" t="n">
        <v>2938</v>
      </c>
      <c r="H5365" t="n">
        <v>18.32</v>
      </c>
      <c r="I5365" t="inlineStr">
        <is>
          <t>KG</t>
        </is>
      </c>
      <c r="J5365" t="inlineStr">
        <is>
          <t>ALIMENTOS</t>
        </is>
      </c>
      <c r="K5365" t="inlineStr">
        <is>
          <t>12/2024</t>
        </is>
      </c>
      <c r="L5365" t="n">
        <v>0</v>
      </c>
      <c r="M5365" s="551" t="n">
        <v>45551</v>
      </c>
      <c r="N5365" t="n">
        <v>59.9</v>
      </c>
      <c r="O5365" t="n">
        <v>89.98999999999999</v>
      </c>
      <c r="P5365" t="n">
        <v>1097.29</v>
      </c>
    </row>
    <row r="5366">
      <c r="A5366" t="n">
        <v>14999</v>
      </c>
      <c r="B5366" t="n">
        <v>122</v>
      </c>
      <c r="C5366" t="inlineStr">
        <is>
          <t>Arcos</t>
        </is>
      </c>
      <c r="D5366" s="551" t="n">
        <v>45658</v>
      </c>
      <c r="E5366" t="n">
        <v>25091</v>
      </c>
      <c r="F5366" t="inlineStr">
        <is>
          <t>VINHO BRANCO VERASOLIS MOSCATEL 750ML</t>
        </is>
      </c>
      <c r="G5366" t="n">
        <v>5890</v>
      </c>
      <c r="H5366" t="n">
        <v>10</v>
      </c>
      <c r="I5366" t="inlineStr">
        <is>
          <t>GR</t>
        </is>
      </c>
      <c r="J5366" t="inlineStr">
        <is>
          <t>BEBIDAS</t>
        </is>
      </c>
      <c r="K5366" t="inlineStr">
        <is>
          <t>12/2024</t>
        </is>
      </c>
      <c r="L5366" t="n">
        <v>0</v>
      </c>
      <c r="M5366" s="551" t="n">
        <v>45623</v>
      </c>
      <c r="N5366" t="n">
        <v>108</v>
      </c>
      <c r="O5366" t="n">
        <v>108</v>
      </c>
      <c r="P5366" t="n">
        <v>1080</v>
      </c>
    </row>
    <row r="5367">
      <c r="A5367" t="n">
        <v>12451</v>
      </c>
      <c r="B5367" t="n">
        <v>122</v>
      </c>
      <c r="C5367" t="inlineStr">
        <is>
          <t>Arcos</t>
        </is>
      </c>
      <c r="D5367" s="551" t="n">
        <v>45658</v>
      </c>
      <c r="E5367" t="n">
        <v>25040</v>
      </c>
      <c r="F5367" t="inlineStr">
        <is>
          <t>VINHO TINTO LE LOUP DANS LA BERGERIE 750ML</t>
        </is>
      </c>
      <c r="G5367" t="n">
        <v>5875</v>
      </c>
      <c r="H5367" t="n">
        <v>10</v>
      </c>
      <c r="I5367" t="inlineStr">
        <is>
          <t>GR</t>
        </is>
      </c>
      <c r="J5367" t="inlineStr">
        <is>
          <t>BEBIDAS</t>
        </is>
      </c>
      <c r="K5367" t="inlineStr">
        <is>
          <t>12/2024</t>
        </is>
      </c>
      <c r="L5367" t="n">
        <v>107.76</v>
      </c>
      <c r="M5367" s="551" t="n">
        <v>45643</v>
      </c>
      <c r="N5367" t="n">
        <v>107.76</v>
      </c>
      <c r="O5367" t="n">
        <v>107.76</v>
      </c>
      <c r="P5367" t="n">
        <v>1077.6</v>
      </c>
    </row>
    <row r="5368">
      <c r="A5368" t="n">
        <v>12501</v>
      </c>
      <c r="B5368" t="n">
        <v>122</v>
      </c>
      <c r="C5368" t="inlineStr">
        <is>
          <t>Arcos</t>
        </is>
      </c>
      <c r="D5368" s="551" t="n">
        <v>45658</v>
      </c>
      <c r="E5368" t="n">
        <v>25184</v>
      </c>
      <c r="F5368" t="inlineStr">
        <is>
          <t>TUCUPI PRETO BAG KG</t>
        </is>
      </c>
      <c r="G5368" t="n">
        <v>5937</v>
      </c>
      <c r="H5368" t="n">
        <v>4</v>
      </c>
      <c r="I5368" t="inlineStr">
        <is>
          <t>KG</t>
        </is>
      </c>
      <c r="J5368" t="inlineStr">
        <is>
          <t>ALIMENTOS</t>
        </is>
      </c>
      <c r="K5368" t="inlineStr">
        <is>
          <t>12/2024</t>
        </is>
      </c>
      <c r="L5368" t="n">
        <v>0</v>
      </c>
      <c r="M5368" s="551" t="n">
        <v>45623</v>
      </c>
      <c r="N5368" t="n">
        <v>250</v>
      </c>
      <c r="O5368" t="n">
        <v>350</v>
      </c>
      <c r="P5368" t="n">
        <v>1000</v>
      </c>
    </row>
    <row r="5369">
      <c r="A5369" t="n">
        <v>14998</v>
      </c>
      <c r="B5369" t="n">
        <v>122</v>
      </c>
      <c r="C5369" t="inlineStr">
        <is>
          <t>Arcos</t>
        </is>
      </c>
      <c r="D5369" s="551" t="n">
        <v>45658</v>
      </c>
      <c r="E5369" t="n">
        <v>25093</v>
      </c>
      <c r="F5369" t="inlineStr">
        <is>
          <t>FORCE CELESTE SEMILLION 750ML VINHO BRANCO</t>
        </is>
      </c>
      <c r="G5369" t="n">
        <v>5891</v>
      </c>
      <c r="H5369" t="n">
        <v>7</v>
      </c>
      <c r="I5369" t="inlineStr">
        <is>
          <t>GR</t>
        </is>
      </c>
      <c r="J5369" t="inlineStr">
        <is>
          <t>BEBIDAS</t>
        </is>
      </c>
      <c r="K5369" t="inlineStr">
        <is>
          <t>12/2024</t>
        </is>
      </c>
      <c r="L5369" t="n">
        <v>0</v>
      </c>
      <c r="M5369" s="551" t="n">
        <v>45587</v>
      </c>
      <c r="N5369" t="n">
        <v>142.5</v>
      </c>
      <c r="O5369" t="n">
        <v>142.5</v>
      </c>
      <c r="P5369" t="n">
        <v>997.5</v>
      </c>
    </row>
    <row r="5370">
      <c r="A5370" t="n">
        <v>12528</v>
      </c>
      <c r="B5370" t="n">
        <v>122</v>
      </c>
      <c r="C5370" t="inlineStr">
        <is>
          <t>Arcos</t>
        </is>
      </c>
      <c r="D5370" s="551" t="n">
        <v>45658</v>
      </c>
      <c r="E5370" t="n">
        <v>24123</v>
      </c>
      <c r="F5370" t="inlineStr">
        <is>
          <t>CASTANHA DO PARA S/ CASCA MEDIA C/1KG</t>
        </is>
      </c>
      <c r="G5370" t="n">
        <v>2237</v>
      </c>
      <c r="H5370" t="n">
        <v>13</v>
      </c>
      <c r="I5370" t="inlineStr">
        <is>
          <t>PC</t>
        </is>
      </c>
      <c r="J5370" t="inlineStr">
        <is>
          <t>ALIMENTOS</t>
        </is>
      </c>
      <c r="K5370" t="inlineStr">
        <is>
          <t>12/2024</t>
        </is>
      </c>
      <c r="L5370" t="n">
        <v>75.25</v>
      </c>
      <c r="M5370" s="551" t="n">
        <v>45636</v>
      </c>
      <c r="N5370" t="n">
        <v>75.25</v>
      </c>
      <c r="O5370" t="n">
        <v>75.25</v>
      </c>
      <c r="P5370" t="n">
        <v>978.25</v>
      </c>
    </row>
    <row r="5371">
      <c r="A5371" t="n">
        <v>14975</v>
      </c>
      <c r="B5371" t="n">
        <v>122</v>
      </c>
      <c r="C5371" t="inlineStr">
        <is>
          <t>Arcos</t>
        </is>
      </c>
      <c r="D5371" s="551" t="n">
        <v>45658</v>
      </c>
      <c r="E5371" t="n">
        <v>18250</v>
      </c>
      <c r="F5371" t="inlineStr">
        <is>
          <t>SAQUE BANSHU NISHIKI JOSEN 720ML</t>
        </is>
      </c>
      <c r="G5371" t="n">
        <v>3380</v>
      </c>
      <c r="H5371" t="n">
        <v>7</v>
      </c>
      <c r="I5371" t="inlineStr">
        <is>
          <t>UN</t>
        </is>
      </c>
      <c r="J5371" t="inlineStr">
        <is>
          <t>BEBIDAS</t>
        </is>
      </c>
      <c r="K5371" t="inlineStr">
        <is>
          <t>12/2024</t>
        </is>
      </c>
      <c r="L5371" t="n">
        <v>0</v>
      </c>
      <c r="M5371" s="551" t="n">
        <v>-693593</v>
      </c>
      <c r="N5371" t="n">
        <v>0</v>
      </c>
      <c r="O5371" t="n">
        <v>0</v>
      </c>
      <c r="P5371" t="n">
        <v>973</v>
      </c>
    </row>
    <row r="5372">
      <c r="A5372" t="n">
        <v>12454</v>
      </c>
      <c r="B5372" t="n">
        <v>122</v>
      </c>
      <c r="C5372" t="inlineStr">
        <is>
          <t>Arcos</t>
        </is>
      </c>
      <c r="D5372" s="551" t="n">
        <v>45658</v>
      </c>
      <c r="E5372" t="n">
        <v>24039</v>
      </c>
      <c r="F5372" t="inlineStr">
        <is>
          <t>AMENDOA INTEIRA CRUA SEM CASCA 1KG</t>
        </is>
      </c>
      <c r="G5372" t="n">
        <v>2048</v>
      </c>
      <c r="H5372" t="n">
        <v>17</v>
      </c>
      <c r="I5372" t="inlineStr">
        <is>
          <t>KG</t>
        </is>
      </c>
      <c r="J5372" t="inlineStr">
        <is>
          <t>ALIMENTOS</t>
        </is>
      </c>
      <c r="K5372" t="inlineStr">
        <is>
          <t>12/2024</t>
        </is>
      </c>
      <c r="L5372" t="n">
        <v>0</v>
      </c>
      <c r="M5372" s="551" t="n">
        <v>45581</v>
      </c>
      <c r="N5372" t="n">
        <v>54.74</v>
      </c>
      <c r="O5372" t="n">
        <v>54.74</v>
      </c>
      <c r="P5372" t="n">
        <v>930.58</v>
      </c>
    </row>
    <row r="5373">
      <c r="A5373" t="n">
        <v>12611</v>
      </c>
      <c r="B5373" t="n">
        <v>122</v>
      </c>
      <c r="C5373" t="inlineStr">
        <is>
          <t>Arcos</t>
        </is>
      </c>
      <c r="D5373" s="551" t="n">
        <v>45658</v>
      </c>
      <c r="E5373" t="n">
        <v>20117</v>
      </c>
      <c r="F5373" t="inlineStr">
        <is>
          <t>MASSA FOLHADA AROSA 1KG UN</t>
        </is>
      </c>
      <c r="G5373" t="n">
        <v>2291</v>
      </c>
      <c r="H5373" t="n">
        <v>24</v>
      </c>
      <c r="I5373" t="inlineStr">
        <is>
          <t>UN</t>
        </is>
      </c>
      <c r="J5373" t="inlineStr">
        <is>
          <t>ALIMENTOS</t>
        </is>
      </c>
      <c r="K5373" t="inlineStr">
        <is>
          <t>12/2024</t>
        </is>
      </c>
      <c r="L5373" t="n">
        <v>37.9</v>
      </c>
      <c r="M5373" s="551" t="n">
        <v>45636</v>
      </c>
      <c r="N5373" t="n">
        <v>37.9</v>
      </c>
      <c r="O5373" t="n">
        <v>37.9</v>
      </c>
      <c r="P5373" t="n">
        <v>909.6</v>
      </c>
    </row>
    <row r="5374">
      <c r="A5374" t="n">
        <v>12429</v>
      </c>
      <c r="B5374" t="n">
        <v>122</v>
      </c>
      <c r="C5374" t="inlineStr">
        <is>
          <t>Arcos</t>
        </is>
      </c>
      <c r="D5374" s="551" t="n">
        <v>45658</v>
      </c>
      <c r="E5374" t="n">
        <v>18114</v>
      </c>
      <c r="F5374" t="inlineStr">
        <is>
          <t>WHISKY JOHNNIE WALKER GOLD LABEL RESERVE 750ML</t>
        </is>
      </c>
      <c r="G5374" t="n">
        <v>3498</v>
      </c>
      <c r="H5374" t="n">
        <v>3.49</v>
      </c>
      <c r="I5374" t="inlineStr">
        <is>
          <t>GR</t>
        </is>
      </c>
      <c r="J5374" t="inlineStr">
        <is>
          <t>BEBIDAS</t>
        </is>
      </c>
      <c r="K5374" t="inlineStr">
        <is>
          <t>12/2024</t>
        </is>
      </c>
      <c r="L5374" t="n">
        <v>0</v>
      </c>
      <c r="M5374" s="551" t="n">
        <v>45615</v>
      </c>
      <c r="N5374" t="n">
        <v>259.83</v>
      </c>
      <c r="O5374" t="n">
        <v>240</v>
      </c>
      <c r="P5374" t="n">
        <v>906.8099999999999</v>
      </c>
    </row>
    <row r="5375">
      <c r="A5375" t="n">
        <v>12450</v>
      </c>
      <c r="B5375" t="n">
        <v>122</v>
      </c>
      <c r="C5375" t="inlineStr">
        <is>
          <t>Arcos</t>
        </is>
      </c>
      <c r="D5375" s="551" t="n">
        <v>45658</v>
      </c>
      <c r="E5375" t="n">
        <v>17722</v>
      </c>
      <c r="F5375" t="inlineStr">
        <is>
          <t>VINHO TINTO FORTIFICADO SANDEMAN PORTO TAWNY 750ML</t>
        </is>
      </c>
      <c r="G5375" t="n">
        <v>3817</v>
      </c>
      <c r="H5375" t="n">
        <v>6</v>
      </c>
      <c r="I5375" t="inlineStr">
        <is>
          <t>GR</t>
        </is>
      </c>
      <c r="J5375" t="inlineStr">
        <is>
          <t>BEBIDAS</t>
        </is>
      </c>
      <c r="K5375" t="inlineStr">
        <is>
          <t>12/2024</t>
        </is>
      </c>
      <c r="L5375" t="n">
        <v>0</v>
      </c>
      <c r="M5375" s="551" t="n">
        <v>45391</v>
      </c>
      <c r="N5375" t="n">
        <v>146.17</v>
      </c>
      <c r="O5375" t="n">
        <v>146.17</v>
      </c>
      <c r="P5375" t="n">
        <v>877.02</v>
      </c>
    </row>
    <row r="5376">
      <c r="A5376" t="n">
        <v>12601</v>
      </c>
      <c r="B5376" t="n">
        <v>122</v>
      </c>
      <c r="C5376" t="inlineStr">
        <is>
          <t>Arcos</t>
        </is>
      </c>
      <c r="D5376" s="551" t="n">
        <v>45658</v>
      </c>
      <c r="E5376" t="n">
        <v>20936</v>
      </c>
      <c r="F5376" t="inlineStr">
        <is>
          <t>CHOCOLATE AMARGO CALLEBAUT CALLETS 70,5% 2,01KG</t>
        </is>
      </c>
      <c r="G5376" t="n">
        <v>2031</v>
      </c>
      <c r="H5376" t="n">
        <v>4</v>
      </c>
      <c r="I5376" t="inlineStr">
        <is>
          <t>UN</t>
        </is>
      </c>
      <c r="J5376" t="inlineStr">
        <is>
          <t>ALIMENTOS</t>
        </is>
      </c>
      <c r="K5376" t="inlineStr">
        <is>
          <t>12/2024</t>
        </is>
      </c>
      <c r="L5376" t="n">
        <v>216.07</v>
      </c>
      <c r="M5376" s="551" t="n">
        <v>45643</v>
      </c>
      <c r="N5376" t="n">
        <v>216.07</v>
      </c>
      <c r="O5376" t="n">
        <v>216.07</v>
      </c>
      <c r="P5376" t="n">
        <v>864.28</v>
      </c>
    </row>
    <row r="5377">
      <c r="A5377" t="n">
        <v>12434</v>
      </c>
      <c r="B5377" t="n">
        <v>122</v>
      </c>
      <c r="C5377" t="inlineStr">
        <is>
          <t>Arcos</t>
        </is>
      </c>
      <c r="D5377" s="551" t="n">
        <v>45658</v>
      </c>
      <c r="E5377" t="n">
        <v>18097</v>
      </c>
      <c r="F5377" t="inlineStr">
        <is>
          <t>WHISKY TALISKER SINGLE MALT 10 ANOS 720ML</t>
        </is>
      </c>
      <c r="G5377" t="n">
        <v>3513</v>
      </c>
      <c r="H5377" t="n">
        <v>1.94</v>
      </c>
      <c r="I5377" t="inlineStr">
        <is>
          <t>GR</t>
        </is>
      </c>
      <c r="J5377" t="inlineStr">
        <is>
          <t>BEBIDAS</t>
        </is>
      </c>
      <c r="K5377" t="inlineStr">
        <is>
          <t>12/2024</t>
        </is>
      </c>
      <c r="L5377" t="n">
        <v>0</v>
      </c>
      <c r="M5377" s="551" t="n">
        <v>45462</v>
      </c>
      <c r="N5377" t="n">
        <v>425.33</v>
      </c>
      <c r="O5377" t="n">
        <v>392.9</v>
      </c>
      <c r="P5377" t="n">
        <v>825.14</v>
      </c>
    </row>
    <row r="5378">
      <c r="A5378" t="n">
        <v>15000</v>
      </c>
      <c r="B5378" t="n">
        <v>122</v>
      </c>
      <c r="C5378" t="inlineStr">
        <is>
          <t>Arcos</t>
        </is>
      </c>
      <c r="D5378" s="551" t="n">
        <v>45658</v>
      </c>
      <c r="E5378" t="n">
        <v>25535</v>
      </c>
      <c r="F5378" t="inlineStr">
        <is>
          <t>VINHO BRANCO LOUP Y ES-TU 750ML</t>
        </is>
      </c>
      <c r="G5378" t="n">
        <v>6157</v>
      </c>
      <c r="H5378" t="n">
        <v>7</v>
      </c>
      <c r="I5378" t="inlineStr">
        <is>
          <t>GR</t>
        </is>
      </c>
      <c r="J5378" t="inlineStr">
        <is>
          <t>BEBIDAS</t>
        </is>
      </c>
      <c r="K5378" t="inlineStr">
        <is>
          <t>12/2024</t>
        </is>
      </c>
      <c r="L5378" t="n">
        <v>116.76</v>
      </c>
      <c r="M5378" s="551" t="n">
        <v>45643</v>
      </c>
      <c r="N5378" t="n">
        <v>116.76</v>
      </c>
      <c r="O5378" t="n">
        <v>116.76</v>
      </c>
      <c r="P5378" t="n">
        <v>817.3200000000001</v>
      </c>
    </row>
    <row r="5379">
      <c r="A5379" t="n">
        <v>12387</v>
      </c>
      <c r="B5379" t="n">
        <v>122</v>
      </c>
      <c r="C5379" t="inlineStr">
        <is>
          <t>Arcos</t>
        </is>
      </c>
      <c r="D5379" s="551" t="n">
        <v>45658</v>
      </c>
      <c r="E5379" t="n">
        <v>22598</v>
      </c>
      <c r="F5379" t="inlineStr">
        <is>
          <t>APERITIVO ANGOSTURA ORANGE 100ML</t>
        </is>
      </c>
      <c r="G5379" t="n">
        <v>3131</v>
      </c>
      <c r="H5379" t="n">
        <v>9</v>
      </c>
      <c r="I5379" t="inlineStr">
        <is>
          <t>GR</t>
        </is>
      </c>
      <c r="J5379" t="inlineStr">
        <is>
          <t>BEBIDAS</t>
        </is>
      </c>
      <c r="K5379" t="inlineStr">
        <is>
          <t>12/2024</t>
        </is>
      </c>
      <c r="L5379" t="n">
        <v>0</v>
      </c>
      <c r="M5379" s="551" t="n">
        <v>45602</v>
      </c>
      <c r="N5379" t="n">
        <v>90.59999999999999</v>
      </c>
      <c r="O5379" t="n">
        <v>97.90000000000001</v>
      </c>
      <c r="P5379" t="n">
        <v>815.42</v>
      </c>
    </row>
    <row r="5380">
      <c r="A5380" t="n">
        <v>14955</v>
      </c>
      <c r="B5380" t="n">
        <v>122</v>
      </c>
      <c r="C5380" t="inlineStr">
        <is>
          <t>Arcos</t>
        </is>
      </c>
      <c r="D5380" s="551" t="n">
        <v>45658</v>
      </c>
      <c r="E5380" t="n">
        <v>18211</v>
      </c>
      <c r="F5380" t="inlineStr">
        <is>
          <t>VERMOUTH MARTINI RISERVA RUBINO 750ML</t>
        </is>
      </c>
      <c r="G5380" t="n">
        <v>3416</v>
      </c>
      <c r="H5380" t="n">
        <v>7</v>
      </c>
      <c r="I5380" t="inlineStr">
        <is>
          <t>GR</t>
        </is>
      </c>
      <c r="J5380" t="inlineStr">
        <is>
          <t>BEBIDAS</t>
        </is>
      </c>
      <c r="K5380" t="inlineStr">
        <is>
          <t>12/2024</t>
        </is>
      </c>
      <c r="L5380" t="n">
        <v>0</v>
      </c>
      <c r="M5380" s="551" t="n">
        <v>-693593</v>
      </c>
      <c r="N5380" t="n">
        <v>0</v>
      </c>
      <c r="O5380" t="n">
        <v>0</v>
      </c>
      <c r="P5380" t="n">
        <v>780.2</v>
      </c>
    </row>
    <row r="5381">
      <c r="A5381" t="n">
        <v>14949</v>
      </c>
      <c r="B5381" t="n">
        <v>122</v>
      </c>
      <c r="C5381" t="inlineStr">
        <is>
          <t>Arcos</t>
        </is>
      </c>
      <c r="D5381" s="551" t="n">
        <v>45658</v>
      </c>
      <c r="E5381" t="n">
        <v>25445</v>
      </c>
      <c r="F5381" t="inlineStr">
        <is>
          <t>TEQUILA DON JULIO ANEJO 750ML UN</t>
        </is>
      </c>
      <c r="G5381" t="n">
        <v>6113</v>
      </c>
      <c r="H5381" t="n">
        <v>2.91</v>
      </c>
      <c r="I5381" t="inlineStr">
        <is>
          <t>GR</t>
        </is>
      </c>
      <c r="J5381" t="inlineStr">
        <is>
          <t>BEBIDAS</t>
        </is>
      </c>
      <c r="K5381" t="inlineStr">
        <is>
          <t>12/2024</t>
        </is>
      </c>
      <c r="L5381" t="n">
        <v>0</v>
      </c>
      <c r="M5381" s="551" t="n">
        <v>45569</v>
      </c>
      <c r="N5381" t="n">
        <v>267.32</v>
      </c>
      <c r="O5381" t="n">
        <v>305.9</v>
      </c>
      <c r="P5381" t="n">
        <v>777.89</v>
      </c>
    </row>
    <row r="5382">
      <c r="A5382" t="n">
        <v>14989</v>
      </c>
      <c r="B5382" t="n">
        <v>122</v>
      </c>
      <c r="C5382" t="inlineStr">
        <is>
          <t>Arcos</t>
        </is>
      </c>
      <c r="D5382" s="551" t="n">
        <v>45658</v>
      </c>
      <c r="E5382" t="n">
        <v>20969</v>
      </c>
      <c r="F5382" t="inlineStr">
        <is>
          <t>VINAGRE  DE FRAMBOESA COLAVITA 500ML UN</t>
        </is>
      </c>
      <c r="G5382" t="n">
        <v>2012</v>
      </c>
      <c r="H5382" t="n">
        <v>17</v>
      </c>
      <c r="I5382" t="inlineStr">
        <is>
          <t>UN</t>
        </is>
      </c>
      <c r="J5382" t="inlineStr">
        <is>
          <t>ALIMENTOS</t>
        </is>
      </c>
      <c r="K5382" t="inlineStr">
        <is>
          <t>12/2024</t>
        </is>
      </c>
      <c r="L5382" t="n">
        <v>0</v>
      </c>
      <c r="M5382" s="551" t="n">
        <v>-693593</v>
      </c>
      <c r="N5382" t="n">
        <v>0</v>
      </c>
      <c r="O5382" t="n">
        <v>0</v>
      </c>
      <c r="P5382" t="n">
        <v>763.3</v>
      </c>
    </row>
    <row r="5383">
      <c r="A5383" t="n">
        <v>14959</v>
      </c>
      <c r="B5383" t="n">
        <v>122</v>
      </c>
      <c r="C5383" t="inlineStr">
        <is>
          <t>Arcos</t>
        </is>
      </c>
      <c r="D5383" s="551" t="n">
        <v>45658</v>
      </c>
      <c r="E5383" t="n">
        <v>18185</v>
      </c>
      <c r="F5383" t="inlineStr">
        <is>
          <t>VODKA CIROC DE PINEAPPLE 750ML</t>
        </is>
      </c>
      <c r="G5383" t="n">
        <v>3438</v>
      </c>
      <c r="H5383" t="n">
        <v>3.85</v>
      </c>
      <c r="I5383" t="inlineStr">
        <is>
          <t>GR</t>
        </is>
      </c>
      <c r="J5383" t="inlineStr">
        <is>
          <t>BEBIDAS</t>
        </is>
      </c>
      <c r="K5383" t="inlineStr">
        <is>
          <t>12/2024</t>
        </is>
      </c>
      <c r="L5383" t="n">
        <v>0</v>
      </c>
      <c r="M5383" s="551" t="n">
        <v>-693593</v>
      </c>
      <c r="N5383" t="n">
        <v>0</v>
      </c>
      <c r="O5383" t="n">
        <v>0</v>
      </c>
      <c r="P5383" t="n">
        <v>760.8099999999999</v>
      </c>
    </row>
    <row r="5384">
      <c r="A5384" t="n">
        <v>12443</v>
      </c>
      <c r="B5384" t="n">
        <v>122</v>
      </c>
      <c r="C5384" t="inlineStr">
        <is>
          <t>Arcos</t>
        </is>
      </c>
      <c r="D5384" s="551" t="n">
        <v>45658</v>
      </c>
      <c r="E5384" t="n">
        <v>17760</v>
      </c>
      <c r="F5384" t="inlineStr">
        <is>
          <t>VINHO BRANCO MARQUES DEL REAL TESORO OLOROSO 750ML</t>
        </is>
      </c>
      <c r="G5384" t="n">
        <v>3782</v>
      </c>
      <c r="H5384" t="n">
        <v>7</v>
      </c>
      <c r="I5384" t="inlineStr">
        <is>
          <t>GR</t>
        </is>
      </c>
      <c r="J5384" t="inlineStr">
        <is>
          <t>BEBIDAS</t>
        </is>
      </c>
      <c r="K5384" t="inlineStr">
        <is>
          <t>12/2024</t>
        </is>
      </c>
      <c r="L5384" t="n">
        <v>0</v>
      </c>
      <c r="M5384" s="551" t="n">
        <v>45391</v>
      </c>
      <c r="N5384" t="n">
        <v>107.12</v>
      </c>
      <c r="O5384" t="n">
        <v>88.81999999999999</v>
      </c>
      <c r="P5384" t="n">
        <v>749.84</v>
      </c>
    </row>
    <row r="5385">
      <c r="A5385" t="n">
        <v>12546</v>
      </c>
      <c r="B5385" t="n">
        <v>122</v>
      </c>
      <c r="C5385" t="inlineStr">
        <is>
          <t>Arcos</t>
        </is>
      </c>
      <c r="D5385" s="551" t="n">
        <v>45658</v>
      </c>
      <c r="E5385" t="n">
        <v>17934</v>
      </c>
      <c r="F5385" t="inlineStr">
        <is>
          <t>AGUA MINERAL SEM GAS MAMBA 350ML C/24</t>
        </is>
      </c>
      <c r="G5385" t="n">
        <v>3636</v>
      </c>
      <c r="H5385" t="n">
        <v>15.63</v>
      </c>
      <c r="I5385" t="inlineStr">
        <is>
          <t>PC</t>
        </is>
      </c>
      <c r="J5385" t="inlineStr">
        <is>
          <t>BEBIDAS</t>
        </is>
      </c>
      <c r="K5385" t="inlineStr">
        <is>
          <t>12/2024</t>
        </is>
      </c>
      <c r="L5385" t="n">
        <v>0</v>
      </c>
      <c r="M5385" s="551" t="n">
        <v>45545</v>
      </c>
      <c r="N5385" t="n">
        <v>47.76</v>
      </c>
      <c r="O5385" t="n">
        <v>1.99</v>
      </c>
      <c r="P5385" t="n">
        <v>746.49</v>
      </c>
    </row>
    <row r="5386">
      <c r="A5386" t="n">
        <v>14954</v>
      </c>
      <c r="B5386" t="n">
        <v>122</v>
      </c>
      <c r="C5386" t="inlineStr">
        <is>
          <t>Arcos</t>
        </is>
      </c>
      <c r="D5386" s="551" t="n">
        <v>45658</v>
      </c>
      <c r="E5386" t="n">
        <v>26008</v>
      </c>
      <c r="F5386" t="inlineStr">
        <is>
          <t>VERMOUTH CARPANO ROSSO CLASSICO ARGENTINO 950ML</t>
        </is>
      </c>
      <c r="G5386" t="n">
        <v>6492</v>
      </c>
      <c r="H5386" t="n">
        <v>7</v>
      </c>
      <c r="I5386" t="inlineStr">
        <is>
          <t>GR</t>
        </is>
      </c>
      <c r="J5386" t="inlineStr">
        <is>
          <t>BEBIDAS</t>
        </is>
      </c>
      <c r="K5386" t="inlineStr">
        <is>
          <t>12/2024</t>
        </is>
      </c>
      <c r="L5386" t="n">
        <v>100.88</v>
      </c>
      <c r="M5386" s="551" t="n">
        <v>45636</v>
      </c>
      <c r="N5386" t="n">
        <v>100.88</v>
      </c>
      <c r="O5386" t="n">
        <v>100.88</v>
      </c>
      <c r="P5386" t="n">
        <v>706.16</v>
      </c>
    </row>
    <row r="5387">
      <c r="A5387" t="n">
        <v>12448</v>
      </c>
      <c r="B5387" t="n">
        <v>122</v>
      </c>
      <c r="C5387" t="inlineStr">
        <is>
          <t>Arcos</t>
        </is>
      </c>
      <c r="D5387" s="551" t="n">
        <v>45658</v>
      </c>
      <c r="E5387" t="n">
        <v>25097</v>
      </c>
      <c r="F5387" t="inlineStr">
        <is>
          <t>VINHO TINTO CINSAULT 750ML</t>
        </is>
      </c>
      <c r="G5387" t="n">
        <v>5893</v>
      </c>
      <c r="H5387" t="n">
        <v>6</v>
      </c>
      <c r="I5387" t="inlineStr">
        <is>
          <t>GR</t>
        </is>
      </c>
      <c r="J5387" t="inlineStr">
        <is>
          <t>BEBIDAS</t>
        </is>
      </c>
      <c r="K5387" t="inlineStr">
        <is>
          <t>12/2024</t>
        </is>
      </c>
      <c r="L5387" t="n">
        <v>0</v>
      </c>
      <c r="M5387" s="551" t="n">
        <v>45623</v>
      </c>
      <c r="N5387" t="n">
        <v>116.5</v>
      </c>
      <c r="O5387" t="n">
        <v>262.85</v>
      </c>
      <c r="P5387" t="n">
        <v>699</v>
      </c>
    </row>
    <row r="5388">
      <c r="A5388" t="n">
        <v>14953</v>
      </c>
      <c r="B5388" t="n">
        <v>122</v>
      </c>
      <c r="C5388" t="inlineStr">
        <is>
          <t>Arcos</t>
        </is>
      </c>
      <c r="D5388" s="551" t="n">
        <v>45658</v>
      </c>
      <c r="E5388" t="n">
        <v>18237</v>
      </c>
      <c r="F5388" t="inlineStr">
        <is>
          <t>TEQUILA HERRADURA REPOSADO 750ML</t>
        </is>
      </c>
      <c r="G5388" t="n">
        <v>3391</v>
      </c>
      <c r="H5388" t="n">
        <v>3</v>
      </c>
      <c r="I5388" t="inlineStr">
        <is>
          <t>GR</t>
        </is>
      </c>
      <c r="J5388" t="inlineStr">
        <is>
          <t>BEBIDAS</t>
        </is>
      </c>
      <c r="K5388" t="inlineStr">
        <is>
          <t>12/2024</t>
        </is>
      </c>
      <c r="L5388" t="n">
        <v>0</v>
      </c>
      <c r="M5388" s="551" t="n">
        <v>45569</v>
      </c>
      <c r="N5388" t="n">
        <v>228.98</v>
      </c>
      <c r="O5388" t="n">
        <v>228.98</v>
      </c>
      <c r="P5388" t="n">
        <v>686.9400000000001</v>
      </c>
    </row>
    <row r="5389">
      <c r="A5389" t="n">
        <v>12436</v>
      </c>
      <c r="B5389" t="n">
        <v>122</v>
      </c>
      <c r="C5389" t="inlineStr">
        <is>
          <t>Arcos</t>
        </is>
      </c>
      <c r="D5389" s="551" t="n">
        <v>45658</v>
      </c>
      <c r="E5389" t="n">
        <v>25068</v>
      </c>
      <c r="F5389" t="inlineStr">
        <is>
          <t>CHAMPAGNE VEUVE CLICQUOT BRUT 750ML</t>
        </is>
      </c>
      <c r="G5389" t="n">
        <v>3551</v>
      </c>
      <c r="H5389" t="n">
        <v>2</v>
      </c>
      <c r="I5389" t="inlineStr">
        <is>
          <t>GR</t>
        </is>
      </c>
      <c r="J5389" t="inlineStr">
        <is>
          <t>BEBIDAS</t>
        </is>
      </c>
      <c r="K5389" t="inlineStr">
        <is>
          <t>12/2024</t>
        </is>
      </c>
      <c r="L5389" t="n">
        <v>0</v>
      </c>
      <c r="M5389" s="551" t="n">
        <v>45503</v>
      </c>
      <c r="N5389" t="n">
        <v>340</v>
      </c>
      <c r="O5389" t="n">
        <v>341.69</v>
      </c>
      <c r="P5389" t="n">
        <v>680</v>
      </c>
    </row>
    <row r="5390">
      <c r="A5390" t="n">
        <v>12582</v>
      </c>
      <c r="B5390" t="n">
        <v>122</v>
      </c>
      <c r="C5390" t="inlineStr">
        <is>
          <t>Arcos</t>
        </is>
      </c>
      <c r="D5390" s="551" t="n">
        <v>45658</v>
      </c>
      <c r="E5390" t="n">
        <v>18310</v>
      </c>
      <c r="F5390" t="inlineStr">
        <is>
          <t>LICOR GRAND MARNIER CORDON ROUGE 700ML</t>
        </is>
      </c>
      <c r="G5390" t="n">
        <v>3323</v>
      </c>
      <c r="H5390" t="n">
        <v>3.6</v>
      </c>
      <c r="I5390" t="inlineStr">
        <is>
          <t>UN</t>
        </is>
      </c>
      <c r="J5390" t="inlineStr">
        <is>
          <t>BEBIDAS</t>
        </is>
      </c>
      <c r="K5390" t="inlineStr">
        <is>
          <t>12/2024</t>
        </is>
      </c>
      <c r="L5390" t="n">
        <v>0</v>
      </c>
      <c r="M5390" s="551" t="n">
        <v>-693593</v>
      </c>
      <c r="N5390" t="n">
        <v>0</v>
      </c>
      <c r="O5390" t="n">
        <v>0</v>
      </c>
      <c r="P5390" t="n">
        <v>674.83</v>
      </c>
    </row>
    <row r="5391">
      <c r="A5391" t="n">
        <v>12540</v>
      </c>
      <c r="B5391" t="n">
        <v>122</v>
      </c>
      <c r="C5391" t="inlineStr">
        <is>
          <t>Arcos</t>
        </is>
      </c>
      <c r="D5391" s="551" t="n">
        <v>45658</v>
      </c>
      <c r="E5391" t="n">
        <v>20111</v>
      </c>
      <c r="F5391" t="inlineStr">
        <is>
          <t>MASSA MACARRAO DE ARROZ TAILANDES RICE STICK C/300G 5mm</t>
        </is>
      </c>
      <c r="G5391" t="n">
        <v>2295</v>
      </c>
      <c r="H5391" t="n">
        <v>28</v>
      </c>
      <c r="I5391" t="inlineStr">
        <is>
          <t>PC</t>
        </is>
      </c>
      <c r="J5391" t="inlineStr">
        <is>
          <t>ALIMENTOS</t>
        </is>
      </c>
      <c r="K5391" t="inlineStr">
        <is>
          <t>12/2024</t>
        </is>
      </c>
      <c r="L5391" t="n">
        <v>0</v>
      </c>
      <c r="M5391" s="551" t="n">
        <v>45385</v>
      </c>
      <c r="N5391" t="n">
        <v>0</v>
      </c>
      <c r="O5391" t="n">
        <v>0</v>
      </c>
      <c r="P5391" t="n">
        <v>672.64</v>
      </c>
    </row>
    <row r="5392">
      <c r="A5392" t="n">
        <v>12586</v>
      </c>
      <c r="B5392" t="n">
        <v>122</v>
      </c>
      <c r="C5392" t="inlineStr">
        <is>
          <t>Arcos</t>
        </is>
      </c>
      <c r="D5392" s="551" t="n">
        <v>45658</v>
      </c>
      <c r="E5392" t="n">
        <v>18235</v>
      </c>
      <c r="F5392" t="inlineStr">
        <is>
          <t>TEQUILA JOSE CUERVO 1800 REPOSADO 750ML</t>
        </is>
      </c>
      <c r="G5392" t="n">
        <v>3393</v>
      </c>
      <c r="H5392" t="n">
        <v>4.2</v>
      </c>
      <c r="I5392" t="inlineStr">
        <is>
          <t>UN</t>
        </is>
      </c>
      <c r="J5392" t="inlineStr">
        <is>
          <t>BEBIDAS</t>
        </is>
      </c>
      <c r="K5392" t="inlineStr">
        <is>
          <t>12/2024</t>
        </is>
      </c>
      <c r="L5392" t="n">
        <v>0</v>
      </c>
      <c r="M5392" s="551" t="n">
        <v>-693593</v>
      </c>
      <c r="N5392" t="n">
        <v>0</v>
      </c>
      <c r="O5392" t="n">
        <v>0</v>
      </c>
      <c r="P5392" t="n">
        <v>671.86</v>
      </c>
    </row>
    <row r="5393">
      <c r="A5393" t="n">
        <v>12408</v>
      </c>
      <c r="B5393" t="n">
        <v>122</v>
      </c>
      <c r="C5393" t="inlineStr">
        <is>
          <t>Arcos</t>
        </is>
      </c>
      <c r="D5393" s="551" t="n">
        <v>45658</v>
      </c>
      <c r="E5393" t="n">
        <v>18272</v>
      </c>
      <c r="F5393" t="inlineStr">
        <is>
          <t>RUM BACARDI SUPERIOR CARTA BLANCA 980ML</t>
        </is>
      </c>
      <c r="G5393" t="n">
        <v>3358</v>
      </c>
      <c r="H5393" t="n">
        <v>20.06</v>
      </c>
      <c r="I5393" t="inlineStr">
        <is>
          <t>GR</t>
        </is>
      </c>
      <c r="J5393" t="inlineStr">
        <is>
          <t>BEBIDAS</t>
        </is>
      </c>
      <c r="K5393" t="inlineStr">
        <is>
          <t>12/2024</t>
        </is>
      </c>
      <c r="L5393" t="n">
        <v>0</v>
      </c>
      <c r="M5393" s="551" t="n">
        <v>45391</v>
      </c>
      <c r="N5393" t="n">
        <v>33.2</v>
      </c>
      <c r="O5393" t="n">
        <v>36.57</v>
      </c>
      <c r="P5393" t="n">
        <v>665.99</v>
      </c>
    </row>
    <row r="5394">
      <c r="A5394" t="n">
        <v>12626</v>
      </c>
      <c r="B5394" t="n">
        <v>122</v>
      </c>
      <c r="C5394" t="inlineStr">
        <is>
          <t>Arcos</t>
        </is>
      </c>
      <c r="D5394" s="551" t="n">
        <v>45658</v>
      </c>
      <c r="E5394" t="n">
        <v>19166</v>
      </c>
      <c r="F5394" t="inlineStr">
        <is>
          <t>BAGUETE DE GRAO LEVIAN FATIADO 590G UN</t>
        </is>
      </c>
      <c r="G5394" t="n">
        <v>2826</v>
      </c>
      <c r="H5394" t="n">
        <v>35</v>
      </c>
      <c r="I5394" t="inlineStr">
        <is>
          <t>UN</t>
        </is>
      </c>
      <c r="J5394" t="inlineStr">
        <is>
          <t>ALIMENTOS</t>
        </is>
      </c>
      <c r="K5394" t="inlineStr">
        <is>
          <t>12/2024</t>
        </is>
      </c>
      <c r="L5394" t="n">
        <v>18.9</v>
      </c>
      <c r="M5394" s="551" t="n">
        <v>45645</v>
      </c>
      <c r="N5394" t="n">
        <v>18.9</v>
      </c>
      <c r="O5394" t="n">
        <v>18.9</v>
      </c>
      <c r="P5394" t="n">
        <v>661.5</v>
      </c>
    </row>
    <row r="5395">
      <c r="A5395" t="n">
        <v>14977</v>
      </c>
      <c r="B5395" t="n">
        <v>122</v>
      </c>
      <c r="C5395" t="inlineStr">
        <is>
          <t>Arcos</t>
        </is>
      </c>
      <c r="D5395" s="551" t="n">
        <v>45658</v>
      </c>
      <c r="E5395" t="n">
        <v>20308</v>
      </c>
      <c r="F5395" t="inlineStr">
        <is>
          <t>ARROZ ARBORIO CAMIL C/2KG</t>
        </is>
      </c>
      <c r="G5395" t="n">
        <v>2222</v>
      </c>
      <c r="H5395" t="n">
        <v>19</v>
      </c>
      <c r="I5395" t="inlineStr">
        <is>
          <t>PC</t>
        </is>
      </c>
      <c r="J5395" t="inlineStr">
        <is>
          <t>ALIMENTOS</t>
        </is>
      </c>
      <c r="K5395" t="inlineStr">
        <is>
          <t>12/2024</t>
        </is>
      </c>
      <c r="L5395" t="n">
        <v>34.15</v>
      </c>
      <c r="M5395" s="551" t="n">
        <v>45643</v>
      </c>
      <c r="N5395" t="n">
        <v>33.98</v>
      </c>
      <c r="O5395" t="n">
        <v>33.98</v>
      </c>
      <c r="P5395" t="n">
        <v>648.85</v>
      </c>
    </row>
    <row r="5396">
      <c r="A5396" t="n">
        <v>12561</v>
      </c>
      <c r="B5396" t="n">
        <v>122</v>
      </c>
      <c r="C5396" t="inlineStr">
        <is>
          <t>Arcos</t>
        </is>
      </c>
      <c r="D5396" s="551" t="n">
        <v>45658</v>
      </c>
      <c r="E5396" t="n">
        <v>24471</v>
      </c>
      <c r="F5396" t="inlineStr">
        <is>
          <t>STELLA ARTOIS S/ GLUTEN LN 330ML UN</t>
        </is>
      </c>
      <c r="G5396" t="n">
        <v>3104</v>
      </c>
      <c r="H5396" t="n">
        <v>120</v>
      </c>
      <c r="I5396" t="inlineStr">
        <is>
          <t>UN</t>
        </is>
      </c>
      <c r="J5396" t="inlineStr">
        <is>
          <t>BEBIDAS</t>
        </is>
      </c>
      <c r="K5396" t="inlineStr">
        <is>
          <t>12/2024</t>
        </is>
      </c>
      <c r="L5396" t="n">
        <v>0</v>
      </c>
      <c r="M5396" s="551" t="n">
        <v>-693593</v>
      </c>
      <c r="N5396" t="n">
        <v>0</v>
      </c>
      <c r="O5396" t="n">
        <v>5.36</v>
      </c>
      <c r="P5396" t="n">
        <v>643.2</v>
      </c>
    </row>
    <row r="5397">
      <c r="A5397" t="n">
        <v>12505</v>
      </c>
      <c r="B5397" t="n">
        <v>122</v>
      </c>
      <c r="C5397" t="inlineStr">
        <is>
          <t>Arcos</t>
        </is>
      </c>
      <c r="D5397" s="551" t="n">
        <v>45658</v>
      </c>
      <c r="E5397" t="n">
        <v>19324</v>
      </c>
      <c r="F5397" t="inlineStr">
        <is>
          <t>QUEIJO MUSSARELA TRES MARIAS KG</t>
        </is>
      </c>
      <c r="G5397" t="n">
        <v>2773</v>
      </c>
      <c r="H5397" t="n">
        <v>14.64</v>
      </c>
      <c r="I5397" t="inlineStr">
        <is>
          <t>KG</t>
        </is>
      </c>
      <c r="J5397" t="inlineStr">
        <is>
          <t>ALIMENTOS</t>
        </is>
      </c>
      <c r="K5397" t="inlineStr">
        <is>
          <t>12/2024</t>
        </is>
      </c>
      <c r="L5397" t="n">
        <v>42.49</v>
      </c>
      <c r="M5397" s="551" t="n">
        <v>45643</v>
      </c>
      <c r="N5397" t="n">
        <v>42.55</v>
      </c>
      <c r="O5397" t="n">
        <v>42.6</v>
      </c>
      <c r="P5397" t="n">
        <v>622.05</v>
      </c>
    </row>
    <row r="5398">
      <c r="A5398" t="n">
        <v>12599</v>
      </c>
      <c r="B5398" t="n">
        <v>122</v>
      </c>
      <c r="C5398" t="inlineStr">
        <is>
          <t>Arcos</t>
        </is>
      </c>
      <c r="D5398" s="551" t="n">
        <v>45658</v>
      </c>
      <c r="E5398" t="n">
        <v>21073</v>
      </c>
      <c r="F5398" t="inlineStr">
        <is>
          <t>CALDA DE AGAVE AZUL JASMINE ORGANICO 330ML UN</t>
        </is>
      </c>
      <c r="G5398" t="n">
        <v>1994</v>
      </c>
      <c r="H5398" t="n">
        <v>12</v>
      </c>
      <c r="I5398" t="inlineStr">
        <is>
          <t>UN</t>
        </is>
      </c>
      <c r="J5398" t="inlineStr">
        <is>
          <t>ALIMENTOS</t>
        </is>
      </c>
      <c r="K5398" t="inlineStr">
        <is>
          <t>12/2024</t>
        </is>
      </c>
      <c r="L5398" t="n">
        <v>50.9</v>
      </c>
      <c r="M5398" s="551" t="n">
        <v>45639</v>
      </c>
      <c r="N5398" t="n">
        <v>50.9</v>
      </c>
      <c r="O5398" t="n">
        <v>50.9</v>
      </c>
      <c r="P5398" t="n">
        <v>610.8</v>
      </c>
    </row>
    <row r="5399">
      <c r="A5399" t="n">
        <v>12431</v>
      </c>
      <c r="B5399" t="n">
        <v>122</v>
      </c>
      <c r="C5399" t="inlineStr">
        <is>
          <t>Arcos</t>
        </is>
      </c>
      <c r="D5399" s="551" t="n">
        <v>45658</v>
      </c>
      <c r="E5399" t="n">
        <v>18104</v>
      </c>
      <c r="F5399" t="inlineStr">
        <is>
          <t>WHISKY MACALLAN TRIPLE CASK 12 ANOS 700ML</t>
        </is>
      </c>
      <c r="G5399" t="n">
        <v>3507</v>
      </c>
      <c r="H5399" t="n">
        <v>0.9</v>
      </c>
      <c r="I5399" t="inlineStr">
        <is>
          <t>GR</t>
        </is>
      </c>
      <c r="J5399" t="inlineStr">
        <is>
          <t>BEBIDAS</t>
        </is>
      </c>
      <c r="K5399" t="inlineStr">
        <is>
          <t>12/2024</t>
        </is>
      </c>
      <c r="L5399" t="n">
        <v>0</v>
      </c>
      <c r="M5399" s="551" t="n">
        <v>45552</v>
      </c>
      <c r="N5399" t="n">
        <v>677.3</v>
      </c>
      <c r="O5399" t="n">
        <v>677.3</v>
      </c>
      <c r="P5399" t="n">
        <v>609.5700000000001</v>
      </c>
    </row>
    <row r="5400">
      <c r="A5400" t="n">
        <v>12503</v>
      </c>
      <c r="B5400" t="n">
        <v>122</v>
      </c>
      <c r="C5400" t="inlineStr">
        <is>
          <t>Arcos</t>
        </is>
      </c>
      <c r="D5400" s="551" t="n">
        <v>45658</v>
      </c>
      <c r="E5400" t="n">
        <v>19356</v>
      </c>
      <c r="F5400" t="inlineStr">
        <is>
          <t>QUEIJO COALHO QUATA KG</t>
        </is>
      </c>
      <c r="G5400" t="n">
        <v>2768</v>
      </c>
      <c r="H5400" t="n">
        <v>11.6</v>
      </c>
      <c r="I5400" t="inlineStr">
        <is>
          <t>KG</t>
        </is>
      </c>
      <c r="J5400" t="inlineStr">
        <is>
          <t>ALIMENTOS</t>
        </is>
      </c>
      <c r="K5400" t="inlineStr">
        <is>
          <t>12/2024</t>
        </is>
      </c>
      <c r="L5400" t="n">
        <v>50.9</v>
      </c>
      <c r="M5400" s="551" t="n">
        <v>45643</v>
      </c>
      <c r="N5400" t="n">
        <v>0</v>
      </c>
      <c r="O5400" t="n">
        <v>50.9</v>
      </c>
      <c r="P5400" t="n">
        <v>590.4400000000001</v>
      </c>
    </row>
    <row r="5401">
      <c r="A5401" t="n">
        <v>12552</v>
      </c>
      <c r="B5401" t="n">
        <v>122</v>
      </c>
      <c r="C5401" t="inlineStr">
        <is>
          <t>Arcos</t>
        </is>
      </c>
      <c r="D5401" s="551" t="n">
        <v>45658</v>
      </c>
      <c r="E5401" t="n">
        <v>21159</v>
      </c>
      <c r="F5401" t="inlineStr">
        <is>
          <t>SORVETE DE NATA ARTE GELATI C/3,8KG</t>
        </is>
      </c>
      <c r="G5401" t="n">
        <v>1946</v>
      </c>
      <c r="H5401" t="n">
        <v>4</v>
      </c>
      <c r="I5401" t="inlineStr">
        <is>
          <t>PT</t>
        </is>
      </c>
      <c r="J5401" t="inlineStr">
        <is>
          <t>ALIMENTOS</t>
        </is>
      </c>
      <c r="K5401" t="inlineStr">
        <is>
          <t>12/2024</t>
        </is>
      </c>
      <c r="L5401" t="n">
        <v>144.4</v>
      </c>
      <c r="M5401" s="551" t="n">
        <v>45645</v>
      </c>
      <c r="N5401" t="n">
        <v>144.4</v>
      </c>
      <c r="O5401" t="n">
        <v>144.4</v>
      </c>
      <c r="P5401" t="n">
        <v>577.6</v>
      </c>
    </row>
    <row r="5402">
      <c r="A5402" t="n">
        <v>12407</v>
      </c>
      <c r="B5402" t="n">
        <v>122</v>
      </c>
      <c r="C5402" t="inlineStr">
        <is>
          <t>Arcos</t>
        </is>
      </c>
      <c r="D5402" s="551" t="n">
        <v>45658</v>
      </c>
      <c r="E5402" t="n">
        <v>18275</v>
      </c>
      <c r="F5402" t="inlineStr">
        <is>
          <t>RUM BACARDI 4 ANOS 750ML</t>
        </is>
      </c>
      <c r="G5402" t="n">
        <v>3355</v>
      </c>
      <c r="H5402" t="n">
        <v>4.68</v>
      </c>
      <c r="I5402" t="inlineStr">
        <is>
          <t>GR</t>
        </is>
      </c>
      <c r="J5402" t="inlineStr">
        <is>
          <t>BEBIDAS</t>
        </is>
      </c>
      <c r="K5402" t="inlineStr">
        <is>
          <t>12/2024</t>
        </is>
      </c>
      <c r="L5402" t="n">
        <v>0</v>
      </c>
      <c r="M5402" s="551" t="n">
        <v>45454</v>
      </c>
      <c r="N5402" t="n">
        <v>121</v>
      </c>
      <c r="O5402" t="n">
        <v>126.9</v>
      </c>
      <c r="P5402" t="n">
        <v>566.28</v>
      </c>
    </row>
    <row r="5403">
      <c r="A5403" t="n">
        <v>12542</v>
      </c>
      <c r="B5403" t="n">
        <v>122</v>
      </c>
      <c r="C5403" t="inlineStr">
        <is>
          <t>Arcos</t>
        </is>
      </c>
      <c r="D5403" s="551" t="n">
        <v>45658</v>
      </c>
      <c r="E5403" t="n">
        <v>24676</v>
      </c>
      <c r="F5403" t="inlineStr">
        <is>
          <t>ACIDO ASCORBICO C/1KG</t>
        </is>
      </c>
      <c r="G5403" t="n">
        <v>5710</v>
      </c>
      <c r="H5403" t="n">
        <v>6</v>
      </c>
      <c r="I5403" t="inlineStr">
        <is>
          <t>PC</t>
        </is>
      </c>
      <c r="J5403" t="inlineStr">
        <is>
          <t>ALIMENTOS</t>
        </is>
      </c>
      <c r="K5403" t="inlineStr">
        <is>
          <t>12/2024</t>
        </is>
      </c>
      <c r="L5403" t="n">
        <v>0</v>
      </c>
      <c r="M5403" s="551" t="n">
        <v>45385</v>
      </c>
      <c r="N5403" t="n">
        <v>93.81999999999999</v>
      </c>
      <c r="O5403" t="n">
        <v>84.5</v>
      </c>
      <c r="P5403" t="n">
        <v>562.92</v>
      </c>
    </row>
    <row r="5404">
      <c r="A5404" t="n">
        <v>12614</v>
      </c>
      <c r="B5404" t="n">
        <v>122</v>
      </c>
      <c r="C5404" t="inlineStr">
        <is>
          <t>Arcos</t>
        </is>
      </c>
      <c r="D5404" s="551" t="n">
        <v>45658</v>
      </c>
      <c r="E5404" t="n">
        <v>21004</v>
      </c>
      <c r="F5404" t="inlineStr">
        <is>
          <t>OLEO DE GERGELIM TORRADO HONG KONG 1L</t>
        </is>
      </c>
      <c r="G5404" t="n">
        <v>2007</v>
      </c>
      <c r="H5404" t="n">
        <v>7</v>
      </c>
      <c r="I5404" t="inlineStr">
        <is>
          <t>UN</t>
        </is>
      </c>
      <c r="J5404" t="inlineStr">
        <is>
          <t>ALIMENTOS</t>
        </is>
      </c>
      <c r="K5404" t="inlineStr">
        <is>
          <t>12/2024</t>
        </is>
      </c>
      <c r="L5404" t="n">
        <v>0</v>
      </c>
      <c r="M5404" s="551" t="n">
        <v>-693593</v>
      </c>
      <c r="N5404" t="n">
        <v>0</v>
      </c>
      <c r="O5404" t="n">
        <v>79.69</v>
      </c>
      <c r="P5404" t="n">
        <v>557.83</v>
      </c>
    </row>
    <row r="5405">
      <c r="A5405" t="n">
        <v>14995</v>
      </c>
      <c r="B5405" t="n">
        <v>122</v>
      </c>
      <c r="C5405" t="inlineStr">
        <is>
          <t>Arcos</t>
        </is>
      </c>
      <c r="D5405" s="551" t="n">
        <v>45658</v>
      </c>
      <c r="E5405" t="n">
        <v>19339</v>
      </c>
      <c r="F5405" t="inlineStr">
        <is>
          <t>QUEIJO MINAS PADRAO BRINCO OURO C/500G KG</t>
        </is>
      </c>
      <c r="G5405" t="n">
        <v>2771</v>
      </c>
      <c r="H5405" t="n">
        <v>7.4</v>
      </c>
      <c r="I5405" t="inlineStr">
        <is>
          <t>KG</t>
        </is>
      </c>
      <c r="J5405" t="inlineStr">
        <is>
          <t>ALIMENTOS</t>
        </is>
      </c>
      <c r="K5405" t="inlineStr">
        <is>
          <t>12/2024</t>
        </is>
      </c>
      <c r="L5405" t="n">
        <v>73.62</v>
      </c>
      <c r="M5405" s="551" t="n">
        <v>45629</v>
      </c>
      <c r="N5405" t="n">
        <v>73.62</v>
      </c>
      <c r="O5405" t="n">
        <v>73.62</v>
      </c>
      <c r="P5405" t="n">
        <v>544.79</v>
      </c>
    </row>
    <row r="5406">
      <c r="A5406" t="n">
        <v>12396</v>
      </c>
      <c r="B5406" t="n">
        <v>122</v>
      </c>
      <c r="C5406" t="inlineStr">
        <is>
          <t>Arcos</t>
        </is>
      </c>
      <c r="D5406" s="551" t="n">
        <v>45658</v>
      </c>
      <c r="E5406" t="n">
        <v>18382</v>
      </c>
      <c r="F5406" t="inlineStr">
        <is>
          <t>CONHAQUE BRANDY OSBORNE 700ML</t>
        </is>
      </c>
      <c r="G5406" t="n">
        <v>3257</v>
      </c>
      <c r="H5406" t="n">
        <v>7.51</v>
      </c>
      <c r="I5406" t="inlineStr">
        <is>
          <t>GR</t>
        </is>
      </c>
      <c r="J5406" t="inlineStr">
        <is>
          <t>BEBIDAS</t>
        </is>
      </c>
      <c r="K5406" t="inlineStr">
        <is>
          <t>12/2024</t>
        </is>
      </c>
      <c r="L5406" t="n">
        <v>69.45</v>
      </c>
      <c r="M5406" s="551" t="n">
        <v>45636</v>
      </c>
      <c r="N5406" t="n">
        <v>69</v>
      </c>
      <c r="O5406" t="n">
        <v>70.34999999999999</v>
      </c>
      <c r="P5406" t="n">
        <v>521.5700000000001</v>
      </c>
    </row>
    <row r="5407">
      <c r="A5407" t="n">
        <v>12578</v>
      </c>
      <c r="B5407" t="n">
        <v>122</v>
      </c>
      <c r="C5407" t="inlineStr">
        <is>
          <t>Arcos</t>
        </is>
      </c>
      <c r="D5407" s="551" t="n">
        <v>45658</v>
      </c>
      <c r="E5407" t="n">
        <v>18348</v>
      </c>
      <c r="F5407" t="inlineStr">
        <is>
          <t>GIN XORIGUER DE MENORCA 700ML</t>
        </is>
      </c>
      <c r="G5407" t="n">
        <v>3287</v>
      </c>
      <c r="H5407" t="n">
        <v>2</v>
      </c>
      <c r="I5407" t="inlineStr">
        <is>
          <t>UN</t>
        </is>
      </c>
      <c r="J5407" t="inlineStr">
        <is>
          <t>BEBIDAS</t>
        </is>
      </c>
      <c r="K5407" t="inlineStr">
        <is>
          <t>12/2024</t>
        </is>
      </c>
      <c r="L5407" t="n">
        <v>0</v>
      </c>
      <c r="M5407" s="551" t="n">
        <v>-693593</v>
      </c>
      <c r="N5407" t="n">
        <v>0</v>
      </c>
      <c r="O5407" t="n">
        <v>0</v>
      </c>
      <c r="P5407" t="n">
        <v>520.53</v>
      </c>
    </row>
    <row r="5408">
      <c r="A5408" t="n">
        <v>12544</v>
      </c>
      <c r="B5408" t="n">
        <v>122</v>
      </c>
      <c r="C5408" t="inlineStr">
        <is>
          <t>Arcos</t>
        </is>
      </c>
      <c r="D5408" s="551" t="n">
        <v>45658</v>
      </c>
      <c r="E5408" t="n">
        <v>24831</v>
      </c>
      <c r="F5408" t="inlineStr">
        <is>
          <t>ACIDO TARTARICO KG</t>
        </is>
      </c>
      <c r="G5408" t="n">
        <v>5780</v>
      </c>
      <c r="H5408" t="n">
        <v>4</v>
      </c>
      <c r="I5408" t="inlineStr">
        <is>
          <t>KG</t>
        </is>
      </c>
      <c r="J5408" t="inlineStr">
        <is>
          <t>ALIMENTOS</t>
        </is>
      </c>
      <c r="K5408" t="inlineStr">
        <is>
          <t>12/2024</t>
        </is>
      </c>
      <c r="L5408" t="n">
        <v>129.3</v>
      </c>
      <c r="M5408" s="551" t="n">
        <v>45631</v>
      </c>
      <c r="N5408" t="n">
        <v>129.3</v>
      </c>
      <c r="O5408" t="n">
        <v>129.3</v>
      </c>
      <c r="P5408" t="n">
        <v>517.2</v>
      </c>
    </row>
    <row r="5409">
      <c r="A5409" t="n">
        <v>12559</v>
      </c>
      <c r="B5409" t="n">
        <v>122</v>
      </c>
      <c r="C5409" t="inlineStr">
        <is>
          <t>Arcos</t>
        </is>
      </c>
      <c r="D5409" s="551" t="n">
        <v>45658</v>
      </c>
      <c r="E5409" t="n">
        <v>19381</v>
      </c>
      <c r="F5409" t="inlineStr">
        <is>
          <t>QUEIJO BOURSIN NATURAL C/1KG</t>
        </is>
      </c>
      <c r="G5409" t="n">
        <v>2763</v>
      </c>
      <c r="H5409" t="n">
        <v>6.5</v>
      </c>
      <c r="I5409" t="inlineStr">
        <is>
          <t>PT</t>
        </is>
      </c>
      <c r="J5409" t="inlineStr">
        <is>
          <t>ALIMENTOS</t>
        </is>
      </c>
      <c r="K5409" t="inlineStr">
        <is>
          <t>12/2024</t>
        </is>
      </c>
      <c r="L5409" t="n">
        <v>78.90000000000001</v>
      </c>
      <c r="M5409" s="551" t="n">
        <v>45644</v>
      </c>
      <c r="N5409" t="n">
        <v>78.90000000000001</v>
      </c>
      <c r="O5409" t="n">
        <v>78.90000000000001</v>
      </c>
      <c r="P5409" t="n">
        <v>512.85</v>
      </c>
    </row>
    <row r="5410">
      <c r="A5410" t="n">
        <v>14944</v>
      </c>
      <c r="B5410" t="n">
        <v>122</v>
      </c>
      <c r="C5410" t="inlineStr">
        <is>
          <t>Arcos</t>
        </is>
      </c>
      <c r="D5410" s="551" t="n">
        <v>45658</v>
      </c>
      <c r="E5410" t="n">
        <v>24706</v>
      </c>
      <c r="F5410" t="inlineStr">
        <is>
          <t>LICOR DE MACA VERDE SOUR APPLE PUCKER DE KUYPER 700ML</t>
        </is>
      </c>
      <c r="G5410" t="n">
        <v>5723</v>
      </c>
      <c r="H5410" t="n">
        <v>2</v>
      </c>
      <c r="I5410" t="inlineStr">
        <is>
          <t>GR</t>
        </is>
      </c>
      <c r="J5410" t="inlineStr">
        <is>
          <t>BEBIDAS</t>
        </is>
      </c>
      <c r="K5410" t="inlineStr">
        <is>
          <t>12/2024</t>
        </is>
      </c>
      <c r="L5410" t="n">
        <v>249</v>
      </c>
      <c r="M5410" s="551" t="n">
        <v>45643</v>
      </c>
      <c r="N5410" t="n">
        <v>249</v>
      </c>
      <c r="O5410" t="n">
        <v>249</v>
      </c>
      <c r="P5410" t="n">
        <v>498</v>
      </c>
    </row>
    <row r="5411">
      <c r="A5411" t="n">
        <v>15008</v>
      </c>
      <c r="B5411" t="n">
        <v>122</v>
      </c>
      <c r="C5411" t="inlineStr">
        <is>
          <t>Arcos</t>
        </is>
      </c>
      <c r="D5411" s="551" t="n">
        <v>45658</v>
      </c>
      <c r="E5411" t="n">
        <v>18781</v>
      </c>
      <c r="F5411" t="inlineStr">
        <is>
          <t>CAMARAO CINZA LIMPO 25/30 KG</t>
        </is>
      </c>
      <c r="G5411" t="n">
        <v>2987</v>
      </c>
      <c r="H5411" t="n">
        <v>4.96</v>
      </c>
      <c r="I5411" t="inlineStr">
        <is>
          <t>KG</t>
        </is>
      </c>
      <c r="J5411" t="inlineStr">
        <is>
          <t>ALIMENTOS</t>
        </is>
      </c>
      <c r="K5411" t="inlineStr">
        <is>
          <t>12/2024</t>
        </is>
      </c>
      <c r="L5411" t="n">
        <v>0</v>
      </c>
      <c r="M5411" s="551" t="n">
        <v>45463</v>
      </c>
      <c r="N5411" t="n">
        <v>98</v>
      </c>
      <c r="O5411" t="n">
        <v>98</v>
      </c>
      <c r="P5411" t="n">
        <v>486.08</v>
      </c>
    </row>
    <row r="5412">
      <c r="A5412" t="n">
        <v>12529</v>
      </c>
      <c r="B5412" t="n">
        <v>122</v>
      </c>
      <c r="C5412" t="inlineStr">
        <is>
          <t>Arcos</t>
        </is>
      </c>
      <c r="D5412" s="551" t="n">
        <v>45658</v>
      </c>
      <c r="E5412" t="n">
        <v>20941</v>
      </c>
      <c r="F5412" t="inlineStr">
        <is>
          <t>CHOCOLATE EM GOTAS MEIO AMARGO SICAO C/2,05KG</t>
        </is>
      </c>
      <c r="G5412" t="n">
        <v>2031</v>
      </c>
      <c r="H5412" t="n">
        <v>2</v>
      </c>
      <c r="I5412" t="inlineStr">
        <is>
          <t>PC</t>
        </is>
      </c>
      <c r="J5412" t="inlineStr">
        <is>
          <t>ALIMENTOS</t>
        </is>
      </c>
      <c r="K5412" t="inlineStr">
        <is>
          <t>12/2024</t>
        </is>
      </c>
      <c r="L5412" t="n">
        <v>239.68</v>
      </c>
      <c r="M5412" s="551" t="n">
        <v>45644</v>
      </c>
      <c r="N5412" t="n">
        <v>239</v>
      </c>
      <c r="O5412" t="n">
        <v>239</v>
      </c>
      <c r="P5412" t="n">
        <v>479.36</v>
      </c>
    </row>
    <row r="5413">
      <c r="A5413" t="n">
        <v>12622</v>
      </c>
      <c r="B5413" t="n">
        <v>122</v>
      </c>
      <c r="C5413" t="inlineStr">
        <is>
          <t>Arcos</t>
        </is>
      </c>
      <c r="D5413" s="551" t="n">
        <v>45658</v>
      </c>
      <c r="E5413" t="n">
        <v>19409</v>
      </c>
      <c r="F5413" t="inlineStr">
        <is>
          <t>MANTEIGA DE GARRAFA SERTA NORTE 450G UN</t>
        </is>
      </c>
      <c r="G5413" t="n">
        <v>2760</v>
      </c>
      <c r="H5413" t="n">
        <v>15</v>
      </c>
      <c r="I5413" t="inlineStr">
        <is>
          <t>UN</t>
        </is>
      </c>
      <c r="J5413" t="inlineStr">
        <is>
          <t>ALIMENTOS</t>
        </is>
      </c>
      <c r="K5413" t="inlineStr">
        <is>
          <t>12/2024</t>
        </is>
      </c>
      <c r="L5413" t="n">
        <v>31.23</v>
      </c>
      <c r="M5413" s="551" t="n">
        <v>45636</v>
      </c>
      <c r="N5413" t="n">
        <v>31.66</v>
      </c>
      <c r="O5413" t="n">
        <v>26.93</v>
      </c>
      <c r="P5413" t="n">
        <v>468.45</v>
      </c>
    </row>
    <row r="5414">
      <c r="A5414" t="n">
        <v>12415</v>
      </c>
      <c r="B5414" t="n">
        <v>122</v>
      </c>
      <c r="C5414" t="inlineStr">
        <is>
          <t>Arcos</t>
        </is>
      </c>
      <c r="D5414" s="551" t="n">
        <v>45658</v>
      </c>
      <c r="E5414" t="n">
        <v>18218</v>
      </c>
      <c r="F5414" t="inlineStr">
        <is>
          <t>VERMOUTH CINZANO ROSSO ARGENTINO 1L</t>
        </is>
      </c>
      <c r="G5414" t="n">
        <v>3410</v>
      </c>
      <c r="H5414" t="n">
        <v>12</v>
      </c>
      <c r="I5414" t="inlineStr">
        <is>
          <t>GR</t>
        </is>
      </c>
      <c r="J5414" t="inlineStr">
        <is>
          <t>BEBIDAS</t>
        </is>
      </c>
      <c r="K5414" t="inlineStr">
        <is>
          <t>12/2024</t>
        </is>
      </c>
      <c r="L5414" t="n">
        <v>38.9</v>
      </c>
      <c r="M5414" s="551" t="n">
        <v>45643</v>
      </c>
      <c r="N5414" t="n">
        <v>38.9</v>
      </c>
      <c r="O5414" t="n">
        <v>41.48</v>
      </c>
      <c r="P5414" t="n">
        <v>466.8</v>
      </c>
    </row>
    <row r="5415">
      <c r="A5415" t="n">
        <v>15002</v>
      </c>
      <c r="B5415" t="n">
        <v>122</v>
      </c>
      <c r="C5415" t="inlineStr">
        <is>
          <t>Arcos</t>
        </is>
      </c>
      <c r="D5415" s="551" t="n">
        <v>45658</v>
      </c>
      <c r="E5415" t="n">
        <v>17812</v>
      </c>
      <c r="F5415" t="inlineStr">
        <is>
          <t>VINHO BRANCO LA GUITA MANZANILLA 750ML</t>
        </is>
      </c>
      <c r="G5415" t="n">
        <v>3737</v>
      </c>
      <c r="H5415" t="n">
        <v>4</v>
      </c>
      <c r="I5415" t="inlineStr">
        <is>
          <t>GR</t>
        </is>
      </c>
      <c r="J5415" t="inlineStr">
        <is>
          <t>BEBIDAS</t>
        </is>
      </c>
      <c r="K5415" t="inlineStr">
        <is>
          <t>12/2024</t>
        </is>
      </c>
      <c r="L5415" t="n">
        <v>0</v>
      </c>
      <c r="M5415" s="551" t="n">
        <v>45594</v>
      </c>
      <c r="N5415" t="n">
        <v>113.87</v>
      </c>
      <c r="O5415" t="n">
        <v>113.87</v>
      </c>
      <c r="P5415" t="n">
        <v>455.48</v>
      </c>
    </row>
    <row r="5416">
      <c r="A5416" t="n">
        <v>15019</v>
      </c>
      <c r="B5416" t="n">
        <v>122</v>
      </c>
      <c r="C5416" t="inlineStr">
        <is>
          <t>Arcos</t>
        </is>
      </c>
      <c r="D5416" s="551" t="n">
        <v>45658</v>
      </c>
      <c r="E5416" t="n">
        <v>25645</v>
      </c>
      <c r="F5416" t="inlineStr">
        <is>
          <t>VINHO BRANCO GONZALES BYASS SOLERA 750ML</t>
        </is>
      </c>
      <c r="G5416" t="n">
        <v>6208</v>
      </c>
      <c r="H5416" t="n">
        <v>2.32</v>
      </c>
      <c r="I5416" t="inlineStr">
        <is>
          <t>GR</t>
        </is>
      </c>
      <c r="J5416" t="inlineStr">
        <is>
          <t>BEBIDAS</t>
        </is>
      </c>
      <c r="K5416" t="inlineStr">
        <is>
          <t>12/2024</t>
        </is>
      </c>
      <c r="L5416" t="n">
        <v>0</v>
      </c>
      <c r="M5416" s="551" t="n">
        <v>-693593</v>
      </c>
      <c r="N5416" t="n">
        <v>0</v>
      </c>
      <c r="O5416" t="n">
        <v>0</v>
      </c>
      <c r="P5416" t="n">
        <v>451.29</v>
      </c>
    </row>
    <row r="5417">
      <c r="A5417" t="n">
        <v>12511</v>
      </c>
      <c r="B5417" t="n">
        <v>122</v>
      </c>
      <c r="C5417" t="inlineStr">
        <is>
          <t>Arcos</t>
        </is>
      </c>
      <c r="D5417" s="551" t="n">
        <v>45658</v>
      </c>
      <c r="E5417" t="n">
        <v>18708</v>
      </c>
      <c r="F5417" t="inlineStr">
        <is>
          <t>BACON MANTA AURORA KG</t>
        </is>
      </c>
      <c r="G5417" t="n">
        <v>3033</v>
      </c>
      <c r="H5417" t="n">
        <v>15.75</v>
      </c>
      <c r="I5417" t="inlineStr">
        <is>
          <t>KG</t>
        </is>
      </c>
      <c r="J5417" t="inlineStr">
        <is>
          <t>ALIMENTOS</t>
        </is>
      </c>
      <c r="K5417" t="inlineStr">
        <is>
          <t>12/2024</t>
        </is>
      </c>
      <c r="L5417" t="n">
        <v>0</v>
      </c>
      <c r="M5417" s="551" t="n">
        <v>45621</v>
      </c>
      <c r="N5417" t="n">
        <v>28.2</v>
      </c>
      <c r="O5417" t="n">
        <v>28.45</v>
      </c>
      <c r="P5417" t="n">
        <v>444.16</v>
      </c>
    </row>
    <row r="5418">
      <c r="A5418" t="n">
        <v>12510</v>
      </c>
      <c r="B5418" t="n">
        <v>122</v>
      </c>
      <c r="C5418" t="inlineStr">
        <is>
          <t>Arcos</t>
        </is>
      </c>
      <c r="D5418" s="551" t="n">
        <v>45658</v>
      </c>
      <c r="E5418" t="n">
        <v>23990</v>
      </c>
      <c r="F5418" t="inlineStr">
        <is>
          <t>ACEM MOIDO KG</t>
        </is>
      </c>
      <c r="G5418" t="n">
        <v>2917</v>
      </c>
      <c r="H5418" t="n">
        <v>15</v>
      </c>
      <c r="I5418" t="inlineStr">
        <is>
          <t>KG</t>
        </is>
      </c>
      <c r="J5418" t="inlineStr">
        <is>
          <t>ALIMENTOS</t>
        </is>
      </c>
      <c r="K5418" t="inlineStr">
        <is>
          <t>12/2024</t>
        </is>
      </c>
      <c r="L5418" t="n">
        <v>0</v>
      </c>
      <c r="M5418" s="551" t="n">
        <v>45544</v>
      </c>
      <c r="N5418" t="n">
        <v>29.52</v>
      </c>
      <c r="O5418" t="n">
        <v>29.52</v>
      </c>
      <c r="P5418" t="n">
        <v>442.8</v>
      </c>
    </row>
    <row r="5419">
      <c r="A5419" t="n">
        <v>12555</v>
      </c>
      <c r="B5419" t="n">
        <v>122</v>
      </c>
      <c r="C5419" t="inlineStr">
        <is>
          <t>Arcos</t>
        </is>
      </c>
      <c r="D5419" s="551" t="n">
        <v>45658</v>
      </c>
      <c r="E5419" t="n">
        <v>20887</v>
      </c>
      <c r="F5419" t="inlineStr">
        <is>
          <t>MEL PURO FLORA NECTAR C/1KG</t>
        </is>
      </c>
      <c r="G5419" t="n">
        <v>2040</v>
      </c>
      <c r="H5419" t="n">
        <v>13</v>
      </c>
      <c r="I5419" t="inlineStr">
        <is>
          <t>PT</t>
        </is>
      </c>
      <c r="J5419" t="inlineStr">
        <is>
          <t>ALIMENTOS</t>
        </is>
      </c>
      <c r="K5419" t="inlineStr">
        <is>
          <t>12/2024</t>
        </is>
      </c>
      <c r="L5419" t="n">
        <v>33.9</v>
      </c>
      <c r="M5419" s="551" t="n">
        <v>45643</v>
      </c>
      <c r="N5419" t="n">
        <v>33.9</v>
      </c>
      <c r="O5419" t="n">
        <v>33.9</v>
      </c>
      <c r="P5419" t="n">
        <v>440.7</v>
      </c>
    </row>
    <row r="5420">
      <c r="A5420" t="n">
        <v>12621</v>
      </c>
      <c r="B5420" t="n">
        <v>122</v>
      </c>
      <c r="C5420" t="inlineStr">
        <is>
          <t>Arcos</t>
        </is>
      </c>
      <c r="D5420" s="551" t="n">
        <v>45658</v>
      </c>
      <c r="E5420" t="n">
        <v>19420</v>
      </c>
      <c r="F5420" t="inlineStr">
        <is>
          <t>LEITE INTEGRAL ITALAC 1L</t>
        </is>
      </c>
      <c r="G5420" t="n">
        <v>2758</v>
      </c>
      <c r="H5420" t="n">
        <v>72</v>
      </c>
      <c r="I5420" t="inlineStr">
        <is>
          <t>UN</t>
        </is>
      </c>
      <c r="J5420" t="inlineStr">
        <is>
          <t>ALIMENTOS</t>
        </is>
      </c>
      <c r="K5420" t="inlineStr">
        <is>
          <t>12/2024</t>
        </is>
      </c>
      <c r="L5420" t="n">
        <v>5.99</v>
      </c>
      <c r="M5420" s="551" t="n">
        <v>45644</v>
      </c>
      <c r="N5420" t="n">
        <v>6.1</v>
      </c>
      <c r="O5420" t="n">
        <v>5.7</v>
      </c>
      <c r="P5420" t="n">
        <v>431.28</v>
      </c>
    </row>
    <row r="5421">
      <c r="A5421" t="n">
        <v>12617</v>
      </c>
      <c r="B5421" t="n">
        <v>122</v>
      </c>
      <c r="C5421" t="inlineStr">
        <is>
          <t>Arcos</t>
        </is>
      </c>
      <c r="D5421" s="551" t="n">
        <v>45658</v>
      </c>
      <c r="E5421" t="n">
        <v>20203</v>
      </c>
      <c r="F5421" t="inlineStr">
        <is>
          <t>VINAGRE DE ARROZ RICE 600ML UN</t>
        </is>
      </c>
      <c r="G5421" t="n">
        <v>2255</v>
      </c>
      <c r="H5421" t="n">
        <v>7</v>
      </c>
      <c r="I5421" t="inlineStr">
        <is>
          <t>UN</t>
        </is>
      </c>
      <c r="J5421" t="inlineStr">
        <is>
          <t>ALIMENTOS</t>
        </is>
      </c>
      <c r="K5421" t="inlineStr">
        <is>
          <t>12/2024</t>
        </is>
      </c>
      <c r="L5421" t="n">
        <v>0</v>
      </c>
      <c r="M5421" s="551" t="n">
        <v>45561</v>
      </c>
      <c r="N5421" t="n">
        <v>61.33</v>
      </c>
      <c r="O5421" t="n">
        <v>61.33</v>
      </c>
      <c r="P5421" t="n">
        <v>429.31</v>
      </c>
    </row>
    <row r="5422">
      <c r="A5422" t="n">
        <v>12627</v>
      </c>
      <c r="B5422" t="n">
        <v>122</v>
      </c>
      <c r="C5422" t="inlineStr">
        <is>
          <t>Arcos</t>
        </is>
      </c>
      <c r="D5422" s="551" t="n">
        <v>45658</v>
      </c>
      <c r="E5422" t="n">
        <v>17039</v>
      </c>
      <c r="F5422" t="inlineStr">
        <is>
          <t>PAO BRIOCHE FORME COM TAMPA UN</t>
        </is>
      </c>
      <c r="G5422" t="n">
        <v>2827</v>
      </c>
      <c r="H5422" t="n">
        <v>15</v>
      </c>
      <c r="I5422" t="inlineStr">
        <is>
          <t>UN</t>
        </is>
      </c>
      <c r="J5422" t="inlineStr">
        <is>
          <t>ALIMENTOS</t>
        </is>
      </c>
      <c r="K5422" t="inlineStr">
        <is>
          <t>12/2024</t>
        </is>
      </c>
      <c r="L5422" t="n">
        <v>28.5</v>
      </c>
      <c r="M5422" s="551" t="n">
        <v>45645</v>
      </c>
      <c r="N5422" t="n">
        <v>28.5</v>
      </c>
      <c r="O5422" t="n">
        <v>28.5</v>
      </c>
      <c r="P5422" t="n">
        <v>427.5</v>
      </c>
    </row>
    <row r="5423">
      <c r="A5423" t="n">
        <v>15009</v>
      </c>
      <c r="B5423" t="n">
        <v>122</v>
      </c>
      <c r="C5423" t="inlineStr">
        <is>
          <t>Arcos</t>
        </is>
      </c>
      <c r="D5423" s="551" t="n">
        <v>45658</v>
      </c>
      <c r="E5423" t="n">
        <v>24262</v>
      </c>
      <c r="F5423" t="inlineStr">
        <is>
          <t>FILE MIGNON SUINO KG</t>
        </is>
      </c>
      <c r="G5423" t="n">
        <v>3058</v>
      </c>
      <c r="H5423" t="n">
        <v>15.56</v>
      </c>
      <c r="I5423" t="inlineStr">
        <is>
          <t>KG</t>
        </is>
      </c>
      <c r="J5423" t="inlineStr">
        <is>
          <t>ALIMENTOS</t>
        </is>
      </c>
      <c r="K5423" t="inlineStr">
        <is>
          <t>12/2024</t>
        </is>
      </c>
      <c r="L5423" t="n">
        <v>0</v>
      </c>
      <c r="M5423" s="551" t="n">
        <v>45517</v>
      </c>
      <c r="N5423" t="n">
        <v>26.8</v>
      </c>
      <c r="O5423" t="n">
        <v>26.8</v>
      </c>
      <c r="P5423" t="n">
        <v>417</v>
      </c>
    </row>
    <row r="5424">
      <c r="A5424" t="n">
        <v>15004</v>
      </c>
      <c r="B5424" t="n">
        <v>122</v>
      </c>
      <c r="C5424" t="inlineStr">
        <is>
          <t>Arcos</t>
        </is>
      </c>
      <c r="D5424" s="551" t="n">
        <v>45658</v>
      </c>
      <c r="E5424" t="n">
        <v>17753</v>
      </c>
      <c r="F5424" t="inlineStr">
        <is>
          <t>VINHO DO PORTO BRANCO SANDEMAN 750ML</t>
        </is>
      </c>
      <c r="G5424" t="n">
        <v>3789</v>
      </c>
      <c r="H5424" t="n">
        <v>3</v>
      </c>
      <c r="I5424" t="inlineStr">
        <is>
          <t>GR</t>
        </is>
      </c>
      <c r="J5424" t="inlineStr">
        <is>
          <t>BEBIDAS</t>
        </is>
      </c>
      <c r="K5424" t="inlineStr">
        <is>
          <t>12/2024</t>
        </is>
      </c>
      <c r="L5424" t="n">
        <v>0</v>
      </c>
      <c r="M5424" s="551" t="n">
        <v>-693593</v>
      </c>
      <c r="N5424" t="n">
        <v>0</v>
      </c>
      <c r="O5424" t="n">
        <v>134.92</v>
      </c>
      <c r="P5424" t="n">
        <v>404.76</v>
      </c>
    </row>
    <row r="5425">
      <c r="A5425" t="n">
        <v>12526</v>
      </c>
      <c r="B5425" t="n">
        <v>122</v>
      </c>
      <c r="C5425" t="inlineStr">
        <is>
          <t>Arcos</t>
        </is>
      </c>
      <c r="D5425" s="551" t="n">
        <v>45658</v>
      </c>
      <c r="E5425" t="n">
        <v>20809</v>
      </c>
      <c r="F5425" t="inlineStr">
        <is>
          <t>CAFE PILAO ALMOFADA 500G</t>
        </is>
      </c>
      <c r="G5425" t="n">
        <v>2074</v>
      </c>
      <c r="H5425" t="n">
        <v>18</v>
      </c>
      <c r="I5425" t="inlineStr">
        <is>
          <t>PC</t>
        </is>
      </c>
      <c r="J5425" t="inlineStr">
        <is>
          <t>ALIMENTOS</t>
        </is>
      </c>
      <c r="K5425" t="inlineStr">
        <is>
          <t>12/2024</t>
        </is>
      </c>
      <c r="L5425" t="n">
        <v>22.39</v>
      </c>
      <c r="M5425" s="551" t="n">
        <v>45636</v>
      </c>
      <c r="N5425" t="n">
        <v>22.39</v>
      </c>
      <c r="O5425" t="n">
        <v>24.21</v>
      </c>
      <c r="P5425" t="n">
        <v>403.02</v>
      </c>
    </row>
    <row r="5426">
      <c r="A5426" t="n">
        <v>12576</v>
      </c>
      <c r="B5426" t="n">
        <v>122</v>
      </c>
      <c r="C5426" t="inlineStr">
        <is>
          <t>Arcos</t>
        </is>
      </c>
      <c r="D5426" s="551" t="n">
        <v>45658</v>
      </c>
      <c r="E5426" t="n">
        <v>18352</v>
      </c>
      <c r="F5426" t="inlineStr">
        <is>
          <t>GIN THE BOTANIST 700ML</t>
        </is>
      </c>
      <c r="G5426" t="n">
        <v>3283</v>
      </c>
      <c r="H5426" t="n">
        <v>1.87</v>
      </c>
      <c r="I5426" t="inlineStr">
        <is>
          <t>UN</t>
        </is>
      </c>
      <c r="J5426" t="inlineStr">
        <is>
          <t>BEBIDAS</t>
        </is>
      </c>
      <c r="K5426" t="inlineStr">
        <is>
          <t>12/2024</t>
        </is>
      </c>
      <c r="L5426" t="n">
        <v>0</v>
      </c>
      <c r="M5426" s="551" t="n">
        <v>-693593</v>
      </c>
      <c r="N5426" t="n">
        <v>0</v>
      </c>
      <c r="O5426" t="n">
        <v>0</v>
      </c>
      <c r="P5426" t="n">
        <v>398.93</v>
      </c>
    </row>
    <row r="5427">
      <c r="A5427" t="n">
        <v>14947</v>
      </c>
      <c r="B5427" t="n">
        <v>122</v>
      </c>
      <c r="C5427" t="inlineStr">
        <is>
          <t>Arcos</t>
        </is>
      </c>
      <c r="D5427" s="551" t="n">
        <v>45658</v>
      </c>
      <c r="E5427" t="n">
        <v>18294</v>
      </c>
      <c r="F5427" t="inlineStr">
        <is>
          <t>LICOR STREGA 40o 700ML</t>
        </is>
      </c>
      <c r="G5427" t="n">
        <v>3335</v>
      </c>
      <c r="H5427" t="n">
        <v>1.47</v>
      </c>
      <c r="I5427" t="inlineStr">
        <is>
          <t>GR</t>
        </is>
      </c>
      <c r="J5427" t="inlineStr">
        <is>
          <t>BEBIDAS</t>
        </is>
      </c>
      <c r="K5427" t="inlineStr">
        <is>
          <t>12/2024</t>
        </is>
      </c>
      <c r="L5427" t="n">
        <v>0</v>
      </c>
      <c r="M5427" s="551" t="n">
        <v>45538</v>
      </c>
      <c r="N5427" t="n">
        <v>269.9</v>
      </c>
      <c r="O5427" t="n">
        <v>269.9</v>
      </c>
      <c r="P5427" t="n">
        <v>396.75</v>
      </c>
    </row>
    <row r="5428">
      <c r="A5428" t="n">
        <v>12570</v>
      </c>
      <c r="B5428" t="n">
        <v>122</v>
      </c>
      <c r="C5428" t="inlineStr">
        <is>
          <t>Arcos</t>
        </is>
      </c>
      <c r="D5428" s="551" t="n">
        <v>45658</v>
      </c>
      <c r="E5428" t="n">
        <v>18367</v>
      </c>
      <c r="F5428" t="inlineStr">
        <is>
          <t>GIN MARTIN MILLERS 700ML</t>
        </is>
      </c>
      <c r="G5428" t="n">
        <v>3271</v>
      </c>
      <c r="H5428" t="n">
        <v>1.54</v>
      </c>
      <c r="I5428" t="inlineStr">
        <is>
          <t>UN</t>
        </is>
      </c>
      <c r="J5428" t="inlineStr">
        <is>
          <t>BEBIDAS</t>
        </is>
      </c>
      <c r="K5428" t="inlineStr">
        <is>
          <t>12/2024</t>
        </is>
      </c>
      <c r="L5428" t="n">
        <v>0</v>
      </c>
      <c r="M5428" s="551" t="n">
        <v>-693593</v>
      </c>
      <c r="N5428" t="n">
        <v>0</v>
      </c>
      <c r="O5428" t="n">
        <v>0</v>
      </c>
      <c r="P5428" t="n">
        <v>391.13</v>
      </c>
    </row>
    <row r="5429">
      <c r="A5429" t="n">
        <v>14945</v>
      </c>
      <c r="B5429" t="n">
        <v>122</v>
      </c>
      <c r="C5429" t="inlineStr">
        <is>
          <t>Arcos</t>
        </is>
      </c>
      <c r="D5429" s="551" t="n">
        <v>45658</v>
      </c>
      <c r="E5429" t="n">
        <v>25630</v>
      </c>
      <c r="F5429" t="inlineStr">
        <is>
          <t xml:space="preserve">LICOR DOLIN GENEPY LE CHAMOIS 750ML </t>
        </is>
      </c>
      <c r="G5429" t="n">
        <v>6202</v>
      </c>
      <c r="H5429" t="n">
        <v>1.47</v>
      </c>
      <c r="I5429" t="inlineStr">
        <is>
          <t>GR</t>
        </is>
      </c>
      <c r="J5429" t="inlineStr">
        <is>
          <t>BEBIDAS</t>
        </is>
      </c>
      <c r="K5429" t="inlineStr">
        <is>
          <t>12/2024</t>
        </is>
      </c>
      <c r="L5429" t="n">
        <v>0</v>
      </c>
      <c r="M5429" s="551" t="n">
        <v>45595</v>
      </c>
      <c r="N5429" t="n">
        <v>266.07</v>
      </c>
      <c r="O5429" t="n">
        <v>266.07</v>
      </c>
      <c r="P5429" t="n">
        <v>391.12</v>
      </c>
    </row>
    <row r="5430">
      <c r="A5430" t="n">
        <v>12512</v>
      </c>
      <c r="B5430" t="n">
        <v>122</v>
      </c>
      <c r="C5430" t="inlineStr">
        <is>
          <t>Arcos</t>
        </is>
      </c>
      <c r="D5430" s="551" t="n">
        <v>45658</v>
      </c>
      <c r="E5430" t="n">
        <v>19017</v>
      </c>
      <c r="F5430" t="inlineStr">
        <is>
          <t>FILE DE FRANGO KG</t>
        </is>
      </c>
      <c r="G5430" t="n">
        <v>2893</v>
      </c>
      <c r="H5430" t="n">
        <v>15.7</v>
      </c>
      <c r="I5430" t="inlineStr">
        <is>
          <t>KG</t>
        </is>
      </c>
      <c r="J5430" t="inlineStr">
        <is>
          <t>ALIMENTOS</t>
        </is>
      </c>
      <c r="K5430" t="inlineStr">
        <is>
          <t>12/2024</t>
        </is>
      </c>
      <c r="L5430" t="n">
        <v>24.32</v>
      </c>
      <c r="M5430" s="551" t="n">
        <v>45637</v>
      </c>
      <c r="N5430" t="n">
        <v>20.2</v>
      </c>
      <c r="O5430" t="n">
        <v>19.89</v>
      </c>
      <c r="P5430" t="n">
        <v>381.82</v>
      </c>
    </row>
    <row r="5431">
      <c r="A5431" t="n">
        <v>12514</v>
      </c>
      <c r="B5431" t="n">
        <v>122</v>
      </c>
      <c r="C5431" t="inlineStr">
        <is>
          <t>Arcos</t>
        </is>
      </c>
      <c r="D5431" s="551" t="n">
        <v>45658</v>
      </c>
      <c r="E5431" t="n">
        <v>18667</v>
      </c>
      <c r="F5431" t="inlineStr">
        <is>
          <t>PERNIL SUINO SEM OSSO EM CUBOS KG</t>
        </is>
      </c>
      <c r="G5431" t="n">
        <v>3052</v>
      </c>
      <c r="H5431" t="n">
        <v>15.34</v>
      </c>
      <c r="I5431" t="inlineStr">
        <is>
          <t>KG</t>
        </is>
      </c>
      <c r="J5431" t="inlineStr">
        <is>
          <t>ALIMENTOS</t>
        </is>
      </c>
      <c r="K5431" t="inlineStr">
        <is>
          <t>12/2024</t>
        </is>
      </c>
      <c r="L5431" t="n">
        <v>24.8</v>
      </c>
      <c r="M5431" s="551" t="n">
        <v>45636</v>
      </c>
      <c r="N5431" t="n">
        <v>24.8</v>
      </c>
      <c r="O5431" t="n">
        <v>24.8</v>
      </c>
      <c r="P5431" t="n">
        <v>380.43</v>
      </c>
    </row>
    <row r="5432">
      <c r="A5432" t="n">
        <v>12385</v>
      </c>
      <c r="B5432" t="n">
        <v>122</v>
      </c>
      <c r="C5432" t="inlineStr">
        <is>
          <t>Arcos</t>
        </is>
      </c>
      <c r="D5432" s="551" t="n">
        <v>45658</v>
      </c>
      <c r="E5432" t="n">
        <v>21010</v>
      </c>
      <c r="F5432" t="inlineStr">
        <is>
          <t>OLEO DE CANOLA SAUDE C/900ML</t>
        </is>
      </c>
      <c r="G5432" t="n">
        <v>2006</v>
      </c>
      <c r="H5432" t="n">
        <v>36</v>
      </c>
      <c r="I5432" t="inlineStr">
        <is>
          <t>FR</t>
        </is>
      </c>
      <c r="J5432" t="inlineStr">
        <is>
          <t>ALIMENTOS</t>
        </is>
      </c>
      <c r="K5432" t="inlineStr">
        <is>
          <t>12/2024</t>
        </is>
      </c>
      <c r="L5432" t="n">
        <v>10.49</v>
      </c>
      <c r="M5432" s="551" t="n">
        <v>45643</v>
      </c>
      <c r="N5432" t="n">
        <v>10.55</v>
      </c>
      <c r="O5432" t="n">
        <v>10.55</v>
      </c>
      <c r="P5432" t="n">
        <v>377.64</v>
      </c>
    </row>
    <row r="5433">
      <c r="A5433" t="n">
        <v>12464</v>
      </c>
      <c r="B5433" t="n">
        <v>122</v>
      </c>
      <c r="C5433" t="inlineStr">
        <is>
          <t>Arcos</t>
        </is>
      </c>
      <c r="D5433" s="551" t="n">
        <v>45658</v>
      </c>
      <c r="E5433" t="n">
        <v>20501</v>
      </c>
      <c r="F5433" t="inlineStr">
        <is>
          <t>LINGUICA TOSCANA AURORA KG</t>
        </is>
      </c>
      <c r="G5433" t="n">
        <v>2154</v>
      </c>
      <c r="H5433" t="n">
        <v>15</v>
      </c>
      <c r="I5433" t="inlineStr">
        <is>
          <t>KG</t>
        </is>
      </c>
      <c r="J5433" t="inlineStr">
        <is>
          <t>ALIMENTOS</t>
        </is>
      </c>
      <c r="K5433" t="inlineStr">
        <is>
          <t>12/2024</t>
        </is>
      </c>
      <c r="L5433" t="n">
        <v>0</v>
      </c>
      <c r="M5433" s="551" t="n">
        <v>45618</v>
      </c>
      <c r="N5433" t="n">
        <v>24.8</v>
      </c>
      <c r="O5433" t="n">
        <v>26.03</v>
      </c>
      <c r="P5433" t="n">
        <v>372</v>
      </c>
    </row>
    <row r="5434">
      <c r="A5434" t="n">
        <v>12629</v>
      </c>
      <c r="B5434" t="n">
        <v>122</v>
      </c>
      <c r="C5434" t="inlineStr">
        <is>
          <t>Arcos</t>
        </is>
      </c>
      <c r="D5434" s="551" t="n">
        <v>45658</v>
      </c>
      <c r="E5434" t="n">
        <v>19159</v>
      </c>
      <c r="F5434" t="inlineStr">
        <is>
          <t>PAO DE HAMBURGUER BRANCO 20G</t>
        </is>
      </c>
      <c r="G5434" t="n">
        <v>2830</v>
      </c>
      <c r="H5434" t="n">
        <v>252</v>
      </c>
      <c r="I5434" t="inlineStr">
        <is>
          <t>UN</t>
        </is>
      </c>
      <c r="J5434" t="inlineStr">
        <is>
          <t>ALIMENTOS</t>
        </is>
      </c>
      <c r="K5434" t="inlineStr">
        <is>
          <t>12/2024</t>
        </is>
      </c>
      <c r="L5434" t="n">
        <v>1.46</v>
      </c>
      <c r="M5434" s="551" t="n">
        <v>45646</v>
      </c>
      <c r="N5434" t="n">
        <v>1.5</v>
      </c>
      <c r="O5434" t="n">
        <v>1.5</v>
      </c>
      <c r="P5434" t="n">
        <v>367.92</v>
      </c>
    </row>
    <row r="5435">
      <c r="A5435" t="n">
        <v>12523</v>
      </c>
      <c r="B5435" t="n">
        <v>122</v>
      </c>
      <c r="C5435" t="inlineStr">
        <is>
          <t>Arcos</t>
        </is>
      </c>
      <c r="D5435" s="551" t="n">
        <v>45658</v>
      </c>
      <c r="E5435" t="n">
        <v>21093</v>
      </c>
      <c r="F5435" t="inlineStr">
        <is>
          <t>ACUCAR REFINADO UNIAO 1KG UN</t>
        </is>
      </c>
      <c r="G5435" t="n">
        <v>1988</v>
      </c>
      <c r="H5435" t="n">
        <v>76</v>
      </c>
      <c r="I5435" t="inlineStr">
        <is>
          <t>KG</t>
        </is>
      </c>
      <c r="J5435" t="inlineStr">
        <is>
          <t>ALIMENTOS</t>
        </is>
      </c>
      <c r="K5435" t="inlineStr">
        <is>
          <t>12/2024</t>
        </is>
      </c>
      <c r="L5435" t="n">
        <v>4.81</v>
      </c>
      <c r="M5435" s="551" t="n">
        <v>45643</v>
      </c>
      <c r="N5435" t="n">
        <v>4.83</v>
      </c>
      <c r="O5435" t="n">
        <v>5.2</v>
      </c>
      <c r="P5435" t="n">
        <v>365.56</v>
      </c>
    </row>
    <row r="5436">
      <c r="A5436" t="n">
        <v>14993</v>
      </c>
      <c r="B5436" t="n">
        <v>122</v>
      </c>
      <c r="C5436" t="inlineStr">
        <is>
          <t>Arcos</t>
        </is>
      </c>
      <c r="D5436" s="551" t="n">
        <v>45658</v>
      </c>
      <c r="E5436" t="n">
        <v>19719</v>
      </c>
      <c r="F5436" t="inlineStr">
        <is>
          <t>POLPA DE UVAIA CONGELADA KG</t>
        </is>
      </c>
      <c r="G5436" t="n">
        <v>2535</v>
      </c>
      <c r="H5436" t="n">
        <v>10</v>
      </c>
      <c r="I5436" t="inlineStr">
        <is>
          <t>KG</t>
        </is>
      </c>
      <c r="J5436" t="inlineStr">
        <is>
          <t>ALIMENTOS</t>
        </is>
      </c>
      <c r="K5436" t="inlineStr">
        <is>
          <t>12/2024</t>
        </is>
      </c>
      <c r="L5436" t="n">
        <v>36.24</v>
      </c>
      <c r="M5436" s="551" t="n">
        <v>45639</v>
      </c>
      <c r="N5436" t="n">
        <v>38</v>
      </c>
      <c r="O5436" t="n">
        <v>37</v>
      </c>
      <c r="P5436" t="n">
        <v>362.4</v>
      </c>
    </row>
    <row r="5437">
      <c r="A5437" t="n">
        <v>14938</v>
      </c>
      <c r="B5437" t="n">
        <v>122</v>
      </c>
      <c r="C5437" t="inlineStr">
        <is>
          <t>Arcos</t>
        </is>
      </c>
      <c r="D5437" s="551" t="n">
        <v>45658</v>
      </c>
      <c r="E5437" t="n">
        <v>17207</v>
      </c>
      <c r="F5437" t="inlineStr">
        <is>
          <t>DETERGENTE SUPER NEUTER KIMI 5L C/2UN</t>
        </is>
      </c>
      <c r="G5437" t="n">
        <v>4111</v>
      </c>
      <c r="H5437" t="n">
        <v>3</v>
      </c>
      <c r="I5437" t="inlineStr">
        <is>
          <t>CX</t>
        </is>
      </c>
      <c r="J5437" t="inlineStr">
        <is>
          <t>DESCARTAVEIS/HIGIENE E LIMPEZA</t>
        </is>
      </c>
      <c r="K5437" t="inlineStr">
        <is>
          <t>12/2024</t>
        </is>
      </c>
      <c r="L5437" t="n">
        <v>118.66</v>
      </c>
      <c r="M5437" s="551" t="n">
        <v>45637</v>
      </c>
      <c r="N5437" t="n">
        <v>118.66</v>
      </c>
      <c r="O5437" t="n">
        <v>118.66</v>
      </c>
      <c r="P5437" t="n">
        <v>355.98</v>
      </c>
    </row>
    <row r="5438">
      <c r="A5438" t="n">
        <v>14981</v>
      </c>
      <c r="B5438" t="n">
        <v>122</v>
      </c>
      <c r="C5438" t="inlineStr">
        <is>
          <t>Arcos</t>
        </is>
      </c>
      <c r="D5438" s="551" t="n">
        <v>45658</v>
      </c>
      <c r="E5438" t="n">
        <v>25478</v>
      </c>
      <c r="F5438" t="inlineStr">
        <is>
          <t xml:space="preserve">LEITE INTEGRAL LEITISSIMO 1L </t>
        </is>
      </c>
      <c r="G5438" t="n">
        <v>6129</v>
      </c>
      <c r="H5438" t="n">
        <v>44</v>
      </c>
      <c r="I5438" t="inlineStr">
        <is>
          <t>UN</t>
        </is>
      </c>
      <c r="J5438" t="inlineStr">
        <is>
          <t>ALIMENTOS</t>
        </is>
      </c>
      <c r="K5438" t="inlineStr">
        <is>
          <t>12/2024</t>
        </is>
      </c>
      <c r="L5438" t="n">
        <v>8.050000000000001</v>
      </c>
      <c r="M5438" s="551" t="n">
        <v>45637</v>
      </c>
      <c r="N5438" t="n">
        <v>8.050000000000001</v>
      </c>
      <c r="O5438" t="n">
        <v>8.050000000000001</v>
      </c>
      <c r="P5438" t="n">
        <v>354.2</v>
      </c>
    </row>
    <row r="5439">
      <c r="A5439" t="n">
        <v>14958</v>
      </c>
      <c r="B5439" t="n">
        <v>122</v>
      </c>
      <c r="C5439" t="inlineStr">
        <is>
          <t>Arcos</t>
        </is>
      </c>
      <c r="D5439" s="551" t="n">
        <v>45658</v>
      </c>
      <c r="E5439" t="n">
        <v>18189</v>
      </c>
      <c r="F5439" t="inlineStr">
        <is>
          <t>VODKA BELVEDERE NATURAL 700ML</t>
        </is>
      </c>
      <c r="G5439" t="n">
        <v>3435</v>
      </c>
      <c r="H5439" t="n">
        <v>2.87</v>
      </c>
      <c r="I5439" t="inlineStr">
        <is>
          <t>GR</t>
        </is>
      </c>
      <c r="J5439" t="inlineStr">
        <is>
          <t>BEBIDAS</t>
        </is>
      </c>
      <c r="K5439" t="inlineStr">
        <is>
          <t>12/2024</t>
        </is>
      </c>
      <c r="L5439" t="n">
        <v>0</v>
      </c>
      <c r="M5439" s="551" t="n">
        <v>-693593</v>
      </c>
      <c r="N5439" t="n">
        <v>0</v>
      </c>
      <c r="O5439" t="n">
        <v>123</v>
      </c>
      <c r="P5439" t="n">
        <v>353.01</v>
      </c>
    </row>
    <row r="5440">
      <c r="A5440" t="n">
        <v>12386</v>
      </c>
      <c r="B5440" t="n">
        <v>122</v>
      </c>
      <c r="C5440" t="inlineStr">
        <is>
          <t>Arcos</t>
        </is>
      </c>
      <c r="D5440" s="551" t="n">
        <v>45658</v>
      </c>
      <c r="E5440" t="n">
        <v>21047</v>
      </c>
      <c r="F5440" t="inlineStr">
        <is>
          <t>AZEITE EXTRA VIRGEM GALLO 2L</t>
        </is>
      </c>
      <c r="G5440" t="n">
        <v>1999</v>
      </c>
      <c r="H5440" t="n">
        <v>2</v>
      </c>
      <c r="I5440" t="inlineStr">
        <is>
          <t>GALAO</t>
        </is>
      </c>
      <c r="J5440" t="inlineStr">
        <is>
          <t>ALIMENTOS</t>
        </is>
      </c>
      <c r="K5440" t="inlineStr">
        <is>
          <t>12/2024</t>
        </is>
      </c>
      <c r="L5440" t="n">
        <v>0</v>
      </c>
      <c r="M5440" s="551" t="n">
        <v>45489</v>
      </c>
      <c r="N5440" t="n">
        <v>175.48</v>
      </c>
      <c r="O5440" t="n">
        <v>184.9</v>
      </c>
      <c r="P5440" t="n">
        <v>350.96</v>
      </c>
    </row>
    <row r="5441">
      <c r="A5441" t="n">
        <v>12580</v>
      </c>
      <c r="B5441" t="n">
        <v>122</v>
      </c>
      <c r="C5441" t="inlineStr">
        <is>
          <t>Arcos</t>
        </is>
      </c>
      <c r="D5441" s="551" t="n">
        <v>45658</v>
      </c>
      <c r="E5441" t="n">
        <v>18328</v>
      </c>
      <c r="F5441" t="inlineStr">
        <is>
          <t>LICOR CHARTREUSE AMARELA 700ML</t>
        </is>
      </c>
      <c r="G5441" t="n">
        <v>3305</v>
      </c>
      <c r="H5441" t="n">
        <v>0.77</v>
      </c>
      <c r="I5441" t="inlineStr">
        <is>
          <t>UN</t>
        </is>
      </c>
      <c r="J5441" t="inlineStr">
        <is>
          <t>BEBIDAS</t>
        </is>
      </c>
      <c r="K5441" t="inlineStr">
        <is>
          <t>12/2024</t>
        </is>
      </c>
      <c r="L5441" t="n">
        <v>0</v>
      </c>
      <c r="M5441" s="551" t="n">
        <v>-693593</v>
      </c>
      <c r="N5441" t="n">
        <v>0</v>
      </c>
      <c r="O5441" t="n">
        <v>0</v>
      </c>
      <c r="P5441" t="n">
        <v>349.66</v>
      </c>
    </row>
    <row r="5442">
      <c r="A5442" t="n">
        <v>12389</v>
      </c>
      <c r="B5442" t="n">
        <v>122</v>
      </c>
      <c r="C5442" t="inlineStr">
        <is>
          <t>Arcos</t>
        </is>
      </c>
      <c r="D5442" s="551" t="n">
        <v>45658</v>
      </c>
      <c r="E5442" t="n">
        <v>18546</v>
      </c>
      <c r="F5442" t="inlineStr">
        <is>
          <t>APERITIVO AVERNA AMARO 700ML</t>
        </is>
      </c>
      <c r="G5442" t="n">
        <v>3133</v>
      </c>
      <c r="H5442" t="n">
        <v>4.26</v>
      </c>
      <c r="I5442" t="inlineStr">
        <is>
          <t>GR</t>
        </is>
      </c>
      <c r="J5442" t="inlineStr">
        <is>
          <t>BEBIDAS</t>
        </is>
      </c>
      <c r="K5442" t="inlineStr">
        <is>
          <t>12/2024</t>
        </is>
      </c>
      <c r="L5442" t="n">
        <v>0</v>
      </c>
      <c r="M5442" s="551" t="n">
        <v>-693593</v>
      </c>
      <c r="N5442" t="n">
        <v>0</v>
      </c>
      <c r="O5442" t="n">
        <v>81.31999999999999</v>
      </c>
      <c r="P5442" t="n">
        <v>346.42</v>
      </c>
    </row>
    <row r="5443">
      <c r="A5443" t="n">
        <v>12406</v>
      </c>
      <c r="B5443" t="n">
        <v>122</v>
      </c>
      <c r="C5443" t="inlineStr">
        <is>
          <t>Arcos</t>
        </is>
      </c>
      <c r="D5443" s="551" t="n">
        <v>45658</v>
      </c>
      <c r="E5443" t="n">
        <v>18296</v>
      </c>
      <c r="F5443" t="inlineStr">
        <is>
          <t>LICOR SAN BASILE TRIPLE SEC 700ML</t>
        </is>
      </c>
      <c r="G5443" t="n">
        <v>3333</v>
      </c>
      <c r="H5443" t="n">
        <v>5.29</v>
      </c>
      <c r="I5443" t="inlineStr">
        <is>
          <t>GR</t>
        </is>
      </c>
      <c r="J5443" t="inlineStr">
        <is>
          <t>BEBIDAS</t>
        </is>
      </c>
      <c r="K5443" t="inlineStr">
        <is>
          <t>12/2024</t>
        </is>
      </c>
      <c r="L5443" t="n">
        <v>65.34</v>
      </c>
      <c r="M5443" s="551" t="n">
        <v>45644</v>
      </c>
      <c r="N5443" t="n">
        <v>65.34</v>
      </c>
      <c r="O5443" t="n">
        <v>65.34</v>
      </c>
      <c r="P5443" t="n">
        <v>345.65</v>
      </c>
    </row>
    <row r="5444">
      <c r="A5444" t="n">
        <v>12508</v>
      </c>
      <c r="B5444" t="n">
        <v>122</v>
      </c>
      <c r="C5444" t="inlineStr">
        <is>
          <t>Arcos</t>
        </is>
      </c>
      <c r="D5444" s="551" t="n">
        <v>45658</v>
      </c>
      <c r="E5444" t="n">
        <v>25012</v>
      </c>
      <c r="F5444" t="inlineStr">
        <is>
          <t>REQUEIJÃO DE CORTE KG</t>
        </is>
      </c>
      <c r="G5444" t="n">
        <v>5864</v>
      </c>
      <c r="H5444" t="n">
        <v>4.44</v>
      </c>
      <c r="I5444" t="inlineStr">
        <is>
          <t>KG</t>
        </is>
      </c>
      <c r="J5444" t="inlineStr">
        <is>
          <t>ALIMENTOS</t>
        </is>
      </c>
      <c r="K5444" t="inlineStr">
        <is>
          <t>12/2024</t>
        </is>
      </c>
      <c r="L5444" t="n">
        <v>76</v>
      </c>
      <c r="M5444" s="551" t="n">
        <v>45639</v>
      </c>
      <c r="N5444" t="n">
        <v>0</v>
      </c>
      <c r="O5444" t="n">
        <v>0</v>
      </c>
      <c r="P5444" t="n">
        <v>337.44</v>
      </c>
    </row>
    <row r="5445">
      <c r="A5445" t="n">
        <v>12380</v>
      </c>
      <c r="B5445" t="n">
        <v>122</v>
      </c>
      <c r="C5445" t="inlineStr">
        <is>
          <t>Arcos</t>
        </is>
      </c>
      <c r="D5445" s="551" t="n">
        <v>45658</v>
      </c>
      <c r="E5445" t="n">
        <v>24833</v>
      </c>
      <c r="F5445" t="inlineStr">
        <is>
          <t>PAO DE QUEIJO 80G C/25UN</t>
        </is>
      </c>
      <c r="G5445" t="n">
        <v>2845</v>
      </c>
      <c r="H5445" t="n">
        <v>7</v>
      </c>
      <c r="I5445" t="inlineStr">
        <is>
          <t>CX</t>
        </is>
      </c>
      <c r="J5445" t="inlineStr">
        <is>
          <t>ALIMENTOS</t>
        </is>
      </c>
      <c r="K5445" t="inlineStr">
        <is>
          <t>12/2024</t>
        </is>
      </c>
      <c r="L5445" t="n">
        <v>47.75</v>
      </c>
      <c r="M5445" s="551" t="n">
        <v>45643</v>
      </c>
      <c r="N5445" t="n">
        <v>47.75</v>
      </c>
      <c r="O5445" t="n">
        <v>47.75</v>
      </c>
      <c r="P5445" t="n">
        <v>334.25</v>
      </c>
    </row>
    <row r="5446">
      <c r="A5446" t="n">
        <v>12581</v>
      </c>
      <c r="B5446" t="n">
        <v>122</v>
      </c>
      <c r="C5446" t="inlineStr">
        <is>
          <t>Arcos</t>
        </is>
      </c>
      <c r="D5446" s="551" t="n">
        <v>45658</v>
      </c>
      <c r="E5446" t="n">
        <v>18287</v>
      </c>
      <c r="F5446" t="inlineStr">
        <is>
          <t>LICOR DE CEREJA HEERING 700ML</t>
        </is>
      </c>
      <c r="G5446" t="n">
        <v>3341</v>
      </c>
      <c r="H5446" t="n">
        <v>1.73</v>
      </c>
      <c r="I5446" t="inlineStr">
        <is>
          <t>UN</t>
        </is>
      </c>
      <c r="J5446" t="inlineStr">
        <is>
          <t>BEBIDAS</t>
        </is>
      </c>
      <c r="K5446" t="inlineStr">
        <is>
          <t>12/2024</t>
        </is>
      </c>
      <c r="L5446" t="n">
        <v>0</v>
      </c>
      <c r="M5446" s="551" t="n">
        <v>-693593</v>
      </c>
      <c r="N5446" t="n">
        <v>0</v>
      </c>
      <c r="O5446" t="n">
        <v>0</v>
      </c>
      <c r="P5446" t="n">
        <v>326.62</v>
      </c>
    </row>
    <row r="5447">
      <c r="A5447" t="n">
        <v>12392</v>
      </c>
      <c r="B5447" t="n">
        <v>122</v>
      </c>
      <c r="C5447" t="inlineStr">
        <is>
          <t>Arcos</t>
        </is>
      </c>
      <c r="D5447" s="551" t="n">
        <v>45658</v>
      </c>
      <c r="E5447" t="n">
        <v>18537</v>
      </c>
      <c r="F5447" t="inlineStr">
        <is>
          <t>APERITIVO LILLET BLANC 750ML</t>
        </is>
      </c>
      <c r="G5447" t="n">
        <v>3140</v>
      </c>
      <c r="H5447" t="n">
        <v>4.07</v>
      </c>
      <c r="I5447" t="inlineStr">
        <is>
          <t>GR</t>
        </is>
      </c>
      <c r="J5447" t="inlineStr">
        <is>
          <t>BEBIDAS</t>
        </is>
      </c>
      <c r="K5447" t="inlineStr">
        <is>
          <t>12/2024</t>
        </is>
      </c>
      <c r="L5447" t="n">
        <v>0</v>
      </c>
      <c r="M5447" s="551" t="n">
        <v>45545</v>
      </c>
      <c r="N5447" t="n">
        <v>79.09999999999999</v>
      </c>
      <c r="O5447" t="n">
        <v>79.09999999999999</v>
      </c>
      <c r="P5447" t="n">
        <v>321.94</v>
      </c>
    </row>
    <row r="5448">
      <c r="A5448" t="n">
        <v>12628</v>
      </c>
      <c r="B5448" t="n">
        <v>122</v>
      </c>
      <c r="C5448" t="inlineStr">
        <is>
          <t>Arcos</t>
        </is>
      </c>
      <c r="D5448" s="551" t="n">
        <v>45658</v>
      </c>
      <c r="E5448" t="n">
        <v>17040</v>
      </c>
      <c r="F5448" t="inlineStr">
        <is>
          <t>PAO CIABATTA DE AZEITE UN</t>
        </is>
      </c>
      <c r="G5448" t="n">
        <v>2828</v>
      </c>
      <c r="H5448" t="n">
        <v>84</v>
      </c>
      <c r="I5448" t="inlineStr">
        <is>
          <t>UN</t>
        </is>
      </c>
      <c r="J5448" t="inlineStr">
        <is>
          <t>ALIMENTOS</t>
        </is>
      </c>
      <c r="K5448" t="inlineStr">
        <is>
          <t>12/2024</t>
        </is>
      </c>
      <c r="L5448" t="n">
        <v>3.75</v>
      </c>
      <c r="M5448" s="551" t="n">
        <v>45645</v>
      </c>
      <c r="N5448" t="n">
        <v>3.75</v>
      </c>
      <c r="O5448" t="n">
        <v>3.75</v>
      </c>
      <c r="P5448" t="n">
        <v>315</v>
      </c>
    </row>
    <row r="5449">
      <c r="A5449" t="n">
        <v>14996</v>
      </c>
      <c r="B5449" t="n">
        <v>122</v>
      </c>
      <c r="C5449" t="inlineStr">
        <is>
          <t>Arcos</t>
        </is>
      </c>
      <c r="D5449" s="551" t="n">
        <v>45658</v>
      </c>
      <c r="E5449" t="n">
        <v>19150</v>
      </c>
      <c r="F5449" t="inlineStr">
        <is>
          <t>PAO DA CASA BATARD UN</t>
        </is>
      </c>
      <c r="G5449" t="n">
        <v>2831</v>
      </c>
      <c r="H5449" t="n">
        <v>14</v>
      </c>
      <c r="I5449" t="inlineStr">
        <is>
          <t>UN</t>
        </is>
      </c>
      <c r="J5449" t="inlineStr">
        <is>
          <t>ALIMENTOS</t>
        </is>
      </c>
      <c r="K5449" t="inlineStr">
        <is>
          <t>12/2024</t>
        </is>
      </c>
      <c r="L5449" t="n">
        <v>0</v>
      </c>
      <c r="M5449" s="551" t="n">
        <v>-693593</v>
      </c>
      <c r="N5449" t="n">
        <v>0</v>
      </c>
      <c r="O5449" t="n">
        <v>2.5</v>
      </c>
      <c r="P5449" t="n">
        <v>312.2</v>
      </c>
    </row>
    <row r="5450">
      <c r="A5450" t="n">
        <v>12493</v>
      </c>
      <c r="B5450" t="n">
        <v>122</v>
      </c>
      <c r="C5450" t="inlineStr">
        <is>
          <t>Arcos</t>
        </is>
      </c>
      <c r="D5450" s="551" t="n">
        <v>45658</v>
      </c>
      <c r="E5450" t="n">
        <v>19567</v>
      </c>
      <c r="F5450" t="inlineStr">
        <is>
          <t>PIMENTA JAMAICA EM GRAO KG</t>
        </is>
      </c>
      <c r="G5450" t="n">
        <v>2650</v>
      </c>
      <c r="H5450" t="n">
        <v>3</v>
      </c>
      <c r="I5450" t="inlineStr">
        <is>
          <t>KG</t>
        </is>
      </c>
      <c r="J5450" t="inlineStr">
        <is>
          <t>ALIMENTOS</t>
        </is>
      </c>
      <c r="K5450" t="inlineStr">
        <is>
          <t>12/2024</t>
        </is>
      </c>
      <c r="L5450" t="n">
        <v>102</v>
      </c>
      <c r="M5450" s="551" t="n">
        <v>45636</v>
      </c>
      <c r="N5450" t="n">
        <v>102</v>
      </c>
      <c r="O5450" t="n">
        <v>102</v>
      </c>
      <c r="P5450" t="n">
        <v>306</v>
      </c>
    </row>
    <row r="5451">
      <c r="A5451" t="n">
        <v>14963</v>
      </c>
      <c r="B5451" t="n">
        <v>122</v>
      </c>
      <c r="C5451" t="inlineStr">
        <is>
          <t>Arcos</t>
        </is>
      </c>
      <c r="D5451" s="551" t="n">
        <v>45658</v>
      </c>
      <c r="E5451" t="n">
        <v>18159</v>
      </c>
      <c r="F5451" t="inlineStr">
        <is>
          <t>WHISKY BALLANTINES FINEST 1L</t>
        </is>
      </c>
      <c r="G5451" t="n">
        <v>3461</v>
      </c>
      <c r="H5451" t="n">
        <v>3.4</v>
      </c>
      <c r="I5451" t="inlineStr">
        <is>
          <t>GR</t>
        </is>
      </c>
      <c r="J5451" t="inlineStr">
        <is>
          <t>BEBIDAS</t>
        </is>
      </c>
      <c r="K5451" t="inlineStr">
        <is>
          <t>12/2024</t>
        </is>
      </c>
      <c r="L5451" t="n">
        <v>0</v>
      </c>
      <c r="M5451" s="551" t="n">
        <v>-693593</v>
      </c>
      <c r="N5451" t="n">
        <v>0</v>
      </c>
      <c r="O5451" t="n">
        <v>0</v>
      </c>
      <c r="P5451" t="n">
        <v>305.97</v>
      </c>
    </row>
    <row r="5452">
      <c r="A5452" t="n">
        <v>12398</v>
      </c>
      <c r="B5452" t="n">
        <v>122</v>
      </c>
      <c r="C5452" t="inlineStr">
        <is>
          <t>Arcos</t>
        </is>
      </c>
      <c r="D5452" s="551" t="n">
        <v>45658</v>
      </c>
      <c r="E5452" t="n">
        <v>18372</v>
      </c>
      <c r="F5452" t="inlineStr">
        <is>
          <t>GIN HENDRICKS 750ML</t>
        </is>
      </c>
      <c r="G5452" t="n">
        <v>3267</v>
      </c>
      <c r="H5452" t="n">
        <v>1.93</v>
      </c>
      <c r="I5452" t="inlineStr">
        <is>
          <t>GR</t>
        </is>
      </c>
      <c r="J5452" t="inlineStr">
        <is>
          <t>BEBIDAS</t>
        </is>
      </c>
      <c r="K5452" t="inlineStr">
        <is>
          <t>12/2024</t>
        </is>
      </c>
      <c r="L5452" t="n">
        <v>0</v>
      </c>
      <c r="M5452" s="551" t="n">
        <v>-693593</v>
      </c>
      <c r="N5452" t="n">
        <v>0</v>
      </c>
      <c r="O5452" t="n">
        <v>159.9</v>
      </c>
      <c r="P5452" t="n">
        <v>301.08</v>
      </c>
    </row>
    <row r="5453">
      <c r="A5453" t="n">
        <v>12518</v>
      </c>
      <c r="B5453" t="n">
        <v>122</v>
      </c>
      <c r="C5453" t="inlineStr">
        <is>
          <t>Arcos</t>
        </is>
      </c>
      <c r="D5453" s="551" t="n">
        <v>45658</v>
      </c>
      <c r="E5453" t="n">
        <v>23992</v>
      </c>
      <c r="F5453" t="inlineStr">
        <is>
          <t>ACIDO MALICO KG</t>
        </is>
      </c>
      <c r="G5453" t="n">
        <v>2216</v>
      </c>
      <c r="H5453" t="n">
        <v>5</v>
      </c>
      <c r="I5453" t="inlineStr">
        <is>
          <t>KG</t>
        </is>
      </c>
      <c r="J5453" t="inlineStr">
        <is>
          <t>ALIMENTOS</t>
        </is>
      </c>
      <c r="K5453" t="inlineStr">
        <is>
          <t>12/2024</t>
        </is>
      </c>
      <c r="L5453" t="n">
        <v>0</v>
      </c>
      <c r="M5453" s="551" t="n">
        <v>45525</v>
      </c>
      <c r="N5453" t="n">
        <v>59.78</v>
      </c>
      <c r="O5453" t="n">
        <v>59.78</v>
      </c>
      <c r="P5453" t="n">
        <v>298.9</v>
      </c>
    </row>
    <row r="5454">
      <c r="A5454" t="n">
        <v>12507</v>
      </c>
      <c r="B5454" t="n">
        <v>122</v>
      </c>
      <c r="C5454" t="inlineStr">
        <is>
          <t>Arcos</t>
        </is>
      </c>
      <c r="D5454" s="551" t="n">
        <v>45658</v>
      </c>
      <c r="E5454" t="n">
        <v>19235</v>
      </c>
      <c r="F5454" t="inlineStr">
        <is>
          <t>QUEIJO TULHA PECA INTEIRA 5,5KG FAZENDA ATALAIA UN</t>
        </is>
      </c>
      <c r="G5454" t="n">
        <v>2788</v>
      </c>
      <c r="H5454" t="n">
        <v>2.18</v>
      </c>
      <c r="I5454" t="inlineStr">
        <is>
          <t>KG</t>
        </is>
      </c>
      <c r="J5454" t="inlineStr">
        <is>
          <t>ALIMENTOS</t>
        </is>
      </c>
      <c r="K5454" t="inlineStr">
        <is>
          <t>12/2024</t>
        </is>
      </c>
      <c r="L5454" t="n">
        <v>137</v>
      </c>
      <c r="M5454" s="551" t="n">
        <v>45638</v>
      </c>
      <c r="N5454" t="n">
        <v>137</v>
      </c>
      <c r="O5454" t="n">
        <v>137</v>
      </c>
      <c r="P5454" t="n">
        <v>298.66</v>
      </c>
    </row>
    <row r="5455">
      <c r="A5455" t="n">
        <v>12571</v>
      </c>
      <c r="B5455" t="n">
        <v>122</v>
      </c>
      <c r="C5455" t="inlineStr">
        <is>
          <t>Arcos</t>
        </is>
      </c>
      <c r="D5455" s="551" t="n">
        <v>45658</v>
      </c>
      <c r="E5455" t="n">
        <v>18366</v>
      </c>
      <c r="F5455" t="inlineStr">
        <is>
          <t>GIN MONKEY 47 500ML</t>
        </is>
      </c>
      <c r="G5455" t="n">
        <v>3272</v>
      </c>
      <c r="H5455" t="n">
        <v>3.21</v>
      </c>
      <c r="I5455" t="inlineStr">
        <is>
          <t>UN</t>
        </is>
      </c>
      <c r="J5455" t="inlineStr">
        <is>
          <t>BEBIDAS</t>
        </is>
      </c>
      <c r="K5455" t="inlineStr">
        <is>
          <t>12/2024</t>
        </is>
      </c>
      <c r="L5455" t="n">
        <v>0</v>
      </c>
      <c r="M5455" s="551" t="n">
        <v>-693593</v>
      </c>
      <c r="N5455" t="n">
        <v>0</v>
      </c>
      <c r="O5455" t="n">
        <v>0</v>
      </c>
      <c r="P5455" t="n">
        <v>297</v>
      </c>
    </row>
    <row r="5456">
      <c r="A5456" t="n">
        <v>12435</v>
      </c>
      <c r="B5456" t="n">
        <v>122</v>
      </c>
      <c r="C5456" t="inlineStr">
        <is>
          <t>Arcos</t>
        </is>
      </c>
      <c r="D5456" s="551" t="n">
        <v>45658</v>
      </c>
      <c r="E5456" t="n">
        <v>24712</v>
      </c>
      <c r="F5456" t="inlineStr">
        <is>
          <t>VERMOUTH DOLIN ROUGE 750ML</t>
        </is>
      </c>
      <c r="G5456" t="n">
        <v>5726</v>
      </c>
      <c r="H5456" t="n">
        <v>2</v>
      </c>
      <c r="I5456" t="inlineStr">
        <is>
          <t>GR</t>
        </is>
      </c>
      <c r="J5456" t="inlineStr">
        <is>
          <t>ALIMENTOS</t>
        </is>
      </c>
      <c r="K5456" t="inlineStr">
        <is>
          <t>12/2024</t>
        </is>
      </c>
      <c r="L5456" t="n">
        <v>0</v>
      </c>
      <c r="M5456" s="551" t="n">
        <v>45609</v>
      </c>
      <c r="N5456" t="n">
        <v>145.6</v>
      </c>
      <c r="O5456" t="n">
        <v>145.6</v>
      </c>
      <c r="P5456" t="n">
        <v>291.2</v>
      </c>
    </row>
    <row r="5457">
      <c r="A5457" t="n">
        <v>12394</v>
      </c>
      <c r="B5457" t="n">
        <v>122</v>
      </c>
      <c r="C5457" t="inlineStr">
        <is>
          <t>Arcos</t>
        </is>
      </c>
      <c r="D5457" s="551" t="n">
        <v>45658</v>
      </c>
      <c r="E5457" t="n">
        <v>25156</v>
      </c>
      <c r="F5457" t="inlineStr">
        <is>
          <t>CACHACA FAMIGERADA CARVALHO OURO 750ML</t>
        </is>
      </c>
      <c r="G5457" t="n">
        <v>5926</v>
      </c>
      <c r="H5457" t="n">
        <v>4.47</v>
      </c>
      <c r="I5457" t="inlineStr">
        <is>
          <t>GR</t>
        </is>
      </c>
      <c r="J5457" t="inlineStr">
        <is>
          <t>BEBIDAS</t>
        </is>
      </c>
      <c r="K5457" t="inlineStr">
        <is>
          <t>12/2024</t>
        </is>
      </c>
      <c r="L5457" t="n">
        <v>0</v>
      </c>
      <c r="M5457" s="551" t="n">
        <v>-693593</v>
      </c>
      <c r="N5457" t="n">
        <v>0</v>
      </c>
      <c r="O5457" t="n">
        <v>65</v>
      </c>
      <c r="P5457" t="n">
        <v>290.55</v>
      </c>
    </row>
    <row r="5458">
      <c r="A5458" t="n">
        <v>12482</v>
      </c>
      <c r="B5458" t="n">
        <v>122</v>
      </c>
      <c r="C5458" t="inlineStr">
        <is>
          <t>Arcos</t>
        </is>
      </c>
      <c r="D5458" s="551" t="n">
        <v>45658</v>
      </c>
      <c r="E5458" t="n">
        <v>19812</v>
      </c>
      <c r="F5458" t="inlineStr">
        <is>
          <t>FLOR DE JASMIM DESIDRATADA KG</t>
        </is>
      </c>
      <c r="G5458" t="n">
        <v>2452</v>
      </c>
      <c r="H5458" t="n">
        <v>0.8</v>
      </c>
      <c r="I5458" t="inlineStr">
        <is>
          <t>KG</t>
        </is>
      </c>
      <c r="J5458" t="inlineStr">
        <is>
          <t>ALIMENTOS</t>
        </is>
      </c>
      <c r="K5458" t="inlineStr">
        <is>
          <t>12/2024</t>
        </is>
      </c>
      <c r="L5458" t="n">
        <v>0</v>
      </c>
      <c r="M5458" s="551" t="n">
        <v>45623</v>
      </c>
      <c r="N5458" t="n">
        <v>0</v>
      </c>
      <c r="O5458" t="n">
        <v>188.2</v>
      </c>
      <c r="P5458" t="n">
        <v>279.6</v>
      </c>
    </row>
    <row r="5459">
      <c r="A5459" t="n">
        <v>12395</v>
      </c>
      <c r="B5459" t="n">
        <v>122</v>
      </c>
      <c r="C5459" t="inlineStr">
        <is>
          <t>Arcos</t>
        </is>
      </c>
      <c r="D5459" s="551" t="n">
        <v>45658</v>
      </c>
      <c r="E5459" t="n">
        <v>25152</v>
      </c>
      <c r="F5459" t="inlineStr">
        <is>
          <t>CACHACA FAMIGERADA JEQUITIBA ROSA 750ML</t>
        </is>
      </c>
      <c r="G5459" t="n">
        <v>5924</v>
      </c>
      <c r="H5459" t="n">
        <v>4.25</v>
      </c>
      <c r="I5459" t="inlineStr">
        <is>
          <t>GR</t>
        </is>
      </c>
      <c r="J5459" t="inlineStr">
        <is>
          <t>BEBIDAS</t>
        </is>
      </c>
      <c r="K5459" t="inlineStr">
        <is>
          <t>12/2024</t>
        </is>
      </c>
      <c r="L5459" t="n">
        <v>0</v>
      </c>
      <c r="M5459" s="551" t="n">
        <v>-693593</v>
      </c>
      <c r="N5459" t="n">
        <v>0</v>
      </c>
      <c r="O5459" t="n">
        <v>65</v>
      </c>
      <c r="P5459" t="n">
        <v>276.25</v>
      </c>
    </row>
    <row r="5460">
      <c r="A5460" t="n">
        <v>12463</v>
      </c>
      <c r="B5460" t="n">
        <v>122</v>
      </c>
      <c r="C5460" t="inlineStr">
        <is>
          <t>Arcos</t>
        </is>
      </c>
      <c r="D5460" s="551" t="n">
        <v>45658</v>
      </c>
      <c r="E5460" t="n">
        <v>24328</v>
      </c>
      <c r="F5460" t="inlineStr">
        <is>
          <t>LINGUICA CALABRESA AURORA KG</t>
        </is>
      </c>
      <c r="G5460" t="n">
        <v>2146</v>
      </c>
      <c r="H5460" t="n">
        <v>10.44</v>
      </c>
      <c r="I5460" t="inlineStr">
        <is>
          <t>KG</t>
        </is>
      </c>
      <c r="J5460" t="inlineStr">
        <is>
          <t>ALIMENTOS</t>
        </is>
      </c>
      <c r="K5460" t="inlineStr">
        <is>
          <t>12/2024</t>
        </is>
      </c>
      <c r="L5460" t="n">
        <v>0</v>
      </c>
      <c r="M5460" s="551" t="n">
        <v>45478</v>
      </c>
      <c r="N5460" t="n">
        <v>26.44</v>
      </c>
      <c r="O5460" t="n">
        <v>20.9</v>
      </c>
      <c r="P5460" t="n">
        <v>276.03</v>
      </c>
    </row>
    <row r="5461">
      <c r="A5461" t="n">
        <v>12577</v>
      </c>
      <c r="B5461" t="n">
        <v>122</v>
      </c>
      <c r="C5461" t="inlineStr">
        <is>
          <t>Arcos</t>
        </is>
      </c>
      <c r="D5461" s="551" t="n">
        <v>45658</v>
      </c>
      <c r="E5461" t="n">
        <v>18351</v>
      </c>
      <c r="F5461" t="inlineStr">
        <is>
          <t>GIN THE LONDON N1 700ML</t>
        </is>
      </c>
      <c r="G5461" t="n">
        <v>3284</v>
      </c>
      <c r="H5461" t="n">
        <v>1</v>
      </c>
      <c r="I5461" t="inlineStr">
        <is>
          <t>UN</t>
        </is>
      </c>
      <c r="J5461" t="inlineStr">
        <is>
          <t>BEBIDAS</t>
        </is>
      </c>
      <c r="K5461" t="inlineStr">
        <is>
          <t>12/2024</t>
        </is>
      </c>
      <c r="L5461" t="n">
        <v>0</v>
      </c>
      <c r="M5461" s="551" t="n">
        <v>-693593</v>
      </c>
      <c r="N5461" t="n">
        <v>0</v>
      </c>
      <c r="O5461" t="n">
        <v>0</v>
      </c>
      <c r="P5461" t="n">
        <v>272.3</v>
      </c>
    </row>
    <row r="5462">
      <c r="A5462" t="n">
        <v>12630</v>
      </c>
      <c r="B5462" t="n">
        <v>122</v>
      </c>
      <c r="C5462" t="inlineStr">
        <is>
          <t>Arcos</t>
        </is>
      </c>
      <c r="D5462" s="551" t="n">
        <v>45658</v>
      </c>
      <c r="E5462" t="n">
        <v>17929</v>
      </c>
      <c r="F5462" t="inlineStr">
        <is>
          <t>AGUA DE COCO SOCOCO 1L</t>
        </is>
      </c>
      <c r="G5462" t="n">
        <v>3639</v>
      </c>
      <c r="H5462" t="n">
        <v>18</v>
      </c>
      <c r="I5462" t="inlineStr">
        <is>
          <t>UN</t>
        </is>
      </c>
      <c r="J5462" t="inlineStr">
        <is>
          <t>BEBIDAS</t>
        </is>
      </c>
      <c r="K5462" t="inlineStr">
        <is>
          <t>12/2024</t>
        </is>
      </c>
      <c r="L5462" t="n">
        <v>14.8</v>
      </c>
      <c r="M5462" s="551" t="n">
        <v>45636</v>
      </c>
      <c r="N5462" t="n">
        <v>14.8</v>
      </c>
      <c r="O5462" t="n">
        <v>14.8</v>
      </c>
      <c r="P5462" t="n">
        <v>266.4</v>
      </c>
    </row>
    <row r="5463">
      <c r="A5463" t="n">
        <v>12425</v>
      </c>
      <c r="B5463" t="n">
        <v>122</v>
      </c>
      <c r="C5463" t="inlineStr">
        <is>
          <t>Arcos</t>
        </is>
      </c>
      <c r="D5463" s="551" t="n">
        <v>45658</v>
      </c>
      <c r="E5463" t="n">
        <v>18140</v>
      </c>
      <c r="F5463" t="inlineStr">
        <is>
          <t>WHISKY GENTLEMAN JACK SILVER 1L</t>
        </is>
      </c>
      <c r="G5463" t="n">
        <v>3478</v>
      </c>
      <c r="H5463" t="n">
        <v>1.61</v>
      </c>
      <c r="I5463" t="inlineStr">
        <is>
          <t>GR</t>
        </is>
      </c>
      <c r="J5463" t="inlineStr">
        <is>
          <t>BEBIDAS</t>
        </is>
      </c>
      <c r="K5463" t="inlineStr">
        <is>
          <t>12/2024</t>
        </is>
      </c>
      <c r="L5463" t="n">
        <v>0</v>
      </c>
      <c r="M5463" s="551" t="n">
        <v>45545</v>
      </c>
      <c r="N5463" t="n">
        <v>162.93</v>
      </c>
      <c r="O5463" t="n">
        <v>162.93</v>
      </c>
      <c r="P5463" t="n">
        <v>262.32</v>
      </c>
    </row>
    <row r="5464">
      <c r="A5464" t="n">
        <v>12553</v>
      </c>
      <c r="B5464" t="n">
        <v>122</v>
      </c>
      <c r="C5464" t="inlineStr">
        <is>
          <t>Arcos</t>
        </is>
      </c>
      <c r="D5464" s="551" t="n">
        <v>45658</v>
      </c>
      <c r="E5464" t="n">
        <v>20752</v>
      </c>
      <c r="F5464" t="inlineStr">
        <is>
          <t>AZEITONA PTA AZAPA 90/110 DISALERNO 2KG</t>
        </is>
      </c>
      <c r="G5464" t="n">
        <v>2088</v>
      </c>
      <c r="H5464" t="n">
        <v>2.74</v>
      </c>
      <c r="I5464" t="inlineStr">
        <is>
          <t>PT</t>
        </is>
      </c>
      <c r="J5464" t="inlineStr">
        <is>
          <t>ALIMENTOS</t>
        </is>
      </c>
      <c r="K5464" t="inlineStr">
        <is>
          <t>12/2024</t>
        </is>
      </c>
      <c r="L5464" t="n">
        <v>0</v>
      </c>
      <c r="M5464" s="551" t="n">
        <v>45517</v>
      </c>
      <c r="N5464" t="n">
        <v>93.98</v>
      </c>
      <c r="O5464" t="n">
        <v>98.90000000000001</v>
      </c>
      <c r="P5464" t="n">
        <v>257.51</v>
      </c>
    </row>
    <row r="5465">
      <c r="A5465" t="n">
        <v>12620</v>
      </c>
      <c r="B5465" t="n">
        <v>122</v>
      </c>
      <c r="C5465" t="inlineStr">
        <is>
          <t>Arcos</t>
        </is>
      </c>
      <c r="D5465" s="551" t="n">
        <v>45658</v>
      </c>
      <c r="E5465" t="n">
        <v>25416</v>
      </c>
      <c r="F5465" t="inlineStr">
        <is>
          <t>LEITE DE AVEIA NUDE C/1L UN</t>
        </is>
      </c>
      <c r="G5465" t="n">
        <v>6098</v>
      </c>
      <c r="H5465" t="n">
        <v>26</v>
      </c>
      <c r="I5465" t="inlineStr">
        <is>
          <t>UN</t>
        </is>
      </c>
      <c r="J5465" t="inlineStr">
        <is>
          <t>ALIMENTOS</t>
        </is>
      </c>
      <c r="K5465" t="inlineStr">
        <is>
          <t>12/2024</t>
        </is>
      </c>
      <c r="L5465" t="n">
        <v>0</v>
      </c>
      <c r="M5465" s="551" t="n">
        <v>45617</v>
      </c>
      <c r="N5465" t="n">
        <v>9.9</v>
      </c>
      <c r="O5465" t="n">
        <v>9.9</v>
      </c>
      <c r="P5465" t="n">
        <v>257.4</v>
      </c>
    </row>
    <row r="5466">
      <c r="A5466" t="n">
        <v>12573</v>
      </c>
      <c r="B5466" t="n">
        <v>122</v>
      </c>
      <c r="C5466" t="inlineStr">
        <is>
          <t>Arcos</t>
        </is>
      </c>
      <c r="D5466" s="551" t="n">
        <v>45658</v>
      </c>
      <c r="E5466" t="n">
        <v>18363</v>
      </c>
      <c r="F5466" t="inlineStr">
        <is>
          <t>GIN PRINCIPE DE LOS APOSTOLES 750ML</t>
        </is>
      </c>
      <c r="G5466" t="n">
        <v>3275</v>
      </c>
      <c r="H5466" t="n">
        <v>1</v>
      </c>
      <c r="I5466" t="inlineStr">
        <is>
          <t>UN</t>
        </is>
      </c>
      <c r="J5466" t="inlineStr">
        <is>
          <t>BEBIDAS</t>
        </is>
      </c>
      <c r="K5466" t="inlineStr">
        <is>
          <t>12/2024</t>
        </is>
      </c>
      <c r="L5466" t="n">
        <v>0</v>
      </c>
      <c r="M5466" s="551" t="n">
        <v>-693593</v>
      </c>
      <c r="N5466" t="n">
        <v>0</v>
      </c>
      <c r="O5466" t="n">
        <v>0</v>
      </c>
      <c r="P5466" t="n">
        <v>256.5</v>
      </c>
    </row>
    <row r="5467">
      <c r="A5467" t="n">
        <v>15010</v>
      </c>
      <c r="B5467" t="n">
        <v>122</v>
      </c>
      <c r="C5467" t="inlineStr">
        <is>
          <t>Arcos</t>
        </is>
      </c>
      <c r="D5467" s="551" t="n">
        <v>45658</v>
      </c>
      <c r="E5467" t="n">
        <v>19859</v>
      </c>
      <c r="F5467" t="inlineStr">
        <is>
          <t>TEMPERO FURIKAKE KATSUO URASHIMA 33GR</t>
        </is>
      </c>
      <c r="G5467" t="n">
        <v>2413</v>
      </c>
      <c r="H5467" t="n">
        <v>14</v>
      </c>
      <c r="I5467" t="inlineStr">
        <is>
          <t>UN</t>
        </is>
      </c>
      <c r="J5467" t="inlineStr">
        <is>
          <t>ALIMENTOS</t>
        </is>
      </c>
      <c r="K5467" t="inlineStr">
        <is>
          <t>12/2024</t>
        </is>
      </c>
      <c r="L5467" t="n">
        <v>0</v>
      </c>
      <c r="M5467" s="551" t="n">
        <v>-693593</v>
      </c>
      <c r="N5467" t="n">
        <v>0</v>
      </c>
      <c r="O5467" t="n">
        <v>0</v>
      </c>
      <c r="P5467" t="n">
        <v>247.8</v>
      </c>
    </row>
    <row r="5468">
      <c r="A5468" t="n">
        <v>14997</v>
      </c>
      <c r="B5468" t="n">
        <v>122</v>
      </c>
      <c r="C5468" t="inlineStr">
        <is>
          <t>Arcos</t>
        </is>
      </c>
      <c r="D5468" s="551" t="n">
        <v>45658</v>
      </c>
      <c r="E5468" t="n">
        <v>26051</v>
      </c>
      <c r="F5468" t="inlineStr">
        <is>
          <t>SUCO DE MACA INTEGRAL RAIZES DO CAMPO UN</t>
        </is>
      </c>
      <c r="G5468" t="n">
        <v>6513</v>
      </c>
      <c r="H5468" t="n">
        <v>13</v>
      </c>
      <c r="I5468" t="inlineStr">
        <is>
          <t>UN</t>
        </is>
      </c>
      <c r="J5468" t="inlineStr">
        <is>
          <t>BEBIDAS</t>
        </is>
      </c>
      <c r="K5468" t="inlineStr">
        <is>
          <t>12/2024</t>
        </is>
      </c>
      <c r="L5468" t="n">
        <v>0</v>
      </c>
      <c r="M5468" s="551" t="n">
        <v>-693593</v>
      </c>
      <c r="N5468" t="n">
        <v>0</v>
      </c>
      <c r="O5468" t="n">
        <v>0</v>
      </c>
      <c r="P5468" t="n">
        <v>246.74</v>
      </c>
    </row>
    <row r="5469">
      <c r="A5469" t="n">
        <v>12564</v>
      </c>
      <c r="B5469" t="n">
        <v>122</v>
      </c>
      <c r="C5469" t="inlineStr">
        <is>
          <t>Arcos</t>
        </is>
      </c>
      <c r="D5469" s="551" t="n">
        <v>45658</v>
      </c>
      <c r="E5469" t="n">
        <v>18444</v>
      </c>
      <c r="F5469" t="inlineStr">
        <is>
          <t>CACHACA MATO DENTRO OURO 980ML</t>
        </is>
      </c>
      <c r="G5469" t="n">
        <v>3205</v>
      </c>
      <c r="H5469" t="n">
        <v>6.78</v>
      </c>
      <c r="I5469" t="inlineStr">
        <is>
          <t>UN</t>
        </is>
      </c>
      <c r="J5469" t="inlineStr">
        <is>
          <t>BEBIDAS</t>
        </is>
      </c>
      <c r="K5469" t="inlineStr">
        <is>
          <t>12/2024</t>
        </is>
      </c>
      <c r="L5469" t="n">
        <v>0</v>
      </c>
      <c r="M5469" s="551" t="n">
        <v>45447</v>
      </c>
      <c r="N5469" t="n">
        <v>35</v>
      </c>
      <c r="O5469" t="n">
        <v>34</v>
      </c>
      <c r="P5469" t="n">
        <v>237.3</v>
      </c>
    </row>
    <row r="5470">
      <c r="A5470" t="n">
        <v>12624</v>
      </c>
      <c r="B5470" t="n">
        <v>122</v>
      </c>
      <c r="C5470" t="inlineStr">
        <is>
          <t>Arcos</t>
        </is>
      </c>
      <c r="D5470" s="551" t="n">
        <v>45658</v>
      </c>
      <c r="E5470" t="n">
        <v>19370</v>
      </c>
      <c r="F5470" t="inlineStr">
        <is>
          <t>QUEIJO CAMEMBERT SERRA DAS ANTAS CX 1,680KG C/12 DE 140G KG</t>
        </is>
      </c>
      <c r="G5470" t="n">
        <v>2765</v>
      </c>
      <c r="H5470" t="n">
        <v>20</v>
      </c>
      <c r="I5470" t="inlineStr">
        <is>
          <t>KG</t>
        </is>
      </c>
      <c r="J5470" t="inlineStr">
        <is>
          <t>ALIMENTOS</t>
        </is>
      </c>
      <c r="K5470" t="inlineStr">
        <is>
          <t>12/2024</t>
        </is>
      </c>
      <c r="L5470" t="n">
        <v>11.84</v>
      </c>
      <c r="M5470" s="551" t="n">
        <v>45644</v>
      </c>
      <c r="N5470" t="n">
        <v>11.47</v>
      </c>
      <c r="O5470" t="n">
        <v>11.47</v>
      </c>
      <c r="P5470" t="n">
        <v>236.8</v>
      </c>
    </row>
    <row r="5471">
      <c r="A5471" t="n">
        <v>14950</v>
      </c>
      <c r="B5471" t="n">
        <v>122</v>
      </c>
      <c r="C5471" t="inlineStr">
        <is>
          <t>Arcos</t>
        </is>
      </c>
      <c r="D5471" s="551" t="n">
        <v>45658</v>
      </c>
      <c r="E5471" t="n">
        <v>25507</v>
      </c>
      <c r="F5471" t="inlineStr">
        <is>
          <t>TEQUILA DON JULIO REPOSADO 750ML</t>
        </is>
      </c>
      <c r="G5471" t="n">
        <v>6143</v>
      </c>
      <c r="H5471" t="n">
        <v>1</v>
      </c>
      <c r="I5471" t="inlineStr">
        <is>
          <t>GR</t>
        </is>
      </c>
      <c r="J5471" t="inlineStr">
        <is>
          <t>BEBIDAS</t>
        </is>
      </c>
      <c r="K5471" t="inlineStr">
        <is>
          <t>12/2024</t>
        </is>
      </c>
      <c r="L5471" t="n">
        <v>0</v>
      </c>
      <c r="M5471" s="551" t="n">
        <v>45569</v>
      </c>
      <c r="N5471" t="n">
        <v>236.46</v>
      </c>
      <c r="O5471" t="n">
        <v>259.9</v>
      </c>
      <c r="P5471" t="n">
        <v>236.46</v>
      </c>
    </row>
    <row r="5472">
      <c r="A5472" t="n">
        <v>14978</v>
      </c>
      <c r="B5472" t="n">
        <v>122</v>
      </c>
      <c r="C5472" t="inlineStr">
        <is>
          <t>Arcos</t>
        </is>
      </c>
      <c r="D5472" s="551" t="n">
        <v>45658</v>
      </c>
      <c r="E5472" t="n">
        <v>20928</v>
      </c>
      <c r="F5472" t="inlineStr">
        <is>
          <t>CHOCOLATE BRANCO SICAO BARRA 2,1KG</t>
        </is>
      </c>
      <c r="G5472" t="n">
        <v>2033</v>
      </c>
      <c r="H5472" t="n">
        <v>2</v>
      </c>
      <c r="I5472" t="inlineStr">
        <is>
          <t>UN</t>
        </is>
      </c>
      <c r="J5472" t="inlineStr">
        <is>
          <t>ALIMENTOS</t>
        </is>
      </c>
      <c r="K5472" t="inlineStr">
        <is>
          <t>12/2024</t>
        </is>
      </c>
      <c r="L5472" t="n">
        <v>116.68</v>
      </c>
      <c r="M5472" s="551" t="n">
        <v>45636</v>
      </c>
      <c r="N5472" t="n">
        <v>116.68</v>
      </c>
      <c r="O5472" t="n">
        <v>116.68</v>
      </c>
      <c r="P5472" t="n">
        <v>233.36</v>
      </c>
    </row>
    <row r="5473">
      <c r="A5473" t="n">
        <v>12377</v>
      </c>
      <c r="B5473" t="n">
        <v>122</v>
      </c>
      <c r="C5473" t="inlineStr">
        <is>
          <t>Arcos</t>
        </is>
      </c>
      <c r="D5473" s="551" t="n">
        <v>45658</v>
      </c>
      <c r="E5473" t="n">
        <v>21017</v>
      </c>
      <c r="F5473" t="inlineStr">
        <is>
          <t>OLEO DE ALGODAO SAUDE C/14,5KG</t>
        </is>
      </c>
      <c r="G5473" t="n">
        <v>2005</v>
      </c>
      <c r="H5473" t="n">
        <v>1.5</v>
      </c>
      <c r="I5473" t="inlineStr">
        <is>
          <t>BD</t>
        </is>
      </c>
      <c r="J5473" t="inlineStr">
        <is>
          <t>ALIMENTOS</t>
        </is>
      </c>
      <c r="K5473" t="inlineStr">
        <is>
          <t>12/2024</t>
        </is>
      </c>
      <c r="L5473" t="n">
        <v>155.28</v>
      </c>
      <c r="M5473" s="551" t="n">
        <v>45644</v>
      </c>
      <c r="N5473" t="n">
        <v>158.84</v>
      </c>
      <c r="O5473" t="n">
        <v>164.72</v>
      </c>
      <c r="P5473" t="n">
        <v>232.92</v>
      </c>
    </row>
    <row r="5474">
      <c r="A5474" t="n">
        <v>12535</v>
      </c>
      <c r="B5474" t="n">
        <v>122</v>
      </c>
      <c r="C5474" t="inlineStr">
        <is>
          <t>Arcos</t>
        </is>
      </c>
      <c r="D5474" s="551" t="n">
        <v>45658</v>
      </c>
      <c r="E5474" t="n">
        <v>20358</v>
      </c>
      <c r="F5474" t="inlineStr">
        <is>
          <t>FARINHA PANKO ROMARIZ C/1KG</t>
        </is>
      </c>
      <c r="G5474" t="n">
        <v>2200</v>
      </c>
      <c r="H5474" t="n">
        <v>16</v>
      </c>
      <c r="I5474" t="inlineStr">
        <is>
          <t>PC</t>
        </is>
      </c>
      <c r="J5474" t="inlineStr">
        <is>
          <t>ALIMENTOS</t>
        </is>
      </c>
      <c r="K5474" t="inlineStr">
        <is>
          <t>12/2024</t>
        </is>
      </c>
      <c r="L5474" t="n">
        <v>14.5</v>
      </c>
      <c r="M5474" s="551" t="n">
        <v>45643</v>
      </c>
      <c r="N5474" t="n">
        <v>14.5</v>
      </c>
      <c r="O5474" t="n">
        <v>14.5</v>
      </c>
      <c r="P5474" t="n">
        <v>232</v>
      </c>
    </row>
    <row r="5475">
      <c r="A5475" t="n">
        <v>12403</v>
      </c>
      <c r="B5475" t="n">
        <v>122</v>
      </c>
      <c r="C5475" t="inlineStr">
        <is>
          <t>Arcos</t>
        </is>
      </c>
      <c r="D5475" s="551" t="n">
        <v>45658</v>
      </c>
      <c r="E5475" t="n">
        <v>18313</v>
      </c>
      <c r="F5475" t="inlineStr">
        <is>
          <t>LICOR DRAMBUIE 750ML</t>
        </is>
      </c>
      <c r="G5475" t="n">
        <v>3320</v>
      </c>
      <c r="H5475" t="n">
        <v>1.54</v>
      </c>
      <c r="I5475" t="inlineStr">
        <is>
          <t>GR</t>
        </is>
      </c>
      <c r="J5475" t="inlineStr">
        <is>
          <t>BEBIDAS</t>
        </is>
      </c>
      <c r="K5475" t="inlineStr">
        <is>
          <t>12/2024</t>
        </is>
      </c>
      <c r="L5475" t="n">
        <v>0</v>
      </c>
      <c r="M5475" s="551" t="n">
        <v>-693593</v>
      </c>
      <c r="N5475" t="n">
        <v>0</v>
      </c>
      <c r="O5475" t="n">
        <v>148.9</v>
      </c>
      <c r="P5475" t="n">
        <v>229.3</v>
      </c>
    </row>
    <row r="5476">
      <c r="A5476" t="n">
        <v>12554</v>
      </c>
      <c r="B5476" t="n">
        <v>122</v>
      </c>
      <c r="C5476" t="inlineStr">
        <is>
          <t>Arcos</t>
        </is>
      </c>
      <c r="D5476" s="551" t="n">
        <v>45658</v>
      </c>
      <c r="E5476" t="n">
        <v>20689</v>
      </c>
      <c r="F5476" t="inlineStr">
        <is>
          <t>CREME DE LEITE FRESCO QUATA C/1,01LT</t>
        </is>
      </c>
      <c r="G5476" t="n">
        <v>2105</v>
      </c>
      <c r="H5476" t="n">
        <v>6</v>
      </c>
      <c r="I5476" t="inlineStr">
        <is>
          <t>UN</t>
        </is>
      </c>
      <c r="J5476" t="inlineStr">
        <is>
          <t>ALIMENTOS</t>
        </is>
      </c>
      <c r="K5476" t="inlineStr">
        <is>
          <t>12/2024</t>
        </is>
      </c>
      <c r="L5476" t="n">
        <v>36.9</v>
      </c>
      <c r="M5476" s="551" t="n">
        <v>45643</v>
      </c>
      <c r="N5476" t="n">
        <v>36.9</v>
      </c>
      <c r="O5476" t="n">
        <v>36.9</v>
      </c>
      <c r="P5476" t="n">
        <v>221.4</v>
      </c>
    </row>
    <row r="5477">
      <c r="A5477" t="n">
        <v>12607</v>
      </c>
      <c r="B5477" t="n">
        <v>122</v>
      </c>
      <c r="C5477" t="inlineStr">
        <is>
          <t>Arcos</t>
        </is>
      </c>
      <c r="D5477" s="551" t="n">
        <v>45658</v>
      </c>
      <c r="E5477" t="n">
        <v>20859</v>
      </c>
      <c r="F5477" t="inlineStr">
        <is>
          <t>GEMA DE OVO PASTEURIZADA NATUROVOS C/1KG UN</t>
        </is>
      </c>
      <c r="G5477" t="n">
        <v>2045</v>
      </c>
      <c r="H5477" t="n">
        <v>6</v>
      </c>
      <c r="I5477" t="inlineStr">
        <is>
          <t>UN</t>
        </is>
      </c>
      <c r="J5477" t="inlineStr">
        <is>
          <t>ALIMENTOS</t>
        </is>
      </c>
      <c r="K5477" t="inlineStr">
        <is>
          <t>12/2024</t>
        </is>
      </c>
      <c r="L5477" t="n">
        <v>35.85</v>
      </c>
      <c r="M5477" s="551" t="n">
        <v>45644</v>
      </c>
      <c r="N5477" t="n">
        <v>35.8</v>
      </c>
      <c r="O5477" t="n">
        <v>35.8</v>
      </c>
      <c r="P5477" t="n">
        <v>215.1</v>
      </c>
    </row>
    <row r="5478">
      <c r="A5478" t="n">
        <v>14969</v>
      </c>
      <c r="B5478" t="n">
        <v>122</v>
      </c>
      <c r="C5478" t="inlineStr">
        <is>
          <t>Arcos</t>
        </is>
      </c>
      <c r="D5478" s="551" t="n">
        <v>45658</v>
      </c>
      <c r="E5478" t="n">
        <v>18133</v>
      </c>
      <c r="F5478" t="inlineStr">
        <is>
          <t>WHISKY GLENLIVET FOUNDERS RESERVE 750ML</t>
        </is>
      </c>
      <c r="G5478" t="n">
        <v>3484</v>
      </c>
      <c r="H5478" t="n">
        <v>1.47</v>
      </c>
      <c r="I5478" t="inlineStr">
        <is>
          <t>GR</t>
        </is>
      </c>
      <c r="J5478" t="inlineStr">
        <is>
          <t>BEBIDAS</t>
        </is>
      </c>
      <c r="K5478" t="inlineStr">
        <is>
          <t>12/2024</t>
        </is>
      </c>
      <c r="L5478" t="n">
        <v>0</v>
      </c>
      <c r="M5478" s="551" t="n">
        <v>-693593</v>
      </c>
      <c r="N5478" t="n">
        <v>0</v>
      </c>
      <c r="O5478" t="n">
        <v>0</v>
      </c>
      <c r="P5478" t="n">
        <v>212.34</v>
      </c>
    </row>
    <row r="5479">
      <c r="A5479" t="n">
        <v>12593</v>
      </c>
      <c r="B5479" t="n">
        <v>122</v>
      </c>
      <c r="C5479" t="inlineStr">
        <is>
          <t>Arcos</t>
        </is>
      </c>
      <c r="D5479" s="551" t="n">
        <v>45658</v>
      </c>
      <c r="E5479" t="n">
        <v>18138</v>
      </c>
      <c r="F5479" t="inlineStr">
        <is>
          <t>WHISKY GLENFIDDICH 15 ANOS 750ML</t>
        </is>
      </c>
      <c r="G5479" t="n">
        <v>3480</v>
      </c>
      <c r="H5479" t="n">
        <v>0.44</v>
      </c>
      <c r="I5479" t="inlineStr">
        <is>
          <t>GR</t>
        </is>
      </c>
      <c r="J5479" t="inlineStr">
        <is>
          <t>BEBIDAS</t>
        </is>
      </c>
      <c r="K5479" t="inlineStr">
        <is>
          <t>12/2024</t>
        </is>
      </c>
      <c r="L5479" t="n">
        <v>0</v>
      </c>
      <c r="M5479" s="551" t="n">
        <v>-693593</v>
      </c>
      <c r="N5479" t="n">
        <v>0</v>
      </c>
      <c r="O5479" t="n">
        <v>0</v>
      </c>
      <c r="P5479" t="n">
        <v>212.16</v>
      </c>
    </row>
    <row r="5480">
      <c r="A5480" t="n">
        <v>12441</v>
      </c>
      <c r="B5480" t="n">
        <v>122</v>
      </c>
      <c r="C5480" t="inlineStr">
        <is>
          <t>Arcos</t>
        </is>
      </c>
      <c r="D5480" s="551" t="n">
        <v>45658</v>
      </c>
      <c r="E5480" t="n">
        <v>17800</v>
      </c>
      <c r="F5480" t="inlineStr">
        <is>
          <t>VINHO BRANCO ALMADEN RIESLING 750ML</t>
        </is>
      </c>
      <c r="G5480" t="n">
        <v>3745</v>
      </c>
      <c r="H5480" t="n">
        <v>8</v>
      </c>
      <c r="I5480" t="inlineStr">
        <is>
          <t>GR</t>
        </is>
      </c>
      <c r="J5480" t="inlineStr">
        <is>
          <t>BEBIDAS</t>
        </is>
      </c>
      <c r="K5480" t="inlineStr">
        <is>
          <t>12/2024</t>
        </is>
      </c>
      <c r="L5480" t="n">
        <v>26.5</v>
      </c>
      <c r="M5480" s="551" t="n">
        <v>45643</v>
      </c>
      <c r="N5480" t="n">
        <v>26.5</v>
      </c>
      <c r="O5480" t="n">
        <v>26.5</v>
      </c>
      <c r="P5480" t="n">
        <v>212</v>
      </c>
    </row>
    <row r="5481">
      <c r="A5481" t="n">
        <v>12633</v>
      </c>
      <c r="B5481" t="n">
        <v>122</v>
      </c>
      <c r="C5481" t="inlineStr">
        <is>
          <t>Arcos</t>
        </is>
      </c>
      <c r="D5481" s="551" t="n">
        <v>45658</v>
      </c>
      <c r="E5481" t="n">
        <v>24409</v>
      </c>
      <c r="F5481" t="inlineStr">
        <is>
          <t>PEPSI COLA LATA 350ML</t>
        </is>
      </c>
      <c r="G5481" t="n">
        <v>3665</v>
      </c>
      <c r="H5481" t="n">
        <v>96</v>
      </c>
      <c r="I5481" t="inlineStr">
        <is>
          <t>UN</t>
        </is>
      </c>
      <c r="J5481" t="inlineStr">
        <is>
          <t>BEBIDAS</t>
        </is>
      </c>
      <c r="K5481" t="inlineStr">
        <is>
          <t>12/2024</t>
        </is>
      </c>
      <c r="L5481" t="n">
        <v>0</v>
      </c>
      <c r="M5481" s="551" t="n">
        <v>45545</v>
      </c>
      <c r="N5481" t="n">
        <v>2.19</v>
      </c>
      <c r="O5481" t="n">
        <v>1.78</v>
      </c>
      <c r="P5481" t="n">
        <v>210.24</v>
      </c>
    </row>
    <row r="5482">
      <c r="A5482" t="n">
        <v>14985</v>
      </c>
      <c r="B5482" t="n">
        <v>122</v>
      </c>
      <c r="C5482" t="inlineStr">
        <is>
          <t>Arcos</t>
        </is>
      </c>
      <c r="D5482" s="551" t="n">
        <v>45658</v>
      </c>
      <c r="E5482" t="n">
        <v>19973</v>
      </c>
      <c r="F5482" t="inlineStr">
        <is>
          <t>MOLHO SHOYO TRADICIONAL SAKURA C/1,010L UN</t>
        </is>
      </c>
      <c r="G5482" t="n">
        <v>2354</v>
      </c>
      <c r="H5482" t="n">
        <v>13</v>
      </c>
      <c r="I5482" t="inlineStr">
        <is>
          <t>UN</t>
        </is>
      </c>
      <c r="J5482" t="inlineStr">
        <is>
          <t>ALIMENTOS</t>
        </is>
      </c>
      <c r="K5482" t="inlineStr">
        <is>
          <t>12/2024</t>
        </is>
      </c>
      <c r="L5482" t="n">
        <v>15.9</v>
      </c>
      <c r="M5482" s="551" t="n">
        <v>45643</v>
      </c>
      <c r="N5482" t="n">
        <v>15.8</v>
      </c>
      <c r="O5482" t="n">
        <v>12.65</v>
      </c>
      <c r="P5482" t="n">
        <v>206.7</v>
      </c>
    </row>
    <row r="5483">
      <c r="A5483" t="n">
        <v>12522</v>
      </c>
      <c r="B5483" t="n">
        <v>122</v>
      </c>
      <c r="C5483" t="inlineStr">
        <is>
          <t>Arcos</t>
        </is>
      </c>
      <c r="D5483" s="551" t="n">
        <v>45658</v>
      </c>
      <c r="E5483" t="n">
        <v>21098</v>
      </c>
      <c r="F5483" t="inlineStr">
        <is>
          <t>ACUCAR MASCAVO UNIAO C/1KG</t>
        </is>
      </c>
      <c r="G5483" t="n">
        <v>1987</v>
      </c>
      <c r="H5483" t="n">
        <v>12</v>
      </c>
      <c r="I5483" t="inlineStr">
        <is>
          <t>PC</t>
        </is>
      </c>
      <c r="J5483" t="inlineStr">
        <is>
          <t>ALIMENTOS</t>
        </is>
      </c>
      <c r="K5483" t="inlineStr">
        <is>
          <t>12/2024</t>
        </is>
      </c>
      <c r="L5483" t="n">
        <v>0</v>
      </c>
      <c r="M5483" s="551" t="n">
        <v>45622</v>
      </c>
      <c r="N5483" t="n">
        <v>16.85</v>
      </c>
      <c r="O5483" t="n">
        <v>16.85</v>
      </c>
      <c r="P5483" t="n">
        <v>202.2</v>
      </c>
    </row>
    <row r="5484">
      <c r="A5484" t="n">
        <v>12502</v>
      </c>
      <c r="B5484" t="n">
        <v>122</v>
      </c>
      <c r="C5484" t="inlineStr">
        <is>
          <t>Arcos</t>
        </is>
      </c>
      <c r="D5484" s="551" t="n">
        <v>45658</v>
      </c>
      <c r="E5484" t="n">
        <v>19439</v>
      </c>
      <c r="F5484" t="inlineStr">
        <is>
          <t>CREAM CHEESE DANUBIO C/1KG</t>
        </is>
      </c>
      <c r="G5484" t="n">
        <v>2756</v>
      </c>
      <c r="H5484" t="n">
        <v>6</v>
      </c>
      <c r="I5484" t="inlineStr">
        <is>
          <t>KG</t>
        </is>
      </c>
      <c r="J5484" t="inlineStr">
        <is>
          <t>ALIMENTOS</t>
        </is>
      </c>
      <c r="K5484" t="inlineStr">
        <is>
          <t>12/2024</t>
        </is>
      </c>
      <c r="L5484" t="n">
        <v>33.66</v>
      </c>
      <c r="M5484" s="551" t="n">
        <v>45643</v>
      </c>
      <c r="N5484" t="n">
        <v>35.71</v>
      </c>
      <c r="O5484" t="n">
        <v>31.6</v>
      </c>
      <c r="P5484" t="n">
        <v>201.96</v>
      </c>
    </row>
    <row r="5485">
      <c r="A5485" t="n">
        <v>14984</v>
      </c>
      <c r="B5485" t="n">
        <v>122</v>
      </c>
      <c r="C5485" t="inlineStr">
        <is>
          <t>Arcos</t>
        </is>
      </c>
      <c r="D5485" s="551" t="n">
        <v>45658</v>
      </c>
      <c r="E5485" t="n">
        <v>25628</v>
      </c>
      <c r="F5485" t="inlineStr">
        <is>
          <t>MOLHO DE PIMENTA SRIRACHA PANTAI 435ML UN</t>
        </is>
      </c>
      <c r="G5485" t="n">
        <v>6201</v>
      </c>
      <c r="H5485" t="n">
        <v>7</v>
      </c>
      <c r="I5485" t="inlineStr">
        <is>
          <t>UN</t>
        </is>
      </c>
      <c r="J5485" t="inlineStr">
        <is>
          <t>ALIMENTOS</t>
        </is>
      </c>
      <c r="K5485" t="inlineStr">
        <is>
          <t>12/2024</t>
        </is>
      </c>
      <c r="L5485" t="n">
        <v>28</v>
      </c>
      <c r="M5485" s="551" t="n">
        <v>45629</v>
      </c>
      <c r="N5485" t="n">
        <v>28</v>
      </c>
      <c r="O5485" t="n">
        <v>28</v>
      </c>
      <c r="P5485" t="n">
        <v>196</v>
      </c>
    </row>
    <row r="5486">
      <c r="A5486" t="n">
        <v>12455</v>
      </c>
      <c r="B5486" t="n">
        <v>122</v>
      </c>
      <c r="C5486" t="inlineStr">
        <is>
          <t>Arcos</t>
        </is>
      </c>
      <c r="D5486" s="551" t="n">
        <v>45658</v>
      </c>
      <c r="E5486" t="n">
        <v>24046</v>
      </c>
      <c r="F5486" t="inlineStr">
        <is>
          <t>ANIS ESTRELADO KG</t>
        </is>
      </c>
      <c r="G5486" t="n">
        <v>2315</v>
      </c>
      <c r="H5486" t="n">
        <v>1.5</v>
      </c>
      <c r="I5486" t="inlineStr">
        <is>
          <t>KG</t>
        </is>
      </c>
      <c r="J5486" t="inlineStr">
        <is>
          <t>ALIMENTOS</t>
        </is>
      </c>
      <c r="K5486" t="inlineStr">
        <is>
          <t>12/2024</t>
        </is>
      </c>
      <c r="L5486" t="n">
        <v>0</v>
      </c>
      <c r="M5486" s="551" t="n">
        <v>-693593</v>
      </c>
      <c r="N5486" t="n">
        <v>0</v>
      </c>
      <c r="O5486" t="n">
        <v>0</v>
      </c>
      <c r="P5486" t="n">
        <v>193.84</v>
      </c>
    </row>
    <row r="5487">
      <c r="A5487" t="n">
        <v>12619</v>
      </c>
      <c r="B5487" t="n">
        <v>122</v>
      </c>
      <c r="C5487" t="inlineStr">
        <is>
          <t>Arcos</t>
        </is>
      </c>
      <c r="D5487" s="551" t="n">
        <v>45658</v>
      </c>
      <c r="E5487" t="n">
        <v>23095</v>
      </c>
      <c r="F5487" t="inlineStr">
        <is>
          <t>OVO CAIPIRA UN</t>
        </is>
      </c>
      <c r="G5487" t="n">
        <v>2754</v>
      </c>
      <c r="H5487" t="n">
        <v>200</v>
      </c>
      <c r="I5487" t="inlineStr">
        <is>
          <t>UN</t>
        </is>
      </c>
      <c r="J5487" t="inlineStr">
        <is>
          <t>ALIMENTOS</t>
        </is>
      </c>
      <c r="K5487" t="inlineStr">
        <is>
          <t>12/2024</t>
        </is>
      </c>
      <c r="L5487" t="n">
        <v>0.96</v>
      </c>
      <c r="M5487" s="551" t="n">
        <v>45649</v>
      </c>
      <c r="N5487" t="n">
        <v>0.98</v>
      </c>
      <c r="O5487" t="n">
        <v>0.9</v>
      </c>
      <c r="P5487" t="n">
        <v>192</v>
      </c>
    </row>
    <row r="5488">
      <c r="A5488" t="n">
        <v>12402</v>
      </c>
      <c r="B5488" t="n">
        <v>122</v>
      </c>
      <c r="C5488" t="inlineStr">
        <is>
          <t>Arcos</t>
        </is>
      </c>
      <c r="D5488" s="551" t="n">
        <v>45658</v>
      </c>
      <c r="E5488" t="n">
        <v>18327</v>
      </c>
      <c r="F5488" t="inlineStr">
        <is>
          <t>LICOR COINTREAU 700ML</t>
        </is>
      </c>
      <c r="G5488" t="n">
        <v>3306</v>
      </c>
      <c r="H5488" t="n">
        <v>1.73</v>
      </c>
      <c r="I5488" t="inlineStr">
        <is>
          <t>GR</t>
        </is>
      </c>
      <c r="J5488" t="inlineStr">
        <is>
          <t>BEBIDAS</t>
        </is>
      </c>
      <c r="K5488" t="inlineStr">
        <is>
          <t>12/2024</t>
        </is>
      </c>
      <c r="L5488" t="n">
        <v>0</v>
      </c>
      <c r="M5488" s="551" t="n">
        <v>45405</v>
      </c>
      <c r="N5488" t="n">
        <v>108</v>
      </c>
      <c r="O5488" t="n">
        <v>113.45</v>
      </c>
      <c r="P5488" t="n">
        <v>186.84</v>
      </c>
    </row>
    <row r="5489">
      <c r="A5489" t="n">
        <v>12405</v>
      </c>
      <c r="B5489" t="n">
        <v>122</v>
      </c>
      <c r="C5489" t="inlineStr">
        <is>
          <t>Arcos</t>
        </is>
      </c>
      <c r="D5489" s="551" t="n">
        <v>45658</v>
      </c>
      <c r="E5489" t="n">
        <v>18284</v>
      </c>
      <c r="F5489" t="inlineStr">
        <is>
          <t>LICOR JEAN DE DIJON CREME DE CASSIS 700ML</t>
        </is>
      </c>
      <c r="G5489" t="n">
        <v>3344</v>
      </c>
      <c r="H5489" t="n">
        <v>2</v>
      </c>
      <c r="I5489" t="inlineStr">
        <is>
          <t>GR</t>
        </is>
      </c>
      <c r="J5489" t="inlineStr">
        <is>
          <t>BEBIDAS</t>
        </is>
      </c>
      <c r="K5489" t="inlineStr">
        <is>
          <t>12/2024</t>
        </is>
      </c>
      <c r="L5489" t="n">
        <v>0</v>
      </c>
      <c r="M5489" s="551" t="n">
        <v>45560</v>
      </c>
      <c r="N5489" t="n">
        <v>92.56</v>
      </c>
      <c r="O5489" t="n">
        <v>92.56</v>
      </c>
      <c r="P5489" t="n">
        <v>185.12</v>
      </c>
    </row>
    <row r="5490">
      <c r="A5490" t="n">
        <v>14970</v>
      </c>
      <c r="B5490" t="n">
        <v>122</v>
      </c>
      <c r="C5490" t="inlineStr">
        <is>
          <t>Arcos</t>
        </is>
      </c>
      <c r="D5490" s="551" t="n">
        <v>45658</v>
      </c>
      <c r="E5490" t="n">
        <v>18129</v>
      </c>
      <c r="F5490" t="inlineStr">
        <is>
          <t>WHISKY JACK DANIELS 1L</t>
        </is>
      </c>
      <c r="G5490" t="n">
        <v>3486</v>
      </c>
      <c r="H5490" t="n">
        <v>1.62</v>
      </c>
      <c r="I5490" t="inlineStr">
        <is>
          <t>GR</t>
        </is>
      </c>
      <c r="J5490" t="inlineStr">
        <is>
          <t>BEBIDAS</t>
        </is>
      </c>
      <c r="K5490" t="inlineStr">
        <is>
          <t>12/2024</t>
        </is>
      </c>
      <c r="L5490" t="n">
        <v>0</v>
      </c>
      <c r="M5490" s="551" t="n">
        <v>45608</v>
      </c>
      <c r="N5490" t="n">
        <v>113.92</v>
      </c>
      <c r="O5490" t="n">
        <v>120</v>
      </c>
      <c r="P5490" t="n">
        <v>184.55</v>
      </c>
    </row>
    <row r="5491">
      <c r="A5491" t="n">
        <v>12530</v>
      </c>
      <c r="B5491" t="n">
        <v>122</v>
      </c>
      <c r="C5491" t="inlineStr">
        <is>
          <t>Arcos</t>
        </is>
      </c>
      <c r="D5491" s="551" t="n">
        <v>45658</v>
      </c>
      <c r="E5491" t="n">
        <v>20922</v>
      </c>
      <c r="F5491" t="inlineStr">
        <is>
          <t>CHOCOLATE EM PO NESTLE 50% C/1,01KG</t>
        </is>
      </c>
      <c r="G5491" t="n">
        <v>2034</v>
      </c>
      <c r="H5491" t="n">
        <v>3</v>
      </c>
      <c r="I5491" t="inlineStr">
        <is>
          <t>PC</t>
        </is>
      </c>
      <c r="J5491" t="inlineStr">
        <is>
          <t>ALIMENTOS</t>
        </is>
      </c>
      <c r="K5491" t="inlineStr">
        <is>
          <t>12/2024</t>
        </is>
      </c>
      <c r="L5491" t="n">
        <v>60.1</v>
      </c>
      <c r="M5491" s="551" t="n">
        <v>45636</v>
      </c>
      <c r="N5491" t="n">
        <v>60.1</v>
      </c>
      <c r="O5491" t="n">
        <v>59.99</v>
      </c>
      <c r="P5491" t="n">
        <v>180.3</v>
      </c>
    </row>
    <row r="5492">
      <c r="A5492" t="n">
        <v>12391</v>
      </c>
      <c r="B5492" t="n">
        <v>122</v>
      </c>
      <c r="C5492" t="inlineStr">
        <is>
          <t>Arcos</t>
        </is>
      </c>
      <c r="D5492" s="551" t="n">
        <v>45658</v>
      </c>
      <c r="E5492" t="n">
        <v>18543</v>
      </c>
      <c r="F5492" t="inlineStr">
        <is>
          <t>APERITIVO CYNAR 900ML</t>
        </is>
      </c>
      <c r="G5492" t="n">
        <v>3135</v>
      </c>
      <c r="H5492" t="n">
        <v>10.23</v>
      </c>
      <c r="I5492" t="inlineStr">
        <is>
          <t>GR</t>
        </is>
      </c>
      <c r="J5492" t="inlineStr">
        <is>
          <t>BEBIDAS</t>
        </is>
      </c>
      <c r="K5492" t="inlineStr">
        <is>
          <t>12/2024</t>
        </is>
      </c>
      <c r="L5492" t="n">
        <v>0</v>
      </c>
      <c r="M5492" s="551" t="n">
        <v>45517</v>
      </c>
      <c r="N5492" t="n">
        <v>17.4</v>
      </c>
      <c r="O5492" t="n">
        <v>21.06</v>
      </c>
      <c r="P5492" t="n">
        <v>178.04</v>
      </c>
    </row>
    <row r="5493">
      <c r="A5493" t="n">
        <v>14992</v>
      </c>
      <c r="B5493" t="n">
        <v>122</v>
      </c>
      <c r="C5493" t="inlineStr">
        <is>
          <t>Arcos</t>
        </is>
      </c>
      <c r="D5493" s="551" t="n">
        <v>45658</v>
      </c>
      <c r="E5493" t="n">
        <v>19676</v>
      </c>
      <c r="F5493" t="inlineStr">
        <is>
          <t>POLPA DE PITANGA</t>
        </is>
      </c>
      <c r="G5493" t="n">
        <v>2563</v>
      </c>
      <c r="H5493" t="n">
        <v>5</v>
      </c>
      <c r="I5493" t="inlineStr">
        <is>
          <t>KG</t>
        </is>
      </c>
      <c r="J5493" t="inlineStr">
        <is>
          <t>ALIMENTOS</t>
        </is>
      </c>
      <c r="K5493" t="inlineStr">
        <is>
          <t>12/2024</t>
        </is>
      </c>
      <c r="L5493" t="n">
        <v>35.07</v>
      </c>
      <c r="M5493" s="551" t="n">
        <v>45639</v>
      </c>
      <c r="N5493" t="n">
        <v>35</v>
      </c>
      <c r="O5493" t="n">
        <v>35</v>
      </c>
      <c r="P5493" t="n">
        <v>175.35</v>
      </c>
    </row>
    <row r="5494">
      <c r="A5494" t="n">
        <v>14973</v>
      </c>
      <c r="B5494" t="n">
        <v>122</v>
      </c>
      <c r="C5494" t="inlineStr">
        <is>
          <t>Arcos</t>
        </is>
      </c>
      <c r="D5494" s="551" t="n">
        <v>45658</v>
      </c>
      <c r="E5494" t="n">
        <v>18264</v>
      </c>
      <c r="F5494" t="inlineStr">
        <is>
          <t>RUM MOUNT GAY XO 43o 700ML</t>
        </is>
      </c>
      <c r="G5494" t="n">
        <v>3366</v>
      </c>
      <c r="H5494" t="n">
        <v>0.37</v>
      </c>
      <c r="I5494" t="inlineStr">
        <is>
          <t>UN</t>
        </is>
      </c>
      <c r="J5494" t="inlineStr">
        <is>
          <t>BEBIDAS</t>
        </is>
      </c>
      <c r="K5494" t="inlineStr">
        <is>
          <t>12/2024</t>
        </is>
      </c>
      <c r="L5494" t="n">
        <v>0</v>
      </c>
      <c r="M5494" s="551" t="n">
        <v>-693593</v>
      </c>
      <c r="N5494" t="n">
        <v>0</v>
      </c>
      <c r="O5494" t="n">
        <v>0</v>
      </c>
      <c r="P5494" t="n">
        <v>174.13</v>
      </c>
    </row>
    <row r="5495">
      <c r="A5495" t="n">
        <v>14942</v>
      </c>
      <c r="B5495" t="n">
        <v>122</v>
      </c>
      <c r="C5495" t="inlineStr">
        <is>
          <t>Arcos</t>
        </is>
      </c>
      <c r="D5495" s="551" t="n">
        <v>45658</v>
      </c>
      <c r="E5495" t="n">
        <v>25533</v>
      </c>
      <c r="F5495" t="inlineStr">
        <is>
          <t>LICOR DE JENIPAPO FAMIGERADA 750ML</t>
        </is>
      </c>
      <c r="G5495" t="n">
        <v>6156</v>
      </c>
      <c r="H5495" t="n">
        <v>2.26</v>
      </c>
      <c r="I5495" t="inlineStr">
        <is>
          <t>GR</t>
        </is>
      </c>
      <c r="J5495" t="inlineStr">
        <is>
          <t>BEBIDAS</t>
        </is>
      </c>
      <c r="K5495" t="inlineStr">
        <is>
          <t>12/2024</t>
        </is>
      </c>
      <c r="L5495" t="n">
        <v>0</v>
      </c>
      <c r="M5495" s="551" t="n">
        <v>45610</v>
      </c>
      <c r="N5495" t="n">
        <v>75</v>
      </c>
      <c r="O5495" t="n">
        <v>75</v>
      </c>
      <c r="P5495" t="n">
        <v>169.5</v>
      </c>
    </row>
    <row r="5496">
      <c r="A5496" t="n">
        <v>12423</v>
      </c>
      <c r="B5496" t="n">
        <v>122</v>
      </c>
      <c r="C5496" t="inlineStr">
        <is>
          <t>Arcos</t>
        </is>
      </c>
      <c r="D5496" s="551" t="n">
        <v>45658</v>
      </c>
      <c r="E5496" t="n">
        <v>18146</v>
      </c>
      <c r="F5496" t="inlineStr">
        <is>
          <t>WHISKY CHIVAS REGAL 12 ANOS 1L</t>
        </is>
      </c>
      <c r="G5496" t="n">
        <v>3471</v>
      </c>
      <c r="H5496" t="n">
        <v>1.49</v>
      </c>
      <c r="I5496" t="inlineStr">
        <is>
          <t>GR</t>
        </is>
      </c>
      <c r="J5496" t="inlineStr">
        <is>
          <t>BEBIDAS</t>
        </is>
      </c>
      <c r="K5496" t="inlineStr">
        <is>
          <t>12/2024</t>
        </is>
      </c>
      <c r="L5496" t="n">
        <v>0</v>
      </c>
      <c r="M5496" s="551" t="n">
        <v>45608</v>
      </c>
      <c r="N5496" t="n">
        <v>111.09</v>
      </c>
      <c r="O5496" t="n">
        <v>113.9</v>
      </c>
      <c r="P5496" t="n">
        <v>165.52</v>
      </c>
    </row>
    <row r="5497">
      <c r="A5497" t="n">
        <v>12550</v>
      </c>
      <c r="B5497" t="n">
        <v>122</v>
      </c>
      <c r="C5497" t="inlineStr">
        <is>
          <t>Arcos</t>
        </is>
      </c>
      <c r="D5497" s="551" t="n">
        <v>45658</v>
      </c>
      <c r="E5497" t="n">
        <v>24986</v>
      </c>
      <c r="F5497" t="inlineStr">
        <is>
          <t>SORVETE DE MARACUJA ARTE GELATE C/3,8KG</t>
        </is>
      </c>
      <c r="G5497" t="n">
        <v>5852</v>
      </c>
      <c r="H5497" t="n">
        <v>1</v>
      </c>
      <c r="I5497" t="inlineStr">
        <is>
          <t>PT</t>
        </is>
      </c>
      <c r="J5497" t="inlineStr">
        <is>
          <t>ALIMENTOS</t>
        </is>
      </c>
      <c r="K5497" t="inlineStr">
        <is>
          <t>12/2024</t>
        </is>
      </c>
      <c r="L5497" t="n">
        <v>0</v>
      </c>
      <c r="M5497" s="551" t="n">
        <v>45596</v>
      </c>
      <c r="N5497" t="n">
        <v>163.8</v>
      </c>
      <c r="O5497" t="n">
        <v>163.8</v>
      </c>
      <c r="P5497" t="n">
        <v>163.8</v>
      </c>
    </row>
    <row r="5498">
      <c r="A5498" t="n">
        <v>12603</v>
      </c>
      <c r="B5498" t="n">
        <v>122</v>
      </c>
      <c r="C5498" t="inlineStr">
        <is>
          <t>Arcos</t>
        </is>
      </c>
      <c r="D5498" s="551" t="n">
        <v>45658</v>
      </c>
      <c r="E5498" t="n">
        <v>20241</v>
      </c>
      <c r="F5498" t="inlineStr">
        <is>
          <t>FEIJAO CARIOCA CAMIL 2KG</t>
        </is>
      </c>
      <c r="G5498" t="n">
        <v>2242</v>
      </c>
      <c r="H5498" t="n">
        <v>11</v>
      </c>
      <c r="I5498" t="inlineStr">
        <is>
          <t>UN</t>
        </is>
      </c>
      <c r="J5498" t="inlineStr">
        <is>
          <t>ALIMENTOS</t>
        </is>
      </c>
      <c r="K5498" t="inlineStr">
        <is>
          <t>12/2024</t>
        </is>
      </c>
      <c r="L5498" t="n">
        <v>14.86</v>
      </c>
      <c r="M5498" s="551" t="n">
        <v>45644</v>
      </c>
      <c r="N5498" t="n">
        <v>14.7</v>
      </c>
      <c r="O5498" t="n">
        <v>14.8</v>
      </c>
      <c r="P5498" t="n">
        <v>163.46</v>
      </c>
    </row>
    <row r="5499">
      <c r="A5499" t="n">
        <v>12397</v>
      </c>
      <c r="B5499" t="n">
        <v>122</v>
      </c>
      <c r="C5499" t="inlineStr">
        <is>
          <t>Arcos</t>
        </is>
      </c>
      <c r="D5499" s="551" t="n">
        <v>45658</v>
      </c>
      <c r="E5499" t="n">
        <v>18395</v>
      </c>
      <c r="F5499" t="inlineStr">
        <is>
          <t>CONHAQUE DOMECQ 1L</t>
        </is>
      </c>
      <c r="G5499" t="n">
        <v>3245</v>
      </c>
      <c r="H5499" t="n">
        <v>5</v>
      </c>
      <c r="I5499" t="inlineStr">
        <is>
          <t>GR</t>
        </is>
      </c>
      <c r="J5499" t="inlineStr">
        <is>
          <t>BEBIDAS</t>
        </is>
      </c>
      <c r="K5499" t="inlineStr">
        <is>
          <t>12/2024</t>
        </is>
      </c>
      <c r="L5499" t="n">
        <v>0</v>
      </c>
      <c r="M5499" s="551" t="n">
        <v>45560</v>
      </c>
      <c r="N5499" t="n">
        <v>32.43</v>
      </c>
      <c r="O5499" t="n">
        <v>34.6</v>
      </c>
      <c r="P5499" t="n">
        <v>162.15</v>
      </c>
    </row>
    <row r="5500">
      <c r="A5500" t="n">
        <v>14951</v>
      </c>
      <c r="B5500" t="n">
        <v>122</v>
      </c>
      <c r="C5500" t="inlineStr">
        <is>
          <t>Arcos</t>
        </is>
      </c>
      <c r="D5500" s="551" t="n">
        <v>45658</v>
      </c>
      <c r="E5500" t="n">
        <v>18240</v>
      </c>
      <c r="F5500" t="inlineStr">
        <is>
          <t>TEQUILA EL JIMADOR REPOSADO 750ML</t>
        </is>
      </c>
      <c r="G5500" t="n">
        <v>3388</v>
      </c>
      <c r="H5500" t="n">
        <v>1</v>
      </c>
      <c r="I5500" t="inlineStr">
        <is>
          <t>GR</t>
        </is>
      </c>
      <c r="J5500" t="inlineStr">
        <is>
          <t>BEBIDAS</t>
        </is>
      </c>
      <c r="K5500" t="inlineStr">
        <is>
          <t>12/2024</t>
        </is>
      </c>
      <c r="L5500" t="n">
        <v>0</v>
      </c>
      <c r="M5500" s="551" t="n">
        <v>45561</v>
      </c>
      <c r="N5500" t="n">
        <v>160.35</v>
      </c>
      <c r="O5500" t="n">
        <v>160.35</v>
      </c>
      <c r="P5500" t="n">
        <v>160.35</v>
      </c>
    </row>
    <row r="5501">
      <c r="A5501" t="n">
        <v>14966</v>
      </c>
      <c r="B5501" t="n">
        <v>122</v>
      </c>
      <c r="C5501" t="inlineStr">
        <is>
          <t>Arcos</t>
        </is>
      </c>
      <c r="D5501" s="551" t="n">
        <v>45658</v>
      </c>
      <c r="E5501" t="n">
        <v>18153</v>
      </c>
      <c r="F5501" t="inlineStr">
        <is>
          <t>WHISKY BOURBON WOODFORD RESERVE 750ML</t>
        </is>
      </c>
      <c r="G5501" t="n">
        <v>3466</v>
      </c>
      <c r="H5501" t="n">
        <v>0.83</v>
      </c>
      <c r="I5501" t="inlineStr">
        <is>
          <t>GR</t>
        </is>
      </c>
      <c r="J5501" t="inlineStr">
        <is>
          <t>BEBIDAS</t>
        </is>
      </c>
      <c r="K5501" t="inlineStr">
        <is>
          <t>12/2024</t>
        </is>
      </c>
      <c r="L5501" t="n">
        <v>0</v>
      </c>
      <c r="M5501" s="551" t="n">
        <v>45622</v>
      </c>
      <c r="N5501" t="n">
        <v>192.33</v>
      </c>
      <c r="O5501" t="n">
        <v>164.9</v>
      </c>
      <c r="P5501" t="n">
        <v>159.63</v>
      </c>
    </row>
    <row r="5502">
      <c r="A5502" t="n">
        <v>12551</v>
      </c>
      <c r="B5502" t="n">
        <v>122</v>
      </c>
      <c r="C5502" t="inlineStr">
        <is>
          <t>Arcos</t>
        </is>
      </c>
      <c r="D5502" s="551" t="n">
        <v>45658</v>
      </c>
      <c r="E5502" t="n">
        <v>21160</v>
      </c>
      <c r="F5502" t="inlineStr">
        <is>
          <t>SORVETE DE MORANGO ARTE GELATI C/3,8KG</t>
        </is>
      </c>
      <c r="G5502" t="n">
        <v>1945</v>
      </c>
      <c r="H5502" t="n">
        <v>1</v>
      </c>
      <c r="I5502" t="inlineStr">
        <is>
          <t>PT</t>
        </is>
      </c>
      <c r="J5502" t="inlineStr">
        <is>
          <t>ALIMENTOS</t>
        </is>
      </c>
      <c r="K5502" t="inlineStr">
        <is>
          <t>12/2024</t>
        </is>
      </c>
      <c r="L5502" t="n">
        <v>0</v>
      </c>
      <c r="M5502" s="551" t="n">
        <v>45623</v>
      </c>
      <c r="N5502" t="n">
        <v>159.6</v>
      </c>
      <c r="O5502" t="n">
        <v>159.6</v>
      </c>
      <c r="P5502" t="n">
        <v>159.6</v>
      </c>
    </row>
    <row r="5503">
      <c r="A5503" t="n">
        <v>12447</v>
      </c>
      <c r="B5503" t="n">
        <v>122</v>
      </c>
      <c r="C5503" t="inlineStr">
        <is>
          <t>Arcos</t>
        </is>
      </c>
      <c r="D5503" s="551" t="n">
        <v>45658</v>
      </c>
      <c r="E5503" t="n">
        <v>17716</v>
      </c>
      <c r="F5503" t="inlineStr">
        <is>
          <t>VINHO TINTO ALMADEN CABERNET SAUVIGNON 750ML</t>
        </is>
      </c>
      <c r="G5503" t="n">
        <v>3822</v>
      </c>
      <c r="H5503" t="n">
        <v>6</v>
      </c>
      <c r="I5503" t="inlineStr">
        <is>
          <t>GR</t>
        </is>
      </c>
      <c r="J5503" t="inlineStr">
        <is>
          <t>BEBIDAS</t>
        </is>
      </c>
      <c r="K5503" t="inlineStr">
        <is>
          <t>12/2024</t>
        </is>
      </c>
      <c r="L5503" t="n">
        <v>0</v>
      </c>
      <c r="M5503" s="551" t="n">
        <v>45601</v>
      </c>
      <c r="N5503" t="n">
        <v>26.5</v>
      </c>
      <c r="O5503" t="n">
        <v>26.5</v>
      </c>
      <c r="P5503" t="n">
        <v>159</v>
      </c>
    </row>
    <row r="5504">
      <c r="A5504" t="n">
        <v>12567</v>
      </c>
      <c r="B5504" t="n">
        <v>122</v>
      </c>
      <c r="C5504" t="inlineStr">
        <is>
          <t>Arcos</t>
        </is>
      </c>
      <c r="D5504" s="551" t="n">
        <v>45658</v>
      </c>
      <c r="E5504" t="n">
        <v>18393</v>
      </c>
      <c r="F5504" t="inlineStr">
        <is>
          <t>CONHAQUE HENNESSY VERY SPECIAL 700ML</t>
        </is>
      </c>
      <c r="G5504" t="n">
        <v>3247</v>
      </c>
      <c r="H5504" t="n">
        <v>1.08</v>
      </c>
      <c r="I5504" t="inlineStr">
        <is>
          <t>UN</t>
        </is>
      </c>
      <c r="J5504" t="inlineStr">
        <is>
          <t>BEBIDAS</t>
        </is>
      </c>
      <c r="K5504" t="inlineStr">
        <is>
          <t>12/2024</t>
        </is>
      </c>
      <c r="L5504" t="n">
        <v>0</v>
      </c>
      <c r="M5504" s="551" t="n">
        <v>-693593</v>
      </c>
      <c r="N5504" t="n">
        <v>0</v>
      </c>
      <c r="O5504" t="n">
        <v>0</v>
      </c>
      <c r="P5504" t="n">
        <v>158.06</v>
      </c>
    </row>
    <row r="5505">
      <c r="A5505" t="n">
        <v>12483</v>
      </c>
      <c r="B5505" t="n">
        <v>122</v>
      </c>
      <c r="C5505" t="inlineStr">
        <is>
          <t>Arcos</t>
        </is>
      </c>
      <c r="D5505" s="551" t="n">
        <v>45658</v>
      </c>
      <c r="E5505" t="n">
        <v>19762</v>
      </c>
      <c r="F5505" t="inlineStr">
        <is>
          <t>GRAPE FRUIT KG</t>
        </is>
      </c>
      <c r="G5505" t="n">
        <v>2491</v>
      </c>
      <c r="H5505" t="n">
        <v>9.18</v>
      </c>
      <c r="I5505" t="inlineStr">
        <is>
          <t>KG</t>
        </is>
      </c>
      <c r="J5505" t="inlineStr">
        <is>
          <t>ALIMENTOS</t>
        </is>
      </c>
      <c r="K5505" t="inlineStr">
        <is>
          <t>12/2024</t>
        </is>
      </c>
      <c r="L5505" t="n">
        <v>17.1</v>
      </c>
      <c r="M5505" s="551" t="n">
        <v>45639</v>
      </c>
      <c r="N5505" t="n">
        <v>16.2</v>
      </c>
      <c r="O5505" t="n">
        <v>16.2</v>
      </c>
      <c r="P5505" t="n">
        <v>156.98</v>
      </c>
    </row>
    <row r="5506">
      <c r="A5506" t="n">
        <v>12600</v>
      </c>
      <c r="B5506" t="n">
        <v>122</v>
      </c>
      <c r="C5506" t="inlineStr">
        <is>
          <t>Arcos</t>
        </is>
      </c>
      <c r="D5506" s="551" t="n">
        <v>45658</v>
      </c>
      <c r="E5506" t="n">
        <v>20054</v>
      </c>
      <c r="F5506" t="inlineStr">
        <is>
          <t>CATCHUP HEINZ 397G UN</t>
        </is>
      </c>
      <c r="G5506" t="n">
        <v>2325</v>
      </c>
      <c r="H5506" t="n">
        <v>13</v>
      </c>
      <c r="I5506" t="inlineStr">
        <is>
          <t>UN</t>
        </is>
      </c>
      <c r="J5506" t="inlineStr">
        <is>
          <t>ALIMENTOS</t>
        </is>
      </c>
      <c r="K5506" t="inlineStr">
        <is>
          <t>12/2024</t>
        </is>
      </c>
      <c r="L5506" t="n">
        <v>12</v>
      </c>
      <c r="M5506" s="551" t="n">
        <v>45630</v>
      </c>
      <c r="N5506" t="n">
        <v>12</v>
      </c>
      <c r="O5506" t="n">
        <v>11.5</v>
      </c>
      <c r="P5506" t="n">
        <v>156</v>
      </c>
    </row>
    <row r="5507">
      <c r="A5507" t="n">
        <v>12418</v>
      </c>
      <c r="B5507" t="n">
        <v>122</v>
      </c>
      <c r="C5507" t="inlineStr">
        <is>
          <t>Arcos</t>
        </is>
      </c>
      <c r="D5507" s="551" t="n">
        <v>45658</v>
      </c>
      <c r="E5507" t="n">
        <v>18200</v>
      </c>
      <c r="F5507" t="inlineStr">
        <is>
          <t>VERMOUTH MARTINI ROSSO 750ML</t>
        </is>
      </c>
      <c r="G5507" t="n">
        <v>3426</v>
      </c>
      <c r="H5507" t="n">
        <v>4</v>
      </c>
      <c r="I5507" t="inlineStr">
        <is>
          <t>GR</t>
        </is>
      </c>
      <c r="J5507" t="inlineStr">
        <is>
          <t>BEBIDAS</t>
        </is>
      </c>
      <c r="K5507" t="inlineStr">
        <is>
          <t>12/2024</t>
        </is>
      </c>
      <c r="L5507" t="n">
        <v>0</v>
      </c>
      <c r="M5507" s="551" t="n">
        <v>45462</v>
      </c>
      <c r="N5507" t="n">
        <v>0</v>
      </c>
      <c r="O5507" t="n">
        <v>40.67</v>
      </c>
      <c r="P5507" t="n">
        <v>155.6</v>
      </c>
    </row>
    <row r="5508">
      <c r="A5508" t="n">
        <v>12486</v>
      </c>
      <c r="B5508" t="n">
        <v>122</v>
      </c>
      <c r="C5508" t="inlineStr">
        <is>
          <t>Arcos</t>
        </is>
      </c>
      <c r="D5508" s="551" t="n">
        <v>45658</v>
      </c>
      <c r="E5508" t="n">
        <v>19756</v>
      </c>
      <c r="F5508" t="inlineStr">
        <is>
          <t>LARANJA PERA KG</t>
        </is>
      </c>
      <c r="G5508" t="n">
        <v>2497</v>
      </c>
      <c r="H5508" t="n">
        <v>26.62</v>
      </c>
      <c r="I5508" t="inlineStr">
        <is>
          <t>KG</t>
        </is>
      </c>
      <c r="J5508" t="inlineStr">
        <is>
          <t>ALIMENTOS</t>
        </is>
      </c>
      <c r="K5508" t="inlineStr">
        <is>
          <t>12/2024</t>
        </is>
      </c>
      <c r="L5508" t="n">
        <v>5.59</v>
      </c>
      <c r="M5508" s="551" t="n">
        <v>45654</v>
      </c>
      <c r="N5508" t="n">
        <v>5.74</v>
      </c>
      <c r="O5508" t="n">
        <v>7.74</v>
      </c>
      <c r="P5508" t="n">
        <v>148.81</v>
      </c>
    </row>
    <row r="5509">
      <c r="A5509" t="n">
        <v>12549</v>
      </c>
      <c r="B5509" t="n">
        <v>122</v>
      </c>
      <c r="C5509" t="inlineStr">
        <is>
          <t>Arcos</t>
        </is>
      </c>
      <c r="D5509" s="551" t="n">
        <v>45658</v>
      </c>
      <c r="E5509" t="n">
        <v>24984</v>
      </c>
      <c r="F5509" t="inlineStr">
        <is>
          <t>SORVETE DE LIMAO ARTE GELATE C/3,8KG</t>
        </is>
      </c>
      <c r="G5509" t="n">
        <v>5851</v>
      </c>
      <c r="H5509" t="n">
        <v>1</v>
      </c>
      <c r="I5509" t="inlineStr">
        <is>
          <t>PT</t>
        </is>
      </c>
      <c r="J5509" t="inlineStr">
        <is>
          <t>ALIMENTOS</t>
        </is>
      </c>
      <c r="K5509" t="inlineStr">
        <is>
          <t>12/2024</t>
        </is>
      </c>
      <c r="L5509" t="n">
        <v>0</v>
      </c>
      <c r="M5509" s="551" t="n">
        <v>45596</v>
      </c>
      <c r="N5509" t="n">
        <v>148.2</v>
      </c>
      <c r="O5509" t="n">
        <v>148.2</v>
      </c>
      <c r="P5509" t="n">
        <v>148.2</v>
      </c>
    </row>
    <row r="5510">
      <c r="A5510" t="n">
        <v>12572</v>
      </c>
      <c r="B5510" t="n">
        <v>122</v>
      </c>
      <c r="C5510" t="inlineStr">
        <is>
          <t>Arcos</t>
        </is>
      </c>
      <c r="D5510" s="551" t="n">
        <v>45658</v>
      </c>
      <c r="E5510" t="n">
        <v>18364</v>
      </c>
      <c r="F5510" t="inlineStr">
        <is>
          <t>GIN PLYMOUTH 750ML</t>
        </is>
      </c>
      <c r="G5510" t="n">
        <v>3274</v>
      </c>
      <c r="H5510" t="n">
        <v>1.31</v>
      </c>
      <c r="I5510" t="inlineStr">
        <is>
          <t>UN</t>
        </is>
      </c>
      <c r="J5510" t="inlineStr">
        <is>
          <t>BEBIDAS</t>
        </is>
      </c>
      <c r="K5510" t="inlineStr">
        <is>
          <t>12/2024</t>
        </is>
      </c>
      <c r="L5510" t="n">
        <v>0</v>
      </c>
      <c r="M5510" s="551" t="n">
        <v>-693593</v>
      </c>
      <c r="N5510" t="n">
        <v>0</v>
      </c>
      <c r="O5510" t="n">
        <v>0</v>
      </c>
      <c r="P5510" t="n">
        <v>147.15</v>
      </c>
    </row>
    <row r="5511">
      <c r="A5511" t="n">
        <v>12598</v>
      </c>
      <c r="B5511" t="n">
        <v>122</v>
      </c>
      <c r="C5511" t="inlineStr">
        <is>
          <t>Arcos</t>
        </is>
      </c>
      <c r="D5511" s="551" t="n">
        <v>45658</v>
      </c>
      <c r="E5511" t="n">
        <v>21030</v>
      </c>
      <c r="F5511" t="inlineStr">
        <is>
          <t>AZEITE EXTRA VIRGEM GALLO 250ML UN</t>
        </is>
      </c>
      <c r="G5511" t="n">
        <v>2001</v>
      </c>
      <c r="H5511" t="n">
        <v>5</v>
      </c>
      <c r="I5511" t="inlineStr">
        <is>
          <t>UN</t>
        </is>
      </c>
      <c r="J5511" t="inlineStr">
        <is>
          <t>ALIMENTOS</t>
        </is>
      </c>
      <c r="K5511" t="inlineStr">
        <is>
          <t>12/2024</t>
        </is>
      </c>
      <c r="L5511" t="n">
        <v>0</v>
      </c>
      <c r="M5511" s="551" t="n">
        <v>45567</v>
      </c>
      <c r="N5511" t="n">
        <v>29.4</v>
      </c>
      <c r="O5511" t="n">
        <v>29.4</v>
      </c>
      <c r="P5511" t="n">
        <v>147</v>
      </c>
    </row>
    <row r="5512">
      <c r="A5512" t="n">
        <v>12631</v>
      </c>
      <c r="B5512" t="n">
        <v>122</v>
      </c>
      <c r="C5512" t="inlineStr">
        <is>
          <t>Arcos</t>
        </is>
      </c>
      <c r="D5512" s="551" t="n">
        <v>45658</v>
      </c>
      <c r="E5512" t="n">
        <v>24307</v>
      </c>
      <c r="F5512" t="inlineStr">
        <is>
          <t>GUARANA ANTARCTICA DIET LATA 350ML UN</t>
        </is>
      </c>
      <c r="G5512" t="n">
        <v>3656</v>
      </c>
      <c r="H5512" t="n">
        <v>66</v>
      </c>
      <c r="I5512" t="inlineStr">
        <is>
          <t>UN</t>
        </is>
      </c>
      <c r="J5512" t="inlineStr">
        <is>
          <t>BEBIDAS</t>
        </is>
      </c>
      <c r="K5512" t="inlineStr">
        <is>
          <t>12/2024</t>
        </is>
      </c>
      <c r="L5512" t="n">
        <v>0</v>
      </c>
      <c r="M5512" s="551" t="n">
        <v>45561</v>
      </c>
      <c r="N5512" t="n">
        <v>2.19</v>
      </c>
      <c r="O5512" t="n">
        <v>2.19</v>
      </c>
      <c r="P5512" t="n">
        <v>144.54</v>
      </c>
    </row>
    <row r="5513">
      <c r="A5513" t="n">
        <v>12632</v>
      </c>
      <c r="B5513" t="n">
        <v>122</v>
      </c>
      <c r="C5513" t="inlineStr">
        <is>
          <t>Arcos</t>
        </is>
      </c>
      <c r="D5513" s="551" t="n">
        <v>45658</v>
      </c>
      <c r="E5513" t="n">
        <v>24308</v>
      </c>
      <c r="F5513" t="inlineStr">
        <is>
          <t>GUARANA ANTARCTICA LATA 350ML UN</t>
        </is>
      </c>
      <c r="G5513" t="n">
        <v>3658</v>
      </c>
      <c r="H5513" t="n">
        <v>65</v>
      </c>
      <c r="I5513" t="inlineStr">
        <is>
          <t>UN</t>
        </is>
      </c>
      <c r="J5513" t="inlineStr">
        <is>
          <t>BEBIDAS</t>
        </is>
      </c>
      <c r="K5513" t="inlineStr">
        <is>
          <t>12/2024</t>
        </is>
      </c>
      <c r="L5513" t="n">
        <v>0</v>
      </c>
      <c r="M5513" s="551" t="n">
        <v>45567</v>
      </c>
      <c r="N5513" t="n">
        <v>2.19</v>
      </c>
      <c r="O5513" t="n">
        <v>2.19</v>
      </c>
      <c r="P5513" t="n">
        <v>142.35</v>
      </c>
    </row>
    <row r="5514">
      <c r="A5514" t="n">
        <v>12468</v>
      </c>
      <c r="B5514" t="n">
        <v>122</v>
      </c>
      <c r="C5514" t="inlineStr">
        <is>
          <t>Arcos</t>
        </is>
      </c>
      <c r="D5514" s="551" t="n">
        <v>45658</v>
      </c>
      <c r="E5514" t="n">
        <v>19904</v>
      </c>
      <c r="F5514" t="inlineStr">
        <is>
          <t>SAL DE CURA KG</t>
        </is>
      </c>
      <c r="G5514" t="n">
        <v>2381</v>
      </c>
      <c r="H5514" t="n">
        <v>5</v>
      </c>
      <c r="I5514" t="inlineStr">
        <is>
          <t>KG</t>
        </is>
      </c>
      <c r="J5514" t="inlineStr">
        <is>
          <t>ALIMENTOS</t>
        </is>
      </c>
      <c r="K5514" t="inlineStr">
        <is>
          <t>12/2024</t>
        </is>
      </c>
      <c r="L5514" t="n">
        <v>0</v>
      </c>
      <c r="M5514" s="551" t="n">
        <v>45446</v>
      </c>
      <c r="N5514" t="n">
        <v>28</v>
      </c>
      <c r="O5514" t="n">
        <v>28</v>
      </c>
      <c r="P5514" t="n">
        <v>140</v>
      </c>
    </row>
    <row r="5515">
      <c r="A5515" t="n">
        <v>12538</v>
      </c>
      <c r="B5515" t="n">
        <v>122</v>
      </c>
      <c r="C5515" t="inlineStr">
        <is>
          <t>Arcos</t>
        </is>
      </c>
      <c r="D5515" s="551" t="n">
        <v>45658</v>
      </c>
      <c r="E5515" t="n">
        <v>20213</v>
      </c>
      <c r="F5515" t="inlineStr">
        <is>
          <t>GRAO DE BICO CAMIL C/2KG</t>
        </is>
      </c>
      <c r="G5515" t="n">
        <v>2251</v>
      </c>
      <c r="H5515" t="n">
        <v>4.5</v>
      </c>
      <c r="I5515" t="inlineStr">
        <is>
          <t>PC</t>
        </is>
      </c>
      <c r="J5515" t="inlineStr">
        <is>
          <t>ALIMENTOS</t>
        </is>
      </c>
      <c r="K5515" t="inlineStr">
        <is>
          <t>12/2024</t>
        </is>
      </c>
      <c r="L5515" t="n">
        <v>31.02</v>
      </c>
      <c r="M5515" s="551" t="n">
        <v>45636</v>
      </c>
      <c r="N5515" t="n">
        <v>31.2</v>
      </c>
      <c r="O5515" t="n">
        <v>31.91</v>
      </c>
      <c r="P5515" t="n">
        <v>139.59</v>
      </c>
    </row>
    <row r="5516">
      <c r="A5516" t="n">
        <v>14940</v>
      </c>
      <c r="B5516" t="n">
        <v>122</v>
      </c>
      <c r="C5516" t="inlineStr">
        <is>
          <t>Arcos</t>
        </is>
      </c>
      <c r="D5516" s="551" t="n">
        <v>45658</v>
      </c>
      <c r="E5516" t="n">
        <v>18542</v>
      </c>
      <c r="F5516" t="inlineStr">
        <is>
          <t>APERITIVO CYNAR 70 PROOF 1L</t>
        </is>
      </c>
      <c r="G5516" t="n">
        <v>3136</v>
      </c>
      <c r="H5516" t="n">
        <v>1.34</v>
      </c>
      <c r="I5516" t="inlineStr">
        <is>
          <t>GR</t>
        </is>
      </c>
      <c r="J5516" t="inlineStr">
        <is>
          <t>BEBIDAS</t>
        </is>
      </c>
      <c r="K5516" t="inlineStr">
        <is>
          <t>12/2024</t>
        </is>
      </c>
      <c r="L5516" t="n">
        <v>0</v>
      </c>
      <c r="M5516" s="551" t="n">
        <v>-693593</v>
      </c>
      <c r="N5516" t="n">
        <v>0</v>
      </c>
      <c r="O5516" t="n">
        <v>99</v>
      </c>
      <c r="P5516" t="n">
        <v>132.66</v>
      </c>
    </row>
    <row r="5517">
      <c r="A5517" t="n">
        <v>12534</v>
      </c>
      <c r="B5517" t="n">
        <v>122</v>
      </c>
      <c r="C5517" t="inlineStr">
        <is>
          <t>Arcos</t>
        </is>
      </c>
      <c r="D5517" s="551" t="n">
        <v>45658</v>
      </c>
      <c r="E5517" t="n">
        <v>20360</v>
      </c>
      <c r="F5517" t="inlineStr">
        <is>
          <t>FARINHA DE TRIGO ANACONDA C/5KG</t>
        </is>
      </c>
      <c r="G5517" t="n">
        <v>2199</v>
      </c>
      <c r="H5517" t="n">
        <v>11</v>
      </c>
      <c r="I5517" t="inlineStr">
        <is>
          <t>PC</t>
        </is>
      </c>
      <c r="J5517" t="inlineStr">
        <is>
          <t>ALIMENTOS</t>
        </is>
      </c>
      <c r="K5517" t="inlineStr">
        <is>
          <t>12/2024</t>
        </is>
      </c>
      <c r="L5517" t="n">
        <v>11.71</v>
      </c>
      <c r="M5517" s="551" t="n">
        <v>45643</v>
      </c>
      <c r="N5517" t="n">
        <v>19.79</v>
      </c>
      <c r="O5517" t="n">
        <v>19.79</v>
      </c>
      <c r="P5517" t="n">
        <v>128.81</v>
      </c>
    </row>
    <row r="5518">
      <c r="A5518" t="n">
        <v>14961</v>
      </c>
      <c r="B5518" t="n">
        <v>122</v>
      </c>
      <c r="C5518" t="inlineStr">
        <is>
          <t>Arcos</t>
        </is>
      </c>
      <c r="D5518" s="551" t="n">
        <v>45658</v>
      </c>
      <c r="E5518" t="n">
        <v>18177</v>
      </c>
      <c r="F5518" t="inlineStr">
        <is>
          <t>VODKA KETEL ONE GRAPEFRUIT E ROSE 750ML</t>
        </is>
      </c>
      <c r="G5518" t="n">
        <v>3445</v>
      </c>
      <c r="H5518" t="n">
        <v>1.84</v>
      </c>
      <c r="I5518" t="inlineStr">
        <is>
          <t>GR</t>
        </is>
      </c>
      <c r="J5518" t="inlineStr">
        <is>
          <t>BEBIDAS</t>
        </is>
      </c>
      <c r="K5518" t="inlineStr">
        <is>
          <t>12/2024</t>
        </is>
      </c>
      <c r="L5518" t="n">
        <v>0</v>
      </c>
      <c r="M5518" s="551" t="n">
        <v>-693593</v>
      </c>
      <c r="N5518" t="n">
        <v>0</v>
      </c>
      <c r="O5518" t="n">
        <v>72.33</v>
      </c>
      <c r="P5518" t="n">
        <v>128.62</v>
      </c>
    </row>
    <row r="5519">
      <c r="A5519" t="n">
        <v>12594</v>
      </c>
      <c r="B5519" t="n">
        <v>122</v>
      </c>
      <c r="C5519" t="inlineStr">
        <is>
          <t>Arcos</t>
        </is>
      </c>
      <c r="D5519" s="551" t="n">
        <v>45658</v>
      </c>
      <c r="E5519" t="n">
        <v>19857</v>
      </c>
      <c r="F5519" t="inlineStr">
        <is>
          <t>ACIDO CITRICO KG</t>
        </is>
      </c>
      <c r="G5519" t="n">
        <v>2415</v>
      </c>
      <c r="H5519" t="n">
        <v>5</v>
      </c>
      <c r="I5519" t="inlineStr">
        <is>
          <t>KG</t>
        </is>
      </c>
      <c r="J5519" t="inlineStr">
        <is>
          <t>ALIMENTOS</t>
        </is>
      </c>
      <c r="K5519" t="inlineStr">
        <is>
          <t>12/2024</t>
        </is>
      </c>
      <c r="L5519" t="n">
        <v>25.48</v>
      </c>
      <c r="M5519" s="551" t="n">
        <v>45643</v>
      </c>
      <c r="N5519" t="n">
        <v>25.48</v>
      </c>
      <c r="O5519" t="n">
        <v>25.48</v>
      </c>
      <c r="P5519" t="n">
        <v>127.4</v>
      </c>
    </row>
    <row r="5520">
      <c r="A5520" t="n">
        <v>14943</v>
      </c>
      <c r="B5520" t="n">
        <v>122</v>
      </c>
      <c r="C5520" t="inlineStr">
        <is>
          <t>Arcos</t>
        </is>
      </c>
      <c r="D5520" s="551" t="n">
        <v>45658</v>
      </c>
      <c r="E5520" t="n">
        <v>25033</v>
      </c>
      <c r="F5520" t="inlineStr">
        <is>
          <t>LICOR AMARO MONTENEGRO 750ML</t>
        </is>
      </c>
      <c r="G5520" t="n">
        <v>5873</v>
      </c>
      <c r="H5520" t="n">
        <v>0.93</v>
      </c>
      <c r="I5520" t="inlineStr">
        <is>
          <t>UN</t>
        </is>
      </c>
      <c r="J5520" t="inlineStr">
        <is>
          <t>BEBIDAS</t>
        </is>
      </c>
      <c r="K5520" t="inlineStr">
        <is>
          <t>12/2024</t>
        </is>
      </c>
      <c r="L5520" t="n">
        <v>0</v>
      </c>
      <c r="M5520" s="551" t="n">
        <v>-693593</v>
      </c>
      <c r="N5520" t="n">
        <v>0</v>
      </c>
      <c r="O5520" t="n">
        <v>0</v>
      </c>
      <c r="P5520" t="n">
        <v>126.55</v>
      </c>
    </row>
    <row r="5521">
      <c r="A5521" t="n">
        <v>14986</v>
      </c>
      <c r="B5521" t="n">
        <v>122</v>
      </c>
      <c r="C5521" t="inlineStr">
        <is>
          <t>Arcos</t>
        </is>
      </c>
      <c r="D5521" s="551" t="n">
        <v>45658</v>
      </c>
      <c r="E5521" t="n">
        <v>20332</v>
      </c>
      <c r="F5521" t="inlineStr">
        <is>
          <t>SAGU DE MANDIOCA YOKI C/500G</t>
        </is>
      </c>
      <c r="G5521" t="n">
        <v>2208</v>
      </c>
      <c r="H5521" t="n">
        <v>10</v>
      </c>
      <c r="I5521" t="inlineStr">
        <is>
          <t>PC</t>
        </is>
      </c>
      <c r="J5521" t="inlineStr">
        <is>
          <t>ALIMENTOS</t>
        </is>
      </c>
      <c r="K5521" t="inlineStr">
        <is>
          <t>12/2024</t>
        </is>
      </c>
      <c r="L5521" t="n">
        <v>12.6</v>
      </c>
      <c r="M5521" s="551" t="n">
        <v>45643</v>
      </c>
      <c r="N5521" t="n">
        <v>12.6</v>
      </c>
      <c r="O5521" t="n">
        <v>11.9</v>
      </c>
      <c r="P5521" t="n">
        <v>126</v>
      </c>
    </row>
    <row r="5522">
      <c r="A5522" t="n">
        <v>12587</v>
      </c>
      <c r="B5522" t="n">
        <v>122</v>
      </c>
      <c r="C5522" t="inlineStr">
        <is>
          <t>Arcos</t>
        </is>
      </c>
      <c r="D5522" s="551" t="n">
        <v>45658</v>
      </c>
      <c r="E5522" t="n">
        <v>18223</v>
      </c>
      <c r="F5522" t="inlineStr">
        <is>
          <t>TEQUILA MEZCAL GUSANO ROJO 700ML</t>
        </is>
      </c>
      <c r="G5522" t="n">
        <v>3405</v>
      </c>
      <c r="H5522" t="n">
        <v>0.39</v>
      </c>
      <c r="I5522" t="inlineStr">
        <is>
          <t>UN</t>
        </is>
      </c>
      <c r="J5522" t="inlineStr">
        <is>
          <t>BEBIDAS</t>
        </is>
      </c>
      <c r="K5522" t="inlineStr">
        <is>
          <t>12/2024</t>
        </is>
      </c>
      <c r="L5522" t="n">
        <v>0</v>
      </c>
      <c r="M5522" s="551" t="n">
        <v>-693593</v>
      </c>
      <c r="N5522" t="n">
        <v>0</v>
      </c>
      <c r="O5522" t="n">
        <v>0</v>
      </c>
      <c r="P5522" t="n">
        <v>124.9</v>
      </c>
    </row>
    <row r="5523">
      <c r="A5523" t="n">
        <v>12432</v>
      </c>
      <c r="B5523" t="n">
        <v>122</v>
      </c>
      <c r="C5523" t="inlineStr">
        <is>
          <t>Arcos</t>
        </is>
      </c>
      <c r="D5523" s="551" t="n">
        <v>45658</v>
      </c>
      <c r="E5523" t="n">
        <v>18103</v>
      </c>
      <c r="F5523" t="inlineStr">
        <is>
          <t>WHISKY MAKERS MARK BOURBON 750ML</t>
        </is>
      </c>
      <c r="G5523" t="n">
        <v>3508</v>
      </c>
      <c r="H5523" t="n">
        <v>0.88</v>
      </c>
      <c r="I5523" t="inlineStr">
        <is>
          <t>GR</t>
        </is>
      </c>
      <c r="J5523" t="inlineStr">
        <is>
          <t>BEBIDAS</t>
        </is>
      </c>
      <c r="K5523" t="inlineStr">
        <is>
          <t>12/2024</t>
        </is>
      </c>
      <c r="L5523" t="n">
        <v>0</v>
      </c>
      <c r="M5523" s="551" t="n">
        <v>45622</v>
      </c>
      <c r="N5523" t="n">
        <v>141.47</v>
      </c>
      <c r="O5523" t="n">
        <v>142.9</v>
      </c>
      <c r="P5523" t="n">
        <v>124.49</v>
      </c>
    </row>
    <row r="5524">
      <c r="A5524" t="n">
        <v>12467</v>
      </c>
      <c r="B5524" t="n">
        <v>122</v>
      </c>
      <c r="C5524" t="inlineStr">
        <is>
          <t>Arcos</t>
        </is>
      </c>
      <c r="D5524" s="551" t="n">
        <v>45658</v>
      </c>
      <c r="E5524" t="n">
        <v>20487</v>
      </c>
      <c r="F5524" t="inlineStr">
        <is>
          <t>PRESUNTO COZIDO MAGRO AURORA KG</t>
        </is>
      </c>
      <c r="G5524" t="n">
        <v>2157</v>
      </c>
      <c r="H5524" t="n">
        <v>5.16</v>
      </c>
      <c r="I5524" t="inlineStr">
        <is>
          <t>KG</t>
        </is>
      </c>
      <c r="J5524" t="inlineStr">
        <is>
          <t>ALIMENTOS</t>
        </is>
      </c>
      <c r="K5524" t="inlineStr">
        <is>
          <t>12/2024</t>
        </is>
      </c>
      <c r="L5524" t="n">
        <v>0</v>
      </c>
      <c r="M5524" s="551" t="n">
        <v>-693593</v>
      </c>
      <c r="N5524" t="n">
        <v>0</v>
      </c>
      <c r="O5524" t="n">
        <v>24.59</v>
      </c>
      <c r="P5524" t="n">
        <v>123.07</v>
      </c>
    </row>
    <row r="5525">
      <c r="A5525" t="n">
        <v>12537</v>
      </c>
      <c r="B5525" t="n">
        <v>122</v>
      </c>
      <c r="C5525" t="inlineStr">
        <is>
          <t>Arcos</t>
        </is>
      </c>
      <c r="D5525" s="551" t="n">
        <v>45658</v>
      </c>
      <c r="E5525" t="n">
        <v>20227</v>
      </c>
      <c r="F5525" t="inlineStr">
        <is>
          <t>FEIJAO PRETO CAMIL C/2KG</t>
        </is>
      </c>
      <c r="G5525" t="n">
        <v>2248</v>
      </c>
      <c r="H5525" t="n">
        <v>8</v>
      </c>
      <c r="I5525" t="inlineStr">
        <is>
          <t>PC</t>
        </is>
      </c>
      <c r="J5525" t="inlineStr">
        <is>
          <t>ALIMENTOS</t>
        </is>
      </c>
      <c r="K5525" t="inlineStr">
        <is>
          <t>12/2024</t>
        </is>
      </c>
      <c r="L5525" t="n">
        <v>15.38</v>
      </c>
      <c r="M5525" s="551" t="n">
        <v>45643</v>
      </c>
      <c r="N5525" t="n">
        <v>15.5</v>
      </c>
      <c r="O5525" t="n">
        <v>15.4</v>
      </c>
      <c r="P5525" t="n">
        <v>123.04</v>
      </c>
    </row>
    <row r="5526">
      <c r="A5526" t="n">
        <v>12532</v>
      </c>
      <c r="B5526" t="n">
        <v>122</v>
      </c>
      <c r="C5526" t="inlineStr">
        <is>
          <t>Arcos</t>
        </is>
      </c>
      <c r="D5526" s="551" t="n">
        <v>45658</v>
      </c>
      <c r="E5526" t="n">
        <v>20672</v>
      </c>
      <c r="F5526" t="inlineStr">
        <is>
          <t>EXTRATO DE TOMATE ELEFANTE C/1,7KG</t>
        </is>
      </c>
      <c r="G5526" t="n">
        <v>2107</v>
      </c>
      <c r="H5526" t="n">
        <v>4</v>
      </c>
      <c r="I5526" t="inlineStr">
        <is>
          <t>PC</t>
        </is>
      </c>
      <c r="J5526" t="inlineStr">
        <is>
          <t>ALIMENTOS</t>
        </is>
      </c>
      <c r="K5526" t="inlineStr">
        <is>
          <t>12/2024</t>
        </is>
      </c>
      <c r="L5526" t="n">
        <v>30.4</v>
      </c>
      <c r="M5526" s="551" t="n">
        <v>45636</v>
      </c>
      <c r="N5526" t="n">
        <v>30.4</v>
      </c>
      <c r="O5526" t="n">
        <v>30.4</v>
      </c>
      <c r="P5526" t="n">
        <v>121.6</v>
      </c>
    </row>
    <row r="5527">
      <c r="A5527" t="n">
        <v>12634</v>
      </c>
      <c r="B5527" t="n">
        <v>122</v>
      </c>
      <c r="C5527" t="inlineStr">
        <is>
          <t>Arcos</t>
        </is>
      </c>
      <c r="D5527" s="551" t="n">
        <v>45658</v>
      </c>
      <c r="E5527" t="n">
        <v>24414</v>
      </c>
      <c r="F5527" t="inlineStr">
        <is>
          <t>PEPSI ZERO LATA 350ML</t>
        </is>
      </c>
      <c r="G5527" t="n">
        <v>3670</v>
      </c>
      <c r="H5527" t="n">
        <v>67</v>
      </c>
      <c r="I5527" t="inlineStr">
        <is>
          <t>UN</t>
        </is>
      </c>
      <c r="J5527" t="inlineStr">
        <is>
          <t>BEBIDAS</t>
        </is>
      </c>
      <c r="K5527" t="inlineStr">
        <is>
          <t>12/2024</t>
        </is>
      </c>
      <c r="L5527" t="n">
        <v>0</v>
      </c>
      <c r="M5527" s="551" t="n">
        <v>45545</v>
      </c>
      <c r="N5527" t="n">
        <v>1.78</v>
      </c>
      <c r="O5527" t="n">
        <v>2.19</v>
      </c>
      <c r="P5527" t="n">
        <v>119.04</v>
      </c>
    </row>
    <row r="5528">
      <c r="A5528" t="n">
        <v>12509</v>
      </c>
      <c r="B5528" t="n">
        <v>122</v>
      </c>
      <c r="C5528" t="inlineStr">
        <is>
          <t>Arcos</t>
        </is>
      </c>
      <c r="D5528" s="551" t="n">
        <v>45658</v>
      </c>
      <c r="E5528" t="n">
        <v>19142</v>
      </c>
      <c r="F5528" t="inlineStr">
        <is>
          <t>PAO ITALIANO REDONDO 700G UN</t>
        </is>
      </c>
      <c r="G5528" t="n">
        <v>2835</v>
      </c>
      <c r="H5528" t="n">
        <v>7</v>
      </c>
      <c r="I5528" t="inlineStr">
        <is>
          <t>KG</t>
        </is>
      </c>
      <c r="J5528" t="inlineStr">
        <is>
          <t>ALIMENTOS</t>
        </is>
      </c>
      <c r="K5528" t="inlineStr">
        <is>
          <t>12/2024</t>
        </is>
      </c>
      <c r="L5528" t="n">
        <v>0</v>
      </c>
      <c r="M5528" s="551" t="n">
        <v>-693593</v>
      </c>
      <c r="N5528" t="n">
        <v>0</v>
      </c>
      <c r="O5528" t="n">
        <v>16.53</v>
      </c>
      <c r="P5528" t="n">
        <v>115.71</v>
      </c>
    </row>
    <row r="5529">
      <c r="A5529" t="n">
        <v>14967</v>
      </c>
      <c r="B5529" t="n">
        <v>122</v>
      </c>
      <c r="C5529" t="inlineStr">
        <is>
          <t>Arcos</t>
        </is>
      </c>
      <c r="D5529" s="551" t="n">
        <v>45658</v>
      </c>
      <c r="E5529" t="n">
        <v>18147</v>
      </c>
      <c r="F5529" t="inlineStr">
        <is>
          <t>WHISKY CHIVAS REGAL 12 ANOS 750ML</t>
        </is>
      </c>
      <c r="G5529" t="n">
        <v>3471</v>
      </c>
      <c r="H5529" t="n">
        <v>1</v>
      </c>
      <c r="I5529" t="inlineStr">
        <is>
          <t>GR</t>
        </is>
      </c>
      <c r="J5529" t="inlineStr">
        <is>
          <t>BEBIDAS</t>
        </is>
      </c>
      <c r="K5529" t="inlineStr">
        <is>
          <t>12/2024</t>
        </is>
      </c>
      <c r="L5529" t="n">
        <v>0</v>
      </c>
      <c r="M5529" s="551" t="n">
        <v>-693593</v>
      </c>
      <c r="N5529" t="n">
        <v>0</v>
      </c>
      <c r="O5529" t="n">
        <v>113.9</v>
      </c>
      <c r="P5529" t="n">
        <v>113.9</v>
      </c>
    </row>
    <row r="5530">
      <c r="A5530" t="n">
        <v>12462</v>
      </c>
      <c r="B5530" t="n">
        <v>122</v>
      </c>
      <c r="C5530" t="inlineStr">
        <is>
          <t>Arcos</t>
        </is>
      </c>
      <c r="D5530" s="551" t="n">
        <v>45658</v>
      </c>
      <c r="E5530" t="n">
        <v>23698</v>
      </c>
      <c r="F5530" t="inlineStr">
        <is>
          <t>FARINHA DE AMENDOA KG</t>
        </is>
      </c>
      <c r="G5530" t="n">
        <v>2188</v>
      </c>
      <c r="H5530" t="n">
        <v>2</v>
      </c>
      <c r="I5530" t="inlineStr">
        <is>
          <t>KG</t>
        </is>
      </c>
      <c r="J5530" t="inlineStr">
        <is>
          <t>ALIMENTOS</t>
        </is>
      </c>
      <c r="K5530" t="inlineStr">
        <is>
          <t>12/2024</t>
        </is>
      </c>
      <c r="L5530" t="n">
        <v>0</v>
      </c>
      <c r="M5530" s="551" t="n">
        <v>-693593</v>
      </c>
      <c r="N5530" t="n">
        <v>0</v>
      </c>
      <c r="O5530" t="n">
        <v>56.5</v>
      </c>
      <c r="P5530" t="n">
        <v>113</v>
      </c>
    </row>
    <row r="5531">
      <c r="A5531" t="n">
        <v>12583</v>
      </c>
      <c r="B5531" t="n">
        <v>122</v>
      </c>
      <c r="C5531" t="inlineStr">
        <is>
          <t>Arcos</t>
        </is>
      </c>
      <c r="D5531" s="551" t="n">
        <v>45658</v>
      </c>
      <c r="E5531" t="n">
        <v>18308</v>
      </c>
      <c r="F5531" t="inlineStr">
        <is>
          <t>LICOR LUXARDO BITTER BIANCO 750ML</t>
        </is>
      </c>
      <c r="G5531" t="n">
        <v>3325</v>
      </c>
      <c r="H5531" t="n">
        <v>1.91</v>
      </c>
      <c r="I5531" t="inlineStr">
        <is>
          <t>UN</t>
        </is>
      </c>
      <c r="J5531" t="inlineStr">
        <is>
          <t>BEBIDAS</t>
        </is>
      </c>
      <c r="K5531" t="inlineStr">
        <is>
          <t>12/2024</t>
        </is>
      </c>
      <c r="L5531" t="n">
        <v>0</v>
      </c>
      <c r="M5531" s="551" t="n">
        <v>-693593</v>
      </c>
      <c r="N5531" t="n">
        <v>0</v>
      </c>
      <c r="O5531" t="n">
        <v>0</v>
      </c>
      <c r="P5531" t="n">
        <v>108.87</v>
      </c>
    </row>
    <row r="5532">
      <c r="A5532" t="n">
        <v>15014</v>
      </c>
      <c r="B5532" t="n">
        <v>122</v>
      </c>
      <c r="C5532" t="inlineStr">
        <is>
          <t>Arcos</t>
        </is>
      </c>
      <c r="D5532" s="551" t="n">
        <v>45658</v>
      </c>
      <c r="E5532" t="n">
        <v>25075</v>
      </c>
      <c r="F5532" t="inlineStr">
        <is>
          <t>MASSA PARA LASANHA ADRIA C/500G</t>
        </is>
      </c>
      <c r="G5532" t="n">
        <v>5883</v>
      </c>
      <c r="H5532" t="n">
        <v>6</v>
      </c>
      <c r="I5532" t="inlineStr">
        <is>
          <t>PC</t>
        </is>
      </c>
      <c r="J5532" t="inlineStr">
        <is>
          <t>ALIMENTOS</t>
        </is>
      </c>
      <c r="K5532" t="inlineStr">
        <is>
          <t>12/2024</t>
        </is>
      </c>
      <c r="L5532" t="n">
        <v>0</v>
      </c>
      <c r="M5532" s="551" t="n">
        <v>45609</v>
      </c>
      <c r="N5532" t="n">
        <v>17.9</v>
      </c>
      <c r="O5532" t="n">
        <v>17.8</v>
      </c>
      <c r="P5532" t="n">
        <v>107.4</v>
      </c>
    </row>
    <row r="5533">
      <c r="A5533" t="n">
        <v>12420</v>
      </c>
      <c r="B5533" t="n">
        <v>122</v>
      </c>
      <c r="C5533" t="inlineStr">
        <is>
          <t>Arcos</t>
        </is>
      </c>
      <c r="D5533" s="551" t="n">
        <v>45658</v>
      </c>
      <c r="E5533" t="n">
        <v>18180</v>
      </c>
      <c r="F5533" t="inlineStr">
        <is>
          <t>VODKA GREY GOOSE NATURAL 750ML</t>
        </is>
      </c>
      <c r="G5533" t="n">
        <v>3442</v>
      </c>
      <c r="H5533" t="n">
        <v>0.97</v>
      </c>
      <c r="I5533" t="inlineStr">
        <is>
          <t>GR</t>
        </is>
      </c>
      <c r="J5533" t="inlineStr">
        <is>
          <t>BEBIDAS</t>
        </is>
      </c>
      <c r="K5533" t="inlineStr">
        <is>
          <t>12/2024</t>
        </is>
      </c>
      <c r="L5533" t="n">
        <v>0</v>
      </c>
      <c r="M5533" s="551" t="n">
        <v>-693593</v>
      </c>
      <c r="N5533" t="n">
        <v>0</v>
      </c>
      <c r="O5533" t="n">
        <v>112.11</v>
      </c>
      <c r="P5533" t="n">
        <v>106.7</v>
      </c>
    </row>
    <row r="5534">
      <c r="A5534" t="n">
        <v>12574</v>
      </c>
      <c r="B5534" t="n">
        <v>122</v>
      </c>
      <c r="C5534" t="inlineStr">
        <is>
          <t>Arcos</t>
        </is>
      </c>
      <c r="D5534" s="551" t="n">
        <v>45658</v>
      </c>
      <c r="E5534" t="n">
        <v>18360</v>
      </c>
      <c r="F5534" t="inlineStr">
        <is>
          <t>GIN STAR OF BOMBAY 750ML</t>
        </is>
      </c>
      <c r="G5534" t="n">
        <v>3277</v>
      </c>
      <c r="H5534" t="n">
        <v>0.6</v>
      </c>
      <c r="I5534" t="inlineStr">
        <is>
          <t>UN</t>
        </is>
      </c>
      <c r="J5534" t="inlineStr">
        <is>
          <t>BEBIDAS</t>
        </is>
      </c>
      <c r="K5534" t="inlineStr">
        <is>
          <t>12/2024</t>
        </is>
      </c>
      <c r="L5534" t="n">
        <v>0</v>
      </c>
      <c r="M5534" s="551" t="n">
        <v>-693593</v>
      </c>
      <c r="N5534" t="n">
        <v>0</v>
      </c>
      <c r="O5534" t="n">
        <v>0</v>
      </c>
      <c r="P5534" t="n">
        <v>103.08</v>
      </c>
    </row>
    <row r="5535">
      <c r="A5535" t="n">
        <v>12424</v>
      </c>
      <c r="B5535" t="n">
        <v>122</v>
      </c>
      <c r="C5535" t="inlineStr">
        <is>
          <t>Arcos</t>
        </is>
      </c>
      <c r="D5535" s="551" t="n">
        <v>45658</v>
      </c>
      <c r="E5535" t="n">
        <v>18145</v>
      </c>
      <c r="F5535" t="inlineStr">
        <is>
          <t>WHISKY CHIVAS REGAL 18 ANOS 750ML</t>
        </is>
      </c>
      <c r="G5535" t="n">
        <v>3472</v>
      </c>
      <c r="H5535" t="n">
        <v>0.27</v>
      </c>
      <c r="I5535" t="inlineStr">
        <is>
          <t>GR</t>
        </is>
      </c>
      <c r="J5535" t="inlineStr">
        <is>
          <t>BEBIDAS</t>
        </is>
      </c>
      <c r="K5535" t="inlineStr">
        <is>
          <t>12/2024</t>
        </is>
      </c>
      <c r="L5535" t="n">
        <v>0</v>
      </c>
      <c r="M5535" s="551" t="n">
        <v>-693593</v>
      </c>
      <c r="N5535" t="n">
        <v>0</v>
      </c>
      <c r="O5535" t="n">
        <v>406</v>
      </c>
      <c r="P5535" t="n">
        <v>100.33</v>
      </c>
    </row>
    <row r="5536">
      <c r="A5536" t="n">
        <v>12636</v>
      </c>
      <c r="B5536" t="n">
        <v>122</v>
      </c>
      <c r="C5536" t="inlineStr">
        <is>
          <t>Arcos</t>
        </is>
      </c>
      <c r="D5536" s="551" t="n">
        <v>45658</v>
      </c>
      <c r="E5536" t="n">
        <v>24468</v>
      </c>
      <c r="F5536" t="inlineStr">
        <is>
          <t>SODA LIMONADA ANTARCTICA LATA 350ML</t>
        </is>
      </c>
      <c r="G5536" t="n">
        <v>3675</v>
      </c>
      <c r="H5536" t="n">
        <v>45</v>
      </c>
      <c r="I5536" t="inlineStr">
        <is>
          <t>UN</t>
        </is>
      </c>
      <c r="J5536" t="inlineStr">
        <is>
          <t>BEBIDAS</t>
        </is>
      </c>
      <c r="K5536" t="inlineStr">
        <is>
          <t>12/2024</t>
        </is>
      </c>
      <c r="L5536" t="n">
        <v>0</v>
      </c>
      <c r="M5536" s="551" t="n">
        <v>45567</v>
      </c>
      <c r="N5536" t="n">
        <v>2.19</v>
      </c>
      <c r="O5536" t="n">
        <v>2.19</v>
      </c>
      <c r="P5536" t="n">
        <v>98.55</v>
      </c>
    </row>
    <row r="5537">
      <c r="A5537" t="n">
        <v>12605</v>
      </c>
      <c r="B5537" t="n">
        <v>122</v>
      </c>
      <c r="C5537" t="inlineStr">
        <is>
          <t>Arcos</t>
        </is>
      </c>
      <c r="D5537" s="551" t="n">
        <v>45658</v>
      </c>
      <c r="E5537" t="n">
        <v>19855</v>
      </c>
      <c r="F5537" t="inlineStr">
        <is>
          <t>GARAM MASALA BOMBAY 50G</t>
        </is>
      </c>
      <c r="G5537" t="n">
        <v>2417</v>
      </c>
      <c r="H5537" t="n">
        <v>2</v>
      </c>
      <c r="I5537" t="inlineStr">
        <is>
          <t>UN</t>
        </is>
      </c>
      <c r="J5537" t="inlineStr">
        <is>
          <t>ALIMENTOS</t>
        </is>
      </c>
      <c r="K5537" t="inlineStr">
        <is>
          <t>12/2024</t>
        </is>
      </c>
      <c r="L5537" t="n">
        <v>0</v>
      </c>
      <c r="M5537" s="551" t="n">
        <v>45568</v>
      </c>
      <c r="N5537" t="n">
        <v>47.3</v>
      </c>
      <c r="O5537" t="n">
        <v>47.3</v>
      </c>
      <c r="P5537" t="n">
        <v>94.59999999999999</v>
      </c>
    </row>
    <row r="5538">
      <c r="A5538" t="n">
        <v>12612</v>
      </c>
      <c r="B5538" t="n">
        <v>122</v>
      </c>
      <c r="C5538" t="inlineStr">
        <is>
          <t>Arcos</t>
        </is>
      </c>
      <c r="D5538" s="551" t="n">
        <v>45658</v>
      </c>
      <c r="E5538" t="n">
        <v>19965</v>
      </c>
      <c r="F5538" t="inlineStr">
        <is>
          <t>MOSTARDA AMARELA HEINZ C/255G UN</t>
        </is>
      </c>
      <c r="G5538" t="n">
        <v>2356</v>
      </c>
      <c r="H5538" t="n">
        <v>7</v>
      </c>
      <c r="I5538" t="inlineStr">
        <is>
          <t>UN</t>
        </is>
      </c>
      <c r="J5538" t="inlineStr">
        <is>
          <t>ALIMENTOS</t>
        </is>
      </c>
      <c r="K5538" t="inlineStr">
        <is>
          <t>12/2024</t>
        </is>
      </c>
      <c r="L5538" t="n">
        <v>13.45</v>
      </c>
      <c r="M5538" s="551" t="n">
        <v>45629</v>
      </c>
      <c r="N5538" t="n">
        <v>13.45</v>
      </c>
      <c r="O5538" t="n">
        <v>13.45</v>
      </c>
      <c r="P5538" t="n">
        <v>94.15000000000001</v>
      </c>
    </row>
    <row r="5539">
      <c r="A5539" t="n">
        <v>14983</v>
      </c>
      <c r="B5539" t="n">
        <v>122</v>
      </c>
      <c r="C5539" t="inlineStr">
        <is>
          <t>Arcos</t>
        </is>
      </c>
      <c r="D5539" s="551" t="n">
        <v>45658</v>
      </c>
      <c r="E5539" t="n">
        <v>25642</v>
      </c>
      <c r="F5539" t="inlineStr">
        <is>
          <t>MISSO AZUMA 500G</t>
        </is>
      </c>
      <c r="G5539" t="n">
        <v>2346</v>
      </c>
      <c r="H5539" t="n">
        <v>2</v>
      </c>
      <c r="I5539" t="inlineStr">
        <is>
          <t>UN</t>
        </is>
      </c>
      <c r="J5539" t="inlineStr">
        <is>
          <t>ALIMENTOS</t>
        </is>
      </c>
      <c r="K5539" t="inlineStr">
        <is>
          <t>12/2024</t>
        </is>
      </c>
      <c r="L5539" t="n">
        <v>0</v>
      </c>
      <c r="M5539" s="551" t="n">
        <v>-693593</v>
      </c>
      <c r="N5539" t="n">
        <v>0</v>
      </c>
      <c r="O5539" t="n">
        <v>0</v>
      </c>
      <c r="P5539" t="n">
        <v>93.28</v>
      </c>
    </row>
    <row r="5540">
      <c r="A5540" t="n">
        <v>12531</v>
      </c>
      <c r="B5540" t="n">
        <v>122</v>
      </c>
      <c r="C5540" t="inlineStr">
        <is>
          <t>Arcos</t>
        </is>
      </c>
      <c r="D5540" s="551" t="n">
        <v>45658</v>
      </c>
      <c r="E5540" t="n">
        <v>20419</v>
      </c>
      <c r="F5540" t="inlineStr">
        <is>
          <t>COUSCOUS MARROQUINO DIVELLA C/500G</t>
        </is>
      </c>
      <c r="G5540" t="n">
        <v>2187</v>
      </c>
      <c r="H5540" t="n">
        <v>5</v>
      </c>
      <c r="I5540" t="inlineStr">
        <is>
          <t>PC</t>
        </is>
      </c>
      <c r="J5540" t="inlineStr">
        <is>
          <t>ALIMENTOS</t>
        </is>
      </c>
      <c r="K5540" t="inlineStr">
        <is>
          <t>12/2024</t>
        </is>
      </c>
      <c r="L5540" t="n">
        <v>0</v>
      </c>
      <c r="M5540" s="551" t="n">
        <v>45433</v>
      </c>
      <c r="N5540" t="n">
        <v>18.55</v>
      </c>
      <c r="O5540" t="n">
        <v>17.03</v>
      </c>
      <c r="P5540" t="n">
        <v>92.75</v>
      </c>
    </row>
    <row r="5541">
      <c r="A5541" t="n">
        <v>12556</v>
      </c>
      <c r="B5541" t="n">
        <v>122</v>
      </c>
      <c r="C5541" t="inlineStr">
        <is>
          <t>Arcos</t>
        </is>
      </c>
      <c r="D5541" s="551" t="n">
        <v>45658</v>
      </c>
      <c r="E5541" t="n">
        <v>20871</v>
      </c>
      <c r="F5541" t="inlineStr">
        <is>
          <t>MELADO DE CANA JR C/1,3KG</t>
        </is>
      </c>
      <c r="G5541" t="n">
        <v>2043</v>
      </c>
      <c r="H5541" t="n">
        <v>3</v>
      </c>
      <c r="I5541" t="inlineStr">
        <is>
          <t>PT</t>
        </is>
      </c>
      <c r="J5541" t="inlineStr">
        <is>
          <t>ALIMENTOS</t>
        </is>
      </c>
      <c r="K5541" t="inlineStr">
        <is>
          <t>12/2024</t>
        </is>
      </c>
      <c r="L5541" t="n">
        <v>30.9</v>
      </c>
      <c r="M5541" s="551" t="n">
        <v>45639</v>
      </c>
      <c r="N5541" t="n">
        <v>30.9</v>
      </c>
      <c r="O5541" t="n">
        <v>30.9</v>
      </c>
      <c r="P5541" t="n">
        <v>92.7</v>
      </c>
    </row>
    <row r="5542">
      <c r="A5542" t="n">
        <v>12516</v>
      </c>
      <c r="B5542" t="n">
        <v>122</v>
      </c>
      <c r="C5542" t="inlineStr">
        <is>
          <t>Arcos</t>
        </is>
      </c>
      <c r="D5542" s="551" t="n">
        <v>45658</v>
      </c>
      <c r="E5542" t="n">
        <v>20614</v>
      </c>
      <c r="F5542" t="inlineStr">
        <is>
          <t>PASTA GERGELIM TAHINE ISTAMBUL 5006 LT</t>
        </is>
      </c>
      <c r="G5542" t="n">
        <v>2119</v>
      </c>
      <c r="H5542" t="n">
        <v>3</v>
      </c>
      <c r="I5542" t="inlineStr">
        <is>
          <t>UN</t>
        </is>
      </c>
      <c r="J5542" t="inlineStr">
        <is>
          <t>ALIMENTOS</t>
        </is>
      </c>
      <c r="K5542" t="inlineStr">
        <is>
          <t>12/2024</t>
        </is>
      </c>
      <c r="L5542" t="n">
        <v>29.68</v>
      </c>
      <c r="M5542" s="551" t="n">
        <v>45636</v>
      </c>
      <c r="N5542" t="n">
        <v>29.6</v>
      </c>
      <c r="O5542" t="n">
        <v>29.6</v>
      </c>
      <c r="P5542" t="n">
        <v>89.04000000000001</v>
      </c>
    </row>
    <row r="5543">
      <c r="A5543" t="n">
        <v>12465</v>
      </c>
      <c r="B5543" t="n">
        <v>122</v>
      </c>
      <c r="C5543" t="inlineStr">
        <is>
          <t>Arcos</t>
        </is>
      </c>
      <c r="D5543" s="551" t="n">
        <v>45658</v>
      </c>
      <c r="E5543" t="n">
        <v>23492</v>
      </c>
      <c r="F5543" t="inlineStr">
        <is>
          <t>PIMENTA ROSA EM GRAO KG</t>
        </is>
      </c>
      <c r="G5543" t="n">
        <v>2377</v>
      </c>
      <c r="H5543" t="n">
        <v>1.5</v>
      </c>
      <c r="I5543" t="inlineStr">
        <is>
          <t>KG</t>
        </is>
      </c>
      <c r="J5543" t="inlineStr">
        <is>
          <t>ALIMENTOS</t>
        </is>
      </c>
      <c r="K5543" t="inlineStr">
        <is>
          <t>12/2024</t>
        </is>
      </c>
      <c r="L5543" t="n">
        <v>58.9</v>
      </c>
      <c r="M5543" s="551" t="n">
        <v>45636</v>
      </c>
      <c r="N5543" t="n">
        <v>58.9</v>
      </c>
      <c r="O5543" t="n">
        <v>58.9</v>
      </c>
      <c r="P5543" t="n">
        <v>88.34999999999999</v>
      </c>
    </row>
    <row r="5544">
      <c r="A5544" t="n">
        <v>12524</v>
      </c>
      <c r="B5544" t="n">
        <v>122</v>
      </c>
      <c r="C5544" t="inlineStr">
        <is>
          <t>Arcos</t>
        </is>
      </c>
      <c r="D5544" s="551" t="n">
        <v>45658</v>
      </c>
      <c r="E5544" t="n">
        <v>20301</v>
      </c>
      <c r="F5544" t="inlineStr">
        <is>
          <t>ARROZ BRANCO TIPO 1 CAMIL C/5KG</t>
        </is>
      </c>
      <c r="G5544" t="n">
        <v>2223</v>
      </c>
      <c r="H5544" t="n">
        <v>2.6</v>
      </c>
      <c r="I5544" t="inlineStr">
        <is>
          <t>PC</t>
        </is>
      </c>
      <c r="J5544" t="inlineStr">
        <is>
          <t>ALIMENTOS</t>
        </is>
      </c>
      <c r="K5544" t="inlineStr">
        <is>
          <t>12/2024</t>
        </is>
      </c>
      <c r="L5544" t="n">
        <v>33.07</v>
      </c>
      <c r="M5544" s="551" t="n">
        <v>45644</v>
      </c>
      <c r="N5544" t="n">
        <v>32.99</v>
      </c>
      <c r="O5544" t="n">
        <v>32.99</v>
      </c>
      <c r="P5544" t="n">
        <v>85.98</v>
      </c>
    </row>
    <row r="5545">
      <c r="A5545" t="n">
        <v>12478</v>
      </c>
      <c r="B5545" t="n">
        <v>122</v>
      </c>
      <c r="C5545" t="inlineStr">
        <is>
          <t>Arcos</t>
        </is>
      </c>
      <c r="D5545" s="551" t="n">
        <v>45658</v>
      </c>
      <c r="E5545" t="n">
        <v>24083</v>
      </c>
      <c r="F5545" t="inlineStr">
        <is>
          <t>BATATA ASTERIX GRAUDA NOIVA KG</t>
        </is>
      </c>
      <c r="G5545" t="n">
        <v>2592</v>
      </c>
      <c r="H5545" t="n">
        <v>13.5</v>
      </c>
      <c r="I5545" t="inlineStr">
        <is>
          <t>KG</t>
        </is>
      </c>
      <c r="J5545" t="inlineStr">
        <is>
          <t>ALIMENTOS</t>
        </is>
      </c>
      <c r="K5545" t="inlineStr">
        <is>
          <t>12/2024</t>
        </is>
      </c>
      <c r="L5545" t="n">
        <v>0</v>
      </c>
      <c r="M5545" s="551" t="n">
        <v>45544</v>
      </c>
      <c r="N5545" t="n">
        <v>6.3</v>
      </c>
      <c r="O5545" t="n">
        <v>5.5</v>
      </c>
      <c r="P5545" t="n">
        <v>85.05</v>
      </c>
    </row>
    <row r="5546">
      <c r="A5546" t="n">
        <v>12596</v>
      </c>
      <c r="B5546" t="n">
        <v>122</v>
      </c>
      <c r="C5546" t="inlineStr">
        <is>
          <t>Arcos</t>
        </is>
      </c>
      <c r="D5546" s="551" t="n">
        <v>45658</v>
      </c>
      <c r="E5546" t="n">
        <v>20148</v>
      </c>
      <c r="F5546" t="inlineStr">
        <is>
          <t>ALCOOL DE CEREAIS CEREALCOOL 5L</t>
        </is>
      </c>
      <c r="G5546" t="n">
        <v>2283</v>
      </c>
      <c r="H5546" t="n">
        <v>1</v>
      </c>
      <c r="I5546" t="inlineStr">
        <is>
          <t>UN</t>
        </is>
      </c>
      <c r="J5546" t="inlineStr">
        <is>
          <t>ALIMENTOS</t>
        </is>
      </c>
      <c r="K5546" t="inlineStr">
        <is>
          <t>12/2024</t>
        </is>
      </c>
      <c r="L5546" t="n">
        <v>0</v>
      </c>
      <c r="M5546" s="551" t="n">
        <v>-693593</v>
      </c>
      <c r="N5546" t="n">
        <v>0</v>
      </c>
      <c r="O5546" t="n">
        <v>0</v>
      </c>
      <c r="P5546" t="n">
        <v>85</v>
      </c>
    </row>
    <row r="5547">
      <c r="A5547" t="n">
        <v>12536</v>
      </c>
      <c r="B5547" t="n">
        <v>122</v>
      </c>
      <c r="C5547" t="inlineStr">
        <is>
          <t>Arcos</t>
        </is>
      </c>
      <c r="D5547" s="551" t="n">
        <v>45658</v>
      </c>
      <c r="E5547" t="n">
        <v>20225</v>
      </c>
      <c r="F5547" t="inlineStr">
        <is>
          <t>FEIJAO PRETO CAMIL C/1KG</t>
        </is>
      </c>
      <c r="G5547" t="n">
        <v>2248</v>
      </c>
      <c r="H5547" t="n">
        <v>8</v>
      </c>
      <c r="I5547" t="inlineStr">
        <is>
          <t>PC</t>
        </is>
      </c>
      <c r="J5547" t="inlineStr">
        <is>
          <t>ALIMENTOS</t>
        </is>
      </c>
      <c r="K5547" t="inlineStr">
        <is>
          <t>12/2024</t>
        </is>
      </c>
      <c r="L5547" t="n">
        <v>0</v>
      </c>
      <c r="M5547" s="551" t="n">
        <v>45383</v>
      </c>
      <c r="N5547" t="n">
        <v>10.3</v>
      </c>
      <c r="O5547" t="n">
        <v>7.75</v>
      </c>
      <c r="P5547" t="n">
        <v>82.40000000000001</v>
      </c>
    </row>
    <row r="5548">
      <c r="A5548" t="n">
        <v>12602</v>
      </c>
      <c r="B5548" t="n">
        <v>122</v>
      </c>
      <c r="C5548" t="inlineStr">
        <is>
          <t>Arcos</t>
        </is>
      </c>
      <c r="D5548" s="551" t="n">
        <v>45658</v>
      </c>
      <c r="E5548" t="n">
        <v>20238</v>
      </c>
      <c r="F5548" t="inlineStr">
        <is>
          <t>FEIJAO CARIOCA CAMIL 1KG</t>
        </is>
      </c>
      <c r="G5548" t="n">
        <v>2242</v>
      </c>
      <c r="H5548" t="n">
        <v>11</v>
      </c>
      <c r="I5548" t="inlineStr">
        <is>
          <t>UN</t>
        </is>
      </c>
      <c r="J5548" t="inlineStr">
        <is>
          <t>ALIMENTOS</t>
        </is>
      </c>
      <c r="K5548" t="inlineStr">
        <is>
          <t>12/2024</t>
        </is>
      </c>
      <c r="L5548" t="n">
        <v>0</v>
      </c>
      <c r="M5548" s="551" t="n">
        <v>45622</v>
      </c>
      <c r="N5548" t="n">
        <v>7.49</v>
      </c>
      <c r="O5548" t="n">
        <v>6.93</v>
      </c>
      <c r="P5548" t="n">
        <v>82.39</v>
      </c>
    </row>
    <row r="5549">
      <c r="A5549" t="n">
        <v>12404</v>
      </c>
      <c r="B5549" t="n">
        <v>122</v>
      </c>
      <c r="C5549" t="inlineStr">
        <is>
          <t>Arcos</t>
        </is>
      </c>
      <c r="D5549" s="551" t="n">
        <v>45658</v>
      </c>
      <c r="E5549" t="n">
        <v>18312</v>
      </c>
      <c r="F5549" t="inlineStr">
        <is>
          <t>LICOR FRANGELICO 700ML</t>
        </is>
      </c>
      <c r="G5549" t="n">
        <v>3321</v>
      </c>
      <c r="H5549" t="n">
        <v>0.6899999999999999</v>
      </c>
      <c r="I5549" t="inlineStr">
        <is>
          <t>GR</t>
        </is>
      </c>
      <c r="J5549" t="inlineStr">
        <is>
          <t>BEBIDAS</t>
        </is>
      </c>
      <c r="K5549" t="inlineStr">
        <is>
          <t>12/2024</t>
        </is>
      </c>
      <c r="L5549" t="n">
        <v>0</v>
      </c>
      <c r="M5549" s="551" t="n">
        <v>-693593</v>
      </c>
      <c r="N5549" t="n">
        <v>0</v>
      </c>
      <c r="O5549" t="n">
        <v>135.9</v>
      </c>
      <c r="P5549" t="n">
        <v>80.65000000000001</v>
      </c>
    </row>
    <row r="5550">
      <c r="A5550" t="n">
        <v>15012</v>
      </c>
      <c r="B5550" t="n">
        <v>122</v>
      </c>
      <c r="C5550" t="inlineStr">
        <is>
          <t>Arcos</t>
        </is>
      </c>
      <c r="D5550" s="551" t="n">
        <v>45658</v>
      </c>
      <c r="E5550" t="n">
        <v>19761</v>
      </c>
      <c r="F5550" t="inlineStr">
        <is>
          <t>JABUTICABA CONGELADA KG</t>
        </is>
      </c>
      <c r="G5550" t="n">
        <v>2492</v>
      </c>
      <c r="H5550" t="n">
        <v>3</v>
      </c>
      <c r="I5550" t="inlineStr">
        <is>
          <t>KG</t>
        </is>
      </c>
      <c r="J5550" t="inlineStr">
        <is>
          <t>ALIMENTOS</t>
        </is>
      </c>
      <c r="K5550" t="inlineStr">
        <is>
          <t>12/2024</t>
        </is>
      </c>
      <c r="L5550" t="n">
        <v>26.24</v>
      </c>
      <c r="M5550" s="551" t="n">
        <v>45639</v>
      </c>
      <c r="N5550" t="n">
        <v>27</v>
      </c>
      <c r="O5550" t="n">
        <v>27</v>
      </c>
      <c r="P5550" t="n">
        <v>78.72</v>
      </c>
    </row>
    <row r="5551">
      <c r="A5551" t="n">
        <v>12485</v>
      </c>
      <c r="B5551" t="n">
        <v>122</v>
      </c>
      <c r="C5551" t="inlineStr">
        <is>
          <t>Arcos</t>
        </is>
      </c>
      <c r="D5551" s="551" t="n">
        <v>45658</v>
      </c>
      <c r="E5551" t="n">
        <v>19759</v>
      </c>
      <c r="F5551" t="inlineStr">
        <is>
          <t>LARANJA BAHIA KG</t>
        </is>
      </c>
      <c r="G5551" t="n">
        <v>2494</v>
      </c>
      <c r="H5551" t="n">
        <v>6.6</v>
      </c>
      <c r="I5551" t="inlineStr">
        <is>
          <t>KG</t>
        </is>
      </c>
      <c r="J5551" t="inlineStr">
        <is>
          <t>ALIMENTOS</t>
        </is>
      </c>
      <c r="K5551" t="inlineStr">
        <is>
          <t>12/2024</t>
        </is>
      </c>
      <c r="L5551" t="n">
        <v>11.82</v>
      </c>
      <c r="M5551" s="551" t="n">
        <v>45654</v>
      </c>
      <c r="N5551" t="n">
        <v>11.57</v>
      </c>
      <c r="O5551" t="n">
        <v>11.57</v>
      </c>
      <c r="P5551" t="n">
        <v>78.01000000000001</v>
      </c>
    </row>
    <row r="5552">
      <c r="A5552" t="n">
        <v>12393</v>
      </c>
      <c r="B5552" t="n">
        <v>122</v>
      </c>
      <c r="C5552" t="inlineStr">
        <is>
          <t>Arcos</t>
        </is>
      </c>
      <c r="D5552" s="551" t="n">
        <v>45658</v>
      </c>
      <c r="E5552" t="n">
        <v>18532</v>
      </c>
      <c r="F5552" t="inlineStr">
        <is>
          <t>APERITIVO PISCO CAPEL RESERVADO 750ML</t>
        </is>
      </c>
      <c r="G5552" t="n">
        <v>3144</v>
      </c>
      <c r="H5552" t="n">
        <v>0.86</v>
      </c>
      <c r="I5552" t="inlineStr">
        <is>
          <t>GR</t>
        </is>
      </c>
      <c r="J5552" t="inlineStr">
        <is>
          <t>BEBIDAS</t>
        </is>
      </c>
      <c r="K5552" t="inlineStr">
        <is>
          <t>12/2024</t>
        </is>
      </c>
      <c r="L5552" t="n">
        <v>0</v>
      </c>
      <c r="M5552" s="551" t="n">
        <v>45588</v>
      </c>
      <c r="N5552" t="n">
        <v>90.5</v>
      </c>
      <c r="O5552" t="n">
        <v>88.14</v>
      </c>
      <c r="P5552" t="n">
        <v>77.83</v>
      </c>
    </row>
    <row r="5553">
      <c r="A5553" t="n">
        <v>14980</v>
      </c>
      <c r="B5553" t="n">
        <v>122</v>
      </c>
      <c r="C5553" t="inlineStr">
        <is>
          <t>Arcos</t>
        </is>
      </c>
      <c r="D5553" s="551" t="n">
        <v>45658</v>
      </c>
      <c r="E5553" t="n">
        <v>25282</v>
      </c>
      <c r="F5553" t="inlineStr">
        <is>
          <t>FRUTOSE CRISTAL KG</t>
        </is>
      </c>
      <c r="G5553" t="n">
        <v>5982</v>
      </c>
      <c r="H5553" t="n">
        <v>2</v>
      </c>
      <c r="I5553" t="inlineStr">
        <is>
          <t>KG</t>
        </is>
      </c>
      <c r="J5553" t="inlineStr">
        <is>
          <t>ALIMENTOS</t>
        </is>
      </c>
      <c r="K5553" t="inlineStr">
        <is>
          <t>12/2024</t>
        </is>
      </c>
      <c r="L5553" t="n">
        <v>38</v>
      </c>
      <c r="M5553" s="551" t="n">
        <v>45639</v>
      </c>
      <c r="N5553" t="n">
        <v>38</v>
      </c>
      <c r="O5553" t="n">
        <v>38</v>
      </c>
      <c r="P5553" t="n">
        <v>76</v>
      </c>
    </row>
    <row r="5554">
      <c r="A5554" t="n">
        <v>12374</v>
      </c>
      <c r="B5554" t="n">
        <v>122</v>
      </c>
      <c r="C5554" t="inlineStr">
        <is>
          <t>Arcos</t>
        </is>
      </c>
      <c r="D5554" s="551" t="n">
        <v>45658</v>
      </c>
      <c r="E5554" t="n">
        <v>20757</v>
      </c>
      <c r="F5554" t="inlineStr">
        <is>
          <t>ALCAPARRA MEDIA DI SALERNO C/2KG</t>
        </is>
      </c>
      <c r="G5554" t="n">
        <v>2086</v>
      </c>
      <c r="H5554" t="n">
        <v>1</v>
      </c>
      <c r="I5554" t="inlineStr">
        <is>
          <t>BD</t>
        </is>
      </c>
      <c r="J5554" t="inlineStr">
        <is>
          <t>ALIMENTOS</t>
        </is>
      </c>
      <c r="K5554" t="inlineStr">
        <is>
          <t>12/2024</t>
        </is>
      </c>
      <c r="L5554" t="n">
        <v>0</v>
      </c>
      <c r="M5554" s="551" t="n">
        <v>45603</v>
      </c>
      <c r="N5554" t="n">
        <v>75.2</v>
      </c>
      <c r="O5554" t="n">
        <v>79.90000000000001</v>
      </c>
      <c r="P5554" t="n">
        <v>75.2</v>
      </c>
    </row>
    <row r="5555">
      <c r="A5555" t="n">
        <v>12466</v>
      </c>
      <c r="B5555" t="n">
        <v>122</v>
      </c>
      <c r="C5555" t="inlineStr">
        <is>
          <t>Arcos</t>
        </is>
      </c>
      <c r="D5555" s="551" t="n">
        <v>45658</v>
      </c>
      <c r="E5555" t="n">
        <v>24420</v>
      </c>
      <c r="F5555" t="inlineStr">
        <is>
          <t>POLVILHO DOCE KG</t>
        </is>
      </c>
      <c r="G5555" t="n">
        <v>2207</v>
      </c>
      <c r="H5555" t="n">
        <v>7</v>
      </c>
      <c r="I5555" t="inlineStr">
        <is>
          <t>KG</t>
        </is>
      </c>
      <c r="J5555" t="inlineStr">
        <is>
          <t>ALIMENTOS</t>
        </is>
      </c>
      <c r="K5555" t="inlineStr">
        <is>
          <t>12/2024</t>
        </is>
      </c>
      <c r="L5555" t="n">
        <v>0</v>
      </c>
      <c r="M5555" s="551" t="n">
        <v>45427</v>
      </c>
      <c r="N5555" t="n">
        <v>10.74</v>
      </c>
      <c r="O5555" t="n">
        <v>10.74</v>
      </c>
      <c r="P5555" t="n">
        <v>75.18000000000001</v>
      </c>
    </row>
    <row r="5556">
      <c r="A5556" t="n">
        <v>12588</v>
      </c>
      <c r="B5556" t="n">
        <v>122</v>
      </c>
      <c r="C5556" t="inlineStr">
        <is>
          <t>Arcos</t>
        </is>
      </c>
      <c r="D5556" s="551" t="n">
        <v>45658</v>
      </c>
      <c r="E5556" t="n">
        <v>18443</v>
      </c>
      <c r="F5556" t="inlineStr">
        <is>
          <t>TIQUIRA GUAAJA 500ML</t>
        </is>
      </c>
      <c r="G5556" t="n">
        <v>3206</v>
      </c>
      <c r="H5556" t="n">
        <v>0.6899999999999999</v>
      </c>
      <c r="I5556" t="inlineStr">
        <is>
          <t>UN</t>
        </is>
      </c>
      <c r="J5556" t="inlineStr">
        <is>
          <t>BEBIDAS</t>
        </is>
      </c>
      <c r="K5556" t="inlineStr">
        <is>
          <t>12/2024</t>
        </is>
      </c>
      <c r="L5556" t="n">
        <v>0</v>
      </c>
      <c r="M5556" s="551" t="n">
        <v>-693593</v>
      </c>
      <c r="N5556" t="n">
        <v>0</v>
      </c>
      <c r="O5556" t="n">
        <v>0</v>
      </c>
      <c r="P5556" t="n">
        <v>74.45999999999999</v>
      </c>
    </row>
    <row r="5557">
      <c r="A5557" t="n">
        <v>14990</v>
      </c>
      <c r="B5557" t="n">
        <v>122</v>
      </c>
      <c r="C5557" t="inlineStr">
        <is>
          <t>Arcos</t>
        </is>
      </c>
      <c r="D5557" s="551" t="n">
        <v>45658</v>
      </c>
      <c r="E5557" t="n">
        <v>19856</v>
      </c>
      <c r="F5557" t="inlineStr">
        <is>
          <t>MOLHO CITRICO ORGANICO PONZU FOOD 250ML</t>
        </is>
      </c>
      <c r="G5557" t="n">
        <v>2416</v>
      </c>
      <c r="H5557" t="n">
        <v>2.4</v>
      </c>
      <c r="I5557" t="inlineStr">
        <is>
          <t>UN</t>
        </is>
      </c>
      <c r="J5557" t="inlineStr">
        <is>
          <t>ALIMENTOS</t>
        </is>
      </c>
      <c r="K5557" t="inlineStr">
        <is>
          <t>12/2024</t>
        </is>
      </c>
      <c r="L5557" t="n">
        <v>0</v>
      </c>
      <c r="M5557" s="551" t="n">
        <v>-693593</v>
      </c>
      <c r="N5557" t="n">
        <v>0</v>
      </c>
      <c r="O5557" t="n">
        <v>0</v>
      </c>
      <c r="P5557" t="n">
        <v>72.72</v>
      </c>
    </row>
    <row r="5558">
      <c r="A5558" t="n">
        <v>14946</v>
      </c>
      <c r="B5558" t="n">
        <v>122</v>
      </c>
      <c r="C5558" t="inlineStr">
        <is>
          <t>Arcos</t>
        </is>
      </c>
      <c r="D5558" s="551" t="n">
        <v>45658</v>
      </c>
      <c r="E5558" t="n">
        <v>18288</v>
      </c>
      <c r="F5558" t="inlineStr">
        <is>
          <t>LICOR LIMONCELLO VILA MASSA 750ML</t>
        </is>
      </c>
      <c r="G5558" t="n">
        <v>3340</v>
      </c>
      <c r="H5558" t="n">
        <v>0.57</v>
      </c>
      <c r="I5558" t="inlineStr">
        <is>
          <t>UN</t>
        </is>
      </c>
      <c r="J5558" t="inlineStr">
        <is>
          <t>BEBIDAS</t>
        </is>
      </c>
      <c r="K5558" t="inlineStr">
        <is>
          <t>12/2024</t>
        </is>
      </c>
      <c r="L5558" t="n">
        <v>0</v>
      </c>
      <c r="M5558" s="551" t="n">
        <v>-693593</v>
      </c>
      <c r="N5558" t="n">
        <v>0</v>
      </c>
      <c r="O5558" t="n">
        <v>0</v>
      </c>
      <c r="P5558" t="n">
        <v>71.3</v>
      </c>
    </row>
    <row r="5559">
      <c r="A5559" t="n">
        <v>14960</v>
      </c>
      <c r="B5559" t="n">
        <v>122</v>
      </c>
      <c r="C5559" t="inlineStr">
        <is>
          <t>Arcos</t>
        </is>
      </c>
      <c r="D5559" s="551" t="n">
        <v>45658</v>
      </c>
      <c r="E5559" t="n">
        <v>18184</v>
      </c>
      <c r="F5559" t="inlineStr">
        <is>
          <t>VODKA CIROC DE RED BERRY 750ML</t>
        </is>
      </c>
      <c r="G5559" t="n">
        <v>3439</v>
      </c>
      <c r="H5559" t="n">
        <v>0.89</v>
      </c>
      <c r="I5559" t="inlineStr">
        <is>
          <t>GR</t>
        </is>
      </c>
      <c r="J5559" t="inlineStr">
        <is>
          <t>BEBIDAS</t>
        </is>
      </c>
      <c r="K5559" t="inlineStr">
        <is>
          <t>12/2024</t>
        </is>
      </c>
      <c r="L5559" t="n">
        <v>0</v>
      </c>
      <c r="M5559" s="551" t="n">
        <v>-693593</v>
      </c>
      <c r="N5559" t="n">
        <v>0</v>
      </c>
      <c r="O5559" t="n">
        <v>0</v>
      </c>
      <c r="P5559" t="n">
        <v>70.95999999999999</v>
      </c>
    </row>
    <row r="5560">
      <c r="A5560" t="n">
        <v>14979</v>
      </c>
      <c r="B5560" t="n">
        <v>122</v>
      </c>
      <c r="C5560" t="inlineStr">
        <is>
          <t>Arcos</t>
        </is>
      </c>
      <c r="D5560" s="551" t="n">
        <v>45658</v>
      </c>
      <c r="E5560" t="n">
        <v>20682</v>
      </c>
      <c r="F5560" t="inlineStr">
        <is>
          <t>CREME DE LEITE NESTLE 300G LATA UN</t>
        </is>
      </c>
      <c r="G5560" t="n">
        <v>2106</v>
      </c>
      <c r="H5560" t="n">
        <v>9</v>
      </c>
      <c r="I5560" t="inlineStr">
        <is>
          <t>UN</t>
        </is>
      </c>
      <c r="J5560" t="inlineStr">
        <is>
          <t>ALIMENTOS</t>
        </is>
      </c>
      <c r="K5560" t="inlineStr">
        <is>
          <t>12/2024</t>
        </is>
      </c>
      <c r="L5560" t="n">
        <v>7.88</v>
      </c>
      <c r="M5560" s="551" t="n">
        <v>45629</v>
      </c>
      <c r="N5560" t="n">
        <v>7.88</v>
      </c>
      <c r="O5560" t="n">
        <v>8</v>
      </c>
      <c r="P5560" t="n">
        <v>70.92</v>
      </c>
    </row>
    <row r="5561">
      <c r="A5561" t="n">
        <v>12548</v>
      </c>
      <c r="B5561" t="n">
        <v>122</v>
      </c>
      <c r="C5561" t="inlineStr">
        <is>
          <t>Arcos</t>
        </is>
      </c>
      <c r="D5561" s="551" t="n">
        <v>45658</v>
      </c>
      <c r="E5561" t="n">
        <v>25217</v>
      </c>
      <c r="F5561" t="inlineStr">
        <is>
          <t>PASTA DE PIMENTA COREANA C/500G</t>
        </is>
      </c>
      <c r="G5561" t="n">
        <v>5950</v>
      </c>
      <c r="H5561" t="n">
        <v>1</v>
      </c>
      <c r="I5561" t="inlineStr">
        <is>
          <t>PT</t>
        </is>
      </c>
      <c r="J5561" t="inlineStr">
        <is>
          <t>ALIMENTOS</t>
        </is>
      </c>
      <c r="K5561" t="inlineStr">
        <is>
          <t>12/2024</t>
        </is>
      </c>
      <c r="L5561" t="n">
        <v>0</v>
      </c>
      <c r="M5561" s="551" t="n">
        <v>-693593</v>
      </c>
      <c r="N5561" t="n">
        <v>0</v>
      </c>
      <c r="O5561" t="n">
        <v>69.90000000000001</v>
      </c>
      <c r="P5561" t="n">
        <v>69.90000000000001</v>
      </c>
    </row>
    <row r="5562">
      <c r="A5562" t="n">
        <v>12591</v>
      </c>
      <c r="B5562" t="n">
        <v>122</v>
      </c>
      <c r="C5562" t="inlineStr">
        <is>
          <t>Arcos</t>
        </is>
      </c>
      <c r="D5562" s="551" t="n">
        <v>45658</v>
      </c>
      <c r="E5562" t="n">
        <v>18176</v>
      </c>
      <c r="F5562" t="inlineStr">
        <is>
          <t>VODKA KETEL ONE PEACH &amp; ORANGE 750ML</t>
        </is>
      </c>
      <c r="G5562" t="n">
        <v>3446</v>
      </c>
      <c r="H5562" t="n">
        <v>1</v>
      </c>
      <c r="I5562" t="inlineStr">
        <is>
          <t>GR</t>
        </is>
      </c>
      <c r="J5562" t="inlineStr">
        <is>
          <t>BEBIDAS</t>
        </is>
      </c>
      <c r="K5562" t="inlineStr">
        <is>
          <t>12/2024</t>
        </is>
      </c>
      <c r="L5562" t="n">
        <v>0</v>
      </c>
      <c r="M5562" s="551" t="n">
        <v>-693593</v>
      </c>
      <c r="N5562" t="n">
        <v>0</v>
      </c>
      <c r="O5562" t="n">
        <v>0</v>
      </c>
      <c r="P5562" t="n">
        <v>69</v>
      </c>
    </row>
    <row r="5563">
      <c r="A5563" t="n">
        <v>14936</v>
      </c>
      <c r="B5563" t="n">
        <v>122</v>
      </c>
      <c r="C5563" t="inlineStr">
        <is>
          <t>Arcos</t>
        </is>
      </c>
      <c r="D5563" s="551" t="n">
        <v>45658</v>
      </c>
      <c r="E5563" t="n">
        <v>18552</v>
      </c>
      <c r="F5563" t="inlineStr">
        <is>
          <t>APERITIVO ABSINTO HABITUE 720ML</t>
        </is>
      </c>
      <c r="G5563" t="n">
        <v>3128</v>
      </c>
      <c r="H5563" t="n">
        <v>2.28</v>
      </c>
      <c r="I5563" t="inlineStr">
        <is>
          <t>GR</t>
        </is>
      </c>
      <c r="J5563" t="inlineStr">
        <is>
          <t>BEBIDAS</t>
        </is>
      </c>
      <c r="K5563" t="inlineStr">
        <is>
          <t>12/2024</t>
        </is>
      </c>
      <c r="L5563" t="n">
        <v>0</v>
      </c>
      <c r="M5563" s="551" t="n">
        <v>-693593</v>
      </c>
      <c r="N5563" t="n">
        <v>0</v>
      </c>
      <c r="O5563" t="n">
        <v>0</v>
      </c>
      <c r="P5563" t="n">
        <v>66.33</v>
      </c>
    </row>
    <row r="5564">
      <c r="A5564" t="n">
        <v>12597</v>
      </c>
      <c r="B5564" t="n">
        <v>122</v>
      </c>
      <c r="C5564" t="inlineStr">
        <is>
          <t>Arcos</t>
        </is>
      </c>
      <c r="D5564" s="551" t="n">
        <v>45658</v>
      </c>
      <c r="E5564" t="n">
        <v>21060</v>
      </c>
      <c r="F5564" t="inlineStr">
        <is>
          <t>AZEITE DE DENDE CEPERA 900ML UN</t>
        </is>
      </c>
      <c r="G5564" t="n">
        <v>1998</v>
      </c>
      <c r="H5564" t="n">
        <v>3</v>
      </c>
      <c r="I5564" t="inlineStr">
        <is>
          <t>UN</t>
        </is>
      </c>
      <c r="J5564" t="inlineStr">
        <is>
          <t>ALIMENTOS</t>
        </is>
      </c>
      <c r="K5564" t="inlineStr">
        <is>
          <t>12/2024</t>
        </is>
      </c>
      <c r="L5564" t="n">
        <v>0</v>
      </c>
      <c r="M5564" s="551" t="n">
        <v>-693593</v>
      </c>
      <c r="N5564" t="n">
        <v>0</v>
      </c>
      <c r="O5564" t="n">
        <v>23.75</v>
      </c>
      <c r="P5564" t="n">
        <v>65.97</v>
      </c>
    </row>
    <row r="5565">
      <c r="A5565" t="n">
        <v>12604</v>
      </c>
      <c r="B5565" t="n">
        <v>122</v>
      </c>
      <c r="C5565" t="inlineStr">
        <is>
          <t>Arcos</t>
        </is>
      </c>
      <c r="D5565" s="551" t="n">
        <v>45658</v>
      </c>
      <c r="E5565" t="n">
        <v>20022</v>
      </c>
      <c r="F5565" t="inlineStr">
        <is>
          <t>FERMENTO QUIMICO ROYAL 250G</t>
        </is>
      </c>
      <c r="G5565" t="n">
        <v>2340</v>
      </c>
      <c r="H5565" t="n">
        <v>7</v>
      </c>
      <c r="I5565" t="inlineStr">
        <is>
          <t>UN</t>
        </is>
      </c>
      <c r="J5565" t="inlineStr">
        <is>
          <t>ALIMENTOS</t>
        </is>
      </c>
      <c r="K5565" t="inlineStr">
        <is>
          <t>12/2024</t>
        </is>
      </c>
      <c r="L5565" t="n">
        <v>9.289999999999999</v>
      </c>
      <c r="M5565" s="551" t="n">
        <v>45636</v>
      </c>
      <c r="N5565" t="n">
        <v>9.289999999999999</v>
      </c>
      <c r="O5565" t="n">
        <v>9.390000000000001</v>
      </c>
      <c r="P5565" t="n">
        <v>65.03</v>
      </c>
    </row>
    <row r="5566">
      <c r="A5566" t="n">
        <v>12458</v>
      </c>
      <c r="B5566" t="n">
        <v>122</v>
      </c>
      <c r="C5566" t="inlineStr">
        <is>
          <t>Arcos</t>
        </is>
      </c>
      <c r="D5566" s="551" t="n">
        <v>45658</v>
      </c>
      <c r="E5566" t="n">
        <v>23548</v>
      </c>
      <c r="F5566" t="inlineStr">
        <is>
          <t>CANELA EM PAU KG</t>
        </is>
      </c>
      <c r="G5566" t="n">
        <v>2321</v>
      </c>
      <c r="H5566" t="n">
        <v>1.5</v>
      </c>
      <c r="I5566" t="inlineStr">
        <is>
          <t>KG</t>
        </is>
      </c>
      <c r="J5566" t="inlineStr">
        <is>
          <t>ALIMENTOS</t>
        </is>
      </c>
      <c r="K5566" t="inlineStr">
        <is>
          <t>12/2024</t>
        </is>
      </c>
      <c r="L5566" t="n">
        <v>43</v>
      </c>
      <c r="M5566" s="551" t="n">
        <v>45636</v>
      </c>
      <c r="N5566" t="n">
        <v>43</v>
      </c>
      <c r="O5566" t="n">
        <v>61.9</v>
      </c>
      <c r="P5566" t="n">
        <v>64.5</v>
      </c>
    </row>
    <row r="5567">
      <c r="A5567" t="n">
        <v>12590</v>
      </c>
      <c r="B5567" t="n">
        <v>122</v>
      </c>
      <c r="C5567" t="inlineStr">
        <is>
          <t>Arcos</t>
        </is>
      </c>
      <c r="D5567" s="551" t="n">
        <v>45658</v>
      </c>
      <c r="E5567" t="n">
        <v>18178</v>
      </c>
      <c r="F5567" t="inlineStr">
        <is>
          <t>VODKA KETEL ONE CUCUMBER &amp; MINT 750ML</t>
        </is>
      </c>
      <c r="G5567" t="n">
        <v>3444</v>
      </c>
      <c r="H5567" t="n">
        <v>1</v>
      </c>
      <c r="I5567" t="inlineStr">
        <is>
          <t>GR</t>
        </is>
      </c>
      <c r="J5567" t="inlineStr">
        <is>
          <t>BEBIDAS</t>
        </is>
      </c>
      <c r="K5567" t="inlineStr">
        <is>
          <t>12/2024</t>
        </is>
      </c>
      <c r="L5567" t="n">
        <v>0</v>
      </c>
      <c r="M5567" s="551" t="n">
        <v>-693593</v>
      </c>
      <c r="N5567" t="n">
        <v>0</v>
      </c>
      <c r="O5567" t="n">
        <v>59.9</v>
      </c>
      <c r="P5567" t="n">
        <v>59.9</v>
      </c>
    </row>
    <row r="5568">
      <c r="A5568" t="n">
        <v>12504</v>
      </c>
      <c r="B5568" t="n">
        <v>122</v>
      </c>
      <c r="C5568" t="inlineStr">
        <is>
          <t>Arcos</t>
        </is>
      </c>
      <c r="D5568" s="551" t="n">
        <v>45658</v>
      </c>
      <c r="E5568" t="n">
        <v>19236</v>
      </c>
      <c r="F5568" t="inlineStr">
        <is>
          <t>QUEIJO MATURADO MANDALA CUNHA PARDINHO KG</t>
        </is>
      </c>
      <c r="G5568" t="n">
        <v>2787</v>
      </c>
      <c r="H5568" t="n">
        <v>0.42</v>
      </c>
      <c r="I5568" t="inlineStr">
        <is>
          <t>KG</t>
        </is>
      </c>
      <c r="J5568" t="inlineStr">
        <is>
          <t>ALIMENTOS</t>
        </is>
      </c>
      <c r="K5568" t="inlineStr">
        <is>
          <t>12/2024</t>
        </is>
      </c>
      <c r="L5568" t="n">
        <v>142</v>
      </c>
      <c r="M5568" s="551" t="n">
        <v>45630</v>
      </c>
      <c r="N5568" t="n">
        <v>142</v>
      </c>
      <c r="O5568" t="n">
        <v>143.04</v>
      </c>
      <c r="P5568" t="n">
        <v>59.64</v>
      </c>
    </row>
    <row r="5569">
      <c r="A5569" t="n">
        <v>12457</v>
      </c>
      <c r="B5569" t="n">
        <v>122</v>
      </c>
      <c r="C5569" t="inlineStr">
        <is>
          <t>Arcos</t>
        </is>
      </c>
      <c r="D5569" s="551" t="n">
        <v>45658</v>
      </c>
      <c r="E5569" t="n">
        <v>24089</v>
      </c>
      <c r="F5569" t="inlineStr">
        <is>
          <t>BICARBONATO DE SODIO KG</t>
        </is>
      </c>
      <c r="G5569" t="n">
        <v>2316</v>
      </c>
      <c r="H5569" t="n">
        <v>7</v>
      </c>
      <c r="I5569" t="inlineStr">
        <is>
          <t>KG</t>
        </is>
      </c>
      <c r="J5569" t="inlineStr">
        <is>
          <t>ALIMENTOS</t>
        </is>
      </c>
      <c r="K5569" t="inlineStr">
        <is>
          <t>12/2024</t>
        </is>
      </c>
      <c r="L5569" t="n">
        <v>0</v>
      </c>
      <c r="M5569" s="551" t="n">
        <v>45531</v>
      </c>
      <c r="N5569" t="n">
        <v>8.5</v>
      </c>
      <c r="O5569" t="n">
        <v>8.43</v>
      </c>
      <c r="P5569" t="n">
        <v>59.5</v>
      </c>
    </row>
    <row r="5570">
      <c r="A5570" t="n">
        <v>12388</v>
      </c>
      <c r="B5570" t="n">
        <v>122</v>
      </c>
      <c r="C5570" t="inlineStr">
        <is>
          <t>Arcos</t>
        </is>
      </c>
      <c r="D5570" s="551" t="n">
        <v>45658</v>
      </c>
      <c r="E5570" t="n">
        <v>18547</v>
      </c>
      <c r="F5570" t="inlineStr">
        <is>
          <t>APERITIVO APEROL 750ML</t>
        </is>
      </c>
      <c r="G5570" t="n">
        <v>3132</v>
      </c>
      <c r="H5570" t="n">
        <v>1.6</v>
      </c>
      <c r="I5570" t="inlineStr">
        <is>
          <t>GR</t>
        </is>
      </c>
      <c r="J5570" t="inlineStr">
        <is>
          <t>BEBIDAS</t>
        </is>
      </c>
      <c r="K5570" t="inlineStr">
        <is>
          <t>12/2024</t>
        </is>
      </c>
      <c r="L5570" t="n">
        <v>0</v>
      </c>
      <c r="M5570" s="551" t="n">
        <v>45622</v>
      </c>
      <c r="N5570" t="n">
        <v>36.6</v>
      </c>
      <c r="O5570" t="n">
        <v>35.9</v>
      </c>
      <c r="P5570" t="n">
        <v>58.56</v>
      </c>
    </row>
    <row r="5571">
      <c r="A5571" t="n">
        <v>12539</v>
      </c>
      <c r="B5571" t="n">
        <v>122</v>
      </c>
      <c r="C5571" t="inlineStr">
        <is>
          <t>Arcos</t>
        </is>
      </c>
      <c r="D5571" s="551" t="n">
        <v>45658</v>
      </c>
      <c r="E5571" t="n">
        <v>20136</v>
      </c>
      <c r="F5571" t="inlineStr">
        <is>
          <t>MACARRAO ESPAGUETE C/ OVOS ADRIA C/500G</t>
        </is>
      </c>
      <c r="G5571" t="n">
        <v>2284</v>
      </c>
      <c r="H5571" t="n">
        <v>10</v>
      </c>
      <c r="I5571" t="inlineStr">
        <is>
          <t>PC</t>
        </is>
      </c>
      <c r="J5571" t="inlineStr">
        <is>
          <t>ALIMENTOS</t>
        </is>
      </c>
      <c r="K5571" t="inlineStr">
        <is>
          <t>12/2024</t>
        </is>
      </c>
      <c r="L5571" t="n">
        <v>5.75</v>
      </c>
      <c r="M5571" s="551" t="n">
        <v>45644</v>
      </c>
      <c r="N5571" t="n">
        <v>5.7</v>
      </c>
      <c r="O5571" t="n">
        <v>3.9</v>
      </c>
      <c r="P5571" t="n">
        <v>57.5</v>
      </c>
    </row>
    <row r="5572">
      <c r="A5572" t="n">
        <v>14994</v>
      </c>
      <c r="B5572" t="n">
        <v>122</v>
      </c>
      <c r="C5572" t="inlineStr">
        <is>
          <t>Arcos</t>
        </is>
      </c>
      <c r="D5572" s="551" t="n">
        <v>45658</v>
      </c>
      <c r="E5572" t="n">
        <v>17051</v>
      </c>
      <c r="F5572" t="inlineStr">
        <is>
          <t>QUEIJO MATURADO CUESTAZUL PARDINHO KG</t>
        </is>
      </c>
      <c r="G5572" t="n">
        <v>2787</v>
      </c>
      <c r="H5572" t="n">
        <v>0.42</v>
      </c>
      <c r="I5572" t="inlineStr">
        <is>
          <t>KG</t>
        </is>
      </c>
      <c r="J5572" t="inlineStr">
        <is>
          <t>ALIMENTOS</t>
        </is>
      </c>
      <c r="K5572" t="inlineStr">
        <is>
          <t>12/2024</t>
        </is>
      </c>
      <c r="L5572" t="n">
        <v>136.86</v>
      </c>
      <c r="M5572" s="551" t="n">
        <v>45637</v>
      </c>
      <c r="N5572" t="n">
        <v>139.15</v>
      </c>
      <c r="O5572" t="n">
        <v>139.15</v>
      </c>
      <c r="P5572" t="n">
        <v>57.48</v>
      </c>
    </row>
    <row r="5573">
      <c r="A5573" t="n">
        <v>14935</v>
      </c>
      <c r="B5573" t="n">
        <v>122</v>
      </c>
      <c r="C5573" t="inlineStr">
        <is>
          <t>Arcos</t>
        </is>
      </c>
      <c r="D5573" s="551" t="n">
        <v>45658</v>
      </c>
      <c r="E5573" t="n">
        <v>22125</v>
      </c>
      <c r="F5573" t="inlineStr">
        <is>
          <t xml:space="preserve">AGUA TONICA PRATA INDIAN 200ML </t>
        </is>
      </c>
      <c r="G5573" t="n">
        <v>3601</v>
      </c>
      <c r="H5573" t="n">
        <v>9</v>
      </c>
      <c r="I5573" t="inlineStr">
        <is>
          <t>UN</t>
        </is>
      </c>
      <c r="J5573" t="inlineStr">
        <is>
          <t>BEBIDAS</t>
        </is>
      </c>
      <c r="K5573" t="inlineStr">
        <is>
          <t>12/2024</t>
        </is>
      </c>
      <c r="L5573" t="n">
        <v>0</v>
      </c>
      <c r="M5573" s="551" t="n">
        <v>45623</v>
      </c>
      <c r="N5573" t="n">
        <v>6.21</v>
      </c>
      <c r="O5573" t="n">
        <v>3.03</v>
      </c>
      <c r="P5573" t="n">
        <v>55.91</v>
      </c>
    </row>
    <row r="5574">
      <c r="A5574" t="n">
        <v>14976</v>
      </c>
      <c r="B5574" t="n">
        <v>122</v>
      </c>
      <c r="C5574" t="inlineStr">
        <is>
          <t>Arcos</t>
        </is>
      </c>
      <c r="D5574" s="551" t="n">
        <v>45658</v>
      </c>
      <c r="E5574" t="n">
        <v>20715</v>
      </c>
      <c r="F5574" t="inlineStr">
        <is>
          <t>AMARENA FABBRI FRUTO C/3,2KG</t>
        </is>
      </c>
      <c r="G5574" t="n">
        <v>2098</v>
      </c>
      <c r="H5574" t="n">
        <v>0.13</v>
      </c>
      <c r="I5574" t="inlineStr">
        <is>
          <t>LT</t>
        </is>
      </c>
      <c r="J5574" t="inlineStr">
        <is>
          <t>ALIMENTOS</t>
        </is>
      </c>
      <c r="K5574" t="inlineStr">
        <is>
          <t>12/2024</t>
        </is>
      </c>
      <c r="L5574" t="n">
        <v>0</v>
      </c>
      <c r="M5574" s="551" t="n">
        <v>-693593</v>
      </c>
      <c r="N5574" t="n">
        <v>0</v>
      </c>
      <c r="O5574" t="n">
        <v>439.9</v>
      </c>
      <c r="P5574" t="n">
        <v>55.89</v>
      </c>
    </row>
    <row r="5575">
      <c r="A5575" t="n">
        <v>15016</v>
      </c>
      <c r="B5575" t="n">
        <v>122</v>
      </c>
      <c r="C5575" t="inlineStr">
        <is>
          <t>Arcos</t>
        </is>
      </c>
      <c r="D5575" s="551" t="n">
        <v>45658</v>
      </c>
      <c r="E5575" t="n">
        <v>20204</v>
      </c>
      <c r="F5575" t="inlineStr">
        <is>
          <t>VINAGRE DE ARROZ TOSCANO 750ML</t>
        </is>
      </c>
      <c r="G5575" t="n">
        <v>2255</v>
      </c>
      <c r="H5575" t="n">
        <v>7</v>
      </c>
      <c r="I5575" t="inlineStr">
        <is>
          <t>UN</t>
        </is>
      </c>
      <c r="J5575" t="inlineStr">
        <is>
          <t>ALIMENTOS</t>
        </is>
      </c>
      <c r="K5575" t="inlineStr">
        <is>
          <t>12/2024</t>
        </is>
      </c>
      <c r="L5575" t="n">
        <v>0</v>
      </c>
      <c r="M5575" s="551" t="n">
        <v>-693593</v>
      </c>
      <c r="N5575" t="n">
        <v>0</v>
      </c>
      <c r="O5575" t="n">
        <v>0</v>
      </c>
      <c r="P5575" t="n">
        <v>55.65</v>
      </c>
    </row>
    <row r="5576">
      <c r="A5576" t="n">
        <v>12565</v>
      </c>
      <c r="B5576" t="n">
        <v>122</v>
      </c>
      <c r="C5576" t="inlineStr">
        <is>
          <t>Arcos</t>
        </is>
      </c>
      <c r="D5576" s="551" t="n">
        <v>45658</v>
      </c>
      <c r="E5576" t="n">
        <v>18396</v>
      </c>
      <c r="F5576" t="inlineStr">
        <is>
          <t>CONHAQUE ARMAGNAC PRINCE DE CONDE 700ML</t>
        </is>
      </c>
      <c r="G5576" t="n">
        <v>3244</v>
      </c>
      <c r="H5576" t="n">
        <v>0.14</v>
      </c>
      <c r="I5576" t="inlineStr">
        <is>
          <t>UN</t>
        </is>
      </c>
      <c r="J5576" t="inlineStr">
        <is>
          <t>BEBIDAS</t>
        </is>
      </c>
      <c r="K5576" t="inlineStr">
        <is>
          <t>12/2024</t>
        </is>
      </c>
      <c r="L5576" t="n">
        <v>0</v>
      </c>
      <c r="M5576" s="551" t="n">
        <v>-693593</v>
      </c>
      <c r="N5576" t="n">
        <v>0</v>
      </c>
      <c r="O5576" t="n">
        <v>0</v>
      </c>
      <c r="P5576" t="n">
        <v>55.5</v>
      </c>
    </row>
    <row r="5577">
      <c r="A5577" t="n">
        <v>12589</v>
      </c>
      <c r="B5577" t="n">
        <v>122</v>
      </c>
      <c r="C5577" t="inlineStr">
        <is>
          <t>Arcos</t>
        </is>
      </c>
      <c r="D5577" s="551" t="n">
        <v>45658</v>
      </c>
      <c r="E5577" t="n">
        <v>18210</v>
      </c>
      <c r="F5577" t="inlineStr">
        <is>
          <t>VERMOUTH MARTINI ROSATO 995ML</t>
        </is>
      </c>
      <c r="G5577" t="n">
        <v>3417</v>
      </c>
      <c r="H5577" t="n">
        <v>2</v>
      </c>
      <c r="I5577" t="inlineStr">
        <is>
          <t>UN</t>
        </is>
      </c>
      <c r="J5577" t="inlineStr">
        <is>
          <t>BEBIDAS</t>
        </is>
      </c>
      <c r="K5577" t="inlineStr">
        <is>
          <t>12/2024</t>
        </is>
      </c>
      <c r="L5577" t="n">
        <v>0</v>
      </c>
      <c r="M5577" s="551" t="n">
        <v>-693593</v>
      </c>
      <c r="N5577" t="n">
        <v>0</v>
      </c>
      <c r="O5577" t="n">
        <v>0</v>
      </c>
      <c r="P5577" t="n">
        <v>54.3</v>
      </c>
    </row>
    <row r="5578">
      <c r="A5578" t="n">
        <v>12613</v>
      </c>
      <c r="B5578" t="n">
        <v>122</v>
      </c>
      <c r="C5578" t="inlineStr">
        <is>
          <t>Arcos</t>
        </is>
      </c>
      <c r="D5578" s="551" t="n">
        <v>45658</v>
      </c>
      <c r="E5578" t="n">
        <v>20944</v>
      </c>
      <c r="F5578" t="inlineStr">
        <is>
          <t>OLEO DE GERGELIM NATURAL HONG KONG 1L</t>
        </is>
      </c>
      <c r="G5578" t="n">
        <v>2026</v>
      </c>
      <c r="H5578" t="n">
        <v>1</v>
      </c>
      <c r="I5578" t="inlineStr">
        <is>
          <t>UN</t>
        </is>
      </c>
      <c r="J5578" t="inlineStr">
        <is>
          <t>ALIMENTOS</t>
        </is>
      </c>
      <c r="K5578" t="inlineStr">
        <is>
          <t>12/2024</t>
        </is>
      </c>
      <c r="L5578" t="n">
        <v>0</v>
      </c>
      <c r="M5578" s="551" t="n">
        <v>-693593</v>
      </c>
      <c r="N5578" t="n">
        <v>0</v>
      </c>
      <c r="O5578" t="n">
        <v>0</v>
      </c>
      <c r="P5578" t="n">
        <v>54.25</v>
      </c>
    </row>
    <row r="5579">
      <c r="A5579" t="n">
        <v>12615</v>
      </c>
      <c r="B5579" t="n">
        <v>122</v>
      </c>
      <c r="C5579" t="inlineStr">
        <is>
          <t>Arcos</t>
        </is>
      </c>
      <c r="D5579" s="551" t="n">
        <v>45658</v>
      </c>
      <c r="E5579" t="n">
        <v>19907</v>
      </c>
      <c r="F5579" t="inlineStr">
        <is>
          <t>SAL REFINADO CISNE 1KG</t>
        </is>
      </c>
      <c r="G5579" t="n">
        <v>2381</v>
      </c>
      <c r="H5579" t="n">
        <v>18</v>
      </c>
      <c r="I5579" t="inlineStr">
        <is>
          <t>UN</t>
        </is>
      </c>
      <c r="J5579" t="inlineStr">
        <is>
          <t>ALIMENTOS</t>
        </is>
      </c>
      <c r="K5579" t="inlineStr">
        <is>
          <t>12/2024</t>
        </is>
      </c>
      <c r="L5579" t="n">
        <v>2.99</v>
      </c>
      <c r="M5579" s="551" t="n">
        <v>45636</v>
      </c>
      <c r="N5579" t="n">
        <v>2.99</v>
      </c>
      <c r="O5579" t="n">
        <v>3.08</v>
      </c>
      <c r="P5579" t="n">
        <v>53.82</v>
      </c>
    </row>
    <row r="5580">
      <c r="A5580" t="n">
        <v>12381</v>
      </c>
      <c r="B5580" t="n">
        <v>122</v>
      </c>
      <c r="C5580" t="inlineStr">
        <is>
          <t>Arcos</t>
        </is>
      </c>
      <c r="D5580" s="551" t="n">
        <v>45658</v>
      </c>
      <c r="E5580" t="n">
        <v>21979</v>
      </c>
      <c r="F5580" t="inlineStr">
        <is>
          <t xml:space="preserve">CHA MATE LEAO KG </t>
        </is>
      </c>
      <c r="G5580" t="n">
        <v>3712</v>
      </c>
      <c r="H5580" t="n">
        <v>6</v>
      </c>
      <c r="I5580" t="inlineStr">
        <is>
          <t>CX</t>
        </is>
      </c>
      <c r="J5580" t="inlineStr">
        <is>
          <t>BEBIDAS</t>
        </is>
      </c>
      <c r="K5580" t="inlineStr">
        <is>
          <t>12/2024</t>
        </is>
      </c>
      <c r="L5580" t="n">
        <v>0</v>
      </c>
      <c r="M5580" s="551" t="n">
        <v>45552</v>
      </c>
      <c r="N5580" t="n">
        <v>8.9</v>
      </c>
      <c r="O5580" t="n">
        <v>16.5</v>
      </c>
      <c r="P5580" t="n">
        <v>53.4</v>
      </c>
    </row>
    <row r="5581">
      <c r="A5581" t="n">
        <v>12606</v>
      </c>
      <c r="B5581" t="n">
        <v>122</v>
      </c>
      <c r="C5581" t="inlineStr">
        <is>
          <t>Arcos</t>
        </is>
      </c>
      <c r="D5581" s="551" t="n">
        <v>45658</v>
      </c>
      <c r="E5581" t="n">
        <v>20892</v>
      </c>
      <c r="F5581" t="inlineStr">
        <is>
          <t>GELATINA S/ SABOR EM FOLHA INCOLOR OETKER 10G</t>
        </is>
      </c>
      <c r="G5581" t="n">
        <v>2039</v>
      </c>
      <c r="H5581" t="n">
        <v>4</v>
      </c>
      <c r="I5581" t="inlineStr">
        <is>
          <t>UN</t>
        </is>
      </c>
      <c r="J5581" t="inlineStr">
        <is>
          <t>ALIMENTOS</t>
        </is>
      </c>
      <c r="K5581" t="inlineStr">
        <is>
          <t>12/2024</t>
        </is>
      </c>
      <c r="L5581" t="n">
        <v>0</v>
      </c>
      <c r="M5581" s="551" t="n">
        <v>-693593</v>
      </c>
      <c r="N5581" t="n">
        <v>0</v>
      </c>
      <c r="O5581" t="n">
        <v>13.2</v>
      </c>
      <c r="P5581" t="n">
        <v>52.8</v>
      </c>
    </row>
    <row r="5582">
      <c r="A5582" t="n">
        <v>12375</v>
      </c>
      <c r="B5582" t="n">
        <v>122</v>
      </c>
      <c r="C5582" t="inlineStr">
        <is>
          <t>Arcos</t>
        </is>
      </c>
      <c r="D5582" s="551" t="n">
        <v>45658</v>
      </c>
      <c r="E5582" t="n">
        <v>20724</v>
      </c>
      <c r="F5582" t="inlineStr">
        <is>
          <t>AZEITONA VERDE GORDAL 80/90 DI SALERNO C/2KG</t>
        </is>
      </c>
      <c r="G5582" t="n">
        <v>2094</v>
      </c>
      <c r="H5582" t="n">
        <v>1</v>
      </c>
      <c r="I5582" t="inlineStr">
        <is>
          <t>BD</t>
        </is>
      </c>
      <c r="J5582" t="inlineStr">
        <is>
          <t>ALIMENTOS</t>
        </is>
      </c>
      <c r="K5582" t="inlineStr">
        <is>
          <t>12/2024</t>
        </is>
      </c>
      <c r="L5582" t="n">
        <v>52.74</v>
      </c>
      <c r="M5582" s="551" t="n">
        <v>45629</v>
      </c>
      <c r="N5582" t="n">
        <v>52.74</v>
      </c>
      <c r="O5582" t="n">
        <v>51.74</v>
      </c>
      <c r="P5582" t="n">
        <v>52.74</v>
      </c>
    </row>
    <row r="5583">
      <c r="A5583" t="n">
        <v>14962</v>
      </c>
      <c r="B5583" t="n">
        <v>122</v>
      </c>
      <c r="C5583" t="inlineStr">
        <is>
          <t>Arcos</t>
        </is>
      </c>
      <c r="D5583" s="551" t="n">
        <v>45658</v>
      </c>
      <c r="E5583" t="n">
        <v>18160</v>
      </c>
      <c r="F5583" t="inlineStr">
        <is>
          <t>WHISKY BALLANTINES 17 ANOS 750ML</t>
        </is>
      </c>
      <c r="G5583" t="n">
        <v>3460</v>
      </c>
      <c r="H5583" t="n">
        <v>0.27</v>
      </c>
      <c r="I5583" t="inlineStr">
        <is>
          <t>GR</t>
        </is>
      </c>
      <c r="J5583" t="inlineStr">
        <is>
          <t>BEBIDAS</t>
        </is>
      </c>
      <c r="K5583" t="inlineStr">
        <is>
          <t>12/2024</t>
        </is>
      </c>
      <c r="L5583" t="n">
        <v>0</v>
      </c>
      <c r="M5583" s="551" t="n">
        <v>-693593</v>
      </c>
      <c r="N5583" t="n">
        <v>0</v>
      </c>
      <c r="O5583" t="n">
        <v>0</v>
      </c>
      <c r="P5583" t="n">
        <v>52.55</v>
      </c>
    </row>
    <row r="5584">
      <c r="A5584" t="n">
        <v>12533</v>
      </c>
      <c r="B5584" t="n">
        <v>122</v>
      </c>
      <c r="C5584" t="inlineStr">
        <is>
          <t>Arcos</t>
        </is>
      </c>
      <c r="D5584" s="551" t="n">
        <v>45658</v>
      </c>
      <c r="E5584" t="n">
        <v>20386</v>
      </c>
      <c r="F5584" t="inlineStr">
        <is>
          <t>FARINHA DE MILHO KIMILHO YOKI C/500G</t>
        </is>
      </c>
      <c r="G5584" t="n">
        <v>2195</v>
      </c>
      <c r="H5584" t="n">
        <v>21</v>
      </c>
      <c r="I5584" t="inlineStr">
        <is>
          <t>PC</t>
        </is>
      </c>
      <c r="J5584" t="inlineStr">
        <is>
          <t>ALIMENTOS</t>
        </is>
      </c>
      <c r="K5584" t="inlineStr">
        <is>
          <t>12/2024</t>
        </is>
      </c>
      <c r="L5584" t="n">
        <v>0</v>
      </c>
      <c r="M5584" s="551" t="n">
        <v>45603</v>
      </c>
      <c r="N5584" t="n">
        <v>2.5</v>
      </c>
      <c r="O5584" t="n">
        <v>2.5</v>
      </c>
      <c r="P5584" t="n">
        <v>52.5</v>
      </c>
    </row>
    <row r="5585">
      <c r="A5585" t="n">
        <v>12557</v>
      </c>
      <c r="B5585" t="n">
        <v>122</v>
      </c>
      <c r="C5585" t="inlineStr">
        <is>
          <t>Arcos</t>
        </is>
      </c>
      <c r="D5585" s="551" t="n">
        <v>45658</v>
      </c>
      <c r="E5585" t="n">
        <v>20621</v>
      </c>
      <c r="F5585" t="inlineStr">
        <is>
          <t>PEPINO EM CONSERVA HEMMER C/300G</t>
        </is>
      </c>
      <c r="G5585" t="n">
        <v>2117</v>
      </c>
      <c r="H5585" t="n">
        <v>2</v>
      </c>
      <c r="I5585" t="inlineStr">
        <is>
          <t>PT</t>
        </is>
      </c>
      <c r="J5585" t="inlineStr">
        <is>
          <t>ALIMENTOS</t>
        </is>
      </c>
      <c r="K5585" t="inlineStr">
        <is>
          <t>12/2024</t>
        </is>
      </c>
      <c r="L5585" t="n">
        <v>0</v>
      </c>
      <c r="M5585" s="551" t="n">
        <v>45623</v>
      </c>
      <c r="N5585" t="n">
        <v>0</v>
      </c>
      <c r="O5585" t="n">
        <v>21.9</v>
      </c>
      <c r="P5585" t="n">
        <v>52.02</v>
      </c>
    </row>
    <row r="5586">
      <c r="A5586" t="n">
        <v>14972</v>
      </c>
      <c r="B5586" t="n">
        <v>122</v>
      </c>
      <c r="C5586" t="inlineStr">
        <is>
          <t>Arcos</t>
        </is>
      </c>
      <c r="D5586" s="551" t="n">
        <v>45658</v>
      </c>
      <c r="E5586" t="n">
        <v>18107</v>
      </c>
      <c r="F5586" t="inlineStr">
        <is>
          <t>WHISKY JURA SINGLE MALT 10 ANOS 700ML</t>
        </is>
      </c>
      <c r="G5586" t="n">
        <v>3504</v>
      </c>
      <c r="H5586" t="n">
        <v>0.29</v>
      </c>
      <c r="I5586" t="inlineStr">
        <is>
          <t>GR</t>
        </is>
      </c>
      <c r="J5586" t="inlineStr">
        <is>
          <t>BEBIDAS</t>
        </is>
      </c>
      <c r="K5586" t="inlineStr">
        <is>
          <t>12/2024</t>
        </is>
      </c>
      <c r="L5586" t="n">
        <v>0</v>
      </c>
      <c r="M5586" s="551" t="n">
        <v>-693593</v>
      </c>
      <c r="N5586" t="n">
        <v>0</v>
      </c>
      <c r="O5586" t="n">
        <v>0</v>
      </c>
      <c r="P5586" t="n">
        <v>51.3</v>
      </c>
    </row>
    <row r="5587">
      <c r="A5587" t="n">
        <v>12525</v>
      </c>
      <c r="B5587" t="n">
        <v>122</v>
      </c>
      <c r="C5587" t="inlineStr">
        <is>
          <t>Arcos</t>
        </is>
      </c>
      <c r="D5587" s="551" t="n">
        <v>45658</v>
      </c>
      <c r="E5587" t="n">
        <v>23826</v>
      </c>
      <c r="F5587" t="inlineStr">
        <is>
          <t>BISCOITO DE MAIZENA NESTLE TOSTINES 200G</t>
        </is>
      </c>
      <c r="G5587" t="n">
        <v>2073</v>
      </c>
      <c r="H5587" t="n">
        <v>15</v>
      </c>
      <c r="I5587" t="inlineStr">
        <is>
          <t>PC</t>
        </is>
      </c>
      <c r="J5587" t="inlineStr">
        <is>
          <t>ALIMENTOS</t>
        </is>
      </c>
      <c r="K5587" t="inlineStr">
        <is>
          <t>12/2024</t>
        </is>
      </c>
      <c r="L5587" t="n">
        <v>0</v>
      </c>
      <c r="M5587" s="551" t="n">
        <v>45615</v>
      </c>
      <c r="N5587" t="n">
        <v>3.35</v>
      </c>
      <c r="O5587" t="n">
        <v>3.35</v>
      </c>
      <c r="P5587" t="n">
        <v>50.25</v>
      </c>
    </row>
    <row r="5588">
      <c r="A5588" t="n">
        <v>12378</v>
      </c>
      <c r="B5588" t="n">
        <v>122</v>
      </c>
      <c r="C5588" t="inlineStr">
        <is>
          <t>Arcos</t>
        </is>
      </c>
      <c r="D5588" s="551" t="n">
        <v>45658</v>
      </c>
      <c r="E5588" t="n">
        <v>24638</v>
      </c>
      <c r="F5588" t="inlineStr">
        <is>
          <t>CAPSULA DE CHANTILLY C/10 UN</t>
        </is>
      </c>
      <c r="G5588" t="n">
        <v>5690</v>
      </c>
      <c r="H5588" t="n">
        <v>2</v>
      </c>
      <c r="I5588" t="inlineStr">
        <is>
          <t>CX</t>
        </is>
      </c>
      <c r="J5588" t="inlineStr">
        <is>
          <t>ALIMENTOS</t>
        </is>
      </c>
      <c r="K5588" t="inlineStr">
        <is>
          <t>12/2024</t>
        </is>
      </c>
      <c r="L5588" t="n">
        <v>0</v>
      </c>
      <c r="M5588" s="551" t="n">
        <v>-693593</v>
      </c>
      <c r="N5588" t="n">
        <v>0</v>
      </c>
      <c r="O5588" t="n">
        <v>39.5</v>
      </c>
      <c r="P5588" t="n">
        <v>49.8</v>
      </c>
    </row>
    <row r="5589">
      <c r="A5589" t="n">
        <v>12459</v>
      </c>
      <c r="B5589" t="n">
        <v>122</v>
      </c>
      <c r="C5589" t="inlineStr">
        <is>
          <t>Arcos</t>
        </is>
      </c>
      <c r="D5589" s="551" t="n">
        <v>45658</v>
      </c>
      <c r="E5589" t="n">
        <v>24110</v>
      </c>
      <c r="F5589" t="inlineStr">
        <is>
          <t>CANELA EM PO KG</t>
        </is>
      </c>
      <c r="G5589" t="n">
        <v>2322</v>
      </c>
      <c r="H5589" t="n">
        <v>1.5</v>
      </c>
      <c r="I5589" t="inlineStr">
        <is>
          <t>KG</t>
        </is>
      </c>
      <c r="J5589" t="inlineStr">
        <is>
          <t>ALIMENTOS</t>
        </is>
      </c>
      <c r="K5589" t="inlineStr">
        <is>
          <t>12/2024</t>
        </is>
      </c>
      <c r="L5589" t="n">
        <v>0</v>
      </c>
      <c r="M5589" s="551" t="n">
        <v>-693593</v>
      </c>
      <c r="N5589" t="n">
        <v>0</v>
      </c>
      <c r="O5589" t="n">
        <v>32</v>
      </c>
      <c r="P5589" t="n">
        <v>48</v>
      </c>
    </row>
    <row r="5590">
      <c r="A5590" t="n">
        <v>12412</v>
      </c>
      <c r="B5590" t="n">
        <v>122</v>
      </c>
      <c r="C5590" t="inlineStr">
        <is>
          <t>Arcos</t>
        </is>
      </c>
      <c r="D5590" s="551" t="n">
        <v>45658</v>
      </c>
      <c r="E5590" t="n">
        <v>18241</v>
      </c>
      <c r="F5590" t="inlineStr">
        <is>
          <t>TEQUILA EL JIMADOR BLANCO 750ML</t>
        </is>
      </c>
      <c r="G5590" t="n">
        <v>3387</v>
      </c>
      <c r="H5590" t="n">
        <v>0.53</v>
      </c>
      <c r="I5590" t="inlineStr">
        <is>
          <t>GR</t>
        </is>
      </c>
      <c r="J5590" t="inlineStr">
        <is>
          <t>BEBIDAS</t>
        </is>
      </c>
      <c r="K5590" t="inlineStr">
        <is>
          <t>12/2024</t>
        </is>
      </c>
      <c r="L5590" t="n">
        <v>0</v>
      </c>
      <c r="M5590" s="551" t="n">
        <v>-693593</v>
      </c>
      <c r="N5590" t="n">
        <v>0</v>
      </c>
      <c r="O5590" t="n">
        <v>96</v>
      </c>
      <c r="P5590" t="n">
        <v>47.65</v>
      </c>
    </row>
    <row r="5591">
      <c r="A5591" t="n">
        <v>14956</v>
      </c>
      <c r="B5591" t="n">
        <v>122</v>
      </c>
      <c r="C5591" t="inlineStr">
        <is>
          <t>Arcos</t>
        </is>
      </c>
      <c r="D5591" s="551" t="n">
        <v>45658</v>
      </c>
      <c r="E5591" t="n">
        <v>18192</v>
      </c>
      <c r="F5591" t="inlineStr">
        <is>
          <t>VODKA ABSOLUT EXTRAKT 750ML</t>
        </is>
      </c>
      <c r="G5591" t="n">
        <v>3432</v>
      </c>
      <c r="H5591" t="n">
        <v>0.91</v>
      </c>
      <c r="I5591" t="inlineStr">
        <is>
          <t>GR</t>
        </is>
      </c>
      <c r="J5591" t="inlineStr">
        <is>
          <t>BEBIDAS</t>
        </is>
      </c>
      <c r="K5591" t="inlineStr">
        <is>
          <t>12/2024</t>
        </is>
      </c>
      <c r="L5591" t="n">
        <v>0</v>
      </c>
      <c r="M5591" s="551" t="n">
        <v>-693593</v>
      </c>
      <c r="N5591" t="n">
        <v>0</v>
      </c>
      <c r="O5591" t="n">
        <v>0</v>
      </c>
      <c r="P5591" t="n">
        <v>46.23</v>
      </c>
    </row>
    <row r="5592">
      <c r="A5592" t="n">
        <v>12383</v>
      </c>
      <c r="B5592" t="n">
        <v>122</v>
      </c>
      <c r="C5592" t="inlineStr">
        <is>
          <t>Arcos</t>
        </is>
      </c>
      <c r="D5592" s="551" t="n">
        <v>45658</v>
      </c>
      <c r="E5592" t="n">
        <v>19979</v>
      </c>
      <c r="F5592" t="inlineStr">
        <is>
          <t>MOLHO DE PIMENTA TABASCO RED C/60ML</t>
        </is>
      </c>
      <c r="G5592" t="n">
        <v>2353</v>
      </c>
      <c r="H5592" t="n">
        <v>3</v>
      </c>
      <c r="I5592" t="inlineStr">
        <is>
          <t>FR</t>
        </is>
      </c>
      <c r="J5592" t="inlineStr">
        <is>
          <t>ALIMENTOS</t>
        </is>
      </c>
      <c r="K5592" t="inlineStr">
        <is>
          <t>12/2024</t>
        </is>
      </c>
      <c r="L5592" t="n">
        <v>0</v>
      </c>
      <c r="M5592" s="551" t="n">
        <v>45587</v>
      </c>
      <c r="N5592" t="n">
        <v>15.15</v>
      </c>
      <c r="O5592" t="n">
        <v>15.5</v>
      </c>
      <c r="P5592" t="n">
        <v>45.45</v>
      </c>
    </row>
    <row r="5593">
      <c r="A5593" t="n">
        <v>12426</v>
      </c>
      <c r="B5593" t="n">
        <v>122</v>
      </c>
      <c r="C5593" t="inlineStr">
        <is>
          <t>Arcos</t>
        </is>
      </c>
      <c r="D5593" s="551" t="n">
        <v>45658</v>
      </c>
      <c r="E5593" t="n">
        <v>18139</v>
      </c>
      <c r="F5593" t="inlineStr">
        <is>
          <t>WHISKY GLENFIDDICH 12 ANOS 750ML</t>
        </is>
      </c>
      <c r="G5593" t="n">
        <v>3479</v>
      </c>
      <c r="H5593" t="n">
        <v>0.12</v>
      </c>
      <c r="I5593" t="inlineStr">
        <is>
          <t>GR</t>
        </is>
      </c>
      <c r="J5593" t="inlineStr">
        <is>
          <t>BEBIDAS</t>
        </is>
      </c>
      <c r="K5593" t="inlineStr">
        <is>
          <t>12/2024</t>
        </is>
      </c>
      <c r="L5593" t="n">
        <v>0</v>
      </c>
      <c r="M5593" s="551" t="n">
        <v>-693593</v>
      </c>
      <c r="N5593" t="n">
        <v>0</v>
      </c>
      <c r="O5593" t="n">
        <v>375.29</v>
      </c>
      <c r="P5593" t="n">
        <v>45.03</v>
      </c>
    </row>
    <row r="5594">
      <c r="A5594" t="n">
        <v>12490</v>
      </c>
      <c r="B5594" t="n">
        <v>122</v>
      </c>
      <c r="C5594" t="inlineStr">
        <is>
          <t>Arcos</t>
        </is>
      </c>
      <c r="D5594" s="551" t="n">
        <v>45658</v>
      </c>
      <c r="E5594" t="n">
        <v>17034</v>
      </c>
      <c r="F5594" t="inlineStr">
        <is>
          <t>PAK CHOI KG</t>
        </is>
      </c>
      <c r="G5594" t="n">
        <v>2743</v>
      </c>
      <c r="H5594" t="n">
        <v>1.7</v>
      </c>
      <c r="I5594" t="inlineStr">
        <is>
          <t>KG</t>
        </is>
      </c>
      <c r="J5594" t="inlineStr">
        <is>
          <t>ALIMENTOS</t>
        </is>
      </c>
      <c r="K5594" t="inlineStr">
        <is>
          <t>12/2024</t>
        </is>
      </c>
      <c r="L5594" t="n">
        <v>24.84</v>
      </c>
      <c r="M5594" s="551" t="n">
        <v>45649</v>
      </c>
      <c r="N5594" t="n">
        <v>23.62</v>
      </c>
      <c r="O5594" t="n">
        <v>23.62</v>
      </c>
      <c r="P5594" t="n">
        <v>42.23</v>
      </c>
    </row>
    <row r="5595">
      <c r="A5595" t="n">
        <v>12616</v>
      </c>
      <c r="B5595" t="n">
        <v>122</v>
      </c>
      <c r="C5595" t="inlineStr">
        <is>
          <t>Arcos</t>
        </is>
      </c>
      <c r="D5595" s="551" t="n">
        <v>45658</v>
      </c>
      <c r="E5595" t="n">
        <v>20202</v>
      </c>
      <c r="F5595" t="inlineStr">
        <is>
          <t>VINAGRE DE ARROZ CASTELO 750ML UN</t>
        </is>
      </c>
      <c r="G5595" t="n">
        <v>2255</v>
      </c>
      <c r="H5595" t="n">
        <v>7</v>
      </c>
      <c r="I5595" t="inlineStr">
        <is>
          <t>UN</t>
        </is>
      </c>
      <c r="J5595" t="inlineStr">
        <is>
          <t>ALIMENTOS</t>
        </is>
      </c>
      <c r="K5595" t="inlineStr">
        <is>
          <t>12/2024</t>
        </is>
      </c>
      <c r="L5595" t="n">
        <v>6</v>
      </c>
      <c r="M5595" s="551" t="n">
        <v>45636</v>
      </c>
      <c r="N5595" t="n">
        <v>6</v>
      </c>
      <c r="O5595" t="n">
        <v>6</v>
      </c>
      <c r="P5595" t="n">
        <v>42</v>
      </c>
    </row>
    <row r="5596">
      <c r="A5596" t="n">
        <v>14964</v>
      </c>
      <c r="B5596" t="n">
        <v>122</v>
      </c>
      <c r="C5596" t="inlineStr">
        <is>
          <t>Arcos</t>
        </is>
      </c>
      <c r="D5596" s="551" t="n">
        <v>45658</v>
      </c>
      <c r="E5596" t="n">
        <v>18155</v>
      </c>
      <c r="F5596" t="inlineStr">
        <is>
          <t>WHISKY BOURBON WILD TURKEY 101 750ML</t>
        </is>
      </c>
      <c r="G5596" t="n">
        <v>3465</v>
      </c>
      <c r="H5596" t="n">
        <v>0.31</v>
      </c>
      <c r="I5596" t="inlineStr">
        <is>
          <t>GR</t>
        </is>
      </c>
      <c r="J5596" t="inlineStr">
        <is>
          <t>BEBIDAS</t>
        </is>
      </c>
      <c r="K5596" t="inlineStr">
        <is>
          <t>12/2024</t>
        </is>
      </c>
      <c r="L5596" t="n">
        <v>0</v>
      </c>
      <c r="M5596" s="551" t="n">
        <v>-693593</v>
      </c>
      <c r="N5596" t="n">
        <v>0</v>
      </c>
      <c r="O5596" t="n">
        <v>0</v>
      </c>
      <c r="P5596" t="n">
        <v>41.54</v>
      </c>
    </row>
    <row r="5597">
      <c r="A5597" t="n">
        <v>12575</v>
      </c>
      <c r="B5597" t="n">
        <v>122</v>
      </c>
      <c r="C5597" t="inlineStr">
        <is>
          <t>Arcos</t>
        </is>
      </c>
      <c r="D5597" s="551" t="n">
        <v>45658</v>
      </c>
      <c r="E5597" t="n">
        <v>18357</v>
      </c>
      <c r="F5597" t="inlineStr">
        <is>
          <t>GIN TANQUERAY FLOR DE SEVILLA 700ML</t>
        </is>
      </c>
      <c r="G5597" t="n">
        <v>3279</v>
      </c>
      <c r="H5597" t="n">
        <v>0.6</v>
      </c>
      <c r="I5597" t="inlineStr">
        <is>
          <t>UN</t>
        </is>
      </c>
      <c r="J5597" t="inlineStr">
        <is>
          <t>BEBIDAS</t>
        </is>
      </c>
      <c r="K5597" t="inlineStr">
        <is>
          <t>12/2024</t>
        </is>
      </c>
      <c r="L5597" t="n">
        <v>0</v>
      </c>
      <c r="M5597" s="551" t="n">
        <v>-693593</v>
      </c>
      <c r="N5597" t="n">
        <v>0</v>
      </c>
      <c r="O5597" t="n">
        <v>0</v>
      </c>
      <c r="P5597" t="n">
        <v>39.52</v>
      </c>
    </row>
    <row r="5598">
      <c r="A5598" t="n">
        <v>12517</v>
      </c>
      <c r="B5598" t="n">
        <v>122</v>
      </c>
      <c r="C5598" t="inlineStr">
        <is>
          <t>Arcos</t>
        </is>
      </c>
      <c r="D5598" s="551" t="n">
        <v>45658</v>
      </c>
      <c r="E5598" t="n">
        <v>21132</v>
      </c>
      <c r="F5598" t="inlineStr">
        <is>
          <t>GOIABADA CREMOSA PREDILECTA C/2,5KG</t>
        </is>
      </c>
      <c r="G5598" t="n">
        <v>1963</v>
      </c>
      <c r="H5598" t="n">
        <v>1</v>
      </c>
      <c r="I5598" t="inlineStr">
        <is>
          <t>PC</t>
        </is>
      </c>
      <c r="J5598" t="inlineStr">
        <is>
          <t>ALIMENTOS</t>
        </is>
      </c>
      <c r="K5598" t="inlineStr">
        <is>
          <t>12/2024</t>
        </is>
      </c>
      <c r="L5598" t="n">
        <v>0</v>
      </c>
      <c r="M5598" s="551" t="n">
        <v>-693593</v>
      </c>
      <c r="N5598" t="n">
        <v>0</v>
      </c>
      <c r="O5598" t="n">
        <v>35</v>
      </c>
      <c r="P5598" t="n">
        <v>39.5</v>
      </c>
    </row>
    <row r="5599">
      <c r="A5599" t="n">
        <v>12491</v>
      </c>
      <c r="B5599" t="n">
        <v>122</v>
      </c>
      <c r="C5599" t="inlineStr">
        <is>
          <t>Arcos</t>
        </is>
      </c>
      <c r="D5599" s="551" t="n">
        <v>45658</v>
      </c>
      <c r="E5599" t="n">
        <v>19575</v>
      </c>
      <c r="F5599" t="inlineStr">
        <is>
          <t>PIMENTA DE CHEIRO VERDE KG</t>
        </is>
      </c>
      <c r="G5599" t="n">
        <v>2643</v>
      </c>
      <c r="H5599" t="n">
        <v>1.32</v>
      </c>
      <c r="I5599" t="inlineStr">
        <is>
          <t>KG</t>
        </is>
      </c>
      <c r="J5599" t="inlineStr">
        <is>
          <t>ALIMENTOS</t>
        </is>
      </c>
      <c r="K5599" t="inlineStr">
        <is>
          <t>12/2024</t>
        </is>
      </c>
      <c r="L5599" t="n">
        <v>29.48</v>
      </c>
      <c r="M5599" s="551" t="n">
        <v>45654</v>
      </c>
      <c r="N5599" t="n">
        <v>33.75</v>
      </c>
      <c r="O5599" t="n">
        <v>33.75</v>
      </c>
      <c r="P5599" t="n">
        <v>38.91</v>
      </c>
    </row>
    <row r="5600">
      <c r="A5600" t="n">
        <v>12376</v>
      </c>
      <c r="B5600" t="n">
        <v>122</v>
      </c>
      <c r="C5600" t="inlineStr">
        <is>
          <t>Arcos</t>
        </is>
      </c>
      <c r="D5600" s="551" t="n">
        <v>45658</v>
      </c>
      <c r="E5600" t="n">
        <v>20007</v>
      </c>
      <c r="F5600" t="inlineStr">
        <is>
          <t>MAIONESE HELLMANNS C/3KG</t>
        </is>
      </c>
      <c r="G5600" t="n">
        <v>2343</v>
      </c>
      <c r="H5600" t="n">
        <v>1</v>
      </c>
      <c r="I5600" t="inlineStr">
        <is>
          <t>BD</t>
        </is>
      </c>
      <c r="J5600" t="inlineStr">
        <is>
          <t>ALIMENTOS</t>
        </is>
      </c>
      <c r="K5600" t="inlineStr">
        <is>
          <t>12/2024</t>
        </is>
      </c>
      <c r="L5600" t="n">
        <v>0</v>
      </c>
      <c r="M5600" s="551" t="n">
        <v>45622</v>
      </c>
      <c r="N5600" t="n">
        <v>38.9</v>
      </c>
      <c r="O5600" t="n">
        <v>44.9</v>
      </c>
      <c r="P5600" t="n">
        <v>38.9</v>
      </c>
    </row>
    <row r="5601">
      <c r="A5601" t="n">
        <v>12390</v>
      </c>
      <c r="B5601" t="n">
        <v>122</v>
      </c>
      <c r="C5601" t="inlineStr">
        <is>
          <t>Arcos</t>
        </is>
      </c>
      <c r="D5601" s="551" t="n">
        <v>45658</v>
      </c>
      <c r="E5601" t="n">
        <v>18545</v>
      </c>
      <c r="F5601" t="inlineStr">
        <is>
          <t>APERITIVO CAMPARI 998ML</t>
        </is>
      </c>
      <c r="G5601" t="n">
        <v>3134</v>
      </c>
      <c r="H5601" t="n">
        <v>0.79</v>
      </c>
      <c r="I5601" t="inlineStr">
        <is>
          <t>GR</t>
        </is>
      </c>
      <c r="J5601" t="inlineStr">
        <is>
          <t>BEBIDAS</t>
        </is>
      </c>
      <c r="K5601" t="inlineStr">
        <is>
          <t>12/2024</t>
        </is>
      </c>
      <c r="L5601" t="n">
        <v>49</v>
      </c>
      <c r="M5601" s="551" t="n">
        <v>45644</v>
      </c>
      <c r="N5601" t="n">
        <v>49</v>
      </c>
      <c r="O5601" t="n">
        <v>49.99</v>
      </c>
      <c r="P5601" t="n">
        <v>38.71</v>
      </c>
    </row>
    <row r="5602">
      <c r="A5602" t="n">
        <v>12497</v>
      </c>
      <c r="B5602" t="n">
        <v>122</v>
      </c>
      <c r="C5602" t="inlineStr">
        <is>
          <t>Arcos</t>
        </is>
      </c>
      <c r="D5602" s="551" t="n">
        <v>45658</v>
      </c>
      <c r="E5602" t="n">
        <v>19721</v>
      </c>
      <c r="F5602" t="inlineStr">
        <is>
          <t>ROMA KG</t>
        </is>
      </c>
      <c r="G5602" t="n">
        <v>2533</v>
      </c>
      <c r="H5602" t="n">
        <v>1.16</v>
      </c>
      <c r="I5602" t="inlineStr">
        <is>
          <t>KG</t>
        </is>
      </c>
      <c r="J5602" t="inlineStr">
        <is>
          <t>ALIMENTOS</t>
        </is>
      </c>
      <c r="K5602" t="inlineStr">
        <is>
          <t>12/2024</t>
        </is>
      </c>
      <c r="L5602" t="n">
        <v>32.83</v>
      </c>
      <c r="M5602" s="551" t="n">
        <v>45649</v>
      </c>
      <c r="N5602" t="n">
        <v>40.5</v>
      </c>
      <c r="O5602" t="n">
        <v>33.75</v>
      </c>
      <c r="P5602" t="n">
        <v>38.08</v>
      </c>
    </row>
    <row r="5603">
      <c r="A5603" t="n">
        <v>12618</v>
      </c>
      <c r="B5603" t="n">
        <v>122</v>
      </c>
      <c r="C5603" t="inlineStr">
        <is>
          <t>Arcos</t>
        </is>
      </c>
      <c r="D5603" s="551" t="n">
        <v>45658</v>
      </c>
      <c r="E5603" t="n">
        <v>20961</v>
      </c>
      <c r="F5603" t="inlineStr">
        <is>
          <t>VINAGRE DE MACA CASTELO 750ML UN</t>
        </is>
      </c>
      <c r="G5603" t="n">
        <v>2015</v>
      </c>
      <c r="H5603" t="n">
        <v>7</v>
      </c>
      <c r="I5603" t="inlineStr">
        <is>
          <t>UN</t>
        </is>
      </c>
      <c r="J5603" t="inlineStr">
        <is>
          <t>ALIMENTOS</t>
        </is>
      </c>
      <c r="K5603" t="inlineStr">
        <is>
          <t>12/2024</t>
        </is>
      </c>
      <c r="L5603" t="n">
        <v>5.41</v>
      </c>
      <c r="M5603" s="551" t="n">
        <v>45636</v>
      </c>
      <c r="N5603" t="n">
        <v>5.41</v>
      </c>
      <c r="O5603" t="n">
        <v>7.98</v>
      </c>
      <c r="P5603" t="n">
        <v>37.87</v>
      </c>
    </row>
    <row r="5604">
      <c r="A5604" t="n">
        <v>12541</v>
      </c>
      <c r="B5604" t="n">
        <v>122</v>
      </c>
      <c r="C5604" t="inlineStr">
        <is>
          <t>Arcos</t>
        </is>
      </c>
      <c r="D5604" s="551" t="n">
        <v>45658</v>
      </c>
      <c r="E5604" t="n">
        <v>19917</v>
      </c>
      <c r="F5604" t="inlineStr">
        <is>
          <t>SAL GROSSO CISNE C/1KG</t>
        </is>
      </c>
      <c r="G5604" t="n">
        <v>2379</v>
      </c>
      <c r="H5604" t="n">
        <v>12</v>
      </c>
      <c r="I5604" t="inlineStr">
        <is>
          <t>PC</t>
        </is>
      </c>
      <c r="J5604" t="inlineStr">
        <is>
          <t>ALIMENTOS</t>
        </is>
      </c>
      <c r="K5604" t="inlineStr">
        <is>
          <t>12/2024</t>
        </is>
      </c>
      <c r="L5604" t="n">
        <v>3.09</v>
      </c>
      <c r="M5604" s="551" t="n">
        <v>45636</v>
      </c>
      <c r="N5604" t="n">
        <v>3.09</v>
      </c>
      <c r="O5604" t="n">
        <v>3.09</v>
      </c>
      <c r="P5604" t="n">
        <v>37.08</v>
      </c>
    </row>
    <row r="5605">
      <c r="A5605" t="n">
        <v>12469</v>
      </c>
      <c r="B5605" t="n">
        <v>122</v>
      </c>
      <c r="C5605" t="inlineStr">
        <is>
          <t>Arcos</t>
        </is>
      </c>
      <c r="D5605" s="551" t="n">
        <v>45658</v>
      </c>
      <c r="E5605" t="n">
        <v>24481</v>
      </c>
      <c r="F5605" t="inlineStr">
        <is>
          <t>TOFU DEFUMADO KG</t>
        </is>
      </c>
      <c r="G5605" t="n">
        <v>2137</v>
      </c>
      <c r="H5605" t="n">
        <v>1.06</v>
      </c>
      <c r="I5605" t="inlineStr">
        <is>
          <t>KG</t>
        </is>
      </c>
      <c r="J5605" t="inlineStr">
        <is>
          <t>ALIMENTOS</t>
        </is>
      </c>
      <c r="K5605" t="inlineStr">
        <is>
          <t>12/2024</t>
        </is>
      </c>
      <c r="L5605" t="n">
        <v>0</v>
      </c>
      <c r="M5605" s="551" t="n">
        <v>-693593</v>
      </c>
      <c r="N5605" t="n">
        <v>0</v>
      </c>
      <c r="O5605" t="n">
        <v>0</v>
      </c>
      <c r="P5605" t="n">
        <v>34.98</v>
      </c>
    </row>
    <row r="5606">
      <c r="A5606" t="n">
        <v>12585</v>
      </c>
      <c r="B5606" t="n">
        <v>122</v>
      </c>
      <c r="C5606" t="inlineStr">
        <is>
          <t>Arcos</t>
        </is>
      </c>
      <c r="D5606" s="551" t="n">
        <v>45658</v>
      </c>
      <c r="E5606" t="n">
        <v>18249</v>
      </c>
      <c r="F5606" t="inlineStr">
        <is>
          <t>SAQUE DOURADO SAGAE 750ML</t>
        </is>
      </c>
      <c r="G5606" t="n">
        <v>3381</v>
      </c>
      <c r="H5606" t="n">
        <v>2</v>
      </c>
      <c r="I5606" t="inlineStr">
        <is>
          <t>UN</t>
        </is>
      </c>
      <c r="J5606" t="inlineStr">
        <is>
          <t>BEBIDAS</t>
        </is>
      </c>
      <c r="K5606" t="inlineStr">
        <is>
          <t>12/2024</t>
        </is>
      </c>
      <c r="L5606" t="n">
        <v>0</v>
      </c>
      <c r="M5606" s="551" t="n">
        <v>-693593</v>
      </c>
      <c r="N5606" t="n">
        <v>0</v>
      </c>
      <c r="O5606" t="n">
        <v>0</v>
      </c>
      <c r="P5606" t="n">
        <v>34.63</v>
      </c>
    </row>
    <row r="5607">
      <c r="A5607" t="n">
        <v>14971</v>
      </c>
      <c r="B5607" t="n">
        <v>122</v>
      </c>
      <c r="C5607" t="inlineStr">
        <is>
          <t>Arcos</t>
        </is>
      </c>
      <c r="D5607" s="551" t="n">
        <v>45658</v>
      </c>
      <c r="E5607" t="n">
        <v>18121</v>
      </c>
      <c r="F5607" t="inlineStr">
        <is>
          <t>WHISKY JIM BEAM RYE 700ML</t>
        </is>
      </c>
      <c r="G5607" t="n">
        <v>3493</v>
      </c>
      <c r="H5607" t="n">
        <v>0.3</v>
      </c>
      <c r="I5607" t="inlineStr">
        <is>
          <t>GR</t>
        </is>
      </c>
      <c r="J5607" t="inlineStr">
        <is>
          <t>BEBIDAS</t>
        </is>
      </c>
      <c r="K5607" t="inlineStr">
        <is>
          <t>12/2024</t>
        </is>
      </c>
      <c r="L5607" t="n">
        <v>0</v>
      </c>
      <c r="M5607" s="551" t="n">
        <v>-693593</v>
      </c>
      <c r="N5607" t="n">
        <v>0</v>
      </c>
      <c r="O5607" t="n">
        <v>0</v>
      </c>
      <c r="P5607" t="n">
        <v>33.37</v>
      </c>
    </row>
    <row r="5608">
      <c r="A5608" t="n">
        <v>12610</v>
      </c>
      <c r="B5608" t="n">
        <v>122</v>
      </c>
      <c r="C5608" t="inlineStr">
        <is>
          <t>Arcos</t>
        </is>
      </c>
      <c r="D5608" s="551" t="n">
        <v>45658</v>
      </c>
      <c r="E5608" t="n">
        <v>20014</v>
      </c>
      <c r="F5608" t="inlineStr">
        <is>
          <t>LEMON PEPPER 500GR</t>
        </is>
      </c>
      <c r="G5608" t="n">
        <v>2342</v>
      </c>
      <c r="H5608" t="n">
        <v>3</v>
      </c>
      <c r="I5608" t="inlineStr">
        <is>
          <t>UN</t>
        </is>
      </c>
      <c r="J5608" t="inlineStr">
        <is>
          <t>ALIMENTOS</t>
        </is>
      </c>
      <c r="K5608" t="inlineStr">
        <is>
          <t>12/2024</t>
        </is>
      </c>
      <c r="L5608" t="n">
        <v>0</v>
      </c>
      <c r="M5608" s="551" t="n">
        <v>-693593</v>
      </c>
      <c r="N5608" t="n">
        <v>0</v>
      </c>
      <c r="O5608" t="n">
        <v>22</v>
      </c>
      <c r="P5608" t="n">
        <v>33</v>
      </c>
    </row>
    <row r="5609">
      <c r="A5609" t="n">
        <v>14987</v>
      </c>
      <c r="B5609" t="n">
        <v>122</v>
      </c>
      <c r="C5609" t="inlineStr">
        <is>
          <t>Arcos</t>
        </is>
      </c>
      <c r="D5609" s="551" t="n">
        <v>45658</v>
      </c>
      <c r="E5609" t="n">
        <v>26050</v>
      </c>
      <c r="F5609" t="inlineStr">
        <is>
          <t>SEMENTE DE ABOBORA KG</t>
        </is>
      </c>
      <c r="G5609" t="n">
        <v>6512</v>
      </c>
      <c r="H5609" t="n">
        <v>1</v>
      </c>
      <c r="I5609" t="inlineStr">
        <is>
          <t>KG</t>
        </is>
      </c>
      <c r="J5609" t="inlineStr">
        <is>
          <t>ALIMENTOS</t>
        </is>
      </c>
      <c r="K5609" t="inlineStr">
        <is>
          <t>12/2024</t>
        </is>
      </c>
      <c r="L5609" t="n">
        <v>32.9</v>
      </c>
      <c r="M5609" s="551" t="n">
        <v>45643</v>
      </c>
      <c r="N5609" t="n">
        <v>32.9</v>
      </c>
      <c r="O5609" t="n">
        <v>32.9</v>
      </c>
      <c r="P5609" t="n">
        <v>32.9</v>
      </c>
    </row>
    <row r="5610">
      <c r="A5610" t="n">
        <v>12382</v>
      </c>
      <c r="B5610" t="n">
        <v>122</v>
      </c>
      <c r="C5610" t="inlineStr">
        <is>
          <t>Arcos</t>
        </is>
      </c>
      <c r="D5610" s="551" t="n">
        <v>45658</v>
      </c>
      <c r="E5610" t="n">
        <v>20029</v>
      </c>
      <c r="F5610" t="inlineStr">
        <is>
          <t>ESSENCIA DE BAUNILHA CEPERA 500ML</t>
        </is>
      </c>
      <c r="G5610" t="n">
        <v>2337</v>
      </c>
      <c r="H5610" t="n">
        <v>2</v>
      </c>
      <c r="I5610" t="inlineStr">
        <is>
          <t>FR</t>
        </is>
      </c>
      <c r="J5610" t="inlineStr">
        <is>
          <t>ALIMENTOS</t>
        </is>
      </c>
      <c r="K5610" t="inlineStr">
        <is>
          <t>12/2024</t>
        </is>
      </c>
      <c r="L5610" t="n">
        <v>14.81</v>
      </c>
      <c r="M5610" s="551" t="n">
        <v>45636</v>
      </c>
      <c r="N5610" t="n">
        <v>14.81</v>
      </c>
      <c r="O5610" t="n">
        <v>14.81</v>
      </c>
      <c r="P5610" t="n">
        <v>29.62</v>
      </c>
    </row>
    <row r="5611">
      <c r="A5611" t="n">
        <v>12479</v>
      </c>
      <c r="B5611" t="n">
        <v>122</v>
      </c>
      <c r="C5611" t="inlineStr">
        <is>
          <t>Arcos</t>
        </is>
      </c>
      <c r="D5611" s="551" t="n">
        <v>45658</v>
      </c>
      <c r="E5611" t="n">
        <v>19623</v>
      </c>
      <c r="F5611" t="inlineStr">
        <is>
          <t>CEBOLA ROXA KG</t>
        </is>
      </c>
      <c r="G5611" t="n">
        <v>2611</v>
      </c>
      <c r="H5611" t="n">
        <v>7.94</v>
      </c>
      <c r="I5611" t="inlineStr">
        <is>
          <t>KG</t>
        </is>
      </c>
      <c r="J5611" t="inlineStr">
        <is>
          <t>ALIMENTOS</t>
        </is>
      </c>
      <c r="K5611" t="inlineStr">
        <is>
          <t>12/2024</t>
        </is>
      </c>
      <c r="L5611" t="n">
        <v>3.68</v>
      </c>
      <c r="M5611" s="551" t="n">
        <v>45651</v>
      </c>
      <c r="N5611" t="n">
        <v>4.5</v>
      </c>
      <c r="O5611" t="n">
        <v>6</v>
      </c>
      <c r="P5611" t="n">
        <v>29.22</v>
      </c>
    </row>
    <row r="5612">
      <c r="A5612" t="n">
        <v>15011</v>
      </c>
      <c r="B5612" t="n">
        <v>122</v>
      </c>
      <c r="C5612" t="inlineStr">
        <is>
          <t>Arcos</t>
        </is>
      </c>
      <c r="D5612" s="551" t="n">
        <v>45658</v>
      </c>
      <c r="E5612" t="n">
        <v>19872</v>
      </c>
      <c r="F5612" t="inlineStr">
        <is>
          <t>CARDAMOMO EM GRÃO</t>
        </is>
      </c>
      <c r="G5612" t="n">
        <v>2401</v>
      </c>
      <c r="H5612" t="n">
        <v>0.7</v>
      </c>
      <c r="I5612" t="inlineStr">
        <is>
          <t>KG</t>
        </is>
      </c>
      <c r="J5612" t="inlineStr">
        <is>
          <t>ALIMENTOS</t>
        </is>
      </c>
      <c r="K5612" t="inlineStr">
        <is>
          <t>12/2024</t>
        </is>
      </c>
      <c r="L5612" t="n">
        <v>0</v>
      </c>
      <c r="M5612" s="551" t="n">
        <v>-693593</v>
      </c>
      <c r="N5612" t="n">
        <v>0</v>
      </c>
      <c r="O5612" t="n">
        <v>0</v>
      </c>
      <c r="P5612" t="n">
        <v>29.05</v>
      </c>
    </row>
    <row r="5613">
      <c r="A5613" t="n">
        <v>12595</v>
      </c>
      <c r="B5613" t="n">
        <v>122</v>
      </c>
      <c r="C5613" t="inlineStr">
        <is>
          <t>Arcos</t>
        </is>
      </c>
      <c r="D5613" s="551" t="n">
        <v>45658</v>
      </c>
      <c r="E5613" t="n">
        <v>21079</v>
      </c>
      <c r="F5613" t="inlineStr">
        <is>
          <t>ADOCANTE SUCRALOSE SACHE LINEA 500X6GR</t>
        </is>
      </c>
      <c r="G5613" t="n">
        <v>1991</v>
      </c>
      <c r="H5613" t="n">
        <v>1</v>
      </c>
      <c r="I5613" t="inlineStr">
        <is>
          <t>UN</t>
        </is>
      </c>
      <c r="J5613" t="inlineStr">
        <is>
          <t>ALIMENTOS</t>
        </is>
      </c>
      <c r="K5613" t="inlineStr">
        <is>
          <t>12/2024</t>
        </is>
      </c>
      <c r="L5613" t="n">
        <v>0</v>
      </c>
      <c r="M5613" s="551" t="n">
        <v>-693593</v>
      </c>
      <c r="N5613" t="n">
        <v>0</v>
      </c>
      <c r="O5613" t="n">
        <v>32.93</v>
      </c>
      <c r="P5613" t="n">
        <v>29</v>
      </c>
    </row>
    <row r="5614">
      <c r="A5614" t="n">
        <v>15013</v>
      </c>
      <c r="B5614" t="n">
        <v>122</v>
      </c>
      <c r="C5614" t="inlineStr">
        <is>
          <t>Arcos</t>
        </is>
      </c>
      <c r="D5614" s="551" t="n">
        <v>45658</v>
      </c>
      <c r="E5614" t="n">
        <v>19667</v>
      </c>
      <c r="F5614" t="inlineStr">
        <is>
          <t>CAMBUCI CONGELADO ASMUSSEN C/1KG</t>
        </is>
      </c>
      <c r="G5614" t="n">
        <v>2572</v>
      </c>
      <c r="H5614" t="n">
        <v>1</v>
      </c>
      <c r="I5614" t="inlineStr">
        <is>
          <t>PC</t>
        </is>
      </c>
      <c r="J5614" t="inlineStr">
        <is>
          <t>ALIMENTOS</t>
        </is>
      </c>
      <c r="K5614" t="inlineStr">
        <is>
          <t>12/2024</t>
        </is>
      </c>
      <c r="L5614" t="n">
        <v>28</v>
      </c>
      <c r="M5614" s="551" t="n">
        <v>45636</v>
      </c>
      <c r="N5614" t="n">
        <v>28</v>
      </c>
      <c r="O5614" t="n">
        <v>28</v>
      </c>
      <c r="P5614" t="n">
        <v>28</v>
      </c>
    </row>
    <row r="5615">
      <c r="A5615" t="n">
        <v>12566</v>
      </c>
      <c r="B5615" t="n">
        <v>122</v>
      </c>
      <c r="C5615" t="inlineStr">
        <is>
          <t>Arcos</t>
        </is>
      </c>
      <c r="D5615" s="551" t="n">
        <v>45658</v>
      </c>
      <c r="E5615" t="n">
        <v>18383</v>
      </c>
      <c r="F5615" t="inlineStr">
        <is>
          <t>CONHAQUE BRANDY NAPOLEON COURRIER 700ML</t>
        </is>
      </c>
      <c r="G5615" t="n">
        <v>3256</v>
      </c>
      <c r="H5615" t="n">
        <v>0.26</v>
      </c>
      <c r="I5615" t="inlineStr">
        <is>
          <t>UN</t>
        </is>
      </c>
      <c r="J5615" t="inlineStr">
        <is>
          <t>BEBIDAS</t>
        </is>
      </c>
      <c r="K5615" t="inlineStr">
        <is>
          <t>12/2024</t>
        </is>
      </c>
      <c r="L5615" t="n">
        <v>0</v>
      </c>
      <c r="M5615" s="551" t="n">
        <v>-693593</v>
      </c>
      <c r="N5615" t="n">
        <v>0</v>
      </c>
      <c r="O5615" t="n">
        <v>0</v>
      </c>
      <c r="P5615" t="n">
        <v>26.88</v>
      </c>
    </row>
    <row r="5616">
      <c r="A5616" t="n">
        <v>12379</v>
      </c>
      <c r="B5616" t="n">
        <v>122</v>
      </c>
      <c r="C5616" t="inlineStr">
        <is>
          <t>Arcos</t>
        </is>
      </c>
      <c r="D5616" s="551" t="n">
        <v>45658</v>
      </c>
      <c r="E5616" t="n">
        <v>19902</v>
      </c>
      <c r="F5616" t="inlineStr">
        <is>
          <t>SAL SACHE CISNE 1000X0,001G</t>
        </is>
      </c>
      <c r="G5616" t="n">
        <v>2382</v>
      </c>
      <c r="H5616" t="n">
        <v>1</v>
      </c>
      <c r="I5616" t="inlineStr">
        <is>
          <t>CX</t>
        </is>
      </c>
      <c r="J5616" t="inlineStr">
        <is>
          <t>ALIMENTOS</t>
        </is>
      </c>
      <c r="K5616" t="inlineStr">
        <is>
          <t>12/2024</t>
        </is>
      </c>
      <c r="L5616" t="n">
        <v>0</v>
      </c>
      <c r="M5616" s="551" t="n">
        <v>-693593</v>
      </c>
      <c r="N5616" t="n">
        <v>0</v>
      </c>
      <c r="O5616" t="n">
        <v>25.8</v>
      </c>
      <c r="P5616" t="n">
        <v>25.8</v>
      </c>
    </row>
    <row r="5617">
      <c r="A5617" t="n">
        <v>12562</v>
      </c>
      <c r="B5617" t="n">
        <v>122</v>
      </c>
      <c r="C5617" t="inlineStr">
        <is>
          <t>Arcos</t>
        </is>
      </c>
      <c r="D5617" s="551" t="n">
        <v>45658</v>
      </c>
      <c r="E5617" t="n">
        <v>18511</v>
      </c>
      <c r="F5617" t="inlineStr">
        <is>
          <t>APERITIVO PERNOD 1L</t>
        </is>
      </c>
      <c r="G5617" t="n">
        <v>3149</v>
      </c>
      <c r="H5617" t="n">
        <v>0.08</v>
      </c>
      <c r="I5617" t="inlineStr">
        <is>
          <t>UN</t>
        </is>
      </c>
      <c r="J5617" t="inlineStr">
        <is>
          <t>BEBIDAS</t>
        </is>
      </c>
      <c r="K5617" t="inlineStr">
        <is>
          <t>12/2024</t>
        </is>
      </c>
      <c r="L5617" t="n">
        <v>0</v>
      </c>
      <c r="M5617" s="551" t="n">
        <v>-693593</v>
      </c>
      <c r="N5617" t="n">
        <v>0</v>
      </c>
      <c r="O5617" t="n">
        <v>0</v>
      </c>
      <c r="P5617" t="n">
        <v>25.63</v>
      </c>
    </row>
    <row r="5618">
      <c r="A5618" t="n">
        <v>12515</v>
      </c>
      <c r="B5618" t="n">
        <v>122</v>
      </c>
      <c r="C5618" t="inlineStr">
        <is>
          <t>Arcos</t>
        </is>
      </c>
      <c r="D5618" s="551" t="n">
        <v>45658</v>
      </c>
      <c r="E5618" t="n">
        <v>20645</v>
      </c>
      <c r="F5618" t="inlineStr">
        <is>
          <t>MILHO VERDE QUERO C/2KG</t>
        </is>
      </c>
      <c r="G5618" t="n">
        <v>2113</v>
      </c>
      <c r="H5618" t="n">
        <v>1</v>
      </c>
      <c r="I5618" t="inlineStr">
        <is>
          <t>LT</t>
        </is>
      </c>
      <c r="J5618" t="inlineStr">
        <is>
          <t>ALIMENTOS</t>
        </is>
      </c>
      <c r="K5618" t="inlineStr">
        <is>
          <t>12/2024</t>
        </is>
      </c>
      <c r="L5618" t="n">
        <v>25.6</v>
      </c>
      <c r="M5618" s="551" t="n">
        <v>45643</v>
      </c>
      <c r="N5618" t="n">
        <v>25.65</v>
      </c>
      <c r="O5618" t="n">
        <v>25.65</v>
      </c>
      <c r="P5618" t="n">
        <v>25.6</v>
      </c>
    </row>
    <row r="5619">
      <c r="A5619" t="n">
        <v>12579</v>
      </c>
      <c r="B5619" t="n">
        <v>122</v>
      </c>
      <c r="C5619" t="inlineStr">
        <is>
          <t>Arcos</t>
        </is>
      </c>
      <c r="D5619" s="551" t="n">
        <v>45658</v>
      </c>
      <c r="E5619" t="n">
        <v>18329</v>
      </c>
      <c r="F5619" t="inlineStr">
        <is>
          <t>LICOR CHARTREAUSE VERDE 700ML</t>
        </is>
      </c>
      <c r="G5619" t="n">
        <v>3304</v>
      </c>
      <c r="H5619" t="n">
        <v>0.06</v>
      </c>
      <c r="I5619" t="inlineStr">
        <is>
          <t>UN</t>
        </is>
      </c>
      <c r="J5619" t="inlineStr">
        <is>
          <t>BEBIDAS</t>
        </is>
      </c>
      <c r="K5619" t="inlineStr">
        <is>
          <t>12/2024</t>
        </is>
      </c>
      <c r="L5619" t="n">
        <v>0</v>
      </c>
      <c r="M5619" s="551" t="n">
        <v>-693593</v>
      </c>
      <c r="N5619" t="n">
        <v>0</v>
      </c>
      <c r="O5619" t="n">
        <v>0</v>
      </c>
      <c r="P5619" t="n">
        <v>25.17</v>
      </c>
    </row>
    <row r="5620">
      <c r="A5620" t="n">
        <v>12635</v>
      </c>
      <c r="B5620" t="n">
        <v>122</v>
      </c>
      <c r="C5620" t="inlineStr">
        <is>
          <t>Arcos</t>
        </is>
      </c>
      <c r="D5620" s="551" t="n">
        <v>45658</v>
      </c>
      <c r="E5620" t="n">
        <v>24467</v>
      </c>
      <c r="F5620" t="inlineStr">
        <is>
          <t>SODA LIMONADA ANTARCTICA DIET LATA 350ML</t>
        </is>
      </c>
      <c r="G5620" t="n">
        <v>3673</v>
      </c>
      <c r="H5620" t="n">
        <v>16</v>
      </c>
      <c r="I5620" t="inlineStr">
        <is>
          <t>UN</t>
        </is>
      </c>
      <c r="J5620" t="inlineStr">
        <is>
          <t>BEBIDAS</t>
        </is>
      </c>
      <c r="K5620" t="inlineStr">
        <is>
          <t>12/2024</t>
        </is>
      </c>
      <c r="L5620" t="n">
        <v>0</v>
      </c>
      <c r="M5620" s="551" t="n">
        <v>45526</v>
      </c>
      <c r="N5620" t="n">
        <v>1.56</v>
      </c>
      <c r="O5620" t="n">
        <v>2.19</v>
      </c>
      <c r="P5620" t="n">
        <v>25</v>
      </c>
    </row>
    <row r="5621">
      <c r="A5621" t="n">
        <v>12477</v>
      </c>
      <c r="B5621" t="n">
        <v>122</v>
      </c>
      <c r="C5621" t="inlineStr">
        <is>
          <t>Arcos</t>
        </is>
      </c>
      <c r="D5621" s="551" t="n">
        <v>45658</v>
      </c>
      <c r="E5621" t="n">
        <v>19784</v>
      </c>
      <c r="F5621" t="inlineStr">
        <is>
          <t>BANANA DA TERRA KG</t>
        </is>
      </c>
      <c r="G5621" t="n">
        <v>2474</v>
      </c>
      <c r="H5621" t="n">
        <v>2.74</v>
      </c>
      <c r="I5621" t="inlineStr">
        <is>
          <t>KG</t>
        </is>
      </c>
      <c r="J5621" t="inlineStr">
        <is>
          <t>ALIMENTOS</t>
        </is>
      </c>
      <c r="K5621" t="inlineStr">
        <is>
          <t>12/2024</t>
        </is>
      </c>
      <c r="L5621" t="n">
        <v>8.199999999999999</v>
      </c>
      <c r="M5621" s="551" t="n">
        <v>45654</v>
      </c>
      <c r="N5621" t="n">
        <v>8.1</v>
      </c>
      <c r="O5621" t="n">
        <v>11</v>
      </c>
      <c r="P5621" t="n">
        <v>22.47</v>
      </c>
    </row>
    <row r="5622">
      <c r="A5622" t="n">
        <v>14952</v>
      </c>
      <c r="B5622" t="n">
        <v>122</v>
      </c>
      <c r="C5622" t="inlineStr">
        <is>
          <t>Arcos</t>
        </is>
      </c>
      <c r="D5622" s="551" t="n">
        <v>45658</v>
      </c>
      <c r="E5622" t="n">
        <v>18239</v>
      </c>
      <c r="F5622" t="inlineStr">
        <is>
          <t>TEQUILA HERRADURA ANEJO 750ML</t>
        </is>
      </c>
      <c r="G5622" t="n">
        <v>3389</v>
      </c>
      <c r="H5622" t="n">
        <v>0.12</v>
      </c>
      <c r="I5622" t="inlineStr">
        <is>
          <t>GR</t>
        </is>
      </c>
      <c r="J5622" t="inlineStr">
        <is>
          <t>BEBIDAS</t>
        </is>
      </c>
      <c r="K5622" t="inlineStr">
        <is>
          <t>12/2024</t>
        </is>
      </c>
      <c r="L5622" t="n">
        <v>0</v>
      </c>
      <c r="M5622" s="551" t="n">
        <v>-693593</v>
      </c>
      <c r="N5622" t="n">
        <v>0</v>
      </c>
      <c r="O5622" t="n">
        <v>0</v>
      </c>
      <c r="P5622" t="n">
        <v>20.81</v>
      </c>
    </row>
    <row r="5623">
      <c r="A5623" t="n">
        <v>15018</v>
      </c>
      <c r="B5623" t="n">
        <v>122</v>
      </c>
      <c r="C5623" t="inlineStr">
        <is>
          <t>Arcos</t>
        </is>
      </c>
      <c r="D5623" s="551" t="n">
        <v>45658</v>
      </c>
      <c r="E5623" t="n">
        <v>20390</v>
      </c>
      <c r="F5623" t="inlineStr">
        <is>
          <t>FARINHA DE MILHO AMARELA YOKI C/2KG</t>
        </is>
      </c>
      <c r="G5623" t="n">
        <v>2194</v>
      </c>
      <c r="H5623" t="n">
        <v>1</v>
      </c>
      <c r="I5623" t="inlineStr">
        <is>
          <t>PC</t>
        </is>
      </c>
      <c r="J5623" t="inlineStr">
        <is>
          <t>ALIMENTOS</t>
        </is>
      </c>
      <c r="K5623" t="inlineStr">
        <is>
          <t>12/2024</t>
        </is>
      </c>
      <c r="L5623" t="n">
        <v>20.4</v>
      </c>
      <c r="M5623" s="551" t="n">
        <v>45636</v>
      </c>
      <c r="N5623" t="n">
        <v>20.4</v>
      </c>
      <c r="O5623" t="n">
        <v>20.4</v>
      </c>
      <c r="P5623" t="n">
        <v>20.4</v>
      </c>
    </row>
    <row r="5624">
      <c r="A5624" t="n">
        <v>12609</v>
      </c>
      <c r="B5624" t="n">
        <v>122</v>
      </c>
      <c r="C5624" t="inlineStr">
        <is>
          <t>Arcos</t>
        </is>
      </c>
      <c r="D5624" s="551" t="n">
        <v>45658</v>
      </c>
      <c r="E5624" t="n">
        <v>20653</v>
      </c>
      <c r="F5624" t="inlineStr">
        <is>
          <t>LEITE DE COCO SOCOCO C/1L UN</t>
        </is>
      </c>
      <c r="G5624" t="n">
        <v>2111</v>
      </c>
      <c r="H5624" t="n">
        <v>5</v>
      </c>
      <c r="I5624" t="inlineStr">
        <is>
          <t>UN</t>
        </is>
      </c>
      <c r="J5624" t="inlineStr">
        <is>
          <t>ALIMENTOS</t>
        </is>
      </c>
      <c r="K5624" t="inlineStr">
        <is>
          <t>12/2024</t>
        </is>
      </c>
      <c r="L5624" t="n">
        <v>4</v>
      </c>
      <c r="M5624" s="551" t="n">
        <v>45636</v>
      </c>
      <c r="N5624" t="n">
        <v>4</v>
      </c>
      <c r="O5624" t="n">
        <v>21.98</v>
      </c>
      <c r="P5624" t="n">
        <v>20</v>
      </c>
    </row>
    <row r="5625">
      <c r="A5625" t="n">
        <v>12520</v>
      </c>
      <c r="B5625" t="n">
        <v>122</v>
      </c>
      <c r="C5625" t="inlineStr">
        <is>
          <t>Arcos</t>
        </is>
      </c>
      <c r="D5625" s="551" t="n">
        <v>45658</v>
      </c>
      <c r="E5625" t="n">
        <v>21075</v>
      </c>
      <c r="F5625" t="inlineStr">
        <is>
          <t>ACUCAR DEMERARA UNIAO C/1KG</t>
        </is>
      </c>
      <c r="G5625" t="n">
        <v>1993</v>
      </c>
      <c r="H5625" t="n">
        <v>3</v>
      </c>
      <c r="I5625" t="inlineStr">
        <is>
          <t>PC</t>
        </is>
      </c>
      <c r="J5625" t="inlineStr">
        <is>
          <t>ALIMENTOS</t>
        </is>
      </c>
      <c r="K5625" t="inlineStr">
        <is>
          <t>12/2024</t>
        </is>
      </c>
      <c r="L5625" t="n">
        <v>0</v>
      </c>
      <c r="M5625" s="551" t="n">
        <v>-693593</v>
      </c>
      <c r="N5625" t="n">
        <v>0</v>
      </c>
      <c r="O5625" t="n">
        <v>6.41</v>
      </c>
      <c r="P5625" t="n">
        <v>19.23</v>
      </c>
    </row>
    <row r="5626">
      <c r="A5626" t="n">
        <v>12496</v>
      </c>
      <c r="B5626" t="n">
        <v>122</v>
      </c>
      <c r="C5626" t="inlineStr">
        <is>
          <t>Arcos</t>
        </is>
      </c>
      <c r="D5626" s="551" t="n">
        <v>45658</v>
      </c>
      <c r="E5626" t="n">
        <v>19552</v>
      </c>
      <c r="F5626" t="inlineStr">
        <is>
          <t>REPOLHO ROXO KG</t>
        </is>
      </c>
      <c r="G5626" t="n">
        <v>2664</v>
      </c>
      <c r="H5626" t="n">
        <v>4.02</v>
      </c>
      <c r="I5626" t="inlineStr">
        <is>
          <t>KG</t>
        </is>
      </c>
      <c r="J5626" t="inlineStr">
        <is>
          <t>ALIMENTOS</t>
        </is>
      </c>
      <c r="K5626" t="inlineStr">
        <is>
          <t>12/2024</t>
        </is>
      </c>
      <c r="L5626" t="n">
        <v>4.68</v>
      </c>
      <c r="M5626" s="551" t="n">
        <v>45651</v>
      </c>
      <c r="N5626" t="n">
        <v>5</v>
      </c>
      <c r="O5626" t="n">
        <v>4.06</v>
      </c>
      <c r="P5626" t="n">
        <v>18.81</v>
      </c>
    </row>
    <row r="5627">
      <c r="A5627" t="n">
        <v>12488</v>
      </c>
      <c r="B5627" t="n">
        <v>122</v>
      </c>
      <c r="C5627" t="inlineStr">
        <is>
          <t>Arcos</t>
        </is>
      </c>
      <c r="D5627" s="551" t="n">
        <v>45658</v>
      </c>
      <c r="E5627" t="n">
        <v>19741</v>
      </c>
      <c r="F5627" t="inlineStr">
        <is>
          <t>MANGA PALMER KG</t>
        </is>
      </c>
      <c r="G5627" t="n">
        <v>2512</v>
      </c>
      <c r="H5627" t="n">
        <v>3.22</v>
      </c>
      <c r="I5627" t="inlineStr">
        <is>
          <t>KG</t>
        </is>
      </c>
      <c r="J5627" t="inlineStr">
        <is>
          <t>ALIMENTOS</t>
        </is>
      </c>
      <c r="K5627" t="inlineStr">
        <is>
          <t>12/2024</t>
        </is>
      </c>
      <c r="L5627" t="n">
        <v>5.68</v>
      </c>
      <c r="M5627" s="551" t="n">
        <v>45651</v>
      </c>
      <c r="N5627" t="n">
        <v>5</v>
      </c>
      <c r="O5627" t="n">
        <v>8.9</v>
      </c>
      <c r="P5627" t="n">
        <v>18.29</v>
      </c>
    </row>
    <row r="5628">
      <c r="A5628" t="n">
        <v>14948</v>
      </c>
      <c r="B5628" t="n">
        <v>122</v>
      </c>
      <c r="C5628" t="inlineStr">
        <is>
          <t>Arcos</t>
        </is>
      </c>
      <c r="D5628" s="551" t="n">
        <v>45658</v>
      </c>
      <c r="E5628" t="n">
        <v>18510</v>
      </c>
      <c r="F5628" t="inlineStr">
        <is>
          <t>PEYCHAUD AROMATIC COCKTAIL BITTERS 148ML</t>
        </is>
      </c>
      <c r="G5628" t="n">
        <v>3150</v>
      </c>
      <c r="H5628" t="n">
        <v>0.16</v>
      </c>
      <c r="I5628" t="inlineStr">
        <is>
          <t>UN</t>
        </is>
      </c>
      <c r="J5628" t="inlineStr">
        <is>
          <t>BEBIDAS</t>
        </is>
      </c>
      <c r="K5628" t="inlineStr">
        <is>
          <t>12/2024</t>
        </is>
      </c>
      <c r="L5628" t="n">
        <v>0</v>
      </c>
      <c r="M5628" s="551" t="n">
        <v>-693593</v>
      </c>
      <c r="N5628" t="n">
        <v>0</v>
      </c>
      <c r="O5628" t="n">
        <v>0</v>
      </c>
      <c r="P5628" t="n">
        <v>18.22</v>
      </c>
    </row>
    <row r="5629">
      <c r="A5629" t="n">
        <v>15015</v>
      </c>
      <c r="B5629" t="n">
        <v>122</v>
      </c>
      <c r="C5629" t="inlineStr">
        <is>
          <t>Arcos</t>
        </is>
      </c>
      <c r="D5629" s="551" t="n">
        <v>45658</v>
      </c>
      <c r="E5629" t="n">
        <v>20617</v>
      </c>
      <c r="F5629" t="inlineStr">
        <is>
          <t>PIMENTA BIQUINHO EM CONSERVA HEMMER 2KG</t>
        </is>
      </c>
      <c r="G5629" t="n">
        <v>2118</v>
      </c>
      <c r="H5629" t="n">
        <v>1</v>
      </c>
      <c r="I5629" t="inlineStr">
        <is>
          <t>UN</t>
        </is>
      </c>
      <c r="J5629" t="inlineStr">
        <is>
          <t>ALIMENTOS</t>
        </is>
      </c>
      <c r="K5629" t="inlineStr">
        <is>
          <t>12/2024</t>
        </is>
      </c>
      <c r="L5629" t="n">
        <v>0</v>
      </c>
      <c r="M5629" s="551" t="n">
        <v>-693593</v>
      </c>
      <c r="N5629" t="n">
        <v>0</v>
      </c>
      <c r="O5629" t="n">
        <v>0</v>
      </c>
      <c r="P5629" t="n">
        <v>17.59</v>
      </c>
    </row>
    <row r="5630">
      <c r="A5630" t="n">
        <v>15017</v>
      </c>
      <c r="B5630" t="n">
        <v>122</v>
      </c>
      <c r="C5630" t="inlineStr">
        <is>
          <t>Arcos</t>
        </is>
      </c>
      <c r="D5630" s="551" t="n">
        <v>45658</v>
      </c>
      <c r="E5630" t="n">
        <v>20945</v>
      </c>
      <c r="F5630" t="inlineStr">
        <is>
          <t>OLEO DE GERGELIM NATURAL HONG KONG 500ML</t>
        </is>
      </c>
      <c r="G5630" t="n">
        <v>2026</v>
      </c>
      <c r="H5630" t="n">
        <v>1</v>
      </c>
      <c r="I5630" t="inlineStr">
        <is>
          <t>UN</t>
        </is>
      </c>
      <c r="J5630" t="inlineStr">
        <is>
          <t>ALIMENTOS</t>
        </is>
      </c>
      <c r="K5630" t="inlineStr">
        <is>
          <t>12/2024</t>
        </is>
      </c>
      <c r="L5630" t="n">
        <v>0</v>
      </c>
      <c r="M5630" s="551" t="n">
        <v>-693593</v>
      </c>
      <c r="N5630" t="n">
        <v>0</v>
      </c>
      <c r="O5630" t="n">
        <v>0</v>
      </c>
      <c r="P5630" t="n">
        <v>16.9</v>
      </c>
    </row>
    <row r="5631">
      <c r="A5631" t="n">
        <v>12487</v>
      </c>
      <c r="B5631" t="n">
        <v>122</v>
      </c>
      <c r="C5631" t="inlineStr">
        <is>
          <t>Arcos</t>
        </is>
      </c>
      <c r="D5631" s="551" t="n">
        <v>45658</v>
      </c>
      <c r="E5631" t="n">
        <v>19751</v>
      </c>
      <c r="F5631" t="inlineStr">
        <is>
          <t>LIMAO SICILIANO KG</t>
        </is>
      </c>
      <c r="G5631" t="n">
        <v>2502</v>
      </c>
      <c r="H5631" t="n">
        <v>1.84</v>
      </c>
      <c r="I5631" t="inlineStr">
        <is>
          <t>KG</t>
        </is>
      </c>
      <c r="J5631" t="inlineStr">
        <is>
          <t>ALIMENTOS</t>
        </is>
      </c>
      <c r="K5631" t="inlineStr">
        <is>
          <t>12/2024</t>
        </is>
      </c>
      <c r="L5631" t="n">
        <v>9.140000000000001</v>
      </c>
      <c r="M5631" s="551" t="n">
        <v>45654</v>
      </c>
      <c r="N5631" t="n">
        <v>9.9</v>
      </c>
      <c r="O5631" t="n">
        <v>8.300000000000001</v>
      </c>
      <c r="P5631" t="n">
        <v>16.82</v>
      </c>
    </row>
    <row r="5632">
      <c r="A5632" t="n">
        <v>12456</v>
      </c>
      <c r="B5632" t="n">
        <v>122</v>
      </c>
      <c r="C5632" t="inlineStr">
        <is>
          <t>Arcos</t>
        </is>
      </c>
      <c r="D5632" s="551" t="n">
        <v>45658</v>
      </c>
      <c r="E5632" t="n">
        <v>24061</v>
      </c>
      <c r="F5632" t="inlineStr">
        <is>
          <t>AVEIA EM FLOCOS KG</t>
        </is>
      </c>
      <c r="G5632" t="n">
        <v>2186</v>
      </c>
      <c r="H5632" t="n">
        <v>1</v>
      </c>
      <c r="I5632" t="inlineStr">
        <is>
          <t>KG</t>
        </is>
      </c>
      <c r="J5632" t="inlineStr">
        <is>
          <t>ALIMENTOS</t>
        </is>
      </c>
      <c r="K5632" t="inlineStr">
        <is>
          <t>12/2024</t>
        </is>
      </c>
      <c r="L5632" t="n">
        <v>0</v>
      </c>
      <c r="M5632" s="551" t="n">
        <v>45544</v>
      </c>
      <c r="N5632" t="n">
        <v>16.36</v>
      </c>
      <c r="O5632" t="n">
        <v>15.44</v>
      </c>
      <c r="P5632" t="n">
        <v>16.36</v>
      </c>
    </row>
    <row r="5633">
      <c r="A5633" t="n">
        <v>12623</v>
      </c>
      <c r="B5633" t="n">
        <v>122</v>
      </c>
      <c r="C5633" t="inlineStr">
        <is>
          <t>Arcos</t>
        </is>
      </c>
      <c r="D5633" s="551" t="n">
        <v>45658</v>
      </c>
      <c r="E5633" t="n">
        <v>19415</v>
      </c>
      <c r="F5633" t="inlineStr">
        <is>
          <t>MARGARINA COM SAL QUALY 500G UN</t>
        </is>
      </c>
      <c r="G5633" t="n">
        <v>2759</v>
      </c>
      <c r="H5633" t="n">
        <v>2</v>
      </c>
      <c r="I5633" t="inlineStr">
        <is>
          <t>UN</t>
        </is>
      </c>
      <c r="J5633" t="inlineStr">
        <is>
          <t>ALIMENTOS</t>
        </is>
      </c>
      <c r="K5633" t="inlineStr">
        <is>
          <t>12/2024</t>
        </is>
      </c>
      <c r="L5633" t="n">
        <v>0</v>
      </c>
      <c r="M5633" s="551" t="n">
        <v>45615</v>
      </c>
      <c r="N5633" t="n">
        <v>7.6</v>
      </c>
      <c r="O5633" t="n">
        <v>7.61</v>
      </c>
      <c r="P5633" t="n">
        <v>15.2</v>
      </c>
    </row>
    <row r="5634">
      <c r="A5634" t="n">
        <v>14988</v>
      </c>
      <c r="B5634" t="n">
        <v>122</v>
      </c>
      <c r="C5634" t="inlineStr">
        <is>
          <t>Arcos</t>
        </is>
      </c>
      <c r="D5634" s="551" t="n">
        <v>45658</v>
      </c>
      <c r="E5634" t="n">
        <v>20174</v>
      </c>
      <c r="F5634" t="inlineStr">
        <is>
          <t>SEMENTE DE GIRASSOL SEM CASCA KG</t>
        </is>
      </c>
      <c r="G5634" t="n">
        <v>2264</v>
      </c>
      <c r="H5634" t="n">
        <v>1</v>
      </c>
      <c r="I5634" t="inlineStr">
        <is>
          <t>KG</t>
        </is>
      </c>
      <c r="J5634" t="inlineStr">
        <is>
          <t>ALIMENTOS</t>
        </is>
      </c>
      <c r="K5634" t="inlineStr">
        <is>
          <t>12/2024</t>
        </is>
      </c>
      <c r="L5634" t="n">
        <v>14.5</v>
      </c>
      <c r="M5634" s="551" t="n">
        <v>45643</v>
      </c>
      <c r="N5634" t="n">
        <v>14.5</v>
      </c>
      <c r="O5634" t="n">
        <v>14.5</v>
      </c>
      <c r="P5634" t="n">
        <v>14.5</v>
      </c>
    </row>
    <row r="5635">
      <c r="A5635" t="n">
        <v>14957</v>
      </c>
      <c r="B5635" t="n">
        <v>122</v>
      </c>
      <c r="C5635" t="inlineStr">
        <is>
          <t>Arcos</t>
        </is>
      </c>
      <c r="D5635" s="551" t="n">
        <v>45658</v>
      </c>
      <c r="E5635" t="n">
        <v>18191</v>
      </c>
      <c r="F5635" t="inlineStr">
        <is>
          <t>VODKA ABSOLUT VANILIA 750ML</t>
        </is>
      </c>
      <c r="G5635" t="n">
        <v>3433</v>
      </c>
      <c r="H5635" t="n">
        <v>0.28</v>
      </c>
      <c r="I5635" t="inlineStr">
        <is>
          <t>GR</t>
        </is>
      </c>
      <c r="J5635" t="inlineStr">
        <is>
          <t>BEBIDAS</t>
        </is>
      </c>
      <c r="K5635" t="inlineStr">
        <is>
          <t>12/2024</t>
        </is>
      </c>
      <c r="L5635" t="n">
        <v>0</v>
      </c>
      <c r="M5635" s="551" t="n">
        <v>-693593</v>
      </c>
      <c r="N5635" t="n">
        <v>0</v>
      </c>
      <c r="O5635" t="n">
        <v>0</v>
      </c>
      <c r="P5635" t="n">
        <v>14.06</v>
      </c>
    </row>
    <row r="5636">
      <c r="A5636" t="n">
        <v>12439</v>
      </c>
      <c r="B5636" t="n">
        <v>122</v>
      </c>
      <c r="C5636" t="inlineStr">
        <is>
          <t>Arcos</t>
        </is>
      </c>
      <c r="D5636" s="551" t="n">
        <v>45658</v>
      </c>
      <c r="E5636" t="n">
        <v>18017</v>
      </c>
      <c r="F5636" t="inlineStr">
        <is>
          <t>ESPUMANTE CAVA BRUT STARS TOUCH OF ROSE 750ML</t>
        </is>
      </c>
      <c r="G5636" t="n">
        <v>3580</v>
      </c>
      <c r="H5636" t="n">
        <v>14</v>
      </c>
      <c r="I5636" t="inlineStr">
        <is>
          <t>GR</t>
        </is>
      </c>
      <c r="J5636" t="inlineStr">
        <is>
          <t>BEBIDAS</t>
        </is>
      </c>
      <c r="K5636" t="inlineStr">
        <is>
          <t>12/2024</t>
        </is>
      </c>
      <c r="L5636" t="n">
        <v>0</v>
      </c>
      <c r="M5636" s="551" t="n">
        <v>45622</v>
      </c>
      <c r="N5636" t="n">
        <v>0.9399999999999999</v>
      </c>
      <c r="O5636" t="n">
        <v>0.9399999999999999</v>
      </c>
      <c r="P5636" t="n">
        <v>13.18</v>
      </c>
    </row>
    <row r="5637">
      <c r="A5637" t="n">
        <v>12500</v>
      </c>
      <c r="B5637" t="n">
        <v>122</v>
      </c>
      <c r="C5637" t="inlineStr">
        <is>
          <t>Arcos</t>
        </is>
      </c>
      <c r="D5637" s="551" t="n">
        <v>45658</v>
      </c>
      <c r="E5637" t="n">
        <v>19463</v>
      </c>
      <c r="F5637" t="inlineStr">
        <is>
          <t>TOMILHO KG</t>
        </is>
      </c>
      <c r="G5637" t="n">
        <v>2739</v>
      </c>
      <c r="H5637" t="n">
        <v>0.16</v>
      </c>
      <c r="I5637" t="inlineStr">
        <is>
          <t>KG</t>
        </is>
      </c>
      <c r="J5637" t="inlineStr">
        <is>
          <t>ALIMENTOS</t>
        </is>
      </c>
      <c r="K5637" t="inlineStr">
        <is>
          <t>12/2024</t>
        </is>
      </c>
      <c r="L5637" t="n">
        <v>80</v>
      </c>
      <c r="M5637" s="551" t="n">
        <v>45643</v>
      </c>
      <c r="N5637" t="n">
        <v>80</v>
      </c>
      <c r="O5637" t="n">
        <v>80</v>
      </c>
      <c r="P5637" t="n">
        <v>12.8</v>
      </c>
    </row>
    <row r="5638">
      <c r="A5638" t="n">
        <v>14974</v>
      </c>
      <c r="B5638" t="n">
        <v>122</v>
      </c>
      <c r="C5638" t="inlineStr">
        <is>
          <t>Arcos</t>
        </is>
      </c>
      <c r="D5638" s="551" t="n">
        <v>45658</v>
      </c>
      <c r="E5638" t="n">
        <v>18433</v>
      </c>
      <c r="F5638" t="inlineStr">
        <is>
          <t>CACHAÇA PIRASSUNUNGA 51 OURO 965ML</t>
        </is>
      </c>
      <c r="G5638" t="n">
        <v>3212</v>
      </c>
      <c r="H5638" t="n">
        <v>0.89</v>
      </c>
      <c r="I5638" t="inlineStr">
        <is>
          <t>UN</t>
        </is>
      </c>
      <c r="J5638" t="inlineStr">
        <is>
          <t>BEBIDAS</t>
        </is>
      </c>
      <c r="K5638" t="inlineStr">
        <is>
          <t>12/2024</t>
        </is>
      </c>
      <c r="L5638" t="n">
        <v>0</v>
      </c>
      <c r="M5638" s="551" t="n">
        <v>-693593</v>
      </c>
      <c r="N5638" t="n">
        <v>0</v>
      </c>
      <c r="O5638" t="n">
        <v>0</v>
      </c>
      <c r="P5638" t="n">
        <v>12.04</v>
      </c>
    </row>
    <row r="5639">
      <c r="A5639" t="n">
        <v>12480</v>
      </c>
      <c r="B5639" t="n">
        <v>122</v>
      </c>
      <c r="C5639" t="inlineStr">
        <is>
          <t>Arcos</t>
        </is>
      </c>
      <c r="D5639" s="551" t="n">
        <v>45658</v>
      </c>
      <c r="E5639" t="n">
        <v>19488</v>
      </c>
      <c r="F5639" t="inlineStr">
        <is>
          <t>CEBOLINHA KG</t>
        </is>
      </c>
      <c r="G5639" t="n">
        <v>2720</v>
      </c>
      <c r="H5639" t="n">
        <v>1.02</v>
      </c>
      <c r="I5639" t="inlineStr">
        <is>
          <t>KG</t>
        </is>
      </c>
      <c r="J5639" t="inlineStr">
        <is>
          <t>ALIMENTOS</t>
        </is>
      </c>
      <c r="K5639" t="inlineStr">
        <is>
          <t>12/2024</t>
        </is>
      </c>
      <c r="L5639" t="n">
        <v>10.97</v>
      </c>
      <c r="M5639" s="551" t="n">
        <v>45649</v>
      </c>
      <c r="N5639" t="n">
        <v>13.5</v>
      </c>
      <c r="O5639" t="n">
        <v>13.3</v>
      </c>
      <c r="P5639" t="n">
        <v>11.19</v>
      </c>
    </row>
    <row r="5640">
      <c r="A5640" t="n">
        <v>12461</v>
      </c>
      <c r="B5640" t="n">
        <v>122</v>
      </c>
      <c r="C5640" t="inlineStr">
        <is>
          <t>Arcos</t>
        </is>
      </c>
      <c r="D5640" s="551" t="n">
        <v>45658</v>
      </c>
      <c r="E5640" t="n">
        <v>24170</v>
      </c>
      <c r="F5640" t="inlineStr">
        <is>
          <t>COENTRO EM GRAO KG</t>
        </is>
      </c>
      <c r="G5640" t="n">
        <v>2330</v>
      </c>
      <c r="H5640" t="n">
        <v>1</v>
      </c>
      <c r="I5640" t="inlineStr">
        <is>
          <t>KG</t>
        </is>
      </c>
      <c r="J5640" t="inlineStr">
        <is>
          <t>ALIMENTOS</t>
        </is>
      </c>
      <c r="K5640" t="inlineStr">
        <is>
          <t>12/2024</t>
        </is>
      </c>
      <c r="L5640" t="n">
        <v>0</v>
      </c>
      <c r="M5640" s="551" t="n">
        <v>-693593</v>
      </c>
      <c r="N5640" t="n">
        <v>0</v>
      </c>
      <c r="O5640" t="n">
        <v>16.2</v>
      </c>
      <c r="P5640" t="n">
        <v>11</v>
      </c>
    </row>
    <row r="5641">
      <c r="A5641" t="n">
        <v>12476</v>
      </c>
      <c r="B5641" t="n">
        <v>122</v>
      </c>
      <c r="C5641" t="inlineStr">
        <is>
          <t>Arcos</t>
        </is>
      </c>
      <c r="D5641" s="551" t="n">
        <v>45658</v>
      </c>
      <c r="E5641" t="n">
        <v>19502</v>
      </c>
      <c r="F5641" t="inlineStr">
        <is>
          <t>ALFACE CRESPA ROXA KG</t>
        </is>
      </c>
      <c r="G5641" t="n">
        <v>2708</v>
      </c>
      <c r="H5641" t="n">
        <v>0.6</v>
      </c>
      <c r="I5641" t="inlineStr">
        <is>
          <t>KG</t>
        </is>
      </c>
      <c r="J5641" t="inlineStr">
        <is>
          <t>ALIMENTOS</t>
        </is>
      </c>
      <c r="K5641" t="inlineStr">
        <is>
          <t>12/2024</t>
        </is>
      </c>
      <c r="L5641" t="n">
        <v>16.2</v>
      </c>
      <c r="M5641" s="551" t="n">
        <v>45651</v>
      </c>
      <c r="N5641" t="n">
        <v>20</v>
      </c>
      <c r="O5641" t="n">
        <v>15.38</v>
      </c>
      <c r="P5641" t="n">
        <v>9.720000000000001</v>
      </c>
    </row>
    <row r="5642">
      <c r="A5642" t="n">
        <v>12547</v>
      </c>
      <c r="B5642" t="n">
        <v>122</v>
      </c>
      <c r="C5642" t="inlineStr">
        <is>
          <t>Arcos</t>
        </is>
      </c>
      <c r="D5642" s="551" t="n">
        <v>45658</v>
      </c>
      <c r="E5642" t="n">
        <v>17995</v>
      </c>
      <c r="F5642" t="inlineStr">
        <is>
          <t>AGUA TONICA PRATA INDIAN 269ML C/24</t>
        </is>
      </c>
      <c r="G5642" t="n">
        <v>3601</v>
      </c>
      <c r="H5642" t="n">
        <v>2.58</v>
      </c>
      <c r="I5642" t="inlineStr">
        <is>
          <t>PC</t>
        </is>
      </c>
      <c r="J5642" t="inlineStr">
        <is>
          <t>BEBIDAS</t>
        </is>
      </c>
      <c r="K5642" t="inlineStr">
        <is>
          <t>12/2024</t>
        </is>
      </c>
      <c r="L5642" t="n">
        <v>0</v>
      </c>
      <c r="M5642" s="551" t="n">
        <v>45545</v>
      </c>
      <c r="N5642" t="n">
        <v>3.68</v>
      </c>
      <c r="O5642" t="n">
        <v>3.68</v>
      </c>
      <c r="P5642" t="n">
        <v>9.48</v>
      </c>
    </row>
    <row r="5643">
      <c r="A5643" t="n">
        <v>12519</v>
      </c>
      <c r="B5643" t="n">
        <v>122</v>
      </c>
      <c r="C5643" t="inlineStr">
        <is>
          <t>Arcos</t>
        </is>
      </c>
      <c r="D5643" s="551" t="n">
        <v>45658</v>
      </c>
      <c r="E5643" t="n">
        <v>21102</v>
      </c>
      <c r="F5643" t="inlineStr">
        <is>
          <t>ACUCAR CRISTAL UNIAO C/1KG</t>
        </is>
      </c>
      <c r="G5643" t="n">
        <v>1985</v>
      </c>
      <c r="H5643" t="n">
        <v>2</v>
      </c>
      <c r="I5643" t="inlineStr">
        <is>
          <t>PC</t>
        </is>
      </c>
      <c r="J5643" t="inlineStr">
        <is>
          <t>ALIMENTOS</t>
        </is>
      </c>
      <c r="K5643" t="inlineStr">
        <is>
          <t>12/2024</t>
        </is>
      </c>
      <c r="L5643" t="n">
        <v>0</v>
      </c>
      <c r="M5643" s="551" t="n">
        <v>-693593</v>
      </c>
      <c r="N5643" t="n">
        <v>0</v>
      </c>
      <c r="O5643" t="n">
        <v>4.69</v>
      </c>
      <c r="P5643" t="n">
        <v>9.380000000000001</v>
      </c>
    </row>
    <row r="5644">
      <c r="A5644" t="n">
        <v>12384</v>
      </c>
      <c r="B5644" t="n">
        <v>122</v>
      </c>
      <c r="C5644" t="inlineStr">
        <is>
          <t>Arcos</t>
        </is>
      </c>
      <c r="D5644" s="551" t="n">
        <v>45658</v>
      </c>
      <c r="E5644" t="n">
        <v>19983</v>
      </c>
      <c r="F5644" t="inlineStr">
        <is>
          <t>MOLHO INGLES JIMMI C/1L</t>
        </is>
      </c>
      <c r="G5644" t="n">
        <v>2351</v>
      </c>
      <c r="H5644" t="n">
        <v>1</v>
      </c>
      <c r="I5644" t="inlineStr">
        <is>
          <t>FR</t>
        </is>
      </c>
      <c r="J5644" t="inlineStr">
        <is>
          <t>ALIMENTOS</t>
        </is>
      </c>
      <c r="K5644" t="inlineStr">
        <is>
          <t>12/2024</t>
        </is>
      </c>
      <c r="L5644" t="n">
        <v>0</v>
      </c>
      <c r="M5644" s="551" t="n">
        <v>45538</v>
      </c>
      <c r="N5644" t="n">
        <v>8.9</v>
      </c>
      <c r="O5644" t="n">
        <v>9.99</v>
      </c>
      <c r="P5644" t="n">
        <v>8.9</v>
      </c>
    </row>
    <row r="5645">
      <c r="A5645" t="n">
        <v>12608</v>
      </c>
      <c r="B5645" t="n">
        <v>122</v>
      </c>
      <c r="C5645" t="inlineStr">
        <is>
          <t>Arcos</t>
        </is>
      </c>
      <c r="D5645" s="551" t="n">
        <v>45658</v>
      </c>
      <c r="E5645" t="n">
        <v>20661</v>
      </c>
      <c r="F5645" t="inlineStr">
        <is>
          <t>LEITE CONDENSADO MOCA C/395G UN</t>
        </is>
      </c>
      <c r="G5645" t="n">
        <v>2110</v>
      </c>
      <c r="H5645" t="n">
        <v>1</v>
      </c>
      <c r="I5645" t="inlineStr">
        <is>
          <t>UN</t>
        </is>
      </c>
      <c r="J5645" t="inlineStr">
        <is>
          <t>ALIMENTOS</t>
        </is>
      </c>
      <c r="K5645" t="inlineStr">
        <is>
          <t>12/2024</t>
        </is>
      </c>
      <c r="L5645" t="n">
        <v>0</v>
      </c>
      <c r="M5645" s="551" t="n">
        <v>45595</v>
      </c>
      <c r="N5645" t="n">
        <v>8.51</v>
      </c>
      <c r="O5645" t="n">
        <v>8.789999999999999</v>
      </c>
      <c r="P5645" t="n">
        <v>8.51</v>
      </c>
    </row>
    <row r="5646">
      <c r="A5646" t="n">
        <v>12499</v>
      </c>
      <c r="B5646" t="n">
        <v>122</v>
      </c>
      <c r="C5646" t="inlineStr">
        <is>
          <t>Arcos</t>
        </is>
      </c>
      <c r="D5646" s="551" t="n">
        <v>45658</v>
      </c>
      <c r="E5646" t="n">
        <v>19465</v>
      </c>
      <c r="F5646" t="inlineStr">
        <is>
          <t>SALSAO KG</t>
        </is>
      </c>
      <c r="G5646" t="n">
        <v>2737</v>
      </c>
      <c r="H5646" t="n">
        <v>1.06</v>
      </c>
      <c r="I5646" t="inlineStr">
        <is>
          <t>KG</t>
        </is>
      </c>
      <c r="J5646" t="inlineStr">
        <is>
          <t>ALIMENTOS</t>
        </is>
      </c>
      <c r="K5646" t="inlineStr">
        <is>
          <t>12/2024</t>
        </is>
      </c>
      <c r="L5646" t="n">
        <v>7.91</v>
      </c>
      <c r="M5646" s="551" t="n">
        <v>45651</v>
      </c>
      <c r="N5646" t="n">
        <v>12</v>
      </c>
      <c r="O5646" t="n">
        <v>10.57</v>
      </c>
      <c r="P5646" t="n">
        <v>8.380000000000001</v>
      </c>
    </row>
    <row r="5647">
      <c r="A5647" t="n">
        <v>12625</v>
      </c>
      <c r="B5647" t="n">
        <v>122</v>
      </c>
      <c r="C5647" t="inlineStr">
        <is>
          <t>Arcos</t>
        </is>
      </c>
      <c r="D5647" s="551" t="n">
        <v>45658</v>
      </c>
      <c r="E5647" t="n">
        <v>17020</v>
      </c>
      <c r="F5647" t="inlineStr">
        <is>
          <t>LUVA EMBORRACHADA P AMARELA UN</t>
        </is>
      </c>
      <c r="G5647" t="n">
        <v>3977</v>
      </c>
      <c r="H5647" t="n">
        <v>3</v>
      </c>
      <c r="I5647" t="inlineStr">
        <is>
          <t>UN</t>
        </is>
      </c>
      <c r="J5647" t="inlineStr">
        <is>
          <t>UTENSILIOS</t>
        </is>
      </c>
      <c r="K5647" t="inlineStr">
        <is>
          <t>12/2024</t>
        </is>
      </c>
      <c r="L5647" t="n">
        <v>0</v>
      </c>
      <c r="M5647" s="551" t="n">
        <v>45552</v>
      </c>
      <c r="N5647" t="n">
        <v>2.65</v>
      </c>
      <c r="O5647" t="n">
        <v>2.65</v>
      </c>
      <c r="P5647" t="n">
        <v>7.95</v>
      </c>
    </row>
    <row r="5648">
      <c r="A5648" t="n">
        <v>14941</v>
      </c>
      <c r="B5648" t="n">
        <v>122</v>
      </c>
      <c r="C5648" t="inlineStr">
        <is>
          <t>Arcos</t>
        </is>
      </c>
      <c r="D5648" s="551" t="n">
        <v>45658</v>
      </c>
      <c r="E5648" t="n">
        <v>18509</v>
      </c>
      <c r="F5648" t="inlineStr">
        <is>
          <t>BITTER ANGOSTURA COCOA 100ML</t>
        </is>
      </c>
      <c r="G5648" t="n">
        <v>3130</v>
      </c>
      <c r="H5648" t="n">
        <v>0.66</v>
      </c>
      <c r="I5648" t="inlineStr">
        <is>
          <t>GR</t>
        </is>
      </c>
      <c r="J5648" t="inlineStr">
        <is>
          <t>BEBIDAS</t>
        </is>
      </c>
      <c r="K5648" t="inlineStr">
        <is>
          <t>12/2024</t>
        </is>
      </c>
      <c r="L5648" t="n">
        <v>0</v>
      </c>
      <c r="M5648" s="551" t="n">
        <v>-693593</v>
      </c>
      <c r="N5648" t="n">
        <v>0</v>
      </c>
      <c r="O5648" t="n">
        <v>0</v>
      </c>
      <c r="P5648" t="n">
        <v>7.87</v>
      </c>
    </row>
    <row r="5649">
      <c r="A5649" t="n">
        <v>12489</v>
      </c>
      <c r="B5649" t="n">
        <v>122</v>
      </c>
      <c r="C5649" t="inlineStr">
        <is>
          <t>Arcos</t>
        </is>
      </c>
      <c r="D5649" s="551" t="n">
        <v>45658</v>
      </c>
      <c r="E5649" t="n">
        <v>19737</v>
      </c>
      <c r="F5649" t="inlineStr">
        <is>
          <t>MELAO KG</t>
        </is>
      </c>
      <c r="G5649" t="n">
        <v>2516</v>
      </c>
      <c r="H5649" t="n">
        <v>1.5</v>
      </c>
      <c r="I5649" t="inlineStr">
        <is>
          <t>KG</t>
        </is>
      </c>
      <c r="J5649" t="inlineStr">
        <is>
          <t>ALIMENTOS</t>
        </is>
      </c>
      <c r="K5649" t="inlineStr">
        <is>
          <t>12/2024</t>
        </is>
      </c>
      <c r="L5649" t="n">
        <v>5.2</v>
      </c>
      <c r="M5649" s="551" t="n">
        <v>45643</v>
      </c>
      <c r="N5649" t="n">
        <v>5.4</v>
      </c>
      <c r="O5649" t="n">
        <v>5.4</v>
      </c>
      <c r="P5649" t="n">
        <v>7.8</v>
      </c>
    </row>
    <row r="5650">
      <c r="A5650" t="n">
        <v>12473</v>
      </c>
      <c r="B5650" t="n">
        <v>122</v>
      </c>
      <c r="C5650" t="inlineStr">
        <is>
          <t>Arcos</t>
        </is>
      </c>
      <c r="D5650" s="551" t="n">
        <v>45658</v>
      </c>
      <c r="E5650" t="n">
        <v>19509</v>
      </c>
      <c r="F5650" t="inlineStr">
        <is>
          <t>ACELGA KG</t>
        </is>
      </c>
      <c r="G5650" t="n">
        <v>2703</v>
      </c>
      <c r="H5650" t="n">
        <v>1.8</v>
      </c>
      <c r="I5650" t="inlineStr">
        <is>
          <t>KG</t>
        </is>
      </c>
      <c r="J5650" t="inlineStr">
        <is>
          <t>ALIMENTOS</t>
        </is>
      </c>
      <c r="K5650" t="inlineStr">
        <is>
          <t>12/2024</t>
        </is>
      </c>
      <c r="L5650" t="n">
        <v>4.2</v>
      </c>
      <c r="M5650" s="551" t="n">
        <v>45636</v>
      </c>
      <c r="N5650" t="n">
        <v>4.2</v>
      </c>
      <c r="O5650" t="n">
        <v>11.79</v>
      </c>
      <c r="P5650" t="n">
        <v>7.56</v>
      </c>
    </row>
    <row r="5651">
      <c r="A5651" t="n">
        <v>12495</v>
      </c>
      <c r="B5651" t="n">
        <v>122</v>
      </c>
      <c r="C5651" t="inlineStr">
        <is>
          <t>Arcos</t>
        </is>
      </c>
      <c r="D5651" s="551" t="n">
        <v>45658</v>
      </c>
      <c r="E5651" t="n">
        <v>19553</v>
      </c>
      <c r="F5651" t="inlineStr">
        <is>
          <t>REPOLHO BRANCO KG</t>
        </is>
      </c>
      <c r="G5651" t="n">
        <v>2663</v>
      </c>
      <c r="H5651" t="n">
        <v>3.02</v>
      </c>
      <c r="I5651" t="inlineStr">
        <is>
          <t>KG</t>
        </is>
      </c>
      <c r="J5651" t="inlineStr">
        <is>
          <t>ALIMENTOS</t>
        </is>
      </c>
      <c r="K5651" t="inlineStr">
        <is>
          <t>12/2024</t>
        </is>
      </c>
      <c r="L5651" t="n">
        <v>2.19</v>
      </c>
      <c r="M5651" s="551" t="n">
        <v>45643</v>
      </c>
      <c r="N5651" t="n">
        <v>1.8</v>
      </c>
      <c r="O5651" t="n">
        <v>6</v>
      </c>
      <c r="P5651" t="n">
        <v>6.61</v>
      </c>
    </row>
    <row r="5652">
      <c r="A5652" t="n">
        <v>12592</v>
      </c>
      <c r="B5652" t="n">
        <v>122</v>
      </c>
      <c r="C5652" t="inlineStr">
        <is>
          <t>Arcos</t>
        </is>
      </c>
      <c r="D5652" s="551" t="n">
        <v>45658</v>
      </c>
      <c r="E5652" t="n">
        <v>18144</v>
      </c>
      <c r="F5652" t="inlineStr">
        <is>
          <t>WHISKY CHIVAS REGAL EXTRA 13 ANOS 750ML</t>
        </is>
      </c>
      <c r="G5652" t="n">
        <v>3473</v>
      </c>
      <c r="H5652" t="n">
        <v>0.21</v>
      </c>
      <c r="I5652" t="inlineStr">
        <is>
          <t>UN</t>
        </is>
      </c>
      <c r="J5652" t="inlineStr">
        <is>
          <t>BEBIDAS</t>
        </is>
      </c>
      <c r="K5652" t="inlineStr">
        <is>
          <t>12/2024</t>
        </is>
      </c>
      <c r="L5652" t="n">
        <v>0</v>
      </c>
      <c r="M5652" s="551" t="n">
        <v>-693593</v>
      </c>
      <c r="N5652" t="n">
        <v>0</v>
      </c>
      <c r="O5652" t="n">
        <v>0</v>
      </c>
      <c r="P5652" t="n">
        <v>5.67</v>
      </c>
    </row>
    <row r="5653">
      <c r="A5653" t="n">
        <v>12484</v>
      </c>
      <c r="B5653" t="n">
        <v>122</v>
      </c>
      <c r="C5653" t="inlineStr">
        <is>
          <t>Arcos</t>
        </is>
      </c>
      <c r="D5653" s="551" t="n">
        <v>45658</v>
      </c>
      <c r="E5653" t="n">
        <v>19480</v>
      </c>
      <c r="F5653" t="inlineStr">
        <is>
          <t>HORTELA HIDROPONICA KG</t>
        </is>
      </c>
      <c r="G5653" t="n">
        <v>2726</v>
      </c>
      <c r="H5653" t="n">
        <v>0.38</v>
      </c>
      <c r="I5653" t="inlineStr">
        <is>
          <t>KG</t>
        </is>
      </c>
      <c r="J5653" t="inlineStr">
        <is>
          <t>ALIMENTOS</t>
        </is>
      </c>
      <c r="K5653" t="inlineStr">
        <is>
          <t>12/2024</t>
        </is>
      </c>
      <c r="L5653" t="n">
        <v>14.86</v>
      </c>
      <c r="M5653" s="551" t="n">
        <v>45649</v>
      </c>
      <c r="N5653" t="n">
        <v>16.88</v>
      </c>
      <c r="O5653" t="n">
        <v>12</v>
      </c>
      <c r="P5653" t="n">
        <v>5.65</v>
      </c>
    </row>
    <row r="5654">
      <c r="A5654" t="n">
        <v>12475</v>
      </c>
      <c r="B5654" t="n">
        <v>122</v>
      </c>
      <c r="C5654" t="inlineStr">
        <is>
          <t>Arcos</t>
        </is>
      </c>
      <c r="D5654" s="551" t="n">
        <v>45658</v>
      </c>
      <c r="E5654" t="n">
        <v>19505</v>
      </c>
      <c r="F5654" t="inlineStr">
        <is>
          <t>ALFACE AMERICANA KG</t>
        </is>
      </c>
      <c r="G5654" t="n">
        <v>2706</v>
      </c>
      <c r="H5654" t="n">
        <v>0.42</v>
      </c>
      <c r="I5654" t="inlineStr">
        <is>
          <t>KG</t>
        </is>
      </c>
      <c r="J5654" t="inlineStr">
        <is>
          <t>ALIMENTOS</t>
        </is>
      </c>
      <c r="K5654" t="inlineStr">
        <is>
          <t>12/2024</t>
        </is>
      </c>
      <c r="L5654" t="n">
        <v>12.99</v>
      </c>
      <c r="M5654" s="551" t="n">
        <v>45654</v>
      </c>
      <c r="N5654" t="n">
        <v>18</v>
      </c>
      <c r="O5654" t="n">
        <v>12.3</v>
      </c>
      <c r="P5654" t="n">
        <v>5.46</v>
      </c>
    </row>
    <row r="5655">
      <c r="A5655" t="n">
        <v>12471</v>
      </c>
      <c r="B5655" t="n">
        <v>122</v>
      </c>
      <c r="C5655" t="inlineStr">
        <is>
          <t>Arcos</t>
        </is>
      </c>
      <c r="D5655" s="551" t="n">
        <v>45658</v>
      </c>
      <c r="E5655" t="n">
        <v>19787</v>
      </c>
      <c r="F5655" t="inlineStr">
        <is>
          <t>ABACAXI PEROLA KG</t>
        </is>
      </c>
      <c r="G5655" t="n">
        <v>2471</v>
      </c>
      <c r="H5655" t="n">
        <v>0.86</v>
      </c>
      <c r="I5655" t="inlineStr">
        <is>
          <t>KG</t>
        </is>
      </c>
      <c r="J5655" t="inlineStr">
        <is>
          <t>ALIMENTOS</t>
        </is>
      </c>
      <c r="K5655" t="inlineStr">
        <is>
          <t>12/2024</t>
        </is>
      </c>
      <c r="L5655" t="n">
        <v>5.92</v>
      </c>
      <c r="M5655" s="551" t="n">
        <v>45654</v>
      </c>
      <c r="N5655" t="n">
        <v>5.79</v>
      </c>
      <c r="O5655" t="n">
        <v>8.42</v>
      </c>
      <c r="P5655" t="n">
        <v>5.09</v>
      </c>
    </row>
    <row r="5656">
      <c r="A5656" t="n">
        <v>12481</v>
      </c>
      <c r="B5656" t="n">
        <v>122</v>
      </c>
      <c r="C5656" t="inlineStr">
        <is>
          <t>Arcos</t>
        </is>
      </c>
      <c r="D5656" s="551" t="n">
        <v>45658</v>
      </c>
      <c r="E5656" t="n">
        <v>19621</v>
      </c>
      <c r="F5656" t="inlineStr">
        <is>
          <t>CENOURA KG</t>
        </is>
      </c>
      <c r="G5656" t="n">
        <v>2613</v>
      </c>
      <c r="H5656" t="n">
        <v>1.68</v>
      </c>
      <c r="I5656" t="inlineStr">
        <is>
          <t>KG</t>
        </is>
      </c>
      <c r="J5656" t="inlineStr">
        <is>
          <t>ALIMENTOS</t>
        </is>
      </c>
      <c r="K5656" t="inlineStr">
        <is>
          <t>12/2024</t>
        </is>
      </c>
      <c r="L5656" t="n">
        <v>2.67</v>
      </c>
      <c r="M5656" s="551" t="n">
        <v>45649</v>
      </c>
      <c r="N5656" t="n">
        <v>3</v>
      </c>
      <c r="O5656" t="n">
        <v>2.6</v>
      </c>
      <c r="P5656" t="n">
        <v>4.49</v>
      </c>
    </row>
    <row r="5657">
      <c r="A5657" t="n">
        <v>12492</v>
      </c>
      <c r="B5657" t="n">
        <v>122</v>
      </c>
      <c r="C5657" t="inlineStr">
        <is>
          <t>Arcos</t>
        </is>
      </c>
      <c r="D5657" s="551" t="n">
        <v>45658</v>
      </c>
      <c r="E5657" t="n">
        <v>19572</v>
      </c>
      <c r="F5657" t="inlineStr">
        <is>
          <t>PIMENTA DEDO DE MOCA KG</t>
        </is>
      </c>
      <c r="G5657" t="n">
        <v>2646</v>
      </c>
      <c r="H5657" t="n">
        <v>0.22</v>
      </c>
      <c r="I5657" t="inlineStr">
        <is>
          <t>KG</t>
        </is>
      </c>
      <c r="J5657" t="inlineStr">
        <is>
          <t>ALIMENTOS</t>
        </is>
      </c>
      <c r="K5657" t="inlineStr">
        <is>
          <t>12/2024</t>
        </is>
      </c>
      <c r="L5657" t="n">
        <v>18.91</v>
      </c>
      <c r="M5657" s="551" t="n">
        <v>45638</v>
      </c>
      <c r="N5657" t="n">
        <v>18.91</v>
      </c>
      <c r="O5657" t="n">
        <v>28</v>
      </c>
      <c r="P5657" t="n">
        <v>4.16</v>
      </c>
    </row>
    <row r="5658">
      <c r="A5658" t="n">
        <v>12474</v>
      </c>
      <c r="B5658" t="n">
        <v>122</v>
      </c>
      <c r="C5658" t="inlineStr">
        <is>
          <t>Arcos</t>
        </is>
      </c>
      <c r="D5658" s="551" t="n">
        <v>45658</v>
      </c>
      <c r="E5658" t="n">
        <v>19506</v>
      </c>
      <c r="F5658" t="inlineStr">
        <is>
          <t>ALECRIM KG</t>
        </is>
      </c>
      <c r="G5658" t="n">
        <v>2705</v>
      </c>
      <c r="H5658" t="n">
        <v>0.06</v>
      </c>
      <c r="I5658" t="inlineStr">
        <is>
          <t>KG</t>
        </is>
      </c>
      <c r="J5658" t="inlineStr">
        <is>
          <t>ALIMENTOS</t>
        </is>
      </c>
      <c r="K5658" t="inlineStr">
        <is>
          <t>12/2024</t>
        </is>
      </c>
      <c r="L5658" t="n">
        <v>47.5</v>
      </c>
      <c r="M5658" s="551" t="n">
        <v>45631</v>
      </c>
      <c r="N5658" t="n">
        <v>47.5</v>
      </c>
      <c r="O5658" t="n">
        <v>70</v>
      </c>
      <c r="P5658" t="n">
        <v>2.85</v>
      </c>
    </row>
    <row r="5659">
      <c r="A5659" t="n">
        <v>12498</v>
      </c>
      <c r="B5659" t="n">
        <v>122</v>
      </c>
      <c r="C5659" t="inlineStr">
        <is>
          <t>Arcos</t>
        </is>
      </c>
      <c r="D5659" s="551" t="n">
        <v>45658</v>
      </c>
      <c r="E5659" t="n">
        <v>19468</v>
      </c>
      <c r="F5659" t="inlineStr">
        <is>
          <t>SALSA KG</t>
        </is>
      </c>
      <c r="G5659" t="n">
        <v>2736</v>
      </c>
      <c r="H5659" t="n">
        <v>0.18</v>
      </c>
      <c r="I5659" t="inlineStr">
        <is>
          <t>KG</t>
        </is>
      </c>
      <c r="J5659" t="inlineStr">
        <is>
          <t>ALIMENTOS</t>
        </is>
      </c>
      <c r="K5659" t="inlineStr">
        <is>
          <t>12/2024</t>
        </is>
      </c>
      <c r="L5659" t="n">
        <v>11.96</v>
      </c>
      <c r="M5659" s="551" t="n">
        <v>45651</v>
      </c>
      <c r="N5659" t="n">
        <v>12</v>
      </c>
      <c r="O5659" t="n">
        <v>12.26</v>
      </c>
      <c r="P5659" t="n">
        <v>2.15</v>
      </c>
    </row>
    <row r="5660">
      <c r="A5660" t="n">
        <v>14991</v>
      </c>
      <c r="B5660" t="n">
        <v>122</v>
      </c>
      <c r="C5660" t="inlineStr">
        <is>
          <t>Arcos</t>
        </is>
      </c>
      <c r="D5660" s="551" t="n">
        <v>45658</v>
      </c>
      <c r="E5660" t="n">
        <v>19626</v>
      </c>
      <c r="F5660" t="inlineStr">
        <is>
          <t>CEBOLA ECHALOTAS KG</t>
        </is>
      </c>
      <c r="G5660" t="n">
        <v>2608</v>
      </c>
      <c r="H5660" t="n">
        <v>1</v>
      </c>
      <c r="I5660" t="inlineStr">
        <is>
          <t>KG</t>
        </is>
      </c>
      <c r="J5660" t="inlineStr">
        <is>
          <t>ALIMENTOS</t>
        </is>
      </c>
      <c r="K5660" t="inlineStr">
        <is>
          <t>12/2024</t>
        </is>
      </c>
      <c r="L5660" t="n">
        <v>2.14</v>
      </c>
      <c r="M5660" s="551" t="n">
        <v>45649</v>
      </c>
      <c r="N5660" t="n">
        <v>2.36</v>
      </c>
      <c r="O5660" t="n">
        <v>2.36</v>
      </c>
      <c r="P5660" t="n">
        <v>2.14</v>
      </c>
    </row>
    <row r="5661">
      <c r="A5661" t="n">
        <v>12494</v>
      </c>
      <c r="B5661" t="n">
        <v>122</v>
      </c>
      <c r="C5661" t="inlineStr">
        <is>
          <t>Arcos</t>
        </is>
      </c>
      <c r="D5661" s="551" t="n">
        <v>45658</v>
      </c>
      <c r="E5661" t="n">
        <v>19560</v>
      </c>
      <c r="F5661" t="inlineStr">
        <is>
          <t>PIMENTAO VERMELHO KG</t>
        </is>
      </c>
      <c r="G5661" t="n">
        <v>2657</v>
      </c>
      <c r="H5661" t="n">
        <v>0.16</v>
      </c>
      <c r="I5661" t="inlineStr">
        <is>
          <t>KG</t>
        </is>
      </c>
      <c r="J5661" t="inlineStr">
        <is>
          <t>ALIMENTOS</t>
        </is>
      </c>
      <c r="K5661" t="inlineStr">
        <is>
          <t>12/2024</t>
        </is>
      </c>
      <c r="L5661" t="n">
        <v>8.84</v>
      </c>
      <c r="M5661" s="551" t="n">
        <v>45639</v>
      </c>
      <c r="N5661" t="n">
        <v>9</v>
      </c>
      <c r="O5661" t="n">
        <v>14.05</v>
      </c>
      <c r="P5661" t="n">
        <v>1.41</v>
      </c>
    </row>
    <row r="5662">
      <c r="A5662" t="n">
        <v>8751</v>
      </c>
      <c r="B5662" t="n">
        <v>122</v>
      </c>
      <c r="C5662" t="inlineStr">
        <is>
          <t>Arcos</t>
        </is>
      </c>
      <c r="D5662" s="551" t="n">
        <v>45627</v>
      </c>
      <c r="E5662" t="n">
        <v>18359</v>
      </c>
      <c r="F5662" t="inlineStr">
        <is>
          <t>GIN TANQUERAY 750ML</t>
        </is>
      </c>
      <c r="G5662" t="n">
        <v>3278</v>
      </c>
      <c r="H5662" t="n">
        <v>132.13</v>
      </c>
      <c r="I5662" t="inlineStr">
        <is>
          <t>GR</t>
        </is>
      </c>
      <c r="J5662" t="inlineStr">
        <is>
          <t>BEBIDAS</t>
        </is>
      </c>
      <c r="K5662" t="inlineStr">
        <is>
          <t>11/2024</t>
        </is>
      </c>
      <c r="L5662" t="n">
        <v>99.90000000000001</v>
      </c>
      <c r="M5662" s="551" t="n">
        <v>45622</v>
      </c>
      <c r="N5662" t="n">
        <v>99.90000000000001</v>
      </c>
      <c r="O5662" t="n">
        <v>99.81</v>
      </c>
      <c r="P5662" t="n">
        <v>13199.79</v>
      </c>
    </row>
    <row r="5663">
      <c r="A5663" t="n">
        <v>8753</v>
      </c>
      <c r="B5663" t="n">
        <v>122</v>
      </c>
      <c r="C5663" t="inlineStr">
        <is>
          <t>Arcos</t>
        </is>
      </c>
      <c r="D5663" s="551" t="n">
        <v>45627</v>
      </c>
      <c r="E5663" t="n">
        <v>18353</v>
      </c>
      <c r="F5663" t="inlineStr">
        <is>
          <t>GIN TANQUERAY TEN 750ML</t>
        </is>
      </c>
      <c r="G5663" t="n">
        <v>3282</v>
      </c>
      <c r="H5663" t="n">
        <v>37.33</v>
      </c>
      <c r="I5663" t="inlineStr">
        <is>
          <t>GR</t>
        </is>
      </c>
      <c r="J5663" t="inlineStr">
        <is>
          <t>BEBIDAS</t>
        </is>
      </c>
      <c r="K5663" t="inlineStr">
        <is>
          <t>11/2024</t>
        </is>
      </c>
      <c r="L5663" t="n">
        <v>0</v>
      </c>
      <c r="M5663" s="551" t="n">
        <v>-693593</v>
      </c>
      <c r="N5663" t="n">
        <v>0</v>
      </c>
      <c r="O5663" t="n">
        <v>195.32</v>
      </c>
      <c r="P5663" t="n">
        <v>7291.3</v>
      </c>
    </row>
    <row r="5664">
      <c r="A5664" t="n">
        <v>8807</v>
      </c>
      <c r="B5664" t="n">
        <v>122</v>
      </c>
      <c r="C5664" t="inlineStr">
        <is>
          <t>Arcos</t>
        </is>
      </c>
      <c r="D5664" s="551" t="n">
        <v>45627</v>
      </c>
      <c r="E5664" t="n">
        <v>18099</v>
      </c>
      <c r="F5664" t="inlineStr">
        <is>
          <t>WHISKY SINGLETON 12 ANOS SINGLE MALT 750ML</t>
        </is>
      </c>
      <c r="G5664" t="n">
        <v>3511</v>
      </c>
      <c r="H5664" t="n">
        <v>30.24</v>
      </c>
      <c r="I5664" t="inlineStr">
        <is>
          <t>GR</t>
        </is>
      </c>
      <c r="J5664" t="inlineStr">
        <is>
          <t>BEBIDAS</t>
        </is>
      </c>
      <c r="K5664" t="inlineStr">
        <is>
          <t>11/2024</t>
        </is>
      </c>
      <c r="L5664" t="n">
        <v>225.8</v>
      </c>
      <c r="M5664" s="551" t="n">
        <v>45622</v>
      </c>
      <c r="N5664" t="n">
        <v>225.8</v>
      </c>
      <c r="O5664" t="n">
        <v>225.8</v>
      </c>
      <c r="P5664" t="n">
        <v>6828.19</v>
      </c>
    </row>
    <row r="5665">
      <c r="A5665" t="n">
        <v>8791</v>
      </c>
      <c r="B5665" t="n">
        <v>122</v>
      </c>
      <c r="C5665" t="inlineStr">
        <is>
          <t>Arcos</t>
        </is>
      </c>
      <c r="D5665" s="551" t="n">
        <v>45627</v>
      </c>
      <c r="E5665" t="n">
        <v>18179</v>
      </c>
      <c r="F5665" t="inlineStr">
        <is>
          <t>VODKA KETEL ONE 1L</t>
        </is>
      </c>
      <c r="G5665" t="n">
        <v>3443</v>
      </c>
      <c r="H5665" t="n">
        <v>56.53</v>
      </c>
      <c r="I5665" t="inlineStr">
        <is>
          <t>GR</t>
        </is>
      </c>
      <c r="J5665" t="inlineStr">
        <is>
          <t>BEBIDAS</t>
        </is>
      </c>
      <c r="K5665" t="inlineStr">
        <is>
          <t>11/2024</t>
        </is>
      </c>
      <c r="L5665" t="n">
        <v>103.58</v>
      </c>
      <c r="M5665" s="551" t="n">
        <v>45622</v>
      </c>
      <c r="N5665" t="n">
        <v>103.16</v>
      </c>
      <c r="O5665" t="n">
        <v>73</v>
      </c>
      <c r="P5665" t="n">
        <v>5855.38</v>
      </c>
    </row>
    <row r="5666">
      <c r="A5666" t="n">
        <v>8774</v>
      </c>
      <c r="B5666" t="n">
        <v>122</v>
      </c>
      <c r="C5666" t="inlineStr">
        <is>
          <t>Arcos</t>
        </is>
      </c>
      <c r="D5666" s="551" t="n">
        <v>45627</v>
      </c>
      <c r="E5666" t="n">
        <v>18261</v>
      </c>
      <c r="F5666" t="inlineStr">
        <is>
          <t>RUM ZACAPA 23 ANOS 750ML</t>
        </is>
      </c>
      <c r="G5666" t="n">
        <v>3368</v>
      </c>
      <c r="H5666" t="n">
        <v>9.77</v>
      </c>
      <c r="I5666" t="inlineStr">
        <is>
          <t>GR</t>
        </is>
      </c>
      <c r="J5666" t="inlineStr">
        <is>
          <t>BEBIDAS</t>
        </is>
      </c>
      <c r="K5666" t="inlineStr">
        <is>
          <t>11/2024</t>
        </is>
      </c>
      <c r="L5666" t="n">
        <v>465.54</v>
      </c>
      <c r="M5666" s="551" t="n">
        <v>45615</v>
      </c>
      <c r="N5666" t="n">
        <v>465.54</v>
      </c>
      <c r="O5666" t="n">
        <v>465.54</v>
      </c>
      <c r="P5666" t="n">
        <v>4548.33</v>
      </c>
    </row>
    <row r="5667">
      <c r="A5667" t="n">
        <v>8817</v>
      </c>
      <c r="B5667" t="n">
        <v>122</v>
      </c>
      <c r="C5667" t="inlineStr">
        <is>
          <t>Arcos</t>
        </is>
      </c>
      <c r="D5667" s="551" t="n">
        <v>45627</v>
      </c>
      <c r="E5667" t="n">
        <v>24552</v>
      </c>
      <c r="F5667" t="inlineStr">
        <is>
          <t>ESPUMANTE CASA PERINI BRUT 750ML</t>
        </is>
      </c>
      <c r="G5667" t="n">
        <v>5669</v>
      </c>
      <c r="H5667" t="n">
        <v>90.09</v>
      </c>
      <c r="I5667" t="inlineStr">
        <is>
          <t>GR</t>
        </is>
      </c>
      <c r="J5667" t="inlineStr">
        <is>
          <t>BEBIDAS</t>
        </is>
      </c>
      <c r="K5667" t="inlineStr">
        <is>
          <t>11/2024</t>
        </is>
      </c>
      <c r="L5667" t="n">
        <v>39.25</v>
      </c>
      <c r="M5667" s="551" t="n">
        <v>45622</v>
      </c>
      <c r="N5667" t="n">
        <v>38.99</v>
      </c>
      <c r="O5667" t="n">
        <v>38.99</v>
      </c>
      <c r="P5667" t="n">
        <v>3536.03</v>
      </c>
    </row>
    <row r="5668">
      <c r="A5668" t="n">
        <v>8994</v>
      </c>
      <c r="B5668" t="n">
        <v>122</v>
      </c>
      <c r="C5668" t="inlineStr">
        <is>
          <t>Arcos</t>
        </is>
      </c>
      <c r="D5668" s="551" t="n">
        <v>45627</v>
      </c>
      <c r="E5668" t="n">
        <v>17710</v>
      </c>
      <c r="F5668" t="inlineStr">
        <is>
          <t>VINHO TINTO MASCARA DE FUEGO CABERNET 750ML</t>
        </is>
      </c>
      <c r="G5668" t="n">
        <v>3824</v>
      </c>
      <c r="H5668" t="n">
        <v>95.48999999999999</v>
      </c>
      <c r="I5668" t="inlineStr">
        <is>
          <t>GR</t>
        </is>
      </c>
      <c r="J5668" t="inlineStr">
        <is>
          <t>BEBIDAS</t>
        </is>
      </c>
      <c r="K5668" t="inlineStr">
        <is>
          <t>11/2024</t>
        </is>
      </c>
      <c r="L5668" t="n">
        <v>35.75</v>
      </c>
      <c r="M5668" s="551" t="n">
        <v>45622</v>
      </c>
      <c r="N5668" t="n">
        <v>35.75</v>
      </c>
      <c r="O5668" t="n">
        <v>35.75</v>
      </c>
      <c r="P5668" t="n">
        <v>3413.77</v>
      </c>
    </row>
    <row r="5669">
      <c r="A5669" t="n">
        <v>8744</v>
      </c>
      <c r="B5669" t="n">
        <v>122</v>
      </c>
      <c r="C5669" t="inlineStr">
        <is>
          <t>Arcos</t>
        </is>
      </c>
      <c r="D5669" s="551" t="n">
        <v>45627</v>
      </c>
      <c r="E5669" t="n">
        <v>18391</v>
      </c>
      <c r="F5669" t="inlineStr">
        <is>
          <t>CONHAQUE HENNESSY XO 700ML</t>
        </is>
      </c>
      <c r="G5669" t="n">
        <v>3249</v>
      </c>
      <c r="H5669" t="n">
        <v>2.1</v>
      </c>
      <c r="I5669" t="inlineStr">
        <is>
          <t>UN</t>
        </is>
      </c>
      <c r="J5669" t="inlineStr">
        <is>
          <t>BEBIDAS</t>
        </is>
      </c>
      <c r="K5669" t="inlineStr">
        <is>
          <t>11/2024</t>
        </is>
      </c>
      <c r="L5669" t="n">
        <v>0</v>
      </c>
      <c r="M5669" s="551" t="n">
        <v>-693593</v>
      </c>
      <c r="N5669" t="n">
        <v>0</v>
      </c>
      <c r="O5669" t="n">
        <v>0</v>
      </c>
      <c r="P5669" t="n">
        <v>3329.99</v>
      </c>
    </row>
    <row r="5670">
      <c r="A5670" t="n">
        <v>8794</v>
      </c>
      <c r="B5670" t="n">
        <v>122</v>
      </c>
      <c r="C5670" t="inlineStr">
        <is>
          <t>Arcos</t>
        </is>
      </c>
      <c r="D5670" s="551" t="n">
        <v>45627</v>
      </c>
      <c r="E5670" t="n">
        <v>18157</v>
      </c>
      <c r="F5670" t="inlineStr">
        <is>
          <t>WHISKY BOURBON BULLEIT 750ML</t>
        </is>
      </c>
      <c r="G5670" t="n">
        <v>3463</v>
      </c>
      <c r="H5670" t="n">
        <v>14.64</v>
      </c>
      <c r="I5670" t="inlineStr">
        <is>
          <t>GR</t>
        </is>
      </c>
      <c r="J5670" t="inlineStr">
        <is>
          <t>BEBIDAS</t>
        </is>
      </c>
      <c r="K5670" t="inlineStr">
        <is>
          <t>11/2024</t>
        </is>
      </c>
      <c r="L5670" t="n">
        <v>217.39</v>
      </c>
      <c r="M5670" s="551" t="n">
        <v>45615</v>
      </c>
      <c r="N5670" t="n">
        <v>217.39</v>
      </c>
      <c r="O5670" t="n">
        <v>198.9</v>
      </c>
      <c r="P5670" t="n">
        <v>3182.59</v>
      </c>
    </row>
    <row r="5671">
      <c r="A5671" t="n">
        <v>8816</v>
      </c>
      <c r="B5671" t="n">
        <v>122</v>
      </c>
      <c r="C5671" t="inlineStr">
        <is>
          <t>Arcos</t>
        </is>
      </c>
      <c r="D5671" s="551" t="n">
        <v>45627</v>
      </c>
      <c r="E5671" t="n">
        <v>18051</v>
      </c>
      <c r="F5671" t="inlineStr">
        <is>
          <t>CHAMPAGNE VEUVE CLICQUOT ROSE BRUT 750ML</t>
        </is>
      </c>
      <c r="G5671" t="n">
        <v>3552</v>
      </c>
      <c r="H5671" t="n">
        <v>7</v>
      </c>
      <c r="I5671" t="inlineStr">
        <is>
          <t>GR</t>
        </is>
      </c>
      <c r="J5671" t="inlineStr">
        <is>
          <t>BEBIDAS</t>
        </is>
      </c>
      <c r="K5671" t="inlineStr">
        <is>
          <t>11/2024</t>
        </is>
      </c>
      <c r="L5671" t="n">
        <v>0</v>
      </c>
      <c r="M5671" s="551" t="n">
        <v>-693593</v>
      </c>
      <c r="N5671" t="n">
        <v>0</v>
      </c>
      <c r="O5671" t="n">
        <v>450</v>
      </c>
      <c r="P5671" t="n">
        <v>3150</v>
      </c>
    </row>
    <row r="5672">
      <c r="A5672" t="n">
        <v>8801</v>
      </c>
      <c r="B5672" t="n">
        <v>122</v>
      </c>
      <c r="C5672" t="inlineStr">
        <is>
          <t>Arcos</t>
        </is>
      </c>
      <c r="D5672" s="551" t="n">
        <v>45627</v>
      </c>
      <c r="E5672" t="n">
        <v>18119</v>
      </c>
      <c r="F5672" t="inlineStr">
        <is>
          <t>WHISKY JOHNNIE WALKER BLACK LABEL 1L</t>
        </is>
      </c>
      <c r="G5672" t="n">
        <v>3494</v>
      </c>
      <c r="H5672" t="n">
        <v>16</v>
      </c>
      <c r="I5672" t="inlineStr">
        <is>
          <t>GR</t>
        </is>
      </c>
      <c r="J5672" t="inlineStr">
        <is>
          <t>BEBIDAS</t>
        </is>
      </c>
      <c r="K5672" t="inlineStr">
        <is>
          <t>11/2024</t>
        </is>
      </c>
      <c r="L5672" t="n">
        <v>171.44</v>
      </c>
      <c r="M5672" s="551" t="n">
        <v>45615</v>
      </c>
      <c r="N5672" t="n">
        <v>171.7</v>
      </c>
      <c r="O5672" t="n">
        <v>171.7</v>
      </c>
      <c r="P5672" t="n">
        <v>2743.04</v>
      </c>
    </row>
    <row r="5673">
      <c r="A5673" t="n">
        <v>8986</v>
      </c>
      <c r="B5673" t="n">
        <v>122</v>
      </c>
      <c r="C5673" t="inlineStr">
        <is>
          <t>Arcos</t>
        </is>
      </c>
      <c r="D5673" s="551" t="n">
        <v>45627</v>
      </c>
      <c r="E5673" t="n">
        <v>17797</v>
      </c>
      <c r="F5673" t="inlineStr">
        <is>
          <t>VINHO BRANCO MASCARA FUEGO CHARDONNAY 750ML</t>
        </is>
      </c>
      <c r="G5673" t="n">
        <v>3748</v>
      </c>
      <c r="H5673" t="n">
        <v>72</v>
      </c>
      <c r="I5673" t="inlineStr">
        <is>
          <t>GR</t>
        </is>
      </c>
      <c r="J5673" t="inlineStr">
        <is>
          <t>BEBIDAS</t>
        </is>
      </c>
      <c r="K5673" t="inlineStr">
        <is>
          <t>11/2024</t>
        </is>
      </c>
      <c r="L5673" t="n">
        <v>35.75</v>
      </c>
      <c r="M5673" s="551" t="n">
        <v>45622</v>
      </c>
      <c r="N5673" t="n">
        <v>35.75</v>
      </c>
      <c r="O5673" t="n">
        <v>35.75</v>
      </c>
      <c r="P5673" t="n">
        <v>2574</v>
      </c>
    </row>
    <row r="5674">
      <c r="A5674" t="n">
        <v>8789</v>
      </c>
      <c r="B5674" t="n">
        <v>122</v>
      </c>
      <c r="C5674" t="inlineStr">
        <is>
          <t>Arcos</t>
        </is>
      </c>
      <c r="D5674" s="551" t="n">
        <v>45627</v>
      </c>
      <c r="E5674" t="n">
        <v>18186</v>
      </c>
      <c r="F5674" t="inlineStr">
        <is>
          <t>VODKA CIROC NATURAL 750ML</t>
        </is>
      </c>
      <c r="G5674" t="n">
        <v>3437</v>
      </c>
      <c r="H5674" t="n">
        <v>12.13</v>
      </c>
      <c r="I5674" t="inlineStr">
        <is>
          <t>GR</t>
        </is>
      </c>
      <c r="J5674" t="inlineStr">
        <is>
          <t>BEBIDAS</t>
        </is>
      </c>
      <c r="K5674" t="inlineStr">
        <is>
          <t>11/2024</t>
        </is>
      </c>
      <c r="L5674" t="n">
        <v>0</v>
      </c>
      <c r="M5674" s="551" t="n">
        <v>-693593</v>
      </c>
      <c r="N5674" t="n">
        <v>0</v>
      </c>
      <c r="O5674" t="n">
        <v>186.91</v>
      </c>
      <c r="P5674" t="n">
        <v>2267.22</v>
      </c>
    </row>
    <row r="5675">
      <c r="A5675" t="n">
        <v>8997</v>
      </c>
      <c r="B5675" t="n">
        <v>122</v>
      </c>
      <c r="C5675" t="inlineStr">
        <is>
          <t>Arcos</t>
        </is>
      </c>
      <c r="D5675" s="551" t="n">
        <v>45627</v>
      </c>
      <c r="E5675" t="n">
        <v>25130</v>
      </c>
      <c r="F5675" t="inlineStr">
        <is>
          <t>BLEND DE CARNE MOIDA 50% PEITO 50% FRALDINHA KG</t>
        </is>
      </c>
      <c r="G5675" t="n">
        <v>5907</v>
      </c>
      <c r="H5675" t="n">
        <v>60</v>
      </c>
      <c r="I5675" t="inlineStr">
        <is>
          <t>KG</t>
        </is>
      </c>
      <c r="J5675" t="inlineStr">
        <is>
          <t>ALIMENTOS</t>
        </is>
      </c>
      <c r="K5675" t="inlineStr">
        <is>
          <t>11/2024</t>
        </is>
      </c>
      <c r="L5675" t="n">
        <v>36.25</v>
      </c>
      <c r="M5675" s="551" t="n">
        <v>45623</v>
      </c>
      <c r="N5675" t="n">
        <v>36</v>
      </c>
      <c r="O5675" t="n">
        <v>36</v>
      </c>
      <c r="P5675" t="n">
        <v>2175</v>
      </c>
    </row>
    <row r="5676">
      <c r="A5676" t="n">
        <v>8844</v>
      </c>
      <c r="B5676" t="n">
        <v>122</v>
      </c>
      <c r="C5676" t="inlineStr">
        <is>
          <t>Arcos</t>
        </is>
      </c>
      <c r="D5676" s="551" t="n">
        <v>45627</v>
      </c>
      <c r="E5676" t="n">
        <v>20812</v>
      </c>
      <c r="F5676" t="inlineStr">
        <is>
          <t>CAFE JOSELINA C/1KG</t>
        </is>
      </c>
      <c r="G5676" t="n">
        <v>2074</v>
      </c>
      <c r="H5676" t="n">
        <v>28</v>
      </c>
      <c r="I5676" t="inlineStr">
        <is>
          <t>PC</t>
        </is>
      </c>
      <c r="J5676" t="inlineStr">
        <is>
          <t>ALIMENTOS</t>
        </is>
      </c>
      <c r="K5676" t="inlineStr">
        <is>
          <t>11/2024</t>
        </is>
      </c>
      <c r="L5676" t="n">
        <v>76.90000000000001</v>
      </c>
      <c r="M5676" s="551" t="n">
        <v>45624</v>
      </c>
      <c r="N5676" t="n">
        <v>76.90000000000001</v>
      </c>
      <c r="O5676" t="n">
        <v>76.90000000000001</v>
      </c>
      <c r="P5676" t="n">
        <v>2153.2</v>
      </c>
    </row>
    <row r="5677">
      <c r="A5677" t="n">
        <v>9024</v>
      </c>
      <c r="B5677" t="n">
        <v>122</v>
      </c>
      <c r="C5677" t="inlineStr">
        <is>
          <t>Arcos</t>
        </is>
      </c>
      <c r="D5677" s="551" t="n">
        <v>45627</v>
      </c>
      <c r="E5677" t="n">
        <v>18143</v>
      </c>
      <c r="F5677" t="inlineStr">
        <is>
          <t>WHISKY CHIVAS ROYAL SALUTE 21 ANOS 700ML</t>
        </is>
      </c>
      <c r="G5677" t="n">
        <v>3474</v>
      </c>
      <c r="H5677" t="n">
        <v>2.92</v>
      </c>
      <c r="I5677" t="inlineStr">
        <is>
          <t>GR</t>
        </is>
      </c>
      <c r="J5677" t="inlineStr">
        <is>
          <t>BEBIDAS</t>
        </is>
      </c>
      <c r="K5677" t="inlineStr">
        <is>
          <t>11/2024</t>
        </is>
      </c>
      <c r="L5677" t="n">
        <v>0</v>
      </c>
      <c r="M5677" s="551" t="n">
        <v>-693593</v>
      </c>
      <c r="N5677" t="n">
        <v>0</v>
      </c>
      <c r="O5677" t="n">
        <v>733.2</v>
      </c>
      <c r="P5677" t="n">
        <v>2140.94</v>
      </c>
    </row>
    <row r="5678">
      <c r="A5678" t="n">
        <v>8776</v>
      </c>
      <c r="B5678" t="n">
        <v>122</v>
      </c>
      <c r="C5678" t="inlineStr">
        <is>
          <t>Arcos</t>
        </is>
      </c>
      <c r="D5678" s="551" t="n">
        <v>45627</v>
      </c>
      <c r="E5678" t="n">
        <v>18242</v>
      </c>
      <c r="F5678" t="inlineStr">
        <is>
          <t>TEQUILA DON JULIO BLANCO 750ML</t>
        </is>
      </c>
      <c r="G5678" t="n">
        <v>3386</v>
      </c>
      <c r="H5678" t="n">
        <v>9</v>
      </c>
      <c r="I5678" t="inlineStr">
        <is>
          <t>GR</t>
        </is>
      </c>
      <c r="J5678" t="inlineStr">
        <is>
          <t>BEBIDAS</t>
        </is>
      </c>
      <c r="K5678" t="inlineStr">
        <is>
          <t>11/2024</t>
        </is>
      </c>
      <c r="L5678" t="n">
        <v>227.11</v>
      </c>
      <c r="M5678" s="551" t="n">
        <v>45615</v>
      </c>
      <c r="N5678" t="n">
        <v>227.11</v>
      </c>
      <c r="O5678" t="n">
        <v>227.11</v>
      </c>
      <c r="P5678" t="n">
        <v>2043.99</v>
      </c>
    </row>
    <row r="5679">
      <c r="A5679" t="n">
        <v>9073</v>
      </c>
      <c r="B5679" t="n">
        <v>122</v>
      </c>
      <c r="C5679" t="inlineStr">
        <is>
          <t>Arcos</t>
        </is>
      </c>
      <c r="D5679" s="551" t="n">
        <v>45627</v>
      </c>
      <c r="E5679" t="n">
        <v>25284</v>
      </c>
      <c r="F5679" t="inlineStr">
        <is>
          <t>FILE DE PREJEREBA KG</t>
        </is>
      </c>
      <c r="G5679" t="n">
        <v>5983</v>
      </c>
      <c r="H5679" t="n">
        <v>21.44</v>
      </c>
      <c r="I5679" t="inlineStr">
        <is>
          <t>KG</t>
        </is>
      </c>
      <c r="J5679" t="inlineStr">
        <is>
          <t>ALIMENTOS</t>
        </is>
      </c>
      <c r="K5679" t="inlineStr">
        <is>
          <t>11/2024</t>
        </is>
      </c>
      <c r="L5679" t="n">
        <v>95</v>
      </c>
      <c r="M5679" s="551" t="n">
        <v>45622</v>
      </c>
      <c r="N5679" t="n">
        <v>95</v>
      </c>
      <c r="O5679" t="n">
        <v>95</v>
      </c>
      <c r="P5679" t="n">
        <v>2036.8</v>
      </c>
    </row>
    <row r="5680">
      <c r="A5680" t="n">
        <v>9048</v>
      </c>
      <c r="B5680" t="n">
        <v>122</v>
      </c>
      <c r="C5680" t="inlineStr">
        <is>
          <t>Arcos</t>
        </is>
      </c>
      <c r="D5680" s="551" t="n">
        <v>45627</v>
      </c>
      <c r="E5680" t="n">
        <v>25537</v>
      </c>
      <c r="F5680" t="inlineStr">
        <is>
          <t>VINHO TINTO LES VACANCES DE MONSIEUR MERLOT 750ML</t>
        </is>
      </c>
      <c r="G5680" t="n">
        <v>6158</v>
      </c>
      <c r="H5680" t="n">
        <v>12</v>
      </c>
      <c r="I5680" t="inlineStr">
        <is>
          <t>GR</t>
        </is>
      </c>
      <c r="J5680" t="inlineStr">
        <is>
          <t>BEBIDAS</t>
        </is>
      </c>
      <c r="K5680" t="inlineStr">
        <is>
          <t>11/2024</t>
        </is>
      </c>
      <c r="L5680" t="n">
        <v>158.76</v>
      </c>
      <c r="M5680" s="551" t="n">
        <v>45615</v>
      </c>
      <c r="N5680" t="n">
        <v>158.76</v>
      </c>
      <c r="O5680" t="n">
        <v>158.76</v>
      </c>
      <c r="P5680" t="n">
        <v>1905.12</v>
      </c>
    </row>
    <row r="5681">
      <c r="A5681" t="n">
        <v>9042</v>
      </c>
      <c r="B5681" t="n">
        <v>122</v>
      </c>
      <c r="C5681" t="inlineStr">
        <is>
          <t>Arcos</t>
        </is>
      </c>
      <c r="D5681" s="551" t="n">
        <v>45627</v>
      </c>
      <c r="E5681" t="n">
        <v>25093</v>
      </c>
      <c r="F5681" t="inlineStr">
        <is>
          <t>FORCE CELESTE SEMILLION 750ML VINHO BRANCO</t>
        </is>
      </c>
      <c r="G5681" t="n">
        <v>5891</v>
      </c>
      <c r="H5681" t="n">
        <v>13</v>
      </c>
      <c r="I5681" t="inlineStr">
        <is>
          <t>GR</t>
        </is>
      </c>
      <c r="J5681" t="inlineStr">
        <is>
          <t>BEBIDAS</t>
        </is>
      </c>
      <c r="K5681" t="inlineStr">
        <is>
          <t>11/2024</t>
        </is>
      </c>
      <c r="L5681" t="n">
        <v>0</v>
      </c>
      <c r="M5681" s="551" t="n">
        <v>45587</v>
      </c>
      <c r="N5681" t="n">
        <v>142.5</v>
      </c>
      <c r="O5681" t="n">
        <v>142.5</v>
      </c>
      <c r="P5681" t="n">
        <v>1852.5</v>
      </c>
    </row>
    <row r="5682">
      <c r="A5682" t="n">
        <v>8987</v>
      </c>
      <c r="B5682" t="n">
        <v>122</v>
      </c>
      <c r="C5682" t="inlineStr">
        <is>
          <t>Arcos</t>
        </is>
      </c>
      <c r="D5682" s="551" t="n">
        <v>45627</v>
      </c>
      <c r="E5682" t="n">
        <v>25099</v>
      </c>
      <c r="F5682" t="inlineStr">
        <is>
          <t>VINHO LARANJA TESTALONGA STAY BRAVE 750ML</t>
        </is>
      </c>
      <c r="G5682" t="n">
        <v>5894</v>
      </c>
      <c r="H5682" t="n">
        <v>10</v>
      </c>
      <c r="I5682" t="inlineStr">
        <is>
          <t>GR</t>
        </is>
      </c>
      <c r="J5682" t="inlineStr">
        <is>
          <t>BEBIDAS</t>
        </is>
      </c>
      <c r="K5682" t="inlineStr">
        <is>
          <t>11/2024</t>
        </is>
      </c>
      <c r="L5682" t="n">
        <v>179.25</v>
      </c>
      <c r="M5682" s="551" t="n">
        <v>45608</v>
      </c>
      <c r="N5682" t="n">
        <v>179.25</v>
      </c>
      <c r="O5682" t="n">
        <v>179.25</v>
      </c>
      <c r="P5682" t="n">
        <v>1792.5</v>
      </c>
    </row>
    <row r="5683">
      <c r="A5683" t="n">
        <v>8818</v>
      </c>
      <c r="B5683" t="n">
        <v>122</v>
      </c>
      <c r="C5683" t="inlineStr">
        <is>
          <t>Arcos</t>
        </is>
      </c>
      <c r="D5683" s="551" t="n">
        <v>45627</v>
      </c>
      <c r="E5683" t="n">
        <v>18015</v>
      </c>
      <c r="F5683" t="inlineStr">
        <is>
          <t>ESPUMANTE PERELADA CAVA STARS BRUT RESERVA 750ML</t>
        </is>
      </c>
      <c r="G5683" t="n">
        <v>3582</v>
      </c>
      <c r="H5683" t="n">
        <v>15</v>
      </c>
      <c r="I5683" t="inlineStr">
        <is>
          <t>GR</t>
        </is>
      </c>
      <c r="J5683" t="inlineStr">
        <is>
          <t>BEBIDAS</t>
        </is>
      </c>
      <c r="K5683" t="inlineStr">
        <is>
          <t>11/2024</t>
        </is>
      </c>
      <c r="L5683" t="n">
        <v>114.4</v>
      </c>
      <c r="M5683" s="551" t="n">
        <v>45622</v>
      </c>
      <c r="N5683" t="n">
        <v>114.4</v>
      </c>
      <c r="O5683" t="n">
        <v>114.4</v>
      </c>
      <c r="P5683" t="n">
        <v>1716</v>
      </c>
    </row>
    <row r="5684">
      <c r="A5684" t="n">
        <v>9000</v>
      </c>
      <c r="B5684" t="n">
        <v>122</v>
      </c>
      <c r="C5684" t="inlineStr">
        <is>
          <t>Arcos</t>
        </is>
      </c>
      <c r="D5684" s="551" t="n">
        <v>45627</v>
      </c>
      <c r="E5684" t="n">
        <v>18548</v>
      </c>
      <c r="F5684" t="inlineStr">
        <is>
          <t>APERITIVO ANGOSTURA 100ML</t>
        </is>
      </c>
      <c r="G5684" t="n">
        <v>3131</v>
      </c>
      <c r="H5684" t="n">
        <v>16</v>
      </c>
      <c r="I5684" t="inlineStr">
        <is>
          <t>GR</t>
        </is>
      </c>
      <c r="J5684" t="inlineStr">
        <is>
          <t>BEBIDAS</t>
        </is>
      </c>
      <c r="K5684" t="inlineStr">
        <is>
          <t>11/2024</t>
        </is>
      </c>
      <c r="L5684" t="n">
        <v>101.01</v>
      </c>
      <c r="M5684" s="551" t="n">
        <v>45622</v>
      </c>
      <c r="N5684" t="n">
        <v>102.49</v>
      </c>
      <c r="O5684" t="n">
        <v>102.49</v>
      </c>
      <c r="P5684" t="n">
        <v>1616.16</v>
      </c>
    </row>
    <row r="5685">
      <c r="A5685" t="n">
        <v>9045</v>
      </c>
      <c r="B5685" t="n">
        <v>122</v>
      </c>
      <c r="C5685" t="inlineStr">
        <is>
          <t>Arcos</t>
        </is>
      </c>
      <c r="D5685" s="551" t="n">
        <v>45627</v>
      </c>
      <c r="E5685" t="n">
        <v>25042</v>
      </c>
      <c r="F5685" t="inlineStr">
        <is>
          <t>VINHO BRANCO LA PART DU COLIBRI MUSCADET SUR LIE 750ML</t>
        </is>
      </c>
      <c r="G5685" t="n">
        <v>5876</v>
      </c>
      <c r="H5685" t="n">
        <v>14</v>
      </c>
      <c r="I5685" t="inlineStr">
        <is>
          <t>GR</t>
        </is>
      </c>
      <c r="J5685" t="inlineStr">
        <is>
          <t>BEBIDAS</t>
        </is>
      </c>
      <c r="K5685" t="inlineStr">
        <is>
          <t>11/2024</t>
        </is>
      </c>
      <c r="L5685" t="n">
        <v>0</v>
      </c>
      <c r="M5685" s="551" t="n">
        <v>45595</v>
      </c>
      <c r="N5685" t="n">
        <v>115</v>
      </c>
      <c r="O5685" t="n">
        <v>115</v>
      </c>
      <c r="P5685" t="n">
        <v>1610</v>
      </c>
    </row>
    <row r="5686">
      <c r="A5686" t="n">
        <v>8757</v>
      </c>
      <c r="B5686" t="n">
        <v>122</v>
      </c>
      <c r="C5686" t="inlineStr">
        <is>
          <t>Arcos</t>
        </is>
      </c>
      <c r="D5686" s="551" t="n">
        <v>45627</v>
      </c>
      <c r="E5686" t="n">
        <v>24704</v>
      </c>
      <c r="F5686" t="inlineStr">
        <is>
          <t>LICOR AJIWAI UMESHU 2L</t>
        </is>
      </c>
      <c r="G5686" t="n">
        <v>5722</v>
      </c>
      <c r="H5686" t="n">
        <v>10</v>
      </c>
      <c r="I5686" t="inlineStr">
        <is>
          <t>GR</t>
        </is>
      </c>
      <c r="J5686" t="inlineStr">
        <is>
          <t>BEBIDAS</t>
        </is>
      </c>
      <c r="K5686" t="inlineStr">
        <is>
          <t>11/2024</t>
        </is>
      </c>
      <c r="L5686" t="n">
        <v>159.9</v>
      </c>
      <c r="M5686" s="551" t="n">
        <v>45615</v>
      </c>
      <c r="N5686" t="n">
        <v>159.9</v>
      </c>
      <c r="O5686" t="n">
        <v>159.9</v>
      </c>
      <c r="P5686" t="n">
        <v>1599</v>
      </c>
    </row>
    <row r="5687">
      <c r="A5687" t="n">
        <v>8804</v>
      </c>
      <c r="B5687" t="n">
        <v>122</v>
      </c>
      <c r="C5687" t="inlineStr">
        <is>
          <t>Arcos</t>
        </is>
      </c>
      <c r="D5687" s="551" t="n">
        <v>45627</v>
      </c>
      <c r="E5687" t="n">
        <v>18113</v>
      </c>
      <c r="F5687" t="inlineStr">
        <is>
          <t>WHISKY JOHNNIE WALKER GREEN LABEL 750ML</t>
        </is>
      </c>
      <c r="G5687" t="n">
        <v>3499</v>
      </c>
      <c r="H5687" t="n">
        <v>3.72</v>
      </c>
      <c r="I5687" t="inlineStr">
        <is>
          <t>GR</t>
        </is>
      </c>
      <c r="J5687" t="inlineStr">
        <is>
          <t>BEBIDAS</t>
        </is>
      </c>
      <c r="K5687" t="inlineStr">
        <is>
          <t>11/2024</t>
        </is>
      </c>
      <c r="L5687" t="n">
        <v>0</v>
      </c>
      <c r="M5687" s="551" t="n">
        <v>-693593</v>
      </c>
      <c r="N5687" t="n">
        <v>0</v>
      </c>
      <c r="O5687" t="n">
        <v>422.01</v>
      </c>
      <c r="P5687" t="n">
        <v>1569.88</v>
      </c>
    </row>
    <row r="5688">
      <c r="A5688" t="n">
        <v>9077</v>
      </c>
      <c r="B5688" t="n">
        <v>122</v>
      </c>
      <c r="C5688" t="inlineStr">
        <is>
          <t>Arcos</t>
        </is>
      </c>
      <c r="D5688" s="551" t="n">
        <v>45627</v>
      </c>
      <c r="E5688" t="n">
        <v>26052</v>
      </c>
      <c r="F5688" t="inlineStr">
        <is>
          <t>VINHO BRANCO VALDESPINO PEDRO XIMENEZ 750ML</t>
        </is>
      </c>
      <c r="G5688" t="n">
        <v>6514</v>
      </c>
      <c r="H5688" t="n">
        <v>2.8</v>
      </c>
      <c r="I5688" t="inlineStr">
        <is>
          <t>GR</t>
        </is>
      </c>
      <c r="J5688" t="inlineStr">
        <is>
          <t>BEBIDAS</t>
        </is>
      </c>
      <c r="K5688" t="inlineStr">
        <is>
          <t>11/2024</t>
        </is>
      </c>
      <c r="L5688" t="n">
        <v>0</v>
      </c>
      <c r="M5688" s="551" t="n">
        <v>-693593</v>
      </c>
      <c r="N5688" t="n">
        <v>0</v>
      </c>
      <c r="O5688" t="n">
        <v>0</v>
      </c>
      <c r="P5688" t="n">
        <v>1542.8</v>
      </c>
    </row>
    <row r="5689">
      <c r="A5689" t="n">
        <v>9075</v>
      </c>
      <c r="B5689" t="n">
        <v>122</v>
      </c>
      <c r="C5689" t="inlineStr">
        <is>
          <t>Arcos</t>
        </is>
      </c>
      <c r="D5689" s="551" t="n">
        <v>45627</v>
      </c>
      <c r="E5689" t="n">
        <v>25091</v>
      </c>
      <c r="F5689" t="inlineStr">
        <is>
          <t>VINHO BRANCO VERASOLIS MOSCATEL 750ML</t>
        </is>
      </c>
      <c r="G5689" t="n">
        <v>5890</v>
      </c>
      <c r="H5689" t="n">
        <v>14</v>
      </c>
      <c r="I5689" t="inlineStr">
        <is>
          <t>GR</t>
        </is>
      </c>
      <c r="J5689" t="inlineStr">
        <is>
          <t>BEBIDAS</t>
        </is>
      </c>
      <c r="K5689" t="inlineStr">
        <is>
          <t>11/2024</t>
        </is>
      </c>
      <c r="L5689" t="n">
        <v>108</v>
      </c>
      <c r="M5689" s="551" t="n">
        <v>45623</v>
      </c>
      <c r="N5689" t="n">
        <v>108</v>
      </c>
      <c r="O5689" t="n">
        <v>108</v>
      </c>
      <c r="P5689" t="n">
        <v>1512</v>
      </c>
    </row>
    <row r="5690">
      <c r="A5690" t="n">
        <v>8734</v>
      </c>
      <c r="B5690" t="n">
        <v>122</v>
      </c>
      <c r="C5690" t="inlineStr">
        <is>
          <t>Arcos</t>
        </is>
      </c>
      <c r="D5690" s="551" t="n">
        <v>45627</v>
      </c>
      <c r="E5690" t="n">
        <v>18486</v>
      </c>
      <c r="F5690" t="inlineStr">
        <is>
          <t>CACHACA FAMIGERADA BRUTA 750ML</t>
        </is>
      </c>
      <c r="G5690" t="n">
        <v>3170</v>
      </c>
      <c r="H5690" t="n">
        <v>45.87</v>
      </c>
      <c r="I5690" t="inlineStr">
        <is>
          <t>GR</t>
        </is>
      </c>
      <c r="J5690" t="inlineStr">
        <is>
          <t>BEBIDAS</t>
        </is>
      </c>
      <c r="K5690" t="inlineStr">
        <is>
          <t>11/2024</t>
        </is>
      </c>
      <c r="L5690" t="n">
        <v>32.5</v>
      </c>
      <c r="M5690" s="551" t="n">
        <v>45623</v>
      </c>
      <c r="N5690" t="n">
        <v>32.5</v>
      </c>
      <c r="O5690" t="n">
        <v>27.5</v>
      </c>
      <c r="P5690" t="n">
        <v>1490.78</v>
      </c>
    </row>
    <row r="5691">
      <c r="A5691" t="n">
        <v>9012</v>
      </c>
      <c r="B5691" t="n">
        <v>122</v>
      </c>
      <c r="C5691" t="inlineStr">
        <is>
          <t>Arcos</t>
        </is>
      </c>
      <c r="D5691" s="551" t="n">
        <v>45627</v>
      </c>
      <c r="E5691" t="n">
        <v>26008</v>
      </c>
      <c r="F5691" t="inlineStr">
        <is>
          <t>VERMOUTH CARPANO ROSSO CLASSICO ARGENTINO 950ML</t>
        </is>
      </c>
      <c r="G5691" t="n">
        <v>6492</v>
      </c>
      <c r="H5691" t="n">
        <v>11.4</v>
      </c>
      <c r="I5691" t="inlineStr">
        <is>
          <t>GR</t>
        </is>
      </c>
      <c r="J5691" t="inlineStr">
        <is>
          <t>BEBIDAS</t>
        </is>
      </c>
      <c r="K5691" t="inlineStr">
        <is>
          <t>11/2024</t>
        </is>
      </c>
      <c r="L5691" t="n">
        <v>0</v>
      </c>
      <c r="M5691" s="551" t="n">
        <v>-693593</v>
      </c>
      <c r="N5691" t="n">
        <v>0</v>
      </c>
      <c r="O5691" t="n">
        <v>0</v>
      </c>
      <c r="P5691" t="n">
        <v>1481.89</v>
      </c>
    </row>
    <row r="5692">
      <c r="A5692" t="n">
        <v>8782</v>
      </c>
      <c r="B5692" t="n">
        <v>122</v>
      </c>
      <c r="C5692" t="inlineStr">
        <is>
          <t>Arcos</t>
        </is>
      </c>
      <c r="D5692" s="551" t="n">
        <v>45627</v>
      </c>
      <c r="E5692" t="n">
        <v>18208</v>
      </c>
      <c r="F5692" t="inlineStr">
        <is>
          <t>VERMOUTH CARPANO BIANCO 1L</t>
        </is>
      </c>
      <c r="G5692" t="n">
        <v>3418</v>
      </c>
      <c r="H5692" t="n">
        <v>9</v>
      </c>
      <c r="I5692" t="inlineStr">
        <is>
          <t>GR</t>
        </is>
      </c>
      <c r="J5692" t="inlineStr">
        <is>
          <t>BEBIDAS</t>
        </is>
      </c>
      <c r="K5692" t="inlineStr">
        <is>
          <t>11/2024</t>
        </is>
      </c>
      <c r="L5692" t="n">
        <v>0</v>
      </c>
      <c r="M5692" s="551" t="n">
        <v>45573</v>
      </c>
      <c r="N5692" t="n">
        <v>164</v>
      </c>
      <c r="O5692" t="n">
        <v>100.88</v>
      </c>
      <c r="P5692" t="n">
        <v>1476</v>
      </c>
    </row>
    <row r="5693">
      <c r="A5693" t="n">
        <v>8984</v>
      </c>
      <c r="B5693" t="n">
        <v>122</v>
      </c>
      <c r="C5693" t="inlineStr">
        <is>
          <t>Arcos</t>
        </is>
      </c>
      <c r="D5693" s="551" t="n">
        <v>45627</v>
      </c>
      <c r="E5693" t="n">
        <v>17778</v>
      </c>
      <c r="F5693" t="inlineStr">
        <is>
          <t>VINHO BRANCO JEREZ FORTIF REAL TESOURO FINO 750ML</t>
        </is>
      </c>
      <c r="G5693" t="n">
        <v>3765</v>
      </c>
      <c r="H5693" t="n">
        <v>17.6</v>
      </c>
      <c r="I5693" t="inlineStr">
        <is>
          <t>GR</t>
        </is>
      </c>
      <c r="J5693" t="inlineStr">
        <is>
          <t>BEBIDAS</t>
        </is>
      </c>
      <c r="K5693" t="inlineStr">
        <is>
          <t>11/2024</t>
        </is>
      </c>
      <c r="L5693" t="n">
        <v>83.70999999999999</v>
      </c>
      <c r="M5693" s="551" t="n">
        <v>45615</v>
      </c>
      <c r="N5693" t="n">
        <v>83.70999999999999</v>
      </c>
      <c r="O5693" t="n">
        <v>101.36</v>
      </c>
      <c r="P5693" t="n">
        <v>1473.3</v>
      </c>
    </row>
    <row r="5694">
      <c r="A5694" t="n">
        <v>9041</v>
      </c>
      <c r="B5694" t="n">
        <v>122</v>
      </c>
      <c r="C5694" t="inlineStr">
        <is>
          <t>Arcos</t>
        </is>
      </c>
      <c r="D5694" s="551" t="n">
        <v>45627</v>
      </c>
      <c r="E5694" t="n">
        <v>19297</v>
      </c>
      <c r="F5694" t="inlineStr">
        <is>
          <t>QUEIJO PARMESAO LA SERENISSIMA KG</t>
        </is>
      </c>
      <c r="G5694" t="n">
        <v>2775</v>
      </c>
      <c r="H5694" t="n">
        <v>22.5</v>
      </c>
      <c r="I5694" t="inlineStr">
        <is>
          <t>KG</t>
        </is>
      </c>
      <c r="J5694" t="inlineStr">
        <is>
          <t>ALIMENTOS</t>
        </is>
      </c>
      <c r="K5694" t="inlineStr">
        <is>
          <t>11/2024</t>
        </is>
      </c>
      <c r="L5694" t="n">
        <v>65.31999999999999</v>
      </c>
      <c r="M5694" s="551" t="n">
        <v>45622</v>
      </c>
      <c r="N5694" t="n">
        <v>65.90000000000001</v>
      </c>
      <c r="O5694" t="n">
        <v>64.98999999999999</v>
      </c>
      <c r="P5694" t="n">
        <v>1469.7</v>
      </c>
    </row>
    <row r="5695">
      <c r="A5695" t="n">
        <v>8973</v>
      </c>
      <c r="B5695" t="n">
        <v>122</v>
      </c>
      <c r="C5695" t="inlineStr">
        <is>
          <t>Arcos</t>
        </is>
      </c>
      <c r="D5695" s="551" t="n">
        <v>45627</v>
      </c>
      <c r="E5695" t="n">
        <v>24259</v>
      </c>
      <c r="F5695" t="inlineStr">
        <is>
          <t>FILE MIGNON 4/5 S/ CORDAO KG</t>
        </is>
      </c>
      <c r="G5695" t="n">
        <v>2938</v>
      </c>
      <c r="H5695" t="n">
        <v>24.2</v>
      </c>
      <c r="I5695" t="inlineStr">
        <is>
          <t>KG</t>
        </is>
      </c>
      <c r="J5695" t="inlineStr">
        <is>
          <t>ALIMENTOS</t>
        </is>
      </c>
      <c r="K5695" t="inlineStr">
        <is>
          <t>11/2024</t>
        </is>
      </c>
      <c r="L5695" t="n">
        <v>0</v>
      </c>
      <c r="M5695" s="551" t="n">
        <v>45551</v>
      </c>
      <c r="N5695" t="n">
        <v>59.9</v>
      </c>
      <c r="O5695" t="n">
        <v>83.5</v>
      </c>
      <c r="P5695" t="n">
        <v>1449.47</v>
      </c>
    </row>
    <row r="5696">
      <c r="A5696" t="n">
        <v>8767</v>
      </c>
      <c r="B5696" t="n">
        <v>122</v>
      </c>
      <c r="C5696" t="inlineStr">
        <is>
          <t>Arcos</t>
        </is>
      </c>
      <c r="D5696" s="551" t="n">
        <v>45627</v>
      </c>
      <c r="E5696" t="n">
        <v>18306</v>
      </c>
      <c r="F5696" t="inlineStr">
        <is>
          <t>LICOR MARASCHINO LUXARDO 750ML</t>
        </is>
      </c>
      <c r="G5696" t="n">
        <v>3327</v>
      </c>
      <c r="H5696" t="n">
        <v>9.35</v>
      </c>
      <c r="I5696" t="inlineStr">
        <is>
          <t>GR</t>
        </is>
      </c>
      <c r="J5696" t="inlineStr">
        <is>
          <t>BEBIDAS</t>
        </is>
      </c>
      <c r="K5696" t="inlineStr">
        <is>
          <t>11/2024</t>
        </is>
      </c>
      <c r="L5696" t="n">
        <v>0</v>
      </c>
      <c r="M5696" s="551" t="n">
        <v>-693593</v>
      </c>
      <c r="N5696" t="n">
        <v>0</v>
      </c>
      <c r="O5696" t="n">
        <v>0</v>
      </c>
      <c r="P5696" t="n">
        <v>1387.85</v>
      </c>
    </row>
    <row r="5697">
      <c r="A5697" t="n">
        <v>8802</v>
      </c>
      <c r="B5697" t="n">
        <v>122</v>
      </c>
      <c r="C5697" t="inlineStr">
        <is>
          <t>Arcos</t>
        </is>
      </c>
      <c r="D5697" s="551" t="n">
        <v>45627</v>
      </c>
      <c r="E5697" t="n">
        <v>18118</v>
      </c>
      <c r="F5697" t="inlineStr">
        <is>
          <t>WHISKY JOHNNIE WALKER BLUE LABEL 750ML</t>
        </is>
      </c>
      <c r="G5697" t="n">
        <v>3495</v>
      </c>
      <c r="H5697" t="n">
        <v>1</v>
      </c>
      <c r="I5697" t="inlineStr">
        <is>
          <t>GR</t>
        </is>
      </c>
      <c r="J5697" t="inlineStr">
        <is>
          <t>BEBIDAS</t>
        </is>
      </c>
      <c r="K5697" t="inlineStr">
        <is>
          <t>11/2024</t>
        </is>
      </c>
      <c r="L5697" t="n">
        <v>0</v>
      </c>
      <c r="M5697" s="551" t="n">
        <v>-693593</v>
      </c>
      <c r="N5697" t="n">
        <v>0</v>
      </c>
      <c r="O5697" t="n">
        <v>1387</v>
      </c>
      <c r="P5697" t="n">
        <v>1387</v>
      </c>
    </row>
    <row r="5698">
      <c r="A5698" t="n">
        <v>8995</v>
      </c>
      <c r="B5698" t="n">
        <v>122</v>
      </c>
      <c r="C5698" t="inlineStr">
        <is>
          <t>Arcos</t>
        </is>
      </c>
      <c r="D5698" s="551" t="n">
        <v>45627</v>
      </c>
      <c r="E5698" t="n">
        <v>25044</v>
      </c>
      <c r="F5698" t="inlineStr">
        <is>
          <t>VINHO TINTO UN AIR DE REMEJEANNE 750ML</t>
        </is>
      </c>
      <c r="G5698" t="n">
        <v>5877</v>
      </c>
      <c r="H5698" t="n">
        <v>10</v>
      </c>
      <c r="I5698" t="inlineStr">
        <is>
          <t>GR</t>
        </is>
      </c>
      <c r="J5698" t="inlineStr">
        <is>
          <t>BEBIDAS</t>
        </is>
      </c>
      <c r="K5698" t="inlineStr">
        <is>
          <t>11/2024</t>
        </is>
      </c>
      <c r="L5698" t="n">
        <v>138.6</v>
      </c>
      <c r="M5698" s="551" t="n">
        <v>45615</v>
      </c>
      <c r="N5698" t="n">
        <v>138.6</v>
      </c>
      <c r="O5698" t="n">
        <v>138.6</v>
      </c>
      <c r="P5698" t="n">
        <v>1386</v>
      </c>
    </row>
    <row r="5699">
      <c r="A5699" t="n">
        <v>8960</v>
      </c>
      <c r="B5699" t="n">
        <v>122</v>
      </c>
      <c r="C5699" t="inlineStr">
        <is>
          <t>Arcos</t>
        </is>
      </c>
      <c r="D5699" s="551" t="n">
        <v>45627</v>
      </c>
      <c r="E5699" t="n">
        <v>19276</v>
      </c>
      <c r="F5699" t="inlineStr">
        <is>
          <t>QUEIJO REINO TIROLEZ KG</t>
        </is>
      </c>
      <c r="G5699" t="n">
        <v>2780</v>
      </c>
      <c r="H5699" t="n">
        <v>15.44</v>
      </c>
      <c r="I5699" t="inlineStr">
        <is>
          <t>KG</t>
        </is>
      </c>
      <c r="J5699" t="inlineStr">
        <is>
          <t>ALIMENTOS</t>
        </is>
      </c>
      <c r="K5699" t="inlineStr">
        <is>
          <t>11/2024</t>
        </is>
      </c>
      <c r="L5699" t="n">
        <v>87.8</v>
      </c>
      <c r="M5699" s="551" t="n">
        <v>45623</v>
      </c>
      <c r="N5699" t="n">
        <v>87.8</v>
      </c>
      <c r="O5699" t="n">
        <v>87.8</v>
      </c>
      <c r="P5699" t="n">
        <v>1355.63</v>
      </c>
    </row>
    <row r="5700">
      <c r="A5700" t="n">
        <v>8953</v>
      </c>
      <c r="B5700" t="n">
        <v>122</v>
      </c>
      <c r="C5700" t="inlineStr">
        <is>
          <t>Arcos</t>
        </is>
      </c>
      <c r="D5700" s="551" t="n">
        <v>45627</v>
      </c>
      <c r="E5700" t="n">
        <v>19401</v>
      </c>
      <c r="F5700" t="inlineStr">
        <is>
          <t>MANTEIGA SEM SAL SCALA KG</t>
        </is>
      </c>
      <c r="G5700" t="n">
        <v>2761</v>
      </c>
      <c r="H5700" t="n">
        <v>6</v>
      </c>
      <c r="I5700" t="inlineStr">
        <is>
          <t>KG</t>
        </is>
      </c>
      <c r="J5700" t="inlineStr">
        <is>
          <t>ALIMENTOS</t>
        </is>
      </c>
      <c r="K5700" t="inlineStr">
        <is>
          <t>11/2024</t>
        </is>
      </c>
      <c r="L5700" t="n">
        <v>0</v>
      </c>
      <c r="M5700" s="551" t="n">
        <v>45491</v>
      </c>
      <c r="N5700" t="n">
        <v>225.9</v>
      </c>
      <c r="O5700" t="n">
        <v>228.9</v>
      </c>
      <c r="P5700" t="n">
        <v>1355.4</v>
      </c>
    </row>
    <row r="5701">
      <c r="A5701" t="n">
        <v>8743</v>
      </c>
      <c r="B5701" t="n">
        <v>122</v>
      </c>
      <c r="C5701" t="inlineStr">
        <is>
          <t>Arcos</t>
        </is>
      </c>
      <c r="D5701" s="551" t="n">
        <v>45627</v>
      </c>
      <c r="E5701" t="n">
        <v>18392</v>
      </c>
      <c r="F5701" t="inlineStr">
        <is>
          <t>CONHAQUE HENNESSY VSOP 700ML</t>
        </is>
      </c>
      <c r="G5701" t="n">
        <v>3248</v>
      </c>
      <c r="H5701" t="n">
        <v>4.32</v>
      </c>
      <c r="I5701" t="inlineStr">
        <is>
          <t>UN</t>
        </is>
      </c>
      <c r="J5701" t="inlineStr">
        <is>
          <t>BEBIDAS</t>
        </is>
      </c>
      <c r="K5701" t="inlineStr">
        <is>
          <t>11/2024</t>
        </is>
      </c>
      <c r="L5701" t="n">
        <v>0</v>
      </c>
      <c r="M5701" s="551" t="n">
        <v>-693593</v>
      </c>
      <c r="N5701" t="n">
        <v>0</v>
      </c>
      <c r="O5701" t="n">
        <v>0</v>
      </c>
      <c r="P5701" t="n">
        <v>1319.46</v>
      </c>
    </row>
    <row r="5702">
      <c r="A5702" t="n">
        <v>8948</v>
      </c>
      <c r="B5702" t="n">
        <v>122</v>
      </c>
      <c r="C5702" t="inlineStr">
        <is>
          <t>Arcos</t>
        </is>
      </c>
      <c r="D5702" s="551" t="n">
        <v>45627</v>
      </c>
      <c r="E5702" t="n">
        <v>25184</v>
      </c>
      <c r="F5702" t="inlineStr">
        <is>
          <t>TUCUPI PRETO BAG KG</t>
        </is>
      </c>
      <c r="G5702" t="n">
        <v>5937</v>
      </c>
      <c r="H5702" t="n">
        <v>5</v>
      </c>
      <c r="I5702" t="inlineStr">
        <is>
          <t>KG</t>
        </is>
      </c>
      <c r="J5702" t="inlineStr">
        <is>
          <t>ALIMENTOS</t>
        </is>
      </c>
      <c r="K5702" t="inlineStr">
        <is>
          <t>11/2024</t>
        </is>
      </c>
      <c r="L5702" t="n">
        <v>250</v>
      </c>
      <c r="M5702" s="551" t="n">
        <v>45623</v>
      </c>
      <c r="N5702" t="n">
        <v>250</v>
      </c>
      <c r="O5702" t="n">
        <v>250</v>
      </c>
      <c r="P5702" t="n">
        <v>1250</v>
      </c>
    </row>
    <row r="5703">
      <c r="A5703" t="n">
        <v>8988</v>
      </c>
      <c r="B5703" t="n">
        <v>122</v>
      </c>
      <c r="C5703" t="inlineStr">
        <is>
          <t>Arcos</t>
        </is>
      </c>
      <c r="D5703" s="551" t="n">
        <v>45627</v>
      </c>
      <c r="E5703" t="n">
        <v>17594</v>
      </c>
      <c r="F5703" t="inlineStr">
        <is>
          <t>VINHO TINTO LE JAJA DE JAU DE SYRAH 750ML FRANCA</t>
        </is>
      </c>
      <c r="G5703" t="n">
        <v>3932</v>
      </c>
      <c r="H5703" t="n">
        <v>20</v>
      </c>
      <c r="I5703" t="inlineStr">
        <is>
          <t>GR</t>
        </is>
      </c>
      <c r="J5703" t="inlineStr">
        <is>
          <t>BEBIDAS</t>
        </is>
      </c>
      <c r="K5703" t="inlineStr">
        <is>
          <t>11/2024</t>
        </is>
      </c>
      <c r="L5703" t="n">
        <v>0</v>
      </c>
      <c r="M5703" s="551" t="n">
        <v>45503</v>
      </c>
      <c r="N5703" t="n">
        <v>60.45</v>
      </c>
      <c r="O5703" t="n">
        <v>60.45</v>
      </c>
      <c r="P5703" t="n">
        <v>1209</v>
      </c>
    </row>
    <row r="5704">
      <c r="A5704" t="n">
        <v>8991</v>
      </c>
      <c r="B5704" t="n">
        <v>122</v>
      </c>
      <c r="C5704" t="inlineStr">
        <is>
          <t>Arcos</t>
        </is>
      </c>
      <c r="D5704" s="551" t="n">
        <v>45627</v>
      </c>
      <c r="E5704" t="n">
        <v>25095</v>
      </c>
      <c r="F5704" t="inlineStr">
        <is>
          <t>VINHO TINTO FLIGHT OF THE DRONGO 750ML</t>
        </is>
      </c>
      <c r="G5704" t="n">
        <v>5892</v>
      </c>
      <c r="H5704" t="n">
        <v>9</v>
      </c>
      <c r="I5704" t="inlineStr">
        <is>
          <t>GR</t>
        </is>
      </c>
      <c r="J5704" t="inlineStr">
        <is>
          <t>BEBIDAS</t>
        </is>
      </c>
      <c r="K5704" t="inlineStr">
        <is>
          <t>11/2024</t>
        </is>
      </c>
      <c r="L5704" t="n">
        <v>131.25</v>
      </c>
      <c r="M5704" s="551" t="n">
        <v>45602</v>
      </c>
      <c r="N5704" t="n">
        <v>131.25</v>
      </c>
      <c r="O5704" t="n">
        <v>131.25</v>
      </c>
      <c r="P5704" t="n">
        <v>1181.25</v>
      </c>
    </row>
    <row r="5705">
      <c r="A5705" t="n">
        <v>8726</v>
      </c>
      <c r="B5705" t="n">
        <v>122</v>
      </c>
      <c r="C5705" t="inlineStr">
        <is>
          <t>Arcos</t>
        </is>
      </c>
      <c r="D5705" s="551" t="n">
        <v>45627</v>
      </c>
      <c r="E5705" t="n">
        <v>22598</v>
      </c>
      <c r="F5705" t="inlineStr">
        <is>
          <t>APERITIVO ANGOSTURA ORANGE 100ML</t>
        </is>
      </c>
      <c r="G5705" t="n">
        <v>3131</v>
      </c>
      <c r="H5705" t="n">
        <v>13</v>
      </c>
      <c r="I5705" t="inlineStr">
        <is>
          <t>GR</t>
        </is>
      </c>
      <c r="J5705" t="inlineStr">
        <is>
          <t>BEBIDAS</t>
        </is>
      </c>
      <c r="K5705" t="inlineStr">
        <is>
          <t>11/2024</t>
        </is>
      </c>
      <c r="L5705" t="n">
        <v>90.59999999999999</v>
      </c>
      <c r="M5705" s="551" t="n">
        <v>45602</v>
      </c>
      <c r="N5705" t="n">
        <v>90.59999999999999</v>
      </c>
      <c r="O5705" t="n">
        <v>88.90000000000001</v>
      </c>
      <c r="P5705" t="n">
        <v>1177.8</v>
      </c>
    </row>
    <row r="5706">
      <c r="A5706" t="n">
        <v>9051</v>
      </c>
      <c r="B5706" t="n">
        <v>122</v>
      </c>
      <c r="C5706" t="inlineStr">
        <is>
          <t>Arcos</t>
        </is>
      </c>
      <c r="D5706" s="551" t="n">
        <v>45627</v>
      </c>
      <c r="E5706" t="n">
        <v>18250</v>
      </c>
      <c r="F5706" t="inlineStr">
        <is>
          <t>SAQUE BANSHU NISHIKI JOSEN 720ML</t>
        </is>
      </c>
      <c r="G5706" t="n">
        <v>3380</v>
      </c>
      <c r="H5706" t="n">
        <v>8</v>
      </c>
      <c r="I5706" t="inlineStr">
        <is>
          <t>UN</t>
        </is>
      </c>
      <c r="J5706" t="inlineStr">
        <is>
          <t>BEBIDAS</t>
        </is>
      </c>
      <c r="K5706" t="inlineStr">
        <is>
          <t>11/2024</t>
        </is>
      </c>
      <c r="L5706" t="n">
        <v>0</v>
      </c>
      <c r="M5706" s="551" t="n">
        <v>-693593</v>
      </c>
      <c r="N5706" t="n">
        <v>0</v>
      </c>
      <c r="O5706" t="n">
        <v>0</v>
      </c>
      <c r="P5706" t="n">
        <v>1112</v>
      </c>
    </row>
    <row r="5707">
      <c r="A5707" t="n">
        <v>8808</v>
      </c>
      <c r="B5707" t="n">
        <v>122</v>
      </c>
      <c r="C5707" t="inlineStr">
        <is>
          <t>Arcos</t>
        </is>
      </c>
      <c r="D5707" s="551" t="n">
        <v>45627</v>
      </c>
      <c r="E5707" t="n">
        <v>18097</v>
      </c>
      <c r="F5707" t="inlineStr">
        <is>
          <t>WHISKY TALISKER SINGLE MALT 10 ANOS 720ML</t>
        </is>
      </c>
      <c r="G5707" t="n">
        <v>3513</v>
      </c>
      <c r="H5707" t="n">
        <v>2.6</v>
      </c>
      <c r="I5707" t="inlineStr">
        <is>
          <t>GR</t>
        </is>
      </c>
      <c r="J5707" t="inlineStr">
        <is>
          <t>BEBIDAS</t>
        </is>
      </c>
      <c r="K5707" t="inlineStr">
        <is>
          <t>11/2024</t>
        </is>
      </c>
      <c r="L5707" t="n">
        <v>0</v>
      </c>
      <c r="M5707" s="551" t="n">
        <v>45462</v>
      </c>
      <c r="N5707" t="n">
        <v>425.33</v>
      </c>
      <c r="O5707" t="n">
        <v>392.9</v>
      </c>
      <c r="P5707" t="n">
        <v>1105.86</v>
      </c>
    </row>
    <row r="5708">
      <c r="A5708" t="n">
        <v>8786</v>
      </c>
      <c r="B5708" t="n">
        <v>122</v>
      </c>
      <c r="C5708" t="inlineStr">
        <is>
          <t>Arcos</t>
        </is>
      </c>
      <c r="D5708" s="551" t="n">
        <v>45627</v>
      </c>
      <c r="E5708" t="n">
        <v>18214</v>
      </c>
      <c r="F5708" t="inlineStr">
        <is>
          <t>VERMOUTH MARTINI BIANCO 750ML</t>
        </is>
      </c>
      <c r="G5708" t="n">
        <v>3413</v>
      </c>
      <c r="H5708" t="n">
        <v>32</v>
      </c>
      <c r="I5708" t="inlineStr">
        <is>
          <t>GR</t>
        </is>
      </c>
      <c r="J5708" t="inlineStr">
        <is>
          <t>BEBIDAS</t>
        </is>
      </c>
      <c r="K5708" t="inlineStr">
        <is>
          <t>11/2024</t>
        </is>
      </c>
      <c r="L5708" t="n">
        <v>0</v>
      </c>
      <c r="M5708" s="551" t="n">
        <v>-693593</v>
      </c>
      <c r="N5708" t="n">
        <v>0</v>
      </c>
      <c r="O5708" t="n">
        <v>34.05</v>
      </c>
      <c r="P5708" t="n">
        <v>1089.6</v>
      </c>
    </row>
    <row r="5709">
      <c r="A5709" t="n">
        <v>8723</v>
      </c>
      <c r="B5709" t="n">
        <v>122</v>
      </c>
      <c r="C5709" t="inlineStr">
        <is>
          <t>Arcos</t>
        </is>
      </c>
      <c r="D5709" s="551" t="n">
        <v>45627</v>
      </c>
      <c r="E5709" t="n">
        <v>24130</v>
      </c>
      <c r="F5709" t="inlineStr">
        <is>
          <t>CERVEJA BECKS LN 330ML</t>
        </is>
      </c>
      <c r="G5709" t="n">
        <v>3076</v>
      </c>
      <c r="H5709" t="n">
        <v>215</v>
      </c>
      <c r="I5709" t="inlineStr">
        <is>
          <t>UN</t>
        </is>
      </c>
      <c r="J5709" t="inlineStr">
        <is>
          <t>BEBIDAS</t>
        </is>
      </c>
      <c r="K5709" t="inlineStr">
        <is>
          <t>11/2024</t>
        </is>
      </c>
      <c r="L5709" t="n">
        <v>0</v>
      </c>
      <c r="M5709" s="551" t="n">
        <v>45566</v>
      </c>
      <c r="N5709" t="n">
        <v>4.86</v>
      </c>
      <c r="O5709" t="n">
        <v>4.86</v>
      </c>
      <c r="P5709" t="n">
        <v>1044.9</v>
      </c>
    </row>
    <row r="5710">
      <c r="A5710" t="n">
        <v>8815</v>
      </c>
      <c r="B5710" t="n">
        <v>122</v>
      </c>
      <c r="C5710" t="inlineStr">
        <is>
          <t>Arcos</t>
        </is>
      </c>
      <c r="D5710" s="551" t="n">
        <v>45627</v>
      </c>
      <c r="E5710" t="n">
        <v>25068</v>
      </c>
      <c r="F5710" t="inlineStr">
        <is>
          <t>CHAMPAGNE VEUVE CLICQUOT BRUT 750ML</t>
        </is>
      </c>
      <c r="G5710" t="n">
        <v>3551</v>
      </c>
      <c r="H5710" t="n">
        <v>3</v>
      </c>
      <c r="I5710" t="inlineStr">
        <is>
          <t>GR</t>
        </is>
      </c>
      <c r="J5710" t="inlineStr">
        <is>
          <t>BEBIDAS</t>
        </is>
      </c>
      <c r="K5710" t="inlineStr">
        <is>
          <t>11/2024</t>
        </is>
      </c>
      <c r="L5710" t="n">
        <v>0</v>
      </c>
      <c r="M5710" s="551" t="n">
        <v>45503</v>
      </c>
      <c r="N5710" t="n">
        <v>340</v>
      </c>
      <c r="O5710" t="n">
        <v>340</v>
      </c>
      <c r="P5710" t="n">
        <v>1020</v>
      </c>
    </row>
    <row r="5711">
      <c r="A5711" t="n">
        <v>8850</v>
      </c>
      <c r="B5711" t="n">
        <v>122</v>
      </c>
      <c r="C5711" t="inlineStr">
        <is>
          <t>Arcos</t>
        </is>
      </c>
      <c r="D5711" s="551" t="n">
        <v>45627</v>
      </c>
      <c r="E5711" t="n">
        <v>24123</v>
      </c>
      <c r="F5711" t="inlineStr">
        <is>
          <t>CASTANHA DO PARA S/ CASCA MEDIA C/1KG</t>
        </is>
      </c>
      <c r="G5711" t="n">
        <v>2237</v>
      </c>
      <c r="H5711" t="n">
        <v>14</v>
      </c>
      <c r="I5711" t="inlineStr">
        <is>
          <t>PC</t>
        </is>
      </c>
      <c r="J5711" t="inlineStr">
        <is>
          <t>ALIMENTOS</t>
        </is>
      </c>
      <c r="K5711" t="inlineStr">
        <is>
          <t>11/2024</t>
        </is>
      </c>
      <c r="L5711" t="n">
        <v>0</v>
      </c>
      <c r="M5711" s="551" t="n">
        <v>45538</v>
      </c>
      <c r="N5711" t="n">
        <v>70.12</v>
      </c>
      <c r="O5711" t="n">
        <v>71.90000000000001</v>
      </c>
      <c r="P5711" t="n">
        <v>981.6799999999999</v>
      </c>
    </row>
    <row r="5712">
      <c r="A5712" t="n">
        <v>8849</v>
      </c>
      <c r="B5712" t="n">
        <v>122</v>
      </c>
      <c r="C5712" t="inlineStr">
        <is>
          <t>Arcos</t>
        </is>
      </c>
      <c r="D5712" s="551" t="n">
        <v>45627</v>
      </c>
      <c r="E5712" t="n">
        <v>24118</v>
      </c>
      <c r="F5712" t="inlineStr">
        <is>
          <t>CASTANHA DE CAJU CRUA KG</t>
        </is>
      </c>
      <c r="G5712" t="n">
        <v>2233</v>
      </c>
      <c r="H5712" t="n">
        <v>14</v>
      </c>
      <c r="I5712" t="inlineStr">
        <is>
          <t>KG</t>
        </is>
      </c>
      <c r="J5712" t="inlineStr">
        <is>
          <t>ALIMENTOS</t>
        </is>
      </c>
      <c r="K5712" t="inlineStr">
        <is>
          <t>11/2024</t>
        </is>
      </c>
      <c r="L5712" t="n">
        <v>0</v>
      </c>
      <c r="M5712" s="551" t="n">
        <v>45581</v>
      </c>
      <c r="N5712" t="n">
        <v>69.8</v>
      </c>
      <c r="O5712" t="n">
        <v>69.8</v>
      </c>
      <c r="P5712" t="n">
        <v>977.2</v>
      </c>
    </row>
    <row r="5713">
      <c r="A5713" t="n">
        <v>8993</v>
      </c>
      <c r="B5713" t="n">
        <v>122</v>
      </c>
      <c r="C5713" t="inlineStr">
        <is>
          <t>Arcos</t>
        </is>
      </c>
      <c r="D5713" s="551" t="n">
        <v>45627</v>
      </c>
      <c r="E5713" t="n">
        <v>25040</v>
      </c>
      <c r="F5713" t="inlineStr">
        <is>
          <t>VINHO TINTO LE LOUP DANS LA BERGERIE 750ML</t>
        </is>
      </c>
      <c r="G5713" t="n">
        <v>5875</v>
      </c>
      <c r="H5713" t="n">
        <v>9</v>
      </c>
      <c r="I5713" t="inlineStr">
        <is>
          <t>GR</t>
        </is>
      </c>
      <c r="J5713" t="inlineStr">
        <is>
          <t>BEBIDAS</t>
        </is>
      </c>
      <c r="K5713" t="inlineStr">
        <is>
          <t>11/2024</t>
        </is>
      </c>
      <c r="L5713" t="n">
        <v>107.52</v>
      </c>
      <c r="M5713" s="551" t="n">
        <v>45622</v>
      </c>
      <c r="N5713" t="n">
        <v>107.52</v>
      </c>
      <c r="O5713" t="n">
        <v>107.52</v>
      </c>
      <c r="P5713" t="n">
        <v>967.6799999999999</v>
      </c>
    </row>
    <row r="5714">
      <c r="A5714" t="n">
        <v>8974</v>
      </c>
      <c r="B5714" t="n">
        <v>122</v>
      </c>
      <c r="C5714" t="inlineStr">
        <is>
          <t>Arcos</t>
        </is>
      </c>
      <c r="D5714" s="551" t="n">
        <v>45627</v>
      </c>
      <c r="E5714" t="n">
        <v>24517</v>
      </c>
      <c r="F5714" t="inlineStr">
        <is>
          <t>PANCETA SUINA KG</t>
        </is>
      </c>
      <c r="G5714" t="n">
        <v>3047</v>
      </c>
      <c r="H5714" t="n">
        <v>32.16</v>
      </c>
      <c r="I5714" t="inlineStr">
        <is>
          <t>KG</t>
        </is>
      </c>
      <c r="J5714" t="inlineStr">
        <is>
          <t>ALIMENTOS</t>
        </is>
      </c>
      <c r="K5714" t="inlineStr">
        <is>
          <t>11/2024</t>
        </is>
      </c>
      <c r="L5714" t="n">
        <v>0</v>
      </c>
      <c r="M5714" s="551" t="n">
        <v>45582</v>
      </c>
      <c r="N5714" t="n">
        <v>29.8</v>
      </c>
      <c r="O5714" t="n">
        <v>27.99</v>
      </c>
      <c r="P5714" t="n">
        <v>958.37</v>
      </c>
    </row>
    <row r="5715">
      <c r="A5715" t="n">
        <v>8783</v>
      </c>
      <c r="B5715" t="n">
        <v>122</v>
      </c>
      <c r="C5715" t="inlineStr">
        <is>
          <t>Arcos</t>
        </is>
      </c>
      <c r="D5715" s="551" t="n">
        <v>45627</v>
      </c>
      <c r="E5715" t="n">
        <v>18219</v>
      </c>
      <c r="F5715" t="inlineStr">
        <is>
          <t>VERMOUTH CARPANO PUNT E MES 1L</t>
        </is>
      </c>
      <c r="G5715" t="n">
        <v>3409</v>
      </c>
      <c r="H5715" t="n">
        <v>5</v>
      </c>
      <c r="I5715" t="inlineStr">
        <is>
          <t>GR</t>
        </is>
      </c>
      <c r="J5715" t="inlineStr">
        <is>
          <t>BEBIDAS</t>
        </is>
      </c>
      <c r="K5715" t="inlineStr">
        <is>
          <t>11/2024</t>
        </is>
      </c>
      <c r="L5715" t="n">
        <v>0</v>
      </c>
      <c r="M5715" s="551" t="n">
        <v>45370</v>
      </c>
      <c r="N5715" t="n">
        <v>190.8</v>
      </c>
      <c r="O5715" t="n">
        <v>112.11</v>
      </c>
      <c r="P5715" t="n">
        <v>954</v>
      </c>
    </row>
    <row r="5716">
      <c r="A5716" t="n">
        <v>8803</v>
      </c>
      <c r="B5716" t="n">
        <v>122</v>
      </c>
      <c r="C5716" t="inlineStr">
        <is>
          <t>Arcos</t>
        </is>
      </c>
      <c r="D5716" s="551" t="n">
        <v>45627</v>
      </c>
      <c r="E5716" t="n">
        <v>18114</v>
      </c>
      <c r="F5716" t="inlineStr">
        <is>
          <t>WHISKY JOHNNIE WALKER GOLD LABEL RESERVE 750ML</t>
        </is>
      </c>
      <c r="G5716" t="n">
        <v>3498</v>
      </c>
      <c r="H5716" t="n">
        <v>3.64</v>
      </c>
      <c r="I5716" t="inlineStr">
        <is>
          <t>GR</t>
        </is>
      </c>
      <c r="J5716" t="inlineStr">
        <is>
          <t>BEBIDAS</t>
        </is>
      </c>
      <c r="K5716" t="inlineStr">
        <is>
          <t>11/2024</t>
        </is>
      </c>
      <c r="L5716" t="n">
        <v>259.83</v>
      </c>
      <c r="M5716" s="551" t="n">
        <v>45615</v>
      </c>
      <c r="N5716" t="n">
        <v>259.83</v>
      </c>
      <c r="O5716" t="n">
        <v>261.71</v>
      </c>
      <c r="P5716" t="n">
        <v>945.78</v>
      </c>
    </row>
    <row r="5717">
      <c r="A5717" t="n">
        <v>8852</v>
      </c>
      <c r="B5717" t="n">
        <v>122</v>
      </c>
      <c r="C5717" t="inlineStr">
        <is>
          <t>Arcos</t>
        </is>
      </c>
      <c r="D5717" s="551" t="n">
        <v>45627</v>
      </c>
      <c r="E5717" t="n">
        <v>20936</v>
      </c>
      <c r="F5717" t="inlineStr">
        <is>
          <t>CHOCOLATE AMARGO CALLEBAUT CALLETS 70,5% 2,01KG</t>
        </is>
      </c>
      <c r="G5717" t="n">
        <v>2031</v>
      </c>
      <c r="H5717" t="n">
        <v>5</v>
      </c>
      <c r="I5717" t="inlineStr">
        <is>
          <t>UN</t>
        </is>
      </c>
      <c r="J5717" t="inlineStr">
        <is>
          <t>ALIMENTOS</t>
        </is>
      </c>
      <c r="K5717" t="inlineStr">
        <is>
          <t>11/2024</t>
        </is>
      </c>
      <c r="L5717" t="n">
        <v>189</v>
      </c>
      <c r="M5717" s="551" t="n">
        <v>45622</v>
      </c>
      <c r="N5717" t="n">
        <v>189</v>
      </c>
      <c r="O5717" t="n">
        <v>249.9</v>
      </c>
      <c r="P5717" t="n">
        <v>945</v>
      </c>
    </row>
    <row r="5718">
      <c r="A5718" t="n">
        <v>9071</v>
      </c>
      <c r="B5718" t="n">
        <v>122</v>
      </c>
      <c r="C5718" t="inlineStr">
        <is>
          <t>Arcos</t>
        </is>
      </c>
      <c r="D5718" s="551" t="n">
        <v>45627</v>
      </c>
      <c r="E5718" t="n">
        <v>19339</v>
      </c>
      <c r="F5718" t="inlineStr">
        <is>
          <t>QUEIJO MINAS PADRAO BRINCO OURO C/500G KG</t>
        </is>
      </c>
      <c r="G5718" t="n">
        <v>2771</v>
      </c>
      <c r="H5718" t="n">
        <v>12.34</v>
      </c>
      <c r="I5718" t="inlineStr">
        <is>
          <t>KG</t>
        </is>
      </c>
      <c r="J5718" t="inlineStr">
        <is>
          <t>ALIMENTOS</t>
        </is>
      </c>
      <c r="K5718" t="inlineStr">
        <is>
          <t>11/2024</t>
        </is>
      </c>
      <c r="L5718" t="n">
        <v>75.8</v>
      </c>
      <c r="M5718" s="551" t="n">
        <v>45609</v>
      </c>
      <c r="N5718" t="n">
        <v>78.8</v>
      </c>
      <c r="O5718" t="n">
        <v>78.8</v>
      </c>
      <c r="P5718" t="n">
        <v>935.37</v>
      </c>
    </row>
    <row r="5719">
      <c r="A5719" t="n">
        <v>8992</v>
      </c>
      <c r="B5719" t="n">
        <v>122</v>
      </c>
      <c r="C5719" t="inlineStr">
        <is>
          <t>Arcos</t>
        </is>
      </c>
      <c r="D5719" s="551" t="n">
        <v>45627</v>
      </c>
      <c r="E5719" t="n">
        <v>17722</v>
      </c>
      <c r="F5719" t="inlineStr">
        <is>
          <t>VINHO TINTO FORTIFICADO SANDEMAN PORTO TAWNY 750ML</t>
        </is>
      </c>
      <c r="G5719" t="n">
        <v>3817</v>
      </c>
      <c r="H5719" t="n">
        <v>6</v>
      </c>
      <c r="I5719" t="inlineStr">
        <is>
          <t>GR</t>
        </is>
      </c>
      <c r="J5719" t="inlineStr">
        <is>
          <t>BEBIDAS</t>
        </is>
      </c>
      <c r="K5719" t="inlineStr">
        <is>
          <t>11/2024</t>
        </is>
      </c>
      <c r="L5719" t="n">
        <v>0</v>
      </c>
      <c r="M5719" s="551" t="n">
        <v>45391</v>
      </c>
      <c r="N5719" t="n">
        <v>146.17</v>
      </c>
      <c r="O5719" t="n">
        <v>146.17</v>
      </c>
      <c r="P5719" t="n">
        <v>877.02</v>
      </c>
    </row>
    <row r="5720">
      <c r="A5720" t="n">
        <v>8831</v>
      </c>
      <c r="B5720" t="n">
        <v>122</v>
      </c>
      <c r="C5720" t="inlineStr">
        <is>
          <t>Arcos</t>
        </is>
      </c>
      <c r="D5720" s="551" t="n">
        <v>45627</v>
      </c>
      <c r="E5720" t="n">
        <v>24039</v>
      </c>
      <c r="F5720" t="inlineStr">
        <is>
          <t>AMENDOA INTEIRA CRUA SEM CASCA 1KG</t>
        </is>
      </c>
      <c r="G5720" t="n">
        <v>2048</v>
      </c>
      <c r="H5720" t="n">
        <v>16</v>
      </c>
      <c r="I5720" t="inlineStr">
        <is>
          <t>KG</t>
        </is>
      </c>
      <c r="J5720" t="inlineStr">
        <is>
          <t>ALIMENTOS</t>
        </is>
      </c>
      <c r="K5720" t="inlineStr">
        <is>
          <t>11/2024</t>
        </is>
      </c>
      <c r="L5720" t="n">
        <v>0</v>
      </c>
      <c r="M5720" s="551" t="n">
        <v>45581</v>
      </c>
      <c r="N5720" t="n">
        <v>54.74</v>
      </c>
      <c r="O5720" t="n">
        <v>54.74</v>
      </c>
      <c r="P5720" t="n">
        <v>875.84</v>
      </c>
    </row>
    <row r="5721">
      <c r="A5721" t="n">
        <v>8876</v>
      </c>
      <c r="B5721" t="n">
        <v>122</v>
      </c>
      <c r="C5721" t="inlineStr">
        <is>
          <t>Arcos</t>
        </is>
      </c>
      <c r="D5721" s="551" t="n">
        <v>45627</v>
      </c>
      <c r="E5721" t="n">
        <v>20501</v>
      </c>
      <c r="F5721" t="inlineStr">
        <is>
          <t>LINGUICA TOSCANA AURORA KG</t>
        </is>
      </c>
      <c r="G5721" t="n">
        <v>2154</v>
      </c>
      <c r="H5721" t="n">
        <v>35</v>
      </c>
      <c r="I5721" t="inlineStr">
        <is>
          <t>KG</t>
        </is>
      </c>
      <c r="J5721" t="inlineStr">
        <is>
          <t>ALIMENTOS</t>
        </is>
      </c>
      <c r="K5721" t="inlineStr">
        <is>
          <t>11/2024</t>
        </is>
      </c>
      <c r="L5721" t="n">
        <v>24.8</v>
      </c>
      <c r="M5721" s="551" t="n">
        <v>45618</v>
      </c>
      <c r="N5721" t="n">
        <v>24.8</v>
      </c>
      <c r="O5721" t="n">
        <v>20.49</v>
      </c>
      <c r="P5721" t="n">
        <v>868</v>
      </c>
    </row>
    <row r="5722">
      <c r="A5722" t="n">
        <v>8946</v>
      </c>
      <c r="B5722" t="n">
        <v>122</v>
      </c>
      <c r="C5722" t="inlineStr">
        <is>
          <t>Arcos</t>
        </is>
      </c>
      <c r="D5722" s="551" t="n">
        <v>45627</v>
      </c>
      <c r="E5722" t="n">
        <v>24805</v>
      </c>
      <c r="F5722" t="inlineStr">
        <is>
          <t>ACIDO PECTINA CITRICA ALLIMENTARI C/500G</t>
        </is>
      </c>
      <c r="G5722" t="n">
        <v>5768</v>
      </c>
      <c r="H5722" t="n">
        <v>5</v>
      </c>
      <c r="I5722" t="inlineStr">
        <is>
          <t>PC</t>
        </is>
      </c>
      <c r="J5722" t="inlineStr">
        <is>
          <t>ALIMENTOS</t>
        </is>
      </c>
      <c r="K5722" t="inlineStr">
        <is>
          <t>11/2024</t>
        </is>
      </c>
      <c r="L5722" t="n">
        <v>0</v>
      </c>
      <c r="M5722" s="551" t="n">
        <v>45394</v>
      </c>
      <c r="N5722" t="n">
        <v>167.5</v>
      </c>
      <c r="O5722" t="n">
        <v>223.27</v>
      </c>
      <c r="P5722" t="n">
        <v>837.5</v>
      </c>
    </row>
    <row r="5723">
      <c r="A5723" t="n">
        <v>8724</v>
      </c>
      <c r="B5723" t="n">
        <v>122</v>
      </c>
      <c r="C5723" t="inlineStr">
        <is>
          <t>Arcos</t>
        </is>
      </c>
      <c r="D5723" s="551" t="n">
        <v>45627</v>
      </c>
      <c r="E5723" t="n">
        <v>24470</v>
      </c>
      <c r="F5723" t="inlineStr">
        <is>
          <t>STELLA ARTOIS LN 330ML UN</t>
        </is>
      </c>
      <c r="G5723" t="n">
        <v>3103</v>
      </c>
      <c r="H5723" t="n">
        <v>243</v>
      </c>
      <c r="I5723" t="inlineStr">
        <is>
          <t>UN</t>
        </is>
      </c>
      <c r="J5723" t="inlineStr">
        <is>
          <t>BEBIDAS</t>
        </is>
      </c>
      <c r="K5723" t="inlineStr">
        <is>
          <t>11/2024</t>
        </is>
      </c>
      <c r="L5723" t="n">
        <v>0</v>
      </c>
      <c r="M5723" s="551" t="n">
        <v>45496</v>
      </c>
      <c r="N5723" t="n">
        <v>3.32</v>
      </c>
      <c r="O5723" t="n">
        <v>0</v>
      </c>
      <c r="P5723" t="n">
        <v>806.8</v>
      </c>
    </row>
    <row r="5724">
      <c r="A5724" t="n">
        <v>9032</v>
      </c>
      <c r="B5724" t="n">
        <v>122</v>
      </c>
      <c r="C5724" t="inlineStr">
        <is>
          <t>Arcos</t>
        </is>
      </c>
      <c r="D5724" s="551" t="n">
        <v>45627</v>
      </c>
      <c r="E5724" t="n">
        <v>20308</v>
      </c>
      <c r="F5724" t="inlineStr">
        <is>
          <t>ARROZ ARBORIO CAMIL C/2KG</t>
        </is>
      </c>
      <c r="G5724" t="n">
        <v>2222</v>
      </c>
      <c r="H5724" t="n">
        <v>23</v>
      </c>
      <c r="I5724" t="inlineStr">
        <is>
          <t>PC</t>
        </is>
      </c>
      <c r="J5724" t="inlineStr">
        <is>
          <t>ALIMENTOS</t>
        </is>
      </c>
      <c r="K5724" t="inlineStr">
        <is>
          <t>11/2024</t>
        </is>
      </c>
      <c r="L5724" t="n">
        <v>34.92</v>
      </c>
      <c r="M5724" s="551" t="n">
        <v>45618</v>
      </c>
      <c r="N5724" t="n">
        <v>35.8</v>
      </c>
      <c r="O5724" t="n">
        <v>35.8</v>
      </c>
      <c r="P5724" t="n">
        <v>803.16</v>
      </c>
    </row>
    <row r="5725">
      <c r="A5725" t="n">
        <v>9049</v>
      </c>
      <c r="B5725" t="n">
        <v>122</v>
      </c>
      <c r="C5725" t="inlineStr">
        <is>
          <t>Arcos</t>
        </is>
      </c>
      <c r="D5725" s="551" t="n">
        <v>45627</v>
      </c>
      <c r="E5725" t="n">
        <v>18211</v>
      </c>
      <c r="F5725" t="inlineStr">
        <is>
          <t>VERMOUTH MARTINI RISERVA RUBINO 750ML</t>
        </is>
      </c>
      <c r="G5725" t="n">
        <v>3416</v>
      </c>
      <c r="H5725" t="n">
        <v>7</v>
      </c>
      <c r="I5725" t="inlineStr">
        <is>
          <t>GR</t>
        </is>
      </c>
      <c r="J5725" t="inlineStr">
        <is>
          <t>BEBIDAS</t>
        </is>
      </c>
      <c r="K5725" t="inlineStr">
        <is>
          <t>11/2024</t>
        </is>
      </c>
      <c r="L5725" t="n">
        <v>0</v>
      </c>
      <c r="M5725" s="551" t="n">
        <v>-693593</v>
      </c>
      <c r="N5725" t="n">
        <v>0</v>
      </c>
      <c r="O5725" t="n">
        <v>0</v>
      </c>
      <c r="P5725" t="n">
        <v>780.2</v>
      </c>
    </row>
    <row r="5726">
      <c r="A5726" t="n">
        <v>8853</v>
      </c>
      <c r="B5726" t="n">
        <v>122</v>
      </c>
      <c r="C5726" t="inlineStr">
        <is>
          <t>Arcos</t>
        </is>
      </c>
      <c r="D5726" s="551" t="n">
        <v>45627</v>
      </c>
      <c r="E5726" t="n">
        <v>20941</v>
      </c>
      <c r="F5726" t="inlineStr">
        <is>
          <t>CHOCOLATE EM GOTAS MEIO AMARGO SICAO C/2,05KG</t>
        </is>
      </c>
      <c r="G5726" t="n">
        <v>2031</v>
      </c>
      <c r="H5726" t="n">
        <v>5</v>
      </c>
      <c r="I5726" t="inlineStr">
        <is>
          <t>PC</t>
        </is>
      </c>
      <c r="J5726" t="inlineStr">
        <is>
          <t>ALIMENTOS</t>
        </is>
      </c>
      <c r="K5726" t="inlineStr">
        <is>
          <t>11/2024</t>
        </is>
      </c>
      <c r="L5726" t="n">
        <v>155.46</v>
      </c>
      <c r="M5726" s="551" t="n">
        <v>45623</v>
      </c>
      <c r="N5726" t="n">
        <v>139.9</v>
      </c>
      <c r="O5726" t="n">
        <v>139.9</v>
      </c>
      <c r="P5726" t="n">
        <v>777.3</v>
      </c>
    </row>
    <row r="5727">
      <c r="A5727" t="n">
        <v>9007</v>
      </c>
      <c r="B5727" t="n">
        <v>122</v>
      </c>
      <c r="C5727" t="inlineStr">
        <is>
          <t>Arcos</t>
        </is>
      </c>
      <c r="D5727" s="551" t="n">
        <v>45627</v>
      </c>
      <c r="E5727" t="n">
        <v>25445</v>
      </c>
      <c r="F5727" t="inlineStr">
        <is>
          <t>TEQUILA DON JULIO ANEJO 750ML UN</t>
        </is>
      </c>
      <c r="G5727" t="n">
        <v>6113</v>
      </c>
      <c r="H5727" t="n">
        <v>2.86</v>
      </c>
      <c r="I5727" t="inlineStr">
        <is>
          <t>GR</t>
        </is>
      </c>
      <c r="J5727" t="inlineStr">
        <is>
          <t>BEBIDAS</t>
        </is>
      </c>
      <c r="K5727" t="inlineStr">
        <is>
          <t>11/2024</t>
        </is>
      </c>
      <c r="L5727" t="n">
        <v>0</v>
      </c>
      <c r="M5727" s="551" t="n">
        <v>45569</v>
      </c>
      <c r="N5727" t="n">
        <v>267.32</v>
      </c>
      <c r="O5727" t="n">
        <v>305.9</v>
      </c>
      <c r="P5727" t="n">
        <v>764.53</v>
      </c>
    </row>
    <row r="5728">
      <c r="A5728" t="n">
        <v>9065</v>
      </c>
      <c r="B5728" t="n">
        <v>122</v>
      </c>
      <c r="C5728" t="inlineStr">
        <is>
          <t>Arcos</t>
        </is>
      </c>
      <c r="D5728" s="551" t="n">
        <v>45627</v>
      </c>
      <c r="E5728" t="n">
        <v>20969</v>
      </c>
      <c r="F5728" t="inlineStr">
        <is>
          <t>VINAGRE  DE FRAMBOESA COLAVITA 500ML UN</t>
        </is>
      </c>
      <c r="G5728" t="n">
        <v>2012</v>
      </c>
      <c r="H5728" t="n">
        <v>17</v>
      </c>
      <c r="I5728" t="inlineStr">
        <is>
          <t>UN</t>
        </is>
      </c>
      <c r="J5728" t="inlineStr">
        <is>
          <t>ALIMENTOS</t>
        </is>
      </c>
      <c r="K5728" t="inlineStr">
        <is>
          <t>11/2024</t>
        </is>
      </c>
      <c r="L5728" t="n">
        <v>0</v>
      </c>
      <c r="M5728" s="551" t="n">
        <v>-693593</v>
      </c>
      <c r="N5728" t="n">
        <v>0</v>
      </c>
      <c r="O5728" t="n">
        <v>0</v>
      </c>
      <c r="P5728" t="n">
        <v>763.3</v>
      </c>
    </row>
    <row r="5729">
      <c r="A5729" t="n">
        <v>8985</v>
      </c>
      <c r="B5729" t="n">
        <v>122</v>
      </c>
      <c r="C5729" t="inlineStr">
        <is>
          <t>Arcos</t>
        </is>
      </c>
      <c r="D5729" s="551" t="n">
        <v>45627</v>
      </c>
      <c r="E5729" t="n">
        <v>17760</v>
      </c>
      <c r="F5729" t="inlineStr">
        <is>
          <t>VINHO BRANCO MARQUES DEL REAL TESORO OLOROSO 750ML</t>
        </is>
      </c>
      <c r="G5729" t="n">
        <v>3782</v>
      </c>
      <c r="H5729" t="n">
        <v>7</v>
      </c>
      <c r="I5729" t="inlineStr">
        <is>
          <t>GR</t>
        </is>
      </c>
      <c r="J5729" t="inlineStr">
        <is>
          <t>BEBIDAS</t>
        </is>
      </c>
      <c r="K5729" t="inlineStr">
        <is>
          <t>11/2024</t>
        </is>
      </c>
      <c r="L5729" t="n">
        <v>0</v>
      </c>
      <c r="M5729" s="551" t="n">
        <v>45391</v>
      </c>
      <c r="N5729" t="n">
        <v>107.12</v>
      </c>
      <c r="O5729" t="n">
        <v>88.81999999999999</v>
      </c>
      <c r="P5729" t="n">
        <v>749.84</v>
      </c>
    </row>
    <row r="5730">
      <c r="A5730" t="n">
        <v>9016</v>
      </c>
      <c r="B5730" t="n">
        <v>122</v>
      </c>
      <c r="C5730" t="inlineStr">
        <is>
          <t>Arcos</t>
        </is>
      </c>
      <c r="D5730" s="551" t="n">
        <v>45627</v>
      </c>
      <c r="E5730" t="n">
        <v>18185</v>
      </c>
      <c r="F5730" t="inlineStr">
        <is>
          <t>VODKA CIROC DE PINEAPPLE 750ML</t>
        </is>
      </c>
      <c r="G5730" t="n">
        <v>3438</v>
      </c>
      <c r="H5730" t="n">
        <v>3.77</v>
      </c>
      <c r="I5730" t="inlineStr">
        <is>
          <t>GR</t>
        </is>
      </c>
      <c r="J5730" t="inlineStr">
        <is>
          <t>BEBIDAS</t>
        </is>
      </c>
      <c r="K5730" t="inlineStr">
        <is>
          <t>11/2024</t>
        </is>
      </c>
      <c r="L5730" t="n">
        <v>0</v>
      </c>
      <c r="M5730" s="551" t="n">
        <v>-693593</v>
      </c>
      <c r="N5730" t="n">
        <v>0</v>
      </c>
      <c r="O5730" t="n">
        <v>0</v>
      </c>
      <c r="P5730" t="n">
        <v>745</v>
      </c>
    </row>
    <row r="5731">
      <c r="A5731" t="n">
        <v>8772</v>
      </c>
      <c r="B5731" t="n">
        <v>122</v>
      </c>
      <c r="C5731" t="inlineStr">
        <is>
          <t>Arcos</t>
        </is>
      </c>
      <c r="D5731" s="551" t="n">
        <v>45627</v>
      </c>
      <c r="E5731" t="n">
        <v>18272</v>
      </c>
      <c r="F5731" t="inlineStr">
        <is>
          <t>RUM BACARDI SUPERIOR CARTA BLANCA 980ML</t>
        </is>
      </c>
      <c r="G5731" t="n">
        <v>3358</v>
      </c>
      <c r="H5731" t="n">
        <v>22.29</v>
      </c>
      <c r="I5731" t="inlineStr">
        <is>
          <t>GR</t>
        </is>
      </c>
      <c r="J5731" t="inlineStr">
        <is>
          <t>BEBIDAS</t>
        </is>
      </c>
      <c r="K5731" t="inlineStr">
        <is>
          <t>11/2024</t>
        </is>
      </c>
      <c r="L5731" t="n">
        <v>0</v>
      </c>
      <c r="M5731" s="551" t="n">
        <v>45391</v>
      </c>
      <c r="N5731" t="n">
        <v>33.2</v>
      </c>
      <c r="O5731" t="n">
        <v>36.58</v>
      </c>
      <c r="P5731" t="n">
        <v>740.03</v>
      </c>
    </row>
    <row r="5732">
      <c r="A5732" t="n">
        <v>8770</v>
      </c>
      <c r="B5732" t="n">
        <v>122</v>
      </c>
      <c r="C5732" t="inlineStr">
        <is>
          <t>Arcos</t>
        </is>
      </c>
      <c r="D5732" s="551" t="n">
        <v>45627</v>
      </c>
      <c r="E5732" t="n">
        <v>18275</v>
      </c>
      <c r="F5732" t="inlineStr">
        <is>
          <t>RUM BACARDI 4 ANOS 750ML</t>
        </is>
      </c>
      <c r="G5732" t="n">
        <v>3355</v>
      </c>
      <c r="H5732" t="n">
        <v>5.8</v>
      </c>
      <c r="I5732" t="inlineStr">
        <is>
          <t>GR</t>
        </is>
      </c>
      <c r="J5732" t="inlineStr">
        <is>
          <t>BEBIDAS</t>
        </is>
      </c>
      <c r="K5732" t="inlineStr">
        <is>
          <t>11/2024</t>
        </is>
      </c>
      <c r="L5732" t="n">
        <v>0</v>
      </c>
      <c r="M5732" s="551" t="n">
        <v>45454</v>
      </c>
      <c r="N5732" t="n">
        <v>121</v>
      </c>
      <c r="O5732" t="n">
        <v>122.8</v>
      </c>
      <c r="P5732" t="n">
        <v>701.8</v>
      </c>
    </row>
    <row r="5733">
      <c r="A5733" t="n">
        <v>9076</v>
      </c>
      <c r="B5733" t="n">
        <v>122</v>
      </c>
      <c r="C5733" t="inlineStr">
        <is>
          <t>Arcos</t>
        </is>
      </c>
      <c r="D5733" s="551" t="n">
        <v>45627</v>
      </c>
      <c r="E5733" t="n">
        <v>25535</v>
      </c>
      <c r="F5733" t="inlineStr">
        <is>
          <t>VINHO BRANCO LOUP Y ES-TU 750ML</t>
        </is>
      </c>
      <c r="G5733" t="n">
        <v>6157</v>
      </c>
      <c r="H5733" t="n">
        <v>6</v>
      </c>
      <c r="I5733" t="inlineStr">
        <is>
          <t>GR</t>
        </is>
      </c>
      <c r="J5733" t="inlineStr">
        <is>
          <t>BEBIDAS</t>
        </is>
      </c>
      <c r="K5733" t="inlineStr">
        <is>
          <t>11/2024</t>
        </is>
      </c>
      <c r="L5733" t="n">
        <v>116.76</v>
      </c>
      <c r="M5733" s="551" t="n">
        <v>45615</v>
      </c>
      <c r="N5733" t="n">
        <v>116.76</v>
      </c>
      <c r="O5733" t="n">
        <v>116.76</v>
      </c>
      <c r="P5733" t="n">
        <v>700.5599999999999</v>
      </c>
    </row>
    <row r="5734">
      <c r="A5734" t="n">
        <v>8990</v>
      </c>
      <c r="B5734" t="n">
        <v>122</v>
      </c>
      <c r="C5734" t="inlineStr">
        <is>
          <t>Arcos</t>
        </is>
      </c>
      <c r="D5734" s="551" t="n">
        <v>45627</v>
      </c>
      <c r="E5734" t="n">
        <v>25097</v>
      </c>
      <c r="F5734" t="inlineStr">
        <is>
          <t>VINHO TINTO CINSAULT 750ML</t>
        </is>
      </c>
      <c r="G5734" t="n">
        <v>5893</v>
      </c>
      <c r="H5734" t="n">
        <v>6</v>
      </c>
      <c r="I5734" t="inlineStr">
        <is>
          <t>GR</t>
        </is>
      </c>
      <c r="J5734" t="inlineStr">
        <is>
          <t>BEBIDAS</t>
        </is>
      </c>
      <c r="K5734" t="inlineStr">
        <is>
          <t>11/2024</t>
        </is>
      </c>
      <c r="L5734" t="n">
        <v>116.5</v>
      </c>
      <c r="M5734" s="551" t="n">
        <v>45623</v>
      </c>
      <c r="N5734" t="n">
        <v>116.5</v>
      </c>
      <c r="O5734" t="n">
        <v>116.5</v>
      </c>
      <c r="P5734" t="n">
        <v>699</v>
      </c>
    </row>
    <row r="5735">
      <c r="A5735" t="n">
        <v>9011</v>
      </c>
      <c r="B5735" t="n">
        <v>122</v>
      </c>
      <c r="C5735" t="inlineStr">
        <is>
          <t>Arcos</t>
        </is>
      </c>
      <c r="D5735" s="551" t="n">
        <v>45627</v>
      </c>
      <c r="E5735" t="n">
        <v>18237</v>
      </c>
      <c r="F5735" t="inlineStr">
        <is>
          <t>TEQUILA HERRADURA REPOSADO 750ML</t>
        </is>
      </c>
      <c r="G5735" t="n">
        <v>3391</v>
      </c>
      <c r="H5735" t="n">
        <v>3</v>
      </c>
      <c r="I5735" t="inlineStr">
        <is>
          <t>GR</t>
        </is>
      </c>
      <c r="J5735" t="inlineStr">
        <is>
          <t>BEBIDAS</t>
        </is>
      </c>
      <c r="K5735" t="inlineStr">
        <is>
          <t>11/2024</t>
        </is>
      </c>
      <c r="L5735" t="n">
        <v>0</v>
      </c>
      <c r="M5735" s="551" t="n">
        <v>45569</v>
      </c>
      <c r="N5735" t="n">
        <v>228.98</v>
      </c>
      <c r="O5735" t="n">
        <v>228.98</v>
      </c>
      <c r="P5735" t="n">
        <v>686.9400000000001</v>
      </c>
    </row>
    <row r="5736">
      <c r="A5736" t="n">
        <v>8729</v>
      </c>
      <c r="B5736" t="n">
        <v>122</v>
      </c>
      <c r="C5736" t="inlineStr">
        <is>
          <t>Arcos</t>
        </is>
      </c>
      <c r="D5736" s="551" t="n">
        <v>45627</v>
      </c>
      <c r="E5736" t="n">
        <v>18545</v>
      </c>
      <c r="F5736" t="inlineStr">
        <is>
          <t>APERITIVO CAMPARI 998ML</t>
        </is>
      </c>
      <c r="G5736" t="n">
        <v>3134</v>
      </c>
      <c r="H5736" t="n">
        <v>13.99</v>
      </c>
      <c r="I5736" t="inlineStr">
        <is>
          <t>GR</t>
        </is>
      </c>
      <c r="J5736" t="inlineStr">
        <is>
          <t>BEBIDAS</t>
        </is>
      </c>
      <c r="K5736" t="inlineStr">
        <is>
          <t>11/2024</t>
        </is>
      </c>
      <c r="L5736" t="n">
        <v>0</v>
      </c>
      <c r="M5736" s="551" t="n">
        <v>45587</v>
      </c>
      <c r="N5736" t="n">
        <v>48.5</v>
      </c>
      <c r="O5736" t="n">
        <v>48.39</v>
      </c>
      <c r="P5736" t="n">
        <v>678.52</v>
      </c>
    </row>
    <row r="5737">
      <c r="A5737" t="n">
        <v>8764</v>
      </c>
      <c r="B5737" t="n">
        <v>122</v>
      </c>
      <c r="C5737" t="inlineStr">
        <is>
          <t>Arcos</t>
        </is>
      </c>
      <c r="D5737" s="551" t="n">
        <v>45627</v>
      </c>
      <c r="E5737" t="n">
        <v>18310</v>
      </c>
      <c r="F5737" t="inlineStr">
        <is>
          <t>LICOR GRAND MARNIER CORDON ROUGE 700ML</t>
        </is>
      </c>
      <c r="G5737" t="n">
        <v>3323</v>
      </c>
      <c r="H5737" t="n">
        <v>3.57</v>
      </c>
      <c r="I5737" t="inlineStr">
        <is>
          <t>UN</t>
        </is>
      </c>
      <c r="J5737" t="inlineStr">
        <is>
          <t>BEBIDAS</t>
        </is>
      </c>
      <c r="K5737" t="inlineStr">
        <is>
          <t>11/2024</t>
        </is>
      </c>
      <c r="L5737" t="n">
        <v>0</v>
      </c>
      <c r="M5737" s="551" t="n">
        <v>-693593</v>
      </c>
      <c r="N5737" t="n">
        <v>0</v>
      </c>
      <c r="O5737" t="n">
        <v>0</v>
      </c>
      <c r="P5737" t="n">
        <v>669.2</v>
      </c>
    </row>
    <row r="5738">
      <c r="A5738" t="n">
        <v>8778</v>
      </c>
      <c r="B5738" t="n">
        <v>122</v>
      </c>
      <c r="C5738" t="inlineStr">
        <is>
          <t>Arcos</t>
        </is>
      </c>
      <c r="D5738" s="551" t="n">
        <v>45627</v>
      </c>
      <c r="E5738" t="n">
        <v>18235</v>
      </c>
      <c r="F5738" t="inlineStr">
        <is>
          <t>TEQUILA JOSE CUERVO 1800 REPOSADO 750ML</t>
        </is>
      </c>
      <c r="G5738" t="n">
        <v>3393</v>
      </c>
      <c r="H5738" t="n">
        <v>4.17</v>
      </c>
      <c r="I5738" t="inlineStr">
        <is>
          <t>UN</t>
        </is>
      </c>
      <c r="J5738" t="inlineStr">
        <is>
          <t>BEBIDAS</t>
        </is>
      </c>
      <c r="K5738" t="inlineStr">
        <is>
          <t>11/2024</t>
        </is>
      </c>
      <c r="L5738" t="n">
        <v>0</v>
      </c>
      <c r="M5738" s="551" t="n">
        <v>-693593</v>
      </c>
      <c r="N5738" t="n">
        <v>0</v>
      </c>
      <c r="O5738" t="n">
        <v>0</v>
      </c>
      <c r="P5738" t="n">
        <v>667.0599999999999</v>
      </c>
    </row>
    <row r="5739">
      <c r="A5739" t="n">
        <v>9004</v>
      </c>
      <c r="B5739" t="n">
        <v>122</v>
      </c>
      <c r="C5739" t="inlineStr">
        <is>
          <t>Arcos</t>
        </is>
      </c>
      <c r="D5739" s="551" t="n">
        <v>45627</v>
      </c>
      <c r="E5739" t="n">
        <v>25630</v>
      </c>
      <c r="F5739" t="inlineStr">
        <is>
          <t xml:space="preserve">LICOR DOLIN GENEPY LE CHAMOIS 750ML </t>
        </is>
      </c>
      <c r="G5739" t="n">
        <v>6202</v>
      </c>
      <c r="H5739" t="n">
        <v>2.48</v>
      </c>
      <c r="I5739" t="inlineStr">
        <is>
          <t>GR</t>
        </is>
      </c>
      <c r="J5739" t="inlineStr">
        <is>
          <t>BEBIDAS</t>
        </is>
      </c>
      <c r="K5739" t="inlineStr">
        <is>
          <t>11/2024</t>
        </is>
      </c>
      <c r="L5739" t="n">
        <v>0</v>
      </c>
      <c r="M5739" s="551" t="n">
        <v>45595</v>
      </c>
      <c r="N5739" t="n">
        <v>266.07</v>
      </c>
      <c r="O5739" t="n">
        <v>266.07</v>
      </c>
      <c r="P5739" t="n">
        <v>659.85</v>
      </c>
    </row>
    <row r="5740">
      <c r="A5740" t="n">
        <v>8871</v>
      </c>
      <c r="B5740" t="n">
        <v>122</v>
      </c>
      <c r="C5740" t="inlineStr">
        <is>
          <t>Arcos</t>
        </is>
      </c>
      <c r="D5740" s="551" t="n">
        <v>45627</v>
      </c>
      <c r="E5740" t="n">
        <v>20859</v>
      </c>
      <c r="F5740" t="inlineStr">
        <is>
          <t>GEMA DE OVO PASTEURIZADA NATUROVOS C/1KG UN</t>
        </is>
      </c>
      <c r="G5740" t="n">
        <v>2045</v>
      </c>
      <c r="H5740" t="n">
        <v>18</v>
      </c>
      <c r="I5740" t="inlineStr">
        <is>
          <t>UN</t>
        </is>
      </c>
      <c r="J5740" t="inlineStr">
        <is>
          <t>ALIMENTOS</t>
        </is>
      </c>
      <c r="K5740" t="inlineStr">
        <is>
          <t>11/2024</t>
        </is>
      </c>
      <c r="L5740" t="n">
        <v>35.8</v>
      </c>
      <c r="M5740" s="551" t="n">
        <v>45623</v>
      </c>
      <c r="N5740" t="n">
        <v>35.8</v>
      </c>
      <c r="O5740" t="n">
        <v>35.8</v>
      </c>
      <c r="P5740" t="n">
        <v>644.4</v>
      </c>
    </row>
    <row r="5741">
      <c r="A5741" t="n">
        <v>8881</v>
      </c>
      <c r="B5741" t="n">
        <v>122</v>
      </c>
      <c r="C5741" t="inlineStr">
        <is>
          <t>Arcos</t>
        </is>
      </c>
      <c r="D5741" s="551" t="n">
        <v>45627</v>
      </c>
      <c r="E5741" t="n">
        <v>20887</v>
      </c>
      <c r="F5741" t="inlineStr">
        <is>
          <t>MEL PURO FLORA NECTAR C/1KG</t>
        </is>
      </c>
      <c r="G5741" t="n">
        <v>2040</v>
      </c>
      <c r="H5741" t="n">
        <v>19</v>
      </c>
      <c r="I5741" t="inlineStr">
        <is>
          <t>PT</t>
        </is>
      </c>
      <c r="J5741" t="inlineStr">
        <is>
          <t>ALIMENTOS</t>
        </is>
      </c>
      <c r="K5741" t="inlineStr">
        <is>
          <t>11/2024</t>
        </is>
      </c>
      <c r="L5741" t="n">
        <v>33.9</v>
      </c>
      <c r="M5741" s="551" t="n">
        <v>45615</v>
      </c>
      <c r="N5741" t="n">
        <v>33.9</v>
      </c>
      <c r="O5741" t="n">
        <v>33</v>
      </c>
      <c r="P5741" t="n">
        <v>644.1</v>
      </c>
    </row>
    <row r="5742">
      <c r="A5742" t="n">
        <v>8955</v>
      </c>
      <c r="B5742" t="n">
        <v>122</v>
      </c>
      <c r="C5742" t="inlineStr">
        <is>
          <t>Arcos</t>
        </is>
      </c>
      <c r="D5742" s="551" t="n">
        <v>45627</v>
      </c>
      <c r="E5742" t="n">
        <v>19381</v>
      </c>
      <c r="F5742" t="inlineStr">
        <is>
          <t>QUEIJO BOURSIN NATURAL C/1KG</t>
        </is>
      </c>
      <c r="G5742" t="n">
        <v>2763</v>
      </c>
      <c r="H5742" t="n">
        <v>8</v>
      </c>
      <c r="I5742" t="inlineStr">
        <is>
          <t>PT</t>
        </is>
      </c>
      <c r="J5742" t="inlineStr">
        <is>
          <t>ALIMENTOS</t>
        </is>
      </c>
      <c r="K5742" t="inlineStr">
        <is>
          <t>11/2024</t>
        </is>
      </c>
      <c r="L5742" t="n">
        <v>78.90000000000001</v>
      </c>
      <c r="M5742" s="551" t="n">
        <v>45622</v>
      </c>
      <c r="N5742" t="n">
        <v>78.90000000000001</v>
      </c>
      <c r="O5742" t="n">
        <v>81.3</v>
      </c>
      <c r="P5742" t="n">
        <v>631.2</v>
      </c>
    </row>
    <row r="5743">
      <c r="A5743" t="n">
        <v>8805</v>
      </c>
      <c r="B5743" t="n">
        <v>122</v>
      </c>
      <c r="C5743" t="inlineStr">
        <is>
          <t>Arcos</t>
        </is>
      </c>
      <c r="D5743" s="551" t="n">
        <v>45627</v>
      </c>
      <c r="E5743" t="n">
        <v>18104</v>
      </c>
      <c r="F5743" t="inlineStr">
        <is>
          <t>WHISKY MACALLAN TRIPLE CASK 12 ANOS 700ML</t>
        </is>
      </c>
      <c r="G5743" t="n">
        <v>3507</v>
      </c>
      <c r="H5743" t="n">
        <v>0.93</v>
      </c>
      <c r="I5743" t="inlineStr">
        <is>
          <t>GR</t>
        </is>
      </c>
      <c r="J5743" t="inlineStr">
        <is>
          <t>BEBIDAS</t>
        </is>
      </c>
      <c r="K5743" t="inlineStr">
        <is>
          <t>11/2024</t>
        </is>
      </c>
      <c r="L5743" t="n">
        <v>0</v>
      </c>
      <c r="M5743" s="551" t="n">
        <v>45552</v>
      </c>
      <c r="N5743" t="n">
        <v>677.3</v>
      </c>
      <c r="O5743" t="n">
        <v>677.3</v>
      </c>
      <c r="P5743" t="n">
        <v>629.89</v>
      </c>
    </row>
    <row r="5744">
      <c r="A5744" t="n">
        <v>8785</v>
      </c>
      <c r="B5744" t="n">
        <v>122</v>
      </c>
      <c r="C5744" t="inlineStr">
        <is>
          <t>Arcos</t>
        </is>
      </c>
      <c r="D5744" s="551" t="n">
        <v>45627</v>
      </c>
      <c r="E5744" t="n">
        <v>18202</v>
      </c>
      <c r="F5744" t="inlineStr">
        <is>
          <t>VERMOUTH DOLIN DRY 750ML</t>
        </is>
      </c>
      <c r="G5744" t="n">
        <v>3424</v>
      </c>
      <c r="H5744" t="n">
        <v>4.13</v>
      </c>
      <c r="I5744" t="inlineStr">
        <is>
          <t>GR</t>
        </is>
      </c>
      <c r="J5744" t="inlineStr">
        <is>
          <t>BEBIDAS</t>
        </is>
      </c>
      <c r="K5744" t="inlineStr">
        <is>
          <t>11/2024</t>
        </is>
      </c>
      <c r="L5744" t="n">
        <v>145.6</v>
      </c>
      <c r="M5744" s="551" t="n">
        <v>45609</v>
      </c>
      <c r="N5744" t="n">
        <v>145.6</v>
      </c>
      <c r="O5744" t="n">
        <v>147.63</v>
      </c>
      <c r="P5744" t="n">
        <v>601.33</v>
      </c>
    </row>
    <row r="5745">
      <c r="A5745" t="n">
        <v>8971</v>
      </c>
      <c r="B5745" t="n">
        <v>122</v>
      </c>
      <c r="C5745" t="inlineStr">
        <is>
          <t>Arcos</t>
        </is>
      </c>
      <c r="D5745" s="551" t="n">
        <v>45627</v>
      </c>
      <c r="E5745" t="n">
        <v>18708</v>
      </c>
      <c r="F5745" t="inlineStr">
        <is>
          <t>BACON MANTA AURORA KG</t>
        </is>
      </c>
      <c r="G5745" t="n">
        <v>3033</v>
      </c>
      <c r="H5745" t="n">
        <v>21.23</v>
      </c>
      <c r="I5745" t="inlineStr">
        <is>
          <t>KG</t>
        </is>
      </c>
      <c r="J5745" t="inlineStr">
        <is>
          <t>ALIMENTOS</t>
        </is>
      </c>
      <c r="K5745" t="inlineStr">
        <is>
          <t>11/2024</t>
        </is>
      </c>
      <c r="L5745" t="n">
        <v>28.2</v>
      </c>
      <c r="M5745" s="551" t="n">
        <v>45621</v>
      </c>
      <c r="N5745" t="n">
        <v>28.2</v>
      </c>
      <c r="O5745" t="n">
        <v>28.2</v>
      </c>
      <c r="P5745" t="n">
        <v>598.6900000000001</v>
      </c>
    </row>
    <row r="5746">
      <c r="A5746" t="n">
        <v>8889</v>
      </c>
      <c r="B5746" t="n">
        <v>122</v>
      </c>
      <c r="C5746" t="inlineStr">
        <is>
          <t>Arcos</t>
        </is>
      </c>
      <c r="D5746" s="551" t="n">
        <v>45627</v>
      </c>
      <c r="E5746" t="n">
        <v>21017</v>
      </c>
      <c r="F5746" t="inlineStr">
        <is>
          <t>OLEO DE ALGODAO SAUDE C/14,5KG</t>
        </is>
      </c>
      <c r="G5746" t="n">
        <v>2005</v>
      </c>
      <c r="H5746" t="n">
        <v>4</v>
      </c>
      <c r="I5746" t="inlineStr">
        <is>
          <t>BD</t>
        </is>
      </c>
      <c r="J5746" t="inlineStr">
        <is>
          <t>ALIMENTOS</t>
        </is>
      </c>
      <c r="K5746" t="inlineStr">
        <is>
          <t>11/2024</t>
        </is>
      </c>
      <c r="L5746" t="n">
        <v>148.5</v>
      </c>
      <c r="M5746" s="551" t="n">
        <v>45615</v>
      </c>
      <c r="N5746" t="n">
        <v>149.9</v>
      </c>
      <c r="O5746" t="n">
        <v>147.8</v>
      </c>
      <c r="P5746" t="n">
        <v>594</v>
      </c>
    </row>
    <row r="5747">
      <c r="A5747" t="n">
        <v>8970</v>
      </c>
      <c r="B5747" t="n">
        <v>122</v>
      </c>
      <c r="C5747" t="inlineStr">
        <is>
          <t>Arcos</t>
        </is>
      </c>
      <c r="D5747" s="551" t="n">
        <v>45627</v>
      </c>
      <c r="E5747" t="n">
        <v>23990</v>
      </c>
      <c r="F5747" t="inlineStr">
        <is>
          <t>ACEM MOIDO KG</t>
        </is>
      </c>
      <c r="G5747" t="n">
        <v>2917</v>
      </c>
      <c r="H5747" t="n">
        <v>20</v>
      </c>
      <c r="I5747" t="inlineStr">
        <is>
          <t>KG</t>
        </is>
      </c>
      <c r="J5747" t="inlineStr">
        <is>
          <t>ALIMENTOS</t>
        </is>
      </c>
      <c r="K5747" t="inlineStr">
        <is>
          <t>11/2024</t>
        </is>
      </c>
      <c r="L5747" t="n">
        <v>0</v>
      </c>
      <c r="M5747" s="551" t="n">
        <v>45544</v>
      </c>
      <c r="N5747" t="n">
        <v>29.52</v>
      </c>
      <c r="O5747" t="n">
        <v>29.52</v>
      </c>
      <c r="P5747" t="n">
        <v>590.4</v>
      </c>
    </row>
    <row r="5748">
      <c r="A5748" t="n">
        <v>8858</v>
      </c>
      <c r="B5748" t="n">
        <v>122</v>
      </c>
      <c r="C5748" t="inlineStr">
        <is>
          <t>Arcos</t>
        </is>
      </c>
      <c r="D5748" s="551" t="n">
        <v>45627</v>
      </c>
      <c r="E5748" t="n">
        <v>20689</v>
      </c>
      <c r="F5748" t="inlineStr">
        <is>
          <t>CREME DE LEITE FRESCO QUATA C/1,01LT</t>
        </is>
      </c>
      <c r="G5748" t="n">
        <v>2105</v>
      </c>
      <c r="H5748" t="n">
        <v>16</v>
      </c>
      <c r="I5748" t="inlineStr">
        <is>
          <t>UN</t>
        </is>
      </c>
      <c r="J5748" t="inlineStr">
        <is>
          <t>ALIMENTOS</t>
        </is>
      </c>
      <c r="K5748" t="inlineStr">
        <is>
          <t>11/2024</t>
        </is>
      </c>
      <c r="L5748" t="n">
        <v>36.31</v>
      </c>
      <c r="M5748" s="551" t="n">
        <v>45623</v>
      </c>
      <c r="N5748" t="n">
        <v>36.54</v>
      </c>
      <c r="O5748" t="n">
        <v>36.9</v>
      </c>
      <c r="P5748" t="n">
        <v>580.96</v>
      </c>
    </row>
    <row r="5749">
      <c r="A5749" t="n">
        <v>8945</v>
      </c>
      <c r="B5749" t="n">
        <v>122</v>
      </c>
      <c r="C5749" t="inlineStr">
        <is>
          <t>Arcos</t>
        </is>
      </c>
      <c r="D5749" s="551" t="n">
        <v>45627</v>
      </c>
      <c r="E5749" t="n">
        <v>24676</v>
      </c>
      <c r="F5749" t="inlineStr">
        <is>
          <t>ACIDO ASCORBICO C/1KG</t>
        </is>
      </c>
      <c r="G5749" t="n">
        <v>5710</v>
      </c>
      <c r="H5749" t="n">
        <v>6</v>
      </c>
      <c r="I5749" t="inlineStr">
        <is>
          <t>PC</t>
        </is>
      </c>
      <c r="J5749" t="inlineStr">
        <is>
          <t>ALIMENTOS</t>
        </is>
      </c>
      <c r="K5749" t="inlineStr">
        <is>
          <t>11/2024</t>
        </is>
      </c>
      <c r="L5749" t="n">
        <v>0</v>
      </c>
      <c r="M5749" s="551" t="n">
        <v>45385</v>
      </c>
      <c r="N5749" t="n">
        <v>93.81999999999999</v>
      </c>
      <c r="O5749" t="n">
        <v>83.90000000000001</v>
      </c>
      <c r="P5749" t="n">
        <v>562.92</v>
      </c>
    </row>
    <row r="5750">
      <c r="A5750" t="n">
        <v>8892</v>
      </c>
      <c r="B5750" t="n">
        <v>122</v>
      </c>
      <c r="C5750" t="inlineStr">
        <is>
          <t>Arcos</t>
        </is>
      </c>
      <c r="D5750" s="551" t="n">
        <v>45627</v>
      </c>
      <c r="E5750" t="n">
        <v>21004</v>
      </c>
      <c r="F5750" t="inlineStr">
        <is>
          <t>OLEO DE GERGELIM TORRADO HONG KONG 1L</t>
        </is>
      </c>
      <c r="G5750" t="n">
        <v>2007</v>
      </c>
      <c r="H5750" t="n">
        <v>7</v>
      </c>
      <c r="I5750" t="inlineStr">
        <is>
          <t>UN</t>
        </is>
      </c>
      <c r="J5750" t="inlineStr">
        <is>
          <t>ALIMENTOS</t>
        </is>
      </c>
      <c r="K5750" t="inlineStr">
        <is>
          <t>11/2024</t>
        </is>
      </c>
      <c r="L5750" t="n">
        <v>0</v>
      </c>
      <c r="M5750" s="551" t="n">
        <v>-693593</v>
      </c>
      <c r="N5750" t="n">
        <v>0</v>
      </c>
      <c r="O5750" t="n">
        <v>79.69</v>
      </c>
      <c r="P5750" t="n">
        <v>557.83</v>
      </c>
    </row>
    <row r="5751">
      <c r="A5751" t="n">
        <v>8727</v>
      </c>
      <c r="B5751" t="n">
        <v>122</v>
      </c>
      <c r="C5751" t="inlineStr">
        <is>
          <t>Arcos</t>
        </is>
      </c>
      <c r="D5751" s="551" t="n">
        <v>45627</v>
      </c>
      <c r="E5751" t="n">
        <v>18547</v>
      </c>
      <c r="F5751" t="inlineStr">
        <is>
          <t>APERITIVO APEROL 750ML</t>
        </is>
      </c>
      <c r="G5751" t="n">
        <v>3132</v>
      </c>
      <c r="H5751" t="n">
        <v>15.2</v>
      </c>
      <c r="I5751" t="inlineStr">
        <is>
          <t>GR</t>
        </is>
      </c>
      <c r="J5751" t="inlineStr">
        <is>
          <t>BEBIDAS</t>
        </is>
      </c>
      <c r="K5751" t="inlineStr">
        <is>
          <t>11/2024</t>
        </is>
      </c>
      <c r="L5751" t="n">
        <v>36.6</v>
      </c>
      <c r="M5751" s="551" t="n">
        <v>45622</v>
      </c>
      <c r="N5751" t="n">
        <v>36.6</v>
      </c>
      <c r="O5751" t="n">
        <v>36.9</v>
      </c>
      <c r="P5751" t="n">
        <v>556.3200000000001</v>
      </c>
    </row>
    <row r="5752">
      <c r="A5752" t="n">
        <v>8965</v>
      </c>
      <c r="B5752" t="n">
        <v>122</v>
      </c>
      <c r="C5752" t="inlineStr">
        <is>
          <t>Arcos</t>
        </is>
      </c>
      <c r="D5752" s="551" t="n">
        <v>45627</v>
      </c>
      <c r="E5752" t="n">
        <v>19166</v>
      </c>
      <c r="F5752" t="inlineStr">
        <is>
          <t>BAGUETE DE GRAO LEVIAN FATIADO 590G UN</t>
        </is>
      </c>
      <c r="G5752" t="n">
        <v>2826</v>
      </c>
      <c r="H5752" t="n">
        <v>30</v>
      </c>
      <c r="I5752" t="inlineStr">
        <is>
          <t>UN</t>
        </is>
      </c>
      <c r="J5752" t="inlineStr">
        <is>
          <t>ALIMENTOS</t>
        </is>
      </c>
      <c r="K5752" t="inlineStr">
        <is>
          <t>11/2024</t>
        </is>
      </c>
      <c r="L5752" t="n">
        <v>18.37</v>
      </c>
      <c r="M5752" s="551" t="n">
        <v>45624</v>
      </c>
      <c r="N5752" t="n">
        <v>18.9</v>
      </c>
      <c r="O5752" t="n">
        <v>18.9</v>
      </c>
      <c r="P5752" t="n">
        <v>551.1</v>
      </c>
    </row>
    <row r="5753">
      <c r="A5753" t="n">
        <v>9074</v>
      </c>
      <c r="B5753" t="n">
        <v>122</v>
      </c>
      <c r="C5753" t="inlineStr">
        <is>
          <t>Arcos</t>
        </is>
      </c>
      <c r="D5753" s="551" t="n">
        <v>45627</v>
      </c>
      <c r="E5753" t="n">
        <v>26051</v>
      </c>
      <c r="F5753" t="inlineStr">
        <is>
          <t>SUCO DE MACA INTEGRAL RAIZES DO CAMPO UN</t>
        </is>
      </c>
      <c r="G5753" t="n">
        <v>6513</v>
      </c>
      <c r="H5753" t="n">
        <v>29</v>
      </c>
      <c r="I5753" t="inlineStr">
        <is>
          <t>UN</t>
        </is>
      </c>
      <c r="J5753" t="inlineStr">
        <is>
          <t>BEBIDAS</t>
        </is>
      </c>
      <c r="K5753" t="inlineStr">
        <is>
          <t>11/2024</t>
        </is>
      </c>
      <c r="L5753" t="n">
        <v>0</v>
      </c>
      <c r="M5753" s="551" t="n">
        <v>-693593</v>
      </c>
      <c r="N5753" t="n">
        <v>0</v>
      </c>
      <c r="O5753" t="n">
        <v>0</v>
      </c>
      <c r="P5753" t="n">
        <v>550.42</v>
      </c>
    </row>
    <row r="5754">
      <c r="A5754" t="n">
        <v>8768</v>
      </c>
      <c r="B5754" t="n">
        <v>122</v>
      </c>
      <c r="C5754" t="inlineStr">
        <is>
          <t>Arcos</t>
        </is>
      </c>
      <c r="D5754" s="551" t="n">
        <v>45627</v>
      </c>
      <c r="E5754" t="n">
        <v>18296</v>
      </c>
      <c r="F5754" t="inlineStr">
        <is>
          <t>LICOR SAN BASILE TRIPLE SEC 700ML</t>
        </is>
      </c>
      <c r="G5754" t="n">
        <v>3333</v>
      </c>
      <c r="H5754" t="n">
        <v>8.23</v>
      </c>
      <c r="I5754" t="inlineStr">
        <is>
          <t>GR</t>
        </is>
      </c>
      <c r="J5754" t="inlineStr">
        <is>
          <t>BEBIDAS</t>
        </is>
      </c>
      <c r="K5754" t="inlineStr">
        <is>
          <t>11/2024</t>
        </is>
      </c>
      <c r="L5754" t="n">
        <v>65.34</v>
      </c>
      <c r="M5754" s="551" t="n">
        <v>45622</v>
      </c>
      <c r="N5754" t="n">
        <v>65.34</v>
      </c>
      <c r="O5754" t="n">
        <v>65.34</v>
      </c>
      <c r="P5754" t="n">
        <v>537.75</v>
      </c>
    </row>
    <row r="5755">
      <c r="A5755" t="n">
        <v>8880</v>
      </c>
      <c r="B5755" t="n">
        <v>122</v>
      </c>
      <c r="C5755" t="inlineStr">
        <is>
          <t>Arcos</t>
        </is>
      </c>
      <c r="D5755" s="551" t="n">
        <v>45627</v>
      </c>
      <c r="E5755" t="n">
        <v>20117</v>
      </c>
      <c r="F5755" t="inlineStr">
        <is>
          <t>MASSA FOLHADA AROSA 1KG UN</t>
        </is>
      </c>
      <c r="G5755" t="n">
        <v>2291</v>
      </c>
      <c r="H5755" t="n">
        <v>14</v>
      </c>
      <c r="I5755" t="inlineStr">
        <is>
          <t>UN</t>
        </is>
      </c>
      <c r="J5755" t="inlineStr">
        <is>
          <t>ALIMENTOS</t>
        </is>
      </c>
      <c r="K5755" t="inlineStr">
        <is>
          <t>11/2024</t>
        </is>
      </c>
      <c r="L5755" t="n">
        <v>37.9</v>
      </c>
      <c r="M5755" s="551" t="n">
        <v>45622</v>
      </c>
      <c r="N5755" t="n">
        <v>37.9</v>
      </c>
      <c r="O5755" t="n">
        <v>37.9</v>
      </c>
      <c r="P5755" t="n">
        <v>530.6</v>
      </c>
    </row>
    <row r="5756">
      <c r="A5756" t="n">
        <v>8875</v>
      </c>
      <c r="B5756" t="n">
        <v>122</v>
      </c>
      <c r="C5756" t="inlineStr">
        <is>
          <t>Arcos</t>
        </is>
      </c>
      <c r="D5756" s="551" t="n">
        <v>45627</v>
      </c>
      <c r="E5756" t="n">
        <v>24328</v>
      </c>
      <c r="F5756" t="inlineStr">
        <is>
          <t>LINGUICA CALABRESA AURORA KG</t>
        </is>
      </c>
      <c r="G5756" t="n">
        <v>2146</v>
      </c>
      <c r="H5756" t="n">
        <v>20</v>
      </c>
      <c r="I5756" t="inlineStr">
        <is>
          <t>KG</t>
        </is>
      </c>
      <c r="J5756" t="inlineStr">
        <is>
          <t>ALIMENTOS</t>
        </is>
      </c>
      <c r="K5756" t="inlineStr">
        <is>
          <t>11/2024</t>
        </is>
      </c>
      <c r="L5756" t="n">
        <v>0</v>
      </c>
      <c r="M5756" s="551" t="n">
        <v>45478</v>
      </c>
      <c r="N5756" t="n">
        <v>26.44</v>
      </c>
      <c r="O5756" t="n">
        <v>20.9</v>
      </c>
      <c r="P5756" t="n">
        <v>528.8</v>
      </c>
    </row>
    <row r="5757">
      <c r="A5757" t="n">
        <v>8756</v>
      </c>
      <c r="B5757" t="n">
        <v>122</v>
      </c>
      <c r="C5757" t="inlineStr">
        <is>
          <t>Arcos</t>
        </is>
      </c>
      <c r="D5757" s="551" t="n">
        <v>45627</v>
      </c>
      <c r="E5757" t="n">
        <v>18348</v>
      </c>
      <c r="F5757" t="inlineStr">
        <is>
          <t>GIN XORIGUER DE MENORCA 700ML</t>
        </is>
      </c>
      <c r="G5757" t="n">
        <v>3287</v>
      </c>
      <c r="H5757" t="n">
        <v>2</v>
      </c>
      <c r="I5757" t="inlineStr">
        <is>
          <t>UN</t>
        </is>
      </c>
      <c r="J5757" t="inlineStr">
        <is>
          <t>BEBIDAS</t>
        </is>
      </c>
      <c r="K5757" t="inlineStr">
        <is>
          <t>11/2024</t>
        </is>
      </c>
      <c r="L5757" t="n">
        <v>0</v>
      </c>
      <c r="M5757" s="551" t="n">
        <v>-693593</v>
      </c>
      <c r="N5757" t="n">
        <v>0</v>
      </c>
      <c r="O5757" t="n">
        <v>0</v>
      </c>
      <c r="P5757" t="n">
        <v>520.53</v>
      </c>
    </row>
    <row r="5758">
      <c r="A5758" t="n">
        <v>9044</v>
      </c>
      <c r="B5758" t="n">
        <v>122</v>
      </c>
      <c r="C5758" t="inlineStr">
        <is>
          <t>Arcos</t>
        </is>
      </c>
      <c r="D5758" s="551" t="n">
        <v>45627</v>
      </c>
      <c r="E5758" t="n">
        <v>17812</v>
      </c>
      <c r="F5758" t="inlineStr">
        <is>
          <t>VINHO BRANCO LA GUITA MANZANILLA 750ML</t>
        </is>
      </c>
      <c r="G5758" t="n">
        <v>3737</v>
      </c>
      <c r="H5758" t="n">
        <v>4.54</v>
      </c>
      <c r="I5758" t="inlineStr">
        <is>
          <t>GR</t>
        </is>
      </c>
      <c r="J5758" t="inlineStr">
        <is>
          <t>BEBIDAS</t>
        </is>
      </c>
      <c r="K5758" t="inlineStr">
        <is>
          <t>11/2024</t>
        </is>
      </c>
      <c r="L5758" t="n">
        <v>0</v>
      </c>
      <c r="M5758" s="551" t="n">
        <v>45594</v>
      </c>
      <c r="N5758" t="n">
        <v>113.87</v>
      </c>
      <c r="O5758" t="n">
        <v>113.87</v>
      </c>
      <c r="P5758" t="n">
        <v>516.97</v>
      </c>
    </row>
    <row r="5759">
      <c r="A5759" t="n">
        <v>8845</v>
      </c>
      <c r="B5759" t="n">
        <v>122</v>
      </c>
      <c r="C5759" t="inlineStr">
        <is>
          <t>Arcos</t>
        </is>
      </c>
      <c r="D5759" s="551" t="n">
        <v>45627</v>
      </c>
      <c r="E5759" t="n">
        <v>21073</v>
      </c>
      <c r="F5759" t="inlineStr">
        <is>
          <t>CALDA DE AGAVE AZUL JASMINE ORGANICO 330ML UN</t>
        </is>
      </c>
      <c r="G5759" t="n">
        <v>1994</v>
      </c>
      <c r="H5759" t="n">
        <v>10</v>
      </c>
      <c r="I5759" t="inlineStr">
        <is>
          <t>UN</t>
        </is>
      </c>
      <c r="J5759" t="inlineStr">
        <is>
          <t>ALIMENTOS</t>
        </is>
      </c>
      <c r="K5759" t="inlineStr">
        <is>
          <t>11/2024</t>
        </is>
      </c>
      <c r="L5759" t="n">
        <v>50.9</v>
      </c>
      <c r="M5759" s="551" t="n">
        <v>45623</v>
      </c>
      <c r="N5759" t="n">
        <v>50.9</v>
      </c>
      <c r="O5759" t="n">
        <v>50.9</v>
      </c>
      <c r="P5759" t="n">
        <v>509</v>
      </c>
    </row>
    <row r="5760">
      <c r="A5760" t="n">
        <v>8903</v>
      </c>
      <c r="B5760" t="n">
        <v>122</v>
      </c>
      <c r="C5760" t="inlineStr">
        <is>
          <t>Arcos</t>
        </is>
      </c>
      <c r="D5760" s="551" t="n">
        <v>45627</v>
      </c>
      <c r="E5760" t="n">
        <v>20203</v>
      </c>
      <c r="F5760" t="inlineStr">
        <is>
          <t>VINAGRE DE ARROZ RICE 600ML UN</t>
        </is>
      </c>
      <c r="G5760" t="n">
        <v>2255</v>
      </c>
      <c r="H5760" t="n">
        <v>8</v>
      </c>
      <c r="I5760" t="inlineStr">
        <is>
          <t>UN</t>
        </is>
      </c>
      <c r="J5760" t="inlineStr">
        <is>
          <t>ALIMENTOS</t>
        </is>
      </c>
      <c r="K5760" t="inlineStr">
        <is>
          <t>11/2024</t>
        </is>
      </c>
      <c r="L5760" t="n">
        <v>0</v>
      </c>
      <c r="M5760" s="551" t="n">
        <v>45561</v>
      </c>
      <c r="N5760" t="n">
        <v>61.33</v>
      </c>
      <c r="O5760" t="n">
        <v>61.33</v>
      </c>
      <c r="P5760" t="n">
        <v>490.64</v>
      </c>
    </row>
    <row r="5761">
      <c r="A5761" t="n">
        <v>8769</v>
      </c>
      <c r="B5761" t="n">
        <v>122</v>
      </c>
      <c r="C5761" t="inlineStr">
        <is>
          <t>Arcos</t>
        </is>
      </c>
      <c r="D5761" s="551" t="n">
        <v>45627</v>
      </c>
      <c r="E5761" t="n">
        <v>18294</v>
      </c>
      <c r="F5761" t="inlineStr">
        <is>
          <t>LICOR STREGA 40o 700ML</t>
        </is>
      </c>
      <c r="G5761" t="n">
        <v>3335</v>
      </c>
      <c r="H5761" t="n">
        <v>1.78</v>
      </c>
      <c r="I5761" t="inlineStr">
        <is>
          <t>GR</t>
        </is>
      </c>
      <c r="J5761" t="inlineStr">
        <is>
          <t>BEBIDAS</t>
        </is>
      </c>
      <c r="K5761" t="inlineStr">
        <is>
          <t>11/2024</t>
        </is>
      </c>
      <c r="L5761" t="n">
        <v>0</v>
      </c>
      <c r="M5761" s="551" t="n">
        <v>45538</v>
      </c>
      <c r="N5761" t="n">
        <v>269.9</v>
      </c>
      <c r="O5761" t="n">
        <v>269.9</v>
      </c>
      <c r="P5761" t="n">
        <v>480.42</v>
      </c>
    </row>
    <row r="5762">
      <c r="A5762" t="n">
        <v>8843</v>
      </c>
      <c r="B5762" t="n">
        <v>122</v>
      </c>
      <c r="C5762" t="inlineStr">
        <is>
          <t>Arcos</t>
        </is>
      </c>
      <c r="D5762" s="551" t="n">
        <v>45627</v>
      </c>
      <c r="E5762" t="n">
        <v>20809</v>
      </c>
      <c r="F5762" t="inlineStr">
        <is>
          <t>CAFE PILAO ALMOFADA 500G</t>
        </is>
      </c>
      <c r="G5762" t="n">
        <v>2074</v>
      </c>
      <c r="H5762" t="n">
        <v>21</v>
      </c>
      <c r="I5762" t="inlineStr">
        <is>
          <t>PC</t>
        </is>
      </c>
      <c r="J5762" t="inlineStr">
        <is>
          <t>ALIMENTOS</t>
        </is>
      </c>
      <c r="K5762" t="inlineStr">
        <is>
          <t>11/2024</t>
        </is>
      </c>
      <c r="L5762" t="n">
        <v>22.19</v>
      </c>
      <c r="M5762" s="551" t="n">
        <v>45622</v>
      </c>
      <c r="N5762" t="n">
        <v>22.17</v>
      </c>
      <c r="O5762" t="n">
        <v>22.18</v>
      </c>
      <c r="P5762" t="n">
        <v>465.99</v>
      </c>
    </row>
    <row r="5763">
      <c r="A5763" t="n">
        <v>9043</v>
      </c>
      <c r="B5763" t="n">
        <v>122</v>
      </c>
      <c r="C5763" t="inlineStr">
        <is>
          <t>Arcos</t>
        </is>
      </c>
      <c r="D5763" s="551" t="n">
        <v>45627</v>
      </c>
      <c r="E5763" t="n">
        <v>25645</v>
      </c>
      <c r="F5763" t="inlineStr">
        <is>
          <t>VINHO BRANCO GONZALES BYASS SOLERA 750ML</t>
        </is>
      </c>
      <c r="G5763" t="n">
        <v>6208</v>
      </c>
      <c r="H5763" t="n">
        <v>2.37</v>
      </c>
      <c r="I5763" t="inlineStr">
        <is>
          <t>GR</t>
        </is>
      </c>
      <c r="J5763" t="inlineStr">
        <is>
          <t>BEBIDAS</t>
        </is>
      </c>
      <c r="K5763" t="inlineStr">
        <is>
          <t>11/2024</t>
        </is>
      </c>
      <c r="L5763" t="n">
        <v>0</v>
      </c>
      <c r="M5763" s="551" t="n">
        <v>-693593</v>
      </c>
      <c r="N5763" t="n">
        <v>0</v>
      </c>
      <c r="O5763" t="n">
        <v>0</v>
      </c>
      <c r="P5763" t="n">
        <v>461.02</v>
      </c>
    </row>
    <row r="5764">
      <c r="A5764" t="n">
        <v>8784</v>
      </c>
      <c r="B5764" t="n">
        <v>122</v>
      </c>
      <c r="C5764" t="inlineStr">
        <is>
          <t>Arcos</t>
        </is>
      </c>
      <c r="D5764" s="551" t="n">
        <v>45627</v>
      </c>
      <c r="E5764" t="n">
        <v>18218</v>
      </c>
      <c r="F5764" t="inlineStr">
        <is>
          <t>VERMOUTH CINZANO ROSSO ARGENTINO 1L</t>
        </is>
      </c>
      <c r="G5764" t="n">
        <v>3410</v>
      </c>
      <c r="H5764" t="n">
        <v>11</v>
      </c>
      <c r="I5764" t="inlineStr">
        <is>
          <t>GR</t>
        </is>
      </c>
      <c r="J5764" t="inlineStr">
        <is>
          <t>BEBIDAS</t>
        </is>
      </c>
      <c r="K5764" t="inlineStr">
        <is>
          <t>11/2024</t>
        </is>
      </c>
      <c r="L5764" t="n">
        <v>40</v>
      </c>
      <c r="M5764" s="551" t="n">
        <v>45608</v>
      </c>
      <c r="N5764" t="n">
        <v>40</v>
      </c>
      <c r="O5764" t="n">
        <v>34.5</v>
      </c>
      <c r="P5764" t="n">
        <v>440</v>
      </c>
    </row>
    <row r="5765">
      <c r="A5765" t="n">
        <v>8951</v>
      </c>
      <c r="B5765" t="n">
        <v>122</v>
      </c>
      <c r="C5765" t="inlineStr">
        <is>
          <t>Arcos</t>
        </is>
      </c>
      <c r="D5765" s="551" t="n">
        <v>45627</v>
      </c>
      <c r="E5765" t="n">
        <v>19420</v>
      </c>
      <c r="F5765" t="inlineStr">
        <is>
          <t>LEITE INTEGRAL ITALAC 1L</t>
        </is>
      </c>
      <c r="G5765" t="n">
        <v>2758</v>
      </c>
      <c r="H5765" t="n">
        <v>72</v>
      </c>
      <c r="I5765" t="inlineStr">
        <is>
          <t>UN</t>
        </is>
      </c>
      <c r="J5765" t="inlineStr">
        <is>
          <t>ALIMENTOS</t>
        </is>
      </c>
      <c r="K5765" t="inlineStr">
        <is>
          <t>11/2024</t>
        </is>
      </c>
      <c r="L5765" t="n">
        <v>6.11</v>
      </c>
      <c r="M5765" s="551" t="n">
        <v>45623</v>
      </c>
      <c r="N5765" t="n">
        <v>6.12</v>
      </c>
      <c r="O5765" t="n">
        <v>6.12</v>
      </c>
      <c r="P5765" t="n">
        <v>439.92</v>
      </c>
    </row>
    <row r="5766">
      <c r="A5766" t="n">
        <v>8773</v>
      </c>
      <c r="B5766" t="n">
        <v>122</v>
      </c>
      <c r="C5766" t="inlineStr">
        <is>
          <t>Arcos</t>
        </is>
      </c>
      <c r="D5766" s="551" t="n">
        <v>45627</v>
      </c>
      <c r="E5766" t="n">
        <v>18268</v>
      </c>
      <c r="F5766" t="inlineStr">
        <is>
          <t>RUM HAVANA CLUB 3 ANOS 750ML</t>
        </is>
      </c>
      <c r="G5766" t="n">
        <v>3362</v>
      </c>
      <c r="H5766" t="n">
        <v>6.56</v>
      </c>
      <c r="I5766" t="inlineStr">
        <is>
          <t>GR</t>
        </is>
      </c>
      <c r="J5766" t="inlineStr">
        <is>
          <t>BEBIDAS</t>
        </is>
      </c>
      <c r="K5766" t="inlineStr">
        <is>
          <t>11/2024</t>
        </is>
      </c>
      <c r="L5766" t="n">
        <v>0</v>
      </c>
      <c r="M5766" s="551" t="n">
        <v>-693593</v>
      </c>
      <c r="N5766" t="n">
        <v>0</v>
      </c>
      <c r="O5766" t="n">
        <v>66.67</v>
      </c>
      <c r="P5766" t="n">
        <v>437.36</v>
      </c>
    </row>
    <row r="5767">
      <c r="A5767" t="n">
        <v>8813</v>
      </c>
      <c r="B5767" t="n">
        <v>122</v>
      </c>
      <c r="C5767" t="inlineStr">
        <is>
          <t>Arcos</t>
        </is>
      </c>
      <c r="D5767" s="551" t="n">
        <v>45627</v>
      </c>
      <c r="E5767" t="n">
        <v>21159</v>
      </c>
      <c r="F5767" t="inlineStr">
        <is>
          <t>SORVETE DE NATA ARTE GELATI C/3,8KG</t>
        </is>
      </c>
      <c r="G5767" t="n">
        <v>1946</v>
      </c>
      <c r="H5767" t="n">
        <v>3</v>
      </c>
      <c r="I5767" t="inlineStr">
        <is>
          <t>PT</t>
        </is>
      </c>
      <c r="J5767" t="inlineStr">
        <is>
          <t>ALIMENTOS</t>
        </is>
      </c>
      <c r="K5767" t="inlineStr">
        <is>
          <t>11/2024</t>
        </is>
      </c>
      <c r="L5767" t="n">
        <v>144.38</v>
      </c>
      <c r="M5767" s="551" t="n">
        <v>45623</v>
      </c>
      <c r="N5767" t="n">
        <v>144.4</v>
      </c>
      <c r="O5767" t="n">
        <v>144.4</v>
      </c>
      <c r="P5767" t="n">
        <v>433.14</v>
      </c>
    </row>
    <row r="5768">
      <c r="A5768" t="n">
        <v>8834</v>
      </c>
      <c r="B5768" t="n">
        <v>122</v>
      </c>
      <c r="C5768" t="inlineStr">
        <is>
          <t>Arcos</t>
        </is>
      </c>
      <c r="D5768" s="551" t="n">
        <v>45627</v>
      </c>
      <c r="E5768" t="n">
        <v>20301</v>
      </c>
      <c r="F5768" t="inlineStr">
        <is>
          <t>ARROZ BRANCO TIPO 1 CAMIL C/5KG</t>
        </is>
      </c>
      <c r="G5768" t="n">
        <v>2223</v>
      </c>
      <c r="H5768" t="n">
        <v>13</v>
      </c>
      <c r="I5768" t="inlineStr">
        <is>
          <t>PC</t>
        </is>
      </c>
      <c r="J5768" t="inlineStr">
        <is>
          <t>ALIMENTOS</t>
        </is>
      </c>
      <c r="K5768" t="inlineStr">
        <is>
          <t>11/2024</t>
        </is>
      </c>
      <c r="L5768" t="n">
        <v>32.96</v>
      </c>
      <c r="M5768" s="551" t="n">
        <v>45622</v>
      </c>
      <c r="N5768" t="n">
        <v>32.99</v>
      </c>
      <c r="O5768" t="n">
        <v>32.99</v>
      </c>
      <c r="P5768" t="n">
        <v>428.48</v>
      </c>
    </row>
    <row r="5769">
      <c r="A5769" t="n">
        <v>8957</v>
      </c>
      <c r="B5769" t="n">
        <v>122</v>
      </c>
      <c r="C5769" t="inlineStr">
        <is>
          <t>Arcos</t>
        </is>
      </c>
      <c r="D5769" s="551" t="n">
        <v>45627</v>
      </c>
      <c r="E5769" t="n">
        <v>19356</v>
      </c>
      <c r="F5769" t="inlineStr">
        <is>
          <t>QUEIJO COALHO QUATA KG</t>
        </is>
      </c>
      <c r="G5769" t="n">
        <v>2768</v>
      </c>
      <c r="H5769" t="n">
        <v>8.300000000000001</v>
      </c>
      <c r="I5769" t="inlineStr">
        <is>
          <t>KG</t>
        </is>
      </c>
      <c r="J5769" t="inlineStr">
        <is>
          <t>ALIMENTOS</t>
        </is>
      </c>
      <c r="K5769" t="inlineStr">
        <is>
          <t>11/2024</t>
        </is>
      </c>
      <c r="L5769" t="n">
        <v>50.9</v>
      </c>
      <c r="M5769" s="551" t="n">
        <v>45615</v>
      </c>
      <c r="N5769" t="n">
        <v>50.9</v>
      </c>
      <c r="O5769" t="n">
        <v>50.9</v>
      </c>
      <c r="P5769" t="n">
        <v>422.47</v>
      </c>
    </row>
    <row r="5770">
      <c r="A5770" t="n">
        <v>8779</v>
      </c>
      <c r="B5770" t="n">
        <v>122</v>
      </c>
      <c r="C5770" t="inlineStr">
        <is>
          <t>Arcos</t>
        </is>
      </c>
      <c r="D5770" s="551" t="n">
        <v>45627</v>
      </c>
      <c r="E5770" t="n">
        <v>18234</v>
      </c>
      <c r="F5770" t="inlineStr">
        <is>
          <t>TEQUILA JOSE CUERVO 1800 SILVER 750ML</t>
        </is>
      </c>
      <c r="G5770" t="n">
        <v>3394</v>
      </c>
      <c r="H5770" t="n">
        <v>2.37</v>
      </c>
      <c r="I5770" t="inlineStr">
        <is>
          <t>UN</t>
        </is>
      </c>
      <c r="J5770" t="inlineStr">
        <is>
          <t>BEBIDAS</t>
        </is>
      </c>
      <c r="K5770" t="inlineStr">
        <is>
          <t>11/2024</t>
        </is>
      </c>
      <c r="L5770" t="n">
        <v>0</v>
      </c>
      <c r="M5770" s="551" t="n">
        <v>45545</v>
      </c>
      <c r="N5770" t="n">
        <v>174.8</v>
      </c>
      <c r="O5770" t="n">
        <v>174.8</v>
      </c>
      <c r="P5770" t="n">
        <v>414.28</v>
      </c>
    </row>
    <row r="5771">
      <c r="A5771" t="n">
        <v>8967</v>
      </c>
      <c r="B5771" t="n">
        <v>122</v>
      </c>
      <c r="C5771" t="inlineStr">
        <is>
          <t>Arcos</t>
        </is>
      </c>
      <c r="D5771" s="551" t="n">
        <v>45627</v>
      </c>
      <c r="E5771" t="n">
        <v>17040</v>
      </c>
      <c r="F5771" t="inlineStr">
        <is>
          <t>PAO CIABATTA DE AZEITE UN</t>
        </is>
      </c>
      <c r="G5771" t="n">
        <v>2828</v>
      </c>
      <c r="H5771" t="n">
        <v>110</v>
      </c>
      <c r="I5771" t="inlineStr">
        <is>
          <t>UN</t>
        </is>
      </c>
      <c r="J5771" t="inlineStr">
        <is>
          <t>ALIMENTOS</t>
        </is>
      </c>
      <c r="K5771" t="inlineStr">
        <is>
          <t>11/2024</t>
        </is>
      </c>
      <c r="L5771" t="n">
        <v>3.75</v>
      </c>
      <c r="M5771" s="551" t="n">
        <v>45624</v>
      </c>
      <c r="N5771" t="n">
        <v>3.75</v>
      </c>
      <c r="O5771" t="n">
        <v>3.75</v>
      </c>
      <c r="P5771" t="n">
        <v>412.5</v>
      </c>
    </row>
    <row r="5772">
      <c r="A5772" t="n">
        <v>8746</v>
      </c>
      <c r="B5772" t="n">
        <v>122</v>
      </c>
      <c r="C5772" t="inlineStr">
        <is>
          <t>Arcos</t>
        </is>
      </c>
      <c r="D5772" s="551" t="n">
        <v>45627</v>
      </c>
      <c r="E5772" t="n">
        <v>18367</v>
      </c>
      <c r="F5772" t="inlineStr">
        <is>
          <t>GIN MARTIN MILLERS 700ML</t>
        </is>
      </c>
      <c r="G5772" t="n">
        <v>3271</v>
      </c>
      <c r="H5772" t="n">
        <v>1.61</v>
      </c>
      <c r="I5772" t="inlineStr">
        <is>
          <t>UN</t>
        </is>
      </c>
      <c r="J5772" t="inlineStr">
        <is>
          <t>BEBIDAS</t>
        </is>
      </c>
      <c r="K5772" t="inlineStr">
        <is>
          <t>11/2024</t>
        </is>
      </c>
      <c r="L5772" t="n">
        <v>0</v>
      </c>
      <c r="M5772" s="551" t="n">
        <v>-693593</v>
      </c>
      <c r="N5772" t="n">
        <v>0</v>
      </c>
      <c r="O5772" t="n">
        <v>0</v>
      </c>
      <c r="P5772" t="n">
        <v>408.91</v>
      </c>
    </row>
    <row r="5773">
      <c r="A5773" t="n">
        <v>9046</v>
      </c>
      <c r="B5773" t="n">
        <v>122</v>
      </c>
      <c r="C5773" t="inlineStr">
        <is>
          <t>Arcos</t>
        </is>
      </c>
      <c r="D5773" s="551" t="n">
        <v>45627</v>
      </c>
      <c r="E5773" t="n">
        <v>17753</v>
      </c>
      <c r="F5773" t="inlineStr">
        <is>
          <t>VINHO DO PORTO BRANCO SANDEMAN 750ML</t>
        </is>
      </c>
      <c r="G5773" t="n">
        <v>3789</v>
      </c>
      <c r="H5773" t="n">
        <v>3</v>
      </c>
      <c r="I5773" t="inlineStr">
        <is>
          <t>GR</t>
        </is>
      </c>
      <c r="J5773" t="inlineStr">
        <is>
          <t>BEBIDAS</t>
        </is>
      </c>
      <c r="K5773" t="inlineStr">
        <is>
          <t>11/2024</t>
        </is>
      </c>
      <c r="L5773" t="n">
        <v>0</v>
      </c>
      <c r="M5773" s="551" t="n">
        <v>-693593</v>
      </c>
      <c r="N5773" t="n">
        <v>0</v>
      </c>
      <c r="O5773" t="n">
        <v>134.92</v>
      </c>
      <c r="P5773" t="n">
        <v>404.76</v>
      </c>
    </row>
    <row r="5774">
      <c r="A5774" t="n">
        <v>8972</v>
      </c>
      <c r="B5774" t="n">
        <v>122</v>
      </c>
      <c r="C5774" t="inlineStr">
        <is>
          <t>Arcos</t>
        </is>
      </c>
      <c r="D5774" s="551" t="n">
        <v>45627</v>
      </c>
      <c r="E5774" t="n">
        <v>19017</v>
      </c>
      <c r="F5774" t="inlineStr">
        <is>
          <t>FILE DE FRANGO KG</t>
        </is>
      </c>
      <c r="G5774" t="n">
        <v>2893</v>
      </c>
      <c r="H5774" t="n">
        <v>20</v>
      </c>
      <c r="I5774" t="inlineStr">
        <is>
          <t>KG</t>
        </is>
      </c>
      <c r="J5774" t="inlineStr">
        <is>
          <t>ALIMENTOS</t>
        </is>
      </c>
      <c r="K5774" t="inlineStr">
        <is>
          <t>11/2024</t>
        </is>
      </c>
      <c r="L5774" t="n">
        <v>20.2</v>
      </c>
      <c r="M5774" s="551" t="n">
        <v>45621</v>
      </c>
      <c r="N5774" t="n">
        <v>20.2</v>
      </c>
      <c r="O5774" t="n">
        <v>19.89</v>
      </c>
      <c r="P5774" t="n">
        <v>404</v>
      </c>
    </row>
    <row r="5775">
      <c r="A5775" t="n">
        <v>9072</v>
      </c>
      <c r="B5775" t="n">
        <v>122</v>
      </c>
      <c r="C5775" t="inlineStr">
        <is>
          <t>Arcos</t>
        </is>
      </c>
      <c r="D5775" s="551" t="n">
        <v>45627</v>
      </c>
      <c r="E5775" t="n">
        <v>19150</v>
      </c>
      <c r="F5775" t="inlineStr">
        <is>
          <t>PAO DA CASA BATARD UN</t>
        </is>
      </c>
      <c r="G5775" t="n">
        <v>2831</v>
      </c>
      <c r="H5775" t="n">
        <v>18</v>
      </c>
      <c r="I5775" t="inlineStr">
        <is>
          <t>UN</t>
        </is>
      </c>
      <c r="J5775" t="inlineStr">
        <is>
          <t>ALIMENTOS</t>
        </is>
      </c>
      <c r="K5775" t="inlineStr">
        <is>
          <t>11/2024</t>
        </is>
      </c>
      <c r="L5775" t="n">
        <v>0</v>
      </c>
      <c r="M5775" s="551" t="n">
        <v>-693593</v>
      </c>
      <c r="N5775" t="n">
        <v>0</v>
      </c>
      <c r="O5775" t="n">
        <v>22.3</v>
      </c>
      <c r="P5775" t="n">
        <v>401.4</v>
      </c>
    </row>
    <row r="5776">
      <c r="A5776" t="n">
        <v>8956</v>
      </c>
      <c r="B5776" t="n">
        <v>122</v>
      </c>
      <c r="C5776" t="inlineStr">
        <is>
          <t>Arcos</t>
        </is>
      </c>
      <c r="D5776" s="551" t="n">
        <v>45627</v>
      </c>
      <c r="E5776" t="n">
        <v>19370</v>
      </c>
      <c r="F5776" t="inlineStr">
        <is>
          <t>QUEIJO CAMEMBERT SERRA DAS ANTAS CX 1,680KG C/12 DE 140G KG</t>
        </is>
      </c>
      <c r="G5776" t="n">
        <v>2765</v>
      </c>
      <c r="H5776" t="n">
        <v>34</v>
      </c>
      <c r="I5776" t="inlineStr">
        <is>
          <t>KG</t>
        </is>
      </c>
      <c r="J5776" t="inlineStr">
        <is>
          <t>ALIMENTOS</t>
        </is>
      </c>
      <c r="K5776" t="inlineStr">
        <is>
          <t>11/2024</t>
        </is>
      </c>
      <c r="L5776" t="n">
        <v>11.35</v>
      </c>
      <c r="M5776" s="551" t="n">
        <v>45617</v>
      </c>
      <c r="N5776" t="n">
        <v>11</v>
      </c>
      <c r="O5776" t="n">
        <v>11</v>
      </c>
      <c r="P5776" t="n">
        <v>385.9</v>
      </c>
    </row>
    <row r="5777">
      <c r="A5777" t="n">
        <v>8754</v>
      </c>
      <c r="B5777" t="n">
        <v>122</v>
      </c>
      <c r="C5777" t="inlineStr">
        <is>
          <t>Arcos</t>
        </is>
      </c>
      <c r="D5777" s="551" t="n">
        <v>45627</v>
      </c>
      <c r="E5777" t="n">
        <v>18352</v>
      </c>
      <c r="F5777" t="inlineStr">
        <is>
          <t>GIN THE BOTANIST 700ML</t>
        </is>
      </c>
      <c r="G5777" t="n">
        <v>3283</v>
      </c>
      <c r="H5777" t="n">
        <v>1.79</v>
      </c>
      <c r="I5777" t="inlineStr">
        <is>
          <t>UN</t>
        </is>
      </c>
      <c r="J5777" t="inlineStr">
        <is>
          <t>BEBIDAS</t>
        </is>
      </c>
      <c r="K5777" t="inlineStr">
        <is>
          <t>11/2024</t>
        </is>
      </c>
      <c r="L5777" t="n">
        <v>0</v>
      </c>
      <c r="M5777" s="551" t="n">
        <v>-693593</v>
      </c>
      <c r="N5777" t="n">
        <v>0</v>
      </c>
      <c r="O5777" t="n">
        <v>0</v>
      </c>
      <c r="P5777" t="n">
        <v>381.87</v>
      </c>
    </row>
    <row r="5778">
      <c r="A5778" t="n">
        <v>8864</v>
      </c>
      <c r="B5778" t="n">
        <v>122</v>
      </c>
      <c r="C5778" t="inlineStr">
        <is>
          <t>Arcos</t>
        </is>
      </c>
      <c r="D5778" s="551" t="n">
        <v>45627</v>
      </c>
      <c r="E5778" t="n">
        <v>20358</v>
      </c>
      <c r="F5778" t="inlineStr">
        <is>
          <t>FARINHA PANKO ROMARIZ C/1KG</t>
        </is>
      </c>
      <c r="G5778" t="n">
        <v>2200</v>
      </c>
      <c r="H5778" t="n">
        <v>26</v>
      </c>
      <c r="I5778" t="inlineStr">
        <is>
          <t>PC</t>
        </is>
      </c>
      <c r="J5778" t="inlineStr">
        <is>
          <t>ALIMENTOS</t>
        </is>
      </c>
      <c r="K5778" t="inlineStr">
        <is>
          <t>11/2024</t>
        </is>
      </c>
      <c r="L5778" t="n">
        <v>14.5</v>
      </c>
      <c r="M5778" s="551" t="n">
        <v>45622</v>
      </c>
      <c r="N5778" t="n">
        <v>14.49</v>
      </c>
      <c r="O5778" t="n">
        <v>14.4</v>
      </c>
      <c r="P5778" t="n">
        <v>377</v>
      </c>
    </row>
    <row r="5779">
      <c r="A5779" t="n">
        <v>8961</v>
      </c>
      <c r="B5779" t="n">
        <v>122</v>
      </c>
      <c r="C5779" t="inlineStr">
        <is>
          <t>Arcos</t>
        </is>
      </c>
      <c r="D5779" s="551" t="n">
        <v>45627</v>
      </c>
      <c r="E5779" t="n">
        <v>19235</v>
      </c>
      <c r="F5779" t="inlineStr">
        <is>
          <t>QUEIJO TULHA PECA INTEIRA 5,5KG FAZENDA ATALAIA UN</t>
        </is>
      </c>
      <c r="G5779" t="n">
        <v>2788</v>
      </c>
      <c r="H5779" t="n">
        <v>2.68</v>
      </c>
      <c r="I5779" t="inlineStr">
        <is>
          <t>KG</t>
        </is>
      </c>
      <c r="J5779" t="inlineStr">
        <is>
          <t>ALIMENTOS</t>
        </is>
      </c>
      <c r="K5779" t="inlineStr">
        <is>
          <t>11/2024</t>
        </is>
      </c>
      <c r="L5779" t="n">
        <v>137</v>
      </c>
      <c r="M5779" s="551" t="n">
        <v>45608</v>
      </c>
      <c r="N5779" t="n">
        <v>137</v>
      </c>
      <c r="O5779" t="n">
        <v>137</v>
      </c>
      <c r="P5779" t="n">
        <v>367.16</v>
      </c>
    </row>
    <row r="5780">
      <c r="A5780" t="n">
        <v>8759</v>
      </c>
      <c r="B5780" t="n">
        <v>122</v>
      </c>
      <c r="C5780" t="inlineStr">
        <is>
          <t>Arcos</t>
        </is>
      </c>
      <c r="D5780" s="551" t="n">
        <v>45627</v>
      </c>
      <c r="E5780" t="n">
        <v>18328</v>
      </c>
      <c r="F5780" t="inlineStr">
        <is>
          <t>LICOR CHARTREUSE AMARELA 700ML</t>
        </is>
      </c>
      <c r="G5780" t="n">
        <v>3305</v>
      </c>
      <c r="H5780" t="n">
        <v>0.79</v>
      </c>
      <c r="I5780" t="inlineStr">
        <is>
          <t>UN</t>
        </is>
      </c>
      <c r="J5780" t="inlineStr">
        <is>
          <t>BEBIDAS</t>
        </is>
      </c>
      <c r="K5780" t="inlineStr">
        <is>
          <t>11/2024</t>
        </is>
      </c>
      <c r="L5780" t="n">
        <v>0</v>
      </c>
      <c r="M5780" s="551" t="n">
        <v>-693593</v>
      </c>
      <c r="N5780" t="n">
        <v>0</v>
      </c>
      <c r="O5780" t="n">
        <v>0</v>
      </c>
      <c r="P5780" t="n">
        <v>358.74</v>
      </c>
    </row>
    <row r="5781">
      <c r="A5781" t="n">
        <v>8952</v>
      </c>
      <c r="B5781" t="n">
        <v>122</v>
      </c>
      <c r="C5781" t="inlineStr">
        <is>
          <t>Arcos</t>
        </is>
      </c>
      <c r="D5781" s="551" t="n">
        <v>45627</v>
      </c>
      <c r="E5781" t="n">
        <v>19409</v>
      </c>
      <c r="F5781" t="inlineStr">
        <is>
          <t>MANTEIGA DE GARRAFA SERTA NORTE 450G UN</t>
        </is>
      </c>
      <c r="G5781" t="n">
        <v>2760</v>
      </c>
      <c r="H5781" t="n">
        <v>13</v>
      </c>
      <c r="I5781" t="inlineStr">
        <is>
          <t>UN</t>
        </is>
      </c>
      <c r="J5781" t="inlineStr">
        <is>
          <t>ALIMENTOS</t>
        </is>
      </c>
      <c r="K5781" t="inlineStr">
        <is>
          <t>11/2024</t>
        </is>
      </c>
      <c r="L5781" t="n">
        <v>27.1</v>
      </c>
      <c r="M5781" s="551" t="n">
        <v>45608</v>
      </c>
      <c r="N5781" t="n">
        <v>27.1</v>
      </c>
      <c r="O5781" t="n">
        <v>24.99</v>
      </c>
      <c r="P5781" t="n">
        <v>352.3</v>
      </c>
    </row>
    <row r="5782">
      <c r="A5782" t="n">
        <v>9008</v>
      </c>
      <c r="B5782" t="n">
        <v>122</v>
      </c>
      <c r="C5782" t="inlineStr">
        <is>
          <t>Arcos</t>
        </is>
      </c>
      <c r="D5782" s="551" t="n">
        <v>45627</v>
      </c>
      <c r="E5782" t="n">
        <v>25507</v>
      </c>
      <c r="F5782" t="inlineStr">
        <is>
          <t>TEQUILA DON JULIO REPOSADO 750ML</t>
        </is>
      </c>
      <c r="G5782" t="n">
        <v>6143</v>
      </c>
      <c r="H5782" t="n">
        <v>1.48</v>
      </c>
      <c r="I5782" t="inlineStr">
        <is>
          <t>GR</t>
        </is>
      </c>
      <c r="J5782" t="inlineStr">
        <is>
          <t>BEBIDAS</t>
        </is>
      </c>
      <c r="K5782" t="inlineStr">
        <is>
          <t>11/2024</t>
        </is>
      </c>
      <c r="L5782" t="n">
        <v>0</v>
      </c>
      <c r="M5782" s="551" t="n">
        <v>45569</v>
      </c>
      <c r="N5782" t="n">
        <v>236.46</v>
      </c>
      <c r="O5782" t="n">
        <v>259.9</v>
      </c>
      <c r="P5782" t="n">
        <v>349.96</v>
      </c>
    </row>
    <row r="5783">
      <c r="A5783" t="n">
        <v>8920</v>
      </c>
      <c r="B5783" t="n">
        <v>122</v>
      </c>
      <c r="C5783" t="inlineStr">
        <is>
          <t>Arcos</t>
        </is>
      </c>
      <c r="D5783" s="551" t="n">
        <v>45627</v>
      </c>
      <c r="E5783" t="n">
        <v>19812</v>
      </c>
      <c r="F5783" t="inlineStr">
        <is>
          <t>FLOR DE JASMIM DESIDRATADA KG</t>
        </is>
      </c>
      <c r="G5783" t="n">
        <v>2452</v>
      </c>
      <c r="H5783" t="n">
        <v>1</v>
      </c>
      <c r="I5783" t="inlineStr">
        <is>
          <t>KG</t>
        </is>
      </c>
      <c r="J5783" t="inlineStr">
        <is>
          <t>ALIMENTOS</t>
        </is>
      </c>
      <c r="K5783" t="inlineStr">
        <is>
          <t>11/2024</t>
        </is>
      </c>
      <c r="L5783" t="n">
        <v>349.5</v>
      </c>
      <c r="M5783" s="551" t="n">
        <v>45623</v>
      </c>
      <c r="N5783" t="n">
        <v>0</v>
      </c>
      <c r="O5783" t="n">
        <v>351</v>
      </c>
      <c r="P5783" t="n">
        <v>349.5</v>
      </c>
    </row>
    <row r="5784">
      <c r="A5784" t="n">
        <v>8950</v>
      </c>
      <c r="B5784" t="n">
        <v>122</v>
      </c>
      <c r="C5784" t="inlineStr">
        <is>
          <t>Arcos</t>
        </is>
      </c>
      <c r="D5784" s="551" t="n">
        <v>45627</v>
      </c>
      <c r="E5784" t="n">
        <v>25416</v>
      </c>
      <c r="F5784" t="inlineStr">
        <is>
          <t>LEITE DE AVEIA NUDE C/1L UN</t>
        </is>
      </c>
      <c r="G5784" t="n">
        <v>6098</v>
      </c>
      <c r="H5784" t="n">
        <v>35</v>
      </c>
      <c r="I5784" t="inlineStr">
        <is>
          <t>UN</t>
        </is>
      </c>
      <c r="J5784" t="inlineStr">
        <is>
          <t>ALIMENTOS</t>
        </is>
      </c>
      <c r="K5784" t="inlineStr">
        <is>
          <t>11/2024</t>
        </is>
      </c>
      <c r="L5784" t="n">
        <v>9.9</v>
      </c>
      <c r="M5784" s="551" t="n">
        <v>45617</v>
      </c>
      <c r="N5784" t="n">
        <v>9.9</v>
      </c>
      <c r="O5784" t="n">
        <v>9.9</v>
      </c>
      <c r="P5784" t="n">
        <v>346.5</v>
      </c>
    </row>
    <row r="5785">
      <c r="A5785" t="n">
        <v>8989</v>
      </c>
      <c r="B5785" t="n">
        <v>122</v>
      </c>
      <c r="C5785" t="inlineStr">
        <is>
          <t>Arcos</t>
        </is>
      </c>
      <c r="D5785" s="551" t="n">
        <v>45627</v>
      </c>
      <c r="E5785" t="n">
        <v>17716</v>
      </c>
      <c r="F5785" t="inlineStr">
        <is>
          <t>VINHO TINTO ALMADEN CABERNET SAUVIGNON 750ML</t>
        </is>
      </c>
      <c r="G5785" t="n">
        <v>3822</v>
      </c>
      <c r="H5785" t="n">
        <v>13</v>
      </c>
      <c r="I5785" t="inlineStr">
        <is>
          <t>GR</t>
        </is>
      </c>
      <c r="J5785" t="inlineStr">
        <is>
          <t>BEBIDAS</t>
        </is>
      </c>
      <c r="K5785" t="inlineStr">
        <is>
          <t>11/2024</t>
        </is>
      </c>
      <c r="L5785" t="n">
        <v>26.5</v>
      </c>
      <c r="M5785" s="551" t="n">
        <v>45601</v>
      </c>
      <c r="N5785" t="n">
        <v>26.5</v>
      </c>
      <c r="O5785" t="n">
        <v>26.5</v>
      </c>
      <c r="P5785" t="n">
        <v>344.5</v>
      </c>
    </row>
    <row r="5786">
      <c r="A5786" t="n">
        <v>8966</v>
      </c>
      <c r="B5786" t="n">
        <v>122</v>
      </c>
      <c r="C5786" t="inlineStr">
        <is>
          <t>Arcos</t>
        </is>
      </c>
      <c r="D5786" s="551" t="n">
        <v>45627</v>
      </c>
      <c r="E5786" t="n">
        <v>17039</v>
      </c>
      <c r="F5786" t="inlineStr">
        <is>
          <t>PAO BRIOCHE FORME COM TAMPA UN</t>
        </is>
      </c>
      <c r="G5786" t="n">
        <v>2827</v>
      </c>
      <c r="H5786" t="n">
        <v>12</v>
      </c>
      <c r="I5786" t="inlineStr">
        <is>
          <t>UN</t>
        </is>
      </c>
      <c r="J5786" t="inlineStr">
        <is>
          <t>ALIMENTOS</t>
        </is>
      </c>
      <c r="K5786" t="inlineStr">
        <is>
          <t>11/2024</t>
        </is>
      </c>
      <c r="L5786" t="n">
        <v>28.5</v>
      </c>
      <c r="M5786" s="551" t="n">
        <v>45624</v>
      </c>
      <c r="N5786" t="n">
        <v>28.5</v>
      </c>
      <c r="O5786" t="n">
        <v>28.5</v>
      </c>
      <c r="P5786" t="n">
        <v>342</v>
      </c>
    </row>
    <row r="5787">
      <c r="A5787" t="n">
        <v>8728</v>
      </c>
      <c r="B5787" t="n">
        <v>122</v>
      </c>
      <c r="C5787" t="inlineStr">
        <is>
          <t>Arcos</t>
        </is>
      </c>
      <c r="D5787" s="551" t="n">
        <v>45627</v>
      </c>
      <c r="E5787" t="n">
        <v>18546</v>
      </c>
      <c r="F5787" t="inlineStr">
        <is>
          <t>APERITIVO AVERNA AMARO 700ML</t>
        </is>
      </c>
      <c r="G5787" t="n">
        <v>3133</v>
      </c>
      <c r="H5787" t="n">
        <v>4.2</v>
      </c>
      <c r="I5787" t="inlineStr">
        <is>
          <t>GR</t>
        </is>
      </c>
      <c r="J5787" t="inlineStr">
        <is>
          <t>BEBIDAS</t>
        </is>
      </c>
      <c r="K5787" t="inlineStr">
        <is>
          <t>11/2024</t>
        </is>
      </c>
      <c r="L5787" t="n">
        <v>0</v>
      </c>
      <c r="M5787" s="551" t="n">
        <v>-693593</v>
      </c>
      <c r="N5787" t="n">
        <v>0</v>
      </c>
      <c r="O5787" t="n">
        <v>81.31999999999999</v>
      </c>
      <c r="P5787" t="n">
        <v>341.54</v>
      </c>
    </row>
    <row r="5788">
      <c r="A5788" t="n">
        <v>9015</v>
      </c>
      <c r="B5788" t="n">
        <v>122</v>
      </c>
      <c r="C5788" t="inlineStr">
        <is>
          <t>Arcos</t>
        </is>
      </c>
      <c r="D5788" s="551" t="n">
        <v>45627</v>
      </c>
      <c r="E5788" t="n">
        <v>18189</v>
      </c>
      <c r="F5788" t="inlineStr">
        <is>
          <t>VODKA BELVEDERE NATURAL 700ML</t>
        </is>
      </c>
      <c r="G5788" t="n">
        <v>3435</v>
      </c>
      <c r="H5788" t="n">
        <v>2.75</v>
      </c>
      <c r="I5788" t="inlineStr">
        <is>
          <t>GR</t>
        </is>
      </c>
      <c r="J5788" t="inlineStr">
        <is>
          <t>BEBIDAS</t>
        </is>
      </c>
      <c r="K5788" t="inlineStr">
        <is>
          <t>11/2024</t>
        </is>
      </c>
      <c r="L5788" t="n">
        <v>0</v>
      </c>
      <c r="M5788" s="551" t="n">
        <v>-693593</v>
      </c>
      <c r="N5788" t="n">
        <v>0</v>
      </c>
      <c r="O5788" t="n">
        <v>123</v>
      </c>
      <c r="P5788" t="n">
        <v>338.25</v>
      </c>
    </row>
    <row r="5789">
      <c r="A5789" t="n">
        <v>8740</v>
      </c>
      <c r="B5789" t="n">
        <v>122</v>
      </c>
      <c r="C5789" t="inlineStr">
        <is>
          <t>Arcos</t>
        </is>
      </c>
      <c r="D5789" s="551" t="n">
        <v>45627</v>
      </c>
      <c r="E5789" t="n">
        <v>18382</v>
      </c>
      <c r="F5789" t="inlineStr">
        <is>
          <t>CONHAQUE BRANDY OSBORNE 700ML</t>
        </is>
      </c>
      <c r="G5789" t="n">
        <v>3257</v>
      </c>
      <c r="H5789" t="n">
        <v>4.26</v>
      </c>
      <c r="I5789" t="inlineStr">
        <is>
          <t>GR</t>
        </is>
      </c>
      <c r="J5789" t="inlineStr">
        <is>
          <t>BEBIDAS</t>
        </is>
      </c>
      <c r="K5789" t="inlineStr">
        <is>
          <t>11/2024</t>
        </is>
      </c>
      <c r="L5789" t="n">
        <v>76.61</v>
      </c>
      <c r="M5789" s="551" t="n">
        <v>45622</v>
      </c>
      <c r="N5789" t="n">
        <v>70.40000000000001</v>
      </c>
      <c r="O5789" t="n">
        <v>71.2</v>
      </c>
      <c r="P5789" t="n">
        <v>326.36</v>
      </c>
    </row>
    <row r="5790">
      <c r="A5790" t="n">
        <v>8745</v>
      </c>
      <c r="B5790" t="n">
        <v>122</v>
      </c>
      <c r="C5790" t="inlineStr">
        <is>
          <t>Arcos</t>
        </is>
      </c>
      <c r="D5790" s="551" t="n">
        <v>45627</v>
      </c>
      <c r="E5790" t="n">
        <v>18372</v>
      </c>
      <c r="F5790" t="inlineStr">
        <is>
          <t>GIN HENDRICKS 750ML</t>
        </is>
      </c>
      <c r="G5790" t="n">
        <v>3267</v>
      </c>
      <c r="H5790" t="n">
        <v>2.08</v>
      </c>
      <c r="I5790" t="inlineStr">
        <is>
          <t>GR</t>
        </is>
      </c>
      <c r="J5790" t="inlineStr">
        <is>
          <t>BEBIDAS</t>
        </is>
      </c>
      <c r="K5790" t="inlineStr">
        <is>
          <t>11/2024</t>
        </is>
      </c>
      <c r="L5790" t="n">
        <v>0</v>
      </c>
      <c r="M5790" s="551" t="n">
        <v>-693593</v>
      </c>
      <c r="N5790" t="n">
        <v>0</v>
      </c>
      <c r="O5790" t="n">
        <v>156</v>
      </c>
      <c r="P5790" t="n">
        <v>324.48</v>
      </c>
    </row>
    <row r="5791">
      <c r="A5791" t="n">
        <v>9058</v>
      </c>
      <c r="B5791" t="n">
        <v>122</v>
      </c>
      <c r="C5791" t="inlineStr">
        <is>
          <t>Arcos</t>
        </is>
      </c>
      <c r="D5791" s="551" t="n">
        <v>45627</v>
      </c>
      <c r="E5791" t="n">
        <v>25478</v>
      </c>
      <c r="F5791" t="inlineStr">
        <is>
          <t xml:space="preserve">LEITE INTEGRAL LEITISSIMO 1L </t>
        </is>
      </c>
      <c r="G5791" t="n">
        <v>6129</v>
      </c>
      <c r="H5791" t="n">
        <v>45</v>
      </c>
      <c r="I5791" t="inlineStr">
        <is>
          <t>UN</t>
        </is>
      </c>
      <c r="J5791" t="inlineStr">
        <is>
          <t>ALIMENTOS</t>
        </is>
      </c>
      <c r="K5791" t="inlineStr">
        <is>
          <t>11/2024</t>
        </is>
      </c>
      <c r="L5791" t="n">
        <v>7.18</v>
      </c>
      <c r="M5791" s="551" t="n">
        <v>45609</v>
      </c>
      <c r="N5791" t="n">
        <v>6.13</v>
      </c>
      <c r="O5791" t="n">
        <v>6.13</v>
      </c>
      <c r="P5791" t="n">
        <v>323.1</v>
      </c>
    </row>
    <row r="5792">
      <c r="A5792" t="n">
        <v>8761</v>
      </c>
      <c r="B5792" t="n">
        <v>122</v>
      </c>
      <c r="C5792" t="inlineStr">
        <is>
          <t>Arcos</t>
        </is>
      </c>
      <c r="D5792" s="551" t="n">
        <v>45627</v>
      </c>
      <c r="E5792" t="n">
        <v>18287</v>
      </c>
      <c r="F5792" t="inlineStr">
        <is>
          <t>LICOR DE CEREJA HEERING 700ML</t>
        </is>
      </c>
      <c r="G5792" t="n">
        <v>3341</v>
      </c>
      <c r="H5792" t="n">
        <v>1.71</v>
      </c>
      <c r="I5792" t="inlineStr">
        <is>
          <t>UN</t>
        </is>
      </c>
      <c r="J5792" t="inlineStr">
        <is>
          <t>BEBIDAS</t>
        </is>
      </c>
      <c r="K5792" t="inlineStr">
        <is>
          <t>11/2024</t>
        </is>
      </c>
      <c r="L5792" t="n">
        <v>0</v>
      </c>
      <c r="M5792" s="551" t="n">
        <v>-693593</v>
      </c>
      <c r="N5792" t="n">
        <v>0</v>
      </c>
      <c r="O5792" t="n">
        <v>0</v>
      </c>
      <c r="P5792" t="n">
        <v>322.84</v>
      </c>
    </row>
    <row r="5793">
      <c r="A5793" t="n">
        <v>8962</v>
      </c>
      <c r="B5793" t="n">
        <v>122</v>
      </c>
      <c r="C5793" t="inlineStr">
        <is>
          <t>Arcos</t>
        </is>
      </c>
      <c r="D5793" s="551" t="n">
        <v>45627</v>
      </c>
      <c r="E5793" t="n">
        <v>25012</v>
      </c>
      <c r="F5793" t="inlineStr">
        <is>
          <t>REQUEIJÃO DE CORTE KG</t>
        </is>
      </c>
      <c r="G5793" t="n">
        <v>5864</v>
      </c>
      <c r="H5793" t="n">
        <v>4.1</v>
      </c>
      <c r="I5793" t="inlineStr">
        <is>
          <t>KG</t>
        </is>
      </c>
      <c r="J5793" t="inlineStr">
        <is>
          <t>ALIMENTOS</t>
        </is>
      </c>
      <c r="K5793" t="inlineStr">
        <is>
          <t>11/2024</t>
        </is>
      </c>
      <c r="L5793" t="n">
        <v>76</v>
      </c>
      <c r="M5793" s="551" t="n">
        <v>45617</v>
      </c>
      <c r="N5793" t="n">
        <v>76</v>
      </c>
      <c r="O5793" t="n">
        <v>76</v>
      </c>
      <c r="P5793" t="n">
        <v>311.6</v>
      </c>
    </row>
    <row r="5794">
      <c r="A5794" t="n">
        <v>8968</v>
      </c>
      <c r="B5794" t="n">
        <v>122</v>
      </c>
      <c r="C5794" t="inlineStr">
        <is>
          <t>Arcos</t>
        </is>
      </c>
      <c r="D5794" s="551" t="n">
        <v>45627</v>
      </c>
      <c r="E5794" t="n">
        <v>19159</v>
      </c>
      <c r="F5794" t="inlineStr">
        <is>
          <t>PAO DE HAMBURGUER BRANCO 20G</t>
        </is>
      </c>
      <c r="G5794" t="n">
        <v>2830</v>
      </c>
      <c r="H5794" t="n">
        <v>216</v>
      </c>
      <c r="I5794" t="inlineStr">
        <is>
          <t>UN</t>
        </is>
      </c>
      <c r="J5794" t="inlineStr">
        <is>
          <t>ALIMENTOS</t>
        </is>
      </c>
      <c r="K5794" t="inlineStr">
        <is>
          <t>11/2024</t>
        </is>
      </c>
      <c r="L5794" t="n">
        <v>0</v>
      </c>
      <c r="M5794" s="551" t="n">
        <v>45596</v>
      </c>
      <c r="N5794" t="n">
        <v>1.44</v>
      </c>
      <c r="O5794" t="n">
        <v>1.44</v>
      </c>
      <c r="P5794" t="n">
        <v>311.36</v>
      </c>
    </row>
    <row r="5795">
      <c r="A5795" t="n">
        <v>8735</v>
      </c>
      <c r="B5795" t="n">
        <v>122</v>
      </c>
      <c r="C5795" t="inlineStr">
        <is>
          <t>Arcos</t>
        </is>
      </c>
      <c r="D5795" s="551" t="n">
        <v>45627</v>
      </c>
      <c r="E5795" t="n">
        <v>25156</v>
      </c>
      <c r="F5795" t="inlineStr">
        <is>
          <t>CACHACA FAMIGERADA CARVALHO OURO 750ML</t>
        </is>
      </c>
      <c r="G5795" t="n">
        <v>5926</v>
      </c>
      <c r="H5795" t="n">
        <v>4.69</v>
      </c>
      <c r="I5795" t="inlineStr">
        <is>
          <t>GR</t>
        </is>
      </c>
      <c r="J5795" t="inlineStr">
        <is>
          <t>BEBIDAS</t>
        </is>
      </c>
      <c r="K5795" t="inlineStr">
        <is>
          <t>11/2024</t>
        </is>
      </c>
      <c r="L5795" t="n">
        <v>0</v>
      </c>
      <c r="M5795" s="551" t="n">
        <v>-693593</v>
      </c>
      <c r="N5795" t="n">
        <v>0</v>
      </c>
      <c r="O5795" t="n">
        <v>65</v>
      </c>
      <c r="P5795" t="n">
        <v>304.85</v>
      </c>
    </row>
    <row r="5796">
      <c r="A5796" t="n">
        <v>9019</v>
      </c>
      <c r="B5796" t="n">
        <v>122</v>
      </c>
      <c r="C5796" t="inlineStr">
        <is>
          <t>Arcos</t>
        </is>
      </c>
      <c r="D5796" s="551" t="n">
        <v>45627</v>
      </c>
      <c r="E5796" t="n">
        <v>18159</v>
      </c>
      <c r="F5796" t="inlineStr">
        <is>
          <t>WHISKY BALLANTINES FINEST 1L</t>
        </is>
      </c>
      <c r="G5796" t="n">
        <v>3461</v>
      </c>
      <c r="H5796" t="n">
        <v>3.37</v>
      </c>
      <c r="I5796" t="inlineStr">
        <is>
          <t>GR</t>
        </is>
      </c>
      <c r="J5796" t="inlineStr">
        <is>
          <t>BEBIDAS</t>
        </is>
      </c>
      <c r="K5796" t="inlineStr">
        <is>
          <t>11/2024</t>
        </is>
      </c>
      <c r="L5796" t="n">
        <v>0</v>
      </c>
      <c r="M5796" s="551" t="n">
        <v>-693593</v>
      </c>
      <c r="N5796" t="n">
        <v>0</v>
      </c>
      <c r="O5796" t="n">
        <v>0</v>
      </c>
      <c r="P5796" t="n">
        <v>303.27</v>
      </c>
    </row>
    <row r="5797">
      <c r="A5797" t="n">
        <v>8821</v>
      </c>
      <c r="B5797" t="n">
        <v>122</v>
      </c>
      <c r="C5797" t="inlineStr">
        <is>
          <t>Arcos</t>
        </is>
      </c>
      <c r="D5797" s="551" t="n">
        <v>45627</v>
      </c>
      <c r="E5797" t="n">
        <v>23992</v>
      </c>
      <c r="F5797" t="inlineStr">
        <is>
          <t>ACIDO MALICO KG</t>
        </is>
      </c>
      <c r="G5797" t="n">
        <v>2216</v>
      </c>
      <c r="H5797" t="n">
        <v>5</v>
      </c>
      <c r="I5797" t="inlineStr">
        <is>
          <t>KG</t>
        </is>
      </c>
      <c r="J5797" t="inlineStr">
        <is>
          <t>ALIMENTOS</t>
        </is>
      </c>
      <c r="K5797" t="inlineStr">
        <is>
          <t>11/2024</t>
        </is>
      </c>
      <c r="L5797" t="n">
        <v>0</v>
      </c>
      <c r="M5797" s="551" t="n">
        <v>45525</v>
      </c>
      <c r="N5797" t="n">
        <v>59.78</v>
      </c>
      <c r="O5797" t="n">
        <v>59.78</v>
      </c>
      <c r="P5797" t="n">
        <v>298.9</v>
      </c>
    </row>
    <row r="5798">
      <c r="A5798" t="n">
        <v>9036</v>
      </c>
      <c r="B5798" t="n">
        <v>122</v>
      </c>
      <c r="C5798" t="inlineStr">
        <is>
          <t>Arcos</t>
        </is>
      </c>
      <c r="D5798" s="551" t="n">
        <v>45627</v>
      </c>
      <c r="E5798" t="n">
        <v>19766</v>
      </c>
      <c r="F5798" t="inlineStr">
        <is>
          <t>FRAMBOESA CONGELADA KG</t>
        </is>
      </c>
      <c r="G5798" t="n">
        <v>2487</v>
      </c>
      <c r="H5798" t="n">
        <v>6</v>
      </c>
      <c r="I5798" t="inlineStr">
        <is>
          <t>KG</t>
        </is>
      </c>
      <c r="J5798" t="inlineStr">
        <is>
          <t>ALIMENTOS</t>
        </is>
      </c>
      <c r="K5798" t="inlineStr">
        <is>
          <t>11/2024</t>
        </is>
      </c>
      <c r="L5798" t="n">
        <v>0</v>
      </c>
      <c r="M5798" s="551" t="n">
        <v>45591</v>
      </c>
      <c r="N5798" t="n">
        <v>49.8</v>
      </c>
      <c r="O5798" t="n">
        <v>48</v>
      </c>
      <c r="P5798" t="n">
        <v>298.8</v>
      </c>
    </row>
    <row r="5799">
      <c r="A5799" t="n">
        <v>8930</v>
      </c>
      <c r="B5799" t="n">
        <v>122</v>
      </c>
      <c r="C5799" t="inlineStr">
        <is>
          <t>Arcos</t>
        </is>
      </c>
      <c r="D5799" s="551" t="n">
        <v>45627</v>
      </c>
      <c r="E5799" t="n">
        <v>23095</v>
      </c>
      <c r="F5799" t="inlineStr">
        <is>
          <t>OVO CAIPIRA UN</t>
        </is>
      </c>
      <c r="G5799" t="n">
        <v>2754</v>
      </c>
      <c r="H5799" t="n">
        <v>310</v>
      </c>
      <c r="I5799" t="inlineStr">
        <is>
          <t>UN</t>
        </is>
      </c>
      <c r="J5799" t="inlineStr">
        <is>
          <t>ALIMENTOS</t>
        </is>
      </c>
      <c r="K5799" t="inlineStr">
        <is>
          <t>11/2024</t>
        </is>
      </c>
      <c r="L5799" t="n">
        <v>0.96</v>
      </c>
      <c r="M5799" s="551" t="n">
        <v>45626</v>
      </c>
      <c r="N5799" t="n">
        <v>0.9399999999999999</v>
      </c>
      <c r="O5799" t="n">
        <v>0.91</v>
      </c>
      <c r="P5799" t="n">
        <v>297.6</v>
      </c>
    </row>
    <row r="5800">
      <c r="A5800" t="n">
        <v>8747</v>
      </c>
      <c r="B5800" t="n">
        <v>122</v>
      </c>
      <c r="C5800" t="inlineStr">
        <is>
          <t>Arcos</t>
        </is>
      </c>
      <c r="D5800" s="551" t="n">
        <v>45627</v>
      </c>
      <c r="E5800" t="n">
        <v>18366</v>
      </c>
      <c r="F5800" t="inlineStr">
        <is>
          <t>GIN MONKEY 47 500ML</t>
        </is>
      </c>
      <c r="G5800" t="n">
        <v>3272</v>
      </c>
      <c r="H5800" t="n">
        <v>3.21</v>
      </c>
      <c r="I5800" t="inlineStr">
        <is>
          <t>UN</t>
        </is>
      </c>
      <c r="J5800" t="inlineStr">
        <is>
          <t>BEBIDAS</t>
        </is>
      </c>
      <c r="K5800" t="inlineStr">
        <is>
          <t>11/2024</t>
        </is>
      </c>
      <c r="L5800" t="n">
        <v>0</v>
      </c>
      <c r="M5800" s="551" t="n">
        <v>-693593</v>
      </c>
      <c r="N5800" t="n">
        <v>0</v>
      </c>
      <c r="O5800" t="n">
        <v>0</v>
      </c>
      <c r="P5800" t="n">
        <v>297</v>
      </c>
    </row>
    <row r="5801">
      <c r="A5801" t="n">
        <v>8731</v>
      </c>
      <c r="B5801" t="n">
        <v>122</v>
      </c>
      <c r="C5801" t="inlineStr">
        <is>
          <t>Arcos</t>
        </is>
      </c>
      <c r="D5801" s="551" t="n">
        <v>45627</v>
      </c>
      <c r="E5801" t="n">
        <v>18537</v>
      </c>
      <c r="F5801" t="inlineStr">
        <is>
          <t>APERITIVO LILLET BLANC 750ML</t>
        </is>
      </c>
      <c r="G5801" t="n">
        <v>3140</v>
      </c>
      <c r="H5801" t="n">
        <v>3.72</v>
      </c>
      <c r="I5801" t="inlineStr">
        <is>
          <t>GR</t>
        </is>
      </c>
      <c r="J5801" t="inlineStr">
        <is>
          <t>BEBIDAS</t>
        </is>
      </c>
      <c r="K5801" t="inlineStr">
        <is>
          <t>11/2024</t>
        </is>
      </c>
      <c r="L5801" t="n">
        <v>0</v>
      </c>
      <c r="M5801" s="551" t="n">
        <v>45545</v>
      </c>
      <c r="N5801" t="n">
        <v>79.09999999999999</v>
      </c>
      <c r="O5801" t="n">
        <v>79.09999999999999</v>
      </c>
      <c r="P5801" t="n">
        <v>294.25</v>
      </c>
    </row>
    <row r="5802">
      <c r="A5802" t="n">
        <v>9067</v>
      </c>
      <c r="B5802" t="n">
        <v>122</v>
      </c>
      <c r="C5802" t="inlineStr">
        <is>
          <t>Arcos</t>
        </is>
      </c>
      <c r="D5802" s="551" t="n">
        <v>45627</v>
      </c>
      <c r="E5802" t="n">
        <v>17092</v>
      </c>
      <c r="F5802" t="inlineStr">
        <is>
          <t>GELO CUBO 50X60MM</t>
        </is>
      </c>
      <c r="G5802" t="n">
        <v>4165</v>
      </c>
      <c r="H5802" t="n">
        <v>154</v>
      </c>
      <c r="I5802" t="inlineStr">
        <is>
          <t>UN</t>
        </is>
      </c>
      <c r="J5802" t="inlineStr">
        <is>
          <t>BEBIDAS</t>
        </is>
      </c>
      <c r="K5802" t="inlineStr">
        <is>
          <t>11/2024</t>
        </is>
      </c>
      <c r="L5802" t="n">
        <v>1.9</v>
      </c>
      <c r="M5802" s="551" t="n">
        <v>45625</v>
      </c>
      <c r="N5802" t="n">
        <v>1.9</v>
      </c>
      <c r="O5802" t="n">
        <v>1.9</v>
      </c>
      <c r="P5802" t="n">
        <v>292.6</v>
      </c>
    </row>
    <row r="5803">
      <c r="A5803" t="n">
        <v>8814</v>
      </c>
      <c r="B5803" t="n">
        <v>122</v>
      </c>
      <c r="C5803" t="inlineStr">
        <is>
          <t>Arcos</t>
        </is>
      </c>
      <c r="D5803" s="551" t="n">
        <v>45627</v>
      </c>
      <c r="E5803" t="n">
        <v>24712</v>
      </c>
      <c r="F5803" t="inlineStr">
        <is>
          <t>VERMOUTH DOLIN ROUGE 750ML</t>
        </is>
      </c>
      <c r="G5803" t="n">
        <v>5726</v>
      </c>
      <c r="H5803" t="n">
        <v>2</v>
      </c>
      <c r="I5803" t="inlineStr">
        <is>
          <t>GR</t>
        </is>
      </c>
      <c r="J5803" t="inlineStr">
        <is>
          <t>ALIMENTOS</t>
        </is>
      </c>
      <c r="K5803" t="inlineStr">
        <is>
          <t>11/2024</t>
        </is>
      </c>
      <c r="L5803" t="n">
        <v>145.6</v>
      </c>
      <c r="M5803" s="551" t="n">
        <v>45609</v>
      </c>
      <c r="N5803" t="n">
        <v>145.6</v>
      </c>
      <c r="O5803" t="n">
        <v>145.6</v>
      </c>
      <c r="P5803" t="n">
        <v>291.2</v>
      </c>
    </row>
    <row r="5804">
      <c r="A5804" t="n">
        <v>8736</v>
      </c>
      <c r="B5804" t="n">
        <v>122</v>
      </c>
      <c r="C5804" t="inlineStr">
        <is>
          <t>Arcos</t>
        </is>
      </c>
      <c r="D5804" s="551" t="n">
        <v>45627</v>
      </c>
      <c r="E5804" t="n">
        <v>25152</v>
      </c>
      <c r="F5804" t="inlineStr">
        <is>
          <t>CACHACA FAMIGERADA JEQUITIBA ROSA 750ML</t>
        </is>
      </c>
      <c r="G5804" t="n">
        <v>5924</v>
      </c>
      <c r="H5804" t="n">
        <v>4.47</v>
      </c>
      <c r="I5804" t="inlineStr">
        <is>
          <t>GR</t>
        </is>
      </c>
      <c r="J5804" t="inlineStr">
        <is>
          <t>BEBIDAS</t>
        </is>
      </c>
      <c r="K5804" t="inlineStr">
        <is>
          <t>11/2024</t>
        </is>
      </c>
      <c r="L5804" t="n">
        <v>0</v>
      </c>
      <c r="M5804" s="551" t="n">
        <v>-693593</v>
      </c>
      <c r="N5804" t="n">
        <v>0</v>
      </c>
      <c r="O5804" t="n">
        <v>65</v>
      </c>
      <c r="P5804" t="n">
        <v>290.55</v>
      </c>
    </row>
    <row r="5805">
      <c r="A5805" t="n">
        <v>9068</v>
      </c>
      <c r="B5805" t="n">
        <v>122</v>
      </c>
      <c r="C5805" t="inlineStr">
        <is>
          <t>Arcos</t>
        </is>
      </c>
      <c r="D5805" s="551" t="n">
        <v>45627</v>
      </c>
      <c r="E5805" t="n">
        <v>24816</v>
      </c>
      <c r="F5805" t="inlineStr">
        <is>
          <t>GELO ESFERICO UN</t>
        </is>
      </c>
      <c r="G5805" t="n">
        <v>5772</v>
      </c>
      <c r="H5805" t="n">
        <v>103</v>
      </c>
      <c r="I5805" t="inlineStr">
        <is>
          <t>UN</t>
        </is>
      </c>
      <c r="J5805" t="inlineStr">
        <is>
          <t>BEBIDAS</t>
        </is>
      </c>
      <c r="K5805" t="inlineStr">
        <is>
          <t>11/2024</t>
        </is>
      </c>
      <c r="L5805" t="n">
        <v>2.8</v>
      </c>
      <c r="M5805" s="551" t="n">
        <v>45621</v>
      </c>
      <c r="N5805" t="n">
        <v>2.8</v>
      </c>
      <c r="O5805" t="n">
        <v>2.8</v>
      </c>
      <c r="P5805" t="n">
        <v>288.4</v>
      </c>
    </row>
    <row r="5806">
      <c r="A5806" t="n">
        <v>8798</v>
      </c>
      <c r="B5806" t="n">
        <v>122</v>
      </c>
      <c r="C5806" t="inlineStr">
        <is>
          <t>Arcos</t>
        </is>
      </c>
      <c r="D5806" s="551" t="n">
        <v>45627</v>
      </c>
      <c r="E5806" t="n">
        <v>18140</v>
      </c>
      <c r="F5806" t="inlineStr">
        <is>
          <t>WHISKY GENTLEMAN JACK SILVER 1L</t>
        </is>
      </c>
      <c r="G5806" t="n">
        <v>3478</v>
      </c>
      <c r="H5806" t="n">
        <v>1.76</v>
      </c>
      <c r="I5806" t="inlineStr">
        <is>
          <t>GR</t>
        </is>
      </c>
      <c r="J5806" t="inlineStr">
        <is>
          <t>BEBIDAS</t>
        </is>
      </c>
      <c r="K5806" t="inlineStr">
        <is>
          <t>11/2024</t>
        </is>
      </c>
      <c r="L5806" t="n">
        <v>0</v>
      </c>
      <c r="M5806" s="551" t="n">
        <v>45545</v>
      </c>
      <c r="N5806" t="n">
        <v>162.93</v>
      </c>
      <c r="O5806" t="n">
        <v>162.93</v>
      </c>
      <c r="P5806" t="n">
        <v>286.76</v>
      </c>
    </row>
    <row r="5807">
      <c r="A5807" t="n">
        <v>8839</v>
      </c>
      <c r="B5807" t="n">
        <v>122</v>
      </c>
      <c r="C5807" t="inlineStr">
        <is>
          <t>Arcos</t>
        </is>
      </c>
      <c r="D5807" s="551" t="n">
        <v>45627</v>
      </c>
      <c r="E5807" t="n">
        <v>20752</v>
      </c>
      <c r="F5807" t="inlineStr">
        <is>
          <t>AZEITONA PTA AZAPA 90/110 DISALERNO 2KG</t>
        </is>
      </c>
      <c r="G5807" t="n">
        <v>2088</v>
      </c>
      <c r="H5807" t="n">
        <v>3</v>
      </c>
      <c r="I5807" t="inlineStr">
        <is>
          <t>PT</t>
        </is>
      </c>
      <c r="J5807" t="inlineStr">
        <is>
          <t>ALIMENTOS</t>
        </is>
      </c>
      <c r="K5807" t="inlineStr">
        <is>
          <t>11/2024</t>
        </is>
      </c>
      <c r="L5807" t="n">
        <v>0</v>
      </c>
      <c r="M5807" s="551" t="n">
        <v>45517</v>
      </c>
      <c r="N5807" t="n">
        <v>93.98</v>
      </c>
      <c r="O5807" t="n">
        <v>95.59999999999999</v>
      </c>
      <c r="P5807" t="n">
        <v>281.94</v>
      </c>
    </row>
    <row r="5808">
      <c r="A5808" t="n">
        <v>8873</v>
      </c>
      <c r="B5808" t="n">
        <v>122</v>
      </c>
      <c r="C5808" t="inlineStr">
        <is>
          <t>Arcos</t>
        </is>
      </c>
      <c r="D5808" s="551" t="n">
        <v>45627</v>
      </c>
      <c r="E5808" t="n">
        <v>20653</v>
      </c>
      <c r="F5808" t="inlineStr">
        <is>
          <t>LEITE DE COCO SOCOCO C/1L UN</t>
        </is>
      </c>
      <c r="G5808" t="n">
        <v>2111</v>
      </c>
      <c r="H5808" t="n">
        <v>13</v>
      </c>
      <c r="I5808" t="inlineStr">
        <is>
          <t>UN</t>
        </is>
      </c>
      <c r="J5808" t="inlineStr">
        <is>
          <t>ALIMENTOS</t>
        </is>
      </c>
      <c r="K5808" t="inlineStr">
        <is>
          <t>11/2024</t>
        </is>
      </c>
      <c r="L5808" t="n">
        <v>21.54</v>
      </c>
      <c r="M5808" s="551" t="n">
        <v>45622</v>
      </c>
      <c r="N5808" t="n">
        <v>21.49</v>
      </c>
      <c r="O5808" t="n">
        <v>21.49</v>
      </c>
      <c r="P5808" t="n">
        <v>280.02</v>
      </c>
    </row>
    <row r="5809">
      <c r="A5809" t="n">
        <v>8765</v>
      </c>
      <c r="B5809" t="n">
        <v>122</v>
      </c>
      <c r="C5809" t="inlineStr">
        <is>
          <t>Arcos</t>
        </is>
      </c>
      <c r="D5809" s="551" t="n">
        <v>45627</v>
      </c>
      <c r="E5809" t="n">
        <v>18284</v>
      </c>
      <c r="F5809" t="inlineStr">
        <is>
          <t>LICOR JEAN DE DIJON CREME DE CASSIS 700ML</t>
        </is>
      </c>
      <c r="G5809" t="n">
        <v>3344</v>
      </c>
      <c r="H5809" t="n">
        <v>2.99</v>
      </c>
      <c r="I5809" t="inlineStr">
        <is>
          <t>GR</t>
        </is>
      </c>
      <c r="J5809" t="inlineStr">
        <is>
          <t>BEBIDAS</t>
        </is>
      </c>
      <c r="K5809" t="inlineStr">
        <is>
          <t>11/2024</t>
        </is>
      </c>
      <c r="L5809" t="n">
        <v>0</v>
      </c>
      <c r="M5809" s="551" t="n">
        <v>45560</v>
      </c>
      <c r="N5809" t="n">
        <v>92.56</v>
      </c>
      <c r="O5809" t="n">
        <v>92.56</v>
      </c>
      <c r="P5809" t="n">
        <v>276.75</v>
      </c>
    </row>
    <row r="5810">
      <c r="A5810" t="n">
        <v>8755</v>
      </c>
      <c r="B5810" t="n">
        <v>122</v>
      </c>
      <c r="C5810" t="inlineStr">
        <is>
          <t>Arcos</t>
        </is>
      </c>
      <c r="D5810" s="551" t="n">
        <v>45627</v>
      </c>
      <c r="E5810" t="n">
        <v>18351</v>
      </c>
      <c r="F5810" t="inlineStr">
        <is>
          <t>GIN THE LONDON N1 700ML</t>
        </is>
      </c>
      <c r="G5810" t="n">
        <v>3284</v>
      </c>
      <c r="H5810" t="n">
        <v>1</v>
      </c>
      <c r="I5810" t="inlineStr">
        <is>
          <t>UN</t>
        </is>
      </c>
      <c r="J5810" t="inlineStr">
        <is>
          <t>BEBIDAS</t>
        </is>
      </c>
      <c r="K5810" t="inlineStr">
        <is>
          <t>11/2024</t>
        </is>
      </c>
      <c r="L5810" t="n">
        <v>0</v>
      </c>
      <c r="M5810" s="551" t="n">
        <v>-693593</v>
      </c>
      <c r="N5810" t="n">
        <v>0</v>
      </c>
      <c r="O5810" t="n">
        <v>0</v>
      </c>
      <c r="P5810" t="n">
        <v>272.3</v>
      </c>
    </row>
    <row r="5811">
      <c r="A5811" t="n">
        <v>8749</v>
      </c>
      <c r="B5811" t="n">
        <v>122</v>
      </c>
      <c r="C5811" t="inlineStr">
        <is>
          <t>Arcos</t>
        </is>
      </c>
      <c r="D5811" s="551" t="n">
        <v>45627</v>
      </c>
      <c r="E5811" t="n">
        <v>18363</v>
      </c>
      <c r="F5811" t="inlineStr">
        <is>
          <t>GIN PRINCIPE DE LOS APOSTOLES 750ML</t>
        </is>
      </c>
      <c r="G5811" t="n">
        <v>3275</v>
      </c>
      <c r="H5811" t="n">
        <v>1</v>
      </c>
      <c r="I5811" t="inlineStr">
        <is>
          <t>UN</t>
        </is>
      </c>
      <c r="J5811" t="inlineStr">
        <is>
          <t>BEBIDAS</t>
        </is>
      </c>
      <c r="K5811" t="inlineStr">
        <is>
          <t>11/2024</t>
        </is>
      </c>
      <c r="L5811" t="n">
        <v>0</v>
      </c>
      <c r="M5811" s="551" t="n">
        <v>-693593</v>
      </c>
      <c r="N5811" t="n">
        <v>0</v>
      </c>
      <c r="O5811" t="n">
        <v>0</v>
      </c>
      <c r="P5811" t="n">
        <v>256.5</v>
      </c>
    </row>
    <row r="5812">
      <c r="A5812" t="n">
        <v>8922</v>
      </c>
      <c r="B5812" t="n">
        <v>122</v>
      </c>
      <c r="C5812" t="inlineStr">
        <is>
          <t>Arcos</t>
        </is>
      </c>
      <c r="D5812" s="551" t="n">
        <v>45627</v>
      </c>
      <c r="E5812" t="n">
        <v>19756</v>
      </c>
      <c r="F5812" t="inlineStr">
        <is>
          <t>LARANJA PERA KG</t>
        </is>
      </c>
      <c r="G5812" t="n">
        <v>2497</v>
      </c>
      <c r="H5812" t="n">
        <v>45.54</v>
      </c>
      <c r="I5812" t="inlineStr">
        <is>
          <t>KG</t>
        </is>
      </c>
      <c r="J5812" t="inlineStr">
        <is>
          <t>ALIMENTOS</t>
        </is>
      </c>
      <c r="K5812" t="inlineStr">
        <is>
          <t>11/2024</t>
        </is>
      </c>
      <c r="L5812" t="n">
        <v>5.53</v>
      </c>
      <c r="M5812" s="551" t="n">
        <v>45625</v>
      </c>
      <c r="N5812" t="n">
        <v>5.74</v>
      </c>
      <c r="O5812" t="n">
        <v>5.67</v>
      </c>
      <c r="P5812" t="n">
        <v>251.84</v>
      </c>
    </row>
    <row r="5813">
      <c r="A5813" t="n">
        <v>8762</v>
      </c>
      <c r="B5813" t="n">
        <v>122</v>
      </c>
      <c r="C5813" t="inlineStr">
        <is>
          <t>Arcos</t>
        </is>
      </c>
      <c r="D5813" s="551" t="n">
        <v>45627</v>
      </c>
      <c r="E5813" t="n">
        <v>18313</v>
      </c>
      <c r="F5813" t="inlineStr">
        <is>
          <t>LICOR DRAMBUIE 750ML</t>
        </is>
      </c>
      <c r="G5813" t="n">
        <v>3320</v>
      </c>
      <c r="H5813" t="n">
        <v>1.67</v>
      </c>
      <c r="I5813" t="inlineStr">
        <is>
          <t>GR</t>
        </is>
      </c>
      <c r="J5813" t="inlineStr">
        <is>
          <t>BEBIDAS</t>
        </is>
      </c>
      <c r="K5813" t="inlineStr">
        <is>
          <t>11/2024</t>
        </is>
      </c>
      <c r="L5813" t="n">
        <v>0</v>
      </c>
      <c r="M5813" s="551" t="n">
        <v>-693593</v>
      </c>
      <c r="N5813" t="n">
        <v>0</v>
      </c>
      <c r="O5813" t="n">
        <v>148.9</v>
      </c>
      <c r="P5813" t="n">
        <v>248.66</v>
      </c>
    </row>
    <row r="5814">
      <c r="A5814" t="n">
        <v>9022</v>
      </c>
      <c r="B5814" t="n">
        <v>122</v>
      </c>
      <c r="C5814" t="inlineStr">
        <is>
          <t>Arcos</t>
        </is>
      </c>
      <c r="D5814" s="551" t="n">
        <v>45627</v>
      </c>
      <c r="E5814" t="n">
        <v>18153</v>
      </c>
      <c r="F5814" t="inlineStr">
        <is>
          <t>WHISKY BOURBON WOODFORD RESERVE 750ML</t>
        </is>
      </c>
      <c r="G5814" t="n">
        <v>3466</v>
      </c>
      <c r="H5814" t="n">
        <v>1.29</v>
      </c>
      <c r="I5814" t="inlineStr">
        <is>
          <t>GR</t>
        </is>
      </c>
      <c r="J5814" t="inlineStr">
        <is>
          <t>BEBIDAS</t>
        </is>
      </c>
      <c r="K5814" t="inlineStr">
        <is>
          <t>11/2024</t>
        </is>
      </c>
      <c r="L5814" t="n">
        <v>192.33</v>
      </c>
      <c r="M5814" s="551" t="n">
        <v>45622</v>
      </c>
      <c r="N5814" t="n">
        <v>192.33</v>
      </c>
      <c r="O5814" t="n">
        <v>192.33</v>
      </c>
      <c r="P5814" t="n">
        <v>248.11</v>
      </c>
    </row>
    <row r="5815">
      <c r="A5815" t="n">
        <v>8854</v>
      </c>
      <c r="B5815" t="n">
        <v>122</v>
      </c>
      <c r="C5815" t="inlineStr">
        <is>
          <t>Arcos</t>
        </is>
      </c>
      <c r="D5815" s="551" t="n">
        <v>45627</v>
      </c>
      <c r="E5815" t="n">
        <v>20922</v>
      </c>
      <c r="F5815" t="inlineStr">
        <is>
          <t>CHOCOLATE EM PO NESTLE 50% C/1,01KG</t>
        </is>
      </c>
      <c r="G5815" t="n">
        <v>2034</v>
      </c>
      <c r="H5815" t="n">
        <v>4</v>
      </c>
      <c r="I5815" t="inlineStr">
        <is>
          <t>PC</t>
        </is>
      </c>
      <c r="J5815" t="inlineStr">
        <is>
          <t>ALIMENTOS</t>
        </is>
      </c>
      <c r="K5815" t="inlineStr">
        <is>
          <t>11/2024</t>
        </is>
      </c>
      <c r="L5815" t="n">
        <v>61.9</v>
      </c>
      <c r="M5815" s="551" t="n">
        <v>45615</v>
      </c>
      <c r="N5815" t="n">
        <v>61.9</v>
      </c>
      <c r="O5815" t="n">
        <v>61.9</v>
      </c>
      <c r="P5815" t="n">
        <v>247.6</v>
      </c>
    </row>
    <row r="5816">
      <c r="A5816" t="n">
        <v>8947</v>
      </c>
      <c r="B5816" t="n">
        <v>122</v>
      </c>
      <c r="C5816" t="inlineStr">
        <is>
          <t>Arcos</t>
        </is>
      </c>
      <c r="D5816" s="551" t="n">
        <v>45627</v>
      </c>
      <c r="E5816" t="n">
        <v>24831</v>
      </c>
      <c r="F5816" t="inlineStr">
        <is>
          <t>ACIDO TARTARICO KG</t>
        </is>
      </c>
      <c r="G5816" t="n">
        <v>5780</v>
      </c>
      <c r="H5816" t="n">
        <v>2</v>
      </c>
      <c r="I5816" t="inlineStr">
        <is>
          <t>KG</t>
        </is>
      </c>
      <c r="J5816" t="inlineStr">
        <is>
          <t>ALIMENTOS</t>
        </is>
      </c>
      <c r="K5816" t="inlineStr">
        <is>
          <t>11/2024</t>
        </is>
      </c>
      <c r="L5816" t="n">
        <v>0</v>
      </c>
      <c r="M5816" s="551" t="n">
        <v>45553</v>
      </c>
      <c r="N5816" t="n">
        <v>123.48</v>
      </c>
      <c r="O5816" t="n">
        <v>175.78</v>
      </c>
      <c r="P5816" t="n">
        <v>246.96</v>
      </c>
    </row>
    <row r="5817">
      <c r="A5817" t="n">
        <v>8975</v>
      </c>
      <c r="B5817" t="n">
        <v>122</v>
      </c>
      <c r="C5817" t="inlineStr">
        <is>
          <t>Arcos</t>
        </is>
      </c>
      <c r="D5817" s="551" t="n">
        <v>45627</v>
      </c>
      <c r="E5817" t="n">
        <v>17929</v>
      </c>
      <c r="F5817" t="inlineStr">
        <is>
          <t>AGUA DE COCO SOCOCO 1L</t>
        </is>
      </c>
      <c r="G5817" t="n">
        <v>3639</v>
      </c>
      <c r="H5817" t="n">
        <v>17</v>
      </c>
      <c r="I5817" t="inlineStr">
        <is>
          <t>UN</t>
        </is>
      </c>
      <c r="J5817" t="inlineStr">
        <is>
          <t>BEBIDAS</t>
        </is>
      </c>
      <c r="K5817" t="inlineStr">
        <is>
          <t>11/2024</t>
        </is>
      </c>
      <c r="L5817" t="n">
        <v>14.5</v>
      </c>
      <c r="M5817" s="551" t="n">
        <v>45608</v>
      </c>
      <c r="N5817" t="n">
        <v>14.5</v>
      </c>
      <c r="O5817" t="n">
        <v>0</v>
      </c>
      <c r="P5817" t="n">
        <v>246.5</v>
      </c>
    </row>
    <row r="5818">
      <c r="A5818" t="n">
        <v>8800</v>
      </c>
      <c r="B5818" t="n">
        <v>122</v>
      </c>
      <c r="C5818" t="inlineStr">
        <is>
          <t>Arcos</t>
        </is>
      </c>
      <c r="D5818" s="551" t="n">
        <v>45627</v>
      </c>
      <c r="E5818" t="n">
        <v>18138</v>
      </c>
      <c r="F5818" t="inlineStr">
        <is>
          <t>WHISKY GLENFIDDICH 15 ANOS 750ML</t>
        </is>
      </c>
      <c r="G5818" t="n">
        <v>3480</v>
      </c>
      <c r="H5818" t="n">
        <v>0.51</v>
      </c>
      <c r="I5818" t="inlineStr">
        <is>
          <t>GR</t>
        </is>
      </c>
      <c r="J5818" t="inlineStr">
        <is>
          <t>BEBIDAS</t>
        </is>
      </c>
      <c r="K5818" t="inlineStr">
        <is>
          <t>11/2024</t>
        </is>
      </c>
      <c r="L5818" t="n">
        <v>0</v>
      </c>
      <c r="M5818" s="551" t="n">
        <v>-693593</v>
      </c>
      <c r="N5818" t="n">
        <v>0</v>
      </c>
      <c r="O5818" t="n">
        <v>0</v>
      </c>
      <c r="P5818" t="n">
        <v>245.91</v>
      </c>
    </row>
    <row r="5819">
      <c r="A5819" t="n">
        <v>8888</v>
      </c>
      <c r="B5819" t="n">
        <v>122</v>
      </c>
      <c r="C5819" t="inlineStr">
        <is>
          <t>Arcos</t>
        </is>
      </c>
      <c r="D5819" s="551" t="n">
        <v>45627</v>
      </c>
      <c r="E5819" t="n">
        <v>19946</v>
      </c>
      <c r="F5819" t="inlineStr">
        <is>
          <t>MOSTARDA DIJON COM GRAO BEAUFOR C/1,001KG</t>
        </is>
      </c>
      <c r="G5819" t="n">
        <v>2360</v>
      </c>
      <c r="H5819" t="n">
        <v>4</v>
      </c>
      <c r="I5819" t="inlineStr">
        <is>
          <t>PT</t>
        </is>
      </c>
      <c r="J5819" t="inlineStr">
        <is>
          <t>ALIMENTOS</t>
        </is>
      </c>
      <c r="K5819" t="inlineStr">
        <is>
          <t>11/2024</t>
        </is>
      </c>
      <c r="L5819" t="n">
        <v>59.6</v>
      </c>
      <c r="M5819" s="551" t="n">
        <v>45615</v>
      </c>
      <c r="N5819" t="n">
        <v>59.6</v>
      </c>
      <c r="O5819" t="n">
        <v>59.6</v>
      </c>
      <c r="P5819" t="n">
        <v>238.4</v>
      </c>
    </row>
    <row r="5820">
      <c r="A5820" t="n">
        <v>8737</v>
      </c>
      <c r="B5820" t="n">
        <v>122</v>
      </c>
      <c r="C5820" t="inlineStr">
        <is>
          <t>Arcos</t>
        </is>
      </c>
      <c r="D5820" s="551" t="n">
        <v>45627</v>
      </c>
      <c r="E5820" t="n">
        <v>18444</v>
      </c>
      <c r="F5820" t="inlineStr">
        <is>
          <t>CACHACA MATO DENTRO OURO 980ML</t>
        </is>
      </c>
      <c r="G5820" t="n">
        <v>3205</v>
      </c>
      <c r="H5820" t="n">
        <v>6.71</v>
      </c>
      <c r="I5820" t="inlineStr">
        <is>
          <t>UN</t>
        </is>
      </c>
      <c r="J5820" t="inlineStr">
        <is>
          <t>BEBIDAS</t>
        </is>
      </c>
      <c r="K5820" t="inlineStr">
        <is>
          <t>11/2024</t>
        </is>
      </c>
      <c r="L5820" t="n">
        <v>0</v>
      </c>
      <c r="M5820" s="551" t="n">
        <v>45447</v>
      </c>
      <c r="N5820" t="n">
        <v>35</v>
      </c>
      <c r="O5820" t="n">
        <v>34</v>
      </c>
      <c r="P5820" t="n">
        <v>234.85</v>
      </c>
    </row>
    <row r="5821">
      <c r="A5821" t="n">
        <v>8826</v>
      </c>
      <c r="B5821" t="n">
        <v>122</v>
      </c>
      <c r="C5821" t="inlineStr">
        <is>
          <t>Arcos</t>
        </is>
      </c>
      <c r="D5821" s="551" t="n">
        <v>45627</v>
      </c>
      <c r="E5821" t="n">
        <v>21093</v>
      </c>
      <c r="F5821" t="inlineStr">
        <is>
          <t>ACUCAR REFINADO UNIAO 1KG UN</t>
        </is>
      </c>
      <c r="G5821" t="n">
        <v>1988</v>
      </c>
      <c r="H5821" t="n">
        <v>49</v>
      </c>
      <c r="I5821" t="inlineStr">
        <is>
          <t>KG</t>
        </is>
      </c>
      <c r="J5821" t="inlineStr">
        <is>
          <t>ALIMENTOS</t>
        </is>
      </c>
      <c r="K5821" t="inlineStr">
        <is>
          <t>11/2024</t>
        </is>
      </c>
      <c r="L5821" t="n">
        <v>4.79</v>
      </c>
      <c r="M5821" s="551" t="n">
        <v>45622</v>
      </c>
      <c r="N5821" t="n">
        <v>4.75</v>
      </c>
      <c r="O5821" t="n">
        <v>4.7</v>
      </c>
      <c r="P5821" t="n">
        <v>234.71</v>
      </c>
    </row>
    <row r="5822">
      <c r="A5822" t="n">
        <v>8833</v>
      </c>
      <c r="B5822" t="n">
        <v>122</v>
      </c>
      <c r="C5822" t="inlineStr">
        <is>
          <t>Arcos</t>
        </is>
      </c>
      <c r="D5822" s="551" t="n">
        <v>45627</v>
      </c>
      <c r="E5822" t="n">
        <v>24046</v>
      </c>
      <c r="F5822" t="inlineStr">
        <is>
          <t>ANIS ESTRELADO KG</t>
        </is>
      </c>
      <c r="G5822" t="n">
        <v>2315</v>
      </c>
      <c r="H5822" t="n">
        <v>1.8</v>
      </c>
      <c r="I5822" t="inlineStr">
        <is>
          <t>KG</t>
        </is>
      </c>
      <c r="J5822" t="inlineStr">
        <is>
          <t>ALIMENTOS</t>
        </is>
      </c>
      <c r="K5822" t="inlineStr">
        <is>
          <t>11/2024</t>
        </is>
      </c>
      <c r="L5822" t="n">
        <v>0</v>
      </c>
      <c r="M5822" s="551" t="n">
        <v>-693593</v>
      </c>
      <c r="N5822" t="n">
        <v>0</v>
      </c>
      <c r="O5822" t="n">
        <v>0</v>
      </c>
      <c r="P5822" t="n">
        <v>232.61</v>
      </c>
    </row>
    <row r="5823">
      <c r="A5823" t="n">
        <v>9025</v>
      </c>
      <c r="B5823" t="n">
        <v>122</v>
      </c>
      <c r="C5823" t="inlineStr">
        <is>
          <t>Arcos</t>
        </is>
      </c>
      <c r="D5823" s="551" t="n">
        <v>45627</v>
      </c>
      <c r="E5823" t="n">
        <v>18133</v>
      </c>
      <c r="F5823" t="inlineStr">
        <is>
          <t>WHISKY GLENLIVET FOUNDERS RESERVE 750ML</t>
        </is>
      </c>
      <c r="G5823" t="n">
        <v>3484</v>
      </c>
      <c r="H5823" t="n">
        <v>1.57</v>
      </c>
      <c r="I5823" t="inlineStr">
        <is>
          <t>GR</t>
        </is>
      </c>
      <c r="J5823" t="inlineStr">
        <is>
          <t>BEBIDAS</t>
        </is>
      </c>
      <c r="K5823" t="inlineStr">
        <is>
          <t>11/2024</t>
        </is>
      </c>
      <c r="L5823" t="n">
        <v>0</v>
      </c>
      <c r="M5823" s="551" t="n">
        <v>-693593</v>
      </c>
      <c r="N5823" t="n">
        <v>0</v>
      </c>
      <c r="O5823" t="n">
        <v>0</v>
      </c>
      <c r="P5823" t="n">
        <v>226.79</v>
      </c>
    </row>
    <row r="5824">
      <c r="A5824" t="n">
        <v>8829</v>
      </c>
      <c r="B5824" t="n">
        <v>122</v>
      </c>
      <c r="C5824" t="inlineStr">
        <is>
          <t>Arcos</t>
        </is>
      </c>
      <c r="D5824" s="551" t="n">
        <v>45627</v>
      </c>
      <c r="E5824" t="n">
        <v>20757</v>
      </c>
      <c r="F5824" t="inlineStr">
        <is>
          <t>ALCAPARRA MEDIA DI SALERNO C/2KG</t>
        </is>
      </c>
      <c r="G5824" t="n">
        <v>2086</v>
      </c>
      <c r="H5824" t="n">
        <v>3</v>
      </c>
      <c r="I5824" t="inlineStr">
        <is>
          <t>BD</t>
        </is>
      </c>
      <c r="J5824" t="inlineStr">
        <is>
          <t>ALIMENTOS</t>
        </is>
      </c>
      <c r="K5824" t="inlineStr">
        <is>
          <t>11/2024</t>
        </is>
      </c>
      <c r="L5824" t="n">
        <v>75.2</v>
      </c>
      <c r="M5824" s="551" t="n">
        <v>45603</v>
      </c>
      <c r="N5824" t="n">
        <v>75.2</v>
      </c>
      <c r="O5824" t="n">
        <v>79.2</v>
      </c>
      <c r="P5824" t="n">
        <v>225.6</v>
      </c>
    </row>
    <row r="5825">
      <c r="A5825" t="n">
        <v>8998</v>
      </c>
      <c r="B5825" t="n">
        <v>122</v>
      </c>
      <c r="C5825" t="inlineStr">
        <is>
          <t>Arcos</t>
        </is>
      </c>
      <c r="D5825" s="551" t="n">
        <v>45627</v>
      </c>
      <c r="E5825" t="n">
        <v>24114</v>
      </c>
      <c r="F5825" t="inlineStr">
        <is>
          <t>OSSOBUCO KG</t>
        </is>
      </c>
      <c r="G5825" t="n">
        <v>2959</v>
      </c>
      <c r="H5825" t="n">
        <v>5</v>
      </c>
      <c r="I5825" t="inlineStr">
        <is>
          <t>KG</t>
        </is>
      </c>
      <c r="J5825" t="inlineStr">
        <is>
          <t>ALIMENTOS</t>
        </is>
      </c>
      <c r="K5825" t="inlineStr">
        <is>
          <t>11/2024</t>
        </is>
      </c>
      <c r="L5825" t="n">
        <v>44.62</v>
      </c>
      <c r="M5825" s="551" t="n">
        <v>45607</v>
      </c>
      <c r="N5825" t="n">
        <v>44.62</v>
      </c>
      <c r="O5825" t="n">
        <v>44.62</v>
      </c>
      <c r="P5825" t="n">
        <v>223.1</v>
      </c>
    </row>
    <row r="5826">
      <c r="A5826" t="n">
        <v>8878</v>
      </c>
      <c r="B5826" t="n">
        <v>122</v>
      </c>
      <c r="C5826" t="inlineStr">
        <is>
          <t>Arcos</t>
        </is>
      </c>
      <c r="D5826" s="551" t="n">
        <v>45627</v>
      </c>
      <c r="E5826" t="n">
        <v>20134</v>
      </c>
      <c r="F5826" t="inlineStr">
        <is>
          <t>MACARRAO FETTUCCINI GRANO DURO DIVELLA 500GR</t>
        </is>
      </c>
      <c r="G5826" t="n">
        <v>2286</v>
      </c>
      <c r="H5826" t="n">
        <v>27</v>
      </c>
      <c r="I5826" t="inlineStr">
        <is>
          <t>UN</t>
        </is>
      </c>
      <c r="J5826" t="inlineStr">
        <is>
          <t>ALIMENTOS</t>
        </is>
      </c>
      <c r="K5826" t="inlineStr">
        <is>
          <t>11/2024</t>
        </is>
      </c>
      <c r="L5826" t="n">
        <v>0</v>
      </c>
      <c r="M5826" s="551" t="n">
        <v>-693593</v>
      </c>
      <c r="N5826" t="n">
        <v>0</v>
      </c>
      <c r="O5826" t="n">
        <v>8.199999999999999</v>
      </c>
      <c r="P5826" t="n">
        <v>221.4</v>
      </c>
    </row>
    <row r="5827">
      <c r="A5827" t="n">
        <v>9078</v>
      </c>
      <c r="B5827" t="n">
        <v>122</v>
      </c>
      <c r="C5827" t="inlineStr">
        <is>
          <t>Arcos</t>
        </is>
      </c>
      <c r="D5827" s="551" t="n">
        <v>45627</v>
      </c>
      <c r="E5827" t="n">
        <v>17711</v>
      </c>
      <c r="F5827" t="inlineStr">
        <is>
          <t>VINHO TINTO MASCARA DE FUEGO CARMENERE 750ML</t>
        </is>
      </c>
      <c r="G5827" t="n">
        <v>3824</v>
      </c>
      <c r="H5827" t="n">
        <v>5.99</v>
      </c>
      <c r="I5827" t="inlineStr">
        <is>
          <t>UN</t>
        </is>
      </c>
      <c r="J5827" t="inlineStr">
        <is>
          <t>BEBIDAS</t>
        </is>
      </c>
      <c r="K5827" t="inlineStr">
        <is>
          <t>11/2024</t>
        </is>
      </c>
      <c r="L5827" t="n">
        <v>0</v>
      </c>
      <c r="M5827" s="551" t="n">
        <v>45587</v>
      </c>
      <c r="N5827" t="n">
        <v>35.75</v>
      </c>
      <c r="O5827" t="n">
        <v>35.75</v>
      </c>
      <c r="P5827" t="n">
        <v>214.14</v>
      </c>
    </row>
    <row r="5828">
      <c r="A5828" t="n">
        <v>8983</v>
      </c>
      <c r="B5828" t="n">
        <v>122</v>
      </c>
      <c r="C5828" t="inlineStr">
        <is>
          <t>Arcos</t>
        </is>
      </c>
      <c r="D5828" s="551" t="n">
        <v>45627</v>
      </c>
      <c r="E5828" t="n">
        <v>17800</v>
      </c>
      <c r="F5828" t="inlineStr">
        <is>
          <t>VINHO BRANCO ALMADEN RIESLING 750ML</t>
        </is>
      </c>
      <c r="G5828" t="n">
        <v>3745</v>
      </c>
      <c r="H5828" t="n">
        <v>8</v>
      </c>
      <c r="I5828" t="inlineStr">
        <is>
          <t>GR</t>
        </is>
      </c>
      <c r="J5828" t="inlineStr">
        <is>
          <t>BEBIDAS</t>
        </is>
      </c>
      <c r="K5828" t="inlineStr">
        <is>
          <t>11/2024</t>
        </is>
      </c>
      <c r="L5828" t="n">
        <v>26.5</v>
      </c>
      <c r="M5828" s="551" t="n">
        <v>45615</v>
      </c>
      <c r="N5828" t="n">
        <v>26.5</v>
      </c>
      <c r="O5828" t="n">
        <v>26.5</v>
      </c>
      <c r="P5828" t="n">
        <v>212</v>
      </c>
    </row>
    <row r="5829">
      <c r="A5829" t="n">
        <v>8795</v>
      </c>
      <c r="B5829" t="n">
        <v>122</v>
      </c>
      <c r="C5829" t="inlineStr">
        <is>
          <t>Arcos</t>
        </is>
      </c>
      <c r="D5829" s="551" t="n">
        <v>45627</v>
      </c>
      <c r="E5829" t="n">
        <v>18146</v>
      </c>
      <c r="F5829" t="inlineStr">
        <is>
          <t>WHISKY CHIVAS REGAL 12 ANOS 1L</t>
        </is>
      </c>
      <c r="G5829" t="n">
        <v>3471</v>
      </c>
      <c r="H5829" t="n">
        <v>1.9</v>
      </c>
      <c r="I5829" t="inlineStr">
        <is>
          <t>GR</t>
        </is>
      </c>
      <c r="J5829" t="inlineStr">
        <is>
          <t>BEBIDAS</t>
        </is>
      </c>
      <c r="K5829" t="inlineStr">
        <is>
          <t>11/2024</t>
        </is>
      </c>
      <c r="L5829" t="n">
        <v>111.09</v>
      </c>
      <c r="M5829" s="551" t="n">
        <v>45608</v>
      </c>
      <c r="N5829" t="n">
        <v>111.09</v>
      </c>
      <c r="O5829" t="n">
        <v>111.09</v>
      </c>
      <c r="P5829" t="n">
        <v>211.07</v>
      </c>
    </row>
    <row r="5830">
      <c r="A5830" t="n">
        <v>8936</v>
      </c>
      <c r="B5830" t="n">
        <v>122</v>
      </c>
      <c r="C5830" t="inlineStr">
        <is>
          <t>Arcos</t>
        </is>
      </c>
      <c r="D5830" s="551" t="n">
        <v>45627</v>
      </c>
      <c r="E5830" t="n">
        <v>19567</v>
      </c>
      <c r="F5830" t="inlineStr">
        <is>
          <t>PIMENTA JAMAICA EM GRAO KG</t>
        </is>
      </c>
      <c r="G5830" t="n">
        <v>2650</v>
      </c>
      <c r="H5830" t="n">
        <v>2</v>
      </c>
      <c r="I5830" t="inlineStr">
        <is>
          <t>KG</t>
        </is>
      </c>
      <c r="J5830" t="inlineStr">
        <is>
          <t>ALIMENTOS</t>
        </is>
      </c>
      <c r="K5830" t="inlineStr">
        <is>
          <t>11/2024</t>
        </is>
      </c>
      <c r="L5830" t="n">
        <v>104.3</v>
      </c>
      <c r="M5830" s="551" t="n">
        <v>45609</v>
      </c>
      <c r="N5830" t="n">
        <v>104.3</v>
      </c>
      <c r="O5830" t="n">
        <v>104.3</v>
      </c>
      <c r="P5830" t="n">
        <v>208.6</v>
      </c>
    </row>
    <row r="5831">
      <c r="A5831" t="n">
        <v>8890</v>
      </c>
      <c r="B5831" t="n">
        <v>122</v>
      </c>
      <c r="C5831" t="inlineStr">
        <is>
          <t>Arcos</t>
        </is>
      </c>
      <c r="D5831" s="551" t="n">
        <v>45627</v>
      </c>
      <c r="E5831" t="n">
        <v>21010</v>
      </c>
      <c r="F5831" t="inlineStr">
        <is>
          <t>OLEO DE CANOLA SAUDE C/900ML</t>
        </is>
      </c>
      <c r="G5831" t="n">
        <v>2006</v>
      </c>
      <c r="H5831" t="n">
        <v>20</v>
      </c>
      <c r="I5831" t="inlineStr">
        <is>
          <t>FR</t>
        </is>
      </c>
      <c r="J5831" t="inlineStr">
        <is>
          <t>ALIMENTOS</t>
        </is>
      </c>
      <c r="K5831" t="inlineStr">
        <is>
          <t>11/2024</t>
        </is>
      </c>
      <c r="L5831" t="n">
        <v>10.38</v>
      </c>
      <c r="M5831" s="551" t="n">
        <v>45615</v>
      </c>
      <c r="N5831" t="n">
        <v>10.45</v>
      </c>
      <c r="O5831" t="n">
        <v>10.45</v>
      </c>
      <c r="P5831" t="n">
        <v>207.6</v>
      </c>
    </row>
    <row r="5832">
      <c r="A5832" t="n">
        <v>8913</v>
      </c>
      <c r="B5832" t="n">
        <v>122</v>
      </c>
      <c r="C5832" t="inlineStr">
        <is>
          <t>Arcos</t>
        </is>
      </c>
      <c r="D5832" s="551" t="n">
        <v>45627</v>
      </c>
      <c r="E5832" t="n">
        <v>24083</v>
      </c>
      <c r="F5832" t="inlineStr">
        <is>
          <t>BATATA ASTERIX GRAUDA NOIVA KG</t>
        </is>
      </c>
      <c r="G5832" t="n">
        <v>2592</v>
      </c>
      <c r="H5832" t="n">
        <v>32.8</v>
      </c>
      <c r="I5832" t="inlineStr">
        <is>
          <t>KG</t>
        </is>
      </c>
      <c r="J5832" t="inlineStr">
        <is>
          <t>ALIMENTOS</t>
        </is>
      </c>
      <c r="K5832" t="inlineStr">
        <is>
          <t>11/2024</t>
        </is>
      </c>
      <c r="L5832" t="n">
        <v>0</v>
      </c>
      <c r="M5832" s="551" t="n">
        <v>45544</v>
      </c>
      <c r="N5832" t="n">
        <v>6.3</v>
      </c>
      <c r="O5832" t="n">
        <v>5.8</v>
      </c>
      <c r="P5832" t="n">
        <v>206.64</v>
      </c>
    </row>
    <row r="5833">
      <c r="A5833" t="n">
        <v>8949</v>
      </c>
      <c r="B5833" t="n">
        <v>122</v>
      </c>
      <c r="C5833" t="inlineStr">
        <is>
          <t>Arcos</t>
        </is>
      </c>
      <c r="D5833" s="551" t="n">
        <v>45627</v>
      </c>
      <c r="E5833" t="n">
        <v>19439</v>
      </c>
      <c r="F5833" t="inlineStr">
        <is>
          <t>CREAM CHEESE DANUBIO C/1KG</t>
        </is>
      </c>
      <c r="G5833" t="n">
        <v>2756</v>
      </c>
      <c r="H5833" t="n">
        <v>6</v>
      </c>
      <c r="I5833" t="inlineStr">
        <is>
          <t>KG</t>
        </is>
      </c>
      <c r="J5833" t="inlineStr">
        <is>
          <t>ALIMENTOS</t>
        </is>
      </c>
      <c r="K5833" t="inlineStr">
        <is>
          <t>11/2024</t>
        </is>
      </c>
      <c r="L5833" t="n">
        <v>32.75</v>
      </c>
      <c r="M5833" s="551" t="n">
        <v>45615</v>
      </c>
      <c r="N5833" t="n">
        <v>32.9</v>
      </c>
      <c r="O5833" t="n">
        <v>31.78</v>
      </c>
      <c r="P5833" t="n">
        <v>196.5</v>
      </c>
    </row>
    <row r="5834">
      <c r="A5834" t="n">
        <v>8978</v>
      </c>
      <c r="B5834" t="n">
        <v>122</v>
      </c>
      <c r="C5834" t="inlineStr">
        <is>
          <t>Arcos</t>
        </is>
      </c>
      <c r="D5834" s="551" t="n">
        <v>45627</v>
      </c>
      <c r="E5834" t="n">
        <v>24308</v>
      </c>
      <c r="F5834" t="inlineStr">
        <is>
          <t>GUARANA ANTARCTICA LATA 350ML UN</t>
        </is>
      </c>
      <c r="G5834" t="n">
        <v>3658</v>
      </c>
      <c r="H5834" t="n">
        <v>89</v>
      </c>
      <c r="I5834" t="inlineStr">
        <is>
          <t>UN</t>
        </is>
      </c>
      <c r="J5834" t="inlineStr">
        <is>
          <t>BEBIDAS</t>
        </is>
      </c>
      <c r="K5834" t="inlineStr">
        <is>
          <t>11/2024</t>
        </is>
      </c>
      <c r="L5834" t="n">
        <v>0</v>
      </c>
      <c r="M5834" s="551" t="n">
        <v>45567</v>
      </c>
      <c r="N5834" t="n">
        <v>2.19</v>
      </c>
      <c r="O5834" t="n">
        <v>2.19</v>
      </c>
      <c r="P5834" t="n">
        <v>194.91</v>
      </c>
    </row>
    <row r="5835">
      <c r="A5835" t="n">
        <v>8741</v>
      </c>
      <c r="B5835" t="n">
        <v>122</v>
      </c>
      <c r="C5835" t="inlineStr">
        <is>
          <t>Arcos</t>
        </is>
      </c>
      <c r="D5835" s="551" t="n">
        <v>45627</v>
      </c>
      <c r="E5835" t="n">
        <v>18395</v>
      </c>
      <c r="F5835" t="inlineStr">
        <is>
          <t>CONHAQUE DOMECQ 1L</t>
        </is>
      </c>
      <c r="G5835" t="n">
        <v>3245</v>
      </c>
      <c r="H5835" t="n">
        <v>6</v>
      </c>
      <c r="I5835" t="inlineStr">
        <is>
          <t>GR</t>
        </is>
      </c>
      <c r="J5835" t="inlineStr">
        <is>
          <t>BEBIDAS</t>
        </is>
      </c>
      <c r="K5835" t="inlineStr">
        <is>
          <t>11/2024</t>
        </is>
      </c>
      <c r="L5835" t="n">
        <v>0</v>
      </c>
      <c r="M5835" s="551" t="n">
        <v>45560</v>
      </c>
      <c r="N5835" t="n">
        <v>32.43</v>
      </c>
      <c r="O5835" t="n">
        <v>34.6</v>
      </c>
      <c r="P5835" t="n">
        <v>194.58</v>
      </c>
    </row>
    <row r="5836">
      <c r="A5836" t="n">
        <v>8742</v>
      </c>
      <c r="B5836" t="n">
        <v>122</v>
      </c>
      <c r="C5836" t="inlineStr">
        <is>
          <t>Arcos</t>
        </is>
      </c>
      <c r="D5836" s="551" t="n">
        <v>45627</v>
      </c>
      <c r="E5836" t="n">
        <v>18393</v>
      </c>
      <c r="F5836" t="inlineStr">
        <is>
          <t>CONHAQUE HENNESSY VERY SPECIAL 700ML</t>
        </is>
      </c>
      <c r="G5836" t="n">
        <v>3247</v>
      </c>
      <c r="H5836" t="n">
        <v>1.31</v>
      </c>
      <c r="I5836" t="inlineStr">
        <is>
          <t>UN</t>
        </is>
      </c>
      <c r="J5836" t="inlineStr">
        <is>
          <t>BEBIDAS</t>
        </is>
      </c>
      <c r="K5836" t="inlineStr">
        <is>
          <t>11/2024</t>
        </is>
      </c>
      <c r="L5836" t="n">
        <v>0</v>
      </c>
      <c r="M5836" s="551" t="n">
        <v>-693593</v>
      </c>
      <c r="N5836" t="n">
        <v>0</v>
      </c>
      <c r="O5836" t="n">
        <v>0</v>
      </c>
      <c r="P5836" t="n">
        <v>191.72</v>
      </c>
    </row>
    <row r="5837">
      <c r="A5837" t="n">
        <v>8730</v>
      </c>
      <c r="B5837" t="n">
        <v>122</v>
      </c>
      <c r="C5837" t="inlineStr">
        <is>
          <t>Arcos</t>
        </is>
      </c>
      <c r="D5837" s="551" t="n">
        <v>45627</v>
      </c>
      <c r="E5837" t="n">
        <v>18543</v>
      </c>
      <c r="F5837" t="inlineStr">
        <is>
          <t>APERITIVO CYNAR 900ML</t>
        </is>
      </c>
      <c r="G5837" t="n">
        <v>3135</v>
      </c>
      <c r="H5837" t="n">
        <v>11</v>
      </c>
      <c r="I5837" t="inlineStr">
        <is>
          <t>GR</t>
        </is>
      </c>
      <c r="J5837" t="inlineStr">
        <is>
          <t>BEBIDAS</t>
        </is>
      </c>
      <c r="K5837" t="inlineStr">
        <is>
          <t>11/2024</t>
        </is>
      </c>
      <c r="L5837" t="n">
        <v>0</v>
      </c>
      <c r="M5837" s="551" t="n">
        <v>45517</v>
      </c>
      <c r="N5837" t="n">
        <v>17.4</v>
      </c>
      <c r="O5837" t="n">
        <v>19</v>
      </c>
      <c r="P5837" t="n">
        <v>191.44</v>
      </c>
    </row>
    <row r="5838">
      <c r="A5838" t="n">
        <v>8979</v>
      </c>
      <c r="B5838" t="n">
        <v>122</v>
      </c>
      <c r="C5838" t="inlineStr">
        <is>
          <t>Arcos</t>
        </is>
      </c>
      <c r="D5838" s="551" t="n">
        <v>45627</v>
      </c>
      <c r="E5838" t="n">
        <v>24409</v>
      </c>
      <c r="F5838" t="inlineStr">
        <is>
          <t>PEPSI COLA LATA 350ML</t>
        </is>
      </c>
      <c r="G5838" t="n">
        <v>3665</v>
      </c>
      <c r="H5838" t="n">
        <v>87</v>
      </c>
      <c r="I5838" t="inlineStr">
        <is>
          <t>UN</t>
        </is>
      </c>
      <c r="J5838" t="inlineStr">
        <is>
          <t>BEBIDAS</t>
        </is>
      </c>
      <c r="K5838" t="inlineStr">
        <is>
          <t>11/2024</t>
        </is>
      </c>
      <c r="L5838" t="n">
        <v>0</v>
      </c>
      <c r="M5838" s="551" t="n">
        <v>45545</v>
      </c>
      <c r="N5838" t="n">
        <v>2.19</v>
      </c>
      <c r="O5838" t="n">
        <v>2.19</v>
      </c>
      <c r="P5838" t="n">
        <v>190.53</v>
      </c>
    </row>
    <row r="5839">
      <c r="A5839" t="n">
        <v>9069</v>
      </c>
      <c r="B5839" t="n">
        <v>122</v>
      </c>
      <c r="C5839" t="inlineStr">
        <is>
          <t>Arcos</t>
        </is>
      </c>
      <c r="D5839" s="551" t="n">
        <v>45627</v>
      </c>
      <c r="E5839" t="n">
        <v>19676</v>
      </c>
      <c r="F5839" t="inlineStr">
        <is>
          <t>POLPA DE PITANGA</t>
        </is>
      </c>
      <c r="G5839" t="n">
        <v>2563</v>
      </c>
      <c r="H5839" t="n">
        <v>6</v>
      </c>
      <c r="I5839" t="inlineStr">
        <is>
          <t>KG</t>
        </is>
      </c>
      <c r="J5839" t="inlineStr">
        <is>
          <t>ALIMENTOS</t>
        </is>
      </c>
      <c r="K5839" t="inlineStr">
        <is>
          <t>11/2024</t>
        </is>
      </c>
      <c r="L5839" t="n">
        <v>31.37</v>
      </c>
      <c r="M5839" s="551" t="n">
        <v>45624</v>
      </c>
      <c r="N5839" t="n">
        <v>35.1</v>
      </c>
      <c r="O5839" t="n">
        <v>35.1</v>
      </c>
      <c r="P5839" t="n">
        <v>188.22</v>
      </c>
    </row>
    <row r="5840">
      <c r="A5840" t="n">
        <v>8825</v>
      </c>
      <c r="B5840" t="n">
        <v>122</v>
      </c>
      <c r="C5840" t="inlineStr">
        <is>
          <t>Arcos</t>
        </is>
      </c>
      <c r="D5840" s="551" t="n">
        <v>45627</v>
      </c>
      <c r="E5840" t="n">
        <v>21098</v>
      </c>
      <c r="F5840" t="inlineStr">
        <is>
          <t>ACUCAR MASCAVO UNIAO C/1KG</t>
        </is>
      </c>
      <c r="G5840" t="n">
        <v>1987</v>
      </c>
      <c r="H5840" t="n">
        <v>11</v>
      </c>
      <c r="I5840" t="inlineStr">
        <is>
          <t>PC</t>
        </is>
      </c>
      <c r="J5840" t="inlineStr">
        <is>
          <t>ALIMENTOS</t>
        </is>
      </c>
      <c r="K5840" t="inlineStr">
        <is>
          <t>11/2024</t>
        </is>
      </c>
      <c r="L5840" t="n">
        <v>16.85</v>
      </c>
      <c r="M5840" s="551" t="n">
        <v>45622</v>
      </c>
      <c r="N5840" t="n">
        <v>16.85</v>
      </c>
      <c r="O5840" t="n">
        <v>16.85</v>
      </c>
      <c r="P5840" t="n">
        <v>185.35</v>
      </c>
    </row>
    <row r="5841">
      <c r="A5841" t="n">
        <v>9026</v>
      </c>
      <c r="B5841" t="n">
        <v>122</v>
      </c>
      <c r="C5841" t="inlineStr">
        <is>
          <t>Arcos</t>
        </is>
      </c>
      <c r="D5841" s="551" t="n">
        <v>45627</v>
      </c>
      <c r="E5841" t="n">
        <v>18129</v>
      </c>
      <c r="F5841" t="inlineStr">
        <is>
          <t>WHISKY JACK DANIELS 1L</t>
        </is>
      </c>
      <c r="G5841" t="n">
        <v>3486</v>
      </c>
      <c r="H5841" t="n">
        <v>1.62</v>
      </c>
      <c r="I5841" t="inlineStr">
        <is>
          <t>GR</t>
        </is>
      </c>
      <c r="J5841" t="inlineStr">
        <is>
          <t>BEBIDAS</t>
        </is>
      </c>
      <c r="K5841" t="inlineStr">
        <is>
          <t>11/2024</t>
        </is>
      </c>
      <c r="L5841" t="n">
        <v>113.92</v>
      </c>
      <c r="M5841" s="551" t="n">
        <v>45608</v>
      </c>
      <c r="N5841" t="n">
        <v>113.92</v>
      </c>
      <c r="O5841" t="n">
        <v>111.9</v>
      </c>
      <c r="P5841" t="n">
        <v>184.55</v>
      </c>
    </row>
    <row r="5842">
      <c r="A5842" t="n">
        <v>8760</v>
      </c>
      <c r="B5842" t="n">
        <v>122</v>
      </c>
      <c r="C5842" t="inlineStr">
        <is>
          <t>Arcos</t>
        </is>
      </c>
      <c r="D5842" s="551" t="n">
        <v>45627</v>
      </c>
      <c r="E5842" t="n">
        <v>18327</v>
      </c>
      <c r="F5842" t="inlineStr">
        <is>
          <t>LICOR COINTREAU 700ML</t>
        </is>
      </c>
      <c r="G5842" t="n">
        <v>3306</v>
      </c>
      <c r="H5842" t="n">
        <v>1.64</v>
      </c>
      <c r="I5842" t="inlineStr">
        <is>
          <t>GR</t>
        </is>
      </c>
      <c r="J5842" t="inlineStr">
        <is>
          <t>BEBIDAS</t>
        </is>
      </c>
      <c r="K5842" t="inlineStr">
        <is>
          <t>11/2024</t>
        </is>
      </c>
      <c r="L5842" t="n">
        <v>0</v>
      </c>
      <c r="M5842" s="551" t="n">
        <v>45405</v>
      </c>
      <c r="N5842" t="n">
        <v>108</v>
      </c>
      <c r="O5842" t="n">
        <v>110.59</v>
      </c>
      <c r="P5842" t="n">
        <v>177.12</v>
      </c>
    </row>
    <row r="5843">
      <c r="A5843" t="n">
        <v>9055</v>
      </c>
      <c r="B5843" t="n">
        <v>122</v>
      </c>
      <c r="C5843" t="inlineStr">
        <is>
          <t>Arcos</t>
        </is>
      </c>
      <c r="D5843" s="551" t="n">
        <v>45627</v>
      </c>
      <c r="E5843" t="n">
        <v>20928</v>
      </c>
      <c r="F5843" t="inlineStr">
        <is>
          <t>CHOCOLATE BRANCO SICAO BARRA 2,1KG</t>
        </is>
      </c>
      <c r="G5843" t="n">
        <v>2033</v>
      </c>
      <c r="H5843" t="n">
        <v>2</v>
      </c>
      <c r="I5843" t="inlineStr">
        <is>
          <t>UN</t>
        </is>
      </c>
      <c r="J5843" t="inlineStr">
        <is>
          <t>ALIMENTOS</t>
        </is>
      </c>
      <c r="K5843" t="inlineStr">
        <is>
          <t>11/2024</t>
        </is>
      </c>
      <c r="L5843" t="n">
        <v>88.11</v>
      </c>
      <c r="M5843" s="551" t="n">
        <v>45622</v>
      </c>
      <c r="N5843" t="n">
        <v>112.9</v>
      </c>
      <c r="O5843" t="n">
        <v>114.58</v>
      </c>
      <c r="P5843" t="n">
        <v>176.22</v>
      </c>
    </row>
    <row r="5844">
      <c r="A5844" t="n">
        <v>8838</v>
      </c>
      <c r="B5844" t="n">
        <v>122</v>
      </c>
      <c r="C5844" t="inlineStr">
        <is>
          <t>Arcos</t>
        </is>
      </c>
      <c r="D5844" s="551" t="n">
        <v>45627</v>
      </c>
      <c r="E5844" t="n">
        <v>21047</v>
      </c>
      <c r="F5844" t="inlineStr">
        <is>
          <t>AZEITE EXTRA VIRGEM GALLO 2L</t>
        </is>
      </c>
      <c r="G5844" t="n">
        <v>1999</v>
      </c>
      <c r="H5844" t="n">
        <v>1</v>
      </c>
      <c r="I5844" t="inlineStr">
        <is>
          <t>GALAO</t>
        </is>
      </c>
      <c r="J5844" t="inlineStr">
        <is>
          <t>ALIMENTOS</t>
        </is>
      </c>
      <c r="K5844" t="inlineStr">
        <is>
          <t>11/2024</t>
        </is>
      </c>
      <c r="L5844" t="n">
        <v>0</v>
      </c>
      <c r="M5844" s="551" t="n">
        <v>45489</v>
      </c>
      <c r="N5844" t="n">
        <v>175.48</v>
      </c>
      <c r="O5844" t="n">
        <v>184.9</v>
      </c>
      <c r="P5844" t="n">
        <v>175.48</v>
      </c>
    </row>
    <row r="5845">
      <c r="A5845" t="n">
        <v>9066</v>
      </c>
      <c r="B5845" t="n">
        <v>122</v>
      </c>
      <c r="C5845" t="inlineStr">
        <is>
          <t>Arcos</t>
        </is>
      </c>
      <c r="D5845" s="551" t="n">
        <v>45627</v>
      </c>
      <c r="E5845" t="n">
        <v>24814</v>
      </c>
      <c r="F5845" t="inlineStr">
        <is>
          <t>GELO COLLINS PRO 35X140</t>
        </is>
      </c>
      <c r="G5845" t="n">
        <v>5771</v>
      </c>
      <c r="H5845" t="n">
        <v>72</v>
      </c>
      <c r="I5845" t="inlineStr">
        <is>
          <t>UN</t>
        </is>
      </c>
      <c r="J5845" t="inlineStr">
        <is>
          <t>BEBIDAS</t>
        </is>
      </c>
      <c r="K5845" t="inlineStr">
        <is>
          <t>11/2024</t>
        </is>
      </c>
      <c r="L5845" t="n">
        <v>2.39</v>
      </c>
      <c r="M5845" s="551" t="n">
        <v>45621</v>
      </c>
      <c r="N5845" t="n">
        <v>2.45</v>
      </c>
      <c r="O5845" t="n">
        <v>2.45</v>
      </c>
      <c r="P5845" t="n">
        <v>172.08</v>
      </c>
    </row>
    <row r="5846">
      <c r="A5846" t="n">
        <v>8959</v>
      </c>
      <c r="B5846" t="n">
        <v>122</v>
      </c>
      <c r="C5846" t="inlineStr">
        <is>
          <t>Arcos</t>
        </is>
      </c>
      <c r="D5846" s="551" t="n">
        <v>45627</v>
      </c>
      <c r="E5846" t="n">
        <v>19324</v>
      </c>
      <c r="F5846" t="inlineStr">
        <is>
          <t>QUEIJO MUSSARELA TRES MARIAS KG</t>
        </is>
      </c>
      <c r="G5846" t="n">
        <v>2773</v>
      </c>
      <c r="H5846" t="n">
        <v>4</v>
      </c>
      <c r="I5846" t="inlineStr">
        <is>
          <t>KG</t>
        </is>
      </c>
      <c r="J5846" t="inlineStr">
        <is>
          <t>ALIMENTOS</t>
        </is>
      </c>
      <c r="K5846" t="inlineStr">
        <is>
          <t>11/2024</t>
        </is>
      </c>
      <c r="L5846" t="n">
        <v>42.88</v>
      </c>
      <c r="M5846" s="551" t="n">
        <v>45622</v>
      </c>
      <c r="N5846" t="n">
        <v>42.51</v>
      </c>
      <c r="O5846" t="n">
        <v>39.96</v>
      </c>
      <c r="P5846" t="n">
        <v>171.52</v>
      </c>
    </row>
    <row r="5847">
      <c r="A5847" t="n">
        <v>8830</v>
      </c>
      <c r="B5847" t="n">
        <v>122</v>
      </c>
      <c r="C5847" t="inlineStr">
        <is>
          <t>Arcos</t>
        </is>
      </c>
      <c r="D5847" s="551" t="n">
        <v>45627</v>
      </c>
      <c r="E5847" t="n">
        <v>20148</v>
      </c>
      <c r="F5847" t="inlineStr">
        <is>
          <t>ALCOOL DE CEREAIS CEREALCOOL 5L</t>
        </is>
      </c>
      <c r="G5847" t="n">
        <v>2283</v>
      </c>
      <c r="H5847" t="n">
        <v>2</v>
      </c>
      <c r="I5847" t="inlineStr">
        <is>
          <t>UN</t>
        </is>
      </c>
      <c r="J5847" t="inlineStr">
        <is>
          <t>ALIMENTOS</t>
        </is>
      </c>
      <c r="K5847" t="inlineStr">
        <is>
          <t>11/2024</t>
        </is>
      </c>
      <c r="L5847" t="n">
        <v>0</v>
      </c>
      <c r="M5847" s="551" t="n">
        <v>-693593</v>
      </c>
      <c r="N5847" t="n">
        <v>0</v>
      </c>
      <c r="O5847" t="n">
        <v>0</v>
      </c>
      <c r="P5847" t="n">
        <v>170</v>
      </c>
    </row>
    <row r="5848">
      <c r="A5848" t="n">
        <v>8861</v>
      </c>
      <c r="B5848" t="n">
        <v>122</v>
      </c>
      <c r="C5848" t="inlineStr">
        <is>
          <t>Arcos</t>
        </is>
      </c>
      <c r="D5848" s="551" t="n">
        <v>45627</v>
      </c>
      <c r="E5848" t="n">
        <v>23698</v>
      </c>
      <c r="F5848" t="inlineStr">
        <is>
          <t>FARINHA DE AMENDOA KG</t>
        </is>
      </c>
      <c r="G5848" t="n">
        <v>2188</v>
      </c>
      <c r="H5848" t="n">
        <v>3</v>
      </c>
      <c r="I5848" t="inlineStr">
        <is>
          <t>KG</t>
        </is>
      </c>
      <c r="J5848" t="inlineStr">
        <is>
          <t>ALIMENTOS</t>
        </is>
      </c>
      <c r="K5848" t="inlineStr">
        <is>
          <t>11/2024</t>
        </is>
      </c>
      <c r="L5848" t="n">
        <v>0</v>
      </c>
      <c r="M5848" s="551" t="n">
        <v>-693593</v>
      </c>
      <c r="N5848" t="n">
        <v>0</v>
      </c>
      <c r="O5848" t="n">
        <v>56.5</v>
      </c>
      <c r="P5848" t="n">
        <v>169.5</v>
      </c>
    </row>
    <row r="5849">
      <c r="A5849" t="n">
        <v>8896</v>
      </c>
      <c r="B5849" t="n">
        <v>122</v>
      </c>
      <c r="C5849" t="inlineStr">
        <is>
          <t>Arcos</t>
        </is>
      </c>
      <c r="D5849" s="551" t="n">
        <v>45627</v>
      </c>
      <c r="E5849" t="n">
        <v>20487</v>
      </c>
      <c r="F5849" t="inlineStr">
        <is>
          <t>PRESUNTO COZIDO MAGRO AURORA KG</t>
        </is>
      </c>
      <c r="G5849" t="n">
        <v>2157</v>
      </c>
      <c r="H5849" t="n">
        <v>7.1</v>
      </c>
      <c r="I5849" t="inlineStr">
        <is>
          <t>KG</t>
        </is>
      </c>
      <c r="J5849" t="inlineStr">
        <is>
          <t>ALIMENTOS</t>
        </is>
      </c>
      <c r="K5849" t="inlineStr">
        <is>
          <t>11/2024</t>
        </is>
      </c>
      <c r="L5849" t="n">
        <v>0</v>
      </c>
      <c r="M5849" s="551" t="n">
        <v>-693593</v>
      </c>
      <c r="N5849" t="n">
        <v>0</v>
      </c>
      <c r="O5849" t="n">
        <v>23.85</v>
      </c>
      <c r="P5849" t="n">
        <v>169.34</v>
      </c>
    </row>
    <row r="5850">
      <c r="A5850" t="n">
        <v>8885</v>
      </c>
      <c r="B5850" t="n">
        <v>122</v>
      </c>
      <c r="C5850" t="inlineStr">
        <is>
          <t>Arcos</t>
        </is>
      </c>
      <c r="D5850" s="551" t="n">
        <v>45627</v>
      </c>
      <c r="E5850" t="n">
        <v>19979</v>
      </c>
      <c r="F5850" t="inlineStr">
        <is>
          <t>MOLHO DE PIMENTA TABASCO RED C/60ML</t>
        </is>
      </c>
      <c r="G5850" t="n">
        <v>2353</v>
      </c>
      <c r="H5850" t="n">
        <v>11</v>
      </c>
      <c r="I5850" t="inlineStr">
        <is>
          <t>FR</t>
        </is>
      </c>
      <c r="J5850" t="inlineStr">
        <is>
          <t>ALIMENTOS</t>
        </is>
      </c>
      <c r="K5850" t="inlineStr">
        <is>
          <t>11/2024</t>
        </is>
      </c>
      <c r="L5850" t="n">
        <v>0</v>
      </c>
      <c r="M5850" s="551" t="n">
        <v>45587</v>
      </c>
      <c r="N5850" t="n">
        <v>15.15</v>
      </c>
      <c r="O5850" t="n">
        <v>15.1</v>
      </c>
      <c r="P5850" t="n">
        <v>166.65</v>
      </c>
    </row>
    <row r="5851">
      <c r="A5851" t="n">
        <v>8811</v>
      </c>
      <c r="B5851" t="n">
        <v>122</v>
      </c>
      <c r="C5851" t="inlineStr">
        <is>
          <t>Arcos</t>
        </is>
      </c>
      <c r="D5851" s="551" t="n">
        <v>45627</v>
      </c>
      <c r="E5851" t="n">
        <v>24986</v>
      </c>
      <c r="F5851" t="inlineStr">
        <is>
          <t>SORVETE DE MARACUJA ARTE GELATE C/3,8KG</t>
        </is>
      </c>
      <c r="G5851" t="n">
        <v>5852</v>
      </c>
      <c r="H5851" t="n">
        <v>1</v>
      </c>
      <c r="I5851" t="inlineStr">
        <is>
          <t>PT</t>
        </is>
      </c>
      <c r="J5851" t="inlineStr">
        <is>
          <t>ALIMENTOS</t>
        </is>
      </c>
      <c r="K5851" t="inlineStr">
        <is>
          <t>11/2024</t>
        </is>
      </c>
      <c r="L5851" t="n">
        <v>0</v>
      </c>
      <c r="M5851" s="551" t="n">
        <v>45596</v>
      </c>
      <c r="N5851" t="n">
        <v>163.8</v>
      </c>
      <c r="O5851" t="n">
        <v>163.8</v>
      </c>
      <c r="P5851" t="n">
        <v>163.8</v>
      </c>
    </row>
    <row r="5852">
      <c r="A5852" t="n">
        <v>8872</v>
      </c>
      <c r="B5852" t="n">
        <v>122</v>
      </c>
      <c r="C5852" t="inlineStr">
        <is>
          <t>Arcos</t>
        </is>
      </c>
      <c r="D5852" s="551" t="n">
        <v>45627</v>
      </c>
      <c r="E5852" t="n">
        <v>20661</v>
      </c>
      <c r="F5852" t="inlineStr">
        <is>
          <t>LEITE CONDENSADO MOCA C/395G UN</t>
        </is>
      </c>
      <c r="G5852" t="n">
        <v>2110</v>
      </c>
      <c r="H5852" t="n">
        <v>19</v>
      </c>
      <c r="I5852" t="inlineStr">
        <is>
          <t>UN</t>
        </is>
      </c>
      <c r="J5852" t="inlineStr">
        <is>
          <t>ALIMENTOS</t>
        </is>
      </c>
      <c r="K5852" t="inlineStr">
        <is>
          <t>11/2024</t>
        </is>
      </c>
      <c r="L5852" t="n">
        <v>0</v>
      </c>
      <c r="M5852" s="551" t="n">
        <v>45595</v>
      </c>
      <c r="N5852" t="n">
        <v>8.51</v>
      </c>
      <c r="O5852" t="n">
        <v>8.49</v>
      </c>
      <c r="P5852" t="n">
        <v>161.69</v>
      </c>
    </row>
    <row r="5853">
      <c r="A5853" t="n">
        <v>9009</v>
      </c>
      <c r="B5853" t="n">
        <v>122</v>
      </c>
      <c r="C5853" t="inlineStr">
        <is>
          <t>Arcos</t>
        </is>
      </c>
      <c r="D5853" s="551" t="n">
        <v>45627</v>
      </c>
      <c r="E5853" t="n">
        <v>18240</v>
      </c>
      <c r="F5853" t="inlineStr">
        <is>
          <t>TEQUILA EL JIMADOR REPOSADO 750ML</t>
        </is>
      </c>
      <c r="G5853" t="n">
        <v>3388</v>
      </c>
      <c r="H5853" t="n">
        <v>1</v>
      </c>
      <c r="I5853" t="inlineStr">
        <is>
          <t>GR</t>
        </is>
      </c>
      <c r="J5853" t="inlineStr">
        <is>
          <t>BEBIDAS</t>
        </is>
      </c>
      <c r="K5853" t="inlineStr">
        <is>
          <t>11/2024</t>
        </is>
      </c>
      <c r="L5853" t="n">
        <v>0</v>
      </c>
      <c r="M5853" s="551" t="n">
        <v>45561</v>
      </c>
      <c r="N5853" t="n">
        <v>160.35</v>
      </c>
      <c r="O5853" t="n">
        <v>160.35</v>
      </c>
      <c r="P5853" t="n">
        <v>160.35</v>
      </c>
    </row>
    <row r="5854">
      <c r="A5854" t="n">
        <v>9029</v>
      </c>
      <c r="B5854" t="n">
        <v>122</v>
      </c>
      <c r="C5854" t="inlineStr">
        <is>
          <t>Arcos</t>
        </is>
      </c>
      <c r="D5854" s="551" t="n">
        <v>45627</v>
      </c>
      <c r="E5854" t="n">
        <v>18264</v>
      </c>
      <c r="F5854" t="inlineStr">
        <is>
          <t>RUM MOUNT GAY XO 43o 700ML</t>
        </is>
      </c>
      <c r="G5854" t="n">
        <v>3366</v>
      </c>
      <c r="H5854" t="n">
        <v>0.34</v>
      </c>
      <c r="I5854" t="inlineStr">
        <is>
          <t>UN</t>
        </is>
      </c>
      <c r="J5854" t="inlineStr">
        <is>
          <t>BEBIDAS</t>
        </is>
      </c>
      <c r="K5854" t="inlineStr">
        <is>
          <t>11/2024</t>
        </is>
      </c>
      <c r="L5854" t="n">
        <v>0</v>
      </c>
      <c r="M5854" s="551" t="n">
        <v>-693593</v>
      </c>
      <c r="N5854" t="n">
        <v>0</v>
      </c>
      <c r="O5854" t="n">
        <v>0</v>
      </c>
      <c r="P5854" t="n">
        <v>160.01</v>
      </c>
    </row>
    <row r="5855">
      <c r="A5855" t="n">
        <v>8812</v>
      </c>
      <c r="B5855" t="n">
        <v>122</v>
      </c>
      <c r="C5855" t="inlineStr">
        <is>
          <t>Arcos</t>
        </is>
      </c>
      <c r="D5855" s="551" t="n">
        <v>45627</v>
      </c>
      <c r="E5855" t="n">
        <v>21160</v>
      </c>
      <c r="F5855" t="inlineStr">
        <is>
          <t>SORVETE DE MORANGO ARTE GELATI C/3,8KG</t>
        </is>
      </c>
      <c r="G5855" t="n">
        <v>1945</v>
      </c>
      <c r="H5855" t="n">
        <v>1</v>
      </c>
      <c r="I5855" t="inlineStr">
        <is>
          <t>PT</t>
        </is>
      </c>
      <c r="J5855" t="inlineStr">
        <is>
          <t>ALIMENTOS</t>
        </is>
      </c>
      <c r="K5855" t="inlineStr">
        <is>
          <t>11/2024</t>
        </is>
      </c>
      <c r="L5855" t="n">
        <v>159.6</v>
      </c>
      <c r="M5855" s="551" t="n">
        <v>45623</v>
      </c>
      <c r="N5855" t="n">
        <v>159.6</v>
      </c>
      <c r="O5855" t="n">
        <v>159.6</v>
      </c>
      <c r="P5855" t="n">
        <v>159.6</v>
      </c>
    </row>
    <row r="5856">
      <c r="A5856" t="n">
        <v>8788</v>
      </c>
      <c r="B5856" t="n">
        <v>122</v>
      </c>
      <c r="C5856" t="inlineStr">
        <is>
          <t>Arcos</t>
        </is>
      </c>
      <c r="D5856" s="551" t="n">
        <v>45627</v>
      </c>
      <c r="E5856" t="n">
        <v>18200</v>
      </c>
      <c r="F5856" t="inlineStr">
        <is>
          <t>VERMOUTH MARTINI ROSSO 750ML</t>
        </is>
      </c>
      <c r="G5856" t="n">
        <v>3426</v>
      </c>
      <c r="H5856" t="n">
        <v>4</v>
      </c>
      <c r="I5856" t="inlineStr">
        <is>
          <t>GR</t>
        </is>
      </c>
      <c r="J5856" t="inlineStr">
        <is>
          <t>BEBIDAS</t>
        </is>
      </c>
      <c r="K5856" t="inlineStr">
        <is>
          <t>11/2024</t>
        </is>
      </c>
      <c r="L5856" t="n">
        <v>0</v>
      </c>
      <c r="M5856" s="551" t="n">
        <v>45462</v>
      </c>
      <c r="N5856" t="n">
        <v>38.9</v>
      </c>
      <c r="O5856" t="n">
        <v>40.67</v>
      </c>
      <c r="P5856" t="n">
        <v>155.6</v>
      </c>
    </row>
    <row r="5857">
      <c r="A5857" t="n">
        <v>9070</v>
      </c>
      <c r="B5857" t="n">
        <v>122</v>
      </c>
      <c r="C5857" t="inlineStr">
        <is>
          <t>Arcos</t>
        </is>
      </c>
      <c r="D5857" s="551" t="n">
        <v>45627</v>
      </c>
      <c r="E5857" t="n">
        <v>19719</v>
      </c>
      <c r="F5857" t="inlineStr">
        <is>
          <t>POLPA DE UVAIA CONGELADA KG</t>
        </is>
      </c>
      <c r="G5857" t="n">
        <v>2535</v>
      </c>
      <c r="H5857" t="n">
        <v>4</v>
      </c>
      <c r="I5857" t="inlineStr">
        <is>
          <t>KG</t>
        </is>
      </c>
      <c r="J5857" t="inlineStr">
        <is>
          <t>ALIMENTOS</t>
        </is>
      </c>
      <c r="K5857" t="inlineStr">
        <is>
          <t>11/2024</t>
        </is>
      </c>
      <c r="L5857" t="n">
        <v>38.21</v>
      </c>
      <c r="M5857" s="551" t="n">
        <v>45611</v>
      </c>
      <c r="N5857" t="n">
        <v>42.5</v>
      </c>
      <c r="O5857" t="n">
        <v>36.5</v>
      </c>
      <c r="P5857" t="n">
        <v>152.84</v>
      </c>
    </row>
    <row r="5858">
      <c r="A5858" t="n">
        <v>8748</v>
      </c>
      <c r="B5858" t="n">
        <v>122</v>
      </c>
      <c r="C5858" t="inlineStr">
        <is>
          <t>Arcos</t>
        </is>
      </c>
      <c r="D5858" s="551" t="n">
        <v>45627</v>
      </c>
      <c r="E5858" t="n">
        <v>18364</v>
      </c>
      <c r="F5858" t="inlineStr">
        <is>
          <t>GIN PLYMOUTH 750ML</t>
        </is>
      </c>
      <c r="G5858" t="n">
        <v>3274</v>
      </c>
      <c r="H5858" t="n">
        <v>1.32</v>
      </c>
      <c r="I5858" t="inlineStr">
        <is>
          <t>UN</t>
        </is>
      </c>
      <c r="J5858" t="inlineStr">
        <is>
          <t>BEBIDAS</t>
        </is>
      </c>
      <c r="K5858" t="inlineStr">
        <is>
          <t>11/2024</t>
        </is>
      </c>
      <c r="L5858" t="n">
        <v>0</v>
      </c>
      <c r="M5858" s="551" t="n">
        <v>-693593</v>
      </c>
      <c r="N5858" t="n">
        <v>0</v>
      </c>
      <c r="O5858" t="n">
        <v>0</v>
      </c>
      <c r="P5858" t="n">
        <v>148.27</v>
      </c>
    </row>
    <row r="5859">
      <c r="A5859" t="n">
        <v>8810</v>
      </c>
      <c r="B5859" t="n">
        <v>122</v>
      </c>
      <c r="C5859" t="inlineStr">
        <is>
          <t>Arcos</t>
        </is>
      </c>
      <c r="D5859" s="551" t="n">
        <v>45627</v>
      </c>
      <c r="E5859" t="n">
        <v>24984</v>
      </c>
      <c r="F5859" t="inlineStr">
        <is>
          <t>SORVETE DE LIMAO ARTE GELATE C/3,8KG</t>
        </is>
      </c>
      <c r="G5859" t="n">
        <v>5851</v>
      </c>
      <c r="H5859" t="n">
        <v>1</v>
      </c>
      <c r="I5859" t="inlineStr">
        <is>
          <t>PT</t>
        </is>
      </c>
      <c r="J5859" t="inlineStr">
        <is>
          <t>ALIMENTOS</t>
        </is>
      </c>
      <c r="K5859" t="inlineStr">
        <is>
          <t>11/2024</t>
        </is>
      </c>
      <c r="L5859" t="n">
        <v>0</v>
      </c>
      <c r="M5859" s="551" t="n">
        <v>45596</v>
      </c>
      <c r="N5859" t="n">
        <v>148.2</v>
      </c>
      <c r="O5859" t="n">
        <v>148.2</v>
      </c>
      <c r="P5859" t="n">
        <v>148.2</v>
      </c>
    </row>
    <row r="5860">
      <c r="A5860" t="n">
        <v>8906</v>
      </c>
      <c r="B5860" t="n">
        <v>122</v>
      </c>
      <c r="C5860" t="inlineStr">
        <is>
          <t>Arcos</t>
        </is>
      </c>
      <c r="D5860" s="551" t="n">
        <v>45627</v>
      </c>
      <c r="E5860" t="n">
        <v>19787</v>
      </c>
      <c r="F5860" t="inlineStr">
        <is>
          <t>ABACAXI PEROLA KG</t>
        </is>
      </c>
      <c r="G5860" t="n">
        <v>2471</v>
      </c>
      <c r="H5860" t="n">
        <v>25.9</v>
      </c>
      <c r="I5860" t="inlineStr">
        <is>
          <t>KG</t>
        </is>
      </c>
      <c r="J5860" t="inlineStr">
        <is>
          <t>ALIMENTOS</t>
        </is>
      </c>
      <c r="K5860" t="inlineStr">
        <is>
          <t>11/2024</t>
        </is>
      </c>
      <c r="L5860" t="n">
        <v>5.66</v>
      </c>
      <c r="M5860" s="551" t="n">
        <v>45625</v>
      </c>
      <c r="N5860" t="n">
        <v>5.79</v>
      </c>
      <c r="O5860" t="n">
        <v>5.89</v>
      </c>
      <c r="P5860" t="n">
        <v>146.59</v>
      </c>
    </row>
    <row r="5861">
      <c r="A5861" t="n">
        <v>9061</v>
      </c>
      <c r="B5861" t="n">
        <v>122</v>
      </c>
      <c r="C5861" t="inlineStr">
        <is>
          <t>Arcos</t>
        </is>
      </c>
      <c r="D5861" s="551" t="n">
        <v>45627</v>
      </c>
      <c r="E5861" t="n">
        <v>19973</v>
      </c>
      <c r="F5861" t="inlineStr">
        <is>
          <t>MOLHO SHOYO TRADICIONAL SAKURA C/1,010L UN</t>
        </is>
      </c>
      <c r="G5861" t="n">
        <v>2354</v>
      </c>
      <c r="H5861" t="n">
        <v>9</v>
      </c>
      <c r="I5861" t="inlineStr">
        <is>
          <t>UN</t>
        </is>
      </c>
      <c r="J5861" t="inlineStr">
        <is>
          <t>ALIMENTOS</t>
        </is>
      </c>
      <c r="K5861" t="inlineStr">
        <is>
          <t>11/2024</t>
        </is>
      </c>
      <c r="L5861" t="n">
        <v>16</v>
      </c>
      <c r="M5861" s="551" t="n">
        <v>45617</v>
      </c>
      <c r="N5861" t="n">
        <v>16</v>
      </c>
      <c r="O5861" t="n">
        <v>16</v>
      </c>
      <c r="P5861" t="n">
        <v>144</v>
      </c>
    </row>
    <row r="5862">
      <c r="A5862" t="n">
        <v>9002</v>
      </c>
      <c r="B5862" t="n">
        <v>122</v>
      </c>
      <c r="C5862" t="inlineStr">
        <is>
          <t>Arcos</t>
        </is>
      </c>
      <c r="D5862" s="551" t="n">
        <v>45627</v>
      </c>
      <c r="E5862" t="n">
        <v>18542</v>
      </c>
      <c r="F5862" t="inlineStr">
        <is>
          <t>APERITIVO CYNAR 70 PROOF 1L</t>
        </is>
      </c>
      <c r="G5862" t="n">
        <v>3136</v>
      </c>
      <c r="H5862" t="n">
        <v>1.45</v>
      </c>
      <c r="I5862" t="inlineStr">
        <is>
          <t>GR</t>
        </is>
      </c>
      <c r="J5862" t="inlineStr">
        <is>
          <t>BEBIDAS</t>
        </is>
      </c>
      <c r="K5862" t="inlineStr">
        <is>
          <t>11/2024</t>
        </is>
      </c>
      <c r="L5862" t="n">
        <v>0</v>
      </c>
      <c r="M5862" s="551" t="n">
        <v>-693593</v>
      </c>
      <c r="N5862" t="n">
        <v>0</v>
      </c>
      <c r="O5862" t="n">
        <v>99</v>
      </c>
      <c r="P5862" t="n">
        <v>143.55</v>
      </c>
    </row>
    <row r="5863">
      <c r="A5863" t="n">
        <v>8806</v>
      </c>
      <c r="B5863" t="n">
        <v>122</v>
      </c>
      <c r="C5863" t="inlineStr">
        <is>
          <t>Arcos</t>
        </is>
      </c>
      <c r="D5863" s="551" t="n">
        <v>45627</v>
      </c>
      <c r="E5863" t="n">
        <v>18103</v>
      </c>
      <c r="F5863" t="inlineStr">
        <is>
          <t>WHISKY MAKERS MARK BOURBON 750ML</t>
        </is>
      </c>
      <c r="G5863" t="n">
        <v>3508</v>
      </c>
      <c r="H5863" t="n">
        <v>1</v>
      </c>
      <c r="I5863" t="inlineStr">
        <is>
          <t>GR</t>
        </is>
      </c>
      <c r="J5863" t="inlineStr">
        <is>
          <t>BEBIDAS</t>
        </is>
      </c>
      <c r="K5863" t="inlineStr">
        <is>
          <t>11/2024</t>
        </is>
      </c>
      <c r="L5863" t="n">
        <v>141.47</v>
      </c>
      <c r="M5863" s="551" t="n">
        <v>45622</v>
      </c>
      <c r="N5863" t="n">
        <v>141.47</v>
      </c>
      <c r="O5863" t="n">
        <v>140.69</v>
      </c>
      <c r="P5863" t="n">
        <v>141.47</v>
      </c>
    </row>
    <row r="5864">
      <c r="A5864" t="n">
        <v>8863</v>
      </c>
      <c r="B5864" t="n">
        <v>122</v>
      </c>
      <c r="C5864" t="inlineStr">
        <is>
          <t>Arcos</t>
        </is>
      </c>
      <c r="D5864" s="551" t="n">
        <v>45627</v>
      </c>
      <c r="E5864" t="n">
        <v>20360</v>
      </c>
      <c r="F5864" t="inlineStr">
        <is>
          <t>FARINHA DE TRIGO ANACONDA C/5KG</t>
        </is>
      </c>
      <c r="G5864" t="n">
        <v>2199</v>
      </c>
      <c r="H5864" t="n">
        <v>7</v>
      </c>
      <c r="I5864" t="inlineStr">
        <is>
          <t>PC</t>
        </is>
      </c>
      <c r="J5864" t="inlineStr">
        <is>
          <t>ALIMENTOS</t>
        </is>
      </c>
      <c r="K5864" t="inlineStr">
        <is>
          <t>11/2024</t>
        </is>
      </c>
      <c r="L5864" t="n">
        <v>20.14</v>
      </c>
      <c r="M5864" s="551" t="n">
        <v>45622</v>
      </c>
      <c r="N5864" t="n">
        <v>19.79</v>
      </c>
      <c r="O5864" t="n">
        <v>19.79</v>
      </c>
      <c r="P5864" t="n">
        <v>140.98</v>
      </c>
    </row>
    <row r="5865">
      <c r="A5865" t="n">
        <v>8897</v>
      </c>
      <c r="B5865" t="n">
        <v>122</v>
      </c>
      <c r="C5865" t="inlineStr">
        <is>
          <t>Arcos</t>
        </is>
      </c>
      <c r="D5865" s="551" t="n">
        <v>45627</v>
      </c>
      <c r="E5865" t="n">
        <v>19904</v>
      </c>
      <c r="F5865" t="inlineStr">
        <is>
          <t>SAL DE CURA KG</t>
        </is>
      </c>
      <c r="G5865" t="n">
        <v>2381</v>
      </c>
      <c r="H5865" t="n">
        <v>5</v>
      </c>
      <c r="I5865" t="inlineStr">
        <is>
          <t>KG</t>
        </is>
      </c>
      <c r="J5865" t="inlineStr">
        <is>
          <t>ALIMENTOS</t>
        </is>
      </c>
      <c r="K5865" t="inlineStr">
        <is>
          <t>11/2024</t>
        </is>
      </c>
      <c r="L5865" t="n">
        <v>0</v>
      </c>
      <c r="M5865" s="551" t="n">
        <v>45446</v>
      </c>
      <c r="N5865" t="n">
        <v>28</v>
      </c>
      <c r="O5865" t="n">
        <v>28</v>
      </c>
      <c r="P5865" t="n">
        <v>140</v>
      </c>
    </row>
    <row r="5866">
      <c r="A5866" t="n">
        <v>9062</v>
      </c>
      <c r="B5866" t="n">
        <v>122</v>
      </c>
      <c r="C5866" t="inlineStr">
        <is>
          <t>Arcos</t>
        </is>
      </c>
      <c r="D5866" s="551" t="n">
        <v>45627</v>
      </c>
      <c r="E5866" t="n">
        <v>20332</v>
      </c>
      <c r="F5866" t="inlineStr">
        <is>
          <t>SAGU DE MANDIOCA YOKI C/500G</t>
        </is>
      </c>
      <c r="G5866" t="n">
        <v>2208</v>
      </c>
      <c r="H5866" t="n">
        <v>11</v>
      </c>
      <c r="I5866" t="inlineStr">
        <is>
          <t>PC</t>
        </is>
      </c>
      <c r="J5866" t="inlineStr">
        <is>
          <t>ALIMENTOS</t>
        </is>
      </c>
      <c r="K5866" t="inlineStr">
        <is>
          <t>11/2024</t>
        </is>
      </c>
      <c r="L5866" t="n">
        <v>12.58</v>
      </c>
      <c r="M5866" s="551" t="n">
        <v>45615</v>
      </c>
      <c r="N5866" t="n">
        <v>12.6</v>
      </c>
      <c r="O5866" t="n">
        <v>11.6</v>
      </c>
      <c r="P5866" t="n">
        <v>138.38</v>
      </c>
    </row>
    <row r="5867">
      <c r="A5867" t="n">
        <v>8963</v>
      </c>
      <c r="B5867" t="n">
        <v>122</v>
      </c>
      <c r="C5867" t="inlineStr">
        <is>
          <t>Arcos</t>
        </is>
      </c>
      <c r="D5867" s="551" t="n">
        <v>45627</v>
      </c>
      <c r="E5867" t="n">
        <v>25033</v>
      </c>
      <c r="F5867" t="inlineStr">
        <is>
          <t>LICOR AMARO MONTENEGRO 750ML</t>
        </is>
      </c>
      <c r="G5867" t="n">
        <v>5873</v>
      </c>
      <c r="H5867" t="n">
        <v>1</v>
      </c>
      <c r="I5867" t="inlineStr">
        <is>
          <t>UN</t>
        </is>
      </c>
      <c r="J5867" t="inlineStr">
        <is>
          <t>BEBIDAS</t>
        </is>
      </c>
      <c r="K5867" t="inlineStr">
        <is>
          <t>11/2024</t>
        </is>
      </c>
      <c r="L5867" t="n">
        <v>0</v>
      </c>
      <c r="M5867" s="551" t="n">
        <v>-693593</v>
      </c>
      <c r="N5867" t="n">
        <v>0</v>
      </c>
      <c r="O5867" t="n">
        <v>0</v>
      </c>
      <c r="P5867" t="n">
        <v>136.08</v>
      </c>
    </row>
    <row r="5868">
      <c r="A5868" t="n">
        <v>8893</v>
      </c>
      <c r="B5868" t="n">
        <v>122</v>
      </c>
      <c r="C5868" t="inlineStr">
        <is>
          <t>Arcos</t>
        </is>
      </c>
      <c r="D5868" s="551" t="n">
        <v>45627</v>
      </c>
      <c r="E5868" t="n">
        <v>20621</v>
      </c>
      <c r="F5868" t="inlineStr">
        <is>
          <t>PEPINO EM CONSERVA HEMMER C/300G</t>
        </is>
      </c>
      <c r="G5868" t="n">
        <v>2117</v>
      </c>
      <c r="H5868" t="n">
        <v>5</v>
      </c>
      <c r="I5868" t="inlineStr">
        <is>
          <t>PT</t>
        </is>
      </c>
      <c r="J5868" t="inlineStr">
        <is>
          <t>ALIMENTOS</t>
        </is>
      </c>
      <c r="K5868" t="inlineStr">
        <is>
          <t>11/2024</t>
        </is>
      </c>
      <c r="L5868" t="n">
        <v>26.01</v>
      </c>
      <c r="M5868" s="551" t="n">
        <v>45623</v>
      </c>
      <c r="N5868" t="n">
        <v>0</v>
      </c>
      <c r="O5868" t="n">
        <v>23.47</v>
      </c>
      <c r="P5868" t="n">
        <v>130.05</v>
      </c>
    </row>
    <row r="5869">
      <c r="A5869" t="n">
        <v>8780</v>
      </c>
      <c r="B5869" t="n">
        <v>122</v>
      </c>
      <c r="C5869" t="inlineStr">
        <is>
          <t>Arcos</t>
        </is>
      </c>
      <c r="D5869" s="551" t="n">
        <v>45627</v>
      </c>
      <c r="E5869" t="n">
        <v>18223</v>
      </c>
      <c r="F5869" t="inlineStr">
        <is>
          <t>TEQUILA MEZCAL GUSANO ROJO 700ML</t>
        </is>
      </c>
      <c r="G5869" t="n">
        <v>3405</v>
      </c>
      <c r="H5869" t="n">
        <v>0.4</v>
      </c>
      <c r="I5869" t="inlineStr">
        <is>
          <t>UN</t>
        </is>
      </c>
      <c r="J5869" t="inlineStr">
        <is>
          <t>BEBIDAS</t>
        </is>
      </c>
      <c r="K5869" t="inlineStr">
        <is>
          <t>11/2024</t>
        </is>
      </c>
      <c r="L5869" t="n">
        <v>0</v>
      </c>
      <c r="M5869" s="551" t="n">
        <v>-693593</v>
      </c>
      <c r="N5869" t="n">
        <v>0</v>
      </c>
      <c r="O5869" t="n">
        <v>0</v>
      </c>
      <c r="P5869" t="n">
        <v>128.1</v>
      </c>
    </row>
    <row r="5870">
      <c r="A5870" t="n">
        <v>8820</v>
      </c>
      <c r="B5870" t="n">
        <v>122</v>
      </c>
      <c r="C5870" t="inlineStr">
        <is>
          <t>Arcos</t>
        </is>
      </c>
      <c r="D5870" s="551" t="n">
        <v>45627</v>
      </c>
      <c r="E5870" t="n">
        <v>19857</v>
      </c>
      <c r="F5870" t="inlineStr">
        <is>
          <t>ACIDO CITRICO KG</t>
        </is>
      </c>
      <c r="G5870" t="n">
        <v>2415</v>
      </c>
      <c r="H5870" t="n">
        <v>5</v>
      </c>
      <c r="I5870" t="inlineStr">
        <is>
          <t>KG</t>
        </is>
      </c>
      <c r="J5870" t="inlineStr">
        <is>
          <t>ALIMENTOS</t>
        </is>
      </c>
      <c r="K5870" t="inlineStr">
        <is>
          <t>11/2024</t>
        </is>
      </c>
      <c r="L5870" t="n">
        <v>25.48</v>
      </c>
      <c r="M5870" s="551" t="n">
        <v>45623</v>
      </c>
      <c r="N5870" t="n">
        <v>25.48</v>
      </c>
      <c r="O5870" t="n">
        <v>25.48</v>
      </c>
      <c r="P5870" t="n">
        <v>127.4</v>
      </c>
    </row>
    <row r="5871">
      <c r="A5871" t="n">
        <v>8851</v>
      </c>
      <c r="B5871" t="n">
        <v>122</v>
      </c>
      <c r="C5871" t="inlineStr">
        <is>
          <t>Arcos</t>
        </is>
      </c>
      <c r="D5871" s="551" t="n">
        <v>45627</v>
      </c>
      <c r="E5871" t="n">
        <v>20054</v>
      </c>
      <c r="F5871" t="inlineStr">
        <is>
          <t>CATCHUP HEINZ 397G UN</t>
        </is>
      </c>
      <c r="G5871" t="n">
        <v>2325</v>
      </c>
      <c r="H5871" t="n">
        <v>11</v>
      </c>
      <c r="I5871" t="inlineStr">
        <is>
          <t>UN</t>
        </is>
      </c>
      <c r="J5871" t="inlineStr">
        <is>
          <t>ALIMENTOS</t>
        </is>
      </c>
      <c r="K5871" t="inlineStr">
        <is>
          <t>11/2024</t>
        </is>
      </c>
      <c r="L5871" t="n">
        <v>11.5</v>
      </c>
      <c r="M5871" s="551" t="n">
        <v>45608</v>
      </c>
      <c r="N5871" t="n">
        <v>11.5</v>
      </c>
      <c r="O5871" t="n">
        <v>11.29</v>
      </c>
      <c r="P5871" t="n">
        <v>126.5</v>
      </c>
    </row>
    <row r="5872">
      <c r="A5872" t="n">
        <v>8848</v>
      </c>
      <c r="B5872" t="n">
        <v>122</v>
      </c>
      <c r="C5872" t="inlineStr">
        <is>
          <t>Arcos</t>
        </is>
      </c>
      <c r="D5872" s="551" t="n">
        <v>45627</v>
      </c>
      <c r="E5872" t="n">
        <v>24638</v>
      </c>
      <c r="F5872" t="inlineStr">
        <is>
          <t>CAPSULA DE CHANTILLY C/10 UN</t>
        </is>
      </c>
      <c r="G5872" t="n">
        <v>5690</v>
      </c>
      <c r="H5872" t="n">
        <v>5</v>
      </c>
      <c r="I5872" t="inlineStr">
        <is>
          <t>CX</t>
        </is>
      </c>
      <c r="J5872" t="inlineStr">
        <is>
          <t>ALIMENTOS</t>
        </is>
      </c>
      <c r="K5872" t="inlineStr">
        <is>
          <t>11/2024</t>
        </is>
      </c>
      <c r="L5872" t="n">
        <v>0</v>
      </c>
      <c r="M5872" s="551" t="n">
        <v>-693593</v>
      </c>
      <c r="N5872" t="n">
        <v>0</v>
      </c>
      <c r="O5872" t="n">
        <v>24.9</v>
      </c>
      <c r="P5872" t="n">
        <v>124.5</v>
      </c>
    </row>
    <row r="5873">
      <c r="A5873" t="n">
        <v>8860</v>
      </c>
      <c r="B5873" t="n">
        <v>122</v>
      </c>
      <c r="C5873" t="inlineStr">
        <is>
          <t>Arcos</t>
        </is>
      </c>
      <c r="D5873" s="551" t="n">
        <v>45627</v>
      </c>
      <c r="E5873" t="n">
        <v>20672</v>
      </c>
      <c r="F5873" t="inlineStr">
        <is>
          <t>EXTRATO DE TOMATE ELEFANTE C/1,7KG</t>
        </is>
      </c>
      <c r="G5873" t="n">
        <v>2107</v>
      </c>
      <c r="H5873" t="n">
        <v>4</v>
      </c>
      <c r="I5873" t="inlineStr">
        <is>
          <t>PC</t>
        </is>
      </c>
      <c r="J5873" t="inlineStr">
        <is>
          <t>ALIMENTOS</t>
        </is>
      </c>
      <c r="K5873" t="inlineStr">
        <is>
          <t>11/2024</t>
        </is>
      </c>
      <c r="L5873" t="n">
        <v>30.4</v>
      </c>
      <c r="M5873" s="551" t="n">
        <v>45615</v>
      </c>
      <c r="N5873" t="n">
        <v>30.4</v>
      </c>
      <c r="O5873" t="n">
        <v>30.4</v>
      </c>
      <c r="P5873" t="n">
        <v>121.6</v>
      </c>
    </row>
    <row r="5874">
      <c r="A5874" t="n">
        <v>9050</v>
      </c>
      <c r="B5874" t="n">
        <v>122</v>
      </c>
      <c r="C5874" t="inlineStr">
        <is>
          <t>Arcos</t>
        </is>
      </c>
      <c r="D5874" s="551" t="n">
        <v>45627</v>
      </c>
      <c r="E5874" t="n">
        <v>18177</v>
      </c>
      <c r="F5874" t="inlineStr">
        <is>
          <t>VODKA KETEL ONE GRAPEFRUIT E ROSE 750ML</t>
        </is>
      </c>
      <c r="G5874" t="n">
        <v>3445</v>
      </c>
      <c r="H5874" t="n">
        <v>1.73</v>
      </c>
      <c r="I5874" t="inlineStr">
        <is>
          <t>GR</t>
        </is>
      </c>
      <c r="J5874" t="inlineStr">
        <is>
          <t>BEBIDAS</t>
        </is>
      </c>
      <c r="K5874" t="inlineStr">
        <is>
          <t>11/2024</t>
        </is>
      </c>
      <c r="L5874" t="n">
        <v>0</v>
      </c>
      <c r="M5874" s="551" t="n">
        <v>-693593</v>
      </c>
      <c r="N5874" t="n">
        <v>0</v>
      </c>
      <c r="O5874" t="n">
        <v>69.90000000000001</v>
      </c>
      <c r="P5874" t="n">
        <v>120.93</v>
      </c>
    </row>
    <row r="5875">
      <c r="A5875" t="n">
        <v>8925</v>
      </c>
      <c r="B5875" t="n">
        <v>122</v>
      </c>
      <c r="C5875" t="inlineStr">
        <is>
          <t>Arcos</t>
        </is>
      </c>
      <c r="D5875" s="551" t="n">
        <v>45627</v>
      </c>
      <c r="E5875" t="n">
        <v>19743</v>
      </c>
      <c r="F5875" t="inlineStr">
        <is>
          <t>MACA VERDE KG</t>
        </is>
      </c>
      <c r="G5875" t="n">
        <v>2510</v>
      </c>
      <c r="H5875" t="n">
        <v>9.16</v>
      </c>
      <c r="I5875" t="inlineStr">
        <is>
          <t>KG</t>
        </is>
      </c>
      <c r="J5875" t="inlineStr">
        <is>
          <t>ALIMENTOS</t>
        </is>
      </c>
      <c r="K5875" t="inlineStr">
        <is>
          <t>11/2024</t>
        </is>
      </c>
      <c r="L5875" t="n">
        <v>13.16</v>
      </c>
      <c r="M5875" s="551" t="n">
        <v>45622</v>
      </c>
      <c r="N5875" t="n">
        <v>11.5</v>
      </c>
      <c r="O5875" t="n">
        <v>14</v>
      </c>
      <c r="P5875" t="n">
        <v>120.55</v>
      </c>
    </row>
    <row r="5876">
      <c r="A5876" t="n">
        <v>8832</v>
      </c>
      <c r="B5876" t="n">
        <v>122</v>
      </c>
      <c r="C5876" t="inlineStr">
        <is>
          <t>Arcos</t>
        </is>
      </c>
      <c r="D5876" s="551" t="n">
        <v>45627</v>
      </c>
      <c r="E5876" t="n">
        <v>20429</v>
      </c>
      <c r="F5876" t="inlineStr">
        <is>
          <t>AMIDO DE MILHO MAIZENA 1KG UN</t>
        </is>
      </c>
      <c r="G5876" t="n">
        <v>2184</v>
      </c>
      <c r="H5876" t="n">
        <v>4</v>
      </c>
      <c r="I5876" t="inlineStr">
        <is>
          <t>UN</t>
        </is>
      </c>
      <c r="J5876" t="inlineStr">
        <is>
          <t>ALIMENTOS</t>
        </is>
      </c>
      <c r="K5876" t="inlineStr">
        <is>
          <t>11/2024</t>
        </is>
      </c>
      <c r="L5876" t="n">
        <v>29.8</v>
      </c>
      <c r="M5876" s="551" t="n">
        <v>45603</v>
      </c>
      <c r="N5876" t="n">
        <v>29.8</v>
      </c>
      <c r="O5876" t="n">
        <v>19.9</v>
      </c>
      <c r="P5876" t="n">
        <v>119.2</v>
      </c>
    </row>
    <row r="5877">
      <c r="A5877" t="n">
        <v>8750</v>
      </c>
      <c r="B5877" t="n">
        <v>122</v>
      </c>
      <c r="C5877" t="inlineStr">
        <is>
          <t>Arcos</t>
        </is>
      </c>
      <c r="D5877" s="551" t="n">
        <v>45627</v>
      </c>
      <c r="E5877" t="n">
        <v>18360</v>
      </c>
      <c r="F5877" t="inlineStr">
        <is>
          <t>GIN STAR OF BOMBAY 750ML</t>
        </is>
      </c>
      <c r="G5877" t="n">
        <v>3277</v>
      </c>
      <c r="H5877" t="n">
        <v>0.6899999999999999</v>
      </c>
      <c r="I5877" t="inlineStr">
        <is>
          <t>UN</t>
        </is>
      </c>
      <c r="J5877" t="inlineStr">
        <is>
          <t>BEBIDAS</t>
        </is>
      </c>
      <c r="K5877" t="inlineStr">
        <is>
          <t>11/2024</t>
        </is>
      </c>
      <c r="L5877" t="n">
        <v>0</v>
      </c>
      <c r="M5877" s="551" t="n">
        <v>-693593</v>
      </c>
      <c r="N5877" t="n">
        <v>0</v>
      </c>
      <c r="O5877" t="n">
        <v>0</v>
      </c>
      <c r="P5877" t="n">
        <v>118.54</v>
      </c>
    </row>
    <row r="5878">
      <c r="A5878" t="n">
        <v>8837</v>
      </c>
      <c r="B5878" t="n">
        <v>122</v>
      </c>
      <c r="C5878" t="inlineStr">
        <is>
          <t>Arcos</t>
        </is>
      </c>
      <c r="D5878" s="551" t="n">
        <v>45627</v>
      </c>
      <c r="E5878" t="n">
        <v>21030</v>
      </c>
      <c r="F5878" t="inlineStr">
        <is>
          <t>AZEITE EXTRA VIRGEM GALLO 250ML UN</t>
        </is>
      </c>
      <c r="G5878" t="n">
        <v>2001</v>
      </c>
      <c r="H5878" t="n">
        <v>4</v>
      </c>
      <c r="I5878" t="inlineStr">
        <is>
          <t>UN</t>
        </is>
      </c>
      <c r="J5878" t="inlineStr">
        <is>
          <t>ALIMENTOS</t>
        </is>
      </c>
      <c r="K5878" t="inlineStr">
        <is>
          <t>11/2024</t>
        </is>
      </c>
      <c r="L5878" t="n">
        <v>0</v>
      </c>
      <c r="M5878" s="551" t="n">
        <v>45567</v>
      </c>
      <c r="N5878" t="n">
        <v>29.4</v>
      </c>
      <c r="O5878" t="n">
        <v>29.4</v>
      </c>
      <c r="P5878" t="n">
        <v>117.6</v>
      </c>
    </row>
    <row r="5879">
      <c r="A5879" t="n">
        <v>8790</v>
      </c>
      <c r="B5879" t="n">
        <v>122</v>
      </c>
      <c r="C5879" t="inlineStr">
        <is>
          <t>Arcos</t>
        </is>
      </c>
      <c r="D5879" s="551" t="n">
        <v>45627</v>
      </c>
      <c r="E5879" t="n">
        <v>18180</v>
      </c>
      <c r="F5879" t="inlineStr">
        <is>
          <t>VODKA GREY GOOSE NATURAL 750ML</t>
        </is>
      </c>
      <c r="G5879" t="n">
        <v>3442</v>
      </c>
      <c r="H5879" t="n">
        <v>1.06</v>
      </c>
      <c r="I5879" t="inlineStr">
        <is>
          <t>GR</t>
        </is>
      </c>
      <c r="J5879" t="inlineStr">
        <is>
          <t>BEBIDAS</t>
        </is>
      </c>
      <c r="K5879" t="inlineStr">
        <is>
          <t>11/2024</t>
        </is>
      </c>
      <c r="L5879" t="n">
        <v>0</v>
      </c>
      <c r="M5879" s="551" t="n">
        <v>-693593</v>
      </c>
      <c r="N5879" t="n">
        <v>0</v>
      </c>
      <c r="O5879" t="n">
        <v>110</v>
      </c>
      <c r="P5879" t="n">
        <v>116.6</v>
      </c>
    </row>
    <row r="5880">
      <c r="A5880" t="n">
        <v>8996</v>
      </c>
      <c r="B5880" t="n">
        <v>122</v>
      </c>
      <c r="C5880" t="inlineStr">
        <is>
          <t>Arcos</t>
        </is>
      </c>
      <c r="D5880" s="551" t="n">
        <v>45627</v>
      </c>
      <c r="E5880" t="n">
        <v>22125</v>
      </c>
      <c r="F5880" t="inlineStr">
        <is>
          <t xml:space="preserve">AGUA TONICA PRATA INDIAN 200ML </t>
        </is>
      </c>
      <c r="G5880" t="n">
        <v>3601</v>
      </c>
      <c r="H5880" t="n">
        <v>37</v>
      </c>
      <c r="I5880" t="inlineStr">
        <is>
          <t>UN</t>
        </is>
      </c>
      <c r="J5880" t="inlineStr">
        <is>
          <t>BEBIDAS</t>
        </is>
      </c>
      <c r="K5880" t="inlineStr">
        <is>
          <t>11/2024</t>
        </is>
      </c>
      <c r="L5880" t="n">
        <v>3.11</v>
      </c>
      <c r="M5880" s="551" t="n">
        <v>45623</v>
      </c>
      <c r="N5880" t="n">
        <v>6.21</v>
      </c>
      <c r="O5880" t="n">
        <v>6.21</v>
      </c>
      <c r="P5880" t="n">
        <v>115.07</v>
      </c>
    </row>
    <row r="5881">
      <c r="A5881" t="n">
        <v>8766</v>
      </c>
      <c r="B5881" t="n">
        <v>122</v>
      </c>
      <c r="C5881" t="inlineStr">
        <is>
          <t>Arcos</t>
        </is>
      </c>
      <c r="D5881" s="551" t="n">
        <v>45627</v>
      </c>
      <c r="E5881" t="n">
        <v>18308</v>
      </c>
      <c r="F5881" t="inlineStr">
        <is>
          <t>LICOR LUXARDO BITTER BIANCO 750ML</t>
        </is>
      </c>
      <c r="G5881" t="n">
        <v>3325</v>
      </c>
      <c r="H5881" t="n">
        <v>2</v>
      </c>
      <c r="I5881" t="inlineStr">
        <is>
          <t>UN</t>
        </is>
      </c>
      <c r="J5881" t="inlineStr">
        <is>
          <t>BEBIDAS</t>
        </is>
      </c>
      <c r="K5881" t="inlineStr">
        <is>
          <t>11/2024</t>
        </is>
      </c>
      <c r="L5881" t="n">
        <v>0</v>
      </c>
      <c r="M5881" s="551" t="n">
        <v>-693593</v>
      </c>
      <c r="N5881" t="n">
        <v>0</v>
      </c>
      <c r="O5881" t="n">
        <v>0</v>
      </c>
      <c r="P5881" t="n">
        <v>114</v>
      </c>
    </row>
    <row r="5882">
      <c r="A5882" t="n">
        <v>9023</v>
      </c>
      <c r="B5882" t="n">
        <v>122</v>
      </c>
      <c r="C5882" t="inlineStr">
        <is>
          <t>Arcos</t>
        </is>
      </c>
      <c r="D5882" s="551" t="n">
        <v>45627</v>
      </c>
      <c r="E5882" t="n">
        <v>18147</v>
      </c>
      <c r="F5882" t="inlineStr">
        <is>
          <t>WHISKY CHIVAS REGAL 12 ANOS 750ML</t>
        </is>
      </c>
      <c r="G5882" t="n">
        <v>3471</v>
      </c>
      <c r="H5882" t="n">
        <v>1</v>
      </c>
      <c r="I5882" t="inlineStr">
        <is>
          <t>GR</t>
        </is>
      </c>
      <c r="J5882" t="inlineStr">
        <is>
          <t>BEBIDAS</t>
        </is>
      </c>
      <c r="K5882" t="inlineStr">
        <is>
          <t>11/2024</t>
        </is>
      </c>
      <c r="L5882" t="n">
        <v>0</v>
      </c>
      <c r="M5882" s="551" t="n">
        <v>-693593</v>
      </c>
      <c r="N5882" t="n">
        <v>0</v>
      </c>
      <c r="O5882" t="n">
        <v>113.9</v>
      </c>
      <c r="P5882" t="n">
        <v>113.9</v>
      </c>
    </row>
    <row r="5883">
      <c r="A5883" t="n">
        <v>8923</v>
      </c>
      <c r="B5883" t="n">
        <v>122</v>
      </c>
      <c r="C5883" t="inlineStr">
        <is>
          <t>Arcos</t>
        </is>
      </c>
      <c r="D5883" s="551" t="n">
        <v>45627</v>
      </c>
      <c r="E5883" t="n">
        <v>19751</v>
      </c>
      <c r="F5883" t="inlineStr">
        <is>
          <t>LIMAO SICILIANO KG</t>
        </is>
      </c>
      <c r="G5883" t="n">
        <v>2502</v>
      </c>
      <c r="H5883" t="n">
        <v>11.12</v>
      </c>
      <c r="I5883" t="inlineStr">
        <is>
          <t>KG</t>
        </is>
      </c>
      <c r="J5883" t="inlineStr">
        <is>
          <t>ALIMENTOS</t>
        </is>
      </c>
      <c r="K5883" t="inlineStr">
        <is>
          <t>11/2024</t>
        </is>
      </c>
      <c r="L5883" t="n">
        <v>9.83</v>
      </c>
      <c r="M5883" s="551" t="n">
        <v>45625</v>
      </c>
      <c r="N5883" t="n">
        <v>9.9</v>
      </c>
      <c r="O5883" t="n">
        <v>8.5</v>
      </c>
      <c r="P5883" t="n">
        <v>109.31</v>
      </c>
    </row>
    <row r="5884">
      <c r="A5884" t="n">
        <v>9034</v>
      </c>
      <c r="B5884" t="n">
        <v>122</v>
      </c>
      <c r="C5884" t="inlineStr">
        <is>
          <t>Arcos</t>
        </is>
      </c>
      <c r="D5884" s="551" t="n">
        <v>45627</v>
      </c>
      <c r="E5884" t="n">
        <v>19856</v>
      </c>
      <c r="F5884" t="inlineStr">
        <is>
          <t>MOLHO CITRICO ORGANICO PONZU FOOD 250ML</t>
        </is>
      </c>
      <c r="G5884" t="n">
        <v>2416</v>
      </c>
      <c r="H5884" t="n">
        <v>3.6</v>
      </c>
      <c r="I5884" t="inlineStr">
        <is>
          <t>UN</t>
        </is>
      </c>
      <c r="J5884" t="inlineStr">
        <is>
          <t>ALIMENTOS</t>
        </is>
      </c>
      <c r="K5884" t="inlineStr">
        <is>
          <t>11/2024</t>
        </is>
      </c>
      <c r="L5884" t="n">
        <v>0</v>
      </c>
      <c r="M5884" s="551" t="n">
        <v>-693593</v>
      </c>
      <c r="N5884" t="n">
        <v>0</v>
      </c>
      <c r="O5884" t="n">
        <v>0</v>
      </c>
      <c r="P5884" t="n">
        <v>109.08</v>
      </c>
    </row>
    <row r="5885">
      <c r="A5885" t="n">
        <v>9060</v>
      </c>
      <c r="B5885" t="n">
        <v>122</v>
      </c>
      <c r="C5885" t="inlineStr">
        <is>
          <t>Arcos</t>
        </is>
      </c>
      <c r="D5885" s="551" t="n">
        <v>45627</v>
      </c>
      <c r="E5885" t="n">
        <v>25628</v>
      </c>
      <c r="F5885" t="inlineStr">
        <is>
          <t>MOLHO DE PIMENTA SRIRACHA PANTAI 435ML UN</t>
        </is>
      </c>
      <c r="G5885" t="n">
        <v>6201</v>
      </c>
      <c r="H5885" t="n">
        <v>2</v>
      </c>
      <c r="I5885" t="inlineStr">
        <is>
          <t>UN</t>
        </is>
      </c>
      <c r="J5885" t="inlineStr">
        <is>
          <t>ALIMENTOS</t>
        </is>
      </c>
      <c r="K5885" t="inlineStr">
        <is>
          <t>11/2024</t>
        </is>
      </c>
      <c r="L5885" t="n">
        <v>0</v>
      </c>
      <c r="M5885" s="551" t="n">
        <v>-693593</v>
      </c>
      <c r="N5885" t="n">
        <v>0</v>
      </c>
      <c r="O5885" t="n">
        <v>0</v>
      </c>
      <c r="P5885" t="n">
        <v>108</v>
      </c>
    </row>
    <row r="5886">
      <c r="A5886" t="n">
        <v>8796</v>
      </c>
      <c r="B5886" t="n">
        <v>122</v>
      </c>
      <c r="C5886" t="inlineStr">
        <is>
          <t>Arcos</t>
        </is>
      </c>
      <c r="D5886" s="551" t="n">
        <v>45627</v>
      </c>
      <c r="E5886" t="n">
        <v>18145</v>
      </c>
      <c r="F5886" t="inlineStr">
        <is>
          <t>WHISKY CHIVAS REGAL 18 ANOS 750ML</t>
        </is>
      </c>
      <c r="G5886" t="n">
        <v>3472</v>
      </c>
      <c r="H5886" t="n">
        <v>0.27</v>
      </c>
      <c r="I5886" t="inlineStr">
        <is>
          <t>GR</t>
        </is>
      </c>
      <c r="J5886" t="inlineStr">
        <is>
          <t>BEBIDAS</t>
        </is>
      </c>
      <c r="K5886" t="inlineStr">
        <is>
          <t>11/2024</t>
        </is>
      </c>
      <c r="L5886" t="n">
        <v>0</v>
      </c>
      <c r="M5886" s="551" t="n">
        <v>-693593</v>
      </c>
      <c r="N5886" t="n">
        <v>0</v>
      </c>
      <c r="O5886" t="n">
        <v>371.6</v>
      </c>
      <c r="P5886" t="n">
        <v>100.33</v>
      </c>
    </row>
    <row r="5887">
      <c r="A5887" t="n">
        <v>8895</v>
      </c>
      <c r="B5887" t="n">
        <v>122</v>
      </c>
      <c r="C5887" t="inlineStr">
        <is>
          <t>Arcos</t>
        </is>
      </c>
      <c r="D5887" s="551" t="n">
        <v>45627</v>
      </c>
      <c r="E5887" t="n">
        <v>24420</v>
      </c>
      <c r="F5887" t="inlineStr">
        <is>
          <t>POLVILHO DOCE KG</t>
        </is>
      </c>
      <c r="G5887" t="n">
        <v>2207</v>
      </c>
      <c r="H5887" t="n">
        <v>9</v>
      </c>
      <c r="I5887" t="inlineStr">
        <is>
          <t>KG</t>
        </is>
      </c>
      <c r="J5887" t="inlineStr">
        <is>
          <t>ALIMENTOS</t>
        </is>
      </c>
      <c r="K5887" t="inlineStr">
        <is>
          <t>11/2024</t>
        </is>
      </c>
      <c r="L5887" t="n">
        <v>0</v>
      </c>
      <c r="M5887" s="551" t="n">
        <v>45427</v>
      </c>
      <c r="N5887" t="n">
        <v>10.74</v>
      </c>
      <c r="O5887" t="n">
        <v>10.74</v>
      </c>
      <c r="P5887" t="n">
        <v>96.66</v>
      </c>
    </row>
    <row r="5888">
      <c r="A5888" t="n">
        <v>8869</v>
      </c>
      <c r="B5888" t="n">
        <v>122</v>
      </c>
      <c r="C5888" t="inlineStr">
        <is>
          <t>Arcos</t>
        </is>
      </c>
      <c r="D5888" s="551" t="n">
        <v>45627</v>
      </c>
      <c r="E5888" t="n">
        <v>19855</v>
      </c>
      <c r="F5888" t="inlineStr">
        <is>
          <t>GARAM MASALA BOMBAY 50G</t>
        </is>
      </c>
      <c r="G5888" t="n">
        <v>2417</v>
      </c>
      <c r="H5888" t="n">
        <v>2</v>
      </c>
      <c r="I5888" t="inlineStr">
        <is>
          <t>UN</t>
        </is>
      </c>
      <c r="J5888" t="inlineStr">
        <is>
          <t>ALIMENTOS</t>
        </is>
      </c>
      <c r="K5888" t="inlineStr">
        <is>
          <t>11/2024</t>
        </is>
      </c>
      <c r="L5888" t="n">
        <v>0</v>
      </c>
      <c r="M5888" s="551" t="n">
        <v>45568</v>
      </c>
      <c r="N5888" t="n">
        <v>47.3</v>
      </c>
      <c r="O5888" t="n">
        <v>47.3</v>
      </c>
      <c r="P5888" t="n">
        <v>94.59999999999999</v>
      </c>
    </row>
    <row r="5889">
      <c r="A5889" t="n">
        <v>9033</v>
      </c>
      <c r="B5889" t="n">
        <v>122</v>
      </c>
      <c r="C5889" t="inlineStr">
        <is>
          <t>Arcos</t>
        </is>
      </c>
      <c r="D5889" s="551" t="n">
        <v>45627</v>
      </c>
      <c r="E5889" t="n">
        <v>25642</v>
      </c>
      <c r="F5889" t="inlineStr">
        <is>
          <t>MISSO AZUMA 500G</t>
        </is>
      </c>
      <c r="G5889" t="n">
        <v>2346</v>
      </c>
      <c r="H5889" t="n">
        <v>2</v>
      </c>
      <c r="I5889" t="inlineStr">
        <is>
          <t>UN</t>
        </is>
      </c>
      <c r="J5889" t="inlineStr">
        <is>
          <t>ALIMENTOS</t>
        </is>
      </c>
      <c r="K5889" t="inlineStr">
        <is>
          <t>11/2024</t>
        </is>
      </c>
      <c r="L5889" t="n">
        <v>0</v>
      </c>
      <c r="M5889" s="551" t="n">
        <v>-693593</v>
      </c>
      <c r="N5889" t="n">
        <v>0</v>
      </c>
      <c r="O5889" t="n">
        <v>0</v>
      </c>
      <c r="P5889" t="n">
        <v>93.28</v>
      </c>
    </row>
    <row r="5890">
      <c r="A5890" t="n">
        <v>8857</v>
      </c>
      <c r="B5890" t="n">
        <v>122</v>
      </c>
      <c r="C5890" t="inlineStr">
        <is>
          <t>Arcos</t>
        </is>
      </c>
      <c r="D5890" s="551" t="n">
        <v>45627</v>
      </c>
      <c r="E5890" t="n">
        <v>20419</v>
      </c>
      <c r="F5890" t="inlineStr">
        <is>
          <t>COUSCOUS MARROQUINO DIVELLA C/500G</t>
        </is>
      </c>
      <c r="G5890" t="n">
        <v>2187</v>
      </c>
      <c r="H5890" t="n">
        <v>5</v>
      </c>
      <c r="I5890" t="inlineStr">
        <is>
          <t>PC</t>
        </is>
      </c>
      <c r="J5890" t="inlineStr">
        <is>
          <t>ALIMENTOS</t>
        </is>
      </c>
      <c r="K5890" t="inlineStr">
        <is>
          <t>11/2024</t>
        </is>
      </c>
      <c r="L5890" t="n">
        <v>0</v>
      </c>
      <c r="M5890" s="551" t="n">
        <v>45433</v>
      </c>
      <c r="N5890" t="n">
        <v>18.55</v>
      </c>
      <c r="O5890" t="n">
        <v>17.03</v>
      </c>
      <c r="P5890" t="n">
        <v>92.75</v>
      </c>
    </row>
    <row r="5891">
      <c r="A5891" t="n">
        <v>8733</v>
      </c>
      <c r="B5891" t="n">
        <v>122</v>
      </c>
      <c r="C5891" t="inlineStr">
        <is>
          <t>Arcos</t>
        </is>
      </c>
      <c r="D5891" s="551" t="n">
        <v>45627</v>
      </c>
      <c r="E5891" t="n">
        <v>18532</v>
      </c>
      <c r="F5891" t="inlineStr">
        <is>
          <t>APERITIVO PISCO CAPEL RESERVADO 750ML</t>
        </is>
      </c>
      <c r="G5891" t="n">
        <v>3144</v>
      </c>
      <c r="H5891" t="n">
        <v>1</v>
      </c>
      <c r="I5891" t="inlineStr">
        <is>
          <t>GR</t>
        </is>
      </c>
      <c r="J5891" t="inlineStr">
        <is>
          <t>BEBIDAS</t>
        </is>
      </c>
      <c r="K5891" t="inlineStr">
        <is>
          <t>11/2024</t>
        </is>
      </c>
      <c r="L5891" t="n">
        <v>0</v>
      </c>
      <c r="M5891" s="551" t="n">
        <v>45588</v>
      </c>
      <c r="N5891" t="n">
        <v>90.5</v>
      </c>
      <c r="O5891" t="n">
        <v>81.90000000000001</v>
      </c>
      <c r="P5891" t="n">
        <v>90.5</v>
      </c>
    </row>
    <row r="5892">
      <c r="A5892" t="n">
        <v>8777</v>
      </c>
      <c r="B5892" t="n">
        <v>122</v>
      </c>
      <c r="C5892" t="inlineStr">
        <is>
          <t>Arcos</t>
        </is>
      </c>
      <c r="D5892" s="551" t="n">
        <v>45627</v>
      </c>
      <c r="E5892" t="n">
        <v>18241</v>
      </c>
      <c r="F5892" t="inlineStr">
        <is>
          <t>TEQUILA EL JIMADOR BLANCO 750ML</t>
        </is>
      </c>
      <c r="G5892" t="n">
        <v>3387</v>
      </c>
      <c r="H5892" t="n">
        <v>1</v>
      </c>
      <c r="I5892" t="inlineStr">
        <is>
          <t>GR</t>
        </is>
      </c>
      <c r="J5892" t="inlineStr">
        <is>
          <t>BEBIDAS</t>
        </is>
      </c>
      <c r="K5892" t="inlineStr">
        <is>
          <t>11/2024</t>
        </is>
      </c>
      <c r="L5892" t="n">
        <v>0</v>
      </c>
      <c r="M5892" s="551" t="n">
        <v>-693593</v>
      </c>
      <c r="N5892" t="n">
        <v>0</v>
      </c>
      <c r="O5892" t="n">
        <v>89.90000000000001</v>
      </c>
      <c r="P5892" t="n">
        <v>89.90000000000001</v>
      </c>
    </row>
    <row r="5893">
      <c r="A5893" t="n">
        <v>8901</v>
      </c>
      <c r="B5893" t="n">
        <v>122</v>
      </c>
      <c r="C5893" t="inlineStr">
        <is>
          <t>Arcos</t>
        </is>
      </c>
      <c r="D5893" s="551" t="n">
        <v>45627</v>
      </c>
      <c r="E5893" t="n">
        <v>20614</v>
      </c>
      <c r="F5893" t="inlineStr">
        <is>
          <t>PASTA GERGELIM TAHINE ISTAMBUL 5006 LT</t>
        </is>
      </c>
      <c r="G5893" t="n">
        <v>2119</v>
      </c>
      <c r="H5893" t="n">
        <v>3</v>
      </c>
      <c r="I5893" t="inlineStr">
        <is>
          <t>UN</t>
        </is>
      </c>
      <c r="J5893" t="inlineStr">
        <is>
          <t>ALIMENTOS</t>
        </is>
      </c>
      <c r="K5893" t="inlineStr">
        <is>
          <t>11/2024</t>
        </is>
      </c>
      <c r="L5893" t="n">
        <v>29.6</v>
      </c>
      <c r="M5893" s="551" t="n">
        <v>45615</v>
      </c>
      <c r="N5893" t="n">
        <v>29.4</v>
      </c>
      <c r="O5893" t="n">
        <v>29.4</v>
      </c>
      <c r="P5893" t="n">
        <v>88.8</v>
      </c>
    </row>
    <row r="5894">
      <c r="A5894" t="n">
        <v>8819</v>
      </c>
      <c r="B5894" t="n">
        <v>122</v>
      </c>
      <c r="C5894" t="inlineStr">
        <is>
          <t>Arcos</t>
        </is>
      </c>
      <c r="D5894" s="551" t="n">
        <v>45627</v>
      </c>
      <c r="E5894" t="n">
        <v>21062</v>
      </c>
      <c r="F5894" t="inlineStr">
        <is>
          <t xml:space="preserve">ACETO BALSAM DI MODENA DISALERNO 500ML </t>
        </is>
      </c>
      <c r="G5894" t="n">
        <v>1997</v>
      </c>
      <c r="H5894" t="n">
        <v>6</v>
      </c>
      <c r="I5894" t="inlineStr">
        <is>
          <t>GR</t>
        </is>
      </c>
      <c r="J5894" t="inlineStr">
        <is>
          <t>ALIMENTOS</t>
        </is>
      </c>
      <c r="K5894" t="inlineStr">
        <is>
          <t>11/2024</t>
        </is>
      </c>
      <c r="L5894" t="n">
        <v>0</v>
      </c>
      <c r="M5894" s="551" t="n">
        <v>45567</v>
      </c>
      <c r="N5894" t="n">
        <v>14.39</v>
      </c>
      <c r="O5894" t="n">
        <v>15.67</v>
      </c>
      <c r="P5894" t="n">
        <v>86.34</v>
      </c>
    </row>
    <row r="5895">
      <c r="A5895" t="n">
        <v>9052</v>
      </c>
      <c r="B5895" t="n">
        <v>122</v>
      </c>
      <c r="C5895" t="inlineStr">
        <is>
          <t>Arcos</t>
        </is>
      </c>
      <c r="D5895" s="551" t="n">
        <v>45627</v>
      </c>
      <c r="E5895" t="n">
        <v>20715</v>
      </c>
      <c r="F5895" t="inlineStr">
        <is>
          <t>AMARENA FABBRI FRUTO C/3,2KG</t>
        </is>
      </c>
      <c r="G5895" t="n">
        <v>2098</v>
      </c>
      <c r="H5895" t="n">
        <v>0.2</v>
      </c>
      <c r="I5895" t="inlineStr">
        <is>
          <t>LT</t>
        </is>
      </c>
      <c r="J5895" t="inlineStr">
        <is>
          <t>ALIMENTOS</t>
        </is>
      </c>
      <c r="K5895" t="inlineStr">
        <is>
          <t>11/2024</t>
        </is>
      </c>
      <c r="L5895" t="n">
        <v>0</v>
      </c>
      <c r="M5895" s="551" t="n">
        <v>-693593</v>
      </c>
      <c r="N5895" t="n">
        <v>0</v>
      </c>
      <c r="O5895" t="n">
        <v>429.9</v>
      </c>
      <c r="P5895" t="n">
        <v>85.98</v>
      </c>
    </row>
    <row r="5896">
      <c r="A5896" t="n">
        <v>8977</v>
      </c>
      <c r="B5896" t="n">
        <v>122</v>
      </c>
      <c r="C5896" t="inlineStr">
        <is>
          <t>Arcos</t>
        </is>
      </c>
      <c r="D5896" s="551" t="n">
        <v>45627</v>
      </c>
      <c r="E5896" t="n">
        <v>24307</v>
      </c>
      <c r="F5896" t="inlineStr">
        <is>
          <t>GUARANA ANTARCTICA DIET LATA 350ML UN</t>
        </is>
      </c>
      <c r="G5896" t="n">
        <v>3656</v>
      </c>
      <c r="H5896" t="n">
        <v>39</v>
      </c>
      <c r="I5896" t="inlineStr">
        <is>
          <t>UN</t>
        </is>
      </c>
      <c r="J5896" t="inlineStr">
        <is>
          <t>BEBIDAS</t>
        </is>
      </c>
      <c r="K5896" t="inlineStr">
        <is>
          <t>11/2024</t>
        </is>
      </c>
      <c r="L5896" t="n">
        <v>0</v>
      </c>
      <c r="M5896" s="551" t="n">
        <v>45561</v>
      </c>
      <c r="N5896" t="n">
        <v>2.19</v>
      </c>
      <c r="O5896" t="n">
        <v>2.19</v>
      </c>
      <c r="P5896" t="n">
        <v>85.41</v>
      </c>
    </row>
    <row r="5897">
      <c r="A5897" t="n">
        <v>8980</v>
      </c>
      <c r="B5897" t="n">
        <v>122</v>
      </c>
      <c r="C5897" t="inlineStr">
        <is>
          <t>Arcos</t>
        </is>
      </c>
      <c r="D5897" s="551" t="n">
        <v>45627</v>
      </c>
      <c r="E5897" t="n">
        <v>24414</v>
      </c>
      <c r="F5897" t="inlineStr">
        <is>
          <t>PEPSI ZERO LATA 350ML</t>
        </is>
      </c>
      <c r="G5897" t="n">
        <v>3670</v>
      </c>
      <c r="H5897" t="n">
        <v>45</v>
      </c>
      <c r="I5897" t="inlineStr">
        <is>
          <t>UN</t>
        </is>
      </c>
      <c r="J5897" t="inlineStr">
        <is>
          <t>BEBIDAS</t>
        </is>
      </c>
      <c r="K5897" t="inlineStr">
        <is>
          <t>11/2024</t>
        </is>
      </c>
      <c r="L5897" t="n">
        <v>0</v>
      </c>
      <c r="M5897" s="551" t="n">
        <v>45545</v>
      </c>
      <c r="N5897" t="n">
        <v>1.78</v>
      </c>
      <c r="O5897" t="n">
        <v>2.19</v>
      </c>
      <c r="P5897" t="n">
        <v>79.95</v>
      </c>
    </row>
    <row r="5898">
      <c r="A5898" t="n">
        <v>8982</v>
      </c>
      <c r="B5898" t="n">
        <v>122</v>
      </c>
      <c r="C5898" t="inlineStr">
        <is>
          <t>Arcos</t>
        </is>
      </c>
      <c r="D5898" s="551" t="n">
        <v>45627</v>
      </c>
      <c r="E5898" t="n">
        <v>24468</v>
      </c>
      <c r="F5898" t="inlineStr">
        <is>
          <t>SODA LIMONADA ANTARCTICA LATA 350ML</t>
        </is>
      </c>
      <c r="G5898" t="n">
        <v>3675</v>
      </c>
      <c r="H5898" t="n">
        <v>36</v>
      </c>
      <c r="I5898" t="inlineStr">
        <is>
          <t>UN</t>
        </is>
      </c>
      <c r="J5898" t="inlineStr">
        <is>
          <t>BEBIDAS</t>
        </is>
      </c>
      <c r="K5898" t="inlineStr">
        <is>
          <t>11/2024</t>
        </is>
      </c>
      <c r="L5898" t="n">
        <v>0</v>
      </c>
      <c r="M5898" s="551" t="n">
        <v>45567</v>
      </c>
      <c r="N5898" t="n">
        <v>2.19</v>
      </c>
      <c r="O5898" t="n">
        <v>2.19</v>
      </c>
      <c r="P5898" t="n">
        <v>78.84</v>
      </c>
    </row>
    <row r="5899">
      <c r="A5899" t="n">
        <v>8855</v>
      </c>
      <c r="B5899" t="n">
        <v>122</v>
      </c>
      <c r="C5899" t="inlineStr">
        <is>
          <t>Arcos</t>
        </is>
      </c>
      <c r="D5899" s="551" t="n">
        <v>45627</v>
      </c>
      <c r="E5899" t="n">
        <v>20257</v>
      </c>
      <c r="F5899" t="inlineStr">
        <is>
          <t>COCO RALADO FRESCO CONGELADO VITA COCO C/1KG</t>
        </is>
      </c>
      <c r="G5899" t="n">
        <v>2239</v>
      </c>
      <c r="H5899" t="n">
        <v>4</v>
      </c>
      <c r="I5899" t="inlineStr">
        <is>
          <t>PC</t>
        </is>
      </c>
      <c r="J5899" t="inlineStr">
        <is>
          <t>ALIMENTOS</t>
        </is>
      </c>
      <c r="K5899" t="inlineStr">
        <is>
          <t>11/2024</t>
        </is>
      </c>
      <c r="L5899" t="n">
        <v>19.7</v>
      </c>
      <c r="M5899" s="551" t="n">
        <v>45625</v>
      </c>
      <c r="N5899" t="n">
        <v>19.8</v>
      </c>
      <c r="O5899" t="n">
        <v>19.8</v>
      </c>
      <c r="P5899" t="n">
        <v>78.8</v>
      </c>
    </row>
    <row r="5900">
      <c r="A5900" t="n">
        <v>8958</v>
      </c>
      <c r="B5900" t="n">
        <v>122</v>
      </c>
      <c r="C5900" t="inlineStr">
        <is>
          <t>Arcos</t>
        </is>
      </c>
      <c r="D5900" s="551" t="n">
        <v>45627</v>
      </c>
      <c r="E5900" t="n">
        <v>19236</v>
      </c>
      <c r="F5900" t="inlineStr">
        <is>
          <t>QUEIJO MATURADO MANDALA CUNHA PARDINHO KG</t>
        </is>
      </c>
      <c r="G5900" t="n">
        <v>2787</v>
      </c>
      <c r="H5900" t="n">
        <v>0.55</v>
      </c>
      <c r="I5900" t="inlineStr">
        <is>
          <t>KG</t>
        </is>
      </c>
      <c r="J5900" t="inlineStr">
        <is>
          <t>ALIMENTOS</t>
        </is>
      </c>
      <c r="K5900" t="inlineStr">
        <is>
          <t>11/2024</t>
        </is>
      </c>
      <c r="L5900" t="n">
        <v>141.89</v>
      </c>
      <c r="M5900" s="551" t="n">
        <v>45617</v>
      </c>
      <c r="N5900" t="n">
        <v>141.89</v>
      </c>
      <c r="O5900" t="n">
        <v>143</v>
      </c>
      <c r="P5900" t="n">
        <v>78.04000000000001</v>
      </c>
    </row>
    <row r="5901">
      <c r="A5901" t="n">
        <v>8879</v>
      </c>
      <c r="B5901" t="n">
        <v>122</v>
      </c>
      <c r="C5901" t="inlineStr">
        <is>
          <t>Arcos</t>
        </is>
      </c>
      <c r="D5901" s="551" t="n">
        <v>45627</v>
      </c>
      <c r="E5901" t="n">
        <v>20007</v>
      </c>
      <c r="F5901" t="inlineStr">
        <is>
          <t>MAIONESE HELLMANNS C/3KG</t>
        </is>
      </c>
      <c r="G5901" t="n">
        <v>2343</v>
      </c>
      <c r="H5901" t="n">
        <v>2</v>
      </c>
      <c r="I5901" t="inlineStr">
        <is>
          <t>BD</t>
        </is>
      </c>
      <c r="J5901" t="inlineStr">
        <is>
          <t>ALIMENTOS</t>
        </is>
      </c>
      <c r="K5901" t="inlineStr">
        <is>
          <t>11/2024</t>
        </is>
      </c>
      <c r="L5901" t="n">
        <v>38.9</v>
      </c>
      <c r="M5901" s="551" t="n">
        <v>45622</v>
      </c>
      <c r="N5901" t="n">
        <v>38.9</v>
      </c>
      <c r="O5901" t="n">
        <v>45.66</v>
      </c>
      <c r="P5901" t="n">
        <v>77.8</v>
      </c>
    </row>
    <row r="5902">
      <c r="A5902" t="n">
        <v>8867</v>
      </c>
      <c r="B5902" t="n">
        <v>122</v>
      </c>
      <c r="C5902" t="inlineStr">
        <is>
          <t>Arcos</t>
        </is>
      </c>
      <c r="D5902" s="551" t="n">
        <v>45627</v>
      </c>
      <c r="E5902" t="n">
        <v>20227</v>
      </c>
      <c r="F5902" t="inlineStr">
        <is>
          <t>FEIJAO PRETO CAMIL C/2KG</t>
        </is>
      </c>
      <c r="G5902" t="n">
        <v>2248</v>
      </c>
      <c r="H5902" t="n">
        <v>6</v>
      </c>
      <c r="I5902" t="inlineStr">
        <is>
          <t>PC</t>
        </is>
      </c>
      <c r="J5902" t="inlineStr">
        <is>
          <t>ALIMENTOS</t>
        </is>
      </c>
      <c r="K5902" t="inlineStr">
        <is>
          <t>11/2024</t>
        </is>
      </c>
      <c r="L5902" t="n">
        <v>12.96</v>
      </c>
      <c r="M5902" s="551" t="n">
        <v>45609</v>
      </c>
      <c r="N5902" t="n">
        <v>8.98</v>
      </c>
      <c r="O5902" t="n">
        <v>16.7</v>
      </c>
      <c r="P5902" t="n">
        <v>77.76000000000001</v>
      </c>
    </row>
    <row r="5903">
      <c r="A5903" t="n">
        <v>9005</v>
      </c>
      <c r="B5903" t="n">
        <v>122</v>
      </c>
      <c r="C5903" t="inlineStr">
        <is>
          <t>Arcos</t>
        </is>
      </c>
      <c r="D5903" s="551" t="n">
        <v>45627</v>
      </c>
      <c r="E5903" t="n">
        <v>18288</v>
      </c>
      <c r="F5903" t="inlineStr">
        <is>
          <t>LICOR LIMONCELLO VILA MASSA 750ML</t>
        </is>
      </c>
      <c r="G5903" t="n">
        <v>3340</v>
      </c>
      <c r="H5903" t="n">
        <v>0.62</v>
      </c>
      <c r="I5903" t="inlineStr">
        <is>
          <t>UN</t>
        </is>
      </c>
      <c r="J5903" t="inlineStr">
        <is>
          <t>BEBIDAS</t>
        </is>
      </c>
      <c r="K5903" t="inlineStr">
        <is>
          <t>11/2024</t>
        </is>
      </c>
      <c r="L5903" t="n">
        <v>0</v>
      </c>
      <c r="M5903" s="551" t="n">
        <v>-693593</v>
      </c>
      <c r="N5903" t="n">
        <v>0</v>
      </c>
      <c r="O5903" t="n">
        <v>0</v>
      </c>
      <c r="P5903" t="n">
        <v>77.55</v>
      </c>
    </row>
    <row r="5904">
      <c r="A5904" t="n">
        <v>8954</v>
      </c>
      <c r="B5904" t="n">
        <v>122</v>
      </c>
      <c r="C5904" t="inlineStr">
        <is>
          <t>Arcos</t>
        </is>
      </c>
      <c r="D5904" s="551" t="n">
        <v>45627</v>
      </c>
      <c r="E5904" t="n">
        <v>19415</v>
      </c>
      <c r="F5904" t="inlineStr">
        <is>
          <t>MARGARINA COM SAL QUALY 500G UN</t>
        </is>
      </c>
      <c r="G5904" t="n">
        <v>2759</v>
      </c>
      <c r="H5904" t="n">
        <v>10</v>
      </c>
      <c r="I5904" t="inlineStr">
        <is>
          <t>UN</t>
        </is>
      </c>
      <c r="J5904" t="inlineStr">
        <is>
          <t>ALIMENTOS</t>
        </is>
      </c>
      <c r="K5904" t="inlineStr">
        <is>
          <t>11/2024</t>
        </is>
      </c>
      <c r="L5904" t="n">
        <v>7.6</v>
      </c>
      <c r="M5904" s="551" t="n">
        <v>45615</v>
      </c>
      <c r="N5904" t="n">
        <v>7.6</v>
      </c>
      <c r="O5904" t="n">
        <v>7.6</v>
      </c>
      <c r="P5904" t="n">
        <v>76</v>
      </c>
    </row>
    <row r="5905">
      <c r="A5905" t="n">
        <v>8866</v>
      </c>
      <c r="B5905" t="n">
        <v>122</v>
      </c>
      <c r="C5905" t="inlineStr">
        <is>
          <t>Arcos</t>
        </is>
      </c>
      <c r="D5905" s="551" t="n">
        <v>45627</v>
      </c>
      <c r="E5905" t="n">
        <v>20241</v>
      </c>
      <c r="F5905" t="inlineStr">
        <is>
          <t>FEIJAO CARIOCA CAMIL 2KG</t>
        </is>
      </c>
      <c r="G5905" t="n">
        <v>2242</v>
      </c>
      <c r="H5905" t="n">
        <v>6</v>
      </c>
      <c r="I5905" t="inlineStr">
        <is>
          <t>UN</t>
        </is>
      </c>
      <c r="J5905" t="inlineStr">
        <is>
          <t>ALIMENTOS</t>
        </is>
      </c>
      <c r="K5905" t="inlineStr">
        <is>
          <t>11/2024</t>
        </is>
      </c>
      <c r="L5905" t="n">
        <v>12.5</v>
      </c>
      <c r="M5905" s="551" t="n">
        <v>45615</v>
      </c>
      <c r="N5905" t="n">
        <v>14.98</v>
      </c>
      <c r="O5905" t="n">
        <v>15.02</v>
      </c>
      <c r="P5905" t="n">
        <v>75</v>
      </c>
    </row>
    <row r="5906">
      <c r="A5906" t="n">
        <v>8781</v>
      </c>
      <c r="B5906" t="n">
        <v>122</v>
      </c>
      <c r="C5906" t="inlineStr">
        <is>
          <t>Arcos</t>
        </is>
      </c>
      <c r="D5906" s="551" t="n">
        <v>45627</v>
      </c>
      <c r="E5906" t="n">
        <v>18443</v>
      </c>
      <c r="F5906" t="inlineStr">
        <is>
          <t>TIQUIRA GUAAJA 500ML</t>
        </is>
      </c>
      <c r="G5906" t="n">
        <v>3206</v>
      </c>
      <c r="H5906" t="n">
        <v>0.6899999999999999</v>
      </c>
      <c r="I5906" t="inlineStr">
        <is>
          <t>UN</t>
        </is>
      </c>
      <c r="J5906" t="inlineStr">
        <is>
          <t>BEBIDAS</t>
        </is>
      </c>
      <c r="K5906" t="inlineStr">
        <is>
          <t>11/2024</t>
        </is>
      </c>
      <c r="L5906" t="n">
        <v>0</v>
      </c>
      <c r="M5906" s="551" t="n">
        <v>-693593</v>
      </c>
      <c r="N5906" t="n">
        <v>0</v>
      </c>
      <c r="O5906" t="n">
        <v>0</v>
      </c>
      <c r="P5906" t="n">
        <v>74.45999999999999</v>
      </c>
    </row>
    <row r="5907">
      <c r="A5907" t="n">
        <v>8884</v>
      </c>
      <c r="B5907" t="n">
        <v>122</v>
      </c>
      <c r="C5907" t="inlineStr">
        <is>
          <t>Arcos</t>
        </is>
      </c>
      <c r="D5907" s="551" t="n">
        <v>45627</v>
      </c>
      <c r="E5907" t="n">
        <v>20994</v>
      </c>
      <c r="F5907" t="inlineStr">
        <is>
          <t>MOLHO DE OSTRA PANDA BRAND 510ML</t>
        </is>
      </c>
      <c r="G5907" t="n">
        <v>2010</v>
      </c>
      <c r="H5907" t="n">
        <v>2</v>
      </c>
      <c r="I5907" t="inlineStr">
        <is>
          <t>UN</t>
        </is>
      </c>
      <c r="J5907" t="inlineStr">
        <is>
          <t>ALIMENTOS</t>
        </is>
      </c>
      <c r="K5907" t="inlineStr">
        <is>
          <t>11/2024</t>
        </is>
      </c>
      <c r="L5907" t="n">
        <v>0</v>
      </c>
      <c r="M5907" s="551" t="n">
        <v>-693593</v>
      </c>
      <c r="N5907" t="n">
        <v>0</v>
      </c>
      <c r="O5907" t="n">
        <v>0</v>
      </c>
      <c r="P5907" t="n">
        <v>74.45999999999999</v>
      </c>
    </row>
    <row r="5908">
      <c r="A5908" t="n">
        <v>9017</v>
      </c>
      <c r="B5908" t="n">
        <v>122</v>
      </c>
      <c r="C5908" t="inlineStr">
        <is>
          <t>Arcos</t>
        </is>
      </c>
      <c r="D5908" s="551" t="n">
        <v>45627</v>
      </c>
      <c r="E5908" t="n">
        <v>18184</v>
      </c>
      <c r="F5908" t="inlineStr">
        <is>
          <t>VODKA CIROC DE RED BERRY 750ML</t>
        </is>
      </c>
      <c r="G5908" t="n">
        <v>3439</v>
      </c>
      <c r="H5908" t="n">
        <v>0.93</v>
      </c>
      <c r="I5908" t="inlineStr">
        <is>
          <t>GR</t>
        </is>
      </c>
      <c r="J5908" t="inlineStr">
        <is>
          <t>BEBIDAS</t>
        </is>
      </c>
      <c r="K5908" t="inlineStr">
        <is>
          <t>11/2024</t>
        </is>
      </c>
      <c r="L5908" t="n">
        <v>0</v>
      </c>
      <c r="M5908" s="551" t="n">
        <v>-693593</v>
      </c>
      <c r="N5908" t="n">
        <v>0</v>
      </c>
      <c r="O5908" t="n">
        <v>0</v>
      </c>
      <c r="P5908" t="n">
        <v>74.15000000000001</v>
      </c>
    </row>
    <row r="5909">
      <c r="A5909" t="n">
        <v>8976</v>
      </c>
      <c r="B5909" t="n">
        <v>122</v>
      </c>
      <c r="C5909" t="inlineStr">
        <is>
          <t>Arcos</t>
        </is>
      </c>
      <c r="D5909" s="551" t="n">
        <v>45627</v>
      </c>
      <c r="E5909" t="n">
        <v>21979</v>
      </c>
      <c r="F5909" t="inlineStr">
        <is>
          <t xml:space="preserve">CHA MATE LEAO KG </t>
        </is>
      </c>
      <c r="G5909" t="n">
        <v>3712</v>
      </c>
      <c r="H5909" t="n">
        <v>8</v>
      </c>
      <c r="I5909" t="inlineStr">
        <is>
          <t>CX</t>
        </is>
      </c>
      <c r="J5909" t="inlineStr">
        <is>
          <t>BEBIDAS</t>
        </is>
      </c>
      <c r="K5909" t="inlineStr">
        <is>
          <t>11/2024</t>
        </is>
      </c>
      <c r="L5909" t="n">
        <v>0</v>
      </c>
      <c r="M5909" s="551" t="n">
        <v>45552</v>
      </c>
      <c r="N5909" t="n">
        <v>8.9</v>
      </c>
      <c r="O5909" t="n">
        <v>16.5</v>
      </c>
      <c r="P5909" t="n">
        <v>71.2</v>
      </c>
    </row>
    <row r="5910">
      <c r="A5910" t="n">
        <v>8763</v>
      </c>
      <c r="B5910" t="n">
        <v>122</v>
      </c>
      <c r="C5910" t="inlineStr">
        <is>
          <t>Arcos</t>
        </is>
      </c>
      <c r="D5910" s="551" t="n">
        <v>45627</v>
      </c>
      <c r="E5910" t="n">
        <v>18312</v>
      </c>
      <c r="F5910" t="inlineStr">
        <is>
          <t>LICOR FRANGELICO 700ML</t>
        </is>
      </c>
      <c r="G5910" t="n">
        <v>3321</v>
      </c>
      <c r="H5910" t="n">
        <v>0.6</v>
      </c>
      <c r="I5910" t="inlineStr">
        <is>
          <t>GR</t>
        </is>
      </c>
      <c r="J5910" t="inlineStr">
        <is>
          <t>BEBIDAS</t>
        </is>
      </c>
      <c r="K5910" t="inlineStr">
        <is>
          <t>11/2024</t>
        </is>
      </c>
      <c r="L5910" t="n">
        <v>0</v>
      </c>
      <c r="M5910" s="551" t="n">
        <v>-693593</v>
      </c>
      <c r="N5910" t="n">
        <v>0</v>
      </c>
      <c r="O5910" t="n">
        <v>116.89</v>
      </c>
      <c r="P5910" t="n">
        <v>70.13</v>
      </c>
    </row>
    <row r="5911">
      <c r="A5911" t="n">
        <v>8725</v>
      </c>
      <c r="B5911" t="n">
        <v>122</v>
      </c>
      <c r="C5911" t="inlineStr">
        <is>
          <t>Arcos</t>
        </is>
      </c>
      <c r="D5911" s="551" t="n">
        <v>45627</v>
      </c>
      <c r="E5911" t="n">
        <v>25217</v>
      </c>
      <c r="F5911" t="inlineStr">
        <is>
          <t>PASTA DE PIMENTA COREANA C/500G</t>
        </is>
      </c>
      <c r="G5911" t="n">
        <v>5950</v>
      </c>
      <c r="H5911" t="n">
        <v>1</v>
      </c>
      <c r="I5911" t="inlineStr">
        <is>
          <t>PT</t>
        </is>
      </c>
      <c r="J5911" t="inlineStr">
        <is>
          <t>ALIMENTOS</t>
        </is>
      </c>
      <c r="K5911" t="inlineStr">
        <is>
          <t>11/2024</t>
        </is>
      </c>
      <c r="L5911" t="n">
        <v>0</v>
      </c>
      <c r="M5911" s="551" t="n">
        <v>-693593</v>
      </c>
      <c r="N5911" t="n">
        <v>0</v>
      </c>
      <c r="O5911" t="n">
        <v>69.90000000000001</v>
      </c>
      <c r="P5911" t="n">
        <v>69.90000000000001</v>
      </c>
    </row>
    <row r="5912">
      <c r="A5912" t="n">
        <v>8793</v>
      </c>
      <c r="B5912" t="n">
        <v>122</v>
      </c>
      <c r="C5912" t="inlineStr">
        <is>
          <t>Arcos</t>
        </is>
      </c>
      <c r="D5912" s="551" t="n">
        <v>45627</v>
      </c>
      <c r="E5912" t="n">
        <v>18176</v>
      </c>
      <c r="F5912" t="inlineStr">
        <is>
          <t>VODKA KETEL ONE PEACH &amp; ORANGE 750ML</t>
        </is>
      </c>
      <c r="G5912" t="n">
        <v>3446</v>
      </c>
      <c r="H5912" t="n">
        <v>1</v>
      </c>
      <c r="I5912" t="inlineStr">
        <is>
          <t>GR</t>
        </is>
      </c>
      <c r="J5912" t="inlineStr">
        <is>
          <t>BEBIDAS</t>
        </is>
      </c>
      <c r="K5912" t="inlineStr">
        <is>
          <t>11/2024</t>
        </is>
      </c>
      <c r="L5912" t="n">
        <v>0</v>
      </c>
      <c r="M5912" s="551" t="n">
        <v>-693593</v>
      </c>
      <c r="N5912" t="n">
        <v>0</v>
      </c>
      <c r="O5912" t="n">
        <v>0</v>
      </c>
      <c r="P5912" t="n">
        <v>69</v>
      </c>
    </row>
    <row r="5913">
      <c r="A5913" t="n">
        <v>8862</v>
      </c>
      <c r="B5913" t="n">
        <v>122</v>
      </c>
      <c r="C5913" t="inlineStr">
        <is>
          <t>Arcos</t>
        </is>
      </c>
      <c r="D5913" s="551" t="n">
        <v>45627</v>
      </c>
      <c r="E5913" t="n">
        <v>20386</v>
      </c>
      <c r="F5913" t="inlineStr">
        <is>
          <t>FARINHA DE MILHO KIMILHO YOKI C/500G</t>
        </is>
      </c>
      <c r="G5913" t="n">
        <v>2195</v>
      </c>
      <c r="H5913" t="n">
        <v>27</v>
      </c>
      <c r="I5913" t="inlineStr">
        <is>
          <t>PC</t>
        </is>
      </c>
      <c r="J5913" t="inlineStr">
        <is>
          <t>ALIMENTOS</t>
        </is>
      </c>
      <c r="K5913" t="inlineStr">
        <is>
          <t>11/2024</t>
        </is>
      </c>
      <c r="L5913" t="n">
        <v>2.5</v>
      </c>
      <c r="M5913" s="551" t="n">
        <v>45603</v>
      </c>
      <c r="N5913" t="n">
        <v>2.5</v>
      </c>
      <c r="O5913" t="n">
        <v>2.5</v>
      </c>
      <c r="P5913" t="n">
        <v>67.5</v>
      </c>
    </row>
    <row r="5914">
      <c r="A5914" t="n">
        <v>8836</v>
      </c>
      <c r="B5914" t="n">
        <v>122</v>
      </c>
      <c r="C5914" t="inlineStr">
        <is>
          <t>Arcos</t>
        </is>
      </c>
      <c r="D5914" s="551" t="n">
        <v>45627</v>
      </c>
      <c r="E5914" t="n">
        <v>21060</v>
      </c>
      <c r="F5914" t="inlineStr">
        <is>
          <t>AZEITE DE DENDE CEPERA 900ML UN</t>
        </is>
      </c>
      <c r="G5914" t="n">
        <v>1998</v>
      </c>
      <c r="H5914" t="n">
        <v>3</v>
      </c>
      <c r="I5914" t="inlineStr">
        <is>
          <t>UN</t>
        </is>
      </c>
      <c r="J5914" t="inlineStr">
        <is>
          <t>ALIMENTOS</t>
        </is>
      </c>
      <c r="K5914" t="inlineStr">
        <is>
          <t>11/2024</t>
        </is>
      </c>
      <c r="L5914" t="n">
        <v>0</v>
      </c>
      <c r="M5914" s="551" t="n">
        <v>-693593</v>
      </c>
      <c r="N5914" t="n">
        <v>0</v>
      </c>
      <c r="O5914" t="n">
        <v>21.99</v>
      </c>
      <c r="P5914" t="n">
        <v>65.97</v>
      </c>
    </row>
    <row r="5915">
      <c r="A5915" t="n">
        <v>8846</v>
      </c>
      <c r="B5915" t="n">
        <v>122</v>
      </c>
      <c r="C5915" t="inlineStr">
        <is>
          <t>Arcos</t>
        </is>
      </c>
      <c r="D5915" s="551" t="n">
        <v>45627</v>
      </c>
      <c r="E5915" t="n">
        <v>23548</v>
      </c>
      <c r="F5915" t="inlineStr">
        <is>
          <t>CANELA EM PAU KG</t>
        </is>
      </c>
      <c r="G5915" t="n">
        <v>2321</v>
      </c>
      <c r="H5915" t="n">
        <v>1.5</v>
      </c>
      <c r="I5915" t="inlineStr">
        <is>
          <t>KG</t>
        </is>
      </c>
      <c r="J5915" t="inlineStr">
        <is>
          <t>ALIMENTOS</t>
        </is>
      </c>
      <c r="K5915" t="inlineStr">
        <is>
          <t>11/2024</t>
        </is>
      </c>
      <c r="L5915" t="n">
        <v>43.8</v>
      </c>
      <c r="M5915" s="551" t="n">
        <v>45615</v>
      </c>
      <c r="N5915" t="n">
        <v>43.8</v>
      </c>
      <c r="O5915" t="n">
        <v>44</v>
      </c>
      <c r="P5915" t="n">
        <v>65.7</v>
      </c>
    </row>
    <row r="5916">
      <c r="A5916" t="n">
        <v>8999</v>
      </c>
      <c r="B5916" t="n">
        <v>122</v>
      </c>
      <c r="C5916" t="inlineStr">
        <is>
          <t>Arcos</t>
        </is>
      </c>
      <c r="D5916" s="551" t="n">
        <v>45627</v>
      </c>
      <c r="E5916" t="n">
        <v>18552</v>
      </c>
      <c r="F5916" t="inlineStr">
        <is>
          <t>APERITIVO ABSINTO HABITUE 720ML</t>
        </is>
      </c>
      <c r="G5916" t="n">
        <v>3128</v>
      </c>
      <c r="H5916" t="n">
        <v>2.23</v>
      </c>
      <c r="I5916" t="inlineStr">
        <is>
          <t>GR</t>
        </is>
      </c>
      <c r="J5916" t="inlineStr">
        <is>
          <t>BEBIDAS</t>
        </is>
      </c>
      <c r="K5916" t="inlineStr">
        <is>
          <t>11/2024</t>
        </is>
      </c>
      <c r="L5916" t="n">
        <v>0</v>
      </c>
      <c r="M5916" s="551" t="n">
        <v>-693593</v>
      </c>
      <c r="N5916" t="n">
        <v>0</v>
      </c>
      <c r="O5916" t="n">
        <v>0</v>
      </c>
      <c r="P5916" t="n">
        <v>64.88</v>
      </c>
    </row>
    <row r="5917">
      <c r="A5917" t="n">
        <v>8899</v>
      </c>
      <c r="B5917" t="n">
        <v>122</v>
      </c>
      <c r="C5917" t="inlineStr">
        <is>
          <t>Arcos</t>
        </is>
      </c>
      <c r="D5917" s="551" t="n">
        <v>45627</v>
      </c>
      <c r="E5917" t="n">
        <v>19907</v>
      </c>
      <c r="F5917" t="inlineStr">
        <is>
          <t>SAL REFINADO CISNE 1KG</t>
        </is>
      </c>
      <c r="G5917" t="n">
        <v>2381</v>
      </c>
      <c r="H5917" t="n">
        <v>21</v>
      </c>
      <c r="I5917" t="inlineStr">
        <is>
          <t>UN</t>
        </is>
      </c>
      <c r="J5917" t="inlineStr">
        <is>
          <t>ALIMENTOS</t>
        </is>
      </c>
      <c r="K5917" t="inlineStr">
        <is>
          <t>11/2024</t>
        </is>
      </c>
      <c r="L5917" t="n">
        <v>3.05</v>
      </c>
      <c r="M5917" s="551" t="n">
        <v>45610</v>
      </c>
      <c r="N5917" t="n">
        <v>3.05</v>
      </c>
      <c r="O5917" t="n">
        <v>2.49</v>
      </c>
      <c r="P5917" t="n">
        <v>64.05</v>
      </c>
    </row>
    <row r="5918">
      <c r="A5918" t="n">
        <v>9018</v>
      </c>
      <c r="B5918" t="n">
        <v>122</v>
      </c>
      <c r="C5918" t="inlineStr">
        <is>
          <t>Arcos</t>
        </is>
      </c>
      <c r="D5918" s="551" t="n">
        <v>45627</v>
      </c>
      <c r="E5918" t="n">
        <v>18160</v>
      </c>
      <c r="F5918" t="inlineStr">
        <is>
          <t>WHISKY BALLANTINES 17 ANOS 750ML</t>
        </is>
      </c>
      <c r="G5918" t="n">
        <v>3460</v>
      </c>
      <c r="H5918" t="n">
        <v>0.32</v>
      </c>
      <c r="I5918" t="inlineStr">
        <is>
          <t>GR</t>
        </is>
      </c>
      <c r="J5918" t="inlineStr">
        <is>
          <t>BEBIDAS</t>
        </is>
      </c>
      <c r="K5918" t="inlineStr">
        <is>
          <t>11/2024</t>
        </is>
      </c>
      <c r="L5918" t="n">
        <v>0</v>
      </c>
      <c r="M5918" s="551" t="n">
        <v>-693593</v>
      </c>
      <c r="N5918" t="n">
        <v>0</v>
      </c>
      <c r="O5918" t="n">
        <v>0</v>
      </c>
      <c r="P5918" t="n">
        <v>62.28</v>
      </c>
    </row>
    <row r="5919">
      <c r="A5919" t="n">
        <v>8882</v>
      </c>
      <c r="B5919" t="n">
        <v>122</v>
      </c>
      <c r="C5919" t="inlineStr">
        <is>
          <t>Arcos</t>
        </is>
      </c>
      <c r="D5919" s="551" t="n">
        <v>45627</v>
      </c>
      <c r="E5919" t="n">
        <v>20873</v>
      </c>
      <c r="F5919" t="inlineStr">
        <is>
          <t>MELADO DE CANA TERRA 1,2KG</t>
        </is>
      </c>
      <c r="G5919" t="n">
        <v>2043</v>
      </c>
      <c r="H5919" t="n">
        <v>2</v>
      </c>
      <c r="I5919" t="inlineStr">
        <is>
          <t>UN</t>
        </is>
      </c>
      <c r="J5919" t="inlineStr">
        <is>
          <t>ALIMENTOS</t>
        </is>
      </c>
      <c r="K5919" t="inlineStr">
        <is>
          <t>11/2024</t>
        </is>
      </c>
      <c r="L5919" t="n">
        <v>0</v>
      </c>
      <c r="M5919" s="551" t="n">
        <v>45596</v>
      </c>
      <c r="N5919" t="n">
        <v>30.9</v>
      </c>
      <c r="O5919" t="n">
        <v>30.9</v>
      </c>
      <c r="P5919" t="n">
        <v>61.8</v>
      </c>
    </row>
    <row r="5920">
      <c r="A5920" t="n">
        <v>8887</v>
      </c>
      <c r="B5920" t="n">
        <v>122</v>
      </c>
      <c r="C5920" t="inlineStr">
        <is>
          <t>Arcos</t>
        </is>
      </c>
      <c r="D5920" s="551" t="n">
        <v>45627</v>
      </c>
      <c r="E5920" t="n">
        <v>19955</v>
      </c>
      <c r="F5920" t="inlineStr">
        <is>
          <t>MOSTARDA FRANCESA DIJON BEAUFOR 1KG</t>
        </is>
      </c>
      <c r="G5920" t="n">
        <v>2359</v>
      </c>
      <c r="H5920" t="n">
        <v>1</v>
      </c>
      <c r="I5920" t="inlineStr">
        <is>
          <t>UN</t>
        </is>
      </c>
      <c r="J5920" t="inlineStr">
        <is>
          <t>ALIMENTOS</t>
        </is>
      </c>
      <c r="K5920" t="inlineStr">
        <is>
          <t>11/2024</t>
        </is>
      </c>
      <c r="L5920" t="n">
        <v>0</v>
      </c>
      <c r="M5920" s="551" t="n">
        <v>45440</v>
      </c>
      <c r="N5920" t="n">
        <v>61.75</v>
      </c>
      <c r="O5920" t="n">
        <v>59.6</v>
      </c>
      <c r="P5920" t="n">
        <v>61.75</v>
      </c>
    </row>
    <row r="5921">
      <c r="A5921" t="n">
        <v>9047</v>
      </c>
      <c r="B5921" t="n">
        <v>122</v>
      </c>
      <c r="C5921" t="inlineStr">
        <is>
          <t>Arcos</t>
        </is>
      </c>
      <c r="D5921" s="551" t="n">
        <v>45627</v>
      </c>
      <c r="E5921" t="n">
        <v>18021</v>
      </c>
      <c r="F5921" t="inlineStr">
        <is>
          <t>ESPUMANTE DON ABEL BRUT 750ML</t>
        </is>
      </c>
      <c r="G5921" t="n">
        <v>3577</v>
      </c>
      <c r="H5921" t="n">
        <v>1</v>
      </c>
      <c r="I5921" t="inlineStr">
        <is>
          <t>GR</t>
        </is>
      </c>
      <c r="J5921" t="inlineStr">
        <is>
          <t>BEBIDAS</t>
        </is>
      </c>
      <c r="K5921" t="inlineStr">
        <is>
          <t>11/2024</t>
        </is>
      </c>
      <c r="L5921" t="n">
        <v>0</v>
      </c>
      <c r="M5921" s="551" t="n">
        <v>-693593</v>
      </c>
      <c r="N5921" t="n">
        <v>0</v>
      </c>
      <c r="O5921" t="n">
        <v>0</v>
      </c>
      <c r="P5921" t="n">
        <v>61.5</v>
      </c>
    </row>
    <row r="5922">
      <c r="A5922" t="n">
        <v>9063</v>
      </c>
      <c r="B5922" t="n">
        <v>122</v>
      </c>
      <c r="C5922" t="inlineStr">
        <is>
          <t>Arcos</t>
        </is>
      </c>
      <c r="D5922" s="551" t="n">
        <v>45627</v>
      </c>
      <c r="E5922" t="n">
        <v>26050</v>
      </c>
      <c r="F5922" t="inlineStr">
        <is>
          <t>SEMENTE DE ABOBORA KG</t>
        </is>
      </c>
      <c r="G5922" t="n">
        <v>6512</v>
      </c>
      <c r="H5922" t="n">
        <v>1</v>
      </c>
      <c r="I5922" t="inlineStr">
        <is>
          <t>KG</t>
        </is>
      </c>
      <c r="J5922" t="inlineStr">
        <is>
          <t>ALIMENTOS</t>
        </is>
      </c>
      <c r="K5922" t="inlineStr">
        <is>
          <t>11/2024</t>
        </is>
      </c>
      <c r="L5922" t="n">
        <v>0</v>
      </c>
      <c r="M5922" s="551" t="n">
        <v>-693593</v>
      </c>
      <c r="N5922" t="n">
        <v>0</v>
      </c>
      <c r="O5922" t="n">
        <v>0</v>
      </c>
      <c r="P5922" t="n">
        <v>60</v>
      </c>
    </row>
    <row r="5923">
      <c r="A5923" t="n">
        <v>8792</v>
      </c>
      <c r="B5923" t="n">
        <v>122</v>
      </c>
      <c r="C5923" t="inlineStr">
        <is>
          <t>Arcos</t>
        </is>
      </c>
      <c r="D5923" s="551" t="n">
        <v>45627</v>
      </c>
      <c r="E5923" t="n">
        <v>18178</v>
      </c>
      <c r="F5923" t="inlineStr">
        <is>
          <t>VODKA KETEL ONE CUCUMBER &amp; MINT 750ML</t>
        </is>
      </c>
      <c r="G5923" t="n">
        <v>3444</v>
      </c>
      <c r="H5923" t="n">
        <v>1</v>
      </c>
      <c r="I5923" t="inlineStr">
        <is>
          <t>GR</t>
        </is>
      </c>
      <c r="J5923" t="inlineStr">
        <is>
          <t>BEBIDAS</t>
        </is>
      </c>
      <c r="K5923" t="inlineStr">
        <is>
          <t>11/2024</t>
        </is>
      </c>
      <c r="L5923" t="n">
        <v>0</v>
      </c>
      <c r="M5923" s="551" t="n">
        <v>-693593</v>
      </c>
      <c r="N5923" t="n">
        <v>0</v>
      </c>
      <c r="O5923" t="n">
        <v>59.9</v>
      </c>
      <c r="P5923" t="n">
        <v>59.9</v>
      </c>
    </row>
    <row r="5924">
      <c r="A5924" t="n">
        <v>8894</v>
      </c>
      <c r="B5924" t="n">
        <v>122</v>
      </c>
      <c r="C5924" t="inlineStr">
        <is>
          <t>Arcos</t>
        </is>
      </c>
      <c r="D5924" s="551" t="n">
        <v>45627</v>
      </c>
      <c r="E5924" t="n">
        <v>23492</v>
      </c>
      <c r="F5924" t="inlineStr">
        <is>
          <t>PIMENTA ROSA EM GRAO KG</t>
        </is>
      </c>
      <c r="G5924" t="n">
        <v>2377</v>
      </c>
      <c r="H5924" t="n">
        <v>1</v>
      </c>
      <c r="I5924" t="inlineStr">
        <is>
          <t>KG</t>
        </is>
      </c>
      <c r="J5924" t="inlineStr">
        <is>
          <t>ALIMENTOS</t>
        </is>
      </c>
      <c r="K5924" t="inlineStr">
        <is>
          <t>11/2024</t>
        </is>
      </c>
      <c r="L5924" t="n">
        <v>0</v>
      </c>
      <c r="M5924" s="551" t="n">
        <v>-693593</v>
      </c>
      <c r="N5924" t="n">
        <v>0</v>
      </c>
      <c r="O5924" t="n">
        <v>59.8</v>
      </c>
      <c r="P5924" t="n">
        <v>59.8</v>
      </c>
    </row>
    <row r="5925">
      <c r="A5925" t="n">
        <v>8738</v>
      </c>
      <c r="B5925" t="n">
        <v>122</v>
      </c>
      <c r="C5925" t="inlineStr">
        <is>
          <t>Arcos</t>
        </is>
      </c>
      <c r="D5925" s="551" t="n">
        <v>45627</v>
      </c>
      <c r="E5925" t="n">
        <v>18396</v>
      </c>
      <c r="F5925" t="inlineStr">
        <is>
          <t>CONHAQUE ARMAGNAC PRINCE DE CONDE 700ML</t>
        </is>
      </c>
      <c r="G5925" t="n">
        <v>3244</v>
      </c>
      <c r="H5925" t="n">
        <v>0.15</v>
      </c>
      <c r="I5925" t="inlineStr">
        <is>
          <t>UN</t>
        </is>
      </c>
      <c r="J5925" t="inlineStr">
        <is>
          <t>BEBIDAS</t>
        </is>
      </c>
      <c r="K5925" t="inlineStr">
        <is>
          <t>11/2024</t>
        </is>
      </c>
      <c r="L5925" t="n">
        <v>0</v>
      </c>
      <c r="M5925" s="551" t="n">
        <v>-693593</v>
      </c>
      <c r="N5925" t="n">
        <v>0</v>
      </c>
      <c r="O5925" t="n">
        <v>0</v>
      </c>
      <c r="P5925" t="n">
        <v>59.46</v>
      </c>
    </row>
    <row r="5926">
      <c r="A5926" t="n">
        <v>8911</v>
      </c>
      <c r="B5926" t="n">
        <v>122</v>
      </c>
      <c r="C5926" t="inlineStr">
        <is>
          <t>Arcos</t>
        </is>
      </c>
      <c r="D5926" s="551" t="n">
        <v>45627</v>
      </c>
      <c r="E5926" t="n">
        <v>19784</v>
      </c>
      <c r="F5926" t="inlineStr">
        <is>
          <t>BANANA DA TERRA KG</t>
        </is>
      </c>
      <c r="G5926" t="n">
        <v>2474</v>
      </c>
      <c r="H5926" t="n">
        <v>6.72</v>
      </c>
      <c r="I5926" t="inlineStr">
        <is>
          <t>KG</t>
        </is>
      </c>
      <c r="J5926" t="inlineStr">
        <is>
          <t>ALIMENTOS</t>
        </is>
      </c>
      <c r="K5926" t="inlineStr">
        <is>
          <t>11/2024</t>
        </is>
      </c>
      <c r="L5926" t="n">
        <v>8.119999999999999</v>
      </c>
      <c r="M5926" s="551" t="n">
        <v>45625</v>
      </c>
      <c r="N5926" t="n">
        <v>8.1</v>
      </c>
      <c r="O5926" t="n">
        <v>8.1</v>
      </c>
      <c r="P5926" t="n">
        <v>54.57</v>
      </c>
    </row>
    <row r="5927">
      <c r="A5927" t="n">
        <v>8787</v>
      </c>
      <c r="B5927" t="n">
        <v>122</v>
      </c>
      <c r="C5927" t="inlineStr">
        <is>
          <t>Arcos</t>
        </is>
      </c>
      <c r="D5927" s="551" t="n">
        <v>45627</v>
      </c>
      <c r="E5927" t="n">
        <v>18210</v>
      </c>
      <c r="F5927" t="inlineStr">
        <is>
          <t>VERMOUTH MARTINI ROSATO 995ML</t>
        </is>
      </c>
      <c r="G5927" t="n">
        <v>3417</v>
      </c>
      <c r="H5927" t="n">
        <v>2</v>
      </c>
      <c r="I5927" t="inlineStr">
        <is>
          <t>UN</t>
        </is>
      </c>
      <c r="J5927" t="inlineStr">
        <is>
          <t>BEBIDAS</t>
        </is>
      </c>
      <c r="K5927" t="inlineStr">
        <is>
          <t>11/2024</t>
        </is>
      </c>
      <c r="L5927" t="n">
        <v>0</v>
      </c>
      <c r="M5927" s="551" t="n">
        <v>-693593</v>
      </c>
      <c r="N5927" t="n">
        <v>0</v>
      </c>
      <c r="O5927" t="n">
        <v>0</v>
      </c>
      <c r="P5927" t="n">
        <v>54.3</v>
      </c>
    </row>
    <row r="5928">
      <c r="A5928" t="n">
        <v>8891</v>
      </c>
      <c r="B5928" t="n">
        <v>122</v>
      </c>
      <c r="C5928" t="inlineStr">
        <is>
          <t>Arcos</t>
        </is>
      </c>
      <c r="D5928" s="551" t="n">
        <v>45627</v>
      </c>
      <c r="E5928" t="n">
        <v>20944</v>
      </c>
      <c r="F5928" t="inlineStr">
        <is>
          <t>OLEO DE GERGELIM NATURAL HONG KONG 1L</t>
        </is>
      </c>
      <c r="G5928" t="n">
        <v>2026</v>
      </c>
      <c r="H5928" t="n">
        <v>1</v>
      </c>
      <c r="I5928" t="inlineStr">
        <is>
          <t>UN</t>
        </is>
      </c>
      <c r="J5928" t="inlineStr">
        <is>
          <t>ALIMENTOS</t>
        </is>
      </c>
      <c r="K5928" t="inlineStr">
        <is>
          <t>11/2024</t>
        </is>
      </c>
      <c r="L5928" t="n">
        <v>0</v>
      </c>
      <c r="M5928" s="551" t="n">
        <v>-693593</v>
      </c>
      <c r="N5928" t="n">
        <v>0</v>
      </c>
      <c r="O5928" t="n">
        <v>0</v>
      </c>
      <c r="P5928" t="n">
        <v>54.25</v>
      </c>
    </row>
    <row r="5929">
      <c r="A5929" t="n">
        <v>8886</v>
      </c>
      <c r="B5929" t="n">
        <v>122</v>
      </c>
      <c r="C5929" t="inlineStr">
        <is>
          <t>Arcos</t>
        </is>
      </c>
      <c r="D5929" s="551" t="n">
        <v>45627</v>
      </c>
      <c r="E5929" t="n">
        <v>19965</v>
      </c>
      <c r="F5929" t="inlineStr">
        <is>
          <t>MOSTARDA AMARELA HEINZ C/255G UN</t>
        </is>
      </c>
      <c r="G5929" t="n">
        <v>2356</v>
      </c>
      <c r="H5929" t="n">
        <v>4</v>
      </c>
      <c r="I5929" t="inlineStr">
        <is>
          <t>UN</t>
        </is>
      </c>
      <c r="J5929" t="inlineStr">
        <is>
          <t>ALIMENTOS</t>
        </is>
      </c>
      <c r="K5929" t="inlineStr">
        <is>
          <t>11/2024</t>
        </is>
      </c>
      <c r="L5929" t="n">
        <v>13.46</v>
      </c>
      <c r="M5929" s="551" t="n">
        <v>45615</v>
      </c>
      <c r="N5929" t="n">
        <v>13.55</v>
      </c>
      <c r="O5929" t="n">
        <v>13.42</v>
      </c>
      <c r="P5929" t="n">
        <v>53.84</v>
      </c>
    </row>
    <row r="5930">
      <c r="A5930" t="n">
        <v>8870</v>
      </c>
      <c r="B5930" t="n">
        <v>122</v>
      </c>
      <c r="C5930" t="inlineStr">
        <is>
          <t>Arcos</t>
        </is>
      </c>
      <c r="D5930" s="551" t="n">
        <v>45627</v>
      </c>
      <c r="E5930" t="n">
        <v>20892</v>
      </c>
      <c r="F5930" t="inlineStr">
        <is>
          <t>GELATINA S/ SABOR EM FOLHA INCOLOR OETKER 10G</t>
        </is>
      </c>
      <c r="G5930" t="n">
        <v>2039</v>
      </c>
      <c r="H5930" t="n">
        <v>4</v>
      </c>
      <c r="I5930" t="inlineStr">
        <is>
          <t>UN</t>
        </is>
      </c>
      <c r="J5930" t="inlineStr">
        <is>
          <t>ALIMENTOS</t>
        </is>
      </c>
      <c r="K5930" t="inlineStr">
        <is>
          <t>11/2024</t>
        </is>
      </c>
      <c r="L5930" t="n">
        <v>0</v>
      </c>
      <c r="M5930" s="551" t="n">
        <v>-693593</v>
      </c>
      <c r="N5930" t="n">
        <v>0</v>
      </c>
      <c r="O5930" t="n">
        <v>13.2</v>
      </c>
      <c r="P5930" t="n">
        <v>52.8</v>
      </c>
    </row>
    <row r="5931">
      <c r="A5931" t="n">
        <v>8799</v>
      </c>
      <c r="B5931" t="n">
        <v>122</v>
      </c>
      <c r="C5931" t="inlineStr">
        <is>
          <t>Arcos</t>
        </is>
      </c>
      <c r="D5931" s="551" t="n">
        <v>45627</v>
      </c>
      <c r="E5931" t="n">
        <v>18139</v>
      </c>
      <c r="F5931" t="inlineStr">
        <is>
          <t>WHISKY GLENFIDDICH 12 ANOS 750ML</t>
        </is>
      </c>
      <c r="G5931" t="n">
        <v>3479</v>
      </c>
      <c r="H5931" t="n">
        <v>0.14</v>
      </c>
      <c r="I5931" t="inlineStr">
        <is>
          <t>GR</t>
        </is>
      </c>
      <c r="J5931" t="inlineStr">
        <is>
          <t>BEBIDAS</t>
        </is>
      </c>
      <c r="K5931" t="inlineStr">
        <is>
          <t>11/2024</t>
        </is>
      </c>
      <c r="L5931" t="n">
        <v>0</v>
      </c>
      <c r="M5931" s="551" t="n">
        <v>-693593</v>
      </c>
      <c r="N5931" t="n">
        <v>0</v>
      </c>
      <c r="O5931" t="n">
        <v>375.29</v>
      </c>
      <c r="P5931" t="n">
        <v>52.54</v>
      </c>
    </row>
    <row r="5932">
      <c r="A5932" t="n">
        <v>8904</v>
      </c>
      <c r="B5932" t="n">
        <v>122</v>
      </c>
      <c r="C5932" t="inlineStr">
        <is>
          <t>Arcos</t>
        </is>
      </c>
      <c r="D5932" s="551" t="n">
        <v>45627</v>
      </c>
      <c r="E5932" t="n">
        <v>20961</v>
      </c>
      <c r="F5932" t="inlineStr">
        <is>
          <t>VINAGRE DE MACA CASTELO 750ML UN</t>
        </is>
      </c>
      <c r="G5932" t="n">
        <v>2015</v>
      </c>
      <c r="H5932" t="n">
        <v>9</v>
      </c>
      <c r="I5932" t="inlineStr">
        <is>
          <t>UN</t>
        </is>
      </c>
      <c r="J5932" t="inlineStr">
        <is>
          <t>ALIMENTOS</t>
        </is>
      </c>
      <c r="K5932" t="inlineStr">
        <is>
          <t>11/2024</t>
        </is>
      </c>
      <c r="L5932" t="n">
        <v>5.79</v>
      </c>
      <c r="M5932" s="551" t="n">
        <v>45609</v>
      </c>
      <c r="N5932" t="n">
        <v>5.79</v>
      </c>
      <c r="O5932" t="n">
        <v>5.79</v>
      </c>
      <c r="P5932" t="n">
        <v>52.11</v>
      </c>
    </row>
    <row r="5933">
      <c r="A5933" t="n">
        <v>9056</v>
      </c>
      <c r="B5933" t="n">
        <v>122</v>
      </c>
      <c r="C5933" t="inlineStr">
        <is>
          <t>Arcos</t>
        </is>
      </c>
      <c r="D5933" s="551" t="n">
        <v>45627</v>
      </c>
      <c r="E5933" t="n">
        <v>20680</v>
      </c>
      <c r="F5933" t="inlineStr">
        <is>
          <t>CREME DE LEITE NESTLE C/200G UN</t>
        </is>
      </c>
      <c r="G5933" t="n">
        <v>2106</v>
      </c>
      <c r="H5933" t="n">
        <v>10</v>
      </c>
      <c r="I5933" t="inlineStr">
        <is>
          <t>UN</t>
        </is>
      </c>
      <c r="J5933" t="inlineStr">
        <is>
          <t>ALIMENTOS</t>
        </is>
      </c>
      <c r="K5933" t="inlineStr">
        <is>
          <t>11/2024</t>
        </is>
      </c>
      <c r="L5933" t="n">
        <v>0</v>
      </c>
      <c r="M5933" s="551" t="n">
        <v>-693593</v>
      </c>
      <c r="N5933" t="n">
        <v>0</v>
      </c>
      <c r="O5933" t="n">
        <v>5.1</v>
      </c>
      <c r="P5933" t="n">
        <v>51</v>
      </c>
    </row>
    <row r="5934">
      <c r="A5934" t="n">
        <v>8910</v>
      </c>
      <c r="B5934" t="n">
        <v>122</v>
      </c>
      <c r="C5934" t="inlineStr">
        <is>
          <t>Arcos</t>
        </is>
      </c>
      <c r="D5934" s="551" t="n">
        <v>45627</v>
      </c>
      <c r="E5934" t="n">
        <v>19649</v>
      </c>
      <c r="F5934" t="inlineStr">
        <is>
          <t>ALHO DESCASCADO KG</t>
        </is>
      </c>
      <c r="G5934" t="n">
        <v>2589</v>
      </c>
      <c r="H5934" t="n">
        <v>2</v>
      </c>
      <c r="I5934" t="inlineStr">
        <is>
          <t>KG</t>
        </is>
      </c>
      <c r="J5934" t="inlineStr">
        <is>
          <t>ALIMENTOS</t>
        </is>
      </c>
      <c r="K5934" t="inlineStr">
        <is>
          <t>11/2024</t>
        </is>
      </c>
      <c r="L5934" t="n">
        <v>25.38</v>
      </c>
      <c r="M5934" s="551" t="n">
        <v>45624</v>
      </c>
      <c r="N5934" t="n">
        <v>26</v>
      </c>
      <c r="O5934" t="n">
        <v>25</v>
      </c>
      <c r="P5934" t="n">
        <v>50.76</v>
      </c>
    </row>
    <row r="5935">
      <c r="A5935" t="n">
        <v>8944</v>
      </c>
      <c r="B5935" t="n">
        <v>122</v>
      </c>
      <c r="C5935" t="inlineStr">
        <is>
          <t>Arcos</t>
        </is>
      </c>
      <c r="D5935" s="551" t="n">
        <v>45627</v>
      </c>
      <c r="E5935" t="n">
        <v>19463</v>
      </c>
      <c r="F5935" t="inlineStr">
        <is>
          <t>TOMILHO KG</t>
        </is>
      </c>
      <c r="G5935" t="n">
        <v>2739</v>
      </c>
      <c r="H5935" t="n">
        <v>0.62</v>
      </c>
      <c r="I5935" t="inlineStr">
        <is>
          <t>KG</t>
        </is>
      </c>
      <c r="J5935" t="inlineStr">
        <is>
          <t>ALIMENTOS</t>
        </is>
      </c>
      <c r="K5935" t="inlineStr">
        <is>
          <t>11/2024</t>
        </is>
      </c>
      <c r="L5935" t="n">
        <v>79.45</v>
      </c>
      <c r="M5935" s="551" t="n">
        <v>45622</v>
      </c>
      <c r="N5935" t="n">
        <v>80</v>
      </c>
      <c r="O5935" t="n">
        <v>60</v>
      </c>
      <c r="P5935" t="n">
        <v>49.26</v>
      </c>
    </row>
    <row r="5936">
      <c r="A5936" t="n">
        <v>8934</v>
      </c>
      <c r="B5936" t="n">
        <v>122</v>
      </c>
      <c r="C5936" t="inlineStr">
        <is>
          <t>Arcos</t>
        </is>
      </c>
      <c r="D5936" s="551" t="n">
        <v>45627</v>
      </c>
      <c r="E5936" t="n">
        <v>19575</v>
      </c>
      <c r="F5936" t="inlineStr">
        <is>
          <t>PIMENTA DE CHEIRO VERDE KG</t>
        </is>
      </c>
      <c r="G5936" t="n">
        <v>2643</v>
      </c>
      <c r="H5936" t="n">
        <v>1.5</v>
      </c>
      <c r="I5936" t="inlineStr">
        <is>
          <t>KG</t>
        </is>
      </c>
      <c r="J5936" t="inlineStr">
        <is>
          <t>ALIMENTOS</t>
        </is>
      </c>
      <c r="K5936" t="inlineStr">
        <is>
          <t>11/2024</t>
        </is>
      </c>
      <c r="L5936" t="n">
        <v>32.7</v>
      </c>
      <c r="M5936" s="551" t="n">
        <v>45618</v>
      </c>
      <c r="N5936" t="n">
        <v>33.75</v>
      </c>
      <c r="O5936" t="n">
        <v>28</v>
      </c>
      <c r="P5936" t="n">
        <v>49.05</v>
      </c>
    </row>
    <row r="5937">
      <c r="A5937" t="n">
        <v>9059</v>
      </c>
      <c r="B5937" t="n">
        <v>122</v>
      </c>
      <c r="C5937" t="inlineStr">
        <is>
          <t>Arcos</t>
        </is>
      </c>
      <c r="D5937" s="551" t="n">
        <v>45627</v>
      </c>
      <c r="E5937" t="n">
        <v>20111</v>
      </c>
      <c r="F5937" t="inlineStr">
        <is>
          <t>MASSA MACARRAO DE ARROZ TAILANDES RICE STICK C/300G 5mm</t>
        </is>
      </c>
      <c r="G5937" t="n">
        <v>2295</v>
      </c>
      <c r="H5937" t="n">
        <v>2</v>
      </c>
      <c r="I5937" t="inlineStr">
        <is>
          <t>PC</t>
        </is>
      </c>
      <c r="J5937" t="inlineStr">
        <is>
          <t>ALIMENTOS</t>
        </is>
      </c>
      <c r="K5937" t="inlineStr">
        <is>
          <t>11/2024</t>
        </is>
      </c>
      <c r="L5937" t="n">
        <v>0</v>
      </c>
      <c r="M5937" s="551" t="n">
        <v>45385</v>
      </c>
      <c r="N5937" t="n">
        <v>0</v>
      </c>
      <c r="O5937" t="n">
        <v>0</v>
      </c>
      <c r="P5937" t="n">
        <v>48.05</v>
      </c>
    </row>
    <row r="5938">
      <c r="A5938" t="n">
        <v>8847</v>
      </c>
      <c r="B5938" t="n">
        <v>122</v>
      </c>
      <c r="C5938" t="inlineStr">
        <is>
          <t>Arcos</t>
        </is>
      </c>
      <c r="D5938" s="551" t="n">
        <v>45627</v>
      </c>
      <c r="E5938" t="n">
        <v>24110</v>
      </c>
      <c r="F5938" t="inlineStr">
        <is>
          <t>CANELA EM PO KG</t>
        </is>
      </c>
      <c r="G5938" t="n">
        <v>2322</v>
      </c>
      <c r="H5938" t="n">
        <v>1.5</v>
      </c>
      <c r="I5938" t="inlineStr">
        <is>
          <t>KG</t>
        </is>
      </c>
      <c r="J5938" t="inlineStr">
        <is>
          <t>ALIMENTOS</t>
        </is>
      </c>
      <c r="K5938" t="inlineStr">
        <is>
          <t>11/2024</t>
        </is>
      </c>
      <c r="L5938" t="n">
        <v>0</v>
      </c>
      <c r="M5938" s="551" t="n">
        <v>-693593</v>
      </c>
      <c r="N5938" t="n">
        <v>0</v>
      </c>
      <c r="O5938" t="n">
        <v>32</v>
      </c>
      <c r="P5938" t="n">
        <v>48</v>
      </c>
    </row>
    <row r="5939">
      <c r="A5939" t="n">
        <v>8926</v>
      </c>
      <c r="B5939" t="n">
        <v>122</v>
      </c>
      <c r="C5939" t="inlineStr">
        <is>
          <t>Arcos</t>
        </is>
      </c>
      <c r="D5939" s="551" t="n">
        <v>45627</v>
      </c>
      <c r="E5939" t="n">
        <v>19741</v>
      </c>
      <c r="F5939" t="inlineStr">
        <is>
          <t>MANGA PALMER KG</t>
        </is>
      </c>
      <c r="G5939" t="n">
        <v>2512</v>
      </c>
      <c r="H5939" t="n">
        <v>8</v>
      </c>
      <c r="I5939" t="inlineStr">
        <is>
          <t>KG</t>
        </is>
      </c>
      <c r="J5939" t="inlineStr">
        <is>
          <t>ALIMENTOS</t>
        </is>
      </c>
      <c r="K5939" t="inlineStr">
        <is>
          <t>11/2024</t>
        </is>
      </c>
      <c r="L5939" t="n">
        <v>5.93</v>
      </c>
      <c r="M5939" s="551" t="n">
        <v>45624</v>
      </c>
      <c r="N5939" t="n">
        <v>5.6</v>
      </c>
      <c r="O5939" t="n">
        <v>4.96</v>
      </c>
      <c r="P5939" t="n">
        <v>47.44</v>
      </c>
    </row>
    <row r="5940">
      <c r="A5940" t="n">
        <v>9013</v>
      </c>
      <c r="B5940" t="n">
        <v>122</v>
      </c>
      <c r="C5940" t="inlineStr">
        <is>
          <t>Arcos</t>
        </is>
      </c>
      <c r="D5940" s="551" t="n">
        <v>45627</v>
      </c>
      <c r="E5940" t="n">
        <v>18192</v>
      </c>
      <c r="F5940" t="inlineStr">
        <is>
          <t>VODKA ABSOLUT EXTRAKT 750ML</t>
        </is>
      </c>
      <c r="G5940" t="n">
        <v>3432</v>
      </c>
      <c r="H5940" t="n">
        <v>0.93</v>
      </c>
      <c r="I5940" t="inlineStr">
        <is>
          <t>GR</t>
        </is>
      </c>
      <c r="J5940" t="inlineStr">
        <is>
          <t>BEBIDAS</t>
        </is>
      </c>
      <c r="K5940" t="inlineStr">
        <is>
          <t>11/2024</t>
        </is>
      </c>
      <c r="L5940" t="n">
        <v>0</v>
      </c>
      <c r="M5940" s="551" t="n">
        <v>-693593</v>
      </c>
      <c r="N5940" t="n">
        <v>0</v>
      </c>
      <c r="O5940" t="n">
        <v>0</v>
      </c>
      <c r="P5940" t="n">
        <v>47.25</v>
      </c>
    </row>
    <row r="5941">
      <c r="A5941" t="n">
        <v>8868</v>
      </c>
      <c r="B5941" t="n">
        <v>122</v>
      </c>
      <c r="C5941" t="inlineStr">
        <is>
          <t>Arcos</t>
        </is>
      </c>
      <c r="D5941" s="551" t="n">
        <v>45627</v>
      </c>
      <c r="E5941" t="n">
        <v>20022</v>
      </c>
      <c r="F5941" t="inlineStr">
        <is>
          <t>FERMENTO QUIMICO ROYAL 250G</t>
        </is>
      </c>
      <c r="G5941" t="n">
        <v>2340</v>
      </c>
      <c r="H5941" t="n">
        <v>5</v>
      </c>
      <c r="I5941" t="inlineStr">
        <is>
          <t>UN</t>
        </is>
      </c>
      <c r="J5941" t="inlineStr">
        <is>
          <t>ALIMENTOS</t>
        </is>
      </c>
      <c r="K5941" t="inlineStr">
        <is>
          <t>11/2024</t>
        </is>
      </c>
      <c r="L5941" t="n">
        <v>9.390000000000001</v>
      </c>
      <c r="M5941" s="551" t="n">
        <v>45609</v>
      </c>
      <c r="N5941" t="n">
        <v>9.390000000000001</v>
      </c>
      <c r="O5941" t="n">
        <v>9.359999999999999</v>
      </c>
      <c r="P5941" t="n">
        <v>46.95</v>
      </c>
    </row>
    <row r="5942">
      <c r="A5942" t="n">
        <v>9028</v>
      </c>
      <c r="B5942" t="n">
        <v>122</v>
      </c>
      <c r="C5942" t="inlineStr">
        <is>
          <t>Arcos</t>
        </is>
      </c>
      <c r="D5942" s="551" t="n">
        <v>45627</v>
      </c>
      <c r="E5942" t="n">
        <v>18107</v>
      </c>
      <c r="F5942" t="inlineStr">
        <is>
          <t>WHISKY JURA SINGLE MALT 10 ANOS 700ML</t>
        </is>
      </c>
      <c r="G5942" t="n">
        <v>3504</v>
      </c>
      <c r="H5942" t="n">
        <v>0.26</v>
      </c>
      <c r="I5942" t="inlineStr">
        <is>
          <t>GR</t>
        </is>
      </c>
      <c r="J5942" t="inlineStr">
        <is>
          <t>BEBIDAS</t>
        </is>
      </c>
      <c r="K5942" t="inlineStr">
        <is>
          <t>11/2024</t>
        </is>
      </c>
      <c r="L5942" t="n">
        <v>0</v>
      </c>
      <c r="M5942" s="551" t="n">
        <v>-693593</v>
      </c>
      <c r="N5942" t="n">
        <v>0</v>
      </c>
      <c r="O5942" t="n">
        <v>0</v>
      </c>
      <c r="P5942" t="n">
        <v>45.99</v>
      </c>
    </row>
    <row r="5943">
      <c r="A5943" t="n">
        <v>8840</v>
      </c>
      <c r="B5943" t="n">
        <v>122</v>
      </c>
      <c r="C5943" t="inlineStr">
        <is>
          <t>Arcos</t>
        </is>
      </c>
      <c r="D5943" s="551" t="n">
        <v>45627</v>
      </c>
      <c r="E5943" t="n">
        <v>20724</v>
      </c>
      <c r="F5943" t="inlineStr">
        <is>
          <t>AZEITONA VERDE GORDAL 80/90 DI SALERNO C/2KG</t>
        </is>
      </c>
      <c r="G5943" t="n">
        <v>2094</v>
      </c>
      <c r="H5943" t="n">
        <v>1</v>
      </c>
      <c r="I5943" t="inlineStr">
        <is>
          <t>BD</t>
        </is>
      </c>
      <c r="J5943" t="inlineStr">
        <is>
          <t>ALIMENTOS</t>
        </is>
      </c>
      <c r="K5943" t="inlineStr">
        <is>
          <t>11/2024</t>
        </is>
      </c>
      <c r="L5943" t="n">
        <v>45.9</v>
      </c>
      <c r="M5943" s="551" t="n">
        <v>45603</v>
      </c>
      <c r="N5943" t="n">
        <v>45.9</v>
      </c>
      <c r="O5943" t="n">
        <v>45.9</v>
      </c>
      <c r="P5943" t="n">
        <v>45.9</v>
      </c>
    </row>
    <row r="5944">
      <c r="A5944" t="n">
        <v>8931</v>
      </c>
      <c r="B5944" t="n">
        <v>122</v>
      </c>
      <c r="C5944" t="inlineStr">
        <is>
          <t>Arcos</t>
        </is>
      </c>
      <c r="D5944" s="551" t="n">
        <v>45627</v>
      </c>
      <c r="E5944" t="n">
        <v>17034</v>
      </c>
      <c r="F5944" t="inlineStr">
        <is>
          <t>PAK CHOI KG</t>
        </is>
      </c>
      <c r="G5944" t="n">
        <v>2743</v>
      </c>
      <c r="H5944" t="n">
        <v>2.36</v>
      </c>
      <c r="I5944" t="inlineStr">
        <is>
          <t>KG</t>
        </is>
      </c>
      <c r="J5944" t="inlineStr">
        <is>
          <t>ALIMENTOS</t>
        </is>
      </c>
      <c r="K5944" t="inlineStr">
        <is>
          <t>11/2024</t>
        </is>
      </c>
      <c r="L5944" t="n">
        <v>18.6</v>
      </c>
      <c r="M5944" s="551" t="n">
        <v>45625</v>
      </c>
      <c r="N5944" t="n">
        <v>25</v>
      </c>
      <c r="O5944" t="n">
        <v>25</v>
      </c>
      <c r="P5944" t="n">
        <v>43.9</v>
      </c>
    </row>
    <row r="5945">
      <c r="A5945" t="n">
        <v>8841</v>
      </c>
      <c r="B5945" t="n">
        <v>122</v>
      </c>
      <c r="C5945" t="inlineStr">
        <is>
          <t>Arcos</t>
        </is>
      </c>
      <c r="D5945" s="551" t="n">
        <v>45627</v>
      </c>
      <c r="E5945" t="n">
        <v>24089</v>
      </c>
      <c r="F5945" t="inlineStr">
        <is>
          <t>BICARBONATO DE SODIO KG</t>
        </is>
      </c>
      <c r="G5945" t="n">
        <v>2316</v>
      </c>
      <c r="H5945" t="n">
        <v>5</v>
      </c>
      <c r="I5945" t="inlineStr">
        <is>
          <t>KG</t>
        </is>
      </c>
      <c r="J5945" t="inlineStr">
        <is>
          <t>ALIMENTOS</t>
        </is>
      </c>
      <c r="K5945" t="inlineStr">
        <is>
          <t>11/2024</t>
        </is>
      </c>
      <c r="L5945" t="n">
        <v>0</v>
      </c>
      <c r="M5945" s="551" t="n">
        <v>45531</v>
      </c>
      <c r="N5945" t="n">
        <v>8.5</v>
      </c>
      <c r="O5945" t="n">
        <v>8.43</v>
      </c>
      <c r="P5945" t="n">
        <v>42.5</v>
      </c>
    </row>
    <row r="5946">
      <c r="A5946" t="n">
        <v>8916</v>
      </c>
      <c r="B5946" t="n">
        <v>122</v>
      </c>
      <c r="C5946" t="inlineStr">
        <is>
          <t>Arcos</t>
        </is>
      </c>
      <c r="D5946" s="551" t="n">
        <v>45627</v>
      </c>
      <c r="E5946" t="n">
        <v>24509</v>
      </c>
      <c r="F5946" t="inlineStr">
        <is>
          <t>CEBOLA BRANCA KG</t>
        </is>
      </c>
      <c r="G5946" t="n">
        <v>2607</v>
      </c>
      <c r="H5946" t="n">
        <v>13.2</v>
      </c>
      <c r="I5946" t="inlineStr">
        <is>
          <t>KG</t>
        </is>
      </c>
      <c r="J5946" t="inlineStr">
        <is>
          <t>ALIMENTOS</t>
        </is>
      </c>
      <c r="K5946" t="inlineStr">
        <is>
          <t>11/2024</t>
        </is>
      </c>
      <c r="L5946" t="n">
        <v>0</v>
      </c>
      <c r="M5946" s="551" t="n">
        <v>-693593</v>
      </c>
      <c r="N5946" t="n">
        <v>0</v>
      </c>
      <c r="O5946" t="n">
        <v>3.21</v>
      </c>
      <c r="P5946" t="n">
        <v>42.43</v>
      </c>
    </row>
    <row r="5947">
      <c r="A5947" t="n">
        <v>8981</v>
      </c>
      <c r="B5947" t="n">
        <v>122</v>
      </c>
      <c r="C5947" t="inlineStr">
        <is>
          <t>Arcos</t>
        </is>
      </c>
      <c r="D5947" s="551" t="n">
        <v>45627</v>
      </c>
      <c r="E5947" t="n">
        <v>24467</v>
      </c>
      <c r="F5947" t="inlineStr">
        <is>
          <t>SODA LIMONADA ANTARCTICA DIET LATA 350ML</t>
        </is>
      </c>
      <c r="G5947" t="n">
        <v>3673</v>
      </c>
      <c r="H5947" t="n">
        <v>26</v>
      </c>
      <c r="I5947" t="inlineStr">
        <is>
          <t>UN</t>
        </is>
      </c>
      <c r="J5947" t="inlineStr">
        <is>
          <t>BEBIDAS</t>
        </is>
      </c>
      <c r="K5947" t="inlineStr">
        <is>
          <t>11/2024</t>
        </is>
      </c>
      <c r="L5947" t="n">
        <v>0</v>
      </c>
      <c r="M5947" s="551" t="n">
        <v>45526</v>
      </c>
      <c r="N5947" t="n">
        <v>1.56</v>
      </c>
      <c r="O5947" t="n">
        <v>2.19</v>
      </c>
      <c r="P5947" t="n">
        <v>40.62</v>
      </c>
    </row>
    <row r="5948">
      <c r="A5948" t="n">
        <v>8739</v>
      </c>
      <c r="B5948" t="n">
        <v>122</v>
      </c>
      <c r="C5948" t="inlineStr">
        <is>
          <t>Arcos</t>
        </is>
      </c>
      <c r="D5948" s="551" t="n">
        <v>45627</v>
      </c>
      <c r="E5948" t="n">
        <v>18383</v>
      </c>
      <c r="F5948" t="inlineStr">
        <is>
          <t>CONHAQUE BRANDY NAPOLEON COURRIER 700ML</t>
        </is>
      </c>
      <c r="G5948" t="n">
        <v>3256</v>
      </c>
      <c r="H5948" t="n">
        <v>0.39</v>
      </c>
      <c r="I5948" t="inlineStr">
        <is>
          <t>UN</t>
        </is>
      </c>
      <c r="J5948" t="inlineStr">
        <is>
          <t>BEBIDAS</t>
        </is>
      </c>
      <c r="K5948" t="inlineStr">
        <is>
          <t>11/2024</t>
        </is>
      </c>
      <c r="L5948" t="n">
        <v>0</v>
      </c>
      <c r="M5948" s="551" t="n">
        <v>-693593</v>
      </c>
      <c r="N5948" t="n">
        <v>0</v>
      </c>
      <c r="O5948" t="n">
        <v>0</v>
      </c>
      <c r="P5948" t="n">
        <v>40.32</v>
      </c>
    </row>
    <row r="5949">
      <c r="A5949" t="n">
        <v>9020</v>
      </c>
      <c r="B5949" t="n">
        <v>122</v>
      </c>
      <c r="C5949" t="inlineStr">
        <is>
          <t>Arcos</t>
        </is>
      </c>
      <c r="D5949" s="551" t="n">
        <v>45627</v>
      </c>
      <c r="E5949" t="n">
        <v>18155</v>
      </c>
      <c r="F5949" t="inlineStr">
        <is>
          <t>WHISKY BOURBON WILD TURKEY 101 750ML</t>
        </is>
      </c>
      <c r="G5949" t="n">
        <v>3465</v>
      </c>
      <c r="H5949" t="n">
        <v>0.3</v>
      </c>
      <c r="I5949" t="inlineStr">
        <is>
          <t>GR</t>
        </is>
      </c>
      <c r="J5949" t="inlineStr">
        <is>
          <t>BEBIDAS</t>
        </is>
      </c>
      <c r="K5949" t="inlineStr">
        <is>
          <t>11/2024</t>
        </is>
      </c>
      <c r="L5949" t="n">
        <v>0</v>
      </c>
      <c r="M5949" s="551" t="n">
        <v>-693593</v>
      </c>
      <c r="N5949" t="n">
        <v>0</v>
      </c>
      <c r="O5949" t="n">
        <v>0</v>
      </c>
      <c r="P5949" t="n">
        <v>40.2</v>
      </c>
    </row>
    <row r="5950">
      <c r="A5950" t="n">
        <v>8827</v>
      </c>
      <c r="B5950" t="n">
        <v>122</v>
      </c>
      <c r="C5950" t="inlineStr">
        <is>
          <t>Arcos</t>
        </is>
      </c>
      <c r="D5950" s="551" t="n">
        <v>45627</v>
      </c>
      <c r="E5950" t="n">
        <v>21086</v>
      </c>
      <c r="F5950" t="inlineStr">
        <is>
          <t>ACUCAR SACHE UNIAO CX C/ 400 X 0,005G</t>
        </is>
      </c>
      <c r="G5950" t="n">
        <v>1989</v>
      </c>
      <c r="H5950" t="n">
        <v>2</v>
      </c>
      <c r="I5950" t="inlineStr">
        <is>
          <t>UN</t>
        </is>
      </c>
      <c r="J5950" t="inlineStr">
        <is>
          <t>ALIMENTOS</t>
        </is>
      </c>
      <c r="K5950" t="inlineStr">
        <is>
          <t>11/2024</t>
        </is>
      </c>
      <c r="L5950" t="n">
        <v>20.07</v>
      </c>
      <c r="M5950" s="551" t="n">
        <v>45622</v>
      </c>
      <c r="N5950" t="n">
        <v>19.3</v>
      </c>
      <c r="O5950" t="n">
        <v>19.3</v>
      </c>
      <c r="P5950" t="n">
        <v>40.14</v>
      </c>
    </row>
    <row r="5951">
      <c r="A5951" t="n">
        <v>8927</v>
      </c>
      <c r="B5951" t="n">
        <v>122</v>
      </c>
      <c r="C5951" t="inlineStr">
        <is>
          <t>Arcos</t>
        </is>
      </c>
      <c r="D5951" s="551" t="n">
        <v>45627</v>
      </c>
      <c r="E5951" t="n">
        <v>19476</v>
      </c>
      <c r="F5951" t="inlineStr">
        <is>
          <t>MANJERICAO KG</t>
        </is>
      </c>
      <c r="G5951" t="n">
        <v>2729</v>
      </c>
      <c r="H5951" t="n">
        <v>0.84</v>
      </c>
      <c r="I5951" t="inlineStr">
        <is>
          <t>KG</t>
        </is>
      </c>
      <c r="J5951" t="inlineStr">
        <is>
          <t>ALIMENTOS</t>
        </is>
      </c>
      <c r="K5951" t="inlineStr">
        <is>
          <t>11/2024</t>
        </is>
      </c>
      <c r="L5951" t="n">
        <v>47.28</v>
      </c>
      <c r="M5951" s="551" t="n">
        <v>45625</v>
      </c>
      <c r="N5951" t="n">
        <v>47.25</v>
      </c>
      <c r="O5951" t="n">
        <v>41.81</v>
      </c>
      <c r="P5951" t="n">
        <v>39.72</v>
      </c>
    </row>
    <row r="5952">
      <c r="A5952" t="n">
        <v>8809</v>
      </c>
      <c r="B5952" t="n">
        <v>122</v>
      </c>
      <c r="C5952" t="inlineStr">
        <is>
          <t>Arcos</t>
        </is>
      </c>
      <c r="D5952" s="551" t="n">
        <v>45627</v>
      </c>
      <c r="E5952" t="n">
        <v>21132</v>
      </c>
      <c r="F5952" t="inlineStr">
        <is>
          <t>GOIABADA CREMOSA PREDILECTA C/2,5KG</t>
        </is>
      </c>
      <c r="G5952" t="n">
        <v>1963</v>
      </c>
      <c r="H5952" t="n">
        <v>1</v>
      </c>
      <c r="I5952" t="inlineStr">
        <is>
          <t>PC</t>
        </is>
      </c>
      <c r="J5952" t="inlineStr">
        <is>
          <t>ALIMENTOS</t>
        </is>
      </c>
      <c r="K5952" t="inlineStr">
        <is>
          <t>11/2024</t>
        </is>
      </c>
      <c r="L5952" t="n">
        <v>0</v>
      </c>
      <c r="M5952" s="551" t="n">
        <v>-693593</v>
      </c>
      <c r="N5952" t="n">
        <v>0</v>
      </c>
      <c r="O5952" t="n">
        <v>39.5</v>
      </c>
      <c r="P5952" t="n">
        <v>39.5</v>
      </c>
    </row>
    <row r="5953">
      <c r="A5953" t="n">
        <v>9040</v>
      </c>
      <c r="B5953" t="n">
        <v>122</v>
      </c>
      <c r="C5953" t="inlineStr">
        <is>
          <t>Arcos</t>
        </is>
      </c>
      <c r="D5953" s="551" t="n">
        <v>45627</v>
      </c>
      <c r="E5953" t="n">
        <v>17051</v>
      </c>
      <c r="F5953" t="inlineStr">
        <is>
          <t>QUEIJO MATURADO CUESTAZUL PARDINHO KG</t>
        </is>
      </c>
      <c r="G5953" t="n">
        <v>2787</v>
      </c>
      <c r="H5953" t="n">
        <v>0.3</v>
      </c>
      <c r="I5953" t="inlineStr">
        <is>
          <t>KG</t>
        </is>
      </c>
      <c r="J5953" t="inlineStr">
        <is>
          <t>ALIMENTOS</t>
        </is>
      </c>
      <c r="K5953" t="inlineStr">
        <is>
          <t>11/2024</t>
        </is>
      </c>
      <c r="L5953" t="n">
        <v>0</v>
      </c>
      <c r="M5953" s="551" t="n">
        <v>-693593</v>
      </c>
      <c r="N5953" t="n">
        <v>0</v>
      </c>
      <c r="O5953" t="n">
        <v>0</v>
      </c>
      <c r="P5953" t="n">
        <v>39.5</v>
      </c>
    </row>
    <row r="5954">
      <c r="A5954" t="n">
        <v>9057</v>
      </c>
      <c r="B5954" t="n">
        <v>122</v>
      </c>
      <c r="C5954" t="inlineStr">
        <is>
          <t>Arcos</t>
        </is>
      </c>
      <c r="D5954" s="551" t="n">
        <v>45627</v>
      </c>
      <c r="E5954" t="n">
        <v>25282</v>
      </c>
      <c r="F5954" t="inlineStr">
        <is>
          <t>FRUTOSE CRISTAL KG</t>
        </is>
      </c>
      <c r="G5954" t="n">
        <v>5982</v>
      </c>
      <c r="H5954" t="n">
        <v>1</v>
      </c>
      <c r="I5954" t="inlineStr">
        <is>
          <t>KG</t>
        </is>
      </c>
      <c r="J5954" t="inlineStr">
        <is>
          <t>ALIMENTOS</t>
        </is>
      </c>
      <c r="K5954" t="inlineStr">
        <is>
          <t>11/2024</t>
        </is>
      </c>
      <c r="L5954" t="n">
        <v>0</v>
      </c>
      <c r="M5954" s="551" t="n">
        <v>45555</v>
      </c>
      <c r="N5954" t="n">
        <v>38.8</v>
      </c>
      <c r="O5954" t="n">
        <v>57.32</v>
      </c>
      <c r="P5954" t="n">
        <v>38.8</v>
      </c>
    </row>
    <row r="5955">
      <c r="A5955" t="n">
        <v>8921</v>
      </c>
      <c r="B5955" t="n">
        <v>122</v>
      </c>
      <c r="C5955" t="inlineStr">
        <is>
          <t>Arcos</t>
        </is>
      </c>
      <c r="D5955" s="551" t="n">
        <v>45627</v>
      </c>
      <c r="E5955" t="n">
        <v>19759</v>
      </c>
      <c r="F5955" t="inlineStr">
        <is>
          <t>LARANJA BAHIA KG</t>
        </is>
      </c>
      <c r="G5955" t="n">
        <v>2494</v>
      </c>
      <c r="H5955" t="n">
        <v>3.74</v>
      </c>
      <c r="I5955" t="inlineStr">
        <is>
          <t>KG</t>
        </is>
      </c>
      <c r="J5955" t="inlineStr">
        <is>
          <t>ALIMENTOS</t>
        </is>
      </c>
      <c r="K5955" t="inlineStr">
        <is>
          <t>11/2024</t>
        </is>
      </c>
      <c r="L5955" t="n">
        <v>10.05</v>
      </c>
      <c r="M5955" s="551" t="n">
        <v>45625</v>
      </c>
      <c r="N5955" t="n">
        <v>11.57</v>
      </c>
      <c r="O5955" t="n">
        <v>8.5</v>
      </c>
      <c r="P5955" t="n">
        <v>37.59</v>
      </c>
    </row>
    <row r="5956">
      <c r="A5956" t="n">
        <v>8752</v>
      </c>
      <c r="B5956" t="n">
        <v>122</v>
      </c>
      <c r="C5956" t="inlineStr">
        <is>
          <t>Arcos</t>
        </is>
      </c>
      <c r="D5956" s="551" t="n">
        <v>45627</v>
      </c>
      <c r="E5956" t="n">
        <v>18357</v>
      </c>
      <c r="F5956" t="inlineStr">
        <is>
          <t>GIN TANQUERAY FLOR DE SEVILLA 700ML</t>
        </is>
      </c>
      <c r="G5956" t="n">
        <v>3279</v>
      </c>
      <c r="H5956" t="n">
        <v>0.57</v>
      </c>
      <c r="I5956" t="inlineStr">
        <is>
          <t>UN</t>
        </is>
      </c>
      <c r="J5956" t="inlineStr">
        <is>
          <t>BEBIDAS</t>
        </is>
      </c>
      <c r="K5956" t="inlineStr">
        <is>
          <t>11/2024</t>
        </is>
      </c>
      <c r="L5956" t="n">
        <v>0</v>
      </c>
      <c r="M5956" s="551" t="n">
        <v>-693593</v>
      </c>
      <c r="N5956" t="n">
        <v>0</v>
      </c>
      <c r="O5956" t="n">
        <v>0</v>
      </c>
      <c r="P5956" t="n">
        <v>37.54</v>
      </c>
    </row>
    <row r="5957">
      <c r="A5957" t="n">
        <v>8915</v>
      </c>
      <c r="B5957" t="n">
        <v>122</v>
      </c>
      <c r="C5957" t="inlineStr">
        <is>
          <t>Arcos</t>
        </is>
      </c>
      <c r="D5957" s="551" t="n">
        <v>45627</v>
      </c>
      <c r="E5957" t="n">
        <v>24099</v>
      </c>
      <c r="F5957" t="inlineStr">
        <is>
          <t>BROCOLIS COMUM KG</t>
        </is>
      </c>
      <c r="G5957" t="n">
        <v>2716</v>
      </c>
      <c r="H5957" t="n">
        <v>5.2</v>
      </c>
      <c r="I5957" t="inlineStr">
        <is>
          <t>KG</t>
        </is>
      </c>
      <c r="J5957" t="inlineStr">
        <is>
          <t>ALIMENTOS</t>
        </is>
      </c>
      <c r="K5957" t="inlineStr">
        <is>
          <t>11/2024</t>
        </is>
      </c>
      <c r="L5957" t="n">
        <v>0</v>
      </c>
      <c r="M5957" s="551" t="n">
        <v>45544</v>
      </c>
      <c r="N5957" t="n">
        <v>7.02</v>
      </c>
      <c r="O5957" t="n">
        <v>7.2</v>
      </c>
      <c r="P5957" t="n">
        <v>36.5</v>
      </c>
    </row>
    <row r="5958">
      <c r="A5958" t="n">
        <v>8775</v>
      </c>
      <c r="B5958" t="n">
        <v>122</v>
      </c>
      <c r="C5958" t="inlineStr">
        <is>
          <t>Arcos</t>
        </is>
      </c>
      <c r="D5958" s="551" t="n">
        <v>45627</v>
      </c>
      <c r="E5958" t="n">
        <v>18249</v>
      </c>
      <c r="F5958" t="inlineStr">
        <is>
          <t>SAQUE DOURADO SAGAE 750ML</t>
        </is>
      </c>
      <c r="G5958" t="n">
        <v>3381</v>
      </c>
      <c r="H5958" t="n">
        <v>2</v>
      </c>
      <c r="I5958" t="inlineStr">
        <is>
          <t>UN</t>
        </is>
      </c>
      <c r="J5958" t="inlineStr">
        <is>
          <t>BEBIDAS</t>
        </is>
      </c>
      <c r="K5958" t="inlineStr">
        <is>
          <t>11/2024</t>
        </is>
      </c>
      <c r="L5958" t="n">
        <v>0</v>
      </c>
      <c r="M5958" s="551" t="n">
        <v>-693593</v>
      </c>
      <c r="N5958" t="n">
        <v>0</v>
      </c>
      <c r="O5958" t="n">
        <v>0</v>
      </c>
      <c r="P5958" t="n">
        <v>34.63</v>
      </c>
    </row>
    <row r="5959">
      <c r="A5959" t="n">
        <v>9027</v>
      </c>
      <c r="B5959" t="n">
        <v>122</v>
      </c>
      <c r="C5959" t="inlineStr">
        <is>
          <t>Arcos</t>
        </is>
      </c>
      <c r="D5959" s="551" t="n">
        <v>45627</v>
      </c>
      <c r="E5959" t="n">
        <v>18121</v>
      </c>
      <c r="F5959" t="inlineStr">
        <is>
          <t>WHISKY JIM BEAM RYE 700ML</t>
        </is>
      </c>
      <c r="G5959" t="n">
        <v>3493</v>
      </c>
      <c r="H5959" t="n">
        <v>0.31</v>
      </c>
      <c r="I5959" t="inlineStr">
        <is>
          <t>GR</t>
        </is>
      </c>
      <c r="J5959" t="inlineStr">
        <is>
          <t>BEBIDAS</t>
        </is>
      </c>
      <c r="K5959" t="inlineStr">
        <is>
          <t>11/2024</t>
        </is>
      </c>
      <c r="L5959" t="n">
        <v>0</v>
      </c>
      <c r="M5959" s="551" t="n">
        <v>-693593</v>
      </c>
      <c r="N5959" t="n">
        <v>0</v>
      </c>
      <c r="O5959" t="n">
        <v>0</v>
      </c>
      <c r="P5959" t="n">
        <v>34.48</v>
      </c>
    </row>
    <row r="5960">
      <c r="A5960" t="n">
        <v>8932</v>
      </c>
      <c r="B5960" t="n">
        <v>122</v>
      </c>
      <c r="C5960" t="inlineStr">
        <is>
          <t>Arcos</t>
        </is>
      </c>
      <c r="D5960" s="551" t="n">
        <v>45627</v>
      </c>
      <c r="E5960" t="n">
        <v>19597</v>
      </c>
      <c r="F5960" t="inlineStr">
        <is>
          <t>PALMILTO PUPUNHA CORACAO KG</t>
        </is>
      </c>
      <c r="G5960" t="n">
        <v>2632</v>
      </c>
      <c r="H5960" t="n">
        <v>0.9</v>
      </c>
      <c r="I5960" t="inlineStr">
        <is>
          <t>KG</t>
        </is>
      </c>
      <c r="J5960" t="inlineStr">
        <is>
          <t>ALIMENTOS</t>
        </is>
      </c>
      <c r="K5960" t="inlineStr">
        <is>
          <t>11/2024</t>
        </is>
      </c>
      <c r="L5960" t="n">
        <v>37.08</v>
      </c>
      <c r="M5960" s="551" t="n">
        <v>45618</v>
      </c>
      <c r="N5960" t="n">
        <v>39</v>
      </c>
      <c r="O5960" t="n">
        <v>39</v>
      </c>
      <c r="P5960" t="n">
        <v>33.37</v>
      </c>
    </row>
    <row r="5961">
      <c r="A5961" t="n">
        <v>8835</v>
      </c>
      <c r="B5961" t="n">
        <v>122</v>
      </c>
      <c r="C5961" t="inlineStr">
        <is>
          <t>Arcos</t>
        </is>
      </c>
      <c r="D5961" s="551" t="n">
        <v>45627</v>
      </c>
      <c r="E5961" t="n">
        <v>24061</v>
      </c>
      <c r="F5961" t="inlineStr">
        <is>
          <t>AVEIA EM FLOCOS KG</t>
        </is>
      </c>
      <c r="G5961" t="n">
        <v>2186</v>
      </c>
      <c r="H5961" t="n">
        <v>2</v>
      </c>
      <c r="I5961" t="inlineStr">
        <is>
          <t>KG</t>
        </is>
      </c>
      <c r="J5961" t="inlineStr">
        <is>
          <t>ALIMENTOS</t>
        </is>
      </c>
      <c r="K5961" t="inlineStr">
        <is>
          <t>11/2024</t>
        </is>
      </c>
      <c r="L5961" t="n">
        <v>0</v>
      </c>
      <c r="M5961" s="551" t="n">
        <v>45544</v>
      </c>
      <c r="N5961" t="n">
        <v>16.36</v>
      </c>
      <c r="O5961" t="n">
        <v>15.44</v>
      </c>
      <c r="P5961" t="n">
        <v>32.72</v>
      </c>
    </row>
    <row r="5962">
      <c r="A5962" t="n">
        <v>8824</v>
      </c>
      <c r="B5962" t="n">
        <v>122</v>
      </c>
      <c r="C5962" t="inlineStr">
        <is>
          <t>Arcos</t>
        </is>
      </c>
      <c r="D5962" s="551" t="n">
        <v>45627</v>
      </c>
      <c r="E5962" t="n">
        <v>21075</v>
      </c>
      <c r="F5962" t="inlineStr">
        <is>
          <t>ACUCAR DEMERARA UNIAO C/1KG</t>
        </is>
      </c>
      <c r="G5962" t="n">
        <v>1993</v>
      </c>
      <c r="H5962" t="n">
        <v>5</v>
      </c>
      <c r="I5962" t="inlineStr">
        <is>
          <t>PC</t>
        </is>
      </c>
      <c r="J5962" t="inlineStr">
        <is>
          <t>ALIMENTOS</t>
        </is>
      </c>
      <c r="K5962" t="inlineStr">
        <is>
          <t>11/2024</t>
        </is>
      </c>
      <c r="L5962" t="n">
        <v>0</v>
      </c>
      <c r="M5962" s="551" t="n">
        <v>-693593</v>
      </c>
      <c r="N5962" t="n">
        <v>0</v>
      </c>
      <c r="O5962" t="n">
        <v>6.41</v>
      </c>
      <c r="P5962" t="n">
        <v>32.05</v>
      </c>
    </row>
    <row r="5963">
      <c r="A5963" t="n">
        <v>8732</v>
      </c>
      <c r="B5963" t="n">
        <v>122</v>
      </c>
      <c r="C5963" t="inlineStr">
        <is>
          <t>Arcos</t>
        </is>
      </c>
      <c r="D5963" s="551" t="n">
        <v>45627</v>
      </c>
      <c r="E5963" t="n">
        <v>18511</v>
      </c>
      <c r="F5963" t="inlineStr">
        <is>
          <t>APERITIVO PERNOD 1L</t>
        </is>
      </c>
      <c r="G5963" t="n">
        <v>3149</v>
      </c>
      <c r="H5963" t="n">
        <v>0.1</v>
      </c>
      <c r="I5963" t="inlineStr">
        <is>
          <t>UN</t>
        </is>
      </c>
      <c r="J5963" t="inlineStr">
        <is>
          <t>BEBIDAS</t>
        </is>
      </c>
      <c r="K5963" t="inlineStr">
        <is>
          <t>11/2024</t>
        </is>
      </c>
      <c r="L5963" t="n">
        <v>0</v>
      </c>
      <c r="M5963" s="551" t="n">
        <v>-693593</v>
      </c>
      <c r="N5963" t="n">
        <v>0</v>
      </c>
      <c r="O5963" t="n">
        <v>0</v>
      </c>
      <c r="P5963" t="n">
        <v>32.04</v>
      </c>
    </row>
    <row r="5964">
      <c r="A5964" t="n">
        <v>9038</v>
      </c>
      <c r="B5964" t="n">
        <v>122</v>
      </c>
      <c r="C5964" t="inlineStr">
        <is>
          <t>Arcos</t>
        </is>
      </c>
      <c r="D5964" s="551" t="n">
        <v>45627</v>
      </c>
      <c r="E5964" t="n">
        <v>19730</v>
      </c>
      <c r="F5964" t="inlineStr">
        <is>
          <t>MORANGO KG</t>
        </is>
      </c>
      <c r="G5964" t="n">
        <v>2523</v>
      </c>
      <c r="H5964" t="n">
        <v>1</v>
      </c>
      <c r="I5964" t="inlineStr">
        <is>
          <t>KG</t>
        </is>
      </c>
      <c r="J5964" t="inlineStr">
        <is>
          <t>ALIMENTOS</t>
        </is>
      </c>
      <c r="K5964" t="inlineStr">
        <is>
          <t>11/2024</t>
        </is>
      </c>
      <c r="L5964" t="n">
        <v>31.26</v>
      </c>
      <c r="M5964" s="551" t="n">
        <v>45624</v>
      </c>
      <c r="N5964" t="n">
        <v>28.15</v>
      </c>
      <c r="O5964" t="n">
        <v>28</v>
      </c>
      <c r="P5964" t="n">
        <v>31.26</v>
      </c>
    </row>
    <row r="5965">
      <c r="A5965" t="n">
        <v>8929</v>
      </c>
      <c r="B5965" t="n">
        <v>122</v>
      </c>
      <c r="C5965" t="inlineStr">
        <is>
          <t>Arcos</t>
        </is>
      </c>
      <c r="D5965" s="551" t="n">
        <v>45627</v>
      </c>
      <c r="E5965" t="n">
        <v>24394</v>
      </c>
      <c r="F5965" t="inlineStr">
        <is>
          <t>OVO BRANCO UN</t>
        </is>
      </c>
      <c r="G5965" t="n">
        <v>2753</v>
      </c>
      <c r="H5965" t="n">
        <v>65</v>
      </c>
      <c r="I5965" t="inlineStr">
        <is>
          <t>UN</t>
        </is>
      </c>
      <c r="J5965" t="inlineStr">
        <is>
          <t>ALIMENTOS</t>
        </is>
      </c>
      <c r="K5965" t="inlineStr">
        <is>
          <t>11/2024</t>
        </is>
      </c>
      <c r="L5965" t="n">
        <v>0</v>
      </c>
      <c r="M5965" s="551" t="n">
        <v>45589</v>
      </c>
      <c r="N5965" t="n">
        <v>0.48</v>
      </c>
      <c r="O5965" t="n">
        <v>0.59</v>
      </c>
      <c r="P5965" t="n">
        <v>31.2</v>
      </c>
    </row>
    <row r="5966">
      <c r="A5966" t="n">
        <v>8917</v>
      </c>
      <c r="B5966" t="n">
        <v>122</v>
      </c>
      <c r="C5966" t="inlineStr">
        <is>
          <t>Arcos</t>
        </is>
      </c>
      <c r="D5966" s="551" t="n">
        <v>45627</v>
      </c>
      <c r="E5966" t="n">
        <v>19623</v>
      </c>
      <c r="F5966" t="inlineStr">
        <is>
          <t>CEBOLA ROXA KG</t>
        </is>
      </c>
      <c r="G5966" t="n">
        <v>2611</v>
      </c>
      <c r="H5966" t="n">
        <v>9.9</v>
      </c>
      <c r="I5966" t="inlineStr">
        <is>
          <t>KG</t>
        </is>
      </c>
      <c r="J5966" t="inlineStr">
        <is>
          <t>ALIMENTOS</t>
        </is>
      </c>
      <c r="K5966" t="inlineStr">
        <is>
          <t>11/2024</t>
        </is>
      </c>
      <c r="L5966" t="n">
        <v>3.12</v>
      </c>
      <c r="M5966" s="551" t="n">
        <v>45618</v>
      </c>
      <c r="N5966" t="n">
        <v>3.04</v>
      </c>
      <c r="O5966" t="n">
        <v>2.97</v>
      </c>
      <c r="P5966" t="n">
        <v>30.89</v>
      </c>
    </row>
    <row r="5967">
      <c r="A5967" t="n">
        <v>8842</v>
      </c>
      <c r="B5967" t="n">
        <v>122</v>
      </c>
      <c r="C5967" t="inlineStr">
        <is>
          <t>Arcos</t>
        </is>
      </c>
      <c r="D5967" s="551" t="n">
        <v>45627</v>
      </c>
      <c r="E5967" t="n">
        <v>23826</v>
      </c>
      <c r="F5967" t="inlineStr">
        <is>
          <t>BISCOITO DE MAIZENA NESTLE TOSTINES 200G</t>
        </is>
      </c>
      <c r="G5967" t="n">
        <v>2073</v>
      </c>
      <c r="H5967" t="n">
        <v>9</v>
      </c>
      <c r="I5967" t="inlineStr">
        <is>
          <t>PC</t>
        </is>
      </c>
      <c r="J5967" t="inlineStr">
        <is>
          <t>ALIMENTOS</t>
        </is>
      </c>
      <c r="K5967" t="inlineStr">
        <is>
          <t>11/2024</t>
        </is>
      </c>
      <c r="L5967" t="n">
        <v>3.35</v>
      </c>
      <c r="M5967" s="551" t="n">
        <v>45615</v>
      </c>
      <c r="N5967" t="n">
        <v>3.35</v>
      </c>
      <c r="O5967" t="n">
        <v>3.35</v>
      </c>
      <c r="P5967" t="n">
        <v>30.15</v>
      </c>
    </row>
    <row r="5968">
      <c r="A5968" t="n">
        <v>8912</v>
      </c>
      <c r="B5968" t="n">
        <v>122</v>
      </c>
      <c r="C5968" t="inlineStr">
        <is>
          <t>Arcos</t>
        </is>
      </c>
      <c r="D5968" s="551" t="n">
        <v>45627</v>
      </c>
      <c r="E5968" t="n">
        <v>19783</v>
      </c>
      <c r="F5968" t="inlineStr">
        <is>
          <t>BANANA NANICA KG</t>
        </is>
      </c>
      <c r="G5968" t="n">
        <v>2475</v>
      </c>
      <c r="H5968" t="n">
        <v>4.74</v>
      </c>
      <c r="I5968" t="inlineStr">
        <is>
          <t>KG</t>
        </is>
      </c>
      <c r="J5968" t="inlineStr">
        <is>
          <t>ALIMENTOS</t>
        </is>
      </c>
      <c r="K5968" t="inlineStr">
        <is>
          <t>11/2024</t>
        </is>
      </c>
      <c r="L5968" t="n">
        <v>6.18</v>
      </c>
      <c r="M5968" s="551" t="n">
        <v>45626</v>
      </c>
      <c r="N5968" t="n">
        <v>5.98</v>
      </c>
      <c r="O5968" t="n">
        <v>5.98</v>
      </c>
      <c r="P5968" t="n">
        <v>29.29</v>
      </c>
    </row>
    <row r="5969">
      <c r="A5969" t="n">
        <v>8828</v>
      </c>
      <c r="B5969" t="n">
        <v>122</v>
      </c>
      <c r="C5969" t="inlineStr">
        <is>
          <t>Arcos</t>
        </is>
      </c>
      <c r="D5969" s="551" t="n">
        <v>45627</v>
      </c>
      <c r="E5969" t="n">
        <v>21079</v>
      </c>
      <c r="F5969" t="inlineStr">
        <is>
          <t>ADOCANTE SUCRALOSE SACHE LINEA 500X6GR</t>
        </is>
      </c>
      <c r="G5969" t="n">
        <v>1991</v>
      </c>
      <c r="H5969" t="n">
        <v>1</v>
      </c>
      <c r="I5969" t="inlineStr">
        <is>
          <t>UN</t>
        </is>
      </c>
      <c r="J5969" t="inlineStr">
        <is>
          <t>ALIMENTOS</t>
        </is>
      </c>
      <c r="K5969" t="inlineStr">
        <is>
          <t>11/2024</t>
        </is>
      </c>
      <c r="L5969" t="n">
        <v>0</v>
      </c>
      <c r="M5969" s="551" t="n">
        <v>-693593</v>
      </c>
      <c r="N5969" t="n">
        <v>0</v>
      </c>
      <c r="O5969" t="n">
        <v>29</v>
      </c>
      <c r="P5969" t="n">
        <v>29</v>
      </c>
    </row>
    <row r="5970">
      <c r="A5970" t="n">
        <v>9037</v>
      </c>
      <c r="B5970" t="n">
        <v>122</v>
      </c>
      <c r="C5970" t="inlineStr">
        <is>
          <t>Arcos</t>
        </is>
      </c>
      <c r="D5970" s="551" t="n">
        <v>45627</v>
      </c>
      <c r="E5970" t="n">
        <v>19760</v>
      </c>
      <c r="F5970" t="inlineStr">
        <is>
          <t>KIWI KG</t>
        </is>
      </c>
      <c r="G5970" t="n">
        <v>2493</v>
      </c>
      <c r="H5970" t="n">
        <v>1.3</v>
      </c>
      <c r="I5970" t="inlineStr">
        <is>
          <t>KG</t>
        </is>
      </c>
      <c r="J5970" t="inlineStr">
        <is>
          <t>ALIMENTOS</t>
        </is>
      </c>
      <c r="K5970" t="inlineStr">
        <is>
          <t>11/2024</t>
        </is>
      </c>
      <c r="L5970" t="n">
        <v>21.72</v>
      </c>
      <c r="M5970" s="551" t="n">
        <v>45622</v>
      </c>
      <c r="N5970" t="n">
        <v>19.5</v>
      </c>
      <c r="O5970" t="n">
        <v>20.25</v>
      </c>
      <c r="P5970" t="n">
        <v>28.24</v>
      </c>
    </row>
    <row r="5971">
      <c r="A5971" t="n">
        <v>9039</v>
      </c>
      <c r="B5971" t="n">
        <v>122</v>
      </c>
      <c r="C5971" t="inlineStr">
        <is>
          <t>Arcos</t>
        </is>
      </c>
      <c r="D5971" s="551" t="n">
        <v>45627</v>
      </c>
      <c r="E5971" t="n">
        <v>19717</v>
      </c>
      <c r="F5971" t="inlineStr">
        <is>
          <t>UVA ITALIA KG</t>
        </is>
      </c>
      <c r="G5971" t="n">
        <v>2537</v>
      </c>
      <c r="H5971" t="n">
        <v>1.5</v>
      </c>
      <c r="I5971" t="inlineStr">
        <is>
          <t>KG</t>
        </is>
      </c>
      <c r="J5971" t="inlineStr">
        <is>
          <t>ALIMENTOS</t>
        </is>
      </c>
      <c r="K5971" t="inlineStr">
        <is>
          <t>11/2024</t>
        </is>
      </c>
      <c r="L5971" t="n">
        <v>18.53</v>
      </c>
      <c r="M5971" s="551" t="n">
        <v>45622</v>
      </c>
      <c r="N5971" t="n">
        <v>16.5</v>
      </c>
      <c r="O5971" t="n">
        <v>16.5</v>
      </c>
      <c r="P5971" t="n">
        <v>27.8</v>
      </c>
    </row>
    <row r="5972">
      <c r="A5972" t="n">
        <v>8874</v>
      </c>
      <c r="B5972" t="n">
        <v>122</v>
      </c>
      <c r="C5972" t="inlineStr">
        <is>
          <t>Arcos</t>
        </is>
      </c>
      <c r="D5972" s="551" t="n">
        <v>45627</v>
      </c>
      <c r="E5972" t="n">
        <v>20014</v>
      </c>
      <c r="F5972" t="inlineStr">
        <is>
          <t>LEMON PEPPER 500GR</t>
        </is>
      </c>
      <c r="G5972" t="n">
        <v>2342</v>
      </c>
      <c r="H5972" t="n">
        <v>2.5</v>
      </c>
      <c r="I5972" t="inlineStr">
        <is>
          <t>UN</t>
        </is>
      </c>
      <c r="J5972" t="inlineStr">
        <is>
          <t>ALIMENTOS</t>
        </is>
      </c>
      <c r="K5972" t="inlineStr">
        <is>
          <t>11/2024</t>
        </is>
      </c>
      <c r="L5972" t="n">
        <v>0</v>
      </c>
      <c r="M5972" s="551" t="n">
        <v>-693593</v>
      </c>
      <c r="N5972" t="n">
        <v>0</v>
      </c>
      <c r="O5972" t="n">
        <v>11</v>
      </c>
      <c r="P5972" t="n">
        <v>27.5</v>
      </c>
    </row>
    <row r="5973">
      <c r="A5973" t="n">
        <v>8883</v>
      </c>
      <c r="B5973" t="n">
        <v>122</v>
      </c>
      <c r="C5973" t="inlineStr">
        <is>
          <t>Arcos</t>
        </is>
      </c>
      <c r="D5973" s="551" t="n">
        <v>45627</v>
      </c>
      <c r="E5973" t="n">
        <v>20645</v>
      </c>
      <c r="F5973" t="inlineStr">
        <is>
          <t>MILHO VERDE QUERO C/2KG</t>
        </is>
      </c>
      <c r="G5973" t="n">
        <v>2113</v>
      </c>
      <c r="H5973" t="n">
        <v>1</v>
      </c>
      <c r="I5973" t="inlineStr">
        <is>
          <t>LT</t>
        </is>
      </c>
      <c r="J5973" t="inlineStr">
        <is>
          <t>ALIMENTOS</t>
        </is>
      </c>
      <c r="K5973" t="inlineStr">
        <is>
          <t>11/2024</t>
        </is>
      </c>
      <c r="L5973" t="n">
        <v>26.6</v>
      </c>
      <c r="M5973" s="551" t="n">
        <v>45615</v>
      </c>
      <c r="N5973" t="n">
        <v>26.65</v>
      </c>
      <c r="O5973" t="n">
        <v>26.65</v>
      </c>
      <c r="P5973" t="n">
        <v>26.6</v>
      </c>
    </row>
    <row r="5974">
      <c r="A5974" t="n">
        <v>8900</v>
      </c>
      <c r="B5974" t="n">
        <v>122</v>
      </c>
      <c r="C5974" t="inlineStr">
        <is>
          <t>Arcos</t>
        </is>
      </c>
      <c r="D5974" s="551" t="n">
        <v>45627</v>
      </c>
      <c r="E5974" t="n">
        <v>19902</v>
      </c>
      <c r="F5974" t="inlineStr">
        <is>
          <t>SAL SACHE CISNE 1000X0,001G</t>
        </is>
      </c>
      <c r="G5974" t="n">
        <v>2382</v>
      </c>
      <c r="H5974" t="n">
        <v>1</v>
      </c>
      <c r="I5974" t="inlineStr">
        <is>
          <t>CX</t>
        </is>
      </c>
      <c r="J5974" t="inlineStr">
        <is>
          <t>ALIMENTOS</t>
        </is>
      </c>
      <c r="K5974" t="inlineStr">
        <is>
          <t>11/2024</t>
        </is>
      </c>
      <c r="L5974" t="n">
        <v>0</v>
      </c>
      <c r="M5974" s="551" t="n">
        <v>-693593</v>
      </c>
      <c r="N5974" t="n">
        <v>0</v>
      </c>
      <c r="O5974" t="n">
        <v>25.8</v>
      </c>
      <c r="P5974" t="n">
        <v>25.8</v>
      </c>
    </row>
    <row r="5975">
      <c r="A5975" t="n">
        <v>9054</v>
      </c>
      <c r="B5975" t="n">
        <v>122</v>
      </c>
      <c r="C5975" t="inlineStr">
        <is>
          <t>Arcos</t>
        </is>
      </c>
      <c r="D5975" s="551" t="n">
        <v>45627</v>
      </c>
      <c r="E5975" t="n">
        <v>20275</v>
      </c>
      <c r="F5975" t="inlineStr">
        <is>
          <t>CANJIQUINHA YOKI C/500G</t>
        </is>
      </c>
      <c r="G5975" t="n">
        <v>2232</v>
      </c>
      <c r="H5975" t="n">
        <v>2</v>
      </c>
      <c r="I5975" t="inlineStr">
        <is>
          <t>PC</t>
        </is>
      </c>
      <c r="J5975" t="inlineStr">
        <is>
          <t>ALIMENTOS</t>
        </is>
      </c>
      <c r="K5975" t="inlineStr">
        <is>
          <t>11/2024</t>
        </is>
      </c>
      <c r="L5975" t="n">
        <v>0</v>
      </c>
      <c r="M5975" s="551" t="n">
        <v>45498</v>
      </c>
      <c r="N5975" t="n">
        <v>12.9</v>
      </c>
      <c r="O5975" t="n">
        <v>12.9</v>
      </c>
      <c r="P5975" t="n">
        <v>25.8</v>
      </c>
    </row>
    <row r="5976">
      <c r="A5976" t="n">
        <v>8928</v>
      </c>
      <c r="B5976" t="n">
        <v>122</v>
      </c>
      <c r="C5976" t="inlineStr">
        <is>
          <t>Arcos</t>
        </is>
      </c>
      <c r="D5976" s="551" t="n">
        <v>45627</v>
      </c>
      <c r="E5976" t="n">
        <v>19737</v>
      </c>
      <c r="F5976" t="inlineStr">
        <is>
          <t>MELAO KG</t>
        </is>
      </c>
      <c r="G5976" t="n">
        <v>2516</v>
      </c>
      <c r="H5976" t="n">
        <v>4.66</v>
      </c>
      <c r="I5976" t="inlineStr">
        <is>
          <t>KG</t>
        </is>
      </c>
      <c r="J5976" t="inlineStr">
        <is>
          <t>ALIMENTOS</t>
        </is>
      </c>
      <c r="K5976" t="inlineStr">
        <is>
          <t>11/2024</t>
        </is>
      </c>
      <c r="L5976" t="n">
        <v>5.45</v>
      </c>
      <c r="M5976" s="551" t="n">
        <v>45622</v>
      </c>
      <c r="N5976" t="n">
        <v>4.6</v>
      </c>
      <c r="O5976" t="n">
        <v>4.9</v>
      </c>
      <c r="P5976" t="n">
        <v>25.4</v>
      </c>
    </row>
    <row r="5977">
      <c r="A5977" t="n">
        <v>8758</v>
      </c>
      <c r="B5977" t="n">
        <v>122</v>
      </c>
      <c r="C5977" t="inlineStr">
        <is>
          <t>Arcos</t>
        </is>
      </c>
      <c r="D5977" s="551" t="n">
        <v>45627</v>
      </c>
      <c r="E5977" t="n">
        <v>18329</v>
      </c>
      <c r="F5977" t="inlineStr">
        <is>
          <t>LICOR CHARTREAUSE VERDE 700ML</t>
        </is>
      </c>
      <c r="G5977" t="n">
        <v>3304</v>
      </c>
      <c r="H5977" t="n">
        <v>0.06</v>
      </c>
      <c r="I5977" t="inlineStr">
        <is>
          <t>UN</t>
        </is>
      </c>
      <c r="J5977" t="inlineStr">
        <is>
          <t>BEBIDAS</t>
        </is>
      </c>
      <c r="K5977" t="inlineStr">
        <is>
          <t>11/2024</t>
        </is>
      </c>
      <c r="L5977" t="n">
        <v>0</v>
      </c>
      <c r="M5977" s="551" t="n">
        <v>-693593</v>
      </c>
      <c r="N5977" t="n">
        <v>0</v>
      </c>
      <c r="O5977" t="n">
        <v>0</v>
      </c>
      <c r="P5977" t="n">
        <v>25.17</v>
      </c>
    </row>
    <row r="5978">
      <c r="A5978" t="n">
        <v>8940</v>
      </c>
      <c r="B5978" t="n">
        <v>122</v>
      </c>
      <c r="C5978" t="inlineStr">
        <is>
          <t>Arcos</t>
        </is>
      </c>
      <c r="D5978" s="551" t="n">
        <v>45627</v>
      </c>
      <c r="E5978" t="n">
        <v>19472</v>
      </c>
      <c r="F5978" t="inlineStr">
        <is>
          <t>RUCULA KG</t>
        </is>
      </c>
      <c r="G5978" t="n">
        <v>2733</v>
      </c>
      <c r="H5978" t="n">
        <v>1.88</v>
      </c>
      <c r="I5978" t="inlineStr">
        <is>
          <t>KG</t>
        </is>
      </c>
      <c r="J5978" t="inlineStr">
        <is>
          <t>ALIMENTOS</t>
        </is>
      </c>
      <c r="K5978" t="inlineStr">
        <is>
          <t>11/2024</t>
        </is>
      </c>
      <c r="L5978" t="n">
        <v>13.16</v>
      </c>
      <c r="M5978" s="551" t="n">
        <v>45625</v>
      </c>
      <c r="N5978" t="n">
        <v>20.25</v>
      </c>
      <c r="O5978" t="n">
        <v>8</v>
      </c>
      <c r="P5978" t="n">
        <v>24.74</v>
      </c>
    </row>
    <row r="5979">
      <c r="A5979" t="n">
        <v>8902</v>
      </c>
      <c r="B5979" t="n">
        <v>122</v>
      </c>
      <c r="C5979" t="inlineStr">
        <is>
          <t>Arcos</t>
        </is>
      </c>
      <c r="D5979" s="551" t="n">
        <v>45627</v>
      </c>
      <c r="E5979" t="n">
        <v>20202</v>
      </c>
      <c r="F5979" t="inlineStr">
        <is>
          <t>VINAGRE DE ARROZ CASTELO 750ML UN</t>
        </is>
      </c>
      <c r="G5979" t="n">
        <v>2255</v>
      </c>
      <c r="H5979" t="n">
        <v>4</v>
      </c>
      <c r="I5979" t="inlineStr">
        <is>
          <t>UN</t>
        </is>
      </c>
      <c r="J5979" t="inlineStr">
        <is>
          <t>ALIMENTOS</t>
        </is>
      </c>
      <c r="K5979" t="inlineStr">
        <is>
          <t>11/2024</t>
        </is>
      </c>
      <c r="L5979" t="n">
        <v>5.86</v>
      </c>
      <c r="M5979" s="551" t="n">
        <v>45622</v>
      </c>
      <c r="N5979" t="n">
        <v>5.52</v>
      </c>
      <c r="O5979" t="n">
        <v>5.52</v>
      </c>
      <c r="P5979" t="n">
        <v>23.44</v>
      </c>
    </row>
    <row r="5980">
      <c r="A5980" t="n">
        <v>9010</v>
      </c>
      <c r="B5980" t="n">
        <v>122</v>
      </c>
      <c r="C5980" t="inlineStr">
        <is>
          <t>Arcos</t>
        </is>
      </c>
      <c r="D5980" s="551" t="n">
        <v>45627</v>
      </c>
      <c r="E5980" t="n">
        <v>18239</v>
      </c>
      <c r="F5980" t="inlineStr">
        <is>
          <t>TEQUILA HERRADURA ANEJO 750ML</t>
        </is>
      </c>
      <c r="G5980" t="n">
        <v>3389</v>
      </c>
      <c r="H5980" t="n">
        <v>0.13</v>
      </c>
      <c r="I5980" t="inlineStr">
        <is>
          <t>GR</t>
        </is>
      </c>
      <c r="J5980" t="inlineStr">
        <is>
          <t>BEBIDAS</t>
        </is>
      </c>
      <c r="K5980" t="inlineStr">
        <is>
          <t>11/2024</t>
        </is>
      </c>
      <c r="L5980" t="n">
        <v>0</v>
      </c>
      <c r="M5980" s="551" t="n">
        <v>-693593</v>
      </c>
      <c r="N5980" t="n">
        <v>0</v>
      </c>
      <c r="O5980" t="n">
        <v>0</v>
      </c>
      <c r="P5980" t="n">
        <v>22.54</v>
      </c>
    </row>
    <row r="5981">
      <c r="A5981" t="n">
        <v>8898</v>
      </c>
      <c r="B5981" t="n">
        <v>122</v>
      </c>
      <c r="C5981" t="inlineStr">
        <is>
          <t>Arcos</t>
        </is>
      </c>
      <c r="D5981" s="551" t="n">
        <v>45627</v>
      </c>
      <c r="E5981" t="n">
        <v>19917</v>
      </c>
      <c r="F5981" t="inlineStr">
        <is>
          <t>SAL GROSSO CISNE C/1KG</t>
        </is>
      </c>
      <c r="G5981" t="n">
        <v>2379</v>
      </c>
      <c r="H5981" t="n">
        <v>6</v>
      </c>
      <c r="I5981" t="inlineStr">
        <is>
          <t>PC</t>
        </is>
      </c>
      <c r="J5981" t="inlineStr">
        <is>
          <t>ALIMENTOS</t>
        </is>
      </c>
      <c r="K5981" t="inlineStr">
        <is>
          <t>11/2024</t>
        </is>
      </c>
      <c r="L5981" t="n">
        <v>0</v>
      </c>
      <c r="M5981" s="551" t="n">
        <v>45553</v>
      </c>
      <c r="N5981" t="n">
        <v>3.19</v>
      </c>
      <c r="O5981" t="n">
        <v>3.19</v>
      </c>
      <c r="P5981" t="n">
        <v>19.14</v>
      </c>
    </row>
    <row r="5982">
      <c r="A5982" t="n">
        <v>8771</v>
      </c>
      <c r="B5982" t="n">
        <v>122</v>
      </c>
      <c r="C5982" t="inlineStr">
        <is>
          <t>Arcos</t>
        </is>
      </c>
      <c r="D5982" s="551" t="n">
        <v>45627</v>
      </c>
      <c r="E5982" t="n">
        <v>18274</v>
      </c>
      <c r="F5982" t="inlineStr">
        <is>
          <t>RUM BACARDI 8 ANOS 750ML</t>
        </is>
      </c>
      <c r="G5982" t="n">
        <v>3356</v>
      </c>
      <c r="H5982" t="n">
        <v>0.09</v>
      </c>
      <c r="I5982" t="inlineStr">
        <is>
          <t>GR</t>
        </is>
      </c>
      <c r="J5982" t="inlineStr">
        <is>
          <t>BEBIDAS</t>
        </is>
      </c>
      <c r="K5982" t="inlineStr">
        <is>
          <t>11/2024</t>
        </is>
      </c>
      <c r="L5982" t="n">
        <v>0</v>
      </c>
      <c r="M5982" s="551" t="n">
        <v>-693593</v>
      </c>
      <c r="N5982" t="n">
        <v>0</v>
      </c>
      <c r="O5982" t="n">
        <v>211</v>
      </c>
      <c r="P5982" t="n">
        <v>18.99</v>
      </c>
    </row>
    <row r="5983">
      <c r="A5983" t="n">
        <v>9053</v>
      </c>
      <c r="B5983" t="n">
        <v>122</v>
      </c>
      <c r="C5983" t="inlineStr">
        <is>
          <t>Arcos</t>
        </is>
      </c>
      <c r="D5983" s="551" t="n">
        <v>45627</v>
      </c>
      <c r="E5983" t="n">
        <v>24234</v>
      </c>
      <c r="F5983" t="inlineStr">
        <is>
          <t>FARINHA DE MANDIOCA FINA KG</t>
        </is>
      </c>
      <c r="G5983" t="n">
        <v>2190</v>
      </c>
      <c r="H5983" t="n">
        <v>3</v>
      </c>
      <c r="I5983" t="inlineStr">
        <is>
          <t>KG</t>
        </is>
      </c>
      <c r="J5983" t="inlineStr">
        <is>
          <t>ALIMENTOS</t>
        </is>
      </c>
      <c r="K5983" t="inlineStr">
        <is>
          <t>11/2024</t>
        </is>
      </c>
      <c r="L5983" t="n">
        <v>0</v>
      </c>
      <c r="M5983" s="551" t="n">
        <v>-693593</v>
      </c>
      <c r="N5983" t="n">
        <v>0</v>
      </c>
      <c r="O5983" t="n">
        <v>5.69</v>
      </c>
      <c r="P5983" t="n">
        <v>17.07</v>
      </c>
    </row>
    <row r="5984">
      <c r="A5984" t="n">
        <v>8909</v>
      </c>
      <c r="B5984" t="n">
        <v>122</v>
      </c>
      <c r="C5984" t="inlineStr">
        <is>
          <t>Arcos</t>
        </is>
      </c>
      <c r="D5984" s="551" t="n">
        <v>45627</v>
      </c>
      <c r="E5984" t="n">
        <v>19505</v>
      </c>
      <c r="F5984" t="inlineStr">
        <is>
          <t>ALFACE AMERICANA KG</t>
        </is>
      </c>
      <c r="G5984" t="n">
        <v>2706</v>
      </c>
      <c r="H5984" t="n">
        <v>1.4</v>
      </c>
      <c r="I5984" t="inlineStr">
        <is>
          <t>KG</t>
        </is>
      </c>
      <c r="J5984" t="inlineStr">
        <is>
          <t>ALIMENTOS</t>
        </is>
      </c>
      <c r="K5984" t="inlineStr">
        <is>
          <t>11/2024</t>
        </is>
      </c>
      <c r="L5984" t="n">
        <v>11.71</v>
      </c>
      <c r="M5984" s="551" t="n">
        <v>45625</v>
      </c>
      <c r="N5984" t="n">
        <v>18</v>
      </c>
      <c r="O5984" t="n">
        <v>8.9</v>
      </c>
      <c r="P5984" t="n">
        <v>16.39</v>
      </c>
    </row>
    <row r="5985">
      <c r="A5985" t="n">
        <v>8859</v>
      </c>
      <c r="B5985" t="n">
        <v>122</v>
      </c>
      <c r="C5985" t="inlineStr">
        <is>
          <t>Arcos</t>
        </is>
      </c>
      <c r="D5985" s="551" t="n">
        <v>45627</v>
      </c>
      <c r="E5985" t="n">
        <v>20029</v>
      </c>
      <c r="F5985" t="inlineStr">
        <is>
          <t>ESSENCIA DE BAUNILHA CEPERA 500ML</t>
        </is>
      </c>
      <c r="G5985" t="n">
        <v>2337</v>
      </c>
      <c r="H5985" t="n">
        <v>1</v>
      </c>
      <c r="I5985" t="inlineStr">
        <is>
          <t>FR</t>
        </is>
      </c>
      <c r="J5985" t="inlineStr">
        <is>
          <t>ALIMENTOS</t>
        </is>
      </c>
      <c r="K5985" t="inlineStr">
        <is>
          <t>11/2024</t>
        </is>
      </c>
      <c r="L5985" t="n">
        <v>0</v>
      </c>
      <c r="M5985" s="551" t="n">
        <v>45587</v>
      </c>
      <c r="N5985" t="n">
        <v>15.94</v>
      </c>
      <c r="O5985" t="n">
        <v>14.82</v>
      </c>
      <c r="P5985" t="n">
        <v>15.94</v>
      </c>
    </row>
    <row r="5986">
      <c r="A5986" t="n">
        <v>8964</v>
      </c>
      <c r="B5986" t="n">
        <v>122</v>
      </c>
      <c r="C5986" t="inlineStr">
        <is>
          <t>Arcos</t>
        </is>
      </c>
      <c r="D5986" s="551" t="n">
        <v>45627</v>
      </c>
      <c r="E5986" t="n">
        <v>17020</v>
      </c>
      <c r="F5986" t="inlineStr">
        <is>
          <t>LUVA EMBORRACHADA P AMARELA UN</t>
        </is>
      </c>
      <c r="G5986" t="n">
        <v>3977</v>
      </c>
      <c r="H5986" t="n">
        <v>6</v>
      </c>
      <c r="I5986" t="inlineStr">
        <is>
          <t>UN</t>
        </is>
      </c>
      <c r="J5986" t="inlineStr">
        <is>
          <t>UTENSILIOS</t>
        </is>
      </c>
      <c r="K5986" t="inlineStr">
        <is>
          <t>11/2024</t>
        </is>
      </c>
      <c r="L5986" t="n">
        <v>0</v>
      </c>
      <c r="M5986" s="551" t="n">
        <v>45552</v>
      </c>
      <c r="N5986" t="n">
        <v>2.65</v>
      </c>
      <c r="O5986" t="n">
        <v>2.65</v>
      </c>
      <c r="P5986" t="n">
        <v>15.9</v>
      </c>
    </row>
    <row r="5987">
      <c r="A5987" t="n">
        <v>8935</v>
      </c>
      <c r="B5987" t="n">
        <v>122</v>
      </c>
      <c r="C5987" t="inlineStr">
        <is>
          <t>Arcos</t>
        </is>
      </c>
      <c r="D5987" s="551" t="n">
        <v>45627</v>
      </c>
      <c r="E5987" t="n">
        <v>19572</v>
      </c>
      <c r="F5987" t="inlineStr">
        <is>
          <t>PIMENTA DEDO DE MOCA KG</t>
        </is>
      </c>
      <c r="G5987" t="n">
        <v>2646</v>
      </c>
      <c r="H5987" t="n">
        <v>0.88</v>
      </c>
      <c r="I5987" t="inlineStr">
        <is>
          <t>KG</t>
        </is>
      </c>
      <c r="J5987" t="inlineStr">
        <is>
          <t>ALIMENTOS</t>
        </is>
      </c>
      <c r="K5987" t="inlineStr">
        <is>
          <t>11/2024</t>
        </is>
      </c>
      <c r="L5987" t="n">
        <v>17.67</v>
      </c>
      <c r="M5987" s="551" t="n">
        <v>45622</v>
      </c>
      <c r="N5987" t="n">
        <v>14</v>
      </c>
      <c r="O5987" t="n">
        <v>15</v>
      </c>
      <c r="P5987" t="n">
        <v>15.55</v>
      </c>
    </row>
    <row r="5988">
      <c r="A5988" t="n">
        <v>8865</v>
      </c>
      <c r="B5988" t="n">
        <v>122</v>
      </c>
      <c r="C5988" t="inlineStr">
        <is>
          <t>Arcos</t>
        </is>
      </c>
      <c r="D5988" s="551" t="n">
        <v>45627</v>
      </c>
      <c r="E5988" t="n">
        <v>20238</v>
      </c>
      <c r="F5988" t="inlineStr">
        <is>
          <t>FEIJAO CARIOCA CAMIL 1KG</t>
        </is>
      </c>
      <c r="G5988" t="n">
        <v>2242</v>
      </c>
      <c r="H5988" t="n">
        <v>2</v>
      </c>
      <c r="I5988" t="inlineStr">
        <is>
          <t>UN</t>
        </is>
      </c>
      <c r="J5988" t="inlineStr">
        <is>
          <t>ALIMENTOS</t>
        </is>
      </c>
      <c r="K5988" t="inlineStr">
        <is>
          <t>11/2024</t>
        </is>
      </c>
      <c r="L5988" t="n">
        <v>7.49</v>
      </c>
      <c r="M5988" s="551" t="n">
        <v>45622</v>
      </c>
      <c r="N5988" t="n">
        <v>7.49</v>
      </c>
      <c r="O5988" t="n">
        <v>7.46</v>
      </c>
      <c r="P5988" t="n">
        <v>14.98</v>
      </c>
    </row>
    <row r="5989">
      <c r="A5989" t="n">
        <v>8914</v>
      </c>
      <c r="B5989" t="n">
        <v>122</v>
      </c>
      <c r="C5989" t="inlineStr">
        <is>
          <t>Arcos</t>
        </is>
      </c>
      <c r="D5989" s="551" t="n">
        <v>45627</v>
      </c>
      <c r="E5989" t="n">
        <v>19634</v>
      </c>
      <c r="F5989" t="inlineStr">
        <is>
          <t>BERINJELA KG</t>
        </is>
      </c>
      <c r="G5989" t="n">
        <v>2602</v>
      </c>
      <c r="H5989" t="n">
        <v>1.96</v>
      </c>
      <c r="I5989" t="inlineStr">
        <is>
          <t>KG</t>
        </is>
      </c>
      <c r="J5989" t="inlineStr">
        <is>
          <t>ALIMENTOS</t>
        </is>
      </c>
      <c r="K5989" t="inlineStr">
        <is>
          <t>11/2024</t>
        </is>
      </c>
      <c r="L5989" t="n">
        <v>7.64</v>
      </c>
      <c r="M5989" s="551" t="n">
        <v>45615</v>
      </c>
      <c r="N5989" t="n">
        <v>9.5</v>
      </c>
      <c r="O5989" t="n">
        <v>6.38</v>
      </c>
      <c r="P5989" t="n">
        <v>14.97</v>
      </c>
    </row>
    <row r="5990">
      <c r="A5990" t="n">
        <v>9064</v>
      </c>
      <c r="B5990" t="n">
        <v>122</v>
      </c>
      <c r="C5990" t="inlineStr">
        <is>
          <t>Arcos</t>
        </is>
      </c>
      <c r="D5990" s="551" t="n">
        <v>45627</v>
      </c>
      <c r="E5990" t="n">
        <v>20174</v>
      </c>
      <c r="F5990" t="inlineStr">
        <is>
          <t>SEMENTE DE GIRASSOL SEM CASCA KG</t>
        </is>
      </c>
      <c r="G5990" t="n">
        <v>2264</v>
      </c>
      <c r="H5990" t="n">
        <v>1</v>
      </c>
      <c r="I5990" t="inlineStr">
        <is>
          <t>KG</t>
        </is>
      </c>
      <c r="J5990" t="inlineStr">
        <is>
          <t>ALIMENTOS</t>
        </is>
      </c>
      <c r="K5990" t="inlineStr">
        <is>
          <t>11/2024</t>
        </is>
      </c>
      <c r="L5990" t="n">
        <v>14.5</v>
      </c>
      <c r="M5990" s="551" t="n">
        <v>45615</v>
      </c>
      <c r="N5990" t="n">
        <v>14.5</v>
      </c>
      <c r="O5990" t="n">
        <v>13.3</v>
      </c>
      <c r="P5990" t="n">
        <v>14.5</v>
      </c>
    </row>
    <row r="5991">
      <c r="A5991" t="n">
        <v>8908</v>
      </c>
      <c r="B5991" t="n">
        <v>122</v>
      </c>
      <c r="C5991" t="inlineStr">
        <is>
          <t>Arcos</t>
        </is>
      </c>
      <c r="D5991" s="551" t="n">
        <v>45627</v>
      </c>
      <c r="E5991" t="n">
        <v>19509</v>
      </c>
      <c r="F5991" t="inlineStr">
        <is>
          <t>ACELGA KG</t>
        </is>
      </c>
      <c r="G5991" t="n">
        <v>2703</v>
      </c>
      <c r="H5991" t="n">
        <v>3.76</v>
      </c>
      <c r="I5991" t="inlineStr">
        <is>
          <t>KG</t>
        </is>
      </c>
      <c r="J5991" t="inlineStr">
        <is>
          <t>ALIMENTOS</t>
        </is>
      </c>
      <c r="K5991" t="inlineStr">
        <is>
          <t>11/2024</t>
        </is>
      </c>
      <c r="L5991" t="n">
        <v>3.82</v>
      </c>
      <c r="M5991" s="551" t="n">
        <v>45625</v>
      </c>
      <c r="N5991" t="n">
        <v>4.21</v>
      </c>
      <c r="O5991" t="n">
        <v>4.21</v>
      </c>
      <c r="P5991" t="n">
        <v>14.36</v>
      </c>
    </row>
    <row r="5992">
      <c r="A5992" t="n">
        <v>8939</v>
      </c>
      <c r="B5992" t="n">
        <v>122</v>
      </c>
      <c r="C5992" t="inlineStr">
        <is>
          <t>Arcos</t>
        </is>
      </c>
      <c r="D5992" s="551" t="n">
        <v>45627</v>
      </c>
      <c r="E5992" t="n">
        <v>19552</v>
      </c>
      <c r="F5992" t="inlineStr">
        <is>
          <t>REPOLHO ROXO KG</t>
        </is>
      </c>
      <c r="G5992" t="n">
        <v>2664</v>
      </c>
      <c r="H5992" t="n">
        <v>3.14</v>
      </c>
      <c r="I5992" t="inlineStr">
        <is>
          <t>KG</t>
        </is>
      </c>
      <c r="J5992" t="inlineStr">
        <is>
          <t>ALIMENTOS</t>
        </is>
      </c>
      <c r="K5992" t="inlineStr">
        <is>
          <t>11/2024</t>
        </is>
      </c>
      <c r="L5992" t="n">
        <v>4.45</v>
      </c>
      <c r="M5992" s="551" t="n">
        <v>45626</v>
      </c>
      <c r="N5992" t="n">
        <v>4.06</v>
      </c>
      <c r="O5992" t="n">
        <v>4.06</v>
      </c>
      <c r="P5992" t="n">
        <v>13.97</v>
      </c>
    </row>
    <row r="5993">
      <c r="A5993" t="n">
        <v>8969</v>
      </c>
      <c r="B5993" t="n">
        <v>122</v>
      </c>
      <c r="C5993" t="inlineStr">
        <is>
          <t>Arcos</t>
        </is>
      </c>
      <c r="D5993" s="551" t="n">
        <v>45627</v>
      </c>
      <c r="E5993" t="n">
        <v>24833</v>
      </c>
      <c r="F5993" t="inlineStr">
        <is>
          <t>PAO DE QUEIJO 80G C/25UN</t>
        </is>
      </c>
      <c r="G5993" t="n">
        <v>2845</v>
      </c>
      <c r="H5993" t="n">
        <v>0.28</v>
      </c>
      <c r="I5993" t="inlineStr">
        <is>
          <t>CX</t>
        </is>
      </c>
      <c r="J5993" t="inlineStr">
        <is>
          <t>ALIMENTOS</t>
        </is>
      </c>
      <c r="K5993" t="inlineStr">
        <is>
          <t>11/2024</t>
        </is>
      </c>
      <c r="L5993" t="n">
        <v>47.49</v>
      </c>
      <c r="M5993" s="551" t="n">
        <v>45616</v>
      </c>
      <c r="N5993" t="n">
        <v>47.25</v>
      </c>
      <c r="O5993" t="n">
        <v>47.25</v>
      </c>
      <c r="P5993" t="n">
        <v>13.3</v>
      </c>
    </row>
    <row r="5994">
      <c r="A5994" t="n">
        <v>9030</v>
      </c>
      <c r="B5994" t="n">
        <v>122</v>
      </c>
      <c r="C5994" t="inlineStr">
        <is>
          <t>Arcos</t>
        </is>
      </c>
      <c r="D5994" s="551" t="n">
        <v>45627</v>
      </c>
      <c r="E5994" t="n">
        <v>18433</v>
      </c>
      <c r="F5994" t="inlineStr">
        <is>
          <t>CACHAÇA PIRASSUNUNGA 51 OURO 965ML</t>
        </is>
      </c>
      <c r="G5994" t="n">
        <v>3212</v>
      </c>
      <c r="H5994" t="n">
        <v>0.91</v>
      </c>
      <c r="I5994" t="inlineStr">
        <is>
          <t>UN</t>
        </is>
      </c>
      <c r="J5994" t="inlineStr">
        <is>
          <t>BEBIDAS</t>
        </is>
      </c>
      <c r="K5994" t="inlineStr">
        <is>
          <t>11/2024</t>
        </is>
      </c>
      <c r="L5994" t="n">
        <v>0</v>
      </c>
      <c r="M5994" s="551" t="n">
        <v>-693593</v>
      </c>
      <c r="N5994" t="n">
        <v>0</v>
      </c>
      <c r="O5994" t="n">
        <v>0</v>
      </c>
      <c r="P5994" t="n">
        <v>12.31</v>
      </c>
    </row>
    <row r="5995">
      <c r="A5995" t="n">
        <v>9014</v>
      </c>
      <c r="B5995" t="n">
        <v>122</v>
      </c>
      <c r="C5995" t="inlineStr">
        <is>
          <t>Arcos</t>
        </is>
      </c>
      <c r="D5995" s="551" t="n">
        <v>45627</v>
      </c>
      <c r="E5995" t="n">
        <v>18191</v>
      </c>
      <c r="F5995" t="inlineStr">
        <is>
          <t>VODKA ABSOLUT VANILIA 750ML</t>
        </is>
      </c>
      <c r="G5995" t="n">
        <v>3433</v>
      </c>
      <c r="H5995" t="n">
        <v>0.24</v>
      </c>
      <c r="I5995" t="inlineStr">
        <is>
          <t>GR</t>
        </is>
      </c>
      <c r="J5995" t="inlineStr">
        <is>
          <t>BEBIDAS</t>
        </is>
      </c>
      <c r="K5995" t="inlineStr">
        <is>
          <t>11/2024</t>
        </is>
      </c>
      <c r="L5995" t="n">
        <v>0</v>
      </c>
      <c r="M5995" s="551" t="n">
        <v>-693593</v>
      </c>
      <c r="N5995" t="n">
        <v>0</v>
      </c>
      <c r="O5995" t="n">
        <v>0</v>
      </c>
      <c r="P5995" t="n">
        <v>12.05</v>
      </c>
    </row>
    <row r="5996">
      <c r="A5996" t="n">
        <v>8856</v>
      </c>
      <c r="B5996" t="n">
        <v>122</v>
      </c>
      <c r="C5996" t="inlineStr">
        <is>
          <t>Arcos</t>
        </is>
      </c>
      <c r="D5996" s="551" t="n">
        <v>45627</v>
      </c>
      <c r="E5996" t="n">
        <v>24170</v>
      </c>
      <c r="F5996" t="inlineStr">
        <is>
          <t>COENTRO EM GRAO KG</t>
        </is>
      </c>
      <c r="G5996" t="n">
        <v>2330</v>
      </c>
      <c r="H5996" t="n">
        <v>1</v>
      </c>
      <c r="I5996" t="inlineStr">
        <is>
          <t>KG</t>
        </is>
      </c>
      <c r="J5996" t="inlineStr">
        <is>
          <t>ALIMENTOS</t>
        </is>
      </c>
      <c r="K5996" t="inlineStr">
        <is>
          <t>11/2024</t>
        </is>
      </c>
      <c r="L5996" t="n">
        <v>0</v>
      </c>
      <c r="M5996" s="551" t="n">
        <v>-693593</v>
      </c>
      <c r="N5996" t="n">
        <v>0</v>
      </c>
      <c r="O5996" t="n">
        <v>11</v>
      </c>
      <c r="P5996" t="n">
        <v>11</v>
      </c>
    </row>
    <row r="5997">
      <c r="A5997" t="n">
        <v>8877</v>
      </c>
      <c r="B5997" t="n">
        <v>122</v>
      </c>
      <c r="C5997" t="inlineStr">
        <is>
          <t>Arcos</t>
        </is>
      </c>
      <c r="D5997" s="551" t="n">
        <v>45627</v>
      </c>
      <c r="E5997" t="n">
        <v>20136</v>
      </c>
      <c r="F5997" t="inlineStr">
        <is>
          <t>MACARRAO ESPAGUETE C/ OVOS ADRIA C/500G</t>
        </is>
      </c>
      <c r="G5997" t="n">
        <v>2284</v>
      </c>
      <c r="H5997" t="n">
        <v>3</v>
      </c>
      <c r="I5997" t="inlineStr">
        <is>
          <t>PC</t>
        </is>
      </c>
      <c r="J5997" t="inlineStr">
        <is>
          <t>ALIMENTOS</t>
        </is>
      </c>
      <c r="K5997" t="inlineStr">
        <is>
          <t>11/2024</t>
        </is>
      </c>
      <c r="L5997" t="n">
        <v>3.5</v>
      </c>
      <c r="M5997" s="551" t="n">
        <v>45610</v>
      </c>
      <c r="N5997" t="n">
        <v>3.5</v>
      </c>
      <c r="O5997" t="n">
        <v>3.96</v>
      </c>
      <c r="P5997" t="n">
        <v>10.5</v>
      </c>
    </row>
    <row r="5998">
      <c r="A5998" t="n">
        <v>8941</v>
      </c>
      <c r="B5998" t="n">
        <v>122</v>
      </c>
      <c r="C5998" t="inlineStr">
        <is>
          <t>Arcos</t>
        </is>
      </c>
      <c r="D5998" s="551" t="n">
        <v>45627</v>
      </c>
      <c r="E5998" t="n">
        <v>19468</v>
      </c>
      <c r="F5998" t="inlineStr">
        <is>
          <t>SALSA KG</t>
        </is>
      </c>
      <c r="G5998" t="n">
        <v>2736</v>
      </c>
      <c r="H5998" t="n">
        <v>1.02</v>
      </c>
      <c r="I5998" t="inlineStr">
        <is>
          <t>KG</t>
        </is>
      </c>
      <c r="J5998" t="inlineStr">
        <is>
          <t>ALIMENTOS</t>
        </is>
      </c>
      <c r="K5998" t="inlineStr">
        <is>
          <t>11/2024</t>
        </is>
      </c>
      <c r="L5998" t="n">
        <v>9.460000000000001</v>
      </c>
      <c r="M5998" s="551" t="n">
        <v>45626</v>
      </c>
      <c r="N5998" t="n">
        <v>10.5</v>
      </c>
      <c r="O5998" t="n">
        <v>10.03</v>
      </c>
      <c r="P5998" t="n">
        <v>9.65</v>
      </c>
    </row>
    <row r="5999">
      <c r="A5999" t="n">
        <v>8823</v>
      </c>
      <c r="B5999" t="n">
        <v>122</v>
      </c>
      <c r="C5999" t="inlineStr">
        <is>
          <t>Arcos</t>
        </is>
      </c>
      <c r="D5999" s="551" t="n">
        <v>45627</v>
      </c>
      <c r="E5999" t="n">
        <v>21102</v>
      </c>
      <c r="F5999" t="inlineStr">
        <is>
          <t>ACUCAR CRISTAL UNIAO C/1KG</t>
        </is>
      </c>
      <c r="G5999" t="n">
        <v>1985</v>
      </c>
      <c r="H5999" t="n">
        <v>2</v>
      </c>
      <c r="I5999" t="inlineStr">
        <is>
          <t>PC</t>
        </is>
      </c>
      <c r="J5999" t="inlineStr">
        <is>
          <t>ALIMENTOS</t>
        </is>
      </c>
      <c r="K5999" t="inlineStr">
        <is>
          <t>11/2024</t>
        </is>
      </c>
      <c r="L5999" t="n">
        <v>0</v>
      </c>
      <c r="M5999" s="551" t="n">
        <v>-693593</v>
      </c>
      <c r="N5999" t="n">
        <v>0</v>
      </c>
      <c r="O5999" t="n">
        <v>4.69</v>
      </c>
      <c r="P5999" t="n">
        <v>9.380000000000001</v>
      </c>
    </row>
    <row r="6000">
      <c r="A6000" t="n">
        <v>8933</v>
      </c>
      <c r="B6000" t="n">
        <v>122</v>
      </c>
      <c r="C6000" t="inlineStr">
        <is>
          <t>Arcos</t>
        </is>
      </c>
      <c r="D6000" s="551" t="n">
        <v>45627</v>
      </c>
      <c r="E6000" t="n">
        <v>19589</v>
      </c>
      <c r="F6000" t="inlineStr">
        <is>
          <t>PEPINO JAPONES KG</t>
        </is>
      </c>
      <c r="G6000" t="n">
        <v>2637</v>
      </c>
      <c r="H6000" t="n">
        <v>1.92</v>
      </c>
      <c r="I6000" t="inlineStr">
        <is>
          <t>KG</t>
        </is>
      </c>
      <c r="J6000" t="inlineStr">
        <is>
          <t>ALIMENTOS</t>
        </is>
      </c>
      <c r="K6000" t="inlineStr">
        <is>
          <t>11/2024</t>
        </is>
      </c>
      <c r="L6000" t="n">
        <v>4.69</v>
      </c>
      <c r="M6000" s="551" t="n">
        <v>45617</v>
      </c>
      <c r="N6000" t="n">
        <v>4.13</v>
      </c>
      <c r="O6000" t="n">
        <v>3.55</v>
      </c>
      <c r="P6000" t="n">
        <v>9</v>
      </c>
    </row>
    <row r="6001">
      <c r="A6001" t="n">
        <v>8943</v>
      </c>
      <c r="B6001" t="n">
        <v>122</v>
      </c>
      <c r="C6001" t="inlineStr">
        <is>
          <t>Arcos</t>
        </is>
      </c>
      <c r="D6001" s="551" t="n">
        <v>45627</v>
      </c>
      <c r="E6001" t="n">
        <v>19540</v>
      </c>
      <c r="F6001" t="inlineStr">
        <is>
          <t>TOMATE ITALIANO MOLHO KG</t>
        </is>
      </c>
      <c r="G6001" t="n">
        <v>2676</v>
      </c>
      <c r="H6001" t="n">
        <v>2.02</v>
      </c>
      <c r="I6001" t="inlineStr">
        <is>
          <t>KG</t>
        </is>
      </c>
      <c r="J6001" t="inlineStr">
        <is>
          <t>ALIMENTOS</t>
        </is>
      </c>
      <c r="K6001" t="inlineStr">
        <is>
          <t>11/2024</t>
        </is>
      </c>
      <c r="L6001" t="n">
        <v>0</v>
      </c>
      <c r="M6001" s="551" t="n">
        <v>45567</v>
      </c>
      <c r="N6001" t="n">
        <v>4.2</v>
      </c>
      <c r="O6001" t="n">
        <v>4.72</v>
      </c>
      <c r="P6001" t="n">
        <v>8.48</v>
      </c>
    </row>
    <row r="6002">
      <c r="A6002" t="n">
        <v>9003</v>
      </c>
      <c r="B6002" t="n">
        <v>122</v>
      </c>
      <c r="C6002" t="inlineStr">
        <is>
          <t>Arcos</t>
        </is>
      </c>
      <c r="D6002" s="551" t="n">
        <v>45627</v>
      </c>
      <c r="E6002" t="n">
        <v>18509</v>
      </c>
      <c r="F6002" t="inlineStr">
        <is>
          <t>BITTER ANGOSTURA COCOA 100ML</t>
        </is>
      </c>
      <c r="G6002" t="n">
        <v>3130</v>
      </c>
      <c r="H6002" t="n">
        <v>0.71</v>
      </c>
      <c r="I6002" t="inlineStr">
        <is>
          <t>GR</t>
        </is>
      </c>
      <c r="J6002" t="inlineStr">
        <is>
          <t>BEBIDAS</t>
        </is>
      </c>
      <c r="K6002" t="inlineStr">
        <is>
          <t>11/2024</t>
        </is>
      </c>
      <c r="L6002" t="n">
        <v>0</v>
      </c>
      <c r="M6002" s="551" t="n">
        <v>-693593</v>
      </c>
      <c r="N6002" t="n">
        <v>0</v>
      </c>
      <c r="O6002" t="n">
        <v>0</v>
      </c>
      <c r="P6002" t="n">
        <v>8.470000000000001</v>
      </c>
    </row>
    <row r="6003">
      <c r="A6003" t="n">
        <v>8942</v>
      </c>
      <c r="B6003" t="n">
        <v>122</v>
      </c>
      <c r="C6003" t="inlineStr">
        <is>
          <t>Arcos</t>
        </is>
      </c>
      <c r="D6003" s="551" t="n">
        <v>45627</v>
      </c>
      <c r="E6003" t="n">
        <v>19465</v>
      </c>
      <c r="F6003" t="inlineStr">
        <is>
          <t>SALSAO KG</t>
        </is>
      </c>
      <c r="G6003" t="n">
        <v>2737</v>
      </c>
      <c r="H6003" t="n">
        <v>1.04</v>
      </c>
      <c r="I6003" t="inlineStr">
        <is>
          <t>KG</t>
        </is>
      </c>
      <c r="J6003" t="inlineStr">
        <is>
          <t>ALIMENTOS</t>
        </is>
      </c>
      <c r="K6003" t="inlineStr">
        <is>
          <t>11/2024</t>
        </is>
      </c>
      <c r="L6003" t="n">
        <v>8.039999999999999</v>
      </c>
      <c r="M6003" s="551" t="n">
        <v>45624</v>
      </c>
      <c r="N6003" t="n">
        <v>6.3</v>
      </c>
      <c r="O6003" t="n">
        <v>5</v>
      </c>
      <c r="P6003" t="n">
        <v>8.359999999999999</v>
      </c>
    </row>
    <row r="6004">
      <c r="A6004" t="n">
        <v>8937</v>
      </c>
      <c r="B6004" t="n">
        <v>122</v>
      </c>
      <c r="C6004" t="inlineStr">
        <is>
          <t>Arcos</t>
        </is>
      </c>
      <c r="D6004" s="551" t="n">
        <v>45627</v>
      </c>
      <c r="E6004" t="n">
        <v>19562</v>
      </c>
      <c r="F6004" t="inlineStr">
        <is>
          <t>PIMENTAO AMARELO KG</t>
        </is>
      </c>
      <c r="G6004" t="n">
        <v>2655</v>
      </c>
      <c r="H6004" t="n">
        <v>0.52</v>
      </c>
      <c r="I6004" t="inlineStr">
        <is>
          <t>KG</t>
        </is>
      </c>
      <c r="J6004" t="inlineStr">
        <is>
          <t>ALIMENTOS</t>
        </is>
      </c>
      <c r="K6004" t="inlineStr">
        <is>
          <t>11/2024</t>
        </is>
      </c>
      <c r="L6004" t="n">
        <v>13.51</v>
      </c>
      <c r="M6004" s="551" t="n">
        <v>45621</v>
      </c>
      <c r="N6004" t="n">
        <v>16.2</v>
      </c>
      <c r="O6004" t="n">
        <v>12</v>
      </c>
      <c r="P6004" t="n">
        <v>7.03</v>
      </c>
    </row>
    <row r="6005">
      <c r="A6005" t="n">
        <v>8918</v>
      </c>
      <c r="B6005" t="n">
        <v>122</v>
      </c>
      <c r="C6005" t="inlineStr">
        <is>
          <t>Arcos</t>
        </is>
      </c>
      <c r="D6005" s="551" t="n">
        <v>45627</v>
      </c>
      <c r="E6005" t="n">
        <v>19488</v>
      </c>
      <c r="F6005" t="inlineStr">
        <is>
          <t>CEBOLINHA KG</t>
        </is>
      </c>
      <c r="G6005" t="n">
        <v>2720</v>
      </c>
      <c r="H6005" t="n">
        <v>0.58</v>
      </c>
      <c r="I6005" t="inlineStr">
        <is>
          <t>KG</t>
        </is>
      </c>
      <c r="J6005" t="inlineStr">
        <is>
          <t>ALIMENTOS</t>
        </is>
      </c>
      <c r="K6005" t="inlineStr">
        <is>
          <t>11/2024</t>
        </is>
      </c>
      <c r="L6005" t="n">
        <v>11.01</v>
      </c>
      <c r="M6005" s="551" t="n">
        <v>45625</v>
      </c>
      <c r="N6005" t="n">
        <v>10.8</v>
      </c>
      <c r="O6005" t="n">
        <v>10.13</v>
      </c>
      <c r="P6005" t="n">
        <v>6.39</v>
      </c>
    </row>
    <row r="6006">
      <c r="A6006" t="n">
        <v>8924</v>
      </c>
      <c r="B6006" t="n">
        <v>122</v>
      </c>
      <c r="C6006" t="inlineStr">
        <is>
          <t>Arcos</t>
        </is>
      </c>
      <c r="D6006" s="551" t="n">
        <v>45627</v>
      </c>
      <c r="E6006" t="n">
        <v>24326</v>
      </c>
      <c r="F6006" t="inlineStr">
        <is>
          <t>LIMAO TAHITI KG</t>
        </is>
      </c>
      <c r="G6006" t="n">
        <v>2499</v>
      </c>
      <c r="H6006" t="n">
        <v>1.3</v>
      </c>
      <c r="I6006" t="inlineStr">
        <is>
          <t>KG</t>
        </is>
      </c>
      <c r="J6006" t="inlineStr">
        <is>
          <t>ALIMENTOS</t>
        </is>
      </c>
      <c r="K6006" t="inlineStr">
        <is>
          <t>11/2024</t>
        </is>
      </c>
      <c r="L6006" t="n">
        <v>0</v>
      </c>
      <c r="M6006" s="551" t="n">
        <v>45544</v>
      </c>
      <c r="N6006" t="n">
        <v>4.5</v>
      </c>
      <c r="O6006" t="n">
        <v>5.5</v>
      </c>
      <c r="P6006" t="n">
        <v>5.85</v>
      </c>
    </row>
    <row r="6007">
      <c r="A6007" t="n">
        <v>8797</v>
      </c>
      <c r="B6007" t="n">
        <v>122</v>
      </c>
      <c r="C6007" t="inlineStr">
        <is>
          <t>Arcos</t>
        </is>
      </c>
      <c r="D6007" s="551" t="n">
        <v>45627</v>
      </c>
      <c r="E6007" t="n">
        <v>18144</v>
      </c>
      <c r="F6007" t="inlineStr">
        <is>
          <t>WHISKY CHIVAS REGAL EXTRA 13 ANOS 750ML</t>
        </is>
      </c>
      <c r="G6007" t="n">
        <v>3473</v>
      </c>
      <c r="H6007" t="n">
        <v>0.2</v>
      </c>
      <c r="I6007" t="inlineStr">
        <is>
          <t>UN</t>
        </is>
      </c>
      <c r="J6007" t="inlineStr">
        <is>
          <t>BEBIDAS</t>
        </is>
      </c>
      <c r="K6007" t="inlineStr">
        <is>
          <t>11/2024</t>
        </is>
      </c>
      <c r="L6007" t="n">
        <v>0</v>
      </c>
      <c r="M6007" s="551" t="n">
        <v>-693593</v>
      </c>
      <c r="N6007" t="n">
        <v>0</v>
      </c>
      <c r="O6007" t="n">
        <v>0</v>
      </c>
      <c r="P6007" t="n">
        <v>5.4</v>
      </c>
    </row>
    <row r="6008">
      <c r="A6008" t="n">
        <v>8938</v>
      </c>
      <c r="B6008" t="n">
        <v>122</v>
      </c>
      <c r="C6008" t="inlineStr">
        <is>
          <t>Arcos</t>
        </is>
      </c>
      <c r="D6008" s="551" t="n">
        <v>45627</v>
      </c>
      <c r="E6008" t="n">
        <v>19560</v>
      </c>
      <c r="F6008" t="inlineStr">
        <is>
          <t>PIMENTAO VERMELHO KG</t>
        </is>
      </c>
      <c r="G6008" t="n">
        <v>2657</v>
      </c>
      <c r="H6008" t="n">
        <v>0.42</v>
      </c>
      <c r="I6008" t="inlineStr">
        <is>
          <t>KG</t>
        </is>
      </c>
      <c r="J6008" t="inlineStr">
        <is>
          <t>ALIMENTOS</t>
        </is>
      </c>
      <c r="K6008" t="inlineStr">
        <is>
          <t>11/2024</t>
        </is>
      </c>
      <c r="L6008" t="n">
        <v>12.35</v>
      </c>
      <c r="M6008" s="551" t="n">
        <v>45621</v>
      </c>
      <c r="N6008" t="n">
        <v>16.2</v>
      </c>
      <c r="O6008" t="n">
        <v>11</v>
      </c>
      <c r="P6008" t="n">
        <v>5.19</v>
      </c>
    </row>
    <row r="6009">
      <c r="A6009" t="n">
        <v>8919</v>
      </c>
      <c r="B6009" t="n">
        <v>122</v>
      </c>
      <c r="C6009" t="inlineStr">
        <is>
          <t>Arcos</t>
        </is>
      </c>
      <c r="D6009" s="551" t="n">
        <v>45627</v>
      </c>
      <c r="E6009" t="n">
        <v>19621</v>
      </c>
      <c r="F6009" t="inlineStr">
        <is>
          <t>CENOURA KG</t>
        </is>
      </c>
      <c r="G6009" t="n">
        <v>2613</v>
      </c>
      <c r="H6009" t="n">
        <v>1.42</v>
      </c>
      <c r="I6009" t="inlineStr">
        <is>
          <t>KG</t>
        </is>
      </c>
      <c r="J6009" t="inlineStr">
        <is>
          <t>ALIMENTOS</t>
        </is>
      </c>
      <c r="K6009" t="inlineStr">
        <is>
          <t>11/2024</t>
        </is>
      </c>
      <c r="L6009" t="n">
        <v>2.64</v>
      </c>
      <c r="M6009" s="551" t="n">
        <v>45626</v>
      </c>
      <c r="N6009" t="n">
        <v>2.52</v>
      </c>
      <c r="O6009" t="n">
        <v>2.28</v>
      </c>
      <c r="P6009" t="n">
        <v>3.75</v>
      </c>
    </row>
    <row r="6010">
      <c r="A6010" t="n">
        <v>8822</v>
      </c>
      <c r="B6010" t="n">
        <v>122</v>
      </c>
      <c r="C6010" t="inlineStr">
        <is>
          <t>Arcos</t>
        </is>
      </c>
      <c r="D6010" s="551" t="n">
        <v>45627</v>
      </c>
      <c r="E6010" t="n">
        <v>21100</v>
      </c>
      <c r="F6010" t="inlineStr">
        <is>
          <t>ACUCAR CONFEITEIRO GLACUCAR UNIAO 500G</t>
        </is>
      </c>
      <c r="G6010" t="n">
        <v>1986</v>
      </c>
      <c r="H6010" t="n">
        <v>1</v>
      </c>
      <c r="I6010" t="inlineStr">
        <is>
          <t>PC</t>
        </is>
      </c>
      <c r="J6010" t="inlineStr">
        <is>
          <t>ALIMENTOS</t>
        </is>
      </c>
      <c r="K6010" t="inlineStr">
        <is>
          <t>11/2024</t>
        </is>
      </c>
      <c r="L6010" t="n">
        <v>3.05</v>
      </c>
      <c r="M6010" s="551" t="n">
        <v>45608</v>
      </c>
      <c r="N6010" t="n">
        <v>3.05</v>
      </c>
      <c r="O6010" t="n">
        <v>3.05</v>
      </c>
      <c r="P6010" t="n">
        <v>3.05</v>
      </c>
    </row>
    <row r="6011">
      <c r="A6011" t="n">
        <v>9035</v>
      </c>
      <c r="B6011" t="n">
        <v>122</v>
      </c>
      <c r="C6011" t="inlineStr">
        <is>
          <t>Arcos</t>
        </is>
      </c>
      <c r="D6011" s="551" t="n">
        <v>45627</v>
      </c>
      <c r="E6011" t="n">
        <v>19626</v>
      </c>
      <c r="F6011" t="inlineStr">
        <is>
          <t>CEBOLA ECHALOTAS KG</t>
        </is>
      </c>
      <c r="G6011" t="n">
        <v>2608</v>
      </c>
      <c r="H6011" t="n">
        <v>0.8</v>
      </c>
      <c r="I6011" t="inlineStr">
        <is>
          <t>KG</t>
        </is>
      </c>
      <c r="J6011" t="inlineStr">
        <is>
          <t>ALIMENTOS</t>
        </is>
      </c>
      <c r="K6011" t="inlineStr">
        <is>
          <t>11/2024</t>
        </is>
      </c>
      <c r="L6011" t="n">
        <v>2.09</v>
      </c>
      <c r="M6011" s="551" t="n">
        <v>45618</v>
      </c>
      <c r="N6011" t="n">
        <v>2.03</v>
      </c>
      <c r="O6011" t="n">
        <v>2.03</v>
      </c>
      <c r="P6011" t="n">
        <v>1.67</v>
      </c>
    </row>
    <row r="6012">
      <c r="A6012" t="n">
        <v>4191</v>
      </c>
      <c r="B6012" t="n">
        <v>122</v>
      </c>
      <c r="C6012" t="inlineStr">
        <is>
          <t>Arcos</t>
        </is>
      </c>
      <c r="D6012" s="551" t="n">
        <v>45597</v>
      </c>
      <c r="E6012" t="n">
        <v>18359</v>
      </c>
      <c r="F6012" t="inlineStr">
        <is>
          <t>GIN TANQUERAY 750ML</t>
        </is>
      </c>
      <c r="G6012" t="n">
        <v>3278</v>
      </c>
      <c r="H6012" t="n">
        <v>106</v>
      </c>
      <c r="I6012" t="inlineStr">
        <is>
          <t>GR</t>
        </is>
      </c>
      <c r="J6012" t="inlineStr">
        <is>
          <t>BEBIDAS</t>
        </is>
      </c>
      <c r="K6012" t="inlineStr">
        <is>
          <t>10/2024</t>
        </is>
      </c>
      <c r="L6012" t="n">
        <v>99.90000000000001</v>
      </c>
      <c r="M6012" s="551" t="n">
        <v>45594</v>
      </c>
      <c r="N6012" t="n">
        <v>99.90000000000001</v>
      </c>
      <c r="O6012" t="n">
        <v>99.90000000000001</v>
      </c>
      <c r="P6012" t="n">
        <v>10589.4</v>
      </c>
    </row>
    <row r="6013">
      <c r="A6013" t="n">
        <v>4193</v>
      </c>
      <c r="B6013" t="n">
        <v>122</v>
      </c>
      <c r="C6013" t="inlineStr">
        <is>
          <t>Arcos</t>
        </is>
      </c>
      <c r="D6013" s="551" t="n">
        <v>45597</v>
      </c>
      <c r="E6013" t="n">
        <v>18353</v>
      </c>
      <c r="F6013" t="inlineStr">
        <is>
          <t>GIN TANQUERAY TEN 750ML</t>
        </is>
      </c>
      <c r="G6013" t="n">
        <v>3282</v>
      </c>
      <c r="H6013" t="n">
        <v>41.67</v>
      </c>
      <c r="I6013" t="inlineStr">
        <is>
          <t>GR</t>
        </is>
      </c>
      <c r="J6013" t="inlineStr">
        <is>
          <t>BEBIDAS</t>
        </is>
      </c>
      <c r="K6013" t="inlineStr">
        <is>
          <t>10/2024</t>
        </is>
      </c>
      <c r="L6013" t="n">
        <v>0</v>
      </c>
      <c r="M6013" s="551" t="n">
        <v>-693593</v>
      </c>
      <c r="N6013" t="n">
        <v>0</v>
      </c>
      <c r="O6013" t="n">
        <v>195.32</v>
      </c>
      <c r="P6013" t="n">
        <v>8138.98</v>
      </c>
    </row>
    <row r="6014">
      <c r="A6014" t="n">
        <v>4232</v>
      </c>
      <c r="B6014" t="n">
        <v>122</v>
      </c>
      <c r="C6014" t="inlineStr">
        <is>
          <t>Arcos</t>
        </is>
      </c>
      <c r="D6014" s="551" t="n">
        <v>45597</v>
      </c>
      <c r="E6014" t="n">
        <v>18179</v>
      </c>
      <c r="F6014" t="inlineStr">
        <is>
          <t>VODKA KETEL ONE 1L</t>
        </is>
      </c>
      <c r="G6014" t="n">
        <v>3443</v>
      </c>
      <c r="H6014" t="n">
        <v>63</v>
      </c>
      <c r="I6014" t="inlineStr">
        <is>
          <t>GR</t>
        </is>
      </c>
      <c r="J6014" t="inlineStr">
        <is>
          <t>BEBIDAS</t>
        </is>
      </c>
      <c r="K6014" t="inlineStr">
        <is>
          <t>10/2024</t>
        </is>
      </c>
      <c r="L6014" t="n">
        <v>103.69</v>
      </c>
      <c r="M6014" s="551" t="n">
        <v>45594</v>
      </c>
      <c r="N6014" t="n">
        <v>103.69</v>
      </c>
      <c r="O6014" t="n">
        <v>103.69</v>
      </c>
      <c r="P6014" t="n">
        <v>6532.47</v>
      </c>
    </row>
    <row r="6015">
      <c r="A6015" t="n">
        <v>4235</v>
      </c>
      <c r="B6015" t="n">
        <v>122</v>
      </c>
      <c r="C6015" t="inlineStr">
        <is>
          <t>Arcos</t>
        </is>
      </c>
      <c r="D6015" s="551" t="n">
        <v>45597</v>
      </c>
      <c r="E6015" t="n">
        <v>18157</v>
      </c>
      <c r="F6015" t="inlineStr">
        <is>
          <t>WHISKY BOURBON BULLEIT 750ML</t>
        </is>
      </c>
      <c r="G6015" t="n">
        <v>3463</v>
      </c>
      <c r="H6015" t="n">
        <v>23.18</v>
      </c>
      <c r="I6015" t="inlineStr">
        <is>
          <t>GR</t>
        </is>
      </c>
      <c r="J6015" t="inlineStr">
        <is>
          <t>BEBIDAS</t>
        </is>
      </c>
      <c r="K6015" t="inlineStr">
        <is>
          <t>10/2024</t>
        </is>
      </c>
      <c r="L6015" t="n">
        <v>217.39</v>
      </c>
      <c r="M6015" s="551" t="n">
        <v>45594</v>
      </c>
      <c r="N6015" t="n">
        <v>217.39</v>
      </c>
      <c r="O6015" t="n">
        <v>217.39</v>
      </c>
      <c r="P6015" t="n">
        <v>5039.1</v>
      </c>
    </row>
    <row r="6016">
      <c r="A6016" t="n">
        <v>4248</v>
      </c>
      <c r="B6016" t="n">
        <v>122</v>
      </c>
      <c r="C6016" t="inlineStr">
        <is>
          <t>Arcos</t>
        </is>
      </c>
      <c r="D6016" s="551" t="n">
        <v>45597</v>
      </c>
      <c r="E6016" t="n">
        <v>18099</v>
      </c>
      <c r="F6016" t="inlineStr">
        <is>
          <t>WHISKY SINGLETON 12 ANOS SINGLE MALT 750ML</t>
        </is>
      </c>
      <c r="G6016" t="n">
        <v>3511</v>
      </c>
      <c r="H6016" t="n">
        <v>20.8</v>
      </c>
      <c r="I6016" t="inlineStr">
        <is>
          <t>GR</t>
        </is>
      </c>
      <c r="J6016" t="inlineStr">
        <is>
          <t>BEBIDAS</t>
        </is>
      </c>
      <c r="K6016" t="inlineStr">
        <is>
          <t>10/2024</t>
        </is>
      </c>
      <c r="L6016" t="n">
        <v>233.66</v>
      </c>
      <c r="M6016" s="551" t="n">
        <v>45594</v>
      </c>
      <c r="N6016" t="n">
        <v>233.66</v>
      </c>
      <c r="O6016" t="n">
        <v>233.66</v>
      </c>
      <c r="P6016" t="n">
        <v>4860.13</v>
      </c>
    </row>
    <row r="6017">
      <c r="A6017" t="n">
        <v>4258</v>
      </c>
      <c r="B6017" t="n">
        <v>122</v>
      </c>
      <c r="C6017" t="inlineStr">
        <is>
          <t>Arcos</t>
        </is>
      </c>
      <c r="D6017" s="551" t="n">
        <v>45597</v>
      </c>
      <c r="E6017" t="n">
        <v>24552</v>
      </c>
      <c r="F6017" t="inlineStr">
        <is>
          <t>ESPUMANTE CASA PERINI BRUT 750ML</t>
        </is>
      </c>
      <c r="G6017" t="n">
        <v>5669</v>
      </c>
      <c r="H6017" t="n">
        <v>116.27</v>
      </c>
      <c r="I6017" t="inlineStr">
        <is>
          <t>GR</t>
        </is>
      </c>
      <c r="J6017" t="inlineStr">
        <is>
          <t>BEBIDAS</t>
        </is>
      </c>
      <c r="K6017" t="inlineStr">
        <is>
          <t>10/2024</t>
        </is>
      </c>
      <c r="L6017" t="n">
        <v>39.47</v>
      </c>
      <c r="M6017" s="551" t="n">
        <v>45594</v>
      </c>
      <c r="N6017" t="n">
        <v>39.9</v>
      </c>
      <c r="O6017" t="n">
        <v>39.9</v>
      </c>
      <c r="P6017" t="n">
        <v>4589.18</v>
      </c>
    </row>
    <row r="6018">
      <c r="A6018" t="n">
        <v>4423</v>
      </c>
      <c r="B6018" t="n">
        <v>122</v>
      </c>
      <c r="C6018" t="inlineStr">
        <is>
          <t>Arcos</t>
        </is>
      </c>
      <c r="D6018" s="551" t="n">
        <v>45597</v>
      </c>
      <c r="E6018" t="n">
        <v>17797</v>
      </c>
      <c r="F6018" t="inlineStr">
        <is>
          <t>VINHO BRANCO MASCARA FUEGO CHARDONNAY 750ML</t>
        </is>
      </c>
      <c r="G6018" t="n">
        <v>3748</v>
      </c>
      <c r="H6018" t="n">
        <v>107.3</v>
      </c>
      <c r="I6018" t="inlineStr">
        <is>
          <t>GR</t>
        </is>
      </c>
      <c r="J6018" t="inlineStr">
        <is>
          <t>BEBIDAS</t>
        </is>
      </c>
      <c r="K6018" t="inlineStr">
        <is>
          <t>10/2024</t>
        </is>
      </c>
      <c r="L6018" t="n">
        <v>38.7</v>
      </c>
      <c r="M6018" s="551" t="n">
        <v>45595</v>
      </c>
      <c r="N6018" t="n">
        <v>35.75</v>
      </c>
      <c r="O6018" t="n">
        <v>35.75</v>
      </c>
      <c r="P6018" t="n">
        <v>4152.51</v>
      </c>
    </row>
    <row r="6019">
      <c r="A6019" t="n">
        <v>4223</v>
      </c>
      <c r="B6019" t="n">
        <v>122</v>
      </c>
      <c r="C6019" t="inlineStr">
        <is>
          <t>Arcos</t>
        </is>
      </c>
      <c r="D6019" s="551" t="n">
        <v>45597</v>
      </c>
      <c r="E6019" t="n">
        <v>18220</v>
      </c>
      <c r="F6019" t="inlineStr">
        <is>
          <t>VERMOUTH CARPANO CLASSICO ROSSO ITALIANO 1L</t>
        </is>
      </c>
      <c r="G6019" t="n">
        <v>3408</v>
      </c>
      <c r="H6019" t="n">
        <v>15</v>
      </c>
      <c r="I6019" t="inlineStr">
        <is>
          <t>GR</t>
        </is>
      </c>
      <c r="J6019" t="inlineStr">
        <is>
          <t>BEBIDAS</t>
        </is>
      </c>
      <c r="K6019" t="inlineStr">
        <is>
          <t>10/2024</t>
        </is>
      </c>
      <c r="L6019" t="n">
        <v>241.57</v>
      </c>
      <c r="M6019" s="551" t="n">
        <v>45580</v>
      </c>
      <c r="N6019" t="n">
        <v>247.9</v>
      </c>
      <c r="O6019" t="n">
        <v>159.9</v>
      </c>
      <c r="P6019" t="n">
        <v>3623.55</v>
      </c>
    </row>
    <row r="6020">
      <c r="A6020" t="n">
        <v>4216</v>
      </c>
      <c r="B6020" t="n">
        <v>122</v>
      </c>
      <c r="C6020" t="inlineStr">
        <is>
          <t>Arcos</t>
        </is>
      </c>
      <c r="D6020" s="551" t="n">
        <v>45597</v>
      </c>
      <c r="E6020" t="n">
        <v>18242</v>
      </c>
      <c r="F6020" t="inlineStr">
        <is>
          <t>TEQUILA DON JULIO BLANCO 750ML</t>
        </is>
      </c>
      <c r="G6020" t="n">
        <v>3386</v>
      </c>
      <c r="H6020" t="n">
        <v>15</v>
      </c>
      <c r="I6020" t="inlineStr">
        <is>
          <t>GR</t>
        </is>
      </c>
      <c r="J6020" t="inlineStr">
        <is>
          <t>BEBIDAS</t>
        </is>
      </c>
      <c r="K6020" t="inlineStr">
        <is>
          <t>10/2024</t>
        </is>
      </c>
      <c r="L6020" t="n">
        <v>227.11</v>
      </c>
      <c r="M6020" s="551" t="n">
        <v>45581</v>
      </c>
      <c r="N6020" t="n">
        <v>227.11</v>
      </c>
      <c r="O6020" t="n">
        <v>227.11</v>
      </c>
      <c r="P6020" t="n">
        <v>3406.65</v>
      </c>
    </row>
    <row r="6021">
      <c r="A6021" t="n">
        <v>4432</v>
      </c>
      <c r="B6021" t="n">
        <v>122</v>
      </c>
      <c r="C6021" t="inlineStr">
        <is>
          <t>Arcos</t>
        </is>
      </c>
      <c r="D6021" s="551" t="n">
        <v>45597</v>
      </c>
      <c r="E6021" t="n">
        <v>17710</v>
      </c>
      <c r="F6021" t="inlineStr">
        <is>
          <t>VINHO TINTO MASCARA DE FUEGO CABERNET 750ML</t>
        </is>
      </c>
      <c r="G6021" t="n">
        <v>3824</v>
      </c>
      <c r="H6021" t="n">
        <v>85</v>
      </c>
      <c r="I6021" t="inlineStr">
        <is>
          <t>GR</t>
        </is>
      </c>
      <c r="J6021" t="inlineStr">
        <is>
          <t>BEBIDAS</t>
        </is>
      </c>
      <c r="K6021" t="inlineStr">
        <is>
          <t>10/2024</t>
        </is>
      </c>
      <c r="L6021" t="n">
        <v>38.28</v>
      </c>
      <c r="M6021" s="551" t="n">
        <v>45595</v>
      </c>
      <c r="N6021" t="n">
        <v>35.75</v>
      </c>
      <c r="O6021" t="n">
        <v>35.75</v>
      </c>
      <c r="P6021" t="n">
        <v>3253.8</v>
      </c>
    </row>
    <row r="6022">
      <c r="A6022" t="n">
        <v>4214</v>
      </c>
      <c r="B6022" t="n">
        <v>122</v>
      </c>
      <c r="C6022" t="inlineStr">
        <is>
          <t>Arcos</t>
        </is>
      </c>
      <c r="D6022" s="551" t="n">
        <v>45597</v>
      </c>
      <c r="E6022" t="n">
        <v>18261</v>
      </c>
      <c r="F6022" t="inlineStr">
        <is>
          <t>RUM ZACAPA 23 ANOS 750ML</t>
        </is>
      </c>
      <c r="G6022" t="n">
        <v>3368</v>
      </c>
      <c r="H6022" t="n">
        <v>6.8</v>
      </c>
      <c r="I6022" t="inlineStr">
        <is>
          <t>GR</t>
        </is>
      </c>
      <c r="J6022" t="inlineStr">
        <is>
          <t>BEBIDAS</t>
        </is>
      </c>
      <c r="K6022" t="inlineStr">
        <is>
          <t>10/2024</t>
        </is>
      </c>
      <c r="L6022" t="n">
        <v>472.83</v>
      </c>
      <c r="M6022" s="551" t="n">
        <v>45594</v>
      </c>
      <c r="N6022" t="n">
        <v>488</v>
      </c>
      <c r="O6022" t="n">
        <v>488</v>
      </c>
      <c r="P6022" t="n">
        <v>3215.24</v>
      </c>
    </row>
    <row r="6023">
      <c r="A6023" t="n">
        <v>4184</v>
      </c>
      <c r="B6023" t="n">
        <v>122</v>
      </c>
      <c r="C6023" t="inlineStr">
        <is>
          <t>Arcos</t>
        </is>
      </c>
      <c r="D6023" s="551" t="n">
        <v>45597</v>
      </c>
      <c r="E6023" t="n">
        <v>18391</v>
      </c>
      <c r="F6023" t="inlineStr">
        <is>
          <t>CONHAQUE HENNESSY XO 700ML</t>
        </is>
      </c>
      <c r="G6023" t="n">
        <v>3249</v>
      </c>
      <c r="H6023" t="n">
        <v>2</v>
      </c>
      <c r="I6023" t="inlineStr">
        <is>
          <t>UN</t>
        </is>
      </c>
      <c r="J6023" t="inlineStr">
        <is>
          <t>BEBIDAS</t>
        </is>
      </c>
      <c r="K6023" t="inlineStr">
        <is>
          <t>10/2024</t>
        </is>
      </c>
      <c r="L6023" t="n">
        <v>0</v>
      </c>
      <c r="M6023" s="551" t="n">
        <v>-693593</v>
      </c>
      <c r="N6023" t="n">
        <v>0</v>
      </c>
      <c r="O6023" t="n">
        <v>0</v>
      </c>
      <c r="P6023" t="n">
        <v>3171.42</v>
      </c>
    </row>
    <row r="6024">
      <c r="A6024" t="n">
        <v>4257</v>
      </c>
      <c r="B6024" t="n">
        <v>122</v>
      </c>
      <c r="C6024" t="inlineStr">
        <is>
          <t>Arcos</t>
        </is>
      </c>
      <c r="D6024" s="551" t="n">
        <v>45597</v>
      </c>
      <c r="E6024" t="n">
        <v>18051</v>
      </c>
      <c r="F6024" t="inlineStr">
        <is>
          <t>CHAMPAGNE VEUVE CLICQUOT ROSE BRUT 750ML</t>
        </is>
      </c>
      <c r="G6024" t="n">
        <v>3552</v>
      </c>
      <c r="H6024" t="n">
        <v>7</v>
      </c>
      <c r="I6024" t="inlineStr">
        <is>
          <t>GR</t>
        </is>
      </c>
      <c r="J6024" t="inlineStr">
        <is>
          <t>BEBIDAS</t>
        </is>
      </c>
      <c r="K6024" t="inlineStr">
        <is>
          <t>10/2024</t>
        </is>
      </c>
      <c r="L6024" t="n">
        <v>0</v>
      </c>
      <c r="M6024" s="551" t="n">
        <v>-693593</v>
      </c>
      <c r="N6024" t="n">
        <v>0</v>
      </c>
      <c r="O6024" t="n">
        <v>450</v>
      </c>
      <c r="P6024" t="n">
        <v>3150</v>
      </c>
    </row>
    <row r="6025">
      <c r="A6025" t="n">
        <v>4410</v>
      </c>
      <c r="B6025" t="n">
        <v>122</v>
      </c>
      <c r="C6025" t="inlineStr">
        <is>
          <t>Arcos</t>
        </is>
      </c>
      <c r="D6025" s="551" t="n">
        <v>45597</v>
      </c>
      <c r="E6025" t="n">
        <v>24259</v>
      </c>
      <c r="F6025" t="inlineStr">
        <is>
          <t>FILE MIGNON 4/5 S/ CORDAO KG</t>
        </is>
      </c>
      <c r="G6025" t="n">
        <v>2938</v>
      </c>
      <c r="H6025" t="n">
        <v>48.1</v>
      </c>
      <c r="I6025" t="inlineStr">
        <is>
          <t>KG</t>
        </is>
      </c>
      <c r="J6025" t="inlineStr">
        <is>
          <t>ALIMENTOS</t>
        </is>
      </c>
      <c r="K6025" t="inlineStr">
        <is>
          <t>10/2024</t>
        </is>
      </c>
      <c r="L6025" t="n">
        <v>0</v>
      </c>
      <c r="M6025" s="551" t="n">
        <v>45551</v>
      </c>
      <c r="N6025" t="n">
        <v>59.9</v>
      </c>
      <c r="O6025" t="n">
        <v>63</v>
      </c>
      <c r="P6025" t="n">
        <v>2880.98</v>
      </c>
    </row>
    <row r="6026">
      <c r="A6026" t="n">
        <v>4963</v>
      </c>
      <c r="B6026" t="n">
        <v>122</v>
      </c>
      <c r="C6026" t="inlineStr">
        <is>
          <t>Arcos</t>
        </is>
      </c>
      <c r="D6026" s="551" t="n">
        <v>45597</v>
      </c>
      <c r="E6026" t="n">
        <v>25093</v>
      </c>
      <c r="F6026" t="inlineStr">
        <is>
          <t>FORCE CELESTE SEMILLION 750ML VINHO BRANCO</t>
        </is>
      </c>
      <c r="G6026" t="n">
        <v>5891</v>
      </c>
      <c r="H6026" t="n">
        <v>17</v>
      </c>
      <c r="I6026" t="inlineStr">
        <is>
          <t>GR</t>
        </is>
      </c>
      <c r="J6026" t="inlineStr">
        <is>
          <t>BEBIDAS</t>
        </is>
      </c>
      <c r="K6026" t="inlineStr">
        <is>
          <t>10/2024</t>
        </is>
      </c>
      <c r="L6026" t="n">
        <v>142.5</v>
      </c>
      <c r="M6026" s="551" t="n">
        <v>45587</v>
      </c>
      <c r="N6026" t="n">
        <v>142.5</v>
      </c>
      <c r="O6026" t="n">
        <v>142.5</v>
      </c>
      <c r="P6026" t="n">
        <v>2422.5</v>
      </c>
    </row>
    <row r="6027">
      <c r="A6027" t="n">
        <v>4260</v>
      </c>
      <c r="B6027" t="n">
        <v>122</v>
      </c>
      <c r="C6027" t="inlineStr">
        <is>
          <t>Arcos</t>
        </is>
      </c>
      <c r="D6027" s="551" t="n">
        <v>45597</v>
      </c>
      <c r="E6027" t="n">
        <v>18015</v>
      </c>
      <c r="F6027" t="inlineStr">
        <is>
          <t>ESPUMANTE PERELADA CAVA STARS BRUT RESERVA 750ML</t>
        </is>
      </c>
      <c r="G6027" t="n">
        <v>3582</v>
      </c>
      <c r="H6027" t="n">
        <v>20.76</v>
      </c>
      <c r="I6027" t="inlineStr">
        <is>
          <t>GR</t>
        </is>
      </c>
      <c r="J6027" t="inlineStr">
        <is>
          <t>BEBIDAS</t>
        </is>
      </c>
      <c r="K6027" t="inlineStr">
        <is>
          <t>10/2024</t>
        </is>
      </c>
      <c r="L6027" t="n">
        <v>114.4</v>
      </c>
      <c r="M6027" s="551" t="n">
        <v>45595</v>
      </c>
      <c r="N6027" t="n">
        <v>114.4</v>
      </c>
      <c r="O6027" t="n">
        <v>114.4</v>
      </c>
      <c r="P6027" t="n">
        <v>2374.94</v>
      </c>
    </row>
    <row r="6028">
      <c r="A6028" t="n">
        <v>4230</v>
      </c>
      <c r="B6028" t="n">
        <v>122</v>
      </c>
      <c r="C6028" t="inlineStr">
        <is>
          <t>Arcos</t>
        </is>
      </c>
      <c r="D6028" s="551" t="n">
        <v>45597</v>
      </c>
      <c r="E6028" t="n">
        <v>18186</v>
      </c>
      <c r="F6028" t="inlineStr">
        <is>
          <t>VODKA CIROC NATURAL 750ML</t>
        </is>
      </c>
      <c r="G6028" t="n">
        <v>3437</v>
      </c>
      <c r="H6028" t="n">
        <v>12.38</v>
      </c>
      <c r="I6028" t="inlineStr">
        <is>
          <t>GR</t>
        </is>
      </c>
      <c r="J6028" t="inlineStr">
        <is>
          <t>BEBIDAS</t>
        </is>
      </c>
      <c r="K6028" t="inlineStr">
        <is>
          <t>10/2024</t>
        </is>
      </c>
      <c r="L6028" t="n">
        <v>0</v>
      </c>
      <c r="M6028" s="551" t="n">
        <v>-693593</v>
      </c>
      <c r="N6028" t="n">
        <v>0</v>
      </c>
      <c r="O6028" t="n">
        <v>186.91</v>
      </c>
      <c r="P6028" t="n">
        <v>2313.95</v>
      </c>
    </row>
    <row r="6029">
      <c r="A6029" t="n">
        <v>4428</v>
      </c>
      <c r="B6029" t="n">
        <v>122</v>
      </c>
      <c r="C6029" t="inlineStr">
        <is>
          <t>Arcos</t>
        </is>
      </c>
      <c r="D6029" s="551" t="n">
        <v>45597</v>
      </c>
      <c r="E6029" t="n">
        <v>17698</v>
      </c>
      <c r="F6029" t="inlineStr">
        <is>
          <t>VINHO TINTO FINO MARQUES DEL REAL TESORO 750ML</t>
        </is>
      </c>
      <c r="G6029" t="n">
        <v>3834</v>
      </c>
      <c r="H6029" t="n">
        <v>28</v>
      </c>
      <c r="I6029" t="inlineStr">
        <is>
          <t>GR</t>
        </is>
      </c>
      <c r="J6029" t="inlineStr">
        <is>
          <t>BEBIDAS</t>
        </is>
      </c>
      <c r="K6029" t="inlineStr">
        <is>
          <t>10/2024</t>
        </is>
      </c>
      <c r="L6029" t="n">
        <v>0</v>
      </c>
      <c r="M6029" s="551" t="n">
        <v>45470</v>
      </c>
      <c r="N6029" t="n">
        <v>78.59999999999999</v>
      </c>
      <c r="O6029" t="n">
        <v>88.81999999999999</v>
      </c>
      <c r="P6029" t="n">
        <v>2200.8</v>
      </c>
    </row>
    <row r="6030">
      <c r="A6030" t="n">
        <v>4421</v>
      </c>
      <c r="B6030" t="n">
        <v>122</v>
      </c>
      <c r="C6030" t="inlineStr">
        <is>
          <t>Arcos</t>
        </is>
      </c>
      <c r="D6030" s="551" t="n">
        <v>45597</v>
      </c>
      <c r="E6030" t="n">
        <v>17778</v>
      </c>
      <c r="F6030" t="inlineStr">
        <is>
          <t>VINHO BRANCO JEREZ FORTIF REAL TESOURO FINO 750ML</t>
        </is>
      </c>
      <c r="G6030" t="n">
        <v>3765</v>
      </c>
      <c r="H6030" t="n">
        <v>28.73</v>
      </c>
      <c r="I6030" t="inlineStr">
        <is>
          <t>GR</t>
        </is>
      </c>
      <c r="J6030" t="inlineStr">
        <is>
          <t>BEBIDAS</t>
        </is>
      </c>
      <c r="K6030" t="inlineStr">
        <is>
          <t>10/2024</t>
        </is>
      </c>
      <c r="L6030" t="n">
        <v>76.59999999999999</v>
      </c>
      <c r="M6030" s="551" t="n">
        <v>45595</v>
      </c>
      <c r="N6030" t="n">
        <v>75.34</v>
      </c>
      <c r="O6030" t="n">
        <v>75.34</v>
      </c>
      <c r="P6030" t="n">
        <v>2200.72</v>
      </c>
    </row>
    <row r="6031">
      <c r="A6031" t="n">
        <v>4226</v>
      </c>
      <c r="B6031" t="n">
        <v>122</v>
      </c>
      <c r="C6031" t="inlineStr">
        <is>
          <t>Arcos</t>
        </is>
      </c>
      <c r="D6031" s="551" t="n">
        <v>45597</v>
      </c>
      <c r="E6031" t="n">
        <v>18202</v>
      </c>
      <c r="F6031" t="inlineStr">
        <is>
          <t>VERMOUTH DOLIN DRY 750ML</t>
        </is>
      </c>
      <c r="G6031" t="n">
        <v>3424</v>
      </c>
      <c r="H6031" t="n">
        <v>14.8</v>
      </c>
      <c r="I6031" t="inlineStr">
        <is>
          <t>GR</t>
        </is>
      </c>
      <c r="J6031" t="inlineStr">
        <is>
          <t>BEBIDAS</t>
        </is>
      </c>
      <c r="K6031" t="inlineStr">
        <is>
          <t>10/2024</t>
        </is>
      </c>
      <c r="L6031" t="n">
        <v>146.38</v>
      </c>
      <c r="M6031" s="551" t="n">
        <v>45594</v>
      </c>
      <c r="N6031" t="n">
        <v>145.9</v>
      </c>
      <c r="O6031" t="n">
        <v>145.9</v>
      </c>
      <c r="P6031" t="n">
        <v>2166.42</v>
      </c>
    </row>
    <row r="6032">
      <c r="A6032" t="n">
        <v>4163</v>
      </c>
      <c r="B6032" t="n">
        <v>122</v>
      </c>
      <c r="C6032" t="inlineStr">
        <is>
          <t>Arcos</t>
        </is>
      </c>
      <c r="D6032" s="551" t="n">
        <v>45597</v>
      </c>
      <c r="E6032" t="n">
        <v>24130</v>
      </c>
      <c r="F6032" t="inlineStr">
        <is>
          <t>CERVEJA BECKS LN 330ML</t>
        </is>
      </c>
      <c r="G6032" t="n">
        <v>3076</v>
      </c>
      <c r="H6032" t="n">
        <v>435</v>
      </c>
      <c r="I6032" t="inlineStr">
        <is>
          <t>UN</t>
        </is>
      </c>
      <c r="J6032" t="inlineStr">
        <is>
          <t>BEBIDAS</t>
        </is>
      </c>
      <c r="K6032" t="inlineStr">
        <is>
          <t>10/2024</t>
        </is>
      </c>
      <c r="L6032" t="n">
        <v>4.86</v>
      </c>
      <c r="M6032" s="551" t="n">
        <v>45566</v>
      </c>
      <c r="N6032" t="n">
        <v>4.86</v>
      </c>
      <c r="O6032" t="n">
        <v>4.86</v>
      </c>
      <c r="P6032" t="n">
        <v>2114.1</v>
      </c>
    </row>
    <row r="6033">
      <c r="A6033" t="n">
        <v>4242</v>
      </c>
      <c r="B6033" t="n">
        <v>122</v>
      </c>
      <c r="C6033" t="inlineStr">
        <is>
          <t>Arcos</t>
        </is>
      </c>
      <c r="D6033" s="551" t="n">
        <v>45597</v>
      </c>
      <c r="E6033" t="n">
        <v>18119</v>
      </c>
      <c r="F6033" t="inlineStr">
        <is>
          <t>WHISKY JOHNNIE WALKER BLACK LABEL 1L</t>
        </is>
      </c>
      <c r="G6033" t="n">
        <v>3494</v>
      </c>
      <c r="H6033" t="n">
        <v>12.2</v>
      </c>
      <c r="I6033" t="inlineStr">
        <is>
          <t>GR</t>
        </is>
      </c>
      <c r="J6033" t="inlineStr">
        <is>
          <t>BEBIDAS</t>
        </is>
      </c>
      <c r="K6033" t="inlineStr">
        <is>
          <t>10/2024</t>
        </is>
      </c>
      <c r="L6033" t="n">
        <v>171.01</v>
      </c>
      <c r="M6033" s="551" t="n">
        <v>45594</v>
      </c>
      <c r="N6033" t="n">
        <v>171.01</v>
      </c>
      <c r="O6033" t="n">
        <v>171.01</v>
      </c>
      <c r="P6033" t="n">
        <v>2086.32</v>
      </c>
    </row>
    <row r="6034">
      <c r="A6034" t="n">
        <v>5006</v>
      </c>
      <c r="B6034" t="n">
        <v>122</v>
      </c>
      <c r="C6034" t="inlineStr">
        <is>
          <t>Arcos</t>
        </is>
      </c>
      <c r="D6034" s="551" t="n">
        <v>45597</v>
      </c>
      <c r="E6034" t="n">
        <v>18143</v>
      </c>
      <c r="F6034" t="inlineStr">
        <is>
          <t>WHISKY CHIVAS ROYAL SALUTE 21 ANOS 700ML</t>
        </is>
      </c>
      <c r="G6034" t="n">
        <v>3474</v>
      </c>
      <c r="H6034" t="n">
        <v>2.79</v>
      </c>
      <c r="I6034" t="inlineStr">
        <is>
          <t>GR</t>
        </is>
      </c>
      <c r="J6034" t="inlineStr">
        <is>
          <t>BEBIDAS</t>
        </is>
      </c>
      <c r="K6034" t="inlineStr">
        <is>
          <t>10/2024</t>
        </is>
      </c>
      <c r="L6034" t="n">
        <v>0</v>
      </c>
      <c r="M6034" s="551" t="n">
        <v>-693593</v>
      </c>
      <c r="N6034" t="n">
        <v>0</v>
      </c>
      <c r="O6034" t="n">
        <v>733.2</v>
      </c>
      <c r="P6034" t="n">
        <v>2045.63</v>
      </c>
    </row>
    <row r="6035">
      <c r="A6035" t="n">
        <v>4289</v>
      </c>
      <c r="B6035" t="n">
        <v>122</v>
      </c>
      <c r="C6035" t="inlineStr">
        <is>
          <t>Arcos</t>
        </is>
      </c>
      <c r="D6035" s="551" t="n">
        <v>45597</v>
      </c>
      <c r="E6035" t="n">
        <v>24638</v>
      </c>
      <c r="F6035" t="inlineStr">
        <is>
          <t>CAPSULA DE CHANTILLY C/10 UN</t>
        </is>
      </c>
      <c r="G6035" t="n">
        <v>5690</v>
      </c>
      <c r="H6035" t="n">
        <v>50</v>
      </c>
      <c r="I6035" t="inlineStr">
        <is>
          <t>CX</t>
        </is>
      </c>
      <c r="J6035" t="inlineStr">
        <is>
          <t>ALIMENTOS</t>
        </is>
      </c>
      <c r="K6035" t="inlineStr">
        <is>
          <t>10/2024</t>
        </is>
      </c>
      <c r="L6035" t="n">
        <v>0</v>
      </c>
      <c r="M6035" s="551" t="n">
        <v>-693593</v>
      </c>
      <c r="N6035" t="n">
        <v>0</v>
      </c>
      <c r="O6035" t="n">
        <v>39.5</v>
      </c>
      <c r="P6035" t="n">
        <v>1975</v>
      </c>
    </row>
    <row r="6036">
      <c r="A6036" t="n">
        <v>5004</v>
      </c>
      <c r="B6036" t="n">
        <v>122</v>
      </c>
      <c r="C6036" t="inlineStr">
        <is>
          <t>Arcos</t>
        </is>
      </c>
      <c r="D6036" s="551" t="n">
        <v>45597</v>
      </c>
      <c r="E6036" t="n">
        <v>19297</v>
      </c>
      <c r="F6036" t="inlineStr">
        <is>
          <t>QUEIJO PARMESAO LA SERENISSIMA KG</t>
        </is>
      </c>
      <c r="G6036" t="n">
        <v>2775</v>
      </c>
      <c r="H6036" t="n">
        <v>30</v>
      </c>
      <c r="I6036" t="inlineStr">
        <is>
          <t>KG</t>
        </is>
      </c>
      <c r="J6036" t="inlineStr">
        <is>
          <t>ALIMENTOS</t>
        </is>
      </c>
      <c r="K6036" t="inlineStr">
        <is>
          <t>10/2024</t>
        </is>
      </c>
      <c r="L6036" t="n">
        <v>65.68000000000001</v>
      </c>
      <c r="M6036" s="551" t="n">
        <v>45594</v>
      </c>
      <c r="N6036" t="n">
        <v>64.98999999999999</v>
      </c>
      <c r="O6036" t="n">
        <v>64.98999999999999</v>
      </c>
      <c r="P6036" t="n">
        <v>1970.4</v>
      </c>
    </row>
    <row r="6037">
      <c r="A6037" t="n">
        <v>5003</v>
      </c>
      <c r="B6037" t="n">
        <v>122</v>
      </c>
      <c r="C6037" t="inlineStr">
        <is>
          <t>Arcos</t>
        </is>
      </c>
      <c r="D6037" s="551" t="n">
        <v>45597</v>
      </c>
      <c r="E6037" t="n">
        <v>17934</v>
      </c>
      <c r="F6037" t="inlineStr">
        <is>
          <t>AGUA MINERAL SEM GAS MAMBA 350ML C/24</t>
        </is>
      </c>
      <c r="G6037" t="n">
        <v>3636</v>
      </c>
      <c r="H6037" t="n">
        <v>41</v>
      </c>
      <c r="I6037" t="inlineStr">
        <is>
          <t>PC</t>
        </is>
      </c>
      <c r="J6037" t="inlineStr">
        <is>
          <t>BEBIDAS</t>
        </is>
      </c>
      <c r="K6037" t="inlineStr">
        <is>
          <t>10/2024</t>
        </is>
      </c>
      <c r="L6037" t="n">
        <v>0</v>
      </c>
      <c r="M6037" s="551" t="n">
        <v>45545</v>
      </c>
      <c r="N6037" t="n">
        <v>47.76</v>
      </c>
      <c r="O6037" t="n">
        <v>71.28</v>
      </c>
      <c r="P6037" t="n">
        <v>1958.16</v>
      </c>
    </row>
    <row r="6038">
      <c r="A6038" t="n">
        <v>4968</v>
      </c>
      <c r="B6038" t="n">
        <v>122</v>
      </c>
      <c r="C6038" t="inlineStr">
        <is>
          <t>Arcos</t>
        </is>
      </c>
      <c r="D6038" s="551" t="n">
        <v>45597</v>
      </c>
      <c r="E6038" t="n">
        <v>25042</v>
      </c>
      <c r="F6038" t="inlineStr">
        <is>
          <t>VINHO BRANCO LA PART DU COLIBRI MUSCADET SUR LIE 750ML</t>
        </is>
      </c>
      <c r="G6038" t="n">
        <v>5876</v>
      </c>
      <c r="H6038" t="n">
        <v>16</v>
      </c>
      <c r="I6038" t="inlineStr">
        <is>
          <t>GR</t>
        </is>
      </c>
      <c r="J6038" t="inlineStr">
        <is>
          <t>BEBIDAS</t>
        </is>
      </c>
      <c r="K6038" t="inlineStr">
        <is>
          <t>10/2024</t>
        </is>
      </c>
      <c r="L6038" t="n">
        <v>115.25</v>
      </c>
      <c r="M6038" s="551" t="n">
        <v>45595</v>
      </c>
      <c r="N6038" t="n">
        <v>115</v>
      </c>
      <c r="O6038" t="n">
        <v>115</v>
      </c>
      <c r="P6038" t="n">
        <v>1844</v>
      </c>
    </row>
    <row r="6039">
      <c r="A6039" t="n">
        <v>4222</v>
      </c>
      <c r="B6039" t="n">
        <v>122</v>
      </c>
      <c r="C6039" t="inlineStr">
        <is>
          <t>Arcos</t>
        </is>
      </c>
      <c r="D6039" s="551" t="n">
        <v>45597</v>
      </c>
      <c r="E6039" t="n">
        <v>18208</v>
      </c>
      <c r="F6039" t="inlineStr">
        <is>
          <t>VERMOUTH CARPANO BIANCO 1L</t>
        </is>
      </c>
      <c r="G6039" t="n">
        <v>3418</v>
      </c>
      <c r="H6039" t="n">
        <v>11</v>
      </c>
      <c r="I6039" t="inlineStr">
        <is>
          <t>GR</t>
        </is>
      </c>
      <c r="J6039" t="inlineStr">
        <is>
          <t>BEBIDAS</t>
        </is>
      </c>
      <c r="K6039" t="inlineStr">
        <is>
          <t>10/2024</t>
        </is>
      </c>
      <c r="L6039" t="n">
        <v>164</v>
      </c>
      <c r="M6039" s="551" t="n">
        <v>45573</v>
      </c>
      <c r="N6039" t="n">
        <v>164</v>
      </c>
      <c r="O6039" t="n">
        <v>165.9</v>
      </c>
      <c r="P6039" t="n">
        <v>1804</v>
      </c>
    </row>
    <row r="6040">
      <c r="A6040" t="n">
        <v>4245</v>
      </c>
      <c r="B6040" t="n">
        <v>122</v>
      </c>
      <c r="C6040" t="inlineStr">
        <is>
          <t>Arcos</t>
        </is>
      </c>
      <c r="D6040" s="551" t="n">
        <v>45597</v>
      </c>
      <c r="E6040" t="n">
        <v>18113</v>
      </c>
      <c r="F6040" t="inlineStr">
        <is>
          <t>WHISKY JOHNNIE WALKER GREEN LABEL 750ML</t>
        </is>
      </c>
      <c r="G6040" t="n">
        <v>3499</v>
      </c>
      <c r="H6040" t="n">
        <v>3.73</v>
      </c>
      <c r="I6040" t="inlineStr">
        <is>
          <t>GR</t>
        </is>
      </c>
      <c r="J6040" t="inlineStr">
        <is>
          <t>BEBIDAS</t>
        </is>
      </c>
      <c r="K6040" t="inlineStr">
        <is>
          <t>10/2024</t>
        </is>
      </c>
      <c r="L6040" t="n">
        <v>0</v>
      </c>
      <c r="M6040" s="551" t="n">
        <v>-693593</v>
      </c>
      <c r="N6040" t="n">
        <v>0</v>
      </c>
      <c r="O6040" t="n">
        <v>481.05</v>
      </c>
      <c r="P6040" t="n">
        <v>1794.32</v>
      </c>
    </row>
    <row r="6041">
      <c r="A6041" t="n">
        <v>4411</v>
      </c>
      <c r="B6041" t="n">
        <v>122</v>
      </c>
      <c r="C6041" t="inlineStr">
        <is>
          <t>Arcos</t>
        </is>
      </c>
      <c r="D6041" s="551" t="n">
        <v>45597</v>
      </c>
      <c r="E6041" t="n">
        <v>24517</v>
      </c>
      <c r="F6041" t="inlineStr">
        <is>
          <t>PANCETA SUINA KG</t>
        </is>
      </c>
      <c r="G6041" t="n">
        <v>3047</v>
      </c>
      <c r="H6041" t="n">
        <v>59.84</v>
      </c>
      <c r="I6041" t="inlineStr">
        <is>
          <t>KG</t>
        </is>
      </c>
      <c r="J6041" t="inlineStr">
        <is>
          <t>ALIMENTOS</t>
        </is>
      </c>
      <c r="K6041" t="inlineStr">
        <is>
          <t>10/2024</t>
        </is>
      </c>
      <c r="L6041" t="n">
        <v>29.8</v>
      </c>
      <c r="M6041" s="551" t="n">
        <v>45582</v>
      </c>
      <c r="N6041" t="n">
        <v>29.8</v>
      </c>
      <c r="O6041" t="n">
        <v>29.8</v>
      </c>
      <c r="P6041" t="n">
        <v>1783.23</v>
      </c>
    </row>
    <row r="6042">
      <c r="A6042" t="n">
        <v>4964</v>
      </c>
      <c r="B6042" t="n">
        <v>122</v>
      </c>
      <c r="C6042" t="inlineStr">
        <is>
          <t>Arcos</t>
        </is>
      </c>
      <c r="D6042" s="551" t="n">
        <v>45597</v>
      </c>
      <c r="E6042" t="n">
        <v>25091</v>
      </c>
      <c r="F6042" t="inlineStr">
        <is>
          <t>VINHO BRANCO VERASOLIS MOSCATEL 750ML</t>
        </is>
      </c>
      <c r="G6042" t="n">
        <v>5890</v>
      </c>
      <c r="H6042" t="n">
        <v>16</v>
      </c>
      <c r="I6042" t="inlineStr">
        <is>
          <t>GR</t>
        </is>
      </c>
      <c r="J6042" t="inlineStr">
        <is>
          <t>BEBIDAS</t>
        </is>
      </c>
      <c r="K6042" t="inlineStr">
        <is>
          <t>10/2024</t>
        </is>
      </c>
      <c r="L6042" t="n">
        <v>108</v>
      </c>
      <c r="M6042" s="551" t="n">
        <v>45595</v>
      </c>
      <c r="N6042" t="n">
        <v>0</v>
      </c>
      <c r="O6042" t="n">
        <v>0</v>
      </c>
      <c r="P6042" t="n">
        <v>1728</v>
      </c>
    </row>
    <row r="6043">
      <c r="A6043" t="n">
        <v>4427</v>
      </c>
      <c r="B6043" t="n">
        <v>122</v>
      </c>
      <c r="C6043" t="inlineStr">
        <is>
          <t>Arcos</t>
        </is>
      </c>
      <c r="D6043" s="551" t="n">
        <v>45597</v>
      </c>
      <c r="E6043" t="n">
        <v>25097</v>
      </c>
      <c r="F6043" t="inlineStr">
        <is>
          <t>VINHO TINTO CINSAULT 750ML</t>
        </is>
      </c>
      <c r="G6043" t="n">
        <v>5893</v>
      </c>
      <c r="H6043" t="n">
        <v>14</v>
      </c>
      <c r="I6043" t="inlineStr">
        <is>
          <t>GR</t>
        </is>
      </c>
      <c r="J6043" t="inlineStr">
        <is>
          <t>BEBIDAS</t>
        </is>
      </c>
      <c r="K6043" t="inlineStr">
        <is>
          <t>10/2024</t>
        </is>
      </c>
      <c r="L6043" t="n">
        <v>0</v>
      </c>
      <c r="M6043" s="551" t="n">
        <v>45510</v>
      </c>
      <c r="N6043" t="n">
        <v>116.25</v>
      </c>
      <c r="O6043" t="n">
        <v>116.25</v>
      </c>
      <c r="P6043" t="n">
        <v>1627.5</v>
      </c>
    </row>
    <row r="6044">
      <c r="A6044" t="n">
        <v>4259</v>
      </c>
      <c r="B6044" t="n">
        <v>122</v>
      </c>
      <c r="C6044" t="inlineStr">
        <is>
          <t>Arcos</t>
        </is>
      </c>
      <c r="D6044" s="551" t="n">
        <v>45597</v>
      </c>
      <c r="E6044" t="n">
        <v>18017</v>
      </c>
      <c r="F6044" t="inlineStr">
        <is>
          <t>ESPUMANTE CAVA BRUT STARS TOUCH OF ROSE 750ML</t>
        </is>
      </c>
      <c r="G6044" t="n">
        <v>3580</v>
      </c>
      <c r="H6044" t="n">
        <v>13</v>
      </c>
      <c r="I6044" t="inlineStr">
        <is>
          <t>GR</t>
        </is>
      </c>
      <c r="J6044" t="inlineStr">
        <is>
          <t>BEBIDAS</t>
        </is>
      </c>
      <c r="K6044" t="inlineStr">
        <is>
          <t>10/2024</t>
        </is>
      </c>
      <c r="L6044" t="n">
        <v>119.17</v>
      </c>
      <c r="M6044" s="551" t="n">
        <v>45595</v>
      </c>
      <c r="N6044" t="n">
        <v>128.7</v>
      </c>
      <c r="O6044" t="n">
        <v>128.7</v>
      </c>
      <c r="P6044" t="n">
        <v>1549.21</v>
      </c>
    </row>
    <row r="6045">
      <c r="A6045" t="n">
        <v>5007</v>
      </c>
      <c r="B6045" t="n">
        <v>122</v>
      </c>
      <c r="C6045" t="inlineStr">
        <is>
          <t>Arcos</t>
        </is>
      </c>
      <c r="D6045" s="551" t="n">
        <v>45597</v>
      </c>
      <c r="E6045" t="n">
        <v>17413</v>
      </c>
      <c r="F6045" t="inlineStr">
        <is>
          <t>PAPEL HIGIENICO INTER/ FOLHA DUPLA INOVATTA C/2400 FOLHAS</t>
        </is>
      </c>
      <c r="G6045" t="n">
        <v>4016</v>
      </c>
      <c r="H6045" t="n">
        <v>7</v>
      </c>
      <c r="I6045" t="inlineStr">
        <is>
          <t>CX</t>
        </is>
      </c>
      <c r="J6045" t="inlineStr">
        <is>
          <t>DESCARTAVEIS/HIGIENE E LIMPEZA</t>
        </is>
      </c>
      <c r="K6045" t="inlineStr">
        <is>
          <t>10/2024</t>
        </is>
      </c>
      <c r="L6045" t="n">
        <v>0</v>
      </c>
      <c r="M6045" s="551" t="n">
        <v>45560</v>
      </c>
      <c r="N6045" t="n">
        <v>219.96</v>
      </c>
      <c r="O6045" t="n">
        <v>219.96</v>
      </c>
      <c r="P6045" t="n">
        <v>1539.72</v>
      </c>
    </row>
    <row r="6046">
      <c r="A6046" t="n">
        <v>4433</v>
      </c>
      <c r="B6046" t="n">
        <v>122</v>
      </c>
      <c r="C6046" t="inlineStr">
        <is>
          <t>Arcos</t>
        </is>
      </c>
      <c r="D6046" s="551" t="n">
        <v>45597</v>
      </c>
      <c r="E6046" t="n">
        <v>25044</v>
      </c>
      <c r="F6046" t="inlineStr">
        <is>
          <t>VINHO TINTO UN AIR DE REMEJEANNE 750ML</t>
        </is>
      </c>
      <c r="G6046" t="n">
        <v>5877</v>
      </c>
      <c r="H6046" t="n">
        <v>11</v>
      </c>
      <c r="I6046" t="inlineStr">
        <is>
          <t>GR</t>
        </is>
      </c>
      <c r="J6046" t="inlineStr">
        <is>
          <t>BEBIDAS</t>
        </is>
      </c>
      <c r="K6046" t="inlineStr">
        <is>
          <t>10/2024</t>
        </is>
      </c>
      <c r="L6046" t="n">
        <v>138.6</v>
      </c>
      <c r="M6046" s="551" t="n">
        <v>45595</v>
      </c>
      <c r="N6046" t="n">
        <v>138.6</v>
      </c>
      <c r="O6046" t="n">
        <v>138.6</v>
      </c>
      <c r="P6046" t="n">
        <v>1524.6</v>
      </c>
    </row>
    <row r="6047">
      <c r="A6047" t="n">
        <v>4249</v>
      </c>
      <c r="B6047" t="n">
        <v>122</v>
      </c>
      <c r="C6047" t="inlineStr">
        <is>
          <t>Arcos</t>
        </is>
      </c>
      <c r="D6047" s="551" t="n">
        <v>45597</v>
      </c>
      <c r="E6047" t="n">
        <v>18097</v>
      </c>
      <c r="F6047" t="inlineStr">
        <is>
          <t>WHISKY TALISKER SINGLE MALT 10 ANOS 720ML</t>
        </is>
      </c>
      <c r="G6047" t="n">
        <v>3513</v>
      </c>
      <c r="H6047" t="n">
        <v>3.57</v>
      </c>
      <c r="I6047" t="inlineStr">
        <is>
          <t>GR</t>
        </is>
      </c>
      <c r="J6047" t="inlineStr">
        <is>
          <t>BEBIDAS</t>
        </is>
      </c>
      <c r="K6047" t="inlineStr">
        <is>
          <t>10/2024</t>
        </is>
      </c>
      <c r="L6047" t="n">
        <v>0</v>
      </c>
      <c r="M6047" s="551" t="n">
        <v>45462</v>
      </c>
      <c r="N6047" t="n">
        <v>425.33</v>
      </c>
      <c r="O6047" t="n">
        <v>392.9</v>
      </c>
      <c r="P6047" t="n">
        <v>1518.43</v>
      </c>
    </row>
    <row r="6048">
      <c r="A6048" t="n">
        <v>4425</v>
      </c>
      <c r="B6048" t="n">
        <v>122</v>
      </c>
      <c r="C6048" t="inlineStr">
        <is>
          <t>Arcos</t>
        </is>
      </c>
      <c r="D6048" s="551" t="n">
        <v>45597</v>
      </c>
      <c r="E6048" t="n">
        <v>17594</v>
      </c>
      <c r="F6048" t="inlineStr">
        <is>
          <t>VINHO TINTO LE JAJA DE JAU DE SYRAH 750ML FRANCA</t>
        </is>
      </c>
      <c r="G6048" t="n">
        <v>3932</v>
      </c>
      <c r="H6048" t="n">
        <v>25</v>
      </c>
      <c r="I6048" t="inlineStr">
        <is>
          <t>GR</t>
        </is>
      </c>
      <c r="J6048" t="inlineStr">
        <is>
          <t>BEBIDAS</t>
        </is>
      </c>
      <c r="K6048" t="inlineStr">
        <is>
          <t>10/2024</t>
        </is>
      </c>
      <c r="L6048" t="n">
        <v>0</v>
      </c>
      <c r="M6048" s="551" t="n">
        <v>45503</v>
      </c>
      <c r="N6048" t="n">
        <v>60.45</v>
      </c>
      <c r="O6048" t="n">
        <v>64.67</v>
      </c>
      <c r="P6048" t="n">
        <v>1511.25</v>
      </c>
    </row>
    <row r="6049">
      <c r="A6049" t="n">
        <v>4174</v>
      </c>
      <c r="B6049" t="n">
        <v>122</v>
      </c>
      <c r="C6049" t="inlineStr">
        <is>
          <t>Arcos</t>
        </is>
      </c>
      <c r="D6049" s="551" t="n">
        <v>45597</v>
      </c>
      <c r="E6049" t="n">
        <v>18486</v>
      </c>
      <c r="F6049" t="inlineStr">
        <is>
          <t>CACHACA FAMIGERADA BRUTA 750ML</t>
        </is>
      </c>
      <c r="G6049" t="n">
        <v>3170</v>
      </c>
      <c r="H6049" t="n">
        <v>45</v>
      </c>
      <c r="I6049" t="inlineStr">
        <is>
          <t>GR</t>
        </is>
      </c>
      <c r="J6049" t="inlineStr">
        <is>
          <t>BEBIDAS</t>
        </is>
      </c>
      <c r="K6049" t="inlineStr">
        <is>
          <t>10/2024</t>
        </is>
      </c>
      <c r="L6049" t="n">
        <v>32.5</v>
      </c>
      <c r="M6049" s="551" t="n">
        <v>45596</v>
      </c>
      <c r="N6049" t="n">
        <v>32.5</v>
      </c>
      <c r="O6049" t="n">
        <v>29.31</v>
      </c>
      <c r="P6049" t="n">
        <v>1462.5</v>
      </c>
    </row>
    <row r="6050">
      <c r="A6050" t="n">
        <v>4207</v>
      </c>
      <c r="B6050" t="n">
        <v>122</v>
      </c>
      <c r="C6050" t="inlineStr">
        <is>
          <t>Arcos</t>
        </is>
      </c>
      <c r="D6050" s="551" t="n">
        <v>45597</v>
      </c>
      <c r="E6050" t="n">
        <v>18306</v>
      </c>
      <c r="F6050" t="inlineStr">
        <is>
          <t>LICOR MARASCHINO LUXARDO 750ML</t>
        </is>
      </c>
      <c r="G6050" t="n">
        <v>3327</v>
      </c>
      <c r="H6050" t="n">
        <v>9.76</v>
      </c>
      <c r="I6050" t="inlineStr">
        <is>
          <t>GR</t>
        </is>
      </c>
      <c r="J6050" t="inlineStr">
        <is>
          <t>BEBIDAS</t>
        </is>
      </c>
      <c r="K6050" t="inlineStr">
        <is>
          <t>10/2024</t>
        </is>
      </c>
      <c r="L6050" t="n">
        <v>0</v>
      </c>
      <c r="M6050" s="551" t="n">
        <v>-693593</v>
      </c>
      <c r="N6050" t="n">
        <v>0</v>
      </c>
      <c r="O6050" t="n">
        <v>0</v>
      </c>
      <c r="P6050" t="n">
        <v>1448.71</v>
      </c>
    </row>
    <row r="6051">
      <c r="A6051" t="n">
        <v>4197</v>
      </c>
      <c r="B6051" t="n">
        <v>122</v>
      </c>
      <c r="C6051" t="inlineStr">
        <is>
          <t>Arcos</t>
        </is>
      </c>
      <c r="D6051" s="551" t="n">
        <v>45597</v>
      </c>
      <c r="E6051" t="n">
        <v>24704</v>
      </c>
      <c r="F6051" t="inlineStr">
        <is>
          <t>LICOR AJIWAI UMESHU 2L</t>
        </is>
      </c>
      <c r="G6051" t="n">
        <v>5722</v>
      </c>
      <c r="H6051" t="n">
        <v>9</v>
      </c>
      <c r="I6051" t="inlineStr">
        <is>
          <t>GR</t>
        </is>
      </c>
      <c r="J6051" t="inlineStr">
        <is>
          <t>BEBIDAS</t>
        </is>
      </c>
      <c r="K6051" t="inlineStr">
        <is>
          <t>10/2024</t>
        </is>
      </c>
      <c r="L6051" t="n">
        <v>0</v>
      </c>
      <c r="M6051" s="551" t="n">
        <v>45468</v>
      </c>
      <c r="N6051" t="n">
        <v>159.9</v>
      </c>
      <c r="O6051" t="n">
        <v>159.9</v>
      </c>
      <c r="P6051" t="n">
        <v>1439.1</v>
      </c>
    </row>
    <row r="6052">
      <c r="A6052" t="n">
        <v>4243</v>
      </c>
      <c r="B6052" t="n">
        <v>122</v>
      </c>
      <c r="C6052" t="inlineStr">
        <is>
          <t>Arcos</t>
        </is>
      </c>
      <c r="D6052" s="551" t="n">
        <v>45597</v>
      </c>
      <c r="E6052" t="n">
        <v>18118</v>
      </c>
      <c r="F6052" t="inlineStr">
        <is>
          <t>WHISKY JOHNNIE WALKER BLUE LABEL 750ML</t>
        </is>
      </c>
      <c r="G6052" t="n">
        <v>3495</v>
      </c>
      <c r="H6052" t="n">
        <v>1</v>
      </c>
      <c r="I6052" t="inlineStr">
        <is>
          <t>GR</t>
        </is>
      </c>
      <c r="J6052" t="inlineStr">
        <is>
          <t>BEBIDAS</t>
        </is>
      </c>
      <c r="K6052" t="inlineStr">
        <is>
          <t>10/2024</t>
        </is>
      </c>
      <c r="L6052" t="n">
        <v>0</v>
      </c>
      <c r="M6052" s="551" t="n">
        <v>-693593</v>
      </c>
      <c r="N6052" t="n">
        <v>0</v>
      </c>
      <c r="O6052" t="n">
        <v>1387</v>
      </c>
      <c r="P6052" t="n">
        <v>1387</v>
      </c>
    </row>
    <row r="6053">
      <c r="A6053" t="n">
        <v>5002</v>
      </c>
      <c r="B6053" t="n">
        <v>122</v>
      </c>
      <c r="C6053" t="inlineStr">
        <is>
          <t>Arcos</t>
        </is>
      </c>
      <c r="D6053" s="551" t="n">
        <v>45597</v>
      </c>
      <c r="E6053" t="n">
        <v>17933</v>
      </c>
      <c r="F6053" t="inlineStr">
        <is>
          <t>AGUA MINERAL COM GAS MAMBA 350ML C/24</t>
        </is>
      </c>
      <c r="G6053" t="n">
        <v>3636</v>
      </c>
      <c r="H6053" t="n">
        <v>19.08</v>
      </c>
      <c r="I6053" t="inlineStr">
        <is>
          <t>PC</t>
        </is>
      </c>
      <c r="J6053" t="inlineStr">
        <is>
          <t>BEBIDAS</t>
        </is>
      </c>
      <c r="K6053" t="inlineStr">
        <is>
          <t>10/2024</t>
        </is>
      </c>
      <c r="L6053" t="n">
        <v>0</v>
      </c>
      <c r="M6053" s="551" t="n">
        <v>45531</v>
      </c>
      <c r="N6053" t="n">
        <v>71.28</v>
      </c>
      <c r="O6053" t="n">
        <v>71.28</v>
      </c>
      <c r="P6053" t="n">
        <v>1360.02</v>
      </c>
    </row>
    <row r="6054">
      <c r="A6054" t="n">
        <v>4391</v>
      </c>
      <c r="B6054" t="n">
        <v>122</v>
      </c>
      <c r="C6054" t="inlineStr">
        <is>
          <t>Arcos</t>
        </is>
      </c>
      <c r="D6054" s="551" t="n">
        <v>45597</v>
      </c>
      <c r="E6054" t="n">
        <v>19401</v>
      </c>
      <c r="F6054" t="inlineStr">
        <is>
          <t>MANTEIGA SEM SAL SCALA KG</t>
        </is>
      </c>
      <c r="G6054" t="n">
        <v>2761</v>
      </c>
      <c r="H6054" t="n">
        <v>6</v>
      </c>
      <c r="I6054" t="inlineStr">
        <is>
          <t>KG</t>
        </is>
      </c>
      <c r="J6054" t="inlineStr">
        <is>
          <t>ALIMENTOS</t>
        </is>
      </c>
      <c r="K6054" t="inlineStr">
        <is>
          <t>10/2024</t>
        </is>
      </c>
      <c r="L6054" t="n">
        <v>0</v>
      </c>
      <c r="M6054" s="551" t="n">
        <v>45491</v>
      </c>
      <c r="N6054" t="n">
        <v>225.9</v>
      </c>
      <c r="O6054" t="n">
        <v>228.9</v>
      </c>
      <c r="P6054" t="n">
        <v>1355.4</v>
      </c>
    </row>
    <row r="6055">
      <c r="A6055" t="n">
        <v>4183</v>
      </c>
      <c r="B6055" t="n">
        <v>122</v>
      </c>
      <c r="C6055" t="inlineStr">
        <is>
          <t>Arcos</t>
        </is>
      </c>
      <c r="D6055" s="551" t="n">
        <v>45597</v>
      </c>
      <c r="E6055" t="n">
        <v>18392</v>
      </c>
      <c r="F6055" t="inlineStr">
        <is>
          <t>CONHAQUE HENNESSY VSOP 700ML</t>
        </is>
      </c>
      <c r="G6055" t="n">
        <v>3248</v>
      </c>
      <c r="H6055" t="n">
        <v>4.42</v>
      </c>
      <c r="I6055" t="inlineStr">
        <is>
          <t>UN</t>
        </is>
      </c>
      <c r="J6055" t="inlineStr">
        <is>
          <t>BEBIDAS</t>
        </is>
      </c>
      <c r="K6055" t="inlineStr">
        <is>
          <t>10/2024</t>
        </is>
      </c>
      <c r="L6055" t="n">
        <v>0</v>
      </c>
      <c r="M6055" s="551" t="n">
        <v>-693593</v>
      </c>
      <c r="N6055" t="n">
        <v>0</v>
      </c>
      <c r="O6055" t="n">
        <v>0</v>
      </c>
      <c r="P6055" t="n">
        <v>1350</v>
      </c>
    </row>
    <row r="6056">
      <c r="A6056" t="n">
        <v>4164</v>
      </c>
      <c r="B6056" t="n">
        <v>122</v>
      </c>
      <c r="C6056" t="inlineStr">
        <is>
          <t>Arcos</t>
        </is>
      </c>
      <c r="D6056" s="551" t="n">
        <v>45597</v>
      </c>
      <c r="E6056" t="n">
        <v>24470</v>
      </c>
      <c r="F6056" t="inlineStr">
        <is>
          <t>STELLA ARTOIS LN 330ML UN</t>
        </is>
      </c>
      <c r="G6056" t="n">
        <v>3103</v>
      </c>
      <c r="H6056" t="n">
        <v>361</v>
      </c>
      <c r="I6056" t="inlineStr">
        <is>
          <t>UN</t>
        </is>
      </c>
      <c r="J6056" t="inlineStr">
        <is>
          <t>BEBIDAS</t>
        </is>
      </c>
      <c r="K6056" t="inlineStr">
        <is>
          <t>10/2024</t>
        </is>
      </c>
      <c r="L6056" t="n">
        <v>0</v>
      </c>
      <c r="M6056" s="551" t="n">
        <v>45496</v>
      </c>
      <c r="N6056" t="n">
        <v>3.32</v>
      </c>
      <c r="O6056" t="n">
        <v>5.69</v>
      </c>
      <c r="P6056" t="n">
        <v>1198.57</v>
      </c>
    </row>
    <row r="6057">
      <c r="A6057" t="n">
        <v>4285</v>
      </c>
      <c r="B6057" t="n">
        <v>122</v>
      </c>
      <c r="C6057" t="inlineStr">
        <is>
          <t>Arcos</t>
        </is>
      </c>
      <c r="D6057" s="551" t="n">
        <v>45597</v>
      </c>
      <c r="E6057" t="n">
        <v>20812</v>
      </c>
      <c r="F6057" t="inlineStr">
        <is>
          <t>CAFE JOSELINA C/1KG</t>
        </is>
      </c>
      <c r="G6057" t="n">
        <v>2074</v>
      </c>
      <c r="H6057" t="n">
        <v>16</v>
      </c>
      <c r="I6057" t="inlineStr">
        <is>
          <t>PC</t>
        </is>
      </c>
      <c r="J6057" t="inlineStr">
        <is>
          <t>ALIMENTOS</t>
        </is>
      </c>
      <c r="K6057" t="inlineStr">
        <is>
          <t>10/2024</t>
        </is>
      </c>
      <c r="L6057" t="n">
        <v>71.90000000000001</v>
      </c>
      <c r="M6057" s="551" t="n">
        <v>45595</v>
      </c>
      <c r="N6057" t="n">
        <v>71.90000000000001</v>
      </c>
      <c r="O6057" t="n">
        <v>71.90000000000001</v>
      </c>
      <c r="P6057" t="n">
        <v>1150.4</v>
      </c>
    </row>
    <row r="6058">
      <c r="A6058" t="n">
        <v>4398</v>
      </c>
      <c r="B6058" t="n">
        <v>122</v>
      </c>
      <c r="C6058" t="inlineStr">
        <is>
          <t>Arcos</t>
        </is>
      </c>
      <c r="D6058" s="551" t="n">
        <v>45597</v>
      </c>
      <c r="E6058" t="n">
        <v>19276</v>
      </c>
      <c r="F6058" t="inlineStr">
        <is>
          <t>QUEIJO REINO TIROLEZ KG</t>
        </is>
      </c>
      <c r="G6058" t="n">
        <v>2780</v>
      </c>
      <c r="H6058" t="n">
        <v>12.3</v>
      </c>
      <c r="I6058" t="inlineStr">
        <is>
          <t>KG</t>
        </is>
      </c>
      <c r="J6058" t="inlineStr">
        <is>
          <t>ALIMENTOS</t>
        </is>
      </c>
      <c r="K6058" t="inlineStr">
        <is>
          <t>10/2024</t>
        </is>
      </c>
      <c r="L6058" t="n">
        <v>92.09999999999999</v>
      </c>
      <c r="M6058" s="551" t="n">
        <v>45596</v>
      </c>
      <c r="N6058" t="n">
        <v>89.8</v>
      </c>
      <c r="O6058" t="n">
        <v>89.8</v>
      </c>
      <c r="P6058" t="n">
        <v>1132.83</v>
      </c>
    </row>
    <row r="6059">
      <c r="A6059" t="n">
        <v>4227</v>
      </c>
      <c r="B6059" t="n">
        <v>122</v>
      </c>
      <c r="C6059" t="inlineStr">
        <is>
          <t>Arcos</t>
        </is>
      </c>
      <c r="D6059" s="551" t="n">
        <v>45597</v>
      </c>
      <c r="E6059" t="n">
        <v>18214</v>
      </c>
      <c r="F6059" t="inlineStr">
        <is>
          <t>VERMOUTH MARTINI BIANCO 750ML</t>
        </is>
      </c>
      <c r="G6059" t="n">
        <v>3413</v>
      </c>
      <c r="H6059" t="n">
        <v>32</v>
      </c>
      <c r="I6059" t="inlineStr">
        <is>
          <t>GR</t>
        </is>
      </c>
      <c r="J6059" t="inlineStr">
        <is>
          <t>BEBIDAS</t>
        </is>
      </c>
      <c r="K6059" t="inlineStr">
        <is>
          <t>10/2024</t>
        </is>
      </c>
      <c r="L6059" t="n">
        <v>0</v>
      </c>
      <c r="M6059" s="551" t="n">
        <v>-693593</v>
      </c>
      <c r="N6059" t="n">
        <v>0</v>
      </c>
      <c r="O6059" t="n">
        <v>35.4</v>
      </c>
      <c r="P6059" t="n">
        <v>1132.8</v>
      </c>
    </row>
    <row r="6060">
      <c r="A6060" t="n">
        <v>4291</v>
      </c>
      <c r="B6060" t="n">
        <v>122</v>
      </c>
      <c r="C6060" t="inlineStr">
        <is>
          <t>Arcos</t>
        </is>
      </c>
      <c r="D6060" s="551" t="n">
        <v>45597</v>
      </c>
      <c r="E6060" t="n">
        <v>24123</v>
      </c>
      <c r="F6060" t="inlineStr">
        <is>
          <t>CASTANHA DO PARA S/ CASCA MEDIA C/1KG</t>
        </is>
      </c>
      <c r="G6060" t="n">
        <v>2237</v>
      </c>
      <c r="H6060" t="n">
        <v>16</v>
      </c>
      <c r="I6060" t="inlineStr">
        <is>
          <t>PC</t>
        </is>
      </c>
      <c r="J6060" t="inlineStr">
        <is>
          <t>ALIMENTOS</t>
        </is>
      </c>
      <c r="K6060" t="inlineStr">
        <is>
          <t>10/2024</t>
        </is>
      </c>
      <c r="L6060" t="n">
        <v>0</v>
      </c>
      <c r="M6060" s="551" t="n">
        <v>45538</v>
      </c>
      <c r="N6060" t="n">
        <v>70.12</v>
      </c>
      <c r="O6060" t="n">
        <v>71.90000000000001</v>
      </c>
      <c r="P6060" t="n">
        <v>1121.92</v>
      </c>
    </row>
    <row r="6061">
      <c r="A6061" t="n">
        <v>4424</v>
      </c>
      <c r="B6061" t="n">
        <v>122</v>
      </c>
      <c r="C6061" t="inlineStr">
        <is>
          <t>Arcos</t>
        </is>
      </c>
      <c r="D6061" s="551" t="n">
        <v>45597</v>
      </c>
      <c r="E6061" t="n">
        <v>25099</v>
      </c>
      <c r="F6061" t="inlineStr">
        <is>
          <t>VINHO LARANJA TESTALONGA STAY BRAVE 750ML</t>
        </is>
      </c>
      <c r="G6061" t="n">
        <v>5894</v>
      </c>
      <c r="H6061" t="n">
        <v>6</v>
      </c>
      <c r="I6061" t="inlineStr">
        <is>
          <t>GR</t>
        </is>
      </c>
      <c r="J6061" t="inlineStr">
        <is>
          <t>BEBIDAS</t>
        </is>
      </c>
      <c r="K6061" t="inlineStr">
        <is>
          <t>10/2024</t>
        </is>
      </c>
      <c r="L6061" t="n">
        <v>179.25</v>
      </c>
      <c r="M6061" s="551" t="n">
        <v>45587</v>
      </c>
      <c r="N6061" t="n">
        <v>179.25</v>
      </c>
      <c r="O6061" t="n">
        <v>179.25</v>
      </c>
      <c r="P6061" t="n">
        <v>1075.5</v>
      </c>
    </row>
    <row r="6062">
      <c r="A6062" t="n">
        <v>4431</v>
      </c>
      <c r="B6062" t="n">
        <v>122</v>
      </c>
      <c r="C6062" t="inlineStr">
        <is>
          <t>Arcos</t>
        </is>
      </c>
      <c r="D6062" s="551" t="n">
        <v>45597</v>
      </c>
      <c r="E6062" t="n">
        <v>25040</v>
      </c>
      <c r="F6062" t="inlineStr">
        <is>
          <t>VINHO TINTO LE LOUP DANS LA BERGERIE 750ML</t>
        </is>
      </c>
      <c r="G6062" t="n">
        <v>5875</v>
      </c>
      <c r="H6062" t="n">
        <v>10</v>
      </c>
      <c r="I6062" t="inlineStr">
        <is>
          <t>GR</t>
        </is>
      </c>
      <c r="J6062" t="inlineStr">
        <is>
          <t>BEBIDAS</t>
        </is>
      </c>
      <c r="K6062" t="inlineStr">
        <is>
          <t>10/2024</t>
        </is>
      </c>
      <c r="L6062" t="n">
        <v>107.52</v>
      </c>
      <c r="M6062" s="551" t="n">
        <v>45595</v>
      </c>
      <c r="N6062" t="n">
        <v>107.52</v>
      </c>
      <c r="O6062" t="n">
        <v>107.52</v>
      </c>
      <c r="P6062" t="n">
        <v>1075.2</v>
      </c>
    </row>
    <row r="6063">
      <c r="A6063" t="n">
        <v>4290</v>
      </c>
      <c r="B6063" t="n">
        <v>122</v>
      </c>
      <c r="C6063" t="inlineStr">
        <is>
          <t>Arcos</t>
        </is>
      </c>
      <c r="D6063" s="551" t="n">
        <v>45597</v>
      </c>
      <c r="E6063" t="n">
        <v>24118</v>
      </c>
      <c r="F6063" t="inlineStr">
        <is>
          <t>CASTANHA DE CAJU CRUA KG</t>
        </is>
      </c>
      <c r="G6063" t="n">
        <v>2233</v>
      </c>
      <c r="H6063" t="n">
        <v>15</v>
      </c>
      <c r="I6063" t="inlineStr">
        <is>
          <t>KG</t>
        </is>
      </c>
      <c r="J6063" t="inlineStr">
        <is>
          <t>ALIMENTOS</t>
        </is>
      </c>
      <c r="K6063" t="inlineStr">
        <is>
          <t>10/2024</t>
        </is>
      </c>
      <c r="L6063" t="n">
        <v>69.8</v>
      </c>
      <c r="M6063" s="551" t="n">
        <v>45581</v>
      </c>
      <c r="N6063" t="n">
        <v>69.8</v>
      </c>
      <c r="O6063" t="n">
        <v>69.8</v>
      </c>
      <c r="P6063" t="n">
        <v>1047</v>
      </c>
    </row>
    <row r="6064">
      <c r="A6064" t="n">
        <v>5033</v>
      </c>
      <c r="B6064" t="n">
        <v>122</v>
      </c>
      <c r="C6064" t="inlineStr">
        <is>
          <t>Arcos</t>
        </is>
      </c>
      <c r="D6064" s="551" t="n">
        <v>45597</v>
      </c>
      <c r="E6064" t="n">
        <v>18203</v>
      </c>
      <c r="F6064" t="inlineStr">
        <is>
          <t>VERMOUTH ITALIANO CARPANO DRY 1L</t>
        </is>
      </c>
      <c r="G6064" t="n">
        <v>3423</v>
      </c>
      <c r="H6064" t="n">
        <v>4.91</v>
      </c>
      <c r="I6064" t="inlineStr">
        <is>
          <t>GR</t>
        </is>
      </c>
      <c r="J6064" t="inlineStr">
        <is>
          <t>BEBIDAS</t>
        </is>
      </c>
      <c r="K6064" t="inlineStr">
        <is>
          <t>10/2024</t>
        </is>
      </c>
      <c r="L6064" t="n">
        <v>0</v>
      </c>
      <c r="M6064" s="551" t="n">
        <v>-693593</v>
      </c>
      <c r="N6064" t="n">
        <v>0</v>
      </c>
      <c r="O6064" t="n">
        <v>211.9</v>
      </c>
      <c r="P6064" t="n">
        <v>1040.43</v>
      </c>
    </row>
    <row r="6065">
      <c r="A6065" t="n">
        <v>4972</v>
      </c>
      <c r="B6065" t="n">
        <v>122</v>
      </c>
      <c r="C6065" t="inlineStr">
        <is>
          <t>Arcos</t>
        </is>
      </c>
      <c r="D6065" s="551" t="n">
        <v>45597</v>
      </c>
      <c r="E6065" t="n">
        <v>18185</v>
      </c>
      <c r="F6065" t="inlineStr">
        <is>
          <t>VODKA CIROC DE PINEAPPLE 750ML</t>
        </is>
      </c>
      <c r="G6065" t="n">
        <v>3438</v>
      </c>
      <c r="H6065" t="n">
        <v>3.8</v>
      </c>
      <c r="I6065" t="inlineStr">
        <is>
          <t>GR</t>
        </is>
      </c>
      <c r="J6065" t="inlineStr">
        <is>
          <t>BEBIDAS</t>
        </is>
      </c>
      <c r="K6065" t="inlineStr">
        <is>
          <t>10/2024</t>
        </is>
      </c>
      <c r="L6065" t="n">
        <v>0</v>
      </c>
      <c r="M6065" s="551" t="n">
        <v>-693593</v>
      </c>
      <c r="N6065" t="n">
        <v>0</v>
      </c>
      <c r="O6065" t="n">
        <v>0</v>
      </c>
      <c r="P6065" t="n">
        <v>1000.35</v>
      </c>
    </row>
    <row r="6066">
      <c r="A6066" t="n">
        <v>4976</v>
      </c>
      <c r="B6066" t="n">
        <v>122</v>
      </c>
      <c r="C6066" t="inlineStr">
        <is>
          <t>Arcos</t>
        </is>
      </c>
      <c r="D6066" s="551" t="n">
        <v>45597</v>
      </c>
      <c r="E6066" t="n">
        <v>25140</v>
      </c>
      <c r="F6066" t="inlineStr">
        <is>
          <t>SUCO DE  MACA INTEGRAL 100% NATURAL 1L</t>
        </is>
      </c>
      <c r="G6066" t="n">
        <v>5918</v>
      </c>
      <c r="H6066" t="n">
        <v>48</v>
      </c>
      <c r="I6066" t="inlineStr">
        <is>
          <t>UN</t>
        </is>
      </c>
      <c r="J6066" t="inlineStr">
        <is>
          <t>BEBIDAS</t>
        </is>
      </c>
      <c r="K6066" t="inlineStr">
        <is>
          <t>10/2024</t>
        </is>
      </c>
      <c r="L6066" t="n">
        <v>20.48</v>
      </c>
      <c r="M6066" s="551" t="n">
        <v>45588</v>
      </c>
      <c r="N6066" t="n">
        <v>20.48</v>
      </c>
      <c r="O6066" t="n">
        <v>20.48</v>
      </c>
      <c r="P6066" t="n">
        <v>983.04</v>
      </c>
    </row>
    <row r="6067">
      <c r="A6067" t="n">
        <v>4335</v>
      </c>
      <c r="B6067" t="n">
        <v>122</v>
      </c>
      <c r="C6067" t="inlineStr">
        <is>
          <t>Arcos</t>
        </is>
      </c>
      <c r="D6067" s="551" t="n">
        <v>45597</v>
      </c>
      <c r="E6067" t="n">
        <v>21004</v>
      </c>
      <c r="F6067" t="inlineStr">
        <is>
          <t>OLEO DE GERGELIM TORRADO HONG KONG 1L</t>
        </is>
      </c>
      <c r="G6067" t="n">
        <v>2007</v>
      </c>
      <c r="H6067" t="n">
        <v>9</v>
      </c>
      <c r="I6067" t="inlineStr">
        <is>
          <t>UN</t>
        </is>
      </c>
      <c r="J6067" t="inlineStr">
        <is>
          <t>ALIMENTOS</t>
        </is>
      </c>
      <c r="K6067" t="inlineStr">
        <is>
          <t>10/2024</t>
        </is>
      </c>
      <c r="L6067" t="n">
        <v>0</v>
      </c>
      <c r="M6067" s="551" t="n">
        <v>-693593</v>
      </c>
      <c r="N6067" t="n">
        <v>0</v>
      </c>
      <c r="O6067" t="n">
        <v>106.9</v>
      </c>
      <c r="P6067" t="n">
        <v>962.1</v>
      </c>
    </row>
    <row r="6068">
      <c r="A6068" t="n">
        <v>4224</v>
      </c>
      <c r="B6068" t="n">
        <v>122</v>
      </c>
      <c r="C6068" t="inlineStr">
        <is>
          <t>Arcos</t>
        </is>
      </c>
      <c r="D6068" s="551" t="n">
        <v>45597</v>
      </c>
      <c r="E6068" t="n">
        <v>18219</v>
      </c>
      <c r="F6068" t="inlineStr">
        <is>
          <t>VERMOUTH CARPANO PUNT E MES 1L</t>
        </is>
      </c>
      <c r="G6068" t="n">
        <v>3409</v>
      </c>
      <c r="H6068" t="n">
        <v>5</v>
      </c>
      <c r="I6068" t="inlineStr">
        <is>
          <t>GR</t>
        </is>
      </c>
      <c r="J6068" t="inlineStr">
        <is>
          <t>BEBIDAS</t>
        </is>
      </c>
      <c r="K6068" t="inlineStr">
        <is>
          <t>10/2024</t>
        </is>
      </c>
      <c r="L6068" t="n">
        <v>0</v>
      </c>
      <c r="M6068" s="551" t="n">
        <v>45370</v>
      </c>
      <c r="N6068" t="n">
        <v>190.8</v>
      </c>
      <c r="O6068" t="n">
        <v>295.9</v>
      </c>
      <c r="P6068" t="n">
        <v>954</v>
      </c>
    </row>
    <row r="6069">
      <c r="A6069" t="n">
        <v>4273</v>
      </c>
      <c r="B6069" t="n">
        <v>122</v>
      </c>
      <c r="C6069" t="inlineStr">
        <is>
          <t>Arcos</t>
        </is>
      </c>
      <c r="D6069" s="551" t="n">
        <v>45597</v>
      </c>
      <c r="E6069" t="n">
        <v>24039</v>
      </c>
      <c r="F6069" t="inlineStr">
        <is>
          <t>AMENDOA INTEIRA CRUA SEM CASCA 1KG</t>
        </is>
      </c>
      <c r="G6069" t="n">
        <v>2048</v>
      </c>
      <c r="H6069" t="n">
        <v>17</v>
      </c>
      <c r="I6069" t="inlineStr">
        <is>
          <t>KG</t>
        </is>
      </c>
      <c r="J6069" t="inlineStr">
        <is>
          <t>ALIMENTOS</t>
        </is>
      </c>
      <c r="K6069" t="inlineStr">
        <is>
          <t>10/2024</t>
        </is>
      </c>
      <c r="L6069" t="n">
        <v>56.11</v>
      </c>
      <c r="M6069" s="551" t="n">
        <v>45581</v>
      </c>
      <c r="N6069" t="n">
        <v>54.74</v>
      </c>
      <c r="O6069" t="n">
        <v>54.74</v>
      </c>
      <c r="P6069" t="n">
        <v>953.87</v>
      </c>
    </row>
    <row r="6070">
      <c r="A6070" t="n">
        <v>4966</v>
      </c>
      <c r="B6070" t="n">
        <v>122</v>
      </c>
      <c r="C6070" t="inlineStr">
        <is>
          <t>Arcos</t>
        </is>
      </c>
      <c r="D6070" s="551" t="n">
        <v>45597</v>
      </c>
      <c r="E6070" t="n">
        <v>25537</v>
      </c>
      <c r="F6070" t="inlineStr">
        <is>
          <t>VINHO TINTO LES VACANCES DE MONSIEUR MERLOT 750ML</t>
        </is>
      </c>
      <c r="G6070" t="n">
        <v>6158</v>
      </c>
      <c r="H6070" t="n">
        <v>6</v>
      </c>
      <c r="I6070" t="inlineStr">
        <is>
          <t>GR</t>
        </is>
      </c>
      <c r="J6070" t="inlineStr">
        <is>
          <t>BEBIDAS</t>
        </is>
      </c>
      <c r="K6070" t="inlineStr">
        <is>
          <t>10/2024</t>
        </is>
      </c>
      <c r="L6070" t="n">
        <v>158.76</v>
      </c>
      <c r="M6070" s="551" t="n">
        <v>45575</v>
      </c>
      <c r="N6070" t="n">
        <v>158.76</v>
      </c>
      <c r="O6070" t="n">
        <v>158.76</v>
      </c>
      <c r="P6070" t="n">
        <v>952.5599999999999</v>
      </c>
    </row>
    <row r="6071">
      <c r="A6071" t="n">
        <v>5031</v>
      </c>
      <c r="B6071" t="n">
        <v>122</v>
      </c>
      <c r="C6071" t="inlineStr">
        <is>
          <t>Arcos</t>
        </is>
      </c>
      <c r="D6071" s="551" t="n">
        <v>45597</v>
      </c>
      <c r="E6071" t="n">
        <v>24710</v>
      </c>
      <c r="F6071" t="inlineStr">
        <is>
          <t>SAKE BANSHUNISHIKI JOSEN  SECO 1,8L</t>
        </is>
      </c>
      <c r="G6071" t="n">
        <v>5725</v>
      </c>
      <c r="H6071" t="n">
        <v>7</v>
      </c>
      <c r="I6071" t="inlineStr">
        <is>
          <t>GR</t>
        </is>
      </c>
      <c r="J6071" t="inlineStr">
        <is>
          <t>BEBIDAS</t>
        </is>
      </c>
      <c r="K6071" t="inlineStr">
        <is>
          <t>10/2024</t>
        </is>
      </c>
      <c r="L6071" t="n">
        <v>0</v>
      </c>
      <c r="M6071" s="551" t="n">
        <v>45481</v>
      </c>
      <c r="N6071" t="n">
        <v>133.75</v>
      </c>
      <c r="O6071" t="n">
        <v>133.75</v>
      </c>
      <c r="P6071" t="n">
        <v>936.25</v>
      </c>
    </row>
    <row r="6072">
      <c r="A6072" t="n">
        <v>4394</v>
      </c>
      <c r="B6072" t="n">
        <v>122</v>
      </c>
      <c r="C6072" t="inlineStr">
        <is>
          <t>Arcos</t>
        </is>
      </c>
      <c r="D6072" s="551" t="n">
        <v>45597</v>
      </c>
      <c r="E6072" t="n">
        <v>19370</v>
      </c>
      <c r="F6072" t="inlineStr">
        <is>
          <t>QUEIJO CAMEMBERT SERRA DAS ANTAS CX 1,680KG C/12 DE 140G KG</t>
        </is>
      </c>
      <c r="G6072" t="n">
        <v>2765</v>
      </c>
      <c r="H6072" t="n">
        <v>84</v>
      </c>
      <c r="I6072" t="inlineStr">
        <is>
          <t>KG</t>
        </is>
      </c>
      <c r="J6072" t="inlineStr">
        <is>
          <t>ALIMENTOS</t>
        </is>
      </c>
      <c r="K6072" t="inlineStr">
        <is>
          <t>10/2024</t>
        </is>
      </c>
      <c r="L6072" t="n">
        <v>10.94</v>
      </c>
      <c r="M6072" s="551" t="n">
        <v>45595</v>
      </c>
      <c r="N6072" t="n">
        <v>10.32</v>
      </c>
      <c r="O6072" t="n">
        <v>10.32</v>
      </c>
      <c r="P6072" t="n">
        <v>918.96</v>
      </c>
    </row>
    <row r="6073">
      <c r="A6073" t="n">
        <v>5008</v>
      </c>
      <c r="B6073" t="n">
        <v>122</v>
      </c>
      <c r="C6073" t="inlineStr">
        <is>
          <t>Arcos</t>
        </is>
      </c>
      <c r="D6073" s="551" t="n">
        <v>45597</v>
      </c>
      <c r="E6073" t="n">
        <v>17331</v>
      </c>
      <c r="F6073" t="inlineStr">
        <is>
          <t>PAPEL HIGIENICO INTER/ FOLHA DUPLA INOVATTA</t>
        </is>
      </c>
      <c r="G6073" t="n">
        <v>4072</v>
      </c>
      <c r="H6073" t="n">
        <v>4</v>
      </c>
      <c r="I6073" t="inlineStr">
        <is>
          <t>UN</t>
        </is>
      </c>
      <c r="J6073" t="inlineStr">
        <is>
          <t>DESCARTAVEIS/HIGIENE E LIMPEZA</t>
        </is>
      </c>
      <c r="K6073" t="inlineStr">
        <is>
          <t>10/2024</t>
        </is>
      </c>
      <c r="L6073" t="n">
        <v>219.96</v>
      </c>
      <c r="M6073" s="551" t="n">
        <v>45596</v>
      </c>
      <c r="N6073" t="n">
        <v>0</v>
      </c>
      <c r="O6073" t="n">
        <v>0</v>
      </c>
      <c r="P6073" t="n">
        <v>879.84</v>
      </c>
    </row>
    <row r="6074">
      <c r="A6074" t="n">
        <v>4430</v>
      </c>
      <c r="B6074" t="n">
        <v>122</v>
      </c>
      <c r="C6074" t="inlineStr">
        <is>
          <t>Arcos</t>
        </is>
      </c>
      <c r="D6074" s="551" t="n">
        <v>45597</v>
      </c>
      <c r="E6074" t="n">
        <v>17722</v>
      </c>
      <c r="F6074" t="inlineStr">
        <is>
          <t>VINHO TINTO FORTIFICADO SANDEMAN PORTO TAWNY 750ML</t>
        </is>
      </c>
      <c r="G6074" t="n">
        <v>3817</v>
      </c>
      <c r="H6074" t="n">
        <v>6</v>
      </c>
      <c r="I6074" t="inlineStr">
        <is>
          <t>GR</t>
        </is>
      </c>
      <c r="J6074" t="inlineStr">
        <is>
          <t>BEBIDAS</t>
        </is>
      </c>
      <c r="K6074" t="inlineStr">
        <is>
          <t>10/2024</t>
        </is>
      </c>
      <c r="L6074" t="n">
        <v>0</v>
      </c>
      <c r="M6074" s="551" t="n">
        <v>45391</v>
      </c>
      <c r="N6074" t="n">
        <v>146.17</v>
      </c>
      <c r="O6074" t="n">
        <v>146.17</v>
      </c>
      <c r="P6074" t="n">
        <v>877.02</v>
      </c>
    </row>
    <row r="6075">
      <c r="A6075" t="n">
        <v>4991</v>
      </c>
      <c r="B6075" t="n">
        <v>122</v>
      </c>
      <c r="C6075" t="inlineStr">
        <is>
          <t>Arcos</t>
        </is>
      </c>
      <c r="D6075" s="551" t="n">
        <v>45597</v>
      </c>
      <c r="E6075" t="n">
        <v>17456</v>
      </c>
      <c r="F6075" t="inlineStr">
        <is>
          <t>ETIQUETA PRODUCAO 63X50MM PLASTIFICADA</t>
        </is>
      </c>
      <c r="G6075" t="n">
        <v>3998</v>
      </c>
      <c r="H6075" t="n">
        <v>39</v>
      </c>
      <c r="I6075" t="inlineStr">
        <is>
          <t>UN</t>
        </is>
      </c>
      <c r="J6075" t="inlineStr">
        <is>
          <t>DESCARTAVEIS/HIGIENE E LIMPEZA</t>
        </is>
      </c>
      <c r="K6075" t="inlineStr">
        <is>
          <t>10/2024</t>
        </is>
      </c>
      <c r="L6075" t="n">
        <v>0</v>
      </c>
      <c r="M6075" s="551" t="n">
        <v>-693593</v>
      </c>
      <c r="N6075" t="n">
        <v>0</v>
      </c>
      <c r="O6075" t="n">
        <v>22</v>
      </c>
      <c r="P6075" t="n">
        <v>858</v>
      </c>
    </row>
    <row r="6076">
      <c r="A6076" t="n">
        <v>4384</v>
      </c>
      <c r="B6076" t="n">
        <v>122</v>
      </c>
      <c r="C6076" t="inlineStr">
        <is>
          <t>Arcos</t>
        </is>
      </c>
      <c r="D6076" s="551" t="n">
        <v>45597</v>
      </c>
      <c r="E6076" t="n">
        <v>24805</v>
      </c>
      <c r="F6076" t="inlineStr">
        <is>
          <t>ACIDO PECTINA CITRICA ALLIMENTARI C/500G</t>
        </is>
      </c>
      <c r="G6076" t="n">
        <v>5768</v>
      </c>
      <c r="H6076" t="n">
        <v>5</v>
      </c>
      <c r="I6076" t="inlineStr">
        <is>
          <t>PC</t>
        </is>
      </c>
      <c r="J6076" t="inlineStr">
        <is>
          <t>ALIMENTOS</t>
        </is>
      </c>
      <c r="K6076" t="inlineStr">
        <is>
          <t>10/2024</t>
        </is>
      </c>
      <c r="L6076" t="n">
        <v>0</v>
      </c>
      <c r="M6076" s="551" t="n">
        <v>45394</v>
      </c>
      <c r="N6076" t="n">
        <v>167.5</v>
      </c>
      <c r="O6076" t="n">
        <v>223.27</v>
      </c>
      <c r="P6076" t="n">
        <v>837.5</v>
      </c>
    </row>
    <row r="6077">
      <c r="A6077" t="n">
        <v>4321</v>
      </c>
      <c r="B6077" t="n">
        <v>122</v>
      </c>
      <c r="C6077" t="inlineStr">
        <is>
          <t>Arcos</t>
        </is>
      </c>
      <c r="D6077" s="551" t="n">
        <v>45597</v>
      </c>
      <c r="E6077" t="n">
        <v>20117</v>
      </c>
      <c r="F6077" t="inlineStr">
        <is>
          <t>MASSA FOLHADA AROSA 1KG UN</t>
        </is>
      </c>
      <c r="G6077" t="n">
        <v>2291</v>
      </c>
      <c r="H6077" t="n">
        <v>21</v>
      </c>
      <c r="I6077" t="inlineStr">
        <is>
          <t>UN</t>
        </is>
      </c>
      <c r="J6077" t="inlineStr">
        <is>
          <t>ALIMENTOS</t>
        </is>
      </c>
      <c r="K6077" t="inlineStr">
        <is>
          <t>10/2024</t>
        </is>
      </c>
      <c r="L6077" t="n">
        <v>39.1</v>
      </c>
      <c r="M6077" s="551" t="n">
        <v>45594</v>
      </c>
      <c r="N6077" t="n">
        <v>41.5</v>
      </c>
      <c r="O6077" t="n">
        <v>41.5</v>
      </c>
      <c r="P6077" t="n">
        <v>821.1</v>
      </c>
    </row>
    <row r="6078">
      <c r="A6078" t="n">
        <v>4293</v>
      </c>
      <c r="B6078" t="n">
        <v>122</v>
      </c>
      <c r="C6078" t="inlineStr">
        <is>
          <t>Arcos</t>
        </is>
      </c>
      <c r="D6078" s="551" t="n">
        <v>45597</v>
      </c>
      <c r="E6078" t="n">
        <v>20936</v>
      </c>
      <c r="F6078" t="inlineStr">
        <is>
          <t>CHOCOLATE AMARGO CALLEBAUT CALLETS 70,5% 2,01KG</t>
        </is>
      </c>
      <c r="G6078" t="n">
        <v>2031</v>
      </c>
      <c r="H6078" t="n">
        <v>4</v>
      </c>
      <c r="I6078" t="inlineStr">
        <is>
          <t>UN</t>
        </is>
      </c>
      <c r="J6078" t="inlineStr">
        <is>
          <t>ALIMENTOS</t>
        </is>
      </c>
      <c r="K6078" t="inlineStr">
        <is>
          <t>10/2024</t>
        </is>
      </c>
      <c r="L6078" t="n">
        <v>203.04</v>
      </c>
      <c r="M6078" s="551" t="n">
        <v>45581</v>
      </c>
      <c r="N6078" t="n">
        <v>190</v>
      </c>
      <c r="O6078" t="n">
        <v>199.96</v>
      </c>
      <c r="P6078" t="n">
        <v>812.16</v>
      </c>
    </row>
    <row r="6079">
      <c r="A6079" t="n">
        <v>4405</v>
      </c>
      <c r="B6079" t="n">
        <v>122</v>
      </c>
      <c r="C6079" t="inlineStr">
        <is>
          <t>Arcos</t>
        </is>
      </c>
      <c r="D6079" s="551" t="n">
        <v>45597</v>
      </c>
      <c r="E6079" t="n">
        <v>24833</v>
      </c>
      <c r="F6079" t="inlineStr">
        <is>
          <t>PAO DE QUEIJO 80G C/25UN</t>
        </is>
      </c>
      <c r="G6079" t="n">
        <v>2845</v>
      </c>
      <c r="H6079" t="n">
        <v>17</v>
      </c>
      <c r="I6079" t="inlineStr">
        <is>
          <t>CX</t>
        </is>
      </c>
      <c r="J6079" t="inlineStr">
        <is>
          <t>ALIMENTOS</t>
        </is>
      </c>
      <c r="K6079" t="inlineStr">
        <is>
          <t>10/2024</t>
        </is>
      </c>
      <c r="L6079" t="n">
        <v>47.67</v>
      </c>
      <c r="M6079" s="551" t="n">
        <v>45595</v>
      </c>
      <c r="N6079" t="n">
        <v>47.25</v>
      </c>
      <c r="O6079" t="n">
        <v>47.25</v>
      </c>
      <c r="P6079" t="n">
        <v>810.39</v>
      </c>
    </row>
    <row r="6080">
      <c r="A6080" t="n">
        <v>5014</v>
      </c>
      <c r="B6080" t="n">
        <v>122</v>
      </c>
      <c r="C6080" t="inlineStr">
        <is>
          <t>Arcos</t>
        </is>
      </c>
      <c r="D6080" s="551" t="n">
        <v>45597</v>
      </c>
      <c r="E6080" t="n">
        <v>25445</v>
      </c>
      <c r="F6080" t="inlineStr">
        <is>
          <t>TEQUILA DON JULIO ANEJO 750ML UN</t>
        </is>
      </c>
      <c r="G6080" t="n">
        <v>6113</v>
      </c>
      <c r="H6080" t="n">
        <v>3</v>
      </c>
      <c r="I6080" t="inlineStr">
        <is>
          <t>GR</t>
        </is>
      </c>
      <c r="J6080" t="inlineStr">
        <is>
          <t>BEBIDAS</t>
        </is>
      </c>
      <c r="K6080" t="inlineStr">
        <is>
          <t>10/2024</t>
        </is>
      </c>
      <c r="L6080" t="n">
        <v>267.32</v>
      </c>
      <c r="M6080" s="551" t="n">
        <v>45569</v>
      </c>
      <c r="N6080" t="n">
        <v>267.32</v>
      </c>
      <c r="O6080" t="n">
        <v>305.9</v>
      </c>
      <c r="P6080" t="n">
        <v>801.96</v>
      </c>
    </row>
    <row r="6081">
      <c r="A6081" t="n">
        <v>4429</v>
      </c>
      <c r="B6081" t="n">
        <v>122</v>
      </c>
      <c r="C6081" t="inlineStr">
        <is>
          <t>Arcos</t>
        </is>
      </c>
      <c r="D6081" s="551" t="n">
        <v>45597</v>
      </c>
      <c r="E6081" t="n">
        <v>25095</v>
      </c>
      <c r="F6081" t="inlineStr">
        <is>
          <t>VINHO TINTO FLIGHT OF THE DRONGO 750ML</t>
        </is>
      </c>
      <c r="G6081" t="n">
        <v>5892</v>
      </c>
      <c r="H6081" t="n">
        <v>6</v>
      </c>
      <c r="I6081" t="inlineStr">
        <is>
          <t>GR</t>
        </is>
      </c>
      <c r="J6081" t="inlineStr">
        <is>
          <t>BEBIDAS</t>
        </is>
      </c>
      <c r="K6081" t="inlineStr">
        <is>
          <t>10/2024</t>
        </is>
      </c>
      <c r="L6081" t="n">
        <v>0</v>
      </c>
      <c r="M6081" s="551" t="n">
        <v>45504</v>
      </c>
      <c r="N6081" t="n">
        <v>131.25</v>
      </c>
      <c r="O6081" t="n">
        <v>131.25</v>
      </c>
      <c r="P6081" t="n">
        <v>787.5</v>
      </c>
    </row>
    <row r="6082">
      <c r="A6082" t="n">
        <v>4212</v>
      </c>
      <c r="B6082" t="n">
        <v>122</v>
      </c>
      <c r="C6082" t="inlineStr">
        <is>
          <t>Arcos</t>
        </is>
      </c>
      <c r="D6082" s="551" t="n">
        <v>45597</v>
      </c>
      <c r="E6082" t="n">
        <v>18272</v>
      </c>
      <c r="F6082" t="inlineStr">
        <is>
          <t>RUM BACARDI SUPERIOR CARTA BLANCA 980ML</t>
        </is>
      </c>
      <c r="G6082" t="n">
        <v>3358</v>
      </c>
      <c r="H6082" t="n">
        <v>23.71</v>
      </c>
      <c r="I6082" t="inlineStr">
        <is>
          <t>GR</t>
        </is>
      </c>
      <c r="J6082" t="inlineStr">
        <is>
          <t>BEBIDAS</t>
        </is>
      </c>
      <c r="K6082" t="inlineStr">
        <is>
          <t>10/2024</t>
        </is>
      </c>
      <c r="L6082" t="n">
        <v>0</v>
      </c>
      <c r="M6082" s="551" t="n">
        <v>45391</v>
      </c>
      <c r="N6082" t="n">
        <v>33.2</v>
      </c>
      <c r="O6082" t="n">
        <v>35.9</v>
      </c>
      <c r="P6082" t="n">
        <v>787.17</v>
      </c>
    </row>
    <row r="6083">
      <c r="A6083" t="n">
        <v>5032</v>
      </c>
      <c r="B6083" t="n">
        <v>122</v>
      </c>
      <c r="C6083" t="inlineStr">
        <is>
          <t>Arcos</t>
        </is>
      </c>
      <c r="D6083" s="551" t="n">
        <v>45597</v>
      </c>
      <c r="E6083" t="n">
        <v>18211</v>
      </c>
      <c r="F6083" t="inlineStr">
        <is>
          <t>VERMOUTH MARTINI RISERVA RUBINO 750ML</t>
        </is>
      </c>
      <c r="G6083" t="n">
        <v>3416</v>
      </c>
      <c r="H6083" t="n">
        <v>7</v>
      </c>
      <c r="I6083" t="inlineStr">
        <is>
          <t>GR</t>
        </is>
      </c>
      <c r="J6083" t="inlineStr">
        <is>
          <t>BEBIDAS</t>
        </is>
      </c>
      <c r="K6083" t="inlineStr">
        <is>
          <t>10/2024</t>
        </is>
      </c>
      <c r="L6083" t="n">
        <v>0</v>
      </c>
      <c r="M6083" s="551" t="n">
        <v>-693593</v>
      </c>
      <c r="N6083" t="n">
        <v>0</v>
      </c>
      <c r="O6083" t="n">
        <v>0</v>
      </c>
      <c r="P6083" t="n">
        <v>780.2</v>
      </c>
    </row>
    <row r="6084">
      <c r="A6084" t="n">
        <v>4298</v>
      </c>
      <c r="B6084" t="n">
        <v>122</v>
      </c>
      <c r="C6084" t="inlineStr">
        <is>
          <t>Arcos</t>
        </is>
      </c>
      <c r="D6084" s="551" t="n">
        <v>45597</v>
      </c>
      <c r="E6084" t="n">
        <v>20689</v>
      </c>
      <c r="F6084" t="inlineStr">
        <is>
          <t>CREME DE LEITE FRESCO QUATA C/1,01LT</t>
        </is>
      </c>
      <c r="G6084" t="n">
        <v>2105</v>
      </c>
      <c r="H6084" t="n">
        <v>21</v>
      </c>
      <c r="I6084" t="inlineStr">
        <is>
          <t>UN</t>
        </is>
      </c>
      <c r="J6084" t="inlineStr">
        <is>
          <t>ALIMENTOS</t>
        </is>
      </c>
      <c r="K6084" t="inlineStr">
        <is>
          <t>10/2024</t>
        </is>
      </c>
      <c r="L6084" t="n">
        <v>37</v>
      </c>
      <c r="M6084" s="551" t="n">
        <v>45594</v>
      </c>
      <c r="N6084" t="n">
        <v>36.9</v>
      </c>
      <c r="O6084" t="n">
        <v>36.9</v>
      </c>
      <c r="P6084" t="n">
        <v>777</v>
      </c>
    </row>
    <row r="6085">
      <c r="A6085" t="n">
        <v>5039</v>
      </c>
      <c r="B6085" t="n">
        <v>122</v>
      </c>
      <c r="C6085" t="inlineStr">
        <is>
          <t>Arcos</t>
        </is>
      </c>
      <c r="D6085" s="551" t="n">
        <v>45597</v>
      </c>
      <c r="E6085" t="n">
        <v>25645</v>
      </c>
      <c r="F6085" t="inlineStr">
        <is>
          <t>VINHO BRANCO GONZALES BYASS SOLERA 750ML</t>
        </is>
      </c>
      <c r="G6085" t="n">
        <v>6208</v>
      </c>
      <c r="H6085" t="n">
        <v>3</v>
      </c>
      <c r="I6085" t="inlineStr">
        <is>
          <t>GR</t>
        </is>
      </c>
      <c r="J6085" t="inlineStr">
        <is>
          <t>BEBIDAS</t>
        </is>
      </c>
      <c r="K6085" t="inlineStr">
        <is>
          <t>10/2024</t>
        </is>
      </c>
      <c r="L6085" t="n">
        <v>0</v>
      </c>
      <c r="M6085" s="551" t="n">
        <v>-693593</v>
      </c>
      <c r="N6085" t="n">
        <v>0</v>
      </c>
      <c r="O6085" t="n">
        <v>0</v>
      </c>
      <c r="P6085" t="n">
        <v>777</v>
      </c>
    </row>
    <row r="6086">
      <c r="A6086" t="n">
        <v>5030</v>
      </c>
      <c r="B6086" t="n">
        <v>122</v>
      </c>
      <c r="C6086" t="inlineStr">
        <is>
          <t>Arcos</t>
        </is>
      </c>
      <c r="D6086" s="551" t="n">
        <v>45597</v>
      </c>
      <c r="E6086" t="n">
        <v>25630</v>
      </c>
      <c r="F6086" t="inlineStr">
        <is>
          <t xml:space="preserve">LICOR DOLIN GENEPY LE CHAMOIS 750ML </t>
        </is>
      </c>
      <c r="G6086" t="n">
        <v>6202</v>
      </c>
      <c r="H6086" t="n">
        <v>2.89</v>
      </c>
      <c r="I6086" t="inlineStr">
        <is>
          <t>GR</t>
        </is>
      </c>
      <c r="J6086" t="inlineStr">
        <is>
          <t>BEBIDAS</t>
        </is>
      </c>
      <c r="K6086" t="inlineStr">
        <is>
          <t>10/2024</t>
        </is>
      </c>
      <c r="L6086" t="n">
        <v>266.07</v>
      </c>
      <c r="M6086" s="551" t="n">
        <v>45595</v>
      </c>
      <c r="N6086" t="n">
        <v>266.07</v>
      </c>
      <c r="O6086" t="n">
        <v>266.07</v>
      </c>
      <c r="P6086" t="n">
        <v>768.9400000000001</v>
      </c>
    </row>
    <row r="6087">
      <c r="A6087" t="n">
        <v>4983</v>
      </c>
      <c r="B6087" t="n">
        <v>122</v>
      </c>
      <c r="C6087" t="inlineStr">
        <is>
          <t>Arcos</t>
        </is>
      </c>
      <c r="D6087" s="551" t="n">
        <v>45597</v>
      </c>
      <c r="E6087" t="n">
        <v>20969</v>
      </c>
      <c r="F6087" t="inlineStr">
        <is>
          <t>VINAGRE  DE FRAMBOESA COLAVITA 500ML UN</t>
        </is>
      </c>
      <c r="G6087" t="n">
        <v>2012</v>
      </c>
      <c r="H6087" t="n">
        <v>17</v>
      </c>
      <c r="I6087" t="inlineStr">
        <is>
          <t>UN</t>
        </is>
      </c>
      <c r="J6087" t="inlineStr">
        <is>
          <t>ALIMENTOS</t>
        </is>
      </c>
      <c r="K6087" t="inlineStr">
        <is>
          <t>10/2024</t>
        </is>
      </c>
      <c r="L6087" t="n">
        <v>0</v>
      </c>
      <c r="M6087" s="551" t="n">
        <v>-693593</v>
      </c>
      <c r="N6087" t="n">
        <v>0</v>
      </c>
      <c r="O6087" t="n">
        <v>0</v>
      </c>
      <c r="P6087" t="n">
        <v>763.3</v>
      </c>
    </row>
    <row r="6088">
      <c r="A6088" t="n">
        <v>5038</v>
      </c>
      <c r="B6088" t="n">
        <v>122</v>
      </c>
      <c r="C6088" t="inlineStr">
        <is>
          <t>Arcos</t>
        </is>
      </c>
      <c r="D6088" s="551" t="n">
        <v>45597</v>
      </c>
      <c r="E6088" t="n">
        <v>25451</v>
      </c>
      <c r="F6088" t="inlineStr">
        <is>
          <t>VINHO BRANCO JEREZ VALDESPINO EL CANDADO PX 750ML UN</t>
        </is>
      </c>
      <c r="G6088" t="n">
        <v>6116</v>
      </c>
      <c r="H6088" t="n">
        <v>3</v>
      </c>
      <c r="I6088" t="inlineStr">
        <is>
          <t>UN</t>
        </is>
      </c>
      <c r="J6088" t="inlineStr">
        <is>
          <t>BEBIDAS</t>
        </is>
      </c>
      <c r="K6088" t="inlineStr">
        <is>
          <t>10/2024</t>
        </is>
      </c>
      <c r="L6088" t="n">
        <v>250</v>
      </c>
      <c r="M6088" s="551" t="n">
        <v>45594</v>
      </c>
      <c r="N6088" t="n">
        <v>250</v>
      </c>
      <c r="O6088" t="n">
        <v>250</v>
      </c>
      <c r="P6088" t="n">
        <v>750</v>
      </c>
    </row>
    <row r="6089">
      <c r="A6089" t="n">
        <v>4422</v>
      </c>
      <c r="B6089" t="n">
        <v>122</v>
      </c>
      <c r="C6089" t="inlineStr">
        <is>
          <t>Arcos</t>
        </is>
      </c>
      <c r="D6089" s="551" t="n">
        <v>45597</v>
      </c>
      <c r="E6089" t="n">
        <v>17760</v>
      </c>
      <c r="F6089" t="inlineStr">
        <is>
          <t>VINHO BRANCO MARQUES DEL REAL TESORO OLOROSO 750ML</t>
        </is>
      </c>
      <c r="G6089" t="n">
        <v>3782</v>
      </c>
      <c r="H6089" t="n">
        <v>7</v>
      </c>
      <c r="I6089" t="inlineStr">
        <is>
          <t>GR</t>
        </is>
      </c>
      <c r="J6089" t="inlineStr">
        <is>
          <t>BEBIDAS</t>
        </is>
      </c>
      <c r="K6089" t="inlineStr">
        <is>
          <t>10/2024</t>
        </is>
      </c>
      <c r="L6089" t="n">
        <v>0</v>
      </c>
      <c r="M6089" s="551" t="n">
        <v>45391</v>
      </c>
      <c r="N6089" t="n">
        <v>107.12</v>
      </c>
      <c r="O6089" t="n">
        <v>88.81999999999999</v>
      </c>
      <c r="P6089" t="n">
        <v>749.84</v>
      </c>
    </row>
    <row r="6090">
      <c r="A6090" t="n">
        <v>4407</v>
      </c>
      <c r="B6090" t="n">
        <v>122</v>
      </c>
      <c r="C6090" t="inlineStr">
        <is>
          <t>Arcos</t>
        </is>
      </c>
      <c r="D6090" s="551" t="n">
        <v>45597</v>
      </c>
      <c r="E6090" t="n">
        <v>23990</v>
      </c>
      <c r="F6090" t="inlineStr">
        <is>
          <t>ACEM MOIDO KG</t>
        </is>
      </c>
      <c r="G6090" t="n">
        <v>2917</v>
      </c>
      <c r="H6090" t="n">
        <v>25</v>
      </c>
      <c r="I6090" t="inlineStr">
        <is>
          <t>KG</t>
        </is>
      </c>
      <c r="J6090" t="inlineStr">
        <is>
          <t>ALIMENTOS</t>
        </is>
      </c>
      <c r="K6090" t="inlineStr">
        <is>
          <t>10/2024</t>
        </is>
      </c>
      <c r="L6090" t="n">
        <v>0</v>
      </c>
      <c r="M6090" s="551" t="n">
        <v>45544</v>
      </c>
      <c r="N6090" t="n">
        <v>29.52</v>
      </c>
      <c r="O6090" t="n">
        <v>29.52</v>
      </c>
      <c r="P6090" t="n">
        <v>738</v>
      </c>
    </row>
    <row r="6091">
      <c r="A6091" t="n">
        <v>4996</v>
      </c>
      <c r="B6091" t="n">
        <v>122</v>
      </c>
      <c r="C6091" t="inlineStr">
        <is>
          <t>Arcos</t>
        </is>
      </c>
      <c r="D6091" s="551" t="n">
        <v>45597</v>
      </c>
      <c r="E6091" t="n">
        <v>17207</v>
      </c>
      <c r="F6091" t="inlineStr">
        <is>
          <t>DETERGENTE SUPER NEUTER KIMI 5L C/2UN</t>
        </is>
      </c>
      <c r="G6091" t="n">
        <v>4111</v>
      </c>
      <c r="H6091" t="n">
        <v>6</v>
      </c>
      <c r="I6091" t="inlineStr">
        <is>
          <t>CX</t>
        </is>
      </c>
      <c r="J6091" t="inlineStr">
        <is>
          <t>DESCARTAVEIS/HIGIENE E LIMPEZA</t>
        </is>
      </c>
      <c r="K6091" t="inlineStr">
        <is>
          <t>10/2024</t>
        </is>
      </c>
      <c r="L6091" t="n">
        <v>0</v>
      </c>
      <c r="M6091" s="551" t="n">
        <v>-693593</v>
      </c>
      <c r="N6091" t="n">
        <v>0</v>
      </c>
      <c r="O6091" t="n">
        <v>0</v>
      </c>
      <c r="P6091" t="n">
        <v>711.97</v>
      </c>
    </row>
    <row r="6092">
      <c r="A6092" t="n">
        <v>4218</v>
      </c>
      <c r="B6092" t="n">
        <v>122</v>
      </c>
      <c r="C6092" t="inlineStr">
        <is>
          <t>Arcos</t>
        </is>
      </c>
      <c r="D6092" s="551" t="n">
        <v>45597</v>
      </c>
      <c r="E6092" t="n">
        <v>18235</v>
      </c>
      <c r="F6092" t="inlineStr">
        <is>
          <t>TEQUILA JOSE CUERVO 1800 REPOSADO 750ML</t>
        </is>
      </c>
      <c r="G6092" t="n">
        <v>3393</v>
      </c>
      <c r="H6092" t="n">
        <v>4.4</v>
      </c>
      <c r="I6092" t="inlineStr">
        <is>
          <t>UN</t>
        </is>
      </c>
      <c r="J6092" t="inlineStr">
        <is>
          <t>BEBIDAS</t>
        </is>
      </c>
      <c r="K6092" t="inlineStr">
        <is>
          <t>10/2024</t>
        </is>
      </c>
      <c r="L6092" t="n">
        <v>0</v>
      </c>
      <c r="M6092" s="551" t="n">
        <v>-693593</v>
      </c>
      <c r="N6092" t="n">
        <v>0</v>
      </c>
      <c r="O6092" t="n">
        <v>0</v>
      </c>
      <c r="P6092" t="n">
        <v>703.85</v>
      </c>
    </row>
    <row r="6093">
      <c r="A6093" t="n">
        <v>4280</v>
      </c>
      <c r="B6093" t="n">
        <v>122</v>
      </c>
      <c r="C6093" t="inlineStr">
        <is>
          <t>Arcos</t>
        </is>
      </c>
      <c r="D6093" s="551" t="n">
        <v>45597</v>
      </c>
      <c r="E6093" t="n">
        <v>21047</v>
      </c>
      <c r="F6093" t="inlineStr">
        <is>
          <t>AZEITE EXTRA VIRGEM GALLO 2L</t>
        </is>
      </c>
      <c r="G6093" t="n">
        <v>1999</v>
      </c>
      <c r="H6093" t="n">
        <v>4</v>
      </c>
      <c r="I6093" t="inlineStr">
        <is>
          <t>GALAO</t>
        </is>
      </c>
      <c r="J6093" t="inlineStr">
        <is>
          <t>ALIMENTOS</t>
        </is>
      </c>
      <c r="K6093" t="inlineStr">
        <is>
          <t>10/2024</t>
        </is>
      </c>
      <c r="L6093" t="n">
        <v>0</v>
      </c>
      <c r="M6093" s="551" t="n">
        <v>45489</v>
      </c>
      <c r="N6093" t="n">
        <v>175.48</v>
      </c>
      <c r="O6093" t="n">
        <v>161.15</v>
      </c>
      <c r="P6093" t="n">
        <v>701.92</v>
      </c>
    </row>
    <row r="6094">
      <c r="A6094" t="n">
        <v>4210</v>
      </c>
      <c r="B6094" t="n">
        <v>122</v>
      </c>
      <c r="C6094" t="inlineStr">
        <is>
          <t>Arcos</t>
        </is>
      </c>
      <c r="D6094" s="551" t="n">
        <v>45597</v>
      </c>
      <c r="E6094" t="n">
        <v>18275</v>
      </c>
      <c r="F6094" t="inlineStr">
        <is>
          <t>RUM BACARDI 4 ANOS 750ML</t>
        </is>
      </c>
      <c r="G6094" t="n">
        <v>3355</v>
      </c>
      <c r="H6094" t="n">
        <v>5.79</v>
      </c>
      <c r="I6094" t="inlineStr">
        <is>
          <t>GR</t>
        </is>
      </c>
      <c r="J6094" t="inlineStr">
        <is>
          <t>BEBIDAS</t>
        </is>
      </c>
      <c r="K6094" t="inlineStr">
        <is>
          <t>10/2024</t>
        </is>
      </c>
      <c r="L6094" t="n">
        <v>0</v>
      </c>
      <c r="M6094" s="551" t="n">
        <v>45454</v>
      </c>
      <c r="N6094" t="n">
        <v>121</v>
      </c>
      <c r="O6094" t="n">
        <v>125</v>
      </c>
      <c r="P6094" t="n">
        <v>700.59</v>
      </c>
    </row>
    <row r="6095">
      <c r="A6095" t="n">
        <v>4965</v>
      </c>
      <c r="B6095" t="n">
        <v>122</v>
      </c>
      <c r="C6095" t="inlineStr">
        <is>
          <t>Arcos</t>
        </is>
      </c>
      <c r="D6095" s="551" t="n">
        <v>45597</v>
      </c>
      <c r="E6095" t="n">
        <v>25535</v>
      </c>
      <c r="F6095" t="inlineStr">
        <is>
          <t>VINHO BRANCO LOUP Y ES-TU 750ML</t>
        </is>
      </c>
      <c r="G6095" t="n">
        <v>6157</v>
      </c>
      <c r="H6095" t="n">
        <v>6</v>
      </c>
      <c r="I6095" t="inlineStr">
        <is>
          <t>GR</t>
        </is>
      </c>
      <c r="J6095" t="inlineStr">
        <is>
          <t>BEBIDAS</t>
        </is>
      </c>
      <c r="K6095" t="inlineStr">
        <is>
          <t>10/2024</t>
        </is>
      </c>
      <c r="L6095" t="n">
        <v>116.76</v>
      </c>
      <c r="M6095" s="551" t="n">
        <v>45575</v>
      </c>
      <c r="N6095" t="n">
        <v>116.76</v>
      </c>
      <c r="O6095" t="n">
        <v>116.76</v>
      </c>
      <c r="P6095" t="n">
        <v>700.5599999999999</v>
      </c>
    </row>
    <row r="6096">
      <c r="A6096" t="n">
        <v>4977</v>
      </c>
      <c r="B6096" t="n">
        <v>122</v>
      </c>
      <c r="C6096" t="inlineStr">
        <is>
          <t>Arcos</t>
        </is>
      </c>
      <c r="D6096" s="551" t="n">
        <v>45597</v>
      </c>
      <c r="E6096" t="n">
        <v>20308</v>
      </c>
      <c r="F6096" t="inlineStr">
        <is>
          <t>ARROZ ARBORIO CAMIL C/2KG</t>
        </is>
      </c>
      <c r="G6096" t="n">
        <v>2222</v>
      </c>
      <c r="H6096" t="n">
        <v>20</v>
      </c>
      <c r="I6096" t="inlineStr">
        <is>
          <t>PC</t>
        </is>
      </c>
      <c r="J6096" t="inlineStr">
        <is>
          <t>ALIMENTOS</t>
        </is>
      </c>
      <c r="K6096" t="inlineStr">
        <is>
          <t>10/2024</t>
        </is>
      </c>
      <c r="L6096" t="n">
        <v>34.81</v>
      </c>
      <c r="M6096" s="551" t="n">
        <v>45594</v>
      </c>
      <c r="N6096" t="n">
        <v>34.62</v>
      </c>
      <c r="O6096" t="n">
        <v>34.62</v>
      </c>
      <c r="P6096" t="n">
        <v>696.2</v>
      </c>
    </row>
    <row r="6097">
      <c r="A6097" t="n">
        <v>4204</v>
      </c>
      <c r="B6097" t="n">
        <v>122</v>
      </c>
      <c r="C6097" t="inlineStr">
        <is>
          <t>Arcos</t>
        </is>
      </c>
      <c r="D6097" s="551" t="n">
        <v>45597</v>
      </c>
      <c r="E6097" t="n">
        <v>18310</v>
      </c>
      <c r="F6097" t="inlineStr">
        <is>
          <t>LICOR GRAND MARNIER CORDON ROUGE 700ML</t>
        </is>
      </c>
      <c r="G6097" t="n">
        <v>3323</v>
      </c>
      <c r="H6097" t="n">
        <v>3.67</v>
      </c>
      <c r="I6097" t="inlineStr">
        <is>
          <t>UN</t>
        </is>
      </c>
      <c r="J6097" t="inlineStr">
        <is>
          <t>BEBIDAS</t>
        </is>
      </c>
      <c r="K6097" t="inlineStr">
        <is>
          <t>10/2024</t>
        </is>
      </c>
      <c r="L6097" t="n">
        <v>0</v>
      </c>
      <c r="M6097" s="551" t="n">
        <v>-693593</v>
      </c>
      <c r="N6097" t="n">
        <v>0</v>
      </c>
      <c r="O6097" t="n">
        <v>0</v>
      </c>
      <c r="P6097" t="n">
        <v>687.95</v>
      </c>
    </row>
    <row r="6098">
      <c r="A6098" t="n">
        <v>4999</v>
      </c>
      <c r="B6098" t="n">
        <v>122</v>
      </c>
      <c r="C6098" t="inlineStr">
        <is>
          <t>Arcos</t>
        </is>
      </c>
      <c r="D6098" s="551" t="n">
        <v>45597</v>
      </c>
      <c r="E6098" t="n">
        <v>19339</v>
      </c>
      <c r="F6098" t="inlineStr">
        <is>
          <t>QUEIJO MINAS PADRAO BRINCO OURO C/500G KG</t>
        </is>
      </c>
      <c r="G6098" t="n">
        <v>2771</v>
      </c>
      <c r="H6098" t="n">
        <v>9.960000000000001</v>
      </c>
      <c r="I6098" t="inlineStr">
        <is>
          <t>KG</t>
        </is>
      </c>
      <c r="J6098" t="inlineStr">
        <is>
          <t>ALIMENTOS</t>
        </is>
      </c>
      <c r="K6098" t="inlineStr">
        <is>
          <t>10/2024</t>
        </is>
      </c>
      <c r="L6098" t="n">
        <v>0</v>
      </c>
      <c r="M6098" s="551" t="n">
        <v>45560</v>
      </c>
      <c r="N6098" t="n">
        <v>69</v>
      </c>
      <c r="O6098" t="n">
        <v>69</v>
      </c>
      <c r="P6098" t="n">
        <v>687.24</v>
      </c>
    </row>
    <row r="6099">
      <c r="A6099" t="n">
        <v>5017</v>
      </c>
      <c r="B6099" t="n">
        <v>122</v>
      </c>
      <c r="C6099" t="inlineStr">
        <is>
          <t>Arcos</t>
        </is>
      </c>
      <c r="D6099" s="551" t="n">
        <v>45597</v>
      </c>
      <c r="E6099" t="n">
        <v>18237</v>
      </c>
      <c r="F6099" t="inlineStr">
        <is>
          <t>TEQUILA HERRADURA REPOSADO 750ML</t>
        </is>
      </c>
      <c r="G6099" t="n">
        <v>3391</v>
      </c>
      <c r="H6099" t="n">
        <v>3</v>
      </c>
      <c r="I6099" t="inlineStr">
        <is>
          <t>GR</t>
        </is>
      </c>
      <c r="J6099" t="inlineStr">
        <is>
          <t>BEBIDAS</t>
        </is>
      </c>
      <c r="K6099" t="inlineStr">
        <is>
          <t>10/2024</t>
        </is>
      </c>
      <c r="L6099" t="n">
        <v>228.98</v>
      </c>
      <c r="M6099" s="551" t="n">
        <v>45569</v>
      </c>
      <c r="N6099" t="n">
        <v>228.98</v>
      </c>
      <c r="O6099" t="n">
        <v>228.98</v>
      </c>
      <c r="P6099" t="n">
        <v>686.9400000000001</v>
      </c>
    </row>
    <row r="6100">
      <c r="A6100" t="n">
        <v>4256</v>
      </c>
      <c r="B6100" t="n">
        <v>122</v>
      </c>
      <c r="C6100" t="inlineStr">
        <is>
          <t>Arcos</t>
        </is>
      </c>
      <c r="D6100" s="551" t="n">
        <v>45597</v>
      </c>
      <c r="E6100" t="n">
        <v>25068</v>
      </c>
      <c r="F6100" t="inlineStr">
        <is>
          <t>CHAMPAGNE VEUVE CLICQUOT BRUT 750ML</t>
        </is>
      </c>
      <c r="G6100" t="n">
        <v>3551</v>
      </c>
      <c r="H6100" t="n">
        <v>2</v>
      </c>
      <c r="I6100" t="inlineStr">
        <is>
          <t>GR</t>
        </is>
      </c>
      <c r="J6100" t="inlineStr">
        <is>
          <t>BEBIDAS</t>
        </is>
      </c>
      <c r="K6100" t="inlineStr">
        <is>
          <t>10/2024</t>
        </is>
      </c>
      <c r="L6100" t="n">
        <v>0</v>
      </c>
      <c r="M6100" s="551" t="n">
        <v>45503</v>
      </c>
      <c r="N6100" t="n">
        <v>340</v>
      </c>
      <c r="O6100" t="n">
        <v>340</v>
      </c>
      <c r="P6100" t="n">
        <v>680</v>
      </c>
    </row>
    <row r="6101">
      <c r="A6101" t="n">
        <v>4217</v>
      </c>
      <c r="B6101" t="n">
        <v>122</v>
      </c>
      <c r="C6101" t="inlineStr">
        <is>
          <t>Arcos</t>
        </is>
      </c>
      <c r="D6101" s="551" t="n">
        <v>45597</v>
      </c>
      <c r="E6101" t="n">
        <v>18241</v>
      </c>
      <c r="F6101" t="inlineStr">
        <is>
          <t>TEQUILA EL JIMADOR BLANCO 750ML</t>
        </is>
      </c>
      <c r="G6101" t="n">
        <v>3387</v>
      </c>
      <c r="H6101" t="n">
        <v>7.04</v>
      </c>
      <c r="I6101" t="inlineStr">
        <is>
          <t>GR</t>
        </is>
      </c>
      <c r="J6101" t="inlineStr">
        <is>
          <t>BEBIDAS</t>
        </is>
      </c>
      <c r="K6101" t="inlineStr">
        <is>
          <t>10/2024</t>
        </is>
      </c>
      <c r="L6101" t="n">
        <v>0</v>
      </c>
      <c r="M6101" s="551" t="n">
        <v>-693593</v>
      </c>
      <c r="N6101" t="n">
        <v>0</v>
      </c>
      <c r="O6101" t="n">
        <v>96</v>
      </c>
      <c r="P6101" t="n">
        <v>675.84</v>
      </c>
    </row>
    <row r="6102">
      <c r="A6102" t="n">
        <v>4383</v>
      </c>
      <c r="B6102" t="n">
        <v>122</v>
      </c>
      <c r="C6102" t="inlineStr">
        <is>
          <t>Arcos</t>
        </is>
      </c>
      <c r="D6102" s="551" t="n">
        <v>45597</v>
      </c>
      <c r="E6102" t="n">
        <v>24676</v>
      </c>
      <c r="F6102" t="inlineStr">
        <is>
          <t>ACIDO ASCORBICO C/1KG</t>
        </is>
      </c>
      <c r="G6102" t="n">
        <v>5710</v>
      </c>
      <c r="H6102" t="n">
        <v>7</v>
      </c>
      <c r="I6102" t="inlineStr">
        <is>
          <t>PC</t>
        </is>
      </c>
      <c r="J6102" t="inlineStr">
        <is>
          <t>ALIMENTOS</t>
        </is>
      </c>
      <c r="K6102" t="inlineStr">
        <is>
          <t>10/2024</t>
        </is>
      </c>
      <c r="L6102" t="n">
        <v>0</v>
      </c>
      <c r="M6102" s="551" t="n">
        <v>45385</v>
      </c>
      <c r="N6102" t="n">
        <v>93.81999999999999</v>
      </c>
      <c r="O6102" t="n">
        <v>83.90000000000001</v>
      </c>
      <c r="P6102" t="n">
        <v>656.74</v>
      </c>
    </row>
    <row r="6103">
      <c r="A6103" t="n">
        <v>5029</v>
      </c>
      <c r="B6103" t="n">
        <v>122</v>
      </c>
      <c r="C6103" t="inlineStr">
        <is>
          <t>Arcos</t>
        </is>
      </c>
      <c r="D6103" s="551" t="n">
        <v>45597</v>
      </c>
      <c r="E6103" t="n">
        <v>24706</v>
      </c>
      <c r="F6103" t="inlineStr">
        <is>
          <t>LICOR DE MACA VERDE SOUR APPLE PUCKER DE KUYPER 700ML</t>
        </is>
      </c>
      <c r="G6103" t="n">
        <v>5723</v>
      </c>
      <c r="H6103" t="n">
        <v>2.63</v>
      </c>
      <c r="I6103" t="inlineStr">
        <is>
          <t>GR</t>
        </is>
      </c>
      <c r="J6103" t="inlineStr">
        <is>
          <t>BEBIDAS</t>
        </is>
      </c>
      <c r="K6103" t="inlineStr">
        <is>
          <t>10/2024</t>
        </is>
      </c>
      <c r="L6103" t="n">
        <v>249</v>
      </c>
      <c r="M6103" s="551" t="n">
        <v>45587</v>
      </c>
      <c r="N6103" t="n">
        <v>249</v>
      </c>
      <c r="O6103" t="n">
        <v>249</v>
      </c>
      <c r="P6103" t="n">
        <v>654.87</v>
      </c>
    </row>
    <row r="6104">
      <c r="A6104" t="n">
        <v>4180</v>
      </c>
      <c r="B6104" t="n">
        <v>122</v>
      </c>
      <c r="C6104" t="inlineStr">
        <is>
          <t>Arcos</t>
        </is>
      </c>
      <c r="D6104" s="551" t="n">
        <v>45597</v>
      </c>
      <c r="E6104" t="n">
        <v>18382</v>
      </c>
      <c r="F6104" t="inlineStr">
        <is>
          <t>CONHAQUE BRANDY OSBORNE 700ML</t>
        </is>
      </c>
      <c r="G6104" t="n">
        <v>3257</v>
      </c>
      <c r="H6104" t="n">
        <v>9</v>
      </c>
      <c r="I6104" t="inlineStr">
        <is>
          <t>GR</t>
        </is>
      </c>
      <c r="J6104" t="inlineStr">
        <is>
          <t>BEBIDAS</t>
        </is>
      </c>
      <c r="K6104" t="inlineStr">
        <is>
          <t>10/2024</t>
        </is>
      </c>
      <c r="L6104" t="n">
        <v>72.56</v>
      </c>
      <c r="M6104" s="551" t="n">
        <v>45594</v>
      </c>
      <c r="N6104" t="n">
        <v>77</v>
      </c>
      <c r="O6104" t="n">
        <v>77</v>
      </c>
      <c r="P6104" t="n">
        <v>653.04</v>
      </c>
    </row>
    <row r="6105">
      <c r="A6105" t="n">
        <v>4208</v>
      </c>
      <c r="B6105" t="n">
        <v>122</v>
      </c>
      <c r="C6105" t="inlineStr">
        <is>
          <t>Arcos</t>
        </is>
      </c>
      <c r="D6105" s="551" t="n">
        <v>45597</v>
      </c>
      <c r="E6105" t="n">
        <v>18296</v>
      </c>
      <c r="F6105" t="inlineStr">
        <is>
          <t>LICOR SAN BASILE TRIPLE SEC 700ML</t>
        </is>
      </c>
      <c r="G6105" t="n">
        <v>3333</v>
      </c>
      <c r="H6105" t="n">
        <v>9.710000000000001</v>
      </c>
      <c r="I6105" t="inlineStr">
        <is>
          <t>GR</t>
        </is>
      </c>
      <c r="J6105" t="inlineStr">
        <is>
          <t>BEBIDAS</t>
        </is>
      </c>
      <c r="K6105" t="inlineStr">
        <is>
          <t>10/2024</t>
        </is>
      </c>
      <c r="L6105" t="n">
        <v>65.34</v>
      </c>
      <c r="M6105" s="551" t="n">
        <v>45594</v>
      </c>
      <c r="N6105" t="n">
        <v>65.34999999999999</v>
      </c>
      <c r="O6105" t="n">
        <v>65.34999999999999</v>
      </c>
      <c r="P6105" t="n">
        <v>634.45</v>
      </c>
    </row>
    <row r="6106">
      <c r="A6106" t="n">
        <v>4404</v>
      </c>
      <c r="B6106" t="n">
        <v>122</v>
      </c>
      <c r="C6106" t="inlineStr">
        <is>
          <t>Arcos</t>
        </is>
      </c>
      <c r="D6106" s="551" t="n">
        <v>45597</v>
      </c>
      <c r="E6106" t="n">
        <v>19159</v>
      </c>
      <c r="F6106" t="inlineStr">
        <is>
          <t>PAO DE HAMBURGUER BRANCO 20G</t>
        </is>
      </c>
      <c r="G6106" t="n">
        <v>2830</v>
      </c>
      <c r="H6106" t="n">
        <v>480</v>
      </c>
      <c r="I6106" t="inlineStr">
        <is>
          <t>UN</t>
        </is>
      </c>
      <c r="J6106" t="inlineStr">
        <is>
          <t>ALIMENTOS</t>
        </is>
      </c>
      <c r="K6106" t="inlineStr">
        <is>
          <t>10/2024</t>
        </is>
      </c>
      <c r="L6106" t="n">
        <v>1.28</v>
      </c>
      <c r="M6106" s="551" t="n">
        <v>45596</v>
      </c>
      <c r="N6106" t="n">
        <v>1.44</v>
      </c>
      <c r="O6106" t="n">
        <v>1.44</v>
      </c>
      <c r="P6106" t="n">
        <v>614.4</v>
      </c>
    </row>
    <row r="6107">
      <c r="A6107" t="n">
        <v>4346</v>
      </c>
      <c r="B6107" t="n">
        <v>122</v>
      </c>
      <c r="C6107" t="inlineStr">
        <is>
          <t>Arcos</t>
        </is>
      </c>
      <c r="D6107" s="551" t="n">
        <v>45597</v>
      </c>
      <c r="E6107" t="n">
        <v>20203</v>
      </c>
      <c r="F6107" t="inlineStr">
        <is>
          <t>VINAGRE DE ARROZ RICE 600ML UN</t>
        </is>
      </c>
      <c r="G6107" t="n">
        <v>2255</v>
      </c>
      <c r="H6107" t="n">
        <v>10</v>
      </c>
      <c r="I6107" t="inlineStr">
        <is>
          <t>UN</t>
        </is>
      </c>
      <c r="J6107" t="inlineStr">
        <is>
          <t>ALIMENTOS</t>
        </is>
      </c>
      <c r="K6107" t="inlineStr">
        <is>
          <t>10/2024</t>
        </is>
      </c>
      <c r="L6107" t="n">
        <v>0</v>
      </c>
      <c r="M6107" s="551" t="n">
        <v>45561</v>
      </c>
      <c r="N6107" t="n">
        <v>61.33</v>
      </c>
      <c r="O6107" t="n">
        <v>61.33</v>
      </c>
      <c r="P6107" t="n">
        <v>613.3</v>
      </c>
    </row>
    <row r="6108">
      <c r="A6108" t="n">
        <v>5041</v>
      </c>
      <c r="B6108" t="n">
        <v>122</v>
      </c>
      <c r="C6108" t="inlineStr">
        <is>
          <t>Arcos</t>
        </is>
      </c>
      <c r="D6108" s="551" t="n">
        <v>45597</v>
      </c>
      <c r="E6108" t="n">
        <v>25628</v>
      </c>
      <c r="F6108" t="inlineStr">
        <is>
          <t>MOLHO DE PIMENTA SRIRACHA PANTAI 435ML UN</t>
        </is>
      </c>
      <c r="G6108" t="n">
        <v>6201</v>
      </c>
      <c r="H6108" t="n">
        <v>11</v>
      </c>
      <c r="I6108" t="inlineStr">
        <is>
          <t>UN</t>
        </is>
      </c>
      <c r="J6108" t="inlineStr">
        <is>
          <t>ALIMENTOS</t>
        </is>
      </c>
      <c r="K6108" t="inlineStr">
        <is>
          <t>10/2024</t>
        </is>
      </c>
      <c r="L6108" t="n">
        <v>0</v>
      </c>
      <c r="M6108" s="551" t="n">
        <v>-693593</v>
      </c>
      <c r="N6108" t="n">
        <v>0</v>
      </c>
      <c r="O6108" t="n">
        <v>0</v>
      </c>
      <c r="P6108" t="n">
        <v>594</v>
      </c>
    </row>
    <row r="6109">
      <c r="A6109" t="n">
        <v>4201</v>
      </c>
      <c r="B6109" t="n">
        <v>122</v>
      </c>
      <c r="C6109" t="inlineStr">
        <is>
          <t>Arcos</t>
        </is>
      </c>
      <c r="D6109" s="551" t="n">
        <v>45597</v>
      </c>
      <c r="E6109" t="n">
        <v>18287</v>
      </c>
      <c r="F6109" t="inlineStr">
        <is>
          <t>LICOR DE CEREJA HEERING 700ML</t>
        </is>
      </c>
      <c r="G6109" t="n">
        <v>3341</v>
      </c>
      <c r="H6109" t="n">
        <v>3.14</v>
      </c>
      <c r="I6109" t="inlineStr">
        <is>
          <t>UN</t>
        </is>
      </c>
      <c r="J6109" t="inlineStr">
        <is>
          <t>BEBIDAS</t>
        </is>
      </c>
      <c r="K6109" t="inlineStr">
        <is>
          <t>10/2024</t>
        </is>
      </c>
      <c r="L6109" t="n">
        <v>0</v>
      </c>
      <c r="M6109" s="551" t="n">
        <v>-693593</v>
      </c>
      <c r="N6109" t="n">
        <v>0</v>
      </c>
      <c r="O6109" t="n">
        <v>0</v>
      </c>
      <c r="P6109" t="n">
        <v>592.8200000000001</v>
      </c>
    </row>
    <row r="6110">
      <c r="A6110" t="n">
        <v>4254</v>
      </c>
      <c r="B6110" t="n">
        <v>122</v>
      </c>
      <c r="C6110" t="inlineStr">
        <is>
          <t>Arcos</t>
        </is>
      </c>
      <c r="D6110" s="551" t="n">
        <v>45597</v>
      </c>
      <c r="E6110" t="n">
        <v>21159</v>
      </c>
      <c r="F6110" t="inlineStr">
        <is>
          <t>SORVETE DE NATA ARTE GELATI C/3,8KG</t>
        </is>
      </c>
      <c r="G6110" t="n">
        <v>1946</v>
      </c>
      <c r="H6110" t="n">
        <v>4</v>
      </c>
      <c r="I6110" t="inlineStr">
        <is>
          <t>PT</t>
        </is>
      </c>
      <c r="J6110" t="inlineStr">
        <is>
          <t>ALIMENTOS</t>
        </is>
      </c>
      <c r="K6110" t="inlineStr">
        <is>
          <t>10/2024</t>
        </is>
      </c>
      <c r="L6110" t="n">
        <v>144.4</v>
      </c>
      <c r="M6110" s="551" t="n">
        <v>45596</v>
      </c>
      <c r="N6110" t="n">
        <v>144.4</v>
      </c>
      <c r="O6110" t="n">
        <v>144.4</v>
      </c>
      <c r="P6110" t="n">
        <v>577.6</v>
      </c>
    </row>
    <row r="6111">
      <c r="A6111" t="n">
        <v>4167</v>
      </c>
      <c r="B6111" t="n">
        <v>122</v>
      </c>
      <c r="C6111" t="inlineStr">
        <is>
          <t>Arcos</t>
        </is>
      </c>
      <c r="D6111" s="551" t="n">
        <v>45597</v>
      </c>
      <c r="E6111" t="n">
        <v>18547</v>
      </c>
      <c r="F6111" t="inlineStr">
        <is>
          <t>APERITIVO APEROL 750ML</t>
        </is>
      </c>
      <c r="G6111" t="n">
        <v>3132</v>
      </c>
      <c r="H6111" t="n">
        <v>16</v>
      </c>
      <c r="I6111" t="inlineStr">
        <is>
          <t>GR</t>
        </is>
      </c>
      <c r="J6111" t="inlineStr">
        <is>
          <t>BEBIDAS</t>
        </is>
      </c>
      <c r="K6111" t="inlineStr">
        <is>
          <t>10/2024</t>
        </is>
      </c>
      <c r="L6111" t="n">
        <v>35.99</v>
      </c>
      <c r="M6111" s="551" t="n">
        <v>45568</v>
      </c>
      <c r="N6111" t="n">
        <v>35.99</v>
      </c>
      <c r="O6111" t="n">
        <v>37.5</v>
      </c>
      <c r="P6111" t="n">
        <v>575.84</v>
      </c>
    </row>
    <row r="6112">
      <c r="A6112" t="n">
        <v>5025</v>
      </c>
      <c r="B6112" t="n">
        <v>122</v>
      </c>
      <c r="C6112" t="inlineStr">
        <is>
          <t>Arcos</t>
        </is>
      </c>
      <c r="D6112" s="551" t="n">
        <v>45597</v>
      </c>
      <c r="E6112" t="n">
        <v>18021</v>
      </c>
      <c r="F6112" t="inlineStr">
        <is>
          <t>ESPUMANTE DON ABEL BRUT 750ML</t>
        </is>
      </c>
      <c r="G6112" t="n">
        <v>3577</v>
      </c>
      <c r="H6112" t="n">
        <v>7</v>
      </c>
      <c r="I6112" t="inlineStr">
        <is>
          <t>GR</t>
        </is>
      </c>
      <c r="J6112" t="inlineStr">
        <is>
          <t>BEBIDAS</t>
        </is>
      </c>
      <c r="K6112" t="inlineStr">
        <is>
          <t>10/2024</t>
        </is>
      </c>
      <c r="L6112" t="n">
        <v>0</v>
      </c>
      <c r="M6112" s="551" t="n">
        <v>-693593</v>
      </c>
      <c r="N6112" t="n">
        <v>0</v>
      </c>
      <c r="O6112" t="n">
        <v>0</v>
      </c>
      <c r="P6112" t="n">
        <v>574</v>
      </c>
    </row>
    <row r="6113">
      <c r="A6113" t="n">
        <v>4225</v>
      </c>
      <c r="B6113" t="n">
        <v>122</v>
      </c>
      <c r="C6113" t="inlineStr">
        <is>
          <t>Arcos</t>
        </is>
      </c>
      <c r="D6113" s="551" t="n">
        <v>45597</v>
      </c>
      <c r="E6113" t="n">
        <v>18218</v>
      </c>
      <c r="F6113" t="inlineStr">
        <is>
          <t>VERMOUTH CINZANO ROSSO ARGENTINO 1L</t>
        </is>
      </c>
      <c r="G6113" t="n">
        <v>3410</v>
      </c>
      <c r="H6113" t="n">
        <v>14.75</v>
      </c>
      <c r="I6113" t="inlineStr">
        <is>
          <t>GR</t>
        </is>
      </c>
      <c r="J6113" t="inlineStr">
        <is>
          <t>BEBIDAS</t>
        </is>
      </c>
      <c r="K6113" t="inlineStr">
        <is>
          <t>10/2024</t>
        </is>
      </c>
      <c r="L6113" t="n">
        <v>38.9</v>
      </c>
      <c r="M6113" s="551" t="n">
        <v>45581</v>
      </c>
      <c r="N6113" t="n">
        <v>38.9</v>
      </c>
      <c r="O6113" t="n">
        <v>38.9</v>
      </c>
      <c r="P6113" t="n">
        <v>573.78</v>
      </c>
    </row>
    <row r="6114">
      <c r="A6114" t="n">
        <v>4967</v>
      </c>
      <c r="B6114" t="n">
        <v>122</v>
      </c>
      <c r="C6114" t="inlineStr">
        <is>
          <t>Arcos</t>
        </is>
      </c>
      <c r="D6114" s="551" t="n">
        <v>45597</v>
      </c>
      <c r="E6114" t="n">
        <v>17812</v>
      </c>
      <c r="F6114" t="inlineStr">
        <is>
          <t>VINHO BRANCO LA GUITA MANZANILLA 750ML</t>
        </is>
      </c>
      <c r="G6114" t="n">
        <v>3737</v>
      </c>
      <c r="H6114" t="n">
        <v>5</v>
      </c>
      <c r="I6114" t="inlineStr">
        <is>
          <t>GR</t>
        </is>
      </c>
      <c r="J6114" t="inlineStr">
        <is>
          <t>BEBIDAS</t>
        </is>
      </c>
      <c r="K6114" t="inlineStr">
        <is>
          <t>10/2024</t>
        </is>
      </c>
      <c r="L6114" t="n">
        <v>113.87</v>
      </c>
      <c r="M6114" s="551" t="n">
        <v>45594</v>
      </c>
      <c r="N6114" t="n">
        <v>113.87</v>
      </c>
      <c r="O6114" t="n">
        <v>113.87</v>
      </c>
      <c r="P6114" t="n">
        <v>569.35</v>
      </c>
    </row>
    <row r="6115">
      <c r="A6115" t="n">
        <v>4401</v>
      </c>
      <c r="B6115" t="n">
        <v>122</v>
      </c>
      <c r="C6115" t="inlineStr">
        <is>
          <t>Arcos</t>
        </is>
      </c>
      <c r="D6115" s="551" t="n">
        <v>45597</v>
      </c>
      <c r="E6115" t="n">
        <v>19166</v>
      </c>
      <c r="F6115" t="inlineStr">
        <is>
          <t>BAGUETE DE GRAO LEVIAN FATIADO 590G UN</t>
        </is>
      </c>
      <c r="G6115" t="n">
        <v>2826</v>
      </c>
      <c r="H6115" t="n">
        <v>30</v>
      </c>
      <c r="I6115" t="inlineStr">
        <is>
          <t>UN</t>
        </is>
      </c>
      <c r="J6115" t="inlineStr">
        <is>
          <t>ALIMENTOS</t>
        </is>
      </c>
      <c r="K6115" t="inlineStr">
        <is>
          <t>10/2024</t>
        </is>
      </c>
      <c r="L6115" t="n">
        <v>18.9</v>
      </c>
      <c r="M6115" s="551" t="n">
        <v>45589</v>
      </c>
      <c r="N6115" t="n">
        <v>18.9</v>
      </c>
      <c r="O6115" t="n">
        <v>18.9</v>
      </c>
      <c r="P6115" t="n">
        <v>567</v>
      </c>
    </row>
    <row r="6116">
      <c r="A6116" t="n">
        <v>4246</v>
      </c>
      <c r="B6116" t="n">
        <v>122</v>
      </c>
      <c r="C6116" t="inlineStr">
        <is>
          <t>Arcos</t>
        </is>
      </c>
      <c r="D6116" s="551" t="n">
        <v>45597</v>
      </c>
      <c r="E6116" t="n">
        <v>18104</v>
      </c>
      <c r="F6116" t="inlineStr">
        <is>
          <t>WHISKY MACALLAN TRIPLE CASK 12 ANOS 700ML</t>
        </is>
      </c>
      <c r="G6116" t="n">
        <v>3507</v>
      </c>
      <c r="H6116" t="n">
        <v>0.83</v>
      </c>
      <c r="I6116" t="inlineStr">
        <is>
          <t>GR</t>
        </is>
      </c>
      <c r="J6116" t="inlineStr">
        <is>
          <t>BEBIDAS</t>
        </is>
      </c>
      <c r="K6116" t="inlineStr">
        <is>
          <t>10/2024</t>
        </is>
      </c>
      <c r="L6116" t="n">
        <v>0</v>
      </c>
      <c r="M6116" s="551" t="n">
        <v>45552</v>
      </c>
      <c r="N6116" t="n">
        <v>677.3</v>
      </c>
      <c r="O6116" t="n">
        <v>677.3</v>
      </c>
      <c r="P6116" t="n">
        <v>562.16</v>
      </c>
    </row>
    <row r="6117">
      <c r="A6117" t="n">
        <v>4312</v>
      </c>
      <c r="B6117" t="n">
        <v>122</v>
      </c>
      <c r="C6117" t="inlineStr">
        <is>
          <t>Arcos</t>
        </is>
      </c>
      <c r="D6117" s="551" t="n">
        <v>45597</v>
      </c>
      <c r="E6117" t="n">
        <v>20859</v>
      </c>
      <c r="F6117" t="inlineStr">
        <is>
          <t>GEMA DE OVO PASTEURIZADA NATUROVOS C/1KG UN</t>
        </is>
      </c>
      <c r="G6117" t="n">
        <v>2045</v>
      </c>
      <c r="H6117" t="n">
        <v>15</v>
      </c>
      <c r="I6117" t="inlineStr">
        <is>
          <t>UN</t>
        </is>
      </c>
      <c r="J6117" t="inlineStr">
        <is>
          <t>ALIMENTOS</t>
        </is>
      </c>
      <c r="K6117" t="inlineStr">
        <is>
          <t>10/2024</t>
        </is>
      </c>
      <c r="L6117" t="n">
        <v>35.55</v>
      </c>
      <c r="M6117" s="551" t="n">
        <v>45596</v>
      </c>
      <c r="N6117" t="n">
        <v>35.8</v>
      </c>
      <c r="O6117" t="n">
        <v>35.8</v>
      </c>
      <c r="P6117" t="n">
        <v>533.25</v>
      </c>
    </row>
    <row r="6118">
      <c r="A6118" t="n">
        <v>5012</v>
      </c>
      <c r="B6118" t="n">
        <v>122</v>
      </c>
      <c r="C6118" t="inlineStr">
        <is>
          <t>Arcos</t>
        </is>
      </c>
      <c r="D6118" s="551" t="n">
        <v>45597</v>
      </c>
      <c r="E6118" t="n">
        <v>25533</v>
      </c>
      <c r="F6118" t="inlineStr">
        <is>
          <t>LICOR DE JENIPAPO FAMIGERADA 750ML</t>
        </is>
      </c>
      <c r="G6118" t="n">
        <v>6156</v>
      </c>
      <c r="H6118" t="n">
        <v>7</v>
      </c>
      <c r="I6118" t="inlineStr">
        <is>
          <t>GR</t>
        </is>
      </c>
      <c r="J6118" t="inlineStr">
        <is>
          <t>BEBIDAS</t>
        </is>
      </c>
      <c r="K6118" t="inlineStr">
        <is>
          <t>10/2024</t>
        </is>
      </c>
      <c r="L6118" t="n">
        <v>75</v>
      </c>
      <c r="M6118" s="551" t="n">
        <v>45589</v>
      </c>
      <c r="N6118" t="n">
        <v>75</v>
      </c>
      <c r="O6118" t="n">
        <v>75</v>
      </c>
      <c r="P6118" t="n">
        <v>525</v>
      </c>
    </row>
    <row r="6119">
      <c r="A6119" t="n">
        <v>4196</v>
      </c>
      <c r="B6119" t="n">
        <v>122</v>
      </c>
      <c r="C6119" t="inlineStr">
        <is>
          <t>Arcos</t>
        </is>
      </c>
      <c r="D6119" s="551" t="n">
        <v>45597</v>
      </c>
      <c r="E6119" t="n">
        <v>18348</v>
      </c>
      <c r="F6119" t="inlineStr">
        <is>
          <t>GIN XORIGUER DE MENORCA 700ML</t>
        </is>
      </c>
      <c r="G6119" t="n">
        <v>3287</v>
      </c>
      <c r="H6119" t="n">
        <v>2</v>
      </c>
      <c r="I6119" t="inlineStr">
        <is>
          <t>UN</t>
        </is>
      </c>
      <c r="J6119" t="inlineStr">
        <is>
          <t>BEBIDAS</t>
        </is>
      </c>
      <c r="K6119" t="inlineStr">
        <is>
          <t>10/2024</t>
        </is>
      </c>
      <c r="L6119" t="n">
        <v>0</v>
      </c>
      <c r="M6119" s="551" t="n">
        <v>-693593</v>
      </c>
      <c r="N6119" t="n">
        <v>0</v>
      </c>
      <c r="O6119" t="n">
        <v>0</v>
      </c>
      <c r="P6119" t="n">
        <v>520.53</v>
      </c>
    </row>
    <row r="6120">
      <c r="A6120" t="n">
        <v>4402</v>
      </c>
      <c r="B6120" t="n">
        <v>122</v>
      </c>
      <c r="C6120" t="inlineStr">
        <is>
          <t>Arcos</t>
        </is>
      </c>
      <c r="D6120" s="551" t="n">
        <v>45597</v>
      </c>
      <c r="E6120" t="n">
        <v>17039</v>
      </c>
      <c r="F6120" t="inlineStr">
        <is>
          <t>PAO BRIOCHE FORME COM TAMPA UN</t>
        </is>
      </c>
      <c r="G6120" t="n">
        <v>2827</v>
      </c>
      <c r="H6120" t="n">
        <v>18</v>
      </c>
      <c r="I6120" t="inlineStr">
        <is>
          <t>UN</t>
        </is>
      </c>
      <c r="J6120" t="inlineStr">
        <is>
          <t>ALIMENTOS</t>
        </is>
      </c>
      <c r="K6120" t="inlineStr">
        <is>
          <t>10/2024</t>
        </is>
      </c>
      <c r="L6120" t="n">
        <v>28.5</v>
      </c>
      <c r="M6120" s="551" t="n">
        <v>45589</v>
      </c>
      <c r="N6120" t="n">
        <v>28.5</v>
      </c>
      <c r="O6120" t="n">
        <v>28.5</v>
      </c>
      <c r="P6120" t="n">
        <v>513</v>
      </c>
    </row>
    <row r="6121">
      <c r="A6121" t="n">
        <v>4958</v>
      </c>
      <c r="B6121" t="n">
        <v>122</v>
      </c>
      <c r="C6121" t="inlineStr">
        <is>
          <t>Arcos</t>
        </is>
      </c>
      <c r="D6121" s="551" t="n">
        <v>45597</v>
      </c>
      <c r="E6121" t="n">
        <v>18548</v>
      </c>
      <c r="F6121" t="inlineStr">
        <is>
          <t>APERITIVO ANGOSTURA 100ML</t>
        </is>
      </c>
      <c r="G6121" t="n">
        <v>3131</v>
      </c>
      <c r="H6121" t="n">
        <v>6</v>
      </c>
      <c r="I6121" t="inlineStr">
        <is>
          <t>GR</t>
        </is>
      </c>
      <c r="J6121" t="inlineStr">
        <is>
          <t>BEBIDAS</t>
        </is>
      </c>
      <c r="K6121" t="inlineStr">
        <is>
          <t>10/2024</t>
        </is>
      </c>
      <c r="L6121" t="n">
        <v>0</v>
      </c>
      <c r="M6121" s="551" t="n">
        <v>45426</v>
      </c>
      <c r="N6121" t="n">
        <v>85.01000000000001</v>
      </c>
      <c r="O6121" t="n">
        <v>86.90000000000001</v>
      </c>
      <c r="P6121" t="n">
        <v>510.06</v>
      </c>
    </row>
    <row r="6122">
      <c r="A6122" t="n">
        <v>4294</v>
      </c>
      <c r="B6122" t="n">
        <v>122</v>
      </c>
      <c r="C6122" t="inlineStr">
        <is>
          <t>Arcos</t>
        </is>
      </c>
      <c r="D6122" s="551" t="n">
        <v>45597</v>
      </c>
      <c r="E6122" t="n">
        <v>20941</v>
      </c>
      <c r="F6122" t="inlineStr">
        <is>
          <t>CHOCOLATE EM GOTAS MEIO AMARGO SICAO C/2,05KG</t>
        </is>
      </c>
      <c r="G6122" t="n">
        <v>2031</v>
      </c>
      <c r="H6122" t="n">
        <v>5</v>
      </c>
      <c r="I6122" t="inlineStr">
        <is>
          <t>PC</t>
        </is>
      </c>
      <c r="J6122" t="inlineStr">
        <is>
          <t>ALIMENTOS</t>
        </is>
      </c>
      <c r="K6122" t="inlineStr">
        <is>
          <t>10/2024</t>
        </is>
      </c>
      <c r="L6122" t="n">
        <v>100.63</v>
      </c>
      <c r="M6122" s="551" t="n">
        <v>45596</v>
      </c>
      <c r="N6122" t="n">
        <v>119.99</v>
      </c>
      <c r="O6122" t="n">
        <v>119.99</v>
      </c>
      <c r="P6122" t="n">
        <v>503.15</v>
      </c>
    </row>
    <row r="6123">
      <c r="A6123" t="n">
        <v>4385</v>
      </c>
      <c r="B6123" t="n">
        <v>122</v>
      </c>
      <c r="C6123" t="inlineStr">
        <is>
          <t>Arcos</t>
        </is>
      </c>
      <c r="D6123" s="551" t="n">
        <v>45597</v>
      </c>
      <c r="E6123" t="n">
        <v>24831</v>
      </c>
      <c r="F6123" t="inlineStr">
        <is>
          <t>ACIDO TARTARICO KG</t>
        </is>
      </c>
      <c r="G6123" t="n">
        <v>5780</v>
      </c>
      <c r="H6123" t="n">
        <v>4</v>
      </c>
      <c r="I6123" t="inlineStr">
        <is>
          <t>KG</t>
        </is>
      </c>
      <c r="J6123" t="inlineStr">
        <is>
          <t>ALIMENTOS</t>
        </is>
      </c>
      <c r="K6123" t="inlineStr">
        <is>
          <t>10/2024</t>
        </is>
      </c>
      <c r="L6123" t="n">
        <v>0</v>
      </c>
      <c r="M6123" s="551" t="n">
        <v>45553</v>
      </c>
      <c r="N6123" t="n">
        <v>123.48</v>
      </c>
      <c r="O6123" t="n">
        <v>175.78</v>
      </c>
      <c r="P6123" t="n">
        <v>493.92</v>
      </c>
    </row>
    <row r="6124">
      <c r="A6124" t="n">
        <v>4395</v>
      </c>
      <c r="B6124" t="n">
        <v>122</v>
      </c>
      <c r="C6124" t="inlineStr">
        <is>
          <t>Arcos</t>
        </is>
      </c>
      <c r="D6124" s="551" t="n">
        <v>45597</v>
      </c>
      <c r="E6124" t="n">
        <v>19356</v>
      </c>
      <c r="F6124" t="inlineStr">
        <is>
          <t>QUEIJO COALHO QUATA KG</t>
        </is>
      </c>
      <c r="G6124" t="n">
        <v>2768</v>
      </c>
      <c r="H6124" t="n">
        <v>9.6</v>
      </c>
      <c r="I6124" t="inlineStr">
        <is>
          <t>KG</t>
        </is>
      </c>
      <c r="J6124" t="inlineStr">
        <is>
          <t>ALIMENTOS</t>
        </is>
      </c>
      <c r="K6124" t="inlineStr">
        <is>
          <t>10/2024</t>
        </is>
      </c>
      <c r="L6124" t="n">
        <v>50.9</v>
      </c>
      <c r="M6124" s="551" t="n">
        <v>45587</v>
      </c>
      <c r="N6124" t="n">
        <v>50.9</v>
      </c>
      <c r="O6124" t="n">
        <v>50.9</v>
      </c>
      <c r="P6124" t="n">
        <v>488.64</v>
      </c>
    </row>
    <row r="6125">
      <c r="A6125" t="n">
        <v>4412</v>
      </c>
      <c r="B6125" t="n">
        <v>122</v>
      </c>
      <c r="C6125" t="inlineStr">
        <is>
          <t>Arcos</t>
        </is>
      </c>
      <c r="D6125" s="551" t="n">
        <v>45597</v>
      </c>
      <c r="E6125" t="n">
        <v>17929</v>
      </c>
      <c r="F6125" t="inlineStr">
        <is>
          <t>AGUA DE COCO SOCOCO 1L</t>
        </is>
      </c>
      <c r="G6125" t="n">
        <v>3639</v>
      </c>
      <c r="H6125" t="n">
        <v>22</v>
      </c>
      <c r="I6125" t="inlineStr">
        <is>
          <t>UN</t>
        </is>
      </c>
      <c r="J6125" t="inlineStr">
        <is>
          <t>BEBIDAS</t>
        </is>
      </c>
      <c r="K6125" t="inlineStr">
        <is>
          <t>10/2024</t>
        </is>
      </c>
      <c r="L6125" t="n">
        <v>21.87</v>
      </c>
      <c r="M6125" s="551" t="n">
        <v>45588</v>
      </c>
      <c r="N6125" t="n">
        <v>21.87</v>
      </c>
      <c r="O6125" t="n">
        <v>18.9</v>
      </c>
      <c r="P6125" t="n">
        <v>481.14</v>
      </c>
    </row>
    <row r="6126">
      <c r="A6126" t="n">
        <v>4420</v>
      </c>
      <c r="B6126" t="n">
        <v>122</v>
      </c>
      <c r="C6126" t="inlineStr">
        <is>
          <t>Arcos</t>
        </is>
      </c>
      <c r="D6126" s="551" t="n">
        <v>45597</v>
      </c>
      <c r="E6126" t="n">
        <v>17800</v>
      </c>
      <c r="F6126" t="inlineStr">
        <is>
          <t>VINHO BRANCO ALMADEN RIESLING 750ML</t>
        </is>
      </c>
      <c r="G6126" t="n">
        <v>3745</v>
      </c>
      <c r="H6126" t="n">
        <v>18</v>
      </c>
      <c r="I6126" t="inlineStr">
        <is>
          <t>GR</t>
        </is>
      </c>
      <c r="J6126" t="inlineStr">
        <is>
          <t>BEBIDAS</t>
        </is>
      </c>
      <c r="K6126" t="inlineStr">
        <is>
          <t>10/2024</t>
        </is>
      </c>
      <c r="L6126" t="n">
        <v>26.5</v>
      </c>
      <c r="M6126" s="551" t="n">
        <v>45594</v>
      </c>
      <c r="N6126" t="n">
        <v>26.5</v>
      </c>
      <c r="O6126" t="n">
        <v>26.5</v>
      </c>
      <c r="P6126" t="n">
        <v>477</v>
      </c>
    </row>
    <row r="6127">
      <c r="A6127" t="n">
        <v>5013</v>
      </c>
      <c r="B6127" t="n">
        <v>122</v>
      </c>
      <c r="C6127" t="inlineStr">
        <is>
          <t>Arcos</t>
        </is>
      </c>
      <c r="D6127" s="551" t="n">
        <v>45597</v>
      </c>
      <c r="E6127" t="n">
        <v>25507</v>
      </c>
      <c r="F6127" t="inlineStr">
        <is>
          <t>TEQUILA DON JULIO REPOSADO 750ML</t>
        </is>
      </c>
      <c r="G6127" t="n">
        <v>6143</v>
      </c>
      <c r="H6127" t="n">
        <v>1.98</v>
      </c>
      <c r="I6127" t="inlineStr">
        <is>
          <t>GR</t>
        </is>
      </c>
      <c r="J6127" t="inlineStr">
        <is>
          <t>BEBIDAS</t>
        </is>
      </c>
      <c r="K6127" t="inlineStr">
        <is>
          <t>10/2024</t>
        </is>
      </c>
      <c r="L6127" t="n">
        <v>236.46</v>
      </c>
      <c r="M6127" s="551" t="n">
        <v>45569</v>
      </c>
      <c r="N6127" t="n">
        <v>236.46</v>
      </c>
      <c r="O6127" t="n">
        <v>259.9</v>
      </c>
      <c r="P6127" t="n">
        <v>468.19</v>
      </c>
    </row>
    <row r="6128">
      <c r="A6128" t="n">
        <v>4286</v>
      </c>
      <c r="B6128" t="n">
        <v>122</v>
      </c>
      <c r="C6128" t="inlineStr">
        <is>
          <t>Arcos</t>
        </is>
      </c>
      <c r="D6128" s="551" t="n">
        <v>45597</v>
      </c>
      <c r="E6128" t="n">
        <v>21073</v>
      </c>
      <c r="F6128" t="inlineStr">
        <is>
          <t>CALDA DE AGAVE AZUL JASMINE ORGANICO 330ML UN</t>
        </is>
      </c>
      <c r="G6128" t="n">
        <v>1994</v>
      </c>
      <c r="H6128" t="n">
        <v>10</v>
      </c>
      <c r="I6128" t="inlineStr">
        <is>
          <t>UN</t>
        </is>
      </c>
      <c r="J6128" t="inlineStr">
        <is>
          <t>ALIMENTOS</t>
        </is>
      </c>
      <c r="K6128" t="inlineStr">
        <is>
          <t>10/2024</t>
        </is>
      </c>
      <c r="L6128" t="n">
        <v>46.78</v>
      </c>
      <c r="M6128" s="551" t="n">
        <v>45596</v>
      </c>
      <c r="N6128" t="n">
        <v>50.9</v>
      </c>
      <c r="O6128" t="n">
        <v>50.9</v>
      </c>
      <c r="P6128" t="n">
        <v>467.8</v>
      </c>
    </row>
    <row r="6129">
      <c r="A6129" t="n">
        <v>4276</v>
      </c>
      <c r="B6129" t="n">
        <v>122</v>
      </c>
      <c r="C6129" t="inlineStr">
        <is>
          <t>Arcos</t>
        </is>
      </c>
      <c r="D6129" s="551" t="n">
        <v>45597</v>
      </c>
      <c r="E6129" t="n">
        <v>20301</v>
      </c>
      <c r="F6129" t="inlineStr">
        <is>
          <t>ARROZ BRANCO TIPO 1 CAMIL C/5KG</t>
        </is>
      </c>
      <c r="G6129" t="n">
        <v>2223</v>
      </c>
      <c r="H6129" t="n">
        <v>14</v>
      </c>
      <c r="I6129" t="inlineStr">
        <is>
          <t>PC</t>
        </is>
      </c>
      <c r="J6129" t="inlineStr">
        <is>
          <t>ALIMENTOS</t>
        </is>
      </c>
      <c r="K6129" t="inlineStr">
        <is>
          <t>10/2024</t>
        </is>
      </c>
      <c r="L6129" t="n">
        <v>33.03</v>
      </c>
      <c r="M6129" s="551" t="n">
        <v>45594</v>
      </c>
      <c r="N6129" t="n">
        <v>33.25</v>
      </c>
      <c r="O6129" t="n">
        <v>32.98</v>
      </c>
      <c r="P6129" t="n">
        <v>462.42</v>
      </c>
    </row>
    <row r="6130">
      <c r="A6130" t="n">
        <v>4408</v>
      </c>
      <c r="B6130" t="n">
        <v>122</v>
      </c>
      <c r="C6130" t="inlineStr">
        <is>
          <t>Arcos</t>
        </is>
      </c>
      <c r="D6130" s="551" t="n">
        <v>45597</v>
      </c>
      <c r="E6130" t="n">
        <v>18708</v>
      </c>
      <c r="F6130" t="inlineStr">
        <is>
          <t>BACON MANTA AURORA KG</t>
        </is>
      </c>
      <c r="G6130" t="n">
        <v>3033</v>
      </c>
      <c r="H6130" t="n">
        <v>14.1</v>
      </c>
      <c r="I6130" t="inlineStr">
        <is>
          <t>KG</t>
        </is>
      </c>
      <c r="J6130" t="inlineStr">
        <is>
          <t>ALIMENTOS</t>
        </is>
      </c>
      <c r="K6130" t="inlineStr">
        <is>
          <t>10/2024</t>
        </is>
      </c>
      <c r="L6130" t="n">
        <v>0</v>
      </c>
      <c r="M6130" s="551" t="n">
        <v>45551</v>
      </c>
      <c r="N6130" t="n">
        <v>31.85</v>
      </c>
      <c r="O6130" t="n">
        <v>27.8</v>
      </c>
      <c r="P6130" t="n">
        <v>449.08</v>
      </c>
    </row>
    <row r="6131">
      <c r="A6131" t="n">
        <v>4332</v>
      </c>
      <c r="B6131" t="n">
        <v>122</v>
      </c>
      <c r="C6131" t="inlineStr">
        <is>
          <t>Arcos</t>
        </is>
      </c>
      <c r="D6131" s="551" t="n">
        <v>45597</v>
      </c>
      <c r="E6131" t="n">
        <v>21017</v>
      </c>
      <c r="F6131" t="inlineStr">
        <is>
          <t>OLEO DE ALGODAO SAUDE C/14,5KG</t>
        </is>
      </c>
      <c r="G6131" t="n">
        <v>2005</v>
      </c>
      <c r="H6131" t="n">
        <v>3</v>
      </c>
      <c r="I6131" t="inlineStr">
        <is>
          <t>BD</t>
        </is>
      </c>
      <c r="J6131" t="inlineStr">
        <is>
          <t>ALIMENTOS</t>
        </is>
      </c>
      <c r="K6131" t="inlineStr">
        <is>
          <t>10/2024</t>
        </is>
      </c>
      <c r="L6131" t="n">
        <v>148.24</v>
      </c>
      <c r="M6131" s="551" t="n">
        <v>45594</v>
      </c>
      <c r="N6131" t="n">
        <v>149.9</v>
      </c>
      <c r="O6131" t="n">
        <v>147.9</v>
      </c>
      <c r="P6131" t="n">
        <v>444.72</v>
      </c>
    </row>
    <row r="6132">
      <c r="A6132" t="n">
        <v>4333</v>
      </c>
      <c r="B6132" t="n">
        <v>122</v>
      </c>
      <c r="C6132" t="inlineStr">
        <is>
          <t>Arcos</t>
        </is>
      </c>
      <c r="D6132" s="551" t="n">
        <v>45597</v>
      </c>
      <c r="E6132" t="n">
        <v>21010</v>
      </c>
      <c r="F6132" t="inlineStr">
        <is>
          <t>OLEO DE CANOLA SAUDE C/900ML</t>
        </is>
      </c>
      <c r="G6132" t="n">
        <v>2006</v>
      </c>
      <c r="H6132" t="n">
        <v>43</v>
      </c>
      <c r="I6132" t="inlineStr">
        <is>
          <t>FR</t>
        </is>
      </c>
      <c r="J6132" t="inlineStr">
        <is>
          <t>ALIMENTOS</t>
        </is>
      </c>
      <c r="K6132" t="inlineStr">
        <is>
          <t>10/2024</t>
        </is>
      </c>
      <c r="L6132" t="n">
        <v>10.28</v>
      </c>
      <c r="M6132" s="551" t="n">
        <v>45594</v>
      </c>
      <c r="N6132" t="n">
        <v>10.45</v>
      </c>
      <c r="O6132" t="n">
        <v>10.49</v>
      </c>
      <c r="P6132" t="n">
        <v>442.04</v>
      </c>
    </row>
    <row r="6133">
      <c r="A6133" t="n">
        <v>4219</v>
      </c>
      <c r="B6133" t="n">
        <v>122</v>
      </c>
      <c r="C6133" t="inlineStr">
        <is>
          <t>Arcos</t>
        </is>
      </c>
      <c r="D6133" s="551" t="n">
        <v>45597</v>
      </c>
      <c r="E6133" t="n">
        <v>18234</v>
      </c>
      <c r="F6133" t="inlineStr">
        <is>
          <t>TEQUILA JOSE CUERVO 1800 SILVER 750ML</t>
        </is>
      </c>
      <c r="G6133" t="n">
        <v>3394</v>
      </c>
      <c r="H6133" t="n">
        <v>2.52</v>
      </c>
      <c r="I6133" t="inlineStr">
        <is>
          <t>UN</t>
        </is>
      </c>
      <c r="J6133" t="inlineStr">
        <is>
          <t>BEBIDAS</t>
        </is>
      </c>
      <c r="K6133" t="inlineStr">
        <is>
          <t>10/2024</t>
        </is>
      </c>
      <c r="L6133" t="n">
        <v>0</v>
      </c>
      <c r="M6133" s="551" t="n">
        <v>45545</v>
      </c>
      <c r="N6133" t="n">
        <v>174.8</v>
      </c>
      <c r="O6133" t="n">
        <v>174.8</v>
      </c>
      <c r="P6133" t="n">
        <v>440.5</v>
      </c>
    </row>
    <row r="6134">
      <c r="A6134" t="n">
        <v>4209</v>
      </c>
      <c r="B6134" t="n">
        <v>122</v>
      </c>
      <c r="C6134" t="inlineStr">
        <is>
          <t>Arcos</t>
        </is>
      </c>
      <c r="D6134" s="551" t="n">
        <v>45597</v>
      </c>
      <c r="E6134" t="n">
        <v>18294</v>
      </c>
      <c r="F6134" t="inlineStr">
        <is>
          <t>LICOR STREGA 40o 700ML</t>
        </is>
      </c>
      <c r="G6134" t="n">
        <v>3335</v>
      </c>
      <c r="H6134" t="n">
        <v>1.6</v>
      </c>
      <c r="I6134" t="inlineStr">
        <is>
          <t>GR</t>
        </is>
      </c>
      <c r="J6134" t="inlineStr">
        <is>
          <t>BEBIDAS</t>
        </is>
      </c>
      <c r="K6134" t="inlineStr">
        <is>
          <t>10/2024</t>
        </is>
      </c>
      <c r="L6134" t="n">
        <v>0</v>
      </c>
      <c r="M6134" s="551" t="n">
        <v>45538</v>
      </c>
      <c r="N6134" t="n">
        <v>269.9</v>
      </c>
      <c r="O6134" t="n">
        <v>269.9</v>
      </c>
      <c r="P6134" t="n">
        <v>431.84</v>
      </c>
    </row>
    <row r="6135">
      <c r="A6135" t="n">
        <v>4390</v>
      </c>
      <c r="B6135" t="n">
        <v>122</v>
      </c>
      <c r="C6135" t="inlineStr">
        <is>
          <t>Arcos</t>
        </is>
      </c>
      <c r="D6135" s="551" t="n">
        <v>45597</v>
      </c>
      <c r="E6135" t="n">
        <v>19409</v>
      </c>
      <c r="F6135" t="inlineStr">
        <is>
          <t>MANTEIGA DE GARRAFA SERTA NORTE 450G UN</t>
        </is>
      </c>
      <c r="G6135" t="n">
        <v>2760</v>
      </c>
      <c r="H6135" t="n">
        <v>15</v>
      </c>
      <c r="I6135" t="inlineStr">
        <is>
          <t>UN</t>
        </is>
      </c>
      <c r="J6135" t="inlineStr">
        <is>
          <t>ALIMENTOS</t>
        </is>
      </c>
      <c r="K6135" t="inlineStr">
        <is>
          <t>10/2024</t>
        </is>
      </c>
      <c r="L6135" t="n">
        <v>27.09</v>
      </c>
      <c r="M6135" s="551" t="n">
        <v>45594</v>
      </c>
      <c r="N6135" t="n">
        <v>26.86</v>
      </c>
      <c r="O6135" t="n">
        <v>26.93</v>
      </c>
      <c r="P6135" t="n">
        <v>406.35</v>
      </c>
    </row>
    <row r="6136">
      <c r="A6136" t="n">
        <v>4323</v>
      </c>
      <c r="B6136" t="n">
        <v>122</v>
      </c>
      <c r="C6136" t="inlineStr">
        <is>
          <t>Arcos</t>
        </is>
      </c>
      <c r="D6136" s="551" t="n">
        <v>45597</v>
      </c>
      <c r="E6136" t="n">
        <v>20887</v>
      </c>
      <c r="F6136" t="inlineStr">
        <is>
          <t>MEL PURO FLORA NECTAR C/1KG</t>
        </is>
      </c>
      <c r="G6136" t="n">
        <v>2040</v>
      </c>
      <c r="H6136" t="n">
        <v>12</v>
      </c>
      <c r="I6136" t="inlineStr">
        <is>
          <t>PT</t>
        </is>
      </c>
      <c r="J6136" t="inlineStr">
        <is>
          <t>ALIMENTOS</t>
        </is>
      </c>
      <c r="K6136" t="inlineStr">
        <is>
          <t>10/2024</t>
        </is>
      </c>
      <c r="L6136" t="n">
        <v>33.84</v>
      </c>
      <c r="M6136" s="551" t="n">
        <v>45587</v>
      </c>
      <c r="N6136" t="n">
        <v>33.9</v>
      </c>
      <c r="O6136" t="n">
        <v>33.9</v>
      </c>
      <c r="P6136" t="n">
        <v>406.08</v>
      </c>
    </row>
    <row r="6137">
      <c r="A6137" t="n">
        <v>5042</v>
      </c>
      <c r="B6137" t="n">
        <v>122</v>
      </c>
      <c r="C6137" t="inlineStr">
        <is>
          <t>Arcos</t>
        </is>
      </c>
      <c r="D6137" s="551" t="n">
        <v>45597</v>
      </c>
      <c r="E6137" t="n">
        <v>17753</v>
      </c>
      <c r="F6137" t="inlineStr">
        <is>
          <t>VINHO DO PORTO BRANCO SANDEMAN 750ML</t>
        </is>
      </c>
      <c r="G6137" t="n">
        <v>3789</v>
      </c>
      <c r="H6137" t="n">
        <v>3</v>
      </c>
      <c r="I6137" t="inlineStr">
        <is>
          <t>GR</t>
        </is>
      </c>
      <c r="J6137" t="inlineStr">
        <is>
          <t>BEBIDAS</t>
        </is>
      </c>
      <c r="K6137" t="inlineStr">
        <is>
          <t>10/2024</t>
        </is>
      </c>
      <c r="L6137" t="n">
        <v>0</v>
      </c>
      <c r="M6137" s="551" t="n">
        <v>-693593</v>
      </c>
      <c r="N6137" t="n">
        <v>0</v>
      </c>
      <c r="O6137" t="n">
        <v>134.92</v>
      </c>
      <c r="P6137" t="n">
        <v>404.76</v>
      </c>
    </row>
    <row r="6138">
      <c r="A6138" t="n">
        <v>4396</v>
      </c>
      <c r="B6138" t="n">
        <v>122</v>
      </c>
      <c r="C6138" t="inlineStr">
        <is>
          <t>Arcos</t>
        </is>
      </c>
      <c r="D6138" s="551" t="n">
        <v>45597</v>
      </c>
      <c r="E6138" t="n">
        <v>19236</v>
      </c>
      <c r="F6138" t="inlineStr">
        <is>
          <t>QUEIJO MATURADO MANDALA CUNHA PARDINHO KG</t>
        </is>
      </c>
      <c r="G6138" t="n">
        <v>2787</v>
      </c>
      <c r="H6138" t="n">
        <v>2.8</v>
      </c>
      <c r="I6138" t="inlineStr">
        <is>
          <t>KG</t>
        </is>
      </c>
      <c r="J6138" t="inlineStr">
        <is>
          <t>ALIMENTOS</t>
        </is>
      </c>
      <c r="K6138" t="inlineStr">
        <is>
          <t>10/2024</t>
        </is>
      </c>
      <c r="L6138" t="n">
        <v>142.92</v>
      </c>
      <c r="M6138" s="551" t="n">
        <v>45595</v>
      </c>
      <c r="N6138" t="n">
        <v>142.14</v>
      </c>
      <c r="O6138" t="n">
        <v>142.14</v>
      </c>
      <c r="P6138" t="n">
        <v>400.18</v>
      </c>
    </row>
    <row r="6139">
      <c r="A6139" t="n">
        <v>4409</v>
      </c>
      <c r="B6139" t="n">
        <v>122</v>
      </c>
      <c r="C6139" t="inlineStr">
        <is>
          <t>Arcos</t>
        </is>
      </c>
      <c r="D6139" s="551" t="n">
        <v>45597</v>
      </c>
      <c r="E6139" t="n">
        <v>19017</v>
      </c>
      <c r="F6139" t="inlineStr">
        <is>
          <t>FILE DE FRANGO KG</t>
        </is>
      </c>
      <c r="G6139" t="n">
        <v>2893</v>
      </c>
      <c r="H6139" t="n">
        <v>20</v>
      </c>
      <c r="I6139" t="inlineStr">
        <is>
          <t>KG</t>
        </is>
      </c>
      <c r="J6139" t="inlineStr">
        <is>
          <t>ALIMENTOS</t>
        </is>
      </c>
      <c r="K6139" t="inlineStr">
        <is>
          <t>10/2024</t>
        </is>
      </c>
      <c r="L6139" t="n">
        <v>19.94</v>
      </c>
      <c r="M6139" s="551" t="n">
        <v>45593</v>
      </c>
      <c r="N6139" t="n">
        <v>20.2</v>
      </c>
      <c r="O6139" t="n">
        <v>19.49</v>
      </c>
      <c r="P6139" t="n">
        <v>398.8</v>
      </c>
    </row>
    <row r="6140">
      <c r="A6140" t="n">
        <v>4186</v>
      </c>
      <c r="B6140" t="n">
        <v>122</v>
      </c>
      <c r="C6140" t="inlineStr">
        <is>
          <t>Arcos</t>
        </is>
      </c>
      <c r="D6140" s="551" t="n">
        <v>45597</v>
      </c>
      <c r="E6140" t="n">
        <v>18367</v>
      </c>
      <c r="F6140" t="inlineStr">
        <is>
          <t>GIN MARTIN MILLERS 700ML</t>
        </is>
      </c>
      <c r="G6140" t="n">
        <v>3271</v>
      </c>
      <c r="H6140" t="n">
        <v>1.57</v>
      </c>
      <c r="I6140" t="inlineStr">
        <is>
          <t>UN</t>
        </is>
      </c>
      <c r="J6140" t="inlineStr">
        <is>
          <t>BEBIDAS</t>
        </is>
      </c>
      <c r="K6140" t="inlineStr">
        <is>
          <t>10/2024</t>
        </is>
      </c>
      <c r="L6140" t="n">
        <v>0</v>
      </c>
      <c r="M6140" s="551" t="n">
        <v>-693593</v>
      </c>
      <c r="N6140" t="n">
        <v>0</v>
      </c>
      <c r="O6140" t="n">
        <v>0</v>
      </c>
      <c r="P6140" t="n">
        <v>398.75</v>
      </c>
    </row>
    <row r="6141">
      <c r="A6141" t="n">
        <v>4393</v>
      </c>
      <c r="B6141" t="n">
        <v>122</v>
      </c>
      <c r="C6141" t="inlineStr">
        <is>
          <t>Arcos</t>
        </is>
      </c>
      <c r="D6141" s="551" t="n">
        <v>45597</v>
      </c>
      <c r="E6141" t="n">
        <v>19381</v>
      </c>
      <c r="F6141" t="inlineStr">
        <is>
          <t>QUEIJO BOURSIN NATURAL C/1KG</t>
        </is>
      </c>
      <c r="G6141" t="n">
        <v>2763</v>
      </c>
      <c r="H6141" t="n">
        <v>5</v>
      </c>
      <c r="I6141" t="inlineStr">
        <is>
          <t>PT</t>
        </is>
      </c>
      <c r="J6141" t="inlineStr">
        <is>
          <t>ALIMENTOS</t>
        </is>
      </c>
      <c r="K6141" t="inlineStr">
        <is>
          <t>10/2024</t>
        </is>
      </c>
      <c r="L6141" t="n">
        <v>78.90000000000001</v>
      </c>
      <c r="M6141" s="551" t="n">
        <v>45595</v>
      </c>
      <c r="N6141" t="n">
        <v>78.90000000000001</v>
      </c>
      <c r="O6141" t="n">
        <v>78.90000000000001</v>
      </c>
      <c r="P6141" t="n">
        <v>394.5</v>
      </c>
    </row>
    <row r="6142">
      <c r="A6142" t="n">
        <v>4306</v>
      </c>
      <c r="B6142" t="n">
        <v>122</v>
      </c>
      <c r="C6142" t="inlineStr">
        <is>
          <t>Arcos</t>
        </is>
      </c>
      <c r="D6142" s="551" t="n">
        <v>45597</v>
      </c>
      <c r="E6142" t="n">
        <v>20358</v>
      </c>
      <c r="F6142" t="inlineStr">
        <is>
          <t>FARINHA PANKO ROMARIZ C/1KG</t>
        </is>
      </c>
      <c r="G6142" t="n">
        <v>2200</v>
      </c>
      <c r="H6142" t="n">
        <v>27</v>
      </c>
      <c r="I6142" t="inlineStr">
        <is>
          <t>PC</t>
        </is>
      </c>
      <c r="J6142" t="inlineStr">
        <is>
          <t>ALIMENTOS</t>
        </is>
      </c>
      <c r="K6142" t="inlineStr">
        <is>
          <t>10/2024</t>
        </is>
      </c>
      <c r="L6142" t="n">
        <v>14.45</v>
      </c>
      <c r="M6142" s="551" t="n">
        <v>45594</v>
      </c>
      <c r="N6142" t="n">
        <v>14.45</v>
      </c>
      <c r="O6142" t="n">
        <v>14.41</v>
      </c>
      <c r="P6142" t="n">
        <v>390.15</v>
      </c>
    </row>
    <row r="6143">
      <c r="A6143" t="n">
        <v>4370</v>
      </c>
      <c r="B6143" t="n">
        <v>122</v>
      </c>
      <c r="C6143" t="inlineStr">
        <is>
          <t>Arcos</t>
        </is>
      </c>
      <c r="D6143" s="551" t="n">
        <v>45597</v>
      </c>
      <c r="E6143" t="n">
        <v>23095</v>
      </c>
      <c r="F6143" t="inlineStr">
        <is>
          <t>OVO CAIPIRA UN</t>
        </is>
      </c>
      <c r="G6143" t="n">
        <v>2754</v>
      </c>
      <c r="H6143" t="n">
        <v>438</v>
      </c>
      <c r="I6143" t="inlineStr">
        <is>
          <t>UN</t>
        </is>
      </c>
      <c r="J6143" t="inlineStr">
        <is>
          <t>ALIMENTOS</t>
        </is>
      </c>
      <c r="K6143" t="inlineStr">
        <is>
          <t>10/2024</t>
        </is>
      </c>
      <c r="L6143" t="n">
        <v>0.89</v>
      </c>
      <c r="M6143" s="551" t="n">
        <v>45591</v>
      </c>
      <c r="N6143" t="n">
        <v>0.98</v>
      </c>
      <c r="O6143" t="n">
        <v>0.9</v>
      </c>
      <c r="P6143" t="n">
        <v>389.82</v>
      </c>
    </row>
    <row r="6144">
      <c r="A6144" t="n">
        <v>4194</v>
      </c>
      <c r="B6144" t="n">
        <v>122</v>
      </c>
      <c r="C6144" t="inlineStr">
        <is>
          <t>Arcos</t>
        </is>
      </c>
      <c r="D6144" s="551" t="n">
        <v>45597</v>
      </c>
      <c r="E6144" t="n">
        <v>18352</v>
      </c>
      <c r="F6144" t="inlineStr">
        <is>
          <t>GIN THE BOTANIST 700ML</t>
        </is>
      </c>
      <c r="G6144" t="n">
        <v>3283</v>
      </c>
      <c r="H6144" t="n">
        <v>1.8</v>
      </c>
      <c r="I6144" t="inlineStr">
        <is>
          <t>UN</t>
        </is>
      </c>
      <c r="J6144" t="inlineStr">
        <is>
          <t>BEBIDAS</t>
        </is>
      </c>
      <c r="K6144" t="inlineStr">
        <is>
          <t>10/2024</t>
        </is>
      </c>
      <c r="L6144" t="n">
        <v>0</v>
      </c>
      <c r="M6144" s="551" t="n">
        <v>-693593</v>
      </c>
      <c r="N6144" t="n">
        <v>0</v>
      </c>
      <c r="O6144" t="n">
        <v>0</v>
      </c>
      <c r="P6144" t="n">
        <v>384</v>
      </c>
    </row>
    <row r="6145">
      <c r="A6145" t="n">
        <v>4998</v>
      </c>
      <c r="B6145" t="n">
        <v>122</v>
      </c>
      <c r="C6145" t="inlineStr">
        <is>
          <t>Arcos</t>
        </is>
      </c>
      <c r="D6145" s="551" t="n">
        <v>45597</v>
      </c>
      <c r="E6145" t="n">
        <v>17051</v>
      </c>
      <c r="F6145" t="inlineStr">
        <is>
          <t>QUEIJO MATURADO CUESTAZUL PARDINHO KG</t>
        </is>
      </c>
      <c r="G6145" t="n">
        <v>2787</v>
      </c>
      <c r="H6145" t="n">
        <v>2.78</v>
      </c>
      <c r="I6145" t="inlineStr">
        <is>
          <t>KG</t>
        </is>
      </c>
      <c r="J6145" t="inlineStr">
        <is>
          <t>ALIMENTOS</t>
        </is>
      </c>
      <c r="K6145" t="inlineStr">
        <is>
          <t>10/2024</t>
        </is>
      </c>
      <c r="L6145" t="n">
        <v>0</v>
      </c>
      <c r="M6145" s="551" t="n">
        <v>-693593</v>
      </c>
      <c r="N6145" t="n">
        <v>0</v>
      </c>
      <c r="O6145" t="n">
        <v>0</v>
      </c>
      <c r="P6145" t="n">
        <v>366.02</v>
      </c>
    </row>
    <row r="6146">
      <c r="A6146" t="n">
        <v>4971</v>
      </c>
      <c r="B6146" t="n">
        <v>122</v>
      </c>
      <c r="C6146" t="inlineStr">
        <is>
          <t>Arcos</t>
        </is>
      </c>
      <c r="D6146" s="551" t="n">
        <v>45597</v>
      </c>
      <c r="E6146" t="n">
        <v>18189</v>
      </c>
      <c r="F6146" t="inlineStr">
        <is>
          <t>VODKA BELVEDERE NATURAL 700ML</t>
        </is>
      </c>
      <c r="G6146" t="n">
        <v>3435</v>
      </c>
      <c r="H6146" t="n">
        <v>2.9</v>
      </c>
      <c r="I6146" t="inlineStr">
        <is>
          <t>GR</t>
        </is>
      </c>
      <c r="J6146" t="inlineStr">
        <is>
          <t>BEBIDAS</t>
        </is>
      </c>
      <c r="K6146" t="inlineStr">
        <is>
          <t>10/2024</t>
        </is>
      </c>
      <c r="L6146" t="n">
        <v>0</v>
      </c>
      <c r="M6146" s="551" t="n">
        <v>-693593</v>
      </c>
      <c r="N6146" t="n">
        <v>0</v>
      </c>
      <c r="O6146" t="n">
        <v>123</v>
      </c>
      <c r="P6146" t="n">
        <v>356.7</v>
      </c>
    </row>
    <row r="6147">
      <c r="A6147" t="n">
        <v>4199</v>
      </c>
      <c r="B6147" t="n">
        <v>122</v>
      </c>
      <c r="C6147" t="inlineStr">
        <is>
          <t>Arcos</t>
        </is>
      </c>
      <c r="D6147" s="551" t="n">
        <v>45597</v>
      </c>
      <c r="E6147" t="n">
        <v>18328</v>
      </c>
      <c r="F6147" t="inlineStr">
        <is>
          <t>LICOR CHARTREUSE AMARELA 700ML</t>
        </is>
      </c>
      <c r="G6147" t="n">
        <v>3305</v>
      </c>
      <c r="H6147" t="n">
        <v>0.78</v>
      </c>
      <c r="I6147" t="inlineStr">
        <is>
          <t>UN</t>
        </is>
      </c>
      <c r="J6147" t="inlineStr">
        <is>
          <t>BEBIDAS</t>
        </is>
      </c>
      <c r="K6147" t="inlineStr">
        <is>
          <t>10/2024</t>
        </is>
      </c>
      <c r="L6147" t="n">
        <v>0</v>
      </c>
      <c r="M6147" s="551" t="n">
        <v>-693593</v>
      </c>
      <c r="N6147" t="n">
        <v>0</v>
      </c>
      <c r="O6147" t="n">
        <v>0</v>
      </c>
      <c r="P6147" t="n">
        <v>354.2</v>
      </c>
    </row>
    <row r="6148">
      <c r="A6148" t="n">
        <v>4185</v>
      </c>
      <c r="B6148" t="n">
        <v>122</v>
      </c>
      <c r="C6148" t="inlineStr">
        <is>
          <t>Arcos</t>
        </is>
      </c>
      <c r="D6148" s="551" t="n">
        <v>45597</v>
      </c>
      <c r="E6148" t="n">
        <v>18372</v>
      </c>
      <c r="F6148" t="inlineStr">
        <is>
          <t>GIN HENDRICKS 750ML</t>
        </is>
      </c>
      <c r="G6148" t="n">
        <v>3267</v>
      </c>
      <c r="H6148" t="n">
        <v>2.26</v>
      </c>
      <c r="I6148" t="inlineStr">
        <is>
          <t>GR</t>
        </is>
      </c>
      <c r="J6148" t="inlineStr">
        <is>
          <t>BEBIDAS</t>
        </is>
      </c>
      <c r="K6148" t="inlineStr">
        <is>
          <t>10/2024</t>
        </is>
      </c>
      <c r="L6148" t="n">
        <v>0</v>
      </c>
      <c r="M6148" s="551" t="n">
        <v>-693593</v>
      </c>
      <c r="N6148" t="n">
        <v>0</v>
      </c>
      <c r="O6148" t="n">
        <v>156.7</v>
      </c>
      <c r="P6148" t="n">
        <v>354.14</v>
      </c>
    </row>
    <row r="6149">
      <c r="A6149" t="n">
        <v>4166</v>
      </c>
      <c r="B6149" t="n">
        <v>122</v>
      </c>
      <c r="C6149" t="inlineStr">
        <is>
          <t>Arcos</t>
        </is>
      </c>
      <c r="D6149" s="551" t="n">
        <v>45597</v>
      </c>
      <c r="E6149" t="n">
        <v>22598</v>
      </c>
      <c r="F6149" t="inlineStr">
        <is>
          <t>APERITIVO ANGOSTURA ORANGE 100ML</t>
        </is>
      </c>
      <c r="G6149" t="n">
        <v>3131</v>
      </c>
      <c r="H6149" t="n">
        <v>4</v>
      </c>
      <c r="I6149" t="inlineStr">
        <is>
          <t>GR</t>
        </is>
      </c>
      <c r="J6149" t="inlineStr">
        <is>
          <t>BEBIDAS</t>
        </is>
      </c>
      <c r="K6149" t="inlineStr">
        <is>
          <t>10/2024</t>
        </is>
      </c>
      <c r="L6149" t="n">
        <v>0</v>
      </c>
      <c r="M6149" s="551" t="n">
        <v>-693593</v>
      </c>
      <c r="N6149" t="n">
        <v>0</v>
      </c>
      <c r="O6149" t="n">
        <v>86.90000000000001</v>
      </c>
      <c r="P6149" t="n">
        <v>347.6</v>
      </c>
    </row>
    <row r="6150">
      <c r="A6150" t="n">
        <v>4986</v>
      </c>
      <c r="B6150" t="n">
        <v>122</v>
      </c>
      <c r="C6150" t="inlineStr">
        <is>
          <t>Arcos</t>
        </is>
      </c>
      <c r="D6150" s="551" t="n">
        <v>45597</v>
      </c>
      <c r="E6150" t="n">
        <v>25478</v>
      </c>
      <c r="F6150" t="inlineStr">
        <is>
          <t xml:space="preserve">LEITE INTEGRAL LEITISSIMO 1L </t>
        </is>
      </c>
      <c r="G6150" t="n">
        <v>6129</v>
      </c>
      <c r="H6150" t="n">
        <v>43</v>
      </c>
      <c r="I6150" t="inlineStr">
        <is>
          <t>UN</t>
        </is>
      </c>
      <c r="J6150" t="inlineStr">
        <is>
          <t>ALIMENTOS</t>
        </is>
      </c>
      <c r="K6150" t="inlineStr">
        <is>
          <t>10/2024</t>
        </is>
      </c>
      <c r="L6150" t="n">
        <v>8.050000000000001</v>
      </c>
      <c r="M6150" s="551" t="n">
        <v>45588</v>
      </c>
      <c r="N6150" t="n">
        <v>8.050000000000001</v>
      </c>
      <c r="O6150" t="n">
        <v>8.050000000000001</v>
      </c>
      <c r="P6150" t="n">
        <v>346.15</v>
      </c>
    </row>
    <row r="6151">
      <c r="A6151" t="n">
        <v>4205</v>
      </c>
      <c r="B6151" t="n">
        <v>122</v>
      </c>
      <c r="C6151" t="inlineStr">
        <is>
          <t>Arcos</t>
        </is>
      </c>
      <c r="D6151" s="551" t="n">
        <v>45597</v>
      </c>
      <c r="E6151" t="n">
        <v>18284</v>
      </c>
      <c r="F6151" t="inlineStr">
        <is>
          <t>LICOR JEAN DE DIJON CREME DE CASSIS 700ML</t>
        </is>
      </c>
      <c r="G6151" t="n">
        <v>3344</v>
      </c>
      <c r="H6151" t="n">
        <v>3.55</v>
      </c>
      <c r="I6151" t="inlineStr">
        <is>
          <t>GR</t>
        </is>
      </c>
      <c r="J6151" t="inlineStr">
        <is>
          <t>BEBIDAS</t>
        </is>
      </c>
      <c r="K6151" t="inlineStr">
        <is>
          <t>10/2024</t>
        </is>
      </c>
      <c r="L6151" t="n">
        <v>0</v>
      </c>
      <c r="M6151" s="551" t="n">
        <v>45560</v>
      </c>
      <c r="N6151" t="n">
        <v>92.56</v>
      </c>
      <c r="O6151" t="n">
        <v>92.56</v>
      </c>
      <c r="P6151" t="n">
        <v>328.59</v>
      </c>
    </row>
    <row r="6152">
      <c r="A6152" t="n">
        <v>4252</v>
      </c>
      <c r="B6152" t="n">
        <v>122</v>
      </c>
      <c r="C6152" t="inlineStr">
        <is>
          <t>Arcos</t>
        </is>
      </c>
      <c r="D6152" s="551" t="n">
        <v>45597</v>
      </c>
      <c r="E6152" t="n">
        <v>24986</v>
      </c>
      <c r="F6152" t="inlineStr">
        <is>
          <t>SORVETE DE MARACUJA ARTE GELATE C/3,8KG</t>
        </is>
      </c>
      <c r="G6152" t="n">
        <v>5852</v>
      </c>
      <c r="H6152" t="n">
        <v>2</v>
      </c>
      <c r="I6152" t="inlineStr">
        <is>
          <t>PT</t>
        </is>
      </c>
      <c r="J6152" t="inlineStr">
        <is>
          <t>ALIMENTOS</t>
        </is>
      </c>
      <c r="K6152" t="inlineStr">
        <is>
          <t>10/2024</t>
        </is>
      </c>
      <c r="L6152" t="n">
        <v>163.8</v>
      </c>
      <c r="M6152" s="551" t="n">
        <v>45596</v>
      </c>
      <c r="N6152" t="n">
        <v>163.8</v>
      </c>
      <c r="O6152" t="n">
        <v>163.8</v>
      </c>
      <c r="P6152" t="n">
        <v>327.6</v>
      </c>
    </row>
    <row r="6153">
      <c r="A6153" t="n">
        <v>4997</v>
      </c>
      <c r="B6153" t="n">
        <v>122</v>
      </c>
      <c r="C6153" t="inlineStr">
        <is>
          <t>Arcos</t>
        </is>
      </c>
      <c r="D6153" s="551" t="n">
        <v>45597</v>
      </c>
      <c r="E6153" t="n">
        <v>24507</v>
      </c>
      <c r="F6153" t="inlineStr">
        <is>
          <t>PROAUTO ALCOOL LIQUIDO 70% KIMI LIQUID 1L UN</t>
        </is>
      </c>
      <c r="G6153" t="n">
        <v>4093</v>
      </c>
      <c r="H6153" t="n">
        <v>4</v>
      </c>
      <c r="I6153" t="inlineStr">
        <is>
          <t>UN</t>
        </is>
      </c>
      <c r="J6153" t="inlineStr">
        <is>
          <t>DESCARTAVEIS/HIGIENE E LIMPEZA</t>
        </is>
      </c>
      <c r="K6153" t="inlineStr">
        <is>
          <t>10/2024</t>
        </is>
      </c>
      <c r="L6153" t="n">
        <v>81.75</v>
      </c>
      <c r="M6153" s="551" t="n">
        <v>45595</v>
      </c>
      <c r="N6153" t="n">
        <v>81.75</v>
      </c>
      <c r="O6153" t="n">
        <v>81.75</v>
      </c>
      <c r="P6153" t="n">
        <v>327</v>
      </c>
    </row>
    <row r="6154">
      <c r="A6154" t="n">
        <v>4213</v>
      </c>
      <c r="B6154" t="n">
        <v>122</v>
      </c>
      <c r="C6154" t="inlineStr">
        <is>
          <t>Arcos</t>
        </is>
      </c>
      <c r="D6154" s="551" t="n">
        <v>45597</v>
      </c>
      <c r="E6154" t="n">
        <v>18268</v>
      </c>
      <c r="F6154" t="inlineStr">
        <is>
          <t>RUM HAVANA CLUB 3 ANOS 750ML</t>
        </is>
      </c>
      <c r="G6154" t="n">
        <v>3362</v>
      </c>
      <c r="H6154" t="n">
        <v>5.33</v>
      </c>
      <c r="I6154" t="inlineStr">
        <is>
          <t>GR</t>
        </is>
      </c>
      <c r="J6154" t="inlineStr">
        <is>
          <t>BEBIDAS</t>
        </is>
      </c>
      <c r="K6154" t="inlineStr">
        <is>
          <t>10/2024</t>
        </is>
      </c>
      <c r="L6154" t="n">
        <v>0</v>
      </c>
      <c r="M6154" s="551" t="n">
        <v>-693593</v>
      </c>
      <c r="N6154" t="n">
        <v>0</v>
      </c>
      <c r="O6154" t="n">
        <v>61.34</v>
      </c>
      <c r="P6154" t="n">
        <v>326.94</v>
      </c>
    </row>
    <row r="6155">
      <c r="A6155" t="n">
        <v>4168</v>
      </c>
      <c r="B6155" t="n">
        <v>122</v>
      </c>
      <c r="C6155" t="inlineStr">
        <is>
          <t>Arcos</t>
        </is>
      </c>
      <c r="D6155" s="551" t="n">
        <v>45597</v>
      </c>
      <c r="E6155" t="n">
        <v>18546</v>
      </c>
      <c r="F6155" t="inlineStr">
        <is>
          <t>APERITIVO AVERNA AMARO 700ML</t>
        </is>
      </c>
      <c r="G6155" t="n">
        <v>3133</v>
      </c>
      <c r="H6155" t="n">
        <v>4</v>
      </c>
      <c r="I6155" t="inlineStr">
        <is>
          <t>GR</t>
        </is>
      </c>
      <c r="J6155" t="inlineStr">
        <is>
          <t>BEBIDAS</t>
        </is>
      </c>
      <c r="K6155" t="inlineStr">
        <is>
          <t>10/2024</t>
        </is>
      </c>
      <c r="L6155" t="n">
        <v>0</v>
      </c>
      <c r="M6155" s="551" t="n">
        <v>-693593</v>
      </c>
      <c r="N6155" t="n">
        <v>0</v>
      </c>
      <c r="O6155" t="n">
        <v>81.31999999999999</v>
      </c>
      <c r="P6155" t="n">
        <v>325.28</v>
      </c>
    </row>
    <row r="6156">
      <c r="A6156" t="n">
        <v>4176</v>
      </c>
      <c r="B6156" t="n">
        <v>122</v>
      </c>
      <c r="C6156" t="inlineStr">
        <is>
          <t>Arcos</t>
        </is>
      </c>
      <c r="D6156" s="551" t="n">
        <v>45597</v>
      </c>
      <c r="E6156" t="n">
        <v>25152</v>
      </c>
      <c r="F6156" t="inlineStr">
        <is>
          <t>CACHACA FAMIGERADA JEQUITIBA ROSA 750ML</t>
        </is>
      </c>
      <c r="G6156" t="n">
        <v>5924</v>
      </c>
      <c r="H6156" t="n">
        <v>4.95</v>
      </c>
      <c r="I6156" t="inlineStr">
        <is>
          <t>GR</t>
        </is>
      </c>
      <c r="J6156" t="inlineStr">
        <is>
          <t>BEBIDAS</t>
        </is>
      </c>
      <c r="K6156" t="inlineStr">
        <is>
          <t>10/2024</t>
        </is>
      </c>
      <c r="L6156" t="n">
        <v>0</v>
      </c>
      <c r="M6156" s="551" t="n">
        <v>-693593</v>
      </c>
      <c r="N6156" t="n">
        <v>0</v>
      </c>
      <c r="O6156" t="n">
        <v>65</v>
      </c>
      <c r="P6156" t="n">
        <v>321.75</v>
      </c>
    </row>
    <row r="6157">
      <c r="A6157" t="n">
        <v>4295</v>
      </c>
      <c r="B6157" t="n">
        <v>122</v>
      </c>
      <c r="C6157" t="inlineStr">
        <is>
          <t>Arcos</t>
        </is>
      </c>
      <c r="D6157" s="551" t="n">
        <v>45597</v>
      </c>
      <c r="E6157" t="n">
        <v>20922</v>
      </c>
      <c r="F6157" t="inlineStr">
        <is>
          <t>CHOCOLATE EM PO NESTLE 50% C/1,01KG</t>
        </is>
      </c>
      <c r="G6157" t="n">
        <v>2034</v>
      </c>
      <c r="H6157" t="n">
        <v>5</v>
      </c>
      <c r="I6157" t="inlineStr">
        <is>
          <t>PC</t>
        </is>
      </c>
      <c r="J6157" t="inlineStr">
        <is>
          <t>ALIMENTOS</t>
        </is>
      </c>
      <c r="K6157" t="inlineStr">
        <is>
          <t>10/2024</t>
        </is>
      </c>
      <c r="L6157" t="n">
        <v>63.99</v>
      </c>
      <c r="M6157" s="551" t="n">
        <v>45594</v>
      </c>
      <c r="N6157" t="n">
        <v>63.99</v>
      </c>
      <c r="O6157" t="n">
        <v>63.99</v>
      </c>
      <c r="P6157" t="n">
        <v>319.95</v>
      </c>
    </row>
    <row r="6158">
      <c r="A6158" t="n">
        <v>4375</v>
      </c>
      <c r="B6158" t="n">
        <v>122</v>
      </c>
      <c r="C6158" t="inlineStr">
        <is>
          <t>Arcos</t>
        </is>
      </c>
      <c r="D6158" s="551" t="n">
        <v>45597</v>
      </c>
      <c r="E6158" t="n">
        <v>19567</v>
      </c>
      <c r="F6158" t="inlineStr">
        <is>
          <t>PIMENTA JAMAICA EM GRAO KG</t>
        </is>
      </c>
      <c r="G6158" t="n">
        <v>2650</v>
      </c>
      <c r="H6158" t="n">
        <v>3</v>
      </c>
      <c r="I6158" t="inlineStr">
        <is>
          <t>KG</t>
        </is>
      </c>
      <c r="J6158" t="inlineStr">
        <is>
          <t>ALIMENTOS</t>
        </is>
      </c>
      <c r="K6158" t="inlineStr">
        <is>
          <t>10/2024</t>
        </is>
      </c>
      <c r="L6158" t="n">
        <v>105.9</v>
      </c>
      <c r="M6158" s="551" t="n">
        <v>45581</v>
      </c>
      <c r="N6158" t="n">
        <v>105.9</v>
      </c>
      <c r="O6158" t="n">
        <v>156</v>
      </c>
      <c r="P6158" t="n">
        <v>317.7</v>
      </c>
    </row>
    <row r="6159">
      <c r="A6159" t="n">
        <v>5005</v>
      </c>
      <c r="B6159" t="n">
        <v>122</v>
      </c>
      <c r="C6159" t="inlineStr">
        <is>
          <t>Arcos</t>
        </is>
      </c>
      <c r="D6159" s="551" t="n">
        <v>45597</v>
      </c>
      <c r="E6159" t="n">
        <v>19150</v>
      </c>
      <c r="F6159" t="inlineStr">
        <is>
          <t>PAO DA CASA BATARD UN</t>
        </is>
      </c>
      <c r="G6159" t="n">
        <v>2831</v>
      </c>
      <c r="H6159" t="n">
        <v>14</v>
      </c>
      <c r="I6159" t="inlineStr">
        <is>
          <t>UN</t>
        </is>
      </c>
      <c r="J6159" t="inlineStr">
        <is>
          <t>ALIMENTOS</t>
        </is>
      </c>
      <c r="K6159" t="inlineStr">
        <is>
          <t>10/2024</t>
        </is>
      </c>
      <c r="L6159" t="n">
        <v>0</v>
      </c>
      <c r="M6159" s="551" t="n">
        <v>-693593</v>
      </c>
      <c r="N6159" t="n">
        <v>0</v>
      </c>
      <c r="O6159" t="n">
        <v>22.3</v>
      </c>
      <c r="P6159" t="n">
        <v>312.2</v>
      </c>
    </row>
    <row r="6160">
      <c r="A6160" t="n">
        <v>4313</v>
      </c>
      <c r="B6160" t="n">
        <v>122</v>
      </c>
      <c r="C6160" t="inlineStr">
        <is>
          <t>Arcos</t>
        </is>
      </c>
      <c r="D6160" s="551" t="n">
        <v>45597</v>
      </c>
      <c r="E6160" t="n">
        <v>20213</v>
      </c>
      <c r="F6160" t="inlineStr">
        <is>
          <t>GRAO DE BICO CAMIL C/2KG</t>
        </is>
      </c>
      <c r="G6160" t="n">
        <v>2251</v>
      </c>
      <c r="H6160" t="n">
        <v>12</v>
      </c>
      <c r="I6160" t="inlineStr">
        <is>
          <t>PC</t>
        </is>
      </c>
      <c r="J6160" t="inlineStr">
        <is>
          <t>ALIMENTOS</t>
        </is>
      </c>
      <c r="K6160" t="inlineStr">
        <is>
          <t>10/2024</t>
        </is>
      </c>
      <c r="L6160" t="n">
        <v>25.89</v>
      </c>
      <c r="M6160" s="551" t="n">
        <v>45594</v>
      </c>
      <c r="N6160" t="n">
        <v>31.62</v>
      </c>
      <c r="O6160" t="n">
        <v>37.15</v>
      </c>
      <c r="P6160" t="n">
        <v>310.68</v>
      </c>
    </row>
    <row r="6161">
      <c r="A6161" t="n">
        <v>4175</v>
      </c>
      <c r="B6161" t="n">
        <v>122</v>
      </c>
      <c r="C6161" t="inlineStr">
        <is>
          <t>Arcos</t>
        </is>
      </c>
      <c r="D6161" s="551" t="n">
        <v>45597</v>
      </c>
      <c r="E6161" t="n">
        <v>25156</v>
      </c>
      <c r="F6161" t="inlineStr">
        <is>
          <t>CACHACA FAMIGERADA CARVALHO OURO 750ML</t>
        </is>
      </c>
      <c r="G6161" t="n">
        <v>5926</v>
      </c>
      <c r="H6161" t="n">
        <v>4.77</v>
      </c>
      <c r="I6161" t="inlineStr">
        <is>
          <t>GR</t>
        </is>
      </c>
      <c r="J6161" t="inlineStr">
        <is>
          <t>BEBIDAS</t>
        </is>
      </c>
      <c r="K6161" t="inlineStr">
        <is>
          <t>10/2024</t>
        </is>
      </c>
      <c r="L6161" t="n">
        <v>0</v>
      </c>
      <c r="M6161" s="551" t="n">
        <v>-693593</v>
      </c>
      <c r="N6161" t="n">
        <v>0</v>
      </c>
      <c r="O6161" t="n">
        <v>65</v>
      </c>
      <c r="P6161" t="n">
        <v>310.05</v>
      </c>
    </row>
    <row r="6162">
      <c r="A6162" t="n">
        <v>4364</v>
      </c>
      <c r="B6162" t="n">
        <v>122</v>
      </c>
      <c r="C6162" t="inlineStr">
        <is>
          <t>Arcos</t>
        </is>
      </c>
      <c r="D6162" s="551" t="n">
        <v>45597</v>
      </c>
      <c r="E6162" t="n">
        <v>19756</v>
      </c>
      <c r="F6162" t="inlineStr">
        <is>
          <t>LARANJA PERA KG</t>
        </is>
      </c>
      <c r="G6162" t="n">
        <v>2497</v>
      </c>
      <c r="H6162" t="n">
        <v>58.05</v>
      </c>
      <c r="I6162" t="inlineStr">
        <is>
          <t>KG</t>
        </is>
      </c>
      <c r="J6162" t="inlineStr">
        <is>
          <t>ALIMENTOS</t>
        </is>
      </c>
      <c r="K6162" t="inlineStr">
        <is>
          <t>10/2024</t>
        </is>
      </c>
      <c r="L6162" t="n">
        <v>5.3</v>
      </c>
      <c r="M6162" s="551" t="n">
        <v>45596</v>
      </c>
      <c r="N6162" t="n">
        <v>5.8</v>
      </c>
      <c r="O6162" t="n">
        <v>5.57</v>
      </c>
      <c r="P6162" t="n">
        <v>307.66</v>
      </c>
    </row>
    <row r="6163">
      <c r="A6163" t="n">
        <v>4974</v>
      </c>
      <c r="B6163" t="n">
        <v>122</v>
      </c>
      <c r="C6163" t="inlineStr">
        <is>
          <t>Arcos</t>
        </is>
      </c>
      <c r="D6163" s="551" t="n">
        <v>45597</v>
      </c>
      <c r="E6163" t="n">
        <v>18159</v>
      </c>
      <c r="F6163" t="inlineStr">
        <is>
          <t>WHISKY BALLANTINES FINEST 1L</t>
        </is>
      </c>
      <c r="G6163" t="n">
        <v>3461</v>
      </c>
      <c r="H6163" t="n">
        <v>3.37</v>
      </c>
      <c r="I6163" t="inlineStr">
        <is>
          <t>GR</t>
        </is>
      </c>
      <c r="J6163" t="inlineStr">
        <is>
          <t>BEBIDAS</t>
        </is>
      </c>
      <c r="K6163" t="inlineStr">
        <is>
          <t>10/2024</t>
        </is>
      </c>
      <c r="L6163" t="n">
        <v>0</v>
      </c>
      <c r="M6163" s="551" t="n">
        <v>-693593</v>
      </c>
      <c r="N6163" t="n">
        <v>0</v>
      </c>
      <c r="O6163" t="n">
        <v>0</v>
      </c>
      <c r="P6163" t="n">
        <v>303.27</v>
      </c>
    </row>
    <row r="6164">
      <c r="A6164" t="n">
        <v>4263</v>
      </c>
      <c r="B6164" t="n">
        <v>122</v>
      </c>
      <c r="C6164" t="inlineStr">
        <is>
          <t>Arcos</t>
        </is>
      </c>
      <c r="D6164" s="551" t="n">
        <v>45597</v>
      </c>
      <c r="E6164" t="n">
        <v>23992</v>
      </c>
      <c r="F6164" t="inlineStr">
        <is>
          <t>ACIDO MALICO KG</t>
        </is>
      </c>
      <c r="G6164" t="n">
        <v>2216</v>
      </c>
      <c r="H6164" t="n">
        <v>5</v>
      </c>
      <c r="I6164" t="inlineStr">
        <is>
          <t>KG</t>
        </is>
      </c>
      <c r="J6164" t="inlineStr">
        <is>
          <t>ALIMENTOS</t>
        </is>
      </c>
      <c r="K6164" t="inlineStr">
        <is>
          <t>10/2024</t>
        </is>
      </c>
      <c r="L6164" t="n">
        <v>0</v>
      </c>
      <c r="M6164" s="551" t="n">
        <v>45525</v>
      </c>
      <c r="N6164" t="n">
        <v>59.78</v>
      </c>
      <c r="O6164" t="n">
        <v>59.78</v>
      </c>
      <c r="P6164" t="n">
        <v>298.9</v>
      </c>
    </row>
    <row r="6165">
      <c r="A6165" t="n">
        <v>4244</v>
      </c>
      <c r="B6165" t="n">
        <v>122</v>
      </c>
      <c r="C6165" t="inlineStr">
        <is>
          <t>Arcos</t>
        </is>
      </c>
      <c r="D6165" s="551" t="n">
        <v>45597</v>
      </c>
      <c r="E6165" t="n">
        <v>18114</v>
      </c>
      <c r="F6165" t="inlineStr">
        <is>
          <t>WHISKY JOHNNIE WALKER GOLD LABEL RESERVE 750ML</t>
        </is>
      </c>
      <c r="G6165" t="n">
        <v>3498</v>
      </c>
      <c r="H6165" t="n">
        <v>1.33</v>
      </c>
      <c r="I6165" t="inlineStr">
        <is>
          <t>GR</t>
        </is>
      </c>
      <c r="J6165" t="inlineStr">
        <is>
          <t>BEBIDAS</t>
        </is>
      </c>
      <c r="K6165" t="inlineStr">
        <is>
          <t>10/2024</t>
        </is>
      </c>
      <c r="L6165" t="n">
        <v>0</v>
      </c>
      <c r="M6165" s="551" t="n">
        <v>45517</v>
      </c>
      <c r="N6165" t="n">
        <v>224.31</v>
      </c>
      <c r="O6165" t="n">
        <v>259.84</v>
      </c>
      <c r="P6165" t="n">
        <v>298.33</v>
      </c>
    </row>
    <row r="6166">
      <c r="A6166" t="n">
        <v>4187</v>
      </c>
      <c r="B6166" t="n">
        <v>122</v>
      </c>
      <c r="C6166" t="inlineStr">
        <is>
          <t>Arcos</t>
        </is>
      </c>
      <c r="D6166" s="551" t="n">
        <v>45597</v>
      </c>
      <c r="E6166" t="n">
        <v>18366</v>
      </c>
      <c r="F6166" t="inlineStr">
        <is>
          <t>GIN MONKEY 47 500ML</t>
        </is>
      </c>
      <c r="G6166" t="n">
        <v>3272</v>
      </c>
      <c r="H6166" t="n">
        <v>3.21</v>
      </c>
      <c r="I6166" t="inlineStr">
        <is>
          <t>UN</t>
        </is>
      </c>
      <c r="J6166" t="inlineStr">
        <is>
          <t>BEBIDAS</t>
        </is>
      </c>
      <c r="K6166" t="inlineStr">
        <is>
          <t>10/2024</t>
        </is>
      </c>
      <c r="L6166" t="n">
        <v>0</v>
      </c>
      <c r="M6166" s="551" t="n">
        <v>-693593</v>
      </c>
      <c r="N6166" t="n">
        <v>0</v>
      </c>
      <c r="O6166" t="n">
        <v>0</v>
      </c>
      <c r="P6166" t="n">
        <v>297</v>
      </c>
    </row>
    <row r="6167">
      <c r="A6167" t="n">
        <v>4415</v>
      </c>
      <c r="B6167" t="n">
        <v>122</v>
      </c>
      <c r="C6167" t="inlineStr">
        <is>
          <t>Arcos</t>
        </is>
      </c>
      <c r="D6167" s="551" t="n">
        <v>45597</v>
      </c>
      <c r="E6167" t="n">
        <v>24308</v>
      </c>
      <c r="F6167" t="inlineStr">
        <is>
          <t>GUARANA ANTARCTICA LATA 350ML UN</t>
        </is>
      </c>
      <c r="G6167" t="n">
        <v>3658</v>
      </c>
      <c r="H6167" t="n">
        <v>135</v>
      </c>
      <c r="I6167" t="inlineStr">
        <is>
          <t>UN</t>
        </is>
      </c>
      <c r="J6167" t="inlineStr">
        <is>
          <t>BEBIDAS</t>
        </is>
      </c>
      <c r="K6167" t="inlineStr">
        <is>
          <t>10/2024</t>
        </is>
      </c>
      <c r="L6167" t="n">
        <v>2.19</v>
      </c>
      <c r="M6167" s="551" t="n">
        <v>45567</v>
      </c>
      <c r="N6167" t="n">
        <v>2.19</v>
      </c>
      <c r="O6167" t="n">
        <v>36</v>
      </c>
      <c r="P6167" t="n">
        <v>295.65</v>
      </c>
    </row>
    <row r="6168">
      <c r="A6168" t="n">
        <v>5021</v>
      </c>
      <c r="B6168" t="n">
        <v>122</v>
      </c>
      <c r="C6168" t="inlineStr">
        <is>
          <t>Arcos</t>
        </is>
      </c>
      <c r="D6168" s="551" t="n">
        <v>45597</v>
      </c>
      <c r="E6168" t="n">
        <v>18133</v>
      </c>
      <c r="F6168" t="inlineStr">
        <is>
          <t>WHISKY GLENLIVET FOUNDERS RESERVE 750ML</t>
        </is>
      </c>
      <c r="G6168" t="n">
        <v>3484</v>
      </c>
      <c r="H6168" t="n">
        <v>1.52</v>
      </c>
      <c r="I6168" t="inlineStr">
        <is>
          <t>GR</t>
        </is>
      </c>
      <c r="J6168" t="inlineStr">
        <is>
          <t>BEBIDAS</t>
        </is>
      </c>
      <c r="K6168" t="inlineStr">
        <is>
          <t>10/2024</t>
        </is>
      </c>
      <c r="L6168" t="n">
        <v>0</v>
      </c>
      <c r="M6168" s="551" t="n">
        <v>-693593</v>
      </c>
      <c r="N6168" t="n">
        <v>0</v>
      </c>
      <c r="O6168" t="n">
        <v>0</v>
      </c>
      <c r="P6168" t="n">
        <v>292.13</v>
      </c>
    </row>
    <row r="6169">
      <c r="A6169" t="n">
        <v>4255</v>
      </c>
      <c r="B6169" t="n">
        <v>122</v>
      </c>
      <c r="C6169" t="inlineStr">
        <is>
          <t>Arcos</t>
        </is>
      </c>
      <c r="D6169" s="551" t="n">
        <v>45597</v>
      </c>
      <c r="E6169" t="n">
        <v>24712</v>
      </c>
      <c r="F6169" t="inlineStr">
        <is>
          <t>VERMOUTH DOLIN ROUGE 750ML</t>
        </is>
      </c>
      <c r="G6169" t="n">
        <v>5726</v>
      </c>
      <c r="H6169" t="n">
        <v>2</v>
      </c>
      <c r="I6169" t="inlineStr">
        <is>
          <t>GR</t>
        </is>
      </c>
      <c r="J6169" t="inlineStr">
        <is>
          <t>ALIMENTOS</t>
        </is>
      </c>
      <c r="K6169" t="inlineStr">
        <is>
          <t>10/2024</t>
        </is>
      </c>
      <c r="L6169" t="n">
        <v>0</v>
      </c>
      <c r="M6169" s="551" t="n">
        <v>45560</v>
      </c>
      <c r="N6169" t="n">
        <v>147.63</v>
      </c>
      <c r="O6169" t="n">
        <v>147.63</v>
      </c>
      <c r="P6169" t="n">
        <v>287.6</v>
      </c>
    </row>
    <row r="6170">
      <c r="A6170" t="n">
        <v>4269</v>
      </c>
      <c r="B6170" t="n">
        <v>122</v>
      </c>
      <c r="C6170" t="inlineStr">
        <is>
          <t>Arcos</t>
        </is>
      </c>
      <c r="D6170" s="551" t="n">
        <v>45597</v>
      </c>
      <c r="E6170" t="n">
        <v>21093</v>
      </c>
      <c r="F6170" t="inlineStr">
        <is>
          <t>ACUCAR REFINADO UNIAO 1KG UN</t>
        </is>
      </c>
      <c r="G6170" t="n">
        <v>1988</v>
      </c>
      <c r="H6170" t="n">
        <v>60</v>
      </c>
      <c r="I6170" t="inlineStr">
        <is>
          <t>KG</t>
        </is>
      </c>
      <c r="J6170" t="inlineStr">
        <is>
          <t>ALIMENTOS</t>
        </is>
      </c>
      <c r="K6170" t="inlineStr">
        <is>
          <t>10/2024</t>
        </is>
      </c>
      <c r="L6170" t="n">
        <v>4.72</v>
      </c>
      <c r="M6170" s="551" t="n">
        <v>45595</v>
      </c>
      <c r="N6170" t="n">
        <v>4.75</v>
      </c>
      <c r="O6170" t="n">
        <v>4.75</v>
      </c>
      <c r="P6170" t="n">
        <v>283.2</v>
      </c>
    </row>
    <row r="6171">
      <c r="A6171" t="n">
        <v>4284</v>
      </c>
      <c r="B6171" t="n">
        <v>122</v>
      </c>
      <c r="C6171" t="inlineStr">
        <is>
          <t>Arcos</t>
        </is>
      </c>
      <c r="D6171" s="551" t="n">
        <v>45597</v>
      </c>
      <c r="E6171" t="n">
        <v>20809</v>
      </c>
      <c r="F6171" t="inlineStr">
        <is>
          <t>CAFE PILAO ALMOFADA 500G</t>
        </is>
      </c>
      <c r="G6171" t="n">
        <v>2074</v>
      </c>
      <c r="H6171" t="n">
        <v>13</v>
      </c>
      <c r="I6171" t="inlineStr">
        <is>
          <t>PC</t>
        </is>
      </c>
      <c r="J6171" t="inlineStr">
        <is>
          <t>ALIMENTOS</t>
        </is>
      </c>
      <c r="K6171" t="inlineStr">
        <is>
          <t>10/2024</t>
        </is>
      </c>
      <c r="L6171" t="n">
        <v>21.75</v>
      </c>
      <c r="M6171" s="551" t="n">
        <v>45594</v>
      </c>
      <c r="N6171" t="n">
        <v>21.96</v>
      </c>
      <c r="O6171" t="n">
        <v>21.96</v>
      </c>
      <c r="P6171" t="n">
        <v>282.75</v>
      </c>
    </row>
    <row r="6172">
      <c r="A6172" t="n">
        <v>4399</v>
      </c>
      <c r="B6172" t="n">
        <v>122</v>
      </c>
      <c r="C6172" t="inlineStr">
        <is>
          <t>Arcos</t>
        </is>
      </c>
      <c r="D6172" s="551" t="n">
        <v>45597</v>
      </c>
      <c r="E6172" t="n">
        <v>25012</v>
      </c>
      <c r="F6172" t="inlineStr">
        <is>
          <t>REQUEIJÃO DE CORTE KG</t>
        </is>
      </c>
      <c r="G6172" t="n">
        <v>5864</v>
      </c>
      <c r="H6172" t="n">
        <v>3.72</v>
      </c>
      <c r="I6172" t="inlineStr">
        <is>
          <t>KG</t>
        </is>
      </c>
      <c r="J6172" t="inlineStr">
        <is>
          <t>ALIMENTOS</t>
        </is>
      </c>
      <c r="K6172" t="inlineStr">
        <is>
          <t>10/2024</t>
        </is>
      </c>
      <c r="L6172" t="n">
        <v>75.91</v>
      </c>
      <c r="M6172" s="551" t="n">
        <v>45596</v>
      </c>
      <c r="N6172" t="n">
        <v>75.79000000000001</v>
      </c>
      <c r="O6172" t="n">
        <v>75.79000000000001</v>
      </c>
      <c r="P6172" t="n">
        <v>282.39</v>
      </c>
    </row>
    <row r="6173">
      <c r="A6173" t="n">
        <v>5024</v>
      </c>
      <c r="B6173" t="n">
        <v>122</v>
      </c>
      <c r="C6173" t="inlineStr">
        <is>
          <t>Arcos</t>
        </is>
      </c>
      <c r="D6173" s="551" t="n">
        <v>45597</v>
      </c>
      <c r="E6173" t="n">
        <v>24262</v>
      </c>
      <c r="F6173" t="inlineStr">
        <is>
          <t>FILE MIGNON SUINO KG</t>
        </is>
      </c>
      <c r="G6173" t="n">
        <v>3058</v>
      </c>
      <c r="H6173" t="n">
        <v>10.44</v>
      </c>
      <c r="I6173" t="inlineStr">
        <is>
          <t>KG</t>
        </is>
      </c>
      <c r="J6173" t="inlineStr">
        <is>
          <t>ALIMENTOS</t>
        </is>
      </c>
      <c r="K6173" t="inlineStr">
        <is>
          <t>10/2024</t>
        </is>
      </c>
      <c r="L6173" t="n">
        <v>0</v>
      </c>
      <c r="M6173" s="551" t="n">
        <v>45517</v>
      </c>
      <c r="N6173" t="n">
        <v>26.8</v>
      </c>
      <c r="O6173" t="n">
        <v>26.8</v>
      </c>
      <c r="P6173" t="n">
        <v>279.79</v>
      </c>
    </row>
    <row r="6174">
      <c r="A6174" t="n">
        <v>4368</v>
      </c>
      <c r="B6174" t="n">
        <v>122</v>
      </c>
      <c r="C6174" t="inlineStr">
        <is>
          <t>Arcos</t>
        </is>
      </c>
      <c r="D6174" s="551" t="n">
        <v>45597</v>
      </c>
      <c r="E6174" t="n">
        <v>19739</v>
      </c>
      <c r="F6174" t="inlineStr">
        <is>
          <t>MARACUJA KG</t>
        </is>
      </c>
      <c r="G6174" t="n">
        <v>2514</v>
      </c>
      <c r="H6174" t="n">
        <v>33.6</v>
      </c>
      <c r="I6174" t="inlineStr">
        <is>
          <t>KG</t>
        </is>
      </c>
      <c r="J6174" t="inlineStr">
        <is>
          <t>ALIMENTOS</t>
        </is>
      </c>
      <c r="K6174" t="inlineStr">
        <is>
          <t>10/2024</t>
        </is>
      </c>
      <c r="L6174" t="n">
        <v>8.31</v>
      </c>
      <c r="M6174" s="551" t="n">
        <v>45596</v>
      </c>
      <c r="N6174" t="n">
        <v>8.1</v>
      </c>
      <c r="O6174" t="n">
        <v>7.64</v>
      </c>
      <c r="P6174" t="n">
        <v>279.22</v>
      </c>
    </row>
    <row r="6175">
      <c r="A6175" t="n">
        <v>4403</v>
      </c>
      <c r="B6175" t="n">
        <v>122</v>
      </c>
      <c r="C6175" t="inlineStr">
        <is>
          <t>Arcos</t>
        </is>
      </c>
      <c r="D6175" s="551" t="n">
        <v>45597</v>
      </c>
      <c r="E6175" t="n">
        <v>17040</v>
      </c>
      <c r="F6175" t="inlineStr">
        <is>
          <t>PAO CIABATTA DE AZEITE UN</t>
        </is>
      </c>
      <c r="G6175" t="n">
        <v>2828</v>
      </c>
      <c r="H6175" t="n">
        <v>74</v>
      </c>
      <c r="I6175" t="inlineStr">
        <is>
          <t>UN</t>
        </is>
      </c>
      <c r="J6175" t="inlineStr">
        <is>
          <t>ALIMENTOS</t>
        </is>
      </c>
      <c r="K6175" t="inlineStr">
        <is>
          <t>10/2024</t>
        </is>
      </c>
      <c r="L6175" t="n">
        <v>3.75</v>
      </c>
      <c r="M6175" s="551" t="n">
        <v>45583</v>
      </c>
      <c r="N6175" t="n">
        <v>3.75</v>
      </c>
      <c r="O6175" t="n">
        <v>3.75</v>
      </c>
      <c r="P6175" t="n">
        <v>277.5</v>
      </c>
    </row>
    <row r="6176">
      <c r="A6176" t="n">
        <v>4239</v>
      </c>
      <c r="B6176" t="n">
        <v>122</v>
      </c>
      <c r="C6176" t="inlineStr">
        <is>
          <t>Arcos</t>
        </is>
      </c>
      <c r="D6176" s="551" t="n">
        <v>45597</v>
      </c>
      <c r="E6176" t="n">
        <v>18140</v>
      </c>
      <c r="F6176" t="inlineStr">
        <is>
          <t>WHISKY GENTLEMAN JACK SILVER 1L</t>
        </is>
      </c>
      <c r="G6176" t="n">
        <v>3478</v>
      </c>
      <c r="H6176" t="n">
        <v>1.7</v>
      </c>
      <c r="I6176" t="inlineStr">
        <is>
          <t>GR</t>
        </is>
      </c>
      <c r="J6176" t="inlineStr">
        <is>
          <t>BEBIDAS</t>
        </is>
      </c>
      <c r="K6176" t="inlineStr">
        <is>
          <t>10/2024</t>
        </is>
      </c>
      <c r="L6176" t="n">
        <v>0</v>
      </c>
      <c r="M6176" s="551" t="n">
        <v>45545</v>
      </c>
      <c r="N6176" t="n">
        <v>162.93</v>
      </c>
      <c r="O6176" t="n">
        <v>162.93</v>
      </c>
      <c r="P6176" t="n">
        <v>276.98</v>
      </c>
    </row>
    <row r="6177">
      <c r="A6177" t="n">
        <v>4315</v>
      </c>
      <c r="B6177" t="n">
        <v>122</v>
      </c>
      <c r="C6177" t="inlineStr">
        <is>
          <t>Arcos</t>
        </is>
      </c>
      <c r="D6177" s="551" t="n">
        <v>45597</v>
      </c>
      <c r="E6177" t="n">
        <v>20653</v>
      </c>
      <c r="F6177" t="inlineStr">
        <is>
          <t>LEITE DE COCO SOCOCO C/1L UN</t>
        </is>
      </c>
      <c r="G6177" t="n">
        <v>2111</v>
      </c>
      <c r="H6177" t="n">
        <v>13</v>
      </c>
      <c r="I6177" t="inlineStr">
        <is>
          <t>UN</t>
        </is>
      </c>
      <c r="J6177" t="inlineStr">
        <is>
          <t>ALIMENTOS</t>
        </is>
      </c>
      <c r="K6177" t="inlineStr">
        <is>
          <t>10/2024</t>
        </is>
      </c>
      <c r="L6177" t="n">
        <v>21.25</v>
      </c>
      <c r="M6177" s="551" t="n">
        <v>45594</v>
      </c>
      <c r="N6177" t="n">
        <v>21.1</v>
      </c>
      <c r="O6177" t="n">
        <v>21.35</v>
      </c>
      <c r="P6177" t="n">
        <v>276.25</v>
      </c>
    </row>
    <row r="6178">
      <c r="A6178" t="n">
        <v>4195</v>
      </c>
      <c r="B6178" t="n">
        <v>122</v>
      </c>
      <c r="C6178" t="inlineStr">
        <is>
          <t>Arcos</t>
        </is>
      </c>
      <c r="D6178" s="551" t="n">
        <v>45597</v>
      </c>
      <c r="E6178" t="n">
        <v>18351</v>
      </c>
      <c r="F6178" t="inlineStr">
        <is>
          <t>GIN THE LONDON N1 700ML</t>
        </is>
      </c>
      <c r="G6178" t="n">
        <v>3284</v>
      </c>
      <c r="H6178" t="n">
        <v>1</v>
      </c>
      <c r="I6178" t="inlineStr">
        <is>
          <t>UN</t>
        </is>
      </c>
      <c r="J6178" t="inlineStr">
        <is>
          <t>BEBIDAS</t>
        </is>
      </c>
      <c r="K6178" t="inlineStr">
        <is>
          <t>10/2024</t>
        </is>
      </c>
      <c r="L6178" t="n">
        <v>0</v>
      </c>
      <c r="M6178" s="551" t="n">
        <v>-693593</v>
      </c>
      <c r="N6178" t="n">
        <v>0</v>
      </c>
      <c r="O6178" t="n">
        <v>0</v>
      </c>
      <c r="P6178" t="n">
        <v>272.3</v>
      </c>
    </row>
    <row r="6179">
      <c r="A6179" t="n">
        <v>4171</v>
      </c>
      <c r="B6179" t="n">
        <v>122</v>
      </c>
      <c r="C6179" t="inlineStr">
        <is>
          <t>Arcos</t>
        </is>
      </c>
      <c r="D6179" s="551" t="n">
        <v>45597</v>
      </c>
      <c r="E6179" t="n">
        <v>18537</v>
      </c>
      <c r="F6179" t="inlineStr">
        <is>
          <t>APERITIVO LILLET BLANC 750ML</t>
        </is>
      </c>
      <c r="G6179" t="n">
        <v>3140</v>
      </c>
      <c r="H6179" t="n">
        <v>3.41</v>
      </c>
      <c r="I6179" t="inlineStr">
        <is>
          <t>GR</t>
        </is>
      </c>
      <c r="J6179" t="inlineStr">
        <is>
          <t>BEBIDAS</t>
        </is>
      </c>
      <c r="K6179" t="inlineStr">
        <is>
          <t>10/2024</t>
        </is>
      </c>
      <c r="L6179" t="n">
        <v>0</v>
      </c>
      <c r="M6179" s="551" t="n">
        <v>45545</v>
      </c>
      <c r="N6179" t="n">
        <v>79.09999999999999</v>
      </c>
      <c r="O6179" t="n">
        <v>79.09999999999999</v>
      </c>
      <c r="P6179" t="n">
        <v>269.73</v>
      </c>
    </row>
    <row r="6180">
      <c r="A6180" t="n">
        <v>4990</v>
      </c>
      <c r="B6180" t="n">
        <v>122</v>
      </c>
      <c r="C6180" t="inlineStr">
        <is>
          <t>Arcos</t>
        </is>
      </c>
      <c r="D6180" s="551" t="n">
        <v>45597</v>
      </c>
      <c r="E6180" t="n">
        <v>20928</v>
      </c>
      <c r="F6180" t="inlineStr">
        <is>
          <t>CHOCOLATE BRANCO SICAO BARRA 2,1KG</t>
        </is>
      </c>
      <c r="G6180" t="n">
        <v>2033</v>
      </c>
      <c r="H6180" t="n">
        <v>2</v>
      </c>
      <c r="I6180" t="inlineStr">
        <is>
          <t>UN</t>
        </is>
      </c>
      <c r="J6180" t="inlineStr">
        <is>
          <t>ALIMENTOS</t>
        </is>
      </c>
      <c r="K6180" t="inlineStr">
        <is>
          <t>10/2024</t>
        </is>
      </c>
      <c r="L6180" t="n">
        <v>134.45</v>
      </c>
      <c r="M6180" s="551" t="n">
        <v>45587</v>
      </c>
      <c r="N6180" t="n">
        <v>86.40000000000001</v>
      </c>
      <c r="O6180" t="n">
        <v>86.40000000000001</v>
      </c>
      <c r="P6180" t="n">
        <v>268.9</v>
      </c>
    </row>
    <row r="6181">
      <c r="A6181" t="n">
        <v>4426</v>
      </c>
      <c r="B6181" t="n">
        <v>122</v>
      </c>
      <c r="C6181" t="inlineStr">
        <is>
          <t>Arcos</t>
        </is>
      </c>
      <c r="D6181" s="551" t="n">
        <v>45597</v>
      </c>
      <c r="E6181" t="n">
        <v>17716</v>
      </c>
      <c r="F6181" t="inlineStr">
        <is>
          <t>VINHO TINTO ALMADEN CABERNET SAUVIGNON 750ML</t>
        </is>
      </c>
      <c r="G6181" t="n">
        <v>3822</v>
      </c>
      <c r="H6181" t="n">
        <v>10</v>
      </c>
      <c r="I6181" t="inlineStr">
        <is>
          <t>GR</t>
        </is>
      </c>
      <c r="J6181" t="inlineStr">
        <is>
          <t>BEBIDAS</t>
        </is>
      </c>
      <c r="K6181" t="inlineStr">
        <is>
          <t>10/2024</t>
        </is>
      </c>
      <c r="L6181" t="n">
        <v>26.5</v>
      </c>
      <c r="M6181" s="551" t="n">
        <v>45573</v>
      </c>
      <c r="N6181" t="n">
        <v>26.5</v>
      </c>
      <c r="O6181" t="n">
        <v>26.5</v>
      </c>
      <c r="P6181" t="n">
        <v>265</v>
      </c>
    </row>
    <row r="6182">
      <c r="A6182" t="n">
        <v>4170</v>
      </c>
      <c r="B6182" t="n">
        <v>122</v>
      </c>
      <c r="C6182" t="inlineStr">
        <is>
          <t>Arcos</t>
        </is>
      </c>
      <c r="D6182" s="551" t="n">
        <v>45597</v>
      </c>
      <c r="E6182" t="n">
        <v>18543</v>
      </c>
      <c r="F6182" t="inlineStr">
        <is>
          <t>APERITIVO CYNAR 900ML</t>
        </is>
      </c>
      <c r="G6182" t="n">
        <v>3135</v>
      </c>
      <c r="H6182" t="n">
        <v>15.01</v>
      </c>
      <c r="I6182" t="inlineStr">
        <is>
          <t>GR</t>
        </is>
      </c>
      <c r="J6182" t="inlineStr">
        <is>
          <t>BEBIDAS</t>
        </is>
      </c>
      <c r="K6182" t="inlineStr">
        <is>
          <t>10/2024</t>
        </is>
      </c>
      <c r="L6182" t="n">
        <v>0</v>
      </c>
      <c r="M6182" s="551" t="n">
        <v>45517</v>
      </c>
      <c r="N6182" t="n">
        <v>17.4</v>
      </c>
      <c r="O6182" t="n">
        <v>18.7</v>
      </c>
      <c r="P6182" t="n">
        <v>261.22</v>
      </c>
    </row>
    <row r="6183">
      <c r="A6183" t="n">
        <v>4275</v>
      </c>
      <c r="B6183" t="n">
        <v>122</v>
      </c>
      <c r="C6183" t="inlineStr">
        <is>
          <t>Arcos</t>
        </is>
      </c>
      <c r="D6183" s="551" t="n">
        <v>45597</v>
      </c>
      <c r="E6183" t="n">
        <v>24046</v>
      </c>
      <c r="F6183" t="inlineStr">
        <is>
          <t>ANIS ESTRELADO KG</t>
        </is>
      </c>
      <c r="G6183" t="n">
        <v>2315</v>
      </c>
      <c r="H6183" t="n">
        <v>2</v>
      </c>
      <c r="I6183" t="inlineStr">
        <is>
          <t>KG</t>
        </is>
      </c>
      <c r="J6183" t="inlineStr">
        <is>
          <t>ALIMENTOS</t>
        </is>
      </c>
      <c r="K6183" t="inlineStr">
        <is>
          <t>10/2024</t>
        </is>
      </c>
      <c r="L6183" t="n">
        <v>0</v>
      </c>
      <c r="M6183" s="551" t="n">
        <v>-693593</v>
      </c>
      <c r="N6183" t="n">
        <v>0</v>
      </c>
      <c r="O6183" t="n">
        <v>0</v>
      </c>
      <c r="P6183" t="n">
        <v>258.45</v>
      </c>
    </row>
    <row r="6184">
      <c r="A6184" t="n">
        <v>4189</v>
      </c>
      <c r="B6184" t="n">
        <v>122</v>
      </c>
      <c r="C6184" t="inlineStr">
        <is>
          <t>Arcos</t>
        </is>
      </c>
      <c r="D6184" s="551" t="n">
        <v>45597</v>
      </c>
      <c r="E6184" t="n">
        <v>18363</v>
      </c>
      <c r="F6184" t="inlineStr">
        <is>
          <t>GIN PRINCIPE DE LOS APOSTOLES 750ML</t>
        </is>
      </c>
      <c r="G6184" t="n">
        <v>3275</v>
      </c>
      <c r="H6184" t="n">
        <v>1</v>
      </c>
      <c r="I6184" t="inlineStr">
        <is>
          <t>UN</t>
        </is>
      </c>
      <c r="J6184" t="inlineStr">
        <is>
          <t>BEBIDAS</t>
        </is>
      </c>
      <c r="K6184" t="inlineStr">
        <is>
          <t>10/2024</t>
        </is>
      </c>
      <c r="L6184" t="n">
        <v>0</v>
      </c>
      <c r="M6184" s="551" t="n">
        <v>-693593</v>
      </c>
      <c r="N6184" t="n">
        <v>0</v>
      </c>
      <c r="O6184" t="n">
        <v>0</v>
      </c>
      <c r="P6184" t="n">
        <v>256.5</v>
      </c>
    </row>
    <row r="6185">
      <c r="A6185" t="n">
        <v>4386</v>
      </c>
      <c r="B6185" t="n">
        <v>122</v>
      </c>
      <c r="C6185" t="inlineStr">
        <is>
          <t>Arcos</t>
        </is>
      </c>
      <c r="D6185" s="551" t="n">
        <v>45597</v>
      </c>
      <c r="E6185" t="n">
        <v>25184</v>
      </c>
      <c r="F6185" t="inlineStr">
        <is>
          <t>TUCUPI PRETO BAG KG</t>
        </is>
      </c>
      <c r="G6185" t="n">
        <v>5937</v>
      </c>
      <c r="H6185" t="n">
        <v>1</v>
      </c>
      <c r="I6185" t="inlineStr">
        <is>
          <t>KG</t>
        </is>
      </c>
      <c r="J6185" t="inlineStr">
        <is>
          <t>ALIMENTOS</t>
        </is>
      </c>
      <c r="K6185" t="inlineStr">
        <is>
          <t>10/2024</t>
        </is>
      </c>
      <c r="L6185" t="n">
        <v>0</v>
      </c>
      <c r="M6185" s="551" t="n">
        <v>45560</v>
      </c>
      <c r="N6185" t="n">
        <v>250</v>
      </c>
      <c r="O6185" t="n">
        <v>350</v>
      </c>
      <c r="P6185" t="n">
        <v>250</v>
      </c>
    </row>
    <row r="6186">
      <c r="A6186" t="n">
        <v>4241</v>
      </c>
      <c r="B6186" t="n">
        <v>122</v>
      </c>
      <c r="C6186" t="inlineStr">
        <is>
          <t>Arcos</t>
        </is>
      </c>
      <c r="D6186" s="551" t="n">
        <v>45597</v>
      </c>
      <c r="E6186" t="n">
        <v>18138</v>
      </c>
      <c r="F6186" t="inlineStr">
        <is>
          <t>WHISKY GLENFIDDICH 15 ANOS 750ML</t>
        </is>
      </c>
      <c r="G6186" t="n">
        <v>3480</v>
      </c>
      <c r="H6186" t="n">
        <v>0.51</v>
      </c>
      <c r="I6186" t="inlineStr">
        <is>
          <t>GR</t>
        </is>
      </c>
      <c r="J6186" t="inlineStr">
        <is>
          <t>BEBIDAS</t>
        </is>
      </c>
      <c r="K6186" t="inlineStr">
        <is>
          <t>10/2024</t>
        </is>
      </c>
      <c r="L6186" t="n">
        <v>0</v>
      </c>
      <c r="M6186" s="551" t="n">
        <v>-693593</v>
      </c>
      <c r="N6186" t="n">
        <v>0</v>
      </c>
      <c r="O6186" t="n">
        <v>0</v>
      </c>
      <c r="P6186" t="n">
        <v>245.91</v>
      </c>
    </row>
    <row r="6187">
      <c r="A6187" t="n">
        <v>4322</v>
      </c>
      <c r="B6187" t="n">
        <v>122</v>
      </c>
      <c r="C6187" t="inlineStr">
        <is>
          <t>Arcos</t>
        </is>
      </c>
      <c r="D6187" s="551" t="n">
        <v>45597</v>
      </c>
      <c r="E6187" t="n">
        <v>20111</v>
      </c>
      <c r="F6187" t="inlineStr">
        <is>
          <t>MASSA MACARRAO DE ARROZ TAILANDES RICE STICK C/300G 5mm</t>
        </is>
      </c>
      <c r="G6187" t="n">
        <v>2295</v>
      </c>
      <c r="H6187" t="n">
        <v>10</v>
      </c>
      <c r="I6187" t="inlineStr">
        <is>
          <t>PC</t>
        </is>
      </c>
      <c r="J6187" t="inlineStr">
        <is>
          <t>ALIMENTOS</t>
        </is>
      </c>
      <c r="K6187" t="inlineStr">
        <is>
          <t>10/2024</t>
        </is>
      </c>
      <c r="L6187" t="n">
        <v>0</v>
      </c>
      <c r="M6187" s="551" t="n">
        <v>45385</v>
      </c>
      <c r="N6187" t="n">
        <v>0</v>
      </c>
      <c r="O6187" t="n">
        <v>0</v>
      </c>
      <c r="P6187" t="n">
        <v>240.23</v>
      </c>
    </row>
    <row r="6188">
      <c r="A6188" t="n">
        <v>4240</v>
      </c>
      <c r="B6188" t="n">
        <v>122</v>
      </c>
      <c r="C6188" t="inlineStr">
        <is>
          <t>Arcos</t>
        </is>
      </c>
      <c r="D6188" s="551" t="n">
        <v>45597</v>
      </c>
      <c r="E6188" t="n">
        <v>18139</v>
      </c>
      <c r="F6188" t="inlineStr">
        <is>
          <t>WHISKY GLENFIDDICH 12 ANOS 750ML</t>
        </is>
      </c>
      <c r="G6188" t="n">
        <v>3479</v>
      </c>
      <c r="H6188" t="n">
        <v>0.63</v>
      </c>
      <c r="I6188" t="inlineStr">
        <is>
          <t>GR</t>
        </is>
      </c>
      <c r="J6188" t="inlineStr">
        <is>
          <t>BEBIDAS</t>
        </is>
      </c>
      <c r="K6188" t="inlineStr">
        <is>
          <t>10/2024</t>
        </is>
      </c>
      <c r="L6188" t="n">
        <v>0</v>
      </c>
      <c r="M6188" s="551" t="n">
        <v>-693593</v>
      </c>
      <c r="N6188" t="n">
        <v>0</v>
      </c>
      <c r="O6188" t="n">
        <v>375.29</v>
      </c>
      <c r="P6188" t="n">
        <v>236.43</v>
      </c>
    </row>
    <row r="6189">
      <c r="A6189" t="n">
        <v>4982</v>
      </c>
      <c r="B6189" t="n">
        <v>122</v>
      </c>
      <c r="C6189" t="inlineStr">
        <is>
          <t>Arcos</t>
        </is>
      </c>
      <c r="D6189" s="551" t="n">
        <v>45597</v>
      </c>
      <c r="E6189" t="n">
        <v>19973</v>
      </c>
      <c r="F6189" t="inlineStr">
        <is>
          <t>MOLHO SHOYO TRADICIONAL SAKURA C/1,010L UN</t>
        </is>
      </c>
      <c r="G6189" t="n">
        <v>2354</v>
      </c>
      <c r="H6189" t="n">
        <v>14</v>
      </c>
      <c r="I6189" t="inlineStr">
        <is>
          <t>UN</t>
        </is>
      </c>
      <c r="J6189" t="inlineStr">
        <is>
          <t>ALIMENTOS</t>
        </is>
      </c>
      <c r="K6189" t="inlineStr">
        <is>
          <t>10/2024</t>
        </is>
      </c>
      <c r="L6189" t="n">
        <v>16.8</v>
      </c>
      <c r="M6189" s="551" t="n">
        <v>45594</v>
      </c>
      <c r="N6189" t="n">
        <v>16.8</v>
      </c>
      <c r="O6189" t="n">
        <v>16.8</v>
      </c>
      <c r="P6189" t="n">
        <v>235.2</v>
      </c>
    </row>
    <row r="6190">
      <c r="A6190" t="n">
        <v>4177</v>
      </c>
      <c r="B6190" t="n">
        <v>122</v>
      </c>
      <c r="C6190" t="inlineStr">
        <is>
          <t>Arcos</t>
        </is>
      </c>
      <c r="D6190" s="551" t="n">
        <v>45597</v>
      </c>
      <c r="E6190" t="n">
        <v>18444</v>
      </c>
      <c r="F6190" t="inlineStr">
        <is>
          <t>CACHACA MATO DENTRO OURO 980ML</t>
        </is>
      </c>
      <c r="G6190" t="n">
        <v>3205</v>
      </c>
      <c r="H6190" t="n">
        <v>6.68</v>
      </c>
      <c r="I6190" t="inlineStr">
        <is>
          <t>UN</t>
        </is>
      </c>
      <c r="J6190" t="inlineStr">
        <is>
          <t>BEBIDAS</t>
        </is>
      </c>
      <c r="K6190" t="inlineStr">
        <is>
          <t>10/2024</t>
        </is>
      </c>
      <c r="L6190" t="n">
        <v>0</v>
      </c>
      <c r="M6190" s="551" t="n">
        <v>45447</v>
      </c>
      <c r="N6190" t="n">
        <v>35</v>
      </c>
      <c r="O6190" t="n">
        <v>34</v>
      </c>
      <c r="P6190" t="n">
        <v>233.8</v>
      </c>
    </row>
    <row r="6191">
      <c r="A6191" t="n">
        <v>4181</v>
      </c>
      <c r="B6191" t="n">
        <v>122</v>
      </c>
      <c r="C6191" t="inlineStr">
        <is>
          <t>Arcos</t>
        </is>
      </c>
      <c r="D6191" s="551" t="n">
        <v>45597</v>
      </c>
      <c r="E6191" t="n">
        <v>18395</v>
      </c>
      <c r="F6191" t="inlineStr">
        <is>
          <t>CONHAQUE DOMECQ 1L</t>
        </is>
      </c>
      <c r="G6191" t="n">
        <v>3245</v>
      </c>
      <c r="H6191" t="n">
        <v>7</v>
      </c>
      <c r="I6191" t="inlineStr">
        <is>
          <t>GR</t>
        </is>
      </c>
      <c r="J6191" t="inlineStr">
        <is>
          <t>BEBIDAS</t>
        </is>
      </c>
      <c r="K6191" t="inlineStr">
        <is>
          <t>10/2024</t>
        </is>
      </c>
      <c r="L6191" t="n">
        <v>0</v>
      </c>
      <c r="M6191" s="551" t="n">
        <v>45560</v>
      </c>
      <c r="N6191" t="n">
        <v>32.43</v>
      </c>
      <c r="O6191" t="n">
        <v>32.43</v>
      </c>
      <c r="P6191" t="n">
        <v>227.01</v>
      </c>
    </row>
    <row r="6192">
      <c r="A6192" t="n">
        <v>4182</v>
      </c>
      <c r="B6192" t="n">
        <v>122</v>
      </c>
      <c r="C6192" t="inlineStr">
        <is>
          <t>Arcos</t>
        </is>
      </c>
      <c r="D6192" s="551" t="n">
        <v>45597</v>
      </c>
      <c r="E6192" t="n">
        <v>18393</v>
      </c>
      <c r="F6192" t="inlineStr">
        <is>
          <t>CONHAQUE HENNESSY VERY SPECIAL 700ML</t>
        </is>
      </c>
      <c r="G6192" t="n">
        <v>3247</v>
      </c>
      <c r="H6192" t="n">
        <v>1.5</v>
      </c>
      <c r="I6192" t="inlineStr">
        <is>
          <t>UN</t>
        </is>
      </c>
      <c r="J6192" t="inlineStr">
        <is>
          <t>BEBIDAS</t>
        </is>
      </c>
      <c r="K6192" t="inlineStr">
        <is>
          <t>10/2024</t>
        </is>
      </c>
      <c r="L6192" t="n">
        <v>0</v>
      </c>
      <c r="M6192" s="551" t="n">
        <v>-693593</v>
      </c>
      <c r="N6192" t="n">
        <v>0</v>
      </c>
      <c r="O6192" t="n">
        <v>0</v>
      </c>
      <c r="P6192" t="n">
        <v>219.53</v>
      </c>
    </row>
    <row r="6193">
      <c r="A6193" t="n">
        <v>4327</v>
      </c>
      <c r="B6193" t="n">
        <v>122</v>
      </c>
      <c r="C6193" t="inlineStr">
        <is>
          <t>Arcos</t>
        </is>
      </c>
      <c r="D6193" s="551" t="n">
        <v>45597</v>
      </c>
      <c r="E6193" t="n">
        <v>19979</v>
      </c>
      <c r="F6193" t="inlineStr">
        <is>
          <t>MOLHO DE PIMENTA TABASCO RED C/60ML</t>
        </is>
      </c>
      <c r="G6193" t="n">
        <v>2353</v>
      </c>
      <c r="H6193" t="n">
        <v>14</v>
      </c>
      <c r="I6193" t="inlineStr">
        <is>
          <t>FR</t>
        </is>
      </c>
      <c r="J6193" t="inlineStr">
        <is>
          <t>ALIMENTOS</t>
        </is>
      </c>
      <c r="K6193" t="inlineStr">
        <is>
          <t>10/2024</t>
        </is>
      </c>
      <c r="L6193" t="n">
        <v>15.15</v>
      </c>
      <c r="M6193" s="551" t="n">
        <v>45587</v>
      </c>
      <c r="N6193" t="n">
        <v>15.15</v>
      </c>
      <c r="O6193" t="n">
        <v>15.15</v>
      </c>
      <c r="P6193" t="n">
        <v>212.1</v>
      </c>
    </row>
    <row r="6194">
      <c r="A6194" t="n">
        <v>4302</v>
      </c>
      <c r="B6194" t="n">
        <v>122</v>
      </c>
      <c r="C6194" t="inlineStr">
        <is>
          <t>Arcos</t>
        </is>
      </c>
      <c r="D6194" s="551" t="n">
        <v>45597</v>
      </c>
      <c r="E6194" t="n">
        <v>20672</v>
      </c>
      <c r="F6194" t="inlineStr">
        <is>
          <t>EXTRATO DE TOMATE ELEFANTE C/1,7KG</t>
        </is>
      </c>
      <c r="G6194" t="n">
        <v>2107</v>
      </c>
      <c r="H6194" t="n">
        <v>7</v>
      </c>
      <c r="I6194" t="inlineStr">
        <is>
          <t>PC</t>
        </is>
      </c>
      <c r="J6194" t="inlineStr">
        <is>
          <t>ALIMENTOS</t>
        </is>
      </c>
      <c r="K6194" t="inlineStr">
        <is>
          <t>10/2024</t>
        </is>
      </c>
      <c r="L6194" t="n">
        <v>30.26</v>
      </c>
      <c r="M6194" s="551" t="n">
        <v>45594</v>
      </c>
      <c r="N6194" t="n">
        <v>29.97</v>
      </c>
      <c r="O6194" t="n">
        <v>30.4</v>
      </c>
      <c r="P6194" t="n">
        <v>211.82</v>
      </c>
    </row>
    <row r="6195">
      <c r="A6195" t="n">
        <v>4416</v>
      </c>
      <c r="B6195" t="n">
        <v>122</v>
      </c>
      <c r="C6195" t="inlineStr">
        <is>
          <t>Arcos</t>
        </is>
      </c>
      <c r="D6195" s="551" t="n">
        <v>45597</v>
      </c>
      <c r="E6195" t="n">
        <v>24409</v>
      </c>
      <c r="F6195" t="inlineStr">
        <is>
          <t>PEPSI COLA LATA 350ML</t>
        </is>
      </c>
      <c r="G6195" t="n">
        <v>3665</v>
      </c>
      <c r="H6195" t="n">
        <v>95</v>
      </c>
      <c r="I6195" t="inlineStr">
        <is>
          <t>UN</t>
        </is>
      </c>
      <c r="J6195" t="inlineStr">
        <is>
          <t>BEBIDAS</t>
        </is>
      </c>
      <c r="K6195" t="inlineStr">
        <is>
          <t>10/2024</t>
        </is>
      </c>
      <c r="L6195" t="n">
        <v>0</v>
      </c>
      <c r="M6195" s="551" t="n">
        <v>45545</v>
      </c>
      <c r="N6195" t="n">
        <v>2.19</v>
      </c>
      <c r="O6195" t="n">
        <v>2.19</v>
      </c>
      <c r="P6195" t="n">
        <v>208.05</v>
      </c>
    </row>
    <row r="6196">
      <c r="A6196" t="n">
        <v>4389</v>
      </c>
      <c r="B6196" t="n">
        <v>122</v>
      </c>
      <c r="C6196" t="inlineStr">
        <is>
          <t>Arcos</t>
        </is>
      </c>
      <c r="D6196" s="551" t="n">
        <v>45597</v>
      </c>
      <c r="E6196" t="n">
        <v>19420</v>
      </c>
      <c r="F6196" t="inlineStr">
        <is>
          <t>LEITE INTEGRAL ITALAC 1L</t>
        </is>
      </c>
      <c r="G6196" t="n">
        <v>2758</v>
      </c>
      <c r="H6196" t="n">
        <v>33</v>
      </c>
      <c r="I6196" t="inlineStr">
        <is>
          <t>UN</t>
        </is>
      </c>
      <c r="J6196" t="inlineStr">
        <is>
          <t>ALIMENTOS</t>
        </is>
      </c>
      <c r="K6196" t="inlineStr">
        <is>
          <t>10/2024</t>
        </is>
      </c>
      <c r="L6196" t="n">
        <v>6.26</v>
      </c>
      <c r="M6196" s="551" t="n">
        <v>45594</v>
      </c>
      <c r="N6196" t="n">
        <v>6.17</v>
      </c>
      <c r="O6196" t="n">
        <v>6.1</v>
      </c>
      <c r="P6196" t="n">
        <v>206.58</v>
      </c>
    </row>
    <row r="6197">
      <c r="A6197" t="n">
        <v>4994</v>
      </c>
      <c r="B6197" t="n">
        <v>122</v>
      </c>
      <c r="C6197" t="inlineStr">
        <is>
          <t>Arcos</t>
        </is>
      </c>
      <c r="D6197" s="551" t="n">
        <v>45597</v>
      </c>
      <c r="E6197" t="n">
        <v>17476</v>
      </c>
      <c r="F6197" t="inlineStr">
        <is>
          <t>LUVA LATEX P SEM TALCO C/100</t>
        </is>
      </c>
      <c r="G6197" t="n">
        <v>3985</v>
      </c>
      <c r="H6197" t="n">
        <v>6</v>
      </c>
      <c r="I6197" t="inlineStr">
        <is>
          <t>PC</t>
        </is>
      </c>
      <c r="J6197" t="inlineStr">
        <is>
          <t>UTENSILIOS</t>
        </is>
      </c>
      <c r="K6197" t="inlineStr">
        <is>
          <t>10/2024</t>
        </is>
      </c>
      <c r="L6197" t="n">
        <v>34.25</v>
      </c>
      <c r="M6197" s="551" t="n">
        <v>45596</v>
      </c>
      <c r="N6197" t="n">
        <v>29</v>
      </c>
      <c r="O6197" t="n">
        <v>29</v>
      </c>
      <c r="P6197" t="n">
        <v>205.5</v>
      </c>
    </row>
    <row r="6198">
      <c r="A6198" t="n">
        <v>5022</v>
      </c>
      <c r="B6198" t="n">
        <v>122</v>
      </c>
      <c r="C6198" t="inlineStr">
        <is>
          <t>Arcos</t>
        </is>
      </c>
      <c r="D6198" s="551" t="n">
        <v>45597</v>
      </c>
      <c r="E6198" t="n">
        <v>18129</v>
      </c>
      <c r="F6198" t="inlineStr">
        <is>
          <t>WHISKY JACK DANIELS 1L</t>
        </is>
      </c>
      <c r="G6198" t="n">
        <v>3486</v>
      </c>
      <c r="H6198" t="n">
        <v>1.72</v>
      </c>
      <c r="I6198" t="inlineStr">
        <is>
          <t>GR</t>
        </is>
      </c>
      <c r="J6198" t="inlineStr">
        <is>
          <t>BEBIDAS</t>
        </is>
      </c>
      <c r="K6198" t="inlineStr">
        <is>
          <t>10/2024</t>
        </is>
      </c>
      <c r="L6198" t="n">
        <v>118.9</v>
      </c>
      <c r="M6198" s="551" t="n">
        <v>45581</v>
      </c>
      <c r="N6198" t="n">
        <v>118.9</v>
      </c>
      <c r="O6198" t="n">
        <v>118.9</v>
      </c>
      <c r="P6198" t="n">
        <v>204.51</v>
      </c>
    </row>
    <row r="6199">
      <c r="A6199" t="n">
        <v>4387</v>
      </c>
      <c r="B6199" t="n">
        <v>122</v>
      </c>
      <c r="C6199" t="inlineStr">
        <is>
          <t>Arcos</t>
        </is>
      </c>
      <c r="D6199" s="551" t="n">
        <v>45597</v>
      </c>
      <c r="E6199" t="n">
        <v>19439</v>
      </c>
      <c r="F6199" t="inlineStr">
        <is>
          <t>CREAM CHEESE DANUBIO C/1KG</t>
        </is>
      </c>
      <c r="G6199" t="n">
        <v>2756</v>
      </c>
      <c r="H6199" t="n">
        <v>6</v>
      </c>
      <c r="I6199" t="inlineStr">
        <is>
          <t>KG</t>
        </is>
      </c>
      <c r="J6199" t="inlineStr">
        <is>
          <t>ALIMENTOS</t>
        </is>
      </c>
      <c r="K6199" t="inlineStr">
        <is>
          <t>10/2024</t>
        </is>
      </c>
      <c r="L6199" t="n">
        <v>32.93</v>
      </c>
      <c r="M6199" s="551" t="n">
        <v>45594</v>
      </c>
      <c r="N6199" t="n">
        <v>32.6</v>
      </c>
      <c r="O6199" t="n">
        <v>32.9</v>
      </c>
      <c r="P6199" t="n">
        <v>197.58</v>
      </c>
    </row>
    <row r="6200">
      <c r="A6200" t="n">
        <v>4310</v>
      </c>
      <c r="B6200" t="n">
        <v>122</v>
      </c>
      <c r="C6200" t="inlineStr">
        <is>
          <t>Arcos</t>
        </is>
      </c>
      <c r="D6200" s="551" t="n">
        <v>45597</v>
      </c>
      <c r="E6200" t="n">
        <v>19855</v>
      </c>
      <c r="F6200" t="inlineStr">
        <is>
          <t>GARAM MASALA BOMBAY 50G</t>
        </is>
      </c>
      <c r="G6200" t="n">
        <v>2417</v>
      </c>
      <c r="H6200" t="n">
        <v>4</v>
      </c>
      <c r="I6200" t="inlineStr">
        <is>
          <t>UN</t>
        </is>
      </c>
      <c r="J6200" t="inlineStr">
        <is>
          <t>ALIMENTOS</t>
        </is>
      </c>
      <c r="K6200" t="inlineStr">
        <is>
          <t>10/2024</t>
        </is>
      </c>
      <c r="L6200" t="n">
        <v>47.3</v>
      </c>
      <c r="M6200" s="551" t="n">
        <v>45568</v>
      </c>
      <c r="N6200" t="n">
        <v>47.3</v>
      </c>
      <c r="O6200" t="n">
        <v>47.3</v>
      </c>
      <c r="P6200" t="n">
        <v>189.2</v>
      </c>
    </row>
    <row r="6201">
      <c r="A6201" t="n">
        <v>4231</v>
      </c>
      <c r="B6201" t="n">
        <v>122</v>
      </c>
      <c r="C6201" t="inlineStr">
        <is>
          <t>Arcos</t>
        </is>
      </c>
      <c r="D6201" s="551" t="n">
        <v>45597</v>
      </c>
      <c r="E6201" t="n">
        <v>18180</v>
      </c>
      <c r="F6201" t="inlineStr">
        <is>
          <t>VODKA GREY GOOSE NATURAL 750ML</t>
        </is>
      </c>
      <c r="G6201" t="n">
        <v>3442</v>
      </c>
      <c r="H6201" t="n">
        <v>1.71</v>
      </c>
      <c r="I6201" t="inlineStr">
        <is>
          <t>GR</t>
        </is>
      </c>
      <c r="J6201" t="inlineStr">
        <is>
          <t>BEBIDAS</t>
        </is>
      </c>
      <c r="K6201" t="inlineStr">
        <is>
          <t>10/2024</t>
        </is>
      </c>
      <c r="L6201" t="n">
        <v>0</v>
      </c>
      <c r="M6201" s="551" t="n">
        <v>-693593</v>
      </c>
      <c r="N6201" t="n">
        <v>0</v>
      </c>
      <c r="O6201" t="n">
        <v>110</v>
      </c>
      <c r="P6201" t="n">
        <v>188.1</v>
      </c>
    </row>
    <row r="6202">
      <c r="A6202" t="n">
        <v>4314</v>
      </c>
      <c r="B6202" t="n">
        <v>122</v>
      </c>
      <c r="C6202" t="inlineStr">
        <is>
          <t>Arcos</t>
        </is>
      </c>
      <c r="D6202" s="551" t="n">
        <v>45597</v>
      </c>
      <c r="E6202" t="n">
        <v>20661</v>
      </c>
      <c r="F6202" t="inlineStr">
        <is>
          <t>LEITE CONDENSADO MOCA C/395G UN</t>
        </is>
      </c>
      <c r="G6202" t="n">
        <v>2110</v>
      </c>
      <c r="H6202" t="n">
        <v>22</v>
      </c>
      <c r="I6202" t="inlineStr">
        <is>
          <t>UN</t>
        </is>
      </c>
      <c r="J6202" t="inlineStr">
        <is>
          <t>ALIMENTOS</t>
        </is>
      </c>
      <c r="K6202" t="inlineStr">
        <is>
          <t>10/2024</t>
        </is>
      </c>
      <c r="L6202" t="n">
        <v>8.49</v>
      </c>
      <c r="M6202" s="551" t="n">
        <v>45595</v>
      </c>
      <c r="N6202" t="n">
        <v>8.51</v>
      </c>
      <c r="O6202" t="n">
        <v>8.51</v>
      </c>
      <c r="P6202" t="n">
        <v>186.78</v>
      </c>
    </row>
    <row r="6203">
      <c r="A6203" t="n">
        <v>4305</v>
      </c>
      <c r="B6203" t="n">
        <v>122</v>
      </c>
      <c r="C6203" t="inlineStr">
        <is>
          <t>Arcos</t>
        </is>
      </c>
      <c r="D6203" s="551" t="n">
        <v>45597</v>
      </c>
      <c r="E6203" t="n">
        <v>20360</v>
      </c>
      <c r="F6203" t="inlineStr">
        <is>
          <t>FARINHA DE TRIGO ANACONDA C/5KG</t>
        </is>
      </c>
      <c r="G6203" t="n">
        <v>2199</v>
      </c>
      <c r="H6203" t="n">
        <v>9</v>
      </c>
      <c r="I6203" t="inlineStr">
        <is>
          <t>PC</t>
        </is>
      </c>
      <c r="J6203" t="inlineStr">
        <is>
          <t>ALIMENTOS</t>
        </is>
      </c>
      <c r="K6203" t="inlineStr">
        <is>
          <t>10/2024</t>
        </is>
      </c>
      <c r="L6203" t="n">
        <v>20.17</v>
      </c>
      <c r="M6203" s="551" t="n">
        <v>45595</v>
      </c>
      <c r="N6203" t="n">
        <v>19.79</v>
      </c>
      <c r="O6203" t="n">
        <v>19.79</v>
      </c>
      <c r="P6203" t="n">
        <v>181.53</v>
      </c>
    </row>
    <row r="6204">
      <c r="A6204" t="n">
        <v>4995</v>
      </c>
      <c r="B6204" t="n">
        <v>122</v>
      </c>
      <c r="C6204" t="inlineStr">
        <is>
          <t>Arcos</t>
        </is>
      </c>
      <c r="D6204" s="551" t="n">
        <v>45597</v>
      </c>
      <c r="E6204" t="n">
        <v>17526</v>
      </c>
      <c r="F6204" t="inlineStr">
        <is>
          <t>PROTETOR DE ASSENTO SANITARIO C/ 120UN</t>
        </is>
      </c>
      <c r="G6204" t="n">
        <v>3966</v>
      </c>
      <c r="H6204" t="n">
        <v>8</v>
      </c>
      <c r="I6204" t="inlineStr">
        <is>
          <t>UN</t>
        </is>
      </c>
      <c r="J6204" t="inlineStr">
        <is>
          <t>DESCARTAVEIS/HIGIENE E LIMPEZA</t>
        </is>
      </c>
      <c r="K6204" t="inlineStr">
        <is>
          <t>10/2024</t>
        </is>
      </c>
      <c r="L6204" t="n">
        <v>22.5</v>
      </c>
      <c r="M6204" s="551" t="n">
        <v>45587</v>
      </c>
      <c r="N6204" t="n">
        <v>22.5</v>
      </c>
      <c r="O6204" t="n">
        <v>22.5</v>
      </c>
      <c r="P6204" t="n">
        <v>180</v>
      </c>
    </row>
    <row r="6205">
      <c r="A6205" t="n">
        <v>4262</v>
      </c>
      <c r="B6205" t="n">
        <v>122</v>
      </c>
      <c r="C6205" t="inlineStr">
        <is>
          <t>Arcos</t>
        </is>
      </c>
      <c r="D6205" s="551" t="n">
        <v>45597</v>
      </c>
      <c r="E6205" t="n">
        <v>19857</v>
      </c>
      <c r="F6205" t="inlineStr">
        <is>
          <t>ACIDO CITRICO KG</t>
        </is>
      </c>
      <c r="G6205" t="n">
        <v>2415</v>
      </c>
      <c r="H6205" t="n">
        <v>7</v>
      </c>
      <c r="I6205" t="inlineStr">
        <is>
          <t>KG</t>
        </is>
      </c>
      <c r="J6205" t="inlineStr">
        <is>
          <t>ALIMENTOS</t>
        </is>
      </c>
      <c r="K6205" t="inlineStr">
        <is>
          <t>10/2024</t>
        </is>
      </c>
      <c r="L6205" t="n">
        <v>25.48</v>
      </c>
      <c r="M6205" s="551" t="n">
        <v>45574</v>
      </c>
      <c r="N6205" t="n">
        <v>25.48</v>
      </c>
      <c r="O6205" t="n">
        <v>32.4</v>
      </c>
      <c r="P6205" t="n">
        <v>178.36</v>
      </c>
    </row>
    <row r="6206">
      <c r="A6206" t="n">
        <v>4279</v>
      </c>
      <c r="B6206" t="n">
        <v>122</v>
      </c>
      <c r="C6206" t="inlineStr">
        <is>
          <t>Arcos</t>
        </is>
      </c>
      <c r="D6206" s="551" t="n">
        <v>45597</v>
      </c>
      <c r="E6206" t="n">
        <v>21030</v>
      </c>
      <c r="F6206" t="inlineStr">
        <is>
          <t>AZEITE EXTRA VIRGEM GALLO 250ML UN</t>
        </is>
      </c>
      <c r="G6206" t="n">
        <v>2001</v>
      </c>
      <c r="H6206" t="n">
        <v>6</v>
      </c>
      <c r="I6206" t="inlineStr">
        <is>
          <t>UN</t>
        </is>
      </c>
      <c r="J6206" t="inlineStr">
        <is>
          <t>ALIMENTOS</t>
        </is>
      </c>
      <c r="K6206" t="inlineStr">
        <is>
          <t>10/2024</t>
        </is>
      </c>
      <c r="L6206" t="n">
        <v>29.4</v>
      </c>
      <c r="M6206" s="551" t="n">
        <v>45567</v>
      </c>
      <c r="N6206" t="n">
        <v>29.4</v>
      </c>
      <c r="O6206" t="n">
        <v>29.4</v>
      </c>
      <c r="P6206" t="n">
        <v>176.4</v>
      </c>
    </row>
    <row r="6207">
      <c r="A6207" t="n">
        <v>4353</v>
      </c>
      <c r="B6207" t="n">
        <v>122</v>
      </c>
      <c r="C6207" t="inlineStr">
        <is>
          <t>Arcos</t>
        </is>
      </c>
      <c r="D6207" s="551" t="n">
        <v>45597</v>
      </c>
      <c r="E6207" t="n">
        <v>24083</v>
      </c>
      <c r="F6207" t="inlineStr">
        <is>
          <t>BATATA ASTERIX GRAUDA NOIVA KG</t>
        </is>
      </c>
      <c r="G6207" t="n">
        <v>2592</v>
      </c>
      <c r="H6207" t="n">
        <v>27.42</v>
      </c>
      <c r="I6207" t="inlineStr">
        <is>
          <t>KG</t>
        </is>
      </c>
      <c r="J6207" t="inlineStr">
        <is>
          <t>ALIMENTOS</t>
        </is>
      </c>
      <c r="K6207" t="inlineStr">
        <is>
          <t>10/2024</t>
        </is>
      </c>
      <c r="L6207" t="n">
        <v>0</v>
      </c>
      <c r="M6207" s="551" t="n">
        <v>45544</v>
      </c>
      <c r="N6207" t="n">
        <v>6.3</v>
      </c>
      <c r="O6207" t="n">
        <v>5.8</v>
      </c>
      <c r="P6207" t="n">
        <v>172.75</v>
      </c>
    </row>
    <row r="6208">
      <c r="A6208" t="n">
        <v>4272</v>
      </c>
      <c r="B6208" t="n">
        <v>122</v>
      </c>
      <c r="C6208" t="inlineStr">
        <is>
          <t>Arcos</t>
        </is>
      </c>
      <c r="D6208" s="551" t="n">
        <v>45597</v>
      </c>
      <c r="E6208" t="n">
        <v>20148</v>
      </c>
      <c r="F6208" t="inlineStr">
        <is>
          <t>ALCOOL DE CEREAIS CEREALCOOL 5L</t>
        </is>
      </c>
      <c r="G6208" t="n">
        <v>2283</v>
      </c>
      <c r="H6208" t="n">
        <v>2</v>
      </c>
      <c r="I6208" t="inlineStr">
        <is>
          <t>UN</t>
        </is>
      </c>
      <c r="J6208" t="inlineStr">
        <is>
          <t>ALIMENTOS</t>
        </is>
      </c>
      <c r="K6208" t="inlineStr">
        <is>
          <t>10/2024</t>
        </is>
      </c>
      <c r="L6208" t="n">
        <v>0</v>
      </c>
      <c r="M6208" s="551" t="n">
        <v>-693593</v>
      </c>
      <c r="N6208" t="n">
        <v>0</v>
      </c>
      <c r="O6208" t="n">
        <v>0</v>
      </c>
      <c r="P6208" t="n">
        <v>170</v>
      </c>
    </row>
    <row r="6209">
      <c r="A6209" t="n">
        <v>4303</v>
      </c>
      <c r="B6209" t="n">
        <v>122</v>
      </c>
      <c r="C6209" t="inlineStr">
        <is>
          <t>Arcos</t>
        </is>
      </c>
      <c r="D6209" s="551" t="n">
        <v>45597</v>
      </c>
      <c r="E6209" t="n">
        <v>23698</v>
      </c>
      <c r="F6209" t="inlineStr">
        <is>
          <t>FARINHA DE AMENDOA KG</t>
        </is>
      </c>
      <c r="G6209" t="n">
        <v>2188</v>
      </c>
      <c r="H6209" t="n">
        <v>3</v>
      </c>
      <c r="I6209" t="inlineStr">
        <is>
          <t>KG</t>
        </is>
      </c>
      <c r="J6209" t="inlineStr">
        <is>
          <t>ALIMENTOS</t>
        </is>
      </c>
      <c r="K6209" t="inlineStr">
        <is>
          <t>10/2024</t>
        </is>
      </c>
      <c r="L6209" t="n">
        <v>0</v>
      </c>
      <c r="M6209" s="551" t="n">
        <v>-693593</v>
      </c>
      <c r="N6209" t="n">
        <v>0</v>
      </c>
      <c r="O6209" t="n">
        <v>56.5</v>
      </c>
      <c r="P6209" t="n">
        <v>169.5</v>
      </c>
    </row>
    <row r="6210">
      <c r="A6210" t="n">
        <v>5000</v>
      </c>
      <c r="B6210" t="n">
        <v>122</v>
      </c>
      <c r="C6210" t="inlineStr">
        <is>
          <t>Arcos</t>
        </is>
      </c>
      <c r="D6210" s="551" t="n">
        <v>45597</v>
      </c>
      <c r="E6210" t="n">
        <v>17995</v>
      </c>
      <c r="F6210" t="inlineStr">
        <is>
          <t>AGUA TONICA PRATA INDIAN 269ML C/24</t>
        </is>
      </c>
      <c r="G6210" t="n">
        <v>3601</v>
      </c>
      <c r="H6210" t="n">
        <v>46</v>
      </c>
      <c r="I6210" t="inlineStr">
        <is>
          <t>PC</t>
        </is>
      </c>
      <c r="J6210" t="inlineStr">
        <is>
          <t>BEBIDAS</t>
        </is>
      </c>
      <c r="K6210" t="inlineStr">
        <is>
          <t>10/2024</t>
        </is>
      </c>
      <c r="L6210" t="n">
        <v>0</v>
      </c>
      <c r="M6210" s="551" t="n">
        <v>45545</v>
      </c>
      <c r="N6210" t="n">
        <v>3.68</v>
      </c>
      <c r="O6210" t="n">
        <v>3.68</v>
      </c>
      <c r="P6210" t="n">
        <v>169.09</v>
      </c>
    </row>
    <row r="6211">
      <c r="A6211" t="n">
        <v>5036</v>
      </c>
      <c r="B6211" t="n">
        <v>122</v>
      </c>
      <c r="C6211" t="inlineStr">
        <is>
          <t>Arcos</t>
        </is>
      </c>
      <c r="D6211" s="551" t="n">
        <v>45597</v>
      </c>
      <c r="E6211" t="n">
        <v>18175</v>
      </c>
      <c r="F6211" t="inlineStr">
        <is>
          <t>VODKA KETEL ONE BOTANICAL 750ML</t>
        </is>
      </c>
      <c r="G6211" t="n">
        <v>3447</v>
      </c>
      <c r="H6211" t="n">
        <v>1.71</v>
      </c>
      <c r="I6211" t="inlineStr">
        <is>
          <t>GR</t>
        </is>
      </c>
      <c r="J6211" t="inlineStr">
        <is>
          <t>BEBIDAS</t>
        </is>
      </c>
      <c r="K6211" t="inlineStr">
        <is>
          <t>10/2024</t>
        </is>
      </c>
      <c r="L6211" t="n">
        <v>0</v>
      </c>
      <c r="M6211" s="551" t="n">
        <v>-693593</v>
      </c>
      <c r="N6211" t="n">
        <v>0</v>
      </c>
      <c r="O6211" t="n">
        <v>0</v>
      </c>
      <c r="P6211" t="n">
        <v>164.52</v>
      </c>
    </row>
    <row r="6212">
      <c r="A6212" t="n">
        <v>5015</v>
      </c>
      <c r="B6212" t="n">
        <v>122</v>
      </c>
      <c r="C6212" t="inlineStr">
        <is>
          <t>Arcos</t>
        </is>
      </c>
      <c r="D6212" s="551" t="n">
        <v>45597</v>
      </c>
      <c r="E6212" t="n">
        <v>18240</v>
      </c>
      <c r="F6212" t="inlineStr">
        <is>
          <t>TEQUILA EL JIMADOR REPOSADO 750ML</t>
        </is>
      </c>
      <c r="G6212" t="n">
        <v>3388</v>
      </c>
      <c r="H6212" t="n">
        <v>1.01</v>
      </c>
      <c r="I6212" t="inlineStr">
        <is>
          <t>GR</t>
        </is>
      </c>
      <c r="J6212" t="inlineStr">
        <is>
          <t>BEBIDAS</t>
        </is>
      </c>
      <c r="K6212" t="inlineStr">
        <is>
          <t>10/2024</t>
        </is>
      </c>
      <c r="L6212" t="n">
        <v>0</v>
      </c>
      <c r="M6212" s="551" t="n">
        <v>45561</v>
      </c>
      <c r="N6212" t="n">
        <v>160.35</v>
      </c>
      <c r="O6212" t="n">
        <v>160.35</v>
      </c>
      <c r="P6212" t="n">
        <v>161.95</v>
      </c>
    </row>
    <row r="6213">
      <c r="A6213" t="n">
        <v>4253</v>
      </c>
      <c r="B6213" t="n">
        <v>122</v>
      </c>
      <c r="C6213" t="inlineStr">
        <is>
          <t>Arcos</t>
        </is>
      </c>
      <c r="D6213" s="551" t="n">
        <v>45597</v>
      </c>
      <c r="E6213" t="n">
        <v>21160</v>
      </c>
      <c r="F6213" t="inlineStr">
        <is>
          <t>SORVETE DE MORANGO ARTE GELATI C/3,8KG</t>
        </is>
      </c>
      <c r="G6213" t="n">
        <v>1945</v>
      </c>
      <c r="H6213" t="n">
        <v>1</v>
      </c>
      <c r="I6213" t="inlineStr">
        <is>
          <t>PT</t>
        </is>
      </c>
      <c r="J6213" t="inlineStr">
        <is>
          <t>ALIMENTOS</t>
        </is>
      </c>
      <c r="K6213" t="inlineStr">
        <is>
          <t>10/2024</t>
        </is>
      </c>
      <c r="L6213" t="n">
        <v>0</v>
      </c>
      <c r="M6213" s="551" t="n">
        <v>45517</v>
      </c>
      <c r="N6213" t="n">
        <v>159.6</v>
      </c>
      <c r="O6213" t="n">
        <v>159.6</v>
      </c>
      <c r="P6213" t="n">
        <v>159.6</v>
      </c>
    </row>
    <row r="6214">
      <c r="A6214" t="n">
        <v>4388</v>
      </c>
      <c r="B6214" t="n">
        <v>122</v>
      </c>
      <c r="C6214" t="inlineStr">
        <is>
          <t>Arcos</t>
        </is>
      </c>
      <c r="D6214" s="551" t="n">
        <v>45597</v>
      </c>
      <c r="E6214" t="n">
        <v>25416</v>
      </c>
      <c r="F6214" t="inlineStr">
        <is>
          <t>LEITE DE AVEIA NUDE C/1L UN</t>
        </is>
      </c>
      <c r="G6214" t="n">
        <v>6098</v>
      </c>
      <c r="H6214" t="n">
        <v>16</v>
      </c>
      <c r="I6214" t="inlineStr">
        <is>
          <t>UN</t>
        </is>
      </c>
      <c r="J6214" t="inlineStr">
        <is>
          <t>ALIMENTOS</t>
        </is>
      </c>
      <c r="K6214" t="inlineStr">
        <is>
          <t>10/2024</t>
        </is>
      </c>
      <c r="L6214" t="n">
        <v>9.9</v>
      </c>
      <c r="M6214" s="551" t="n">
        <v>45567</v>
      </c>
      <c r="N6214" t="n">
        <v>9.9</v>
      </c>
      <c r="O6214" t="n">
        <v>9.9</v>
      </c>
      <c r="P6214" t="n">
        <v>158.4</v>
      </c>
    </row>
    <row r="6215">
      <c r="A6215" t="n">
        <v>4236</v>
      </c>
      <c r="B6215" t="n">
        <v>122</v>
      </c>
      <c r="C6215" t="inlineStr">
        <is>
          <t>Arcos</t>
        </is>
      </c>
      <c r="D6215" s="551" t="n">
        <v>45597</v>
      </c>
      <c r="E6215" t="n">
        <v>18146</v>
      </c>
      <c r="F6215" t="inlineStr">
        <is>
          <t>WHISKY CHIVAS REGAL 12 ANOS 1L</t>
        </is>
      </c>
      <c r="G6215" t="n">
        <v>3471</v>
      </c>
      <c r="H6215" t="n">
        <v>1.36</v>
      </c>
      <c r="I6215" t="inlineStr">
        <is>
          <t>GR</t>
        </is>
      </c>
      <c r="J6215" t="inlineStr">
        <is>
          <t>BEBIDAS</t>
        </is>
      </c>
      <c r="K6215" t="inlineStr">
        <is>
          <t>10/2024</t>
        </is>
      </c>
      <c r="L6215" t="n">
        <v>0</v>
      </c>
      <c r="M6215" s="551" t="n">
        <v>45496</v>
      </c>
      <c r="N6215" t="n">
        <v>114.65</v>
      </c>
      <c r="O6215" t="n">
        <v>109.9</v>
      </c>
      <c r="P6215" t="n">
        <v>155.92</v>
      </c>
    </row>
    <row r="6216">
      <c r="A6216" t="n">
        <v>4229</v>
      </c>
      <c r="B6216" t="n">
        <v>122</v>
      </c>
      <c r="C6216" t="inlineStr">
        <is>
          <t>Arcos</t>
        </is>
      </c>
      <c r="D6216" s="551" t="n">
        <v>45597</v>
      </c>
      <c r="E6216" t="n">
        <v>18200</v>
      </c>
      <c r="F6216" t="inlineStr">
        <is>
          <t>VERMOUTH MARTINI ROSSO 750ML</t>
        </is>
      </c>
      <c r="G6216" t="n">
        <v>3426</v>
      </c>
      <c r="H6216" t="n">
        <v>4</v>
      </c>
      <c r="I6216" t="inlineStr">
        <is>
          <t>GR</t>
        </is>
      </c>
      <c r="J6216" t="inlineStr">
        <is>
          <t>BEBIDAS</t>
        </is>
      </c>
      <c r="K6216" t="inlineStr">
        <is>
          <t>10/2024</t>
        </is>
      </c>
      <c r="L6216" t="n">
        <v>0</v>
      </c>
      <c r="M6216" s="551" t="n">
        <v>45462</v>
      </c>
      <c r="N6216" t="n">
        <v>38.9</v>
      </c>
      <c r="O6216" t="n">
        <v>40.67</v>
      </c>
      <c r="P6216" t="n">
        <v>155.6</v>
      </c>
    </row>
    <row r="6217">
      <c r="A6217" t="n">
        <v>4365</v>
      </c>
      <c r="B6217" t="n">
        <v>122</v>
      </c>
      <c r="C6217" t="inlineStr">
        <is>
          <t>Arcos</t>
        </is>
      </c>
      <c r="D6217" s="551" t="n">
        <v>45597</v>
      </c>
      <c r="E6217" t="n">
        <v>19751</v>
      </c>
      <c r="F6217" t="inlineStr">
        <is>
          <t>LIMAO SICILIANO KG</t>
        </is>
      </c>
      <c r="G6217" t="n">
        <v>2502</v>
      </c>
      <c r="H6217" t="n">
        <v>18.62</v>
      </c>
      <c r="I6217" t="inlineStr">
        <is>
          <t>KG</t>
        </is>
      </c>
      <c r="J6217" t="inlineStr">
        <is>
          <t>ALIMENTOS</t>
        </is>
      </c>
      <c r="K6217" t="inlineStr">
        <is>
          <t>10/2024</t>
        </is>
      </c>
      <c r="L6217" t="n">
        <v>8.33</v>
      </c>
      <c r="M6217" s="551" t="n">
        <v>45596</v>
      </c>
      <c r="N6217" t="n">
        <v>9</v>
      </c>
      <c r="O6217" t="n">
        <v>8.539999999999999</v>
      </c>
      <c r="P6217" t="n">
        <v>155.1</v>
      </c>
    </row>
    <row r="6218">
      <c r="A6218" t="n">
        <v>4292</v>
      </c>
      <c r="B6218" t="n">
        <v>122</v>
      </c>
      <c r="C6218" t="inlineStr">
        <is>
          <t>Arcos</t>
        </is>
      </c>
      <c r="D6218" s="551" t="n">
        <v>45597</v>
      </c>
      <c r="E6218" t="n">
        <v>20054</v>
      </c>
      <c r="F6218" t="inlineStr">
        <is>
          <t>CATCHUP HEINZ 397G UN</t>
        </is>
      </c>
      <c r="G6218" t="n">
        <v>2325</v>
      </c>
      <c r="H6218" t="n">
        <v>13</v>
      </c>
      <c r="I6218" t="inlineStr">
        <is>
          <t>UN</t>
        </is>
      </c>
      <c r="J6218" t="inlineStr">
        <is>
          <t>ALIMENTOS</t>
        </is>
      </c>
      <c r="K6218" t="inlineStr">
        <is>
          <t>10/2024</t>
        </is>
      </c>
      <c r="L6218" t="n">
        <v>11.64</v>
      </c>
      <c r="M6218" s="551" t="n">
        <v>45581</v>
      </c>
      <c r="N6218" t="n">
        <v>11.5</v>
      </c>
      <c r="O6218" t="n">
        <v>11.5</v>
      </c>
      <c r="P6218" t="n">
        <v>151.32</v>
      </c>
    </row>
    <row r="6219">
      <c r="A6219" t="n">
        <v>4993</v>
      </c>
      <c r="B6219" t="n">
        <v>122</v>
      </c>
      <c r="C6219" t="inlineStr">
        <is>
          <t>Arcos</t>
        </is>
      </c>
      <c r="D6219" s="551" t="n">
        <v>45597</v>
      </c>
      <c r="E6219" t="n">
        <v>17502</v>
      </c>
      <c r="F6219" t="inlineStr">
        <is>
          <t>LUVA LATEX G  S/ TALCO  C/ 100UN</t>
        </is>
      </c>
      <c r="G6219" t="n">
        <v>3978</v>
      </c>
      <c r="H6219" t="n">
        <v>6</v>
      </c>
      <c r="I6219" t="inlineStr">
        <is>
          <t>UN</t>
        </is>
      </c>
      <c r="J6219" t="inlineStr">
        <is>
          <t>UTENSILIOS</t>
        </is>
      </c>
      <c r="K6219" t="inlineStr">
        <is>
          <t>10/2024</t>
        </is>
      </c>
      <c r="L6219" t="n">
        <v>25</v>
      </c>
      <c r="M6219" s="551" t="n">
        <v>45596</v>
      </c>
      <c r="N6219" t="n">
        <v>0</v>
      </c>
      <c r="O6219" t="n">
        <v>21.9</v>
      </c>
      <c r="P6219" t="n">
        <v>150</v>
      </c>
    </row>
    <row r="6220">
      <c r="A6220" t="n">
        <v>4251</v>
      </c>
      <c r="B6220" t="n">
        <v>122</v>
      </c>
      <c r="C6220" t="inlineStr">
        <is>
          <t>Arcos</t>
        </is>
      </c>
      <c r="D6220" s="551" t="n">
        <v>45597</v>
      </c>
      <c r="E6220" t="n">
        <v>24984</v>
      </c>
      <c r="F6220" t="inlineStr">
        <is>
          <t>SORVETE DE LIMAO ARTE GELATE C/3,8KG</t>
        </is>
      </c>
      <c r="G6220" t="n">
        <v>5851</v>
      </c>
      <c r="H6220" t="n">
        <v>1</v>
      </c>
      <c r="I6220" t="inlineStr">
        <is>
          <t>PT</t>
        </is>
      </c>
      <c r="J6220" t="inlineStr">
        <is>
          <t>ALIMENTOS</t>
        </is>
      </c>
      <c r="K6220" t="inlineStr">
        <is>
          <t>10/2024</t>
        </is>
      </c>
      <c r="L6220" t="n">
        <v>148.2</v>
      </c>
      <c r="M6220" s="551" t="n">
        <v>45596</v>
      </c>
      <c r="N6220" t="n">
        <v>148.2</v>
      </c>
      <c r="O6220" t="n">
        <v>148.2</v>
      </c>
      <c r="P6220" t="n">
        <v>148.2</v>
      </c>
    </row>
    <row r="6221">
      <c r="A6221" t="n">
        <v>4397</v>
      </c>
      <c r="B6221" t="n">
        <v>122</v>
      </c>
      <c r="C6221" t="inlineStr">
        <is>
          <t>Arcos</t>
        </is>
      </c>
      <c r="D6221" s="551" t="n">
        <v>45597</v>
      </c>
      <c r="E6221" t="n">
        <v>19324</v>
      </c>
      <c r="F6221" t="inlineStr">
        <is>
          <t>QUEIJO MUSSARELA TRES MARIAS KG</t>
        </is>
      </c>
      <c r="G6221" t="n">
        <v>2773</v>
      </c>
      <c r="H6221" t="n">
        <v>3.5</v>
      </c>
      <c r="I6221" t="inlineStr">
        <is>
          <t>KG</t>
        </is>
      </c>
      <c r="J6221" t="inlineStr">
        <is>
          <t>ALIMENTOS</t>
        </is>
      </c>
      <c r="K6221" t="inlineStr">
        <is>
          <t>10/2024</t>
        </is>
      </c>
      <c r="L6221" t="n">
        <v>42.31</v>
      </c>
      <c r="M6221" s="551" t="n">
        <v>45587</v>
      </c>
      <c r="N6221" t="n">
        <v>42.43</v>
      </c>
      <c r="O6221" t="n">
        <v>45.43</v>
      </c>
      <c r="P6221" t="n">
        <v>148.08</v>
      </c>
    </row>
    <row r="6222">
      <c r="A6222" t="n">
        <v>4308</v>
      </c>
      <c r="B6222" t="n">
        <v>122</v>
      </c>
      <c r="C6222" t="inlineStr">
        <is>
          <t>Arcos</t>
        </is>
      </c>
      <c r="D6222" s="551" t="n">
        <v>45597</v>
      </c>
      <c r="E6222" t="n">
        <v>20227</v>
      </c>
      <c r="F6222" t="inlineStr">
        <is>
          <t>FEIJAO PRETO CAMIL C/2KG</t>
        </is>
      </c>
      <c r="G6222" t="n">
        <v>2248</v>
      </c>
      <c r="H6222" t="n">
        <v>8</v>
      </c>
      <c r="I6222" t="inlineStr">
        <is>
          <t>PC</t>
        </is>
      </c>
      <c r="J6222" t="inlineStr">
        <is>
          <t>ALIMENTOS</t>
        </is>
      </c>
      <c r="K6222" t="inlineStr">
        <is>
          <t>10/2024</t>
        </is>
      </c>
      <c r="L6222" t="n">
        <v>18.27</v>
      </c>
      <c r="M6222" s="551" t="n">
        <v>45581</v>
      </c>
      <c r="N6222" t="n">
        <v>17.96</v>
      </c>
      <c r="O6222" t="n">
        <v>8.98</v>
      </c>
      <c r="P6222" t="n">
        <v>146.16</v>
      </c>
    </row>
    <row r="6223">
      <c r="A6223" t="n">
        <v>4337</v>
      </c>
      <c r="B6223" t="n">
        <v>122</v>
      </c>
      <c r="C6223" t="inlineStr">
        <is>
          <t>Arcos</t>
        </is>
      </c>
      <c r="D6223" s="551" t="n">
        <v>45597</v>
      </c>
      <c r="E6223" t="n">
        <v>23492</v>
      </c>
      <c r="F6223" t="inlineStr">
        <is>
          <t>PIMENTA ROSA EM GRAO KG</t>
        </is>
      </c>
      <c r="G6223" t="n">
        <v>2377</v>
      </c>
      <c r="H6223" t="n">
        <v>1</v>
      </c>
      <c r="I6223" t="inlineStr">
        <is>
          <t>KG</t>
        </is>
      </c>
      <c r="J6223" t="inlineStr">
        <is>
          <t>ALIMENTOS</t>
        </is>
      </c>
      <c r="K6223" t="inlineStr">
        <is>
          <t>10/2024</t>
        </is>
      </c>
      <c r="L6223" t="n">
        <v>0</v>
      </c>
      <c r="M6223" s="551" t="n">
        <v>-693593</v>
      </c>
      <c r="N6223" t="n">
        <v>0</v>
      </c>
      <c r="O6223" t="n">
        <v>0</v>
      </c>
      <c r="P6223" t="n">
        <v>141.56</v>
      </c>
    </row>
    <row r="6224">
      <c r="A6224" t="n">
        <v>4188</v>
      </c>
      <c r="B6224" t="n">
        <v>122</v>
      </c>
      <c r="C6224" t="inlineStr">
        <is>
          <t>Arcos</t>
        </is>
      </c>
      <c r="D6224" s="551" t="n">
        <v>45597</v>
      </c>
      <c r="E6224" t="n">
        <v>18364</v>
      </c>
      <c r="F6224" t="inlineStr">
        <is>
          <t>GIN PLYMOUTH 750ML</t>
        </is>
      </c>
      <c r="G6224" t="n">
        <v>3274</v>
      </c>
      <c r="H6224" t="n">
        <v>1.26</v>
      </c>
      <c r="I6224" t="inlineStr">
        <is>
          <t>UN</t>
        </is>
      </c>
      <c r="J6224" t="inlineStr">
        <is>
          <t>BEBIDAS</t>
        </is>
      </c>
      <c r="K6224" t="inlineStr">
        <is>
          <t>10/2024</t>
        </is>
      </c>
      <c r="L6224" t="n">
        <v>0</v>
      </c>
      <c r="M6224" s="551" t="n">
        <v>-693593</v>
      </c>
      <c r="N6224" t="n">
        <v>0</v>
      </c>
      <c r="O6224" t="n">
        <v>0</v>
      </c>
      <c r="P6224" t="n">
        <v>141.53</v>
      </c>
    </row>
    <row r="6225">
      <c r="A6225" t="n">
        <v>4340</v>
      </c>
      <c r="B6225" t="n">
        <v>122</v>
      </c>
      <c r="C6225" t="inlineStr">
        <is>
          <t>Arcos</t>
        </is>
      </c>
      <c r="D6225" s="551" t="n">
        <v>45597</v>
      </c>
      <c r="E6225" t="n">
        <v>19904</v>
      </c>
      <c r="F6225" t="inlineStr">
        <is>
          <t>SAL DE CURA KG</t>
        </is>
      </c>
      <c r="G6225" t="n">
        <v>2381</v>
      </c>
      <c r="H6225" t="n">
        <v>5</v>
      </c>
      <c r="I6225" t="inlineStr">
        <is>
          <t>KG</t>
        </is>
      </c>
      <c r="J6225" t="inlineStr">
        <is>
          <t>ALIMENTOS</t>
        </is>
      </c>
      <c r="K6225" t="inlineStr">
        <is>
          <t>10/2024</t>
        </is>
      </c>
      <c r="L6225" t="n">
        <v>0</v>
      </c>
      <c r="M6225" s="551" t="n">
        <v>45446</v>
      </c>
      <c r="N6225" t="n">
        <v>28</v>
      </c>
      <c r="O6225" t="n">
        <v>28</v>
      </c>
      <c r="P6225" t="n">
        <v>140</v>
      </c>
    </row>
    <row r="6226">
      <c r="A6226" t="n">
        <v>4202</v>
      </c>
      <c r="B6226" t="n">
        <v>122</v>
      </c>
      <c r="C6226" t="inlineStr">
        <is>
          <t>Arcos</t>
        </is>
      </c>
      <c r="D6226" s="551" t="n">
        <v>45597</v>
      </c>
      <c r="E6226" t="n">
        <v>18313</v>
      </c>
      <c r="F6226" t="inlineStr">
        <is>
          <t>LICOR DRAMBUIE 750ML</t>
        </is>
      </c>
      <c r="G6226" t="n">
        <v>3320</v>
      </c>
      <c r="H6226" t="n">
        <v>1.65</v>
      </c>
      <c r="I6226" t="inlineStr">
        <is>
          <t>GR</t>
        </is>
      </c>
      <c r="J6226" t="inlineStr">
        <is>
          <t>BEBIDAS</t>
        </is>
      </c>
      <c r="K6226" t="inlineStr">
        <is>
          <t>10/2024</t>
        </is>
      </c>
      <c r="L6226" t="n">
        <v>0</v>
      </c>
      <c r="M6226" s="551" t="n">
        <v>-693593</v>
      </c>
      <c r="N6226" t="n">
        <v>0</v>
      </c>
      <c r="O6226" t="n">
        <v>0</v>
      </c>
      <c r="P6226" t="n">
        <v>139.58</v>
      </c>
    </row>
    <row r="6227">
      <c r="A6227" t="n">
        <v>5020</v>
      </c>
      <c r="B6227" t="n">
        <v>122</v>
      </c>
      <c r="C6227" t="inlineStr">
        <is>
          <t>Arcos</t>
        </is>
      </c>
      <c r="D6227" s="551" t="n">
        <v>45597</v>
      </c>
      <c r="E6227" t="n">
        <v>18154</v>
      </c>
      <c r="F6227" t="inlineStr">
        <is>
          <t>WHISKY BOURBON WOODFORD RESERVE 750ML C/ 6UN</t>
        </is>
      </c>
      <c r="G6227" t="n">
        <v>3466</v>
      </c>
      <c r="H6227" t="n">
        <v>0.87</v>
      </c>
      <c r="I6227" t="inlineStr">
        <is>
          <t>GR</t>
        </is>
      </c>
      <c r="J6227" t="inlineStr">
        <is>
          <t>BEBIDAS</t>
        </is>
      </c>
      <c r="K6227" t="inlineStr">
        <is>
          <t>10/2024</t>
        </is>
      </c>
      <c r="L6227" t="n">
        <v>0</v>
      </c>
      <c r="M6227" s="551" t="n">
        <v>-693593</v>
      </c>
      <c r="N6227" t="n">
        <v>0</v>
      </c>
      <c r="O6227" t="n">
        <v>0</v>
      </c>
      <c r="P6227" t="n">
        <v>137.22</v>
      </c>
    </row>
    <row r="6228">
      <c r="A6228" t="n">
        <v>4989</v>
      </c>
      <c r="B6228" t="n">
        <v>122</v>
      </c>
      <c r="C6228" t="inlineStr">
        <is>
          <t>Arcos</t>
        </is>
      </c>
      <c r="D6228" s="551" t="n">
        <v>45597</v>
      </c>
      <c r="E6228" t="n">
        <v>20332</v>
      </c>
      <c r="F6228" t="inlineStr">
        <is>
          <t>SAGU DE MANDIOCA YOKI C/500G</t>
        </is>
      </c>
      <c r="G6228" t="n">
        <v>2208</v>
      </c>
      <c r="H6228" t="n">
        <v>11</v>
      </c>
      <c r="I6228" t="inlineStr">
        <is>
          <t>PC</t>
        </is>
      </c>
      <c r="J6228" t="inlineStr">
        <is>
          <t>ALIMENTOS</t>
        </is>
      </c>
      <c r="K6228" t="inlineStr">
        <is>
          <t>10/2024</t>
        </is>
      </c>
      <c r="L6228" t="n">
        <v>12.43</v>
      </c>
      <c r="M6228" s="551" t="n">
        <v>45594</v>
      </c>
      <c r="N6228" t="n">
        <v>12.6</v>
      </c>
      <c r="O6228" t="n">
        <v>12.38</v>
      </c>
      <c r="P6228" t="n">
        <v>136.73</v>
      </c>
    </row>
    <row r="6229">
      <c r="A6229" t="n">
        <v>4400</v>
      </c>
      <c r="B6229" t="n">
        <v>122</v>
      </c>
      <c r="C6229" t="inlineStr">
        <is>
          <t>Arcos</t>
        </is>
      </c>
      <c r="D6229" s="551" t="n">
        <v>45597</v>
      </c>
      <c r="E6229" t="n">
        <v>25033</v>
      </c>
      <c r="F6229" t="inlineStr">
        <is>
          <t>LICOR AMARO MONTENEGRO 750ML</t>
        </is>
      </c>
      <c r="G6229" t="n">
        <v>5873</v>
      </c>
      <c r="H6229" t="n">
        <v>1</v>
      </c>
      <c r="I6229" t="inlineStr">
        <is>
          <t>UN</t>
        </is>
      </c>
      <c r="J6229" t="inlineStr">
        <is>
          <t>BEBIDAS</t>
        </is>
      </c>
      <c r="K6229" t="inlineStr">
        <is>
          <t>10/2024</t>
        </is>
      </c>
      <c r="L6229" t="n">
        <v>0</v>
      </c>
      <c r="M6229" s="551" t="n">
        <v>-693593</v>
      </c>
      <c r="N6229" t="n">
        <v>0</v>
      </c>
      <c r="O6229" t="n">
        <v>0</v>
      </c>
      <c r="P6229" t="n">
        <v>136.08</v>
      </c>
    </row>
    <row r="6230">
      <c r="A6230" t="n">
        <v>4419</v>
      </c>
      <c r="B6230" t="n">
        <v>122</v>
      </c>
      <c r="C6230" t="inlineStr">
        <is>
          <t>Arcos</t>
        </is>
      </c>
      <c r="D6230" s="551" t="n">
        <v>45597</v>
      </c>
      <c r="E6230" t="n">
        <v>24468</v>
      </c>
      <c r="F6230" t="inlineStr">
        <is>
          <t>SODA LIMONADA ANTARCTICA LATA 350ML</t>
        </is>
      </c>
      <c r="G6230" t="n">
        <v>3675</v>
      </c>
      <c r="H6230" t="n">
        <v>61</v>
      </c>
      <c r="I6230" t="inlineStr">
        <is>
          <t>UN</t>
        </is>
      </c>
      <c r="J6230" t="inlineStr">
        <is>
          <t>BEBIDAS</t>
        </is>
      </c>
      <c r="K6230" t="inlineStr">
        <is>
          <t>10/2024</t>
        </is>
      </c>
      <c r="L6230" t="n">
        <v>2.19</v>
      </c>
      <c r="M6230" s="551" t="n">
        <v>45567</v>
      </c>
      <c r="N6230" t="n">
        <v>2.19</v>
      </c>
      <c r="O6230" t="n">
        <v>2.19</v>
      </c>
      <c r="P6230" t="n">
        <v>133.59</v>
      </c>
    </row>
    <row r="6231">
      <c r="A6231" t="n">
        <v>4317</v>
      </c>
      <c r="B6231" t="n">
        <v>122</v>
      </c>
      <c r="C6231" t="inlineStr">
        <is>
          <t>Arcos</t>
        </is>
      </c>
      <c r="D6231" s="551" t="n">
        <v>45597</v>
      </c>
      <c r="E6231" t="n">
        <v>24328</v>
      </c>
      <c r="F6231" t="inlineStr">
        <is>
          <t>LINGUICA CALABRESA AURORA KG</t>
        </is>
      </c>
      <c r="G6231" t="n">
        <v>2146</v>
      </c>
      <c r="H6231" t="n">
        <v>5</v>
      </c>
      <c r="I6231" t="inlineStr">
        <is>
          <t>KG</t>
        </is>
      </c>
      <c r="J6231" t="inlineStr">
        <is>
          <t>ALIMENTOS</t>
        </is>
      </c>
      <c r="K6231" t="inlineStr">
        <is>
          <t>10/2024</t>
        </is>
      </c>
      <c r="L6231" t="n">
        <v>0</v>
      </c>
      <c r="M6231" s="551" t="n">
        <v>45478</v>
      </c>
      <c r="N6231" t="n">
        <v>26.44</v>
      </c>
      <c r="O6231" t="n">
        <v>20.9</v>
      </c>
      <c r="P6231" t="n">
        <v>132.2</v>
      </c>
    </row>
    <row r="6232">
      <c r="A6232" t="n">
        <v>4220</v>
      </c>
      <c r="B6232" t="n">
        <v>122</v>
      </c>
      <c r="C6232" t="inlineStr">
        <is>
          <t>Arcos</t>
        </is>
      </c>
      <c r="D6232" s="551" t="n">
        <v>45597</v>
      </c>
      <c r="E6232" t="n">
        <v>18223</v>
      </c>
      <c r="F6232" t="inlineStr">
        <is>
          <t>TEQUILA MEZCAL GUSANO ROJO 700ML</t>
        </is>
      </c>
      <c r="G6232" t="n">
        <v>3405</v>
      </c>
      <c r="H6232" t="n">
        <v>0.4</v>
      </c>
      <c r="I6232" t="inlineStr">
        <is>
          <t>UN</t>
        </is>
      </c>
      <c r="J6232" t="inlineStr">
        <is>
          <t>BEBIDAS</t>
        </is>
      </c>
      <c r="K6232" t="inlineStr">
        <is>
          <t>10/2024</t>
        </is>
      </c>
      <c r="L6232" t="n">
        <v>0</v>
      </c>
      <c r="M6232" s="551" t="n">
        <v>-693593</v>
      </c>
      <c r="N6232" t="n">
        <v>0</v>
      </c>
      <c r="O6232" t="n">
        <v>0</v>
      </c>
      <c r="P6232" t="n">
        <v>128.1</v>
      </c>
    </row>
    <row r="6233">
      <c r="A6233" t="n">
        <v>4268</v>
      </c>
      <c r="B6233" t="n">
        <v>122</v>
      </c>
      <c r="C6233" t="inlineStr">
        <is>
          <t>Arcos</t>
        </is>
      </c>
      <c r="D6233" s="551" t="n">
        <v>45597</v>
      </c>
      <c r="E6233" t="n">
        <v>21098</v>
      </c>
      <c r="F6233" t="inlineStr">
        <is>
          <t>ACUCAR MASCAVO UNIAO C/1KG</t>
        </is>
      </c>
      <c r="G6233" t="n">
        <v>1987</v>
      </c>
      <c r="H6233" t="n">
        <v>10</v>
      </c>
      <c r="I6233" t="inlineStr">
        <is>
          <t>PC</t>
        </is>
      </c>
      <c r="J6233" t="inlineStr">
        <is>
          <t>ALIMENTOS</t>
        </is>
      </c>
      <c r="K6233" t="inlineStr">
        <is>
          <t>10/2024</t>
        </is>
      </c>
      <c r="L6233" t="n">
        <v>12.77</v>
      </c>
      <c r="M6233" s="551" t="n">
        <v>45594</v>
      </c>
      <c r="N6233" t="n">
        <v>16.2</v>
      </c>
      <c r="O6233" t="n">
        <v>16.2</v>
      </c>
      <c r="P6233" t="n">
        <v>127.7</v>
      </c>
    </row>
    <row r="6234">
      <c r="A6234" t="n">
        <v>4307</v>
      </c>
      <c r="B6234" t="n">
        <v>122</v>
      </c>
      <c r="C6234" t="inlineStr">
        <is>
          <t>Arcos</t>
        </is>
      </c>
      <c r="D6234" s="551" t="n">
        <v>45597</v>
      </c>
      <c r="E6234" t="n">
        <v>20241</v>
      </c>
      <c r="F6234" t="inlineStr">
        <is>
          <t>FEIJAO CARIOCA CAMIL 2KG</t>
        </is>
      </c>
      <c r="G6234" t="n">
        <v>2242</v>
      </c>
      <c r="H6234" t="n">
        <v>8</v>
      </c>
      <c r="I6234" t="inlineStr">
        <is>
          <t>UN</t>
        </is>
      </c>
      <c r="J6234" t="inlineStr">
        <is>
          <t>ALIMENTOS</t>
        </is>
      </c>
      <c r="K6234" t="inlineStr">
        <is>
          <t>10/2024</t>
        </is>
      </c>
      <c r="L6234" t="n">
        <v>15.78</v>
      </c>
      <c r="M6234" s="551" t="n">
        <v>45587</v>
      </c>
      <c r="N6234" t="n">
        <v>14.58</v>
      </c>
      <c r="O6234" t="n">
        <v>14.44</v>
      </c>
      <c r="P6234" t="n">
        <v>126.24</v>
      </c>
    </row>
    <row r="6235">
      <c r="A6235" t="n">
        <v>4319</v>
      </c>
      <c r="B6235" t="n">
        <v>122</v>
      </c>
      <c r="C6235" t="inlineStr">
        <is>
          <t>Arcos</t>
        </is>
      </c>
      <c r="D6235" s="551" t="n">
        <v>45597</v>
      </c>
      <c r="E6235" t="n">
        <v>20134</v>
      </c>
      <c r="F6235" t="inlineStr">
        <is>
          <t>MACARRAO FETTUCCINI GRANO DURO DIVELLA 500GR</t>
        </is>
      </c>
      <c r="G6235" t="n">
        <v>2286</v>
      </c>
      <c r="H6235" t="n">
        <v>15</v>
      </c>
      <c r="I6235" t="inlineStr">
        <is>
          <t>UN</t>
        </is>
      </c>
      <c r="J6235" t="inlineStr">
        <is>
          <t>ALIMENTOS</t>
        </is>
      </c>
      <c r="K6235" t="inlineStr">
        <is>
          <t>10/2024</t>
        </is>
      </c>
      <c r="L6235" t="n">
        <v>0</v>
      </c>
      <c r="M6235" s="551" t="n">
        <v>-693593</v>
      </c>
      <c r="N6235" t="n">
        <v>0</v>
      </c>
      <c r="O6235" t="n">
        <v>8.199999999999999</v>
      </c>
      <c r="P6235" t="n">
        <v>123</v>
      </c>
    </row>
    <row r="6236">
      <c r="A6236" t="n">
        <v>4326</v>
      </c>
      <c r="B6236" t="n">
        <v>122</v>
      </c>
      <c r="C6236" t="inlineStr">
        <is>
          <t>Arcos</t>
        </is>
      </c>
      <c r="D6236" s="551" t="n">
        <v>45597</v>
      </c>
      <c r="E6236" t="n">
        <v>19989</v>
      </c>
      <c r="F6236" t="inlineStr">
        <is>
          <t>MOLHO DE PIMENTA SRIRACHA SALSA PICAN BOMBAY 330G</t>
        </is>
      </c>
      <c r="G6236" t="n">
        <v>2350</v>
      </c>
      <c r="H6236" t="n">
        <v>3</v>
      </c>
      <c r="I6236" t="inlineStr">
        <is>
          <t>UN</t>
        </is>
      </c>
      <c r="J6236" t="inlineStr">
        <is>
          <t>ALIMENTOS</t>
        </is>
      </c>
      <c r="K6236" t="inlineStr">
        <is>
          <t>10/2024</t>
        </is>
      </c>
      <c r="L6236" t="n">
        <v>41</v>
      </c>
      <c r="M6236" s="551" t="n">
        <v>45581</v>
      </c>
      <c r="N6236" t="n">
        <v>41</v>
      </c>
      <c r="O6236" t="n">
        <v>41</v>
      </c>
      <c r="P6236" t="n">
        <v>123</v>
      </c>
    </row>
    <row r="6237">
      <c r="A6237" t="n">
        <v>4336</v>
      </c>
      <c r="B6237" t="n">
        <v>122</v>
      </c>
      <c r="C6237" t="inlineStr">
        <is>
          <t>Arcos</t>
        </is>
      </c>
      <c r="D6237" s="551" t="n">
        <v>45597</v>
      </c>
      <c r="E6237" t="n">
        <v>20621</v>
      </c>
      <c r="F6237" t="inlineStr">
        <is>
          <t>PEPINO EM CONSERVA HEMMER C/300G</t>
        </is>
      </c>
      <c r="G6237" t="n">
        <v>2117</v>
      </c>
      <c r="H6237" t="n">
        <v>6</v>
      </c>
      <c r="I6237" t="inlineStr">
        <is>
          <t>PT</t>
        </is>
      </c>
      <c r="J6237" t="inlineStr">
        <is>
          <t>ALIMENTOS</t>
        </is>
      </c>
      <c r="K6237" t="inlineStr">
        <is>
          <t>10/2024</t>
        </is>
      </c>
      <c r="L6237" t="n">
        <v>20.25</v>
      </c>
      <c r="M6237" s="551" t="n">
        <v>45581</v>
      </c>
      <c r="N6237" t="n">
        <v>21.58</v>
      </c>
      <c r="O6237" t="n">
        <v>18.9</v>
      </c>
      <c r="P6237" t="n">
        <v>121.5</v>
      </c>
    </row>
    <row r="6238">
      <c r="A6238" t="n">
        <v>4348</v>
      </c>
      <c r="B6238" t="n">
        <v>122</v>
      </c>
      <c r="C6238" t="inlineStr">
        <is>
          <t>Arcos</t>
        </is>
      </c>
      <c r="D6238" s="551" t="n">
        <v>45597</v>
      </c>
      <c r="E6238" t="n">
        <v>19787</v>
      </c>
      <c r="F6238" t="inlineStr">
        <is>
          <t>ABACAXI PEROLA KG</t>
        </is>
      </c>
      <c r="G6238" t="n">
        <v>2471</v>
      </c>
      <c r="H6238" t="n">
        <v>22.7</v>
      </c>
      <c r="I6238" t="inlineStr">
        <is>
          <t>KG</t>
        </is>
      </c>
      <c r="J6238" t="inlineStr">
        <is>
          <t>ALIMENTOS</t>
        </is>
      </c>
      <c r="K6238" t="inlineStr">
        <is>
          <t>10/2024</t>
        </is>
      </c>
      <c r="L6238" t="n">
        <v>5.33</v>
      </c>
      <c r="M6238" s="551" t="n">
        <v>45596</v>
      </c>
      <c r="N6238" t="n">
        <v>5.5</v>
      </c>
      <c r="O6238" t="n">
        <v>4.93</v>
      </c>
      <c r="P6238" t="n">
        <v>120.99</v>
      </c>
    </row>
    <row r="6239">
      <c r="A6239" t="n">
        <v>4330</v>
      </c>
      <c r="B6239" t="n">
        <v>122</v>
      </c>
      <c r="C6239" t="inlineStr">
        <is>
          <t>Arcos</t>
        </is>
      </c>
      <c r="D6239" s="551" t="n">
        <v>45597</v>
      </c>
      <c r="E6239" t="n">
        <v>19946</v>
      </c>
      <c r="F6239" t="inlineStr">
        <is>
          <t>MOSTARDA DIJON COM GRAO BEAUFOR C/1,001KG</t>
        </is>
      </c>
      <c r="G6239" t="n">
        <v>2360</v>
      </c>
      <c r="H6239" t="n">
        <v>2</v>
      </c>
      <c r="I6239" t="inlineStr">
        <is>
          <t>PT</t>
        </is>
      </c>
      <c r="J6239" t="inlineStr">
        <is>
          <t>ALIMENTOS</t>
        </is>
      </c>
      <c r="K6239" t="inlineStr">
        <is>
          <t>10/2024</t>
        </is>
      </c>
      <c r="L6239" t="n">
        <v>59.6</v>
      </c>
      <c r="M6239" s="551" t="n">
        <v>45587</v>
      </c>
      <c r="N6239" t="n">
        <v>59.6</v>
      </c>
      <c r="O6239" t="n">
        <v>59.6</v>
      </c>
      <c r="P6239" t="n">
        <v>119.2</v>
      </c>
    </row>
    <row r="6240">
      <c r="A6240" t="n">
        <v>5001</v>
      </c>
      <c r="B6240" t="n">
        <v>122</v>
      </c>
      <c r="C6240" t="inlineStr">
        <is>
          <t>Arcos</t>
        </is>
      </c>
      <c r="D6240" s="551" t="n">
        <v>45597</v>
      </c>
      <c r="E6240" t="n">
        <v>22125</v>
      </c>
      <c r="F6240" t="inlineStr">
        <is>
          <t xml:space="preserve">AGUA TONICA PRATA INDIAN 200ML </t>
        </is>
      </c>
      <c r="G6240" t="n">
        <v>3601</v>
      </c>
      <c r="H6240" t="n">
        <v>37</v>
      </c>
      <c r="I6240" t="inlineStr">
        <is>
          <t>UN</t>
        </is>
      </c>
      <c r="J6240" t="inlineStr">
        <is>
          <t>BEBIDAS</t>
        </is>
      </c>
      <c r="K6240" t="inlineStr">
        <is>
          <t>10/2024</t>
        </is>
      </c>
      <c r="L6240" t="n">
        <v>3.16</v>
      </c>
      <c r="M6240" s="551" t="n">
        <v>45587</v>
      </c>
      <c r="N6240" t="n">
        <v>3.43</v>
      </c>
      <c r="O6240" t="n">
        <v>3.03</v>
      </c>
      <c r="P6240" t="n">
        <v>116.92</v>
      </c>
    </row>
    <row r="6241">
      <c r="A6241" t="n">
        <v>4962</v>
      </c>
      <c r="B6241" t="n">
        <v>122</v>
      </c>
      <c r="C6241" t="inlineStr">
        <is>
          <t>Arcos</t>
        </is>
      </c>
      <c r="D6241" s="551" t="n">
        <v>45597</v>
      </c>
      <c r="E6241" t="n">
        <v>18147</v>
      </c>
      <c r="F6241" t="inlineStr">
        <is>
          <t>WHISKY CHIVAS REGAL 12 ANOS 750ML</t>
        </is>
      </c>
      <c r="G6241" t="n">
        <v>3471</v>
      </c>
      <c r="H6241" t="n">
        <v>1</v>
      </c>
      <c r="I6241" t="inlineStr">
        <is>
          <t>GR</t>
        </is>
      </c>
      <c r="J6241" t="inlineStr">
        <is>
          <t>BEBIDAS</t>
        </is>
      </c>
      <c r="K6241" t="inlineStr">
        <is>
          <t>10/2024</t>
        </is>
      </c>
      <c r="L6241" t="n">
        <v>0</v>
      </c>
      <c r="M6241" s="551" t="n">
        <v>-693593</v>
      </c>
      <c r="N6241" t="n">
        <v>0</v>
      </c>
      <c r="O6241" t="n">
        <v>115</v>
      </c>
      <c r="P6241" t="n">
        <v>115</v>
      </c>
    </row>
    <row r="6242">
      <c r="A6242" t="n">
        <v>4206</v>
      </c>
      <c r="B6242" t="n">
        <v>122</v>
      </c>
      <c r="C6242" t="inlineStr">
        <is>
          <t>Arcos</t>
        </is>
      </c>
      <c r="D6242" s="551" t="n">
        <v>45597</v>
      </c>
      <c r="E6242" t="n">
        <v>18308</v>
      </c>
      <c r="F6242" t="inlineStr">
        <is>
          <t>LICOR LUXARDO BITTER BIANCO 750ML</t>
        </is>
      </c>
      <c r="G6242" t="n">
        <v>3325</v>
      </c>
      <c r="H6242" t="n">
        <v>2</v>
      </c>
      <c r="I6242" t="inlineStr">
        <is>
          <t>UN</t>
        </is>
      </c>
      <c r="J6242" t="inlineStr">
        <is>
          <t>BEBIDAS</t>
        </is>
      </c>
      <c r="K6242" t="inlineStr">
        <is>
          <t>10/2024</t>
        </is>
      </c>
      <c r="L6242" t="n">
        <v>0</v>
      </c>
      <c r="M6242" s="551" t="n">
        <v>-693593</v>
      </c>
      <c r="N6242" t="n">
        <v>0</v>
      </c>
      <c r="O6242" t="n">
        <v>0</v>
      </c>
      <c r="P6242" t="n">
        <v>114</v>
      </c>
    </row>
    <row r="6243">
      <c r="A6243" t="n">
        <v>4200</v>
      </c>
      <c r="B6243" t="n">
        <v>122</v>
      </c>
      <c r="C6243" t="inlineStr">
        <is>
          <t>Arcos</t>
        </is>
      </c>
      <c r="D6243" s="551" t="n">
        <v>45597</v>
      </c>
      <c r="E6243" t="n">
        <v>18327</v>
      </c>
      <c r="F6243" t="inlineStr">
        <is>
          <t>LICOR COINTREAU 700ML</t>
        </is>
      </c>
      <c r="G6243" t="n">
        <v>3306</v>
      </c>
      <c r="H6243" t="n">
        <v>1</v>
      </c>
      <c r="I6243" t="inlineStr">
        <is>
          <t>GR</t>
        </is>
      </c>
      <c r="J6243" t="inlineStr">
        <is>
          <t>BEBIDAS</t>
        </is>
      </c>
      <c r="K6243" t="inlineStr">
        <is>
          <t>10/2024</t>
        </is>
      </c>
      <c r="L6243" t="n">
        <v>0</v>
      </c>
      <c r="M6243" s="551" t="n">
        <v>45405</v>
      </c>
      <c r="N6243" t="n">
        <v>108</v>
      </c>
      <c r="O6243" t="n">
        <v>104.6</v>
      </c>
      <c r="P6243" t="n">
        <v>108</v>
      </c>
    </row>
    <row r="6244">
      <c r="A6244" t="n">
        <v>4961</v>
      </c>
      <c r="B6244" t="n">
        <v>122</v>
      </c>
      <c r="C6244" t="inlineStr">
        <is>
          <t>Arcos</t>
        </is>
      </c>
      <c r="D6244" s="551" t="n">
        <v>45597</v>
      </c>
      <c r="E6244" t="n">
        <v>18177</v>
      </c>
      <c r="F6244" t="inlineStr">
        <is>
          <t>VODKA KETEL ONE GRAPEFRUIT E ROSE 750ML</t>
        </is>
      </c>
      <c r="G6244" t="n">
        <v>3445</v>
      </c>
      <c r="H6244" t="n">
        <v>1.8</v>
      </c>
      <c r="I6244" t="inlineStr">
        <is>
          <t>GR</t>
        </is>
      </c>
      <c r="J6244" t="inlineStr">
        <is>
          <t>BEBIDAS</t>
        </is>
      </c>
      <c r="K6244" t="inlineStr">
        <is>
          <t>10/2024</t>
        </is>
      </c>
      <c r="L6244" t="n">
        <v>0</v>
      </c>
      <c r="M6244" s="551" t="n">
        <v>-693593</v>
      </c>
      <c r="N6244" t="n">
        <v>0</v>
      </c>
      <c r="O6244" t="n">
        <v>59.9</v>
      </c>
      <c r="P6244" t="n">
        <v>107.82</v>
      </c>
    </row>
    <row r="6245">
      <c r="A6245" t="n">
        <v>4418</v>
      </c>
      <c r="B6245" t="n">
        <v>122</v>
      </c>
      <c r="C6245" t="inlineStr">
        <is>
          <t>Arcos</t>
        </is>
      </c>
      <c r="D6245" s="551" t="n">
        <v>45597</v>
      </c>
      <c r="E6245" t="n">
        <v>24467</v>
      </c>
      <c r="F6245" t="inlineStr">
        <is>
          <t>SODA LIMONADA ANTARCTICA DIET LATA 350ML</t>
        </is>
      </c>
      <c r="G6245" t="n">
        <v>3673</v>
      </c>
      <c r="H6245" t="n">
        <v>67</v>
      </c>
      <c r="I6245" t="inlineStr">
        <is>
          <t>UN</t>
        </is>
      </c>
      <c r="J6245" t="inlineStr">
        <is>
          <t>BEBIDAS</t>
        </is>
      </c>
      <c r="K6245" t="inlineStr">
        <is>
          <t>10/2024</t>
        </is>
      </c>
      <c r="L6245" t="n">
        <v>0</v>
      </c>
      <c r="M6245" s="551" t="n">
        <v>45526</v>
      </c>
      <c r="N6245" t="n">
        <v>1.56</v>
      </c>
      <c r="O6245" t="n">
        <v>2.19</v>
      </c>
      <c r="P6245" t="n">
        <v>104.69</v>
      </c>
    </row>
    <row r="6246">
      <c r="A6246" t="n">
        <v>5028</v>
      </c>
      <c r="B6246" t="n">
        <v>122</v>
      </c>
      <c r="C6246" t="inlineStr">
        <is>
          <t>Arcos</t>
        </is>
      </c>
      <c r="D6246" s="551" t="n">
        <v>45597</v>
      </c>
      <c r="E6246" t="n">
        <v>18288</v>
      </c>
      <c r="F6246" t="inlineStr">
        <is>
          <t>LICOR LIMONCELLO VILA MASSA 750ML</t>
        </is>
      </c>
      <c r="G6246" t="n">
        <v>3340</v>
      </c>
      <c r="H6246" t="n">
        <v>0.63</v>
      </c>
      <c r="I6246" t="inlineStr">
        <is>
          <t>UN</t>
        </is>
      </c>
      <c r="J6246" t="inlineStr">
        <is>
          <t>BEBIDAS</t>
        </is>
      </c>
      <c r="K6246" t="inlineStr">
        <is>
          <t>10/2024</t>
        </is>
      </c>
      <c r="L6246" t="n">
        <v>0</v>
      </c>
      <c r="M6246" s="551" t="n">
        <v>-693593</v>
      </c>
      <c r="N6246" t="n">
        <v>0</v>
      </c>
      <c r="O6246" t="n">
        <v>0</v>
      </c>
      <c r="P6246" t="n">
        <v>103.95</v>
      </c>
    </row>
    <row r="6247">
      <c r="A6247" t="n">
        <v>4190</v>
      </c>
      <c r="B6247" t="n">
        <v>122</v>
      </c>
      <c r="C6247" t="inlineStr">
        <is>
          <t>Arcos</t>
        </is>
      </c>
      <c r="D6247" s="551" t="n">
        <v>45597</v>
      </c>
      <c r="E6247" t="n">
        <v>18360</v>
      </c>
      <c r="F6247" t="inlineStr">
        <is>
          <t>GIN STAR OF BOMBAY 750ML</t>
        </is>
      </c>
      <c r="G6247" t="n">
        <v>3277</v>
      </c>
      <c r="H6247" t="n">
        <v>0.58</v>
      </c>
      <c r="I6247" t="inlineStr">
        <is>
          <t>UN</t>
        </is>
      </c>
      <c r="J6247" t="inlineStr">
        <is>
          <t>BEBIDAS</t>
        </is>
      </c>
      <c r="K6247" t="inlineStr">
        <is>
          <t>10/2024</t>
        </is>
      </c>
      <c r="L6247" t="n">
        <v>0</v>
      </c>
      <c r="M6247" s="551" t="n">
        <v>-693593</v>
      </c>
      <c r="N6247" t="n">
        <v>0</v>
      </c>
      <c r="O6247" t="n">
        <v>0</v>
      </c>
      <c r="P6247" t="n">
        <v>99.64</v>
      </c>
    </row>
    <row r="6248">
      <c r="A6248" t="n">
        <v>4973</v>
      </c>
      <c r="B6248" t="n">
        <v>122</v>
      </c>
      <c r="C6248" t="inlineStr">
        <is>
          <t>Arcos</t>
        </is>
      </c>
      <c r="D6248" s="551" t="n">
        <v>45597</v>
      </c>
      <c r="E6248" t="n">
        <v>18184</v>
      </c>
      <c r="F6248" t="inlineStr">
        <is>
          <t>VODKA CIROC DE RED BERRY 750ML</t>
        </is>
      </c>
      <c r="G6248" t="n">
        <v>3439</v>
      </c>
      <c r="H6248" t="n">
        <v>0.93</v>
      </c>
      <c r="I6248" t="inlineStr">
        <is>
          <t>GR</t>
        </is>
      </c>
      <c r="J6248" t="inlineStr">
        <is>
          <t>BEBIDAS</t>
        </is>
      </c>
      <c r="K6248" t="inlineStr">
        <is>
          <t>10/2024</t>
        </is>
      </c>
      <c r="L6248" t="n">
        <v>0</v>
      </c>
      <c r="M6248" s="551" t="n">
        <v>-693593</v>
      </c>
      <c r="N6248" t="n">
        <v>0</v>
      </c>
      <c r="O6248" t="n">
        <v>0</v>
      </c>
      <c r="P6248" t="n">
        <v>98.51000000000001</v>
      </c>
    </row>
    <row r="6249">
      <c r="A6249" t="n">
        <v>4413</v>
      </c>
      <c r="B6249" t="n">
        <v>122</v>
      </c>
      <c r="C6249" t="inlineStr">
        <is>
          <t>Arcos</t>
        </is>
      </c>
      <c r="D6249" s="551" t="n">
        <v>45597</v>
      </c>
      <c r="E6249" t="n">
        <v>21979</v>
      </c>
      <c r="F6249" t="inlineStr">
        <is>
          <t xml:space="preserve">CHA MATE LEAO KG </t>
        </is>
      </c>
      <c r="G6249" t="n">
        <v>3712</v>
      </c>
      <c r="H6249" t="n">
        <v>11</v>
      </c>
      <c r="I6249" t="inlineStr">
        <is>
          <t>CX</t>
        </is>
      </c>
      <c r="J6249" t="inlineStr">
        <is>
          <t>BEBIDAS</t>
        </is>
      </c>
      <c r="K6249" t="inlineStr">
        <is>
          <t>10/2024</t>
        </is>
      </c>
      <c r="L6249" t="n">
        <v>0</v>
      </c>
      <c r="M6249" s="551" t="n">
        <v>45552</v>
      </c>
      <c r="N6249" t="n">
        <v>8.9</v>
      </c>
      <c r="O6249" t="n">
        <v>16.5</v>
      </c>
      <c r="P6249" t="n">
        <v>97.90000000000001</v>
      </c>
    </row>
    <row r="6250">
      <c r="A6250" t="n">
        <v>5037</v>
      </c>
      <c r="B6250" t="n">
        <v>122</v>
      </c>
      <c r="C6250" t="inlineStr">
        <is>
          <t>Arcos</t>
        </is>
      </c>
      <c r="D6250" s="551" t="n">
        <v>45597</v>
      </c>
      <c r="E6250" t="n">
        <v>25643</v>
      </c>
      <c r="F6250" t="inlineStr">
        <is>
          <t>ESPUMANTE FREIXENET CAVA BRUT CORDON NEGRO 750ML</t>
        </is>
      </c>
      <c r="G6250" t="n">
        <v>6207</v>
      </c>
      <c r="H6250" t="n">
        <v>1</v>
      </c>
      <c r="I6250" t="inlineStr">
        <is>
          <t>GR</t>
        </is>
      </c>
      <c r="J6250" t="inlineStr">
        <is>
          <t>BEBIDAS</t>
        </is>
      </c>
      <c r="K6250" t="inlineStr">
        <is>
          <t>10/2024</t>
        </is>
      </c>
      <c r="L6250" t="n">
        <v>0</v>
      </c>
      <c r="M6250" s="551" t="n">
        <v>-693593</v>
      </c>
      <c r="N6250" t="n">
        <v>0</v>
      </c>
      <c r="O6250" t="n">
        <v>0</v>
      </c>
      <c r="P6250" t="n">
        <v>94.90000000000001</v>
      </c>
    </row>
    <row r="6251">
      <c r="A6251" t="n">
        <v>4281</v>
      </c>
      <c r="B6251" t="n">
        <v>122</v>
      </c>
      <c r="C6251" t="inlineStr">
        <is>
          <t>Arcos</t>
        </is>
      </c>
      <c r="D6251" s="551" t="n">
        <v>45597</v>
      </c>
      <c r="E6251" t="n">
        <v>20752</v>
      </c>
      <c r="F6251" t="inlineStr">
        <is>
          <t>AZEITONA PTA AZAPA 90/110 DISALERNO 2KG</t>
        </is>
      </c>
      <c r="G6251" t="n">
        <v>2088</v>
      </c>
      <c r="H6251" t="n">
        <v>1</v>
      </c>
      <c r="I6251" t="inlineStr">
        <is>
          <t>PT</t>
        </is>
      </c>
      <c r="J6251" t="inlineStr">
        <is>
          <t>ALIMENTOS</t>
        </is>
      </c>
      <c r="K6251" t="inlineStr">
        <is>
          <t>10/2024</t>
        </is>
      </c>
      <c r="L6251" t="n">
        <v>0</v>
      </c>
      <c r="M6251" s="551" t="n">
        <v>45517</v>
      </c>
      <c r="N6251" t="n">
        <v>93.98</v>
      </c>
      <c r="O6251" t="n">
        <v>92.59999999999999</v>
      </c>
      <c r="P6251" t="n">
        <v>93.98</v>
      </c>
    </row>
    <row r="6252">
      <c r="A6252" t="n">
        <v>4328</v>
      </c>
      <c r="B6252" t="n">
        <v>122</v>
      </c>
      <c r="C6252" t="inlineStr">
        <is>
          <t>Arcos</t>
        </is>
      </c>
      <c r="D6252" s="551" t="n">
        <v>45597</v>
      </c>
      <c r="E6252" t="n">
        <v>19965</v>
      </c>
      <c r="F6252" t="inlineStr">
        <is>
          <t>MOSTARDA AMARELA HEINZ C/255G UN</t>
        </is>
      </c>
      <c r="G6252" t="n">
        <v>2356</v>
      </c>
      <c r="H6252" t="n">
        <v>7</v>
      </c>
      <c r="I6252" t="inlineStr">
        <is>
          <t>UN</t>
        </is>
      </c>
      <c r="J6252" t="inlineStr">
        <is>
          <t>ALIMENTOS</t>
        </is>
      </c>
      <c r="K6252" t="inlineStr">
        <is>
          <t>10/2024</t>
        </is>
      </c>
      <c r="L6252" t="n">
        <v>13.41</v>
      </c>
      <c r="M6252" s="551" t="n">
        <v>45581</v>
      </c>
      <c r="N6252" t="n">
        <v>13.41</v>
      </c>
      <c r="O6252" t="n">
        <v>13.41</v>
      </c>
      <c r="P6252" t="n">
        <v>93.87</v>
      </c>
    </row>
    <row r="6253">
      <c r="A6253" t="n">
        <v>4980</v>
      </c>
      <c r="B6253" t="n">
        <v>122</v>
      </c>
      <c r="C6253" t="inlineStr">
        <is>
          <t>Arcos</t>
        </is>
      </c>
      <c r="D6253" s="551" t="n">
        <v>45597</v>
      </c>
      <c r="E6253" t="n">
        <v>25642</v>
      </c>
      <c r="F6253" t="inlineStr">
        <is>
          <t>MISSO AZUMA 500G</t>
        </is>
      </c>
      <c r="G6253" t="n">
        <v>2346</v>
      </c>
      <c r="H6253" t="n">
        <v>2</v>
      </c>
      <c r="I6253" t="inlineStr">
        <is>
          <t>UN</t>
        </is>
      </c>
      <c r="J6253" t="inlineStr">
        <is>
          <t>ALIMENTOS</t>
        </is>
      </c>
      <c r="K6253" t="inlineStr">
        <is>
          <t>10/2024</t>
        </is>
      </c>
      <c r="L6253" t="n">
        <v>0</v>
      </c>
      <c r="M6253" s="551" t="n">
        <v>-693593</v>
      </c>
      <c r="N6253" t="n">
        <v>0</v>
      </c>
      <c r="O6253" t="n">
        <v>0</v>
      </c>
      <c r="P6253" t="n">
        <v>93.28</v>
      </c>
    </row>
    <row r="6254">
      <c r="A6254" t="n">
        <v>5009</v>
      </c>
      <c r="B6254" t="n">
        <v>122</v>
      </c>
      <c r="C6254" t="inlineStr">
        <is>
          <t>Arcos</t>
        </is>
      </c>
      <c r="D6254" s="551" t="n">
        <v>45597</v>
      </c>
      <c r="E6254" t="n">
        <v>18552</v>
      </c>
      <c r="F6254" t="inlineStr">
        <is>
          <t>APERITIVO ABSINTO HABITUE 720ML</t>
        </is>
      </c>
      <c r="G6254" t="n">
        <v>3128</v>
      </c>
      <c r="H6254" t="n">
        <v>2.31</v>
      </c>
      <c r="I6254" t="inlineStr">
        <is>
          <t>GR</t>
        </is>
      </c>
      <c r="J6254" t="inlineStr">
        <is>
          <t>BEBIDAS</t>
        </is>
      </c>
      <c r="K6254" t="inlineStr">
        <is>
          <t>10/2024</t>
        </is>
      </c>
      <c r="L6254" t="n">
        <v>0</v>
      </c>
      <c r="M6254" s="551" t="n">
        <v>-693593</v>
      </c>
      <c r="N6254" t="n">
        <v>0</v>
      </c>
      <c r="O6254" t="n">
        <v>0</v>
      </c>
      <c r="P6254" t="n">
        <v>93.09</v>
      </c>
    </row>
    <row r="6255">
      <c r="A6255" t="n">
        <v>4297</v>
      </c>
      <c r="B6255" t="n">
        <v>122</v>
      </c>
      <c r="C6255" t="inlineStr">
        <is>
          <t>Arcos</t>
        </is>
      </c>
      <c r="D6255" s="551" t="n">
        <v>45597</v>
      </c>
      <c r="E6255" t="n">
        <v>20419</v>
      </c>
      <c r="F6255" t="inlineStr">
        <is>
          <t>COUSCOUS MARROQUINO DIVELLA C/500G</t>
        </is>
      </c>
      <c r="G6255" t="n">
        <v>2187</v>
      </c>
      <c r="H6255" t="n">
        <v>5</v>
      </c>
      <c r="I6255" t="inlineStr">
        <is>
          <t>PC</t>
        </is>
      </c>
      <c r="J6255" t="inlineStr">
        <is>
          <t>ALIMENTOS</t>
        </is>
      </c>
      <c r="K6255" t="inlineStr">
        <is>
          <t>10/2024</t>
        </is>
      </c>
      <c r="L6255" t="n">
        <v>0</v>
      </c>
      <c r="M6255" s="551" t="n">
        <v>45433</v>
      </c>
      <c r="N6255" t="n">
        <v>18.55</v>
      </c>
      <c r="O6255" t="n">
        <v>18.5</v>
      </c>
      <c r="P6255" t="n">
        <v>92.75</v>
      </c>
    </row>
    <row r="6256">
      <c r="A6256" t="n">
        <v>5027</v>
      </c>
      <c r="B6256" t="n">
        <v>122</v>
      </c>
      <c r="C6256" t="inlineStr">
        <is>
          <t>Arcos</t>
        </is>
      </c>
      <c r="D6256" s="551" t="n">
        <v>45597</v>
      </c>
      <c r="E6256" t="n">
        <v>18509</v>
      </c>
      <c r="F6256" t="inlineStr">
        <is>
          <t>BITTER ANGOSTURA COCOA 100ML</t>
        </is>
      </c>
      <c r="G6256" t="n">
        <v>3130</v>
      </c>
      <c r="H6256" t="n">
        <v>0.75</v>
      </c>
      <c r="I6256" t="inlineStr">
        <is>
          <t>GR</t>
        </is>
      </c>
      <c r="J6256" t="inlineStr">
        <is>
          <t>BEBIDAS</t>
        </is>
      </c>
      <c r="K6256" t="inlineStr">
        <is>
          <t>10/2024</t>
        </is>
      </c>
      <c r="L6256" t="n">
        <v>0</v>
      </c>
      <c r="M6256" s="551" t="n">
        <v>-693593</v>
      </c>
      <c r="N6256" t="n">
        <v>0</v>
      </c>
      <c r="O6256" t="n">
        <v>0</v>
      </c>
      <c r="P6256" t="n">
        <v>90.70999999999999</v>
      </c>
    </row>
    <row r="6257">
      <c r="A6257" t="n">
        <v>4173</v>
      </c>
      <c r="B6257" t="n">
        <v>122</v>
      </c>
      <c r="C6257" t="inlineStr">
        <is>
          <t>Arcos</t>
        </is>
      </c>
      <c r="D6257" s="551" t="n">
        <v>45597</v>
      </c>
      <c r="E6257" t="n">
        <v>18532</v>
      </c>
      <c r="F6257" t="inlineStr">
        <is>
          <t>APERITIVO PISCO CAPEL RESERVADO 750ML</t>
        </is>
      </c>
      <c r="G6257" t="n">
        <v>3144</v>
      </c>
      <c r="H6257" t="n">
        <v>1</v>
      </c>
      <c r="I6257" t="inlineStr">
        <is>
          <t>GR</t>
        </is>
      </c>
      <c r="J6257" t="inlineStr">
        <is>
          <t>BEBIDAS</t>
        </is>
      </c>
      <c r="K6257" t="inlineStr">
        <is>
          <t>10/2024</t>
        </is>
      </c>
      <c r="L6257" t="n">
        <v>90.5</v>
      </c>
      <c r="M6257" s="551" t="n">
        <v>45588</v>
      </c>
      <c r="N6257" t="n">
        <v>90.5</v>
      </c>
      <c r="O6257" t="n">
        <v>90.5</v>
      </c>
      <c r="P6257" t="n">
        <v>90.5</v>
      </c>
    </row>
    <row r="6258">
      <c r="A6258" t="n">
        <v>4984</v>
      </c>
      <c r="B6258" t="n">
        <v>122</v>
      </c>
      <c r="C6258" t="inlineStr">
        <is>
          <t>Arcos</t>
        </is>
      </c>
      <c r="D6258" s="551" t="n">
        <v>45597</v>
      </c>
      <c r="E6258" t="n">
        <v>24269</v>
      </c>
      <c r="F6258" t="inlineStr">
        <is>
          <t>FLOR DE JASMIN KG</t>
        </is>
      </c>
      <c r="G6258" t="n">
        <v>2412</v>
      </c>
      <c r="H6258" t="n">
        <v>0.5</v>
      </c>
      <c r="I6258" t="inlineStr">
        <is>
          <t>KG</t>
        </is>
      </c>
      <c r="J6258" t="inlineStr">
        <is>
          <t>ALIMENTOS</t>
        </is>
      </c>
      <c r="K6258" t="inlineStr">
        <is>
          <t>10/2024</t>
        </is>
      </c>
      <c r="L6258" t="n">
        <v>0</v>
      </c>
      <c r="M6258" s="551" t="n">
        <v>-693593</v>
      </c>
      <c r="N6258" t="n">
        <v>0</v>
      </c>
      <c r="O6258" t="n">
        <v>175</v>
      </c>
      <c r="P6258" t="n">
        <v>87.5</v>
      </c>
    </row>
    <row r="6259">
      <c r="A6259" t="n">
        <v>4344</v>
      </c>
      <c r="B6259" t="n">
        <v>122</v>
      </c>
      <c r="C6259" t="inlineStr">
        <is>
          <t>Arcos</t>
        </is>
      </c>
      <c r="D6259" s="551" t="n">
        <v>45597</v>
      </c>
      <c r="E6259" t="n">
        <v>20614</v>
      </c>
      <c r="F6259" t="inlineStr">
        <is>
          <t>PASTA GERGELIM TAHINE ISTAMBUL 5006 LT</t>
        </is>
      </c>
      <c r="G6259" t="n">
        <v>2119</v>
      </c>
      <c r="H6259" t="n">
        <v>3</v>
      </c>
      <c r="I6259" t="inlineStr">
        <is>
          <t>UN</t>
        </is>
      </c>
      <c r="J6259" t="inlineStr">
        <is>
          <t>ALIMENTOS</t>
        </is>
      </c>
      <c r="K6259" t="inlineStr">
        <is>
          <t>10/2024</t>
        </is>
      </c>
      <c r="L6259" t="n">
        <v>28.96</v>
      </c>
      <c r="M6259" s="551" t="n">
        <v>45594</v>
      </c>
      <c r="N6259" t="n">
        <v>28.96</v>
      </c>
      <c r="O6259" t="n">
        <v>28.96</v>
      </c>
      <c r="P6259" t="n">
        <v>86.88</v>
      </c>
    </row>
    <row r="6260">
      <c r="A6260" t="n">
        <v>4338</v>
      </c>
      <c r="B6260" t="n">
        <v>122</v>
      </c>
      <c r="C6260" t="inlineStr">
        <is>
          <t>Arcos</t>
        </is>
      </c>
      <c r="D6260" s="551" t="n">
        <v>45597</v>
      </c>
      <c r="E6260" t="n">
        <v>24420</v>
      </c>
      <c r="F6260" t="inlineStr">
        <is>
          <t>POLVILHO DOCE KG</t>
        </is>
      </c>
      <c r="G6260" t="n">
        <v>2207</v>
      </c>
      <c r="H6260" t="n">
        <v>8</v>
      </c>
      <c r="I6260" t="inlineStr">
        <is>
          <t>KG</t>
        </is>
      </c>
      <c r="J6260" t="inlineStr">
        <is>
          <t>ALIMENTOS</t>
        </is>
      </c>
      <c r="K6260" t="inlineStr">
        <is>
          <t>10/2024</t>
        </is>
      </c>
      <c r="L6260" t="n">
        <v>0</v>
      </c>
      <c r="M6260" s="551" t="n">
        <v>45427</v>
      </c>
      <c r="N6260" t="n">
        <v>10.74</v>
      </c>
      <c r="O6260" t="n">
        <v>10.74</v>
      </c>
      <c r="P6260" t="n">
        <v>85.92</v>
      </c>
    </row>
    <row r="6261">
      <c r="A6261" t="n">
        <v>5018</v>
      </c>
      <c r="B6261" t="n">
        <v>122</v>
      </c>
      <c r="C6261" t="inlineStr">
        <is>
          <t>Arcos</t>
        </is>
      </c>
      <c r="D6261" s="551" t="n">
        <v>45597</v>
      </c>
      <c r="E6261" t="n">
        <v>18160</v>
      </c>
      <c r="F6261" t="inlineStr">
        <is>
          <t>WHISKY BALLANTINES 17 ANOS 750ML</t>
        </is>
      </c>
      <c r="G6261" t="n">
        <v>3460</v>
      </c>
      <c r="H6261" t="n">
        <v>0.33</v>
      </c>
      <c r="I6261" t="inlineStr">
        <is>
          <t>GR</t>
        </is>
      </c>
      <c r="J6261" t="inlineStr">
        <is>
          <t>BEBIDAS</t>
        </is>
      </c>
      <c r="K6261" t="inlineStr">
        <is>
          <t>10/2024</t>
        </is>
      </c>
      <c r="L6261" t="n">
        <v>0</v>
      </c>
      <c r="M6261" s="551" t="n">
        <v>-693593</v>
      </c>
      <c r="N6261" t="n">
        <v>0</v>
      </c>
      <c r="O6261" t="n">
        <v>0</v>
      </c>
      <c r="P6261" t="n">
        <v>85.64</v>
      </c>
    </row>
    <row r="6262">
      <c r="A6262" t="n">
        <v>4287</v>
      </c>
      <c r="B6262" t="n">
        <v>122</v>
      </c>
      <c r="C6262" t="inlineStr">
        <is>
          <t>Arcos</t>
        </is>
      </c>
      <c r="D6262" s="551" t="n">
        <v>45597</v>
      </c>
      <c r="E6262" t="n">
        <v>23548</v>
      </c>
      <c r="F6262" t="inlineStr">
        <is>
          <t>CANELA EM PAU KG</t>
        </is>
      </c>
      <c r="G6262" t="n">
        <v>2321</v>
      </c>
      <c r="H6262" t="n">
        <v>2</v>
      </c>
      <c r="I6262" t="inlineStr">
        <is>
          <t>KG</t>
        </is>
      </c>
      <c r="J6262" t="inlineStr">
        <is>
          <t>ALIMENTOS</t>
        </is>
      </c>
      <c r="K6262" t="inlineStr">
        <is>
          <t>10/2024</t>
        </is>
      </c>
      <c r="L6262" t="n">
        <v>42</v>
      </c>
      <c r="M6262" s="551" t="n">
        <v>45573</v>
      </c>
      <c r="N6262" t="n">
        <v>42</v>
      </c>
      <c r="O6262" t="n">
        <v>42</v>
      </c>
      <c r="P6262" t="n">
        <v>84</v>
      </c>
    </row>
    <row r="6263">
      <c r="A6263" t="n">
        <v>4237</v>
      </c>
      <c r="B6263" t="n">
        <v>122</v>
      </c>
      <c r="C6263" t="inlineStr">
        <is>
          <t>Arcos</t>
        </is>
      </c>
      <c r="D6263" s="551" t="n">
        <v>45597</v>
      </c>
      <c r="E6263" t="n">
        <v>18145</v>
      </c>
      <c r="F6263" t="inlineStr">
        <is>
          <t>WHISKY CHIVAS REGAL 18 ANOS 750ML</t>
        </is>
      </c>
      <c r="G6263" t="n">
        <v>3472</v>
      </c>
      <c r="H6263" t="n">
        <v>0.21</v>
      </c>
      <c r="I6263" t="inlineStr">
        <is>
          <t>GR</t>
        </is>
      </c>
      <c r="J6263" t="inlineStr">
        <is>
          <t>BEBIDAS</t>
        </is>
      </c>
      <c r="K6263" t="inlineStr">
        <is>
          <t>10/2024</t>
        </is>
      </c>
      <c r="L6263" t="n">
        <v>0</v>
      </c>
      <c r="M6263" s="551" t="n">
        <v>-693593</v>
      </c>
      <c r="N6263" t="n">
        <v>0</v>
      </c>
      <c r="O6263" t="n">
        <v>371.6</v>
      </c>
      <c r="P6263" t="n">
        <v>78.04000000000001</v>
      </c>
    </row>
    <row r="6264">
      <c r="A6264" t="n">
        <v>4339</v>
      </c>
      <c r="B6264" t="n">
        <v>122</v>
      </c>
      <c r="C6264" t="inlineStr">
        <is>
          <t>Arcos</t>
        </is>
      </c>
      <c r="D6264" s="551" t="n">
        <v>45597</v>
      </c>
      <c r="E6264" t="n">
        <v>20487</v>
      </c>
      <c r="F6264" t="inlineStr">
        <is>
          <t>PRESUNTO COZIDO MAGRO AURORA KG</t>
        </is>
      </c>
      <c r="G6264" t="n">
        <v>2157</v>
      </c>
      <c r="H6264" t="n">
        <v>3.5</v>
      </c>
      <c r="I6264" t="inlineStr">
        <is>
          <t>KG</t>
        </is>
      </c>
      <c r="J6264" t="inlineStr">
        <is>
          <t>ALIMENTOS</t>
        </is>
      </c>
      <c r="K6264" t="inlineStr">
        <is>
          <t>10/2024</t>
        </is>
      </c>
      <c r="L6264" t="n">
        <v>0</v>
      </c>
      <c r="M6264" s="551" t="n">
        <v>-693593</v>
      </c>
      <c r="N6264" t="n">
        <v>0</v>
      </c>
      <c r="O6264" t="n">
        <v>22</v>
      </c>
      <c r="P6264" t="n">
        <v>77</v>
      </c>
    </row>
    <row r="6265">
      <c r="A6265" t="n">
        <v>4392</v>
      </c>
      <c r="B6265" t="n">
        <v>122</v>
      </c>
      <c r="C6265" t="inlineStr">
        <is>
          <t>Arcos</t>
        </is>
      </c>
      <c r="D6265" s="551" t="n">
        <v>45597</v>
      </c>
      <c r="E6265" t="n">
        <v>19415</v>
      </c>
      <c r="F6265" t="inlineStr">
        <is>
          <t>MARGARINA COM SAL QUALY 500G UN</t>
        </is>
      </c>
      <c r="G6265" t="n">
        <v>2759</v>
      </c>
      <c r="H6265" t="n">
        <v>10</v>
      </c>
      <c r="I6265" t="inlineStr">
        <is>
          <t>UN</t>
        </is>
      </c>
      <c r="J6265" t="inlineStr">
        <is>
          <t>ALIMENTOS</t>
        </is>
      </c>
      <c r="K6265" t="inlineStr">
        <is>
          <t>10/2024</t>
        </is>
      </c>
      <c r="L6265" t="n">
        <v>7.61</v>
      </c>
      <c r="M6265" s="551" t="n">
        <v>45587</v>
      </c>
      <c r="N6265" t="n">
        <v>7.61</v>
      </c>
      <c r="O6265" t="n">
        <v>7.8</v>
      </c>
      <c r="P6265" t="n">
        <v>76.09999999999999</v>
      </c>
    </row>
    <row r="6266">
      <c r="A6266" t="n">
        <v>4221</v>
      </c>
      <c r="B6266" t="n">
        <v>122</v>
      </c>
      <c r="C6266" t="inlineStr">
        <is>
          <t>Arcos</t>
        </is>
      </c>
      <c r="D6266" s="551" t="n">
        <v>45597</v>
      </c>
      <c r="E6266" t="n">
        <v>18443</v>
      </c>
      <c r="F6266" t="inlineStr">
        <is>
          <t>TIQUIRA GUAAJA 500ML</t>
        </is>
      </c>
      <c r="G6266" t="n">
        <v>3206</v>
      </c>
      <c r="H6266" t="n">
        <v>0.7</v>
      </c>
      <c r="I6266" t="inlineStr">
        <is>
          <t>UN</t>
        </is>
      </c>
      <c r="J6266" t="inlineStr">
        <is>
          <t>BEBIDAS</t>
        </is>
      </c>
      <c r="K6266" t="inlineStr">
        <is>
          <t>10/2024</t>
        </is>
      </c>
      <c r="L6266" t="n">
        <v>0</v>
      </c>
      <c r="M6266" s="551" t="n">
        <v>-693593</v>
      </c>
      <c r="N6266" t="n">
        <v>0</v>
      </c>
      <c r="O6266" t="n">
        <v>0</v>
      </c>
      <c r="P6266" t="n">
        <v>75.54000000000001</v>
      </c>
    </row>
    <row r="6267">
      <c r="A6267" t="n">
        <v>4325</v>
      </c>
      <c r="B6267" t="n">
        <v>122</v>
      </c>
      <c r="C6267" t="inlineStr">
        <is>
          <t>Arcos</t>
        </is>
      </c>
      <c r="D6267" s="551" t="n">
        <v>45597</v>
      </c>
      <c r="E6267" t="n">
        <v>20994</v>
      </c>
      <c r="F6267" t="inlineStr">
        <is>
          <t>MOLHO DE OSTRA PANDA BRAND 510ML</t>
        </is>
      </c>
      <c r="G6267" t="n">
        <v>2010</v>
      </c>
      <c r="H6267" t="n">
        <v>2</v>
      </c>
      <c r="I6267" t="inlineStr">
        <is>
          <t>UN</t>
        </is>
      </c>
      <c r="J6267" t="inlineStr">
        <is>
          <t>ALIMENTOS</t>
        </is>
      </c>
      <c r="K6267" t="inlineStr">
        <is>
          <t>10/2024</t>
        </is>
      </c>
      <c r="L6267" t="n">
        <v>0</v>
      </c>
      <c r="M6267" s="551" t="n">
        <v>-693593</v>
      </c>
      <c r="N6267" t="n">
        <v>0</v>
      </c>
      <c r="O6267" t="n">
        <v>0</v>
      </c>
      <c r="P6267" t="n">
        <v>74.45999999999999</v>
      </c>
    </row>
    <row r="6268">
      <c r="A6268" t="n">
        <v>4354</v>
      </c>
      <c r="B6268" t="n">
        <v>122</v>
      </c>
      <c r="C6268" t="inlineStr">
        <is>
          <t>Arcos</t>
        </is>
      </c>
      <c r="D6268" s="551" t="n">
        <v>45597</v>
      </c>
      <c r="E6268" t="n">
        <v>19639</v>
      </c>
      <c r="F6268" t="inlineStr">
        <is>
          <t>BATATA COMUM KG</t>
        </is>
      </c>
      <c r="G6268" t="n">
        <v>2597</v>
      </c>
      <c r="H6268" t="n">
        <v>13.9</v>
      </c>
      <c r="I6268" t="inlineStr">
        <is>
          <t>KG</t>
        </is>
      </c>
      <c r="J6268" t="inlineStr">
        <is>
          <t>ALIMENTOS</t>
        </is>
      </c>
      <c r="K6268" t="inlineStr">
        <is>
          <t>10/2024</t>
        </is>
      </c>
      <c r="L6268" t="n">
        <v>5.26</v>
      </c>
      <c r="M6268" s="551" t="n">
        <v>45596</v>
      </c>
      <c r="N6268" t="n">
        <v>4.5</v>
      </c>
      <c r="O6268" t="n">
        <v>4.68</v>
      </c>
      <c r="P6268" t="n">
        <v>73.11</v>
      </c>
    </row>
    <row r="6269">
      <c r="A6269" t="n">
        <v>4342</v>
      </c>
      <c r="B6269" t="n">
        <v>122</v>
      </c>
      <c r="C6269" t="inlineStr">
        <is>
          <t>Arcos</t>
        </is>
      </c>
      <c r="D6269" s="551" t="n">
        <v>45597</v>
      </c>
      <c r="E6269" t="n">
        <v>19907</v>
      </c>
      <c r="F6269" t="inlineStr">
        <is>
          <t>SAL REFINADO CISNE 1KG</t>
        </is>
      </c>
      <c r="G6269" t="n">
        <v>2381</v>
      </c>
      <c r="H6269" t="n">
        <v>24</v>
      </c>
      <c r="I6269" t="inlineStr">
        <is>
          <t>UN</t>
        </is>
      </c>
      <c r="J6269" t="inlineStr">
        <is>
          <t>ALIMENTOS</t>
        </is>
      </c>
      <c r="K6269" t="inlineStr">
        <is>
          <t>10/2024</t>
        </is>
      </c>
      <c r="L6269" t="n">
        <v>3.04</v>
      </c>
      <c r="M6269" s="551" t="n">
        <v>45594</v>
      </c>
      <c r="N6269" t="n">
        <v>2.96</v>
      </c>
      <c r="O6269" t="n">
        <v>2.96</v>
      </c>
      <c r="P6269" t="n">
        <v>72.95999999999999</v>
      </c>
    </row>
    <row r="6270">
      <c r="A6270" t="n">
        <v>4261</v>
      </c>
      <c r="B6270" t="n">
        <v>122</v>
      </c>
      <c r="C6270" t="inlineStr">
        <is>
          <t>Arcos</t>
        </is>
      </c>
      <c r="D6270" s="551" t="n">
        <v>45597</v>
      </c>
      <c r="E6270" t="n">
        <v>21062</v>
      </c>
      <c r="F6270" t="inlineStr">
        <is>
          <t xml:space="preserve">ACETO BALSAM DI MODENA DISALERNO 500ML </t>
        </is>
      </c>
      <c r="G6270" t="n">
        <v>1997</v>
      </c>
      <c r="H6270" t="n">
        <v>5</v>
      </c>
      <c r="I6270" t="inlineStr">
        <is>
          <t>GR</t>
        </is>
      </c>
      <c r="J6270" t="inlineStr">
        <is>
          <t>ALIMENTOS</t>
        </is>
      </c>
      <c r="K6270" t="inlineStr">
        <is>
          <t>10/2024</t>
        </is>
      </c>
      <c r="L6270" t="n">
        <v>14.39</v>
      </c>
      <c r="M6270" s="551" t="n">
        <v>45567</v>
      </c>
      <c r="N6270" t="n">
        <v>14.39</v>
      </c>
      <c r="O6270" t="n">
        <v>14.59</v>
      </c>
      <c r="P6270" t="n">
        <v>71.95</v>
      </c>
    </row>
    <row r="6271">
      <c r="A6271" t="n">
        <v>4203</v>
      </c>
      <c r="B6271" t="n">
        <v>122</v>
      </c>
      <c r="C6271" t="inlineStr">
        <is>
          <t>Arcos</t>
        </is>
      </c>
      <c r="D6271" s="551" t="n">
        <v>45597</v>
      </c>
      <c r="E6271" t="n">
        <v>18312</v>
      </c>
      <c r="F6271" t="inlineStr">
        <is>
          <t>LICOR FRANGELICO 700ML</t>
        </is>
      </c>
      <c r="G6271" t="n">
        <v>3321</v>
      </c>
      <c r="H6271" t="n">
        <v>0.61</v>
      </c>
      <c r="I6271" t="inlineStr">
        <is>
          <t>GR</t>
        </is>
      </c>
      <c r="J6271" t="inlineStr">
        <is>
          <t>BEBIDAS</t>
        </is>
      </c>
      <c r="K6271" t="inlineStr">
        <is>
          <t>10/2024</t>
        </is>
      </c>
      <c r="L6271" t="n">
        <v>0</v>
      </c>
      <c r="M6271" s="551" t="n">
        <v>-693593</v>
      </c>
      <c r="N6271" t="n">
        <v>0</v>
      </c>
      <c r="O6271" t="n">
        <v>116.89</v>
      </c>
      <c r="P6271" t="n">
        <v>71.3</v>
      </c>
    </row>
    <row r="6272">
      <c r="A6272" t="n">
        <v>4369</v>
      </c>
      <c r="B6272" t="n">
        <v>122</v>
      </c>
      <c r="C6272" t="inlineStr">
        <is>
          <t>Arcos</t>
        </is>
      </c>
      <c r="D6272" s="551" t="n">
        <v>45597</v>
      </c>
      <c r="E6272" t="n">
        <v>24394</v>
      </c>
      <c r="F6272" t="inlineStr">
        <is>
          <t>OVO BRANCO UN</t>
        </is>
      </c>
      <c r="G6272" t="n">
        <v>2753</v>
      </c>
      <c r="H6272" t="n">
        <v>148</v>
      </c>
      <c r="I6272" t="inlineStr">
        <is>
          <t>UN</t>
        </is>
      </c>
      <c r="J6272" t="inlineStr">
        <is>
          <t>ALIMENTOS</t>
        </is>
      </c>
      <c r="K6272" t="inlineStr">
        <is>
          <t>10/2024</t>
        </is>
      </c>
      <c r="L6272" t="n">
        <v>0.48</v>
      </c>
      <c r="M6272" s="551" t="n">
        <v>45589</v>
      </c>
      <c r="N6272" t="n">
        <v>0.48</v>
      </c>
      <c r="O6272" t="n">
        <v>0.6</v>
      </c>
      <c r="P6272" t="n">
        <v>71.04000000000001</v>
      </c>
    </row>
    <row r="6273">
      <c r="A6273" t="n">
        <v>5023</v>
      </c>
      <c r="B6273" t="n">
        <v>122</v>
      </c>
      <c r="C6273" t="inlineStr">
        <is>
          <t>Arcos</t>
        </is>
      </c>
      <c r="D6273" s="551" t="n">
        <v>45597</v>
      </c>
      <c r="E6273" t="n">
        <v>18121</v>
      </c>
      <c r="F6273" t="inlineStr">
        <is>
          <t>WHISKY JIM BEAM RYE 700ML</t>
        </is>
      </c>
      <c r="G6273" t="n">
        <v>3493</v>
      </c>
      <c r="H6273" t="n">
        <v>0.45</v>
      </c>
      <c r="I6273" t="inlineStr">
        <is>
          <t>GR</t>
        </is>
      </c>
      <c r="J6273" t="inlineStr">
        <is>
          <t>BEBIDAS</t>
        </is>
      </c>
      <c r="K6273" t="inlineStr">
        <is>
          <t>10/2024</t>
        </is>
      </c>
      <c r="L6273" t="n">
        <v>0</v>
      </c>
      <c r="M6273" s="551" t="n">
        <v>-693593</v>
      </c>
      <c r="N6273" t="n">
        <v>0</v>
      </c>
      <c r="O6273" t="n">
        <v>0</v>
      </c>
      <c r="P6273" t="n">
        <v>70.53</v>
      </c>
    </row>
    <row r="6274">
      <c r="A6274" t="n">
        <v>4165</v>
      </c>
      <c r="B6274" t="n">
        <v>122</v>
      </c>
      <c r="C6274" t="inlineStr">
        <is>
          <t>Arcos</t>
        </is>
      </c>
      <c r="D6274" s="551" t="n">
        <v>45597</v>
      </c>
      <c r="E6274" t="n">
        <v>25217</v>
      </c>
      <c r="F6274" t="inlineStr">
        <is>
          <t>PASTA DE PIMENTA COREANA C/500G</t>
        </is>
      </c>
      <c r="G6274" t="n">
        <v>5950</v>
      </c>
      <c r="H6274" t="n">
        <v>1</v>
      </c>
      <c r="I6274" t="inlineStr">
        <is>
          <t>PT</t>
        </is>
      </c>
      <c r="J6274" t="inlineStr">
        <is>
          <t>ALIMENTOS</t>
        </is>
      </c>
      <c r="K6274" t="inlineStr">
        <is>
          <t>10/2024</t>
        </is>
      </c>
      <c r="L6274" t="n">
        <v>0</v>
      </c>
      <c r="M6274" s="551" t="n">
        <v>-693593</v>
      </c>
      <c r="N6274" t="n">
        <v>0</v>
      </c>
      <c r="O6274" t="n">
        <v>69.90000000000001</v>
      </c>
      <c r="P6274" t="n">
        <v>69.90000000000001</v>
      </c>
    </row>
    <row r="6275">
      <c r="A6275" t="n">
        <v>4417</v>
      </c>
      <c r="B6275" t="n">
        <v>122</v>
      </c>
      <c r="C6275" t="inlineStr">
        <is>
          <t>Arcos</t>
        </is>
      </c>
      <c r="D6275" s="551" t="n">
        <v>45597</v>
      </c>
      <c r="E6275" t="n">
        <v>24414</v>
      </c>
      <c r="F6275" t="inlineStr">
        <is>
          <t>PEPSI ZERO LATA 350ML</t>
        </is>
      </c>
      <c r="G6275" t="n">
        <v>3670</v>
      </c>
      <c r="H6275" t="n">
        <v>39</v>
      </c>
      <c r="I6275" t="inlineStr">
        <is>
          <t>UN</t>
        </is>
      </c>
      <c r="J6275" t="inlineStr">
        <is>
          <t>BEBIDAS</t>
        </is>
      </c>
      <c r="K6275" t="inlineStr">
        <is>
          <t>10/2024</t>
        </is>
      </c>
      <c r="L6275" t="n">
        <v>0</v>
      </c>
      <c r="M6275" s="551" t="n">
        <v>45545</v>
      </c>
      <c r="N6275" t="n">
        <v>1.78</v>
      </c>
      <c r="O6275" t="n">
        <v>2.19</v>
      </c>
      <c r="P6275" t="n">
        <v>69.29000000000001</v>
      </c>
    </row>
    <row r="6276">
      <c r="A6276" t="n">
        <v>4234</v>
      </c>
      <c r="B6276" t="n">
        <v>122</v>
      </c>
      <c r="C6276" t="inlineStr">
        <is>
          <t>Arcos</t>
        </is>
      </c>
      <c r="D6276" s="551" t="n">
        <v>45597</v>
      </c>
      <c r="E6276" t="n">
        <v>18176</v>
      </c>
      <c r="F6276" t="inlineStr">
        <is>
          <t>VODKA KETEL ONE PEACH &amp; ORANGE 750ML</t>
        </is>
      </c>
      <c r="G6276" t="n">
        <v>3446</v>
      </c>
      <c r="H6276" t="n">
        <v>1</v>
      </c>
      <c r="I6276" t="inlineStr">
        <is>
          <t>GR</t>
        </is>
      </c>
      <c r="J6276" t="inlineStr">
        <is>
          <t>BEBIDAS</t>
        </is>
      </c>
      <c r="K6276" t="inlineStr">
        <is>
          <t>10/2024</t>
        </is>
      </c>
      <c r="L6276" t="n">
        <v>0</v>
      </c>
      <c r="M6276" s="551" t="n">
        <v>-693593</v>
      </c>
      <c r="N6276" t="n">
        <v>0</v>
      </c>
      <c r="O6276" t="n">
        <v>0</v>
      </c>
      <c r="P6276" t="n">
        <v>69</v>
      </c>
    </row>
    <row r="6277">
      <c r="A6277" t="n">
        <v>5043</v>
      </c>
      <c r="B6277" t="n">
        <v>122</v>
      </c>
      <c r="C6277" t="inlineStr">
        <is>
          <t>Arcos</t>
        </is>
      </c>
      <c r="D6277" s="551" t="n">
        <v>45597</v>
      </c>
      <c r="E6277" t="n">
        <v>18107</v>
      </c>
      <c r="F6277" t="inlineStr">
        <is>
          <t>WHISKY JURA SINGLE MALT 10 ANOS 700ML</t>
        </is>
      </c>
      <c r="G6277" t="n">
        <v>3504</v>
      </c>
      <c r="H6277" t="n">
        <v>0.27</v>
      </c>
      <c r="I6277" t="inlineStr">
        <is>
          <t>GR</t>
        </is>
      </c>
      <c r="J6277" t="inlineStr">
        <is>
          <t>BEBIDAS</t>
        </is>
      </c>
      <c r="K6277" t="inlineStr">
        <is>
          <t>10/2024</t>
        </is>
      </c>
      <c r="L6277" t="n">
        <v>0</v>
      </c>
      <c r="M6277" s="551" t="n">
        <v>-693593</v>
      </c>
      <c r="N6277" t="n">
        <v>0</v>
      </c>
      <c r="O6277" t="n">
        <v>0</v>
      </c>
      <c r="P6277" t="n">
        <v>68.98999999999999</v>
      </c>
    </row>
    <row r="6278">
      <c r="A6278" t="n">
        <v>4414</v>
      </c>
      <c r="B6278" t="n">
        <v>122</v>
      </c>
      <c r="C6278" t="inlineStr">
        <is>
          <t>Arcos</t>
        </is>
      </c>
      <c r="D6278" s="551" t="n">
        <v>45597</v>
      </c>
      <c r="E6278" t="n">
        <v>24307</v>
      </c>
      <c r="F6278" t="inlineStr">
        <is>
          <t>GUARANA ANTARCTICA DIET LATA 350ML UN</t>
        </is>
      </c>
      <c r="G6278" t="n">
        <v>3656</v>
      </c>
      <c r="H6278" t="n">
        <v>31</v>
      </c>
      <c r="I6278" t="inlineStr">
        <is>
          <t>UN</t>
        </is>
      </c>
      <c r="J6278" t="inlineStr">
        <is>
          <t>BEBIDAS</t>
        </is>
      </c>
      <c r="K6278" t="inlineStr">
        <is>
          <t>10/2024</t>
        </is>
      </c>
      <c r="L6278" t="n">
        <v>0</v>
      </c>
      <c r="M6278" s="551" t="n">
        <v>45561</v>
      </c>
      <c r="N6278" t="n">
        <v>2.19</v>
      </c>
      <c r="O6278" t="n">
        <v>2.19</v>
      </c>
      <c r="P6278" t="n">
        <v>67.89</v>
      </c>
    </row>
    <row r="6279">
      <c r="A6279" t="n">
        <v>4406</v>
      </c>
      <c r="B6279" t="n">
        <v>122</v>
      </c>
      <c r="C6279" t="inlineStr">
        <is>
          <t>Arcos</t>
        </is>
      </c>
      <c r="D6279" s="551" t="n">
        <v>45597</v>
      </c>
      <c r="E6279" t="n">
        <v>19142</v>
      </c>
      <c r="F6279" t="inlineStr">
        <is>
          <t>PAO ITALIANO REDONDO 700G UN</t>
        </is>
      </c>
      <c r="G6279" t="n">
        <v>2835</v>
      </c>
      <c r="H6279" t="n">
        <v>4</v>
      </c>
      <c r="I6279" t="inlineStr">
        <is>
          <t>KG</t>
        </is>
      </c>
      <c r="J6279" t="inlineStr">
        <is>
          <t>ALIMENTOS</t>
        </is>
      </c>
      <c r="K6279" t="inlineStr">
        <is>
          <t>10/2024</t>
        </is>
      </c>
      <c r="L6279" t="n">
        <v>0</v>
      </c>
      <c r="M6279" s="551" t="n">
        <v>-693593</v>
      </c>
      <c r="N6279" t="n">
        <v>0</v>
      </c>
      <c r="O6279" t="n">
        <v>16.53</v>
      </c>
      <c r="P6279" t="n">
        <v>66.12</v>
      </c>
    </row>
    <row r="6280">
      <c r="A6280" t="n">
        <v>4316</v>
      </c>
      <c r="B6280" t="n">
        <v>122</v>
      </c>
      <c r="C6280" t="inlineStr">
        <is>
          <t>Arcos</t>
        </is>
      </c>
      <c r="D6280" s="551" t="n">
        <v>45597</v>
      </c>
      <c r="E6280" t="n">
        <v>20014</v>
      </c>
      <c r="F6280" t="inlineStr">
        <is>
          <t>LEMON PEPPER 500GR</t>
        </is>
      </c>
      <c r="G6280" t="n">
        <v>2342</v>
      </c>
      <c r="H6280" t="n">
        <v>6</v>
      </c>
      <c r="I6280" t="inlineStr">
        <is>
          <t>UN</t>
        </is>
      </c>
      <c r="J6280" t="inlineStr">
        <is>
          <t>ALIMENTOS</t>
        </is>
      </c>
      <c r="K6280" t="inlineStr">
        <is>
          <t>10/2024</t>
        </is>
      </c>
      <c r="L6280" t="n">
        <v>0</v>
      </c>
      <c r="M6280" s="551" t="n">
        <v>-693593</v>
      </c>
      <c r="N6280" t="n">
        <v>0</v>
      </c>
      <c r="O6280" t="n">
        <v>11</v>
      </c>
      <c r="P6280" t="n">
        <v>66</v>
      </c>
    </row>
    <row r="6281">
      <c r="A6281" t="n">
        <v>4278</v>
      </c>
      <c r="B6281" t="n">
        <v>122</v>
      </c>
      <c r="C6281" t="inlineStr">
        <is>
          <t>Arcos</t>
        </is>
      </c>
      <c r="D6281" s="551" t="n">
        <v>45597</v>
      </c>
      <c r="E6281" t="n">
        <v>21060</v>
      </c>
      <c r="F6281" t="inlineStr">
        <is>
          <t>AZEITE DE DENDE CEPERA 900ML UN</t>
        </is>
      </c>
      <c r="G6281" t="n">
        <v>1998</v>
      </c>
      <c r="H6281" t="n">
        <v>3</v>
      </c>
      <c r="I6281" t="inlineStr">
        <is>
          <t>UN</t>
        </is>
      </c>
      <c r="J6281" t="inlineStr">
        <is>
          <t>ALIMENTOS</t>
        </is>
      </c>
      <c r="K6281" t="inlineStr">
        <is>
          <t>10/2024</t>
        </is>
      </c>
      <c r="L6281" t="n">
        <v>0</v>
      </c>
      <c r="M6281" s="551" t="n">
        <v>-693593</v>
      </c>
      <c r="N6281" t="n">
        <v>0</v>
      </c>
      <c r="O6281" t="n">
        <v>21.99</v>
      </c>
      <c r="P6281" t="n">
        <v>65.97</v>
      </c>
    </row>
    <row r="6282">
      <c r="A6282" t="n">
        <v>4299</v>
      </c>
      <c r="B6282" t="n">
        <v>122</v>
      </c>
      <c r="C6282" t="inlineStr">
        <is>
          <t>Arcos</t>
        </is>
      </c>
      <c r="D6282" s="551" t="n">
        <v>45597</v>
      </c>
      <c r="E6282" t="n">
        <v>20680</v>
      </c>
      <c r="F6282" t="inlineStr">
        <is>
          <t>CREME DE LEITE NESTLE C/200G UN</t>
        </is>
      </c>
      <c r="G6282" t="n">
        <v>2106</v>
      </c>
      <c r="H6282" t="n">
        <v>21</v>
      </c>
      <c r="I6282" t="inlineStr">
        <is>
          <t>UN</t>
        </is>
      </c>
      <c r="J6282" t="inlineStr">
        <is>
          <t>ALIMENTOS</t>
        </is>
      </c>
      <c r="K6282" t="inlineStr">
        <is>
          <t>10/2024</t>
        </is>
      </c>
      <c r="L6282" t="n">
        <v>0</v>
      </c>
      <c r="M6282" s="551" t="n">
        <v>-693593</v>
      </c>
      <c r="N6282" t="n">
        <v>0</v>
      </c>
      <c r="O6282" t="n">
        <v>3.1</v>
      </c>
      <c r="P6282" t="n">
        <v>65.09999999999999</v>
      </c>
    </row>
    <row r="6283">
      <c r="A6283" t="n">
        <v>4366</v>
      </c>
      <c r="B6283" t="n">
        <v>122</v>
      </c>
      <c r="C6283" t="inlineStr">
        <is>
          <t>Arcos</t>
        </is>
      </c>
      <c r="D6283" s="551" t="n">
        <v>45597</v>
      </c>
      <c r="E6283" t="n">
        <v>24326</v>
      </c>
      <c r="F6283" t="inlineStr">
        <is>
          <t>LIMAO TAHITI KG</t>
        </is>
      </c>
      <c r="G6283" t="n">
        <v>2499</v>
      </c>
      <c r="H6283" t="n">
        <v>13.98</v>
      </c>
      <c r="I6283" t="inlineStr">
        <is>
          <t>KG</t>
        </is>
      </c>
      <c r="J6283" t="inlineStr">
        <is>
          <t>ALIMENTOS</t>
        </is>
      </c>
      <c r="K6283" t="inlineStr">
        <is>
          <t>10/2024</t>
        </is>
      </c>
      <c r="L6283" t="n">
        <v>0</v>
      </c>
      <c r="M6283" s="551" t="n">
        <v>45544</v>
      </c>
      <c r="N6283" t="n">
        <v>4.5</v>
      </c>
      <c r="O6283" t="n">
        <v>6.87</v>
      </c>
      <c r="P6283" t="n">
        <v>62.91</v>
      </c>
    </row>
    <row r="6284">
      <c r="A6284" t="n">
        <v>4329</v>
      </c>
      <c r="B6284" t="n">
        <v>122</v>
      </c>
      <c r="C6284" t="inlineStr">
        <is>
          <t>Arcos</t>
        </is>
      </c>
      <c r="D6284" s="551" t="n">
        <v>45597</v>
      </c>
      <c r="E6284" t="n">
        <v>19955</v>
      </c>
      <c r="F6284" t="inlineStr">
        <is>
          <t>MOSTARDA FRANCESA DIJON BEAUFOR 1KG</t>
        </is>
      </c>
      <c r="G6284" t="n">
        <v>2359</v>
      </c>
      <c r="H6284" t="n">
        <v>1</v>
      </c>
      <c r="I6284" t="inlineStr">
        <is>
          <t>UN</t>
        </is>
      </c>
      <c r="J6284" t="inlineStr">
        <is>
          <t>ALIMENTOS</t>
        </is>
      </c>
      <c r="K6284" t="inlineStr">
        <is>
          <t>10/2024</t>
        </is>
      </c>
      <c r="L6284" t="n">
        <v>0</v>
      </c>
      <c r="M6284" s="551" t="n">
        <v>45440</v>
      </c>
      <c r="N6284" t="n">
        <v>61.75</v>
      </c>
      <c r="O6284" t="n">
        <v>59.5</v>
      </c>
      <c r="P6284" t="n">
        <v>61.75</v>
      </c>
    </row>
    <row r="6285">
      <c r="A6285" t="n">
        <v>4969</v>
      </c>
      <c r="B6285" t="n">
        <v>122</v>
      </c>
      <c r="C6285" t="inlineStr">
        <is>
          <t>Arcos</t>
        </is>
      </c>
      <c r="D6285" s="551" t="n">
        <v>45597</v>
      </c>
      <c r="E6285" t="n">
        <v>18192</v>
      </c>
      <c r="F6285" t="inlineStr">
        <is>
          <t>VODKA ABSOLUT EXTRAKT 750ML</t>
        </is>
      </c>
      <c r="G6285" t="n">
        <v>3432</v>
      </c>
      <c r="H6285" t="n">
        <v>0.91</v>
      </c>
      <c r="I6285" t="inlineStr">
        <is>
          <t>GR</t>
        </is>
      </c>
      <c r="J6285" t="inlineStr">
        <is>
          <t>BEBIDAS</t>
        </is>
      </c>
      <c r="K6285" t="inlineStr">
        <is>
          <t>10/2024</t>
        </is>
      </c>
      <c r="L6285" t="n">
        <v>0</v>
      </c>
      <c r="M6285" s="551" t="n">
        <v>-693593</v>
      </c>
      <c r="N6285" t="n">
        <v>0</v>
      </c>
      <c r="O6285" t="n">
        <v>0</v>
      </c>
      <c r="P6285" t="n">
        <v>61.42</v>
      </c>
    </row>
    <row r="6286">
      <c r="A6286" t="n">
        <v>4331</v>
      </c>
      <c r="B6286" t="n">
        <v>122</v>
      </c>
      <c r="C6286" t="inlineStr">
        <is>
          <t>Arcos</t>
        </is>
      </c>
      <c r="D6286" s="551" t="n">
        <v>45597</v>
      </c>
      <c r="E6286" t="n">
        <v>19944</v>
      </c>
      <c r="F6286" t="inlineStr">
        <is>
          <t>MOSTARDA DIJON LANCIENNE MAILLE C/845G UN</t>
        </is>
      </c>
      <c r="G6286" t="n">
        <v>2361</v>
      </c>
      <c r="H6286" t="n">
        <v>1</v>
      </c>
      <c r="I6286" t="inlineStr">
        <is>
          <t>UN</t>
        </is>
      </c>
      <c r="J6286" t="inlineStr">
        <is>
          <t>ALIMENTOS</t>
        </is>
      </c>
      <c r="K6286" t="inlineStr">
        <is>
          <t>10/2024</t>
        </is>
      </c>
      <c r="L6286" t="n">
        <v>60.98</v>
      </c>
      <c r="M6286" s="551" t="n">
        <v>45594</v>
      </c>
      <c r="N6286" t="n">
        <v>59.2</v>
      </c>
      <c r="O6286" t="n">
        <v>59.2</v>
      </c>
      <c r="P6286" t="n">
        <v>60.98</v>
      </c>
    </row>
    <row r="6287">
      <c r="A6287" t="n">
        <v>4367</v>
      </c>
      <c r="B6287" t="n">
        <v>122</v>
      </c>
      <c r="C6287" t="inlineStr">
        <is>
          <t>Arcos</t>
        </is>
      </c>
      <c r="D6287" s="551" t="n">
        <v>45597</v>
      </c>
      <c r="E6287" t="n">
        <v>19741</v>
      </c>
      <c r="F6287" t="inlineStr">
        <is>
          <t>MANGA PALMER KG</t>
        </is>
      </c>
      <c r="G6287" t="n">
        <v>2512</v>
      </c>
      <c r="H6287" t="n">
        <v>10.46</v>
      </c>
      <c r="I6287" t="inlineStr">
        <is>
          <t>KG</t>
        </is>
      </c>
      <c r="J6287" t="inlineStr">
        <is>
          <t>ALIMENTOS</t>
        </is>
      </c>
      <c r="K6287" t="inlineStr">
        <is>
          <t>10/2024</t>
        </is>
      </c>
      <c r="L6287" t="n">
        <v>5.75</v>
      </c>
      <c r="M6287" s="551" t="n">
        <v>45594</v>
      </c>
      <c r="N6287" t="n">
        <v>6.75</v>
      </c>
      <c r="O6287" t="n">
        <v>5.4</v>
      </c>
      <c r="P6287" t="n">
        <v>60.14</v>
      </c>
    </row>
    <row r="6288">
      <c r="A6288" t="n">
        <v>4233</v>
      </c>
      <c r="B6288" t="n">
        <v>122</v>
      </c>
      <c r="C6288" t="inlineStr">
        <is>
          <t>Arcos</t>
        </is>
      </c>
      <c r="D6288" s="551" t="n">
        <v>45597</v>
      </c>
      <c r="E6288" t="n">
        <v>18178</v>
      </c>
      <c r="F6288" t="inlineStr">
        <is>
          <t>VODKA KETEL ONE CUCUMBER &amp; MINT 750ML</t>
        </is>
      </c>
      <c r="G6288" t="n">
        <v>3444</v>
      </c>
      <c r="H6288" t="n">
        <v>1</v>
      </c>
      <c r="I6288" t="inlineStr">
        <is>
          <t>GR</t>
        </is>
      </c>
      <c r="J6288" t="inlineStr">
        <is>
          <t>BEBIDAS</t>
        </is>
      </c>
      <c r="K6288" t="inlineStr">
        <is>
          <t>10/2024</t>
        </is>
      </c>
      <c r="L6288" t="n">
        <v>0</v>
      </c>
      <c r="M6288" s="551" t="n">
        <v>-693593</v>
      </c>
      <c r="N6288" t="n">
        <v>0</v>
      </c>
      <c r="O6288" t="n">
        <v>59.9</v>
      </c>
      <c r="P6288" t="n">
        <v>59.9</v>
      </c>
    </row>
    <row r="6289">
      <c r="A6289" t="n">
        <v>4304</v>
      </c>
      <c r="B6289" t="n">
        <v>122</v>
      </c>
      <c r="C6289" t="inlineStr">
        <is>
          <t>Arcos</t>
        </is>
      </c>
      <c r="D6289" s="551" t="n">
        <v>45597</v>
      </c>
      <c r="E6289" t="n">
        <v>20386</v>
      </c>
      <c r="F6289" t="inlineStr">
        <is>
          <t>FARINHA DE MILHO KIMILHO YOKI C/500G</t>
        </is>
      </c>
      <c r="G6289" t="n">
        <v>2195</v>
      </c>
      <c r="H6289" t="n">
        <v>11</v>
      </c>
      <c r="I6289" t="inlineStr">
        <is>
          <t>PC</t>
        </is>
      </c>
      <c r="J6289" t="inlineStr">
        <is>
          <t>ALIMENTOS</t>
        </is>
      </c>
      <c r="K6289" t="inlineStr">
        <is>
          <t>10/2024</t>
        </is>
      </c>
      <c r="L6289" t="n">
        <v>5.08</v>
      </c>
      <c r="M6289" s="551" t="n">
        <v>45594</v>
      </c>
      <c r="N6289" t="n">
        <v>5.1</v>
      </c>
      <c r="O6289" t="n">
        <v>5.1</v>
      </c>
      <c r="P6289" t="n">
        <v>55.88</v>
      </c>
    </row>
    <row r="6290">
      <c r="A6290" t="n">
        <v>4178</v>
      </c>
      <c r="B6290" t="n">
        <v>122</v>
      </c>
      <c r="C6290" t="inlineStr">
        <is>
          <t>Arcos</t>
        </is>
      </c>
      <c r="D6290" s="551" t="n">
        <v>45597</v>
      </c>
      <c r="E6290" t="n">
        <v>18396</v>
      </c>
      <c r="F6290" t="inlineStr">
        <is>
          <t>CONHAQUE ARMAGNAC PRINCE DE CONDE 700ML</t>
        </is>
      </c>
      <c r="G6290" t="n">
        <v>3244</v>
      </c>
      <c r="H6290" t="n">
        <v>0.14</v>
      </c>
      <c r="I6290" t="inlineStr">
        <is>
          <t>UN</t>
        </is>
      </c>
      <c r="J6290" t="inlineStr">
        <is>
          <t>BEBIDAS</t>
        </is>
      </c>
      <c r="K6290" t="inlineStr">
        <is>
          <t>10/2024</t>
        </is>
      </c>
      <c r="L6290" t="n">
        <v>0</v>
      </c>
      <c r="M6290" s="551" t="n">
        <v>-693593</v>
      </c>
      <c r="N6290" t="n">
        <v>0</v>
      </c>
      <c r="O6290" t="n">
        <v>0</v>
      </c>
      <c r="P6290" t="n">
        <v>55.5</v>
      </c>
    </row>
    <row r="6291">
      <c r="A6291" t="n">
        <v>4362</v>
      </c>
      <c r="B6291" t="n">
        <v>122</v>
      </c>
      <c r="C6291" t="inlineStr">
        <is>
          <t>Arcos</t>
        </is>
      </c>
      <c r="D6291" s="551" t="n">
        <v>45597</v>
      </c>
      <c r="E6291" t="n">
        <v>19762</v>
      </c>
      <c r="F6291" t="inlineStr">
        <is>
          <t>GRAPE FRUIT KG</t>
        </is>
      </c>
      <c r="G6291" t="n">
        <v>2491</v>
      </c>
      <c r="H6291" t="n">
        <v>4.76</v>
      </c>
      <c r="I6291" t="inlineStr">
        <is>
          <t>KG</t>
        </is>
      </c>
      <c r="J6291" t="inlineStr">
        <is>
          <t>ALIMENTOS</t>
        </is>
      </c>
      <c r="K6291" t="inlineStr">
        <is>
          <t>10/2024</t>
        </is>
      </c>
      <c r="L6291" t="n">
        <v>11.61</v>
      </c>
      <c r="M6291" s="551" t="n">
        <v>45596</v>
      </c>
      <c r="N6291" t="n">
        <v>18.9</v>
      </c>
      <c r="O6291" t="n">
        <v>18.9</v>
      </c>
      <c r="P6291" t="n">
        <v>55.26</v>
      </c>
    </row>
    <row r="6292">
      <c r="A6292" t="n">
        <v>4247</v>
      </c>
      <c r="B6292" t="n">
        <v>122</v>
      </c>
      <c r="C6292" t="inlineStr">
        <is>
          <t>Arcos</t>
        </is>
      </c>
      <c r="D6292" s="551" t="n">
        <v>45597</v>
      </c>
      <c r="E6292" t="n">
        <v>18103</v>
      </c>
      <c r="F6292" t="inlineStr">
        <is>
          <t>WHISKY MAKERS MARK BOURBON 750ML</t>
        </is>
      </c>
      <c r="G6292" t="n">
        <v>3508</v>
      </c>
      <c r="H6292" t="n">
        <v>0.4</v>
      </c>
      <c r="I6292" t="inlineStr">
        <is>
          <t>GR</t>
        </is>
      </c>
      <c r="J6292" t="inlineStr">
        <is>
          <t>BEBIDAS</t>
        </is>
      </c>
      <c r="K6292" t="inlineStr">
        <is>
          <t>10/2024</t>
        </is>
      </c>
      <c r="L6292" t="n">
        <v>0</v>
      </c>
      <c r="M6292" s="551" t="n">
        <v>45552</v>
      </c>
      <c r="N6292" t="n">
        <v>137.56</v>
      </c>
      <c r="O6292" t="n">
        <v>141.47</v>
      </c>
      <c r="P6292" t="n">
        <v>55.02</v>
      </c>
    </row>
    <row r="6293">
      <c r="A6293" t="n">
        <v>4228</v>
      </c>
      <c r="B6293" t="n">
        <v>122</v>
      </c>
      <c r="C6293" t="inlineStr">
        <is>
          <t>Arcos</t>
        </is>
      </c>
      <c r="D6293" s="551" t="n">
        <v>45597</v>
      </c>
      <c r="E6293" t="n">
        <v>18210</v>
      </c>
      <c r="F6293" t="inlineStr">
        <is>
          <t>VERMOUTH MARTINI ROSATO 995ML</t>
        </is>
      </c>
      <c r="G6293" t="n">
        <v>3417</v>
      </c>
      <c r="H6293" t="n">
        <v>2</v>
      </c>
      <c r="I6293" t="inlineStr">
        <is>
          <t>UN</t>
        </is>
      </c>
      <c r="J6293" t="inlineStr">
        <is>
          <t>BEBIDAS</t>
        </is>
      </c>
      <c r="K6293" t="inlineStr">
        <is>
          <t>10/2024</t>
        </is>
      </c>
      <c r="L6293" t="n">
        <v>0</v>
      </c>
      <c r="M6293" s="551" t="n">
        <v>-693593</v>
      </c>
      <c r="N6293" t="n">
        <v>0</v>
      </c>
      <c r="O6293" t="n">
        <v>0</v>
      </c>
      <c r="P6293" t="n">
        <v>54.3</v>
      </c>
    </row>
    <row r="6294">
      <c r="A6294" t="n">
        <v>4334</v>
      </c>
      <c r="B6294" t="n">
        <v>122</v>
      </c>
      <c r="C6294" t="inlineStr">
        <is>
          <t>Arcos</t>
        </is>
      </c>
      <c r="D6294" s="551" t="n">
        <v>45597</v>
      </c>
      <c r="E6294" t="n">
        <v>20944</v>
      </c>
      <c r="F6294" t="inlineStr">
        <is>
          <t>OLEO DE GERGELIM NATURAL HONG KONG 1L</t>
        </is>
      </c>
      <c r="G6294" t="n">
        <v>2026</v>
      </c>
      <c r="H6294" t="n">
        <v>1</v>
      </c>
      <c r="I6294" t="inlineStr">
        <is>
          <t>UN</t>
        </is>
      </c>
      <c r="J6294" t="inlineStr">
        <is>
          <t>ALIMENTOS</t>
        </is>
      </c>
      <c r="K6294" t="inlineStr">
        <is>
          <t>10/2024</t>
        </is>
      </c>
      <c r="L6294" t="n">
        <v>0</v>
      </c>
      <c r="M6294" s="551" t="n">
        <v>-693593</v>
      </c>
      <c r="N6294" t="n">
        <v>0</v>
      </c>
      <c r="O6294" t="n">
        <v>0</v>
      </c>
      <c r="P6294" t="n">
        <v>54.25</v>
      </c>
    </row>
    <row r="6295">
      <c r="A6295" t="n">
        <v>4309</v>
      </c>
      <c r="B6295" t="n">
        <v>122</v>
      </c>
      <c r="C6295" t="inlineStr">
        <is>
          <t>Arcos</t>
        </is>
      </c>
      <c r="D6295" s="551" t="n">
        <v>45597</v>
      </c>
      <c r="E6295" t="n">
        <v>20022</v>
      </c>
      <c r="F6295" t="inlineStr">
        <is>
          <t>FERMENTO QUIMICO ROYAL 250G</t>
        </is>
      </c>
      <c r="G6295" t="n">
        <v>2340</v>
      </c>
      <c r="H6295" t="n">
        <v>6</v>
      </c>
      <c r="I6295" t="inlineStr">
        <is>
          <t>UN</t>
        </is>
      </c>
      <c r="J6295" t="inlineStr">
        <is>
          <t>ALIMENTOS</t>
        </is>
      </c>
      <c r="K6295" t="inlineStr">
        <is>
          <t>10/2024</t>
        </is>
      </c>
      <c r="L6295" t="n">
        <v>8.98</v>
      </c>
      <c r="M6295" s="551" t="n">
        <v>45587</v>
      </c>
      <c r="N6295" t="n">
        <v>9.1</v>
      </c>
      <c r="O6295" t="n">
        <v>9.5</v>
      </c>
      <c r="P6295" t="n">
        <v>53.88</v>
      </c>
    </row>
    <row r="6296">
      <c r="A6296" t="n">
        <v>4324</v>
      </c>
      <c r="B6296" t="n">
        <v>122</v>
      </c>
      <c r="C6296" t="inlineStr">
        <is>
          <t>Arcos</t>
        </is>
      </c>
      <c r="D6296" s="551" t="n">
        <v>45597</v>
      </c>
      <c r="E6296" t="n">
        <v>20645</v>
      </c>
      <c r="F6296" t="inlineStr">
        <is>
          <t>MILHO VERDE QUERO C/2KG</t>
        </is>
      </c>
      <c r="G6296" t="n">
        <v>2113</v>
      </c>
      <c r="H6296" t="n">
        <v>2</v>
      </c>
      <c r="I6296" t="inlineStr">
        <is>
          <t>LT</t>
        </is>
      </c>
      <c r="J6296" t="inlineStr">
        <is>
          <t>ALIMENTOS</t>
        </is>
      </c>
      <c r="K6296" t="inlineStr">
        <is>
          <t>10/2024</t>
        </is>
      </c>
      <c r="L6296" t="n">
        <v>26.55</v>
      </c>
      <c r="M6296" s="551" t="n">
        <v>45594</v>
      </c>
      <c r="N6296" t="n">
        <v>26.55</v>
      </c>
      <c r="O6296" t="n">
        <v>26.55</v>
      </c>
      <c r="P6296" t="n">
        <v>53.1</v>
      </c>
    </row>
    <row r="6297">
      <c r="A6297" t="n">
        <v>4347</v>
      </c>
      <c r="B6297" t="n">
        <v>122</v>
      </c>
      <c r="C6297" t="inlineStr">
        <is>
          <t>Arcos</t>
        </is>
      </c>
      <c r="D6297" s="551" t="n">
        <v>45597</v>
      </c>
      <c r="E6297" t="n">
        <v>20961</v>
      </c>
      <c r="F6297" t="inlineStr">
        <is>
          <t>VINAGRE DE MACA CASTELO 750ML UN</t>
        </is>
      </c>
      <c r="G6297" t="n">
        <v>2015</v>
      </c>
      <c r="H6297" t="n">
        <v>9</v>
      </c>
      <c r="I6297" t="inlineStr">
        <is>
          <t>UN</t>
        </is>
      </c>
      <c r="J6297" t="inlineStr">
        <is>
          <t>ALIMENTOS</t>
        </is>
      </c>
      <c r="K6297" t="inlineStr">
        <is>
          <t>10/2024</t>
        </is>
      </c>
      <c r="L6297" t="n">
        <v>5.83</v>
      </c>
      <c r="M6297" s="551" t="n">
        <v>45573</v>
      </c>
      <c r="N6297" t="n">
        <v>5.83</v>
      </c>
      <c r="O6297" t="n">
        <v>5.85</v>
      </c>
      <c r="P6297" t="n">
        <v>52.47</v>
      </c>
    </row>
    <row r="6298">
      <c r="A6298" t="n">
        <v>5019</v>
      </c>
      <c r="B6298" t="n">
        <v>122</v>
      </c>
      <c r="C6298" t="inlineStr">
        <is>
          <t>Arcos</t>
        </is>
      </c>
      <c r="D6298" s="551" t="n">
        <v>45597</v>
      </c>
      <c r="E6298" t="n">
        <v>18155</v>
      </c>
      <c r="F6298" t="inlineStr">
        <is>
          <t>WHISKY BOURBON WILD TURKEY 101 750ML</t>
        </is>
      </c>
      <c r="G6298" t="n">
        <v>3465</v>
      </c>
      <c r="H6298" t="n">
        <v>0.3</v>
      </c>
      <c r="I6298" t="inlineStr">
        <is>
          <t>GR</t>
        </is>
      </c>
      <c r="J6298" t="inlineStr">
        <is>
          <t>BEBIDAS</t>
        </is>
      </c>
      <c r="K6298" t="inlineStr">
        <is>
          <t>10/2024</t>
        </is>
      </c>
      <c r="L6298" t="n">
        <v>0</v>
      </c>
      <c r="M6298" s="551" t="n">
        <v>-693593</v>
      </c>
      <c r="N6298" t="n">
        <v>0</v>
      </c>
      <c r="O6298" t="n">
        <v>0</v>
      </c>
      <c r="P6298" t="n">
        <v>52.43</v>
      </c>
    </row>
    <row r="6299">
      <c r="A6299" t="n">
        <v>4363</v>
      </c>
      <c r="B6299" t="n">
        <v>122</v>
      </c>
      <c r="C6299" t="inlineStr">
        <is>
          <t>Arcos</t>
        </is>
      </c>
      <c r="D6299" s="551" t="n">
        <v>45597</v>
      </c>
      <c r="E6299" t="n">
        <v>19759</v>
      </c>
      <c r="F6299" t="inlineStr">
        <is>
          <t>LARANJA BAHIA KG</t>
        </is>
      </c>
      <c r="G6299" t="n">
        <v>2494</v>
      </c>
      <c r="H6299" t="n">
        <v>6.12</v>
      </c>
      <c r="I6299" t="inlineStr">
        <is>
          <t>KG</t>
        </is>
      </c>
      <c r="J6299" t="inlineStr">
        <is>
          <t>ALIMENTOS</t>
        </is>
      </c>
      <c r="K6299" t="inlineStr">
        <is>
          <t>10/2024</t>
        </is>
      </c>
      <c r="L6299" t="n">
        <v>8.19</v>
      </c>
      <c r="M6299" s="551" t="n">
        <v>45596</v>
      </c>
      <c r="N6299" t="n">
        <v>10.61</v>
      </c>
      <c r="O6299" t="n">
        <v>9.01</v>
      </c>
      <c r="P6299" t="n">
        <v>50.12</v>
      </c>
    </row>
    <row r="6300">
      <c r="A6300" t="n">
        <v>4373</v>
      </c>
      <c r="B6300" t="n">
        <v>122</v>
      </c>
      <c r="C6300" t="inlineStr">
        <is>
          <t>Arcos</t>
        </is>
      </c>
      <c r="D6300" s="551" t="n">
        <v>45597</v>
      </c>
      <c r="E6300" t="n">
        <v>19575</v>
      </c>
      <c r="F6300" t="inlineStr">
        <is>
          <t>PIMENTA DE CHEIRO VERDE KG</t>
        </is>
      </c>
      <c r="G6300" t="n">
        <v>2643</v>
      </c>
      <c r="H6300" t="n">
        <v>1.64</v>
      </c>
      <c r="I6300" t="inlineStr">
        <is>
          <t>KG</t>
        </is>
      </c>
      <c r="J6300" t="inlineStr">
        <is>
          <t>ALIMENTOS</t>
        </is>
      </c>
      <c r="K6300" t="inlineStr">
        <is>
          <t>10/2024</t>
        </is>
      </c>
      <c r="L6300" t="n">
        <v>30.14</v>
      </c>
      <c r="M6300" s="551" t="n">
        <v>45596</v>
      </c>
      <c r="N6300" t="n">
        <v>33.75</v>
      </c>
      <c r="O6300" t="n">
        <v>32.58</v>
      </c>
      <c r="P6300" t="n">
        <v>49.43</v>
      </c>
    </row>
    <row r="6301">
      <c r="A6301" t="n">
        <v>4288</v>
      </c>
      <c r="B6301" t="n">
        <v>122</v>
      </c>
      <c r="C6301" t="inlineStr">
        <is>
          <t>Arcos</t>
        </is>
      </c>
      <c r="D6301" s="551" t="n">
        <v>45597</v>
      </c>
      <c r="E6301" t="n">
        <v>24110</v>
      </c>
      <c r="F6301" t="inlineStr">
        <is>
          <t>CANELA EM PO KG</t>
        </is>
      </c>
      <c r="G6301" t="n">
        <v>2322</v>
      </c>
      <c r="H6301" t="n">
        <v>1.5</v>
      </c>
      <c r="I6301" t="inlineStr">
        <is>
          <t>KG</t>
        </is>
      </c>
      <c r="J6301" t="inlineStr">
        <is>
          <t>ALIMENTOS</t>
        </is>
      </c>
      <c r="K6301" t="inlineStr">
        <is>
          <t>10/2024</t>
        </is>
      </c>
      <c r="L6301" t="n">
        <v>0</v>
      </c>
      <c r="M6301" s="551" t="n">
        <v>-693593</v>
      </c>
      <c r="N6301" t="n">
        <v>0</v>
      </c>
      <c r="O6301" t="n">
        <v>32</v>
      </c>
      <c r="P6301" t="n">
        <v>48</v>
      </c>
    </row>
    <row r="6302">
      <c r="A6302" t="n">
        <v>4300</v>
      </c>
      <c r="B6302" t="n">
        <v>122</v>
      </c>
      <c r="C6302" t="inlineStr">
        <is>
          <t>Arcos</t>
        </is>
      </c>
      <c r="D6302" s="551" t="n">
        <v>45597</v>
      </c>
      <c r="E6302" t="n">
        <v>20899</v>
      </c>
      <c r="F6302" t="inlineStr">
        <is>
          <t>DOCE DE LEITE LA SERENISSIMA C/400G</t>
        </is>
      </c>
      <c r="G6302" t="n">
        <v>2037</v>
      </c>
      <c r="H6302" t="n">
        <v>4</v>
      </c>
      <c r="I6302" t="inlineStr">
        <is>
          <t>PT</t>
        </is>
      </c>
      <c r="J6302" t="inlineStr">
        <is>
          <t>ALIMENTOS</t>
        </is>
      </c>
      <c r="K6302" t="inlineStr">
        <is>
          <t>10/2024</t>
        </is>
      </c>
      <c r="L6302" t="n">
        <v>11.86</v>
      </c>
      <c r="M6302" s="551" t="n">
        <v>45594</v>
      </c>
      <c r="N6302" t="n">
        <v>11.86</v>
      </c>
      <c r="O6302" t="n">
        <v>11.8</v>
      </c>
      <c r="P6302" t="n">
        <v>47.44</v>
      </c>
    </row>
    <row r="6303">
      <c r="A6303" t="n">
        <v>4320</v>
      </c>
      <c r="B6303" t="n">
        <v>122</v>
      </c>
      <c r="C6303" t="inlineStr">
        <is>
          <t>Arcos</t>
        </is>
      </c>
      <c r="D6303" s="551" t="n">
        <v>45597</v>
      </c>
      <c r="E6303" t="n">
        <v>20007</v>
      </c>
      <c r="F6303" t="inlineStr">
        <is>
          <t>MAIONESE HELLMANNS C/3KG</t>
        </is>
      </c>
      <c r="G6303" t="n">
        <v>2343</v>
      </c>
      <c r="H6303" t="n">
        <v>1</v>
      </c>
      <c r="I6303" t="inlineStr">
        <is>
          <t>BD</t>
        </is>
      </c>
      <c r="J6303" t="inlineStr">
        <is>
          <t>ALIMENTOS</t>
        </is>
      </c>
      <c r="K6303" t="inlineStr">
        <is>
          <t>10/2024</t>
        </is>
      </c>
      <c r="L6303" t="n">
        <v>0</v>
      </c>
      <c r="M6303" s="551" t="n">
        <v>45510</v>
      </c>
      <c r="N6303" t="n">
        <v>46.98</v>
      </c>
      <c r="O6303" t="n">
        <v>46.79</v>
      </c>
      <c r="P6303" t="n">
        <v>46.98</v>
      </c>
    </row>
    <row r="6304">
      <c r="A6304" t="n">
        <v>4192</v>
      </c>
      <c r="B6304" t="n">
        <v>122</v>
      </c>
      <c r="C6304" t="inlineStr">
        <is>
          <t>Arcos</t>
        </is>
      </c>
      <c r="D6304" s="551" t="n">
        <v>45597</v>
      </c>
      <c r="E6304" t="n">
        <v>18357</v>
      </c>
      <c r="F6304" t="inlineStr">
        <is>
          <t>GIN TANQUERAY FLOR DE SEVILLA 700ML</t>
        </is>
      </c>
      <c r="G6304" t="n">
        <v>3279</v>
      </c>
      <c r="H6304" t="n">
        <v>0.71</v>
      </c>
      <c r="I6304" t="inlineStr">
        <is>
          <t>UN</t>
        </is>
      </c>
      <c r="J6304" t="inlineStr">
        <is>
          <t>BEBIDAS</t>
        </is>
      </c>
      <c r="K6304" t="inlineStr">
        <is>
          <t>10/2024</t>
        </is>
      </c>
      <c r="L6304" t="n">
        <v>0</v>
      </c>
      <c r="M6304" s="551" t="n">
        <v>-693593</v>
      </c>
      <c r="N6304" t="n">
        <v>0</v>
      </c>
      <c r="O6304" t="n">
        <v>0</v>
      </c>
      <c r="P6304" t="n">
        <v>46.76</v>
      </c>
    </row>
    <row r="6305">
      <c r="A6305" t="n">
        <v>4382</v>
      </c>
      <c r="B6305" t="n">
        <v>122</v>
      </c>
      <c r="C6305" t="inlineStr">
        <is>
          <t>Arcos</t>
        </is>
      </c>
      <c r="D6305" s="551" t="n">
        <v>45597</v>
      </c>
      <c r="E6305" t="n">
        <v>19541</v>
      </c>
      <c r="F6305" t="inlineStr">
        <is>
          <t>TOMATE ITALIANO SALADA KG</t>
        </is>
      </c>
      <c r="G6305" t="n">
        <v>2675</v>
      </c>
      <c r="H6305" t="n">
        <v>10.52</v>
      </c>
      <c r="I6305" t="inlineStr">
        <is>
          <t>KG</t>
        </is>
      </c>
      <c r="J6305" t="inlineStr">
        <is>
          <t>ALIMENTOS</t>
        </is>
      </c>
      <c r="K6305" t="inlineStr">
        <is>
          <t>10/2024</t>
        </is>
      </c>
      <c r="L6305" t="n">
        <v>4.43</v>
      </c>
      <c r="M6305" s="551" t="n">
        <v>45587</v>
      </c>
      <c r="N6305" t="n">
        <v>5.87</v>
      </c>
      <c r="O6305" t="n">
        <v>5.76</v>
      </c>
      <c r="P6305" t="n">
        <v>46.6</v>
      </c>
    </row>
    <row r="6306">
      <c r="A6306" t="n">
        <v>4311</v>
      </c>
      <c r="B6306" t="n">
        <v>122</v>
      </c>
      <c r="C6306" t="inlineStr">
        <is>
          <t>Arcos</t>
        </is>
      </c>
      <c r="D6306" s="551" t="n">
        <v>45597</v>
      </c>
      <c r="E6306" t="n">
        <v>20892</v>
      </c>
      <c r="F6306" t="inlineStr">
        <is>
          <t>GELATINA S/ SABOR EM FOLHA INCOLOR OETKER 10G</t>
        </is>
      </c>
      <c r="G6306" t="n">
        <v>2039</v>
      </c>
      <c r="H6306" t="n">
        <v>4</v>
      </c>
      <c r="I6306" t="inlineStr">
        <is>
          <t>UN</t>
        </is>
      </c>
      <c r="J6306" t="inlineStr">
        <is>
          <t>ALIMENTOS</t>
        </is>
      </c>
      <c r="K6306" t="inlineStr">
        <is>
          <t>10/2024</t>
        </is>
      </c>
      <c r="L6306" t="n">
        <v>0</v>
      </c>
      <c r="M6306" s="551" t="n">
        <v>-693593</v>
      </c>
      <c r="N6306" t="n">
        <v>0</v>
      </c>
      <c r="O6306" t="n">
        <v>11.19</v>
      </c>
      <c r="P6306" t="n">
        <v>44.76</v>
      </c>
    </row>
    <row r="6307">
      <c r="A6307" t="n">
        <v>4270</v>
      </c>
      <c r="B6307" t="n">
        <v>122</v>
      </c>
      <c r="C6307" t="inlineStr">
        <is>
          <t>Arcos</t>
        </is>
      </c>
      <c r="D6307" s="551" t="n">
        <v>45597</v>
      </c>
      <c r="E6307" t="n">
        <v>21086</v>
      </c>
      <c r="F6307" t="inlineStr">
        <is>
          <t>ACUCAR SACHE UNIAO CX C/ 400 X 0,005G</t>
        </is>
      </c>
      <c r="G6307" t="n">
        <v>1989</v>
      </c>
      <c r="H6307" t="n">
        <v>2</v>
      </c>
      <c r="I6307" t="inlineStr">
        <is>
          <t>UN</t>
        </is>
      </c>
      <c r="J6307" t="inlineStr">
        <is>
          <t>ALIMENTOS</t>
        </is>
      </c>
      <c r="K6307" t="inlineStr">
        <is>
          <t>10/2024</t>
        </is>
      </c>
      <c r="L6307" t="n">
        <v>0</v>
      </c>
      <c r="M6307" s="551" t="n">
        <v>45450</v>
      </c>
      <c r="N6307" t="n">
        <v>21.5</v>
      </c>
      <c r="O6307" t="n">
        <v>19.2</v>
      </c>
      <c r="P6307" t="n">
        <v>43</v>
      </c>
    </row>
    <row r="6308">
      <c r="A6308" t="n">
        <v>4282</v>
      </c>
      <c r="B6308" t="n">
        <v>122</v>
      </c>
      <c r="C6308" t="inlineStr">
        <is>
          <t>Arcos</t>
        </is>
      </c>
      <c r="D6308" s="551" t="n">
        <v>45597</v>
      </c>
      <c r="E6308" t="n">
        <v>24089</v>
      </c>
      <c r="F6308" t="inlineStr">
        <is>
          <t>BICARBONATO DE SODIO KG</t>
        </is>
      </c>
      <c r="G6308" t="n">
        <v>2316</v>
      </c>
      <c r="H6308" t="n">
        <v>5</v>
      </c>
      <c r="I6308" t="inlineStr">
        <is>
          <t>KG</t>
        </is>
      </c>
      <c r="J6308" t="inlineStr">
        <is>
          <t>ALIMENTOS</t>
        </is>
      </c>
      <c r="K6308" t="inlineStr">
        <is>
          <t>10/2024</t>
        </is>
      </c>
      <c r="L6308" t="n">
        <v>0</v>
      </c>
      <c r="M6308" s="551" t="n">
        <v>45531</v>
      </c>
      <c r="N6308" t="n">
        <v>8.5</v>
      </c>
      <c r="O6308" t="n">
        <v>8.43</v>
      </c>
      <c r="P6308" t="n">
        <v>42.5</v>
      </c>
    </row>
    <row r="6309">
      <c r="A6309" t="n">
        <v>4318</v>
      </c>
      <c r="B6309" t="n">
        <v>122</v>
      </c>
      <c r="C6309" t="inlineStr">
        <is>
          <t>Arcos</t>
        </is>
      </c>
      <c r="D6309" s="551" t="n">
        <v>45597</v>
      </c>
      <c r="E6309" t="n">
        <v>20136</v>
      </c>
      <c r="F6309" t="inlineStr">
        <is>
          <t>MACARRAO ESPAGUETE C/ OVOS ADRIA C/500G</t>
        </is>
      </c>
      <c r="G6309" t="n">
        <v>2284</v>
      </c>
      <c r="H6309" t="n">
        <v>9</v>
      </c>
      <c r="I6309" t="inlineStr">
        <is>
          <t>PC</t>
        </is>
      </c>
      <c r="J6309" t="inlineStr">
        <is>
          <t>ALIMENTOS</t>
        </is>
      </c>
      <c r="K6309" t="inlineStr">
        <is>
          <t>10/2024</t>
        </is>
      </c>
      <c r="L6309" t="n">
        <v>4.52</v>
      </c>
      <c r="M6309" s="551" t="n">
        <v>45588</v>
      </c>
      <c r="N6309" t="n">
        <v>5.9</v>
      </c>
      <c r="O6309" t="n">
        <v>3.96</v>
      </c>
      <c r="P6309" t="n">
        <v>40.68</v>
      </c>
    </row>
    <row r="6310">
      <c r="A6310" t="n">
        <v>4345</v>
      </c>
      <c r="B6310" t="n">
        <v>122</v>
      </c>
      <c r="C6310" t="inlineStr">
        <is>
          <t>Arcos</t>
        </is>
      </c>
      <c r="D6310" s="551" t="n">
        <v>45597</v>
      </c>
      <c r="E6310" t="n">
        <v>20202</v>
      </c>
      <c r="F6310" t="inlineStr">
        <is>
          <t>VINAGRE DE ARROZ CASTELO 750ML UN</t>
        </is>
      </c>
      <c r="G6310" t="n">
        <v>2255</v>
      </c>
      <c r="H6310" t="n">
        <v>7</v>
      </c>
      <c r="I6310" t="inlineStr">
        <is>
          <t>UN</t>
        </is>
      </c>
      <c r="J6310" t="inlineStr">
        <is>
          <t>ALIMENTOS</t>
        </is>
      </c>
      <c r="K6310" t="inlineStr">
        <is>
          <t>10/2024</t>
        </is>
      </c>
      <c r="L6310" t="n">
        <v>5.79</v>
      </c>
      <c r="M6310" s="551" t="n">
        <v>45594</v>
      </c>
      <c r="N6310" t="n">
        <v>5.75</v>
      </c>
      <c r="O6310" t="n">
        <v>5.75</v>
      </c>
      <c r="P6310" t="n">
        <v>40.53</v>
      </c>
    </row>
    <row r="6311">
      <c r="A6311" t="n">
        <v>4169</v>
      </c>
      <c r="B6311" t="n">
        <v>122</v>
      </c>
      <c r="C6311" t="inlineStr">
        <is>
          <t>Arcos</t>
        </is>
      </c>
      <c r="D6311" s="551" t="n">
        <v>45597</v>
      </c>
      <c r="E6311" t="n">
        <v>18545</v>
      </c>
      <c r="F6311" t="inlineStr">
        <is>
          <t>APERITIVO CAMPARI 998ML</t>
        </is>
      </c>
      <c r="G6311" t="n">
        <v>3134</v>
      </c>
      <c r="H6311" t="n">
        <v>0.82</v>
      </c>
      <c r="I6311" t="inlineStr">
        <is>
          <t>GR</t>
        </is>
      </c>
      <c r="J6311" t="inlineStr">
        <is>
          <t>BEBIDAS</t>
        </is>
      </c>
      <c r="K6311" t="inlineStr">
        <is>
          <t>10/2024</t>
        </is>
      </c>
      <c r="L6311" t="n">
        <v>48.5</v>
      </c>
      <c r="M6311" s="551" t="n">
        <v>45587</v>
      </c>
      <c r="N6311" t="n">
        <v>48.5</v>
      </c>
      <c r="O6311" t="n">
        <v>49.9</v>
      </c>
      <c r="P6311" t="n">
        <v>39.77</v>
      </c>
    </row>
    <row r="6312">
      <c r="A6312" t="n">
        <v>4250</v>
      </c>
      <c r="B6312" t="n">
        <v>122</v>
      </c>
      <c r="C6312" t="inlineStr">
        <is>
          <t>Arcos</t>
        </is>
      </c>
      <c r="D6312" s="551" t="n">
        <v>45597</v>
      </c>
      <c r="E6312" t="n">
        <v>21132</v>
      </c>
      <c r="F6312" t="inlineStr">
        <is>
          <t>GOIABADA CREMOSA PREDILECTA C/2,5KG</t>
        </is>
      </c>
      <c r="G6312" t="n">
        <v>1963</v>
      </c>
      <c r="H6312" t="n">
        <v>1</v>
      </c>
      <c r="I6312" t="inlineStr">
        <is>
          <t>PC</t>
        </is>
      </c>
      <c r="J6312" t="inlineStr">
        <is>
          <t>ALIMENTOS</t>
        </is>
      </c>
      <c r="K6312" t="inlineStr">
        <is>
          <t>10/2024</t>
        </is>
      </c>
      <c r="L6312" t="n">
        <v>0</v>
      </c>
      <c r="M6312" s="551" t="n">
        <v>-693593</v>
      </c>
      <c r="N6312" t="n">
        <v>0</v>
      </c>
      <c r="O6312" t="n">
        <v>39.5</v>
      </c>
      <c r="P6312" t="n">
        <v>39.5</v>
      </c>
    </row>
    <row r="6313">
      <c r="A6313" t="n">
        <v>4361</v>
      </c>
      <c r="B6313" t="n">
        <v>122</v>
      </c>
      <c r="C6313" t="inlineStr">
        <is>
          <t>Arcos</t>
        </is>
      </c>
      <c r="D6313" s="551" t="n">
        <v>45597</v>
      </c>
      <c r="E6313" t="n">
        <v>19607</v>
      </c>
      <c r="F6313" t="inlineStr">
        <is>
          <t>GENGIBRE KG</t>
        </is>
      </c>
      <c r="G6313" t="n">
        <v>2623</v>
      </c>
      <c r="H6313" t="n">
        <v>4.2</v>
      </c>
      <c r="I6313" t="inlineStr">
        <is>
          <t>KG</t>
        </is>
      </c>
      <c r="J6313" t="inlineStr">
        <is>
          <t>ALIMENTOS</t>
        </is>
      </c>
      <c r="K6313" t="inlineStr">
        <is>
          <t>10/2024</t>
        </is>
      </c>
      <c r="L6313" t="n">
        <v>9.24</v>
      </c>
      <c r="M6313" s="551" t="n">
        <v>45591</v>
      </c>
      <c r="N6313" t="n">
        <v>8.5</v>
      </c>
      <c r="O6313" t="n">
        <v>14.4</v>
      </c>
      <c r="P6313" t="n">
        <v>38.81</v>
      </c>
    </row>
    <row r="6314">
      <c r="A6314" t="n">
        <v>5040</v>
      </c>
      <c r="B6314" t="n">
        <v>122</v>
      </c>
      <c r="C6314" t="inlineStr">
        <is>
          <t>Arcos</t>
        </is>
      </c>
      <c r="D6314" s="551" t="n">
        <v>45597</v>
      </c>
      <c r="E6314" t="n">
        <v>25282</v>
      </c>
      <c r="F6314" t="inlineStr">
        <is>
          <t>FRUTOSE CRISTAL KG</t>
        </is>
      </c>
      <c r="G6314" t="n">
        <v>5982</v>
      </c>
      <c r="H6314" t="n">
        <v>1</v>
      </c>
      <c r="I6314" t="inlineStr">
        <is>
          <t>KG</t>
        </is>
      </c>
      <c r="J6314" t="inlineStr">
        <is>
          <t>ALIMENTOS</t>
        </is>
      </c>
      <c r="K6314" t="inlineStr">
        <is>
          <t>10/2024</t>
        </is>
      </c>
      <c r="L6314" t="n">
        <v>0</v>
      </c>
      <c r="M6314" s="551" t="n">
        <v>45555</v>
      </c>
      <c r="N6314" t="n">
        <v>38.8</v>
      </c>
      <c r="O6314" t="n">
        <v>57.32</v>
      </c>
      <c r="P6314" t="n">
        <v>38.8</v>
      </c>
    </row>
    <row r="6315">
      <c r="A6315" t="n">
        <v>4978</v>
      </c>
      <c r="B6315" t="n">
        <v>122</v>
      </c>
      <c r="C6315" t="inlineStr">
        <is>
          <t>Arcos</t>
        </is>
      </c>
      <c r="D6315" s="551" t="n">
        <v>45597</v>
      </c>
      <c r="E6315" t="n">
        <v>20275</v>
      </c>
      <c r="F6315" t="inlineStr">
        <is>
          <t>CANJIQUINHA YOKI C/500G</t>
        </is>
      </c>
      <c r="G6315" t="n">
        <v>2232</v>
      </c>
      <c r="H6315" t="n">
        <v>3</v>
      </c>
      <c r="I6315" t="inlineStr">
        <is>
          <t>PC</t>
        </is>
      </c>
      <c r="J6315" t="inlineStr">
        <is>
          <t>ALIMENTOS</t>
        </is>
      </c>
      <c r="K6315" t="inlineStr">
        <is>
          <t>10/2024</t>
        </is>
      </c>
      <c r="L6315" t="n">
        <v>0</v>
      </c>
      <c r="M6315" s="551" t="n">
        <v>45498</v>
      </c>
      <c r="N6315" t="n">
        <v>12.9</v>
      </c>
      <c r="O6315" t="n">
        <v>12.9</v>
      </c>
      <c r="P6315" t="n">
        <v>38.7</v>
      </c>
    </row>
    <row r="6316">
      <c r="A6316" t="n">
        <v>4215</v>
      </c>
      <c r="B6316" t="n">
        <v>122</v>
      </c>
      <c r="C6316" t="inlineStr">
        <is>
          <t>Arcos</t>
        </is>
      </c>
      <c r="D6316" s="551" t="n">
        <v>45597</v>
      </c>
      <c r="E6316" t="n">
        <v>18249</v>
      </c>
      <c r="F6316" t="inlineStr">
        <is>
          <t>SAQUE DOURADO SAGAE 750ML</t>
        </is>
      </c>
      <c r="G6316" t="n">
        <v>3381</v>
      </c>
      <c r="H6316" t="n">
        <v>2</v>
      </c>
      <c r="I6316" t="inlineStr">
        <is>
          <t>UN</t>
        </is>
      </c>
      <c r="J6316" t="inlineStr">
        <is>
          <t>BEBIDAS</t>
        </is>
      </c>
      <c r="K6316" t="inlineStr">
        <is>
          <t>10/2024</t>
        </is>
      </c>
      <c r="L6316" t="n">
        <v>0</v>
      </c>
      <c r="M6316" s="551" t="n">
        <v>-693593</v>
      </c>
      <c r="N6316" t="n">
        <v>0</v>
      </c>
      <c r="O6316" t="n">
        <v>0</v>
      </c>
      <c r="P6316" t="n">
        <v>34.63</v>
      </c>
    </row>
    <row r="6317">
      <c r="A6317" t="n">
        <v>4987</v>
      </c>
      <c r="B6317" t="n">
        <v>122</v>
      </c>
      <c r="C6317" t="inlineStr">
        <is>
          <t>Arcos</t>
        </is>
      </c>
      <c r="D6317" s="551" t="n">
        <v>45597</v>
      </c>
      <c r="E6317" t="n">
        <v>20185</v>
      </c>
      <c r="F6317" t="inlineStr">
        <is>
          <t>SEMENTE ABOBORA CRUA SEM CASCA KG</t>
        </is>
      </c>
      <c r="G6317" t="n">
        <v>2259</v>
      </c>
      <c r="H6317" t="n">
        <v>1</v>
      </c>
      <c r="I6317" t="inlineStr">
        <is>
          <t>KG</t>
        </is>
      </c>
      <c r="J6317" t="inlineStr">
        <is>
          <t>ALIMENTOS</t>
        </is>
      </c>
      <c r="K6317" t="inlineStr">
        <is>
          <t>10/2024</t>
        </is>
      </c>
      <c r="L6317" t="n">
        <v>33.42</v>
      </c>
      <c r="M6317" s="551" t="n">
        <v>45574</v>
      </c>
      <c r="N6317" t="n">
        <v>33.42</v>
      </c>
      <c r="O6317" t="n">
        <v>34.5</v>
      </c>
      <c r="P6317" t="n">
        <v>33.42</v>
      </c>
    </row>
    <row r="6318">
      <c r="A6318" t="n">
        <v>4277</v>
      </c>
      <c r="B6318" t="n">
        <v>122</v>
      </c>
      <c r="C6318" t="inlineStr">
        <is>
          <t>Arcos</t>
        </is>
      </c>
      <c r="D6318" s="551" t="n">
        <v>45597</v>
      </c>
      <c r="E6318" t="n">
        <v>24061</v>
      </c>
      <c r="F6318" t="inlineStr">
        <is>
          <t>AVEIA EM FLOCOS KG</t>
        </is>
      </c>
      <c r="G6318" t="n">
        <v>2186</v>
      </c>
      <c r="H6318" t="n">
        <v>2</v>
      </c>
      <c r="I6318" t="inlineStr">
        <is>
          <t>KG</t>
        </is>
      </c>
      <c r="J6318" t="inlineStr">
        <is>
          <t>ALIMENTOS</t>
        </is>
      </c>
      <c r="K6318" t="inlineStr">
        <is>
          <t>10/2024</t>
        </is>
      </c>
      <c r="L6318" t="n">
        <v>0</v>
      </c>
      <c r="M6318" s="551" t="n">
        <v>45544</v>
      </c>
      <c r="N6318" t="n">
        <v>16.36</v>
      </c>
      <c r="O6318" t="n">
        <v>15.44</v>
      </c>
      <c r="P6318" t="n">
        <v>32.72</v>
      </c>
    </row>
    <row r="6319">
      <c r="A6319" t="n">
        <v>4266</v>
      </c>
      <c r="B6319" t="n">
        <v>122</v>
      </c>
      <c r="C6319" t="inlineStr">
        <is>
          <t>Arcos</t>
        </is>
      </c>
      <c r="D6319" s="551" t="n">
        <v>45597</v>
      </c>
      <c r="E6319" t="n">
        <v>21075</v>
      </c>
      <c r="F6319" t="inlineStr">
        <is>
          <t>ACUCAR DEMERARA UNIAO C/1KG</t>
        </is>
      </c>
      <c r="G6319" t="n">
        <v>1993</v>
      </c>
      <c r="H6319" t="n">
        <v>5</v>
      </c>
      <c r="I6319" t="inlineStr">
        <is>
          <t>PC</t>
        </is>
      </c>
      <c r="J6319" t="inlineStr">
        <is>
          <t>ALIMENTOS</t>
        </is>
      </c>
      <c r="K6319" t="inlineStr">
        <is>
          <t>10/2024</t>
        </is>
      </c>
      <c r="L6319" t="n">
        <v>0</v>
      </c>
      <c r="M6319" s="551" t="n">
        <v>-693593</v>
      </c>
      <c r="N6319" t="n">
        <v>0</v>
      </c>
      <c r="O6319" t="n">
        <v>6.41</v>
      </c>
      <c r="P6319" t="n">
        <v>32.05</v>
      </c>
    </row>
    <row r="6320">
      <c r="A6320" t="n">
        <v>4238</v>
      </c>
      <c r="B6320" t="n">
        <v>122</v>
      </c>
      <c r="C6320" t="inlineStr">
        <is>
          <t>Arcos</t>
        </is>
      </c>
      <c r="D6320" s="551" t="n">
        <v>45597</v>
      </c>
      <c r="E6320" t="n">
        <v>18144</v>
      </c>
      <c r="F6320" t="inlineStr">
        <is>
          <t>WHISKY CHIVAS REGAL EXTRA 13 ANOS 750ML</t>
        </is>
      </c>
      <c r="G6320" t="n">
        <v>3473</v>
      </c>
      <c r="H6320" t="n">
        <v>1.18</v>
      </c>
      <c r="I6320" t="inlineStr">
        <is>
          <t>UN</t>
        </is>
      </c>
      <c r="J6320" t="inlineStr">
        <is>
          <t>BEBIDAS</t>
        </is>
      </c>
      <c r="K6320" t="inlineStr">
        <is>
          <t>10/2024</t>
        </is>
      </c>
      <c r="L6320" t="n">
        <v>0</v>
      </c>
      <c r="M6320" s="551" t="n">
        <v>-693593</v>
      </c>
      <c r="N6320" t="n">
        <v>0</v>
      </c>
      <c r="O6320" t="n">
        <v>0</v>
      </c>
      <c r="P6320" t="n">
        <v>31.84</v>
      </c>
    </row>
    <row r="6321">
      <c r="A6321" t="n">
        <v>4179</v>
      </c>
      <c r="B6321" t="n">
        <v>122</v>
      </c>
      <c r="C6321" t="inlineStr">
        <is>
          <t>Arcos</t>
        </is>
      </c>
      <c r="D6321" s="551" t="n">
        <v>45597</v>
      </c>
      <c r="E6321" t="n">
        <v>18383</v>
      </c>
      <c r="F6321" t="inlineStr">
        <is>
          <t>CONHAQUE BRANDY NAPOLEON COURRIER 700ML</t>
        </is>
      </c>
      <c r="G6321" t="n">
        <v>3256</v>
      </c>
      <c r="H6321" t="n">
        <v>0.29</v>
      </c>
      <c r="I6321" t="inlineStr">
        <is>
          <t>UN</t>
        </is>
      </c>
      <c r="J6321" t="inlineStr">
        <is>
          <t>BEBIDAS</t>
        </is>
      </c>
      <c r="K6321" t="inlineStr">
        <is>
          <t>10/2024</t>
        </is>
      </c>
      <c r="L6321" t="n">
        <v>0</v>
      </c>
      <c r="M6321" s="551" t="n">
        <v>-693593</v>
      </c>
      <c r="N6321" t="n">
        <v>0</v>
      </c>
      <c r="O6321" t="n">
        <v>0</v>
      </c>
      <c r="P6321" t="n">
        <v>29.98</v>
      </c>
    </row>
    <row r="6322">
      <c r="A6322" t="n">
        <v>4271</v>
      </c>
      <c r="B6322" t="n">
        <v>122</v>
      </c>
      <c r="C6322" t="inlineStr">
        <is>
          <t>Arcos</t>
        </is>
      </c>
      <c r="D6322" s="551" t="n">
        <v>45597</v>
      </c>
      <c r="E6322" t="n">
        <v>21079</v>
      </c>
      <c r="F6322" t="inlineStr">
        <is>
          <t>ADOCANTE SUCRALOSE SACHE LINEA 500X6GR</t>
        </is>
      </c>
      <c r="G6322" t="n">
        <v>1991</v>
      </c>
      <c r="H6322" t="n">
        <v>1</v>
      </c>
      <c r="I6322" t="inlineStr">
        <is>
          <t>UN</t>
        </is>
      </c>
      <c r="J6322" t="inlineStr">
        <is>
          <t>ALIMENTOS</t>
        </is>
      </c>
      <c r="K6322" t="inlineStr">
        <is>
          <t>10/2024</t>
        </is>
      </c>
      <c r="L6322" t="n">
        <v>0</v>
      </c>
      <c r="M6322" s="551" t="n">
        <v>-693593</v>
      </c>
      <c r="N6322" t="n">
        <v>0</v>
      </c>
      <c r="O6322" t="n">
        <v>29.4</v>
      </c>
      <c r="P6322" t="n">
        <v>29.4</v>
      </c>
    </row>
    <row r="6323">
      <c r="A6323" t="n">
        <v>4211</v>
      </c>
      <c r="B6323" t="n">
        <v>122</v>
      </c>
      <c r="C6323" t="inlineStr">
        <is>
          <t>Arcos</t>
        </is>
      </c>
      <c r="D6323" s="551" t="n">
        <v>45597</v>
      </c>
      <c r="E6323" t="n">
        <v>18274</v>
      </c>
      <c r="F6323" t="inlineStr">
        <is>
          <t>RUM BACARDI 8 ANOS 750ML</t>
        </is>
      </c>
      <c r="G6323" t="n">
        <v>3356</v>
      </c>
      <c r="H6323" t="n">
        <v>0.12</v>
      </c>
      <c r="I6323" t="inlineStr">
        <is>
          <t>GR</t>
        </is>
      </c>
      <c r="J6323" t="inlineStr">
        <is>
          <t>BEBIDAS</t>
        </is>
      </c>
      <c r="K6323" t="inlineStr">
        <is>
          <t>10/2024</t>
        </is>
      </c>
      <c r="L6323" t="n">
        <v>0</v>
      </c>
      <c r="M6323" s="551" t="n">
        <v>-693593</v>
      </c>
      <c r="N6323" t="n">
        <v>0</v>
      </c>
      <c r="O6323" t="n">
        <v>0</v>
      </c>
      <c r="P6323" t="n">
        <v>28.85</v>
      </c>
    </row>
    <row r="6324">
      <c r="A6324" t="n">
        <v>4352</v>
      </c>
      <c r="B6324" t="n">
        <v>122</v>
      </c>
      <c r="C6324" t="inlineStr">
        <is>
          <t>Arcos</t>
        </is>
      </c>
      <c r="D6324" s="551" t="n">
        <v>45597</v>
      </c>
      <c r="E6324" t="n">
        <v>19784</v>
      </c>
      <c r="F6324" t="inlineStr">
        <is>
          <t>BANANA DA TERRA KG</t>
        </is>
      </c>
      <c r="G6324" t="n">
        <v>2474</v>
      </c>
      <c r="H6324" t="n">
        <v>2.92</v>
      </c>
      <c r="I6324" t="inlineStr">
        <is>
          <t>KG</t>
        </is>
      </c>
      <c r="J6324" t="inlineStr">
        <is>
          <t>ALIMENTOS</t>
        </is>
      </c>
      <c r="K6324" t="inlineStr">
        <is>
          <t>10/2024</t>
        </is>
      </c>
      <c r="L6324" t="n">
        <v>8.949999999999999</v>
      </c>
      <c r="M6324" s="551" t="n">
        <v>45596</v>
      </c>
      <c r="N6324" t="n">
        <v>8.1</v>
      </c>
      <c r="O6324" t="n">
        <v>8.33</v>
      </c>
      <c r="P6324" t="n">
        <v>26.13</v>
      </c>
    </row>
    <row r="6325">
      <c r="A6325" t="n">
        <v>5016</v>
      </c>
      <c r="B6325" t="n">
        <v>122</v>
      </c>
      <c r="C6325" t="inlineStr">
        <is>
          <t>Arcos</t>
        </is>
      </c>
      <c r="D6325" s="551" t="n">
        <v>45597</v>
      </c>
      <c r="E6325" t="n">
        <v>18239</v>
      </c>
      <c r="F6325" t="inlineStr">
        <is>
          <t>TEQUILA HERRADURA ANEJO 750ML</t>
        </is>
      </c>
      <c r="G6325" t="n">
        <v>3389</v>
      </c>
      <c r="H6325" t="n">
        <v>0.11</v>
      </c>
      <c r="I6325" t="inlineStr">
        <is>
          <t>GR</t>
        </is>
      </c>
      <c r="J6325" t="inlineStr">
        <is>
          <t>BEBIDAS</t>
        </is>
      </c>
      <c r="K6325" t="inlineStr">
        <is>
          <t>10/2024</t>
        </is>
      </c>
      <c r="L6325" t="n">
        <v>0</v>
      </c>
      <c r="M6325" s="551" t="n">
        <v>-693593</v>
      </c>
      <c r="N6325" t="n">
        <v>0</v>
      </c>
      <c r="O6325" t="n">
        <v>0</v>
      </c>
      <c r="P6325" t="n">
        <v>24.79</v>
      </c>
    </row>
    <row r="6326">
      <c r="A6326" t="n">
        <v>4371</v>
      </c>
      <c r="B6326" t="n">
        <v>122</v>
      </c>
      <c r="C6326" t="inlineStr">
        <is>
          <t>Arcos</t>
        </is>
      </c>
      <c r="D6326" s="551" t="n">
        <v>45597</v>
      </c>
      <c r="E6326" t="n">
        <v>17034</v>
      </c>
      <c r="F6326" t="inlineStr">
        <is>
          <t>PAK CHOI KG</t>
        </is>
      </c>
      <c r="G6326" t="n">
        <v>2743</v>
      </c>
      <c r="H6326" t="n">
        <v>1.3</v>
      </c>
      <c r="I6326" t="inlineStr">
        <is>
          <t>KG</t>
        </is>
      </c>
      <c r="J6326" t="inlineStr">
        <is>
          <t>ALIMENTOS</t>
        </is>
      </c>
      <c r="K6326" t="inlineStr">
        <is>
          <t>10/2024</t>
        </is>
      </c>
      <c r="L6326" t="n">
        <v>18.53</v>
      </c>
      <c r="M6326" s="551" t="n">
        <v>45596</v>
      </c>
      <c r="N6326" t="n">
        <v>12</v>
      </c>
      <c r="O6326" t="n">
        <v>12</v>
      </c>
      <c r="P6326" t="n">
        <v>24.09</v>
      </c>
    </row>
    <row r="6327">
      <c r="A6327" t="n">
        <v>4343</v>
      </c>
      <c r="B6327" t="n">
        <v>122</v>
      </c>
      <c r="C6327" t="inlineStr">
        <is>
          <t>Arcos</t>
        </is>
      </c>
      <c r="D6327" s="551" t="n">
        <v>45597</v>
      </c>
      <c r="E6327" t="n">
        <v>19902</v>
      </c>
      <c r="F6327" t="inlineStr">
        <is>
          <t>SAL SACHE CISNE 1000X0,001G</t>
        </is>
      </c>
      <c r="G6327" t="n">
        <v>2382</v>
      </c>
      <c r="H6327" t="n">
        <v>1</v>
      </c>
      <c r="I6327" t="inlineStr">
        <is>
          <t>CX</t>
        </is>
      </c>
      <c r="J6327" t="inlineStr">
        <is>
          <t>ALIMENTOS</t>
        </is>
      </c>
      <c r="K6327" t="inlineStr">
        <is>
          <t>10/2024</t>
        </is>
      </c>
      <c r="L6327" t="n">
        <v>0</v>
      </c>
      <c r="M6327" s="551" t="n">
        <v>-693593</v>
      </c>
      <c r="N6327" t="n">
        <v>0</v>
      </c>
      <c r="O6327" t="n">
        <v>23.38</v>
      </c>
      <c r="P6327" t="n">
        <v>23.38</v>
      </c>
    </row>
    <row r="6328">
      <c r="A6328" t="n">
        <v>4172</v>
      </c>
      <c r="B6328" t="n">
        <v>122</v>
      </c>
      <c r="C6328" t="inlineStr">
        <is>
          <t>Arcos</t>
        </is>
      </c>
      <c r="D6328" s="551" t="n">
        <v>45597</v>
      </c>
      <c r="E6328" t="n">
        <v>18511</v>
      </c>
      <c r="F6328" t="inlineStr">
        <is>
          <t>APERITIVO PERNOD 1L</t>
        </is>
      </c>
      <c r="G6328" t="n">
        <v>3149</v>
      </c>
      <c r="H6328" t="n">
        <v>0.07000000000000001</v>
      </c>
      <c r="I6328" t="inlineStr">
        <is>
          <t>UN</t>
        </is>
      </c>
      <c r="J6328" t="inlineStr">
        <is>
          <t>BEBIDAS</t>
        </is>
      </c>
      <c r="K6328" t="inlineStr">
        <is>
          <t>10/2024</t>
        </is>
      </c>
      <c r="L6328" t="n">
        <v>0</v>
      </c>
      <c r="M6328" s="551" t="n">
        <v>-693593</v>
      </c>
      <c r="N6328" t="n">
        <v>0</v>
      </c>
      <c r="O6328" t="n">
        <v>0</v>
      </c>
      <c r="P6328" t="n">
        <v>22.43</v>
      </c>
    </row>
    <row r="6329">
      <c r="A6329" t="n">
        <v>4341</v>
      </c>
      <c r="B6329" t="n">
        <v>122</v>
      </c>
      <c r="C6329" t="inlineStr">
        <is>
          <t>Arcos</t>
        </is>
      </c>
      <c r="D6329" s="551" t="n">
        <v>45597</v>
      </c>
      <c r="E6329" t="n">
        <v>19917</v>
      </c>
      <c r="F6329" t="inlineStr">
        <is>
          <t>SAL GROSSO CISNE C/1KG</t>
        </is>
      </c>
      <c r="G6329" t="n">
        <v>2379</v>
      </c>
      <c r="H6329" t="n">
        <v>7</v>
      </c>
      <c r="I6329" t="inlineStr">
        <is>
          <t>PC</t>
        </is>
      </c>
      <c r="J6329" t="inlineStr">
        <is>
          <t>ALIMENTOS</t>
        </is>
      </c>
      <c r="K6329" t="inlineStr">
        <is>
          <t>10/2024</t>
        </is>
      </c>
      <c r="L6329" t="n">
        <v>0</v>
      </c>
      <c r="M6329" s="551" t="n">
        <v>45553</v>
      </c>
      <c r="N6329" t="n">
        <v>3.19</v>
      </c>
      <c r="O6329" t="n">
        <v>2.96</v>
      </c>
      <c r="P6329" t="n">
        <v>22.33</v>
      </c>
    </row>
    <row r="6330">
      <c r="A6330" t="n">
        <v>4372</v>
      </c>
      <c r="B6330" t="n">
        <v>122</v>
      </c>
      <c r="C6330" t="inlineStr">
        <is>
          <t>Arcos</t>
        </is>
      </c>
      <c r="D6330" s="551" t="n">
        <v>45597</v>
      </c>
      <c r="E6330" t="n">
        <v>19589</v>
      </c>
      <c r="F6330" t="inlineStr">
        <is>
          <t>PEPINO JAPONES KG</t>
        </is>
      </c>
      <c r="G6330" t="n">
        <v>2637</v>
      </c>
      <c r="H6330" t="n">
        <v>3.2</v>
      </c>
      <c r="I6330" t="inlineStr">
        <is>
          <t>KG</t>
        </is>
      </c>
      <c r="J6330" t="inlineStr">
        <is>
          <t>ALIMENTOS</t>
        </is>
      </c>
      <c r="K6330" t="inlineStr">
        <is>
          <t>10/2024</t>
        </is>
      </c>
      <c r="L6330" t="n">
        <v>6.84</v>
      </c>
      <c r="M6330" s="551" t="n">
        <v>45596</v>
      </c>
      <c r="N6330" t="n">
        <v>4.5</v>
      </c>
      <c r="O6330" t="n">
        <v>5.21</v>
      </c>
      <c r="P6330" t="n">
        <v>21.89</v>
      </c>
    </row>
    <row r="6331">
      <c r="A6331" t="n">
        <v>4274</v>
      </c>
      <c r="B6331" t="n">
        <v>122</v>
      </c>
      <c r="C6331" t="inlineStr">
        <is>
          <t>Arcos</t>
        </is>
      </c>
      <c r="D6331" s="551" t="n">
        <v>45597</v>
      </c>
      <c r="E6331" t="n">
        <v>20429</v>
      </c>
      <c r="F6331" t="inlineStr">
        <is>
          <t>AMIDO DE MILHO MAIZENA 1KG UN</t>
        </is>
      </c>
      <c r="G6331" t="n">
        <v>2184</v>
      </c>
      <c r="H6331" t="n">
        <v>1</v>
      </c>
      <c r="I6331" t="inlineStr">
        <is>
          <t>UN</t>
        </is>
      </c>
      <c r="J6331" t="inlineStr">
        <is>
          <t>ALIMENTOS</t>
        </is>
      </c>
      <c r="K6331" t="inlineStr">
        <is>
          <t>10/2024</t>
        </is>
      </c>
      <c r="L6331" t="n">
        <v>19.66</v>
      </c>
      <c r="M6331" s="551" t="n">
        <v>45573</v>
      </c>
      <c r="N6331" t="n">
        <v>19.5</v>
      </c>
      <c r="O6331" t="n">
        <v>19.5</v>
      </c>
      <c r="P6331" t="n">
        <v>19.66</v>
      </c>
    </row>
    <row r="6332">
      <c r="A6332" t="n">
        <v>4356</v>
      </c>
      <c r="B6332" t="n">
        <v>122</v>
      </c>
      <c r="C6332" t="inlineStr">
        <is>
          <t>Arcos</t>
        </is>
      </c>
      <c r="D6332" s="551" t="n">
        <v>45597</v>
      </c>
      <c r="E6332" t="n">
        <v>24509</v>
      </c>
      <c r="F6332" t="inlineStr">
        <is>
          <t>CEBOLA BRANCA KG</t>
        </is>
      </c>
      <c r="G6332" t="n">
        <v>2607</v>
      </c>
      <c r="H6332" t="n">
        <v>5.32</v>
      </c>
      <c r="I6332" t="inlineStr">
        <is>
          <t>KG</t>
        </is>
      </c>
      <c r="J6332" t="inlineStr">
        <is>
          <t>ALIMENTOS</t>
        </is>
      </c>
      <c r="K6332" t="inlineStr">
        <is>
          <t>10/2024</t>
        </is>
      </c>
      <c r="L6332" t="n">
        <v>0</v>
      </c>
      <c r="M6332" s="551" t="n">
        <v>-693593</v>
      </c>
      <c r="N6332" t="n">
        <v>0</v>
      </c>
      <c r="O6332" t="n">
        <v>3.21</v>
      </c>
      <c r="P6332" t="n">
        <v>17.1</v>
      </c>
    </row>
    <row r="6333">
      <c r="A6333" t="n">
        <v>4381</v>
      </c>
      <c r="B6333" t="n">
        <v>122</v>
      </c>
      <c r="C6333" t="inlineStr">
        <is>
          <t>Arcos</t>
        </is>
      </c>
      <c r="D6333" s="551" t="n">
        <v>45597</v>
      </c>
      <c r="E6333" t="n">
        <v>19465</v>
      </c>
      <c r="F6333" t="inlineStr">
        <is>
          <t>SALSAO KG</t>
        </is>
      </c>
      <c r="G6333" t="n">
        <v>2737</v>
      </c>
      <c r="H6333" t="n">
        <v>2.26</v>
      </c>
      <c r="I6333" t="inlineStr">
        <is>
          <t>KG</t>
        </is>
      </c>
      <c r="J6333" t="inlineStr">
        <is>
          <t>ALIMENTOS</t>
        </is>
      </c>
      <c r="K6333" t="inlineStr">
        <is>
          <t>10/2024</t>
        </is>
      </c>
      <c r="L6333" t="n">
        <v>7.45</v>
      </c>
      <c r="M6333" s="551" t="n">
        <v>45594</v>
      </c>
      <c r="N6333" t="n">
        <v>8.44</v>
      </c>
      <c r="O6333" t="n">
        <v>4.76</v>
      </c>
      <c r="P6333" t="n">
        <v>16.84</v>
      </c>
    </row>
    <row r="6334">
      <c r="A6334" t="n">
        <v>4198</v>
      </c>
      <c r="B6334" t="n">
        <v>122</v>
      </c>
      <c r="C6334" t="inlineStr">
        <is>
          <t>Arcos</t>
        </is>
      </c>
      <c r="D6334" s="551" t="n">
        <v>45597</v>
      </c>
      <c r="E6334" t="n">
        <v>18329</v>
      </c>
      <c r="F6334" t="inlineStr">
        <is>
          <t>LICOR CHARTREAUSE VERDE 700ML</t>
        </is>
      </c>
      <c r="G6334" t="n">
        <v>3304</v>
      </c>
      <c r="H6334" t="n">
        <v>0.04</v>
      </c>
      <c r="I6334" t="inlineStr">
        <is>
          <t>UN</t>
        </is>
      </c>
      <c r="J6334" t="inlineStr">
        <is>
          <t>BEBIDAS</t>
        </is>
      </c>
      <c r="K6334" t="inlineStr">
        <is>
          <t>10/2024</t>
        </is>
      </c>
      <c r="L6334" t="n">
        <v>0</v>
      </c>
      <c r="M6334" s="551" t="n">
        <v>-693593</v>
      </c>
      <c r="N6334" t="n">
        <v>0</v>
      </c>
      <c r="O6334" t="n">
        <v>0</v>
      </c>
      <c r="P6334" t="n">
        <v>16.78</v>
      </c>
    </row>
    <row r="6335">
      <c r="A6335" t="n">
        <v>4357</v>
      </c>
      <c r="B6335" t="n">
        <v>122</v>
      </c>
      <c r="C6335" t="inlineStr">
        <is>
          <t>Arcos</t>
        </is>
      </c>
      <c r="D6335" s="551" t="n">
        <v>45597</v>
      </c>
      <c r="E6335" t="n">
        <v>19623</v>
      </c>
      <c r="F6335" t="inlineStr">
        <is>
          <t>CEBOLA ROXA KG</t>
        </is>
      </c>
      <c r="G6335" t="n">
        <v>2611</v>
      </c>
      <c r="H6335" t="n">
        <v>5.06</v>
      </c>
      <c r="I6335" t="inlineStr">
        <is>
          <t>KG</t>
        </is>
      </c>
      <c r="J6335" t="inlineStr">
        <is>
          <t>ALIMENTOS</t>
        </is>
      </c>
      <c r="K6335" t="inlineStr">
        <is>
          <t>10/2024</t>
        </is>
      </c>
      <c r="L6335" t="n">
        <v>3.21</v>
      </c>
      <c r="M6335" s="551" t="n">
        <v>45596</v>
      </c>
      <c r="N6335" t="n">
        <v>3.38</v>
      </c>
      <c r="O6335" t="n">
        <v>3.05</v>
      </c>
      <c r="P6335" t="n">
        <v>16.24</v>
      </c>
    </row>
    <row r="6336">
      <c r="A6336" t="n">
        <v>4970</v>
      </c>
      <c r="B6336" t="n">
        <v>122</v>
      </c>
      <c r="C6336" t="inlineStr">
        <is>
          <t>Arcos</t>
        </is>
      </c>
      <c r="D6336" s="551" t="n">
        <v>45597</v>
      </c>
      <c r="E6336" t="n">
        <v>18191</v>
      </c>
      <c r="F6336" t="inlineStr">
        <is>
          <t>VODKA ABSOLUT VANILIA 750ML</t>
        </is>
      </c>
      <c r="G6336" t="n">
        <v>3433</v>
      </c>
      <c r="H6336" t="n">
        <v>0.24</v>
      </c>
      <c r="I6336" t="inlineStr">
        <is>
          <t>GR</t>
        </is>
      </c>
      <c r="J6336" t="inlineStr">
        <is>
          <t>BEBIDAS</t>
        </is>
      </c>
      <c r="K6336" t="inlineStr">
        <is>
          <t>10/2024</t>
        </is>
      </c>
      <c r="L6336" t="n">
        <v>0</v>
      </c>
      <c r="M6336" s="551" t="n">
        <v>-693593</v>
      </c>
      <c r="N6336" t="n">
        <v>0</v>
      </c>
      <c r="O6336" t="n">
        <v>0</v>
      </c>
      <c r="P6336" t="n">
        <v>16.06</v>
      </c>
    </row>
    <row r="6337">
      <c r="A6337" t="n">
        <v>4301</v>
      </c>
      <c r="B6337" t="n">
        <v>122</v>
      </c>
      <c r="C6337" t="inlineStr">
        <is>
          <t>Arcos</t>
        </is>
      </c>
      <c r="D6337" s="551" t="n">
        <v>45597</v>
      </c>
      <c r="E6337" t="n">
        <v>20029</v>
      </c>
      <c r="F6337" t="inlineStr">
        <is>
          <t>ESSENCIA DE BAUNILHA CEPERA 500ML</t>
        </is>
      </c>
      <c r="G6337" t="n">
        <v>2337</v>
      </c>
      <c r="H6337" t="n">
        <v>1</v>
      </c>
      <c r="I6337" t="inlineStr">
        <is>
          <t>FR</t>
        </is>
      </c>
      <c r="J6337" t="inlineStr">
        <is>
          <t>ALIMENTOS</t>
        </is>
      </c>
      <c r="K6337" t="inlineStr">
        <is>
          <t>10/2024</t>
        </is>
      </c>
      <c r="L6337" t="n">
        <v>15.94</v>
      </c>
      <c r="M6337" s="551" t="n">
        <v>45587</v>
      </c>
      <c r="N6337" t="n">
        <v>15.94</v>
      </c>
      <c r="O6337" t="n">
        <v>15.59</v>
      </c>
      <c r="P6337" t="n">
        <v>15.94</v>
      </c>
    </row>
    <row r="6338">
      <c r="A6338" t="n">
        <v>4992</v>
      </c>
      <c r="B6338" t="n">
        <v>122</v>
      </c>
      <c r="C6338" t="inlineStr">
        <is>
          <t>Arcos</t>
        </is>
      </c>
      <c r="D6338" s="551" t="n">
        <v>45597</v>
      </c>
      <c r="E6338" t="n">
        <v>17020</v>
      </c>
      <c r="F6338" t="inlineStr">
        <is>
          <t>LUVA EMBORRACHADA P AMARELA UN</t>
        </is>
      </c>
      <c r="G6338" t="n">
        <v>3977</v>
      </c>
      <c r="H6338" t="n">
        <v>6</v>
      </c>
      <c r="I6338" t="inlineStr">
        <is>
          <t>UN</t>
        </is>
      </c>
      <c r="J6338" t="inlineStr">
        <is>
          <t>UTENSILIOS</t>
        </is>
      </c>
      <c r="K6338" t="inlineStr">
        <is>
          <t>10/2024</t>
        </is>
      </c>
      <c r="L6338" t="n">
        <v>0</v>
      </c>
      <c r="M6338" s="551" t="n">
        <v>45552</v>
      </c>
      <c r="N6338" t="n">
        <v>2.65</v>
      </c>
      <c r="O6338" t="n">
        <v>2.65</v>
      </c>
      <c r="P6338" t="n">
        <v>15.9</v>
      </c>
    </row>
    <row r="6339">
      <c r="A6339" t="n">
        <v>4981</v>
      </c>
      <c r="B6339" t="n">
        <v>122</v>
      </c>
      <c r="C6339" t="inlineStr">
        <is>
          <t>Arcos</t>
        </is>
      </c>
      <c r="D6339" s="551" t="n">
        <v>45597</v>
      </c>
      <c r="E6339" t="n">
        <v>19984</v>
      </c>
      <c r="F6339" t="inlineStr">
        <is>
          <t>MOLHO INGLES KENKO 1L</t>
        </is>
      </c>
      <c r="G6339" t="n">
        <v>2351</v>
      </c>
      <c r="H6339" t="n">
        <v>1</v>
      </c>
      <c r="I6339" t="inlineStr">
        <is>
          <t>UN</t>
        </is>
      </c>
      <c r="J6339" t="inlineStr">
        <is>
          <t>ALIMENTOS</t>
        </is>
      </c>
      <c r="K6339" t="inlineStr">
        <is>
          <t>10/2024</t>
        </is>
      </c>
      <c r="L6339" t="n">
        <v>13.67</v>
      </c>
      <c r="M6339" s="551" t="n">
        <v>45588</v>
      </c>
      <c r="N6339" t="n">
        <v>15</v>
      </c>
      <c r="O6339" t="n">
        <v>15.5</v>
      </c>
      <c r="P6339" t="n">
        <v>13.67</v>
      </c>
    </row>
    <row r="6340">
      <c r="A6340" t="n">
        <v>4988</v>
      </c>
      <c r="B6340" t="n">
        <v>122</v>
      </c>
      <c r="C6340" t="inlineStr">
        <is>
          <t>Arcos</t>
        </is>
      </c>
      <c r="D6340" s="551" t="n">
        <v>45597</v>
      </c>
      <c r="E6340" t="n">
        <v>20174</v>
      </c>
      <c r="F6340" t="inlineStr">
        <is>
          <t>SEMENTE DE GIRASSOL SEM CASCA KG</t>
        </is>
      </c>
      <c r="G6340" t="n">
        <v>2264</v>
      </c>
      <c r="H6340" t="n">
        <v>1</v>
      </c>
      <c r="I6340" t="inlineStr">
        <is>
          <t>KG</t>
        </is>
      </c>
      <c r="J6340" t="inlineStr">
        <is>
          <t>ALIMENTOS</t>
        </is>
      </c>
      <c r="K6340" t="inlineStr">
        <is>
          <t>10/2024</t>
        </is>
      </c>
      <c r="L6340" t="n">
        <v>13.23</v>
      </c>
      <c r="M6340" s="551" t="n">
        <v>45574</v>
      </c>
      <c r="N6340" t="n">
        <v>13.23</v>
      </c>
      <c r="O6340" t="n">
        <v>14.8</v>
      </c>
      <c r="P6340" t="n">
        <v>13.23</v>
      </c>
    </row>
    <row r="6341">
      <c r="A6341" t="n">
        <v>4379</v>
      </c>
      <c r="B6341" t="n">
        <v>122</v>
      </c>
      <c r="C6341" t="inlineStr">
        <is>
          <t>Arcos</t>
        </is>
      </c>
      <c r="D6341" s="551" t="n">
        <v>45597</v>
      </c>
      <c r="E6341" t="n">
        <v>19472</v>
      </c>
      <c r="F6341" t="inlineStr">
        <is>
          <t>RUCULA KG</t>
        </is>
      </c>
      <c r="G6341" t="n">
        <v>2733</v>
      </c>
      <c r="H6341" t="n">
        <v>1.44</v>
      </c>
      <c r="I6341" t="inlineStr">
        <is>
          <t>KG</t>
        </is>
      </c>
      <c r="J6341" t="inlineStr">
        <is>
          <t>ALIMENTOS</t>
        </is>
      </c>
      <c r="K6341" t="inlineStr">
        <is>
          <t>10/2024</t>
        </is>
      </c>
      <c r="L6341" t="n">
        <v>8.640000000000001</v>
      </c>
      <c r="M6341" s="551" t="n">
        <v>45596</v>
      </c>
      <c r="N6341" t="n">
        <v>11.81</v>
      </c>
      <c r="O6341" t="n">
        <v>9.93</v>
      </c>
      <c r="P6341" t="n">
        <v>12.44</v>
      </c>
    </row>
    <row r="6342">
      <c r="A6342" t="n">
        <v>4296</v>
      </c>
      <c r="B6342" t="n">
        <v>122</v>
      </c>
      <c r="C6342" t="inlineStr">
        <is>
          <t>Arcos</t>
        </is>
      </c>
      <c r="D6342" s="551" t="n">
        <v>45597</v>
      </c>
      <c r="E6342" t="n">
        <v>24170</v>
      </c>
      <c r="F6342" t="inlineStr">
        <is>
          <t>COENTRO EM GRAO KG</t>
        </is>
      </c>
      <c r="G6342" t="n">
        <v>2330</v>
      </c>
      <c r="H6342" t="n">
        <v>1</v>
      </c>
      <c r="I6342" t="inlineStr">
        <is>
          <t>KG</t>
        </is>
      </c>
      <c r="J6342" t="inlineStr">
        <is>
          <t>ALIMENTOS</t>
        </is>
      </c>
      <c r="K6342" t="inlineStr">
        <is>
          <t>10/2024</t>
        </is>
      </c>
      <c r="L6342" t="n">
        <v>0</v>
      </c>
      <c r="M6342" s="551" t="n">
        <v>-693593</v>
      </c>
      <c r="N6342" t="n">
        <v>0</v>
      </c>
      <c r="O6342" t="n">
        <v>11</v>
      </c>
      <c r="P6342" t="n">
        <v>11</v>
      </c>
    </row>
    <row r="6343">
      <c r="A6343" t="n">
        <v>4975</v>
      </c>
      <c r="B6343" t="n">
        <v>122</v>
      </c>
      <c r="C6343" t="inlineStr">
        <is>
          <t>Arcos</t>
        </is>
      </c>
      <c r="D6343" s="551" t="n">
        <v>45597</v>
      </c>
      <c r="E6343" t="n">
        <v>18420</v>
      </c>
      <c r="F6343" t="inlineStr">
        <is>
          <t>CACHACA 51 PIRASSUNUNGA 965ML</t>
        </is>
      </c>
      <c r="G6343" t="n">
        <v>3222</v>
      </c>
      <c r="H6343" t="n">
        <v>0.93</v>
      </c>
      <c r="I6343" t="inlineStr">
        <is>
          <t>GR</t>
        </is>
      </c>
      <c r="J6343" t="inlineStr">
        <is>
          <t>BEBIDAS</t>
        </is>
      </c>
      <c r="K6343" t="inlineStr">
        <is>
          <t>10/2024</t>
        </is>
      </c>
      <c r="L6343" t="n">
        <v>0</v>
      </c>
      <c r="M6343" s="551" t="n">
        <v>-693593</v>
      </c>
      <c r="N6343" t="n">
        <v>0</v>
      </c>
      <c r="O6343" t="n">
        <v>11.55</v>
      </c>
      <c r="P6343" t="n">
        <v>10.74</v>
      </c>
    </row>
    <row r="6344">
      <c r="A6344" t="n">
        <v>4350</v>
      </c>
      <c r="B6344" t="n">
        <v>122</v>
      </c>
      <c r="C6344" t="inlineStr">
        <is>
          <t>Arcos</t>
        </is>
      </c>
      <c r="D6344" s="551" t="n">
        <v>45597</v>
      </c>
      <c r="E6344" t="n">
        <v>19505</v>
      </c>
      <c r="F6344" t="inlineStr">
        <is>
          <t>ALFACE AMERICANA KG</t>
        </is>
      </c>
      <c r="G6344" t="n">
        <v>2706</v>
      </c>
      <c r="H6344" t="n">
        <v>1.74</v>
      </c>
      <c r="I6344" t="inlineStr">
        <is>
          <t>KG</t>
        </is>
      </c>
      <c r="J6344" t="inlineStr">
        <is>
          <t>ALIMENTOS</t>
        </is>
      </c>
      <c r="K6344" t="inlineStr">
        <is>
          <t>10/2024</t>
        </is>
      </c>
      <c r="L6344" t="n">
        <v>5.82</v>
      </c>
      <c r="M6344" s="551" t="n">
        <v>45596</v>
      </c>
      <c r="N6344" t="n">
        <v>5.49</v>
      </c>
      <c r="O6344" t="n">
        <v>5.52</v>
      </c>
      <c r="P6344" t="n">
        <v>10.13</v>
      </c>
    </row>
    <row r="6345">
      <c r="A6345" t="n">
        <v>4283</v>
      </c>
      <c r="B6345" t="n">
        <v>122</v>
      </c>
      <c r="C6345" t="inlineStr">
        <is>
          <t>Arcos</t>
        </is>
      </c>
      <c r="D6345" s="551" t="n">
        <v>45597</v>
      </c>
      <c r="E6345" t="n">
        <v>23826</v>
      </c>
      <c r="F6345" t="inlineStr">
        <is>
          <t>BISCOITO DE MAIZENA NESTLE TOSTINES 200G</t>
        </is>
      </c>
      <c r="G6345" t="n">
        <v>2073</v>
      </c>
      <c r="H6345" t="n">
        <v>18</v>
      </c>
      <c r="I6345" t="inlineStr">
        <is>
          <t>PC</t>
        </is>
      </c>
      <c r="J6345" t="inlineStr">
        <is>
          <t>ALIMENTOS</t>
        </is>
      </c>
      <c r="K6345" t="inlineStr">
        <is>
          <t>10/2024</t>
        </is>
      </c>
      <c r="L6345" t="n">
        <v>0</v>
      </c>
      <c r="M6345" s="551" t="n">
        <v>-693593</v>
      </c>
      <c r="N6345" t="n">
        <v>0</v>
      </c>
      <c r="O6345" t="n">
        <v>0</v>
      </c>
      <c r="P6345" t="n">
        <v>9.98</v>
      </c>
    </row>
    <row r="6346">
      <c r="A6346" t="n">
        <v>4358</v>
      </c>
      <c r="B6346" t="n">
        <v>122</v>
      </c>
      <c r="C6346" t="inlineStr">
        <is>
          <t>Arcos</t>
        </is>
      </c>
      <c r="D6346" s="551" t="n">
        <v>45597</v>
      </c>
      <c r="E6346" t="n">
        <v>19488</v>
      </c>
      <c r="F6346" t="inlineStr">
        <is>
          <t>CEBOLINHA KG</t>
        </is>
      </c>
      <c r="G6346" t="n">
        <v>2720</v>
      </c>
      <c r="H6346" t="n">
        <v>1.1</v>
      </c>
      <c r="I6346" t="inlineStr">
        <is>
          <t>KG</t>
        </is>
      </c>
      <c r="J6346" t="inlineStr">
        <is>
          <t>ALIMENTOS</t>
        </is>
      </c>
      <c r="K6346" t="inlineStr">
        <is>
          <t>10/2024</t>
        </is>
      </c>
      <c r="L6346" t="n">
        <v>9.06</v>
      </c>
      <c r="M6346" s="551" t="n">
        <v>45596</v>
      </c>
      <c r="N6346" t="n">
        <v>8</v>
      </c>
      <c r="O6346" t="n">
        <v>8.84</v>
      </c>
      <c r="P6346" t="n">
        <v>9.970000000000001</v>
      </c>
    </row>
    <row r="6347">
      <c r="A6347" t="n">
        <v>4380</v>
      </c>
      <c r="B6347" t="n">
        <v>122</v>
      </c>
      <c r="C6347" t="inlineStr">
        <is>
          <t>Arcos</t>
        </is>
      </c>
      <c r="D6347" s="551" t="n">
        <v>45597</v>
      </c>
      <c r="E6347" t="n">
        <v>19468</v>
      </c>
      <c r="F6347" t="inlineStr">
        <is>
          <t>SALSA KG</t>
        </is>
      </c>
      <c r="G6347" t="n">
        <v>2736</v>
      </c>
      <c r="H6347" t="n">
        <v>1.5</v>
      </c>
      <c r="I6347" t="inlineStr">
        <is>
          <t>KG</t>
        </is>
      </c>
      <c r="J6347" t="inlineStr">
        <is>
          <t>ALIMENTOS</t>
        </is>
      </c>
      <c r="K6347" t="inlineStr">
        <is>
          <t>10/2024</t>
        </is>
      </c>
      <c r="L6347" t="n">
        <v>6.35</v>
      </c>
      <c r="M6347" s="551" t="n">
        <v>45596</v>
      </c>
      <c r="N6347" t="n">
        <v>8.1</v>
      </c>
      <c r="O6347" t="n">
        <v>6.52</v>
      </c>
      <c r="P6347" t="n">
        <v>9.52</v>
      </c>
    </row>
    <row r="6348">
      <c r="A6348" t="n">
        <v>4265</v>
      </c>
      <c r="B6348" t="n">
        <v>122</v>
      </c>
      <c r="C6348" t="inlineStr">
        <is>
          <t>Arcos</t>
        </is>
      </c>
      <c r="D6348" s="551" t="n">
        <v>45597</v>
      </c>
      <c r="E6348" t="n">
        <v>21102</v>
      </c>
      <c r="F6348" t="inlineStr">
        <is>
          <t>ACUCAR CRISTAL UNIAO C/1KG</t>
        </is>
      </c>
      <c r="G6348" t="n">
        <v>1985</v>
      </c>
      <c r="H6348" t="n">
        <v>2</v>
      </c>
      <c r="I6348" t="inlineStr">
        <is>
          <t>PC</t>
        </is>
      </c>
      <c r="J6348" t="inlineStr">
        <is>
          <t>ALIMENTOS</t>
        </is>
      </c>
      <c r="K6348" t="inlineStr">
        <is>
          <t>10/2024</t>
        </is>
      </c>
      <c r="L6348" t="n">
        <v>0</v>
      </c>
      <c r="M6348" s="551" t="n">
        <v>-693593</v>
      </c>
      <c r="N6348" t="n">
        <v>0</v>
      </c>
      <c r="O6348" t="n">
        <v>4.69</v>
      </c>
      <c r="P6348" t="n">
        <v>9.380000000000001</v>
      </c>
    </row>
    <row r="6349">
      <c r="A6349" t="n">
        <v>4360</v>
      </c>
      <c r="B6349" t="n">
        <v>122</v>
      </c>
      <c r="C6349" t="inlineStr">
        <is>
          <t>Arcos</t>
        </is>
      </c>
      <c r="D6349" s="551" t="n">
        <v>45597</v>
      </c>
      <c r="E6349" t="n">
        <v>19613</v>
      </c>
      <c r="F6349" t="inlineStr">
        <is>
          <t>COUVE MANTEIGA KG</t>
        </is>
      </c>
      <c r="G6349" t="n">
        <v>2620</v>
      </c>
      <c r="H6349" t="n">
        <v>1.34</v>
      </c>
      <c r="I6349" t="inlineStr">
        <is>
          <t>KG</t>
        </is>
      </c>
      <c r="J6349" t="inlineStr">
        <is>
          <t>ALIMENTOS</t>
        </is>
      </c>
      <c r="K6349" t="inlineStr">
        <is>
          <t>10/2024</t>
        </is>
      </c>
      <c r="L6349" t="n">
        <v>5.63</v>
      </c>
      <c r="M6349" s="551" t="n">
        <v>45596</v>
      </c>
      <c r="N6349" t="n">
        <v>5.6</v>
      </c>
      <c r="O6349" t="n">
        <v>4.49</v>
      </c>
      <c r="P6349" t="n">
        <v>7.54</v>
      </c>
    </row>
    <row r="6350">
      <c r="A6350" t="n">
        <v>4376</v>
      </c>
      <c r="B6350" t="n">
        <v>122</v>
      </c>
      <c r="C6350" t="inlineStr">
        <is>
          <t>Arcos</t>
        </is>
      </c>
      <c r="D6350" s="551" t="n">
        <v>45597</v>
      </c>
      <c r="E6350" t="n">
        <v>19560</v>
      </c>
      <c r="F6350" t="inlineStr">
        <is>
          <t>PIMENTAO VERMELHO KG</t>
        </is>
      </c>
      <c r="G6350" t="n">
        <v>2657</v>
      </c>
      <c r="H6350" t="n">
        <v>0.66</v>
      </c>
      <c r="I6350" t="inlineStr">
        <is>
          <t>KG</t>
        </is>
      </c>
      <c r="J6350" t="inlineStr">
        <is>
          <t>ALIMENTOS</t>
        </is>
      </c>
      <c r="K6350" t="inlineStr">
        <is>
          <t>10/2024</t>
        </is>
      </c>
      <c r="L6350" t="n">
        <v>10.64</v>
      </c>
      <c r="M6350" s="551" t="n">
        <v>45594</v>
      </c>
      <c r="N6350" t="n">
        <v>12.16</v>
      </c>
      <c r="O6350" t="n">
        <v>11.12</v>
      </c>
      <c r="P6350" t="n">
        <v>7.02</v>
      </c>
    </row>
    <row r="6351">
      <c r="A6351" t="n">
        <v>4351</v>
      </c>
      <c r="B6351" t="n">
        <v>122</v>
      </c>
      <c r="C6351" t="inlineStr">
        <is>
          <t>Arcos</t>
        </is>
      </c>
      <c r="D6351" s="551" t="n">
        <v>45597</v>
      </c>
      <c r="E6351" t="n">
        <v>19503</v>
      </c>
      <c r="F6351" t="inlineStr">
        <is>
          <t>ALFACE CRESPA KG</t>
        </is>
      </c>
      <c r="G6351" t="n">
        <v>2707</v>
      </c>
      <c r="H6351" t="n">
        <v>1.18</v>
      </c>
      <c r="I6351" t="inlineStr">
        <is>
          <t>KG</t>
        </is>
      </c>
      <c r="J6351" t="inlineStr">
        <is>
          <t>ALIMENTOS</t>
        </is>
      </c>
      <c r="K6351" t="inlineStr">
        <is>
          <t>10/2024</t>
        </is>
      </c>
      <c r="L6351" t="n">
        <v>5.67</v>
      </c>
      <c r="M6351" s="551" t="n">
        <v>45596</v>
      </c>
      <c r="N6351" t="n">
        <v>6.75</v>
      </c>
      <c r="O6351" t="n">
        <v>6.36</v>
      </c>
      <c r="P6351" t="n">
        <v>6.69</v>
      </c>
    </row>
    <row r="6352">
      <c r="A6352" t="n">
        <v>4349</v>
      </c>
      <c r="B6352" t="n">
        <v>122</v>
      </c>
      <c r="C6352" t="inlineStr">
        <is>
          <t>Arcos</t>
        </is>
      </c>
      <c r="D6352" s="551" t="n">
        <v>45597</v>
      </c>
      <c r="E6352" t="n">
        <v>19509</v>
      </c>
      <c r="F6352" t="inlineStr">
        <is>
          <t>ACELGA KG</t>
        </is>
      </c>
      <c r="G6352" t="n">
        <v>2703</v>
      </c>
      <c r="H6352" t="n">
        <v>2.66</v>
      </c>
      <c r="I6352" t="inlineStr">
        <is>
          <t>KG</t>
        </is>
      </c>
      <c r="J6352" t="inlineStr">
        <is>
          <t>ALIMENTOS</t>
        </is>
      </c>
      <c r="K6352" t="inlineStr">
        <is>
          <t>10/2024</t>
        </is>
      </c>
      <c r="L6352" t="n">
        <v>2.4</v>
      </c>
      <c r="M6352" s="551" t="n">
        <v>45589</v>
      </c>
      <c r="N6352" t="n">
        <v>2.4</v>
      </c>
      <c r="O6352" t="n">
        <v>3.5</v>
      </c>
      <c r="P6352" t="n">
        <v>6.38</v>
      </c>
    </row>
    <row r="6353">
      <c r="A6353" t="n">
        <v>4264</v>
      </c>
      <c r="B6353" t="n">
        <v>122</v>
      </c>
      <c r="C6353" t="inlineStr">
        <is>
          <t>Arcos</t>
        </is>
      </c>
      <c r="D6353" s="551" t="n">
        <v>45597</v>
      </c>
      <c r="E6353" t="n">
        <v>21100</v>
      </c>
      <c r="F6353" t="inlineStr">
        <is>
          <t>ACUCAR CONFEITEIRO GLACUCAR UNIAO 500G</t>
        </is>
      </c>
      <c r="G6353" t="n">
        <v>1986</v>
      </c>
      <c r="H6353" t="n">
        <v>2</v>
      </c>
      <c r="I6353" t="inlineStr">
        <is>
          <t>PC</t>
        </is>
      </c>
      <c r="J6353" t="inlineStr">
        <is>
          <t>ALIMENTOS</t>
        </is>
      </c>
      <c r="K6353" t="inlineStr">
        <is>
          <t>10/2024</t>
        </is>
      </c>
      <c r="L6353" t="n">
        <v>3.05</v>
      </c>
      <c r="M6353" s="551" t="n">
        <v>45594</v>
      </c>
      <c r="N6353" t="n">
        <v>3.05</v>
      </c>
      <c r="O6353" t="n">
        <v>3.05</v>
      </c>
      <c r="P6353" t="n">
        <v>6.1</v>
      </c>
    </row>
    <row r="6354">
      <c r="A6354" t="n">
        <v>4359</v>
      </c>
      <c r="B6354" t="n">
        <v>122</v>
      </c>
      <c r="C6354" t="inlineStr">
        <is>
          <t>Arcos</t>
        </is>
      </c>
      <c r="D6354" s="551" t="n">
        <v>45597</v>
      </c>
      <c r="E6354" t="n">
        <v>19621</v>
      </c>
      <c r="F6354" t="inlineStr">
        <is>
          <t>CENOURA KG</t>
        </is>
      </c>
      <c r="G6354" t="n">
        <v>2613</v>
      </c>
      <c r="H6354" t="n">
        <v>2.54</v>
      </c>
      <c r="I6354" t="inlineStr">
        <is>
          <t>KG</t>
        </is>
      </c>
      <c r="J6354" t="inlineStr">
        <is>
          <t>ALIMENTOS</t>
        </is>
      </c>
      <c r="K6354" t="inlineStr">
        <is>
          <t>10/2024</t>
        </is>
      </c>
      <c r="L6354" t="n">
        <v>2.39</v>
      </c>
      <c r="M6354" s="551" t="n">
        <v>45594</v>
      </c>
      <c r="N6354" t="n">
        <v>2.43</v>
      </c>
      <c r="O6354" t="n">
        <v>2.43</v>
      </c>
      <c r="P6354" t="n">
        <v>6.07</v>
      </c>
    </row>
    <row r="6355">
      <c r="A6355" t="n">
        <v>4374</v>
      </c>
      <c r="B6355" t="n">
        <v>122</v>
      </c>
      <c r="C6355" t="inlineStr">
        <is>
          <t>Arcos</t>
        </is>
      </c>
      <c r="D6355" s="551" t="n">
        <v>45597</v>
      </c>
      <c r="E6355" t="n">
        <v>19572</v>
      </c>
      <c r="F6355" t="inlineStr">
        <is>
          <t>PIMENTA DEDO DE MOCA KG</t>
        </is>
      </c>
      <c r="G6355" t="n">
        <v>2646</v>
      </c>
      <c r="H6355" t="n">
        <v>0.34</v>
      </c>
      <c r="I6355" t="inlineStr">
        <is>
          <t>KG</t>
        </is>
      </c>
      <c r="J6355" t="inlineStr">
        <is>
          <t>ALIMENTOS</t>
        </is>
      </c>
      <c r="K6355" t="inlineStr">
        <is>
          <t>10/2024</t>
        </is>
      </c>
      <c r="L6355" t="n">
        <v>16.5</v>
      </c>
      <c r="M6355" s="551" t="n">
        <v>45589</v>
      </c>
      <c r="N6355" t="n">
        <v>14</v>
      </c>
      <c r="O6355" t="n">
        <v>17.77</v>
      </c>
      <c r="P6355" t="n">
        <v>5.61</v>
      </c>
    </row>
    <row r="6356">
      <c r="A6356" t="n">
        <v>4378</v>
      </c>
      <c r="B6356" t="n">
        <v>122</v>
      </c>
      <c r="C6356" t="inlineStr">
        <is>
          <t>Arcos</t>
        </is>
      </c>
      <c r="D6356" s="551" t="n">
        <v>45597</v>
      </c>
      <c r="E6356" t="n">
        <v>19552</v>
      </c>
      <c r="F6356" t="inlineStr">
        <is>
          <t>REPOLHO ROXO KG</t>
        </is>
      </c>
      <c r="G6356" t="n">
        <v>2664</v>
      </c>
      <c r="H6356" t="n">
        <v>1.26</v>
      </c>
      <c r="I6356" t="inlineStr">
        <is>
          <t>KG</t>
        </is>
      </c>
      <c r="J6356" t="inlineStr">
        <is>
          <t>ALIMENTOS</t>
        </is>
      </c>
      <c r="K6356" t="inlineStr">
        <is>
          <t>10/2024</t>
        </is>
      </c>
      <c r="L6356" t="n">
        <v>4.23</v>
      </c>
      <c r="M6356" s="551" t="n">
        <v>45596</v>
      </c>
      <c r="N6356" t="n">
        <v>4.5</v>
      </c>
      <c r="O6356" t="n">
        <v>3.41</v>
      </c>
      <c r="P6356" t="n">
        <v>5.33</v>
      </c>
    </row>
    <row r="6357">
      <c r="A6357" t="n">
        <v>4355</v>
      </c>
      <c r="B6357" t="n">
        <v>122</v>
      </c>
      <c r="C6357" t="inlineStr">
        <is>
          <t>Arcos</t>
        </is>
      </c>
      <c r="D6357" s="551" t="n">
        <v>45597</v>
      </c>
      <c r="E6357" t="n">
        <v>19634</v>
      </c>
      <c r="F6357" t="inlineStr">
        <is>
          <t>BERINJELA KG</t>
        </is>
      </c>
      <c r="G6357" t="n">
        <v>2602</v>
      </c>
      <c r="H6357" t="n">
        <v>0.5</v>
      </c>
      <c r="I6357" t="inlineStr">
        <is>
          <t>KG</t>
        </is>
      </c>
      <c r="J6357" t="inlineStr">
        <is>
          <t>ALIMENTOS</t>
        </is>
      </c>
      <c r="K6357" t="inlineStr">
        <is>
          <t>10/2024</t>
        </is>
      </c>
      <c r="L6357" t="n">
        <v>6.03</v>
      </c>
      <c r="M6357" s="551" t="n">
        <v>45587</v>
      </c>
      <c r="N6357" t="n">
        <v>5.4</v>
      </c>
      <c r="O6357" t="n">
        <v>5.68</v>
      </c>
      <c r="P6357" t="n">
        <v>3.02</v>
      </c>
    </row>
    <row r="6358">
      <c r="A6358" t="n">
        <v>4377</v>
      </c>
      <c r="B6358" t="n">
        <v>122</v>
      </c>
      <c r="C6358" t="inlineStr">
        <is>
          <t>Arcos</t>
        </is>
      </c>
      <c r="D6358" s="551" t="n">
        <v>45597</v>
      </c>
      <c r="E6358" t="n">
        <v>19553</v>
      </c>
      <c r="F6358" t="inlineStr">
        <is>
          <t>REPOLHO BRANCO KG</t>
        </is>
      </c>
      <c r="G6358" t="n">
        <v>2663</v>
      </c>
      <c r="H6358" t="n">
        <v>1.42</v>
      </c>
      <c r="I6358" t="inlineStr">
        <is>
          <t>KG</t>
        </is>
      </c>
      <c r="J6358" t="inlineStr">
        <is>
          <t>ALIMENTOS</t>
        </is>
      </c>
      <c r="K6358" t="inlineStr">
        <is>
          <t>10/2024</t>
        </is>
      </c>
      <c r="L6358" t="n">
        <v>1.88</v>
      </c>
      <c r="M6358" s="551" t="n">
        <v>45596</v>
      </c>
      <c r="N6358" t="n">
        <v>1.8</v>
      </c>
      <c r="O6358" t="n">
        <v>1.8</v>
      </c>
      <c r="P6358" t="n">
        <v>2.67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1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Loja</t>
        </is>
      </c>
      <c r="B1" t="inlineStr">
        <is>
          <t>ID_Insumo_Nivel_5</t>
        </is>
      </c>
      <c r="C1" t="inlineStr">
        <is>
          <t>Nome_Insumo_Nivel_5</t>
        </is>
      </c>
      <c r="D1" t="inlineStr">
        <is>
          <t>Mes_Texto</t>
        </is>
      </c>
      <c r="E1" t="inlineStr">
        <is>
          <t>Quantidade_Comprada_no_Mes</t>
        </is>
      </c>
      <c r="F1" t="inlineStr">
        <is>
          <t>Valor_Total_Pago_no_Mes</t>
        </is>
      </c>
      <c r="G1" t="inlineStr">
        <is>
          <t>Preco_Medio_Pago_no_Mes</t>
        </is>
      </c>
    </row>
    <row r="2">
      <c r="A2" t="inlineStr">
        <is>
          <t>Arcos</t>
        </is>
      </c>
      <c r="B2" t="n">
        <v>19787</v>
      </c>
      <c r="C2" t="inlineStr">
        <is>
          <t>ABACAXI PEROLA KG</t>
        </is>
      </c>
      <c r="D2" t="inlineStr">
        <is>
          <t>12/2025</t>
        </is>
      </c>
      <c r="E2" t="n">
        <v>238</v>
      </c>
      <c r="F2" t="n">
        <v>1073</v>
      </c>
      <c r="G2" t="n">
        <v>4.51</v>
      </c>
    </row>
    <row r="3">
      <c r="A3" t="inlineStr">
        <is>
          <t>Arcos</t>
        </is>
      </c>
      <c r="B3" t="n">
        <v>19658</v>
      </c>
      <c r="C3" t="inlineStr">
        <is>
          <t>ABOBORA JAPONESA / CABOTIAN KG</t>
        </is>
      </c>
      <c r="D3" t="inlineStr">
        <is>
          <t>12/2025</t>
        </is>
      </c>
      <c r="E3" t="n">
        <v>13.9</v>
      </c>
      <c r="F3" t="n">
        <v>39.34</v>
      </c>
      <c r="G3" t="n">
        <v>2.83</v>
      </c>
    </row>
    <row r="4">
      <c r="A4" t="inlineStr">
        <is>
          <t>Arcos</t>
        </is>
      </c>
      <c r="B4" t="n">
        <v>19657</v>
      </c>
      <c r="C4" t="inlineStr">
        <is>
          <t>ABOBORA PESCOCO KG</t>
        </is>
      </c>
      <c r="D4" t="inlineStr">
        <is>
          <t>12/2025</t>
        </is>
      </c>
      <c r="E4" t="n">
        <v>7</v>
      </c>
      <c r="F4" t="n">
        <v>40.5</v>
      </c>
      <c r="G4" t="n">
        <v>5.79</v>
      </c>
    </row>
    <row r="5">
      <c r="A5" t="inlineStr">
        <is>
          <t>Arcos</t>
        </is>
      </c>
      <c r="B5" t="n">
        <v>19654</v>
      </c>
      <c r="C5" t="inlineStr">
        <is>
          <t>ABOBRINHA ITALIANA GRAUDA KG</t>
        </is>
      </c>
      <c r="D5" t="inlineStr">
        <is>
          <t>12/2025</t>
        </is>
      </c>
      <c r="E5" t="n">
        <v>4.5</v>
      </c>
      <c r="F5" t="n">
        <v>7.94</v>
      </c>
      <c r="G5" t="n">
        <v>1.76</v>
      </c>
    </row>
    <row r="6">
      <c r="A6" t="inlineStr">
        <is>
          <t>Arcos</t>
        </is>
      </c>
      <c r="B6" t="n">
        <v>25647</v>
      </c>
      <c r="C6" t="inlineStr">
        <is>
          <t>ACELGA BOK CHOY KG</t>
        </is>
      </c>
      <c r="D6" t="inlineStr">
        <is>
          <t>12/2025</t>
        </is>
      </c>
      <c r="E6" t="n">
        <v>6.5</v>
      </c>
      <c r="F6" t="n">
        <v>118.71</v>
      </c>
      <c r="G6" t="n">
        <v>18.26</v>
      </c>
    </row>
    <row r="7">
      <c r="A7" t="inlineStr">
        <is>
          <t>Arcos</t>
        </is>
      </c>
      <c r="B7" t="n">
        <v>24676</v>
      </c>
      <c r="C7" t="inlineStr">
        <is>
          <t>ACIDO ASCORBICO C/1KG</t>
        </is>
      </c>
      <c r="D7" t="inlineStr">
        <is>
          <t>12/2025</t>
        </is>
      </c>
      <c r="E7" t="n">
        <v>1</v>
      </c>
      <c r="F7" t="n">
        <v>52</v>
      </c>
      <c r="G7" t="n">
        <v>52</v>
      </c>
    </row>
    <row r="8">
      <c r="A8" t="inlineStr">
        <is>
          <t>Arcos</t>
        </is>
      </c>
      <c r="B8" t="n">
        <v>19857</v>
      </c>
      <c r="C8" t="inlineStr">
        <is>
          <t>ACIDO CITRICO KG</t>
        </is>
      </c>
      <c r="D8" t="inlineStr">
        <is>
          <t>12/2025</t>
        </is>
      </c>
      <c r="E8" t="n">
        <v>6</v>
      </c>
      <c r="F8" t="n">
        <v>327.32</v>
      </c>
      <c r="G8" t="n">
        <v>54.55</v>
      </c>
    </row>
    <row r="9">
      <c r="A9" t="inlineStr">
        <is>
          <t>Arcos</t>
        </is>
      </c>
      <c r="B9" t="n">
        <v>26276</v>
      </c>
      <c r="C9" t="inlineStr">
        <is>
          <t>ACIDO LATICO ALLIMENTARI KG</t>
        </is>
      </c>
      <c r="D9" t="inlineStr">
        <is>
          <t>12/2025</t>
        </is>
      </c>
      <c r="E9" t="n">
        <v>1</v>
      </c>
      <c r="F9" t="n">
        <v>44</v>
      </c>
      <c r="G9" t="n">
        <v>44</v>
      </c>
    </row>
    <row r="10">
      <c r="A10" t="inlineStr">
        <is>
          <t>Arcos</t>
        </is>
      </c>
      <c r="B10" t="n">
        <v>23992</v>
      </c>
      <c r="C10" t="inlineStr">
        <is>
          <t>ACIDO MALICO KG</t>
        </is>
      </c>
      <c r="D10" t="inlineStr">
        <is>
          <t>12/2025</t>
        </is>
      </c>
      <c r="E10" t="n">
        <v>2</v>
      </c>
      <c r="F10" t="n">
        <v>119.56</v>
      </c>
      <c r="G10" t="n">
        <v>59.78</v>
      </c>
    </row>
    <row r="11">
      <c r="A11" t="inlineStr">
        <is>
          <t>Arcos</t>
        </is>
      </c>
      <c r="B11" t="n">
        <v>21093</v>
      </c>
      <c r="C11" t="inlineStr">
        <is>
          <t>ACUCAR REFINADO UNIAO 1KG UN</t>
        </is>
      </c>
      <c r="D11" t="inlineStr">
        <is>
          <t>12/2025</t>
        </is>
      </c>
      <c r="E11" t="n">
        <v>120</v>
      </c>
      <c r="F11" t="n">
        <v>571.2</v>
      </c>
      <c r="G11" t="n">
        <v>4.76</v>
      </c>
    </row>
    <row r="12">
      <c r="A12" t="inlineStr">
        <is>
          <t>Arcos</t>
        </is>
      </c>
      <c r="B12" t="n">
        <v>21085</v>
      </c>
      <c r="C12" t="inlineStr">
        <is>
          <t>ACUCAR SACHE UNIAO 5G C/1000</t>
        </is>
      </c>
      <c r="D12" t="inlineStr">
        <is>
          <t>12/2025</t>
        </is>
      </c>
      <c r="E12" t="n">
        <v>9</v>
      </c>
      <c r="F12" t="n">
        <v>298.74</v>
      </c>
      <c r="G12" t="n">
        <v>33.19</v>
      </c>
    </row>
    <row r="13">
      <c r="A13" t="inlineStr">
        <is>
          <t>Arcos</t>
        </is>
      </c>
      <c r="B13" t="n">
        <v>19507</v>
      </c>
      <c r="C13" t="inlineStr">
        <is>
          <t>AGRIAO HIDROPONICO KG</t>
        </is>
      </c>
      <c r="D13" t="inlineStr">
        <is>
          <t>12/2025</t>
        </is>
      </c>
      <c r="E13" t="n">
        <v>0.5</v>
      </c>
      <c r="F13" t="n">
        <v>4.5</v>
      </c>
      <c r="G13" t="n">
        <v>9</v>
      </c>
    </row>
    <row r="14">
      <c r="A14" t="inlineStr">
        <is>
          <t>Arcos</t>
        </is>
      </c>
      <c r="B14" t="n">
        <v>17974</v>
      </c>
      <c r="C14" t="inlineStr">
        <is>
          <t>AGUA DE COCO KERO COCO 1L</t>
        </is>
      </c>
      <c r="D14" t="inlineStr">
        <is>
          <t>12/2025</t>
        </is>
      </c>
      <c r="E14" t="n">
        <v>12</v>
      </c>
      <c r="F14" t="n">
        <v>174</v>
      </c>
      <c r="G14" t="n">
        <v>14.5</v>
      </c>
    </row>
    <row r="15">
      <c r="A15" t="inlineStr">
        <is>
          <t>Arcos</t>
        </is>
      </c>
      <c r="B15" t="n">
        <v>17933</v>
      </c>
      <c r="C15" t="inlineStr">
        <is>
          <t>AGUA MINERAL COM GAS MAMBA 350ML C/24</t>
        </is>
      </c>
      <c r="D15" t="inlineStr">
        <is>
          <t>12/2025</t>
        </is>
      </c>
      <c r="E15" t="n">
        <v>8</v>
      </c>
      <c r="F15" t="n">
        <v>602.5599999999999</v>
      </c>
      <c r="G15" t="n">
        <v>75.31999999999999</v>
      </c>
    </row>
    <row r="16">
      <c r="A16" t="inlineStr">
        <is>
          <t>Arcos</t>
        </is>
      </c>
      <c r="B16" t="n">
        <v>17934</v>
      </c>
      <c r="C16" t="inlineStr">
        <is>
          <t>AGUA MINERAL SEM GAS MAMBA 350ML C/24</t>
        </is>
      </c>
      <c r="D16" t="inlineStr">
        <is>
          <t>12/2025</t>
        </is>
      </c>
      <c r="E16" t="n">
        <v>15</v>
      </c>
      <c r="F16" t="n">
        <v>1129.8</v>
      </c>
      <c r="G16" t="n">
        <v>75.31999999999999</v>
      </c>
    </row>
    <row r="17">
      <c r="A17" t="inlineStr">
        <is>
          <t>Arcos</t>
        </is>
      </c>
      <c r="B17" t="n">
        <v>20757</v>
      </c>
      <c r="C17" t="inlineStr">
        <is>
          <t>ALCAPARRA MEDIA DI SALERNO C/2KG</t>
        </is>
      </c>
      <c r="D17" t="inlineStr">
        <is>
          <t>12/2025</t>
        </is>
      </c>
      <c r="E17" t="n">
        <v>1</v>
      </c>
      <c r="F17" t="n">
        <v>80.5</v>
      </c>
      <c r="G17" t="n">
        <v>80.5</v>
      </c>
    </row>
    <row r="18">
      <c r="A18" t="inlineStr">
        <is>
          <t>Arcos</t>
        </is>
      </c>
      <c r="B18" t="n">
        <v>19506</v>
      </c>
      <c r="C18" t="inlineStr">
        <is>
          <t>ALECRIM KG</t>
        </is>
      </c>
      <c r="D18" t="inlineStr">
        <is>
          <t>12/2025</t>
        </is>
      </c>
      <c r="E18" t="n">
        <v>0.5</v>
      </c>
      <c r="F18" t="n">
        <v>21.6</v>
      </c>
      <c r="G18" t="n">
        <v>43.2</v>
      </c>
    </row>
    <row r="19">
      <c r="A19" t="inlineStr">
        <is>
          <t>Arcos</t>
        </is>
      </c>
      <c r="B19" t="n">
        <v>19505</v>
      </c>
      <c r="C19" t="inlineStr">
        <is>
          <t>ALFACE AMERICANA KG</t>
        </is>
      </c>
      <c r="D19" t="inlineStr">
        <is>
          <t>12/2025</t>
        </is>
      </c>
      <c r="E19" t="n">
        <v>8</v>
      </c>
      <c r="F19" t="n">
        <v>47.8</v>
      </c>
      <c r="G19" t="n">
        <v>5.98</v>
      </c>
    </row>
    <row r="20">
      <c r="A20" t="inlineStr">
        <is>
          <t>Arcos</t>
        </is>
      </c>
      <c r="B20" t="n">
        <v>19503</v>
      </c>
      <c r="C20" t="inlineStr">
        <is>
          <t>ALFACE CRESPA KG</t>
        </is>
      </c>
      <c r="D20" t="inlineStr">
        <is>
          <t>12/2025</t>
        </is>
      </c>
      <c r="E20" t="n">
        <v>7</v>
      </c>
      <c r="F20" t="n">
        <v>38.5</v>
      </c>
      <c r="G20" t="n">
        <v>5.5</v>
      </c>
    </row>
    <row r="21">
      <c r="A21" t="inlineStr">
        <is>
          <t>Arcos</t>
        </is>
      </c>
      <c r="B21" t="n">
        <v>19502</v>
      </c>
      <c r="C21" t="inlineStr">
        <is>
          <t>ALFACE CRESPA ROXA KG</t>
        </is>
      </c>
      <c r="D21" t="inlineStr">
        <is>
          <t>12/2025</t>
        </is>
      </c>
      <c r="E21" t="n">
        <v>4</v>
      </c>
      <c r="F21" t="n">
        <v>31</v>
      </c>
      <c r="G21" t="n">
        <v>7.75</v>
      </c>
    </row>
    <row r="22">
      <c r="A22" t="inlineStr">
        <is>
          <t>Arcos</t>
        </is>
      </c>
      <c r="B22" t="n">
        <v>19500</v>
      </c>
      <c r="C22" t="inlineStr">
        <is>
          <t>ALFACE LISA KG</t>
        </is>
      </c>
      <c r="D22" t="inlineStr">
        <is>
          <t>12/2025</t>
        </is>
      </c>
      <c r="E22" t="n">
        <v>4</v>
      </c>
      <c r="F22" t="n">
        <v>40.35</v>
      </c>
      <c r="G22" t="n">
        <v>10.09</v>
      </c>
    </row>
    <row r="23">
      <c r="A23" t="inlineStr">
        <is>
          <t>Arcos</t>
        </is>
      </c>
      <c r="B23" t="n">
        <v>19499</v>
      </c>
      <c r="C23" t="inlineStr">
        <is>
          <t>ALFACE MIMOSA KG</t>
        </is>
      </c>
      <c r="D23" t="inlineStr">
        <is>
          <t>12/2025</t>
        </is>
      </c>
      <c r="E23" t="n">
        <v>1.5</v>
      </c>
      <c r="F23" t="n">
        <v>11.5</v>
      </c>
      <c r="G23" t="n">
        <v>7.67</v>
      </c>
    </row>
    <row r="24">
      <c r="A24" t="inlineStr">
        <is>
          <t>Arcos</t>
        </is>
      </c>
      <c r="B24" t="n">
        <v>19498</v>
      </c>
      <c r="C24" t="inlineStr">
        <is>
          <t>ALFACE ROMANA KG</t>
        </is>
      </c>
      <c r="D24" t="inlineStr">
        <is>
          <t>12/2025</t>
        </is>
      </c>
      <c r="E24" t="n">
        <v>3</v>
      </c>
      <c r="F24" t="n">
        <v>25.55</v>
      </c>
      <c r="G24" t="n">
        <v>8.52</v>
      </c>
    </row>
    <row r="25">
      <c r="A25" t="inlineStr">
        <is>
          <t>Arcos</t>
        </is>
      </c>
      <c r="B25" t="n">
        <v>19652</v>
      </c>
      <c r="C25" t="inlineStr">
        <is>
          <t>ALHO COMUM KG</t>
        </is>
      </c>
      <c r="D25" t="inlineStr">
        <is>
          <t>12/2025</t>
        </is>
      </c>
      <c r="E25" t="n">
        <v>1.2</v>
      </c>
      <c r="F25" t="n">
        <v>26.1</v>
      </c>
      <c r="G25" t="n">
        <v>21.75</v>
      </c>
    </row>
    <row r="26">
      <c r="A26" t="inlineStr">
        <is>
          <t>Arcos</t>
        </is>
      </c>
      <c r="B26" t="n">
        <v>19647</v>
      </c>
      <c r="C26" t="inlineStr">
        <is>
          <t>ALHO PORO KG</t>
        </is>
      </c>
      <c r="D26" t="inlineStr">
        <is>
          <t>12/2025</t>
        </is>
      </c>
      <c r="E26" t="n">
        <v>7</v>
      </c>
      <c r="F26" t="n">
        <v>44.5</v>
      </c>
      <c r="G26" t="n">
        <v>6.36</v>
      </c>
    </row>
    <row r="27">
      <c r="A27" t="inlineStr">
        <is>
          <t>Arcos</t>
        </is>
      </c>
      <c r="B27" t="n">
        <v>24037</v>
      </c>
      <c r="C27" t="inlineStr">
        <is>
          <t>ALHO TRITURADO FRITO</t>
        </is>
      </c>
      <c r="D27" t="inlineStr">
        <is>
          <t>12/2025</t>
        </is>
      </c>
      <c r="E27" t="n">
        <v>18</v>
      </c>
      <c r="F27" t="n">
        <v>367.5</v>
      </c>
      <c r="G27" t="n">
        <v>20.42</v>
      </c>
    </row>
    <row r="28">
      <c r="A28" t="inlineStr">
        <is>
          <t>Arcos</t>
        </is>
      </c>
      <c r="B28" t="n">
        <v>20715</v>
      </c>
      <c r="C28" t="inlineStr">
        <is>
          <t>AMARENA FABBRI FRUTO C/3,2KG</t>
        </is>
      </c>
      <c r="D28" t="inlineStr">
        <is>
          <t>12/2025</t>
        </is>
      </c>
      <c r="E28" t="n">
        <v>1</v>
      </c>
      <c r="F28" t="n">
        <v>404.32</v>
      </c>
      <c r="G28" t="n">
        <v>404.32</v>
      </c>
    </row>
    <row r="29">
      <c r="A29" t="inlineStr">
        <is>
          <t>Arcos</t>
        </is>
      </c>
      <c r="B29" t="n">
        <v>19701</v>
      </c>
      <c r="C29" t="inlineStr">
        <is>
          <t>AMEIXA KG</t>
        </is>
      </c>
      <c r="D29" t="inlineStr">
        <is>
          <t>12/2025</t>
        </is>
      </c>
      <c r="E29" t="n">
        <v>6.5</v>
      </c>
      <c r="F29" t="n">
        <v>99.90000000000001</v>
      </c>
      <c r="G29" t="n">
        <v>15.37</v>
      </c>
    </row>
    <row r="30">
      <c r="A30" t="inlineStr">
        <is>
          <t>Arcos</t>
        </is>
      </c>
      <c r="B30" t="n">
        <v>24039</v>
      </c>
      <c r="C30" t="inlineStr">
        <is>
          <t>AMENDOA INTEIRA CRUA SEM CASCA 1KG</t>
        </is>
      </c>
      <c r="D30" t="inlineStr">
        <is>
          <t>12/2025</t>
        </is>
      </c>
      <c r="E30" t="n">
        <v>10</v>
      </c>
      <c r="F30" t="n">
        <v>699</v>
      </c>
      <c r="G30" t="n">
        <v>69.90000000000001</v>
      </c>
    </row>
    <row r="31">
      <c r="A31" t="inlineStr">
        <is>
          <t>Arcos</t>
        </is>
      </c>
      <c r="B31" t="n">
        <v>23702</v>
      </c>
      <c r="C31" t="inlineStr">
        <is>
          <t>AMIDO DE MILHO KG</t>
        </is>
      </c>
      <c r="D31" t="inlineStr">
        <is>
          <t>12/2025</t>
        </is>
      </c>
      <c r="E31" t="n">
        <v>4</v>
      </c>
      <c r="F31" t="n">
        <v>86.36</v>
      </c>
      <c r="G31" t="n">
        <v>21.59</v>
      </c>
    </row>
    <row r="32">
      <c r="A32" t="inlineStr">
        <is>
          <t>Arcos</t>
        </is>
      </c>
      <c r="B32" t="n">
        <v>20429</v>
      </c>
      <c r="C32" t="inlineStr">
        <is>
          <t>AMIDO DE MILHO MAIZENA 1KG UN</t>
        </is>
      </c>
      <c r="D32" t="inlineStr">
        <is>
          <t>12/2025</t>
        </is>
      </c>
      <c r="E32" t="n">
        <v>4</v>
      </c>
      <c r="F32" t="n">
        <v>78.40000000000001</v>
      </c>
      <c r="G32" t="n">
        <v>19.6</v>
      </c>
    </row>
    <row r="33">
      <c r="A33" t="inlineStr">
        <is>
          <t>Arcos</t>
        </is>
      </c>
      <c r="B33" t="n">
        <v>24044</v>
      </c>
      <c r="C33" t="inlineStr">
        <is>
          <t>AMORA CONGELADA KG</t>
        </is>
      </c>
      <c r="D33" t="inlineStr">
        <is>
          <t>12/2025</t>
        </is>
      </c>
      <c r="E33" t="n">
        <v>1</v>
      </c>
      <c r="F33" t="n">
        <v>18.13</v>
      </c>
      <c r="G33" t="n">
        <v>18.13</v>
      </c>
    </row>
    <row r="34">
      <c r="A34" t="inlineStr">
        <is>
          <t>Arcos</t>
        </is>
      </c>
      <c r="B34" t="n">
        <v>18547</v>
      </c>
      <c r="C34" t="inlineStr">
        <is>
          <t>APERITIVO APEROL 750ML</t>
        </is>
      </c>
      <c r="D34" t="inlineStr">
        <is>
          <t>12/2025</t>
        </is>
      </c>
      <c r="E34" t="n">
        <v>30</v>
      </c>
      <c r="F34" t="n">
        <v>1058.7</v>
      </c>
      <c r="G34" t="n">
        <v>35.29</v>
      </c>
    </row>
    <row r="35">
      <c r="A35" t="inlineStr">
        <is>
          <t>Arcos</t>
        </is>
      </c>
      <c r="B35" t="n">
        <v>20301</v>
      </c>
      <c r="C35" t="inlineStr">
        <is>
          <t>ARROZ BRANCO TIPO 1 CAMIL C/5KG</t>
        </is>
      </c>
      <c r="D35" t="inlineStr">
        <is>
          <t>12/2025</t>
        </is>
      </c>
      <c r="E35" t="n">
        <v>20</v>
      </c>
      <c r="F35" t="n">
        <v>412.47</v>
      </c>
      <c r="G35" t="n">
        <v>20.62</v>
      </c>
    </row>
    <row r="36">
      <c r="A36" t="inlineStr">
        <is>
          <t>Arcos</t>
        </is>
      </c>
      <c r="B36" t="n">
        <v>21783</v>
      </c>
      <c r="C36" t="inlineStr">
        <is>
          <t>AVENTAL DE PVC BRANCO 1,20X0,70 UN</t>
        </is>
      </c>
      <c r="D36" t="inlineStr">
        <is>
          <t>12/2025</t>
        </is>
      </c>
      <c r="E36" t="n">
        <v>2</v>
      </c>
      <c r="F36" t="n">
        <v>18.5</v>
      </c>
      <c r="G36" t="n">
        <v>9.25</v>
      </c>
    </row>
    <row r="37">
      <c r="A37" t="inlineStr">
        <is>
          <t>Arcos</t>
        </is>
      </c>
      <c r="B37" t="n">
        <v>21047</v>
      </c>
      <c r="C37" t="inlineStr">
        <is>
          <t>AZEITE EXTRA VIRGEM GALLO 2L</t>
        </is>
      </c>
      <c r="D37" t="inlineStr">
        <is>
          <t>12/2025</t>
        </is>
      </c>
      <c r="E37" t="n">
        <v>15</v>
      </c>
      <c r="F37" t="n">
        <v>1845.3</v>
      </c>
      <c r="G37" t="n">
        <v>123.02</v>
      </c>
    </row>
    <row r="38">
      <c r="A38" t="inlineStr">
        <is>
          <t>Arcos</t>
        </is>
      </c>
      <c r="B38" t="n">
        <v>20751</v>
      </c>
      <c r="C38" t="inlineStr">
        <is>
          <t>AZEITONA PRETA AZAPA ARCOBELLO C/2KG</t>
        </is>
      </c>
      <c r="D38" t="inlineStr">
        <is>
          <t>12/2025</t>
        </is>
      </c>
      <c r="E38" t="n">
        <v>2</v>
      </c>
      <c r="F38" t="n">
        <v>217.8</v>
      </c>
      <c r="G38" t="n">
        <v>108.9</v>
      </c>
    </row>
    <row r="39">
      <c r="A39" t="inlineStr">
        <is>
          <t>Arcos</t>
        </is>
      </c>
      <c r="B39" t="n">
        <v>20752</v>
      </c>
      <c r="C39" t="inlineStr">
        <is>
          <t>AZEITONA PTA AZAPA 90/110 DISALERNO 2KG</t>
        </is>
      </c>
      <c r="D39" t="inlineStr">
        <is>
          <t>12/2025</t>
        </is>
      </c>
      <c r="E39" t="n">
        <v>3</v>
      </c>
      <c r="F39" t="n">
        <v>326.7</v>
      </c>
      <c r="G39" t="n">
        <v>108.9</v>
      </c>
    </row>
    <row r="40">
      <c r="A40" t="inlineStr">
        <is>
          <t>Arcos</t>
        </is>
      </c>
      <c r="B40" t="n">
        <v>22721</v>
      </c>
      <c r="C40" t="inlineStr">
        <is>
          <t>BACON MANTA KG</t>
        </is>
      </c>
      <c r="D40" t="inlineStr">
        <is>
          <t>12/2025</t>
        </is>
      </c>
      <c r="E40" t="n">
        <v>46.37</v>
      </c>
      <c r="F40" t="n">
        <v>1302.98</v>
      </c>
      <c r="G40" t="n">
        <v>28.1</v>
      </c>
    </row>
    <row r="41">
      <c r="A41" t="inlineStr">
        <is>
          <t>Arcos</t>
        </is>
      </c>
      <c r="B41" t="n">
        <v>19166</v>
      </c>
      <c r="C41" t="inlineStr">
        <is>
          <t>BAGUETE DE GRAO LEVIAN FATIADO 590G UN</t>
        </is>
      </c>
      <c r="D41" t="inlineStr">
        <is>
          <t>12/2025</t>
        </is>
      </c>
      <c r="E41" t="n">
        <v>100</v>
      </c>
      <c r="F41" t="n">
        <v>2035</v>
      </c>
      <c r="G41" t="n">
        <v>20.35</v>
      </c>
    </row>
    <row r="42">
      <c r="A42" t="inlineStr">
        <is>
          <t>Arcos</t>
        </is>
      </c>
      <c r="B42" t="n">
        <v>23390</v>
      </c>
      <c r="C42" t="inlineStr">
        <is>
          <t>BANANA DA TERRA KG</t>
        </is>
      </c>
      <c r="D42" t="inlineStr">
        <is>
          <t>12/2025</t>
        </is>
      </c>
      <c r="E42" t="n">
        <v>46.66</v>
      </c>
      <c r="F42" t="n">
        <v>434.28</v>
      </c>
      <c r="G42" t="n">
        <v>9.31</v>
      </c>
    </row>
    <row r="43">
      <c r="A43" t="inlineStr">
        <is>
          <t>Arcos</t>
        </is>
      </c>
      <c r="B43" t="n">
        <v>23389</v>
      </c>
      <c r="C43" t="inlineStr">
        <is>
          <t>BANANA NANICA KG</t>
        </is>
      </c>
      <c r="D43" t="inlineStr">
        <is>
          <t>12/2025</t>
        </is>
      </c>
      <c r="E43" t="n">
        <v>31.9</v>
      </c>
      <c r="F43" t="n">
        <v>179.48</v>
      </c>
      <c r="G43" t="n">
        <v>5.63</v>
      </c>
    </row>
    <row r="44">
      <c r="A44" t="inlineStr">
        <is>
          <t>Arcos</t>
        </is>
      </c>
      <c r="B44" t="n">
        <v>24083</v>
      </c>
      <c r="C44" t="inlineStr">
        <is>
          <t>BATATA ASTERIX GRAUDA NOIVA KG</t>
        </is>
      </c>
      <c r="D44" t="inlineStr">
        <is>
          <t>12/2025</t>
        </is>
      </c>
      <c r="E44" t="n">
        <v>440</v>
      </c>
      <c r="F44" t="n">
        <v>1623</v>
      </c>
      <c r="G44" t="n">
        <v>3.69</v>
      </c>
    </row>
    <row r="45">
      <c r="A45" t="inlineStr">
        <is>
          <t>Arcos</t>
        </is>
      </c>
      <c r="B45" t="n">
        <v>19642</v>
      </c>
      <c r="C45" t="inlineStr">
        <is>
          <t>BATATA BOLINHA KG</t>
        </is>
      </c>
      <c r="D45" t="inlineStr">
        <is>
          <t>12/2025</t>
        </is>
      </c>
      <c r="E45" t="n">
        <v>15</v>
      </c>
      <c r="F45" t="n">
        <v>72.95999999999999</v>
      </c>
      <c r="G45" t="n">
        <v>4.86</v>
      </c>
    </row>
    <row r="46">
      <c r="A46" t="inlineStr">
        <is>
          <t>Arcos</t>
        </is>
      </c>
      <c r="B46" t="n">
        <v>25555</v>
      </c>
      <c r="C46" t="inlineStr">
        <is>
          <t>BATATA LAVADA KG</t>
        </is>
      </c>
      <c r="D46" t="inlineStr">
        <is>
          <t>12/2025</t>
        </is>
      </c>
      <c r="E46" t="n">
        <v>75</v>
      </c>
      <c r="F46" t="n">
        <v>253.45</v>
      </c>
      <c r="G46" t="n">
        <v>3.38</v>
      </c>
    </row>
    <row r="47">
      <c r="A47" t="inlineStr">
        <is>
          <t>Arcos</t>
        </is>
      </c>
      <c r="B47" t="n">
        <v>19634</v>
      </c>
      <c r="C47" t="inlineStr">
        <is>
          <t>BERINJELA KG</t>
        </is>
      </c>
      <c r="D47" t="inlineStr">
        <is>
          <t>12/2025</t>
        </is>
      </c>
      <c r="E47" t="n">
        <v>8</v>
      </c>
      <c r="F47" t="n">
        <v>39.26</v>
      </c>
      <c r="G47" t="n">
        <v>4.91</v>
      </c>
    </row>
    <row r="48">
      <c r="A48" t="inlineStr">
        <is>
          <t>Arcos</t>
        </is>
      </c>
      <c r="B48" t="n">
        <v>19632</v>
      </c>
      <c r="C48" t="inlineStr">
        <is>
          <t>BETERRABA KG</t>
        </is>
      </c>
      <c r="D48" t="inlineStr">
        <is>
          <t>12/2025</t>
        </is>
      </c>
      <c r="E48" t="n">
        <v>16</v>
      </c>
      <c r="F48" t="n">
        <v>32.48</v>
      </c>
      <c r="G48" t="n">
        <v>2.03</v>
      </c>
    </row>
    <row r="49">
      <c r="A49" t="inlineStr">
        <is>
          <t>Arcos</t>
        </is>
      </c>
      <c r="B49" t="n">
        <v>26582</v>
      </c>
      <c r="C49" t="inlineStr">
        <is>
          <t>BIFE ANCHO FREDDI PORCIONADO EM 200G KG</t>
        </is>
      </c>
      <c r="D49" t="inlineStr">
        <is>
          <t>12/2025</t>
        </is>
      </c>
      <c r="E49" t="n">
        <v>51.31</v>
      </c>
      <c r="F49" t="n">
        <v>5989.31</v>
      </c>
      <c r="G49" t="n">
        <v>116.73</v>
      </c>
    </row>
    <row r="50">
      <c r="A50" t="inlineStr">
        <is>
          <t>Arcos</t>
        </is>
      </c>
      <c r="B50" t="n">
        <v>17565</v>
      </c>
      <c r="C50" t="inlineStr">
        <is>
          <t>BOBINA DE PAPEL FILME PVC CITRATO 60CMX340M UN</t>
        </is>
      </c>
      <c r="D50" t="inlineStr">
        <is>
          <t>12/2025</t>
        </is>
      </c>
      <c r="E50" t="n">
        <v>2</v>
      </c>
      <c r="F50" t="n">
        <v>224</v>
      </c>
      <c r="G50" t="n">
        <v>112</v>
      </c>
    </row>
    <row r="51">
      <c r="A51" t="inlineStr">
        <is>
          <t>Arcos</t>
        </is>
      </c>
      <c r="B51" t="n">
        <v>17573</v>
      </c>
      <c r="C51" t="inlineStr">
        <is>
          <t>BOBINA TERMICA DE PDV PALHA 80X30 C/30UN</t>
        </is>
      </c>
      <c r="D51" t="inlineStr">
        <is>
          <t>12/2025</t>
        </is>
      </c>
      <c r="E51" t="n">
        <v>2</v>
      </c>
      <c r="F51" t="n">
        <v>156</v>
      </c>
      <c r="G51" t="n">
        <v>78</v>
      </c>
    </row>
    <row r="52">
      <c r="A52" t="inlineStr">
        <is>
          <t>Arcos</t>
        </is>
      </c>
      <c r="B52" t="n">
        <v>19494</v>
      </c>
      <c r="C52" t="inlineStr">
        <is>
          <t>BROCOLIS RAMOSO KG</t>
        </is>
      </c>
      <c r="D52" t="inlineStr">
        <is>
          <t>12/2025</t>
        </is>
      </c>
      <c r="E52" t="n">
        <v>35</v>
      </c>
      <c r="F52" t="n">
        <v>403.2</v>
      </c>
      <c r="G52" t="n">
        <v>11.52</v>
      </c>
    </row>
    <row r="53">
      <c r="A53" t="inlineStr">
        <is>
          <t>Arcos</t>
        </is>
      </c>
      <c r="B53" t="n">
        <v>19846</v>
      </c>
      <c r="C53" t="inlineStr">
        <is>
          <t>BROTO DE MOYASHI GRANEL KG</t>
        </is>
      </c>
      <c r="D53" t="inlineStr">
        <is>
          <t>12/2025</t>
        </is>
      </c>
      <c r="E53" t="n">
        <v>4.5</v>
      </c>
      <c r="F53" t="n">
        <v>85.84999999999999</v>
      </c>
      <c r="G53" t="n">
        <v>19.08</v>
      </c>
    </row>
    <row r="54">
      <c r="A54" t="inlineStr">
        <is>
          <t>Arcos</t>
        </is>
      </c>
      <c r="B54" t="n">
        <v>24594</v>
      </c>
      <c r="C54" t="inlineStr">
        <is>
          <t>CABECOTE ENCAIXE MACARICO UN</t>
        </is>
      </c>
      <c r="D54" t="inlineStr">
        <is>
          <t>12/2025</t>
        </is>
      </c>
      <c r="E54" t="n">
        <v>4</v>
      </c>
      <c r="F54" t="n">
        <v>75.59999999999999</v>
      </c>
      <c r="G54" t="n">
        <v>18.9</v>
      </c>
    </row>
    <row r="55">
      <c r="A55" t="inlineStr">
        <is>
          <t>Arcos</t>
        </is>
      </c>
      <c r="B55" t="n">
        <v>26560</v>
      </c>
      <c r="C55" t="inlineStr">
        <is>
          <t>CACHACA FAMIGERADA AMENDOIM 750ML</t>
        </is>
      </c>
      <c r="D55" t="inlineStr">
        <is>
          <t>12/2025</t>
        </is>
      </c>
      <c r="E55" t="n">
        <v>32</v>
      </c>
      <c r="F55" t="n">
        <v>880</v>
      </c>
      <c r="G55" t="n">
        <v>27.5</v>
      </c>
    </row>
    <row r="56">
      <c r="A56" t="inlineStr">
        <is>
          <t>Arcos</t>
        </is>
      </c>
      <c r="B56" t="n">
        <v>27406</v>
      </c>
      <c r="C56" t="inlineStr">
        <is>
          <t>CAFE JOSELINA C/2KG</t>
        </is>
      </c>
      <c r="D56" t="inlineStr">
        <is>
          <t>12/2025</t>
        </is>
      </c>
      <c r="E56" t="n">
        <v>15</v>
      </c>
      <c r="F56" t="n">
        <v>3285</v>
      </c>
      <c r="G56" t="n">
        <v>219</v>
      </c>
    </row>
    <row r="57">
      <c r="A57" t="inlineStr">
        <is>
          <t>Arcos</t>
        </is>
      </c>
      <c r="B57" t="n">
        <v>20809</v>
      </c>
      <c r="C57" t="inlineStr">
        <is>
          <t>CAFE PILAO ALMOFADA 500G</t>
        </is>
      </c>
      <c r="D57" t="inlineStr">
        <is>
          <t>12/2025</t>
        </is>
      </c>
      <c r="E57" t="n">
        <v>10</v>
      </c>
      <c r="F57" t="n">
        <v>364</v>
      </c>
      <c r="G57" t="n">
        <v>36.4</v>
      </c>
    </row>
    <row r="58">
      <c r="A58" t="inlineStr">
        <is>
          <t>Arcos</t>
        </is>
      </c>
      <c r="B58" t="n">
        <v>23385</v>
      </c>
      <c r="C58" t="inlineStr">
        <is>
          <t>CAJU KG</t>
        </is>
      </c>
      <c r="D58" t="inlineStr">
        <is>
          <t>12/2025</t>
        </is>
      </c>
      <c r="E58" t="n">
        <v>20</v>
      </c>
      <c r="F58" t="n">
        <v>567.5</v>
      </c>
      <c r="G58" t="n">
        <v>28.38</v>
      </c>
    </row>
    <row r="59">
      <c r="A59" t="inlineStr">
        <is>
          <t>Arcos</t>
        </is>
      </c>
      <c r="B59" t="n">
        <v>27692</v>
      </c>
      <c r="C59" t="inlineStr">
        <is>
          <t>CAMARAO CINZA 25/30 LIMPO EVISCERADO COM COLA KG</t>
        </is>
      </c>
      <c r="D59" t="inlineStr">
        <is>
          <t>12/2025</t>
        </is>
      </c>
      <c r="E59" t="n">
        <v>45</v>
      </c>
      <c r="F59" t="n">
        <v>5040</v>
      </c>
      <c r="G59" t="n">
        <v>112</v>
      </c>
    </row>
    <row r="60">
      <c r="A60" t="inlineStr">
        <is>
          <t>Arcos</t>
        </is>
      </c>
      <c r="B60" t="n">
        <v>23377</v>
      </c>
      <c r="C60" t="inlineStr">
        <is>
          <t>CAMBUCI CONGELADO KG</t>
        </is>
      </c>
      <c r="D60" t="inlineStr">
        <is>
          <t>12/2025</t>
        </is>
      </c>
      <c r="E60" t="n">
        <v>13</v>
      </c>
      <c r="F60" t="n">
        <v>390</v>
      </c>
      <c r="G60" t="n">
        <v>30</v>
      </c>
    </row>
    <row r="61">
      <c r="A61" t="inlineStr">
        <is>
          <t>Arcos</t>
        </is>
      </c>
      <c r="B61" t="n">
        <v>19772</v>
      </c>
      <c r="C61" t="inlineStr">
        <is>
          <t>CAMBUCI KG</t>
        </is>
      </c>
      <c r="D61" t="inlineStr">
        <is>
          <t>12/2025</t>
        </is>
      </c>
      <c r="E61" t="n">
        <v>5</v>
      </c>
      <c r="F61" t="n">
        <v>195.75</v>
      </c>
      <c r="G61" t="n">
        <v>39.15</v>
      </c>
    </row>
    <row r="62">
      <c r="A62" t="inlineStr">
        <is>
          <t>Arcos</t>
        </is>
      </c>
      <c r="B62" t="n">
        <v>26713</v>
      </c>
      <c r="C62" t="inlineStr">
        <is>
          <t>CAMOMILA DESIDRATADA KG</t>
        </is>
      </c>
      <c r="D62" t="inlineStr">
        <is>
          <t>12/2025</t>
        </is>
      </c>
      <c r="E62" t="n">
        <v>3</v>
      </c>
      <c r="F62" t="n">
        <v>165</v>
      </c>
      <c r="G62" t="n">
        <v>55</v>
      </c>
    </row>
    <row r="63">
      <c r="A63" t="inlineStr">
        <is>
          <t>Arcos</t>
        </is>
      </c>
      <c r="B63" t="n">
        <v>17553</v>
      </c>
      <c r="C63" t="inlineStr">
        <is>
          <t>CANUDO BIODEGRADAVEL JUMBO 9MM C/2000 UN</t>
        </is>
      </c>
      <c r="D63" t="inlineStr">
        <is>
          <t>12/2025</t>
        </is>
      </c>
      <c r="E63" t="n">
        <v>24</v>
      </c>
      <c r="F63" t="n">
        <v>212.4</v>
      </c>
      <c r="G63" t="n">
        <v>8.85</v>
      </c>
    </row>
    <row r="64">
      <c r="A64" t="inlineStr">
        <is>
          <t>Arcos</t>
        </is>
      </c>
      <c r="B64" t="n">
        <v>28212</v>
      </c>
      <c r="C64" t="inlineStr">
        <is>
          <t>CARNE SECA COXÃO DURO DI CALLANI KG</t>
        </is>
      </c>
      <c r="D64" t="inlineStr">
        <is>
          <t>12/2025</t>
        </is>
      </c>
      <c r="E64" t="n">
        <v>15.7</v>
      </c>
      <c r="F64" t="n">
        <v>690.8</v>
      </c>
      <c r="G64" t="n">
        <v>44</v>
      </c>
    </row>
    <row r="65">
      <c r="A65" t="inlineStr">
        <is>
          <t>Arcos</t>
        </is>
      </c>
      <c r="B65" t="n">
        <v>26881</v>
      </c>
      <c r="C65" t="inlineStr">
        <is>
          <t>CASCA DE CARVALHO KG</t>
        </is>
      </c>
      <c r="D65" t="inlineStr">
        <is>
          <t>12/2025</t>
        </is>
      </c>
      <c r="E65" t="n">
        <v>2</v>
      </c>
      <c r="F65" t="n">
        <v>130</v>
      </c>
      <c r="G65" t="n">
        <v>65</v>
      </c>
    </row>
    <row r="66">
      <c r="A66" t="inlineStr">
        <is>
          <t>Arcos</t>
        </is>
      </c>
      <c r="B66" t="n">
        <v>24118</v>
      </c>
      <c r="C66" t="inlineStr">
        <is>
          <t>CASTANHA DE CAJU CRUA KG</t>
        </is>
      </c>
      <c r="D66" t="inlineStr">
        <is>
          <t>12/2025</t>
        </is>
      </c>
      <c r="E66" t="n">
        <v>30</v>
      </c>
      <c r="F66" t="n">
        <v>2229</v>
      </c>
      <c r="G66" t="n">
        <v>74.3</v>
      </c>
    </row>
    <row r="67">
      <c r="A67" t="inlineStr">
        <is>
          <t>Arcos</t>
        </is>
      </c>
      <c r="B67" t="n">
        <v>23648</v>
      </c>
      <c r="C67" t="inlineStr">
        <is>
          <t>CASTANHA DO PARA KG</t>
        </is>
      </c>
      <c r="D67" t="inlineStr">
        <is>
          <t>12/2025</t>
        </is>
      </c>
      <c r="E67" t="n">
        <v>10</v>
      </c>
      <c r="F67" t="n">
        <v>1419</v>
      </c>
      <c r="G67" t="n">
        <v>141.9</v>
      </c>
    </row>
    <row r="68">
      <c r="A68" t="inlineStr">
        <is>
          <t>Arcos</t>
        </is>
      </c>
      <c r="B68" t="n">
        <v>24123</v>
      </c>
      <c r="C68" t="inlineStr">
        <is>
          <t>CASTANHA DO PARA S/ CASCA MEDIA C/1KG</t>
        </is>
      </c>
      <c r="D68" t="inlineStr">
        <is>
          <t>12/2025</t>
        </is>
      </c>
      <c r="E68" t="n">
        <v>20</v>
      </c>
      <c r="F68" t="n">
        <v>2838</v>
      </c>
      <c r="G68" t="n">
        <v>141.9</v>
      </c>
    </row>
    <row r="69">
      <c r="A69" t="inlineStr">
        <is>
          <t>Arcos</t>
        </is>
      </c>
      <c r="B69" t="n">
        <v>20054</v>
      </c>
      <c r="C69" t="inlineStr">
        <is>
          <t>CATCHUP HEINZ 397G UN</t>
        </is>
      </c>
      <c r="D69" t="inlineStr">
        <is>
          <t>12/2025</t>
        </is>
      </c>
      <c r="E69" t="n">
        <v>5</v>
      </c>
      <c r="F69" t="n">
        <v>57</v>
      </c>
      <c r="G69" t="n">
        <v>11.4</v>
      </c>
    </row>
    <row r="70">
      <c r="A70" t="inlineStr">
        <is>
          <t>Arcos</t>
        </is>
      </c>
      <c r="B70" t="n">
        <v>24509</v>
      </c>
      <c r="C70" t="inlineStr">
        <is>
          <t>CEBOLA BRANCA KG</t>
        </is>
      </c>
      <c r="D70" t="inlineStr">
        <is>
          <t>12/2025</t>
        </is>
      </c>
      <c r="E70" t="n">
        <v>97.45</v>
      </c>
      <c r="F70" t="n">
        <v>211.5</v>
      </c>
      <c r="G70" t="n">
        <v>2.17</v>
      </c>
    </row>
    <row r="71">
      <c r="A71" t="inlineStr">
        <is>
          <t>Arcos</t>
        </is>
      </c>
      <c r="B71" t="n">
        <v>19626</v>
      </c>
      <c r="C71" t="inlineStr">
        <is>
          <t>CEBOLA ECHALOTAS KG</t>
        </is>
      </c>
      <c r="D71" t="inlineStr">
        <is>
          <t>12/2025</t>
        </is>
      </c>
      <c r="E71" t="n">
        <v>9.199999999999999</v>
      </c>
      <c r="F71" t="n">
        <v>26.77</v>
      </c>
      <c r="G71" t="n">
        <v>2.91</v>
      </c>
    </row>
    <row r="72">
      <c r="A72" t="inlineStr">
        <is>
          <t>Arcos</t>
        </is>
      </c>
      <c r="B72" t="n">
        <v>19623</v>
      </c>
      <c r="C72" t="inlineStr">
        <is>
          <t>CEBOLA ROXA KG</t>
        </is>
      </c>
      <c r="D72" t="inlineStr">
        <is>
          <t>12/2025</t>
        </is>
      </c>
      <c r="E72" t="n">
        <v>43</v>
      </c>
      <c r="F72" t="n">
        <v>235.04</v>
      </c>
      <c r="G72" t="n">
        <v>5.47</v>
      </c>
    </row>
    <row r="73">
      <c r="A73" t="inlineStr">
        <is>
          <t>Arcos</t>
        </is>
      </c>
      <c r="B73" t="n">
        <v>19488</v>
      </c>
      <c r="C73" t="inlineStr">
        <is>
          <t>CEBOLINHA KG</t>
        </is>
      </c>
      <c r="D73" t="inlineStr">
        <is>
          <t>12/2025</t>
        </is>
      </c>
      <c r="E73" t="n">
        <v>9.6</v>
      </c>
      <c r="F73" t="n">
        <v>113.6</v>
      </c>
      <c r="G73" t="n">
        <v>11.83</v>
      </c>
    </row>
    <row r="74">
      <c r="A74" t="inlineStr">
        <is>
          <t>Arcos</t>
        </is>
      </c>
      <c r="B74" t="n">
        <v>19621</v>
      </c>
      <c r="C74" t="inlineStr">
        <is>
          <t>CENOURA KG</t>
        </is>
      </c>
      <c r="D74" t="inlineStr">
        <is>
          <t>12/2025</t>
        </is>
      </c>
      <c r="E74" t="n">
        <v>23</v>
      </c>
      <c r="F74" t="n">
        <v>55.8</v>
      </c>
      <c r="G74" t="n">
        <v>2.43</v>
      </c>
    </row>
    <row r="75">
      <c r="A75" t="inlineStr">
        <is>
          <t>Arcos</t>
        </is>
      </c>
      <c r="B75" t="n">
        <v>26187</v>
      </c>
      <c r="C75" t="inlineStr">
        <is>
          <t>CHOCOLATE BRANCO EM GOTAS SICAO</t>
        </is>
      </c>
      <c r="D75" t="inlineStr">
        <is>
          <t>12/2025</t>
        </is>
      </c>
      <c r="E75" t="n">
        <v>1</v>
      </c>
      <c r="F75" t="n">
        <v>214.82</v>
      </c>
      <c r="G75" t="n">
        <v>214.82</v>
      </c>
    </row>
    <row r="76">
      <c r="A76" t="inlineStr">
        <is>
          <t>Arcos</t>
        </is>
      </c>
      <c r="B76" t="n">
        <v>25807</v>
      </c>
      <c r="C76" t="inlineStr">
        <is>
          <t>CHOCOLATE EM BARRA MEIO AMARGO C/2,1KG SICAO</t>
        </is>
      </c>
      <c r="D76" t="inlineStr">
        <is>
          <t>12/2025</t>
        </is>
      </c>
      <c r="E76" t="n">
        <v>2</v>
      </c>
      <c r="F76" t="n">
        <v>404</v>
      </c>
      <c r="G76" t="n">
        <v>202</v>
      </c>
    </row>
    <row r="77">
      <c r="A77" t="inlineStr">
        <is>
          <t>Arcos</t>
        </is>
      </c>
      <c r="B77" t="n">
        <v>20941</v>
      </c>
      <c r="C77" t="inlineStr">
        <is>
          <t>CHOCOLATE EM GOTAS MEIO AMARGO SICAO C/2,05KG</t>
        </is>
      </c>
      <c r="D77" t="inlineStr">
        <is>
          <t>12/2025</t>
        </is>
      </c>
      <c r="E77" t="n">
        <v>7</v>
      </c>
      <c r="F77" t="n">
        <v>1440.38</v>
      </c>
      <c r="G77" t="n">
        <v>205.77</v>
      </c>
    </row>
    <row r="78">
      <c r="A78" t="inlineStr">
        <is>
          <t>Arcos</t>
        </is>
      </c>
      <c r="B78" t="n">
        <v>23241</v>
      </c>
      <c r="C78" t="inlineStr">
        <is>
          <t>CHUCHU KG</t>
        </is>
      </c>
      <c r="D78" t="inlineStr">
        <is>
          <t>12/2025</t>
        </is>
      </c>
      <c r="E78" t="n">
        <v>10.3</v>
      </c>
      <c r="F78" t="n">
        <v>32.24</v>
      </c>
      <c r="G78" t="n">
        <v>3.13</v>
      </c>
    </row>
    <row r="79">
      <c r="A79" t="inlineStr">
        <is>
          <t>Arcos</t>
        </is>
      </c>
      <c r="B79" t="n">
        <v>20257</v>
      </c>
      <c r="C79" t="inlineStr">
        <is>
          <t>COCO RALADO FRESCO CONGELADO VITA COCO C/1KG</t>
        </is>
      </c>
      <c r="D79" t="inlineStr">
        <is>
          <t>12/2025</t>
        </is>
      </c>
      <c r="E79" t="n">
        <v>6</v>
      </c>
      <c r="F79" t="n">
        <v>165</v>
      </c>
      <c r="G79" t="n">
        <v>27.5</v>
      </c>
    </row>
    <row r="80">
      <c r="A80" t="inlineStr">
        <is>
          <t>Arcos</t>
        </is>
      </c>
      <c r="B80" t="n">
        <v>19617</v>
      </c>
      <c r="C80" t="inlineStr">
        <is>
          <t>COENTRO KG</t>
        </is>
      </c>
      <c r="D80" t="inlineStr">
        <is>
          <t>12/2025</t>
        </is>
      </c>
      <c r="E80" t="n">
        <v>3</v>
      </c>
      <c r="F80" t="n">
        <v>42.5</v>
      </c>
      <c r="G80" t="n">
        <v>14.17</v>
      </c>
    </row>
    <row r="81">
      <c r="A81" t="inlineStr">
        <is>
          <t>Arcos</t>
        </is>
      </c>
      <c r="B81" t="n">
        <v>28220</v>
      </c>
      <c r="C81" t="inlineStr">
        <is>
          <t>COGUMELO PARIS MURANAKA KG</t>
        </is>
      </c>
      <c r="D81" t="inlineStr">
        <is>
          <t>12/2025</t>
        </is>
      </c>
      <c r="E81" t="n">
        <v>18</v>
      </c>
      <c r="F81" t="n">
        <v>517.5</v>
      </c>
      <c r="G81" t="n">
        <v>28.75</v>
      </c>
    </row>
    <row r="82">
      <c r="A82" t="inlineStr">
        <is>
          <t>Arcos</t>
        </is>
      </c>
      <c r="B82" t="n">
        <v>28221</v>
      </c>
      <c r="C82" t="inlineStr">
        <is>
          <t>COGUMELO PORTO BELLO MURANAKA KG</t>
        </is>
      </c>
      <c r="D82" t="inlineStr">
        <is>
          <t>12/2025</t>
        </is>
      </c>
      <c r="E82" t="n">
        <v>18</v>
      </c>
      <c r="F82" t="n">
        <v>637.5</v>
      </c>
      <c r="G82" t="n">
        <v>35.42</v>
      </c>
    </row>
    <row r="83">
      <c r="A83" t="inlineStr">
        <is>
          <t>Arcos</t>
        </is>
      </c>
      <c r="B83" t="n">
        <v>28222</v>
      </c>
      <c r="C83" t="inlineStr">
        <is>
          <t>COGUMELO SHIITAKE MURANAKA KG</t>
        </is>
      </c>
      <c r="D83" t="inlineStr">
        <is>
          <t>12/2025</t>
        </is>
      </c>
      <c r="E83" t="n">
        <v>18</v>
      </c>
      <c r="F83" t="n">
        <v>757.5</v>
      </c>
      <c r="G83" t="n">
        <v>42.08</v>
      </c>
    </row>
    <row r="84">
      <c r="A84" t="inlineStr">
        <is>
          <t>Arcos</t>
        </is>
      </c>
      <c r="B84" t="n">
        <v>17549</v>
      </c>
      <c r="C84" t="inlineStr">
        <is>
          <t>COLHER DESCARTAVEL BIO C/100UN</t>
        </is>
      </c>
      <c r="D84" t="inlineStr">
        <is>
          <t>12/2025</t>
        </is>
      </c>
      <c r="E84" t="n">
        <v>20</v>
      </c>
      <c r="F84" t="n">
        <v>630</v>
      </c>
      <c r="G84" t="n">
        <v>31.5</v>
      </c>
    </row>
    <row r="85">
      <c r="A85" t="inlineStr">
        <is>
          <t>Arcos</t>
        </is>
      </c>
      <c r="B85" t="n">
        <v>18382</v>
      </c>
      <c r="C85" t="inlineStr">
        <is>
          <t>CONHAQUE BRANDY OSBORNE 700ML</t>
        </is>
      </c>
      <c r="D85" t="inlineStr">
        <is>
          <t>12/2025</t>
        </is>
      </c>
      <c r="E85" t="n">
        <v>15</v>
      </c>
      <c r="F85" t="n">
        <v>1076.07</v>
      </c>
      <c r="G85" t="n">
        <v>71.73999999999999</v>
      </c>
    </row>
    <row r="86">
      <c r="A86" t="inlineStr">
        <is>
          <t>Arcos</t>
        </is>
      </c>
      <c r="B86" t="n">
        <v>26591</v>
      </c>
      <c r="C86" t="inlineStr">
        <is>
          <t>COPA FATIADO JAIS KG</t>
        </is>
      </c>
      <c r="D86" t="inlineStr">
        <is>
          <t>12/2025</t>
        </is>
      </c>
      <c r="E86" t="n">
        <v>3.5</v>
      </c>
      <c r="F86" t="n">
        <v>563.22</v>
      </c>
      <c r="G86" t="n">
        <v>160.92</v>
      </c>
    </row>
    <row r="87">
      <c r="A87" t="inlineStr">
        <is>
          <t>Arcos</t>
        </is>
      </c>
      <c r="B87" t="n">
        <v>27581</v>
      </c>
      <c r="C87" t="inlineStr">
        <is>
          <t>COPO AIALA ON THE ROCKS 300ML CX C/6UN</t>
        </is>
      </c>
      <c r="D87" t="inlineStr">
        <is>
          <t>12/2025</t>
        </is>
      </c>
      <c r="E87" t="n">
        <v>12</v>
      </c>
      <c r="F87" t="n">
        <v>1259.88</v>
      </c>
      <c r="G87" t="n">
        <v>104.99</v>
      </c>
    </row>
    <row r="88">
      <c r="A88" t="inlineStr">
        <is>
          <t>Arcos</t>
        </is>
      </c>
      <c r="B88" t="n">
        <v>17537</v>
      </c>
      <c r="C88" t="inlineStr">
        <is>
          <t>COPO BIODEGRADAVEL 50ML C/50</t>
        </is>
      </c>
      <c r="D88" t="inlineStr">
        <is>
          <t>12/2025</t>
        </is>
      </c>
      <c r="E88" t="n">
        <v>10</v>
      </c>
      <c r="F88" t="n">
        <v>31</v>
      </c>
      <c r="G88" t="n">
        <v>3.1</v>
      </c>
    </row>
    <row r="89">
      <c r="A89" t="inlineStr">
        <is>
          <t>Arcos</t>
        </is>
      </c>
      <c r="B89" t="n">
        <v>28502</v>
      </c>
      <c r="C89" t="inlineStr">
        <is>
          <t>COPO CONIL  CERVEJA BAR 220ML VITRUS C/12UN</t>
        </is>
      </c>
      <c r="D89" t="inlineStr">
        <is>
          <t>12/2025</t>
        </is>
      </c>
      <c r="E89" t="n">
        <v>8</v>
      </c>
      <c r="F89" t="n">
        <v>1859.52</v>
      </c>
      <c r="G89" t="n">
        <v>232.44</v>
      </c>
    </row>
    <row r="90">
      <c r="A90" t="inlineStr">
        <is>
          <t>Arcos</t>
        </is>
      </c>
      <c r="B90" t="n">
        <v>17535</v>
      </c>
      <c r="C90" t="inlineStr">
        <is>
          <t>COPO DESCARTAVEL ULTRACOPOS 330ML C/2000UN</t>
        </is>
      </c>
      <c r="D90" t="inlineStr">
        <is>
          <t>12/2025</t>
        </is>
      </c>
      <c r="E90" t="n">
        <v>3</v>
      </c>
      <c r="F90" t="n">
        <v>374.46</v>
      </c>
      <c r="G90" t="n">
        <v>124.82</v>
      </c>
    </row>
    <row r="91">
      <c r="A91" t="inlineStr">
        <is>
          <t>Arcos</t>
        </is>
      </c>
      <c r="B91" t="n">
        <v>27684</v>
      </c>
      <c r="C91" t="inlineStr">
        <is>
          <t>COPO LIBBEY STARK DOF 360ML UN</t>
        </is>
      </c>
      <c r="D91" t="inlineStr">
        <is>
          <t>12/2025</t>
        </is>
      </c>
      <c r="E91" t="n">
        <v>4</v>
      </c>
      <c r="F91" t="n">
        <v>795.6</v>
      </c>
      <c r="G91" t="n">
        <v>198.9</v>
      </c>
    </row>
    <row r="92">
      <c r="A92" t="inlineStr">
        <is>
          <t>Arcos</t>
        </is>
      </c>
      <c r="B92" t="n">
        <v>27683</v>
      </c>
      <c r="C92" t="inlineStr">
        <is>
          <t>COPO LIBBEY STARK LONG DRINK 350ML UN</t>
        </is>
      </c>
      <c r="D92" t="inlineStr">
        <is>
          <t>12/2025</t>
        </is>
      </c>
      <c r="E92" t="n">
        <v>8</v>
      </c>
      <c r="F92" t="n">
        <v>1560</v>
      </c>
      <c r="G92" t="n">
        <v>195</v>
      </c>
    </row>
    <row r="93">
      <c r="A93" t="inlineStr">
        <is>
          <t>Arcos</t>
        </is>
      </c>
      <c r="B93" t="n">
        <v>17545</v>
      </c>
      <c r="C93" t="inlineStr">
        <is>
          <t>COPO TRANSPARENTE PP ALTACOPPO 440ML 20X50UN</t>
        </is>
      </c>
      <c r="D93" t="inlineStr">
        <is>
          <t>12/2025</t>
        </is>
      </c>
      <c r="E93" t="n">
        <v>1</v>
      </c>
      <c r="F93" t="n">
        <v>204.6</v>
      </c>
      <c r="G93" t="n">
        <v>204.6</v>
      </c>
    </row>
    <row r="94">
      <c r="A94" t="inlineStr">
        <is>
          <t>Arcos</t>
        </is>
      </c>
      <c r="B94" t="n">
        <v>27686</v>
      </c>
      <c r="C94" t="inlineStr">
        <is>
          <t>COPO VICRILA AIALA LONG DRINK 310ML UN</t>
        </is>
      </c>
      <c r="D94" t="inlineStr">
        <is>
          <t>12/2025</t>
        </is>
      </c>
      <c r="E94" t="n">
        <v>6</v>
      </c>
      <c r="F94" t="n">
        <v>1030.98</v>
      </c>
      <c r="G94" t="n">
        <v>171.83</v>
      </c>
    </row>
    <row r="95">
      <c r="A95" t="inlineStr">
        <is>
          <t>Arcos</t>
        </is>
      </c>
      <c r="B95" t="n">
        <v>21257</v>
      </c>
      <c r="C95" t="inlineStr">
        <is>
          <t>COUSCOUS MARROQUINO DIVELLA 500G</t>
        </is>
      </c>
      <c r="D95" t="inlineStr">
        <is>
          <t>12/2025</t>
        </is>
      </c>
      <c r="E95" t="n">
        <v>30</v>
      </c>
      <c r="F95" t="n">
        <v>558</v>
      </c>
      <c r="G95" t="n">
        <v>18.6</v>
      </c>
    </row>
    <row r="96">
      <c r="A96" t="inlineStr">
        <is>
          <t>Arcos</t>
        </is>
      </c>
      <c r="B96" t="n">
        <v>23236</v>
      </c>
      <c r="C96" t="inlineStr">
        <is>
          <t>COUVE MANTEIGA KG</t>
        </is>
      </c>
      <c r="D96" t="inlineStr">
        <is>
          <t>12/2025</t>
        </is>
      </c>
      <c r="E96" t="n">
        <v>15.5</v>
      </c>
      <c r="F96" t="n">
        <v>78.8</v>
      </c>
      <c r="G96" t="n">
        <v>5.08</v>
      </c>
    </row>
    <row r="97">
      <c r="A97" t="inlineStr">
        <is>
          <t>Arcos</t>
        </is>
      </c>
      <c r="B97" t="n">
        <v>19034</v>
      </c>
      <c r="C97" t="inlineStr">
        <is>
          <t>COXA E SOBRECOXA COM OSSO E COM PELE KG</t>
        </is>
      </c>
      <c r="D97" t="inlineStr">
        <is>
          <t>12/2025</t>
        </is>
      </c>
      <c r="E97" t="n">
        <v>80.90000000000001</v>
      </c>
      <c r="F97" t="n">
        <v>879.3</v>
      </c>
      <c r="G97" t="n">
        <v>10.87</v>
      </c>
    </row>
    <row r="98">
      <c r="A98" t="inlineStr">
        <is>
          <t>Arcos</t>
        </is>
      </c>
      <c r="B98" t="n">
        <v>26584</v>
      </c>
      <c r="C98" t="inlineStr">
        <is>
          <t>COXAO MOLE ANGUS FREDDI PORCIONADO EM 100G KG</t>
        </is>
      </c>
      <c r="D98" t="inlineStr">
        <is>
          <t>12/2025</t>
        </is>
      </c>
      <c r="E98" t="n">
        <v>20.17</v>
      </c>
      <c r="F98" t="n">
        <v>1633.77</v>
      </c>
      <c r="G98" t="n">
        <v>81</v>
      </c>
    </row>
    <row r="99">
      <c r="A99" t="inlineStr">
        <is>
          <t>Arcos</t>
        </is>
      </c>
      <c r="B99" t="n">
        <v>25128</v>
      </c>
      <c r="C99" t="inlineStr">
        <is>
          <t>COXAO MOLE EM CUBOS KG</t>
        </is>
      </c>
      <c r="D99" t="inlineStr">
        <is>
          <t>12/2025</t>
        </is>
      </c>
      <c r="E99" t="n">
        <v>36.9</v>
      </c>
      <c r="F99" t="n">
        <v>1435.41</v>
      </c>
      <c r="G99" t="n">
        <v>38.9</v>
      </c>
    </row>
    <row r="100">
      <c r="A100" t="inlineStr">
        <is>
          <t>Arcos</t>
        </is>
      </c>
      <c r="B100" t="n">
        <v>19439</v>
      </c>
      <c r="C100" t="inlineStr">
        <is>
          <t>CREAM CHEESE DANUBIO C/1KG</t>
        </is>
      </c>
      <c r="D100" t="inlineStr">
        <is>
          <t>12/2025</t>
        </is>
      </c>
      <c r="E100" t="n">
        <v>12</v>
      </c>
      <c r="F100" t="n">
        <v>393.84</v>
      </c>
      <c r="G100" t="n">
        <v>32.82</v>
      </c>
    </row>
    <row r="101">
      <c r="A101" t="inlineStr">
        <is>
          <t>Arcos</t>
        </is>
      </c>
      <c r="B101" t="n">
        <v>20689</v>
      </c>
      <c r="C101" t="inlineStr">
        <is>
          <t>CREME DE LEITE FRESCO QUATA C/1,01LT</t>
        </is>
      </c>
      <c r="D101" t="inlineStr">
        <is>
          <t>12/2025</t>
        </is>
      </c>
      <c r="E101" t="n">
        <v>30</v>
      </c>
      <c r="F101" t="n">
        <v>1107</v>
      </c>
      <c r="G101" t="n">
        <v>36.9</v>
      </c>
    </row>
    <row r="102">
      <c r="A102" t="inlineStr">
        <is>
          <t>Arcos</t>
        </is>
      </c>
      <c r="B102" t="n">
        <v>26020</v>
      </c>
      <c r="C102" t="inlineStr">
        <is>
          <t>CREME DE LEITE PIRACANJUBA TP 1,030 KG  UN</t>
        </is>
      </c>
      <c r="D102" t="inlineStr">
        <is>
          <t>12/2025</t>
        </is>
      </c>
      <c r="E102" t="n">
        <v>48</v>
      </c>
      <c r="F102" t="n">
        <v>691.2</v>
      </c>
      <c r="G102" t="n">
        <v>14.4</v>
      </c>
    </row>
    <row r="103">
      <c r="A103" t="inlineStr">
        <is>
          <t>Arcos</t>
        </is>
      </c>
      <c r="B103" t="n">
        <v>24217</v>
      </c>
      <c r="C103" t="inlineStr">
        <is>
          <t>CUPIM KG</t>
        </is>
      </c>
      <c r="D103" t="inlineStr">
        <is>
          <t>12/2025</t>
        </is>
      </c>
      <c r="E103" t="n">
        <v>52.95</v>
      </c>
      <c r="F103" t="n">
        <v>1689.1</v>
      </c>
      <c r="G103" t="n">
        <v>31.9</v>
      </c>
    </row>
    <row r="104">
      <c r="A104" t="inlineStr">
        <is>
          <t>Arcos</t>
        </is>
      </c>
      <c r="B104" t="n">
        <v>17303</v>
      </c>
      <c r="C104" t="inlineStr">
        <is>
          <t>DESINFETANTE LAVANDA KIMI 5L</t>
        </is>
      </c>
      <c r="D104" t="inlineStr">
        <is>
          <t>12/2025</t>
        </is>
      </c>
      <c r="E104" t="n">
        <v>4</v>
      </c>
      <c r="F104" t="n">
        <v>480.2</v>
      </c>
      <c r="G104" t="n">
        <v>120.05</v>
      </c>
    </row>
    <row r="105">
      <c r="A105" t="inlineStr">
        <is>
          <t>Arcos</t>
        </is>
      </c>
      <c r="B105" t="n">
        <v>26336</v>
      </c>
      <c r="C105" t="inlineStr">
        <is>
          <t>⁠EMPANADA CEBOLA E QUEIJO</t>
        </is>
      </c>
      <c r="D105" t="inlineStr">
        <is>
          <t>12/2025</t>
        </is>
      </c>
      <c r="E105" t="n">
        <v>300</v>
      </c>
      <c r="F105" t="n">
        <v>1800</v>
      </c>
      <c r="G105" t="n">
        <v>6</v>
      </c>
    </row>
    <row r="106">
      <c r="A106" t="inlineStr">
        <is>
          <t>Arcos</t>
        </is>
      </c>
      <c r="B106" t="n">
        <v>25429</v>
      </c>
      <c r="C106" t="inlineStr">
        <is>
          <t>EMPANADA DE SALTENA UN</t>
        </is>
      </c>
      <c r="D106" t="inlineStr">
        <is>
          <t>12/2025</t>
        </is>
      </c>
      <c r="E106" t="n">
        <v>500</v>
      </c>
      <c r="F106" t="n">
        <v>3000</v>
      </c>
      <c r="G106" t="n">
        <v>6</v>
      </c>
    </row>
    <row r="107">
      <c r="A107" t="inlineStr">
        <is>
          <t>Arcos</t>
        </is>
      </c>
      <c r="B107" t="n">
        <v>26024</v>
      </c>
      <c r="C107" t="inlineStr">
        <is>
          <t>EMPANADA MARGUERITA UN</t>
        </is>
      </c>
      <c r="D107" t="inlineStr">
        <is>
          <t>12/2025</t>
        </is>
      </c>
      <c r="E107" t="n">
        <v>200</v>
      </c>
      <c r="F107" t="n">
        <v>1200</v>
      </c>
      <c r="G107" t="n">
        <v>6</v>
      </c>
    </row>
    <row r="108">
      <c r="A108" t="inlineStr">
        <is>
          <t>Arcos</t>
        </is>
      </c>
      <c r="B108" t="n">
        <v>19485</v>
      </c>
      <c r="C108" t="inlineStr">
        <is>
          <t>ENDRO DILL KG</t>
        </is>
      </c>
      <c r="D108" t="inlineStr">
        <is>
          <t>12/2025</t>
        </is>
      </c>
      <c r="E108" t="n">
        <v>1.8</v>
      </c>
      <c r="F108" t="n">
        <v>111</v>
      </c>
      <c r="G108" t="n">
        <v>61.67</v>
      </c>
    </row>
    <row r="109">
      <c r="A109" t="inlineStr">
        <is>
          <t>Arcos</t>
        </is>
      </c>
      <c r="B109" t="n">
        <v>17344</v>
      </c>
      <c r="C109" t="inlineStr">
        <is>
          <t>ENXAGUANTE BUCAL LISTERINE 1,5L</t>
        </is>
      </c>
      <c r="D109" t="inlineStr">
        <is>
          <t>12/2025</t>
        </is>
      </c>
      <c r="E109" t="n">
        <v>6</v>
      </c>
      <c r="F109" t="n">
        <v>342</v>
      </c>
      <c r="G109" t="n">
        <v>57</v>
      </c>
    </row>
    <row r="110">
      <c r="A110" t="inlineStr">
        <is>
          <t>Arcos</t>
        </is>
      </c>
      <c r="B110" t="n">
        <v>27519</v>
      </c>
      <c r="C110" t="inlineStr">
        <is>
          <t>ESCOVA SANITARIA ESFREGAO DE LIMPAR VASO PRIVADA</t>
        </is>
      </c>
      <c r="D110" t="inlineStr">
        <is>
          <t>12/2025</t>
        </is>
      </c>
      <c r="E110" t="n">
        <v>6</v>
      </c>
      <c r="F110" t="n">
        <v>75</v>
      </c>
      <c r="G110" t="n">
        <v>12.5</v>
      </c>
    </row>
    <row r="111">
      <c r="A111" t="inlineStr">
        <is>
          <t>Arcos</t>
        </is>
      </c>
      <c r="B111" t="n">
        <v>26880</v>
      </c>
      <c r="C111" t="inlineStr">
        <is>
          <t xml:space="preserve">ESFERA DE CHOCOLATE BRANCO PINTADA NA COR VERMELHA APROX 5G UN </t>
        </is>
      </c>
      <c r="D111" t="inlineStr">
        <is>
          <t>12/2025</t>
        </is>
      </c>
      <c r="E111" t="n">
        <v>360</v>
      </c>
      <c r="F111" t="n">
        <v>900</v>
      </c>
      <c r="G111" t="n">
        <v>2.5</v>
      </c>
    </row>
    <row r="112">
      <c r="A112" t="inlineStr">
        <is>
          <t>Arcos</t>
        </is>
      </c>
      <c r="B112" t="n">
        <v>28419</v>
      </c>
      <c r="C112" t="inlineStr">
        <is>
          <t>ESPANADOR 40CM UN</t>
        </is>
      </c>
      <c r="D112" t="inlineStr">
        <is>
          <t>12/2025</t>
        </is>
      </c>
      <c r="E112" t="n">
        <v>1</v>
      </c>
      <c r="F112" t="n">
        <v>58</v>
      </c>
      <c r="G112" t="n">
        <v>58</v>
      </c>
    </row>
    <row r="113">
      <c r="A113" t="inlineStr">
        <is>
          <t>Arcos</t>
        </is>
      </c>
      <c r="B113" t="n">
        <v>17196</v>
      </c>
      <c r="C113" t="inlineStr">
        <is>
          <t xml:space="preserve">ESPONJA DUPLA FACE TININDO 3M C/10 UN </t>
        </is>
      </c>
      <c r="D113" t="inlineStr">
        <is>
          <t>12/2025</t>
        </is>
      </c>
      <c r="E113" t="n">
        <v>8</v>
      </c>
      <c r="F113" t="n">
        <v>50.8</v>
      </c>
      <c r="G113" t="n">
        <v>6.35</v>
      </c>
    </row>
    <row r="114">
      <c r="A114" t="inlineStr">
        <is>
          <t>Arcos</t>
        </is>
      </c>
      <c r="B114" t="n">
        <v>17190</v>
      </c>
      <c r="C114" t="inlineStr">
        <is>
          <t>ESPONJA FIBRACO TININDO 3M C/5 UN</t>
        </is>
      </c>
      <c r="D114" t="inlineStr">
        <is>
          <t>12/2025</t>
        </is>
      </c>
      <c r="E114" t="n">
        <v>10</v>
      </c>
      <c r="F114" t="n">
        <v>80.59999999999999</v>
      </c>
      <c r="G114" t="n">
        <v>8.06</v>
      </c>
    </row>
    <row r="115">
      <c r="A115" t="inlineStr">
        <is>
          <t>Arcos</t>
        </is>
      </c>
      <c r="B115" t="n">
        <v>24552</v>
      </c>
      <c r="C115" t="inlineStr">
        <is>
          <t>ESPUMANTE CASA PERINI BRUT 750ML</t>
        </is>
      </c>
      <c r="D115" t="inlineStr">
        <is>
          <t>12/2025</t>
        </is>
      </c>
      <c r="E115" t="n">
        <v>194</v>
      </c>
      <c r="F115" t="n">
        <v>6887.78</v>
      </c>
      <c r="G115" t="n">
        <v>35.5</v>
      </c>
    </row>
    <row r="116">
      <c r="A116" t="inlineStr">
        <is>
          <t>Arcos</t>
        </is>
      </c>
      <c r="B116" t="n">
        <v>18017</v>
      </c>
      <c r="C116" t="inlineStr">
        <is>
          <t>ESPUMANTE CAVA BRUT STARS TOUCH OF ROSE 750ML</t>
        </is>
      </c>
      <c r="D116" t="inlineStr">
        <is>
          <t>12/2025</t>
        </is>
      </c>
      <c r="E116" t="n">
        <v>6</v>
      </c>
      <c r="F116" t="n">
        <v>826.8</v>
      </c>
      <c r="G116" t="n">
        <v>137.8</v>
      </c>
    </row>
    <row r="117">
      <c r="A117" t="inlineStr">
        <is>
          <t>Arcos</t>
        </is>
      </c>
      <c r="B117" t="n">
        <v>18018</v>
      </c>
      <c r="C117" t="inlineStr">
        <is>
          <t>ESPUMANTE CAVA STARS BRUT RESERVA 750ML</t>
        </is>
      </c>
      <c r="D117" t="inlineStr">
        <is>
          <t>12/2025</t>
        </is>
      </c>
      <c r="E117" t="n">
        <v>6</v>
      </c>
      <c r="F117" t="n">
        <v>737.1</v>
      </c>
      <c r="G117" t="n">
        <v>122.85</v>
      </c>
    </row>
    <row r="118">
      <c r="A118" t="inlineStr">
        <is>
          <t>Arcos</t>
        </is>
      </c>
      <c r="B118" t="n">
        <v>23105</v>
      </c>
      <c r="C118" t="inlineStr">
        <is>
          <t>ESTRAGAO KG</t>
        </is>
      </c>
      <c r="D118" t="inlineStr">
        <is>
          <t>12/2025</t>
        </is>
      </c>
      <c r="E118" t="n">
        <v>0.1</v>
      </c>
      <c r="F118" t="n">
        <v>12</v>
      </c>
      <c r="G118" t="n">
        <v>120</v>
      </c>
    </row>
    <row r="119">
      <c r="A119" t="inlineStr">
        <is>
          <t>Arcos</t>
        </is>
      </c>
      <c r="B119" t="n">
        <v>17455</v>
      </c>
      <c r="C119" t="inlineStr">
        <is>
          <t>ETIQUETA PRODUCAO 63X50MM C/1000 PLASTIFICADA  UN</t>
        </is>
      </c>
      <c r="D119" t="inlineStr">
        <is>
          <t>12/2025</t>
        </is>
      </c>
      <c r="E119" t="n">
        <v>12</v>
      </c>
      <c r="F119" t="n">
        <v>466.8</v>
      </c>
      <c r="G119" t="n">
        <v>38.9</v>
      </c>
    </row>
    <row r="120">
      <c r="A120" t="inlineStr">
        <is>
          <t>Arcos</t>
        </is>
      </c>
      <c r="B120" t="n">
        <v>20672</v>
      </c>
      <c r="C120" t="inlineStr">
        <is>
          <t>EXTRATO DE TOMATE ELEFANTE C/1,7KG</t>
        </is>
      </c>
      <c r="D120" t="inlineStr">
        <is>
          <t>12/2025</t>
        </is>
      </c>
      <c r="E120" t="n">
        <v>8</v>
      </c>
      <c r="F120" t="n">
        <v>247.2</v>
      </c>
      <c r="G120" t="n">
        <v>30.9</v>
      </c>
    </row>
    <row r="121">
      <c r="A121" t="inlineStr">
        <is>
          <t>Arcos</t>
        </is>
      </c>
      <c r="B121" t="n">
        <v>23698</v>
      </c>
      <c r="C121" t="inlineStr">
        <is>
          <t>FARINHA DE AMENDOA KG</t>
        </is>
      </c>
      <c r="D121" t="inlineStr">
        <is>
          <t>12/2025</t>
        </is>
      </c>
      <c r="E121" t="n">
        <v>2</v>
      </c>
      <c r="F121" t="n">
        <v>137.5</v>
      </c>
      <c r="G121" t="n">
        <v>68.75</v>
      </c>
    </row>
    <row r="122">
      <c r="A122" t="inlineStr">
        <is>
          <t>Arcos</t>
        </is>
      </c>
      <c r="B122" t="n">
        <v>20410</v>
      </c>
      <c r="C122" t="inlineStr">
        <is>
          <t>FARINHA DE MANDIOCA FINA YOKI 1KG</t>
        </is>
      </c>
      <c r="D122" t="inlineStr">
        <is>
          <t>12/2025</t>
        </is>
      </c>
      <c r="E122" t="n">
        <v>2</v>
      </c>
      <c r="F122" t="n">
        <v>25.1</v>
      </c>
      <c r="G122" t="n">
        <v>12.55</v>
      </c>
    </row>
    <row r="123">
      <c r="A123" t="inlineStr">
        <is>
          <t>Arcos</t>
        </is>
      </c>
      <c r="B123" t="n">
        <v>20385</v>
      </c>
      <c r="C123" t="inlineStr">
        <is>
          <t>FARINHA DE MILHO FLOCAO YOKI 500GR</t>
        </is>
      </c>
      <c r="D123" t="inlineStr">
        <is>
          <t>12/2025</t>
        </is>
      </c>
      <c r="E123" t="n">
        <v>60</v>
      </c>
      <c r="F123" t="n">
        <v>297</v>
      </c>
      <c r="G123" t="n">
        <v>4.95</v>
      </c>
    </row>
    <row r="124">
      <c r="A124" t="inlineStr">
        <is>
          <t>Arcos</t>
        </is>
      </c>
      <c r="B124" t="n">
        <v>20360</v>
      </c>
      <c r="C124" t="inlineStr">
        <is>
          <t>FARINHA DE TRIGO ANACONDA C/5KG</t>
        </is>
      </c>
      <c r="D124" t="inlineStr">
        <is>
          <t>12/2025</t>
        </is>
      </c>
      <c r="E124" t="n">
        <v>16</v>
      </c>
      <c r="F124" t="n">
        <v>346.4</v>
      </c>
      <c r="G124" t="n">
        <v>21.65</v>
      </c>
    </row>
    <row r="125">
      <c r="A125" t="inlineStr">
        <is>
          <t>Arcos</t>
        </is>
      </c>
      <c r="B125" t="n">
        <v>20358</v>
      </c>
      <c r="C125" t="inlineStr">
        <is>
          <t>FARINHA PANKO ROMARIZ C/1KG</t>
        </is>
      </c>
      <c r="D125" t="inlineStr">
        <is>
          <t>12/2025</t>
        </is>
      </c>
      <c r="E125" t="n">
        <v>10</v>
      </c>
      <c r="F125" t="n">
        <v>143</v>
      </c>
      <c r="G125" t="n">
        <v>14.3</v>
      </c>
    </row>
    <row r="126">
      <c r="A126" t="inlineStr">
        <is>
          <t>Arcos</t>
        </is>
      </c>
      <c r="B126" t="n">
        <v>20242</v>
      </c>
      <c r="C126" t="inlineStr">
        <is>
          <t>FEIJAO CARIOCA CAMIL C/2KG</t>
        </is>
      </c>
      <c r="D126" t="inlineStr">
        <is>
          <t>12/2025</t>
        </is>
      </c>
      <c r="E126" t="n">
        <v>10</v>
      </c>
      <c r="F126" t="n">
        <v>142</v>
      </c>
      <c r="G126" t="n">
        <v>14.2</v>
      </c>
    </row>
    <row r="127">
      <c r="A127" t="inlineStr">
        <is>
          <t>Arcos</t>
        </is>
      </c>
      <c r="B127" t="n">
        <v>20022</v>
      </c>
      <c r="C127" t="inlineStr">
        <is>
          <t>FERMENTO QUIMICO ROYAL 250G</t>
        </is>
      </c>
      <c r="D127" t="inlineStr">
        <is>
          <t>12/2025</t>
        </is>
      </c>
      <c r="E127" t="n">
        <v>10</v>
      </c>
      <c r="F127" t="n">
        <v>98.7</v>
      </c>
      <c r="G127" t="n">
        <v>9.869999999999999</v>
      </c>
    </row>
    <row r="128">
      <c r="A128" t="inlineStr">
        <is>
          <t>Arcos</t>
        </is>
      </c>
      <c r="B128" t="n">
        <v>19017</v>
      </c>
      <c r="C128" t="inlineStr">
        <is>
          <t>FILE DE FRANGO KG</t>
        </is>
      </c>
      <c r="D128" t="inlineStr">
        <is>
          <t>12/2025</t>
        </is>
      </c>
      <c r="E128" t="n">
        <v>57.3</v>
      </c>
      <c r="F128" t="n">
        <v>1129.45</v>
      </c>
      <c r="G128" t="n">
        <v>19.71</v>
      </c>
    </row>
    <row r="129">
      <c r="A129" t="inlineStr">
        <is>
          <t>Arcos</t>
        </is>
      </c>
      <c r="B129" t="n">
        <v>19023</v>
      </c>
      <c r="C129" t="inlineStr">
        <is>
          <t>FILE DE PEITO SEM PELE E SEM OSSO KG</t>
        </is>
      </c>
      <c r="D129" t="inlineStr">
        <is>
          <t>12/2025</t>
        </is>
      </c>
      <c r="E129" t="n">
        <v>20</v>
      </c>
      <c r="F129" t="n">
        <v>370</v>
      </c>
      <c r="G129" t="n">
        <v>18.5</v>
      </c>
    </row>
    <row r="130">
      <c r="A130" t="inlineStr">
        <is>
          <t>Arcos</t>
        </is>
      </c>
      <c r="B130" t="n">
        <v>25284</v>
      </c>
      <c r="C130" t="inlineStr">
        <is>
          <t>FILE DE PREJEREBA KG</t>
        </is>
      </c>
      <c r="D130" t="inlineStr">
        <is>
          <t>12/2025</t>
        </is>
      </c>
      <c r="E130" t="n">
        <v>39</v>
      </c>
      <c r="F130" t="n">
        <v>4251</v>
      </c>
      <c r="G130" t="n">
        <v>109</v>
      </c>
    </row>
    <row r="131">
      <c r="A131" t="inlineStr">
        <is>
          <t>Arcos</t>
        </is>
      </c>
      <c r="B131" t="n">
        <v>24259</v>
      </c>
      <c r="C131" t="inlineStr">
        <is>
          <t>FILE MIGNON 4/5 S/ CORDAO KG</t>
        </is>
      </c>
      <c r="D131" t="inlineStr">
        <is>
          <t>12/2025</t>
        </is>
      </c>
      <c r="E131" t="n">
        <v>107.18</v>
      </c>
      <c r="F131" t="n">
        <v>8813.52</v>
      </c>
      <c r="G131" t="n">
        <v>82.23</v>
      </c>
    </row>
    <row r="132">
      <c r="A132" t="inlineStr">
        <is>
          <t>Arcos</t>
        </is>
      </c>
      <c r="B132" t="n">
        <v>24262</v>
      </c>
      <c r="C132" t="inlineStr">
        <is>
          <t>FILE MIGNON SUINO KG</t>
        </is>
      </c>
      <c r="D132" t="inlineStr">
        <is>
          <t>12/2025</t>
        </is>
      </c>
      <c r="E132" t="n">
        <v>10</v>
      </c>
      <c r="F132" t="n">
        <v>268</v>
      </c>
      <c r="G132" t="n">
        <v>26.8</v>
      </c>
    </row>
    <row r="133">
      <c r="A133" t="inlineStr">
        <is>
          <t>Arcos</t>
        </is>
      </c>
      <c r="B133" t="n">
        <v>25093</v>
      </c>
      <c r="C133" t="inlineStr">
        <is>
          <t>FORCE CELESTE SEMILLION 750ML VINHO BRANCO</t>
        </is>
      </c>
      <c r="D133" t="inlineStr">
        <is>
          <t>12/2025</t>
        </is>
      </c>
      <c r="E133" t="n">
        <v>12</v>
      </c>
      <c r="F133" t="n">
        <v>1710</v>
      </c>
      <c r="G133" t="n">
        <v>142.5</v>
      </c>
    </row>
    <row r="134">
      <c r="A134" t="inlineStr">
        <is>
          <t>Arcos</t>
        </is>
      </c>
      <c r="B134" t="n">
        <v>28491</v>
      </c>
      <c r="C134" t="inlineStr">
        <is>
          <t>FRIGIDEIRA COM TEFLON 13CM UN</t>
        </is>
      </c>
      <c r="D134" t="inlineStr">
        <is>
          <t>12/2025</t>
        </is>
      </c>
      <c r="E134" t="n">
        <v>6</v>
      </c>
      <c r="F134" t="n">
        <v>134.76</v>
      </c>
      <c r="G134" t="n">
        <v>22.46</v>
      </c>
    </row>
    <row r="135">
      <c r="A135" t="inlineStr">
        <is>
          <t>Arcos</t>
        </is>
      </c>
      <c r="B135" t="n">
        <v>25282</v>
      </c>
      <c r="C135" t="inlineStr">
        <is>
          <t>FRUTOSE CRISTAL KG</t>
        </is>
      </c>
      <c r="D135" t="inlineStr">
        <is>
          <t>12/2025</t>
        </is>
      </c>
      <c r="E135" t="n">
        <v>4</v>
      </c>
      <c r="F135" t="n">
        <v>206</v>
      </c>
      <c r="G135" t="n">
        <v>51.5</v>
      </c>
    </row>
    <row r="136">
      <c r="A136" t="inlineStr">
        <is>
          <t>Arcos</t>
        </is>
      </c>
      <c r="B136" t="n">
        <v>20326</v>
      </c>
      <c r="C136" t="inlineStr">
        <is>
          <t>FUBA MIMOSO KG</t>
        </is>
      </c>
      <c r="D136" t="inlineStr">
        <is>
          <t>12/2025</t>
        </is>
      </c>
      <c r="E136" t="n">
        <v>12</v>
      </c>
      <c r="F136" t="n">
        <v>87.12</v>
      </c>
      <c r="G136" t="n">
        <v>7.26</v>
      </c>
    </row>
    <row r="137">
      <c r="A137" t="inlineStr">
        <is>
          <t>Arcos</t>
        </is>
      </c>
      <c r="B137" t="n">
        <v>20327</v>
      </c>
      <c r="C137" t="inlineStr">
        <is>
          <t>FUBA MIMOSO YOKI C/1KG</t>
        </is>
      </c>
      <c r="D137" t="inlineStr">
        <is>
          <t>12/2025</t>
        </is>
      </c>
      <c r="E137" t="n">
        <v>5</v>
      </c>
      <c r="F137" t="n">
        <v>34.75</v>
      </c>
      <c r="G137" t="n">
        <v>6.95</v>
      </c>
    </row>
    <row r="138">
      <c r="A138" t="inlineStr">
        <is>
          <t>Arcos</t>
        </is>
      </c>
      <c r="B138" t="n">
        <v>20892</v>
      </c>
      <c r="C138" t="inlineStr">
        <is>
          <t>GELATINA S/ SABOR EM FOLHA INCOLOR OETKER 10G</t>
        </is>
      </c>
      <c r="D138" t="inlineStr">
        <is>
          <t>12/2025</t>
        </is>
      </c>
      <c r="E138" t="n">
        <v>2</v>
      </c>
      <c r="F138" t="n">
        <v>32.26</v>
      </c>
      <c r="G138" t="n">
        <v>16.13</v>
      </c>
    </row>
    <row r="139">
      <c r="A139" t="inlineStr">
        <is>
          <t>Arcos</t>
        </is>
      </c>
      <c r="B139" t="n">
        <v>28315</v>
      </c>
      <c r="C139" t="inlineStr">
        <is>
          <t>GELO COLLINS 35X120 C/18 UN YCECODE</t>
        </is>
      </c>
      <c r="D139" t="inlineStr">
        <is>
          <t>12/2025</t>
        </is>
      </c>
      <c r="E139" t="n">
        <v>14</v>
      </c>
      <c r="F139" t="n">
        <v>609.84</v>
      </c>
      <c r="G139" t="n">
        <v>43.56</v>
      </c>
    </row>
    <row r="140">
      <c r="A140" t="inlineStr">
        <is>
          <t>Arcos</t>
        </is>
      </c>
      <c r="B140" t="n">
        <v>24814</v>
      </c>
      <c r="C140" t="inlineStr">
        <is>
          <t>GELO COLLINS PRO 35X140</t>
        </is>
      </c>
      <c r="D140" t="inlineStr">
        <is>
          <t>12/2025</t>
        </is>
      </c>
      <c r="E140" t="n">
        <v>42</v>
      </c>
      <c r="F140" t="n">
        <v>1640.52</v>
      </c>
      <c r="G140" t="n">
        <v>39.06</v>
      </c>
    </row>
    <row r="141">
      <c r="A141" t="inlineStr">
        <is>
          <t>Arcos</t>
        </is>
      </c>
      <c r="B141" t="n">
        <v>17092</v>
      </c>
      <c r="C141" t="inlineStr">
        <is>
          <t>GELO CUBO 50X60MM</t>
        </is>
      </c>
      <c r="D141" t="inlineStr">
        <is>
          <t>12/2025</t>
        </is>
      </c>
      <c r="E141" t="n">
        <v>84</v>
      </c>
      <c r="F141" t="n">
        <v>4557</v>
      </c>
      <c r="G141" t="n">
        <v>54.25</v>
      </c>
    </row>
    <row r="142">
      <c r="A142" t="inlineStr">
        <is>
          <t>Arcos</t>
        </is>
      </c>
      <c r="B142" t="n">
        <v>28316</v>
      </c>
      <c r="C142" t="inlineStr">
        <is>
          <t>GELO ESFERICO C/9UN YCECODE</t>
        </is>
      </c>
      <c r="D142" t="inlineStr">
        <is>
          <t>12/2025</t>
        </is>
      </c>
      <c r="E142" t="n">
        <v>6</v>
      </c>
      <c r="F142" t="n">
        <v>234.3</v>
      </c>
      <c r="G142" t="n">
        <v>39.05</v>
      </c>
    </row>
    <row r="143">
      <c r="A143" t="inlineStr">
        <is>
          <t>Arcos</t>
        </is>
      </c>
      <c r="B143" t="n">
        <v>24816</v>
      </c>
      <c r="C143" t="inlineStr">
        <is>
          <t>GELO ESFERICO UN</t>
        </is>
      </c>
      <c r="D143" t="inlineStr">
        <is>
          <t>12/2025</t>
        </is>
      </c>
      <c r="E143" t="n">
        <v>18</v>
      </c>
      <c r="F143" t="n">
        <v>1148.4</v>
      </c>
      <c r="G143" t="n">
        <v>63.8</v>
      </c>
    </row>
    <row r="144">
      <c r="A144" t="inlineStr">
        <is>
          <t>Arcos</t>
        </is>
      </c>
      <c r="B144" t="n">
        <v>27340</v>
      </c>
      <c r="C144" t="inlineStr">
        <is>
          <t>GELO RETANGULO 50X65MM C/25 UN YCECODE</t>
        </is>
      </c>
      <c r="D144" t="inlineStr">
        <is>
          <t>12/2025</t>
        </is>
      </c>
      <c r="E144" t="n">
        <v>28</v>
      </c>
      <c r="F144" t="n">
        <v>1501.36</v>
      </c>
      <c r="G144" t="n">
        <v>53.62</v>
      </c>
    </row>
    <row r="145">
      <c r="A145" t="inlineStr">
        <is>
          <t>Arcos</t>
        </is>
      </c>
      <c r="B145" t="n">
        <v>20861</v>
      </c>
      <c r="C145" t="inlineStr">
        <is>
          <t>GEMA DE OVO PASTEURIZADA NETTO C/1KG UN</t>
        </is>
      </c>
      <c r="D145" t="inlineStr">
        <is>
          <t>12/2025</t>
        </is>
      </c>
      <c r="E145" t="n">
        <v>14</v>
      </c>
      <c r="F145" t="n">
        <v>653.8</v>
      </c>
      <c r="G145" t="n">
        <v>46.7</v>
      </c>
    </row>
    <row r="146">
      <c r="A146" t="inlineStr">
        <is>
          <t>Arcos</t>
        </is>
      </c>
      <c r="B146" t="n">
        <v>19607</v>
      </c>
      <c r="C146" t="inlineStr">
        <is>
          <t>GENGIBRE KG</t>
        </is>
      </c>
      <c r="D146" t="inlineStr">
        <is>
          <t>12/2025</t>
        </is>
      </c>
      <c r="E146" t="n">
        <v>10</v>
      </c>
      <c r="F146" t="n">
        <v>61.6</v>
      </c>
      <c r="G146" t="n">
        <v>6.16</v>
      </c>
    </row>
    <row r="147">
      <c r="A147" t="inlineStr">
        <is>
          <t>Arcos</t>
        </is>
      </c>
      <c r="B147" t="n">
        <v>18359</v>
      </c>
      <c r="C147" t="inlineStr">
        <is>
          <t>GIN TANQUERAY 750ML</t>
        </is>
      </c>
      <c r="D147" t="inlineStr">
        <is>
          <t>12/2025</t>
        </is>
      </c>
      <c r="E147" t="n">
        <v>96</v>
      </c>
      <c r="F147" t="n">
        <v>9384</v>
      </c>
      <c r="G147" t="n">
        <v>97.75</v>
      </c>
    </row>
    <row r="148">
      <c r="A148" t="inlineStr">
        <is>
          <t>Arcos</t>
        </is>
      </c>
      <c r="B148" t="n">
        <v>18353</v>
      </c>
      <c r="C148" t="inlineStr">
        <is>
          <t>GIN TANQUERAY TEN 750ML</t>
        </is>
      </c>
      <c r="D148" t="inlineStr">
        <is>
          <t>12/2025</t>
        </is>
      </c>
      <c r="E148" t="n">
        <v>60</v>
      </c>
      <c r="F148" t="n">
        <v>10794.6</v>
      </c>
      <c r="G148" t="n">
        <v>179.91</v>
      </c>
    </row>
    <row r="149">
      <c r="A149" t="inlineStr">
        <is>
          <t>Arcos</t>
        </is>
      </c>
      <c r="B149" t="n">
        <v>26704</v>
      </c>
      <c r="C149" t="inlineStr">
        <is>
          <t xml:space="preserve">GOIABADA CASCAO DE 400G RALSTON UN </t>
        </is>
      </c>
      <c r="D149" t="inlineStr">
        <is>
          <t>12/2025</t>
        </is>
      </c>
      <c r="E149" t="n">
        <v>1</v>
      </c>
      <c r="F149" t="n">
        <v>17.64</v>
      </c>
      <c r="G149" t="n">
        <v>17.64</v>
      </c>
    </row>
    <row r="150">
      <c r="A150" t="inlineStr">
        <is>
          <t>Arcos</t>
        </is>
      </c>
      <c r="B150" t="n">
        <v>21130</v>
      </c>
      <c r="C150" t="inlineStr">
        <is>
          <t>GOIABADA CREMOSA BISNAGA RALSTON 2,5KG</t>
        </is>
      </c>
      <c r="D150" t="inlineStr">
        <is>
          <t>12/2025</t>
        </is>
      </c>
      <c r="E150" t="n">
        <v>3</v>
      </c>
      <c r="F150" t="n">
        <v>110.34</v>
      </c>
      <c r="G150" t="n">
        <v>36.78</v>
      </c>
    </row>
    <row r="151">
      <c r="A151" t="inlineStr">
        <is>
          <t>Arcos</t>
        </is>
      </c>
      <c r="B151" t="n">
        <v>20213</v>
      </c>
      <c r="C151" t="inlineStr">
        <is>
          <t>GRAO DE BICO CAMIL C/2KG</t>
        </is>
      </c>
      <c r="D151" t="inlineStr">
        <is>
          <t>12/2025</t>
        </is>
      </c>
      <c r="E151" t="n">
        <v>2</v>
      </c>
      <c r="F151" t="n">
        <v>63.44</v>
      </c>
      <c r="G151" t="n">
        <v>31.72</v>
      </c>
    </row>
    <row r="152">
      <c r="A152" t="inlineStr">
        <is>
          <t>Arcos</t>
        </is>
      </c>
      <c r="B152" t="n">
        <v>19762</v>
      </c>
      <c r="C152" t="inlineStr">
        <is>
          <t>GRAPE FRUIT KG</t>
        </is>
      </c>
      <c r="D152" t="inlineStr">
        <is>
          <t>12/2025</t>
        </is>
      </c>
      <c r="E152" t="n">
        <v>10</v>
      </c>
      <c r="F152" t="n">
        <v>135</v>
      </c>
      <c r="G152" t="n">
        <v>13.5</v>
      </c>
    </row>
    <row r="153">
      <c r="A153" t="inlineStr">
        <is>
          <t>Arcos</t>
        </is>
      </c>
      <c r="B153" t="n">
        <v>17905</v>
      </c>
      <c r="C153" t="inlineStr">
        <is>
          <t>GUARANA ANTARCTICA DIET LATA 350ML C/12</t>
        </is>
      </c>
      <c r="D153" t="inlineStr">
        <is>
          <t>12/2025</t>
        </is>
      </c>
      <c r="E153" t="n">
        <v>20</v>
      </c>
      <c r="F153" t="n">
        <v>445.2</v>
      </c>
      <c r="G153" t="n">
        <v>22.26</v>
      </c>
    </row>
    <row r="154">
      <c r="A154" t="inlineStr">
        <is>
          <t>Arcos</t>
        </is>
      </c>
      <c r="B154" t="n">
        <v>17903</v>
      </c>
      <c r="C154" t="inlineStr">
        <is>
          <t>GUARANA ANTARCTICA LATA 350ML C/12 PC</t>
        </is>
      </c>
      <c r="D154" t="inlineStr">
        <is>
          <t>12/2025</t>
        </is>
      </c>
      <c r="E154" t="n">
        <v>12</v>
      </c>
      <c r="F154" t="n">
        <v>302.76</v>
      </c>
      <c r="G154" t="n">
        <v>25.23</v>
      </c>
    </row>
    <row r="155">
      <c r="A155" t="inlineStr">
        <is>
          <t>Arcos</t>
        </is>
      </c>
      <c r="B155" t="n">
        <v>17515</v>
      </c>
      <c r="C155" t="inlineStr">
        <is>
          <t>GUARDANAPO FOLHA DUPLA 23,5X24 C/100X50UN</t>
        </is>
      </c>
      <c r="D155" t="inlineStr">
        <is>
          <t>12/2025</t>
        </is>
      </c>
      <c r="E155" t="n">
        <v>4</v>
      </c>
      <c r="F155" t="n">
        <v>1160</v>
      </c>
      <c r="G155" t="n">
        <v>290</v>
      </c>
    </row>
    <row r="156">
      <c r="A156" t="inlineStr">
        <is>
          <t>Arcos</t>
        </is>
      </c>
      <c r="B156" t="n">
        <v>26592</v>
      </c>
      <c r="C156" t="inlineStr">
        <is>
          <t>HAMBURGUER BOVINO FREDDI PORCIONADO EM 50G KG 60% ACEM 40% PEITO BOVINO ARCOS</t>
        </is>
      </c>
      <c r="D156" t="inlineStr">
        <is>
          <t>12/2025</t>
        </is>
      </c>
      <c r="E156" t="n">
        <v>98.3</v>
      </c>
      <c r="F156" t="n">
        <v>3637.1</v>
      </c>
      <c r="G156" t="n">
        <v>37</v>
      </c>
    </row>
    <row r="157">
      <c r="A157" t="inlineStr">
        <is>
          <t>Arcos</t>
        </is>
      </c>
      <c r="B157" t="n">
        <v>19480</v>
      </c>
      <c r="C157" t="inlineStr">
        <is>
          <t>HORTELA HIDROPONICA KG</t>
        </is>
      </c>
      <c r="D157" t="inlineStr">
        <is>
          <t>12/2025</t>
        </is>
      </c>
      <c r="E157" t="n">
        <v>8.5</v>
      </c>
      <c r="F157" t="n">
        <v>105.7</v>
      </c>
      <c r="G157" t="n">
        <v>12.44</v>
      </c>
    </row>
    <row r="158">
      <c r="A158" t="inlineStr">
        <is>
          <t>Arcos</t>
        </is>
      </c>
      <c r="B158" t="n">
        <v>19203</v>
      </c>
      <c r="C158" t="inlineStr">
        <is>
          <t>IOGURTE INTEGRAL NESTLE C/170G UN</t>
        </is>
      </c>
      <c r="D158" t="inlineStr">
        <is>
          <t>12/2025</t>
        </is>
      </c>
      <c r="E158" t="n">
        <v>140</v>
      </c>
      <c r="F158" t="n">
        <v>420</v>
      </c>
      <c r="G158" t="n">
        <v>3</v>
      </c>
    </row>
    <row r="159">
      <c r="A159" t="inlineStr">
        <is>
          <t>Arcos</t>
        </is>
      </c>
      <c r="B159" t="n">
        <v>23365</v>
      </c>
      <c r="C159" t="inlineStr">
        <is>
          <t>KIWI KG</t>
        </is>
      </c>
      <c r="D159" t="inlineStr">
        <is>
          <t>12/2025</t>
        </is>
      </c>
      <c r="E159" t="n">
        <v>6</v>
      </c>
      <c r="F159" t="n">
        <v>164.4</v>
      </c>
      <c r="G159" t="n">
        <v>27.4</v>
      </c>
    </row>
    <row r="160">
      <c r="A160" t="inlineStr">
        <is>
          <t>Arcos</t>
        </is>
      </c>
      <c r="B160" t="n">
        <v>19759</v>
      </c>
      <c r="C160" t="inlineStr">
        <is>
          <t>LARANJA BAHIA KG</t>
        </is>
      </c>
      <c r="D160" t="inlineStr">
        <is>
          <t>12/2025</t>
        </is>
      </c>
      <c r="E160" t="n">
        <v>32</v>
      </c>
      <c r="F160" t="n">
        <v>332.38</v>
      </c>
      <c r="G160" t="n">
        <v>10.39</v>
      </c>
    </row>
    <row r="161">
      <c r="A161" t="inlineStr">
        <is>
          <t>Arcos</t>
        </is>
      </c>
      <c r="B161" t="n">
        <v>23361</v>
      </c>
      <c r="C161" t="inlineStr">
        <is>
          <t>LARANJA PERA KG</t>
        </is>
      </c>
      <c r="D161" t="inlineStr">
        <is>
          <t>12/2025</t>
        </is>
      </c>
      <c r="E161" t="n">
        <v>375</v>
      </c>
      <c r="F161" t="n">
        <v>1147.5</v>
      </c>
      <c r="G161" t="n">
        <v>3.06</v>
      </c>
    </row>
    <row r="162">
      <c r="A162" t="inlineStr">
        <is>
          <t>Arcos</t>
        </is>
      </c>
      <c r="B162" t="n">
        <v>20661</v>
      </c>
      <c r="C162" t="inlineStr">
        <is>
          <t>LEITE CONDENSADO MOCA C/395G UN</t>
        </is>
      </c>
      <c r="D162" t="inlineStr">
        <is>
          <t>12/2025</t>
        </is>
      </c>
      <c r="E162" t="n">
        <v>20</v>
      </c>
      <c r="F162" t="n">
        <v>174.8</v>
      </c>
      <c r="G162" t="n">
        <v>8.74</v>
      </c>
    </row>
    <row r="163">
      <c r="A163" t="inlineStr">
        <is>
          <t>Arcos</t>
        </is>
      </c>
      <c r="B163" t="n">
        <v>20653</v>
      </c>
      <c r="C163" t="inlineStr">
        <is>
          <t>LEITE DE COCO SOCOCO C/1L UN</t>
        </is>
      </c>
      <c r="D163" t="inlineStr">
        <is>
          <t>12/2025</t>
        </is>
      </c>
      <c r="E163" t="n">
        <v>24</v>
      </c>
      <c r="F163" t="n">
        <v>593.28</v>
      </c>
      <c r="G163" t="n">
        <v>24.72</v>
      </c>
    </row>
    <row r="164">
      <c r="A164" t="inlineStr">
        <is>
          <t>Arcos</t>
        </is>
      </c>
      <c r="B164" t="n">
        <v>19434</v>
      </c>
      <c r="C164" t="inlineStr">
        <is>
          <t>LEITE EM PO INTEGRAL NINHO C/400G</t>
        </is>
      </c>
      <c r="D164" t="inlineStr">
        <is>
          <t>12/2025</t>
        </is>
      </c>
      <c r="E164" t="n">
        <v>3</v>
      </c>
      <c r="F164" t="n">
        <v>71.94</v>
      </c>
      <c r="G164" t="n">
        <v>23.98</v>
      </c>
    </row>
    <row r="165">
      <c r="A165" t="inlineStr">
        <is>
          <t>Arcos</t>
        </is>
      </c>
      <c r="B165" t="n">
        <v>19421</v>
      </c>
      <c r="C165" t="inlineStr">
        <is>
          <t>LEITE INTEGRAL ITALAC C/12</t>
        </is>
      </c>
      <c r="D165" t="inlineStr">
        <is>
          <t>12/2025</t>
        </is>
      </c>
      <c r="E165" t="n">
        <v>10</v>
      </c>
      <c r="F165" t="n">
        <v>577</v>
      </c>
      <c r="G165" t="n">
        <v>57.7</v>
      </c>
    </row>
    <row r="166">
      <c r="A166" t="inlineStr">
        <is>
          <t>Arcos</t>
        </is>
      </c>
      <c r="B166" t="n">
        <v>25478</v>
      </c>
      <c r="C166" t="inlineStr">
        <is>
          <t xml:space="preserve">LEITE INTEGRAL LEITISSIMO 1L </t>
        </is>
      </c>
      <c r="D166" t="inlineStr">
        <is>
          <t>12/2025</t>
        </is>
      </c>
      <c r="E166" t="n">
        <v>90</v>
      </c>
      <c r="F166" t="n">
        <v>715.5</v>
      </c>
      <c r="G166" t="n">
        <v>7.95</v>
      </c>
    </row>
    <row r="167">
      <c r="A167" t="inlineStr">
        <is>
          <t>Arcos</t>
        </is>
      </c>
      <c r="B167" t="n">
        <v>24322</v>
      </c>
      <c r="C167" t="inlineStr">
        <is>
          <t>LEMON PEPPER KG</t>
        </is>
      </c>
      <c r="D167" t="inlineStr">
        <is>
          <t>12/2025</t>
        </is>
      </c>
      <c r="E167" t="n">
        <v>3</v>
      </c>
      <c r="F167" t="n">
        <v>66</v>
      </c>
      <c r="G167" t="n">
        <v>22</v>
      </c>
    </row>
    <row r="168">
      <c r="A168" t="inlineStr">
        <is>
          <t>Arcos</t>
        </is>
      </c>
      <c r="B168" t="n">
        <v>19751</v>
      </c>
      <c r="C168" t="inlineStr">
        <is>
          <t>LIMAO SICILIANO KG</t>
        </is>
      </c>
      <c r="D168" t="inlineStr">
        <is>
          <t>12/2025</t>
        </is>
      </c>
      <c r="E168" t="n">
        <v>73.09999999999999</v>
      </c>
      <c r="F168" t="n">
        <v>693.22</v>
      </c>
      <c r="G168" t="n">
        <v>9.48</v>
      </c>
    </row>
    <row r="169">
      <c r="A169" t="inlineStr">
        <is>
          <t>Arcos</t>
        </is>
      </c>
      <c r="B169" t="n">
        <v>23359</v>
      </c>
      <c r="C169" t="inlineStr">
        <is>
          <t>LIMAO TAHITI KG</t>
        </is>
      </c>
      <c r="D169" t="inlineStr">
        <is>
          <t>12/2025</t>
        </is>
      </c>
      <c r="E169" t="n">
        <v>179</v>
      </c>
      <c r="F169" t="n">
        <v>554.3</v>
      </c>
      <c r="G169" t="n">
        <v>3.1</v>
      </c>
    </row>
    <row r="170">
      <c r="A170" t="inlineStr">
        <is>
          <t>Arcos</t>
        </is>
      </c>
      <c r="B170" t="n">
        <v>24331</v>
      </c>
      <c r="C170" t="inlineStr">
        <is>
          <t>LINGUICA CALABRESA KG</t>
        </is>
      </c>
      <c r="D170" t="inlineStr">
        <is>
          <t>12/2025</t>
        </is>
      </c>
      <c r="E170" t="n">
        <v>15</v>
      </c>
      <c r="F170" t="n">
        <v>330.6</v>
      </c>
      <c r="G170" t="n">
        <v>22.04</v>
      </c>
    </row>
    <row r="171">
      <c r="A171" t="inlineStr">
        <is>
          <t>Arcos</t>
        </is>
      </c>
      <c r="B171" t="n">
        <v>24339</v>
      </c>
      <c r="C171" t="inlineStr">
        <is>
          <t>LINGUICA PAIO KG</t>
        </is>
      </c>
      <c r="D171" t="inlineStr">
        <is>
          <t>12/2025</t>
        </is>
      </c>
      <c r="E171" t="n">
        <v>2.5</v>
      </c>
      <c r="F171" t="n">
        <v>90</v>
      </c>
      <c r="G171" t="n">
        <v>36</v>
      </c>
    </row>
    <row r="172">
      <c r="A172" t="inlineStr">
        <is>
          <t>Arcos</t>
        </is>
      </c>
      <c r="B172" t="n">
        <v>20501</v>
      </c>
      <c r="C172" t="inlineStr">
        <is>
          <t>LINGUICA TOSCANA AURORA KG</t>
        </is>
      </c>
      <c r="D172" t="inlineStr">
        <is>
          <t>12/2025</t>
        </is>
      </c>
      <c r="E172" t="n">
        <v>10</v>
      </c>
      <c r="F172" t="n">
        <v>219</v>
      </c>
      <c r="G172" t="n">
        <v>21.9</v>
      </c>
    </row>
    <row r="173">
      <c r="A173" t="inlineStr">
        <is>
          <t>Arcos</t>
        </is>
      </c>
      <c r="B173" t="n">
        <v>26588</v>
      </c>
      <c r="C173" t="inlineStr">
        <is>
          <t>LONZA FATIADO JAIS KG</t>
        </is>
      </c>
      <c r="D173" t="inlineStr">
        <is>
          <t>12/2025</t>
        </is>
      </c>
      <c r="E173" t="n">
        <v>1.5</v>
      </c>
      <c r="F173" t="n">
        <v>290.13</v>
      </c>
      <c r="G173" t="n">
        <v>193.42</v>
      </c>
    </row>
    <row r="174">
      <c r="A174" t="inlineStr">
        <is>
          <t>Arcos</t>
        </is>
      </c>
      <c r="B174" t="n">
        <v>19478</v>
      </c>
      <c r="C174" t="inlineStr">
        <is>
          <t>LOURO FRESCO KG</t>
        </is>
      </c>
      <c r="D174" t="inlineStr">
        <is>
          <t>12/2025</t>
        </is>
      </c>
      <c r="E174" t="n">
        <v>0.2</v>
      </c>
      <c r="F174" t="n">
        <v>13.33</v>
      </c>
      <c r="G174" t="n">
        <v>66.65000000000001</v>
      </c>
    </row>
    <row r="175">
      <c r="A175" t="inlineStr">
        <is>
          <t>Arcos</t>
        </is>
      </c>
      <c r="B175" t="n">
        <v>17017</v>
      </c>
      <c r="C175" t="inlineStr">
        <is>
          <t>LUVA EMBORRACHADA G AMARELA UN</t>
        </is>
      </c>
      <c r="D175" t="inlineStr">
        <is>
          <t>12/2025</t>
        </is>
      </c>
      <c r="E175" t="n">
        <v>3</v>
      </c>
      <c r="F175" t="n">
        <v>8.85</v>
      </c>
      <c r="G175" t="n">
        <v>2.95</v>
      </c>
    </row>
    <row r="176">
      <c r="A176" t="inlineStr">
        <is>
          <t>Arcos</t>
        </is>
      </c>
      <c r="B176" t="n">
        <v>17019</v>
      </c>
      <c r="C176" t="inlineStr">
        <is>
          <t>LUVA EMBORRACHADA M AMARELA UN</t>
        </is>
      </c>
      <c r="D176" t="inlineStr">
        <is>
          <t>12/2025</t>
        </is>
      </c>
      <c r="E176" t="n">
        <v>5</v>
      </c>
      <c r="F176" t="n">
        <v>13.35</v>
      </c>
      <c r="G176" t="n">
        <v>2.67</v>
      </c>
    </row>
    <row r="177">
      <c r="A177" t="inlineStr">
        <is>
          <t>Arcos</t>
        </is>
      </c>
      <c r="B177" t="n">
        <v>17504</v>
      </c>
      <c r="C177" t="inlineStr">
        <is>
          <t>LUVA LATEX G SEM TALCO C/100UN</t>
        </is>
      </c>
      <c r="D177" t="inlineStr">
        <is>
          <t>12/2025</t>
        </is>
      </c>
      <c r="E177" t="n">
        <v>6</v>
      </c>
      <c r="F177" t="n">
        <v>138.4</v>
      </c>
      <c r="G177" t="n">
        <v>23.07</v>
      </c>
    </row>
    <row r="178">
      <c r="A178" t="inlineStr">
        <is>
          <t>Arcos</t>
        </is>
      </c>
      <c r="B178" t="n">
        <v>17476</v>
      </c>
      <c r="C178" t="inlineStr">
        <is>
          <t>LUVA LATEX P SEM TALCO C/100</t>
        </is>
      </c>
      <c r="D178" t="inlineStr">
        <is>
          <t>12/2025</t>
        </is>
      </c>
      <c r="E178" t="n">
        <v>2</v>
      </c>
      <c r="F178" t="n">
        <v>49.8</v>
      </c>
      <c r="G178" t="n">
        <v>24.9</v>
      </c>
    </row>
    <row r="179">
      <c r="A179" t="inlineStr">
        <is>
          <t>Arcos</t>
        </is>
      </c>
      <c r="B179" t="n">
        <v>17488</v>
      </c>
      <c r="C179" t="inlineStr">
        <is>
          <t>LUVA LATEX SEM TALCO M C/100UN</t>
        </is>
      </c>
      <c r="D179" t="inlineStr">
        <is>
          <t>12/2025</t>
        </is>
      </c>
      <c r="E179" t="n">
        <v>14</v>
      </c>
      <c r="F179" t="n">
        <v>321.9</v>
      </c>
      <c r="G179" t="n">
        <v>22.99</v>
      </c>
    </row>
    <row r="180">
      <c r="A180" t="inlineStr">
        <is>
          <t>Arcos</t>
        </is>
      </c>
      <c r="B180" t="n">
        <v>19748</v>
      </c>
      <c r="C180" t="inlineStr">
        <is>
          <t>MACA FUJI KG</t>
        </is>
      </c>
      <c r="D180" t="inlineStr">
        <is>
          <t>12/2025</t>
        </is>
      </c>
      <c r="E180" t="n">
        <v>5</v>
      </c>
      <c r="F180" t="n">
        <v>52.35</v>
      </c>
      <c r="G180" t="n">
        <v>10.47</v>
      </c>
    </row>
    <row r="181">
      <c r="A181" t="inlineStr">
        <is>
          <t>Arcos</t>
        </is>
      </c>
      <c r="B181" t="n">
        <v>19743</v>
      </c>
      <c r="C181" t="inlineStr">
        <is>
          <t>MACA VERDE KG</t>
        </is>
      </c>
      <c r="D181" t="inlineStr">
        <is>
          <t>12/2025</t>
        </is>
      </c>
      <c r="E181" t="n">
        <v>17</v>
      </c>
      <c r="F181" t="n">
        <v>231.2</v>
      </c>
      <c r="G181" t="n">
        <v>13.6</v>
      </c>
    </row>
    <row r="182">
      <c r="A182" t="inlineStr">
        <is>
          <t>Arcos</t>
        </is>
      </c>
      <c r="B182" t="n">
        <v>20134</v>
      </c>
      <c r="C182" t="inlineStr">
        <is>
          <t>MACARRAO FETTUCCINI GRANO DURO DIVELLA 500GR</t>
        </is>
      </c>
      <c r="D182" t="inlineStr">
        <is>
          <t>12/2025</t>
        </is>
      </c>
      <c r="E182" t="n">
        <v>24</v>
      </c>
      <c r="F182" t="n">
        <v>227.76</v>
      </c>
      <c r="G182" t="n">
        <v>9.49</v>
      </c>
    </row>
    <row r="183">
      <c r="A183" t="inlineStr">
        <is>
          <t>Arcos</t>
        </is>
      </c>
      <c r="B183" t="n">
        <v>20007</v>
      </c>
      <c r="C183" t="inlineStr">
        <is>
          <t>MAIONESE HELLMANNS C/3KG</t>
        </is>
      </c>
      <c r="D183" t="inlineStr">
        <is>
          <t>12/2025</t>
        </is>
      </c>
      <c r="E183" t="n">
        <v>4</v>
      </c>
      <c r="F183" t="n">
        <v>191.2</v>
      </c>
      <c r="G183" t="n">
        <v>47.8</v>
      </c>
    </row>
    <row r="184">
      <c r="A184" t="inlineStr">
        <is>
          <t>Arcos</t>
        </is>
      </c>
      <c r="B184" t="n">
        <v>23346</v>
      </c>
      <c r="C184" t="inlineStr">
        <is>
          <t>MANGA PALMER KG</t>
        </is>
      </c>
      <c r="D184" t="inlineStr">
        <is>
          <t>12/2025</t>
        </is>
      </c>
      <c r="E184" t="n">
        <v>14</v>
      </c>
      <c r="F184" t="n">
        <v>98.83</v>
      </c>
      <c r="G184" t="n">
        <v>7.06</v>
      </c>
    </row>
    <row r="185">
      <c r="A185" t="inlineStr">
        <is>
          <t>Arcos</t>
        </is>
      </c>
      <c r="B185" t="n">
        <v>26631</v>
      </c>
      <c r="C185" t="inlineStr">
        <is>
          <t>MANJERICAO BASILICO KG</t>
        </is>
      </c>
      <c r="D185" t="inlineStr">
        <is>
          <t>12/2025</t>
        </is>
      </c>
      <c r="E185" t="n">
        <v>7.1</v>
      </c>
      <c r="F185" t="n">
        <v>365.68</v>
      </c>
      <c r="G185" t="n">
        <v>51.5</v>
      </c>
    </row>
    <row r="186">
      <c r="A186" t="inlineStr">
        <is>
          <t>Arcos</t>
        </is>
      </c>
      <c r="B186" t="n">
        <v>19476</v>
      </c>
      <c r="C186" t="inlineStr">
        <is>
          <t>MANJERICAO KG</t>
        </is>
      </c>
      <c r="D186" t="inlineStr">
        <is>
          <t>12/2025</t>
        </is>
      </c>
      <c r="E186" t="n">
        <v>6</v>
      </c>
      <c r="F186" t="n">
        <v>400.5</v>
      </c>
      <c r="G186" t="n">
        <v>66.75</v>
      </c>
    </row>
    <row r="187">
      <c r="A187" t="inlineStr">
        <is>
          <t>Arcos</t>
        </is>
      </c>
      <c r="B187" t="n">
        <v>19409</v>
      </c>
      <c r="C187" t="inlineStr">
        <is>
          <t>MANTEIGA DE GARRAFA SERTA NORTE 450G UN</t>
        </is>
      </c>
      <c r="D187" t="inlineStr">
        <is>
          <t>12/2025</t>
        </is>
      </c>
      <c r="E187" t="n">
        <v>12</v>
      </c>
      <c r="F187" t="n">
        <v>298.8</v>
      </c>
      <c r="G187" t="n">
        <v>24.9</v>
      </c>
    </row>
    <row r="188">
      <c r="A188" t="inlineStr">
        <is>
          <t>Arcos</t>
        </is>
      </c>
      <c r="B188" t="n">
        <v>19405</v>
      </c>
      <c r="C188" t="inlineStr">
        <is>
          <t>MANTEIGA S/ SAL TRES MARIAS 5KG</t>
        </is>
      </c>
      <c r="D188" t="inlineStr">
        <is>
          <t>12/2025</t>
        </is>
      </c>
      <c r="E188" t="n">
        <v>7</v>
      </c>
      <c r="F188" t="n">
        <v>1080.7</v>
      </c>
      <c r="G188" t="n">
        <v>154.39</v>
      </c>
    </row>
    <row r="189">
      <c r="A189" t="inlineStr">
        <is>
          <t>Arcos</t>
        </is>
      </c>
      <c r="B189" t="n">
        <v>19224</v>
      </c>
      <c r="C189" t="inlineStr">
        <is>
          <t>MANTEIGA SCALA C/5KG</t>
        </is>
      </c>
      <c r="D189" t="inlineStr">
        <is>
          <t>12/2025</t>
        </is>
      </c>
      <c r="E189" t="n">
        <v>10</v>
      </c>
      <c r="F189" t="n">
        <v>2478</v>
      </c>
      <c r="G189" t="n">
        <v>247.8</v>
      </c>
    </row>
    <row r="190">
      <c r="A190" t="inlineStr">
        <is>
          <t>Arcos</t>
        </is>
      </c>
      <c r="B190" t="n">
        <v>17475</v>
      </c>
      <c r="C190" t="inlineStr">
        <is>
          <t>MARMITEX D2 1000ML COM TAMPA THEMOPRAT C/100</t>
        </is>
      </c>
      <c r="D190" t="inlineStr">
        <is>
          <t>12/2025</t>
        </is>
      </c>
      <c r="E190" t="n">
        <v>3</v>
      </c>
      <c r="F190" t="n">
        <v>326.7</v>
      </c>
      <c r="G190" t="n">
        <v>108.9</v>
      </c>
    </row>
    <row r="191">
      <c r="A191" t="inlineStr">
        <is>
          <t>Arcos</t>
        </is>
      </c>
      <c r="B191" t="n">
        <v>24351</v>
      </c>
      <c r="C191" t="inlineStr">
        <is>
          <t>MASSA DE PASTEL HIDEKI C/2,5 KG</t>
        </is>
      </c>
      <c r="D191" t="inlineStr">
        <is>
          <t>12/2025</t>
        </is>
      </c>
      <c r="E191" t="n">
        <v>25</v>
      </c>
      <c r="F191" t="n">
        <v>300</v>
      </c>
      <c r="G191" t="n">
        <v>12</v>
      </c>
    </row>
    <row r="192">
      <c r="A192" t="inlineStr">
        <is>
          <t>Arcos</t>
        </is>
      </c>
      <c r="B192" t="n">
        <v>20117</v>
      </c>
      <c r="C192" t="inlineStr">
        <is>
          <t>MASSA FOLHADA AROSA 1KG UN</t>
        </is>
      </c>
      <c r="D192" t="inlineStr">
        <is>
          <t>12/2025</t>
        </is>
      </c>
      <c r="E192" t="n">
        <v>30</v>
      </c>
      <c r="F192" t="n">
        <v>1164</v>
      </c>
      <c r="G192" t="n">
        <v>38.8</v>
      </c>
    </row>
    <row r="193">
      <c r="A193" t="inlineStr">
        <is>
          <t>Arcos</t>
        </is>
      </c>
      <c r="B193" t="n">
        <v>19600</v>
      </c>
      <c r="C193" t="inlineStr">
        <is>
          <t>MAXIXE KG</t>
        </is>
      </c>
      <c r="D193" t="inlineStr">
        <is>
          <t>12/2025</t>
        </is>
      </c>
      <c r="E193" t="n">
        <v>4.4</v>
      </c>
      <c r="F193" t="n">
        <v>49.8</v>
      </c>
      <c r="G193" t="n">
        <v>11.32</v>
      </c>
    </row>
    <row r="194">
      <c r="A194" t="inlineStr">
        <is>
          <t>Arcos</t>
        </is>
      </c>
      <c r="B194" t="n">
        <v>20887</v>
      </c>
      <c r="C194" t="inlineStr">
        <is>
          <t>MEL PURO FLORA NECTAR C/1KG</t>
        </is>
      </c>
      <c r="D194" t="inlineStr">
        <is>
          <t>12/2025</t>
        </is>
      </c>
      <c r="E194" t="n">
        <v>28</v>
      </c>
      <c r="F194" t="n">
        <v>955.6</v>
      </c>
      <c r="G194" t="n">
        <v>34.13</v>
      </c>
    </row>
    <row r="195">
      <c r="A195" t="inlineStr">
        <is>
          <t>Arcos</t>
        </is>
      </c>
      <c r="B195" t="n">
        <v>20871</v>
      </c>
      <c r="C195" t="inlineStr">
        <is>
          <t>MELADO DE CANA JR C/1,3KG</t>
        </is>
      </c>
      <c r="D195" t="inlineStr">
        <is>
          <t>12/2025</t>
        </is>
      </c>
      <c r="E195" t="n">
        <v>5</v>
      </c>
      <c r="F195" t="n">
        <v>89</v>
      </c>
      <c r="G195" t="n">
        <v>17.8</v>
      </c>
    </row>
    <row r="196">
      <c r="A196" t="inlineStr">
        <is>
          <t>Arcos</t>
        </is>
      </c>
      <c r="B196" t="n">
        <v>19738</v>
      </c>
      <c r="C196" t="inlineStr">
        <is>
          <t>MELANCIA KG</t>
        </is>
      </c>
      <c r="D196" t="inlineStr">
        <is>
          <t>12/2025</t>
        </is>
      </c>
      <c r="E196" t="n">
        <v>42.9</v>
      </c>
      <c r="F196" t="n">
        <v>126.76</v>
      </c>
      <c r="G196" t="n">
        <v>2.95</v>
      </c>
    </row>
    <row r="197">
      <c r="A197" t="inlineStr">
        <is>
          <t>Arcos</t>
        </is>
      </c>
      <c r="B197" t="n">
        <v>19737</v>
      </c>
      <c r="C197" t="inlineStr">
        <is>
          <t>MELAO KG</t>
        </is>
      </c>
      <c r="D197" t="inlineStr">
        <is>
          <t>12/2025</t>
        </is>
      </c>
      <c r="E197" t="n">
        <v>20.8</v>
      </c>
      <c r="F197" t="n">
        <v>87.16</v>
      </c>
      <c r="G197" t="n">
        <v>4.19</v>
      </c>
    </row>
    <row r="198">
      <c r="A198" t="inlineStr">
        <is>
          <t>Arcos</t>
        </is>
      </c>
      <c r="B198" t="n">
        <v>27393</v>
      </c>
      <c r="C198" t="inlineStr">
        <is>
          <t>MEXEDOR CAFE MADEIRA THEOTO C/1000UN</t>
        </is>
      </c>
      <c r="D198" t="inlineStr">
        <is>
          <t>12/2025</t>
        </is>
      </c>
      <c r="E198" t="n">
        <v>3</v>
      </c>
      <c r="F198" t="n">
        <v>60.6</v>
      </c>
      <c r="G198" t="n">
        <v>20.2</v>
      </c>
    </row>
    <row r="199">
      <c r="A199" t="inlineStr">
        <is>
          <t>Arcos</t>
        </is>
      </c>
      <c r="B199" t="n">
        <v>20645</v>
      </c>
      <c r="C199" t="inlineStr">
        <is>
          <t>MILHO VERDE QUERO C/2KG</t>
        </is>
      </c>
      <c r="D199" t="inlineStr">
        <is>
          <t>12/2025</t>
        </is>
      </c>
      <c r="E199" t="n">
        <v>5</v>
      </c>
      <c r="F199" t="n">
        <v>113</v>
      </c>
      <c r="G199" t="n">
        <v>22.6</v>
      </c>
    </row>
    <row r="200">
      <c r="A200" t="inlineStr">
        <is>
          <t>Arcos</t>
        </is>
      </c>
      <c r="B200" t="n">
        <v>19125</v>
      </c>
      <c r="C200" t="inlineStr">
        <is>
          <t>MINI BURGER BRIOCHE PINCEL CAIXA C/180 UN 15 PACOTES X 12 UN COD 142</t>
        </is>
      </c>
      <c r="D200" t="inlineStr">
        <is>
          <t>12/2025</t>
        </is>
      </c>
      <c r="E200" t="n">
        <v>3</v>
      </c>
      <c r="F200" t="n">
        <v>618.84</v>
      </c>
      <c r="G200" t="n">
        <v>206.28</v>
      </c>
    </row>
    <row r="201">
      <c r="A201" t="inlineStr">
        <is>
          <t>Arcos</t>
        </is>
      </c>
      <c r="B201" t="n">
        <v>28492</v>
      </c>
      <c r="C201" t="inlineStr">
        <is>
          <t>MINI CESTO DE INOX PARA BATATA UN</t>
        </is>
      </c>
      <c r="D201" t="inlineStr">
        <is>
          <t>12/2025</t>
        </is>
      </c>
      <c r="E201" t="n">
        <v>30</v>
      </c>
      <c r="F201" t="n">
        <v>934.5</v>
      </c>
      <c r="G201" t="n">
        <v>31.15</v>
      </c>
    </row>
    <row r="202">
      <c r="A202" t="inlineStr">
        <is>
          <t>Arcos</t>
        </is>
      </c>
      <c r="B202" t="n">
        <v>27704</v>
      </c>
      <c r="C202" t="inlineStr">
        <is>
          <t>MINI PAO DE HAMBURGUER BRIOCHE 30G C/40 CX</t>
        </is>
      </c>
      <c r="D202" t="inlineStr">
        <is>
          <t>12/2025</t>
        </is>
      </c>
      <c r="E202" t="n">
        <v>39</v>
      </c>
      <c r="F202" t="n">
        <v>1971.84</v>
      </c>
      <c r="G202" t="n">
        <v>50.56</v>
      </c>
    </row>
    <row r="203">
      <c r="A203" t="inlineStr">
        <is>
          <t>Arcos</t>
        </is>
      </c>
      <c r="B203" t="n">
        <v>19984</v>
      </c>
      <c r="C203" t="inlineStr">
        <is>
          <t>MOLHO INGLES KENKO 1L</t>
        </is>
      </c>
      <c r="D203" t="inlineStr">
        <is>
          <t>12/2025</t>
        </is>
      </c>
      <c r="E203" t="n">
        <v>2</v>
      </c>
      <c r="F203" t="n">
        <v>39.6</v>
      </c>
      <c r="G203" t="n">
        <v>19.8</v>
      </c>
    </row>
    <row r="204">
      <c r="A204" t="inlineStr">
        <is>
          <t>Arcos</t>
        </is>
      </c>
      <c r="B204" t="n">
        <v>24385</v>
      </c>
      <c r="C204" t="inlineStr">
        <is>
          <t>MORANGO CONGELADO KG</t>
        </is>
      </c>
      <c r="D204" t="inlineStr">
        <is>
          <t>12/2025</t>
        </is>
      </c>
      <c r="E204" t="n">
        <v>1</v>
      </c>
      <c r="F204" t="n">
        <v>18</v>
      </c>
      <c r="G204" t="n">
        <v>18</v>
      </c>
    </row>
    <row r="205">
      <c r="A205" t="inlineStr">
        <is>
          <t>Arcos</t>
        </is>
      </c>
      <c r="B205" t="n">
        <v>23335</v>
      </c>
      <c r="C205" t="inlineStr">
        <is>
          <t>MORANGO KG</t>
        </is>
      </c>
      <c r="D205" t="inlineStr">
        <is>
          <t>12/2025</t>
        </is>
      </c>
      <c r="E205" t="n">
        <v>9.5</v>
      </c>
      <c r="F205" t="n">
        <v>232.56</v>
      </c>
      <c r="G205" t="n">
        <v>24.48</v>
      </c>
    </row>
    <row r="206">
      <c r="A206" t="inlineStr">
        <is>
          <t>Arcos</t>
        </is>
      </c>
      <c r="B206" t="n">
        <v>19946</v>
      </c>
      <c r="C206" t="inlineStr">
        <is>
          <t>MOSTARDA DIJON COM GRAO BEAUFOR C/1,001KG</t>
        </is>
      </c>
      <c r="D206" t="inlineStr">
        <is>
          <t>12/2025</t>
        </is>
      </c>
      <c r="E206" t="n">
        <v>1</v>
      </c>
      <c r="F206" t="n">
        <v>56.8</v>
      </c>
      <c r="G206" t="n">
        <v>56.8</v>
      </c>
    </row>
    <row r="207">
      <c r="A207" t="inlineStr">
        <is>
          <t>Arcos</t>
        </is>
      </c>
      <c r="B207" t="n">
        <v>26711</v>
      </c>
      <c r="C207" t="inlineStr">
        <is>
          <t>OLEO DE ABACATE EXTRA VIRGEM PAZZE C/250ML UN</t>
        </is>
      </c>
      <c r="D207" t="inlineStr">
        <is>
          <t>12/2025</t>
        </is>
      </c>
      <c r="E207" t="n">
        <v>20</v>
      </c>
      <c r="F207" t="n">
        <v>758</v>
      </c>
      <c r="G207" t="n">
        <v>37.9</v>
      </c>
    </row>
    <row r="208">
      <c r="A208" t="inlineStr">
        <is>
          <t>Arcos</t>
        </is>
      </c>
      <c r="B208" t="n">
        <v>21017</v>
      </c>
      <c r="C208" t="inlineStr">
        <is>
          <t>OLEO DE ALGODAO SAUDE C/14,5KG</t>
        </is>
      </c>
      <c r="D208" t="inlineStr">
        <is>
          <t>12/2025</t>
        </is>
      </c>
      <c r="E208" t="n">
        <v>4</v>
      </c>
      <c r="F208" t="n">
        <v>670</v>
      </c>
      <c r="G208" t="n">
        <v>167.5</v>
      </c>
    </row>
    <row r="209">
      <c r="A209" t="inlineStr">
        <is>
          <t>Arcos</t>
        </is>
      </c>
      <c r="B209" t="n">
        <v>21007</v>
      </c>
      <c r="C209" t="inlineStr">
        <is>
          <t>OLEO DE CANOLA LIZA C/900ML</t>
        </is>
      </c>
      <c r="D209" t="inlineStr">
        <is>
          <t>12/2025</t>
        </is>
      </c>
      <c r="E209" t="n">
        <v>60</v>
      </c>
      <c r="F209" t="n">
        <v>736.8</v>
      </c>
      <c r="G209" t="n">
        <v>12.28</v>
      </c>
    </row>
    <row r="210">
      <c r="A210" t="inlineStr">
        <is>
          <t>Arcos</t>
        </is>
      </c>
      <c r="B210" t="n">
        <v>21010</v>
      </c>
      <c r="C210" t="inlineStr">
        <is>
          <t>OLEO DE CANOLA SAUDE C/900ML</t>
        </is>
      </c>
      <c r="D210" t="inlineStr">
        <is>
          <t>12/2025</t>
        </is>
      </c>
      <c r="E210" t="n">
        <v>80</v>
      </c>
      <c r="F210" t="n">
        <v>975.2</v>
      </c>
      <c r="G210" t="n">
        <v>12.19</v>
      </c>
    </row>
    <row r="211">
      <c r="A211" t="inlineStr">
        <is>
          <t>Arcos</t>
        </is>
      </c>
      <c r="B211" t="n">
        <v>23096</v>
      </c>
      <c r="C211" t="inlineStr">
        <is>
          <t>OVO BRANCO UN</t>
        </is>
      </c>
      <c r="D211" t="inlineStr">
        <is>
          <t>12/2025</t>
        </is>
      </c>
      <c r="E211" t="n">
        <v>180</v>
      </c>
      <c r="F211" t="n">
        <v>104.4</v>
      </c>
      <c r="G211" t="n">
        <v>0.58</v>
      </c>
    </row>
    <row r="212">
      <c r="A212" t="inlineStr">
        <is>
          <t>Arcos</t>
        </is>
      </c>
      <c r="B212" t="n">
        <v>23095</v>
      </c>
      <c r="C212" t="inlineStr">
        <is>
          <t>OVO CAIPIRA UN</t>
        </is>
      </c>
      <c r="D212" t="inlineStr">
        <is>
          <t>12/2025</t>
        </is>
      </c>
      <c r="E212" t="n">
        <v>2030</v>
      </c>
      <c r="F212" t="n">
        <v>1917.2</v>
      </c>
      <c r="G212" t="n">
        <v>0.9399999999999999</v>
      </c>
    </row>
    <row r="213">
      <c r="A213" t="inlineStr">
        <is>
          <t>Arcos</t>
        </is>
      </c>
      <c r="B213" t="n">
        <v>27106</v>
      </c>
      <c r="C213" t="inlineStr">
        <is>
          <t>PALMILTO PUPUNHA FRESCO TOLETE KG</t>
        </is>
      </c>
      <c r="D213" t="inlineStr">
        <is>
          <t>12/2025</t>
        </is>
      </c>
      <c r="E213" t="n">
        <v>2</v>
      </c>
      <c r="F213" t="n">
        <v>60.9</v>
      </c>
      <c r="G213" t="n">
        <v>30.45</v>
      </c>
    </row>
    <row r="214">
      <c r="A214" t="inlineStr">
        <is>
          <t>Arcos</t>
        </is>
      </c>
      <c r="B214" t="n">
        <v>19594</v>
      </c>
      <c r="C214" t="inlineStr">
        <is>
          <t>PALMITO PUPUNHA TOLETE C/400G</t>
        </is>
      </c>
      <c r="D214" t="inlineStr">
        <is>
          <t>12/2025</t>
        </is>
      </c>
      <c r="E214" t="n">
        <v>10</v>
      </c>
      <c r="F214" t="n">
        <v>304.5</v>
      </c>
      <c r="G214" t="n">
        <v>30.45</v>
      </c>
    </row>
    <row r="215">
      <c r="A215" t="inlineStr">
        <is>
          <t>Arcos</t>
        </is>
      </c>
      <c r="B215" t="n">
        <v>28345</v>
      </c>
      <c r="C215" t="inlineStr">
        <is>
          <t xml:space="preserve">PANELA DE PRESSAO PROFISSIONAL POLIDA 25L </t>
        </is>
      </c>
      <c r="D215" t="inlineStr">
        <is>
          <t>12/2025</t>
        </is>
      </c>
      <c r="E215" t="n">
        <v>1</v>
      </c>
      <c r="F215" t="n">
        <v>583.41</v>
      </c>
      <c r="G215" t="n">
        <v>583.41</v>
      </c>
    </row>
    <row r="216">
      <c r="A216" t="inlineStr">
        <is>
          <t>Arcos</t>
        </is>
      </c>
      <c r="B216" t="n">
        <v>17162</v>
      </c>
      <c r="C216" t="inlineStr">
        <is>
          <t>PANO MULTIUSO 28X240 C/600PANOS UM</t>
        </is>
      </c>
      <c r="D216" t="inlineStr">
        <is>
          <t>12/2025</t>
        </is>
      </c>
      <c r="E216" t="n">
        <v>16</v>
      </c>
      <c r="F216" t="n">
        <v>945</v>
      </c>
      <c r="G216" t="n">
        <v>59.06</v>
      </c>
    </row>
    <row r="217">
      <c r="A217" t="inlineStr">
        <is>
          <t>Arcos</t>
        </is>
      </c>
      <c r="B217" t="n">
        <v>21372</v>
      </c>
      <c r="C217" t="inlineStr">
        <is>
          <t>PAO BRIOCHE FORME C/ TAMPA UN</t>
        </is>
      </c>
      <c r="D217" t="inlineStr">
        <is>
          <t>12/2025</t>
        </is>
      </c>
      <c r="E217" t="n">
        <v>75</v>
      </c>
      <c r="F217" t="n">
        <v>2325</v>
      </c>
      <c r="G217" t="n">
        <v>31</v>
      </c>
    </row>
    <row r="218">
      <c r="A218" t="inlineStr">
        <is>
          <t>Arcos</t>
        </is>
      </c>
      <c r="B218" t="n">
        <v>17040</v>
      </c>
      <c r="C218" t="inlineStr">
        <is>
          <t>PAO CIABATTA DE AZEITE UN</t>
        </is>
      </c>
      <c r="D218" t="inlineStr">
        <is>
          <t>12/2025</t>
        </is>
      </c>
      <c r="E218" t="n">
        <v>50</v>
      </c>
      <c r="F218" t="n">
        <v>205</v>
      </c>
      <c r="G218" t="n">
        <v>4.1</v>
      </c>
    </row>
    <row r="219">
      <c r="A219" t="inlineStr">
        <is>
          <t>Arcos</t>
        </is>
      </c>
      <c r="B219" t="n">
        <v>19135</v>
      </c>
      <c r="C219" t="inlineStr">
        <is>
          <t>PAO DE FORMA SEVEN BOYS C/450G</t>
        </is>
      </c>
      <c r="D219" t="inlineStr">
        <is>
          <t>12/2025</t>
        </is>
      </c>
      <c r="E219" t="n">
        <v>60</v>
      </c>
      <c r="F219" t="n">
        <v>468</v>
      </c>
      <c r="G219" t="n">
        <v>7.8</v>
      </c>
    </row>
    <row r="220">
      <c r="A220" t="inlineStr">
        <is>
          <t>Arcos</t>
        </is>
      </c>
      <c r="B220" t="n">
        <v>24833</v>
      </c>
      <c r="C220" t="inlineStr">
        <is>
          <t>PAO DE QUEIJO 80G C/25UN</t>
        </is>
      </c>
      <c r="D220" t="inlineStr">
        <is>
          <t>12/2025</t>
        </is>
      </c>
      <c r="E220" t="n">
        <v>15</v>
      </c>
      <c r="F220" t="n">
        <v>716.25</v>
      </c>
      <c r="G220" t="n">
        <v>47.75</v>
      </c>
    </row>
    <row r="221">
      <c r="A221" t="inlineStr">
        <is>
          <t>Arcos</t>
        </is>
      </c>
      <c r="B221" t="n">
        <v>27399</v>
      </c>
      <c r="C221" t="inlineStr">
        <is>
          <t>PAO DE QUEIJO TRAD LANCHE DONA ZELDA 25UN C/80GR - 2KG</t>
        </is>
      </c>
      <c r="D221" t="inlineStr">
        <is>
          <t>12/2025</t>
        </is>
      </c>
      <c r="E221" t="n">
        <v>20</v>
      </c>
      <c r="F221" t="n">
        <v>1800</v>
      </c>
      <c r="G221" t="n">
        <v>90</v>
      </c>
    </row>
    <row r="222">
      <c r="A222" t="inlineStr">
        <is>
          <t>Arcos</t>
        </is>
      </c>
      <c r="B222" t="n">
        <v>28384</v>
      </c>
      <c r="C222" t="inlineStr">
        <is>
          <t xml:space="preserve">PÃO PDC FORMA LEVAIN 750GR </t>
        </is>
      </c>
      <c r="D222" t="inlineStr">
        <is>
          <t>12/2025</t>
        </is>
      </c>
      <c r="E222" t="n">
        <v>56</v>
      </c>
      <c r="F222" t="n">
        <v>1352.4</v>
      </c>
      <c r="G222" t="n">
        <v>24.15</v>
      </c>
    </row>
    <row r="223">
      <c r="A223" t="inlineStr">
        <is>
          <t>Arcos</t>
        </is>
      </c>
      <c r="B223" t="n">
        <v>17046</v>
      </c>
      <c r="C223" t="inlineStr">
        <is>
          <t>PAPEL ALUMINIO ROLO  45X65M UN</t>
        </is>
      </c>
      <c r="D223" t="inlineStr">
        <is>
          <t>12/2025</t>
        </is>
      </c>
      <c r="E223" t="n">
        <v>6</v>
      </c>
      <c r="F223" t="n">
        <v>233.4</v>
      </c>
      <c r="G223" t="n">
        <v>38.9</v>
      </c>
    </row>
    <row r="224">
      <c r="A224" t="inlineStr">
        <is>
          <t>Arcos</t>
        </is>
      </c>
      <c r="B224" t="n">
        <v>17413</v>
      </c>
      <c r="C224" t="inlineStr">
        <is>
          <t>PAPEL HIGIENICO INTER/ FOLHA DUPLA INOVATTA C/2400 FOLHAS</t>
        </is>
      </c>
      <c r="D224" t="inlineStr">
        <is>
          <t>12/2025</t>
        </is>
      </c>
      <c r="E224" t="n">
        <v>4</v>
      </c>
      <c r="F224" t="n">
        <v>799.6</v>
      </c>
      <c r="G224" t="n">
        <v>199.9</v>
      </c>
    </row>
    <row r="225">
      <c r="A225" t="inlineStr">
        <is>
          <t>Arcos</t>
        </is>
      </c>
      <c r="B225" t="n">
        <v>17431</v>
      </c>
      <c r="C225" t="inlineStr">
        <is>
          <t>PAPEL MANTEIGA 25X35 35G GRANAPEL C/1600</t>
        </is>
      </c>
      <c r="D225" t="inlineStr">
        <is>
          <t>12/2025</t>
        </is>
      </c>
      <c r="E225" t="n">
        <v>2</v>
      </c>
      <c r="F225" t="n">
        <v>273</v>
      </c>
      <c r="G225" t="n">
        <v>136.5</v>
      </c>
    </row>
    <row r="226">
      <c r="A226" t="inlineStr">
        <is>
          <t>Arcos</t>
        </is>
      </c>
      <c r="B226" t="n">
        <v>24843</v>
      </c>
      <c r="C226" t="inlineStr">
        <is>
          <t>PAPEL TOALHA BOBINA NOBRE 08/26 C/6UN</t>
        </is>
      </c>
      <c r="D226" t="inlineStr">
        <is>
          <t>12/2025</t>
        </is>
      </c>
      <c r="E226" t="n">
        <v>26</v>
      </c>
      <c r="F226" t="n">
        <v>1612</v>
      </c>
      <c r="G226" t="n">
        <v>62</v>
      </c>
    </row>
    <row r="227">
      <c r="A227" t="inlineStr">
        <is>
          <t>Arcos</t>
        </is>
      </c>
      <c r="B227" t="n">
        <v>17416</v>
      </c>
      <c r="C227" t="inlineStr">
        <is>
          <t>PAPEL TOALHA INTER/ 100% CELULOSE SULLEG C/2000</t>
        </is>
      </c>
      <c r="D227" t="inlineStr">
        <is>
          <t>12/2025</t>
        </is>
      </c>
      <c r="E227" t="n">
        <v>16</v>
      </c>
      <c r="F227" t="n">
        <v>883.6</v>
      </c>
      <c r="G227" t="n">
        <v>55.23</v>
      </c>
    </row>
    <row r="228">
      <c r="A228" t="inlineStr">
        <is>
          <t>Arcos</t>
        </is>
      </c>
      <c r="B228" t="n">
        <v>24505</v>
      </c>
      <c r="C228" t="inlineStr">
        <is>
          <t>PAPEL TOALHA SNOB 1X2 UN</t>
        </is>
      </c>
      <c r="D228" t="inlineStr">
        <is>
          <t>12/2025</t>
        </is>
      </c>
      <c r="E228" t="n">
        <v>10</v>
      </c>
      <c r="F228" t="n">
        <v>58.9</v>
      </c>
      <c r="G228" t="n">
        <v>5.89</v>
      </c>
    </row>
    <row r="229">
      <c r="A229" t="inlineStr">
        <is>
          <t>Arcos</t>
        </is>
      </c>
      <c r="B229" t="n">
        <v>19932</v>
      </c>
      <c r="C229" t="inlineStr">
        <is>
          <t>PAPRICA DOCE 500GR</t>
        </is>
      </c>
      <c r="D229" t="inlineStr">
        <is>
          <t>12/2025</t>
        </is>
      </c>
      <c r="E229" t="n">
        <v>9</v>
      </c>
      <c r="F229" t="n">
        <v>63</v>
      </c>
      <c r="G229" t="n">
        <v>7</v>
      </c>
    </row>
    <row r="230">
      <c r="A230" t="inlineStr">
        <is>
          <t>Arcos</t>
        </is>
      </c>
      <c r="B230" t="n">
        <v>20614</v>
      </c>
      <c r="C230" t="inlineStr">
        <is>
          <t>PASTA GERGELIM TAHINE ISTAMBUL 5006 LT</t>
        </is>
      </c>
      <c r="D230" t="inlineStr">
        <is>
          <t>12/2025</t>
        </is>
      </c>
      <c r="E230" t="n">
        <v>1</v>
      </c>
      <c r="F230" t="n">
        <v>31.95</v>
      </c>
      <c r="G230" t="n">
        <v>31.95</v>
      </c>
    </row>
    <row r="231">
      <c r="A231" t="inlineStr">
        <is>
          <t>Arcos</t>
        </is>
      </c>
      <c r="B231" t="n">
        <v>25126</v>
      </c>
      <c r="C231" t="inlineStr">
        <is>
          <t>PATINHO EM BIFE KG</t>
        </is>
      </c>
      <c r="D231" t="inlineStr">
        <is>
          <t>12/2025</t>
        </is>
      </c>
      <c r="E231" t="n">
        <v>31</v>
      </c>
      <c r="F231" t="n">
        <v>1298.9</v>
      </c>
      <c r="G231" t="n">
        <v>41.9</v>
      </c>
    </row>
    <row r="232">
      <c r="A232" t="inlineStr">
        <is>
          <t>Arcos</t>
        </is>
      </c>
      <c r="B232" t="n">
        <v>18832</v>
      </c>
      <c r="C232" t="inlineStr">
        <is>
          <t>PATINHO MOIDO KG</t>
        </is>
      </c>
      <c r="D232" t="inlineStr">
        <is>
          <t>12/2025</t>
        </is>
      </c>
      <c r="E232" t="n">
        <v>50.8</v>
      </c>
      <c r="F232" t="n">
        <v>2068.52</v>
      </c>
      <c r="G232" t="n">
        <v>40.72</v>
      </c>
    </row>
    <row r="233">
      <c r="A233" t="inlineStr">
        <is>
          <t>Arcos</t>
        </is>
      </c>
      <c r="B233" t="n">
        <v>19589</v>
      </c>
      <c r="C233" t="inlineStr">
        <is>
          <t>PEPINO JAPONES KG</t>
        </is>
      </c>
      <c r="D233" t="inlineStr">
        <is>
          <t>12/2025</t>
        </is>
      </c>
      <c r="E233" t="n">
        <v>8</v>
      </c>
      <c r="F233" t="n">
        <v>29.07</v>
      </c>
      <c r="G233" t="n">
        <v>3.63</v>
      </c>
    </row>
    <row r="234">
      <c r="A234" t="inlineStr">
        <is>
          <t>Arcos</t>
        </is>
      </c>
      <c r="B234" t="n">
        <v>17886</v>
      </c>
      <c r="C234" t="inlineStr">
        <is>
          <t>PEPSI ZERO LATA 350ML C/12</t>
        </is>
      </c>
      <c r="D234" t="inlineStr">
        <is>
          <t>12/2025</t>
        </is>
      </c>
      <c r="E234" t="n">
        <v>20</v>
      </c>
      <c r="F234" t="n">
        <v>464.8</v>
      </c>
      <c r="G234" t="n">
        <v>23.24</v>
      </c>
    </row>
    <row r="235">
      <c r="A235" t="inlineStr">
        <is>
          <t>Arcos</t>
        </is>
      </c>
      <c r="B235" t="n">
        <v>26580</v>
      </c>
      <c r="C235" t="inlineStr">
        <is>
          <t>PERNIL CORDEIRO FREDDI KG</t>
        </is>
      </c>
      <c r="D235" t="inlineStr">
        <is>
          <t>12/2025</t>
        </is>
      </c>
      <c r="E235" t="n">
        <v>61.42</v>
      </c>
      <c r="F235" t="n">
        <v>6705.62</v>
      </c>
      <c r="G235" t="n">
        <v>109.18</v>
      </c>
    </row>
    <row r="236">
      <c r="A236" t="inlineStr">
        <is>
          <t>Arcos</t>
        </is>
      </c>
      <c r="B236" t="n">
        <v>18667</v>
      </c>
      <c r="C236" t="inlineStr">
        <is>
          <t>PERNIL SUINO SEM OSSO EM CUBOS KG</t>
        </is>
      </c>
      <c r="D236" t="inlineStr">
        <is>
          <t>12/2025</t>
        </is>
      </c>
      <c r="E236" t="n">
        <v>35.15</v>
      </c>
      <c r="F236" t="n">
        <v>702.65</v>
      </c>
      <c r="G236" t="n">
        <v>19.99</v>
      </c>
    </row>
    <row r="237">
      <c r="A237" t="inlineStr">
        <is>
          <t>Arcos</t>
        </is>
      </c>
      <c r="B237" t="n">
        <v>18668</v>
      </c>
      <c r="C237" t="inlineStr">
        <is>
          <t>PERNIL SUINO SEM OSSO KG</t>
        </is>
      </c>
      <c r="D237" t="inlineStr">
        <is>
          <t>12/2025</t>
        </is>
      </c>
      <c r="E237" t="n">
        <v>11</v>
      </c>
      <c r="F237" t="n">
        <v>219.89</v>
      </c>
      <c r="G237" t="n">
        <v>19.99</v>
      </c>
    </row>
    <row r="238">
      <c r="A238" t="inlineStr">
        <is>
          <t>Arcos</t>
        </is>
      </c>
      <c r="B238" t="n">
        <v>28488</v>
      </c>
      <c r="C238" t="inlineStr">
        <is>
          <t xml:space="preserve">PERU INTEIRO CONGELADO KG </t>
        </is>
      </c>
      <c r="D238" t="inlineStr">
        <is>
          <t>12/2025</t>
        </is>
      </c>
      <c r="E238" t="n">
        <v>28</v>
      </c>
      <c r="F238" t="n">
        <v>1246</v>
      </c>
      <c r="G238" t="n">
        <v>44.5</v>
      </c>
    </row>
    <row r="239">
      <c r="A239" t="inlineStr">
        <is>
          <t>Arcos</t>
        </is>
      </c>
      <c r="B239" t="n">
        <v>19583</v>
      </c>
      <c r="C239" t="inlineStr">
        <is>
          <t>PIMENTA BIQUINHO KG</t>
        </is>
      </c>
      <c r="D239" t="inlineStr">
        <is>
          <t>12/2025</t>
        </is>
      </c>
      <c r="E239" t="n">
        <v>0.2</v>
      </c>
      <c r="F239" t="n">
        <v>8.4</v>
      </c>
      <c r="G239" t="n">
        <v>42</v>
      </c>
    </row>
    <row r="240">
      <c r="A240" t="inlineStr">
        <is>
          <t>Arcos</t>
        </is>
      </c>
      <c r="B240" t="n">
        <v>19575</v>
      </c>
      <c r="C240" t="inlineStr">
        <is>
          <t>PIMENTA DE CHEIRO VERDE KG</t>
        </is>
      </c>
      <c r="D240" t="inlineStr">
        <is>
          <t>12/2025</t>
        </is>
      </c>
      <c r="E240" t="n">
        <v>6.1</v>
      </c>
      <c r="F240" t="n">
        <v>161.7</v>
      </c>
      <c r="G240" t="n">
        <v>26.51</v>
      </c>
    </row>
    <row r="241">
      <c r="A241" t="inlineStr">
        <is>
          <t>Arcos</t>
        </is>
      </c>
      <c r="B241" t="n">
        <v>19572</v>
      </c>
      <c r="C241" t="inlineStr">
        <is>
          <t>PIMENTA DEDO DE MOCA KG</t>
        </is>
      </c>
      <c r="D241" t="inlineStr">
        <is>
          <t>12/2025</t>
        </is>
      </c>
      <c r="E241" t="n">
        <v>2.05</v>
      </c>
      <c r="F241" t="n">
        <v>34.47</v>
      </c>
      <c r="G241" t="n">
        <v>16.81</v>
      </c>
    </row>
    <row r="242">
      <c r="A242" t="inlineStr">
        <is>
          <t>Arcos</t>
        </is>
      </c>
      <c r="B242" t="n">
        <v>19562</v>
      </c>
      <c r="C242" t="inlineStr">
        <is>
          <t>PIMENTAO AMARELO KG</t>
        </is>
      </c>
      <c r="D242" t="inlineStr">
        <is>
          <t>12/2025</t>
        </is>
      </c>
      <c r="E242" t="n">
        <v>5.5</v>
      </c>
      <c r="F242" t="n">
        <v>82.39</v>
      </c>
      <c r="G242" t="n">
        <v>14.98</v>
      </c>
    </row>
    <row r="243">
      <c r="A243" t="inlineStr">
        <is>
          <t>Arcos</t>
        </is>
      </c>
      <c r="B243" t="n">
        <v>19561</v>
      </c>
      <c r="C243" t="inlineStr">
        <is>
          <t>PIMENTAO VERDE KG</t>
        </is>
      </c>
      <c r="D243" t="inlineStr">
        <is>
          <t>12/2025</t>
        </is>
      </c>
      <c r="E243" t="n">
        <v>2</v>
      </c>
      <c r="F243" t="n">
        <v>21.9</v>
      </c>
      <c r="G243" t="n">
        <v>10.95</v>
      </c>
    </row>
    <row r="244">
      <c r="A244" t="inlineStr">
        <is>
          <t>Arcos</t>
        </is>
      </c>
      <c r="B244" t="n">
        <v>23198</v>
      </c>
      <c r="C244" t="inlineStr">
        <is>
          <t>PIMENTAO VERMELHO KG</t>
        </is>
      </c>
      <c r="D244" t="inlineStr">
        <is>
          <t>12/2025</t>
        </is>
      </c>
      <c r="E244" t="n">
        <v>6</v>
      </c>
      <c r="F244" t="n">
        <v>85</v>
      </c>
      <c r="G244" t="n">
        <v>14.17</v>
      </c>
    </row>
    <row r="245">
      <c r="A245" t="inlineStr">
        <is>
          <t>Arcos</t>
        </is>
      </c>
      <c r="B245" t="n">
        <v>26883</v>
      </c>
      <c r="C245" t="inlineStr">
        <is>
          <t>PISCO QUEBRANTA BARSOL 750ML</t>
        </is>
      </c>
      <c r="D245" t="inlineStr">
        <is>
          <t>12/2025</t>
        </is>
      </c>
      <c r="E245" t="n">
        <v>30</v>
      </c>
      <c r="F245" t="n">
        <v>2899.2</v>
      </c>
      <c r="G245" t="n">
        <v>96.64</v>
      </c>
    </row>
    <row r="246">
      <c r="A246" t="inlineStr">
        <is>
          <t>Arcos</t>
        </is>
      </c>
      <c r="B246" t="n">
        <v>20349</v>
      </c>
      <c r="C246" t="inlineStr">
        <is>
          <t>POLENTA PRE COZIDA DIVELLA 500G</t>
        </is>
      </c>
      <c r="D246" t="inlineStr">
        <is>
          <t>12/2025</t>
        </is>
      </c>
      <c r="E246" t="n">
        <v>10</v>
      </c>
      <c r="F246" t="n">
        <v>129</v>
      </c>
      <c r="G246" t="n">
        <v>12.9</v>
      </c>
    </row>
    <row r="247">
      <c r="A247" t="inlineStr">
        <is>
          <t>Arcos</t>
        </is>
      </c>
      <c r="B247" t="n">
        <v>19790</v>
      </c>
      <c r="C247" t="inlineStr">
        <is>
          <t>POLPA DE AVOCADO KG</t>
        </is>
      </c>
      <c r="D247" t="inlineStr">
        <is>
          <t>12/2025</t>
        </is>
      </c>
      <c r="E247" t="n">
        <v>9</v>
      </c>
      <c r="F247" t="n">
        <v>320.67</v>
      </c>
      <c r="G247" t="n">
        <v>35.63</v>
      </c>
    </row>
    <row r="248">
      <c r="A248" t="inlineStr">
        <is>
          <t>Arcos</t>
        </is>
      </c>
      <c r="B248" t="n">
        <v>26425</v>
      </c>
      <c r="C248" t="inlineStr">
        <is>
          <t>POLPA DE CAJA KG</t>
        </is>
      </c>
      <c r="D248" t="inlineStr">
        <is>
          <t>12/2025</t>
        </is>
      </c>
      <c r="E248" t="n">
        <v>27</v>
      </c>
      <c r="F248" t="n">
        <v>729</v>
      </c>
      <c r="G248" t="n">
        <v>27</v>
      </c>
    </row>
    <row r="249">
      <c r="A249" t="inlineStr">
        <is>
          <t>Arcos</t>
        </is>
      </c>
      <c r="B249" t="n">
        <v>23330</v>
      </c>
      <c r="C249" t="inlineStr">
        <is>
          <t>POLPA DE CUPUACU CONGELADA KG</t>
        </is>
      </c>
      <c r="D249" t="inlineStr">
        <is>
          <t>12/2025</t>
        </is>
      </c>
      <c r="E249" t="n">
        <v>1</v>
      </c>
      <c r="F249" t="n">
        <v>29</v>
      </c>
      <c r="G249" t="n">
        <v>29</v>
      </c>
    </row>
    <row r="250">
      <c r="A250" t="inlineStr">
        <is>
          <t>Arcos</t>
        </is>
      </c>
      <c r="B250" t="n">
        <v>24507</v>
      </c>
      <c r="C250" t="inlineStr">
        <is>
          <t>PROAUTO ALCOOL LIQUIDO 70% KIMI LIQUID 1L UN</t>
        </is>
      </c>
      <c r="D250" t="inlineStr">
        <is>
          <t>12/2025</t>
        </is>
      </c>
      <c r="E250" t="n">
        <v>16</v>
      </c>
      <c r="F250" t="n">
        <v>1303.2</v>
      </c>
      <c r="G250" t="n">
        <v>81.45</v>
      </c>
    </row>
    <row r="251">
      <c r="A251" t="inlineStr">
        <is>
          <t>Arcos</t>
        </is>
      </c>
      <c r="B251" t="n">
        <v>26393</v>
      </c>
      <c r="C251" t="inlineStr">
        <is>
          <t>PROAUTO DESINCRUSTANTE KLINBE 5L</t>
        </is>
      </c>
      <c r="D251" t="inlineStr">
        <is>
          <t>12/2025</t>
        </is>
      </c>
      <c r="E251" t="n">
        <v>2</v>
      </c>
      <c r="F251" t="n">
        <v>210</v>
      </c>
      <c r="G251" t="n">
        <v>105</v>
      </c>
    </row>
    <row r="252">
      <c r="A252" t="inlineStr">
        <is>
          <t>Arcos</t>
        </is>
      </c>
      <c r="B252" t="n">
        <v>26395</v>
      </c>
      <c r="C252" t="inlineStr">
        <is>
          <t>PROAUTO DETERGENTE CLORADO PRO HA 3000CL 5L</t>
        </is>
      </c>
      <c r="D252" t="inlineStr">
        <is>
          <t>12/2025</t>
        </is>
      </c>
      <c r="E252" t="n">
        <v>4</v>
      </c>
      <c r="F252" t="n">
        <v>492.4</v>
      </c>
      <c r="G252" t="n">
        <v>123.1</v>
      </c>
    </row>
    <row r="253">
      <c r="A253" t="inlineStr">
        <is>
          <t>Arcos</t>
        </is>
      </c>
      <c r="B253" t="n">
        <v>24514</v>
      </c>
      <c r="C253" t="inlineStr">
        <is>
          <t>PROAUTO DETERGENTE NEUTRO NEUTER SUPER 5 L</t>
        </is>
      </c>
      <c r="D253" t="inlineStr">
        <is>
          <t>12/2025</t>
        </is>
      </c>
      <c r="E253" t="n">
        <v>16</v>
      </c>
      <c r="F253" t="n">
        <v>1890.4</v>
      </c>
      <c r="G253" t="n">
        <v>118.15</v>
      </c>
    </row>
    <row r="254">
      <c r="A254" t="inlineStr">
        <is>
          <t>Arcos</t>
        </is>
      </c>
      <c r="B254" t="n">
        <v>24845</v>
      </c>
      <c r="C254" t="inlineStr">
        <is>
          <t>PROAUTO SABONETE LIQUIDO ERVA DOCE KREAM SOAP 5L</t>
        </is>
      </c>
      <c r="D254" t="inlineStr">
        <is>
          <t>12/2025</t>
        </is>
      </c>
      <c r="E254" t="n">
        <v>3</v>
      </c>
      <c r="F254" t="n">
        <v>360.45</v>
      </c>
      <c r="G254" t="n">
        <v>120.15</v>
      </c>
    </row>
    <row r="255">
      <c r="A255" t="inlineStr">
        <is>
          <t>Arcos</t>
        </is>
      </c>
      <c r="B255" t="n">
        <v>17526</v>
      </c>
      <c r="C255" t="inlineStr">
        <is>
          <t>PROTETOR DE ASSENTO SANITARIO C/ 120UN</t>
        </is>
      </c>
      <c r="D255" t="inlineStr">
        <is>
          <t>12/2025</t>
        </is>
      </c>
      <c r="E255" t="n">
        <v>6</v>
      </c>
      <c r="F255" t="n">
        <v>123.6</v>
      </c>
      <c r="G255" t="n">
        <v>20.6</v>
      </c>
    </row>
    <row r="256">
      <c r="A256" t="inlineStr">
        <is>
          <t>Arcos</t>
        </is>
      </c>
      <c r="B256" t="n">
        <v>19818</v>
      </c>
      <c r="C256" t="inlineStr">
        <is>
          <t>PUXURI 15G C/20 UN</t>
        </is>
      </c>
      <c r="D256" t="inlineStr">
        <is>
          <t>12/2025</t>
        </is>
      </c>
      <c r="E256" t="n">
        <v>1</v>
      </c>
      <c r="F256" t="n">
        <v>238</v>
      </c>
      <c r="G256" t="n">
        <v>238</v>
      </c>
    </row>
    <row r="257">
      <c r="A257" t="inlineStr">
        <is>
          <t>Arcos</t>
        </is>
      </c>
      <c r="B257" t="n">
        <v>19370</v>
      </c>
      <c r="C257" t="inlineStr">
        <is>
          <t>QUEIJO CAMEMBERT SERRA DAS ANTAS CX 1,680KG C/12 DE 140G KG</t>
        </is>
      </c>
      <c r="D257" t="inlineStr">
        <is>
          <t>12/2025</t>
        </is>
      </c>
      <c r="E257" t="n">
        <v>58.86</v>
      </c>
      <c r="F257" t="n">
        <v>5199.1</v>
      </c>
      <c r="G257" t="n">
        <v>88.33</v>
      </c>
    </row>
    <row r="258">
      <c r="A258" t="inlineStr">
        <is>
          <t>Arcos</t>
        </is>
      </c>
      <c r="B258" t="n">
        <v>19356</v>
      </c>
      <c r="C258" t="inlineStr">
        <is>
          <t>QUEIJO COALHO QUATA KG</t>
        </is>
      </c>
      <c r="D258" t="inlineStr">
        <is>
          <t>12/2025</t>
        </is>
      </c>
      <c r="E258" t="n">
        <v>30.22</v>
      </c>
      <c r="F258" t="n">
        <v>1677.21</v>
      </c>
      <c r="G258" t="n">
        <v>55.5</v>
      </c>
    </row>
    <row r="259">
      <c r="A259" t="inlineStr">
        <is>
          <t>Arcos</t>
        </is>
      </c>
      <c r="B259" t="n">
        <v>23082</v>
      </c>
      <c r="C259" t="inlineStr">
        <is>
          <t>QUEIJO DE CABRA BOURSIN EM PASTA KG</t>
        </is>
      </c>
      <c r="D259" t="inlineStr">
        <is>
          <t>12/2025</t>
        </is>
      </c>
      <c r="E259" t="n">
        <v>20</v>
      </c>
      <c r="F259" t="n">
        <v>1578</v>
      </c>
      <c r="G259" t="n">
        <v>78.90000000000001</v>
      </c>
    </row>
    <row r="260">
      <c r="A260" t="inlineStr">
        <is>
          <t>Arcos</t>
        </is>
      </c>
      <c r="B260" t="n">
        <v>25868</v>
      </c>
      <c r="C260" t="inlineStr">
        <is>
          <t>QUEIJO GORGONZOLA DOLCE SERRA DAS ANTAS KG</t>
        </is>
      </c>
      <c r="D260" t="inlineStr">
        <is>
          <t>12/2025</t>
        </is>
      </c>
      <c r="E260" t="n">
        <v>5.7</v>
      </c>
      <c r="F260" t="n">
        <v>522.63</v>
      </c>
      <c r="G260" t="n">
        <v>91.69</v>
      </c>
    </row>
    <row r="261">
      <c r="A261" t="inlineStr">
        <is>
          <t>Arcos</t>
        </is>
      </c>
      <c r="B261" t="n">
        <v>26596</v>
      </c>
      <c r="C261" t="inlineStr">
        <is>
          <t>QUEIJO GORGONZOLA SERRA DAS ANTAS (PECAS DE 660G) KG</t>
        </is>
      </c>
      <c r="D261" t="inlineStr">
        <is>
          <t>12/2025</t>
        </is>
      </c>
      <c r="E261" t="n">
        <v>5.33</v>
      </c>
      <c r="F261" t="n">
        <v>496.72</v>
      </c>
      <c r="G261" t="n">
        <v>93.19</v>
      </c>
    </row>
    <row r="262">
      <c r="A262" t="inlineStr">
        <is>
          <t>Arcos</t>
        </is>
      </c>
      <c r="B262" t="n">
        <v>19187</v>
      </c>
      <c r="C262" t="inlineStr">
        <is>
          <t>QUEIJO MEIA CURA C/500G KG</t>
        </is>
      </c>
      <c r="D262" t="inlineStr">
        <is>
          <t>12/2025</t>
        </is>
      </c>
      <c r="E262" t="n">
        <v>1.14</v>
      </c>
      <c r="F262" t="n">
        <v>74.67</v>
      </c>
      <c r="G262" t="n">
        <v>65.5</v>
      </c>
    </row>
    <row r="263">
      <c r="A263" t="inlineStr">
        <is>
          <t>Arcos</t>
        </is>
      </c>
      <c r="B263" t="n">
        <v>26594</v>
      </c>
      <c r="C263" t="inlineStr">
        <is>
          <t>QUEIJO MOGIANA KG</t>
        </is>
      </c>
      <c r="D263" t="inlineStr">
        <is>
          <t>12/2025</t>
        </is>
      </c>
      <c r="E263" t="n">
        <v>22.65</v>
      </c>
      <c r="F263" t="n">
        <v>1968.29</v>
      </c>
      <c r="G263" t="n">
        <v>86.90000000000001</v>
      </c>
    </row>
    <row r="264">
      <c r="A264" t="inlineStr">
        <is>
          <t>Arcos</t>
        </is>
      </c>
      <c r="B264" t="n">
        <v>19324</v>
      </c>
      <c r="C264" t="inlineStr">
        <is>
          <t>QUEIJO MUSSARELA TRES MARIAS KG</t>
        </is>
      </c>
      <c r="D264" t="inlineStr">
        <is>
          <t>12/2025</t>
        </is>
      </c>
      <c r="E264" t="n">
        <v>33.46</v>
      </c>
      <c r="F264" t="n">
        <v>1107.85</v>
      </c>
      <c r="G264" t="n">
        <v>33.11</v>
      </c>
    </row>
    <row r="265">
      <c r="A265" t="inlineStr">
        <is>
          <t>Arcos</t>
        </is>
      </c>
      <c r="B265" t="n">
        <v>19297</v>
      </c>
      <c r="C265" t="inlineStr">
        <is>
          <t>QUEIJO PARMESAO LA SERENISSIMA KG</t>
        </is>
      </c>
      <c r="D265" t="inlineStr">
        <is>
          <t>12/2025</t>
        </is>
      </c>
      <c r="E265" t="n">
        <v>4</v>
      </c>
      <c r="F265" t="n">
        <v>2207.68</v>
      </c>
      <c r="G265" t="n">
        <v>551.92</v>
      </c>
    </row>
    <row r="266">
      <c r="A266" t="inlineStr">
        <is>
          <t>Arcos</t>
        </is>
      </c>
      <c r="B266" t="n">
        <v>19558</v>
      </c>
      <c r="C266" t="inlineStr">
        <is>
          <t>QUIABO KG</t>
        </is>
      </c>
      <c r="D266" t="inlineStr">
        <is>
          <t>12/2025</t>
        </is>
      </c>
      <c r="E266" t="n">
        <v>9.449999999999999</v>
      </c>
      <c r="F266" t="n">
        <v>102.48</v>
      </c>
      <c r="G266" t="n">
        <v>10.84</v>
      </c>
    </row>
    <row r="267">
      <c r="A267" t="inlineStr">
        <is>
          <t>Arcos</t>
        </is>
      </c>
      <c r="B267" t="n">
        <v>23195</v>
      </c>
      <c r="C267" t="inlineStr">
        <is>
          <t>RABANETE KG</t>
        </is>
      </c>
      <c r="D267" t="inlineStr">
        <is>
          <t>12/2025</t>
        </is>
      </c>
      <c r="E267" t="n">
        <v>1.2</v>
      </c>
      <c r="F267" t="n">
        <v>8.460000000000001</v>
      </c>
      <c r="G267" t="n">
        <v>7.05</v>
      </c>
    </row>
    <row r="268">
      <c r="A268" t="inlineStr">
        <is>
          <t>Arcos</t>
        </is>
      </c>
      <c r="B268" t="n">
        <v>28434</v>
      </c>
      <c r="C268" t="inlineStr">
        <is>
          <t>RAMEKIN CANELADO PORCELANA 50ML UN</t>
        </is>
      </c>
      <c r="D268" t="inlineStr">
        <is>
          <t>12/2025</t>
        </is>
      </c>
      <c r="E268" t="n">
        <v>100</v>
      </c>
      <c r="F268" t="n">
        <v>624</v>
      </c>
      <c r="G268" t="n">
        <v>6.24</v>
      </c>
    </row>
    <row r="269">
      <c r="A269" t="inlineStr">
        <is>
          <t>Arcos</t>
        </is>
      </c>
      <c r="B269" t="n">
        <v>19553</v>
      </c>
      <c r="C269" t="inlineStr">
        <is>
          <t>REPOLHO BRANCO KG</t>
        </is>
      </c>
      <c r="D269" t="inlineStr">
        <is>
          <t>12/2025</t>
        </is>
      </c>
      <c r="E269" t="n">
        <v>8</v>
      </c>
      <c r="F269" t="n">
        <v>23.8</v>
      </c>
      <c r="G269" t="n">
        <v>2.98</v>
      </c>
    </row>
    <row r="270">
      <c r="A270" t="inlineStr">
        <is>
          <t>Arcos</t>
        </is>
      </c>
      <c r="B270" t="n">
        <v>25012</v>
      </c>
      <c r="C270" t="inlineStr">
        <is>
          <t>REQUEIJÃO DE CORTE KG</t>
        </is>
      </c>
      <c r="D270" t="inlineStr">
        <is>
          <t>12/2025</t>
        </is>
      </c>
      <c r="E270" t="n">
        <v>3.45</v>
      </c>
      <c r="F270" t="n">
        <v>303.6</v>
      </c>
      <c r="G270" t="n">
        <v>88</v>
      </c>
    </row>
    <row r="271">
      <c r="A271" t="inlineStr">
        <is>
          <t>Arcos</t>
        </is>
      </c>
      <c r="B271" t="n">
        <v>19721</v>
      </c>
      <c r="C271" t="inlineStr">
        <is>
          <t>ROMA KG</t>
        </is>
      </c>
      <c r="D271" t="inlineStr">
        <is>
          <t>12/2025</t>
        </is>
      </c>
      <c r="E271" t="n">
        <v>15</v>
      </c>
      <c r="F271" t="n">
        <v>517.35</v>
      </c>
      <c r="G271" t="n">
        <v>34.49</v>
      </c>
    </row>
    <row r="272">
      <c r="A272" t="inlineStr">
        <is>
          <t>Arcos</t>
        </is>
      </c>
      <c r="B272" t="n">
        <v>28059</v>
      </c>
      <c r="C272" t="inlineStr">
        <is>
          <t>ROUPEIRO DE AÇO 12 PP UN</t>
        </is>
      </c>
      <c r="D272" t="inlineStr">
        <is>
          <t>12/2025</t>
        </is>
      </c>
      <c r="E272" t="n">
        <v>2</v>
      </c>
      <c r="F272" t="n">
        <v>1980</v>
      </c>
      <c r="G272" t="n">
        <v>990</v>
      </c>
    </row>
    <row r="273">
      <c r="A273" t="inlineStr">
        <is>
          <t>Arcos</t>
        </is>
      </c>
      <c r="B273" t="n">
        <v>19472</v>
      </c>
      <c r="C273" t="inlineStr">
        <is>
          <t>RUCULA KG</t>
        </is>
      </c>
      <c r="D273" t="inlineStr">
        <is>
          <t>12/2025</t>
        </is>
      </c>
      <c r="E273" t="n">
        <v>23</v>
      </c>
      <c r="F273" t="n">
        <v>307.24</v>
      </c>
      <c r="G273" t="n">
        <v>13.36</v>
      </c>
    </row>
    <row r="274">
      <c r="A274" t="inlineStr">
        <is>
          <t>Arcos</t>
        </is>
      </c>
      <c r="B274" t="n">
        <v>18266</v>
      </c>
      <c r="C274" t="inlineStr">
        <is>
          <t>RUM HAVANA RESERVA 7 ANOS 700ML</t>
        </is>
      </c>
      <c r="D274" t="inlineStr">
        <is>
          <t>12/2025</t>
        </is>
      </c>
      <c r="E274" t="n">
        <v>2</v>
      </c>
      <c r="F274" t="n">
        <v>297.54</v>
      </c>
      <c r="G274" t="n">
        <v>148.77</v>
      </c>
    </row>
    <row r="275">
      <c r="A275" t="inlineStr">
        <is>
          <t>Arcos</t>
        </is>
      </c>
      <c r="B275" t="n">
        <v>18261</v>
      </c>
      <c r="C275" t="inlineStr">
        <is>
          <t>RUM ZACAPA 23 ANOS 750ML</t>
        </is>
      </c>
      <c r="D275" t="inlineStr">
        <is>
          <t>12/2025</t>
        </is>
      </c>
      <c r="E275" t="n">
        <v>2</v>
      </c>
      <c r="F275" t="n">
        <v>965.04</v>
      </c>
      <c r="G275" t="n">
        <v>482.52</v>
      </c>
    </row>
    <row r="276">
      <c r="A276" t="inlineStr">
        <is>
          <t>Arcos</t>
        </is>
      </c>
      <c r="B276" t="n">
        <v>28140</v>
      </c>
      <c r="C276" t="inlineStr">
        <is>
          <t>SABONETE ANTISSEPTICO KIMI CREAM PROAUTO 5L UN</t>
        </is>
      </c>
      <c r="D276" t="inlineStr">
        <is>
          <t>12/2025</t>
        </is>
      </c>
      <c r="E276" t="n">
        <v>4</v>
      </c>
      <c r="F276" t="n">
        <v>432</v>
      </c>
      <c r="G276" t="n">
        <v>108</v>
      </c>
    </row>
    <row r="277">
      <c r="A277" t="inlineStr">
        <is>
          <t>Arcos</t>
        </is>
      </c>
      <c r="B277" t="n">
        <v>17437</v>
      </c>
      <c r="C277" t="inlineStr">
        <is>
          <t>SACO ALVEJADO BRANCO 45X65 UN</t>
        </is>
      </c>
      <c r="D277" t="inlineStr">
        <is>
          <t>12/2025</t>
        </is>
      </c>
      <c r="E277" t="n">
        <v>60</v>
      </c>
      <c r="F277" t="n">
        <v>150</v>
      </c>
      <c r="G277" t="n">
        <v>2.5</v>
      </c>
    </row>
    <row r="278">
      <c r="A278" t="inlineStr">
        <is>
          <t>Arcos</t>
        </is>
      </c>
      <c r="B278" t="n">
        <v>17409</v>
      </c>
      <c r="C278" t="inlineStr">
        <is>
          <t>SACO CONFEITEIRO G HMVM 47X26CM C/50 UN</t>
        </is>
      </c>
      <c r="D278" t="inlineStr">
        <is>
          <t>12/2025</t>
        </is>
      </c>
      <c r="E278" t="n">
        <v>4</v>
      </c>
      <c r="F278" t="n">
        <v>164</v>
      </c>
      <c r="G278" t="n">
        <v>41</v>
      </c>
    </row>
    <row r="279">
      <c r="A279" t="inlineStr">
        <is>
          <t>Arcos</t>
        </is>
      </c>
      <c r="B279" t="n">
        <v>21432</v>
      </c>
      <c r="C279" t="inlineStr">
        <is>
          <t>SACO CRISTAL 20X30 (PACOTE C/5KG)</t>
        </is>
      </c>
      <c r="D279" t="inlineStr">
        <is>
          <t>12/2025</t>
        </is>
      </c>
      <c r="E279" t="n">
        <v>1</v>
      </c>
      <c r="F279" t="n">
        <v>118</v>
      </c>
      <c r="G279" t="n">
        <v>118</v>
      </c>
    </row>
    <row r="280">
      <c r="A280" t="inlineStr">
        <is>
          <t>Arcos</t>
        </is>
      </c>
      <c r="B280" t="n">
        <v>21433</v>
      </c>
      <c r="C280" t="inlineStr">
        <is>
          <t xml:space="preserve">SACO CRISTAL 30X40 0,20 (PACOTE C/5KG) </t>
        </is>
      </c>
      <c r="D280" t="inlineStr">
        <is>
          <t>12/2025</t>
        </is>
      </c>
      <c r="E280" t="n">
        <v>3</v>
      </c>
      <c r="F280" t="n">
        <v>354</v>
      </c>
      <c r="G280" t="n">
        <v>118</v>
      </c>
    </row>
    <row r="281">
      <c r="A281" t="inlineStr">
        <is>
          <t>Arcos</t>
        </is>
      </c>
      <c r="B281" t="n">
        <v>24586</v>
      </c>
      <c r="C281" t="inlineStr">
        <is>
          <t>SACO CRISTAL 40X60 0,20 C/5KG</t>
        </is>
      </c>
      <c r="D281" t="inlineStr">
        <is>
          <t>12/2025</t>
        </is>
      </c>
      <c r="E281" t="n">
        <v>3</v>
      </c>
      <c r="F281" t="n">
        <v>306</v>
      </c>
      <c r="G281" t="n">
        <v>102</v>
      </c>
    </row>
    <row r="282">
      <c r="A282" t="inlineStr">
        <is>
          <t>Arcos</t>
        </is>
      </c>
      <c r="B282" t="n">
        <v>21423</v>
      </c>
      <c r="C282" t="inlineStr">
        <is>
          <t>SACO DE LIXO 100L BL PRETO GROSSO 95X120 4K UN</t>
        </is>
      </c>
      <c r="D282" t="inlineStr">
        <is>
          <t>12/2025</t>
        </is>
      </c>
      <c r="E282" t="n">
        <v>4</v>
      </c>
      <c r="F282" t="n">
        <v>134</v>
      </c>
      <c r="G282" t="n">
        <v>33.5</v>
      </c>
    </row>
    <row r="283">
      <c r="A283" t="inlineStr">
        <is>
          <t>Arcos</t>
        </is>
      </c>
      <c r="B283" t="n">
        <v>21665</v>
      </c>
      <c r="C283" t="inlineStr">
        <is>
          <t>SACO DE LIXO 200L PRETO REFORCADO</t>
        </is>
      </c>
      <c r="D283" t="inlineStr">
        <is>
          <t>12/2025</t>
        </is>
      </c>
      <c r="E283" t="n">
        <v>12</v>
      </c>
      <c r="F283" t="n">
        <v>388.56</v>
      </c>
      <c r="G283" t="n">
        <v>32.38</v>
      </c>
    </row>
    <row r="284">
      <c r="A284" t="inlineStr">
        <is>
          <t>Arcos</t>
        </is>
      </c>
      <c r="B284" t="n">
        <v>17399</v>
      </c>
      <c r="C284" t="inlineStr">
        <is>
          <t>SACO DE LIXO 20L PRETO C/ 100UN</t>
        </is>
      </c>
      <c r="D284" t="inlineStr">
        <is>
          <t>12/2025</t>
        </is>
      </c>
      <c r="E284" t="n">
        <v>4</v>
      </c>
      <c r="F284" t="n">
        <v>75.59999999999999</v>
      </c>
      <c r="G284" t="n">
        <v>18.9</v>
      </c>
    </row>
    <row r="285">
      <c r="A285" t="inlineStr">
        <is>
          <t>Arcos</t>
        </is>
      </c>
      <c r="B285" t="n">
        <v>17398</v>
      </c>
      <c r="C285" t="inlineStr">
        <is>
          <t>SACO DE LIXO 30L PRETO 59X62X30 C/ 100UN</t>
        </is>
      </c>
      <c r="D285" t="inlineStr">
        <is>
          <t>12/2025</t>
        </is>
      </c>
      <c r="E285" t="n">
        <v>4</v>
      </c>
      <c r="F285" t="n">
        <v>87.95999999999999</v>
      </c>
      <c r="G285" t="n">
        <v>21.99</v>
      </c>
    </row>
    <row r="286">
      <c r="A286" t="inlineStr">
        <is>
          <t>Arcos</t>
        </is>
      </c>
      <c r="B286" t="n">
        <v>24787</v>
      </c>
      <c r="C286" t="inlineStr">
        <is>
          <t>SACO KRAFT LISO G 34X24X14 C/100UN</t>
        </is>
      </c>
      <c r="D286" t="inlineStr">
        <is>
          <t>12/2025</t>
        </is>
      </c>
      <c r="E286" t="n">
        <v>1</v>
      </c>
      <c r="F286" t="n">
        <v>89</v>
      </c>
      <c r="G286" t="n">
        <v>89</v>
      </c>
    </row>
    <row r="287">
      <c r="A287" t="inlineStr">
        <is>
          <t>Arcos</t>
        </is>
      </c>
      <c r="B287" t="n">
        <v>24931</v>
      </c>
      <c r="C287" t="inlineStr">
        <is>
          <t>SACO PLASTICO AMOSTRA DE ALIMENTO 15X25CM C/500</t>
        </is>
      </c>
      <c r="D287" t="inlineStr">
        <is>
          <t>12/2025</t>
        </is>
      </c>
      <c r="E287" t="n">
        <v>2</v>
      </c>
      <c r="F287" t="n">
        <v>100</v>
      </c>
      <c r="G287" t="n">
        <v>50</v>
      </c>
    </row>
    <row r="288">
      <c r="A288" t="inlineStr">
        <is>
          <t>Arcos</t>
        </is>
      </c>
      <c r="B288" t="n">
        <v>19906</v>
      </c>
      <c r="C288" t="inlineStr">
        <is>
          <t>SAL REFINADO CISNE 10X1KG</t>
        </is>
      </c>
      <c r="D288" t="inlineStr">
        <is>
          <t>12/2025</t>
        </is>
      </c>
      <c r="E288" t="n">
        <v>2</v>
      </c>
      <c r="F288" t="n">
        <v>52</v>
      </c>
      <c r="G288" t="n">
        <v>26</v>
      </c>
    </row>
    <row r="289">
      <c r="A289" t="inlineStr">
        <is>
          <t>Arcos</t>
        </is>
      </c>
      <c r="B289" t="n">
        <v>23113</v>
      </c>
      <c r="C289" t="inlineStr">
        <is>
          <t>SALSA KG</t>
        </is>
      </c>
      <c r="D289" t="inlineStr">
        <is>
          <t>12/2025</t>
        </is>
      </c>
      <c r="E289" t="n">
        <v>12.9</v>
      </c>
      <c r="F289" t="n">
        <v>101.46</v>
      </c>
      <c r="G289" t="n">
        <v>7.87</v>
      </c>
    </row>
    <row r="290">
      <c r="A290" t="inlineStr">
        <is>
          <t>Arcos</t>
        </is>
      </c>
      <c r="B290" t="n">
        <v>19465</v>
      </c>
      <c r="C290" t="inlineStr">
        <is>
          <t>SALSAO KG</t>
        </is>
      </c>
      <c r="D290" t="inlineStr">
        <is>
          <t>12/2025</t>
        </is>
      </c>
      <c r="E290" t="n">
        <v>9</v>
      </c>
      <c r="F290" t="n">
        <v>43.1</v>
      </c>
      <c r="G290" t="n">
        <v>4.79</v>
      </c>
    </row>
    <row r="291">
      <c r="A291" t="inlineStr">
        <is>
          <t>Arcos</t>
        </is>
      </c>
      <c r="B291" t="n">
        <v>17061</v>
      </c>
      <c r="C291" t="inlineStr">
        <is>
          <t>SALVIA KG</t>
        </is>
      </c>
      <c r="D291" t="inlineStr">
        <is>
          <t>12/2025</t>
        </is>
      </c>
      <c r="E291" t="n">
        <v>0.2</v>
      </c>
      <c r="F291" t="n">
        <v>14.58</v>
      </c>
      <c r="G291" t="n">
        <v>72.90000000000001</v>
      </c>
    </row>
    <row r="292">
      <c r="A292" t="inlineStr">
        <is>
          <t>Arcos</t>
        </is>
      </c>
      <c r="B292" t="n">
        <v>17116</v>
      </c>
      <c r="C292" t="inlineStr">
        <is>
          <t>SANITIZANTE EM PO P/ ALIMENTOS PROKITC 1KG UN</t>
        </is>
      </c>
      <c r="D292" t="inlineStr">
        <is>
          <t>12/2025</t>
        </is>
      </c>
      <c r="E292" t="n">
        <v>4</v>
      </c>
      <c r="F292" t="n">
        <v>83.59999999999999</v>
      </c>
      <c r="G292" t="n">
        <v>20.9</v>
      </c>
    </row>
    <row r="293">
      <c r="A293" t="inlineStr">
        <is>
          <t>Arcos</t>
        </is>
      </c>
      <c r="B293" t="n">
        <v>17883</v>
      </c>
      <c r="C293" t="inlineStr">
        <is>
          <t>SODA LIMONADA ANTARCTICA DIET LATA 350ML C/12</t>
        </is>
      </c>
      <c r="D293" t="inlineStr">
        <is>
          <t>12/2025</t>
        </is>
      </c>
      <c r="E293" t="n">
        <v>8</v>
      </c>
      <c r="F293" t="n">
        <v>188.48</v>
      </c>
      <c r="G293" t="n">
        <v>23.56</v>
      </c>
    </row>
    <row r="294">
      <c r="A294" t="inlineStr">
        <is>
          <t>Arcos</t>
        </is>
      </c>
      <c r="B294" t="n">
        <v>17881</v>
      </c>
      <c r="C294" t="inlineStr">
        <is>
          <t>SODA LIMONADA ANTARCTICA LATA 350ML C/12</t>
        </is>
      </c>
      <c r="D294" t="inlineStr">
        <is>
          <t>12/2025</t>
        </is>
      </c>
      <c r="E294" t="n">
        <v>16</v>
      </c>
      <c r="F294" t="n">
        <v>376.96</v>
      </c>
      <c r="G294" t="n">
        <v>23.56</v>
      </c>
    </row>
    <row r="295">
      <c r="A295" t="inlineStr">
        <is>
          <t>Arcos</t>
        </is>
      </c>
      <c r="B295" t="n">
        <v>24986</v>
      </c>
      <c r="C295" t="inlineStr">
        <is>
          <t>SORVETE DE MARACUJA ARTE GELATE C/3,8KG</t>
        </is>
      </c>
      <c r="D295" t="inlineStr">
        <is>
          <t>12/2025</t>
        </is>
      </c>
      <c r="E295" t="n">
        <v>3</v>
      </c>
      <c r="F295" t="n">
        <v>514.8</v>
      </c>
      <c r="G295" t="n">
        <v>171.6</v>
      </c>
    </row>
    <row r="296">
      <c r="A296" t="inlineStr">
        <is>
          <t>Arcos</t>
        </is>
      </c>
      <c r="B296" t="n">
        <v>21159</v>
      </c>
      <c r="C296" t="inlineStr">
        <is>
          <t>SORVETE DE NATA ARTE GELATI C/3,8KG</t>
        </is>
      </c>
      <c r="D296" t="inlineStr">
        <is>
          <t>12/2025</t>
        </is>
      </c>
      <c r="E296" t="n">
        <v>3</v>
      </c>
      <c r="F296" t="n">
        <v>433.2</v>
      </c>
      <c r="G296" t="n">
        <v>144.4</v>
      </c>
    </row>
    <row r="297">
      <c r="A297" t="inlineStr">
        <is>
          <t>Arcos</t>
        </is>
      </c>
      <c r="B297" t="n">
        <v>18589</v>
      </c>
      <c r="C297" t="inlineStr">
        <is>
          <t>STELLA ARTOIS LONG NECK 330ML C/24</t>
        </is>
      </c>
      <c r="D297" t="inlineStr">
        <is>
          <t>12/2025</t>
        </is>
      </c>
      <c r="E297" t="n">
        <v>80</v>
      </c>
      <c r="F297" t="n">
        <v>5512.8</v>
      </c>
      <c r="G297" t="n">
        <v>68.91</v>
      </c>
    </row>
    <row r="298">
      <c r="A298" t="inlineStr">
        <is>
          <t>Arcos</t>
        </is>
      </c>
      <c r="B298" t="n">
        <v>18586</v>
      </c>
      <c r="C298" t="inlineStr">
        <is>
          <t>STELLA ARTOIS SEM GLUTEN LONG NECK 330ML C/24</t>
        </is>
      </c>
      <c r="D298" t="inlineStr">
        <is>
          <t>12/2025</t>
        </is>
      </c>
      <c r="E298" t="n">
        <v>14</v>
      </c>
      <c r="F298" t="n">
        <v>1537.9</v>
      </c>
      <c r="G298" t="n">
        <v>109.85</v>
      </c>
    </row>
    <row r="299">
      <c r="A299" t="inlineStr">
        <is>
          <t>Arcos</t>
        </is>
      </c>
      <c r="B299" t="n">
        <v>28081</v>
      </c>
      <c r="C299" t="inlineStr">
        <is>
          <t>TACA BESPOKE COUPETTE 120ML C/6 UN</t>
        </is>
      </c>
      <c r="D299" t="inlineStr">
        <is>
          <t>12/2025</t>
        </is>
      </c>
      <c r="E299" t="n">
        <v>4</v>
      </c>
      <c r="F299" t="n">
        <v>1363.2</v>
      </c>
      <c r="G299" t="n">
        <v>340.8</v>
      </c>
    </row>
    <row r="300">
      <c r="A300" t="inlineStr">
        <is>
          <t>Arcos</t>
        </is>
      </c>
      <c r="B300" t="n">
        <v>24867</v>
      </c>
      <c r="C300" t="inlineStr">
        <is>
          <t>TACA NICK &amp; NORA 120ML</t>
        </is>
      </c>
      <c r="D300" t="inlineStr">
        <is>
          <t>12/2025</t>
        </is>
      </c>
      <c r="E300" t="n">
        <v>16</v>
      </c>
      <c r="F300" t="n">
        <v>2861.12</v>
      </c>
      <c r="G300" t="n">
        <v>178.82</v>
      </c>
    </row>
    <row r="301">
      <c r="A301" t="inlineStr">
        <is>
          <t>Arcos</t>
        </is>
      </c>
      <c r="B301" t="n">
        <v>17125</v>
      </c>
      <c r="C301" t="inlineStr">
        <is>
          <t>TELA MICTORIO LIMAO PREMISSE UN</t>
        </is>
      </c>
      <c r="D301" t="inlineStr">
        <is>
          <t>12/2025</t>
        </is>
      </c>
      <c r="E301" t="n">
        <v>4</v>
      </c>
      <c r="F301" t="n">
        <v>11.76</v>
      </c>
      <c r="G301" t="n">
        <v>2.94</v>
      </c>
    </row>
    <row r="302">
      <c r="A302" t="inlineStr">
        <is>
          <t>Arcos</t>
        </is>
      </c>
      <c r="B302" t="n">
        <v>18242</v>
      </c>
      <c r="C302" t="inlineStr">
        <is>
          <t>TEQUILA DON JULIO BLANCO 750ML</t>
        </is>
      </c>
      <c r="D302" t="inlineStr">
        <is>
          <t>12/2025</t>
        </is>
      </c>
      <c r="E302" t="n">
        <v>12</v>
      </c>
      <c r="F302" t="n">
        <v>2933.52</v>
      </c>
      <c r="G302" t="n">
        <v>244.46</v>
      </c>
    </row>
    <row r="303">
      <c r="A303" t="inlineStr">
        <is>
          <t>Arcos</t>
        </is>
      </c>
      <c r="B303" t="n">
        <v>23186</v>
      </c>
      <c r="C303" t="inlineStr">
        <is>
          <t>TOMATE CARMEM SALADA KG</t>
        </is>
      </c>
      <c r="D303" t="inlineStr">
        <is>
          <t>12/2025</t>
        </is>
      </c>
      <c r="E303" t="n">
        <v>134</v>
      </c>
      <c r="F303" t="n">
        <v>553.62</v>
      </c>
      <c r="G303" t="n">
        <v>4.13</v>
      </c>
    </row>
    <row r="304">
      <c r="A304" t="inlineStr">
        <is>
          <t>Arcos</t>
        </is>
      </c>
      <c r="B304" t="n">
        <v>19547</v>
      </c>
      <c r="C304" t="inlineStr">
        <is>
          <t>TOMATE CARMEN KG</t>
        </is>
      </c>
      <c r="D304" t="inlineStr">
        <is>
          <t>12/2025</t>
        </is>
      </c>
      <c r="E304" t="n">
        <v>8</v>
      </c>
      <c r="F304" t="n">
        <v>49.28</v>
      </c>
      <c r="G304" t="n">
        <v>6.16</v>
      </c>
    </row>
    <row r="305">
      <c r="A305" t="inlineStr">
        <is>
          <t>Arcos</t>
        </is>
      </c>
      <c r="B305" t="n">
        <v>23184</v>
      </c>
      <c r="C305" t="inlineStr">
        <is>
          <t>TOMATE CEREJA KG</t>
        </is>
      </c>
      <c r="D305" t="inlineStr">
        <is>
          <t>12/2025</t>
        </is>
      </c>
      <c r="E305" t="n">
        <v>4.7</v>
      </c>
      <c r="F305" t="n">
        <v>38.63</v>
      </c>
      <c r="G305" t="n">
        <v>8.220000000000001</v>
      </c>
    </row>
    <row r="306">
      <c r="A306" t="inlineStr">
        <is>
          <t>Arcos</t>
        </is>
      </c>
      <c r="B306" t="n">
        <v>19539</v>
      </c>
      <c r="C306" t="inlineStr">
        <is>
          <t>TOMATE MOLHO ITALIANO KG</t>
        </is>
      </c>
      <c r="D306" t="inlineStr">
        <is>
          <t>12/2025</t>
        </is>
      </c>
      <c r="E306" t="n">
        <v>10</v>
      </c>
      <c r="F306" t="n">
        <v>45</v>
      </c>
      <c r="G306" t="n">
        <v>4.5</v>
      </c>
    </row>
    <row r="307">
      <c r="A307" t="inlineStr">
        <is>
          <t>Arcos</t>
        </is>
      </c>
      <c r="B307" t="n">
        <v>23108</v>
      </c>
      <c r="C307" t="inlineStr">
        <is>
          <t>TOMILHO KG</t>
        </is>
      </c>
      <c r="D307" t="inlineStr">
        <is>
          <t>12/2025</t>
        </is>
      </c>
      <c r="E307" t="n">
        <v>0.7</v>
      </c>
      <c r="F307" t="n">
        <v>38.64</v>
      </c>
      <c r="G307" t="n">
        <v>55.2</v>
      </c>
    </row>
    <row r="308">
      <c r="A308" t="inlineStr">
        <is>
          <t>Arcos</t>
        </is>
      </c>
      <c r="B308" t="n">
        <v>26586</v>
      </c>
      <c r="C308" t="inlineStr">
        <is>
          <t>TORTILHA DE MILHO DE 11CM C/50 UN</t>
        </is>
      </c>
      <c r="D308" t="inlineStr">
        <is>
          <t>12/2025</t>
        </is>
      </c>
      <c r="E308" t="n">
        <v>2</v>
      </c>
      <c r="F308" t="n">
        <v>620</v>
      </c>
      <c r="G308" t="n">
        <v>310</v>
      </c>
    </row>
    <row r="309">
      <c r="A309" t="inlineStr">
        <is>
          <t>Arcos</t>
        </is>
      </c>
      <c r="B309" t="n">
        <v>17361</v>
      </c>
      <c r="C309" t="inlineStr">
        <is>
          <t>TOUCA TNT BRANCA C/100UN</t>
        </is>
      </c>
      <c r="D309" t="inlineStr">
        <is>
          <t>12/2025</t>
        </is>
      </c>
      <c r="E309" t="n">
        <v>8</v>
      </c>
      <c r="F309" t="n">
        <v>61.16</v>
      </c>
      <c r="G309" t="n">
        <v>7.65</v>
      </c>
    </row>
    <row r="310">
      <c r="A310" t="inlineStr">
        <is>
          <t>Arcos</t>
        </is>
      </c>
      <c r="B310" t="n">
        <v>19718</v>
      </c>
      <c r="C310" t="inlineStr">
        <is>
          <t>UVA CRINSON KG</t>
        </is>
      </c>
      <c r="D310" t="inlineStr">
        <is>
          <t>12/2025</t>
        </is>
      </c>
      <c r="E310" t="n">
        <v>4</v>
      </c>
      <c r="F310" t="n">
        <v>71.92</v>
      </c>
      <c r="G310" t="n">
        <v>17.98</v>
      </c>
    </row>
    <row r="311">
      <c r="A311" t="inlineStr">
        <is>
          <t>Arcos</t>
        </is>
      </c>
      <c r="B311" t="n">
        <v>19717</v>
      </c>
      <c r="C311" t="inlineStr">
        <is>
          <t>UVA ITALIA KG</t>
        </is>
      </c>
      <c r="D311" t="inlineStr">
        <is>
          <t>12/2025</t>
        </is>
      </c>
      <c r="E311" t="n">
        <v>4</v>
      </c>
      <c r="F311" t="n">
        <v>78</v>
      </c>
      <c r="G311" t="n">
        <v>19.5</v>
      </c>
    </row>
    <row r="312">
      <c r="A312" t="inlineStr">
        <is>
          <t>Arcos</t>
        </is>
      </c>
      <c r="B312" t="n">
        <v>19714</v>
      </c>
      <c r="C312" t="inlineStr">
        <is>
          <t>UVA PASSA BRANCA SEM SEMENTE C/1KG</t>
        </is>
      </c>
      <c r="D312" t="inlineStr">
        <is>
          <t>12/2025</t>
        </is>
      </c>
      <c r="E312" t="n">
        <v>2</v>
      </c>
      <c r="F312" t="n">
        <v>48</v>
      </c>
      <c r="G312" t="n">
        <v>24</v>
      </c>
    </row>
    <row r="313">
      <c r="A313" t="inlineStr">
        <is>
          <t>Arcos</t>
        </is>
      </c>
      <c r="B313" t="n">
        <v>23622</v>
      </c>
      <c r="C313" t="inlineStr">
        <is>
          <t>UVA PASSA PRETA KG</t>
        </is>
      </c>
      <c r="D313" t="inlineStr">
        <is>
          <t>12/2025</t>
        </is>
      </c>
      <c r="E313" t="n">
        <v>1</v>
      </c>
      <c r="F313" t="n">
        <v>21.9</v>
      </c>
      <c r="G313" t="n">
        <v>21.9</v>
      </c>
    </row>
    <row r="314">
      <c r="A314" t="inlineStr">
        <is>
          <t>Arcos</t>
        </is>
      </c>
      <c r="B314" t="n">
        <v>18208</v>
      </c>
      <c r="C314" t="inlineStr">
        <is>
          <t>VERMOUTH CARPANO BIANCO 1L</t>
        </is>
      </c>
      <c r="D314" t="inlineStr">
        <is>
          <t>12/2025</t>
        </is>
      </c>
      <c r="E314" t="n">
        <v>6</v>
      </c>
      <c r="F314" t="n">
        <v>489.84</v>
      </c>
      <c r="G314" t="n">
        <v>81.64</v>
      </c>
    </row>
    <row r="315">
      <c r="A315" t="inlineStr">
        <is>
          <t>Arcos</t>
        </is>
      </c>
      <c r="B315" t="n">
        <v>18202</v>
      </c>
      <c r="C315" t="inlineStr">
        <is>
          <t>VERMOUTH DOLIN DRY 750ML</t>
        </is>
      </c>
      <c r="D315" t="inlineStr">
        <is>
          <t>12/2025</t>
        </is>
      </c>
      <c r="E315" t="n">
        <v>18</v>
      </c>
      <c r="F315" t="n">
        <v>2836.8</v>
      </c>
      <c r="G315" t="n">
        <v>157.6</v>
      </c>
    </row>
    <row r="316">
      <c r="A316" t="inlineStr">
        <is>
          <t>Arcos</t>
        </is>
      </c>
      <c r="B316" t="n">
        <v>20202</v>
      </c>
      <c r="C316" t="inlineStr">
        <is>
          <t>VINAGRE DE ARROZ CASTELO 750ML UN</t>
        </is>
      </c>
      <c r="D316" t="inlineStr">
        <is>
          <t>12/2025</t>
        </is>
      </c>
      <c r="E316" t="n">
        <v>24</v>
      </c>
      <c r="F316" t="n">
        <v>183.6</v>
      </c>
      <c r="G316" t="n">
        <v>7.65</v>
      </c>
    </row>
    <row r="317">
      <c r="A317" t="inlineStr">
        <is>
          <t>Arcos</t>
        </is>
      </c>
      <c r="B317" t="n">
        <v>17800</v>
      </c>
      <c r="C317" t="inlineStr">
        <is>
          <t>VINHO BRANCO ALMADEN RIESLING 750ML</t>
        </is>
      </c>
      <c r="D317" t="inlineStr">
        <is>
          <t>12/2025</t>
        </is>
      </c>
      <c r="E317" t="n">
        <v>18</v>
      </c>
      <c r="F317" t="n">
        <v>471.6</v>
      </c>
      <c r="G317" t="n">
        <v>26.2</v>
      </c>
    </row>
    <row r="318">
      <c r="A318" t="inlineStr">
        <is>
          <t>Arcos</t>
        </is>
      </c>
      <c r="B318" t="n">
        <v>25535</v>
      </c>
      <c r="C318" t="inlineStr">
        <is>
          <t>VINHO BRANCO LOUP Y ES-TU 750ML</t>
        </is>
      </c>
      <c r="D318" t="inlineStr">
        <is>
          <t>12/2025</t>
        </is>
      </c>
      <c r="E318" t="n">
        <v>12</v>
      </c>
      <c r="F318" t="n">
        <v>1401.12</v>
      </c>
      <c r="G318" t="n">
        <v>116.76</v>
      </c>
    </row>
    <row r="319">
      <c r="A319" t="inlineStr">
        <is>
          <t>Arcos</t>
        </is>
      </c>
      <c r="B319" t="n">
        <v>21945</v>
      </c>
      <c r="C319" t="inlineStr">
        <is>
          <t>VINHO BRANCO MASCARA FUEGO CHARDONNAY 750ML</t>
        </is>
      </c>
      <c r="D319" t="inlineStr">
        <is>
          <t>12/2025</t>
        </is>
      </c>
      <c r="E319" t="n">
        <v>36</v>
      </c>
      <c r="F319" t="n">
        <v>1357.2</v>
      </c>
      <c r="G319" t="n">
        <v>37.7</v>
      </c>
    </row>
    <row r="320">
      <c r="A320" t="inlineStr">
        <is>
          <t>Arcos</t>
        </is>
      </c>
      <c r="B320" t="n">
        <v>25091</v>
      </c>
      <c r="C320" t="inlineStr">
        <is>
          <t>VINHO BRANCO VERASOLIS MOSCATEL 750ML</t>
        </is>
      </c>
      <c r="D320" t="inlineStr">
        <is>
          <t>12/2025</t>
        </is>
      </c>
      <c r="E320" t="n">
        <v>12</v>
      </c>
      <c r="F320" t="n">
        <v>972</v>
      </c>
      <c r="G320" t="n">
        <v>81</v>
      </c>
    </row>
    <row r="321">
      <c r="A321" t="inlineStr">
        <is>
          <t>Arcos</t>
        </is>
      </c>
      <c r="B321" t="n">
        <v>17716</v>
      </c>
      <c r="C321" t="inlineStr">
        <is>
          <t>VINHO TINTO ALMADEN CABERNET SAUVIGNON 750ML</t>
        </is>
      </c>
      <c r="D321" t="inlineStr">
        <is>
          <t>12/2025</t>
        </is>
      </c>
      <c r="E321" t="n">
        <v>6</v>
      </c>
      <c r="F321" t="n">
        <v>157.2</v>
      </c>
      <c r="G321" t="n">
        <v>26.2</v>
      </c>
    </row>
    <row r="322">
      <c r="A322" t="inlineStr">
        <is>
          <t>Arcos</t>
        </is>
      </c>
      <c r="B322" t="n">
        <v>17594</v>
      </c>
      <c r="C322" t="inlineStr">
        <is>
          <t>VINHO TINTO LE JAJA DE JAU DE SYRAH 750ML FRANCA</t>
        </is>
      </c>
      <c r="D322" t="inlineStr">
        <is>
          <t>12/2025</t>
        </is>
      </c>
      <c r="E322" t="n">
        <v>12</v>
      </c>
      <c r="F322" t="n">
        <v>780</v>
      </c>
      <c r="G322" t="n">
        <v>65</v>
      </c>
    </row>
    <row r="323">
      <c r="A323" t="inlineStr">
        <is>
          <t>Arcos</t>
        </is>
      </c>
      <c r="B323" t="n">
        <v>25040</v>
      </c>
      <c r="C323" t="inlineStr">
        <is>
          <t>VINHO TINTO LE LOUP DANS LA BERGERIE 750ML</t>
        </is>
      </c>
      <c r="D323" t="inlineStr">
        <is>
          <t>12/2025</t>
        </is>
      </c>
      <c r="E323" t="n">
        <v>36</v>
      </c>
      <c r="F323" t="n">
        <v>3870.72</v>
      </c>
      <c r="G323" t="n">
        <v>107.52</v>
      </c>
    </row>
    <row r="324">
      <c r="A324" t="inlineStr">
        <is>
          <t>Arcos</t>
        </is>
      </c>
      <c r="B324" t="n">
        <v>17710</v>
      </c>
      <c r="C324" t="inlineStr">
        <is>
          <t>VINHO TINTO MASCARA DE FUEGO CABERNET 750ML</t>
        </is>
      </c>
      <c r="D324" t="inlineStr">
        <is>
          <t>12/2025</t>
        </is>
      </c>
      <c r="E324" t="n">
        <v>36</v>
      </c>
      <c r="F324" t="n">
        <v>1357.2</v>
      </c>
      <c r="G324" t="n">
        <v>37.7</v>
      </c>
    </row>
    <row r="325">
      <c r="A325" t="inlineStr">
        <is>
          <t>Arcos</t>
        </is>
      </c>
      <c r="B325" t="n">
        <v>17713</v>
      </c>
      <c r="C325" t="inlineStr">
        <is>
          <t>VINHO TINTO RUTINI ENCUENTRO MALBEC 750ML</t>
        </is>
      </c>
      <c r="D325" t="inlineStr">
        <is>
          <t>12/2025</t>
        </is>
      </c>
      <c r="E325" t="n">
        <v>12</v>
      </c>
      <c r="F325" t="n">
        <v>1224.6</v>
      </c>
      <c r="G325" t="n">
        <v>102.05</v>
      </c>
    </row>
    <row r="326">
      <c r="A326" t="inlineStr">
        <is>
          <t>Arcos</t>
        </is>
      </c>
      <c r="B326" t="n">
        <v>18179</v>
      </c>
      <c r="C326" t="inlineStr">
        <is>
          <t>VODKA KETEL ONE 1L</t>
        </is>
      </c>
      <c r="D326" t="inlineStr">
        <is>
          <t>12/2025</t>
        </is>
      </c>
      <c r="E326" t="n">
        <v>60</v>
      </c>
      <c r="F326" t="n">
        <v>6509.4</v>
      </c>
      <c r="G326" t="n">
        <v>108.49</v>
      </c>
    </row>
    <row r="327">
      <c r="A327" t="inlineStr">
        <is>
          <t>Arcos</t>
        </is>
      </c>
      <c r="B327" t="n">
        <v>18146</v>
      </c>
      <c r="C327" t="inlineStr">
        <is>
          <t>WHISKY CHIVAS REGAL 12 ANOS 1L</t>
        </is>
      </c>
      <c r="D327" t="inlineStr">
        <is>
          <t>12/2025</t>
        </is>
      </c>
      <c r="E327" t="n">
        <v>2</v>
      </c>
      <c r="F327" t="n">
        <v>211.24</v>
      </c>
      <c r="G327" t="n">
        <v>105.62</v>
      </c>
    </row>
    <row r="328">
      <c r="A328" t="inlineStr">
        <is>
          <t>Arcos</t>
        </is>
      </c>
      <c r="B328" t="n">
        <v>18129</v>
      </c>
      <c r="C328" t="inlineStr">
        <is>
          <t>WHISKY JACK DANIELS 1L</t>
        </is>
      </c>
      <c r="D328" t="inlineStr">
        <is>
          <t>12/2025</t>
        </is>
      </c>
      <c r="E328" t="n">
        <v>4</v>
      </c>
      <c r="F328" t="n">
        <v>468</v>
      </c>
      <c r="G328" t="n">
        <v>117</v>
      </c>
    </row>
    <row r="329">
      <c r="A329" t="inlineStr">
        <is>
          <t>Arcos</t>
        </is>
      </c>
      <c r="B329" t="n">
        <v>18119</v>
      </c>
      <c r="C329" t="inlineStr">
        <is>
          <t>WHISKY JOHNNIE WALKER BLACK LABEL 1L</t>
        </is>
      </c>
      <c r="D329" t="inlineStr">
        <is>
          <t>12/2025</t>
        </is>
      </c>
      <c r="E329" t="n">
        <v>24</v>
      </c>
      <c r="F329" t="n">
        <v>4284.24</v>
      </c>
      <c r="G329" t="n">
        <v>178.51</v>
      </c>
    </row>
    <row r="330">
      <c r="A330" t="inlineStr">
        <is>
          <t>Arcos</t>
        </is>
      </c>
      <c r="B330" t="n">
        <v>19787</v>
      </c>
      <c r="C330" t="inlineStr">
        <is>
          <t>ABACAXI PEROLA KG</t>
        </is>
      </c>
      <c r="D330" t="inlineStr">
        <is>
          <t>06/2026</t>
        </is>
      </c>
      <c r="E330" t="n">
        <v>111.7</v>
      </c>
      <c r="F330" t="n">
        <v>641.86</v>
      </c>
      <c r="G330" t="n">
        <v>5.75</v>
      </c>
    </row>
    <row r="331">
      <c r="A331" t="inlineStr">
        <is>
          <t>Arcos</t>
        </is>
      </c>
      <c r="B331" t="n">
        <v>19658</v>
      </c>
      <c r="C331" t="inlineStr">
        <is>
          <t>ABOBORA JAPONESA / CABOTIAN KG</t>
        </is>
      </c>
      <c r="D331" t="inlineStr">
        <is>
          <t>06/2026</t>
        </is>
      </c>
      <c r="E331" t="n">
        <v>13.3</v>
      </c>
      <c r="F331" t="n">
        <v>49.21</v>
      </c>
      <c r="G331" t="n">
        <v>3.7</v>
      </c>
    </row>
    <row r="332">
      <c r="A332" t="inlineStr">
        <is>
          <t>Arcos</t>
        </is>
      </c>
      <c r="B332" t="n">
        <v>19657</v>
      </c>
      <c r="C332" t="inlineStr">
        <is>
          <t>ABOBORA PESCOCO KG</t>
        </is>
      </c>
      <c r="D332" t="inlineStr">
        <is>
          <t>06/2026</t>
        </is>
      </c>
      <c r="E332" t="n">
        <v>6</v>
      </c>
      <c r="F332" t="n">
        <v>29.1</v>
      </c>
      <c r="G332" t="n">
        <v>4.85</v>
      </c>
    </row>
    <row r="333">
      <c r="A333" t="inlineStr">
        <is>
          <t>Arcos</t>
        </is>
      </c>
      <c r="B333" t="n">
        <v>19654</v>
      </c>
      <c r="C333" t="inlineStr">
        <is>
          <t>ABOBRINHA ITALIANA GRAUDA KG</t>
        </is>
      </c>
      <c r="D333" t="inlineStr">
        <is>
          <t>06/2026</t>
        </is>
      </c>
      <c r="E333" t="n">
        <v>10</v>
      </c>
      <c r="F333" t="n">
        <v>55.8</v>
      </c>
      <c r="G333" t="n">
        <v>5.58</v>
      </c>
    </row>
    <row r="334">
      <c r="A334" t="inlineStr">
        <is>
          <t>Arcos</t>
        </is>
      </c>
      <c r="B334" t="n">
        <v>25647</v>
      </c>
      <c r="C334" t="inlineStr">
        <is>
          <t>ACELGA BOK CHOY KG</t>
        </is>
      </c>
      <c r="D334" t="inlineStr">
        <is>
          <t>06/2026</t>
        </is>
      </c>
      <c r="E334" t="n">
        <v>10</v>
      </c>
      <c r="F334" t="n">
        <v>193.16</v>
      </c>
      <c r="G334" t="n">
        <v>19.32</v>
      </c>
    </row>
    <row r="335">
      <c r="A335" t="inlineStr">
        <is>
          <t>Arcos</t>
        </is>
      </c>
      <c r="B335" t="n">
        <v>19857</v>
      </c>
      <c r="C335" t="inlineStr">
        <is>
          <t>ACIDO CITRICO KG</t>
        </is>
      </c>
      <c r="D335" t="inlineStr">
        <is>
          <t>06/2026</t>
        </is>
      </c>
      <c r="E335" t="n">
        <v>8</v>
      </c>
      <c r="F335" t="n">
        <v>428.4</v>
      </c>
      <c r="G335" t="n">
        <v>53.55</v>
      </c>
    </row>
    <row r="336">
      <c r="A336" t="inlineStr">
        <is>
          <t>Arcos</t>
        </is>
      </c>
      <c r="B336" t="n">
        <v>23992</v>
      </c>
      <c r="C336" t="inlineStr">
        <is>
          <t>ACIDO MALICO KG</t>
        </is>
      </c>
      <c r="D336" t="inlineStr">
        <is>
          <t>06/2026</t>
        </is>
      </c>
      <c r="E336" t="n">
        <v>3</v>
      </c>
      <c r="F336" t="n">
        <v>192.09</v>
      </c>
      <c r="G336" t="n">
        <v>64.03</v>
      </c>
    </row>
    <row r="337">
      <c r="A337" t="inlineStr">
        <is>
          <t>Arcos</t>
        </is>
      </c>
      <c r="B337" t="n">
        <v>21100</v>
      </c>
      <c r="C337" t="inlineStr">
        <is>
          <t>ACUCAR CONFEITEIRO GLACUCAR UNIAO 500G</t>
        </is>
      </c>
      <c r="D337" t="inlineStr">
        <is>
          <t>06/2026</t>
        </is>
      </c>
      <c r="E337" t="n">
        <v>2</v>
      </c>
      <c r="F337" t="n">
        <v>6.2</v>
      </c>
      <c r="G337" t="n">
        <v>3.1</v>
      </c>
    </row>
    <row r="338">
      <c r="A338" t="inlineStr">
        <is>
          <t>Arcos</t>
        </is>
      </c>
      <c r="B338" t="n">
        <v>21098</v>
      </c>
      <c r="C338" t="inlineStr">
        <is>
          <t>ACUCAR MASCAVO UNIAO C/1KG</t>
        </is>
      </c>
      <c r="D338" t="inlineStr">
        <is>
          <t>06/2026</t>
        </is>
      </c>
      <c r="E338" t="n">
        <v>6</v>
      </c>
      <c r="F338" t="n">
        <v>106.98</v>
      </c>
      <c r="G338" t="n">
        <v>17.83</v>
      </c>
    </row>
    <row r="339">
      <c r="A339" t="inlineStr">
        <is>
          <t>Arcos</t>
        </is>
      </c>
      <c r="B339" t="n">
        <v>21093</v>
      </c>
      <c r="C339" t="inlineStr">
        <is>
          <t>ACUCAR REFINADO UNIAO 1KG UN</t>
        </is>
      </c>
      <c r="D339" t="inlineStr">
        <is>
          <t>06/2026</t>
        </is>
      </c>
      <c r="E339" t="n">
        <v>120</v>
      </c>
      <c r="F339" t="n">
        <v>526.8</v>
      </c>
      <c r="G339" t="n">
        <v>4.39</v>
      </c>
    </row>
    <row r="340">
      <c r="A340" t="inlineStr">
        <is>
          <t>Arcos</t>
        </is>
      </c>
      <c r="B340" t="n">
        <v>21085</v>
      </c>
      <c r="C340" t="inlineStr">
        <is>
          <t>ACUCAR SACHE UNIAO 5G C/1000</t>
        </is>
      </c>
      <c r="D340" t="inlineStr">
        <is>
          <t>06/2026</t>
        </is>
      </c>
      <c r="E340" t="n">
        <v>2</v>
      </c>
      <c r="F340" t="n">
        <v>89.5</v>
      </c>
      <c r="G340" t="n">
        <v>44.75</v>
      </c>
    </row>
    <row r="341">
      <c r="A341" t="inlineStr">
        <is>
          <t>Arcos</t>
        </is>
      </c>
      <c r="B341" t="n">
        <v>17974</v>
      </c>
      <c r="C341" t="inlineStr">
        <is>
          <t>AGUA DE COCO KERO COCO 1L</t>
        </is>
      </c>
      <c r="D341" t="inlineStr">
        <is>
          <t>06/2026</t>
        </is>
      </c>
      <c r="E341" t="n">
        <v>12</v>
      </c>
      <c r="F341" t="n">
        <v>126</v>
      </c>
      <c r="G341" t="n">
        <v>10.5</v>
      </c>
    </row>
    <row r="342">
      <c r="A342" t="inlineStr">
        <is>
          <t>Arcos</t>
        </is>
      </c>
      <c r="B342" t="n">
        <v>28954</v>
      </c>
      <c r="C342" t="inlineStr">
        <is>
          <t>AGUA MINERAL COM GAS MAMBA 350ML C/12</t>
        </is>
      </c>
      <c r="D342" t="inlineStr">
        <is>
          <t>06/2026</t>
        </is>
      </c>
      <c r="E342" t="n">
        <v>59</v>
      </c>
      <c r="F342" t="n">
        <v>2663.85</v>
      </c>
      <c r="G342" t="n">
        <v>45.15</v>
      </c>
    </row>
    <row r="343">
      <c r="A343" t="inlineStr">
        <is>
          <t>Arcos</t>
        </is>
      </c>
      <c r="B343" t="n">
        <v>28955</v>
      </c>
      <c r="C343" t="inlineStr">
        <is>
          <t>AGUA MINERAL SEM GAS MAMBA 350ML C/12</t>
        </is>
      </c>
      <c r="D343" t="inlineStr">
        <is>
          <t>06/2026</t>
        </is>
      </c>
      <c r="E343" t="n">
        <v>104</v>
      </c>
      <c r="F343" t="n">
        <v>4268.16</v>
      </c>
      <c r="G343" t="n">
        <v>41.04</v>
      </c>
    </row>
    <row r="344">
      <c r="A344" t="inlineStr">
        <is>
          <t>Arcos</t>
        </is>
      </c>
      <c r="B344" t="n">
        <v>28895</v>
      </c>
      <c r="C344" t="inlineStr">
        <is>
          <t>AGUA TONICA PRATA 269ML C/6UN</t>
        </is>
      </c>
      <c r="D344" t="inlineStr">
        <is>
          <t>06/2026</t>
        </is>
      </c>
      <c r="E344" t="n">
        <v>20</v>
      </c>
      <c r="F344" t="n">
        <v>499.8</v>
      </c>
      <c r="G344" t="n">
        <v>24.99</v>
      </c>
    </row>
    <row r="345">
      <c r="A345" t="inlineStr">
        <is>
          <t>Arcos</t>
        </is>
      </c>
      <c r="B345" t="n">
        <v>19506</v>
      </c>
      <c r="C345" t="inlineStr">
        <is>
          <t>ALECRIM KG</t>
        </is>
      </c>
      <c r="D345" t="inlineStr">
        <is>
          <t>06/2026</t>
        </is>
      </c>
      <c r="E345" t="n">
        <v>0.2</v>
      </c>
      <c r="F345" t="n">
        <v>10</v>
      </c>
      <c r="G345" t="n">
        <v>50</v>
      </c>
    </row>
    <row r="346">
      <c r="A346" t="inlineStr">
        <is>
          <t>Arcos</t>
        </is>
      </c>
      <c r="B346" t="n">
        <v>19505</v>
      </c>
      <c r="C346" t="inlineStr">
        <is>
          <t>ALFACE AMERICANA KG</t>
        </is>
      </c>
      <c r="D346" t="inlineStr">
        <is>
          <t>06/2026</t>
        </is>
      </c>
      <c r="E346" t="n">
        <v>5.8</v>
      </c>
      <c r="F346" t="n">
        <v>64.90000000000001</v>
      </c>
      <c r="G346" t="n">
        <v>11.19</v>
      </c>
    </row>
    <row r="347">
      <c r="A347" t="inlineStr">
        <is>
          <t>Arcos</t>
        </is>
      </c>
      <c r="B347" t="n">
        <v>19503</v>
      </c>
      <c r="C347" t="inlineStr">
        <is>
          <t>ALFACE CRESPA KG</t>
        </is>
      </c>
      <c r="D347" t="inlineStr">
        <is>
          <t>06/2026</t>
        </is>
      </c>
      <c r="E347" t="n">
        <v>5.8</v>
      </c>
      <c r="F347" t="n">
        <v>68.59999999999999</v>
      </c>
      <c r="G347" t="n">
        <v>11.83</v>
      </c>
    </row>
    <row r="348">
      <c r="A348" t="inlineStr">
        <is>
          <t>Arcos</t>
        </is>
      </c>
      <c r="B348" t="n">
        <v>19502</v>
      </c>
      <c r="C348" t="inlineStr">
        <is>
          <t>ALFACE CRESPA ROXA KG</t>
        </is>
      </c>
      <c r="D348" t="inlineStr">
        <is>
          <t>06/2026</t>
        </is>
      </c>
      <c r="E348" t="n">
        <v>5.1</v>
      </c>
      <c r="F348" t="n">
        <v>86.62</v>
      </c>
      <c r="G348" t="n">
        <v>16.98</v>
      </c>
    </row>
    <row r="349">
      <c r="A349" t="inlineStr">
        <is>
          <t>Arcos</t>
        </is>
      </c>
      <c r="B349" t="n">
        <v>19498</v>
      </c>
      <c r="C349" t="inlineStr">
        <is>
          <t>ALFACE ROMANA KG</t>
        </is>
      </c>
      <c r="D349" t="inlineStr">
        <is>
          <t>06/2026</t>
        </is>
      </c>
      <c r="E349" t="n">
        <v>5</v>
      </c>
      <c r="F349" t="n">
        <v>62.02</v>
      </c>
      <c r="G349" t="n">
        <v>12.4</v>
      </c>
    </row>
    <row r="350">
      <c r="A350" t="inlineStr">
        <is>
          <t>Arcos</t>
        </is>
      </c>
      <c r="B350" t="n">
        <v>25315</v>
      </c>
      <c r="C350" t="inlineStr">
        <is>
          <t>ALGA MARINHA YAKI SUSHI NORI C/280G</t>
        </is>
      </c>
      <c r="D350" t="inlineStr">
        <is>
          <t>06/2026</t>
        </is>
      </c>
      <c r="E350" t="n">
        <v>1</v>
      </c>
      <c r="F350" t="n">
        <v>62.5</v>
      </c>
      <c r="G350" t="n">
        <v>62.5</v>
      </c>
    </row>
    <row r="351">
      <c r="A351" t="inlineStr">
        <is>
          <t>Arcos</t>
        </is>
      </c>
      <c r="B351" t="n">
        <v>19652</v>
      </c>
      <c r="C351" t="inlineStr">
        <is>
          <t>ALHO COMUM KG</t>
        </is>
      </c>
      <c r="D351" t="inlineStr">
        <is>
          <t>06/2026</t>
        </is>
      </c>
      <c r="E351" t="n">
        <v>2.2</v>
      </c>
      <c r="F351" t="n">
        <v>43.65</v>
      </c>
      <c r="G351" t="n">
        <v>19.84</v>
      </c>
    </row>
    <row r="352">
      <c r="A352" t="inlineStr">
        <is>
          <t>Arcos</t>
        </is>
      </c>
      <c r="B352" t="n">
        <v>19647</v>
      </c>
      <c r="C352" t="inlineStr">
        <is>
          <t>ALHO PORO KG</t>
        </is>
      </c>
      <c r="D352" t="inlineStr">
        <is>
          <t>06/2026</t>
        </is>
      </c>
      <c r="E352" t="n">
        <v>5</v>
      </c>
      <c r="F352" t="n">
        <v>77</v>
      </c>
      <c r="G352" t="n">
        <v>15.4</v>
      </c>
    </row>
    <row r="353">
      <c r="A353" t="inlineStr">
        <is>
          <t>Arcos</t>
        </is>
      </c>
      <c r="B353" t="n">
        <v>24037</v>
      </c>
      <c r="C353" t="inlineStr">
        <is>
          <t>ALHO TRITURADO FRITO</t>
        </is>
      </c>
      <c r="D353" t="inlineStr">
        <is>
          <t>06/2026</t>
        </is>
      </c>
      <c r="E353" t="n">
        <v>16</v>
      </c>
      <c r="F353" t="n">
        <v>280.76</v>
      </c>
      <c r="G353" t="n">
        <v>17.55</v>
      </c>
    </row>
    <row r="354">
      <c r="A354" t="inlineStr">
        <is>
          <t>Arcos</t>
        </is>
      </c>
      <c r="B354" t="n">
        <v>27719</v>
      </c>
      <c r="C354" t="inlineStr">
        <is>
          <t>ALMOTOLIA BICO RETO 500ML UN</t>
        </is>
      </c>
      <c r="D354" t="inlineStr">
        <is>
          <t>06/2026</t>
        </is>
      </c>
      <c r="E354" t="n">
        <v>6</v>
      </c>
      <c r="F354" t="n">
        <v>47.94</v>
      </c>
      <c r="G354" t="n">
        <v>7.99</v>
      </c>
    </row>
    <row r="355">
      <c r="A355" t="inlineStr">
        <is>
          <t>Arcos</t>
        </is>
      </c>
      <c r="B355" t="n">
        <v>20715</v>
      </c>
      <c r="C355" t="inlineStr">
        <is>
          <t>AMARENA FABBRI FRUTO C/3,2KG</t>
        </is>
      </c>
      <c r="D355" t="inlineStr">
        <is>
          <t>06/2026</t>
        </is>
      </c>
      <c r="E355" t="n">
        <v>2</v>
      </c>
      <c r="F355" t="n">
        <v>799.64</v>
      </c>
      <c r="G355" t="n">
        <v>399.82</v>
      </c>
    </row>
    <row r="356">
      <c r="A356" t="inlineStr">
        <is>
          <t>Arcos</t>
        </is>
      </c>
      <c r="B356" t="n">
        <v>19701</v>
      </c>
      <c r="C356" t="inlineStr">
        <is>
          <t>AMEIXA KG</t>
        </is>
      </c>
      <c r="D356" t="inlineStr">
        <is>
          <t>06/2026</t>
        </is>
      </c>
      <c r="E356" t="n">
        <v>2.6</v>
      </c>
      <c r="F356" t="n">
        <v>52.2</v>
      </c>
      <c r="G356" t="n">
        <v>20.08</v>
      </c>
    </row>
    <row r="357">
      <c r="A357" t="inlineStr">
        <is>
          <t>Arcos</t>
        </is>
      </c>
      <c r="B357" t="n">
        <v>24039</v>
      </c>
      <c r="C357" t="inlineStr">
        <is>
          <t>AMENDOA INTEIRA CRUA SEM CASCA 1KG</t>
        </is>
      </c>
      <c r="D357" t="inlineStr">
        <is>
          <t>06/2026</t>
        </is>
      </c>
      <c r="E357" t="n">
        <v>15</v>
      </c>
      <c r="F357" t="n">
        <v>1010.25</v>
      </c>
      <c r="G357" t="n">
        <v>67.34999999999999</v>
      </c>
    </row>
    <row r="358">
      <c r="A358" t="inlineStr">
        <is>
          <t>Arcos</t>
        </is>
      </c>
      <c r="B358" t="n">
        <v>20429</v>
      </c>
      <c r="C358" t="inlineStr">
        <is>
          <t>AMIDO DE MILHO MAIZENA 1KG UN</t>
        </is>
      </c>
      <c r="D358" t="inlineStr">
        <is>
          <t>06/2026</t>
        </is>
      </c>
      <c r="E358" t="n">
        <v>4</v>
      </c>
      <c r="F358" t="n">
        <v>83.2</v>
      </c>
      <c r="G358" t="n">
        <v>20.8</v>
      </c>
    </row>
    <row r="359">
      <c r="A359" t="inlineStr">
        <is>
          <t>Arcos</t>
        </is>
      </c>
      <c r="B359" t="n">
        <v>24044</v>
      </c>
      <c r="C359" t="inlineStr">
        <is>
          <t>AMORA CONGELADA KG</t>
        </is>
      </c>
      <c r="D359" t="inlineStr">
        <is>
          <t>06/2026</t>
        </is>
      </c>
      <c r="E359" t="n">
        <v>1</v>
      </c>
      <c r="F359" t="n">
        <v>18.13</v>
      </c>
      <c r="G359" t="n">
        <v>18.13</v>
      </c>
    </row>
    <row r="360">
      <c r="A360" t="inlineStr">
        <is>
          <t>Arcos</t>
        </is>
      </c>
      <c r="B360" t="n">
        <v>26014</v>
      </c>
      <c r="C360" t="inlineStr">
        <is>
          <t>APERITIVO ANGOSTURA 473ML</t>
        </is>
      </c>
      <c r="D360" t="inlineStr">
        <is>
          <t>06/2026</t>
        </is>
      </c>
      <c r="E360" t="n">
        <v>4</v>
      </c>
      <c r="F360" t="n">
        <v>1503.2</v>
      </c>
      <c r="G360" t="n">
        <v>375.8</v>
      </c>
    </row>
    <row r="361">
      <c r="A361" t="inlineStr">
        <is>
          <t>Arcos</t>
        </is>
      </c>
      <c r="B361" t="n">
        <v>18547</v>
      </c>
      <c r="C361" t="inlineStr">
        <is>
          <t>APERITIVO APEROL 750ML</t>
        </is>
      </c>
      <c r="D361" t="inlineStr">
        <is>
          <t>06/2026</t>
        </is>
      </c>
      <c r="E361" t="n">
        <v>8</v>
      </c>
      <c r="F361" t="n">
        <v>307.92</v>
      </c>
      <c r="G361" t="n">
        <v>38.49</v>
      </c>
    </row>
    <row r="362">
      <c r="A362" t="inlineStr">
        <is>
          <t>Arcos</t>
        </is>
      </c>
      <c r="B362" t="n">
        <v>18545</v>
      </c>
      <c r="C362" t="inlineStr">
        <is>
          <t>APERITIVO CAMPARI 998ML</t>
        </is>
      </c>
      <c r="D362" t="inlineStr">
        <is>
          <t>06/2026</t>
        </is>
      </c>
      <c r="E362" t="n">
        <v>7</v>
      </c>
      <c r="F362" t="n">
        <v>311.5</v>
      </c>
      <c r="G362" t="n">
        <v>44.5</v>
      </c>
    </row>
    <row r="363">
      <c r="A363" t="inlineStr">
        <is>
          <t>Arcos</t>
        </is>
      </c>
      <c r="B363" t="n">
        <v>18543</v>
      </c>
      <c r="C363" t="inlineStr">
        <is>
          <t>APERITIVO CYNAR 900ML</t>
        </is>
      </c>
      <c r="D363" t="inlineStr">
        <is>
          <t>06/2026</t>
        </is>
      </c>
      <c r="E363" t="n">
        <v>6</v>
      </c>
      <c r="F363" t="n">
        <v>116.4</v>
      </c>
      <c r="G363" t="n">
        <v>19.4</v>
      </c>
    </row>
    <row r="364">
      <c r="A364" t="inlineStr">
        <is>
          <t>Arcos</t>
        </is>
      </c>
      <c r="B364" t="n">
        <v>18540</v>
      </c>
      <c r="C364" t="inlineStr">
        <is>
          <t>APERITIVO FERNET BRANCA FRATELLI 750ML</t>
        </is>
      </c>
      <c r="D364" t="inlineStr">
        <is>
          <t>06/2026</t>
        </is>
      </c>
      <c r="E364" t="n">
        <v>4</v>
      </c>
      <c r="F364" t="n">
        <v>336</v>
      </c>
      <c r="G364" t="n">
        <v>84</v>
      </c>
    </row>
    <row r="365">
      <c r="A365" t="inlineStr">
        <is>
          <t>Arcos</t>
        </is>
      </c>
      <c r="B365" t="n">
        <v>20301</v>
      </c>
      <c r="C365" t="inlineStr">
        <is>
          <t>ARROZ BRANCO TIPO 1 CAMIL C/5KG</t>
        </is>
      </c>
      <c r="D365" t="inlineStr">
        <is>
          <t>06/2026</t>
        </is>
      </c>
      <c r="E365" t="n">
        <v>12</v>
      </c>
      <c r="F365" t="n">
        <v>252</v>
      </c>
      <c r="G365" t="n">
        <v>21</v>
      </c>
    </row>
    <row r="366">
      <c r="A366" t="inlineStr">
        <is>
          <t>Arcos</t>
        </is>
      </c>
      <c r="B366" t="n">
        <v>21783</v>
      </c>
      <c r="C366" t="inlineStr">
        <is>
          <t>AVENTAL DE PVC BRANCO 1,20X0,70 UN</t>
        </is>
      </c>
      <c r="D366" t="inlineStr">
        <is>
          <t>06/2026</t>
        </is>
      </c>
      <c r="E366" t="n">
        <v>5</v>
      </c>
      <c r="F366" t="n">
        <v>80</v>
      </c>
      <c r="G366" t="n">
        <v>16</v>
      </c>
    </row>
    <row r="367">
      <c r="A367" t="inlineStr">
        <is>
          <t>Arcos</t>
        </is>
      </c>
      <c r="B367" t="n">
        <v>21060</v>
      </c>
      <c r="C367" t="inlineStr">
        <is>
          <t>AZEITE DE DENDE CEPERA 900ML UN</t>
        </is>
      </c>
      <c r="D367" t="inlineStr">
        <is>
          <t>06/2026</t>
        </is>
      </c>
      <c r="E367" t="n">
        <v>1</v>
      </c>
      <c r="F367" t="n">
        <v>21.99</v>
      </c>
      <c r="G367" t="n">
        <v>21.99</v>
      </c>
    </row>
    <row r="368">
      <c r="A368" t="inlineStr">
        <is>
          <t>Arcos</t>
        </is>
      </c>
      <c r="B368" t="n">
        <v>21030</v>
      </c>
      <c r="C368" t="inlineStr">
        <is>
          <t>AZEITE EXTRA VIRGEM GALLO 250ML UN</t>
        </is>
      </c>
      <c r="D368" t="inlineStr">
        <is>
          <t>06/2026</t>
        </is>
      </c>
      <c r="E368" t="n">
        <v>12</v>
      </c>
      <c r="F368" t="n">
        <v>238.8</v>
      </c>
      <c r="G368" t="n">
        <v>19.9</v>
      </c>
    </row>
    <row r="369">
      <c r="A369" t="inlineStr">
        <is>
          <t>Arcos</t>
        </is>
      </c>
      <c r="B369" t="n">
        <v>21047</v>
      </c>
      <c r="C369" t="inlineStr">
        <is>
          <t>AZEITE EXTRA VIRGEM GALLO 2L</t>
        </is>
      </c>
      <c r="D369" t="inlineStr">
        <is>
          <t>06/2026</t>
        </is>
      </c>
      <c r="E369" t="n">
        <v>6</v>
      </c>
      <c r="F369" t="n">
        <v>736.8</v>
      </c>
      <c r="G369" t="n">
        <v>122.8</v>
      </c>
    </row>
    <row r="370">
      <c r="A370" t="inlineStr">
        <is>
          <t>Arcos</t>
        </is>
      </c>
      <c r="B370" t="n">
        <v>20738</v>
      </c>
      <c r="C370" t="inlineStr">
        <is>
          <t>AZEITONA PRETA AZAPA S/ CAROCO DI SALERNO C/1,8KG</t>
        </is>
      </c>
      <c r="D370" t="inlineStr">
        <is>
          <t>06/2026</t>
        </is>
      </c>
      <c r="E370" t="n">
        <v>4</v>
      </c>
      <c r="F370" t="n">
        <v>445.88</v>
      </c>
      <c r="G370" t="n">
        <v>111.47</v>
      </c>
    </row>
    <row r="371">
      <c r="A371" t="inlineStr">
        <is>
          <t>Arcos</t>
        </is>
      </c>
      <c r="B371" t="n">
        <v>20752</v>
      </c>
      <c r="C371" t="inlineStr">
        <is>
          <t>AZEITONA PTA AZAPA 90/110 DISALERNO 2KG</t>
        </is>
      </c>
      <c r="D371" t="inlineStr">
        <is>
          <t>06/2026</t>
        </is>
      </c>
      <c r="E371" t="n">
        <v>3</v>
      </c>
      <c r="F371" t="n">
        <v>327.36</v>
      </c>
      <c r="G371" t="n">
        <v>109.12</v>
      </c>
    </row>
    <row r="372">
      <c r="A372" t="inlineStr">
        <is>
          <t>Arcos</t>
        </is>
      </c>
      <c r="B372" t="n">
        <v>22721</v>
      </c>
      <c r="C372" t="inlineStr">
        <is>
          <t>BACON MANTA KG</t>
        </is>
      </c>
      <c r="D372" t="inlineStr">
        <is>
          <t>06/2026</t>
        </is>
      </c>
      <c r="E372" t="n">
        <v>15.82</v>
      </c>
      <c r="F372" t="n">
        <v>466.69</v>
      </c>
      <c r="G372" t="n">
        <v>29.5</v>
      </c>
    </row>
    <row r="373">
      <c r="A373" t="inlineStr">
        <is>
          <t>Arcos</t>
        </is>
      </c>
      <c r="B373" t="n">
        <v>19166</v>
      </c>
      <c r="C373" t="inlineStr">
        <is>
          <t>BAGUETE DE GRAO LEVIAN FATIADO 590G UN</t>
        </is>
      </c>
      <c r="D373" t="inlineStr">
        <is>
          <t>06/2026</t>
        </is>
      </c>
      <c r="E373" t="n">
        <v>75</v>
      </c>
      <c r="F373" t="n">
        <v>1526.25</v>
      </c>
      <c r="G373" t="n">
        <v>20.35</v>
      </c>
    </row>
    <row r="374">
      <c r="A374" t="inlineStr">
        <is>
          <t>Arcos</t>
        </is>
      </c>
      <c r="B374" t="n">
        <v>23390</v>
      </c>
      <c r="C374" t="inlineStr">
        <is>
          <t>BANANA DA TERRA KG</t>
        </is>
      </c>
      <c r="D374" t="inlineStr">
        <is>
          <t>06/2026</t>
        </is>
      </c>
      <c r="E374" t="n">
        <v>39</v>
      </c>
      <c r="F374" t="n">
        <v>317.5</v>
      </c>
      <c r="G374" t="n">
        <v>8.140000000000001</v>
      </c>
    </row>
    <row r="375">
      <c r="A375" t="inlineStr">
        <is>
          <t>Arcos</t>
        </is>
      </c>
      <c r="B375" t="n">
        <v>23389</v>
      </c>
      <c r="C375" t="inlineStr">
        <is>
          <t>BANANA NANICA KG</t>
        </is>
      </c>
      <c r="D375" t="inlineStr">
        <is>
          <t>06/2026</t>
        </is>
      </c>
      <c r="E375" t="n">
        <v>19.01</v>
      </c>
      <c r="F375" t="n">
        <v>88.76000000000001</v>
      </c>
      <c r="G375" t="n">
        <v>4.67</v>
      </c>
    </row>
    <row r="376">
      <c r="A376" t="inlineStr">
        <is>
          <t>Arcos</t>
        </is>
      </c>
      <c r="B376" t="n">
        <v>24083</v>
      </c>
      <c r="C376" t="inlineStr">
        <is>
          <t>BATATA ASTERIX GRAUDA NOIVA KG</t>
        </is>
      </c>
      <c r="D376" t="inlineStr">
        <is>
          <t>06/2026</t>
        </is>
      </c>
      <c r="E376" t="n">
        <v>325</v>
      </c>
      <c r="F376" t="n">
        <v>3163</v>
      </c>
      <c r="G376" t="n">
        <v>9.73</v>
      </c>
    </row>
    <row r="377">
      <c r="A377" t="inlineStr">
        <is>
          <t>Arcos</t>
        </is>
      </c>
      <c r="B377" t="n">
        <v>19642</v>
      </c>
      <c r="C377" t="inlineStr">
        <is>
          <t>BATATA BOLINHA KG</t>
        </is>
      </c>
      <c r="D377" t="inlineStr">
        <is>
          <t>06/2026</t>
        </is>
      </c>
      <c r="E377" t="n">
        <v>1</v>
      </c>
      <c r="F377" t="n">
        <v>5.5</v>
      </c>
      <c r="G377" t="n">
        <v>5.5</v>
      </c>
    </row>
    <row r="378">
      <c r="A378" t="inlineStr">
        <is>
          <t>Arcos</t>
        </is>
      </c>
      <c r="B378" t="n">
        <v>19634</v>
      </c>
      <c r="C378" t="inlineStr">
        <is>
          <t>BERINJELA KG</t>
        </is>
      </c>
      <c r="D378" t="inlineStr">
        <is>
          <t>06/2026</t>
        </is>
      </c>
      <c r="E378" t="n">
        <v>2.1</v>
      </c>
      <c r="F378" t="n">
        <v>14.62</v>
      </c>
      <c r="G378" t="n">
        <v>6.96</v>
      </c>
    </row>
    <row r="379">
      <c r="A379" t="inlineStr">
        <is>
          <t>Arcos</t>
        </is>
      </c>
      <c r="B379" t="n">
        <v>19632</v>
      </c>
      <c r="C379" t="inlineStr">
        <is>
          <t>BETERRABA KG</t>
        </is>
      </c>
      <c r="D379" t="inlineStr">
        <is>
          <t>06/2026</t>
        </is>
      </c>
      <c r="E379" t="n">
        <v>20</v>
      </c>
      <c r="F379" t="n">
        <v>90</v>
      </c>
      <c r="G379" t="n">
        <v>4.5</v>
      </c>
    </row>
    <row r="380">
      <c r="A380" t="inlineStr">
        <is>
          <t>Arcos</t>
        </is>
      </c>
      <c r="B380" t="n">
        <v>26582</v>
      </c>
      <c r="C380" t="inlineStr">
        <is>
          <t>BIFE ANCHO FREDDI PORCIONADO EM 200G KG</t>
        </is>
      </c>
      <c r="D380" t="inlineStr">
        <is>
          <t>06/2026</t>
        </is>
      </c>
      <c r="E380" t="n">
        <v>71.45</v>
      </c>
      <c r="F380" t="n">
        <v>9574.91</v>
      </c>
      <c r="G380" t="n">
        <v>134.01</v>
      </c>
    </row>
    <row r="381">
      <c r="A381" t="inlineStr">
        <is>
          <t>Arcos</t>
        </is>
      </c>
      <c r="B381" t="n">
        <v>23826</v>
      </c>
      <c r="C381" t="inlineStr">
        <is>
          <t>BISCOITO DE MAIZENA NESTLE TOSTINES 200G</t>
        </is>
      </c>
      <c r="D381" t="inlineStr">
        <is>
          <t>06/2026</t>
        </is>
      </c>
      <c r="E381" t="n">
        <v>6</v>
      </c>
      <c r="F381" t="n">
        <v>21.9</v>
      </c>
      <c r="G381" t="n">
        <v>3.65</v>
      </c>
    </row>
    <row r="382">
      <c r="A382" t="inlineStr">
        <is>
          <t>Arcos</t>
        </is>
      </c>
      <c r="B382" t="n">
        <v>18696</v>
      </c>
      <c r="C382" t="inlineStr">
        <is>
          <t>BISTECA SUINA KG</t>
        </is>
      </c>
      <c r="D382" t="inlineStr">
        <is>
          <t>06/2026</t>
        </is>
      </c>
      <c r="E382" t="n">
        <v>10</v>
      </c>
      <c r="F382" t="n">
        <v>179.9</v>
      </c>
      <c r="G382" t="n">
        <v>17.99</v>
      </c>
    </row>
    <row r="383">
      <c r="A383" t="inlineStr">
        <is>
          <t>Arcos</t>
        </is>
      </c>
      <c r="B383" t="n">
        <v>19846</v>
      </c>
      <c r="C383" t="inlineStr">
        <is>
          <t>BROTO DE MOYASHI GRANEL KG</t>
        </is>
      </c>
      <c r="D383" t="inlineStr">
        <is>
          <t>06/2026</t>
        </is>
      </c>
      <c r="E383" t="n">
        <v>3</v>
      </c>
      <c r="F383" t="n">
        <v>62.5</v>
      </c>
      <c r="G383" t="n">
        <v>20.83</v>
      </c>
    </row>
    <row r="384">
      <c r="A384" t="inlineStr">
        <is>
          <t>Arcos</t>
        </is>
      </c>
      <c r="B384" t="n">
        <v>26560</v>
      </c>
      <c r="C384" t="inlineStr">
        <is>
          <t>CACHACA FAMIGERADA AMENDOIM 750ML</t>
        </is>
      </c>
      <c r="D384" t="inlineStr">
        <is>
          <t>06/2026</t>
        </is>
      </c>
      <c r="E384" t="n">
        <v>24</v>
      </c>
      <c r="F384" t="n">
        <v>660</v>
      </c>
      <c r="G384" t="n">
        <v>27.5</v>
      </c>
    </row>
    <row r="385">
      <c r="A385" t="inlineStr">
        <is>
          <t>Arcos</t>
        </is>
      </c>
      <c r="B385" t="n">
        <v>18486</v>
      </c>
      <c r="C385" t="inlineStr">
        <is>
          <t>CACHACA FAMIGERADA BRUTA 750ML</t>
        </is>
      </c>
      <c r="D385" t="inlineStr">
        <is>
          <t>06/2026</t>
        </is>
      </c>
      <c r="E385" t="n">
        <v>6</v>
      </c>
      <c r="F385" t="n">
        <v>165</v>
      </c>
      <c r="G385" t="n">
        <v>27.5</v>
      </c>
    </row>
    <row r="386">
      <c r="A386" t="inlineStr">
        <is>
          <t>Arcos</t>
        </is>
      </c>
      <c r="B386" t="n">
        <v>27406</v>
      </c>
      <c r="C386" t="inlineStr">
        <is>
          <t>CAFE JOSELINA C/2KG</t>
        </is>
      </c>
      <c r="D386" t="inlineStr">
        <is>
          <t>06/2026</t>
        </is>
      </c>
      <c r="E386" t="n">
        <v>12</v>
      </c>
      <c r="F386" t="n">
        <v>2628</v>
      </c>
      <c r="G386" t="n">
        <v>219</v>
      </c>
    </row>
    <row r="387">
      <c r="A387" t="inlineStr">
        <is>
          <t>Arcos</t>
        </is>
      </c>
      <c r="B387" t="n">
        <v>20809</v>
      </c>
      <c r="C387" t="inlineStr">
        <is>
          <t>CAFE PILAO ALMOFADA 500G</t>
        </is>
      </c>
      <c r="D387" t="inlineStr">
        <is>
          <t>06/2026</t>
        </is>
      </c>
      <c r="E387" t="n">
        <v>26</v>
      </c>
      <c r="F387" t="n">
        <v>779.74</v>
      </c>
      <c r="G387" t="n">
        <v>29.99</v>
      </c>
    </row>
    <row r="388">
      <c r="A388" t="inlineStr">
        <is>
          <t>Arcos</t>
        </is>
      </c>
      <c r="B388" t="n">
        <v>21073</v>
      </c>
      <c r="C388" t="inlineStr">
        <is>
          <t>CALDA DE AGAVE AZUL JASMINE ORGANICO 330ML UN</t>
        </is>
      </c>
      <c r="D388" t="inlineStr">
        <is>
          <t>06/2026</t>
        </is>
      </c>
      <c r="E388" t="n">
        <v>6</v>
      </c>
      <c r="F388" t="n">
        <v>292.2</v>
      </c>
      <c r="G388" t="n">
        <v>48.7</v>
      </c>
    </row>
    <row r="389">
      <c r="A389" t="inlineStr">
        <is>
          <t>Arcos</t>
        </is>
      </c>
      <c r="B389" t="n">
        <v>27692</v>
      </c>
      <c r="C389" t="inlineStr">
        <is>
          <t>CAMARAO CINZA 25/30 LIMPO EVISCERADO COM COLA KG</t>
        </is>
      </c>
      <c r="D389" t="inlineStr">
        <is>
          <t>06/2026</t>
        </is>
      </c>
      <c r="E389" t="n">
        <v>27</v>
      </c>
      <c r="F389" t="n">
        <v>3024</v>
      </c>
      <c r="G389" t="n">
        <v>112</v>
      </c>
    </row>
    <row r="390">
      <c r="A390" t="inlineStr">
        <is>
          <t>Arcos</t>
        </is>
      </c>
      <c r="B390" t="n">
        <v>23377</v>
      </c>
      <c r="C390" t="inlineStr">
        <is>
          <t>CAMBUCI CONGELADO KG</t>
        </is>
      </c>
      <c r="D390" t="inlineStr">
        <is>
          <t>06/2026</t>
        </is>
      </c>
      <c r="E390" t="n">
        <v>4</v>
      </c>
      <c r="F390" t="n">
        <v>132</v>
      </c>
      <c r="G390" t="n">
        <v>33</v>
      </c>
    </row>
    <row r="391">
      <c r="A391" t="inlineStr">
        <is>
          <t>Arcos</t>
        </is>
      </c>
      <c r="B391" t="n">
        <v>20275</v>
      </c>
      <c r="C391" t="inlineStr">
        <is>
          <t>CANJIQUINHA YOKI C/500G</t>
        </is>
      </c>
      <c r="D391" t="inlineStr">
        <is>
          <t>06/2026</t>
        </is>
      </c>
      <c r="E391" t="n">
        <v>2</v>
      </c>
      <c r="F391" t="n">
        <v>13</v>
      </c>
      <c r="G391" t="n">
        <v>6.5</v>
      </c>
    </row>
    <row r="392">
      <c r="A392" t="inlineStr">
        <is>
          <t>Arcos</t>
        </is>
      </c>
      <c r="B392" t="n">
        <v>20270</v>
      </c>
      <c r="C392" t="inlineStr">
        <is>
          <t>CASTANHA DE CAJU CRUA W1 C/1KG</t>
        </is>
      </c>
      <c r="D392" t="inlineStr">
        <is>
          <t>06/2026</t>
        </is>
      </c>
      <c r="E392" t="n">
        <v>17</v>
      </c>
      <c r="F392" t="n">
        <v>1438.2</v>
      </c>
      <c r="G392" t="n">
        <v>84.59999999999999</v>
      </c>
    </row>
    <row r="393">
      <c r="A393" t="inlineStr">
        <is>
          <t>Arcos</t>
        </is>
      </c>
      <c r="B393" t="n">
        <v>24123</v>
      </c>
      <c r="C393" t="inlineStr">
        <is>
          <t>CASTANHA DO PARA S/ CASCA MEDIA C/1KG</t>
        </is>
      </c>
      <c r="D393" t="inlineStr">
        <is>
          <t>06/2026</t>
        </is>
      </c>
      <c r="E393" t="n">
        <v>10</v>
      </c>
      <c r="F393" t="n">
        <v>808.9</v>
      </c>
      <c r="G393" t="n">
        <v>80.89</v>
      </c>
    </row>
    <row r="394">
      <c r="A394" t="inlineStr">
        <is>
          <t>Arcos</t>
        </is>
      </c>
      <c r="B394" t="n">
        <v>20054</v>
      </c>
      <c r="C394" t="inlineStr">
        <is>
          <t>CATCHUP HEINZ 397G UN</t>
        </is>
      </c>
      <c r="D394" t="inlineStr">
        <is>
          <t>06/2026</t>
        </is>
      </c>
      <c r="E394" t="n">
        <v>5</v>
      </c>
      <c r="F394" t="n">
        <v>58.9</v>
      </c>
      <c r="G394" t="n">
        <v>11.78</v>
      </c>
    </row>
    <row r="395">
      <c r="A395" t="inlineStr">
        <is>
          <t>Arcos</t>
        </is>
      </c>
      <c r="B395" t="n">
        <v>24509</v>
      </c>
      <c r="C395" t="inlineStr">
        <is>
          <t>CEBOLA BRANCA KG</t>
        </is>
      </c>
      <c r="D395" t="inlineStr">
        <is>
          <t>06/2026</t>
        </is>
      </c>
      <c r="E395" t="n">
        <v>80</v>
      </c>
      <c r="F395" t="n">
        <v>328.8</v>
      </c>
      <c r="G395" t="n">
        <v>4.11</v>
      </c>
    </row>
    <row r="396">
      <c r="A396" t="inlineStr">
        <is>
          <t>Arcos</t>
        </is>
      </c>
      <c r="B396" t="n">
        <v>19626</v>
      </c>
      <c r="C396" t="inlineStr">
        <is>
          <t>CEBOLA ECHALOTAS KG</t>
        </is>
      </c>
      <c r="D396" t="inlineStr">
        <is>
          <t>06/2026</t>
        </is>
      </c>
      <c r="E396" t="n">
        <v>2</v>
      </c>
      <c r="F396" t="n">
        <v>11.4</v>
      </c>
      <c r="G396" t="n">
        <v>5.7</v>
      </c>
    </row>
    <row r="397">
      <c r="A397" t="inlineStr">
        <is>
          <t>Arcos</t>
        </is>
      </c>
      <c r="B397" t="n">
        <v>19622</v>
      </c>
      <c r="C397" t="inlineStr">
        <is>
          <t>CEBOLA PEROLA KG</t>
        </is>
      </c>
      <c r="D397" t="inlineStr">
        <is>
          <t>06/2026</t>
        </is>
      </c>
      <c r="E397" t="n">
        <v>1</v>
      </c>
      <c r="F397" t="n">
        <v>5.5</v>
      </c>
      <c r="G397" t="n">
        <v>5.5</v>
      </c>
    </row>
    <row r="398">
      <c r="A398" t="inlineStr">
        <is>
          <t>Arcos</t>
        </is>
      </c>
      <c r="B398" t="n">
        <v>19623</v>
      </c>
      <c r="C398" t="inlineStr">
        <is>
          <t>CEBOLA ROXA KG</t>
        </is>
      </c>
      <c r="D398" t="inlineStr">
        <is>
          <t>06/2026</t>
        </is>
      </c>
      <c r="E398" t="n">
        <v>30.3</v>
      </c>
      <c r="F398" t="n">
        <v>179.44</v>
      </c>
      <c r="G398" t="n">
        <v>5.92</v>
      </c>
    </row>
    <row r="399">
      <c r="A399" t="inlineStr">
        <is>
          <t>Arcos</t>
        </is>
      </c>
      <c r="B399" t="n">
        <v>19488</v>
      </c>
      <c r="C399" t="inlineStr">
        <is>
          <t>CEBOLINHA KG</t>
        </is>
      </c>
      <c r="D399" t="inlineStr">
        <is>
          <t>06/2026</t>
        </is>
      </c>
      <c r="E399" t="n">
        <v>6.7</v>
      </c>
      <c r="F399" t="n">
        <v>93.40000000000001</v>
      </c>
      <c r="G399" t="n">
        <v>13.94</v>
      </c>
    </row>
    <row r="400">
      <c r="A400" t="inlineStr">
        <is>
          <t>Arcos</t>
        </is>
      </c>
      <c r="B400" t="n">
        <v>19621</v>
      </c>
      <c r="C400" t="inlineStr">
        <is>
          <t>CENOURA KG</t>
        </is>
      </c>
      <c r="D400" t="inlineStr">
        <is>
          <t>06/2026</t>
        </is>
      </c>
      <c r="E400" t="n">
        <v>19.2</v>
      </c>
      <c r="F400" t="n">
        <v>164.96</v>
      </c>
      <c r="G400" t="n">
        <v>8.59</v>
      </c>
    </row>
    <row r="401">
      <c r="A401" t="inlineStr">
        <is>
          <t>Arcos</t>
        </is>
      </c>
      <c r="B401" t="n">
        <v>24138</v>
      </c>
      <c r="C401" t="inlineStr">
        <is>
          <t>CERVEJA HEINEKEN LONG NECK 330ML C/24</t>
        </is>
      </c>
      <c r="D401" t="inlineStr">
        <is>
          <t>06/2026</t>
        </is>
      </c>
      <c r="E401" t="n">
        <v>10</v>
      </c>
      <c r="F401" t="n">
        <v>2137.9</v>
      </c>
      <c r="G401" t="n">
        <v>213.79</v>
      </c>
    </row>
    <row r="402">
      <c r="A402" t="inlineStr">
        <is>
          <t>Arcos</t>
        </is>
      </c>
      <c r="B402" t="n">
        <v>18554</v>
      </c>
      <c r="C402" t="inlineStr">
        <is>
          <t>CERVEJA LAGUNITAS IPA 355ML C/12</t>
        </is>
      </c>
      <c r="D402" t="inlineStr">
        <is>
          <t>06/2026</t>
        </is>
      </c>
      <c r="E402" t="n">
        <v>2</v>
      </c>
      <c r="F402" t="n">
        <v>306.24</v>
      </c>
      <c r="G402" t="n">
        <v>153.12</v>
      </c>
    </row>
    <row r="403">
      <c r="A403" t="inlineStr">
        <is>
          <t>Arcos</t>
        </is>
      </c>
      <c r="B403" t="n">
        <v>29363</v>
      </c>
      <c r="C403" t="inlineStr">
        <is>
          <t>CHIA GRAO KG</t>
        </is>
      </c>
      <c r="D403" t="inlineStr">
        <is>
          <t>06/2026</t>
        </is>
      </c>
      <c r="E403" t="n">
        <v>1</v>
      </c>
      <c r="F403" t="n">
        <v>25.47</v>
      </c>
      <c r="G403" t="n">
        <v>25.47</v>
      </c>
    </row>
    <row r="404">
      <c r="A404" t="inlineStr">
        <is>
          <t>Arcos</t>
        </is>
      </c>
      <c r="B404" t="n">
        <v>20941</v>
      </c>
      <c r="C404" t="inlineStr">
        <is>
          <t>CHOCOLATE EM GOTAS MEIO AMARGO SICAO C/2,05KG</t>
        </is>
      </c>
      <c r="D404" t="inlineStr">
        <is>
          <t>06/2026</t>
        </is>
      </c>
      <c r="E404" t="n">
        <v>5</v>
      </c>
      <c r="F404" t="n">
        <v>911.5</v>
      </c>
      <c r="G404" t="n">
        <v>182.3</v>
      </c>
    </row>
    <row r="405">
      <c r="A405" t="inlineStr">
        <is>
          <t>Arcos</t>
        </is>
      </c>
      <c r="B405" t="n">
        <v>23241</v>
      </c>
      <c r="C405" t="inlineStr">
        <is>
          <t>CHUCHU KG</t>
        </is>
      </c>
      <c r="D405" t="inlineStr">
        <is>
          <t>06/2026</t>
        </is>
      </c>
      <c r="E405" t="n">
        <v>13</v>
      </c>
      <c r="F405" t="n">
        <v>51.76</v>
      </c>
      <c r="G405" t="n">
        <v>3.98</v>
      </c>
    </row>
    <row r="406">
      <c r="A406" t="inlineStr">
        <is>
          <t>Arcos</t>
        </is>
      </c>
      <c r="B406" t="n">
        <v>27761</v>
      </c>
      <c r="C406" t="inlineStr">
        <is>
          <t>CLICHE ART PARA PAPEL MANTEIGA  UN</t>
        </is>
      </c>
      <c r="D406" t="inlineStr">
        <is>
          <t>06/2026</t>
        </is>
      </c>
      <c r="E406" t="n">
        <v>1</v>
      </c>
      <c r="F406" t="n">
        <v>300</v>
      </c>
      <c r="G406" t="n">
        <v>300</v>
      </c>
    </row>
    <row r="407">
      <c r="A407" t="inlineStr">
        <is>
          <t>Arcos</t>
        </is>
      </c>
      <c r="B407" t="n">
        <v>20253</v>
      </c>
      <c r="C407" t="inlineStr">
        <is>
          <t>COCO EM FLOCOS KG</t>
        </is>
      </c>
      <c r="D407" t="inlineStr">
        <is>
          <t>06/2026</t>
        </is>
      </c>
      <c r="E407" t="n">
        <v>0.5</v>
      </c>
      <c r="F407" t="n">
        <v>18</v>
      </c>
      <c r="G407" t="n">
        <v>36</v>
      </c>
    </row>
    <row r="408">
      <c r="A408" t="inlineStr">
        <is>
          <t>Arcos</t>
        </is>
      </c>
      <c r="B408" t="n">
        <v>20257</v>
      </c>
      <c r="C408" t="inlineStr">
        <is>
          <t>COCO RALADO FRESCO CONGELADO VITA COCO C/1KG</t>
        </is>
      </c>
      <c r="D408" t="inlineStr">
        <is>
          <t>06/2026</t>
        </is>
      </c>
      <c r="E408" t="n">
        <v>8</v>
      </c>
      <c r="F408" t="n">
        <v>239.2</v>
      </c>
      <c r="G408" t="n">
        <v>29.9</v>
      </c>
    </row>
    <row r="409">
      <c r="A409" t="inlineStr">
        <is>
          <t>Arcos</t>
        </is>
      </c>
      <c r="B409" t="n">
        <v>19617</v>
      </c>
      <c r="C409" t="inlineStr">
        <is>
          <t>COENTRO KG</t>
        </is>
      </c>
      <c r="D409" t="inlineStr">
        <is>
          <t>06/2026</t>
        </is>
      </c>
      <c r="E409" t="n">
        <v>1.9</v>
      </c>
      <c r="F409" t="n">
        <v>68.7</v>
      </c>
      <c r="G409" t="n">
        <v>36.16</v>
      </c>
    </row>
    <row r="410">
      <c r="A410" t="inlineStr">
        <is>
          <t>Arcos</t>
        </is>
      </c>
      <c r="B410" t="n">
        <v>24172</v>
      </c>
      <c r="C410" t="inlineStr">
        <is>
          <t>COGUMELO FUNGHI CHILENO KG</t>
        </is>
      </c>
      <c r="D410" t="inlineStr">
        <is>
          <t>06/2026</t>
        </is>
      </c>
      <c r="E410" t="n">
        <v>1</v>
      </c>
      <c r="F410" t="n">
        <v>76.2</v>
      </c>
      <c r="G410" t="n">
        <v>76.2</v>
      </c>
    </row>
    <row r="411">
      <c r="A411" t="inlineStr">
        <is>
          <t>Arcos</t>
        </is>
      </c>
      <c r="B411" t="n">
        <v>28220</v>
      </c>
      <c r="C411" t="inlineStr">
        <is>
          <t>COGUMELO PARIS MURANAKA KG</t>
        </is>
      </c>
      <c r="D411" t="inlineStr">
        <is>
          <t>06/2026</t>
        </is>
      </c>
      <c r="E411" t="n">
        <v>23</v>
      </c>
      <c r="F411" t="n">
        <v>736</v>
      </c>
      <c r="G411" t="n">
        <v>32</v>
      </c>
    </row>
    <row r="412">
      <c r="A412" t="inlineStr">
        <is>
          <t>Arcos</t>
        </is>
      </c>
      <c r="B412" t="n">
        <v>28221</v>
      </c>
      <c r="C412" t="inlineStr">
        <is>
          <t>COGUMELO PORTO BELLO MURANAKA KG</t>
        </is>
      </c>
      <c r="D412" t="inlineStr">
        <is>
          <t>06/2026</t>
        </is>
      </c>
      <c r="E412" t="n">
        <v>23</v>
      </c>
      <c r="F412" t="n">
        <v>874</v>
      </c>
      <c r="G412" t="n">
        <v>38</v>
      </c>
    </row>
    <row r="413">
      <c r="A413" t="inlineStr">
        <is>
          <t>Arcos</t>
        </is>
      </c>
      <c r="B413" t="n">
        <v>28222</v>
      </c>
      <c r="C413" t="inlineStr">
        <is>
          <t>COGUMELO SHIITAKE MURANAKA KG</t>
        </is>
      </c>
      <c r="D413" t="inlineStr">
        <is>
          <t>06/2026</t>
        </is>
      </c>
      <c r="E413" t="n">
        <v>23</v>
      </c>
      <c r="F413" t="n">
        <v>966</v>
      </c>
      <c r="G413" t="n">
        <v>42</v>
      </c>
    </row>
    <row r="414">
      <c r="A414" t="inlineStr">
        <is>
          <t>Arcos</t>
        </is>
      </c>
      <c r="B414" t="n">
        <v>17549</v>
      </c>
      <c r="C414" t="inlineStr">
        <is>
          <t>COLHER DESCARTAVEL BIO C/100UN</t>
        </is>
      </c>
      <c r="D414" t="inlineStr">
        <is>
          <t>06/2026</t>
        </is>
      </c>
      <c r="E414" t="n">
        <v>20</v>
      </c>
      <c r="F414" t="n">
        <v>630</v>
      </c>
      <c r="G414" t="n">
        <v>31.5</v>
      </c>
    </row>
    <row r="415">
      <c r="A415" t="inlineStr">
        <is>
          <t>Arcos</t>
        </is>
      </c>
      <c r="B415" t="n">
        <v>25328</v>
      </c>
      <c r="C415" t="inlineStr">
        <is>
          <t>COMINHO EM GRAOS KG</t>
        </is>
      </c>
      <c r="D415" t="inlineStr">
        <is>
          <t>06/2026</t>
        </is>
      </c>
      <c r="E415" t="n">
        <v>0.2</v>
      </c>
      <c r="F415" t="n">
        <v>13.6</v>
      </c>
      <c r="G415" t="n">
        <v>68</v>
      </c>
    </row>
    <row r="416">
      <c r="A416" t="inlineStr">
        <is>
          <t>Arcos</t>
        </is>
      </c>
      <c r="B416" t="n">
        <v>18382</v>
      </c>
      <c r="C416" t="inlineStr">
        <is>
          <t>CONHAQUE BRANDY OSBORNE 700ML</t>
        </is>
      </c>
      <c r="D416" t="inlineStr">
        <is>
          <t>06/2026</t>
        </is>
      </c>
      <c r="E416" t="n">
        <v>24</v>
      </c>
      <c r="F416" t="n">
        <v>1515.6</v>
      </c>
      <c r="G416" t="n">
        <v>63.15</v>
      </c>
    </row>
    <row r="417">
      <c r="A417" t="inlineStr">
        <is>
          <t>Arcos</t>
        </is>
      </c>
      <c r="B417" t="n">
        <v>26591</v>
      </c>
      <c r="C417" t="inlineStr">
        <is>
          <t>COPA FATIADO JAIS KG</t>
        </is>
      </c>
      <c r="D417" t="inlineStr">
        <is>
          <t>06/2026</t>
        </is>
      </c>
      <c r="E417" t="n">
        <v>1</v>
      </c>
      <c r="F417" t="n">
        <v>328.5</v>
      </c>
      <c r="G417" t="n">
        <v>328.5</v>
      </c>
    </row>
    <row r="418">
      <c r="A418" t="inlineStr">
        <is>
          <t>Arcos</t>
        </is>
      </c>
      <c r="B418" t="n">
        <v>17535</v>
      </c>
      <c r="C418" t="inlineStr">
        <is>
          <t>COPO DESCARTAVEL ULTRACOPOS 330ML C/2000UN</t>
        </is>
      </c>
      <c r="D418" t="inlineStr">
        <is>
          <t>06/2026</t>
        </is>
      </c>
      <c r="E418" t="n">
        <v>2</v>
      </c>
      <c r="F418" t="n">
        <v>264</v>
      </c>
      <c r="G418" t="n">
        <v>132</v>
      </c>
    </row>
    <row r="419">
      <c r="A419" t="inlineStr">
        <is>
          <t>Arcos</t>
        </is>
      </c>
      <c r="B419" t="n">
        <v>26679</v>
      </c>
      <c r="C419" t="inlineStr">
        <is>
          <t>COSTELA MINGA COM OSSO KG</t>
        </is>
      </c>
      <c r="D419" t="inlineStr">
        <is>
          <t>06/2026</t>
        </is>
      </c>
      <c r="E419" t="n">
        <v>5.11</v>
      </c>
      <c r="F419" t="n">
        <v>152.79</v>
      </c>
      <c r="G419" t="n">
        <v>29.9</v>
      </c>
    </row>
    <row r="420">
      <c r="A420" t="inlineStr">
        <is>
          <t>Arcos</t>
        </is>
      </c>
      <c r="B420" t="n">
        <v>23236</v>
      </c>
      <c r="C420" t="inlineStr">
        <is>
          <t>COUVE MANTEIGA KG</t>
        </is>
      </c>
      <c r="D420" t="inlineStr">
        <is>
          <t>06/2026</t>
        </is>
      </c>
      <c r="E420" t="n">
        <v>11</v>
      </c>
      <c r="F420" t="n">
        <v>125</v>
      </c>
      <c r="G420" t="n">
        <v>11.36</v>
      </c>
    </row>
    <row r="421">
      <c r="A421" t="inlineStr">
        <is>
          <t>Arcos</t>
        </is>
      </c>
      <c r="B421" t="n">
        <v>19034</v>
      </c>
      <c r="C421" t="inlineStr">
        <is>
          <t>COXA E SOBRECOXA COM OSSO E COM PELE KG</t>
        </is>
      </c>
      <c r="D421" t="inlineStr">
        <is>
          <t>06/2026</t>
        </is>
      </c>
      <c r="E421" t="n">
        <v>40</v>
      </c>
      <c r="F421" t="n">
        <v>342.6</v>
      </c>
      <c r="G421" t="n">
        <v>8.57</v>
      </c>
    </row>
    <row r="422">
      <c r="A422" t="inlineStr">
        <is>
          <t>Arcos</t>
        </is>
      </c>
      <c r="B422" t="n">
        <v>28479</v>
      </c>
      <c r="C422" t="inlineStr">
        <is>
          <t>COXAO MOLE ANGUS PICADINHO FREDDI KG</t>
        </is>
      </c>
      <c r="D422" t="inlineStr">
        <is>
          <t>06/2026</t>
        </is>
      </c>
      <c r="E422" t="n">
        <v>30.67</v>
      </c>
      <c r="F422" t="n">
        <v>2484.27</v>
      </c>
      <c r="G422" t="n">
        <v>81</v>
      </c>
    </row>
    <row r="423">
      <c r="A423" t="inlineStr">
        <is>
          <t>Arcos</t>
        </is>
      </c>
      <c r="B423" t="n">
        <v>25128</v>
      </c>
      <c r="C423" t="inlineStr">
        <is>
          <t>COXAO MOLE EM CUBOS KG</t>
        </is>
      </c>
      <c r="D423" t="inlineStr">
        <is>
          <t>06/2026</t>
        </is>
      </c>
      <c r="E423" t="n">
        <v>42.5</v>
      </c>
      <c r="F423" t="n">
        <v>1758.07</v>
      </c>
      <c r="G423" t="n">
        <v>41.37</v>
      </c>
    </row>
    <row r="424">
      <c r="A424" t="inlineStr">
        <is>
          <t>Arcos</t>
        </is>
      </c>
      <c r="B424" t="n">
        <v>19439</v>
      </c>
      <c r="C424" t="inlineStr">
        <is>
          <t>CREAM CHEESE DANUBIO C/1KG</t>
        </is>
      </c>
      <c r="D424" t="inlineStr">
        <is>
          <t>06/2026</t>
        </is>
      </c>
      <c r="E424" t="n">
        <v>12</v>
      </c>
      <c r="F424" t="n">
        <v>365.16</v>
      </c>
      <c r="G424" t="n">
        <v>30.43</v>
      </c>
    </row>
    <row r="425">
      <c r="A425" t="inlineStr">
        <is>
          <t>Arcos</t>
        </is>
      </c>
      <c r="B425" t="n">
        <v>20689</v>
      </c>
      <c r="C425" t="inlineStr">
        <is>
          <t>CREME DE LEITE FRESCO QUATA C/1,01LT</t>
        </is>
      </c>
      <c r="D425" t="inlineStr">
        <is>
          <t>06/2026</t>
        </is>
      </c>
      <c r="E425" t="n">
        <v>35.62</v>
      </c>
      <c r="F425" t="n">
        <v>1110.79</v>
      </c>
      <c r="G425" t="n">
        <v>31.18</v>
      </c>
    </row>
    <row r="426">
      <c r="A426" t="inlineStr">
        <is>
          <t>Arcos</t>
        </is>
      </c>
      <c r="B426" t="n">
        <v>26020</v>
      </c>
      <c r="C426" t="inlineStr">
        <is>
          <t>CREME DE LEITE PIRACANJUBA TP 1,030 KG  UN</t>
        </is>
      </c>
      <c r="D426" t="inlineStr">
        <is>
          <t>06/2026</t>
        </is>
      </c>
      <c r="E426" t="n">
        <v>24</v>
      </c>
      <c r="F426" t="n">
        <v>328.56</v>
      </c>
      <c r="G426" t="n">
        <v>13.69</v>
      </c>
    </row>
    <row r="427">
      <c r="A427" t="inlineStr">
        <is>
          <t>Arcos</t>
        </is>
      </c>
      <c r="B427" t="n">
        <v>24219</v>
      </c>
      <c r="C427" t="inlineStr">
        <is>
          <t>CURRY EM PO KG</t>
        </is>
      </c>
      <c r="D427" t="inlineStr">
        <is>
          <t>06/2026</t>
        </is>
      </c>
      <c r="E427" t="n">
        <v>1</v>
      </c>
      <c r="F427" t="n">
        <v>13</v>
      </c>
      <c r="G427" t="n">
        <v>13</v>
      </c>
    </row>
    <row r="428">
      <c r="A428" t="inlineStr">
        <is>
          <t>Arcos</t>
        </is>
      </c>
      <c r="B428" t="n">
        <v>17303</v>
      </c>
      <c r="C428" t="inlineStr">
        <is>
          <t>DESINFETANTE LAVANDA KIMI 5L</t>
        </is>
      </c>
      <c r="D428" t="inlineStr">
        <is>
          <t>06/2026</t>
        </is>
      </c>
      <c r="E428" t="n">
        <v>12</v>
      </c>
      <c r="F428" t="n">
        <v>1506.36</v>
      </c>
      <c r="G428" t="n">
        <v>125.53</v>
      </c>
    </row>
    <row r="429">
      <c r="A429" t="inlineStr">
        <is>
          <t>Arcos</t>
        </is>
      </c>
      <c r="B429" t="n">
        <v>17204</v>
      </c>
      <c r="C429" t="inlineStr">
        <is>
          <t>DETERGENTE LAVA LOUCAS KIMIUM ALKIM CL 5</t>
        </is>
      </c>
      <c r="D429" t="inlineStr">
        <is>
          <t>06/2026</t>
        </is>
      </c>
      <c r="E429" t="n">
        <v>2</v>
      </c>
      <c r="F429" t="n">
        <v>301.88</v>
      </c>
      <c r="G429" t="n">
        <v>150.94</v>
      </c>
    </row>
    <row r="430">
      <c r="A430" t="inlineStr">
        <is>
          <t>Arcos</t>
        </is>
      </c>
      <c r="B430" t="n">
        <v>20899</v>
      </c>
      <c r="C430" t="inlineStr">
        <is>
          <t>DOCE DE LEITE LA SERENISSIMA C/400G</t>
        </is>
      </c>
      <c r="D430" t="inlineStr">
        <is>
          <t>06/2026</t>
        </is>
      </c>
      <c r="E430" t="n">
        <v>1</v>
      </c>
      <c r="F430" t="n">
        <v>14.5</v>
      </c>
      <c r="G430" t="n">
        <v>14.5</v>
      </c>
    </row>
    <row r="431">
      <c r="A431" t="inlineStr">
        <is>
          <t>Arcos</t>
        </is>
      </c>
      <c r="B431" t="n">
        <v>26336</v>
      </c>
      <c r="C431" t="inlineStr">
        <is>
          <t>⁠EMPANADA CEBOLA E QUEIJO</t>
        </is>
      </c>
      <c r="D431" t="inlineStr">
        <is>
          <t>06/2026</t>
        </is>
      </c>
      <c r="E431" t="n">
        <v>60</v>
      </c>
      <c r="F431" t="n">
        <v>372</v>
      </c>
      <c r="G431" t="n">
        <v>6.2</v>
      </c>
    </row>
    <row r="432">
      <c r="A432" t="inlineStr">
        <is>
          <t>Arcos</t>
        </is>
      </c>
      <c r="B432" t="n">
        <v>25429</v>
      </c>
      <c r="C432" t="inlineStr">
        <is>
          <t>EMPANADA DE SALTENA UN</t>
        </is>
      </c>
      <c r="D432" t="inlineStr">
        <is>
          <t>06/2026</t>
        </is>
      </c>
      <c r="E432" t="n">
        <v>80</v>
      </c>
      <c r="F432" t="n">
        <v>496</v>
      </c>
      <c r="G432" t="n">
        <v>6.2</v>
      </c>
    </row>
    <row r="433">
      <c r="A433" t="inlineStr">
        <is>
          <t>Arcos</t>
        </is>
      </c>
      <c r="B433" t="n">
        <v>26024</v>
      </c>
      <c r="C433" t="inlineStr">
        <is>
          <t>EMPANADA MARGUERITA UN</t>
        </is>
      </c>
      <c r="D433" t="inlineStr">
        <is>
          <t>06/2026</t>
        </is>
      </c>
      <c r="E433" t="n">
        <v>40</v>
      </c>
      <c r="F433" t="n">
        <v>248</v>
      </c>
      <c r="G433" t="n">
        <v>6.2</v>
      </c>
    </row>
    <row r="434">
      <c r="A434" t="inlineStr">
        <is>
          <t>Arcos</t>
        </is>
      </c>
      <c r="B434" t="n">
        <v>19485</v>
      </c>
      <c r="C434" t="inlineStr">
        <is>
          <t>ENDRO DILL KG</t>
        </is>
      </c>
      <c r="D434" t="inlineStr">
        <is>
          <t>06/2026</t>
        </is>
      </c>
      <c r="E434" t="n">
        <v>0.7</v>
      </c>
      <c r="F434" t="n">
        <v>49.16</v>
      </c>
      <c r="G434" t="n">
        <v>70.23</v>
      </c>
    </row>
    <row r="435">
      <c r="A435" t="inlineStr">
        <is>
          <t>Arcos</t>
        </is>
      </c>
      <c r="B435" t="n">
        <v>26880</v>
      </c>
      <c r="C435" t="inlineStr">
        <is>
          <t xml:space="preserve">ESFERA DE CHOCOLATE BRANCO PINTADA NA COR VERMELHA APROX 5G UN </t>
        </is>
      </c>
      <c r="D435" t="inlineStr">
        <is>
          <t>06/2026</t>
        </is>
      </c>
      <c r="E435" t="n">
        <v>350</v>
      </c>
      <c r="F435" t="n">
        <v>875</v>
      </c>
      <c r="G435" t="n">
        <v>2.5</v>
      </c>
    </row>
    <row r="436">
      <c r="A436" t="inlineStr">
        <is>
          <t>Arcos</t>
        </is>
      </c>
      <c r="B436" t="n">
        <v>17196</v>
      </c>
      <c r="C436" t="inlineStr">
        <is>
          <t xml:space="preserve">ESPONJA DUPLA FACE TININDO 3M C/10 UN </t>
        </is>
      </c>
      <c r="D436" t="inlineStr">
        <is>
          <t>06/2026</t>
        </is>
      </c>
      <c r="E436" t="n">
        <v>6</v>
      </c>
      <c r="F436" t="n">
        <v>38.28</v>
      </c>
      <c r="G436" t="n">
        <v>6.38</v>
      </c>
    </row>
    <row r="437">
      <c r="A437" t="inlineStr">
        <is>
          <t>Arcos</t>
        </is>
      </c>
      <c r="B437" t="n">
        <v>17190</v>
      </c>
      <c r="C437" t="inlineStr">
        <is>
          <t>ESPONJA FIBRACO TININDO 3M C/5 UN</t>
        </is>
      </c>
      <c r="D437" t="inlineStr">
        <is>
          <t>06/2026</t>
        </is>
      </c>
      <c r="E437" t="n">
        <v>4</v>
      </c>
      <c r="F437" t="n">
        <v>32.4</v>
      </c>
      <c r="G437" t="n">
        <v>8.1</v>
      </c>
    </row>
    <row r="438">
      <c r="A438" t="inlineStr">
        <is>
          <t>Arcos</t>
        </is>
      </c>
      <c r="B438" t="n">
        <v>28057</v>
      </c>
      <c r="C438" t="inlineStr">
        <is>
          <t>EXAGUANTE BUCAL LISTERINE 1,5L C/6 UN</t>
        </is>
      </c>
      <c r="D438" t="inlineStr">
        <is>
          <t>06/2026</t>
        </is>
      </c>
      <c r="E438" t="n">
        <v>1</v>
      </c>
      <c r="F438" t="n">
        <v>342</v>
      </c>
      <c r="G438" t="n">
        <v>342</v>
      </c>
    </row>
    <row r="439">
      <c r="A439" t="inlineStr">
        <is>
          <t>Arcos</t>
        </is>
      </c>
      <c r="B439" t="n">
        <v>20672</v>
      </c>
      <c r="C439" t="inlineStr">
        <is>
          <t>EXTRATO DE TOMATE ELEFANTE C/1,7KG</t>
        </is>
      </c>
      <c r="D439" t="inlineStr">
        <is>
          <t>06/2026</t>
        </is>
      </c>
      <c r="E439" t="n">
        <v>18</v>
      </c>
      <c r="F439" t="n">
        <v>531.9</v>
      </c>
      <c r="G439" t="n">
        <v>29.55</v>
      </c>
    </row>
    <row r="440">
      <c r="A440" t="inlineStr">
        <is>
          <t>Arcos</t>
        </is>
      </c>
      <c r="B440" t="n">
        <v>20410</v>
      </c>
      <c r="C440" t="inlineStr">
        <is>
          <t>FARINHA DE MANDIOCA FINA YOKI 1KG</t>
        </is>
      </c>
      <c r="D440" t="inlineStr">
        <is>
          <t>06/2026</t>
        </is>
      </c>
      <c r="E440" t="n">
        <v>8</v>
      </c>
      <c r="F440" t="n">
        <v>101.2</v>
      </c>
      <c r="G440" t="n">
        <v>12.65</v>
      </c>
    </row>
    <row r="441">
      <c r="A441" t="inlineStr">
        <is>
          <t>Arcos</t>
        </is>
      </c>
      <c r="B441" t="n">
        <v>20385</v>
      </c>
      <c r="C441" t="inlineStr">
        <is>
          <t>FARINHA DE MILHO FLOCAO YOKI 500GR</t>
        </is>
      </c>
      <c r="D441" t="inlineStr">
        <is>
          <t>06/2026</t>
        </is>
      </c>
      <c r="E441" t="n">
        <v>12</v>
      </c>
      <c r="F441" t="n">
        <v>59.76</v>
      </c>
      <c r="G441" t="n">
        <v>4.98</v>
      </c>
    </row>
    <row r="442">
      <c r="A442" t="inlineStr">
        <is>
          <t>Arcos</t>
        </is>
      </c>
      <c r="B442" t="n">
        <v>20360</v>
      </c>
      <c r="C442" t="inlineStr">
        <is>
          <t>FARINHA DE TRIGO ANACONDA C/5KG</t>
        </is>
      </c>
      <c r="D442" t="inlineStr">
        <is>
          <t>06/2026</t>
        </is>
      </c>
      <c r="E442" t="n">
        <v>5</v>
      </c>
      <c r="F442" t="n">
        <v>104.45</v>
      </c>
      <c r="G442" t="n">
        <v>20.89</v>
      </c>
    </row>
    <row r="443">
      <c r="A443" t="inlineStr">
        <is>
          <t>Arcos</t>
        </is>
      </c>
      <c r="B443" t="n">
        <v>20358</v>
      </c>
      <c r="C443" t="inlineStr">
        <is>
          <t>FARINHA PANKO ROMARIZ C/1KG</t>
        </is>
      </c>
      <c r="D443" t="inlineStr">
        <is>
          <t>06/2026</t>
        </is>
      </c>
      <c r="E443" t="n">
        <v>10</v>
      </c>
      <c r="F443" t="n">
        <v>148</v>
      </c>
      <c r="G443" t="n">
        <v>14.8</v>
      </c>
    </row>
    <row r="444">
      <c r="A444" t="inlineStr">
        <is>
          <t>Arcos</t>
        </is>
      </c>
      <c r="B444" t="n">
        <v>20242</v>
      </c>
      <c r="C444" t="inlineStr">
        <is>
          <t>FEIJAO CARIOCA CAMIL C/2KG</t>
        </is>
      </c>
      <c r="D444" t="inlineStr">
        <is>
          <t>06/2026</t>
        </is>
      </c>
      <c r="E444" t="n">
        <v>5</v>
      </c>
      <c r="F444" t="n">
        <v>103.45</v>
      </c>
      <c r="G444" t="n">
        <v>20.69</v>
      </c>
    </row>
    <row r="445">
      <c r="A445" t="inlineStr">
        <is>
          <t>Arcos</t>
        </is>
      </c>
      <c r="B445" t="n">
        <v>20227</v>
      </c>
      <c r="C445" t="inlineStr">
        <is>
          <t>FEIJAO PRETO CAMIL C/2KG</t>
        </is>
      </c>
      <c r="D445" t="inlineStr">
        <is>
          <t>06/2026</t>
        </is>
      </c>
      <c r="E445" t="n">
        <v>5</v>
      </c>
      <c r="F445" t="n">
        <v>66.45</v>
      </c>
      <c r="G445" t="n">
        <v>13.29</v>
      </c>
    </row>
    <row r="446">
      <c r="A446" t="inlineStr">
        <is>
          <t>Arcos</t>
        </is>
      </c>
      <c r="B446" t="n">
        <v>20234</v>
      </c>
      <c r="C446" t="inlineStr">
        <is>
          <t>FEIJAO VERMELHO KG</t>
        </is>
      </c>
      <c r="D446" t="inlineStr">
        <is>
          <t>06/2026</t>
        </is>
      </c>
      <c r="E446" t="n">
        <v>1</v>
      </c>
      <c r="F446" t="n">
        <v>21.99</v>
      </c>
      <c r="G446" t="n">
        <v>21.99</v>
      </c>
    </row>
    <row r="447">
      <c r="A447" t="inlineStr">
        <is>
          <t>Arcos</t>
        </is>
      </c>
      <c r="B447" t="n">
        <v>20022</v>
      </c>
      <c r="C447" t="inlineStr">
        <is>
          <t>FERMENTO QUIMICO ROYAL 250G</t>
        </is>
      </c>
      <c r="D447" t="inlineStr">
        <is>
          <t>06/2026</t>
        </is>
      </c>
      <c r="E447" t="n">
        <v>6</v>
      </c>
      <c r="F447" t="n">
        <v>66.95999999999999</v>
      </c>
      <c r="G447" t="n">
        <v>11.16</v>
      </c>
    </row>
    <row r="448">
      <c r="A448" t="inlineStr">
        <is>
          <t>Arcos</t>
        </is>
      </c>
      <c r="B448" t="n">
        <v>19017</v>
      </c>
      <c r="C448" t="inlineStr">
        <is>
          <t>FILE DE FRANGO KG</t>
        </is>
      </c>
      <c r="D448" t="inlineStr">
        <is>
          <t>06/2026</t>
        </is>
      </c>
      <c r="E448" t="n">
        <v>40</v>
      </c>
      <c r="F448" t="n">
        <v>640</v>
      </c>
      <c r="G448" t="n">
        <v>16</v>
      </c>
    </row>
    <row r="449">
      <c r="A449" t="inlineStr">
        <is>
          <t>Arcos</t>
        </is>
      </c>
      <c r="B449" t="n">
        <v>17001</v>
      </c>
      <c r="C449" t="inlineStr">
        <is>
          <t>FILTRO DE PAPEL MELITTA 103 C/30</t>
        </is>
      </c>
      <c r="D449" t="inlineStr">
        <is>
          <t>06/2026</t>
        </is>
      </c>
      <c r="E449" t="n">
        <v>24</v>
      </c>
      <c r="F449" t="n">
        <v>118.08</v>
      </c>
      <c r="G449" t="n">
        <v>4.92</v>
      </c>
    </row>
    <row r="450">
      <c r="A450" t="inlineStr">
        <is>
          <t>Arcos</t>
        </is>
      </c>
      <c r="B450" t="n">
        <v>20224</v>
      </c>
      <c r="C450" t="inlineStr">
        <is>
          <t>FLOR DE HIBISCO DESIDRATADA KG</t>
        </is>
      </c>
      <c r="D450" t="inlineStr">
        <is>
          <t>06/2026</t>
        </is>
      </c>
      <c r="E450" t="n">
        <v>0.2</v>
      </c>
      <c r="F450" t="n">
        <v>14.4</v>
      </c>
      <c r="G450" t="n">
        <v>72</v>
      </c>
    </row>
    <row r="451">
      <c r="A451" t="inlineStr">
        <is>
          <t>Arcos</t>
        </is>
      </c>
      <c r="B451" t="n">
        <v>24272</v>
      </c>
      <c r="C451" t="inlineStr">
        <is>
          <t>FLOR DE SAL KG</t>
        </is>
      </c>
      <c r="D451" t="inlineStr">
        <is>
          <t>06/2026</t>
        </is>
      </c>
      <c r="E451" t="n">
        <v>1</v>
      </c>
      <c r="F451" t="n">
        <v>26.68</v>
      </c>
      <c r="G451" t="n">
        <v>26.68</v>
      </c>
    </row>
    <row r="452">
      <c r="A452" t="inlineStr">
        <is>
          <t>Arcos</t>
        </is>
      </c>
      <c r="B452" t="n">
        <v>29792</v>
      </c>
      <c r="C452" t="inlineStr">
        <is>
          <t xml:space="preserve">FLOR POMPOM COMESTIVEL CX C/12 UNID </t>
        </is>
      </c>
      <c r="D452" t="inlineStr">
        <is>
          <t>06/2026</t>
        </is>
      </c>
      <c r="E452" t="n">
        <v>3</v>
      </c>
      <c r="F452" t="n">
        <v>22.5</v>
      </c>
      <c r="G452" t="n">
        <v>7.5</v>
      </c>
    </row>
    <row r="453">
      <c r="A453" t="inlineStr">
        <is>
          <t>Arcos</t>
        </is>
      </c>
      <c r="B453" t="n">
        <v>28315</v>
      </c>
      <c r="C453" t="inlineStr">
        <is>
          <t>GELO COLLINS 35X120 C/18 UN YCECODE</t>
        </is>
      </c>
      <c r="D453" t="inlineStr">
        <is>
          <t>06/2026</t>
        </is>
      </c>
      <c r="E453" t="n">
        <v>39</v>
      </c>
      <c r="F453" t="n">
        <v>1698.84</v>
      </c>
      <c r="G453" t="n">
        <v>43.56</v>
      </c>
    </row>
    <row r="454">
      <c r="A454" t="inlineStr">
        <is>
          <t>Arcos</t>
        </is>
      </c>
      <c r="B454" t="n">
        <v>28316</v>
      </c>
      <c r="C454" t="inlineStr">
        <is>
          <t>GELO ESFERICO C/9UN YCECODE</t>
        </is>
      </c>
      <c r="D454" t="inlineStr">
        <is>
          <t>06/2026</t>
        </is>
      </c>
      <c r="E454" t="n">
        <v>42</v>
      </c>
      <c r="F454" t="n">
        <v>1640.1</v>
      </c>
      <c r="G454" t="n">
        <v>39.05</v>
      </c>
    </row>
    <row r="455">
      <c r="A455" t="inlineStr">
        <is>
          <t>Arcos</t>
        </is>
      </c>
      <c r="B455" t="n">
        <v>27340</v>
      </c>
      <c r="C455" t="inlineStr">
        <is>
          <t>GELO RETANGULO 50X65MM C/25 UN YCECODE</t>
        </is>
      </c>
      <c r="D455" t="inlineStr">
        <is>
          <t>06/2026</t>
        </is>
      </c>
      <c r="E455" t="n">
        <v>76</v>
      </c>
      <c r="F455" t="n">
        <v>4075.12</v>
      </c>
      <c r="G455" t="n">
        <v>53.62</v>
      </c>
    </row>
    <row r="456">
      <c r="A456" t="inlineStr">
        <is>
          <t>Arcos</t>
        </is>
      </c>
      <c r="B456" t="n">
        <v>20861</v>
      </c>
      <c r="C456" t="inlineStr">
        <is>
          <t>GEMA DE OVO PASTEURIZADA NETTO C/1KG UN</t>
        </is>
      </c>
      <c r="D456" t="inlineStr">
        <is>
          <t>06/2026</t>
        </is>
      </c>
      <c r="E456" t="n">
        <v>4</v>
      </c>
      <c r="F456" t="n">
        <v>186.8</v>
      </c>
      <c r="G456" t="n">
        <v>46.7</v>
      </c>
    </row>
    <row r="457">
      <c r="A457" t="inlineStr">
        <is>
          <t>Arcos</t>
        </is>
      </c>
      <c r="B457" t="n">
        <v>19607</v>
      </c>
      <c r="C457" t="inlineStr">
        <is>
          <t>GENGIBRE KG</t>
        </is>
      </c>
      <c r="D457" t="inlineStr">
        <is>
          <t>06/2026</t>
        </is>
      </c>
      <c r="E457" t="n">
        <v>20</v>
      </c>
      <c r="F457" t="n">
        <v>159.8</v>
      </c>
      <c r="G457" t="n">
        <v>7.99</v>
      </c>
    </row>
    <row r="458">
      <c r="A458" t="inlineStr">
        <is>
          <t>Arcos</t>
        </is>
      </c>
      <c r="B458" t="n">
        <v>21130</v>
      </c>
      <c r="C458" t="inlineStr">
        <is>
          <t>GOIABADA CREMOSA BISNAGA RALSTON 2,5KG</t>
        </is>
      </c>
      <c r="D458" t="inlineStr">
        <is>
          <t>06/2026</t>
        </is>
      </c>
      <c r="E458" t="n">
        <v>3</v>
      </c>
      <c r="F458" t="n">
        <v>139.59</v>
      </c>
      <c r="G458" t="n">
        <v>46.53</v>
      </c>
    </row>
    <row r="459">
      <c r="A459" t="inlineStr">
        <is>
          <t>Arcos</t>
        </is>
      </c>
      <c r="B459" t="n">
        <v>21307</v>
      </c>
      <c r="C459" t="inlineStr">
        <is>
          <t>GRAVIOLA KG</t>
        </is>
      </c>
      <c r="D459" t="inlineStr">
        <is>
          <t>06/2026</t>
        </is>
      </c>
      <c r="E459" t="n">
        <v>7.5</v>
      </c>
      <c r="F459" t="n">
        <v>146.25</v>
      </c>
      <c r="G459" t="n">
        <v>19.5</v>
      </c>
    </row>
    <row r="460">
      <c r="A460" t="inlineStr">
        <is>
          <t>Arcos</t>
        </is>
      </c>
      <c r="B460" t="n">
        <v>17905</v>
      </c>
      <c r="C460" t="inlineStr">
        <is>
          <t>GUARANA ANTARCTICA DIET LATA 350ML C/12</t>
        </is>
      </c>
      <c r="D460" t="inlineStr">
        <is>
          <t>06/2026</t>
        </is>
      </c>
      <c r="E460" t="n">
        <v>8</v>
      </c>
      <c r="F460" t="n">
        <v>159.68</v>
      </c>
      <c r="G460" t="n">
        <v>19.96</v>
      </c>
    </row>
    <row r="461">
      <c r="A461" t="inlineStr">
        <is>
          <t>Arcos</t>
        </is>
      </c>
      <c r="B461" t="n">
        <v>28658</v>
      </c>
      <c r="C461" t="inlineStr">
        <is>
          <t>GUARDANAPO QUADRADO FOLHA DUPLA BRANCO E BORDA CALANDRA 24X22 C/5000 UN</t>
        </is>
      </c>
      <c r="D461" t="inlineStr">
        <is>
          <t>06/2026</t>
        </is>
      </c>
      <c r="E461" t="n">
        <v>3</v>
      </c>
      <c r="F461" t="n">
        <v>741</v>
      </c>
      <c r="G461" t="n">
        <v>247</v>
      </c>
    </row>
    <row r="462">
      <c r="A462" t="inlineStr">
        <is>
          <t>Arcos</t>
        </is>
      </c>
      <c r="B462" t="n">
        <v>26592</v>
      </c>
      <c r="C462" t="inlineStr">
        <is>
          <t>HAMBURGUER BOVINO FREDDI PORCIONADO EM 50G KG 60% ACEM 40% PEITO BOVINO ARCOS</t>
        </is>
      </c>
      <c r="D462" t="inlineStr">
        <is>
          <t>06/2026</t>
        </is>
      </c>
      <c r="E462" t="n">
        <v>51.9</v>
      </c>
      <c r="F462" t="n">
        <v>1920.3</v>
      </c>
      <c r="G462" t="n">
        <v>37</v>
      </c>
    </row>
    <row r="463">
      <c r="A463" t="inlineStr">
        <is>
          <t>Arcos</t>
        </is>
      </c>
      <c r="B463" t="n">
        <v>19480</v>
      </c>
      <c r="C463" t="inlineStr">
        <is>
          <t>HORTELA HIDROPONICA KG</t>
        </is>
      </c>
      <c r="D463" t="inlineStr">
        <is>
          <t>06/2026</t>
        </is>
      </c>
      <c r="E463" t="n">
        <v>2.4</v>
      </c>
      <c r="F463" t="n">
        <v>51.47</v>
      </c>
      <c r="G463" t="n">
        <v>21.45</v>
      </c>
    </row>
    <row r="464">
      <c r="A464" t="inlineStr">
        <is>
          <t>Arcos</t>
        </is>
      </c>
      <c r="B464" t="n">
        <v>19203</v>
      </c>
      <c r="C464" t="inlineStr">
        <is>
          <t>IOGURTE INTEGRAL NESTLE C/170G UN</t>
        </is>
      </c>
      <c r="D464" t="inlineStr">
        <is>
          <t>06/2026</t>
        </is>
      </c>
      <c r="E464" t="n">
        <v>2</v>
      </c>
      <c r="F464" t="n">
        <v>208</v>
      </c>
      <c r="G464" t="n">
        <v>104</v>
      </c>
    </row>
    <row r="465">
      <c r="A465" t="inlineStr">
        <is>
          <t>Arcos</t>
        </is>
      </c>
      <c r="B465" t="n">
        <v>29721</v>
      </c>
      <c r="C465" t="inlineStr">
        <is>
          <t>JALPENO EM CONSERVA 1KG</t>
        </is>
      </c>
      <c r="D465" t="inlineStr">
        <is>
          <t>06/2026</t>
        </is>
      </c>
      <c r="E465" t="n">
        <v>1</v>
      </c>
      <c r="F465" t="n">
        <v>41</v>
      </c>
      <c r="G465" t="n">
        <v>41</v>
      </c>
    </row>
    <row r="466">
      <c r="A466" t="inlineStr">
        <is>
          <t>Arcos</t>
        </is>
      </c>
      <c r="B466" t="n">
        <v>19759</v>
      </c>
      <c r="C466" t="inlineStr">
        <is>
          <t>LARANJA BAHIA KG</t>
        </is>
      </c>
      <c r="D466" t="inlineStr">
        <is>
          <t>06/2026</t>
        </is>
      </c>
      <c r="E466" t="n">
        <v>27</v>
      </c>
      <c r="F466" t="n">
        <v>242.75</v>
      </c>
      <c r="G466" t="n">
        <v>8.99</v>
      </c>
    </row>
    <row r="467">
      <c r="A467" t="inlineStr">
        <is>
          <t>Arcos</t>
        </is>
      </c>
      <c r="B467" t="n">
        <v>23361</v>
      </c>
      <c r="C467" t="inlineStr">
        <is>
          <t>LARANJA PERA KG</t>
        </is>
      </c>
      <c r="D467" t="inlineStr">
        <is>
          <t>06/2026</t>
        </is>
      </c>
      <c r="E467" t="n">
        <v>220</v>
      </c>
      <c r="F467" t="n">
        <v>578</v>
      </c>
      <c r="G467" t="n">
        <v>2.63</v>
      </c>
    </row>
    <row r="468">
      <c r="A468" t="inlineStr">
        <is>
          <t>Arcos</t>
        </is>
      </c>
      <c r="B468" t="n">
        <v>20661</v>
      </c>
      <c r="C468" t="inlineStr">
        <is>
          <t>LEITE CONDENSADO MOCA C/395G UN</t>
        </is>
      </c>
      <c r="D468" t="inlineStr">
        <is>
          <t>06/2026</t>
        </is>
      </c>
      <c r="E468" t="n">
        <v>6</v>
      </c>
      <c r="F468" t="n">
        <v>51.54</v>
      </c>
      <c r="G468" t="n">
        <v>8.59</v>
      </c>
    </row>
    <row r="469">
      <c r="A469" t="inlineStr">
        <is>
          <t>Arcos</t>
        </is>
      </c>
      <c r="B469" t="n">
        <v>25416</v>
      </c>
      <c r="C469" t="inlineStr">
        <is>
          <t>LEITE DE AVEIA NUDE C/1L UN</t>
        </is>
      </c>
      <c r="D469" t="inlineStr">
        <is>
          <t>06/2026</t>
        </is>
      </c>
      <c r="E469" t="n">
        <v>24</v>
      </c>
      <c r="F469" t="n">
        <v>357.6</v>
      </c>
      <c r="G469" t="n">
        <v>14.9</v>
      </c>
    </row>
    <row r="470">
      <c r="A470" t="inlineStr">
        <is>
          <t>Arcos</t>
        </is>
      </c>
      <c r="B470" t="n">
        <v>20653</v>
      </c>
      <c r="C470" t="inlineStr">
        <is>
          <t>LEITE DE COCO SOCOCO C/1L UN</t>
        </is>
      </c>
      <c r="D470" t="inlineStr">
        <is>
          <t>06/2026</t>
        </is>
      </c>
      <c r="E470" t="n">
        <v>12</v>
      </c>
      <c r="F470" t="n">
        <v>311.52</v>
      </c>
      <c r="G470" t="n">
        <v>25.96</v>
      </c>
    </row>
    <row r="471">
      <c r="A471" t="inlineStr">
        <is>
          <t>Arcos</t>
        </is>
      </c>
      <c r="B471" t="n">
        <v>19434</v>
      </c>
      <c r="C471" t="inlineStr">
        <is>
          <t>LEITE EM PO INTEGRAL NINHO C/400G</t>
        </is>
      </c>
      <c r="D471" t="inlineStr">
        <is>
          <t>06/2026</t>
        </is>
      </c>
      <c r="E471" t="n">
        <v>2</v>
      </c>
      <c r="F471" t="n">
        <v>46.6</v>
      </c>
      <c r="G471" t="n">
        <v>23.3</v>
      </c>
    </row>
    <row r="472">
      <c r="A472" t="inlineStr">
        <is>
          <t>Arcos</t>
        </is>
      </c>
      <c r="B472" t="n">
        <v>19421</v>
      </c>
      <c r="C472" t="inlineStr">
        <is>
          <t>LEITE INTEGRAL ITALAC C/12</t>
        </is>
      </c>
      <c r="D472" t="inlineStr">
        <is>
          <t>06/2026</t>
        </is>
      </c>
      <c r="E472" t="n">
        <v>8</v>
      </c>
      <c r="F472" t="n">
        <v>661.76</v>
      </c>
      <c r="G472" t="n">
        <v>82.72</v>
      </c>
    </row>
    <row r="473">
      <c r="A473" t="inlineStr">
        <is>
          <t>Arcos</t>
        </is>
      </c>
      <c r="B473" t="n">
        <v>25478</v>
      </c>
      <c r="C473" t="inlineStr">
        <is>
          <t xml:space="preserve">LEITE INTEGRAL LEITISSIMO 1L </t>
        </is>
      </c>
      <c r="D473" t="inlineStr">
        <is>
          <t>06/2026</t>
        </is>
      </c>
      <c r="E473" t="n">
        <v>60</v>
      </c>
      <c r="F473" t="n">
        <v>585</v>
      </c>
      <c r="G473" t="n">
        <v>9.75</v>
      </c>
    </row>
    <row r="474">
      <c r="A474" t="inlineStr">
        <is>
          <t>Arcos</t>
        </is>
      </c>
      <c r="B474" t="n">
        <v>18278</v>
      </c>
      <c r="C474" t="inlineStr">
        <is>
          <t>LICOR DE CEREJA CHERRY HEERING 700ML</t>
        </is>
      </c>
      <c r="D474" t="inlineStr">
        <is>
          <t>06/2026</t>
        </is>
      </c>
      <c r="E474" t="n">
        <v>6</v>
      </c>
      <c r="F474" t="n">
        <v>1517.4</v>
      </c>
      <c r="G474" t="n">
        <v>252.9</v>
      </c>
    </row>
    <row r="475">
      <c r="A475" t="inlineStr">
        <is>
          <t>Arcos</t>
        </is>
      </c>
      <c r="B475" t="n">
        <v>26717</v>
      </c>
      <c r="C475" t="inlineStr">
        <is>
          <t>LICOR SAN BASILE ALKERMES 30% 700ML</t>
        </is>
      </c>
      <c r="D475" t="inlineStr">
        <is>
          <t>06/2026</t>
        </is>
      </c>
      <c r="E475" t="n">
        <v>6</v>
      </c>
      <c r="F475" t="n">
        <v>340.62</v>
      </c>
      <c r="G475" t="n">
        <v>56.77</v>
      </c>
    </row>
    <row r="476">
      <c r="A476" t="inlineStr">
        <is>
          <t>Arcos</t>
        </is>
      </c>
      <c r="B476" t="n">
        <v>19751</v>
      </c>
      <c r="C476" t="inlineStr">
        <is>
          <t>LIMAO SICILIANO KG</t>
        </is>
      </c>
      <c r="D476" t="inlineStr">
        <is>
          <t>06/2026</t>
        </is>
      </c>
      <c r="E476" t="n">
        <v>45</v>
      </c>
      <c r="F476" t="n">
        <v>390.75</v>
      </c>
      <c r="G476" t="n">
        <v>8.68</v>
      </c>
    </row>
    <row r="477">
      <c r="A477" t="inlineStr">
        <is>
          <t>Arcos</t>
        </is>
      </c>
      <c r="B477" t="n">
        <v>23359</v>
      </c>
      <c r="C477" t="inlineStr">
        <is>
          <t>LIMAO TAHITI KG</t>
        </is>
      </c>
      <c r="D477" t="inlineStr">
        <is>
          <t>06/2026</t>
        </is>
      </c>
      <c r="E477" t="n">
        <v>120</v>
      </c>
      <c r="F477" t="n">
        <v>295.55</v>
      </c>
      <c r="G477" t="n">
        <v>2.46</v>
      </c>
    </row>
    <row r="478">
      <c r="A478" t="inlineStr">
        <is>
          <t>Arcos</t>
        </is>
      </c>
      <c r="B478" t="n">
        <v>24331</v>
      </c>
      <c r="C478" t="inlineStr">
        <is>
          <t>LINGUICA CALABRESA KG</t>
        </is>
      </c>
      <c r="D478" t="inlineStr">
        <is>
          <t>06/2026</t>
        </is>
      </c>
      <c r="E478" t="n">
        <v>5</v>
      </c>
      <c r="F478" t="n">
        <v>104.25</v>
      </c>
      <c r="G478" t="n">
        <v>20.85</v>
      </c>
    </row>
    <row r="479">
      <c r="A479" t="inlineStr">
        <is>
          <t>Arcos</t>
        </is>
      </c>
      <c r="B479" t="n">
        <v>26588</v>
      </c>
      <c r="C479" t="inlineStr">
        <is>
          <t>LONZA FATIADO JAIS KG</t>
        </is>
      </c>
      <c r="D479" t="inlineStr">
        <is>
          <t>06/2026</t>
        </is>
      </c>
      <c r="E479" t="n">
        <v>0.5</v>
      </c>
      <c r="F479" t="n">
        <v>138.25</v>
      </c>
      <c r="G479" t="n">
        <v>276.5</v>
      </c>
    </row>
    <row r="480">
      <c r="A480" t="inlineStr">
        <is>
          <t>Arcos</t>
        </is>
      </c>
      <c r="B480" t="n">
        <v>19478</v>
      </c>
      <c r="C480" t="inlineStr">
        <is>
          <t>LOURO FRESCO KG</t>
        </is>
      </c>
      <c r="D480" t="inlineStr">
        <is>
          <t>06/2026</t>
        </is>
      </c>
      <c r="E480" t="n">
        <v>0.25</v>
      </c>
      <c r="F480" t="n">
        <v>14.08</v>
      </c>
      <c r="G480" t="n">
        <v>56.32</v>
      </c>
    </row>
    <row r="481">
      <c r="A481" t="inlineStr">
        <is>
          <t>Arcos</t>
        </is>
      </c>
      <c r="B481" t="n">
        <v>17017</v>
      </c>
      <c r="C481" t="inlineStr">
        <is>
          <t>LUVA EMBORRACHADA G AMARELA UN</t>
        </is>
      </c>
      <c r="D481" t="inlineStr">
        <is>
          <t>06/2026</t>
        </is>
      </c>
      <c r="E481" t="n">
        <v>3</v>
      </c>
      <c r="F481" t="n">
        <v>9</v>
      </c>
      <c r="G481" t="n">
        <v>3</v>
      </c>
    </row>
    <row r="482">
      <c r="A482" t="inlineStr">
        <is>
          <t>Arcos</t>
        </is>
      </c>
      <c r="B482" t="n">
        <v>17019</v>
      </c>
      <c r="C482" t="inlineStr">
        <is>
          <t>LUVA EMBORRACHADA M AMARELA UN</t>
        </is>
      </c>
      <c r="D482" t="inlineStr">
        <is>
          <t>06/2026</t>
        </is>
      </c>
      <c r="E482" t="n">
        <v>3</v>
      </c>
      <c r="F482" t="n">
        <v>9</v>
      </c>
      <c r="G482" t="n">
        <v>3</v>
      </c>
    </row>
    <row r="483">
      <c r="A483" t="inlineStr">
        <is>
          <t>Arcos</t>
        </is>
      </c>
      <c r="B483" t="n">
        <v>17504</v>
      </c>
      <c r="C483" t="inlineStr">
        <is>
          <t>LUVA LATEX G SEM TALCO C/100UN</t>
        </is>
      </c>
      <c r="D483" t="inlineStr">
        <is>
          <t>06/2026</t>
        </is>
      </c>
      <c r="E483" t="n">
        <v>6</v>
      </c>
      <c r="F483" t="n">
        <v>162</v>
      </c>
      <c r="G483" t="n">
        <v>27</v>
      </c>
    </row>
    <row r="484">
      <c r="A484" t="inlineStr">
        <is>
          <t>Arcos</t>
        </is>
      </c>
      <c r="B484" t="n">
        <v>17476</v>
      </c>
      <c r="C484" t="inlineStr">
        <is>
          <t>LUVA LATEX P SEM TALCO C/100</t>
        </is>
      </c>
      <c r="D484" t="inlineStr">
        <is>
          <t>06/2026</t>
        </is>
      </c>
      <c r="E484" t="n">
        <v>3</v>
      </c>
      <c r="F484" t="n">
        <v>81</v>
      </c>
      <c r="G484" t="n">
        <v>27</v>
      </c>
    </row>
    <row r="485">
      <c r="A485" t="inlineStr">
        <is>
          <t>Arcos</t>
        </is>
      </c>
      <c r="B485" t="n">
        <v>17488</v>
      </c>
      <c r="C485" t="inlineStr">
        <is>
          <t>LUVA LATEX SEM TALCO M C/100UN</t>
        </is>
      </c>
      <c r="D485" t="inlineStr">
        <is>
          <t>06/2026</t>
        </is>
      </c>
      <c r="E485" t="n">
        <v>6</v>
      </c>
      <c r="F485" t="n">
        <v>162</v>
      </c>
      <c r="G485" t="n">
        <v>27</v>
      </c>
    </row>
    <row r="486">
      <c r="A486" t="inlineStr">
        <is>
          <t>Arcos</t>
        </is>
      </c>
      <c r="B486" t="n">
        <v>19748</v>
      </c>
      <c r="C486" t="inlineStr">
        <is>
          <t>MACA FUJI KG</t>
        </is>
      </c>
      <c r="D486" t="inlineStr">
        <is>
          <t>06/2026</t>
        </is>
      </c>
      <c r="E486" t="n">
        <v>4</v>
      </c>
      <c r="F486" t="n">
        <v>22.92</v>
      </c>
      <c r="G486" t="n">
        <v>5.73</v>
      </c>
    </row>
    <row r="487">
      <c r="A487" t="inlineStr">
        <is>
          <t>Arcos</t>
        </is>
      </c>
      <c r="B487" t="n">
        <v>19743</v>
      </c>
      <c r="C487" t="inlineStr">
        <is>
          <t>MACA VERDE KG</t>
        </is>
      </c>
      <c r="D487" t="inlineStr">
        <is>
          <t>06/2026</t>
        </is>
      </c>
      <c r="E487" t="n">
        <v>28.9</v>
      </c>
      <c r="F487" t="n">
        <v>437.67</v>
      </c>
      <c r="G487" t="n">
        <v>15.14</v>
      </c>
    </row>
    <row r="488">
      <c r="A488" t="inlineStr">
        <is>
          <t>Arcos</t>
        </is>
      </c>
      <c r="B488" t="n">
        <v>27788</v>
      </c>
      <c r="C488" t="inlineStr">
        <is>
          <t>MACARRAO CABELO DE ANJO 500G UN</t>
        </is>
      </c>
      <c r="D488" t="inlineStr">
        <is>
          <t>06/2026</t>
        </is>
      </c>
      <c r="E488" t="n">
        <v>3</v>
      </c>
      <c r="F488" t="n">
        <v>41.4</v>
      </c>
      <c r="G488" t="n">
        <v>13.8</v>
      </c>
    </row>
    <row r="489">
      <c r="A489" t="inlineStr">
        <is>
          <t>Arcos</t>
        </is>
      </c>
      <c r="B489" t="n">
        <v>25565</v>
      </c>
      <c r="C489" t="inlineStr">
        <is>
          <t>MANGA VERDE KG</t>
        </is>
      </c>
      <c r="D489" t="inlineStr">
        <is>
          <t>06/2026</t>
        </is>
      </c>
      <c r="E489" t="n">
        <v>1.2</v>
      </c>
      <c r="F489" t="n">
        <v>11.4</v>
      </c>
      <c r="G489" t="n">
        <v>9.5</v>
      </c>
    </row>
    <row r="490">
      <c r="A490" t="inlineStr">
        <is>
          <t>Arcos</t>
        </is>
      </c>
      <c r="B490" t="n">
        <v>26631</v>
      </c>
      <c r="C490" t="inlineStr">
        <is>
          <t>MANJERICAO BASILICO KG</t>
        </is>
      </c>
      <c r="D490" t="inlineStr">
        <is>
          <t>06/2026</t>
        </is>
      </c>
      <c r="E490" t="n">
        <v>5.45</v>
      </c>
      <c r="F490" t="n">
        <v>337.52</v>
      </c>
      <c r="G490" t="n">
        <v>61.93</v>
      </c>
    </row>
    <row r="491">
      <c r="A491" t="inlineStr">
        <is>
          <t>Arcos</t>
        </is>
      </c>
      <c r="B491" t="n">
        <v>19476</v>
      </c>
      <c r="C491" t="inlineStr">
        <is>
          <t>MANJERICAO KG</t>
        </is>
      </c>
      <c r="D491" t="inlineStr">
        <is>
          <t>06/2026</t>
        </is>
      </c>
      <c r="E491" t="n">
        <v>2.3</v>
      </c>
      <c r="F491" t="n">
        <v>149.5</v>
      </c>
      <c r="G491" t="n">
        <v>65</v>
      </c>
    </row>
    <row r="492">
      <c r="A492" t="inlineStr">
        <is>
          <t>Arcos</t>
        </is>
      </c>
      <c r="B492" t="n">
        <v>19401</v>
      </c>
      <c r="C492" t="inlineStr">
        <is>
          <t>MANTEIGA SEM SAL SCALA KG</t>
        </is>
      </c>
      <c r="D492" t="inlineStr">
        <is>
          <t>06/2026</t>
        </is>
      </c>
      <c r="E492" t="n">
        <v>4</v>
      </c>
      <c r="F492" t="n">
        <v>707.8</v>
      </c>
      <c r="G492" t="n">
        <v>176.95</v>
      </c>
    </row>
    <row r="493">
      <c r="A493" t="inlineStr">
        <is>
          <t>Arcos</t>
        </is>
      </c>
      <c r="B493" t="n">
        <v>19740</v>
      </c>
      <c r="C493" t="inlineStr">
        <is>
          <t>MARACUJA AZEDO KG</t>
        </is>
      </c>
      <c r="D493" t="inlineStr">
        <is>
          <t>06/2026</t>
        </is>
      </c>
      <c r="E493" t="n">
        <v>1</v>
      </c>
      <c r="F493" t="n">
        <v>7.8</v>
      </c>
      <c r="G493" t="n">
        <v>7.8</v>
      </c>
    </row>
    <row r="494">
      <c r="A494" t="inlineStr">
        <is>
          <t>Arcos</t>
        </is>
      </c>
      <c r="B494" t="n">
        <v>29719</v>
      </c>
      <c r="C494" t="inlineStr">
        <is>
          <t>MASSA DE MILHO NIXTAMALIZADA 2KG</t>
        </is>
      </c>
      <c r="D494" t="inlineStr">
        <is>
          <t>06/2026</t>
        </is>
      </c>
      <c r="E494" t="n">
        <v>1</v>
      </c>
      <c r="F494" t="n">
        <v>44</v>
      </c>
      <c r="G494" t="n">
        <v>44</v>
      </c>
    </row>
    <row r="495">
      <c r="A495" t="inlineStr">
        <is>
          <t>Arcos</t>
        </is>
      </c>
      <c r="B495" t="n">
        <v>20117</v>
      </c>
      <c r="C495" t="inlineStr">
        <is>
          <t>MASSA FOLHADA AROSA 1KG UN</t>
        </is>
      </c>
      <c r="D495" t="inlineStr">
        <is>
          <t>06/2026</t>
        </is>
      </c>
      <c r="E495" t="n">
        <v>20</v>
      </c>
      <c r="F495" t="n">
        <v>808</v>
      </c>
      <c r="G495" t="n">
        <v>40.4</v>
      </c>
    </row>
    <row r="496">
      <c r="A496" t="inlineStr">
        <is>
          <t>Arcos</t>
        </is>
      </c>
      <c r="B496" t="n">
        <v>19600</v>
      </c>
      <c r="C496" t="inlineStr">
        <is>
          <t>MAXIXE KG</t>
        </is>
      </c>
      <c r="D496" t="inlineStr">
        <is>
          <t>06/2026</t>
        </is>
      </c>
      <c r="E496" t="n">
        <v>2</v>
      </c>
      <c r="F496" t="n">
        <v>23.2</v>
      </c>
      <c r="G496" t="n">
        <v>11.6</v>
      </c>
    </row>
    <row r="497">
      <c r="A497" t="inlineStr">
        <is>
          <t>Arcos</t>
        </is>
      </c>
      <c r="B497" t="n">
        <v>20887</v>
      </c>
      <c r="C497" t="inlineStr">
        <is>
          <t>MEL PURO FLORA NECTAR C/1KG</t>
        </is>
      </c>
      <c r="D497" t="inlineStr">
        <is>
          <t>06/2026</t>
        </is>
      </c>
      <c r="E497" t="n">
        <v>44</v>
      </c>
      <c r="F497" t="n">
        <v>1623.6</v>
      </c>
      <c r="G497" t="n">
        <v>36.9</v>
      </c>
    </row>
    <row r="498">
      <c r="A498" t="inlineStr">
        <is>
          <t>Arcos</t>
        </is>
      </c>
      <c r="B498" t="n">
        <v>19738</v>
      </c>
      <c r="C498" t="inlineStr">
        <is>
          <t>MELANCIA KG</t>
        </is>
      </c>
      <c r="D498" t="inlineStr">
        <is>
          <t>06/2026</t>
        </is>
      </c>
      <c r="E498" t="n">
        <v>41</v>
      </c>
      <c r="F498" t="n">
        <v>121.77</v>
      </c>
      <c r="G498" t="n">
        <v>2.97</v>
      </c>
    </row>
    <row r="499">
      <c r="A499" t="inlineStr">
        <is>
          <t>Arcos</t>
        </is>
      </c>
      <c r="B499" t="n">
        <v>27393</v>
      </c>
      <c r="C499" t="inlineStr">
        <is>
          <t>MEXEDOR CAFE MADEIRA THEOTO C/1000UN</t>
        </is>
      </c>
      <c r="D499" t="inlineStr">
        <is>
          <t>06/2026</t>
        </is>
      </c>
      <c r="E499" t="n">
        <v>4</v>
      </c>
      <c r="F499" t="n">
        <v>75.92</v>
      </c>
      <c r="G499" t="n">
        <v>18.98</v>
      </c>
    </row>
    <row r="500">
      <c r="A500" t="inlineStr">
        <is>
          <t>Arcos</t>
        </is>
      </c>
      <c r="B500" t="n">
        <v>20645</v>
      </c>
      <c r="C500" t="inlineStr">
        <is>
          <t>MILHO VERDE QUERO C/2KG</t>
        </is>
      </c>
      <c r="D500" t="inlineStr">
        <is>
          <t>06/2026</t>
        </is>
      </c>
      <c r="E500" t="n">
        <v>20</v>
      </c>
      <c r="F500" t="n">
        <v>445</v>
      </c>
      <c r="G500" t="n">
        <v>22.25</v>
      </c>
    </row>
    <row r="501">
      <c r="A501" t="inlineStr">
        <is>
          <t>Arcos</t>
        </is>
      </c>
      <c r="B501" t="n">
        <v>19125</v>
      </c>
      <c r="C501" t="inlineStr">
        <is>
          <t>MINI BURGER BRIOCHE PINCEL CAIXA C/180 UN 15 PACOTES X 12 UN COD 142</t>
        </is>
      </c>
      <c r="D501" t="inlineStr">
        <is>
          <t>06/2026</t>
        </is>
      </c>
      <c r="E501" t="n">
        <v>7</v>
      </c>
      <c r="F501" t="n">
        <v>1443.96</v>
      </c>
      <c r="G501" t="n">
        <v>206.28</v>
      </c>
    </row>
    <row r="502">
      <c r="A502" t="inlineStr">
        <is>
          <t>Arcos</t>
        </is>
      </c>
      <c r="B502" t="n">
        <v>19987</v>
      </c>
      <c r="C502" t="inlineStr">
        <is>
          <t>MOLHO DE PIMENTA SRIRACHA HUY FONG 481GR</t>
        </is>
      </c>
      <c r="D502" t="inlineStr">
        <is>
          <t>06/2026</t>
        </is>
      </c>
      <c r="E502" t="n">
        <v>2</v>
      </c>
      <c r="F502" t="n">
        <v>86.40000000000001</v>
      </c>
      <c r="G502" t="n">
        <v>43.2</v>
      </c>
    </row>
    <row r="503">
      <c r="A503" t="inlineStr">
        <is>
          <t>Arcos</t>
        </is>
      </c>
      <c r="B503" t="n">
        <v>19979</v>
      </c>
      <c r="C503" t="inlineStr">
        <is>
          <t>MOLHO DE PIMENTA TABASCO RED C/60ML</t>
        </is>
      </c>
      <c r="D503" t="inlineStr">
        <is>
          <t>06/2026</t>
        </is>
      </c>
      <c r="E503" t="n">
        <v>12</v>
      </c>
      <c r="F503" t="n">
        <v>257.4</v>
      </c>
      <c r="G503" t="n">
        <v>21.45</v>
      </c>
    </row>
    <row r="504">
      <c r="A504" t="inlineStr">
        <is>
          <t>Arcos</t>
        </is>
      </c>
      <c r="B504" t="n">
        <v>19973</v>
      </c>
      <c r="C504" t="inlineStr">
        <is>
          <t>MOLHO SHOYO TRADICIONAL SAKURA C/1,010L UN</t>
        </is>
      </c>
      <c r="D504" t="inlineStr">
        <is>
          <t>06/2026</t>
        </is>
      </c>
      <c r="E504" t="n">
        <v>6</v>
      </c>
      <c r="F504" t="n">
        <v>90.66</v>
      </c>
      <c r="G504" t="n">
        <v>15.11</v>
      </c>
    </row>
    <row r="505">
      <c r="A505" t="inlineStr">
        <is>
          <t>Arcos</t>
        </is>
      </c>
      <c r="B505" t="n">
        <v>24385</v>
      </c>
      <c r="C505" t="inlineStr">
        <is>
          <t>MORANGO CONGELADO KG</t>
        </is>
      </c>
      <c r="D505" t="inlineStr">
        <is>
          <t>06/2026</t>
        </is>
      </c>
      <c r="E505" t="n">
        <v>3</v>
      </c>
      <c r="F505" t="n">
        <v>45.66</v>
      </c>
      <c r="G505" t="n">
        <v>15.22</v>
      </c>
    </row>
    <row r="506">
      <c r="A506" t="inlineStr">
        <is>
          <t>Arcos</t>
        </is>
      </c>
      <c r="B506" t="n">
        <v>26711</v>
      </c>
      <c r="C506" t="inlineStr">
        <is>
          <t>OLEO DE ABACATE EXTRA VIRGEM PAZZE C/250ML UN</t>
        </is>
      </c>
      <c r="D506" t="inlineStr">
        <is>
          <t>06/2026</t>
        </is>
      </c>
      <c r="E506" t="n">
        <v>10</v>
      </c>
      <c r="F506" t="n">
        <v>470</v>
      </c>
      <c r="G506" t="n">
        <v>47</v>
      </c>
    </row>
    <row r="507">
      <c r="A507" t="inlineStr">
        <is>
          <t>Arcos</t>
        </is>
      </c>
      <c r="B507" t="n">
        <v>21017</v>
      </c>
      <c r="C507" t="inlineStr">
        <is>
          <t>OLEO DE ALGODAO SAUDE C/14,5KG</t>
        </is>
      </c>
      <c r="D507" t="inlineStr">
        <is>
          <t>06/2026</t>
        </is>
      </c>
      <c r="E507" t="n">
        <v>12</v>
      </c>
      <c r="F507" t="n">
        <v>1906.8</v>
      </c>
      <c r="G507" t="n">
        <v>158.9</v>
      </c>
    </row>
    <row r="508">
      <c r="A508" t="inlineStr">
        <is>
          <t>Arcos</t>
        </is>
      </c>
      <c r="B508" t="n">
        <v>21010</v>
      </c>
      <c r="C508" t="inlineStr">
        <is>
          <t>OLEO DE CANOLA SAUDE C/900ML</t>
        </is>
      </c>
      <c r="D508" t="inlineStr">
        <is>
          <t>06/2026</t>
        </is>
      </c>
      <c r="E508" t="n">
        <v>120</v>
      </c>
      <c r="F508" t="n">
        <v>1400</v>
      </c>
      <c r="G508" t="n">
        <v>11.67</v>
      </c>
    </row>
    <row r="509">
      <c r="A509" t="inlineStr">
        <is>
          <t>Arcos</t>
        </is>
      </c>
      <c r="B509" t="n">
        <v>27529</v>
      </c>
      <c r="C509" t="inlineStr">
        <is>
          <t>ORA PRO NOBIS CX C/150G</t>
        </is>
      </c>
      <c r="D509" t="inlineStr">
        <is>
          <t>06/2026</t>
        </is>
      </c>
      <c r="E509" t="n">
        <v>2</v>
      </c>
      <c r="F509" t="n">
        <v>99.40000000000001</v>
      </c>
      <c r="G509" t="n">
        <v>49.7</v>
      </c>
    </row>
    <row r="510">
      <c r="A510" t="inlineStr">
        <is>
          <t>Arcos</t>
        </is>
      </c>
      <c r="B510" t="n">
        <v>23096</v>
      </c>
      <c r="C510" t="inlineStr">
        <is>
          <t>OVO BRANCO UN</t>
        </is>
      </c>
      <c r="D510" t="inlineStr">
        <is>
          <t>06/2026</t>
        </is>
      </c>
      <c r="E510" t="n">
        <v>270</v>
      </c>
      <c r="F510" t="n">
        <v>169.2</v>
      </c>
      <c r="G510" t="n">
        <v>0.63</v>
      </c>
    </row>
    <row r="511">
      <c r="A511" t="inlineStr">
        <is>
          <t>Arcos</t>
        </is>
      </c>
      <c r="B511" t="n">
        <v>23095</v>
      </c>
      <c r="C511" t="inlineStr">
        <is>
          <t>OVO CAIPIRA UN</t>
        </is>
      </c>
      <c r="D511" t="inlineStr">
        <is>
          <t>06/2026</t>
        </is>
      </c>
      <c r="E511" t="n">
        <v>1200</v>
      </c>
      <c r="F511" t="n">
        <v>1156</v>
      </c>
      <c r="G511" t="n">
        <v>0.96</v>
      </c>
    </row>
    <row r="512">
      <c r="A512" t="inlineStr">
        <is>
          <t>Arcos</t>
        </is>
      </c>
      <c r="B512" t="n">
        <v>27106</v>
      </c>
      <c r="C512" t="inlineStr">
        <is>
          <t>PALMILTO PUPUNHA FRESCO TOLETE KG</t>
        </is>
      </c>
      <c r="D512" t="inlineStr">
        <is>
          <t>06/2026</t>
        </is>
      </c>
      <c r="E512" t="n">
        <v>9.83</v>
      </c>
      <c r="F512" t="n">
        <v>423.32</v>
      </c>
      <c r="G512" t="n">
        <v>43.06</v>
      </c>
    </row>
    <row r="513">
      <c r="A513" t="inlineStr">
        <is>
          <t>Arcos</t>
        </is>
      </c>
      <c r="B513" t="n">
        <v>17162</v>
      </c>
      <c r="C513" t="inlineStr">
        <is>
          <t>PANO MULTIUSO 28X240 C/600PANOS UM</t>
        </is>
      </c>
      <c r="D513" t="inlineStr">
        <is>
          <t>06/2026</t>
        </is>
      </c>
      <c r="E513" t="n">
        <v>10</v>
      </c>
      <c r="F513" t="n">
        <v>540</v>
      </c>
      <c r="G513" t="n">
        <v>54</v>
      </c>
    </row>
    <row r="514">
      <c r="A514" t="inlineStr">
        <is>
          <t>Arcos</t>
        </is>
      </c>
      <c r="B514" t="n">
        <v>21372</v>
      </c>
      <c r="C514" t="inlineStr">
        <is>
          <t>PAO BRIOCHE FORME C/ TAMPA UN</t>
        </is>
      </c>
      <c r="D514" t="inlineStr">
        <is>
          <t>06/2026</t>
        </is>
      </c>
      <c r="E514" t="n">
        <v>45</v>
      </c>
      <c r="F514" t="n">
        <v>1395</v>
      </c>
      <c r="G514" t="n">
        <v>31</v>
      </c>
    </row>
    <row r="515">
      <c r="A515" t="inlineStr">
        <is>
          <t>Arcos</t>
        </is>
      </c>
      <c r="B515" t="n">
        <v>28819</v>
      </c>
      <c r="C515" t="inlineStr">
        <is>
          <t>PAO DE FORMA TRADICIONAL VISCONTI 400G CX C/10UN</t>
        </is>
      </c>
      <c r="D515" t="inlineStr">
        <is>
          <t>06/2026</t>
        </is>
      </c>
      <c r="E515" t="n">
        <v>7</v>
      </c>
      <c r="F515" t="n">
        <v>496.3</v>
      </c>
      <c r="G515" t="n">
        <v>70.90000000000001</v>
      </c>
    </row>
    <row r="516">
      <c r="A516" t="inlineStr">
        <is>
          <t>Arcos</t>
        </is>
      </c>
      <c r="B516" t="n">
        <v>24833</v>
      </c>
      <c r="C516" t="inlineStr">
        <is>
          <t>PAO DE QUEIJO 80G C/25UN</t>
        </is>
      </c>
      <c r="D516" t="inlineStr">
        <is>
          <t>06/2026</t>
        </is>
      </c>
      <c r="E516" t="n">
        <v>20</v>
      </c>
      <c r="F516" t="n">
        <v>955</v>
      </c>
      <c r="G516" t="n">
        <v>47.75</v>
      </c>
    </row>
    <row r="517">
      <c r="A517" t="inlineStr">
        <is>
          <t>Arcos</t>
        </is>
      </c>
      <c r="B517" t="n">
        <v>28384</v>
      </c>
      <c r="C517" t="inlineStr">
        <is>
          <t xml:space="preserve">PÃO PDC FORMA LEVAIN 750GR </t>
        </is>
      </c>
      <c r="D517" t="inlineStr">
        <is>
          <t>06/2026</t>
        </is>
      </c>
      <c r="E517" t="n">
        <v>14</v>
      </c>
      <c r="F517" t="n">
        <v>364</v>
      </c>
      <c r="G517" t="n">
        <v>26</v>
      </c>
    </row>
    <row r="518">
      <c r="A518" t="inlineStr">
        <is>
          <t>Arcos</t>
        </is>
      </c>
      <c r="B518" t="n">
        <v>17341</v>
      </c>
      <c r="C518" t="inlineStr">
        <is>
          <t>PAPEL HIGIENICO ROLAO NOBRE 300M C/8</t>
        </is>
      </c>
      <c r="D518" t="inlineStr">
        <is>
          <t>06/2026</t>
        </is>
      </c>
      <c r="E518" t="n">
        <v>4</v>
      </c>
      <c r="F518" t="n">
        <v>299.2</v>
      </c>
      <c r="G518" t="n">
        <v>74.8</v>
      </c>
    </row>
    <row r="519">
      <c r="A519" t="inlineStr">
        <is>
          <t>Arcos</t>
        </is>
      </c>
      <c r="B519" t="n">
        <v>29175</v>
      </c>
      <c r="C519" t="inlineStr">
        <is>
          <t>PAPEL MANTEIGA PERSONALIZADO ARCOS C/600 FOLHAS UN</t>
        </is>
      </c>
      <c r="D519" t="inlineStr">
        <is>
          <t>06/2026</t>
        </is>
      </c>
      <c r="E519" t="n">
        <v>6</v>
      </c>
      <c r="F519" t="n">
        <v>1050</v>
      </c>
      <c r="G519" t="n">
        <v>175</v>
      </c>
    </row>
    <row r="520">
      <c r="A520" t="inlineStr">
        <is>
          <t>Arcos</t>
        </is>
      </c>
      <c r="B520" t="n">
        <v>17418</v>
      </c>
      <c r="C520" t="inlineStr">
        <is>
          <t>PAPEL TOALHA BOBINA LUXO BIA PAPER C/6X20X200M C/6 ROLOS</t>
        </is>
      </c>
      <c r="D520" t="inlineStr">
        <is>
          <t>06/2026</t>
        </is>
      </c>
      <c r="E520" t="n">
        <v>16</v>
      </c>
      <c r="F520" t="n">
        <v>942.4</v>
      </c>
      <c r="G520" t="n">
        <v>58.9</v>
      </c>
    </row>
    <row r="521">
      <c r="A521" t="inlineStr">
        <is>
          <t>Arcos</t>
        </is>
      </c>
      <c r="B521" t="n">
        <v>28880</v>
      </c>
      <c r="C521" t="inlineStr">
        <is>
          <t>PAPEL TOALHA INTERFOLHA NOBRE PAPER FOLHA DUPLA  2000 FOLHAS</t>
        </is>
      </c>
      <c r="D521" t="inlineStr">
        <is>
          <t>06/2026</t>
        </is>
      </c>
      <c r="E521" t="n">
        <v>9</v>
      </c>
      <c r="F521" t="n">
        <v>765</v>
      </c>
      <c r="G521" t="n">
        <v>85</v>
      </c>
    </row>
    <row r="522">
      <c r="A522" t="inlineStr">
        <is>
          <t>Arcos</t>
        </is>
      </c>
      <c r="B522" t="n">
        <v>25126</v>
      </c>
      <c r="C522" t="inlineStr">
        <is>
          <t>PATINHO EM BIFE KG</t>
        </is>
      </c>
      <c r="D522" t="inlineStr">
        <is>
          <t>06/2026</t>
        </is>
      </c>
      <c r="E522" t="n">
        <v>15.5</v>
      </c>
      <c r="F522" t="n">
        <v>651</v>
      </c>
      <c r="G522" t="n">
        <v>42</v>
      </c>
    </row>
    <row r="523">
      <c r="A523" t="inlineStr">
        <is>
          <t>Arcos</t>
        </is>
      </c>
      <c r="B523" t="n">
        <v>18832</v>
      </c>
      <c r="C523" t="inlineStr">
        <is>
          <t>PATINHO MOIDO KG</t>
        </is>
      </c>
      <c r="D523" t="inlineStr">
        <is>
          <t>06/2026</t>
        </is>
      </c>
      <c r="E523" t="n">
        <v>32</v>
      </c>
      <c r="F523" t="n">
        <v>1229.4</v>
      </c>
      <c r="G523" t="n">
        <v>38.42</v>
      </c>
    </row>
    <row r="524">
      <c r="A524" t="inlineStr">
        <is>
          <t>Arcos</t>
        </is>
      </c>
      <c r="B524" t="n">
        <v>19590</v>
      </c>
      <c r="C524" t="inlineStr">
        <is>
          <t>PEPINO COMUM KG</t>
        </is>
      </c>
      <c r="D524" t="inlineStr">
        <is>
          <t>06/2026</t>
        </is>
      </c>
      <c r="E524" t="n">
        <v>2</v>
      </c>
      <c r="F524" t="n">
        <v>15</v>
      </c>
      <c r="G524" t="n">
        <v>7.5</v>
      </c>
    </row>
    <row r="525">
      <c r="A525" t="inlineStr">
        <is>
          <t>Arcos</t>
        </is>
      </c>
      <c r="B525" t="n">
        <v>19589</v>
      </c>
      <c r="C525" t="inlineStr">
        <is>
          <t>PEPINO JAPONES KG</t>
        </is>
      </c>
      <c r="D525" t="inlineStr">
        <is>
          <t>06/2026</t>
        </is>
      </c>
      <c r="E525" t="n">
        <v>2.5</v>
      </c>
      <c r="F525" t="n">
        <v>24.25</v>
      </c>
      <c r="G525" t="n">
        <v>9.699999999999999</v>
      </c>
    </row>
    <row r="526">
      <c r="A526" t="inlineStr">
        <is>
          <t>Arcos</t>
        </is>
      </c>
      <c r="B526" t="n">
        <v>17895</v>
      </c>
      <c r="C526" t="inlineStr">
        <is>
          <t>PEPSI COLA LATA 350ML C/12</t>
        </is>
      </c>
      <c r="D526" t="inlineStr">
        <is>
          <t>06/2026</t>
        </is>
      </c>
      <c r="E526" t="n">
        <v>6</v>
      </c>
      <c r="F526" t="n">
        <v>138.36</v>
      </c>
      <c r="G526" t="n">
        <v>23.06</v>
      </c>
    </row>
    <row r="527">
      <c r="A527" t="inlineStr">
        <is>
          <t>Arcos</t>
        </is>
      </c>
      <c r="B527" t="n">
        <v>17886</v>
      </c>
      <c r="C527" t="inlineStr">
        <is>
          <t>PEPSI ZERO LATA 350ML C/12</t>
        </is>
      </c>
      <c r="D527" t="inlineStr">
        <is>
          <t>06/2026</t>
        </is>
      </c>
      <c r="E527" t="n">
        <v>8</v>
      </c>
      <c r="F527" t="n">
        <v>257.68</v>
      </c>
      <c r="G527" t="n">
        <v>32.21</v>
      </c>
    </row>
    <row r="528">
      <c r="A528" t="inlineStr">
        <is>
          <t>Arcos</t>
        </is>
      </c>
      <c r="B528" t="n">
        <v>26580</v>
      </c>
      <c r="C528" t="inlineStr">
        <is>
          <t>PERNIL CORDEIRO FREDDI KG</t>
        </is>
      </c>
      <c r="D528" t="inlineStr">
        <is>
          <t>06/2026</t>
        </is>
      </c>
      <c r="E528" t="n">
        <v>29.32</v>
      </c>
      <c r="F528" t="n">
        <v>3283.84</v>
      </c>
      <c r="G528" t="n">
        <v>112</v>
      </c>
    </row>
    <row r="529">
      <c r="A529" t="inlineStr">
        <is>
          <t>Arcos</t>
        </is>
      </c>
      <c r="B529" t="n">
        <v>18667</v>
      </c>
      <c r="C529" t="inlineStr">
        <is>
          <t>PERNIL SUINO SEM OSSO EM CUBOS KG</t>
        </is>
      </c>
      <c r="D529" t="inlineStr">
        <is>
          <t>06/2026</t>
        </is>
      </c>
      <c r="E529" t="n">
        <v>36</v>
      </c>
      <c r="F529" t="n">
        <v>719.64</v>
      </c>
      <c r="G529" t="n">
        <v>19.99</v>
      </c>
    </row>
    <row r="530">
      <c r="A530" t="inlineStr">
        <is>
          <t>Arcos</t>
        </is>
      </c>
      <c r="B530" t="n">
        <v>23303</v>
      </c>
      <c r="C530" t="inlineStr">
        <is>
          <t>PHYSALIS KG</t>
        </is>
      </c>
      <c r="D530" t="inlineStr">
        <is>
          <t>06/2026</t>
        </is>
      </c>
      <c r="E530" t="n">
        <v>0.3</v>
      </c>
      <c r="F530" t="n">
        <v>10.5</v>
      </c>
      <c r="G530" t="n">
        <v>35</v>
      </c>
    </row>
    <row r="531">
      <c r="A531" t="inlineStr">
        <is>
          <t>Arcos</t>
        </is>
      </c>
      <c r="B531" t="n">
        <v>28761</v>
      </c>
      <c r="C531" t="inlineStr">
        <is>
          <t>PICANHA BB GRILL KG</t>
        </is>
      </c>
      <c r="D531" t="inlineStr">
        <is>
          <t>06/2026</t>
        </is>
      </c>
      <c r="E531" t="n">
        <v>1.2</v>
      </c>
      <c r="F531" t="n">
        <v>121.19</v>
      </c>
      <c r="G531" t="n">
        <v>100.99</v>
      </c>
    </row>
    <row r="532">
      <c r="A532" t="inlineStr">
        <is>
          <t>Arcos</t>
        </is>
      </c>
      <c r="B532" t="n">
        <v>23215</v>
      </c>
      <c r="C532" t="inlineStr">
        <is>
          <t>PIMENTA CALABRESA KG</t>
        </is>
      </c>
      <c r="D532" t="inlineStr">
        <is>
          <t>06/2026</t>
        </is>
      </c>
      <c r="E532" t="n">
        <v>0.2</v>
      </c>
      <c r="F532" t="n">
        <v>9</v>
      </c>
      <c r="G532" t="n">
        <v>45</v>
      </c>
    </row>
    <row r="533">
      <c r="A533" t="inlineStr">
        <is>
          <t>Arcos</t>
        </is>
      </c>
      <c r="B533" t="n">
        <v>19575</v>
      </c>
      <c r="C533" t="inlineStr">
        <is>
          <t>PIMENTA DE CHEIRO VERDE KG</t>
        </is>
      </c>
      <c r="D533" t="inlineStr">
        <is>
          <t>06/2026</t>
        </is>
      </c>
      <c r="E533" t="n">
        <v>3</v>
      </c>
      <c r="F533" t="n">
        <v>105</v>
      </c>
      <c r="G533" t="n">
        <v>35</v>
      </c>
    </row>
    <row r="534">
      <c r="A534" t="inlineStr">
        <is>
          <t>Arcos</t>
        </is>
      </c>
      <c r="B534" t="n">
        <v>19572</v>
      </c>
      <c r="C534" t="inlineStr">
        <is>
          <t>PIMENTA DEDO DE MOCA KG</t>
        </is>
      </c>
      <c r="D534" t="inlineStr">
        <is>
          <t>06/2026</t>
        </is>
      </c>
      <c r="E534" t="n">
        <v>2.24</v>
      </c>
      <c r="F534" t="n">
        <v>21.54</v>
      </c>
      <c r="G534" t="n">
        <v>9.619999999999999</v>
      </c>
    </row>
    <row r="535">
      <c r="A535" t="inlineStr">
        <is>
          <t>Arcos</t>
        </is>
      </c>
      <c r="B535" t="n">
        <v>19570</v>
      </c>
      <c r="C535" t="inlineStr">
        <is>
          <t>PIMENTA JALAPENO KG</t>
        </is>
      </c>
      <c r="D535" t="inlineStr">
        <is>
          <t>06/2026</t>
        </is>
      </c>
      <c r="E535" t="n">
        <v>0.25</v>
      </c>
      <c r="F535" t="n">
        <v>8.35</v>
      </c>
      <c r="G535" t="n">
        <v>33.4</v>
      </c>
    </row>
    <row r="536">
      <c r="A536" t="inlineStr">
        <is>
          <t>Arcos</t>
        </is>
      </c>
      <c r="B536" t="n">
        <v>19562</v>
      </c>
      <c r="C536" t="inlineStr">
        <is>
          <t>PIMENTAO AMARELO KG</t>
        </is>
      </c>
      <c r="D536" t="inlineStr">
        <is>
          <t>06/2026</t>
        </is>
      </c>
      <c r="E536" t="n">
        <v>0.8</v>
      </c>
      <c r="F536" t="n">
        <v>13.52</v>
      </c>
      <c r="G536" t="n">
        <v>16.9</v>
      </c>
    </row>
    <row r="537">
      <c r="A537" t="inlineStr">
        <is>
          <t>Arcos</t>
        </is>
      </c>
      <c r="B537" t="n">
        <v>23198</v>
      </c>
      <c r="C537" t="inlineStr">
        <is>
          <t>PIMENTAO VERMELHO KG</t>
        </is>
      </c>
      <c r="D537" t="inlineStr">
        <is>
          <t>06/2026</t>
        </is>
      </c>
      <c r="E537" t="n">
        <v>12.1</v>
      </c>
      <c r="F537" t="n">
        <v>184.75</v>
      </c>
      <c r="G537" t="n">
        <v>15.27</v>
      </c>
    </row>
    <row r="538">
      <c r="A538" t="inlineStr">
        <is>
          <t>Arcos</t>
        </is>
      </c>
      <c r="B538" t="n">
        <v>20199</v>
      </c>
      <c r="C538" t="inlineStr">
        <is>
          <t>PISTACHE CRU S/ CASCA KG</t>
        </is>
      </c>
      <c r="D538" t="inlineStr">
        <is>
          <t>06/2026</t>
        </is>
      </c>
      <c r="E538" t="n">
        <v>1</v>
      </c>
      <c r="F538" t="n">
        <v>179.9</v>
      </c>
      <c r="G538" t="n">
        <v>179.9</v>
      </c>
    </row>
    <row r="539">
      <c r="A539" t="inlineStr">
        <is>
          <t>Arcos</t>
        </is>
      </c>
      <c r="B539" t="n">
        <v>20349</v>
      </c>
      <c r="C539" t="inlineStr">
        <is>
          <t>POLENTA PRE COZIDA DIVELLA 500G</t>
        </is>
      </c>
      <c r="D539" t="inlineStr">
        <is>
          <t>06/2026</t>
        </is>
      </c>
      <c r="E539" t="n">
        <v>32</v>
      </c>
      <c r="F539" t="n">
        <v>421.12</v>
      </c>
      <c r="G539" t="n">
        <v>13.16</v>
      </c>
    </row>
    <row r="540">
      <c r="A540" t="inlineStr">
        <is>
          <t>Arcos</t>
        </is>
      </c>
      <c r="B540" t="n">
        <v>26425</v>
      </c>
      <c r="C540" t="inlineStr">
        <is>
          <t>POLPA DE CAJA KG</t>
        </is>
      </c>
      <c r="D540" t="inlineStr">
        <is>
          <t>06/2026</t>
        </is>
      </c>
      <c r="E540" t="n">
        <v>8</v>
      </c>
      <c r="F540" t="n">
        <v>252</v>
      </c>
      <c r="G540" t="n">
        <v>31.5</v>
      </c>
    </row>
    <row r="541">
      <c r="A541" t="inlineStr">
        <is>
          <t>Arcos</t>
        </is>
      </c>
      <c r="B541" t="n">
        <v>29720</v>
      </c>
      <c r="C541" t="inlineStr">
        <is>
          <t>POLPA DE CHIPLOTE 1KG</t>
        </is>
      </c>
      <c r="D541" t="inlineStr">
        <is>
          <t>06/2026</t>
        </is>
      </c>
      <c r="E541" t="n">
        <v>1</v>
      </c>
      <c r="F541" t="n">
        <v>105</v>
      </c>
      <c r="G541" t="n">
        <v>105</v>
      </c>
    </row>
    <row r="542">
      <c r="A542" t="inlineStr">
        <is>
          <t>Arcos</t>
        </is>
      </c>
      <c r="B542" t="n">
        <v>29843</v>
      </c>
      <c r="C542" t="inlineStr">
        <is>
          <t>POLPA DE GRAVIOLA BICUDO KG</t>
        </is>
      </c>
      <c r="D542" t="inlineStr">
        <is>
          <t>06/2026</t>
        </is>
      </c>
      <c r="E542" t="n">
        <v>1</v>
      </c>
      <c r="F542" t="n">
        <v>30</v>
      </c>
      <c r="G542" t="n">
        <v>30</v>
      </c>
    </row>
    <row r="543">
      <c r="A543" t="inlineStr">
        <is>
          <t>Arcos</t>
        </is>
      </c>
      <c r="B543" t="n">
        <v>23732</v>
      </c>
      <c r="C543" t="inlineStr">
        <is>
          <t>PRESUNTO COZIDO KG</t>
        </is>
      </c>
      <c r="D543" t="inlineStr">
        <is>
          <t>06/2026</t>
        </is>
      </c>
      <c r="E543" t="n">
        <v>7</v>
      </c>
      <c r="F543" t="n">
        <v>184.94</v>
      </c>
      <c r="G543" t="n">
        <v>26.42</v>
      </c>
    </row>
    <row r="544">
      <c r="A544" t="inlineStr">
        <is>
          <t>Arcos</t>
        </is>
      </c>
      <c r="B544" t="n">
        <v>20488</v>
      </c>
      <c r="C544" t="inlineStr">
        <is>
          <t>PRESUNTO COZIDO MAGRO SADIA KG</t>
        </is>
      </c>
      <c r="D544" t="inlineStr">
        <is>
          <t>06/2026</t>
        </is>
      </c>
      <c r="E544" t="n">
        <v>6.94</v>
      </c>
      <c r="F544" t="n">
        <v>166.21</v>
      </c>
      <c r="G544" t="n">
        <v>23.95</v>
      </c>
    </row>
    <row r="545">
      <c r="A545" t="inlineStr">
        <is>
          <t>Arcos</t>
        </is>
      </c>
      <c r="B545" t="n">
        <v>24507</v>
      </c>
      <c r="C545" t="inlineStr">
        <is>
          <t>PROAUTO ALCOOL LIQUIDO 70% KIMI LIQUID 1L UN</t>
        </is>
      </c>
      <c r="D545" t="inlineStr">
        <is>
          <t>06/2026</t>
        </is>
      </c>
      <c r="E545" t="n">
        <v>16</v>
      </c>
      <c r="F545" t="n">
        <v>1362.6</v>
      </c>
      <c r="G545" t="n">
        <v>85.16</v>
      </c>
    </row>
    <row r="546">
      <c r="A546" t="inlineStr">
        <is>
          <t>Arcos</t>
        </is>
      </c>
      <c r="B546" t="n">
        <v>26395</v>
      </c>
      <c r="C546" t="inlineStr">
        <is>
          <t>PROAUTO DETERGENTE CLORADO PRO HA 3000CL 5L</t>
        </is>
      </c>
      <c r="D546" t="inlineStr">
        <is>
          <t>06/2026</t>
        </is>
      </c>
      <c r="E546" t="n">
        <v>10</v>
      </c>
      <c r="F546" t="n">
        <v>1287.12</v>
      </c>
      <c r="G546" t="n">
        <v>128.71</v>
      </c>
    </row>
    <row r="547">
      <c r="A547" t="inlineStr">
        <is>
          <t>Arcos</t>
        </is>
      </c>
      <c r="B547" t="n">
        <v>24514</v>
      </c>
      <c r="C547" t="inlineStr">
        <is>
          <t>PROAUTO DETERGENTE NEUTRO NEUTER SUPER 5 L</t>
        </is>
      </c>
      <c r="D547" t="inlineStr">
        <is>
          <t>06/2026</t>
        </is>
      </c>
      <c r="E547" t="n">
        <v>16</v>
      </c>
      <c r="F547" t="n">
        <v>1976.64</v>
      </c>
      <c r="G547" t="n">
        <v>123.54</v>
      </c>
    </row>
    <row r="548">
      <c r="A548" t="inlineStr">
        <is>
          <t>Arcos</t>
        </is>
      </c>
      <c r="B548" t="n">
        <v>19370</v>
      </c>
      <c r="C548" t="inlineStr">
        <is>
          <t>QUEIJO CAMEMBERT SERRA DAS ANTAS CX 1,680KG C/12 DE 140G KG</t>
        </is>
      </c>
      <c r="D548" t="inlineStr">
        <is>
          <t>06/2026</t>
        </is>
      </c>
      <c r="E548" t="n">
        <v>36.74</v>
      </c>
      <c r="F548" t="n">
        <v>3718.08</v>
      </c>
      <c r="G548" t="n">
        <v>101.2</v>
      </c>
    </row>
    <row r="549">
      <c r="A549" t="inlineStr">
        <is>
          <t>Arcos</t>
        </is>
      </c>
      <c r="B549" t="n">
        <v>19356</v>
      </c>
      <c r="C549" t="inlineStr">
        <is>
          <t>QUEIJO COALHO QUATA KG</t>
        </is>
      </c>
      <c r="D549" t="inlineStr">
        <is>
          <t>06/2026</t>
        </is>
      </c>
      <c r="E549" t="n">
        <v>23.12</v>
      </c>
      <c r="F549" t="n">
        <v>1276.46</v>
      </c>
      <c r="G549" t="n">
        <v>55.21</v>
      </c>
    </row>
    <row r="550">
      <c r="A550" t="inlineStr">
        <is>
          <t>Arcos</t>
        </is>
      </c>
      <c r="B550" t="n">
        <v>23082</v>
      </c>
      <c r="C550" t="inlineStr">
        <is>
          <t>QUEIJO DE CABRA BOURSIN EM PASTA KG</t>
        </is>
      </c>
      <c r="D550" t="inlineStr">
        <is>
          <t>06/2026</t>
        </is>
      </c>
      <c r="E550" t="n">
        <v>15</v>
      </c>
      <c r="F550" t="n">
        <v>1228.5</v>
      </c>
      <c r="G550" t="n">
        <v>81.90000000000001</v>
      </c>
    </row>
    <row r="551">
      <c r="A551" t="inlineStr">
        <is>
          <t>Arcos</t>
        </is>
      </c>
      <c r="B551" t="n">
        <v>27893</v>
      </c>
      <c r="C551" t="inlineStr">
        <is>
          <t>QUEIJO GORGONZOLA DOLCE SERRA DAS ANTAS (FRACIONADO EM PECAS DE 500GM)KG</t>
        </is>
      </c>
      <c r="D551" t="inlineStr">
        <is>
          <t>06/2026</t>
        </is>
      </c>
      <c r="E551" t="n">
        <v>1.88</v>
      </c>
      <c r="F551" t="n">
        <v>194.2</v>
      </c>
      <c r="G551" t="n">
        <v>103.3</v>
      </c>
    </row>
    <row r="552">
      <c r="A552" t="inlineStr">
        <is>
          <t>Arcos</t>
        </is>
      </c>
      <c r="B552" t="n">
        <v>26596</v>
      </c>
      <c r="C552" t="inlineStr">
        <is>
          <t>QUEIJO GORGONZOLA SERRA DAS ANTAS (PECAS DE 660G) KG</t>
        </is>
      </c>
      <c r="D552" t="inlineStr">
        <is>
          <t>06/2026</t>
        </is>
      </c>
      <c r="E552" t="n">
        <v>3.83</v>
      </c>
      <c r="F552" t="n">
        <v>402.91</v>
      </c>
      <c r="G552" t="n">
        <v>105.2</v>
      </c>
    </row>
    <row r="553">
      <c r="A553" t="inlineStr">
        <is>
          <t>Arcos</t>
        </is>
      </c>
      <c r="B553" t="n">
        <v>19339</v>
      </c>
      <c r="C553" t="inlineStr">
        <is>
          <t>QUEIJO MINAS PADRAO BRINCO OURO C/500G KG</t>
        </is>
      </c>
      <c r="D553" t="inlineStr">
        <is>
          <t>06/2026</t>
        </is>
      </c>
      <c r="E553" t="n">
        <v>6.98</v>
      </c>
      <c r="F553" t="n">
        <v>515.8200000000001</v>
      </c>
      <c r="G553" t="n">
        <v>73.90000000000001</v>
      </c>
    </row>
    <row r="554">
      <c r="A554" t="inlineStr">
        <is>
          <t>Arcos</t>
        </is>
      </c>
      <c r="B554" t="n">
        <v>26594</v>
      </c>
      <c r="C554" t="inlineStr">
        <is>
          <t>QUEIJO MOGIANA KG</t>
        </is>
      </c>
      <c r="D554" t="inlineStr">
        <is>
          <t>06/2026</t>
        </is>
      </c>
      <c r="E554" t="n">
        <v>20.45</v>
      </c>
      <c r="F554" t="n">
        <v>1777.1</v>
      </c>
      <c r="G554" t="n">
        <v>86.90000000000001</v>
      </c>
    </row>
    <row r="555">
      <c r="A555" t="inlineStr">
        <is>
          <t>Arcos</t>
        </is>
      </c>
      <c r="B555" t="n">
        <v>19324</v>
      </c>
      <c r="C555" t="inlineStr">
        <is>
          <t>QUEIJO MUSSARELA TRES MARIAS KG</t>
        </is>
      </c>
      <c r="D555" t="inlineStr">
        <is>
          <t>06/2026</t>
        </is>
      </c>
      <c r="E555" t="n">
        <v>20.28</v>
      </c>
      <c r="F555" t="n">
        <v>789.3</v>
      </c>
      <c r="G555" t="n">
        <v>38.92</v>
      </c>
    </row>
    <row r="556">
      <c r="A556" t="inlineStr">
        <is>
          <t>Arcos</t>
        </is>
      </c>
      <c r="B556" t="n">
        <v>19291</v>
      </c>
      <c r="C556" t="inlineStr">
        <is>
          <t>QUEIJO PARMESAO CAPA PRETA KG</t>
        </is>
      </c>
      <c r="D556" t="inlineStr">
        <is>
          <t>06/2026</t>
        </is>
      </c>
      <c r="E556" t="n">
        <v>81.39</v>
      </c>
      <c r="F556" t="n">
        <v>4882.8</v>
      </c>
      <c r="G556" t="n">
        <v>59.99</v>
      </c>
    </row>
    <row r="557">
      <c r="A557" t="inlineStr">
        <is>
          <t>Arcos</t>
        </is>
      </c>
      <c r="B557" t="n">
        <v>19558</v>
      </c>
      <c r="C557" t="inlineStr">
        <is>
          <t>QUIABO KG</t>
        </is>
      </c>
      <c r="D557" t="inlineStr">
        <is>
          <t>06/2026</t>
        </is>
      </c>
      <c r="E557" t="n">
        <v>8.199999999999999</v>
      </c>
      <c r="F557" t="n">
        <v>181.79</v>
      </c>
      <c r="G557" t="n">
        <v>22.17</v>
      </c>
    </row>
    <row r="558">
      <c r="A558" t="inlineStr">
        <is>
          <t>Arcos</t>
        </is>
      </c>
      <c r="B558" t="n">
        <v>20207</v>
      </c>
      <c r="C558" t="inlineStr">
        <is>
          <t>QUINOA PRETA EM GRAO KG</t>
        </is>
      </c>
      <c r="D558" t="inlineStr">
        <is>
          <t>06/2026</t>
        </is>
      </c>
      <c r="E558" t="n">
        <v>1</v>
      </c>
      <c r="F558" t="n">
        <v>27.9</v>
      </c>
      <c r="G558" t="n">
        <v>27.9</v>
      </c>
    </row>
    <row r="559">
      <c r="A559" t="inlineStr">
        <is>
          <t>Arcos</t>
        </is>
      </c>
      <c r="B559" t="n">
        <v>20209</v>
      </c>
      <c r="C559" t="inlineStr">
        <is>
          <t>QUINOA VERMELHA EM GRAO KG</t>
        </is>
      </c>
      <c r="D559" t="inlineStr">
        <is>
          <t>06/2026</t>
        </is>
      </c>
      <c r="E559" t="n">
        <v>1.02</v>
      </c>
      <c r="F559" t="n">
        <v>32.9</v>
      </c>
      <c r="G559" t="n">
        <v>32.25</v>
      </c>
    </row>
    <row r="560">
      <c r="A560" t="inlineStr">
        <is>
          <t>Arcos</t>
        </is>
      </c>
      <c r="B560" t="n">
        <v>23195</v>
      </c>
      <c r="C560" t="inlineStr">
        <is>
          <t>RABANETE KG</t>
        </is>
      </c>
      <c r="D560" t="inlineStr">
        <is>
          <t>06/2026</t>
        </is>
      </c>
      <c r="E560" t="n">
        <v>1.2</v>
      </c>
      <c r="F560" t="n">
        <v>12.4</v>
      </c>
      <c r="G560" t="n">
        <v>10.33</v>
      </c>
    </row>
    <row r="561">
      <c r="A561" t="inlineStr">
        <is>
          <t>Arcos</t>
        </is>
      </c>
      <c r="B561" t="n">
        <v>26882</v>
      </c>
      <c r="C561" t="inlineStr">
        <is>
          <t>RAIZ DE ANGELICA KG</t>
        </is>
      </c>
      <c r="D561" t="inlineStr">
        <is>
          <t>06/2026</t>
        </is>
      </c>
      <c r="E561" t="n">
        <v>1</v>
      </c>
      <c r="F561" t="n">
        <v>360</v>
      </c>
      <c r="G561" t="n">
        <v>360</v>
      </c>
    </row>
    <row r="562">
      <c r="A562" t="inlineStr">
        <is>
          <t>Arcos</t>
        </is>
      </c>
      <c r="B562" t="n">
        <v>19721</v>
      </c>
      <c r="C562" t="inlineStr">
        <is>
          <t>ROMA KG</t>
        </is>
      </c>
      <c r="D562" t="inlineStr">
        <is>
          <t>06/2026</t>
        </is>
      </c>
      <c r="E562" t="n">
        <v>7.1</v>
      </c>
      <c r="F562" t="n">
        <v>298.06</v>
      </c>
      <c r="G562" t="n">
        <v>41.98</v>
      </c>
    </row>
    <row r="563">
      <c r="A563" t="inlineStr">
        <is>
          <t>Arcos</t>
        </is>
      </c>
      <c r="B563" t="n">
        <v>19472</v>
      </c>
      <c r="C563" t="inlineStr">
        <is>
          <t>RUCULA KG</t>
        </is>
      </c>
      <c r="D563" t="inlineStr">
        <is>
          <t>06/2026</t>
        </is>
      </c>
      <c r="E563" t="n">
        <v>9.5</v>
      </c>
      <c r="F563" t="n">
        <v>197.6</v>
      </c>
      <c r="G563" t="n">
        <v>20.8</v>
      </c>
    </row>
    <row r="564">
      <c r="A564" t="inlineStr">
        <is>
          <t>Arcos</t>
        </is>
      </c>
      <c r="B564" t="n">
        <v>18261</v>
      </c>
      <c r="C564" t="inlineStr">
        <is>
          <t>RUM ZACAPA 23 ANOS 750ML</t>
        </is>
      </c>
      <c r="D564" t="inlineStr">
        <is>
          <t>06/2026</t>
        </is>
      </c>
      <c r="E564" t="n">
        <v>4</v>
      </c>
      <c r="F564" t="n">
        <v>1796.5</v>
      </c>
      <c r="G564" t="n">
        <v>449.13</v>
      </c>
    </row>
    <row r="565">
      <c r="A565" t="inlineStr">
        <is>
          <t>Arcos</t>
        </is>
      </c>
      <c r="B565" t="n">
        <v>17437</v>
      </c>
      <c r="C565" t="inlineStr">
        <is>
          <t>SACO ALVEJADO BRANCO 45X65 UN</t>
        </is>
      </c>
      <c r="D565" t="inlineStr">
        <is>
          <t>06/2026</t>
        </is>
      </c>
      <c r="E565" t="n">
        <v>30</v>
      </c>
      <c r="F565" t="n">
        <v>69</v>
      </c>
      <c r="G565" t="n">
        <v>2.3</v>
      </c>
    </row>
    <row r="566">
      <c r="A566" t="inlineStr">
        <is>
          <t>Arcos</t>
        </is>
      </c>
      <c r="B566" t="n">
        <v>17409</v>
      </c>
      <c r="C566" t="inlineStr">
        <is>
          <t>SACO CONFEITEIRO G HMVM 47X26CM C/50 UN</t>
        </is>
      </c>
      <c r="D566" t="inlineStr">
        <is>
          <t>06/2026</t>
        </is>
      </c>
      <c r="E566" t="n">
        <v>5</v>
      </c>
      <c r="F566" t="n">
        <v>225</v>
      </c>
      <c r="G566" t="n">
        <v>45</v>
      </c>
    </row>
    <row r="567">
      <c r="A567" t="inlineStr">
        <is>
          <t>Arcos</t>
        </is>
      </c>
      <c r="B567" t="n">
        <v>21423</v>
      </c>
      <c r="C567" t="inlineStr">
        <is>
          <t>SACO DE LIXO 100L BL PRETO GROSSO 95X120 4K UN</t>
        </is>
      </c>
      <c r="D567" t="inlineStr">
        <is>
          <t>06/2026</t>
        </is>
      </c>
      <c r="E567" t="n">
        <v>6</v>
      </c>
      <c r="F567" t="n">
        <v>198.6</v>
      </c>
      <c r="G567" t="n">
        <v>33.1</v>
      </c>
    </row>
    <row r="568">
      <c r="A568" t="inlineStr">
        <is>
          <t>Arcos</t>
        </is>
      </c>
      <c r="B568" t="n">
        <v>21665</v>
      </c>
      <c r="C568" t="inlineStr">
        <is>
          <t>SACO DE LIXO 200L PRETO REFORCADO</t>
        </is>
      </c>
      <c r="D568" t="inlineStr">
        <is>
          <t>06/2026</t>
        </is>
      </c>
      <c r="E568" t="n">
        <v>6</v>
      </c>
      <c r="F568" t="n">
        <v>198.6</v>
      </c>
      <c r="G568" t="n">
        <v>33.1</v>
      </c>
    </row>
    <row r="569">
      <c r="A569" t="inlineStr">
        <is>
          <t>Arcos</t>
        </is>
      </c>
      <c r="B569" t="n">
        <v>17399</v>
      </c>
      <c r="C569" t="inlineStr">
        <is>
          <t>SACO DE LIXO 20L PRETO C/ 100UN</t>
        </is>
      </c>
      <c r="D569" t="inlineStr">
        <is>
          <t>06/2026</t>
        </is>
      </c>
      <c r="E569" t="n">
        <v>3</v>
      </c>
      <c r="F569" t="n">
        <v>59.01</v>
      </c>
      <c r="G569" t="n">
        <v>19.67</v>
      </c>
    </row>
    <row r="570">
      <c r="A570" t="inlineStr">
        <is>
          <t>Arcos</t>
        </is>
      </c>
      <c r="B570" t="n">
        <v>17373</v>
      </c>
      <c r="C570" t="inlineStr">
        <is>
          <t>SACO DE LIXO 40L PRETO C/100</t>
        </is>
      </c>
      <c r="D570" t="inlineStr">
        <is>
          <t>06/2026</t>
        </is>
      </c>
      <c r="E570" t="n">
        <v>4</v>
      </c>
      <c r="F570" t="n">
        <v>83.2</v>
      </c>
      <c r="G570" t="n">
        <v>20.8</v>
      </c>
    </row>
    <row r="571">
      <c r="A571" t="inlineStr">
        <is>
          <t>Arcos</t>
        </is>
      </c>
      <c r="B571" t="n">
        <v>17397</v>
      </c>
      <c r="C571" t="inlineStr">
        <is>
          <t>SACO DE LIXO 60L PRETO GROSSO 65X80CM (ENTRE 3KG A 4KG)</t>
        </is>
      </c>
      <c r="D571" t="inlineStr">
        <is>
          <t>06/2026</t>
        </is>
      </c>
      <c r="E571" t="n">
        <v>2</v>
      </c>
      <c r="F571" t="n">
        <v>66.2</v>
      </c>
      <c r="G571" t="n">
        <v>33.1</v>
      </c>
    </row>
    <row r="572">
      <c r="A572" t="inlineStr">
        <is>
          <t>Arcos</t>
        </is>
      </c>
      <c r="B572" t="n">
        <v>17405</v>
      </c>
      <c r="C572" t="inlineStr">
        <is>
          <t>SACO PLASTICO BOBINA PICOTADA ROLL 20X30 KG</t>
        </is>
      </c>
      <c r="D572" t="inlineStr">
        <is>
          <t>06/2026</t>
        </is>
      </c>
      <c r="E572" t="n">
        <v>4</v>
      </c>
      <c r="F572" t="n">
        <v>56</v>
      </c>
      <c r="G572" t="n">
        <v>14</v>
      </c>
    </row>
    <row r="573">
      <c r="A573" t="inlineStr">
        <is>
          <t>Arcos</t>
        </is>
      </c>
      <c r="B573" t="n">
        <v>20332</v>
      </c>
      <c r="C573" t="inlineStr">
        <is>
          <t>SAGU DE MANDIOCA YOKI C/500G</t>
        </is>
      </c>
      <c r="D573" t="inlineStr">
        <is>
          <t>06/2026</t>
        </is>
      </c>
      <c r="E573" t="n">
        <v>6</v>
      </c>
      <c r="F573" t="n">
        <v>83.40000000000001</v>
      </c>
      <c r="G573" t="n">
        <v>13.9</v>
      </c>
    </row>
    <row r="574">
      <c r="A574" t="inlineStr">
        <is>
          <t>Arcos</t>
        </is>
      </c>
      <c r="B574" t="n">
        <v>19906</v>
      </c>
      <c r="C574" t="inlineStr">
        <is>
          <t>SAL REFINADO CISNE 10X1KG</t>
        </is>
      </c>
      <c r="D574" t="inlineStr">
        <is>
          <t>06/2026</t>
        </is>
      </c>
      <c r="E574" t="n">
        <v>3</v>
      </c>
      <c r="F574" t="n">
        <v>111.8</v>
      </c>
      <c r="G574" t="n">
        <v>37.27</v>
      </c>
    </row>
    <row r="575">
      <c r="A575" t="inlineStr">
        <is>
          <t>Arcos</t>
        </is>
      </c>
      <c r="B575" t="n">
        <v>23113</v>
      </c>
      <c r="C575" t="inlineStr">
        <is>
          <t>SALSA KG</t>
        </is>
      </c>
      <c r="D575" t="inlineStr">
        <is>
          <t>06/2026</t>
        </is>
      </c>
      <c r="E575" t="n">
        <v>5.9</v>
      </c>
      <c r="F575" t="n">
        <v>60.24</v>
      </c>
      <c r="G575" t="n">
        <v>10.21</v>
      </c>
    </row>
    <row r="576">
      <c r="A576" t="inlineStr">
        <is>
          <t>Arcos</t>
        </is>
      </c>
      <c r="B576" t="n">
        <v>19465</v>
      </c>
      <c r="C576" t="inlineStr">
        <is>
          <t>SALSAO KG</t>
        </is>
      </c>
      <c r="D576" t="inlineStr">
        <is>
          <t>06/2026</t>
        </is>
      </c>
      <c r="E576" t="n">
        <v>5.4</v>
      </c>
      <c r="F576" t="n">
        <v>38.77</v>
      </c>
      <c r="G576" t="n">
        <v>7.18</v>
      </c>
    </row>
    <row r="577">
      <c r="A577" t="inlineStr">
        <is>
          <t>Arcos</t>
        </is>
      </c>
      <c r="B577" t="n">
        <v>17116</v>
      </c>
      <c r="C577" t="inlineStr">
        <is>
          <t>SANITIZANTE EM PO P/ ALIMENTOS PROKITC 1KG UN</t>
        </is>
      </c>
      <c r="D577" t="inlineStr">
        <is>
          <t>06/2026</t>
        </is>
      </c>
      <c r="E577" t="n">
        <v>4</v>
      </c>
      <c r="F577" t="n">
        <v>82.36</v>
      </c>
      <c r="G577" t="n">
        <v>20.59</v>
      </c>
    </row>
    <row r="578">
      <c r="A578" t="inlineStr">
        <is>
          <t>Arcos</t>
        </is>
      </c>
      <c r="B578" t="n">
        <v>27308</v>
      </c>
      <c r="C578" t="inlineStr">
        <is>
          <t>SIRI CATADO KG</t>
        </is>
      </c>
      <c r="D578" t="inlineStr">
        <is>
          <t>06/2026</t>
        </is>
      </c>
      <c r="E578" t="n">
        <v>1</v>
      </c>
      <c r="F578" t="n">
        <v>70</v>
      </c>
      <c r="G578" t="n">
        <v>70</v>
      </c>
    </row>
    <row r="579">
      <c r="A579" t="inlineStr">
        <is>
          <t>Arcos</t>
        </is>
      </c>
      <c r="B579" t="n">
        <v>17881</v>
      </c>
      <c r="C579" t="inlineStr">
        <is>
          <t>SODA LIMONADA ANTARCTICA LATA 350ML C/12</t>
        </is>
      </c>
      <c r="D579" t="inlineStr">
        <is>
          <t>06/2026</t>
        </is>
      </c>
      <c r="E579" t="n">
        <v>4</v>
      </c>
      <c r="F579" t="n">
        <v>80.44</v>
      </c>
      <c r="G579" t="n">
        <v>20.11</v>
      </c>
    </row>
    <row r="580">
      <c r="A580" t="inlineStr">
        <is>
          <t>Arcos</t>
        </is>
      </c>
      <c r="B580" t="n">
        <v>29703</v>
      </c>
      <c r="C580" t="inlineStr">
        <is>
          <t>SORVETE DE GRAVIOLA  ARTE GELATI 3,8KG UN</t>
        </is>
      </c>
      <c r="D580" t="inlineStr">
        <is>
          <t>06/2026</t>
        </is>
      </c>
      <c r="E580" t="n">
        <v>3.8</v>
      </c>
      <c r="F580" t="n">
        <v>182.4</v>
      </c>
      <c r="G580" t="n">
        <v>48</v>
      </c>
    </row>
    <row r="581">
      <c r="A581" t="inlineStr">
        <is>
          <t>Arcos</t>
        </is>
      </c>
      <c r="B581" t="n">
        <v>24986</v>
      </c>
      <c r="C581" t="inlineStr">
        <is>
          <t>SORVETE DE MARACUJA ARTE GELATE C/3,8KG</t>
        </is>
      </c>
      <c r="D581" t="inlineStr">
        <is>
          <t>06/2026</t>
        </is>
      </c>
      <c r="E581" t="n">
        <v>2</v>
      </c>
      <c r="F581" t="n">
        <v>358.8</v>
      </c>
      <c r="G581" t="n">
        <v>179.4</v>
      </c>
    </row>
    <row r="582">
      <c r="A582" t="inlineStr">
        <is>
          <t>Arcos</t>
        </is>
      </c>
      <c r="B582" t="n">
        <v>29750</v>
      </c>
      <c r="C582" t="inlineStr">
        <is>
          <t>SORVETE DE MILHO VERDE ARTE GELATI C/4KG UN</t>
        </is>
      </c>
      <c r="D582" t="inlineStr">
        <is>
          <t>06/2026</t>
        </is>
      </c>
      <c r="E582" t="n">
        <v>4</v>
      </c>
      <c r="F582" t="n">
        <v>184</v>
      </c>
      <c r="G582" t="n">
        <v>46</v>
      </c>
    </row>
    <row r="583">
      <c r="A583" t="inlineStr">
        <is>
          <t>Arcos</t>
        </is>
      </c>
      <c r="B583" t="n">
        <v>21159</v>
      </c>
      <c r="C583" t="inlineStr">
        <is>
          <t>SORVETE DE NATA ARTE GELATI C/3,8KG</t>
        </is>
      </c>
      <c r="D583" t="inlineStr">
        <is>
          <t>06/2026</t>
        </is>
      </c>
      <c r="E583" t="n">
        <v>2</v>
      </c>
      <c r="F583" t="n">
        <v>304</v>
      </c>
      <c r="G583" t="n">
        <v>152</v>
      </c>
    </row>
    <row r="584">
      <c r="A584" t="inlineStr">
        <is>
          <t>Arcos</t>
        </is>
      </c>
      <c r="B584" t="n">
        <v>18589</v>
      </c>
      <c r="C584" t="inlineStr">
        <is>
          <t>STELLA ARTOIS LONG NECK 330ML C/24</t>
        </is>
      </c>
      <c r="D584" t="inlineStr">
        <is>
          <t>06/2026</t>
        </is>
      </c>
      <c r="E584" t="n">
        <v>25</v>
      </c>
      <c r="F584" t="n">
        <v>1687.1</v>
      </c>
      <c r="G584" t="n">
        <v>67.48</v>
      </c>
    </row>
    <row r="585">
      <c r="A585" t="inlineStr">
        <is>
          <t>Arcos</t>
        </is>
      </c>
      <c r="B585" t="n">
        <v>18586</v>
      </c>
      <c r="C585" t="inlineStr">
        <is>
          <t>STELLA ARTOIS SEM GLUTEN LONG NECK 330ML C/24</t>
        </is>
      </c>
      <c r="D585" t="inlineStr">
        <is>
          <t>06/2026</t>
        </is>
      </c>
      <c r="E585" t="n">
        <v>20</v>
      </c>
      <c r="F585" t="n">
        <v>2151</v>
      </c>
      <c r="G585" t="n">
        <v>107.55</v>
      </c>
    </row>
    <row r="586">
      <c r="A586" t="inlineStr">
        <is>
          <t>Arcos</t>
        </is>
      </c>
      <c r="B586" t="n">
        <v>19678</v>
      </c>
      <c r="C586" t="inlineStr">
        <is>
          <t>TAMARINDO IN MATURA KG</t>
        </is>
      </c>
      <c r="D586" t="inlineStr">
        <is>
          <t>06/2026</t>
        </is>
      </c>
      <c r="E586" t="n">
        <v>1.5</v>
      </c>
      <c r="F586" t="n">
        <v>108</v>
      </c>
      <c r="G586" t="n">
        <v>72</v>
      </c>
    </row>
    <row r="587">
      <c r="A587" t="inlineStr">
        <is>
          <t>Arcos</t>
        </is>
      </c>
      <c r="B587" t="n">
        <v>18242</v>
      </c>
      <c r="C587" t="inlineStr">
        <is>
          <t>TEQUILA DON JULIO BLANCO 750ML</t>
        </is>
      </c>
      <c r="D587" t="inlineStr">
        <is>
          <t>06/2026</t>
        </is>
      </c>
      <c r="E587" t="n">
        <v>12</v>
      </c>
      <c r="F587" t="n">
        <v>2554.2</v>
      </c>
      <c r="G587" t="n">
        <v>212.85</v>
      </c>
    </row>
    <row r="588">
      <c r="A588" t="inlineStr">
        <is>
          <t>Arcos</t>
        </is>
      </c>
      <c r="B588" t="n">
        <v>23186</v>
      </c>
      <c r="C588" t="inlineStr">
        <is>
          <t>TOMATE CARMEM SALADA KG</t>
        </is>
      </c>
      <c r="D588" t="inlineStr">
        <is>
          <t>06/2026</t>
        </is>
      </c>
      <c r="E588" t="n">
        <v>101.3</v>
      </c>
      <c r="F588" t="n">
        <v>1310.26</v>
      </c>
      <c r="G588" t="n">
        <v>12.93</v>
      </c>
    </row>
    <row r="589">
      <c r="A589" t="inlineStr">
        <is>
          <t>Arcos</t>
        </is>
      </c>
      <c r="B589" t="n">
        <v>19539</v>
      </c>
      <c r="C589" t="inlineStr">
        <is>
          <t>TOMATE MOLHO ITALIANO KG</t>
        </is>
      </c>
      <c r="D589" t="inlineStr">
        <is>
          <t>06/2026</t>
        </is>
      </c>
      <c r="E589" t="n">
        <v>10</v>
      </c>
      <c r="F589" t="n">
        <v>130.5</v>
      </c>
      <c r="G589" t="n">
        <v>13.05</v>
      </c>
    </row>
    <row r="590">
      <c r="A590" t="inlineStr">
        <is>
          <t>Arcos</t>
        </is>
      </c>
      <c r="B590" t="n">
        <v>24484</v>
      </c>
      <c r="C590" t="inlineStr">
        <is>
          <t>TOMATE SWEET KG</t>
        </is>
      </c>
      <c r="D590" t="inlineStr">
        <is>
          <t>06/2026</t>
        </is>
      </c>
      <c r="E590" t="n">
        <v>1.35</v>
      </c>
      <c r="F590" t="n">
        <v>26.19</v>
      </c>
      <c r="G590" t="n">
        <v>19.4</v>
      </c>
    </row>
    <row r="591">
      <c r="A591" t="inlineStr">
        <is>
          <t>Arcos</t>
        </is>
      </c>
      <c r="B591" t="n">
        <v>23108</v>
      </c>
      <c r="C591" t="inlineStr">
        <is>
          <t>TOMILHO KG</t>
        </is>
      </c>
      <c r="D591" t="inlineStr">
        <is>
          <t>06/2026</t>
        </is>
      </c>
      <c r="E591" t="n">
        <v>0.2</v>
      </c>
      <c r="F591" t="n">
        <v>15.6</v>
      </c>
      <c r="G591" t="n">
        <v>78</v>
      </c>
    </row>
    <row r="592">
      <c r="A592" t="inlineStr">
        <is>
          <t>Arcos</t>
        </is>
      </c>
      <c r="B592" t="n">
        <v>26586</v>
      </c>
      <c r="C592" t="inlineStr">
        <is>
          <t>TORTILHA DE MILHO DE 11CM C/50 UN</t>
        </is>
      </c>
      <c r="D592" t="inlineStr">
        <is>
          <t>06/2026</t>
        </is>
      </c>
      <c r="E592" t="n">
        <v>1</v>
      </c>
      <c r="F592" t="n">
        <v>345</v>
      </c>
      <c r="G592" t="n">
        <v>345</v>
      </c>
    </row>
    <row r="593">
      <c r="A593" t="inlineStr">
        <is>
          <t>Arcos</t>
        </is>
      </c>
      <c r="B593" t="n">
        <v>17361</v>
      </c>
      <c r="C593" t="inlineStr">
        <is>
          <t>TOUCA TNT BRANCA C/100UN</t>
        </is>
      </c>
      <c r="D593" t="inlineStr">
        <is>
          <t>06/2026</t>
        </is>
      </c>
      <c r="E593" t="n">
        <v>4</v>
      </c>
      <c r="F593" t="n">
        <v>30.52</v>
      </c>
      <c r="G593" t="n">
        <v>7.63</v>
      </c>
    </row>
    <row r="594">
      <c r="A594" t="inlineStr">
        <is>
          <t>Arcos</t>
        </is>
      </c>
      <c r="B594" t="n">
        <v>18218</v>
      </c>
      <c r="C594" t="inlineStr">
        <is>
          <t>VERMOUTH CINZANO ROSSO ARGENTINO 1L</t>
        </is>
      </c>
      <c r="D594" t="inlineStr">
        <is>
          <t>06/2026</t>
        </is>
      </c>
      <c r="E594" t="n">
        <v>6</v>
      </c>
      <c r="F594" t="n">
        <v>183.36</v>
      </c>
      <c r="G594" t="n">
        <v>30.56</v>
      </c>
    </row>
    <row r="595">
      <c r="A595" t="inlineStr">
        <is>
          <t>Arcos</t>
        </is>
      </c>
      <c r="B595" t="n">
        <v>20202</v>
      </c>
      <c r="C595" t="inlineStr">
        <is>
          <t>VINAGRE DE ARROZ CASTELO 750ML UN</t>
        </is>
      </c>
      <c r="D595" t="inlineStr">
        <is>
          <t>06/2026</t>
        </is>
      </c>
      <c r="E595" t="n">
        <v>12</v>
      </c>
      <c r="F595" t="n">
        <v>82.8</v>
      </c>
      <c r="G595" t="n">
        <v>6.9</v>
      </c>
    </row>
    <row r="596">
      <c r="A596" t="inlineStr">
        <is>
          <t>Arcos</t>
        </is>
      </c>
      <c r="B596" t="n">
        <v>17778</v>
      </c>
      <c r="C596" t="inlineStr">
        <is>
          <t>VINHO BRANCO JEREZ FORTIF REAL TESOURO FINO 750ML</t>
        </is>
      </c>
      <c r="D596" t="inlineStr">
        <is>
          <t>06/2026</t>
        </is>
      </c>
      <c r="E596" t="n">
        <v>12</v>
      </c>
      <c r="F596" t="n">
        <v>1380.6</v>
      </c>
      <c r="G596" t="n">
        <v>115.05</v>
      </c>
    </row>
    <row r="597">
      <c r="A597" t="inlineStr">
        <is>
          <t>Arcos</t>
        </is>
      </c>
      <c r="B597" t="n">
        <v>21945</v>
      </c>
      <c r="C597" t="inlineStr">
        <is>
          <t>VINHO BRANCO MASCARA FUEGO CHARDONNAY 750ML</t>
        </is>
      </c>
      <c r="D597" t="inlineStr">
        <is>
          <t>06/2026</t>
        </is>
      </c>
      <c r="E597" t="n">
        <v>60</v>
      </c>
      <c r="F597" t="n">
        <v>2379</v>
      </c>
      <c r="G597" t="n">
        <v>39.65</v>
      </c>
    </row>
    <row r="598">
      <c r="A598" t="inlineStr">
        <is>
          <t>Arcos</t>
        </is>
      </c>
      <c r="B598" t="n">
        <v>27858</v>
      </c>
      <c r="C598" t="inlineStr">
        <is>
          <t>VINHO ROSE CHATEAU DE JAU / LE JAJA DE JAU ROSÉ DE SYRAH PAYS D'OC IGP LANGUEDOC</t>
        </is>
      </c>
      <c r="D598" t="inlineStr">
        <is>
          <t>06/2026</t>
        </is>
      </c>
      <c r="E598" t="n">
        <v>12</v>
      </c>
      <c r="F598" t="n">
        <v>811.2</v>
      </c>
      <c r="G598" t="n">
        <v>67.59999999999999</v>
      </c>
    </row>
    <row r="599">
      <c r="A599" t="inlineStr">
        <is>
          <t>Arcos</t>
        </is>
      </c>
      <c r="B599" t="n">
        <v>17716</v>
      </c>
      <c r="C599" t="inlineStr">
        <is>
          <t>VINHO TINTO ALMADEN CABERNET SAUVIGNON 750ML</t>
        </is>
      </c>
      <c r="D599" t="inlineStr">
        <is>
          <t>06/2026</t>
        </is>
      </c>
      <c r="E599" t="n">
        <v>12</v>
      </c>
      <c r="F599" t="n">
        <v>318</v>
      </c>
      <c r="G599" t="n">
        <v>26.5</v>
      </c>
    </row>
    <row r="600">
      <c r="A600" t="inlineStr">
        <is>
          <t>Arcos</t>
        </is>
      </c>
      <c r="B600" t="n">
        <v>17594</v>
      </c>
      <c r="C600" t="inlineStr">
        <is>
          <t>VINHO TINTO LE JAJA DE JAU DE SYRAH 750ML FRANCA</t>
        </is>
      </c>
      <c r="D600" t="inlineStr">
        <is>
          <t>06/2026</t>
        </is>
      </c>
      <c r="E600" t="n">
        <v>42</v>
      </c>
      <c r="F600" t="n">
        <v>2839.2</v>
      </c>
      <c r="G600" t="n">
        <v>67.59999999999999</v>
      </c>
    </row>
    <row r="601">
      <c r="A601" t="inlineStr">
        <is>
          <t>Arcos</t>
        </is>
      </c>
      <c r="B601" t="n">
        <v>25040</v>
      </c>
      <c r="C601" t="inlineStr">
        <is>
          <t>VINHO TINTO LE LOUP DANS LA BERGERIE 750ML</t>
        </is>
      </c>
      <c r="D601" t="inlineStr">
        <is>
          <t>06/2026</t>
        </is>
      </c>
      <c r="E601" t="n">
        <v>36</v>
      </c>
      <c r="F601" t="n">
        <v>3870.72</v>
      </c>
      <c r="G601" t="n">
        <v>107.52</v>
      </c>
    </row>
    <row r="602">
      <c r="A602" t="inlineStr">
        <is>
          <t>Arcos</t>
        </is>
      </c>
      <c r="B602" t="n">
        <v>17710</v>
      </c>
      <c r="C602" t="inlineStr">
        <is>
          <t>VINHO TINTO MASCARA DE FUEGO CABERNET 750ML</t>
        </is>
      </c>
      <c r="D602" t="inlineStr">
        <is>
          <t>06/2026</t>
        </is>
      </c>
      <c r="E602" t="n">
        <v>60</v>
      </c>
      <c r="F602" t="n">
        <v>2379</v>
      </c>
      <c r="G602" t="n">
        <v>39.65</v>
      </c>
    </row>
    <row r="603">
      <c r="A603" t="inlineStr">
        <is>
          <t>Arcos</t>
        </is>
      </c>
      <c r="B603" t="n">
        <v>17713</v>
      </c>
      <c r="C603" t="inlineStr">
        <is>
          <t>VINHO TINTO RUTINI ENCUENTRO MALBEC 750ML</t>
        </is>
      </c>
      <c r="D603" t="inlineStr">
        <is>
          <t>06/2026</t>
        </is>
      </c>
      <c r="E603" t="n">
        <v>18</v>
      </c>
      <c r="F603" t="n">
        <v>1930.5</v>
      </c>
      <c r="G603" t="n">
        <v>107.25</v>
      </c>
    </row>
    <row r="604">
      <c r="A604" t="inlineStr">
        <is>
          <t>Arcos</t>
        </is>
      </c>
      <c r="B604" t="n">
        <v>28071</v>
      </c>
      <c r="C604" t="inlineStr">
        <is>
          <t>WHISKY WOODFORD BOURBON RESERVE 750ML</t>
        </is>
      </c>
      <c r="D604" t="inlineStr">
        <is>
          <t>06/2026</t>
        </is>
      </c>
      <c r="E604" t="n">
        <v>2</v>
      </c>
      <c r="F604" t="n">
        <v>318</v>
      </c>
      <c r="G604" t="n">
        <v>159</v>
      </c>
    </row>
    <row r="605">
      <c r="A605" t="inlineStr">
        <is>
          <t>Arcos</t>
        </is>
      </c>
      <c r="B605" t="n">
        <v>29242</v>
      </c>
      <c r="C605" t="inlineStr">
        <is>
          <t xml:space="preserve"> HUB ESTAÇÃO CARREGAMENTO PROFISSIONAL 30 PORTAS USB PRETO </t>
        </is>
      </c>
      <c r="D605" t="inlineStr">
        <is>
          <t>05/2026</t>
        </is>
      </c>
      <c r="E605" t="n">
        <v>1</v>
      </c>
      <c r="F605" t="n">
        <v>159.99</v>
      </c>
      <c r="G605" t="n">
        <v>159.99</v>
      </c>
    </row>
    <row r="606">
      <c r="A606" t="inlineStr">
        <is>
          <t>Arcos</t>
        </is>
      </c>
      <c r="B606" t="n">
        <v>29244</v>
      </c>
      <c r="C606" t="inlineStr">
        <is>
          <t xml:space="preserve"> KIT FONE DE OUVIDO RADIO COMUNICADOR BAOFENG 777S UV5R C/10</t>
        </is>
      </c>
      <c r="D606" t="inlineStr">
        <is>
          <t>05/2026</t>
        </is>
      </c>
      <c r="E606" t="n">
        <v>5</v>
      </c>
      <c r="F606" t="n">
        <v>264.6</v>
      </c>
      <c r="G606" t="n">
        <v>52.92</v>
      </c>
    </row>
    <row r="607">
      <c r="A607" t="inlineStr">
        <is>
          <t>Arcos</t>
        </is>
      </c>
      <c r="B607" t="n">
        <v>19787</v>
      </c>
      <c r="C607" t="inlineStr">
        <is>
          <t>ABACAXI PEROLA KG</t>
        </is>
      </c>
      <c r="D607" t="inlineStr">
        <is>
          <t>05/2026</t>
        </is>
      </c>
      <c r="E607" t="n">
        <v>160.5</v>
      </c>
      <c r="F607" t="n">
        <v>970.62</v>
      </c>
      <c r="G607" t="n">
        <v>6.05</v>
      </c>
    </row>
    <row r="608">
      <c r="A608" t="inlineStr">
        <is>
          <t>Arcos</t>
        </is>
      </c>
      <c r="B608" t="n">
        <v>19658</v>
      </c>
      <c r="C608" t="inlineStr">
        <is>
          <t>ABOBORA JAPONESA / CABOTIAN KG</t>
        </is>
      </c>
      <c r="D608" t="inlineStr">
        <is>
          <t>05/2026</t>
        </is>
      </c>
      <c r="E608" t="n">
        <v>10.85</v>
      </c>
      <c r="F608" t="n">
        <v>40.15</v>
      </c>
      <c r="G608" t="n">
        <v>3.7</v>
      </c>
    </row>
    <row r="609">
      <c r="A609" t="inlineStr">
        <is>
          <t>Arcos</t>
        </is>
      </c>
      <c r="B609" t="n">
        <v>19657</v>
      </c>
      <c r="C609" t="inlineStr">
        <is>
          <t>ABOBORA PESCOCO KG</t>
        </is>
      </c>
      <c r="D609" t="inlineStr">
        <is>
          <t>05/2026</t>
        </is>
      </c>
      <c r="E609" t="n">
        <v>3</v>
      </c>
      <c r="F609" t="n">
        <v>14.7</v>
      </c>
      <c r="G609" t="n">
        <v>4.9</v>
      </c>
    </row>
    <row r="610">
      <c r="A610" t="inlineStr">
        <is>
          <t>Arcos</t>
        </is>
      </c>
      <c r="B610" t="n">
        <v>19654</v>
      </c>
      <c r="C610" t="inlineStr">
        <is>
          <t>ABOBRINHA ITALIANA GRAUDA KG</t>
        </is>
      </c>
      <c r="D610" t="inlineStr">
        <is>
          <t>05/2026</t>
        </is>
      </c>
      <c r="E610" t="n">
        <v>16.1</v>
      </c>
      <c r="F610" t="n">
        <v>86.91</v>
      </c>
      <c r="G610" t="n">
        <v>5.4</v>
      </c>
    </row>
    <row r="611">
      <c r="A611" t="inlineStr">
        <is>
          <t>Arcos</t>
        </is>
      </c>
      <c r="B611" t="n">
        <v>25647</v>
      </c>
      <c r="C611" t="inlineStr">
        <is>
          <t>ACELGA BOK CHOY KG</t>
        </is>
      </c>
      <c r="D611" t="inlineStr">
        <is>
          <t>05/2026</t>
        </is>
      </c>
      <c r="E611" t="n">
        <v>15.8</v>
      </c>
      <c r="F611" t="n">
        <v>301.14</v>
      </c>
      <c r="G611" t="n">
        <v>19.06</v>
      </c>
    </row>
    <row r="612">
      <c r="A612" t="inlineStr">
        <is>
          <t>Arcos</t>
        </is>
      </c>
      <c r="B612" t="n">
        <v>21100</v>
      </c>
      <c r="C612" t="inlineStr">
        <is>
          <t>ACUCAR CONFEITEIRO GLACUCAR UNIAO 500G</t>
        </is>
      </c>
      <c r="D612" t="inlineStr">
        <is>
          <t>05/2026</t>
        </is>
      </c>
      <c r="E612" t="n">
        <v>4</v>
      </c>
      <c r="F612" t="n">
        <v>12.4</v>
      </c>
      <c r="G612" t="n">
        <v>3.1</v>
      </c>
    </row>
    <row r="613">
      <c r="A613" t="inlineStr">
        <is>
          <t>Arcos</t>
        </is>
      </c>
      <c r="B613" t="n">
        <v>21093</v>
      </c>
      <c r="C613" t="inlineStr">
        <is>
          <t>ACUCAR REFINADO UNIAO 1KG UN</t>
        </is>
      </c>
      <c r="D613" t="inlineStr">
        <is>
          <t>05/2026</t>
        </is>
      </c>
      <c r="E613" t="n">
        <v>130</v>
      </c>
      <c r="F613" t="n">
        <v>570.7</v>
      </c>
      <c r="G613" t="n">
        <v>4.39</v>
      </c>
    </row>
    <row r="614">
      <c r="A614" t="inlineStr">
        <is>
          <t>Arcos</t>
        </is>
      </c>
      <c r="B614" t="n">
        <v>21078</v>
      </c>
      <c r="C614" t="inlineStr">
        <is>
          <t>ADOCANTE SUCRALOSE SACHE LINEA 1000X5GR</t>
        </is>
      </c>
      <c r="D614" t="inlineStr">
        <is>
          <t>05/2026</t>
        </is>
      </c>
      <c r="E614" t="n">
        <v>2</v>
      </c>
      <c r="F614" t="n">
        <v>99.8</v>
      </c>
      <c r="G614" t="n">
        <v>49.9</v>
      </c>
    </row>
    <row r="615">
      <c r="A615" t="inlineStr">
        <is>
          <t>Arcos</t>
        </is>
      </c>
      <c r="B615" t="n">
        <v>17974</v>
      </c>
      <c r="C615" t="inlineStr">
        <is>
          <t>AGUA DE COCO KERO COCO 1L</t>
        </is>
      </c>
      <c r="D615" t="inlineStr">
        <is>
          <t>05/2026</t>
        </is>
      </c>
      <c r="E615" t="n">
        <v>12</v>
      </c>
      <c r="F615" t="n">
        <v>126</v>
      </c>
      <c r="G615" t="n">
        <v>10.5</v>
      </c>
    </row>
    <row r="616">
      <c r="A616" t="inlineStr">
        <is>
          <t>Arcos</t>
        </is>
      </c>
      <c r="B616" t="n">
        <v>28954</v>
      </c>
      <c r="C616" t="inlineStr">
        <is>
          <t>AGUA MINERAL COM GAS MAMBA 350ML C/12</t>
        </is>
      </c>
      <c r="D616" t="inlineStr">
        <is>
          <t>05/2026</t>
        </is>
      </c>
      <c r="E616" t="n">
        <v>20</v>
      </c>
      <c r="F616" t="n">
        <v>903</v>
      </c>
      <c r="G616" t="n">
        <v>45.15</v>
      </c>
    </row>
    <row r="617">
      <c r="A617" t="inlineStr">
        <is>
          <t>Arcos</t>
        </is>
      </c>
      <c r="B617" t="n">
        <v>28955</v>
      </c>
      <c r="C617" t="inlineStr">
        <is>
          <t>AGUA MINERAL SEM GAS MAMBA 350ML C/12</t>
        </is>
      </c>
      <c r="D617" t="inlineStr">
        <is>
          <t>05/2026</t>
        </is>
      </c>
      <c r="E617" t="n">
        <v>40</v>
      </c>
      <c r="F617" t="n">
        <v>1641.6</v>
      </c>
      <c r="G617" t="n">
        <v>41.04</v>
      </c>
    </row>
    <row r="618">
      <c r="A618" t="inlineStr">
        <is>
          <t>Arcos</t>
        </is>
      </c>
      <c r="B618" t="n">
        <v>19506</v>
      </c>
      <c r="C618" t="inlineStr">
        <is>
          <t>ALECRIM KG</t>
        </is>
      </c>
      <c r="D618" t="inlineStr">
        <is>
          <t>05/2026</t>
        </is>
      </c>
      <c r="E618" t="n">
        <v>0.2</v>
      </c>
      <c r="F618" t="n">
        <v>10</v>
      </c>
      <c r="G618" t="n">
        <v>50</v>
      </c>
    </row>
    <row r="619">
      <c r="A619" t="inlineStr">
        <is>
          <t>Arcos</t>
        </is>
      </c>
      <c r="B619" t="n">
        <v>19505</v>
      </c>
      <c r="C619" t="inlineStr">
        <is>
          <t>ALFACE AMERICANA KG</t>
        </is>
      </c>
      <c r="D619" t="inlineStr">
        <is>
          <t>05/2026</t>
        </is>
      </c>
      <c r="E619" t="n">
        <v>12.1</v>
      </c>
      <c r="F619" t="n">
        <v>121.05</v>
      </c>
      <c r="G619" t="n">
        <v>10</v>
      </c>
    </row>
    <row r="620">
      <c r="A620" t="inlineStr">
        <is>
          <t>Arcos</t>
        </is>
      </c>
      <c r="B620" t="n">
        <v>19503</v>
      </c>
      <c r="C620" t="inlineStr">
        <is>
          <t>ALFACE CRESPA KG</t>
        </is>
      </c>
      <c r="D620" t="inlineStr">
        <is>
          <t>05/2026</t>
        </is>
      </c>
      <c r="E620" t="n">
        <v>12.5</v>
      </c>
      <c r="F620" t="n">
        <v>116.97</v>
      </c>
      <c r="G620" t="n">
        <v>9.359999999999999</v>
      </c>
    </row>
    <row r="621">
      <c r="A621" t="inlineStr">
        <is>
          <t>Arcos</t>
        </is>
      </c>
      <c r="B621" t="n">
        <v>19502</v>
      </c>
      <c r="C621" t="inlineStr">
        <is>
          <t>ALFACE CRESPA ROXA KG</t>
        </is>
      </c>
      <c r="D621" t="inlineStr">
        <is>
          <t>05/2026</t>
        </is>
      </c>
      <c r="E621" t="n">
        <v>12.58</v>
      </c>
      <c r="F621" t="n">
        <v>203.84</v>
      </c>
      <c r="G621" t="n">
        <v>16.2</v>
      </c>
    </row>
    <row r="622">
      <c r="A622" t="inlineStr">
        <is>
          <t>Arcos</t>
        </is>
      </c>
      <c r="B622" t="n">
        <v>19498</v>
      </c>
      <c r="C622" t="inlineStr">
        <is>
          <t>ALFACE ROMANA KG</t>
        </is>
      </c>
      <c r="D622" t="inlineStr">
        <is>
          <t>05/2026</t>
        </is>
      </c>
      <c r="E622" t="n">
        <v>10.02</v>
      </c>
      <c r="F622" t="n">
        <v>118.9</v>
      </c>
      <c r="G622" t="n">
        <v>11.87</v>
      </c>
    </row>
    <row r="623">
      <c r="A623" t="inlineStr">
        <is>
          <t>Arcos</t>
        </is>
      </c>
      <c r="B623" t="n">
        <v>19652</v>
      </c>
      <c r="C623" t="inlineStr">
        <is>
          <t>ALHO COMUM KG</t>
        </is>
      </c>
      <c r="D623" t="inlineStr">
        <is>
          <t>05/2026</t>
        </is>
      </c>
      <c r="E623" t="n">
        <v>2.8</v>
      </c>
      <c r="F623" t="n">
        <v>55.31</v>
      </c>
      <c r="G623" t="n">
        <v>19.75</v>
      </c>
    </row>
    <row r="624">
      <c r="A624" t="inlineStr">
        <is>
          <t>Arcos</t>
        </is>
      </c>
      <c r="B624" t="n">
        <v>19647</v>
      </c>
      <c r="C624" t="inlineStr">
        <is>
          <t>ALHO PORO KG</t>
        </is>
      </c>
      <c r="D624" t="inlineStr">
        <is>
          <t>05/2026</t>
        </is>
      </c>
      <c r="E624" t="n">
        <v>6</v>
      </c>
      <c r="F624" t="n">
        <v>93.5</v>
      </c>
      <c r="G624" t="n">
        <v>15.58</v>
      </c>
    </row>
    <row r="625">
      <c r="A625" t="inlineStr">
        <is>
          <t>Arcos</t>
        </is>
      </c>
      <c r="B625" t="n">
        <v>24037</v>
      </c>
      <c r="C625" t="inlineStr">
        <is>
          <t>ALHO TRITURADO FRITO</t>
        </is>
      </c>
      <c r="D625" t="inlineStr">
        <is>
          <t>05/2026</t>
        </is>
      </c>
      <c r="E625" t="n">
        <v>27</v>
      </c>
      <c r="F625" t="n">
        <v>479.44</v>
      </c>
      <c r="G625" t="n">
        <v>17.76</v>
      </c>
    </row>
    <row r="626">
      <c r="A626" t="inlineStr">
        <is>
          <t>Arcos</t>
        </is>
      </c>
      <c r="B626" t="n">
        <v>20715</v>
      </c>
      <c r="C626" t="inlineStr">
        <is>
          <t>AMARENA FABBRI FRUTO C/3,2KG</t>
        </is>
      </c>
      <c r="D626" t="inlineStr">
        <is>
          <t>05/2026</t>
        </is>
      </c>
      <c r="E626" t="n">
        <v>2</v>
      </c>
      <c r="F626" t="n">
        <v>885.8</v>
      </c>
      <c r="G626" t="n">
        <v>442.9</v>
      </c>
    </row>
    <row r="627">
      <c r="A627" t="inlineStr">
        <is>
          <t>Arcos</t>
        </is>
      </c>
      <c r="B627" t="n">
        <v>19701</v>
      </c>
      <c r="C627" t="inlineStr">
        <is>
          <t>AMEIXA KG</t>
        </is>
      </c>
      <c r="D627" t="inlineStr">
        <is>
          <t>05/2026</t>
        </is>
      </c>
      <c r="E627" t="n">
        <v>3</v>
      </c>
      <c r="F627" t="n">
        <v>54.75</v>
      </c>
      <c r="G627" t="n">
        <v>18.25</v>
      </c>
    </row>
    <row r="628">
      <c r="A628" t="inlineStr">
        <is>
          <t>Arcos</t>
        </is>
      </c>
      <c r="B628" t="n">
        <v>24039</v>
      </c>
      <c r="C628" t="inlineStr">
        <is>
          <t>AMENDOA INTEIRA CRUA SEM CASCA 1KG</t>
        </is>
      </c>
      <c r="D628" t="inlineStr">
        <is>
          <t>05/2026</t>
        </is>
      </c>
      <c r="E628" t="n">
        <v>15</v>
      </c>
      <c r="F628" t="n">
        <v>1050.35</v>
      </c>
      <c r="G628" t="n">
        <v>70.02</v>
      </c>
    </row>
    <row r="629">
      <c r="A629" t="inlineStr">
        <is>
          <t>Arcos</t>
        </is>
      </c>
      <c r="B629" t="n">
        <v>20429</v>
      </c>
      <c r="C629" t="inlineStr">
        <is>
          <t>AMIDO DE MILHO MAIZENA 1KG UN</t>
        </is>
      </c>
      <c r="D629" t="inlineStr">
        <is>
          <t>05/2026</t>
        </is>
      </c>
      <c r="E629" t="n">
        <v>2</v>
      </c>
      <c r="F629" t="n">
        <v>55.6</v>
      </c>
      <c r="G629" t="n">
        <v>27.8</v>
      </c>
    </row>
    <row r="630">
      <c r="A630" t="inlineStr">
        <is>
          <t>Arcos</t>
        </is>
      </c>
      <c r="B630" t="n">
        <v>18547</v>
      </c>
      <c r="C630" t="inlineStr">
        <is>
          <t>APERITIVO APEROL 750ML</t>
        </is>
      </c>
      <c r="D630" t="inlineStr">
        <is>
          <t>05/2026</t>
        </is>
      </c>
      <c r="E630" t="n">
        <v>12</v>
      </c>
      <c r="F630" t="n">
        <v>446.94</v>
      </c>
      <c r="G630" t="n">
        <v>37.25</v>
      </c>
    </row>
    <row r="631">
      <c r="A631" t="inlineStr">
        <is>
          <t>Arcos</t>
        </is>
      </c>
      <c r="B631" t="n">
        <v>18545</v>
      </c>
      <c r="C631" t="inlineStr">
        <is>
          <t>APERITIVO CAMPARI 998ML</t>
        </is>
      </c>
      <c r="D631" t="inlineStr">
        <is>
          <t>05/2026</t>
        </is>
      </c>
      <c r="E631" t="n">
        <v>12</v>
      </c>
      <c r="F631" t="n">
        <v>527.88</v>
      </c>
      <c r="G631" t="n">
        <v>43.99</v>
      </c>
    </row>
    <row r="632">
      <c r="A632" t="inlineStr">
        <is>
          <t>Arcos</t>
        </is>
      </c>
      <c r="B632" t="n">
        <v>18543</v>
      </c>
      <c r="C632" t="inlineStr">
        <is>
          <t>APERITIVO CYNAR 900ML</t>
        </is>
      </c>
      <c r="D632" t="inlineStr">
        <is>
          <t>05/2026</t>
        </is>
      </c>
      <c r="E632" t="n">
        <v>6</v>
      </c>
      <c r="F632" t="n">
        <v>108</v>
      </c>
      <c r="G632" t="n">
        <v>18</v>
      </c>
    </row>
    <row r="633">
      <c r="A633" t="inlineStr">
        <is>
          <t>Arcos</t>
        </is>
      </c>
      <c r="B633" t="n">
        <v>20301</v>
      </c>
      <c r="C633" t="inlineStr">
        <is>
          <t>ARROZ BRANCO TIPO 1 CAMIL C/5KG</t>
        </is>
      </c>
      <c r="D633" t="inlineStr">
        <is>
          <t>05/2026</t>
        </is>
      </c>
      <c r="E633" t="n">
        <v>24</v>
      </c>
      <c r="F633" t="n">
        <v>504</v>
      </c>
      <c r="G633" t="n">
        <v>21</v>
      </c>
    </row>
    <row r="634">
      <c r="A634" t="inlineStr">
        <is>
          <t>Arcos</t>
        </is>
      </c>
      <c r="B634" t="n">
        <v>20422</v>
      </c>
      <c r="C634" t="inlineStr">
        <is>
          <t>AVEIA EM FLOCOS YOKI 500GR</t>
        </is>
      </c>
      <c r="D634" t="inlineStr">
        <is>
          <t>05/2026</t>
        </is>
      </c>
      <c r="E634" t="n">
        <v>1</v>
      </c>
      <c r="F634" t="n">
        <v>10.22</v>
      </c>
      <c r="G634" t="n">
        <v>10.22</v>
      </c>
    </row>
    <row r="635">
      <c r="A635" t="inlineStr">
        <is>
          <t>Arcos</t>
        </is>
      </c>
      <c r="B635" t="n">
        <v>23312</v>
      </c>
      <c r="C635" t="inlineStr">
        <is>
          <t>AVELA SEM CASCA</t>
        </is>
      </c>
      <c r="D635" t="inlineStr">
        <is>
          <t>05/2026</t>
        </is>
      </c>
      <c r="E635" t="n">
        <v>2</v>
      </c>
      <c r="F635" t="n">
        <v>203.8</v>
      </c>
      <c r="G635" t="n">
        <v>101.9</v>
      </c>
    </row>
    <row r="636">
      <c r="A636" t="inlineStr">
        <is>
          <t>Arcos</t>
        </is>
      </c>
      <c r="B636" t="n">
        <v>21783</v>
      </c>
      <c r="C636" t="inlineStr">
        <is>
          <t>AVENTAL DE PVC BRANCO 1,20X0,70 UN</t>
        </is>
      </c>
      <c r="D636" t="inlineStr">
        <is>
          <t>05/2026</t>
        </is>
      </c>
      <c r="E636" t="n">
        <v>8</v>
      </c>
      <c r="F636" t="n">
        <v>128</v>
      </c>
      <c r="G636" t="n">
        <v>16</v>
      </c>
    </row>
    <row r="637">
      <c r="A637" t="inlineStr">
        <is>
          <t>Arcos</t>
        </is>
      </c>
      <c r="B637" t="n">
        <v>21047</v>
      </c>
      <c r="C637" t="inlineStr">
        <is>
          <t>AZEITE EXTRA VIRGEM GALLO 2L</t>
        </is>
      </c>
      <c r="D637" t="inlineStr">
        <is>
          <t>05/2026</t>
        </is>
      </c>
      <c r="E637" t="n">
        <v>18</v>
      </c>
      <c r="F637" t="n">
        <v>2210.4</v>
      </c>
      <c r="G637" t="n">
        <v>122.8</v>
      </c>
    </row>
    <row r="638">
      <c r="A638" t="inlineStr">
        <is>
          <t>Arcos</t>
        </is>
      </c>
      <c r="B638" t="n">
        <v>27438</v>
      </c>
      <c r="C638" t="inlineStr">
        <is>
          <t>AZEITONA GR LA PASTINA VERDE INTEIRA  370GR</t>
        </is>
      </c>
      <c r="D638" t="inlineStr">
        <is>
          <t>05/2026</t>
        </is>
      </c>
      <c r="E638" t="n">
        <v>48</v>
      </c>
      <c r="F638" t="n">
        <v>1252.8</v>
      </c>
      <c r="G638" t="n">
        <v>26.1</v>
      </c>
    </row>
    <row r="639">
      <c r="A639" t="inlineStr">
        <is>
          <t>Arcos</t>
        </is>
      </c>
      <c r="B639" t="n">
        <v>20751</v>
      </c>
      <c r="C639" t="inlineStr">
        <is>
          <t>AZEITONA PRETA AZAPA ARCOBELLO C/2KG</t>
        </is>
      </c>
      <c r="D639" t="inlineStr">
        <is>
          <t>05/2026</t>
        </is>
      </c>
      <c r="E639" t="n">
        <v>2</v>
      </c>
      <c r="F639" t="n">
        <v>213.8</v>
      </c>
      <c r="G639" t="n">
        <v>106.9</v>
      </c>
    </row>
    <row r="640">
      <c r="A640" t="inlineStr">
        <is>
          <t>Arcos</t>
        </is>
      </c>
      <c r="B640" t="n">
        <v>20745</v>
      </c>
      <c r="C640" t="inlineStr">
        <is>
          <t>AZEITONA PRETA CHILENA GRAUDA KG</t>
        </is>
      </c>
      <c r="D640" t="inlineStr">
        <is>
          <t>05/2026</t>
        </is>
      </c>
      <c r="E640" t="n">
        <v>3</v>
      </c>
      <c r="F640" t="n">
        <v>321</v>
      </c>
      <c r="G640" t="n">
        <v>107</v>
      </c>
    </row>
    <row r="641">
      <c r="A641" t="inlineStr">
        <is>
          <t>Arcos</t>
        </is>
      </c>
      <c r="B641" t="n">
        <v>22721</v>
      </c>
      <c r="C641" t="inlineStr">
        <is>
          <t>BACON MANTA KG</t>
        </is>
      </c>
      <c r="D641" t="inlineStr">
        <is>
          <t>05/2026</t>
        </is>
      </c>
      <c r="E641" t="n">
        <v>23.94</v>
      </c>
      <c r="F641" t="n">
        <v>706.23</v>
      </c>
      <c r="G641" t="n">
        <v>29.5</v>
      </c>
    </row>
    <row r="642">
      <c r="A642" t="inlineStr">
        <is>
          <t>Arcos</t>
        </is>
      </c>
      <c r="B642" t="n">
        <v>19166</v>
      </c>
      <c r="C642" t="inlineStr">
        <is>
          <t>BAGUETE DE GRAO LEVIAN FATIADO 590G UN</t>
        </is>
      </c>
      <c r="D642" t="inlineStr">
        <is>
          <t>05/2026</t>
        </is>
      </c>
      <c r="E642" t="n">
        <v>85</v>
      </c>
      <c r="F642" t="n">
        <v>1729.75</v>
      </c>
      <c r="G642" t="n">
        <v>20.35</v>
      </c>
    </row>
    <row r="643">
      <c r="A643" t="inlineStr">
        <is>
          <t>Arcos</t>
        </is>
      </c>
      <c r="B643" t="n">
        <v>23390</v>
      </c>
      <c r="C643" t="inlineStr">
        <is>
          <t>BANANA DA TERRA KG</t>
        </is>
      </c>
      <c r="D643" t="inlineStr">
        <is>
          <t>05/2026</t>
        </is>
      </c>
      <c r="E643" t="n">
        <v>74</v>
      </c>
      <c r="F643" t="n">
        <v>595.6</v>
      </c>
      <c r="G643" t="n">
        <v>8.050000000000001</v>
      </c>
    </row>
    <row r="644">
      <c r="A644" t="inlineStr">
        <is>
          <t>Arcos</t>
        </is>
      </c>
      <c r="B644" t="n">
        <v>23389</v>
      </c>
      <c r="C644" t="inlineStr">
        <is>
          <t>BANANA NANICA KG</t>
        </is>
      </c>
      <c r="D644" t="inlineStr">
        <is>
          <t>05/2026</t>
        </is>
      </c>
      <c r="E644" t="n">
        <v>28.1</v>
      </c>
      <c r="F644" t="n">
        <v>133.96</v>
      </c>
      <c r="G644" t="n">
        <v>4.77</v>
      </c>
    </row>
    <row r="645">
      <c r="A645" t="inlineStr">
        <is>
          <t>Arcos</t>
        </is>
      </c>
      <c r="B645" t="n">
        <v>24083</v>
      </c>
      <c r="C645" t="inlineStr">
        <is>
          <t>BATATA ASTERIX GRAUDA NOIVA KG</t>
        </is>
      </c>
      <c r="D645" t="inlineStr">
        <is>
          <t>05/2026</t>
        </is>
      </c>
      <c r="E645" t="n">
        <v>650</v>
      </c>
      <c r="F645" t="n">
        <v>5025</v>
      </c>
      <c r="G645" t="n">
        <v>7.73</v>
      </c>
    </row>
    <row r="646">
      <c r="A646" t="inlineStr">
        <is>
          <t>Arcos</t>
        </is>
      </c>
      <c r="B646" t="n">
        <v>29739</v>
      </c>
      <c r="C646" t="inlineStr">
        <is>
          <t>BECKER DE PLASTICO 1000ML</t>
        </is>
      </c>
      <c r="D646" t="inlineStr">
        <is>
          <t>05/2026</t>
        </is>
      </c>
      <c r="E646" t="n">
        <v>2</v>
      </c>
      <c r="F646" t="n">
        <v>57.14</v>
      </c>
      <c r="G646" t="n">
        <v>28.57</v>
      </c>
    </row>
    <row r="647">
      <c r="A647" t="inlineStr">
        <is>
          <t>Arcos</t>
        </is>
      </c>
      <c r="B647" t="n">
        <v>29740</v>
      </c>
      <c r="C647" t="inlineStr">
        <is>
          <t>BECKER DE PLASTICO 2000ML</t>
        </is>
      </c>
      <c r="D647" t="inlineStr">
        <is>
          <t>05/2026</t>
        </is>
      </c>
      <c r="E647" t="n">
        <v>2</v>
      </c>
      <c r="F647" t="n">
        <v>64.3</v>
      </c>
      <c r="G647" t="n">
        <v>32.15</v>
      </c>
    </row>
    <row r="648">
      <c r="A648" t="inlineStr">
        <is>
          <t>Arcos</t>
        </is>
      </c>
      <c r="B648" t="n">
        <v>19634</v>
      </c>
      <c r="C648" t="inlineStr">
        <is>
          <t>BERINJELA KG</t>
        </is>
      </c>
      <c r="D648" t="inlineStr">
        <is>
          <t>05/2026</t>
        </is>
      </c>
      <c r="E648" t="n">
        <v>2</v>
      </c>
      <c r="F648" t="n">
        <v>14.4</v>
      </c>
      <c r="G648" t="n">
        <v>7.2</v>
      </c>
    </row>
    <row r="649">
      <c r="A649" t="inlineStr">
        <is>
          <t>Arcos</t>
        </is>
      </c>
      <c r="B649" t="n">
        <v>19632</v>
      </c>
      <c r="C649" t="inlineStr">
        <is>
          <t>BETERRABA KG</t>
        </is>
      </c>
      <c r="D649" t="inlineStr">
        <is>
          <t>05/2026</t>
        </is>
      </c>
      <c r="E649" t="n">
        <v>35.2</v>
      </c>
      <c r="F649" t="n">
        <v>172.54</v>
      </c>
      <c r="G649" t="n">
        <v>4.9</v>
      </c>
    </row>
    <row r="650">
      <c r="A650" t="inlineStr">
        <is>
          <t>Arcos</t>
        </is>
      </c>
      <c r="B650" t="n">
        <v>26582</v>
      </c>
      <c r="C650" t="inlineStr">
        <is>
          <t>BIFE ANCHO FREDDI PORCIONADO EM 200G KG</t>
        </is>
      </c>
      <c r="D650" t="inlineStr">
        <is>
          <t>05/2026</t>
        </is>
      </c>
      <c r="E650" t="n">
        <v>69.11</v>
      </c>
      <c r="F650" t="n">
        <v>9260.74</v>
      </c>
      <c r="G650" t="n">
        <v>134</v>
      </c>
    </row>
    <row r="651">
      <c r="A651" t="inlineStr">
        <is>
          <t>Arcos</t>
        </is>
      </c>
      <c r="B651" t="n">
        <v>18696</v>
      </c>
      <c r="C651" t="inlineStr">
        <is>
          <t>BISTECA SUINA KG</t>
        </is>
      </c>
      <c r="D651" t="inlineStr">
        <is>
          <t>05/2026</t>
        </is>
      </c>
      <c r="E651" t="n">
        <v>16</v>
      </c>
      <c r="F651" t="n">
        <v>287.84</v>
      </c>
      <c r="G651" t="n">
        <v>17.99</v>
      </c>
    </row>
    <row r="652">
      <c r="A652" t="inlineStr">
        <is>
          <t>Arcos</t>
        </is>
      </c>
      <c r="B652" t="n">
        <v>17564</v>
      </c>
      <c r="C652" t="inlineStr">
        <is>
          <t>BOBINA DE PAPEL FILME PVC 40CMX400M UN</t>
        </is>
      </c>
      <c r="D652" t="inlineStr">
        <is>
          <t>05/2026</t>
        </is>
      </c>
      <c r="E652" t="n">
        <v>4</v>
      </c>
      <c r="F652" t="n">
        <v>222</v>
      </c>
      <c r="G652" t="n">
        <v>55.5</v>
      </c>
    </row>
    <row r="653">
      <c r="A653" t="inlineStr">
        <is>
          <t>Arcos</t>
        </is>
      </c>
      <c r="B653" t="n">
        <v>17573</v>
      </c>
      <c r="C653" t="inlineStr">
        <is>
          <t>BOBINA TERMICA DE PDV PALHA 80X30 C/30UN</t>
        </is>
      </c>
      <c r="D653" t="inlineStr">
        <is>
          <t>05/2026</t>
        </is>
      </c>
      <c r="E653" t="n">
        <v>8</v>
      </c>
      <c r="F653" t="n">
        <v>517.8</v>
      </c>
      <c r="G653" t="n">
        <v>64.73</v>
      </c>
    </row>
    <row r="654">
      <c r="A654" t="inlineStr">
        <is>
          <t>Arcos</t>
        </is>
      </c>
      <c r="B654" t="n">
        <v>19616</v>
      </c>
      <c r="C654" t="inlineStr">
        <is>
          <t>BROTO DE COENTRO KG</t>
        </is>
      </c>
      <c r="D654" t="inlineStr">
        <is>
          <t>05/2026</t>
        </is>
      </c>
      <c r="E654" t="n">
        <v>1</v>
      </c>
      <c r="F654" t="n">
        <v>18.13</v>
      </c>
      <c r="G654" t="n">
        <v>18.13</v>
      </c>
    </row>
    <row r="655">
      <c r="A655" t="inlineStr">
        <is>
          <t>Arcos</t>
        </is>
      </c>
      <c r="B655" t="n">
        <v>19846</v>
      </c>
      <c r="C655" t="inlineStr">
        <is>
          <t>BROTO DE MOYASHI GRANEL KG</t>
        </is>
      </c>
      <c r="D655" t="inlineStr">
        <is>
          <t>05/2026</t>
        </is>
      </c>
      <c r="E655" t="n">
        <v>5</v>
      </c>
      <c r="F655" t="n">
        <v>105</v>
      </c>
      <c r="G655" t="n">
        <v>21</v>
      </c>
    </row>
    <row r="656">
      <c r="A656" t="inlineStr">
        <is>
          <t>Arcos</t>
        </is>
      </c>
      <c r="B656" t="n">
        <v>29241</v>
      </c>
      <c r="C656" t="inlineStr">
        <is>
          <t>CABO 1M TURBO USB TIPO-C COMPATIVEL SAMSUNG IPHONE</t>
        </is>
      </c>
      <c r="D656" t="inlineStr">
        <is>
          <t>05/2026</t>
        </is>
      </c>
      <c r="E656" t="n">
        <v>20</v>
      </c>
      <c r="F656" t="n">
        <v>419.8</v>
      </c>
      <c r="G656" t="n">
        <v>20.99</v>
      </c>
    </row>
    <row r="657">
      <c r="A657" t="inlineStr">
        <is>
          <t>Arcos</t>
        </is>
      </c>
      <c r="B657" t="n">
        <v>26560</v>
      </c>
      <c r="C657" t="inlineStr">
        <is>
          <t>CACHACA FAMIGERADA AMENDOIM 750ML</t>
        </is>
      </c>
      <c r="D657" t="inlineStr">
        <is>
          <t>05/2026</t>
        </is>
      </c>
      <c r="E657" t="n">
        <v>24</v>
      </c>
      <c r="F657" t="n">
        <v>660</v>
      </c>
      <c r="G657" t="n">
        <v>27.5</v>
      </c>
    </row>
    <row r="658">
      <c r="A658" t="inlineStr">
        <is>
          <t>Arcos</t>
        </is>
      </c>
      <c r="B658" t="n">
        <v>18486</v>
      </c>
      <c r="C658" t="inlineStr">
        <is>
          <t>CACHACA FAMIGERADA BRUTA 750ML</t>
        </is>
      </c>
      <c r="D658" t="inlineStr">
        <is>
          <t>05/2026</t>
        </is>
      </c>
      <c r="E658" t="n">
        <v>6</v>
      </c>
      <c r="F658" t="n">
        <v>165</v>
      </c>
      <c r="G658" t="n">
        <v>27.5</v>
      </c>
    </row>
    <row r="659">
      <c r="A659" t="inlineStr">
        <is>
          <t>Arcos</t>
        </is>
      </c>
      <c r="B659" t="n">
        <v>27406</v>
      </c>
      <c r="C659" t="inlineStr">
        <is>
          <t>CAFE JOSELINA C/2KG</t>
        </is>
      </c>
      <c r="D659" t="inlineStr">
        <is>
          <t>05/2026</t>
        </is>
      </c>
      <c r="E659" t="n">
        <v>10</v>
      </c>
      <c r="F659" t="n">
        <v>2190</v>
      </c>
      <c r="G659" t="n">
        <v>219</v>
      </c>
    </row>
    <row r="660">
      <c r="A660" t="inlineStr">
        <is>
          <t>Arcos</t>
        </is>
      </c>
      <c r="B660" t="n">
        <v>20809</v>
      </c>
      <c r="C660" t="inlineStr">
        <is>
          <t>CAFE PILAO ALMOFADA 500G</t>
        </is>
      </c>
      <c r="D660" t="inlineStr">
        <is>
          <t>05/2026</t>
        </is>
      </c>
      <c r="E660" t="n">
        <v>30</v>
      </c>
      <c r="F660" t="n">
        <v>899.7</v>
      </c>
      <c r="G660" t="n">
        <v>29.99</v>
      </c>
    </row>
    <row r="661">
      <c r="A661" t="inlineStr">
        <is>
          <t>Arcos</t>
        </is>
      </c>
      <c r="B661" t="n">
        <v>21073</v>
      </c>
      <c r="C661" t="inlineStr">
        <is>
          <t>CALDA DE AGAVE AZUL JASMINE ORGANICO 330ML UN</t>
        </is>
      </c>
      <c r="D661" t="inlineStr">
        <is>
          <t>05/2026</t>
        </is>
      </c>
      <c r="E661" t="n">
        <v>18</v>
      </c>
      <c r="F661" t="n">
        <v>880.2</v>
      </c>
      <c r="G661" t="n">
        <v>48.9</v>
      </c>
    </row>
    <row r="662">
      <c r="A662" t="inlineStr">
        <is>
          <t>Arcos</t>
        </is>
      </c>
      <c r="B662" t="n">
        <v>27692</v>
      </c>
      <c r="C662" t="inlineStr">
        <is>
          <t>CAMARAO CINZA 25/30 LIMPO EVISCERADO COM COLA KG</t>
        </is>
      </c>
      <c r="D662" t="inlineStr">
        <is>
          <t>05/2026</t>
        </is>
      </c>
      <c r="E662" t="n">
        <v>42</v>
      </c>
      <c r="F662" t="n">
        <v>4704</v>
      </c>
      <c r="G662" t="n">
        <v>112</v>
      </c>
    </row>
    <row r="663">
      <c r="A663" t="inlineStr">
        <is>
          <t>Arcos</t>
        </is>
      </c>
      <c r="B663" t="n">
        <v>23377</v>
      </c>
      <c r="C663" t="inlineStr">
        <is>
          <t>CAMBUCI CONGELADO KG</t>
        </is>
      </c>
      <c r="D663" t="inlineStr">
        <is>
          <t>05/2026</t>
        </is>
      </c>
      <c r="E663" t="n">
        <v>13</v>
      </c>
      <c r="F663" t="n">
        <v>423</v>
      </c>
      <c r="G663" t="n">
        <v>32.54</v>
      </c>
    </row>
    <row r="664">
      <c r="A664" t="inlineStr">
        <is>
          <t>Arcos</t>
        </is>
      </c>
      <c r="B664" t="n">
        <v>26713</v>
      </c>
      <c r="C664" t="inlineStr">
        <is>
          <t>CAMOMILA DESIDRATADA KG</t>
        </is>
      </c>
      <c r="D664" t="inlineStr">
        <is>
          <t>05/2026</t>
        </is>
      </c>
      <c r="E664" t="n">
        <v>2</v>
      </c>
      <c r="F664" t="n">
        <v>110</v>
      </c>
      <c r="G664" t="n">
        <v>55</v>
      </c>
    </row>
    <row r="665">
      <c r="A665" t="inlineStr">
        <is>
          <t>Arcos</t>
        </is>
      </c>
      <c r="B665" t="n">
        <v>20270</v>
      </c>
      <c r="C665" t="inlineStr">
        <is>
          <t>CASTANHA DE CAJU CRUA W1 C/1KG</t>
        </is>
      </c>
      <c r="D665" t="inlineStr">
        <is>
          <t>05/2026</t>
        </is>
      </c>
      <c r="E665" t="n">
        <v>18</v>
      </c>
      <c r="F665" t="n">
        <v>1522.8</v>
      </c>
      <c r="G665" t="n">
        <v>84.59999999999999</v>
      </c>
    </row>
    <row r="666">
      <c r="A666" t="inlineStr">
        <is>
          <t>Arcos</t>
        </is>
      </c>
      <c r="B666" t="n">
        <v>24123</v>
      </c>
      <c r="C666" t="inlineStr">
        <is>
          <t>CASTANHA DO PARA S/ CASCA MEDIA C/1KG</t>
        </is>
      </c>
      <c r="D666" t="inlineStr">
        <is>
          <t>05/2026</t>
        </is>
      </c>
      <c r="E666" t="n">
        <v>13</v>
      </c>
      <c r="F666" t="n">
        <v>1378</v>
      </c>
      <c r="G666" t="n">
        <v>106</v>
      </c>
    </row>
    <row r="667">
      <c r="A667" t="inlineStr">
        <is>
          <t>Arcos</t>
        </is>
      </c>
      <c r="B667" t="n">
        <v>20054</v>
      </c>
      <c r="C667" t="inlineStr">
        <is>
          <t>CATCHUP HEINZ 397G UN</t>
        </is>
      </c>
      <c r="D667" t="inlineStr">
        <is>
          <t>05/2026</t>
        </is>
      </c>
      <c r="E667" t="n">
        <v>8</v>
      </c>
      <c r="F667" t="n">
        <v>91.36</v>
      </c>
      <c r="G667" t="n">
        <v>11.42</v>
      </c>
    </row>
    <row r="668">
      <c r="A668" t="inlineStr">
        <is>
          <t>Arcos</t>
        </is>
      </c>
      <c r="B668" t="n">
        <v>24509</v>
      </c>
      <c r="C668" t="inlineStr">
        <is>
          <t>CEBOLA BRANCA KG</t>
        </is>
      </c>
      <c r="D668" t="inlineStr">
        <is>
          <t>05/2026</t>
        </is>
      </c>
      <c r="E668" t="n">
        <v>95</v>
      </c>
      <c r="F668" t="n">
        <v>427</v>
      </c>
      <c r="G668" t="n">
        <v>4.49</v>
      </c>
    </row>
    <row r="669">
      <c r="A669" t="inlineStr">
        <is>
          <t>Arcos</t>
        </is>
      </c>
      <c r="B669" t="n">
        <v>19626</v>
      </c>
      <c r="C669" t="inlineStr">
        <is>
          <t>CEBOLA ECHALOTAS KG</t>
        </is>
      </c>
      <c r="D669" t="inlineStr">
        <is>
          <t>05/2026</t>
        </is>
      </c>
      <c r="E669" t="n">
        <v>3</v>
      </c>
      <c r="F669" t="n">
        <v>16.5</v>
      </c>
      <c r="G669" t="n">
        <v>5.5</v>
      </c>
    </row>
    <row r="670">
      <c r="A670" t="inlineStr">
        <is>
          <t>Arcos</t>
        </is>
      </c>
      <c r="B670" t="n">
        <v>19623</v>
      </c>
      <c r="C670" t="inlineStr">
        <is>
          <t>CEBOLA ROXA KG</t>
        </is>
      </c>
      <c r="D670" t="inlineStr">
        <is>
          <t>05/2026</t>
        </is>
      </c>
      <c r="E670" t="n">
        <v>30.25</v>
      </c>
      <c r="F670" t="n">
        <v>182.73</v>
      </c>
      <c r="G670" t="n">
        <v>6.04</v>
      </c>
    </row>
    <row r="671">
      <c r="A671" t="inlineStr">
        <is>
          <t>Arcos</t>
        </is>
      </c>
      <c r="B671" t="n">
        <v>19488</v>
      </c>
      <c r="C671" t="inlineStr">
        <is>
          <t>CEBOLINHA KG</t>
        </is>
      </c>
      <c r="D671" t="inlineStr">
        <is>
          <t>05/2026</t>
        </is>
      </c>
      <c r="E671" t="n">
        <v>10.55</v>
      </c>
      <c r="F671" t="n">
        <v>138.82</v>
      </c>
      <c r="G671" t="n">
        <v>13.16</v>
      </c>
    </row>
    <row r="672">
      <c r="A672" t="inlineStr">
        <is>
          <t>Arcos</t>
        </is>
      </c>
      <c r="B672" t="n">
        <v>19621</v>
      </c>
      <c r="C672" t="inlineStr">
        <is>
          <t>CENOURA KG</t>
        </is>
      </c>
      <c r="D672" t="inlineStr">
        <is>
          <t>05/2026</t>
        </is>
      </c>
      <c r="E672" t="n">
        <v>38.35</v>
      </c>
      <c r="F672" t="n">
        <v>307.83</v>
      </c>
      <c r="G672" t="n">
        <v>8.029999999999999</v>
      </c>
    </row>
    <row r="673">
      <c r="A673" t="inlineStr">
        <is>
          <t>Arcos</t>
        </is>
      </c>
      <c r="B673" t="n">
        <v>17838</v>
      </c>
      <c r="C673" t="inlineStr">
        <is>
          <t>CHA MATE LEAO C/250G</t>
        </is>
      </c>
      <c r="D673" t="inlineStr">
        <is>
          <t>05/2026</t>
        </is>
      </c>
      <c r="E673" t="n">
        <v>10</v>
      </c>
      <c r="F673" t="n">
        <v>89.5</v>
      </c>
      <c r="G673" t="n">
        <v>8.949999999999999</v>
      </c>
    </row>
    <row r="674">
      <c r="A674" t="inlineStr">
        <is>
          <t>Arcos</t>
        </is>
      </c>
      <c r="B674" t="n">
        <v>24952</v>
      </c>
      <c r="C674" t="inlineStr">
        <is>
          <t>CHIPS DE BANANA KG</t>
        </is>
      </c>
      <c r="D674" t="inlineStr">
        <is>
          <t>05/2026</t>
        </is>
      </c>
      <c r="E674" t="n">
        <v>3</v>
      </c>
      <c r="F674" t="n">
        <v>216.9</v>
      </c>
      <c r="G674" t="n">
        <v>72.3</v>
      </c>
    </row>
    <row r="675">
      <c r="A675" t="inlineStr">
        <is>
          <t>Arcos</t>
        </is>
      </c>
      <c r="B675" t="n">
        <v>20941</v>
      </c>
      <c r="C675" t="inlineStr">
        <is>
          <t>CHOCOLATE EM GOTAS MEIO AMARGO SICAO C/2,05KG</t>
        </is>
      </c>
      <c r="D675" t="inlineStr">
        <is>
          <t>05/2026</t>
        </is>
      </c>
      <c r="E675" t="n">
        <v>8</v>
      </c>
      <c r="F675" t="n">
        <v>1458.4</v>
      </c>
      <c r="G675" t="n">
        <v>182.3</v>
      </c>
    </row>
    <row r="676">
      <c r="A676" t="inlineStr">
        <is>
          <t>Arcos</t>
        </is>
      </c>
      <c r="B676" t="n">
        <v>23241</v>
      </c>
      <c r="C676" t="inlineStr">
        <is>
          <t>CHUCHU KG</t>
        </is>
      </c>
      <c r="D676" t="inlineStr">
        <is>
          <t>05/2026</t>
        </is>
      </c>
      <c r="E676" t="n">
        <v>17.2</v>
      </c>
      <c r="F676" t="n">
        <v>61.72</v>
      </c>
      <c r="G676" t="n">
        <v>3.59</v>
      </c>
    </row>
    <row r="677">
      <c r="A677" t="inlineStr">
        <is>
          <t>Arcos</t>
        </is>
      </c>
      <c r="B677" t="n">
        <v>20257</v>
      </c>
      <c r="C677" t="inlineStr">
        <is>
          <t>COCO RALADO FRESCO CONGELADO VITA COCO C/1KG</t>
        </is>
      </c>
      <c r="D677" t="inlineStr">
        <is>
          <t>05/2026</t>
        </is>
      </c>
      <c r="E677" t="n">
        <v>5</v>
      </c>
      <c r="F677" t="n">
        <v>149.5</v>
      </c>
      <c r="G677" t="n">
        <v>29.9</v>
      </c>
    </row>
    <row r="678">
      <c r="A678" t="inlineStr">
        <is>
          <t>Arcos</t>
        </is>
      </c>
      <c r="B678" t="n">
        <v>19617</v>
      </c>
      <c r="C678" t="inlineStr">
        <is>
          <t>COENTRO KG</t>
        </is>
      </c>
      <c r="D678" t="inlineStr">
        <is>
          <t>05/2026</t>
        </is>
      </c>
      <c r="E678" t="n">
        <v>2.7</v>
      </c>
      <c r="F678" t="n">
        <v>81</v>
      </c>
      <c r="G678" t="n">
        <v>30</v>
      </c>
    </row>
    <row r="679">
      <c r="A679" t="inlineStr">
        <is>
          <t>Arcos</t>
        </is>
      </c>
      <c r="B679" t="n">
        <v>28220</v>
      </c>
      <c r="C679" t="inlineStr">
        <is>
          <t>COGUMELO PARIS MURANAKA KG</t>
        </is>
      </c>
      <c r="D679" t="inlineStr">
        <is>
          <t>05/2026</t>
        </is>
      </c>
      <c r="E679" t="n">
        <v>28</v>
      </c>
      <c r="F679" t="n">
        <v>866</v>
      </c>
      <c r="G679" t="n">
        <v>30.93</v>
      </c>
    </row>
    <row r="680">
      <c r="A680" t="inlineStr">
        <is>
          <t>Arcos</t>
        </is>
      </c>
      <c r="B680" t="n">
        <v>28221</v>
      </c>
      <c r="C680" t="inlineStr">
        <is>
          <t>COGUMELO PORTO BELLO MURANAKA KG</t>
        </is>
      </c>
      <c r="D680" t="inlineStr">
        <is>
          <t>05/2026</t>
        </is>
      </c>
      <c r="E680" t="n">
        <v>24</v>
      </c>
      <c r="F680" t="n">
        <v>924</v>
      </c>
      <c r="G680" t="n">
        <v>38.5</v>
      </c>
    </row>
    <row r="681">
      <c r="A681" t="inlineStr">
        <is>
          <t>Arcos</t>
        </is>
      </c>
      <c r="B681" t="n">
        <v>28222</v>
      </c>
      <c r="C681" t="inlineStr">
        <is>
          <t>COGUMELO SHIITAKE MURANAKA KG</t>
        </is>
      </c>
      <c r="D681" t="inlineStr">
        <is>
          <t>05/2026</t>
        </is>
      </c>
      <c r="E681" t="n">
        <v>30</v>
      </c>
      <c r="F681" t="n">
        <v>1244</v>
      </c>
      <c r="G681" t="n">
        <v>41.47</v>
      </c>
    </row>
    <row r="682">
      <c r="A682" t="inlineStr">
        <is>
          <t>Arcos</t>
        </is>
      </c>
      <c r="B682" t="n">
        <v>17549</v>
      </c>
      <c r="C682" t="inlineStr">
        <is>
          <t>COLHER DESCARTAVEL BIO C/100UN</t>
        </is>
      </c>
      <c r="D682" t="inlineStr">
        <is>
          <t>05/2026</t>
        </is>
      </c>
      <c r="E682" t="n">
        <v>20</v>
      </c>
      <c r="F682" t="n">
        <v>630</v>
      </c>
      <c r="G682" t="n">
        <v>31.5</v>
      </c>
    </row>
    <row r="683">
      <c r="A683" t="inlineStr">
        <is>
          <t>Arcos</t>
        </is>
      </c>
      <c r="B683" t="n">
        <v>18382</v>
      </c>
      <c r="C683" t="inlineStr">
        <is>
          <t>CONHAQUE BRANDY OSBORNE 700ML</t>
        </is>
      </c>
      <c r="D683" t="inlineStr">
        <is>
          <t>05/2026</t>
        </is>
      </c>
      <c r="E683" t="n">
        <v>26</v>
      </c>
      <c r="F683" t="n">
        <v>1502</v>
      </c>
      <c r="G683" t="n">
        <v>57.77</v>
      </c>
    </row>
    <row r="684">
      <c r="A684" t="inlineStr">
        <is>
          <t>Arcos</t>
        </is>
      </c>
      <c r="B684" t="n">
        <v>26591</v>
      </c>
      <c r="C684" t="inlineStr">
        <is>
          <t>COPA FATIADO JAIS KG</t>
        </is>
      </c>
      <c r="D684" t="inlineStr">
        <is>
          <t>05/2026</t>
        </is>
      </c>
      <c r="E684" t="n">
        <v>2</v>
      </c>
      <c r="F684" t="n">
        <v>657</v>
      </c>
      <c r="G684" t="n">
        <v>328.5</v>
      </c>
    </row>
    <row r="685">
      <c r="A685" t="inlineStr">
        <is>
          <t>Arcos</t>
        </is>
      </c>
      <c r="B685" t="n">
        <v>17535</v>
      </c>
      <c r="C685" t="inlineStr">
        <is>
          <t>COPO DESCARTAVEL ULTRACOPOS 330ML C/2000UN</t>
        </is>
      </c>
      <c r="D685" t="inlineStr">
        <is>
          <t>05/2026</t>
        </is>
      </c>
      <c r="E685" t="n">
        <v>5</v>
      </c>
      <c r="F685" t="n">
        <v>848</v>
      </c>
      <c r="G685" t="n">
        <v>169.6</v>
      </c>
    </row>
    <row r="686">
      <c r="A686" t="inlineStr">
        <is>
          <t>Arcos</t>
        </is>
      </c>
      <c r="B686" t="n">
        <v>26679</v>
      </c>
      <c r="C686" t="inlineStr">
        <is>
          <t>COSTELA MINGA COM OSSO KG</t>
        </is>
      </c>
      <c r="D686" t="inlineStr">
        <is>
          <t>05/2026</t>
        </is>
      </c>
      <c r="E686" t="n">
        <v>7.32</v>
      </c>
      <c r="F686" t="n">
        <v>218.87</v>
      </c>
      <c r="G686" t="n">
        <v>29.9</v>
      </c>
    </row>
    <row r="687">
      <c r="A687" t="inlineStr">
        <is>
          <t>Arcos</t>
        </is>
      </c>
      <c r="B687" t="n">
        <v>20421</v>
      </c>
      <c r="C687" t="inlineStr">
        <is>
          <t>COUSCOUS MARROQUINO PAGANINI 500G</t>
        </is>
      </c>
      <c r="D687" t="inlineStr">
        <is>
          <t>05/2026</t>
        </is>
      </c>
      <c r="E687" t="n">
        <v>41</v>
      </c>
      <c r="F687" t="n">
        <v>817.8</v>
      </c>
      <c r="G687" t="n">
        <v>19.95</v>
      </c>
    </row>
    <row r="688">
      <c r="A688" t="inlineStr">
        <is>
          <t>Arcos</t>
        </is>
      </c>
      <c r="B688" t="n">
        <v>23236</v>
      </c>
      <c r="C688" t="inlineStr">
        <is>
          <t>COUVE MANTEIGA KG</t>
        </is>
      </c>
      <c r="D688" t="inlineStr">
        <is>
          <t>05/2026</t>
        </is>
      </c>
      <c r="E688" t="n">
        <v>15.5</v>
      </c>
      <c r="F688" t="n">
        <v>162.05</v>
      </c>
      <c r="G688" t="n">
        <v>10.45</v>
      </c>
    </row>
    <row r="689">
      <c r="A689" t="inlineStr">
        <is>
          <t>Arcos</t>
        </is>
      </c>
      <c r="B689" t="n">
        <v>19034</v>
      </c>
      <c r="C689" t="inlineStr">
        <is>
          <t>COXA E SOBRECOXA COM OSSO E COM PELE KG</t>
        </is>
      </c>
      <c r="D689" t="inlineStr">
        <is>
          <t>05/2026</t>
        </is>
      </c>
      <c r="E689" t="n">
        <v>61</v>
      </c>
      <c r="F689" t="n">
        <v>671.2</v>
      </c>
      <c r="G689" t="n">
        <v>11</v>
      </c>
    </row>
    <row r="690">
      <c r="A690" t="inlineStr">
        <is>
          <t>Arcos</t>
        </is>
      </c>
      <c r="B690" t="n">
        <v>26584</v>
      </c>
      <c r="C690" t="inlineStr">
        <is>
          <t>COXAO MOLE ANGUS FREDDI PORCIONADO EM 100G KG</t>
        </is>
      </c>
      <c r="D690" t="inlineStr">
        <is>
          <t>05/2026</t>
        </is>
      </c>
      <c r="E690" t="n">
        <v>50.88</v>
      </c>
      <c r="F690" t="n">
        <v>4121.28</v>
      </c>
      <c r="G690" t="n">
        <v>81</v>
      </c>
    </row>
    <row r="691">
      <c r="A691" t="inlineStr">
        <is>
          <t>Arcos</t>
        </is>
      </c>
      <c r="B691" t="n">
        <v>28479</v>
      </c>
      <c r="C691" t="inlineStr">
        <is>
          <t>COXAO MOLE ANGUS PICADINHO FREDDI KG</t>
        </is>
      </c>
      <c r="D691" t="inlineStr">
        <is>
          <t>05/2026</t>
        </is>
      </c>
      <c r="E691" t="n">
        <v>47.47</v>
      </c>
      <c r="F691" t="n">
        <v>3845.07</v>
      </c>
      <c r="G691" t="n">
        <v>81</v>
      </c>
    </row>
    <row r="692">
      <c r="A692" t="inlineStr">
        <is>
          <t>Arcos</t>
        </is>
      </c>
      <c r="B692" t="n">
        <v>25128</v>
      </c>
      <c r="C692" t="inlineStr">
        <is>
          <t>COXAO MOLE EM CUBOS KG</t>
        </is>
      </c>
      <c r="D692" t="inlineStr">
        <is>
          <t>05/2026</t>
        </is>
      </c>
      <c r="E692" t="n">
        <v>60.1</v>
      </c>
      <c r="F692" t="n">
        <v>2397.99</v>
      </c>
      <c r="G692" t="n">
        <v>39.9</v>
      </c>
    </row>
    <row r="693">
      <c r="A693" t="inlineStr">
        <is>
          <t>Arcos</t>
        </is>
      </c>
      <c r="B693" t="n">
        <v>19439</v>
      </c>
      <c r="C693" t="inlineStr">
        <is>
          <t>CREAM CHEESE DANUBIO C/1KG</t>
        </is>
      </c>
      <c r="D693" t="inlineStr">
        <is>
          <t>05/2026</t>
        </is>
      </c>
      <c r="E693" t="n">
        <v>6</v>
      </c>
      <c r="F693" t="n">
        <v>185.46</v>
      </c>
      <c r="G693" t="n">
        <v>30.91</v>
      </c>
    </row>
    <row r="694">
      <c r="A694" t="inlineStr">
        <is>
          <t>Arcos</t>
        </is>
      </c>
      <c r="B694" t="n">
        <v>20689</v>
      </c>
      <c r="C694" t="inlineStr">
        <is>
          <t>CREME DE LEITE FRESCO QUATA C/1,01LT</t>
        </is>
      </c>
      <c r="D694" t="inlineStr">
        <is>
          <t>05/2026</t>
        </is>
      </c>
      <c r="E694" t="n">
        <v>52</v>
      </c>
      <c r="F694" t="n">
        <v>1703.2</v>
      </c>
      <c r="G694" t="n">
        <v>32.75</v>
      </c>
    </row>
    <row r="695">
      <c r="A695" t="inlineStr">
        <is>
          <t>Arcos</t>
        </is>
      </c>
      <c r="B695" t="n">
        <v>26020</v>
      </c>
      <c r="C695" t="inlineStr">
        <is>
          <t>CREME DE LEITE PIRACANJUBA TP 1,030 KG  UN</t>
        </is>
      </c>
      <c r="D695" t="inlineStr">
        <is>
          <t>05/2026</t>
        </is>
      </c>
      <c r="E695" t="n">
        <v>60</v>
      </c>
      <c r="F695" t="n">
        <v>837</v>
      </c>
      <c r="G695" t="n">
        <v>13.95</v>
      </c>
    </row>
    <row r="696">
      <c r="A696" t="inlineStr">
        <is>
          <t>Arcos</t>
        </is>
      </c>
      <c r="B696" t="n">
        <v>24217</v>
      </c>
      <c r="C696" t="inlineStr">
        <is>
          <t>CUPIM KG</t>
        </is>
      </c>
      <c r="D696" t="inlineStr">
        <is>
          <t>05/2026</t>
        </is>
      </c>
      <c r="E696" t="n">
        <v>40.98</v>
      </c>
      <c r="F696" t="n">
        <v>1375.74</v>
      </c>
      <c r="G696" t="n">
        <v>33.57</v>
      </c>
    </row>
    <row r="697">
      <c r="A697" t="inlineStr">
        <is>
          <t>Arcos</t>
        </is>
      </c>
      <c r="B697" t="n">
        <v>17303</v>
      </c>
      <c r="C697" t="inlineStr">
        <is>
          <t>DESINFETANTE LAVANDA KIMI 5L</t>
        </is>
      </c>
      <c r="D697" t="inlineStr">
        <is>
          <t>05/2026</t>
        </is>
      </c>
      <c r="E697" t="n">
        <v>8</v>
      </c>
      <c r="F697" t="n">
        <v>1004.24</v>
      </c>
      <c r="G697" t="n">
        <v>125.53</v>
      </c>
    </row>
    <row r="698">
      <c r="A698" t="inlineStr">
        <is>
          <t>Arcos</t>
        </is>
      </c>
      <c r="B698" t="n">
        <v>17204</v>
      </c>
      <c r="C698" t="inlineStr">
        <is>
          <t>DETERGENTE LAVA LOUCAS KIMIUM ALKIM CL 5</t>
        </is>
      </c>
      <c r="D698" t="inlineStr">
        <is>
          <t>05/2026</t>
        </is>
      </c>
      <c r="E698" t="n">
        <v>2</v>
      </c>
      <c r="F698" t="n">
        <v>301.88</v>
      </c>
      <c r="G698" t="n">
        <v>150.94</v>
      </c>
    </row>
    <row r="699">
      <c r="A699" t="inlineStr">
        <is>
          <t>Arcos</t>
        </is>
      </c>
      <c r="B699" t="n">
        <v>26336</v>
      </c>
      <c r="C699" t="inlineStr">
        <is>
          <t>⁠EMPANADA CEBOLA E QUEIJO</t>
        </is>
      </c>
      <c r="D699" t="inlineStr">
        <is>
          <t>05/2026</t>
        </is>
      </c>
      <c r="E699" t="n">
        <v>290</v>
      </c>
      <c r="F699" t="n">
        <v>1798</v>
      </c>
      <c r="G699" t="n">
        <v>6.2</v>
      </c>
    </row>
    <row r="700">
      <c r="A700" t="inlineStr">
        <is>
          <t>Arcos</t>
        </is>
      </c>
      <c r="B700" t="n">
        <v>25429</v>
      </c>
      <c r="C700" t="inlineStr">
        <is>
          <t>EMPANADA DE SALTENA UN</t>
        </is>
      </c>
      <c r="D700" t="inlineStr">
        <is>
          <t>05/2026</t>
        </is>
      </c>
      <c r="E700" t="n">
        <v>340</v>
      </c>
      <c r="F700" t="n">
        <v>2108</v>
      </c>
      <c r="G700" t="n">
        <v>6.2</v>
      </c>
    </row>
    <row r="701">
      <c r="A701" t="inlineStr">
        <is>
          <t>Arcos</t>
        </is>
      </c>
      <c r="B701" t="n">
        <v>26024</v>
      </c>
      <c r="C701" t="inlineStr">
        <is>
          <t>EMPANADA MARGUERITA UN</t>
        </is>
      </c>
      <c r="D701" t="inlineStr">
        <is>
          <t>05/2026</t>
        </is>
      </c>
      <c r="E701" t="n">
        <v>350</v>
      </c>
      <c r="F701" t="n">
        <v>2170</v>
      </c>
      <c r="G701" t="n">
        <v>6.2</v>
      </c>
    </row>
    <row r="702">
      <c r="A702" t="inlineStr">
        <is>
          <t>Arcos</t>
        </is>
      </c>
      <c r="B702" t="n">
        <v>19485</v>
      </c>
      <c r="C702" t="inlineStr">
        <is>
          <t>ENDRO DILL KG</t>
        </is>
      </c>
      <c r="D702" t="inlineStr">
        <is>
          <t>05/2026</t>
        </is>
      </c>
      <c r="E702" t="n">
        <v>1.15</v>
      </c>
      <c r="F702" t="n">
        <v>78.42</v>
      </c>
      <c r="G702" t="n">
        <v>68.19</v>
      </c>
    </row>
    <row r="703">
      <c r="A703" t="inlineStr">
        <is>
          <t>Arcos</t>
        </is>
      </c>
      <c r="B703" t="n">
        <v>27519</v>
      </c>
      <c r="C703" t="inlineStr">
        <is>
          <t>ESCOVA SANITARIA ESFREGAO DE LIMPAR VASO PRIVADA</t>
        </is>
      </c>
      <c r="D703" t="inlineStr">
        <is>
          <t>05/2026</t>
        </is>
      </c>
      <c r="E703" t="n">
        <v>3</v>
      </c>
      <c r="F703" t="n">
        <v>46.5</v>
      </c>
      <c r="G703" t="n">
        <v>15.5</v>
      </c>
    </row>
    <row r="704">
      <c r="A704" t="inlineStr">
        <is>
          <t>Arcos</t>
        </is>
      </c>
      <c r="B704" t="n">
        <v>26880</v>
      </c>
      <c r="C704" t="inlineStr">
        <is>
          <t xml:space="preserve">ESFERA DE CHOCOLATE BRANCO PINTADA NA COR VERMELHA APROX 5G UN </t>
        </is>
      </c>
      <c r="D704" t="inlineStr">
        <is>
          <t>05/2026</t>
        </is>
      </c>
      <c r="E704" t="n">
        <v>1400</v>
      </c>
      <c r="F704" t="n">
        <v>3500</v>
      </c>
      <c r="G704" t="n">
        <v>2.5</v>
      </c>
    </row>
    <row r="705">
      <c r="A705" t="inlineStr">
        <is>
          <t>Arcos</t>
        </is>
      </c>
      <c r="B705" t="n">
        <v>17196</v>
      </c>
      <c r="C705" t="inlineStr">
        <is>
          <t xml:space="preserve">ESPONJA DUPLA FACE TININDO 3M C/10 UN </t>
        </is>
      </c>
      <c r="D705" t="inlineStr">
        <is>
          <t>05/2026</t>
        </is>
      </c>
      <c r="E705" t="n">
        <v>4</v>
      </c>
      <c r="F705" t="n">
        <v>25.52</v>
      </c>
      <c r="G705" t="n">
        <v>6.38</v>
      </c>
    </row>
    <row r="706">
      <c r="A706" t="inlineStr">
        <is>
          <t>Arcos</t>
        </is>
      </c>
      <c r="B706" t="n">
        <v>17190</v>
      </c>
      <c r="C706" t="inlineStr">
        <is>
          <t>ESPONJA FIBRACO TININDO 3M C/5 UN</t>
        </is>
      </c>
      <c r="D706" t="inlineStr">
        <is>
          <t>05/2026</t>
        </is>
      </c>
      <c r="E706" t="n">
        <v>4</v>
      </c>
      <c r="F706" t="n">
        <v>32.4</v>
      </c>
      <c r="G706" t="n">
        <v>8.1</v>
      </c>
    </row>
    <row r="707">
      <c r="A707" t="inlineStr">
        <is>
          <t>Arcos</t>
        </is>
      </c>
      <c r="B707" t="n">
        <v>29071</v>
      </c>
      <c r="C707" t="inlineStr">
        <is>
          <t>ESPREMEDOR DE BATATAS EM ACO INOX UN</t>
        </is>
      </c>
      <c r="D707" t="inlineStr">
        <is>
          <t>05/2026</t>
        </is>
      </c>
      <c r="E707" t="n">
        <v>2</v>
      </c>
      <c r="F707" t="n">
        <v>152.66</v>
      </c>
      <c r="G707" t="n">
        <v>76.33</v>
      </c>
    </row>
    <row r="708">
      <c r="A708" t="inlineStr">
        <is>
          <t>Arcos</t>
        </is>
      </c>
      <c r="B708" t="n">
        <v>24552</v>
      </c>
      <c r="C708" t="inlineStr">
        <is>
          <t>ESPUMANTE CASA PERINI BRUT 750ML</t>
        </is>
      </c>
      <c r="D708" t="inlineStr">
        <is>
          <t>05/2026</t>
        </is>
      </c>
      <c r="E708" t="n">
        <v>108</v>
      </c>
      <c r="F708" t="n">
        <v>4096.8</v>
      </c>
      <c r="G708" t="n">
        <v>37.93</v>
      </c>
    </row>
    <row r="709">
      <c r="A709" t="inlineStr">
        <is>
          <t>Arcos</t>
        </is>
      </c>
      <c r="B709" t="n">
        <v>18017</v>
      </c>
      <c r="C709" t="inlineStr">
        <is>
          <t>ESPUMANTE CAVA BRUT STARS TOUCH OF ROSE 750ML</t>
        </is>
      </c>
      <c r="D709" t="inlineStr">
        <is>
          <t>05/2026</t>
        </is>
      </c>
      <c r="E709" t="n">
        <v>6</v>
      </c>
      <c r="F709" t="n">
        <v>865.8</v>
      </c>
      <c r="G709" t="n">
        <v>144.3</v>
      </c>
    </row>
    <row r="710">
      <c r="A710" t="inlineStr">
        <is>
          <t>Arcos</t>
        </is>
      </c>
      <c r="B710" t="n">
        <v>18018</v>
      </c>
      <c r="C710" t="inlineStr">
        <is>
          <t>ESPUMANTE CAVA STARS BRUT RESERVA 750ML</t>
        </is>
      </c>
      <c r="D710" t="inlineStr">
        <is>
          <t>05/2026</t>
        </is>
      </c>
      <c r="E710" t="n">
        <v>12</v>
      </c>
      <c r="F710" t="n">
        <v>1544.4</v>
      </c>
      <c r="G710" t="n">
        <v>128.7</v>
      </c>
    </row>
    <row r="711">
      <c r="A711" t="inlineStr">
        <is>
          <t>Arcos</t>
        </is>
      </c>
      <c r="B711" t="n">
        <v>17455</v>
      </c>
      <c r="C711" t="inlineStr">
        <is>
          <t>ETIQUETA PRODUCAO 63X50MM C/1000 PLASTIFICADA  UN</t>
        </is>
      </c>
      <c r="D711" t="inlineStr">
        <is>
          <t>05/2026</t>
        </is>
      </c>
      <c r="E711" t="n">
        <v>10</v>
      </c>
      <c r="F711" t="n">
        <v>353.7</v>
      </c>
      <c r="G711" t="n">
        <v>35.37</v>
      </c>
    </row>
    <row r="712">
      <c r="A712" t="inlineStr">
        <is>
          <t>Arcos</t>
        </is>
      </c>
      <c r="B712" t="n">
        <v>20672</v>
      </c>
      <c r="C712" t="inlineStr">
        <is>
          <t>EXTRATO DE TOMATE ELEFANTE C/1,7KG</t>
        </is>
      </c>
      <c r="D712" t="inlineStr">
        <is>
          <t>05/2026</t>
        </is>
      </c>
      <c r="E712" t="n">
        <v>16</v>
      </c>
      <c r="F712" t="n">
        <v>472.8</v>
      </c>
      <c r="G712" t="n">
        <v>29.55</v>
      </c>
    </row>
    <row r="713">
      <c r="A713" t="inlineStr">
        <is>
          <t>Arcos</t>
        </is>
      </c>
      <c r="B713" t="n">
        <v>20410</v>
      </c>
      <c r="C713" t="inlineStr">
        <is>
          <t>FARINHA DE MANDIOCA FINA YOKI 1KG</t>
        </is>
      </c>
      <c r="D713" t="inlineStr">
        <is>
          <t>05/2026</t>
        </is>
      </c>
      <c r="E713" t="n">
        <v>8</v>
      </c>
      <c r="F713" t="n">
        <v>101.2</v>
      </c>
      <c r="G713" t="n">
        <v>12.65</v>
      </c>
    </row>
    <row r="714">
      <c r="A714" t="inlineStr">
        <is>
          <t>Arcos</t>
        </is>
      </c>
      <c r="B714" t="n">
        <v>20385</v>
      </c>
      <c r="C714" t="inlineStr">
        <is>
          <t>FARINHA DE MILHO FLOCAO YOKI 500GR</t>
        </is>
      </c>
      <c r="D714" t="inlineStr">
        <is>
          <t>05/2026</t>
        </is>
      </c>
      <c r="E714" t="n">
        <v>36</v>
      </c>
      <c r="F714" t="n">
        <v>178.92</v>
      </c>
      <c r="G714" t="n">
        <v>4.97</v>
      </c>
    </row>
    <row r="715">
      <c r="A715" t="inlineStr">
        <is>
          <t>Arcos</t>
        </is>
      </c>
      <c r="B715" t="n">
        <v>20360</v>
      </c>
      <c r="C715" t="inlineStr">
        <is>
          <t>FARINHA DE TRIGO ANACONDA C/5KG</t>
        </is>
      </c>
      <c r="D715" t="inlineStr">
        <is>
          <t>05/2026</t>
        </is>
      </c>
      <c r="E715" t="n">
        <v>20</v>
      </c>
      <c r="F715" t="n">
        <v>421</v>
      </c>
      <c r="G715" t="n">
        <v>21.05</v>
      </c>
    </row>
    <row r="716">
      <c r="A716" t="inlineStr">
        <is>
          <t>Arcos</t>
        </is>
      </c>
      <c r="B716" t="n">
        <v>20358</v>
      </c>
      <c r="C716" t="inlineStr">
        <is>
          <t>FARINHA PANKO ROMARIZ C/1KG</t>
        </is>
      </c>
      <c r="D716" t="inlineStr">
        <is>
          <t>05/2026</t>
        </is>
      </c>
      <c r="E716" t="n">
        <v>50</v>
      </c>
      <c r="F716" t="n">
        <v>733.8</v>
      </c>
      <c r="G716" t="n">
        <v>14.68</v>
      </c>
    </row>
    <row r="717">
      <c r="A717" t="inlineStr">
        <is>
          <t>Arcos</t>
        </is>
      </c>
      <c r="B717" t="n">
        <v>20242</v>
      </c>
      <c r="C717" t="inlineStr">
        <is>
          <t>FEIJAO CARIOCA CAMIL C/2KG</t>
        </is>
      </c>
      <c r="D717" t="inlineStr">
        <is>
          <t>05/2026</t>
        </is>
      </c>
      <c r="E717" t="n">
        <v>16</v>
      </c>
      <c r="F717" t="n">
        <v>303.34</v>
      </c>
      <c r="G717" t="n">
        <v>18.96</v>
      </c>
    </row>
    <row r="718">
      <c r="A718" t="inlineStr">
        <is>
          <t>Arcos</t>
        </is>
      </c>
      <c r="B718" t="n">
        <v>20227</v>
      </c>
      <c r="C718" t="inlineStr">
        <is>
          <t>FEIJAO PRETO CAMIL C/2KG</t>
        </is>
      </c>
      <c r="D718" t="inlineStr">
        <is>
          <t>05/2026</t>
        </is>
      </c>
      <c r="E718" t="n">
        <v>11</v>
      </c>
      <c r="F718" t="n">
        <v>145.2</v>
      </c>
      <c r="G718" t="n">
        <v>13.2</v>
      </c>
    </row>
    <row r="719">
      <c r="A719" t="inlineStr">
        <is>
          <t>Arcos</t>
        </is>
      </c>
      <c r="B719" t="n">
        <v>20022</v>
      </c>
      <c r="C719" t="inlineStr">
        <is>
          <t>FERMENTO QUIMICO ROYAL 250G</t>
        </is>
      </c>
      <c r="D719" t="inlineStr">
        <is>
          <t>05/2026</t>
        </is>
      </c>
      <c r="E719" t="n">
        <v>6</v>
      </c>
      <c r="F719" t="n">
        <v>68.09999999999999</v>
      </c>
      <c r="G719" t="n">
        <v>11.35</v>
      </c>
    </row>
    <row r="720">
      <c r="A720" t="inlineStr">
        <is>
          <t>Arcos</t>
        </is>
      </c>
      <c r="B720" t="n">
        <v>19017</v>
      </c>
      <c r="C720" t="inlineStr">
        <is>
          <t>FILE DE FRANGO KG</t>
        </is>
      </c>
      <c r="D720" t="inlineStr">
        <is>
          <t>05/2026</t>
        </is>
      </c>
      <c r="E720" t="n">
        <v>108.4</v>
      </c>
      <c r="F720" t="n">
        <v>1624.02</v>
      </c>
      <c r="G720" t="n">
        <v>14.98</v>
      </c>
    </row>
    <row r="721">
      <c r="A721" t="inlineStr">
        <is>
          <t>Arcos</t>
        </is>
      </c>
      <c r="B721" t="n">
        <v>17001</v>
      </c>
      <c r="C721" t="inlineStr">
        <is>
          <t>FILTRO DE PAPEL MELITTA 103 C/30</t>
        </is>
      </c>
      <c r="D721" t="inlineStr">
        <is>
          <t>05/2026</t>
        </is>
      </c>
      <c r="E721" t="n">
        <v>12</v>
      </c>
      <c r="F721" t="n">
        <v>59.04</v>
      </c>
      <c r="G721" t="n">
        <v>4.92</v>
      </c>
    </row>
    <row r="722">
      <c r="A722" t="inlineStr">
        <is>
          <t>Arcos</t>
        </is>
      </c>
      <c r="B722" t="n">
        <v>24272</v>
      </c>
      <c r="C722" t="inlineStr">
        <is>
          <t>FLOR DE SAL KG</t>
        </is>
      </c>
      <c r="D722" t="inlineStr">
        <is>
          <t>05/2026</t>
        </is>
      </c>
      <c r="E722" t="n">
        <v>1</v>
      </c>
      <c r="F722" t="n">
        <v>26.68</v>
      </c>
      <c r="G722" t="n">
        <v>26.68</v>
      </c>
    </row>
    <row r="723">
      <c r="A723" t="inlineStr">
        <is>
          <t>Arcos</t>
        </is>
      </c>
      <c r="B723" t="n">
        <v>21738</v>
      </c>
      <c r="C723" t="inlineStr">
        <is>
          <t>FOLHA DE PAPEL FILTRO 60X60 C/100</t>
        </is>
      </c>
      <c r="D723" t="inlineStr">
        <is>
          <t>05/2026</t>
        </is>
      </c>
      <c r="E723" t="n">
        <v>3</v>
      </c>
      <c r="F723" t="n">
        <v>977.4</v>
      </c>
      <c r="G723" t="n">
        <v>325.8</v>
      </c>
    </row>
    <row r="724">
      <c r="A724" t="inlineStr">
        <is>
          <t>Arcos</t>
        </is>
      </c>
      <c r="B724" t="n">
        <v>23971</v>
      </c>
      <c r="C724" t="inlineStr">
        <is>
          <t>GAS DE MACARICO REFIL UN</t>
        </is>
      </c>
      <c r="D724" t="inlineStr">
        <is>
          <t>05/2026</t>
        </is>
      </c>
      <c r="E724" t="n">
        <v>4</v>
      </c>
      <c r="F724" t="n">
        <v>42</v>
      </c>
      <c r="G724" t="n">
        <v>10.5</v>
      </c>
    </row>
    <row r="725">
      <c r="A725" t="inlineStr">
        <is>
          <t>Arcos</t>
        </is>
      </c>
      <c r="B725" t="n">
        <v>28315</v>
      </c>
      <c r="C725" t="inlineStr">
        <is>
          <t>GELO COLLINS 35X120 C/18 UN YCECODE</t>
        </is>
      </c>
      <c r="D725" t="inlineStr">
        <is>
          <t>05/2026</t>
        </is>
      </c>
      <c r="E725" t="n">
        <v>53</v>
      </c>
      <c r="F725" t="n">
        <v>2308.68</v>
      </c>
      <c r="G725" t="n">
        <v>43.56</v>
      </c>
    </row>
    <row r="726">
      <c r="A726" t="inlineStr">
        <is>
          <t>Arcos</t>
        </is>
      </c>
      <c r="B726" t="n">
        <v>28316</v>
      </c>
      <c r="C726" t="inlineStr">
        <is>
          <t>GELO ESFERICO C/9UN YCECODE</t>
        </is>
      </c>
      <c r="D726" t="inlineStr">
        <is>
          <t>05/2026</t>
        </is>
      </c>
      <c r="E726" t="n">
        <v>78</v>
      </c>
      <c r="F726" t="n">
        <v>3045.9</v>
      </c>
      <c r="G726" t="n">
        <v>39.05</v>
      </c>
    </row>
    <row r="727">
      <c r="A727" t="inlineStr">
        <is>
          <t>Arcos</t>
        </is>
      </c>
      <c r="B727" t="n">
        <v>27340</v>
      </c>
      <c r="C727" t="inlineStr">
        <is>
          <t>GELO RETANGULO 50X65MM C/25 UN YCECODE</t>
        </is>
      </c>
      <c r="D727" t="inlineStr">
        <is>
          <t>05/2026</t>
        </is>
      </c>
      <c r="E727" t="n">
        <v>102</v>
      </c>
      <c r="F727" t="n">
        <v>5469.24</v>
      </c>
      <c r="G727" t="n">
        <v>53.62</v>
      </c>
    </row>
    <row r="728">
      <c r="A728" t="inlineStr">
        <is>
          <t>Arcos</t>
        </is>
      </c>
      <c r="B728" t="n">
        <v>20861</v>
      </c>
      <c r="C728" t="inlineStr">
        <is>
          <t>GEMA DE OVO PASTEURIZADA NETTO C/1KG UN</t>
        </is>
      </c>
      <c r="D728" t="inlineStr">
        <is>
          <t>05/2026</t>
        </is>
      </c>
      <c r="E728" t="n">
        <v>19</v>
      </c>
      <c r="F728" t="n">
        <v>887.3</v>
      </c>
      <c r="G728" t="n">
        <v>46.7</v>
      </c>
    </row>
    <row r="729">
      <c r="A729" t="inlineStr">
        <is>
          <t>Arcos</t>
        </is>
      </c>
      <c r="B729" t="n">
        <v>19607</v>
      </c>
      <c r="C729" t="inlineStr">
        <is>
          <t>GENGIBRE KG</t>
        </is>
      </c>
      <c r="D729" t="inlineStr">
        <is>
          <t>05/2026</t>
        </is>
      </c>
      <c r="E729" t="n">
        <v>20</v>
      </c>
      <c r="F729" t="n">
        <v>230.6</v>
      </c>
      <c r="G729" t="n">
        <v>11.53</v>
      </c>
    </row>
    <row r="730">
      <c r="A730" t="inlineStr">
        <is>
          <t>Arcos</t>
        </is>
      </c>
      <c r="B730" t="n">
        <v>18359</v>
      </c>
      <c r="C730" t="inlineStr">
        <is>
          <t>GIN TANQUERAY 750ML</t>
        </is>
      </c>
      <c r="D730" t="inlineStr">
        <is>
          <t>05/2026</t>
        </is>
      </c>
      <c r="E730" t="n">
        <v>244</v>
      </c>
      <c r="F730" t="n">
        <v>22351.6</v>
      </c>
      <c r="G730" t="n">
        <v>91.59999999999999</v>
      </c>
    </row>
    <row r="731">
      <c r="A731" t="inlineStr">
        <is>
          <t>Arcos</t>
        </is>
      </c>
      <c r="B731" t="n">
        <v>21130</v>
      </c>
      <c r="C731" t="inlineStr">
        <is>
          <t>GOIABADA CREMOSA BISNAGA RALSTON 2,5KG</t>
        </is>
      </c>
      <c r="D731" t="inlineStr">
        <is>
          <t>05/2026</t>
        </is>
      </c>
      <c r="E731" t="n">
        <v>2</v>
      </c>
      <c r="F731" t="n">
        <v>77.8</v>
      </c>
      <c r="G731" t="n">
        <v>38.9</v>
      </c>
    </row>
    <row r="732">
      <c r="A732" t="inlineStr">
        <is>
          <t>Arcos</t>
        </is>
      </c>
      <c r="B732" t="n">
        <v>17905</v>
      </c>
      <c r="C732" t="inlineStr">
        <is>
          <t>GUARANA ANTARCTICA DIET LATA 350ML C/12</t>
        </is>
      </c>
      <c r="D732" t="inlineStr">
        <is>
          <t>05/2026</t>
        </is>
      </c>
      <c r="E732" t="n">
        <v>8</v>
      </c>
      <c r="F732" t="n">
        <v>159.76</v>
      </c>
      <c r="G732" t="n">
        <v>19.97</v>
      </c>
    </row>
    <row r="733">
      <c r="A733" t="inlineStr">
        <is>
          <t>Arcos</t>
        </is>
      </c>
      <c r="B733" t="n">
        <v>17903</v>
      </c>
      <c r="C733" t="inlineStr">
        <is>
          <t>GUARANA ANTARCTICA LATA 350ML C/12 PC</t>
        </is>
      </c>
      <c r="D733" t="inlineStr">
        <is>
          <t>05/2026</t>
        </is>
      </c>
      <c r="E733" t="n">
        <v>6</v>
      </c>
      <c r="F733" t="n">
        <v>119.82</v>
      </c>
      <c r="G733" t="n">
        <v>19.97</v>
      </c>
    </row>
    <row r="734">
      <c r="A734" t="inlineStr">
        <is>
          <t>Arcos</t>
        </is>
      </c>
      <c r="B734" t="n">
        <v>28658</v>
      </c>
      <c r="C734" t="inlineStr">
        <is>
          <t>GUARDANAPO QUADRADO FOLHA DUPLA BRANCO E BORDA CALANDRA 24X22 C/5000 UN</t>
        </is>
      </c>
      <c r="D734" t="inlineStr">
        <is>
          <t>05/2026</t>
        </is>
      </c>
      <c r="E734" t="n">
        <v>3</v>
      </c>
      <c r="F734" t="n">
        <v>741</v>
      </c>
      <c r="G734" t="n">
        <v>247</v>
      </c>
    </row>
    <row r="735">
      <c r="A735" t="inlineStr">
        <is>
          <t>Arcos</t>
        </is>
      </c>
      <c r="B735" t="n">
        <v>26592</v>
      </c>
      <c r="C735" t="inlineStr">
        <is>
          <t>HAMBURGUER BOVINO FREDDI PORCIONADO EM 50G KG 60% ACEM 40% PEITO BOVINO ARCOS</t>
        </is>
      </c>
      <c r="D735" t="inlineStr">
        <is>
          <t>05/2026</t>
        </is>
      </c>
      <c r="E735" t="n">
        <v>122.35</v>
      </c>
      <c r="F735" t="n">
        <v>4526.95</v>
      </c>
      <c r="G735" t="n">
        <v>37</v>
      </c>
    </row>
    <row r="736">
      <c r="A736" t="inlineStr">
        <is>
          <t>Arcos</t>
        </is>
      </c>
      <c r="B736" t="n">
        <v>19480</v>
      </c>
      <c r="C736" t="inlineStr">
        <is>
          <t>HORTELA HIDROPONICA KG</t>
        </is>
      </c>
      <c r="D736" t="inlineStr">
        <is>
          <t>05/2026</t>
        </is>
      </c>
      <c r="E736" t="n">
        <v>7.2</v>
      </c>
      <c r="F736" t="n">
        <v>121.65</v>
      </c>
      <c r="G736" t="n">
        <v>16.9</v>
      </c>
    </row>
    <row r="737">
      <c r="A737" t="inlineStr">
        <is>
          <t>Arcos</t>
        </is>
      </c>
      <c r="B737" t="n">
        <v>19203</v>
      </c>
      <c r="C737" t="inlineStr">
        <is>
          <t>IOGURTE INTEGRAL NESTLE C/170G UN</t>
        </is>
      </c>
      <c r="D737" t="inlineStr">
        <is>
          <t>05/2026</t>
        </is>
      </c>
      <c r="E737" t="n">
        <v>30</v>
      </c>
      <c r="F737" t="n">
        <v>311.88</v>
      </c>
      <c r="G737" t="n">
        <v>10.4</v>
      </c>
    </row>
    <row r="738">
      <c r="A738" t="inlineStr">
        <is>
          <t>Arcos</t>
        </is>
      </c>
      <c r="B738" t="n">
        <v>29158</v>
      </c>
      <c r="C738" t="inlineStr">
        <is>
          <t>JOGO CORTADOR REDONDO LISO INOX PCT C/7 PC - 9179- 9179</t>
        </is>
      </c>
      <c r="D738" t="inlineStr">
        <is>
          <t>05/2026</t>
        </is>
      </c>
      <c r="E738" t="n">
        <v>1</v>
      </c>
      <c r="F738" t="n">
        <v>39.19</v>
      </c>
      <c r="G738" t="n">
        <v>39.19</v>
      </c>
    </row>
    <row r="739">
      <c r="A739" t="inlineStr">
        <is>
          <t>Arcos</t>
        </is>
      </c>
      <c r="B739" t="n">
        <v>19759</v>
      </c>
      <c r="C739" t="inlineStr">
        <is>
          <t>LARANJA BAHIA KG</t>
        </is>
      </c>
      <c r="D739" t="inlineStr">
        <is>
          <t>05/2026</t>
        </is>
      </c>
      <c r="E739" t="n">
        <v>46</v>
      </c>
      <c r="F739" t="n">
        <v>413.4</v>
      </c>
      <c r="G739" t="n">
        <v>8.99</v>
      </c>
    </row>
    <row r="740">
      <c r="A740" t="inlineStr">
        <is>
          <t>Arcos</t>
        </is>
      </c>
      <c r="B740" t="n">
        <v>23361</v>
      </c>
      <c r="C740" t="inlineStr">
        <is>
          <t>LARANJA PERA KG</t>
        </is>
      </c>
      <c r="D740" t="inlineStr">
        <is>
          <t>05/2026</t>
        </is>
      </c>
      <c r="E740" t="n">
        <v>416</v>
      </c>
      <c r="F740" t="n">
        <v>1163.2</v>
      </c>
      <c r="G740" t="n">
        <v>2.8</v>
      </c>
    </row>
    <row r="741">
      <c r="A741" t="inlineStr">
        <is>
          <t>Arcos</t>
        </is>
      </c>
      <c r="B741" t="n">
        <v>20661</v>
      </c>
      <c r="C741" t="inlineStr">
        <is>
          <t>LEITE CONDENSADO MOCA C/395G UN</t>
        </is>
      </c>
      <c r="D741" t="inlineStr">
        <is>
          <t>05/2026</t>
        </is>
      </c>
      <c r="E741" t="n">
        <v>22</v>
      </c>
      <c r="F741" t="n">
        <v>188.98</v>
      </c>
      <c r="G741" t="n">
        <v>8.59</v>
      </c>
    </row>
    <row r="742">
      <c r="A742" t="inlineStr">
        <is>
          <t>Arcos</t>
        </is>
      </c>
      <c r="B742" t="n">
        <v>25416</v>
      </c>
      <c r="C742" t="inlineStr">
        <is>
          <t>LEITE DE AVEIA NUDE C/1L UN</t>
        </is>
      </c>
      <c r="D742" t="inlineStr">
        <is>
          <t>05/2026</t>
        </is>
      </c>
      <c r="E742" t="n">
        <v>24</v>
      </c>
      <c r="F742" t="n">
        <v>357.6</v>
      </c>
      <c r="G742" t="n">
        <v>14.9</v>
      </c>
    </row>
    <row r="743">
      <c r="A743" t="inlineStr">
        <is>
          <t>Arcos</t>
        </is>
      </c>
      <c r="B743" t="n">
        <v>20653</v>
      </c>
      <c r="C743" t="inlineStr">
        <is>
          <t>LEITE DE COCO SOCOCO C/1L UN</t>
        </is>
      </c>
      <c r="D743" t="inlineStr">
        <is>
          <t>05/2026</t>
        </is>
      </c>
      <c r="E743" t="n">
        <v>12</v>
      </c>
      <c r="F743" t="n">
        <v>311.52</v>
      </c>
      <c r="G743" t="n">
        <v>25.96</v>
      </c>
    </row>
    <row r="744">
      <c r="A744" t="inlineStr">
        <is>
          <t>Arcos</t>
        </is>
      </c>
      <c r="B744" t="n">
        <v>19421</v>
      </c>
      <c r="C744" t="inlineStr">
        <is>
          <t>LEITE INTEGRAL ITALAC C/12</t>
        </is>
      </c>
      <c r="D744" t="inlineStr">
        <is>
          <t>05/2026</t>
        </is>
      </c>
      <c r="E744" t="n">
        <v>16</v>
      </c>
      <c r="F744" t="n">
        <v>1292.64</v>
      </c>
      <c r="G744" t="n">
        <v>80.79000000000001</v>
      </c>
    </row>
    <row r="745">
      <c r="A745" t="inlineStr">
        <is>
          <t>Arcos</t>
        </is>
      </c>
      <c r="B745" t="n">
        <v>25478</v>
      </c>
      <c r="C745" t="inlineStr">
        <is>
          <t xml:space="preserve">LEITE INTEGRAL LEITISSIMO 1L </t>
        </is>
      </c>
      <c r="D745" t="inlineStr">
        <is>
          <t>05/2026</t>
        </is>
      </c>
      <c r="E745" t="n">
        <v>120</v>
      </c>
      <c r="F745" t="n">
        <v>1170</v>
      </c>
      <c r="G745" t="n">
        <v>9.75</v>
      </c>
    </row>
    <row r="746">
      <c r="A746" t="inlineStr">
        <is>
          <t>Arcos</t>
        </is>
      </c>
      <c r="B746" t="n">
        <v>24322</v>
      </c>
      <c r="C746" t="inlineStr">
        <is>
          <t>LEMON PEPPER KG</t>
        </is>
      </c>
      <c r="D746" t="inlineStr">
        <is>
          <t>05/2026</t>
        </is>
      </c>
      <c r="E746" t="n">
        <v>4</v>
      </c>
      <c r="F746" t="n">
        <v>44</v>
      </c>
      <c r="G746" t="n">
        <v>11</v>
      </c>
    </row>
    <row r="747">
      <c r="A747" t="inlineStr">
        <is>
          <t>Arcos</t>
        </is>
      </c>
      <c r="B747" t="n">
        <v>18278</v>
      </c>
      <c r="C747" t="inlineStr">
        <is>
          <t>LICOR DE CEREJA CHERRY HEERING 700ML</t>
        </is>
      </c>
      <c r="D747" t="inlineStr">
        <is>
          <t>05/2026</t>
        </is>
      </c>
      <c r="E747" t="n">
        <v>12</v>
      </c>
      <c r="F747" t="n">
        <v>2865.06</v>
      </c>
      <c r="G747" t="n">
        <v>238.76</v>
      </c>
    </row>
    <row r="748">
      <c r="A748" t="inlineStr">
        <is>
          <t>Arcos</t>
        </is>
      </c>
      <c r="B748" t="n">
        <v>25630</v>
      </c>
      <c r="C748" t="inlineStr">
        <is>
          <t xml:space="preserve">LICOR DOLIN GENEPY LE CHAMOIS 750ML </t>
        </is>
      </c>
      <c r="D748" t="inlineStr">
        <is>
          <t>05/2026</t>
        </is>
      </c>
      <c r="E748" t="n">
        <v>6</v>
      </c>
      <c r="F748" t="n">
        <v>2088.6</v>
      </c>
      <c r="G748" t="n">
        <v>348.1</v>
      </c>
    </row>
    <row r="749">
      <c r="A749" t="inlineStr">
        <is>
          <t>Arcos</t>
        </is>
      </c>
      <c r="B749" t="n">
        <v>19751</v>
      </c>
      <c r="C749" t="inlineStr">
        <is>
          <t>LIMAO SICILIANO KG</t>
        </is>
      </c>
      <c r="D749" t="inlineStr">
        <is>
          <t>05/2026</t>
        </is>
      </c>
      <c r="E749" t="n">
        <v>72</v>
      </c>
      <c r="F749" t="n">
        <v>643.5</v>
      </c>
      <c r="G749" t="n">
        <v>8.94</v>
      </c>
    </row>
    <row r="750">
      <c r="A750" t="inlineStr">
        <is>
          <t>Arcos</t>
        </is>
      </c>
      <c r="B750" t="n">
        <v>23359</v>
      </c>
      <c r="C750" t="inlineStr">
        <is>
          <t>LIMAO TAHITI KG</t>
        </is>
      </c>
      <c r="D750" t="inlineStr">
        <is>
          <t>05/2026</t>
        </is>
      </c>
      <c r="E750" t="n">
        <v>205</v>
      </c>
      <c r="F750" t="n">
        <v>461.9</v>
      </c>
      <c r="G750" t="n">
        <v>2.25</v>
      </c>
    </row>
    <row r="751">
      <c r="A751" t="inlineStr">
        <is>
          <t>Arcos</t>
        </is>
      </c>
      <c r="B751" t="n">
        <v>24331</v>
      </c>
      <c r="C751" t="inlineStr">
        <is>
          <t>LINGUICA CALABRESA KG</t>
        </is>
      </c>
      <c r="D751" t="inlineStr">
        <is>
          <t>05/2026</t>
        </is>
      </c>
      <c r="E751" t="n">
        <v>9</v>
      </c>
      <c r="F751" t="n">
        <v>304.85</v>
      </c>
      <c r="G751" t="n">
        <v>33.87</v>
      </c>
    </row>
    <row r="752">
      <c r="A752" t="inlineStr">
        <is>
          <t>Arcos</t>
        </is>
      </c>
      <c r="B752" t="n">
        <v>20501</v>
      </c>
      <c r="C752" t="inlineStr">
        <is>
          <t>LINGUICA TOSCANA AURORA KG</t>
        </is>
      </c>
      <c r="D752" t="inlineStr">
        <is>
          <t>05/2026</t>
        </is>
      </c>
      <c r="E752" t="n">
        <v>10</v>
      </c>
      <c r="F752" t="n">
        <v>214</v>
      </c>
      <c r="G752" t="n">
        <v>21.4</v>
      </c>
    </row>
    <row r="753">
      <c r="A753" t="inlineStr">
        <is>
          <t>Arcos</t>
        </is>
      </c>
      <c r="B753" t="n">
        <v>26588</v>
      </c>
      <c r="C753" t="inlineStr">
        <is>
          <t>LONZA FATIADO JAIS KG</t>
        </is>
      </c>
      <c r="D753" t="inlineStr">
        <is>
          <t>05/2026</t>
        </is>
      </c>
      <c r="E753" t="n">
        <v>2</v>
      </c>
      <c r="F753" t="n">
        <v>553</v>
      </c>
      <c r="G753" t="n">
        <v>276.5</v>
      </c>
    </row>
    <row r="754">
      <c r="A754" t="inlineStr">
        <is>
          <t>Arcos</t>
        </is>
      </c>
      <c r="B754" t="n">
        <v>19478</v>
      </c>
      <c r="C754" t="inlineStr">
        <is>
          <t>LOURO FRESCO KG</t>
        </is>
      </c>
      <c r="D754" t="inlineStr">
        <is>
          <t>05/2026</t>
        </is>
      </c>
      <c r="E754" t="n">
        <v>0.35</v>
      </c>
      <c r="F754" t="n">
        <v>15.93</v>
      </c>
      <c r="G754" t="n">
        <v>45.51</v>
      </c>
    </row>
    <row r="755">
      <c r="A755" t="inlineStr">
        <is>
          <t>Arcos</t>
        </is>
      </c>
      <c r="B755" t="n">
        <v>17019</v>
      </c>
      <c r="C755" t="inlineStr">
        <is>
          <t>LUVA EMBORRACHADA M AMARELA UN</t>
        </is>
      </c>
      <c r="D755" t="inlineStr">
        <is>
          <t>05/2026</t>
        </is>
      </c>
      <c r="E755" t="n">
        <v>3</v>
      </c>
      <c r="F755" t="n">
        <v>9</v>
      </c>
      <c r="G755" t="n">
        <v>3</v>
      </c>
    </row>
    <row r="756">
      <c r="A756" t="inlineStr">
        <is>
          <t>Arcos</t>
        </is>
      </c>
      <c r="B756" t="n">
        <v>17020</v>
      </c>
      <c r="C756" t="inlineStr">
        <is>
          <t>LUVA EMBORRACHADA P AMARELA UN</t>
        </is>
      </c>
      <c r="D756" t="inlineStr">
        <is>
          <t>05/2026</t>
        </is>
      </c>
      <c r="E756" t="n">
        <v>3</v>
      </c>
      <c r="F756" t="n">
        <v>9</v>
      </c>
      <c r="G756" t="n">
        <v>3</v>
      </c>
    </row>
    <row r="757">
      <c r="A757" t="inlineStr">
        <is>
          <t>Arcos</t>
        </is>
      </c>
      <c r="B757" t="n">
        <v>17504</v>
      </c>
      <c r="C757" t="inlineStr">
        <is>
          <t>LUVA LATEX G SEM TALCO C/100UN</t>
        </is>
      </c>
      <c r="D757" t="inlineStr">
        <is>
          <t>05/2026</t>
        </is>
      </c>
      <c r="E757" t="n">
        <v>5</v>
      </c>
      <c r="F757" t="n">
        <v>135</v>
      </c>
      <c r="G757" t="n">
        <v>27</v>
      </c>
    </row>
    <row r="758">
      <c r="A758" t="inlineStr">
        <is>
          <t>Arcos</t>
        </is>
      </c>
      <c r="B758" t="n">
        <v>17476</v>
      </c>
      <c r="C758" t="inlineStr">
        <is>
          <t>LUVA LATEX P SEM TALCO C/100</t>
        </is>
      </c>
      <c r="D758" t="inlineStr">
        <is>
          <t>05/2026</t>
        </is>
      </c>
      <c r="E758" t="n">
        <v>11</v>
      </c>
      <c r="F758" t="n">
        <v>297</v>
      </c>
      <c r="G758" t="n">
        <v>27</v>
      </c>
    </row>
    <row r="759">
      <c r="A759" t="inlineStr">
        <is>
          <t>Arcos</t>
        </is>
      </c>
      <c r="B759" t="n">
        <v>17488</v>
      </c>
      <c r="C759" t="inlineStr">
        <is>
          <t>LUVA LATEX SEM TALCO M C/100UN</t>
        </is>
      </c>
      <c r="D759" t="inlineStr">
        <is>
          <t>05/2026</t>
        </is>
      </c>
      <c r="E759" t="n">
        <v>12</v>
      </c>
      <c r="F759" t="n">
        <v>324</v>
      </c>
      <c r="G759" t="n">
        <v>27</v>
      </c>
    </row>
    <row r="760">
      <c r="A760" t="inlineStr">
        <is>
          <t>Arcos</t>
        </is>
      </c>
      <c r="B760" t="n">
        <v>19748</v>
      </c>
      <c r="C760" t="inlineStr">
        <is>
          <t>MACA FUJI KG</t>
        </is>
      </c>
      <c r="D760" t="inlineStr">
        <is>
          <t>05/2026</t>
        </is>
      </c>
      <c r="E760" t="n">
        <v>23.25</v>
      </c>
      <c r="F760" t="n">
        <v>157.26</v>
      </c>
      <c r="G760" t="n">
        <v>6.76</v>
      </c>
    </row>
    <row r="761">
      <c r="A761" t="inlineStr">
        <is>
          <t>Arcos</t>
        </is>
      </c>
      <c r="B761" t="n">
        <v>19743</v>
      </c>
      <c r="C761" t="inlineStr">
        <is>
          <t>MACA VERDE KG</t>
        </is>
      </c>
      <c r="D761" t="inlineStr">
        <is>
          <t>05/2026</t>
        </is>
      </c>
      <c r="E761" t="n">
        <v>33</v>
      </c>
      <c r="F761" t="n">
        <v>502.6</v>
      </c>
      <c r="G761" t="n">
        <v>15.23</v>
      </c>
    </row>
    <row r="762">
      <c r="A762" t="inlineStr">
        <is>
          <t>Arcos</t>
        </is>
      </c>
      <c r="B762" t="n">
        <v>20136</v>
      </c>
      <c r="C762" t="inlineStr">
        <is>
          <t>MACARRAO ESPAGUETE C/ OVOS ADRIA C/500G</t>
        </is>
      </c>
      <c r="D762" t="inlineStr">
        <is>
          <t>05/2026</t>
        </is>
      </c>
      <c r="E762" t="n">
        <v>13</v>
      </c>
      <c r="F762" t="n">
        <v>54.6</v>
      </c>
      <c r="G762" t="n">
        <v>4.2</v>
      </c>
    </row>
    <row r="763">
      <c r="A763" t="inlineStr">
        <is>
          <t>Arcos</t>
        </is>
      </c>
      <c r="B763" t="n">
        <v>20114</v>
      </c>
      <c r="C763" t="inlineStr">
        <is>
          <t>MACARRAO LINGUINE GRANO DURO DIVELLA  500GR</t>
        </is>
      </c>
      <c r="D763" t="inlineStr">
        <is>
          <t>05/2026</t>
        </is>
      </c>
      <c r="E763" t="n">
        <v>24</v>
      </c>
      <c r="F763" t="n">
        <v>213.12</v>
      </c>
      <c r="G763" t="n">
        <v>8.880000000000001</v>
      </c>
    </row>
    <row r="764">
      <c r="A764" t="inlineStr">
        <is>
          <t>Arcos</t>
        </is>
      </c>
      <c r="B764" t="n">
        <v>20007</v>
      </c>
      <c r="C764" t="inlineStr">
        <is>
          <t>MAIONESE HELLMANNS C/3KG</t>
        </is>
      </c>
      <c r="D764" t="inlineStr">
        <is>
          <t>05/2026</t>
        </is>
      </c>
      <c r="E764" t="n">
        <v>3</v>
      </c>
      <c r="F764" t="n">
        <v>160.2</v>
      </c>
      <c r="G764" t="n">
        <v>53.4</v>
      </c>
    </row>
    <row r="765">
      <c r="A765" t="inlineStr">
        <is>
          <t>Arcos</t>
        </is>
      </c>
      <c r="B765" t="n">
        <v>26631</v>
      </c>
      <c r="C765" t="inlineStr">
        <is>
          <t>MANJERICAO BASILICO KG</t>
        </is>
      </c>
      <c r="D765" t="inlineStr">
        <is>
          <t>05/2026</t>
        </is>
      </c>
      <c r="E765" t="n">
        <v>15.7</v>
      </c>
      <c r="F765" t="n">
        <v>805.55</v>
      </c>
      <c r="G765" t="n">
        <v>51.31</v>
      </c>
    </row>
    <row r="766">
      <c r="A766" t="inlineStr">
        <is>
          <t>Arcos</t>
        </is>
      </c>
      <c r="B766" t="n">
        <v>19476</v>
      </c>
      <c r="C766" t="inlineStr">
        <is>
          <t>MANJERICAO KG</t>
        </is>
      </c>
      <c r="D766" t="inlineStr">
        <is>
          <t>05/2026</t>
        </is>
      </c>
      <c r="E766" t="n">
        <v>5.9</v>
      </c>
      <c r="F766" t="n">
        <v>371.47</v>
      </c>
      <c r="G766" t="n">
        <v>62.96</v>
      </c>
    </row>
    <row r="767">
      <c r="A767" t="inlineStr">
        <is>
          <t>Arcos</t>
        </is>
      </c>
      <c r="B767" t="n">
        <v>19409</v>
      </c>
      <c r="C767" t="inlineStr">
        <is>
          <t>MANTEIGA DE GARRAFA SERTA NORTE 450G UN</t>
        </is>
      </c>
      <c r="D767" t="inlineStr">
        <is>
          <t>05/2026</t>
        </is>
      </c>
      <c r="E767" t="n">
        <v>12</v>
      </c>
      <c r="F767" t="n">
        <v>293.76</v>
      </c>
      <c r="G767" t="n">
        <v>24.48</v>
      </c>
    </row>
    <row r="768">
      <c r="A768" t="inlineStr">
        <is>
          <t>Arcos</t>
        </is>
      </c>
      <c r="B768" t="n">
        <v>19401</v>
      </c>
      <c r="C768" t="inlineStr">
        <is>
          <t>MANTEIGA SEM SAL SCALA KG</t>
        </is>
      </c>
      <c r="D768" t="inlineStr">
        <is>
          <t>05/2026</t>
        </is>
      </c>
      <c r="E768" t="n">
        <v>9</v>
      </c>
      <c r="F768" t="n">
        <v>1676.62</v>
      </c>
      <c r="G768" t="n">
        <v>186.29</v>
      </c>
    </row>
    <row r="769">
      <c r="A769" t="inlineStr">
        <is>
          <t>Arcos</t>
        </is>
      </c>
      <c r="B769" t="n">
        <v>19415</v>
      </c>
      <c r="C769" t="inlineStr">
        <is>
          <t>MARGARINA COM SAL QUALY 500G UN</t>
        </is>
      </c>
      <c r="D769" t="inlineStr">
        <is>
          <t>05/2026</t>
        </is>
      </c>
      <c r="E769" t="n">
        <v>12</v>
      </c>
      <c r="F769" t="n">
        <v>105.6</v>
      </c>
      <c r="G769" t="n">
        <v>8.800000000000001</v>
      </c>
    </row>
    <row r="770">
      <c r="A770" t="inlineStr">
        <is>
          <t>Arcos</t>
        </is>
      </c>
      <c r="B770" t="n">
        <v>17475</v>
      </c>
      <c r="C770" t="inlineStr">
        <is>
          <t>MARMITEX D2 1000ML COM TAMPA THEMOPRAT C/100</t>
        </is>
      </c>
      <c r="D770" t="inlineStr">
        <is>
          <t>05/2026</t>
        </is>
      </c>
      <c r="E770" t="n">
        <v>1</v>
      </c>
      <c r="F770" t="n">
        <v>104</v>
      </c>
      <c r="G770" t="n">
        <v>104</v>
      </c>
    </row>
    <row r="771">
      <c r="A771" t="inlineStr">
        <is>
          <t>Arcos</t>
        </is>
      </c>
      <c r="B771" t="n">
        <v>20117</v>
      </c>
      <c r="C771" t="inlineStr">
        <is>
          <t>MASSA FOLHADA AROSA 1KG UN</t>
        </is>
      </c>
      <c r="D771" t="inlineStr">
        <is>
          <t>05/2026</t>
        </is>
      </c>
      <c r="E771" t="n">
        <v>35</v>
      </c>
      <c r="F771" t="n">
        <v>1353.5</v>
      </c>
      <c r="G771" t="n">
        <v>38.67</v>
      </c>
    </row>
    <row r="772">
      <c r="A772" t="inlineStr">
        <is>
          <t>Arcos</t>
        </is>
      </c>
      <c r="B772" t="n">
        <v>25075</v>
      </c>
      <c r="C772" t="inlineStr">
        <is>
          <t>MASSA PARA LASANHA ADRIA C/500G</t>
        </is>
      </c>
      <c r="D772" t="inlineStr">
        <is>
          <t>05/2026</t>
        </is>
      </c>
      <c r="E772" t="n">
        <v>7</v>
      </c>
      <c r="F772" t="n">
        <v>54.39</v>
      </c>
      <c r="G772" t="n">
        <v>7.77</v>
      </c>
    </row>
    <row r="773">
      <c r="A773" t="inlineStr">
        <is>
          <t>Arcos</t>
        </is>
      </c>
      <c r="B773" t="n">
        <v>19600</v>
      </c>
      <c r="C773" t="inlineStr">
        <is>
          <t>MAXIXE KG</t>
        </is>
      </c>
      <c r="D773" t="inlineStr">
        <is>
          <t>05/2026</t>
        </is>
      </c>
      <c r="E773" t="n">
        <v>2.3</v>
      </c>
      <c r="F773" t="n">
        <v>26.68</v>
      </c>
      <c r="G773" t="n">
        <v>11.6</v>
      </c>
    </row>
    <row r="774">
      <c r="A774" t="inlineStr">
        <is>
          <t>Arcos</t>
        </is>
      </c>
      <c r="B774" t="n">
        <v>20887</v>
      </c>
      <c r="C774" t="inlineStr">
        <is>
          <t>MEL PURO FLORA NECTAR C/1KG</t>
        </is>
      </c>
      <c r="D774" t="inlineStr">
        <is>
          <t>05/2026</t>
        </is>
      </c>
      <c r="E774" t="n">
        <v>33</v>
      </c>
      <c r="F774" t="n">
        <v>1217.7</v>
      </c>
      <c r="G774" t="n">
        <v>36.9</v>
      </c>
    </row>
    <row r="775">
      <c r="A775" t="inlineStr">
        <is>
          <t>Arcos</t>
        </is>
      </c>
      <c r="B775" t="n">
        <v>19738</v>
      </c>
      <c r="C775" t="inlineStr">
        <is>
          <t>MELANCIA KG</t>
        </is>
      </c>
      <c r="D775" t="inlineStr">
        <is>
          <t>05/2026</t>
        </is>
      </c>
      <c r="E775" t="n">
        <v>56.4</v>
      </c>
      <c r="F775" t="n">
        <v>178.21</v>
      </c>
      <c r="G775" t="n">
        <v>3.16</v>
      </c>
    </row>
    <row r="776">
      <c r="A776" t="inlineStr">
        <is>
          <t>Arcos</t>
        </is>
      </c>
      <c r="B776" t="n">
        <v>27393</v>
      </c>
      <c r="C776" t="inlineStr">
        <is>
          <t>MEXEDOR CAFE MADEIRA THEOTO C/1000UN</t>
        </is>
      </c>
      <c r="D776" t="inlineStr">
        <is>
          <t>05/2026</t>
        </is>
      </c>
      <c r="E776" t="n">
        <v>8</v>
      </c>
      <c r="F776" t="n">
        <v>151.84</v>
      </c>
      <c r="G776" t="n">
        <v>18.98</v>
      </c>
    </row>
    <row r="777">
      <c r="A777" t="inlineStr">
        <is>
          <t>Arcos</t>
        </is>
      </c>
      <c r="B777" t="n">
        <v>20645</v>
      </c>
      <c r="C777" t="inlineStr">
        <is>
          <t>MILHO VERDE QUERO C/2KG</t>
        </is>
      </c>
      <c r="D777" t="inlineStr">
        <is>
          <t>05/2026</t>
        </is>
      </c>
      <c r="E777" t="n">
        <v>42</v>
      </c>
      <c r="F777" t="n">
        <v>959.28</v>
      </c>
      <c r="G777" t="n">
        <v>22.84</v>
      </c>
    </row>
    <row r="778">
      <c r="A778" t="inlineStr">
        <is>
          <t>Arcos</t>
        </is>
      </c>
      <c r="B778" t="n">
        <v>19125</v>
      </c>
      <c r="C778" t="inlineStr">
        <is>
          <t>MINI BURGER BRIOCHE PINCEL CAIXA C/180 UN 15 PACOTES X 12 UN COD 142</t>
        </is>
      </c>
      <c r="D778" t="inlineStr">
        <is>
          <t>05/2026</t>
        </is>
      </c>
      <c r="E778" t="n">
        <v>9</v>
      </c>
      <c r="F778" t="n">
        <v>1856.52</v>
      </c>
      <c r="G778" t="n">
        <v>206.28</v>
      </c>
    </row>
    <row r="779">
      <c r="A779" t="inlineStr">
        <is>
          <t>Arcos</t>
        </is>
      </c>
      <c r="B779" t="n">
        <v>19984</v>
      </c>
      <c r="C779" t="inlineStr">
        <is>
          <t>MOLHO INGLES KENKO 1L</t>
        </is>
      </c>
      <c r="D779" t="inlineStr">
        <is>
          <t>05/2026</t>
        </is>
      </c>
      <c r="E779" t="n">
        <v>4</v>
      </c>
      <c r="F779" t="n">
        <v>79.2</v>
      </c>
      <c r="G779" t="n">
        <v>19.8</v>
      </c>
    </row>
    <row r="780">
      <c r="A780" t="inlineStr">
        <is>
          <t>Arcos</t>
        </is>
      </c>
      <c r="B780" t="n">
        <v>19973</v>
      </c>
      <c r="C780" t="inlineStr">
        <is>
          <t>MOLHO SHOYO TRADICIONAL SAKURA C/1,010L UN</t>
        </is>
      </c>
      <c r="D780" t="inlineStr">
        <is>
          <t>05/2026</t>
        </is>
      </c>
      <c r="E780" t="n">
        <v>12</v>
      </c>
      <c r="F780" t="n">
        <v>186.66</v>
      </c>
      <c r="G780" t="n">
        <v>15.56</v>
      </c>
    </row>
    <row r="781">
      <c r="A781" t="inlineStr">
        <is>
          <t>Arcos</t>
        </is>
      </c>
      <c r="B781" t="n">
        <v>24385</v>
      </c>
      <c r="C781" t="inlineStr">
        <is>
          <t>MORANGO CONGELADO KG</t>
        </is>
      </c>
      <c r="D781" t="inlineStr">
        <is>
          <t>05/2026</t>
        </is>
      </c>
      <c r="E781" t="n">
        <v>1</v>
      </c>
      <c r="F781" t="n">
        <v>15.22</v>
      </c>
      <c r="G781" t="n">
        <v>15.22</v>
      </c>
    </row>
    <row r="782">
      <c r="A782" t="inlineStr">
        <is>
          <t>Arcos</t>
        </is>
      </c>
      <c r="B782" t="n">
        <v>26711</v>
      </c>
      <c r="C782" t="inlineStr">
        <is>
          <t>OLEO DE ABACATE EXTRA VIRGEM PAZZE C/250ML UN</t>
        </is>
      </c>
      <c r="D782" t="inlineStr">
        <is>
          <t>05/2026</t>
        </is>
      </c>
      <c r="E782" t="n">
        <v>10</v>
      </c>
      <c r="F782" t="n">
        <v>470</v>
      </c>
      <c r="G782" t="n">
        <v>47</v>
      </c>
    </row>
    <row r="783">
      <c r="A783" t="inlineStr">
        <is>
          <t>Arcos</t>
        </is>
      </c>
      <c r="B783" t="n">
        <v>21017</v>
      </c>
      <c r="C783" t="inlineStr">
        <is>
          <t>OLEO DE ALGODAO SAUDE C/14,5KG</t>
        </is>
      </c>
      <c r="D783" t="inlineStr">
        <is>
          <t>05/2026</t>
        </is>
      </c>
      <c r="E783" t="n">
        <v>15</v>
      </c>
      <c r="F783" t="n">
        <v>2383.5</v>
      </c>
      <c r="G783" t="n">
        <v>158.9</v>
      </c>
    </row>
    <row r="784">
      <c r="A784" t="inlineStr">
        <is>
          <t>Arcos</t>
        </is>
      </c>
      <c r="B784" t="n">
        <v>21010</v>
      </c>
      <c r="C784" t="inlineStr">
        <is>
          <t>OLEO DE CANOLA SAUDE C/900ML</t>
        </is>
      </c>
      <c r="D784" t="inlineStr">
        <is>
          <t>05/2026</t>
        </is>
      </c>
      <c r="E784" t="n">
        <v>140</v>
      </c>
      <c r="F784" t="n">
        <v>1650</v>
      </c>
      <c r="G784" t="n">
        <v>11.79</v>
      </c>
    </row>
    <row r="785">
      <c r="A785" t="inlineStr">
        <is>
          <t>Arcos</t>
        </is>
      </c>
      <c r="B785" t="n">
        <v>23096</v>
      </c>
      <c r="C785" t="inlineStr">
        <is>
          <t>OVO BRANCO UN</t>
        </is>
      </c>
      <c r="D785" t="inlineStr">
        <is>
          <t>05/2026</t>
        </is>
      </c>
      <c r="E785" t="n">
        <v>360</v>
      </c>
      <c r="F785" t="n">
        <v>231.6</v>
      </c>
      <c r="G785" t="n">
        <v>0.64</v>
      </c>
    </row>
    <row r="786">
      <c r="A786" t="inlineStr">
        <is>
          <t>Arcos</t>
        </is>
      </c>
      <c r="B786" t="n">
        <v>23095</v>
      </c>
      <c r="C786" t="inlineStr">
        <is>
          <t>OVO CAIPIRA UN</t>
        </is>
      </c>
      <c r="D786" t="inlineStr">
        <is>
          <t>05/2026</t>
        </is>
      </c>
      <c r="E786" t="n">
        <v>2350</v>
      </c>
      <c r="F786" t="n">
        <v>2448.7</v>
      </c>
      <c r="G786" t="n">
        <v>1.04</v>
      </c>
    </row>
    <row r="787">
      <c r="A787" t="inlineStr">
        <is>
          <t>Arcos</t>
        </is>
      </c>
      <c r="B787" t="n">
        <v>27106</v>
      </c>
      <c r="C787" t="inlineStr">
        <is>
          <t>PALMILTO PUPUNHA FRESCO TOLETE KG</t>
        </is>
      </c>
      <c r="D787" t="inlineStr">
        <is>
          <t>05/2026</t>
        </is>
      </c>
      <c r="E787" t="n">
        <v>4</v>
      </c>
      <c r="F787" t="n">
        <v>121.8</v>
      </c>
      <c r="G787" t="n">
        <v>30.45</v>
      </c>
    </row>
    <row r="788">
      <c r="A788" t="inlineStr">
        <is>
          <t>Arcos</t>
        </is>
      </c>
      <c r="B788" t="n">
        <v>17162</v>
      </c>
      <c r="C788" t="inlineStr">
        <is>
          <t>PANO MULTIUSO 28X240 C/600PANOS UM</t>
        </is>
      </c>
      <c r="D788" t="inlineStr">
        <is>
          <t>05/2026</t>
        </is>
      </c>
      <c r="E788" t="n">
        <v>12</v>
      </c>
      <c r="F788" t="n">
        <v>648</v>
      </c>
      <c r="G788" t="n">
        <v>54</v>
      </c>
    </row>
    <row r="789">
      <c r="A789" t="inlineStr">
        <is>
          <t>Arcos</t>
        </is>
      </c>
      <c r="B789" t="n">
        <v>21372</v>
      </c>
      <c r="C789" t="inlineStr">
        <is>
          <t>PAO BRIOCHE FORME C/ TAMPA UN</t>
        </is>
      </c>
      <c r="D789" t="inlineStr">
        <is>
          <t>05/2026</t>
        </is>
      </c>
      <c r="E789" t="n">
        <v>84</v>
      </c>
      <c r="F789" t="n">
        <v>2604</v>
      </c>
      <c r="G789" t="n">
        <v>31</v>
      </c>
    </row>
    <row r="790">
      <c r="A790" t="inlineStr">
        <is>
          <t>Arcos</t>
        </is>
      </c>
      <c r="B790" t="n">
        <v>28819</v>
      </c>
      <c r="C790" t="inlineStr">
        <is>
          <t>PAO DE FORMA TRADICIONAL VISCONTI 400G CX C/10UN</t>
        </is>
      </c>
      <c r="D790" t="inlineStr">
        <is>
          <t>05/2026</t>
        </is>
      </c>
      <c r="E790" t="n">
        <v>8</v>
      </c>
      <c r="F790" t="n">
        <v>471.2</v>
      </c>
      <c r="G790" t="n">
        <v>58.9</v>
      </c>
    </row>
    <row r="791">
      <c r="A791" t="inlineStr">
        <is>
          <t>Arcos</t>
        </is>
      </c>
      <c r="B791" t="n">
        <v>24833</v>
      </c>
      <c r="C791" t="inlineStr">
        <is>
          <t>PAO DE QUEIJO 80G C/25UN</t>
        </is>
      </c>
      <c r="D791" t="inlineStr">
        <is>
          <t>05/2026</t>
        </is>
      </c>
      <c r="E791" t="n">
        <v>22</v>
      </c>
      <c r="F791" t="n">
        <v>1080.5</v>
      </c>
      <c r="G791" t="n">
        <v>49.11</v>
      </c>
    </row>
    <row r="792">
      <c r="A792" t="inlineStr">
        <is>
          <t>Arcos</t>
        </is>
      </c>
      <c r="B792" t="n">
        <v>27399</v>
      </c>
      <c r="C792" t="inlineStr">
        <is>
          <t>PAO DE QUEIJO TRAD LANCHE DONA ZELDA 25UN C/80GR - 2KG</t>
        </is>
      </c>
      <c r="D792" t="inlineStr">
        <is>
          <t>05/2026</t>
        </is>
      </c>
      <c r="E792" t="n">
        <v>30</v>
      </c>
      <c r="F792" t="n">
        <v>2700</v>
      </c>
      <c r="G792" t="n">
        <v>90</v>
      </c>
    </row>
    <row r="793">
      <c r="A793" t="inlineStr">
        <is>
          <t>Arcos</t>
        </is>
      </c>
      <c r="B793" t="n">
        <v>28384</v>
      </c>
      <c r="C793" t="inlineStr">
        <is>
          <t xml:space="preserve">PÃO PDC FORMA LEVAIN 750GR </t>
        </is>
      </c>
      <c r="D793" t="inlineStr">
        <is>
          <t>05/2026</t>
        </is>
      </c>
      <c r="E793" t="n">
        <v>22</v>
      </c>
      <c r="F793" t="n">
        <v>572</v>
      </c>
      <c r="G793" t="n">
        <v>26</v>
      </c>
    </row>
    <row r="794">
      <c r="A794" t="inlineStr">
        <is>
          <t>Arcos</t>
        </is>
      </c>
      <c r="B794" t="n">
        <v>17342</v>
      </c>
      <c r="C794" t="inlineStr">
        <is>
          <t>PAPEL HIGIENICO ROLAO PREMIUM SULLEG 300M C/8UN</t>
        </is>
      </c>
      <c r="D794" t="inlineStr">
        <is>
          <t>05/2026</t>
        </is>
      </c>
      <c r="E794" t="n">
        <v>4</v>
      </c>
      <c r="F794" t="n">
        <v>136.92</v>
      </c>
      <c r="G794" t="n">
        <v>34.23</v>
      </c>
    </row>
    <row r="795">
      <c r="A795" t="inlineStr">
        <is>
          <t>Arcos</t>
        </is>
      </c>
      <c r="B795" t="n">
        <v>17418</v>
      </c>
      <c r="C795" t="inlineStr">
        <is>
          <t>PAPEL TOALHA BOBINA LUXO BIA PAPER C/6X20X200M C/6 ROLOS</t>
        </is>
      </c>
      <c r="D795" t="inlineStr">
        <is>
          <t>05/2026</t>
        </is>
      </c>
      <c r="E795" t="n">
        <v>18</v>
      </c>
      <c r="F795" t="n">
        <v>1060.2</v>
      </c>
      <c r="G795" t="n">
        <v>58.9</v>
      </c>
    </row>
    <row r="796">
      <c r="A796" t="inlineStr">
        <is>
          <t>Arcos</t>
        </is>
      </c>
      <c r="B796" t="n">
        <v>28880</v>
      </c>
      <c r="C796" t="inlineStr">
        <is>
          <t>PAPEL TOALHA INTERFOLHA NOBRE PAPER FOLHA DUPLA  2000 FOLHAS</t>
        </is>
      </c>
      <c r="D796" t="inlineStr">
        <is>
          <t>05/2026</t>
        </is>
      </c>
      <c r="E796" t="n">
        <v>10</v>
      </c>
      <c r="F796" t="n">
        <v>850</v>
      </c>
      <c r="G796" t="n">
        <v>85</v>
      </c>
    </row>
    <row r="797">
      <c r="A797" t="inlineStr">
        <is>
          <t>Arcos</t>
        </is>
      </c>
      <c r="B797" t="n">
        <v>24505</v>
      </c>
      <c r="C797" t="inlineStr">
        <is>
          <t>PAPEL TOALHA SNOB 1X2 UN</t>
        </is>
      </c>
      <c r="D797" t="inlineStr">
        <is>
          <t>05/2026</t>
        </is>
      </c>
      <c r="E797" t="n">
        <v>10</v>
      </c>
      <c r="F797" t="n">
        <v>49.8</v>
      </c>
      <c r="G797" t="n">
        <v>4.98</v>
      </c>
    </row>
    <row r="798">
      <c r="A798" t="inlineStr">
        <is>
          <t>Arcos</t>
        </is>
      </c>
      <c r="B798" t="n">
        <v>23502</v>
      </c>
      <c r="C798" t="inlineStr">
        <is>
          <t>PAPRICA DEFUMADA PCT 500G UN</t>
        </is>
      </c>
      <c r="D798" t="inlineStr">
        <is>
          <t>05/2026</t>
        </is>
      </c>
      <c r="E798" t="n">
        <v>14.9</v>
      </c>
      <c r="F798" t="n">
        <v>14.9</v>
      </c>
      <c r="G798" t="n">
        <v>1</v>
      </c>
    </row>
    <row r="799">
      <c r="A799" t="inlineStr">
        <is>
          <t>Arcos</t>
        </is>
      </c>
      <c r="B799" t="n">
        <v>19932</v>
      </c>
      <c r="C799" t="inlineStr">
        <is>
          <t>PAPRICA DOCE 500GR</t>
        </is>
      </c>
      <c r="D799" t="inlineStr">
        <is>
          <t>05/2026</t>
        </is>
      </c>
      <c r="E799" t="n">
        <v>4</v>
      </c>
      <c r="F799" t="n">
        <v>28</v>
      </c>
      <c r="G799" t="n">
        <v>7</v>
      </c>
    </row>
    <row r="800">
      <c r="A800" t="inlineStr">
        <is>
          <t>Arcos</t>
        </is>
      </c>
      <c r="B800" t="n">
        <v>24401</v>
      </c>
      <c r="C800" t="inlineStr">
        <is>
          <t>PAPRICA PICANTE PCT 500G UN</t>
        </is>
      </c>
      <c r="D800" t="inlineStr">
        <is>
          <t>05/2026</t>
        </is>
      </c>
      <c r="E800" t="n">
        <v>2</v>
      </c>
      <c r="F800" t="n">
        <v>15</v>
      </c>
      <c r="G800" t="n">
        <v>7.5</v>
      </c>
    </row>
    <row r="801">
      <c r="A801" t="inlineStr">
        <is>
          <t>Arcos</t>
        </is>
      </c>
      <c r="B801" t="n">
        <v>20614</v>
      </c>
      <c r="C801" t="inlineStr">
        <is>
          <t>PASTA GERGELIM TAHINE ISTAMBUL 5006 LT</t>
        </is>
      </c>
      <c r="D801" t="inlineStr">
        <is>
          <t>05/2026</t>
        </is>
      </c>
      <c r="E801" t="n">
        <v>4</v>
      </c>
      <c r="F801" t="n">
        <v>137.44</v>
      </c>
      <c r="G801" t="n">
        <v>34.36</v>
      </c>
    </row>
    <row r="802">
      <c r="A802" t="inlineStr">
        <is>
          <t>Arcos</t>
        </is>
      </c>
      <c r="B802" t="n">
        <v>25126</v>
      </c>
      <c r="C802" t="inlineStr">
        <is>
          <t>PATINHO EM BIFE KG</t>
        </is>
      </c>
      <c r="D802" t="inlineStr">
        <is>
          <t>05/2026</t>
        </is>
      </c>
      <c r="E802" t="n">
        <v>47.2</v>
      </c>
      <c r="F802" t="n">
        <v>2024.88</v>
      </c>
      <c r="G802" t="n">
        <v>42.9</v>
      </c>
    </row>
    <row r="803">
      <c r="A803" t="inlineStr">
        <is>
          <t>Arcos</t>
        </is>
      </c>
      <c r="B803" t="n">
        <v>18832</v>
      </c>
      <c r="C803" t="inlineStr">
        <is>
          <t>PATINHO MOIDO KG</t>
        </is>
      </c>
      <c r="D803" t="inlineStr">
        <is>
          <t>05/2026</t>
        </is>
      </c>
      <c r="E803" t="n">
        <v>62.7</v>
      </c>
      <c r="F803" t="n">
        <v>2501.73</v>
      </c>
      <c r="G803" t="n">
        <v>39.9</v>
      </c>
    </row>
    <row r="804">
      <c r="A804" t="inlineStr">
        <is>
          <t>Arcos</t>
        </is>
      </c>
      <c r="B804" t="n">
        <v>24891</v>
      </c>
      <c r="C804" t="inlineStr">
        <is>
          <t>PEDRA DE AMOLAR FACA UN</t>
        </is>
      </c>
      <c r="D804" t="inlineStr">
        <is>
          <t>05/2026</t>
        </is>
      </c>
      <c r="E804" t="n">
        <v>3</v>
      </c>
      <c r="F804" t="n">
        <v>56.7</v>
      </c>
      <c r="G804" t="n">
        <v>18.9</v>
      </c>
    </row>
    <row r="805">
      <c r="A805" t="inlineStr">
        <is>
          <t>Arcos</t>
        </is>
      </c>
      <c r="B805" t="n">
        <v>19589</v>
      </c>
      <c r="C805" t="inlineStr">
        <is>
          <t>PEPINO JAPONES KG</t>
        </is>
      </c>
      <c r="D805" t="inlineStr">
        <is>
          <t>05/2026</t>
        </is>
      </c>
      <c r="E805" t="n">
        <v>3.87</v>
      </c>
      <c r="F805" t="n">
        <v>34.4</v>
      </c>
      <c r="G805" t="n">
        <v>8.890000000000001</v>
      </c>
    </row>
    <row r="806">
      <c r="A806" t="inlineStr">
        <is>
          <t>Arcos</t>
        </is>
      </c>
      <c r="B806" t="n">
        <v>17895</v>
      </c>
      <c r="C806" t="inlineStr">
        <is>
          <t>PEPSI COLA LATA 350ML C/12</t>
        </is>
      </c>
      <c r="D806" t="inlineStr">
        <is>
          <t>05/2026</t>
        </is>
      </c>
      <c r="E806" t="n">
        <v>6</v>
      </c>
      <c r="F806" t="n">
        <v>138.36</v>
      </c>
      <c r="G806" t="n">
        <v>23.06</v>
      </c>
    </row>
    <row r="807">
      <c r="A807" t="inlineStr">
        <is>
          <t>Arcos</t>
        </is>
      </c>
      <c r="B807" t="n">
        <v>17886</v>
      </c>
      <c r="C807" t="inlineStr">
        <is>
          <t>PEPSI ZERO LATA 350ML C/12</t>
        </is>
      </c>
      <c r="D807" t="inlineStr">
        <is>
          <t>05/2026</t>
        </is>
      </c>
      <c r="E807" t="n">
        <v>16</v>
      </c>
      <c r="F807" t="n">
        <v>368.96</v>
      </c>
      <c r="G807" t="n">
        <v>23.06</v>
      </c>
    </row>
    <row r="808">
      <c r="A808" t="inlineStr">
        <is>
          <t>Arcos</t>
        </is>
      </c>
      <c r="B808" t="n">
        <v>26580</v>
      </c>
      <c r="C808" t="inlineStr">
        <is>
          <t>PERNIL CORDEIRO FREDDI KG</t>
        </is>
      </c>
      <c r="D808" t="inlineStr">
        <is>
          <t>05/2026</t>
        </is>
      </c>
      <c r="E808" t="n">
        <v>16.36</v>
      </c>
      <c r="F808" t="n">
        <v>1832.32</v>
      </c>
      <c r="G808" t="n">
        <v>112</v>
      </c>
    </row>
    <row r="809">
      <c r="A809" t="inlineStr">
        <is>
          <t>Arcos</t>
        </is>
      </c>
      <c r="B809" t="n">
        <v>18667</v>
      </c>
      <c r="C809" t="inlineStr">
        <is>
          <t>PERNIL SUINO SEM OSSO EM CUBOS KG</t>
        </is>
      </c>
      <c r="D809" t="inlineStr">
        <is>
          <t>05/2026</t>
        </is>
      </c>
      <c r="E809" t="n">
        <v>78</v>
      </c>
      <c r="F809" t="n">
        <v>1559.22</v>
      </c>
      <c r="G809" t="n">
        <v>19.99</v>
      </c>
    </row>
    <row r="810">
      <c r="A810" t="inlineStr">
        <is>
          <t>Arcos</t>
        </is>
      </c>
      <c r="B810" t="n">
        <v>19583</v>
      </c>
      <c r="C810" t="inlineStr">
        <is>
          <t>PIMENTA BIQUINHO KG</t>
        </is>
      </c>
      <c r="D810" t="inlineStr">
        <is>
          <t>05/2026</t>
        </is>
      </c>
      <c r="E810" t="n">
        <v>0.2</v>
      </c>
      <c r="F810" t="n">
        <v>10.73</v>
      </c>
      <c r="G810" t="n">
        <v>53.65</v>
      </c>
    </row>
    <row r="811">
      <c r="A811" t="inlineStr">
        <is>
          <t>Arcos</t>
        </is>
      </c>
      <c r="B811" t="n">
        <v>19575</v>
      </c>
      <c r="C811" t="inlineStr">
        <is>
          <t>PIMENTA DE CHEIRO VERDE KG</t>
        </is>
      </c>
      <c r="D811" t="inlineStr">
        <is>
          <t>05/2026</t>
        </is>
      </c>
      <c r="E811" t="n">
        <v>3.5</v>
      </c>
      <c r="F811" t="n">
        <v>111.6</v>
      </c>
      <c r="G811" t="n">
        <v>31.89</v>
      </c>
    </row>
    <row r="812">
      <c r="A812" t="inlineStr">
        <is>
          <t>Arcos</t>
        </is>
      </c>
      <c r="B812" t="n">
        <v>19572</v>
      </c>
      <c r="C812" t="inlineStr">
        <is>
          <t>PIMENTA DEDO DE MOCA KG</t>
        </is>
      </c>
      <c r="D812" t="inlineStr">
        <is>
          <t>05/2026</t>
        </is>
      </c>
      <c r="E812" t="n">
        <v>1.7</v>
      </c>
      <c r="F812" t="n">
        <v>14.77</v>
      </c>
      <c r="G812" t="n">
        <v>8.69</v>
      </c>
    </row>
    <row r="813">
      <c r="A813" t="inlineStr">
        <is>
          <t>Arcos</t>
        </is>
      </c>
      <c r="B813" t="n">
        <v>19567</v>
      </c>
      <c r="C813" t="inlineStr">
        <is>
          <t>PIMENTA JAMAICA EM GRAO KG</t>
        </is>
      </c>
      <c r="D813" t="inlineStr">
        <is>
          <t>05/2026</t>
        </is>
      </c>
      <c r="E813" t="n">
        <v>1</v>
      </c>
      <c r="F813" t="n">
        <v>195</v>
      </c>
      <c r="G813" t="n">
        <v>195</v>
      </c>
    </row>
    <row r="814">
      <c r="A814" t="inlineStr">
        <is>
          <t>Arcos</t>
        </is>
      </c>
      <c r="B814" t="n">
        <v>19562</v>
      </c>
      <c r="C814" t="inlineStr">
        <is>
          <t>PIMENTAO AMARELO KG</t>
        </is>
      </c>
      <c r="D814" t="inlineStr">
        <is>
          <t>05/2026</t>
        </is>
      </c>
      <c r="E814" t="n">
        <v>1.8</v>
      </c>
      <c r="F814" t="n">
        <v>27.55</v>
      </c>
      <c r="G814" t="n">
        <v>15.31</v>
      </c>
    </row>
    <row r="815">
      <c r="A815" t="inlineStr">
        <is>
          <t>Arcos</t>
        </is>
      </c>
      <c r="B815" t="n">
        <v>23198</v>
      </c>
      <c r="C815" t="inlineStr">
        <is>
          <t>PIMENTAO VERMELHO KG</t>
        </is>
      </c>
      <c r="D815" t="inlineStr">
        <is>
          <t>05/2026</t>
        </is>
      </c>
      <c r="E815" t="n">
        <v>8.800000000000001</v>
      </c>
      <c r="F815" t="n">
        <v>142.35</v>
      </c>
      <c r="G815" t="n">
        <v>16.18</v>
      </c>
    </row>
    <row r="816">
      <c r="A816" t="inlineStr">
        <is>
          <t>Arcos</t>
        </is>
      </c>
      <c r="B816" t="n">
        <v>20349</v>
      </c>
      <c r="C816" t="inlineStr">
        <is>
          <t>POLENTA PRE COZIDA DIVELLA 500G</t>
        </is>
      </c>
      <c r="D816" t="inlineStr">
        <is>
          <t>05/2026</t>
        </is>
      </c>
      <c r="E816" t="n">
        <v>32</v>
      </c>
      <c r="F816" t="n">
        <v>421.12</v>
      </c>
      <c r="G816" t="n">
        <v>13.16</v>
      </c>
    </row>
    <row r="817">
      <c r="A817" t="inlineStr">
        <is>
          <t>Arcos</t>
        </is>
      </c>
      <c r="B817" t="n">
        <v>19790</v>
      </c>
      <c r="C817" t="inlineStr">
        <is>
          <t>POLPA DE AVOCADO KG</t>
        </is>
      </c>
      <c r="D817" t="inlineStr">
        <is>
          <t>05/2026</t>
        </is>
      </c>
      <c r="E817" t="n">
        <v>10</v>
      </c>
      <c r="F817" t="n">
        <v>480</v>
      </c>
      <c r="G817" t="n">
        <v>48</v>
      </c>
    </row>
    <row r="818">
      <c r="A818" t="inlineStr">
        <is>
          <t>Arcos</t>
        </is>
      </c>
      <c r="B818" t="n">
        <v>26425</v>
      </c>
      <c r="C818" t="inlineStr">
        <is>
          <t>POLPA DE CAJA KG</t>
        </is>
      </c>
      <c r="D818" t="inlineStr">
        <is>
          <t>05/2026</t>
        </is>
      </c>
      <c r="E818" t="n">
        <v>6</v>
      </c>
      <c r="F818" t="n">
        <v>180</v>
      </c>
      <c r="G818" t="n">
        <v>30</v>
      </c>
    </row>
    <row r="819">
      <c r="A819" t="inlineStr">
        <is>
          <t>Arcos</t>
        </is>
      </c>
      <c r="B819" t="n">
        <v>29279</v>
      </c>
      <c r="C819" t="inlineStr">
        <is>
          <t xml:space="preserve">POSTA DE CORVINA S/PELE KG </t>
        </is>
      </c>
      <c r="D819" t="inlineStr">
        <is>
          <t>05/2026</t>
        </is>
      </c>
      <c r="E819" t="n">
        <v>10</v>
      </c>
      <c r="F819" t="n">
        <v>249</v>
      </c>
      <c r="G819" t="n">
        <v>24.9</v>
      </c>
    </row>
    <row r="820">
      <c r="A820" t="inlineStr">
        <is>
          <t>Arcos</t>
        </is>
      </c>
      <c r="B820" t="n">
        <v>20488</v>
      </c>
      <c r="C820" t="inlineStr">
        <is>
          <t>PRESUNTO COZIDO MAGRO SADIA KG</t>
        </is>
      </c>
      <c r="D820" t="inlineStr">
        <is>
          <t>05/2026</t>
        </is>
      </c>
      <c r="E820" t="n">
        <v>14.11</v>
      </c>
      <c r="F820" t="n">
        <v>380.94</v>
      </c>
      <c r="G820" t="n">
        <v>27</v>
      </c>
    </row>
    <row r="821">
      <c r="A821" t="inlineStr">
        <is>
          <t>Arcos</t>
        </is>
      </c>
      <c r="B821" t="n">
        <v>24507</v>
      </c>
      <c r="C821" t="inlineStr">
        <is>
          <t>PROAUTO ALCOOL LIQUIDO 70% KIMI LIQUID 1L UN</t>
        </is>
      </c>
      <c r="D821" t="inlineStr">
        <is>
          <t>05/2026</t>
        </is>
      </c>
      <c r="E821" t="n">
        <v>14</v>
      </c>
      <c r="F821" t="n">
        <v>1192.32</v>
      </c>
      <c r="G821" t="n">
        <v>85.17</v>
      </c>
    </row>
    <row r="822">
      <c r="A822" t="inlineStr">
        <is>
          <t>Arcos</t>
        </is>
      </c>
      <c r="B822" t="n">
        <v>26393</v>
      </c>
      <c r="C822" t="inlineStr">
        <is>
          <t>PROAUTO DESINCRUSTANTE KLINBE 5L</t>
        </is>
      </c>
      <c r="D822" t="inlineStr">
        <is>
          <t>05/2026</t>
        </is>
      </c>
      <c r="E822" t="n">
        <v>10</v>
      </c>
      <c r="F822" t="n">
        <v>1097.9</v>
      </c>
      <c r="G822" t="n">
        <v>109.79</v>
      </c>
    </row>
    <row r="823">
      <c r="A823" t="inlineStr">
        <is>
          <t>Arcos</t>
        </is>
      </c>
      <c r="B823" t="n">
        <v>26395</v>
      </c>
      <c r="C823" t="inlineStr">
        <is>
          <t>PROAUTO DETERGENTE CLORADO PRO HA 3000CL 5L</t>
        </is>
      </c>
      <c r="D823" t="inlineStr">
        <is>
          <t>05/2026</t>
        </is>
      </c>
      <c r="E823" t="n">
        <v>8</v>
      </c>
      <c r="F823" t="n">
        <v>1029.72</v>
      </c>
      <c r="G823" t="n">
        <v>128.72</v>
      </c>
    </row>
    <row r="824">
      <c r="A824" t="inlineStr">
        <is>
          <t>Arcos</t>
        </is>
      </c>
      <c r="B824" t="n">
        <v>26391</v>
      </c>
      <c r="C824" t="inlineStr">
        <is>
          <t>PROAUTO DETERGENTE NEUTRO KIMI DEEP 5 L</t>
        </is>
      </c>
      <c r="D824" t="inlineStr">
        <is>
          <t>05/2026</t>
        </is>
      </c>
      <c r="E824" t="n">
        <v>6</v>
      </c>
      <c r="F824" t="n">
        <v>741.24</v>
      </c>
      <c r="G824" t="n">
        <v>123.54</v>
      </c>
    </row>
    <row r="825">
      <c r="A825" t="inlineStr">
        <is>
          <t>Arcos</t>
        </is>
      </c>
      <c r="B825" t="n">
        <v>24514</v>
      </c>
      <c r="C825" t="inlineStr">
        <is>
          <t>PROAUTO DETERGENTE NEUTRO NEUTER SUPER 5 L</t>
        </is>
      </c>
      <c r="D825" t="inlineStr">
        <is>
          <t>05/2026</t>
        </is>
      </c>
      <c r="E825" t="n">
        <v>18</v>
      </c>
      <c r="F825" t="n">
        <v>2223.72</v>
      </c>
      <c r="G825" t="n">
        <v>123.54</v>
      </c>
    </row>
    <row r="826">
      <c r="A826" t="inlineStr">
        <is>
          <t>Arcos</t>
        </is>
      </c>
      <c r="B826" t="n">
        <v>24845</v>
      </c>
      <c r="C826" t="inlineStr">
        <is>
          <t>PROAUTO SABONETE LIQUIDO ERVA DOCE KREAM SOAP 5L</t>
        </is>
      </c>
      <c r="D826" t="inlineStr">
        <is>
          <t>05/2026</t>
        </is>
      </c>
      <c r="E826" t="n">
        <v>2</v>
      </c>
      <c r="F826" t="n">
        <v>251.26</v>
      </c>
      <c r="G826" t="n">
        <v>125.63</v>
      </c>
    </row>
    <row r="827">
      <c r="A827" t="inlineStr">
        <is>
          <t>Arcos</t>
        </is>
      </c>
      <c r="B827" t="n">
        <v>17526</v>
      </c>
      <c r="C827" t="inlineStr">
        <is>
          <t>PROTETOR DE ASSENTO SANITARIO C/ 120UN</t>
        </is>
      </c>
      <c r="D827" t="inlineStr">
        <is>
          <t>05/2026</t>
        </is>
      </c>
      <c r="E827" t="n">
        <v>5</v>
      </c>
      <c r="F827" t="n">
        <v>87.5</v>
      </c>
      <c r="G827" t="n">
        <v>17.5</v>
      </c>
    </row>
    <row r="828">
      <c r="A828" t="inlineStr">
        <is>
          <t>Arcos</t>
        </is>
      </c>
      <c r="B828" t="n">
        <v>19370</v>
      </c>
      <c r="C828" t="inlineStr">
        <is>
          <t>QUEIJO CAMEMBERT SERRA DAS ANTAS CX 1,680KG C/12 DE 140G KG</t>
        </is>
      </c>
      <c r="D828" t="inlineStr">
        <is>
          <t>05/2026</t>
        </is>
      </c>
      <c r="E828" t="n">
        <v>55.66</v>
      </c>
      <c r="F828" t="n">
        <v>5632.79</v>
      </c>
      <c r="G828" t="n">
        <v>101.2</v>
      </c>
    </row>
    <row r="829">
      <c r="A829" t="inlineStr">
        <is>
          <t>Arcos</t>
        </is>
      </c>
      <c r="B829" t="n">
        <v>19356</v>
      </c>
      <c r="C829" t="inlineStr">
        <is>
          <t>QUEIJO COALHO QUATA KG</t>
        </is>
      </c>
      <c r="D829" t="inlineStr">
        <is>
          <t>05/2026</t>
        </is>
      </c>
      <c r="E829" t="n">
        <v>12.11</v>
      </c>
      <c r="F829" t="n">
        <v>668.59</v>
      </c>
      <c r="G829" t="n">
        <v>55.21</v>
      </c>
    </row>
    <row r="830">
      <c r="A830" t="inlineStr">
        <is>
          <t>Arcos</t>
        </is>
      </c>
      <c r="B830" t="n">
        <v>23082</v>
      </c>
      <c r="C830" t="inlineStr">
        <is>
          <t>QUEIJO DE CABRA BOURSIN EM PASTA KG</t>
        </is>
      </c>
      <c r="D830" t="inlineStr">
        <is>
          <t>05/2026</t>
        </is>
      </c>
      <c r="E830" t="n">
        <v>32</v>
      </c>
      <c r="F830" t="n">
        <v>2620.8</v>
      </c>
      <c r="G830" t="n">
        <v>81.90000000000001</v>
      </c>
    </row>
    <row r="831">
      <c r="A831" t="inlineStr">
        <is>
          <t>Arcos</t>
        </is>
      </c>
      <c r="B831" t="n">
        <v>27893</v>
      </c>
      <c r="C831" t="inlineStr">
        <is>
          <t>QUEIJO GORGONZOLA DOLCE SERRA DAS ANTAS (FRACIONADO EM PECAS DE 500GM)KG</t>
        </is>
      </c>
      <c r="D831" t="inlineStr">
        <is>
          <t>05/2026</t>
        </is>
      </c>
      <c r="E831" t="n">
        <v>1.88</v>
      </c>
      <c r="F831" t="n">
        <v>194.2</v>
      </c>
      <c r="G831" t="n">
        <v>103.3</v>
      </c>
    </row>
    <row r="832">
      <c r="A832" t="inlineStr">
        <is>
          <t>Arcos</t>
        </is>
      </c>
      <c r="B832" t="n">
        <v>26596</v>
      </c>
      <c r="C832" t="inlineStr">
        <is>
          <t>QUEIJO GORGONZOLA SERRA DAS ANTAS (PECAS DE 660G) KG</t>
        </is>
      </c>
      <c r="D832" t="inlineStr">
        <is>
          <t>05/2026</t>
        </is>
      </c>
      <c r="E832" t="n">
        <v>4.23</v>
      </c>
      <c r="F832" t="n">
        <v>444.47</v>
      </c>
      <c r="G832" t="n">
        <v>105.08</v>
      </c>
    </row>
    <row r="833">
      <c r="A833" t="inlineStr">
        <is>
          <t>Arcos</t>
        </is>
      </c>
      <c r="B833" t="n">
        <v>19339</v>
      </c>
      <c r="C833" t="inlineStr">
        <is>
          <t>QUEIJO MINAS PADRAO BRINCO OURO C/500G KG</t>
        </is>
      </c>
      <c r="D833" t="inlineStr">
        <is>
          <t>05/2026</t>
        </is>
      </c>
      <c r="E833" t="n">
        <v>4.72</v>
      </c>
      <c r="F833" t="n">
        <v>348.81</v>
      </c>
      <c r="G833" t="n">
        <v>73.90000000000001</v>
      </c>
    </row>
    <row r="834">
      <c r="A834" t="inlineStr">
        <is>
          <t>Arcos</t>
        </is>
      </c>
      <c r="B834" t="n">
        <v>26594</v>
      </c>
      <c r="C834" t="inlineStr">
        <is>
          <t>QUEIJO MOGIANA KG</t>
        </is>
      </c>
      <c r="D834" t="inlineStr">
        <is>
          <t>05/2026</t>
        </is>
      </c>
      <c r="E834" t="n">
        <v>27.25</v>
      </c>
      <c r="F834" t="n">
        <v>2368.03</v>
      </c>
      <c r="G834" t="n">
        <v>86.90000000000001</v>
      </c>
    </row>
    <row r="835">
      <c r="A835" t="inlineStr">
        <is>
          <t>Arcos</t>
        </is>
      </c>
      <c r="B835" t="n">
        <v>19324</v>
      </c>
      <c r="C835" t="inlineStr">
        <is>
          <t>QUEIJO MUSSARELA TRES MARIAS KG</t>
        </is>
      </c>
      <c r="D835" t="inlineStr">
        <is>
          <t>05/2026</t>
        </is>
      </c>
      <c r="E835" t="n">
        <v>24.59</v>
      </c>
      <c r="F835" t="n">
        <v>987.34</v>
      </c>
      <c r="G835" t="n">
        <v>40.15</v>
      </c>
    </row>
    <row r="836">
      <c r="A836" t="inlineStr">
        <is>
          <t>Arcos</t>
        </is>
      </c>
      <c r="B836" t="n">
        <v>19291</v>
      </c>
      <c r="C836" t="inlineStr">
        <is>
          <t>QUEIJO PARMESAO CAPA PRETA KG</t>
        </is>
      </c>
      <c r="D836" t="inlineStr">
        <is>
          <t>05/2026</t>
        </is>
      </c>
      <c r="E836" t="n">
        <v>30.89</v>
      </c>
      <c r="F836" t="n">
        <v>1853.1</v>
      </c>
      <c r="G836" t="n">
        <v>59.99</v>
      </c>
    </row>
    <row r="837">
      <c r="A837" t="inlineStr">
        <is>
          <t>Arcos</t>
        </is>
      </c>
      <c r="B837" t="n">
        <v>19558</v>
      </c>
      <c r="C837" t="inlineStr">
        <is>
          <t>QUIABO KG</t>
        </is>
      </c>
      <c r="D837" t="inlineStr">
        <is>
          <t>05/2026</t>
        </is>
      </c>
      <c r="E837" t="n">
        <v>9.800000000000001</v>
      </c>
      <c r="F837" t="n">
        <v>186.04</v>
      </c>
      <c r="G837" t="n">
        <v>18.98</v>
      </c>
    </row>
    <row r="838">
      <c r="A838" t="inlineStr">
        <is>
          <t>Arcos</t>
        </is>
      </c>
      <c r="B838" t="n">
        <v>23195</v>
      </c>
      <c r="C838" t="inlineStr">
        <is>
          <t>RABANETE KG</t>
        </is>
      </c>
      <c r="D838" t="inlineStr">
        <is>
          <t>05/2026</t>
        </is>
      </c>
      <c r="E838" t="n">
        <v>1.8</v>
      </c>
      <c r="F838" t="n">
        <v>18.4</v>
      </c>
      <c r="G838" t="n">
        <v>10.22</v>
      </c>
    </row>
    <row r="839">
      <c r="A839" t="inlineStr">
        <is>
          <t>Arcos</t>
        </is>
      </c>
      <c r="B839" t="n">
        <v>28434</v>
      </c>
      <c r="C839" t="inlineStr">
        <is>
          <t>RAMEKIN CANELADO PORCELANA 50ML UN</t>
        </is>
      </c>
      <c r="D839" t="inlineStr">
        <is>
          <t>05/2026</t>
        </is>
      </c>
      <c r="E839" t="n">
        <v>120</v>
      </c>
      <c r="F839" t="n">
        <v>660</v>
      </c>
      <c r="G839" t="n">
        <v>5.5</v>
      </c>
    </row>
    <row r="840">
      <c r="A840" t="inlineStr">
        <is>
          <t>Arcos</t>
        </is>
      </c>
      <c r="B840" t="n">
        <v>19552</v>
      </c>
      <c r="C840" t="inlineStr">
        <is>
          <t>REPOLHO ROXO KG</t>
        </is>
      </c>
      <c r="D840" t="inlineStr">
        <is>
          <t>05/2026</t>
        </is>
      </c>
      <c r="E840" t="n">
        <v>30</v>
      </c>
      <c r="F840" t="n">
        <v>225</v>
      </c>
      <c r="G840" t="n">
        <v>7.5</v>
      </c>
    </row>
    <row r="841">
      <c r="A841" t="inlineStr">
        <is>
          <t>Arcos</t>
        </is>
      </c>
      <c r="B841" t="n">
        <v>17138</v>
      </c>
      <c r="C841" t="inlineStr">
        <is>
          <t>RODO DE PLASTICO COM CABO CONDOR 40CM UN</t>
        </is>
      </c>
      <c r="D841" t="inlineStr">
        <is>
          <t>05/2026</t>
        </is>
      </c>
      <c r="E841" t="n">
        <v>4</v>
      </c>
      <c r="F841" t="n">
        <v>34.4</v>
      </c>
      <c r="G841" t="n">
        <v>8.6</v>
      </c>
    </row>
    <row r="842">
      <c r="A842" t="inlineStr">
        <is>
          <t>Arcos</t>
        </is>
      </c>
      <c r="B842" t="n">
        <v>19721</v>
      </c>
      <c r="C842" t="inlineStr">
        <is>
          <t>ROMA KG</t>
        </is>
      </c>
      <c r="D842" t="inlineStr">
        <is>
          <t>05/2026</t>
        </is>
      </c>
      <c r="E842" t="n">
        <v>11.68</v>
      </c>
      <c r="F842" t="n">
        <v>381.84</v>
      </c>
      <c r="G842" t="n">
        <v>32.69</v>
      </c>
    </row>
    <row r="843">
      <c r="A843" t="inlineStr">
        <is>
          <t>Arcos</t>
        </is>
      </c>
      <c r="B843" t="n">
        <v>19472</v>
      </c>
      <c r="C843" t="inlineStr">
        <is>
          <t>RUCULA KG</t>
        </is>
      </c>
      <c r="D843" t="inlineStr">
        <is>
          <t>05/2026</t>
        </is>
      </c>
      <c r="E843" t="n">
        <v>20.3</v>
      </c>
      <c r="F843" t="n">
        <v>385.36</v>
      </c>
      <c r="G843" t="n">
        <v>18.98</v>
      </c>
    </row>
    <row r="844">
      <c r="A844" t="inlineStr">
        <is>
          <t>Arcos</t>
        </is>
      </c>
      <c r="B844" t="n">
        <v>18275</v>
      </c>
      <c r="C844" t="inlineStr">
        <is>
          <t>RUM BACARDI 4 ANOS 750ML</t>
        </is>
      </c>
      <c r="D844" t="inlineStr">
        <is>
          <t>05/2026</t>
        </is>
      </c>
      <c r="E844" t="n">
        <v>3</v>
      </c>
      <c r="F844" t="n">
        <v>217.05</v>
      </c>
      <c r="G844" t="n">
        <v>72.34999999999999</v>
      </c>
    </row>
    <row r="845">
      <c r="A845" t="inlineStr">
        <is>
          <t>Arcos</t>
        </is>
      </c>
      <c r="B845" t="n">
        <v>18272</v>
      </c>
      <c r="C845" t="inlineStr">
        <is>
          <t>RUM BACARDI SUPERIOR CARTA BLANCA 980ML</t>
        </is>
      </c>
      <c r="D845" t="inlineStr">
        <is>
          <t>05/2026</t>
        </is>
      </c>
      <c r="E845" t="n">
        <v>6</v>
      </c>
      <c r="F845" t="n">
        <v>218.64</v>
      </c>
      <c r="G845" t="n">
        <v>36.44</v>
      </c>
    </row>
    <row r="846">
      <c r="A846" t="inlineStr">
        <is>
          <t>Arcos</t>
        </is>
      </c>
      <c r="B846" t="n">
        <v>18261</v>
      </c>
      <c r="C846" t="inlineStr">
        <is>
          <t>RUM ZACAPA 23 ANOS 750ML</t>
        </is>
      </c>
      <c r="D846" t="inlineStr">
        <is>
          <t>05/2026</t>
        </is>
      </c>
      <c r="E846" t="n">
        <v>12</v>
      </c>
      <c r="F846" t="n">
        <v>5445.84</v>
      </c>
      <c r="G846" t="n">
        <v>453.82</v>
      </c>
    </row>
    <row r="847">
      <c r="A847" t="inlineStr">
        <is>
          <t>Arcos</t>
        </is>
      </c>
      <c r="B847" t="n">
        <v>28140</v>
      </c>
      <c r="C847" t="inlineStr">
        <is>
          <t>SABONETE ANTISSEPTICO KIMI CREAM PROAUTO 5L UN</t>
        </is>
      </c>
      <c r="D847" t="inlineStr">
        <is>
          <t>05/2026</t>
        </is>
      </c>
      <c r="E847" t="n">
        <v>2</v>
      </c>
      <c r="F847" t="n">
        <v>225.86</v>
      </c>
      <c r="G847" t="n">
        <v>112.93</v>
      </c>
    </row>
    <row r="848">
      <c r="A848" t="inlineStr">
        <is>
          <t>Arcos</t>
        </is>
      </c>
      <c r="B848" t="n">
        <v>17437</v>
      </c>
      <c r="C848" t="inlineStr">
        <is>
          <t>SACO ALVEJADO BRANCO 45X65 UN</t>
        </is>
      </c>
      <c r="D848" t="inlineStr">
        <is>
          <t>05/2026</t>
        </is>
      </c>
      <c r="E848" t="n">
        <v>60</v>
      </c>
      <c r="F848" t="n">
        <v>138</v>
      </c>
      <c r="G848" t="n">
        <v>2.3</v>
      </c>
    </row>
    <row r="849">
      <c r="A849" t="inlineStr">
        <is>
          <t>Arcos</t>
        </is>
      </c>
      <c r="B849" t="n">
        <v>17409</v>
      </c>
      <c r="C849" t="inlineStr">
        <is>
          <t>SACO CONFEITEIRO G HMVM 47X26CM C/50 UN</t>
        </is>
      </c>
      <c r="D849" t="inlineStr">
        <is>
          <t>05/2026</t>
        </is>
      </c>
      <c r="E849" t="n">
        <v>4</v>
      </c>
      <c r="F849" t="n">
        <v>180</v>
      </c>
      <c r="G849" t="n">
        <v>45</v>
      </c>
    </row>
    <row r="850">
      <c r="A850" t="inlineStr">
        <is>
          <t>Arcos</t>
        </is>
      </c>
      <c r="B850" t="n">
        <v>21432</v>
      </c>
      <c r="C850" t="inlineStr">
        <is>
          <t>SACO CRISTAL 20X30 (PACOTE C/5KG)</t>
        </is>
      </c>
      <c r="D850" t="inlineStr">
        <is>
          <t>05/2026</t>
        </is>
      </c>
      <c r="E850" t="n">
        <v>2</v>
      </c>
      <c r="F850" t="n">
        <v>325.8</v>
      </c>
      <c r="G850" t="n">
        <v>162.9</v>
      </c>
    </row>
    <row r="851">
      <c r="A851" t="inlineStr">
        <is>
          <t>Arcos</t>
        </is>
      </c>
      <c r="B851" t="n">
        <v>21433</v>
      </c>
      <c r="C851" t="inlineStr">
        <is>
          <t xml:space="preserve">SACO CRISTAL 30X40 0,20 (PACOTE C/5KG) </t>
        </is>
      </c>
      <c r="D851" t="inlineStr">
        <is>
          <t>05/2026</t>
        </is>
      </c>
      <c r="E851" t="n">
        <v>2</v>
      </c>
      <c r="F851" t="n">
        <v>325.8</v>
      </c>
      <c r="G851" t="n">
        <v>162.9</v>
      </c>
    </row>
    <row r="852">
      <c r="A852" t="inlineStr">
        <is>
          <t>Arcos</t>
        </is>
      </c>
      <c r="B852" t="n">
        <v>17401</v>
      </c>
      <c r="C852" t="inlineStr">
        <is>
          <t>SACO CRISTAL 60X80 0,20 (PACOTE C/5KG)</t>
        </is>
      </c>
      <c r="D852" t="inlineStr">
        <is>
          <t>05/2026</t>
        </is>
      </c>
      <c r="E852" t="n">
        <v>2</v>
      </c>
      <c r="F852" t="n">
        <v>325.8</v>
      </c>
      <c r="G852" t="n">
        <v>162.9</v>
      </c>
    </row>
    <row r="853">
      <c r="A853" t="inlineStr">
        <is>
          <t>Arcos</t>
        </is>
      </c>
      <c r="B853" t="n">
        <v>21423</v>
      </c>
      <c r="C853" t="inlineStr">
        <is>
          <t>SACO DE LIXO 100L BL PRETO GROSSO 95X120 4K UN</t>
        </is>
      </c>
      <c r="D853" t="inlineStr">
        <is>
          <t>05/2026</t>
        </is>
      </c>
      <c r="E853" t="n">
        <v>4</v>
      </c>
      <c r="F853" t="n">
        <v>132.4</v>
      </c>
      <c r="G853" t="n">
        <v>33.1</v>
      </c>
    </row>
    <row r="854">
      <c r="A854" t="inlineStr">
        <is>
          <t>Arcos</t>
        </is>
      </c>
      <c r="B854" t="n">
        <v>21665</v>
      </c>
      <c r="C854" t="inlineStr">
        <is>
          <t>SACO DE LIXO 200L PRETO REFORCADO</t>
        </is>
      </c>
      <c r="D854" t="inlineStr">
        <is>
          <t>05/2026</t>
        </is>
      </c>
      <c r="E854" t="n">
        <v>8</v>
      </c>
      <c r="F854" t="n">
        <v>264.8</v>
      </c>
      <c r="G854" t="n">
        <v>33.1</v>
      </c>
    </row>
    <row r="855">
      <c r="A855" t="inlineStr">
        <is>
          <t>Arcos</t>
        </is>
      </c>
      <c r="B855" t="n">
        <v>17399</v>
      </c>
      <c r="C855" t="inlineStr">
        <is>
          <t>SACO DE LIXO 20L PRETO C/ 100UN</t>
        </is>
      </c>
      <c r="D855" t="inlineStr">
        <is>
          <t>05/2026</t>
        </is>
      </c>
      <c r="E855" t="n">
        <v>8</v>
      </c>
      <c r="F855" t="n">
        <v>211.08</v>
      </c>
      <c r="G855" t="n">
        <v>26.39</v>
      </c>
    </row>
    <row r="856">
      <c r="A856" t="inlineStr">
        <is>
          <t>Arcos</t>
        </is>
      </c>
      <c r="B856" t="n">
        <v>17397</v>
      </c>
      <c r="C856" t="inlineStr">
        <is>
          <t>SACO DE LIXO 60L PRETO GROSSO 65X80CM (ENTRE 3KG A 4KG)</t>
        </is>
      </c>
      <c r="D856" t="inlineStr">
        <is>
          <t>05/2026</t>
        </is>
      </c>
      <c r="E856" t="n">
        <v>4</v>
      </c>
      <c r="F856" t="n">
        <v>132.4</v>
      </c>
      <c r="G856" t="n">
        <v>33.1</v>
      </c>
    </row>
    <row r="857">
      <c r="A857" t="inlineStr">
        <is>
          <t>Arcos</t>
        </is>
      </c>
      <c r="B857" t="n">
        <v>19906</v>
      </c>
      <c r="C857" t="inlineStr">
        <is>
          <t>SAL REFINADO CISNE 10X1KG</t>
        </is>
      </c>
      <c r="D857" t="inlineStr">
        <is>
          <t>05/2026</t>
        </is>
      </c>
      <c r="E857" t="n">
        <v>30</v>
      </c>
      <c r="F857" t="n">
        <v>111.8</v>
      </c>
      <c r="G857" t="n">
        <v>3.73</v>
      </c>
    </row>
    <row r="858">
      <c r="A858" t="inlineStr">
        <is>
          <t>Arcos</t>
        </is>
      </c>
      <c r="B858" t="n">
        <v>23113</v>
      </c>
      <c r="C858" t="inlineStr">
        <is>
          <t>SALSA KG</t>
        </is>
      </c>
      <c r="D858" t="inlineStr">
        <is>
          <t>05/2026</t>
        </is>
      </c>
      <c r="E858" t="n">
        <v>13.7</v>
      </c>
      <c r="F858" t="n">
        <v>194.7</v>
      </c>
      <c r="G858" t="n">
        <v>14.21</v>
      </c>
    </row>
    <row r="859">
      <c r="A859" t="inlineStr">
        <is>
          <t>Arcos</t>
        </is>
      </c>
      <c r="B859" t="n">
        <v>19465</v>
      </c>
      <c r="C859" t="inlineStr">
        <is>
          <t>SALSAO KG</t>
        </is>
      </c>
      <c r="D859" t="inlineStr">
        <is>
          <t>05/2026</t>
        </is>
      </c>
      <c r="E859" t="n">
        <v>10.35</v>
      </c>
      <c r="F859" t="n">
        <v>65.20999999999999</v>
      </c>
      <c r="G859" t="n">
        <v>6.3</v>
      </c>
    </row>
    <row r="860">
      <c r="A860" t="inlineStr">
        <is>
          <t>Arcos</t>
        </is>
      </c>
      <c r="B860" t="n">
        <v>17061</v>
      </c>
      <c r="C860" t="inlineStr">
        <is>
          <t>SALVIA KG</t>
        </is>
      </c>
      <c r="D860" t="inlineStr">
        <is>
          <t>05/2026</t>
        </is>
      </c>
      <c r="E860" t="n">
        <v>1.3</v>
      </c>
      <c r="F860" t="n">
        <v>122.1</v>
      </c>
      <c r="G860" t="n">
        <v>93.92</v>
      </c>
    </row>
    <row r="861">
      <c r="A861" t="inlineStr">
        <is>
          <t>Arcos</t>
        </is>
      </c>
      <c r="B861" t="n">
        <v>17883</v>
      </c>
      <c r="C861" t="inlineStr">
        <is>
          <t>SODA LIMONADA ANTARCTICA DIET LATA 350ML C/12</t>
        </is>
      </c>
      <c r="D861" t="inlineStr">
        <is>
          <t>05/2026</t>
        </is>
      </c>
      <c r="E861" t="n">
        <v>4</v>
      </c>
      <c r="F861" t="n">
        <v>80.44</v>
      </c>
      <c r="G861" t="n">
        <v>20.11</v>
      </c>
    </row>
    <row r="862">
      <c r="A862" t="inlineStr">
        <is>
          <t>Arcos</t>
        </is>
      </c>
      <c r="B862" t="n">
        <v>17881</v>
      </c>
      <c r="C862" t="inlineStr">
        <is>
          <t>SODA LIMONADA ANTARCTICA LATA 350ML C/12</t>
        </is>
      </c>
      <c r="D862" t="inlineStr">
        <is>
          <t>05/2026</t>
        </is>
      </c>
      <c r="E862" t="n">
        <v>4</v>
      </c>
      <c r="F862" t="n">
        <v>93.8</v>
      </c>
      <c r="G862" t="n">
        <v>23.45</v>
      </c>
    </row>
    <row r="863">
      <c r="A863" t="inlineStr">
        <is>
          <t>Arcos</t>
        </is>
      </c>
      <c r="B863" t="n">
        <v>24986</v>
      </c>
      <c r="C863" t="inlineStr">
        <is>
          <t>SORVETE DE MARACUJA ARTE GELATE C/3,8KG</t>
        </is>
      </c>
      <c r="D863" t="inlineStr">
        <is>
          <t>05/2026</t>
        </is>
      </c>
      <c r="E863" t="n">
        <v>6</v>
      </c>
      <c r="F863" t="n">
        <v>1005</v>
      </c>
      <c r="G863" t="n">
        <v>167.5</v>
      </c>
    </row>
    <row r="864">
      <c r="A864" t="inlineStr">
        <is>
          <t>Arcos</t>
        </is>
      </c>
      <c r="B864" t="n">
        <v>21159</v>
      </c>
      <c r="C864" t="inlineStr">
        <is>
          <t>SORVETE DE NATA ARTE GELATI C/3,8KG</t>
        </is>
      </c>
      <c r="D864" t="inlineStr">
        <is>
          <t>05/2026</t>
        </is>
      </c>
      <c r="E864" t="n">
        <v>4</v>
      </c>
      <c r="F864" t="n">
        <v>608</v>
      </c>
      <c r="G864" t="n">
        <v>152</v>
      </c>
    </row>
    <row r="865">
      <c r="A865" t="inlineStr">
        <is>
          <t>Arcos</t>
        </is>
      </c>
      <c r="B865" t="n">
        <v>18589</v>
      </c>
      <c r="C865" t="inlineStr">
        <is>
          <t>STELLA ARTOIS LONG NECK 330ML C/24</t>
        </is>
      </c>
      <c r="D865" t="inlineStr">
        <is>
          <t>05/2026</t>
        </is>
      </c>
      <c r="E865" t="n">
        <v>70</v>
      </c>
      <c r="F865" t="n">
        <v>4723.9</v>
      </c>
      <c r="G865" t="n">
        <v>67.48</v>
      </c>
    </row>
    <row r="866">
      <c r="A866" t="inlineStr">
        <is>
          <t>Arcos</t>
        </is>
      </c>
      <c r="B866" t="n">
        <v>18586</v>
      </c>
      <c r="C866" t="inlineStr">
        <is>
          <t>STELLA ARTOIS SEM GLUTEN LONG NECK 330ML C/24</t>
        </is>
      </c>
      <c r="D866" t="inlineStr">
        <is>
          <t>05/2026</t>
        </is>
      </c>
      <c r="E866" t="n">
        <v>15</v>
      </c>
      <c r="F866" t="n">
        <v>1613.25</v>
      </c>
      <c r="G866" t="n">
        <v>107.55</v>
      </c>
    </row>
    <row r="867">
      <c r="A867" t="inlineStr">
        <is>
          <t>Arcos</t>
        </is>
      </c>
      <c r="B867" t="n">
        <v>17125</v>
      </c>
      <c r="C867" t="inlineStr">
        <is>
          <t>TELA MICTORIO LIMAO PREMISSE UN</t>
        </is>
      </c>
      <c r="D867" t="inlineStr">
        <is>
          <t>05/2026</t>
        </is>
      </c>
      <c r="E867" t="n">
        <v>4</v>
      </c>
      <c r="F867" t="n">
        <v>16</v>
      </c>
      <c r="G867" t="n">
        <v>4</v>
      </c>
    </row>
    <row r="868">
      <c r="A868" t="inlineStr">
        <is>
          <t>Arcos</t>
        </is>
      </c>
      <c r="B868" t="n">
        <v>25445</v>
      </c>
      <c r="C868" t="inlineStr">
        <is>
          <t>TEQUILA DON JULIO ANEJO 750ML UN</t>
        </is>
      </c>
      <c r="D868" t="inlineStr">
        <is>
          <t>05/2026</t>
        </is>
      </c>
      <c r="E868" t="n">
        <v>4</v>
      </c>
      <c r="F868" t="n">
        <v>1146.24</v>
      </c>
      <c r="G868" t="n">
        <v>286.56</v>
      </c>
    </row>
    <row r="869">
      <c r="A869" t="inlineStr">
        <is>
          <t>Arcos</t>
        </is>
      </c>
      <c r="B869" t="n">
        <v>18242</v>
      </c>
      <c r="C869" t="inlineStr">
        <is>
          <t>TEQUILA DON JULIO BLANCO 750ML</t>
        </is>
      </c>
      <c r="D869" t="inlineStr">
        <is>
          <t>05/2026</t>
        </is>
      </c>
      <c r="E869" t="n">
        <v>60</v>
      </c>
      <c r="F869" t="n">
        <v>13474.2</v>
      </c>
      <c r="G869" t="n">
        <v>224.57</v>
      </c>
    </row>
    <row r="870">
      <c r="A870" t="inlineStr">
        <is>
          <t>Arcos</t>
        </is>
      </c>
      <c r="B870" t="n">
        <v>25507</v>
      </c>
      <c r="C870" t="inlineStr">
        <is>
          <t>TEQUILA DON JULIO REPOSADO 750ML</t>
        </is>
      </c>
      <c r="D870" t="inlineStr">
        <is>
          <t>05/2026</t>
        </is>
      </c>
      <c r="E870" t="n">
        <v>4</v>
      </c>
      <c r="F870" t="n">
        <v>967.16</v>
      </c>
      <c r="G870" t="n">
        <v>241.79</v>
      </c>
    </row>
    <row r="871">
      <c r="A871" t="inlineStr">
        <is>
          <t>Arcos</t>
        </is>
      </c>
      <c r="B871" t="n">
        <v>19549</v>
      </c>
      <c r="C871" t="inlineStr">
        <is>
          <t>TOMATE CARMEM GRAUDO KG</t>
        </is>
      </c>
      <c r="D871" t="inlineStr">
        <is>
          <t>05/2026</t>
        </is>
      </c>
      <c r="E871" t="n">
        <v>20.1</v>
      </c>
      <c r="F871" t="n">
        <v>240.4</v>
      </c>
      <c r="G871" t="n">
        <v>11.96</v>
      </c>
    </row>
    <row r="872">
      <c r="A872" t="inlineStr">
        <is>
          <t>Arcos</t>
        </is>
      </c>
      <c r="B872" t="n">
        <v>23186</v>
      </c>
      <c r="C872" t="inlineStr">
        <is>
          <t>TOMATE CARMEM SALADA KG</t>
        </is>
      </c>
      <c r="D872" t="inlineStr">
        <is>
          <t>05/2026</t>
        </is>
      </c>
      <c r="E872" t="n">
        <v>100.5</v>
      </c>
      <c r="F872" t="n">
        <v>1237.25</v>
      </c>
      <c r="G872" t="n">
        <v>12.31</v>
      </c>
    </row>
    <row r="873">
      <c r="A873" t="inlineStr">
        <is>
          <t>Arcos</t>
        </is>
      </c>
      <c r="B873" t="n">
        <v>23184</v>
      </c>
      <c r="C873" t="inlineStr">
        <is>
          <t>TOMATE CEREJA KG</t>
        </is>
      </c>
      <c r="D873" t="inlineStr">
        <is>
          <t>05/2026</t>
        </is>
      </c>
      <c r="E873" t="n">
        <v>1.1</v>
      </c>
      <c r="F873" t="n">
        <v>33.7</v>
      </c>
      <c r="G873" t="n">
        <v>30.64</v>
      </c>
    </row>
    <row r="874">
      <c r="A874" t="inlineStr">
        <is>
          <t>Arcos</t>
        </is>
      </c>
      <c r="B874" t="n">
        <v>19539</v>
      </c>
      <c r="C874" t="inlineStr">
        <is>
          <t>TOMATE MOLHO ITALIANO KG</t>
        </is>
      </c>
      <c r="D874" t="inlineStr">
        <is>
          <t>05/2026</t>
        </is>
      </c>
      <c r="E874" t="n">
        <v>10</v>
      </c>
      <c r="F874" t="n">
        <v>84</v>
      </c>
      <c r="G874" t="n">
        <v>8.4</v>
      </c>
    </row>
    <row r="875">
      <c r="A875" t="inlineStr">
        <is>
          <t>Arcos</t>
        </is>
      </c>
      <c r="B875" t="n">
        <v>24484</v>
      </c>
      <c r="C875" t="inlineStr">
        <is>
          <t>TOMATE SWEET KG</t>
        </is>
      </c>
      <c r="D875" t="inlineStr">
        <is>
          <t>05/2026</t>
        </is>
      </c>
      <c r="E875" t="n">
        <v>3.8</v>
      </c>
      <c r="F875" t="n">
        <v>91</v>
      </c>
      <c r="G875" t="n">
        <v>23.95</v>
      </c>
    </row>
    <row r="876">
      <c r="A876" t="inlineStr">
        <is>
          <t>Arcos</t>
        </is>
      </c>
      <c r="B876" t="n">
        <v>23108</v>
      </c>
      <c r="C876" t="inlineStr">
        <is>
          <t>TOMILHO KG</t>
        </is>
      </c>
      <c r="D876" t="inlineStr">
        <is>
          <t>05/2026</t>
        </is>
      </c>
      <c r="E876" t="n">
        <v>0.3</v>
      </c>
      <c r="F876" t="n">
        <v>23.15</v>
      </c>
      <c r="G876" t="n">
        <v>77.17</v>
      </c>
    </row>
    <row r="877">
      <c r="A877" t="inlineStr">
        <is>
          <t>Arcos</t>
        </is>
      </c>
      <c r="B877" t="n">
        <v>26586</v>
      </c>
      <c r="C877" t="inlineStr">
        <is>
          <t>TORTILHA DE MILHO DE 11CM C/50 UN</t>
        </is>
      </c>
      <c r="D877" t="inlineStr">
        <is>
          <t>05/2026</t>
        </is>
      </c>
      <c r="E877" t="n">
        <v>1</v>
      </c>
      <c r="F877" t="n">
        <v>325</v>
      </c>
      <c r="G877" t="n">
        <v>325</v>
      </c>
    </row>
    <row r="878">
      <c r="A878" t="inlineStr">
        <is>
          <t>Arcos</t>
        </is>
      </c>
      <c r="B878" t="n">
        <v>17361</v>
      </c>
      <c r="C878" t="inlineStr">
        <is>
          <t>TOUCA TNT BRANCA C/100UN</t>
        </is>
      </c>
      <c r="D878" t="inlineStr">
        <is>
          <t>05/2026</t>
        </is>
      </c>
      <c r="E878" t="n">
        <v>4</v>
      </c>
      <c r="F878" t="n">
        <v>30.52</v>
      </c>
      <c r="G878" t="n">
        <v>7.63</v>
      </c>
    </row>
    <row r="879">
      <c r="A879" t="inlineStr">
        <is>
          <t>Arcos</t>
        </is>
      </c>
      <c r="B879" t="n">
        <v>19714</v>
      </c>
      <c r="C879" t="inlineStr">
        <is>
          <t>UVA PASSA BRANCA SEM SEMENTE C/1KG</t>
        </is>
      </c>
      <c r="D879" t="inlineStr">
        <is>
          <t>05/2026</t>
        </is>
      </c>
      <c r="E879" t="n">
        <v>1</v>
      </c>
      <c r="F879" t="n">
        <v>37.17</v>
      </c>
      <c r="G879" t="n">
        <v>37.17</v>
      </c>
    </row>
    <row r="880">
      <c r="A880" t="inlineStr">
        <is>
          <t>Arcos</t>
        </is>
      </c>
      <c r="B880" t="n">
        <v>17120</v>
      </c>
      <c r="C880" t="inlineStr">
        <is>
          <t>VASSOURA NOVICA AZUL BETTANIN COM CABO UN</t>
        </is>
      </c>
      <c r="D880" t="inlineStr">
        <is>
          <t>05/2026</t>
        </is>
      </c>
      <c r="E880" t="n">
        <v>4</v>
      </c>
      <c r="F880" t="n">
        <v>38.16</v>
      </c>
      <c r="G880" t="n">
        <v>9.539999999999999</v>
      </c>
    </row>
    <row r="881">
      <c r="A881" t="inlineStr">
        <is>
          <t>Arcos</t>
        </is>
      </c>
      <c r="B881" t="n">
        <v>18220</v>
      </c>
      <c r="C881" t="inlineStr">
        <is>
          <t>VERMOUTH CARPANO CLASSICO ROSSO ITALIANO 1L</t>
        </is>
      </c>
      <c r="D881" t="inlineStr">
        <is>
          <t>05/2026</t>
        </is>
      </c>
      <c r="E881" t="n">
        <v>6</v>
      </c>
      <c r="F881" t="n">
        <v>515.4</v>
      </c>
      <c r="G881" t="n">
        <v>85.90000000000001</v>
      </c>
    </row>
    <row r="882">
      <c r="A882" t="inlineStr">
        <is>
          <t>Arcos</t>
        </is>
      </c>
      <c r="B882" t="n">
        <v>18202</v>
      </c>
      <c r="C882" t="inlineStr">
        <is>
          <t>VERMOUTH DOLIN DRY 750ML</t>
        </is>
      </c>
      <c r="D882" t="inlineStr">
        <is>
          <t>05/2026</t>
        </is>
      </c>
      <c r="E882" t="n">
        <v>6</v>
      </c>
      <c r="F882" t="n">
        <v>1008.36</v>
      </c>
      <c r="G882" t="n">
        <v>168.06</v>
      </c>
    </row>
    <row r="883">
      <c r="A883" t="inlineStr">
        <is>
          <t>Arcos</t>
        </is>
      </c>
      <c r="B883" t="n">
        <v>20202</v>
      </c>
      <c r="C883" t="inlineStr">
        <is>
          <t>VINAGRE DE ARROZ CASTELO 750ML UN</t>
        </is>
      </c>
      <c r="D883" t="inlineStr">
        <is>
          <t>05/2026</t>
        </is>
      </c>
      <c r="E883" t="n">
        <v>12</v>
      </c>
      <c r="F883" t="n">
        <v>86.28</v>
      </c>
      <c r="G883" t="n">
        <v>7.19</v>
      </c>
    </row>
    <row r="884">
      <c r="A884" t="inlineStr">
        <is>
          <t>Arcos</t>
        </is>
      </c>
      <c r="B884" t="n">
        <v>20961</v>
      </c>
      <c r="C884" t="inlineStr">
        <is>
          <t>VINAGRE DE MACA CASTELO 750ML UN</t>
        </is>
      </c>
      <c r="D884" t="inlineStr">
        <is>
          <t>05/2026</t>
        </is>
      </c>
      <c r="E884" t="n">
        <v>4</v>
      </c>
      <c r="F884" t="n">
        <v>36.4</v>
      </c>
      <c r="G884" t="n">
        <v>9.1</v>
      </c>
    </row>
    <row r="885">
      <c r="A885" t="inlineStr">
        <is>
          <t>Arcos</t>
        </is>
      </c>
      <c r="B885" t="n">
        <v>17800</v>
      </c>
      <c r="C885" t="inlineStr">
        <is>
          <t>VINHO BRANCO ALMADEN RIESLING 750ML</t>
        </is>
      </c>
      <c r="D885" t="inlineStr">
        <is>
          <t>05/2026</t>
        </is>
      </c>
      <c r="E885" t="n">
        <v>18</v>
      </c>
      <c r="F885" t="n">
        <v>470.52</v>
      </c>
      <c r="G885" t="n">
        <v>26.14</v>
      </c>
    </row>
    <row r="886">
      <c r="A886" t="inlineStr">
        <is>
          <t>Arcos</t>
        </is>
      </c>
      <c r="B886" t="n">
        <v>17778</v>
      </c>
      <c r="C886" t="inlineStr">
        <is>
          <t>VINHO BRANCO JEREZ FORTIF REAL TESOURO FINO 750ML</t>
        </is>
      </c>
      <c r="D886" t="inlineStr">
        <is>
          <t>05/2026</t>
        </is>
      </c>
      <c r="E886" t="n">
        <v>24</v>
      </c>
      <c r="F886" t="n">
        <v>2761.2</v>
      </c>
      <c r="G886" t="n">
        <v>115.05</v>
      </c>
    </row>
    <row r="887">
      <c r="A887" t="inlineStr">
        <is>
          <t>Arcos</t>
        </is>
      </c>
      <c r="B887" t="n">
        <v>21945</v>
      </c>
      <c r="C887" t="inlineStr">
        <is>
          <t>VINHO BRANCO MASCARA FUEGO CHARDONNAY 750ML</t>
        </is>
      </c>
      <c r="D887" t="inlineStr">
        <is>
          <t>05/2026</t>
        </is>
      </c>
      <c r="E887" t="n">
        <v>126</v>
      </c>
      <c r="F887" t="n">
        <v>4995.9</v>
      </c>
      <c r="G887" t="n">
        <v>39.65</v>
      </c>
    </row>
    <row r="888">
      <c r="A888" t="inlineStr">
        <is>
          <t>Arcos</t>
        </is>
      </c>
      <c r="B888" t="n">
        <v>27858</v>
      </c>
      <c r="C888" t="inlineStr">
        <is>
          <t>VINHO ROSE CHATEAU DE JAU / LE JAJA DE JAU ROSÉ DE SYRAH PAYS D'OC IGP LANGUEDOC</t>
        </is>
      </c>
      <c r="D888" t="inlineStr">
        <is>
          <t>05/2026</t>
        </is>
      </c>
      <c r="E888" t="n">
        <v>12</v>
      </c>
      <c r="F888" t="n">
        <v>811.2</v>
      </c>
      <c r="G888" t="n">
        <v>67.59999999999999</v>
      </c>
    </row>
    <row r="889">
      <c r="A889" t="inlineStr">
        <is>
          <t>Arcos</t>
        </is>
      </c>
      <c r="B889" t="n">
        <v>17716</v>
      </c>
      <c r="C889" t="inlineStr">
        <is>
          <t>VINHO TINTO ALMADEN CABERNET SAUVIGNON 750ML</t>
        </is>
      </c>
      <c r="D889" t="inlineStr">
        <is>
          <t>05/2026</t>
        </is>
      </c>
      <c r="E889" t="n">
        <v>18</v>
      </c>
      <c r="F889" t="n">
        <v>477</v>
      </c>
      <c r="G889" t="n">
        <v>26.5</v>
      </c>
    </row>
    <row r="890">
      <c r="A890" t="inlineStr">
        <is>
          <t>Arcos</t>
        </is>
      </c>
      <c r="B890" t="n">
        <v>17594</v>
      </c>
      <c r="C890" t="inlineStr">
        <is>
          <t>VINHO TINTO LE JAJA DE JAU DE SYRAH 750ML FRANCA</t>
        </is>
      </c>
      <c r="D890" t="inlineStr">
        <is>
          <t>05/2026</t>
        </is>
      </c>
      <c r="E890" t="n">
        <v>36</v>
      </c>
      <c r="F890" t="n">
        <v>2433.6</v>
      </c>
      <c r="G890" t="n">
        <v>67.59999999999999</v>
      </c>
    </row>
    <row r="891">
      <c r="A891" t="inlineStr">
        <is>
          <t>Arcos</t>
        </is>
      </c>
      <c r="B891" t="n">
        <v>25040</v>
      </c>
      <c r="C891" t="inlineStr">
        <is>
          <t>VINHO TINTO LE LOUP DANS LA BERGERIE 750ML</t>
        </is>
      </c>
      <c r="D891" t="inlineStr">
        <is>
          <t>05/2026</t>
        </is>
      </c>
      <c r="E891" t="n">
        <v>18</v>
      </c>
      <c r="F891" t="n">
        <v>1935.36</v>
      </c>
      <c r="G891" t="n">
        <v>107.52</v>
      </c>
    </row>
    <row r="892">
      <c r="A892" t="inlineStr">
        <is>
          <t>Arcos</t>
        </is>
      </c>
      <c r="B892" t="n">
        <v>17713</v>
      </c>
      <c r="C892" t="inlineStr">
        <is>
          <t>VINHO TINTO RUTINI ENCUENTRO MALBEC 750ML</t>
        </is>
      </c>
      <c r="D892" t="inlineStr">
        <is>
          <t>05/2026</t>
        </is>
      </c>
      <c r="E892" t="n">
        <v>22</v>
      </c>
      <c r="F892" t="n">
        <v>2211</v>
      </c>
      <c r="G892" t="n">
        <v>100.5</v>
      </c>
    </row>
    <row r="893">
      <c r="A893" t="inlineStr">
        <is>
          <t>Arcos</t>
        </is>
      </c>
      <c r="B893" t="n">
        <v>18179</v>
      </c>
      <c r="C893" t="inlineStr">
        <is>
          <t>VODKA KETEL ONE 1L</t>
        </is>
      </c>
      <c r="D893" t="inlineStr">
        <is>
          <t>05/2026</t>
        </is>
      </c>
      <c r="E893" t="n">
        <v>120</v>
      </c>
      <c r="F893" t="n">
        <v>14094.84</v>
      </c>
      <c r="G893" t="n">
        <v>117.46</v>
      </c>
    </row>
    <row r="894">
      <c r="A894" t="inlineStr">
        <is>
          <t>Arcos</t>
        </is>
      </c>
      <c r="B894" t="n">
        <v>18119</v>
      </c>
      <c r="C894" t="inlineStr">
        <is>
          <t>WHISKY JOHNNIE WALKER BLACK LABEL 1L</t>
        </is>
      </c>
      <c r="D894" t="inlineStr">
        <is>
          <t>05/2026</t>
        </is>
      </c>
      <c r="E894" t="n">
        <v>96</v>
      </c>
      <c r="F894" t="n">
        <v>15995.52</v>
      </c>
      <c r="G894" t="n">
        <v>166.62</v>
      </c>
    </row>
    <row r="895">
      <c r="A895" t="inlineStr">
        <is>
          <t>Arcos</t>
        </is>
      </c>
      <c r="B895" t="n">
        <v>18120</v>
      </c>
      <c r="C895" t="inlineStr">
        <is>
          <t>WHISKY JOHNNIE WALKER BLACK LABEL 750ML</t>
        </is>
      </c>
      <c r="D895" t="inlineStr">
        <is>
          <t>05/2026</t>
        </is>
      </c>
      <c r="E895" t="n">
        <v>12</v>
      </c>
      <c r="F895" t="n">
        <v>1678.8</v>
      </c>
      <c r="G895" t="n">
        <v>139.9</v>
      </c>
    </row>
    <row r="896">
      <c r="A896" t="inlineStr">
        <is>
          <t>Arcos</t>
        </is>
      </c>
      <c r="B896" t="n">
        <v>18114</v>
      </c>
      <c r="C896" t="inlineStr">
        <is>
          <t>WHISKY JOHNNIE WALKER GOLD LABEL RESERVE 750ML</t>
        </is>
      </c>
      <c r="D896" t="inlineStr">
        <is>
          <t>05/2026</t>
        </is>
      </c>
      <c r="E896" t="n">
        <v>1</v>
      </c>
      <c r="F896" t="n">
        <v>279.9</v>
      </c>
      <c r="G896" t="n">
        <v>279.9</v>
      </c>
    </row>
    <row r="897">
      <c r="A897" t="inlineStr">
        <is>
          <t>Arcos</t>
        </is>
      </c>
      <c r="B897" t="n">
        <v>18099</v>
      </c>
      <c r="C897" t="inlineStr">
        <is>
          <t>WHISKY SINGLETON 12 ANOS SINGLE MALT 750ML</t>
        </is>
      </c>
      <c r="D897" t="inlineStr">
        <is>
          <t>05/2026</t>
        </is>
      </c>
      <c r="E897" t="n">
        <v>36</v>
      </c>
      <c r="F897" t="n">
        <v>7819.2</v>
      </c>
      <c r="G897" t="n">
        <v>217.2</v>
      </c>
    </row>
    <row r="898">
      <c r="A898" t="inlineStr">
        <is>
          <t>Arcos</t>
        </is>
      </c>
      <c r="B898" t="n">
        <v>19787</v>
      </c>
      <c r="C898" t="inlineStr">
        <is>
          <t>ABACAXI PEROLA KG</t>
        </is>
      </c>
      <c r="D898" t="inlineStr">
        <is>
          <t>04/2026</t>
        </is>
      </c>
      <c r="E898" t="n">
        <v>275</v>
      </c>
      <c r="F898" t="n">
        <v>1557.26</v>
      </c>
      <c r="G898" t="n">
        <v>5.66</v>
      </c>
    </row>
    <row r="899">
      <c r="A899" t="inlineStr">
        <is>
          <t>Arcos</t>
        </is>
      </c>
      <c r="B899" t="n">
        <v>19658</v>
      </c>
      <c r="C899" t="inlineStr">
        <is>
          <t>ABOBORA JAPONESA / CABOTIAN KG</t>
        </is>
      </c>
      <c r="D899" t="inlineStr">
        <is>
          <t>04/2026</t>
        </is>
      </c>
      <c r="E899" t="n">
        <v>18</v>
      </c>
      <c r="F899" t="n">
        <v>63</v>
      </c>
      <c r="G899" t="n">
        <v>3.5</v>
      </c>
    </row>
    <row r="900">
      <c r="A900" t="inlineStr">
        <is>
          <t>Arcos</t>
        </is>
      </c>
      <c r="B900" t="n">
        <v>19657</v>
      </c>
      <c r="C900" t="inlineStr">
        <is>
          <t>ABOBORA PESCOCO KG</t>
        </is>
      </c>
      <c r="D900" t="inlineStr">
        <is>
          <t>04/2026</t>
        </is>
      </c>
      <c r="E900" t="n">
        <v>11</v>
      </c>
      <c r="F900" t="n">
        <v>53</v>
      </c>
      <c r="G900" t="n">
        <v>4.82</v>
      </c>
    </row>
    <row r="901">
      <c r="A901" t="inlineStr">
        <is>
          <t>Arcos</t>
        </is>
      </c>
      <c r="B901" t="n">
        <v>19654</v>
      </c>
      <c r="C901" t="inlineStr">
        <is>
          <t>ABOBRINHA ITALIANA GRAUDA KG</t>
        </is>
      </c>
      <c r="D901" t="inlineStr">
        <is>
          <t>04/2026</t>
        </is>
      </c>
      <c r="E901" t="n">
        <v>34</v>
      </c>
      <c r="F901" t="n">
        <v>178.72</v>
      </c>
      <c r="G901" t="n">
        <v>5.26</v>
      </c>
    </row>
    <row r="902">
      <c r="A902" t="inlineStr">
        <is>
          <t>Arcos</t>
        </is>
      </c>
      <c r="B902" t="n">
        <v>28292</v>
      </c>
      <c r="C902" t="inlineStr">
        <is>
          <t>ABRIDOR DE LATA UN</t>
        </is>
      </c>
      <c r="D902" t="inlineStr">
        <is>
          <t>04/2026</t>
        </is>
      </c>
      <c r="E902" t="n">
        <v>6</v>
      </c>
      <c r="F902" t="n">
        <v>42.72</v>
      </c>
      <c r="G902" t="n">
        <v>7.12</v>
      </c>
    </row>
    <row r="903">
      <c r="A903" t="inlineStr">
        <is>
          <t>Arcos</t>
        </is>
      </c>
      <c r="B903" t="n">
        <v>25647</v>
      </c>
      <c r="C903" t="inlineStr">
        <is>
          <t>ACELGA BOK CHOY KG</t>
        </is>
      </c>
      <c r="D903" t="inlineStr">
        <is>
          <t>04/2026</t>
        </is>
      </c>
      <c r="E903" t="n">
        <v>17.6</v>
      </c>
      <c r="F903" t="n">
        <v>329.18</v>
      </c>
      <c r="G903" t="n">
        <v>18.7</v>
      </c>
    </row>
    <row r="904">
      <c r="A904" t="inlineStr">
        <is>
          <t>Arcos</t>
        </is>
      </c>
      <c r="B904" t="n">
        <v>19857</v>
      </c>
      <c r="C904" t="inlineStr">
        <is>
          <t>ACIDO CITRICO KG</t>
        </is>
      </c>
      <c r="D904" t="inlineStr">
        <is>
          <t>04/2026</t>
        </is>
      </c>
      <c r="E904" t="n">
        <v>8</v>
      </c>
      <c r="F904" t="n">
        <v>392</v>
      </c>
      <c r="G904" t="n">
        <v>49</v>
      </c>
    </row>
    <row r="905">
      <c r="A905" t="inlineStr">
        <is>
          <t>Arcos</t>
        </is>
      </c>
      <c r="B905" t="n">
        <v>23992</v>
      </c>
      <c r="C905" t="inlineStr">
        <is>
          <t>ACIDO MALICO KG</t>
        </is>
      </c>
      <c r="D905" t="inlineStr">
        <is>
          <t>04/2026</t>
        </is>
      </c>
      <c r="E905" t="n">
        <v>3</v>
      </c>
      <c r="F905" t="n">
        <v>179.34</v>
      </c>
      <c r="G905" t="n">
        <v>59.78</v>
      </c>
    </row>
    <row r="906">
      <c r="A906" t="inlineStr">
        <is>
          <t>Arcos</t>
        </is>
      </c>
      <c r="B906" t="n">
        <v>24831</v>
      </c>
      <c r="C906" t="inlineStr">
        <is>
          <t>ACIDO TARTARICO KG</t>
        </is>
      </c>
      <c r="D906" t="inlineStr">
        <is>
          <t>04/2026</t>
        </is>
      </c>
      <c r="E906" t="n">
        <v>3</v>
      </c>
      <c r="F906" t="n">
        <v>378</v>
      </c>
      <c r="G906" t="n">
        <v>126</v>
      </c>
    </row>
    <row r="907">
      <c r="A907" t="inlineStr">
        <is>
          <t>Arcos</t>
        </is>
      </c>
      <c r="B907" t="n">
        <v>21093</v>
      </c>
      <c r="C907" t="inlineStr">
        <is>
          <t>ACUCAR REFINADO UNIAO 1KG UN</t>
        </is>
      </c>
      <c r="D907" t="inlineStr">
        <is>
          <t>04/2026</t>
        </is>
      </c>
      <c r="E907" t="n">
        <v>220</v>
      </c>
      <c r="F907" t="n">
        <v>965.8</v>
      </c>
      <c r="G907" t="n">
        <v>4.39</v>
      </c>
    </row>
    <row r="908">
      <c r="A908" t="inlineStr">
        <is>
          <t>Arcos</t>
        </is>
      </c>
      <c r="B908" t="n">
        <v>21085</v>
      </c>
      <c r="C908" t="inlineStr">
        <is>
          <t>ACUCAR SACHE UNIAO 5G C/1000</t>
        </is>
      </c>
      <c r="D908" t="inlineStr">
        <is>
          <t>04/2026</t>
        </is>
      </c>
      <c r="E908" t="n">
        <v>3</v>
      </c>
      <c r="F908" t="n">
        <v>134.25</v>
      </c>
      <c r="G908" t="n">
        <v>44.75</v>
      </c>
    </row>
    <row r="909">
      <c r="A909" t="inlineStr">
        <is>
          <t>Arcos</t>
        </is>
      </c>
      <c r="B909" t="n">
        <v>17974</v>
      </c>
      <c r="C909" t="inlineStr">
        <is>
          <t>AGUA DE COCO KERO COCO 1L</t>
        </is>
      </c>
      <c r="D909" t="inlineStr">
        <is>
          <t>04/2026</t>
        </is>
      </c>
      <c r="E909" t="n">
        <v>48</v>
      </c>
      <c r="F909" t="n">
        <v>553.92</v>
      </c>
      <c r="G909" t="n">
        <v>11.54</v>
      </c>
    </row>
    <row r="910">
      <c r="A910" t="inlineStr">
        <is>
          <t>Arcos</t>
        </is>
      </c>
      <c r="B910" t="n">
        <v>29172</v>
      </c>
      <c r="C910" t="inlineStr">
        <is>
          <t>ÁGUA DE FLOR DE LARANJEIRA AL WADI 300ML</t>
        </is>
      </c>
      <c r="D910" t="inlineStr">
        <is>
          <t>04/2026</t>
        </is>
      </c>
      <c r="E910" t="n">
        <v>1</v>
      </c>
      <c r="F910" t="n">
        <v>29.9</v>
      </c>
      <c r="G910" t="n">
        <v>29.9</v>
      </c>
    </row>
    <row r="911">
      <c r="A911" t="inlineStr">
        <is>
          <t>Arcos</t>
        </is>
      </c>
      <c r="B911" t="n">
        <v>28954</v>
      </c>
      <c r="C911" t="inlineStr">
        <is>
          <t>AGUA MINERAL COM GAS MAMBA 350ML C/12</t>
        </is>
      </c>
      <c r="D911" t="inlineStr">
        <is>
          <t>04/2026</t>
        </is>
      </c>
      <c r="E911" t="n">
        <v>25</v>
      </c>
      <c r="F911" t="n">
        <v>922.87</v>
      </c>
      <c r="G911" t="n">
        <v>36.91</v>
      </c>
    </row>
    <row r="912">
      <c r="A912" t="inlineStr">
        <is>
          <t>Arcos</t>
        </is>
      </c>
      <c r="B912" t="n">
        <v>28955</v>
      </c>
      <c r="C912" t="inlineStr">
        <is>
          <t>AGUA MINERAL SEM GAS MAMBA 350ML C/12</t>
        </is>
      </c>
      <c r="D912" t="inlineStr">
        <is>
          <t>04/2026</t>
        </is>
      </c>
      <c r="E912" t="n">
        <v>40</v>
      </c>
      <c r="F912" t="n">
        <v>1476.4</v>
      </c>
      <c r="G912" t="n">
        <v>36.91</v>
      </c>
    </row>
    <row r="913">
      <c r="A913" t="inlineStr">
        <is>
          <t>Arcos</t>
        </is>
      </c>
      <c r="B913" t="n">
        <v>28895</v>
      </c>
      <c r="C913" t="inlineStr">
        <is>
          <t>AGUA TONICA PRATA 269ML C/6UN</t>
        </is>
      </c>
      <c r="D913" t="inlineStr">
        <is>
          <t>04/2026</t>
        </is>
      </c>
      <c r="E913" t="n">
        <v>40</v>
      </c>
      <c r="F913" t="n">
        <v>999.6</v>
      </c>
      <c r="G913" t="n">
        <v>24.99</v>
      </c>
    </row>
    <row r="914">
      <c r="A914" t="inlineStr">
        <is>
          <t>Arcos</t>
        </is>
      </c>
      <c r="B914" t="n">
        <v>17285</v>
      </c>
      <c r="C914" t="inlineStr">
        <is>
          <t>ALCOOL GEL 70 LIMPGEL 5L</t>
        </is>
      </c>
      <c r="D914" t="inlineStr">
        <is>
          <t>04/2026</t>
        </is>
      </c>
      <c r="E914" t="n">
        <v>3</v>
      </c>
      <c r="F914" t="n">
        <v>92.19</v>
      </c>
      <c r="G914" t="n">
        <v>30.73</v>
      </c>
    </row>
    <row r="915">
      <c r="A915" t="inlineStr">
        <is>
          <t>Arcos</t>
        </is>
      </c>
      <c r="B915" t="n">
        <v>19506</v>
      </c>
      <c r="C915" t="inlineStr">
        <is>
          <t>ALECRIM KG</t>
        </is>
      </c>
      <c r="D915" t="inlineStr">
        <is>
          <t>04/2026</t>
        </is>
      </c>
      <c r="E915" t="n">
        <v>0.8</v>
      </c>
      <c r="F915" t="n">
        <v>54</v>
      </c>
      <c r="G915" t="n">
        <v>67.5</v>
      </c>
    </row>
    <row r="916">
      <c r="A916" t="inlineStr">
        <is>
          <t>Arcos</t>
        </is>
      </c>
      <c r="B916" t="n">
        <v>19505</v>
      </c>
      <c r="C916" t="inlineStr">
        <is>
          <t>ALFACE AMERICANA KG</t>
        </is>
      </c>
      <c r="D916" t="inlineStr">
        <is>
          <t>04/2026</t>
        </is>
      </c>
      <c r="E916" t="n">
        <v>11.4</v>
      </c>
      <c r="F916" t="n">
        <v>118.6</v>
      </c>
      <c r="G916" t="n">
        <v>10.4</v>
      </c>
    </row>
    <row r="917">
      <c r="A917" t="inlineStr">
        <is>
          <t>Arcos</t>
        </is>
      </c>
      <c r="B917" t="n">
        <v>19503</v>
      </c>
      <c r="C917" t="inlineStr">
        <is>
          <t>ALFACE CRESPA KG</t>
        </is>
      </c>
      <c r="D917" t="inlineStr">
        <is>
          <t>04/2026</t>
        </is>
      </c>
      <c r="E917" t="n">
        <v>12.9</v>
      </c>
      <c r="F917" t="n">
        <v>129.1</v>
      </c>
      <c r="G917" t="n">
        <v>10.01</v>
      </c>
    </row>
    <row r="918">
      <c r="A918" t="inlineStr">
        <is>
          <t>Arcos</t>
        </is>
      </c>
      <c r="B918" t="n">
        <v>19502</v>
      </c>
      <c r="C918" t="inlineStr">
        <is>
          <t>ALFACE CRESPA ROXA KG</t>
        </is>
      </c>
      <c r="D918" t="inlineStr">
        <is>
          <t>04/2026</t>
        </is>
      </c>
      <c r="E918" t="n">
        <v>9.9</v>
      </c>
      <c r="F918" t="n">
        <v>196.62</v>
      </c>
      <c r="G918" t="n">
        <v>19.86</v>
      </c>
    </row>
    <row r="919">
      <c r="A919" t="inlineStr">
        <is>
          <t>Arcos</t>
        </is>
      </c>
      <c r="B919" t="n">
        <v>19498</v>
      </c>
      <c r="C919" t="inlineStr">
        <is>
          <t>ALFACE ROMANA KG</t>
        </is>
      </c>
      <c r="D919" t="inlineStr">
        <is>
          <t>04/2026</t>
        </is>
      </c>
      <c r="E919" t="n">
        <v>8</v>
      </c>
      <c r="F919" t="n">
        <v>112.9</v>
      </c>
      <c r="G919" t="n">
        <v>14.11</v>
      </c>
    </row>
    <row r="920">
      <c r="A920" t="inlineStr">
        <is>
          <t>Arcos</t>
        </is>
      </c>
      <c r="B920" t="n">
        <v>19652</v>
      </c>
      <c r="C920" t="inlineStr">
        <is>
          <t>ALHO COMUM KG</t>
        </is>
      </c>
      <c r="D920" t="inlineStr">
        <is>
          <t>04/2026</t>
        </is>
      </c>
      <c r="E920" t="n">
        <v>2.4</v>
      </c>
      <c r="F920" t="n">
        <v>44.88</v>
      </c>
      <c r="G920" t="n">
        <v>18.7</v>
      </c>
    </row>
    <row r="921">
      <c r="A921" t="inlineStr">
        <is>
          <t>Arcos</t>
        </is>
      </c>
      <c r="B921" t="n">
        <v>19647</v>
      </c>
      <c r="C921" t="inlineStr">
        <is>
          <t>ALHO PORO KG</t>
        </is>
      </c>
      <c r="D921" t="inlineStr">
        <is>
          <t>04/2026</t>
        </is>
      </c>
      <c r="E921" t="n">
        <v>6.5</v>
      </c>
      <c r="F921" t="n">
        <v>75.7</v>
      </c>
      <c r="G921" t="n">
        <v>11.65</v>
      </c>
    </row>
    <row r="922">
      <c r="A922" t="inlineStr">
        <is>
          <t>Arcos</t>
        </is>
      </c>
      <c r="B922" t="n">
        <v>24037</v>
      </c>
      <c r="C922" t="inlineStr">
        <is>
          <t>ALHO TRITURADO FRITO</t>
        </is>
      </c>
      <c r="D922" t="inlineStr">
        <is>
          <t>04/2026</t>
        </is>
      </c>
      <c r="E922" t="n">
        <v>30</v>
      </c>
      <c r="F922" t="n">
        <v>542.7</v>
      </c>
      <c r="G922" t="n">
        <v>18.09</v>
      </c>
    </row>
    <row r="923">
      <c r="A923" t="inlineStr">
        <is>
          <t>Arcos</t>
        </is>
      </c>
      <c r="B923" t="n">
        <v>20715</v>
      </c>
      <c r="C923" t="inlineStr">
        <is>
          <t>AMARENA FABBRI FRUTO C/3,2KG</t>
        </is>
      </c>
      <c r="D923" t="inlineStr">
        <is>
          <t>04/2026</t>
        </is>
      </c>
      <c r="E923" t="n">
        <v>3</v>
      </c>
      <c r="F923" t="n">
        <v>1319.7</v>
      </c>
      <c r="G923" t="n">
        <v>439.9</v>
      </c>
    </row>
    <row r="924">
      <c r="A924" t="inlineStr">
        <is>
          <t>Arcos</t>
        </is>
      </c>
      <c r="B924" t="n">
        <v>19701</v>
      </c>
      <c r="C924" t="inlineStr">
        <is>
          <t>AMEIXA KG</t>
        </is>
      </c>
      <c r="D924" t="inlineStr">
        <is>
          <t>04/2026</t>
        </is>
      </c>
      <c r="E924" t="n">
        <v>4.3</v>
      </c>
      <c r="F924" t="n">
        <v>73</v>
      </c>
      <c r="G924" t="n">
        <v>16.98</v>
      </c>
    </row>
    <row r="925">
      <c r="A925" t="inlineStr">
        <is>
          <t>Arcos</t>
        </is>
      </c>
      <c r="B925" t="n">
        <v>24039</v>
      </c>
      <c r="C925" t="inlineStr">
        <is>
          <t>AMENDOA INTEIRA CRUA SEM CASCA 1KG</t>
        </is>
      </c>
      <c r="D925" t="inlineStr">
        <is>
          <t>04/2026</t>
        </is>
      </c>
      <c r="E925" t="n">
        <v>20</v>
      </c>
      <c r="F925" t="n">
        <v>1369.8</v>
      </c>
      <c r="G925" t="n">
        <v>68.48999999999999</v>
      </c>
    </row>
    <row r="926">
      <c r="A926" t="inlineStr">
        <is>
          <t>Arcos</t>
        </is>
      </c>
      <c r="B926" t="n">
        <v>18552</v>
      </c>
      <c r="C926" t="inlineStr">
        <is>
          <t>APERITIVO ABSINTO HABITUE 720ML</t>
        </is>
      </c>
      <c r="D926" t="inlineStr">
        <is>
          <t>04/2026</t>
        </is>
      </c>
      <c r="E926" t="n">
        <v>2</v>
      </c>
      <c r="F926" t="n">
        <v>67.2</v>
      </c>
      <c r="G926" t="n">
        <v>33.6</v>
      </c>
    </row>
    <row r="927">
      <c r="A927" t="inlineStr">
        <is>
          <t>Arcos</t>
        </is>
      </c>
      <c r="B927" t="n">
        <v>26014</v>
      </c>
      <c r="C927" t="inlineStr">
        <is>
          <t>APERITIVO ANGOSTURA 473ML</t>
        </is>
      </c>
      <c r="D927" t="inlineStr">
        <is>
          <t>04/2026</t>
        </is>
      </c>
      <c r="E927" t="n">
        <v>6</v>
      </c>
      <c r="F927" t="n">
        <v>2254.8</v>
      </c>
      <c r="G927" t="n">
        <v>375.8</v>
      </c>
    </row>
    <row r="928">
      <c r="A928" t="inlineStr">
        <is>
          <t>Arcos</t>
        </is>
      </c>
      <c r="B928" t="n">
        <v>22598</v>
      </c>
      <c r="C928" t="inlineStr">
        <is>
          <t>APERITIVO ANGOSTURA ORANGE 100ML</t>
        </is>
      </c>
      <c r="D928" t="inlineStr">
        <is>
          <t>04/2026</t>
        </is>
      </c>
      <c r="E928" t="n">
        <v>2</v>
      </c>
      <c r="F928" t="n">
        <v>207.28</v>
      </c>
      <c r="G928" t="n">
        <v>103.64</v>
      </c>
    </row>
    <row r="929">
      <c r="A929" t="inlineStr">
        <is>
          <t>Arcos</t>
        </is>
      </c>
      <c r="B929" t="n">
        <v>18543</v>
      </c>
      <c r="C929" t="inlineStr">
        <is>
          <t>APERITIVO CYNAR 900ML</t>
        </is>
      </c>
      <c r="D929" t="inlineStr">
        <is>
          <t>04/2026</t>
        </is>
      </c>
      <c r="E929" t="n">
        <v>12</v>
      </c>
      <c r="F929" t="n">
        <v>222</v>
      </c>
      <c r="G929" t="n">
        <v>18.5</v>
      </c>
    </row>
    <row r="930">
      <c r="A930" t="inlineStr">
        <is>
          <t>Arcos</t>
        </is>
      </c>
      <c r="B930" t="n">
        <v>26224</v>
      </c>
      <c r="C930" t="inlineStr">
        <is>
          <t>ARQUIVO MORTO PAPELAO RECICLADO 350MM X 135MM X 240MM UN</t>
        </is>
      </c>
      <c r="D930" t="inlineStr">
        <is>
          <t>04/2026</t>
        </is>
      </c>
      <c r="E930" t="n">
        <v>10</v>
      </c>
      <c r="F930" t="n">
        <v>79</v>
      </c>
      <c r="G930" t="n">
        <v>7.9</v>
      </c>
    </row>
    <row r="931">
      <c r="A931" t="inlineStr">
        <is>
          <t>Arcos</t>
        </is>
      </c>
      <c r="B931" t="n">
        <v>20301</v>
      </c>
      <c r="C931" t="inlineStr">
        <is>
          <t>ARROZ BRANCO TIPO 1 CAMIL C/5KG</t>
        </is>
      </c>
      <c r="D931" t="inlineStr">
        <is>
          <t>04/2026</t>
        </is>
      </c>
      <c r="E931" t="n">
        <v>33</v>
      </c>
      <c r="F931" t="n">
        <v>715.5</v>
      </c>
      <c r="G931" t="n">
        <v>21.68</v>
      </c>
    </row>
    <row r="932">
      <c r="A932" t="inlineStr">
        <is>
          <t>Arcos</t>
        </is>
      </c>
      <c r="B932" t="n">
        <v>25209</v>
      </c>
      <c r="C932" t="inlineStr">
        <is>
          <t>ARROZ REI ARTHUR GRAO CURTO PCT C/5KG</t>
        </is>
      </c>
      <c r="D932" t="inlineStr">
        <is>
          <t>04/2026</t>
        </is>
      </c>
      <c r="E932" t="n">
        <v>2</v>
      </c>
      <c r="F932" t="n">
        <v>128.4</v>
      </c>
      <c r="G932" t="n">
        <v>64.2</v>
      </c>
    </row>
    <row r="933">
      <c r="A933" t="inlineStr">
        <is>
          <t>Arcos</t>
        </is>
      </c>
      <c r="B933" t="n">
        <v>23312</v>
      </c>
      <c r="C933" t="inlineStr">
        <is>
          <t>AVELA SEM CASCA</t>
        </is>
      </c>
      <c r="D933" t="inlineStr">
        <is>
          <t>04/2026</t>
        </is>
      </c>
      <c r="E933" t="n">
        <v>4</v>
      </c>
      <c r="F933" t="n">
        <v>406.2</v>
      </c>
      <c r="G933" t="n">
        <v>101.55</v>
      </c>
    </row>
    <row r="934">
      <c r="A934" t="inlineStr">
        <is>
          <t>Arcos</t>
        </is>
      </c>
      <c r="B934" t="n">
        <v>21783</v>
      </c>
      <c r="C934" t="inlineStr">
        <is>
          <t>AVENTAL DE PVC BRANCO 1,20X0,70 UN</t>
        </is>
      </c>
      <c r="D934" t="inlineStr">
        <is>
          <t>04/2026</t>
        </is>
      </c>
      <c r="E934" t="n">
        <v>13</v>
      </c>
      <c r="F934" t="n">
        <v>208</v>
      </c>
      <c r="G934" t="n">
        <v>16</v>
      </c>
    </row>
    <row r="935">
      <c r="A935" t="inlineStr">
        <is>
          <t>Arcos</t>
        </is>
      </c>
      <c r="B935" t="n">
        <v>27148</v>
      </c>
      <c r="C935" t="inlineStr">
        <is>
          <t>AZEITE EXTRA VIRGEM ANDORINHA 2L</t>
        </is>
      </c>
      <c r="D935" t="inlineStr">
        <is>
          <t>04/2026</t>
        </is>
      </c>
      <c r="E935" t="n">
        <v>6</v>
      </c>
      <c r="F935" t="n">
        <v>175.38</v>
      </c>
      <c r="G935" t="n">
        <v>29.23</v>
      </c>
    </row>
    <row r="936">
      <c r="A936" t="inlineStr">
        <is>
          <t>Arcos</t>
        </is>
      </c>
      <c r="B936" t="n">
        <v>21047</v>
      </c>
      <c r="C936" t="inlineStr">
        <is>
          <t>AZEITE EXTRA VIRGEM GALLO 2L</t>
        </is>
      </c>
      <c r="D936" t="inlineStr">
        <is>
          <t>04/2026</t>
        </is>
      </c>
      <c r="E936" t="n">
        <v>18</v>
      </c>
      <c r="F936" t="n">
        <v>2210.4</v>
      </c>
      <c r="G936" t="n">
        <v>122.8</v>
      </c>
    </row>
    <row r="937">
      <c r="A937" t="inlineStr">
        <is>
          <t>Arcos</t>
        </is>
      </c>
      <c r="B937" t="n">
        <v>20751</v>
      </c>
      <c r="C937" t="inlineStr">
        <is>
          <t>AZEITONA PRETA AZAPA ARCOBELLO C/2KG</t>
        </is>
      </c>
      <c r="D937" t="inlineStr">
        <is>
          <t>04/2026</t>
        </is>
      </c>
      <c r="E937" t="n">
        <v>4</v>
      </c>
      <c r="F937" t="n">
        <v>435.6</v>
      </c>
      <c r="G937" t="n">
        <v>108.9</v>
      </c>
    </row>
    <row r="938">
      <c r="A938" t="inlineStr">
        <is>
          <t>Arcos</t>
        </is>
      </c>
      <c r="B938" t="n">
        <v>22721</v>
      </c>
      <c r="C938" t="inlineStr">
        <is>
          <t>BACON MANTA KG</t>
        </is>
      </c>
      <c r="D938" t="inlineStr">
        <is>
          <t>04/2026</t>
        </is>
      </c>
      <c r="E938" t="n">
        <v>63.54</v>
      </c>
      <c r="F938" t="n">
        <v>1874.43</v>
      </c>
      <c r="G938" t="n">
        <v>29.5</v>
      </c>
    </row>
    <row r="939">
      <c r="A939" t="inlineStr">
        <is>
          <t>Arcos</t>
        </is>
      </c>
      <c r="B939" t="n">
        <v>19166</v>
      </c>
      <c r="C939" t="inlineStr">
        <is>
          <t>BAGUETE DE GRAO LEVIAN FATIADO 590G UN</t>
        </is>
      </c>
      <c r="D939" t="inlineStr">
        <is>
          <t>04/2026</t>
        </is>
      </c>
      <c r="E939" t="n">
        <v>105</v>
      </c>
      <c r="F939" t="n">
        <v>2136.75</v>
      </c>
      <c r="G939" t="n">
        <v>20.35</v>
      </c>
    </row>
    <row r="940">
      <c r="A940" t="inlineStr">
        <is>
          <t>Arcos</t>
        </is>
      </c>
      <c r="B940" t="n">
        <v>23390</v>
      </c>
      <c r="C940" t="inlineStr">
        <is>
          <t>BANANA DA TERRA KG</t>
        </is>
      </c>
      <c r="D940" t="inlineStr">
        <is>
          <t>04/2026</t>
        </is>
      </c>
      <c r="E940" t="n">
        <v>80</v>
      </c>
      <c r="F940" t="n">
        <v>688</v>
      </c>
      <c r="G940" t="n">
        <v>8.6</v>
      </c>
    </row>
    <row r="941">
      <c r="A941" t="inlineStr">
        <is>
          <t>Arcos</t>
        </is>
      </c>
      <c r="B941" t="n">
        <v>23389</v>
      </c>
      <c r="C941" t="inlineStr">
        <is>
          <t>BANANA NANICA KG</t>
        </is>
      </c>
      <c r="D941" t="inlineStr">
        <is>
          <t>04/2026</t>
        </is>
      </c>
      <c r="E941" t="n">
        <v>49</v>
      </c>
      <c r="F941" t="n">
        <v>245.78</v>
      </c>
      <c r="G941" t="n">
        <v>5.02</v>
      </c>
    </row>
    <row r="942">
      <c r="A942" t="inlineStr">
        <is>
          <t>Arcos</t>
        </is>
      </c>
      <c r="B942" t="n">
        <v>24083</v>
      </c>
      <c r="C942" t="inlineStr">
        <is>
          <t>BATATA ASTERIX GRAUDA NOIVA KG</t>
        </is>
      </c>
      <c r="D942" t="inlineStr">
        <is>
          <t>04/2026</t>
        </is>
      </c>
      <c r="E942" t="n">
        <v>707.1799999999999</v>
      </c>
      <c r="F942" t="n">
        <v>3803.31</v>
      </c>
      <c r="G942" t="n">
        <v>5.38</v>
      </c>
    </row>
    <row r="943">
      <c r="A943" t="inlineStr">
        <is>
          <t>Arcos</t>
        </is>
      </c>
      <c r="B943" t="n">
        <v>27604</v>
      </c>
      <c r="C943" t="inlineStr">
        <is>
          <t>BATEDOR MANUAL 30CM PROFISSIONAL</t>
        </is>
      </c>
      <c r="D943" t="inlineStr">
        <is>
          <t>04/2026</t>
        </is>
      </c>
      <c r="E943" t="n">
        <v>3</v>
      </c>
      <c r="F943" t="n">
        <v>77.13</v>
      </c>
      <c r="G943" t="n">
        <v>25.71</v>
      </c>
    </row>
    <row r="944">
      <c r="A944" t="inlineStr">
        <is>
          <t>Arcos</t>
        </is>
      </c>
      <c r="B944" t="n">
        <v>19634</v>
      </c>
      <c r="C944" t="inlineStr">
        <is>
          <t>BERINJELA KG</t>
        </is>
      </c>
      <c r="D944" t="inlineStr">
        <is>
          <t>04/2026</t>
        </is>
      </c>
      <c r="E944" t="n">
        <v>7.45</v>
      </c>
      <c r="F944" t="n">
        <v>56.29</v>
      </c>
      <c r="G944" t="n">
        <v>7.56</v>
      </c>
    </row>
    <row r="945">
      <c r="A945" t="inlineStr">
        <is>
          <t>Arcos</t>
        </is>
      </c>
      <c r="B945" t="n">
        <v>19632</v>
      </c>
      <c r="C945" t="inlineStr">
        <is>
          <t>BETERRABA KG</t>
        </is>
      </c>
      <c r="D945" t="inlineStr">
        <is>
          <t>04/2026</t>
        </is>
      </c>
      <c r="E945" t="n">
        <v>46.7</v>
      </c>
      <c r="F945" t="n">
        <v>252.28</v>
      </c>
      <c r="G945" t="n">
        <v>5.4</v>
      </c>
    </row>
    <row r="946">
      <c r="A946" t="inlineStr">
        <is>
          <t>Arcos</t>
        </is>
      </c>
      <c r="B946" t="n">
        <v>26582</v>
      </c>
      <c r="C946" t="inlineStr">
        <is>
          <t>BIFE ANCHO FREDDI PORCIONADO EM 200G KG</t>
        </is>
      </c>
      <c r="D946" t="inlineStr">
        <is>
          <t>04/2026</t>
        </is>
      </c>
      <c r="E946" t="n">
        <v>90.65000000000001</v>
      </c>
      <c r="F946" t="n">
        <v>12147.1</v>
      </c>
      <c r="G946" t="n">
        <v>134</v>
      </c>
    </row>
    <row r="947">
      <c r="A947" t="inlineStr">
        <is>
          <t>Arcos</t>
        </is>
      </c>
      <c r="B947" t="n">
        <v>18696</v>
      </c>
      <c r="C947" t="inlineStr">
        <is>
          <t>BISTECA SUINA KG</t>
        </is>
      </c>
      <c r="D947" t="inlineStr">
        <is>
          <t>04/2026</t>
        </is>
      </c>
      <c r="E947" t="n">
        <v>31.58</v>
      </c>
      <c r="F947" t="n">
        <v>568.12</v>
      </c>
      <c r="G947" t="n">
        <v>17.99</v>
      </c>
    </row>
    <row r="948">
      <c r="A948" t="inlineStr">
        <is>
          <t>Arcos</t>
        </is>
      </c>
      <c r="B948" t="n">
        <v>17564</v>
      </c>
      <c r="C948" t="inlineStr">
        <is>
          <t>BOBINA DE PAPEL FILME PVC 40CMX400M UN</t>
        </is>
      </c>
      <c r="D948" t="inlineStr">
        <is>
          <t>04/2026</t>
        </is>
      </c>
      <c r="E948" t="n">
        <v>2</v>
      </c>
      <c r="F948" t="n">
        <v>111</v>
      </c>
      <c r="G948" t="n">
        <v>55.5</v>
      </c>
    </row>
    <row r="949">
      <c r="A949" t="inlineStr">
        <is>
          <t>Arcos</t>
        </is>
      </c>
      <c r="B949" t="n">
        <v>17565</v>
      </c>
      <c r="C949" t="inlineStr">
        <is>
          <t>BOBINA DE PAPEL FILME PVC CITRATO 60CMX340M UN</t>
        </is>
      </c>
      <c r="D949" t="inlineStr">
        <is>
          <t>04/2026</t>
        </is>
      </c>
      <c r="E949" t="n">
        <v>2</v>
      </c>
      <c r="F949" t="n">
        <v>218.2</v>
      </c>
      <c r="G949" t="n">
        <v>109.1</v>
      </c>
    </row>
    <row r="950">
      <c r="A950" t="inlineStr">
        <is>
          <t>Arcos</t>
        </is>
      </c>
      <c r="B950" t="n">
        <v>19846</v>
      </c>
      <c r="C950" t="inlineStr">
        <is>
          <t>BROTO DE MOYASHI GRANEL KG</t>
        </is>
      </c>
      <c r="D950" t="inlineStr">
        <is>
          <t>04/2026</t>
        </is>
      </c>
      <c r="E950" t="n">
        <v>6.5</v>
      </c>
      <c r="F950" t="n">
        <v>137.9</v>
      </c>
      <c r="G950" t="n">
        <v>21.22</v>
      </c>
    </row>
    <row r="951">
      <c r="A951" t="inlineStr">
        <is>
          <t>Arcos</t>
        </is>
      </c>
      <c r="B951" t="n">
        <v>28980</v>
      </c>
      <c r="C951" t="inlineStr">
        <is>
          <t>CACAROLA INDUSTRIAL VIGOR SUPER 14,5L</t>
        </is>
      </c>
      <c r="D951" t="inlineStr">
        <is>
          <t>04/2026</t>
        </is>
      </c>
      <c r="E951" t="n">
        <v>2</v>
      </c>
      <c r="F951" t="n">
        <v>318.54</v>
      </c>
      <c r="G951" t="n">
        <v>159.27</v>
      </c>
    </row>
    <row r="952">
      <c r="A952" t="inlineStr">
        <is>
          <t>Arcos</t>
        </is>
      </c>
      <c r="B952" t="n">
        <v>26560</v>
      </c>
      <c r="C952" t="inlineStr">
        <is>
          <t>CACHACA FAMIGERADA AMENDOIM 750ML</t>
        </is>
      </c>
      <c r="D952" t="inlineStr">
        <is>
          <t>04/2026</t>
        </is>
      </c>
      <c r="E952" t="n">
        <v>60</v>
      </c>
      <c r="F952" t="n">
        <v>1650</v>
      </c>
      <c r="G952" t="n">
        <v>27.5</v>
      </c>
    </row>
    <row r="953">
      <c r="A953" t="inlineStr">
        <is>
          <t>Arcos</t>
        </is>
      </c>
      <c r="B953" t="n">
        <v>18486</v>
      </c>
      <c r="C953" t="inlineStr">
        <is>
          <t>CACHACA FAMIGERADA BRUTA 750ML</t>
        </is>
      </c>
      <c r="D953" t="inlineStr">
        <is>
          <t>04/2026</t>
        </is>
      </c>
      <c r="E953" t="n">
        <v>12</v>
      </c>
      <c r="F953" t="n">
        <v>330</v>
      </c>
      <c r="G953" t="n">
        <v>27.5</v>
      </c>
    </row>
    <row r="954">
      <c r="A954" t="inlineStr">
        <is>
          <t>Arcos</t>
        </is>
      </c>
      <c r="B954" t="n">
        <v>27406</v>
      </c>
      <c r="C954" t="inlineStr">
        <is>
          <t>CAFE JOSELINA C/2KG</t>
        </is>
      </c>
      <c r="D954" t="inlineStr">
        <is>
          <t>04/2026</t>
        </is>
      </c>
      <c r="E954" t="n">
        <v>20</v>
      </c>
      <c r="F954" t="n">
        <v>4380</v>
      </c>
      <c r="G954" t="n">
        <v>219</v>
      </c>
    </row>
    <row r="955">
      <c r="A955" t="inlineStr">
        <is>
          <t>Arcos</t>
        </is>
      </c>
      <c r="B955" t="n">
        <v>20809</v>
      </c>
      <c r="C955" t="inlineStr">
        <is>
          <t>CAFE PILAO ALMOFADA 500G</t>
        </is>
      </c>
      <c r="D955" t="inlineStr">
        <is>
          <t>04/2026</t>
        </is>
      </c>
      <c r="E955" t="n">
        <v>22</v>
      </c>
      <c r="F955" t="n">
        <v>657.8</v>
      </c>
      <c r="G955" t="n">
        <v>29.9</v>
      </c>
    </row>
    <row r="956">
      <c r="A956" t="inlineStr">
        <is>
          <t>Arcos</t>
        </is>
      </c>
      <c r="B956" t="n">
        <v>28985</v>
      </c>
      <c r="C956" t="inlineStr">
        <is>
          <t xml:space="preserve">CAIXA ORGANIZADORA COM TAMPA 5L </t>
        </is>
      </c>
      <c r="D956" t="inlineStr">
        <is>
          <t>04/2026</t>
        </is>
      </c>
      <c r="E956" t="n">
        <v>3</v>
      </c>
      <c r="F956" t="n">
        <v>69.45</v>
      </c>
      <c r="G956" t="n">
        <v>23.15</v>
      </c>
    </row>
    <row r="957">
      <c r="A957" t="inlineStr">
        <is>
          <t>Arcos</t>
        </is>
      </c>
      <c r="B957" t="n">
        <v>21073</v>
      </c>
      <c r="C957" t="inlineStr">
        <is>
          <t>CALDA DE AGAVE AZUL JASMINE ORGANICO 330ML UN</t>
        </is>
      </c>
      <c r="D957" t="inlineStr">
        <is>
          <t>04/2026</t>
        </is>
      </c>
      <c r="E957" t="n">
        <v>22</v>
      </c>
      <c r="F957" t="n">
        <v>1073.4</v>
      </c>
      <c r="G957" t="n">
        <v>48.79</v>
      </c>
    </row>
    <row r="958">
      <c r="A958" t="inlineStr">
        <is>
          <t>Arcos</t>
        </is>
      </c>
      <c r="B958" t="n">
        <v>27692</v>
      </c>
      <c r="C958" t="inlineStr">
        <is>
          <t>CAMARAO CINZA 25/30 LIMPO EVISCERADO COM COLA KG</t>
        </is>
      </c>
      <c r="D958" t="inlineStr">
        <is>
          <t>04/2026</t>
        </is>
      </c>
      <c r="E958" t="n">
        <v>54</v>
      </c>
      <c r="F958" t="n">
        <v>6048</v>
      </c>
      <c r="G958" t="n">
        <v>112</v>
      </c>
    </row>
    <row r="959">
      <c r="A959" t="inlineStr">
        <is>
          <t>Arcos</t>
        </is>
      </c>
      <c r="B959" t="n">
        <v>23377</v>
      </c>
      <c r="C959" t="inlineStr">
        <is>
          <t>CAMBUCI CONGELADO KG</t>
        </is>
      </c>
      <c r="D959" t="inlineStr">
        <is>
          <t>04/2026</t>
        </is>
      </c>
      <c r="E959" t="n">
        <v>13</v>
      </c>
      <c r="F959" t="n">
        <v>407</v>
      </c>
      <c r="G959" t="n">
        <v>31.31</v>
      </c>
    </row>
    <row r="960">
      <c r="A960" t="inlineStr">
        <is>
          <t>Arcos</t>
        </is>
      </c>
      <c r="B960" t="n">
        <v>26713</v>
      </c>
      <c r="C960" t="inlineStr">
        <is>
          <t>CAMOMILA DESIDRATADA KG</t>
        </is>
      </c>
      <c r="D960" t="inlineStr">
        <is>
          <t>04/2026</t>
        </is>
      </c>
      <c r="E960" t="n">
        <v>3</v>
      </c>
      <c r="F960" t="n">
        <v>165</v>
      </c>
      <c r="G960" t="n">
        <v>55</v>
      </c>
    </row>
    <row r="961">
      <c r="A961" t="inlineStr">
        <is>
          <t>Arcos</t>
        </is>
      </c>
      <c r="B961" t="n">
        <v>26222</v>
      </c>
      <c r="C961" t="inlineStr">
        <is>
          <t>CANETA ESFEROGRAFICA BIC ESCRITA MEDIA CRISTAL DURA MAIS AZUL C/50 UN</t>
        </is>
      </c>
      <c r="D961" t="inlineStr">
        <is>
          <t>04/2026</t>
        </is>
      </c>
      <c r="E961" t="n">
        <v>2</v>
      </c>
      <c r="F961" t="n">
        <v>99.8</v>
      </c>
      <c r="G961" t="n">
        <v>49.9</v>
      </c>
    </row>
    <row r="962">
      <c r="A962" t="inlineStr">
        <is>
          <t>Arcos</t>
        </is>
      </c>
      <c r="B962" t="n">
        <v>17553</v>
      </c>
      <c r="C962" t="inlineStr">
        <is>
          <t>CANUDO BIODEGRADAVEL JUMBO 9MM C/2000 UN</t>
        </is>
      </c>
      <c r="D962" t="inlineStr">
        <is>
          <t>04/2026</t>
        </is>
      </c>
      <c r="E962" t="n">
        <v>1</v>
      </c>
      <c r="F962" t="n">
        <v>160</v>
      </c>
      <c r="G962" t="n">
        <v>160</v>
      </c>
    </row>
    <row r="963">
      <c r="A963" t="inlineStr">
        <is>
          <t>Arcos</t>
        </is>
      </c>
      <c r="B963" t="n">
        <v>26881</v>
      </c>
      <c r="C963" t="inlineStr">
        <is>
          <t>CASCA DE CARVALHO KG</t>
        </is>
      </c>
      <c r="D963" t="inlineStr">
        <is>
          <t>04/2026</t>
        </is>
      </c>
      <c r="E963" t="n">
        <v>5</v>
      </c>
      <c r="F963" t="n">
        <v>325</v>
      </c>
      <c r="G963" t="n">
        <v>65</v>
      </c>
    </row>
    <row r="964">
      <c r="A964" t="inlineStr">
        <is>
          <t>Arcos</t>
        </is>
      </c>
      <c r="B964" t="n">
        <v>20270</v>
      </c>
      <c r="C964" t="inlineStr">
        <is>
          <t>CASTANHA DE CAJU CRUA W1 C/1KG</t>
        </is>
      </c>
      <c r="D964" t="inlineStr">
        <is>
          <t>04/2026</t>
        </is>
      </c>
      <c r="E964" t="n">
        <v>18</v>
      </c>
      <c r="F964" t="n">
        <v>1440</v>
      </c>
      <c r="G964" t="n">
        <v>80</v>
      </c>
    </row>
    <row r="965">
      <c r="A965" t="inlineStr">
        <is>
          <t>Arcos</t>
        </is>
      </c>
      <c r="B965" t="n">
        <v>20054</v>
      </c>
      <c r="C965" t="inlineStr">
        <is>
          <t>CATCHUP HEINZ 397G UN</t>
        </is>
      </c>
      <c r="D965" t="inlineStr">
        <is>
          <t>04/2026</t>
        </is>
      </c>
      <c r="E965" t="n">
        <v>4</v>
      </c>
      <c r="F965" t="n">
        <v>45.8</v>
      </c>
      <c r="G965" t="n">
        <v>11.45</v>
      </c>
    </row>
    <row r="966">
      <c r="A966" t="inlineStr">
        <is>
          <t>Arcos</t>
        </is>
      </c>
      <c r="B966" t="n">
        <v>24509</v>
      </c>
      <c r="C966" t="inlineStr">
        <is>
          <t>CEBOLA BRANCA KG</t>
        </is>
      </c>
      <c r="D966" t="inlineStr">
        <is>
          <t>04/2026</t>
        </is>
      </c>
      <c r="E966" t="n">
        <v>170.3</v>
      </c>
      <c r="F966" t="n">
        <v>664</v>
      </c>
      <c r="G966" t="n">
        <v>3.9</v>
      </c>
    </row>
    <row r="967">
      <c r="A967" t="inlineStr">
        <is>
          <t>Arcos</t>
        </is>
      </c>
      <c r="B967" t="n">
        <v>19626</v>
      </c>
      <c r="C967" t="inlineStr">
        <is>
          <t>CEBOLA ECHALOTAS KG</t>
        </is>
      </c>
      <c r="D967" t="inlineStr">
        <is>
          <t>04/2026</t>
        </is>
      </c>
      <c r="E967" t="n">
        <v>3</v>
      </c>
      <c r="F967" t="n">
        <v>14.3</v>
      </c>
      <c r="G967" t="n">
        <v>4.77</v>
      </c>
    </row>
    <row r="968">
      <c r="A968" t="inlineStr">
        <is>
          <t>Arcos</t>
        </is>
      </c>
      <c r="B968" t="n">
        <v>19623</v>
      </c>
      <c r="C968" t="inlineStr">
        <is>
          <t>CEBOLA ROXA KG</t>
        </is>
      </c>
      <c r="D968" t="inlineStr">
        <is>
          <t>04/2026</t>
        </is>
      </c>
      <c r="E968" t="n">
        <v>45.2</v>
      </c>
      <c r="F968" t="n">
        <v>222.9</v>
      </c>
      <c r="G968" t="n">
        <v>4.93</v>
      </c>
    </row>
    <row r="969">
      <c r="A969" t="inlineStr">
        <is>
          <t>Arcos</t>
        </is>
      </c>
      <c r="B969" t="n">
        <v>19488</v>
      </c>
      <c r="C969" t="inlineStr">
        <is>
          <t>CEBOLINHA KG</t>
        </is>
      </c>
      <c r="D969" t="inlineStr">
        <is>
          <t>04/2026</t>
        </is>
      </c>
      <c r="E969" t="n">
        <v>11.3</v>
      </c>
      <c r="F969" t="n">
        <v>152.15</v>
      </c>
      <c r="G969" t="n">
        <v>13.46</v>
      </c>
    </row>
    <row r="970">
      <c r="A970" t="inlineStr">
        <is>
          <t>Arcos</t>
        </is>
      </c>
      <c r="B970" t="n">
        <v>19621</v>
      </c>
      <c r="C970" t="inlineStr">
        <is>
          <t>CENOURA KG</t>
        </is>
      </c>
      <c r="D970" t="inlineStr">
        <is>
          <t>04/2026</t>
        </is>
      </c>
      <c r="E970" t="n">
        <v>39.7</v>
      </c>
      <c r="F970" t="n">
        <v>286.09</v>
      </c>
      <c r="G970" t="n">
        <v>7.21</v>
      </c>
    </row>
    <row r="971">
      <c r="A971" t="inlineStr">
        <is>
          <t>Arcos</t>
        </is>
      </c>
      <c r="B971" t="n">
        <v>20941</v>
      </c>
      <c r="C971" t="inlineStr">
        <is>
          <t>CHOCOLATE EM GOTAS MEIO AMARGO SICAO C/2,05KG</t>
        </is>
      </c>
      <c r="D971" t="inlineStr">
        <is>
          <t>04/2026</t>
        </is>
      </c>
      <c r="E971" t="n">
        <v>4</v>
      </c>
      <c r="F971" t="n">
        <v>729.2</v>
      </c>
      <c r="G971" t="n">
        <v>182.3</v>
      </c>
    </row>
    <row r="972">
      <c r="A972" t="inlineStr">
        <is>
          <t>Arcos</t>
        </is>
      </c>
      <c r="B972" t="n">
        <v>20908</v>
      </c>
      <c r="C972" t="inlineStr">
        <is>
          <t>CHOCOLATE GOTAS MEIO AMARGO COBERTURA SICAO C/2,05KG</t>
        </is>
      </c>
      <c r="D972" t="inlineStr">
        <is>
          <t>04/2026</t>
        </is>
      </c>
      <c r="E972" t="n">
        <v>2</v>
      </c>
      <c r="F972" t="n">
        <v>431.98</v>
      </c>
      <c r="G972" t="n">
        <v>215.99</v>
      </c>
    </row>
    <row r="973">
      <c r="A973" t="inlineStr">
        <is>
          <t>Arcos</t>
        </is>
      </c>
      <c r="B973" t="n">
        <v>23241</v>
      </c>
      <c r="C973" t="inlineStr">
        <is>
          <t>CHUCHU KG</t>
        </is>
      </c>
      <c r="D973" t="inlineStr">
        <is>
          <t>04/2026</t>
        </is>
      </c>
      <c r="E973" t="n">
        <v>18.7</v>
      </c>
      <c r="F973" t="n">
        <v>59.52</v>
      </c>
      <c r="G973" t="n">
        <v>3.18</v>
      </c>
    </row>
    <row r="974">
      <c r="A974" t="inlineStr">
        <is>
          <t>Arcos</t>
        </is>
      </c>
      <c r="B974" t="n">
        <v>24744</v>
      </c>
      <c r="C974" t="inlineStr">
        <is>
          <t>CLIPS 0/8 C/25</t>
        </is>
      </c>
      <c r="D974" t="inlineStr">
        <is>
          <t>04/2026</t>
        </is>
      </c>
      <c r="E974" t="n">
        <v>2</v>
      </c>
      <c r="F974" t="n">
        <v>17.8</v>
      </c>
      <c r="G974" t="n">
        <v>8.9</v>
      </c>
    </row>
    <row r="975">
      <c r="A975" t="inlineStr">
        <is>
          <t>Arcos</t>
        </is>
      </c>
      <c r="B975" t="n">
        <v>28667</v>
      </c>
      <c r="C975" t="inlineStr">
        <is>
          <t>CLIPS 2/0 C/100UN</t>
        </is>
      </c>
      <c r="D975" t="inlineStr">
        <is>
          <t>04/2026</t>
        </is>
      </c>
      <c r="E975" t="n">
        <v>2</v>
      </c>
      <c r="F975" t="n">
        <v>17.8</v>
      </c>
      <c r="G975" t="n">
        <v>8.9</v>
      </c>
    </row>
    <row r="976">
      <c r="A976" t="inlineStr">
        <is>
          <t>Arcos</t>
        </is>
      </c>
      <c r="B976" t="n">
        <v>20257</v>
      </c>
      <c r="C976" t="inlineStr">
        <is>
          <t>COCO RALADO FRESCO CONGELADO VITA COCO C/1KG</t>
        </is>
      </c>
      <c r="D976" t="inlineStr">
        <is>
          <t>04/2026</t>
        </is>
      </c>
      <c r="E976" t="n">
        <v>6</v>
      </c>
      <c r="F976" t="n">
        <v>179.4</v>
      </c>
      <c r="G976" t="n">
        <v>29.9</v>
      </c>
    </row>
    <row r="977">
      <c r="A977" t="inlineStr">
        <is>
          <t>Arcos</t>
        </is>
      </c>
      <c r="B977" t="n">
        <v>19617</v>
      </c>
      <c r="C977" t="inlineStr">
        <is>
          <t>COENTRO KG</t>
        </is>
      </c>
      <c r="D977" t="inlineStr">
        <is>
          <t>04/2026</t>
        </is>
      </c>
      <c r="E977" t="n">
        <v>4.9</v>
      </c>
      <c r="F977" t="n">
        <v>96.7</v>
      </c>
      <c r="G977" t="n">
        <v>19.73</v>
      </c>
    </row>
    <row r="978">
      <c r="A978" t="inlineStr">
        <is>
          <t>Arcos</t>
        </is>
      </c>
      <c r="B978" t="n">
        <v>28220</v>
      </c>
      <c r="C978" t="inlineStr">
        <is>
          <t>COGUMELO PARIS MURANAKA KG</t>
        </is>
      </c>
      <c r="D978" t="inlineStr">
        <is>
          <t>04/2026</t>
        </is>
      </c>
      <c r="E978" t="n">
        <v>40</v>
      </c>
      <c r="F978" t="n">
        <v>1223.99</v>
      </c>
      <c r="G978" t="n">
        <v>30.6</v>
      </c>
    </row>
    <row r="979">
      <c r="A979" t="inlineStr">
        <is>
          <t>Arcos</t>
        </is>
      </c>
      <c r="B979" t="n">
        <v>28221</v>
      </c>
      <c r="C979" t="inlineStr">
        <is>
          <t>COGUMELO PORTO BELLO MURANAKA KG</t>
        </is>
      </c>
      <c r="D979" t="inlineStr">
        <is>
          <t>04/2026</t>
        </is>
      </c>
      <c r="E979" t="n">
        <v>40</v>
      </c>
      <c r="F979" t="n">
        <v>1459.99</v>
      </c>
      <c r="G979" t="n">
        <v>36.5</v>
      </c>
    </row>
    <row r="980">
      <c r="A980" t="inlineStr">
        <is>
          <t>Arcos</t>
        </is>
      </c>
      <c r="B980" t="n">
        <v>28222</v>
      </c>
      <c r="C980" t="inlineStr">
        <is>
          <t>COGUMELO SHIITAKE MURANAKA KG</t>
        </is>
      </c>
      <c r="D980" t="inlineStr">
        <is>
          <t>04/2026</t>
        </is>
      </c>
      <c r="E980" t="n">
        <v>37</v>
      </c>
      <c r="F980" t="n">
        <v>1554</v>
      </c>
      <c r="G980" t="n">
        <v>42</v>
      </c>
    </row>
    <row r="981">
      <c r="A981" t="inlineStr">
        <is>
          <t>Arcos</t>
        </is>
      </c>
      <c r="B981" t="n">
        <v>17549</v>
      </c>
      <c r="C981" t="inlineStr">
        <is>
          <t>COLHER DESCARTAVEL BIO C/100UN</t>
        </is>
      </c>
      <c r="D981" t="inlineStr">
        <is>
          <t>04/2026</t>
        </is>
      </c>
      <c r="E981" t="n">
        <v>20</v>
      </c>
      <c r="F981" t="n">
        <v>630</v>
      </c>
      <c r="G981" t="n">
        <v>31.5</v>
      </c>
    </row>
    <row r="982">
      <c r="A982" t="inlineStr">
        <is>
          <t>Arcos</t>
        </is>
      </c>
      <c r="B982" t="n">
        <v>18382</v>
      </c>
      <c r="C982" t="inlineStr">
        <is>
          <t>CONHAQUE BRANDY OSBORNE 700ML</t>
        </is>
      </c>
      <c r="D982" t="inlineStr">
        <is>
          <t>04/2026</t>
        </is>
      </c>
      <c r="E982" t="n">
        <v>39</v>
      </c>
      <c r="F982" t="n">
        <v>2683.17</v>
      </c>
      <c r="G982" t="n">
        <v>68.8</v>
      </c>
    </row>
    <row r="983">
      <c r="A983" t="inlineStr">
        <is>
          <t>Arcos</t>
        </is>
      </c>
      <c r="B983" t="n">
        <v>26591</v>
      </c>
      <c r="C983" t="inlineStr">
        <is>
          <t>COPA FATIADO JAIS KG</t>
        </is>
      </c>
      <c r="D983" t="inlineStr">
        <is>
          <t>04/2026</t>
        </is>
      </c>
      <c r="E983" t="n">
        <v>3</v>
      </c>
      <c r="F983" t="n">
        <v>909</v>
      </c>
      <c r="G983" t="n">
        <v>303</v>
      </c>
    </row>
    <row r="984">
      <c r="A984" t="inlineStr">
        <is>
          <t>Arcos</t>
        </is>
      </c>
      <c r="B984" t="n">
        <v>17535</v>
      </c>
      <c r="C984" t="inlineStr">
        <is>
          <t>COPO DESCARTAVEL ULTRACOPOS 330ML C/2000UN</t>
        </is>
      </c>
      <c r="D984" t="inlineStr">
        <is>
          <t>04/2026</t>
        </is>
      </c>
      <c r="E984" t="n">
        <v>5</v>
      </c>
      <c r="F984" t="n">
        <v>638</v>
      </c>
      <c r="G984" t="n">
        <v>127.6</v>
      </c>
    </row>
    <row r="985">
      <c r="A985" t="inlineStr">
        <is>
          <t>Arcos</t>
        </is>
      </c>
      <c r="B985" t="n">
        <v>24199</v>
      </c>
      <c r="C985" t="inlineStr">
        <is>
          <t>COSTELINHA SUINA</t>
        </is>
      </c>
      <c r="D985" t="inlineStr">
        <is>
          <t>04/2026</t>
        </is>
      </c>
      <c r="E985" t="n">
        <v>18</v>
      </c>
      <c r="F985" t="n">
        <v>359.82</v>
      </c>
      <c r="G985" t="n">
        <v>19.99</v>
      </c>
    </row>
    <row r="986">
      <c r="A986" t="inlineStr">
        <is>
          <t>Arcos</t>
        </is>
      </c>
      <c r="B986" t="n">
        <v>20421</v>
      </c>
      <c r="C986" t="inlineStr">
        <is>
          <t>COUSCOUS MARROQUINO PAGANINI 500G</t>
        </is>
      </c>
      <c r="D986" t="inlineStr">
        <is>
          <t>04/2026</t>
        </is>
      </c>
      <c r="E986" t="n">
        <v>10</v>
      </c>
      <c r="F986" t="n">
        <v>178</v>
      </c>
      <c r="G986" t="n">
        <v>17.8</v>
      </c>
    </row>
    <row r="987">
      <c r="A987" t="inlineStr">
        <is>
          <t>Arcos</t>
        </is>
      </c>
      <c r="B987" t="n">
        <v>23236</v>
      </c>
      <c r="C987" t="inlineStr">
        <is>
          <t>COUVE MANTEIGA KG</t>
        </is>
      </c>
      <c r="D987" t="inlineStr">
        <is>
          <t>04/2026</t>
        </is>
      </c>
      <c r="E987" t="n">
        <v>19</v>
      </c>
      <c r="F987" t="n">
        <v>186.56</v>
      </c>
      <c r="G987" t="n">
        <v>9.82</v>
      </c>
    </row>
    <row r="988">
      <c r="A988" t="inlineStr">
        <is>
          <t>Arcos</t>
        </is>
      </c>
      <c r="B988" t="n">
        <v>19034</v>
      </c>
      <c r="C988" t="inlineStr">
        <is>
          <t>COXA E SOBRECOXA COM OSSO E COM PELE KG</t>
        </is>
      </c>
      <c r="D988" t="inlineStr">
        <is>
          <t>04/2026</t>
        </is>
      </c>
      <c r="E988" t="n">
        <v>80</v>
      </c>
      <c r="F988" t="n">
        <v>706.4</v>
      </c>
      <c r="G988" t="n">
        <v>8.83</v>
      </c>
    </row>
    <row r="989">
      <c r="A989" t="inlineStr">
        <is>
          <t>Arcos</t>
        </is>
      </c>
      <c r="B989" t="n">
        <v>26584</v>
      </c>
      <c r="C989" t="inlineStr">
        <is>
          <t>COXAO MOLE ANGUS FREDDI PORCIONADO EM 100G KG</t>
        </is>
      </c>
      <c r="D989" t="inlineStr">
        <is>
          <t>04/2026</t>
        </is>
      </c>
      <c r="E989" t="n">
        <v>25.37</v>
      </c>
      <c r="F989" t="n">
        <v>2054.97</v>
      </c>
      <c r="G989" t="n">
        <v>81</v>
      </c>
    </row>
    <row r="990">
      <c r="A990" t="inlineStr">
        <is>
          <t>Arcos</t>
        </is>
      </c>
      <c r="B990" t="n">
        <v>28479</v>
      </c>
      <c r="C990" t="inlineStr">
        <is>
          <t>COXAO MOLE ANGUS PICADINHO FREDDI KG</t>
        </is>
      </c>
      <c r="D990" t="inlineStr">
        <is>
          <t>04/2026</t>
        </is>
      </c>
      <c r="E990" t="n">
        <v>138.53</v>
      </c>
      <c r="F990" t="n">
        <v>11220.93</v>
      </c>
      <c r="G990" t="n">
        <v>81</v>
      </c>
    </row>
    <row r="991">
      <c r="A991" t="inlineStr">
        <is>
          <t>Arcos</t>
        </is>
      </c>
      <c r="B991" t="n">
        <v>25128</v>
      </c>
      <c r="C991" t="inlineStr">
        <is>
          <t>COXAO MOLE EM CUBOS KG</t>
        </is>
      </c>
      <c r="D991" t="inlineStr">
        <is>
          <t>04/2026</t>
        </is>
      </c>
      <c r="E991" t="n">
        <v>42.6</v>
      </c>
      <c r="F991" t="n">
        <v>1716.04</v>
      </c>
      <c r="G991" t="n">
        <v>40.28</v>
      </c>
    </row>
    <row r="992">
      <c r="A992" t="inlineStr">
        <is>
          <t>Arcos</t>
        </is>
      </c>
      <c r="B992" t="n">
        <v>19439</v>
      </c>
      <c r="C992" t="inlineStr">
        <is>
          <t>CREAM CHEESE DANUBIO C/1KG</t>
        </is>
      </c>
      <c r="D992" t="inlineStr">
        <is>
          <t>04/2026</t>
        </is>
      </c>
      <c r="E992" t="n">
        <v>20</v>
      </c>
      <c r="F992" t="n">
        <v>589.4</v>
      </c>
      <c r="G992" t="n">
        <v>29.47</v>
      </c>
    </row>
    <row r="993">
      <c r="A993" t="inlineStr">
        <is>
          <t>Arcos</t>
        </is>
      </c>
      <c r="B993" t="n">
        <v>20689</v>
      </c>
      <c r="C993" t="inlineStr">
        <is>
          <t>CREME DE LEITE FRESCO QUATA C/1,01LT</t>
        </is>
      </c>
      <c r="D993" t="inlineStr">
        <is>
          <t>04/2026</t>
        </is>
      </c>
      <c r="E993" t="n">
        <v>24</v>
      </c>
      <c r="F993" t="n">
        <v>732</v>
      </c>
      <c r="G993" t="n">
        <v>30.5</v>
      </c>
    </row>
    <row r="994">
      <c r="A994" t="inlineStr">
        <is>
          <t>Arcos</t>
        </is>
      </c>
      <c r="B994" t="n">
        <v>26020</v>
      </c>
      <c r="C994" t="inlineStr">
        <is>
          <t>CREME DE LEITE PIRACANJUBA TP 1,030 KG  UN</t>
        </is>
      </c>
      <c r="D994" t="inlineStr">
        <is>
          <t>04/2026</t>
        </is>
      </c>
      <c r="E994" t="n">
        <v>60</v>
      </c>
      <c r="F994" t="n">
        <v>868.4400000000001</v>
      </c>
      <c r="G994" t="n">
        <v>14.47</v>
      </c>
    </row>
    <row r="995">
      <c r="A995" t="inlineStr">
        <is>
          <t>Arcos</t>
        </is>
      </c>
      <c r="B995" t="n">
        <v>24217</v>
      </c>
      <c r="C995" t="inlineStr">
        <is>
          <t>CUPIM KG</t>
        </is>
      </c>
      <c r="D995" t="inlineStr">
        <is>
          <t>04/2026</t>
        </is>
      </c>
      <c r="E995" t="n">
        <v>21.5</v>
      </c>
      <c r="F995" t="n">
        <v>707.35</v>
      </c>
      <c r="G995" t="n">
        <v>32.9</v>
      </c>
    </row>
    <row r="996">
      <c r="A996" t="inlineStr">
        <is>
          <t>Arcos</t>
        </is>
      </c>
      <c r="B996" t="n">
        <v>26892</v>
      </c>
      <c r="C996" t="inlineStr">
        <is>
          <t>DESCASCADOR E BOLEADOR KEITA PLASTICO UN</t>
        </is>
      </c>
      <c r="D996" t="inlineStr">
        <is>
          <t>04/2026</t>
        </is>
      </c>
      <c r="E996" t="n">
        <v>2</v>
      </c>
      <c r="F996" t="n">
        <v>7.46</v>
      </c>
      <c r="G996" t="n">
        <v>3.73</v>
      </c>
    </row>
    <row r="997">
      <c r="A997" t="inlineStr">
        <is>
          <t>Arcos</t>
        </is>
      </c>
      <c r="B997" t="n">
        <v>17303</v>
      </c>
      <c r="C997" t="inlineStr">
        <is>
          <t>DESINFETANTE LAVANDA KIMI 5L</t>
        </is>
      </c>
      <c r="D997" t="inlineStr">
        <is>
          <t>04/2026</t>
        </is>
      </c>
      <c r="E997" t="n">
        <v>12</v>
      </c>
      <c r="F997" t="n">
        <v>1506.36</v>
      </c>
      <c r="G997" t="n">
        <v>125.53</v>
      </c>
    </row>
    <row r="998">
      <c r="A998" t="inlineStr">
        <is>
          <t>Arcos</t>
        </is>
      </c>
      <c r="B998" t="n">
        <v>17204</v>
      </c>
      <c r="C998" t="inlineStr">
        <is>
          <t>DETERGENTE LAVA LOUCAS KIMIUM ALKIM CL 5</t>
        </is>
      </c>
      <c r="D998" t="inlineStr">
        <is>
          <t>04/2026</t>
        </is>
      </c>
      <c r="E998" t="n">
        <v>4</v>
      </c>
      <c r="F998" t="n">
        <v>603.72</v>
      </c>
      <c r="G998" t="n">
        <v>150.93</v>
      </c>
    </row>
    <row r="999">
      <c r="A999" t="inlineStr">
        <is>
          <t>Arcos</t>
        </is>
      </c>
      <c r="B999" t="n">
        <v>26336</v>
      </c>
      <c r="C999" t="inlineStr">
        <is>
          <t>⁠EMPANADA CEBOLA E QUEIJO</t>
        </is>
      </c>
      <c r="D999" t="inlineStr">
        <is>
          <t>04/2026</t>
        </is>
      </c>
      <c r="E999" t="n">
        <v>100</v>
      </c>
      <c r="F999" t="n">
        <v>620</v>
      </c>
      <c r="G999" t="n">
        <v>6.2</v>
      </c>
    </row>
    <row r="1000">
      <c r="A1000" t="inlineStr">
        <is>
          <t>Arcos</t>
        </is>
      </c>
      <c r="B1000" t="n">
        <v>25429</v>
      </c>
      <c r="C1000" t="inlineStr">
        <is>
          <t>EMPANADA DE SALTENA UN</t>
        </is>
      </c>
      <c r="D1000" t="inlineStr">
        <is>
          <t>04/2026</t>
        </is>
      </c>
      <c r="E1000" t="n">
        <v>150</v>
      </c>
      <c r="F1000" t="n">
        <v>930</v>
      </c>
      <c r="G1000" t="n">
        <v>6.2</v>
      </c>
    </row>
    <row r="1001">
      <c r="A1001" t="inlineStr">
        <is>
          <t>Arcos</t>
        </is>
      </c>
      <c r="B1001" t="n">
        <v>26024</v>
      </c>
      <c r="C1001" t="inlineStr">
        <is>
          <t>EMPANADA MARGUERITA UN</t>
        </is>
      </c>
      <c r="D1001" t="inlineStr">
        <is>
          <t>04/2026</t>
        </is>
      </c>
      <c r="E1001" t="n">
        <v>100</v>
      </c>
      <c r="F1001" t="n">
        <v>620</v>
      </c>
      <c r="G1001" t="n">
        <v>6.2</v>
      </c>
    </row>
    <row r="1002">
      <c r="A1002" t="inlineStr">
        <is>
          <t>Arcos</t>
        </is>
      </c>
      <c r="B1002" t="n">
        <v>19485</v>
      </c>
      <c r="C1002" t="inlineStr">
        <is>
          <t>ENDRO DILL KG</t>
        </is>
      </c>
      <c r="D1002" t="inlineStr">
        <is>
          <t>04/2026</t>
        </is>
      </c>
      <c r="E1002" t="n">
        <v>0.86</v>
      </c>
      <c r="F1002" t="n">
        <v>115.05</v>
      </c>
      <c r="G1002" t="n">
        <v>133.78</v>
      </c>
    </row>
    <row r="1003">
      <c r="A1003" t="inlineStr">
        <is>
          <t>Arcos</t>
        </is>
      </c>
      <c r="B1003" t="n">
        <v>26880</v>
      </c>
      <c r="C1003" t="inlineStr">
        <is>
          <t xml:space="preserve">ESFERA DE CHOCOLATE BRANCO PINTADA NA COR VERMELHA APROX 5G UN </t>
        </is>
      </c>
      <c r="D1003" t="inlineStr">
        <is>
          <t>04/2026</t>
        </is>
      </c>
      <c r="E1003" t="n">
        <v>1300</v>
      </c>
      <c r="F1003" t="n">
        <v>3250</v>
      </c>
      <c r="G1003" t="n">
        <v>2.5</v>
      </c>
    </row>
    <row r="1004">
      <c r="A1004" t="inlineStr">
        <is>
          <t>Arcos</t>
        </is>
      </c>
      <c r="B1004" t="n">
        <v>28419</v>
      </c>
      <c r="C1004" t="inlineStr">
        <is>
          <t>ESPANADOR 40CM UN</t>
        </is>
      </c>
      <c r="D1004" t="inlineStr">
        <is>
          <t>04/2026</t>
        </is>
      </c>
      <c r="E1004" t="n">
        <v>1</v>
      </c>
      <c r="F1004" t="n">
        <v>41.46</v>
      </c>
      <c r="G1004" t="n">
        <v>41.46</v>
      </c>
    </row>
    <row r="1005">
      <c r="A1005" t="inlineStr">
        <is>
          <t>Arcos</t>
        </is>
      </c>
      <c r="B1005" t="n">
        <v>17196</v>
      </c>
      <c r="C1005" t="inlineStr">
        <is>
          <t xml:space="preserve">ESPONJA DUPLA FACE TININDO 3M C/10 UN </t>
        </is>
      </c>
      <c r="D1005" t="inlineStr">
        <is>
          <t>04/2026</t>
        </is>
      </c>
      <c r="E1005" t="n">
        <v>17</v>
      </c>
      <c r="F1005" t="n">
        <v>108.46</v>
      </c>
      <c r="G1005" t="n">
        <v>6.38</v>
      </c>
    </row>
    <row r="1006">
      <c r="A1006" t="inlineStr">
        <is>
          <t>Arcos</t>
        </is>
      </c>
      <c r="B1006" t="n">
        <v>17190</v>
      </c>
      <c r="C1006" t="inlineStr">
        <is>
          <t>ESPONJA FIBRACO TININDO 3M C/5 UN</t>
        </is>
      </c>
      <c r="D1006" t="inlineStr">
        <is>
          <t>04/2026</t>
        </is>
      </c>
      <c r="E1006" t="n">
        <v>11</v>
      </c>
      <c r="F1006" t="n">
        <v>89.09999999999999</v>
      </c>
      <c r="G1006" t="n">
        <v>8.1</v>
      </c>
    </row>
    <row r="1007">
      <c r="A1007" t="inlineStr">
        <is>
          <t>Arcos</t>
        </is>
      </c>
      <c r="B1007" t="n">
        <v>24552</v>
      </c>
      <c r="C1007" t="inlineStr">
        <is>
          <t>ESPUMANTE CASA PERINI BRUT 750ML</t>
        </is>
      </c>
      <c r="D1007" t="inlineStr">
        <is>
          <t>04/2026</t>
        </is>
      </c>
      <c r="E1007" t="n">
        <v>108</v>
      </c>
      <c r="F1007" t="n">
        <v>3713.04</v>
      </c>
      <c r="G1007" t="n">
        <v>34.38</v>
      </c>
    </row>
    <row r="1008">
      <c r="A1008" t="inlineStr">
        <is>
          <t>Arcos</t>
        </is>
      </c>
      <c r="B1008" t="n">
        <v>25119</v>
      </c>
      <c r="C1008" t="inlineStr">
        <is>
          <t>ESPUMANTE CHANDON EXCELLENCE BRUT  750ML</t>
        </is>
      </c>
      <c r="D1008" t="inlineStr">
        <is>
          <t>04/2026</t>
        </is>
      </c>
      <c r="E1008" t="n">
        <v>12</v>
      </c>
      <c r="F1008" t="n">
        <v>1918.8</v>
      </c>
      <c r="G1008" t="n">
        <v>159.9</v>
      </c>
    </row>
    <row r="1009">
      <c r="A1009" t="inlineStr">
        <is>
          <t>Arcos</t>
        </is>
      </c>
      <c r="B1009" t="n">
        <v>29182</v>
      </c>
      <c r="C1009" t="inlineStr">
        <is>
          <t>ESPUMANTE CHANDON EXCELLENCE BRUT ROSE 750ML</t>
        </is>
      </c>
      <c r="D1009" t="inlineStr">
        <is>
          <t>04/2026</t>
        </is>
      </c>
      <c r="E1009" t="n">
        <v>6</v>
      </c>
      <c r="F1009" t="n">
        <v>891.84</v>
      </c>
      <c r="G1009" t="n">
        <v>148.64</v>
      </c>
    </row>
    <row r="1010">
      <c r="A1010" t="inlineStr">
        <is>
          <t>Arcos</t>
        </is>
      </c>
      <c r="B1010" t="n">
        <v>18015</v>
      </c>
      <c r="C1010" t="inlineStr">
        <is>
          <t>ESPUMANTE PERELADA CAVA STARS BRUT RESERVA 750ML</t>
        </is>
      </c>
      <c r="D1010" t="inlineStr">
        <is>
          <t>04/2026</t>
        </is>
      </c>
      <c r="E1010" t="n">
        <v>6</v>
      </c>
      <c r="F1010" t="n">
        <v>772.2</v>
      </c>
      <c r="G1010" t="n">
        <v>128.7</v>
      </c>
    </row>
    <row r="1011">
      <c r="A1011" t="inlineStr">
        <is>
          <t>Arcos</t>
        </is>
      </c>
      <c r="B1011" t="n">
        <v>18016</v>
      </c>
      <c r="C1011" t="inlineStr">
        <is>
          <t>ESPUMANTE PERELADA CAVA STARS TOUCH ROSE 750ML</t>
        </is>
      </c>
      <c r="D1011" t="inlineStr">
        <is>
          <t>04/2026</t>
        </is>
      </c>
      <c r="E1011" t="n">
        <v>12</v>
      </c>
      <c r="F1011" t="n">
        <v>1731.6</v>
      </c>
      <c r="G1011" t="n">
        <v>144.3</v>
      </c>
    </row>
    <row r="1012">
      <c r="A1012" t="inlineStr">
        <is>
          <t>Arcos</t>
        </is>
      </c>
      <c r="B1012" t="n">
        <v>23105</v>
      </c>
      <c r="C1012" t="inlineStr">
        <is>
          <t>ESTRAGAO KG</t>
        </is>
      </c>
      <c r="D1012" t="inlineStr">
        <is>
          <t>04/2026</t>
        </is>
      </c>
      <c r="E1012" t="n">
        <v>0.1</v>
      </c>
      <c r="F1012" t="n">
        <v>10.4</v>
      </c>
      <c r="G1012" t="n">
        <v>104</v>
      </c>
    </row>
    <row r="1013">
      <c r="A1013" t="inlineStr">
        <is>
          <t>Arcos</t>
        </is>
      </c>
      <c r="B1013" t="n">
        <v>28057</v>
      </c>
      <c r="C1013" t="inlineStr">
        <is>
          <t>EXAGUANTE BUCAL LISTERINE 1,5L C/6 UN</t>
        </is>
      </c>
      <c r="D1013" t="inlineStr">
        <is>
          <t>04/2026</t>
        </is>
      </c>
      <c r="E1013" t="n">
        <v>2</v>
      </c>
      <c r="F1013" t="n">
        <v>684</v>
      </c>
      <c r="G1013" t="n">
        <v>342</v>
      </c>
    </row>
    <row r="1014">
      <c r="A1014" t="inlineStr">
        <is>
          <t>Arcos</t>
        </is>
      </c>
      <c r="B1014" t="n">
        <v>20672</v>
      </c>
      <c r="C1014" t="inlineStr">
        <is>
          <t>EXTRATO DE TOMATE ELEFANTE C/1,7KG</t>
        </is>
      </c>
      <c r="D1014" t="inlineStr">
        <is>
          <t>04/2026</t>
        </is>
      </c>
      <c r="E1014" t="n">
        <v>22</v>
      </c>
      <c r="F1014" t="n">
        <v>650.1</v>
      </c>
      <c r="G1014" t="n">
        <v>29.55</v>
      </c>
    </row>
    <row r="1015">
      <c r="A1015" t="inlineStr">
        <is>
          <t>Arcos</t>
        </is>
      </c>
      <c r="B1015" t="n">
        <v>20385</v>
      </c>
      <c r="C1015" t="inlineStr">
        <is>
          <t>FARINHA DE MILHO FLOCAO YOKI 500GR</t>
        </is>
      </c>
      <c r="D1015" t="inlineStr">
        <is>
          <t>04/2026</t>
        </is>
      </c>
      <c r="E1015" t="n">
        <v>30</v>
      </c>
      <c r="F1015" t="n">
        <v>148.5</v>
      </c>
      <c r="G1015" t="n">
        <v>4.95</v>
      </c>
    </row>
    <row r="1016">
      <c r="A1016" t="inlineStr">
        <is>
          <t>Arcos</t>
        </is>
      </c>
      <c r="B1016" t="n">
        <v>20360</v>
      </c>
      <c r="C1016" t="inlineStr">
        <is>
          <t>FARINHA DE TRIGO ANACONDA C/5KG</t>
        </is>
      </c>
      <c r="D1016" t="inlineStr">
        <is>
          <t>04/2026</t>
        </is>
      </c>
      <c r="E1016" t="n">
        <v>12</v>
      </c>
      <c r="F1016" t="n">
        <v>250.8</v>
      </c>
      <c r="G1016" t="n">
        <v>20.9</v>
      </c>
    </row>
    <row r="1017">
      <c r="A1017" t="inlineStr">
        <is>
          <t>Arcos</t>
        </is>
      </c>
      <c r="B1017" t="n">
        <v>20322</v>
      </c>
      <c r="C1017" t="inlineStr">
        <is>
          <t>FARINHA DE TRIGO PARA KIBE C/1KG</t>
        </is>
      </c>
      <c r="D1017" t="inlineStr">
        <is>
          <t>04/2026</t>
        </is>
      </c>
      <c r="E1017" t="n">
        <v>4</v>
      </c>
      <c r="F1017" t="n">
        <v>43.2</v>
      </c>
      <c r="G1017" t="n">
        <v>10.8</v>
      </c>
    </row>
    <row r="1018">
      <c r="A1018" t="inlineStr">
        <is>
          <t>Arcos</t>
        </is>
      </c>
      <c r="B1018" t="n">
        <v>20358</v>
      </c>
      <c r="C1018" t="inlineStr">
        <is>
          <t>FARINHA PANKO ROMARIZ C/1KG</t>
        </is>
      </c>
      <c r="D1018" t="inlineStr">
        <is>
          <t>04/2026</t>
        </is>
      </c>
      <c r="E1018" t="n">
        <v>30</v>
      </c>
      <c r="F1018" t="n">
        <v>427.5</v>
      </c>
      <c r="G1018" t="n">
        <v>14.25</v>
      </c>
    </row>
    <row r="1019">
      <c r="A1019" t="inlineStr">
        <is>
          <t>Arcos</t>
        </is>
      </c>
      <c r="B1019" t="n">
        <v>20242</v>
      </c>
      <c r="C1019" t="inlineStr">
        <is>
          <t>FEIJAO CARIOCA CAMIL C/2KG</t>
        </is>
      </c>
      <c r="D1019" t="inlineStr">
        <is>
          <t>04/2026</t>
        </is>
      </c>
      <c r="E1019" t="n">
        <v>19</v>
      </c>
      <c r="F1019" t="n">
        <v>239.97</v>
      </c>
      <c r="G1019" t="n">
        <v>12.63</v>
      </c>
    </row>
    <row r="1020">
      <c r="A1020" t="inlineStr">
        <is>
          <t>Arcos</t>
        </is>
      </c>
      <c r="B1020" t="n">
        <v>20227</v>
      </c>
      <c r="C1020" t="inlineStr">
        <is>
          <t>FEIJAO PRETO CAMIL C/2KG</t>
        </is>
      </c>
      <c r="D1020" t="inlineStr">
        <is>
          <t>04/2026</t>
        </is>
      </c>
      <c r="E1020" t="n">
        <v>12</v>
      </c>
      <c r="F1020" t="n">
        <v>152.4</v>
      </c>
      <c r="G1020" t="n">
        <v>12.7</v>
      </c>
    </row>
    <row r="1021">
      <c r="A1021" t="inlineStr">
        <is>
          <t>Arcos</t>
        </is>
      </c>
      <c r="B1021" t="n">
        <v>20022</v>
      </c>
      <c r="C1021" t="inlineStr">
        <is>
          <t>FERMENTO QUIMICO ROYAL 250G</t>
        </is>
      </c>
      <c r="D1021" t="inlineStr">
        <is>
          <t>04/2026</t>
        </is>
      </c>
      <c r="E1021" t="n">
        <v>10</v>
      </c>
      <c r="F1021" t="n">
        <v>105</v>
      </c>
      <c r="G1021" t="n">
        <v>10.5</v>
      </c>
    </row>
    <row r="1022">
      <c r="A1022" t="inlineStr">
        <is>
          <t>Arcos</t>
        </is>
      </c>
      <c r="B1022" t="n">
        <v>19017</v>
      </c>
      <c r="C1022" t="inlineStr">
        <is>
          <t>FILE DE FRANGO KG</t>
        </is>
      </c>
      <c r="D1022" t="inlineStr">
        <is>
          <t>04/2026</t>
        </is>
      </c>
      <c r="E1022" t="n">
        <v>140</v>
      </c>
      <c r="F1022" t="n">
        <v>2174</v>
      </c>
      <c r="G1022" t="n">
        <v>15.53</v>
      </c>
    </row>
    <row r="1023">
      <c r="A1023" t="inlineStr">
        <is>
          <t>Arcos</t>
        </is>
      </c>
      <c r="B1023" t="n">
        <v>17001</v>
      </c>
      <c r="C1023" t="inlineStr">
        <is>
          <t>FILTRO DE PAPEL MELITTA 103 C/30</t>
        </is>
      </c>
      <c r="D1023" t="inlineStr">
        <is>
          <t>04/2026</t>
        </is>
      </c>
      <c r="E1023" t="n">
        <v>35</v>
      </c>
      <c r="F1023" t="n">
        <v>172.2</v>
      </c>
      <c r="G1023" t="n">
        <v>4.92</v>
      </c>
    </row>
    <row r="1024">
      <c r="A1024" t="inlineStr">
        <is>
          <t>Arcos</t>
        </is>
      </c>
      <c r="B1024" t="n">
        <v>23456</v>
      </c>
      <c r="C1024" t="inlineStr">
        <is>
          <t>FLOR DE JASMIN KG</t>
        </is>
      </c>
      <c r="D1024" t="inlineStr">
        <is>
          <t>04/2026</t>
        </is>
      </c>
      <c r="E1024" t="n">
        <v>1</v>
      </c>
      <c r="F1024" t="n">
        <v>299</v>
      </c>
      <c r="G1024" t="n">
        <v>299</v>
      </c>
    </row>
    <row r="1025">
      <c r="A1025" t="inlineStr">
        <is>
          <t>Arcos</t>
        </is>
      </c>
      <c r="B1025" t="n">
        <v>27466</v>
      </c>
      <c r="C1025" t="inlineStr">
        <is>
          <t>FOUET 40CM</t>
        </is>
      </c>
      <c r="D1025" t="inlineStr">
        <is>
          <t>04/2026</t>
        </is>
      </c>
      <c r="E1025" t="n">
        <v>2</v>
      </c>
      <c r="F1025" t="n">
        <v>71.68000000000001</v>
      </c>
      <c r="G1025" t="n">
        <v>35.84</v>
      </c>
    </row>
    <row r="1026">
      <c r="A1026" t="inlineStr">
        <is>
          <t>Arcos</t>
        </is>
      </c>
      <c r="B1026" t="n">
        <v>25282</v>
      </c>
      <c r="C1026" t="inlineStr">
        <is>
          <t>FRUTOSE CRISTAL KG</t>
        </is>
      </c>
      <c r="D1026" t="inlineStr">
        <is>
          <t>04/2026</t>
        </is>
      </c>
      <c r="E1026" t="n">
        <v>20</v>
      </c>
      <c r="F1026" t="n">
        <v>780</v>
      </c>
      <c r="G1026" t="n">
        <v>39</v>
      </c>
    </row>
    <row r="1027">
      <c r="A1027" t="inlineStr">
        <is>
          <t>Arcos</t>
        </is>
      </c>
      <c r="B1027" t="n">
        <v>28920</v>
      </c>
      <c r="C1027" t="inlineStr">
        <is>
          <t>GARFO PARA TORTA TRAMONTINA HAVANA UN</t>
        </is>
      </c>
      <c r="D1027" t="inlineStr">
        <is>
          <t>04/2026</t>
        </is>
      </c>
      <c r="E1027" t="n">
        <v>48</v>
      </c>
      <c r="F1027" t="n">
        <v>125.28</v>
      </c>
      <c r="G1027" t="n">
        <v>2.61</v>
      </c>
    </row>
    <row r="1028">
      <c r="A1028" t="inlineStr">
        <is>
          <t>Arcos</t>
        </is>
      </c>
      <c r="B1028" t="n">
        <v>28315</v>
      </c>
      <c r="C1028" t="inlineStr">
        <is>
          <t>GELO COLLINS 35X120 C/18 UN YCECODE</t>
        </is>
      </c>
      <c r="D1028" t="inlineStr">
        <is>
          <t>04/2026</t>
        </is>
      </c>
      <c r="E1028" t="n">
        <v>64</v>
      </c>
      <c r="F1028" t="n">
        <v>2787.84</v>
      </c>
      <c r="G1028" t="n">
        <v>43.56</v>
      </c>
    </row>
    <row r="1029">
      <c r="A1029" t="inlineStr">
        <is>
          <t>Arcos</t>
        </is>
      </c>
      <c r="B1029" t="n">
        <v>17093</v>
      </c>
      <c r="C1029" t="inlineStr">
        <is>
          <t>GELO EM CUBO C/5KG</t>
        </is>
      </c>
      <c r="D1029" t="inlineStr">
        <is>
          <t>04/2026</t>
        </is>
      </c>
      <c r="E1029" t="n">
        <v>40</v>
      </c>
      <c r="F1029" t="n">
        <v>400</v>
      </c>
      <c r="G1029" t="n">
        <v>10</v>
      </c>
    </row>
    <row r="1030">
      <c r="A1030" t="inlineStr">
        <is>
          <t>Arcos</t>
        </is>
      </c>
      <c r="B1030" t="n">
        <v>28316</v>
      </c>
      <c r="C1030" t="inlineStr">
        <is>
          <t>GELO ESFERICO C/9UN YCECODE</t>
        </is>
      </c>
      <c r="D1030" t="inlineStr">
        <is>
          <t>04/2026</t>
        </is>
      </c>
      <c r="E1030" t="n">
        <v>125</v>
      </c>
      <c r="F1030" t="n">
        <v>4881.25</v>
      </c>
      <c r="G1030" t="n">
        <v>39.05</v>
      </c>
    </row>
    <row r="1031">
      <c r="A1031" t="inlineStr">
        <is>
          <t>Arcos</t>
        </is>
      </c>
      <c r="B1031" t="n">
        <v>27340</v>
      </c>
      <c r="C1031" t="inlineStr">
        <is>
          <t>GELO RETANGULO 50X65MM C/25 UN YCECODE</t>
        </is>
      </c>
      <c r="D1031" t="inlineStr">
        <is>
          <t>04/2026</t>
        </is>
      </c>
      <c r="E1031" t="n">
        <v>141</v>
      </c>
      <c r="F1031" t="n">
        <v>7560.26</v>
      </c>
      <c r="G1031" t="n">
        <v>53.62</v>
      </c>
    </row>
    <row r="1032">
      <c r="A1032" t="inlineStr">
        <is>
          <t>Arcos</t>
        </is>
      </c>
      <c r="B1032" t="n">
        <v>20861</v>
      </c>
      <c r="C1032" t="inlineStr">
        <is>
          <t>GEMA DE OVO PASTEURIZADA NETTO C/1KG UN</t>
        </is>
      </c>
      <c r="D1032" t="inlineStr">
        <is>
          <t>04/2026</t>
        </is>
      </c>
      <c r="E1032" t="n">
        <v>18</v>
      </c>
      <c r="F1032" t="n">
        <v>840.6</v>
      </c>
      <c r="G1032" t="n">
        <v>46.7</v>
      </c>
    </row>
    <row r="1033">
      <c r="A1033" t="inlineStr">
        <is>
          <t>Arcos</t>
        </is>
      </c>
      <c r="B1033" t="n">
        <v>19607</v>
      </c>
      <c r="C1033" t="inlineStr">
        <is>
          <t>GENGIBRE KG</t>
        </is>
      </c>
      <c r="D1033" t="inlineStr">
        <is>
          <t>04/2026</t>
        </is>
      </c>
      <c r="E1033" t="n">
        <v>30</v>
      </c>
      <c r="F1033" t="n">
        <v>340</v>
      </c>
      <c r="G1033" t="n">
        <v>11.33</v>
      </c>
    </row>
    <row r="1034">
      <c r="A1034" t="inlineStr">
        <is>
          <t>Arcos</t>
        </is>
      </c>
      <c r="B1034" t="n">
        <v>24296</v>
      </c>
      <c r="C1034" t="inlineStr">
        <is>
          <t>GERGELIM BRANCO KG</t>
        </is>
      </c>
      <c r="D1034" t="inlineStr">
        <is>
          <t>04/2026</t>
        </is>
      </c>
      <c r="E1034" t="n">
        <v>1</v>
      </c>
      <c r="F1034" t="n">
        <v>19.98</v>
      </c>
      <c r="G1034" t="n">
        <v>19.98</v>
      </c>
    </row>
    <row r="1035">
      <c r="A1035" t="inlineStr">
        <is>
          <t>Arcos</t>
        </is>
      </c>
      <c r="B1035" t="n">
        <v>21130</v>
      </c>
      <c r="C1035" t="inlineStr">
        <is>
          <t>GOIABADA CREMOSA BISNAGA RALSTON 2,5KG</t>
        </is>
      </c>
      <c r="D1035" t="inlineStr">
        <is>
          <t>04/2026</t>
        </is>
      </c>
      <c r="E1035" t="n">
        <v>2</v>
      </c>
      <c r="F1035" t="n">
        <v>92.34</v>
      </c>
      <c r="G1035" t="n">
        <v>46.17</v>
      </c>
    </row>
    <row r="1036">
      <c r="A1036" t="inlineStr">
        <is>
          <t>Arcos</t>
        </is>
      </c>
      <c r="B1036" t="n">
        <v>25087</v>
      </c>
      <c r="C1036" t="inlineStr">
        <is>
          <t>GRAMPOS SIMPLES 26/6 C/5000</t>
        </is>
      </c>
      <c r="D1036" t="inlineStr">
        <is>
          <t>04/2026</t>
        </is>
      </c>
      <c r="E1036" t="n">
        <v>3</v>
      </c>
      <c r="F1036" t="n">
        <v>37.5</v>
      </c>
      <c r="G1036" t="n">
        <v>12.5</v>
      </c>
    </row>
    <row r="1037">
      <c r="A1037" t="inlineStr">
        <is>
          <t>Arcos</t>
        </is>
      </c>
      <c r="B1037" t="n">
        <v>19762</v>
      </c>
      <c r="C1037" t="inlineStr">
        <is>
          <t>GRAPE FRUIT KG</t>
        </is>
      </c>
      <c r="D1037" t="inlineStr">
        <is>
          <t>04/2026</t>
        </is>
      </c>
      <c r="E1037" t="n">
        <v>20</v>
      </c>
      <c r="F1037" t="n">
        <v>280</v>
      </c>
      <c r="G1037" t="n">
        <v>14</v>
      </c>
    </row>
    <row r="1038">
      <c r="A1038" t="inlineStr">
        <is>
          <t>Arcos</t>
        </is>
      </c>
      <c r="B1038" t="n">
        <v>28658</v>
      </c>
      <c r="C1038" t="inlineStr">
        <is>
          <t>GUARDANAPO QUADRADO FOLHA DUPLA BRANCO E BORDA CALANDRA 24X22 C/5000 UN</t>
        </is>
      </c>
      <c r="D1038" t="inlineStr">
        <is>
          <t>04/2026</t>
        </is>
      </c>
      <c r="E1038" t="n">
        <v>8</v>
      </c>
      <c r="F1038" t="n">
        <v>1976</v>
      </c>
      <c r="G1038" t="n">
        <v>247</v>
      </c>
    </row>
    <row r="1039">
      <c r="A1039" t="inlineStr">
        <is>
          <t>Arcos</t>
        </is>
      </c>
      <c r="B1039" t="n">
        <v>26592</v>
      </c>
      <c r="C1039" t="inlineStr">
        <is>
          <t>HAMBURGUER BOVINO FREDDI PORCIONADO EM 50G KG 60% ACEM 40% PEITO BOVINO ARCOS</t>
        </is>
      </c>
      <c r="D1039" t="inlineStr">
        <is>
          <t>04/2026</t>
        </is>
      </c>
      <c r="E1039" t="n">
        <v>65.94</v>
      </c>
      <c r="F1039" t="n">
        <v>2439.78</v>
      </c>
      <c r="G1039" t="n">
        <v>37</v>
      </c>
    </row>
    <row r="1040">
      <c r="A1040" t="inlineStr">
        <is>
          <t>Arcos</t>
        </is>
      </c>
      <c r="B1040" t="n">
        <v>19480</v>
      </c>
      <c r="C1040" t="inlineStr">
        <is>
          <t>HORTELA HIDROPONICA KG</t>
        </is>
      </c>
      <c r="D1040" t="inlineStr">
        <is>
          <t>04/2026</t>
        </is>
      </c>
      <c r="E1040" t="n">
        <v>4.9</v>
      </c>
      <c r="F1040" t="n">
        <v>85.2</v>
      </c>
      <c r="G1040" t="n">
        <v>17.39</v>
      </c>
    </row>
    <row r="1041">
      <c r="A1041" t="inlineStr">
        <is>
          <t>Arcos</t>
        </is>
      </c>
      <c r="B1041" t="n">
        <v>19203</v>
      </c>
      <c r="C1041" t="inlineStr">
        <is>
          <t>IOGURTE INTEGRAL NESTLE C/170G UN</t>
        </is>
      </c>
      <c r="D1041" t="inlineStr">
        <is>
          <t>04/2026</t>
        </is>
      </c>
      <c r="E1041" t="n">
        <v>132</v>
      </c>
      <c r="F1041" t="n">
        <v>447.08</v>
      </c>
      <c r="G1041" t="n">
        <v>3.39</v>
      </c>
    </row>
    <row r="1042">
      <c r="A1042" t="inlineStr">
        <is>
          <t>Arcos</t>
        </is>
      </c>
      <c r="B1042" t="n">
        <v>19759</v>
      </c>
      <c r="C1042" t="inlineStr">
        <is>
          <t>LARANJA BAHIA KG</t>
        </is>
      </c>
      <c r="D1042" t="inlineStr">
        <is>
          <t>04/2026</t>
        </is>
      </c>
      <c r="E1042" t="n">
        <v>61</v>
      </c>
      <c r="F1042" t="n">
        <v>605.83</v>
      </c>
      <c r="G1042" t="n">
        <v>9.93</v>
      </c>
    </row>
    <row r="1043">
      <c r="A1043" t="inlineStr">
        <is>
          <t>Arcos</t>
        </is>
      </c>
      <c r="B1043" t="n">
        <v>23361</v>
      </c>
      <c r="C1043" t="inlineStr">
        <is>
          <t>LARANJA PERA KG</t>
        </is>
      </c>
      <c r="D1043" t="inlineStr">
        <is>
          <t>04/2026</t>
        </is>
      </c>
      <c r="E1043" t="n">
        <v>500</v>
      </c>
      <c r="F1043" t="n">
        <v>1479.8</v>
      </c>
      <c r="G1043" t="n">
        <v>2.96</v>
      </c>
    </row>
    <row r="1044">
      <c r="A1044" t="inlineStr">
        <is>
          <t>Arcos</t>
        </is>
      </c>
      <c r="B1044" t="n">
        <v>20653</v>
      </c>
      <c r="C1044" t="inlineStr">
        <is>
          <t>LEITE DE COCO SOCOCO C/1L UN</t>
        </is>
      </c>
      <c r="D1044" t="inlineStr">
        <is>
          <t>04/2026</t>
        </is>
      </c>
      <c r="E1044" t="n">
        <v>12</v>
      </c>
      <c r="F1044" t="n">
        <v>311.52</v>
      </c>
      <c r="G1044" t="n">
        <v>25.96</v>
      </c>
    </row>
    <row r="1045">
      <c r="A1045" t="inlineStr">
        <is>
          <t>Arcos</t>
        </is>
      </c>
      <c r="B1045" t="n">
        <v>19421</v>
      </c>
      <c r="C1045" t="inlineStr">
        <is>
          <t>LEITE INTEGRAL ITALAC C/12</t>
        </is>
      </c>
      <c r="D1045" t="inlineStr">
        <is>
          <t>04/2026</t>
        </is>
      </c>
      <c r="E1045" t="n">
        <v>81</v>
      </c>
      <c r="F1045" t="n">
        <v>1227.6</v>
      </c>
      <c r="G1045" t="n">
        <v>15.16</v>
      </c>
    </row>
    <row r="1046">
      <c r="A1046" t="inlineStr">
        <is>
          <t>Arcos</t>
        </is>
      </c>
      <c r="B1046" t="n">
        <v>25478</v>
      </c>
      <c r="C1046" t="inlineStr">
        <is>
          <t xml:space="preserve">LEITE INTEGRAL LEITISSIMO 1L </t>
        </is>
      </c>
      <c r="D1046" t="inlineStr">
        <is>
          <t>04/2026</t>
        </is>
      </c>
      <c r="E1046" t="n">
        <v>60</v>
      </c>
      <c r="F1046" t="n">
        <v>585</v>
      </c>
      <c r="G1046" t="n">
        <v>9.75</v>
      </c>
    </row>
    <row r="1047">
      <c r="A1047" t="inlineStr">
        <is>
          <t>Arcos</t>
        </is>
      </c>
      <c r="B1047" t="n">
        <v>18278</v>
      </c>
      <c r="C1047" t="inlineStr">
        <is>
          <t>LICOR DE CEREJA CHERRY HEERING 700ML</t>
        </is>
      </c>
      <c r="D1047" t="inlineStr">
        <is>
          <t>04/2026</t>
        </is>
      </c>
      <c r="E1047" t="n">
        <v>12</v>
      </c>
      <c r="F1047" t="n">
        <v>2701.98</v>
      </c>
      <c r="G1047" t="n">
        <v>225.17</v>
      </c>
    </row>
    <row r="1048">
      <c r="A1048" t="inlineStr">
        <is>
          <t>Arcos</t>
        </is>
      </c>
      <c r="B1048" t="n">
        <v>18313</v>
      </c>
      <c r="C1048" t="inlineStr">
        <is>
          <t>LICOR DRAMBUIE 750ML</t>
        </is>
      </c>
      <c r="D1048" t="inlineStr">
        <is>
          <t>04/2026</t>
        </is>
      </c>
      <c r="E1048" t="n">
        <v>2</v>
      </c>
      <c r="F1048" t="n">
        <v>249.34</v>
      </c>
      <c r="G1048" t="n">
        <v>124.67</v>
      </c>
    </row>
    <row r="1049">
      <c r="A1049" t="inlineStr">
        <is>
          <t>Arcos</t>
        </is>
      </c>
      <c r="B1049" t="n">
        <v>26717</v>
      </c>
      <c r="C1049" t="inlineStr">
        <is>
          <t>LICOR SAN BASILE ALKERMES 30% 700ML</t>
        </is>
      </c>
      <c r="D1049" t="inlineStr">
        <is>
          <t>04/2026</t>
        </is>
      </c>
      <c r="E1049" t="n">
        <v>14</v>
      </c>
      <c r="F1049" t="n">
        <v>843.92</v>
      </c>
      <c r="G1049" t="n">
        <v>60.28</v>
      </c>
    </row>
    <row r="1050">
      <c r="A1050" t="inlineStr">
        <is>
          <t>Arcos</t>
        </is>
      </c>
      <c r="B1050" t="n">
        <v>19751</v>
      </c>
      <c r="C1050" t="inlineStr">
        <is>
          <t>LIMAO SICILIANO KG</t>
        </is>
      </c>
      <c r="D1050" t="inlineStr">
        <is>
          <t>04/2026</t>
        </is>
      </c>
      <c r="E1050" t="n">
        <v>100</v>
      </c>
      <c r="F1050" t="n">
        <v>1025.86</v>
      </c>
      <c r="G1050" t="n">
        <v>10.26</v>
      </c>
    </row>
    <row r="1051">
      <c r="A1051" t="inlineStr">
        <is>
          <t>Arcos</t>
        </is>
      </c>
      <c r="B1051" t="n">
        <v>23359</v>
      </c>
      <c r="C1051" t="inlineStr">
        <is>
          <t>LIMAO TAHITI KG</t>
        </is>
      </c>
      <c r="D1051" t="inlineStr">
        <is>
          <t>04/2026</t>
        </is>
      </c>
      <c r="E1051" t="n">
        <v>230</v>
      </c>
      <c r="F1051" t="n">
        <v>503.5</v>
      </c>
      <c r="G1051" t="n">
        <v>2.19</v>
      </c>
    </row>
    <row r="1052">
      <c r="A1052" t="inlineStr">
        <is>
          <t>Arcos</t>
        </is>
      </c>
      <c r="B1052" t="n">
        <v>24331</v>
      </c>
      <c r="C1052" t="inlineStr">
        <is>
          <t>LINGUICA CALABRESA KG</t>
        </is>
      </c>
      <c r="D1052" t="inlineStr">
        <is>
          <t>04/2026</t>
        </is>
      </c>
      <c r="E1052" t="n">
        <v>10</v>
      </c>
      <c r="F1052" t="n">
        <v>213.95</v>
      </c>
      <c r="G1052" t="n">
        <v>21.4</v>
      </c>
    </row>
    <row r="1053">
      <c r="A1053" t="inlineStr">
        <is>
          <t>Arcos</t>
        </is>
      </c>
      <c r="B1053" t="n">
        <v>20501</v>
      </c>
      <c r="C1053" t="inlineStr">
        <is>
          <t>LINGUICA TOSCANA AURORA KG</t>
        </is>
      </c>
      <c r="D1053" t="inlineStr">
        <is>
          <t>04/2026</t>
        </is>
      </c>
      <c r="E1053" t="n">
        <v>10</v>
      </c>
      <c r="F1053" t="n">
        <v>220.1</v>
      </c>
      <c r="G1053" t="n">
        <v>22.01</v>
      </c>
    </row>
    <row r="1054">
      <c r="A1054" t="inlineStr">
        <is>
          <t>Arcos</t>
        </is>
      </c>
      <c r="B1054" t="n">
        <v>26588</v>
      </c>
      <c r="C1054" t="inlineStr">
        <is>
          <t>LONZA FATIADO JAIS KG</t>
        </is>
      </c>
      <c r="D1054" t="inlineStr">
        <is>
          <t>04/2026</t>
        </is>
      </c>
      <c r="E1054" t="n">
        <v>2.5</v>
      </c>
      <c r="F1054" t="n">
        <v>642.75</v>
      </c>
      <c r="G1054" t="n">
        <v>257.1</v>
      </c>
    </row>
    <row r="1055">
      <c r="A1055" t="inlineStr">
        <is>
          <t>Arcos</t>
        </is>
      </c>
      <c r="B1055" t="n">
        <v>19478</v>
      </c>
      <c r="C1055" t="inlineStr">
        <is>
          <t>LOURO FRESCO KG</t>
        </is>
      </c>
      <c r="D1055" t="inlineStr">
        <is>
          <t>04/2026</t>
        </is>
      </c>
      <c r="E1055" t="n">
        <v>0.15</v>
      </c>
      <c r="F1055" t="n">
        <v>11.25</v>
      </c>
      <c r="G1055" t="n">
        <v>75</v>
      </c>
    </row>
    <row r="1056">
      <c r="A1056" t="inlineStr">
        <is>
          <t>Arcos</t>
        </is>
      </c>
      <c r="B1056" t="n">
        <v>26673</v>
      </c>
      <c r="C1056" t="inlineStr">
        <is>
          <t>LUVA DE MALHA DE ACO ANTI CORTE UN</t>
        </is>
      </c>
      <c r="D1056" t="inlineStr">
        <is>
          <t>04/2026</t>
        </is>
      </c>
      <c r="E1056" t="n">
        <v>3</v>
      </c>
      <c r="F1056" t="n">
        <v>207</v>
      </c>
      <c r="G1056" t="n">
        <v>69</v>
      </c>
    </row>
    <row r="1057">
      <c r="A1057" t="inlineStr">
        <is>
          <t>Arcos</t>
        </is>
      </c>
      <c r="B1057" t="n">
        <v>17504</v>
      </c>
      <c r="C1057" t="inlineStr">
        <is>
          <t>LUVA LATEX G SEM TALCO C/100UN</t>
        </is>
      </c>
      <c r="D1057" t="inlineStr">
        <is>
          <t>04/2026</t>
        </is>
      </c>
      <c r="E1057" t="n">
        <v>13</v>
      </c>
      <c r="F1057" t="n">
        <v>327</v>
      </c>
      <c r="G1057" t="n">
        <v>25.15</v>
      </c>
    </row>
    <row r="1058">
      <c r="A1058" t="inlineStr">
        <is>
          <t>Arcos</t>
        </is>
      </c>
      <c r="B1058" t="n">
        <v>17476</v>
      </c>
      <c r="C1058" t="inlineStr">
        <is>
          <t>LUVA LATEX P SEM TALCO C/100</t>
        </is>
      </c>
      <c r="D1058" t="inlineStr">
        <is>
          <t>04/2026</t>
        </is>
      </c>
      <c r="E1058" t="n">
        <v>2</v>
      </c>
      <c r="F1058" t="n">
        <v>42</v>
      </c>
      <c r="G1058" t="n">
        <v>21</v>
      </c>
    </row>
    <row r="1059">
      <c r="A1059" t="inlineStr">
        <is>
          <t>Arcos</t>
        </is>
      </c>
      <c r="B1059" t="n">
        <v>17488</v>
      </c>
      <c r="C1059" t="inlineStr">
        <is>
          <t>LUVA LATEX SEM TALCO M C/100UN</t>
        </is>
      </c>
      <c r="D1059" t="inlineStr">
        <is>
          <t>04/2026</t>
        </is>
      </c>
      <c r="E1059" t="n">
        <v>12</v>
      </c>
      <c r="F1059" t="n">
        <v>300</v>
      </c>
      <c r="G1059" t="n">
        <v>25</v>
      </c>
    </row>
    <row r="1060">
      <c r="A1060" t="inlineStr">
        <is>
          <t>Arcos</t>
        </is>
      </c>
      <c r="B1060" t="n">
        <v>17496</v>
      </c>
      <c r="C1060" t="inlineStr">
        <is>
          <t>LUVA NITR M SEM TALCO C/100</t>
        </is>
      </c>
      <c r="D1060" t="inlineStr">
        <is>
          <t>04/2026</t>
        </is>
      </c>
      <c r="E1060" t="n">
        <v>2</v>
      </c>
      <c r="F1060" t="n">
        <v>42</v>
      </c>
      <c r="G1060" t="n">
        <v>21</v>
      </c>
    </row>
    <row r="1061">
      <c r="A1061" t="inlineStr">
        <is>
          <t>Arcos</t>
        </is>
      </c>
      <c r="B1061" t="n">
        <v>19748</v>
      </c>
      <c r="C1061" t="inlineStr">
        <is>
          <t>MACA FUJI KG</t>
        </is>
      </c>
      <c r="D1061" t="inlineStr">
        <is>
          <t>04/2026</t>
        </is>
      </c>
      <c r="E1061" t="n">
        <v>26.3</v>
      </c>
      <c r="F1061" t="n">
        <v>257.3</v>
      </c>
      <c r="G1061" t="n">
        <v>9.779999999999999</v>
      </c>
    </row>
    <row r="1062">
      <c r="A1062" t="inlineStr">
        <is>
          <t>Arcos</t>
        </is>
      </c>
      <c r="B1062" t="n">
        <v>19743</v>
      </c>
      <c r="C1062" t="inlineStr">
        <is>
          <t>MACA VERDE KG</t>
        </is>
      </c>
      <c r="D1062" t="inlineStr">
        <is>
          <t>04/2026</t>
        </is>
      </c>
      <c r="E1062" t="n">
        <v>38.5</v>
      </c>
      <c r="F1062" t="n">
        <v>596.35</v>
      </c>
      <c r="G1062" t="n">
        <v>15.49</v>
      </c>
    </row>
    <row r="1063">
      <c r="A1063" t="inlineStr">
        <is>
          <t>Arcos</t>
        </is>
      </c>
      <c r="B1063" t="n">
        <v>20136</v>
      </c>
      <c r="C1063" t="inlineStr">
        <is>
          <t>MACARRAO ESPAGUETE C/ OVOS ADRIA C/500G</t>
        </is>
      </c>
      <c r="D1063" t="inlineStr">
        <is>
          <t>04/2026</t>
        </is>
      </c>
      <c r="E1063" t="n">
        <v>13</v>
      </c>
      <c r="F1063" t="n">
        <v>54.6</v>
      </c>
      <c r="G1063" t="n">
        <v>4.2</v>
      </c>
    </row>
    <row r="1064">
      <c r="A1064" t="inlineStr">
        <is>
          <t>Arcos</t>
        </is>
      </c>
      <c r="B1064" t="n">
        <v>20114</v>
      </c>
      <c r="C1064" t="inlineStr">
        <is>
          <t>MACARRAO LINGUINE GRANO DURO DIVELLA  500GR</t>
        </is>
      </c>
      <c r="D1064" t="inlineStr">
        <is>
          <t>04/2026</t>
        </is>
      </c>
      <c r="E1064" t="n">
        <v>48</v>
      </c>
      <c r="F1064" t="n">
        <v>417.6</v>
      </c>
      <c r="G1064" t="n">
        <v>8.699999999999999</v>
      </c>
    </row>
    <row r="1065">
      <c r="A1065" t="inlineStr">
        <is>
          <t>Arcos</t>
        </is>
      </c>
      <c r="B1065" t="n">
        <v>20007</v>
      </c>
      <c r="C1065" t="inlineStr">
        <is>
          <t>MAIONESE HELLMANNS C/3KG</t>
        </is>
      </c>
      <c r="D1065" t="inlineStr">
        <is>
          <t>04/2026</t>
        </is>
      </c>
      <c r="E1065" t="n">
        <v>4</v>
      </c>
      <c r="F1065" t="n">
        <v>201.52</v>
      </c>
      <c r="G1065" t="n">
        <v>50.38</v>
      </c>
    </row>
    <row r="1066">
      <c r="A1066" t="inlineStr">
        <is>
          <t>Arcos</t>
        </is>
      </c>
      <c r="B1066" t="n">
        <v>23228</v>
      </c>
      <c r="C1066" t="inlineStr">
        <is>
          <t>MANDIOCA A VACUO KG</t>
        </is>
      </c>
      <c r="D1066" t="inlineStr">
        <is>
          <t>04/2026</t>
        </is>
      </c>
      <c r="E1066" t="n">
        <v>16</v>
      </c>
      <c r="F1066" t="n">
        <v>104.48</v>
      </c>
      <c r="G1066" t="n">
        <v>6.53</v>
      </c>
    </row>
    <row r="1067">
      <c r="A1067" t="inlineStr">
        <is>
          <t>Arcos</t>
        </is>
      </c>
      <c r="B1067" t="n">
        <v>26631</v>
      </c>
      <c r="C1067" t="inlineStr">
        <is>
          <t>MANJERICAO BASILICO KG</t>
        </is>
      </c>
      <c r="D1067" t="inlineStr">
        <is>
          <t>04/2026</t>
        </is>
      </c>
      <c r="E1067" t="n">
        <v>12.7</v>
      </c>
      <c r="F1067" t="n">
        <v>864.16</v>
      </c>
      <c r="G1067" t="n">
        <v>68.04000000000001</v>
      </c>
    </row>
    <row r="1068">
      <c r="A1068" t="inlineStr">
        <is>
          <t>Arcos</t>
        </is>
      </c>
      <c r="B1068" t="n">
        <v>19476</v>
      </c>
      <c r="C1068" t="inlineStr">
        <is>
          <t>MANJERICAO KG</t>
        </is>
      </c>
      <c r="D1068" t="inlineStr">
        <is>
          <t>04/2026</t>
        </is>
      </c>
      <c r="E1068" t="n">
        <v>4.47</v>
      </c>
      <c r="F1068" t="n">
        <v>294.21</v>
      </c>
      <c r="G1068" t="n">
        <v>65.81999999999999</v>
      </c>
    </row>
    <row r="1069">
      <c r="A1069" t="inlineStr">
        <is>
          <t>Arcos</t>
        </is>
      </c>
      <c r="B1069" t="n">
        <v>19409</v>
      </c>
      <c r="C1069" t="inlineStr">
        <is>
          <t>MANTEIGA DE GARRAFA SERTA NORTE 450G UN</t>
        </is>
      </c>
      <c r="D1069" t="inlineStr">
        <is>
          <t>04/2026</t>
        </is>
      </c>
      <c r="E1069" t="n">
        <v>6</v>
      </c>
      <c r="F1069" t="n">
        <v>147</v>
      </c>
      <c r="G1069" t="n">
        <v>24.5</v>
      </c>
    </row>
    <row r="1070">
      <c r="A1070" t="inlineStr">
        <is>
          <t>Arcos</t>
        </is>
      </c>
      <c r="B1070" t="n">
        <v>19401</v>
      </c>
      <c r="C1070" t="inlineStr">
        <is>
          <t>MANTEIGA SEM SAL SCALA KG</t>
        </is>
      </c>
      <c r="D1070" t="inlineStr">
        <is>
          <t>04/2026</t>
        </is>
      </c>
      <c r="E1070" t="n">
        <v>10</v>
      </c>
      <c r="F1070" t="n">
        <v>2113.76</v>
      </c>
      <c r="G1070" t="n">
        <v>211.38</v>
      </c>
    </row>
    <row r="1071">
      <c r="A1071" t="inlineStr">
        <is>
          <t>Arcos</t>
        </is>
      </c>
      <c r="B1071" t="n">
        <v>19415</v>
      </c>
      <c r="C1071" t="inlineStr">
        <is>
          <t>MARGARINA COM SAL QUALY 500G UN</t>
        </is>
      </c>
      <c r="D1071" t="inlineStr">
        <is>
          <t>04/2026</t>
        </is>
      </c>
      <c r="E1071" t="n">
        <v>12</v>
      </c>
      <c r="F1071" t="n">
        <v>103.8</v>
      </c>
      <c r="G1071" t="n">
        <v>8.65</v>
      </c>
    </row>
    <row r="1072">
      <c r="A1072" t="inlineStr">
        <is>
          <t>Arcos</t>
        </is>
      </c>
      <c r="B1072" t="n">
        <v>17475</v>
      </c>
      <c r="C1072" t="inlineStr">
        <is>
          <t>MARMITEX D2 1000ML COM TAMPA THEMOPRAT C/100</t>
        </is>
      </c>
      <c r="D1072" t="inlineStr">
        <is>
          <t>04/2026</t>
        </is>
      </c>
      <c r="E1072" t="n">
        <v>1</v>
      </c>
      <c r="F1072" t="n">
        <v>122</v>
      </c>
      <c r="G1072" t="n">
        <v>122</v>
      </c>
    </row>
    <row r="1073">
      <c r="A1073" t="inlineStr">
        <is>
          <t>Arcos</t>
        </is>
      </c>
      <c r="B1073" t="n">
        <v>20117</v>
      </c>
      <c r="C1073" t="inlineStr">
        <is>
          <t>MASSA FOLHADA AROSA 1KG UN</t>
        </is>
      </c>
      <c r="D1073" t="inlineStr">
        <is>
          <t>04/2026</t>
        </is>
      </c>
      <c r="E1073" t="n">
        <v>25</v>
      </c>
      <c r="F1073" t="n">
        <v>947.5</v>
      </c>
      <c r="G1073" t="n">
        <v>37.9</v>
      </c>
    </row>
    <row r="1074">
      <c r="A1074" t="inlineStr">
        <is>
          <t>Arcos</t>
        </is>
      </c>
      <c r="B1074" t="n">
        <v>25075</v>
      </c>
      <c r="C1074" t="inlineStr">
        <is>
          <t>MASSA PARA LASANHA ADRIA C/500G</t>
        </is>
      </c>
      <c r="D1074" t="inlineStr">
        <is>
          <t>04/2026</t>
        </is>
      </c>
      <c r="E1074" t="n">
        <v>7</v>
      </c>
      <c r="F1074" t="n">
        <v>112</v>
      </c>
      <c r="G1074" t="n">
        <v>16</v>
      </c>
    </row>
    <row r="1075">
      <c r="A1075" t="inlineStr">
        <is>
          <t>Arcos</t>
        </is>
      </c>
      <c r="B1075" t="n">
        <v>20887</v>
      </c>
      <c r="C1075" t="inlineStr">
        <is>
          <t>MEL PURO FLORA NECTAR C/1KG</t>
        </is>
      </c>
      <c r="D1075" t="inlineStr">
        <is>
          <t>04/2026</t>
        </is>
      </c>
      <c r="E1075" t="n">
        <v>53</v>
      </c>
      <c r="F1075" t="n">
        <v>1954.6</v>
      </c>
      <c r="G1075" t="n">
        <v>36.88</v>
      </c>
    </row>
    <row r="1076">
      <c r="A1076" t="inlineStr">
        <is>
          <t>Arcos</t>
        </is>
      </c>
      <c r="B1076" t="n">
        <v>20871</v>
      </c>
      <c r="C1076" t="inlineStr">
        <is>
          <t>MELADO DE CANA JR C/1,3KG</t>
        </is>
      </c>
      <c r="D1076" t="inlineStr">
        <is>
          <t>04/2026</t>
        </is>
      </c>
      <c r="E1076" t="n">
        <v>9</v>
      </c>
      <c r="F1076" t="n">
        <v>179.1</v>
      </c>
      <c r="G1076" t="n">
        <v>19.9</v>
      </c>
    </row>
    <row r="1077">
      <c r="A1077" t="inlineStr">
        <is>
          <t>Arcos</t>
        </is>
      </c>
      <c r="B1077" t="n">
        <v>19738</v>
      </c>
      <c r="C1077" t="inlineStr">
        <is>
          <t>MELANCIA KG</t>
        </is>
      </c>
      <c r="D1077" t="inlineStr">
        <is>
          <t>04/2026</t>
        </is>
      </c>
      <c r="E1077" t="n">
        <v>116.1</v>
      </c>
      <c r="F1077" t="n">
        <v>332.66</v>
      </c>
      <c r="G1077" t="n">
        <v>2.87</v>
      </c>
    </row>
    <row r="1078">
      <c r="A1078" t="inlineStr">
        <is>
          <t>Arcos</t>
        </is>
      </c>
      <c r="B1078" t="n">
        <v>20645</v>
      </c>
      <c r="C1078" t="inlineStr">
        <is>
          <t>MILHO VERDE QUERO C/2KG</t>
        </is>
      </c>
      <c r="D1078" t="inlineStr">
        <is>
          <t>04/2026</t>
        </is>
      </c>
      <c r="E1078" t="n">
        <v>48</v>
      </c>
      <c r="F1078" t="n">
        <v>1071.96</v>
      </c>
      <c r="G1078" t="n">
        <v>22.33</v>
      </c>
    </row>
    <row r="1079">
      <c r="A1079" t="inlineStr">
        <is>
          <t>Arcos</t>
        </is>
      </c>
      <c r="B1079" t="n">
        <v>19125</v>
      </c>
      <c r="C1079" t="inlineStr">
        <is>
          <t>MINI BURGER BRIOCHE PINCEL CAIXA C/180 UN 15 PACOTES X 12 UN COD 142</t>
        </is>
      </c>
      <c r="D1079" t="inlineStr">
        <is>
          <t>04/2026</t>
        </is>
      </c>
      <c r="E1079" t="n">
        <v>7</v>
      </c>
      <c r="F1079" t="n">
        <v>1443.96</v>
      </c>
      <c r="G1079" t="n">
        <v>206.28</v>
      </c>
    </row>
    <row r="1080">
      <c r="A1080" t="inlineStr">
        <is>
          <t>Arcos</t>
        </is>
      </c>
      <c r="B1080" t="n">
        <v>27704</v>
      </c>
      <c r="C1080" t="inlineStr">
        <is>
          <t>MINI PAO DE HAMBURGUER BRIOCHE 30G C/40 CX</t>
        </is>
      </c>
      <c r="D1080" t="inlineStr">
        <is>
          <t>04/2026</t>
        </is>
      </c>
      <c r="E1080" t="n">
        <v>6</v>
      </c>
      <c r="F1080" t="n">
        <v>303.36</v>
      </c>
      <c r="G1080" t="n">
        <v>50.56</v>
      </c>
    </row>
    <row r="1081">
      <c r="A1081" t="inlineStr">
        <is>
          <t>Arcos</t>
        </is>
      </c>
      <c r="B1081" t="n">
        <v>19979</v>
      </c>
      <c r="C1081" t="inlineStr">
        <is>
          <t>MOLHO DE PIMENTA TABASCO RED C/60ML</t>
        </is>
      </c>
      <c r="D1081" t="inlineStr">
        <is>
          <t>04/2026</t>
        </is>
      </c>
      <c r="E1081" t="n">
        <v>17</v>
      </c>
      <c r="F1081" t="n">
        <v>364.65</v>
      </c>
      <c r="G1081" t="n">
        <v>21.45</v>
      </c>
    </row>
    <row r="1082">
      <c r="A1082" t="inlineStr">
        <is>
          <t>Arcos</t>
        </is>
      </c>
      <c r="B1082" t="n">
        <v>19973</v>
      </c>
      <c r="C1082" t="inlineStr">
        <is>
          <t>MOLHO SHOYO TRADICIONAL SAKURA C/1,010L UN</t>
        </is>
      </c>
      <c r="D1082" t="inlineStr">
        <is>
          <t>04/2026</t>
        </is>
      </c>
      <c r="E1082" t="n">
        <v>6</v>
      </c>
      <c r="F1082" t="n">
        <v>91.8</v>
      </c>
      <c r="G1082" t="n">
        <v>15.3</v>
      </c>
    </row>
    <row r="1083">
      <c r="A1083" t="inlineStr">
        <is>
          <t>Arcos</t>
        </is>
      </c>
      <c r="B1083" t="n">
        <v>19965</v>
      </c>
      <c r="C1083" t="inlineStr">
        <is>
          <t>MOSTARDA AMARELA HEINZ C/255G UN</t>
        </is>
      </c>
      <c r="D1083" t="inlineStr">
        <is>
          <t>04/2026</t>
        </is>
      </c>
      <c r="E1083" t="n">
        <v>6</v>
      </c>
      <c r="F1083" t="n">
        <v>79.2</v>
      </c>
      <c r="G1083" t="n">
        <v>13.2</v>
      </c>
    </row>
    <row r="1084">
      <c r="A1084" t="inlineStr">
        <is>
          <t>Arcos</t>
        </is>
      </c>
      <c r="B1084" t="n">
        <v>19946</v>
      </c>
      <c r="C1084" t="inlineStr">
        <is>
          <t>MOSTARDA DIJON COM GRAO BEAUFOR C/1,001KG</t>
        </is>
      </c>
      <c r="D1084" t="inlineStr">
        <is>
          <t>04/2026</t>
        </is>
      </c>
      <c r="E1084" t="n">
        <v>3</v>
      </c>
      <c r="F1084" t="n">
        <v>172.5</v>
      </c>
      <c r="G1084" t="n">
        <v>57.5</v>
      </c>
    </row>
    <row r="1085">
      <c r="A1085" t="inlineStr">
        <is>
          <t>Arcos</t>
        </is>
      </c>
      <c r="B1085" t="n">
        <v>29061</v>
      </c>
      <c r="C1085" t="inlineStr">
        <is>
          <t>OCULOS DE PROTECAO UV400 MEDIX UN</t>
        </is>
      </c>
      <c r="D1085" t="inlineStr">
        <is>
          <t>04/2026</t>
        </is>
      </c>
      <c r="E1085" t="n">
        <v>1</v>
      </c>
      <c r="F1085" t="n">
        <v>6</v>
      </c>
      <c r="G1085" t="n">
        <v>6</v>
      </c>
    </row>
    <row r="1086">
      <c r="A1086" t="inlineStr">
        <is>
          <t>Arcos</t>
        </is>
      </c>
      <c r="B1086" t="n">
        <v>26711</v>
      </c>
      <c r="C1086" t="inlineStr">
        <is>
          <t>OLEO DE ABACATE EXTRA VIRGEM PAZZE C/250ML UN</t>
        </is>
      </c>
      <c r="D1086" t="inlineStr">
        <is>
          <t>04/2026</t>
        </is>
      </c>
      <c r="E1086" t="n">
        <v>12</v>
      </c>
      <c r="F1086" t="n">
        <v>564</v>
      </c>
      <c r="G1086" t="n">
        <v>47</v>
      </c>
    </row>
    <row r="1087">
      <c r="A1087" t="inlineStr">
        <is>
          <t>Arcos</t>
        </is>
      </c>
      <c r="B1087" t="n">
        <v>21017</v>
      </c>
      <c r="C1087" t="inlineStr">
        <is>
          <t>OLEO DE ALGODAO SAUDE C/14,5KG</t>
        </is>
      </c>
      <c r="D1087" t="inlineStr">
        <is>
          <t>04/2026</t>
        </is>
      </c>
      <c r="E1087" t="n">
        <v>9</v>
      </c>
      <c r="F1087" t="n">
        <v>1430.1</v>
      </c>
      <c r="G1087" t="n">
        <v>158.9</v>
      </c>
    </row>
    <row r="1088">
      <c r="A1088" t="inlineStr">
        <is>
          <t>Arcos</t>
        </is>
      </c>
      <c r="B1088" t="n">
        <v>21010</v>
      </c>
      <c r="C1088" t="inlineStr">
        <is>
          <t>OLEO DE CANOLA SAUDE C/900ML</t>
        </is>
      </c>
      <c r="D1088" t="inlineStr">
        <is>
          <t>04/2026</t>
        </is>
      </c>
      <c r="E1088" t="n">
        <v>160</v>
      </c>
      <c r="F1088" t="n">
        <v>1930.8</v>
      </c>
      <c r="G1088" t="n">
        <v>12.07</v>
      </c>
    </row>
    <row r="1089">
      <c r="A1089" t="inlineStr">
        <is>
          <t>Arcos</t>
        </is>
      </c>
      <c r="B1089" t="n">
        <v>21005</v>
      </c>
      <c r="C1089" t="inlineStr">
        <is>
          <t>OLEO DE GERGELIM TORRADO HONG KONG C/1L</t>
        </is>
      </c>
      <c r="D1089" t="inlineStr">
        <is>
          <t>04/2026</t>
        </is>
      </c>
      <c r="E1089" t="n">
        <v>2</v>
      </c>
      <c r="F1089" t="n">
        <v>191.4</v>
      </c>
      <c r="G1089" t="n">
        <v>95.7</v>
      </c>
    </row>
    <row r="1090">
      <c r="A1090" t="inlineStr">
        <is>
          <t>Arcos</t>
        </is>
      </c>
      <c r="B1090" t="n">
        <v>23503</v>
      </c>
      <c r="C1090" t="inlineStr">
        <is>
          <t>OREGANO KG</t>
        </is>
      </c>
      <c r="D1090" t="inlineStr">
        <is>
          <t>04/2026</t>
        </is>
      </c>
      <c r="E1090" t="n">
        <v>1</v>
      </c>
      <c r="F1090" t="n">
        <v>23.3</v>
      </c>
      <c r="G1090" t="n">
        <v>23.3</v>
      </c>
    </row>
    <row r="1091">
      <c r="A1091" t="inlineStr">
        <is>
          <t>Arcos</t>
        </is>
      </c>
      <c r="B1091" t="n">
        <v>23096</v>
      </c>
      <c r="C1091" t="inlineStr">
        <is>
          <t>OVO BRANCO UN</t>
        </is>
      </c>
      <c r="D1091" t="inlineStr">
        <is>
          <t>04/2026</t>
        </is>
      </c>
      <c r="E1091" t="n">
        <v>420</v>
      </c>
      <c r="F1091" t="n">
        <v>310.8</v>
      </c>
      <c r="G1091" t="n">
        <v>0.74</v>
      </c>
    </row>
    <row r="1092">
      <c r="A1092" t="inlineStr">
        <is>
          <t>Arcos</t>
        </is>
      </c>
      <c r="B1092" t="n">
        <v>23095</v>
      </c>
      <c r="C1092" t="inlineStr">
        <is>
          <t>OVO CAIPIRA UN</t>
        </is>
      </c>
      <c r="D1092" t="inlineStr">
        <is>
          <t>04/2026</t>
        </is>
      </c>
      <c r="E1092" t="n">
        <v>2400</v>
      </c>
      <c r="F1092" t="n">
        <v>2961.5</v>
      </c>
      <c r="G1092" t="n">
        <v>1.23</v>
      </c>
    </row>
    <row r="1093">
      <c r="A1093" t="inlineStr">
        <is>
          <t>Arcos</t>
        </is>
      </c>
      <c r="B1093" t="n">
        <v>17167</v>
      </c>
      <c r="C1093" t="inlineStr">
        <is>
          <t>PA COLETORA DE LIXO AMARELA BRALIMPIA UN</t>
        </is>
      </c>
      <c r="D1093" t="inlineStr">
        <is>
          <t>04/2026</t>
        </is>
      </c>
      <c r="E1093" t="n">
        <v>2</v>
      </c>
      <c r="F1093" t="n">
        <v>127.6</v>
      </c>
      <c r="G1093" t="n">
        <v>63.8</v>
      </c>
    </row>
    <row r="1094">
      <c r="A1094" t="inlineStr">
        <is>
          <t>Arcos</t>
        </is>
      </c>
      <c r="B1094" t="n">
        <v>27106</v>
      </c>
      <c r="C1094" t="inlineStr">
        <is>
          <t>PALMILTO PUPUNHA FRESCO TOLETE KG</t>
        </is>
      </c>
      <c r="D1094" t="inlineStr">
        <is>
          <t>04/2026</t>
        </is>
      </c>
      <c r="E1094" t="n">
        <v>14.2</v>
      </c>
      <c r="F1094" t="n">
        <v>432.39</v>
      </c>
      <c r="G1094" t="n">
        <v>30.45</v>
      </c>
    </row>
    <row r="1095">
      <c r="A1095" t="inlineStr">
        <is>
          <t>Arcos</t>
        </is>
      </c>
      <c r="B1095" t="n">
        <v>17162</v>
      </c>
      <c r="C1095" t="inlineStr">
        <is>
          <t>PANO MULTIUSO 28X240 C/600PANOS UM</t>
        </is>
      </c>
      <c r="D1095" t="inlineStr">
        <is>
          <t>04/2026</t>
        </is>
      </c>
      <c r="E1095" t="n">
        <v>15</v>
      </c>
      <c r="F1095" t="n">
        <v>829.6</v>
      </c>
      <c r="G1095" t="n">
        <v>55.31</v>
      </c>
    </row>
    <row r="1096">
      <c r="A1096" t="inlineStr">
        <is>
          <t>Arcos</t>
        </is>
      </c>
      <c r="B1096" t="n">
        <v>21372</v>
      </c>
      <c r="C1096" t="inlineStr">
        <is>
          <t>PAO BRIOCHE FORME C/ TAMPA UN</t>
        </is>
      </c>
      <c r="D1096" t="inlineStr">
        <is>
          <t>04/2026</t>
        </is>
      </c>
      <c r="E1096" t="n">
        <v>139</v>
      </c>
      <c r="F1096" t="n">
        <v>4309</v>
      </c>
      <c r="G1096" t="n">
        <v>31</v>
      </c>
    </row>
    <row r="1097">
      <c r="A1097" t="inlineStr">
        <is>
          <t>Arcos</t>
        </is>
      </c>
      <c r="B1097" t="n">
        <v>29131</v>
      </c>
      <c r="C1097" t="inlineStr">
        <is>
          <t>PAO DE FORMA KIM TRADICIONAL 400G</t>
        </is>
      </c>
      <c r="D1097" t="inlineStr">
        <is>
          <t>04/2026</t>
        </is>
      </c>
      <c r="E1097" t="n">
        <v>40</v>
      </c>
      <c r="F1097" t="n">
        <v>260</v>
      </c>
      <c r="G1097" t="n">
        <v>6.5</v>
      </c>
    </row>
    <row r="1098">
      <c r="A1098" t="inlineStr">
        <is>
          <t>Arcos</t>
        </is>
      </c>
      <c r="B1098" t="n">
        <v>28819</v>
      </c>
      <c r="C1098" t="inlineStr">
        <is>
          <t>PAO DE FORMA TRADICIONAL VISCONTI 400G CX C/10UN</t>
        </is>
      </c>
      <c r="D1098" t="inlineStr">
        <is>
          <t>04/2026</t>
        </is>
      </c>
      <c r="E1098" t="n">
        <v>4</v>
      </c>
      <c r="F1098" t="n">
        <v>227.6</v>
      </c>
      <c r="G1098" t="n">
        <v>56.9</v>
      </c>
    </row>
    <row r="1099">
      <c r="A1099" t="inlineStr">
        <is>
          <t>Arcos</t>
        </is>
      </c>
      <c r="B1099" t="n">
        <v>24833</v>
      </c>
      <c r="C1099" t="inlineStr">
        <is>
          <t>PAO DE QUEIJO 80G C/25UN</t>
        </is>
      </c>
      <c r="D1099" t="inlineStr">
        <is>
          <t>04/2026</t>
        </is>
      </c>
      <c r="E1099" t="n">
        <v>35</v>
      </c>
      <c r="F1099" t="n">
        <v>1761.25</v>
      </c>
      <c r="G1099" t="n">
        <v>50.32</v>
      </c>
    </row>
    <row r="1100">
      <c r="A1100" t="inlineStr">
        <is>
          <t>Arcos</t>
        </is>
      </c>
      <c r="B1100" t="n">
        <v>27399</v>
      </c>
      <c r="C1100" t="inlineStr">
        <is>
          <t>PAO DE QUEIJO TRAD LANCHE DONA ZELDA 25UN C/80GR - 2KG</t>
        </is>
      </c>
      <c r="D1100" t="inlineStr">
        <is>
          <t>04/2026</t>
        </is>
      </c>
      <c r="E1100" t="n">
        <v>20</v>
      </c>
      <c r="F1100" t="n">
        <v>1800</v>
      </c>
      <c r="G1100" t="n">
        <v>90</v>
      </c>
    </row>
    <row r="1101">
      <c r="A1101" t="inlineStr">
        <is>
          <t>Arcos</t>
        </is>
      </c>
      <c r="B1101" t="n">
        <v>28384</v>
      </c>
      <c r="C1101" t="inlineStr">
        <is>
          <t xml:space="preserve">PÃO PDC FORMA LEVAIN 750GR </t>
        </is>
      </c>
      <c r="D1101" t="inlineStr">
        <is>
          <t>04/2026</t>
        </is>
      </c>
      <c r="E1101" t="n">
        <v>50</v>
      </c>
      <c r="F1101" t="n">
        <v>1300</v>
      </c>
      <c r="G1101" t="n">
        <v>26</v>
      </c>
    </row>
    <row r="1102">
      <c r="A1102" t="inlineStr">
        <is>
          <t>Arcos</t>
        </is>
      </c>
      <c r="B1102" t="n">
        <v>27635</v>
      </c>
      <c r="C1102" t="inlineStr">
        <is>
          <t>PÃO SÍRIO MINI BEIRUTHE PCT 300G</t>
        </is>
      </c>
      <c r="D1102" t="inlineStr">
        <is>
          <t>04/2026</t>
        </is>
      </c>
      <c r="E1102" t="n">
        <v>10</v>
      </c>
      <c r="F1102" t="n">
        <v>171</v>
      </c>
      <c r="G1102" t="n">
        <v>17.1</v>
      </c>
    </row>
    <row r="1103">
      <c r="A1103" t="inlineStr">
        <is>
          <t>Arcos</t>
        </is>
      </c>
      <c r="B1103" t="n">
        <v>19088</v>
      </c>
      <c r="C1103" t="inlineStr">
        <is>
          <t>PAO SIRIO UN</t>
        </is>
      </c>
      <c r="D1103" t="inlineStr">
        <is>
          <t>04/2026</t>
        </is>
      </c>
      <c r="E1103" t="n">
        <v>12</v>
      </c>
      <c r="F1103" t="n">
        <v>178.8</v>
      </c>
      <c r="G1103" t="n">
        <v>14.9</v>
      </c>
    </row>
    <row r="1104">
      <c r="A1104" t="inlineStr">
        <is>
          <t>Arcos</t>
        </is>
      </c>
      <c r="B1104" t="n">
        <v>17046</v>
      </c>
      <c r="C1104" t="inlineStr">
        <is>
          <t>PAPEL ALUMINIO ROLO  45X65M UN</t>
        </is>
      </c>
      <c r="D1104" t="inlineStr">
        <is>
          <t>04/2026</t>
        </is>
      </c>
      <c r="E1104" t="n">
        <v>6</v>
      </c>
      <c r="F1104" t="n">
        <v>270</v>
      </c>
      <c r="G1104" t="n">
        <v>45</v>
      </c>
    </row>
    <row r="1105">
      <c r="A1105" t="inlineStr">
        <is>
          <t>Arcos</t>
        </is>
      </c>
      <c r="B1105" t="n">
        <v>17413</v>
      </c>
      <c r="C1105" t="inlineStr">
        <is>
          <t>PAPEL HIGIENICO INTER/ FOLHA DUPLA INOVATTA C/2400 FOLHAS</t>
        </is>
      </c>
      <c r="D1105" t="inlineStr">
        <is>
          <t>04/2026</t>
        </is>
      </c>
      <c r="E1105" t="n">
        <v>4</v>
      </c>
      <c r="F1105" t="n">
        <v>300</v>
      </c>
      <c r="G1105" t="n">
        <v>75</v>
      </c>
    </row>
    <row r="1106">
      <c r="A1106" t="inlineStr">
        <is>
          <t>Arcos</t>
        </is>
      </c>
      <c r="B1106" t="n">
        <v>17341</v>
      </c>
      <c r="C1106" t="inlineStr">
        <is>
          <t>PAPEL HIGIENICO ROLAO NOBRE 300M C/8</t>
        </is>
      </c>
      <c r="D1106" t="inlineStr">
        <is>
          <t>04/2026</t>
        </is>
      </c>
      <c r="E1106" t="n">
        <v>4</v>
      </c>
      <c r="F1106" t="n">
        <v>299.2</v>
      </c>
      <c r="G1106" t="n">
        <v>74.8</v>
      </c>
    </row>
    <row r="1107">
      <c r="A1107" t="inlineStr">
        <is>
          <t>Arcos</t>
        </is>
      </c>
      <c r="B1107" t="n">
        <v>17418</v>
      </c>
      <c r="C1107" t="inlineStr">
        <is>
          <t>PAPEL TOALHA BOBINA LUXO BIA PAPER C/6X20X200M C/6 ROLOS</t>
        </is>
      </c>
      <c r="D1107" t="inlineStr">
        <is>
          <t>04/2026</t>
        </is>
      </c>
      <c r="E1107" t="n">
        <v>42</v>
      </c>
      <c r="F1107" t="n">
        <v>2473.8</v>
      </c>
      <c r="G1107" t="n">
        <v>58.9</v>
      </c>
    </row>
    <row r="1108">
      <c r="A1108" t="inlineStr">
        <is>
          <t>Arcos</t>
        </is>
      </c>
      <c r="B1108" t="n">
        <v>28603</v>
      </c>
      <c r="C1108" t="inlineStr">
        <is>
          <t>PAPEL TOALHA INTERF. FOLHA DUPLA NOBRE C/2000FLS UN</t>
        </is>
      </c>
      <c r="D1108" t="inlineStr">
        <is>
          <t>04/2026</t>
        </is>
      </c>
      <c r="E1108" t="n">
        <v>4</v>
      </c>
      <c r="F1108" t="n">
        <v>194.32</v>
      </c>
      <c r="G1108" t="n">
        <v>48.58</v>
      </c>
    </row>
    <row r="1109">
      <c r="A1109" t="inlineStr">
        <is>
          <t>Arcos</t>
        </is>
      </c>
      <c r="B1109" t="n">
        <v>28880</v>
      </c>
      <c r="C1109" t="inlineStr">
        <is>
          <t>PAPEL TOALHA INTERFOLHA NOBRE PAPER FOLHA DUPLA  2000 FOLHAS</t>
        </is>
      </c>
      <c r="D1109" t="inlineStr">
        <is>
          <t>04/2026</t>
        </is>
      </c>
      <c r="E1109" t="n">
        <v>18</v>
      </c>
      <c r="F1109" t="n">
        <v>1530</v>
      </c>
      <c r="G1109" t="n">
        <v>85</v>
      </c>
    </row>
    <row r="1110">
      <c r="A1110" t="inlineStr">
        <is>
          <t>Arcos</t>
        </is>
      </c>
      <c r="B1110" t="n">
        <v>24505</v>
      </c>
      <c r="C1110" t="inlineStr">
        <is>
          <t>PAPEL TOALHA SNOB 1X2 UN</t>
        </is>
      </c>
      <c r="D1110" t="inlineStr">
        <is>
          <t>04/2026</t>
        </is>
      </c>
      <c r="E1110" t="n">
        <v>6</v>
      </c>
      <c r="F1110" t="n">
        <v>29.88</v>
      </c>
      <c r="G1110" t="n">
        <v>4.98</v>
      </c>
    </row>
    <row r="1111">
      <c r="A1111" t="inlineStr">
        <is>
          <t>Arcos</t>
        </is>
      </c>
      <c r="B1111" t="n">
        <v>20614</v>
      </c>
      <c r="C1111" t="inlineStr">
        <is>
          <t>PASTA GERGELIM TAHINE ISTAMBUL 5006 LT</t>
        </is>
      </c>
      <c r="D1111" t="inlineStr">
        <is>
          <t>04/2026</t>
        </is>
      </c>
      <c r="E1111" t="n">
        <v>8</v>
      </c>
      <c r="F1111" t="n">
        <v>259.44</v>
      </c>
      <c r="G1111" t="n">
        <v>32.43</v>
      </c>
    </row>
    <row r="1112">
      <c r="A1112" t="inlineStr">
        <is>
          <t>Arcos</t>
        </is>
      </c>
      <c r="B1112" t="n">
        <v>25126</v>
      </c>
      <c r="C1112" t="inlineStr">
        <is>
          <t>PATINHO EM BIFE KG</t>
        </is>
      </c>
      <c r="D1112" t="inlineStr">
        <is>
          <t>04/2026</t>
        </is>
      </c>
      <c r="E1112" t="n">
        <v>32</v>
      </c>
      <c r="F1112" t="n">
        <v>1340.8</v>
      </c>
      <c r="G1112" t="n">
        <v>41.9</v>
      </c>
    </row>
    <row r="1113">
      <c r="A1113" t="inlineStr">
        <is>
          <t>Arcos</t>
        </is>
      </c>
      <c r="B1113" t="n">
        <v>18832</v>
      </c>
      <c r="C1113" t="inlineStr">
        <is>
          <t>PATINHO MOIDO KG</t>
        </is>
      </c>
      <c r="D1113" t="inlineStr">
        <is>
          <t>04/2026</t>
        </is>
      </c>
      <c r="E1113" t="n">
        <v>62.1</v>
      </c>
      <c r="F1113" t="n">
        <v>2477.79</v>
      </c>
      <c r="G1113" t="n">
        <v>39.9</v>
      </c>
    </row>
    <row r="1114">
      <c r="A1114" t="inlineStr">
        <is>
          <t>Arcos</t>
        </is>
      </c>
      <c r="B1114" t="n">
        <v>19589</v>
      </c>
      <c r="C1114" t="inlineStr">
        <is>
          <t>PEPINO JAPONES KG</t>
        </is>
      </c>
      <c r="D1114" t="inlineStr">
        <is>
          <t>04/2026</t>
        </is>
      </c>
      <c r="E1114" t="n">
        <v>7.2</v>
      </c>
      <c r="F1114" t="n">
        <v>51.97</v>
      </c>
      <c r="G1114" t="n">
        <v>7.22</v>
      </c>
    </row>
    <row r="1115">
      <c r="A1115" t="inlineStr">
        <is>
          <t>Arcos</t>
        </is>
      </c>
      <c r="B1115" t="n">
        <v>17895</v>
      </c>
      <c r="C1115" t="inlineStr">
        <is>
          <t>PEPSI COLA LATA 350ML C/12</t>
        </is>
      </c>
      <c r="D1115" t="inlineStr">
        <is>
          <t>04/2026</t>
        </is>
      </c>
      <c r="E1115" t="n">
        <v>12</v>
      </c>
      <c r="F1115" t="n">
        <v>276.72</v>
      </c>
      <c r="G1115" t="n">
        <v>23.06</v>
      </c>
    </row>
    <row r="1116">
      <c r="A1116" t="inlineStr">
        <is>
          <t>Arcos</t>
        </is>
      </c>
      <c r="B1116" t="n">
        <v>26580</v>
      </c>
      <c r="C1116" t="inlineStr">
        <is>
          <t>PERNIL CORDEIRO FREDDI KG</t>
        </is>
      </c>
      <c r="D1116" t="inlineStr">
        <is>
          <t>04/2026</t>
        </is>
      </c>
      <c r="E1116" t="n">
        <v>21.06</v>
      </c>
      <c r="F1116" t="n">
        <v>2358.72</v>
      </c>
      <c r="G1116" t="n">
        <v>112</v>
      </c>
    </row>
    <row r="1117">
      <c r="A1117" t="inlineStr">
        <is>
          <t>Arcos</t>
        </is>
      </c>
      <c r="B1117" t="n">
        <v>18667</v>
      </c>
      <c r="C1117" t="inlineStr">
        <is>
          <t>PERNIL SUINO SEM OSSO EM CUBOS KG</t>
        </is>
      </c>
      <c r="D1117" t="inlineStr">
        <is>
          <t>04/2026</t>
        </is>
      </c>
      <c r="E1117" t="n">
        <v>83</v>
      </c>
      <c r="F1117" t="n">
        <v>1659.17</v>
      </c>
      <c r="G1117" t="n">
        <v>19.99</v>
      </c>
    </row>
    <row r="1118">
      <c r="A1118" t="inlineStr">
        <is>
          <t>Arcos</t>
        </is>
      </c>
      <c r="B1118" t="n">
        <v>24927</v>
      </c>
      <c r="C1118" t="inlineStr">
        <is>
          <t>PILHA ALCALINA PEQUENA AA C/8</t>
        </is>
      </c>
      <c r="D1118" t="inlineStr">
        <is>
          <t>04/2026</t>
        </is>
      </c>
      <c r="E1118" t="n">
        <v>4</v>
      </c>
      <c r="F1118" t="n">
        <v>75.59999999999999</v>
      </c>
      <c r="G1118" t="n">
        <v>18.9</v>
      </c>
    </row>
    <row r="1119">
      <c r="A1119" t="inlineStr">
        <is>
          <t>Arcos</t>
        </is>
      </c>
      <c r="B1119" t="n">
        <v>24928</v>
      </c>
      <c r="C1119" t="inlineStr">
        <is>
          <t>PILHA ALCALINA PEQUENA AAA C/4</t>
        </is>
      </c>
      <c r="D1119" t="inlineStr">
        <is>
          <t>04/2026</t>
        </is>
      </c>
      <c r="E1119" t="n">
        <v>4</v>
      </c>
      <c r="F1119" t="n">
        <v>37.8</v>
      </c>
      <c r="G1119" t="n">
        <v>9.449999999999999</v>
      </c>
    </row>
    <row r="1120">
      <c r="A1120" t="inlineStr">
        <is>
          <t>Arcos</t>
        </is>
      </c>
      <c r="B1120" t="n">
        <v>19583</v>
      </c>
      <c r="C1120" t="inlineStr">
        <is>
          <t>PIMENTA BIQUINHO KG</t>
        </is>
      </c>
      <c r="D1120" t="inlineStr">
        <is>
          <t>04/2026</t>
        </is>
      </c>
      <c r="E1120" t="n">
        <v>0.2</v>
      </c>
      <c r="F1120" t="n">
        <v>10.73</v>
      </c>
      <c r="G1120" t="n">
        <v>53.65</v>
      </c>
    </row>
    <row r="1121">
      <c r="A1121" t="inlineStr">
        <is>
          <t>Arcos</t>
        </is>
      </c>
      <c r="B1121" t="n">
        <v>19585</v>
      </c>
      <c r="C1121" t="inlineStr">
        <is>
          <t>PIMENTA BIQUINHO VERMELHA YGUARA C/2KG</t>
        </is>
      </c>
      <c r="D1121" t="inlineStr">
        <is>
          <t>04/2026</t>
        </is>
      </c>
      <c r="E1121" t="n">
        <v>1</v>
      </c>
      <c r="F1121" t="n">
        <v>44.4</v>
      </c>
      <c r="G1121" t="n">
        <v>44.4</v>
      </c>
    </row>
    <row r="1122">
      <c r="A1122" t="inlineStr">
        <is>
          <t>Arcos</t>
        </is>
      </c>
      <c r="B1122" t="n">
        <v>19575</v>
      </c>
      <c r="C1122" t="inlineStr">
        <is>
          <t>PIMENTA DE CHEIRO VERDE KG</t>
        </is>
      </c>
      <c r="D1122" t="inlineStr">
        <is>
          <t>04/2026</t>
        </is>
      </c>
      <c r="E1122" t="n">
        <v>5.1</v>
      </c>
      <c r="F1122" t="n">
        <v>157.7</v>
      </c>
      <c r="G1122" t="n">
        <v>30.92</v>
      </c>
    </row>
    <row r="1123">
      <c r="A1123" t="inlineStr">
        <is>
          <t>Arcos</t>
        </is>
      </c>
      <c r="B1123" t="n">
        <v>19572</v>
      </c>
      <c r="C1123" t="inlineStr">
        <is>
          <t>PIMENTA DEDO DE MOCA KG</t>
        </is>
      </c>
      <c r="D1123" t="inlineStr">
        <is>
          <t>04/2026</t>
        </is>
      </c>
      <c r="E1123" t="n">
        <v>3.4</v>
      </c>
      <c r="F1123" t="n">
        <v>40.02</v>
      </c>
      <c r="G1123" t="n">
        <v>11.77</v>
      </c>
    </row>
    <row r="1124">
      <c r="A1124" t="inlineStr">
        <is>
          <t>Arcos</t>
        </is>
      </c>
      <c r="B1124" t="n">
        <v>19567</v>
      </c>
      <c r="C1124" t="inlineStr">
        <is>
          <t>PIMENTA JAMAICA EM GRAO KG</t>
        </is>
      </c>
      <c r="D1124" t="inlineStr">
        <is>
          <t>04/2026</t>
        </is>
      </c>
      <c r="E1124" t="n">
        <v>1</v>
      </c>
      <c r="F1124" t="n">
        <v>190</v>
      </c>
      <c r="G1124" t="n">
        <v>190</v>
      </c>
    </row>
    <row r="1125">
      <c r="A1125" t="inlineStr">
        <is>
          <t>Arcos</t>
        </is>
      </c>
      <c r="B1125" t="n">
        <v>19892</v>
      </c>
      <c r="C1125" t="inlineStr">
        <is>
          <t>PIMENTA SIRIA KG</t>
        </is>
      </c>
      <c r="D1125" t="inlineStr">
        <is>
          <t>04/2026</t>
        </is>
      </c>
      <c r="E1125" t="n">
        <v>0.5</v>
      </c>
      <c r="F1125" t="n">
        <v>72.5</v>
      </c>
      <c r="G1125" t="n">
        <v>145</v>
      </c>
    </row>
    <row r="1126">
      <c r="A1126" t="inlineStr">
        <is>
          <t>Arcos</t>
        </is>
      </c>
      <c r="B1126" t="n">
        <v>19562</v>
      </c>
      <c r="C1126" t="inlineStr">
        <is>
          <t>PIMENTAO AMARELO KG</t>
        </is>
      </c>
      <c r="D1126" t="inlineStr">
        <is>
          <t>04/2026</t>
        </is>
      </c>
      <c r="E1126" t="n">
        <v>1.36</v>
      </c>
      <c r="F1126" t="n">
        <v>22.94</v>
      </c>
      <c r="G1126" t="n">
        <v>16.87</v>
      </c>
    </row>
    <row r="1127">
      <c r="A1127" t="inlineStr">
        <is>
          <t>Arcos</t>
        </is>
      </c>
      <c r="B1127" t="n">
        <v>23198</v>
      </c>
      <c r="C1127" t="inlineStr">
        <is>
          <t>PIMENTAO VERMELHO KG</t>
        </is>
      </c>
      <c r="D1127" t="inlineStr">
        <is>
          <t>04/2026</t>
        </is>
      </c>
      <c r="E1127" t="n">
        <v>10.05</v>
      </c>
      <c r="F1127" t="n">
        <v>180.62</v>
      </c>
      <c r="G1127" t="n">
        <v>17.97</v>
      </c>
    </row>
    <row r="1128">
      <c r="A1128" t="inlineStr">
        <is>
          <t>Arcos</t>
        </is>
      </c>
      <c r="B1128" t="n">
        <v>20199</v>
      </c>
      <c r="C1128" t="inlineStr">
        <is>
          <t>PISTACHE CRU S/ CASCA KG</t>
        </is>
      </c>
      <c r="D1128" t="inlineStr">
        <is>
          <t>04/2026</t>
        </is>
      </c>
      <c r="E1128" t="n">
        <v>1</v>
      </c>
      <c r="F1128" t="n">
        <v>172.9</v>
      </c>
      <c r="G1128" t="n">
        <v>172.9</v>
      </c>
    </row>
    <row r="1129">
      <c r="A1129" t="inlineStr">
        <is>
          <t>Arcos</t>
        </is>
      </c>
      <c r="B1129" t="n">
        <v>20349</v>
      </c>
      <c r="C1129" t="inlineStr">
        <is>
          <t>POLENTA PRE COZIDA DIVELLA 500G</t>
        </is>
      </c>
      <c r="D1129" t="inlineStr">
        <is>
          <t>04/2026</t>
        </is>
      </c>
      <c r="E1129" t="n">
        <v>48</v>
      </c>
      <c r="F1129" t="n">
        <v>631.6799999999999</v>
      </c>
      <c r="G1129" t="n">
        <v>13.16</v>
      </c>
    </row>
    <row r="1130">
      <c r="A1130" t="inlineStr">
        <is>
          <t>Arcos</t>
        </is>
      </c>
      <c r="B1130" t="n">
        <v>19790</v>
      </c>
      <c r="C1130" t="inlineStr">
        <is>
          <t>POLPA DE AVOCADO KG</t>
        </is>
      </c>
      <c r="D1130" t="inlineStr">
        <is>
          <t>04/2026</t>
        </is>
      </c>
      <c r="E1130" t="n">
        <v>13</v>
      </c>
      <c r="F1130" t="n">
        <v>603.2</v>
      </c>
      <c r="G1130" t="n">
        <v>46.4</v>
      </c>
    </row>
    <row r="1131">
      <c r="A1131" t="inlineStr">
        <is>
          <t>Arcos</t>
        </is>
      </c>
      <c r="B1131" t="n">
        <v>26425</v>
      </c>
      <c r="C1131" t="inlineStr">
        <is>
          <t>POLPA DE CAJA KG</t>
        </is>
      </c>
      <c r="D1131" t="inlineStr">
        <is>
          <t>04/2026</t>
        </is>
      </c>
      <c r="E1131" t="n">
        <v>9</v>
      </c>
      <c r="F1131" t="n">
        <v>270</v>
      </c>
      <c r="G1131" t="n">
        <v>30</v>
      </c>
    </row>
    <row r="1132">
      <c r="A1132" t="inlineStr">
        <is>
          <t>Arcos</t>
        </is>
      </c>
      <c r="B1132" t="n">
        <v>23732</v>
      </c>
      <c r="C1132" t="inlineStr">
        <is>
          <t>PRESUNTO COZIDO KG</t>
        </is>
      </c>
      <c r="D1132" t="inlineStr">
        <is>
          <t>04/2026</t>
        </is>
      </c>
      <c r="E1132" t="n">
        <v>3.54</v>
      </c>
      <c r="F1132" t="n">
        <v>83.51000000000001</v>
      </c>
      <c r="G1132" t="n">
        <v>23.59</v>
      </c>
    </row>
    <row r="1133">
      <c r="A1133" t="inlineStr">
        <is>
          <t>Arcos</t>
        </is>
      </c>
      <c r="B1133" t="n">
        <v>20488</v>
      </c>
      <c r="C1133" t="inlineStr">
        <is>
          <t>PRESUNTO COZIDO MAGRO SADIA KG</t>
        </is>
      </c>
      <c r="D1133" t="inlineStr">
        <is>
          <t>04/2026</t>
        </is>
      </c>
      <c r="E1133" t="n">
        <v>14.2</v>
      </c>
      <c r="F1133" t="n">
        <v>418.18</v>
      </c>
      <c r="G1133" t="n">
        <v>29.45</v>
      </c>
    </row>
    <row r="1134">
      <c r="A1134" t="inlineStr">
        <is>
          <t>Arcos</t>
        </is>
      </c>
      <c r="B1134" t="n">
        <v>24507</v>
      </c>
      <c r="C1134" t="inlineStr">
        <is>
          <t>PROAUTO ALCOOL LIQUIDO 70% KIMI LIQUID 1L UN</t>
        </is>
      </c>
      <c r="D1134" t="inlineStr">
        <is>
          <t>04/2026</t>
        </is>
      </c>
      <c r="E1134" t="n">
        <v>22</v>
      </c>
      <c r="F1134" t="n">
        <v>1873.62</v>
      </c>
      <c r="G1134" t="n">
        <v>85.16</v>
      </c>
    </row>
    <row r="1135">
      <c r="A1135" t="inlineStr">
        <is>
          <t>Arcos</t>
        </is>
      </c>
      <c r="B1135" t="n">
        <v>26393</v>
      </c>
      <c r="C1135" t="inlineStr">
        <is>
          <t>PROAUTO DESINCRUSTANTE KLINBE 5L</t>
        </is>
      </c>
      <c r="D1135" t="inlineStr">
        <is>
          <t>04/2026</t>
        </is>
      </c>
      <c r="E1135" t="n">
        <v>6</v>
      </c>
      <c r="F1135" t="n">
        <v>658.74</v>
      </c>
      <c r="G1135" t="n">
        <v>109.79</v>
      </c>
    </row>
    <row r="1136">
      <c r="A1136" t="inlineStr">
        <is>
          <t>Arcos</t>
        </is>
      </c>
      <c r="B1136" t="n">
        <v>26395</v>
      </c>
      <c r="C1136" t="inlineStr">
        <is>
          <t>PROAUTO DETERGENTE CLORADO PRO HA 3000CL 5L</t>
        </is>
      </c>
      <c r="D1136" t="inlineStr">
        <is>
          <t>04/2026</t>
        </is>
      </c>
      <c r="E1136" t="n">
        <v>14</v>
      </c>
      <c r="F1136" t="n">
        <v>1802</v>
      </c>
      <c r="G1136" t="n">
        <v>128.71</v>
      </c>
    </row>
    <row r="1137">
      <c r="A1137" t="inlineStr">
        <is>
          <t>Arcos</t>
        </is>
      </c>
      <c r="B1137" t="n">
        <v>24514</v>
      </c>
      <c r="C1137" t="inlineStr">
        <is>
          <t>PROAUTO DETERGENTE NEUTRO NEUTER SUPER 5 L</t>
        </is>
      </c>
      <c r="D1137" t="inlineStr">
        <is>
          <t>04/2026</t>
        </is>
      </c>
      <c r="E1137" t="n">
        <v>28</v>
      </c>
      <c r="F1137" t="n">
        <v>3459.12</v>
      </c>
      <c r="G1137" t="n">
        <v>123.54</v>
      </c>
    </row>
    <row r="1138">
      <c r="A1138" t="inlineStr">
        <is>
          <t>Arcos</t>
        </is>
      </c>
      <c r="B1138" t="n">
        <v>29060</v>
      </c>
      <c r="C1138" t="inlineStr">
        <is>
          <t>PROTETOR BARBA TNT 20G NEWDE 100UN</t>
        </is>
      </c>
      <c r="D1138" t="inlineStr">
        <is>
          <t>04/2026</t>
        </is>
      </c>
      <c r="E1138" t="n">
        <v>2</v>
      </c>
      <c r="F1138" t="n">
        <v>104</v>
      </c>
      <c r="G1138" t="n">
        <v>52</v>
      </c>
    </row>
    <row r="1139">
      <c r="A1139" t="inlineStr">
        <is>
          <t>Arcos</t>
        </is>
      </c>
      <c r="B1139" t="n">
        <v>17526</v>
      </c>
      <c r="C1139" t="inlineStr">
        <is>
          <t>PROTETOR DE ASSENTO SANITARIO C/ 120UN</t>
        </is>
      </c>
      <c r="D1139" t="inlineStr">
        <is>
          <t>04/2026</t>
        </is>
      </c>
      <c r="E1139" t="n">
        <v>8</v>
      </c>
      <c r="F1139" t="n">
        <v>140</v>
      </c>
      <c r="G1139" t="n">
        <v>17.5</v>
      </c>
    </row>
    <row r="1140">
      <c r="A1140" t="inlineStr">
        <is>
          <t>Arcos</t>
        </is>
      </c>
      <c r="B1140" t="n">
        <v>19370</v>
      </c>
      <c r="C1140" t="inlineStr">
        <is>
          <t>QUEIJO CAMEMBERT SERRA DAS ANTAS CX 1,680KG C/12 DE 140G KG</t>
        </is>
      </c>
      <c r="D1140" t="inlineStr">
        <is>
          <t>04/2026</t>
        </is>
      </c>
      <c r="E1140" t="n">
        <v>62.9</v>
      </c>
      <c r="F1140" t="n">
        <v>5962.93</v>
      </c>
      <c r="G1140" t="n">
        <v>94.8</v>
      </c>
    </row>
    <row r="1141">
      <c r="A1141" t="inlineStr">
        <is>
          <t>Arcos</t>
        </is>
      </c>
      <c r="B1141" t="n">
        <v>19356</v>
      </c>
      <c r="C1141" t="inlineStr">
        <is>
          <t>QUEIJO COALHO QUATA KG</t>
        </is>
      </c>
      <c r="D1141" t="inlineStr">
        <is>
          <t>04/2026</t>
        </is>
      </c>
      <c r="E1141" t="n">
        <v>24.63</v>
      </c>
      <c r="F1141" t="n">
        <v>1270.91</v>
      </c>
      <c r="G1141" t="n">
        <v>51.6</v>
      </c>
    </row>
    <row r="1142">
      <c r="A1142" t="inlineStr">
        <is>
          <t>Arcos</t>
        </is>
      </c>
      <c r="B1142" t="n">
        <v>23082</v>
      </c>
      <c r="C1142" t="inlineStr">
        <is>
          <t>QUEIJO DE CABRA BOURSIN EM PASTA KG</t>
        </is>
      </c>
      <c r="D1142" t="inlineStr">
        <is>
          <t>04/2026</t>
        </is>
      </c>
      <c r="E1142" t="n">
        <v>22</v>
      </c>
      <c r="F1142" t="n">
        <v>1801.8</v>
      </c>
      <c r="G1142" t="n">
        <v>81.90000000000001</v>
      </c>
    </row>
    <row r="1143">
      <c r="A1143" t="inlineStr">
        <is>
          <t>Arcos</t>
        </is>
      </c>
      <c r="B1143" t="n">
        <v>25868</v>
      </c>
      <c r="C1143" t="inlineStr">
        <is>
          <t>QUEIJO GORGONZOLA DOLCE SERRA DAS ANTAS KG</t>
        </is>
      </c>
      <c r="D1143" t="inlineStr">
        <is>
          <t>04/2026</t>
        </is>
      </c>
      <c r="E1143" t="n">
        <v>0.89</v>
      </c>
      <c r="F1143" t="n">
        <v>87.58</v>
      </c>
      <c r="G1143" t="n">
        <v>98.40000000000001</v>
      </c>
    </row>
    <row r="1144">
      <c r="A1144" t="inlineStr">
        <is>
          <t>Arcos</t>
        </is>
      </c>
      <c r="B1144" t="n">
        <v>26596</v>
      </c>
      <c r="C1144" t="inlineStr">
        <is>
          <t>QUEIJO GORGONZOLA SERRA DAS ANTAS (PECAS DE 660G) KG</t>
        </is>
      </c>
      <c r="D1144" t="inlineStr">
        <is>
          <t>04/2026</t>
        </is>
      </c>
      <c r="E1144" t="n">
        <v>2.5</v>
      </c>
      <c r="F1144" t="n">
        <v>250.5</v>
      </c>
      <c r="G1144" t="n">
        <v>100.2</v>
      </c>
    </row>
    <row r="1145">
      <c r="A1145" t="inlineStr">
        <is>
          <t>Arcos</t>
        </is>
      </c>
      <c r="B1145" t="n">
        <v>19339</v>
      </c>
      <c r="C1145" t="inlineStr">
        <is>
          <t>QUEIJO MINAS PADRAO BRINCO OURO C/500G KG</t>
        </is>
      </c>
      <c r="D1145" t="inlineStr">
        <is>
          <t>04/2026</t>
        </is>
      </c>
      <c r="E1145" t="n">
        <v>15.56</v>
      </c>
      <c r="F1145" t="n">
        <v>1125.89</v>
      </c>
      <c r="G1145" t="n">
        <v>72.36</v>
      </c>
    </row>
    <row r="1146">
      <c r="A1146" t="inlineStr">
        <is>
          <t>Arcos</t>
        </is>
      </c>
      <c r="B1146" t="n">
        <v>26594</v>
      </c>
      <c r="C1146" t="inlineStr">
        <is>
          <t>QUEIJO MOGIANA KG</t>
        </is>
      </c>
      <c r="D1146" t="inlineStr">
        <is>
          <t>04/2026</t>
        </is>
      </c>
      <c r="E1146" t="n">
        <v>18.3</v>
      </c>
      <c r="F1146" t="n">
        <v>1590.28</v>
      </c>
      <c r="G1146" t="n">
        <v>86.90000000000001</v>
      </c>
    </row>
    <row r="1147">
      <c r="A1147" t="inlineStr">
        <is>
          <t>Arcos</t>
        </is>
      </c>
      <c r="B1147" t="n">
        <v>19324</v>
      </c>
      <c r="C1147" t="inlineStr">
        <is>
          <t>QUEIJO MUSSARELA TRES MARIAS KG</t>
        </is>
      </c>
      <c r="D1147" t="inlineStr">
        <is>
          <t>04/2026</t>
        </is>
      </c>
      <c r="E1147" t="n">
        <v>42.08</v>
      </c>
      <c r="F1147" t="n">
        <v>1691.33</v>
      </c>
      <c r="G1147" t="n">
        <v>40.19</v>
      </c>
    </row>
    <row r="1148">
      <c r="A1148" t="inlineStr">
        <is>
          <t>Arcos</t>
        </is>
      </c>
      <c r="B1148" t="n">
        <v>19291</v>
      </c>
      <c r="C1148" t="inlineStr">
        <is>
          <t>QUEIJO PARMESAO CAPA PRETA KG</t>
        </is>
      </c>
      <c r="D1148" t="inlineStr">
        <is>
          <t>04/2026</t>
        </is>
      </c>
      <c r="E1148" t="n">
        <v>101.26</v>
      </c>
      <c r="F1148" t="n">
        <v>6506.51</v>
      </c>
      <c r="G1148" t="n">
        <v>64.26000000000001</v>
      </c>
    </row>
    <row r="1149">
      <c r="A1149" t="inlineStr">
        <is>
          <t>Arcos</t>
        </is>
      </c>
      <c r="B1149" t="n">
        <v>19558</v>
      </c>
      <c r="C1149" t="inlineStr">
        <is>
          <t>QUIABO KG</t>
        </is>
      </c>
      <c r="D1149" t="inlineStr">
        <is>
          <t>04/2026</t>
        </is>
      </c>
      <c r="E1149" t="n">
        <v>11.5</v>
      </c>
      <c r="F1149" t="n">
        <v>172.1</v>
      </c>
      <c r="G1149" t="n">
        <v>14.97</v>
      </c>
    </row>
    <row r="1150">
      <c r="A1150" t="inlineStr">
        <is>
          <t>Arcos</t>
        </is>
      </c>
      <c r="B1150" t="n">
        <v>25541</v>
      </c>
      <c r="C1150" t="inlineStr">
        <is>
          <t>RABADA BOVINA KG</t>
        </is>
      </c>
      <c r="D1150" t="inlineStr">
        <is>
          <t>04/2026</t>
        </is>
      </c>
      <c r="E1150" t="n">
        <v>6.3</v>
      </c>
      <c r="F1150" t="n">
        <v>201.6</v>
      </c>
      <c r="G1150" t="n">
        <v>32</v>
      </c>
    </row>
    <row r="1151">
      <c r="A1151" t="inlineStr">
        <is>
          <t>Arcos</t>
        </is>
      </c>
      <c r="B1151" t="n">
        <v>23195</v>
      </c>
      <c r="C1151" t="inlineStr">
        <is>
          <t>RABANETE KG</t>
        </is>
      </c>
      <c r="D1151" t="inlineStr">
        <is>
          <t>04/2026</t>
        </is>
      </c>
      <c r="E1151" t="n">
        <v>2.5</v>
      </c>
      <c r="F1151" t="n">
        <v>34.8</v>
      </c>
      <c r="G1151" t="n">
        <v>13.92</v>
      </c>
    </row>
    <row r="1152">
      <c r="A1152" t="inlineStr">
        <is>
          <t>Arcos</t>
        </is>
      </c>
      <c r="B1152" t="n">
        <v>24966</v>
      </c>
      <c r="C1152" t="inlineStr">
        <is>
          <t>RALADOR CULINARIO ZESTER PROFISSIONAL INOX QUEIJOS CITRICOS</t>
        </is>
      </c>
      <c r="D1152" t="inlineStr">
        <is>
          <t>04/2026</t>
        </is>
      </c>
      <c r="E1152" t="n">
        <v>4</v>
      </c>
      <c r="F1152" t="n">
        <v>214.16</v>
      </c>
      <c r="G1152" t="n">
        <v>53.54</v>
      </c>
    </row>
    <row r="1153">
      <c r="A1153" t="inlineStr">
        <is>
          <t>Arcos</t>
        </is>
      </c>
      <c r="B1153" t="n">
        <v>19553</v>
      </c>
      <c r="C1153" t="inlineStr">
        <is>
          <t>REPOLHO BRANCO KG</t>
        </is>
      </c>
      <c r="D1153" t="inlineStr">
        <is>
          <t>04/2026</t>
        </is>
      </c>
      <c r="E1153" t="n">
        <v>4</v>
      </c>
      <c r="F1153" t="n">
        <v>19.8</v>
      </c>
      <c r="G1153" t="n">
        <v>4.95</v>
      </c>
    </row>
    <row r="1154">
      <c r="A1154" t="inlineStr">
        <is>
          <t>Arcos</t>
        </is>
      </c>
      <c r="B1154" t="n">
        <v>28171</v>
      </c>
      <c r="C1154" t="inlineStr">
        <is>
          <t>RODO DE ALUMINIO 60CM COM CABO UN</t>
        </is>
      </c>
      <c r="D1154" t="inlineStr">
        <is>
          <t>04/2026</t>
        </is>
      </c>
      <c r="E1154" t="n">
        <v>2</v>
      </c>
      <c r="F1154" t="n">
        <v>94.40000000000001</v>
      </c>
      <c r="G1154" t="n">
        <v>47.2</v>
      </c>
    </row>
    <row r="1155">
      <c r="A1155" t="inlineStr">
        <is>
          <t>Arcos</t>
        </is>
      </c>
      <c r="B1155" t="n">
        <v>19721</v>
      </c>
      <c r="C1155" t="inlineStr">
        <is>
          <t>ROMA KG</t>
        </is>
      </c>
      <c r="D1155" t="inlineStr">
        <is>
          <t>04/2026</t>
        </is>
      </c>
      <c r="E1155" t="n">
        <v>12.1</v>
      </c>
      <c r="F1155" t="n">
        <v>521.4400000000001</v>
      </c>
      <c r="G1155" t="n">
        <v>43.09</v>
      </c>
    </row>
    <row r="1156">
      <c r="A1156" t="inlineStr">
        <is>
          <t>Arcos</t>
        </is>
      </c>
      <c r="B1156" t="n">
        <v>19472</v>
      </c>
      <c r="C1156" t="inlineStr">
        <is>
          <t>RUCULA KG</t>
        </is>
      </c>
      <c r="D1156" t="inlineStr">
        <is>
          <t>04/2026</t>
        </is>
      </c>
      <c r="E1156" t="n">
        <v>16.7</v>
      </c>
      <c r="F1156" t="n">
        <v>329.2</v>
      </c>
      <c r="G1156" t="n">
        <v>19.71</v>
      </c>
    </row>
    <row r="1157">
      <c r="A1157" t="inlineStr">
        <is>
          <t>Arcos</t>
        </is>
      </c>
      <c r="B1157" t="n">
        <v>18275</v>
      </c>
      <c r="C1157" t="inlineStr">
        <is>
          <t>RUM BACARDI 4 ANOS 750ML</t>
        </is>
      </c>
      <c r="D1157" t="inlineStr">
        <is>
          <t>04/2026</t>
        </is>
      </c>
      <c r="E1157" t="n">
        <v>8</v>
      </c>
      <c r="F1157" t="n">
        <v>578.8</v>
      </c>
      <c r="G1157" t="n">
        <v>72.34999999999999</v>
      </c>
    </row>
    <row r="1158">
      <c r="A1158" t="inlineStr">
        <is>
          <t>Arcos</t>
        </is>
      </c>
      <c r="B1158" t="n">
        <v>18272</v>
      </c>
      <c r="C1158" t="inlineStr">
        <is>
          <t>RUM BACARDI SUPERIOR CARTA BLANCA 980ML</t>
        </is>
      </c>
      <c r="D1158" t="inlineStr">
        <is>
          <t>04/2026</t>
        </is>
      </c>
      <c r="E1158" t="n">
        <v>24</v>
      </c>
      <c r="F1158" t="n">
        <v>865.5599999999999</v>
      </c>
      <c r="G1158" t="n">
        <v>36.07</v>
      </c>
    </row>
    <row r="1159">
      <c r="A1159" t="inlineStr">
        <is>
          <t>Arcos</t>
        </is>
      </c>
      <c r="B1159" t="n">
        <v>18266</v>
      </c>
      <c r="C1159" t="inlineStr">
        <is>
          <t>RUM HAVANA RESERVA 7 ANOS 700ML</t>
        </is>
      </c>
      <c r="D1159" t="inlineStr">
        <is>
          <t>04/2026</t>
        </is>
      </c>
      <c r="E1159" t="n">
        <v>3</v>
      </c>
      <c r="F1159" t="n">
        <v>411.06</v>
      </c>
      <c r="G1159" t="n">
        <v>137.02</v>
      </c>
    </row>
    <row r="1160">
      <c r="A1160" t="inlineStr">
        <is>
          <t>Arcos</t>
        </is>
      </c>
      <c r="B1160" t="n">
        <v>18261</v>
      </c>
      <c r="C1160" t="inlineStr">
        <is>
          <t>RUM ZACAPA 23 ANOS 750ML</t>
        </is>
      </c>
      <c r="D1160" t="inlineStr">
        <is>
          <t>04/2026</t>
        </is>
      </c>
      <c r="E1160" t="n">
        <v>8</v>
      </c>
      <c r="F1160" t="n">
        <v>3422.96</v>
      </c>
      <c r="G1160" t="n">
        <v>427.87</v>
      </c>
    </row>
    <row r="1161">
      <c r="A1161" t="inlineStr">
        <is>
          <t>Arcos</t>
        </is>
      </c>
      <c r="B1161" t="n">
        <v>28140</v>
      </c>
      <c r="C1161" t="inlineStr">
        <is>
          <t>SABONETE ANTISSEPTICO KIMI CREAM PROAUTO 5L UN</t>
        </is>
      </c>
      <c r="D1161" t="inlineStr">
        <is>
          <t>04/2026</t>
        </is>
      </c>
      <c r="E1161" t="n">
        <v>4</v>
      </c>
      <c r="F1161" t="n">
        <v>451.72</v>
      </c>
      <c r="G1161" t="n">
        <v>112.93</v>
      </c>
    </row>
    <row r="1162">
      <c r="A1162" t="inlineStr">
        <is>
          <t>Arcos</t>
        </is>
      </c>
      <c r="B1162" t="n">
        <v>17437</v>
      </c>
      <c r="C1162" t="inlineStr">
        <is>
          <t>SACO ALVEJADO BRANCO 45X65 UN</t>
        </is>
      </c>
      <c r="D1162" t="inlineStr">
        <is>
          <t>04/2026</t>
        </is>
      </c>
      <c r="E1162" t="n">
        <v>100</v>
      </c>
      <c r="F1162" t="n">
        <v>230</v>
      </c>
      <c r="G1162" t="n">
        <v>2.3</v>
      </c>
    </row>
    <row r="1163">
      <c r="A1163" t="inlineStr">
        <is>
          <t>Arcos</t>
        </is>
      </c>
      <c r="B1163" t="n">
        <v>17409</v>
      </c>
      <c r="C1163" t="inlineStr">
        <is>
          <t>SACO CONFEITEIRO G HMVM 47X26CM C/50 UN</t>
        </is>
      </c>
      <c r="D1163" t="inlineStr">
        <is>
          <t>04/2026</t>
        </is>
      </c>
      <c r="E1163" t="n">
        <v>10</v>
      </c>
      <c r="F1163" t="n">
        <v>407.6</v>
      </c>
      <c r="G1163" t="n">
        <v>40.76</v>
      </c>
    </row>
    <row r="1164">
      <c r="A1164" t="inlineStr">
        <is>
          <t>Arcos</t>
        </is>
      </c>
      <c r="B1164" t="n">
        <v>21432</v>
      </c>
      <c r="C1164" t="inlineStr">
        <is>
          <t>SACO CRISTAL 20X30 (PACOTE C/5KG)</t>
        </is>
      </c>
      <c r="D1164" t="inlineStr">
        <is>
          <t>04/2026</t>
        </is>
      </c>
      <c r="E1164" t="n">
        <v>2</v>
      </c>
      <c r="F1164" t="n">
        <v>207</v>
      </c>
      <c r="G1164" t="n">
        <v>103.5</v>
      </c>
    </row>
    <row r="1165">
      <c r="A1165" t="inlineStr">
        <is>
          <t>Arcos</t>
        </is>
      </c>
      <c r="B1165" t="n">
        <v>21433</v>
      </c>
      <c r="C1165" t="inlineStr">
        <is>
          <t xml:space="preserve">SACO CRISTAL 30X40 0,20 (PACOTE C/5KG) </t>
        </is>
      </c>
      <c r="D1165" t="inlineStr">
        <is>
          <t>04/2026</t>
        </is>
      </c>
      <c r="E1165" t="n">
        <v>2</v>
      </c>
      <c r="F1165" t="n">
        <v>210</v>
      </c>
      <c r="G1165" t="n">
        <v>105</v>
      </c>
    </row>
    <row r="1166">
      <c r="A1166" t="inlineStr">
        <is>
          <t>Arcos</t>
        </is>
      </c>
      <c r="B1166" t="n">
        <v>24586</v>
      </c>
      <c r="C1166" t="inlineStr">
        <is>
          <t>SACO CRISTAL 40X60 0,20 C/5KG</t>
        </is>
      </c>
      <c r="D1166" t="inlineStr">
        <is>
          <t>04/2026</t>
        </is>
      </c>
      <c r="E1166" t="n">
        <v>2</v>
      </c>
      <c r="F1166" t="n">
        <v>210</v>
      </c>
      <c r="G1166" t="n">
        <v>105</v>
      </c>
    </row>
    <row r="1167">
      <c r="A1167" t="inlineStr">
        <is>
          <t>Arcos</t>
        </is>
      </c>
      <c r="B1167" t="n">
        <v>17401</v>
      </c>
      <c r="C1167" t="inlineStr">
        <is>
          <t>SACO CRISTAL 60X80 0,20 (PACOTE C/5KG)</t>
        </is>
      </c>
      <c r="D1167" t="inlineStr">
        <is>
          <t>04/2026</t>
        </is>
      </c>
      <c r="E1167" t="n">
        <v>2</v>
      </c>
      <c r="F1167" t="n">
        <v>210</v>
      </c>
      <c r="G1167" t="n">
        <v>105</v>
      </c>
    </row>
    <row r="1168">
      <c r="A1168" t="inlineStr">
        <is>
          <t>Arcos</t>
        </is>
      </c>
      <c r="B1168" t="n">
        <v>21423</v>
      </c>
      <c r="C1168" t="inlineStr">
        <is>
          <t>SACO DE LIXO 100L BL PRETO GROSSO 95X120 4K UN</t>
        </is>
      </c>
      <c r="D1168" t="inlineStr">
        <is>
          <t>04/2026</t>
        </is>
      </c>
      <c r="E1168" t="n">
        <v>8</v>
      </c>
      <c r="F1168" t="n">
        <v>254.56</v>
      </c>
      <c r="G1168" t="n">
        <v>31.82</v>
      </c>
    </row>
    <row r="1169">
      <c r="A1169" t="inlineStr">
        <is>
          <t>Arcos</t>
        </is>
      </c>
      <c r="B1169" t="n">
        <v>21665</v>
      </c>
      <c r="C1169" t="inlineStr">
        <is>
          <t>SACO DE LIXO 200L PRETO REFORCADO</t>
        </is>
      </c>
      <c r="D1169" t="inlineStr">
        <is>
          <t>04/2026</t>
        </is>
      </c>
      <c r="E1169" t="n">
        <v>12</v>
      </c>
      <c r="F1169" t="n">
        <v>381.84</v>
      </c>
      <c r="G1169" t="n">
        <v>31.82</v>
      </c>
    </row>
    <row r="1170">
      <c r="A1170" t="inlineStr">
        <is>
          <t>Arcos</t>
        </is>
      </c>
      <c r="B1170" t="n">
        <v>17399</v>
      </c>
      <c r="C1170" t="inlineStr">
        <is>
          <t>SACO DE LIXO 20L PRETO C/ 100UN</t>
        </is>
      </c>
      <c r="D1170" t="inlineStr">
        <is>
          <t>04/2026</t>
        </is>
      </c>
      <c r="E1170" t="n">
        <v>4</v>
      </c>
      <c r="F1170" t="n">
        <v>75.59999999999999</v>
      </c>
      <c r="G1170" t="n">
        <v>18.9</v>
      </c>
    </row>
    <row r="1171">
      <c r="A1171" t="inlineStr">
        <is>
          <t>Arcos</t>
        </is>
      </c>
      <c r="B1171" t="n">
        <v>17373</v>
      </c>
      <c r="C1171" t="inlineStr">
        <is>
          <t>SACO DE LIXO 40L PRETO C/100</t>
        </is>
      </c>
      <c r="D1171" t="inlineStr">
        <is>
          <t>04/2026</t>
        </is>
      </c>
      <c r="E1171" t="n">
        <v>6</v>
      </c>
      <c r="F1171" t="n">
        <v>124.8</v>
      </c>
      <c r="G1171" t="n">
        <v>20.8</v>
      </c>
    </row>
    <row r="1172">
      <c r="A1172" t="inlineStr">
        <is>
          <t>Arcos</t>
        </is>
      </c>
      <c r="B1172" t="n">
        <v>17397</v>
      </c>
      <c r="C1172" t="inlineStr">
        <is>
          <t>SACO DE LIXO 60L PRETO GROSSO 65X80CM (ENTRE 3KG A 4KG)</t>
        </is>
      </c>
      <c r="D1172" t="inlineStr">
        <is>
          <t>04/2026</t>
        </is>
      </c>
      <c r="E1172" t="n">
        <v>8</v>
      </c>
      <c r="F1172" t="n">
        <v>254.56</v>
      </c>
      <c r="G1172" t="n">
        <v>31.82</v>
      </c>
    </row>
    <row r="1173">
      <c r="A1173" t="inlineStr">
        <is>
          <t>Arcos</t>
        </is>
      </c>
      <c r="B1173" t="n">
        <v>17405</v>
      </c>
      <c r="C1173" t="inlineStr">
        <is>
          <t>SACO PLASTICO BOBINA PICOTADA ROLL 20X30 KG</t>
        </is>
      </c>
      <c r="D1173" t="inlineStr">
        <is>
          <t>04/2026</t>
        </is>
      </c>
      <c r="E1173" t="n">
        <v>7</v>
      </c>
      <c r="F1173" t="n">
        <v>98</v>
      </c>
      <c r="G1173" t="n">
        <v>14</v>
      </c>
    </row>
    <row r="1174">
      <c r="A1174" t="inlineStr">
        <is>
          <t>Arcos</t>
        </is>
      </c>
      <c r="B1174" t="n">
        <v>17383</v>
      </c>
      <c r="C1174" t="inlineStr">
        <is>
          <t>SACO PLASTICO BOBINA PICOTADA ROLL 40X60 KG</t>
        </is>
      </c>
      <c r="D1174" t="inlineStr">
        <is>
          <t>04/2026</t>
        </is>
      </c>
      <c r="E1174" t="n">
        <v>4</v>
      </c>
      <c r="F1174" t="n">
        <v>180</v>
      </c>
      <c r="G1174" t="n">
        <v>45</v>
      </c>
    </row>
    <row r="1175">
      <c r="A1175" t="inlineStr">
        <is>
          <t>Arcos</t>
        </is>
      </c>
      <c r="B1175" t="n">
        <v>17377</v>
      </c>
      <c r="C1175" t="inlineStr">
        <is>
          <t>SACOLA KRAFT 27X18X30 C/100</t>
        </is>
      </c>
      <c r="D1175" t="inlineStr">
        <is>
          <t>04/2026</t>
        </is>
      </c>
      <c r="E1175" t="n">
        <v>2</v>
      </c>
      <c r="F1175" t="n">
        <v>237.9</v>
      </c>
      <c r="G1175" t="n">
        <v>118.95</v>
      </c>
    </row>
    <row r="1176">
      <c r="A1176" t="inlineStr">
        <is>
          <t>Arcos</t>
        </is>
      </c>
      <c r="B1176" t="n">
        <v>28830</v>
      </c>
      <c r="C1176" t="inlineStr">
        <is>
          <t>SACOLA PAPEL PRETO TAM P C/ 105UN</t>
        </is>
      </c>
      <c r="D1176" t="inlineStr">
        <is>
          <t>04/2026</t>
        </is>
      </c>
      <c r="E1176" t="n">
        <v>1</v>
      </c>
      <c r="F1176" t="n">
        <v>579.5</v>
      </c>
      <c r="G1176" t="n">
        <v>579.5</v>
      </c>
    </row>
    <row r="1177">
      <c r="A1177" t="inlineStr">
        <is>
          <t>Arcos</t>
        </is>
      </c>
      <c r="B1177" t="n">
        <v>20332</v>
      </c>
      <c r="C1177" t="inlineStr">
        <is>
          <t>SAGU DE MANDIOCA YOKI C/500G</t>
        </is>
      </c>
      <c r="D1177" t="inlineStr">
        <is>
          <t>04/2026</t>
        </is>
      </c>
      <c r="E1177" t="n">
        <v>15</v>
      </c>
      <c r="F1177" t="n">
        <v>204.5</v>
      </c>
      <c r="G1177" t="n">
        <v>13.63</v>
      </c>
    </row>
    <row r="1178">
      <c r="A1178" t="inlineStr">
        <is>
          <t>Arcos</t>
        </is>
      </c>
      <c r="B1178" t="n">
        <v>19906</v>
      </c>
      <c r="C1178" t="inlineStr">
        <is>
          <t>SAL REFINADO CISNE 10X1KG</t>
        </is>
      </c>
      <c r="D1178" t="inlineStr">
        <is>
          <t>04/2026</t>
        </is>
      </c>
      <c r="E1178" t="n">
        <v>11</v>
      </c>
      <c r="F1178" t="n">
        <v>76.90000000000001</v>
      </c>
      <c r="G1178" t="n">
        <v>6.99</v>
      </c>
    </row>
    <row r="1179">
      <c r="A1179" t="inlineStr">
        <is>
          <t>Arcos</t>
        </is>
      </c>
      <c r="B1179" t="n">
        <v>23113</v>
      </c>
      <c r="C1179" t="inlineStr">
        <is>
          <t>SALSA KG</t>
        </is>
      </c>
      <c r="D1179" t="inlineStr">
        <is>
          <t>04/2026</t>
        </is>
      </c>
      <c r="E1179" t="n">
        <v>12.1</v>
      </c>
      <c r="F1179" t="n">
        <v>148.54</v>
      </c>
      <c r="G1179" t="n">
        <v>12.28</v>
      </c>
    </row>
    <row r="1180">
      <c r="A1180" t="inlineStr">
        <is>
          <t>Arcos</t>
        </is>
      </c>
      <c r="B1180" t="n">
        <v>19465</v>
      </c>
      <c r="C1180" t="inlineStr">
        <is>
          <t>SALSAO KG</t>
        </is>
      </c>
      <c r="D1180" t="inlineStr">
        <is>
          <t>04/2026</t>
        </is>
      </c>
      <c r="E1180" t="n">
        <v>11.8</v>
      </c>
      <c r="F1180" t="n">
        <v>70.14</v>
      </c>
      <c r="G1180" t="n">
        <v>5.94</v>
      </c>
    </row>
    <row r="1181">
      <c r="A1181" t="inlineStr">
        <is>
          <t>Arcos</t>
        </is>
      </c>
      <c r="B1181" t="n">
        <v>17883</v>
      </c>
      <c r="C1181" t="inlineStr">
        <is>
          <t>SODA LIMONADA ANTARCTICA DIET LATA 350ML C/12</t>
        </is>
      </c>
      <c r="D1181" t="inlineStr">
        <is>
          <t>04/2026</t>
        </is>
      </c>
      <c r="E1181" t="n">
        <v>12</v>
      </c>
      <c r="F1181" t="n">
        <v>281.4</v>
      </c>
      <c r="G1181" t="n">
        <v>23.45</v>
      </c>
    </row>
    <row r="1182">
      <c r="A1182" t="inlineStr">
        <is>
          <t>Arcos</t>
        </is>
      </c>
      <c r="B1182" t="n">
        <v>17881</v>
      </c>
      <c r="C1182" t="inlineStr">
        <is>
          <t>SODA LIMONADA ANTARCTICA LATA 350ML C/12</t>
        </is>
      </c>
      <c r="D1182" t="inlineStr">
        <is>
          <t>04/2026</t>
        </is>
      </c>
      <c r="E1182" t="n">
        <v>8</v>
      </c>
      <c r="F1182" t="n">
        <v>160.88</v>
      </c>
      <c r="G1182" t="n">
        <v>20.11</v>
      </c>
    </row>
    <row r="1183">
      <c r="A1183" t="inlineStr">
        <is>
          <t>Arcos</t>
        </is>
      </c>
      <c r="B1183" t="n">
        <v>24986</v>
      </c>
      <c r="C1183" t="inlineStr">
        <is>
          <t>SORVETE DE MARACUJA ARTE GELATE C/3,8KG</t>
        </is>
      </c>
      <c r="D1183" t="inlineStr">
        <is>
          <t>04/2026</t>
        </is>
      </c>
      <c r="E1183" t="n">
        <v>2</v>
      </c>
      <c r="F1183" t="n">
        <v>358.8</v>
      </c>
      <c r="G1183" t="n">
        <v>179.4</v>
      </c>
    </row>
    <row r="1184">
      <c r="A1184" t="inlineStr">
        <is>
          <t>Arcos</t>
        </is>
      </c>
      <c r="B1184" t="n">
        <v>21159</v>
      </c>
      <c r="C1184" t="inlineStr">
        <is>
          <t>SORVETE DE NATA ARTE GELATI C/3,8KG</t>
        </is>
      </c>
      <c r="D1184" t="inlineStr">
        <is>
          <t>04/2026</t>
        </is>
      </c>
      <c r="E1184" t="n">
        <v>3</v>
      </c>
      <c r="F1184" t="n">
        <v>456</v>
      </c>
      <c r="G1184" t="n">
        <v>152</v>
      </c>
    </row>
    <row r="1185">
      <c r="A1185" t="inlineStr">
        <is>
          <t>Arcos</t>
        </is>
      </c>
      <c r="B1185" t="n">
        <v>18589</v>
      </c>
      <c r="C1185" t="inlineStr">
        <is>
          <t>STELLA ARTOIS LONG NECK 330ML C/24</t>
        </is>
      </c>
      <c r="D1185" t="inlineStr">
        <is>
          <t>04/2026</t>
        </is>
      </c>
      <c r="E1185" t="n">
        <v>42</v>
      </c>
      <c r="F1185" t="n">
        <v>2830.38</v>
      </c>
      <c r="G1185" t="n">
        <v>67.39</v>
      </c>
    </row>
    <row r="1186">
      <c r="A1186" t="inlineStr">
        <is>
          <t>Arcos</t>
        </is>
      </c>
      <c r="B1186" t="n">
        <v>18586</v>
      </c>
      <c r="C1186" t="inlineStr">
        <is>
          <t>STELLA ARTOIS SEM GLUTEN LONG NECK 330ML C/24</t>
        </is>
      </c>
      <c r="D1186" t="inlineStr">
        <is>
          <t>04/2026</t>
        </is>
      </c>
      <c r="E1186" t="n">
        <v>8</v>
      </c>
      <c r="F1186" t="n">
        <v>861.04</v>
      </c>
      <c r="G1186" t="n">
        <v>107.63</v>
      </c>
    </row>
    <row r="1187">
      <c r="A1187" t="inlineStr">
        <is>
          <t>Arcos</t>
        </is>
      </c>
      <c r="B1187" t="n">
        <v>25445</v>
      </c>
      <c r="C1187" t="inlineStr">
        <is>
          <t>TEQUILA DON JULIO ANEJO 750ML UN</t>
        </is>
      </c>
      <c r="D1187" t="inlineStr">
        <is>
          <t>04/2026</t>
        </is>
      </c>
      <c r="E1187" t="n">
        <v>2</v>
      </c>
      <c r="F1187" t="n">
        <v>573.12</v>
      </c>
      <c r="G1187" t="n">
        <v>286.56</v>
      </c>
    </row>
    <row r="1188">
      <c r="A1188" t="inlineStr">
        <is>
          <t>Arcos</t>
        </is>
      </c>
      <c r="B1188" t="n">
        <v>18242</v>
      </c>
      <c r="C1188" t="inlineStr">
        <is>
          <t>TEQUILA DON JULIO BLANCO 750ML</t>
        </is>
      </c>
      <c r="D1188" t="inlineStr">
        <is>
          <t>04/2026</t>
        </is>
      </c>
      <c r="E1188" t="n">
        <v>18</v>
      </c>
      <c r="F1188" t="n">
        <v>4213.8</v>
      </c>
      <c r="G1188" t="n">
        <v>234.1</v>
      </c>
    </row>
    <row r="1189">
      <c r="A1189" t="inlineStr">
        <is>
          <t>Arcos</t>
        </is>
      </c>
      <c r="B1189" t="n">
        <v>25507</v>
      </c>
      <c r="C1189" t="inlineStr">
        <is>
          <t>TEQUILA DON JULIO REPOSADO 750ML</t>
        </is>
      </c>
      <c r="D1189" t="inlineStr">
        <is>
          <t>04/2026</t>
        </is>
      </c>
      <c r="E1189" t="n">
        <v>2</v>
      </c>
      <c r="F1189" t="n">
        <v>542</v>
      </c>
      <c r="G1189" t="n">
        <v>271</v>
      </c>
    </row>
    <row r="1190">
      <c r="A1190" t="inlineStr">
        <is>
          <t>Arcos</t>
        </is>
      </c>
      <c r="B1190" t="n">
        <v>23186</v>
      </c>
      <c r="C1190" t="inlineStr">
        <is>
          <t>TOMATE CARMEM SALADA KG</t>
        </is>
      </c>
      <c r="D1190" t="inlineStr">
        <is>
          <t>04/2026</t>
        </is>
      </c>
      <c r="E1190" t="n">
        <v>175</v>
      </c>
      <c r="F1190" t="n">
        <v>2021</v>
      </c>
      <c r="G1190" t="n">
        <v>11.55</v>
      </c>
    </row>
    <row r="1191">
      <c r="A1191" t="inlineStr">
        <is>
          <t>Arcos</t>
        </is>
      </c>
      <c r="B1191" t="n">
        <v>23184</v>
      </c>
      <c r="C1191" t="inlineStr">
        <is>
          <t>TOMATE CEREJA KG</t>
        </is>
      </c>
      <c r="D1191" t="inlineStr">
        <is>
          <t>04/2026</t>
        </is>
      </c>
      <c r="E1191" t="n">
        <v>2.3</v>
      </c>
      <c r="F1191" t="n">
        <v>32.24</v>
      </c>
      <c r="G1191" t="n">
        <v>14.02</v>
      </c>
    </row>
    <row r="1192">
      <c r="A1192" t="inlineStr">
        <is>
          <t>Arcos</t>
        </is>
      </c>
      <c r="B1192" t="n">
        <v>19539</v>
      </c>
      <c r="C1192" t="inlineStr">
        <is>
          <t>TOMATE MOLHO ITALIANO KG</t>
        </is>
      </c>
      <c r="D1192" t="inlineStr">
        <is>
          <t>04/2026</t>
        </is>
      </c>
      <c r="E1192" t="n">
        <v>20</v>
      </c>
      <c r="F1192" t="n">
        <v>166.8</v>
      </c>
      <c r="G1192" t="n">
        <v>8.34</v>
      </c>
    </row>
    <row r="1193">
      <c r="A1193" t="inlineStr">
        <is>
          <t>Arcos</t>
        </is>
      </c>
      <c r="B1193" t="n">
        <v>23171</v>
      </c>
      <c r="C1193" t="inlineStr">
        <is>
          <t>TOMATE SALADA DEBORA GRAUDO KG</t>
        </is>
      </c>
      <c r="D1193" t="inlineStr">
        <is>
          <t>04/2026</t>
        </is>
      </c>
      <c r="E1193" t="n">
        <v>10</v>
      </c>
      <c r="F1193" t="n">
        <v>96.40000000000001</v>
      </c>
      <c r="G1193" t="n">
        <v>9.640000000000001</v>
      </c>
    </row>
    <row r="1194">
      <c r="A1194" t="inlineStr">
        <is>
          <t>Arcos</t>
        </is>
      </c>
      <c r="B1194" t="n">
        <v>23108</v>
      </c>
      <c r="C1194" t="inlineStr">
        <is>
          <t>TOMILHO KG</t>
        </is>
      </c>
      <c r="D1194" t="inlineStr">
        <is>
          <t>04/2026</t>
        </is>
      </c>
      <c r="E1194" t="n">
        <v>0.3</v>
      </c>
      <c r="F1194" t="n">
        <v>28</v>
      </c>
      <c r="G1194" t="n">
        <v>93.33</v>
      </c>
    </row>
    <row r="1195">
      <c r="A1195" t="inlineStr">
        <is>
          <t>Arcos</t>
        </is>
      </c>
      <c r="B1195" t="n">
        <v>26586</v>
      </c>
      <c r="C1195" t="inlineStr">
        <is>
          <t>TORTILHA DE MILHO DE 11CM C/50 UN</t>
        </is>
      </c>
      <c r="D1195" t="inlineStr">
        <is>
          <t>04/2026</t>
        </is>
      </c>
      <c r="E1195" t="n">
        <v>1</v>
      </c>
      <c r="F1195" t="n">
        <v>325</v>
      </c>
      <c r="G1195" t="n">
        <v>325</v>
      </c>
    </row>
    <row r="1196">
      <c r="A1196" t="inlineStr">
        <is>
          <t>Arcos</t>
        </is>
      </c>
      <c r="B1196" t="n">
        <v>17361</v>
      </c>
      <c r="C1196" t="inlineStr">
        <is>
          <t>TOUCA TNT BRANCA C/100UN</t>
        </is>
      </c>
      <c r="D1196" t="inlineStr">
        <is>
          <t>04/2026</t>
        </is>
      </c>
      <c r="E1196" t="n">
        <v>8</v>
      </c>
      <c r="F1196" t="n">
        <v>61.04</v>
      </c>
      <c r="G1196" t="n">
        <v>7.63</v>
      </c>
    </row>
    <row r="1197">
      <c r="A1197" t="inlineStr">
        <is>
          <t>Arcos</t>
        </is>
      </c>
      <c r="B1197" t="n">
        <v>18220</v>
      </c>
      <c r="C1197" t="inlineStr">
        <is>
          <t>VERMOUTH CARPANO CLASSICO ROSSO ITALIANO 1L</t>
        </is>
      </c>
      <c r="D1197" t="inlineStr">
        <is>
          <t>04/2026</t>
        </is>
      </c>
      <c r="E1197" t="n">
        <v>6</v>
      </c>
      <c r="F1197" t="n">
        <v>450</v>
      </c>
      <c r="G1197" t="n">
        <v>75</v>
      </c>
    </row>
    <row r="1198">
      <c r="A1198" t="inlineStr">
        <is>
          <t>Arcos</t>
        </is>
      </c>
      <c r="B1198" t="n">
        <v>18219</v>
      </c>
      <c r="C1198" t="inlineStr">
        <is>
          <t>VERMOUTH CARPANO PUNT E MES 1L</t>
        </is>
      </c>
      <c r="D1198" t="inlineStr">
        <is>
          <t>04/2026</t>
        </is>
      </c>
      <c r="E1198" t="n">
        <v>6</v>
      </c>
      <c r="F1198" t="n">
        <v>480</v>
      </c>
      <c r="G1198" t="n">
        <v>80</v>
      </c>
    </row>
    <row r="1199">
      <c r="A1199" t="inlineStr">
        <is>
          <t>Arcos</t>
        </is>
      </c>
      <c r="B1199" t="n">
        <v>18218</v>
      </c>
      <c r="C1199" t="inlineStr">
        <is>
          <t>VERMOUTH CINZANO ROSSO ARGENTINO 1L</t>
        </is>
      </c>
      <c r="D1199" t="inlineStr">
        <is>
          <t>04/2026</t>
        </is>
      </c>
      <c r="E1199" t="n">
        <v>6</v>
      </c>
      <c r="F1199" t="n">
        <v>156</v>
      </c>
      <c r="G1199" t="n">
        <v>26</v>
      </c>
    </row>
    <row r="1200">
      <c r="A1200" t="inlineStr">
        <is>
          <t>Arcos</t>
        </is>
      </c>
      <c r="B1200" t="n">
        <v>20202</v>
      </c>
      <c r="C1200" t="inlineStr">
        <is>
          <t>VINAGRE DE ARROZ CASTELO 750ML UN</t>
        </is>
      </c>
      <c r="D1200" t="inlineStr">
        <is>
          <t>04/2026</t>
        </is>
      </c>
      <c r="E1200" t="n">
        <v>6</v>
      </c>
      <c r="F1200" t="n">
        <v>43.2</v>
      </c>
      <c r="G1200" t="n">
        <v>7.2</v>
      </c>
    </row>
    <row r="1201">
      <c r="A1201" t="inlineStr">
        <is>
          <t>Arcos</t>
        </is>
      </c>
      <c r="B1201" t="n">
        <v>20961</v>
      </c>
      <c r="C1201" t="inlineStr">
        <is>
          <t>VINAGRE DE MACA CASTELO 750ML UN</t>
        </is>
      </c>
      <c r="D1201" t="inlineStr">
        <is>
          <t>04/2026</t>
        </is>
      </c>
      <c r="E1201" t="n">
        <v>6</v>
      </c>
      <c r="F1201" t="n">
        <v>53.4</v>
      </c>
      <c r="G1201" t="n">
        <v>8.9</v>
      </c>
    </row>
    <row r="1202">
      <c r="A1202" t="inlineStr">
        <is>
          <t>Arcos</t>
        </is>
      </c>
      <c r="B1202" t="n">
        <v>17800</v>
      </c>
      <c r="C1202" t="inlineStr">
        <is>
          <t>VINHO BRANCO ALMADEN RIESLING 750ML</t>
        </is>
      </c>
      <c r="D1202" t="inlineStr">
        <is>
          <t>04/2026</t>
        </is>
      </c>
      <c r="E1202" t="n">
        <v>12</v>
      </c>
      <c r="F1202" t="n">
        <v>315</v>
      </c>
      <c r="G1202" t="n">
        <v>26.25</v>
      </c>
    </row>
    <row r="1203">
      <c r="A1203" t="inlineStr">
        <is>
          <t>Arcos</t>
        </is>
      </c>
      <c r="B1203" t="n">
        <v>17778</v>
      </c>
      <c r="C1203" t="inlineStr">
        <is>
          <t>VINHO BRANCO JEREZ FORTIF REAL TESOURO FINO 750ML</t>
        </is>
      </c>
      <c r="D1203" t="inlineStr">
        <is>
          <t>04/2026</t>
        </is>
      </c>
      <c r="E1203" t="n">
        <v>18</v>
      </c>
      <c r="F1203" t="n">
        <v>2070.9</v>
      </c>
      <c r="G1203" t="n">
        <v>115.05</v>
      </c>
    </row>
    <row r="1204">
      <c r="A1204" t="inlineStr">
        <is>
          <t>Arcos</t>
        </is>
      </c>
      <c r="B1204" t="n">
        <v>21945</v>
      </c>
      <c r="C1204" t="inlineStr">
        <is>
          <t>VINHO BRANCO MASCARA FUEGO CHARDONNAY 750ML</t>
        </is>
      </c>
      <c r="D1204" t="inlineStr">
        <is>
          <t>04/2026</t>
        </is>
      </c>
      <c r="E1204" t="n">
        <v>120</v>
      </c>
      <c r="F1204" t="n">
        <v>4758</v>
      </c>
      <c r="G1204" t="n">
        <v>39.65</v>
      </c>
    </row>
    <row r="1205">
      <c r="A1205" t="inlineStr">
        <is>
          <t>Arcos</t>
        </is>
      </c>
      <c r="B1205" t="n">
        <v>17716</v>
      </c>
      <c r="C1205" t="inlineStr">
        <is>
          <t>VINHO TINTO ALMADEN CABERNET SAUVIGNON 750ML</t>
        </is>
      </c>
      <c r="D1205" t="inlineStr">
        <is>
          <t>04/2026</t>
        </is>
      </c>
      <c r="E1205" t="n">
        <v>12</v>
      </c>
      <c r="F1205" t="n">
        <v>318</v>
      </c>
      <c r="G1205" t="n">
        <v>26.5</v>
      </c>
    </row>
    <row r="1206">
      <c r="A1206" t="inlineStr">
        <is>
          <t>Arcos</t>
        </is>
      </c>
      <c r="B1206" t="n">
        <v>17594</v>
      </c>
      <c r="C1206" t="inlineStr">
        <is>
          <t>VINHO TINTO LE JAJA DE JAU DE SYRAH 750ML FRANCA</t>
        </is>
      </c>
      <c r="D1206" t="inlineStr">
        <is>
          <t>04/2026</t>
        </is>
      </c>
      <c r="E1206" t="n">
        <v>30</v>
      </c>
      <c r="F1206" t="n">
        <v>2028</v>
      </c>
      <c r="G1206" t="n">
        <v>67.59999999999999</v>
      </c>
    </row>
    <row r="1207">
      <c r="A1207" t="inlineStr">
        <is>
          <t>Arcos</t>
        </is>
      </c>
      <c r="B1207" t="n">
        <v>25040</v>
      </c>
      <c r="C1207" t="inlineStr">
        <is>
          <t>VINHO TINTO LE LOUP DANS LA BERGERIE 750ML</t>
        </is>
      </c>
      <c r="D1207" t="inlineStr">
        <is>
          <t>04/2026</t>
        </is>
      </c>
      <c r="E1207" t="n">
        <v>18</v>
      </c>
      <c r="F1207" t="n">
        <v>1935.36</v>
      </c>
      <c r="G1207" t="n">
        <v>107.52</v>
      </c>
    </row>
    <row r="1208">
      <c r="A1208" t="inlineStr">
        <is>
          <t>Arcos</t>
        </is>
      </c>
      <c r="B1208" t="n">
        <v>18179</v>
      </c>
      <c r="C1208" t="inlineStr">
        <is>
          <t>VODKA KETEL ONE 1L</t>
        </is>
      </c>
      <c r="D1208" t="inlineStr">
        <is>
          <t>04/2026</t>
        </is>
      </c>
      <c r="E1208" t="n">
        <v>48</v>
      </c>
      <c r="F1208" t="n">
        <v>5408.4</v>
      </c>
      <c r="G1208" t="n">
        <v>112.68</v>
      </c>
    </row>
    <row r="1209">
      <c r="A1209" t="inlineStr">
        <is>
          <t>Arcos</t>
        </is>
      </c>
      <c r="B1209" t="n">
        <v>18157</v>
      </c>
      <c r="C1209" t="inlineStr">
        <is>
          <t>WHISKY BOURBON BULLEIT 750ML</t>
        </is>
      </c>
      <c r="D1209" t="inlineStr">
        <is>
          <t>04/2026</t>
        </is>
      </c>
      <c r="E1209" t="n">
        <v>6</v>
      </c>
      <c r="F1209" t="n">
        <v>1184.52</v>
      </c>
      <c r="G1209" t="n">
        <v>197.42</v>
      </c>
    </row>
    <row r="1210">
      <c r="A1210" t="inlineStr">
        <is>
          <t>Arcos</t>
        </is>
      </c>
      <c r="B1210" t="n">
        <v>18146</v>
      </c>
      <c r="C1210" t="inlineStr">
        <is>
          <t>WHISKY CHIVAS REGAL 12 ANOS 1L</t>
        </is>
      </c>
      <c r="D1210" t="inlineStr">
        <is>
          <t>04/2026</t>
        </is>
      </c>
      <c r="E1210" t="n">
        <v>2</v>
      </c>
      <c r="F1210" t="n">
        <v>199.8</v>
      </c>
      <c r="G1210" t="n">
        <v>99.90000000000001</v>
      </c>
    </row>
    <row r="1211">
      <c r="A1211" t="inlineStr">
        <is>
          <t>Arcos</t>
        </is>
      </c>
      <c r="B1211" t="n">
        <v>18129</v>
      </c>
      <c r="C1211" t="inlineStr">
        <is>
          <t>WHISKY JACK DANIELS 1L</t>
        </is>
      </c>
      <c r="D1211" t="inlineStr">
        <is>
          <t>04/2026</t>
        </is>
      </c>
      <c r="E1211" t="n">
        <v>2</v>
      </c>
      <c r="F1211" t="n">
        <v>229.32</v>
      </c>
      <c r="G1211" t="n">
        <v>114.66</v>
      </c>
    </row>
    <row r="1212">
      <c r="A1212" t="inlineStr">
        <is>
          <t>Arcos</t>
        </is>
      </c>
      <c r="B1212" t="n">
        <v>18119</v>
      </c>
      <c r="C1212" t="inlineStr">
        <is>
          <t>WHISKY JOHNNIE WALKER BLACK LABEL 1L</t>
        </is>
      </c>
      <c r="D1212" t="inlineStr">
        <is>
          <t>04/2026</t>
        </is>
      </c>
      <c r="E1212" t="n">
        <v>24</v>
      </c>
      <c r="F1212" t="n">
        <v>3998.64</v>
      </c>
      <c r="G1212" t="n">
        <v>166.61</v>
      </c>
    </row>
    <row r="1213">
      <c r="A1213" t="inlineStr">
        <is>
          <t>Arcos</t>
        </is>
      </c>
      <c r="B1213" t="n">
        <v>18099</v>
      </c>
      <c r="C1213" t="inlineStr">
        <is>
          <t>WHISKY SINGLETON 12 ANOS SINGLE MALT 750ML</t>
        </is>
      </c>
      <c r="D1213" t="inlineStr">
        <is>
          <t>04/2026</t>
        </is>
      </c>
      <c r="E1213" t="n">
        <v>18</v>
      </c>
      <c r="F1213" t="n">
        <v>3865.02</v>
      </c>
      <c r="G1213" t="n">
        <v>214.72</v>
      </c>
    </row>
    <row r="1214">
      <c r="A1214" t="inlineStr">
        <is>
          <t>Arcos</t>
        </is>
      </c>
      <c r="B1214" t="n">
        <v>28071</v>
      </c>
      <c r="C1214" t="inlineStr">
        <is>
          <t>WHISKY WOODFORD BOURBON RESERVE 750ML</t>
        </is>
      </c>
      <c r="D1214" t="inlineStr">
        <is>
          <t>04/2026</t>
        </is>
      </c>
      <c r="E1214" t="n">
        <v>2</v>
      </c>
      <c r="F1214" t="n">
        <v>327.8</v>
      </c>
      <c r="G1214" t="n">
        <v>163.9</v>
      </c>
    </row>
    <row r="1215">
      <c r="A1215" t="inlineStr">
        <is>
          <t>Arcos</t>
        </is>
      </c>
      <c r="B1215" t="n">
        <v>25258</v>
      </c>
      <c r="C1215" t="inlineStr">
        <is>
          <t>ZATAR KG</t>
        </is>
      </c>
      <c r="D1215" t="inlineStr">
        <is>
          <t>04/2026</t>
        </is>
      </c>
      <c r="E1215" t="n">
        <v>0.1</v>
      </c>
      <c r="F1215" t="n">
        <v>4.9</v>
      </c>
      <c r="G1215" t="n">
        <v>49</v>
      </c>
    </row>
    <row r="1216">
      <c r="A1216" t="inlineStr">
        <is>
          <t>Arcos</t>
        </is>
      </c>
      <c r="B1216" t="n">
        <v>19787</v>
      </c>
      <c r="C1216" t="inlineStr">
        <is>
          <t>ABACAXI PEROLA KG</t>
        </is>
      </c>
      <c r="D1216" t="inlineStr">
        <is>
          <t>03/2026</t>
        </is>
      </c>
      <c r="E1216" t="n">
        <v>224</v>
      </c>
      <c r="F1216" t="n">
        <v>1147.82</v>
      </c>
      <c r="G1216" t="n">
        <v>5.12</v>
      </c>
    </row>
    <row r="1217">
      <c r="A1217" t="inlineStr">
        <is>
          <t>Arcos</t>
        </is>
      </c>
      <c r="B1217" t="n">
        <v>19658</v>
      </c>
      <c r="C1217" t="inlineStr">
        <is>
          <t>ABOBORA JAPONESA / CABOTIAN KG</t>
        </is>
      </c>
      <c r="D1217" t="inlineStr">
        <is>
          <t>03/2026</t>
        </is>
      </c>
      <c r="E1217" t="n">
        <v>45.3</v>
      </c>
      <c r="F1217" t="n">
        <v>146.17</v>
      </c>
      <c r="G1217" t="n">
        <v>3.23</v>
      </c>
    </row>
    <row r="1218">
      <c r="A1218" t="inlineStr">
        <is>
          <t>Arcos</t>
        </is>
      </c>
      <c r="B1218" t="n">
        <v>19657</v>
      </c>
      <c r="C1218" t="inlineStr">
        <is>
          <t>ABOBORA PESCOCO KG</t>
        </is>
      </c>
      <c r="D1218" t="inlineStr">
        <is>
          <t>03/2026</t>
        </is>
      </c>
      <c r="E1218" t="n">
        <v>12.2</v>
      </c>
      <c r="F1218" t="n">
        <v>56.45</v>
      </c>
      <c r="G1218" t="n">
        <v>4.63</v>
      </c>
    </row>
    <row r="1219">
      <c r="A1219" t="inlineStr">
        <is>
          <t>Arcos</t>
        </is>
      </c>
      <c r="B1219" t="n">
        <v>19654</v>
      </c>
      <c r="C1219" t="inlineStr">
        <is>
          <t>ABOBRINHA ITALIANA GRAUDA KG</t>
        </is>
      </c>
      <c r="D1219" t="inlineStr">
        <is>
          <t>03/2026</t>
        </is>
      </c>
      <c r="E1219" t="n">
        <v>28.1</v>
      </c>
      <c r="F1219" t="n">
        <v>210.02</v>
      </c>
      <c r="G1219" t="n">
        <v>7.47</v>
      </c>
    </row>
    <row r="1220">
      <c r="A1220" t="inlineStr">
        <is>
          <t>Arcos</t>
        </is>
      </c>
      <c r="B1220" t="n">
        <v>25647</v>
      </c>
      <c r="C1220" t="inlineStr">
        <is>
          <t>ACELGA BOK CHOY KG</t>
        </is>
      </c>
      <c r="D1220" t="inlineStr">
        <is>
          <t>03/2026</t>
        </is>
      </c>
      <c r="E1220" t="n">
        <v>11.55</v>
      </c>
      <c r="F1220" t="n">
        <v>234.07</v>
      </c>
      <c r="G1220" t="n">
        <v>20.27</v>
      </c>
    </row>
    <row r="1221">
      <c r="A1221" t="inlineStr">
        <is>
          <t>Arcos</t>
        </is>
      </c>
      <c r="B1221" t="n">
        <v>19857</v>
      </c>
      <c r="C1221" t="inlineStr">
        <is>
          <t>ACIDO CITRICO KG</t>
        </is>
      </c>
      <c r="D1221" t="inlineStr">
        <is>
          <t>03/2026</t>
        </is>
      </c>
      <c r="E1221" t="n">
        <v>12</v>
      </c>
      <c r="F1221" t="n">
        <v>624</v>
      </c>
      <c r="G1221" t="n">
        <v>52</v>
      </c>
    </row>
    <row r="1222">
      <c r="A1222" t="inlineStr">
        <is>
          <t>Arcos</t>
        </is>
      </c>
      <c r="B1222" t="n">
        <v>24831</v>
      </c>
      <c r="C1222" t="inlineStr">
        <is>
          <t>ACIDO TARTARICO KG</t>
        </is>
      </c>
      <c r="D1222" t="inlineStr">
        <is>
          <t>03/2026</t>
        </is>
      </c>
      <c r="E1222" t="n">
        <v>2</v>
      </c>
      <c r="F1222" t="n">
        <v>252</v>
      </c>
      <c r="G1222" t="n">
        <v>126</v>
      </c>
    </row>
    <row r="1223">
      <c r="A1223" t="inlineStr">
        <is>
          <t>Arcos</t>
        </is>
      </c>
      <c r="B1223" t="n">
        <v>26342</v>
      </c>
      <c r="C1223" t="inlineStr">
        <is>
          <t>ACUCAR CONFEITEIRO HARALD C/1KG</t>
        </is>
      </c>
      <c r="D1223" t="inlineStr">
        <is>
          <t>03/2026</t>
        </is>
      </c>
      <c r="E1223" t="n">
        <v>1</v>
      </c>
      <c r="F1223" t="n">
        <v>6.28</v>
      </c>
      <c r="G1223" t="n">
        <v>6.28</v>
      </c>
    </row>
    <row r="1224">
      <c r="A1224" t="inlineStr">
        <is>
          <t>Arcos</t>
        </is>
      </c>
      <c r="B1224" t="n">
        <v>21098</v>
      </c>
      <c r="C1224" t="inlineStr">
        <is>
          <t>ACUCAR MASCAVO UNIAO C/1KG</t>
        </is>
      </c>
      <c r="D1224" t="inlineStr">
        <is>
          <t>03/2026</t>
        </is>
      </c>
      <c r="E1224" t="n">
        <v>30</v>
      </c>
      <c r="F1224" t="n">
        <v>525.25</v>
      </c>
      <c r="G1224" t="n">
        <v>17.51</v>
      </c>
    </row>
    <row r="1225">
      <c r="A1225" t="inlineStr">
        <is>
          <t>Arcos</t>
        </is>
      </c>
      <c r="B1225" t="n">
        <v>21093</v>
      </c>
      <c r="C1225" t="inlineStr">
        <is>
          <t>ACUCAR REFINADO UNIAO 1KG UN</t>
        </is>
      </c>
      <c r="D1225" t="inlineStr">
        <is>
          <t>03/2026</t>
        </is>
      </c>
      <c r="E1225" t="n">
        <v>240</v>
      </c>
      <c r="F1225" t="n">
        <v>1048.2</v>
      </c>
      <c r="G1225" t="n">
        <v>4.37</v>
      </c>
    </row>
    <row r="1226">
      <c r="A1226" t="inlineStr">
        <is>
          <t>Arcos</t>
        </is>
      </c>
      <c r="B1226" t="n">
        <v>21085</v>
      </c>
      <c r="C1226" t="inlineStr">
        <is>
          <t>ACUCAR SACHE UNIAO 5G C/1000</t>
        </is>
      </c>
      <c r="D1226" t="inlineStr">
        <is>
          <t>03/2026</t>
        </is>
      </c>
      <c r="E1226" t="n">
        <v>4</v>
      </c>
      <c r="F1226" t="n">
        <v>179</v>
      </c>
      <c r="G1226" t="n">
        <v>44.75</v>
      </c>
    </row>
    <row r="1227">
      <c r="A1227" t="inlineStr">
        <is>
          <t>Arcos</t>
        </is>
      </c>
      <c r="B1227" t="n">
        <v>17974</v>
      </c>
      <c r="C1227" t="inlineStr">
        <is>
          <t>AGUA DE COCO KERO COCO 1L</t>
        </is>
      </c>
      <c r="D1227" t="inlineStr">
        <is>
          <t>03/2026</t>
        </is>
      </c>
      <c r="E1227" t="n">
        <v>12</v>
      </c>
      <c r="F1227" t="n">
        <v>119.4</v>
      </c>
      <c r="G1227" t="n">
        <v>9.949999999999999</v>
      </c>
    </row>
    <row r="1228">
      <c r="A1228" t="inlineStr">
        <is>
          <t>Arcos</t>
        </is>
      </c>
      <c r="B1228" t="n">
        <v>17925</v>
      </c>
      <c r="C1228" t="inlineStr">
        <is>
          <t>AGUA MINERAL C/ GAS ACQUISSIMA 350ML C/12</t>
        </is>
      </c>
      <c r="D1228" t="inlineStr">
        <is>
          <t>03/2026</t>
        </is>
      </c>
      <c r="E1228" t="n">
        <v>20</v>
      </c>
      <c r="F1228" t="n">
        <v>663.6</v>
      </c>
      <c r="G1228" t="n">
        <v>33.18</v>
      </c>
    </row>
    <row r="1229">
      <c r="A1229" t="inlineStr">
        <is>
          <t>Arcos</t>
        </is>
      </c>
      <c r="B1229" t="n">
        <v>24006</v>
      </c>
      <c r="C1229" t="inlineStr">
        <is>
          <t>AGUA MINERAL COM GAS DIAMOND 310ML C/12</t>
        </is>
      </c>
      <c r="D1229" t="inlineStr">
        <is>
          <t>03/2026</t>
        </is>
      </c>
      <c r="E1229" t="n">
        <v>55</v>
      </c>
      <c r="F1229" t="n">
        <v>1328.5</v>
      </c>
      <c r="G1229" t="n">
        <v>24.15</v>
      </c>
    </row>
    <row r="1230">
      <c r="A1230" t="inlineStr">
        <is>
          <t>Arcos</t>
        </is>
      </c>
      <c r="B1230" t="n">
        <v>28954</v>
      </c>
      <c r="C1230" t="inlineStr">
        <is>
          <t>AGUA MINERAL COM GAS MAMBA 350ML C/12</t>
        </is>
      </c>
      <c r="D1230" t="inlineStr">
        <is>
          <t>03/2026</t>
        </is>
      </c>
      <c r="E1230" t="n">
        <v>15</v>
      </c>
      <c r="F1230" t="n">
        <v>553.65</v>
      </c>
      <c r="G1230" t="n">
        <v>36.91</v>
      </c>
    </row>
    <row r="1231">
      <c r="A1231" t="inlineStr">
        <is>
          <t>Arcos</t>
        </is>
      </c>
      <c r="B1231" t="n">
        <v>24004</v>
      </c>
      <c r="C1231" t="inlineStr">
        <is>
          <t>AGUA MINERAL SEM GAS ACQUISSIMA 350ML C/12</t>
        </is>
      </c>
      <c r="D1231" t="inlineStr">
        <is>
          <t>03/2026</t>
        </is>
      </c>
      <c r="E1231" t="n">
        <v>80</v>
      </c>
      <c r="F1231" t="n">
        <v>2331.2</v>
      </c>
      <c r="G1231" t="n">
        <v>29.14</v>
      </c>
    </row>
    <row r="1232">
      <c r="A1232" t="inlineStr">
        <is>
          <t>Arcos</t>
        </is>
      </c>
      <c r="B1232" t="n">
        <v>17969</v>
      </c>
      <c r="C1232" t="inlineStr">
        <is>
          <t>AGUA MINERAL SEM GAS DIAMOND 310ML C/12</t>
        </is>
      </c>
      <c r="D1232" t="inlineStr">
        <is>
          <t>03/2026</t>
        </is>
      </c>
      <c r="E1232" t="n">
        <v>160</v>
      </c>
      <c r="F1232" t="n">
        <v>3660</v>
      </c>
      <c r="G1232" t="n">
        <v>22.88</v>
      </c>
    </row>
    <row r="1233">
      <c r="A1233" t="inlineStr">
        <is>
          <t>Arcos</t>
        </is>
      </c>
      <c r="B1233" t="n">
        <v>28955</v>
      </c>
      <c r="C1233" t="inlineStr">
        <is>
          <t>AGUA MINERAL SEM GAS MAMBA 350ML C/12</t>
        </is>
      </c>
      <c r="D1233" t="inlineStr">
        <is>
          <t>03/2026</t>
        </is>
      </c>
      <c r="E1233" t="n">
        <v>60</v>
      </c>
      <c r="F1233" t="n">
        <v>2214.6</v>
      </c>
      <c r="G1233" t="n">
        <v>36.91</v>
      </c>
    </row>
    <row r="1234">
      <c r="A1234" t="inlineStr">
        <is>
          <t>Arcos</t>
        </is>
      </c>
      <c r="B1234" t="n">
        <v>24030</v>
      </c>
      <c r="C1234" t="inlineStr">
        <is>
          <t>AGUA TONICA PRATA 269ML</t>
        </is>
      </c>
      <c r="D1234" t="inlineStr">
        <is>
          <t>03/2026</t>
        </is>
      </c>
      <c r="E1234" t="n">
        <v>18</v>
      </c>
      <c r="F1234" t="n">
        <v>68.22</v>
      </c>
      <c r="G1234" t="n">
        <v>3.79</v>
      </c>
    </row>
    <row r="1235">
      <c r="A1235" t="inlineStr">
        <is>
          <t>Arcos</t>
        </is>
      </c>
      <c r="B1235" t="n">
        <v>28895</v>
      </c>
      <c r="C1235" t="inlineStr">
        <is>
          <t>AGUA TONICA PRATA 269ML C/6UN</t>
        </is>
      </c>
      <c r="D1235" t="inlineStr">
        <is>
          <t>03/2026</t>
        </is>
      </c>
      <c r="E1235" t="n">
        <v>20</v>
      </c>
      <c r="F1235" t="n">
        <v>485.8</v>
      </c>
      <c r="G1235" t="n">
        <v>24.29</v>
      </c>
    </row>
    <row r="1236">
      <c r="A1236" t="inlineStr">
        <is>
          <t>Arcos</t>
        </is>
      </c>
      <c r="B1236" t="n">
        <v>19506</v>
      </c>
      <c r="C1236" t="inlineStr">
        <is>
          <t>ALECRIM KG</t>
        </is>
      </c>
      <c r="D1236" t="inlineStr">
        <is>
          <t>03/2026</t>
        </is>
      </c>
      <c r="E1236" t="n">
        <v>0.4</v>
      </c>
      <c r="F1236" t="n">
        <v>20.6</v>
      </c>
      <c r="G1236" t="n">
        <v>51.5</v>
      </c>
    </row>
    <row r="1237">
      <c r="A1237" t="inlineStr">
        <is>
          <t>Arcos</t>
        </is>
      </c>
      <c r="B1237" t="n">
        <v>19505</v>
      </c>
      <c r="C1237" t="inlineStr">
        <is>
          <t>ALFACE AMERICANA KG</t>
        </is>
      </c>
      <c r="D1237" t="inlineStr">
        <is>
          <t>03/2026</t>
        </is>
      </c>
      <c r="E1237" t="n">
        <v>16.3</v>
      </c>
      <c r="F1237" t="n">
        <v>203.95</v>
      </c>
      <c r="G1237" t="n">
        <v>12.51</v>
      </c>
    </row>
    <row r="1238">
      <c r="A1238" t="inlineStr">
        <is>
          <t>Arcos</t>
        </is>
      </c>
      <c r="B1238" t="n">
        <v>19503</v>
      </c>
      <c r="C1238" t="inlineStr">
        <is>
          <t>ALFACE CRESPA KG</t>
        </is>
      </c>
      <c r="D1238" t="inlineStr">
        <is>
          <t>03/2026</t>
        </is>
      </c>
      <c r="E1238" t="n">
        <v>12.4</v>
      </c>
      <c r="F1238" t="n">
        <v>146.8</v>
      </c>
      <c r="G1238" t="n">
        <v>11.84</v>
      </c>
    </row>
    <row r="1239">
      <c r="A1239" t="inlineStr">
        <is>
          <t>Arcos</t>
        </is>
      </c>
      <c r="B1239" t="n">
        <v>19502</v>
      </c>
      <c r="C1239" t="inlineStr">
        <is>
          <t>ALFACE CRESPA ROXA KG</t>
        </is>
      </c>
      <c r="D1239" t="inlineStr">
        <is>
          <t>03/2026</t>
        </is>
      </c>
      <c r="E1239" t="n">
        <v>14.7</v>
      </c>
      <c r="F1239" t="n">
        <v>292.1</v>
      </c>
      <c r="G1239" t="n">
        <v>19.87</v>
      </c>
    </row>
    <row r="1240">
      <c r="A1240" t="inlineStr">
        <is>
          <t>Arcos</t>
        </is>
      </c>
      <c r="B1240" t="n">
        <v>19498</v>
      </c>
      <c r="C1240" t="inlineStr">
        <is>
          <t>ALFACE ROMANA KG</t>
        </is>
      </c>
      <c r="D1240" t="inlineStr">
        <is>
          <t>03/2026</t>
        </is>
      </c>
      <c r="E1240" t="n">
        <v>12.3</v>
      </c>
      <c r="F1240" t="n">
        <v>201</v>
      </c>
      <c r="G1240" t="n">
        <v>16.34</v>
      </c>
    </row>
    <row r="1241">
      <c r="A1241" t="inlineStr">
        <is>
          <t>Arcos</t>
        </is>
      </c>
      <c r="B1241" t="n">
        <v>19652</v>
      </c>
      <c r="C1241" t="inlineStr">
        <is>
          <t>ALHO COMUM KG</t>
        </is>
      </c>
      <c r="D1241" t="inlineStr">
        <is>
          <t>03/2026</t>
        </is>
      </c>
      <c r="E1241" t="n">
        <v>5.6</v>
      </c>
      <c r="F1241" t="n">
        <v>112.21</v>
      </c>
      <c r="G1241" t="n">
        <v>20.04</v>
      </c>
    </row>
    <row r="1242">
      <c r="A1242" t="inlineStr">
        <is>
          <t>Arcos</t>
        </is>
      </c>
      <c r="B1242" t="n">
        <v>19647</v>
      </c>
      <c r="C1242" t="inlineStr">
        <is>
          <t>ALHO PORO KG</t>
        </is>
      </c>
      <c r="D1242" t="inlineStr">
        <is>
          <t>03/2026</t>
        </is>
      </c>
      <c r="E1242" t="n">
        <v>7.2</v>
      </c>
      <c r="F1242" t="n">
        <v>95.65000000000001</v>
      </c>
      <c r="G1242" t="n">
        <v>13.28</v>
      </c>
    </row>
    <row r="1243">
      <c r="A1243" t="inlineStr">
        <is>
          <t>Arcos</t>
        </is>
      </c>
      <c r="B1243" t="n">
        <v>24037</v>
      </c>
      <c r="C1243" t="inlineStr">
        <is>
          <t>ALHO TRITURADO FRITO</t>
        </is>
      </c>
      <c r="D1243" t="inlineStr">
        <is>
          <t>03/2026</t>
        </is>
      </c>
      <c r="E1243" t="n">
        <v>35</v>
      </c>
      <c r="F1243" t="n">
        <v>651.2</v>
      </c>
      <c r="G1243" t="n">
        <v>18.61</v>
      </c>
    </row>
    <row r="1244">
      <c r="A1244" t="inlineStr">
        <is>
          <t>Arcos</t>
        </is>
      </c>
      <c r="B1244" t="n">
        <v>20715</v>
      </c>
      <c r="C1244" t="inlineStr">
        <is>
          <t>AMARENA FABBRI FRUTO C/3,2KG</t>
        </is>
      </c>
      <c r="D1244" t="inlineStr">
        <is>
          <t>03/2026</t>
        </is>
      </c>
      <c r="E1244" t="n">
        <v>4</v>
      </c>
      <c r="F1244" t="n">
        <v>1765.6</v>
      </c>
      <c r="G1244" t="n">
        <v>441.4</v>
      </c>
    </row>
    <row r="1245">
      <c r="A1245" t="inlineStr">
        <is>
          <t>Arcos</t>
        </is>
      </c>
      <c r="B1245" t="n">
        <v>19701</v>
      </c>
      <c r="C1245" t="inlineStr">
        <is>
          <t>AMEIXA KG</t>
        </is>
      </c>
      <c r="D1245" t="inlineStr">
        <is>
          <t>03/2026</t>
        </is>
      </c>
      <c r="E1245" t="n">
        <v>4.5</v>
      </c>
      <c r="F1245" t="n">
        <v>52.12</v>
      </c>
      <c r="G1245" t="n">
        <v>11.58</v>
      </c>
    </row>
    <row r="1246">
      <c r="A1246" t="inlineStr">
        <is>
          <t>Arcos</t>
        </is>
      </c>
      <c r="B1246" t="n">
        <v>24039</v>
      </c>
      <c r="C1246" t="inlineStr">
        <is>
          <t>AMENDOA INTEIRA CRUA SEM CASCA 1KG</t>
        </is>
      </c>
      <c r="D1246" t="inlineStr">
        <is>
          <t>03/2026</t>
        </is>
      </c>
      <c r="E1246" t="n">
        <v>40</v>
      </c>
      <c r="F1246" t="n">
        <v>2786</v>
      </c>
      <c r="G1246" t="n">
        <v>69.65000000000001</v>
      </c>
    </row>
    <row r="1247">
      <c r="A1247" t="inlineStr">
        <is>
          <t>Arcos</t>
        </is>
      </c>
      <c r="B1247" t="n">
        <v>20429</v>
      </c>
      <c r="C1247" t="inlineStr">
        <is>
          <t>AMIDO DE MILHO MAIZENA 1KG UN</t>
        </is>
      </c>
      <c r="D1247" t="inlineStr">
        <is>
          <t>03/2026</t>
        </is>
      </c>
      <c r="E1247" t="n">
        <v>4</v>
      </c>
      <c r="F1247" t="n">
        <v>79.59999999999999</v>
      </c>
      <c r="G1247" t="n">
        <v>19.9</v>
      </c>
    </row>
    <row r="1248">
      <c r="A1248" t="inlineStr">
        <is>
          <t>Arcos</t>
        </is>
      </c>
      <c r="B1248" t="n">
        <v>24044</v>
      </c>
      <c r="C1248" t="inlineStr">
        <is>
          <t>AMORA CONGELADA KG</t>
        </is>
      </c>
      <c r="D1248" t="inlineStr">
        <is>
          <t>03/2026</t>
        </is>
      </c>
      <c r="E1248" t="n">
        <v>6</v>
      </c>
      <c r="F1248" t="n">
        <v>108.78</v>
      </c>
      <c r="G1248" t="n">
        <v>18.13</v>
      </c>
    </row>
    <row r="1249">
      <c r="A1249" t="inlineStr">
        <is>
          <t>Arcos</t>
        </is>
      </c>
      <c r="B1249" t="n">
        <v>26014</v>
      </c>
      <c r="C1249" t="inlineStr">
        <is>
          <t>APERITIVO ANGOSTURA 473ML</t>
        </is>
      </c>
      <c r="D1249" t="inlineStr">
        <is>
          <t>03/2026</t>
        </is>
      </c>
      <c r="E1249" t="n">
        <v>4</v>
      </c>
      <c r="F1249" t="n">
        <v>1503.2</v>
      </c>
      <c r="G1249" t="n">
        <v>375.8</v>
      </c>
    </row>
    <row r="1250">
      <c r="A1250" t="inlineStr">
        <is>
          <t>Arcos</t>
        </is>
      </c>
      <c r="B1250" t="n">
        <v>22598</v>
      </c>
      <c r="C1250" t="inlineStr">
        <is>
          <t>APERITIVO ANGOSTURA ORANGE 100ML</t>
        </is>
      </c>
      <c r="D1250" t="inlineStr">
        <is>
          <t>03/2026</t>
        </is>
      </c>
      <c r="E1250" t="n">
        <v>3</v>
      </c>
      <c r="F1250" t="n">
        <v>310.92</v>
      </c>
      <c r="G1250" t="n">
        <v>103.64</v>
      </c>
    </row>
    <row r="1251">
      <c r="A1251" t="inlineStr">
        <is>
          <t>Arcos</t>
        </is>
      </c>
      <c r="B1251" t="n">
        <v>18547</v>
      </c>
      <c r="C1251" t="inlineStr">
        <is>
          <t>APERITIVO APEROL 750ML</t>
        </is>
      </c>
      <c r="D1251" t="inlineStr">
        <is>
          <t>03/2026</t>
        </is>
      </c>
      <c r="E1251" t="n">
        <v>6</v>
      </c>
      <c r="F1251" t="n">
        <v>228</v>
      </c>
      <c r="G1251" t="n">
        <v>38</v>
      </c>
    </row>
    <row r="1252">
      <c r="A1252" t="inlineStr">
        <is>
          <t>Arcos</t>
        </is>
      </c>
      <c r="B1252" t="n">
        <v>18545</v>
      </c>
      <c r="C1252" t="inlineStr">
        <is>
          <t>APERITIVO CAMPARI 998ML</t>
        </is>
      </c>
      <c r="D1252" t="inlineStr">
        <is>
          <t>03/2026</t>
        </is>
      </c>
      <c r="E1252" t="n">
        <v>24</v>
      </c>
      <c r="F1252" t="n">
        <v>1125.48</v>
      </c>
      <c r="G1252" t="n">
        <v>46.9</v>
      </c>
    </row>
    <row r="1253">
      <c r="A1253" t="inlineStr">
        <is>
          <t>Arcos</t>
        </is>
      </c>
      <c r="B1253" t="n">
        <v>18543</v>
      </c>
      <c r="C1253" t="inlineStr">
        <is>
          <t>APERITIVO CYNAR 900ML</t>
        </is>
      </c>
      <c r="D1253" t="inlineStr">
        <is>
          <t>03/2026</t>
        </is>
      </c>
      <c r="E1253" t="n">
        <v>19</v>
      </c>
      <c r="F1253" t="n">
        <v>412.5</v>
      </c>
      <c r="G1253" t="n">
        <v>21.71</v>
      </c>
    </row>
    <row r="1254">
      <c r="A1254" t="inlineStr">
        <is>
          <t>Arcos</t>
        </is>
      </c>
      <c r="B1254" t="n">
        <v>18537</v>
      </c>
      <c r="C1254" t="inlineStr">
        <is>
          <t>APERITIVO LILLET BLANC 750ML</t>
        </is>
      </c>
      <c r="D1254" t="inlineStr">
        <is>
          <t>03/2026</t>
        </is>
      </c>
      <c r="E1254" t="n">
        <v>6</v>
      </c>
      <c r="F1254" t="n">
        <v>480</v>
      </c>
      <c r="G1254" t="n">
        <v>80</v>
      </c>
    </row>
    <row r="1255">
      <c r="A1255" t="inlineStr">
        <is>
          <t>Arcos</t>
        </is>
      </c>
      <c r="B1255" t="n">
        <v>20301</v>
      </c>
      <c r="C1255" t="inlineStr">
        <is>
          <t>ARROZ BRANCO TIPO 1 CAMIL C/5KG</t>
        </is>
      </c>
      <c r="D1255" t="inlineStr">
        <is>
          <t>03/2026</t>
        </is>
      </c>
      <c r="E1255" t="n">
        <v>36</v>
      </c>
      <c r="F1255" t="n">
        <v>686.7</v>
      </c>
      <c r="G1255" t="n">
        <v>19.08</v>
      </c>
    </row>
    <row r="1256">
      <c r="A1256" t="inlineStr">
        <is>
          <t>Arcos</t>
        </is>
      </c>
      <c r="B1256" t="n">
        <v>20422</v>
      </c>
      <c r="C1256" t="inlineStr">
        <is>
          <t>AVEIA EM FLOCOS YOKI 500GR</t>
        </is>
      </c>
      <c r="D1256" t="inlineStr">
        <is>
          <t>03/2026</t>
        </is>
      </c>
      <c r="E1256" t="n">
        <v>1</v>
      </c>
      <c r="F1256" t="n">
        <v>9.35</v>
      </c>
      <c r="G1256" t="n">
        <v>9.35</v>
      </c>
    </row>
    <row r="1257">
      <c r="A1257" t="inlineStr">
        <is>
          <t>Arcos</t>
        </is>
      </c>
      <c r="B1257" t="n">
        <v>23312</v>
      </c>
      <c r="C1257" t="inlineStr">
        <is>
          <t>AVELA SEM CASCA</t>
        </is>
      </c>
      <c r="D1257" t="inlineStr">
        <is>
          <t>03/2026</t>
        </is>
      </c>
      <c r="E1257" t="n">
        <v>2</v>
      </c>
      <c r="F1257" t="n">
        <v>202.4</v>
      </c>
      <c r="G1257" t="n">
        <v>101.2</v>
      </c>
    </row>
    <row r="1258">
      <c r="A1258" t="inlineStr">
        <is>
          <t>Arcos</t>
        </is>
      </c>
      <c r="B1258" t="n">
        <v>21783</v>
      </c>
      <c r="C1258" t="inlineStr">
        <is>
          <t>AVENTAL DE PVC BRANCO 1,20X0,70 UN</t>
        </is>
      </c>
      <c r="D1258" t="inlineStr">
        <is>
          <t>03/2026</t>
        </is>
      </c>
      <c r="E1258" t="n">
        <v>4</v>
      </c>
      <c r="F1258" t="n">
        <v>42.24</v>
      </c>
      <c r="G1258" t="n">
        <v>10.56</v>
      </c>
    </row>
    <row r="1259">
      <c r="A1259" t="inlineStr">
        <is>
          <t>Arcos</t>
        </is>
      </c>
      <c r="B1259" t="n">
        <v>21047</v>
      </c>
      <c r="C1259" t="inlineStr">
        <is>
          <t>AZEITE EXTRA VIRGEM GALLO 2L</t>
        </is>
      </c>
      <c r="D1259" t="inlineStr">
        <is>
          <t>03/2026</t>
        </is>
      </c>
      <c r="E1259" t="n">
        <v>24</v>
      </c>
      <c r="F1259" t="n">
        <v>2752.8</v>
      </c>
      <c r="G1259" t="n">
        <v>114.7</v>
      </c>
    </row>
    <row r="1260">
      <c r="A1260" t="inlineStr">
        <is>
          <t>Arcos</t>
        </is>
      </c>
      <c r="B1260" t="n">
        <v>27438</v>
      </c>
      <c r="C1260" t="inlineStr">
        <is>
          <t>AZEITONA GR LA PASTINA VERDE INTEIRA  370GR</t>
        </is>
      </c>
      <c r="D1260" t="inlineStr">
        <is>
          <t>03/2026</t>
        </is>
      </c>
      <c r="E1260" t="n">
        <v>39</v>
      </c>
      <c r="F1260" t="n">
        <v>1017.9</v>
      </c>
      <c r="G1260" t="n">
        <v>26.1</v>
      </c>
    </row>
    <row r="1261">
      <c r="A1261" t="inlineStr">
        <is>
          <t>Arcos</t>
        </is>
      </c>
      <c r="B1261" t="n">
        <v>20751</v>
      </c>
      <c r="C1261" t="inlineStr">
        <is>
          <t>AZEITONA PRETA AZAPA ARCOBELLO C/2KG</t>
        </is>
      </c>
      <c r="D1261" t="inlineStr">
        <is>
          <t>03/2026</t>
        </is>
      </c>
      <c r="E1261" t="n">
        <v>6</v>
      </c>
      <c r="F1261" t="n">
        <v>593.4</v>
      </c>
      <c r="G1261" t="n">
        <v>98.90000000000001</v>
      </c>
    </row>
    <row r="1262">
      <c r="A1262" t="inlineStr">
        <is>
          <t>Arcos</t>
        </is>
      </c>
      <c r="B1262" t="n">
        <v>20752</v>
      </c>
      <c r="C1262" t="inlineStr">
        <is>
          <t>AZEITONA PTA AZAPA 90/110 DISALERNO 2KG</t>
        </is>
      </c>
      <c r="D1262" t="inlineStr">
        <is>
          <t>03/2026</t>
        </is>
      </c>
      <c r="E1262" t="n">
        <v>4</v>
      </c>
      <c r="F1262" t="n">
        <v>411.2</v>
      </c>
      <c r="G1262" t="n">
        <v>102.8</v>
      </c>
    </row>
    <row r="1263">
      <c r="A1263" t="inlineStr">
        <is>
          <t>Arcos</t>
        </is>
      </c>
      <c r="B1263" t="n">
        <v>22721</v>
      </c>
      <c r="C1263" t="inlineStr">
        <is>
          <t>BACON MANTA KG</t>
        </is>
      </c>
      <c r="D1263" t="inlineStr">
        <is>
          <t>03/2026</t>
        </is>
      </c>
      <c r="E1263" t="n">
        <v>60.24</v>
      </c>
      <c r="F1263" t="n">
        <v>1758.19</v>
      </c>
      <c r="G1263" t="n">
        <v>29.19</v>
      </c>
    </row>
    <row r="1264">
      <c r="A1264" t="inlineStr">
        <is>
          <t>Arcos</t>
        </is>
      </c>
      <c r="B1264" t="n">
        <v>19166</v>
      </c>
      <c r="C1264" t="inlineStr">
        <is>
          <t>BAGUETE DE GRAO LEVIAN FATIADO 590G UN</t>
        </is>
      </c>
      <c r="D1264" t="inlineStr">
        <is>
          <t>03/2026</t>
        </is>
      </c>
      <c r="E1264" t="n">
        <v>100</v>
      </c>
      <c r="F1264" t="n">
        <v>2035</v>
      </c>
      <c r="G1264" t="n">
        <v>20.35</v>
      </c>
    </row>
    <row r="1265">
      <c r="A1265" t="inlineStr">
        <is>
          <t>Arcos</t>
        </is>
      </c>
      <c r="B1265" t="n">
        <v>23390</v>
      </c>
      <c r="C1265" t="inlineStr">
        <is>
          <t>BANANA DA TERRA KG</t>
        </is>
      </c>
      <c r="D1265" t="inlineStr">
        <is>
          <t>03/2026</t>
        </is>
      </c>
      <c r="E1265" t="n">
        <v>67</v>
      </c>
      <c r="F1265" t="n">
        <v>574.5</v>
      </c>
      <c r="G1265" t="n">
        <v>8.57</v>
      </c>
    </row>
    <row r="1266">
      <c r="A1266" t="inlineStr">
        <is>
          <t>Arcos</t>
        </is>
      </c>
      <c r="B1266" t="n">
        <v>23389</v>
      </c>
      <c r="C1266" t="inlineStr">
        <is>
          <t>BANANA NANICA KG</t>
        </is>
      </c>
      <c r="D1266" t="inlineStr">
        <is>
          <t>03/2026</t>
        </is>
      </c>
      <c r="E1266" t="n">
        <v>51.8</v>
      </c>
      <c r="F1266" t="n">
        <v>262.45</v>
      </c>
      <c r="G1266" t="n">
        <v>5.07</v>
      </c>
    </row>
    <row r="1267">
      <c r="A1267" t="inlineStr">
        <is>
          <t>Arcos</t>
        </is>
      </c>
      <c r="B1267" t="n">
        <v>24083</v>
      </c>
      <c r="C1267" t="inlineStr">
        <is>
          <t>BATATA ASTERIX GRAUDA NOIVA KG</t>
        </is>
      </c>
      <c r="D1267" t="inlineStr">
        <is>
          <t>03/2026</t>
        </is>
      </c>
      <c r="E1267" t="n">
        <v>825</v>
      </c>
      <c r="F1267" t="n">
        <v>4227.75</v>
      </c>
      <c r="G1267" t="n">
        <v>5.12</v>
      </c>
    </row>
    <row r="1268">
      <c r="A1268" t="inlineStr">
        <is>
          <t>Arcos</t>
        </is>
      </c>
      <c r="B1268" t="n">
        <v>19634</v>
      </c>
      <c r="C1268" t="inlineStr">
        <is>
          <t>BERINJELA KG</t>
        </is>
      </c>
      <c r="D1268" t="inlineStr">
        <is>
          <t>03/2026</t>
        </is>
      </c>
      <c r="E1268" t="n">
        <v>7.98</v>
      </c>
      <c r="F1268" t="n">
        <v>77.76000000000001</v>
      </c>
      <c r="G1268" t="n">
        <v>9.74</v>
      </c>
    </row>
    <row r="1269">
      <c r="A1269" t="inlineStr">
        <is>
          <t>Arcos</t>
        </is>
      </c>
      <c r="B1269" t="n">
        <v>19632</v>
      </c>
      <c r="C1269" t="inlineStr">
        <is>
          <t>BETERRABA KG</t>
        </is>
      </c>
      <c r="D1269" t="inlineStr">
        <is>
          <t>03/2026</t>
        </is>
      </c>
      <c r="E1269" t="n">
        <v>48</v>
      </c>
      <c r="F1269" t="n">
        <v>233.62</v>
      </c>
      <c r="G1269" t="n">
        <v>4.87</v>
      </c>
    </row>
    <row r="1270">
      <c r="A1270" t="inlineStr">
        <is>
          <t>Arcos</t>
        </is>
      </c>
      <c r="B1270" t="n">
        <v>26582</v>
      </c>
      <c r="C1270" t="inlineStr">
        <is>
          <t>BIFE ANCHO FREDDI PORCIONADO EM 200G KG</t>
        </is>
      </c>
      <c r="D1270" t="inlineStr">
        <is>
          <t>03/2026</t>
        </is>
      </c>
      <c r="E1270" t="n">
        <v>147.57</v>
      </c>
      <c r="F1270" t="n">
        <v>19522.28</v>
      </c>
      <c r="G1270" t="n">
        <v>132.29</v>
      </c>
    </row>
    <row r="1271">
      <c r="A1271" t="inlineStr">
        <is>
          <t>Arcos</t>
        </is>
      </c>
      <c r="B1271" t="n">
        <v>18696</v>
      </c>
      <c r="C1271" t="inlineStr">
        <is>
          <t>BISTECA SUINA KG</t>
        </is>
      </c>
      <c r="D1271" t="inlineStr">
        <is>
          <t>03/2026</t>
        </is>
      </c>
      <c r="E1271" t="n">
        <v>25.3</v>
      </c>
      <c r="F1271" t="n">
        <v>455.15</v>
      </c>
      <c r="G1271" t="n">
        <v>17.99</v>
      </c>
    </row>
    <row r="1272">
      <c r="A1272" t="inlineStr">
        <is>
          <t>Arcos</t>
        </is>
      </c>
      <c r="B1272" t="n">
        <v>17564</v>
      </c>
      <c r="C1272" t="inlineStr">
        <is>
          <t>BOBINA DE PAPEL FILME PVC 40CMX400M UN</t>
        </is>
      </c>
      <c r="D1272" t="inlineStr">
        <is>
          <t>03/2026</t>
        </is>
      </c>
      <c r="E1272" t="n">
        <v>4</v>
      </c>
      <c r="F1272" t="n">
        <v>188</v>
      </c>
      <c r="G1272" t="n">
        <v>47</v>
      </c>
    </row>
    <row r="1273">
      <c r="A1273" t="inlineStr">
        <is>
          <t>Arcos</t>
        </is>
      </c>
      <c r="B1273" t="n">
        <v>17573</v>
      </c>
      <c r="C1273" t="inlineStr">
        <is>
          <t>BOBINA TERMICA DE PDV PALHA 80X30 C/30UN</t>
        </is>
      </c>
      <c r="D1273" t="inlineStr">
        <is>
          <t>03/2026</t>
        </is>
      </c>
      <c r="E1273" t="n">
        <v>4</v>
      </c>
      <c r="F1273" t="n">
        <v>299.6</v>
      </c>
      <c r="G1273" t="n">
        <v>74.90000000000001</v>
      </c>
    </row>
    <row r="1274">
      <c r="A1274" t="inlineStr">
        <is>
          <t>Arcos</t>
        </is>
      </c>
      <c r="B1274" t="n">
        <v>19846</v>
      </c>
      <c r="C1274" t="inlineStr">
        <is>
          <t>BROTO DE MOYASHI GRANEL KG</t>
        </is>
      </c>
      <c r="D1274" t="inlineStr">
        <is>
          <t>03/2026</t>
        </is>
      </c>
      <c r="E1274" t="n">
        <v>5.5</v>
      </c>
      <c r="F1274" t="n">
        <v>104.82</v>
      </c>
      <c r="G1274" t="n">
        <v>19.06</v>
      </c>
    </row>
    <row r="1275">
      <c r="A1275" t="inlineStr">
        <is>
          <t>Arcos</t>
        </is>
      </c>
      <c r="B1275" t="n">
        <v>26560</v>
      </c>
      <c r="C1275" t="inlineStr">
        <is>
          <t>CACHACA FAMIGERADA AMENDOIM 750ML</t>
        </is>
      </c>
      <c r="D1275" t="inlineStr">
        <is>
          <t>03/2026</t>
        </is>
      </c>
      <c r="E1275" t="n">
        <v>84</v>
      </c>
      <c r="F1275" t="n">
        <v>2310</v>
      </c>
      <c r="G1275" t="n">
        <v>27.5</v>
      </c>
    </row>
    <row r="1276">
      <c r="A1276" t="inlineStr">
        <is>
          <t>Arcos</t>
        </is>
      </c>
      <c r="B1276" t="n">
        <v>25156</v>
      </c>
      <c r="C1276" t="inlineStr">
        <is>
          <t>CACHACA FAMIGERADA CARVALHO OURO 750ML</t>
        </is>
      </c>
      <c r="D1276" t="inlineStr">
        <is>
          <t>03/2026</t>
        </is>
      </c>
      <c r="E1276" t="n">
        <v>2</v>
      </c>
      <c r="F1276" t="n">
        <v>130</v>
      </c>
      <c r="G1276" t="n">
        <v>65</v>
      </c>
    </row>
    <row r="1277">
      <c r="A1277" t="inlineStr">
        <is>
          <t>Arcos</t>
        </is>
      </c>
      <c r="B1277" t="n">
        <v>27406</v>
      </c>
      <c r="C1277" t="inlineStr">
        <is>
          <t>CAFE JOSELINA C/2KG</t>
        </is>
      </c>
      <c r="D1277" t="inlineStr">
        <is>
          <t>03/2026</t>
        </is>
      </c>
      <c r="E1277" t="n">
        <v>18</v>
      </c>
      <c r="F1277" t="n">
        <v>3942</v>
      </c>
      <c r="G1277" t="n">
        <v>219</v>
      </c>
    </row>
    <row r="1278">
      <c r="A1278" t="inlineStr">
        <is>
          <t>Arcos</t>
        </is>
      </c>
      <c r="B1278" t="n">
        <v>20809</v>
      </c>
      <c r="C1278" t="inlineStr">
        <is>
          <t>CAFE PILAO ALMOFADA 500G</t>
        </is>
      </c>
      <c r="D1278" t="inlineStr">
        <is>
          <t>03/2026</t>
        </is>
      </c>
      <c r="E1278" t="n">
        <v>50</v>
      </c>
      <c r="F1278" t="n">
        <v>1492.4</v>
      </c>
      <c r="G1278" t="n">
        <v>29.85</v>
      </c>
    </row>
    <row r="1279">
      <c r="A1279" t="inlineStr">
        <is>
          <t>Arcos</t>
        </is>
      </c>
      <c r="B1279" t="n">
        <v>21073</v>
      </c>
      <c r="C1279" t="inlineStr">
        <is>
          <t>CALDA DE AGAVE AZUL JASMINE ORGANICO 330ML UN</t>
        </is>
      </c>
      <c r="D1279" t="inlineStr">
        <is>
          <t>03/2026</t>
        </is>
      </c>
      <c r="E1279" t="n">
        <v>30</v>
      </c>
      <c r="F1279" t="n">
        <v>1467</v>
      </c>
      <c r="G1279" t="n">
        <v>48.9</v>
      </c>
    </row>
    <row r="1280">
      <c r="A1280" t="inlineStr">
        <is>
          <t>Arcos</t>
        </is>
      </c>
      <c r="B1280" t="n">
        <v>27692</v>
      </c>
      <c r="C1280" t="inlineStr">
        <is>
          <t>CAMARAO CINZA 25/30 LIMPO EVISCERADO COM COLA KG</t>
        </is>
      </c>
      <c r="D1280" t="inlineStr">
        <is>
          <t>03/2026</t>
        </is>
      </c>
      <c r="E1280" t="n">
        <v>57</v>
      </c>
      <c r="F1280" t="n">
        <v>6384</v>
      </c>
      <c r="G1280" t="n">
        <v>112</v>
      </c>
    </row>
    <row r="1281">
      <c r="A1281" t="inlineStr">
        <is>
          <t>Arcos</t>
        </is>
      </c>
      <c r="B1281" t="n">
        <v>23377</v>
      </c>
      <c r="C1281" t="inlineStr">
        <is>
          <t>CAMBUCI CONGELADO KG</t>
        </is>
      </c>
      <c r="D1281" t="inlineStr">
        <is>
          <t>03/2026</t>
        </is>
      </c>
      <c r="E1281" t="n">
        <v>12</v>
      </c>
      <c r="F1281" t="n">
        <v>388</v>
      </c>
      <c r="G1281" t="n">
        <v>32.33</v>
      </c>
    </row>
    <row r="1282">
      <c r="A1282" t="inlineStr">
        <is>
          <t>Arcos</t>
        </is>
      </c>
      <c r="B1282" t="n">
        <v>17553</v>
      </c>
      <c r="C1282" t="inlineStr">
        <is>
          <t>CANUDO BIODEGRADAVEL JUMBO 9MM C/2000 UN</t>
        </is>
      </c>
      <c r="D1282" t="inlineStr">
        <is>
          <t>03/2026</t>
        </is>
      </c>
      <c r="E1282" t="n">
        <v>1</v>
      </c>
      <c r="F1282" t="n">
        <v>160</v>
      </c>
      <c r="G1282" t="n">
        <v>160</v>
      </c>
    </row>
    <row r="1283">
      <c r="A1283" t="inlineStr">
        <is>
          <t>Arcos</t>
        </is>
      </c>
      <c r="B1283" t="n">
        <v>19490</v>
      </c>
      <c r="C1283" t="inlineStr">
        <is>
          <t>CAPIM SANTO KG</t>
        </is>
      </c>
      <c r="D1283" t="inlineStr">
        <is>
          <t>03/2026</t>
        </is>
      </c>
      <c r="E1283" t="n">
        <v>0.5</v>
      </c>
      <c r="F1283" t="n">
        <v>28.13</v>
      </c>
      <c r="G1283" t="n">
        <v>56.26</v>
      </c>
    </row>
    <row r="1284">
      <c r="A1284" t="inlineStr">
        <is>
          <t>Arcos</t>
        </is>
      </c>
      <c r="B1284" t="n">
        <v>24118</v>
      </c>
      <c r="C1284" t="inlineStr">
        <is>
          <t>CASTANHA DE CAJU CRUA KG</t>
        </is>
      </c>
      <c r="D1284" t="inlineStr">
        <is>
          <t>03/2026</t>
        </is>
      </c>
      <c r="E1284" t="n">
        <v>25</v>
      </c>
      <c r="F1284" t="n">
        <v>1993.1</v>
      </c>
      <c r="G1284" t="n">
        <v>79.72</v>
      </c>
    </row>
    <row r="1285">
      <c r="A1285" t="inlineStr">
        <is>
          <t>Arcos</t>
        </is>
      </c>
      <c r="B1285" t="n">
        <v>20270</v>
      </c>
      <c r="C1285" t="inlineStr">
        <is>
          <t>CASTANHA DE CAJU CRUA W1 C/1KG</t>
        </is>
      </c>
      <c r="D1285" t="inlineStr">
        <is>
          <t>03/2026</t>
        </is>
      </c>
      <c r="E1285" t="n">
        <v>15</v>
      </c>
      <c r="F1285" t="n">
        <v>1224</v>
      </c>
      <c r="G1285" t="n">
        <v>81.59999999999999</v>
      </c>
    </row>
    <row r="1286">
      <c r="A1286" t="inlineStr">
        <is>
          <t>Arcos</t>
        </is>
      </c>
      <c r="B1286" t="n">
        <v>23648</v>
      </c>
      <c r="C1286" t="inlineStr">
        <is>
          <t>CASTANHA DO PARA KG</t>
        </is>
      </c>
      <c r="D1286" t="inlineStr">
        <is>
          <t>03/2026</t>
        </is>
      </c>
      <c r="E1286" t="n">
        <v>8</v>
      </c>
      <c r="F1286" t="n">
        <v>999.2</v>
      </c>
      <c r="G1286" t="n">
        <v>124.9</v>
      </c>
    </row>
    <row r="1287">
      <c r="A1287" t="inlineStr">
        <is>
          <t>Arcos</t>
        </is>
      </c>
      <c r="B1287" t="n">
        <v>24123</v>
      </c>
      <c r="C1287" t="inlineStr">
        <is>
          <t>CASTANHA DO PARA S/ CASCA MEDIA C/1KG</t>
        </is>
      </c>
      <c r="D1287" t="inlineStr">
        <is>
          <t>03/2026</t>
        </is>
      </c>
      <c r="E1287" t="n">
        <v>24</v>
      </c>
      <c r="F1287" t="n">
        <v>2801.5</v>
      </c>
      <c r="G1287" t="n">
        <v>116.73</v>
      </c>
    </row>
    <row r="1288">
      <c r="A1288" t="inlineStr">
        <is>
          <t>Arcos</t>
        </is>
      </c>
      <c r="B1288" t="n">
        <v>20054</v>
      </c>
      <c r="C1288" t="inlineStr">
        <is>
          <t>CATCHUP HEINZ 397G UN</t>
        </is>
      </c>
      <c r="D1288" t="inlineStr">
        <is>
          <t>03/2026</t>
        </is>
      </c>
      <c r="E1288" t="n">
        <v>10</v>
      </c>
      <c r="F1288" t="n">
        <v>114.5</v>
      </c>
      <c r="G1288" t="n">
        <v>11.45</v>
      </c>
    </row>
    <row r="1289">
      <c r="A1289" t="inlineStr">
        <is>
          <t>Arcos</t>
        </is>
      </c>
      <c r="B1289" t="n">
        <v>24509</v>
      </c>
      <c r="C1289" t="inlineStr">
        <is>
          <t>CEBOLA BRANCA KG</t>
        </is>
      </c>
      <c r="D1289" t="inlineStr">
        <is>
          <t>03/2026</t>
        </is>
      </c>
      <c r="E1289" t="n">
        <v>130</v>
      </c>
      <c r="F1289" t="n">
        <v>435.25</v>
      </c>
      <c r="G1289" t="n">
        <v>3.35</v>
      </c>
    </row>
    <row r="1290">
      <c r="A1290" t="inlineStr">
        <is>
          <t>Arcos</t>
        </is>
      </c>
      <c r="B1290" t="n">
        <v>19626</v>
      </c>
      <c r="C1290" t="inlineStr">
        <is>
          <t>CEBOLA ECHALOTAS KG</t>
        </is>
      </c>
      <c r="D1290" t="inlineStr">
        <is>
          <t>03/2026</t>
        </is>
      </c>
      <c r="E1290" t="n">
        <v>3.9</v>
      </c>
      <c r="F1290" t="n">
        <v>14.53</v>
      </c>
      <c r="G1290" t="n">
        <v>3.73</v>
      </c>
    </row>
    <row r="1291">
      <c r="A1291" t="inlineStr">
        <is>
          <t>Arcos</t>
        </is>
      </c>
      <c r="B1291" t="n">
        <v>19623</v>
      </c>
      <c r="C1291" t="inlineStr">
        <is>
          <t>CEBOLA ROXA KG</t>
        </is>
      </c>
      <c r="D1291" t="inlineStr">
        <is>
          <t>03/2026</t>
        </is>
      </c>
      <c r="E1291" t="n">
        <v>43</v>
      </c>
      <c r="F1291" t="n">
        <v>173.8</v>
      </c>
      <c r="G1291" t="n">
        <v>4.04</v>
      </c>
    </row>
    <row r="1292">
      <c r="A1292" t="inlineStr">
        <is>
          <t>Arcos</t>
        </is>
      </c>
      <c r="B1292" t="n">
        <v>19488</v>
      </c>
      <c r="C1292" t="inlineStr">
        <is>
          <t>CEBOLINHA KG</t>
        </is>
      </c>
      <c r="D1292" t="inlineStr">
        <is>
          <t>03/2026</t>
        </is>
      </c>
      <c r="E1292" t="n">
        <v>11</v>
      </c>
      <c r="F1292" t="n">
        <v>134.5</v>
      </c>
      <c r="G1292" t="n">
        <v>12.23</v>
      </c>
    </row>
    <row r="1293">
      <c r="A1293" t="inlineStr">
        <is>
          <t>Arcos</t>
        </is>
      </c>
      <c r="B1293" t="n">
        <v>19621</v>
      </c>
      <c r="C1293" t="inlineStr">
        <is>
          <t>CENOURA KG</t>
        </is>
      </c>
      <c r="D1293" t="inlineStr">
        <is>
          <t>03/2026</t>
        </is>
      </c>
      <c r="E1293" t="n">
        <v>51.45</v>
      </c>
      <c r="F1293" t="n">
        <v>265.09</v>
      </c>
      <c r="G1293" t="n">
        <v>5.15</v>
      </c>
    </row>
    <row r="1294">
      <c r="A1294" t="inlineStr">
        <is>
          <t>Arcos</t>
        </is>
      </c>
      <c r="B1294" t="n">
        <v>17838</v>
      </c>
      <c r="C1294" t="inlineStr">
        <is>
          <t>CHA MATE LEAO C/250G</t>
        </is>
      </c>
      <c r="D1294" t="inlineStr">
        <is>
          <t>03/2026</t>
        </is>
      </c>
      <c r="E1294" t="n">
        <v>6</v>
      </c>
      <c r="F1294" t="n">
        <v>54.6</v>
      </c>
      <c r="G1294" t="n">
        <v>9.1</v>
      </c>
    </row>
    <row r="1295">
      <c r="A1295" t="inlineStr">
        <is>
          <t>Arcos</t>
        </is>
      </c>
      <c r="B1295" t="n">
        <v>24952</v>
      </c>
      <c r="C1295" t="inlineStr">
        <is>
          <t>CHIPS DE BANANA KG</t>
        </is>
      </c>
      <c r="D1295" t="inlineStr">
        <is>
          <t>03/2026</t>
        </is>
      </c>
      <c r="E1295" t="n">
        <v>6</v>
      </c>
      <c r="F1295" t="n">
        <v>539.4</v>
      </c>
      <c r="G1295" t="n">
        <v>89.90000000000001</v>
      </c>
    </row>
    <row r="1296">
      <c r="A1296" t="inlineStr">
        <is>
          <t>Arcos</t>
        </is>
      </c>
      <c r="B1296" t="n">
        <v>20941</v>
      </c>
      <c r="C1296" t="inlineStr">
        <is>
          <t>CHOCOLATE EM GOTAS MEIO AMARGO SICAO C/2,05KG</t>
        </is>
      </c>
      <c r="D1296" t="inlineStr">
        <is>
          <t>03/2026</t>
        </is>
      </c>
      <c r="E1296" t="n">
        <v>8</v>
      </c>
      <c r="F1296" t="n">
        <v>1458.4</v>
      </c>
      <c r="G1296" t="n">
        <v>182.3</v>
      </c>
    </row>
    <row r="1297">
      <c r="A1297" t="inlineStr">
        <is>
          <t>Arcos</t>
        </is>
      </c>
      <c r="B1297" t="n">
        <v>25481</v>
      </c>
      <c r="C1297" t="inlineStr">
        <is>
          <t>CHOCOLATE EM PO DO PADRE NESTLE 50% CACAU PROFISSIONAL C/1,01 KG</t>
        </is>
      </c>
      <c r="D1297" t="inlineStr">
        <is>
          <t>03/2026</t>
        </is>
      </c>
      <c r="E1297" t="n">
        <v>5</v>
      </c>
      <c r="F1297" t="n">
        <v>345.6</v>
      </c>
      <c r="G1297" t="n">
        <v>69.12</v>
      </c>
    </row>
    <row r="1298">
      <c r="A1298" t="inlineStr">
        <is>
          <t>Arcos</t>
        </is>
      </c>
      <c r="B1298" t="n">
        <v>20923</v>
      </c>
      <c r="C1298" t="inlineStr">
        <is>
          <t>CHOCOLATE EM PO NESTLE 50% 1,01KG</t>
        </is>
      </c>
      <c r="D1298" t="inlineStr">
        <is>
          <t>03/2026</t>
        </is>
      </c>
      <c r="E1298" t="n">
        <v>4</v>
      </c>
      <c r="F1298" t="n">
        <v>284.8</v>
      </c>
      <c r="G1298" t="n">
        <v>71.2</v>
      </c>
    </row>
    <row r="1299">
      <c r="A1299" t="inlineStr">
        <is>
          <t>Arcos</t>
        </is>
      </c>
      <c r="B1299" t="n">
        <v>23241</v>
      </c>
      <c r="C1299" t="inlineStr">
        <is>
          <t>CHUCHU KG</t>
        </is>
      </c>
      <c r="D1299" t="inlineStr">
        <is>
          <t>03/2026</t>
        </is>
      </c>
      <c r="E1299" t="n">
        <v>28.35</v>
      </c>
      <c r="F1299" t="n">
        <v>96.69</v>
      </c>
      <c r="G1299" t="n">
        <v>3.41</v>
      </c>
    </row>
    <row r="1300">
      <c r="A1300" t="inlineStr">
        <is>
          <t>Arcos</t>
        </is>
      </c>
      <c r="B1300" t="n">
        <v>20257</v>
      </c>
      <c r="C1300" t="inlineStr">
        <is>
          <t>COCO RALADO FRESCO CONGELADO VITA COCO C/1KG</t>
        </is>
      </c>
      <c r="D1300" t="inlineStr">
        <is>
          <t>03/2026</t>
        </is>
      </c>
      <c r="E1300" t="n">
        <v>10</v>
      </c>
      <c r="F1300" t="n">
        <v>290.6</v>
      </c>
      <c r="G1300" t="n">
        <v>29.06</v>
      </c>
    </row>
    <row r="1301">
      <c r="A1301" t="inlineStr">
        <is>
          <t>Arcos</t>
        </is>
      </c>
      <c r="B1301" t="n">
        <v>19617</v>
      </c>
      <c r="C1301" t="inlineStr">
        <is>
          <t>COENTRO KG</t>
        </is>
      </c>
      <c r="D1301" t="inlineStr">
        <is>
          <t>03/2026</t>
        </is>
      </c>
      <c r="E1301" t="n">
        <v>2.45</v>
      </c>
      <c r="F1301" t="n">
        <v>42.9</v>
      </c>
      <c r="G1301" t="n">
        <v>17.51</v>
      </c>
    </row>
    <row r="1302">
      <c r="A1302" t="inlineStr">
        <is>
          <t>Arcos</t>
        </is>
      </c>
      <c r="B1302" t="n">
        <v>19845</v>
      </c>
      <c r="C1302" t="inlineStr">
        <is>
          <t>COGUMELO PARIS GRANEL KG</t>
        </is>
      </c>
      <c r="D1302" t="inlineStr">
        <is>
          <t>03/2026</t>
        </is>
      </c>
      <c r="E1302" t="n">
        <v>6</v>
      </c>
      <c r="F1302" t="n">
        <v>285</v>
      </c>
      <c r="G1302" t="n">
        <v>47.5</v>
      </c>
    </row>
    <row r="1303">
      <c r="A1303" t="inlineStr">
        <is>
          <t>Arcos</t>
        </is>
      </c>
      <c r="B1303" t="n">
        <v>28220</v>
      </c>
      <c r="C1303" t="inlineStr">
        <is>
          <t>COGUMELO PARIS MURANAKA KG</t>
        </is>
      </c>
      <c r="D1303" t="inlineStr">
        <is>
          <t>03/2026</t>
        </is>
      </c>
      <c r="E1303" t="n">
        <v>52</v>
      </c>
      <c r="F1303" t="n">
        <v>1626</v>
      </c>
      <c r="G1303" t="n">
        <v>31.27</v>
      </c>
    </row>
    <row r="1304">
      <c r="A1304" t="inlineStr">
        <is>
          <t>Arcos</t>
        </is>
      </c>
      <c r="B1304" t="n">
        <v>28221</v>
      </c>
      <c r="C1304" t="inlineStr">
        <is>
          <t>COGUMELO PORTO BELLO MURANAKA KG</t>
        </is>
      </c>
      <c r="D1304" t="inlineStr">
        <is>
          <t>03/2026</t>
        </is>
      </c>
      <c r="E1304" t="n">
        <v>43.8</v>
      </c>
      <c r="F1304" t="n">
        <v>1676</v>
      </c>
      <c r="G1304" t="n">
        <v>38.26</v>
      </c>
    </row>
    <row r="1305">
      <c r="A1305" t="inlineStr">
        <is>
          <t>Arcos</t>
        </is>
      </c>
      <c r="B1305" t="n">
        <v>19842</v>
      </c>
      <c r="C1305" t="inlineStr">
        <is>
          <t>COGUMELO SHIITAKE GRANEL KG</t>
        </is>
      </c>
      <c r="D1305" t="inlineStr">
        <is>
          <t>03/2026</t>
        </is>
      </c>
      <c r="E1305" t="n">
        <v>2</v>
      </c>
      <c r="F1305" t="n">
        <v>125</v>
      </c>
      <c r="G1305" t="n">
        <v>62.5</v>
      </c>
    </row>
    <row r="1306">
      <c r="A1306" t="inlineStr">
        <is>
          <t>Arcos</t>
        </is>
      </c>
      <c r="B1306" t="n">
        <v>28222</v>
      </c>
      <c r="C1306" t="inlineStr">
        <is>
          <t>COGUMELO SHIITAKE MURANAKA KG</t>
        </is>
      </c>
      <c r="D1306" t="inlineStr">
        <is>
          <t>03/2026</t>
        </is>
      </c>
      <c r="E1306" t="n">
        <v>46</v>
      </c>
      <c r="F1306" t="n">
        <v>1932</v>
      </c>
      <c r="G1306" t="n">
        <v>42</v>
      </c>
    </row>
    <row r="1307">
      <c r="A1307" t="inlineStr">
        <is>
          <t>Arcos</t>
        </is>
      </c>
      <c r="B1307" t="n">
        <v>28706</v>
      </c>
      <c r="C1307" t="inlineStr">
        <is>
          <t>COLHER DE MADEIRA REFEIÇAO 16CM SOUBIO C/100UN</t>
        </is>
      </c>
      <c r="D1307" t="inlineStr">
        <is>
          <t>03/2026</t>
        </is>
      </c>
      <c r="E1307" t="n">
        <v>20</v>
      </c>
      <c r="F1307" t="n">
        <v>630</v>
      </c>
      <c r="G1307" t="n">
        <v>31.5</v>
      </c>
    </row>
    <row r="1308">
      <c r="A1308" t="inlineStr">
        <is>
          <t>Arcos</t>
        </is>
      </c>
      <c r="B1308" t="n">
        <v>17549</v>
      </c>
      <c r="C1308" t="inlineStr">
        <is>
          <t>COLHER DESCARTAVEL BIO C/100UN</t>
        </is>
      </c>
      <c r="D1308" t="inlineStr">
        <is>
          <t>03/2026</t>
        </is>
      </c>
      <c r="E1308" t="n">
        <v>20</v>
      </c>
      <c r="F1308" t="n">
        <v>630</v>
      </c>
      <c r="G1308" t="n">
        <v>31.5</v>
      </c>
    </row>
    <row r="1309">
      <c r="A1309" t="inlineStr">
        <is>
          <t>Arcos</t>
        </is>
      </c>
      <c r="B1309" t="n">
        <v>28921</v>
      </c>
      <c r="C1309" t="inlineStr">
        <is>
          <t>COLHER PARA CHA TRAMONTINA HAVAI UN</t>
        </is>
      </c>
      <c r="D1309" t="inlineStr">
        <is>
          <t>03/2026</t>
        </is>
      </c>
      <c r="E1309" t="n">
        <v>360</v>
      </c>
      <c r="F1309" t="n">
        <v>946.8</v>
      </c>
      <c r="G1309" t="n">
        <v>2.63</v>
      </c>
    </row>
    <row r="1310">
      <c r="A1310" t="inlineStr">
        <is>
          <t>Arcos</t>
        </is>
      </c>
      <c r="B1310" t="n">
        <v>18382</v>
      </c>
      <c r="C1310" t="inlineStr">
        <is>
          <t>CONHAQUE BRANDY OSBORNE 700ML</t>
        </is>
      </c>
      <c r="D1310" t="inlineStr">
        <is>
          <t>03/2026</t>
        </is>
      </c>
      <c r="E1310" t="n">
        <v>24</v>
      </c>
      <c r="F1310" t="n">
        <v>1608</v>
      </c>
      <c r="G1310" t="n">
        <v>67</v>
      </c>
    </row>
    <row r="1311">
      <c r="A1311" t="inlineStr">
        <is>
          <t>Arcos</t>
        </is>
      </c>
      <c r="B1311" t="n">
        <v>26591</v>
      </c>
      <c r="C1311" t="inlineStr">
        <is>
          <t>COPA FATIADO JAIS KG</t>
        </is>
      </c>
      <c r="D1311" t="inlineStr">
        <is>
          <t>03/2026</t>
        </is>
      </c>
      <c r="E1311" t="n">
        <v>2</v>
      </c>
      <c r="F1311" t="n">
        <v>504</v>
      </c>
      <c r="G1311" t="n">
        <v>252</v>
      </c>
    </row>
    <row r="1312">
      <c r="A1312" t="inlineStr">
        <is>
          <t>Arcos</t>
        </is>
      </c>
      <c r="B1312" t="n">
        <v>17531</v>
      </c>
      <c r="C1312" t="inlineStr">
        <is>
          <t>COPO DESCARTAVEL 50ML C/5000 UM</t>
        </is>
      </c>
      <c r="D1312" t="inlineStr">
        <is>
          <t>03/2026</t>
        </is>
      </c>
      <c r="E1312" t="n">
        <v>1</v>
      </c>
      <c r="F1312" t="n">
        <v>110</v>
      </c>
      <c r="G1312" t="n">
        <v>110</v>
      </c>
    </row>
    <row r="1313">
      <c r="A1313" t="inlineStr">
        <is>
          <t>Arcos</t>
        </is>
      </c>
      <c r="B1313" t="n">
        <v>17535</v>
      </c>
      <c r="C1313" t="inlineStr">
        <is>
          <t>COPO DESCARTAVEL ULTRACOPOS 330ML C/2000UN</t>
        </is>
      </c>
      <c r="D1313" t="inlineStr">
        <is>
          <t>03/2026</t>
        </is>
      </c>
      <c r="E1313" t="n">
        <v>6</v>
      </c>
      <c r="F1313" t="n">
        <v>720</v>
      </c>
      <c r="G1313" t="n">
        <v>120</v>
      </c>
    </row>
    <row r="1314">
      <c r="A1314" t="inlineStr">
        <is>
          <t>Arcos</t>
        </is>
      </c>
      <c r="B1314" t="n">
        <v>24199</v>
      </c>
      <c r="C1314" t="inlineStr">
        <is>
          <t>COSTELINHA SUINA</t>
        </is>
      </c>
      <c r="D1314" t="inlineStr">
        <is>
          <t>03/2026</t>
        </is>
      </c>
      <c r="E1314" t="n">
        <v>39</v>
      </c>
      <c r="F1314" t="n">
        <v>779.61</v>
      </c>
      <c r="G1314" t="n">
        <v>19.99</v>
      </c>
    </row>
    <row r="1315">
      <c r="A1315" t="inlineStr">
        <is>
          <t>Arcos</t>
        </is>
      </c>
      <c r="B1315" t="n">
        <v>20421</v>
      </c>
      <c r="C1315" t="inlineStr">
        <is>
          <t>COUSCOUS MARROQUINO PAGANINI 500G</t>
        </is>
      </c>
      <c r="D1315" t="inlineStr">
        <is>
          <t>03/2026</t>
        </is>
      </c>
      <c r="E1315" t="n">
        <v>71</v>
      </c>
      <c r="F1315" t="n">
        <v>1263.8</v>
      </c>
      <c r="G1315" t="n">
        <v>17.8</v>
      </c>
    </row>
    <row r="1316">
      <c r="A1316" t="inlineStr">
        <is>
          <t>Arcos</t>
        </is>
      </c>
      <c r="B1316" t="n">
        <v>23236</v>
      </c>
      <c r="C1316" t="inlineStr">
        <is>
          <t>COUVE MANTEIGA KG</t>
        </is>
      </c>
      <c r="D1316" t="inlineStr">
        <is>
          <t>03/2026</t>
        </is>
      </c>
      <c r="E1316" t="n">
        <v>20.5</v>
      </c>
      <c r="F1316" t="n">
        <v>190.99</v>
      </c>
      <c r="G1316" t="n">
        <v>9.32</v>
      </c>
    </row>
    <row r="1317">
      <c r="A1317" t="inlineStr">
        <is>
          <t>Arcos</t>
        </is>
      </c>
      <c r="B1317" t="n">
        <v>19034</v>
      </c>
      <c r="C1317" t="inlineStr">
        <is>
          <t>COXA E SOBRECOXA COM OSSO E COM PELE KG</t>
        </is>
      </c>
      <c r="D1317" t="inlineStr">
        <is>
          <t>03/2026</t>
        </is>
      </c>
      <c r="E1317" t="n">
        <v>80</v>
      </c>
      <c r="F1317" t="n">
        <v>719.2</v>
      </c>
      <c r="G1317" t="n">
        <v>8.99</v>
      </c>
    </row>
    <row r="1318">
      <c r="A1318" t="inlineStr">
        <is>
          <t>Arcos</t>
        </is>
      </c>
      <c r="B1318" t="n">
        <v>26584</v>
      </c>
      <c r="C1318" t="inlineStr">
        <is>
          <t>COXAO MOLE ANGUS FREDDI PORCIONADO EM 100G KG</t>
        </is>
      </c>
      <c r="D1318" t="inlineStr">
        <is>
          <t>03/2026</t>
        </is>
      </c>
      <c r="E1318" t="n">
        <v>29.79</v>
      </c>
      <c r="F1318" t="n">
        <v>2412.99</v>
      </c>
      <c r="G1318" t="n">
        <v>81</v>
      </c>
    </row>
    <row r="1319">
      <c r="A1319" t="inlineStr">
        <is>
          <t>Arcos</t>
        </is>
      </c>
      <c r="B1319" t="n">
        <v>28479</v>
      </c>
      <c r="C1319" t="inlineStr">
        <is>
          <t>COXAO MOLE ANGUS PICADINHO FREDDI KG</t>
        </is>
      </c>
      <c r="D1319" t="inlineStr">
        <is>
          <t>03/2026</t>
        </is>
      </c>
      <c r="E1319" t="n">
        <v>112.24</v>
      </c>
      <c r="F1319" t="n">
        <v>9091.440000000001</v>
      </c>
      <c r="G1319" t="n">
        <v>81</v>
      </c>
    </row>
    <row r="1320">
      <c r="A1320" t="inlineStr">
        <is>
          <t>Arcos</t>
        </is>
      </c>
      <c r="B1320" t="n">
        <v>25128</v>
      </c>
      <c r="C1320" t="inlineStr">
        <is>
          <t>COXAO MOLE EM CUBOS KG</t>
        </is>
      </c>
      <c r="D1320" t="inlineStr">
        <is>
          <t>03/2026</t>
        </is>
      </c>
      <c r="E1320" t="n">
        <v>63.3</v>
      </c>
      <c r="F1320" t="n">
        <v>2462.37</v>
      </c>
      <c r="G1320" t="n">
        <v>38.9</v>
      </c>
    </row>
    <row r="1321">
      <c r="A1321" t="inlineStr">
        <is>
          <t>Arcos</t>
        </is>
      </c>
      <c r="B1321" t="n">
        <v>19439</v>
      </c>
      <c r="C1321" t="inlineStr">
        <is>
          <t>CREAM CHEESE DANUBIO C/1KG</t>
        </is>
      </c>
      <c r="D1321" t="inlineStr">
        <is>
          <t>03/2026</t>
        </is>
      </c>
      <c r="E1321" t="n">
        <v>32</v>
      </c>
      <c r="F1321" t="n">
        <v>1055.68</v>
      </c>
      <c r="G1321" t="n">
        <v>32.99</v>
      </c>
    </row>
    <row r="1322">
      <c r="A1322" t="inlineStr">
        <is>
          <t>Arcos</t>
        </is>
      </c>
      <c r="B1322" t="n">
        <v>20689</v>
      </c>
      <c r="C1322" t="inlineStr">
        <is>
          <t>CREME DE LEITE FRESCO QUATA C/1,01LT</t>
        </is>
      </c>
      <c r="D1322" t="inlineStr">
        <is>
          <t>03/2026</t>
        </is>
      </c>
      <c r="E1322" t="n">
        <v>60</v>
      </c>
      <c r="F1322" t="n">
        <v>1915.2</v>
      </c>
      <c r="G1322" t="n">
        <v>31.92</v>
      </c>
    </row>
    <row r="1323">
      <c r="A1323" t="inlineStr">
        <is>
          <t>Arcos</t>
        </is>
      </c>
      <c r="B1323" t="n">
        <v>26020</v>
      </c>
      <c r="C1323" t="inlineStr">
        <is>
          <t>CREME DE LEITE PIRACANJUBA TP 1,030 KG  UN</t>
        </is>
      </c>
      <c r="D1323" t="inlineStr">
        <is>
          <t>03/2026</t>
        </is>
      </c>
      <c r="E1323" t="n">
        <v>84</v>
      </c>
      <c r="F1323" t="n">
        <v>1105.56</v>
      </c>
      <c r="G1323" t="n">
        <v>13.16</v>
      </c>
    </row>
    <row r="1324">
      <c r="A1324" t="inlineStr">
        <is>
          <t>Arcos</t>
        </is>
      </c>
      <c r="B1324" t="n">
        <v>17303</v>
      </c>
      <c r="C1324" t="inlineStr">
        <is>
          <t>DESINFETANTE LAVANDA KIMI 5L</t>
        </is>
      </c>
      <c r="D1324" t="inlineStr">
        <is>
          <t>03/2026</t>
        </is>
      </c>
      <c r="E1324" t="n">
        <v>10</v>
      </c>
      <c r="F1324" t="n">
        <v>1255.3</v>
      </c>
      <c r="G1324" t="n">
        <v>125.53</v>
      </c>
    </row>
    <row r="1325">
      <c r="A1325" t="inlineStr">
        <is>
          <t>Arcos</t>
        </is>
      </c>
      <c r="B1325" t="n">
        <v>17204</v>
      </c>
      <c r="C1325" t="inlineStr">
        <is>
          <t>DETERGENTE LAVA LOUCAS KIMIUM ALKIM CL 5</t>
        </is>
      </c>
      <c r="D1325" t="inlineStr">
        <is>
          <t>03/2026</t>
        </is>
      </c>
      <c r="E1325" t="n">
        <v>4</v>
      </c>
      <c r="F1325" t="n">
        <v>603.72</v>
      </c>
      <c r="G1325" t="n">
        <v>150.93</v>
      </c>
    </row>
    <row r="1326">
      <c r="A1326" t="inlineStr">
        <is>
          <t>Arcos</t>
        </is>
      </c>
      <c r="B1326" t="n">
        <v>26336</v>
      </c>
      <c r="C1326" t="inlineStr">
        <is>
          <t>⁠EMPANADA CEBOLA E QUEIJO</t>
        </is>
      </c>
      <c r="D1326" t="inlineStr">
        <is>
          <t>03/2026</t>
        </is>
      </c>
      <c r="E1326" t="n">
        <v>520</v>
      </c>
      <c r="F1326" t="n">
        <v>3224</v>
      </c>
      <c r="G1326" t="n">
        <v>6.2</v>
      </c>
    </row>
    <row r="1327">
      <c r="A1327" t="inlineStr">
        <is>
          <t>Arcos</t>
        </is>
      </c>
      <c r="B1327" t="n">
        <v>25429</v>
      </c>
      <c r="C1327" t="inlineStr">
        <is>
          <t>EMPANADA DE SALTENA UN</t>
        </is>
      </c>
      <c r="D1327" t="inlineStr">
        <is>
          <t>03/2026</t>
        </is>
      </c>
      <c r="E1327" t="n">
        <v>700</v>
      </c>
      <c r="F1327" t="n">
        <v>4340</v>
      </c>
      <c r="G1327" t="n">
        <v>6.2</v>
      </c>
    </row>
    <row r="1328">
      <c r="A1328" t="inlineStr">
        <is>
          <t>Arcos</t>
        </is>
      </c>
      <c r="B1328" t="n">
        <v>26024</v>
      </c>
      <c r="C1328" t="inlineStr">
        <is>
          <t>EMPANADA MARGUERITA UN</t>
        </is>
      </c>
      <c r="D1328" t="inlineStr">
        <is>
          <t>03/2026</t>
        </is>
      </c>
      <c r="E1328" t="n">
        <v>500</v>
      </c>
      <c r="F1328" t="n">
        <v>3100</v>
      </c>
      <c r="G1328" t="n">
        <v>6.2</v>
      </c>
    </row>
    <row r="1329">
      <c r="A1329" t="inlineStr">
        <is>
          <t>Arcos</t>
        </is>
      </c>
      <c r="B1329" t="n">
        <v>19485</v>
      </c>
      <c r="C1329" t="inlineStr">
        <is>
          <t>ENDRO DILL KG</t>
        </is>
      </c>
      <c r="D1329" t="inlineStr">
        <is>
          <t>03/2026</t>
        </is>
      </c>
      <c r="E1329" t="n">
        <v>1.6</v>
      </c>
      <c r="F1329" t="n">
        <v>260.75</v>
      </c>
      <c r="G1329" t="n">
        <v>162.97</v>
      </c>
    </row>
    <row r="1330">
      <c r="A1330" t="inlineStr">
        <is>
          <t>Arcos</t>
        </is>
      </c>
      <c r="B1330" t="n">
        <v>26880</v>
      </c>
      <c r="C1330" t="inlineStr">
        <is>
          <t xml:space="preserve">ESFERA DE CHOCOLATE BRANCO PINTADA NA COR VERMELHA APROX 5G UN </t>
        </is>
      </c>
      <c r="D1330" t="inlineStr">
        <is>
          <t>03/2026</t>
        </is>
      </c>
      <c r="E1330" t="n">
        <v>400</v>
      </c>
      <c r="F1330" t="n">
        <v>1000</v>
      </c>
      <c r="G1330" t="n">
        <v>2.5</v>
      </c>
    </row>
    <row r="1331">
      <c r="A1331" t="inlineStr">
        <is>
          <t>Arcos</t>
        </is>
      </c>
      <c r="B1331" t="n">
        <v>17196</v>
      </c>
      <c r="C1331" t="inlineStr">
        <is>
          <t xml:space="preserve">ESPONJA DUPLA FACE TININDO 3M C/10 UN </t>
        </is>
      </c>
      <c r="D1331" t="inlineStr">
        <is>
          <t>03/2026</t>
        </is>
      </c>
      <c r="E1331" t="n">
        <v>4</v>
      </c>
      <c r="F1331" t="n">
        <v>25.52</v>
      </c>
      <c r="G1331" t="n">
        <v>6.38</v>
      </c>
    </row>
    <row r="1332">
      <c r="A1332" t="inlineStr">
        <is>
          <t>Arcos</t>
        </is>
      </c>
      <c r="B1332" t="n">
        <v>17190</v>
      </c>
      <c r="C1332" t="inlineStr">
        <is>
          <t>ESPONJA FIBRACO TININDO 3M C/5 UN</t>
        </is>
      </c>
      <c r="D1332" t="inlineStr">
        <is>
          <t>03/2026</t>
        </is>
      </c>
      <c r="E1332" t="n">
        <v>11</v>
      </c>
      <c r="F1332" t="n">
        <v>89.09999999999999</v>
      </c>
      <c r="G1332" t="n">
        <v>8.1</v>
      </c>
    </row>
    <row r="1333">
      <c r="A1333" t="inlineStr">
        <is>
          <t>Arcos</t>
        </is>
      </c>
      <c r="B1333" t="n">
        <v>24552</v>
      </c>
      <c r="C1333" t="inlineStr">
        <is>
          <t>ESPUMANTE CASA PERINI BRUT 750ML</t>
        </is>
      </c>
      <c r="D1333" t="inlineStr">
        <is>
          <t>03/2026</t>
        </is>
      </c>
      <c r="E1333" t="n">
        <v>180</v>
      </c>
      <c r="F1333" t="n">
        <v>6241.68</v>
      </c>
      <c r="G1333" t="n">
        <v>34.68</v>
      </c>
    </row>
    <row r="1334">
      <c r="A1334" t="inlineStr">
        <is>
          <t>Arcos</t>
        </is>
      </c>
      <c r="B1334" t="n">
        <v>20029</v>
      </c>
      <c r="C1334" t="inlineStr">
        <is>
          <t>ESSENCIA DE BAUNILHA CEPERA 500ML</t>
        </is>
      </c>
      <c r="D1334" t="inlineStr">
        <is>
          <t>03/2026</t>
        </is>
      </c>
      <c r="E1334" t="n">
        <v>1</v>
      </c>
      <c r="F1334" t="n">
        <v>13.6</v>
      </c>
      <c r="G1334" t="n">
        <v>13.6</v>
      </c>
    </row>
    <row r="1335">
      <c r="A1335" t="inlineStr">
        <is>
          <t>Arcos</t>
        </is>
      </c>
      <c r="B1335" t="n">
        <v>23105</v>
      </c>
      <c r="C1335" t="inlineStr">
        <is>
          <t>ESTRAGAO KG</t>
        </is>
      </c>
      <c r="D1335" t="inlineStr">
        <is>
          <t>03/2026</t>
        </is>
      </c>
      <c r="E1335" t="n">
        <v>0.1</v>
      </c>
      <c r="F1335" t="n">
        <v>14</v>
      </c>
      <c r="G1335" t="n">
        <v>140</v>
      </c>
    </row>
    <row r="1336">
      <c r="A1336" t="inlineStr">
        <is>
          <t>Arcos</t>
        </is>
      </c>
      <c r="B1336" t="n">
        <v>27151</v>
      </c>
      <c r="C1336" t="inlineStr">
        <is>
          <t xml:space="preserve">ESTUFA DUPLA 10B C/LED PRETO </t>
        </is>
      </c>
      <c r="D1336" t="inlineStr">
        <is>
          <t>03/2026</t>
        </is>
      </c>
      <c r="E1336" t="n">
        <v>2</v>
      </c>
      <c r="F1336" t="n">
        <v>2000</v>
      </c>
      <c r="G1336" t="n">
        <v>1000</v>
      </c>
    </row>
    <row r="1337">
      <c r="A1337" t="inlineStr">
        <is>
          <t>Arcos</t>
        </is>
      </c>
      <c r="B1337" t="n">
        <v>17455</v>
      </c>
      <c r="C1337" t="inlineStr">
        <is>
          <t>ETIQUETA PRODUCAO 63X50MM C/1000 PLASTIFICADA  UN</t>
        </is>
      </c>
      <c r="D1337" t="inlineStr">
        <is>
          <t>03/2026</t>
        </is>
      </c>
      <c r="E1337" t="n">
        <v>12</v>
      </c>
      <c r="F1337" t="n">
        <v>423.24</v>
      </c>
      <c r="G1337" t="n">
        <v>35.27</v>
      </c>
    </row>
    <row r="1338">
      <c r="A1338" t="inlineStr">
        <is>
          <t>Arcos</t>
        </is>
      </c>
      <c r="B1338" t="n">
        <v>26366</v>
      </c>
      <c r="C1338" t="inlineStr">
        <is>
          <t>ETIQUETA ROLO BOPP 60X40MM C/1000UN</t>
        </is>
      </c>
      <c r="D1338" t="inlineStr">
        <is>
          <t>03/2026</t>
        </is>
      </c>
      <c r="E1338" t="n">
        <v>10</v>
      </c>
      <c r="F1338" t="n">
        <v>690</v>
      </c>
      <c r="G1338" t="n">
        <v>69</v>
      </c>
    </row>
    <row r="1339">
      <c r="A1339" t="inlineStr">
        <is>
          <t>Arcos</t>
        </is>
      </c>
      <c r="B1339" t="n">
        <v>20672</v>
      </c>
      <c r="C1339" t="inlineStr">
        <is>
          <t>EXTRATO DE TOMATE ELEFANTE C/1,7KG</t>
        </is>
      </c>
      <c r="D1339" t="inlineStr">
        <is>
          <t>03/2026</t>
        </is>
      </c>
      <c r="E1339" t="n">
        <v>21</v>
      </c>
      <c r="F1339" t="n">
        <v>611.95</v>
      </c>
      <c r="G1339" t="n">
        <v>29.14</v>
      </c>
    </row>
    <row r="1340">
      <c r="A1340" t="inlineStr">
        <is>
          <t>Arcos</t>
        </is>
      </c>
      <c r="B1340" t="n">
        <v>25153</v>
      </c>
      <c r="C1340" t="inlineStr">
        <is>
          <t>FAMIGERADA MANSA JEQUITIBA ROSA 750 ML</t>
        </is>
      </c>
      <c r="D1340" t="inlineStr">
        <is>
          <t>03/2026</t>
        </is>
      </c>
      <c r="E1340" t="n">
        <v>6</v>
      </c>
      <c r="F1340" t="n">
        <v>390</v>
      </c>
      <c r="G1340" t="n">
        <v>65</v>
      </c>
    </row>
    <row r="1341">
      <c r="A1341" t="inlineStr">
        <is>
          <t>Arcos</t>
        </is>
      </c>
      <c r="B1341" t="n">
        <v>24233</v>
      </c>
      <c r="C1341" t="inlineStr">
        <is>
          <t>FARINHA DE MANDIOCA CRUA GROSSA YOKI C/1KG</t>
        </is>
      </c>
      <c r="D1341" t="inlineStr">
        <is>
          <t>03/2026</t>
        </is>
      </c>
      <c r="E1341" t="n">
        <v>2</v>
      </c>
      <c r="F1341" t="n">
        <v>27</v>
      </c>
      <c r="G1341" t="n">
        <v>13.5</v>
      </c>
    </row>
    <row r="1342">
      <c r="A1342" t="inlineStr">
        <is>
          <t>Arcos</t>
        </is>
      </c>
      <c r="B1342" t="n">
        <v>20410</v>
      </c>
      <c r="C1342" t="inlineStr">
        <is>
          <t>FARINHA DE MANDIOCA FINA YOKI 1KG</t>
        </is>
      </c>
      <c r="D1342" t="inlineStr">
        <is>
          <t>03/2026</t>
        </is>
      </c>
      <c r="E1342" t="n">
        <v>3</v>
      </c>
      <c r="F1342" t="n">
        <v>37.95</v>
      </c>
      <c r="G1342" t="n">
        <v>12.65</v>
      </c>
    </row>
    <row r="1343">
      <c r="A1343" t="inlineStr">
        <is>
          <t>Arcos</t>
        </is>
      </c>
      <c r="B1343" t="n">
        <v>20385</v>
      </c>
      <c r="C1343" t="inlineStr">
        <is>
          <t>FARINHA DE MILHO FLOCAO YOKI 500GR</t>
        </is>
      </c>
      <c r="D1343" t="inlineStr">
        <is>
          <t>03/2026</t>
        </is>
      </c>
      <c r="E1343" t="n">
        <v>38</v>
      </c>
      <c r="F1343" t="n">
        <v>188.1</v>
      </c>
      <c r="G1343" t="n">
        <v>4.95</v>
      </c>
    </row>
    <row r="1344">
      <c r="A1344" t="inlineStr">
        <is>
          <t>Arcos</t>
        </is>
      </c>
      <c r="B1344" t="n">
        <v>20360</v>
      </c>
      <c r="C1344" t="inlineStr">
        <is>
          <t>FARINHA DE TRIGO ANACONDA C/5KG</t>
        </is>
      </c>
      <c r="D1344" t="inlineStr">
        <is>
          <t>03/2026</t>
        </is>
      </c>
      <c r="E1344" t="n">
        <v>33</v>
      </c>
      <c r="F1344" t="n">
        <v>714.3</v>
      </c>
      <c r="G1344" t="n">
        <v>21.65</v>
      </c>
    </row>
    <row r="1345">
      <c r="A1345" t="inlineStr">
        <is>
          <t>Arcos</t>
        </is>
      </c>
      <c r="B1345" t="n">
        <v>20358</v>
      </c>
      <c r="C1345" t="inlineStr">
        <is>
          <t>FARINHA PANKO ROMARIZ C/1KG</t>
        </is>
      </c>
      <c r="D1345" t="inlineStr">
        <is>
          <t>03/2026</t>
        </is>
      </c>
      <c r="E1345" t="n">
        <v>35</v>
      </c>
      <c r="F1345" t="n">
        <v>498.65</v>
      </c>
      <c r="G1345" t="n">
        <v>14.25</v>
      </c>
    </row>
    <row r="1346">
      <c r="A1346" t="inlineStr">
        <is>
          <t>Arcos</t>
        </is>
      </c>
      <c r="B1346" t="n">
        <v>20027</v>
      </c>
      <c r="C1346" t="inlineStr">
        <is>
          <t>FAVA DE BAUNILHA DE 3G UN</t>
        </is>
      </c>
      <c r="D1346" t="inlineStr">
        <is>
          <t>03/2026</t>
        </is>
      </c>
      <c r="E1346" t="n">
        <v>3</v>
      </c>
      <c r="F1346" t="n">
        <v>49.8</v>
      </c>
      <c r="G1346" t="n">
        <v>16.6</v>
      </c>
    </row>
    <row r="1347">
      <c r="A1347" t="inlineStr">
        <is>
          <t>Arcos</t>
        </is>
      </c>
      <c r="B1347" t="n">
        <v>20242</v>
      </c>
      <c r="C1347" t="inlineStr">
        <is>
          <t>FEIJAO CARIOCA CAMIL C/2KG</t>
        </is>
      </c>
      <c r="D1347" t="inlineStr">
        <is>
          <t>03/2026</t>
        </is>
      </c>
      <c r="E1347" t="n">
        <v>18</v>
      </c>
      <c r="F1347" t="n">
        <v>306.12</v>
      </c>
      <c r="G1347" t="n">
        <v>17.01</v>
      </c>
    </row>
    <row r="1348">
      <c r="A1348" t="inlineStr">
        <is>
          <t>Arcos</t>
        </is>
      </c>
      <c r="B1348" t="n">
        <v>20227</v>
      </c>
      <c r="C1348" t="inlineStr">
        <is>
          <t>FEIJAO PRETO CAMIL C/2KG</t>
        </is>
      </c>
      <c r="D1348" t="inlineStr">
        <is>
          <t>03/2026</t>
        </is>
      </c>
      <c r="E1348" t="n">
        <v>18</v>
      </c>
      <c r="F1348" t="n">
        <v>223.92</v>
      </c>
      <c r="G1348" t="n">
        <v>12.44</v>
      </c>
    </row>
    <row r="1349">
      <c r="A1349" t="inlineStr">
        <is>
          <t>Arcos</t>
        </is>
      </c>
      <c r="B1349" t="n">
        <v>20022</v>
      </c>
      <c r="C1349" t="inlineStr">
        <is>
          <t>FERMENTO QUIMICO ROYAL 250G</t>
        </is>
      </c>
      <c r="D1349" t="inlineStr">
        <is>
          <t>03/2026</t>
        </is>
      </c>
      <c r="E1349" t="n">
        <v>16</v>
      </c>
      <c r="F1349" t="n">
        <v>167.04</v>
      </c>
      <c r="G1349" t="n">
        <v>10.44</v>
      </c>
    </row>
    <row r="1350">
      <c r="A1350" t="inlineStr">
        <is>
          <t>Arcos</t>
        </is>
      </c>
      <c r="B1350" t="n">
        <v>19017</v>
      </c>
      <c r="C1350" t="inlineStr">
        <is>
          <t>FILE DE FRANGO KG</t>
        </is>
      </c>
      <c r="D1350" t="inlineStr">
        <is>
          <t>03/2026</t>
        </is>
      </c>
      <c r="E1350" t="n">
        <v>162.9</v>
      </c>
      <c r="F1350" t="n">
        <v>2319.11</v>
      </c>
      <c r="G1350" t="n">
        <v>14.24</v>
      </c>
    </row>
    <row r="1351">
      <c r="A1351" t="inlineStr">
        <is>
          <t>Arcos</t>
        </is>
      </c>
      <c r="B1351" t="n">
        <v>17001</v>
      </c>
      <c r="C1351" t="inlineStr">
        <is>
          <t>FILTRO DE PAPEL MELITTA 103 C/30</t>
        </is>
      </c>
      <c r="D1351" t="inlineStr">
        <is>
          <t>03/2026</t>
        </is>
      </c>
      <c r="E1351" t="n">
        <v>75</v>
      </c>
      <c r="F1351" t="n">
        <v>369</v>
      </c>
      <c r="G1351" t="n">
        <v>4.92</v>
      </c>
    </row>
    <row r="1352">
      <c r="A1352" t="inlineStr">
        <is>
          <t>Arcos</t>
        </is>
      </c>
      <c r="B1352" t="n">
        <v>21738</v>
      </c>
      <c r="C1352" t="inlineStr">
        <is>
          <t>FOLHA DE PAPEL FILTRO 60X60 C/100</t>
        </is>
      </c>
      <c r="D1352" t="inlineStr">
        <is>
          <t>03/2026</t>
        </is>
      </c>
      <c r="E1352" t="n">
        <v>4</v>
      </c>
      <c r="F1352" t="n">
        <v>1303.2</v>
      </c>
      <c r="G1352" t="n">
        <v>325.8</v>
      </c>
    </row>
    <row r="1353">
      <c r="A1353" t="inlineStr">
        <is>
          <t>Arcos</t>
        </is>
      </c>
      <c r="B1353" t="n">
        <v>25093</v>
      </c>
      <c r="C1353" t="inlineStr">
        <is>
          <t>FORCE CELESTE SEMILLION 750ML VINHO BRANCO</t>
        </is>
      </c>
      <c r="D1353" t="inlineStr">
        <is>
          <t>03/2026</t>
        </is>
      </c>
      <c r="E1353" t="n">
        <v>9</v>
      </c>
      <c r="F1353" t="n">
        <v>1282.5</v>
      </c>
      <c r="G1353" t="n">
        <v>142.5</v>
      </c>
    </row>
    <row r="1354">
      <c r="A1354" t="inlineStr">
        <is>
          <t>Arcos</t>
        </is>
      </c>
      <c r="B1354" t="n">
        <v>28801</v>
      </c>
      <c r="C1354" t="inlineStr">
        <is>
          <t>FRASCO GRADUADO 1L PROAUTO BONIFICADO</t>
        </is>
      </c>
      <c r="D1354" t="inlineStr">
        <is>
          <t>03/2026</t>
        </is>
      </c>
      <c r="E1354" t="n">
        <v>12</v>
      </c>
      <c r="F1354" t="n">
        <v>12</v>
      </c>
      <c r="G1354" t="n">
        <v>1</v>
      </c>
    </row>
    <row r="1355">
      <c r="A1355" t="inlineStr">
        <is>
          <t>Arcos</t>
        </is>
      </c>
      <c r="B1355" t="n">
        <v>25282</v>
      </c>
      <c r="C1355" t="inlineStr">
        <is>
          <t>FRUTOSE CRISTAL KG</t>
        </is>
      </c>
      <c r="D1355" t="inlineStr">
        <is>
          <t>03/2026</t>
        </is>
      </c>
      <c r="E1355" t="n">
        <v>20</v>
      </c>
      <c r="F1355" t="n">
        <v>830</v>
      </c>
      <c r="G1355" t="n">
        <v>41.5</v>
      </c>
    </row>
    <row r="1356">
      <c r="A1356" t="inlineStr">
        <is>
          <t>Arcos</t>
        </is>
      </c>
      <c r="B1356" t="n">
        <v>20327</v>
      </c>
      <c r="C1356" t="inlineStr">
        <is>
          <t>FUBA MIMOSO YOKI C/1KG</t>
        </is>
      </c>
      <c r="D1356" t="inlineStr">
        <is>
          <t>03/2026</t>
        </is>
      </c>
      <c r="E1356" t="n">
        <v>5</v>
      </c>
      <c r="F1356" t="n">
        <v>36</v>
      </c>
      <c r="G1356" t="n">
        <v>7.2</v>
      </c>
    </row>
    <row r="1357">
      <c r="A1357" t="inlineStr">
        <is>
          <t>Arcos</t>
        </is>
      </c>
      <c r="B1357" t="n">
        <v>28920</v>
      </c>
      <c r="C1357" t="inlineStr">
        <is>
          <t>GARFO PARA TORTA TRAMONTINA HAVANA UN</t>
        </is>
      </c>
      <c r="D1357" t="inlineStr">
        <is>
          <t>03/2026</t>
        </is>
      </c>
      <c r="E1357" t="n">
        <v>312</v>
      </c>
      <c r="F1357" t="n">
        <v>814.3200000000001</v>
      </c>
      <c r="G1357" t="n">
        <v>2.61</v>
      </c>
    </row>
    <row r="1358">
      <c r="A1358" t="inlineStr">
        <is>
          <t>Arcos</t>
        </is>
      </c>
      <c r="B1358" t="n">
        <v>28803</v>
      </c>
      <c r="C1358" t="inlineStr">
        <is>
          <t>GATILHO BORRIFADOR PROAUTO BONIFICADO</t>
        </is>
      </c>
      <c r="D1358" t="inlineStr">
        <is>
          <t>03/2026</t>
        </is>
      </c>
      <c r="E1358" t="n">
        <v>12</v>
      </c>
      <c r="F1358" t="n">
        <v>12</v>
      </c>
      <c r="G1358" t="n">
        <v>1</v>
      </c>
    </row>
    <row r="1359">
      <c r="A1359" t="inlineStr">
        <is>
          <t>Arcos</t>
        </is>
      </c>
      <c r="B1359" t="n">
        <v>20892</v>
      </c>
      <c r="C1359" t="inlineStr">
        <is>
          <t>GELATINA S/ SABOR EM FOLHA INCOLOR OETKER 10G</t>
        </is>
      </c>
      <c r="D1359" t="inlineStr">
        <is>
          <t>03/2026</t>
        </is>
      </c>
      <c r="E1359" t="n">
        <v>8</v>
      </c>
      <c r="F1359" t="n">
        <v>106.4</v>
      </c>
      <c r="G1359" t="n">
        <v>13.3</v>
      </c>
    </row>
    <row r="1360">
      <c r="A1360" t="inlineStr">
        <is>
          <t>Arcos</t>
        </is>
      </c>
      <c r="B1360" t="n">
        <v>28315</v>
      </c>
      <c r="C1360" t="inlineStr">
        <is>
          <t>GELO COLLINS 35X120 C/18 UN YCECODE</t>
        </is>
      </c>
      <c r="D1360" t="inlineStr">
        <is>
          <t>03/2026</t>
        </is>
      </c>
      <c r="E1360" t="n">
        <v>73</v>
      </c>
      <c r="F1360" t="n">
        <v>3179.88</v>
      </c>
      <c r="G1360" t="n">
        <v>43.56</v>
      </c>
    </row>
    <row r="1361">
      <c r="A1361" t="inlineStr">
        <is>
          <t>Arcos</t>
        </is>
      </c>
      <c r="B1361" t="n">
        <v>24814</v>
      </c>
      <c r="C1361" t="inlineStr">
        <is>
          <t>GELO COLLINS PRO 35X140</t>
        </is>
      </c>
      <c r="D1361" t="inlineStr">
        <is>
          <t>03/2026</t>
        </is>
      </c>
      <c r="E1361" t="n">
        <v>7</v>
      </c>
      <c r="F1361" t="n">
        <v>273.42</v>
      </c>
      <c r="G1361" t="n">
        <v>39.06</v>
      </c>
    </row>
    <row r="1362">
      <c r="A1362" t="inlineStr">
        <is>
          <t>Arcos</t>
        </is>
      </c>
      <c r="B1362" t="n">
        <v>17092</v>
      </c>
      <c r="C1362" t="inlineStr">
        <is>
          <t>GELO CUBO 50X60MM</t>
        </is>
      </c>
      <c r="D1362" t="inlineStr">
        <is>
          <t>03/2026</t>
        </is>
      </c>
      <c r="E1362" t="n">
        <v>14</v>
      </c>
      <c r="F1362" t="n">
        <v>759.5</v>
      </c>
      <c r="G1362" t="n">
        <v>54.25</v>
      </c>
    </row>
    <row r="1363">
      <c r="A1363" t="inlineStr">
        <is>
          <t>Arcos</t>
        </is>
      </c>
      <c r="B1363" t="n">
        <v>28316</v>
      </c>
      <c r="C1363" t="inlineStr">
        <is>
          <t>GELO ESFERICO C/9UN YCECODE</t>
        </is>
      </c>
      <c r="D1363" t="inlineStr">
        <is>
          <t>03/2026</t>
        </is>
      </c>
      <c r="E1363" t="n">
        <v>57</v>
      </c>
      <c r="F1363" t="n">
        <v>2225.85</v>
      </c>
      <c r="G1363" t="n">
        <v>39.05</v>
      </c>
    </row>
    <row r="1364">
      <c r="A1364" t="inlineStr">
        <is>
          <t>Arcos</t>
        </is>
      </c>
      <c r="B1364" t="n">
        <v>24816</v>
      </c>
      <c r="C1364" t="inlineStr">
        <is>
          <t>GELO ESFERICO UN</t>
        </is>
      </c>
      <c r="D1364" t="inlineStr">
        <is>
          <t>03/2026</t>
        </is>
      </c>
      <c r="E1364" t="n">
        <v>3</v>
      </c>
      <c r="F1364" t="n">
        <v>191.4</v>
      </c>
      <c r="G1364" t="n">
        <v>63.8</v>
      </c>
    </row>
    <row r="1365">
      <c r="A1365" t="inlineStr">
        <is>
          <t>Arcos</t>
        </is>
      </c>
      <c r="B1365" t="n">
        <v>27340</v>
      </c>
      <c r="C1365" t="inlineStr">
        <is>
          <t>GELO RETANGULO 50X65MM C/25 UN YCECODE</t>
        </is>
      </c>
      <c r="D1365" t="inlineStr">
        <is>
          <t>03/2026</t>
        </is>
      </c>
      <c r="E1365" t="n">
        <v>118</v>
      </c>
      <c r="F1365" t="n">
        <v>6327.16</v>
      </c>
      <c r="G1365" t="n">
        <v>53.62</v>
      </c>
    </row>
    <row r="1366">
      <c r="A1366" t="inlineStr">
        <is>
          <t>Arcos</t>
        </is>
      </c>
      <c r="B1366" t="n">
        <v>20861</v>
      </c>
      <c r="C1366" t="inlineStr">
        <is>
          <t>GEMA DE OVO PASTEURIZADA NETTO C/1KG UN</t>
        </is>
      </c>
      <c r="D1366" t="inlineStr">
        <is>
          <t>03/2026</t>
        </is>
      </c>
      <c r="E1366" t="n">
        <v>15</v>
      </c>
      <c r="F1366" t="n">
        <v>700.5</v>
      </c>
      <c r="G1366" t="n">
        <v>46.7</v>
      </c>
    </row>
    <row r="1367">
      <c r="A1367" t="inlineStr">
        <is>
          <t>Arcos</t>
        </is>
      </c>
      <c r="B1367" t="n">
        <v>19607</v>
      </c>
      <c r="C1367" t="inlineStr">
        <is>
          <t>GENGIBRE KG</t>
        </is>
      </c>
      <c r="D1367" t="inlineStr">
        <is>
          <t>03/2026</t>
        </is>
      </c>
      <c r="E1367" t="n">
        <v>20</v>
      </c>
      <c r="F1367" t="n">
        <v>302.5</v>
      </c>
      <c r="G1367" t="n">
        <v>15.13</v>
      </c>
    </row>
    <row r="1368">
      <c r="A1368" t="inlineStr">
        <is>
          <t>Arcos</t>
        </is>
      </c>
      <c r="B1368" t="n">
        <v>21130</v>
      </c>
      <c r="C1368" t="inlineStr">
        <is>
          <t>GOIABADA CREMOSA BISNAGA RALSTON 2,5KG</t>
        </is>
      </c>
      <c r="D1368" t="inlineStr">
        <is>
          <t>03/2026</t>
        </is>
      </c>
      <c r="E1368" t="n">
        <v>4</v>
      </c>
      <c r="F1368" t="n">
        <v>195.86</v>
      </c>
      <c r="G1368" t="n">
        <v>48.97</v>
      </c>
    </row>
    <row r="1369">
      <c r="A1369" t="inlineStr">
        <is>
          <t>Arcos</t>
        </is>
      </c>
      <c r="B1369" t="n">
        <v>19762</v>
      </c>
      <c r="C1369" t="inlineStr">
        <is>
          <t>GRAPE FRUIT KG</t>
        </is>
      </c>
      <c r="D1369" t="inlineStr">
        <is>
          <t>03/2026</t>
        </is>
      </c>
      <c r="E1369" t="n">
        <v>30</v>
      </c>
      <c r="F1369" t="n">
        <v>312.5</v>
      </c>
      <c r="G1369" t="n">
        <v>10.42</v>
      </c>
    </row>
    <row r="1370">
      <c r="A1370" t="inlineStr">
        <is>
          <t>Arcos</t>
        </is>
      </c>
      <c r="B1370" t="n">
        <v>17905</v>
      </c>
      <c r="C1370" t="inlineStr">
        <is>
          <t>GUARANA ANTARCTICA DIET LATA 350ML C/12</t>
        </is>
      </c>
      <c r="D1370" t="inlineStr">
        <is>
          <t>03/2026</t>
        </is>
      </c>
      <c r="E1370" t="n">
        <v>30</v>
      </c>
      <c r="F1370" t="n">
        <v>782.2</v>
      </c>
      <c r="G1370" t="n">
        <v>26.07</v>
      </c>
    </row>
    <row r="1371">
      <c r="A1371" t="inlineStr">
        <is>
          <t>Arcos</t>
        </is>
      </c>
      <c r="B1371" t="n">
        <v>17903</v>
      </c>
      <c r="C1371" t="inlineStr">
        <is>
          <t>GUARANA ANTARCTICA LATA 350ML C/12 PC</t>
        </is>
      </c>
      <c r="D1371" t="inlineStr">
        <is>
          <t>03/2026</t>
        </is>
      </c>
      <c r="E1371" t="n">
        <v>30</v>
      </c>
      <c r="F1371" t="n">
        <v>782.2</v>
      </c>
      <c r="G1371" t="n">
        <v>26.07</v>
      </c>
    </row>
    <row r="1372">
      <c r="A1372" t="inlineStr">
        <is>
          <t>Arcos</t>
        </is>
      </c>
      <c r="B1372" t="n">
        <v>28658</v>
      </c>
      <c r="C1372" t="inlineStr">
        <is>
          <t>GUARDANAPO QUADRADO FOLHA DUPLA BRANCO E BORDA CALANDRA 24X22 C/5000 UN</t>
        </is>
      </c>
      <c r="D1372" t="inlineStr">
        <is>
          <t>03/2026</t>
        </is>
      </c>
      <c r="E1372" t="n">
        <v>4</v>
      </c>
      <c r="F1372" t="n">
        <v>988</v>
      </c>
      <c r="G1372" t="n">
        <v>247</v>
      </c>
    </row>
    <row r="1373">
      <c r="A1373" t="inlineStr">
        <is>
          <t>Arcos</t>
        </is>
      </c>
      <c r="B1373" t="n">
        <v>26592</v>
      </c>
      <c r="C1373" t="inlineStr">
        <is>
          <t>HAMBURGUER BOVINO FREDDI PORCIONADO EM 50G KG 60% ACEM 40% PEITO BOVINO ARCOS</t>
        </is>
      </c>
      <c r="D1373" t="inlineStr">
        <is>
          <t>03/2026</t>
        </is>
      </c>
      <c r="E1373" t="n">
        <v>143.4</v>
      </c>
      <c r="F1373" t="n">
        <v>5305.8</v>
      </c>
      <c r="G1373" t="n">
        <v>37</v>
      </c>
    </row>
    <row r="1374">
      <c r="A1374" t="inlineStr">
        <is>
          <t>Arcos</t>
        </is>
      </c>
      <c r="B1374" t="n">
        <v>19480</v>
      </c>
      <c r="C1374" t="inlineStr">
        <is>
          <t>HORTELA HIDROPONICA KG</t>
        </is>
      </c>
      <c r="D1374" t="inlineStr">
        <is>
          <t>03/2026</t>
        </is>
      </c>
      <c r="E1374" t="n">
        <v>6.2</v>
      </c>
      <c r="F1374" t="n">
        <v>110.1</v>
      </c>
      <c r="G1374" t="n">
        <v>17.76</v>
      </c>
    </row>
    <row r="1375">
      <c r="A1375" t="inlineStr">
        <is>
          <t>Arcos</t>
        </is>
      </c>
      <c r="B1375" t="n">
        <v>19203</v>
      </c>
      <c r="C1375" t="inlineStr">
        <is>
          <t>IOGURTE INTEGRAL NESTLE C/170G UN</t>
        </is>
      </c>
      <c r="D1375" t="inlineStr">
        <is>
          <t>03/2026</t>
        </is>
      </c>
      <c r="E1375" t="n">
        <v>252</v>
      </c>
      <c r="F1375" t="n">
        <v>803.04</v>
      </c>
      <c r="G1375" t="n">
        <v>3.19</v>
      </c>
    </row>
    <row r="1376">
      <c r="A1376" t="inlineStr">
        <is>
          <t>Arcos</t>
        </is>
      </c>
      <c r="B1376" t="n">
        <v>23365</v>
      </c>
      <c r="C1376" t="inlineStr">
        <is>
          <t>KIWI KG</t>
        </is>
      </c>
      <c r="D1376" t="inlineStr">
        <is>
          <t>03/2026</t>
        </is>
      </c>
      <c r="E1376" t="n">
        <v>2.4</v>
      </c>
      <c r="F1376" t="n">
        <v>63</v>
      </c>
      <c r="G1376" t="n">
        <v>26.25</v>
      </c>
    </row>
    <row r="1377">
      <c r="A1377" t="inlineStr">
        <is>
          <t>Arcos</t>
        </is>
      </c>
      <c r="B1377" t="n">
        <v>19759</v>
      </c>
      <c r="C1377" t="inlineStr">
        <is>
          <t>LARANJA BAHIA KG</t>
        </is>
      </c>
      <c r="D1377" t="inlineStr">
        <is>
          <t>03/2026</t>
        </is>
      </c>
      <c r="E1377" t="n">
        <v>65.3</v>
      </c>
      <c r="F1377" t="n">
        <v>626.86</v>
      </c>
      <c r="G1377" t="n">
        <v>9.6</v>
      </c>
    </row>
    <row r="1378">
      <c r="A1378" t="inlineStr">
        <is>
          <t>Arcos</t>
        </is>
      </c>
      <c r="B1378" t="n">
        <v>23361</v>
      </c>
      <c r="C1378" t="inlineStr">
        <is>
          <t>LARANJA PERA KG</t>
        </is>
      </c>
      <c r="D1378" t="inlineStr">
        <is>
          <t>03/2026</t>
        </is>
      </c>
      <c r="E1378" t="n">
        <v>475.4</v>
      </c>
      <c r="F1378" t="n">
        <v>1610.95</v>
      </c>
      <c r="G1378" t="n">
        <v>3.39</v>
      </c>
    </row>
    <row r="1379">
      <c r="A1379" t="inlineStr">
        <is>
          <t>Arcos</t>
        </is>
      </c>
      <c r="B1379" t="n">
        <v>20661</v>
      </c>
      <c r="C1379" t="inlineStr">
        <is>
          <t>LEITE CONDENSADO MOCA C/395G UN</t>
        </is>
      </c>
      <c r="D1379" t="inlineStr">
        <is>
          <t>03/2026</t>
        </is>
      </c>
      <c r="E1379" t="n">
        <v>32</v>
      </c>
      <c r="F1379" t="n">
        <v>266.18</v>
      </c>
      <c r="G1379" t="n">
        <v>8.32</v>
      </c>
    </row>
    <row r="1380">
      <c r="A1380" t="inlineStr">
        <is>
          <t>Arcos</t>
        </is>
      </c>
      <c r="B1380" t="n">
        <v>25416</v>
      </c>
      <c r="C1380" t="inlineStr">
        <is>
          <t>LEITE DE AVEIA NUDE C/1L UN</t>
        </is>
      </c>
      <c r="D1380" t="inlineStr">
        <is>
          <t>03/2026</t>
        </is>
      </c>
      <c r="E1380" t="n">
        <v>36</v>
      </c>
      <c r="F1380" t="n">
        <v>536.4</v>
      </c>
      <c r="G1380" t="n">
        <v>14.9</v>
      </c>
    </row>
    <row r="1381">
      <c r="A1381" t="inlineStr">
        <is>
          <t>Arcos</t>
        </is>
      </c>
      <c r="B1381" t="n">
        <v>20653</v>
      </c>
      <c r="C1381" t="inlineStr">
        <is>
          <t>LEITE DE COCO SOCOCO C/1L UN</t>
        </is>
      </c>
      <c r="D1381" t="inlineStr">
        <is>
          <t>03/2026</t>
        </is>
      </c>
      <c r="E1381" t="n">
        <v>22</v>
      </c>
      <c r="F1381" t="n">
        <v>571.12</v>
      </c>
      <c r="G1381" t="n">
        <v>25.96</v>
      </c>
    </row>
    <row r="1382">
      <c r="A1382" t="inlineStr">
        <is>
          <t>Arcos</t>
        </is>
      </c>
      <c r="B1382" t="n">
        <v>19434</v>
      </c>
      <c r="C1382" t="inlineStr">
        <is>
          <t>LEITE EM PO INTEGRAL NINHO C/400G</t>
        </is>
      </c>
      <c r="D1382" t="inlineStr">
        <is>
          <t>03/2026</t>
        </is>
      </c>
      <c r="E1382" t="n">
        <v>4</v>
      </c>
      <c r="F1382" t="n">
        <v>89.2</v>
      </c>
      <c r="G1382" t="n">
        <v>22.3</v>
      </c>
    </row>
    <row r="1383">
      <c r="A1383" t="inlineStr">
        <is>
          <t>Arcos</t>
        </is>
      </c>
      <c r="B1383" t="n">
        <v>19421</v>
      </c>
      <c r="C1383" t="inlineStr">
        <is>
          <t>LEITE INTEGRAL ITALAC C/12</t>
        </is>
      </c>
      <c r="D1383" t="inlineStr">
        <is>
          <t>03/2026</t>
        </is>
      </c>
      <c r="E1383" t="n">
        <v>24</v>
      </c>
      <c r="F1383" t="n">
        <v>1496.16</v>
      </c>
      <c r="G1383" t="n">
        <v>62.34</v>
      </c>
    </row>
    <row r="1384">
      <c r="A1384" t="inlineStr">
        <is>
          <t>Arcos</t>
        </is>
      </c>
      <c r="B1384" t="n">
        <v>25478</v>
      </c>
      <c r="C1384" t="inlineStr">
        <is>
          <t xml:space="preserve">LEITE INTEGRAL LEITISSIMO 1L </t>
        </is>
      </c>
      <c r="D1384" t="inlineStr">
        <is>
          <t>03/2026</t>
        </is>
      </c>
      <c r="E1384" t="n">
        <v>120</v>
      </c>
      <c r="F1384" t="n">
        <v>1050</v>
      </c>
      <c r="G1384" t="n">
        <v>8.75</v>
      </c>
    </row>
    <row r="1385">
      <c r="A1385" t="inlineStr">
        <is>
          <t>Arcos</t>
        </is>
      </c>
      <c r="B1385" t="n">
        <v>20014</v>
      </c>
      <c r="C1385" t="inlineStr">
        <is>
          <t>LEMON PEPPER 500GR</t>
        </is>
      </c>
      <c r="D1385" t="inlineStr">
        <is>
          <t>03/2026</t>
        </is>
      </c>
      <c r="E1385" t="n">
        <v>6</v>
      </c>
      <c r="F1385" t="n">
        <v>66</v>
      </c>
      <c r="G1385" t="n">
        <v>11</v>
      </c>
    </row>
    <row r="1386">
      <c r="A1386" t="inlineStr">
        <is>
          <t>Arcos</t>
        </is>
      </c>
      <c r="B1386" t="n">
        <v>18278</v>
      </c>
      <c r="C1386" t="inlineStr">
        <is>
          <t>LICOR DE CEREJA CHERRY HEERING 700ML</t>
        </is>
      </c>
      <c r="D1386" t="inlineStr">
        <is>
          <t>03/2026</t>
        </is>
      </c>
      <c r="E1386" t="n">
        <v>6</v>
      </c>
      <c r="F1386" t="n">
        <v>1354.32</v>
      </c>
      <c r="G1386" t="n">
        <v>225.72</v>
      </c>
    </row>
    <row r="1387">
      <c r="A1387" t="inlineStr">
        <is>
          <t>Arcos</t>
        </is>
      </c>
      <c r="B1387" t="n">
        <v>25630</v>
      </c>
      <c r="C1387" t="inlineStr">
        <is>
          <t xml:space="preserve">LICOR DOLIN GENEPY LE CHAMOIS 750ML </t>
        </is>
      </c>
      <c r="D1387" t="inlineStr">
        <is>
          <t>03/2026</t>
        </is>
      </c>
      <c r="E1387" t="n">
        <v>6</v>
      </c>
      <c r="F1387" t="n">
        <v>2088.6</v>
      </c>
      <c r="G1387" t="n">
        <v>348.1</v>
      </c>
    </row>
    <row r="1388">
      <c r="A1388" t="inlineStr">
        <is>
          <t>Arcos</t>
        </is>
      </c>
      <c r="B1388" t="n">
        <v>19751</v>
      </c>
      <c r="C1388" t="inlineStr">
        <is>
          <t>LIMAO SICILIANO KG</t>
        </is>
      </c>
      <c r="D1388" t="inlineStr">
        <is>
          <t>03/2026</t>
        </is>
      </c>
      <c r="E1388" t="n">
        <v>80.41</v>
      </c>
      <c r="F1388" t="n">
        <v>954.15</v>
      </c>
      <c r="G1388" t="n">
        <v>11.87</v>
      </c>
    </row>
    <row r="1389">
      <c r="A1389" t="inlineStr">
        <is>
          <t>Arcos</t>
        </is>
      </c>
      <c r="B1389" t="n">
        <v>23359</v>
      </c>
      <c r="C1389" t="inlineStr">
        <is>
          <t>LIMAO TAHITI KG</t>
        </is>
      </c>
      <c r="D1389" t="inlineStr">
        <is>
          <t>03/2026</t>
        </is>
      </c>
      <c r="E1389" t="n">
        <v>202</v>
      </c>
      <c r="F1389" t="n">
        <v>514.95</v>
      </c>
      <c r="G1389" t="n">
        <v>2.55</v>
      </c>
    </row>
    <row r="1390">
      <c r="A1390" t="inlineStr">
        <is>
          <t>Arcos</t>
        </is>
      </c>
      <c r="B1390" t="n">
        <v>24331</v>
      </c>
      <c r="C1390" t="inlineStr">
        <is>
          <t>LINGUICA CALABRESA KG</t>
        </is>
      </c>
      <c r="D1390" t="inlineStr">
        <is>
          <t>03/2026</t>
        </is>
      </c>
      <c r="E1390" t="n">
        <v>10</v>
      </c>
      <c r="F1390" t="n">
        <v>213.95</v>
      </c>
      <c r="G1390" t="n">
        <v>21.4</v>
      </c>
    </row>
    <row r="1391">
      <c r="A1391" t="inlineStr">
        <is>
          <t>Arcos</t>
        </is>
      </c>
      <c r="B1391" t="n">
        <v>20501</v>
      </c>
      <c r="C1391" t="inlineStr">
        <is>
          <t>LINGUICA TOSCANA AURORA KG</t>
        </is>
      </c>
      <c r="D1391" t="inlineStr">
        <is>
          <t>03/2026</t>
        </is>
      </c>
      <c r="E1391" t="n">
        <v>20</v>
      </c>
      <c r="F1391" t="n">
        <v>438</v>
      </c>
      <c r="G1391" t="n">
        <v>21.9</v>
      </c>
    </row>
    <row r="1392">
      <c r="A1392" t="inlineStr">
        <is>
          <t>Arcos</t>
        </is>
      </c>
      <c r="B1392" t="n">
        <v>28182</v>
      </c>
      <c r="C1392" t="inlineStr">
        <is>
          <t>LIXEIRA 120L COM PEDAL BRANCA UN</t>
        </is>
      </c>
      <c r="D1392" t="inlineStr">
        <is>
          <t>03/2026</t>
        </is>
      </c>
      <c r="E1392" t="n">
        <v>1</v>
      </c>
      <c r="F1392" t="n">
        <v>278.93</v>
      </c>
      <c r="G1392" t="n">
        <v>278.93</v>
      </c>
    </row>
    <row r="1393">
      <c r="A1393" t="inlineStr">
        <is>
          <t>Arcos</t>
        </is>
      </c>
      <c r="B1393" t="n">
        <v>26588</v>
      </c>
      <c r="C1393" t="inlineStr">
        <is>
          <t>LONZA FATIADO JAIS KG</t>
        </is>
      </c>
      <c r="D1393" t="inlineStr">
        <is>
          <t>03/2026</t>
        </is>
      </c>
      <c r="E1393" t="n">
        <v>2</v>
      </c>
      <c r="F1393" t="n">
        <v>456</v>
      </c>
      <c r="G1393" t="n">
        <v>228</v>
      </c>
    </row>
    <row r="1394">
      <c r="A1394" t="inlineStr">
        <is>
          <t>Arcos</t>
        </is>
      </c>
      <c r="B1394" t="n">
        <v>19478</v>
      </c>
      <c r="C1394" t="inlineStr">
        <is>
          <t>LOURO FRESCO KG</t>
        </is>
      </c>
      <c r="D1394" t="inlineStr">
        <is>
          <t>03/2026</t>
        </is>
      </c>
      <c r="E1394" t="n">
        <v>0.9</v>
      </c>
      <c r="F1394" t="n">
        <v>60.56</v>
      </c>
      <c r="G1394" t="n">
        <v>67.29000000000001</v>
      </c>
    </row>
    <row r="1395">
      <c r="A1395" t="inlineStr">
        <is>
          <t>Arcos</t>
        </is>
      </c>
      <c r="B1395" t="n">
        <v>26942</v>
      </c>
      <c r="C1395" t="inlineStr">
        <is>
          <t>LUVA CANO LONGO PVC UN</t>
        </is>
      </c>
      <c r="D1395" t="inlineStr">
        <is>
          <t>03/2026</t>
        </is>
      </c>
      <c r="E1395" t="n">
        <v>2</v>
      </c>
      <c r="F1395" t="n">
        <v>31.8</v>
      </c>
      <c r="G1395" t="n">
        <v>15.9</v>
      </c>
    </row>
    <row r="1396">
      <c r="A1396" t="inlineStr">
        <is>
          <t>Arcos</t>
        </is>
      </c>
      <c r="B1396" t="n">
        <v>17017</v>
      </c>
      <c r="C1396" t="inlineStr">
        <is>
          <t>LUVA EMBORRACHADA G AMARELA UN</t>
        </is>
      </c>
      <c r="D1396" t="inlineStr">
        <is>
          <t>03/2026</t>
        </is>
      </c>
      <c r="E1396" t="n">
        <v>3</v>
      </c>
      <c r="F1396" t="n">
        <v>9</v>
      </c>
      <c r="G1396" t="n">
        <v>3</v>
      </c>
    </row>
    <row r="1397">
      <c r="A1397" t="inlineStr">
        <is>
          <t>Arcos</t>
        </is>
      </c>
      <c r="B1397" t="n">
        <v>17019</v>
      </c>
      <c r="C1397" t="inlineStr">
        <is>
          <t>LUVA EMBORRACHADA M AMARELA UN</t>
        </is>
      </c>
      <c r="D1397" t="inlineStr">
        <is>
          <t>03/2026</t>
        </is>
      </c>
      <c r="E1397" t="n">
        <v>3</v>
      </c>
      <c r="F1397" t="n">
        <v>9</v>
      </c>
      <c r="G1397" t="n">
        <v>3</v>
      </c>
    </row>
    <row r="1398">
      <c r="A1398" t="inlineStr">
        <is>
          <t>Arcos</t>
        </is>
      </c>
      <c r="B1398" t="n">
        <v>17020</v>
      </c>
      <c r="C1398" t="inlineStr">
        <is>
          <t>LUVA EMBORRACHADA P AMARELA UN</t>
        </is>
      </c>
      <c r="D1398" t="inlineStr">
        <is>
          <t>03/2026</t>
        </is>
      </c>
      <c r="E1398" t="n">
        <v>3</v>
      </c>
      <c r="F1398" t="n">
        <v>9</v>
      </c>
      <c r="G1398" t="n">
        <v>3</v>
      </c>
    </row>
    <row r="1399">
      <c r="A1399" t="inlineStr">
        <is>
          <t>Arcos</t>
        </is>
      </c>
      <c r="B1399" t="n">
        <v>17504</v>
      </c>
      <c r="C1399" t="inlineStr">
        <is>
          <t>LUVA LATEX G SEM TALCO C/100UN</t>
        </is>
      </c>
      <c r="D1399" t="inlineStr">
        <is>
          <t>03/2026</t>
        </is>
      </c>
      <c r="E1399" t="n">
        <v>14</v>
      </c>
      <c r="F1399" t="n">
        <v>294</v>
      </c>
      <c r="G1399" t="n">
        <v>21</v>
      </c>
    </row>
    <row r="1400">
      <c r="A1400" t="inlineStr">
        <is>
          <t>Arcos</t>
        </is>
      </c>
      <c r="B1400" t="n">
        <v>17476</v>
      </c>
      <c r="C1400" t="inlineStr">
        <is>
          <t>LUVA LATEX P SEM TALCO C/100</t>
        </is>
      </c>
      <c r="D1400" t="inlineStr">
        <is>
          <t>03/2026</t>
        </is>
      </c>
      <c r="E1400" t="n">
        <v>14</v>
      </c>
      <c r="F1400" t="n">
        <v>294</v>
      </c>
      <c r="G1400" t="n">
        <v>21</v>
      </c>
    </row>
    <row r="1401">
      <c r="A1401" t="inlineStr">
        <is>
          <t>Arcos</t>
        </is>
      </c>
      <c r="B1401" t="n">
        <v>17488</v>
      </c>
      <c r="C1401" t="inlineStr">
        <is>
          <t>LUVA LATEX SEM TALCO M C/100UN</t>
        </is>
      </c>
      <c r="D1401" t="inlineStr">
        <is>
          <t>03/2026</t>
        </is>
      </c>
      <c r="E1401" t="n">
        <v>15</v>
      </c>
      <c r="F1401" t="n">
        <v>315</v>
      </c>
      <c r="G1401" t="n">
        <v>21</v>
      </c>
    </row>
    <row r="1402">
      <c r="A1402" t="inlineStr">
        <is>
          <t>Arcos</t>
        </is>
      </c>
      <c r="B1402" t="n">
        <v>17496</v>
      </c>
      <c r="C1402" t="inlineStr">
        <is>
          <t>LUVA NITR M SEM TALCO C/100</t>
        </is>
      </c>
      <c r="D1402" t="inlineStr">
        <is>
          <t>03/2026</t>
        </is>
      </c>
      <c r="E1402" t="n">
        <v>3</v>
      </c>
      <c r="F1402" t="n">
        <v>63</v>
      </c>
      <c r="G1402" t="n">
        <v>21</v>
      </c>
    </row>
    <row r="1403">
      <c r="A1403" t="inlineStr">
        <is>
          <t>Arcos</t>
        </is>
      </c>
      <c r="B1403" t="n">
        <v>19748</v>
      </c>
      <c r="C1403" t="inlineStr">
        <is>
          <t>MACA FUJI KG</t>
        </is>
      </c>
      <c r="D1403" t="inlineStr">
        <is>
          <t>03/2026</t>
        </is>
      </c>
      <c r="E1403" t="n">
        <v>15.2</v>
      </c>
      <c r="F1403" t="n">
        <v>185.13</v>
      </c>
      <c r="G1403" t="n">
        <v>12.18</v>
      </c>
    </row>
    <row r="1404">
      <c r="A1404" t="inlineStr">
        <is>
          <t>Arcos</t>
        </is>
      </c>
      <c r="B1404" t="n">
        <v>19743</v>
      </c>
      <c r="C1404" t="inlineStr">
        <is>
          <t>MACA VERDE KG</t>
        </is>
      </c>
      <c r="D1404" t="inlineStr">
        <is>
          <t>03/2026</t>
        </is>
      </c>
      <c r="E1404" t="n">
        <v>38</v>
      </c>
      <c r="F1404" t="n">
        <v>563</v>
      </c>
      <c r="G1404" t="n">
        <v>14.82</v>
      </c>
    </row>
    <row r="1405">
      <c r="A1405" t="inlineStr">
        <is>
          <t>Arcos</t>
        </is>
      </c>
      <c r="B1405" t="n">
        <v>20136</v>
      </c>
      <c r="C1405" t="inlineStr">
        <is>
          <t>MACARRAO ESPAGUETE C/ OVOS ADRIA C/500G</t>
        </is>
      </c>
      <c r="D1405" t="inlineStr">
        <is>
          <t>03/2026</t>
        </is>
      </c>
      <c r="E1405" t="n">
        <v>11</v>
      </c>
      <c r="F1405" t="n">
        <v>46.2</v>
      </c>
      <c r="G1405" t="n">
        <v>4.2</v>
      </c>
    </row>
    <row r="1406">
      <c r="A1406" t="inlineStr">
        <is>
          <t>Arcos</t>
        </is>
      </c>
      <c r="B1406" t="n">
        <v>20114</v>
      </c>
      <c r="C1406" t="inlineStr">
        <is>
          <t>MACARRAO LINGUINE GRANO DURO DIVELLA  500GR</t>
        </is>
      </c>
      <c r="D1406" t="inlineStr">
        <is>
          <t>03/2026</t>
        </is>
      </c>
      <c r="E1406" t="n">
        <v>34</v>
      </c>
      <c r="F1406" t="n">
        <v>296</v>
      </c>
      <c r="G1406" t="n">
        <v>8.710000000000001</v>
      </c>
    </row>
    <row r="1407">
      <c r="A1407" t="inlineStr">
        <is>
          <t>Arcos</t>
        </is>
      </c>
      <c r="B1407" t="n">
        <v>20007</v>
      </c>
      <c r="C1407" t="inlineStr">
        <is>
          <t>MAIONESE HELLMANNS C/3KG</t>
        </is>
      </c>
      <c r="D1407" t="inlineStr">
        <is>
          <t>03/2026</t>
        </is>
      </c>
      <c r="E1407" t="n">
        <v>3</v>
      </c>
      <c r="F1407" t="n">
        <v>159.64</v>
      </c>
      <c r="G1407" t="n">
        <v>53.21</v>
      </c>
    </row>
    <row r="1408">
      <c r="A1408" t="inlineStr">
        <is>
          <t>Arcos</t>
        </is>
      </c>
      <c r="B1408" t="n">
        <v>22828</v>
      </c>
      <c r="C1408" t="inlineStr">
        <is>
          <t>MAMINHA KG</t>
        </is>
      </c>
      <c r="D1408" t="inlineStr">
        <is>
          <t>03/2026</t>
        </is>
      </c>
      <c r="E1408" t="n">
        <v>21.5</v>
      </c>
      <c r="F1408" t="n">
        <v>922.35</v>
      </c>
      <c r="G1408" t="n">
        <v>42.9</v>
      </c>
    </row>
    <row r="1409">
      <c r="A1409" t="inlineStr">
        <is>
          <t>Arcos</t>
        </is>
      </c>
      <c r="B1409" t="n">
        <v>23228</v>
      </c>
      <c r="C1409" t="inlineStr">
        <is>
          <t>MANDIOCA A VACUO KG</t>
        </is>
      </c>
      <c r="D1409" t="inlineStr">
        <is>
          <t>03/2026</t>
        </is>
      </c>
      <c r="E1409" t="n">
        <v>8</v>
      </c>
      <c r="F1409" t="n">
        <v>52.24</v>
      </c>
      <c r="G1409" t="n">
        <v>6.53</v>
      </c>
    </row>
    <row r="1410">
      <c r="A1410" t="inlineStr">
        <is>
          <t>Arcos</t>
        </is>
      </c>
      <c r="B1410" t="n">
        <v>23346</v>
      </c>
      <c r="C1410" t="inlineStr">
        <is>
          <t>MANGA PALMER KG</t>
        </is>
      </c>
      <c r="D1410" t="inlineStr">
        <is>
          <t>03/2026</t>
        </is>
      </c>
      <c r="E1410" t="n">
        <v>4</v>
      </c>
      <c r="F1410" t="n">
        <v>33.92</v>
      </c>
      <c r="G1410" t="n">
        <v>8.48</v>
      </c>
    </row>
    <row r="1411">
      <c r="A1411" t="inlineStr">
        <is>
          <t>Arcos</t>
        </is>
      </c>
      <c r="B1411" t="n">
        <v>27120</v>
      </c>
      <c r="C1411" t="inlineStr">
        <is>
          <t>MANGOTE TERMICO ALTA TEMPERATURA CA 50077</t>
        </is>
      </c>
      <c r="D1411" t="inlineStr">
        <is>
          <t>03/2026</t>
        </is>
      </c>
      <c r="E1411" t="n">
        <v>1</v>
      </c>
      <c r="F1411" t="n">
        <v>173.76</v>
      </c>
      <c r="G1411" t="n">
        <v>173.76</v>
      </c>
    </row>
    <row r="1412">
      <c r="A1412" t="inlineStr">
        <is>
          <t>Arcos</t>
        </is>
      </c>
      <c r="B1412" t="n">
        <v>26631</v>
      </c>
      <c r="C1412" t="inlineStr">
        <is>
          <t>MANJERICAO BASILICO KG</t>
        </is>
      </c>
      <c r="D1412" t="inlineStr">
        <is>
          <t>03/2026</t>
        </is>
      </c>
      <c r="E1412" t="n">
        <v>14.15</v>
      </c>
      <c r="F1412" t="n">
        <v>700.99</v>
      </c>
      <c r="G1412" t="n">
        <v>49.54</v>
      </c>
    </row>
    <row r="1413">
      <c r="A1413" t="inlineStr">
        <is>
          <t>Arcos</t>
        </is>
      </c>
      <c r="B1413" t="n">
        <v>19476</v>
      </c>
      <c r="C1413" t="inlineStr">
        <is>
          <t>MANJERICAO KG</t>
        </is>
      </c>
      <c r="D1413" t="inlineStr">
        <is>
          <t>03/2026</t>
        </is>
      </c>
      <c r="E1413" t="n">
        <v>5.5</v>
      </c>
      <c r="F1413" t="n">
        <v>343</v>
      </c>
      <c r="G1413" t="n">
        <v>62.36</v>
      </c>
    </row>
    <row r="1414">
      <c r="A1414" t="inlineStr">
        <is>
          <t>Arcos</t>
        </is>
      </c>
      <c r="B1414" t="n">
        <v>19401</v>
      </c>
      <c r="C1414" t="inlineStr">
        <is>
          <t>MANTEIGA SEM SAL SCALA KG</t>
        </is>
      </c>
      <c r="D1414" t="inlineStr">
        <is>
          <t>03/2026</t>
        </is>
      </c>
      <c r="E1414" t="n">
        <v>18</v>
      </c>
      <c r="F1414" t="n">
        <v>4162.2</v>
      </c>
      <c r="G1414" t="n">
        <v>231.23</v>
      </c>
    </row>
    <row r="1415">
      <c r="A1415" t="inlineStr">
        <is>
          <t>Arcos</t>
        </is>
      </c>
      <c r="B1415" t="n">
        <v>19416</v>
      </c>
      <c r="C1415" t="inlineStr">
        <is>
          <t>MARGARINA QUALY C/ SAL 500G C/ 12UN</t>
        </is>
      </c>
      <c r="D1415" t="inlineStr">
        <is>
          <t>03/2026</t>
        </is>
      </c>
      <c r="E1415" t="n">
        <v>1</v>
      </c>
      <c r="F1415" t="n">
        <v>8.800000000000001</v>
      </c>
      <c r="G1415" t="n">
        <v>8.800000000000001</v>
      </c>
    </row>
    <row r="1416">
      <c r="A1416" t="inlineStr">
        <is>
          <t>Arcos</t>
        </is>
      </c>
      <c r="B1416" t="n">
        <v>17475</v>
      </c>
      <c r="C1416" t="inlineStr">
        <is>
          <t>MARMITEX D2 1000ML COM TAMPA THEMOPRAT C/100</t>
        </is>
      </c>
      <c r="D1416" t="inlineStr">
        <is>
          <t>03/2026</t>
        </is>
      </c>
      <c r="E1416" t="n">
        <v>2</v>
      </c>
      <c r="F1416" t="n">
        <v>208</v>
      </c>
      <c r="G1416" t="n">
        <v>104</v>
      </c>
    </row>
    <row r="1417">
      <c r="A1417" t="inlineStr">
        <is>
          <t>Arcos</t>
        </is>
      </c>
      <c r="B1417" t="n">
        <v>17449</v>
      </c>
      <c r="C1417" t="inlineStr">
        <is>
          <t>MASCARA TNT TRIPLA BRANCA C/50</t>
        </is>
      </c>
      <c r="D1417" t="inlineStr">
        <is>
          <t>03/2026</t>
        </is>
      </c>
      <c r="E1417" t="n">
        <v>4</v>
      </c>
      <c r="F1417" t="n">
        <v>35.6</v>
      </c>
      <c r="G1417" t="n">
        <v>8.9</v>
      </c>
    </row>
    <row r="1418">
      <c r="A1418" t="inlineStr">
        <is>
          <t>Arcos</t>
        </is>
      </c>
      <c r="B1418" t="n">
        <v>20117</v>
      </c>
      <c r="C1418" t="inlineStr">
        <is>
          <t>MASSA FOLHADA AROSA 1KG UN</t>
        </is>
      </c>
      <c r="D1418" t="inlineStr">
        <is>
          <t>03/2026</t>
        </is>
      </c>
      <c r="E1418" t="n">
        <v>45</v>
      </c>
      <c r="F1418" t="n">
        <v>1715.5</v>
      </c>
      <c r="G1418" t="n">
        <v>38.12</v>
      </c>
    </row>
    <row r="1419">
      <c r="A1419" t="inlineStr">
        <is>
          <t>Arcos</t>
        </is>
      </c>
      <c r="B1419" t="n">
        <v>19600</v>
      </c>
      <c r="C1419" t="inlineStr">
        <is>
          <t>MAXIXE KG</t>
        </is>
      </c>
      <c r="D1419" t="inlineStr">
        <is>
          <t>03/2026</t>
        </is>
      </c>
      <c r="E1419" t="n">
        <v>4.5</v>
      </c>
      <c r="F1419" t="n">
        <v>45.9</v>
      </c>
      <c r="G1419" t="n">
        <v>10.2</v>
      </c>
    </row>
    <row r="1420">
      <c r="A1420" t="inlineStr">
        <is>
          <t>Arcos</t>
        </is>
      </c>
      <c r="B1420" t="n">
        <v>20887</v>
      </c>
      <c r="C1420" t="inlineStr">
        <is>
          <t>MEL PURO FLORA NECTAR C/1KG</t>
        </is>
      </c>
      <c r="D1420" t="inlineStr">
        <is>
          <t>03/2026</t>
        </is>
      </c>
      <c r="E1420" t="n">
        <v>60</v>
      </c>
      <c r="F1420" t="n">
        <v>2190</v>
      </c>
      <c r="G1420" t="n">
        <v>36.5</v>
      </c>
    </row>
    <row r="1421">
      <c r="A1421" t="inlineStr">
        <is>
          <t>Arcos</t>
        </is>
      </c>
      <c r="B1421" t="n">
        <v>20871</v>
      </c>
      <c r="C1421" t="inlineStr">
        <is>
          <t>MELADO DE CANA JR C/1,3KG</t>
        </is>
      </c>
      <c r="D1421" t="inlineStr">
        <is>
          <t>03/2026</t>
        </is>
      </c>
      <c r="E1421" t="n">
        <v>8</v>
      </c>
      <c r="F1421" t="n">
        <v>158.67</v>
      </c>
      <c r="G1421" t="n">
        <v>19.83</v>
      </c>
    </row>
    <row r="1422">
      <c r="A1422" t="inlineStr">
        <is>
          <t>Arcos</t>
        </is>
      </c>
      <c r="B1422" t="n">
        <v>19738</v>
      </c>
      <c r="C1422" t="inlineStr">
        <is>
          <t>MELANCIA KG</t>
        </is>
      </c>
      <c r="D1422" t="inlineStr">
        <is>
          <t>03/2026</t>
        </is>
      </c>
      <c r="E1422" t="n">
        <v>74</v>
      </c>
      <c r="F1422" t="n">
        <v>201.08</v>
      </c>
      <c r="G1422" t="n">
        <v>2.72</v>
      </c>
    </row>
    <row r="1423">
      <c r="A1423" t="inlineStr">
        <is>
          <t>Arcos</t>
        </is>
      </c>
      <c r="B1423" t="n">
        <v>19737</v>
      </c>
      <c r="C1423" t="inlineStr">
        <is>
          <t>MELAO KG</t>
        </is>
      </c>
      <c r="D1423" t="inlineStr">
        <is>
          <t>03/2026</t>
        </is>
      </c>
      <c r="E1423" t="n">
        <v>4.5</v>
      </c>
      <c r="F1423" t="n">
        <v>27.36</v>
      </c>
      <c r="G1423" t="n">
        <v>6.08</v>
      </c>
    </row>
    <row r="1424">
      <c r="A1424" t="inlineStr">
        <is>
          <t>Arcos</t>
        </is>
      </c>
      <c r="B1424" t="n">
        <v>27393</v>
      </c>
      <c r="C1424" t="inlineStr">
        <is>
          <t>MEXEDOR CAFE MADEIRA THEOTO C/1000UN</t>
        </is>
      </c>
      <c r="D1424" t="inlineStr">
        <is>
          <t>03/2026</t>
        </is>
      </c>
      <c r="E1424" t="n">
        <v>18</v>
      </c>
      <c r="F1424" t="n">
        <v>341.64</v>
      </c>
      <c r="G1424" t="n">
        <v>18.98</v>
      </c>
    </row>
    <row r="1425">
      <c r="A1425" t="inlineStr">
        <is>
          <t>Arcos</t>
        </is>
      </c>
      <c r="B1425" t="n">
        <v>20645</v>
      </c>
      <c r="C1425" t="inlineStr">
        <is>
          <t>MILHO VERDE QUERO C/2KG</t>
        </is>
      </c>
      <c r="D1425" t="inlineStr">
        <is>
          <t>03/2026</t>
        </is>
      </c>
      <c r="E1425" t="n">
        <v>36</v>
      </c>
      <c r="F1425" t="n">
        <v>827.4</v>
      </c>
      <c r="G1425" t="n">
        <v>22.98</v>
      </c>
    </row>
    <row r="1426">
      <c r="A1426" t="inlineStr">
        <is>
          <t>Arcos</t>
        </is>
      </c>
      <c r="B1426" t="n">
        <v>19125</v>
      </c>
      <c r="C1426" t="inlineStr">
        <is>
          <t>MINI BURGER BRIOCHE PINCEL CAIXA C/180 UN 15 PACOTES X 12 UN COD 142</t>
        </is>
      </c>
      <c r="D1426" t="inlineStr">
        <is>
          <t>03/2026</t>
        </is>
      </c>
      <c r="E1426" t="n">
        <v>15</v>
      </c>
      <c r="F1426" t="n">
        <v>3094.2</v>
      </c>
      <c r="G1426" t="n">
        <v>206.28</v>
      </c>
    </row>
    <row r="1427">
      <c r="A1427" t="inlineStr">
        <is>
          <t>Arcos</t>
        </is>
      </c>
      <c r="B1427" t="n">
        <v>19979</v>
      </c>
      <c r="C1427" t="inlineStr">
        <is>
          <t>MOLHO DE PIMENTA TABASCO RED C/60ML</t>
        </is>
      </c>
      <c r="D1427" t="inlineStr">
        <is>
          <t>03/2026</t>
        </is>
      </c>
      <c r="E1427" t="n">
        <v>12</v>
      </c>
      <c r="F1427" t="n">
        <v>257.4</v>
      </c>
      <c r="G1427" t="n">
        <v>21.45</v>
      </c>
    </row>
    <row r="1428">
      <c r="A1428" t="inlineStr">
        <is>
          <t>Arcos</t>
        </is>
      </c>
      <c r="B1428" t="n">
        <v>19984</v>
      </c>
      <c r="C1428" t="inlineStr">
        <is>
          <t>MOLHO INGLES KENKO 1L</t>
        </is>
      </c>
      <c r="D1428" t="inlineStr">
        <is>
          <t>03/2026</t>
        </is>
      </c>
      <c r="E1428" t="n">
        <v>7</v>
      </c>
      <c r="F1428" t="n">
        <v>138.6</v>
      </c>
      <c r="G1428" t="n">
        <v>19.8</v>
      </c>
    </row>
    <row r="1429">
      <c r="A1429" t="inlineStr">
        <is>
          <t>Arcos</t>
        </is>
      </c>
      <c r="B1429" t="n">
        <v>19973</v>
      </c>
      <c r="C1429" t="inlineStr">
        <is>
          <t>MOLHO SHOYO TRADICIONAL SAKURA C/1,010L UN</t>
        </is>
      </c>
      <c r="D1429" t="inlineStr">
        <is>
          <t>03/2026</t>
        </is>
      </c>
      <c r="E1429" t="n">
        <v>17</v>
      </c>
      <c r="F1429" t="n">
        <v>258.4</v>
      </c>
      <c r="G1429" t="n">
        <v>15.2</v>
      </c>
    </row>
    <row r="1430">
      <c r="A1430" t="inlineStr">
        <is>
          <t>Arcos</t>
        </is>
      </c>
      <c r="B1430" t="n">
        <v>24385</v>
      </c>
      <c r="C1430" t="inlineStr">
        <is>
          <t>MORANGO CONGELADO KG</t>
        </is>
      </c>
      <c r="D1430" t="inlineStr">
        <is>
          <t>03/2026</t>
        </is>
      </c>
      <c r="E1430" t="n">
        <v>1</v>
      </c>
      <c r="F1430" t="n">
        <v>30.45</v>
      </c>
      <c r="G1430" t="n">
        <v>30.45</v>
      </c>
    </row>
    <row r="1431">
      <c r="A1431" t="inlineStr">
        <is>
          <t>Arcos</t>
        </is>
      </c>
      <c r="B1431" t="n">
        <v>23335</v>
      </c>
      <c r="C1431" t="inlineStr">
        <is>
          <t>MORANGO KG</t>
        </is>
      </c>
      <c r="D1431" t="inlineStr">
        <is>
          <t>03/2026</t>
        </is>
      </c>
      <c r="E1431" t="n">
        <v>3</v>
      </c>
      <c r="F1431" t="n">
        <v>112.5</v>
      </c>
      <c r="G1431" t="n">
        <v>37.5</v>
      </c>
    </row>
    <row r="1432">
      <c r="A1432" t="inlineStr">
        <is>
          <t>Arcos</t>
        </is>
      </c>
      <c r="B1432" t="n">
        <v>24387</v>
      </c>
      <c r="C1432" t="inlineStr">
        <is>
          <t>MORTADELA DEFUMADA KG</t>
        </is>
      </c>
      <c r="D1432" t="inlineStr">
        <is>
          <t>03/2026</t>
        </is>
      </c>
      <c r="E1432" t="n">
        <v>4.85</v>
      </c>
      <c r="F1432" t="n">
        <v>83.91</v>
      </c>
      <c r="G1432" t="n">
        <v>17.3</v>
      </c>
    </row>
    <row r="1433">
      <c r="A1433" t="inlineStr">
        <is>
          <t>Arcos</t>
        </is>
      </c>
      <c r="B1433" t="n">
        <v>19946</v>
      </c>
      <c r="C1433" t="inlineStr">
        <is>
          <t>MOSTARDA DIJON COM GRAO BEAUFOR C/1,001KG</t>
        </is>
      </c>
      <c r="D1433" t="inlineStr">
        <is>
          <t>03/2026</t>
        </is>
      </c>
      <c r="E1433" t="n">
        <v>4</v>
      </c>
      <c r="F1433" t="n">
        <v>227.2</v>
      </c>
      <c r="G1433" t="n">
        <v>56.8</v>
      </c>
    </row>
    <row r="1434">
      <c r="A1434" t="inlineStr">
        <is>
          <t>Arcos</t>
        </is>
      </c>
      <c r="B1434" t="n">
        <v>26711</v>
      </c>
      <c r="C1434" t="inlineStr">
        <is>
          <t>OLEO DE ABACATE EXTRA VIRGEM PAZZE C/250ML UN</t>
        </is>
      </c>
      <c r="D1434" t="inlineStr">
        <is>
          <t>03/2026</t>
        </is>
      </c>
      <c r="E1434" t="n">
        <v>22</v>
      </c>
      <c r="F1434" t="n">
        <v>926</v>
      </c>
      <c r="G1434" t="n">
        <v>42.09</v>
      </c>
    </row>
    <row r="1435">
      <c r="A1435" t="inlineStr">
        <is>
          <t>Arcos</t>
        </is>
      </c>
      <c r="B1435" t="n">
        <v>21017</v>
      </c>
      <c r="C1435" t="inlineStr">
        <is>
          <t>OLEO DE ALGODAO SAUDE C/14,5KG</t>
        </is>
      </c>
      <c r="D1435" t="inlineStr">
        <is>
          <t>03/2026</t>
        </is>
      </c>
      <c r="E1435" t="n">
        <v>17</v>
      </c>
      <c r="F1435" t="n">
        <v>2650.84</v>
      </c>
      <c r="G1435" t="n">
        <v>155.93</v>
      </c>
    </row>
    <row r="1436">
      <c r="A1436" t="inlineStr">
        <is>
          <t>Arcos</t>
        </is>
      </c>
      <c r="B1436" t="n">
        <v>21010</v>
      </c>
      <c r="C1436" t="inlineStr">
        <is>
          <t>OLEO DE CANOLA SAUDE C/900ML</t>
        </is>
      </c>
      <c r="D1436" t="inlineStr">
        <is>
          <t>03/2026</t>
        </is>
      </c>
      <c r="E1436" t="n">
        <v>240</v>
      </c>
      <c r="F1436" t="n">
        <v>2856</v>
      </c>
      <c r="G1436" t="n">
        <v>11.9</v>
      </c>
    </row>
    <row r="1437">
      <c r="A1437" t="inlineStr">
        <is>
          <t>Arcos</t>
        </is>
      </c>
      <c r="B1437" t="n">
        <v>23096</v>
      </c>
      <c r="C1437" t="inlineStr">
        <is>
          <t>OVO BRANCO UN</t>
        </is>
      </c>
      <c r="D1437" t="inlineStr">
        <is>
          <t>03/2026</t>
        </is>
      </c>
      <c r="E1437" t="n">
        <v>630</v>
      </c>
      <c r="F1437" t="n">
        <v>472.5</v>
      </c>
      <c r="G1437" t="n">
        <v>0.75</v>
      </c>
    </row>
    <row r="1438">
      <c r="A1438" t="inlineStr">
        <is>
          <t>Arcos</t>
        </is>
      </c>
      <c r="B1438" t="n">
        <v>23095</v>
      </c>
      <c r="C1438" t="inlineStr">
        <is>
          <t>OVO CAIPIRA UN</t>
        </is>
      </c>
      <c r="D1438" t="inlineStr">
        <is>
          <t>03/2026</t>
        </is>
      </c>
      <c r="E1438" t="n">
        <v>2550</v>
      </c>
      <c r="F1438" t="n">
        <v>3359.5</v>
      </c>
      <c r="G1438" t="n">
        <v>1.32</v>
      </c>
    </row>
    <row r="1439">
      <c r="A1439" t="inlineStr">
        <is>
          <t>Arcos</t>
        </is>
      </c>
      <c r="B1439" t="n">
        <v>21703</v>
      </c>
      <c r="C1439" t="inlineStr">
        <is>
          <t>PALITO DE DENTE BAMBU 2,0 X 65MM CX C/500</t>
        </is>
      </c>
      <c r="D1439" t="inlineStr">
        <is>
          <t>03/2026</t>
        </is>
      </c>
      <c r="E1439" t="n">
        <v>6</v>
      </c>
      <c r="F1439" t="n">
        <v>54</v>
      </c>
      <c r="G1439" t="n">
        <v>9</v>
      </c>
    </row>
    <row r="1440">
      <c r="A1440" t="inlineStr">
        <is>
          <t>Arcos</t>
        </is>
      </c>
      <c r="B1440" t="n">
        <v>29018</v>
      </c>
      <c r="C1440" t="inlineStr">
        <is>
          <t>PALITO DE DENTE SEKI C/500 UM</t>
        </is>
      </c>
      <c r="D1440" t="inlineStr">
        <is>
          <t>03/2026</t>
        </is>
      </c>
      <c r="E1440" t="n">
        <v>20</v>
      </c>
      <c r="F1440" t="n">
        <v>260</v>
      </c>
      <c r="G1440" t="n">
        <v>13</v>
      </c>
    </row>
    <row r="1441">
      <c r="A1441" t="inlineStr">
        <is>
          <t>Arcos</t>
        </is>
      </c>
      <c r="B1441" t="n">
        <v>27106</v>
      </c>
      <c r="C1441" t="inlineStr">
        <is>
          <t>PALMILTO PUPUNHA FRESCO TOLETE KG</t>
        </is>
      </c>
      <c r="D1441" t="inlineStr">
        <is>
          <t>03/2026</t>
        </is>
      </c>
      <c r="E1441" t="n">
        <v>20.3</v>
      </c>
      <c r="F1441" t="n">
        <v>747.13</v>
      </c>
      <c r="G1441" t="n">
        <v>36.8</v>
      </c>
    </row>
    <row r="1442">
      <c r="A1442" t="inlineStr">
        <is>
          <t>Arcos</t>
        </is>
      </c>
      <c r="B1442" t="n">
        <v>17162</v>
      </c>
      <c r="C1442" t="inlineStr">
        <is>
          <t>PANO MULTIUSO 28X240 C/600PANOS UM</t>
        </is>
      </c>
      <c r="D1442" t="inlineStr">
        <is>
          <t>03/2026</t>
        </is>
      </c>
      <c r="E1442" t="n">
        <v>22</v>
      </c>
      <c r="F1442" t="n">
        <v>1188</v>
      </c>
      <c r="G1442" t="n">
        <v>54</v>
      </c>
    </row>
    <row r="1443">
      <c r="A1443" t="inlineStr">
        <is>
          <t>Arcos</t>
        </is>
      </c>
      <c r="B1443" t="n">
        <v>21372</v>
      </c>
      <c r="C1443" t="inlineStr">
        <is>
          <t>PAO BRIOCHE FORME C/ TAMPA UN</t>
        </is>
      </c>
      <c r="D1443" t="inlineStr">
        <is>
          <t>03/2026</t>
        </is>
      </c>
      <c r="E1443" t="n">
        <v>87</v>
      </c>
      <c r="F1443" t="n">
        <v>2697</v>
      </c>
      <c r="G1443" t="n">
        <v>31</v>
      </c>
    </row>
    <row r="1444">
      <c r="A1444" t="inlineStr">
        <is>
          <t>Arcos</t>
        </is>
      </c>
      <c r="B1444" t="n">
        <v>19135</v>
      </c>
      <c r="C1444" t="inlineStr">
        <is>
          <t>PAO DE FORMA SEVEN BOYS C/450G</t>
        </is>
      </c>
      <c r="D1444" t="inlineStr">
        <is>
          <t>03/2026</t>
        </is>
      </c>
      <c r="E1444" t="n">
        <v>60</v>
      </c>
      <c r="F1444" t="n">
        <v>390</v>
      </c>
      <c r="G1444" t="n">
        <v>6.5</v>
      </c>
    </row>
    <row r="1445">
      <c r="A1445" t="inlineStr">
        <is>
          <t>Arcos</t>
        </is>
      </c>
      <c r="B1445" t="n">
        <v>28819</v>
      </c>
      <c r="C1445" t="inlineStr">
        <is>
          <t>PAO DE FORMA TRADICIONAL VISCONTI 400G CX C/10UN</t>
        </is>
      </c>
      <c r="D1445" t="inlineStr">
        <is>
          <t>03/2026</t>
        </is>
      </c>
      <c r="E1445" t="n">
        <v>14</v>
      </c>
      <c r="F1445" t="n">
        <v>865.02</v>
      </c>
      <c r="G1445" t="n">
        <v>61.79</v>
      </c>
    </row>
    <row r="1446">
      <c r="A1446" t="inlineStr">
        <is>
          <t>Arcos</t>
        </is>
      </c>
      <c r="B1446" t="n">
        <v>24833</v>
      </c>
      <c r="C1446" t="inlineStr">
        <is>
          <t>PAO DE QUEIJO 80G C/25UN</t>
        </is>
      </c>
      <c r="D1446" t="inlineStr">
        <is>
          <t>03/2026</t>
        </is>
      </c>
      <c r="E1446" t="n">
        <v>35</v>
      </c>
      <c r="F1446" t="n">
        <v>1730.95</v>
      </c>
      <c r="G1446" t="n">
        <v>49.46</v>
      </c>
    </row>
    <row r="1447">
      <c r="A1447" t="inlineStr">
        <is>
          <t>Arcos</t>
        </is>
      </c>
      <c r="B1447" t="n">
        <v>28730</v>
      </c>
      <c r="C1447" t="inlineStr">
        <is>
          <t>PAO DE QUEIJO EMPANADO PACOTE C/ 2KG KISABOR</t>
        </is>
      </c>
      <c r="D1447" t="inlineStr">
        <is>
          <t>03/2026</t>
        </is>
      </c>
      <c r="E1447" t="n">
        <v>20</v>
      </c>
      <c r="F1447" t="n">
        <v>720</v>
      </c>
      <c r="G1447" t="n">
        <v>36</v>
      </c>
    </row>
    <row r="1448">
      <c r="A1448" t="inlineStr">
        <is>
          <t>Arcos</t>
        </is>
      </c>
      <c r="B1448" t="n">
        <v>27399</v>
      </c>
      <c r="C1448" t="inlineStr">
        <is>
          <t>PAO DE QUEIJO TRAD LANCHE DONA ZELDA 25UN C/80GR - 2KG</t>
        </is>
      </c>
      <c r="D1448" t="inlineStr">
        <is>
          <t>03/2026</t>
        </is>
      </c>
      <c r="E1448" t="n">
        <v>20</v>
      </c>
      <c r="F1448" t="n">
        <v>1800</v>
      </c>
      <c r="G1448" t="n">
        <v>90</v>
      </c>
    </row>
    <row r="1449">
      <c r="A1449" t="inlineStr">
        <is>
          <t>Arcos</t>
        </is>
      </c>
      <c r="B1449" t="n">
        <v>28384</v>
      </c>
      <c r="C1449" t="inlineStr">
        <is>
          <t xml:space="preserve">PÃO PDC FORMA LEVAIN 750GR </t>
        </is>
      </c>
      <c r="D1449" t="inlineStr">
        <is>
          <t>03/2026</t>
        </is>
      </c>
      <c r="E1449" t="n">
        <v>44</v>
      </c>
      <c r="F1449" t="n">
        <v>1144</v>
      </c>
      <c r="G1449" t="n">
        <v>26</v>
      </c>
    </row>
    <row r="1450">
      <c r="A1450" t="inlineStr">
        <is>
          <t>Arcos</t>
        </is>
      </c>
      <c r="B1450" t="n">
        <v>17341</v>
      </c>
      <c r="C1450" t="inlineStr">
        <is>
          <t>PAPEL HIGIENICO ROLAO NOBRE 300M C/8</t>
        </is>
      </c>
      <c r="D1450" t="inlineStr">
        <is>
          <t>03/2026</t>
        </is>
      </c>
      <c r="E1450" t="n">
        <v>4</v>
      </c>
      <c r="F1450" t="n">
        <v>299.2</v>
      </c>
      <c r="G1450" t="n">
        <v>74.8</v>
      </c>
    </row>
    <row r="1451">
      <c r="A1451" t="inlineStr">
        <is>
          <t>Arcos</t>
        </is>
      </c>
      <c r="B1451" t="n">
        <v>17418</v>
      </c>
      <c r="C1451" t="inlineStr">
        <is>
          <t>PAPEL TOALHA BOBINA LUXO BIA PAPER C/6X20X200M C/6 ROLOS</t>
        </is>
      </c>
      <c r="D1451" t="inlineStr">
        <is>
          <t>03/2026</t>
        </is>
      </c>
      <c r="E1451" t="n">
        <v>30</v>
      </c>
      <c r="F1451" t="n">
        <v>1767</v>
      </c>
      <c r="G1451" t="n">
        <v>58.9</v>
      </c>
    </row>
    <row r="1452">
      <c r="A1452" t="inlineStr">
        <is>
          <t>Arcos</t>
        </is>
      </c>
      <c r="B1452" t="n">
        <v>28603</v>
      </c>
      <c r="C1452" t="inlineStr">
        <is>
          <t>PAPEL TOALHA INTERF. FOLHA DUPLA NOBRE C/2000FLS UN</t>
        </is>
      </c>
      <c r="D1452" t="inlineStr">
        <is>
          <t>03/2026</t>
        </is>
      </c>
      <c r="E1452" t="n">
        <v>4</v>
      </c>
      <c r="F1452" t="n">
        <v>194.32</v>
      </c>
      <c r="G1452" t="n">
        <v>48.58</v>
      </c>
    </row>
    <row r="1453">
      <c r="A1453" t="inlineStr">
        <is>
          <t>Arcos</t>
        </is>
      </c>
      <c r="B1453" t="n">
        <v>28880</v>
      </c>
      <c r="C1453" t="inlineStr">
        <is>
          <t>PAPEL TOALHA INTERFOLHA NOBRE PAPER FOLHA DUPLA  2000 FOLHAS</t>
        </is>
      </c>
      <c r="D1453" t="inlineStr">
        <is>
          <t>03/2026</t>
        </is>
      </c>
      <c r="E1453" t="n">
        <v>12</v>
      </c>
      <c r="F1453" t="n">
        <v>1020</v>
      </c>
      <c r="G1453" t="n">
        <v>85</v>
      </c>
    </row>
    <row r="1454">
      <c r="A1454" t="inlineStr">
        <is>
          <t>Arcos</t>
        </is>
      </c>
      <c r="B1454" t="n">
        <v>24505</v>
      </c>
      <c r="C1454" t="inlineStr">
        <is>
          <t>PAPEL TOALHA SNOB 1X2 UN</t>
        </is>
      </c>
      <c r="D1454" t="inlineStr">
        <is>
          <t>03/2026</t>
        </is>
      </c>
      <c r="E1454" t="n">
        <v>10</v>
      </c>
      <c r="F1454" t="n">
        <v>49.8</v>
      </c>
      <c r="G1454" t="n">
        <v>4.98</v>
      </c>
    </row>
    <row r="1455">
      <c r="A1455" t="inlineStr">
        <is>
          <t>Arcos</t>
        </is>
      </c>
      <c r="B1455" t="n">
        <v>24400</v>
      </c>
      <c r="C1455" t="inlineStr">
        <is>
          <t>PAPRICA DOCE PCT/500G UN</t>
        </is>
      </c>
      <c r="D1455" t="inlineStr">
        <is>
          <t>03/2026</t>
        </is>
      </c>
      <c r="E1455" t="n">
        <v>6</v>
      </c>
      <c r="F1455" t="n">
        <v>84</v>
      </c>
      <c r="G1455" t="n">
        <v>14</v>
      </c>
    </row>
    <row r="1456">
      <c r="A1456" t="inlineStr">
        <is>
          <t>Arcos</t>
        </is>
      </c>
      <c r="B1456" t="n">
        <v>20614</v>
      </c>
      <c r="C1456" t="inlineStr">
        <is>
          <t>PASTA GERGELIM TAHINE ISTAMBUL 5006 LT</t>
        </is>
      </c>
      <c r="D1456" t="inlineStr">
        <is>
          <t>03/2026</t>
        </is>
      </c>
      <c r="E1456" t="n">
        <v>5</v>
      </c>
      <c r="F1456" t="n">
        <v>162.09</v>
      </c>
      <c r="G1456" t="n">
        <v>32.42</v>
      </c>
    </row>
    <row r="1457">
      <c r="A1457" t="inlineStr">
        <is>
          <t>Arcos</t>
        </is>
      </c>
      <c r="B1457" t="n">
        <v>25126</v>
      </c>
      <c r="C1457" t="inlineStr">
        <is>
          <t>PATINHO EM BIFE KG</t>
        </is>
      </c>
      <c r="D1457" t="inlineStr">
        <is>
          <t>03/2026</t>
        </is>
      </c>
      <c r="E1457" t="n">
        <v>65.2</v>
      </c>
      <c r="F1457" t="n">
        <v>2731.88</v>
      </c>
      <c r="G1457" t="n">
        <v>41.9</v>
      </c>
    </row>
    <row r="1458">
      <c r="A1458" t="inlineStr">
        <is>
          <t>Arcos</t>
        </is>
      </c>
      <c r="B1458" t="n">
        <v>18832</v>
      </c>
      <c r="C1458" t="inlineStr">
        <is>
          <t>PATINHO MOIDO KG</t>
        </is>
      </c>
      <c r="D1458" t="inlineStr">
        <is>
          <t>03/2026</t>
        </is>
      </c>
      <c r="E1458" t="n">
        <v>45.7</v>
      </c>
      <c r="F1458" t="n">
        <v>1823.43</v>
      </c>
      <c r="G1458" t="n">
        <v>39.9</v>
      </c>
    </row>
    <row r="1459">
      <c r="A1459" t="inlineStr">
        <is>
          <t>Arcos</t>
        </is>
      </c>
      <c r="B1459" t="n">
        <v>24404</v>
      </c>
      <c r="C1459" t="inlineStr">
        <is>
          <t>PEITO BOVINO KG</t>
        </is>
      </c>
      <c r="D1459" t="inlineStr">
        <is>
          <t>03/2026</t>
        </is>
      </c>
      <c r="E1459" t="n">
        <v>16.4</v>
      </c>
      <c r="F1459" t="n">
        <v>511.68</v>
      </c>
      <c r="G1459" t="n">
        <v>31.2</v>
      </c>
    </row>
    <row r="1460">
      <c r="A1460" t="inlineStr">
        <is>
          <t>Arcos</t>
        </is>
      </c>
      <c r="B1460" t="n">
        <v>20621</v>
      </c>
      <c r="C1460" t="inlineStr">
        <is>
          <t>PEPINO EM CONSERVA HEMMER C/300G</t>
        </is>
      </c>
      <c r="D1460" t="inlineStr">
        <is>
          <t>03/2026</t>
        </is>
      </c>
      <c r="E1460" t="n">
        <v>10</v>
      </c>
      <c r="F1460" t="n">
        <v>228.8</v>
      </c>
      <c r="G1460" t="n">
        <v>22.88</v>
      </c>
    </row>
    <row r="1461">
      <c r="A1461" t="inlineStr">
        <is>
          <t>Arcos</t>
        </is>
      </c>
      <c r="B1461" t="n">
        <v>19589</v>
      </c>
      <c r="C1461" t="inlineStr">
        <is>
          <t>PEPINO JAPONES KG</t>
        </is>
      </c>
      <c r="D1461" t="inlineStr">
        <is>
          <t>03/2026</t>
        </is>
      </c>
      <c r="E1461" t="n">
        <v>11.1</v>
      </c>
      <c r="F1461" t="n">
        <v>71.23999999999999</v>
      </c>
      <c r="G1461" t="n">
        <v>6.42</v>
      </c>
    </row>
    <row r="1462">
      <c r="A1462" t="inlineStr">
        <is>
          <t>Arcos</t>
        </is>
      </c>
      <c r="B1462" t="n">
        <v>17895</v>
      </c>
      <c r="C1462" t="inlineStr">
        <is>
          <t>PEPSI COLA LATA 350ML C/12</t>
        </is>
      </c>
      <c r="D1462" t="inlineStr">
        <is>
          <t>03/2026</t>
        </is>
      </c>
      <c r="E1462" t="n">
        <v>11</v>
      </c>
      <c r="F1462" t="n">
        <v>253.66</v>
      </c>
      <c r="G1462" t="n">
        <v>23.06</v>
      </c>
    </row>
    <row r="1463">
      <c r="A1463" t="inlineStr">
        <is>
          <t>Arcos</t>
        </is>
      </c>
      <c r="B1463" t="n">
        <v>17886</v>
      </c>
      <c r="C1463" t="inlineStr">
        <is>
          <t>PEPSI ZERO LATA 350ML C/12</t>
        </is>
      </c>
      <c r="D1463" t="inlineStr">
        <is>
          <t>03/2026</t>
        </is>
      </c>
      <c r="E1463" t="n">
        <v>23</v>
      </c>
      <c r="F1463" t="n">
        <v>530.38</v>
      </c>
      <c r="G1463" t="n">
        <v>23.06</v>
      </c>
    </row>
    <row r="1464">
      <c r="A1464" t="inlineStr">
        <is>
          <t>Arcos</t>
        </is>
      </c>
      <c r="B1464" t="n">
        <v>26580</v>
      </c>
      <c r="C1464" t="inlineStr">
        <is>
          <t>PERNIL CORDEIRO FREDDI KG</t>
        </is>
      </c>
      <c r="D1464" t="inlineStr">
        <is>
          <t>03/2026</t>
        </is>
      </c>
      <c r="E1464" t="n">
        <v>87.70999999999999</v>
      </c>
      <c r="F1464" t="n">
        <v>9823.52</v>
      </c>
      <c r="G1464" t="n">
        <v>112</v>
      </c>
    </row>
    <row r="1465">
      <c r="A1465" t="inlineStr">
        <is>
          <t>Arcos</t>
        </is>
      </c>
      <c r="B1465" t="n">
        <v>18667</v>
      </c>
      <c r="C1465" t="inlineStr">
        <is>
          <t>PERNIL SUINO SEM OSSO EM CUBOS KG</t>
        </is>
      </c>
      <c r="D1465" t="inlineStr">
        <is>
          <t>03/2026</t>
        </is>
      </c>
      <c r="E1465" t="n">
        <v>137.4</v>
      </c>
      <c r="F1465" t="n">
        <v>2746.63</v>
      </c>
      <c r="G1465" t="n">
        <v>19.99</v>
      </c>
    </row>
    <row r="1466">
      <c r="A1466" t="inlineStr">
        <is>
          <t>Arcos</t>
        </is>
      </c>
      <c r="B1466" t="n">
        <v>19583</v>
      </c>
      <c r="C1466" t="inlineStr">
        <is>
          <t>PIMENTA BIQUINHO KG</t>
        </is>
      </c>
      <c r="D1466" t="inlineStr">
        <is>
          <t>03/2026</t>
        </is>
      </c>
      <c r="E1466" t="n">
        <v>0.84</v>
      </c>
      <c r="F1466" t="n">
        <v>42.74</v>
      </c>
      <c r="G1466" t="n">
        <v>50.88</v>
      </c>
    </row>
    <row r="1467">
      <c r="A1467" t="inlineStr">
        <is>
          <t>Arcos</t>
        </is>
      </c>
      <c r="B1467" t="n">
        <v>19575</v>
      </c>
      <c r="C1467" t="inlineStr">
        <is>
          <t>PIMENTA DE CHEIRO VERDE KG</t>
        </is>
      </c>
      <c r="D1467" t="inlineStr">
        <is>
          <t>03/2026</t>
        </is>
      </c>
      <c r="E1467" t="n">
        <v>5.1</v>
      </c>
      <c r="F1467" t="n">
        <v>151.4</v>
      </c>
      <c r="G1467" t="n">
        <v>29.69</v>
      </c>
    </row>
    <row r="1468">
      <c r="A1468" t="inlineStr">
        <is>
          <t>Arcos</t>
        </is>
      </c>
      <c r="B1468" t="n">
        <v>19572</v>
      </c>
      <c r="C1468" t="inlineStr">
        <is>
          <t>PIMENTA DEDO DE MOCA KG</t>
        </is>
      </c>
      <c r="D1468" t="inlineStr">
        <is>
          <t>03/2026</t>
        </is>
      </c>
      <c r="E1468" t="n">
        <v>1.7</v>
      </c>
      <c r="F1468" t="n">
        <v>25.97</v>
      </c>
      <c r="G1468" t="n">
        <v>15.28</v>
      </c>
    </row>
    <row r="1469">
      <c r="A1469" t="inlineStr">
        <is>
          <t>Arcos</t>
        </is>
      </c>
      <c r="B1469" t="n">
        <v>19562</v>
      </c>
      <c r="C1469" t="inlineStr">
        <is>
          <t>PIMENTAO AMARELO KG</t>
        </is>
      </c>
      <c r="D1469" t="inlineStr">
        <is>
          <t>03/2026</t>
        </is>
      </c>
      <c r="E1469" t="n">
        <v>1.7</v>
      </c>
      <c r="F1469" t="n">
        <v>21.75</v>
      </c>
      <c r="G1469" t="n">
        <v>12.79</v>
      </c>
    </row>
    <row r="1470">
      <c r="A1470" t="inlineStr">
        <is>
          <t>Arcos</t>
        </is>
      </c>
      <c r="B1470" t="n">
        <v>23198</v>
      </c>
      <c r="C1470" t="inlineStr">
        <is>
          <t>PIMENTAO VERMELHO KG</t>
        </is>
      </c>
      <c r="D1470" t="inlineStr">
        <is>
          <t>03/2026</t>
        </is>
      </c>
      <c r="E1470" t="n">
        <v>13.3</v>
      </c>
      <c r="F1470" t="n">
        <v>178.58</v>
      </c>
      <c r="G1470" t="n">
        <v>13.43</v>
      </c>
    </row>
    <row r="1471">
      <c r="A1471" t="inlineStr">
        <is>
          <t>Arcos</t>
        </is>
      </c>
      <c r="B1471" t="n">
        <v>20349</v>
      </c>
      <c r="C1471" t="inlineStr">
        <is>
          <t>POLENTA PRE COZIDA DIVELLA 500G</t>
        </is>
      </c>
      <c r="D1471" t="inlineStr">
        <is>
          <t>03/2026</t>
        </is>
      </c>
      <c r="E1471" t="n">
        <v>78</v>
      </c>
      <c r="F1471" t="n">
        <v>1007.62</v>
      </c>
      <c r="G1471" t="n">
        <v>12.92</v>
      </c>
    </row>
    <row r="1472">
      <c r="A1472" t="inlineStr">
        <is>
          <t>Arcos</t>
        </is>
      </c>
      <c r="B1472" t="n">
        <v>19790</v>
      </c>
      <c r="C1472" t="inlineStr">
        <is>
          <t>POLPA DE AVOCADO KG</t>
        </is>
      </c>
      <c r="D1472" t="inlineStr">
        <is>
          <t>03/2026</t>
        </is>
      </c>
      <c r="E1472" t="n">
        <v>22</v>
      </c>
      <c r="F1472" t="n">
        <v>1020.8</v>
      </c>
      <c r="G1472" t="n">
        <v>46.4</v>
      </c>
    </row>
    <row r="1473">
      <c r="A1473" t="inlineStr">
        <is>
          <t>Arcos</t>
        </is>
      </c>
      <c r="B1473" t="n">
        <v>26425</v>
      </c>
      <c r="C1473" t="inlineStr">
        <is>
          <t>POLPA DE CAJA KG</t>
        </is>
      </c>
      <c r="D1473" t="inlineStr">
        <is>
          <t>03/2026</t>
        </is>
      </c>
      <c r="E1473" t="n">
        <v>9</v>
      </c>
      <c r="F1473" t="n">
        <v>295</v>
      </c>
      <c r="G1473" t="n">
        <v>32.78</v>
      </c>
    </row>
    <row r="1474">
      <c r="A1474" t="inlineStr">
        <is>
          <t>Arcos</t>
        </is>
      </c>
      <c r="B1474" t="n">
        <v>20488</v>
      </c>
      <c r="C1474" t="inlineStr">
        <is>
          <t>PRESUNTO COZIDO MAGRO SADIA KG</t>
        </is>
      </c>
      <c r="D1474" t="inlineStr">
        <is>
          <t>03/2026</t>
        </is>
      </c>
      <c r="E1474" t="n">
        <v>10.78</v>
      </c>
      <c r="F1474" t="n">
        <v>312.08</v>
      </c>
      <c r="G1474" t="n">
        <v>28.95</v>
      </c>
    </row>
    <row r="1475">
      <c r="A1475" t="inlineStr">
        <is>
          <t>Arcos</t>
        </is>
      </c>
      <c r="B1475" t="n">
        <v>24507</v>
      </c>
      <c r="C1475" t="inlineStr">
        <is>
          <t>PROAUTO ALCOOL LIQUIDO 70% KIMI LIQUID 1L UN</t>
        </is>
      </c>
      <c r="D1475" t="inlineStr">
        <is>
          <t>03/2026</t>
        </is>
      </c>
      <c r="E1475" t="n">
        <v>22</v>
      </c>
      <c r="F1475" t="n">
        <v>1873.56</v>
      </c>
      <c r="G1475" t="n">
        <v>85.16</v>
      </c>
    </row>
    <row r="1476">
      <c r="A1476" t="inlineStr">
        <is>
          <t>Arcos</t>
        </is>
      </c>
      <c r="B1476" t="n">
        <v>26393</v>
      </c>
      <c r="C1476" t="inlineStr">
        <is>
          <t>PROAUTO DESINCRUSTANTE KLINBE 5L</t>
        </is>
      </c>
      <c r="D1476" t="inlineStr">
        <is>
          <t>03/2026</t>
        </is>
      </c>
      <c r="E1476" t="n">
        <v>2</v>
      </c>
      <c r="F1476" t="n">
        <v>219.58</v>
      </c>
      <c r="G1476" t="n">
        <v>109.79</v>
      </c>
    </row>
    <row r="1477">
      <c r="A1477" t="inlineStr">
        <is>
          <t>Arcos</t>
        </is>
      </c>
      <c r="B1477" t="n">
        <v>26395</v>
      </c>
      <c r="C1477" t="inlineStr">
        <is>
          <t>PROAUTO DETERGENTE CLORADO PRO HA 3000CL 5L</t>
        </is>
      </c>
      <c r="D1477" t="inlineStr">
        <is>
          <t>03/2026</t>
        </is>
      </c>
      <c r="E1477" t="n">
        <v>6</v>
      </c>
      <c r="F1477" t="n">
        <v>772.28</v>
      </c>
      <c r="G1477" t="n">
        <v>128.71</v>
      </c>
    </row>
    <row r="1478">
      <c r="A1478" t="inlineStr">
        <is>
          <t>Arcos</t>
        </is>
      </c>
      <c r="B1478" t="n">
        <v>24514</v>
      </c>
      <c r="C1478" t="inlineStr">
        <is>
          <t>PROAUTO DETERGENTE NEUTRO NEUTER SUPER 5 L</t>
        </is>
      </c>
      <c r="D1478" t="inlineStr">
        <is>
          <t>03/2026</t>
        </is>
      </c>
      <c r="E1478" t="n">
        <v>20</v>
      </c>
      <c r="F1478" t="n">
        <v>2470.8</v>
      </c>
      <c r="G1478" t="n">
        <v>123.54</v>
      </c>
    </row>
    <row r="1479">
      <c r="A1479" t="inlineStr">
        <is>
          <t>Arcos</t>
        </is>
      </c>
      <c r="B1479" t="n">
        <v>19370</v>
      </c>
      <c r="C1479" t="inlineStr">
        <is>
          <t>QUEIJO CAMEMBERT SERRA DAS ANTAS CX 1,680KG C/12 DE 140G KG</t>
        </is>
      </c>
      <c r="D1479" t="inlineStr">
        <is>
          <t>03/2026</t>
        </is>
      </c>
      <c r="E1479" t="n">
        <v>68.34</v>
      </c>
      <c r="F1479" t="n">
        <v>6478.63</v>
      </c>
      <c r="G1479" t="n">
        <v>94.8</v>
      </c>
    </row>
    <row r="1480">
      <c r="A1480" t="inlineStr">
        <is>
          <t>Arcos</t>
        </is>
      </c>
      <c r="B1480" t="n">
        <v>19356</v>
      </c>
      <c r="C1480" t="inlineStr">
        <is>
          <t>QUEIJO COALHO QUATA KG</t>
        </is>
      </c>
      <c r="D1480" t="inlineStr">
        <is>
          <t>03/2026</t>
        </is>
      </c>
      <c r="E1480" t="n">
        <v>17.53</v>
      </c>
      <c r="F1480" t="n">
        <v>941.97</v>
      </c>
      <c r="G1480" t="n">
        <v>53.73</v>
      </c>
    </row>
    <row r="1481">
      <c r="A1481" t="inlineStr">
        <is>
          <t>Arcos</t>
        </is>
      </c>
      <c r="B1481" t="n">
        <v>23082</v>
      </c>
      <c r="C1481" t="inlineStr">
        <is>
          <t>QUEIJO DE CABRA BOURSIN EM PASTA KG</t>
        </is>
      </c>
      <c r="D1481" t="inlineStr">
        <is>
          <t>03/2026</t>
        </is>
      </c>
      <c r="E1481" t="n">
        <v>72</v>
      </c>
      <c r="F1481" t="n">
        <v>5896.8</v>
      </c>
      <c r="G1481" t="n">
        <v>81.90000000000001</v>
      </c>
    </row>
    <row r="1482">
      <c r="A1482" t="inlineStr">
        <is>
          <t>Arcos</t>
        </is>
      </c>
      <c r="B1482" t="n">
        <v>25868</v>
      </c>
      <c r="C1482" t="inlineStr">
        <is>
          <t>QUEIJO GORGONZOLA DOLCE SERRA DAS ANTAS KG</t>
        </is>
      </c>
      <c r="D1482" t="inlineStr">
        <is>
          <t>03/2026</t>
        </is>
      </c>
      <c r="E1482" t="n">
        <v>1.88</v>
      </c>
      <c r="F1482" t="n">
        <v>184.99</v>
      </c>
      <c r="G1482" t="n">
        <v>98.40000000000001</v>
      </c>
    </row>
    <row r="1483">
      <c r="A1483" t="inlineStr">
        <is>
          <t>Arcos</t>
        </is>
      </c>
      <c r="B1483" t="n">
        <v>26596</v>
      </c>
      <c r="C1483" t="inlineStr">
        <is>
          <t>QUEIJO GORGONZOLA SERRA DAS ANTAS (PECAS DE 660G) KG</t>
        </is>
      </c>
      <c r="D1483" t="inlineStr">
        <is>
          <t>03/2026</t>
        </is>
      </c>
      <c r="E1483" t="n">
        <v>6.33</v>
      </c>
      <c r="F1483" t="n">
        <v>634.27</v>
      </c>
      <c r="G1483" t="n">
        <v>100.2</v>
      </c>
    </row>
    <row r="1484">
      <c r="A1484" t="inlineStr">
        <is>
          <t>Arcos</t>
        </is>
      </c>
      <c r="B1484" t="n">
        <v>19339</v>
      </c>
      <c r="C1484" t="inlineStr">
        <is>
          <t>QUEIJO MINAS PADRAO BRINCO OURO C/500G KG</t>
        </is>
      </c>
      <c r="D1484" t="inlineStr">
        <is>
          <t>03/2026</t>
        </is>
      </c>
      <c r="E1484" t="n">
        <v>11.18</v>
      </c>
      <c r="F1484" t="n">
        <v>777.28</v>
      </c>
      <c r="G1484" t="n">
        <v>69.52</v>
      </c>
    </row>
    <row r="1485">
      <c r="A1485" t="inlineStr">
        <is>
          <t>Arcos</t>
        </is>
      </c>
      <c r="B1485" t="n">
        <v>26594</v>
      </c>
      <c r="C1485" t="inlineStr">
        <is>
          <t>QUEIJO MOGIANA KG</t>
        </is>
      </c>
      <c r="D1485" t="inlineStr">
        <is>
          <t>03/2026</t>
        </is>
      </c>
      <c r="E1485" t="n">
        <v>46.15</v>
      </c>
      <c r="F1485" t="n">
        <v>4010.44</v>
      </c>
      <c r="G1485" t="n">
        <v>86.90000000000001</v>
      </c>
    </row>
    <row r="1486">
      <c r="A1486" t="inlineStr">
        <is>
          <t>Arcos</t>
        </is>
      </c>
      <c r="B1486" t="n">
        <v>19324</v>
      </c>
      <c r="C1486" t="inlineStr">
        <is>
          <t>QUEIJO MUSSARELA TRES MARIAS KG</t>
        </is>
      </c>
      <c r="D1486" t="inlineStr">
        <is>
          <t>03/2026</t>
        </is>
      </c>
      <c r="E1486" t="n">
        <v>29.22</v>
      </c>
      <c r="F1486" t="n">
        <v>1084.02</v>
      </c>
      <c r="G1486" t="n">
        <v>37.1</v>
      </c>
    </row>
    <row r="1487">
      <c r="A1487" t="inlineStr">
        <is>
          <t>Arcos</t>
        </is>
      </c>
      <c r="B1487" t="n">
        <v>19291</v>
      </c>
      <c r="C1487" t="inlineStr">
        <is>
          <t>QUEIJO PARMESAO CAPA PRETA KG</t>
        </is>
      </c>
      <c r="D1487" t="inlineStr">
        <is>
          <t>03/2026</t>
        </is>
      </c>
      <c r="E1487" t="n">
        <v>41.42</v>
      </c>
      <c r="F1487" t="n">
        <v>2485.2</v>
      </c>
      <c r="G1487" t="n">
        <v>60</v>
      </c>
    </row>
    <row r="1488">
      <c r="A1488" t="inlineStr">
        <is>
          <t>Arcos</t>
        </is>
      </c>
      <c r="B1488" t="n">
        <v>19558</v>
      </c>
      <c r="C1488" t="inlineStr">
        <is>
          <t>QUIABO KG</t>
        </is>
      </c>
      <c r="D1488" t="inlineStr">
        <is>
          <t>03/2026</t>
        </is>
      </c>
      <c r="E1488" t="n">
        <v>11</v>
      </c>
      <c r="F1488" t="n">
        <v>151.65</v>
      </c>
      <c r="G1488" t="n">
        <v>13.79</v>
      </c>
    </row>
    <row r="1489">
      <c r="A1489" t="inlineStr">
        <is>
          <t>Arcos</t>
        </is>
      </c>
      <c r="B1489" t="n">
        <v>23195</v>
      </c>
      <c r="C1489" t="inlineStr">
        <is>
          <t>RABANETE KG</t>
        </is>
      </c>
      <c r="D1489" t="inlineStr">
        <is>
          <t>03/2026</t>
        </is>
      </c>
      <c r="E1489" t="n">
        <v>3.6</v>
      </c>
      <c r="F1489" t="n">
        <v>53.49</v>
      </c>
      <c r="G1489" t="n">
        <v>14.86</v>
      </c>
    </row>
    <row r="1490">
      <c r="A1490" t="inlineStr">
        <is>
          <t>Arcos</t>
        </is>
      </c>
      <c r="B1490" t="n">
        <v>19553</v>
      </c>
      <c r="C1490" t="inlineStr">
        <is>
          <t>REPOLHO BRANCO KG</t>
        </is>
      </c>
      <c r="D1490" t="inlineStr">
        <is>
          <t>03/2026</t>
        </is>
      </c>
      <c r="E1490" t="n">
        <v>7.85</v>
      </c>
      <c r="F1490" t="n">
        <v>38.4</v>
      </c>
      <c r="G1490" t="n">
        <v>4.89</v>
      </c>
    </row>
    <row r="1491">
      <c r="A1491" t="inlineStr">
        <is>
          <t>Arcos</t>
        </is>
      </c>
      <c r="B1491" t="n">
        <v>19721</v>
      </c>
      <c r="C1491" t="inlineStr">
        <is>
          <t>ROMA KG</t>
        </is>
      </c>
      <c r="D1491" t="inlineStr">
        <is>
          <t>03/2026</t>
        </is>
      </c>
      <c r="E1491" t="n">
        <v>11.4</v>
      </c>
      <c r="F1491" t="n">
        <v>478.7</v>
      </c>
      <c r="G1491" t="n">
        <v>41.99</v>
      </c>
    </row>
    <row r="1492">
      <c r="A1492" t="inlineStr">
        <is>
          <t>Arcos</t>
        </is>
      </c>
      <c r="B1492" t="n">
        <v>19472</v>
      </c>
      <c r="C1492" t="inlineStr">
        <is>
          <t>RUCULA KG</t>
        </is>
      </c>
      <c r="D1492" t="inlineStr">
        <is>
          <t>03/2026</t>
        </is>
      </c>
      <c r="E1492" t="n">
        <v>22.08</v>
      </c>
      <c r="F1492" t="n">
        <v>518.48</v>
      </c>
      <c r="G1492" t="n">
        <v>23.48</v>
      </c>
    </row>
    <row r="1493">
      <c r="A1493" t="inlineStr">
        <is>
          <t>Arcos</t>
        </is>
      </c>
      <c r="B1493" t="n">
        <v>18275</v>
      </c>
      <c r="C1493" t="inlineStr">
        <is>
          <t>RUM BACARDI 4 ANOS 750ML</t>
        </is>
      </c>
      <c r="D1493" t="inlineStr">
        <is>
          <t>03/2026</t>
        </is>
      </c>
      <c r="E1493" t="n">
        <v>2</v>
      </c>
      <c r="F1493" t="n">
        <v>144.7</v>
      </c>
      <c r="G1493" t="n">
        <v>72.34999999999999</v>
      </c>
    </row>
    <row r="1494">
      <c r="A1494" t="inlineStr">
        <is>
          <t>Arcos</t>
        </is>
      </c>
      <c r="B1494" t="n">
        <v>18272</v>
      </c>
      <c r="C1494" t="inlineStr">
        <is>
          <t>RUM BACARDI SUPERIOR CARTA BLANCA 980ML</t>
        </is>
      </c>
      <c r="D1494" t="inlineStr">
        <is>
          <t>03/2026</t>
        </is>
      </c>
      <c r="E1494" t="n">
        <v>12</v>
      </c>
      <c r="F1494" t="n">
        <v>454.8</v>
      </c>
      <c r="G1494" t="n">
        <v>37.9</v>
      </c>
    </row>
    <row r="1495">
      <c r="A1495" t="inlineStr">
        <is>
          <t>Arcos</t>
        </is>
      </c>
      <c r="B1495" t="n">
        <v>18261</v>
      </c>
      <c r="C1495" t="inlineStr">
        <is>
          <t>RUM ZACAPA 23 ANOS 750ML</t>
        </is>
      </c>
      <c r="D1495" t="inlineStr">
        <is>
          <t>03/2026</t>
        </is>
      </c>
      <c r="E1495" t="n">
        <v>4</v>
      </c>
      <c r="F1495" t="n">
        <v>1763.12</v>
      </c>
      <c r="G1495" t="n">
        <v>440.78</v>
      </c>
    </row>
    <row r="1496">
      <c r="A1496" t="inlineStr">
        <is>
          <t>Arcos</t>
        </is>
      </c>
      <c r="B1496" t="n">
        <v>28140</v>
      </c>
      <c r="C1496" t="inlineStr">
        <is>
          <t>SABONETE ANTISSEPTICO KIMI CREAM PROAUTO 5L UN</t>
        </is>
      </c>
      <c r="D1496" t="inlineStr">
        <is>
          <t>03/2026</t>
        </is>
      </c>
      <c r="E1496" t="n">
        <v>2</v>
      </c>
      <c r="F1496" t="n">
        <v>225.86</v>
      </c>
      <c r="G1496" t="n">
        <v>112.93</v>
      </c>
    </row>
    <row r="1497">
      <c r="A1497" t="inlineStr">
        <is>
          <t>Arcos</t>
        </is>
      </c>
      <c r="B1497" t="n">
        <v>17437</v>
      </c>
      <c r="C1497" t="inlineStr">
        <is>
          <t>SACO ALVEJADO BRANCO 45X65 UN</t>
        </is>
      </c>
      <c r="D1497" t="inlineStr">
        <is>
          <t>03/2026</t>
        </is>
      </c>
      <c r="E1497" t="n">
        <v>100</v>
      </c>
      <c r="F1497" t="n">
        <v>230</v>
      </c>
      <c r="G1497" t="n">
        <v>2.3</v>
      </c>
    </row>
    <row r="1498">
      <c r="A1498" t="inlineStr">
        <is>
          <t>Arcos</t>
        </is>
      </c>
      <c r="B1498" t="n">
        <v>17409</v>
      </c>
      <c r="C1498" t="inlineStr">
        <is>
          <t>SACO CONFEITEIRO G HMVM 47X26CM C/50 UN</t>
        </is>
      </c>
      <c r="D1498" t="inlineStr">
        <is>
          <t>03/2026</t>
        </is>
      </c>
      <c r="E1498" t="n">
        <v>5</v>
      </c>
      <c r="F1498" t="n">
        <v>192.6</v>
      </c>
      <c r="G1498" t="n">
        <v>38.52</v>
      </c>
    </row>
    <row r="1499">
      <c r="A1499" t="inlineStr">
        <is>
          <t>Arcos</t>
        </is>
      </c>
      <c r="B1499" t="n">
        <v>27431</v>
      </c>
      <c r="C1499" t="inlineStr">
        <is>
          <t>SACO CRISTAL 20X25 C/5KG UN</t>
        </is>
      </c>
      <c r="D1499" t="inlineStr">
        <is>
          <t>03/2026</t>
        </is>
      </c>
      <c r="E1499" t="n">
        <v>2</v>
      </c>
      <c r="F1499" t="n">
        <v>190</v>
      </c>
      <c r="G1499" t="n">
        <v>95</v>
      </c>
    </row>
    <row r="1500">
      <c r="A1500" t="inlineStr">
        <is>
          <t>Arcos</t>
        </is>
      </c>
      <c r="B1500" t="n">
        <v>21432</v>
      </c>
      <c r="C1500" t="inlineStr">
        <is>
          <t>SACO CRISTAL 20X30 (PACOTE C/5KG)</t>
        </is>
      </c>
      <c r="D1500" t="inlineStr">
        <is>
          <t>03/2026</t>
        </is>
      </c>
      <c r="E1500" t="n">
        <v>5</v>
      </c>
      <c r="F1500" t="n">
        <v>475</v>
      </c>
      <c r="G1500" t="n">
        <v>95</v>
      </c>
    </row>
    <row r="1501">
      <c r="A1501" t="inlineStr">
        <is>
          <t>Arcos</t>
        </is>
      </c>
      <c r="B1501" t="n">
        <v>21433</v>
      </c>
      <c r="C1501" t="inlineStr">
        <is>
          <t xml:space="preserve">SACO CRISTAL 30X40 0,20 (PACOTE C/5KG) </t>
        </is>
      </c>
      <c r="D1501" t="inlineStr">
        <is>
          <t>03/2026</t>
        </is>
      </c>
      <c r="E1501" t="n">
        <v>1</v>
      </c>
      <c r="F1501" t="n">
        <v>95</v>
      </c>
      <c r="G1501" t="n">
        <v>95</v>
      </c>
    </row>
    <row r="1502">
      <c r="A1502" t="inlineStr">
        <is>
          <t>Arcos</t>
        </is>
      </c>
      <c r="B1502" t="n">
        <v>17401</v>
      </c>
      <c r="C1502" t="inlineStr">
        <is>
          <t>SACO CRISTAL 60X80 0,20 (PACOTE C/5KG)</t>
        </is>
      </c>
      <c r="D1502" t="inlineStr">
        <is>
          <t>03/2026</t>
        </is>
      </c>
      <c r="E1502" t="n">
        <v>1</v>
      </c>
      <c r="F1502" t="n">
        <v>95</v>
      </c>
      <c r="G1502" t="n">
        <v>95</v>
      </c>
    </row>
    <row r="1503">
      <c r="A1503" t="inlineStr">
        <is>
          <t>Arcos</t>
        </is>
      </c>
      <c r="B1503" t="n">
        <v>21423</v>
      </c>
      <c r="C1503" t="inlineStr">
        <is>
          <t>SACO DE LIXO 100L BL PRETO GROSSO 95X120 4K UN</t>
        </is>
      </c>
      <c r="D1503" t="inlineStr">
        <is>
          <t>03/2026</t>
        </is>
      </c>
      <c r="E1503" t="n">
        <v>4</v>
      </c>
      <c r="F1503" t="n">
        <v>127.28</v>
      </c>
      <c r="G1503" t="n">
        <v>31.82</v>
      </c>
    </row>
    <row r="1504">
      <c r="A1504" t="inlineStr">
        <is>
          <t>Arcos</t>
        </is>
      </c>
      <c r="B1504" t="n">
        <v>21665</v>
      </c>
      <c r="C1504" t="inlineStr">
        <is>
          <t>SACO DE LIXO 200L PRETO REFORCADO</t>
        </is>
      </c>
      <c r="D1504" t="inlineStr">
        <is>
          <t>03/2026</t>
        </is>
      </c>
      <c r="E1504" t="n">
        <v>20</v>
      </c>
      <c r="F1504" t="n">
        <v>636.4</v>
      </c>
      <c r="G1504" t="n">
        <v>31.82</v>
      </c>
    </row>
    <row r="1505">
      <c r="A1505" t="inlineStr">
        <is>
          <t>Arcos</t>
        </is>
      </c>
      <c r="B1505" t="n">
        <v>17397</v>
      </c>
      <c r="C1505" t="inlineStr">
        <is>
          <t>SACO DE LIXO 60L PRETO GROSSO 65X80CM (ENTRE 3KG A 4KG)</t>
        </is>
      </c>
      <c r="D1505" t="inlineStr">
        <is>
          <t>03/2026</t>
        </is>
      </c>
      <c r="E1505" t="n">
        <v>6</v>
      </c>
      <c r="F1505" t="n">
        <v>190.92</v>
      </c>
      <c r="G1505" t="n">
        <v>31.82</v>
      </c>
    </row>
    <row r="1506">
      <c r="A1506" t="inlineStr">
        <is>
          <t>Arcos</t>
        </is>
      </c>
      <c r="B1506" t="n">
        <v>26719</v>
      </c>
      <c r="C1506" t="inlineStr">
        <is>
          <t>SACO PP ADESIVO 10X15 INCOLOR CROMUS C/100 UN</t>
        </is>
      </c>
      <c r="D1506" t="inlineStr">
        <is>
          <t>03/2026</t>
        </is>
      </c>
      <c r="E1506" t="n">
        <v>100</v>
      </c>
      <c r="F1506" t="n">
        <v>2000</v>
      </c>
      <c r="G1506" t="n">
        <v>20</v>
      </c>
    </row>
    <row r="1507">
      <c r="A1507" t="inlineStr">
        <is>
          <t>Arcos</t>
        </is>
      </c>
      <c r="B1507" t="n">
        <v>26945</v>
      </c>
      <c r="C1507" t="inlineStr">
        <is>
          <t>SACO PP ADESIVO 14X14 INCOLOR CROMUS C/100 UN</t>
        </is>
      </c>
      <c r="D1507" t="inlineStr">
        <is>
          <t>03/2026</t>
        </is>
      </c>
      <c r="E1507" t="n">
        <v>100</v>
      </c>
      <c r="F1507" t="n">
        <v>2000</v>
      </c>
      <c r="G1507" t="n">
        <v>20</v>
      </c>
    </row>
    <row r="1508">
      <c r="A1508" t="inlineStr">
        <is>
          <t>Arcos</t>
        </is>
      </c>
      <c r="B1508" t="n">
        <v>21437</v>
      </c>
      <c r="C1508" t="inlineStr">
        <is>
          <t>SACOLA KRAFT 31X31X19CM C/100UN</t>
        </is>
      </c>
      <c r="D1508" t="inlineStr">
        <is>
          <t>03/2026</t>
        </is>
      </c>
      <c r="E1508" t="n">
        <v>2</v>
      </c>
      <c r="F1508" t="n">
        <v>302.32</v>
      </c>
      <c r="G1508" t="n">
        <v>151.16</v>
      </c>
    </row>
    <row r="1509">
      <c r="A1509" t="inlineStr">
        <is>
          <t>Arcos</t>
        </is>
      </c>
      <c r="B1509" t="n">
        <v>20332</v>
      </c>
      <c r="C1509" t="inlineStr">
        <is>
          <t>SAGU DE MANDIOCA YOKI C/500G</t>
        </is>
      </c>
      <c r="D1509" t="inlineStr">
        <is>
          <t>03/2026</t>
        </is>
      </c>
      <c r="E1509" t="n">
        <v>5</v>
      </c>
      <c r="F1509" t="n">
        <v>67</v>
      </c>
      <c r="G1509" t="n">
        <v>13.4</v>
      </c>
    </row>
    <row r="1510">
      <c r="A1510" t="inlineStr">
        <is>
          <t>Arcos</t>
        </is>
      </c>
      <c r="B1510" t="n">
        <v>19906</v>
      </c>
      <c r="C1510" t="inlineStr">
        <is>
          <t>SAL REFINADO CISNE 10X1KG</t>
        </is>
      </c>
      <c r="D1510" t="inlineStr">
        <is>
          <t>03/2026</t>
        </is>
      </c>
      <c r="E1510" t="n">
        <v>5</v>
      </c>
      <c r="F1510" t="n">
        <v>181.5</v>
      </c>
      <c r="G1510" t="n">
        <v>36.3</v>
      </c>
    </row>
    <row r="1511">
      <c r="A1511" t="inlineStr">
        <is>
          <t>Arcos</t>
        </is>
      </c>
      <c r="B1511" t="n">
        <v>23113</v>
      </c>
      <c r="C1511" t="inlineStr">
        <is>
          <t>SALSA KG</t>
        </is>
      </c>
      <c r="D1511" t="inlineStr">
        <is>
          <t>03/2026</t>
        </is>
      </c>
      <c r="E1511" t="n">
        <v>13.4</v>
      </c>
      <c r="F1511" t="n">
        <v>142.16</v>
      </c>
      <c r="G1511" t="n">
        <v>10.61</v>
      </c>
    </row>
    <row r="1512">
      <c r="A1512" t="inlineStr">
        <is>
          <t>Arcos</t>
        </is>
      </c>
      <c r="B1512" t="n">
        <v>19465</v>
      </c>
      <c r="C1512" t="inlineStr">
        <is>
          <t>SALSAO KG</t>
        </is>
      </c>
      <c r="D1512" t="inlineStr">
        <is>
          <t>03/2026</t>
        </is>
      </c>
      <c r="E1512" t="n">
        <v>16.1</v>
      </c>
      <c r="F1512" t="n">
        <v>100.14</v>
      </c>
      <c r="G1512" t="n">
        <v>6.22</v>
      </c>
    </row>
    <row r="1513">
      <c r="A1513" t="inlineStr">
        <is>
          <t>Arcos</t>
        </is>
      </c>
      <c r="B1513" t="n">
        <v>17116</v>
      </c>
      <c r="C1513" t="inlineStr">
        <is>
          <t>SANITIZANTE EM PO P/ ALIMENTOS PROKITC 1KG UN</t>
        </is>
      </c>
      <c r="D1513" t="inlineStr">
        <is>
          <t>03/2026</t>
        </is>
      </c>
      <c r="E1513" t="n">
        <v>4</v>
      </c>
      <c r="F1513" t="n">
        <v>82.36</v>
      </c>
      <c r="G1513" t="n">
        <v>20.59</v>
      </c>
    </row>
    <row r="1514">
      <c r="A1514" t="inlineStr">
        <is>
          <t>Arcos</t>
        </is>
      </c>
      <c r="B1514" t="n">
        <v>17883</v>
      </c>
      <c r="C1514" t="inlineStr">
        <is>
          <t>SODA LIMONADA ANTARCTICA DIET LATA 350ML C/12</t>
        </is>
      </c>
      <c r="D1514" t="inlineStr">
        <is>
          <t>03/2026</t>
        </is>
      </c>
      <c r="E1514" t="n">
        <v>15</v>
      </c>
      <c r="F1514" t="n">
        <v>351.75</v>
      </c>
      <c r="G1514" t="n">
        <v>23.45</v>
      </c>
    </row>
    <row r="1515">
      <c r="A1515" t="inlineStr">
        <is>
          <t>Arcos</t>
        </is>
      </c>
      <c r="B1515" t="n">
        <v>17881</v>
      </c>
      <c r="C1515" t="inlineStr">
        <is>
          <t>SODA LIMONADA ANTARCTICA LATA 350ML C/12</t>
        </is>
      </c>
      <c r="D1515" t="inlineStr">
        <is>
          <t>03/2026</t>
        </is>
      </c>
      <c r="E1515" t="n">
        <v>18</v>
      </c>
      <c r="F1515" t="n">
        <v>361.98</v>
      </c>
      <c r="G1515" t="n">
        <v>20.11</v>
      </c>
    </row>
    <row r="1516">
      <c r="A1516" t="inlineStr">
        <is>
          <t>Arcos</t>
        </is>
      </c>
      <c r="B1516" t="n">
        <v>28922</v>
      </c>
      <c r="C1516" t="inlineStr">
        <is>
          <t>SOFT MIXER TRAMONTINA BREVILLE EM ACO INOX C/ COPO UN</t>
        </is>
      </c>
      <c r="D1516" t="inlineStr">
        <is>
          <t>03/2026</t>
        </is>
      </c>
      <c r="E1516" t="n">
        <v>1</v>
      </c>
      <c r="F1516" t="n">
        <v>880.22</v>
      </c>
      <c r="G1516" t="n">
        <v>880.22</v>
      </c>
    </row>
    <row r="1517">
      <c r="A1517" t="inlineStr">
        <is>
          <t>Arcos</t>
        </is>
      </c>
      <c r="B1517" t="n">
        <v>24986</v>
      </c>
      <c r="C1517" t="inlineStr">
        <is>
          <t>SORVETE DE MARACUJA ARTE GELATE C/3,8KG</t>
        </is>
      </c>
      <c r="D1517" t="inlineStr">
        <is>
          <t>03/2026</t>
        </is>
      </c>
      <c r="E1517" t="n">
        <v>8</v>
      </c>
      <c r="F1517" t="n">
        <v>1435.2</v>
      </c>
      <c r="G1517" t="n">
        <v>179.4</v>
      </c>
    </row>
    <row r="1518">
      <c r="A1518" t="inlineStr">
        <is>
          <t>Arcos</t>
        </is>
      </c>
      <c r="B1518" t="n">
        <v>21159</v>
      </c>
      <c r="C1518" t="inlineStr">
        <is>
          <t>SORVETE DE NATA ARTE GELATI C/3,8KG</t>
        </is>
      </c>
      <c r="D1518" t="inlineStr">
        <is>
          <t>03/2026</t>
        </is>
      </c>
      <c r="E1518" t="n">
        <v>5</v>
      </c>
      <c r="F1518" t="n">
        <v>737.2</v>
      </c>
      <c r="G1518" t="n">
        <v>147.44</v>
      </c>
    </row>
    <row r="1519">
      <c r="A1519" t="inlineStr">
        <is>
          <t>Arcos</t>
        </is>
      </c>
      <c r="B1519" t="n">
        <v>18589</v>
      </c>
      <c r="C1519" t="inlineStr">
        <is>
          <t>STELLA ARTOIS LONG NECK 330ML C/24</t>
        </is>
      </c>
      <c r="D1519" t="inlineStr">
        <is>
          <t>03/2026</t>
        </is>
      </c>
      <c r="E1519" t="n">
        <v>97</v>
      </c>
      <c r="F1519" t="n">
        <v>11403.32</v>
      </c>
      <c r="G1519" t="n">
        <v>117.56</v>
      </c>
    </row>
    <row r="1520">
      <c r="A1520" t="inlineStr">
        <is>
          <t>Arcos</t>
        </is>
      </c>
      <c r="B1520" t="n">
        <v>18586</v>
      </c>
      <c r="C1520" t="inlineStr">
        <is>
          <t>STELLA ARTOIS SEM GLUTEN LONG NECK 330ML C/24</t>
        </is>
      </c>
      <c r="D1520" t="inlineStr">
        <is>
          <t>03/2026</t>
        </is>
      </c>
      <c r="E1520" t="n">
        <v>15</v>
      </c>
      <c r="F1520" t="n">
        <v>1934.55</v>
      </c>
      <c r="G1520" t="n">
        <v>128.97</v>
      </c>
    </row>
    <row r="1521">
      <c r="A1521" t="inlineStr">
        <is>
          <t>Arcos</t>
        </is>
      </c>
      <c r="B1521" t="n">
        <v>17125</v>
      </c>
      <c r="C1521" t="inlineStr">
        <is>
          <t>TELA MICTORIO LIMAO PREMISSE UN</t>
        </is>
      </c>
      <c r="D1521" t="inlineStr">
        <is>
          <t>03/2026</t>
        </is>
      </c>
      <c r="E1521" t="n">
        <v>6</v>
      </c>
      <c r="F1521" t="n">
        <v>24</v>
      </c>
      <c r="G1521" t="n">
        <v>4</v>
      </c>
    </row>
    <row r="1522">
      <c r="A1522" t="inlineStr">
        <is>
          <t>Arcos</t>
        </is>
      </c>
      <c r="B1522" t="n">
        <v>18242</v>
      </c>
      <c r="C1522" t="inlineStr">
        <is>
          <t>TEQUILA DON JULIO BLANCO 750ML</t>
        </is>
      </c>
      <c r="D1522" t="inlineStr">
        <is>
          <t>03/2026</t>
        </is>
      </c>
      <c r="E1522" t="n">
        <v>28</v>
      </c>
      <c r="F1522" t="n">
        <v>6369.04</v>
      </c>
      <c r="G1522" t="n">
        <v>227.47</v>
      </c>
    </row>
    <row r="1523">
      <c r="A1523" t="inlineStr">
        <is>
          <t>Arcos</t>
        </is>
      </c>
      <c r="B1523" t="n">
        <v>23186</v>
      </c>
      <c r="C1523" t="inlineStr">
        <is>
          <t>TOMATE CARMEM SALADA KG</t>
        </is>
      </c>
      <c r="D1523" t="inlineStr">
        <is>
          <t>03/2026</t>
        </is>
      </c>
      <c r="E1523" t="n">
        <v>190</v>
      </c>
      <c r="F1523" t="n">
        <v>1789.55</v>
      </c>
      <c r="G1523" t="n">
        <v>9.42</v>
      </c>
    </row>
    <row r="1524">
      <c r="A1524" t="inlineStr">
        <is>
          <t>Arcos</t>
        </is>
      </c>
      <c r="B1524" t="n">
        <v>23184</v>
      </c>
      <c r="C1524" t="inlineStr">
        <is>
          <t>TOMATE CEREJA KG</t>
        </is>
      </c>
      <c r="D1524" t="inlineStr">
        <is>
          <t>03/2026</t>
        </is>
      </c>
      <c r="E1524" t="n">
        <v>7.2</v>
      </c>
      <c r="F1524" t="n">
        <v>103.16</v>
      </c>
      <c r="G1524" t="n">
        <v>14.33</v>
      </c>
    </row>
    <row r="1525">
      <c r="A1525" t="inlineStr">
        <is>
          <t>Arcos</t>
        </is>
      </c>
      <c r="B1525" t="n">
        <v>19539</v>
      </c>
      <c r="C1525" t="inlineStr">
        <is>
          <t>TOMATE MOLHO ITALIANO KG</t>
        </is>
      </c>
      <c r="D1525" t="inlineStr">
        <is>
          <t>03/2026</t>
        </is>
      </c>
      <c r="E1525" t="n">
        <v>10</v>
      </c>
      <c r="F1525" t="n">
        <v>65.3</v>
      </c>
      <c r="G1525" t="n">
        <v>6.53</v>
      </c>
    </row>
    <row r="1526">
      <c r="A1526" t="inlineStr">
        <is>
          <t>Arcos</t>
        </is>
      </c>
      <c r="B1526" t="n">
        <v>23108</v>
      </c>
      <c r="C1526" t="inlineStr">
        <is>
          <t>TOMILHO KG</t>
        </is>
      </c>
      <c r="D1526" t="inlineStr">
        <is>
          <t>03/2026</t>
        </is>
      </c>
      <c r="E1526" t="n">
        <v>0.4</v>
      </c>
      <c r="F1526" t="n">
        <v>24.7</v>
      </c>
      <c r="G1526" t="n">
        <v>61.75</v>
      </c>
    </row>
    <row r="1527">
      <c r="A1527" t="inlineStr">
        <is>
          <t>Arcos</t>
        </is>
      </c>
      <c r="B1527" t="n">
        <v>26586</v>
      </c>
      <c r="C1527" t="inlineStr">
        <is>
          <t>TORTILHA DE MILHO DE 11CM C/50 UN</t>
        </is>
      </c>
      <c r="D1527" t="inlineStr">
        <is>
          <t>03/2026</t>
        </is>
      </c>
      <c r="E1527" t="n">
        <v>2</v>
      </c>
      <c r="F1527" t="n">
        <v>650</v>
      </c>
      <c r="G1527" t="n">
        <v>325</v>
      </c>
    </row>
    <row r="1528">
      <c r="A1528" t="inlineStr">
        <is>
          <t>Arcos</t>
        </is>
      </c>
      <c r="B1528" t="n">
        <v>17361</v>
      </c>
      <c r="C1528" t="inlineStr">
        <is>
          <t>TOUCA TNT BRANCA C/100UN</t>
        </is>
      </c>
      <c r="D1528" t="inlineStr">
        <is>
          <t>03/2026</t>
        </is>
      </c>
      <c r="E1528" t="n">
        <v>16</v>
      </c>
      <c r="F1528" t="n">
        <v>119.2</v>
      </c>
      <c r="G1528" t="n">
        <v>7.45</v>
      </c>
    </row>
    <row r="1529">
      <c r="A1529" t="inlineStr">
        <is>
          <t>Arcos</t>
        </is>
      </c>
      <c r="B1529" t="n">
        <v>19717</v>
      </c>
      <c r="C1529" t="inlineStr">
        <is>
          <t>UVA ITALIA KG</t>
        </is>
      </c>
      <c r="D1529" t="inlineStr">
        <is>
          <t>03/2026</t>
        </is>
      </c>
      <c r="E1529" t="n">
        <v>0.5</v>
      </c>
      <c r="F1529" t="n">
        <v>7.97</v>
      </c>
      <c r="G1529" t="n">
        <v>15.94</v>
      </c>
    </row>
    <row r="1530">
      <c r="A1530" t="inlineStr">
        <is>
          <t>Arcos</t>
        </is>
      </c>
      <c r="B1530" t="n">
        <v>19707</v>
      </c>
      <c r="C1530" t="inlineStr">
        <is>
          <t>UVA VITORIA KG</t>
        </is>
      </c>
      <c r="D1530" t="inlineStr">
        <is>
          <t>03/2026</t>
        </is>
      </c>
      <c r="E1530" t="n">
        <v>1</v>
      </c>
      <c r="F1530" t="n">
        <v>22.33</v>
      </c>
      <c r="G1530" t="n">
        <v>22.33</v>
      </c>
    </row>
    <row r="1531">
      <c r="A1531" t="inlineStr">
        <is>
          <t>Arcos</t>
        </is>
      </c>
      <c r="B1531" t="n">
        <v>18220</v>
      </c>
      <c r="C1531" t="inlineStr">
        <is>
          <t>VERMOUTH CARPANO CLASSICO ROSSO ITALIANO 1L</t>
        </is>
      </c>
      <c r="D1531" t="inlineStr">
        <is>
          <t>03/2026</t>
        </is>
      </c>
      <c r="E1531" t="n">
        <v>6</v>
      </c>
      <c r="F1531" t="n">
        <v>449.94</v>
      </c>
      <c r="G1531" t="n">
        <v>74.98999999999999</v>
      </c>
    </row>
    <row r="1532">
      <c r="A1532" t="inlineStr">
        <is>
          <t>Arcos</t>
        </is>
      </c>
      <c r="B1532" t="n">
        <v>18219</v>
      </c>
      <c r="C1532" t="inlineStr">
        <is>
          <t>VERMOUTH CARPANO PUNT E MES 1L</t>
        </is>
      </c>
      <c r="D1532" t="inlineStr">
        <is>
          <t>03/2026</t>
        </is>
      </c>
      <c r="E1532" t="n">
        <v>6</v>
      </c>
      <c r="F1532" t="n">
        <v>480</v>
      </c>
      <c r="G1532" t="n">
        <v>80</v>
      </c>
    </row>
    <row r="1533">
      <c r="A1533" t="inlineStr">
        <is>
          <t>Arcos</t>
        </is>
      </c>
      <c r="B1533" t="n">
        <v>18218</v>
      </c>
      <c r="C1533" t="inlineStr">
        <is>
          <t>VERMOUTH CINZANO ROSSO ARGENTINO 1L</t>
        </is>
      </c>
      <c r="D1533" t="inlineStr">
        <is>
          <t>03/2026</t>
        </is>
      </c>
      <c r="E1533" t="n">
        <v>6</v>
      </c>
      <c r="F1533" t="n">
        <v>158.4</v>
      </c>
      <c r="G1533" t="n">
        <v>26.4</v>
      </c>
    </row>
    <row r="1534">
      <c r="A1534" t="inlineStr">
        <is>
          <t>Arcos</t>
        </is>
      </c>
      <c r="B1534" t="n">
        <v>20202</v>
      </c>
      <c r="C1534" t="inlineStr">
        <is>
          <t>VINAGRE DE ARROZ CASTELO 750ML UN</t>
        </is>
      </c>
      <c r="D1534" t="inlineStr">
        <is>
          <t>03/2026</t>
        </is>
      </c>
      <c r="E1534" t="n">
        <v>26</v>
      </c>
      <c r="F1534" t="n">
        <v>189.54</v>
      </c>
      <c r="G1534" t="n">
        <v>7.29</v>
      </c>
    </row>
    <row r="1535">
      <c r="A1535" t="inlineStr">
        <is>
          <t>Arcos</t>
        </is>
      </c>
      <c r="B1535" t="n">
        <v>20961</v>
      </c>
      <c r="C1535" t="inlineStr">
        <is>
          <t>VINAGRE DE MACA CASTELO 750ML UN</t>
        </is>
      </c>
      <c r="D1535" t="inlineStr">
        <is>
          <t>03/2026</t>
        </is>
      </c>
      <c r="E1535" t="n">
        <v>2</v>
      </c>
      <c r="F1535" t="n">
        <v>17.8</v>
      </c>
      <c r="G1535" t="n">
        <v>8.9</v>
      </c>
    </row>
    <row r="1536">
      <c r="A1536" t="inlineStr">
        <is>
          <t>Arcos</t>
        </is>
      </c>
      <c r="B1536" t="n">
        <v>27716</v>
      </c>
      <c r="C1536" t="inlineStr">
        <is>
          <t>VINHO BRANCO ABBOTTS E D LES PETITES CUVEES BLANC 750 ML UN</t>
        </is>
      </c>
      <c r="D1536" t="inlineStr">
        <is>
          <t>03/2026</t>
        </is>
      </c>
      <c r="E1536" t="n">
        <v>12</v>
      </c>
      <c r="F1536" t="n">
        <v>725.4</v>
      </c>
      <c r="G1536" t="n">
        <v>60.45</v>
      </c>
    </row>
    <row r="1537">
      <c r="A1537" t="inlineStr">
        <is>
          <t>Arcos</t>
        </is>
      </c>
      <c r="B1537" t="n">
        <v>17800</v>
      </c>
      <c r="C1537" t="inlineStr">
        <is>
          <t>VINHO BRANCO ALMADEN RIESLING 750ML</t>
        </is>
      </c>
      <c r="D1537" t="inlineStr">
        <is>
          <t>03/2026</t>
        </is>
      </c>
      <c r="E1537" t="n">
        <v>12</v>
      </c>
      <c r="F1537" t="n">
        <v>309.6</v>
      </c>
      <c r="G1537" t="n">
        <v>25.8</v>
      </c>
    </row>
    <row r="1538">
      <c r="A1538" t="inlineStr">
        <is>
          <t>Arcos</t>
        </is>
      </c>
      <c r="B1538" t="n">
        <v>17778</v>
      </c>
      <c r="C1538" t="inlineStr">
        <is>
          <t>VINHO BRANCO JEREZ FORTIF REAL TESOURO FINO 750ML</t>
        </is>
      </c>
      <c r="D1538" t="inlineStr">
        <is>
          <t>03/2026</t>
        </is>
      </c>
      <c r="E1538" t="n">
        <v>18</v>
      </c>
      <c r="F1538" t="n">
        <v>2070.9</v>
      </c>
      <c r="G1538" t="n">
        <v>115.05</v>
      </c>
    </row>
    <row r="1539">
      <c r="A1539" t="inlineStr">
        <is>
          <t>Arcos</t>
        </is>
      </c>
      <c r="B1539" t="n">
        <v>25535</v>
      </c>
      <c r="C1539" t="inlineStr">
        <is>
          <t>VINHO BRANCO LOUP Y ES-TU 750ML</t>
        </is>
      </c>
      <c r="D1539" t="inlineStr">
        <is>
          <t>03/2026</t>
        </is>
      </c>
      <c r="E1539" t="n">
        <v>18</v>
      </c>
      <c r="F1539" t="n">
        <v>2101.68</v>
      </c>
      <c r="G1539" t="n">
        <v>116.76</v>
      </c>
    </row>
    <row r="1540">
      <c r="A1540" t="inlineStr">
        <is>
          <t>Arcos</t>
        </is>
      </c>
      <c r="B1540" t="n">
        <v>21945</v>
      </c>
      <c r="C1540" t="inlineStr">
        <is>
          <t>VINHO BRANCO MASCARA FUEGO CHARDONNAY 750ML</t>
        </is>
      </c>
      <c r="D1540" t="inlineStr">
        <is>
          <t>03/2026</t>
        </is>
      </c>
      <c r="E1540" t="n">
        <v>240</v>
      </c>
      <c r="F1540" t="n">
        <v>9516</v>
      </c>
      <c r="G1540" t="n">
        <v>39.65</v>
      </c>
    </row>
    <row r="1541">
      <c r="A1541" t="inlineStr">
        <is>
          <t>Arcos</t>
        </is>
      </c>
      <c r="B1541" t="n">
        <v>27715</v>
      </c>
      <c r="C1541" t="inlineStr">
        <is>
          <t>VINHO TINTO ABBOTTS E T LES PETITES CUVEES ROUGE 750 ML UN</t>
        </is>
      </c>
      <c r="D1541" t="inlineStr">
        <is>
          <t>03/2026</t>
        </is>
      </c>
      <c r="E1541" t="n">
        <v>6</v>
      </c>
      <c r="F1541" t="n">
        <v>362.7</v>
      </c>
      <c r="G1541" t="n">
        <v>60.45</v>
      </c>
    </row>
    <row r="1542">
      <c r="A1542" t="inlineStr">
        <is>
          <t>Arcos</t>
        </is>
      </c>
      <c r="B1542" t="n">
        <v>17716</v>
      </c>
      <c r="C1542" t="inlineStr">
        <is>
          <t>VINHO TINTO ALMADEN CABERNET SAUVIGNON 750ML</t>
        </is>
      </c>
      <c r="D1542" t="inlineStr">
        <is>
          <t>03/2026</t>
        </is>
      </c>
      <c r="E1542" t="n">
        <v>12</v>
      </c>
      <c r="F1542" t="n">
        <v>309.6</v>
      </c>
      <c r="G1542" t="n">
        <v>25.8</v>
      </c>
    </row>
    <row r="1543">
      <c r="A1543" t="inlineStr">
        <is>
          <t>Arcos</t>
        </is>
      </c>
      <c r="B1543" t="n">
        <v>17594</v>
      </c>
      <c r="C1543" t="inlineStr">
        <is>
          <t>VINHO TINTO LE JAJA DE JAU DE SYRAH 750ML FRANCA</t>
        </is>
      </c>
      <c r="D1543" t="inlineStr">
        <is>
          <t>03/2026</t>
        </is>
      </c>
      <c r="E1543" t="n">
        <v>36</v>
      </c>
      <c r="F1543" t="n">
        <v>2433.6</v>
      </c>
      <c r="G1543" t="n">
        <v>67.59999999999999</v>
      </c>
    </row>
    <row r="1544">
      <c r="A1544" t="inlineStr">
        <is>
          <t>Arcos</t>
        </is>
      </c>
      <c r="B1544" t="n">
        <v>25040</v>
      </c>
      <c r="C1544" t="inlineStr">
        <is>
          <t>VINHO TINTO LE LOUP DANS LA BERGERIE 750ML</t>
        </is>
      </c>
      <c r="D1544" t="inlineStr">
        <is>
          <t>03/2026</t>
        </is>
      </c>
      <c r="E1544" t="n">
        <v>36</v>
      </c>
      <c r="F1544" t="n">
        <v>3870.72</v>
      </c>
      <c r="G1544" t="n">
        <v>107.52</v>
      </c>
    </row>
    <row r="1545">
      <c r="A1545" t="inlineStr">
        <is>
          <t>Arcos</t>
        </is>
      </c>
      <c r="B1545" t="n">
        <v>17713</v>
      </c>
      <c r="C1545" t="inlineStr">
        <is>
          <t>VINHO TINTO RUTINI ENCUENTRO MALBEC 750ML</t>
        </is>
      </c>
      <c r="D1545" t="inlineStr">
        <is>
          <t>03/2026</t>
        </is>
      </c>
      <c r="E1545" t="n">
        <v>12</v>
      </c>
      <c r="F1545" t="n">
        <v>1287</v>
      </c>
      <c r="G1545" t="n">
        <v>107.25</v>
      </c>
    </row>
    <row r="1546">
      <c r="A1546" t="inlineStr">
        <is>
          <t>Arcos</t>
        </is>
      </c>
      <c r="B1546" t="n">
        <v>18179</v>
      </c>
      <c r="C1546" t="inlineStr">
        <is>
          <t>VODKA KETEL ONE 1L</t>
        </is>
      </c>
      <c r="D1546" t="inlineStr">
        <is>
          <t>03/2026</t>
        </is>
      </c>
      <c r="E1546" t="n">
        <v>24</v>
      </c>
      <c r="F1546" t="n">
        <v>2877.6</v>
      </c>
      <c r="G1546" t="n">
        <v>119.9</v>
      </c>
    </row>
    <row r="1547">
      <c r="A1547" t="inlineStr">
        <is>
          <t>Arcos</t>
        </is>
      </c>
      <c r="B1547" t="n">
        <v>18157</v>
      </c>
      <c r="C1547" t="inlineStr">
        <is>
          <t>WHISKY BOURBON BULLEIT 750ML</t>
        </is>
      </c>
      <c r="D1547" t="inlineStr">
        <is>
          <t>03/2026</t>
        </is>
      </c>
      <c r="E1547" t="n">
        <v>12</v>
      </c>
      <c r="F1547" t="n">
        <v>2376</v>
      </c>
      <c r="G1547" t="n">
        <v>198</v>
      </c>
    </row>
    <row r="1548">
      <c r="A1548" t="inlineStr">
        <is>
          <t>Arcos</t>
        </is>
      </c>
      <c r="B1548" t="n">
        <v>18119</v>
      </c>
      <c r="C1548" t="inlineStr">
        <is>
          <t>WHISKY JOHNNIE WALKER BLACK LABEL 1L</t>
        </is>
      </c>
      <c r="D1548" t="inlineStr">
        <is>
          <t>03/2026</t>
        </is>
      </c>
      <c r="E1548" t="n">
        <v>12</v>
      </c>
      <c r="F1548" t="n">
        <v>2078.16</v>
      </c>
      <c r="G1548" t="n">
        <v>173.18</v>
      </c>
    </row>
    <row r="1549">
      <c r="A1549" t="inlineStr">
        <is>
          <t>Arcos</t>
        </is>
      </c>
      <c r="B1549" t="n">
        <v>18099</v>
      </c>
      <c r="C1549" t="inlineStr">
        <is>
          <t>WHISKY SINGLETON 12 ANOS SINGLE MALT 750ML</t>
        </is>
      </c>
      <c r="D1549" t="inlineStr">
        <is>
          <t>03/2026</t>
        </is>
      </c>
      <c r="E1549" t="n">
        <v>12</v>
      </c>
      <c r="F1549" t="n">
        <v>2702.76</v>
      </c>
      <c r="G1549" t="n">
        <v>225.23</v>
      </c>
    </row>
    <row r="1550">
      <c r="A1550" t="inlineStr">
        <is>
          <t>Arcos</t>
        </is>
      </c>
      <c r="B1550" t="n">
        <v>19787</v>
      </c>
      <c r="C1550" t="inlineStr">
        <is>
          <t>ABACAXI PEROLA KG</t>
        </is>
      </c>
      <c r="D1550" t="inlineStr">
        <is>
          <t>02/2026</t>
        </is>
      </c>
      <c r="E1550" t="n">
        <v>269</v>
      </c>
      <c r="F1550" t="n">
        <v>1306.91</v>
      </c>
      <c r="G1550" t="n">
        <v>4.86</v>
      </c>
    </row>
    <row r="1551">
      <c r="A1551" t="inlineStr">
        <is>
          <t>Arcos</t>
        </is>
      </c>
      <c r="B1551" t="n">
        <v>19658</v>
      </c>
      <c r="C1551" t="inlineStr">
        <is>
          <t>ABOBORA JAPONESA / CABOTIAN KG</t>
        </is>
      </c>
      <c r="D1551" t="inlineStr">
        <is>
          <t>02/2026</t>
        </is>
      </c>
      <c r="E1551" t="n">
        <v>6.65</v>
      </c>
      <c r="F1551" t="n">
        <v>18.82</v>
      </c>
      <c r="G1551" t="n">
        <v>2.83</v>
      </c>
    </row>
    <row r="1552">
      <c r="A1552" t="inlineStr">
        <is>
          <t>Arcos</t>
        </is>
      </c>
      <c r="B1552" t="n">
        <v>19657</v>
      </c>
      <c r="C1552" t="inlineStr">
        <is>
          <t>ABOBORA PESCOCO KG</t>
        </is>
      </c>
      <c r="D1552" t="inlineStr">
        <is>
          <t>02/2026</t>
        </is>
      </c>
      <c r="E1552" t="n">
        <v>8.5</v>
      </c>
      <c r="F1552" t="n">
        <v>42.15</v>
      </c>
      <c r="G1552" t="n">
        <v>4.96</v>
      </c>
    </row>
    <row r="1553">
      <c r="A1553" t="inlineStr">
        <is>
          <t>Arcos</t>
        </is>
      </c>
      <c r="B1553" t="n">
        <v>19654</v>
      </c>
      <c r="C1553" t="inlineStr">
        <is>
          <t>ABOBRINHA ITALIANA GRAUDA KG</t>
        </is>
      </c>
      <c r="D1553" t="inlineStr">
        <is>
          <t>02/2026</t>
        </is>
      </c>
      <c r="E1553" t="n">
        <v>28.17</v>
      </c>
      <c r="F1553" t="n">
        <v>161.02</v>
      </c>
      <c r="G1553" t="n">
        <v>5.72</v>
      </c>
    </row>
    <row r="1554">
      <c r="A1554" t="inlineStr">
        <is>
          <t>Arcos</t>
        </is>
      </c>
      <c r="B1554" t="n">
        <v>25647</v>
      </c>
      <c r="C1554" t="inlineStr">
        <is>
          <t>ACELGA BOK CHOY KG</t>
        </is>
      </c>
      <c r="D1554" t="inlineStr">
        <is>
          <t>02/2026</t>
        </is>
      </c>
      <c r="E1554" t="n">
        <v>8.25</v>
      </c>
      <c r="F1554" t="n">
        <v>188.26</v>
      </c>
      <c r="G1554" t="n">
        <v>22.82</v>
      </c>
    </row>
    <row r="1555">
      <c r="A1555" t="inlineStr">
        <is>
          <t>Arcos</t>
        </is>
      </c>
      <c r="B1555" t="n">
        <v>24676</v>
      </c>
      <c r="C1555" t="inlineStr">
        <is>
          <t>ACIDO ASCORBICO C/1KG</t>
        </is>
      </c>
      <c r="D1555" t="inlineStr">
        <is>
          <t>02/2026</t>
        </is>
      </c>
      <c r="E1555" t="n">
        <v>2</v>
      </c>
      <c r="F1555" t="n">
        <v>110</v>
      </c>
      <c r="G1555" t="n">
        <v>55</v>
      </c>
    </row>
    <row r="1556">
      <c r="A1556" t="inlineStr">
        <is>
          <t>Arcos</t>
        </is>
      </c>
      <c r="B1556" t="n">
        <v>19857</v>
      </c>
      <c r="C1556" t="inlineStr">
        <is>
          <t>ACIDO CITRICO KG</t>
        </is>
      </c>
      <c r="D1556" t="inlineStr">
        <is>
          <t>02/2026</t>
        </is>
      </c>
      <c r="E1556" t="n">
        <v>5</v>
      </c>
      <c r="F1556" t="n">
        <v>245</v>
      </c>
      <c r="G1556" t="n">
        <v>49</v>
      </c>
    </row>
    <row r="1557">
      <c r="A1557" t="inlineStr">
        <is>
          <t>Arcos</t>
        </is>
      </c>
      <c r="B1557" t="n">
        <v>23992</v>
      </c>
      <c r="C1557" t="inlineStr">
        <is>
          <t>ACIDO MALICO KG</t>
        </is>
      </c>
      <c r="D1557" t="inlineStr">
        <is>
          <t>02/2026</t>
        </is>
      </c>
      <c r="E1557" t="n">
        <v>3</v>
      </c>
      <c r="F1557" t="n">
        <v>195</v>
      </c>
      <c r="G1557" t="n">
        <v>65</v>
      </c>
    </row>
    <row r="1558">
      <c r="A1558" t="inlineStr">
        <is>
          <t>Arcos</t>
        </is>
      </c>
      <c r="B1558" t="n">
        <v>24831</v>
      </c>
      <c r="C1558" t="inlineStr">
        <is>
          <t>ACIDO TARTARICO KG</t>
        </is>
      </c>
      <c r="D1558" t="inlineStr">
        <is>
          <t>02/2026</t>
        </is>
      </c>
      <c r="E1558" t="n">
        <v>1</v>
      </c>
      <c r="F1558" t="n">
        <v>126</v>
      </c>
      <c r="G1558" t="n">
        <v>126</v>
      </c>
    </row>
    <row r="1559">
      <c r="A1559" t="inlineStr">
        <is>
          <t>Arcos</t>
        </is>
      </c>
      <c r="B1559" t="n">
        <v>21098</v>
      </c>
      <c r="C1559" t="inlineStr">
        <is>
          <t>ACUCAR MASCAVO UNIAO C/1KG</t>
        </is>
      </c>
      <c r="D1559" t="inlineStr">
        <is>
          <t>02/2026</t>
        </is>
      </c>
      <c r="E1559" t="n">
        <v>4</v>
      </c>
      <c r="F1559" t="n">
        <v>70.59999999999999</v>
      </c>
      <c r="G1559" t="n">
        <v>17.65</v>
      </c>
    </row>
    <row r="1560">
      <c r="A1560" t="inlineStr">
        <is>
          <t>Arcos</t>
        </is>
      </c>
      <c r="B1560" t="n">
        <v>21093</v>
      </c>
      <c r="C1560" t="inlineStr">
        <is>
          <t>ACUCAR REFINADO UNIAO 1KG UN</t>
        </is>
      </c>
      <c r="D1560" t="inlineStr">
        <is>
          <t>02/2026</t>
        </is>
      </c>
      <c r="E1560" t="n">
        <v>180</v>
      </c>
      <c r="F1560" t="n">
        <v>810.2</v>
      </c>
      <c r="G1560" t="n">
        <v>4.5</v>
      </c>
    </row>
    <row r="1561">
      <c r="A1561" t="inlineStr">
        <is>
          <t>Arcos</t>
        </is>
      </c>
      <c r="B1561" t="n">
        <v>21078</v>
      </c>
      <c r="C1561" t="inlineStr">
        <is>
          <t>ADOCANTE SUCRALOSE SACHE LINEA 1000X5GR</t>
        </is>
      </c>
      <c r="D1561" t="inlineStr">
        <is>
          <t>02/2026</t>
        </is>
      </c>
      <c r="E1561" t="n">
        <v>2</v>
      </c>
      <c r="F1561" t="n">
        <v>99.78</v>
      </c>
      <c r="G1561" t="n">
        <v>49.89</v>
      </c>
    </row>
    <row r="1562">
      <c r="A1562" t="inlineStr">
        <is>
          <t>Arcos</t>
        </is>
      </c>
      <c r="B1562" t="n">
        <v>17974</v>
      </c>
      <c r="C1562" t="inlineStr">
        <is>
          <t>AGUA DE COCO KERO COCO 1L</t>
        </is>
      </c>
      <c r="D1562" t="inlineStr">
        <is>
          <t>02/2026</t>
        </is>
      </c>
      <c r="E1562" t="n">
        <v>36</v>
      </c>
      <c r="F1562" t="n">
        <v>486</v>
      </c>
      <c r="G1562" t="n">
        <v>13.5</v>
      </c>
    </row>
    <row r="1563">
      <c r="A1563" t="inlineStr">
        <is>
          <t>Arcos</t>
        </is>
      </c>
      <c r="B1563" t="n">
        <v>24006</v>
      </c>
      <c r="C1563" t="inlineStr">
        <is>
          <t>AGUA MINERAL COM GAS DIAMOND 310ML C/12</t>
        </is>
      </c>
      <c r="D1563" t="inlineStr">
        <is>
          <t>02/2026</t>
        </is>
      </c>
      <c r="E1563" t="n">
        <v>30</v>
      </c>
      <c r="F1563" t="n">
        <v>738</v>
      </c>
      <c r="G1563" t="n">
        <v>24.6</v>
      </c>
    </row>
    <row r="1564">
      <c r="A1564" t="inlineStr">
        <is>
          <t>Arcos</t>
        </is>
      </c>
      <c r="B1564" t="n">
        <v>17933</v>
      </c>
      <c r="C1564" t="inlineStr">
        <is>
          <t>AGUA MINERAL COM GAS MAMBA 350ML C/24</t>
        </is>
      </c>
      <c r="D1564" t="inlineStr">
        <is>
          <t>02/2026</t>
        </is>
      </c>
      <c r="E1564" t="n">
        <v>12</v>
      </c>
      <c r="F1564" t="n">
        <v>886.08</v>
      </c>
      <c r="G1564" t="n">
        <v>73.84</v>
      </c>
    </row>
    <row r="1565">
      <c r="A1565" t="inlineStr">
        <is>
          <t>Arcos</t>
        </is>
      </c>
      <c r="B1565" t="n">
        <v>17969</v>
      </c>
      <c r="C1565" t="inlineStr">
        <is>
          <t>AGUA MINERAL SEM GAS DIAMOND 310ML C/12</t>
        </is>
      </c>
      <c r="D1565" t="inlineStr">
        <is>
          <t>02/2026</t>
        </is>
      </c>
      <c r="E1565" t="n">
        <v>28</v>
      </c>
      <c r="F1565" t="n">
        <v>655.2</v>
      </c>
      <c r="G1565" t="n">
        <v>23.4</v>
      </c>
    </row>
    <row r="1566">
      <c r="A1566" t="inlineStr">
        <is>
          <t>Arcos</t>
        </is>
      </c>
      <c r="B1566" t="n">
        <v>17934</v>
      </c>
      <c r="C1566" t="inlineStr">
        <is>
          <t>AGUA MINERAL SEM GAS MAMBA 350ML C/24</t>
        </is>
      </c>
      <c r="D1566" t="inlineStr">
        <is>
          <t>02/2026</t>
        </is>
      </c>
      <c r="E1566" t="n">
        <v>24</v>
      </c>
      <c r="F1566" t="n">
        <v>1772.16</v>
      </c>
      <c r="G1566" t="n">
        <v>73.84</v>
      </c>
    </row>
    <row r="1567">
      <c r="A1567" t="inlineStr">
        <is>
          <t>Arcos</t>
        </is>
      </c>
      <c r="B1567" t="n">
        <v>24030</v>
      </c>
      <c r="C1567" t="inlineStr">
        <is>
          <t>AGUA TONICA PRATA 269ML</t>
        </is>
      </c>
      <c r="D1567" t="inlineStr">
        <is>
          <t>02/2026</t>
        </is>
      </c>
      <c r="E1567" t="n">
        <v>60</v>
      </c>
      <c r="F1567" t="n">
        <v>228</v>
      </c>
      <c r="G1567" t="n">
        <v>3.8</v>
      </c>
    </row>
    <row r="1568">
      <c r="A1568" t="inlineStr">
        <is>
          <t>Arcos</t>
        </is>
      </c>
      <c r="B1568" t="n">
        <v>18003</v>
      </c>
      <c r="C1568" t="inlineStr">
        <is>
          <t>AGUA TONICA PRATA 269ML C/24</t>
        </is>
      </c>
      <c r="D1568" t="inlineStr">
        <is>
          <t>02/2026</t>
        </is>
      </c>
      <c r="E1568" t="n">
        <v>36</v>
      </c>
      <c r="F1568" t="n">
        <v>126.36</v>
      </c>
      <c r="G1568" t="n">
        <v>3.51</v>
      </c>
    </row>
    <row r="1569">
      <c r="A1569" t="inlineStr">
        <is>
          <t>Arcos</t>
        </is>
      </c>
      <c r="B1569" t="n">
        <v>20757</v>
      </c>
      <c r="C1569" t="inlineStr">
        <is>
          <t>ALCAPARRA MEDIA DI SALERNO C/2KG</t>
        </is>
      </c>
      <c r="D1569" t="inlineStr">
        <is>
          <t>02/2026</t>
        </is>
      </c>
      <c r="E1569" t="n">
        <v>1</v>
      </c>
      <c r="F1569" t="n">
        <v>81</v>
      </c>
      <c r="G1569" t="n">
        <v>81</v>
      </c>
    </row>
    <row r="1570">
      <c r="A1570" t="inlineStr">
        <is>
          <t>Arcos</t>
        </is>
      </c>
      <c r="B1570" t="n">
        <v>19506</v>
      </c>
      <c r="C1570" t="inlineStr">
        <is>
          <t>ALECRIM KG</t>
        </is>
      </c>
      <c r="D1570" t="inlineStr">
        <is>
          <t>02/2026</t>
        </is>
      </c>
      <c r="E1570" t="n">
        <v>1.2</v>
      </c>
      <c r="F1570" t="n">
        <v>46</v>
      </c>
      <c r="G1570" t="n">
        <v>38.33</v>
      </c>
    </row>
    <row r="1571">
      <c r="A1571" t="inlineStr">
        <is>
          <t>Arcos</t>
        </is>
      </c>
      <c r="B1571" t="n">
        <v>19505</v>
      </c>
      <c r="C1571" t="inlineStr">
        <is>
          <t>ALFACE AMERICANA KG</t>
        </is>
      </c>
      <c r="D1571" t="inlineStr">
        <is>
          <t>02/2026</t>
        </is>
      </c>
      <c r="E1571" t="n">
        <v>12</v>
      </c>
      <c r="F1571" t="n">
        <v>177.89</v>
      </c>
      <c r="G1571" t="n">
        <v>14.82</v>
      </c>
    </row>
    <row r="1572">
      <c r="A1572" t="inlineStr">
        <is>
          <t>Arcos</t>
        </is>
      </c>
      <c r="B1572" t="n">
        <v>19502</v>
      </c>
      <c r="C1572" t="inlineStr">
        <is>
          <t>ALFACE CRESPA ROXA KG</t>
        </is>
      </c>
      <c r="D1572" t="inlineStr">
        <is>
          <t>02/2026</t>
        </is>
      </c>
      <c r="E1572" t="n">
        <v>9.699999999999999</v>
      </c>
      <c r="F1572" t="n">
        <v>242.12</v>
      </c>
      <c r="G1572" t="n">
        <v>24.96</v>
      </c>
    </row>
    <row r="1573">
      <c r="A1573" t="inlineStr">
        <is>
          <t>Arcos</t>
        </is>
      </c>
      <c r="B1573" t="n">
        <v>19499</v>
      </c>
      <c r="C1573" t="inlineStr">
        <is>
          <t>ALFACE MIMOSA KG</t>
        </is>
      </c>
      <c r="D1573" t="inlineStr">
        <is>
          <t>02/2026</t>
        </is>
      </c>
      <c r="E1573" t="n">
        <v>1.6</v>
      </c>
      <c r="F1573" t="n">
        <v>23.4</v>
      </c>
      <c r="G1573" t="n">
        <v>14.63</v>
      </c>
    </row>
    <row r="1574">
      <c r="A1574" t="inlineStr">
        <is>
          <t>Arcos</t>
        </is>
      </c>
      <c r="B1574" t="n">
        <v>19498</v>
      </c>
      <c r="C1574" t="inlineStr">
        <is>
          <t>ALFACE ROMANA KG</t>
        </is>
      </c>
      <c r="D1574" t="inlineStr">
        <is>
          <t>02/2026</t>
        </is>
      </c>
      <c r="E1574" t="n">
        <v>9.59</v>
      </c>
      <c r="F1574" t="n">
        <v>179.49</v>
      </c>
      <c r="G1574" t="n">
        <v>18.72</v>
      </c>
    </row>
    <row r="1575">
      <c r="A1575" t="inlineStr">
        <is>
          <t>Arcos</t>
        </is>
      </c>
      <c r="B1575" t="n">
        <v>19652</v>
      </c>
      <c r="C1575" t="inlineStr">
        <is>
          <t>ALHO COMUM KG</t>
        </is>
      </c>
      <c r="D1575" t="inlineStr">
        <is>
          <t>02/2026</t>
        </is>
      </c>
      <c r="E1575" t="n">
        <v>3.03</v>
      </c>
      <c r="F1575" t="n">
        <v>59.75</v>
      </c>
      <c r="G1575" t="n">
        <v>19.72</v>
      </c>
    </row>
    <row r="1576">
      <c r="A1576" t="inlineStr">
        <is>
          <t>Arcos</t>
        </is>
      </c>
      <c r="B1576" t="n">
        <v>19647</v>
      </c>
      <c r="C1576" t="inlineStr">
        <is>
          <t>ALHO PORO KG</t>
        </is>
      </c>
      <c r="D1576" t="inlineStr">
        <is>
          <t>02/2026</t>
        </is>
      </c>
      <c r="E1576" t="n">
        <v>5.7</v>
      </c>
      <c r="F1576" t="n">
        <v>77.23999999999999</v>
      </c>
      <c r="G1576" t="n">
        <v>13.55</v>
      </c>
    </row>
    <row r="1577">
      <c r="A1577" t="inlineStr">
        <is>
          <t>Arcos</t>
        </is>
      </c>
      <c r="B1577" t="n">
        <v>24037</v>
      </c>
      <c r="C1577" t="inlineStr">
        <is>
          <t>ALHO TRITURADO FRITO</t>
        </is>
      </c>
      <c r="D1577" t="inlineStr">
        <is>
          <t>02/2026</t>
        </is>
      </c>
      <c r="E1577" t="n">
        <v>22</v>
      </c>
      <c r="F1577" t="n">
        <v>433.56</v>
      </c>
      <c r="G1577" t="n">
        <v>19.71</v>
      </c>
    </row>
    <row r="1578">
      <c r="A1578" t="inlineStr">
        <is>
          <t>Arcos</t>
        </is>
      </c>
      <c r="B1578" t="n">
        <v>20715</v>
      </c>
      <c r="C1578" t="inlineStr">
        <is>
          <t>AMARENA FABBRI FRUTO C/3,2KG</t>
        </is>
      </c>
      <c r="D1578" t="inlineStr">
        <is>
          <t>02/2026</t>
        </is>
      </c>
      <c r="E1578" t="n">
        <v>4</v>
      </c>
      <c r="F1578" t="n">
        <v>1679.66</v>
      </c>
      <c r="G1578" t="n">
        <v>419.92</v>
      </c>
    </row>
    <row r="1579">
      <c r="A1579" t="inlineStr">
        <is>
          <t>Arcos</t>
        </is>
      </c>
      <c r="B1579" t="n">
        <v>19701</v>
      </c>
      <c r="C1579" t="inlineStr">
        <is>
          <t>AMEIXA KG</t>
        </is>
      </c>
      <c r="D1579" t="inlineStr">
        <is>
          <t>02/2026</t>
        </is>
      </c>
      <c r="E1579" t="n">
        <v>3</v>
      </c>
      <c r="F1579" t="n">
        <v>34.37</v>
      </c>
      <c r="G1579" t="n">
        <v>11.46</v>
      </c>
    </row>
    <row r="1580">
      <c r="A1580" t="inlineStr">
        <is>
          <t>Arcos</t>
        </is>
      </c>
      <c r="B1580" t="n">
        <v>24039</v>
      </c>
      <c r="C1580" t="inlineStr">
        <is>
          <t>AMENDOA INTEIRA CRUA SEM CASCA 1KG</t>
        </is>
      </c>
      <c r="D1580" t="inlineStr">
        <is>
          <t>02/2026</t>
        </is>
      </c>
      <c r="E1580" t="n">
        <v>10</v>
      </c>
      <c r="F1580" t="n">
        <v>699</v>
      </c>
      <c r="G1580" t="n">
        <v>69.90000000000001</v>
      </c>
    </row>
    <row r="1581">
      <c r="A1581" t="inlineStr">
        <is>
          <t>Arcos</t>
        </is>
      </c>
      <c r="B1581" t="n">
        <v>23702</v>
      </c>
      <c r="C1581" t="inlineStr">
        <is>
          <t>AMIDO DE MILHO KG</t>
        </is>
      </c>
      <c r="D1581" t="inlineStr">
        <is>
          <t>02/2026</t>
        </is>
      </c>
      <c r="E1581" t="n">
        <v>3</v>
      </c>
      <c r="F1581" t="n">
        <v>19.5</v>
      </c>
      <c r="G1581" t="n">
        <v>6.5</v>
      </c>
    </row>
    <row r="1582">
      <c r="A1582" t="inlineStr">
        <is>
          <t>Arcos</t>
        </is>
      </c>
      <c r="B1582" t="n">
        <v>20429</v>
      </c>
      <c r="C1582" t="inlineStr">
        <is>
          <t>AMIDO DE MILHO MAIZENA 1KG UN</t>
        </is>
      </c>
      <c r="D1582" t="inlineStr">
        <is>
          <t>02/2026</t>
        </is>
      </c>
      <c r="E1582" t="n">
        <v>1</v>
      </c>
      <c r="F1582" t="n">
        <v>19.6</v>
      </c>
      <c r="G1582" t="n">
        <v>19.6</v>
      </c>
    </row>
    <row r="1583">
      <c r="A1583" t="inlineStr">
        <is>
          <t>Arcos</t>
        </is>
      </c>
      <c r="B1583" t="n">
        <v>24044</v>
      </c>
      <c r="C1583" t="inlineStr">
        <is>
          <t>AMORA CONGELADA KG</t>
        </is>
      </c>
      <c r="D1583" t="inlineStr">
        <is>
          <t>02/2026</t>
        </is>
      </c>
      <c r="E1583" t="n">
        <v>2</v>
      </c>
      <c r="F1583" t="n">
        <v>36.26</v>
      </c>
      <c r="G1583" t="n">
        <v>18.13</v>
      </c>
    </row>
    <row r="1584">
      <c r="A1584" t="inlineStr">
        <is>
          <t>Arcos</t>
        </is>
      </c>
      <c r="B1584" t="n">
        <v>18550</v>
      </c>
      <c r="C1584" t="inlineStr">
        <is>
          <t>APERITIVO ANGOSTURA 200ML</t>
        </is>
      </c>
      <c r="D1584" t="inlineStr">
        <is>
          <t>02/2026</t>
        </is>
      </c>
      <c r="E1584" t="n">
        <v>4</v>
      </c>
      <c r="F1584" t="n">
        <v>1503.2</v>
      </c>
      <c r="G1584" t="n">
        <v>375.8</v>
      </c>
    </row>
    <row r="1585">
      <c r="A1585" t="inlineStr">
        <is>
          <t>Arcos</t>
        </is>
      </c>
      <c r="B1585" t="n">
        <v>22598</v>
      </c>
      <c r="C1585" t="inlineStr">
        <is>
          <t>APERITIVO ANGOSTURA ORANGE 100ML</t>
        </is>
      </c>
      <c r="D1585" t="inlineStr">
        <is>
          <t>02/2026</t>
        </is>
      </c>
      <c r="E1585" t="n">
        <v>2</v>
      </c>
      <c r="F1585" t="n">
        <v>359.8</v>
      </c>
      <c r="G1585" t="n">
        <v>179.9</v>
      </c>
    </row>
    <row r="1586">
      <c r="A1586" t="inlineStr">
        <is>
          <t>Arcos</t>
        </is>
      </c>
      <c r="B1586" t="n">
        <v>18545</v>
      </c>
      <c r="C1586" t="inlineStr">
        <is>
          <t>APERITIVO CAMPARI 998ML</t>
        </is>
      </c>
      <c r="D1586" t="inlineStr">
        <is>
          <t>02/2026</t>
        </is>
      </c>
      <c r="E1586" t="n">
        <v>6</v>
      </c>
      <c r="F1586" t="n">
        <v>277.5</v>
      </c>
      <c r="G1586" t="n">
        <v>46.25</v>
      </c>
    </row>
    <row r="1587">
      <c r="A1587" t="inlineStr">
        <is>
          <t>Arcos</t>
        </is>
      </c>
      <c r="B1587" t="n">
        <v>18543</v>
      </c>
      <c r="C1587" t="inlineStr">
        <is>
          <t>APERITIVO CYNAR 900ML</t>
        </is>
      </c>
      <c r="D1587" t="inlineStr">
        <is>
          <t>02/2026</t>
        </is>
      </c>
      <c r="E1587" t="n">
        <v>12</v>
      </c>
      <c r="F1587" t="n">
        <v>248.4</v>
      </c>
      <c r="G1587" t="n">
        <v>20.7</v>
      </c>
    </row>
    <row r="1588">
      <c r="A1588" t="inlineStr">
        <is>
          <t>Arcos</t>
        </is>
      </c>
      <c r="B1588" t="n">
        <v>20301</v>
      </c>
      <c r="C1588" t="inlineStr">
        <is>
          <t>ARROZ BRANCO TIPO 1 CAMIL C/5KG</t>
        </is>
      </c>
      <c r="D1588" t="inlineStr">
        <is>
          <t>02/2026</t>
        </is>
      </c>
      <c r="E1588" t="n">
        <v>36</v>
      </c>
      <c r="F1588" t="n">
        <v>691.62</v>
      </c>
      <c r="G1588" t="n">
        <v>19.21</v>
      </c>
    </row>
    <row r="1589">
      <c r="A1589" t="inlineStr">
        <is>
          <t>Arcos</t>
        </is>
      </c>
      <c r="B1589" t="n">
        <v>21783</v>
      </c>
      <c r="C1589" t="inlineStr">
        <is>
          <t>AVENTAL DE PVC BRANCO 1,20X0,70 UN</t>
        </is>
      </c>
      <c r="D1589" t="inlineStr">
        <is>
          <t>02/2026</t>
        </is>
      </c>
      <c r="E1589" t="n">
        <v>4</v>
      </c>
      <c r="F1589" t="n">
        <v>42.24</v>
      </c>
      <c r="G1589" t="n">
        <v>10.56</v>
      </c>
    </row>
    <row r="1590">
      <c r="A1590" t="inlineStr">
        <is>
          <t>Arcos</t>
        </is>
      </c>
      <c r="B1590" t="n">
        <v>21047</v>
      </c>
      <c r="C1590" t="inlineStr">
        <is>
          <t>AZEITE EXTRA VIRGEM GALLO 2L</t>
        </is>
      </c>
      <c r="D1590" t="inlineStr">
        <is>
          <t>02/2026</t>
        </is>
      </c>
      <c r="E1590" t="n">
        <v>9</v>
      </c>
      <c r="F1590" t="n">
        <v>1105.5</v>
      </c>
      <c r="G1590" t="n">
        <v>122.83</v>
      </c>
    </row>
    <row r="1591">
      <c r="A1591" t="inlineStr">
        <is>
          <t>Arcos</t>
        </is>
      </c>
      <c r="B1591" t="n">
        <v>20752</v>
      </c>
      <c r="C1591" t="inlineStr">
        <is>
          <t>AZEITONA PTA AZAPA 90/110 DISALERNO 2KG</t>
        </is>
      </c>
      <c r="D1591" t="inlineStr">
        <is>
          <t>02/2026</t>
        </is>
      </c>
      <c r="E1591" t="n">
        <v>7</v>
      </c>
      <c r="F1591" t="n">
        <v>729.8</v>
      </c>
      <c r="G1591" t="n">
        <v>104.26</v>
      </c>
    </row>
    <row r="1592">
      <c r="A1592" t="inlineStr">
        <is>
          <t>Arcos</t>
        </is>
      </c>
      <c r="B1592" t="n">
        <v>22721</v>
      </c>
      <c r="C1592" t="inlineStr">
        <is>
          <t>BACON MANTA KG</t>
        </is>
      </c>
      <c r="D1592" t="inlineStr">
        <is>
          <t>02/2026</t>
        </is>
      </c>
      <c r="E1592" t="n">
        <v>38.06</v>
      </c>
      <c r="F1592" t="n">
        <v>1077.1</v>
      </c>
      <c r="G1592" t="n">
        <v>28.3</v>
      </c>
    </row>
    <row r="1593">
      <c r="A1593" t="inlineStr">
        <is>
          <t>Arcos</t>
        </is>
      </c>
      <c r="B1593" t="n">
        <v>24943</v>
      </c>
      <c r="C1593" t="inlineStr">
        <is>
          <t>BAGUETE 570G - BATARD</t>
        </is>
      </c>
      <c r="D1593" t="inlineStr">
        <is>
          <t>02/2026</t>
        </is>
      </c>
      <c r="E1593" t="n">
        <v>40</v>
      </c>
      <c r="F1593" t="n">
        <v>814</v>
      </c>
      <c r="G1593" t="n">
        <v>20.35</v>
      </c>
    </row>
    <row r="1594">
      <c r="A1594" t="inlineStr">
        <is>
          <t>Arcos</t>
        </is>
      </c>
      <c r="B1594" t="n">
        <v>19166</v>
      </c>
      <c r="C1594" t="inlineStr">
        <is>
          <t>BAGUETE DE GRAO LEVIAN FATIADO 590G UN</t>
        </is>
      </c>
      <c r="D1594" t="inlineStr">
        <is>
          <t>02/2026</t>
        </is>
      </c>
      <c r="E1594" t="n">
        <v>40</v>
      </c>
      <c r="F1594" t="n">
        <v>814</v>
      </c>
      <c r="G1594" t="n">
        <v>20.35</v>
      </c>
    </row>
    <row r="1595">
      <c r="A1595" t="inlineStr">
        <is>
          <t>Arcos</t>
        </is>
      </c>
      <c r="B1595" t="n">
        <v>28169</v>
      </c>
      <c r="C1595" t="inlineStr">
        <is>
          <t>BALDE DE LIMPEZA 20L UN</t>
        </is>
      </c>
      <c r="D1595" t="inlineStr">
        <is>
          <t>02/2026</t>
        </is>
      </c>
      <c r="E1595" t="n">
        <v>4</v>
      </c>
      <c r="F1595" t="n">
        <v>40.8</v>
      </c>
      <c r="G1595" t="n">
        <v>10.2</v>
      </c>
    </row>
    <row r="1596">
      <c r="A1596" t="inlineStr">
        <is>
          <t>Arcos</t>
        </is>
      </c>
      <c r="B1596" t="n">
        <v>23390</v>
      </c>
      <c r="C1596" t="inlineStr">
        <is>
          <t>BANANA DA TERRA KG</t>
        </is>
      </c>
      <c r="D1596" t="inlineStr">
        <is>
          <t>02/2026</t>
        </is>
      </c>
      <c r="E1596" t="n">
        <v>61</v>
      </c>
      <c r="F1596" t="n">
        <v>514.5</v>
      </c>
      <c r="G1596" t="n">
        <v>8.43</v>
      </c>
    </row>
    <row r="1597">
      <c r="A1597" t="inlineStr">
        <is>
          <t>Arcos</t>
        </is>
      </c>
      <c r="B1597" t="n">
        <v>23389</v>
      </c>
      <c r="C1597" t="inlineStr">
        <is>
          <t>BANANA NANICA KG</t>
        </is>
      </c>
      <c r="D1597" t="inlineStr">
        <is>
          <t>02/2026</t>
        </is>
      </c>
      <c r="E1597" t="n">
        <v>46</v>
      </c>
      <c r="F1597" t="n">
        <v>229.64</v>
      </c>
      <c r="G1597" t="n">
        <v>4.99</v>
      </c>
    </row>
    <row r="1598">
      <c r="A1598" t="inlineStr">
        <is>
          <t>Arcos</t>
        </is>
      </c>
      <c r="B1598" t="n">
        <v>24083</v>
      </c>
      <c r="C1598" t="inlineStr">
        <is>
          <t>BATATA ASTERIX GRAUDA NOIVA KG</t>
        </is>
      </c>
      <c r="D1598" t="inlineStr">
        <is>
          <t>02/2026</t>
        </is>
      </c>
      <c r="E1598" t="n">
        <v>450.4</v>
      </c>
      <c r="F1598" t="n">
        <v>1854.96</v>
      </c>
      <c r="G1598" t="n">
        <v>4.12</v>
      </c>
    </row>
    <row r="1599">
      <c r="A1599" t="inlineStr">
        <is>
          <t>Arcos</t>
        </is>
      </c>
      <c r="B1599" t="n">
        <v>19634</v>
      </c>
      <c r="C1599" t="inlineStr">
        <is>
          <t>BERINJELA KG</t>
        </is>
      </c>
      <c r="D1599" t="inlineStr">
        <is>
          <t>02/2026</t>
        </is>
      </c>
      <c r="E1599" t="n">
        <v>16.1</v>
      </c>
      <c r="F1599" t="n">
        <v>117.5</v>
      </c>
      <c r="G1599" t="n">
        <v>7.3</v>
      </c>
    </row>
    <row r="1600">
      <c r="A1600" t="inlineStr">
        <is>
          <t>Arcos</t>
        </is>
      </c>
      <c r="B1600" t="n">
        <v>19632</v>
      </c>
      <c r="C1600" t="inlineStr">
        <is>
          <t>BETERRABA KG</t>
        </is>
      </c>
      <c r="D1600" t="inlineStr">
        <is>
          <t>02/2026</t>
        </is>
      </c>
      <c r="E1600" t="n">
        <v>37.15</v>
      </c>
      <c r="F1600" t="n">
        <v>133.96</v>
      </c>
      <c r="G1600" t="n">
        <v>3.61</v>
      </c>
    </row>
    <row r="1601">
      <c r="A1601" t="inlineStr">
        <is>
          <t>Arcos</t>
        </is>
      </c>
      <c r="B1601" t="n">
        <v>26582</v>
      </c>
      <c r="C1601" t="inlineStr">
        <is>
          <t>BIFE ANCHO FREDDI PORCIONADO EM 200G KG</t>
        </is>
      </c>
      <c r="D1601" t="inlineStr">
        <is>
          <t>02/2026</t>
        </is>
      </c>
      <c r="E1601" t="n">
        <v>73.03</v>
      </c>
      <c r="F1601" t="n">
        <v>9420.870000000001</v>
      </c>
      <c r="G1601" t="n">
        <v>129</v>
      </c>
    </row>
    <row r="1602">
      <c r="A1602" t="inlineStr">
        <is>
          <t>Arcos</t>
        </is>
      </c>
      <c r="B1602" t="n">
        <v>18696</v>
      </c>
      <c r="C1602" t="inlineStr">
        <is>
          <t>BISTECA SUINA KG</t>
        </is>
      </c>
      <c r="D1602" t="inlineStr">
        <is>
          <t>02/2026</t>
        </is>
      </c>
      <c r="E1602" t="n">
        <v>30</v>
      </c>
      <c r="F1602" t="n">
        <v>539.7</v>
      </c>
      <c r="G1602" t="n">
        <v>17.99</v>
      </c>
    </row>
    <row r="1603">
      <c r="A1603" t="inlineStr">
        <is>
          <t>Arcos</t>
        </is>
      </c>
      <c r="B1603" t="n">
        <v>17564</v>
      </c>
      <c r="C1603" t="inlineStr">
        <is>
          <t>BOBINA DE PAPEL FILME PVC 40CMX400M UN</t>
        </is>
      </c>
      <c r="D1603" t="inlineStr">
        <is>
          <t>02/2026</t>
        </is>
      </c>
      <c r="E1603" t="n">
        <v>4</v>
      </c>
      <c r="F1603" t="n">
        <v>220</v>
      </c>
      <c r="G1603" t="n">
        <v>55</v>
      </c>
    </row>
    <row r="1604">
      <c r="A1604" t="inlineStr">
        <is>
          <t>Arcos</t>
        </is>
      </c>
      <c r="B1604" t="n">
        <v>17565</v>
      </c>
      <c r="C1604" t="inlineStr">
        <is>
          <t>BOBINA DE PAPEL FILME PVC CITRATO 60CMX340M UN</t>
        </is>
      </c>
      <c r="D1604" t="inlineStr">
        <is>
          <t>02/2026</t>
        </is>
      </c>
      <c r="E1604" t="n">
        <v>2</v>
      </c>
      <c r="F1604" t="n">
        <v>224</v>
      </c>
      <c r="G1604" t="n">
        <v>112</v>
      </c>
    </row>
    <row r="1605">
      <c r="A1605" t="inlineStr">
        <is>
          <t>Arcos</t>
        </is>
      </c>
      <c r="B1605" t="n">
        <v>19846</v>
      </c>
      <c r="C1605" t="inlineStr">
        <is>
          <t>BROTO DE MOYASHI GRANEL KG</t>
        </is>
      </c>
      <c r="D1605" t="inlineStr">
        <is>
          <t>02/2026</t>
        </is>
      </c>
      <c r="E1605" t="n">
        <v>5</v>
      </c>
      <c r="F1605" t="n">
        <v>95.67</v>
      </c>
      <c r="G1605" t="n">
        <v>19.13</v>
      </c>
    </row>
    <row r="1606">
      <c r="A1606" t="inlineStr">
        <is>
          <t>Arcos</t>
        </is>
      </c>
      <c r="B1606" t="n">
        <v>24594</v>
      </c>
      <c r="C1606" t="inlineStr">
        <is>
          <t>CABECOTE ENCAIXE MACARICO UN</t>
        </is>
      </c>
      <c r="D1606" t="inlineStr">
        <is>
          <t>02/2026</t>
        </is>
      </c>
      <c r="E1606" t="n">
        <v>4</v>
      </c>
      <c r="F1606" t="n">
        <v>124</v>
      </c>
      <c r="G1606" t="n">
        <v>31</v>
      </c>
    </row>
    <row r="1607">
      <c r="A1607" t="inlineStr">
        <is>
          <t>Arcos</t>
        </is>
      </c>
      <c r="B1607" t="n">
        <v>26560</v>
      </c>
      <c r="C1607" t="inlineStr">
        <is>
          <t>CACHACA FAMIGERADA AMENDOIM 750ML</t>
        </is>
      </c>
      <c r="D1607" t="inlineStr">
        <is>
          <t>02/2026</t>
        </is>
      </c>
      <c r="E1607" t="n">
        <v>66</v>
      </c>
      <c r="F1607" t="n">
        <v>1815</v>
      </c>
      <c r="G1607" t="n">
        <v>27.5</v>
      </c>
    </row>
    <row r="1608">
      <c r="A1608" t="inlineStr">
        <is>
          <t>Arcos</t>
        </is>
      </c>
      <c r="B1608" t="n">
        <v>18486</v>
      </c>
      <c r="C1608" t="inlineStr">
        <is>
          <t>CACHACA FAMIGERADA BRUTA 750ML</t>
        </is>
      </c>
      <c r="D1608" t="inlineStr">
        <is>
          <t>02/2026</t>
        </is>
      </c>
      <c r="E1608" t="n">
        <v>12</v>
      </c>
      <c r="F1608" t="n">
        <v>330</v>
      </c>
      <c r="G1608" t="n">
        <v>27.5</v>
      </c>
    </row>
    <row r="1609">
      <c r="A1609" t="inlineStr">
        <is>
          <t>Arcos</t>
        </is>
      </c>
      <c r="B1609" t="n">
        <v>20809</v>
      </c>
      <c r="C1609" t="inlineStr">
        <is>
          <t>CAFE PILAO ALMOFADA 500G</t>
        </is>
      </c>
      <c r="D1609" t="inlineStr">
        <is>
          <t>02/2026</t>
        </is>
      </c>
      <c r="E1609" t="n">
        <v>24</v>
      </c>
      <c r="F1609" t="n">
        <v>773.22</v>
      </c>
      <c r="G1609" t="n">
        <v>32.22</v>
      </c>
    </row>
    <row r="1610">
      <c r="A1610" t="inlineStr">
        <is>
          <t>Arcos</t>
        </is>
      </c>
      <c r="B1610" t="n">
        <v>27867</v>
      </c>
      <c r="C1610" t="inlineStr">
        <is>
          <t xml:space="preserve">CAIXA GAVETA BATEDORA DE BORRA DE CAFE AÇO INOX </t>
        </is>
      </c>
      <c r="D1610" t="inlineStr">
        <is>
          <t>02/2026</t>
        </is>
      </c>
      <c r="E1610" t="n">
        <v>1</v>
      </c>
      <c r="F1610" t="n">
        <v>261.99</v>
      </c>
      <c r="G1610" t="n">
        <v>261.99</v>
      </c>
    </row>
    <row r="1611">
      <c r="A1611" t="inlineStr">
        <is>
          <t>Arcos</t>
        </is>
      </c>
      <c r="B1611" t="n">
        <v>28356</v>
      </c>
      <c r="C1611" t="inlineStr">
        <is>
          <t>CALCADO PROFISSIONAL BOTINA  N 39</t>
        </is>
      </c>
      <c r="D1611" t="inlineStr">
        <is>
          <t>02/2026</t>
        </is>
      </c>
      <c r="E1611" t="n">
        <v>1</v>
      </c>
      <c r="F1611" t="n">
        <v>70.11</v>
      </c>
      <c r="G1611" t="n">
        <v>70.11</v>
      </c>
    </row>
    <row r="1612">
      <c r="A1612" t="inlineStr">
        <is>
          <t>Arcos</t>
        </is>
      </c>
      <c r="B1612" t="n">
        <v>28350</v>
      </c>
      <c r="C1612" t="inlineStr">
        <is>
          <t>CALCADO PROFISSIONAL GALOCHA PRETO N 39</t>
        </is>
      </c>
      <c r="D1612" t="inlineStr">
        <is>
          <t>02/2026</t>
        </is>
      </c>
      <c r="E1612" t="n">
        <v>1</v>
      </c>
      <c r="F1612" t="n">
        <v>65.23999999999999</v>
      </c>
      <c r="G1612" t="n">
        <v>65.23999999999999</v>
      </c>
    </row>
    <row r="1613">
      <c r="A1613" t="inlineStr">
        <is>
          <t>Arcos</t>
        </is>
      </c>
      <c r="B1613" t="n">
        <v>28340</v>
      </c>
      <c r="C1613" t="inlineStr">
        <is>
          <t>CALCADO PROFISSIONAL TIPO CROCS PAR ANTIDERRAPANTE N 34</t>
        </is>
      </c>
      <c r="D1613" t="inlineStr">
        <is>
          <t>02/2026</t>
        </is>
      </c>
      <c r="E1613" t="n">
        <v>1</v>
      </c>
      <c r="F1613" t="n">
        <v>78</v>
      </c>
      <c r="G1613" t="n">
        <v>78</v>
      </c>
    </row>
    <row r="1614">
      <c r="A1614" t="inlineStr">
        <is>
          <t>Arcos</t>
        </is>
      </c>
      <c r="B1614" t="n">
        <v>27211</v>
      </c>
      <c r="C1614" t="inlineStr">
        <is>
          <t xml:space="preserve">CALCADO PROFISSIONAL TIPO CROCS PAR ANTIDERRAPANTE N 36 </t>
        </is>
      </c>
      <c r="D1614" t="inlineStr">
        <is>
          <t>02/2026</t>
        </is>
      </c>
      <c r="E1614" t="n">
        <v>4</v>
      </c>
      <c r="F1614" t="n">
        <v>330.52</v>
      </c>
      <c r="G1614" t="n">
        <v>82.63</v>
      </c>
    </row>
    <row r="1615">
      <c r="A1615" t="inlineStr">
        <is>
          <t>Arcos</t>
        </is>
      </c>
      <c r="B1615" t="n">
        <v>27212</v>
      </c>
      <c r="C1615" t="inlineStr">
        <is>
          <t xml:space="preserve">CALCADO PROFISSIONAL TIPO CROCS PAR ANTIDERRAPANTE N 37 </t>
        </is>
      </c>
      <c r="D1615" t="inlineStr">
        <is>
          <t>02/2026</t>
        </is>
      </c>
      <c r="E1615" t="n">
        <v>4</v>
      </c>
      <c r="F1615" t="n">
        <v>330.52</v>
      </c>
      <c r="G1615" t="n">
        <v>82.63</v>
      </c>
    </row>
    <row r="1616">
      <c r="A1616" t="inlineStr">
        <is>
          <t>Arcos</t>
        </is>
      </c>
      <c r="B1616" t="n">
        <v>27213</v>
      </c>
      <c r="C1616" t="inlineStr">
        <is>
          <t xml:space="preserve">CALCADO PROFISSIONAL TIPO CROCS PAR ANTIDERRAPANTE N 38 </t>
        </is>
      </c>
      <c r="D1616" t="inlineStr">
        <is>
          <t>02/2026</t>
        </is>
      </c>
      <c r="E1616" t="n">
        <v>3</v>
      </c>
      <c r="F1616" t="n">
        <v>210.33</v>
      </c>
      <c r="G1616" t="n">
        <v>70.11</v>
      </c>
    </row>
    <row r="1617">
      <c r="A1617" t="inlineStr">
        <is>
          <t>Arcos</t>
        </is>
      </c>
      <c r="B1617" t="n">
        <v>27214</v>
      </c>
      <c r="C1617" t="inlineStr">
        <is>
          <t>CALCADO PROFISSIONAL TIPO CROCS PAR ANTIDERRAPANTE N 40</t>
        </is>
      </c>
      <c r="D1617" t="inlineStr">
        <is>
          <t>02/2026</t>
        </is>
      </c>
      <c r="E1617" t="n">
        <v>1</v>
      </c>
      <c r="F1617" t="n">
        <v>82.63</v>
      </c>
      <c r="G1617" t="n">
        <v>82.63</v>
      </c>
    </row>
    <row r="1618">
      <c r="A1618" t="inlineStr">
        <is>
          <t>Arcos</t>
        </is>
      </c>
      <c r="B1618" t="n">
        <v>27215</v>
      </c>
      <c r="C1618" t="inlineStr">
        <is>
          <t>CALCADO PROFISSIONAL TIPO CROCS PAR ANTIDERRAPANTE N 41</t>
        </is>
      </c>
      <c r="D1618" t="inlineStr">
        <is>
          <t>02/2026</t>
        </is>
      </c>
      <c r="E1618" t="n">
        <v>1</v>
      </c>
      <c r="F1618" t="n">
        <v>83</v>
      </c>
      <c r="G1618" t="n">
        <v>83</v>
      </c>
    </row>
    <row r="1619">
      <c r="A1619" t="inlineStr">
        <is>
          <t>Arcos</t>
        </is>
      </c>
      <c r="B1619" t="n">
        <v>27217</v>
      </c>
      <c r="C1619" t="inlineStr">
        <is>
          <t>CALCADO PROFISSIONAL TIPO CROCS PAR ANTIDERRAPANTE N 44</t>
        </is>
      </c>
      <c r="D1619" t="inlineStr">
        <is>
          <t>02/2026</t>
        </is>
      </c>
      <c r="E1619" t="n">
        <v>2</v>
      </c>
      <c r="F1619" t="n">
        <v>166</v>
      </c>
      <c r="G1619" t="n">
        <v>83</v>
      </c>
    </row>
    <row r="1620">
      <c r="A1620" t="inlineStr">
        <is>
          <t>Arcos</t>
        </is>
      </c>
      <c r="B1620" t="n">
        <v>28134</v>
      </c>
      <c r="C1620" t="inlineStr">
        <is>
          <t>CALCADO PROFISSIONAL TIPO CROCS PAR ANTIDERRAPANTE N39</t>
        </is>
      </c>
      <c r="D1620" t="inlineStr">
        <is>
          <t>02/2026</t>
        </is>
      </c>
      <c r="E1620" t="n">
        <v>1</v>
      </c>
      <c r="F1620" t="n">
        <v>70.11</v>
      </c>
      <c r="G1620" t="n">
        <v>70.11</v>
      </c>
    </row>
    <row r="1621">
      <c r="A1621" t="inlineStr">
        <is>
          <t>Arcos</t>
        </is>
      </c>
      <c r="B1621" t="n">
        <v>28135</v>
      </c>
      <c r="C1621" t="inlineStr">
        <is>
          <t>CALCADO PROFISSIONAL TIPO CROCS PAR ANTIDERRAPANTE N42</t>
        </is>
      </c>
      <c r="D1621" t="inlineStr">
        <is>
          <t>02/2026</t>
        </is>
      </c>
      <c r="E1621" t="n">
        <v>2</v>
      </c>
      <c r="F1621" t="n">
        <v>140.22</v>
      </c>
      <c r="G1621" t="n">
        <v>70.11</v>
      </c>
    </row>
    <row r="1622">
      <c r="A1622" t="inlineStr">
        <is>
          <t>Arcos</t>
        </is>
      </c>
      <c r="B1622" t="n">
        <v>21073</v>
      </c>
      <c r="C1622" t="inlineStr">
        <is>
          <t>CALDA DE AGAVE AZUL JASMINE ORGANICO 330ML UN</t>
        </is>
      </c>
      <c r="D1622" t="inlineStr">
        <is>
          <t>02/2026</t>
        </is>
      </c>
      <c r="E1622" t="n">
        <v>25</v>
      </c>
      <c r="F1622" t="n">
        <v>1222.5</v>
      </c>
      <c r="G1622" t="n">
        <v>48.9</v>
      </c>
    </row>
    <row r="1623">
      <c r="A1623" t="inlineStr">
        <is>
          <t>Arcos</t>
        </is>
      </c>
      <c r="B1623" t="n">
        <v>27692</v>
      </c>
      <c r="C1623" t="inlineStr">
        <is>
          <t>CAMARAO CINZA 25/30 LIMPO EVISCERADO COM COLA KG</t>
        </is>
      </c>
      <c r="D1623" t="inlineStr">
        <is>
          <t>02/2026</t>
        </is>
      </c>
      <c r="E1623" t="n">
        <v>25</v>
      </c>
      <c r="F1623" t="n">
        <v>2800</v>
      </c>
      <c r="G1623" t="n">
        <v>112</v>
      </c>
    </row>
    <row r="1624">
      <c r="A1624" t="inlineStr">
        <is>
          <t>Arcos</t>
        </is>
      </c>
      <c r="B1624" t="n">
        <v>19772</v>
      </c>
      <c r="C1624" t="inlineStr">
        <is>
          <t>CAMBUCI KG</t>
        </is>
      </c>
      <c r="D1624" t="inlineStr">
        <is>
          <t>02/2026</t>
        </is>
      </c>
      <c r="E1624" t="n">
        <v>8</v>
      </c>
      <c r="F1624" t="n">
        <v>365.6</v>
      </c>
      <c r="G1624" t="n">
        <v>45.7</v>
      </c>
    </row>
    <row r="1625">
      <c r="A1625" t="inlineStr">
        <is>
          <t>Arcos</t>
        </is>
      </c>
      <c r="B1625" t="n">
        <v>17553</v>
      </c>
      <c r="C1625" t="inlineStr">
        <is>
          <t>CANUDO BIODEGRADAVEL JUMBO 9MM C/2000 UN</t>
        </is>
      </c>
      <c r="D1625" t="inlineStr">
        <is>
          <t>02/2026</t>
        </is>
      </c>
      <c r="E1625" t="n">
        <v>30</v>
      </c>
      <c r="F1625" t="n">
        <v>264</v>
      </c>
      <c r="G1625" t="n">
        <v>8.800000000000001</v>
      </c>
    </row>
    <row r="1626">
      <c r="A1626" t="inlineStr">
        <is>
          <t>Arcos</t>
        </is>
      </c>
      <c r="B1626" t="n">
        <v>19490</v>
      </c>
      <c r="C1626" t="inlineStr">
        <is>
          <t>CAPIM SANTO KG</t>
        </is>
      </c>
      <c r="D1626" t="inlineStr">
        <is>
          <t>02/2026</t>
        </is>
      </c>
      <c r="E1626" t="n">
        <v>0.4</v>
      </c>
      <c r="F1626" t="n">
        <v>30</v>
      </c>
      <c r="G1626" t="n">
        <v>75</v>
      </c>
    </row>
    <row r="1627">
      <c r="A1627" t="inlineStr">
        <is>
          <t>Arcos</t>
        </is>
      </c>
      <c r="B1627" t="n">
        <v>24118</v>
      </c>
      <c r="C1627" t="inlineStr">
        <is>
          <t>CASTANHA DE CAJU CRUA KG</t>
        </is>
      </c>
      <c r="D1627" t="inlineStr">
        <is>
          <t>02/2026</t>
        </is>
      </c>
      <c r="E1627" t="n">
        <v>12</v>
      </c>
      <c r="F1627" t="n">
        <v>1044</v>
      </c>
      <c r="G1627" t="n">
        <v>87</v>
      </c>
    </row>
    <row r="1628">
      <c r="A1628" t="inlineStr">
        <is>
          <t>Arcos</t>
        </is>
      </c>
      <c r="B1628" t="n">
        <v>23648</v>
      </c>
      <c r="C1628" t="inlineStr">
        <is>
          <t>CASTANHA DO PARA KG</t>
        </is>
      </c>
      <c r="D1628" t="inlineStr">
        <is>
          <t>02/2026</t>
        </is>
      </c>
      <c r="E1628" t="n">
        <v>8</v>
      </c>
      <c r="F1628" t="n">
        <v>1039.2</v>
      </c>
      <c r="G1628" t="n">
        <v>129.9</v>
      </c>
    </row>
    <row r="1629">
      <c r="A1629" t="inlineStr">
        <is>
          <t>Arcos</t>
        </is>
      </c>
      <c r="B1629" t="n">
        <v>20054</v>
      </c>
      <c r="C1629" t="inlineStr">
        <is>
          <t>CATCHUP HEINZ 397G UN</t>
        </is>
      </c>
      <c r="D1629" t="inlineStr">
        <is>
          <t>02/2026</t>
        </is>
      </c>
      <c r="E1629" t="n">
        <v>11</v>
      </c>
      <c r="F1629" t="n">
        <v>128.79</v>
      </c>
      <c r="G1629" t="n">
        <v>11.71</v>
      </c>
    </row>
    <row r="1630">
      <c r="A1630" t="inlineStr">
        <is>
          <t>Arcos</t>
        </is>
      </c>
      <c r="B1630" t="n">
        <v>24509</v>
      </c>
      <c r="C1630" t="inlineStr">
        <is>
          <t>CEBOLA BRANCA KG</t>
        </is>
      </c>
      <c r="D1630" t="inlineStr">
        <is>
          <t>02/2026</t>
        </is>
      </c>
      <c r="E1630" t="n">
        <v>96.09999999999999</v>
      </c>
      <c r="F1630" t="n">
        <v>191.55</v>
      </c>
      <c r="G1630" t="n">
        <v>1.99</v>
      </c>
    </row>
    <row r="1631">
      <c r="A1631" t="inlineStr">
        <is>
          <t>Arcos</t>
        </is>
      </c>
      <c r="B1631" t="n">
        <v>19626</v>
      </c>
      <c r="C1631" t="inlineStr">
        <is>
          <t>CEBOLA ECHALOTAS KG</t>
        </is>
      </c>
      <c r="D1631" t="inlineStr">
        <is>
          <t>02/2026</t>
        </is>
      </c>
      <c r="E1631" t="n">
        <v>2.67</v>
      </c>
      <c r="F1631" t="n">
        <v>8.18</v>
      </c>
      <c r="G1631" t="n">
        <v>3.06</v>
      </c>
    </row>
    <row r="1632">
      <c r="A1632" t="inlineStr">
        <is>
          <t>Arcos</t>
        </is>
      </c>
      <c r="B1632" t="n">
        <v>19623</v>
      </c>
      <c r="C1632" t="inlineStr">
        <is>
          <t>CEBOLA ROXA KG</t>
        </is>
      </c>
      <c r="D1632" t="inlineStr">
        <is>
          <t>02/2026</t>
        </is>
      </c>
      <c r="E1632" t="n">
        <v>38</v>
      </c>
      <c r="F1632" t="n">
        <v>137.7</v>
      </c>
      <c r="G1632" t="n">
        <v>3.62</v>
      </c>
    </row>
    <row r="1633">
      <c r="A1633" t="inlineStr">
        <is>
          <t>Arcos</t>
        </is>
      </c>
      <c r="B1633" t="n">
        <v>19488</v>
      </c>
      <c r="C1633" t="inlineStr">
        <is>
          <t>CEBOLINHA KG</t>
        </is>
      </c>
      <c r="D1633" t="inlineStr">
        <is>
          <t>02/2026</t>
        </is>
      </c>
      <c r="E1633" t="n">
        <v>9.6</v>
      </c>
      <c r="F1633" t="n">
        <v>128</v>
      </c>
      <c r="G1633" t="n">
        <v>13.33</v>
      </c>
    </row>
    <row r="1634">
      <c r="A1634" t="inlineStr">
        <is>
          <t>Arcos</t>
        </is>
      </c>
      <c r="B1634" t="n">
        <v>19621</v>
      </c>
      <c r="C1634" t="inlineStr">
        <is>
          <t>CENOURA KG</t>
        </is>
      </c>
      <c r="D1634" t="inlineStr">
        <is>
          <t>02/2026</t>
        </is>
      </c>
      <c r="E1634" t="n">
        <v>40.99</v>
      </c>
      <c r="F1634" t="n">
        <v>119.08</v>
      </c>
      <c r="G1634" t="n">
        <v>2.91</v>
      </c>
    </row>
    <row r="1635">
      <c r="A1635" t="inlineStr">
        <is>
          <t>Arcos</t>
        </is>
      </c>
      <c r="B1635" t="n">
        <v>24952</v>
      </c>
      <c r="C1635" t="inlineStr">
        <is>
          <t>CHIPS DE BANANA KG</t>
        </is>
      </c>
      <c r="D1635" t="inlineStr">
        <is>
          <t>02/2026</t>
        </is>
      </c>
      <c r="E1635" t="n">
        <v>4</v>
      </c>
      <c r="F1635" t="n">
        <v>359.6</v>
      </c>
      <c r="G1635" t="n">
        <v>89.90000000000001</v>
      </c>
    </row>
    <row r="1636">
      <c r="A1636" t="inlineStr">
        <is>
          <t>Arcos</t>
        </is>
      </c>
      <c r="B1636" t="n">
        <v>20941</v>
      </c>
      <c r="C1636" t="inlineStr">
        <is>
          <t>CHOCOLATE EM GOTAS MEIO AMARGO SICAO C/2,05KG</t>
        </is>
      </c>
      <c r="D1636" t="inlineStr">
        <is>
          <t>02/2026</t>
        </is>
      </c>
      <c r="E1636" t="n">
        <v>8</v>
      </c>
      <c r="F1636" t="n">
        <v>1589.16</v>
      </c>
      <c r="G1636" t="n">
        <v>198.65</v>
      </c>
    </row>
    <row r="1637">
      <c r="A1637" t="inlineStr">
        <is>
          <t>Arcos</t>
        </is>
      </c>
      <c r="B1637" t="n">
        <v>25481</v>
      </c>
      <c r="C1637" t="inlineStr">
        <is>
          <t>CHOCOLATE EM PO DO PADRE NESTLE 50% CACAU PROFISSIONAL C/1,01 KG</t>
        </is>
      </c>
      <c r="D1637" t="inlineStr">
        <is>
          <t>02/2026</t>
        </is>
      </c>
      <c r="E1637" t="n">
        <v>7</v>
      </c>
      <c r="F1637" t="n">
        <v>389.89</v>
      </c>
      <c r="G1637" t="n">
        <v>55.7</v>
      </c>
    </row>
    <row r="1638">
      <c r="A1638" t="inlineStr">
        <is>
          <t>Arcos</t>
        </is>
      </c>
      <c r="B1638" t="n">
        <v>23241</v>
      </c>
      <c r="C1638" t="inlineStr">
        <is>
          <t>CHUCHU KG</t>
        </is>
      </c>
      <c r="D1638" t="inlineStr">
        <is>
          <t>02/2026</t>
        </is>
      </c>
      <c r="E1638" t="n">
        <v>11</v>
      </c>
      <c r="F1638" t="n">
        <v>60.5</v>
      </c>
      <c r="G1638" t="n">
        <v>5.5</v>
      </c>
    </row>
    <row r="1639">
      <c r="A1639" t="inlineStr">
        <is>
          <t>Arcos</t>
        </is>
      </c>
      <c r="B1639" t="n">
        <v>25254</v>
      </c>
      <c r="C1639" t="inlineStr">
        <is>
          <t>CINTA ERGONOMICA LOMBAR COM SUSPENSORIO E ELASTICO M</t>
        </is>
      </c>
      <c r="D1639" t="inlineStr">
        <is>
          <t>02/2026</t>
        </is>
      </c>
      <c r="E1639" t="n">
        <v>1</v>
      </c>
      <c r="F1639" t="n">
        <v>81.59999999999999</v>
      </c>
      <c r="G1639" t="n">
        <v>81.59999999999999</v>
      </c>
    </row>
    <row r="1640">
      <c r="A1640" t="inlineStr">
        <is>
          <t>Arcos</t>
        </is>
      </c>
      <c r="B1640" t="n">
        <v>20257</v>
      </c>
      <c r="C1640" t="inlineStr">
        <is>
          <t>COCO RALADO FRESCO CONGELADO VITA COCO C/1KG</t>
        </is>
      </c>
      <c r="D1640" t="inlineStr">
        <is>
          <t>02/2026</t>
        </is>
      </c>
      <c r="E1640" t="n">
        <v>7</v>
      </c>
      <c r="F1640" t="n">
        <v>192.5</v>
      </c>
      <c r="G1640" t="n">
        <v>27.5</v>
      </c>
    </row>
    <row r="1641">
      <c r="A1641" t="inlineStr">
        <is>
          <t>Arcos</t>
        </is>
      </c>
      <c r="B1641" t="n">
        <v>19617</v>
      </c>
      <c r="C1641" t="inlineStr">
        <is>
          <t>COENTRO KG</t>
        </is>
      </c>
      <c r="D1641" t="inlineStr">
        <is>
          <t>02/2026</t>
        </is>
      </c>
      <c r="E1641" t="n">
        <v>2.5</v>
      </c>
      <c r="F1641" t="n">
        <v>94.59999999999999</v>
      </c>
      <c r="G1641" t="n">
        <v>37.84</v>
      </c>
    </row>
    <row r="1642">
      <c r="A1642" t="inlineStr">
        <is>
          <t>Arcos</t>
        </is>
      </c>
      <c r="B1642" t="n">
        <v>28220</v>
      </c>
      <c r="C1642" t="inlineStr">
        <is>
          <t>COGUMELO PARIS MURANAKA KG</t>
        </is>
      </c>
      <c r="D1642" t="inlineStr">
        <is>
          <t>02/2026</t>
        </is>
      </c>
      <c r="E1642" t="n">
        <v>28</v>
      </c>
      <c r="F1642" t="n">
        <v>880</v>
      </c>
      <c r="G1642" t="n">
        <v>31.43</v>
      </c>
    </row>
    <row r="1643">
      <c r="A1643" t="inlineStr">
        <is>
          <t>Arcos</t>
        </is>
      </c>
      <c r="B1643" t="n">
        <v>28221</v>
      </c>
      <c r="C1643" t="inlineStr">
        <is>
          <t>COGUMELO PORTO BELLO MURANAKA KG</t>
        </is>
      </c>
      <c r="D1643" t="inlineStr">
        <is>
          <t>02/2026</t>
        </is>
      </c>
      <c r="E1643" t="n">
        <v>26.4</v>
      </c>
      <c r="F1643" t="n">
        <v>1004</v>
      </c>
      <c r="G1643" t="n">
        <v>38.03</v>
      </c>
    </row>
    <row r="1644">
      <c r="A1644" t="inlineStr">
        <is>
          <t>Arcos</t>
        </is>
      </c>
      <c r="B1644" t="n">
        <v>28222</v>
      </c>
      <c r="C1644" t="inlineStr">
        <is>
          <t>COGUMELO SHIITAKE MURANAKA KG</t>
        </is>
      </c>
      <c r="D1644" t="inlineStr">
        <is>
          <t>02/2026</t>
        </is>
      </c>
      <c r="E1644" t="n">
        <v>33</v>
      </c>
      <c r="F1644" t="n">
        <v>1406</v>
      </c>
      <c r="G1644" t="n">
        <v>42.61</v>
      </c>
    </row>
    <row r="1645">
      <c r="A1645" t="inlineStr">
        <is>
          <t>Arcos</t>
        </is>
      </c>
      <c r="B1645" t="n">
        <v>17549</v>
      </c>
      <c r="C1645" t="inlineStr">
        <is>
          <t>COLHER DESCARTAVEL BIO C/100UN</t>
        </is>
      </c>
      <c r="D1645" t="inlineStr">
        <is>
          <t>02/2026</t>
        </is>
      </c>
      <c r="E1645" t="n">
        <v>40</v>
      </c>
      <c r="F1645" t="n">
        <v>1260</v>
      </c>
      <c r="G1645" t="n">
        <v>31.5</v>
      </c>
    </row>
    <row r="1646">
      <c r="A1646" t="inlineStr">
        <is>
          <t>Arcos</t>
        </is>
      </c>
      <c r="B1646" t="n">
        <v>18382</v>
      </c>
      <c r="C1646" t="inlineStr">
        <is>
          <t>CONHAQUE BRANDY OSBORNE 700ML</t>
        </is>
      </c>
      <c r="D1646" t="inlineStr">
        <is>
          <t>02/2026</t>
        </is>
      </c>
      <c r="E1646" t="n">
        <v>24</v>
      </c>
      <c r="F1646" t="n">
        <v>1638.48</v>
      </c>
      <c r="G1646" t="n">
        <v>68.27</v>
      </c>
    </row>
    <row r="1647">
      <c r="A1647" t="inlineStr">
        <is>
          <t>Arcos</t>
        </is>
      </c>
      <c r="B1647" t="n">
        <v>26591</v>
      </c>
      <c r="C1647" t="inlineStr">
        <is>
          <t>COPA FATIADO JAIS KG</t>
        </is>
      </c>
      <c r="D1647" t="inlineStr">
        <is>
          <t>02/2026</t>
        </is>
      </c>
      <c r="E1647" t="n">
        <v>2.5</v>
      </c>
      <c r="F1647" t="n">
        <v>630</v>
      </c>
      <c r="G1647" t="n">
        <v>252</v>
      </c>
    </row>
    <row r="1648">
      <c r="A1648" t="inlineStr">
        <is>
          <t>Arcos</t>
        </is>
      </c>
      <c r="B1648" t="n">
        <v>17535</v>
      </c>
      <c r="C1648" t="inlineStr">
        <is>
          <t>COPO DESCARTAVEL ULTRACOPOS 330ML C/2000UN</t>
        </is>
      </c>
      <c r="D1648" t="inlineStr">
        <is>
          <t>02/2026</t>
        </is>
      </c>
      <c r="E1648" t="n">
        <v>4</v>
      </c>
      <c r="F1648" t="n">
        <v>497.6</v>
      </c>
      <c r="G1648" t="n">
        <v>124.4</v>
      </c>
    </row>
    <row r="1649">
      <c r="A1649" t="inlineStr">
        <is>
          <t>Arcos</t>
        </is>
      </c>
      <c r="B1649" t="n">
        <v>28834</v>
      </c>
      <c r="C1649" t="inlineStr">
        <is>
          <t>COPO VISION 300ML C/6 UN</t>
        </is>
      </c>
      <c r="D1649" t="inlineStr">
        <is>
          <t>02/2026</t>
        </is>
      </c>
      <c r="E1649" t="n">
        <v>6</v>
      </c>
      <c r="F1649" t="n">
        <v>1159.2</v>
      </c>
      <c r="G1649" t="n">
        <v>193.2</v>
      </c>
    </row>
    <row r="1650">
      <c r="A1650" t="inlineStr">
        <is>
          <t>Arcos</t>
        </is>
      </c>
      <c r="B1650" t="n">
        <v>20421</v>
      </c>
      <c r="C1650" t="inlineStr">
        <is>
          <t>COUSCOUS MARROQUINO PAGANINI 500G</t>
        </is>
      </c>
      <c r="D1650" t="inlineStr">
        <is>
          <t>02/2026</t>
        </is>
      </c>
      <c r="E1650" t="n">
        <v>30</v>
      </c>
      <c r="F1650" t="n">
        <v>537</v>
      </c>
      <c r="G1650" t="n">
        <v>17.9</v>
      </c>
    </row>
    <row r="1651">
      <c r="A1651" t="inlineStr">
        <is>
          <t>Arcos</t>
        </is>
      </c>
      <c r="B1651" t="n">
        <v>23236</v>
      </c>
      <c r="C1651" t="inlineStr">
        <is>
          <t>COUVE MANTEIGA KG</t>
        </is>
      </c>
      <c r="D1651" t="inlineStr">
        <is>
          <t>02/2026</t>
        </is>
      </c>
      <c r="E1651" t="n">
        <v>17.2</v>
      </c>
      <c r="F1651" t="n">
        <v>145</v>
      </c>
      <c r="G1651" t="n">
        <v>8.43</v>
      </c>
    </row>
    <row r="1652">
      <c r="A1652" t="inlineStr">
        <is>
          <t>Arcos</t>
        </is>
      </c>
      <c r="B1652" t="n">
        <v>19034</v>
      </c>
      <c r="C1652" t="inlineStr">
        <is>
          <t>COXA E SOBRECOXA COM OSSO E COM PELE KG</t>
        </is>
      </c>
      <c r="D1652" t="inlineStr">
        <is>
          <t>02/2026</t>
        </is>
      </c>
      <c r="E1652" t="n">
        <v>74.8</v>
      </c>
      <c r="F1652" t="n">
        <v>742.74</v>
      </c>
      <c r="G1652" t="n">
        <v>9.93</v>
      </c>
    </row>
    <row r="1653">
      <c r="A1653" t="inlineStr">
        <is>
          <t>Arcos</t>
        </is>
      </c>
      <c r="B1653" t="n">
        <v>26584</v>
      </c>
      <c r="C1653" t="inlineStr">
        <is>
          <t>COXAO MOLE ANGUS FREDDI PORCIONADO EM 100G KG</t>
        </is>
      </c>
      <c r="D1653" t="inlineStr">
        <is>
          <t>02/2026</t>
        </is>
      </c>
      <c r="E1653" t="n">
        <v>9.99</v>
      </c>
      <c r="F1653" t="n">
        <v>809.1900000000001</v>
      </c>
      <c r="G1653" t="n">
        <v>81</v>
      </c>
    </row>
    <row r="1654">
      <c r="A1654" t="inlineStr">
        <is>
          <t>Arcos</t>
        </is>
      </c>
      <c r="B1654" t="n">
        <v>28479</v>
      </c>
      <c r="C1654" t="inlineStr">
        <is>
          <t>COXAO MOLE ANGUS PICADINHO FREDDI KG</t>
        </is>
      </c>
      <c r="D1654" t="inlineStr">
        <is>
          <t>02/2026</t>
        </is>
      </c>
      <c r="E1654" t="n">
        <v>35.43</v>
      </c>
      <c r="F1654" t="n">
        <v>2869.83</v>
      </c>
      <c r="G1654" t="n">
        <v>81</v>
      </c>
    </row>
    <row r="1655">
      <c r="A1655" t="inlineStr">
        <is>
          <t>Arcos</t>
        </is>
      </c>
      <c r="B1655" t="n">
        <v>25128</v>
      </c>
      <c r="C1655" t="inlineStr">
        <is>
          <t>COXAO MOLE EM CUBOS KG</t>
        </is>
      </c>
      <c r="D1655" t="inlineStr">
        <is>
          <t>02/2026</t>
        </is>
      </c>
      <c r="E1655" t="n">
        <v>63.1</v>
      </c>
      <c r="F1655" t="n">
        <v>2454.59</v>
      </c>
      <c r="G1655" t="n">
        <v>38.9</v>
      </c>
    </row>
    <row r="1656">
      <c r="A1656" t="inlineStr">
        <is>
          <t>Arcos</t>
        </is>
      </c>
      <c r="B1656" t="n">
        <v>19439</v>
      </c>
      <c r="C1656" t="inlineStr">
        <is>
          <t>CREAM CHEESE DANUBIO C/1KG</t>
        </is>
      </c>
      <c r="D1656" t="inlineStr">
        <is>
          <t>02/2026</t>
        </is>
      </c>
      <c r="E1656" t="n">
        <v>19</v>
      </c>
      <c r="F1656" t="n">
        <v>634.22</v>
      </c>
      <c r="G1656" t="n">
        <v>33.38</v>
      </c>
    </row>
    <row r="1657">
      <c r="A1657" t="inlineStr">
        <is>
          <t>Arcos</t>
        </is>
      </c>
      <c r="B1657" t="n">
        <v>20689</v>
      </c>
      <c r="C1657" t="inlineStr">
        <is>
          <t>CREME DE LEITE FRESCO QUATA C/1,01LT</t>
        </is>
      </c>
      <c r="D1657" t="inlineStr">
        <is>
          <t>02/2026</t>
        </is>
      </c>
      <c r="E1657" t="n">
        <v>33</v>
      </c>
      <c r="F1657" t="n">
        <v>1116.9</v>
      </c>
      <c r="G1657" t="n">
        <v>33.85</v>
      </c>
    </row>
    <row r="1658">
      <c r="A1658" t="inlineStr">
        <is>
          <t>Arcos</t>
        </is>
      </c>
      <c r="B1658" t="n">
        <v>26020</v>
      </c>
      <c r="C1658" t="inlineStr">
        <is>
          <t>CREME DE LEITE PIRACANJUBA TP 1,030 KG  UN</t>
        </is>
      </c>
      <c r="D1658" t="inlineStr">
        <is>
          <t>02/2026</t>
        </is>
      </c>
      <c r="E1658" t="n">
        <v>72</v>
      </c>
      <c r="F1658" t="n">
        <v>1003.68</v>
      </c>
      <c r="G1658" t="n">
        <v>13.94</v>
      </c>
    </row>
    <row r="1659">
      <c r="A1659" t="inlineStr">
        <is>
          <t>Arcos</t>
        </is>
      </c>
      <c r="B1659" t="n">
        <v>24219</v>
      </c>
      <c r="C1659" t="inlineStr">
        <is>
          <t>CURRY EM PO KG</t>
        </is>
      </c>
      <c r="D1659" t="inlineStr">
        <is>
          <t>02/2026</t>
        </is>
      </c>
      <c r="E1659" t="n">
        <v>2</v>
      </c>
      <c r="F1659" t="n">
        <v>26.8</v>
      </c>
      <c r="G1659" t="n">
        <v>13.4</v>
      </c>
    </row>
    <row r="1660">
      <c r="A1660" t="inlineStr">
        <is>
          <t>Arcos</t>
        </is>
      </c>
      <c r="B1660" t="n">
        <v>27682</v>
      </c>
      <c r="C1660" t="inlineStr">
        <is>
          <t>DECANTER CRISAL ENSEMBLE 330ML UN</t>
        </is>
      </c>
      <c r="D1660" t="inlineStr">
        <is>
          <t>02/2026</t>
        </is>
      </c>
      <c r="E1660" t="n">
        <v>20</v>
      </c>
      <c r="F1660" t="n">
        <v>3239.8</v>
      </c>
      <c r="G1660" t="n">
        <v>161.99</v>
      </c>
    </row>
    <row r="1661">
      <c r="A1661" t="inlineStr">
        <is>
          <t>Arcos</t>
        </is>
      </c>
      <c r="B1661" t="n">
        <v>17303</v>
      </c>
      <c r="C1661" t="inlineStr">
        <is>
          <t>DESINFETANTE LAVANDA KIMI 5L</t>
        </is>
      </c>
      <c r="D1661" t="inlineStr">
        <is>
          <t>02/2026</t>
        </is>
      </c>
      <c r="E1661" t="n">
        <v>4</v>
      </c>
      <c r="F1661" t="n">
        <v>502.12</v>
      </c>
      <c r="G1661" t="n">
        <v>125.53</v>
      </c>
    </row>
    <row r="1662">
      <c r="A1662" t="inlineStr">
        <is>
          <t>Arcos</t>
        </is>
      </c>
      <c r="B1662" t="n">
        <v>26741</v>
      </c>
      <c r="C1662" t="inlineStr">
        <is>
          <t>DISPENSER FIO DENTAL WESCO ADVANCED UN</t>
        </is>
      </c>
      <c r="D1662" t="inlineStr">
        <is>
          <t>02/2026</t>
        </is>
      </c>
      <c r="E1662" t="n">
        <v>12</v>
      </c>
      <c r="F1662" t="n">
        <v>312</v>
      </c>
      <c r="G1662" t="n">
        <v>26</v>
      </c>
    </row>
    <row r="1663">
      <c r="A1663" t="inlineStr">
        <is>
          <t>Arcos</t>
        </is>
      </c>
      <c r="B1663" t="n">
        <v>26336</v>
      </c>
      <c r="C1663" t="inlineStr">
        <is>
          <t>⁠EMPANADA CEBOLA E QUEIJO</t>
        </is>
      </c>
      <c r="D1663" t="inlineStr">
        <is>
          <t>02/2026</t>
        </is>
      </c>
      <c r="E1663" t="n">
        <v>250</v>
      </c>
      <c r="F1663" t="n">
        <v>1520</v>
      </c>
      <c r="G1663" t="n">
        <v>6.08</v>
      </c>
    </row>
    <row r="1664">
      <c r="A1664" t="inlineStr">
        <is>
          <t>Arcos</t>
        </is>
      </c>
      <c r="B1664" t="n">
        <v>25429</v>
      </c>
      <c r="C1664" t="inlineStr">
        <is>
          <t>EMPANADA DE SALTENA UN</t>
        </is>
      </c>
      <c r="D1664" t="inlineStr">
        <is>
          <t>02/2026</t>
        </is>
      </c>
      <c r="E1664" t="n">
        <v>200</v>
      </c>
      <c r="F1664" t="n">
        <v>1200</v>
      </c>
      <c r="G1664" t="n">
        <v>6</v>
      </c>
    </row>
    <row r="1665">
      <c r="A1665" t="inlineStr">
        <is>
          <t>Arcos</t>
        </is>
      </c>
      <c r="B1665" t="n">
        <v>26024</v>
      </c>
      <c r="C1665" t="inlineStr">
        <is>
          <t>EMPANADA MARGUERITA UN</t>
        </is>
      </c>
      <c r="D1665" t="inlineStr">
        <is>
          <t>02/2026</t>
        </is>
      </c>
      <c r="E1665" t="n">
        <v>50</v>
      </c>
      <c r="F1665" t="n">
        <v>310</v>
      </c>
      <c r="G1665" t="n">
        <v>6.2</v>
      </c>
    </row>
    <row r="1666">
      <c r="A1666" t="inlineStr">
        <is>
          <t>Arcos</t>
        </is>
      </c>
      <c r="B1666" t="n">
        <v>19485</v>
      </c>
      <c r="C1666" t="inlineStr">
        <is>
          <t>ENDRO DILL KG</t>
        </is>
      </c>
      <c r="D1666" t="inlineStr">
        <is>
          <t>02/2026</t>
        </is>
      </c>
      <c r="E1666" t="n">
        <v>0.59</v>
      </c>
      <c r="F1666" t="n">
        <v>99.17</v>
      </c>
      <c r="G1666" t="n">
        <v>168.08</v>
      </c>
    </row>
    <row r="1667">
      <c r="A1667" t="inlineStr">
        <is>
          <t>Arcos</t>
        </is>
      </c>
      <c r="B1667" t="n">
        <v>28386</v>
      </c>
      <c r="C1667" t="inlineStr">
        <is>
          <t>ENXAGUANTE BUCAL SABOR MENTA HALITO PURO 1L</t>
        </is>
      </c>
      <c r="D1667" t="inlineStr">
        <is>
          <t>02/2026</t>
        </is>
      </c>
      <c r="E1667" t="n">
        <v>12</v>
      </c>
      <c r="F1667" t="n">
        <v>540</v>
      </c>
      <c r="G1667" t="n">
        <v>45</v>
      </c>
    </row>
    <row r="1668">
      <c r="A1668" t="inlineStr">
        <is>
          <t>Arcos</t>
        </is>
      </c>
      <c r="B1668" t="n">
        <v>26880</v>
      </c>
      <c r="C1668" t="inlineStr">
        <is>
          <t xml:space="preserve">ESFERA DE CHOCOLATE BRANCO PINTADA NA COR VERMELHA APROX 5G UN </t>
        </is>
      </c>
      <c r="D1668" t="inlineStr">
        <is>
          <t>02/2026</t>
        </is>
      </c>
      <c r="E1668" t="n">
        <v>600</v>
      </c>
      <c r="F1668" t="n">
        <v>1500</v>
      </c>
      <c r="G1668" t="n">
        <v>2.5</v>
      </c>
    </row>
    <row r="1669">
      <c r="A1669" t="inlineStr">
        <is>
          <t>Arcos</t>
        </is>
      </c>
      <c r="B1669" t="n">
        <v>17196</v>
      </c>
      <c r="C1669" t="inlineStr">
        <is>
          <t xml:space="preserve">ESPONJA DUPLA FACE TININDO 3M C/10 UN </t>
        </is>
      </c>
      <c r="D1669" t="inlineStr">
        <is>
          <t>02/2026</t>
        </is>
      </c>
      <c r="E1669" t="n">
        <v>12</v>
      </c>
      <c r="F1669" t="n">
        <v>76.56</v>
      </c>
      <c r="G1669" t="n">
        <v>6.38</v>
      </c>
    </row>
    <row r="1670">
      <c r="A1670" t="inlineStr">
        <is>
          <t>Arcos</t>
        </is>
      </c>
      <c r="B1670" t="n">
        <v>17190</v>
      </c>
      <c r="C1670" t="inlineStr">
        <is>
          <t>ESPONJA FIBRACO TININDO 3M C/5 UN</t>
        </is>
      </c>
      <c r="D1670" t="inlineStr">
        <is>
          <t>02/2026</t>
        </is>
      </c>
      <c r="E1670" t="n">
        <v>19</v>
      </c>
      <c r="F1670" t="n">
        <v>169.38</v>
      </c>
      <c r="G1670" t="n">
        <v>8.91</v>
      </c>
    </row>
    <row r="1671">
      <c r="A1671" t="inlineStr">
        <is>
          <t>Arcos</t>
        </is>
      </c>
      <c r="B1671" t="n">
        <v>24552</v>
      </c>
      <c r="C1671" t="inlineStr">
        <is>
          <t>ESPUMANTE CASA PERINI BRUT 750ML</t>
        </is>
      </c>
      <c r="D1671" t="inlineStr">
        <is>
          <t>02/2026</t>
        </is>
      </c>
      <c r="E1671" t="n">
        <v>48</v>
      </c>
      <c r="F1671" t="n">
        <v>1656</v>
      </c>
      <c r="G1671" t="n">
        <v>34.5</v>
      </c>
    </row>
    <row r="1672">
      <c r="A1672" t="inlineStr">
        <is>
          <t>Arcos</t>
        </is>
      </c>
      <c r="B1672" t="n">
        <v>18017</v>
      </c>
      <c r="C1672" t="inlineStr">
        <is>
          <t>ESPUMANTE CAVA BRUT STARS TOUCH OF ROSE 750ML</t>
        </is>
      </c>
      <c r="D1672" t="inlineStr">
        <is>
          <t>02/2026</t>
        </is>
      </c>
      <c r="E1672" t="n">
        <v>12</v>
      </c>
      <c r="F1672" t="n">
        <v>1731.6</v>
      </c>
      <c r="G1672" t="n">
        <v>144.3</v>
      </c>
    </row>
    <row r="1673">
      <c r="A1673" t="inlineStr">
        <is>
          <t>Arcos</t>
        </is>
      </c>
      <c r="B1673" t="n">
        <v>17455</v>
      </c>
      <c r="C1673" t="inlineStr">
        <is>
          <t>ETIQUETA PRODUCAO 63X50MM C/1000 PLASTIFICADA  UN</t>
        </is>
      </c>
      <c r="D1673" t="inlineStr">
        <is>
          <t>02/2026</t>
        </is>
      </c>
      <c r="E1673" t="n">
        <v>20</v>
      </c>
      <c r="F1673" t="n">
        <v>760</v>
      </c>
      <c r="G1673" t="n">
        <v>38</v>
      </c>
    </row>
    <row r="1674">
      <c r="A1674" t="inlineStr">
        <is>
          <t>Arcos</t>
        </is>
      </c>
      <c r="B1674" t="n">
        <v>20672</v>
      </c>
      <c r="C1674" t="inlineStr">
        <is>
          <t>EXTRATO DE TOMATE ELEFANTE C/1,7KG</t>
        </is>
      </c>
      <c r="D1674" t="inlineStr">
        <is>
          <t>02/2026</t>
        </is>
      </c>
      <c r="E1674" t="n">
        <v>15</v>
      </c>
      <c r="F1674" t="n">
        <v>453.3</v>
      </c>
      <c r="G1674" t="n">
        <v>30.22</v>
      </c>
    </row>
    <row r="1675">
      <c r="A1675" t="inlineStr">
        <is>
          <t>Arcos</t>
        </is>
      </c>
      <c r="B1675" t="n">
        <v>20395</v>
      </c>
      <c r="C1675" t="inlineStr">
        <is>
          <t>FARINHA DE MANDIOCA CRUA YOKI 5KG</t>
        </is>
      </c>
      <c r="D1675" t="inlineStr">
        <is>
          <t>02/2026</t>
        </is>
      </c>
      <c r="E1675" t="n">
        <v>2</v>
      </c>
      <c r="F1675" t="n">
        <v>53.4</v>
      </c>
      <c r="G1675" t="n">
        <v>26.7</v>
      </c>
    </row>
    <row r="1676">
      <c r="A1676" t="inlineStr">
        <is>
          <t>Arcos</t>
        </is>
      </c>
      <c r="B1676" t="n">
        <v>20410</v>
      </c>
      <c r="C1676" t="inlineStr">
        <is>
          <t>FARINHA DE MANDIOCA FINA YOKI 1KG</t>
        </is>
      </c>
      <c r="D1676" t="inlineStr">
        <is>
          <t>02/2026</t>
        </is>
      </c>
      <c r="E1676" t="n">
        <v>8</v>
      </c>
      <c r="F1676" t="n">
        <v>100.4</v>
      </c>
      <c r="G1676" t="n">
        <v>12.55</v>
      </c>
    </row>
    <row r="1677">
      <c r="A1677" t="inlineStr">
        <is>
          <t>Arcos</t>
        </is>
      </c>
      <c r="B1677" t="n">
        <v>20385</v>
      </c>
      <c r="C1677" t="inlineStr">
        <is>
          <t>FARINHA DE MILHO FLOCAO YOKI 500GR</t>
        </is>
      </c>
      <c r="D1677" t="inlineStr">
        <is>
          <t>02/2026</t>
        </is>
      </c>
      <c r="E1677" t="n">
        <v>22</v>
      </c>
      <c r="F1677" t="n">
        <v>108.9</v>
      </c>
      <c r="G1677" t="n">
        <v>4.95</v>
      </c>
    </row>
    <row r="1678">
      <c r="A1678" t="inlineStr">
        <is>
          <t>Arcos</t>
        </is>
      </c>
      <c r="B1678" t="n">
        <v>20360</v>
      </c>
      <c r="C1678" t="inlineStr">
        <is>
          <t>FARINHA DE TRIGO ANACONDA C/5KG</t>
        </is>
      </c>
      <c r="D1678" t="inlineStr">
        <is>
          <t>02/2026</t>
        </is>
      </c>
      <c r="E1678" t="n">
        <v>17</v>
      </c>
      <c r="F1678" t="n">
        <v>365.8</v>
      </c>
      <c r="G1678" t="n">
        <v>21.52</v>
      </c>
    </row>
    <row r="1679">
      <c r="A1679" t="inlineStr">
        <is>
          <t>Arcos</t>
        </is>
      </c>
      <c r="B1679" t="n">
        <v>20358</v>
      </c>
      <c r="C1679" t="inlineStr">
        <is>
          <t>FARINHA PANKO ROMARIZ C/1KG</t>
        </is>
      </c>
      <c r="D1679" t="inlineStr">
        <is>
          <t>02/2026</t>
        </is>
      </c>
      <c r="E1679" t="n">
        <v>30</v>
      </c>
      <c r="F1679" t="n">
        <v>426.9</v>
      </c>
      <c r="G1679" t="n">
        <v>14.23</v>
      </c>
    </row>
    <row r="1680">
      <c r="A1680" t="inlineStr">
        <is>
          <t>Arcos</t>
        </is>
      </c>
      <c r="B1680" t="n">
        <v>20242</v>
      </c>
      <c r="C1680" t="inlineStr">
        <is>
          <t>FEIJAO CARIOCA CAMIL C/2KG</t>
        </is>
      </c>
      <c r="D1680" t="inlineStr">
        <is>
          <t>02/2026</t>
        </is>
      </c>
      <c r="E1680" t="n">
        <v>11</v>
      </c>
      <c r="F1680" t="n">
        <v>157.4</v>
      </c>
      <c r="G1680" t="n">
        <v>14.31</v>
      </c>
    </row>
    <row r="1681">
      <c r="A1681" t="inlineStr">
        <is>
          <t>Arcos</t>
        </is>
      </c>
      <c r="B1681" t="n">
        <v>20227</v>
      </c>
      <c r="C1681" t="inlineStr">
        <is>
          <t>FEIJAO PRETO CAMIL C/2KG</t>
        </is>
      </c>
      <c r="D1681" t="inlineStr">
        <is>
          <t>02/2026</t>
        </is>
      </c>
      <c r="E1681" t="n">
        <v>10</v>
      </c>
      <c r="F1681" t="n">
        <v>102.12</v>
      </c>
      <c r="G1681" t="n">
        <v>10.21</v>
      </c>
    </row>
    <row r="1682">
      <c r="A1682" t="inlineStr">
        <is>
          <t>Arcos</t>
        </is>
      </c>
      <c r="B1682" t="n">
        <v>20022</v>
      </c>
      <c r="C1682" t="inlineStr">
        <is>
          <t>FERMENTO QUIMICO ROYAL 250G</t>
        </is>
      </c>
      <c r="D1682" t="inlineStr">
        <is>
          <t>02/2026</t>
        </is>
      </c>
      <c r="E1682" t="n">
        <v>4</v>
      </c>
      <c r="F1682" t="n">
        <v>41.04</v>
      </c>
      <c r="G1682" t="n">
        <v>10.26</v>
      </c>
    </row>
    <row r="1683">
      <c r="A1683" t="inlineStr">
        <is>
          <t>Arcos</t>
        </is>
      </c>
      <c r="B1683" t="n">
        <v>19017</v>
      </c>
      <c r="C1683" t="inlineStr">
        <is>
          <t>FILE DE FRANGO KG</t>
        </is>
      </c>
      <c r="D1683" t="inlineStr">
        <is>
          <t>02/2026</t>
        </is>
      </c>
      <c r="E1683" t="n">
        <v>95.5</v>
      </c>
      <c r="F1683" t="n">
        <v>1431.54</v>
      </c>
      <c r="G1683" t="n">
        <v>14.99</v>
      </c>
    </row>
    <row r="1684">
      <c r="A1684" t="inlineStr">
        <is>
          <t>Arcos</t>
        </is>
      </c>
      <c r="B1684" t="n">
        <v>17001</v>
      </c>
      <c r="C1684" t="inlineStr">
        <is>
          <t>FILTRO DE PAPEL MELITTA 103 C/30</t>
        </is>
      </c>
      <c r="D1684" t="inlineStr">
        <is>
          <t>02/2026</t>
        </is>
      </c>
      <c r="E1684" t="n">
        <v>30</v>
      </c>
      <c r="F1684" t="n">
        <v>146.55</v>
      </c>
      <c r="G1684" t="n">
        <v>4.89</v>
      </c>
    </row>
    <row r="1685">
      <c r="A1685" t="inlineStr">
        <is>
          <t>Arcos</t>
        </is>
      </c>
      <c r="B1685" t="n">
        <v>28801</v>
      </c>
      <c r="C1685" t="inlineStr">
        <is>
          <t>FRASCO GRADUADO 1L PROAUTO BONIFICADO</t>
        </is>
      </c>
      <c r="D1685" t="inlineStr">
        <is>
          <t>02/2026</t>
        </is>
      </c>
      <c r="E1685" t="n">
        <v>4</v>
      </c>
      <c r="F1685" t="n">
        <v>24</v>
      </c>
      <c r="G1685" t="n">
        <v>6</v>
      </c>
    </row>
    <row r="1686">
      <c r="A1686" t="inlineStr">
        <is>
          <t>Arcos</t>
        </is>
      </c>
      <c r="B1686" t="n">
        <v>25282</v>
      </c>
      <c r="C1686" t="inlineStr">
        <is>
          <t>FRUTOSE CRISTAL KG</t>
        </is>
      </c>
      <c r="D1686" t="inlineStr">
        <is>
          <t>02/2026</t>
        </is>
      </c>
      <c r="E1686" t="n">
        <v>10</v>
      </c>
      <c r="F1686" t="n">
        <v>415</v>
      </c>
      <c r="G1686" t="n">
        <v>41.5</v>
      </c>
    </row>
    <row r="1687">
      <c r="A1687" t="inlineStr">
        <is>
          <t>Arcos</t>
        </is>
      </c>
      <c r="B1687" t="n">
        <v>28802</v>
      </c>
      <c r="C1687" t="inlineStr">
        <is>
          <t>GALAO DE 5L PROAUTO BONIFICADO</t>
        </is>
      </c>
      <c r="D1687" t="inlineStr">
        <is>
          <t>02/2026</t>
        </is>
      </c>
      <c r="E1687" t="n">
        <v>4</v>
      </c>
      <c r="F1687" t="n">
        <v>36</v>
      </c>
      <c r="G1687" t="n">
        <v>9</v>
      </c>
    </row>
    <row r="1688">
      <c r="A1688" t="inlineStr">
        <is>
          <t>Arcos</t>
        </is>
      </c>
      <c r="B1688" t="n">
        <v>23971</v>
      </c>
      <c r="C1688" t="inlineStr">
        <is>
          <t>GAS DE MACARICO REFIL UN</t>
        </is>
      </c>
      <c r="D1688" t="inlineStr">
        <is>
          <t>02/2026</t>
        </is>
      </c>
      <c r="E1688" t="n">
        <v>4</v>
      </c>
      <c r="F1688" t="n">
        <v>50</v>
      </c>
      <c r="G1688" t="n">
        <v>12.5</v>
      </c>
    </row>
    <row r="1689">
      <c r="A1689" t="inlineStr">
        <is>
          <t>Arcos</t>
        </is>
      </c>
      <c r="B1689" t="n">
        <v>28803</v>
      </c>
      <c r="C1689" t="inlineStr">
        <is>
          <t>GATILHO BORRIFADOR PROAUTO BONIFICADO</t>
        </is>
      </c>
      <c r="D1689" t="inlineStr">
        <is>
          <t>02/2026</t>
        </is>
      </c>
      <c r="E1689" t="n">
        <v>4</v>
      </c>
      <c r="F1689" t="n">
        <v>16</v>
      </c>
      <c r="G1689" t="n">
        <v>4</v>
      </c>
    </row>
    <row r="1690">
      <c r="A1690" t="inlineStr">
        <is>
          <t>Arcos</t>
        </is>
      </c>
      <c r="B1690" t="n">
        <v>20892</v>
      </c>
      <c r="C1690" t="inlineStr">
        <is>
          <t>GELATINA S/ SABOR EM FOLHA INCOLOR OETKER 10G</t>
        </is>
      </c>
      <c r="D1690" t="inlineStr">
        <is>
          <t>02/2026</t>
        </is>
      </c>
      <c r="E1690" t="n">
        <v>6</v>
      </c>
      <c r="F1690" t="n">
        <v>79.8</v>
      </c>
      <c r="G1690" t="n">
        <v>13.3</v>
      </c>
    </row>
    <row r="1691">
      <c r="A1691" t="inlineStr">
        <is>
          <t>Arcos</t>
        </is>
      </c>
      <c r="B1691" t="n">
        <v>28315</v>
      </c>
      <c r="C1691" t="inlineStr">
        <is>
          <t>GELO COLLINS 35X120 C/18 UN YCECODE</t>
        </is>
      </c>
      <c r="D1691" t="inlineStr">
        <is>
          <t>02/2026</t>
        </is>
      </c>
      <c r="E1691" t="n">
        <v>72</v>
      </c>
      <c r="F1691" t="n">
        <v>3136.32</v>
      </c>
      <c r="G1691" t="n">
        <v>43.56</v>
      </c>
    </row>
    <row r="1692">
      <c r="A1692" t="inlineStr">
        <is>
          <t>Arcos</t>
        </is>
      </c>
      <c r="B1692" t="n">
        <v>28316</v>
      </c>
      <c r="C1692" t="inlineStr">
        <is>
          <t>GELO ESFERICO C/9UN YCECODE</t>
        </is>
      </c>
      <c r="D1692" t="inlineStr">
        <is>
          <t>02/2026</t>
        </is>
      </c>
      <c r="E1692" t="n">
        <v>20</v>
      </c>
      <c r="F1692" t="n">
        <v>781</v>
      </c>
      <c r="G1692" t="n">
        <v>39.05</v>
      </c>
    </row>
    <row r="1693">
      <c r="A1693" t="inlineStr">
        <is>
          <t>Arcos</t>
        </is>
      </c>
      <c r="B1693" t="n">
        <v>27340</v>
      </c>
      <c r="C1693" t="inlineStr">
        <is>
          <t>GELO RETANGULO 50X65MM C/25 UN YCECODE</t>
        </is>
      </c>
      <c r="D1693" t="inlineStr">
        <is>
          <t>02/2026</t>
        </is>
      </c>
      <c r="E1693" t="n">
        <v>59</v>
      </c>
      <c r="F1693" t="n">
        <v>3129.49</v>
      </c>
      <c r="G1693" t="n">
        <v>53.04</v>
      </c>
    </row>
    <row r="1694">
      <c r="A1694" t="inlineStr">
        <is>
          <t>Arcos</t>
        </is>
      </c>
      <c r="B1694" t="n">
        <v>20861</v>
      </c>
      <c r="C1694" t="inlineStr">
        <is>
          <t>GEMA DE OVO PASTEURIZADA NETTO C/1KG UN</t>
        </is>
      </c>
      <c r="D1694" t="inlineStr">
        <is>
          <t>02/2026</t>
        </is>
      </c>
      <c r="E1694" t="n">
        <v>16</v>
      </c>
      <c r="F1694" t="n">
        <v>747.2</v>
      </c>
      <c r="G1694" t="n">
        <v>46.7</v>
      </c>
    </row>
    <row r="1695">
      <c r="A1695" t="inlineStr">
        <is>
          <t>Arcos</t>
        </is>
      </c>
      <c r="B1695" t="n">
        <v>19607</v>
      </c>
      <c r="C1695" t="inlineStr">
        <is>
          <t>GENGIBRE KG</t>
        </is>
      </c>
      <c r="D1695" t="inlineStr">
        <is>
          <t>02/2026</t>
        </is>
      </c>
      <c r="E1695" t="n">
        <v>10</v>
      </c>
      <c r="F1695" t="n">
        <v>162.5</v>
      </c>
      <c r="G1695" t="n">
        <v>16.25</v>
      </c>
    </row>
    <row r="1696">
      <c r="A1696" t="inlineStr">
        <is>
          <t>Arcos</t>
        </is>
      </c>
      <c r="B1696" t="n">
        <v>18359</v>
      </c>
      <c r="C1696" t="inlineStr">
        <is>
          <t>GIN TANQUERAY 750ML</t>
        </is>
      </c>
      <c r="D1696" t="inlineStr">
        <is>
          <t>02/2026</t>
        </is>
      </c>
      <c r="E1696" t="n">
        <v>144</v>
      </c>
      <c r="F1696" t="n">
        <v>13809.6</v>
      </c>
      <c r="G1696" t="n">
        <v>95.90000000000001</v>
      </c>
    </row>
    <row r="1697">
      <c r="A1697" t="inlineStr">
        <is>
          <t>Arcos</t>
        </is>
      </c>
      <c r="B1697" t="n">
        <v>18353</v>
      </c>
      <c r="C1697" t="inlineStr">
        <is>
          <t>GIN TANQUERAY TEN 750ML</t>
        </is>
      </c>
      <c r="D1697" t="inlineStr">
        <is>
          <t>02/2026</t>
        </is>
      </c>
      <c r="E1697" t="n">
        <v>65</v>
      </c>
      <c r="F1697" t="n">
        <v>9873.719999999999</v>
      </c>
      <c r="G1697" t="n">
        <v>151.9</v>
      </c>
    </row>
    <row r="1698">
      <c r="A1698" t="inlineStr">
        <is>
          <t>Arcos</t>
        </is>
      </c>
      <c r="B1698" t="n">
        <v>21130</v>
      </c>
      <c r="C1698" t="inlineStr">
        <is>
          <t>GOIABADA CREMOSA BISNAGA RALSTON 2,5KG</t>
        </is>
      </c>
      <c r="D1698" t="inlineStr">
        <is>
          <t>02/2026</t>
        </is>
      </c>
      <c r="E1698" t="n">
        <v>5</v>
      </c>
      <c r="F1698" t="n">
        <v>189.4</v>
      </c>
      <c r="G1698" t="n">
        <v>37.88</v>
      </c>
    </row>
    <row r="1699">
      <c r="A1699" t="inlineStr">
        <is>
          <t>Arcos</t>
        </is>
      </c>
      <c r="B1699" t="n">
        <v>19762</v>
      </c>
      <c r="C1699" t="inlineStr">
        <is>
          <t>GRAPE FRUIT KG</t>
        </is>
      </c>
      <c r="D1699" t="inlineStr">
        <is>
          <t>02/2026</t>
        </is>
      </c>
      <c r="E1699" t="n">
        <v>5</v>
      </c>
      <c r="F1699" t="n">
        <v>60</v>
      </c>
      <c r="G1699" t="n">
        <v>12</v>
      </c>
    </row>
    <row r="1700">
      <c r="A1700" t="inlineStr">
        <is>
          <t>Arcos</t>
        </is>
      </c>
      <c r="B1700" t="n">
        <v>17903</v>
      </c>
      <c r="C1700" t="inlineStr">
        <is>
          <t>GUARANA ANTARCTICA LATA 350ML C/12 PC</t>
        </is>
      </c>
      <c r="D1700" t="inlineStr">
        <is>
          <t>02/2026</t>
        </is>
      </c>
      <c r="E1700" t="n">
        <v>10</v>
      </c>
      <c r="F1700" t="n">
        <v>288</v>
      </c>
      <c r="G1700" t="n">
        <v>28.8</v>
      </c>
    </row>
    <row r="1701">
      <c r="A1701" t="inlineStr">
        <is>
          <t>Arcos</t>
        </is>
      </c>
      <c r="B1701" t="n">
        <v>28659</v>
      </c>
      <c r="C1701" t="inlineStr">
        <is>
          <t>GUARDANAPO QUADRADO FOLHA DUPLA COM LOGO 24X22 C/5000 UM</t>
        </is>
      </c>
      <c r="D1701" t="inlineStr">
        <is>
          <t>02/2026</t>
        </is>
      </c>
      <c r="E1701" t="n">
        <v>6</v>
      </c>
      <c r="F1701" t="n">
        <v>929.76</v>
      </c>
      <c r="G1701" t="n">
        <v>154.96</v>
      </c>
    </row>
    <row r="1702">
      <c r="A1702" t="inlineStr">
        <is>
          <t>Arcos</t>
        </is>
      </c>
      <c r="B1702" t="n">
        <v>28662</v>
      </c>
      <c r="C1702" t="inlineStr">
        <is>
          <t>GUARDANAPO RETANGULAR FOLHA DUPLA BRANCO 40X40 C/900UN</t>
        </is>
      </c>
      <c r="D1702" t="inlineStr">
        <is>
          <t>02/2026</t>
        </is>
      </c>
      <c r="E1702" t="n">
        <v>10</v>
      </c>
      <c r="F1702" t="n">
        <v>677</v>
      </c>
      <c r="G1702" t="n">
        <v>67.7</v>
      </c>
    </row>
    <row r="1703">
      <c r="A1703" t="inlineStr">
        <is>
          <t>Arcos</t>
        </is>
      </c>
      <c r="B1703" t="n">
        <v>26592</v>
      </c>
      <c r="C1703" t="inlineStr">
        <is>
          <t>HAMBURGUER BOVINO FREDDI PORCIONADO EM 50G KG 60% ACEM 40% PEITO BOVINO ARCOS</t>
        </is>
      </c>
      <c r="D1703" t="inlineStr">
        <is>
          <t>02/2026</t>
        </is>
      </c>
      <c r="E1703" t="n">
        <v>40.97</v>
      </c>
      <c r="F1703" t="n">
        <v>1515.89</v>
      </c>
      <c r="G1703" t="n">
        <v>37</v>
      </c>
    </row>
    <row r="1704">
      <c r="A1704" t="inlineStr">
        <is>
          <t>Arcos</t>
        </is>
      </c>
      <c r="B1704" t="n">
        <v>19480</v>
      </c>
      <c r="C1704" t="inlineStr">
        <is>
          <t>HORTELA HIDROPONICA KG</t>
        </is>
      </c>
      <c r="D1704" t="inlineStr">
        <is>
          <t>02/2026</t>
        </is>
      </c>
      <c r="E1704" t="n">
        <v>5.48</v>
      </c>
      <c r="F1704" t="n">
        <v>91.34999999999999</v>
      </c>
      <c r="G1704" t="n">
        <v>16.67</v>
      </c>
    </row>
    <row r="1705">
      <c r="A1705" t="inlineStr">
        <is>
          <t>Arcos</t>
        </is>
      </c>
      <c r="B1705" t="n">
        <v>19203</v>
      </c>
      <c r="C1705" t="inlineStr">
        <is>
          <t>IOGURTE INTEGRAL NESTLE C/170G UN</t>
        </is>
      </c>
      <c r="D1705" t="inlineStr">
        <is>
          <t>02/2026</t>
        </is>
      </c>
      <c r="E1705" t="n">
        <v>164</v>
      </c>
      <c r="F1705" t="n">
        <v>533.4400000000001</v>
      </c>
      <c r="G1705" t="n">
        <v>3.25</v>
      </c>
    </row>
    <row r="1706">
      <c r="A1706" t="inlineStr">
        <is>
          <t>Arcos</t>
        </is>
      </c>
      <c r="B1706" t="n">
        <v>19759</v>
      </c>
      <c r="C1706" t="inlineStr">
        <is>
          <t>LARANJA BAHIA KG</t>
        </is>
      </c>
      <c r="D1706" t="inlineStr">
        <is>
          <t>02/2026</t>
        </is>
      </c>
      <c r="E1706" t="n">
        <v>48.6</v>
      </c>
      <c r="F1706" t="n">
        <v>497.19</v>
      </c>
      <c r="G1706" t="n">
        <v>10.23</v>
      </c>
    </row>
    <row r="1707">
      <c r="A1707" t="inlineStr">
        <is>
          <t>Arcos</t>
        </is>
      </c>
      <c r="B1707" t="n">
        <v>23361</v>
      </c>
      <c r="C1707" t="inlineStr">
        <is>
          <t>LARANJA PERA KG</t>
        </is>
      </c>
      <c r="D1707" t="inlineStr">
        <is>
          <t>02/2026</t>
        </is>
      </c>
      <c r="E1707" t="n">
        <v>331</v>
      </c>
      <c r="F1707" t="n">
        <v>1110.55</v>
      </c>
      <c r="G1707" t="n">
        <v>3.36</v>
      </c>
    </row>
    <row r="1708">
      <c r="A1708" t="inlineStr">
        <is>
          <t>Arcos</t>
        </is>
      </c>
      <c r="B1708" t="n">
        <v>20661</v>
      </c>
      <c r="C1708" t="inlineStr">
        <is>
          <t>LEITE CONDENSADO MOCA C/395G UN</t>
        </is>
      </c>
      <c r="D1708" t="inlineStr">
        <is>
          <t>02/2026</t>
        </is>
      </c>
      <c r="E1708" t="n">
        <v>30</v>
      </c>
      <c r="F1708" t="n">
        <v>263.1</v>
      </c>
      <c r="G1708" t="n">
        <v>8.77</v>
      </c>
    </row>
    <row r="1709">
      <c r="A1709" t="inlineStr">
        <is>
          <t>Arcos</t>
        </is>
      </c>
      <c r="B1709" t="n">
        <v>20653</v>
      </c>
      <c r="C1709" t="inlineStr">
        <is>
          <t>LEITE DE COCO SOCOCO C/1L UN</t>
        </is>
      </c>
      <c r="D1709" t="inlineStr">
        <is>
          <t>02/2026</t>
        </is>
      </c>
      <c r="E1709" t="n">
        <v>12</v>
      </c>
      <c r="F1709" t="n">
        <v>296.4</v>
      </c>
      <c r="G1709" t="n">
        <v>24.7</v>
      </c>
    </row>
    <row r="1710">
      <c r="A1710" t="inlineStr">
        <is>
          <t>Arcos</t>
        </is>
      </c>
      <c r="B1710" t="n">
        <v>19421</v>
      </c>
      <c r="C1710" t="inlineStr">
        <is>
          <t>LEITE INTEGRAL ITALAC C/12</t>
        </is>
      </c>
      <c r="D1710" t="inlineStr">
        <is>
          <t>02/2026</t>
        </is>
      </c>
      <c r="E1710" t="n">
        <v>14</v>
      </c>
      <c r="F1710" t="n">
        <v>757.33</v>
      </c>
      <c r="G1710" t="n">
        <v>54.1</v>
      </c>
    </row>
    <row r="1711">
      <c r="A1711" t="inlineStr">
        <is>
          <t>Arcos</t>
        </is>
      </c>
      <c r="B1711" t="n">
        <v>25478</v>
      </c>
      <c r="C1711" t="inlineStr">
        <is>
          <t xml:space="preserve">LEITE INTEGRAL LEITISSIMO 1L </t>
        </is>
      </c>
      <c r="D1711" t="inlineStr">
        <is>
          <t>02/2026</t>
        </is>
      </c>
      <c r="E1711" t="n">
        <v>60</v>
      </c>
      <c r="F1711" t="n">
        <v>513</v>
      </c>
      <c r="G1711" t="n">
        <v>8.550000000000001</v>
      </c>
    </row>
    <row r="1712">
      <c r="A1712" t="inlineStr">
        <is>
          <t>Arcos</t>
        </is>
      </c>
      <c r="B1712" t="n">
        <v>25033</v>
      </c>
      <c r="C1712" t="inlineStr">
        <is>
          <t>LICOR AMARO MONTENEGRO 750ML</t>
        </is>
      </c>
      <c r="D1712" t="inlineStr">
        <is>
          <t>02/2026</t>
        </is>
      </c>
      <c r="E1712" t="n">
        <v>5</v>
      </c>
      <c r="F1712" t="n">
        <v>1053.25</v>
      </c>
      <c r="G1712" t="n">
        <v>210.65</v>
      </c>
    </row>
    <row r="1713">
      <c r="A1713" t="inlineStr">
        <is>
          <t>Arcos</t>
        </is>
      </c>
      <c r="B1713" t="n">
        <v>18278</v>
      </c>
      <c r="C1713" t="inlineStr">
        <is>
          <t>LICOR DE CEREJA CHERRY HEERING 700ML</t>
        </is>
      </c>
      <c r="D1713" t="inlineStr">
        <is>
          <t>02/2026</t>
        </is>
      </c>
      <c r="E1713" t="n">
        <v>10</v>
      </c>
      <c r="F1713" t="n">
        <v>2298.3</v>
      </c>
      <c r="G1713" t="n">
        <v>229.83</v>
      </c>
    </row>
    <row r="1714">
      <c r="A1714" t="inlineStr">
        <is>
          <t>Arcos</t>
        </is>
      </c>
      <c r="B1714" t="n">
        <v>26717</v>
      </c>
      <c r="C1714" t="inlineStr">
        <is>
          <t>LICOR SAN BASILE ALKERMES 30% 700ML</t>
        </is>
      </c>
      <c r="D1714" t="inlineStr">
        <is>
          <t>02/2026</t>
        </is>
      </c>
      <c r="E1714" t="n">
        <v>6</v>
      </c>
      <c r="F1714" t="n">
        <v>361.68</v>
      </c>
      <c r="G1714" t="n">
        <v>60.28</v>
      </c>
    </row>
    <row r="1715">
      <c r="A1715" t="inlineStr">
        <is>
          <t>Arcos</t>
        </is>
      </c>
      <c r="B1715" t="n">
        <v>19751</v>
      </c>
      <c r="C1715" t="inlineStr">
        <is>
          <t>LIMAO SICILIANO KG</t>
        </is>
      </c>
      <c r="D1715" t="inlineStr">
        <is>
          <t>02/2026</t>
        </is>
      </c>
      <c r="E1715" t="n">
        <v>55.12</v>
      </c>
      <c r="F1715" t="n">
        <v>886.08</v>
      </c>
      <c r="G1715" t="n">
        <v>16.08</v>
      </c>
    </row>
    <row r="1716">
      <c r="A1716" t="inlineStr">
        <is>
          <t>Arcos</t>
        </is>
      </c>
      <c r="B1716" t="n">
        <v>23359</v>
      </c>
      <c r="C1716" t="inlineStr">
        <is>
          <t>LIMAO TAHITI KG</t>
        </is>
      </c>
      <c r="D1716" t="inlineStr">
        <is>
          <t>02/2026</t>
        </is>
      </c>
      <c r="E1716" t="n">
        <v>180</v>
      </c>
      <c r="F1716" t="n">
        <v>480.5</v>
      </c>
      <c r="G1716" t="n">
        <v>2.67</v>
      </c>
    </row>
    <row r="1717">
      <c r="A1717" t="inlineStr">
        <is>
          <t>Arcos</t>
        </is>
      </c>
      <c r="B1717" t="n">
        <v>24331</v>
      </c>
      <c r="C1717" t="inlineStr">
        <is>
          <t>LINGUICA CALABRESA KG</t>
        </is>
      </c>
      <c r="D1717" t="inlineStr">
        <is>
          <t>02/2026</t>
        </is>
      </c>
      <c r="E1717" t="n">
        <v>5</v>
      </c>
      <c r="F1717" t="n">
        <v>109.5</v>
      </c>
      <c r="G1717" t="n">
        <v>21.9</v>
      </c>
    </row>
    <row r="1718">
      <c r="A1718" t="inlineStr">
        <is>
          <t>Arcos</t>
        </is>
      </c>
      <c r="B1718" t="n">
        <v>20501</v>
      </c>
      <c r="C1718" t="inlineStr">
        <is>
          <t>LINGUICA TOSCANA AURORA KG</t>
        </is>
      </c>
      <c r="D1718" t="inlineStr">
        <is>
          <t>02/2026</t>
        </is>
      </c>
      <c r="E1718" t="n">
        <v>30</v>
      </c>
      <c r="F1718" t="n">
        <v>643.5</v>
      </c>
      <c r="G1718" t="n">
        <v>21.45</v>
      </c>
    </row>
    <row r="1719">
      <c r="A1719" t="inlineStr">
        <is>
          <t>Arcos</t>
        </is>
      </c>
      <c r="B1719" t="n">
        <v>27014</v>
      </c>
      <c r="C1719" t="inlineStr">
        <is>
          <t xml:space="preserve">LIXEIRA 60 LITROS BRANCA COM RODA E PEDAL COM TAMPA CLICK UN </t>
        </is>
      </c>
      <c r="D1719" t="inlineStr">
        <is>
          <t>02/2026</t>
        </is>
      </c>
      <c r="E1719" t="n">
        <v>1</v>
      </c>
      <c r="F1719" t="n">
        <v>124</v>
      </c>
      <c r="G1719" t="n">
        <v>124</v>
      </c>
    </row>
    <row r="1720">
      <c r="A1720" t="inlineStr">
        <is>
          <t>Arcos</t>
        </is>
      </c>
      <c r="B1720" t="n">
        <v>26588</v>
      </c>
      <c r="C1720" t="inlineStr">
        <is>
          <t>LONZA FATIADO JAIS KG</t>
        </is>
      </c>
      <c r="D1720" t="inlineStr">
        <is>
          <t>02/2026</t>
        </is>
      </c>
      <c r="E1720" t="n">
        <v>1.5</v>
      </c>
      <c r="F1720" t="n">
        <v>342</v>
      </c>
      <c r="G1720" t="n">
        <v>228</v>
      </c>
    </row>
    <row r="1721">
      <c r="A1721" t="inlineStr">
        <is>
          <t>Arcos</t>
        </is>
      </c>
      <c r="B1721" t="n">
        <v>19478</v>
      </c>
      <c r="C1721" t="inlineStr">
        <is>
          <t>LOURO FRESCO KG</t>
        </is>
      </c>
      <c r="D1721" t="inlineStr">
        <is>
          <t>02/2026</t>
        </is>
      </c>
      <c r="E1721" t="n">
        <v>0.5</v>
      </c>
      <c r="F1721" t="n">
        <v>40</v>
      </c>
      <c r="G1721" t="n">
        <v>80</v>
      </c>
    </row>
    <row r="1722">
      <c r="A1722" t="inlineStr">
        <is>
          <t>Arcos</t>
        </is>
      </c>
      <c r="B1722" t="n">
        <v>17019</v>
      </c>
      <c r="C1722" t="inlineStr">
        <is>
          <t>LUVA EMBORRACHADA M AMARELA UN</t>
        </is>
      </c>
      <c r="D1722" t="inlineStr">
        <is>
          <t>02/2026</t>
        </is>
      </c>
      <c r="E1722" t="n">
        <v>4</v>
      </c>
      <c r="F1722" t="n">
        <v>11.8</v>
      </c>
      <c r="G1722" t="n">
        <v>2.95</v>
      </c>
    </row>
    <row r="1723">
      <c r="A1723" t="inlineStr">
        <is>
          <t>Arcos</t>
        </is>
      </c>
      <c r="B1723" t="n">
        <v>17020</v>
      </c>
      <c r="C1723" t="inlineStr">
        <is>
          <t>LUVA EMBORRACHADA P AMARELA UN</t>
        </is>
      </c>
      <c r="D1723" t="inlineStr">
        <is>
          <t>02/2026</t>
        </is>
      </c>
      <c r="E1723" t="n">
        <v>4</v>
      </c>
      <c r="F1723" t="n">
        <v>14</v>
      </c>
      <c r="G1723" t="n">
        <v>3.5</v>
      </c>
    </row>
    <row r="1724">
      <c r="A1724" t="inlineStr">
        <is>
          <t>Arcos</t>
        </is>
      </c>
      <c r="B1724" t="n">
        <v>17504</v>
      </c>
      <c r="C1724" t="inlineStr">
        <is>
          <t>LUVA LATEX G SEM TALCO C/100UN</t>
        </is>
      </c>
      <c r="D1724" t="inlineStr">
        <is>
          <t>02/2026</t>
        </is>
      </c>
      <c r="E1724" t="n">
        <v>6</v>
      </c>
      <c r="F1724" t="n">
        <v>136.14</v>
      </c>
      <c r="G1724" t="n">
        <v>22.69</v>
      </c>
    </row>
    <row r="1725">
      <c r="A1725" t="inlineStr">
        <is>
          <t>Arcos</t>
        </is>
      </c>
      <c r="B1725" t="n">
        <v>17476</v>
      </c>
      <c r="C1725" t="inlineStr">
        <is>
          <t>LUVA LATEX P SEM TALCO C/100</t>
        </is>
      </c>
      <c r="D1725" t="inlineStr">
        <is>
          <t>02/2026</t>
        </is>
      </c>
      <c r="E1725" t="n">
        <v>9</v>
      </c>
      <c r="F1725" t="n">
        <v>205.14</v>
      </c>
      <c r="G1725" t="n">
        <v>22.79</v>
      </c>
    </row>
    <row r="1726">
      <c r="A1726" t="inlineStr">
        <is>
          <t>Arcos</t>
        </is>
      </c>
      <c r="B1726" t="n">
        <v>17488</v>
      </c>
      <c r="C1726" t="inlineStr">
        <is>
          <t>LUVA LATEX SEM TALCO M C/100UN</t>
        </is>
      </c>
      <c r="D1726" t="inlineStr">
        <is>
          <t>02/2026</t>
        </is>
      </c>
      <c r="E1726" t="n">
        <v>13</v>
      </c>
      <c r="F1726" t="n">
        <v>289.14</v>
      </c>
      <c r="G1726" t="n">
        <v>22.24</v>
      </c>
    </row>
    <row r="1727">
      <c r="A1727" t="inlineStr">
        <is>
          <t>Arcos</t>
        </is>
      </c>
      <c r="B1727" t="n">
        <v>17498</v>
      </c>
      <c r="C1727" t="inlineStr">
        <is>
          <t>LUVA NITR G SEM TALCO PRETA C/100</t>
        </is>
      </c>
      <c r="D1727" t="inlineStr">
        <is>
          <t>02/2026</t>
        </is>
      </c>
      <c r="E1727" t="n">
        <v>3</v>
      </c>
      <c r="F1727" t="n">
        <v>68.06999999999999</v>
      </c>
      <c r="G1727" t="n">
        <v>22.69</v>
      </c>
    </row>
    <row r="1728">
      <c r="A1728" t="inlineStr">
        <is>
          <t>Arcos</t>
        </is>
      </c>
      <c r="B1728" t="n">
        <v>19748</v>
      </c>
      <c r="C1728" t="inlineStr">
        <is>
          <t>MACA FUJI KG</t>
        </is>
      </c>
      <c r="D1728" t="inlineStr">
        <is>
          <t>02/2026</t>
        </is>
      </c>
      <c r="E1728" t="n">
        <v>32.1</v>
      </c>
      <c r="F1728" t="n">
        <v>393.23</v>
      </c>
      <c r="G1728" t="n">
        <v>12.25</v>
      </c>
    </row>
    <row r="1729">
      <c r="A1729" t="inlineStr">
        <is>
          <t>Arcos</t>
        </is>
      </c>
      <c r="B1729" t="n">
        <v>19743</v>
      </c>
      <c r="C1729" t="inlineStr">
        <is>
          <t>MACA VERDE KG</t>
        </is>
      </c>
      <c r="D1729" t="inlineStr">
        <is>
          <t>02/2026</t>
        </is>
      </c>
      <c r="E1729" t="n">
        <v>28</v>
      </c>
      <c r="F1729" t="n">
        <v>398.15</v>
      </c>
      <c r="G1729" t="n">
        <v>14.22</v>
      </c>
    </row>
    <row r="1730">
      <c r="A1730" t="inlineStr">
        <is>
          <t>Arcos</t>
        </is>
      </c>
      <c r="B1730" t="n">
        <v>20136</v>
      </c>
      <c r="C1730" t="inlineStr">
        <is>
          <t>MACARRAO ESPAGUETE C/ OVOS ADRIA C/500G</t>
        </is>
      </c>
      <c r="D1730" t="inlineStr">
        <is>
          <t>02/2026</t>
        </is>
      </c>
      <c r="E1730" t="n">
        <v>20</v>
      </c>
      <c r="F1730" t="n">
        <v>84</v>
      </c>
      <c r="G1730" t="n">
        <v>4.2</v>
      </c>
    </row>
    <row r="1731">
      <c r="A1731" t="inlineStr">
        <is>
          <t>Arcos</t>
        </is>
      </c>
      <c r="B1731" t="n">
        <v>20114</v>
      </c>
      <c r="C1731" t="inlineStr">
        <is>
          <t>MACARRAO LINGUINE GRANO DURO DIVELLA  500GR</t>
        </is>
      </c>
      <c r="D1731" t="inlineStr">
        <is>
          <t>02/2026</t>
        </is>
      </c>
      <c r="E1731" t="n">
        <v>24</v>
      </c>
      <c r="F1731" t="n">
        <v>210.96</v>
      </c>
      <c r="G1731" t="n">
        <v>8.789999999999999</v>
      </c>
    </row>
    <row r="1732">
      <c r="A1732" t="inlineStr">
        <is>
          <t>Arcos</t>
        </is>
      </c>
      <c r="B1732" t="n">
        <v>20007</v>
      </c>
      <c r="C1732" t="inlineStr">
        <is>
          <t>MAIONESE HELLMANNS C/3KG</t>
        </is>
      </c>
      <c r="D1732" t="inlineStr">
        <is>
          <t>02/2026</t>
        </is>
      </c>
      <c r="E1732" t="n">
        <v>4</v>
      </c>
      <c r="F1732" t="n">
        <v>203.6</v>
      </c>
      <c r="G1732" t="n">
        <v>50.9</v>
      </c>
    </row>
    <row r="1733">
      <c r="A1733" t="inlineStr">
        <is>
          <t>Arcos</t>
        </is>
      </c>
      <c r="B1733" t="n">
        <v>22828</v>
      </c>
      <c r="C1733" t="inlineStr">
        <is>
          <t>MAMINHA KG</t>
        </is>
      </c>
      <c r="D1733" t="inlineStr">
        <is>
          <t>02/2026</t>
        </is>
      </c>
      <c r="E1733" t="n">
        <v>22.7</v>
      </c>
      <c r="F1733" t="n">
        <v>951.13</v>
      </c>
      <c r="G1733" t="n">
        <v>41.9</v>
      </c>
    </row>
    <row r="1734">
      <c r="A1734" t="inlineStr">
        <is>
          <t>Arcos</t>
        </is>
      </c>
      <c r="B1734" t="n">
        <v>23228</v>
      </c>
      <c r="C1734" t="inlineStr">
        <is>
          <t>MANDIOCA A VACUO KG</t>
        </is>
      </c>
      <c r="D1734" t="inlineStr">
        <is>
          <t>02/2026</t>
        </is>
      </c>
      <c r="E1734" t="n">
        <v>10</v>
      </c>
      <c r="F1734" t="n">
        <v>65.3</v>
      </c>
      <c r="G1734" t="n">
        <v>6.53</v>
      </c>
    </row>
    <row r="1735">
      <c r="A1735" t="inlineStr">
        <is>
          <t>Arcos</t>
        </is>
      </c>
      <c r="B1735" t="n">
        <v>23346</v>
      </c>
      <c r="C1735" t="inlineStr">
        <is>
          <t>MANGA PALMER KG</t>
        </is>
      </c>
      <c r="D1735" t="inlineStr">
        <is>
          <t>02/2026</t>
        </is>
      </c>
      <c r="E1735" t="n">
        <v>3.3</v>
      </c>
      <c r="F1735" t="n">
        <v>16.76</v>
      </c>
      <c r="G1735" t="n">
        <v>5.08</v>
      </c>
    </row>
    <row r="1736">
      <c r="A1736" t="inlineStr">
        <is>
          <t>Arcos</t>
        </is>
      </c>
      <c r="B1736" t="n">
        <v>26631</v>
      </c>
      <c r="C1736" t="inlineStr">
        <is>
          <t>MANJERICAO BASILICO KG</t>
        </is>
      </c>
      <c r="D1736" t="inlineStr">
        <is>
          <t>02/2026</t>
        </is>
      </c>
      <c r="E1736" t="n">
        <v>9.5</v>
      </c>
      <c r="F1736" t="n">
        <v>415.63</v>
      </c>
      <c r="G1736" t="n">
        <v>43.75</v>
      </c>
    </row>
    <row r="1737">
      <c r="A1737" t="inlineStr">
        <is>
          <t>Arcos</t>
        </is>
      </c>
      <c r="B1737" t="n">
        <v>19476</v>
      </c>
      <c r="C1737" t="inlineStr">
        <is>
          <t>MANJERICAO KG</t>
        </is>
      </c>
      <c r="D1737" t="inlineStr">
        <is>
          <t>02/2026</t>
        </is>
      </c>
      <c r="E1737" t="n">
        <v>3.6</v>
      </c>
      <c r="F1737" t="n">
        <v>235.16</v>
      </c>
      <c r="G1737" t="n">
        <v>65.31999999999999</v>
      </c>
    </row>
    <row r="1738">
      <c r="A1738" t="inlineStr">
        <is>
          <t>Arcos</t>
        </is>
      </c>
      <c r="B1738" t="n">
        <v>19409</v>
      </c>
      <c r="C1738" t="inlineStr">
        <is>
          <t>MANTEIGA DE GARRAFA SERTA NORTE 450G UN</t>
        </is>
      </c>
      <c r="D1738" t="inlineStr">
        <is>
          <t>02/2026</t>
        </is>
      </c>
      <c r="E1738" t="n">
        <v>6</v>
      </c>
      <c r="F1738" t="n">
        <v>155.4</v>
      </c>
      <c r="G1738" t="n">
        <v>25.9</v>
      </c>
    </row>
    <row r="1739">
      <c r="A1739" t="inlineStr">
        <is>
          <t>Arcos</t>
        </is>
      </c>
      <c r="B1739" t="n">
        <v>19224</v>
      </c>
      <c r="C1739" t="inlineStr">
        <is>
          <t>MANTEIGA SCALA C/5KG</t>
        </is>
      </c>
      <c r="D1739" t="inlineStr">
        <is>
          <t>02/2026</t>
        </is>
      </c>
      <c r="E1739" t="n">
        <v>8</v>
      </c>
      <c r="F1739" t="n">
        <v>1860.04</v>
      </c>
      <c r="G1739" t="n">
        <v>232.51</v>
      </c>
    </row>
    <row r="1740">
      <c r="A1740" t="inlineStr">
        <is>
          <t>Arcos</t>
        </is>
      </c>
      <c r="B1740" t="n">
        <v>19415</v>
      </c>
      <c r="C1740" t="inlineStr">
        <is>
          <t>MARGARINA COM SAL QUALY 500G UN</t>
        </is>
      </c>
      <c r="D1740" t="inlineStr">
        <is>
          <t>02/2026</t>
        </is>
      </c>
      <c r="E1740" t="n">
        <v>10</v>
      </c>
      <c r="F1740" t="n">
        <v>89.56</v>
      </c>
      <c r="G1740" t="n">
        <v>8.960000000000001</v>
      </c>
    </row>
    <row r="1741">
      <c r="A1741" t="inlineStr">
        <is>
          <t>Arcos</t>
        </is>
      </c>
      <c r="B1741" t="n">
        <v>17475</v>
      </c>
      <c r="C1741" t="inlineStr">
        <is>
          <t>MARMITEX D2 1000ML COM TAMPA THEMOPRAT C/100</t>
        </is>
      </c>
      <c r="D1741" t="inlineStr">
        <is>
          <t>02/2026</t>
        </is>
      </c>
      <c r="E1741" t="n">
        <v>2</v>
      </c>
      <c r="F1741" t="n">
        <v>220</v>
      </c>
      <c r="G1741" t="n">
        <v>110</v>
      </c>
    </row>
    <row r="1742">
      <c r="A1742" t="inlineStr">
        <is>
          <t>Arcos</t>
        </is>
      </c>
      <c r="B1742" t="n">
        <v>20117</v>
      </c>
      <c r="C1742" t="inlineStr">
        <is>
          <t>MASSA FOLHADA AROSA 1KG UN</t>
        </is>
      </c>
      <c r="D1742" t="inlineStr">
        <is>
          <t>02/2026</t>
        </is>
      </c>
      <c r="E1742" t="n">
        <v>36</v>
      </c>
      <c r="F1742" t="n">
        <v>1402.2</v>
      </c>
      <c r="G1742" t="n">
        <v>38.95</v>
      </c>
    </row>
    <row r="1743">
      <c r="A1743" t="inlineStr">
        <is>
          <t>Arcos</t>
        </is>
      </c>
      <c r="B1743" t="n">
        <v>25075</v>
      </c>
      <c r="C1743" t="inlineStr">
        <is>
          <t>MASSA PARA LASANHA ADRIA C/500G</t>
        </is>
      </c>
      <c r="D1743" t="inlineStr">
        <is>
          <t>02/2026</t>
        </is>
      </c>
      <c r="E1743" t="n">
        <v>7</v>
      </c>
      <c r="F1743" t="n">
        <v>62.65</v>
      </c>
      <c r="G1743" t="n">
        <v>8.949999999999999</v>
      </c>
    </row>
    <row r="1744">
      <c r="A1744" t="inlineStr">
        <is>
          <t>Arcos</t>
        </is>
      </c>
      <c r="B1744" t="n">
        <v>20887</v>
      </c>
      <c r="C1744" t="inlineStr">
        <is>
          <t>MEL PURO FLORA NECTAR C/1KG</t>
        </is>
      </c>
      <c r="D1744" t="inlineStr">
        <is>
          <t>02/2026</t>
        </is>
      </c>
      <c r="E1744" t="n">
        <v>40</v>
      </c>
      <c r="F1744" t="n">
        <v>1452</v>
      </c>
      <c r="G1744" t="n">
        <v>36.3</v>
      </c>
    </row>
    <row r="1745">
      <c r="A1745" t="inlineStr">
        <is>
          <t>Arcos</t>
        </is>
      </c>
      <c r="B1745" t="n">
        <v>20871</v>
      </c>
      <c r="C1745" t="inlineStr">
        <is>
          <t>MELADO DE CANA JR C/1,3KG</t>
        </is>
      </c>
      <c r="D1745" t="inlineStr">
        <is>
          <t>02/2026</t>
        </is>
      </c>
      <c r="E1745" t="n">
        <v>8</v>
      </c>
      <c r="F1745" t="n">
        <v>151.2</v>
      </c>
      <c r="G1745" t="n">
        <v>18.9</v>
      </c>
    </row>
    <row r="1746">
      <c r="A1746" t="inlineStr">
        <is>
          <t>Arcos</t>
        </is>
      </c>
      <c r="B1746" t="n">
        <v>19738</v>
      </c>
      <c r="C1746" t="inlineStr">
        <is>
          <t>MELANCIA KG</t>
        </is>
      </c>
      <c r="D1746" t="inlineStr">
        <is>
          <t>02/2026</t>
        </is>
      </c>
      <c r="E1746" t="n">
        <v>80.3</v>
      </c>
      <c r="F1746" t="n">
        <v>219.53</v>
      </c>
      <c r="G1746" t="n">
        <v>2.73</v>
      </c>
    </row>
    <row r="1747">
      <c r="A1747" t="inlineStr">
        <is>
          <t>Arcos</t>
        </is>
      </c>
      <c r="B1747" t="n">
        <v>19737</v>
      </c>
      <c r="C1747" t="inlineStr">
        <is>
          <t>MELAO KG</t>
        </is>
      </c>
      <c r="D1747" t="inlineStr">
        <is>
          <t>02/2026</t>
        </is>
      </c>
      <c r="E1747" t="n">
        <v>12</v>
      </c>
      <c r="F1747" t="n">
        <v>56.4</v>
      </c>
      <c r="G1747" t="n">
        <v>4.7</v>
      </c>
    </row>
    <row r="1748">
      <c r="A1748" t="inlineStr">
        <is>
          <t>Arcos</t>
        </is>
      </c>
      <c r="B1748" t="n">
        <v>20645</v>
      </c>
      <c r="C1748" t="inlineStr">
        <is>
          <t>MILHO VERDE QUERO C/2KG</t>
        </is>
      </c>
      <c r="D1748" t="inlineStr">
        <is>
          <t>02/2026</t>
        </is>
      </c>
      <c r="E1748" t="n">
        <v>34</v>
      </c>
      <c r="F1748" t="n">
        <v>787.76</v>
      </c>
      <c r="G1748" t="n">
        <v>23.17</v>
      </c>
    </row>
    <row r="1749">
      <c r="A1749" t="inlineStr">
        <is>
          <t>Arcos</t>
        </is>
      </c>
      <c r="B1749" t="n">
        <v>19125</v>
      </c>
      <c r="C1749" t="inlineStr">
        <is>
          <t>MINI BURGER BRIOCHE PINCEL CAIXA C/180 UN 15 PACOTES X 12 UN COD 142</t>
        </is>
      </c>
      <c r="D1749" t="inlineStr">
        <is>
          <t>02/2026</t>
        </is>
      </c>
      <c r="E1749" t="n">
        <v>3</v>
      </c>
      <c r="F1749" t="n">
        <v>618.84</v>
      </c>
      <c r="G1749" t="n">
        <v>206.28</v>
      </c>
    </row>
    <row r="1750">
      <c r="A1750" t="inlineStr">
        <is>
          <t>Arcos</t>
        </is>
      </c>
      <c r="B1750" t="n">
        <v>19973</v>
      </c>
      <c r="C1750" t="inlineStr">
        <is>
          <t>MOLHO SHOYO TRADICIONAL SAKURA C/1,010L UN</t>
        </is>
      </c>
      <c r="D1750" t="inlineStr">
        <is>
          <t>02/2026</t>
        </is>
      </c>
      <c r="E1750" t="n">
        <v>4</v>
      </c>
      <c r="F1750" t="n">
        <v>60.8</v>
      </c>
      <c r="G1750" t="n">
        <v>15.2</v>
      </c>
    </row>
    <row r="1751">
      <c r="A1751" t="inlineStr">
        <is>
          <t>Arcos</t>
        </is>
      </c>
      <c r="B1751" t="n">
        <v>24385</v>
      </c>
      <c r="C1751" t="inlineStr">
        <is>
          <t>MORANGO CONGELADO KG</t>
        </is>
      </c>
      <c r="D1751" t="inlineStr">
        <is>
          <t>02/2026</t>
        </is>
      </c>
      <c r="E1751" t="n">
        <v>2</v>
      </c>
      <c r="F1751" t="n">
        <v>30.44</v>
      </c>
      <c r="G1751" t="n">
        <v>15.22</v>
      </c>
    </row>
    <row r="1752">
      <c r="A1752" t="inlineStr">
        <is>
          <t>Arcos</t>
        </is>
      </c>
      <c r="B1752" t="n">
        <v>23335</v>
      </c>
      <c r="C1752" t="inlineStr">
        <is>
          <t>MORANGO KG</t>
        </is>
      </c>
      <c r="D1752" t="inlineStr">
        <is>
          <t>02/2026</t>
        </is>
      </c>
      <c r="E1752" t="n">
        <v>2.4</v>
      </c>
      <c r="F1752" t="n">
        <v>60</v>
      </c>
      <c r="G1752" t="n">
        <v>25</v>
      </c>
    </row>
    <row r="1753">
      <c r="A1753" t="inlineStr">
        <is>
          <t>Arcos</t>
        </is>
      </c>
      <c r="B1753" t="n">
        <v>19965</v>
      </c>
      <c r="C1753" t="inlineStr">
        <is>
          <t>MOSTARDA AMARELA HEINZ C/255G UN</t>
        </is>
      </c>
      <c r="D1753" t="inlineStr">
        <is>
          <t>02/2026</t>
        </is>
      </c>
      <c r="E1753" t="n">
        <v>6</v>
      </c>
      <c r="F1753" t="n">
        <v>80.7</v>
      </c>
      <c r="G1753" t="n">
        <v>13.45</v>
      </c>
    </row>
    <row r="1754">
      <c r="A1754" t="inlineStr">
        <is>
          <t>Arcos</t>
        </is>
      </c>
      <c r="B1754" t="n">
        <v>19946</v>
      </c>
      <c r="C1754" t="inlineStr">
        <is>
          <t>MOSTARDA DIJON COM GRAO BEAUFOR C/1,001KG</t>
        </is>
      </c>
      <c r="D1754" t="inlineStr">
        <is>
          <t>02/2026</t>
        </is>
      </c>
      <c r="E1754" t="n">
        <v>2</v>
      </c>
      <c r="F1754" t="n">
        <v>113.8</v>
      </c>
      <c r="G1754" t="n">
        <v>56.9</v>
      </c>
    </row>
    <row r="1755">
      <c r="A1755" t="inlineStr">
        <is>
          <t>Arcos</t>
        </is>
      </c>
      <c r="B1755" t="n">
        <v>21017</v>
      </c>
      <c r="C1755" t="inlineStr">
        <is>
          <t>OLEO DE ALGODAO SAUDE C/14,5KG</t>
        </is>
      </c>
      <c r="D1755" t="inlineStr">
        <is>
          <t>02/2026</t>
        </is>
      </c>
      <c r="E1755" t="n">
        <v>14</v>
      </c>
      <c r="F1755" t="n">
        <v>2182.6</v>
      </c>
      <c r="G1755" t="n">
        <v>155.9</v>
      </c>
    </row>
    <row r="1756">
      <c r="A1756" t="inlineStr">
        <is>
          <t>Arcos</t>
        </is>
      </c>
      <c r="B1756" t="n">
        <v>21019</v>
      </c>
      <c r="C1756" t="inlineStr">
        <is>
          <t>OLEO DE ALGODAO SOYA C/14,5KG</t>
        </is>
      </c>
      <c r="D1756" t="inlineStr">
        <is>
          <t>02/2026</t>
        </is>
      </c>
      <c r="E1756" t="n">
        <v>3</v>
      </c>
      <c r="F1756" t="n">
        <v>479.97</v>
      </c>
      <c r="G1756" t="n">
        <v>159.99</v>
      </c>
    </row>
    <row r="1757">
      <c r="A1757" t="inlineStr">
        <is>
          <t>Arcos</t>
        </is>
      </c>
      <c r="B1757" t="n">
        <v>21010</v>
      </c>
      <c r="C1757" t="inlineStr">
        <is>
          <t>OLEO DE CANOLA SAUDE C/900ML</t>
        </is>
      </c>
      <c r="D1757" t="inlineStr">
        <is>
          <t>02/2026</t>
        </is>
      </c>
      <c r="E1757" t="n">
        <v>140</v>
      </c>
      <c r="F1757" t="n">
        <v>1689</v>
      </c>
      <c r="G1757" t="n">
        <v>12.06</v>
      </c>
    </row>
    <row r="1758">
      <c r="A1758" t="inlineStr">
        <is>
          <t>Arcos</t>
        </is>
      </c>
      <c r="B1758" t="n">
        <v>28606</v>
      </c>
      <c r="C1758" t="inlineStr">
        <is>
          <t>ORGANIZADOR DE TALHERES C/ 5 COMPARTIMENTOS PRETO UN</t>
        </is>
      </c>
      <c r="D1758" t="inlineStr">
        <is>
          <t>02/2026</t>
        </is>
      </c>
      <c r="E1758" t="n">
        <v>6</v>
      </c>
      <c r="F1758" t="n">
        <v>269.4</v>
      </c>
      <c r="G1758" t="n">
        <v>44.9</v>
      </c>
    </row>
    <row r="1759">
      <c r="A1759" t="inlineStr">
        <is>
          <t>Arcos</t>
        </is>
      </c>
      <c r="B1759" t="n">
        <v>23096</v>
      </c>
      <c r="C1759" t="inlineStr">
        <is>
          <t>OVO BRANCO UN</t>
        </is>
      </c>
      <c r="D1759" t="inlineStr">
        <is>
          <t>02/2026</t>
        </is>
      </c>
      <c r="E1759" t="n">
        <v>330</v>
      </c>
      <c r="F1759" t="n">
        <v>219</v>
      </c>
      <c r="G1759" t="n">
        <v>0.66</v>
      </c>
    </row>
    <row r="1760">
      <c r="A1760" t="inlineStr">
        <is>
          <t>Arcos</t>
        </is>
      </c>
      <c r="B1760" t="n">
        <v>23095</v>
      </c>
      <c r="C1760" t="inlineStr">
        <is>
          <t>OVO CAIPIRA UN</t>
        </is>
      </c>
      <c r="D1760" t="inlineStr">
        <is>
          <t>02/2026</t>
        </is>
      </c>
      <c r="E1760" t="n">
        <v>1100</v>
      </c>
      <c r="F1760" t="n">
        <v>1322.5</v>
      </c>
      <c r="G1760" t="n">
        <v>1.2</v>
      </c>
    </row>
    <row r="1761">
      <c r="A1761" t="inlineStr">
        <is>
          <t>Arcos</t>
        </is>
      </c>
      <c r="B1761" t="n">
        <v>21703</v>
      </c>
      <c r="C1761" t="inlineStr">
        <is>
          <t>PALITO DE DENTE BAMBU 2,0 X 65MM CX C/500</t>
        </is>
      </c>
      <c r="D1761" t="inlineStr">
        <is>
          <t>02/2026</t>
        </is>
      </c>
      <c r="E1761" t="n">
        <v>6</v>
      </c>
      <c r="F1761" t="n">
        <v>58.8</v>
      </c>
      <c r="G1761" t="n">
        <v>9.800000000000001</v>
      </c>
    </row>
    <row r="1762">
      <c r="A1762" t="inlineStr">
        <is>
          <t>Arcos</t>
        </is>
      </c>
      <c r="B1762" t="n">
        <v>20623</v>
      </c>
      <c r="C1762" t="inlineStr">
        <is>
          <t xml:space="preserve">PALMITO IN NATURA UN </t>
        </is>
      </c>
      <c r="D1762" t="inlineStr">
        <is>
          <t>02/2026</t>
        </is>
      </c>
      <c r="E1762" t="n">
        <v>1.2</v>
      </c>
      <c r="F1762" t="n">
        <v>70.8</v>
      </c>
      <c r="G1762" t="n">
        <v>59</v>
      </c>
    </row>
    <row r="1763">
      <c r="A1763" t="inlineStr">
        <is>
          <t>Arcos</t>
        </is>
      </c>
      <c r="B1763" t="n">
        <v>19594</v>
      </c>
      <c r="C1763" t="inlineStr">
        <is>
          <t>PALMITO PUPUNHA TOLETE C/400G</t>
        </is>
      </c>
      <c r="D1763" t="inlineStr">
        <is>
          <t>02/2026</t>
        </is>
      </c>
      <c r="E1763" t="n">
        <v>5</v>
      </c>
      <c r="F1763" t="n">
        <v>152.25</v>
      </c>
      <c r="G1763" t="n">
        <v>30.45</v>
      </c>
    </row>
    <row r="1764">
      <c r="A1764" t="inlineStr">
        <is>
          <t>Arcos</t>
        </is>
      </c>
      <c r="B1764" t="n">
        <v>17162</v>
      </c>
      <c r="C1764" t="inlineStr">
        <is>
          <t>PANO MULTIUSO 28X240 C/600PANOS UM</t>
        </is>
      </c>
      <c r="D1764" t="inlineStr">
        <is>
          <t>02/2026</t>
        </is>
      </c>
      <c r="E1764" t="n">
        <v>18</v>
      </c>
      <c r="F1764" t="n">
        <v>978.6</v>
      </c>
      <c r="G1764" t="n">
        <v>54.37</v>
      </c>
    </row>
    <row r="1765">
      <c r="A1765" t="inlineStr">
        <is>
          <t>Arcos</t>
        </is>
      </c>
      <c r="B1765" t="n">
        <v>21372</v>
      </c>
      <c r="C1765" t="inlineStr">
        <is>
          <t>PAO BRIOCHE FORME C/ TAMPA UN</t>
        </is>
      </c>
      <c r="D1765" t="inlineStr">
        <is>
          <t>02/2026</t>
        </is>
      </c>
      <c r="E1765" t="n">
        <v>85</v>
      </c>
      <c r="F1765" t="n">
        <v>2635</v>
      </c>
      <c r="G1765" t="n">
        <v>31</v>
      </c>
    </row>
    <row r="1766">
      <c r="A1766" t="inlineStr">
        <is>
          <t>Arcos</t>
        </is>
      </c>
      <c r="B1766" t="n">
        <v>19135</v>
      </c>
      <c r="C1766" t="inlineStr">
        <is>
          <t>PAO DE FORMA SEVEN BOYS C/450G</t>
        </is>
      </c>
      <c r="D1766" t="inlineStr">
        <is>
          <t>02/2026</t>
        </is>
      </c>
      <c r="E1766" t="n">
        <v>79</v>
      </c>
      <c r="F1766" t="n">
        <v>564.2</v>
      </c>
      <c r="G1766" t="n">
        <v>7.14</v>
      </c>
    </row>
    <row r="1767">
      <c r="A1767" t="inlineStr">
        <is>
          <t>Arcos</t>
        </is>
      </c>
      <c r="B1767" t="n">
        <v>24833</v>
      </c>
      <c r="C1767" t="inlineStr">
        <is>
          <t>PAO DE QUEIJO 80G C/25UN</t>
        </is>
      </c>
      <c r="D1767" t="inlineStr">
        <is>
          <t>02/2026</t>
        </is>
      </c>
      <c r="E1767" t="n">
        <v>25</v>
      </c>
      <c r="F1767" t="n">
        <v>1193.75</v>
      </c>
      <c r="G1767" t="n">
        <v>47.75</v>
      </c>
    </row>
    <row r="1768">
      <c r="A1768" t="inlineStr">
        <is>
          <t>Arcos</t>
        </is>
      </c>
      <c r="B1768" t="n">
        <v>28730</v>
      </c>
      <c r="C1768" t="inlineStr">
        <is>
          <t>PAO DE QUEIJO EMPANADO PACOTE C/ 2KG KISABOR</t>
        </is>
      </c>
      <c r="D1768" t="inlineStr">
        <is>
          <t>02/2026</t>
        </is>
      </c>
      <c r="E1768" t="n">
        <v>20</v>
      </c>
      <c r="F1768" t="n">
        <v>720</v>
      </c>
      <c r="G1768" t="n">
        <v>36</v>
      </c>
    </row>
    <row r="1769">
      <c r="A1769" t="inlineStr">
        <is>
          <t>Arcos</t>
        </is>
      </c>
      <c r="B1769" t="n">
        <v>27399</v>
      </c>
      <c r="C1769" t="inlineStr">
        <is>
          <t>PAO DE QUEIJO TRAD LANCHE DONA ZELDA 25UN C/80GR - 2KG</t>
        </is>
      </c>
      <c r="D1769" t="inlineStr">
        <is>
          <t>02/2026</t>
        </is>
      </c>
      <c r="E1769" t="n">
        <v>20</v>
      </c>
      <c r="F1769" t="n">
        <v>1800</v>
      </c>
      <c r="G1769" t="n">
        <v>90</v>
      </c>
    </row>
    <row r="1770">
      <c r="A1770" t="inlineStr">
        <is>
          <t>Arcos</t>
        </is>
      </c>
      <c r="B1770" t="n">
        <v>19062</v>
      </c>
      <c r="C1770" t="inlineStr">
        <is>
          <t>PAO MINI HAMBURGUER BRIOCHE DE 30G (CAIXA COM 180 UN)</t>
        </is>
      </c>
      <c r="D1770" t="inlineStr">
        <is>
          <t>02/2026</t>
        </is>
      </c>
      <c r="E1770" t="n">
        <v>3</v>
      </c>
      <c r="F1770" t="n">
        <v>618.84</v>
      </c>
      <c r="G1770" t="n">
        <v>206.28</v>
      </c>
    </row>
    <row r="1771">
      <c r="A1771" t="inlineStr">
        <is>
          <t>Arcos</t>
        </is>
      </c>
      <c r="B1771" t="n">
        <v>28384</v>
      </c>
      <c r="C1771" t="inlineStr">
        <is>
          <t xml:space="preserve">PÃO PDC FORMA LEVAIN 750GR </t>
        </is>
      </c>
      <c r="D1771" t="inlineStr">
        <is>
          <t>02/2026</t>
        </is>
      </c>
      <c r="E1771" t="n">
        <v>10</v>
      </c>
      <c r="F1771" t="n">
        <v>260</v>
      </c>
      <c r="G1771" t="n">
        <v>26</v>
      </c>
    </row>
    <row r="1772">
      <c r="A1772" t="inlineStr">
        <is>
          <t>Arcos</t>
        </is>
      </c>
      <c r="B1772" t="n">
        <v>17413</v>
      </c>
      <c r="C1772" t="inlineStr">
        <is>
          <t>PAPEL HIGIENICO INTER/ FOLHA DUPLA INOVATTA C/2400 FOLHAS</t>
        </is>
      </c>
      <c r="D1772" t="inlineStr">
        <is>
          <t>02/2026</t>
        </is>
      </c>
      <c r="E1772" t="n">
        <v>6</v>
      </c>
      <c r="F1772" t="n">
        <v>1380</v>
      </c>
      <c r="G1772" t="n">
        <v>230</v>
      </c>
    </row>
    <row r="1773">
      <c r="A1773" t="inlineStr">
        <is>
          <t>Arcos</t>
        </is>
      </c>
      <c r="B1773" t="n">
        <v>17341</v>
      </c>
      <c r="C1773" t="inlineStr">
        <is>
          <t>PAPEL HIGIENICO ROLAO NOBRE 300M C/8</t>
        </is>
      </c>
      <c r="D1773" t="inlineStr">
        <is>
          <t>02/2026</t>
        </is>
      </c>
      <c r="E1773" t="n">
        <v>6</v>
      </c>
      <c r="F1773" t="n">
        <v>448.8</v>
      </c>
      <c r="G1773" t="n">
        <v>74.8</v>
      </c>
    </row>
    <row r="1774">
      <c r="A1774" t="inlineStr">
        <is>
          <t>Arcos</t>
        </is>
      </c>
      <c r="B1774" t="n">
        <v>17430</v>
      </c>
      <c r="C1774" t="inlineStr">
        <is>
          <t>PAPEL MANTEIGA GRANAPEL 50X70 35G C/400</t>
        </is>
      </c>
      <c r="D1774" t="inlineStr">
        <is>
          <t>02/2026</t>
        </is>
      </c>
      <c r="E1774" t="n">
        <v>3</v>
      </c>
      <c r="F1774" t="n">
        <v>2193.6</v>
      </c>
      <c r="G1774" t="n">
        <v>731.2</v>
      </c>
    </row>
    <row r="1775">
      <c r="A1775" t="inlineStr">
        <is>
          <t>Arcos</t>
        </is>
      </c>
      <c r="B1775" t="n">
        <v>24843</v>
      </c>
      <c r="C1775" t="inlineStr">
        <is>
          <t>PAPEL TOALHA BOBINA NOBRE 08/26 C/6UN</t>
        </is>
      </c>
      <c r="D1775" t="inlineStr">
        <is>
          <t>02/2026</t>
        </is>
      </c>
      <c r="E1775" t="n">
        <v>30</v>
      </c>
      <c r="F1775" t="n">
        <v>1767</v>
      </c>
      <c r="G1775" t="n">
        <v>58.9</v>
      </c>
    </row>
    <row r="1776">
      <c r="A1776" t="inlineStr">
        <is>
          <t>Arcos</t>
        </is>
      </c>
      <c r="B1776" t="n">
        <v>17416</v>
      </c>
      <c r="C1776" t="inlineStr">
        <is>
          <t>PAPEL TOALHA INTER/ 100% CELULOSE SULLEG C/2000</t>
        </is>
      </c>
      <c r="D1776" t="inlineStr">
        <is>
          <t>02/2026</t>
        </is>
      </c>
      <c r="E1776" t="n">
        <v>20</v>
      </c>
      <c r="F1776" t="n">
        <v>971.6</v>
      </c>
      <c r="G1776" t="n">
        <v>48.58</v>
      </c>
    </row>
    <row r="1777">
      <c r="A1777" t="inlineStr">
        <is>
          <t>Arcos</t>
        </is>
      </c>
      <c r="B1777" t="n">
        <v>24505</v>
      </c>
      <c r="C1777" t="inlineStr">
        <is>
          <t>PAPEL TOALHA SNOB 1X2 UN</t>
        </is>
      </c>
      <c r="D1777" t="inlineStr">
        <is>
          <t>02/2026</t>
        </is>
      </c>
      <c r="E1777" t="n">
        <v>10</v>
      </c>
      <c r="F1777" t="n">
        <v>58.9</v>
      </c>
      <c r="G1777" t="n">
        <v>5.89</v>
      </c>
    </row>
    <row r="1778">
      <c r="A1778" t="inlineStr">
        <is>
          <t>Arcos</t>
        </is>
      </c>
      <c r="B1778" t="n">
        <v>23502</v>
      </c>
      <c r="C1778" t="inlineStr">
        <is>
          <t>PAPRICA DEFUMADA PCT 500G UN</t>
        </is>
      </c>
      <c r="D1778" t="inlineStr">
        <is>
          <t>02/2026</t>
        </is>
      </c>
      <c r="E1778" t="n">
        <v>4</v>
      </c>
      <c r="F1778" t="n">
        <v>59.6</v>
      </c>
      <c r="G1778" t="n">
        <v>14.9</v>
      </c>
    </row>
    <row r="1779">
      <c r="A1779" t="inlineStr">
        <is>
          <t>Arcos</t>
        </is>
      </c>
      <c r="B1779" t="n">
        <v>19932</v>
      </c>
      <c r="C1779" t="inlineStr">
        <is>
          <t>PAPRICA DOCE 500GR</t>
        </is>
      </c>
      <c r="D1779" t="inlineStr">
        <is>
          <t>02/2026</t>
        </is>
      </c>
      <c r="E1779" t="n">
        <v>4</v>
      </c>
      <c r="F1779" t="n">
        <v>28</v>
      </c>
      <c r="G1779" t="n">
        <v>7</v>
      </c>
    </row>
    <row r="1780">
      <c r="A1780" t="inlineStr">
        <is>
          <t>Arcos</t>
        </is>
      </c>
      <c r="B1780" t="n">
        <v>24400</v>
      </c>
      <c r="C1780" t="inlineStr">
        <is>
          <t>PAPRICA DOCE PCT/500G UN</t>
        </is>
      </c>
      <c r="D1780" t="inlineStr">
        <is>
          <t>02/2026</t>
        </is>
      </c>
      <c r="E1780" t="n">
        <v>1</v>
      </c>
      <c r="F1780" t="n">
        <v>14</v>
      </c>
      <c r="G1780" t="n">
        <v>14</v>
      </c>
    </row>
    <row r="1781">
      <c r="A1781" t="inlineStr">
        <is>
          <t>Arcos</t>
        </is>
      </c>
      <c r="B1781" t="n">
        <v>24401</v>
      </c>
      <c r="C1781" t="inlineStr">
        <is>
          <t>PAPRICA PICANTE PCT 500G UN</t>
        </is>
      </c>
      <c r="D1781" t="inlineStr">
        <is>
          <t>02/2026</t>
        </is>
      </c>
      <c r="E1781" t="n">
        <v>2</v>
      </c>
      <c r="F1781" t="n">
        <v>28</v>
      </c>
      <c r="G1781" t="n">
        <v>14</v>
      </c>
    </row>
    <row r="1782">
      <c r="A1782" t="inlineStr">
        <is>
          <t>Arcos</t>
        </is>
      </c>
      <c r="B1782" t="n">
        <v>25126</v>
      </c>
      <c r="C1782" t="inlineStr">
        <is>
          <t>PATINHO EM BIFE KG</t>
        </is>
      </c>
      <c r="D1782" t="inlineStr">
        <is>
          <t>02/2026</t>
        </is>
      </c>
      <c r="E1782" t="n">
        <v>26.8</v>
      </c>
      <c r="F1782" t="n">
        <v>1122.92</v>
      </c>
      <c r="G1782" t="n">
        <v>41.9</v>
      </c>
    </row>
    <row r="1783">
      <c r="A1783" t="inlineStr">
        <is>
          <t>Arcos</t>
        </is>
      </c>
      <c r="B1783" t="n">
        <v>18832</v>
      </c>
      <c r="C1783" t="inlineStr">
        <is>
          <t>PATINHO MOIDO KG</t>
        </is>
      </c>
      <c r="D1783" t="inlineStr">
        <is>
          <t>02/2026</t>
        </is>
      </c>
      <c r="E1783" t="n">
        <v>46.4</v>
      </c>
      <c r="F1783" t="n">
        <v>1837.07</v>
      </c>
      <c r="G1783" t="n">
        <v>39.59</v>
      </c>
    </row>
    <row r="1784">
      <c r="A1784" t="inlineStr">
        <is>
          <t>Arcos</t>
        </is>
      </c>
      <c r="B1784" t="n">
        <v>19589</v>
      </c>
      <c r="C1784" t="inlineStr">
        <is>
          <t>PEPINO JAPONES KG</t>
        </is>
      </c>
      <c r="D1784" t="inlineStr">
        <is>
          <t>02/2026</t>
        </is>
      </c>
      <c r="E1784" t="n">
        <v>8.25</v>
      </c>
      <c r="F1784" t="n">
        <v>39.6</v>
      </c>
      <c r="G1784" t="n">
        <v>4.8</v>
      </c>
    </row>
    <row r="1785">
      <c r="A1785" t="inlineStr">
        <is>
          <t>Arcos</t>
        </is>
      </c>
      <c r="B1785" t="n">
        <v>19728</v>
      </c>
      <c r="C1785" t="inlineStr">
        <is>
          <t>PERA WILLIAM KG</t>
        </is>
      </c>
      <c r="D1785" t="inlineStr">
        <is>
          <t>02/2026</t>
        </is>
      </c>
      <c r="E1785" t="n">
        <v>3.1</v>
      </c>
      <c r="F1785" t="n">
        <v>40.46</v>
      </c>
      <c r="G1785" t="n">
        <v>13.05</v>
      </c>
    </row>
    <row r="1786">
      <c r="A1786" t="inlineStr">
        <is>
          <t>Arcos</t>
        </is>
      </c>
      <c r="B1786" t="n">
        <v>26580</v>
      </c>
      <c r="C1786" t="inlineStr">
        <is>
          <t>PERNIL CORDEIRO FREDDI KG</t>
        </is>
      </c>
      <c r="D1786" t="inlineStr">
        <is>
          <t>02/2026</t>
        </is>
      </c>
      <c r="E1786" t="n">
        <v>21.89</v>
      </c>
      <c r="F1786" t="n">
        <v>2451.68</v>
      </c>
      <c r="G1786" t="n">
        <v>112</v>
      </c>
    </row>
    <row r="1787">
      <c r="A1787" t="inlineStr">
        <is>
          <t>Arcos</t>
        </is>
      </c>
      <c r="B1787" t="n">
        <v>18667</v>
      </c>
      <c r="C1787" t="inlineStr">
        <is>
          <t>PERNIL SUINO SEM OSSO EM CUBOS KG</t>
        </is>
      </c>
      <c r="D1787" t="inlineStr">
        <is>
          <t>02/2026</t>
        </is>
      </c>
      <c r="E1787" t="n">
        <v>52</v>
      </c>
      <c r="F1787" t="n">
        <v>1039.48</v>
      </c>
      <c r="G1787" t="n">
        <v>19.99</v>
      </c>
    </row>
    <row r="1788">
      <c r="A1788" t="inlineStr">
        <is>
          <t>Arcos</t>
        </is>
      </c>
      <c r="B1788" t="n">
        <v>19583</v>
      </c>
      <c r="C1788" t="inlineStr">
        <is>
          <t>PIMENTA BIQUINHO KG</t>
        </is>
      </c>
      <c r="D1788" t="inlineStr">
        <is>
          <t>02/2026</t>
        </is>
      </c>
      <c r="E1788" t="n">
        <v>0.33</v>
      </c>
      <c r="F1788" t="n">
        <v>15.83</v>
      </c>
      <c r="G1788" t="n">
        <v>47.97</v>
      </c>
    </row>
    <row r="1789">
      <c r="A1789" t="inlineStr">
        <is>
          <t>Arcos</t>
        </is>
      </c>
      <c r="B1789" t="n">
        <v>19575</v>
      </c>
      <c r="C1789" t="inlineStr">
        <is>
          <t>PIMENTA DE CHEIRO VERDE KG</t>
        </is>
      </c>
      <c r="D1789" t="inlineStr">
        <is>
          <t>02/2026</t>
        </is>
      </c>
      <c r="E1789" t="n">
        <v>3.5</v>
      </c>
      <c r="F1789" t="n">
        <v>100.3</v>
      </c>
      <c r="G1789" t="n">
        <v>28.66</v>
      </c>
    </row>
    <row r="1790">
      <c r="A1790" t="inlineStr">
        <is>
          <t>Arcos</t>
        </is>
      </c>
      <c r="B1790" t="n">
        <v>19572</v>
      </c>
      <c r="C1790" t="inlineStr">
        <is>
          <t>PIMENTA DEDO DE MOCA KG</t>
        </is>
      </c>
      <c r="D1790" t="inlineStr">
        <is>
          <t>02/2026</t>
        </is>
      </c>
      <c r="E1790" t="n">
        <v>1.38</v>
      </c>
      <c r="F1790" t="n">
        <v>25.75</v>
      </c>
      <c r="G1790" t="n">
        <v>18.66</v>
      </c>
    </row>
    <row r="1791">
      <c r="A1791" t="inlineStr">
        <is>
          <t>Arcos</t>
        </is>
      </c>
      <c r="B1791" t="n">
        <v>19567</v>
      </c>
      <c r="C1791" t="inlineStr">
        <is>
          <t>PIMENTA JAMAICA EM GRAO KG</t>
        </is>
      </c>
      <c r="D1791" t="inlineStr">
        <is>
          <t>02/2026</t>
        </is>
      </c>
      <c r="E1791" t="n">
        <v>2</v>
      </c>
      <c r="F1791" t="n">
        <v>340</v>
      </c>
      <c r="G1791" t="n">
        <v>170</v>
      </c>
    </row>
    <row r="1792">
      <c r="A1792" t="inlineStr">
        <is>
          <t>Arcos</t>
        </is>
      </c>
      <c r="B1792" t="n">
        <v>19562</v>
      </c>
      <c r="C1792" t="inlineStr">
        <is>
          <t>PIMENTAO AMARELO KG</t>
        </is>
      </c>
      <c r="D1792" t="inlineStr">
        <is>
          <t>02/2026</t>
        </is>
      </c>
      <c r="E1792" t="n">
        <v>0.5</v>
      </c>
      <c r="F1792" t="n">
        <v>6.25</v>
      </c>
      <c r="G1792" t="n">
        <v>12.5</v>
      </c>
    </row>
    <row r="1793">
      <c r="A1793" t="inlineStr">
        <is>
          <t>Arcos</t>
        </is>
      </c>
      <c r="B1793" t="n">
        <v>23198</v>
      </c>
      <c r="C1793" t="inlineStr">
        <is>
          <t>PIMENTAO VERMELHO KG</t>
        </is>
      </c>
      <c r="D1793" t="inlineStr">
        <is>
          <t>02/2026</t>
        </is>
      </c>
      <c r="E1793" t="n">
        <v>5.3</v>
      </c>
      <c r="F1793" t="n">
        <v>75.95</v>
      </c>
      <c r="G1793" t="n">
        <v>14.33</v>
      </c>
    </row>
    <row r="1794">
      <c r="A1794" t="inlineStr">
        <is>
          <t>Arcos</t>
        </is>
      </c>
      <c r="B1794" t="n">
        <v>27360</v>
      </c>
      <c r="C1794" t="inlineStr">
        <is>
          <t>PISCO QUEBRANTA BARSOL 4LT</t>
        </is>
      </c>
      <c r="D1794" t="inlineStr">
        <is>
          <t>02/2026</t>
        </is>
      </c>
      <c r="E1794" t="n">
        <v>2</v>
      </c>
      <c r="F1794" t="n">
        <v>778</v>
      </c>
      <c r="G1794" t="n">
        <v>389</v>
      </c>
    </row>
    <row r="1795">
      <c r="A1795" t="inlineStr">
        <is>
          <t>Arcos</t>
        </is>
      </c>
      <c r="B1795" t="n">
        <v>20349</v>
      </c>
      <c r="C1795" t="inlineStr">
        <is>
          <t>POLENTA PRE COZIDA DIVELLA 500G</t>
        </is>
      </c>
      <c r="D1795" t="inlineStr">
        <is>
          <t>02/2026</t>
        </is>
      </c>
      <c r="E1795" t="n">
        <v>32</v>
      </c>
      <c r="F1795" t="n">
        <v>408</v>
      </c>
      <c r="G1795" t="n">
        <v>12.75</v>
      </c>
    </row>
    <row r="1796">
      <c r="A1796" t="inlineStr">
        <is>
          <t>Arcos</t>
        </is>
      </c>
      <c r="B1796" t="n">
        <v>19790</v>
      </c>
      <c r="C1796" t="inlineStr">
        <is>
          <t>POLPA DE AVOCADO KG</t>
        </is>
      </c>
      <c r="D1796" t="inlineStr">
        <is>
          <t>02/2026</t>
        </is>
      </c>
      <c r="E1796" t="n">
        <v>7</v>
      </c>
      <c r="F1796" t="n">
        <v>306.25</v>
      </c>
      <c r="G1796" t="n">
        <v>43.75</v>
      </c>
    </row>
    <row r="1797">
      <c r="A1797" t="inlineStr">
        <is>
          <t>Arcos</t>
        </is>
      </c>
      <c r="B1797" t="n">
        <v>26425</v>
      </c>
      <c r="C1797" t="inlineStr">
        <is>
          <t>POLPA DE CAJA KG</t>
        </is>
      </c>
      <c r="D1797" t="inlineStr">
        <is>
          <t>02/2026</t>
        </is>
      </c>
      <c r="E1797" t="n">
        <v>45</v>
      </c>
      <c r="F1797" t="n">
        <v>1346</v>
      </c>
      <c r="G1797" t="n">
        <v>29.91</v>
      </c>
    </row>
    <row r="1798">
      <c r="A1798" t="inlineStr">
        <is>
          <t>Arcos</t>
        </is>
      </c>
      <c r="B1798" t="n">
        <v>21400</v>
      </c>
      <c r="C1798" t="inlineStr">
        <is>
          <t>PRESUNTO COZIDO MAGRO KG</t>
        </is>
      </c>
      <c r="D1798" t="inlineStr">
        <is>
          <t>02/2026</t>
        </is>
      </c>
      <c r="E1798" t="n">
        <v>7</v>
      </c>
      <c r="F1798" t="n">
        <v>200.9</v>
      </c>
      <c r="G1798" t="n">
        <v>28.7</v>
      </c>
    </row>
    <row r="1799">
      <c r="A1799" t="inlineStr">
        <is>
          <t>Arcos</t>
        </is>
      </c>
      <c r="B1799" t="n">
        <v>24507</v>
      </c>
      <c r="C1799" t="inlineStr">
        <is>
          <t>PROAUTO ALCOOL LIQUIDO 70% KIMI LIQUID 1L UN</t>
        </is>
      </c>
      <c r="D1799" t="inlineStr">
        <is>
          <t>02/2026</t>
        </is>
      </c>
      <c r="E1799" t="n">
        <v>16</v>
      </c>
      <c r="F1799" t="n">
        <v>1362.6</v>
      </c>
      <c r="G1799" t="n">
        <v>85.16</v>
      </c>
    </row>
    <row r="1800">
      <c r="A1800" t="inlineStr">
        <is>
          <t>Arcos</t>
        </is>
      </c>
      <c r="B1800" t="n">
        <v>26393</v>
      </c>
      <c r="C1800" t="inlineStr">
        <is>
          <t>PROAUTO DESINCRUSTANTE KLINBE 5L</t>
        </is>
      </c>
      <c r="D1800" t="inlineStr">
        <is>
          <t>02/2026</t>
        </is>
      </c>
      <c r="E1800" t="n">
        <v>4</v>
      </c>
      <c r="F1800" t="n">
        <v>439.16</v>
      </c>
      <c r="G1800" t="n">
        <v>109.79</v>
      </c>
    </row>
    <row r="1801">
      <c r="A1801" t="inlineStr">
        <is>
          <t>Arcos</t>
        </is>
      </c>
      <c r="B1801" t="n">
        <v>26395</v>
      </c>
      <c r="C1801" t="inlineStr">
        <is>
          <t>PROAUTO DETERGENTE CLORADO PRO HA 3000CL 5L</t>
        </is>
      </c>
      <c r="D1801" t="inlineStr">
        <is>
          <t>02/2026</t>
        </is>
      </c>
      <c r="E1801" t="n">
        <v>8</v>
      </c>
      <c r="F1801" t="n">
        <v>1029.76</v>
      </c>
      <c r="G1801" t="n">
        <v>128.72</v>
      </c>
    </row>
    <row r="1802">
      <c r="A1802" t="inlineStr">
        <is>
          <t>Arcos</t>
        </is>
      </c>
      <c r="B1802" t="n">
        <v>24514</v>
      </c>
      <c r="C1802" t="inlineStr">
        <is>
          <t>PROAUTO DETERGENTE NEUTRO NEUTER SUPER 5 L</t>
        </is>
      </c>
      <c r="D1802" t="inlineStr">
        <is>
          <t>02/2026</t>
        </is>
      </c>
      <c r="E1802" t="n">
        <v>24</v>
      </c>
      <c r="F1802" t="n">
        <v>2964.96</v>
      </c>
      <c r="G1802" t="n">
        <v>123.54</v>
      </c>
    </row>
    <row r="1803">
      <c r="A1803" t="inlineStr">
        <is>
          <t>Arcos</t>
        </is>
      </c>
      <c r="B1803" t="n">
        <v>17108</v>
      </c>
      <c r="C1803" t="inlineStr">
        <is>
          <t xml:space="preserve">PROAUTO LIMPA ALUMINIO AB AL200 5L </t>
        </is>
      </c>
      <c r="D1803" t="inlineStr">
        <is>
          <t>02/2026</t>
        </is>
      </c>
      <c r="E1803" t="n">
        <v>2</v>
      </c>
      <c r="F1803" t="n">
        <v>310.54</v>
      </c>
      <c r="G1803" t="n">
        <v>155.27</v>
      </c>
    </row>
    <row r="1804">
      <c r="A1804" t="inlineStr">
        <is>
          <t>Arcos</t>
        </is>
      </c>
      <c r="B1804" t="n">
        <v>24845</v>
      </c>
      <c r="C1804" t="inlineStr">
        <is>
          <t>PROAUTO SABONETE LIQUIDO ERVA DOCE KREAM SOAP 5L</t>
        </is>
      </c>
      <c r="D1804" t="inlineStr">
        <is>
          <t>02/2026</t>
        </is>
      </c>
      <c r="E1804" t="n">
        <v>2</v>
      </c>
      <c r="F1804" t="n">
        <v>251.26</v>
      </c>
      <c r="G1804" t="n">
        <v>125.63</v>
      </c>
    </row>
    <row r="1805">
      <c r="A1805" t="inlineStr">
        <is>
          <t>Arcos</t>
        </is>
      </c>
      <c r="B1805" t="n">
        <v>17526</v>
      </c>
      <c r="C1805" t="inlineStr">
        <is>
          <t>PROTETOR DE ASSENTO SANITARIO C/ 120UN</t>
        </is>
      </c>
      <c r="D1805" t="inlineStr">
        <is>
          <t>02/2026</t>
        </is>
      </c>
      <c r="E1805" t="n">
        <v>6</v>
      </c>
      <c r="F1805" t="n">
        <v>105</v>
      </c>
      <c r="G1805" t="n">
        <v>17.5</v>
      </c>
    </row>
    <row r="1806">
      <c r="A1806" t="inlineStr">
        <is>
          <t>Arcos</t>
        </is>
      </c>
      <c r="B1806" t="n">
        <v>25050</v>
      </c>
      <c r="C1806" t="inlineStr">
        <is>
          <t>QUEIJO BOURSIN NATURAL 1KG</t>
        </is>
      </c>
      <c r="D1806" t="inlineStr">
        <is>
          <t>02/2026</t>
        </is>
      </c>
      <c r="E1806" t="n">
        <v>10</v>
      </c>
      <c r="F1806" t="n">
        <v>819</v>
      </c>
      <c r="G1806" t="n">
        <v>81.90000000000001</v>
      </c>
    </row>
    <row r="1807">
      <c r="A1807" t="inlineStr">
        <is>
          <t>Arcos</t>
        </is>
      </c>
      <c r="B1807" t="n">
        <v>19370</v>
      </c>
      <c r="C1807" t="inlineStr">
        <is>
          <t>QUEIJO CAMEMBERT SERRA DAS ANTAS CX 1,680KG C/12 DE 140G KG</t>
        </is>
      </c>
      <c r="D1807" t="inlineStr">
        <is>
          <t>02/2026</t>
        </is>
      </c>
      <c r="E1807" t="n">
        <v>51.44</v>
      </c>
      <c r="F1807" t="n">
        <v>4876.52</v>
      </c>
      <c r="G1807" t="n">
        <v>94.8</v>
      </c>
    </row>
    <row r="1808">
      <c r="A1808" t="inlineStr">
        <is>
          <t>Arcos</t>
        </is>
      </c>
      <c r="B1808" t="n">
        <v>19356</v>
      </c>
      <c r="C1808" t="inlineStr">
        <is>
          <t>QUEIJO COALHO QUATA KG</t>
        </is>
      </c>
      <c r="D1808" t="inlineStr">
        <is>
          <t>02/2026</t>
        </is>
      </c>
      <c r="E1808" t="n">
        <v>36.1</v>
      </c>
      <c r="F1808" t="n">
        <v>2005.72</v>
      </c>
      <c r="G1808" t="n">
        <v>55.56</v>
      </c>
    </row>
    <row r="1809">
      <c r="A1809" t="inlineStr">
        <is>
          <t>Arcos</t>
        </is>
      </c>
      <c r="B1809" t="n">
        <v>23082</v>
      </c>
      <c r="C1809" t="inlineStr">
        <is>
          <t>QUEIJO DE CABRA BOURSIN EM PASTA KG</t>
        </is>
      </c>
      <c r="D1809" t="inlineStr">
        <is>
          <t>02/2026</t>
        </is>
      </c>
      <c r="E1809" t="n">
        <v>20</v>
      </c>
      <c r="F1809" t="n">
        <v>1638</v>
      </c>
      <c r="G1809" t="n">
        <v>81.90000000000001</v>
      </c>
    </row>
    <row r="1810">
      <c r="A1810" t="inlineStr">
        <is>
          <t>Arcos</t>
        </is>
      </c>
      <c r="B1810" t="n">
        <v>25868</v>
      </c>
      <c r="C1810" t="inlineStr">
        <is>
          <t>QUEIJO GORGONZOLA DOLCE SERRA DAS ANTAS KG</t>
        </is>
      </c>
      <c r="D1810" t="inlineStr">
        <is>
          <t>02/2026</t>
        </is>
      </c>
      <c r="E1810" t="n">
        <v>2.42</v>
      </c>
      <c r="F1810" t="n">
        <v>237.63</v>
      </c>
      <c r="G1810" t="n">
        <v>98.19</v>
      </c>
    </row>
    <row r="1811">
      <c r="A1811" t="inlineStr">
        <is>
          <t>Arcos</t>
        </is>
      </c>
      <c r="B1811" t="n">
        <v>26596</v>
      </c>
      <c r="C1811" t="inlineStr">
        <is>
          <t>QUEIJO GORGONZOLA SERRA DAS ANTAS (PECAS DE 660G) KG</t>
        </is>
      </c>
      <c r="D1811" t="inlineStr">
        <is>
          <t>02/2026</t>
        </is>
      </c>
      <c r="E1811" t="n">
        <v>3.16</v>
      </c>
      <c r="F1811" t="n">
        <v>316.13</v>
      </c>
      <c r="G1811" t="n">
        <v>100.04</v>
      </c>
    </row>
    <row r="1812">
      <c r="A1812" t="inlineStr">
        <is>
          <t>Arcos</t>
        </is>
      </c>
      <c r="B1812" t="n">
        <v>19339</v>
      </c>
      <c r="C1812" t="inlineStr">
        <is>
          <t>QUEIJO MINAS PADRAO BRINCO OURO C/500G KG</t>
        </is>
      </c>
      <c r="D1812" t="inlineStr">
        <is>
          <t>02/2026</t>
        </is>
      </c>
      <c r="E1812" t="n">
        <v>7.62</v>
      </c>
      <c r="F1812" t="n">
        <v>525.02</v>
      </c>
      <c r="G1812" t="n">
        <v>68.90000000000001</v>
      </c>
    </row>
    <row r="1813">
      <c r="A1813" t="inlineStr">
        <is>
          <t>Arcos</t>
        </is>
      </c>
      <c r="B1813" t="n">
        <v>26594</v>
      </c>
      <c r="C1813" t="inlineStr">
        <is>
          <t>QUEIJO MOGIANA KG</t>
        </is>
      </c>
      <c r="D1813" t="inlineStr">
        <is>
          <t>02/2026</t>
        </is>
      </c>
      <c r="E1813" t="n">
        <v>9.4</v>
      </c>
      <c r="F1813" t="n">
        <v>816.86</v>
      </c>
      <c r="G1813" t="n">
        <v>86.90000000000001</v>
      </c>
    </row>
    <row r="1814">
      <c r="A1814" t="inlineStr">
        <is>
          <t>Arcos</t>
        </is>
      </c>
      <c r="B1814" t="n">
        <v>19324</v>
      </c>
      <c r="C1814" t="inlineStr">
        <is>
          <t>QUEIJO MUSSARELA TRES MARIAS KG</t>
        </is>
      </c>
      <c r="D1814" t="inlineStr">
        <is>
          <t>02/2026</t>
        </is>
      </c>
      <c r="E1814" t="n">
        <v>40.72</v>
      </c>
      <c r="F1814" t="n">
        <v>1210.33</v>
      </c>
      <c r="G1814" t="n">
        <v>29.72</v>
      </c>
    </row>
    <row r="1815">
      <c r="A1815" t="inlineStr">
        <is>
          <t>Arcos</t>
        </is>
      </c>
      <c r="B1815" t="n">
        <v>19297</v>
      </c>
      <c r="C1815" t="inlineStr">
        <is>
          <t>QUEIJO PARMESAO LA SERENISSIMA KG</t>
        </is>
      </c>
      <c r="D1815" t="inlineStr">
        <is>
          <t>02/2026</t>
        </is>
      </c>
      <c r="E1815" t="n">
        <v>58</v>
      </c>
      <c r="F1815" t="n">
        <v>4111.78</v>
      </c>
      <c r="G1815" t="n">
        <v>70.89</v>
      </c>
    </row>
    <row r="1816">
      <c r="A1816" t="inlineStr">
        <is>
          <t>Arcos</t>
        </is>
      </c>
      <c r="B1816" t="n">
        <v>19558</v>
      </c>
      <c r="C1816" t="inlineStr">
        <is>
          <t>QUIABO KG</t>
        </is>
      </c>
      <c r="D1816" t="inlineStr">
        <is>
          <t>02/2026</t>
        </is>
      </c>
      <c r="E1816" t="n">
        <v>7</v>
      </c>
      <c r="F1816" t="n">
        <v>103.93</v>
      </c>
      <c r="G1816" t="n">
        <v>14.85</v>
      </c>
    </row>
    <row r="1817">
      <c r="A1817" t="inlineStr">
        <is>
          <t>Arcos</t>
        </is>
      </c>
      <c r="B1817" t="n">
        <v>23195</v>
      </c>
      <c r="C1817" t="inlineStr">
        <is>
          <t>RABANETE KG</t>
        </is>
      </c>
      <c r="D1817" t="inlineStr">
        <is>
          <t>02/2026</t>
        </is>
      </c>
      <c r="E1817" t="n">
        <v>3.02</v>
      </c>
      <c r="F1817" t="n">
        <v>43.79</v>
      </c>
      <c r="G1817" t="n">
        <v>14.5</v>
      </c>
    </row>
    <row r="1818">
      <c r="A1818" t="inlineStr">
        <is>
          <t>Arcos</t>
        </is>
      </c>
      <c r="B1818" t="n">
        <v>19553</v>
      </c>
      <c r="C1818" t="inlineStr">
        <is>
          <t>REPOLHO BRANCO KG</t>
        </is>
      </c>
      <c r="D1818" t="inlineStr">
        <is>
          <t>02/2026</t>
        </is>
      </c>
      <c r="E1818" t="n">
        <v>2.5</v>
      </c>
      <c r="F1818" t="n">
        <v>12.7</v>
      </c>
      <c r="G1818" t="n">
        <v>5.08</v>
      </c>
    </row>
    <row r="1819">
      <c r="A1819" t="inlineStr">
        <is>
          <t>Arcos</t>
        </is>
      </c>
      <c r="B1819" t="n">
        <v>28171</v>
      </c>
      <c r="C1819" t="inlineStr">
        <is>
          <t>RODO DE ALUMINIO 60CM COM CABO UN</t>
        </is>
      </c>
      <c r="D1819" t="inlineStr">
        <is>
          <t>02/2026</t>
        </is>
      </c>
      <c r="E1819" t="n">
        <v>4</v>
      </c>
      <c r="F1819" t="n">
        <v>147.8</v>
      </c>
      <c r="G1819" t="n">
        <v>36.95</v>
      </c>
    </row>
    <row r="1820">
      <c r="A1820" t="inlineStr">
        <is>
          <t>Arcos</t>
        </is>
      </c>
      <c r="B1820" t="n">
        <v>17138</v>
      </c>
      <c r="C1820" t="inlineStr">
        <is>
          <t>RODO DE PLASTICO COM CABO CONDOR 40CM UN</t>
        </is>
      </c>
      <c r="D1820" t="inlineStr">
        <is>
          <t>02/2026</t>
        </is>
      </c>
      <c r="E1820" t="n">
        <v>4</v>
      </c>
      <c r="F1820" t="n">
        <v>42</v>
      </c>
      <c r="G1820" t="n">
        <v>10.5</v>
      </c>
    </row>
    <row r="1821">
      <c r="A1821" t="inlineStr">
        <is>
          <t>Arcos</t>
        </is>
      </c>
      <c r="B1821" t="n">
        <v>19721</v>
      </c>
      <c r="C1821" t="inlineStr">
        <is>
          <t>ROMA KG</t>
        </is>
      </c>
      <c r="D1821" t="inlineStr">
        <is>
          <t>02/2026</t>
        </is>
      </c>
      <c r="E1821" t="n">
        <v>9</v>
      </c>
      <c r="F1821" t="n">
        <v>346.88</v>
      </c>
      <c r="G1821" t="n">
        <v>38.54</v>
      </c>
    </row>
    <row r="1822">
      <c r="A1822" t="inlineStr">
        <is>
          <t>Arcos</t>
        </is>
      </c>
      <c r="B1822" t="n">
        <v>19472</v>
      </c>
      <c r="C1822" t="inlineStr">
        <is>
          <t>RUCULA KG</t>
        </is>
      </c>
      <c r="D1822" t="inlineStr">
        <is>
          <t>02/2026</t>
        </is>
      </c>
      <c r="E1822" t="n">
        <v>14.5</v>
      </c>
      <c r="F1822" t="n">
        <v>391.5</v>
      </c>
      <c r="G1822" t="n">
        <v>27</v>
      </c>
    </row>
    <row r="1823">
      <c r="A1823" t="inlineStr">
        <is>
          <t>Arcos</t>
        </is>
      </c>
      <c r="B1823" t="n">
        <v>18275</v>
      </c>
      <c r="C1823" t="inlineStr">
        <is>
          <t>RUM BACARDI 4 ANOS 750ML</t>
        </is>
      </c>
      <c r="D1823" t="inlineStr">
        <is>
          <t>02/2026</t>
        </is>
      </c>
      <c r="E1823" t="n">
        <v>4</v>
      </c>
      <c r="F1823" t="n">
        <v>298.56</v>
      </c>
      <c r="G1823" t="n">
        <v>74.64</v>
      </c>
    </row>
    <row r="1824">
      <c r="A1824" t="inlineStr">
        <is>
          <t>Arcos</t>
        </is>
      </c>
      <c r="B1824" t="n">
        <v>18272</v>
      </c>
      <c r="C1824" t="inlineStr">
        <is>
          <t>RUM BACARDI SUPERIOR CARTA BLANCA 980ML</t>
        </is>
      </c>
      <c r="D1824" t="inlineStr">
        <is>
          <t>02/2026</t>
        </is>
      </c>
      <c r="E1824" t="n">
        <v>8</v>
      </c>
      <c r="F1824" t="n">
        <v>272</v>
      </c>
      <c r="G1824" t="n">
        <v>34</v>
      </c>
    </row>
    <row r="1825">
      <c r="A1825" t="inlineStr">
        <is>
          <t>Arcos</t>
        </is>
      </c>
      <c r="B1825" t="n">
        <v>18261</v>
      </c>
      <c r="C1825" t="inlineStr">
        <is>
          <t>RUM ZACAPA 23 ANOS 750ML</t>
        </is>
      </c>
      <c r="D1825" t="inlineStr">
        <is>
          <t>02/2026</t>
        </is>
      </c>
      <c r="E1825" t="n">
        <v>7</v>
      </c>
      <c r="F1825" t="n">
        <v>3197.56</v>
      </c>
      <c r="G1825" t="n">
        <v>456.79</v>
      </c>
    </row>
    <row r="1826">
      <c r="A1826" t="inlineStr">
        <is>
          <t>Arcos</t>
        </is>
      </c>
      <c r="B1826" t="n">
        <v>28140</v>
      </c>
      <c r="C1826" t="inlineStr">
        <is>
          <t>SABONETE ANTISSEPTICO KIMI CREAM PROAUTO 5L UN</t>
        </is>
      </c>
      <c r="D1826" t="inlineStr">
        <is>
          <t>02/2026</t>
        </is>
      </c>
      <c r="E1826" t="n">
        <v>4</v>
      </c>
      <c r="F1826" t="n">
        <v>451.72</v>
      </c>
      <c r="G1826" t="n">
        <v>112.93</v>
      </c>
    </row>
    <row r="1827">
      <c r="A1827" t="inlineStr">
        <is>
          <t>Arcos</t>
        </is>
      </c>
      <c r="B1827" t="n">
        <v>17437</v>
      </c>
      <c r="C1827" t="inlineStr">
        <is>
          <t>SACO ALVEJADO BRANCO 45X65 UN</t>
        </is>
      </c>
      <c r="D1827" t="inlineStr">
        <is>
          <t>02/2026</t>
        </is>
      </c>
      <c r="E1827" t="n">
        <v>100</v>
      </c>
      <c r="F1827" t="n">
        <v>246</v>
      </c>
      <c r="G1827" t="n">
        <v>2.46</v>
      </c>
    </row>
    <row r="1828">
      <c r="A1828" t="inlineStr">
        <is>
          <t>Arcos</t>
        </is>
      </c>
      <c r="B1828" t="n">
        <v>17409</v>
      </c>
      <c r="C1828" t="inlineStr">
        <is>
          <t>SACO CONFEITEIRO G HMVM 47X26CM C/50 UN</t>
        </is>
      </c>
      <c r="D1828" t="inlineStr">
        <is>
          <t>02/2026</t>
        </is>
      </c>
      <c r="E1828" t="n">
        <v>16</v>
      </c>
      <c r="F1828" t="n">
        <v>650</v>
      </c>
      <c r="G1828" t="n">
        <v>40.63</v>
      </c>
    </row>
    <row r="1829">
      <c r="A1829" t="inlineStr">
        <is>
          <t>Arcos</t>
        </is>
      </c>
      <c r="B1829" t="n">
        <v>17408</v>
      </c>
      <c r="C1829" t="inlineStr">
        <is>
          <t>SACO CRISTAL 10X15 0,20 C/5KG</t>
        </is>
      </c>
      <c r="D1829" t="inlineStr">
        <is>
          <t>02/2026</t>
        </is>
      </c>
      <c r="E1829" t="n">
        <v>4</v>
      </c>
      <c r="F1829" t="n">
        <v>384</v>
      </c>
      <c r="G1829" t="n">
        <v>96</v>
      </c>
    </row>
    <row r="1830">
      <c r="A1830" t="inlineStr">
        <is>
          <t>Arcos</t>
        </is>
      </c>
      <c r="B1830" t="n">
        <v>17384</v>
      </c>
      <c r="C1830" t="inlineStr">
        <is>
          <t>SACO CRISTAL 18X25 0,20 (PACOTE C/5KG)</t>
        </is>
      </c>
      <c r="D1830" t="inlineStr">
        <is>
          <t>02/2026</t>
        </is>
      </c>
      <c r="E1830" t="n">
        <v>4</v>
      </c>
      <c r="F1830" t="n">
        <v>384</v>
      </c>
      <c r="G1830" t="n">
        <v>96</v>
      </c>
    </row>
    <row r="1831">
      <c r="A1831" t="inlineStr">
        <is>
          <t>Arcos</t>
        </is>
      </c>
      <c r="B1831" t="n">
        <v>21433</v>
      </c>
      <c r="C1831" t="inlineStr">
        <is>
          <t xml:space="preserve">SACO CRISTAL 30X40 0,20 (PACOTE C/5KG) </t>
        </is>
      </c>
      <c r="D1831" t="inlineStr">
        <is>
          <t>02/2026</t>
        </is>
      </c>
      <c r="E1831" t="n">
        <v>1</v>
      </c>
      <c r="F1831" t="n">
        <v>96</v>
      </c>
      <c r="G1831" t="n">
        <v>96</v>
      </c>
    </row>
    <row r="1832">
      <c r="A1832" t="inlineStr">
        <is>
          <t>Arcos</t>
        </is>
      </c>
      <c r="B1832" t="n">
        <v>24586</v>
      </c>
      <c r="C1832" t="inlineStr">
        <is>
          <t>SACO CRISTAL 40X60 0,20 C/5KG</t>
        </is>
      </c>
      <c r="D1832" t="inlineStr">
        <is>
          <t>02/2026</t>
        </is>
      </c>
      <c r="E1832" t="n">
        <v>1</v>
      </c>
      <c r="F1832" t="n">
        <v>96</v>
      </c>
      <c r="G1832" t="n">
        <v>96</v>
      </c>
    </row>
    <row r="1833">
      <c r="A1833" t="inlineStr">
        <is>
          <t>Arcos</t>
        </is>
      </c>
      <c r="B1833" t="n">
        <v>17401</v>
      </c>
      <c r="C1833" t="inlineStr">
        <is>
          <t>SACO CRISTAL 60X80 0,20 (PACOTE C/5KG)</t>
        </is>
      </c>
      <c r="D1833" t="inlineStr">
        <is>
          <t>02/2026</t>
        </is>
      </c>
      <c r="E1833" t="n">
        <v>2</v>
      </c>
      <c r="F1833" t="n">
        <v>192</v>
      </c>
      <c r="G1833" t="n">
        <v>96</v>
      </c>
    </row>
    <row r="1834">
      <c r="A1834" t="inlineStr">
        <is>
          <t>Arcos</t>
        </is>
      </c>
      <c r="B1834" t="n">
        <v>21665</v>
      </c>
      <c r="C1834" t="inlineStr">
        <is>
          <t>SACO DE LIXO 200L PRETO REFORCADO</t>
        </is>
      </c>
      <c r="D1834" t="inlineStr">
        <is>
          <t>02/2026</t>
        </is>
      </c>
      <c r="E1834" t="n">
        <v>20</v>
      </c>
      <c r="F1834" t="n">
        <v>636.4</v>
      </c>
      <c r="G1834" t="n">
        <v>31.82</v>
      </c>
    </row>
    <row r="1835">
      <c r="A1835" t="inlineStr">
        <is>
          <t>Arcos</t>
        </is>
      </c>
      <c r="B1835" t="n">
        <v>17399</v>
      </c>
      <c r="C1835" t="inlineStr">
        <is>
          <t>SACO DE LIXO 20L PRETO C/ 100UN</t>
        </is>
      </c>
      <c r="D1835" t="inlineStr">
        <is>
          <t>02/2026</t>
        </is>
      </c>
      <c r="E1835" t="n">
        <v>2</v>
      </c>
      <c r="F1835" t="n">
        <v>37.8</v>
      </c>
      <c r="G1835" t="n">
        <v>18.9</v>
      </c>
    </row>
    <row r="1836">
      <c r="A1836" t="inlineStr">
        <is>
          <t>Arcos</t>
        </is>
      </c>
      <c r="B1836" t="n">
        <v>17373</v>
      </c>
      <c r="C1836" t="inlineStr">
        <is>
          <t>SACO DE LIXO 40L PRETO C/100</t>
        </is>
      </c>
      <c r="D1836" t="inlineStr">
        <is>
          <t>02/2026</t>
        </is>
      </c>
      <c r="E1836" t="n">
        <v>2</v>
      </c>
      <c r="F1836" t="n">
        <v>41.6</v>
      </c>
      <c r="G1836" t="n">
        <v>20.8</v>
      </c>
    </row>
    <row r="1837">
      <c r="A1837" t="inlineStr">
        <is>
          <t>Arcos</t>
        </is>
      </c>
      <c r="B1837" t="n">
        <v>17397</v>
      </c>
      <c r="C1837" t="inlineStr">
        <is>
          <t>SACO DE LIXO 60L PRETO GROSSO 65X80CM (ENTRE 3KG A 4KG)</t>
        </is>
      </c>
      <c r="D1837" t="inlineStr">
        <is>
          <t>02/2026</t>
        </is>
      </c>
      <c r="E1837" t="n">
        <v>2</v>
      </c>
      <c r="F1837" t="n">
        <v>63.64</v>
      </c>
      <c r="G1837" t="n">
        <v>31.82</v>
      </c>
    </row>
    <row r="1838">
      <c r="A1838" t="inlineStr">
        <is>
          <t>Arcos</t>
        </is>
      </c>
      <c r="B1838" t="n">
        <v>17405</v>
      </c>
      <c r="C1838" t="inlineStr">
        <is>
          <t>SACO PLASTICO BOBINA PICOTADA ROLL 20X30 KG</t>
        </is>
      </c>
      <c r="D1838" t="inlineStr">
        <is>
          <t>02/2026</t>
        </is>
      </c>
      <c r="E1838" t="n">
        <v>4</v>
      </c>
      <c r="F1838" t="n">
        <v>40</v>
      </c>
      <c r="G1838" t="n">
        <v>10</v>
      </c>
    </row>
    <row r="1839">
      <c r="A1839" t="inlineStr">
        <is>
          <t>Arcos</t>
        </is>
      </c>
      <c r="B1839" t="n">
        <v>17376</v>
      </c>
      <c r="C1839" t="inlineStr">
        <is>
          <t>SACOLA KRAFT 22X14X28 LISA C/100</t>
        </is>
      </c>
      <c r="D1839" t="inlineStr">
        <is>
          <t>02/2026</t>
        </is>
      </c>
      <c r="E1839" t="n">
        <v>2</v>
      </c>
      <c r="F1839" t="n">
        <v>310</v>
      </c>
      <c r="G1839" t="n">
        <v>155</v>
      </c>
    </row>
    <row r="1840">
      <c r="A1840" t="inlineStr">
        <is>
          <t>Arcos</t>
        </is>
      </c>
      <c r="B1840" t="n">
        <v>20332</v>
      </c>
      <c r="C1840" t="inlineStr">
        <is>
          <t>SAGU DE MANDIOCA YOKI C/500G</t>
        </is>
      </c>
      <c r="D1840" t="inlineStr">
        <is>
          <t>02/2026</t>
        </is>
      </c>
      <c r="E1840" t="n">
        <v>20</v>
      </c>
      <c r="F1840" t="n">
        <v>268</v>
      </c>
      <c r="G1840" t="n">
        <v>13.4</v>
      </c>
    </row>
    <row r="1841">
      <c r="A1841" t="inlineStr">
        <is>
          <t>Arcos</t>
        </is>
      </c>
      <c r="B1841" t="n">
        <v>19906</v>
      </c>
      <c r="C1841" t="inlineStr">
        <is>
          <t>SAL REFINADO CISNE 10X1KG</t>
        </is>
      </c>
      <c r="D1841" t="inlineStr">
        <is>
          <t>02/2026</t>
        </is>
      </c>
      <c r="E1841" t="n">
        <v>30</v>
      </c>
      <c r="F1841" t="n">
        <v>94.90000000000001</v>
      </c>
      <c r="G1841" t="n">
        <v>3.16</v>
      </c>
    </row>
    <row r="1842">
      <c r="A1842" t="inlineStr">
        <is>
          <t>Arcos</t>
        </is>
      </c>
      <c r="B1842" t="n">
        <v>23113</v>
      </c>
      <c r="C1842" t="inlineStr">
        <is>
          <t>SALSA KG</t>
        </is>
      </c>
      <c r="D1842" t="inlineStr">
        <is>
          <t>02/2026</t>
        </is>
      </c>
      <c r="E1842" t="n">
        <v>8.800000000000001</v>
      </c>
      <c r="F1842" t="n">
        <v>86.88</v>
      </c>
      <c r="G1842" t="n">
        <v>9.869999999999999</v>
      </c>
    </row>
    <row r="1843">
      <c r="A1843" t="inlineStr">
        <is>
          <t>Arcos</t>
        </is>
      </c>
      <c r="B1843" t="n">
        <v>19465</v>
      </c>
      <c r="C1843" t="inlineStr">
        <is>
          <t>SALSAO KG</t>
        </is>
      </c>
      <c r="D1843" t="inlineStr">
        <is>
          <t>02/2026</t>
        </is>
      </c>
      <c r="E1843" t="n">
        <v>7.95</v>
      </c>
      <c r="F1843" t="n">
        <v>52.82</v>
      </c>
      <c r="G1843" t="n">
        <v>6.64</v>
      </c>
    </row>
    <row r="1844">
      <c r="A1844" t="inlineStr">
        <is>
          <t>Arcos</t>
        </is>
      </c>
      <c r="B1844" t="n">
        <v>17213</v>
      </c>
      <c r="C1844" t="inlineStr">
        <is>
          <t>SECANTE SHINE DRY MAQ LAVA LOUCA 5L</t>
        </is>
      </c>
      <c r="D1844" t="inlineStr">
        <is>
          <t>02/2026</t>
        </is>
      </c>
      <c r="E1844" t="n">
        <v>4</v>
      </c>
      <c r="F1844" t="n">
        <v>251.48</v>
      </c>
      <c r="G1844" t="n">
        <v>62.87</v>
      </c>
    </row>
    <row r="1845">
      <c r="A1845" t="inlineStr">
        <is>
          <t>Arcos</t>
        </is>
      </c>
      <c r="B1845" t="n">
        <v>17881</v>
      </c>
      <c r="C1845" t="inlineStr">
        <is>
          <t>SODA LIMONADA ANTARCTICA LATA 350ML C/12</t>
        </is>
      </c>
      <c r="D1845" t="inlineStr">
        <is>
          <t>02/2026</t>
        </is>
      </c>
      <c r="E1845" t="n">
        <v>10</v>
      </c>
      <c r="F1845" t="n">
        <v>201.1</v>
      </c>
      <c r="G1845" t="n">
        <v>20.11</v>
      </c>
    </row>
    <row r="1846">
      <c r="A1846" t="inlineStr">
        <is>
          <t>Arcos</t>
        </is>
      </c>
      <c r="B1846" t="n">
        <v>24986</v>
      </c>
      <c r="C1846" t="inlineStr">
        <is>
          <t>SORVETE DE MARACUJA ARTE GELATE C/3,8KG</t>
        </is>
      </c>
      <c r="D1846" t="inlineStr">
        <is>
          <t>02/2026</t>
        </is>
      </c>
      <c r="E1846" t="n">
        <v>4</v>
      </c>
      <c r="F1846" t="n">
        <v>686.4</v>
      </c>
      <c r="G1846" t="n">
        <v>171.6</v>
      </c>
    </row>
    <row r="1847">
      <c r="A1847" t="inlineStr">
        <is>
          <t>Arcos</t>
        </is>
      </c>
      <c r="B1847" t="n">
        <v>21159</v>
      </c>
      <c r="C1847" t="inlineStr">
        <is>
          <t>SORVETE DE NATA ARTE GELATI C/3,8KG</t>
        </is>
      </c>
      <c r="D1847" t="inlineStr">
        <is>
          <t>02/2026</t>
        </is>
      </c>
      <c r="E1847" t="n">
        <v>2</v>
      </c>
      <c r="F1847" t="n">
        <v>288.8</v>
      </c>
      <c r="G1847" t="n">
        <v>144.4</v>
      </c>
    </row>
    <row r="1848">
      <c r="A1848" t="inlineStr">
        <is>
          <t>Arcos</t>
        </is>
      </c>
      <c r="B1848" t="n">
        <v>18589</v>
      </c>
      <c r="C1848" t="inlineStr">
        <is>
          <t>STELLA ARTOIS LONG NECK 330ML C/24</t>
        </is>
      </c>
      <c r="D1848" t="inlineStr">
        <is>
          <t>02/2026</t>
        </is>
      </c>
      <c r="E1848" t="n">
        <v>72</v>
      </c>
      <c r="F1848" t="n">
        <v>4851.68</v>
      </c>
      <c r="G1848" t="n">
        <v>67.38</v>
      </c>
    </row>
    <row r="1849">
      <c r="A1849" t="inlineStr">
        <is>
          <t>Arcos</t>
        </is>
      </c>
      <c r="B1849" t="n">
        <v>18586</v>
      </c>
      <c r="C1849" t="inlineStr">
        <is>
          <t>STELLA ARTOIS SEM GLUTEN LONG NECK 330ML C/24</t>
        </is>
      </c>
      <c r="D1849" t="inlineStr">
        <is>
          <t>02/2026</t>
        </is>
      </c>
      <c r="E1849" t="n">
        <v>10</v>
      </c>
      <c r="F1849" t="n">
        <v>1076.3</v>
      </c>
      <c r="G1849" t="n">
        <v>107.63</v>
      </c>
    </row>
    <row r="1850">
      <c r="A1850" t="inlineStr">
        <is>
          <t>Arcos</t>
        </is>
      </c>
      <c r="B1850" t="n">
        <v>17125</v>
      </c>
      <c r="C1850" t="inlineStr">
        <is>
          <t>TELA MICTORIO LIMAO PREMISSE UN</t>
        </is>
      </c>
      <c r="D1850" t="inlineStr">
        <is>
          <t>02/2026</t>
        </is>
      </c>
      <c r="E1850" t="n">
        <v>6</v>
      </c>
      <c r="F1850" t="n">
        <v>25.26</v>
      </c>
      <c r="G1850" t="n">
        <v>4.21</v>
      </c>
    </row>
    <row r="1851">
      <c r="A1851" t="inlineStr">
        <is>
          <t>Arcos</t>
        </is>
      </c>
      <c r="B1851" t="n">
        <v>25445</v>
      </c>
      <c r="C1851" t="inlineStr">
        <is>
          <t>TEQUILA DON JULIO ANEJO 750ML UN</t>
        </is>
      </c>
      <c r="D1851" t="inlineStr">
        <is>
          <t>02/2026</t>
        </is>
      </c>
      <c r="E1851" t="n">
        <v>4</v>
      </c>
      <c r="F1851" t="n">
        <v>1192.6</v>
      </c>
      <c r="G1851" t="n">
        <v>298.15</v>
      </c>
    </row>
    <row r="1852">
      <c r="A1852" t="inlineStr">
        <is>
          <t>Arcos</t>
        </is>
      </c>
      <c r="B1852" t="n">
        <v>18242</v>
      </c>
      <c r="C1852" t="inlineStr">
        <is>
          <t>TEQUILA DON JULIO BLANCO 750ML</t>
        </is>
      </c>
      <c r="D1852" t="inlineStr">
        <is>
          <t>02/2026</t>
        </is>
      </c>
      <c r="E1852" t="n">
        <v>16</v>
      </c>
      <c r="F1852" t="n">
        <v>3760.95</v>
      </c>
      <c r="G1852" t="n">
        <v>235.06</v>
      </c>
    </row>
    <row r="1853">
      <c r="A1853" t="inlineStr">
        <is>
          <t>Arcos</t>
        </is>
      </c>
      <c r="B1853" t="n">
        <v>25507</v>
      </c>
      <c r="C1853" t="inlineStr">
        <is>
          <t>TEQUILA DON JULIO REPOSADO 750ML</t>
        </is>
      </c>
      <c r="D1853" t="inlineStr">
        <is>
          <t>02/2026</t>
        </is>
      </c>
      <c r="E1853" t="n">
        <v>6</v>
      </c>
      <c r="F1853" t="n">
        <v>1587</v>
      </c>
      <c r="G1853" t="n">
        <v>264.5</v>
      </c>
    </row>
    <row r="1854">
      <c r="A1854" t="inlineStr">
        <is>
          <t>Arcos</t>
        </is>
      </c>
      <c r="B1854" t="n">
        <v>23186</v>
      </c>
      <c r="C1854" t="inlineStr">
        <is>
          <t>TOMATE CARMEM SALADA KG</t>
        </is>
      </c>
      <c r="D1854" t="inlineStr">
        <is>
          <t>02/2026</t>
        </is>
      </c>
      <c r="E1854" t="n">
        <v>115.5</v>
      </c>
      <c r="F1854" t="n">
        <v>884.39</v>
      </c>
      <c r="G1854" t="n">
        <v>7.66</v>
      </c>
    </row>
    <row r="1855">
      <c r="A1855" t="inlineStr">
        <is>
          <t>Arcos</t>
        </is>
      </c>
      <c r="B1855" t="n">
        <v>23184</v>
      </c>
      <c r="C1855" t="inlineStr">
        <is>
          <t>TOMATE CEREJA KG</t>
        </is>
      </c>
      <c r="D1855" t="inlineStr">
        <is>
          <t>02/2026</t>
        </is>
      </c>
      <c r="E1855" t="n">
        <v>6.1</v>
      </c>
      <c r="F1855" t="n">
        <v>62.65</v>
      </c>
      <c r="G1855" t="n">
        <v>10.27</v>
      </c>
    </row>
    <row r="1856">
      <c r="A1856" t="inlineStr">
        <is>
          <t>Arcos</t>
        </is>
      </c>
      <c r="B1856" t="n">
        <v>23108</v>
      </c>
      <c r="C1856" t="inlineStr">
        <is>
          <t>TOMILHO KG</t>
        </is>
      </c>
      <c r="D1856" t="inlineStr">
        <is>
          <t>02/2026</t>
        </is>
      </c>
      <c r="E1856" t="n">
        <v>0.5</v>
      </c>
      <c r="F1856" t="n">
        <v>30</v>
      </c>
      <c r="G1856" t="n">
        <v>60</v>
      </c>
    </row>
    <row r="1857">
      <c r="A1857" t="inlineStr">
        <is>
          <t>Arcos</t>
        </is>
      </c>
      <c r="B1857" t="n">
        <v>26586</v>
      </c>
      <c r="C1857" t="inlineStr">
        <is>
          <t>TORTILHA DE MILHO DE 11CM C/50 UN</t>
        </is>
      </c>
      <c r="D1857" t="inlineStr">
        <is>
          <t>02/2026</t>
        </is>
      </c>
      <c r="E1857" t="n">
        <v>2</v>
      </c>
      <c r="F1857" t="n">
        <v>650</v>
      </c>
      <c r="G1857" t="n">
        <v>325</v>
      </c>
    </row>
    <row r="1858">
      <c r="A1858" t="inlineStr">
        <is>
          <t>Arcos</t>
        </is>
      </c>
      <c r="B1858" t="n">
        <v>17361</v>
      </c>
      <c r="C1858" t="inlineStr">
        <is>
          <t>TOUCA TNT BRANCA C/100UN</t>
        </is>
      </c>
      <c r="D1858" t="inlineStr">
        <is>
          <t>02/2026</t>
        </is>
      </c>
      <c r="E1858" t="n">
        <v>4</v>
      </c>
      <c r="F1858" t="n">
        <v>35.44</v>
      </c>
      <c r="G1858" t="n">
        <v>8.859999999999999</v>
      </c>
    </row>
    <row r="1859">
      <c r="A1859" t="inlineStr">
        <is>
          <t>Arcos</t>
        </is>
      </c>
      <c r="B1859" t="n">
        <v>28804</v>
      </c>
      <c r="C1859" t="inlineStr">
        <is>
          <t>VALVULA PUMP PARA GALAO DE 5L PROAUTO BONIFICADO</t>
        </is>
      </c>
      <c r="D1859" t="inlineStr">
        <is>
          <t>02/2026</t>
        </is>
      </c>
      <c r="E1859" t="n">
        <v>4</v>
      </c>
      <c r="F1859" t="n">
        <v>32</v>
      </c>
      <c r="G1859" t="n">
        <v>8</v>
      </c>
    </row>
    <row r="1860">
      <c r="A1860" t="inlineStr">
        <is>
          <t>Arcos</t>
        </is>
      </c>
      <c r="B1860" t="n">
        <v>17119</v>
      </c>
      <c r="C1860" t="inlineStr">
        <is>
          <t>VASSOURA NYLON SAO BERNARDO COM CABO UN</t>
        </is>
      </c>
      <c r="D1860" t="inlineStr">
        <is>
          <t>02/2026</t>
        </is>
      </c>
      <c r="E1860" t="n">
        <v>8</v>
      </c>
      <c r="F1860" t="n">
        <v>80.16</v>
      </c>
      <c r="G1860" t="n">
        <v>10.02</v>
      </c>
    </row>
    <row r="1861">
      <c r="A1861" t="inlineStr">
        <is>
          <t>Arcos</t>
        </is>
      </c>
      <c r="B1861" t="n">
        <v>18202</v>
      </c>
      <c r="C1861" t="inlineStr">
        <is>
          <t>VERMOUTH DOLIN DRY 750ML</t>
        </is>
      </c>
      <c r="D1861" t="inlineStr">
        <is>
          <t>02/2026</t>
        </is>
      </c>
      <c r="E1861" t="n">
        <v>18</v>
      </c>
      <c r="F1861" t="n">
        <v>2939.4</v>
      </c>
      <c r="G1861" t="n">
        <v>163.3</v>
      </c>
    </row>
    <row r="1862">
      <c r="A1862" t="inlineStr">
        <is>
          <t>Arcos</t>
        </is>
      </c>
      <c r="B1862" t="n">
        <v>20202</v>
      </c>
      <c r="C1862" t="inlineStr">
        <is>
          <t>VINAGRE DE ARROZ CASTELO 750ML UN</t>
        </is>
      </c>
      <c r="D1862" t="inlineStr">
        <is>
          <t>02/2026</t>
        </is>
      </c>
      <c r="E1862" t="n">
        <v>6</v>
      </c>
      <c r="F1862" t="n">
        <v>44.7</v>
      </c>
      <c r="G1862" t="n">
        <v>7.45</v>
      </c>
    </row>
    <row r="1863">
      <c r="A1863" t="inlineStr">
        <is>
          <t>Arcos</t>
        </is>
      </c>
      <c r="B1863" t="n">
        <v>17800</v>
      </c>
      <c r="C1863" t="inlineStr">
        <is>
          <t>VINHO BRANCO ALMADEN RIESLING 750ML</t>
        </is>
      </c>
      <c r="D1863" t="inlineStr">
        <is>
          <t>02/2026</t>
        </is>
      </c>
      <c r="E1863" t="n">
        <v>18</v>
      </c>
      <c r="F1863" t="n">
        <v>438.12</v>
      </c>
      <c r="G1863" t="n">
        <v>24.34</v>
      </c>
    </row>
    <row r="1864">
      <c r="A1864" t="inlineStr">
        <is>
          <t>Arcos</t>
        </is>
      </c>
      <c r="B1864" t="n">
        <v>17778</v>
      </c>
      <c r="C1864" t="inlineStr">
        <is>
          <t>VINHO BRANCO JEREZ FORTIF REAL TESOURO FINO 750ML</t>
        </is>
      </c>
      <c r="D1864" t="inlineStr">
        <is>
          <t>02/2026</t>
        </is>
      </c>
      <c r="E1864" t="n">
        <v>18</v>
      </c>
      <c r="F1864" t="n">
        <v>2070.9</v>
      </c>
      <c r="G1864" t="n">
        <v>115.05</v>
      </c>
    </row>
    <row r="1865">
      <c r="A1865" t="inlineStr">
        <is>
          <t>Arcos</t>
        </is>
      </c>
      <c r="B1865" t="n">
        <v>21945</v>
      </c>
      <c r="C1865" t="inlineStr">
        <is>
          <t>VINHO BRANCO MASCARA FUEGO CHARDONNAY 750ML</t>
        </is>
      </c>
      <c r="D1865" t="inlineStr">
        <is>
          <t>02/2026</t>
        </is>
      </c>
      <c r="E1865" t="n">
        <v>84</v>
      </c>
      <c r="F1865" t="n">
        <v>3330.6</v>
      </c>
      <c r="G1865" t="n">
        <v>39.65</v>
      </c>
    </row>
    <row r="1866">
      <c r="A1866" t="inlineStr">
        <is>
          <t>Arcos</t>
        </is>
      </c>
      <c r="B1866" t="n">
        <v>17716</v>
      </c>
      <c r="C1866" t="inlineStr">
        <is>
          <t>VINHO TINTO ALMADEN CABERNET SAUVIGNON 750ML</t>
        </is>
      </c>
      <c r="D1866" t="inlineStr">
        <is>
          <t>02/2026</t>
        </is>
      </c>
      <c r="E1866" t="n">
        <v>12</v>
      </c>
      <c r="F1866" t="n">
        <v>309.6</v>
      </c>
      <c r="G1866" t="n">
        <v>25.8</v>
      </c>
    </row>
    <row r="1867">
      <c r="A1867" t="inlineStr">
        <is>
          <t>Arcos</t>
        </is>
      </c>
      <c r="B1867" t="n">
        <v>17594</v>
      </c>
      <c r="C1867" t="inlineStr">
        <is>
          <t>VINHO TINTO LE JAJA DE JAU DE SYRAH 750ML FRANCA</t>
        </is>
      </c>
      <c r="D1867" t="inlineStr">
        <is>
          <t>02/2026</t>
        </is>
      </c>
      <c r="E1867" t="n">
        <v>24</v>
      </c>
      <c r="F1867" t="n">
        <v>1622.4</v>
      </c>
      <c r="G1867" t="n">
        <v>67.59999999999999</v>
      </c>
    </row>
    <row r="1868">
      <c r="A1868" t="inlineStr">
        <is>
          <t>Arcos</t>
        </is>
      </c>
      <c r="B1868" t="n">
        <v>17713</v>
      </c>
      <c r="C1868" t="inlineStr">
        <is>
          <t>VINHO TINTO RUTINI ENCUENTRO MALBEC 750ML</t>
        </is>
      </c>
      <c r="D1868" t="inlineStr">
        <is>
          <t>02/2026</t>
        </is>
      </c>
      <c r="E1868" t="n">
        <v>12</v>
      </c>
      <c r="F1868" t="n">
        <v>1287</v>
      </c>
      <c r="G1868" t="n">
        <v>107.25</v>
      </c>
    </row>
    <row r="1869">
      <c r="A1869" t="inlineStr">
        <is>
          <t>Arcos</t>
        </is>
      </c>
      <c r="B1869" t="n">
        <v>25044</v>
      </c>
      <c r="C1869" t="inlineStr">
        <is>
          <t>VINHO TINTO UN AIR DE REMEJEANNE 750ML</t>
        </is>
      </c>
      <c r="D1869" t="inlineStr">
        <is>
          <t>02/2026</t>
        </is>
      </c>
      <c r="E1869" t="n">
        <v>12</v>
      </c>
      <c r="F1869" t="n">
        <v>1713.6</v>
      </c>
      <c r="G1869" t="n">
        <v>142.8</v>
      </c>
    </row>
    <row r="1870">
      <c r="A1870" t="inlineStr">
        <is>
          <t>Arcos</t>
        </is>
      </c>
      <c r="B1870" t="n">
        <v>18157</v>
      </c>
      <c r="C1870" t="inlineStr">
        <is>
          <t>WHISKY BOURBON BULLEIT 750ML</t>
        </is>
      </c>
      <c r="D1870" t="inlineStr">
        <is>
          <t>02/2026</t>
        </is>
      </c>
      <c r="E1870" t="n">
        <v>12</v>
      </c>
      <c r="F1870" t="n">
        <v>2343</v>
      </c>
      <c r="G1870" t="n">
        <v>195.25</v>
      </c>
    </row>
    <row r="1871">
      <c r="A1871" t="inlineStr">
        <is>
          <t>Arcos</t>
        </is>
      </c>
      <c r="B1871" t="n">
        <v>28407</v>
      </c>
      <c r="C1871" t="inlineStr">
        <is>
          <t>WHISKY BUCHANANS DELUXE 18 ANOS 750ML</t>
        </is>
      </c>
      <c r="D1871" t="inlineStr">
        <is>
          <t>02/2026</t>
        </is>
      </c>
      <c r="E1871" t="n">
        <v>5</v>
      </c>
      <c r="F1871" t="n">
        <v>3179.55</v>
      </c>
      <c r="G1871" t="n">
        <v>635.91</v>
      </c>
    </row>
    <row r="1872">
      <c r="A1872" t="inlineStr">
        <is>
          <t>Arcos</t>
        </is>
      </c>
      <c r="B1872" t="n">
        <v>18146</v>
      </c>
      <c r="C1872" t="inlineStr">
        <is>
          <t>WHISKY CHIVAS REGAL 12 ANOS 1L</t>
        </is>
      </c>
      <c r="D1872" t="inlineStr">
        <is>
          <t>02/2026</t>
        </is>
      </c>
      <c r="E1872" t="n">
        <v>2</v>
      </c>
      <c r="F1872" t="n">
        <v>215.8</v>
      </c>
      <c r="G1872" t="n">
        <v>107.9</v>
      </c>
    </row>
    <row r="1873">
      <c r="A1873" t="inlineStr">
        <is>
          <t>Arcos</t>
        </is>
      </c>
      <c r="B1873" t="n">
        <v>28818</v>
      </c>
      <c r="C1873" t="inlineStr">
        <is>
          <t>WHISKY JOHNNIE WALKER 18 ANOS 750ML</t>
        </is>
      </c>
      <c r="D1873" t="inlineStr">
        <is>
          <t>02/2026</t>
        </is>
      </c>
      <c r="E1873" t="n">
        <v>10</v>
      </c>
      <c r="F1873" t="n">
        <v>5531.35</v>
      </c>
      <c r="G1873" t="n">
        <v>553.14</v>
      </c>
    </row>
    <row r="1874">
      <c r="A1874" t="inlineStr">
        <is>
          <t>Arcos</t>
        </is>
      </c>
      <c r="B1874" t="n">
        <v>18119</v>
      </c>
      <c r="C1874" t="inlineStr">
        <is>
          <t>WHISKY JOHNNIE WALKER BLACK LABEL 1L</t>
        </is>
      </c>
      <c r="D1874" t="inlineStr">
        <is>
          <t>02/2026</t>
        </is>
      </c>
      <c r="E1874" t="n">
        <v>30</v>
      </c>
      <c r="F1874" t="n">
        <v>5452.98</v>
      </c>
      <c r="G1874" t="n">
        <v>181.77</v>
      </c>
    </row>
    <row r="1875">
      <c r="A1875" t="inlineStr">
        <is>
          <t>Arcos</t>
        </is>
      </c>
      <c r="B1875" t="n">
        <v>18118</v>
      </c>
      <c r="C1875" t="inlineStr">
        <is>
          <t>WHISKY JOHNNIE WALKER BLUE LABEL 750ML</t>
        </is>
      </c>
      <c r="D1875" t="inlineStr">
        <is>
          <t>02/2026</t>
        </is>
      </c>
      <c r="E1875" t="n">
        <v>5</v>
      </c>
      <c r="F1875" t="n">
        <v>6784.5</v>
      </c>
      <c r="G1875" t="n">
        <v>1356.9</v>
      </c>
    </row>
    <row r="1876">
      <c r="A1876" t="inlineStr">
        <is>
          <t>Arcos</t>
        </is>
      </c>
      <c r="B1876" t="n">
        <v>18115</v>
      </c>
      <c r="C1876" t="inlineStr">
        <is>
          <t>WHISKY JOHNNIE WALKER DOUBLE BLACK LABEL 1L</t>
        </is>
      </c>
      <c r="D1876" t="inlineStr">
        <is>
          <t>02/2026</t>
        </is>
      </c>
      <c r="E1876" t="n">
        <v>5</v>
      </c>
      <c r="F1876" t="n">
        <v>1236.65</v>
      </c>
      <c r="G1876" t="n">
        <v>247.33</v>
      </c>
    </row>
    <row r="1877">
      <c r="A1877" t="inlineStr">
        <is>
          <t>Arcos</t>
        </is>
      </c>
      <c r="B1877" t="n">
        <v>18114</v>
      </c>
      <c r="C1877" t="inlineStr">
        <is>
          <t>WHISKY JOHNNIE WALKER GOLD LABEL RESERVE 750ML</t>
        </is>
      </c>
      <c r="D1877" t="inlineStr">
        <is>
          <t>02/2026</t>
        </is>
      </c>
      <c r="E1877" t="n">
        <v>5</v>
      </c>
      <c r="F1877" t="n">
        <v>1399.5</v>
      </c>
      <c r="G1877" t="n">
        <v>279.9</v>
      </c>
    </row>
    <row r="1878">
      <c r="A1878" t="inlineStr">
        <is>
          <t>Arcos</t>
        </is>
      </c>
      <c r="B1878" t="n">
        <v>18113</v>
      </c>
      <c r="C1878" t="inlineStr">
        <is>
          <t>WHISKY JOHNNIE WALKER GREEN LABEL 750ML</t>
        </is>
      </c>
      <c r="D1878" t="inlineStr">
        <is>
          <t>02/2026</t>
        </is>
      </c>
      <c r="E1878" t="n">
        <v>5</v>
      </c>
      <c r="F1878" t="n">
        <v>2364</v>
      </c>
      <c r="G1878" t="n">
        <v>472.8</v>
      </c>
    </row>
    <row r="1879">
      <c r="A1879" t="inlineStr">
        <is>
          <t>Arcos</t>
        </is>
      </c>
      <c r="B1879" t="n">
        <v>18103</v>
      </c>
      <c r="C1879" t="inlineStr">
        <is>
          <t>WHISKY MAKERS MARK BOURBON 750ML</t>
        </is>
      </c>
      <c r="D1879" t="inlineStr">
        <is>
          <t>02/2026</t>
        </is>
      </c>
      <c r="E1879" t="n">
        <v>5</v>
      </c>
      <c r="F1879" t="n">
        <v>690.28</v>
      </c>
      <c r="G1879" t="n">
        <v>138.06</v>
      </c>
    </row>
    <row r="1880">
      <c r="A1880" t="inlineStr">
        <is>
          <t>Arcos</t>
        </is>
      </c>
      <c r="B1880" t="n">
        <v>18100</v>
      </c>
      <c r="C1880" t="inlineStr">
        <is>
          <t>WHISKY OLD PARR 18 ANOS 750ML</t>
        </is>
      </c>
      <c r="D1880" t="inlineStr">
        <is>
          <t>02/2026</t>
        </is>
      </c>
      <c r="E1880" t="n">
        <v>5</v>
      </c>
      <c r="F1880" t="n">
        <v>2197.55</v>
      </c>
      <c r="G1880" t="n">
        <v>439.51</v>
      </c>
    </row>
    <row r="1881">
      <c r="A1881" t="inlineStr">
        <is>
          <t>Arcos</t>
        </is>
      </c>
      <c r="B1881" t="n">
        <v>18099</v>
      </c>
      <c r="C1881" t="inlineStr">
        <is>
          <t>WHISKY SINGLETON 12 ANOS SINGLE MALT 750ML</t>
        </is>
      </c>
      <c r="D1881" t="inlineStr">
        <is>
          <t>02/2026</t>
        </is>
      </c>
      <c r="E1881" t="n">
        <v>12</v>
      </c>
      <c r="F1881" t="n">
        <v>2702.76</v>
      </c>
      <c r="G1881" t="n">
        <v>225.23</v>
      </c>
    </row>
    <row r="1882">
      <c r="A1882" t="inlineStr">
        <is>
          <t>Arcos</t>
        </is>
      </c>
      <c r="B1882" t="n">
        <v>18097</v>
      </c>
      <c r="C1882" t="inlineStr">
        <is>
          <t>WHISKY TALISKER SINGLE MALT 10 ANOS 720ML</t>
        </is>
      </c>
      <c r="D1882" t="inlineStr">
        <is>
          <t>02/2026</t>
        </is>
      </c>
      <c r="E1882" t="n">
        <v>3</v>
      </c>
      <c r="F1882" t="n">
        <v>1239.9</v>
      </c>
      <c r="G1882" t="n">
        <v>413.3</v>
      </c>
    </row>
    <row r="1883">
      <c r="A1883" t="inlineStr">
        <is>
          <t>Arcos</t>
        </is>
      </c>
      <c r="B1883" t="n">
        <v>28071</v>
      </c>
      <c r="C1883" t="inlineStr">
        <is>
          <t>WHISKY WOODFORD BOURBON RESERVE 750ML</t>
        </is>
      </c>
      <c r="D1883" t="inlineStr">
        <is>
          <t>02/2026</t>
        </is>
      </c>
      <c r="E1883" t="n">
        <v>2</v>
      </c>
      <c r="F1883" t="n">
        <v>312</v>
      </c>
      <c r="G1883" t="n">
        <v>156</v>
      </c>
    </row>
    <row r="1884">
      <c r="A1884" t="inlineStr">
        <is>
          <t>Arcos</t>
        </is>
      </c>
      <c r="B1884" t="n">
        <v>19787</v>
      </c>
      <c r="C1884" t="inlineStr">
        <is>
          <t>ABACAXI PEROLA KG</t>
        </is>
      </c>
      <c r="D1884" t="inlineStr">
        <is>
          <t>01/2026</t>
        </is>
      </c>
      <c r="E1884" t="n">
        <v>179</v>
      </c>
      <c r="F1884" t="n">
        <v>889.5</v>
      </c>
      <c r="G1884" t="n">
        <v>4.97</v>
      </c>
    </row>
    <row r="1885">
      <c r="A1885" t="inlineStr">
        <is>
          <t>Arcos</t>
        </is>
      </c>
      <c r="B1885" t="n">
        <v>19658</v>
      </c>
      <c r="C1885" t="inlineStr">
        <is>
          <t>ABOBORA JAPONESA / CABOTIAN KG</t>
        </is>
      </c>
      <c r="D1885" t="inlineStr">
        <is>
          <t>01/2026</t>
        </is>
      </c>
      <c r="E1885" t="n">
        <v>55.15</v>
      </c>
      <c r="F1885" t="n">
        <v>154.94</v>
      </c>
      <c r="G1885" t="n">
        <v>2.81</v>
      </c>
    </row>
    <row r="1886">
      <c r="A1886" t="inlineStr">
        <is>
          <t>Arcos</t>
        </is>
      </c>
      <c r="B1886" t="n">
        <v>19657</v>
      </c>
      <c r="C1886" t="inlineStr">
        <is>
          <t>ABOBORA PESCOCO KG</t>
        </is>
      </c>
      <c r="D1886" t="inlineStr">
        <is>
          <t>01/2026</t>
        </is>
      </c>
      <c r="E1886" t="n">
        <v>19.55</v>
      </c>
      <c r="F1886" t="n">
        <v>102.41</v>
      </c>
      <c r="G1886" t="n">
        <v>5.24</v>
      </c>
    </row>
    <row r="1887">
      <c r="A1887" t="inlineStr">
        <is>
          <t>Arcos</t>
        </is>
      </c>
      <c r="B1887" t="n">
        <v>19654</v>
      </c>
      <c r="C1887" t="inlineStr">
        <is>
          <t>ABOBRINHA ITALIANA GRAUDA KG</t>
        </is>
      </c>
      <c r="D1887" t="inlineStr">
        <is>
          <t>01/2026</t>
        </is>
      </c>
      <c r="E1887" t="n">
        <v>23.5</v>
      </c>
      <c r="F1887" t="n">
        <v>136.65</v>
      </c>
      <c r="G1887" t="n">
        <v>5.81</v>
      </c>
    </row>
    <row r="1888">
      <c r="A1888" t="inlineStr">
        <is>
          <t>Arcos</t>
        </is>
      </c>
      <c r="B1888" t="n">
        <v>25647</v>
      </c>
      <c r="C1888" t="inlineStr">
        <is>
          <t>ACELGA BOK CHOY KG</t>
        </is>
      </c>
      <c r="D1888" t="inlineStr">
        <is>
          <t>01/2026</t>
        </is>
      </c>
      <c r="E1888" t="n">
        <v>10.6</v>
      </c>
      <c r="F1888" t="n">
        <v>220.99</v>
      </c>
      <c r="G1888" t="n">
        <v>20.85</v>
      </c>
    </row>
    <row r="1889">
      <c r="A1889" t="inlineStr">
        <is>
          <t>Arcos</t>
        </is>
      </c>
      <c r="B1889" t="n">
        <v>24676</v>
      </c>
      <c r="C1889" t="inlineStr">
        <is>
          <t>ACIDO ASCORBICO C/1KG</t>
        </is>
      </c>
      <c r="D1889" t="inlineStr">
        <is>
          <t>01/2026</t>
        </is>
      </c>
      <c r="E1889" t="n">
        <v>1</v>
      </c>
      <c r="F1889" t="n">
        <v>52</v>
      </c>
      <c r="G1889" t="n">
        <v>52</v>
      </c>
    </row>
    <row r="1890">
      <c r="A1890" t="inlineStr">
        <is>
          <t>Arcos</t>
        </is>
      </c>
      <c r="B1890" t="n">
        <v>19857</v>
      </c>
      <c r="C1890" t="inlineStr">
        <is>
          <t>ACIDO CITRICO KG</t>
        </is>
      </c>
      <c r="D1890" t="inlineStr">
        <is>
          <t>01/2026</t>
        </is>
      </c>
      <c r="E1890" t="n">
        <v>2</v>
      </c>
      <c r="F1890" t="n">
        <v>98</v>
      </c>
      <c r="G1890" t="n">
        <v>49</v>
      </c>
    </row>
    <row r="1891">
      <c r="A1891" t="inlineStr">
        <is>
          <t>Arcos</t>
        </is>
      </c>
      <c r="B1891" t="n">
        <v>23992</v>
      </c>
      <c r="C1891" t="inlineStr">
        <is>
          <t>ACIDO MALICO KG</t>
        </is>
      </c>
      <c r="D1891" t="inlineStr">
        <is>
          <t>01/2026</t>
        </is>
      </c>
      <c r="E1891" t="n">
        <v>3</v>
      </c>
      <c r="F1891" t="n">
        <v>195</v>
      </c>
      <c r="G1891" t="n">
        <v>65</v>
      </c>
    </row>
    <row r="1892">
      <c r="A1892" t="inlineStr">
        <is>
          <t>Arcos</t>
        </is>
      </c>
      <c r="B1892" t="n">
        <v>24831</v>
      </c>
      <c r="C1892" t="inlineStr">
        <is>
          <t>ACIDO TARTARICO KG</t>
        </is>
      </c>
      <c r="D1892" t="inlineStr">
        <is>
          <t>01/2026</t>
        </is>
      </c>
      <c r="E1892" t="n">
        <v>1</v>
      </c>
      <c r="F1892" t="n">
        <v>126</v>
      </c>
      <c r="G1892" t="n">
        <v>126</v>
      </c>
    </row>
    <row r="1893">
      <c r="A1893" t="inlineStr">
        <is>
          <t>Arcos</t>
        </is>
      </c>
      <c r="B1893" t="n">
        <v>21098</v>
      </c>
      <c r="C1893" t="inlineStr">
        <is>
          <t>ACUCAR MASCAVO UNIAO C/1KG</t>
        </is>
      </c>
      <c r="D1893" t="inlineStr">
        <is>
          <t>01/2026</t>
        </is>
      </c>
      <c r="E1893" t="n">
        <v>10</v>
      </c>
      <c r="F1893" t="n">
        <v>176.5</v>
      </c>
      <c r="G1893" t="n">
        <v>17.65</v>
      </c>
    </row>
    <row r="1894">
      <c r="A1894" t="inlineStr">
        <is>
          <t>Arcos</t>
        </is>
      </c>
      <c r="B1894" t="n">
        <v>21093</v>
      </c>
      <c r="C1894" t="inlineStr">
        <is>
          <t>ACUCAR REFINADO UNIAO 1KG UN</t>
        </is>
      </c>
      <c r="D1894" t="inlineStr">
        <is>
          <t>01/2026</t>
        </is>
      </c>
      <c r="E1894" t="n">
        <v>190</v>
      </c>
      <c r="F1894" t="n">
        <v>889.3</v>
      </c>
      <c r="G1894" t="n">
        <v>4.68</v>
      </c>
    </row>
    <row r="1895">
      <c r="A1895" t="inlineStr">
        <is>
          <t>Arcos</t>
        </is>
      </c>
      <c r="B1895" t="n">
        <v>17974</v>
      </c>
      <c r="C1895" t="inlineStr">
        <is>
          <t>AGUA DE COCO KERO COCO 1L</t>
        </is>
      </c>
      <c r="D1895" t="inlineStr">
        <is>
          <t>01/2026</t>
        </is>
      </c>
      <c r="E1895" t="n">
        <v>22</v>
      </c>
      <c r="F1895" t="n">
        <v>292.6</v>
      </c>
      <c r="G1895" t="n">
        <v>13.3</v>
      </c>
    </row>
    <row r="1896">
      <c r="A1896" t="inlineStr">
        <is>
          <t>Arcos</t>
        </is>
      </c>
      <c r="B1896" t="n">
        <v>17933</v>
      </c>
      <c r="C1896" t="inlineStr">
        <is>
          <t>AGUA MINERAL COM GAS MAMBA 350ML C/24</t>
        </is>
      </c>
      <c r="D1896" t="inlineStr">
        <is>
          <t>01/2026</t>
        </is>
      </c>
      <c r="E1896" t="n">
        <v>18</v>
      </c>
      <c r="F1896" t="n">
        <v>1329.12</v>
      </c>
      <c r="G1896" t="n">
        <v>73.84</v>
      </c>
    </row>
    <row r="1897">
      <c r="A1897" t="inlineStr">
        <is>
          <t>Arcos</t>
        </is>
      </c>
      <c r="B1897" t="n">
        <v>17934</v>
      </c>
      <c r="C1897" t="inlineStr">
        <is>
          <t>AGUA MINERAL SEM GAS MAMBA 350ML C/24</t>
        </is>
      </c>
      <c r="D1897" t="inlineStr">
        <is>
          <t>01/2026</t>
        </is>
      </c>
      <c r="E1897" t="n">
        <v>19</v>
      </c>
      <c r="F1897" t="n">
        <v>1402.96</v>
      </c>
      <c r="G1897" t="n">
        <v>73.84</v>
      </c>
    </row>
    <row r="1898">
      <c r="A1898" t="inlineStr">
        <is>
          <t>Arcos</t>
        </is>
      </c>
      <c r="B1898" t="n">
        <v>24030</v>
      </c>
      <c r="C1898" t="inlineStr">
        <is>
          <t>AGUA TONICA PRATA 269ML</t>
        </is>
      </c>
      <c r="D1898" t="inlineStr">
        <is>
          <t>01/2026</t>
        </is>
      </c>
      <c r="E1898" t="n">
        <v>36</v>
      </c>
      <c r="F1898" t="n">
        <v>126.36</v>
      </c>
      <c r="G1898" t="n">
        <v>3.51</v>
      </c>
    </row>
    <row r="1899">
      <c r="A1899" t="inlineStr">
        <is>
          <t>Arcos</t>
        </is>
      </c>
      <c r="B1899" t="n">
        <v>20757</v>
      </c>
      <c r="C1899" t="inlineStr">
        <is>
          <t>ALCAPARRA MEDIA DI SALERNO C/2KG</t>
        </is>
      </c>
      <c r="D1899" t="inlineStr">
        <is>
          <t>01/2026</t>
        </is>
      </c>
      <c r="E1899" t="n">
        <v>1</v>
      </c>
      <c r="F1899" t="n">
        <v>79.40000000000001</v>
      </c>
      <c r="G1899" t="n">
        <v>79.40000000000001</v>
      </c>
    </row>
    <row r="1900">
      <c r="A1900" t="inlineStr">
        <is>
          <t>Arcos</t>
        </is>
      </c>
      <c r="B1900" t="n">
        <v>19506</v>
      </c>
      <c r="C1900" t="inlineStr">
        <is>
          <t>ALECRIM KG</t>
        </is>
      </c>
      <c r="D1900" t="inlineStr">
        <is>
          <t>01/2026</t>
        </is>
      </c>
      <c r="E1900" t="n">
        <v>0.7</v>
      </c>
      <c r="F1900" t="n">
        <v>29</v>
      </c>
      <c r="G1900" t="n">
        <v>41.43</v>
      </c>
    </row>
    <row r="1901">
      <c r="A1901" t="inlineStr">
        <is>
          <t>Arcos</t>
        </is>
      </c>
      <c r="B1901" t="n">
        <v>19505</v>
      </c>
      <c r="C1901" t="inlineStr">
        <is>
          <t>ALFACE AMERICANA KG</t>
        </is>
      </c>
      <c r="D1901" t="inlineStr">
        <is>
          <t>01/2026</t>
        </is>
      </c>
      <c r="E1901" t="n">
        <v>16.1</v>
      </c>
      <c r="F1901" t="n">
        <v>173.84</v>
      </c>
      <c r="G1901" t="n">
        <v>10.8</v>
      </c>
    </row>
    <row r="1902">
      <c r="A1902" t="inlineStr">
        <is>
          <t>Arcos</t>
        </is>
      </c>
      <c r="B1902" t="n">
        <v>19503</v>
      </c>
      <c r="C1902" t="inlineStr">
        <is>
          <t>ALFACE CRESPA KG</t>
        </is>
      </c>
      <c r="D1902" t="inlineStr">
        <is>
          <t>01/2026</t>
        </is>
      </c>
      <c r="E1902" t="n">
        <v>6.7</v>
      </c>
      <c r="F1902" t="n">
        <v>62.8</v>
      </c>
      <c r="G1902" t="n">
        <v>9.369999999999999</v>
      </c>
    </row>
    <row r="1903">
      <c r="A1903" t="inlineStr">
        <is>
          <t>Arcos</t>
        </is>
      </c>
      <c r="B1903" t="n">
        <v>19502</v>
      </c>
      <c r="C1903" t="inlineStr">
        <is>
          <t>ALFACE CRESPA ROXA KG</t>
        </is>
      </c>
      <c r="D1903" t="inlineStr">
        <is>
          <t>01/2026</t>
        </is>
      </c>
      <c r="E1903" t="n">
        <v>4.77</v>
      </c>
      <c r="F1903" t="n">
        <v>86.41</v>
      </c>
      <c r="G1903" t="n">
        <v>18.12</v>
      </c>
    </row>
    <row r="1904">
      <c r="A1904" t="inlineStr">
        <is>
          <t>Arcos</t>
        </is>
      </c>
      <c r="B1904" t="n">
        <v>19499</v>
      </c>
      <c r="C1904" t="inlineStr">
        <is>
          <t>ALFACE MIMOSA KG</t>
        </is>
      </c>
      <c r="D1904" t="inlineStr">
        <is>
          <t>01/2026</t>
        </is>
      </c>
      <c r="E1904" t="n">
        <v>3.6</v>
      </c>
      <c r="F1904" t="n">
        <v>43.99</v>
      </c>
      <c r="G1904" t="n">
        <v>12.22</v>
      </c>
    </row>
    <row r="1905">
      <c r="A1905" t="inlineStr">
        <is>
          <t>Arcos</t>
        </is>
      </c>
      <c r="B1905" t="n">
        <v>19498</v>
      </c>
      <c r="C1905" t="inlineStr">
        <is>
          <t>ALFACE ROMANA KG</t>
        </is>
      </c>
      <c r="D1905" t="inlineStr">
        <is>
          <t>01/2026</t>
        </is>
      </c>
      <c r="E1905" t="n">
        <v>12.2</v>
      </c>
      <c r="F1905" t="n">
        <v>137.18</v>
      </c>
      <c r="G1905" t="n">
        <v>11.24</v>
      </c>
    </row>
    <row r="1906">
      <c r="A1906" t="inlineStr">
        <is>
          <t>Arcos</t>
        </is>
      </c>
      <c r="B1906" t="n">
        <v>25315</v>
      </c>
      <c r="C1906" t="inlineStr">
        <is>
          <t>ALGA MARINHA YAKI SUSHI NORI C/280G</t>
        </is>
      </c>
      <c r="D1906" t="inlineStr">
        <is>
          <t>01/2026</t>
        </is>
      </c>
      <c r="E1906" t="n">
        <v>10</v>
      </c>
      <c r="F1906" t="n">
        <v>319</v>
      </c>
      <c r="G1906" t="n">
        <v>31.9</v>
      </c>
    </row>
    <row r="1907">
      <c r="A1907" t="inlineStr">
        <is>
          <t>Arcos</t>
        </is>
      </c>
      <c r="B1907" t="n">
        <v>26429</v>
      </c>
      <c r="C1907" t="inlineStr">
        <is>
          <t>ALGINATO KG</t>
        </is>
      </c>
      <c r="D1907" t="inlineStr">
        <is>
          <t>01/2026</t>
        </is>
      </c>
      <c r="E1907" t="n">
        <v>2</v>
      </c>
      <c r="F1907" t="n">
        <v>660</v>
      </c>
      <c r="G1907" t="n">
        <v>330</v>
      </c>
    </row>
    <row r="1908">
      <c r="A1908" t="inlineStr">
        <is>
          <t>Arcos</t>
        </is>
      </c>
      <c r="B1908" t="n">
        <v>19652</v>
      </c>
      <c r="C1908" t="inlineStr">
        <is>
          <t>ALHO COMUM KG</t>
        </is>
      </c>
      <c r="D1908" t="inlineStr">
        <is>
          <t>01/2026</t>
        </is>
      </c>
      <c r="E1908" t="n">
        <v>3.9</v>
      </c>
      <c r="F1908" t="n">
        <v>76.84</v>
      </c>
      <c r="G1908" t="n">
        <v>19.7</v>
      </c>
    </row>
    <row r="1909">
      <c r="A1909" t="inlineStr">
        <is>
          <t>Arcos</t>
        </is>
      </c>
      <c r="B1909" t="n">
        <v>19647</v>
      </c>
      <c r="C1909" t="inlineStr">
        <is>
          <t>ALHO PORO KG</t>
        </is>
      </c>
      <c r="D1909" t="inlineStr">
        <is>
          <t>01/2026</t>
        </is>
      </c>
      <c r="E1909" t="n">
        <v>8</v>
      </c>
      <c r="F1909" t="n">
        <v>87.84999999999999</v>
      </c>
      <c r="G1909" t="n">
        <v>10.98</v>
      </c>
    </row>
    <row r="1910">
      <c r="A1910" t="inlineStr">
        <is>
          <t>Arcos</t>
        </is>
      </c>
      <c r="B1910" t="n">
        <v>24037</v>
      </c>
      <c r="C1910" t="inlineStr">
        <is>
          <t>ALHO TRITURADO FRITO</t>
        </is>
      </c>
      <c r="D1910" t="inlineStr">
        <is>
          <t>01/2026</t>
        </is>
      </c>
      <c r="E1910" t="n">
        <v>26</v>
      </c>
      <c r="F1910" t="n">
        <v>528.5</v>
      </c>
      <c r="G1910" t="n">
        <v>20.33</v>
      </c>
    </row>
    <row r="1911">
      <c r="A1911" t="inlineStr">
        <is>
          <t>Arcos</t>
        </is>
      </c>
      <c r="B1911" t="n">
        <v>20715</v>
      </c>
      <c r="C1911" t="inlineStr">
        <is>
          <t>AMARENA FABBRI FRUTO C/3,2KG</t>
        </is>
      </c>
      <c r="D1911" t="inlineStr">
        <is>
          <t>01/2026</t>
        </is>
      </c>
      <c r="E1911" t="n">
        <v>4</v>
      </c>
      <c r="F1911" t="n">
        <v>2127.8</v>
      </c>
      <c r="G1911" t="n">
        <v>531.95</v>
      </c>
    </row>
    <row r="1912">
      <c r="A1912" t="inlineStr">
        <is>
          <t>Arcos</t>
        </is>
      </c>
      <c r="B1912" t="n">
        <v>19701</v>
      </c>
      <c r="C1912" t="inlineStr">
        <is>
          <t>AMEIXA KG</t>
        </is>
      </c>
      <c r="D1912" t="inlineStr">
        <is>
          <t>01/2026</t>
        </is>
      </c>
      <c r="E1912" t="n">
        <v>4</v>
      </c>
      <c r="F1912" t="n">
        <v>57.04</v>
      </c>
      <c r="G1912" t="n">
        <v>14.26</v>
      </c>
    </row>
    <row r="1913">
      <c r="A1913" t="inlineStr">
        <is>
          <t>Arcos</t>
        </is>
      </c>
      <c r="B1913" t="n">
        <v>24039</v>
      </c>
      <c r="C1913" t="inlineStr">
        <is>
          <t>AMENDOA INTEIRA CRUA SEM CASCA 1KG</t>
        </is>
      </c>
      <c r="D1913" t="inlineStr">
        <is>
          <t>01/2026</t>
        </is>
      </c>
      <c r="E1913" t="n">
        <v>55</v>
      </c>
      <c r="F1913" t="n">
        <v>3837.5</v>
      </c>
      <c r="G1913" t="n">
        <v>69.77</v>
      </c>
    </row>
    <row r="1914">
      <c r="A1914" t="inlineStr">
        <is>
          <t>Arcos</t>
        </is>
      </c>
      <c r="B1914" t="n">
        <v>24044</v>
      </c>
      <c r="C1914" t="inlineStr">
        <is>
          <t>AMORA CONGELADA KG</t>
        </is>
      </c>
      <c r="D1914" t="inlineStr">
        <is>
          <t>01/2026</t>
        </is>
      </c>
      <c r="E1914" t="n">
        <v>1</v>
      </c>
      <c r="F1914" t="n">
        <v>18.13</v>
      </c>
      <c r="G1914" t="n">
        <v>18.13</v>
      </c>
    </row>
    <row r="1915">
      <c r="A1915" t="inlineStr">
        <is>
          <t>Arcos</t>
        </is>
      </c>
      <c r="B1915" t="n">
        <v>18550</v>
      </c>
      <c r="C1915" t="inlineStr">
        <is>
          <t>APERITIVO ANGOSTURA 200ML</t>
        </is>
      </c>
      <c r="D1915" t="inlineStr">
        <is>
          <t>01/2026</t>
        </is>
      </c>
      <c r="E1915" t="n">
        <v>2</v>
      </c>
      <c r="F1915" t="n">
        <v>319.8</v>
      </c>
      <c r="G1915" t="n">
        <v>159.9</v>
      </c>
    </row>
    <row r="1916">
      <c r="A1916" t="inlineStr">
        <is>
          <t>Arcos</t>
        </is>
      </c>
      <c r="B1916" t="n">
        <v>18547</v>
      </c>
      <c r="C1916" t="inlineStr">
        <is>
          <t>APERITIVO APEROL 750ML</t>
        </is>
      </c>
      <c r="D1916" t="inlineStr">
        <is>
          <t>01/2026</t>
        </is>
      </c>
      <c r="E1916" t="n">
        <v>16</v>
      </c>
      <c r="F1916" t="n">
        <v>585.48</v>
      </c>
      <c r="G1916" t="n">
        <v>36.59</v>
      </c>
    </row>
    <row r="1917">
      <c r="A1917" t="inlineStr">
        <is>
          <t>Arcos</t>
        </is>
      </c>
      <c r="B1917" t="n">
        <v>18545</v>
      </c>
      <c r="C1917" t="inlineStr">
        <is>
          <t>APERITIVO CAMPARI 998ML</t>
        </is>
      </c>
      <c r="D1917" t="inlineStr">
        <is>
          <t>01/2026</t>
        </is>
      </c>
      <c r="E1917" t="n">
        <v>12</v>
      </c>
      <c r="F1917" t="n">
        <v>535.2</v>
      </c>
      <c r="G1917" t="n">
        <v>44.6</v>
      </c>
    </row>
    <row r="1918">
      <c r="A1918" t="inlineStr">
        <is>
          <t>Arcos</t>
        </is>
      </c>
      <c r="B1918" t="n">
        <v>18543</v>
      </c>
      <c r="C1918" t="inlineStr">
        <is>
          <t>APERITIVO CYNAR 900ML</t>
        </is>
      </c>
      <c r="D1918" t="inlineStr">
        <is>
          <t>01/2026</t>
        </is>
      </c>
      <c r="E1918" t="n">
        <v>12</v>
      </c>
      <c r="F1918" t="n">
        <v>246</v>
      </c>
      <c r="G1918" t="n">
        <v>20.5</v>
      </c>
    </row>
    <row r="1919">
      <c r="A1919" t="inlineStr">
        <is>
          <t>Arcos</t>
        </is>
      </c>
      <c r="B1919" t="n">
        <v>20301</v>
      </c>
      <c r="C1919" t="inlineStr">
        <is>
          <t>ARROZ BRANCO TIPO 1 CAMIL C/5KG</t>
        </is>
      </c>
      <c r="D1919" t="inlineStr">
        <is>
          <t>01/2026</t>
        </is>
      </c>
      <c r="E1919" t="n">
        <v>29</v>
      </c>
      <c r="F1919" t="n">
        <v>602.62</v>
      </c>
      <c r="G1919" t="n">
        <v>20.78</v>
      </c>
    </row>
    <row r="1920">
      <c r="A1920" t="inlineStr">
        <is>
          <t>Arcos</t>
        </is>
      </c>
      <c r="B1920" t="n">
        <v>25209</v>
      </c>
      <c r="C1920" t="inlineStr">
        <is>
          <t>ARROZ REI ARTHUR GRAO CURTO PCT C/5KG</t>
        </is>
      </c>
      <c r="D1920" t="inlineStr">
        <is>
          <t>01/2026</t>
        </is>
      </c>
      <c r="E1920" t="n">
        <v>3</v>
      </c>
      <c r="F1920" t="n">
        <v>180</v>
      </c>
      <c r="G1920" t="n">
        <v>60</v>
      </c>
    </row>
    <row r="1921">
      <c r="A1921" t="inlineStr">
        <is>
          <t>Arcos</t>
        </is>
      </c>
      <c r="B1921" t="n">
        <v>23312</v>
      </c>
      <c r="C1921" t="inlineStr">
        <is>
          <t>AVELA SEM CASCA</t>
        </is>
      </c>
      <c r="D1921" t="inlineStr">
        <is>
          <t>01/2026</t>
        </is>
      </c>
      <c r="E1921" t="n">
        <v>4</v>
      </c>
      <c r="F1921" t="n">
        <v>383.6</v>
      </c>
      <c r="G1921" t="n">
        <v>95.90000000000001</v>
      </c>
    </row>
    <row r="1922">
      <c r="A1922" t="inlineStr">
        <is>
          <t>Arcos</t>
        </is>
      </c>
      <c r="B1922" t="n">
        <v>21783</v>
      </c>
      <c r="C1922" t="inlineStr">
        <is>
          <t>AVENTAL DE PVC BRANCO 1,20X0,70 UN</t>
        </is>
      </c>
      <c r="D1922" t="inlineStr">
        <is>
          <t>01/2026</t>
        </is>
      </c>
      <c r="E1922" t="n">
        <v>4</v>
      </c>
      <c r="F1922" t="n">
        <v>43.8</v>
      </c>
      <c r="G1922" t="n">
        <v>10.95</v>
      </c>
    </row>
    <row r="1923">
      <c r="A1923" t="inlineStr">
        <is>
          <t>Arcos</t>
        </is>
      </c>
      <c r="B1923" t="n">
        <v>21030</v>
      </c>
      <c r="C1923" t="inlineStr">
        <is>
          <t>AZEITE EXTRA VIRGEM GALLO 250ML UN</t>
        </is>
      </c>
      <c r="D1923" t="inlineStr">
        <is>
          <t>01/2026</t>
        </is>
      </c>
      <c r="E1923" t="n">
        <v>8</v>
      </c>
      <c r="F1923" t="n">
        <v>153.6</v>
      </c>
      <c r="G1923" t="n">
        <v>19.2</v>
      </c>
    </row>
    <row r="1924">
      <c r="A1924" t="inlineStr">
        <is>
          <t>Arcos</t>
        </is>
      </c>
      <c r="B1924" t="n">
        <v>21047</v>
      </c>
      <c r="C1924" t="inlineStr">
        <is>
          <t>AZEITE EXTRA VIRGEM GALLO 2L</t>
        </is>
      </c>
      <c r="D1924" t="inlineStr">
        <is>
          <t>01/2026</t>
        </is>
      </c>
      <c r="E1924" t="n">
        <v>20</v>
      </c>
      <c r="F1924" t="n">
        <v>2483.78</v>
      </c>
      <c r="G1924" t="n">
        <v>124.19</v>
      </c>
    </row>
    <row r="1925">
      <c r="A1925" t="inlineStr">
        <is>
          <t>Arcos</t>
        </is>
      </c>
      <c r="B1925" t="n">
        <v>20751</v>
      </c>
      <c r="C1925" t="inlineStr">
        <is>
          <t>AZEITONA PRETA AZAPA ARCOBELLO C/2KG</t>
        </is>
      </c>
      <c r="D1925" t="inlineStr">
        <is>
          <t>01/2026</t>
        </is>
      </c>
      <c r="E1925" t="n">
        <v>2</v>
      </c>
      <c r="F1925" t="n">
        <v>217.6</v>
      </c>
      <c r="G1925" t="n">
        <v>108.8</v>
      </c>
    </row>
    <row r="1926">
      <c r="A1926" t="inlineStr">
        <is>
          <t>Arcos</t>
        </is>
      </c>
      <c r="B1926" t="n">
        <v>20752</v>
      </c>
      <c r="C1926" t="inlineStr">
        <is>
          <t>AZEITONA PTA AZAPA 90/110 DISALERNO 2KG</t>
        </is>
      </c>
      <c r="D1926" t="inlineStr">
        <is>
          <t>01/2026</t>
        </is>
      </c>
      <c r="E1926" t="n">
        <v>4</v>
      </c>
      <c r="F1926" t="n">
        <v>424</v>
      </c>
      <c r="G1926" t="n">
        <v>106</v>
      </c>
    </row>
    <row r="1927">
      <c r="A1927" t="inlineStr">
        <is>
          <t>Arcos</t>
        </is>
      </c>
      <c r="B1927" t="n">
        <v>22721</v>
      </c>
      <c r="C1927" t="inlineStr">
        <is>
          <t>BACON MANTA KG</t>
        </is>
      </c>
      <c r="D1927" t="inlineStr">
        <is>
          <t>01/2026</t>
        </is>
      </c>
      <c r="E1927" t="n">
        <v>6.16</v>
      </c>
      <c r="F1927" t="n">
        <v>174.33</v>
      </c>
      <c r="G1927" t="n">
        <v>28.3</v>
      </c>
    </row>
    <row r="1928">
      <c r="A1928" t="inlineStr">
        <is>
          <t>Arcos</t>
        </is>
      </c>
      <c r="B1928" t="n">
        <v>19166</v>
      </c>
      <c r="C1928" t="inlineStr">
        <is>
          <t>BAGUETE DE GRAO LEVIAN FATIADO 590G UN</t>
        </is>
      </c>
      <c r="D1928" t="inlineStr">
        <is>
          <t>01/2026</t>
        </is>
      </c>
      <c r="E1928" t="n">
        <v>45</v>
      </c>
      <c r="F1928" t="n">
        <v>915.75</v>
      </c>
      <c r="G1928" t="n">
        <v>20.35</v>
      </c>
    </row>
    <row r="1929">
      <c r="A1929" t="inlineStr">
        <is>
          <t>Arcos</t>
        </is>
      </c>
      <c r="B1929" t="n">
        <v>23390</v>
      </c>
      <c r="C1929" t="inlineStr">
        <is>
          <t>BANANA DA TERRA KG</t>
        </is>
      </c>
      <c r="D1929" t="inlineStr">
        <is>
          <t>01/2026</t>
        </is>
      </c>
      <c r="E1929" t="n">
        <v>79.5</v>
      </c>
      <c r="F1929" t="n">
        <v>701.9</v>
      </c>
      <c r="G1929" t="n">
        <v>8.83</v>
      </c>
    </row>
    <row r="1930">
      <c r="A1930" t="inlineStr">
        <is>
          <t>Arcos</t>
        </is>
      </c>
      <c r="B1930" t="n">
        <v>23389</v>
      </c>
      <c r="C1930" t="inlineStr">
        <is>
          <t>BANANA NANICA KG</t>
        </is>
      </c>
      <c r="D1930" t="inlineStr">
        <is>
          <t>01/2026</t>
        </is>
      </c>
      <c r="E1930" t="n">
        <v>54.32</v>
      </c>
      <c r="F1930" t="n">
        <v>284.86</v>
      </c>
      <c r="G1930" t="n">
        <v>5.24</v>
      </c>
    </row>
    <row r="1931">
      <c r="A1931" t="inlineStr">
        <is>
          <t>Arcos</t>
        </is>
      </c>
      <c r="B1931" t="n">
        <v>24083</v>
      </c>
      <c r="C1931" t="inlineStr">
        <is>
          <t>BATATA ASTERIX GRAUDA NOIVA KG</t>
        </is>
      </c>
      <c r="D1931" t="inlineStr">
        <is>
          <t>01/2026</t>
        </is>
      </c>
      <c r="E1931" t="n">
        <v>600</v>
      </c>
      <c r="F1931" t="n">
        <v>2446.75</v>
      </c>
      <c r="G1931" t="n">
        <v>4.08</v>
      </c>
    </row>
    <row r="1932">
      <c r="A1932" t="inlineStr">
        <is>
          <t>Arcos</t>
        </is>
      </c>
      <c r="B1932" t="n">
        <v>25555</v>
      </c>
      <c r="C1932" t="inlineStr">
        <is>
          <t>BATATA LAVADA KG</t>
        </is>
      </c>
      <c r="D1932" t="inlineStr">
        <is>
          <t>01/2026</t>
        </is>
      </c>
      <c r="E1932" t="n">
        <v>25</v>
      </c>
      <c r="F1932" t="n">
        <v>93.75</v>
      </c>
      <c r="G1932" t="n">
        <v>3.75</v>
      </c>
    </row>
    <row r="1933">
      <c r="A1933" t="inlineStr">
        <is>
          <t>Arcos</t>
        </is>
      </c>
      <c r="B1933" t="n">
        <v>19634</v>
      </c>
      <c r="C1933" t="inlineStr">
        <is>
          <t>BERINJELA KG</t>
        </is>
      </c>
      <c r="D1933" t="inlineStr">
        <is>
          <t>01/2026</t>
        </is>
      </c>
      <c r="E1933" t="n">
        <v>20.5</v>
      </c>
      <c r="F1933" t="n">
        <v>136.3</v>
      </c>
      <c r="G1933" t="n">
        <v>6.65</v>
      </c>
    </row>
    <row r="1934">
      <c r="A1934" t="inlineStr">
        <is>
          <t>Arcos</t>
        </is>
      </c>
      <c r="B1934" t="n">
        <v>19632</v>
      </c>
      <c r="C1934" t="inlineStr">
        <is>
          <t>BETERRABA KG</t>
        </is>
      </c>
      <c r="D1934" t="inlineStr">
        <is>
          <t>01/2026</t>
        </is>
      </c>
      <c r="E1934" t="n">
        <v>30</v>
      </c>
      <c r="F1934" t="n">
        <v>77.34</v>
      </c>
      <c r="G1934" t="n">
        <v>2.58</v>
      </c>
    </row>
    <row r="1935">
      <c r="A1935" t="inlineStr">
        <is>
          <t>Arcos</t>
        </is>
      </c>
      <c r="B1935" t="n">
        <v>26582</v>
      </c>
      <c r="C1935" t="inlineStr">
        <is>
          <t>BIFE ANCHO FREDDI PORCIONADO EM 200G KG</t>
        </is>
      </c>
      <c r="D1935" t="inlineStr">
        <is>
          <t>01/2026</t>
        </is>
      </c>
      <c r="E1935" t="n">
        <v>61.83</v>
      </c>
      <c r="F1935" t="n">
        <v>7976.07</v>
      </c>
      <c r="G1935" t="n">
        <v>129</v>
      </c>
    </row>
    <row r="1936">
      <c r="A1936" t="inlineStr">
        <is>
          <t>Arcos</t>
        </is>
      </c>
      <c r="B1936" t="n">
        <v>18696</v>
      </c>
      <c r="C1936" t="inlineStr">
        <is>
          <t>BISTECA SUINA KG</t>
        </is>
      </c>
      <c r="D1936" t="inlineStr">
        <is>
          <t>01/2026</t>
        </is>
      </c>
      <c r="E1936" t="n">
        <v>15</v>
      </c>
      <c r="F1936" t="n">
        <v>269.85</v>
      </c>
      <c r="G1936" t="n">
        <v>17.99</v>
      </c>
    </row>
    <row r="1937">
      <c r="A1937" t="inlineStr">
        <is>
          <t>Arcos</t>
        </is>
      </c>
      <c r="B1937" t="n">
        <v>17565</v>
      </c>
      <c r="C1937" t="inlineStr">
        <is>
          <t>BOBINA DE PAPEL FILME PVC CITRATO 60CMX340M UN</t>
        </is>
      </c>
      <c r="D1937" t="inlineStr">
        <is>
          <t>01/2026</t>
        </is>
      </c>
      <c r="E1937" t="n">
        <v>1</v>
      </c>
      <c r="F1937" t="n">
        <v>112</v>
      </c>
      <c r="G1937" t="n">
        <v>112</v>
      </c>
    </row>
    <row r="1938">
      <c r="A1938" t="inlineStr">
        <is>
          <t>Arcos</t>
        </is>
      </c>
      <c r="B1938" t="n">
        <v>17381</v>
      </c>
      <c r="C1938" t="inlineStr">
        <is>
          <t>BOBINA PICOTADA 40X60 C/500 UN</t>
        </is>
      </c>
      <c r="D1938" t="inlineStr">
        <is>
          <t>01/2026</t>
        </is>
      </c>
      <c r="E1938" t="n">
        <v>6</v>
      </c>
      <c r="F1938" t="n">
        <v>252</v>
      </c>
      <c r="G1938" t="n">
        <v>42</v>
      </c>
    </row>
    <row r="1939">
      <c r="A1939" t="inlineStr">
        <is>
          <t>Arcos</t>
        </is>
      </c>
      <c r="B1939" t="n">
        <v>21673</v>
      </c>
      <c r="C1939" t="inlineStr">
        <is>
          <t>BOBINA PICOTADA JBM 25X35CM 1,039KG</t>
        </is>
      </c>
      <c r="D1939" t="inlineStr">
        <is>
          <t>01/2026</t>
        </is>
      </c>
      <c r="E1939" t="n">
        <v>3</v>
      </c>
      <c r="F1939" t="n">
        <v>84</v>
      </c>
      <c r="G1939" t="n">
        <v>28</v>
      </c>
    </row>
    <row r="1940">
      <c r="A1940" t="inlineStr">
        <is>
          <t>Arcos</t>
        </is>
      </c>
      <c r="B1940" t="n">
        <v>17573</v>
      </c>
      <c r="C1940" t="inlineStr">
        <is>
          <t>BOBINA TERMICA DE PDV PALHA 80X30 C/30UN</t>
        </is>
      </c>
      <c r="D1940" t="inlineStr">
        <is>
          <t>01/2026</t>
        </is>
      </c>
      <c r="E1940" t="n">
        <v>3</v>
      </c>
      <c r="F1940" t="n">
        <v>224.7</v>
      </c>
      <c r="G1940" t="n">
        <v>74.90000000000001</v>
      </c>
    </row>
    <row r="1941">
      <c r="A1941" t="inlineStr">
        <is>
          <t>Arcos</t>
        </is>
      </c>
      <c r="B1941" t="n">
        <v>21587</v>
      </c>
      <c r="C1941" t="inlineStr">
        <is>
          <t>BORRIFADOR PULVERIZADOR SPRAY PLASTICO 500ML UN</t>
        </is>
      </c>
      <c r="D1941" t="inlineStr">
        <is>
          <t>01/2026</t>
        </is>
      </c>
      <c r="E1941" t="n">
        <v>6</v>
      </c>
      <c r="F1941" t="n">
        <v>53.4</v>
      </c>
      <c r="G1941" t="n">
        <v>8.9</v>
      </c>
    </row>
    <row r="1942">
      <c r="A1942" t="inlineStr">
        <is>
          <t>Arcos</t>
        </is>
      </c>
      <c r="B1942" t="n">
        <v>19846</v>
      </c>
      <c r="C1942" t="inlineStr">
        <is>
          <t>BROTO DE MOYASHI GRANEL KG</t>
        </is>
      </c>
      <c r="D1942" t="inlineStr">
        <is>
          <t>01/2026</t>
        </is>
      </c>
      <c r="E1942" t="n">
        <v>6</v>
      </c>
      <c r="F1942" t="n">
        <v>111.41</v>
      </c>
      <c r="G1942" t="n">
        <v>18.57</v>
      </c>
    </row>
    <row r="1943">
      <c r="A1943" t="inlineStr">
        <is>
          <t>Arcos</t>
        </is>
      </c>
      <c r="B1943" t="n">
        <v>26560</v>
      </c>
      <c r="C1943" t="inlineStr">
        <is>
          <t>CACHACA FAMIGERADA AMENDOIM 750ML</t>
        </is>
      </c>
      <c r="D1943" t="inlineStr">
        <is>
          <t>01/2026</t>
        </is>
      </c>
      <c r="E1943" t="n">
        <v>18</v>
      </c>
      <c r="F1943" t="n">
        <v>495</v>
      </c>
      <c r="G1943" t="n">
        <v>27.5</v>
      </c>
    </row>
    <row r="1944">
      <c r="A1944" t="inlineStr">
        <is>
          <t>Arcos</t>
        </is>
      </c>
      <c r="B1944" t="n">
        <v>27406</v>
      </c>
      <c r="C1944" t="inlineStr">
        <is>
          <t>CAFE JOSELINA C/2KG</t>
        </is>
      </c>
      <c r="D1944" t="inlineStr">
        <is>
          <t>01/2026</t>
        </is>
      </c>
      <c r="E1944" t="n">
        <v>24</v>
      </c>
      <c r="F1944" t="n">
        <v>5256</v>
      </c>
      <c r="G1944" t="n">
        <v>219</v>
      </c>
    </row>
    <row r="1945">
      <c r="A1945" t="inlineStr">
        <is>
          <t>Arcos</t>
        </is>
      </c>
      <c r="B1945" t="n">
        <v>20809</v>
      </c>
      <c r="C1945" t="inlineStr">
        <is>
          <t>CAFE PILAO ALMOFADA 500G</t>
        </is>
      </c>
      <c r="D1945" t="inlineStr">
        <is>
          <t>01/2026</t>
        </is>
      </c>
      <c r="E1945" t="n">
        <v>16</v>
      </c>
      <c r="F1945" t="n">
        <v>543.4</v>
      </c>
      <c r="G1945" t="n">
        <v>33.96</v>
      </c>
    </row>
    <row r="1946">
      <c r="A1946" t="inlineStr">
        <is>
          <t>Arcos</t>
        </is>
      </c>
      <c r="B1946" t="n">
        <v>21073</v>
      </c>
      <c r="C1946" t="inlineStr">
        <is>
          <t>CALDA DE AGAVE AZUL JASMINE ORGANICO 330ML UN</t>
        </is>
      </c>
      <c r="D1946" t="inlineStr">
        <is>
          <t>01/2026</t>
        </is>
      </c>
      <c r="E1946" t="n">
        <v>26</v>
      </c>
      <c r="F1946" t="n">
        <v>1271.4</v>
      </c>
      <c r="G1946" t="n">
        <v>48.9</v>
      </c>
    </row>
    <row r="1947">
      <c r="A1947" t="inlineStr">
        <is>
          <t>Arcos</t>
        </is>
      </c>
      <c r="B1947" t="n">
        <v>27692</v>
      </c>
      <c r="C1947" t="inlineStr">
        <is>
          <t>CAMARAO CINZA 25/30 LIMPO EVISCERADO COM COLA KG</t>
        </is>
      </c>
      <c r="D1947" t="inlineStr">
        <is>
          <t>01/2026</t>
        </is>
      </c>
      <c r="E1947" t="n">
        <v>10</v>
      </c>
      <c r="F1947" t="n">
        <v>1120</v>
      </c>
      <c r="G1947" t="n">
        <v>112</v>
      </c>
    </row>
    <row r="1948">
      <c r="A1948" t="inlineStr">
        <is>
          <t>Arcos</t>
        </is>
      </c>
      <c r="B1948" t="n">
        <v>23377</v>
      </c>
      <c r="C1948" t="inlineStr">
        <is>
          <t>CAMBUCI CONGELADO KG</t>
        </is>
      </c>
      <c r="D1948" t="inlineStr">
        <is>
          <t>01/2026</t>
        </is>
      </c>
      <c r="E1948" t="n">
        <v>8</v>
      </c>
      <c r="F1948" t="n">
        <v>256</v>
      </c>
      <c r="G1948" t="n">
        <v>32</v>
      </c>
    </row>
    <row r="1949">
      <c r="A1949" t="inlineStr">
        <is>
          <t>Arcos</t>
        </is>
      </c>
      <c r="B1949" t="n">
        <v>17553</v>
      </c>
      <c r="C1949" t="inlineStr">
        <is>
          <t>CANUDO BIODEGRADAVEL JUMBO 9MM C/2000 UN</t>
        </is>
      </c>
      <c r="D1949" t="inlineStr">
        <is>
          <t>01/2026</t>
        </is>
      </c>
      <c r="E1949" t="n">
        <v>10</v>
      </c>
      <c r="F1949" t="n">
        <v>89</v>
      </c>
      <c r="G1949" t="n">
        <v>8.9</v>
      </c>
    </row>
    <row r="1950">
      <c r="A1950" t="inlineStr">
        <is>
          <t>Arcos</t>
        </is>
      </c>
      <c r="B1950" t="n">
        <v>24118</v>
      </c>
      <c r="C1950" t="inlineStr">
        <is>
          <t>CASTANHA DE CAJU CRUA KG</t>
        </is>
      </c>
      <c r="D1950" t="inlineStr">
        <is>
          <t>01/2026</t>
        </is>
      </c>
      <c r="E1950" t="n">
        <v>22</v>
      </c>
      <c r="F1950" t="n">
        <v>1634.6</v>
      </c>
      <c r="G1950" t="n">
        <v>74.3</v>
      </c>
    </row>
    <row r="1951">
      <c r="A1951" t="inlineStr">
        <is>
          <t>Arcos</t>
        </is>
      </c>
      <c r="B1951" t="n">
        <v>23648</v>
      </c>
      <c r="C1951" t="inlineStr">
        <is>
          <t>CASTANHA DO PARA KG</t>
        </is>
      </c>
      <c r="D1951" t="inlineStr">
        <is>
          <t>01/2026</t>
        </is>
      </c>
      <c r="E1951" t="n">
        <v>16</v>
      </c>
      <c r="F1951" t="n">
        <v>2262.9</v>
      </c>
      <c r="G1951" t="n">
        <v>141.43</v>
      </c>
    </row>
    <row r="1952">
      <c r="A1952" t="inlineStr">
        <is>
          <t>Arcos</t>
        </is>
      </c>
      <c r="B1952" t="n">
        <v>20054</v>
      </c>
      <c r="C1952" t="inlineStr">
        <is>
          <t>CATCHUP HEINZ 397G UN</t>
        </is>
      </c>
      <c r="D1952" t="inlineStr">
        <is>
          <t>01/2026</t>
        </is>
      </c>
      <c r="E1952" t="n">
        <v>10</v>
      </c>
      <c r="F1952" t="n">
        <v>114</v>
      </c>
      <c r="G1952" t="n">
        <v>11.4</v>
      </c>
    </row>
    <row r="1953">
      <c r="A1953" t="inlineStr">
        <is>
          <t>Arcos</t>
        </is>
      </c>
      <c r="B1953" t="n">
        <v>24509</v>
      </c>
      <c r="C1953" t="inlineStr">
        <is>
          <t>CEBOLA BRANCA KG</t>
        </is>
      </c>
      <c r="D1953" t="inlineStr">
        <is>
          <t>01/2026</t>
        </is>
      </c>
      <c r="E1953" t="n">
        <v>142</v>
      </c>
      <c r="F1953" t="n">
        <v>253.05</v>
      </c>
      <c r="G1953" t="n">
        <v>1.78</v>
      </c>
    </row>
    <row r="1954">
      <c r="A1954" t="inlineStr">
        <is>
          <t>Arcos</t>
        </is>
      </c>
      <c r="B1954" t="n">
        <v>19626</v>
      </c>
      <c r="C1954" t="inlineStr">
        <is>
          <t>CEBOLA ECHALOTAS KG</t>
        </is>
      </c>
      <c r="D1954" t="inlineStr">
        <is>
          <t>01/2026</t>
        </is>
      </c>
      <c r="E1954" t="n">
        <v>3</v>
      </c>
      <c r="F1954" t="n">
        <v>9</v>
      </c>
      <c r="G1954" t="n">
        <v>3</v>
      </c>
    </row>
    <row r="1955">
      <c r="A1955" t="inlineStr">
        <is>
          <t>Arcos</t>
        </is>
      </c>
      <c r="B1955" t="n">
        <v>19623</v>
      </c>
      <c r="C1955" t="inlineStr">
        <is>
          <t>CEBOLA ROXA KG</t>
        </is>
      </c>
      <c r="D1955" t="inlineStr">
        <is>
          <t>01/2026</t>
        </is>
      </c>
      <c r="E1955" t="n">
        <v>37</v>
      </c>
      <c r="F1955" t="n">
        <v>146.98</v>
      </c>
      <c r="G1955" t="n">
        <v>3.97</v>
      </c>
    </row>
    <row r="1956">
      <c r="A1956" t="inlineStr">
        <is>
          <t>Arcos</t>
        </is>
      </c>
      <c r="B1956" t="n">
        <v>19488</v>
      </c>
      <c r="C1956" t="inlineStr">
        <is>
          <t>CEBOLINHA KG</t>
        </is>
      </c>
      <c r="D1956" t="inlineStr">
        <is>
          <t>01/2026</t>
        </is>
      </c>
      <c r="E1956" t="n">
        <v>8.9</v>
      </c>
      <c r="F1956" t="n">
        <v>110.91</v>
      </c>
      <c r="G1956" t="n">
        <v>12.46</v>
      </c>
    </row>
    <row r="1957">
      <c r="A1957" t="inlineStr">
        <is>
          <t>Arcos</t>
        </is>
      </c>
      <c r="B1957" t="n">
        <v>19621</v>
      </c>
      <c r="C1957" t="inlineStr">
        <is>
          <t>CENOURA KG</t>
        </is>
      </c>
      <c r="D1957" t="inlineStr">
        <is>
          <t>01/2026</t>
        </is>
      </c>
      <c r="E1957" t="n">
        <v>46.4</v>
      </c>
      <c r="F1957" t="n">
        <v>131.76</v>
      </c>
      <c r="G1957" t="n">
        <v>2.84</v>
      </c>
    </row>
    <row r="1958">
      <c r="A1958" t="inlineStr">
        <is>
          <t>Arcos</t>
        </is>
      </c>
      <c r="B1958" t="n">
        <v>27450</v>
      </c>
      <c r="C1958" t="inlineStr">
        <is>
          <t>CENTRIFUGA DE SALADA 5L</t>
        </is>
      </c>
      <c r="D1958" t="inlineStr">
        <is>
          <t>01/2026</t>
        </is>
      </c>
      <c r="E1958" t="n">
        <v>2</v>
      </c>
      <c r="F1958" t="n">
        <v>130</v>
      </c>
      <c r="G1958" t="n">
        <v>65</v>
      </c>
    </row>
    <row r="1959">
      <c r="A1959" t="inlineStr">
        <is>
          <t>Arcos</t>
        </is>
      </c>
      <c r="B1959" t="n">
        <v>17838</v>
      </c>
      <c r="C1959" t="inlineStr">
        <is>
          <t>CHA MATE LEAO C/250G</t>
        </is>
      </c>
      <c r="D1959" t="inlineStr">
        <is>
          <t>01/2026</t>
        </is>
      </c>
      <c r="E1959" t="n">
        <v>6</v>
      </c>
      <c r="F1959" t="n">
        <v>60</v>
      </c>
      <c r="G1959" t="n">
        <v>10</v>
      </c>
    </row>
    <row r="1960">
      <c r="A1960" t="inlineStr">
        <is>
          <t>Arcos</t>
        </is>
      </c>
      <c r="B1960" t="n">
        <v>20941</v>
      </c>
      <c r="C1960" t="inlineStr">
        <is>
          <t>CHOCOLATE EM GOTAS MEIO AMARGO SICAO C/2,05KG</t>
        </is>
      </c>
      <c r="D1960" t="inlineStr">
        <is>
          <t>01/2026</t>
        </is>
      </c>
      <c r="E1960" t="n">
        <v>2</v>
      </c>
      <c r="F1960" t="n">
        <v>429.98</v>
      </c>
      <c r="G1960" t="n">
        <v>214.99</v>
      </c>
    </row>
    <row r="1961">
      <c r="A1961" t="inlineStr">
        <is>
          <t>Arcos</t>
        </is>
      </c>
      <c r="B1961" t="n">
        <v>25481</v>
      </c>
      <c r="C1961" t="inlineStr">
        <is>
          <t>CHOCOLATE EM PO DO PADRE NESTLE 50% CACAU PROFISSIONAL C/1,01 KG</t>
        </is>
      </c>
      <c r="D1961" t="inlineStr">
        <is>
          <t>01/2026</t>
        </is>
      </c>
      <c r="E1961" t="n">
        <v>3</v>
      </c>
      <c r="F1961" t="n">
        <v>211.5</v>
      </c>
      <c r="G1961" t="n">
        <v>70.5</v>
      </c>
    </row>
    <row r="1962">
      <c r="A1962" t="inlineStr">
        <is>
          <t>Arcos</t>
        </is>
      </c>
      <c r="B1962" t="n">
        <v>20923</v>
      </c>
      <c r="C1962" t="inlineStr">
        <is>
          <t>CHOCOLATE EM PO NESTLE 50% 1,01KG</t>
        </is>
      </c>
      <c r="D1962" t="inlineStr">
        <is>
          <t>01/2026</t>
        </is>
      </c>
      <c r="E1962" t="n">
        <v>2</v>
      </c>
      <c r="F1962" t="n">
        <v>147.32</v>
      </c>
      <c r="G1962" t="n">
        <v>73.66</v>
      </c>
    </row>
    <row r="1963">
      <c r="A1963" t="inlineStr">
        <is>
          <t>Arcos</t>
        </is>
      </c>
      <c r="B1963" t="n">
        <v>20908</v>
      </c>
      <c r="C1963" t="inlineStr">
        <is>
          <t>CHOCOLATE GOTAS MEIO AMARGO COBERTURA SICAO C/2,05KG</t>
        </is>
      </c>
      <c r="D1963" t="inlineStr">
        <is>
          <t>01/2026</t>
        </is>
      </c>
      <c r="E1963" t="n">
        <v>2</v>
      </c>
      <c r="F1963" t="n">
        <v>149.7</v>
      </c>
      <c r="G1963" t="n">
        <v>74.84999999999999</v>
      </c>
    </row>
    <row r="1964">
      <c r="A1964" t="inlineStr">
        <is>
          <t>Arcos</t>
        </is>
      </c>
      <c r="B1964" t="n">
        <v>20939</v>
      </c>
      <c r="C1964" t="inlineStr">
        <is>
          <t>CHOCOLATE SICAO MEIO AMARGO EM GOTAS C/2,05KG</t>
        </is>
      </c>
      <c r="D1964" t="inlineStr">
        <is>
          <t>01/2026</t>
        </is>
      </c>
      <c r="E1964" t="n">
        <v>4</v>
      </c>
      <c r="F1964" t="n">
        <v>947.96</v>
      </c>
      <c r="G1964" t="n">
        <v>236.99</v>
      </c>
    </row>
    <row r="1965">
      <c r="A1965" t="inlineStr">
        <is>
          <t>Arcos</t>
        </is>
      </c>
      <c r="B1965" t="n">
        <v>23241</v>
      </c>
      <c r="C1965" t="inlineStr">
        <is>
          <t>CHUCHU KG</t>
        </is>
      </c>
      <c r="D1965" t="inlineStr">
        <is>
          <t>01/2026</t>
        </is>
      </c>
      <c r="E1965" t="n">
        <v>17.11</v>
      </c>
      <c r="F1965" t="n">
        <v>117.46</v>
      </c>
      <c r="G1965" t="n">
        <v>6.86</v>
      </c>
    </row>
    <row r="1966">
      <c r="A1966" t="inlineStr">
        <is>
          <t>Arcos</t>
        </is>
      </c>
      <c r="B1966" t="n">
        <v>28564</v>
      </c>
      <c r="C1966" t="inlineStr">
        <is>
          <t>CLORETO DE CALCIO DIHIDRATADO 74% FOOD 1 KG PO</t>
        </is>
      </c>
      <c r="D1966" t="inlineStr">
        <is>
          <t>01/2026</t>
        </is>
      </c>
      <c r="E1966" t="n">
        <v>1</v>
      </c>
      <c r="F1966" t="n">
        <v>32</v>
      </c>
      <c r="G1966" t="n">
        <v>32</v>
      </c>
    </row>
    <row r="1967">
      <c r="A1967" t="inlineStr">
        <is>
          <t>Arcos</t>
        </is>
      </c>
      <c r="B1967" t="n">
        <v>20257</v>
      </c>
      <c r="C1967" t="inlineStr">
        <is>
          <t>COCO RALADO FRESCO CONGELADO VITA COCO C/1KG</t>
        </is>
      </c>
      <c r="D1967" t="inlineStr">
        <is>
          <t>01/2026</t>
        </is>
      </c>
      <c r="E1967" t="n">
        <v>6</v>
      </c>
      <c r="F1967" t="n">
        <v>165</v>
      </c>
      <c r="G1967" t="n">
        <v>27.5</v>
      </c>
    </row>
    <row r="1968">
      <c r="A1968" t="inlineStr">
        <is>
          <t>Arcos</t>
        </is>
      </c>
      <c r="B1968" t="n">
        <v>19617</v>
      </c>
      <c r="C1968" t="inlineStr">
        <is>
          <t>COENTRO KG</t>
        </is>
      </c>
      <c r="D1968" t="inlineStr">
        <is>
          <t>01/2026</t>
        </is>
      </c>
      <c r="E1968" t="n">
        <v>3.5</v>
      </c>
      <c r="F1968" t="n">
        <v>88.52</v>
      </c>
      <c r="G1968" t="n">
        <v>25.29</v>
      </c>
    </row>
    <row r="1969">
      <c r="A1969" t="inlineStr">
        <is>
          <t>Arcos</t>
        </is>
      </c>
      <c r="B1969" t="n">
        <v>19845</v>
      </c>
      <c r="C1969" t="inlineStr">
        <is>
          <t>COGUMELO PARIS GRANEL KG</t>
        </is>
      </c>
      <c r="D1969" t="inlineStr">
        <is>
          <t>01/2026</t>
        </is>
      </c>
      <c r="E1969" t="n">
        <v>6</v>
      </c>
      <c r="F1969" t="n">
        <v>297.9</v>
      </c>
      <c r="G1969" t="n">
        <v>49.65</v>
      </c>
    </row>
    <row r="1970">
      <c r="A1970" t="inlineStr">
        <is>
          <t>Arcos</t>
        </is>
      </c>
      <c r="B1970" t="n">
        <v>28220</v>
      </c>
      <c r="C1970" t="inlineStr">
        <is>
          <t>COGUMELO PARIS MURANAKA KG</t>
        </is>
      </c>
      <c r="D1970" t="inlineStr">
        <is>
          <t>01/2026</t>
        </is>
      </c>
      <c r="E1970" t="n">
        <v>18</v>
      </c>
      <c r="F1970" t="n">
        <v>641</v>
      </c>
      <c r="G1970" t="n">
        <v>35.61</v>
      </c>
    </row>
    <row r="1971">
      <c r="A1971" t="inlineStr">
        <is>
          <t>Arcos</t>
        </is>
      </c>
      <c r="B1971" t="n">
        <v>23440</v>
      </c>
      <c r="C1971" t="inlineStr">
        <is>
          <t>COGUMELO PORTO BELLO GRANEL KG</t>
        </is>
      </c>
      <c r="D1971" t="inlineStr">
        <is>
          <t>01/2026</t>
        </is>
      </c>
      <c r="E1971" t="n">
        <v>8</v>
      </c>
      <c r="F1971" t="n">
        <v>443.76</v>
      </c>
      <c r="G1971" t="n">
        <v>55.47</v>
      </c>
    </row>
    <row r="1972">
      <c r="A1972" t="inlineStr">
        <is>
          <t>Arcos</t>
        </is>
      </c>
      <c r="B1972" t="n">
        <v>28221</v>
      </c>
      <c r="C1972" t="inlineStr">
        <is>
          <t>COGUMELO PORTO BELLO MURANAKA KG</t>
        </is>
      </c>
      <c r="D1972" t="inlineStr">
        <is>
          <t>01/2026</t>
        </is>
      </c>
      <c r="E1972" t="n">
        <v>19</v>
      </c>
      <c r="F1972" t="n">
        <v>682.49</v>
      </c>
      <c r="G1972" t="n">
        <v>35.92</v>
      </c>
    </row>
    <row r="1973">
      <c r="A1973" t="inlineStr">
        <is>
          <t>Arcos</t>
        </is>
      </c>
      <c r="B1973" t="n">
        <v>19842</v>
      </c>
      <c r="C1973" t="inlineStr">
        <is>
          <t>COGUMELO SHIITAKE GRANEL KG</t>
        </is>
      </c>
      <c r="D1973" t="inlineStr">
        <is>
          <t>01/2026</t>
        </is>
      </c>
      <c r="E1973" t="n">
        <v>6</v>
      </c>
      <c r="F1973" t="n">
        <v>350.64</v>
      </c>
      <c r="G1973" t="n">
        <v>58.44</v>
      </c>
    </row>
    <row r="1974">
      <c r="A1974" t="inlineStr">
        <is>
          <t>Arcos</t>
        </is>
      </c>
      <c r="B1974" t="n">
        <v>28222</v>
      </c>
      <c r="C1974" t="inlineStr">
        <is>
          <t>COGUMELO SHIITAKE MURANAKA KG</t>
        </is>
      </c>
      <c r="D1974" t="inlineStr">
        <is>
          <t>01/2026</t>
        </is>
      </c>
      <c r="E1974" t="n">
        <v>16</v>
      </c>
      <c r="F1974" t="n">
        <v>636</v>
      </c>
      <c r="G1974" t="n">
        <v>39.75</v>
      </c>
    </row>
    <row r="1975">
      <c r="A1975" t="inlineStr">
        <is>
          <t>Arcos</t>
        </is>
      </c>
      <c r="B1975" t="n">
        <v>17549</v>
      </c>
      <c r="C1975" t="inlineStr">
        <is>
          <t>COLHER DESCARTAVEL BIO C/100UN</t>
        </is>
      </c>
      <c r="D1975" t="inlineStr">
        <is>
          <t>01/2026</t>
        </is>
      </c>
      <c r="E1975" t="n">
        <v>20</v>
      </c>
      <c r="F1975" t="n">
        <v>630</v>
      </c>
      <c r="G1975" t="n">
        <v>31.5</v>
      </c>
    </row>
    <row r="1976">
      <c r="A1976" t="inlineStr">
        <is>
          <t>Arcos</t>
        </is>
      </c>
      <c r="B1976" t="n">
        <v>18382</v>
      </c>
      <c r="C1976" t="inlineStr">
        <is>
          <t>CONHAQUE BRANDY OSBORNE 700ML</t>
        </is>
      </c>
      <c r="D1976" t="inlineStr">
        <is>
          <t>01/2026</t>
        </is>
      </c>
      <c r="E1976" t="n">
        <v>30</v>
      </c>
      <c r="F1976" t="n">
        <v>2089.02</v>
      </c>
      <c r="G1976" t="n">
        <v>69.63</v>
      </c>
    </row>
    <row r="1977">
      <c r="A1977" t="inlineStr">
        <is>
          <t>Arcos</t>
        </is>
      </c>
      <c r="B1977" t="n">
        <v>26591</v>
      </c>
      <c r="C1977" t="inlineStr">
        <is>
          <t>COPA FATIADO JAIS KG</t>
        </is>
      </c>
      <c r="D1977" t="inlineStr">
        <is>
          <t>01/2026</t>
        </is>
      </c>
      <c r="E1977" t="n">
        <v>2</v>
      </c>
      <c r="F1977" t="n">
        <v>360</v>
      </c>
      <c r="G1977" t="n">
        <v>180</v>
      </c>
    </row>
    <row r="1978">
      <c r="A1978" t="inlineStr">
        <is>
          <t>Arcos</t>
        </is>
      </c>
      <c r="B1978" t="n">
        <v>17537</v>
      </c>
      <c r="C1978" t="inlineStr">
        <is>
          <t>COPO BIODEGRADAVEL 50ML C/50</t>
        </is>
      </c>
      <c r="D1978" t="inlineStr">
        <is>
          <t>01/2026</t>
        </is>
      </c>
      <c r="E1978" t="n">
        <v>10</v>
      </c>
      <c r="F1978" t="n">
        <v>31</v>
      </c>
      <c r="G1978" t="n">
        <v>3.1</v>
      </c>
    </row>
    <row r="1979">
      <c r="A1979" t="inlineStr">
        <is>
          <t>Arcos</t>
        </is>
      </c>
      <c r="B1979" t="n">
        <v>17535</v>
      </c>
      <c r="C1979" t="inlineStr">
        <is>
          <t>COPO DESCARTAVEL ULTRACOPOS 330ML C/2000UN</t>
        </is>
      </c>
      <c r="D1979" t="inlineStr">
        <is>
          <t>01/2026</t>
        </is>
      </c>
      <c r="E1979" t="n">
        <v>5</v>
      </c>
      <c r="F1979" t="n">
        <v>624</v>
      </c>
      <c r="G1979" t="n">
        <v>124.8</v>
      </c>
    </row>
    <row r="1980">
      <c r="A1980" t="inlineStr">
        <is>
          <t>Arcos</t>
        </is>
      </c>
      <c r="B1980" t="n">
        <v>24197</v>
      </c>
      <c r="C1980" t="inlineStr">
        <is>
          <t>COSTELA SUINA C/ OSSO KG</t>
        </is>
      </c>
      <c r="D1980" t="inlineStr">
        <is>
          <t>01/2026</t>
        </is>
      </c>
      <c r="E1980" t="n">
        <v>34.5</v>
      </c>
      <c r="F1980" t="n">
        <v>689.65</v>
      </c>
      <c r="G1980" t="n">
        <v>19.99</v>
      </c>
    </row>
    <row r="1981">
      <c r="A1981" t="inlineStr">
        <is>
          <t>Arcos</t>
        </is>
      </c>
      <c r="B1981" t="n">
        <v>23236</v>
      </c>
      <c r="C1981" t="inlineStr">
        <is>
          <t>COUVE MANTEIGA KG</t>
        </is>
      </c>
      <c r="D1981" t="inlineStr">
        <is>
          <t>01/2026</t>
        </is>
      </c>
      <c r="E1981" t="n">
        <v>19.5</v>
      </c>
      <c r="F1981" t="n">
        <v>106.65</v>
      </c>
      <c r="G1981" t="n">
        <v>5.47</v>
      </c>
    </row>
    <row r="1982">
      <c r="A1982" t="inlineStr">
        <is>
          <t>Arcos</t>
        </is>
      </c>
      <c r="B1982" t="n">
        <v>19034</v>
      </c>
      <c r="C1982" t="inlineStr">
        <is>
          <t>COXA E SOBRECOXA COM OSSO E COM PELE KG</t>
        </is>
      </c>
      <c r="D1982" t="inlineStr">
        <is>
          <t>01/2026</t>
        </is>
      </c>
      <c r="E1982" t="n">
        <v>86.3</v>
      </c>
      <c r="F1982" t="n">
        <v>868.52</v>
      </c>
      <c r="G1982" t="n">
        <v>10.06</v>
      </c>
    </row>
    <row r="1983">
      <c r="A1983" t="inlineStr">
        <is>
          <t>Arcos</t>
        </is>
      </c>
      <c r="B1983" t="n">
        <v>26584</v>
      </c>
      <c r="C1983" t="inlineStr">
        <is>
          <t>COXAO MOLE ANGUS FREDDI PORCIONADO EM 100G KG</t>
        </is>
      </c>
      <c r="D1983" t="inlineStr">
        <is>
          <t>01/2026</t>
        </is>
      </c>
      <c r="E1983" t="n">
        <v>42.76</v>
      </c>
      <c r="F1983" t="n">
        <v>3463.56</v>
      </c>
      <c r="G1983" t="n">
        <v>81</v>
      </c>
    </row>
    <row r="1984">
      <c r="A1984" t="inlineStr">
        <is>
          <t>Arcos</t>
        </is>
      </c>
      <c r="B1984" t="n">
        <v>28479</v>
      </c>
      <c r="C1984" t="inlineStr">
        <is>
          <t>COXAO MOLE ANGUS PICADINHO FREDDI KG</t>
        </is>
      </c>
      <c r="D1984" t="inlineStr">
        <is>
          <t>01/2026</t>
        </is>
      </c>
      <c r="E1984" t="n">
        <v>86.64</v>
      </c>
      <c r="F1984" t="n">
        <v>7017.84</v>
      </c>
      <c r="G1984" t="n">
        <v>81</v>
      </c>
    </row>
    <row r="1985">
      <c r="A1985" t="inlineStr">
        <is>
          <t>Arcos</t>
        </is>
      </c>
      <c r="B1985" t="n">
        <v>25128</v>
      </c>
      <c r="C1985" t="inlineStr">
        <is>
          <t>COXAO MOLE EM CUBOS KG</t>
        </is>
      </c>
      <c r="D1985" t="inlineStr">
        <is>
          <t>01/2026</t>
        </is>
      </c>
      <c r="E1985" t="n">
        <v>63.2</v>
      </c>
      <c r="F1985" t="n">
        <v>2458.48</v>
      </c>
      <c r="G1985" t="n">
        <v>38.9</v>
      </c>
    </row>
    <row r="1986">
      <c r="A1986" t="inlineStr">
        <is>
          <t>Arcos</t>
        </is>
      </c>
      <c r="B1986" t="n">
        <v>19439</v>
      </c>
      <c r="C1986" t="inlineStr">
        <is>
          <t>CREAM CHEESE DANUBIO C/1KG</t>
        </is>
      </c>
      <c r="D1986" t="inlineStr">
        <is>
          <t>01/2026</t>
        </is>
      </c>
      <c r="E1986" t="n">
        <v>35</v>
      </c>
      <c r="F1986" t="n">
        <v>1162.7</v>
      </c>
      <c r="G1986" t="n">
        <v>33.22</v>
      </c>
    </row>
    <row r="1987">
      <c r="A1987" t="inlineStr">
        <is>
          <t>Arcos</t>
        </is>
      </c>
      <c r="B1987" t="n">
        <v>20689</v>
      </c>
      <c r="C1987" t="inlineStr">
        <is>
          <t>CREME DE LEITE FRESCO QUATA C/1,01LT</t>
        </is>
      </c>
      <c r="D1987" t="inlineStr">
        <is>
          <t>01/2026</t>
        </is>
      </c>
      <c r="E1987" t="n">
        <v>28</v>
      </c>
      <c r="F1987" t="n">
        <v>1017.2</v>
      </c>
      <c r="G1987" t="n">
        <v>36.33</v>
      </c>
    </row>
    <row r="1988">
      <c r="A1988" t="inlineStr">
        <is>
          <t>Arcos</t>
        </is>
      </c>
      <c r="B1988" t="n">
        <v>26020</v>
      </c>
      <c r="C1988" t="inlineStr">
        <is>
          <t>CREME DE LEITE PIRACANJUBA TP 1,030 KG  UN</t>
        </is>
      </c>
      <c r="D1988" t="inlineStr">
        <is>
          <t>01/2026</t>
        </is>
      </c>
      <c r="E1988" t="n">
        <v>168</v>
      </c>
      <c r="F1988" t="n">
        <v>2416.56</v>
      </c>
      <c r="G1988" t="n">
        <v>14.38</v>
      </c>
    </row>
    <row r="1989">
      <c r="A1989" t="inlineStr">
        <is>
          <t>Arcos</t>
        </is>
      </c>
      <c r="B1989" t="n">
        <v>17303</v>
      </c>
      <c r="C1989" t="inlineStr">
        <is>
          <t>DESINFETANTE LAVANDA KIMI 5L</t>
        </is>
      </c>
      <c r="D1989" t="inlineStr">
        <is>
          <t>01/2026</t>
        </is>
      </c>
      <c r="E1989" t="n">
        <v>8</v>
      </c>
      <c r="F1989" t="n">
        <v>1029.16</v>
      </c>
      <c r="G1989" t="n">
        <v>128.65</v>
      </c>
    </row>
    <row r="1990">
      <c r="A1990" t="inlineStr">
        <is>
          <t>Arcos</t>
        </is>
      </c>
      <c r="B1990" t="n">
        <v>17204</v>
      </c>
      <c r="C1990" t="inlineStr">
        <is>
          <t>DETERGENTE LAVA LOUCAS KIMIUM ALKIM CL 5</t>
        </is>
      </c>
      <c r="D1990" t="inlineStr">
        <is>
          <t>01/2026</t>
        </is>
      </c>
      <c r="E1990" t="n">
        <v>10</v>
      </c>
      <c r="F1990" t="n">
        <v>1584.24</v>
      </c>
      <c r="G1990" t="n">
        <v>158.42</v>
      </c>
    </row>
    <row r="1991">
      <c r="A1991" t="inlineStr">
        <is>
          <t>Arcos</t>
        </is>
      </c>
      <c r="B1991" t="n">
        <v>26336</v>
      </c>
      <c r="C1991" t="inlineStr">
        <is>
          <t>⁠EMPANADA CEBOLA E QUEIJO</t>
        </is>
      </c>
      <c r="D1991" t="inlineStr">
        <is>
          <t>01/2026</t>
        </is>
      </c>
      <c r="E1991" t="n">
        <v>150</v>
      </c>
      <c r="F1991" t="n">
        <v>900</v>
      </c>
      <c r="G1991" t="n">
        <v>6</v>
      </c>
    </row>
    <row r="1992">
      <c r="A1992" t="inlineStr">
        <is>
          <t>Arcos</t>
        </is>
      </c>
      <c r="B1992" t="n">
        <v>25429</v>
      </c>
      <c r="C1992" t="inlineStr">
        <is>
          <t>EMPANADA DE SALTENA UN</t>
        </is>
      </c>
      <c r="D1992" t="inlineStr">
        <is>
          <t>01/2026</t>
        </is>
      </c>
      <c r="E1992" t="n">
        <v>150</v>
      </c>
      <c r="F1992" t="n">
        <v>900</v>
      </c>
      <c r="G1992" t="n">
        <v>6</v>
      </c>
    </row>
    <row r="1993">
      <c r="A1993" t="inlineStr">
        <is>
          <t>Arcos</t>
        </is>
      </c>
      <c r="B1993" t="n">
        <v>19485</v>
      </c>
      <c r="C1993" t="inlineStr">
        <is>
          <t>ENDRO DILL KG</t>
        </is>
      </c>
      <c r="D1993" t="inlineStr">
        <is>
          <t>01/2026</t>
        </is>
      </c>
      <c r="E1993" t="n">
        <v>1.32</v>
      </c>
      <c r="F1993" t="n">
        <v>145.5</v>
      </c>
      <c r="G1993" t="n">
        <v>110.23</v>
      </c>
    </row>
    <row r="1994">
      <c r="A1994" t="inlineStr">
        <is>
          <t>Arcos</t>
        </is>
      </c>
      <c r="B1994" t="n">
        <v>17344</v>
      </c>
      <c r="C1994" t="inlineStr">
        <is>
          <t>ENXAGUANTE BUCAL LISTERINE 1,5L</t>
        </is>
      </c>
      <c r="D1994" t="inlineStr">
        <is>
          <t>01/2026</t>
        </is>
      </c>
      <c r="E1994" t="n">
        <v>1</v>
      </c>
      <c r="F1994" t="n">
        <v>342</v>
      </c>
      <c r="G1994" t="n">
        <v>342</v>
      </c>
    </row>
    <row r="1995">
      <c r="A1995" t="inlineStr">
        <is>
          <t>Arcos</t>
        </is>
      </c>
      <c r="B1995" t="n">
        <v>26880</v>
      </c>
      <c r="C1995" t="inlineStr">
        <is>
          <t xml:space="preserve">ESFERA DE CHOCOLATE BRANCO PINTADA NA COR VERMELHA APROX 5G UN </t>
        </is>
      </c>
      <c r="D1995" t="inlineStr">
        <is>
          <t>01/2026</t>
        </is>
      </c>
      <c r="E1995" t="n">
        <v>520</v>
      </c>
      <c r="F1995" t="n">
        <v>1300</v>
      </c>
      <c r="G1995" t="n">
        <v>2.5</v>
      </c>
    </row>
    <row r="1996">
      <c r="A1996" t="inlineStr">
        <is>
          <t>Arcos</t>
        </is>
      </c>
      <c r="B1996" t="n">
        <v>26879</v>
      </c>
      <c r="C1996" t="inlineStr">
        <is>
          <t>ESFERA DE CHOCOLATE VERMELHA APROX 5G UN</t>
        </is>
      </c>
      <c r="D1996" t="inlineStr">
        <is>
          <t>01/2026</t>
        </is>
      </c>
      <c r="E1996" t="n">
        <v>200</v>
      </c>
      <c r="F1996" t="n">
        <v>500</v>
      </c>
      <c r="G1996" t="n">
        <v>2.5</v>
      </c>
    </row>
    <row r="1997">
      <c r="A1997" t="inlineStr">
        <is>
          <t>Arcos</t>
        </is>
      </c>
      <c r="B1997" t="n">
        <v>17196</v>
      </c>
      <c r="C1997" t="inlineStr">
        <is>
          <t xml:space="preserve">ESPONJA DUPLA FACE TININDO 3M C/10 UN </t>
        </is>
      </c>
      <c r="D1997" t="inlineStr">
        <is>
          <t>01/2026</t>
        </is>
      </c>
      <c r="E1997" t="n">
        <v>13</v>
      </c>
      <c r="F1997" t="n">
        <v>82.55</v>
      </c>
      <c r="G1997" t="n">
        <v>6.35</v>
      </c>
    </row>
    <row r="1998">
      <c r="A1998" t="inlineStr">
        <is>
          <t>Arcos</t>
        </is>
      </c>
      <c r="B1998" t="n">
        <v>17190</v>
      </c>
      <c r="C1998" t="inlineStr">
        <is>
          <t>ESPONJA FIBRACO TININDO 3M C/5 UN</t>
        </is>
      </c>
      <c r="D1998" t="inlineStr">
        <is>
          <t>01/2026</t>
        </is>
      </c>
      <c r="E1998" t="n">
        <v>9</v>
      </c>
      <c r="F1998" t="n">
        <v>72.54000000000001</v>
      </c>
      <c r="G1998" t="n">
        <v>8.06</v>
      </c>
    </row>
    <row r="1999">
      <c r="A1999" t="inlineStr">
        <is>
          <t>Arcos</t>
        </is>
      </c>
      <c r="B1999" t="n">
        <v>24552</v>
      </c>
      <c r="C1999" t="inlineStr">
        <is>
          <t>ESPUMANTE CASA PERINI BRUT 750ML</t>
        </is>
      </c>
      <c r="D1999" t="inlineStr">
        <is>
          <t>01/2026</t>
        </is>
      </c>
      <c r="E1999" t="n">
        <v>42</v>
      </c>
      <c r="F1999" t="n">
        <v>1449.42</v>
      </c>
      <c r="G1999" t="n">
        <v>34.51</v>
      </c>
    </row>
    <row r="2000">
      <c r="A2000" t="inlineStr">
        <is>
          <t>Arcos</t>
        </is>
      </c>
      <c r="B2000" t="n">
        <v>18018</v>
      </c>
      <c r="C2000" t="inlineStr">
        <is>
          <t>ESPUMANTE CAVA STARS BRUT RESERVA 750ML</t>
        </is>
      </c>
      <c r="D2000" t="inlineStr">
        <is>
          <t>01/2026</t>
        </is>
      </c>
      <c r="E2000" t="n">
        <v>18</v>
      </c>
      <c r="F2000" t="n">
        <v>2211.3</v>
      </c>
      <c r="G2000" t="n">
        <v>122.85</v>
      </c>
    </row>
    <row r="2001">
      <c r="A2001" t="inlineStr">
        <is>
          <t>Arcos</t>
        </is>
      </c>
      <c r="B2001" t="n">
        <v>23105</v>
      </c>
      <c r="C2001" t="inlineStr">
        <is>
          <t>ESTRAGAO KG</t>
        </is>
      </c>
      <c r="D2001" t="inlineStr">
        <is>
          <t>01/2026</t>
        </is>
      </c>
      <c r="E2001" t="n">
        <v>0.28</v>
      </c>
      <c r="F2001" t="n">
        <v>42</v>
      </c>
      <c r="G2001" t="n">
        <v>150</v>
      </c>
    </row>
    <row r="2002">
      <c r="A2002" t="inlineStr">
        <is>
          <t>Arcos</t>
        </is>
      </c>
      <c r="B2002" t="n">
        <v>20672</v>
      </c>
      <c r="C2002" t="inlineStr">
        <is>
          <t>EXTRATO DE TOMATE ELEFANTE C/1,7KG</t>
        </is>
      </c>
      <c r="D2002" t="inlineStr">
        <is>
          <t>01/2026</t>
        </is>
      </c>
      <c r="E2002" t="n">
        <v>16</v>
      </c>
      <c r="F2002" t="n">
        <v>482.72</v>
      </c>
      <c r="G2002" t="n">
        <v>30.17</v>
      </c>
    </row>
    <row r="2003">
      <c r="A2003" t="inlineStr">
        <is>
          <t>Arcos</t>
        </is>
      </c>
      <c r="B2003" t="n">
        <v>20410</v>
      </c>
      <c r="C2003" t="inlineStr">
        <is>
          <t>FARINHA DE MANDIOCA FINA YOKI 1KG</t>
        </is>
      </c>
      <c r="D2003" t="inlineStr">
        <is>
          <t>01/2026</t>
        </is>
      </c>
      <c r="E2003" t="n">
        <v>9</v>
      </c>
      <c r="F2003" t="n">
        <v>113.45</v>
      </c>
      <c r="G2003" t="n">
        <v>12.61</v>
      </c>
    </row>
    <row r="2004">
      <c r="A2004" t="inlineStr">
        <is>
          <t>Arcos</t>
        </is>
      </c>
      <c r="B2004" t="n">
        <v>20385</v>
      </c>
      <c r="C2004" t="inlineStr">
        <is>
          <t>FARINHA DE MILHO FLOCAO YOKI 500GR</t>
        </is>
      </c>
      <c r="D2004" t="inlineStr">
        <is>
          <t>01/2026</t>
        </is>
      </c>
      <c r="E2004" t="n">
        <v>24</v>
      </c>
      <c r="F2004" t="n">
        <v>117.6</v>
      </c>
      <c r="G2004" t="n">
        <v>4.9</v>
      </c>
    </row>
    <row r="2005">
      <c r="A2005" t="inlineStr">
        <is>
          <t>Arcos</t>
        </is>
      </c>
      <c r="B2005" t="n">
        <v>20360</v>
      </c>
      <c r="C2005" t="inlineStr">
        <is>
          <t>FARINHA DE TRIGO ANACONDA C/5KG</t>
        </is>
      </c>
      <c r="D2005" t="inlineStr">
        <is>
          <t>01/2026</t>
        </is>
      </c>
      <c r="E2005" t="n">
        <v>21</v>
      </c>
      <c r="F2005" t="n">
        <v>454.65</v>
      </c>
      <c r="G2005" t="n">
        <v>21.65</v>
      </c>
    </row>
    <row r="2006">
      <c r="A2006" t="inlineStr">
        <is>
          <t>Arcos</t>
        </is>
      </c>
      <c r="B2006" t="n">
        <v>20358</v>
      </c>
      <c r="C2006" t="inlineStr">
        <is>
          <t>FARINHA PANKO ROMARIZ C/1KG</t>
        </is>
      </c>
      <c r="D2006" t="inlineStr">
        <is>
          <t>01/2026</t>
        </is>
      </c>
      <c r="E2006" t="n">
        <v>63</v>
      </c>
      <c r="F2006" t="n">
        <v>899.5</v>
      </c>
      <c r="G2006" t="n">
        <v>14.28</v>
      </c>
    </row>
    <row r="2007">
      <c r="A2007" t="inlineStr">
        <is>
          <t>Arcos</t>
        </is>
      </c>
      <c r="B2007" t="n">
        <v>20242</v>
      </c>
      <c r="C2007" t="inlineStr">
        <is>
          <t>FEIJAO CARIOCA CAMIL C/2KG</t>
        </is>
      </c>
      <c r="D2007" t="inlineStr">
        <is>
          <t>01/2026</t>
        </is>
      </c>
      <c r="E2007" t="n">
        <v>9</v>
      </c>
      <c r="F2007" t="n">
        <v>127.5</v>
      </c>
      <c r="G2007" t="n">
        <v>14.17</v>
      </c>
    </row>
    <row r="2008">
      <c r="A2008" t="inlineStr">
        <is>
          <t>Arcos</t>
        </is>
      </c>
      <c r="B2008" t="n">
        <v>20227</v>
      </c>
      <c r="C2008" t="inlineStr">
        <is>
          <t>FEIJAO PRETO CAMIL C/2KG</t>
        </is>
      </c>
      <c r="D2008" t="inlineStr">
        <is>
          <t>01/2026</t>
        </is>
      </c>
      <c r="E2008" t="n">
        <v>7</v>
      </c>
      <c r="F2008" t="n">
        <v>69.90000000000001</v>
      </c>
      <c r="G2008" t="n">
        <v>9.99</v>
      </c>
    </row>
    <row r="2009">
      <c r="A2009" t="inlineStr">
        <is>
          <t>Arcos</t>
        </is>
      </c>
      <c r="B2009" t="n">
        <v>20022</v>
      </c>
      <c r="C2009" t="inlineStr">
        <is>
          <t>FERMENTO QUIMICO ROYAL 250G</t>
        </is>
      </c>
      <c r="D2009" t="inlineStr">
        <is>
          <t>01/2026</t>
        </is>
      </c>
      <c r="E2009" t="n">
        <v>13</v>
      </c>
      <c r="F2009" t="n">
        <v>130.48</v>
      </c>
      <c r="G2009" t="n">
        <v>10.04</v>
      </c>
    </row>
    <row r="2010">
      <c r="A2010" t="inlineStr">
        <is>
          <t>Arcos</t>
        </is>
      </c>
      <c r="B2010" t="n">
        <v>19017</v>
      </c>
      <c r="C2010" t="inlineStr">
        <is>
          <t>FILE DE FRANGO KG</t>
        </is>
      </c>
      <c r="D2010" t="inlineStr">
        <is>
          <t>01/2026</t>
        </is>
      </c>
      <c r="E2010" t="n">
        <v>136</v>
      </c>
      <c r="F2010" t="n">
        <v>2295.8</v>
      </c>
      <c r="G2010" t="n">
        <v>16.88</v>
      </c>
    </row>
    <row r="2011">
      <c r="A2011" t="inlineStr">
        <is>
          <t>Arcos</t>
        </is>
      </c>
      <c r="B2011" t="n">
        <v>17001</v>
      </c>
      <c r="C2011" t="inlineStr">
        <is>
          <t>FILTRO DE PAPEL MELITTA 103 C/30</t>
        </is>
      </c>
      <c r="D2011" t="inlineStr">
        <is>
          <t>01/2026</t>
        </is>
      </c>
      <c r="E2011" t="n">
        <v>25</v>
      </c>
      <c r="F2011" t="n">
        <v>115</v>
      </c>
      <c r="G2011" t="n">
        <v>4.6</v>
      </c>
    </row>
    <row r="2012">
      <c r="A2012" t="inlineStr">
        <is>
          <t>Arcos</t>
        </is>
      </c>
      <c r="B2012" t="n">
        <v>20016</v>
      </c>
      <c r="C2012" t="inlineStr">
        <is>
          <t>FLOR DE SAL BOMBAY 1KG</t>
        </is>
      </c>
      <c r="D2012" t="inlineStr">
        <is>
          <t>01/2026</t>
        </is>
      </c>
      <c r="E2012" t="n">
        <v>2</v>
      </c>
      <c r="F2012" t="n">
        <v>72</v>
      </c>
      <c r="G2012" t="n">
        <v>36</v>
      </c>
    </row>
    <row r="2013">
      <c r="A2013" t="inlineStr">
        <is>
          <t>Arcos</t>
        </is>
      </c>
      <c r="B2013" t="n">
        <v>25093</v>
      </c>
      <c r="C2013" t="inlineStr">
        <is>
          <t>FORCE CELESTE SEMILLION 750ML VINHO BRANCO</t>
        </is>
      </c>
      <c r="D2013" t="inlineStr">
        <is>
          <t>01/2026</t>
        </is>
      </c>
      <c r="E2013" t="n">
        <v>12</v>
      </c>
      <c r="F2013" t="n">
        <v>1710</v>
      </c>
      <c r="G2013" t="n">
        <v>142.5</v>
      </c>
    </row>
    <row r="2014">
      <c r="A2014" t="inlineStr">
        <is>
          <t>Arcos</t>
        </is>
      </c>
      <c r="B2014" t="n">
        <v>25282</v>
      </c>
      <c r="C2014" t="inlineStr">
        <is>
          <t>FRUTOSE CRISTAL KG</t>
        </is>
      </c>
      <c r="D2014" t="inlineStr">
        <is>
          <t>01/2026</t>
        </is>
      </c>
      <c r="E2014" t="n">
        <v>3</v>
      </c>
      <c r="F2014" t="n">
        <v>117</v>
      </c>
      <c r="G2014" t="n">
        <v>39</v>
      </c>
    </row>
    <row r="2015">
      <c r="A2015" t="inlineStr">
        <is>
          <t>Arcos</t>
        </is>
      </c>
      <c r="B2015" t="n">
        <v>23971</v>
      </c>
      <c r="C2015" t="inlineStr">
        <is>
          <t>GAS DE MACARICO REFIL UN</t>
        </is>
      </c>
      <c r="D2015" t="inlineStr">
        <is>
          <t>01/2026</t>
        </is>
      </c>
      <c r="E2015" t="n">
        <v>4</v>
      </c>
      <c r="F2015" t="n">
        <v>50</v>
      </c>
      <c r="G2015" t="n">
        <v>12.5</v>
      </c>
    </row>
    <row r="2016">
      <c r="A2016" t="inlineStr">
        <is>
          <t>Arcos</t>
        </is>
      </c>
      <c r="B2016" t="n">
        <v>20892</v>
      </c>
      <c r="C2016" t="inlineStr">
        <is>
          <t>GELATINA S/ SABOR EM FOLHA INCOLOR OETKER 10G</t>
        </is>
      </c>
      <c r="D2016" t="inlineStr">
        <is>
          <t>01/2026</t>
        </is>
      </c>
      <c r="E2016" t="n">
        <v>4</v>
      </c>
      <c r="F2016" t="n">
        <v>53.2</v>
      </c>
      <c r="G2016" t="n">
        <v>13.3</v>
      </c>
    </row>
    <row r="2017">
      <c r="A2017" t="inlineStr">
        <is>
          <t>Arcos</t>
        </is>
      </c>
      <c r="B2017" t="n">
        <v>28315</v>
      </c>
      <c r="C2017" t="inlineStr">
        <is>
          <t>GELO COLLINS 35X120 C/18 UN YCECODE</t>
        </is>
      </c>
      <c r="D2017" t="inlineStr">
        <is>
          <t>01/2026</t>
        </is>
      </c>
      <c r="E2017" t="n">
        <v>57</v>
      </c>
      <c r="F2017" t="n">
        <v>2482.92</v>
      </c>
      <c r="G2017" t="n">
        <v>43.56</v>
      </c>
    </row>
    <row r="2018">
      <c r="A2018" t="inlineStr">
        <is>
          <t>Arcos</t>
        </is>
      </c>
      <c r="B2018" t="n">
        <v>24814</v>
      </c>
      <c r="C2018" t="inlineStr">
        <is>
          <t>GELO COLLINS PRO 35X140</t>
        </is>
      </c>
      <c r="D2018" t="inlineStr">
        <is>
          <t>01/2026</t>
        </is>
      </c>
      <c r="E2018" t="n">
        <v>7</v>
      </c>
      <c r="F2018" t="n">
        <v>273.42</v>
      </c>
      <c r="G2018" t="n">
        <v>39.06</v>
      </c>
    </row>
    <row r="2019">
      <c r="A2019" t="inlineStr">
        <is>
          <t>Arcos</t>
        </is>
      </c>
      <c r="B2019" t="n">
        <v>17092</v>
      </c>
      <c r="C2019" t="inlineStr">
        <is>
          <t>GELO CUBO 50X60MM</t>
        </is>
      </c>
      <c r="D2019" t="inlineStr">
        <is>
          <t>01/2026</t>
        </is>
      </c>
      <c r="E2019" t="n">
        <v>14</v>
      </c>
      <c r="F2019" t="n">
        <v>759.5</v>
      </c>
      <c r="G2019" t="n">
        <v>54.25</v>
      </c>
    </row>
    <row r="2020">
      <c r="A2020" t="inlineStr">
        <is>
          <t>Arcos</t>
        </is>
      </c>
      <c r="B2020" t="n">
        <v>28316</v>
      </c>
      <c r="C2020" t="inlineStr">
        <is>
          <t>GELO ESFERICO C/9UN YCECODE</t>
        </is>
      </c>
      <c r="D2020" t="inlineStr">
        <is>
          <t>01/2026</t>
        </is>
      </c>
      <c r="E2020" t="n">
        <v>51</v>
      </c>
      <c r="F2020" t="n">
        <v>1991.55</v>
      </c>
      <c r="G2020" t="n">
        <v>39.05</v>
      </c>
    </row>
    <row r="2021">
      <c r="A2021" t="inlineStr">
        <is>
          <t>Arcos</t>
        </is>
      </c>
      <c r="B2021" t="n">
        <v>24816</v>
      </c>
      <c r="C2021" t="inlineStr">
        <is>
          <t>GELO ESFERICO UN</t>
        </is>
      </c>
      <c r="D2021" t="inlineStr">
        <is>
          <t>01/2026</t>
        </is>
      </c>
      <c r="E2021" t="n">
        <v>3</v>
      </c>
      <c r="F2021" t="n">
        <v>191.4</v>
      </c>
      <c r="G2021" t="n">
        <v>63.8</v>
      </c>
    </row>
    <row r="2022">
      <c r="A2022" t="inlineStr">
        <is>
          <t>Arcos</t>
        </is>
      </c>
      <c r="B2022" t="n">
        <v>27340</v>
      </c>
      <c r="C2022" t="inlineStr">
        <is>
          <t>GELO RETANGULO 50X65MM C/25 UN YCECODE</t>
        </is>
      </c>
      <c r="D2022" t="inlineStr">
        <is>
          <t>01/2026</t>
        </is>
      </c>
      <c r="E2022" t="n">
        <v>104</v>
      </c>
      <c r="F2022" t="n">
        <v>5576.48</v>
      </c>
      <c r="G2022" t="n">
        <v>53.62</v>
      </c>
    </row>
    <row r="2023">
      <c r="A2023" t="inlineStr">
        <is>
          <t>Arcos</t>
        </is>
      </c>
      <c r="B2023" t="n">
        <v>20861</v>
      </c>
      <c r="C2023" t="inlineStr">
        <is>
          <t>GEMA DE OVO PASTEURIZADA NETTO C/1KG UN</t>
        </is>
      </c>
      <c r="D2023" t="inlineStr">
        <is>
          <t>01/2026</t>
        </is>
      </c>
      <c r="E2023" t="n">
        <v>22</v>
      </c>
      <c r="F2023" t="n">
        <v>1027.4</v>
      </c>
      <c r="G2023" t="n">
        <v>46.7</v>
      </c>
    </row>
    <row r="2024">
      <c r="A2024" t="inlineStr">
        <is>
          <t>Arcos</t>
        </is>
      </c>
      <c r="B2024" t="n">
        <v>19607</v>
      </c>
      <c r="C2024" t="inlineStr">
        <is>
          <t>GENGIBRE KG</t>
        </is>
      </c>
      <c r="D2024" t="inlineStr">
        <is>
          <t>01/2026</t>
        </is>
      </c>
      <c r="E2024" t="n">
        <v>15</v>
      </c>
      <c r="F2024" t="n">
        <v>237.5</v>
      </c>
      <c r="G2024" t="n">
        <v>15.83</v>
      </c>
    </row>
    <row r="2025">
      <c r="A2025" t="inlineStr">
        <is>
          <t>Arcos</t>
        </is>
      </c>
      <c r="B2025" t="n">
        <v>18359</v>
      </c>
      <c r="C2025" t="inlineStr">
        <is>
          <t>GIN TANQUERAY 750ML</t>
        </is>
      </c>
      <c r="D2025" t="inlineStr">
        <is>
          <t>01/2026</t>
        </is>
      </c>
      <c r="E2025" t="n">
        <v>96</v>
      </c>
      <c r="F2025" t="n">
        <v>9451.200000000001</v>
      </c>
      <c r="G2025" t="n">
        <v>98.45</v>
      </c>
    </row>
    <row r="2026">
      <c r="A2026" t="inlineStr">
        <is>
          <t>Arcos</t>
        </is>
      </c>
      <c r="B2026" t="n">
        <v>18353</v>
      </c>
      <c r="C2026" t="inlineStr">
        <is>
          <t>GIN TANQUERAY TEN 750ML</t>
        </is>
      </c>
      <c r="D2026" t="inlineStr">
        <is>
          <t>01/2026</t>
        </is>
      </c>
      <c r="E2026" t="n">
        <v>24</v>
      </c>
      <c r="F2026" t="n">
        <v>4147.44</v>
      </c>
      <c r="G2026" t="n">
        <v>172.81</v>
      </c>
    </row>
    <row r="2027">
      <c r="A2027" t="inlineStr">
        <is>
          <t>Arcos</t>
        </is>
      </c>
      <c r="B2027" t="n">
        <v>19762</v>
      </c>
      <c r="C2027" t="inlineStr">
        <is>
          <t>GRAPE FRUIT KG</t>
        </is>
      </c>
      <c r="D2027" t="inlineStr">
        <is>
          <t>01/2026</t>
        </is>
      </c>
      <c r="E2027" t="n">
        <v>25</v>
      </c>
      <c r="F2027" t="n">
        <v>395</v>
      </c>
      <c r="G2027" t="n">
        <v>15.8</v>
      </c>
    </row>
    <row r="2028">
      <c r="A2028" t="inlineStr">
        <is>
          <t>Arcos</t>
        </is>
      </c>
      <c r="B2028" t="n">
        <v>17905</v>
      </c>
      <c r="C2028" t="inlineStr">
        <is>
          <t>GUARANA ANTARCTICA DIET LATA 350ML C/12</t>
        </is>
      </c>
      <c r="D2028" t="inlineStr">
        <is>
          <t>01/2026</t>
        </is>
      </c>
      <c r="E2028" t="n">
        <v>20</v>
      </c>
      <c r="F2028" t="n">
        <v>654.6</v>
      </c>
      <c r="G2028" t="n">
        <v>32.73</v>
      </c>
    </row>
    <row r="2029">
      <c r="A2029" t="inlineStr">
        <is>
          <t>Arcos</t>
        </is>
      </c>
      <c r="B2029" t="n">
        <v>17903</v>
      </c>
      <c r="C2029" t="inlineStr">
        <is>
          <t>GUARANA ANTARCTICA LATA 350ML C/12 PC</t>
        </is>
      </c>
      <c r="D2029" t="inlineStr">
        <is>
          <t>01/2026</t>
        </is>
      </c>
      <c r="E2029" t="n">
        <v>9</v>
      </c>
      <c r="F2029" t="n">
        <v>294.57</v>
      </c>
      <c r="G2029" t="n">
        <v>32.73</v>
      </c>
    </row>
    <row r="2030">
      <c r="A2030" t="inlineStr">
        <is>
          <t>Arcos</t>
        </is>
      </c>
      <c r="B2030" t="n">
        <v>17515</v>
      </c>
      <c r="C2030" t="inlineStr">
        <is>
          <t>GUARDANAPO FOLHA DUPLA 23,5X24 C/100X50UN</t>
        </is>
      </c>
      <c r="D2030" t="inlineStr">
        <is>
          <t>01/2026</t>
        </is>
      </c>
      <c r="E2030" t="n">
        <v>8</v>
      </c>
      <c r="F2030" t="n">
        <v>2320</v>
      </c>
      <c r="G2030" t="n">
        <v>290</v>
      </c>
    </row>
    <row r="2031">
      <c r="A2031" t="inlineStr">
        <is>
          <t>Arcos</t>
        </is>
      </c>
      <c r="B2031" t="n">
        <v>26592</v>
      </c>
      <c r="C2031" t="inlineStr">
        <is>
          <t>HAMBURGUER BOVINO FREDDI PORCIONADO EM 50G KG 60% ACEM 40% PEITO BOVINO ARCOS</t>
        </is>
      </c>
      <c r="D2031" t="inlineStr">
        <is>
          <t>01/2026</t>
        </is>
      </c>
      <c r="E2031" t="n">
        <v>96.05</v>
      </c>
      <c r="F2031" t="n">
        <v>3553.85</v>
      </c>
      <c r="G2031" t="n">
        <v>37</v>
      </c>
    </row>
    <row r="2032">
      <c r="A2032" t="inlineStr">
        <is>
          <t>Arcos</t>
        </is>
      </c>
      <c r="B2032" t="n">
        <v>19480</v>
      </c>
      <c r="C2032" t="inlineStr">
        <is>
          <t>HORTELA HIDROPONICA KG</t>
        </is>
      </c>
      <c r="D2032" t="inlineStr">
        <is>
          <t>01/2026</t>
        </is>
      </c>
      <c r="E2032" t="n">
        <v>5.5</v>
      </c>
      <c r="F2032" t="n">
        <v>72.40000000000001</v>
      </c>
      <c r="G2032" t="n">
        <v>13.16</v>
      </c>
    </row>
    <row r="2033">
      <c r="A2033" t="inlineStr">
        <is>
          <t>Arcos</t>
        </is>
      </c>
      <c r="B2033" t="n">
        <v>19203</v>
      </c>
      <c r="C2033" t="inlineStr">
        <is>
          <t>IOGURTE INTEGRAL NESTLE C/170G UN</t>
        </is>
      </c>
      <c r="D2033" t="inlineStr">
        <is>
          <t>01/2026</t>
        </is>
      </c>
      <c r="E2033" t="n">
        <v>56</v>
      </c>
      <c r="F2033" t="n">
        <v>178.08</v>
      </c>
      <c r="G2033" t="n">
        <v>3.18</v>
      </c>
    </row>
    <row r="2034">
      <c r="A2034" t="inlineStr">
        <is>
          <t>Arcos</t>
        </is>
      </c>
      <c r="B2034" t="n">
        <v>19759</v>
      </c>
      <c r="C2034" t="inlineStr">
        <is>
          <t>LARANJA BAHIA KG</t>
        </is>
      </c>
      <c r="D2034" t="inlineStr">
        <is>
          <t>01/2026</t>
        </is>
      </c>
      <c r="E2034" t="n">
        <v>52.15</v>
      </c>
      <c r="F2034" t="n">
        <v>569.54</v>
      </c>
      <c r="G2034" t="n">
        <v>10.92</v>
      </c>
    </row>
    <row r="2035">
      <c r="A2035" t="inlineStr">
        <is>
          <t>Arcos</t>
        </is>
      </c>
      <c r="B2035" t="n">
        <v>23361</v>
      </c>
      <c r="C2035" t="inlineStr">
        <is>
          <t>LARANJA PERA KG</t>
        </is>
      </c>
      <c r="D2035" t="inlineStr">
        <is>
          <t>01/2026</t>
        </is>
      </c>
      <c r="E2035" t="n">
        <v>480</v>
      </c>
      <c r="F2035" t="n">
        <v>1487.8</v>
      </c>
      <c r="G2035" t="n">
        <v>3.1</v>
      </c>
    </row>
    <row r="2036">
      <c r="A2036" t="inlineStr">
        <is>
          <t>Arcos</t>
        </is>
      </c>
      <c r="B2036" t="n">
        <v>20661</v>
      </c>
      <c r="C2036" t="inlineStr">
        <is>
          <t>LEITE CONDENSADO MOCA C/395G UN</t>
        </is>
      </c>
      <c r="D2036" t="inlineStr">
        <is>
          <t>01/2026</t>
        </is>
      </c>
      <c r="E2036" t="n">
        <v>10</v>
      </c>
      <c r="F2036" t="n">
        <v>88.8</v>
      </c>
      <c r="G2036" t="n">
        <v>8.880000000000001</v>
      </c>
    </row>
    <row r="2037">
      <c r="A2037" t="inlineStr">
        <is>
          <t>Arcos</t>
        </is>
      </c>
      <c r="B2037" t="n">
        <v>25416</v>
      </c>
      <c r="C2037" t="inlineStr">
        <is>
          <t>LEITE DE AVEIA NUDE C/1L UN</t>
        </is>
      </c>
      <c r="D2037" t="inlineStr">
        <is>
          <t>01/2026</t>
        </is>
      </c>
      <c r="E2037" t="n">
        <v>24</v>
      </c>
      <c r="F2037" t="n">
        <v>357.6</v>
      </c>
      <c r="G2037" t="n">
        <v>14.9</v>
      </c>
    </row>
    <row r="2038">
      <c r="A2038" t="inlineStr">
        <is>
          <t>Arcos</t>
        </is>
      </c>
      <c r="B2038" t="n">
        <v>20653</v>
      </c>
      <c r="C2038" t="inlineStr">
        <is>
          <t>LEITE DE COCO SOCOCO C/1L UN</t>
        </is>
      </c>
      <c r="D2038" t="inlineStr">
        <is>
          <t>01/2026</t>
        </is>
      </c>
      <c r="E2038" t="n">
        <v>24</v>
      </c>
      <c r="F2038" t="n">
        <v>592.8</v>
      </c>
      <c r="G2038" t="n">
        <v>24.7</v>
      </c>
    </row>
    <row r="2039">
      <c r="A2039" t="inlineStr">
        <is>
          <t>Arcos</t>
        </is>
      </c>
      <c r="B2039" t="n">
        <v>19434</v>
      </c>
      <c r="C2039" t="inlineStr">
        <is>
          <t>LEITE EM PO INTEGRAL NINHO C/400G</t>
        </is>
      </c>
      <c r="D2039" t="inlineStr">
        <is>
          <t>01/2026</t>
        </is>
      </c>
      <c r="E2039" t="n">
        <v>2</v>
      </c>
      <c r="F2039" t="n">
        <v>47.96</v>
      </c>
      <c r="G2039" t="n">
        <v>23.98</v>
      </c>
    </row>
    <row r="2040">
      <c r="A2040" t="inlineStr">
        <is>
          <t>Arcos</t>
        </is>
      </c>
      <c r="B2040" t="n">
        <v>19421</v>
      </c>
      <c r="C2040" t="inlineStr">
        <is>
          <t>LEITE INTEGRAL ITALAC C/12</t>
        </is>
      </c>
      <c r="D2040" t="inlineStr">
        <is>
          <t>01/2026</t>
        </is>
      </c>
      <c r="E2040" t="n">
        <v>61</v>
      </c>
      <c r="F2040" t="n">
        <v>918.84</v>
      </c>
      <c r="G2040" t="n">
        <v>15.06</v>
      </c>
    </row>
    <row r="2041">
      <c r="A2041" t="inlineStr">
        <is>
          <t>Arcos</t>
        </is>
      </c>
      <c r="B2041" t="n">
        <v>25478</v>
      </c>
      <c r="C2041" t="inlineStr">
        <is>
          <t xml:space="preserve">LEITE INTEGRAL LEITISSIMO 1L </t>
        </is>
      </c>
      <c r="D2041" t="inlineStr">
        <is>
          <t>01/2026</t>
        </is>
      </c>
      <c r="E2041" t="n">
        <v>36</v>
      </c>
      <c r="F2041" t="n">
        <v>286.2</v>
      </c>
      <c r="G2041" t="n">
        <v>7.95</v>
      </c>
    </row>
    <row r="2042">
      <c r="A2042" t="inlineStr">
        <is>
          <t>Arcos</t>
        </is>
      </c>
      <c r="B2042" t="n">
        <v>18278</v>
      </c>
      <c r="C2042" t="inlineStr">
        <is>
          <t>LICOR DE CEREJA CHERRY HEERING 700ML</t>
        </is>
      </c>
      <c r="D2042" t="inlineStr">
        <is>
          <t>01/2026</t>
        </is>
      </c>
      <c r="E2042" t="n">
        <v>12</v>
      </c>
      <c r="F2042" t="n">
        <v>2683.5</v>
      </c>
      <c r="G2042" t="n">
        <v>223.63</v>
      </c>
    </row>
    <row r="2043">
      <c r="A2043" t="inlineStr">
        <is>
          <t>Arcos</t>
        </is>
      </c>
      <c r="B2043" t="n">
        <v>25630</v>
      </c>
      <c r="C2043" t="inlineStr">
        <is>
          <t xml:space="preserve">LICOR DOLIN GENEPY LE CHAMOIS 750ML </t>
        </is>
      </c>
      <c r="D2043" t="inlineStr">
        <is>
          <t>01/2026</t>
        </is>
      </c>
      <c r="E2043" t="n">
        <v>6</v>
      </c>
      <c r="F2043" t="n">
        <v>2088.6</v>
      </c>
      <c r="G2043" t="n">
        <v>348.1</v>
      </c>
    </row>
    <row r="2044">
      <c r="A2044" t="inlineStr">
        <is>
          <t>Arcos</t>
        </is>
      </c>
      <c r="B2044" t="n">
        <v>18284</v>
      </c>
      <c r="C2044" t="inlineStr">
        <is>
          <t>LICOR JEAN DE DIJON CREME DE CASSIS 700ML</t>
        </is>
      </c>
      <c r="D2044" t="inlineStr">
        <is>
          <t>01/2026</t>
        </is>
      </c>
      <c r="E2044" t="n">
        <v>5</v>
      </c>
      <c r="F2044" t="n">
        <v>536.3</v>
      </c>
      <c r="G2044" t="n">
        <v>107.26</v>
      </c>
    </row>
    <row r="2045">
      <c r="A2045" t="inlineStr">
        <is>
          <t>Arcos</t>
        </is>
      </c>
      <c r="B2045" t="n">
        <v>26717</v>
      </c>
      <c r="C2045" t="inlineStr">
        <is>
          <t>LICOR SAN BASILE ALKERMES 30% 700ML</t>
        </is>
      </c>
      <c r="D2045" t="inlineStr">
        <is>
          <t>01/2026</t>
        </is>
      </c>
      <c r="E2045" t="n">
        <v>6</v>
      </c>
      <c r="F2045" t="n">
        <v>365.76</v>
      </c>
      <c r="G2045" t="n">
        <v>60.96</v>
      </c>
    </row>
    <row r="2046">
      <c r="A2046" t="inlineStr">
        <is>
          <t>Arcos</t>
        </is>
      </c>
      <c r="B2046" t="n">
        <v>19751</v>
      </c>
      <c r="C2046" t="inlineStr">
        <is>
          <t>LIMAO SICILIANO KG</t>
        </is>
      </c>
      <c r="D2046" t="inlineStr">
        <is>
          <t>01/2026</t>
        </is>
      </c>
      <c r="E2046" t="n">
        <v>69.40000000000001</v>
      </c>
      <c r="F2046" t="n">
        <v>824.13</v>
      </c>
      <c r="G2046" t="n">
        <v>11.88</v>
      </c>
    </row>
    <row r="2047">
      <c r="A2047" t="inlineStr">
        <is>
          <t>Arcos</t>
        </is>
      </c>
      <c r="B2047" t="n">
        <v>23359</v>
      </c>
      <c r="C2047" t="inlineStr">
        <is>
          <t>LIMAO TAHITI KG</t>
        </is>
      </c>
      <c r="D2047" t="inlineStr">
        <is>
          <t>01/2026</t>
        </is>
      </c>
      <c r="E2047" t="n">
        <v>165</v>
      </c>
      <c r="F2047" t="n">
        <v>463.8</v>
      </c>
      <c r="G2047" t="n">
        <v>2.81</v>
      </c>
    </row>
    <row r="2048">
      <c r="A2048" t="inlineStr">
        <is>
          <t>Arcos</t>
        </is>
      </c>
      <c r="B2048" t="n">
        <v>24331</v>
      </c>
      <c r="C2048" t="inlineStr">
        <is>
          <t>LINGUICA CALABRESA KG</t>
        </is>
      </c>
      <c r="D2048" t="inlineStr">
        <is>
          <t>01/2026</t>
        </is>
      </c>
      <c r="E2048" t="n">
        <v>1</v>
      </c>
      <c r="F2048" t="n">
        <v>109.25</v>
      </c>
      <c r="G2048" t="n">
        <v>109.25</v>
      </c>
    </row>
    <row r="2049">
      <c r="A2049" t="inlineStr">
        <is>
          <t>Arcos</t>
        </is>
      </c>
      <c r="B2049" t="n">
        <v>20501</v>
      </c>
      <c r="C2049" t="inlineStr">
        <is>
          <t>LINGUICA TOSCANA AURORA KG</t>
        </is>
      </c>
      <c r="D2049" t="inlineStr">
        <is>
          <t>01/2026</t>
        </is>
      </c>
      <c r="E2049" t="n">
        <v>15</v>
      </c>
      <c r="F2049" t="n">
        <v>348.5</v>
      </c>
      <c r="G2049" t="n">
        <v>23.23</v>
      </c>
    </row>
    <row r="2050">
      <c r="A2050" t="inlineStr">
        <is>
          <t>Arcos</t>
        </is>
      </c>
      <c r="B2050" t="n">
        <v>27014</v>
      </c>
      <c r="C2050" t="inlineStr">
        <is>
          <t xml:space="preserve">LIXEIRA 60 LITROS BRANCA COM RODA E PEDAL COM TAMPA CLICK UN </t>
        </is>
      </c>
      <c r="D2050" t="inlineStr">
        <is>
          <t>01/2026</t>
        </is>
      </c>
      <c r="E2050" t="n">
        <v>2</v>
      </c>
      <c r="F2050" t="n">
        <v>178</v>
      </c>
      <c r="G2050" t="n">
        <v>89</v>
      </c>
    </row>
    <row r="2051">
      <c r="A2051" t="inlineStr">
        <is>
          <t>Arcos</t>
        </is>
      </c>
      <c r="B2051" t="n">
        <v>28493</v>
      </c>
      <c r="C2051" t="inlineStr">
        <is>
          <t>LIXEIRA CARRINHO COM PEDAL E RODA 240L PRETA</t>
        </is>
      </c>
      <c r="D2051" t="inlineStr">
        <is>
          <t>01/2026</t>
        </is>
      </c>
      <c r="E2051" t="n">
        <v>2</v>
      </c>
      <c r="F2051" t="n">
        <v>900</v>
      </c>
      <c r="G2051" t="n">
        <v>450</v>
      </c>
    </row>
    <row r="2052">
      <c r="A2052" t="inlineStr">
        <is>
          <t>Arcos</t>
        </is>
      </c>
      <c r="B2052" t="n">
        <v>26588</v>
      </c>
      <c r="C2052" t="inlineStr">
        <is>
          <t>LONZA FATIADO JAIS KG</t>
        </is>
      </c>
      <c r="D2052" t="inlineStr">
        <is>
          <t>01/2026</t>
        </is>
      </c>
      <c r="E2052" t="n">
        <v>2</v>
      </c>
      <c r="F2052" t="n">
        <v>456</v>
      </c>
      <c r="G2052" t="n">
        <v>228</v>
      </c>
    </row>
    <row r="2053">
      <c r="A2053" t="inlineStr">
        <is>
          <t>Arcos</t>
        </is>
      </c>
      <c r="B2053" t="n">
        <v>19478</v>
      </c>
      <c r="C2053" t="inlineStr">
        <is>
          <t>LOURO FRESCO KG</t>
        </is>
      </c>
      <c r="D2053" t="inlineStr">
        <is>
          <t>01/2026</t>
        </is>
      </c>
      <c r="E2053" t="n">
        <v>0.3</v>
      </c>
      <c r="F2053" t="n">
        <v>17.5</v>
      </c>
      <c r="G2053" t="n">
        <v>58.33</v>
      </c>
    </row>
    <row r="2054">
      <c r="A2054" t="inlineStr">
        <is>
          <t>Arcos</t>
        </is>
      </c>
      <c r="B2054" t="n">
        <v>17017</v>
      </c>
      <c r="C2054" t="inlineStr">
        <is>
          <t>LUVA EMBORRACHADA G AMARELA UN</t>
        </is>
      </c>
      <c r="D2054" t="inlineStr">
        <is>
          <t>01/2026</t>
        </is>
      </c>
      <c r="E2054" t="n">
        <v>8</v>
      </c>
      <c r="F2054" t="n">
        <v>28</v>
      </c>
      <c r="G2054" t="n">
        <v>3.5</v>
      </c>
    </row>
    <row r="2055">
      <c r="A2055" t="inlineStr">
        <is>
          <t>Arcos</t>
        </is>
      </c>
      <c r="B2055" t="n">
        <v>17019</v>
      </c>
      <c r="C2055" t="inlineStr">
        <is>
          <t>LUVA EMBORRACHADA M AMARELA UN</t>
        </is>
      </c>
      <c r="D2055" t="inlineStr">
        <is>
          <t>01/2026</t>
        </is>
      </c>
      <c r="E2055" t="n">
        <v>4</v>
      </c>
      <c r="F2055" t="n">
        <v>11</v>
      </c>
      <c r="G2055" t="n">
        <v>2.75</v>
      </c>
    </row>
    <row r="2056">
      <c r="A2056" t="inlineStr">
        <is>
          <t>Arcos</t>
        </is>
      </c>
      <c r="B2056" t="n">
        <v>17504</v>
      </c>
      <c r="C2056" t="inlineStr">
        <is>
          <t>LUVA LATEX G SEM TALCO C/100UN</t>
        </is>
      </c>
      <c r="D2056" t="inlineStr">
        <is>
          <t>01/2026</t>
        </is>
      </c>
      <c r="E2056" t="n">
        <v>8</v>
      </c>
      <c r="F2056" t="n">
        <v>181.44</v>
      </c>
      <c r="G2056" t="n">
        <v>22.68</v>
      </c>
    </row>
    <row r="2057">
      <c r="A2057" t="inlineStr">
        <is>
          <t>Arcos</t>
        </is>
      </c>
      <c r="B2057" t="n">
        <v>17476</v>
      </c>
      <c r="C2057" t="inlineStr">
        <is>
          <t>LUVA LATEX P SEM TALCO C/100</t>
        </is>
      </c>
      <c r="D2057" t="inlineStr">
        <is>
          <t>01/2026</t>
        </is>
      </c>
      <c r="E2057" t="n">
        <v>10</v>
      </c>
      <c r="F2057" t="n">
        <v>254.76</v>
      </c>
      <c r="G2057" t="n">
        <v>25.48</v>
      </c>
    </row>
    <row r="2058">
      <c r="A2058" t="inlineStr">
        <is>
          <t>Arcos</t>
        </is>
      </c>
      <c r="B2058" t="n">
        <v>17488</v>
      </c>
      <c r="C2058" t="inlineStr">
        <is>
          <t>LUVA LATEX SEM TALCO M C/100UN</t>
        </is>
      </c>
      <c r="D2058" t="inlineStr">
        <is>
          <t>01/2026</t>
        </is>
      </c>
      <c r="E2058" t="n">
        <v>8</v>
      </c>
      <c r="F2058" t="n">
        <v>181.44</v>
      </c>
      <c r="G2058" t="n">
        <v>22.68</v>
      </c>
    </row>
    <row r="2059">
      <c r="A2059" t="inlineStr">
        <is>
          <t>Arcos</t>
        </is>
      </c>
      <c r="B2059" t="n">
        <v>26983</v>
      </c>
      <c r="C2059" t="inlineStr">
        <is>
          <t>LUVA TERMICA FORRADA DE 45CM PARA ALTA TEMPERATURA ATE 350º PAR</t>
        </is>
      </c>
      <c r="D2059" t="inlineStr">
        <is>
          <t>01/2026</t>
        </is>
      </c>
      <c r="E2059" t="n">
        <v>4</v>
      </c>
      <c r="F2059" t="n">
        <v>1080</v>
      </c>
      <c r="G2059" t="n">
        <v>270</v>
      </c>
    </row>
    <row r="2060">
      <c r="A2060" t="inlineStr">
        <is>
          <t>Arcos</t>
        </is>
      </c>
      <c r="B2060" t="n">
        <v>19748</v>
      </c>
      <c r="C2060" t="inlineStr">
        <is>
          <t>MACA FUJI KG</t>
        </is>
      </c>
      <c r="D2060" t="inlineStr">
        <is>
          <t>01/2026</t>
        </is>
      </c>
      <c r="E2060" t="n">
        <v>15.16</v>
      </c>
      <c r="F2060" t="n">
        <v>186.41</v>
      </c>
      <c r="G2060" t="n">
        <v>12.3</v>
      </c>
    </row>
    <row r="2061">
      <c r="A2061" t="inlineStr">
        <is>
          <t>Arcos</t>
        </is>
      </c>
      <c r="B2061" t="n">
        <v>19743</v>
      </c>
      <c r="C2061" t="inlineStr">
        <is>
          <t>MACA VERDE KG</t>
        </is>
      </c>
      <c r="D2061" t="inlineStr">
        <is>
          <t>01/2026</t>
        </is>
      </c>
      <c r="E2061" t="n">
        <v>39</v>
      </c>
      <c r="F2061" t="n">
        <v>548.3</v>
      </c>
      <c r="G2061" t="n">
        <v>14.06</v>
      </c>
    </row>
    <row r="2062">
      <c r="A2062" t="inlineStr">
        <is>
          <t>Arcos</t>
        </is>
      </c>
      <c r="B2062" t="n">
        <v>20136</v>
      </c>
      <c r="C2062" t="inlineStr">
        <is>
          <t>MACARRAO ESPAGUETE C/ OVOS ADRIA C/500G</t>
        </is>
      </c>
      <c r="D2062" t="inlineStr">
        <is>
          <t>01/2026</t>
        </is>
      </c>
      <c r="E2062" t="n">
        <v>26</v>
      </c>
      <c r="F2062" t="n">
        <v>109.2</v>
      </c>
      <c r="G2062" t="n">
        <v>4.2</v>
      </c>
    </row>
    <row r="2063">
      <c r="A2063" t="inlineStr">
        <is>
          <t>Arcos</t>
        </is>
      </c>
      <c r="B2063" t="n">
        <v>20133</v>
      </c>
      <c r="C2063" t="inlineStr">
        <is>
          <t>MACARRAO FETTUCCINE DIVELLA C/500G</t>
        </is>
      </c>
      <c r="D2063" t="inlineStr">
        <is>
          <t>01/2026</t>
        </is>
      </c>
      <c r="E2063" t="n">
        <v>30</v>
      </c>
      <c r="F2063" t="n">
        <v>281.4</v>
      </c>
      <c r="G2063" t="n">
        <v>9.380000000000001</v>
      </c>
    </row>
    <row r="2064">
      <c r="A2064" t="inlineStr">
        <is>
          <t>Arcos</t>
        </is>
      </c>
      <c r="B2064" t="n">
        <v>20114</v>
      </c>
      <c r="C2064" t="inlineStr">
        <is>
          <t>MACARRAO LINGUINE GRANO DURO DIVELLA  500GR</t>
        </is>
      </c>
      <c r="D2064" t="inlineStr">
        <is>
          <t>01/2026</t>
        </is>
      </c>
      <c r="E2064" t="n">
        <v>30</v>
      </c>
      <c r="F2064" t="n">
        <v>264</v>
      </c>
      <c r="G2064" t="n">
        <v>8.800000000000001</v>
      </c>
    </row>
    <row r="2065">
      <c r="A2065" t="inlineStr">
        <is>
          <t>Arcos</t>
        </is>
      </c>
      <c r="B2065" t="n">
        <v>20007</v>
      </c>
      <c r="C2065" t="inlineStr">
        <is>
          <t>MAIONESE HELLMANNS C/3KG</t>
        </is>
      </c>
      <c r="D2065" t="inlineStr">
        <is>
          <t>01/2026</t>
        </is>
      </c>
      <c r="E2065" t="n">
        <v>3</v>
      </c>
      <c r="F2065" t="n">
        <v>144.9</v>
      </c>
      <c r="G2065" t="n">
        <v>48.3</v>
      </c>
    </row>
    <row r="2066">
      <c r="A2066" t="inlineStr">
        <is>
          <t>Arcos</t>
        </is>
      </c>
      <c r="B2066" t="n">
        <v>23228</v>
      </c>
      <c r="C2066" t="inlineStr">
        <is>
          <t>MANDIOCA A VACUO KG</t>
        </is>
      </c>
      <c r="D2066" t="inlineStr">
        <is>
          <t>01/2026</t>
        </is>
      </c>
      <c r="E2066" t="n">
        <v>8</v>
      </c>
      <c r="F2066" t="n">
        <v>52.24</v>
      </c>
      <c r="G2066" t="n">
        <v>6.53</v>
      </c>
    </row>
    <row r="2067">
      <c r="A2067" t="inlineStr">
        <is>
          <t>Arcos</t>
        </is>
      </c>
      <c r="B2067" t="n">
        <v>26631</v>
      </c>
      <c r="C2067" t="inlineStr">
        <is>
          <t>MANJERICAO BASILICO KG</t>
        </is>
      </c>
      <c r="D2067" t="inlineStr">
        <is>
          <t>01/2026</t>
        </is>
      </c>
      <c r="E2067" t="n">
        <v>16.5</v>
      </c>
      <c r="F2067" t="n">
        <v>817.13</v>
      </c>
      <c r="G2067" t="n">
        <v>49.52</v>
      </c>
    </row>
    <row r="2068">
      <c r="A2068" t="inlineStr">
        <is>
          <t>Arcos</t>
        </is>
      </c>
      <c r="B2068" t="n">
        <v>19476</v>
      </c>
      <c r="C2068" t="inlineStr">
        <is>
          <t>MANJERICAO KG</t>
        </is>
      </c>
      <c r="D2068" t="inlineStr">
        <is>
          <t>01/2026</t>
        </is>
      </c>
      <c r="E2068" t="n">
        <v>6.3</v>
      </c>
      <c r="F2068" t="n">
        <v>440.59</v>
      </c>
      <c r="G2068" t="n">
        <v>69.93000000000001</v>
      </c>
    </row>
    <row r="2069">
      <c r="A2069" t="inlineStr">
        <is>
          <t>Arcos</t>
        </is>
      </c>
      <c r="B2069" t="n">
        <v>19405</v>
      </c>
      <c r="C2069" t="inlineStr">
        <is>
          <t>MANTEIGA S/ SAL TRES MARIAS 5KG</t>
        </is>
      </c>
      <c r="D2069" t="inlineStr">
        <is>
          <t>01/2026</t>
        </is>
      </c>
      <c r="E2069" t="n">
        <v>9</v>
      </c>
      <c r="F2069" t="n">
        <v>1493.1</v>
      </c>
      <c r="G2069" t="n">
        <v>165.9</v>
      </c>
    </row>
    <row r="2070">
      <c r="A2070" t="inlineStr">
        <is>
          <t>Arcos</t>
        </is>
      </c>
      <c r="B2070" t="n">
        <v>19224</v>
      </c>
      <c r="C2070" t="inlineStr">
        <is>
          <t>MANTEIGA SCALA C/5KG</t>
        </is>
      </c>
      <c r="D2070" t="inlineStr">
        <is>
          <t>01/2026</t>
        </is>
      </c>
      <c r="E2070" t="n">
        <v>4</v>
      </c>
      <c r="F2070" t="n">
        <v>991.2</v>
      </c>
      <c r="G2070" t="n">
        <v>247.8</v>
      </c>
    </row>
    <row r="2071">
      <c r="A2071" t="inlineStr">
        <is>
          <t>Arcos</t>
        </is>
      </c>
      <c r="B2071" t="n">
        <v>19415</v>
      </c>
      <c r="C2071" t="inlineStr">
        <is>
          <t>MARGARINA COM SAL QUALY 500G UN</t>
        </is>
      </c>
      <c r="D2071" t="inlineStr">
        <is>
          <t>01/2026</t>
        </is>
      </c>
      <c r="E2071" t="n">
        <v>10</v>
      </c>
      <c r="F2071" t="n">
        <v>115.14</v>
      </c>
      <c r="G2071" t="n">
        <v>11.51</v>
      </c>
    </row>
    <row r="2072">
      <c r="A2072" t="inlineStr">
        <is>
          <t>Arcos</t>
        </is>
      </c>
      <c r="B2072" t="n">
        <v>20117</v>
      </c>
      <c r="C2072" t="inlineStr">
        <is>
          <t>MASSA FOLHADA AROSA 1KG UN</t>
        </is>
      </c>
      <c r="D2072" t="inlineStr">
        <is>
          <t>01/2026</t>
        </is>
      </c>
      <c r="E2072" t="n">
        <v>35</v>
      </c>
      <c r="F2072" t="n">
        <v>1389.5</v>
      </c>
      <c r="G2072" t="n">
        <v>39.7</v>
      </c>
    </row>
    <row r="2073">
      <c r="A2073" t="inlineStr">
        <is>
          <t>Arcos</t>
        </is>
      </c>
      <c r="B2073" t="n">
        <v>25075</v>
      </c>
      <c r="C2073" t="inlineStr">
        <is>
          <t>MASSA PARA LASANHA ADRIA C/500G</t>
        </is>
      </c>
      <c r="D2073" t="inlineStr">
        <is>
          <t>01/2026</t>
        </is>
      </c>
      <c r="E2073" t="n">
        <v>7</v>
      </c>
      <c r="F2073" t="n">
        <v>117.6</v>
      </c>
      <c r="G2073" t="n">
        <v>16.8</v>
      </c>
    </row>
    <row r="2074">
      <c r="A2074" t="inlineStr">
        <is>
          <t>Arcos</t>
        </is>
      </c>
      <c r="B2074" t="n">
        <v>19600</v>
      </c>
      <c r="C2074" t="inlineStr">
        <is>
          <t>MAXIXE KG</t>
        </is>
      </c>
      <c r="D2074" t="inlineStr">
        <is>
          <t>01/2026</t>
        </is>
      </c>
      <c r="E2074" t="n">
        <v>1.2</v>
      </c>
      <c r="F2074" t="n">
        <v>12.32</v>
      </c>
      <c r="G2074" t="n">
        <v>10.27</v>
      </c>
    </row>
    <row r="2075">
      <c r="A2075" t="inlineStr">
        <is>
          <t>Arcos</t>
        </is>
      </c>
      <c r="B2075" t="n">
        <v>20887</v>
      </c>
      <c r="C2075" t="inlineStr">
        <is>
          <t>MEL PURO FLORA NECTAR C/1KG</t>
        </is>
      </c>
      <c r="D2075" t="inlineStr">
        <is>
          <t>01/2026</t>
        </is>
      </c>
      <c r="E2075" t="n">
        <v>35</v>
      </c>
      <c r="F2075" t="n">
        <v>1270.5</v>
      </c>
      <c r="G2075" t="n">
        <v>36.3</v>
      </c>
    </row>
    <row r="2076">
      <c r="A2076" t="inlineStr">
        <is>
          <t>Arcos</t>
        </is>
      </c>
      <c r="B2076" t="n">
        <v>20871</v>
      </c>
      <c r="C2076" t="inlineStr">
        <is>
          <t>MELADO DE CANA JR C/1,3KG</t>
        </is>
      </c>
      <c r="D2076" t="inlineStr">
        <is>
          <t>01/2026</t>
        </is>
      </c>
      <c r="E2076" t="n">
        <v>2</v>
      </c>
      <c r="F2076" t="n">
        <v>37.8</v>
      </c>
      <c r="G2076" t="n">
        <v>18.9</v>
      </c>
    </row>
    <row r="2077">
      <c r="A2077" t="inlineStr">
        <is>
          <t>Arcos</t>
        </is>
      </c>
      <c r="B2077" t="n">
        <v>19738</v>
      </c>
      <c r="C2077" t="inlineStr">
        <is>
          <t>MELANCIA KG</t>
        </is>
      </c>
      <c r="D2077" t="inlineStr">
        <is>
          <t>01/2026</t>
        </is>
      </c>
      <c r="E2077" t="n">
        <v>78</v>
      </c>
      <c r="F2077" t="n">
        <v>215.46</v>
      </c>
      <c r="G2077" t="n">
        <v>2.76</v>
      </c>
    </row>
    <row r="2078">
      <c r="A2078" t="inlineStr">
        <is>
          <t>Arcos</t>
        </is>
      </c>
      <c r="B2078" t="n">
        <v>27393</v>
      </c>
      <c r="C2078" t="inlineStr">
        <is>
          <t>MEXEDOR CAFE MADEIRA THEOTO C/1000UN</t>
        </is>
      </c>
      <c r="D2078" t="inlineStr">
        <is>
          <t>01/2026</t>
        </is>
      </c>
      <c r="E2078" t="n">
        <v>4</v>
      </c>
      <c r="F2078" t="n">
        <v>82</v>
      </c>
      <c r="G2078" t="n">
        <v>20.5</v>
      </c>
    </row>
    <row r="2079">
      <c r="A2079" t="inlineStr">
        <is>
          <t>Arcos</t>
        </is>
      </c>
      <c r="B2079" t="n">
        <v>20645</v>
      </c>
      <c r="C2079" t="inlineStr">
        <is>
          <t>MILHO VERDE QUERO C/2KG</t>
        </is>
      </c>
      <c r="D2079" t="inlineStr">
        <is>
          <t>01/2026</t>
        </is>
      </c>
      <c r="E2079" t="n">
        <v>48</v>
      </c>
      <c r="F2079" t="n">
        <v>1084.8</v>
      </c>
      <c r="G2079" t="n">
        <v>22.6</v>
      </c>
    </row>
    <row r="2080">
      <c r="A2080" t="inlineStr">
        <is>
          <t>Arcos</t>
        </is>
      </c>
      <c r="B2080" t="n">
        <v>19125</v>
      </c>
      <c r="C2080" t="inlineStr">
        <is>
          <t>MINI BURGER BRIOCHE PINCEL CAIXA C/180 UN 15 PACOTES X 12 UN COD 142</t>
        </is>
      </c>
      <c r="D2080" t="inlineStr">
        <is>
          <t>01/2026</t>
        </is>
      </c>
      <c r="E2080" t="n">
        <v>10</v>
      </c>
      <c r="F2080" t="n">
        <v>2062.8</v>
      </c>
      <c r="G2080" t="n">
        <v>206.28</v>
      </c>
    </row>
    <row r="2081">
      <c r="A2081" t="inlineStr">
        <is>
          <t>Arcos</t>
        </is>
      </c>
      <c r="B2081" t="n">
        <v>19979</v>
      </c>
      <c r="C2081" t="inlineStr">
        <is>
          <t>MOLHO DE PIMENTA TABASCO RED C/60ML</t>
        </is>
      </c>
      <c r="D2081" t="inlineStr">
        <is>
          <t>01/2026</t>
        </is>
      </c>
      <c r="E2081" t="n">
        <v>10</v>
      </c>
      <c r="F2081" t="n">
        <v>231.5</v>
      </c>
      <c r="G2081" t="n">
        <v>23.15</v>
      </c>
    </row>
    <row r="2082">
      <c r="A2082" t="inlineStr">
        <is>
          <t>Arcos</t>
        </is>
      </c>
      <c r="B2082" t="n">
        <v>19984</v>
      </c>
      <c r="C2082" t="inlineStr">
        <is>
          <t>MOLHO INGLES KENKO 1L</t>
        </is>
      </c>
      <c r="D2082" t="inlineStr">
        <is>
          <t>01/2026</t>
        </is>
      </c>
      <c r="E2082" t="n">
        <v>6</v>
      </c>
      <c r="F2082" t="n">
        <v>118.8</v>
      </c>
      <c r="G2082" t="n">
        <v>19.8</v>
      </c>
    </row>
    <row r="2083">
      <c r="A2083" t="inlineStr">
        <is>
          <t>Arcos</t>
        </is>
      </c>
      <c r="B2083" t="n">
        <v>19973</v>
      </c>
      <c r="C2083" t="inlineStr">
        <is>
          <t>MOLHO SHOYO TRADICIONAL SAKURA C/1,010L UN</t>
        </is>
      </c>
      <c r="D2083" t="inlineStr">
        <is>
          <t>01/2026</t>
        </is>
      </c>
      <c r="E2083" t="n">
        <v>14</v>
      </c>
      <c r="F2083" t="n">
        <v>212.8</v>
      </c>
      <c r="G2083" t="n">
        <v>15.2</v>
      </c>
    </row>
    <row r="2084">
      <c r="A2084" t="inlineStr">
        <is>
          <t>Arcos</t>
        </is>
      </c>
      <c r="B2084" t="n">
        <v>19976</v>
      </c>
      <c r="C2084" t="inlineStr">
        <is>
          <t>MOLHO SHOYU SAKURA TRADICIONAL 1LT UN</t>
        </is>
      </c>
      <c r="D2084" t="inlineStr">
        <is>
          <t>01/2026</t>
        </is>
      </c>
      <c r="E2084" t="n">
        <v>7</v>
      </c>
      <c r="F2084" t="n">
        <v>106.4</v>
      </c>
      <c r="G2084" t="n">
        <v>15.2</v>
      </c>
    </row>
    <row r="2085">
      <c r="A2085" t="inlineStr">
        <is>
          <t>Arcos</t>
        </is>
      </c>
      <c r="B2085" t="n">
        <v>19965</v>
      </c>
      <c r="C2085" t="inlineStr">
        <is>
          <t>MOSTARDA AMARELA HEINZ C/255G UN</t>
        </is>
      </c>
      <c r="D2085" t="inlineStr">
        <is>
          <t>01/2026</t>
        </is>
      </c>
      <c r="E2085" t="n">
        <v>2</v>
      </c>
      <c r="F2085" t="n">
        <v>26.6</v>
      </c>
      <c r="G2085" t="n">
        <v>13.3</v>
      </c>
    </row>
    <row r="2086">
      <c r="A2086" t="inlineStr">
        <is>
          <t>Arcos</t>
        </is>
      </c>
      <c r="B2086" t="n">
        <v>19946</v>
      </c>
      <c r="C2086" t="inlineStr">
        <is>
          <t>MOSTARDA DIJON COM GRAO BEAUFOR C/1,001KG</t>
        </is>
      </c>
      <c r="D2086" t="inlineStr">
        <is>
          <t>01/2026</t>
        </is>
      </c>
      <c r="E2086" t="n">
        <v>3</v>
      </c>
      <c r="F2086" t="n">
        <v>170.7</v>
      </c>
      <c r="G2086" t="n">
        <v>56.9</v>
      </c>
    </row>
    <row r="2087">
      <c r="A2087" t="inlineStr">
        <is>
          <t>Arcos</t>
        </is>
      </c>
      <c r="B2087" t="n">
        <v>21017</v>
      </c>
      <c r="C2087" t="inlineStr">
        <is>
          <t>OLEO DE ALGODAO SAUDE C/14,5KG</t>
        </is>
      </c>
      <c r="D2087" t="inlineStr">
        <is>
          <t>01/2026</t>
        </is>
      </c>
      <c r="E2087" t="n">
        <v>22</v>
      </c>
      <c r="F2087" t="n">
        <v>3638.74</v>
      </c>
      <c r="G2087" t="n">
        <v>165.4</v>
      </c>
    </row>
    <row r="2088">
      <c r="A2088" t="inlineStr">
        <is>
          <t>Arcos</t>
        </is>
      </c>
      <c r="B2088" t="n">
        <v>21010</v>
      </c>
      <c r="C2088" t="inlineStr">
        <is>
          <t>OLEO DE CANOLA SAUDE C/900ML</t>
        </is>
      </c>
      <c r="D2088" t="inlineStr">
        <is>
          <t>01/2026</t>
        </is>
      </c>
      <c r="E2088" t="n">
        <v>150</v>
      </c>
      <c r="F2088" t="n">
        <v>1845.4</v>
      </c>
      <c r="G2088" t="n">
        <v>12.3</v>
      </c>
    </row>
    <row r="2089">
      <c r="A2089" t="inlineStr">
        <is>
          <t>Arcos</t>
        </is>
      </c>
      <c r="B2089" t="n">
        <v>23096</v>
      </c>
      <c r="C2089" t="inlineStr">
        <is>
          <t>OVO BRANCO UN</t>
        </is>
      </c>
      <c r="D2089" t="inlineStr">
        <is>
          <t>01/2026</t>
        </is>
      </c>
      <c r="E2089" t="n">
        <v>480</v>
      </c>
      <c r="F2089" t="n">
        <v>246.3</v>
      </c>
      <c r="G2089" t="n">
        <v>0.51</v>
      </c>
    </row>
    <row r="2090">
      <c r="A2090" t="inlineStr">
        <is>
          <t>Arcos</t>
        </is>
      </c>
      <c r="B2090" t="n">
        <v>23095</v>
      </c>
      <c r="C2090" t="inlineStr">
        <is>
          <t>OVO CAIPIRA UN</t>
        </is>
      </c>
      <c r="D2090" t="inlineStr">
        <is>
          <t>01/2026</t>
        </is>
      </c>
      <c r="E2090" t="n">
        <v>2070</v>
      </c>
      <c r="F2090" t="n">
        <v>1955.9</v>
      </c>
      <c r="G2090" t="n">
        <v>0.9399999999999999</v>
      </c>
    </row>
    <row r="2091">
      <c r="A2091" t="inlineStr">
        <is>
          <t>Arcos</t>
        </is>
      </c>
      <c r="B2091" t="n">
        <v>21703</v>
      </c>
      <c r="C2091" t="inlineStr">
        <is>
          <t>PALITO DE DENTE BAMBU 2,0 X 65MM CX C/500</t>
        </is>
      </c>
      <c r="D2091" t="inlineStr">
        <is>
          <t>01/2026</t>
        </is>
      </c>
      <c r="E2091" t="n">
        <v>10</v>
      </c>
      <c r="F2091" t="n">
        <v>95.7</v>
      </c>
      <c r="G2091" t="n">
        <v>9.57</v>
      </c>
    </row>
    <row r="2092">
      <c r="A2092" t="inlineStr">
        <is>
          <t>Arcos</t>
        </is>
      </c>
      <c r="B2092" t="n">
        <v>27106</v>
      </c>
      <c r="C2092" t="inlineStr">
        <is>
          <t>PALMILTO PUPUNHA FRESCO TOLETE KG</t>
        </is>
      </c>
      <c r="D2092" t="inlineStr">
        <is>
          <t>01/2026</t>
        </is>
      </c>
      <c r="E2092" t="n">
        <v>7.1</v>
      </c>
      <c r="F2092" t="n">
        <v>216.19</v>
      </c>
      <c r="G2092" t="n">
        <v>30.45</v>
      </c>
    </row>
    <row r="2093">
      <c r="A2093" t="inlineStr">
        <is>
          <t>Arcos</t>
        </is>
      </c>
      <c r="B2093" t="n">
        <v>19594</v>
      </c>
      <c r="C2093" t="inlineStr">
        <is>
          <t>PALMITO PUPUNHA TOLETE C/400G</t>
        </is>
      </c>
      <c r="D2093" t="inlineStr">
        <is>
          <t>01/2026</t>
        </is>
      </c>
      <c r="E2093" t="n">
        <v>7.3</v>
      </c>
      <c r="F2093" t="n">
        <v>222.28</v>
      </c>
      <c r="G2093" t="n">
        <v>30.45</v>
      </c>
    </row>
    <row r="2094">
      <c r="A2094" t="inlineStr">
        <is>
          <t>Arcos</t>
        </is>
      </c>
      <c r="B2094" t="n">
        <v>17162</v>
      </c>
      <c r="C2094" t="inlineStr">
        <is>
          <t>PANO MULTIUSO 28X240 C/600PANOS UM</t>
        </is>
      </c>
      <c r="D2094" t="inlineStr">
        <is>
          <t>01/2026</t>
        </is>
      </c>
      <c r="E2094" t="n">
        <v>18</v>
      </c>
      <c r="F2094" t="n">
        <v>989.8200000000001</v>
      </c>
      <c r="G2094" t="n">
        <v>54.99</v>
      </c>
    </row>
    <row r="2095">
      <c r="A2095" t="inlineStr">
        <is>
          <t>Arcos</t>
        </is>
      </c>
      <c r="B2095" t="n">
        <v>21372</v>
      </c>
      <c r="C2095" t="inlineStr">
        <is>
          <t>PAO BRIOCHE FORME C/ TAMPA UN</t>
        </is>
      </c>
      <c r="D2095" t="inlineStr">
        <is>
          <t>01/2026</t>
        </is>
      </c>
      <c r="E2095" t="n">
        <v>75</v>
      </c>
      <c r="F2095" t="n">
        <v>2325</v>
      </c>
      <c r="G2095" t="n">
        <v>31</v>
      </c>
    </row>
    <row r="2096">
      <c r="A2096" t="inlineStr">
        <is>
          <t>Arcos</t>
        </is>
      </c>
      <c r="B2096" t="n">
        <v>19135</v>
      </c>
      <c r="C2096" t="inlineStr">
        <is>
          <t>PAO DE FORMA SEVEN BOYS C/450G</t>
        </is>
      </c>
      <c r="D2096" t="inlineStr">
        <is>
          <t>01/2026</t>
        </is>
      </c>
      <c r="E2096" t="n">
        <v>78</v>
      </c>
      <c r="F2096" t="n">
        <v>608.4</v>
      </c>
      <c r="G2096" t="n">
        <v>7.8</v>
      </c>
    </row>
    <row r="2097">
      <c r="A2097" t="inlineStr">
        <is>
          <t>Arcos</t>
        </is>
      </c>
      <c r="B2097" t="n">
        <v>24833</v>
      </c>
      <c r="C2097" t="inlineStr">
        <is>
          <t>PAO DE QUEIJO 80G C/25UN</t>
        </is>
      </c>
      <c r="D2097" t="inlineStr">
        <is>
          <t>01/2026</t>
        </is>
      </c>
      <c r="E2097" t="n">
        <v>35</v>
      </c>
      <c r="F2097" t="n">
        <v>1671.25</v>
      </c>
      <c r="G2097" t="n">
        <v>47.75</v>
      </c>
    </row>
    <row r="2098">
      <c r="A2098" t="inlineStr">
        <is>
          <t>Arcos</t>
        </is>
      </c>
      <c r="B2098" t="n">
        <v>27399</v>
      </c>
      <c r="C2098" t="inlineStr">
        <is>
          <t>PAO DE QUEIJO TRAD LANCHE DONA ZELDA 25UN C/80GR - 2KG</t>
        </is>
      </c>
      <c r="D2098" t="inlineStr">
        <is>
          <t>01/2026</t>
        </is>
      </c>
      <c r="E2098" t="n">
        <v>10</v>
      </c>
      <c r="F2098" t="n">
        <v>900</v>
      </c>
      <c r="G2098" t="n">
        <v>90</v>
      </c>
    </row>
    <row r="2099">
      <c r="A2099" t="inlineStr">
        <is>
          <t>Arcos</t>
        </is>
      </c>
      <c r="B2099" t="n">
        <v>28384</v>
      </c>
      <c r="C2099" t="inlineStr">
        <is>
          <t xml:space="preserve">PÃO PDC FORMA LEVAIN 750GR </t>
        </is>
      </c>
      <c r="D2099" t="inlineStr">
        <is>
          <t>01/2026</t>
        </is>
      </c>
      <c r="E2099" t="n">
        <v>49</v>
      </c>
      <c r="F2099" t="n">
        <v>1274</v>
      </c>
      <c r="G2099" t="n">
        <v>26</v>
      </c>
    </row>
    <row r="2100">
      <c r="A2100" t="inlineStr">
        <is>
          <t>Arcos</t>
        </is>
      </c>
      <c r="B2100" t="n">
        <v>24843</v>
      </c>
      <c r="C2100" t="inlineStr">
        <is>
          <t>PAPEL TOALHA BOBINA NOBRE 08/26 C/6UN</t>
        </is>
      </c>
      <c r="D2100" t="inlineStr">
        <is>
          <t>01/2026</t>
        </is>
      </c>
      <c r="E2100" t="n">
        <v>20</v>
      </c>
      <c r="F2100" t="n">
        <v>1196.6</v>
      </c>
      <c r="G2100" t="n">
        <v>59.83</v>
      </c>
    </row>
    <row r="2101">
      <c r="A2101" t="inlineStr">
        <is>
          <t>Arcos</t>
        </is>
      </c>
      <c r="B2101" t="n">
        <v>17416</v>
      </c>
      <c r="C2101" t="inlineStr">
        <is>
          <t>PAPEL TOALHA INTER/ 100% CELULOSE SULLEG C/2000</t>
        </is>
      </c>
      <c r="D2101" t="inlineStr">
        <is>
          <t>01/2026</t>
        </is>
      </c>
      <c r="E2101" t="n">
        <v>22</v>
      </c>
      <c r="F2101" t="n">
        <v>1101.86</v>
      </c>
      <c r="G2101" t="n">
        <v>50.08</v>
      </c>
    </row>
    <row r="2102">
      <c r="A2102" t="inlineStr">
        <is>
          <t>Arcos</t>
        </is>
      </c>
      <c r="B2102" t="n">
        <v>24505</v>
      </c>
      <c r="C2102" t="inlineStr">
        <is>
          <t>PAPEL TOALHA SNOB 1X2 UN</t>
        </is>
      </c>
      <c r="D2102" t="inlineStr">
        <is>
          <t>01/2026</t>
        </is>
      </c>
      <c r="E2102" t="n">
        <v>10</v>
      </c>
      <c r="F2102" t="n">
        <v>58.9</v>
      </c>
      <c r="G2102" t="n">
        <v>5.89</v>
      </c>
    </row>
    <row r="2103">
      <c r="A2103" t="inlineStr">
        <is>
          <t>Arcos</t>
        </is>
      </c>
      <c r="B2103" t="n">
        <v>19932</v>
      </c>
      <c r="C2103" t="inlineStr">
        <is>
          <t>PAPRICA DOCE 500GR</t>
        </is>
      </c>
      <c r="D2103" t="inlineStr">
        <is>
          <t>01/2026</t>
        </is>
      </c>
      <c r="E2103" t="n">
        <v>3</v>
      </c>
      <c r="F2103" t="n">
        <v>21.6</v>
      </c>
      <c r="G2103" t="n">
        <v>7.2</v>
      </c>
    </row>
    <row r="2104">
      <c r="A2104" t="inlineStr">
        <is>
          <t>Arcos</t>
        </is>
      </c>
      <c r="B2104" t="n">
        <v>24401</v>
      </c>
      <c r="C2104" t="inlineStr">
        <is>
          <t>PAPRICA PICANTE PCT 500G UN</t>
        </is>
      </c>
      <c r="D2104" t="inlineStr">
        <is>
          <t>01/2026</t>
        </is>
      </c>
      <c r="E2104" t="n">
        <v>2</v>
      </c>
      <c r="F2104" t="n">
        <v>29</v>
      </c>
      <c r="G2104" t="n">
        <v>14.5</v>
      </c>
    </row>
    <row r="2105">
      <c r="A2105" t="inlineStr">
        <is>
          <t>Arcos</t>
        </is>
      </c>
      <c r="B2105" t="n">
        <v>20614</v>
      </c>
      <c r="C2105" t="inlineStr">
        <is>
          <t>PASTA GERGELIM TAHINE ISTAMBUL 5006 LT</t>
        </is>
      </c>
      <c r="D2105" t="inlineStr">
        <is>
          <t>01/2026</t>
        </is>
      </c>
      <c r="E2105" t="n">
        <v>4</v>
      </c>
      <c r="F2105" t="n">
        <v>129.6</v>
      </c>
      <c r="G2105" t="n">
        <v>32.4</v>
      </c>
    </row>
    <row r="2106">
      <c r="A2106" t="inlineStr">
        <is>
          <t>Arcos</t>
        </is>
      </c>
      <c r="B2106" t="n">
        <v>25126</v>
      </c>
      <c r="C2106" t="inlineStr">
        <is>
          <t>PATINHO EM BIFE KG</t>
        </is>
      </c>
      <c r="D2106" t="inlineStr">
        <is>
          <t>01/2026</t>
        </is>
      </c>
      <c r="E2106" t="n">
        <v>42.5</v>
      </c>
      <c r="F2106" t="n">
        <v>1749.15</v>
      </c>
      <c r="G2106" t="n">
        <v>41.16</v>
      </c>
    </row>
    <row r="2107">
      <c r="A2107" t="inlineStr">
        <is>
          <t>Arcos</t>
        </is>
      </c>
      <c r="B2107" t="n">
        <v>18832</v>
      </c>
      <c r="C2107" t="inlineStr">
        <is>
          <t>PATINHO MOIDO KG</t>
        </is>
      </c>
      <c r="D2107" t="inlineStr">
        <is>
          <t>01/2026</t>
        </is>
      </c>
      <c r="E2107" t="n">
        <v>45.1</v>
      </c>
      <c r="F2107" t="n">
        <v>1725.89</v>
      </c>
      <c r="G2107" t="n">
        <v>38.27</v>
      </c>
    </row>
    <row r="2108">
      <c r="A2108" t="inlineStr">
        <is>
          <t>Arcos</t>
        </is>
      </c>
      <c r="B2108" t="n">
        <v>20621</v>
      </c>
      <c r="C2108" t="inlineStr">
        <is>
          <t>PEPINO EM CONSERVA HEMMER C/300G</t>
        </is>
      </c>
      <c r="D2108" t="inlineStr">
        <is>
          <t>01/2026</t>
        </is>
      </c>
      <c r="E2108" t="n">
        <v>20</v>
      </c>
      <c r="F2108" t="n">
        <v>520</v>
      </c>
      <c r="G2108" t="n">
        <v>26</v>
      </c>
    </row>
    <row r="2109">
      <c r="A2109" t="inlineStr">
        <is>
          <t>Arcos</t>
        </is>
      </c>
      <c r="B2109" t="n">
        <v>19589</v>
      </c>
      <c r="C2109" t="inlineStr">
        <is>
          <t>PEPINO JAPONES KG</t>
        </is>
      </c>
      <c r="D2109" t="inlineStr">
        <is>
          <t>01/2026</t>
        </is>
      </c>
      <c r="E2109" t="n">
        <v>12.6</v>
      </c>
      <c r="F2109" t="n">
        <v>99.88</v>
      </c>
      <c r="G2109" t="n">
        <v>7.93</v>
      </c>
    </row>
    <row r="2110">
      <c r="A2110" t="inlineStr">
        <is>
          <t>Arcos</t>
        </is>
      </c>
      <c r="B2110" t="n">
        <v>17895</v>
      </c>
      <c r="C2110" t="inlineStr">
        <is>
          <t>PEPSI COLA LATA 350ML C/12</t>
        </is>
      </c>
      <c r="D2110" t="inlineStr">
        <is>
          <t>01/2026</t>
        </is>
      </c>
      <c r="E2110" t="n">
        <v>10</v>
      </c>
      <c r="F2110" t="n">
        <v>322.1</v>
      </c>
      <c r="G2110" t="n">
        <v>32.21</v>
      </c>
    </row>
    <row r="2111">
      <c r="A2111" t="inlineStr">
        <is>
          <t>Arcos</t>
        </is>
      </c>
      <c r="B2111" t="n">
        <v>17886</v>
      </c>
      <c r="C2111" t="inlineStr">
        <is>
          <t>PEPSI ZERO LATA 350ML C/12</t>
        </is>
      </c>
      <c r="D2111" t="inlineStr">
        <is>
          <t>01/2026</t>
        </is>
      </c>
      <c r="E2111" t="n">
        <v>25</v>
      </c>
      <c r="F2111" t="n">
        <v>805</v>
      </c>
      <c r="G2111" t="n">
        <v>32.2</v>
      </c>
    </row>
    <row r="2112">
      <c r="A2112" t="inlineStr">
        <is>
          <t>Arcos</t>
        </is>
      </c>
      <c r="B2112" t="n">
        <v>26580</v>
      </c>
      <c r="C2112" t="inlineStr">
        <is>
          <t>PERNIL CORDEIRO FREDDI KG</t>
        </is>
      </c>
      <c r="D2112" t="inlineStr">
        <is>
          <t>01/2026</t>
        </is>
      </c>
      <c r="E2112" t="n">
        <v>28.04</v>
      </c>
      <c r="F2112" t="n">
        <v>3140.48</v>
      </c>
      <c r="G2112" t="n">
        <v>112</v>
      </c>
    </row>
    <row r="2113">
      <c r="A2113" t="inlineStr">
        <is>
          <t>Arcos</t>
        </is>
      </c>
      <c r="B2113" t="n">
        <v>18667</v>
      </c>
      <c r="C2113" t="inlineStr">
        <is>
          <t>PERNIL SUINO SEM OSSO EM CUBOS KG</t>
        </is>
      </c>
      <c r="D2113" t="inlineStr">
        <is>
          <t>01/2026</t>
        </is>
      </c>
      <c r="E2113" t="n">
        <v>71.90000000000001</v>
      </c>
      <c r="F2113" t="n">
        <v>1437.28</v>
      </c>
      <c r="G2113" t="n">
        <v>19.99</v>
      </c>
    </row>
    <row r="2114">
      <c r="A2114" t="inlineStr">
        <is>
          <t>Arcos</t>
        </is>
      </c>
      <c r="B2114" t="n">
        <v>19583</v>
      </c>
      <c r="C2114" t="inlineStr">
        <is>
          <t>PIMENTA BIQUINHO KG</t>
        </is>
      </c>
      <c r="D2114" t="inlineStr">
        <is>
          <t>01/2026</t>
        </is>
      </c>
      <c r="E2114" t="n">
        <v>0.3</v>
      </c>
      <c r="F2114" t="n">
        <v>11.6</v>
      </c>
      <c r="G2114" t="n">
        <v>38.67</v>
      </c>
    </row>
    <row r="2115">
      <c r="A2115" t="inlineStr">
        <is>
          <t>Arcos</t>
        </is>
      </c>
      <c r="B2115" t="n">
        <v>19575</v>
      </c>
      <c r="C2115" t="inlineStr">
        <is>
          <t>PIMENTA DE CHEIRO VERDE KG</t>
        </is>
      </c>
      <c r="D2115" t="inlineStr">
        <is>
          <t>01/2026</t>
        </is>
      </c>
      <c r="E2115" t="n">
        <v>4.3</v>
      </c>
      <c r="F2115" t="n">
        <v>109.1</v>
      </c>
      <c r="G2115" t="n">
        <v>25.37</v>
      </c>
    </row>
    <row r="2116">
      <c r="A2116" t="inlineStr">
        <is>
          <t>Arcos</t>
        </is>
      </c>
      <c r="B2116" t="n">
        <v>19572</v>
      </c>
      <c r="C2116" t="inlineStr">
        <is>
          <t>PIMENTA DEDO DE MOCA KG</t>
        </is>
      </c>
      <c r="D2116" t="inlineStr">
        <is>
          <t>01/2026</t>
        </is>
      </c>
      <c r="E2116" t="n">
        <v>1.5</v>
      </c>
      <c r="F2116" t="n">
        <v>23.66</v>
      </c>
      <c r="G2116" t="n">
        <v>15.77</v>
      </c>
    </row>
    <row r="2117">
      <c r="A2117" t="inlineStr">
        <is>
          <t>Arcos</t>
        </is>
      </c>
      <c r="B2117" t="n">
        <v>19567</v>
      </c>
      <c r="C2117" t="inlineStr">
        <is>
          <t>PIMENTA JAMAICA EM GRAO KG</t>
        </is>
      </c>
      <c r="D2117" t="inlineStr">
        <is>
          <t>01/2026</t>
        </is>
      </c>
      <c r="E2117" t="n">
        <v>1</v>
      </c>
      <c r="F2117" t="n">
        <v>46.4</v>
      </c>
      <c r="G2117" t="n">
        <v>46.4</v>
      </c>
    </row>
    <row r="2118">
      <c r="A2118" t="inlineStr">
        <is>
          <t>Arcos</t>
        </is>
      </c>
      <c r="B2118" t="n">
        <v>19562</v>
      </c>
      <c r="C2118" t="inlineStr">
        <is>
          <t>PIMENTAO AMARELO KG</t>
        </is>
      </c>
      <c r="D2118" t="inlineStr">
        <is>
          <t>01/2026</t>
        </is>
      </c>
      <c r="E2118" t="n">
        <v>2.2</v>
      </c>
      <c r="F2118" t="n">
        <v>18.79</v>
      </c>
      <c r="G2118" t="n">
        <v>8.539999999999999</v>
      </c>
    </row>
    <row r="2119">
      <c r="A2119" t="inlineStr">
        <is>
          <t>Arcos</t>
        </is>
      </c>
      <c r="B2119" t="n">
        <v>23198</v>
      </c>
      <c r="C2119" t="inlineStr">
        <is>
          <t>PIMENTAO VERMELHO KG</t>
        </is>
      </c>
      <c r="D2119" t="inlineStr">
        <is>
          <t>01/2026</t>
        </is>
      </c>
      <c r="E2119" t="n">
        <v>11.29</v>
      </c>
      <c r="F2119" t="n">
        <v>106.22</v>
      </c>
      <c r="G2119" t="n">
        <v>9.41</v>
      </c>
    </row>
    <row r="2120">
      <c r="A2120" t="inlineStr">
        <is>
          <t>Arcos</t>
        </is>
      </c>
      <c r="B2120" t="n">
        <v>26883</v>
      </c>
      <c r="C2120" t="inlineStr">
        <is>
          <t>PISCO QUEBRANTA BARSOL 750ML</t>
        </is>
      </c>
      <c r="D2120" t="inlineStr">
        <is>
          <t>01/2026</t>
        </is>
      </c>
      <c r="E2120" t="n">
        <v>6</v>
      </c>
      <c r="F2120" t="n">
        <v>579.84</v>
      </c>
      <c r="G2120" t="n">
        <v>96.64</v>
      </c>
    </row>
    <row r="2121">
      <c r="A2121" t="inlineStr">
        <is>
          <t>Arcos</t>
        </is>
      </c>
      <c r="B2121" t="n">
        <v>20349</v>
      </c>
      <c r="C2121" t="inlineStr">
        <is>
          <t>POLENTA PRE COZIDA DIVELLA 500G</t>
        </is>
      </c>
      <c r="D2121" t="inlineStr">
        <is>
          <t>01/2026</t>
        </is>
      </c>
      <c r="E2121" t="n">
        <v>16</v>
      </c>
      <c r="F2121" t="n">
        <v>204.48</v>
      </c>
      <c r="G2121" t="n">
        <v>12.78</v>
      </c>
    </row>
    <row r="2122">
      <c r="A2122" t="inlineStr">
        <is>
          <t>Arcos</t>
        </is>
      </c>
      <c r="B2122" t="n">
        <v>19790</v>
      </c>
      <c r="C2122" t="inlineStr">
        <is>
          <t>POLPA DE AVOCADO KG</t>
        </is>
      </c>
      <c r="D2122" t="inlineStr">
        <is>
          <t>01/2026</t>
        </is>
      </c>
      <c r="E2122" t="n">
        <v>7</v>
      </c>
      <c r="F2122" t="n">
        <v>249.41</v>
      </c>
      <c r="G2122" t="n">
        <v>35.63</v>
      </c>
    </row>
    <row r="2123">
      <c r="A2123" t="inlineStr">
        <is>
          <t>Arcos</t>
        </is>
      </c>
      <c r="B2123" t="n">
        <v>26425</v>
      </c>
      <c r="C2123" t="inlineStr">
        <is>
          <t>POLPA DE CAJA KG</t>
        </is>
      </c>
      <c r="D2123" t="inlineStr">
        <is>
          <t>01/2026</t>
        </is>
      </c>
      <c r="E2123" t="n">
        <v>16</v>
      </c>
      <c r="F2123" t="n">
        <v>476</v>
      </c>
      <c r="G2123" t="n">
        <v>29.75</v>
      </c>
    </row>
    <row r="2124">
      <c r="A2124" t="inlineStr">
        <is>
          <t>Arcos</t>
        </is>
      </c>
      <c r="B2124" t="n">
        <v>23732</v>
      </c>
      <c r="C2124" t="inlineStr">
        <is>
          <t>PRESUNTO COZIDO KG</t>
        </is>
      </c>
      <c r="D2124" t="inlineStr">
        <is>
          <t>01/2026</t>
        </is>
      </c>
      <c r="E2124" t="n">
        <v>3.5</v>
      </c>
      <c r="F2124" t="n">
        <v>101.33</v>
      </c>
      <c r="G2124" t="n">
        <v>28.95</v>
      </c>
    </row>
    <row r="2125">
      <c r="A2125" t="inlineStr">
        <is>
          <t>Arcos</t>
        </is>
      </c>
      <c r="B2125" t="n">
        <v>20487</v>
      </c>
      <c r="C2125" t="inlineStr">
        <is>
          <t>PRESUNTO COZIDO MAGRO AURORA KG</t>
        </is>
      </c>
      <c r="D2125" t="inlineStr">
        <is>
          <t>01/2026</t>
        </is>
      </c>
      <c r="E2125" t="n">
        <v>10.5</v>
      </c>
      <c r="F2125" t="n">
        <v>301.88</v>
      </c>
      <c r="G2125" t="n">
        <v>28.75</v>
      </c>
    </row>
    <row r="2126">
      <c r="A2126" t="inlineStr">
        <is>
          <t>Arcos</t>
        </is>
      </c>
      <c r="B2126" t="n">
        <v>24507</v>
      </c>
      <c r="C2126" t="inlineStr">
        <is>
          <t>PROAUTO ALCOOL LIQUIDO 70% KIMI LIQUID 1L UN</t>
        </is>
      </c>
      <c r="D2126" t="inlineStr">
        <is>
          <t>01/2026</t>
        </is>
      </c>
      <c r="E2126" t="n">
        <v>15</v>
      </c>
      <c r="F2126" t="n">
        <v>1323.97</v>
      </c>
      <c r="G2126" t="n">
        <v>88.26000000000001</v>
      </c>
    </row>
    <row r="2127">
      <c r="A2127" t="inlineStr">
        <is>
          <t>Arcos</t>
        </is>
      </c>
      <c r="B2127" t="n">
        <v>26393</v>
      </c>
      <c r="C2127" t="inlineStr">
        <is>
          <t>PROAUTO DESINCRUSTANTE KLINBE 5L</t>
        </is>
      </c>
      <c r="D2127" t="inlineStr">
        <is>
          <t>01/2026</t>
        </is>
      </c>
      <c r="E2127" t="n">
        <v>8</v>
      </c>
      <c r="F2127" t="n">
        <v>894.67</v>
      </c>
      <c r="G2127" t="n">
        <v>111.83</v>
      </c>
    </row>
    <row r="2128">
      <c r="A2128" t="inlineStr">
        <is>
          <t>Arcos</t>
        </is>
      </c>
      <c r="B2128" t="n">
        <v>26395</v>
      </c>
      <c r="C2128" t="inlineStr">
        <is>
          <t>PROAUTO DETERGENTE CLORADO PRO HA 3000CL 5L</t>
        </is>
      </c>
      <c r="D2128" t="inlineStr">
        <is>
          <t>01/2026</t>
        </is>
      </c>
      <c r="E2128" t="n">
        <v>6</v>
      </c>
      <c r="F2128" t="n">
        <v>791.4299999999999</v>
      </c>
      <c r="G2128" t="n">
        <v>131.91</v>
      </c>
    </row>
    <row r="2129">
      <c r="A2129" t="inlineStr">
        <is>
          <t>Arcos</t>
        </is>
      </c>
      <c r="B2129" t="n">
        <v>26391</v>
      </c>
      <c r="C2129" t="inlineStr">
        <is>
          <t>PROAUTO DETERGENTE NEUTRO KIMI DEEP 5 L</t>
        </is>
      </c>
      <c r="D2129" t="inlineStr">
        <is>
          <t>01/2026</t>
        </is>
      </c>
      <c r="E2129" t="n">
        <v>6</v>
      </c>
      <c r="F2129" t="n">
        <v>741.24</v>
      </c>
      <c r="G2129" t="n">
        <v>123.54</v>
      </c>
    </row>
    <row r="2130">
      <c r="A2130" t="inlineStr">
        <is>
          <t>Arcos</t>
        </is>
      </c>
      <c r="B2130" t="n">
        <v>24514</v>
      </c>
      <c r="C2130" t="inlineStr">
        <is>
          <t>PROAUTO DETERGENTE NEUTRO NEUTER SUPER 5 L</t>
        </is>
      </c>
      <c r="D2130" t="inlineStr">
        <is>
          <t>01/2026</t>
        </is>
      </c>
      <c r="E2130" t="n">
        <v>20</v>
      </c>
      <c r="F2130" t="n">
        <v>2556.62</v>
      </c>
      <c r="G2130" t="n">
        <v>127.83</v>
      </c>
    </row>
    <row r="2131">
      <c r="A2131" t="inlineStr">
        <is>
          <t>Arcos</t>
        </is>
      </c>
      <c r="B2131" t="n">
        <v>17526</v>
      </c>
      <c r="C2131" t="inlineStr">
        <is>
          <t>PROTETOR DE ASSENTO SANITARIO C/ 120UN</t>
        </is>
      </c>
      <c r="D2131" t="inlineStr">
        <is>
          <t>01/2026</t>
        </is>
      </c>
      <c r="E2131" t="n">
        <v>4</v>
      </c>
      <c r="F2131" t="n">
        <v>75.59999999999999</v>
      </c>
      <c r="G2131" t="n">
        <v>18.9</v>
      </c>
    </row>
    <row r="2132">
      <c r="A2132" t="inlineStr">
        <is>
          <t>Arcos</t>
        </is>
      </c>
      <c r="B2132" t="n">
        <v>19370</v>
      </c>
      <c r="C2132" t="inlineStr">
        <is>
          <t>QUEIJO CAMEMBERT SERRA DAS ANTAS CX 1,680KG C/12 DE 140G KG</t>
        </is>
      </c>
      <c r="D2132" t="inlineStr">
        <is>
          <t>01/2026</t>
        </is>
      </c>
      <c r="E2132" t="n">
        <v>68.86</v>
      </c>
      <c r="F2132" t="n">
        <v>6527.93</v>
      </c>
      <c r="G2132" t="n">
        <v>94.8</v>
      </c>
    </row>
    <row r="2133">
      <c r="A2133" t="inlineStr">
        <is>
          <t>Arcos</t>
        </is>
      </c>
      <c r="B2133" t="n">
        <v>19356</v>
      </c>
      <c r="C2133" t="inlineStr">
        <is>
          <t>QUEIJO COALHO QUATA KG</t>
        </is>
      </c>
      <c r="D2133" t="inlineStr">
        <is>
          <t>01/2026</t>
        </is>
      </c>
      <c r="E2133" t="n">
        <v>18.24</v>
      </c>
      <c r="F2133" t="n">
        <v>1012.32</v>
      </c>
      <c r="G2133" t="n">
        <v>55.5</v>
      </c>
    </row>
    <row r="2134">
      <c r="A2134" t="inlineStr">
        <is>
          <t>Arcos</t>
        </is>
      </c>
      <c r="B2134" t="n">
        <v>23082</v>
      </c>
      <c r="C2134" t="inlineStr">
        <is>
          <t>QUEIJO DE CABRA BOURSIN EM PASTA KG</t>
        </is>
      </c>
      <c r="D2134" t="inlineStr">
        <is>
          <t>01/2026</t>
        </is>
      </c>
      <c r="E2134" t="n">
        <v>40</v>
      </c>
      <c r="F2134" t="n">
        <v>3156</v>
      </c>
      <c r="G2134" t="n">
        <v>78.90000000000001</v>
      </c>
    </row>
    <row r="2135">
      <c r="A2135" t="inlineStr">
        <is>
          <t>Arcos</t>
        </is>
      </c>
      <c r="B2135" t="n">
        <v>25868</v>
      </c>
      <c r="C2135" t="inlineStr">
        <is>
          <t>QUEIJO GORGONZOLA DOLCE SERRA DAS ANTAS KG</t>
        </is>
      </c>
      <c r="D2135" t="inlineStr">
        <is>
          <t>01/2026</t>
        </is>
      </c>
      <c r="E2135" t="n">
        <v>1.82</v>
      </c>
      <c r="F2135" t="n">
        <v>179.09</v>
      </c>
      <c r="G2135" t="n">
        <v>98.40000000000001</v>
      </c>
    </row>
    <row r="2136">
      <c r="A2136" t="inlineStr">
        <is>
          <t>Arcos</t>
        </is>
      </c>
      <c r="B2136" t="n">
        <v>19339</v>
      </c>
      <c r="C2136" t="inlineStr">
        <is>
          <t>QUEIJO MINAS PADRAO BRINCO OURO C/500G KG</t>
        </is>
      </c>
      <c r="D2136" t="inlineStr">
        <is>
          <t>01/2026</t>
        </is>
      </c>
      <c r="E2136" t="n">
        <v>6.84</v>
      </c>
      <c r="F2136" t="n">
        <v>471.28</v>
      </c>
      <c r="G2136" t="n">
        <v>68.90000000000001</v>
      </c>
    </row>
    <row r="2137">
      <c r="A2137" t="inlineStr">
        <is>
          <t>Arcos</t>
        </is>
      </c>
      <c r="B2137" t="n">
        <v>26594</v>
      </c>
      <c r="C2137" t="inlineStr">
        <is>
          <t>QUEIJO MOGIANA KG</t>
        </is>
      </c>
      <c r="D2137" t="inlineStr">
        <is>
          <t>01/2026</t>
        </is>
      </c>
      <c r="E2137" t="n">
        <v>26.9</v>
      </c>
      <c r="F2137" t="n">
        <v>2337.62</v>
      </c>
      <c r="G2137" t="n">
        <v>86.90000000000001</v>
      </c>
    </row>
    <row r="2138">
      <c r="A2138" t="inlineStr">
        <is>
          <t>Arcos</t>
        </is>
      </c>
      <c r="B2138" t="n">
        <v>19324</v>
      </c>
      <c r="C2138" t="inlineStr">
        <is>
          <t>QUEIJO MUSSARELA TRES MARIAS KG</t>
        </is>
      </c>
      <c r="D2138" t="inlineStr">
        <is>
          <t>01/2026</t>
        </is>
      </c>
      <c r="E2138" t="n">
        <v>46.1</v>
      </c>
      <c r="F2138" t="n">
        <v>1547.08</v>
      </c>
      <c r="G2138" t="n">
        <v>33.56</v>
      </c>
    </row>
    <row r="2139">
      <c r="A2139" t="inlineStr">
        <is>
          <t>Arcos</t>
        </is>
      </c>
      <c r="B2139" t="n">
        <v>19297</v>
      </c>
      <c r="C2139" t="inlineStr">
        <is>
          <t>QUEIJO PARMESAO LA SERENISSIMA KG</t>
        </is>
      </c>
      <c r="D2139" t="inlineStr">
        <is>
          <t>01/2026</t>
        </is>
      </c>
      <c r="E2139" t="n">
        <v>26.6</v>
      </c>
      <c r="F2139" t="n">
        <v>4111.94</v>
      </c>
      <c r="G2139" t="n">
        <v>154.58</v>
      </c>
    </row>
    <row r="2140">
      <c r="A2140" t="inlineStr">
        <is>
          <t>Arcos</t>
        </is>
      </c>
      <c r="B2140" t="n">
        <v>19558</v>
      </c>
      <c r="C2140" t="inlineStr">
        <is>
          <t>QUIABO KG</t>
        </is>
      </c>
      <c r="D2140" t="inlineStr">
        <is>
          <t>01/2026</t>
        </is>
      </c>
      <c r="E2140" t="n">
        <v>10.45</v>
      </c>
      <c r="F2140" t="n">
        <v>135.64</v>
      </c>
      <c r="G2140" t="n">
        <v>12.98</v>
      </c>
    </row>
    <row r="2141">
      <c r="A2141" t="inlineStr">
        <is>
          <t>Arcos</t>
        </is>
      </c>
      <c r="B2141" t="n">
        <v>23195</v>
      </c>
      <c r="C2141" t="inlineStr">
        <is>
          <t>RABANETE KG</t>
        </is>
      </c>
      <c r="D2141" t="inlineStr">
        <is>
          <t>01/2026</t>
        </is>
      </c>
      <c r="E2141" t="n">
        <v>3.2</v>
      </c>
      <c r="F2141" t="n">
        <v>38.4</v>
      </c>
      <c r="G2141" t="n">
        <v>12</v>
      </c>
    </row>
    <row r="2142">
      <c r="A2142" t="inlineStr">
        <is>
          <t>Arcos</t>
        </is>
      </c>
      <c r="B2142" t="n">
        <v>26882</v>
      </c>
      <c r="C2142" t="inlineStr">
        <is>
          <t>RAIZ DE ANGELICA KG</t>
        </is>
      </c>
      <c r="D2142" t="inlineStr">
        <is>
          <t>01/2026</t>
        </is>
      </c>
      <c r="E2142" t="n">
        <v>1</v>
      </c>
      <c r="F2142" t="n">
        <v>375</v>
      </c>
      <c r="G2142" t="n">
        <v>375</v>
      </c>
    </row>
    <row r="2143">
      <c r="A2143" t="inlineStr">
        <is>
          <t>Arcos</t>
        </is>
      </c>
      <c r="B2143" t="n">
        <v>19553</v>
      </c>
      <c r="C2143" t="inlineStr">
        <is>
          <t>REPOLHO BRANCO KG</t>
        </is>
      </c>
      <c r="D2143" t="inlineStr">
        <is>
          <t>01/2026</t>
        </is>
      </c>
      <c r="E2143" t="n">
        <v>5</v>
      </c>
      <c r="F2143" t="n">
        <v>13.5</v>
      </c>
      <c r="G2143" t="n">
        <v>2.7</v>
      </c>
    </row>
    <row r="2144">
      <c r="A2144" t="inlineStr">
        <is>
          <t>Arcos</t>
        </is>
      </c>
      <c r="B2144" t="n">
        <v>19721</v>
      </c>
      <c r="C2144" t="inlineStr">
        <is>
          <t>ROMA KG</t>
        </is>
      </c>
      <c r="D2144" t="inlineStr">
        <is>
          <t>01/2026</t>
        </is>
      </c>
      <c r="E2144" t="n">
        <v>13.1</v>
      </c>
      <c r="F2144" t="n">
        <v>487.87</v>
      </c>
      <c r="G2144" t="n">
        <v>37.24</v>
      </c>
    </row>
    <row r="2145">
      <c r="A2145" t="inlineStr">
        <is>
          <t>Arcos</t>
        </is>
      </c>
      <c r="B2145" t="n">
        <v>19472</v>
      </c>
      <c r="C2145" t="inlineStr">
        <is>
          <t>RUCULA KG</t>
        </is>
      </c>
      <c r="D2145" t="inlineStr">
        <is>
          <t>01/2026</t>
        </is>
      </c>
      <c r="E2145" t="n">
        <v>17.4</v>
      </c>
      <c r="F2145" t="n">
        <v>394.98</v>
      </c>
      <c r="G2145" t="n">
        <v>22.7</v>
      </c>
    </row>
    <row r="2146">
      <c r="A2146" t="inlineStr">
        <is>
          <t>Arcos</t>
        </is>
      </c>
      <c r="B2146" t="n">
        <v>18275</v>
      </c>
      <c r="C2146" t="inlineStr">
        <is>
          <t>RUM BACARDI 4 ANOS 750ML</t>
        </is>
      </c>
      <c r="D2146" t="inlineStr">
        <is>
          <t>01/2026</t>
        </is>
      </c>
      <c r="E2146" t="n">
        <v>4</v>
      </c>
      <c r="F2146" t="n">
        <v>369.52</v>
      </c>
      <c r="G2146" t="n">
        <v>92.38</v>
      </c>
    </row>
    <row r="2147">
      <c r="A2147" t="inlineStr">
        <is>
          <t>Arcos</t>
        </is>
      </c>
      <c r="B2147" t="n">
        <v>18272</v>
      </c>
      <c r="C2147" t="inlineStr">
        <is>
          <t>RUM BACARDI SUPERIOR CARTA BLANCA 980ML</t>
        </is>
      </c>
      <c r="D2147" t="inlineStr">
        <is>
          <t>01/2026</t>
        </is>
      </c>
      <c r="E2147" t="n">
        <v>12</v>
      </c>
      <c r="F2147" t="n">
        <v>401.88</v>
      </c>
      <c r="G2147" t="n">
        <v>33.49</v>
      </c>
    </row>
    <row r="2148">
      <c r="A2148" t="inlineStr">
        <is>
          <t>Arcos</t>
        </is>
      </c>
      <c r="B2148" t="n">
        <v>18261</v>
      </c>
      <c r="C2148" t="inlineStr">
        <is>
          <t>RUM ZACAPA 23 ANOS 750ML</t>
        </is>
      </c>
      <c r="D2148" t="inlineStr">
        <is>
          <t>01/2026</t>
        </is>
      </c>
      <c r="E2148" t="n">
        <v>4</v>
      </c>
      <c r="F2148" t="n">
        <v>1730.84</v>
      </c>
      <c r="G2148" t="n">
        <v>432.71</v>
      </c>
    </row>
    <row r="2149">
      <c r="A2149" t="inlineStr">
        <is>
          <t>Arcos</t>
        </is>
      </c>
      <c r="B2149" t="n">
        <v>17437</v>
      </c>
      <c r="C2149" t="inlineStr">
        <is>
          <t>SACO ALVEJADO BRANCO 45X65 UN</t>
        </is>
      </c>
      <c r="D2149" t="inlineStr">
        <is>
          <t>01/2026</t>
        </is>
      </c>
      <c r="E2149" t="n">
        <v>140</v>
      </c>
      <c r="F2149" t="n">
        <v>350</v>
      </c>
      <c r="G2149" t="n">
        <v>2.5</v>
      </c>
    </row>
    <row r="2150">
      <c r="A2150" t="inlineStr">
        <is>
          <t>Arcos</t>
        </is>
      </c>
      <c r="B2150" t="n">
        <v>21432</v>
      </c>
      <c r="C2150" t="inlineStr">
        <is>
          <t>SACO CRISTAL 20X30 (PACOTE C/5KG)</t>
        </is>
      </c>
      <c r="D2150" t="inlineStr">
        <is>
          <t>01/2026</t>
        </is>
      </c>
      <c r="E2150" t="n">
        <v>2</v>
      </c>
      <c r="F2150" t="n">
        <v>188</v>
      </c>
      <c r="G2150" t="n">
        <v>94</v>
      </c>
    </row>
    <row r="2151">
      <c r="A2151" t="inlineStr">
        <is>
          <t>Arcos</t>
        </is>
      </c>
      <c r="B2151" t="n">
        <v>21433</v>
      </c>
      <c r="C2151" t="inlineStr">
        <is>
          <t xml:space="preserve">SACO CRISTAL 30X40 0,20 (PACOTE C/5KG) </t>
        </is>
      </c>
      <c r="D2151" t="inlineStr">
        <is>
          <t>01/2026</t>
        </is>
      </c>
      <c r="E2151" t="n">
        <v>2</v>
      </c>
      <c r="F2151" t="n">
        <v>188</v>
      </c>
      <c r="G2151" t="n">
        <v>94</v>
      </c>
    </row>
    <row r="2152">
      <c r="A2152" t="inlineStr">
        <is>
          <t>Arcos</t>
        </is>
      </c>
      <c r="B2152" t="n">
        <v>24586</v>
      </c>
      <c r="C2152" t="inlineStr">
        <is>
          <t>SACO CRISTAL 40X60 0,20 C/5KG</t>
        </is>
      </c>
      <c r="D2152" t="inlineStr">
        <is>
          <t>01/2026</t>
        </is>
      </c>
      <c r="E2152" t="n">
        <v>1</v>
      </c>
      <c r="F2152" t="n">
        <v>84.90000000000001</v>
      </c>
      <c r="G2152" t="n">
        <v>84.90000000000001</v>
      </c>
    </row>
    <row r="2153">
      <c r="A2153" t="inlineStr">
        <is>
          <t>Arcos</t>
        </is>
      </c>
      <c r="B2153" t="n">
        <v>17401</v>
      </c>
      <c r="C2153" t="inlineStr">
        <is>
          <t>SACO CRISTAL 60X80 0,20 (PACOTE C/5KG)</t>
        </is>
      </c>
      <c r="D2153" t="inlineStr">
        <is>
          <t>01/2026</t>
        </is>
      </c>
      <c r="E2153" t="n">
        <v>1</v>
      </c>
      <c r="F2153" t="n">
        <v>94</v>
      </c>
      <c r="G2153" t="n">
        <v>94</v>
      </c>
    </row>
    <row r="2154">
      <c r="A2154" t="inlineStr">
        <is>
          <t>Arcos</t>
        </is>
      </c>
      <c r="B2154" t="n">
        <v>21665</v>
      </c>
      <c r="C2154" t="inlineStr">
        <is>
          <t>SACO DE LIXO 200L PRETO REFORCADO</t>
        </is>
      </c>
      <c r="D2154" t="inlineStr">
        <is>
          <t>01/2026</t>
        </is>
      </c>
      <c r="E2154" t="n">
        <v>6</v>
      </c>
      <c r="F2154" t="n">
        <v>190.92</v>
      </c>
      <c r="G2154" t="n">
        <v>31.82</v>
      </c>
    </row>
    <row r="2155">
      <c r="A2155" t="inlineStr">
        <is>
          <t>Arcos</t>
        </is>
      </c>
      <c r="B2155" t="n">
        <v>17405</v>
      </c>
      <c r="C2155" t="inlineStr">
        <is>
          <t>SACO PLASTICO BOBINA PICOTADA ROLL 20X30 KG</t>
        </is>
      </c>
      <c r="D2155" t="inlineStr">
        <is>
          <t>01/2026</t>
        </is>
      </c>
      <c r="E2155" t="n">
        <v>4</v>
      </c>
      <c r="F2155" t="n">
        <v>40</v>
      </c>
      <c r="G2155" t="n">
        <v>10</v>
      </c>
    </row>
    <row r="2156">
      <c r="A2156" t="inlineStr">
        <is>
          <t>Arcos</t>
        </is>
      </c>
      <c r="B2156" t="n">
        <v>19906</v>
      </c>
      <c r="C2156" t="inlineStr">
        <is>
          <t>SAL REFINADO CISNE 10X1KG</t>
        </is>
      </c>
      <c r="D2156" t="inlineStr">
        <is>
          <t>01/2026</t>
        </is>
      </c>
      <c r="E2156" t="n">
        <v>3</v>
      </c>
      <c r="F2156" t="n">
        <v>100.8</v>
      </c>
      <c r="G2156" t="n">
        <v>33.6</v>
      </c>
    </row>
    <row r="2157">
      <c r="A2157" t="inlineStr">
        <is>
          <t>Arcos</t>
        </is>
      </c>
      <c r="B2157" t="n">
        <v>23113</v>
      </c>
      <c r="C2157" t="inlineStr">
        <is>
          <t>SALSA KG</t>
        </is>
      </c>
      <c r="D2157" t="inlineStr">
        <is>
          <t>01/2026</t>
        </is>
      </c>
      <c r="E2157" t="n">
        <v>11.7</v>
      </c>
      <c r="F2157" t="n">
        <v>139.63</v>
      </c>
      <c r="G2157" t="n">
        <v>11.93</v>
      </c>
    </row>
    <row r="2158">
      <c r="A2158" t="inlineStr">
        <is>
          <t>Arcos</t>
        </is>
      </c>
      <c r="B2158" t="n">
        <v>19465</v>
      </c>
      <c r="C2158" t="inlineStr">
        <is>
          <t>SALSAO KG</t>
        </is>
      </c>
      <c r="D2158" t="inlineStr">
        <is>
          <t>01/2026</t>
        </is>
      </c>
      <c r="E2158" t="n">
        <v>14</v>
      </c>
      <c r="F2158" t="n">
        <v>69.5</v>
      </c>
      <c r="G2158" t="n">
        <v>4.96</v>
      </c>
    </row>
    <row r="2159">
      <c r="A2159" t="inlineStr">
        <is>
          <t>Arcos</t>
        </is>
      </c>
      <c r="B2159" t="n">
        <v>17061</v>
      </c>
      <c r="C2159" t="inlineStr">
        <is>
          <t>SALVIA KG</t>
        </is>
      </c>
      <c r="D2159" t="inlineStr">
        <is>
          <t>01/2026</t>
        </is>
      </c>
      <c r="E2159" t="n">
        <v>0.42</v>
      </c>
      <c r="F2159" t="n">
        <v>32.71</v>
      </c>
      <c r="G2159" t="n">
        <v>77.88</v>
      </c>
    </row>
    <row r="2160">
      <c r="A2160" t="inlineStr">
        <is>
          <t>Arcos</t>
        </is>
      </c>
      <c r="B2160" t="n">
        <v>17213</v>
      </c>
      <c r="C2160" t="inlineStr">
        <is>
          <t>SECANTE SHINE DRY MAQ LAVA LOUCA 5L</t>
        </is>
      </c>
      <c r="D2160" t="inlineStr">
        <is>
          <t>01/2026</t>
        </is>
      </c>
      <c r="E2160" t="n">
        <v>4</v>
      </c>
      <c r="F2160" t="n">
        <v>271.6</v>
      </c>
      <c r="G2160" t="n">
        <v>67.90000000000001</v>
      </c>
    </row>
    <row r="2161">
      <c r="A2161" t="inlineStr">
        <is>
          <t>Arcos</t>
        </is>
      </c>
      <c r="B2161" t="n">
        <v>24986</v>
      </c>
      <c r="C2161" t="inlineStr">
        <is>
          <t>SORVETE DE MARACUJA ARTE GELATE C/3,8KG</t>
        </is>
      </c>
      <c r="D2161" t="inlineStr">
        <is>
          <t>01/2026</t>
        </is>
      </c>
      <c r="E2161" t="n">
        <v>3</v>
      </c>
      <c r="F2161" t="n">
        <v>514.8</v>
      </c>
      <c r="G2161" t="n">
        <v>171.6</v>
      </c>
    </row>
    <row r="2162">
      <c r="A2162" t="inlineStr">
        <is>
          <t>Arcos</t>
        </is>
      </c>
      <c r="B2162" t="n">
        <v>18589</v>
      </c>
      <c r="C2162" t="inlineStr">
        <is>
          <t>STELLA ARTOIS LONG NECK 330ML C/24</t>
        </is>
      </c>
      <c r="D2162" t="inlineStr">
        <is>
          <t>01/2026</t>
        </is>
      </c>
      <c r="E2162" t="n">
        <v>42</v>
      </c>
      <c r="F2162" t="n">
        <v>2830.26</v>
      </c>
      <c r="G2162" t="n">
        <v>67.39</v>
      </c>
    </row>
    <row r="2163">
      <c r="A2163" t="inlineStr">
        <is>
          <t>Arcos</t>
        </is>
      </c>
      <c r="B2163" t="n">
        <v>18586</v>
      </c>
      <c r="C2163" t="inlineStr">
        <is>
          <t>STELLA ARTOIS SEM GLUTEN LONG NECK 330ML C/24</t>
        </is>
      </c>
      <c r="D2163" t="inlineStr">
        <is>
          <t>01/2026</t>
        </is>
      </c>
      <c r="E2163" t="n">
        <v>10</v>
      </c>
      <c r="F2163" t="n">
        <v>1076.3</v>
      </c>
      <c r="G2163" t="n">
        <v>107.63</v>
      </c>
    </row>
    <row r="2164">
      <c r="A2164" t="inlineStr">
        <is>
          <t>Arcos</t>
        </is>
      </c>
      <c r="B2164" t="n">
        <v>17125</v>
      </c>
      <c r="C2164" t="inlineStr">
        <is>
          <t>TELA MICTORIO LIMAO PREMISSE UN</t>
        </is>
      </c>
      <c r="D2164" t="inlineStr">
        <is>
          <t>01/2026</t>
        </is>
      </c>
      <c r="E2164" t="n">
        <v>6</v>
      </c>
      <c r="F2164" t="n">
        <v>29.4</v>
      </c>
      <c r="G2164" t="n">
        <v>4.9</v>
      </c>
    </row>
    <row r="2165">
      <c r="A2165" t="inlineStr">
        <is>
          <t>Arcos</t>
        </is>
      </c>
      <c r="B2165" t="n">
        <v>25445</v>
      </c>
      <c r="C2165" t="inlineStr">
        <is>
          <t>TEQUILA DON JULIO ANEJO 750ML UN</t>
        </is>
      </c>
      <c r="D2165" t="inlineStr">
        <is>
          <t>01/2026</t>
        </is>
      </c>
      <c r="E2165" t="n">
        <v>5</v>
      </c>
      <c r="F2165" t="n">
        <v>1550.45</v>
      </c>
      <c r="G2165" t="n">
        <v>310.09</v>
      </c>
    </row>
    <row r="2166">
      <c r="A2166" t="inlineStr">
        <is>
          <t>Arcos</t>
        </is>
      </c>
      <c r="B2166" t="n">
        <v>18242</v>
      </c>
      <c r="C2166" t="inlineStr">
        <is>
          <t>TEQUILA DON JULIO BLANCO 750ML</t>
        </is>
      </c>
      <c r="D2166" t="inlineStr">
        <is>
          <t>01/2026</t>
        </is>
      </c>
      <c r="E2166" t="n">
        <v>18</v>
      </c>
      <c r="F2166" t="n">
        <v>4142.64</v>
      </c>
      <c r="G2166" t="n">
        <v>230.15</v>
      </c>
    </row>
    <row r="2167">
      <c r="A2167" t="inlineStr">
        <is>
          <t>Arcos</t>
        </is>
      </c>
      <c r="B2167" t="n">
        <v>25507</v>
      </c>
      <c r="C2167" t="inlineStr">
        <is>
          <t>TEQUILA DON JULIO REPOSADO 750ML</t>
        </is>
      </c>
      <c r="D2167" t="inlineStr">
        <is>
          <t>01/2026</t>
        </is>
      </c>
      <c r="E2167" t="n">
        <v>2</v>
      </c>
      <c r="F2167" t="n">
        <v>542.1799999999999</v>
      </c>
      <c r="G2167" t="n">
        <v>271.09</v>
      </c>
    </row>
    <row r="2168">
      <c r="A2168" t="inlineStr">
        <is>
          <t>Arcos</t>
        </is>
      </c>
      <c r="B2168" t="n">
        <v>23186</v>
      </c>
      <c r="C2168" t="inlineStr">
        <is>
          <t>TOMATE CARMEM SALADA KG</t>
        </is>
      </c>
      <c r="D2168" t="inlineStr">
        <is>
          <t>01/2026</t>
        </is>
      </c>
      <c r="E2168" t="n">
        <v>178</v>
      </c>
      <c r="F2168" t="n">
        <v>1499.97</v>
      </c>
      <c r="G2168" t="n">
        <v>8.43</v>
      </c>
    </row>
    <row r="2169">
      <c r="A2169" t="inlineStr">
        <is>
          <t>Arcos</t>
        </is>
      </c>
      <c r="B2169" t="n">
        <v>23184</v>
      </c>
      <c r="C2169" t="inlineStr">
        <is>
          <t>TOMATE CEREJA KG</t>
        </is>
      </c>
      <c r="D2169" t="inlineStr">
        <is>
          <t>01/2026</t>
        </is>
      </c>
      <c r="E2169" t="n">
        <v>2.7</v>
      </c>
      <c r="F2169" t="n">
        <v>30.09</v>
      </c>
      <c r="G2169" t="n">
        <v>11.14</v>
      </c>
    </row>
    <row r="2170">
      <c r="A2170" t="inlineStr">
        <is>
          <t>Arcos</t>
        </is>
      </c>
      <c r="B2170" t="n">
        <v>24484</v>
      </c>
      <c r="C2170" t="inlineStr">
        <is>
          <t>TOMATE SWEET KG</t>
        </is>
      </c>
      <c r="D2170" t="inlineStr">
        <is>
          <t>01/2026</t>
        </is>
      </c>
      <c r="E2170" t="n">
        <v>0.5</v>
      </c>
      <c r="F2170" t="n">
        <v>4.38</v>
      </c>
      <c r="G2170" t="n">
        <v>8.76</v>
      </c>
    </row>
    <row r="2171">
      <c r="A2171" t="inlineStr">
        <is>
          <t>Arcos</t>
        </is>
      </c>
      <c r="B2171" t="n">
        <v>23108</v>
      </c>
      <c r="C2171" t="inlineStr">
        <is>
          <t>TOMILHO KG</t>
        </is>
      </c>
      <c r="D2171" t="inlineStr">
        <is>
          <t>01/2026</t>
        </is>
      </c>
      <c r="E2171" t="n">
        <v>0.5</v>
      </c>
      <c r="F2171" t="n">
        <v>28</v>
      </c>
      <c r="G2171" t="n">
        <v>56</v>
      </c>
    </row>
    <row r="2172">
      <c r="A2172" t="inlineStr">
        <is>
          <t>Arcos</t>
        </is>
      </c>
      <c r="B2172" t="n">
        <v>26586</v>
      </c>
      <c r="C2172" t="inlineStr">
        <is>
          <t>TORTILHA DE MILHO DE 11CM C/50 UN</t>
        </is>
      </c>
      <c r="D2172" t="inlineStr">
        <is>
          <t>01/2026</t>
        </is>
      </c>
      <c r="E2172" t="n">
        <v>1</v>
      </c>
      <c r="F2172" t="n">
        <v>325</v>
      </c>
      <c r="G2172" t="n">
        <v>325</v>
      </c>
    </row>
    <row r="2173">
      <c r="A2173" t="inlineStr">
        <is>
          <t>Arcos</t>
        </is>
      </c>
      <c r="B2173" t="n">
        <v>17361</v>
      </c>
      <c r="C2173" t="inlineStr">
        <is>
          <t>TOUCA TNT BRANCA C/100UN</t>
        </is>
      </c>
      <c r="D2173" t="inlineStr">
        <is>
          <t>01/2026</t>
        </is>
      </c>
      <c r="E2173" t="n">
        <v>4</v>
      </c>
      <c r="F2173" t="n">
        <v>30.4</v>
      </c>
      <c r="G2173" t="n">
        <v>7.6</v>
      </c>
    </row>
    <row r="2174">
      <c r="A2174" t="inlineStr">
        <is>
          <t>Arcos</t>
        </is>
      </c>
      <c r="B2174" t="n">
        <v>18220</v>
      </c>
      <c r="C2174" t="inlineStr">
        <is>
          <t>VERMOUTH CARPANO CLASSICO ROSSO ITALIANO 1L</t>
        </is>
      </c>
      <c r="D2174" t="inlineStr">
        <is>
          <t>01/2026</t>
        </is>
      </c>
      <c r="E2174" t="n">
        <v>10</v>
      </c>
      <c r="F2174" t="n">
        <v>765</v>
      </c>
      <c r="G2174" t="n">
        <v>76.5</v>
      </c>
    </row>
    <row r="2175">
      <c r="A2175" t="inlineStr">
        <is>
          <t>Arcos</t>
        </is>
      </c>
      <c r="B2175" t="n">
        <v>18219</v>
      </c>
      <c r="C2175" t="inlineStr">
        <is>
          <t>VERMOUTH CARPANO PUNT E MES 1L</t>
        </is>
      </c>
      <c r="D2175" t="inlineStr">
        <is>
          <t>01/2026</t>
        </is>
      </c>
      <c r="E2175" t="n">
        <v>6</v>
      </c>
      <c r="F2175" t="n">
        <v>516</v>
      </c>
      <c r="G2175" t="n">
        <v>86</v>
      </c>
    </row>
    <row r="2176">
      <c r="A2176" t="inlineStr">
        <is>
          <t>Arcos</t>
        </is>
      </c>
      <c r="B2176" t="n">
        <v>18202</v>
      </c>
      <c r="C2176" t="inlineStr">
        <is>
          <t>VERMOUTH DOLIN DRY 750ML</t>
        </is>
      </c>
      <c r="D2176" t="inlineStr">
        <is>
          <t>01/2026</t>
        </is>
      </c>
      <c r="E2176" t="n">
        <v>6</v>
      </c>
      <c r="F2176" t="n">
        <v>936</v>
      </c>
      <c r="G2176" t="n">
        <v>156</v>
      </c>
    </row>
    <row r="2177">
      <c r="A2177" t="inlineStr">
        <is>
          <t>Arcos</t>
        </is>
      </c>
      <c r="B2177" t="n">
        <v>20202</v>
      </c>
      <c r="C2177" t="inlineStr">
        <is>
          <t>VINAGRE DE ARROZ CASTELO 750ML UN</t>
        </is>
      </c>
      <c r="D2177" t="inlineStr">
        <is>
          <t>01/2026</t>
        </is>
      </c>
      <c r="E2177" t="n">
        <v>12</v>
      </c>
      <c r="F2177" t="n">
        <v>91.8</v>
      </c>
      <c r="G2177" t="n">
        <v>7.65</v>
      </c>
    </row>
    <row r="2178">
      <c r="A2178" t="inlineStr">
        <is>
          <t>Arcos</t>
        </is>
      </c>
      <c r="B2178" t="n">
        <v>17800</v>
      </c>
      <c r="C2178" t="inlineStr">
        <is>
          <t>VINHO BRANCO ALMADEN RIESLING 750ML</t>
        </is>
      </c>
      <c r="D2178" t="inlineStr">
        <is>
          <t>01/2026</t>
        </is>
      </c>
      <c r="E2178" t="n">
        <v>18</v>
      </c>
      <c r="F2178" t="n">
        <v>449.28</v>
      </c>
      <c r="G2178" t="n">
        <v>24.96</v>
      </c>
    </row>
    <row r="2179">
      <c r="A2179" t="inlineStr">
        <is>
          <t>Arcos</t>
        </is>
      </c>
      <c r="B2179" t="n">
        <v>17778</v>
      </c>
      <c r="C2179" t="inlineStr">
        <is>
          <t>VINHO BRANCO JEREZ FORTIF REAL TESOURO FINO 750ML</t>
        </is>
      </c>
      <c r="D2179" t="inlineStr">
        <is>
          <t>01/2026</t>
        </is>
      </c>
      <c r="E2179" t="n">
        <v>24</v>
      </c>
      <c r="F2179" t="n">
        <v>2293.2</v>
      </c>
      <c r="G2179" t="n">
        <v>95.55</v>
      </c>
    </row>
    <row r="2180">
      <c r="A2180" t="inlineStr">
        <is>
          <t>Arcos</t>
        </is>
      </c>
      <c r="B2180" t="n">
        <v>25535</v>
      </c>
      <c r="C2180" t="inlineStr">
        <is>
          <t>VINHO BRANCO LOUP Y ES-TU 750ML</t>
        </is>
      </c>
      <c r="D2180" t="inlineStr">
        <is>
          <t>01/2026</t>
        </is>
      </c>
      <c r="E2180" t="n">
        <v>18</v>
      </c>
      <c r="F2180" t="n">
        <v>2101.68</v>
      </c>
      <c r="G2180" t="n">
        <v>116.76</v>
      </c>
    </row>
    <row r="2181">
      <c r="A2181" t="inlineStr">
        <is>
          <t>Arcos</t>
        </is>
      </c>
      <c r="B2181" t="n">
        <v>21945</v>
      </c>
      <c r="C2181" t="inlineStr">
        <is>
          <t>VINHO BRANCO MASCARA FUEGO CHARDONNAY 750ML</t>
        </is>
      </c>
      <c r="D2181" t="inlineStr">
        <is>
          <t>01/2026</t>
        </is>
      </c>
      <c r="E2181" t="n">
        <v>60</v>
      </c>
      <c r="F2181" t="n">
        <v>2262</v>
      </c>
      <c r="G2181" t="n">
        <v>37.7</v>
      </c>
    </row>
    <row r="2182">
      <c r="A2182" t="inlineStr">
        <is>
          <t>Arcos</t>
        </is>
      </c>
      <c r="B2182" t="n">
        <v>17716</v>
      </c>
      <c r="C2182" t="inlineStr">
        <is>
          <t>VINHO TINTO ALMADEN CABERNET SAUVIGNON 750ML</t>
        </is>
      </c>
      <c r="D2182" t="inlineStr">
        <is>
          <t>01/2026</t>
        </is>
      </c>
      <c r="E2182" t="n">
        <v>18</v>
      </c>
      <c r="F2182" t="n">
        <v>471.6</v>
      </c>
      <c r="G2182" t="n">
        <v>26.2</v>
      </c>
    </row>
    <row r="2183">
      <c r="A2183" t="inlineStr">
        <is>
          <t>Arcos</t>
        </is>
      </c>
      <c r="B2183" t="n">
        <v>17594</v>
      </c>
      <c r="C2183" t="inlineStr">
        <is>
          <t>VINHO TINTO LE JAJA DE JAU DE SYRAH 750ML FRANCA</t>
        </is>
      </c>
      <c r="D2183" t="inlineStr">
        <is>
          <t>01/2026</t>
        </is>
      </c>
      <c r="E2183" t="n">
        <v>24</v>
      </c>
      <c r="F2183" t="n">
        <v>1560</v>
      </c>
      <c r="G2183" t="n">
        <v>65</v>
      </c>
    </row>
    <row r="2184">
      <c r="A2184" t="inlineStr">
        <is>
          <t>Arcos</t>
        </is>
      </c>
      <c r="B2184" t="n">
        <v>25040</v>
      </c>
      <c r="C2184" t="inlineStr">
        <is>
          <t>VINHO TINTO LE LOUP DANS LA BERGERIE 750ML</t>
        </is>
      </c>
      <c r="D2184" t="inlineStr">
        <is>
          <t>01/2026</t>
        </is>
      </c>
      <c r="E2184" t="n">
        <v>30</v>
      </c>
      <c r="F2184" t="n">
        <v>3225.6</v>
      </c>
      <c r="G2184" t="n">
        <v>107.52</v>
      </c>
    </row>
    <row r="2185">
      <c r="A2185" t="inlineStr">
        <is>
          <t>Arcos</t>
        </is>
      </c>
      <c r="B2185" t="n">
        <v>17713</v>
      </c>
      <c r="C2185" t="inlineStr">
        <is>
          <t>VINHO TINTO RUTINI ENCUENTRO MALBEC 750ML</t>
        </is>
      </c>
      <c r="D2185" t="inlineStr">
        <is>
          <t>01/2026</t>
        </is>
      </c>
      <c r="E2185" t="n">
        <v>6</v>
      </c>
      <c r="F2185" t="n">
        <v>612.3</v>
      </c>
      <c r="G2185" t="n">
        <v>102.05</v>
      </c>
    </row>
    <row r="2186">
      <c r="A2186" t="inlineStr">
        <is>
          <t>Arcos</t>
        </is>
      </c>
      <c r="B2186" t="n">
        <v>25044</v>
      </c>
      <c r="C2186" t="inlineStr">
        <is>
          <t>VINHO TINTO UN AIR DE REMEJEANNE 750ML</t>
        </is>
      </c>
      <c r="D2186" t="inlineStr">
        <is>
          <t>01/2026</t>
        </is>
      </c>
      <c r="E2186" t="n">
        <v>12</v>
      </c>
      <c r="F2186" t="n">
        <v>1713.6</v>
      </c>
      <c r="G2186" t="n">
        <v>142.8</v>
      </c>
    </row>
    <row r="2187">
      <c r="A2187" t="inlineStr">
        <is>
          <t>Arcos</t>
        </is>
      </c>
      <c r="B2187" t="n">
        <v>18157</v>
      </c>
      <c r="C2187" t="inlineStr">
        <is>
          <t>WHISKY BOURBON BULLEIT 750ML</t>
        </is>
      </c>
      <c r="D2187" t="inlineStr">
        <is>
          <t>01/2026</t>
        </is>
      </c>
      <c r="E2187" t="n">
        <v>6</v>
      </c>
      <c r="F2187" t="n">
        <v>1217.04</v>
      </c>
      <c r="G2187" t="n">
        <v>202.84</v>
      </c>
    </row>
    <row r="2188">
      <c r="A2188" t="inlineStr">
        <is>
          <t>Arcos</t>
        </is>
      </c>
      <c r="B2188" t="n">
        <v>18139</v>
      </c>
      <c r="C2188" t="inlineStr">
        <is>
          <t>WHISKY GLENFIDDICH 12 ANOS 750ML</t>
        </is>
      </c>
      <c r="D2188" t="inlineStr">
        <is>
          <t>01/2026</t>
        </is>
      </c>
      <c r="E2188" t="n">
        <v>2</v>
      </c>
      <c r="F2188" t="n">
        <v>711.74</v>
      </c>
      <c r="G2188" t="n">
        <v>355.87</v>
      </c>
    </row>
    <row r="2189">
      <c r="A2189" t="inlineStr">
        <is>
          <t>Arcos</t>
        </is>
      </c>
      <c r="B2189" t="n">
        <v>18119</v>
      </c>
      <c r="C2189" t="inlineStr">
        <is>
          <t>WHISKY JOHNNIE WALKER BLACK LABEL 1L</t>
        </is>
      </c>
      <c r="D2189" t="inlineStr">
        <is>
          <t>01/2026</t>
        </is>
      </c>
      <c r="E2189" t="n">
        <v>24</v>
      </c>
      <c r="F2189" t="n">
        <v>4344</v>
      </c>
      <c r="G2189" t="n">
        <v>181</v>
      </c>
    </row>
    <row r="2190">
      <c r="A2190" t="inlineStr">
        <is>
          <t>Arcos</t>
        </is>
      </c>
      <c r="B2190" t="n">
        <v>18115</v>
      </c>
      <c r="C2190" t="inlineStr">
        <is>
          <t>WHISKY JOHNNIE WALKER DOUBLE BLACK LABEL 1L</t>
        </is>
      </c>
      <c r="D2190" t="inlineStr">
        <is>
          <t>01/2026</t>
        </is>
      </c>
      <c r="E2190" t="n">
        <v>6</v>
      </c>
      <c r="F2190" t="n">
        <v>1517.34</v>
      </c>
      <c r="G2190" t="n">
        <v>252.89</v>
      </c>
    </row>
    <row r="2191">
      <c r="A2191" t="inlineStr">
        <is>
          <t>Arcos</t>
        </is>
      </c>
      <c r="B2191" t="n">
        <v>18099</v>
      </c>
      <c r="C2191" t="inlineStr">
        <is>
          <t>WHISKY SINGLETON 12 ANOS SINGLE MALT 750ML</t>
        </is>
      </c>
      <c r="D2191" t="inlineStr">
        <is>
          <t>01/2026</t>
        </is>
      </c>
      <c r="E2191" t="n">
        <v>12</v>
      </c>
      <c r="F2191" t="n">
        <v>2702.7</v>
      </c>
      <c r="G2191" t="n">
        <v>225.23</v>
      </c>
    </row>
    <row r="2192">
      <c r="A2192" t="inlineStr">
        <is>
          <t>Arcos</t>
        </is>
      </c>
      <c r="B2192" t="n">
        <v>18097</v>
      </c>
      <c r="C2192" t="inlineStr">
        <is>
          <t>WHISKY TALISKER SINGLE MALT 10 ANOS 720ML</t>
        </is>
      </c>
      <c r="D2192" t="inlineStr">
        <is>
          <t>01/2026</t>
        </is>
      </c>
      <c r="E2192" t="n">
        <v>2</v>
      </c>
      <c r="F2192" t="n">
        <v>798.0599999999999</v>
      </c>
      <c r="G2192" t="n">
        <v>399.03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Evento_CMV_ID</t>
        </is>
      </c>
      <c r="B1" t="inlineStr">
        <is>
          <t>Casa</t>
        </is>
      </c>
      <c r="C1" t="inlineStr">
        <is>
          <t>Data_Evento</t>
        </is>
      </c>
      <c r="D1" t="inlineStr">
        <is>
          <t>Valor_A_B</t>
        </is>
      </c>
      <c r="E1" t="inlineStr">
        <is>
          <t>Mes_Texto</t>
        </is>
      </c>
    </row>
    <row r="2">
      <c r="A2" t="n">
        <v>206</v>
      </c>
      <c r="B2" t="inlineStr">
        <is>
          <t>Arcos</t>
        </is>
      </c>
      <c r="C2" s="551" t="n">
        <v>46021</v>
      </c>
      <c r="D2" t="n">
        <v>150802.99</v>
      </c>
      <c r="E2" t="inlineStr">
        <is>
          <t>12/2025</t>
        </is>
      </c>
    </row>
    <row r="3">
      <c r="A3" t="n">
        <v>215</v>
      </c>
      <c r="B3" t="inlineStr">
        <is>
          <t>Arcos</t>
        </is>
      </c>
      <c r="C3" s="551" t="n">
        <v>46052</v>
      </c>
      <c r="D3" t="n">
        <v>55559</v>
      </c>
      <c r="E3" t="inlineStr">
        <is>
          <t>01/2026</t>
        </is>
      </c>
    </row>
    <row r="4">
      <c r="A4" t="n">
        <v>224</v>
      </c>
      <c r="B4" t="inlineStr">
        <is>
          <t>Arcos</t>
        </is>
      </c>
      <c r="C4" s="551" t="n">
        <v>46081</v>
      </c>
      <c r="D4" t="n">
        <v>59375</v>
      </c>
      <c r="E4" t="inlineStr">
        <is>
          <t>02/2026</t>
        </is>
      </c>
    </row>
    <row r="5">
      <c r="A5" t="n">
        <v>232</v>
      </c>
      <c r="B5" t="inlineStr">
        <is>
          <t>Arcos</t>
        </is>
      </c>
      <c r="C5" s="551" t="n">
        <v>46112</v>
      </c>
      <c r="D5" t="n">
        <v>314961</v>
      </c>
      <c r="E5" t="inlineStr">
        <is>
          <t>03/2026</t>
        </is>
      </c>
    </row>
    <row r="6">
      <c r="A6" t="n">
        <v>241</v>
      </c>
      <c r="B6" t="inlineStr">
        <is>
          <t>Arcos</t>
        </is>
      </c>
      <c r="C6" s="551" t="n">
        <v>46142</v>
      </c>
      <c r="D6" t="n">
        <v>44009</v>
      </c>
      <c r="E6" t="inlineStr">
        <is>
          <t>04/2026</t>
        </is>
      </c>
    </row>
    <row r="7">
      <c r="A7" t="n">
        <v>247</v>
      </c>
      <c r="B7" t="inlineStr">
        <is>
          <t>Arcos</t>
        </is>
      </c>
      <c r="C7" s="551" t="n">
        <v>46172</v>
      </c>
      <c r="D7" t="n">
        <v>347534.9</v>
      </c>
      <c r="E7" t="inlineStr">
        <is>
          <t>05/2026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ID_Transferencia</t>
        </is>
      </c>
      <c r="B1" t="inlineStr">
        <is>
          <t>Empresa_Saida</t>
        </is>
      </c>
      <c r="C1" t="inlineStr">
        <is>
          <t>Empresa_Entrada</t>
        </is>
      </c>
      <c r="D1" t="inlineStr">
        <is>
          <t>ID_Insumo</t>
        </is>
      </c>
      <c r="E1" t="inlineStr">
        <is>
          <t>Nome_Insumo</t>
        </is>
      </c>
      <c r="F1" t="inlineStr">
        <is>
          <t>Insumo_Nivel_4</t>
        </is>
      </c>
      <c r="G1" t="inlineStr">
        <is>
          <t>Insumo_Nivel_1</t>
        </is>
      </c>
      <c r="H1" t="inlineStr">
        <is>
          <t>Unidade_Medida</t>
        </is>
      </c>
      <c r="I1" t="inlineStr">
        <is>
          <t>Quantidade</t>
        </is>
      </c>
      <c r="J1" t="inlineStr">
        <is>
          <t>Mes_Texto</t>
        </is>
      </c>
      <c r="K1" t="inlineStr">
        <is>
          <t>Valor_da_Transferencia</t>
        </is>
      </c>
      <c r="L1" t="inlineStr">
        <is>
          <t>Observacao</t>
        </is>
      </c>
    </row>
    <row r="2">
      <c r="A2" t="n">
        <v>2243</v>
      </c>
      <c r="B2" t="inlineStr">
        <is>
          <t>Arcos</t>
        </is>
      </c>
      <c r="C2" t="inlineStr">
        <is>
          <t>Love Cabaret</t>
        </is>
      </c>
      <c r="D2" t="n">
        <v>18547</v>
      </c>
      <c r="E2" t="inlineStr">
        <is>
          <t>APERITIVO APEROL 750ML</t>
        </is>
      </c>
      <c r="F2" t="inlineStr">
        <is>
          <t>APERITIVO APEROL</t>
        </is>
      </c>
      <c r="G2" t="inlineStr">
        <is>
          <t>BEBIDAS</t>
        </is>
      </c>
      <c r="H2" t="inlineStr">
        <is>
          <t>GR</t>
        </is>
      </c>
      <c r="I2" t="n">
        <v>18</v>
      </c>
      <c r="J2" t="inlineStr">
        <is>
          <t>12/2025</t>
        </is>
      </c>
      <c r="K2" t="n">
        <v>629.8200000000001</v>
      </c>
      <c r="L2" t="inlineStr">
        <is>
          <t>Falta de produto</t>
        </is>
      </c>
    </row>
    <row r="3">
      <c r="A3" t="n">
        <v>2244</v>
      </c>
      <c r="B3" t="inlineStr">
        <is>
          <t>Arcos</t>
        </is>
      </c>
      <c r="C3" t="inlineStr">
        <is>
          <t>Love Cabaret</t>
        </is>
      </c>
      <c r="D3" t="n">
        <v>24552</v>
      </c>
      <c r="E3" t="inlineStr">
        <is>
          <t>ESPUMANTE CASA PERINI BRUT 750ML</t>
        </is>
      </c>
      <c r="F3" t="inlineStr">
        <is>
          <t>ESPUMANTE CASA PERINI BRUT 750ML</t>
        </is>
      </c>
      <c r="G3" t="inlineStr">
        <is>
          <t>BEBIDAS</t>
        </is>
      </c>
      <c r="H3" t="inlineStr">
        <is>
          <t>GR</t>
        </is>
      </c>
      <c r="I3" t="n">
        <v>72</v>
      </c>
      <c r="J3" t="inlineStr">
        <is>
          <t>12/2025</t>
        </is>
      </c>
      <c r="K3" t="n">
        <v>2566.8</v>
      </c>
      <c r="L3" t="inlineStr">
        <is>
          <t>Falta de produto</t>
        </is>
      </c>
    </row>
    <row r="4">
      <c r="A4" t="n">
        <v>2245</v>
      </c>
      <c r="B4" t="inlineStr">
        <is>
          <t>Arcos</t>
        </is>
      </c>
      <c r="C4" t="inlineStr">
        <is>
          <t>Love Cabaret</t>
        </is>
      </c>
      <c r="D4" t="n">
        <v>18545</v>
      </c>
      <c r="E4" t="inlineStr">
        <is>
          <t>APERITIVO CAMPARI 998ML</t>
        </is>
      </c>
      <c r="F4" t="inlineStr">
        <is>
          <t>APERITIVO CAMPARI</t>
        </is>
      </c>
      <c r="G4" t="inlineStr">
        <is>
          <t>BEBIDAS</t>
        </is>
      </c>
      <c r="H4" t="inlineStr">
        <is>
          <t>GR</t>
        </is>
      </c>
      <c r="I4" t="n">
        <v>2</v>
      </c>
      <c r="J4" t="inlineStr">
        <is>
          <t>12/2025</t>
        </is>
      </c>
      <c r="K4" t="n">
        <v>89</v>
      </c>
      <c r="L4" t="inlineStr">
        <is>
          <t>Falta de produto</t>
        </is>
      </c>
    </row>
    <row r="5">
      <c r="A5" t="n">
        <v>2246</v>
      </c>
      <c r="B5" t="inlineStr">
        <is>
          <t>Arcos</t>
        </is>
      </c>
      <c r="C5" t="inlineStr">
        <is>
          <t>Love Cabaret</t>
        </is>
      </c>
      <c r="D5" t="n">
        <v>18296</v>
      </c>
      <c r="E5" t="inlineStr">
        <is>
          <t>LICOR SAN BASILE TRIPLE SEC 700ML</t>
        </is>
      </c>
      <c r="F5" t="inlineStr">
        <is>
          <t>LICOR SAN BASILE TRIPLE SEC</t>
        </is>
      </c>
      <c r="G5" t="inlineStr">
        <is>
          <t>BEBIDAS</t>
        </is>
      </c>
      <c r="H5" t="inlineStr">
        <is>
          <t>GR</t>
        </is>
      </c>
      <c r="I5" t="n">
        <v>8</v>
      </c>
      <c r="J5" t="inlineStr">
        <is>
          <t>12/2025</t>
        </is>
      </c>
      <c r="K5" t="n">
        <v>467.2</v>
      </c>
      <c r="L5" t="inlineStr">
        <is>
          <t>Falta de produto</t>
        </is>
      </c>
    </row>
    <row r="6">
      <c r="A6" t="n">
        <v>2247</v>
      </c>
      <c r="B6" t="inlineStr">
        <is>
          <t>Arcos</t>
        </is>
      </c>
      <c r="C6" t="inlineStr">
        <is>
          <t>Love Cabaret</t>
        </is>
      </c>
      <c r="D6" t="n">
        <v>18179</v>
      </c>
      <c r="E6" t="inlineStr">
        <is>
          <t>VODKA KETEL ONE 1L</t>
        </is>
      </c>
      <c r="F6" t="inlineStr">
        <is>
          <t>VODKA KETEL ONE</t>
        </is>
      </c>
      <c r="G6" t="inlineStr">
        <is>
          <t>BEBIDAS</t>
        </is>
      </c>
      <c r="H6" t="inlineStr">
        <is>
          <t>GR</t>
        </is>
      </c>
      <c r="I6" t="n">
        <v>12</v>
      </c>
      <c r="J6" t="inlineStr">
        <is>
          <t>12/2025</t>
        </is>
      </c>
      <c r="K6" t="n">
        <v>1330.82</v>
      </c>
      <c r="L6" t="inlineStr">
        <is>
          <t>Falta de produto</t>
        </is>
      </c>
    </row>
    <row r="7">
      <c r="A7" t="n">
        <v>2619</v>
      </c>
      <c r="B7" t="inlineStr">
        <is>
          <t>Love Cabaret</t>
        </is>
      </c>
      <c r="C7" t="inlineStr">
        <is>
          <t>Arcos</t>
        </is>
      </c>
      <c r="D7" t="n">
        <v>19150</v>
      </c>
      <c r="E7" t="inlineStr">
        <is>
          <t>PAO DA CASA BATARD UN</t>
        </is>
      </c>
      <c r="F7" t="inlineStr">
        <is>
          <t>PAO DE MIGA BRIOCHE</t>
        </is>
      </c>
      <c r="G7" t="inlineStr">
        <is>
          <t>ALIMENTOS</t>
        </is>
      </c>
      <c r="H7" t="inlineStr">
        <is>
          <t>UN</t>
        </is>
      </c>
      <c r="I7" t="n">
        <v>20</v>
      </c>
      <c r="J7" t="inlineStr">
        <is>
          <t>03/2026</t>
        </is>
      </c>
      <c r="K7" t="n">
        <v>483</v>
      </c>
      <c r="L7" t="inlineStr">
        <is>
          <t>Falta de produto</t>
        </is>
      </c>
    </row>
    <row r="8">
      <c r="A8" t="n">
        <v>2620</v>
      </c>
      <c r="B8" t="inlineStr">
        <is>
          <t>Love Cabaret</t>
        </is>
      </c>
      <c r="C8" t="inlineStr">
        <is>
          <t>Arcos</t>
        </is>
      </c>
      <c r="D8" t="n">
        <v>24308</v>
      </c>
      <c r="E8" t="inlineStr">
        <is>
          <t>GUARANA ANTARCTICA LATA 350ML UN</t>
        </is>
      </c>
      <c r="F8" t="inlineStr">
        <is>
          <t>GUARANA ANTARCTICA LATA 350ML</t>
        </is>
      </c>
      <c r="G8" t="inlineStr">
        <is>
          <t>BEBIDAS</t>
        </is>
      </c>
      <c r="H8" t="inlineStr">
        <is>
          <t>UN</t>
        </is>
      </c>
      <c r="I8" t="n">
        <v>34</v>
      </c>
      <c r="J8" t="inlineStr">
        <is>
          <t>03/2026</t>
        </is>
      </c>
      <c r="K8" t="n">
        <v>72.34</v>
      </c>
      <c r="L8" t="inlineStr">
        <is>
          <t>Falta de produto</t>
        </is>
      </c>
    </row>
    <row r="9">
      <c r="A9" t="n">
        <v>2621</v>
      </c>
      <c r="B9" t="inlineStr">
        <is>
          <t>Love Cabaret</t>
        </is>
      </c>
      <c r="C9" t="inlineStr">
        <is>
          <t>Arcos</t>
        </is>
      </c>
      <c r="D9" t="n">
        <v>17903</v>
      </c>
      <c r="E9" t="inlineStr">
        <is>
          <t>GUARANA ANTARCTICA LATA 350ML C/12 PC</t>
        </is>
      </c>
      <c r="F9" t="inlineStr">
        <is>
          <t>GUARANA ANTARCTICA LATA 350ML</t>
        </is>
      </c>
      <c r="G9" t="inlineStr">
        <is>
          <t>BEBIDAS</t>
        </is>
      </c>
      <c r="H9" t="inlineStr">
        <is>
          <t>PC</t>
        </is>
      </c>
      <c r="I9" t="n">
        <v>4</v>
      </c>
      <c r="J9" t="inlineStr">
        <is>
          <t>03/2026</t>
        </is>
      </c>
      <c r="K9" t="n">
        <v>102.12</v>
      </c>
      <c r="L9" t="inlineStr">
        <is>
          <t>Falta de produto</t>
        </is>
      </c>
    </row>
    <row r="10">
      <c r="A10" t="n">
        <v>2622</v>
      </c>
      <c r="B10" t="inlineStr">
        <is>
          <t>Love Cabaret</t>
        </is>
      </c>
      <c r="C10" t="inlineStr">
        <is>
          <t>Arcos</t>
        </is>
      </c>
      <c r="D10" t="n">
        <v>24307</v>
      </c>
      <c r="E10" t="inlineStr">
        <is>
          <t>GUARANA ANTARCTICA DIET LATA 350ML UN</t>
        </is>
      </c>
      <c r="F10" t="inlineStr">
        <is>
          <t>GUARANA ANTARCTICA  DIET LATA</t>
        </is>
      </c>
      <c r="G10" t="inlineStr">
        <is>
          <t>BEBIDAS</t>
        </is>
      </c>
      <c r="H10" t="inlineStr">
        <is>
          <t>UN</t>
        </is>
      </c>
      <c r="I10" t="n">
        <v>18</v>
      </c>
      <c r="J10" t="inlineStr">
        <is>
          <t>03/2026</t>
        </is>
      </c>
      <c r="K10" t="n">
        <v>38.3</v>
      </c>
      <c r="L10" t="inlineStr">
        <is>
          <t>Falta de produto</t>
        </is>
      </c>
    </row>
    <row r="11">
      <c r="A11" t="n">
        <v>2623</v>
      </c>
      <c r="B11" t="inlineStr">
        <is>
          <t>Love Cabaret</t>
        </is>
      </c>
      <c r="C11" t="inlineStr">
        <is>
          <t>Arcos</t>
        </is>
      </c>
      <c r="D11" t="n">
        <v>17905</v>
      </c>
      <c r="E11" t="inlineStr">
        <is>
          <t>GUARANA ANTARCTICA DIET LATA 350ML C/12</t>
        </is>
      </c>
      <c r="F11" t="inlineStr">
        <is>
          <t>GUARANA ANTARCTICA  DIET LATA</t>
        </is>
      </c>
      <c r="G11" t="inlineStr">
        <is>
          <t>BEBIDAS</t>
        </is>
      </c>
      <c r="H11" t="inlineStr">
        <is>
          <t>PC</t>
        </is>
      </c>
      <c r="I11" t="n">
        <v>5</v>
      </c>
      <c r="J11" t="inlineStr">
        <is>
          <t>03/2026</t>
        </is>
      </c>
      <c r="K11" t="n">
        <v>127.65</v>
      </c>
      <c r="L11" t="inlineStr">
        <is>
          <t>Falta de produto</t>
        </is>
      </c>
    </row>
    <row r="12">
      <c r="A12" t="n">
        <v>2624</v>
      </c>
      <c r="B12" t="inlineStr">
        <is>
          <t>Love Cabaret</t>
        </is>
      </c>
      <c r="C12" t="inlineStr">
        <is>
          <t>Arcos</t>
        </is>
      </c>
      <c r="D12" t="n">
        <v>18099</v>
      </c>
      <c r="E12" t="inlineStr">
        <is>
          <t>WHISKY SINGLETON 12 ANOS SINGLE MALT 750ML</t>
        </is>
      </c>
      <c r="F12" t="inlineStr">
        <is>
          <t>WHISKY SINGLETON 12 ANOS SINGLE MALT</t>
        </is>
      </c>
      <c r="G12" t="inlineStr">
        <is>
          <t>BEBIDAS</t>
        </is>
      </c>
      <c r="H12" t="inlineStr">
        <is>
          <t>GR</t>
        </is>
      </c>
      <c r="I12" t="n">
        <v>25</v>
      </c>
      <c r="J12" t="inlineStr">
        <is>
          <t>03/2026</t>
        </is>
      </c>
      <c r="K12" t="n">
        <v>5947.5</v>
      </c>
      <c r="L12" t="inlineStr">
        <is>
          <t>Falta de produto</t>
        </is>
      </c>
    </row>
    <row r="13">
      <c r="A13" t="n">
        <v>3077</v>
      </c>
      <c r="B13" t="inlineStr">
        <is>
          <t>Arcos</t>
        </is>
      </c>
      <c r="C13" t="inlineStr">
        <is>
          <t>Love Cabaret</t>
        </is>
      </c>
      <c r="D13" t="n">
        <v>18179</v>
      </c>
      <c r="E13" t="inlineStr">
        <is>
          <t>VODKA KETEL ONE 1L</t>
        </is>
      </c>
      <c r="F13" t="inlineStr">
        <is>
          <t>VODKA KETEL ONE</t>
        </is>
      </c>
      <c r="G13" t="inlineStr">
        <is>
          <t>BEBIDAS</t>
        </is>
      </c>
      <c r="H13" t="inlineStr">
        <is>
          <t>GR</t>
        </is>
      </c>
      <c r="I13" t="n">
        <v>12</v>
      </c>
      <c r="J13" t="inlineStr">
        <is>
          <t>04/2026</t>
        </is>
      </c>
      <c r="K13" t="n">
        <v>1396.8</v>
      </c>
      <c r="L13" t="inlineStr">
        <is>
          <t>Falta de produto</t>
        </is>
      </c>
    </row>
    <row r="14">
      <c r="A14" t="n">
        <v>3078</v>
      </c>
      <c r="B14" t="inlineStr">
        <is>
          <t>Arcos</t>
        </is>
      </c>
      <c r="C14" t="inlineStr">
        <is>
          <t>Love Cabaret</t>
        </is>
      </c>
      <c r="D14" t="n">
        <v>18242</v>
      </c>
      <c r="E14" t="inlineStr">
        <is>
          <t>TEQUILA DON JULIO BLANCO 750ML</t>
        </is>
      </c>
      <c r="F14" t="inlineStr">
        <is>
          <t>TEQUILA DON JULIO BLANCO</t>
        </is>
      </c>
      <c r="G14" t="inlineStr">
        <is>
          <t>BEBIDAS</t>
        </is>
      </c>
      <c r="H14" t="inlineStr">
        <is>
          <t>GR</t>
        </is>
      </c>
      <c r="I14" t="n">
        <v>6</v>
      </c>
      <c r="J14" t="inlineStr">
        <is>
          <t>04/2026</t>
        </is>
      </c>
      <c r="K14" t="n">
        <v>1271.22</v>
      </c>
      <c r="L14" t="inlineStr">
        <is>
          <t>Falta de produto</t>
        </is>
      </c>
    </row>
    <row r="15">
      <c r="A15" t="n">
        <v>3079</v>
      </c>
      <c r="B15" t="inlineStr">
        <is>
          <t>Arcos</t>
        </is>
      </c>
      <c r="C15" t="inlineStr">
        <is>
          <t>Love Cabaret</t>
        </is>
      </c>
      <c r="D15" t="n">
        <v>26713</v>
      </c>
      <c r="E15" t="inlineStr">
        <is>
          <t>CAMOMILA DESIDRATADA KG</t>
        </is>
      </c>
      <c r="F15" t="inlineStr">
        <is>
          <t>CAMOMILA DESIDRATADA KG</t>
        </is>
      </c>
      <c r="G15" t="inlineStr">
        <is>
          <t>ALIMENTOS</t>
        </is>
      </c>
      <c r="H15" t="inlineStr">
        <is>
          <t>KG</t>
        </is>
      </c>
      <c r="I15" t="n">
        <v>1</v>
      </c>
      <c r="J15" t="inlineStr">
        <is>
          <t>04/2026</t>
        </is>
      </c>
      <c r="K15" t="n">
        <v>27.99</v>
      </c>
      <c r="L15" t="inlineStr">
        <is>
          <t>Falta de produto</t>
        </is>
      </c>
    </row>
    <row r="16">
      <c r="A16" t="n">
        <v>3275</v>
      </c>
      <c r="B16" t="inlineStr">
        <is>
          <t>Bar Brahma - Centro</t>
        </is>
      </c>
      <c r="C16" t="inlineStr">
        <is>
          <t>Arcos</t>
        </is>
      </c>
      <c r="D16" t="n">
        <v>17905</v>
      </c>
      <c r="E16" t="inlineStr">
        <is>
          <t>GUARANA ANTARCTICA DIET LATA 350ML C/12</t>
        </is>
      </c>
      <c r="F16" t="inlineStr">
        <is>
          <t>GUARANA ANTARCTICA  DIET LATA</t>
        </is>
      </c>
      <c r="G16" t="inlineStr">
        <is>
          <t>BEBIDAS</t>
        </is>
      </c>
      <c r="H16" t="inlineStr">
        <is>
          <t>PC</t>
        </is>
      </c>
      <c r="I16" t="n">
        <v>8</v>
      </c>
      <c r="J16" t="inlineStr">
        <is>
          <t>05/2026</t>
        </is>
      </c>
      <c r="K16" t="n">
        <v>204.24</v>
      </c>
      <c r="L16" t="inlineStr">
        <is>
          <t xml:space="preserve">Falta de produto </t>
        </is>
      </c>
    </row>
    <row r="17">
      <c r="A17" t="n">
        <v>3276</v>
      </c>
      <c r="B17" t="inlineStr">
        <is>
          <t>Bar Brahma - Centro</t>
        </is>
      </c>
      <c r="C17" t="inlineStr">
        <is>
          <t>Arcos</t>
        </is>
      </c>
      <c r="D17" t="n">
        <v>17886</v>
      </c>
      <c r="E17" t="inlineStr">
        <is>
          <t>PEPSI ZERO LATA 350ML C/12</t>
        </is>
      </c>
      <c r="F17" t="inlineStr">
        <is>
          <t>PEPSI ZERO LATA</t>
        </is>
      </c>
      <c r="G17" t="inlineStr">
        <is>
          <t>BEBIDAS</t>
        </is>
      </c>
      <c r="H17" t="inlineStr">
        <is>
          <t>PC</t>
        </is>
      </c>
      <c r="I17" t="n">
        <v>12</v>
      </c>
      <c r="J17" t="inlineStr">
        <is>
          <t>05/2026</t>
        </is>
      </c>
      <c r="K17" t="n">
        <v>276.72</v>
      </c>
      <c r="L17" t="inlineStr">
        <is>
          <t xml:space="preserve">Falta de produto 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ID_Consumo_Funcionarios</t>
        </is>
      </c>
      <c r="B1" t="inlineStr">
        <is>
          <t>Casa</t>
        </is>
      </c>
      <c r="C1" t="inlineStr">
        <is>
          <t>Data_Baixa</t>
        </is>
      </c>
      <c r="D1" t="inlineStr">
        <is>
          <t>Mes_Texto</t>
        </is>
      </c>
      <c r="E1" t="inlineStr">
        <is>
          <t>Motivo</t>
        </is>
      </c>
      <c r="F1" t="inlineStr">
        <is>
          <t>Valor</t>
        </is>
      </c>
      <c r="G1" t="inlineStr">
        <is>
          <t>Observacoes</t>
        </is>
      </c>
    </row>
    <row r="2">
      <c r="A2" t="n">
        <v>257</v>
      </c>
      <c r="B2" t="inlineStr">
        <is>
          <t>Arcos</t>
        </is>
      </c>
      <c r="C2" s="551" t="n">
        <v>46021</v>
      </c>
      <c r="D2" t="inlineStr">
        <is>
          <t>12/2025</t>
        </is>
      </c>
      <c r="E2" t="inlineStr">
        <is>
          <t>CONSUMO INTERNO</t>
        </is>
      </c>
      <c r="F2" t="n">
        <v>9671.02</v>
      </c>
      <c r="G2" t="inlineStr">
        <is>
          <t>Alimentação Funcionários</t>
        </is>
      </c>
    </row>
    <row r="3">
      <c r="A3" t="n">
        <v>268</v>
      </c>
      <c r="B3" t="inlineStr">
        <is>
          <t>Arcos</t>
        </is>
      </c>
      <c r="C3" s="551" t="n">
        <v>46052</v>
      </c>
      <c r="D3" t="inlineStr">
        <is>
          <t>01/2026</t>
        </is>
      </c>
      <c r="E3" t="inlineStr">
        <is>
          <t>CONSUMO INTERNO</t>
        </is>
      </c>
      <c r="F3" t="n">
        <v>13253.54</v>
      </c>
      <c r="G3" t="inlineStr">
        <is>
          <t>Alimentação Funcionários</t>
        </is>
      </c>
    </row>
    <row r="4">
      <c r="A4" t="n">
        <v>279</v>
      </c>
      <c r="B4" t="inlineStr">
        <is>
          <t>Arcos</t>
        </is>
      </c>
      <c r="C4" s="551" t="n">
        <v>46081</v>
      </c>
      <c r="D4" t="inlineStr">
        <is>
          <t>02/2026</t>
        </is>
      </c>
      <c r="E4" t="inlineStr">
        <is>
          <t>CONSUMO INTERNO</t>
        </is>
      </c>
      <c r="F4" t="n">
        <v>11553.84</v>
      </c>
      <c r="G4" t="inlineStr">
        <is>
          <t>Alimentação Funcionários</t>
        </is>
      </c>
    </row>
    <row r="5">
      <c r="A5" t="n">
        <v>291</v>
      </c>
      <c r="B5" t="inlineStr">
        <is>
          <t>Arcos</t>
        </is>
      </c>
      <c r="C5" s="551" t="n">
        <v>46112</v>
      </c>
      <c r="D5" t="inlineStr">
        <is>
          <t>03/2026</t>
        </is>
      </c>
      <c r="E5" t="inlineStr">
        <is>
          <t>CONSUMO INTERNO</t>
        </is>
      </c>
      <c r="F5" t="n">
        <v>6723.49</v>
      </c>
      <c r="G5" t="inlineStr">
        <is>
          <t>Alimentação Funcionários</t>
        </is>
      </c>
    </row>
    <row r="6">
      <c r="A6" t="n">
        <v>302</v>
      </c>
      <c r="B6" t="inlineStr">
        <is>
          <t>Arcos</t>
        </is>
      </c>
      <c r="C6" s="551" t="n">
        <v>46142</v>
      </c>
      <c r="D6" t="inlineStr">
        <is>
          <t>04/2026</t>
        </is>
      </c>
      <c r="E6" t="inlineStr">
        <is>
          <t>CONSUMO INTERNO</t>
        </is>
      </c>
      <c r="F6" t="n">
        <v>12284.25</v>
      </c>
      <c r="G6" t="inlineStr">
        <is>
          <t>Alimentação Funcionários</t>
        </is>
      </c>
    </row>
    <row r="7">
      <c r="A7" t="n">
        <v>314</v>
      </c>
      <c r="B7" t="inlineStr">
        <is>
          <t>Arcos</t>
        </is>
      </c>
      <c r="C7" s="551" t="n">
        <v>46172</v>
      </c>
      <c r="D7" t="inlineStr">
        <is>
          <t>05/2026</t>
        </is>
      </c>
      <c r="E7" t="inlineStr">
        <is>
          <t>CONSUMO INTERNO</t>
        </is>
      </c>
      <c r="F7" t="n">
        <v>12754.93</v>
      </c>
      <c r="G7" t="inlineStr">
        <is>
          <t>Alimentação Funcionários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6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ID_Contagem_Producao</t>
        </is>
      </c>
      <c r="B1" t="inlineStr">
        <is>
          <t>Casa</t>
        </is>
      </c>
      <c r="C1" t="inlineStr">
        <is>
          <t>Data_Contagem</t>
        </is>
      </c>
      <c r="D1" t="inlineStr">
        <is>
          <t>Mes_Texto</t>
        </is>
      </c>
      <c r="E1" t="inlineStr">
        <is>
          <t>Nome_Item_Produzido</t>
        </is>
      </c>
      <c r="F1" t="inlineStr">
        <is>
          <t>Unidade_Medida</t>
        </is>
      </c>
      <c r="G1" t="inlineStr">
        <is>
          <t>Quantidade</t>
        </is>
      </c>
      <c r="H1" t="inlineStr">
        <is>
          <t>Nivel_1</t>
        </is>
      </c>
      <c r="I1" t="inlineStr">
        <is>
          <t>Valor_Unidade_Medida</t>
        </is>
      </c>
      <c r="J1" t="inlineStr">
        <is>
          <t>Valor_Total</t>
        </is>
      </c>
    </row>
    <row r="2">
      <c r="A2" t="n">
        <v>146</v>
      </c>
      <c r="B2" t="inlineStr">
        <is>
          <t>Arcos</t>
        </is>
      </c>
      <c r="C2" s="551" t="n">
        <v>45597</v>
      </c>
      <c r="D2" t="inlineStr">
        <is>
          <t>10/2024</t>
        </is>
      </c>
      <c r="E2" t="inlineStr">
        <is>
          <t>PINA KG</t>
        </is>
      </c>
      <c r="F2" t="inlineStr">
        <is>
          <t>QUILOGRAMA</t>
        </is>
      </c>
      <c r="G2" t="n">
        <v>79.59999999999999</v>
      </c>
      <c r="H2" t="inlineStr">
        <is>
          <t>ALIMENTOS</t>
        </is>
      </c>
      <c r="I2" t="n">
        <v>36.52</v>
      </c>
      <c r="J2" t="n">
        <v>2906.99</v>
      </c>
    </row>
    <row r="3">
      <c r="A3" t="n">
        <v>239</v>
      </c>
      <c r="B3" t="inlineStr">
        <is>
          <t>Arcos</t>
        </is>
      </c>
      <c r="C3" s="551" t="n">
        <v>45627</v>
      </c>
      <c r="D3" t="inlineStr">
        <is>
          <t>11/2024</t>
        </is>
      </c>
      <c r="E3" t="inlineStr">
        <is>
          <t>PINA KG</t>
        </is>
      </c>
      <c r="F3" t="inlineStr">
        <is>
          <t>QUILOGRAMA</t>
        </is>
      </c>
      <c r="G3" t="n">
        <v>14.16</v>
      </c>
      <c r="H3" t="inlineStr">
        <is>
          <t>ALIMENTOS</t>
        </is>
      </c>
      <c r="I3" t="n">
        <v>36.52</v>
      </c>
      <c r="J3" t="n">
        <v>517.12</v>
      </c>
    </row>
    <row r="4">
      <c r="A4" t="n">
        <v>1000</v>
      </c>
      <c r="B4" t="inlineStr">
        <is>
          <t>Arcos</t>
        </is>
      </c>
      <c r="C4" s="551" t="n">
        <v>45658</v>
      </c>
      <c r="D4" t="inlineStr">
        <is>
          <t>12/2024</t>
        </is>
      </c>
      <c r="E4" t="inlineStr">
        <is>
          <t>PINA KG</t>
        </is>
      </c>
      <c r="F4" t="inlineStr">
        <is>
          <t>QUILOGRAMA</t>
        </is>
      </c>
      <c r="G4" t="n">
        <v>3.96</v>
      </c>
      <c r="H4" t="inlineStr">
        <is>
          <t>ALIMENTOS</t>
        </is>
      </c>
      <c r="I4" t="n">
        <v>36.52</v>
      </c>
      <c r="J4" t="n">
        <v>144.62</v>
      </c>
    </row>
    <row r="5">
      <c r="A5" t="n">
        <v>1763</v>
      </c>
      <c r="B5" t="inlineStr">
        <is>
          <t>Arcos</t>
        </is>
      </c>
      <c r="C5" s="551" t="n">
        <v>45689</v>
      </c>
      <c r="D5" t="inlineStr">
        <is>
          <t>01/2025</t>
        </is>
      </c>
      <c r="E5" t="inlineStr">
        <is>
          <t>PINA KG</t>
        </is>
      </c>
      <c r="F5" t="inlineStr">
        <is>
          <t>QUILOGRAMA</t>
        </is>
      </c>
      <c r="G5" t="n">
        <v>35</v>
      </c>
      <c r="H5" t="inlineStr">
        <is>
          <t>ALIMENTOS</t>
        </is>
      </c>
      <c r="I5" t="n">
        <v>36.52</v>
      </c>
      <c r="J5" t="n">
        <v>1278.2</v>
      </c>
    </row>
    <row r="6">
      <c r="A6" t="n">
        <v>2239</v>
      </c>
      <c r="B6" t="inlineStr">
        <is>
          <t>Arcos</t>
        </is>
      </c>
      <c r="C6" s="551" t="n">
        <v>45717</v>
      </c>
      <c r="D6" t="inlineStr">
        <is>
          <t>02/2025</t>
        </is>
      </c>
      <c r="E6" t="inlineStr">
        <is>
          <t>PINA KG</t>
        </is>
      </c>
      <c r="F6" t="inlineStr">
        <is>
          <t>QUILOGRAMA</t>
        </is>
      </c>
      <c r="G6" t="n">
        <v>41.28</v>
      </c>
      <c r="H6" t="inlineStr">
        <is>
          <t>ALIMENTOS</t>
        </is>
      </c>
      <c r="I6" t="n">
        <v>36.52</v>
      </c>
      <c r="J6" t="n">
        <v>1507.55</v>
      </c>
    </row>
    <row r="7">
      <c r="A7" t="n">
        <v>3366</v>
      </c>
      <c r="B7" t="inlineStr">
        <is>
          <t>Arcos</t>
        </is>
      </c>
      <c r="C7" s="551" t="n">
        <v>45748</v>
      </c>
      <c r="D7" t="inlineStr">
        <is>
          <t>03/2025</t>
        </is>
      </c>
      <c r="E7" t="inlineStr">
        <is>
          <t>PINA KG</t>
        </is>
      </c>
      <c r="F7" t="inlineStr">
        <is>
          <t>QUILOGRAMA</t>
        </is>
      </c>
      <c r="G7" t="n">
        <v>6.04</v>
      </c>
      <c r="H7" t="inlineStr">
        <is>
          <t>ALIMENTOS</t>
        </is>
      </c>
      <c r="I7" t="n">
        <v>36.52</v>
      </c>
      <c r="J7" t="n">
        <v>220.58</v>
      </c>
    </row>
    <row r="8">
      <c r="A8" t="n">
        <v>147</v>
      </c>
      <c r="B8" t="inlineStr">
        <is>
          <t>Arcos</t>
        </is>
      </c>
      <c r="C8" s="551" t="n">
        <v>45597</v>
      </c>
      <c r="D8" t="inlineStr">
        <is>
          <t>10/2024</t>
        </is>
      </c>
      <c r="E8" t="inlineStr">
        <is>
          <t>PICADINHO/RAGU</t>
        </is>
      </c>
      <c r="F8" t="inlineStr">
        <is>
          <t>QUILOGRAMA</t>
        </is>
      </c>
      <c r="G8" t="n">
        <v>58.02</v>
      </c>
      <c r="H8" t="inlineStr">
        <is>
          <t>ALIMENTOS</t>
        </is>
      </c>
      <c r="I8" t="n">
        <v>61.94</v>
      </c>
      <c r="J8" t="n">
        <v>3593.76</v>
      </c>
    </row>
    <row r="9">
      <c r="A9" t="n">
        <v>240</v>
      </c>
      <c r="B9" t="inlineStr">
        <is>
          <t>Arcos</t>
        </is>
      </c>
      <c r="C9" s="551" t="n">
        <v>45627</v>
      </c>
      <c r="D9" t="inlineStr">
        <is>
          <t>11/2024</t>
        </is>
      </c>
      <c r="E9" t="inlineStr">
        <is>
          <t>PICADINHO/RAGU</t>
        </is>
      </c>
      <c r="F9" t="inlineStr">
        <is>
          <t>QUILOGRAMA</t>
        </is>
      </c>
      <c r="G9" t="n">
        <v>67.45999999999999</v>
      </c>
      <c r="H9" t="inlineStr">
        <is>
          <t>ALIMENTOS</t>
        </is>
      </c>
      <c r="I9" t="n">
        <v>61.94</v>
      </c>
      <c r="J9" t="n">
        <v>4178.47</v>
      </c>
    </row>
    <row r="10">
      <c r="A10" t="n">
        <v>999</v>
      </c>
      <c r="B10" t="inlineStr">
        <is>
          <t>Arcos</t>
        </is>
      </c>
      <c r="C10" s="551" t="n">
        <v>45658</v>
      </c>
      <c r="D10" t="inlineStr">
        <is>
          <t>12/2024</t>
        </is>
      </c>
      <c r="E10" t="inlineStr">
        <is>
          <t>PICADINHO/RAGU</t>
        </is>
      </c>
      <c r="F10" t="inlineStr">
        <is>
          <t>QUILOGRAMA</t>
        </is>
      </c>
      <c r="G10" t="n">
        <v>113.8</v>
      </c>
      <c r="H10" t="inlineStr">
        <is>
          <t>ALIMENTOS</t>
        </is>
      </c>
      <c r="I10" t="n">
        <v>61.94</v>
      </c>
      <c r="J10" t="n">
        <v>7048.77</v>
      </c>
    </row>
    <row r="11">
      <c r="A11" t="n">
        <v>1761</v>
      </c>
      <c r="B11" t="inlineStr">
        <is>
          <t>Arcos</t>
        </is>
      </c>
      <c r="C11" s="551" t="n">
        <v>45689</v>
      </c>
      <c r="D11" t="inlineStr">
        <is>
          <t>01/2025</t>
        </is>
      </c>
      <c r="E11" t="inlineStr">
        <is>
          <t>PICADINHO/RAGU</t>
        </is>
      </c>
      <c r="F11" t="inlineStr">
        <is>
          <t>QUILOGRAMA</t>
        </is>
      </c>
      <c r="G11" t="n">
        <v>154.54</v>
      </c>
      <c r="H11" t="inlineStr">
        <is>
          <t>ALIMENTOS</t>
        </is>
      </c>
      <c r="I11" t="n">
        <v>61.94</v>
      </c>
      <c r="J11" t="n">
        <v>9572.209999999999</v>
      </c>
    </row>
    <row r="12">
      <c r="A12" t="n">
        <v>2237</v>
      </c>
      <c r="B12" t="inlineStr">
        <is>
          <t>Arcos</t>
        </is>
      </c>
      <c r="C12" s="551" t="n">
        <v>45717</v>
      </c>
      <c r="D12" t="inlineStr">
        <is>
          <t>02/2025</t>
        </is>
      </c>
      <c r="E12" t="inlineStr">
        <is>
          <t>PICADINHO/RAGU</t>
        </is>
      </c>
      <c r="F12" t="inlineStr">
        <is>
          <t>QUILOGRAMA</t>
        </is>
      </c>
      <c r="G12" t="n">
        <v>148.9</v>
      </c>
      <c r="H12" t="inlineStr">
        <is>
          <t>ALIMENTOS</t>
        </is>
      </c>
      <c r="I12" t="n">
        <v>61.94</v>
      </c>
      <c r="J12" t="n">
        <v>9222.870000000001</v>
      </c>
    </row>
    <row r="13">
      <c r="A13" t="n">
        <v>3364</v>
      </c>
      <c r="B13" t="inlineStr">
        <is>
          <t>Arcos</t>
        </is>
      </c>
      <c r="C13" s="551" t="n">
        <v>45748</v>
      </c>
      <c r="D13" t="inlineStr">
        <is>
          <t>03/2025</t>
        </is>
      </c>
      <c r="E13" t="inlineStr">
        <is>
          <t>PICADINHO/RAGU</t>
        </is>
      </c>
      <c r="F13" t="inlineStr">
        <is>
          <t>QUILOGRAMA</t>
        </is>
      </c>
      <c r="G13" t="n">
        <v>164.22</v>
      </c>
      <c r="H13" t="inlineStr">
        <is>
          <t>ALIMENTOS</t>
        </is>
      </c>
      <c r="I13" t="n">
        <v>61.94</v>
      </c>
      <c r="J13" t="n">
        <v>10171.79</v>
      </c>
    </row>
    <row r="14">
      <c r="A14" t="n">
        <v>7893</v>
      </c>
      <c r="B14" t="inlineStr">
        <is>
          <t>Arcos</t>
        </is>
      </c>
      <c r="C14" s="551" t="n">
        <v>46023</v>
      </c>
      <c r="D14" t="inlineStr">
        <is>
          <t>12/2025</t>
        </is>
      </c>
      <c r="E14" t="inlineStr">
        <is>
          <t>PICADINHO/RAGU</t>
        </is>
      </c>
      <c r="F14" t="inlineStr">
        <is>
          <t>QUILOGRAMA</t>
        </is>
      </c>
      <c r="G14" t="n">
        <v>5.18</v>
      </c>
      <c r="H14" t="inlineStr">
        <is>
          <t>ALIMENTOS</t>
        </is>
      </c>
      <c r="I14" t="n">
        <v>61.94</v>
      </c>
      <c r="J14" t="n">
        <v>320.85</v>
      </c>
    </row>
    <row r="15">
      <c r="A15" t="n">
        <v>8382</v>
      </c>
      <c r="B15" t="inlineStr">
        <is>
          <t>Arcos</t>
        </is>
      </c>
      <c r="C15" s="551" t="n">
        <v>46054</v>
      </c>
      <c r="D15" t="inlineStr">
        <is>
          <t>01/2026</t>
        </is>
      </c>
      <c r="E15" t="inlineStr">
        <is>
          <t>PICADINHO/RAGU</t>
        </is>
      </c>
      <c r="F15" t="inlineStr">
        <is>
          <t>QUILOGRAMA</t>
        </is>
      </c>
      <c r="G15" t="n">
        <v>1.5</v>
      </c>
      <c r="H15" t="inlineStr">
        <is>
          <t>ALIMENTOS</t>
        </is>
      </c>
      <c r="I15" t="n">
        <v>61.94</v>
      </c>
      <c r="J15" t="n">
        <v>92.91</v>
      </c>
    </row>
    <row r="16">
      <c r="A16" t="n">
        <v>148</v>
      </c>
      <c r="B16" t="inlineStr">
        <is>
          <t>Arcos</t>
        </is>
      </c>
      <c r="C16" s="551" t="n">
        <v>45597</v>
      </c>
      <c r="D16" t="inlineStr">
        <is>
          <t>10/2024</t>
        </is>
      </c>
      <c r="E16" t="inlineStr">
        <is>
          <t>CAMEMBERT FOLHADO</t>
        </is>
      </c>
      <c r="F16" t="inlineStr">
        <is>
          <t>QUILOGRAMA</t>
        </is>
      </c>
      <c r="G16" t="n">
        <v>6.02</v>
      </c>
      <c r="H16" t="inlineStr">
        <is>
          <t>ALIMENTOS</t>
        </is>
      </c>
      <c r="I16" t="n">
        <v>68.01000000000001</v>
      </c>
      <c r="J16" t="n">
        <v>409.42</v>
      </c>
    </row>
    <row r="17">
      <c r="A17" t="n">
        <v>241</v>
      </c>
      <c r="B17" t="inlineStr">
        <is>
          <t>Arcos</t>
        </is>
      </c>
      <c r="C17" s="551" t="n">
        <v>45627</v>
      </c>
      <c r="D17" t="inlineStr">
        <is>
          <t>11/2024</t>
        </is>
      </c>
      <c r="E17" t="inlineStr">
        <is>
          <t>CAMEMBERT FOLHADO</t>
        </is>
      </c>
      <c r="F17" t="inlineStr">
        <is>
          <t>QUILOGRAMA</t>
        </is>
      </c>
      <c r="G17" t="n">
        <v>11.12</v>
      </c>
      <c r="H17" t="inlineStr">
        <is>
          <t>ALIMENTOS</t>
        </is>
      </c>
      <c r="I17" t="n">
        <v>68.01000000000001</v>
      </c>
      <c r="J17" t="n">
        <v>756.27</v>
      </c>
    </row>
    <row r="18">
      <c r="A18" t="n">
        <v>1718</v>
      </c>
      <c r="B18" t="inlineStr">
        <is>
          <t>Arcos</t>
        </is>
      </c>
      <c r="C18" s="551" t="n">
        <v>45689</v>
      </c>
      <c r="D18" t="inlineStr">
        <is>
          <t>01/2025</t>
        </is>
      </c>
      <c r="E18" t="inlineStr">
        <is>
          <t>CAMEMBERT FOLHADO</t>
        </is>
      </c>
      <c r="F18" t="inlineStr">
        <is>
          <t>QUILOGRAMA</t>
        </is>
      </c>
      <c r="G18" t="n">
        <v>10.52</v>
      </c>
      <c r="H18" t="inlineStr">
        <is>
          <t>ALIMENTOS</t>
        </is>
      </c>
      <c r="I18" t="n">
        <v>68.01000000000001</v>
      </c>
      <c r="J18" t="n">
        <v>715.47</v>
      </c>
    </row>
    <row r="19">
      <c r="A19" t="n">
        <v>2194</v>
      </c>
      <c r="B19" t="inlineStr">
        <is>
          <t>Arcos</t>
        </is>
      </c>
      <c r="C19" s="551" t="n">
        <v>45717</v>
      </c>
      <c r="D19" t="inlineStr">
        <is>
          <t>02/2025</t>
        </is>
      </c>
      <c r="E19" t="inlineStr">
        <is>
          <t>CAMEMBERT FOLHADO</t>
        </is>
      </c>
      <c r="F19" t="inlineStr">
        <is>
          <t>QUILOGRAMA</t>
        </is>
      </c>
      <c r="G19" t="n">
        <v>16.38</v>
      </c>
      <c r="H19" t="inlineStr">
        <is>
          <t>ALIMENTOS</t>
        </is>
      </c>
      <c r="I19" t="n">
        <v>68.01000000000001</v>
      </c>
      <c r="J19" t="n">
        <v>1114</v>
      </c>
    </row>
    <row r="20">
      <c r="A20" t="n">
        <v>3331</v>
      </c>
      <c r="B20" t="inlineStr">
        <is>
          <t>Arcos</t>
        </is>
      </c>
      <c r="C20" s="551" t="n">
        <v>45748</v>
      </c>
      <c r="D20" t="inlineStr">
        <is>
          <t>03/2025</t>
        </is>
      </c>
      <c r="E20" t="inlineStr">
        <is>
          <t>CAMEMBERT FOLHADO</t>
        </is>
      </c>
      <c r="F20" t="inlineStr">
        <is>
          <t>QUILOGRAMA</t>
        </is>
      </c>
      <c r="G20" t="n">
        <v>22.5</v>
      </c>
      <c r="H20" t="inlineStr">
        <is>
          <t>ALIMENTOS</t>
        </is>
      </c>
      <c r="I20" t="n">
        <v>68.01000000000001</v>
      </c>
      <c r="J20" t="n">
        <v>1530.23</v>
      </c>
    </row>
    <row r="21">
      <c r="A21" t="n">
        <v>4062</v>
      </c>
      <c r="B21" t="inlineStr">
        <is>
          <t>Arcos</t>
        </is>
      </c>
      <c r="C21" s="551" t="n">
        <v>45778</v>
      </c>
      <c r="D21" t="inlineStr">
        <is>
          <t>04/2025</t>
        </is>
      </c>
      <c r="E21" t="inlineStr">
        <is>
          <t>CAMEMBERT FOLHADO</t>
        </is>
      </c>
      <c r="F21" t="inlineStr">
        <is>
          <t>QUILOGRAMA</t>
        </is>
      </c>
      <c r="G21" t="n">
        <v>14.88</v>
      </c>
      <c r="H21" t="inlineStr">
        <is>
          <t>ALIMENTOS</t>
        </is>
      </c>
      <c r="I21" t="n">
        <v>68.01000000000001</v>
      </c>
      <c r="J21" t="n">
        <v>1011.99</v>
      </c>
    </row>
    <row r="22">
      <c r="A22" t="n">
        <v>4700</v>
      </c>
      <c r="B22" t="inlineStr">
        <is>
          <t>Arcos</t>
        </is>
      </c>
      <c r="C22" s="551" t="n">
        <v>45809</v>
      </c>
      <c r="D22" t="inlineStr">
        <is>
          <t>05/2025</t>
        </is>
      </c>
      <c r="E22" t="inlineStr">
        <is>
          <t>CAMEMBERT FOLHADO</t>
        </is>
      </c>
      <c r="F22" t="inlineStr">
        <is>
          <t>QUILOGRAMA</t>
        </is>
      </c>
      <c r="G22" t="n">
        <v>19.2</v>
      </c>
      <c r="H22" t="inlineStr">
        <is>
          <t>ALIMENTOS</t>
        </is>
      </c>
      <c r="I22" t="n">
        <v>68.01000000000001</v>
      </c>
      <c r="J22" t="n">
        <v>1305.79</v>
      </c>
    </row>
    <row r="23">
      <c r="A23" t="n">
        <v>5066</v>
      </c>
      <c r="B23" t="inlineStr">
        <is>
          <t>Arcos</t>
        </is>
      </c>
      <c r="C23" s="551" t="n">
        <v>45839</v>
      </c>
      <c r="D23" t="inlineStr">
        <is>
          <t>06/2025</t>
        </is>
      </c>
      <c r="E23" t="inlineStr">
        <is>
          <t>CAMEMBERT FOLHADO</t>
        </is>
      </c>
      <c r="F23" t="inlineStr">
        <is>
          <t>QUILOGRAMA</t>
        </is>
      </c>
      <c r="G23" t="n">
        <v>37.68</v>
      </c>
      <c r="H23" t="inlineStr">
        <is>
          <t>ALIMENTOS</t>
        </is>
      </c>
      <c r="I23" t="n">
        <v>68.01000000000001</v>
      </c>
      <c r="J23" t="n">
        <v>2562.62</v>
      </c>
    </row>
    <row r="24">
      <c r="A24" t="n">
        <v>5805</v>
      </c>
      <c r="B24" t="inlineStr">
        <is>
          <t>Arcos</t>
        </is>
      </c>
      <c r="C24" s="551" t="n">
        <v>45870</v>
      </c>
      <c r="D24" t="inlineStr">
        <is>
          <t>07/2025</t>
        </is>
      </c>
      <c r="E24" t="inlineStr">
        <is>
          <t>CAMEMBERT FOLHADO</t>
        </is>
      </c>
      <c r="F24" t="inlineStr">
        <is>
          <t>QUILOGRAMA</t>
        </is>
      </c>
      <c r="G24" t="n">
        <v>3.8</v>
      </c>
      <c r="H24" t="inlineStr">
        <is>
          <t>ALIMENTOS</t>
        </is>
      </c>
      <c r="I24" t="n">
        <v>68.01000000000001</v>
      </c>
      <c r="J24" t="n">
        <v>258.44</v>
      </c>
    </row>
    <row r="25">
      <c r="A25" t="n">
        <v>6509</v>
      </c>
      <c r="B25" t="inlineStr">
        <is>
          <t>Arcos</t>
        </is>
      </c>
      <c r="C25" s="551" t="n">
        <v>45901</v>
      </c>
      <c r="D25" t="inlineStr">
        <is>
          <t>08/2025</t>
        </is>
      </c>
      <c r="E25" t="inlineStr">
        <is>
          <t>CAMEMBERT FOLHADO</t>
        </is>
      </c>
      <c r="F25" t="inlineStr">
        <is>
          <t>QUILOGRAMA</t>
        </is>
      </c>
      <c r="G25" t="n">
        <v>9.619999999999999</v>
      </c>
      <c r="H25" t="inlineStr">
        <is>
          <t>ALIMENTOS</t>
        </is>
      </c>
      <c r="I25" t="n">
        <v>68.01000000000001</v>
      </c>
      <c r="J25" t="n">
        <v>654.26</v>
      </c>
    </row>
    <row r="26">
      <c r="A26" t="n">
        <v>7053</v>
      </c>
      <c r="B26" t="inlineStr">
        <is>
          <t>Arcos</t>
        </is>
      </c>
      <c r="C26" s="551" t="n">
        <v>45931</v>
      </c>
      <c r="D26" t="inlineStr">
        <is>
          <t>09/2025</t>
        </is>
      </c>
      <c r="E26" t="inlineStr">
        <is>
          <t>CAMEMBERT FOLHADO</t>
        </is>
      </c>
      <c r="F26" t="inlineStr">
        <is>
          <t>QUILOGRAMA</t>
        </is>
      </c>
      <c r="G26" t="n">
        <v>13.14</v>
      </c>
      <c r="H26" t="inlineStr">
        <is>
          <t>ALIMENTOS</t>
        </is>
      </c>
      <c r="I26" t="n">
        <v>68.01000000000001</v>
      </c>
      <c r="J26" t="n">
        <v>893.65</v>
      </c>
    </row>
    <row r="27">
      <c r="A27" t="n">
        <v>7510</v>
      </c>
      <c r="B27" t="inlineStr">
        <is>
          <t>Arcos</t>
        </is>
      </c>
      <c r="C27" s="551" t="n">
        <v>45962</v>
      </c>
      <c r="D27" t="inlineStr">
        <is>
          <t>10/2025</t>
        </is>
      </c>
      <c r="E27" t="inlineStr">
        <is>
          <t>CAMEMBERT FOLHADO</t>
        </is>
      </c>
      <c r="F27" t="inlineStr">
        <is>
          <t>QUILOGRAMA</t>
        </is>
      </c>
      <c r="G27" t="n">
        <v>15.75</v>
      </c>
      <c r="H27" t="inlineStr">
        <is>
          <t>ALIMENTOS</t>
        </is>
      </c>
      <c r="I27" t="n">
        <v>68.01000000000001</v>
      </c>
      <c r="J27" t="n">
        <v>1071.16</v>
      </c>
    </row>
    <row r="28">
      <c r="A28" t="n">
        <v>7760</v>
      </c>
      <c r="B28" t="inlineStr">
        <is>
          <t>Arcos</t>
        </is>
      </c>
      <c r="C28" s="551" t="n">
        <v>45992</v>
      </c>
      <c r="D28" t="inlineStr">
        <is>
          <t>11/2025</t>
        </is>
      </c>
      <c r="E28" t="inlineStr">
        <is>
          <t>CAMEMBERT FOLHADO</t>
        </is>
      </c>
      <c r="F28" t="inlineStr">
        <is>
          <t>QUILOGRAMA</t>
        </is>
      </c>
      <c r="G28" t="n">
        <v>13.14</v>
      </c>
      <c r="H28" t="inlineStr">
        <is>
          <t>ALIMENTOS</t>
        </is>
      </c>
      <c r="I28" t="n">
        <v>68.01000000000001</v>
      </c>
      <c r="J28" t="n">
        <v>893.65</v>
      </c>
    </row>
    <row r="29">
      <c r="A29" t="n">
        <v>7863</v>
      </c>
      <c r="B29" t="inlineStr">
        <is>
          <t>Arcos</t>
        </is>
      </c>
      <c r="C29" s="551" t="n">
        <v>46023</v>
      </c>
      <c r="D29" t="inlineStr">
        <is>
          <t>12/2025</t>
        </is>
      </c>
      <c r="E29" t="inlineStr">
        <is>
          <t>CAMEMBERT FOLHADO</t>
        </is>
      </c>
      <c r="F29" t="inlineStr">
        <is>
          <t>QUILOGRAMA</t>
        </is>
      </c>
      <c r="G29" t="n">
        <v>24</v>
      </c>
      <c r="H29" t="inlineStr">
        <is>
          <t>ALIMENTOS</t>
        </is>
      </c>
      <c r="I29" t="n">
        <v>68.01000000000001</v>
      </c>
      <c r="J29" t="n">
        <v>1632.24</v>
      </c>
    </row>
    <row r="30">
      <c r="A30" t="n">
        <v>8341</v>
      </c>
      <c r="B30" t="inlineStr">
        <is>
          <t>Arcos</t>
        </is>
      </c>
      <c r="C30" s="551" t="n">
        <v>46054</v>
      </c>
      <c r="D30" t="inlineStr">
        <is>
          <t>01/2026</t>
        </is>
      </c>
      <c r="E30" t="inlineStr">
        <is>
          <t>CAMEMBERT FOLHADO</t>
        </is>
      </c>
      <c r="F30" t="inlineStr">
        <is>
          <t>QUILOGRAMA</t>
        </is>
      </c>
      <c r="G30" t="n">
        <v>159</v>
      </c>
      <c r="H30" t="inlineStr">
        <is>
          <t>ALIMENTOS</t>
        </is>
      </c>
      <c r="I30" t="n">
        <v>68.01000000000001</v>
      </c>
      <c r="J30" t="n">
        <v>10813.59</v>
      </c>
    </row>
    <row r="31">
      <c r="A31" t="n">
        <v>8817</v>
      </c>
      <c r="B31" t="inlineStr">
        <is>
          <t>Arcos</t>
        </is>
      </c>
      <c r="C31" s="551" t="n">
        <v>46082</v>
      </c>
      <c r="D31" t="inlineStr">
        <is>
          <t>02/2026</t>
        </is>
      </c>
      <c r="E31" t="inlineStr">
        <is>
          <t>CAMEMBERT FOLHADO</t>
        </is>
      </c>
      <c r="F31" t="inlineStr">
        <is>
          <t>QUILOGRAMA</t>
        </is>
      </c>
      <c r="G31" t="n">
        <v>261</v>
      </c>
      <c r="H31" t="inlineStr">
        <is>
          <t>ALIMENTOS</t>
        </is>
      </c>
      <c r="I31" t="n">
        <v>68.01000000000001</v>
      </c>
      <c r="J31" t="n">
        <v>17750.61</v>
      </c>
    </row>
    <row r="32">
      <c r="A32" t="n">
        <v>9579</v>
      </c>
      <c r="B32" t="inlineStr">
        <is>
          <t>Arcos</t>
        </is>
      </c>
      <c r="C32" s="551" t="n">
        <v>46113</v>
      </c>
      <c r="D32" t="inlineStr">
        <is>
          <t>03/2026</t>
        </is>
      </c>
      <c r="E32" t="inlineStr">
        <is>
          <t>CAMEMBERT FOLHADO</t>
        </is>
      </c>
      <c r="F32" t="inlineStr">
        <is>
          <t>QUILOGRAMA</t>
        </is>
      </c>
      <c r="G32" t="n">
        <v>17.25</v>
      </c>
      <c r="H32" t="inlineStr">
        <is>
          <t>ALIMENTOS</t>
        </is>
      </c>
      <c r="I32" t="n">
        <v>68.01000000000001</v>
      </c>
      <c r="J32" t="n">
        <v>1173.17</v>
      </c>
    </row>
    <row r="33">
      <c r="A33" t="n">
        <v>10110</v>
      </c>
      <c r="B33" t="inlineStr">
        <is>
          <t>Arcos</t>
        </is>
      </c>
      <c r="C33" s="551" t="n">
        <v>46143</v>
      </c>
      <c r="D33" t="inlineStr">
        <is>
          <t>04/2026</t>
        </is>
      </c>
      <c r="E33" t="inlineStr">
        <is>
          <t>CAMEMBERT FOLHADO</t>
        </is>
      </c>
      <c r="F33" t="inlineStr">
        <is>
          <t>QUILOGRAMA</t>
        </is>
      </c>
      <c r="G33" t="n">
        <v>62</v>
      </c>
      <c r="H33" t="inlineStr">
        <is>
          <t>ALIMENTOS</t>
        </is>
      </c>
      <c r="I33" t="n">
        <v>68.01000000000001</v>
      </c>
      <c r="J33" t="n">
        <v>4216.62</v>
      </c>
    </row>
    <row r="34">
      <c r="A34" t="n">
        <v>10829</v>
      </c>
      <c r="B34" t="inlineStr">
        <is>
          <t>Arcos</t>
        </is>
      </c>
      <c r="C34" s="551" t="n">
        <v>46174</v>
      </c>
      <c r="D34" t="inlineStr">
        <is>
          <t>05/2026</t>
        </is>
      </c>
      <c r="E34" t="inlineStr">
        <is>
          <t>CAMEMBERT FOLHADO</t>
        </is>
      </c>
      <c r="F34" t="inlineStr">
        <is>
          <t>QUILOGRAMA</t>
        </is>
      </c>
      <c r="G34" t="n">
        <v>37</v>
      </c>
      <c r="H34" t="inlineStr">
        <is>
          <t>ALIMENTOS</t>
        </is>
      </c>
      <c r="I34" t="n">
        <v>68.01000000000001</v>
      </c>
      <c r="J34" t="n">
        <v>2516.37</v>
      </c>
    </row>
    <row r="35">
      <c r="A35" t="n">
        <v>149</v>
      </c>
      <c r="B35" t="inlineStr">
        <is>
          <t>Arcos</t>
        </is>
      </c>
      <c r="C35" s="551" t="n">
        <v>45597</v>
      </c>
      <c r="D35" t="inlineStr">
        <is>
          <t>10/2024</t>
        </is>
      </c>
      <c r="E35" t="inlineStr">
        <is>
          <t>MOLHO DE CERVEJA E BACON</t>
        </is>
      </c>
      <c r="F35" t="inlineStr">
        <is>
          <t>QUILOGRAMA</t>
        </is>
      </c>
      <c r="G35" t="n">
        <v>7.05</v>
      </c>
      <c r="H35" t="inlineStr">
        <is>
          <t>ALIMENTOS</t>
        </is>
      </c>
      <c r="I35" t="n">
        <v>38.31</v>
      </c>
      <c r="J35" t="n">
        <v>270.09</v>
      </c>
    </row>
    <row r="36">
      <c r="A36" t="n">
        <v>242</v>
      </c>
      <c r="B36" t="inlineStr">
        <is>
          <t>Arcos</t>
        </is>
      </c>
      <c r="C36" s="551" t="n">
        <v>45627</v>
      </c>
      <c r="D36" t="inlineStr">
        <is>
          <t>11/2024</t>
        </is>
      </c>
      <c r="E36" t="inlineStr">
        <is>
          <t>MOLHO DE CERVEJA E BACON</t>
        </is>
      </c>
      <c r="F36" t="inlineStr">
        <is>
          <t>QUILOGRAMA</t>
        </is>
      </c>
      <c r="G36" t="n">
        <v>3.9</v>
      </c>
      <c r="H36" t="inlineStr">
        <is>
          <t>ALIMENTOS</t>
        </is>
      </c>
      <c r="I36" t="n">
        <v>38.31</v>
      </c>
      <c r="J36" t="n">
        <v>149.41</v>
      </c>
    </row>
    <row r="37">
      <c r="A37" t="n">
        <v>1753</v>
      </c>
      <c r="B37" t="inlineStr">
        <is>
          <t>Arcos</t>
        </is>
      </c>
      <c r="C37" s="551" t="n">
        <v>45689</v>
      </c>
      <c r="D37" t="inlineStr">
        <is>
          <t>01/2025</t>
        </is>
      </c>
      <c r="E37" t="inlineStr">
        <is>
          <t>MOLHO DE CERVEJA E BACON</t>
        </is>
      </c>
      <c r="F37" t="inlineStr">
        <is>
          <t>QUILOGRAMA</t>
        </is>
      </c>
      <c r="G37" t="n">
        <v>3.12</v>
      </c>
      <c r="H37" t="inlineStr">
        <is>
          <t>ALIMENTOS</t>
        </is>
      </c>
      <c r="I37" t="n">
        <v>38.31</v>
      </c>
      <c r="J37" t="n">
        <v>119.53</v>
      </c>
    </row>
    <row r="38">
      <c r="A38" t="n">
        <v>2229</v>
      </c>
      <c r="B38" t="inlineStr">
        <is>
          <t>Arcos</t>
        </is>
      </c>
      <c r="C38" s="551" t="n">
        <v>45717</v>
      </c>
      <c r="D38" t="inlineStr">
        <is>
          <t>02/2025</t>
        </is>
      </c>
      <c r="E38" t="inlineStr">
        <is>
          <t>MOLHO DE CERVEJA E BACON</t>
        </is>
      </c>
      <c r="F38" t="inlineStr">
        <is>
          <t>QUILOGRAMA</t>
        </is>
      </c>
      <c r="G38" t="n">
        <v>0</v>
      </c>
      <c r="H38" t="inlineStr">
        <is>
          <t>ALIMENTOS</t>
        </is>
      </c>
      <c r="I38" t="n">
        <v>38.31</v>
      </c>
      <c r="J38" t="n">
        <v>0</v>
      </c>
    </row>
    <row r="39">
      <c r="A39" t="n">
        <v>3359</v>
      </c>
      <c r="B39" t="inlineStr">
        <is>
          <t>Arcos</t>
        </is>
      </c>
      <c r="C39" s="551" t="n">
        <v>45748</v>
      </c>
      <c r="D39" t="inlineStr">
        <is>
          <t>03/2025</t>
        </is>
      </c>
      <c r="E39" t="inlineStr">
        <is>
          <t>MOLHO DE CERVEJA E BACON</t>
        </is>
      </c>
      <c r="F39" t="inlineStr">
        <is>
          <t>QUILOGRAMA</t>
        </is>
      </c>
      <c r="G39" t="n">
        <v>4.36</v>
      </c>
      <c r="H39" t="inlineStr">
        <is>
          <t>ALIMENTOS</t>
        </is>
      </c>
      <c r="I39" t="n">
        <v>38.31</v>
      </c>
      <c r="J39" t="n">
        <v>167.03</v>
      </c>
    </row>
    <row r="40">
      <c r="A40" t="n">
        <v>4092</v>
      </c>
      <c r="B40" t="inlineStr">
        <is>
          <t>Arcos</t>
        </is>
      </c>
      <c r="C40" s="551" t="n">
        <v>45778</v>
      </c>
      <c r="D40" t="inlineStr">
        <is>
          <t>04/2025</t>
        </is>
      </c>
      <c r="E40" t="inlineStr">
        <is>
          <t>MOLHO DE CERVEJA E BACON</t>
        </is>
      </c>
      <c r="F40" t="inlineStr">
        <is>
          <t>QUILOGRAMA</t>
        </is>
      </c>
      <c r="G40" t="n">
        <v>5.74</v>
      </c>
      <c r="H40" t="inlineStr">
        <is>
          <t>ALIMENTOS</t>
        </is>
      </c>
      <c r="I40" t="n">
        <v>38.31</v>
      </c>
      <c r="J40" t="n">
        <v>219.9</v>
      </c>
    </row>
    <row r="41">
      <c r="A41" t="n">
        <v>4725</v>
      </c>
      <c r="B41" t="inlineStr">
        <is>
          <t>Arcos</t>
        </is>
      </c>
      <c r="C41" s="551" t="n">
        <v>45809</v>
      </c>
      <c r="D41" t="inlineStr">
        <is>
          <t>05/2025</t>
        </is>
      </c>
      <c r="E41" t="inlineStr">
        <is>
          <t>MOLHO DE CERVEJA E BACON</t>
        </is>
      </c>
      <c r="F41" t="inlineStr">
        <is>
          <t>QUILOGRAMA</t>
        </is>
      </c>
      <c r="G41" t="n">
        <v>3</v>
      </c>
      <c r="H41" t="inlineStr">
        <is>
          <t>ALIMENTOS</t>
        </is>
      </c>
      <c r="I41" t="n">
        <v>38.31</v>
      </c>
      <c r="J41" t="n">
        <v>114.93</v>
      </c>
    </row>
    <row r="42">
      <c r="A42" t="n">
        <v>5843</v>
      </c>
      <c r="B42" t="inlineStr">
        <is>
          <t>Arcos</t>
        </is>
      </c>
      <c r="C42" s="551" t="n">
        <v>45870</v>
      </c>
      <c r="D42" t="inlineStr">
        <is>
          <t>07/2025</t>
        </is>
      </c>
      <c r="E42" t="inlineStr">
        <is>
          <t>MOLHO DE CERVEJA E BACON</t>
        </is>
      </c>
      <c r="F42" t="inlineStr">
        <is>
          <t>QUILOGRAMA</t>
        </is>
      </c>
      <c r="G42" t="n">
        <v>12</v>
      </c>
      <c r="H42" t="inlineStr">
        <is>
          <t>ALIMENTOS</t>
        </is>
      </c>
      <c r="I42" t="n">
        <v>38.31</v>
      </c>
      <c r="J42" t="n">
        <v>459.72</v>
      </c>
    </row>
    <row r="43">
      <c r="A43" t="n">
        <v>6544</v>
      </c>
      <c r="B43" t="inlineStr">
        <is>
          <t>Arcos</t>
        </is>
      </c>
      <c r="C43" s="551" t="n">
        <v>45901</v>
      </c>
      <c r="D43" t="inlineStr">
        <is>
          <t>08/2025</t>
        </is>
      </c>
      <c r="E43" t="inlineStr">
        <is>
          <t>MOLHO DE CERVEJA E BACON</t>
        </is>
      </c>
      <c r="F43" t="inlineStr">
        <is>
          <t>QUILOGRAMA</t>
        </is>
      </c>
      <c r="G43" t="n">
        <v>12</v>
      </c>
      <c r="H43" t="inlineStr">
        <is>
          <t>ALIMENTOS</t>
        </is>
      </c>
      <c r="I43" t="n">
        <v>38.31</v>
      </c>
      <c r="J43" t="n">
        <v>459.72</v>
      </c>
    </row>
    <row r="44">
      <c r="A44" t="n">
        <v>7080</v>
      </c>
      <c r="B44" t="inlineStr">
        <is>
          <t>Arcos</t>
        </is>
      </c>
      <c r="C44" s="551" t="n">
        <v>45931</v>
      </c>
      <c r="D44" t="inlineStr">
        <is>
          <t>09/2025</t>
        </is>
      </c>
      <c r="E44" t="inlineStr">
        <is>
          <t>MOLHO DE CERVEJA E BACON</t>
        </is>
      </c>
      <c r="F44" t="inlineStr">
        <is>
          <t>QUILOGRAMA</t>
        </is>
      </c>
      <c r="G44" t="n">
        <v>10</v>
      </c>
      <c r="H44" t="inlineStr">
        <is>
          <t>ALIMENTOS</t>
        </is>
      </c>
      <c r="I44" t="n">
        <v>38.31</v>
      </c>
      <c r="J44" t="n">
        <v>383.1</v>
      </c>
    </row>
    <row r="45">
      <c r="A45" t="n">
        <v>150</v>
      </c>
      <c r="B45" t="inlineStr">
        <is>
          <t>Arcos</t>
        </is>
      </c>
      <c r="C45" s="551" t="n">
        <v>45597</v>
      </c>
      <c r="D45" t="inlineStr">
        <is>
          <t>10/2024</t>
        </is>
      </c>
      <c r="E45" t="inlineStr">
        <is>
          <t>MIGNON SUINO EMPANADO</t>
        </is>
      </c>
      <c r="F45" t="inlineStr">
        <is>
          <t>QUILOGRAMA</t>
        </is>
      </c>
      <c r="G45" t="n">
        <v>5.88</v>
      </c>
      <c r="H45" t="inlineStr">
        <is>
          <t>ALIMENTOS</t>
        </is>
      </c>
      <c r="I45" t="n">
        <v>47.48</v>
      </c>
      <c r="J45" t="n">
        <v>279.18</v>
      </c>
    </row>
    <row r="46">
      <c r="A46" t="n">
        <v>243</v>
      </c>
      <c r="B46" t="inlineStr">
        <is>
          <t>Arcos</t>
        </is>
      </c>
      <c r="C46" s="551" t="n">
        <v>45627</v>
      </c>
      <c r="D46" t="inlineStr">
        <is>
          <t>11/2024</t>
        </is>
      </c>
      <c r="E46" t="inlineStr">
        <is>
          <t>MIGNON SUINO EMPANADO</t>
        </is>
      </c>
      <c r="F46" t="inlineStr">
        <is>
          <t>QUILOGRAMA</t>
        </is>
      </c>
      <c r="G46" t="n">
        <v>2.52</v>
      </c>
      <c r="H46" t="inlineStr">
        <is>
          <t>ALIMENTOS</t>
        </is>
      </c>
      <c r="I46" t="n">
        <v>47.48</v>
      </c>
      <c r="J46" t="n">
        <v>119.65</v>
      </c>
    </row>
    <row r="47">
      <c r="A47" t="n">
        <v>995</v>
      </c>
      <c r="B47" t="inlineStr">
        <is>
          <t>Arcos</t>
        </is>
      </c>
      <c r="C47" s="551" t="n">
        <v>45658</v>
      </c>
      <c r="D47" t="inlineStr">
        <is>
          <t>12/2024</t>
        </is>
      </c>
      <c r="E47" t="inlineStr">
        <is>
          <t>MIGNON SUINO EMPANADO</t>
        </is>
      </c>
      <c r="F47" t="inlineStr">
        <is>
          <t>QUILOGRAMA</t>
        </is>
      </c>
      <c r="G47" t="n">
        <v>5.66</v>
      </c>
      <c r="H47" t="inlineStr">
        <is>
          <t>ALIMENTOS</t>
        </is>
      </c>
      <c r="I47" t="n">
        <v>47.48</v>
      </c>
      <c r="J47" t="n">
        <v>268.74</v>
      </c>
    </row>
    <row r="48">
      <c r="A48" t="n">
        <v>1750</v>
      </c>
      <c r="B48" t="inlineStr">
        <is>
          <t>Arcos</t>
        </is>
      </c>
      <c r="C48" s="551" t="n">
        <v>45689</v>
      </c>
      <c r="D48" t="inlineStr">
        <is>
          <t>01/2025</t>
        </is>
      </c>
      <c r="E48" t="inlineStr">
        <is>
          <t>MIGNON SUINO EMPANADO</t>
        </is>
      </c>
      <c r="F48" t="inlineStr">
        <is>
          <t>QUILOGRAMA</t>
        </is>
      </c>
      <c r="G48" t="n">
        <v>12.3</v>
      </c>
      <c r="H48" t="inlineStr">
        <is>
          <t>ALIMENTOS</t>
        </is>
      </c>
      <c r="I48" t="n">
        <v>47.48</v>
      </c>
      <c r="J48" t="n">
        <v>584</v>
      </c>
    </row>
    <row r="49">
      <c r="A49" t="n">
        <v>2226</v>
      </c>
      <c r="B49" t="inlineStr">
        <is>
          <t>Arcos</t>
        </is>
      </c>
      <c r="C49" s="551" t="n">
        <v>45717</v>
      </c>
      <c r="D49" t="inlineStr">
        <is>
          <t>02/2025</t>
        </is>
      </c>
      <c r="E49" t="inlineStr">
        <is>
          <t>MIGNON SUINO EMPANADO</t>
        </is>
      </c>
      <c r="F49" t="inlineStr">
        <is>
          <t>QUILOGRAMA</t>
        </is>
      </c>
      <c r="G49" t="n">
        <v>3.92</v>
      </c>
      <c r="H49" t="inlineStr">
        <is>
          <t>ALIMENTOS</t>
        </is>
      </c>
      <c r="I49" t="n">
        <v>47.48</v>
      </c>
      <c r="J49" t="n">
        <v>186.12</v>
      </c>
    </row>
    <row r="50">
      <c r="A50" t="n">
        <v>3356</v>
      </c>
      <c r="B50" t="inlineStr">
        <is>
          <t>Arcos</t>
        </is>
      </c>
      <c r="C50" s="551" t="n">
        <v>45748</v>
      </c>
      <c r="D50" t="inlineStr">
        <is>
          <t>03/2025</t>
        </is>
      </c>
      <c r="E50" t="inlineStr">
        <is>
          <t>MIGNON SUINO EMPANADO</t>
        </is>
      </c>
      <c r="F50" t="inlineStr">
        <is>
          <t>QUILOGRAMA</t>
        </is>
      </c>
      <c r="G50" t="n">
        <v>4.22</v>
      </c>
      <c r="H50" t="inlineStr">
        <is>
          <t>ALIMENTOS</t>
        </is>
      </c>
      <c r="I50" t="n">
        <v>47.48</v>
      </c>
      <c r="J50" t="n">
        <v>200.37</v>
      </c>
    </row>
    <row r="51">
      <c r="A51" t="n">
        <v>4089</v>
      </c>
      <c r="B51" t="inlineStr">
        <is>
          <t>Arcos</t>
        </is>
      </c>
      <c r="C51" s="551" t="n">
        <v>45778</v>
      </c>
      <c r="D51" t="inlineStr">
        <is>
          <t>04/2025</t>
        </is>
      </c>
      <c r="E51" t="inlineStr">
        <is>
          <t>MIGNON SUINO EMPANADO</t>
        </is>
      </c>
      <c r="F51" t="inlineStr">
        <is>
          <t>QUILOGRAMA</t>
        </is>
      </c>
      <c r="G51" t="n">
        <v>9.68</v>
      </c>
      <c r="H51" t="inlineStr">
        <is>
          <t>ALIMENTOS</t>
        </is>
      </c>
      <c r="I51" t="n">
        <v>47.48</v>
      </c>
      <c r="J51" t="n">
        <v>459.61</v>
      </c>
    </row>
    <row r="52">
      <c r="A52" t="n">
        <v>4722</v>
      </c>
      <c r="B52" t="inlineStr">
        <is>
          <t>Arcos</t>
        </is>
      </c>
      <c r="C52" s="551" t="n">
        <v>45809</v>
      </c>
      <c r="D52" t="inlineStr">
        <is>
          <t>05/2025</t>
        </is>
      </c>
      <c r="E52" t="inlineStr">
        <is>
          <t>MIGNON SUINO EMPANADO</t>
        </is>
      </c>
      <c r="F52" t="inlineStr">
        <is>
          <t>QUILOGRAMA</t>
        </is>
      </c>
      <c r="G52" t="n">
        <v>5.48</v>
      </c>
      <c r="H52" t="inlineStr">
        <is>
          <t>ALIMENTOS</t>
        </is>
      </c>
      <c r="I52" t="n">
        <v>47.48</v>
      </c>
      <c r="J52" t="n">
        <v>260.19</v>
      </c>
    </row>
    <row r="53">
      <c r="A53" t="n">
        <v>5100</v>
      </c>
      <c r="B53" t="inlineStr">
        <is>
          <t>Arcos</t>
        </is>
      </c>
      <c r="C53" s="551" t="n">
        <v>45839</v>
      </c>
      <c r="D53" t="inlineStr">
        <is>
          <t>06/2025</t>
        </is>
      </c>
      <c r="E53" t="inlineStr">
        <is>
          <t>MIGNON SUINO EMPANADO</t>
        </is>
      </c>
      <c r="F53" t="inlineStr">
        <is>
          <t>QUILOGRAMA</t>
        </is>
      </c>
      <c r="G53" t="n">
        <v>18.18</v>
      </c>
      <c r="H53" t="inlineStr">
        <is>
          <t>ALIMENTOS</t>
        </is>
      </c>
      <c r="I53" t="n">
        <v>47.48</v>
      </c>
      <c r="J53" t="n">
        <v>863.1900000000001</v>
      </c>
    </row>
    <row r="54">
      <c r="A54" t="n">
        <v>5840</v>
      </c>
      <c r="B54" t="inlineStr">
        <is>
          <t>Arcos</t>
        </is>
      </c>
      <c r="C54" s="551" t="n">
        <v>45870</v>
      </c>
      <c r="D54" t="inlineStr">
        <is>
          <t>07/2025</t>
        </is>
      </c>
      <c r="E54" t="inlineStr">
        <is>
          <t>MIGNON SUINO EMPANADO</t>
        </is>
      </c>
      <c r="F54" t="inlineStr">
        <is>
          <t>QUILOGRAMA</t>
        </is>
      </c>
      <c r="G54" t="n">
        <v>9.699999999999999</v>
      </c>
      <c r="H54" t="inlineStr">
        <is>
          <t>ALIMENTOS</t>
        </is>
      </c>
      <c r="I54" t="n">
        <v>47.48</v>
      </c>
      <c r="J54" t="n">
        <v>460.56</v>
      </c>
    </row>
    <row r="55">
      <c r="A55" t="n">
        <v>6541</v>
      </c>
      <c r="B55" t="inlineStr">
        <is>
          <t>Arcos</t>
        </is>
      </c>
      <c r="C55" s="551" t="n">
        <v>45901</v>
      </c>
      <c r="D55" t="inlineStr">
        <is>
          <t>08/2025</t>
        </is>
      </c>
      <c r="E55" t="inlineStr">
        <is>
          <t>MIGNON SUINO EMPANADO</t>
        </is>
      </c>
      <c r="F55" t="inlineStr">
        <is>
          <t>QUILOGRAMA</t>
        </is>
      </c>
      <c r="G55" t="n">
        <v>10.84</v>
      </c>
      <c r="H55" t="inlineStr">
        <is>
          <t>ALIMENTOS</t>
        </is>
      </c>
      <c r="I55" t="n">
        <v>47.48</v>
      </c>
      <c r="J55" t="n">
        <v>514.6799999999999</v>
      </c>
    </row>
    <row r="56">
      <c r="A56" t="n">
        <v>7078</v>
      </c>
      <c r="B56" t="inlineStr">
        <is>
          <t>Arcos</t>
        </is>
      </c>
      <c r="C56" s="551" t="n">
        <v>45931</v>
      </c>
      <c r="D56" t="inlineStr">
        <is>
          <t>09/2025</t>
        </is>
      </c>
      <c r="E56" t="inlineStr">
        <is>
          <t>MIGNON SUINO EMPANADO</t>
        </is>
      </c>
      <c r="F56" t="inlineStr">
        <is>
          <t>QUILOGRAMA</t>
        </is>
      </c>
      <c r="G56" t="n">
        <v>7.64</v>
      </c>
      <c r="H56" t="inlineStr">
        <is>
          <t>ALIMENTOS</t>
        </is>
      </c>
      <c r="I56" t="n">
        <v>47.48</v>
      </c>
      <c r="J56" t="n">
        <v>362.75</v>
      </c>
    </row>
    <row r="57">
      <c r="A57" t="n">
        <v>7535</v>
      </c>
      <c r="B57" t="inlineStr">
        <is>
          <t>Arcos</t>
        </is>
      </c>
      <c r="C57" s="551" t="n">
        <v>45962</v>
      </c>
      <c r="D57" t="inlineStr">
        <is>
          <t>10/2025</t>
        </is>
      </c>
      <c r="E57" t="inlineStr">
        <is>
          <t>MIGNON SUINO EMPANADO</t>
        </is>
      </c>
      <c r="F57" t="inlineStr">
        <is>
          <t>QUILOGRAMA</t>
        </is>
      </c>
      <c r="G57" t="n">
        <v>3.74</v>
      </c>
      <c r="H57" t="inlineStr">
        <is>
          <t>ALIMENTOS</t>
        </is>
      </c>
      <c r="I57" t="n">
        <v>47.48</v>
      </c>
      <c r="J57" t="n">
        <v>177.58</v>
      </c>
    </row>
    <row r="58">
      <c r="A58" t="n">
        <v>7785</v>
      </c>
      <c r="B58" t="inlineStr">
        <is>
          <t>Arcos</t>
        </is>
      </c>
      <c r="C58" s="551" t="n">
        <v>45992</v>
      </c>
      <c r="D58" t="inlineStr">
        <is>
          <t>11/2025</t>
        </is>
      </c>
      <c r="E58" t="inlineStr">
        <is>
          <t>MIGNON SUINO EMPANADO</t>
        </is>
      </c>
      <c r="F58" t="inlineStr">
        <is>
          <t>QUILOGRAMA</t>
        </is>
      </c>
      <c r="G58" t="n">
        <v>7.64</v>
      </c>
      <c r="H58" t="inlineStr">
        <is>
          <t>ALIMENTOS</t>
        </is>
      </c>
      <c r="I58" t="n">
        <v>47.48</v>
      </c>
      <c r="J58" t="n">
        <v>362.75</v>
      </c>
    </row>
    <row r="59">
      <c r="A59" t="n">
        <v>151</v>
      </c>
      <c r="B59" t="inlineStr">
        <is>
          <t>Arcos</t>
        </is>
      </c>
      <c r="C59" s="551" t="n">
        <v>45597</v>
      </c>
      <c r="D59" t="inlineStr">
        <is>
          <t>10/2024</t>
        </is>
      </c>
      <c r="E59" t="inlineStr">
        <is>
          <t>FAROFA DE CEBOLA</t>
        </is>
      </c>
      <c r="F59" t="inlineStr">
        <is>
          <t>QUILOGRAMA</t>
        </is>
      </c>
      <c r="G59" t="n">
        <v>0.3</v>
      </c>
      <c r="H59" t="inlineStr">
        <is>
          <t>ALIMENTOS</t>
        </is>
      </c>
      <c r="I59" t="n">
        <v>36.94</v>
      </c>
      <c r="J59" t="n">
        <v>11.08</v>
      </c>
    </row>
    <row r="60">
      <c r="A60" t="n">
        <v>244</v>
      </c>
      <c r="B60" t="inlineStr">
        <is>
          <t>Arcos</t>
        </is>
      </c>
      <c r="C60" s="551" t="n">
        <v>45627</v>
      </c>
      <c r="D60" t="inlineStr">
        <is>
          <t>11/2024</t>
        </is>
      </c>
      <c r="E60" t="inlineStr">
        <is>
          <t>FAROFA DE CEBOLA</t>
        </is>
      </c>
      <c r="F60" t="inlineStr">
        <is>
          <t>QUILOGRAMA</t>
        </is>
      </c>
      <c r="G60" t="n">
        <v>1.29</v>
      </c>
      <c r="H60" t="inlineStr">
        <is>
          <t>ALIMENTOS</t>
        </is>
      </c>
      <c r="I60" t="n">
        <v>36.94</v>
      </c>
      <c r="J60" t="n">
        <v>47.65</v>
      </c>
    </row>
    <row r="61">
      <c r="A61" t="n">
        <v>982</v>
      </c>
      <c r="B61" t="inlineStr">
        <is>
          <t>Arcos</t>
        </is>
      </c>
      <c r="C61" s="551" t="n">
        <v>45658</v>
      </c>
      <c r="D61" t="inlineStr">
        <is>
          <t>12/2024</t>
        </is>
      </c>
      <c r="E61" t="inlineStr">
        <is>
          <t>FAROFA DE CEBOLA</t>
        </is>
      </c>
      <c r="F61" t="inlineStr">
        <is>
          <t>QUILOGRAMA</t>
        </is>
      </c>
      <c r="G61" t="n">
        <v>3.24</v>
      </c>
      <c r="H61" t="inlineStr">
        <is>
          <t>ALIMENTOS</t>
        </is>
      </c>
      <c r="I61" t="n">
        <v>36.94</v>
      </c>
      <c r="J61" t="n">
        <v>119.69</v>
      </c>
    </row>
    <row r="62">
      <c r="A62" t="n">
        <v>1110</v>
      </c>
      <c r="B62" t="inlineStr">
        <is>
          <t>Arcos</t>
        </is>
      </c>
      <c r="C62" s="551" t="n">
        <v>45658</v>
      </c>
      <c r="D62" t="inlineStr">
        <is>
          <t>12/2024</t>
        </is>
      </c>
      <c r="E62" t="inlineStr">
        <is>
          <t>FAROFA DE CEBOLA</t>
        </is>
      </c>
      <c r="F62" t="inlineStr">
        <is>
          <t>QUILOGRAMA</t>
        </is>
      </c>
      <c r="G62" t="n">
        <v>2</v>
      </c>
      <c r="H62" t="inlineStr">
        <is>
          <t>ALIMENTOS</t>
        </is>
      </c>
      <c r="I62" t="n">
        <v>36.94</v>
      </c>
      <c r="J62" t="n">
        <v>73.88</v>
      </c>
    </row>
    <row r="63">
      <c r="A63" t="n">
        <v>1735</v>
      </c>
      <c r="B63" t="inlineStr">
        <is>
          <t>Arcos</t>
        </is>
      </c>
      <c r="C63" s="551" t="n">
        <v>45689</v>
      </c>
      <c r="D63" t="inlineStr">
        <is>
          <t>01/2025</t>
        </is>
      </c>
      <c r="E63" t="inlineStr">
        <is>
          <t>FAROFA DE CEBOLA</t>
        </is>
      </c>
      <c r="F63" t="inlineStr">
        <is>
          <t>QUILOGRAMA</t>
        </is>
      </c>
      <c r="G63" t="n">
        <v>2.63</v>
      </c>
      <c r="H63" t="inlineStr">
        <is>
          <t>ALIMENTOS</t>
        </is>
      </c>
      <c r="I63" t="n">
        <v>36.94</v>
      </c>
      <c r="J63" t="n">
        <v>97.15000000000001</v>
      </c>
    </row>
    <row r="64">
      <c r="A64" t="n">
        <v>2211</v>
      </c>
      <c r="B64" t="inlineStr">
        <is>
          <t>Arcos</t>
        </is>
      </c>
      <c r="C64" s="551" t="n">
        <v>45717</v>
      </c>
      <c r="D64" t="inlineStr">
        <is>
          <t>02/2025</t>
        </is>
      </c>
      <c r="E64" t="inlineStr">
        <is>
          <t>FAROFA DE CEBOLA</t>
        </is>
      </c>
      <c r="F64" t="inlineStr">
        <is>
          <t>QUILOGRAMA</t>
        </is>
      </c>
      <c r="G64" t="n">
        <v>1.95</v>
      </c>
      <c r="H64" t="inlineStr">
        <is>
          <t>ALIMENTOS</t>
        </is>
      </c>
      <c r="I64" t="n">
        <v>36.94</v>
      </c>
      <c r="J64" t="n">
        <v>72.03</v>
      </c>
    </row>
    <row r="65">
      <c r="A65" t="n">
        <v>3342</v>
      </c>
      <c r="B65" t="inlineStr">
        <is>
          <t>Arcos</t>
        </is>
      </c>
      <c r="C65" s="551" t="n">
        <v>45748</v>
      </c>
      <c r="D65" t="inlineStr">
        <is>
          <t>03/2025</t>
        </is>
      </c>
      <c r="E65" t="inlineStr">
        <is>
          <t>FAROFA DE CEBOLA</t>
        </is>
      </c>
      <c r="F65" t="inlineStr">
        <is>
          <t>QUILOGRAMA</t>
        </is>
      </c>
      <c r="G65" t="n">
        <v>3.84</v>
      </c>
      <c r="H65" t="inlineStr">
        <is>
          <t>ALIMENTOS</t>
        </is>
      </c>
      <c r="I65" t="n">
        <v>36.94</v>
      </c>
      <c r="J65" t="n">
        <v>141.85</v>
      </c>
    </row>
    <row r="66">
      <c r="A66" t="n">
        <v>4074</v>
      </c>
      <c r="B66" t="inlineStr">
        <is>
          <t>Arcos</t>
        </is>
      </c>
      <c r="C66" s="551" t="n">
        <v>45778</v>
      </c>
      <c r="D66" t="inlineStr">
        <is>
          <t>04/2025</t>
        </is>
      </c>
      <c r="E66" t="inlineStr">
        <is>
          <t>FAROFA DE CEBOLA</t>
        </is>
      </c>
      <c r="F66" t="inlineStr">
        <is>
          <t>QUILOGRAMA</t>
        </is>
      </c>
      <c r="G66" t="n">
        <v>2.95</v>
      </c>
      <c r="H66" t="inlineStr">
        <is>
          <t>ALIMENTOS</t>
        </is>
      </c>
      <c r="I66" t="n">
        <v>36.94</v>
      </c>
      <c r="J66" t="n">
        <v>108.97</v>
      </c>
    </row>
    <row r="67">
      <c r="A67" t="n">
        <v>4711</v>
      </c>
      <c r="B67" t="inlineStr">
        <is>
          <t>Arcos</t>
        </is>
      </c>
      <c r="C67" s="551" t="n">
        <v>45809</v>
      </c>
      <c r="D67" t="inlineStr">
        <is>
          <t>05/2025</t>
        </is>
      </c>
      <c r="E67" t="inlineStr">
        <is>
          <t>FAROFA DE CEBOLA</t>
        </is>
      </c>
      <c r="F67" t="inlineStr">
        <is>
          <t>QUILOGRAMA</t>
        </is>
      </c>
      <c r="G67" t="n">
        <v>3.53</v>
      </c>
      <c r="H67" t="inlineStr">
        <is>
          <t>ALIMENTOS</t>
        </is>
      </c>
      <c r="I67" t="n">
        <v>36.94</v>
      </c>
      <c r="J67" t="n">
        <v>130.4</v>
      </c>
    </row>
    <row r="68">
      <c r="A68" t="n">
        <v>5083</v>
      </c>
      <c r="B68" t="inlineStr">
        <is>
          <t>Arcos</t>
        </is>
      </c>
      <c r="C68" s="551" t="n">
        <v>45839</v>
      </c>
      <c r="D68" t="inlineStr">
        <is>
          <t>06/2025</t>
        </is>
      </c>
      <c r="E68" t="inlineStr">
        <is>
          <t>FAROFA DE CEBOLA</t>
        </is>
      </c>
      <c r="F68" t="inlineStr">
        <is>
          <t>QUILOGRAMA</t>
        </is>
      </c>
      <c r="G68" t="n">
        <v>3.63</v>
      </c>
      <c r="H68" t="inlineStr">
        <is>
          <t>ALIMENTOS</t>
        </is>
      </c>
      <c r="I68" t="n">
        <v>36.94</v>
      </c>
      <c r="J68" t="n">
        <v>134.09</v>
      </c>
    </row>
    <row r="69">
      <c r="A69" t="n">
        <v>5822</v>
      </c>
      <c r="B69" t="inlineStr">
        <is>
          <t>Arcos</t>
        </is>
      </c>
      <c r="C69" s="551" t="n">
        <v>45870</v>
      </c>
      <c r="D69" t="inlineStr">
        <is>
          <t>07/2025</t>
        </is>
      </c>
      <c r="E69" t="inlineStr">
        <is>
          <t>FAROFA DE CEBOLA</t>
        </is>
      </c>
      <c r="F69" t="inlineStr">
        <is>
          <t>QUILOGRAMA</t>
        </is>
      </c>
      <c r="G69" t="n">
        <v>3.39</v>
      </c>
      <c r="H69" t="inlineStr">
        <is>
          <t>ALIMENTOS</t>
        </is>
      </c>
      <c r="I69" t="n">
        <v>36.94</v>
      </c>
      <c r="J69" t="n">
        <v>125.23</v>
      </c>
    </row>
    <row r="70">
      <c r="A70" t="n">
        <v>6524</v>
      </c>
      <c r="B70" t="inlineStr">
        <is>
          <t>Arcos</t>
        </is>
      </c>
      <c r="C70" s="551" t="n">
        <v>45901</v>
      </c>
      <c r="D70" t="inlineStr">
        <is>
          <t>08/2025</t>
        </is>
      </c>
      <c r="E70" t="inlineStr">
        <is>
          <t>FAROFA DE CEBOLA</t>
        </is>
      </c>
      <c r="F70" t="inlineStr">
        <is>
          <t>QUILOGRAMA</t>
        </is>
      </c>
      <c r="G70" t="n">
        <v>1.52</v>
      </c>
      <c r="H70" t="inlineStr">
        <is>
          <t>ALIMENTOS</t>
        </is>
      </c>
      <c r="I70" t="n">
        <v>36.94</v>
      </c>
      <c r="J70" t="n">
        <v>56.15</v>
      </c>
    </row>
    <row r="71">
      <c r="A71" t="n">
        <v>7064</v>
      </c>
      <c r="B71" t="inlineStr">
        <is>
          <t>Arcos</t>
        </is>
      </c>
      <c r="C71" s="551" t="n">
        <v>45931</v>
      </c>
      <c r="D71" t="inlineStr">
        <is>
          <t>09/2025</t>
        </is>
      </c>
      <c r="E71" t="inlineStr">
        <is>
          <t>FAROFA DE CEBOLA</t>
        </is>
      </c>
      <c r="F71" t="inlineStr">
        <is>
          <t>QUILOGRAMA</t>
        </is>
      </c>
      <c r="G71" t="n">
        <v>1.4</v>
      </c>
      <c r="H71" t="inlineStr">
        <is>
          <t>ALIMENTOS</t>
        </is>
      </c>
      <c r="I71" t="n">
        <v>36.94</v>
      </c>
      <c r="J71" t="n">
        <v>51.72</v>
      </c>
    </row>
    <row r="72">
      <c r="A72" t="n">
        <v>7521</v>
      </c>
      <c r="B72" t="inlineStr">
        <is>
          <t>Arcos</t>
        </is>
      </c>
      <c r="C72" s="551" t="n">
        <v>45962</v>
      </c>
      <c r="D72" t="inlineStr">
        <is>
          <t>10/2025</t>
        </is>
      </c>
      <c r="E72" t="inlineStr">
        <is>
          <t>FAROFA DE CEBOLA</t>
        </is>
      </c>
      <c r="F72" t="inlineStr">
        <is>
          <t>QUILOGRAMA</t>
        </is>
      </c>
      <c r="G72" t="n">
        <v>2.27</v>
      </c>
      <c r="H72" t="inlineStr">
        <is>
          <t>ALIMENTOS</t>
        </is>
      </c>
      <c r="I72" t="n">
        <v>36.94</v>
      </c>
      <c r="J72" t="n">
        <v>83.84999999999999</v>
      </c>
    </row>
    <row r="73">
      <c r="A73" t="n">
        <v>7771</v>
      </c>
      <c r="B73" t="inlineStr">
        <is>
          <t>Arcos</t>
        </is>
      </c>
      <c r="C73" s="551" t="n">
        <v>45992</v>
      </c>
      <c r="D73" t="inlineStr">
        <is>
          <t>11/2025</t>
        </is>
      </c>
      <c r="E73" t="inlineStr">
        <is>
          <t>FAROFA DE CEBOLA</t>
        </is>
      </c>
      <c r="F73" t="inlineStr">
        <is>
          <t>QUILOGRAMA</t>
        </is>
      </c>
      <c r="G73" t="n">
        <v>1.4</v>
      </c>
      <c r="H73" t="inlineStr">
        <is>
          <t>ALIMENTOS</t>
        </is>
      </c>
      <c r="I73" t="n">
        <v>36.94</v>
      </c>
      <c r="J73" t="n">
        <v>51.72</v>
      </c>
    </row>
    <row r="74">
      <c r="A74" t="n">
        <v>7873</v>
      </c>
      <c r="B74" t="inlineStr">
        <is>
          <t>Arcos</t>
        </is>
      </c>
      <c r="C74" s="551" t="n">
        <v>46023</v>
      </c>
      <c r="D74" t="inlineStr">
        <is>
          <t>12/2025</t>
        </is>
      </c>
      <c r="E74" t="inlineStr">
        <is>
          <t>FAROFA DE CEBOLA</t>
        </is>
      </c>
      <c r="F74" t="inlineStr">
        <is>
          <t>QUILOGRAMA</t>
        </is>
      </c>
      <c r="G74" t="n">
        <v>3.54</v>
      </c>
      <c r="H74" t="inlineStr">
        <is>
          <t>ALIMENTOS</t>
        </is>
      </c>
      <c r="I74" t="n">
        <v>19.57</v>
      </c>
      <c r="J74" t="n">
        <v>69.28</v>
      </c>
    </row>
    <row r="75">
      <c r="A75" t="n">
        <v>8356</v>
      </c>
      <c r="B75" t="inlineStr">
        <is>
          <t>Arcos</t>
        </is>
      </c>
      <c r="C75" s="551" t="n">
        <v>46054</v>
      </c>
      <c r="D75" t="inlineStr">
        <is>
          <t>01/2026</t>
        </is>
      </c>
      <c r="E75" t="inlineStr">
        <is>
          <t>FAROFA DE CEBOLA</t>
        </is>
      </c>
      <c r="F75" t="inlineStr">
        <is>
          <t>QUILOGRAMA</t>
        </is>
      </c>
      <c r="G75" t="n">
        <v>4.02</v>
      </c>
      <c r="H75" t="inlineStr">
        <is>
          <t>ALIMENTOS</t>
        </is>
      </c>
      <c r="I75" t="n">
        <v>19.57</v>
      </c>
      <c r="J75" t="n">
        <v>78.67</v>
      </c>
    </row>
    <row r="76">
      <c r="A76" t="n">
        <v>8836</v>
      </c>
      <c r="B76" t="inlineStr">
        <is>
          <t>Arcos</t>
        </is>
      </c>
      <c r="C76" s="551" t="n">
        <v>46082</v>
      </c>
      <c r="D76" t="inlineStr">
        <is>
          <t>02/2026</t>
        </is>
      </c>
      <c r="E76" t="inlineStr">
        <is>
          <t>FAROFA DE CEBOLA</t>
        </is>
      </c>
      <c r="F76" t="inlineStr">
        <is>
          <t>QUILOGRAMA</t>
        </is>
      </c>
      <c r="G76" t="n">
        <v>5.4</v>
      </c>
      <c r="H76" t="inlineStr">
        <is>
          <t>ALIMENTOS</t>
        </is>
      </c>
      <c r="I76" t="n">
        <v>19.57</v>
      </c>
      <c r="J76" t="n">
        <v>105.68</v>
      </c>
    </row>
    <row r="77">
      <c r="A77" t="n">
        <v>9598</v>
      </c>
      <c r="B77" t="inlineStr">
        <is>
          <t>Arcos</t>
        </is>
      </c>
      <c r="C77" s="551" t="n">
        <v>46113</v>
      </c>
      <c r="D77" t="inlineStr">
        <is>
          <t>03/2026</t>
        </is>
      </c>
      <c r="E77" t="inlineStr">
        <is>
          <t>FAROFA DE CEBOLA</t>
        </is>
      </c>
      <c r="F77" t="inlineStr">
        <is>
          <t>QUILOGRAMA</t>
        </is>
      </c>
      <c r="G77" t="n">
        <v>3.4</v>
      </c>
      <c r="H77" t="inlineStr">
        <is>
          <t>ALIMENTOS</t>
        </is>
      </c>
      <c r="I77" t="n">
        <v>19.57</v>
      </c>
      <c r="J77" t="n">
        <v>66.54000000000001</v>
      </c>
    </row>
    <row r="78">
      <c r="A78" t="n">
        <v>10845</v>
      </c>
      <c r="B78" t="inlineStr">
        <is>
          <t>Arcos</t>
        </is>
      </c>
      <c r="C78" s="551" t="n">
        <v>46174</v>
      </c>
      <c r="D78" t="inlineStr">
        <is>
          <t>05/2026</t>
        </is>
      </c>
      <c r="E78" t="inlineStr">
        <is>
          <t>FAROFA DE CEBOLA</t>
        </is>
      </c>
      <c r="F78" t="inlineStr">
        <is>
          <t>QUILOGRAMA</t>
        </is>
      </c>
      <c r="G78" t="n">
        <v>1.74</v>
      </c>
      <c r="H78" t="inlineStr">
        <is>
          <t>ALIMENTOS</t>
        </is>
      </c>
      <c r="I78" t="n">
        <v>19.57</v>
      </c>
      <c r="J78" t="n">
        <v>34.05</v>
      </c>
    </row>
    <row r="79">
      <c r="A79" t="n">
        <v>152</v>
      </c>
      <c r="B79" t="inlineStr">
        <is>
          <t>Arcos</t>
        </is>
      </c>
      <c r="C79" s="551" t="n">
        <v>45597</v>
      </c>
      <c r="D79" t="inlineStr">
        <is>
          <t>10/2024</t>
        </is>
      </c>
      <c r="E79" t="inlineStr">
        <is>
          <t>CUPIM ASSADO</t>
        </is>
      </c>
      <c r="F79" t="inlineStr">
        <is>
          <t>QUILOGRAMA</t>
        </is>
      </c>
      <c r="G79" t="n">
        <v>17.8</v>
      </c>
      <c r="H79" t="inlineStr">
        <is>
          <t>ALIMENTOS</t>
        </is>
      </c>
      <c r="I79" t="n">
        <v>57.88</v>
      </c>
      <c r="J79" t="n">
        <v>1030.26</v>
      </c>
    </row>
    <row r="80">
      <c r="A80" t="n">
        <v>245</v>
      </c>
      <c r="B80" t="inlineStr">
        <is>
          <t>Arcos</t>
        </is>
      </c>
      <c r="C80" s="551" t="n">
        <v>45627</v>
      </c>
      <c r="D80" t="inlineStr">
        <is>
          <t>11/2024</t>
        </is>
      </c>
      <c r="E80" t="inlineStr">
        <is>
          <t>CUPIM ASSADO</t>
        </is>
      </c>
      <c r="F80" t="inlineStr">
        <is>
          <t>QUILOGRAMA</t>
        </is>
      </c>
      <c r="G80" t="n">
        <v>9.039999999999999</v>
      </c>
      <c r="H80" t="inlineStr">
        <is>
          <t>ALIMENTOS</t>
        </is>
      </c>
      <c r="I80" t="n">
        <v>57.88</v>
      </c>
      <c r="J80" t="n">
        <v>523.24</v>
      </c>
    </row>
    <row r="81">
      <c r="A81" t="n">
        <v>980</v>
      </c>
      <c r="B81" t="inlineStr">
        <is>
          <t>Arcos</t>
        </is>
      </c>
      <c r="C81" s="551" t="n">
        <v>45658</v>
      </c>
      <c r="D81" t="inlineStr">
        <is>
          <t>12/2024</t>
        </is>
      </c>
      <c r="E81" t="inlineStr">
        <is>
          <t>CUPIM ASSADO</t>
        </is>
      </c>
      <c r="F81" t="inlineStr">
        <is>
          <t>QUILOGRAMA</t>
        </is>
      </c>
      <c r="G81" t="n">
        <v>5.28</v>
      </c>
      <c r="H81" t="inlineStr">
        <is>
          <t>ALIMENTOS</t>
        </is>
      </c>
      <c r="I81" t="n">
        <v>57.88</v>
      </c>
      <c r="J81" t="n">
        <v>305.61</v>
      </c>
    </row>
    <row r="82">
      <c r="A82" t="n">
        <v>1733</v>
      </c>
      <c r="B82" t="inlineStr">
        <is>
          <t>Arcos</t>
        </is>
      </c>
      <c r="C82" s="551" t="n">
        <v>45689</v>
      </c>
      <c r="D82" t="inlineStr">
        <is>
          <t>01/2025</t>
        </is>
      </c>
      <c r="E82" t="inlineStr">
        <is>
          <t>CUPIM ASSADO</t>
        </is>
      </c>
      <c r="F82" t="inlineStr">
        <is>
          <t>QUILOGRAMA</t>
        </is>
      </c>
      <c r="G82" t="n">
        <v>9.800000000000001</v>
      </c>
      <c r="H82" t="inlineStr">
        <is>
          <t>ALIMENTOS</t>
        </is>
      </c>
      <c r="I82" t="n">
        <v>57.88</v>
      </c>
      <c r="J82" t="n">
        <v>567.22</v>
      </c>
    </row>
    <row r="83">
      <c r="A83" t="n">
        <v>2209</v>
      </c>
      <c r="B83" t="inlineStr">
        <is>
          <t>Arcos</t>
        </is>
      </c>
      <c r="C83" s="551" t="n">
        <v>45717</v>
      </c>
      <c r="D83" t="inlineStr">
        <is>
          <t>02/2025</t>
        </is>
      </c>
      <c r="E83" t="inlineStr">
        <is>
          <t>CUPIM ASSADO</t>
        </is>
      </c>
      <c r="F83" t="inlineStr">
        <is>
          <t>QUILOGRAMA</t>
        </is>
      </c>
      <c r="G83" t="n">
        <v>2.96</v>
      </c>
      <c r="H83" t="inlineStr">
        <is>
          <t>ALIMENTOS</t>
        </is>
      </c>
      <c r="I83" t="n">
        <v>57.88</v>
      </c>
      <c r="J83" t="n">
        <v>171.32</v>
      </c>
    </row>
    <row r="84">
      <c r="A84" t="n">
        <v>5081</v>
      </c>
      <c r="B84" t="inlineStr">
        <is>
          <t>Arcos</t>
        </is>
      </c>
      <c r="C84" s="551" t="n">
        <v>45839</v>
      </c>
      <c r="D84" t="inlineStr">
        <is>
          <t>06/2025</t>
        </is>
      </c>
      <c r="E84" t="inlineStr">
        <is>
          <t>CUPIM ASSADO</t>
        </is>
      </c>
      <c r="F84" t="inlineStr">
        <is>
          <t>QUILOGRAMA</t>
        </is>
      </c>
      <c r="G84" t="n">
        <v>9.779999999999999</v>
      </c>
      <c r="H84" t="inlineStr">
        <is>
          <t>ALIMENTOS</t>
        </is>
      </c>
      <c r="I84" t="n">
        <v>57.88</v>
      </c>
      <c r="J84" t="n">
        <v>566.0700000000001</v>
      </c>
    </row>
    <row r="85">
      <c r="A85" t="n">
        <v>5820</v>
      </c>
      <c r="B85" t="inlineStr">
        <is>
          <t>Arcos</t>
        </is>
      </c>
      <c r="C85" s="551" t="n">
        <v>45870</v>
      </c>
      <c r="D85" t="inlineStr">
        <is>
          <t>07/2025</t>
        </is>
      </c>
      <c r="E85" t="inlineStr">
        <is>
          <t>CUPIM ASSADO</t>
        </is>
      </c>
      <c r="F85" t="inlineStr">
        <is>
          <t>QUILOGRAMA</t>
        </is>
      </c>
      <c r="G85" t="n">
        <v>25</v>
      </c>
      <c r="H85" t="inlineStr">
        <is>
          <t>ALIMENTOS</t>
        </is>
      </c>
      <c r="I85" t="n">
        <v>57.88</v>
      </c>
      <c r="J85" t="n">
        <v>1447</v>
      </c>
    </row>
    <row r="86">
      <c r="A86" t="n">
        <v>6522</v>
      </c>
      <c r="B86" t="inlineStr">
        <is>
          <t>Arcos</t>
        </is>
      </c>
      <c r="C86" s="551" t="n">
        <v>45901</v>
      </c>
      <c r="D86" t="inlineStr">
        <is>
          <t>08/2025</t>
        </is>
      </c>
      <c r="E86" t="inlineStr">
        <is>
          <t>CUPIM ASSADO</t>
        </is>
      </c>
      <c r="F86" t="inlineStr">
        <is>
          <t>QUILOGRAMA</t>
        </is>
      </c>
      <c r="G86" t="n">
        <v>20.5</v>
      </c>
      <c r="H86" t="inlineStr">
        <is>
          <t>ALIMENTOS</t>
        </is>
      </c>
      <c r="I86" t="n">
        <v>57.88</v>
      </c>
      <c r="J86" t="n">
        <v>1186.54</v>
      </c>
    </row>
    <row r="87">
      <c r="A87" t="n">
        <v>7062</v>
      </c>
      <c r="B87" t="inlineStr">
        <is>
          <t>Arcos</t>
        </is>
      </c>
      <c r="C87" s="551" t="n">
        <v>45931</v>
      </c>
      <c r="D87" t="inlineStr">
        <is>
          <t>09/2025</t>
        </is>
      </c>
      <c r="E87" t="inlineStr">
        <is>
          <t>CUPIM ASSADO</t>
        </is>
      </c>
      <c r="F87" t="inlineStr">
        <is>
          <t>QUILOGRAMA</t>
        </is>
      </c>
      <c r="G87" t="n">
        <v>16.2</v>
      </c>
      <c r="H87" t="inlineStr">
        <is>
          <t>ALIMENTOS</t>
        </is>
      </c>
      <c r="I87" t="n">
        <v>57.88</v>
      </c>
      <c r="J87" t="n">
        <v>937.66</v>
      </c>
    </row>
    <row r="88">
      <c r="A88" t="n">
        <v>7519</v>
      </c>
      <c r="B88" t="inlineStr">
        <is>
          <t>Arcos</t>
        </is>
      </c>
      <c r="C88" s="551" t="n">
        <v>45962</v>
      </c>
      <c r="D88" t="inlineStr">
        <is>
          <t>10/2025</t>
        </is>
      </c>
      <c r="E88" t="inlineStr">
        <is>
          <t>CUPIM ASSADO</t>
        </is>
      </c>
      <c r="F88" t="inlineStr">
        <is>
          <t>QUILOGRAMA</t>
        </is>
      </c>
      <c r="G88" t="n">
        <v>29.4</v>
      </c>
      <c r="H88" t="inlineStr">
        <is>
          <t>ALIMENTOS</t>
        </is>
      </c>
      <c r="I88" t="n">
        <v>57.88</v>
      </c>
      <c r="J88" t="n">
        <v>1701.67</v>
      </c>
    </row>
    <row r="89">
      <c r="A89" t="n">
        <v>7769</v>
      </c>
      <c r="B89" t="inlineStr">
        <is>
          <t>Arcos</t>
        </is>
      </c>
      <c r="C89" s="551" t="n">
        <v>45992</v>
      </c>
      <c r="D89" t="inlineStr">
        <is>
          <t>11/2025</t>
        </is>
      </c>
      <c r="E89" t="inlineStr">
        <is>
          <t>CUPIM ASSADO</t>
        </is>
      </c>
      <c r="F89" t="inlineStr">
        <is>
          <t>QUILOGRAMA</t>
        </is>
      </c>
      <c r="G89" t="n">
        <v>16.2</v>
      </c>
      <c r="H89" t="inlineStr">
        <is>
          <t>ALIMENTOS</t>
        </is>
      </c>
      <c r="I89" t="n">
        <v>57.88</v>
      </c>
      <c r="J89" t="n">
        <v>937.66</v>
      </c>
    </row>
    <row r="90">
      <c r="A90" t="n">
        <v>7871</v>
      </c>
      <c r="B90" t="inlineStr">
        <is>
          <t>Arcos</t>
        </is>
      </c>
      <c r="C90" s="551" t="n">
        <v>46023</v>
      </c>
      <c r="D90" t="inlineStr">
        <is>
          <t>12/2025</t>
        </is>
      </c>
      <c r="E90" t="inlineStr">
        <is>
          <t>CUPIM ASSADO</t>
        </is>
      </c>
      <c r="F90" t="inlineStr">
        <is>
          <t>QUILOGRAMA</t>
        </is>
      </c>
      <c r="G90" t="n">
        <v>9.279999999999999</v>
      </c>
      <c r="H90" t="inlineStr">
        <is>
          <t>ALIMENTOS</t>
        </is>
      </c>
      <c r="I90" t="n">
        <v>57.88</v>
      </c>
      <c r="J90" t="n">
        <v>537.13</v>
      </c>
    </row>
    <row r="91">
      <c r="A91" t="n">
        <v>153</v>
      </c>
      <c r="B91" t="inlineStr">
        <is>
          <t>Arcos</t>
        </is>
      </c>
      <c r="C91" s="551" t="n">
        <v>45597</v>
      </c>
      <c r="D91" t="inlineStr">
        <is>
          <t>10/2024</t>
        </is>
      </c>
      <c r="E91" t="inlineStr">
        <is>
          <t>MIX DE COGUMELOS COM TUCUPI</t>
        </is>
      </c>
      <c r="F91" t="inlineStr">
        <is>
          <t>QUILOGRAMA</t>
        </is>
      </c>
      <c r="G91" t="n">
        <v>7.04</v>
      </c>
      <c r="H91" t="inlineStr">
        <is>
          <t>ALIMENTOS</t>
        </is>
      </c>
      <c r="I91" t="n">
        <v>62.13</v>
      </c>
      <c r="J91" t="n">
        <v>437.4</v>
      </c>
    </row>
    <row r="92">
      <c r="A92" t="n">
        <v>246</v>
      </c>
      <c r="B92" t="inlineStr">
        <is>
          <t>Arcos</t>
        </is>
      </c>
      <c r="C92" s="551" t="n">
        <v>45627</v>
      </c>
      <c r="D92" t="inlineStr">
        <is>
          <t>11/2024</t>
        </is>
      </c>
      <c r="E92" t="inlineStr">
        <is>
          <t>MIX DE COGUMELOS COM TUCUPI</t>
        </is>
      </c>
      <c r="F92" t="inlineStr">
        <is>
          <t>QUILOGRAMA</t>
        </is>
      </c>
      <c r="G92" t="n">
        <v>2.02</v>
      </c>
      <c r="H92" t="inlineStr">
        <is>
          <t>ALIMENTOS</t>
        </is>
      </c>
      <c r="I92" t="n">
        <v>62.13</v>
      </c>
      <c r="J92" t="n">
        <v>125.5</v>
      </c>
    </row>
    <row r="93">
      <c r="A93" t="n">
        <v>996</v>
      </c>
      <c r="B93" t="inlineStr">
        <is>
          <t>Arcos</t>
        </is>
      </c>
      <c r="C93" s="551" t="n">
        <v>45658</v>
      </c>
      <c r="D93" t="inlineStr">
        <is>
          <t>12/2024</t>
        </is>
      </c>
      <c r="E93" t="inlineStr">
        <is>
          <t>MIX DE COGUMELOS COM TUCUPI</t>
        </is>
      </c>
      <c r="F93" t="inlineStr">
        <is>
          <t>QUILOGRAMA</t>
        </is>
      </c>
      <c r="G93" t="n">
        <v>8.800000000000001</v>
      </c>
      <c r="H93" t="inlineStr">
        <is>
          <t>ALIMENTOS</t>
        </is>
      </c>
      <c r="I93" t="n">
        <v>62.13</v>
      </c>
      <c r="J93" t="n">
        <v>546.74</v>
      </c>
    </row>
    <row r="94">
      <c r="A94" t="n">
        <v>1751</v>
      </c>
      <c r="B94" t="inlineStr">
        <is>
          <t>Arcos</t>
        </is>
      </c>
      <c r="C94" s="551" t="n">
        <v>45689</v>
      </c>
      <c r="D94" t="inlineStr">
        <is>
          <t>01/2025</t>
        </is>
      </c>
      <c r="E94" t="inlineStr">
        <is>
          <t>MIX DE COGUMELOS COM TUCUPI</t>
        </is>
      </c>
      <c r="F94" t="inlineStr">
        <is>
          <t>QUILOGRAMA</t>
        </is>
      </c>
      <c r="G94" t="n">
        <v>14.1</v>
      </c>
      <c r="H94" t="inlineStr">
        <is>
          <t>ALIMENTOS</t>
        </is>
      </c>
      <c r="I94" t="n">
        <v>62.13</v>
      </c>
      <c r="J94" t="n">
        <v>876.03</v>
      </c>
    </row>
    <row r="95">
      <c r="A95" t="n">
        <v>2227</v>
      </c>
      <c r="B95" t="inlineStr">
        <is>
          <t>Arcos</t>
        </is>
      </c>
      <c r="C95" s="551" t="n">
        <v>45717</v>
      </c>
      <c r="D95" t="inlineStr">
        <is>
          <t>02/2025</t>
        </is>
      </c>
      <c r="E95" t="inlineStr">
        <is>
          <t>MIX DE COGUMELOS COM TUCUPI</t>
        </is>
      </c>
      <c r="F95" t="inlineStr">
        <is>
          <t>QUILOGRAMA</t>
        </is>
      </c>
      <c r="G95" t="n">
        <v>8.16</v>
      </c>
      <c r="H95" t="inlineStr">
        <is>
          <t>ALIMENTOS</t>
        </is>
      </c>
      <c r="I95" t="n">
        <v>62.13</v>
      </c>
      <c r="J95" t="n">
        <v>506.98</v>
      </c>
    </row>
    <row r="96">
      <c r="A96" t="n">
        <v>3357</v>
      </c>
      <c r="B96" t="inlineStr">
        <is>
          <t>Arcos</t>
        </is>
      </c>
      <c r="C96" s="551" t="n">
        <v>45748</v>
      </c>
      <c r="D96" t="inlineStr">
        <is>
          <t>03/2025</t>
        </is>
      </c>
      <c r="E96" t="inlineStr">
        <is>
          <t>MIX DE COGUMELOS COM TUCUPI</t>
        </is>
      </c>
      <c r="F96" t="inlineStr">
        <is>
          <t>QUILOGRAMA</t>
        </is>
      </c>
      <c r="G96" t="n">
        <v>1.56</v>
      </c>
      <c r="H96" t="inlineStr">
        <is>
          <t>ALIMENTOS</t>
        </is>
      </c>
      <c r="I96" t="n">
        <v>62.13</v>
      </c>
      <c r="J96" t="n">
        <v>96.92</v>
      </c>
    </row>
    <row r="97">
      <c r="A97" t="n">
        <v>4090</v>
      </c>
      <c r="B97" t="inlineStr">
        <is>
          <t>Arcos</t>
        </is>
      </c>
      <c r="C97" s="551" t="n">
        <v>45778</v>
      </c>
      <c r="D97" t="inlineStr">
        <is>
          <t>04/2025</t>
        </is>
      </c>
      <c r="E97" t="inlineStr">
        <is>
          <t>MIX DE COGUMELOS COM TUCUPI</t>
        </is>
      </c>
      <c r="F97" t="inlineStr">
        <is>
          <t>QUILOGRAMA</t>
        </is>
      </c>
      <c r="G97" t="n">
        <v>7.92</v>
      </c>
      <c r="H97" t="inlineStr">
        <is>
          <t>ALIMENTOS</t>
        </is>
      </c>
      <c r="I97" t="n">
        <v>62.13</v>
      </c>
      <c r="J97" t="n">
        <v>492.07</v>
      </c>
    </row>
    <row r="98">
      <c r="A98" t="n">
        <v>4723</v>
      </c>
      <c r="B98" t="inlineStr">
        <is>
          <t>Arcos</t>
        </is>
      </c>
      <c r="C98" s="551" t="n">
        <v>45809</v>
      </c>
      <c r="D98" t="inlineStr">
        <is>
          <t>05/2025</t>
        </is>
      </c>
      <c r="E98" t="inlineStr">
        <is>
          <t>MIX DE COGUMELOS COM TUCUPI</t>
        </is>
      </c>
      <c r="F98" t="inlineStr">
        <is>
          <t>QUILOGRAMA</t>
        </is>
      </c>
      <c r="G98" t="n">
        <v>18.96</v>
      </c>
      <c r="H98" t="inlineStr">
        <is>
          <t>ALIMENTOS</t>
        </is>
      </c>
      <c r="I98" t="n">
        <v>62.13</v>
      </c>
      <c r="J98" t="n">
        <v>1177.98</v>
      </c>
    </row>
    <row r="99">
      <c r="A99" t="n">
        <v>5101</v>
      </c>
      <c r="B99" t="inlineStr">
        <is>
          <t>Arcos</t>
        </is>
      </c>
      <c r="C99" s="551" t="n">
        <v>45839</v>
      </c>
      <c r="D99" t="inlineStr">
        <is>
          <t>06/2025</t>
        </is>
      </c>
      <c r="E99" t="inlineStr">
        <is>
          <t>MIX DE COGUMELOS COM TUCUPI</t>
        </is>
      </c>
      <c r="F99" t="inlineStr">
        <is>
          <t>QUILOGRAMA</t>
        </is>
      </c>
      <c r="G99" t="n">
        <v>5.64</v>
      </c>
      <c r="H99" t="inlineStr">
        <is>
          <t>ALIMENTOS</t>
        </is>
      </c>
      <c r="I99" t="n">
        <v>62.13</v>
      </c>
      <c r="J99" t="n">
        <v>350.41</v>
      </c>
    </row>
    <row r="100">
      <c r="A100" t="n">
        <v>5841</v>
      </c>
      <c r="B100" t="inlineStr">
        <is>
          <t>Arcos</t>
        </is>
      </c>
      <c r="C100" s="551" t="n">
        <v>45870</v>
      </c>
      <c r="D100" t="inlineStr">
        <is>
          <t>07/2025</t>
        </is>
      </c>
      <c r="E100" t="inlineStr">
        <is>
          <t>MIX DE COGUMELOS COM TUCUPI</t>
        </is>
      </c>
      <c r="F100" t="inlineStr">
        <is>
          <t>QUILOGRAMA</t>
        </is>
      </c>
      <c r="G100" t="n">
        <v>11.8</v>
      </c>
      <c r="H100" t="inlineStr">
        <is>
          <t>ALIMENTOS</t>
        </is>
      </c>
      <c r="I100" t="n">
        <v>62.13</v>
      </c>
      <c r="J100" t="n">
        <v>733.13</v>
      </c>
    </row>
    <row r="101">
      <c r="A101" t="n">
        <v>6542</v>
      </c>
      <c r="B101" t="inlineStr">
        <is>
          <t>Arcos</t>
        </is>
      </c>
      <c r="C101" s="551" t="n">
        <v>45901</v>
      </c>
      <c r="D101" t="inlineStr">
        <is>
          <t>08/2025</t>
        </is>
      </c>
      <c r="E101" t="inlineStr">
        <is>
          <t>MIX DE COGUMELOS COM TUCUPI</t>
        </is>
      </c>
      <c r="F101" t="inlineStr">
        <is>
          <t>QUILOGRAMA</t>
        </is>
      </c>
      <c r="G101" t="n">
        <v>7.28</v>
      </c>
      <c r="H101" t="inlineStr">
        <is>
          <t>ALIMENTOS</t>
        </is>
      </c>
      <c r="I101" t="n">
        <v>62.13</v>
      </c>
      <c r="J101" t="n">
        <v>452.31</v>
      </c>
    </row>
    <row r="102">
      <c r="A102" t="n">
        <v>154</v>
      </c>
      <c r="B102" t="inlineStr">
        <is>
          <t>Arcos</t>
        </is>
      </c>
      <c r="C102" s="551" t="n">
        <v>45597</v>
      </c>
      <c r="D102" t="inlineStr">
        <is>
          <t>10/2024</t>
        </is>
      </c>
      <c r="E102" t="inlineStr">
        <is>
          <t>MEL DE GENGIBRE COM MACA</t>
        </is>
      </c>
      <c r="F102" t="inlineStr">
        <is>
          <t>QUILOGRAMA</t>
        </is>
      </c>
      <c r="G102" t="n">
        <v>9.42</v>
      </c>
      <c r="H102" t="inlineStr">
        <is>
          <t>ALIMENTOS</t>
        </is>
      </c>
      <c r="I102" t="n">
        <v>11.6</v>
      </c>
      <c r="J102" t="n">
        <v>109.27</v>
      </c>
    </row>
    <row r="103">
      <c r="A103" t="n">
        <v>247</v>
      </c>
      <c r="B103" t="inlineStr">
        <is>
          <t>Arcos</t>
        </is>
      </c>
      <c r="C103" s="551" t="n">
        <v>45627</v>
      </c>
      <c r="D103" t="inlineStr">
        <is>
          <t>11/2024</t>
        </is>
      </c>
      <c r="E103" t="inlineStr">
        <is>
          <t>MEL DE GENGIBRE COM MACA</t>
        </is>
      </c>
      <c r="F103" t="inlineStr">
        <is>
          <t>QUILOGRAMA</t>
        </is>
      </c>
      <c r="G103" t="n">
        <v>3.24</v>
      </c>
      <c r="H103" t="inlineStr">
        <is>
          <t>ALIMENTOS</t>
        </is>
      </c>
      <c r="I103" t="n">
        <v>11.6</v>
      </c>
      <c r="J103" t="n">
        <v>37.58</v>
      </c>
    </row>
    <row r="104">
      <c r="A104" t="n">
        <v>993</v>
      </c>
      <c r="B104" t="inlineStr">
        <is>
          <t>Arcos</t>
        </is>
      </c>
      <c r="C104" s="551" t="n">
        <v>45658</v>
      </c>
      <c r="D104" t="inlineStr">
        <is>
          <t>12/2024</t>
        </is>
      </c>
      <c r="E104" t="inlineStr">
        <is>
          <t>MEL DE GENGIBRE COM MACA</t>
        </is>
      </c>
      <c r="F104" t="inlineStr">
        <is>
          <t>QUILOGRAMA</t>
        </is>
      </c>
      <c r="G104" t="n">
        <v>12.34</v>
      </c>
      <c r="H104" t="inlineStr">
        <is>
          <t>ALIMENTOS</t>
        </is>
      </c>
      <c r="I104" t="n">
        <v>11.6</v>
      </c>
      <c r="J104" t="n">
        <v>143.14</v>
      </c>
    </row>
    <row r="105">
      <c r="A105" t="n">
        <v>1748</v>
      </c>
      <c r="B105" t="inlineStr">
        <is>
          <t>Arcos</t>
        </is>
      </c>
      <c r="C105" s="551" t="n">
        <v>45689</v>
      </c>
      <c r="D105" t="inlineStr">
        <is>
          <t>01/2025</t>
        </is>
      </c>
      <c r="E105" t="inlineStr">
        <is>
          <t>MEL DE GENGIBRE COM MACA</t>
        </is>
      </c>
      <c r="F105" t="inlineStr">
        <is>
          <t>QUILOGRAMA</t>
        </is>
      </c>
      <c r="G105" t="n">
        <v>6.62</v>
      </c>
      <c r="H105" t="inlineStr">
        <is>
          <t>ALIMENTOS</t>
        </is>
      </c>
      <c r="I105" t="n">
        <v>11.6</v>
      </c>
      <c r="J105" t="n">
        <v>76.79000000000001</v>
      </c>
    </row>
    <row r="106">
      <c r="A106" t="n">
        <v>2224</v>
      </c>
      <c r="B106" t="inlineStr">
        <is>
          <t>Arcos</t>
        </is>
      </c>
      <c r="C106" s="551" t="n">
        <v>45717</v>
      </c>
      <c r="D106" t="inlineStr">
        <is>
          <t>02/2025</t>
        </is>
      </c>
      <c r="E106" t="inlineStr">
        <is>
          <t>MEL DE GENGIBRE COM MACA</t>
        </is>
      </c>
      <c r="F106" t="inlineStr">
        <is>
          <t>QUILOGRAMA</t>
        </is>
      </c>
      <c r="G106" t="n">
        <v>7.4</v>
      </c>
      <c r="H106" t="inlineStr">
        <is>
          <t>ALIMENTOS</t>
        </is>
      </c>
      <c r="I106" t="n">
        <v>11.6</v>
      </c>
      <c r="J106" t="n">
        <v>85.84</v>
      </c>
    </row>
    <row r="107">
      <c r="A107" t="n">
        <v>3354</v>
      </c>
      <c r="B107" t="inlineStr">
        <is>
          <t>Arcos</t>
        </is>
      </c>
      <c r="C107" s="551" t="n">
        <v>45748</v>
      </c>
      <c r="D107" t="inlineStr">
        <is>
          <t>03/2025</t>
        </is>
      </c>
      <c r="E107" t="inlineStr">
        <is>
          <t>MEL DE GENGIBRE COM MACA</t>
        </is>
      </c>
      <c r="F107" t="inlineStr">
        <is>
          <t>QUILOGRAMA</t>
        </is>
      </c>
      <c r="G107" t="n">
        <v>7.1</v>
      </c>
      <c r="H107" t="inlineStr">
        <is>
          <t>ALIMENTOS</t>
        </is>
      </c>
      <c r="I107" t="n">
        <v>11.6</v>
      </c>
      <c r="J107" t="n">
        <v>82.36</v>
      </c>
    </row>
    <row r="108">
      <c r="A108" t="n">
        <v>4087</v>
      </c>
      <c r="B108" t="inlineStr">
        <is>
          <t>Arcos</t>
        </is>
      </c>
      <c r="C108" s="551" t="n">
        <v>45778</v>
      </c>
      <c r="D108" t="inlineStr">
        <is>
          <t>04/2025</t>
        </is>
      </c>
      <c r="E108" t="inlineStr">
        <is>
          <t>MEL DE GENGIBRE COM MACA</t>
        </is>
      </c>
      <c r="F108" t="inlineStr">
        <is>
          <t>QUILOGRAMA</t>
        </is>
      </c>
      <c r="G108" t="n">
        <v>12.2</v>
      </c>
      <c r="H108" t="inlineStr">
        <is>
          <t>ALIMENTOS</t>
        </is>
      </c>
      <c r="I108" t="n">
        <v>11.6</v>
      </c>
      <c r="J108" t="n">
        <v>141.52</v>
      </c>
    </row>
    <row r="109">
      <c r="A109" t="n">
        <v>4720</v>
      </c>
      <c r="B109" t="inlineStr">
        <is>
          <t>Arcos</t>
        </is>
      </c>
      <c r="C109" s="551" t="n">
        <v>45809</v>
      </c>
      <c r="D109" t="inlineStr">
        <is>
          <t>05/2025</t>
        </is>
      </c>
      <c r="E109" t="inlineStr">
        <is>
          <t>MEL DE GENGIBRE COM MACA</t>
        </is>
      </c>
      <c r="F109" t="inlineStr">
        <is>
          <t>QUILOGRAMA</t>
        </is>
      </c>
      <c r="G109" t="n">
        <v>4.67</v>
      </c>
      <c r="H109" t="inlineStr">
        <is>
          <t>ALIMENTOS</t>
        </is>
      </c>
      <c r="I109" t="n">
        <v>11.6</v>
      </c>
      <c r="J109" t="n">
        <v>54.17</v>
      </c>
    </row>
    <row r="110">
      <c r="A110" t="n">
        <v>5097</v>
      </c>
      <c r="B110" t="inlineStr">
        <is>
          <t>Arcos</t>
        </is>
      </c>
      <c r="C110" s="551" t="n">
        <v>45839</v>
      </c>
      <c r="D110" t="inlineStr">
        <is>
          <t>06/2025</t>
        </is>
      </c>
      <c r="E110" t="inlineStr">
        <is>
          <t>MEL DE GENGIBRE COM MACA</t>
        </is>
      </c>
      <c r="F110" t="inlineStr">
        <is>
          <t>QUILOGRAMA</t>
        </is>
      </c>
      <c r="G110" t="n">
        <v>2.98</v>
      </c>
      <c r="H110" t="inlineStr">
        <is>
          <t>ALIMENTOS</t>
        </is>
      </c>
      <c r="I110" t="n">
        <v>11.6</v>
      </c>
      <c r="J110" t="n">
        <v>34.57</v>
      </c>
    </row>
    <row r="111">
      <c r="A111" t="n">
        <v>5837</v>
      </c>
      <c r="B111" t="inlineStr">
        <is>
          <t>Arcos</t>
        </is>
      </c>
      <c r="C111" s="551" t="n">
        <v>45870</v>
      </c>
      <c r="D111" t="inlineStr">
        <is>
          <t>07/2025</t>
        </is>
      </c>
      <c r="E111" t="inlineStr">
        <is>
          <t>MEL DE GENGIBRE COM MACA</t>
        </is>
      </c>
      <c r="F111" t="inlineStr">
        <is>
          <t>QUILOGRAMA</t>
        </is>
      </c>
      <c r="G111" t="n">
        <v>6.4</v>
      </c>
      <c r="H111" t="inlineStr">
        <is>
          <t>ALIMENTOS</t>
        </is>
      </c>
      <c r="I111" t="n">
        <v>11.6</v>
      </c>
      <c r="J111" t="n">
        <v>74.23999999999999</v>
      </c>
    </row>
    <row r="112">
      <c r="A112" t="n">
        <v>6538</v>
      </c>
      <c r="B112" t="inlineStr">
        <is>
          <t>Arcos</t>
        </is>
      </c>
      <c r="C112" s="551" t="n">
        <v>45901</v>
      </c>
      <c r="D112" t="inlineStr">
        <is>
          <t>08/2025</t>
        </is>
      </c>
      <c r="E112" t="inlineStr">
        <is>
          <t>MEL DE GENGIBRE COM MACA</t>
        </is>
      </c>
      <c r="F112" t="inlineStr">
        <is>
          <t>QUILOGRAMA</t>
        </is>
      </c>
      <c r="G112" t="n">
        <v>7.74</v>
      </c>
      <c r="H112" t="inlineStr">
        <is>
          <t>ALIMENTOS</t>
        </is>
      </c>
      <c r="I112" t="n">
        <v>11.6</v>
      </c>
      <c r="J112" t="n">
        <v>89.78</v>
      </c>
    </row>
    <row r="113">
      <c r="A113" t="n">
        <v>7887</v>
      </c>
      <c r="B113" t="inlineStr">
        <is>
          <t>Arcos</t>
        </is>
      </c>
      <c r="C113" s="551" t="n">
        <v>46023</v>
      </c>
      <c r="D113" t="inlineStr">
        <is>
          <t>12/2025</t>
        </is>
      </c>
      <c r="E113" t="inlineStr">
        <is>
          <t>MEL DE GENGIBRE COM MACA</t>
        </is>
      </c>
      <c r="F113" t="inlineStr">
        <is>
          <t>QUILOGRAMA</t>
        </is>
      </c>
      <c r="G113" t="n">
        <v>0.28</v>
      </c>
      <c r="H113" t="inlineStr">
        <is>
          <t>ALIMENTOS</t>
        </is>
      </c>
      <c r="I113" t="n">
        <v>11.6</v>
      </c>
      <c r="J113" t="n">
        <v>3.25</v>
      </c>
    </row>
    <row r="114">
      <c r="A114" t="n">
        <v>8371</v>
      </c>
      <c r="B114" t="inlineStr">
        <is>
          <t>Arcos</t>
        </is>
      </c>
      <c r="C114" s="551" t="n">
        <v>46054</v>
      </c>
      <c r="D114" t="inlineStr">
        <is>
          <t>01/2026</t>
        </is>
      </c>
      <c r="E114" t="inlineStr">
        <is>
          <t>MEL DE GENGIBRE COM MACA</t>
        </is>
      </c>
      <c r="F114" t="inlineStr">
        <is>
          <t>QUILOGRAMA</t>
        </is>
      </c>
      <c r="G114" t="n">
        <v>8.02</v>
      </c>
      <c r="H114" t="inlineStr">
        <is>
          <t>ALIMENTOS</t>
        </is>
      </c>
      <c r="I114" t="n">
        <v>11.6</v>
      </c>
      <c r="J114" t="n">
        <v>93.03</v>
      </c>
    </row>
    <row r="115">
      <c r="A115" t="n">
        <v>8856</v>
      </c>
      <c r="B115" t="inlineStr">
        <is>
          <t>Arcos</t>
        </is>
      </c>
      <c r="C115" s="551" t="n">
        <v>46082</v>
      </c>
      <c r="D115" t="inlineStr">
        <is>
          <t>02/2026</t>
        </is>
      </c>
      <c r="E115" t="inlineStr">
        <is>
          <t>MEL DE GENGIBRE COM MACA</t>
        </is>
      </c>
      <c r="F115" t="inlineStr">
        <is>
          <t>QUILOGRAMA</t>
        </is>
      </c>
      <c r="G115" t="n">
        <v>9.380000000000001</v>
      </c>
      <c r="H115" t="inlineStr">
        <is>
          <t>ALIMENTOS</t>
        </is>
      </c>
      <c r="I115" t="n">
        <v>11.6</v>
      </c>
      <c r="J115" t="n">
        <v>108.81</v>
      </c>
    </row>
    <row r="116">
      <c r="A116" t="n">
        <v>9615</v>
      </c>
      <c r="B116" t="inlineStr">
        <is>
          <t>Arcos</t>
        </is>
      </c>
      <c r="C116" s="551" t="n">
        <v>46113</v>
      </c>
      <c r="D116" t="inlineStr">
        <is>
          <t>03/2026</t>
        </is>
      </c>
      <c r="E116" t="inlineStr">
        <is>
          <t>MEL DE GENGIBRE COM MACA</t>
        </is>
      </c>
      <c r="F116" t="inlineStr">
        <is>
          <t>QUILOGRAMA</t>
        </is>
      </c>
      <c r="G116" t="n">
        <v>9.24</v>
      </c>
      <c r="H116" t="inlineStr">
        <is>
          <t>ALIMENTOS</t>
        </is>
      </c>
      <c r="I116" t="n">
        <v>11.6</v>
      </c>
      <c r="J116" t="n">
        <v>107.18</v>
      </c>
    </row>
    <row r="117">
      <c r="A117" t="n">
        <v>10148</v>
      </c>
      <c r="B117" t="inlineStr">
        <is>
          <t>Arcos</t>
        </is>
      </c>
      <c r="C117" s="551" t="n">
        <v>46143</v>
      </c>
      <c r="D117" t="inlineStr">
        <is>
          <t>04/2026</t>
        </is>
      </c>
      <c r="E117" t="inlineStr">
        <is>
          <t>MEL DE GENGIBRE COM MACA</t>
        </is>
      </c>
      <c r="F117" t="inlineStr">
        <is>
          <t>QUILOGRAMA</t>
        </is>
      </c>
      <c r="G117" t="n">
        <v>6.36</v>
      </c>
      <c r="H117" t="inlineStr">
        <is>
          <t>ALIMENTOS</t>
        </is>
      </c>
      <c r="I117" t="n">
        <v>11.6</v>
      </c>
      <c r="J117" t="n">
        <v>73.78</v>
      </c>
    </row>
    <row r="118">
      <c r="A118" t="n">
        <v>10864</v>
      </c>
      <c r="B118" t="inlineStr">
        <is>
          <t>Arcos</t>
        </is>
      </c>
      <c r="C118" s="551" t="n">
        <v>46174</v>
      </c>
      <c r="D118" t="inlineStr">
        <is>
          <t>05/2026</t>
        </is>
      </c>
      <c r="E118" t="inlineStr">
        <is>
          <t>MEL DE GENGIBRE COM MACA</t>
        </is>
      </c>
      <c r="F118" t="inlineStr">
        <is>
          <t>QUILOGRAMA</t>
        </is>
      </c>
      <c r="G118" t="n">
        <v>3.6</v>
      </c>
      <c r="H118" t="inlineStr">
        <is>
          <t>ALIMENTOS</t>
        </is>
      </c>
      <c r="I118" t="n">
        <v>11.6</v>
      </c>
      <c r="J118" t="n">
        <v>41.76</v>
      </c>
    </row>
    <row r="119">
      <c r="A119" t="n">
        <v>155</v>
      </c>
      <c r="B119" t="inlineStr">
        <is>
          <t>Arcos</t>
        </is>
      </c>
      <c r="C119" s="551" t="n">
        <v>45597</v>
      </c>
      <c r="D119" t="inlineStr">
        <is>
          <t>10/2024</t>
        </is>
      </c>
      <c r="E119" t="inlineStr">
        <is>
          <t>CREME DE CABRA</t>
        </is>
      </c>
      <c r="F119" t="inlineStr">
        <is>
          <t>QUILOGRAMA</t>
        </is>
      </c>
      <c r="G119" t="n">
        <v>3.42</v>
      </c>
      <c r="H119" t="inlineStr">
        <is>
          <t>ALIMENTOS</t>
        </is>
      </c>
      <c r="I119" t="n">
        <v>54.5</v>
      </c>
      <c r="J119" t="n">
        <v>186.39</v>
      </c>
    </row>
    <row r="120">
      <c r="A120" t="n">
        <v>248</v>
      </c>
      <c r="B120" t="inlineStr">
        <is>
          <t>Arcos</t>
        </is>
      </c>
      <c r="C120" s="551" t="n">
        <v>45627</v>
      </c>
      <c r="D120" t="inlineStr">
        <is>
          <t>11/2024</t>
        </is>
      </c>
      <c r="E120" t="inlineStr">
        <is>
          <t>CREME DE CABRA</t>
        </is>
      </c>
      <c r="F120" t="inlineStr">
        <is>
          <t>QUILOGRAMA</t>
        </is>
      </c>
      <c r="G120" t="n">
        <v>0.23</v>
      </c>
      <c r="H120" t="inlineStr">
        <is>
          <t>ALIMENTOS</t>
        </is>
      </c>
      <c r="I120" t="n">
        <v>54.5</v>
      </c>
      <c r="J120" t="n">
        <v>12.54</v>
      </c>
    </row>
    <row r="121">
      <c r="A121" t="n">
        <v>1728</v>
      </c>
      <c r="B121" t="inlineStr">
        <is>
          <t>Arcos</t>
        </is>
      </c>
      <c r="C121" s="551" t="n">
        <v>45689</v>
      </c>
      <c r="D121" t="inlineStr">
        <is>
          <t>01/2025</t>
        </is>
      </c>
      <c r="E121" t="inlineStr">
        <is>
          <t>CREME DE CABRA</t>
        </is>
      </c>
      <c r="F121" t="inlineStr">
        <is>
          <t>QUILOGRAMA</t>
        </is>
      </c>
      <c r="G121" t="n">
        <v>2.3</v>
      </c>
      <c r="H121" t="inlineStr">
        <is>
          <t>ALIMENTOS</t>
        </is>
      </c>
      <c r="I121" t="n">
        <v>54.5</v>
      </c>
      <c r="J121" t="n">
        <v>125.35</v>
      </c>
    </row>
    <row r="122">
      <c r="A122" t="n">
        <v>2204</v>
      </c>
      <c r="B122" t="inlineStr">
        <is>
          <t>Arcos</t>
        </is>
      </c>
      <c r="C122" s="551" t="n">
        <v>45717</v>
      </c>
      <c r="D122" t="inlineStr">
        <is>
          <t>02/2025</t>
        </is>
      </c>
      <c r="E122" t="inlineStr">
        <is>
          <t>CREME DE CABRA</t>
        </is>
      </c>
      <c r="F122" t="inlineStr">
        <is>
          <t>QUILOGRAMA</t>
        </is>
      </c>
      <c r="G122" t="n">
        <v>0</v>
      </c>
      <c r="H122" t="inlineStr">
        <is>
          <t>ALIMENTOS</t>
        </is>
      </c>
      <c r="I122" t="n">
        <v>54.5</v>
      </c>
      <c r="J122" t="n">
        <v>0</v>
      </c>
    </row>
    <row r="123">
      <c r="A123" t="n">
        <v>3337</v>
      </c>
      <c r="B123" t="inlineStr">
        <is>
          <t>Arcos</t>
        </is>
      </c>
      <c r="C123" s="551" t="n">
        <v>45748</v>
      </c>
      <c r="D123" t="inlineStr">
        <is>
          <t>03/2025</t>
        </is>
      </c>
      <c r="E123" t="inlineStr">
        <is>
          <t>CREME DE CABRA</t>
        </is>
      </c>
      <c r="F123" t="inlineStr">
        <is>
          <t>QUILOGRAMA</t>
        </is>
      </c>
      <c r="G123" t="n">
        <v>2.26</v>
      </c>
      <c r="H123" t="inlineStr">
        <is>
          <t>ALIMENTOS</t>
        </is>
      </c>
      <c r="I123" t="n">
        <v>54.5</v>
      </c>
      <c r="J123" t="n">
        <v>123.17</v>
      </c>
    </row>
    <row r="124">
      <c r="A124" t="n">
        <v>5075</v>
      </c>
      <c r="B124" t="inlineStr">
        <is>
          <t>Arcos</t>
        </is>
      </c>
      <c r="C124" s="551" t="n">
        <v>45839</v>
      </c>
      <c r="D124" t="inlineStr">
        <is>
          <t>06/2025</t>
        </is>
      </c>
      <c r="E124" t="inlineStr">
        <is>
          <t>CREME DE CABRA</t>
        </is>
      </c>
      <c r="F124" t="inlineStr">
        <is>
          <t>QUILOGRAMA</t>
        </is>
      </c>
      <c r="G124" t="n">
        <v>0.6899999999999999</v>
      </c>
      <c r="H124" t="inlineStr">
        <is>
          <t>ALIMENTOS</t>
        </is>
      </c>
      <c r="I124" t="n">
        <v>53.31</v>
      </c>
      <c r="J124" t="n">
        <v>36.78</v>
      </c>
    </row>
    <row r="125">
      <c r="A125" t="n">
        <v>5814</v>
      </c>
      <c r="B125" t="inlineStr">
        <is>
          <t>Arcos</t>
        </is>
      </c>
      <c r="C125" s="551" t="n">
        <v>45870</v>
      </c>
      <c r="D125" t="inlineStr">
        <is>
          <t>07/2025</t>
        </is>
      </c>
      <c r="E125" t="inlineStr">
        <is>
          <t>CREME DE CABRA</t>
        </is>
      </c>
      <c r="F125" t="inlineStr">
        <is>
          <t>QUILOGRAMA</t>
        </is>
      </c>
      <c r="G125" t="n">
        <v>4</v>
      </c>
      <c r="H125" t="inlineStr">
        <is>
          <t>ALIMENTOS</t>
        </is>
      </c>
      <c r="I125" t="n">
        <v>53.31</v>
      </c>
      <c r="J125" t="n">
        <v>213.24</v>
      </c>
    </row>
    <row r="126">
      <c r="A126" t="n">
        <v>8349</v>
      </c>
      <c r="B126" t="inlineStr">
        <is>
          <t>Arcos</t>
        </is>
      </c>
      <c r="C126" s="551" t="n">
        <v>46054</v>
      </c>
      <c r="D126" t="inlineStr">
        <is>
          <t>01/2026</t>
        </is>
      </c>
      <c r="E126" t="inlineStr">
        <is>
          <t>CREME DE CABRA</t>
        </is>
      </c>
      <c r="F126" t="inlineStr">
        <is>
          <t>QUILOGRAMA</t>
        </is>
      </c>
      <c r="G126" t="n">
        <v>0.9</v>
      </c>
      <c r="H126" t="inlineStr">
        <is>
          <t>ALIMENTOS</t>
        </is>
      </c>
      <c r="I126" t="n">
        <v>67.65000000000001</v>
      </c>
      <c r="J126" t="n">
        <v>60.89</v>
      </c>
    </row>
    <row r="127">
      <c r="A127" t="n">
        <v>8827</v>
      </c>
      <c r="B127" t="inlineStr">
        <is>
          <t>Arcos</t>
        </is>
      </c>
      <c r="C127" s="551" t="n">
        <v>46082</v>
      </c>
      <c r="D127" t="inlineStr">
        <is>
          <t>02/2026</t>
        </is>
      </c>
      <c r="E127" t="inlineStr">
        <is>
          <t>CREME DE CABRA</t>
        </is>
      </c>
      <c r="F127" t="inlineStr">
        <is>
          <t>QUILOGRAMA</t>
        </is>
      </c>
      <c r="G127" t="n">
        <v>0.5</v>
      </c>
      <c r="H127" t="inlineStr">
        <is>
          <t>ALIMENTOS</t>
        </is>
      </c>
      <c r="I127" t="n">
        <v>67.65000000000001</v>
      </c>
      <c r="J127" t="n">
        <v>33.83</v>
      </c>
    </row>
    <row r="128">
      <c r="A128" t="n">
        <v>9589</v>
      </c>
      <c r="B128" t="inlineStr">
        <is>
          <t>Arcos</t>
        </is>
      </c>
      <c r="C128" s="551" t="n">
        <v>46113</v>
      </c>
      <c r="D128" t="inlineStr">
        <is>
          <t>03/2026</t>
        </is>
      </c>
      <c r="E128" t="inlineStr">
        <is>
          <t>CREME DE CABRA</t>
        </is>
      </c>
      <c r="F128" t="inlineStr">
        <is>
          <t>QUILOGRAMA</t>
        </is>
      </c>
      <c r="G128" t="n">
        <v>1.2</v>
      </c>
      <c r="H128" t="inlineStr">
        <is>
          <t>ALIMENTOS</t>
        </is>
      </c>
      <c r="I128" t="n">
        <v>67.65000000000001</v>
      </c>
      <c r="J128" t="n">
        <v>81.18000000000001</v>
      </c>
    </row>
    <row r="129">
      <c r="A129" t="n">
        <v>10120</v>
      </c>
      <c r="B129" t="inlineStr">
        <is>
          <t>Arcos</t>
        </is>
      </c>
      <c r="C129" s="551" t="n">
        <v>46143</v>
      </c>
      <c r="D129" t="inlineStr">
        <is>
          <t>04/2026</t>
        </is>
      </c>
      <c r="E129" t="inlineStr">
        <is>
          <t>CREME DE CABRA</t>
        </is>
      </c>
      <c r="F129" t="inlineStr">
        <is>
          <t>QUILOGRAMA</t>
        </is>
      </c>
      <c r="G129" t="n">
        <v>2</v>
      </c>
      <c r="H129" t="inlineStr">
        <is>
          <t>ALIMENTOS</t>
        </is>
      </c>
      <c r="I129" t="n">
        <v>67.65000000000001</v>
      </c>
      <c r="J129" t="n">
        <v>135.3</v>
      </c>
    </row>
    <row r="130">
      <c r="A130" t="n">
        <v>10837</v>
      </c>
      <c r="B130" t="inlineStr">
        <is>
          <t>Arcos</t>
        </is>
      </c>
      <c r="C130" s="551" t="n">
        <v>46174</v>
      </c>
      <c r="D130" t="inlineStr">
        <is>
          <t>05/2026</t>
        </is>
      </c>
      <c r="E130" t="inlineStr">
        <is>
          <t>CREME DE CABRA</t>
        </is>
      </c>
      <c r="F130" t="inlineStr">
        <is>
          <t>QUILOGRAMA</t>
        </is>
      </c>
      <c r="G130" t="n">
        <v>2.2</v>
      </c>
      <c r="H130" t="inlineStr">
        <is>
          <t>ALIMENTOS</t>
        </is>
      </c>
      <c r="I130" t="n">
        <v>67.65000000000001</v>
      </c>
      <c r="J130" t="n">
        <v>148.83</v>
      </c>
    </row>
    <row r="131">
      <c r="A131" t="n">
        <v>156</v>
      </c>
      <c r="B131" t="inlineStr">
        <is>
          <t>Arcos</t>
        </is>
      </c>
      <c r="C131" s="551" t="n">
        <v>45597</v>
      </c>
      <c r="D131" t="inlineStr">
        <is>
          <t>10/2024</t>
        </is>
      </c>
      <c r="E131" t="inlineStr">
        <is>
          <t>MAIONESE DE SRIRACHA</t>
        </is>
      </c>
      <c r="F131" t="inlineStr">
        <is>
          <t>QUILOGRAMA</t>
        </is>
      </c>
      <c r="G131" t="n">
        <v>3.5</v>
      </c>
      <c r="H131" t="inlineStr">
        <is>
          <t>ALIMENTOS</t>
        </is>
      </c>
      <c r="I131" t="n">
        <v>31.23</v>
      </c>
      <c r="J131" t="n">
        <v>109.31</v>
      </c>
    </row>
    <row r="132">
      <c r="A132" t="n">
        <v>249</v>
      </c>
      <c r="B132" t="inlineStr">
        <is>
          <t>Arcos</t>
        </is>
      </c>
      <c r="C132" s="551" t="n">
        <v>45627</v>
      </c>
      <c r="D132" t="inlineStr">
        <is>
          <t>11/2024</t>
        </is>
      </c>
      <c r="E132" t="inlineStr">
        <is>
          <t>MAIONESE DE SRIRACHA</t>
        </is>
      </c>
      <c r="F132" t="inlineStr">
        <is>
          <t>QUILOGRAMA</t>
        </is>
      </c>
      <c r="G132" t="n">
        <v>1.28</v>
      </c>
      <c r="H132" t="inlineStr">
        <is>
          <t>ALIMENTOS</t>
        </is>
      </c>
      <c r="I132" t="n">
        <v>31.23</v>
      </c>
      <c r="J132" t="n">
        <v>39.97</v>
      </c>
    </row>
    <row r="133">
      <c r="A133" t="n">
        <v>1747</v>
      </c>
      <c r="B133" t="inlineStr">
        <is>
          <t>Arcos</t>
        </is>
      </c>
      <c r="C133" s="551" t="n">
        <v>45689</v>
      </c>
      <c r="D133" t="inlineStr">
        <is>
          <t>01/2025</t>
        </is>
      </c>
      <c r="E133" t="inlineStr">
        <is>
          <t>MAIONESE DE SRIRACHA</t>
        </is>
      </c>
      <c r="F133" t="inlineStr">
        <is>
          <t>QUILOGRAMA</t>
        </is>
      </c>
      <c r="G133" t="n">
        <v>7.72</v>
      </c>
      <c r="H133" t="inlineStr">
        <is>
          <t>ALIMENTOS</t>
        </is>
      </c>
      <c r="I133" t="n">
        <v>31.23</v>
      </c>
      <c r="J133" t="n">
        <v>241.1</v>
      </c>
    </row>
    <row r="134">
      <c r="A134" t="n">
        <v>2223</v>
      </c>
      <c r="B134" t="inlineStr">
        <is>
          <t>Arcos</t>
        </is>
      </c>
      <c r="C134" s="551" t="n">
        <v>45717</v>
      </c>
      <c r="D134" t="inlineStr">
        <is>
          <t>02/2025</t>
        </is>
      </c>
      <c r="E134" t="inlineStr">
        <is>
          <t>MAIONESE DE SRIRACHA</t>
        </is>
      </c>
      <c r="F134" t="inlineStr">
        <is>
          <t>QUILOGRAMA</t>
        </is>
      </c>
      <c r="G134" t="n">
        <v>0</v>
      </c>
      <c r="H134" t="inlineStr">
        <is>
          <t>ALIMENTOS</t>
        </is>
      </c>
      <c r="I134" t="n">
        <v>31.23</v>
      </c>
      <c r="J134" t="n">
        <v>0</v>
      </c>
    </row>
    <row r="135">
      <c r="A135" t="n">
        <v>3353</v>
      </c>
      <c r="B135" t="inlineStr">
        <is>
          <t>Arcos</t>
        </is>
      </c>
      <c r="C135" s="551" t="n">
        <v>45748</v>
      </c>
      <c r="D135" t="inlineStr">
        <is>
          <t>03/2025</t>
        </is>
      </c>
      <c r="E135" t="inlineStr">
        <is>
          <t>MAIONESE DE SRIRACHA</t>
        </is>
      </c>
      <c r="F135" t="inlineStr">
        <is>
          <t>QUILOGRAMA</t>
        </is>
      </c>
      <c r="G135" t="n">
        <v>5</v>
      </c>
      <c r="H135" t="inlineStr">
        <is>
          <t>ALIMENTOS</t>
        </is>
      </c>
      <c r="I135" t="n">
        <v>31.23</v>
      </c>
      <c r="J135" t="n">
        <v>156.15</v>
      </c>
    </row>
    <row r="136">
      <c r="A136" t="n">
        <v>4086</v>
      </c>
      <c r="B136" t="inlineStr">
        <is>
          <t>Arcos</t>
        </is>
      </c>
      <c r="C136" s="551" t="n">
        <v>45778</v>
      </c>
      <c r="D136" t="inlineStr">
        <is>
          <t>04/2025</t>
        </is>
      </c>
      <c r="E136" t="inlineStr">
        <is>
          <t>MAIONESE DE SRIRACHA</t>
        </is>
      </c>
      <c r="F136" t="inlineStr">
        <is>
          <t>QUILOGRAMA</t>
        </is>
      </c>
      <c r="G136" t="n">
        <v>3.6</v>
      </c>
      <c r="H136" t="inlineStr">
        <is>
          <t>ALIMENTOS</t>
        </is>
      </c>
      <c r="I136" t="n">
        <v>31.23</v>
      </c>
      <c r="J136" t="n">
        <v>112.43</v>
      </c>
    </row>
    <row r="137">
      <c r="A137" t="n">
        <v>157</v>
      </c>
      <c r="B137" t="inlineStr">
        <is>
          <t>Arcos</t>
        </is>
      </c>
      <c r="C137" s="551" t="n">
        <v>45597</v>
      </c>
      <c r="D137" t="inlineStr">
        <is>
          <t>10/2024</t>
        </is>
      </c>
      <c r="E137" t="inlineStr">
        <is>
          <t>HOMUS</t>
        </is>
      </c>
      <c r="F137" t="inlineStr">
        <is>
          <t>QUILOGRAMA</t>
        </is>
      </c>
      <c r="G137" t="n">
        <v>24.34</v>
      </c>
      <c r="H137" t="inlineStr">
        <is>
          <t>ALIMENTOS</t>
        </is>
      </c>
      <c r="I137" t="n">
        <v>25.98</v>
      </c>
      <c r="J137" t="n">
        <v>632.35</v>
      </c>
    </row>
    <row r="138">
      <c r="A138" t="n">
        <v>250</v>
      </c>
      <c r="B138" t="inlineStr">
        <is>
          <t>Arcos</t>
        </is>
      </c>
      <c r="C138" s="551" t="n">
        <v>45627</v>
      </c>
      <c r="D138" t="inlineStr">
        <is>
          <t>11/2024</t>
        </is>
      </c>
      <c r="E138" t="inlineStr">
        <is>
          <t>HOMUS</t>
        </is>
      </c>
      <c r="F138" t="inlineStr">
        <is>
          <t>QUILOGRAMA</t>
        </is>
      </c>
      <c r="G138" t="n">
        <v>12.1</v>
      </c>
      <c r="H138" t="inlineStr">
        <is>
          <t>ALIMENTOS</t>
        </is>
      </c>
      <c r="I138" t="n">
        <v>25.98</v>
      </c>
      <c r="J138" t="n">
        <v>314.36</v>
      </c>
    </row>
    <row r="139">
      <c r="A139" t="n">
        <v>991</v>
      </c>
      <c r="B139" t="inlineStr">
        <is>
          <t>Arcos</t>
        </is>
      </c>
      <c r="C139" s="551" t="n">
        <v>45658</v>
      </c>
      <c r="D139" t="inlineStr">
        <is>
          <t>12/2024</t>
        </is>
      </c>
      <c r="E139" t="inlineStr">
        <is>
          <t>HOMUS</t>
        </is>
      </c>
      <c r="F139" t="inlineStr">
        <is>
          <t>QUILOGRAMA</t>
        </is>
      </c>
      <c r="G139" t="n">
        <v>14.8</v>
      </c>
      <c r="H139" t="inlineStr">
        <is>
          <t>ALIMENTOS</t>
        </is>
      </c>
      <c r="I139" t="n">
        <v>25.98</v>
      </c>
      <c r="J139" t="n">
        <v>384.5</v>
      </c>
    </row>
    <row r="140">
      <c r="A140" t="n">
        <v>1745</v>
      </c>
      <c r="B140" t="inlineStr">
        <is>
          <t>Arcos</t>
        </is>
      </c>
      <c r="C140" s="551" t="n">
        <v>45689</v>
      </c>
      <c r="D140" t="inlineStr">
        <is>
          <t>01/2025</t>
        </is>
      </c>
      <c r="E140" t="inlineStr">
        <is>
          <t>HOMUS</t>
        </is>
      </c>
      <c r="F140" t="inlineStr">
        <is>
          <t>QUILOGRAMA</t>
        </is>
      </c>
      <c r="G140" t="n">
        <v>11.68</v>
      </c>
      <c r="H140" t="inlineStr">
        <is>
          <t>ALIMENTOS</t>
        </is>
      </c>
      <c r="I140" t="n">
        <v>25.98</v>
      </c>
      <c r="J140" t="n">
        <v>303.45</v>
      </c>
    </row>
    <row r="141">
      <c r="A141" t="n">
        <v>2221</v>
      </c>
      <c r="B141" t="inlineStr">
        <is>
          <t>Arcos</t>
        </is>
      </c>
      <c r="C141" s="551" t="n">
        <v>45717</v>
      </c>
      <c r="D141" t="inlineStr">
        <is>
          <t>02/2025</t>
        </is>
      </c>
      <c r="E141" t="inlineStr">
        <is>
          <t>HOMUS</t>
        </is>
      </c>
      <c r="F141" t="inlineStr">
        <is>
          <t>QUILOGRAMA</t>
        </is>
      </c>
      <c r="G141" t="n">
        <v>12.34</v>
      </c>
      <c r="H141" t="inlineStr">
        <is>
          <t>ALIMENTOS</t>
        </is>
      </c>
      <c r="I141" t="n">
        <v>25.98</v>
      </c>
      <c r="J141" t="n">
        <v>320.59</v>
      </c>
    </row>
    <row r="142">
      <c r="A142" t="n">
        <v>3351</v>
      </c>
      <c r="B142" t="inlineStr">
        <is>
          <t>Arcos</t>
        </is>
      </c>
      <c r="C142" s="551" t="n">
        <v>45748</v>
      </c>
      <c r="D142" t="inlineStr">
        <is>
          <t>03/2025</t>
        </is>
      </c>
      <c r="E142" t="inlineStr">
        <is>
          <t>HOMUS</t>
        </is>
      </c>
      <c r="F142" t="inlineStr">
        <is>
          <t>QUILOGRAMA</t>
        </is>
      </c>
      <c r="G142" t="n">
        <v>12.44</v>
      </c>
      <c r="H142" t="inlineStr">
        <is>
          <t>ALIMENTOS</t>
        </is>
      </c>
      <c r="I142" t="n">
        <v>25.98</v>
      </c>
      <c r="J142" t="n">
        <v>323.19</v>
      </c>
    </row>
    <row r="143">
      <c r="A143" t="n">
        <v>4084</v>
      </c>
      <c r="B143" t="inlineStr">
        <is>
          <t>Arcos</t>
        </is>
      </c>
      <c r="C143" s="551" t="n">
        <v>45778</v>
      </c>
      <c r="D143" t="inlineStr">
        <is>
          <t>04/2025</t>
        </is>
      </c>
      <c r="E143" t="inlineStr">
        <is>
          <t>HOMUS</t>
        </is>
      </c>
      <c r="F143" t="inlineStr">
        <is>
          <t>QUILOGRAMA</t>
        </is>
      </c>
      <c r="G143" t="n">
        <v>2.2</v>
      </c>
      <c r="H143" t="inlineStr">
        <is>
          <t>ALIMENTOS</t>
        </is>
      </c>
      <c r="I143" t="n">
        <v>25.98</v>
      </c>
      <c r="J143" t="n">
        <v>57.16</v>
      </c>
    </row>
    <row r="144">
      <c r="A144" t="n">
        <v>4719</v>
      </c>
      <c r="B144" t="inlineStr">
        <is>
          <t>Arcos</t>
        </is>
      </c>
      <c r="C144" s="551" t="n">
        <v>45809</v>
      </c>
      <c r="D144" t="inlineStr">
        <is>
          <t>05/2025</t>
        </is>
      </c>
      <c r="E144" t="inlineStr">
        <is>
          <t>HOMUS</t>
        </is>
      </c>
      <c r="F144" t="inlineStr">
        <is>
          <t>QUILOGRAMA</t>
        </is>
      </c>
      <c r="G144" t="n">
        <v>13.68</v>
      </c>
      <c r="H144" t="inlineStr">
        <is>
          <t>ALIMENTOS</t>
        </is>
      </c>
      <c r="I144" t="n">
        <v>25.98</v>
      </c>
      <c r="J144" t="n">
        <v>355.41</v>
      </c>
    </row>
    <row r="145">
      <c r="A145" t="n">
        <v>5094</v>
      </c>
      <c r="B145" t="inlineStr">
        <is>
          <t>Arcos</t>
        </is>
      </c>
      <c r="C145" s="551" t="n">
        <v>45839</v>
      </c>
      <c r="D145" t="inlineStr">
        <is>
          <t>06/2025</t>
        </is>
      </c>
      <c r="E145" t="inlineStr">
        <is>
          <t>HOMUS</t>
        </is>
      </c>
      <c r="F145" t="inlineStr">
        <is>
          <t>QUILOGRAMA</t>
        </is>
      </c>
      <c r="G145" t="n">
        <v>12.46</v>
      </c>
      <c r="H145" t="inlineStr">
        <is>
          <t>ALIMENTOS</t>
        </is>
      </c>
      <c r="I145" t="n">
        <v>25.98</v>
      </c>
      <c r="J145" t="n">
        <v>323.71</v>
      </c>
    </row>
    <row r="146">
      <c r="A146" t="n">
        <v>5833</v>
      </c>
      <c r="B146" t="inlineStr">
        <is>
          <t>Arcos</t>
        </is>
      </c>
      <c r="C146" s="551" t="n">
        <v>45870</v>
      </c>
      <c r="D146" t="inlineStr">
        <is>
          <t>07/2025</t>
        </is>
      </c>
      <c r="E146" t="inlineStr">
        <is>
          <t>HOMUS</t>
        </is>
      </c>
      <c r="F146" t="inlineStr">
        <is>
          <t>QUILOGRAMA</t>
        </is>
      </c>
      <c r="G146" t="n">
        <v>17.2</v>
      </c>
      <c r="H146" t="inlineStr">
        <is>
          <t>ALIMENTOS</t>
        </is>
      </c>
      <c r="I146" t="n">
        <v>25.98</v>
      </c>
      <c r="J146" t="n">
        <v>446.86</v>
      </c>
    </row>
    <row r="147">
      <c r="A147" t="n">
        <v>6534</v>
      </c>
      <c r="B147" t="inlineStr">
        <is>
          <t>Arcos</t>
        </is>
      </c>
      <c r="C147" s="551" t="n">
        <v>45901</v>
      </c>
      <c r="D147" t="inlineStr">
        <is>
          <t>08/2025</t>
        </is>
      </c>
      <c r="E147" t="inlineStr">
        <is>
          <t>HOMUS</t>
        </is>
      </c>
      <c r="F147" t="inlineStr">
        <is>
          <t>QUILOGRAMA</t>
        </is>
      </c>
      <c r="G147" t="n">
        <v>4.17</v>
      </c>
      <c r="H147" t="inlineStr">
        <is>
          <t>ALIMENTOS</t>
        </is>
      </c>
      <c r="I147" t="n">
        <v>25.98</v>
      </c>
      <c r="J147" t="n">
        <v>108.34</v>
      </c>
    </row>
    <row r="148">
      <c r="A148" t="n">
        <v>7072</v>
      </c>
      <c r="B148" t="inlineStr">
        <is>
          <t>Arcos</t>
        </is>
      </c>
      <c r="C148" s="551" t="n">
        <v>45931</v>
      </c>
      <c r="D148" t="inlineStr">
        <is>
          <t>09/2025</t>
        </is>
      </c>
      <c r="E148" t="inlineStr">
        <is>
          <t>HOMUS</t>
        </is>
      </c>
      <c r="F148" t="inlineStr">
        <is>
          <t>QUILOGRAMA</t>
        </is>
      </c>
      <c r="G148" t="n">
        <v>7.58</v>
      </c>
      <c r="H148" t="inlineStr">
        <is>
          <t>ALIMENTOS</t>
        </is>
      </c>
      <c r="I148" t="n">
        <v>25.98</v>
      </c>
      <c r="J148" t="n">
        <v>196.93</v>
      </c>
    </row>
    <row r="149">
      <c r="A149" t="n">
        <v>7529</v>
      </c>
      <c r="B149" t="inlineStr">
        <is>
          <t>Arcos</t>
        </is>
      </c>
      <c r="C149" s="551" t="n">
        <v>45962</v>
      </c>
      <c r="D149" t="inlineStr">
        <is>
          <t>10/2025</t>
        </is>
      </c>
      <c r="E149" t="inlineStr">
        <is>
          <t>HOMUS</t>
        </is>
      </c>
      <c r="F149" t="inlineStr">
        <is>
          <t>QUILOGRAMA</t>
        </is>
      </c>
      <c r="G149" t="n">
        <v>9.06</v>
      </c>
      <c r="H149" t="inlineStr">
        <is>
          <t>ALIMENTOS</t>
        </is>
      </c>
      <c r="I149" t="n">
        <v>25.98</v>
      </c>
      <c r="J149" t="n">
        <v>235.38</v>
      </c>
    </row>
    <row r="150">
      <c r="A150" t="n">
        <v>7779</v>
      </c>
      <c r="B150" t="inlineStr">
        <is>
          <t>Arcos</t>
        </is>
      </c>
      <c r="C150" s="551" t="n">
        <v>45992</v>
      </c>
      <c r="D150" t="inlineStr">
        <is>
          <t>11/2025</t>
        </is>
      </c>
      <c r="E150" t="inlineStr">
        <is>
          <t>HOMUS</t>
        </is>
      </c>
      <c r="F150" t="inlineStr">
        <is>
          <t>QUILOGRAMA</t>
        </is>
      </c>
      <c r="G150" t="n">
        <v>7.58</v>
      </c>
      <c r="H150" t="inlineStr">
        <is>
          <t>ALIMENTOS</t>
        </is>
      </c>
      <c r="I150" t="n">
        <v>25.98</v>
      </c>
      <c r="J150" t="n">
        <v>196.93</v>
      </c>
    </row>
    <row r="151">
      <c r="A151" t="n">
        <v>158</v>
      </c>
      <c r="B151" t="inlineStr">
        <is>
          <t>Arcos</t>
        </is>
      </c>
      <c r="C151" s="551" t="n">
        <v>45597</v>
      </c>
      <c r="D151" t="inlineStr">
        <is>
          <t>10/2024</t>
        </is>
      </c>
      <c r="E151" t="inlineStr">
        <is>
          <t>BOLINHO DE ARROZ</t>
        </is>
      </c>
      <c r="F151" t="inlineStr">
        <is>
          <t>QUILOGRAMA</t>
        </is>
      </c>
      <c r="G151" t="n">
        <v>42</v>
      </c>
      <c r="H151" t="inlineStr">
        <is>
          <t>ALIMENTOS</t>
        </is>
      </c>
      <c r="I151" t="n">
        <v>26.54</v>
      </c>
      <c r="J151" t="n">
        <v>1114.68</v>
      </c>
    </row>
    <row r="152">
      <c r="A152" t="n">
        <v>251</v>
      </c>
      <c r="B152" t="inlineStr">
        <is>
          <t>Arcos</t>
        </is>
      </c>
      <c r="C152" s="551" t="n">
        <v>45627</v>
      </c>
      <c r="D152" t="inlineStr">
        <is>
          <t>11/2024</t>
        </is>
      </c>
      <c r="E152" t="inlineStr">
        <is>
          <t>BOLINHO DE ARROZ</t>
        </is>
      </c>
      <c r="F152" t="inlineStr">
        <is>
          <t>QUILOGRAMA</t>
        </is>
      </c>
      <c r="G152" t="n">
        <v>10.8</v>
      </c>
      <c r="H152" t="inlineStr">
        <is>
          <t>ALIMENTOS</t>
        </is>
      </c>
      <c r="I152" t="n">
        <v>26.54</v>
      </c>
      <c r="J152" t="n">
        <v>286.63</v>
      </c>
    </row>
    <row r="153">
      <c r="A153" t="n">
        <v>974</v>
      </c>
      <c r="B153" t="inlineStr">
        <is>
          <t>Arcos</t>
        </is>
      </c>
      <c r="C153" s="551" t="n">
        <v>45658</v>
      </c>
      <c r="D153" t="inlineStr">
        <is>
          <t>12/2024</t>
        </is>
      </c>
      <c r="E153" t="inlineStr">
        <is>
          <t>BOLINHO DE ARROZ</t>
        </is>
      </c>
      <c r="F153" t="inlineStr">
        <is>
          <t>QUILOGRAMA</t>
        </is>
      </c>
      <c r="G153" t="n">
        <v>38.46</v>
      </c>
      <c r="H153" t="inlineStr">
        <is>
          <t>ALIMENTOS</t>
        </is>
      </c>
      <c r="I153" t="n">
        <v>26.54</v>
      </c>
      <c r="J153" t="n">
        <v>1020.73</v>
      </c>
    </row>
    <row r="154">
      <c r="A154" t="n">
        <v>1716</v>
      </c>
      <c r="B154" t="inlineStr">
        <is>
          <t>Arcos</t>
        </is>
      </c>
      <c r="C154" s="551" t="n">
        <v>45689</v>
      </c>
      <c r="D154" t="inlineStr">
        <is>
          <t>01/2025</t>
        </is>
      </c>
      <c r="E154" t="inlineStr">
        <is>
          <t>BOLINHO DE ARROZ</t>
        </is>
      </c>
      <c r="F154" t="inlineStr">
        <is>
          <t>QUILOGRAMA</t>
        </is>
      </c>
      <c r="G154" t="n">
        <v>20.2</v>
      </c>
      <c r="H154" t="inlineStr">
        <is>
          <t>ALIMENTOS</t>
        </is>
      </c>
      <c r="I154" t="n">
        <v>26.54</v>
      </c>
      <c r="J154" t="n">
        <v>536.11</v>
      </c>
    </row>
    <row r="155">
      <c r="A155" t="n">
        <v>2192</v>
      </c>
      <c r="B155" t="inlineStr">
        <is>
          <t>Arcos</t>
        </is>
      </c>
      <c r="C155" s="551" t="n">
        <v>45717</v>
      </c>
      <c r="D155" t="inlineStr">
        <is>
          <t>02/2025</t>
        </is>
      </c>
      <c r="E155" t="inlineStr">
        <is>
          <t>BOLINHO DE ARROZ</t>
        </is>
      </c>
      <c r="F155" t="inlineStr">
        <is>
          <t>QUILOGRAMA</t>
        </is>
      </c>
      <c r="G155" t="n">
        <v>19.18</v>
      </c>
      <c r="H155" t="inlineStr">
        <is>
          <t>ALIMENTOS</t>
        </is>
      </c>
      <c r="I155" t="n">
        <v>26.54</v>
      </c>
      <c r="J155" t="n">
        <v>509.04</v>
      </c>
    </row>
    <row r="156">
      <c r="A156" t="n">
        <v>3329</v>
      </c>
      <c r="B156" t="inlineStr">
        <is>
          <t>Arcos</t>
        </is>
      </c>
      <c r="C156" s="551" t="n">
        <v>45748</v>
      </c>
      <c r="D156" t="inlineStr">
        <is>
          <t>03/2025</t>
        </is>
      </c>
      <c r="E156" t="inlineStr">
        <is>
          <t>BOLINHO DE ARROZ</t>
        </is>
      </c>
      <c r="F156" t="inlineStr">
        <is>
          <t>QUILOGRAMA</t>
        </is>
      </c>
      <c r="G156" t="n">
        <v>25.28</v>
      </c>
      <c r="H156" t="inlineStr">
        <is>
          <t>ALIMENTOS</t>
        </is>
      </c>
      <c r="I156" t="n">
        <v>26.54</v>
      </c>
      <c r="J156" t="n">
        <v>670.9299999999999</v>
      </c>
    </row>
    <row r="157">
      <c r="A157" t="n">
        <v>4059</v>
      </c>
      <c r="B157" t="inlineStr">
        <is>
          <t>Arcos</t>
        </is>
      </c>
      <c r="C157" s="551" t="n">
        <v>45778</v>
      </c>
      <c r="D157" t="inlineStr">
        <is>
          <t>04/2025</t>
        </is>
      </c>
      <c r="E157" t="inlineStr">
        <is>
          <t>BOLINHO DE ARROZ</t>
        </is>
      </c>
      <c r="F157" t="inlineStr">
        <is>
          <t>QUILOGRAMA</t>
        </is>
      </c>
      <c r="G157" t="n">
        <v>14.38</v>
      </c>
      <c r="H157" t="inlineStr">
        <is>
          <t>ALIMENTOS</t>
        </is>
      </c>
      <c r="I157" t="n">
        <v>26.54</v>
      </c>
      <c r="J157" t="n">
        <v>381.65</v>
      </c>
    </row>
    <row r="158">
      <c r="A158" t="n">
        <v>4697</v>
      </c>
      <c r="B158" t="inlineStr">
        <is>
          <t>Arcos</t>
        </is>
      </c>
      <c r="C158" s="551" t="n">
        <v>45809</v>
      </c>
      <c r="D158" t="inlineStr">
        <is>
          <t>05/2025</t>
        </is>
      </c>
      <c r="E158" t="inlineStr">
        <is>
          <t>BOLINHO DE ARROZ</t>
        </is>
      </c>
      <c r="F158" t="inlineStr">
        <is>
          <t>QUILOGRAMA</t>
        </is>
      </c>
      <c r="G158" t="n">
        <v>19.4</v>
      </c>
      <c r="H158" t="inlineStr">
        <is>
          <t>ALIMENTOS</t>
        </is>
      </c>
      <c r="I158" t="n">
        <v>26.54</v>
      </c>
      <c r="J158" t="n">
        <v>514.88</v>
      </c>
    </row>
    <row r="159">
      <c r="A159" t="n">
        <v>5063</v>
      </c>
      <c r="B159" t="inlineStr">
        <is>
          <t>Arcos</t>
        </is>
      </c>
      <c r="C159" s="551" t="n">
        <v>45839</v>
      </c>
      <c r="D159" t="inlineStr">
        <is>
          <t>06/2025</t>
        </is>
      </c>
      <c r="E159" t="inlineStr">
        <is>
          <t>BOLINHO DE ARROZ</t>
        </is>
      </c>
      <c r="F159" t="inlineStr">
        <is>
          <t>QUILOGRAMA</t>
        </is>
      </c>
      <c r="G159" t="n">
        <v>17.28</v>
      </c>
      <c r="H159" t="inlineStr">
        <is>
          <t>ALIMENTOS</t>
        </is>
      </c>
      <c r="I159" t="n">
        <v>26.54</v>
      </c>
      <c r="J159" t="n">
        <v>458.61</v>
      </c>
    </row>
    <row r="160">
      <c r="A160" t="n">
        <v>5800</v>
      </c>
      <c r="B160" t="inlineStr">
        <is>
          <t>Arcos</t>
        </is>
      </c>
      <c r="C160" s="551" t="n">
        <v>45870</v>
      </c>
      <c r="D160" t="inlineStr">
        <is>
          <t>07/2025</t>
        </is>
      </c>
      <c r="E160" t="inlineStr">
        <is>
          <t>BOLINHO DE ARROZ</t>
        </is>
      </c>
      <c r="F160" t="inlineStr">
        <is>
          <t>QUILOGRAMA</t>
        </is>
      </c>
      <c r="G160" t="n">
        <v>1.2</v>
      </c>
      <c r="H160" t="inlineStr">
        <is>
          <t>ALIMENTOS</t>
        </is>
      </c>
      <c r="I160" t="n">
        <v>26.54</v>
      </c>
      <c r="J160" t="n">
        <v>31.85</v>
      </c>
    </row>
    <row r="161">
      <c r="A161" t="n">
        <v>6504</v>
      </c>
      <c r="B161" t="inlineStr">
        <is>
          <t>Arcos</t>
        </is>
      </c>
      <c r="C161" s="551" t="n">
        <v>45901</v>
      </c>
      <c r="D161" t="inlineStr">
        <is>
          <t>08/2025</t>
        </is>
      </c>
      <c r="E161" t="inlineStr">
        <is>
          <t>BOLINHO DE ARROZ</t>
        </is>
      </c>
      <c r="F161" t="inlineStr">
        <is>
          <t>QUILOGRAMA</t>
        </is>
      </c>
      <c r="G161" t="n">
        <v>12.8</v>
      </c>
      <c r="H161" t="inlineStr">
        <is>
          <t>ALIMENTOS</t>
        </is>
      </c>
      <c r="I161" t="n">
        <v>26.54</v>
      </c>
      <c r="J161" t="n">
        <v>339.71</v>
      </c>
    </row>
    <row r="162">
      <c r="A162" t="n">
        <v>7049</v>
      </c>
      <c r="B162" t="inlineStr">
        <is>
          <t>Arcos</t>
        </is>
      </c>
      <c r="C162" s="551" t="n">
        <v>45931</v>
      </c>
      <c r="D162" t="inlineStr">
        <is>
          <t>09/2025</t>
        </is>
      </c>
      <c r="E162" t="inlineStr">
        <is>
          <t>BOLINHO DE ARROZ</t>
        </is>
      </c>
      <c r="F162" t="inlineStr">
        <is>
          <t>QUILOGRAMA</t>
        </is>
      </c>
      <c r="G162" t="n">
        <v>16.64</v>
      </c>
      <c r="H162" t="inlineStr">
        <is>
          <t>ALIMENTOS</t>
        </is>
      </c>
      <c r="I162" t="n">
        <v>26.54</v>
      </c>
      <c r="J162" t="n">
        <v>441.63</v>
      </c>
    </row>
    <row r="163">
      <c r="A163" t="n">
        <v>7506</v>
      </c>
      <c r="B163" t="inlineStr">
        <is>
          <t>Arcos</t>
        </is>
      </c>
      <c r="C163" s="551" t="n">
        <v>45962</v>
      </c>
      <c r="D163" t="inlineStr">
        <is>
          <t>10/2025</t>
        </is>
      </c>
      <c r="E163" t="inlineStr">
        <is>
          <t>BOLINHO DE ARROZ</t>
        </is>
      </c>
      <c r="F163" t="inlineStr">
        <is>
          <t>QUILOGRAMA</t>
        </is>
      </c>
      <c r="G163" t="n">
        <v>12.98</v>
      </c>
      <c r="H163" t="inlineStr">
        <is>
          <t>ALIMENTOS</t>
        </is>
      </c>
      <c r="I163" t="n">
        <v>26.54</v>
      </c>
      <c r="J163" t="n">
        <v>344.49</v>
      </c>
    </row>
    <row r="164">
      <c r="A164" t="n">
        <v>7756</v>
      </c>
      <c r="B164" t="inlineStr">
        <is>
          <t>Arcos</t>
        </is>
      </c>
      <c r="C164" s="551" t="n">
        <v>45992</v>
      </c>
      <c r="D164" t="inlineStr">
        <is>
          <t>11/2025</t>
        </is>
      </c>
      <c r="E164" t="inlineStr">
        <is>
          <t>BOLINHO DE ARROZ</t>
        </is>
      </c>
      <c r="F164" t="inlineStr">
        <is>
          <t>QUILOGRAMA</t>
        </is>
      </c>
      <c r="G164" t="n">
        <v>16.64</v>
      </c>
      <c r="H164" t="inlineStr">
        <is>
          <t>ALIMENTOS</t>
        </is>
      </c>
      <c r="I164" t="n">
        <v>26.54</v>
      </c>
      <c r="J164" t="n">
        <v>441.63</v>
      </c>
    </row>
    <row r="165">
      <c r="A165" t="n">
        <v>7860</v>
      </c>
      <c r="B165" t="inlineStr">
        <is>
          <t>Arcos</t>
        </is>
      </c>
      <c r="C165" s="551" t="n">
        <v>46023</v>
      </c>
      <c r="D165" t="inlineStr">
        <is>
          <t>12/2025</t>
        </is>
      </c>
      <c r="E165" t="inlineStr">
        <is>
          <t>BOLINHO DE ARROZ</t>
        </is>
      </c>
      <c r="F165" t="inlineStr">
        <is>
          <t>QUILOGRAMA</t>
        </is>
      </c>
      <c r="G165" t="n">
        <v>12.8</v>
      </c>
      <c r="H165" t="inlineStr">
        <is>
          <t>ALIMENTOS</t>
        </is>
      </c>
      <c r="I165" t="n">
        <v>26.54</v>
      </c>
      <c r="J165" t="n">
        <v>339.71</v>
      </c>
    </row>
    <row r="166">
      <c r="A166" t="n">
        <v>8338</v>
      </c>
      <c r="B166" t="inlineStr">
        <is>
          <t>Arcos</t>
        </is>
      </c>
      <c r="C166" s="551" t="n">
        <v>46054</v>
      </c>
      <c r="D166" t="inlineStr">
        <is>
          <t>01/2026</t>
        </is>
      </c>
      <c r="E166" t="inlineStr">
        <is>
          <t>BOLINHO DE ARROZ</t>
        </is>
      </c>
      <c r="F166" t="inlineStr">
        <is>
          <t>QUILOGRAMA</t>
        </is>
      </c>
      <c r="G166" t="n">
        <v>6.14</v>
      </c>
      <c r="H166" t="inlineStr">
        <is>
          <t>ALIMENTOS</t>
        </is>
      </c>
      <c r="I166" t="n">
        <v>26.54</v>
      </c>
      <c r="J166" t="n">
        <v>162.96</v>
      </c>
    </row>
    <row r="167">
      <c r="A167" t="n">
        <v>8813</v>
      </c>
      <c r="B167" t="inlineStr">
        <is>
          <t>Arcos</t>
        </is>
      </c>
      <c r="C167" s="551" t="n">
        <v>46082</v>
      </c>
      <c r="D167" t="inlineStr">
        <is>
          <t>02/2026</t>
        </is>
      </c>
      <c r="E167" t="inlineStr">
        <is>
          <t>BOLINHO DE ARROZ</t>
        </is>
      </c>
      <c r="F167" t="inlineStr">
        <is>
          <t>QUILOGRAMA</t>
        </is>
      </c>
      <c r="G167" t="n">
        <v>21.24</v>
      </c>
      <c r="H167" t="inlineStr">
        <is>
          <t>ALIMENTOS</t>
        </is>
      </c>
      <c r="I167" t="n">
        <v>26.54</v>
      </c>
      <c r="J167" t="n">
        <v>563.71</v>
      </c>
    </row>
    <row r="168">
      <c r="A168" t="n">
        <v>10105</v>
      </c>
      <c r="B168" t="inlineStr">
        <is>
          <t>Arcos</t>
        </is>
      </c>
      <c r="C168" s="551" t="n">
        <v>46143</v>
      </c>
      <c r="D168" t="inlineStr">
        <is>
          <t>04/2026</t>
        </is>
      </c>
      <c r="E168" t="inlineStr">
        <is>
          <t>BOLINHO DE ARROZ</t>
        </is>
      </c>
      <c r="F168" t="inlineStr">
        <is>
          <t>QUILOGRAMA</t>
        </is>
      </c>
      <c r="G168" t="n">
        <v>5</v>
      </c>
      <c r="H168" t="inlineStr">
        <is>
          <t>ALIMENTOS</t>
        </is>
      </c>
      <c r="I168" t="n">
        <v>26.54</v>
      </c>
      <c r="J168" t="n">
        <v>132.7</v>
      </c>
    </row>
    <row r="169">
      <c r="A169" t="n">
        <v>10825</v>
      </c>
      <c r="B169" t="inlineStr">
        <is>
          <t>Arcos</t>
        </is>
      </c>
      <c r="C169" s="551" t="n">
        <v>46174</v>
      </c>
      <c r="D169" t="inlineStr">
        <is>
          <t>05/2026</t>
        </is>
      </c>
      <c r="E169" t="inlineStr">
        <is>
          <t>BOLINHO DE ARROZ</t>
        </is>
      </c>
      <c r="F169" t="inlineStr">
        <is>
          <t>QUILOGRAMA</t>
        </is>
      </c>
      <c r="G169" t="n">
        <v>27.44</v>
      </c>
      <c r="H169" t="inlineStr">
        <is>
          <t>ALIMENTOS</t>
        </is>
      </c>
      <c r="I169" t="n">
        <v>26.54</v>
      </c>
      <c r="J169" t="n">
        <v>728.26</v>
      </c>
    </row>
    <row r="170">
      <c r="A170" t="n">
        <v>159</v>
      </c>
      <c r="B170" t="inlineStr">
        <is>
          <t>Arcos</t>
        </is>
      </c>
      <c r="C170" s="551" t="n">
        <v>45597</v>
      </c>
      <c r="D170" t="inlineStr">
        <is>
          <t>10/2024</t>
        </is>
      </c>
      <c r="E170" t="inlineStr">
        <is>
          <t>GREMOLATA DE ERVAS</t>
        </is>
      </c>
      <c r="F170" t="inlineStr">
        <is>
          <t>QUILOGRAMA</t>
        </is>
      </c>
      <c r="G170" t="n">
        <v>1.94</v>
      </c>
      <c r="H170" t="inlineStr">
        <is>
          <t>ALIMENTOS</t>
        </is>
      </c>
      <c r="I170" t="n">
        <v>55.04</v>
      </c>
      <c r="J170" t="n">
        <v>106.78</v>
      </c>
    </row>
    <row r="171">
      <c r="A171" t="n">
        <v>1744</v>
      </c>
      <c r="B171" t="inlineStr">
        <is>
          <t>Arcos</t>
        </is>
      </c>
      <c r="C171" s="551" t="n">
        <v>45689</v>
      </c>
      <c r="D171" t="inlineStr">
        <is>
          <t>01/2025</t>
        </is>
      </c>
      <c r="E171" t="inlineStr">
        <is>
          <t>GREMOLATA DE ERVAS</t>
        </is>
      </c>
      <c r="F171" t="inlineStr">
        <is>
          <t>QUILOGRAMA</t>
        </is>
      </c>
      <c r="G171" t="n">
        <v>2.23</v>
      </c>
      <c r="H171" t="inlineStr">
        <is>
          <t>ALIMENTOS</t>
        </is>
      </c>
      <c r="I171" t="n">
        <v>55.04</v>
      </c>
      <c r="J171" t="n">
        <v>122.74</v>
      </c>
    </row>
    <row r="172">
      <c r="A172" t="n">
        <v>2220</v>
      </c>
      <c r="B172" t="inlineStr">
        <is>
          <t>Arcos</t>
        </is>
      </c>
      <c r="C172" s="551" t="n">
        <v>45717</v>
      </c>
      <c r="D172" t="inlineStr">
        <is>
          <t>02/2025</t>
        </is>
      </c>
      <c r="E172" t="inlineStr">
        <is>
          <t>GREMOLATA DE ERVAS</t>
        </is>
      </c>
      <c r="F172" t="inlineStr">
        <is>
          <t>QUILOGRAMA</t>
        </is>
      </c>
      <c r="G172" t="n">
        <v>0.99</v>
      </c>
      <c r="H172" t="inlineStr">
        <is>
          <t>ALIMENTOS</t>
        </is>
      </c>
      <c r="I172" t="n">
        <v>55.04</v>
      </c>
      <c r="J172" t="n">
        <v>54.49</v>
      </c>
    </row>
    <row r="173">
      <c r="A173" t="n">
        <v>3350</v>
      </c>
      <c r="B173" t="inlineStr">
        <is>
          <t>Arcos</t>
        </is>
      </c>
      <c r="C173" s="551" t="n">
        <v>45748</v>
      </c>
      <c r="D173" t="inlineStr">
        <is>
          <t>03/2025</t>
        </is>
      </c>
      <c r="E173" t="inlineStr">
        <is>
          <t>GREMOLATA DE ERVAS</t>
        </is>
      </c>
      <c r="F173" t="inlineStr">
        <is>
          <t>QUILOGRAMA</t>
        </is>
      </c>
      <c r="G173" t="n">
        <v>0.5</v>
      </c>
      <c r="H173" t="inlineStr">
        <is>
          <t>ALIMENTOS</t>
        </is>
      </c>
      <c r="I173" t="n">
        <v>55.04</v>
      </c>
      <c r="J173" t="n">
        <v>27.52</v>
      </c>
    </row>
    <row r="174">
      <c r="A174" t="n">
        <v>4082</v>
      </c>
      <c r="B174" t="inlineStr">
        <is>
          <t>Arcos</t>
        </is>
      </c>
      <c r="C174" s="551" t="n">
        <v>45778</v>
      </c>
      <c r="D174" t="inlineStr">
        <is>
          <t>04/2025</t>
        </is>
      </c>
      <c r="E174" t="inlineStr">
        <is>
          <t>GREMOLATA DE ERVAS</t>
        </is>
      </c>
      <c r="F174" t="inlineStr">
        <is>
          <t>QUILOGRAMA</t>
        </is>
      </c>
      <c r="G174" t="n">
        <v>2.93</v>
      </c>
      <c r="H174" t="inlineStr">
        <is>
          <t>ALIMENTOS</t>
        </is>
      </c>
      <c r="I174" t="n">
        <v>55.04</v>
      </c>
      <c r="J174" t="n">
        <v>161.27</v>
      </c>
    </row>
    <row r="175">
      <c r="A175" t="n">
        <v>4718</v>
      </c>
      <c r="B175" t="inlineStr">
        <is>
          <t>Arcos</t>
        </is>
      </c>
      <c r="C175" s="551" t="n">
        <v>45809</v>
      </c>
      <c r="D175" t="inlineStr">
        <is>
          <t>05/2025</t>
        </is>
      </c>
      <c r="E175" t="inlineStr">
        <is>
          <t>GREMOLATA DE ERVAS</t>
        </is>
      </c>
      <c r="F175" t="inlineStr">
        <is>
          <t>QUILOGRAMA</t>
        </is>
      </c>
      <c r="G175" t="n">
        <v>3.89</v>
      </c>
      <c r="H175" t="inlineStr">
        <is>
          <t>ALIMENTOS</t>
        </is>
      </c>
      <c r="I175" t="n">
        <v>55.04</v>
      </c>
      <c r="J175" t="n">
        <v>214.11</v>
      </c>
    </row>
    <row r="176">
      <c r="A176" t="n">
        <v>5092</v>
      </c>
      <c r="B176" t="inlineStr">
        <is>
          <t>Arcos</t>
        </is>
      </c>
      <c r="C176" s="551" t="n">
        <v>45839</v>
      </c>
      <c r="D176" t="inlineStr">
        <is>
          <t>06/2025</t>
        </is>
      </c>
      <c r="E176" t="inlineStr">
        <is>
          <t>GREMOLATA DE ERVAS</t>
        </is>
      </c>
      <c r="F176" t="inlineStr">
        <is>
          <t>QUILOGRAMA</t>
        </is>
      </c>
      <c r="G176" t="n">
        <v>1.39</v>
      </c>
      <c r="H176" t="inlineStr">
        <is>
          <t>ALIMENTOS</t>
        </is>
      </c>
      <c r="I176" t="n">
        <v>55.04</v>
      </c>
      <c r="J176" t="n">
        <v>76.51000000000001</v>
      </c>
    </row>
    <row r="177">
      <c r="A177" t="n">
        <v>5831</v>
      </c>
      <c r="B177" t="inlineStr">
        <is>
          <t>Arcos</t>
        </is>
      </c>
      <c r="C177" s="551" t="n">
        <v>45870</v>
      </c>
      <c r="D177" t="inlineStr">
        <is>
          <t>07/2025</t>
        </is>
      </c>
      <c r="E177" t="inlineStr">
        <is>
          <t>GREMOLATA DE ERVAS</t>
        </is>
      </c>
      <c r="F177" t="inlineStr">
        <is>
          <t>QUILOGRAMA</t>
        </is>
      </c>
      <c r="G177" t="n">
        <v>3.87</v>
      </c>
      <c r="H177" t="inlineStr">
        <is>
          <t>ALIMENTOS</t>
        </is>
      </c>
      <c r="I177" t="n">
        <v>55.04</v>
      </c>
      <c r="J177" t="n">
        <v>213</v>
      </c>
    </row>
    <row r="178">
      <c r="A178" t="n">
        <v>6532</v>
      </c>
      <c r="B178" t="inlineStr">
        <is>
          <t>Arcos</t>
        </is>
      </c>
      <c r="C178" s="551" t="n">
        <v>45901</v>
      </c>
      <c r="D178" t="inlineStr">
        <is>
          <t>08/2025</t>
        </is>
      </c>
      <c r="E178" t="inlineStr">
        <is>
          <t>GREMOLATA DE ERVAS</t>
        </is>
      </c>
      <c r="F178" t="inlineStr">
        <is>
          <t>QUILOGRAMA</t>
        </is>
      </c>
      <c r="G178" t="n">
        <v>1.65</v>
      </c>
      <c r="H178" t="inlineStr">
        <is>
          <t>ALIMENTOS</t>
        </is>
      </c>
      <c r="I178" t="n">
        <v>55.04</v>
      </c>
      <c r="J178" t="n">
        <v>90.81999999999999</v>
      </c>
    </row>
    <row r="179">
      <c r="A179" t="n">
        <v>7071</v>
      </c>
      <c r="B179" t="inlineStr">
        <is>
          <t>Arcos</t>
        </is>
      </c>
      <c r="C179" s="551" t="n">
        <v>45931</v>
      </c>
      <c r="D179" t="inlineStr">
        <is>
          <t>09/2025</t>
        </is>
      </c>
      <c r="E179" t="inlineStr">
        <is>
          <t>GREMOLATA DE ERVAS</t>
        </is>
      </c>
      <c r="F179" t="inlineStr">
        <is>
          <t>QUILOGRAMA</t>
        </is>
      </c>
      <c r="G179" t="n">
        <v>3.65</v>
      </c>
      <c r="H179" t="inlineStr">
        <is>
          <t>ALIMENTOS</t>
        </is>
      </c>
      <c r="I179" t="n">
        <v>55.04</v>
      </c>
      <c r="J179" t="n">
        <v>200.9</v>
      </c>
    </row>
    <row r="180">
      <c r="A180" t="n">
        <v>7528</v>
      </c>
      <c r="B180" t="inlineStr">
        <is>
          <t>Arcos</t>
        </is>
      </c>
      <c r="C180" s="551" t="n">
        <v>45962</v>
      </c>
      <c r="D180" t="inlineStr">
        <is>
          <t>10/2025</t>
        </is>
      </c>
      <c r="E180" t="inlineStr">
        <is>
          <t>GREMOLATA DE ERVAS</t>
        </is>
      </c>
      <c r="F180" t="inlineStr">
        <is>
          <t>QUILOGRAMA</t>
        </is>
      </c>
      <c r="G180" t="n">
        <v>3.6</v>
      </c>
      <c r="H180" t="inlineStr">
        <is>
          <t>ALIMENTOS</t>
        </is>
      </c>
      <c r="I180" t="n">
        <v>55.04</v>
      </c>
      <c r="J180" t="n">
        <v>198.14</v>
      </c>
    </row>
    <row r="181">
      <c r="A181" t="n">
        <v>7778</v>
      </c>
      <c r="B181" t="inlineStr">
        <is>
          <t>Arcos</t>
        </is>
      </c>
      <c r="C181" s="551" t="n">
        <v>45992</v>
      </c>
      <c r="D181" t="inlineStr">
        <is>
          <t>11/2025</t>
        </is>
      </c>
      <c r="E181" t="inlineStr">
        <is>
          <t>GREMOLATA DE ERVAS</t>
        </is>
      </c>
      <c r="F181" t="inlineStr">
        <is>
          <t>QUILOGRAMA</t>
        </is>
      </c>
      <c r="G181" t="n">
        <v>3.65</v>
      </c>
      <c r="H181" t="inlineStr">
        <is>
          <t>ALIMENTOS</t>
        </is>
      </c>
      <c r="I181" t="n">
        <v>55.04</v>
      </c>
      <c r="J181" t="n">
        <v>200.9</v>
      </c>
    </row>
    <row r="182">
      <c r="A182" t="n">
        <v>7881</v>
      </c>
      <c r="B182" t="inlineStr">
        <is>
          <t>Arcos</t>
        </is>
      </c>
      <c r="C182" s="551" t="n">
        <v>46023</v>
      </c>
      <c r="D182" t="inlineStr">
        <is>
          <t>12/2025</t>
        </is>
      </c>
      <c r="E182" t="inlineStr">
        <is>
          <t>GREMOLATA DE ERVAS</t>
        </is>
      </c>
      <c r="F182" t="inlineStr">
        <is>
          <t>QUILOGRAMA</t>
        </is>
      </c>
      <c r="G182" t="n">
        <v>0.92</v>
      </c>
      <c r="H182" t="inlineStr">
        <is>
          <t>ALIMENTOS</t>
        </is>
      </c>
      <c r="I182" t="n">
        <v>55.04</v>
      </c>
      <c r="J182" t="n">
        <v>50.64</v>
      </c>
    </row>
    <row r="183">
      <c r="A183" t="n">
        <v>8364</v>
      </c>
      <c r="B183" t="inlineStr">
        <is>
          <t>Arcos</t>
        </is>
      </c>
      <c r="C183" s="551" t="n">
        <v>46054</v>
      </c>
      <c r="D183" t="inlineStr">
        <is>
          <t>01/2026</t>
        </is>
      </c>
      <c r="E183" t="inlineStr">
        <is>
          <t>GREMOLATA DE ERVAS</t>
        </is>
      </c>
      <c r="F183" t="inlineStr">
        <is>
          <t>QUILOGRAMA</t>
        </is>
      </c>
      <c r="G183" t="n">
        <v>2.3</v>
      </c>
      <c r="H183" t="inlineStr">
        <is>
          <t>ALIMENTOS</t>
        </is>
      </c>
      <c r="I183" t="n">
        <v>55.04</v>
      </c>
      <c r="J183" t="n">
        <v>126.59</v>
      </c>
    </row>
    <row r="184">
      <c r="A184" t="n">
        <v>8848</v>
      </c>
      <c r="B184" t="inlineStr">
        <is>
          <t>Arcos</t>
        </is>
      </c>
      <c r="C184" s="551" t="n">
        <v>46082</v>
      </c>
      <c r="D184" t="inlineStr">
        <is>
          <t>02/2026</t>
        </is>
      </c>
      <c r="E184" t="inlineStr">
        <is>
          <t>GREMOLATA DE ERVAS</t>
        </is>
      </c>
      <c r="F184" t="inlineStr">
        <is>
          <t>QUILOGRAMA</t>
        </is>
      </c>
      <c r="G184" t="n">
        <v>0.92</v>
      </c>
      <c r="H184" t="inlineStr">
        <is>
          <t>ALIMENTOS</t>
        </is>
      </c>
      <c r="I184" t="n">
        <v>55.04</v>
      </c>
      <c r="J184" t="n">
        <v>50.64</v>
      </c>
    </row>
    <row r="185">
      <c r="A185" t="n">
        <v>9609</v>
      </c>
      <c r="B185" t="inlineStr">
        <is>
          <t>Arcos</t>
        </is>
      </c>
      <c r="C185" s="551" t="n">
        <v>46113</v>
      </c>
      <c r="D185" t="inlineStr">
        <is>
          <t>03/2026</t>
        </is>
      </c>
      <c r="E185" t="inlineStr">
        <is>
          <t>GREMOLATA DE ERVAS</t>
        </is>
      </c>
      <c r="F185" t="inlineStr">
        <is>
          <t>QUILOGRAMA</t>
        </is>
      </c>
      <c r="G185" t="n">
        <v>0.51</v>
      </c>
      <c r="H185" t="inlineStr">
        <is>
          <t>ALIMENTOS</t>
        </is>
      </c>
      <c r="I185" t="n">
        <v>55.04</v>
      </c>
      <c r="J185" t="n">
        <v>28.07</v>
      </c>
    </row>
    <row r="186">
      <c r="A186" t="n">
        <v>10140</v>
      </c>
      <c r="B186" t="inlineStr">
        <is>
          <t>Arcos</t>
        </is>
      </c>
      <c r="C186" s="551" t="n">
        <v>46143</v>
      </c>
      <c r="D186" t="inlineStr">
        <is>
          <t>04/2026</t>
        </is>
      </c>
      <c r="E186" t="inlineStr">
        <is>
          <t>GREMOLATA DE ERVAS</t>
        </is>
      </c>
      <c r="F186" t="inlineStr">
        <is>
          <t>QUILOGRAMA</t>
        </is>
      </c>
      <c r="G186" t="n">
        <v>0.39</v>
      </c>
      <c r="H186" t="inlineStr">
        <is>
          <t>ALIMENTOS</t>
        </is>
      </c>
      <c r="I186" t="n">
        <v>55.04</v>
      </c>
      <c r="J186" t="n">
        <v>21.47</v>
      </c>
    </row>
    <row r="187">
      <c r="A187" t="n">
        <v>10856</v>
      </c>
      <c r="B187" t="inlineStr">
        <is>
          <t>Arcos</t>
        </is>
      </c>
      <c r="C187" s="551" t="n">
        <v>46174</v>
      </c>
      <c r="D187" t="inlineStr">
        <is>
          <t>05/2026</t>
        </is>
      </c>
      <c r="E187" t="inlineStr">
        <is>
          <t>GREMOLATA DE ERVAS</t>
        </is>
      </c>
      <c r="F187" t="inlineStr">
        <is>
          <t>QUILOGRAMA</t>
        </is>
      </c>
      <c r="G187" t="n">
        <v>1.58</v>
      </c>
      <c r="H187" t="inlineStr">
        <is>
          <t>ALIMENTOS</t>
        </is>
      </c>
      <c r="I187" t="n">
        <v>55.04</v>
      </c>
      <c r="J187" t="n">
        <v>86.95999999999999</v>
      </c>
    </row>
    <row r="188">
      <c r="A188" t="n">
        <v>160</v>
      </c>
      <c r="B188" t="inlineStr">
        <is>
          <t>Arcos</t>
        </is>
      </c>
      <c r="C188" s="551" t="n">
        <v>45597</v>
      </c>
      <c r="D188" t="inlineStr">
        <is>
          <t>10/2024</t>
        </is>
      </c>
      <c r="E188" t="inlineStr">
        <is>
          <t>COCODA ASSADA</t>
        </is>
      </c>
      <c r="F188" t="inlineStr">
        <is>
          <t>QUILOGRAMA</t>
        </is>
      </c>
      <c r="G188" t="n">
        <v>2.6</v>
      </c>
      <c r="H188" t="inlineStr">
        <is>
          <t>ALIMENTOS</t>
        </is>
      </c>
      <c r="I188" t="n">
        <v>23.36</v>
      </c>
      <c r="J188" t="n">
        <v>60.74</v>
      </c>
    </row>
    <row r="189">
      <c r="A189" t="n">
        <v>252</v>
      </c>
      <c r="B189" t="inlineStr">
        <is>
          <t>Arcos</t>
        </is>
      </c>
      <c r="C189" s="551" t="n">
        <v>45627</v>
      </c>
      <c r="D189" t="inlineStr">
        <is>
          <t>11/2024</t>
        </is>
      </c>
      <c r="E189" t="inlineStr">
        <is>
          <t>COCODA ASSADA</t>
        </is>
      </c>
      <c r="F189" t="inlineStr">
        <is>
          <t>QUILOGRAMA</t>
        </is>
      </c>
      <c r="G189" t="n">
        <v>1.12</v>
      </c>
      <c r="H189" t="inlineStr">
        <is>
          <t>ALIMENTOS</t>
        </is>
      </c>
      <c r="I189" t="n">
        <v>23.36</v>
      </c>
      <c r="J189" t="n">
        <v>26.16</v>
      </c>
    </row>
    <row r="190">
      <c r="A190" t="n">
        <v>1723</v>
      </c>
      <c r="B190" t="inlineStr">
        <is>
          <t>Arcos</t>
        </is>
      </c>
      <c r="C190" s="551" t="n">
        <v>45689</v>
      </c>
      <c r="D190" t="inlineStr">
        <is>
          <t>01/2025</t>
        </is>
      </c>
      <c r="E190" t="inlineStr">
        <is>
          <t>COCODA ASSADA</t>
        </is>
      </c>
      <c r="F190" t="inlineStr">
        <is>
          <t>QUILOGRAMA</t>
        </is>
      </c>
      <c r="G190" t="n">
        <v>0.98</v>
      </c>
      <c r="H190" t="inlineStr">
        <is>
          <t>ALIMENTOS</t>
        </is>
      </c>
      <c r="I190" t="n">
        <v>23.36</v>
      </c>
      <c r="J190" t="n">
        <v>22.89</v>
      </c>
    </row>
    <row r="191">
      <c r="A191" t="n">
        <v>2199</v>
      </c>
      <c r="B191" t="inlineStr">
        <is>
          <t>Arcos</t>
        </is>
      </c>
      <c r="C191" s="551" t="n">
        <v>45717</v>
      </c>
      <c r="D191" t="inlineStr">
        <is>
          <t>02/2025</t>
        </is>
      </c>
      <c r="E191" t="inlineStr">
        <is>
          <t>COCODA ASSADA</t>
        </is>
      </c>
      <c r="F191" t="inlineStr">
        <is>
          <t>QUILOGRAMA</t>
        </is>
      </c>
      <c r="G191" t="n">
        <v>0</v>
      </c>
      <c r="H191" t="inlineStr">
        <is>
          <t>ALIMENTOS</t>
        </is>
      </c>
      <c r="I191" t="n">
        <v>23.36</v>
      </c>
      <c r="J191" t="n">
        <v>0</v>
      </c>
    </row>
    <row r="192">
      <c r="A192" t="n">
        <v>3333</v>
      </c>
      <c r="B192" t="inlineStr">
        <is>
          <t>Arcos</t>
        </is>
      </c>
      <c r="C192" s="551" t="n">
        <v>45748</v>
      </c>
      <c r="D192" t="inlineStr">
        <is>
          <t>03/2025</t>
        </is>
      </c>
      <c r="E192" t="inlineStr">
        <is>
          <t>COCODA ASSADA</t>
        </is>
      </c>
      <c r="F192" t="inlineStr">
        <is>
          <t>QUILOGRAMA</t>
        </is>
      </c>
      <c r="G192" t="n">
        <v>1.17</v>
      </c>
      <c r="H192" t="inlineStr">
        <is>
          <t>ALIMENTOS</t>
        </is>
      </c>
      <c r="I192" t="n">
        <v>23.36</v>
      </c>
      <c r="J192" t="n">
        <v>27.33</v>
      </c>
    </row>
    <row r="193">
      <c r="A193" t="n">
        <v>4063</v>
      </c>
      <c r="B193" t="inlineStr">
        <is>
          <t>Arcos</t>
        </is>
      </c>
      <c r="C193" s="551" t="n">
        <v>45778</v>
      </c>
      <c r="D193" t="inlineStr">
        <is>
          <t>04/2025</t>
        </is>
      </c>
      <c r="E193" t="inlineStr">
        <is>
          <t>COCODA ASSADA</t>
        </is>
      </c>
      <c r="F193" t="inlineStr">
        <is>
          <t>QUILOGRAMA</t>
        </is>
      </c>
      <c r="G193" t="n">
        <v>4.1</v>
      </c>
      <c r="H193" t="inlineStr">
        <is>
          <t>ALIMENTOS</t>
        </is>
      </c>
      <c r="I193" t="n">
        <v>23.36</v>
      </c>
      <c r="J193" t="n">
        <v>95.78</v>
      </c>
    </row>
    <row r="194">
      <c r="A194" t="n">
        <v>4701</v>
      </c>
      <c r="B194" t="inlineStr">
        <is>
          <t>Arcos</t>
        </is>
      </c>
      <c r="C194" s="551" t="n">
        <v>45809</v>
      </c>
      <c r="D194" t="inlineStr">
        <is>
          <t>05/2025</t>
        </is>
      </c>
      <c r="E194" t="inlineStr">
        <is>
          <t>COCODA ASSADA</t>
        </is>
      </c>
      <c r="F194" t="inlineStr">
        <is>
          <t>QUILOGRAMA</t>
        </is>
      </c>
      <c r="G194" t="n">
        <v>2.47</v>
      </c>
      <c r="H194" t="inlineStr">
        <is>
          <t>ALIMENTOS</t>
        </is>
      </c>
      <c r="I194" t="n">
        <v>23.36</v>
      </c>
      <c r="J194" t="n">
        <v>57.7</v>
      </c>
    </row>
    <row r="195">
      <c r="A195" t="n">
        <v>5068</v>
      </c>
      <c r="B195" t="inlineStr">
        <is>
          <t>Arcos</t>
        </is>
      </c>
      <c r="C195" s="551" t="n">
        <v>45839</v>
      </c>
      <c r="D195" t="inlineStr">
        <is>
          <t>06/2025</t>
        </is>
      </c>
      <c r="E195" t="inlineStr">
        <is>
          <t>COCODA ASSADA</t>
        </is>
      </c>
      <c r="F195" t="inlineStr">
        <is>
          <t>QUILOGRAMA</t>
        </is>
      </c>
      <c r="G195" t="n">
        <v>1.86</v>
      </c>
      <c r="H195" t="inlineStr">
        <is>
          <t>ALIMENTOS</t>
        </is>
      </c>
      <c r="I195" t="n">
        <v>23.36</v>
      </c>
      <c r="J195" t="n">
        <v>43.45</v>
      </c>
    </row>
    <row r="196">
      <c r="A196" t="n">
        <v>5807</v>
      </c>
      <c r="B196" t="inlineStr">
        <is>
          <t>Arcos</t>
        </is>
      </c>
      <c r="C196" s="551" t="n">
        <v>45870</v>
      </c>
      <c r="D196" t="inlineStr">
        <is>
          <t>07/2025</t>
        </is>
      </c>
      <c r="E196" t="inlineStr">
        <is>
          <t>COCODA ASSADA</t>
        </is>
      </c>
      <c r="F196" t="inlineStr">
        <is>
          <t>QUILOGRAMA</t>
        </is>
      </c>
      <c r="G196" t="n">
        <v>2.9</v>
      </c>
      <c r="H196" t="inlineStr">
        <is>
          <t>ALIMENTOS</t>
        </is>
      </c>
      <c r="I196" t="n">
        <v>23.36</v>
      </c>
      <c r="J196" t="n">
        <v>67.73999999999999</v>
      </c>
    </row>
    <row r="197">
      <c r="A197" t="n">
        <v>6511</v>
      </c>
      <c r="B197" t="inlineStr">
        <is>
          <t>Arcos</t>
        </is>
      </c>
      <c r="C197" s="551" t="n">
        <v>45901</v>
      </c>
      <c r="D197" t="inlineStr">
        <is>
          <t>08/2025</t>
        </is>
      </c>
      <c r="E197" t="inlineStr">
        <is>
          <t>COCODA ASSADA</t>
        </is>
      </c>
      <c r="F197" t="inlineStr">
        <is>
          <t>QUILOGRAMA</t>
        </is>
      </c>
      <c r="G197" t="n">
        <v>1.69</v>
      </c>
      <c r="H197" t="inlineStr">
        <is>
          <t>ALIMENTOS</t>
        </is>
      </c>
      <c r="I197" t="n">
        <v>23.36</v>
      </c>
      <c r="J197" t="n">
        <v>39.48</v>
      </c>
    </row>
    <row r="198">
      <c r="A198" t="n">
        <v>7055</v>
      </c>
      <c r="B198" t="inlineStr">
        <is>
          <t>Arcos</t>
        </is>
      </c>
      <c r="C198" s="551" t="n">
        <v>45931</v>
      </c>
      <c r="D198" t="inlineStr">
        <is>
          <t>09/2025</t>
        </is>
      </c>
      <c r="E198" t="inlineStr">
        <is>
          <t>COCODA ASSADA</t>
        </is>
      </c>
      <c r="F198" t="inlineStr">
        <is>
          <t>QUILOGRAMA</t>
        </is>
      </c>
      <c r="G198" t="n">
        <v>4.4</v>
      </c>
      <c r="H198" t="inlineStr">
        <is>
          <t>ALIMENTOS</t>
        </is>
      </c>
      <c r="I198" t="n">
        <v>23.36</v>
      </c>
      <c r="J198" t="n">
        <v>102.78</v>
      </c>
    </row>
    <row r="199">
      <c r="A199" t="n">
        <v>7512</v>
      </c>
      <c r="B199" t="inlineStr">
        <is>
          <t>Arcos</t>
        </is>
      </c>
      <c r="C199" s="551" t="n">
        <v>45962</v>
      </c>
      <c r="D199" t="inlineStr">
        <is>
          <t>10/2025</t>
        </is>
      </c>
      <c r="E199" t="inlineStr">
        <is>
          <t>COCODA ASSADA</t>
        </is>
      </c>
      <c r="F199" t="inlineStr">
        <is>
          <t>QUILOGRAMA</t>
        </is>
      </c>
      <c r="G199" t="n">
        <v>3.18</v>
      </c>
      <c r="H199" t="inlineStr">
        <is>
          <t>ALIMENTOS</t>
        </is>
      </c>
      <c r="I199" t="n">
        <v>23.36</v>
      </c>
      <c r="J199" t="n">
        <v>74.28</v>
      </c>
    </row>
    <row r="200">
      <c r="A200" t="n">
        <v>7762</v>
      </c>
      <c r="B200" t="inlineStr">
        <is>
          <t>Arcos</t>
        </is>
      </c>
      <c r="C200" s="551" t="n">
        <v>45992</v>
      </c>
      <c r="D200" t="inlineStr">
        <is>
          <t>11/2025</t>
        </is>
      </c>
      <c r="E200" t="inlineStr">
        <is>
          <t>COCODA ASSADA</t>
        </is>
      </c>
      <c r="F200" t="inlineStr">
        <is>
          <t>QUILOGRAMA</t>
        </is>
      </c>
      <c r="G200" t="n">
        <v>4.4</v>
      </c>
      <c r="H200" t="inlineStr">
        <is>
          <t>ALIMENTOS</t>
        </is>
      </c>
      <c r="I200" t="n">
        <v>23.36</v>
      </c>
      <c r="J200" t="n">
        <v>102.78</v>
      </c>
    </row>
    <row r="201">
      <c r="A201" t="n">
        <v>161</v>
      </c>
      <c r="B201" t="inlineStr">
        <is>
          <t>Arcos</t>
        </is>
      </c>
      <c r="C201" s="551" t="n">
        <v>45597</v>
      </c>
      <c r="D201" t="inlineStr">
        <is>
          <t>10/2024</t>
        </is>
      </c>
      <c r="E201" t="inlineStr">
        <is>
          <t>MOLHO DE RAGU</t>
        </is>
      </c>
      <c r="F201" t="inlineStr">
        <is>
          <t>QUILOGRAMA</t>
        </is>
      </c>
      <c r="G201" t="n">
        <v>3.1</v>
      </c>
      <c r="H201" t="inlineStr">
        <is>
          <t>ALIMENTOS</t>
        </is>
      </c>
      <c r="I201" t="n">
        <v>24.31</v>
      </c>
      <c r="J201" t="n">
        <v>75.36</v>
      </c>
    </row>
    <row r="202">
      <c r="A202" t="n">
        <v>253</v>
      </c>
      <c r="B202" t="inlineStr">
        <is>
          <t>Arcos</t>
        </is>
      </c>
      <c r="C202" s="551" t="n">
        <v>45627</v>
      </c>
      <c r="D202" t="inlineStr">
        <is>
          <t>11/2024</t>
        </is>
      </c>
      <c r="E202" t="inlineStr">
        <is>
          <t>MOLHO DE RAGU</t>
        </is>
      </c>
      <c r="F202" t="inlineStr">
        <is>
          <t>QUILOGRAMA</t>
        </is>
      </c>
      <c r="G202" t="n">
        <v>1</v>
      </c>
      <c r="H202" t="inlineStr">
        <is>
          <t>ALIMENTOS</t>
        </is>
      </c>
      <c r="I202" t="n">
        <v>24.31</v>
      </c>
      <c r="J202" t="n">
        <v>24.31</v>
      </c>
    </row>
    <row r="203">
      <c r="A203" t="n">
        <v>997</v>
      </c>
      <c r="B203" t="inlineStr">
        <is>
          <t>Arcos</t>
        </is>
      </c>
      <c r="C203" s="551" t="n">
        <v>45658</v>
      </c>
      <c r="D203" t="inlineStr">
        <is>
          <t>12/2024</t>
        </is>
      </c>
      <c r="E203" t="inlineStr">
        <is>
          <t>MOLHO DE RAGU</t>
        </is>
      </c>
      <c r="F203" t="inlineStr">
        <is>
          <t>QUILOGRAMA</t>
        </is>
      </c>
      <c r="G203" t="n">
        <v>9.94</v>
      </c>
      <c r="H203" t="inlineStr">
        <is>
          <t>ALIMENTOS</t>
        </is>
      </c>
      <c r="I203" t="n">
        <v>24.31</v>
      </c>
      <c r="J203" t="n">
        <v>241.64</v>
      </c>
    </row>
    <row r="204">
      <c r="A204" t="n">
        <v>1754</v>
      </c>
      <c r="B204" t="inlineStr">
        <is>
          <t>Arcos</t>
        </is>
      </c>
      <c r="C204" s="551" t="n">
        <v>45689</v>
      </c>
      <c r="D204" t="inlineStr">
        <is>
          <t>01/2025</t>
        </is>
      </c>
      <c r="E204" t="inlineStr">
        <is>
          <t>MOLHO DE RAGU</t>
        </is>
      </c>
      <c r="F204" t="inlineStr">
        <is>
          <t>QUILOGRAMA</t>
        </is>
      </c>
      <c r="G204" t="n">
        <v>12.8</v>
      </c>
      <c r="H204" t="inlineStr">
        <is>
          <t>ALIMENTOS</t>
        </is>
      </c>
      <c r="I204" t="n">
        <v>24.31</v>
      </c>
      <c r="J204" t="n">
        <v>311.17</v>
      </c>
    </row>
    <row r="205">
      <c r="A205" t="n">
        <v>2230</v>
      </c>
      <c r="B205" t="inlineStr">
        <is>
          <t>Arcos</t>
        </is>
      </c>
      <c r="C205" s="551" t="n">
        <v>45717</v>
      </c>
      <c r="D205" t="inlineStr">
        <is>
          <t>02/2025</t>
        </is>
      </c>
      <c r="E205" t="inlineStr">
        <is>
          <t>MOLHO DE RAGU</t>
        </is>
      </c>
      <c r="F205" t="inlineStr">
        <is>
          <t>QUILOGRAMA</t>
        </is>
      </c>
      <c r="G205" t="n">
        <v>5.36</v>
      </c>
      <c r="H205" t="inlineStr">
        <is>
          <t>ALIMENTOS</t>
        </is>
      </c>
      <c r="I205" t="n">
        <v>24.31</v>
      </c>
      <c r="J205" t="n">
        <v>130.3</v>
      </c>
    </row>
    <row r="206">
      <c r="A206" t="n">
        <v>162</v>
      </c>
      <c r="B206" t="inlineStr">
        <is>
          <t>Arcos</t>
        </is>
      </c>
      <c r="C206" s="551" t="n">
        <v>45597</v>
      </c>
      <c r="D206" t="inlineStr">
        <is>
          <t>10/2024</t>
        </is>
      </c>
      <c r="E206" t="inlineStr">
        <is>
          <t>CALDA TOFFE</t>
        </is>
      </c>
      <c r="F206" t="inlineStr">
        <is>
          <t>QUILOGRAMA</t>
        </is>
      </c>
      <c r="G206" t="n">
        <v>2.19</v>
      </c>
      <c r="H206" t="inlineStr">
        <is>
          <t>ALIMENTOS</t>
        </is>
      </c>
      <c r="I206" t="n">
        <v>39.45</v>
      </c>
      <c r="J206" t="n">
        <v>86.40000000000001</v>
      </c>
    </row>
    <row r="207">
      <c r="A207" t="n">
        <v>254</v>
      </c>
      <c r="B207" t="inlineStr">
        <is>
          <t>Arcos</t>
        </is>
      </c>
      <c r="C207" s="551" t="n">
        <v>45627</v>
      </c>
      <c r="D207" t="inlineStr">
        <is>
          <t>11/2024</t>
        </is>
      </c>
      <c r="E207" t="inlineStr">
        <is>
          <t>CALDA TOFFE</t>
        </is>
      </c>
      <c r="F207" t="inlineStr">
        <is>
          <t>QUILOGRAMA</t>
        </is>
      </c>
      <c r="G207" t="n">
        <v>1.08</v>
      </c>
      <c r="H207" t="inlineStr">
        <is>
          <t>ALIMENTOS</t>
        </is>
      </c>
      <c r="I207" t="n">
        <v>39.45</v>
      </c>
      <c r="J207" t="n">
        <v>42.61</v>
      </c>
    </row>
    <row r="208">
      <c r="A208" t="n">
        <v>1717</v>
      </c>
      <c r="B208" t="inlineStr">
        <is>
          <t>Arcos</t>
        </is>
      </c>
      <c r="C208" s="551" t="n">
        <v>45689</v>
      </c>
      <c r="D208" t="inlineStr">
        <is>
          <t>01/2025</t>
        </is>
      </c>
      <c r="E208" t="inlineStr">
        <is>
          <t>CALDA TOFFE</t>
        </is>
      </c>
      <c r="F208" t="inlineStr">
        <is>
          <t>QUILOGRAMA</t>
        </is>
      </c>
      <c r="G208" t="n">
        <v>0</v>
      </c>
      <c r="H208" t="inlineStr">
        <is>
          <t>ALIMENTOS</t>
        </is>
      </c>
      <c r="I208" t="n">
        <v>39.45</v>
      </c>
      <c r="J208" t="n">
        <v>0</v>
      </c>
    </row>
    <row r="209">
      <c r="A209" t="n">
        <v>2193</v>
      </c>
      <c r="B209" t="inlineStr">
        <is>
          <t>Arcos</t>
        </is>
      </c>
      <c r="C209" s="551" t="n">
        <v>45717</v>
      </c>
      <c r="D209" t="inlineStr">
        <is>
          <t>02/2025</t>
        </is>
      </c>
      <c r="E209" t="inlineStr">
        <is>
          <t>CALDA TOFFE</t>
        </is>
      </c>
      <c r="F209" t="inlineStr">
        <is>
          <t>QUILOGRAMA</t>
        </is>
      </c>
      <c r="G209" t="n">
        <v>0.74</v>
      </c>
      <c r="H209" t="inlineStr">
        <is>
          <t>ALIMENTOS</t>
        </is>
      </c>
      <c r="I209" t="n">
        <v>39.45</v>
      </c>
      <c r="J209" t="n">
        <v>29.19</v>
      </c>
    </row>
    <row r="210">
      <c r="A210" t="n">
        <v>3330</v>
      </c>
      <c r="B210" t="inlineStr">
        <is>
          <t>Arcos</t>
        </is>
      </c>
      <c r="C210" s="551" t="n">
        <v>45748</v>
      </c>
      <c r="D210" t="inlineStr">
        <is>
          <t>03/2025</t>
        </is>
      </c>
      <c r="E210" t="inlineStr">
        <is>
          <t>CALDA TOFFE</t>
        </is>
      </c>
      <c r="F210" t="inlineStr">
        <is>
          <t>QUILOGRAMA</t>
        </is>
      </c>
      <c r="G210" t="n">
        <v>0.75</v>
      </c>
      <c r="H210" t="inlineStr">
        <is>
          <t>ALIMENTOS</t>
        </is>
      </c>
      <c r="I210" t="n">
        <v>39.45</v>
      </c>
      <c r="J210" t="n">
        <v>29.59</v>
      </c>
    </row>
    <row r="211">
      <c r="A211" t="n">
        <v>4061</v>
      </c>
      <c r="B211" t="inlineStr">
        <is>
          <t>Arcos</t>
        </is>
      </c>
      <c r="C211" s="551" t="n">
        <v>45778</v>
      </c>
      <c r="D211" t="inlineStr">
        <is>
          <t>04/2025</t>
        </is>
      </c>
      <c r="E211" t="inlineStr">
        <is>
          <t>CALDA TOFFE</t>
        </is>
      </c>
      <c r="F211" t="inlineStr">
        <is>
          <t>QUILOGRAMA</t>
        </is>
      </c>
      <c r="G211" t="n">
        <v>1.14</v>
      </c>
      <c r="H211" t="inlineStr">
        <is>
          <t>ALIMENTOS</t>
        </is>
      </c>
      <c r="I211" t="n">
        <v>39.45</v>
      </c>
      <c r="J211" t="n">
        <v>44.97</v>
      </c>
    </row>
    <row r="212">
      <c r="A212" t="n">
        <v>4699</v>
      </c>
      <c r="B212" t="inlineStr">
        <is>
          <t>Arcos</t>
        </is>
      </c>
      <c r="C212" s="551" t="n">
        <v>45809</v>
      </c>
      <c r="D212" t="inlineStr">
        <is>
          <t>05/2025</t>
        </is>
      </c>
      <c r="E212" t="inlineStr">
        <is>
          <t>CALDA TOFFE</t>
        </is>
      </c>
      <c r="F212" t="inlineStr">
        <is>
          <t>QUILOGRAMA</t>
        </is>
      </c>
      <c r="G212" t="n">
        <v>0.65</v>
      </c>
      <c r="H212" t="inlineStr">
        <is>
          <t>ALIMENTOS</t>
        </is>
      </c>
      <c r="I212" t="n">
        <v>39.45</v>
      </c>
      <c r="J212" t="n">
        <v>25.64</v>
      </c>
    </row>
    <row r="213">
      <c r="A213" t="n">
        <v>5803</v>
      </c>
      <c r="B213" t="inlineStr">
        <is>
          <t>Arcos</t>
        </is>
      </c>
      <c r="C213" s="551" t="n">
        <v>45870</v>
      </c>
      <c r="D213" t="inlineStr">
        <is>
          <t>07/2025</t>
        </is>
      </c>
      <c r="E213" t="inlineStr">
        <is>
          <t>CALDA TOFFE</t>
        </is>
      </c>
      <c r="F213" t="inlineStr">
        <is>
          <t>QUILOGRAMA</t>
        </is>
      </c>
      <c r="G213" t="n">
        <v>0.93</v>
      </c>
      <c r="H213" t="inlineStr">
        <is>
          <t>ALIMENTOS</t>
        </is>
      </c>
      <c r="I213" t="n">
        <v>39.45</v>
      </c>
      <c r="J213" t="n">
        <v>36.69</v>
      </c>
    </row>
    <row r="214">
      <c r="A214" t="n">
        <v>6507</v>
      </c>
      <c r="B214" t="inlineStr">
        <is>
          <t>Arcos</t>
        </is>
      </c>
      <c r="C214" s="551" t="n">
        <v>45901</v>
      </c>
      <c r="D214" t="inlineStr">
        <is>
          <t>08/2025</t>
        </is>
      </c>
      <c r="E214" t="inlineStr">
        <is>
          <t>CALDA TOFFE</t>
        </is>
      </c>
      <c r="F214" t="inlineStr">
        <is>
          <t>QUILOGRAMA</t>
        </is>
      </c>
      <c r="G214" t="n">
        <v>0.71</v>
      </c>
      <c r="H214" t="inlineStr">
        <is>
          <t>ALIMENTOS</t>
        </is>
      </c>
      <c r="I214" t="n">
        <v>39.45</v>
      </c>
      <c r="J214" t="n">
        <v>28.01</v>
      </c>
    </row>
    <row r="215">
      <c r="A215" t="n">
        <v>10108</v>
      </c>
      <c r="B215" t="inlineStr">
        <is>
          <t>Arcos</t>
        </is>
      </c>
      <c r="C215" s="551" t="n">
        <v>46143</v>
      </c>
      <c r="D215" t="inlineStr">
        <is>
          <t>04/2026</t>
        </is>
      </c>
      <c r="E215" t="inlineStr">
        <is>
          <t>CALDA TOFFE</t>
        </is>
      </c>
      <c r="F215" t="inlineStr">
        <is>
          <t>QUILOGRAMA</t>
        </is>
      </c>
      <c r="G215" t="n">
        <v>2.07</v>
      </c>
      <c r="H215" t="inlineStr">
        <is>
          <t>ALIMENTOS</t>
        </is>
      </c>
      <c r="I215" t="n">
        <v>22.89</v>
      </c>
      <c r="J215" t="n">
        <v>47.38</v>
      </c>
    </row>
    <row r="216">
      <c r="A216" t="n">
        <v>10827</v>
      </c>
      <c r="B216" t="inlineStr">
        <is>
          <t>Arcos</t>
        </is>
      </c>
      <c r="C216" s="551" t="n">
        <v>46174</v>
      </c>
      <c r="D216" t="inlineStr">
        <is>
          <t>05/2026</t>
        </is>
      </c>
      <c r="E216" t="inlineStr">
        <is>
          <t>CALDA TOFFE</t>
        </is>
      </c>
      <c r="F216" t="inlineStr">
        <is>
          <t>QUILOGRAMA</t>
        </is>
      </c>
      <c r="G216" t="n">
        <v>0.83</v>
      </c>
      <c r="H216" t="inlineStr">
        <is>
          <t>ALIMENTOS</t>
        </is>
      </c>
      <c r="I216" t="n">
        <v>22.89</v>
      </c>
      <c r="J216" t="n">
        <v>19</v>
      </c>
    </row>
    <row r="217">
      <c r="A217" t="n">
        <v>163</v>
      </c>
      <c r="B217" t="inlineStr">
        <is>
          <t>Arcos</t>
        </is>
      </c>
      <c r="C217" s="551" t="n">
        <v>45597</v>
      </c>
      <c r="D217" t="inlineStr">
        <is>
          <t>10/2024</t>
        </is>
      </c>
      <c r="E217" t="inlineStr">
        <is>
          <t>NUTS</t>
        </is>
      </c>
      <c r="F217" t="inlineStr">
        <is>
          <t>QUILOGRAMA</t>
        </is>
      </c>
      <c r="G217" t="n">
        <v>13.2</v>
      </c>
      <c r="H217" t="inlineStr">
        <is>
          <t>ALIMENTOS</t>
        </is>
      </c>
      <c r="I217" t="n">
        <v>36</v>
      </c>
      <c r="J217" t="n">
        <v>475.2</v>
      </c>
    </row>
    <row r="218">
      <c r="A218" t="n">
        <v>255</v>
      </c>
      <c r="B218" t="inlineStr">
        <is>
          <t>Arcos</t>
        </is>
      </c>
      <c r="C218" s="551" t="n">
        <v>45627</v>
      </c>
      <c r="D218" t="inlineStr">
        <is>
          <t>11/2024</t>
        </is>
      </c>
      <c r="E218" t="inlineStr">
        <is>
          <t>NUTS</t>
        </is>
      </c>
      <c r="F218" t="inlineStr">
        <is>
          <t>QUILOGRAMA</t>
        </is>
      </c>
      <c r="G218" t="n">
        <v>5.64</v>
      </c>
      <c r="H218" t="inlineStr">
        <is>
          <t>ALIMENTOS</t>
        </is>
      </c>
      <c r="I218" t="n">
        <v>36</v>
      </c>
      <c r="J218" t="n">
        <v>203.04</v>
      </c>
    </row>
    <row r="219">
      <c r="A219" t="n">
        <v>1758</v>
      </c>
      <c r="B219" t="inlineStr">
        <is>
          <t>Arcos</t>
        </is>
      </c>
      <c r="C219" s="551" t="n">
        <v>45689</v>
      </c>
      <c r="D219" t="inlineStr">
        <is>
          <t>01/2025</t>
        </is>
      </c>
      <c r="E219" t="inlineStr">
        <is>
          <t>NUTS</t>
        </is>
      </c>
      <c r="F219" t="inlineStr">
        <is>
          <t>QUILOGRAMA</t>
        </is>
      </c>
      <c r="G219" t="n">
        <v>6.1</v>
      </c>
      <c r="H219" t="inlineStr">
        <is>
          <t>ALIMENTOS</t>
        </is>
      </c>
      <c r="I219" t="n">
        <v>36</v>
      </c>
      <c r="J219" t="n">
        <v>219.6</v>
      </c>
    </row>
    <row r="220">
      <c r="A220" t="n">
        <v>2234</v>
      </c>
      <c r="B220" t="inlineStr">
        <is>
          <t>Arcos</t>
        </is>
      </c>
      <c r="C220" s="551" t="n">
        <v>45717</v>
      </c>
      <c r="D220" t="inlineStr">
        <is>
          <t>02/2025</t>
        </is>
      </c>
      <c r="E220" t="inlineStr">
        <is>
          <t>NUTS</t>
        </is>
      </c>
      <c r="F220" t="inlineStr">
        <is>
          <t>QUILOGRAMA</t>
        </is>
      </c>
      <c r="G220" t="n">
        <v>10.1</v>
      </c>
      <c r="H220" t="inlineStr">
        <is>
          <t>ALIMENTOS</t>
        </is>
      </c>
      <c r="I220" t="n">
        <v>36</v>
      </c>
      <c r="J220" t="n">
        <v>363.6</v>
      </c>
    </row>
    <row r="221">
      <c r="A221" t="n">
        <v>3362</v>
      </c>
      <c r="B221" t="inlineStr">
        <is>
          <t>Arcos</t>
        </is>
      </c>
      <c r="C221" s="551" t="n">
        <v>45748</v>
      </c>
      <c r="D221" t="inlineStr">
        <is>
          <t>03/2025</t>
        </is>
      </c>
      <c r="E221" t="inlineStr">
        <is>
          <t>NUTS</t>
        </is>
      </c>
      <c r="F221" t="inlineStr">
        <is>
          <t>QUILOGRAMA</t>
        </is>
      </c>
      <c r="G221" t="n">
        <v>0.5</v>
      </c>
      <c r="H221" t="inlineStr">
        <is>
          <t>ALIMENTOS</t>
        </is>
      </c>
      <c r="I221" t="n">
        <v>36</v>
      </c>
      <c r="J221" t="n">
        <v>18</v>
      </c>
    </row>
    <row r="222">
      <c r="A222" t="n">
        <v>4094</v>
      </c>
      <c r="B222" t="inlineStr">
        <is>
          <t>Arcos</t>
        </is>
      </c>
      <c r="C222" s="551" t="n">
        <v>45778</v>
      </c>
      <c r="D222" t="inlineStr">
        <is>
          <t>04/2025</t>
        </is>
      </c>
      <c r="E222" t="inlineStr">
        <is>
          <t>NUTS</t>
        </is>
      </c>
      <c r="F222" t="inlineStr">
        <is>
          <t>QUILOGRAMA</t>
        </is>
      </c>
      <c r="G222" t="n">
        <v>13.6</v>
      </c>
      <c r="H222" t="inlineStr">
        <is>
          <t>ALIMENTOS</t>
        </is>
      </c>
      <c r="I222" t="n">
        <v>36</v>
      </c>
      <c r="J222" t="n">
        <v>489.6</v>
      </c>
    </row>
    <row r="223">
      <c r="A223" t="n">
        <v>4727</v>
      </c>
      <c r="B223" t="inlineStr">
        <is>
          <t>Arcos</t>
        </is>
      </c>
      <c r="C223" s="551" t="n">
        <v>45809</v>
      </c>
      <c r="D223" t="inlineStr">
        <is>
          <t>05/2025</t>
        </is>
      </c>
      <c r="E223" t="inlineStr">
        <is>
          <t>NUTS</t>
        </is>
      </c>
      <c r="F223" t="inlineStr">
        <is>
          <t>QUILOGRAMA</t>
        </is>
      </c>
      <c r="G223" t="n">
        <v>4.1</v>
      </c>
      <c r="H223" t="inlineStr">
        <is>
          <t>ALIMENTOS</t>
        </is>
      </c>
      <c r="I223" t="n">
        <v>36</v>
      </c>
      <c r="J223" t="n">
        <v>147.6</v>
      </c>
    </row>
    <row r="224">
      <c r="A224" t="n">
        <v>5105</v>
      </c>
      <c r="B224" t="inlineStr">
        <is>
          <t>Arcos</t>
        </is>
      </c>
      <c r="C224" s="551" t="n">
        <v>45839</v>
      </c>
      <c r="D224" t="inlineStr">
        <is>
          <t>06/2025</t>
        </is>
      </c>
      <c r="E224" t="inlineStr">
        <is>
          <t>NUTS</t>
        </is>
      </c>
      <c r="F224" t="inlineStr">
        <is>
          <t>QUILOGRAMA</t>
        </is>
      </c>
      <c r="G224" t="n">
        <v>3.8</v>
      </c>
      <c r="H224" t="inlineStr">
        <is>
          <t>ALIMENTOS</t>
        </is>
      </c>
      <c r="I224" t="n">
        <v>36</v>
      </c>
      <c r="J224" t="n">
        <v>136.8</v>
      </c>
    </row>
    <row r="225">
      <c r="A225" t="n">
        <v>5846</v>
      </c>
      <c r="B225" t="inlineStr">
        <is>
          <t>Arcos</t>
        </is>
      </c>
      <c r="C225" s="551" t="n">
        <v>45870</v>
      </c>
      <c r="D225" t="inlineStr">
        <is>
          <t>07/2025</t>
        </is>
      </c>
      <c r="E225" t="inlineStr">
        <is>
          <t>NUTS</t>
        </is>
      </c>
      <c r="F225" t="inlineStr">
        <is>
          <t>QUILOGRAMA</t>
        </is>
      </c>
      <c r="G225" t="n">
        <v>10.8</v>
      </c>
      <c r="H225" t="inlineStr">
        <is>
          <t>ALIMENTOS</t>
        </is>
      </c>
      <c r="I225" t="n">
        <v>36</v>
      </c>
      <c r="J225" t="n">
        <v>388.8</v>
      </c>
    </row>
    <row r="226">
      <c r="A226" t="n">
        <v>6548</v>
      </c>
      <c r="B226" t="inlineStr">
        <is>
          <t>Arcos</t>
        </is>
      </c>
      <c r="C226" s="551" t="n">
        <v>45901</v>
      </c>
      <c r="D226" t="inlineStr">
        <is>
          <t>08/2025</t>
        </is>
      </c>
      <c r="E226" t="inlineStr">
        <is>
          <t>NUTS</t>
        </is>
      </c>
      <c r="F226" t="inlineStr">
        <is>
          <t>QUILOGRAMA</t>
        </is>
      </c>
      <c r="G226" t="n">
        <v>8.710000000000001</v>
      </c>
      <c r="H226" t="inlineStr">
        <is>
          <t>ALIMENTOS</t>
        </is>
      </c>
      <c r="I226" t="n">
        <v>36</v>
      </c>
      <c r="J226" t="n">
        <v>313.56</v>
      </c>
    </row>
    <row r="227">
      <c r="A227" t="n">
        <v>7083</v>
      </c>
      <c r="B227" t="inlineStr">
        <is>
          <t>Arcos</t>
        </is>
      </c>
      <c r="C227" s="551" t="n">
        <v>45931</v>
      </c>
      <c r="D227" t="inlineStr">
        <is>
          <t>09/2025</t>
        </is>
      </c>
      <c r="E227" t="inlineStr">
        <is>
          <t>NUTS</t>
        </is>
      </c>
      <c r="F227" t="inlineStr">
        <is>
          <t>QUILOGRAMA</t>
        </is>
      </c>
      <c r="G227" t="n">
        <v>5.6</v>
      </c>
      <c r="H227" t="inlineStr">
        <is>
          <t>ALIMENTOS</t>
        </is>
      </c>
      <c r="I227" t="n">
        <v>36</v>
      </c>
      <c r="J227" t="n">
        <v>201.6</v>
      </c>
    </row>
    <row r="228">
      <c r="A228" t="n">
        <v>7539</v>
      </c>
      <c r="B228" t="inlineStr">
        <is>
          <t>Arcos</t>
        </is>
      </c>
      <c r="C228" s="551" t="n">
        <v>45962</v>
      </c>
      <c r="D228" t="inlineStr">
        <is>
          <t>10/2025</t>
        </is>
      </c>
      <c r="E228" t="inlineStr">
        <is>
          <t>NUTS</t>
        </is>
      </c>
      <c r="F228" t="inlineStr">
        <is>
          <t>QUILOGRAMA</t>
        </is>
      </c>
      <c r="G228" t="n">
        <v>9.06</v>
      </c>
      <c r="H228" t="inlineStr">
        <is>
          <t>ALIMENTOS</t>
        </is>
      </c>
      <c r="I228" t="n">
        <v>36</v>
      </c>
      <c r="J228" t="n">
        <v>326.16</v>
      </c>
    </row>
    <row r="229">
      <c r="A229" t="n">
        <v>7789</v>
      </c>
      <c r="B229" t="inlineStr">
        <is>
          <t>Arcos</t>
        </is>
      </c>
      <c r="C229" s="551" t="n">
        <v>45992</v>
      </c>
      <c r="D229" t="inlineStr">
        <is>
          <t>11/2025</t>
        </is>
      </c>
      <c r="E229" t="inlineStr">
        <is>
          <t>NUTS</t>
        </is>
      </c>
      <c r="F229" t="inlineStr">
        <is>
          <t>QUILOGRAMA</t>
        </is>
      </c>
      <c r="G229" t="n">
        <v>5.6</v>
      </c>
      <c r="H229" t="inlineStr">
        <is>
          <t>ALIMENTOS</t>
        </is>
      </c>
      <c r="I229" t="n">
        <v>36</v>
      </c>
      <c r="J229" t="n">
        <v>201.6</v>
      </c>
    </row>
    <row r="230">
      <c r="A230" t="n">
        <v>7892</v>
      </c>
      <c r="B230" t="inlineStr">
        <is>
          <t>Arcos</t>
        </is>
      </c>
      <c r="C230" s="551" t="n">
        <v>46023</v>
      </c>
      <c r="D230" t="inlineStr">
        <is>
          <t>12/2025</t>
        </is>
      </c>
      <c r="E230" t="inlineStr">
        <is>
          <t>NUTS</t>
        </is>
      </c>
      <c r="F230" t="inlineStr">
        <is>
          <t>QUILOGRAMA</t>
        </is>
      </c>
      <c r="G230" t="n">
        <v>5.84</v>
      </c>
      <c r="H230" t="inlineStr">
        <is>
          <t>ALIMENTOS</t>
        </is>
      </c>
      <c r="I230" t="n">
        <v>36</v>
      </c>
      <c r="J230" t="n">
        <v>210.24</v>
      </c>
    </row>
    <row r="231">
      <c r="A231" t="n">
        <v>8378</v>
      </c>
      <c r="B231" t="inlineStr">
        <is>
          <t>Arcos</t>
        </is>
      </c>
      <c r="C231" s="551" t="n">
        <v>46054</v>
      </c>
      <c r="D231" t="inlineStr">
        <is>
          <t>01/2026</t>
        </is>
      </c>
      <c r="E231" t="inlineStr">
        <is>
          <t>NUTS</t>
        </is>
      </c>
      <c r="F231" t="inlineStr">
        <is>
          <t>QUILOGRAMA</t>
        </is>
      </c>
      <c r="G231" t="n">
        <v>15.22</v>
      </c>
      <c r="H231" t="inlineStr">
        <is>
          <t>ALIMENTOS</t>
        </is>
      </c>
      <c r="I231" t="n">
        <v>36</v>
      </c>
      <c r="J231" t="n">
        <v>547.92</v>
      </c>
    </row>
    <row r="232">
      <c r="A232" t="n">
        <v>8864</v>
      </c>
      <c r="B232" t="inlineStr">
        <is>
          <t>Arcos</t>
        </is>
      </c>
      <c r="C232" s="551" t="n">
        <v>46082</v>
      </c>
      <c r="D232" t="inlineStr">
        <is>
          <t>02/2026</t>
        </is>
      </c>
      <c r="E232" t="inlineStr">
        <is>
          <t>NUTS</t>
        </is>
      </c>
      <c r="F232" t="inlineStr">
        <is>
          <t>QUILOGRAMA</t>
        </is>
      </c>
      <c r="G232" t="n">
        <v>1.2</v>
      </c>
      <c r="H232" t="inlineStr">
        <is>
          <t>ALIMENTOS</t>
        </is>
      </c>
      <c r="I232" t="n">
        <v>36</v>
      </c>
      <c r="J232" t="n">
        <v>43.2</v>
      </c>
    </row>
    <row r="233">
      <c r="A233" t="n">
        <v>9623</v>
      </c>
      <c r="B233" t="inlineStr">
        <is>
          <t>Arcos</t>
        </is>
      </c>
      <c r="C233" s="551" t="n">
        <v>46113</v>
      </c>
      <c r="D233" t="inlineStr">
        <is>
          <t>03/2026</t>
        </is>
      </c>
      <c r="E233" t="inlineStr">
        <is>
          <t>NUTS</t>
        </is>
      </c>
      <c r="F233" t="inlineStr">
        <is>
          <t>QUILOGRAMA</t>
        </is>
      </c>
      <c r="G233" t="n">
        <v>9.279999999999999</v>
      </c>
      <c r="H233" t="inlineStr">
        <is>
          <t>ALIMENTOS</t>
        </is>
      </c>
      <c r="I233" t="n">
        <v>36</v>
      </c>
      <c r="J233" t="n">
        <v>334.08</v>
      </c>
    </row>
    <row r="234">
      <c r="A234" t="n">
        <v>10156</v>
      </c>
      <c r="B234" t="inlineStr">
        <is>
          <t>Arcos</t>
        </is>
      </c>
      <c r="C234" s="551" t="n">
        <v>46143</v>
      </c>
      <c r="D234" t="inlineStr">
        <is>
          <t>04/2026</t>
        </is>
      </c>
      <c r="E234" t="inlineStr">
        <is>
          <t>NUTS</t>
        </is>
      </c>
      <c r="F234" t="inlineStr">
        <is>
          <t>QUILOGRAMA</t>
        </is>
      </c>
      <c r="G234" t="n">
        <v>11.04</v>
      </c>
      <c r="H234" t="inlineStr">
        <is>
          <t>ALIMENTOS</t>
        </is>
      </c>
      <c r="I234" t="n">
        <v>36</v>
      </c>
      <c r="J234" t="n">
        <v>397.44</v>
      </c>
    </row>
    <row r="235">
      <c r="A235" t="n">
        <v>164</v>
      </c>
      <c r="B235" t="inlineStr">
        <is>
          <t>Arcos</t>
        </is>
      </c>
      <c r="C235" s="551" t="n">
        <v>45597</v>
      </c>
      <c r="D235" t="inlineStr">
        <is>
          <t>10/2024</t>
        </is>
      </c>
      <c r="E235" t="inlineStr">
        <is>
          <t>BABAGANUSH</t>
        </is>
      </c>
      <c r="F235" t="inlineStr">
        <is>
          <t>QUILOGRAMA</t>
        </is>
      </c>
      <c r="G235" t="n">
        <v>8.5</v>
      </c>
      <c r="H235" t="inlineStr">
        <is>
          <t>ALIMENTOS</t>
        </is>
      </c>
      <c r="I235" t="n">
        <v>31.36</v>
      </c>
      <c r="J235" t="n">
        <v>266.56</v>
      </c>
    </row>
    <row r="236">
      <c r="A236" t="n">
        <v>256</v>
      </c>
      <c r="B236" t="inlineStr">
        <is>
          <t>Arcos</t>
        </is>
      </c>
      <c r="C236" s="551" t="n">
        <v>45627</v>
      </c>
      <c r="D236" t="inlineStr">
        <is>
          <t>11/2024</t>
        </is>
      </c>
      <c r="E236" t="inlineStr">
        <is>
          <t>BABAGANUSH</t>
        </is>
      </c>
      <c r="F236" t="inlineStr">
        <is>
          <t>QUILOGRAMA</t>
        </is>
      </c>
      <c r="G236" t="n">
        <v>8.84</v>
      </c>
      <c r="H236" t="inlineStr">
        <is>
          <t>ALIMENTOS</t>
        </is>
      </c>
      <c r="I236" t="n">
        <v>31.36</v>
      </c>
      <c r="J236" t="n">
        <v>277.22</v>
      </c>
    </row>
    <row r="237">
      <c r="A237" t="n">
        <v>973</v>
      </c>
      <c r="B237" t="inlineStr">
        <is>
          <t>Arcos</t>
        </is>
      </c>
      <c r="C237" s="551" t="n">
        <v>45658</v>
      </c>
      <c r="D237" t="inlineStr">
        <is>
          <t>12/2024</t>
        </is>
      </c>
      <c r="E237" t="inlineStr">
        <is>
          <t>BABAGANUSH</t>
        </is>
      </c>
      <c r="F237" t="inlineStr">
        <is>
          <t>QUILOGRAMA</t>
        </is>
      </c>
      <c r="G237" t="n">
        <v>7.38</v>
      </c>
      <c r="H237" t="inlineStr">
        <is>
          <t>ALIMENTOS</t>
        </is>
      </c>
      <c r="I237" t="n">
        <v>31.36</v>
      </c>
      <c r="J237" t="n">
        <v>231.44</v>
      </c>
    </row>
    <row r="238">
      <c r="A238" t="n">
        <v>1715</v>
      </c>
      <c r="B238" t="inlineStr">
        <is>
          <t>Arcos</t>
        </is>
      </c>
      <c r="C238" s="551" t="n">
        <v>45689</v>
      </c>
      <c r="D238" t="inlineStr">
        <is>
          <t>01/2025</t>
        </is>
      </c>
      <c r="E238" t="inlineStr">
        <is>
          <t>BABAGANUSH</t>
        </is>
      </c>
      <c r="F238" t="inlineStr">
        <is>
          <t>QUILOGRAMA</t>
        </is>
      </c>
      <c r="G238" t="n">
        <v>6.7</v>
      </c>
      <c r="H238" t="inlineStr">
        <is>
          <t>ALIMENTOS</t>
        </is>
      </c>
      <c r="I238" t="n">
        <v>31.36</v>
      </c>
      <c r="J238" t="n">
        <v>210.11</v>
      </c>
    </row>
    <row r="239">
      <c r="A239" t="n">
        <v>2191</v>
      </c>
      <c r="B239" t="inlineStr">
        <is>
          <t>Arcos</t>
        </is>
      </c>
      <c r="C239" s="551" t="n">
        <v>45717</v>
      </c>
      <c r="D239" t="inlineStr">
        <is>
          <t>02/2025</t>
        </is>
      </c>
      <c r="E239" t="inlineStr">
        <is>
          <t>BABAGANUSH</t>
        </is>
      </c>
      <c r="F239" t="inlineStr">
        <is>
          <t>QUILOGRAMA</t>
        </is>
      </c>
      <c r="G239" t="n">
        <v>6.4</v>
      </c>
      <c r="H239" t="inlineStr">
        <is>
          <t>ALIMENTOS</t>
        </is>
      </c>
      <c r="I239" t="n">
        <v>31.36</v>
      </c>
      <c r="J239" t="n">
        <v>200.7</v>
      </c>
    </row>
    <row r="240">
      <c r="A240" t="n">
        <v>3328</v>
      </c>
      <c r="B240" t="inlineStr">
        <is>
          <t>Arcos</t>
        </is>
      </c>
      <c r="C240" s="551" t="n">
        <v>45748</v>
      </c>
      <c r="D240" t="inlineStr">
        <is>
          <t>03/2025</t>
        </is>
      </c>
      <c r="E240" t="inlineStr">
        <is>
          <t>BABAGANUSH</t>
        </is>
      </c>
      <c r="F240" t="inlineStr">
        <is>
          <t>QUILOGRAMA</t>
        </is>
      </c>
      <c r="G240" t="n">
        <v>3.17</v>
      </c>
      <c r="H240" t="inlineStr">
        <is>
          <t>ALIMENTOS</t>
        </is>
      </c>
      <c r="I240" t="n">
        <v>31.36</v>
      </c>
      <c r="J240" t="n">
        <v>99.41</v>
      </c>
    </row>
    <row r="241">
      <c r="A241" t="n">
        <v>165</v>
      </c>
      <c r="B241" t="inlineStr">
        <is>
          <t>Arcos</t>
        </is>
      </c>
      <c r="C241" s="551" t="n">
        <v>45597</v>
      </c>
      <c r="D241" t="inlineStr">
        <is>
          <t>10/2024</t>
        </is>
      </c>
      <c r="E241" t="inlineStr">
        <is>
          <t>CEBOLA CAREMELIZADA</t>
        </is>
      </c>
      <c r="F241" t="inlineStr">
        <is>
          <t>QUILOGRAMA</t>
        </is>
      </c>
      <c r="G241" t="n">
        <v>4.64</v>
      </c>
      <c r="H241" t="inlineStr">
        <is>
          <t>ALIMENTOS</t>
        </is>
      </c>
      <c r="I241" t="n">
        <v>46.95</v>
      </c>
      <c r="J241" t="n">
        <v>217.85</v>
      </c>
    </row>
    <row r="242">
      <c r="A242" t="n">
        <v>257</v>
      </c>
      <c r="B242" t="inlineStr">
        <is>
          <t>Arcos</t>
        </is>
      </c>
      <c r="C242" s="551" t="n">
        <v>45627</v>
      </c>
      <c r="D242" t="inlineStr">
        <is>
          <t>11/2024</t>
        </is>
      </c>
      <c r="E242" t="inlineStr">
        <is>
          <t>CEBOLA CAREMELIZADA</t>
        </is>
      </c>
      <c r="F242" t="inlineStr">
        <is>
          <t>QUILOGRAMA</t>
        </is>
      </c>
      <c r="G242" t="n">
        <v>1.1</v>
      </c>
      <c r="H242" t="inlineStr">
        <is>
          <t>ALIMENTOS</t>
        </is>
      </c>
      <c r="I242" t="n">
        <v>46.95</v>
      </c>
      <c r="J242" t="n">
        <v>51.65</v>
      </c>
    </row>
    <row r="243">
      <c r="A243" t="n">
        <v>975</v>
      </c>
      <c r="B243" t="inlineStr">
        <is>
          <t>Arcos</t>
        </is>
      </c>
      <c r="C243" s="551" t="n">
        <v>45658</v>
      </c>
      <c r="D243" t="inlineStr">
        <is>
          <t>12/2024</t>
        </is>
      </c>
      <c r="E243" t="inlineStr">
        <is>
          <t>CEBOLA CAREMELIZADA</t>
        </is>
      </c>
      <c r="F243" t="inlineStr">
        <is>
          <t>QUILOGRAMA</t>
        </is>
      </c>
      <c r="G243" t="n">
        <v>10.22</v>
      </c>
      <c r="H243" t="inlineStr">
        <is>
          <t>ALIMENTOS</t>
        </is>
      </c>
      <c r="I243" t="n">
        <v>46.95</v>
      </c>
      <c r="J243" t="n">
        <v>479.83</v>
      </c>
    </row>
    <row r="244">
      <c r="A244" t="n">
        <v>1719</v>
      </c>
      <c r="B244" t="inlineStr">
        <is>
          <t>Arcos</t>
        </is>
      </c>
      <c r="C244" s="551" t="n">
        <v>45689</v>
      </c>
      <c r="D244" t="inlineStr">
        <is>
          <t>01/2025</t>
        </is>
      </c>
      <c r="E244" t="inlineStr">
        <is>
          <t>CEBOLA CAREMELIZADA</t>
        </is>
      </c>
      <c r="F244" t="inlineStr">
        <is>
          <t>QUILOGRAMA</t>
        </is>
      </c>
      <c r="G244" t="n">
        <v>6.4</v>
      </c>
      <c r="H244" t="inlineStr">
        <is>
          <t>ALIMENTOS</t>
        </is>
      </c>
      <c r="I244" t="n">
        <v>46.95</v>
      </c>
      <c r="J244" t="n">
        <v>300.48</v>
      </c>
    </row>
    <row r="245">
      <c r="A245" t="n">
        <v>2195</v>
      </c>
      <c r="B245" t="inlineStr">
        <is>
          <t>Arcos</t>
        </is>
      </c>
      <c r="C245" s="551" t="n">
        <v>45717</v>
      </c>
      <c r="D245" t="inlineStr">
        <is>
          <t>02/2025</t>
        </is>
      </c>
      <c r="E245" t="inlineStr">
        <is>
          <t>CEBOLA CAREMELIZADA</t>
        </is>
      </c>
      <c r="F245" t="inlineStr">
        <is>
          <t>QUILOGRAMA</t>
        </is>
      </c>
      <c r="G245" t="n">
        <v>1.52</v>
      </c>
      <c r="H245" t="inlineStr">
        <is>
          <t>ALIMENTOS</t>
        </is>
      </c>
      <c r="I245" t="n">
        <v>46.95</v>
      </c>
      <c r="J245" t="n">
        <v>71.36</v>
      </c>
    </row>
    <row r="246">
      <c r="A246" t="n">
        <v>166</v>
      </c>
      <c r="B246" t="inlineStr">
        <is>
          <t>Arcos</t>
        </is>
      </c>
      <c r="C246" s="551" t="n">
        <v>45597</v>
      </c>
      <c r="D246" t="inlineStr">
        <is>
          <t>10/2024</t>
        </is>
      </c>
      <c r="E246" t="inlineStr">
        <is>
          <t>QUEIJO COALHO FATIADO</t>
        </is>
      </c>
      <c r="F246" t="inlineStr">
        <is>
          <t>QUILOGRAMA</t>
        </is>
      </c>
      <c r="G246" t="n">
        <v>5.16</v>
      </c>
      <c r="H246" t="inlineStr">
        <is>
          <t>ALIMENTOS</t>
        </is>
      </c>
      <c r="I246" t="n">
        <v>46.9</v>
      </c>
      <c r="J246" t="n">
        <v>242</v>
      </c>
    </row>
    <row r="247">
      <c r="A247" t="n">
        <v>258</v>
      </c>
      <c r="B247" t="inlineStr">
        <is>
          <t>Arcos</t>
        </is>
      </c>
      <c r="C247" s="551" t="n">
        <v>45627</v>
      </c>
      <c r="D247" t="inlineStr">
        <is>
          <t>11/2024</t>
        </is>
      </c>
      <c r="E247" t="inlineStr">
        <is>
          <t>QUEIJO COALHO FATIADO</t>
        </is>
      </c>
      <c r="F247" t="inlineStr">
        <is>
          <t>QUILOGRAMA</t>
        </is>
      </c>
      <c r="G247" t="n">
        <v>2.92</v>
      </c>
      <c r="H247" t="inlineStr">
        <is>
          <t>ALIMENTOS</t>
        </is>
      </c>
      <c r="I247" t="n">
        <v>46.9</v>
      </c>
      <c r="J247" t="n">
        <v>136.95</v>
      </c>
    </row>
    <row r="248">
      <c r="A248" t="n">
        <v>1001</v>
      </c>
      <c r="B248" t="inlineStr">
        <is>
          <t>Arcos</t>
        </is>
      </c>
      <c r="C248" s="551" t="n">
        <v>45658</v>
      </c>
      <c r="D248" t="inlineStr">
        <is>
          <t>12/2024</t>
        </is>
      </c>
      <c r="E248" t="inlineStr">
        <is>
          <t>QUEIJO COALHO FATIADO</t>
        </is>
      </c>
      <c r="F248" t="inlineStr">
        <is>
          <t>QUILOGRAMA</t>
        </is>
      </c>
      <c r="G248" t="n">
        <v>1.5</v>
      </c>
      <c r="H248" t="inlineStr">
        <is>
          <t>ALIMENTOS</t>
        </is>
      </c>
      <c r="I248" t="n">
        <v>46.9</v>
      </c>
      <c r="J248" t="n">
        <v>70.34999999999999</v>
      </c>
    </row>
    <row r="249">
      <c r="A249" t="n">
        <v>1766</v>
      </c>
      <c r="B249" t="inlineStr">
        <is>
          <t>Arcos</t>
        </is>
      </c>
      <c r="C249" s="551" t="n">
        <v>45689</v>
      </c>
      <c r="D249" t="inlineStr">
        <is>
          <t>01/2025</t>
        </is>
      </c>
      <c r="E249" t="inlineStr">
        <is>
          <t>QUEIJO COALHO FATIADO</t>
        </is>
      </c>
      <c r="F249" t="inlineStr">
        <is>
          <t>QUILOGRAMA</t>
        </is>
      </c>
      <c r="G249" t="n">
        <v>1.52</v>
      </c>
      <c r="H249" t="inlineStr">
        <is>
          <t>ALIMENTOS</t>
        </is>
      </c>
      <c r="I249" t="n">
        <v>46.9</v>
      </c>
      <c r="J249" t="n">
        <v>71.29000000000001</v>
      </c>
    </row>
    <row r="250">
      <c r="A250" t="n">
        <v>2242</v>
      </c>
      <c r="B250" t="inlineStr">
        <is>
          <t>Arcos</t>
        </is>
      </c>
      <c r="C250" s="551" t="n">
        <v>45717</v>
      </c>
      <c r="D250" t="inlineStr">
        <is>
          <t>02/2025</t>
        </is>
      </c>
      <c r="E250" t="inlineStr">
        <is>
          <t>QUEIJO COALHO FATIADO</t>
        </is>
      </c>
      <c r="F250" t="inlineStr">
        <is>
          <t>QUILOGRAMA</t>
        </is>
      </c>
      <c r="G250" t="n">
        <v>0</v>
      </c>
      <c r="H250" t="inlineStr">
        <is>
          <t>ALIMENTOS</t>
        </is>
      </c>
      <c r="I250" t="n">
        <v>46.9</v>
      </c>
      <c r="J250" t="n">
        <v>0</v>
      </c>
    </row>
    <row r="251">
      <c r="A251" t="n">
        <v>3368</v>
      </c>
      <c r="B251" t="inlineStr">
        <is>
          <t>Arcos</t>
        </is>
      </c>
      <c r="C251" s="551" t="n">
        <v>45748</v>
      </c>
      <c r="D251" t="inlineStr">
        <is>
          <t>03/2025</t>
        </is>
      </c>
      <c r="E251" t="inlineStr">
        <is>
          <t>QUEIJO COALHO FATIADO</t>
        </is>
      </c>
      <c r="F251" t="inlineStr">
        <is>
          <t>QUILOGRAMA</t>
        </is>
      </c>
      <c r="G251" t="n">
        <v>4.76</v>
      </c>
      <c r="H251" t="inlineStr">
        <is>
          <t>ALIMENTOS</t>
        </is>
      </c>
      <c r="I251" t="n">
        <v>46.9</v>
      </c>
      <c r="J251" t="n">
        <v>223.24</v>
      </c>
    </row>
    <row r="252">
      <c r="A252" t="n">
        <v>4100</v>
      </c>
      <c r="B252" t="inlineStr">
        <is>
          <t>Arcos</t>
        </is>
      </c>
      <c r="C252" s="551" t="n">
        <v>45778</v>
      </c>
      <c r="D252" t="inlineStr">
        <is>
          <t>04/2025</t>
        </is>
      </c>
      <c r="E252" t="inlineStr">
        <is>
          <t>QUEIJO COALHO FATIADO</t>
        </is>
      </c>
      <c r="F252" t="inlineStr">
        <is>
          <t>QUILOGRAMA</t>
        </is>
      </c>
      <c r="G252" t="n">
        <v>3.4</v>
      </c>
      <c r="H252" t="inlineStr">
        <is>
          <t>ALIMENTOS</t>
        </is>
      </c>
      <c r="I252" t="n">
        <v>46.9</v>
      </c>
      <c r="J252" t="n">
        <v>159.46</v>
      </c>
    </row>
    <row r="253">
      <c r="A253" t="n">
        <v>4731</v>
      </c>
      <c r="B253" t="inlineStr">
        <is>
          <t>Arcos</t>
        </is>
      </c>
      <c r="C253" s="551" t="n">
        <v>45809</v>
      </c>
      <c r="D253" t="inlineStr">
        <is>
          <t>05/2025</t>
        </is>
      </c>
      <c r="E253" t="inlineStr">
        <is>
          <t>QUEIJO COALHO FATIADO</t>
        </is>
      </c>
      <c r="F253" t="inlineStr">
        <is>
          <t>QUILOGRAMA</t>
        </is>
      </c>
      <c r="G253" t="n">
        <v>4.4</v>
      </c>
      <c r="H253" t="inlineStr">
        <is>
          <t>ALIMENTOS</t>
        </is>
      </c>
      <c r="I253" t="n">
        <v>46.9</v>
      </c>
      <c r="J253" t="n">
        <v>206.36</v>
      </c>
    </row>
    <row r="254">
      <c r="A254" t="n">
        <v>5113</v>
      </c>
      <c r="B254" t="inlineStr">
        <is>
          <t>Arcos</t>
        </is>
      </c>
      <c r="C254" s="551" t="n">
        <v>45839</v>
      </c>
      <c r="D254" t="inlineStr">
        <is>
          <t>06/2025</t>
        </is>
      </c>
      <c r="E254" t="inlineStr">
        <is>
          <t>QUEIJO COALHO FATIADO</t>
        </is>
      </c>
      <c r="F254" t="inlineStr">
        <is>
          <t>QUILOGRAMA</t>
        </is>
      </c>
      <c r="G254" t="n">
        <v>2.23</v>
      </c>
      <c r="H254" t="inlineStr">
        <is>
          <t>ALIMENTOS</t>
        </is>
      </c>
      <c r="I254" t="n">
        <v>46.9</v>
      </c>
      <c r="J254" t="n">
        <v>104.59</v>
      </c>
    </row>
    <row r="255">
      <c r="A255" t="n">
        <v>5854</v>
      </c>
      <c r="B255" t="inlineStr">
        <is>
          <t>Arcos</t>
        </is>
      </c>
      <c r="C255" s="551" t="n">
        <v>45870</v>
      </c>
      <c r="D255" t="inlineStr">
        <is>
          <t>07/2025</t>
        </is>
      </c>
      <c r="E255" t="inlineStr">
        <is>
          <t>QUEIJO COALHO FATIADO</t>
        </is>
      </c>
      <c r="F255" t="inlineStr">
        <is>
          <t>QUILOGRAMA</t>
        </is>
      </c>
      <c r="G255" t="n">
        <v>4.42</v>
      </c>
      <c r="H255" t="inlineStr">
        <is>
          <t>ALIMENTOS</t>
        </is>
      </c>
      <c r="I255" t="n">
        <v>46.9</v>
      </c>
      <c r="J255" t="n">
        <v>207.3</v>
      </c>
    </row>
    <row r="256">
      <c r="A256" t="n">
        <v>6557</v>
      </c>
      <c r="B256" t="inlineStr">
        <is>
          <t>Arcos</t>
        </is>
      </c>
      <c r="C256" s="551" t="n">
        <v>45901</v>
      </c>
      <c r="D256" t="inlineStr">
        <is>
          <t>08/2025</t>
        </is>
      </c>
      <c r="E256" t="inlineStr">
        <is>
          <t>QUEIJO COALHO FATIADO</t>
        </is>
      </c>
      <c r="F256" t="inlineStr">
        <is>
          <t>QUILOGRAMA</t>
        </is>
      </c>
      <c r="G256" t="n">
        <v>6.78</v>
      </c>
      <c r="H256" t="inlineStr">
        <is>
          <t>ALIMENTOS</t>
        </is>
      </c>
      <c r="I256" t="n">
        <v>46.9</v>
      </c>
      <c r="J256" t="n">
        <v>317.98</v>
      </c>
    </row>
    <row r="257">
      <c r="A257" t="n">
        <v>7092</v>
      </c>
      <c r="B257" t="inlineStr">
        <is>
          <t>Arcos</t>
        </is>
      </c>
      <c r="C257" s="551" t="n">
        <v>45931</v>
      </c>
      <c r="D257" t="inlineStr">
        <is>
          <t>09/2025</t>
        </is>
      </c>
      <c r="E257" t="inlineStr">
        <is>
          <t>QUEIJO COALHO FATIADO</t>
        </is>
      </c>
      <c r="F257" t="inlineStr">
        <is>
          <t>QUILOGRAMA</t>
        </is>
      </c>
      <c r="G257" t="n">
        <v>1.08</v>
      </c>
      <c r="H257" t="inlineStr">
        <is>
          <t>ALIMENTOS</t>
        </is>
      </c>
      <c r="I257" t="n">
        <v>46.9</v>
      </c>
      <c r="J257" t="n">
        <v>50.65</v>
      </c>
    </row>
    <row r="258">
      <c r="A258" t="n">
        <v>7545</v>
      </c>
      <c r="B258" t="inlineStr">
        <is>
          <t>Arcos</t>
        </is>
      </c>
      <c r="C258" s="551" t="n">
        <v>45962</v>
      </c>
      <c r="D258" t="inlineStr">
        <is>
          <t>10/2025</t>
        </is>
      </c>
      <c r="E258" t="inlineStr">
        <is>
          <t>QUEIJO COALHO FATIADO</t>
        </is>
      </c>
      <c r="F258" t="inlineStr">
        <is>
          <t>QUILOGRAMA</t>
        </is>
      </c>
      <c r="G258" t="n">
        <v>3.07</v>
      </c>
      <c r="H258" t="inlineStr">
        <is>
          <t>ALIMENTOS</t>
        </is>
      </c>
      <c r="I258" t="n">
        <v>46.9</v>
      </c>
      <c r="J258" t="n">
        <v>143.98</v>
      </c>
    </row>
    <row r="259">
      <c r="A259" t="n">
        <v>7795</v>
      </c>
      <c r="B259" t="inlineStr">
        <is>
          <t>Arcos</t>
        </is>
      </c>
      <c r="C259" s="551" t="n">
        <v>45992</v>
      </c>
      <c r="D259" t="inlineStr">
        <is>
          <t>11/2025</t>
        </is>
      </c>
      <c r="E259" t="inlineStr">
        <is>
          <t>QUEIJO COALHO FATIADO</t>
        </is>
      </c>
      <c r="F259" t="inlineStr">
        <is>
          <t>QUILOGRAMA</t>
        </is>
      </c>
      <c r="G259" t="n">
        <v>1.08</v>
      </c>
      <c r="H259" t="inlineStr">
        <is>
          <t>ALIMENTOS</t>
        </is>
      </c>
      <c r="I259" t="n">
        <v>46.9</v>
      </c>
      <c r="J259" t="n">
        <v>50.65</v>
      </c>
    </row>
    <row r="260">
      <c r="A260" t="n">
        <v>8388</v>
      </c>
      <c r="B260" t="inlineStr">
        <is>
          <t>Arcos</t>
        </is>
      </c>
      <c r="C260" s="551" t="n">
        <v>46054</v>
      </c>
      <c r="D260" t="inlineStr">
        <is>
          <t>01/2026</t>
        </is>
      </c>
      <c r="E260" t="inlineStr">
        <is>
          <t>QUEIJO COALHO FATIADO</t>
        </is>
      </c>
      <c r="F260" t="inlineStr">
        <is>
          <t>QUILOGRAMA</t>
        </is>
      </c>
      <c r="G260" t="n">
        <v>1.7</v>
      </c>
      <c r="H260" t="inlineStr">
        <is>
          <t>ALIMENTOS</t>
        </is>
      </c>
      <c r="I260" t="n">
        <v>62</v>
      </c>
      <c r="J260" t="n">
        <v>105.4</v>
      </c>
    </row>
    <row r="261">
      <c r="A261" t="n">
        <v>8875</v>
      </c>
      <c r="B261" t="inlineStr">
        <is>
          <t>Arcos</t>
        </is>
      </c>
      <c r="C261" s="551" t="n">
        <v>46082</v>
      </c>
      <c r="D261" t="inlineStr">
        <is>
          <t>02/2026</t>
        </is>
      </c>
      <c r="E261" t="inlineStr">
        <is>
          <t>QUEIJO COALHO FATIADO</t>
        </is>
      </c>
      <c r="F261" t="inlineStr">
        <is>
          <t>QUILOGRAMA</t>
        </is>
      </c>
      <c r="G261" t="n">
        <v>0.76</v>
      </c>
      <c r="H261" t="inlineStr">
        <is>
          <t>ALIMENTOS</t>
        </is>
      </c>
      <c r="I261" t="n">
        <v>62</v>
      </c>
      <c r="J261" t="n">
        <v>47.12</v>
      </c>
    </row>
    <row r="262">
      <c r="A262" t="n">
        <v>9633</v>
      </c>
      <c r="B262" t="inlineStr">
        <is>
          <t>Arcos</t>
        </is>
      </c>
      <c r="C262" s="551" t="n">
        <v>46113</v>
      </c>
      <c r="D262" t="inlineStr">
        <is>
          <t>03/2026</t>
        </is>
      </c>
      <c r="E262" t="inlineStr">
        <is>
          <t>QUEIJO COALHO FATIADO</t>
        </is>
      </c>
      <c r="F262" t="inlineStr">
        <is>
          <t>QUILOGRAMA</t>
        </is>
      </c>
      <c r="G262" t="n">
        <v>0.85</v>
      </c>
      <c r="H262" t="inlineStr">
        <is>
          <t>ALIMENTOS</t>
        </is>
      </c>
      <c r="I262" t="n">
        <v>62</v>
      </c>
      <c r="J262" t="n">
        <v>52.7</v>
      </c>
    </row>
    <row r="263">
      <c r="A263" t="n">
        <v>10166</v>
      </c>
      <c r="B263" t="inlineStr">
        <is>
          <t>Arcos</t>
        </is>
      </c>
      <c r="C263" s="551" t="n">
        <v>46143</v>
      </c>
      <c r="D263" t="inlineStr">
        <is>
          <t>04/2026</t>
        </is>
      </c>
      <c r="E263" t="inlineStr">
        <is>
          <t>QUEIJO COALHO FATIADO</t>
        </is>
      </c>
      <c r="F263" t="inlineStr">
        <is>
          <t>QUILOGRAMA</t>
        </is>
      </c>
      <c r="G263" t="n">
        <v>5.9</v>
      </c>
      <c r="H263" t="inlineStr">
        <is>
          <t>ALIMENTOS</t>
        </is>
      </c>
      <c r="I263" t="n">
        <v>62</v>
      </c>
      <c r="J263" t="n">
        <v>365.8</v>
      </c>
    </row>
    <row r="264">
      <c r="A264" t="n">
        <v>167</v>
      </c>
      <c r="B264" t="inlineStr">
        <is>
          <t>Arcos</t>
        </is>
      </c>
      <c r="C264" s="551" t="n">
        <v>45597</v>
      </c>
      <c r="D264" t="inlineStr">
        <is>
          <t>10/2024</t>
        </is>
      </c>
      <c r="E264" t="inlineStr">
        <is>
          <t>FRANGO EMPANADO</t>
        </is>
      </c>
      <c r="F264" t="inlineStr">
        <is>
          <t>QUILOGRAMA</t>
        </is>
      </c>
      <c r="G264" t="n">
        <v>15.1</v>
      </c>
      <c r="H264" t="inlineStr">
        <is>
          <t>ALIMENTOS</t>
        </is>
      </c>
      <c r="I264" t="n">
        <v>31.16</v>
      </c>
      <c r="J264" t="n">
        <v>470.52</v>
      </c>
    </row>
    <row r="265">
      <c r="A265" t="n">
        <v>259</v>
      </c>
      <c r="B265" t="inlineStr">
        <is>
          <t>Arcos</t>
        </is>
      </c>
      <c r="C265" s="551" t="n">
        <v>45627</v>
      </c>
      <c r="D265" t="inlineStr">
        <is>
          <t>11/2024</t>
        </is>
      </c>
      <c r="E265" t="inlineStr">
        <is>
          <t>FRANGO EMPANADO</t>
        </is>
      </c>
      <c r="F265" t="inlineStr">
        <is>
          <t>QUILOGRAMA</t>
        </is>
      </c>
      <c r="G265" t="n">
        <v>4.18</v>
      </c>
      <c r="H265" t="inlineStr">
        <is>
          <t>ALIMENTOS</t>
        </is>
      </c>
      <c r="I265" t="n">
        <v>31.16</v>
      </c>
      <c r="J265" t="n">
        <v>130.25</v>
      </c>
    </row>
    <row r="266">
      <c r="A266" t="n">
        <v>987</v>
      </c>
      <c r="B266" t="inlineStr">
        <is>
          <t>Arcos</t>
        </is>
      </c>
      <c r="C266" s="551" t="n">
        <v>45658</v>
      </c>
      <c r="D266" t="inlineStr">
        <is>
          <t>12/2024</t>
        </is>
      </c>
      <c r="E266" t="inlineStr">
        <is>
          <t>FRANGO EMPANADO</t>
        </is>
      </c>
      <c r="F266" t="inlineStr">
        <is>
          <t>QUILOGRAMA</t>
        </is>
      </c>
      <c r="G266" t="n">
        <v>16.66</v>
      </c>
      <c r="H266" t="inlineStr">
        <is>
          <t>ALIMENTOS</t>
        </is>
      </c>
      <c r="I266" t="n">
        <v>31.16</v>
      </c>
      <c r="J266" t="n">
        <v>519.13</v>
      </c>
    </row>
    <row r="267">
      <c r="A267" t="n">
        <v>1740</v>
      </c>
      <c r="B267" t="inlineStr">
        <is>
          <t>Arcos</t>
        </is>
      </c>
      <c r="C267" s="551" t="n">
        <v>45689</v>
      </c>
      <c r="D267" t="inlineStr">
        <is>
          <t>01/2025</t>
        </is>
      </c>
      <c r="E267" t="inlineStr">
        <is>
          <t>FRANGO EMPANADO</t>
        </is>
      </c>
      <c r="F267" t="inlineStr">
        <is>
          <t>QUILOGRAMA</t>
        </is>
      </c>
      <c r="G267" t="n">
        <v>18.36</v>
      </c>
      <c r="H267" t="inlineStr">
        <is>
          <t>ALIMENTOS</t>
        </is>
      </c>
      <c r="I267" t="n">
        <v>31.16</v>
      </c>
      <c r="J267" t="n">
        <v>572.1</v>
      </c>
    </row>
    <row r="268">
      <c r="A268" t="n">
        <v>2216</v>
      </c>
      <c r="B268" t="inlineStr">
        <is>
          <t>Arcos</t>
        </is>
      </c>
      <c r="C268" s="551" t="n">
        <v>45717</v>
      </c>
      <c r="D268" t="inlineStr">
        <is>
          <t>02/2025</t>
        </is>
      </c>
      <c r="E268" t="inlineStr">
        <is>
          <t>FRANGO EMPANADO</t>
        </is>
      </c>
      <c r="F268" t="inlineStr">
        <is>
          <t>QUILOGRAMA</t>
        </is>
      </c>
      <c r="G268" t="n">
        <v>12.97</v>
      </c>
      <c r="H268" t="inlineStr">
        <is>
          <t>ALIMENTOS</t>
        </is>
      </c>
      <c r="I268" t="n">
        <v>31.16</v>
      </c>
      <c r="J268" t="n">
        <v>404.15</v>
      </c>
    </row>
    <row r="269">
      <c r="A269" t="n">
        <v>3347</v>
      </c>
      <c r="B269" t="inlineStr">
        <is>
          <t>Arcos</t>
        </is>
      </c>
      <c r="C269" s="551" t="n">
        <v>45748</v>
      </c>
      <c r="D269" t="inlineStr">
        <is>
          <t>03/2025</t>
        </is>
      </c>
      <c r="E269" t="inlineStr">
        <is>
          <t>FRANGO EMPANADO</t>
        </is>
      </c>
      <c r="F269" t="inlineStr">
        <is>
          <t>QUILOGRAMA</t>
        </is>
      </c>
      <c r="G269" t="n">
        <v>3.3</v>
      </c>
      <c r="H269" t="inlineStr">
        <is>
          <t>ALIMENTOS</t>
        </is>
      </c>
      <c r="I269" t="n">
        <v>31.16</v>
      </c>
      <c r="J269" t="n">
        <v>102.83</v>
      </c>
    </row>
    <row r="270">
      <c r="A270" t="n">
        <v>4079</v>
      </c>
      <c r="B270" t="inlineStr">
        <is>
          <t>Arcos</t>
        </is>
      </c>
      <c r="C270" s="551" t="n">
        <v>45778</v>
      </c>
      <c r="D270" t="inlineStr">
        <is>
          <t>04/2025</t>
        </is>
      </c>
      <c r="E270" t="inlineStr">
        <is>
          <t>FRANGO EMPANADO</t>
        </is>
      </c>
      <c r="F270" t="inlineStr">
        <is>
          <t>QUILOGRAMA</t>
        </is>
      </c>
      <c r="G270" t="n">
        <v>2.9</v>
      </c>
      <c r="H270" t="inlineStr">
        <is>
          <t>ALIMENTOS</t>
        </is>
      </c>
      <c r="I270" t="n">
        <v>31.16</v>
      </c>
      <c r="J270" t="n">
        <v>90.36</v>
      </c>
    </row>
    <row r="271">
      <c r="A271" t="n">
        <v>8359</v>
      </c>
      <c r="B271" t="inlineStr">
        <is>
          <t>Arcos</t>
        </is>
      </c>
      <c r="C271" s="551" t="n">
        <v>46054</v>
      </c>
      <c r="D271" t="inlineStr">
        <is>
          <t>01/2026</t>
        </is>
      </c>
      <c r="E271" t="inlineStr">
        <is>
          <t>FRANGO EMPANADO</t>
        </is>
      </c>
      <c r="F271" t="inlineStr">
        <is>
          <t>QUILOGRAMA</t>
        </is>
      </c>
      <c r="G271" t="n">
        <v>35</v>
      </c>
      <c r="H271" t="inlineStr">
        <is>
          <t>ALIMENTOS</t>
        </is>
      </c>
      <c r="I271" t="n">
        <v>30.08</v>
      </c>
      <c r="J271" t="n">
        <v>1052.8</v>
      </c>
    </row>
    <row r="272">
      <c r="A272" t="n">
        <v>8841</v>
      </c>
      <c r="B272" t="inlineStr">
        <is>
          <t>Arcos</t>
        </is>
      </c>
      <c r="C272" s="551" t="n">
        <v>46082</v>
      </c>
      <c r="D272" t="inlineStr">
        <is>
          <t>02/2026</t>
        </is>
      </c>
      <c r="E272" t="inlineStr">
        <is>
          <t>FRANGO EMPANADO</t>
        </is>
      </c>
      <c r="F272" t="inlineStr">
        <is>
          <t>QUILOGRAMA</t>
        </is>
      </c>
      <c r="G272" t="n">
        <v>29.34</v>
      </c>
      <c r="H272" t="inlineStr">
        <is>
          <t>ALIMENTOS</t>
        </is>
      </c>
      <c r="I272" t="n">
        <v>30.08</v>
      </c>
      <c r="J272" t="n">
        <v>882.55</v>
      </c>
    </row>
    <row r="273">
      <c r="A273" t="n">
        <v>9603</v>
      </c>
      <c r="B273" t="inlineStr">
        <is>
          <t>Arcos</t>
        </is>
      </c>
      <c r="C273" s="551" t="n">
        <v>46113</v>
      </c>
      <c r="D273" t="inlineStr">
        <is>
          <t>03/2026</t>
        </is>
      </c>
      <c r="E273" t="inlineStr">
        <is>
          <t>FRANGO EMPANADO</t>
        </is>
      </c>
      <c r="F273" t="inlineStr">
        <is>
          <t>QUILOGRAMA</t>
        </is>
      </c>
      <c r="G273" t="n">
        <v>10.16</v>
      </c>
      <c r="H273" t="inlineStr">
        <is>
          <t>ALIMENTOS</t>
        </is>
      </c>
      <c r="I273" t="n">
        <v>30.08</v>
      </c>
      <c r="J273" t="n">
        <v>305.61</v>
      </c>
    </row>
    <row r="274">
      <c r="A274" t="n">
        <v>10134</v>
      </c>
      <c r="B274" t="inlineStr">
        <is>
          <t>Arcos</t>
        </is>
      </c>
      <c r="C274" s="551" t="n">
        <v>46143</v>
      </c>
      <c r="D274" t="inlineStr">
        <is>
          <t>04/2026</t>
        </is>
      </c>
      <c r="E274" t="inlineStr">
        <is>
          <t>FRANGO EMPANADO</t>
        </is>
      </c>
      <c r="F274" t="inlineStr">
        <is>
          <t>QUILOGRAMA</t>
        </is>
      </c>
      <c r="G274" t="n">
        <v>45.92</v>
      </c>
      <c r="H274" t="inlineStr">
        <is>
          <t>ALIMENTOS</t>
        </is>
      </c>
      <c r="I274" t="n">
        <v>30.08</v>
      </c>
      <c r="J274" t="n">
        <v>1381.27</v>
      </c>
    </row>
    <row r="275">
      <c r="A275" t="n">
        <v>10850</v>
      </c>
      <c r="B275" t="inlineStr">
        <is>
          <t>Arcos</t>
        </is>
      </c>
      <c r="C275" s="551" t="n">
        <v>46174</v>
      </c>
      <c r="D275" t="inlineStr">
        <is>
          <t>05/2026</t>
        </is>
      </c>
      <c r="E275" t="inlineStr">
        <is>
          <t>FRANGO EMPANADO</t>
        </is>
      </c>
      <c r="F275" t="inlineStr">
        <is>
          <t>QUILOGRAMA</t>
        </is>
      </c>
      <c r="G275" t="n">
        <v>24.58</v>
      </c>
      <c r="H275" t="inlineStr">
        <is>
          <t>ALIMENTOS</t>
        </is>
      </c>
      <c r="I275" t="n">
        <v>30.08</v>
      </c>
      <c r="J275" t="n">
        <v>739.37</v>
      </c>
    </row>
    <row r="276">
      <c r="A276" t="n">
        <v>168</v>
      </c>
      <c r="B276" t="inlineStr">
        <is>
          <t>Arcos</t>
        </is>
      </c>
      <c r="C276" s="551" t="n">
        <v>45597</v>
      </c>
      <c r="D276" t="inlineStr">
        <is>
          <t>10/2024</t>
        </is>
      </c>
      <c r="E276" t="inlineStr">
        <is>
          <t>COOKIE DE CASTANHA UND</t>
        </is>
      </c>
      <c r="F276" t="inlineStr">
        <is>
          <t>QUILOGRAMA</t>
        </is>
      </c>
      <c r="G276" t="n">
        <v>244</v>
      </c>
      <c r="H276" t="inlineStr">
        <is>
          <t>ALIMENTOS</t>
        </is>
      </c>
      <c r="I276" t="n">
        <v>2.9</v>
      </c>
      <c r="J276" t="n">
        <v>707.6</v>
      </c>
    </row>
    <row r="277">
      <c r="A277" t="n">
        <v>260</v>
      </c>
      <c r="B277" t="inlineStr">
        <is>
          <t>Arcos</t>
        </is>
      </c>
      <c r="C277" s="551" t="n">
        <v>45627</v>
      </c>
      <c r="D277" t="inlineStr">
        <is>
          <t>11/2024</t>
        </is>
      </c>
      <c r="E277" t="inlineStr">
        <is>
          <t>COOKIE DE CASTANHA UND</t>
        </is>
      </c>
      <c r="F277" t="inlineStr">
        <is>
          <t>QUILOGRAMA</t>
        </is>
      </c>
      <c r="G277" t="n">
        <v>371</v>
      </c>
      <c r="H277" t="inlineStr">
        <is>
          <t>ALIMENTOS</t>
        </is>
      </c>
      <c r="I277" t="n">
        <v>2.9</v>
      </c>
      <c r="J277" t="n">
        <v>1075.9</v>
      </c>
    </row>
    <row r="278">
      <c r="A278" t="n">
        <v>977</v>
      </c>
      <c r="B278" t="inlineStr">
        <is>
          <t>Arcos</t>
        </is>
      </c>
      <c r="C278" s="551" t="n">
        <v>45658</v>
      </c>
      <c r="D278" t="inlineStr">
        <is>
          <t>12/2024</t>
        </is>
      </c>
      <c r="E278" t="inlineStr">
        <is>
          <t>COOKIE DE CASTANHA UND</t>
        </is>
      </c>
      <c r="F278" t="inlineStr">
        <is>
          <t>QUILOGRAMA</t>
        </is>
      </c>
      <c r="G278" t="n">
        <v>165</v>
      </c>
      <c r="H278" t="inlineStr">
        <is>
          <t>ALIMENTOS</t>
        </is>
      </c>
      <c r="I278" t="n">
        <v>2.9</v>
      </c>
      <c r="J278" t="n">
        <v>478.5</v>
      </c>
    </row>
    <row r="279">
      <c r="A279" t="n">
        <v>1725</v>
      </c>
      <c r="B279" t="inlineStr">
        <is>
          <t>Arcos</t>
        </is>
      </c>
      <c r="C279" s="551" t="n">
        <v>45689</v>
      </c>
      <c r="D279" t="inlineStr">
        <is>
          <t>01/2025</t>
        </is>
      </c>
      <c r="E279" t="inlineStr">
        <is>
          <t>COOKIE DE CASTANHA UND</t>
        </is>
      </c>
      <c r="F279" t="inlineStr">
        <is>
          <t>QUILOGRAMA</t>
        </is>
      </c>
      <c r="G279" t="n">
        <v>265</v>
      </c>
      <c r="H279" t="inlineStr">
        <is>
          <t>ALIMENTOS</t>
        </is>
      </c>
      <c r="I279" t="n">
        <v>2.9</v>
      </c>
      <c r="J279" t="n">
        <v>768.5</v>
      </c>
    </row>
    <row r="280">
      <c r="A280" t="n">
        <v>2201</v>
      </c>
      <c r="B280" t="inlineStr">
        <is>
          <t>Arcos</t>
        </is>
      </c>
      <c r="C280" s="551" t="n">
        <v>45717</v>
      </c>
      <c r="D280" t="inlineStr">
        <is>
          <t>02/2025</t>
        </is>
      </c>
      <c r="E280" t="inlineStr">
        <is>
          <t>COOKIE DE CASTANHA UND</t>
        </is>
      </c>
      <c r="F280" t="inlineStr">
        <is>
          <t>QUILOGRAMA</t>
        </is>
      </c>
      <c r="G280" t="n">
        <v>210</v>
      </c>
      <c r="H280" t="inlineStr">
        <is>
          <t>ALIMENTOS</t>
        </is>
      </c>
      <c r="I280" t="n">
        <v>2.9</v>
      </c>
      <c r="J280" t="n">
        <v>609</v>
      </c>
    </row>
    <row r="281">
      <c r="A281" t="n">
        <v>3334</v>
      </c>
      <c r="B281" t="inlineStr">
        <is>
          <t>Arcos</t>
        </is>
      </c>
      <c r="C281" s="551" t="n">
        <v>45748</v>
      </c>
      <c r="D281" t="inlineStr">
        <is>
          <t>03/2025</t>
        </is>
      </c>
      <c r="E281" t="inlineStr">
        <is>
          <t>COOKIE DE CASTANHA UND</t>
        </is>
      </c>
      <c r="F281" t="inlineStr">
        <is>
          <t>QUILOGRAMA</t>
        </is>
      </c>
      <c r="G281" t="n">
        <v>170</v>
      </c>
      <c r="H281" t="inlineStr">
        <is>
          <t>ALIMENTOS</t>
        </is>
      </c>
      <c r="I281" t="n">
        <v>2.9</v>
      </c>
      <c r="J281" t="n">
        <v>493</v>
      </c>
    </row>
    <row r="282">
      <c r="A282" t="n">
        <v>4064</v>
      </c>
      <c r="B282" t="inlineStr">
        <is>
          <t>Arcos</t>
        </is>
      </c>
      <c r="C282" s="551" t="n">
        <v>45778</v>
      </c>
      <c r="D282" t="inlineStr">
        <is>
          <t>04/2025</t>
        </is>
      </c>
      <c r="E282" t="inlineStr">
        <is>
          <t>COOKIE DE CASTANHA UND</t>
        </is>
      </c>
      <c r="F282" t="inlineStr">
        <is>
          <t>QUILOGRAMA</t>
        </is>
      </c>
      <c r="G282" t="n">
        <v>120</v>
      </c>
      <c r="H282" t="inlineStr">
        <is>
          <t>ALIMENTOS</t>
        </is>
      </c>
      <c r="I282" t="n">
        <v>2.9</v>
      </c>
      <c r="J282" t="n">
        <v>348</v>
      </c>
    </row>
    <row r="283">
      <c r="A283" t="n">
        <v>4702</v>
      </c>
      <c r="B283" t="inlineStr">
        <is>
          <t>Arcos</t>
        </is>
      </c>
      <c r="C283" s="551" t="n">
        <v>45809</v>
      </c>
      <c r="D283" t="inlineStr">
        <is>
          <t>05/2025</t>
        </is>
      </c>
      <c r="E283" t="inlineStr">
        <is>
          <t>COOKIE DE CASTANHA UND</t>
        </is>
      </c>
      <c r="F283" t="inlineStr">
        <is>
          <t>QUILOGRAMA</t>
        </is>
      </c>
      <c r="G283" t="n">
        <v>8</v>
      </c>
      <c r="H283" t="inlineStr">
        <is>
          <t>ALIMENTOS</t>
        </is>
      </c>
      <c r="I283" t="n">
        <v>2.9</v>
      </c>
      <c r="J283" t="n">
        <v>23.2</v>
      </c>
    </row>
    <row r="284">
      <c r="A284" t="n">
        <v>5069</v>
      </c>
      <c r="B284" t="inlineStr">
        <is>
          <t>Arcos</t>
        </is>
      </c>
      <c r="C284" s="551" t="n">
        <v>45839</v>
      </c>
      <c r="D284" t="inlineStr">
        <is>
          <t>06/2025</t>
        </is>
      </c>
      <c r="E284" t="inlineStr">
        <is>
          <t>COOKIE DE CASTANHA UND</t>
        </is>
      </c>
      <c r="F284" t="inlineStr">
        <is>
          <t>QUILOGRAMA</t>
        </is>
      </c>
      <c r="G284" t="n">
        <v>144</v>
      </c>
      <c r="H284" t="inlineStr">
        <is>
          <t>ALIMENTOS</t>
        </is>
      </c>
      <c r="I284" t="n">
        <v>2.9</v>
      </c>
      <c r="J284" t="n">
        <v>417.6</v>
      </c>
    </row>
    <row r="285">
      <c r="A285" t="n">
        <v>5808</v>
      </c>
      <c r="B285" t="inlineStr">
        <is>
          <t>Arcos</t>
        </is>
      </c>
      <c r="C285" s="551" t="n">
        <v>45870</v>
      </c>
      <c r="D285" t="inlineStr">
        <is>
          <t>07/2025</t>
        </is>
      </c>
      <c r="E285" t="inlineStr">
        <is>
          <t>COOKIE DE CASTANHA UND</t>
        </is>
      </c>
      <c r="F285" t="inlineStr">
        <is>
          <t>QUILOGRAMA</t>
        </is>
      </c>
      <c r="G285" t="n">
        <v>429</v>
      </c>
      <c r="H285" t="inlineStr">
        <is>
          <t>ALIMENTOS</t>
        </is>
      </c>
      <c r="I285" t="n">
        <v>2.9</v>
      </c>
      <c r="J285" t="n">
        <v>1244.1</v>
      </c>
    </row>
    <row r="286">
      <c r="A286" t="n">
        <v>6512</v>
      </c>
      <c r="B286" t="inlineStr">
        <is>
          <t>Arcos</t>
        </is>
      </c>
      <c r="C286" s="551" t="n">
        <v>45901</v>
      </c>
      <c r="D286" t="inlineStr">
        <is>
          <t>08/2025</t>
        </is>
      </c>
      <c r="E286" t="inlineStr">
        <is>
          <t>COOKIE DE CASTANHA UND</t>
        </is>
      </c>
      <c r="F286" t="inlineStr">
        <is>
          <t>QUILOGRAMA</t>
        </is>
      </c>
      <c r="G286" t="n">
        <v>322</v>
      </c>
      <c r="H286" t="inlineStr">
        <is>
          <t>ALIMENTOS</t>
        </is>
      </c>
      <c r="I286" t="n">
        <v>2.9</v>
      </c>
      <c r="J286" t="n">
        <v>933.8</v>
      </c>
    </row>
    <row r="287">
      <c r="A287" t="n">
        <v>7864</v>
      </c>
      <c r="B287" t="inlineStr">
        <is>
          <t>Arcos</t>
        </is>
      </c>
      <c r="C287" s="551" t="n">
        <v>46023</v>
      </c>
      <c r="D287" t="inlineStr">
        <is>
          <t>12/2025</t>
        </is>
      </c>
      <c r="E287" t="inlineStr">
        <is>
          <t>COOKIE DE CASTANHA UND</t>
        </is>
      </c>
      <c r="F287" t="inlineStr">
        <is>
          <t>QUILOGRAMA</t>
        </is>
      </c>
      <c r="G287" t="n">
        <v>192</v>
      </c>
      <c r="H287" t="inlineStr">
        <is>
          <t>ALIMENTOS</t>
        </is>
      </c>
      <c r="I287" t="n">
        <v>2.9</v>
      </c>
      <c r="J287" t="n">
        <v>556.8</v>
      </c>
    </row>
    <row r="288">
      <c r="A288" t="n">
        <v>8343</v>
      </c>
      <c r="B288" t="inlineStr">
        <is>
          <t>Arcos</t>
        </is>
      </c>
      <c r="C288" s="551" t="n">
        <v>46054</v>
      </c>
      <c r="D288" t="inlineStr">
        <is>
          <t>01/2026</t>
        </is>
      </c>
      <c r="E288" t="inlineStr">
        <is>
          <t>COOKIE DE CASTANHA UND</t>
        </is>
      </c>
      <c r="F288" t="inlineStr">
        <is>
          <t>QUILOGRAMA</t>
        </is>
      </c>
      <c r="G288" t="n">
        <v>538</v>
      </c>
      <c r="H288" t="inlineStr">
        <is>
          <t>ALIMENTOS</t>
        </is>
      </c>
      <c r="I288" t="n">
        <v>2.9</v>
      </c>
      <c r="J288" t="n">
        <v>1560.2</v>
      </c>
    </row>
    <row r="289">
      <c r="A289" t="n">
        <v>8821</v>
      </c>
      <c r="B289" t="inlineStr">
        <is>
          <t>Arcos</t>
        </is>
      </c>
      <c r="C289" s="551" t="n">
        <v>46082</v>
      </c>
      <c r="D289" t="inlineStr">
        <is>
          <t>02/2026</t>
        </is>
      </c>
      <c r="E289" t="inlineStr">
        <is>
          <t>COOKIE DE CASTANHA UND</t>
        </is>
      </c>
      <c r="F289" t="inlineStr">
        <is>
          <t>QUILOGRAMA</t>
        </is>
      </c>
      <c r="G289" t="n">
        <v>140</v>
      </c>
      <c r="H289" t="inlineStr">
        <is>
          <t>ALIMENTOS</t>
        </is>
      </c>
      <c r="I289" t="n">
        <v>2.9</v>
      </c>
      <c r="J289" t="n">
        <v>406</v>
      </c>
    </row>
    <row r="290">
      <c r="A290" t="n">
        <v>9583</v>
      </c>
      <c r="B290" t="inlineStr">
        <is>
          <t>Arcos</t>
        </is>
      </c>
      <c r="C290" s="551" t="n">
        <v>46113</v>
      </c>
      <c r="D290" t="inlineStr">
        <is>
          <t>03/2026</t>
        </is>
      </c>
      <c r="E290" t="inlineStr">
        <is>
          <t>COOKIE DE CASTANHA UND</t>
        </is>
      </c>
      <c r="F290" t="inlineStr">
        <is>
          <t>QUILOGRAMA</t>
        </is>
      </c>
      <c r="G290" t="n">
        <v>297</v>
      </c>
      <c r="H290" t="inlineStr">
        <is>
          <t>ALIMENTOS</t>
        </is>
      </c>
      <c r="I290" t="n">
        <v>2.9</v>
      </c>
      <c r="J290" t="n">
        <v>861.3</v>
      </c>
    </row>
    <row r="291">
      <c r="A291" t="n">
        <v>10113</v>
      </c>
      <c r="B291" t="inlineStr">
        <is>
          <t>Arcos</t>
        </is>
      </c>
      <c r="C291" s="551" t="n">
        <v>46143</v>
      </c>
      <c r="D291" t="inlineStr">
        <is>
          <t>04/2026</t>
        </is>
      </c>
      <c r="E291" t="inlineStr">
        <is>
          <t>COOKIE DE CASTANHA UND</t>
        </is>
      </c>
      <c r="F291" t="inlineStr">
        <is>
          <t>QUILOGRAMA</t>
        </is>
      </c>
      <c r="G291" t="n">
        <v>292</v>
      </c>
      <c r="H291" t="inlineStr">
        <is>
          <t>ALIMENTOS</t>
        </is>
      </c>
      <c r="I291" t="n">
        <v>2.9</v>
      </c>
      <c r="J291" t="n">
        <v>846.8</v>
      </c>
    </row>
    <row r="292">
      <c r="A292" t="n">
        <v>169</v>
      </c>
      <c r="B292" t="inlineStr">
        <is>
          <t>Arcos</t>
        </is>
      </c>
      <c r="C292" s="551" t="n">
        <v>45597</v>
      </c>
      <c r="D292" t="inlineStr">
        <is>
          <t>10/2024</t>
        </is>
      </c>
      <c r="E292" t="inlineStr">
        <is>
          <t>COOKIE DE CHOCOLATE UND</t>
        </is>
      </c>
      <c r="F292" t="inlineStr">
        <is>
          <t>QUILOGRAMA</t>
        </is>
      </c>
      <c r="G292" t="n">
        <v>555</v>
      </c>
      <c r="H292" t="inlineStr">
        <is>
          <t>ALIMENTOS</t>
        </is>
      </c>
      <c r="I292" t="n">
        <v>2.9</v>
      </c>
      <c r="J292" t="n">
        <v>1609.5</v>
      </c>
    </row>
    <row r="293">
      <c r="A293" t="n">
        <v>261</v>
      </c>
      <c r="B293" t="inlineStr">
        <is>
          <t>Arcos</t>
        </is>
      </c>
      <c r="C293" s="551" t="n">
        <v>45627</v>
      </c>
      <c r="D293" t="inlineStr">
        <is>
          <t>11/2024</t>
        </is>
      </c>
      <c r="E293" t="inlineStr">
        <is>
          <t>COOKIE DE CHOCOLATE UND</t>
        </is>
      </c>
      <c r="F293" t="inlineStr">
        <is>
          <t>QUILOGRAMA</t>
        </is>
      </c>
      <c r="G293" t="n">
        <v>273</v>
      </c>
      <c r="H293" t="inlineStr">
        <is>
          <t>ALIMENTOS</t>
        </is>
      </c>
      <c r="I293" t="n">
        <v>2.9</v>
      </c>
      <c r="J293" t="n">
        <v>791.7</v>
      </c>
    </row>
    <row r="294">
      <c r="A294" t="n">
        <v>1726</v>
      </c>
      <c r="B294" t="inlineStr">
        <is>
          <t>Arcos</t>
        </is>
      </c>
      <c r="C294" s="551" t="n">
        <v>45689</v>
      </c>
      <c r="D294" t="inlineStr">
        <is>
          <t>01/2025</t>
        </is>
      </c>
      <c r="E294" t="inlineStr">
        <is>
          <t>COOKIE DE CHOCOLATE UND</t>
        </is>
      </c>
      <c r="F294" t="inlineStr">
        <is>
          <t>QUILOGRAMA</t>
        </is>
      </c>
      <c r="G294" t="n">
        <v>120</v>
      </c>
      <c r="H294" t="inlineStr">
        <is>
          <t>ALIMENTOS</t>
        </is>
      </c>
      <c r="I294" t="n">
        <v>2.9</v>
      </c>
      <c r="J294" t="n">
        <v>348</v>
      </c>
    </row>
    <row r="295">
      <c r="A295" t="n">
        <v>2202</v>
      </c>
      <c r="B295" t="inlineStr">
        <is>
          <t>Arcos</t>
        </is>
      </c>
      <c r="C295" s="551" t="n">
        <v>45717</v>
      </c>
      <c r="D295" t="inlineStr">
        <is>
          <t>02/2025</t>
        </is>
      </c>
      <c r="E295" t="inlineStr">
        <is>
          <t>COOKIE DE CHOCOLATE UND</t>
        </is>
      </c>
      <c r="F295" t="inlineStr">
        <is>
          <t>QUILOGRAMA</t>
        </is>
      </c>
      <c r="G295" t="n">
        <v>82</v>
      </c>
      <c r="H295" t="inlineStr">
        <is>
          <t>ALIMENTOS</t>
        </is>
      </c>
      <c r="I295" t="n">
        <v>2.9</v>
      </c>
      <c r="J295" t="n">
        <v>237.8</v>
      </c>
    </row>
    <row r="296">
      <c r="A296" t="n">
        <v>3335</v>
      </c>
      <c r="B296" t="inlineStr">
        <is>
          <t>Arcos</t>
        </is>
      </c>
      <c r="C296" s="551" t="n">
        <v>45748</v>
      </c>
      <c r="D296" t="inlineStr">
        <is>
          <t>03/2025</t>
        </is>
      </c>
      <c r="E296" t="inlineStr">
        <is>
          <t>COOKIE DE CHOCOLATE UND</t>
        </is>
      </c>
      <c r="F296" t="inlineStr">
        <is>
          <t>QUILOGRAMA</t>
        </is>
      </c>
      <c r="G296" t="n">
        <v>389</v>
      </c>
      <c r="H296" t="inlineStr">
        <is>
          <t>ALIMENTOS</t>
        </is>
      </c>
      <c r="I296" t="n">
        <v>2.9</v>
      </c>
      <c r="J296" t="n">
        <v>1128.1</v>
      </c>
    </row>
    <row r="297">
      <c r="A297" t="n">
        <v>4065</v>
      </c>
      <c r="B297" t="inlineStr">
        <is>
          <t>Arcos</t>
        </is>
      </c>
      <c r="C297" s="551" t="n">
        <v>45778</v>
      </c>
      <c r="D297" t="inlineStr">
        <is>
          <t>04/2025</t>
        </is>
      </c>
      <c r="E297" t="inlineStr">
        <is>
          <t>COOKIE DE CHOCOLATE UND</t>
        </is>
      </c>
      <c r="F297" t="inlineStr">
        <is>
          <t>QUILOGRAMA</t>
        </is>
      </c>
      <c r="G297" t="n">
        <v>300</v>
      </c>
      <c r="H297" t="inlineStr">
        <is>
          <t>ALIMENTOS</t>
        </is>
      </c>
      <c r="I297" t="n">
        <v>2.9</v>
      </c>
      <c r="J297" t="n">
        <v>870</v>
      </c>
    </row>
    <row r="298">
      <c r="A298" t="n">
        <v>4703</v>
      </c>
      <c r="B298" t="inlineStr">
        <is>
          <t>Arcos</t>
        </is>
      </c>
      <c r="C298" s="551" t="n">
        <v>45809</v>
      </c>
      <c r="D298" t="inlineStr">
        <is>
          <t>05/2025</t>
        </is>
      </c>
      <c r="E298" t="inlineStr">
        <is>
          <t>COOKIE DE CHOCOLATE UND</t>
        </is>
      </c>
      <c r="F298" t="inlineStr">
        <is>
          <t>QUILOGRAMA</t>
        </is>
      </c>
      <c r="G298" t="n">
        <v>56</v>
      </c>
      <c r="H298" t="inlineStr">
        <is>
          <t>ALIMENTOS</t>
        </is>
      </c>
      <c r="I298" t="n">
        <v>2.9</v>
      </c>
      <c r="J298" t="n">
        <v>162.4</v>
      </c>
    </row>
    <row r="299">
      <c r="A299" t="n">
        <v>5070</v>
      </c>
      <c r="B299" t="inlineStr">
        <is>
          <t>Arcos</t>
        </is>
      </c>
      <c r="C299" s="551" t="n">
        <v>45839</v>
      </c>
      <c r="D299" t="inlineStr">
        <is>
          <t>06/2025</t>
        </is>
      </c>
      <c r="E299" t="inlineStr">
        <is>
          <t>COOKIE DE CHOCOLATE UND</t>
        </is>
      </c>
      <c r="F299" t="inlineStr">
        <is>
          <t>QUILOGRAMA</t>
        </is>
      </c>
      <c r="G299" t="n">
        <v>198</v>
      </c>
      <c r="H299" t="inlineStr">
        <is>
          <t>ALIMENTOS</t>
        </is>
      </c>
      <c r="I299" t="n">
        <v>2.9</v>
      </c>
      <c r="J299" t="n">
        <v>574.2</v>
      </c>
    </row>
    <row r="300">
      <c r="A300" t="n">
        <v>5809</v>
      </c>
      <c r="B300" t="inlineStr">
        <is>
          <t>Arcos</t>
        </is>
      </c>
      <c r="C300" s="551" t="n">
        <v>45870</v>
      </c>
      <c r="D300" t="inlineStr">
        <is>
          <t>07/2025</t>
        </is>
      </c>
      <c r="E300" t="inlineStr">
        <is>
          <t>COOKIE DE CHOCOLATE UND</t>
        </is>
      </c>
      <c r="F300" t="inlineStr">
        <is>
          <t>QUILOGRAMA</t>
        </is>
      </c>
      <c r="G300" t="n">
        <v>162</v>
      </c>
      <c r="H300" t="inlineStr">
        <is>
          <t>ALIMENTOS</t>
        </is>
      </c>
      <c r="I300" t="n">
        <v>2.9</v>
      </c>
      <c r="J300" t="n">
        <v>469.8</v>
      </c>
    </row>
    <row r="301">
      <c r="A301" t="n">
        <v>6513</v>
      </c>
      <c r="B301" t="inlineStr">
        <is>
          <t>Arcos</t>
        </is>
      </c>
      <c r="C301" s="551" t="n">
        <v>45901</v>
      </c>
      <c r="D301" t="inlineStr">
        <is>
          <t>08/2025</t>
        </is>
      </c>
      <c r="E301" t="inlineStr">
        <is>
          <t>COOKIE DE CHOCOLATE UND</t>
        </is>
      </c>
      <c r="F301" t="inlineStr">
        <is>
          <t>QUILOGRAMA</t>
        </is>
      </c>
      <c r="G301" t="n">
        <v>243</v>
      </c>
      <c r="H301" t="inlineStr">
        <is>
          <t>ALIMENTOS</t>
        </is>
      </c>
      <c r="I301" t="n">
        <v>2.9</v>
      </c>
      <c r="J301" t="n">
        <v>704.7</v>
      </c>
    </row>
    <row r="302">
      <c r="A302" t="n">
        <v>7865</v>
      </c>
      <c r="B302" t="inlineStr">
        <is>
          <t>Arcos</t>
        </is>
      </c>
      <c r="C302" s="551" t="n">
        <v>46023</v>
      </c>
      <c r="D302" t="inlineStr">
        <is>
          <t>12/2025</t>
        </is>
      </c>
      <c r="E302" t="inlineStr">
        <is>
          <t>COOKIE DE CHOCOLATE UND</t>
        </is>
      </c>
      <c r="F302" t="inlineStr">
        <is>
          <t>QUILOGRAMA</t>
        </is>
      </c>
      <c r="G302" t="n">
        <v>222</v>
      </c>
      <c r="H302" t="inlineStr">
        <is>
          <t>ALIMENTOS</t>
        </is>
      </c>
      <c r="I302" t="n">
        <v>2.9</v>
      </c>
      <c r="J302" t="n">
        <v>643.8</v>
      </c>
    </row>
    <row r="303">
      <c r="A303" t="n">
        <v>8344</v>
      </c>
      <c r="B303" t="inlineStr">
        <is>
          <t>Arcos</t>
        </is>
      </c>
      <c r="C303" s="551" t="n">
        <v>46054</v>
      </c>
      <c r="D303" t="inlineStr">
        <is>
          <t>01/2026</t>
        </is>
      </c>
      <c r="E303" t="inlineStr">
        <is>
          <t>COOKIE DE CHOCOLATE UND</t>
        </is>
      </c>
      <c r="F303" t="inlineStr">
        <is>
          <t>QUILOGRAMA</t>
        </is>
      </c>
      <c r="G303" t="n">
        <v>421</v>
      </c>
      <c r="H303" t="inlineStr">
        <is>
          <t>ALIMENTOS</t>
        </is>
      </c>
      <c r="I303" t="n">
        <v>2.9</v>
      </c>
      <c r="J303" t="n">
        <v>1220.9</v>
      </c>
    </row>
    <row r="304">
      <c r="A304" t="n">
        <v>8822</v>
      </c>
      <c r="B304" t="inlineStr">
        <is>
          <t>Arcos</t>
        </is>
      </c>
      <c r="C304" s="551" t="n">
        <v>46082</v>
      </c>
      <c r="D304" t="inlineStr">
        <is>
          <t>02/2026</t>
        </is>
      </c>
      <c r="E304" t="inlineStr">
        <is>
          <t>COOKIE DE CHOCOLATE UND</t>
        </is>
      </c>
      <c r="F304" t="inlineStr">
        <is>
          <t>QUILOGRAMA</t>
        </is>
      </c>
      <c r="G304" t="n">
        <v>66</v>
      </c>
      <c r="H304" t="inlineStr">
        <is>
          <t>ALIMENTOS</t>
        </is>
      </c>
      <c r="I304" t="n">
        <v>2.9</v>
      </c>
      <c r="J304" t="n">
        <v>191.4</v>
      </c>
    </row>
    <row r="305">
      <c r="A305" t="n">
        <v>9584</v>
      </c>
      <c r="B305" t="inlineStr">
        <is>
          <t>Arcos</t>
        </is>
      </c>
      <c r="C305" s="551" t="n">
        <v>46113</v>
      </c>
      <c r="D305" t="inlineStr">
        <is>
          <t>03/2026</t>
        </is>
      </c>
      <c r="E305" t="inlineStr">
        <is>
          <t>COOKIE DE CHOCOLATE UND</t>
        </is>
      </c>
      <c r="F305" t="inlineStr">
        <is>
          <t>QUILOGRAMA</t>
        </is>
      </c>
      <c r="G305" t="n">
        <v>445</v>
      </c>
      <c r="H305" t="inlineStr">
        <is>
          <t>ALIMENTOS</t>
        </is>
      </c>
      <c r="I305" t="n">
        <v>2.9</v>
      </c>
      <c r="J305" t="n">
        <v>1290.5</v>
      </c>
    </row>
    <row r="306">
      <c r="A306" t="n">
        <v>10114</v>
      </c>
      <c r="B306" t="inlineStr">
        <is>
          <t>Arcos</t>
        </is>
      </c>
      <c r="C306" s="551" t="n">
        <v>46143</v>
      </c>
      <c r="D306" t="inlineStr">
        <is>
          <t>04/2026</t>
        </is>
      </c>
      <c r="E306" t="inlineStr">
        <is>
          <t>COOKIE DE CHOCOLATE UND</t>
        </is>
      </c>
      <c r="F306" t="inlineStr">
        <is>
          <t>QUILOGRAMA</t>
        </is>
      </c>
      <c r="G306" t="n">
        <v>237</v>
      </c>
      <c r="H306" t="inlineStr">
        <is>
          <t>ALIMENTOS</t>
        </is>
      </c>
      <c r="I306" t="n">
        <v>2.9</v>
      </c>
      <c r="J306" t="n">
        <v>687.3</v>
      </c>
    </row>
    <row r="307">
      <c r="A307" t="n">
        <v>170</v>
      </c>
      <c r="B307" t="inlineStr">
        <is>
          <t>Arcos</t>
        </is>
      </c>
      <c r="C307" s="551" t="n">
        <v>45597</v>
      </c>
      <c r="D307" t="inlineStr">
        <is>
          <t>10/2024</t>
        </is>
      </c>
      <c r="E307" t="inlineStr">
        <is>
          <t>CROQUETE DE PERNIL</t>
        </is>
      </c>
      <c r="F307" t="inlineStr">
        <is>
          <t>QUILOGRAMA</t>
        </is>
      </c>
      <c r="G307" t="n">
        <v>51.8</v>
      </c>
      <c r="H307" t="inlineStr">
        <is>
          <t>ALIMENTOS</t>
        </is>
      </c>
      <c r="I307" t="n">
        <v>24.59</v>
      </c>
      <c r="J307" t="n">
        <v>1273.76</v>
      </c>
    </row>
    <row r="308">
      <c r="A308" t="n">
        <v>262</v>
      </c>
      <c r="B308" t="inlineStr">
        <is>
          <t>Arcos</t>
        </is>
      </c>
      <c r="C308" s="551" t="n">
        <v>45627</v>
      </c>
      <c r="D308" t="inlineStr">
        <is>
          <t>11/2024</t>
        </is>
      </c>
      <c r="E308" t="inlineStr">
        <is>
          <t>CROQUETE DE PERNIL</t>
        </is>
      </c>
      <c r="F308" t="inlineStr">
        <is>
          <t>QUILOGRAMA</t>
        </is>
      </c>
      <c r="G308" t="n">
        <v>28.9</v>
      </c>
      <c r="H308" t="inlineStr">
        <is>
          <t>ALIMENTOS</t>
        </is>
      </c>
      <c r="I308" t="n">
        <v>24.59</v>
      </c>
      <c r="J308" t="n">
        <v>710.65</v>
      </c>
    </row>
    <row r="309">
      <c r="A309" t="n">
        <v>979</v>
      </c>
      <c r="B309" t="inlineStr">
        <is>
          <t>Arcos</t>
        </is>
      </c>
      <c r="C309" s="551" t="n">
        <v>45658</v>
      </c>
      <c r="D309" t="inlineStr">
        <is>
          <t>12/2024</t>
        </is>
      </c>
      <c r="E309" t="inlineStr">
        <is>
          <t>CROQUETE DE PERNIL</t>
        </is>
      </c>
      <c r="F309" t="inlineStr">
        <is>
          <t>QUILOGRAMA</t>
        </is>
      </c>
      <c r="G309" t="n">
        <v>18.58</v>
      </c>
      <c r="H309" t="inlineStr">
        <is>
          <t>ALIMENTOS</t>
        </is>
      </c>
      <c r="I309" t="n">
        <v>24.59</v>
      </c>
      <c r="J309" t="n">
        <v>456.88</v>
      </c>
    </row>
    <row r="310">
      <c r="A310" t="n">
        <v>1731</v>
      </c>
      <c r="B310" t="inlineStr">
        <is>
          <t>Arcos</t>
        </is>
      </c>
      <c r="C310" s="551" t="n">
        <v>45689</v>
      </c>
      <c r="D310" t="inlineStr">
        <is>
          <t>01/2025</t>
        </is>
      </c>
      <c r="E310" t="inlineStr">
        <is>
          <t>CROQUETE DE PERNIL</t>
        </is>
      </c>
      <c r="F310" t="inlineStr">
        <is>
          <t>QUILOGRAMA</t>
        </is>
      </c>
      <c r="G310" t="n">
        <v>53.02</v>
      </c>
      <c r="H310" t="inlineStr">
        <is>
          <t>ALIMENTOS</t>
        </is>
      </c>
      <c r="I310" t="n">
        <v>24.59</v>
      </c>
      <c r="J310" t="n">
        <v>1303.76</v>
      </c>
    </row>
    <row r="311">
      <c r="A311" t="n">
        <v>2207</v>
      </c>
      <c r="B311" t="inlineStr">
        <is>
          <t>Arcos</t>
        </is>
      </c>
      <c r="C311" s="551" t="n">
        <v>45717</v>
      </c>
      <c r="D311" t="inlineStr">
        <is>
          <t>02/2025</t>
        </is>
      </c>
      <c r="E311" t="inlineStr">
        <is>
          <t>CROQUETE DE PERNIL</t>
        </is>
      </c>
      <c r="F311" t="inlineStr">
        <is>
          <t>QUILOGRAMA</t>
        </is>
      </c>
      <c r="G311" t="n">
        <v>40.3</v>
      </c>
      <c r="H311" t="inlineStr">
        <is>
          <t>ALIMENTOS</t>
        </is>
      </c>
      <c r="I311" t="n">
        <v>24.59</v>
      </c>
      <c r="J311" t="n">
        <v>990.98</v>
      </c>
    </row>
    <row r="312">
      <c r="A312" t="n">
        <v>3339</v>
      </c>
      <c r="B312" t="inlineStr">
        <is>
          <t>Arcos</t>
        </is>
      </c>
      <c r="C312" s="551" t="n">
        <v>45748</v>
      </c>
      <c r="D312" t="inlineStr">
        <is>
          <t>03/2025</t>
        </is>
      </c>
      <c r="E312" t="inlineStr">
        <is>
          <t>CROQUETE DE PERNIL</t>
        </is>
      </c>
      <c r="F312" t="inlineStr">
        <is>
          <t>QUILOGRAMA</t>
        </is>
      </c>
      <c r="G312" t="n">
        <v>1.82</v>
      </c>
      <c r="H312" t="inlineStr">
        <is>
          <t>ALIMENTOS</t>
        </is>
      </c>
      <c r="I312" t="n">
        <v>24.59</v>
      </c>
      <c r="J312" t="n">
        <v>44.75</v>
      </c>
    </row>
    <row r="313">
      <c r="A313" t="n">
        <v>4070</v>
      </c>
      <c r="B313" t="inlineStr">
        <is>
          <t>Arcos</t>
        </is>
      </c>
      <c r="C313" s="551" t="n">
        <v>45778</v>
      </c>
      <c r="D313" t="inlineStr">
        <is>
          <t>04/2025</t>
        </is>
      </c>
      <c r="E313" t="inlineStr">
        <is>
          <t>CROQUETE DE PERNIL</t>
        </is>
      </c>
      <c r="F313" t="inlineStr">
        <is>
          <t>QUILOGRAMA</t>
        </is>
      </c>
      <c r="G313" t="n">
        <v>26.2</v>
      </c>
      <c r="H313" t="inlineStr">
        <is>
          <t>ALIMENTOS</t>
        </is>
      </c>
      <c r="I313" t="n">
        <v>24.59</v>
      </c>
      <c r="J313" t="n">
        <v>644.26</v>
      </c>
    </row>
    <row r="314">
      <c r="A314" t="n">
        <v>9595</v>
      </c>
      <c r="B314" t="inlineStr">
        <is>
          <t>Arcos</t>
        </is>
      </c>
      <c r="C314" s="551" t="n">
        <v>46113</v>
      </c>
      <c r="D314" t="inlineStr">
        <is>
          <t>03/2026</t>
        </is>
      </c>
      <c r="E314" t="inlineStr">
        <is>
          <t>CROQUETE DE PERNIL</t>
        </is>
      </c>
      <c r="F314" t="inlineStr">
        <is>
          <t>QUILOGRAMA</t>
        </is>
      </c>
      <c r="G314" t="n">
        <v>2.1</v>
      </c>
      <c r="H314" t="inlineStr">
        <is>
          <t>ALIMENTOS</t>
        </is>
      </c>
      <c r="I314" t="n">
        <v>19.49</v>
      </c>
      <c r="J314" t="n">
        <v>40.93</v>
      </c>
    </row>
    <row r="315">
      <c r="A315" t="n">
        <v>10843</v>
      </c>
      <c r="B315" t="inlineStr">
        <is>
          <t>Arcos</t>
        </is>
      </c>
      <c r="C315" s="551" t="n">
        <v>46174</v>
      </c>
      <c r="D315" t="inlineStr">
        <is>
          <t>05/2026</t>
        </is>
      </c>
      <c r="E315" t="inlineStr">
        <is>
          <t>CROQUETE DE PERNIL</t>
        </is>
      </c>
      <c r="F315" t="inlineStr">
        <is>
          <t>QUILOGRAMA</t>
        </is>
      </c>
      <c r="G315" t="n">
        <v>15.4</v>
      </c>
      <c r="H315" t="inlineStr">
        <is>
          <t>ALIMENTOS</t>
        </is>
      </c>
      <c r="I315" t="n">
        <v>21</v>
      </c>
      <c r="J315" t="n">
        <v>323.4</v>
      </c>
    </row>
    <row r="316">
      <c r="A316" t="n">
        <v>171</v>
      </c>
      <c r="B316" t="inlineStr">
        <is>
          <t>Arcos</t>
        </is>
      </c>
      <c r="C316" s="551" t="n">
        <v>45597</v>
      </c>
      <c r="D316" t="inlineStr">
        <is>
          <t>10/2024</t>
        </is>
      </c>
      <c r="E316" t="inlineStr">
        <is>
          <t>NHOQUE</t>
        </is>
      </c>
      <c r="F316" t="inlineStr">
        <is>
          <t>QUILOGRAMA</t>
        </is>
      </c>
      <c r="G316" t="n">
        <v>13</v>
      </c>
      <c r="H316" t="inlineStr">
        <is>
          <t>ALIMENTOS</t>
        </is>
      </c>
      <c r="I316" t="n">
        <v>17.98</v>
      </c>
      <c r="J316" t="n">
        <v>233.74</v>
      </c>
    </row>
    <row r="317">
      <c r="A317" t="n">
        <v>263</v>
      </c>
      <c r="B317" t="inlineStr">
        <is>
          <t>Arcos</t>
        </is>
      </c>
      <c r="C317" s="551" t="n">
        <v>45627</v>
      </c>
      <c r="D317" t="inlineStr">
        <is>
          <t>11/2024</t>
        </is>
      </c>
      <c r="E317" t="inlineStr">
        <is>
          <t>NHOQUE</t>
        </is>
      </c>
      <c r="F317" t="inlineStr">
        <is>
          <t>QUILOGRAMA</t>
        </is>
      </c>
      <c r="G317" t="n">
        <v>10.9</v>
      </c>
      <c r="H317" t="inlineStr">
        <is>
          <t>ALIMENTOS</t>
        </is>
      </c>
      <c r="I317" t="n">
        <v>17.98</v>
      </c>
      <c r="J317" t="n">
        <v>195.98</v>
      </c>
    </row>
    <row r="318">
      <c r="A318" t="n">
        <v>998</v>
      </c>
      <c r="B318" t="inlineStr">
        <is>
          <t>Arcos</t>
        </is>
      </c>
      <c r="C318" s="551" t="n">
        <v>45658</v>
      </c>
      <c r="D318" t="inlineStr">
        <is>
          <t>12/2024</t>
        </is>
      </c>
      <c r="E318" t="inlineStr">
        <is>
          <t>NHOQUE</t>
        </is>
      </c>
      <c r="F318" t="inlineStr">
        <is>
          <t>QUILOGRAMA</t>
        </is>
      </c>
      <c r="G318" t="n">
        <v>14.08</v>
      </c>
      <c r="H318" t="inlineStr">
        <is>
          <t>ALIMENTOS</t>
        </is>
      </c>
      <c r="I318" t="n">
        <v>17.98</v>
      </c>
      <c r="J318" t="n">
        <v>253.16</v>
      </c>
    </row>
    <row r="319">
      <c r="A319" t="n">
        <v>1139</v>
      </c>
      <c r="B319" t="inlineStr">
        <is>
          <t>Arcos</t>
        </is>
      </c>
      <c r="C319" s="551" t="n">
        <v>45658</v>
      </c>
      <c r="D319" t="inlineStr">
        <is>
          <t>12/2024</t>
        </is>
      </c>
      <c r="E319" t="inlineStr">
        <is>
          <t>NHOQUE</t>
        </is>
      </c>
      <c r="F319" t="inlineStr">
        <is>
          <t>QUILOGRAMA</t>
        </is>
      </c>
      <c r="G319" t="n">
        <v>5.8</v>
      </c>
      <c r="H319" t="inlineStr">
        <is>
          <t>ALIMENTOS</t>
        </is>
      </c>
      <c r="I319" t="n">
        <v>17.98</v>
      </c>
      <c r="J319" t="n">
        <v>104.28</v>
      </c>
    </row>
    <row r="320">
      <c r="A320" t="n">
        <v>1757</v>
      </c>
      <c r="B320" t="inlineStr">
        <is>
          <t>Arcos</t>
        </is>
      </c>
      <c r="C320" s="551" t="n">
        <v>45689</v>
      </c>
      <c r="D320" t="inlineStr">
        <is>
          <t>01/2025</t>
        </is>
      </c>
      <c r="E320" t="inlineStr">
        <is>
          <t>NHOQUE</t>
        </is>
      </c>
      <c r="F320" t="inlineStr">
        <is>
          <t>QUILOGRAMA</t>
        </is>
      </c>
      <c r="G320" t="n">
        <v>19.8</v>
      </c>
      <c r="H320" t="inlineStr">
        <is>
          <t>ALIMENTOS</t>
        </is>
      </c>
      <c r="I320" t="n">
        <v>17.98</v>
      </c>
      <c r="J320" t="n">
        <v>356</v>
      </c>
    </row>
    <row r="321">
      <c r="A321" t="n">
        <v>2233</v>
      </c>
      <c r="B321" t="inlineStr">
        <is>
          <t>Arcos</t>
        </is>
      </c>
      <c r="C321" s="551" t="n">
        <v>45717</v>
      </c>
      <c r="D321" t="inlineStr">
        <is>
          <t>02/2025</t>
        </is>
      </c>
      <c r="E321" t="inlineStr">
        <is>
          <t>NHOQUE</t>
        </is>
      </c>
      <c r="F321" t="inlineStr">
        <is>
          <t>QUILOGRAMA</t>
        </is>
      </c>
      <c r="G321" t="n">
        <v>10.74</v>
      </c>
      <c r="H321" t="inlineStr">
        <is>
          <t>ALIMENTOS</t>
        </is>
      </c>
      <c r="I321" t="n">
        <v>17.98</v>
      </c>
      <c r="J321" t="n">
        <v>193.11</v>
      </c>
    </row>
    <row r="322">
      <c r="A322" t="n">
        <v>3361</v>
      </c>
      <c r="B322" t="inlineStr">
        <is>
          <t>Arcos</t>
        </is>
      </c>
      <c r="C322" s="551" t="n">
        <v>45748</v>
      </c>
      <c r="D322" t="inlineStr">
        <is>
          <t>03/2025</t>
        </is>
      </c>
      <c r="E322" t="inlineStr">
        <is>
          <t>NHOQUE</t>
        </is>
      </c>
      <c r="F322" t="inlineStr">
        <is>
          <t>QUILOGRAMA</t>
        </is>
      </c>
      <c r="G322" t="n">
        <v>3</v>
      </c>
      <c r="H322" t="inlineStr">
        <is>
          <t>ALIMENTOS</t>
        </is>
      </c>
      <c r="I322" t="n">
        <v>17.98</v>
      </c>
      <c r="J322" t="n">
        <v>53.94</v>
      </c>
    </row>
    <row r="323">
      <c r="A323" t="n">
        <v>4093</v>
      </c>
      <c r="B323" t="inlineStr">
        <is>
          <t>Arcos</t>
        </is>
      </c>
      <c r="C323" s="551" t="n">
        <v>45778</v>
      </c>
      <c r="D323" t="inlineStr">
        <is>
          <t>04/2025</t>
        </is>
      </c>
      <c r="E323" t="inlineStr">
        <is>
          <t>NHOQUE</t>
        </is>
      </c>
      <c r="F323" t="inlineStr">
        <is>
          <t>QUILOGRAMA</t>
        </is>
      </c>
      <c r="G323" t="n">
        <v>13.7</v>
      </c>
      <c r="H323" t="inlineStr">
        <is>
          <t>ALIMENTOS</t>
        </is>
      </c>
      <c r="I323" t="n">
        <v>17.98</v>
      </c>
      <c r="J323" t="n">
        <v>246.33</v>
      </c>
    </row>
    <row r="324">
      <c r="A324" t="n">
        <v>4726</v>
      </c>
      <c r="B324" t="inlineStr">
        <is>
          <t>Arcos</t>
        </is>
      </c>
      <c r="C324" s="551" t="n">
        <v>45809</v>
      </c>
      <c r="D324" t="inlineStr">
        <is>
          <t>05/2025</t>
        </is>
      </c>
      <c r="E324" t="inlineStr">
        <is>
          <t>NHOQUE</t>
        </is>
      </c>
      <c r="F324" t="inlineStr">
        <is>
          <t>QUILOGRAMA</t>
        </is>
      </c>
      <c r="G324" t="n">
        <v>25.6</v>
      </c>
      <c r="H324" t="inlineStr">
        <is>
          <t>ALIMENTOS</t>
        </is>
      </c>
      <c r="I324" t="n">
        <v>17.98</v>
      </c>
      <c r="J324" t="n">
        <v>460.29</v>
      </c>
    </row>
    <row r="325">
      <c r="A325" t="n">
        <v>5104</v>
      </c>
      <c r="B325" t="inlineStr">
        <is>
          <t>Arcos</t>
        </is>
      </c>
      <c r="C325" s="551" t="n">
        <v>45839</v>
      </c>
      <c r="D325" t="inlineStr">
        <is>
          <t>06/2025</t>
        </is>
      </c>
      <c r="E325" t="inlineStr">
        <is>
          <t>NHOQUE</t>
        </is>
      </c>
      <c r="F325" t="inlineStr">
        <is>
          <t>QUILOGRAMA</t>
        </is>
      </c>
      <c r="G325" t="n">
        <v>29.2</v>
      </c>
      <c r="H325" t="inlineStr">
        <is>
          <t>ALIMENTOS</t>
        </is>
      </c>
      <c r="I325" t="n">
        <v>17.98</v>
      </c>
      <c r="J325" t="n">
        <v>525.02</v>
      </c>
    </row>
    <row r="326">
      <c r="A326" t="n">
        <v>5845</v>
      </c>
      <c r="B326" t="inlineStr">
        <is>
          <t>Arcos</t>
        </is>
      </c>
      <c r="C326" s="551" t="n">
        <v>45870</v>
      </c>
      <c r="D326" t="inlineStr">
        <is>
          <t>07/2025</t>
        </is>
      </c>
      <c r="E326" t="inlineStr">
        <is>
          <t>NHOQUE</t>
        </is>
      </c>
      <c r="F326" t="inlineStr">
        <is>
          <t>QUILOGRAMA</t>
        </is>
      </c>
      <c r="G326" t="n">
        <v>20.3</v>
      </c>
      <c r="H326" t="inlineStr">
        <is>
          <t>ALIMENTOS</t>
        </is>
      </c>
      <c r="I326" t="n">
        <v>17.98</v>
      </c>
      <c r="J326" t="n">
        <v>364.99</v>
      </c>
    </row>
    <row r="327">
      <c r="A327" t="n">
        <v>6547</v>
      </c>
      <c r="B327" t="inlineStr">
        <is>
          <t>Arcos</t>
        </is>
      </c>
      <c r="C327" s="551" t="n">
        <v>45901</v>
      </c>
      <c r="D327" t="inlineStr">
        <is>
          <t>08/2025</t>
        </is>
      </c>
      <c r="E327" t="inlineStr">
        <is>
          <t>NHOQUE</t>
        </is>
      </c>
      <c r="F327" t="inlineStr">
        <is>
          <t>QUILOGRAMA</t>
        </is>
      </c>
      <c r="G327" t="n">
        <v>21.1</v>
      </c>
      <c r="H327" t="inlineStr">
        <is>
          <t>ALIMENTOS</t>
        </is>
      </c>
      <c r="I327" t="n">
        <v>17.98</v>
      </c>
      <c r="J327" t="n">
        <v>379.38</v>
      </c>
    </row>
    <row r="328">
      <c r="A328" t="n">
        <v>7082</v>
      </c>
      <c r="B328" t="inlineStr">
        <is>
          <t>Arcos</t>
        </is>
      </c>
      <c r="C328" s="551" t="n">
        <v>45931</v>
      </c>
      <c r="D328" t="inlineStr">
        <is>
          <t>09/2025</t>
        </is>
      </c>
      <c r="E328" t="inlineStr">
        <is>
          <t>NHOQUE</t>
        </is>
      </c>
      <c r="F328" t="inlineStr">
        <is>
          <t>QUILOGRAMA</t>
        </is>
      </c>
      <c r="G328" t="n">
        <v>4.79</v>
      </c>
      <c r="H328" t="inlineStr">
        <is>
          <t>ALIMENTOS</t>
        </is>
      </c>
      <c r="I328" t="n">
        <v>17.98</v>
      </c>
      <c r="J328" t="n">
        <v>86.12</v>
      </c>
    </row>
    <row r="329">
      <c r="A329" t="n">
        <v>7538</v>
      </c>
      <c r="B329" t="inlineStr">
        <is>
          <t>Arcos</t>
        </is>
      </c>
      <c r="C329" s="551" t="n">
        <v>45962</v>
      </c>
      <c r="D329" t="inlineStr">
        <is>
          <t>10/2025</t>
        </is>
      </c>
      <c r="E329" t="inlineStr">
        <is>
          <t>NHOQUE</t>
        </is>
      </c>
      <c r="F329" t="inlineStr">
        <is>
          <t>QUILOGRAMA</t>
        </is>
      </c>
      <c r="G329" t="n">
        <v>12.08</v>
      </c>
      <c r="H329" t="inlineStr">
        <is>
          <t>ALIMENTOS</t>
        </is>
      </c>
      <c r="I329" t="n">
        <v>17.98</v>
      </c>
      <c r="J329" t="n">
        <v>217.2</v>
      </c>
    </row>
    <row r="330">
      <c r="A330" t="n">
        <v>7788</v>
      </c>
      <c r="B330" t="inlineStr">
        <is>
          <t>Arcos</t>
        </is>
      </c>
      <c r="C330" s="551" t="n">
        <v>45992</v>
      </c>
      <c r="D330" t="inlineStr">
        <is>
          <t>11/2025</t>
        </is>
      </c>
      <c r="E330" t="inlineStr">
        <is>
          <t>NHOQUE</t>
        </is>
      </c>
      <c r="F330" t="inlineStr">
        <is>
          <t>QUILOGRAMA</t>
        </is>
      </c>
      <c r="G330" t="n">
        <v>4.79</v>
      </c>
      <c r="H330" t="inlineStr">
        <is>
          <t>ALIMENTOS</t>
        </is>
      </c>
      <c r="I330" t="n">
        <v>17.98</v>
      </c>
      <c r="J330" t="n">
        <v>86.12</v>
      </c>
    </row>
    <row r="331">
      <c r="A331" t="n">
        <v>7891</v>
      </c>
      <c r="B331" t="inlineStr">
        <is>
          <t>Arcos</t>
        </is>
      </c>
      <c r="C331" s="551" t="n">
        <v>46023</v>
      </c>
      <c r="D331" t="inlineStr">
        <is>
          <t>12/2025</t>
        </is>
      </c>
      <c r="E331" t="inlineStr">
        <is>
          <t>NHOQUE</t>
        </is>
      </c>
      <c r="F331" t="inlineStr">
        <is>
          <t>QUILOGRAMA</t>
        </is>
      </c>
      <c r="G331" t="n">
        <v>14.14</v>
      </c>
      <c r="H331" t="inlineStr">
        <is>
          <t>ALIMENTOS</t>
        </is>
      </c>
      <c r="I331" t="n">
        <v>17.98</v>
      </c>
      <c r="J331" t="n">
        <v>254.24</v>
      </c>
    </row>
    <row r="332">
      <c r="A332" t="n">
        <v>8377</v>
      </c>
      <c r="B332" t="inlineStr">
        <is>
          <t>Arcos</t>
        </is>
      </c>
      <c r="C332" s="551" t="n">
        <v>46054</v>
      </c>
      <c r="D332" t="inlineStr">
        <is>
          <t>01/2026</t>
        </is>
      </c>
      <c r="E332" t="inlineStr">
        <is>
          <t>NHOQUE</t>
        </is>
      </c>
      <c r="F332" t="inlineStr">
        <is>
          <t>QUILOGRAMA</t>
        </is>
      </c>
      <c r="G332" t="n">
        <v>10.16</v>
      </c>
      <c r="H332" t="inlineStr">
        <is>
          <t>ALIMENTOS</t>
        </is>
      </c>
      <c r="I332" t="n">
        <v>17.98</v>
      </c>
      <c r="J332" t="n">
        <v>182.68</v>
      </c>
    </row>
    <row r="333">
      <c r="A333" t="n">
        <v>8863</v>
      </c>
      <c r="B333" t="inlineStr">
        <is>
          <t>Arcos</t>
        </is>
      </c>
      <c r="C333" s="551" t="n">
        <v>46082</v>
      </c>
      <c r="D333" t="inlineStr">
        <is>
          <t>02/2026</t>
        </is>
      </c>
      <c r="E333" t="inlineStr">
        <is>
          <t>NHOQUE</t>
        </is>
      </c>
      <c r="F333" t="inlineStr">
        <is>
          <t>QUILOGRAMA</t>
        </is>
      </c>
      <c r="G333" t="n">
        <v>21.76</v>
      </c>
      <c r="H333" t="inlineStr">
        <is>
          <t>ALIMENTOS</t>
        </is>
      </c>
      <c r="I333" t="n">
        <v>17.98</v>
      </c>
      <c r="J333" t="n">
        <v>391.24</v>
      </c>
    </row>
    <row r="334">
      <c r="A334" t="n">
        <v>9622</v>
      </c>
      <c r="B334" t="inlineStr">
        <is>
          <t>Arcos</t>
        </is>
      </c>
      <c r="C334" s="551" t="n">
        <v>46113</v>
      </c>
      <c r="D334" t="inlineStr">
        <is>
          <t>03/2026</t>
        </is>
      </c>
      <c r="E334" t="inlineStr">
        <is>
          <t>NHOQUE</t>
        </is>
      </c>
      <c r="F334" t="inlineStr">
        <is>
          <t>QUILOGRAMA</t>
        </is>
      </c>
      <c r="G334" t="n">
        <v>15</v>
      </c>
      <c r="H334" t="inlineStr">
        <is>
          <t>ALIMENTOS</t>
        </is>
      </c>
      <c r="I334" t="n">
        <v>17.98</v>
      </c>
      <c r="J334" t="n">
        <v>269.7</v>
      </c>
    </row>
    <row r="335">
      <c r="A335" t="n">
        <v>10155</v>
      </c>
      <c r="B335" t="inlineStr">
        <is>
          <t>Arcos</t>
        </is>
      </c>
      <c r="C335" s="551" t="n">
        <v>46143</v>
      </c>
      <c r="D335" t="inlineStr">
        <is>
          <t>04/2026</t>
        </is>
      </c>
      <c r="E335" t="inlineStr">
        <is>
          <t>NHOQUE</t>
        </is>
      </c>
      <c r="F335" t="inlineStr">
        <is>
          <t>QUILOGRAMA</t>
        </is>
      </c>
      <c r="G335" t="n">
        <v>29.44</v>
      </c>
      <c r="H335" t="inlineStr">
        <is>
          <t>ALIMENTOS</t>
        </is>
      </c>
      <c r="I335" t="n">
        <v>17.98</v>
      </c>
      <c r="J335" t="n">
        <v>529.33</v>
      </c>
    </row>
    <row r="336">
      <c r="A336" t="n">
        <v>10871</v>
      </c>
      <c r="B336" t="inlineStr">
        <is>
          <t>Arcos</t>
        </is>
      </c>
      <c r="C336" s="551" t="n">
        <v>46174</v>
      </c>
      <c r="D336" t="inlineStr">
        <is>
          <t>05/2026</t>
        </is>
      </c>
      <c r="E336" t="inlineStr">
        <is>
          <t>NHOQUE</t>
        </is>
      </c>
      <c r="F336" t="inlineStr">
        <is>
          <t>QUILOGRAMA</t>
        </is>
      </c>
      <c r="G336" t="n">
        <v>26.28</v>
      </c>
      <c r="H336" t="inlineStr">
        <is>
          <t>ALIMENTOS</t>
        </is>
      </c>
      <c r="I336" t="n">
        <v>17.98</v>
      </c>
      <c r="J336" t="n">
        <v>472.51</v>
      </c>
    </row>
    <row r="337">
      <c r="A337" t="n">
        <v>172</v>
      </c>
      <c r="B337" t="inlineStr">
        <is>
          <t>Arcos</t>
        </is>
      </c>
      <c r="C337" s="551" t="n">
        <v>45597</v>
      </c>
      <c r="D337" t="inlineStr">
        <is>
          <t>10/2024</t>
        </is>
      </c>
      <c r="E337" t="inlineStr">
        <is>
          <t>DEMI GLACE</t>
        </is>
      </c>
      <c r="F337" t="inlineStr">
        <is>
          <t>QUILOGRAMA</t>
        </is>
      </c>
      <c r="G337" t="n">
        <v>29</v>
      </c>
      <c r="H337" t="inlineStr">
        <is>
          <t>ALIMENTOS</t>
        </is>
      </c>
      <c r="I337" t="n">
        <v>86.43000000000001</v>
      </c>
      <c r="J337" t="n">
        <v>2506.47</v>
      </c>
    </row>
    <row r="338">
      <c r="A338" t="n">
        <v>264</v>
      </c>
      <c r="B338" t="inlineStr">
        <is>
          <t>Arcos</t>
        </is>
      </c>
      <c r="C338" s="551" t="n">
        <v>45627</v>
      </c>
      <c r="D338" t="inlineStr">
        <is>
          <t>11/2024</t>
        </is>
      </c>
      <c r="E338" t="inlineStr">
        <is>
          <t>DEMI GLACE</t>
        </is>
      </c>
      <c r="F338" t="inlineStr">
        <is>
          <t>QUILOGRAMA</t>
        </is>
      </c>
      <c r="G338" t="n">
        <v>27</v>
      </c>
      <c r="H338" t="inlineStr">
        <is>
          <t>ALIMENTOS</t>
        </is>
      </c>
      <c r="I338" t="n">
        <v>86.43000000000001</v>
      </c>
      <c r="J338" t="n">
        <v>2333.61</v>
      </c>
    </row>
    <row r="339">
      <c r="A339" t="n">
        <v>981</v>
      </c>
      <c r="B339" t="inlineStr">
        <is>
          <t>Arcos</t>
        </is>
      </c>
      <c r="C339" s="551" t="n">
        <v>45658</v>
      </c>
      <c r="D339" t="inlineStr">
        <is>
          <t>12/2024</t>
        </is>
      </c>
      <c r="E339" t="inlineStr">
        <is>
          <t>DEMI GLACE</t>
        </is>
      </c>
      <c r="F339" t="inlineStr">
        <is>
          <t>QUILOGRAMA</t>
        </is>
      </c>
      <c r="G339" t="n">
        <v>30</v>
      </c>
      <c r="H339" t="inlineStr">
        <is>
          <t>ALIMENTOS</t>
        </is>
      </c>
      <c r="I339" t="n">
        <v>86.43000000000001</v>
      </c>
      <c r="J339" t="n">
        <v>2592.9</v>
      </c>
    </row>
    <row r="340">
      <c r="A340" t="n">
        <v>1734</v>
      </c>
      <c r="B340" t="inlineStr">
        <is>
          <t>Arcos</t>
        </is>
      </c>
      <c r="C340" s="551" t="n">
        <v>45689</v>
      </c>
      <c r="D340" t="inlineStr">
        <is>
          <t>01/2025</t>
        </is>
      </c>
      <c r="E340" t="inlineStr">
        <is>
          <t>DEMI GLACE</t>
        </is>
      </c>
      <c r="F340" t="inlineStr">
        <is>
          <t>QUILOGRAMA</t>
        </is>
      </c>
      <c r="G340" t="n">
        <v>27.72</v>
      </c>
      <c r="H340" t="inlineStr">
        <is>
          <t>ALIMENTOS</t>
        </is>
      </c>
      <c r="I340" t="n">
        <v>86.43000000000001</v>
      </c>
      <c r="J340" t="n">
        <v>2395.84</v>
      </c>
    </row>
    <row r="341">
      <c r="A341" t="n">
        <v>2210</v>
      </c>
      <c r="B341" t="inlineStr">
        <is>
          <t>Arcos</t>
        </is>
      </c>
      <c r="C341" s="551" t="n">
        <v>45717</v>
      </c>
      <c r="D341" t="inlineStr">
        <is>
          <t>02/2025</t>
        </is>
      </c>
      <c r="E341" t="inlineStr">
        <is>
          <t>DEMI GLACE</t>
        </is>
      </c>
      <c r="F341" t="inlineStr">
        <is>
          <t>QUILOGRAMA</t>
        </is>
      </c>
      <c r="G341" t="n">
        <v>7.7</v>
      </c>
      <c r="H341" t="inlineStr">
        <is>
          <t>ALIMENTOS</t>
        </is>
      </c>
      <c r="I341" t="n">
        <v>86.43000000000001</v>
      </c>
      <c r="J341" t="n">
        <v>665.51</v>
      </c>
    </row>
    <row r="342">
      <c r="A342" t="n">
        <v>3341</v>
      </c>
      <c r="B342" t="inlineStr">
        <is>
          <t>Arcos</t>
        </is>
      </c>
      <c r="C342" s="551" t="n">
        <v>45748</v>
      </c>
      <c r="D342" t="inlineStr">
        <is>
          <t>03/2025</t>
        </is>
      </c>
      <c r="E342" t="inlineStr">
        <is>
          <t>DEMI GLACE</t>
        </is>
      </c>
      <c r="F342" t="inlineStr">
        <is>
          <t>QUILOGRAMA</t>
        </is>
      </c>
      <c r="G342" t="n">
        <v>2.66</v>
      </c>
      <c r="H342" t="inlineStr">
        <is>
          <t>ALIMENTOS</t>
        </is>
      </c>
      <c r="I342" t="n">
        <v>86.43000000000001</v>
      </c>
      <c r="J342" t="n">
        <v>229.9</v>
      </c>
    </row>
    <row r="343">
      <c r="A343" t="n">
        <v>8354</v>
      </c>
      <c r="B343" t="inlineStr">
        <is>
          <t>Arcos</t>
        </is>
      </c>
      <c r="C343" s="551" t="n">
        <v>46054</v>
      </c>
      <c r="D343" t="inlineStr">
        <is>
          <t>01/2026</t>
        </is>
      </c>
      <c r="E343" t="inlineStr">
        <is>
          <t>DEMI GLACE</t>
        </is>
      </c>
      <c r="F343" t="inlineStr">
        <is>
          <t>QUILOGRAMA</t>
        </is>
      </c>
      <c r="G343" t="n">
        <v>14.24</v>
      </c>
      <c r="H343" t="inlineStr">
        <is>
          <t>ALIMENTOS</t>
        </is>
      </c>
      <c r="I343" t="n">
        <v>28.49</v>
      </c>
      <c r="J343" t="n">
        <v>405.7</v>
      </c>
    </row>
    <row r="344">
      <c r="A344" t="n">
        <v>173</v>
      </c>
      <c r="B344" t="inlineStr">
        <is>
          <t>Arcos</t>
        </is>
      </c>
      <c r="C344" s="551" t="n">
        <v>45597</v>
      </c>
      <c r="D344" t="inlineStr">
        <is>
          <t>10/2024</t>
        </is>
      </c>
      <c r="E344" t="inlineStr">
        <is>
          <t>MOLHO DE TAMARINDO</t>
        </is>
      </c>
      <c r="F344" t="inlineStr">
        <is>
          <t>QUILOGRAMA</t>
        </is>
      </c>
      <c r="G344" t="n">
        <v>6.84</v>
      </c>
      <c r="H344" t="inlineStr">
        <is>
          <t>ALIMENTOS</t>
        </is>
      </c>
      <c r="I344" t="n">
        <v>86.47</v>
      </c>
      <c r="J344" t="n">
        <v>591.45</v>
      </c>
    </row>
    <row r="345">
      <c r="A345" t="n">
        <v>265</v>
      </c>
      <c r="B345" t="inlineStr">
        <is>
          <t>Arcos</t>
        </is>
      </c>
      <c r="C345" s="551" t="n">
        <v>45627</v>
      </c>
      <c r="D345" t="inlineStr">
        <is>
          <t>11/2024</t>
        </is>
      </c>
      <c r="E345" t="inlineStr">
        <is>
          <t>MOLHO DE TAMARINDO</t>
        </is>
      </c>
      <c r="F345" t="inlineStr">
        <is>
          <t>QUILOGRAMA</t>
        </is>
      </c>
      <c r="G345" t="n">
        <v>8.74</v>
      </c>
      <c r="H345" t="inlineStr">
        <is>
          <t>ALIMENTOS</t>
        </is>
      </c>
      <c r="I345" t="n">
        <v>86.47</v>
      </c>
      <c r="J345" t="n">
        <v>755.75</v>
      </c>
    </row>
    <row r="346">
      <c r="A346" t="n">
        <v>1755</v>
      </c>
      <c r="B346" t="inlineStr">
        <is>
          <t>Arcos</t>
        </is>
      </c>
      <c r="C346" s="551" t="n">
        <v>45689</v>
      </c>
      <c r="D346" t="inlineStr">
        <is>
          <t>01/2025</t>
        </is>
      </c>
      <c r="E346" t="inlineStr">
        <is>
          <t>MOLHO DE TAMARINDO</t>
        </is>
      </c>
      <c r="F346" t="inlineStr">
        <is>
          <t>QUILOGRAMA</t>
        </is>
      </c>
      <c r="G346" t="n">
        <v>3.98</v>
      </c>
      <c r="H346" t="inlineStr">
        <is>
          <t>ALIMENTOS</t>
        </is>
      </c>
      <c r="I346" t="n">
        <v>86.47</v>
      </c>
      <c r="J346" t="n">
        <v>344.15</v>
      </c>
    </row>
    <row r="347">
      <c r="A347" t="n">
        <v>2231</v>
      </c>
      <c r="B347" t="inlineStr">
        <is>
          <t>Arcos</t>
        </is>
      </c>
      <c r="C347" s="551" t="n">
        <v>45717</v>
      </c>
      <c r="D347" t="inlineStr">
        <is>
          <t>02/2025</t>
        </is>
      </c>
      <c r="E347" t="inlineStr">
        <is>
          <t>MOLHO DE TAMARINDO</t>
        </is>
      </c>
      <c r="F347" t="inlineStr">
        <is>
          <t>QUILOGRAMA</t>
        </is>
      </c>
      <c r="G347" t="n">
        <v>4.86</v>
      </c>
      <c r="H347" t="inlineStr">
        <is>
          <t>ALIMENTOS</t>
        </is>
      </c>
      <c r="I347" t="n">
        <v>86.47</v>
      </c>
      <c r="J347" t="n">
        <v>420.24</v>
      </c>
    </row>
    <row r="348">
      <c r="A348" t="n">
        <v>174</v>
      </c>
      <c r="B348" t="inlineStr">
        <is>
          <t>Arcos</t>
        </is>
      </c>
      <c r="C348" s="551" t="n">
        <v>45597</v>
      </c>
      <c r="D348" t="inlineStr">
        <is>
          <t>10/2024</t>
        </is>
      </c>
      <c r="E348" t="inlineStr">
        <is>
          <t>FONDUTA DE CABRA</t>
        </is>
      </c>
      <c r="F348" t="inlineStr">
        <is>
          <t>QUILOGRAMA</t>
        </is>
      </c>
      <c r="G348" t="n">
        <v>18.58</v>
      </c>
      <c r="H348" t="inlineStr">
        <is>
          <t>ALIMENTOS</t>
        </is>
      </c>
      <c r="I348" t="n">
        <v>60.6</v>
      </c>
      <c r="J348" t="n">
        <v>1125.95</v>
      </c>
    </row>
    <row r="349">
      <c r="A349" t="n">
        <v>266</v>
      </c>
      <c r="B349" t="inlineStr">
        <is>
          <t>Arcos</t>
        </is>
      </c>
      <c r="C349" s="551" t="n">
        <v>45627</v>
      </c>
      <c r="D349" t="inlineStr">
        <is>
          <t>11/2024</t>
        </is>
      </c>
      <c r="E349" t="inlineStr">
        <is>
          <t>FONDUTA DE CABRA</t>
        </is>
      </c>
      <c r="F349" t="inlineStr">
        <is>
          <t>QUILOGRAMA</t>
        </is>
      </c>
      <c r="G349" t="n">
        <v>6.92</v>
      </c>
      <c r="H349" t="inlineStr">
        <is>
          <t>ALIMENTOS</t>
        </is>
      </c>
      <c r="I349" t="n">
        <v>60.6</v>
      </c>
      <c r="J349" t="n">
        <v>419.35</v>
      </c>
    </row>
    <row r="350">
      <c r="A350" t="n">
        <v>986</v>
      </c>
      <c r="B350" t="inlineStr">
        <is>
          <t>Arcos</t>
        </is>
      </c>
      <c r="C350" s="551" t="n">
        <v>45658</v>
      </c>
      <c r="D350" t="inlineStr">
        <is>
          <t>12/2024</t>
        </is>
      </c>
      <c r="E350" t="inlineStr">
        <is>
          <t>FONDUTA DE CABRA</t>
        </is>
      </c>
      <c r="F350" t="inlineStr">
        <is>
          <t>QUILOGRAMA</t>
        </is>
      </c>
      <c r="G350" t="n">
        <v>3.42</v>
      </c>
      <c r="H350" t="inlineStr">
        <is>
          <t>ALIMENTOS</t>
        </is>
      </c>
      <c r="I350" t="n">
        <v>60.6</v>
      </c>
      <c r="J350" t="n">
        <v>207.25</v>
      </c>
    </row>
    <row r="351">
      <c r="A351" t="n">
        <v>1739</v>
      </c>
      <c r="B351" t="inlineStr">
        <is>
          <t>Arcos</t>
        </is>
      </c>
      <c r="C351" s="551" t="n">
        <v>45689</v>
      </c>
      <c r="D351" t="inlineStr">
        <is>
          <t>01/2025</t>
        </is>
      </c>
      <c r="E351" t="inlineStr">
        <is>
          <t>FONDUTA DE CABRA</t>
        </is>
      </c>
      <c r="F351" t="inlineStr">
        <is>
          <t>QUILOGRAMA</t>
        </is>
      </c>
      <c r="G351" t="n">
        <v>12.97</v>
      </c>
      <c r="H351" t="inlineStr">
        <is>
          <t>ALIMENTOS</t>
        </is>
      </c>
      <c r="I351" t="n">
        <v>60.6</v>
      </c>
      <c r="J351" t="n">
        <v>785.98</v>
      </c>
    </row>
    <row r="352">
      <c r="A352" t="n">
        <v>2215</v>
      </c>
      <c r="B352" t="inlineStr">
        <is>
          <t>Arcos</t>
        </is>
      </c>
      <c r="C352" s="551" t="n">
        <v>45717</v>
      </c>
      <c r="D352" t="inlineStr">
        <is>
          <t>02/2025</t>
        </is>
      </c>
      <c r="E352" t="inlineStr">
        <is>
          <t>FONDUTA DE CABRA</t>
        </is>
      </c>
      <c r="F352" t="inlineStr">
        <is>
          <t>QUILOGRAMA</t>
        </is>
      </c>
      <c r="G352" t="n">
        <v>6.48</v>
      </c>
      <c r="H352" t="inlineStr">
        <is>
          <t>ALIMENTOS</t>
        </is>
      </c>
      <c r="I352" t="n">
        <v>60.6</v>
      </c>
      <c r="J352" t="n">
        <v>392.69</v>
      </c>
    </row>
    <row r="353">
      <c r="A353" t="n">
        <v>3346</v>
      </c>
      <c r="B353" t="inlineStr">
        <is>
          <t>Arcos</t>
        </is>
      </c>
      <c r="C353" s="551" t="n">
        <v>45748</v>
      </c>
      <c r="D353" t="inlineStr">
        <is>
          <t>03/2025</t>
        </is>
      </c>
      <c r="E353" t="inlineStr">
        <is>
          <t>FONDUTA DE CABRA</t>
        </is>
      </c>
      <c r="F353" t="inlineStr">
        <is>
          <t>QUILOGRAMA</t>
        </is>
      </c>
      <c r="G353" t="n">
        <v>13.1</v>
      </c>
      <c r="H353" t="inlineStr">
        <is>
          <t>ALIMENTOS</t>
        </is>
      </c>
      <c r="I353" t="n">
        <v>60.6</v>
      </c>
      <c r="J353" t="n">
        <v>793.86</v>
      </c>
    </row>
    <row r="354">
      <c r="A354" t="n">
        <v>4078</v>
      </c>
      <c r="B354" t="inlineStr">
        <is>
          <t>Arcos</t>
        </is>
      </c>
      <c r="C354" s="551" t="n">
        <v>45778</v>
      </c>
      <c r="D354" t="inlineStr">
        <is>
          <t>04/2025</t>
        </is>
      </c>
      <c r="E354" t="inlineStr">
        <is>
          <t>FONDUTA DE CABRA</t>
        </is>
      </c>
      <c r="F354" t="inlineStr">
        <is>
          <t>QUILOGRAMA</t>
        </is>
      </c>
      <c r="G354" t="n">
        <v>11.02</v>
      </c>
      <c r="H354" t="inlineStr">
        <is>
          <t>ALIMENTOS</t>
        </is>
      </c>
      <c r="I354" t="n">
        <v>60.6</v>
      </c>
      <c r="J354" t="n">
        <v>667.8099999999999</v>
      </c>
    </row>
    <row r="355">
      <c r="A355" t="n">
        <v>4715</v>
      </c>
      <c r="B355" t="inlineStr">
        <is>
          <t>Arcos</t>
        </is>
      </c>
      <c r="C355" s="551" t="n">
        <v>45809</v>
      </c>
      <c r="D355" t="inlineStr">
        <is>
          <t>05/2025</t>
        </is>
      </c>
      <c r="E355" t="inlineStr">
        <is>
          <t>FONDUTA DE CABRA</t>
        </is>
      </c>
      <c r="F355" t="inlineStr">
        <is>
          <t>QUILOGRAMA</t>
        </is>
      </c>
      <c r="G355" t="n">
        <v>10.15</v>
      </c>
      <c r="H355" t="inlineStr">
        <is>
          <t>ALIMENTOS</t>
        </is>
      </c>
      <c r="I355" t="n">
        <v>60.6</v>
      </c>
      <c r="J355" t="n">
        <v>615.09</v>
      </c>
    </row>
    <row r="356">
      <c r="A356" t="n">
        <v>5087</v>
      </c>
      <c r="B356" t="inlineStr">
        <is>
          <t>Arcos</t>
        </is>
      </c>
      <c r="C356" s="551" t="n">
        <v>45839</v>
      </c>
      <c r="D356" t="inlineStr">
        <is>
          <t>06/2025</t>
        </is>
      </c>
      <c r="E356" t="inlineStr">
        <is>
          <t>FONDUTA DE CABRA</t>
        </is>
      </c>
      <c r="F356" t="inlineStr">
        <is>
          <t>QUILOGRAMA</t>
        </is>
      </c>
      <c r="G356" t="n">
        <v>4</v>
      </c>
      <c r="H356" t="inlineStr">
        <is>
          <t>ALIMENTOS</t>
        </is>
      </c>
      <c r="I356" t="n">
        <v>60.6</v>
      </c>
      <c r="J356" t="n">
        <v>242.4</v>
      </c>
    </row>
    <row r="357">
      <c r="A357" t="n">
        <v>5826</v>
      </c>
      <c r="B357" t="inlineStr">
        <is>
          <t>Arcos</t>
        </is>
      </c>
      <c r="C357" s="551" t="n">
        <v>45870</v>
      </c>
      <c r="D357" t="inlineStr">
        <is>
          <t>07/2025</t>
        </is>
      </c>
      <c r="E357" t="inlineStr">
        <is>
          <t>FONDUTA DE CABRA</t>
        </is>
      </c>
      <c r="F357" t="inlineStr">
        <is>
          <t>QUILOGRAMA</t>
        </is>
      </c>
      <c r="G357" t="n">
        <v>25.68</v>
      </c>
      <c r="H357" t="inlineStr">
        <is>
          <t>ALIMENTOS</t>
        </is>
      </c>
      <c r="I357" t="n">
        <v>60.6</v>
      </c>
      <c r="J357" t="n">
        <v>1556.21</v>
      </c>
    </row>
    <row r="358">
      <c r="A358" t="n">
        <v>6527</v>
      </c>
      <c r="B358" t="inlineStr">
        <is>
          <t>Arcos</t>
        </is>
      </c>
      <c r="C358" s="551" t="n">
        <v>45901</v>
      </c>
      <c r="D358" t="inlineStr">
        <is>
          <t>08/2025</t>
        </is>
      </c>
      <c r="E358" t="inlineStr">
        <is>
          <t>FONDUTA DE CABRA</t>
        </is>
      </c>
      <c r="F358" t="inlineStr">
        <is>
          <t>QUILOGRAMA</t>
        </is>
      </c>
      <c r="G358" t="n">
        <v>28.8</v>
      </c>
      <c r="H358" t="inlineStr">
        <is>
          <t>ALIMENTOS</t>
        </is>
      </c>
      <c r="I358" t="n">
        <v>60.6</v>
      </c>
      <c r="J358" t="n">
        <v>1745.28</v>
      </c>
    </row>
    <row r="359">
      <c r="A359" t="n">
        <v>7067</v>
      </c>
      <c r="B359" t="inlineStr">
        <is>
          <t>Arcos</t>
        </is>
      </c>
      <c r="C359" s="551" t="n">
        <v>45931</v>
      </c>
      <c r="D359" t="inlineStr">
        <is>
          <t>09/2025</t>
        </is>
      </c>
      <c r="E359" t="inlineStr">
        <is>
          <t>FONDUTA DE CABRA</t>
        </is>
      </c>
      <c r="F359" t="inlineStr">
        <is>
          <t>QUILOGRAMA</t>
        </is>
      </c>
      <c r="G359" t="n">
        <v>15.54</v>
      </c>
      <c r="H359" t="inlineStr">
        <is>
          <t>ALIMENTOS</t>
        </is>
      </c>
      <c r="I359" t="n">
        <v>60.6</v>
      </c>
      <c r="J359" t="n">
        <v>941.72</v>
      </c>
    </row>
    <row r="360">
      <c r="A360" t="n">
        <v>7524</v>
      </c>
      <c r="B360" t="inlineStr">
        <is>
          <t>Arcos</t>
        </is>
      </c>
      <c r="C360" s="551" t="n">
        <v>45962</v>
      </c>
      <c r="D360" t="inlineStr">
        <is>
          <t>10/2025</t>
        </is>
      </c>
      <c r="E360" t="inlineStr">
        <is>
          <t>FONDUTA DE CABRA</t>
        </is>
      </c>
      <c r="F360" t="inlineStr">
        <is>
          <t>QUILOGRAMA</t>
        </is>
      </c>
      <c r="G360" t="n">
        <v>17.76</v>
      </c>
      <c r="H360" t="inlineStr">
        <is>
          <t>ALIMENTOS</t>
        </is>
      </c>
      <c r="I360" t="n">
        <v>60.6</v>
      </c>
      <c r="J360" t="n">
        <v>1076.26</v>
      </c>
    </row>
    <row r="361">
      <c r="A361" t="n">
        <v>7774</v>
      </c>
      <c r="B361" t="inlineStr">
        <is>
          <t>Arcos</t>
        </is>
      </c>
      <c r="C361" s="551" t="n">
        <v>45992</v>
      </c>
      <c r="D361" t="inlineStr">
        <is>
          <t>11/2025</t>
        </is>
      </c>
      <c r="E361" t="inlineStr">
        <is>
          <t>FONDUTA DE CABRA</t>
        </is>
      </c>
      <c r="F361" t="inlineStr">
        <is>
          <t>QUILOGRAMA</t>
        </is>
      </c>
      <c r="G361" t="n">
        <v>15.54</v>
      </c>
      <c r="H361" t="inlineStr">
        <is>
          <t>ALIMENTOS</t>
        </is>
      </c>
      <c r="I361" t="n">
        <v>60.6</v>
      </c>
      <c r="J361" t="n">
        <v>941.72</v>
      </c>
    </row>
    <row r="362">
      <c r="A362" t="n">
        <v>7876</v>
      </c>
      <c r="B362" t="inlineStr">
        <is>
          <t>Arcos</t>
        </is>
      </c>
      <c r="C362" s="551" t="n">
        <v>46023</v>
      </c>
      <c r="D362" t="inlineStr">
        <is>
          <t>12/2025</t>
        </is>
      </c>
      <c r="E362" t="inlineStr">
        <is>
          <t>FONDUTA DE CABRA</t>
        </is>
      </c>
      <c r="F362" t="inlineStr">
        <is>
          <t>QUILOGRAMA</t>
        </is>
      </c>
      <c r="G362" t="n">
        <v>7.38</v>
      </c>
      <c r="H362" t="inlineStr">
        <is>
          <t>ALIMENTOS</t>
        </is>
      </c>
      <c r="I362" t="n">
        <v>60.6</v>
      </c>
      <c r="J362" t="n">
        <v>447.23</v>
      </c>
    </row>
    <row r="363">
      <c r="A363" t="n">
        <v>8840</v>
      </c>
      <c r="B363" t="inlineStr">
        <is>
          <t>Arcos</t>
        </is>
      </c>
      <c r="C363" s="551" t="n">
        <v>46082</v>
      </c>
      <c r="D363" t="inlineStr">
        <is>
          <t>02/2026</t>
        </is>
      </c>
      <c r="E363" t="inlineStr">
        <is>
          <t>FONDUTA DE CABRA</t>
        </is>
      </c>
      <c r="F363" t="inlineStr">
        <is>
          <t>QUILOGRAMA</t>
        </is>
      </c>
      <c r="G363" t="n">
        <v>12.76</v>
      </c>
      <c r="H363" t="inlineStr">
        <is>
          <t>ALIMENTOS</t>
        </is>
      </c>
      <c r="I363" t="n">
        <v>46.1</v>
      </c>
      <c r="J363" t="n">
        <v>588.24</v>
      </c>
    </row>
    <row r="364">
      <c r="A364" t="n">
        <v>9602</v>
      </c>
      <c r="B364" t="inlineStr">
        <is>
          <t>Arcos</t>
        </is>
      </c>
      <c r="C364" s="551" t="n">
        <v>46113</v>
      </c>
      <c r="D364" t="inlineStr">
        <is>
          <t>03/2026</t>
        </is>
      </c>
      <c r="E364" t="inlineStr">
        <is>
          <t>FONDUTA DE CABRA</t>
        </is>
      </c>
      <c r="F364" t="inlineStr">
        <is>
          <t>QUILOGRAMA</t>
        </is>
      </c>
      <c r="G364" t="n">
        <v>44.1</v>
      </c>
      <c r="H364" t="inlineStr">
        <is>
          <t>ALIMENTOS</t>
        </is>
      </c>
      <c r="I364" t="n">
        <v>53.31</v>
      </c>
      <c r="J364" t="n">
        <v>2350.97</v>
      </c>
    </row>
    <row r="365">
      <c r="A365" t="n">
        <v>10132</v>
      </c>
      <c r="B365" t="inlineStr">
        <is>
          <t>Arcos</t>
        </is>
      </c>
      <c r="C365" s="551" t="n">
        <v>46143</v>
      </c>
      <c r="D365" t="inlineStr">
        <is>
          <t>04/2026</t>
        </is>
      </c>
      <c r="E365" t="inlineStr">
        <is>
          <t>FONDUTA DE CABRA</t>
        </is>
      </c>
      <c r="F365" t="inlineStr">
        <is>
          <t>QUILOGRAMA</t>
        </is>
      </c>
      <c r="G365" t="n">
        <v>17.38</v>
      </c>
      <c r="H365" t="inlineStr">
        <is>
          <t>ALIMENTOS</t>
        </is>
      </c>
      <c r="I365" t="n">
        <v>60.6</v>
      </c>
      <c r="J365" t="n">
        <v>1053.23</v>
      </c>
    </row>
    <row r="366">
      <c r="A366" t="n">
        <v>10849</v>
      </c>
      <c r="B366" t="inlineStr">
        <is>
          <t>Arcos</t>
        </is>
      </c>
      <c r="C366" s="551" t="n">
        <v>46174</v>
      </c>
      <c r="D366" t="inlineStr">
        <is>
          <t>05/2026</t>
        </is>
      </c>
      <c r="E366" t="inlineStr">
        <is>
          <t>FONDUTA DE CABRA</t>
        </is>
      </c>
      <c r="F366" t="inlineStr">
        <is>
          <t>QUILOGRAMA</t>
        </is>
      </c>
      <c r="G366" t="n">
        <v>11.24</v>
      </c>
      <c r="H366" t="inlineStr">
        <is>
          <t>ALIMENTOS</t>
        </is>
      </c>
      <c r="I366" t="n">
        <v>60.6</v>
      </c>
      <c r="J366" t="n">
        <v>681.14</v>
      </c>
    </row>
    <row r="367">
      <c r="A367" t="n">
        <v>175</v>
      </c>
      <c r="B367" t="inlineStr">
        <is>
          <t>Arcos</t>
        </is>
      </c>
      <c r="C367" s="551" t="n">
        <v>45597</v>
      </c>
      <c r="D367" t="inlineStr">
        <is>
          <t>10/2024</t>
        </is>
      </c>
      <c r="E367" t="inlineStr">
        <is>
          <t>KETCHUP VEGANO</t>
        </is>
      </c>
      <c r="F367" t="inlineStr">
        <is>
          <t>QUILOGRAMA</t>
        </is>
      </c>
      <c r="G367" t="n">
        <v>7.74</v>
      </c>
      <c r="H367" t="inlineStr">
        <is>
          <t>ALIMENTOS</t>
        </is>
      </c>
      <c r="I367" t="n">
        <v>19.8</v>
      </c>
      <c r="J367" t="n">
        <v>153.25</v>
      </c>
    </row>
    <row r="368">
      <c r="A368" t="n">
        <v>267</v>
      </c>
      <c r="B368" t="inlineStr">
        <is>
          <t>Arcos</t>
        </is>
      </c>
      <c r="C368" s="551" t="n">
        <v>45627</v>
      </c>
      <c r="D368" t="inlineStr">
        <is>
          <t>11/2024</t>
        </is>
      </c>
      <c r="E368" t="inlineStr">
        <is>
          <t>KETCHUP VEGANO</t>
        </is>
      </c>
      <c r="F368" t="inlineStr">
        <is>
          <t>QUILOGRAMA</t>
        </is>
      </c>
      <c r="G368" t="n">
        <v>6.78</v>
      </c>
      <c r="H368" t="inlineStr">
        <is>
          <t>ALIMENTOS</t>
        </is>
      </c>
      <c r="I368" t="n">
        <v>19.8</v>
      </c>
      <c r="J368" t="n">
        <v>134.24</v>
      </c>
    </row>
    <row r="369">
      <c r="A369" t="n">
        <v>992</v>
      </c>
      <c r="B369" t="inlineStr">
        <is>
          <t>Arcos</t>
        </is>
      </c>
      <c r="C369" s="551" t="n">
        <v>45658</v>
      </c>
      <c r="D369" t="inlineStr">
        <is>
          <t>12/2024</t>
        </is>
      </c>
      <c r="E369" t="inlineStr">
        <is>
          <t>KETCHUP VEGANO</t>
        </is>
      </c>
      <c r="F369" t="inlineStr">
        <is>
          <t>QUILOGRAMA</t>
        </is>
      </c>
      <c r="G369" t="n">
        <v>5.6</v>
      </c>
      <c r="H369" t="inlineStr">
        <is>
          <t>ALIMENTOS</t>
        </is>
      </c>
      <c r="I369" t="n">
        <v>19.8</v>
      </c>
      <c r="J369" t="n">
        <v>110.88</v>
      </c>
    </row>
    <row r="370">
      <c r="A370" t="n">
        <v>1746</v>
      </c>
      <c r="B370" t="inlineStr">
        <is>
          <t>Arcos</t>
        </is>
      </c>
      <c r="C370" s="551" t="n">
        <v>45689</v>
      </c>
      <c r="D370" t="inlineStr">
        <is>
          <t>01/2025</t>
        </is>
      </c>
      <c r="E370" t="inlineStr">
        <is>
          <t>KETCHUP VEGANO</t>
        </is>
      </c>
      <c r="F370" t="inlineStr">
        <is>
          <t>QUILOGRAMA</t>
        </is>
      </c>
      <c r="G370" t="n">
        <v>5.48</v>
      </c>
      <c r="H370" t="inlineStr">
        <is>
          <t>ALIMENTOS</t>
        </is>
      </c>
      <c r="I370" t="n">
        <v>19.8</v>
      </c>
      <c r="J370" t="n">
        <v>108.5</v>
      </c>
    </row>
    <row r="371">
      <c r="A371" t="n">
        <v>2222</v>
      </c>
      <c r="B371" t="inlineStr">
        <is>
          <t>Arcos</t>
        </is>
      </c>
      <c r="C371" s="551" t="n">
        <v>45717</v>
      </c>
      <c r="D371" t="inlineStr">
        <is>
          <t>02/2025</t>
        </is>
      </c>
      <c r="E371" t="inlineStr">
        <is>
          <t>KETCHUP VEGANO</t>
        </is>
      </c>
      <c r="F371" t="inlineStr">
        <is>
          <t>QUILOGRAMA</t>
        </is>
      </c>
      <c r="G371" t="n">
        <v>5.1</v>
      </c>
      <c r="H371" t="inlineStr">
        <is>
          <t>ALIMENTOS</t>
        </is>
      </c>
      <c r="I371" t="n">
        <v>19.8</v>
      </c>
      <c r="J371" t="n">
        <v>100.98</v>
      </c>
    </row>
    <row r="372">
      <c r="A372" t="n">
        <v>3352</v>
      </c>
      <c r="B372" t="inlineStr">
        <is>
          <t>Arcos</t>
        </is>
      </c>
      <c r="C372" s="551" t="n">
        <v>45748</v>
      </c>
      <c r="D372" t="inlineStr">
        <is>
          <t>03/2025</t>
        </is>
      </c>
      <c r="E372" t="inlineStr">
        <is>
          <t>KETCHUP VEGANO</t>
        </is>
      </c>
      <c r="F372" t="inlineStr">
        <is>
          <t>QUILOGRAMA</t>
        </is>
      </c>
      <c r="G372" t="n">
        <v>2.52</v>
      </c>
      <c r="H372" t="inlineStr">
        <is>
          <t>ALIMENTOS</t>
        </is>
      </c>
      <c r="I372" t="n">
        <v>19.8</v>
      </c>
      <c r="J372" t="n">
        <v>49.9</v>
      </c>
    </row>
    <row r="373">
      <c r="A373" t="n">
        <v>4085</v>
      </c>
      <c r="B373" t="inlineStr">
        <is>
          <t>Arcos</t>
        </is>
      </c>
      <c r="C373" s="551" t="n">
        <v>45778</v>
      </c>
      <c r="D373" t="inlineStr">
        <is>
          <t>04/2025</t>
        </is>
      </c>
      <c r="E373" t="inlineStr">
        <is>
          <t>KETCHUP VEGANO</t>
        </is>
      </c>
      <c r="F373" t="inlineStr">
        <is>
          <t>QUILOGRAMA</t>
        </is>
      </c>
      <c r="G373" t="n">
        <v>0.5</v>
      </c>
      <c r="H373" t="inlineStr">
        <is>
          <t>ALIMENTOS</t>
        </is>
      </c>
      <c r="I373" t="n">
        <v>19.8</v>
      </c>
      <c r="J373" t="n">
        <v>9.9</v>
      </c>
    </row>
    <row r="374">
      <c r="A374" t="n">
        <v>5095</v>
      </c>
      <c r="B374" t="inlineStr">
        <is>
          <t>Arcos</t>
        </is>
      </c>
      <c r="C374" s="551" t="n">
        <v>45839</v>
      </c>
      <c r="D374" t="inlineStr">
        <is>
          <t>06/2025</t>
        </is>
      </c>
      <c r="E374" t="inlineStr">
        <is>
          <t>KETCHUP VEGANO</t>
        </is>
      </c>
      <c r="F374" t="inlineStr">
        <is>
          <t>QUILOGRAMA</t>
        </is>
      </c>
      <c r="G374" t="n">
        <v>3.25</v>
      </c>
      <c r="H374" t="inlineStr">
        <is>
          <t>ALIMENTOS</t>
        </is>
      </c>
      <c r="I374" t="n">
        <v>38.42</v>
      </c>
      <c r="J374" t="n">
        <v>124.87</v>
      </c>
    </row>
    <row r="375">
      <c r="A375" t="n">
        <v>5834</v>
      </c>
      <c r="B375" t="inlineStr">
        <is>
          <t>Arcos</t>
        </is>
      </c>
      <c r="C375" s="551" t="n">
        <v>45870</v>
      </c>
      <c r="D375" t="inlineStr">
        <is>
          <t>07/2025</t>
        </is>
      </c>
      <c r="E375" t="inlineStr">
        <is>
          <t>KETCHUP VEGANO</t>
        </is>
      </c>
      <c r="F375" t="inlineStr">
        <is>
          <t>QUILOGRAMA</t>
        </is>
      </c>
      <c r="G375" t="n">
        <v>0.18</v>
      </c>
      <c r="H375" t="inlineStr">
        <is>
          <t>ALIMENTOS</t>
        </is>
      </c>
      <c r="I375" t="n">
        <v>38.42</v>
      </c>
      <c r="J375" t="n">
        <v>6.92</v>
      </c>
    </row>
    <row r="376">
      <c r="A376" t="n">
        <v>6535</v>
      </c>
      <c r="B376" t="inlineStr">
        <is>
          <t>Arcos</t>
        </is>
      </c>
      <c r="C376" s="551" t="n">
        <v>45901</v>
      </c>
      <c r="D376" t="inlineStr">
        <is>
          <t>08/2025</t>
        </is>
      </c>
      <c r="E376" t="inlineStr">
        <is>
          <t>KETCHUP VEGANO</t>
        </is>
      </c>
      <c r="F376" t="inlineStr">
        <is>
          <t>QUILOGRAMA</t>
        </is>
      </c>
      <c r="G376" t="n">
        <v>1.48</v>
      </c>
      <c r="H376" t="inlineStr">
        <is>
          <t>ALIMENTOS</t>
        </is>
      </c>
      <c r="I376" t="n">
        <v>38.42</v>
      </c>
      <c r="J376" t="n">
        <v>56.86</v>
      </c>
    </row>
    <row r="377">
      <c r="A377" t="n">
        <v>7073</v>
      </c>
      <c r="B377" t="inlineStr">
        <is>
          <t>Arcos</t>
        </is>
      </c>
      <c r="C377" s="551" t="n">
        <v>45931</v>
      </c>
      <c r="D377" t="inlineStr">
        <is>
          <t>09/2025</t>
        </is>
      </c>
      <c r="E377" t="inlineStr">
        <is>
          <t>KETCHUP VEGANO</t>
        </is>
      </c>
      <c r="F377" t="inlineStr">
        <is>
          <t>QUILOGRAMA</t>
        </is>
      </c>
      <c r="G377" t="n">
        <v>1.42</v>
      </c>
      <c r="H377" t="inlineStr">
        <is>
          <t>ALIMENTOS</t>
        </is>
      </c>
      <c r="I377" t="n">
        <v>38.42</v>
      </c>
      <c r="J377" t="n">
        <v>54.56</v>
      </c>
    </row>
    <row r="378">
      <c r="A378" t="n">
        <v>7530</v>
      </c>
      <c r="B378" t="inlineStr">
        <is>
          <t>Arcos</t>
        </is>
      </c>
      <c r="C378" s="551" t="n">
        <v>45962</v>
      </c>
      <c r="D378" t="inlineStr">
        <is>
          <t>10/2025</t>
        </is>
      </c>
      <c r="E378" t="inlineStr">
        <is>
          <t>KETCHUP VEGANO</t>
        </is>
      </c>
      <c r="F378" t="inlineStr">
        <is>
          <t>QUILOGRAMA</t>
        </is>
      </c>
      <c r="G378" t="n">
        <v>0.3</v>
      </c>
      <c r="H378" t="inlineStr">
        <is>
          <t>ALIMENTOS</t>
        </is>
      </c>
      <c r="I378" t="n">
        <v>38.42</v>
      </c>
      <c r="J378" t="n">
        <v>11.53</v>
      </c>
    </row>
    <row r="379">
      <c r="A379" t="n">
        <v>7780</v>
      </c>
      <c r="B379" t="inlineStr">
        <is>
          <t>Arcos</t>
        </is>
      </c>
      <c r="C379" s="551" t="n">
        <v>45992</v>
      </c>
      <c r="D379" t="inlineStr">
        <is>
          <t>11/2025</t>
        </is>
      </c>
      <c r="E379" t="inlineStr">
        <is>
          <t>KETCHUP VEGANO</t>
        </is>
      </c>
      <c r="F379" t="inlineStr">
        <is>
          <t>QUILOGRAMA</t>
        </is>
      </c>
      <c r="G379" t="n">
        <v>1.42</v>
      </c>
      <c r="H379" t="inlineStr">
        <is>
          <t>ALIMENTOS</t>
        </is>
      </c>
      <c r="I379" t="n">
        <v>38.42</v>
      </c>
      <c r="J379" t="n">
        <v>54.56</v>
      </c>
    </row>
    <row r="380">
      <c r="A380" t="n">
        <v>7884</v>
      </c>
      <c r="B380" t="inlineStr">
        <is>
          <t>Arcos</t>
        </is>
      </c>
      <c r="C380" s="551" t="n">
        <v>46023</v>
      </c>
      <c r="D380" t="inlineStr">
        <is>
          <t>12/2025</t>
        </is>
      </c>
      <c r="E380" t="inlineStr">
        <is>
          <t>KETCHUP VEGANO</t>
        </is>
      </c>
      <c r="F380" t="inlineStr">
        <is>
          <t>QUILOGRAMA</t>
        </is>
      </c>
      <c r="G380" t="n">
        <v>1.64</v>
      </c>
      <c r="H380" t="inlineStr">
        <is>
          <t>ALIMENTOS</t>
        </is>
      </c>
      <c r="I380" t="n">
        <v>38.42</v>
      </c>
      <c r="J380" t="n">
        <v>63.01</v>
      </c>
    </row>
    <row r="381">
      <c r="A381" t="n">
        <v>8368</v>
      </c>
      <c r="B381" t="inlineStr">
        <is>
          <t>Arcos</t>
        </is>
      </c>
      <c r="C381" s="551" t="n">
        <v>46054</v>
      </c>
      <c r="D381" t="inlineStr">
        <is>
          <t>01/2026</t>
        </is>
      </c>
      <c r="E381" t="inlineStr">
        <is>
          <t>KETCHUP VEGANO</t>
        </is>
      </c>
      <c r="F381" t="inlineStr">
        <is>
          <t>QUILOGRAMA</t>
        </is>
      </c>
      <c r="G381" t="n">
        <v>0.6</v>
      </c>
      <c r="H381" t="inlineStr">
        <is>
          <t>ALIMENTOS</t>
        </is>
      </c>
      <c r="I381" t="n">
        <v>38.42</v>
      </c>
      <c r="J381" t="n">
        <v>23.05</v>
      </c>
    </row>
    <row r="382">
      <c r="A382" t="n">
        <v>8851</v>
      </c>
      <c r="B382" t="inlineStr">
        <is>
          <t>Arcos</t>
        </is>
      </c>
      <c r="C382" s="551" t="n">
        <v>46082</v>
      </c>
      <c r="D382" t="inlineStr">
        <is>
          <t>02/2026</t>
        </is>
      </c>
      <c r="E382" t="inlineStr">
        <is>
          <t>KETCHUP VEGANO</t>
        </is>
      </c>
      <c r="F382" t="inlineStr">
        <is>
          <t>QUILOGRAMA</t>
        </is>
      </c>
      <c r="G382" t="n">
        <v>2.34</v>
      </c>
      <c r="H382" t="inlineStr">
        <is>
          <t>ALIMENTOS</t>
        </is>
      </c>
      <c r="I382" t="n">
        <v>38.42</v>
      </c>
      <c r="J382" t="n">
        <v>89.90000000000001</v>
      </c>
    </row>
    <row r="383">
      <c r="A383" t="n">
        <v>9612</v>
      </c>
      <c r="B383" t="inlineStr">
        <is>
          <t>Arcos</t>
        </is>
      </c>
      <c r="C383" s="551" t="n">
        <v>46113</v>
      </c>
      <c r="D383" t="inlineStr">
        <is>
          <t>03/2026</t>
        </is>
      </c>
      <c r="E383" t="inlineStr">
        <is>
          <t>KETCHUP VEGANO</t>
        </is>
      </c>
      <c r="F383" t="inlineStr">
        <is>
          <t>QUILOGRAMA</t>
        </is>
      </c>
      <c r="G383" t="n">
        <v>3.36</v>
      </c>
      <c r="H383" t="inlineStr">
        <is>
          <t>ALIMENTOS</t>
        </is>
      </c>
      <c r="I383" t="n">
        <v>38.42</v>
      </c>
      <c r="J383" t="n">
        <v>129.09</v>
      </c>
    </row>
    <row r="384">
      <c r="A384" t="n">
        <v>10144</v>
      </c>
      <c r="B384" t="inlineStr">
        <is>
          <t>Arcos</t>
        </is>
      </c>
      <c r="C384" s="551" t="n">
        <v>46143</v>
      </c>
      <c r="D384" t="inlineStr">
        <is>
          <t>04/2026</t>
        </is>
      </c>
      <c r="E384" t="inlineStr">
        <is>
          <t>KETCHUP VEGANO</t>
        </is>
      </c>
      <c r="F384" t="inlineStr">
        <is>
          <t>QUILOGRAMA</t>
        </is>
      </c>
      <c r="G384" t="n">
        <v>2.12</v>
      </c>
      <c r="H384" t="inlineStr">
        <is>
          <t>ALIMENTOS</t>
        </is>
      </c>
      <c r="I384" t="n">
        <v>38.42</v>
      </c>
      <c r="J384" t="n">
        <v>81.45</v>
      </c>
    </row>
    <row r="385">
      <c r="A385" t="n">
        <v>10860</v>
      </c>
      <c r="B385" t="inlineStr">
        <is>
          <t>Arcos</t>
        </is>
      </c>
      <c r="C385" s="551" t="n">
        <v>46174</v>
      </c>
      <c r="D385" t="inlineStr">
        <is>
          <t>05/2026</t>
        </is>
      </c>
      <c r="E385" t="inlineStr">
        <is>
          <t>KETCHUP VEGANO</t>
        </is>
      </c>
      <c r="F385" t="inlineStr">
        <is>
          <t>QUILOGRAMA</t>
        </is>
      </c>
      <c r="G385" t="n">
        <v>2.12</v>
      </c>
      <c r="H385" t="inlineStr">
        <is>
          <t>ALIMENTOS</t>
        </is>
      </c>
      <c r="I385" t="n">
        <v>38.42</v>
      </c>
      <c r="J385" t="n">
        <v>81.45</v>
      </c>
    </row>
    <row r="386">
      <c r="A386" t="n">
        <v>176</v>
      </c>
      <c r="B386" t="inlineStr">
        <is>
          <t>Arcos</t>
        </is>
      </c>
      <c r="C386" s="551" t="n">
        <v>45597</v>
      </c>
      <c r="D386" t="inlineStr">
        <is>
          <t>10/2024</t>
        </is>
      </c>
      <c r="E386" t="inlineStr">
        <is>
          <t>GELEIA CITRICA</t>
        </is>
      </c>
      <c r="F386" t="inlineStr">
        <is>
          <t>QUILOGRAMA</t>
        </is>
      </c>
      <c r="G386" t="n">
        <v>9.4</v>
      </c>
      <c r="H386" t="inlineStr">
        <is>
          <t>ALIMENTOS</t>
        </is>
      </c>
      <c r="I386" t="n">
        <v>8.41</v>
      </c>
      <c r="J386" t="n">
        <v>79.05</v>
      </c>
    </row>
    <row r="387">
      <c r="A387" t="n">
        <v>268</v>
      </c>
      <c r="B387" t="inlineStr">
        <is>
          <t>Arcos</t>
        </is>
      </c>
      <c r="C387" s="551" t="n">
        <v>45627</v>
      </c>
      <c r="D387" t="inlineStr">
        <is>
          <t>11/2024</t>
        </is>
      </c>
      <c r="E387" t="inlineStr">
        <is>
          <t>GELEIA CITRICA</t>
        </is>
      </c>
      <c r="F387" t="inlineStr">
        <is>
          <t>QUILOGRAMA</t>
        </is>
      </c>
      <c r="G387" t="n">
        <v>10.1</v>
      </c>
      <c r="H387" t="inlineStr">
        <is>
          <t>ALIMENTOS</t>
        </is>
      </c>
      <c r="I387" t="n">
        <v>8.41</v>
      </c>
      <c r="J387" t="n">
        <v>84.94</v>
      </c>
    </row>
    <row r="388">
      <c r="A388" t="n">
        <v>988</v>
      </c>
      <c r="B388" t="inlineStr">
        <is>
          <t>Arcos</t>
        </is>
      </c>
      <c r="C388" s="551" t="n">
        <v>45658</v>
      </c>
      <c r="D388" t="inlineStr">
        <is>
          <t>12/2024</t>
        </is>
      </c>
      <c r="E388" t="inlineStr">
        <is>
          <t>GELEIA CITRICA</t>
        </is>
      </c>
      <c r="F388" t="inlineStr">
        <is>
          <t>QUILOGRAMA</t>
        </is>
      </c>
      <c r="G388" t="n">
        <v>9.869999999999999</v>
      </c>
      <c r="H388" t="inlineStr">
        <is>
          <t>ALIMENTOS</t>
        </is>
      </c>
      <c r="I388" t="n">
        <v>8.41</v>
      </c>
      <c r="J388" t="n">
        <v>83.01000000000001</v>
      </c>
    </row>
    <row r="389">
      <c r="A389" t="n">
        <v>1741</v>
      </c>
      <c r="B389" t="inlineStr">
        <is>
          <t>Arcos</t>
        </is>
      </c>
      <c r="C389" s="551" t="n">
        <v>45689</v>
      </c>
      <c r="D389" t="inlineStr">
        <is>
          <t>01/2025</t>
        </is>
      </c>
      <c r="E389" t="inlineStr">
        <is>
          <t>GELEIA CITRICA</t>
        </is>
      </c>
      <c r="F389" t="inlineStr">
        <is>
          <t>QUILOGRAMA</t>
        </is>
      </c>
      <c r="G389" t="n">
        <v>9.91</v>
      </c>
      <c r="H389" t="inlineStr">
        <is>
          <t>ALIMENTOS</t>
        </is>
      </c>
      <c r="I389" t="n">
        <v>8.41</v>
      </c>
      <c r="J389" t="n">
        <v>83.34</v>
      </c>
    </row>
    <row r="390">
      <c r="A390" t="n">
        <v>2217</v>
      </c>
      <c r="B390" t="inlineStr">
        <is>
          <t>Arcos</t>
        </is>
      </c>
      <c r="C390" s="551" t="n">
        <v>45717</v>
      </c>
      <c r="D390" t="inlineStr">
        <is>
          <t>02/2025</t>
        </is>
      </c>
      <c r="E390" t="inlineStr">
        <is>
          <t>GELEIA CITRICA</t>
        </is>
      </c>
      <c r="F390" t="inlineStr">
        <is>
          <t>QUILOGRAMA</t>
        </is>
      </c>
      <c r="G390" t="n">
        <v>11.18</v>
      </c>
      <c r="H390" t="inlineStr">
        <is>
          <t>ALIMENTOS</t>
        </is>
      </c>
      <c r="I390" t="n">
        <v>8.41</v>
      </c>
      <c r="J390" t="n">
        <v>94.02</v>
      </c>
    </row>
    <row r="391">
      <c r="A391" t="n">
        <v>177</v>
      </c>
      <c r="B391" t="inlineStr">
        <is>
          <t>Arcos</t>
        </is>
      </c>
      <c r="C391" s="551" t="n">
        <v>45597</v>
      </c>
      <c r="D391" t="inlineStr">
        <is>
          <t>10/2024</t>
        </is>
      </c>
      <c r="E391" t="inlineStr">
        <is>
          <t>GELEIA DE CAMBUCI</t>
        </is>
      </c>
      <c r="F391" t="inlineStr">
        <is>
          <t>QUILOGRAMA</t>
        </is>
      </c>
      <c r="G391" t="n">
        <v>0.9399999999999999</v>
      </c>
      <c r="H391" t="inlineStr">
        <is>
          <t>ALIMENTOS</t>
        </is>
      </c>
      <c r="I391" t="n">
        <v>38.42</v>
      </c>
      <c r="J391" t="n">
        <v>36.11</v>
      </c>
    </row>
    <row r="392">
      <c r="A392" t="n">
        <v>269</v>
      </c>
      <c r="B392" t="inlineStr">
        <is>
          <t>Arcos</t>
        </is>
      </c>
      <c r="C392" s="551" t="n">
        <v>45627</v>
      </c>
      <c r="D392" t="inlineStr">
        <is>
          <t>11/2024</t>
        </is>
      </c>
      <c r="E392" t="inlineStr">
        <is>
          <t>GELEIA DE CAMBUCI</t>
        </is>
      </c>
      <c r="F392" t="inlineStr">
        <is>
          <t>QUILOGRAMA</t>
        </is>
      </c>
      <c r="G392" t="n">
        <v>5.16</v>
      </c>
      <c r="H392" t="inlineStr">
        <is>
          <t>ALIMENTOS</t>
        </is>
      </c>
      <c r="I392" t="n">
        <v>38.42</v>
      </c>
      <c r="J392" t="n">
        <v>198.25</v>
      </c>
    </row>
    <row r="393">
      <c r="A393" t="n">
        <v>989</v>
      </c>
      <c r="B393" t="inlineStr">
        <is>
          <t>Arcos</t>
        </is>
      </c>
      <c r="C393" s="551" t="n">
        <v>45658</v>
      </c>
      <c r="D393" t="inlineStr">
        <is>
          <t>12/2024</t>
        </is>
      </c>
      <c r="E393" t="inlineStr">
        <is>
          <t>GELEIA DE CAMBUCI</t>
        </is>
      </c>
      <c r="F393" t="inlineStr">
        <is>
          <t>QUILOGRAMA</t>
        </is>
      </c>
      <c r="G393" t="n">
        <v>0.63</v>
      </c>
      <c r="H393" t="inlineStr">
        <is>
          <t>ALIMENTOS</t>
        </is>
      </c>
      <c r="I393" t="n">
        <v>38.42</v>
      </c>
      <c r="J393" t="n">
        <v>24.2</v>
      </c>
    </row>
    <row r="394">
      <c r="A394" t="n">
        <v>1742</v>
      </c>
      <c r="B394" t="inlineStr">
        <is>
          <t>Arcos</t>
        </is>
      </c>
      <c r="C394" s="551" t="n">
        <v>45689</v>
      </c>
      <c r="D394" t="inlineStr">
        <is>
          <t>01/2025</t>
        </is>
      </c>
      <c r="E394" t="inlineStr">
        <is>
          <t>GELEIA DE CAMBUCI</t>
        </is>
      </c>
      <c r="F394" t="inlineStr">
        <is>
          <t>QUILOGRAMA</t>
        </is>
      </c>
      <c r="G394" t="n">
        <v>4.96</v>
      </c>
      <c r="H394" t="inlineStr">
        <is>
          <t>ALIMENTOS</t>
        </is>
      </c>
      <c r="I394" t="n">
        <v>38.42</v>
      </c>
      <c r="J394" t="n">
        <v>190.56</v>
      </c>
    </row>
    <row r="395">
      <c r="A395" t="n">
        <v>2218</v>
      </c>
      <c r="B395" t="inlineStr">
        <is>
          <t>Arcos</t>
        </is>
      </c>
      <c r="C395" s="551" t="n">
        <v>45717</v>
      </c>
      <c r="D395" t="inlineStr">
        <is>
          <t>02/2025</t>
        </is>
      </c>
      <c r="E395" t="inlineStr">
        <is>
          <t>GELEIA DE CAMBUCI</t>
        </is>
      </c>
      <c r="F395" t="inlineStr">
        <is>
          <t>QUILOGRAMA</t>
        </is>
      </c>
      <c r="G395" t="n">
        <v>1.62</v>
      </c>
      <c r="H395" t="inlineStr">
        <is>
          <t>ALIMENTOS</t>
        </is>
      </c>
      <c r="I395" t="n">
        <v>38.42</v>
      </c>
      <c r="J395" t="n">
        <v>62.24</v>
      </c>
    </row>
    <row r="396">
      <c r="A396" t="n">
        <v>3348</v>
      </c>
      <c r="B396" t="inlineStr">
        <is>
          <t>Arcos</t>
        </is>
      </c>
      <c r="C396" s="551" t="n">
        <v>45748</v>
      </c>
      <c r="D396" t="inlineStr">
        <is>
          <t>03/2025</t>
        </is>
      </c>
      <c r="E396" t="inlineStr">
        <is>
          <t>GELEIA DE CAMBUCI</t>
        </is>
      </c>
      <c r="F396" t="inlineStr">
        <is>
          <t>QUILOGRAMA</t>
        </is>
      </c>
      <c r="G396" t="n">
        <v>2.34</v>
      </c>
      <c r="H396" t="inlineStr">
        <is>
          <t>ALIMENTOS</t>
        </is>
      </c>
      <c r="I396" t="n">
        <v>38.42</v>
      </c>
      <c r="J396" t="n">
        <v>89.90000000000001</v>
      </c>
    </row>
    <row r="397">
      <c r="A397" t="n">
        <v>7878</v>
      </c>
      <c r="B397" t="inlineStr">
        <is>
          <t>Arcos</t>
        </is>
      </c>
      <c r="C397" s="551" t="n">
        <v>46023</v>
      </c>
      <c r="D397" t="inlineStr">
        <is>
          <t>12/2025</t>
        </is>
      </c>
      <c r="E397" t="inlineStr">
        <is>
          <t>GELEIA DE CAMBUCI</t>
        </is>
      </c>
      <c r="F397" t="inlineStr">
        <is>
          <t>QUILOGRAMA</t>
        </is>
      </c>
      <c r="G397" t="n">
        <v>25</v>
      </c>
      <c r="H397" t="inlineStr">
        <is>
          <t>ALIMENTOS</t>
        </is>
      </c>
      <c r="I397" t="n">
        <v>38.42</v>
      </c>
      <c r="J397" t="n">
        <v>960.5</v>
      </c>
    </row>
    <row r="398">
      <c r="A398" t="n">
        <v>8844</v>
      </c>
      <c r="B398" t="inlineStr">
        <is>
          <t>Arcos</t>
        </is>
      </c>
      <c r="C398" s="551" t="n">
        <v>46082</v>
      </c>
      <c r="D398" t="inlineStr">
        <is>
          <t>02/2026</t>
        </is>
      </c>
      <c r="E398" t="inlineStr">
        <is>
          <t>GELEIA DE CAMBUCI</t>
        </is>
      </c>
      <c r="F398" t="inlineStr">
        <is>
          <t>QUILOGRAMA</t>
        </is>
      </c>
      <c r="G398" t="n">
        <v>7.1</v>
      </c>
      <c r="H398" t="inlineStr">
        <is>
          <t>ALIMENTOS</t>
        </is>
      </c>
      <c r="I398" t="n">
        <v>78</v>
      </c>
      <c r="J398" t="n">
        <v>553.8</v>
      </c>
    </row>
    <row r="399">
      <c r="A399" t="n">
        <v>10136</v>
      </c>
      <c r="B399" t="inlineStr">
        <is>
          <t>Arcos</t>
        </is>
      </c>
      <c r="C399" s="551" t="n">
        <v>46143</v>
      </c>
      <c r="D399" t="inlineStr">
        <is>
          <t>04/2026</t>
        </is>
      </c>
      <c r="E399" t="inlineStr">
        <is>
          <t>GELEIA DE CAMBUCI</t>
        </is>
      </c>
      <c r="F399" t="inlineStr">
        <is>
          <t>QUILOGRAMA</t>
        </is>
      </c>
      <c r="G399" t="n">
        <v>6.7</v>
      </c>
      <c r="H399" t="inlineStr">
        <is>
          <t>ALIMENTOS</t>
        </is>
      </c>
      <c r="I399" t="n">
        <v>30.17</v>
      </c>
      <c r="J399" t="n">
        <v>202.14</v>
      </c>
    </row>
    <row r="400">
      <c r="A400" t="n">
        <v>10852</v>
      </c>
      <c r="B400" t="inlineStr">
        <is>
          <t>Arcos</t>
        </is>
      </c>
      <c r="C400" s="551" t="n">
        <v>46174</v>
      </c>
      <c r="D400" t="inlineStr">
        <is>
          <t>05/2026</t>
        </is>
      </c>
      <c r="E400" t="inlineStr">
        <is>
          <t>GELEIA DE CAMBUCI</t>
        </is>
      </c>
      <c r="F400" t="inlineStr">
        <is>
          <t>QUILOGRAMA</t>
        </is>
      </c>
      <c r="G400" t="n">
        <v>5.68</v>
      </c>
      <c r="H400" t="inlineStr">
        <is>
          <t>ALIMENTOS</t>
        </is>
      </c>
      <c r="I400" t="n">
        <v>30.17</v>
      </c>
      <c r="J400" t="n">
        <v>171.37</v>
      </c>
    </row>
    <row r="401">
      <c r="A401" t="n">
        <v>178</v>
      </c>
      <c r="B401" t="inlineStr">
        <is>
          <t>Arcos</t>
        </is>
      </c>
      <c r="C401" s="551" t="n">
        <v>45597</v>
      </c>
      <c r="D401" t="inlineStr">
        <is>
          <t>10/2024</t>
        </is>
      </c>
      <c r="E401" t="inlineStr">
        <is>
          <t>GELEIA DE MORANGO</t>
        </is>
      </c>
      <c r="F401" t="inlineStr">
        <is>
          <t>QUILOGRAMA</t>
        </is>
      </c>
      <c r="G401" t="n">
        <v>3.04</v>
      </c>
      <c r="H401" t="inlineStr">
        <is>
          <t>ALIMENTOS</t>
        </is>
      </c>
      <c r="I401" t="n">
        <v>65.90000000000001</v>
      </c>
      <c r="J401" t="n">
        <v>200.34</v>
      </c>
    </row>
    <row r="402">
      <c r="A402" t="n">
        <v>270</v>
      </c>
      <c r="B402" t="inlineStr">
        <is>
          <t>Arcos</t>
        </is>
      </c>
      <c r="C402" s="551" t="n">
        <v>45627</v>
      </c>
      <c r="D402" t="inlineStr">
        <is>
          <t>11/2024</t>
        </is>
      </c>
      <c r="E402" t="inlineStr">
        <is>
          <t>GELEIA DE MORANGO</t>
        </is>
      </c>
      <c r="F402" t="inlineStr">
        <is>
          <t>QUILOGRAMA</t>
        </is>
      </c>
      <c r="G402" t="n">
        <v>3.86</v>
      </c>
      <c r="H402" t="inlineStr">
        <is>
          <t>ALIMENTOS</t>
        </is>
      </c>
      <c r="I402" t="n">
        <v>65.90000000000001</v>
      </c>
      <c r="J402" t="n">
        <v>254.37</v>
      </c>
    </row>
    <row r="403">
      <c r="A403" t="n">
        <v>990</v>
      </c>
      <c r="B403" t="inlineStr">
        <is>
          <t>Arcos</t>
        </is>
      </c>
      <c r="C403" s="551" t="n">
        <v>45658</v>
      </c>
      <c r="D403" t="inlineStr">
        <is>
          <t>12/2024</t>
        </is>
      </c>
      <c r="E403" t="inlineStr">
        <is>
          <t>GELEIA DE MORANGO</t>
        </is>
      </c>
      <c r="F403" t="inlineStr">
        <is>
          <t>QUILOGRAMA</t>
        </is>
      </c>
      <c r="G403" t="n">
        <v>2.84</v>
      </c>
      <c r="H403" t="inlineStr">
        <is>
          <t>ALIMENTOS</t>
        </is>
      </c>
      <c r="I403" t="n">
        <v>65.90000000000001</v>
      </c>
      <c r="J403" t="n">
        <v>187.16</v>
      </c>
    </row>
    <row r="404">
      <c r="A404" t="n">
        <v>1743</v>
      </c>
      <c r="B404" t="inlineStr">
        <is>
          <t>Arcos</t>
        </is>
      </c>
      <c r="C404" s="551" t="n">
        <v>45689</v>
      </c>
      <c r="D404" t="inlineStr">
        <is>
          <t>01/2025</t>
        </is>
      </c>
      <c r="E404" t="inlineStr">
        <is>
          <t>GELEIA DE MORANGO</t>
        </is>
      </c>
      <c r="F404" t="inlineStr">
        <is>
          <t>QUILOGRAMA</t>
        </is>
      </c>
      <c r="G404" t="n">
        <v>1.66</v>
      </c>
      <c r="H404" t="inlineStr">
        <is>
          <t>ALIMENTOS</t>
        </is>
      </c>
      <c r="I404" t="n">
        <v>65.90000000000001</v>
      </c>
      <c r="J404" t="n">
        <v>109.39</v>
      </c>
    </row>
    <row r="405">
      <c r="A405" t="n">
        <v>2219</v>
      </c>
      <c r="B405" t="inlineStr">
        <is>
          <t>Arcos</t>
        </is>
      </c>
      <c r="C405" s="551" t="n">
        <v>45717</v>
      </c>
      <c r="D405" t="inlineStr">
        <is>
          <t>02/2025</t>
        </is>
      </c>
      <c r="E405" t="inlineStr">
        <is>
          <t>GELEIA DE MORANGO</t>
        </is>
      </c>
      <c r="F405" t="inlineStr">
        <is>
          <t>QUILOGRAMA</t>
        </is>
      </c>
      <c r="G405" t="n">
        <v>1.68</v>
      </c>
      <c r="H405" t="inlineStr">
        <is>
          <t>ALIMENTOS</t>
        </is>
      </c>
      <c r="I405" t="n">
        <v>65.90000000000001</v>
      </c>
      <c r="J405" t="n">
        <v>110.71</v>
      </c>
    </row>
    <row r="406">
      <c r="A406" t="n">
        <v>3349</v>
      </c>
      <c r="B406" t="inlineStr">
        <is>
          <t>Arcos</t>
        </is>
      </c>
      <c r="C406" s="551" t="n">
        <v>45748</v>
      </c>
      <c r="D406" t="inlineStr">
        <is>
          <t>03/2025</t>
        </is>
      </c>
      <c r="E406" t="inlineStr">
        <is>
          <t>GELEIA DE MORANGO</t>
        </is>
      </c>
      <c r="F406" t="inlineStr">
        <is>
          <t>QUILOGRAMA</t>
        </is>
      </c>
      <c r="G406" t="n">
        <v>0.44</v>
      </c>
      <c r="H406" t="inlineStr">
        <is>
          <t>ALIMENTOS</t>
        </is>
      </c>
      <c r="I406" t="n">
        <v>65.90000000000001</v>
      </c>
      <c r="J406" t="n">
        <v>29</v>
      </c>
    </row>
    <row r="407">
      <c r="A407" t="n">
        <v>5089</v>
      </c>
      <c r="B407" t="inlineStr">
        <is>
          <t>Arcos</t>
        </is>
      </c>
      <c r="C407" s="551" t="n">
        <v>45839</v>
      </c>
      <c r="D407" t="inlineStr">
        <is>
          <t>06/2025</t>
        </is>
      </c>
      <c r="E407" t="inlineStr">
        <is>
          <t>GELEIA DE MORANGO</t>
        </is>
      </c>
      <c r="F407" t="inlineStr">
        <is>
          <t>QUILOGRAMA</t>
        </is>
      </c>
      <c r="G407" t="n">
        <v>1.53</v>
      </c>
      <c r="H407" t="inlineStr">
        <is>
          <t>ALIMENTOS</t>
        </is>
      </c>
      <c r="I407" t="n">
        <v>35.3</v>
      </c>
      <c r="J407" t="n">
        <v>54.01</v>
      </c>
    </row>
    <row r="408">
      <c r="A408" t="n">
        <v>5828</v>
      </c>
      <c r="B408" t="inlineStr">
        <is>
          <t>Arcos</t>
        </is>
      </c>
      <c r="C408" s="551" t="n">
        <v>45870</v>
      </c>
      <c r="D408" t="inlineStr">
        <is>
          <t>07/2025</t>
        </is>
      </c>
      <c r="E408" t="inlineStr">
        <is>
          <t>GELEIA DE MORANGO</t>
        </is>
      </c>
      <c r="F408" t="inlineStr">
        <is>
          <t>QUILOGRAMA</t>
        </is>
      </c>
      <c r="G408" t="n">
        <v>0.44</v>
      </c>
      <c r="H408" t="inlineStr">
        <is>
          <t>ALIMENTOS</t>
        </is>
      </c>
      <c r="I408" t="n">
        <v>35.3</v>
      </c>
      <c r="J408" t="n">
        <v>15.53</v>
      </c>
    </row>
    <row r="409">
      <c r="A409" t="n">
        <v>6529</v>
      </c>
      <c r="B409" t="inlineStr">
        <is>
          <t>Arcos</t>
        </is>
      </c>
      <c r="C409" s="551" t="n">
        <v>45901</v>
      </c>
      <c r="D409" t="inlineStr">
        <is>
          <t>08/2025</t>
        </is>
      </c>
      <c r="E409" t="inlineStr">
        <is>
          <t>GELEIA DE MORANGO</t>
        </is>
      </c>
      <c r="F409" t="inlineStr">
        <is>
          <t>QUILOGRAMA</t>
        </is>
      </c>
      <c r="G409" t="n">
        <v>1.51</v>
      </c>
      <c r="H409" t="inlineStr">
        <is>
          <t>ALIMENTOS</t>
        </is>
      </c>
      <c r="I409" t="n">
        <v>35.3</v>
      </c>
      <c r="J409" t="n">
        <v>53.3</v>
      </c>
    </row>
    <row r="410">
      <c r="A410" t="n">
        <v>7069</v>
      </c>
      <c r="B410" t="inlineStr">
        <is>
          <t>Arcos</t>
        </is>
      </c>
      <c r="C410" s="551" t="n">
        <v>45931</v>
      </c>
      <c r="D410" t="inlineStr">
        <is>
          <t>09/2025</t>
        </is>
      </c>
      <c r="E410" t="inlineStr">
        <is>
          <t>GELEIA DE MORANGO</t>
        </is>
      </c>
      <c r="F410" t="inlineStr">
        <is>
          <t>QUILOGRAMA</t>
        </is>
      </c>
      <c r="G410" t="n">
        <v>0.3</v>
      </c>
      <c r="H410" t="inlineStr">
        <is>
          <t>ALIMENTOS</t>
        </is>
      </c>
      <c r="I410" t="n">
        <v>35.3</v>
      </c>
      <c r="J410" t="n">
        <v>10.59</v>
      </c>
    </row>
    <row r="411">
      <c r="A411" t="n">
        <v>7526</v>
      </c>
      <c r="B411" t="inlineStr">
        <is>
          <t>Arcos</t>
        </is>
      </c>
      <c r="C411" s="551" t="n">
        <v>45962</v>
      </c>
      <c r="D411" t="inlineStr">
        <is>
          <t>10/2025</t>
        </is>
      </c>
      <c r="E411" t="inlineStr">
        <is>
          <t>GELEIA DE MORANGO</t>
        </is>
      </c>
      <c r="F411" t="inlineStr">
        <is>
          <t>QUILOGRAMA</t>
        </is>
      </c>
      <c r="G411" t="n">
        <v>0.72</v>
      </c>
      <c r="H411" t="inlineStr">
        <is>
          <t>ALIMENTOS</t>
        </is>
      </c>
      <c r="I411" t="n">
        <v>35.3</v>
      </c>
      <c r="J411" t="n">
        <v>25.42</v>
      </c>
    </row>
    <row r="412">
      <c r="A412" t="n">
        <v>7776</v>
      </c>
      <c r="B412" t="inlineStr">
        <is>
          <t>Arcos</t>
        </is>
      </c>
      <c r="C412" s="551" t="n">
        <v>45992</v>
      </c>
      <c r="D412" t="inlineStr">
        <is>
          <t>11/2025</t>
        </is>
      </c>
      <c r="E412" t="inlineStr">
        <is>
          <t>GELEIA DE MORANGO</t>
        </is>
      </c>
      <c r="F412" t="inlineStr">
        <is>
          <t>QUILOGRAMA</t>
        </is>
      </c>
      <c r="G412" t="n">
        <v>0.3</v>
      </c>
      <c r="H412" t="inlineStr">
        <is>
          <t>ALIMENTOS</t>
        </is>
      </c>
      <c r="I412" t="n">
        <v>35.3</v>
      </c>
      <c r="J412" t="n">
        <v>10.59</v>
      </c>
    </row>
    <row r="413">
      <c r="A413" t="n">
        <v>8361</v>
      </c>
      <c r="B413" t="inlineStr">
        <is>
          <t>Arcos</t>
        </is>
      </c>
      <c r="C413" s="551" t="n">
        <v>46054</v>
      </c>
      <c r="D413" t="inlineStr">
        <is>
          <t>01/2026</t>
        </is>
      </c>
      <c r="E413" t="inlineStr">
        <is>
          <t>GELEIA DE MORANGO</t>
        </is>
      </c>
      <c r="F413" t="inlineStr">
        <is>
          <t>QUILOGRAMA</t>
        </is>
      </c>
      <c r="G413" t="n">
        <v>0.84</v>
      </c>
      <c r="H413" t="inlineStr">
        <is>
          <t>ALIMENTOS</t>
        </is>
      </c>
      <c r="I413" t="n">
        <v>37.1</v>
      </c>
      <c r="J413" t="n">
        <v>31.16</v>
      </c>
    </row>
    <row r="414">
      <c r="A414" t="n">
        <v>8845</v>
      </c>
      <c r="B414" t="inlineStr">
        <is>
          <t>Arcos</t>
        </is>
      </c>
      <c r="C414" s="551" t="n">
        <v>46082</v>
      </c>
      <c r="D414" t="inlineStr">
        <is>
          <t>02/2026</t>
        </is>
      </c>
      <c r="E414" t="inlineStr">
        <is>
          <t>GELEIA DE MORANGO</t>
        </is>
      </c>
      <c r="F414" t="inlineStr">
        <is>
          <t>QUILOGRAMA</t>
        </is>
      </c>
      <c r="G414" t="n">
        <v>0.42</v>
      </c>
      <c r="H414" t="inlineStr">
        <is>
          <t>ALIMENTOS</t>
        </is>
      </c>
      <c r="I414" t="n">
        <v>37.1</v>
      </c>
      <c r="J414" t="n">
        <v>15.58</v>
      </c>
    </row>
    <row r="415">
      <c r="A415" t="n">
        <v>9606</v>
      </c>
      <c r="B415" t="inlineStr">
        <is>
          <t>Arcos</t>
        </is>
      </c>
      <c r="C415" s="551" t="n">
        <v>46113</v>
      </c>
      <c r="D415" t="inlineStr">
        <is>
          <t>03/2026</t>
        </is>
      </c>
      <c r="E415" t="inlineStr">
        <is>
          <t>GELEIA DE MORANGO</t>
        </is>
      </c>
      <c r="F415" t="inlineStr">
        <is>
          <t>QUILOGRAMA</t>
        </is>
      </c>
      <c r="G415" t="n">
        <v>1.25</v>
      </c>
      <c r="H415" t="inlineStr">
        <is>
          <t>ALIMENTOS</t>
        </is>
      </c>
      <c r="I415" t="n">
        <v>37.1</v>
      </c>
      <c r="J415" t="n">
        <v>46.38</v>
      </c>
    </row>
    <row r="416">
      <c r="A416" t="n">
        <v>10137</v>
      </c>
      <c r="B416" t="inlineStr">
        <is>
          <t>Arcos</t>
        </is>
      </c>
      <c r="C416" s="551" t="n">
        <v>46143</v>
      </c>
      <c r="D416" t="inlineStr">
        <is>
          <t>04/2026</t>
        </is>
      </c>
      <c r="E416" t="inlineStr">
        <is>
          <t>GELEIA DE MORANGO</t>
        </is>
      </c>
      <c r="F416" t="inlineStr">
        <is>
          <t>QUILOGRAMA</t>
        </is>
      </c>
      <c r="G416" t="n">
        <v>3</v>
      </c>
      <c r="H416" t="inlineStr">
        <is>
          <t>ALIMENTOS</t>
        </is>
      </c>
      <c r="I416" t="n">
        <v>37.1</v>
      </c>
      <c r="J416" t="n">
        <v>111.3</v>
      </c>
    </row>
    <row r="417">
      <c r="A417" t="n">
        <v>10853</v>
      </c>
      <c r="B417" t="inlineStr">
        <is>
          <t>Arcos</t>
        </is>
      </c>
      <c r="C417" s="551" t="n">
        <v>46174</v>
      </c>
      <c r="D417" t="inlineStr">
        <is>
          <t>05/2026</t>
        </is>
      </c>
      <c r="E417" t="inlineStr">
        <is>
          <t>GELEIA DE MORANGO</t>
        </is>
      </c>
      <c r="F417" t="inlineStr">
        <is>
          <t>QUILOGRAMA</t>
        </is>
      </c>
      <c r="G417" t="n">
        <v>1.71</v>
      </c>
      <c r="H417" t="inlineStr">
        <is>
          <t>ALIMENTOS</t>
        </is>
      </c>
      <c r="I417" t="n">
        <v>37.1</v>
      </c>
      <c r="J417" t="n">
        <v>63.44</v>
      </c>
    </row>
    <row r="418">
      <c r="A418" t="n">
        <v>179</v>
      </c>
      <c r="B418" t="inlineStr">
        <is>
          <t>Arcos</t>
        </is>
      </c>
      <c r="C418" s="551" t="n">
        <v>45597</v>
      </c>
      <c r="D418" t="inlineStr">
        <is>
          <t>10/2024</t>
        </is>
      </c>
      <c r="E418" t="inlineStr">
        <is>
          <t>PANCETTA</t>
        </is>
      </c>
      <c r="F418" t="inlineStr">
        <is>
          <t>QUILOGRAMA</t>
        </is>
      </c>
      <c r="G418" t="n">
        <v>19.65</v>
      </c>
      <c r="H418" t="inlineStr">
        <is>
          <t>ALIMENTOS</t>
        </is>
      </c>
      <c r="I418" t="n">
        <v>62.6</v>
      </c>
      <c r="J418" t="n">
        <v>1230.09</v>
      </c>
    </row>
    <row r="419">
      <c r="A419" t="n">
        <v>1002</v>
      </c>
      <c r="B419" t="inlineStr">
        <is>
          <t>Arcos</t>
        </is>
      </c>
      <c r="C419" s="551" t="n">
        <v>45658</v>
      </c>
      <c r="D419" t="inlineStr">
        <is>
          <t>12/2024</t>
        </is>
      </c>
      <c r="E419" t="inlineStr">
        <is>
          <t>PANCETTA</t>
        </is>
      </c>
      <c r="F419" t="inlineStr">
        <is>
          <t>QUILOGRAMA</t>
        </is>
      </c>
      <c r="G419" t="n">
        <v>8.220000000000001</v>
      </c>
      <c r="H419" t="inlineStr">
        <is>
          <t>ALIMENTOS</t>
        </is>
      </c>
      <c r="I419" t="n">
        <v>62.6</v>
      </c>
      <c r="J419" t="n">
        <v>514.5700000000001</v>
      </c>
    </row>
    <row r="420">
      <c r="A420" t="n">
        <v>1759</v>
      </c>
      <c r="B420" t="inlineStr">
        <is>
          <t>Arcos</t>
        </is>
      </c>
      <c r="C420" s="551" t="n">
        <v>45689</v>
      </c>
      <c r="D420" t="inlineStr">
        <is>
          <t>01/2025</t>
        </is>
      </c>
      <c r="E420" t="inlineStr">
        <is>
          <t>PANCETTA</t>
        </is>
      </c>
      <c r="F420" t="inlineStr">
        <is>
          <t>QUILOGRAMA</t>
        </is>
      </c>
      <c r="G420" t="n">
        <v>21.12</v>
      </c>
      <c r="H420" t="inlineStr">
        <is>
          <t>ALIMENTOS</t>
        </is>
      </c>
      <c r="I420" t="n">
        <v>62.6</v>
      </c>
      <c r="J420" t="n">
        <v>1322.11</v>
      </c>
    </row>
    <row r="421">
      <c r="A421" t="n">
        <v>2235</v>
      </c>
      <c r="B421" t="inlineStr">
        <is>
          <t>Arcos</t>
        </is>
      </c>
      <c r="C421" s="551" t="n">
        <v>45717</v>
      </c>
      <c r="D421" t="inlineStr">
        <is>
          <t>02/2025</t>
        </is>
      </c>
      <c r="E421" t="inlineStr">
        <is>
          <t>PANCETTA</t>
        </is>
      </c>
      <c r="F421" t="inlineStr">
        <is>
          <t>QUILOGRAMA</t>
        </is>
      </c>
      <c r="G421" t="n">
        <v>0</v>
      </c>
      <c r="H421" t="inlineStr">
        <is>
          <t>ALIMENTOS</t>
        </is>
      </c>
      <c r="I421" t="n">
        <v>62.6</v>
      </c>
      <c r="J421" t="n">
        <v>0</v>
      </c>
    </row>
    <row r="422">
      <c r="A422" t="n">
        <v>180</v>
      </c>
      <c r="B422" t="inlineStr">
        <is>
          <t>Arcos</t>
        </is>
      </c>
      <c r="C422" s="551" t="n">
        <v>45597</v>
      </c>
      <c r="D422" t="inlineStr">
        <is>
          <t>10/2024</t>
        </is>
      </c>
      <c r="E422" t="inlineStr">
        <is>
          <t>CHURROS</t>
        </is>
      </c>
      <c r="F422" t="inlineStr">
        <is>
          <t>QUILOGRAMA</t>
        </is>
      </c>
      <c r="G422" t="n">
        <v>2.6</v>
      </c>
      <c r="H422" t="inlineStr">
        <is>
          <t>ALIMENTOS</t>
        </is>
      </c>
      <c r="I422" t="n">
        <v>11.14</v>
      </c>
      <c r="J422" t="n">
        <v>28.96</v>
      </c>
    </row>
    <row r="423">
      <c r="A423" t="n">
        <v>271</v>
      </c>
      <c r="B423" t="inlineStr">
        <is>
          <t>Arcos</t>
        </is>
      </c>
      <c r="C423" s="551" t="n">
        <v>45627</v>
      </c>
      <c r="D423" t="inlineStr">
        <is>
          <t>11/2024</t>
        </is>
      </c>
      <c r="E423" t="inlineStr">
        <is>
          <t>CHURROS</t>
        </is>
      </c>
      <c r="F423" t="inlineStr">
        <is>
          <t>QUILOGRAMA</t>
        </is>
      </c>
      <c r="G423" t="n">
        <v>2.58</v>
      </c>
      <c r="H423" t="inlineStr">
        <is>
          <t>ALIMENTOS</t>
        </is>
      </c>
      <c r="I423" t="n">
        <v>11.14</v>
      </c>
      <c r="J423" t="n">
        <v>28.74</v>
      </c>
    </row>
    <row r="424">
      <c r="A424" t="n">
        <v>976</v>
      </c>
      <c r="B424" t="inlineStr">
        <is>
          <t>Arcos</t>
        </is>
      </c>
      <c r="C424" s="551" t="n">
        <v>45658</v>
      </c>
      <c r="D424" t="inlineStr">
        <is>
          <t>12/2024</t>
        </is>
      </c>
      <c r="E424" t="inlineStr">
        <is>
          <t>CHURROS</t>
        </is>
      </c>
      <c r="F424" t="inlineStr">
        <is>
          <t>QUILOGRAMA</t>
        </is>
      </c>
      <c r="G424" t="n">
        <v>22.98</v>
      </c>
      <c r="H424" t="inlineStr">
        <is>
          <t>ALIMENTOS</t>
        </is>
      </c>
      <c r="I424" t="n">
        <v>11.14</v>
      </c>
      <c r="J424" t="n">
        <v>256</v>
      </c>
    </row>
    <row r="425">
      <c r="A425" t="n">
        <v>1722</v>
      </c>
      <c r="B425" t="inlineStr">
        <is>
          <t>Arcos</t>
        </is>
      </c>
      <c r="C425" s="551" t="n">
        <v>45689</v>
      </c>
      <c r="D425" t="inlineStr">
        <is>
          <t>01/2025</t>
        </is>
      </c>
      <c r="E425" t="inlineStr">
        <is>
          <t>CHURROS</t>
        </is>
      </c>
      <c r="F425" t="inlineStr">
        <is>
          <t>QUILOGRAMA</t>
        </is>
      </c>
      <c r="G425" t="n">
        <v>1.95</v>
      </c>
      <c r="H425" t="inlineStr">
        <is>
          <t>ALIMENTOS</t>
        </is>
      </c>
      <c r="I425" t="n">
        <v>11.14</v>
      </c>
      <c r="J425" t="n">
        <v>21.72</v>
      </c>
    </row>
    <row r="426">
      <c r="A426" t="n">
        <v>2198</v>
      </c>
      <c r="B426" t="inlineStr">
        <is>
          <t>Arcos</t>
        </is>
      </c>
      <c r="C426" s="551" t="n">
        <v>45717</v>
      </c>
      <c r="D426" t="inlineStr">
        <is>
          <t>02/2025</t>
        </is>
      </c>
      <c r="E426" t="inlineStr">
        <is>
          <t>CHURROS</t>
        </is>
      </c>
      <c r="F426" t="inlineStr">
        <is>
          <t>QUILOGRAMA</t>
        </is>
      </c>
      <c r="G426" t="n">
        <v>2.4</v>
      </c>
      <c r="H426" t="inlineStr">
        <is>
          <t>ALIMENTOS</t>
        </is>
      </c>
      <c r="I426" t="n">
        <v>11.14</v>
      </c>
      <c r="J426" t="n">
        <v>26.74</v>
      </c>
    </row>
    <row r="427">
      <c r="A427" t="n">
        <v>181</v>
      </c>
      <c r="B427" t="inlineStr">
        <is>
          <t>Arcos</t>
        </is>
      </c>
      <c r="C427" s="551" t="n">
        <v>45597</v>
      </c>
      <c r="D427" t="inlineStr">
        <is>
          <t>10/2024</t>
        </is>
      </c>
      <c r="E427" t="inlineStr">
        <is>
          <t>TORTA DE CHOCOLATE UND</t>
        </is>
      </c>
      <c r="F427" t="inlineStr">
        <is>
          <t>QUILOGRAMA</t>
        </is>
      </c>
      <c r="G427" t="n">
        <v>94</v>
      </c>
      <c r="H427" t="inlineStr">
        <is>
          <t>ALIMENTOS</t>
        </is>
      </c>
      <c r="I427" t="n">
        <v>3.55</v>
      </c>
      <c r="J427" t="n">
        <v>333.7</v>
      </c>
    </row>
    <row r="428">
      <c r="A428" t="n">
        <v>272</v>
      </c>
      <c r="B428" t="inlineStr">
        <is>
          <t>Arcos</t>
        </is>
      </c>
      <c r="C428" s="551" t="n">
        <v>45627</v>
      </c>
      <c r="D428" t="inlineStr">
        <is>
          <t>11/2024</t>
        </is>
      </c>
      <c r="E428" t="inlineStr">
        <is>
          <t>TORTA DE CHOCOLATE UND</t>
        </is>
      </c>
      <c r="F428" t="inlineStr">
        <is>
          <t>QUILOGRAMA</t>
        </is>
      </c>
      <c r="G428" t="n">
        <v>126</v>
      </c>
      <c r="H428" t="inlineStr">
        <is>
          <t>ALIMENTOS</t>
        </is>
      </c>
      <c r="I428" t="n">
        <v>3.55</v>
      </c>
      <c r="J428" t="n">
        <v>447.3</v>
      </c>
    </row>
    <row r="429">
      <c r="A429" t="n">
        <v>1769</v>
      </c>
      <c r="B429" t="inlineStr">
        <is>
          <t>Arcos</t>
        </is>
      </c>
      <c r="C429" s="551" t="n">
        <v>45689</v>
      </c>
      <c r="D429" t="inlineStr">
        <is>
          <t>01/2025</t>
        </is>
      </c>
      <c r="E429" t="inlineStr">
        <is>
          <t>TORTA DE CHOCOLATE UND</t>
        </is>
      </c>
      <c r="F429" t="inlineStr">
        <is>
          <t>QUILOGRAMA</t>
        </is>
      </c>
      <c r="G429" t="n">
        <v>96</v>
      </c>
      <c r="H429" t="inlineStr">
        <is>
          <t>ALIMENTOS</t>
        </is>
      </c>
      <c r="I429" t="n">
        <v>3.55</v>
      </c>
      <c r="J429" t="n">
        <v>340.8</v>
      </c>
    </row>
    <row r="430">
      <c r="A430" t="n">
        <v>2245</v>
      </c>
      <c r="B430" t="inlineStr">
        <is>
          <t>Arcos</t>
        </is>
      </c>
      <c r="C430" s="551" t="n">
        <v>45717</v>
      </c>
      <c r="D430" t="inlineStr">
        <is>
          <t>02/2025</t>
        </is>
      </c>
      <c r="E430" t="inlineStr">
        <is>
          <t>TORTA DE CHOCOLATE UND</t>
        </is>
      </c>
      <c r="F430" t="inlineStr">
        <is>
          <t>QUILOGRAMA</t>
        </is>
      </c>
      <c r="G430" t="n">
        <v>86</v>
      </c>
      <c r="H430" t="inlineStr">
        <is>
          <t>ALIMENTOS</t>
        </is>
      </c>
      <c r="I430" t="n">
        <v>3.55</v>
      </c>
      <c r="J430" t="n">
        <v>305.3</v>
      </c>
    </row>
    <row r="431">
      <c r="A431" t="n">
        <v>3371</v>
      </c>
      <c r="B431" t="inlineStr">
        <is>
          <t>Arcos</t>
        </is>
      </c>
      <c r="C431" s="551" t="n">
        <v>45748</v>
      </c>
      <c r="D431" t="inlineStr">
        <is>
          <t>03/2025</t>
        </is>
      </c>
      <c r="E431" t="inlineStr">
        <is>
          <t>TORTA DE CHOCOLATE UND</t>
        </is>
      </c>
      <c r="F431" t="inlineStr">
        <is>
          <t>QUILOGRAMA</t>
        </is>
      </c>
      <c r="G431" t="n">
        <v>60</v>
      </c>
      <c r="H431" t="inlineStr">
        <is>
          <t>ALIMENTOS</t>
        </is>
      </c>
      <c r="I431" t="n">
        <v>3.55</v>
      </c>
      <c r="J431" t="n">
        <v>213</v>
      </c>
    </row>
    <row r="432">
      <c r="A432" t="n">
        <v>4103</v>
      </c>
      <c r="B432" t="inlineStr">
        <is>
          <t>Arcos</t>
        </is>
      </c>
      <c r="C432" s="551" t="n">
        <v>45778</v>
      </c>
      <c r="D432" t="inlineStr">
        <is>
          <t>04/2025</t>
        </is>
      </c>
      <c r="E432" t="inlineStr">
        <is>
          <t>TORTA DE CHOCOLATE UND</t>
        </is>
      </c>
      <c r="F432" t="inlineStr">
        <is>
          <t>QUILOGRAMA</t>
        </is>
      </c>
      <c r="G432" t="n">
        <v>64</v>
      </c>
      <c r="H432" t="inlineStr">
        <is>
          <t>ALIMENTOS</t>
        </is>
      </c>
      <c r="I432" t="n">
        <v>3.55</v>
      </c>
      <c r="J432" t="n">
        <v>227.2</v>
      </c>
    </row>
    <row r="433">
      <c r="A433" t="n">
        <v>4734</v>
      </c>
      <c r="B433" t="inlineStr">
        <is>
          <t>Arcos</t>
        </is>
      </c>
      <c r="C433" s="551" t="n">
        <v>45809</v>
      </c>
      <c r="D433" t="inlineStr">
        <is>
          <t>05/2025</t>
        </is>
      </c>
      <c r="E433" t="inlineStr">
        <is>
          <t>TORTA DE CHOCOLATE UND</t>
        </is>
      </c>
      <c r="F433" t="inlineStr">
        <is>
          <t>QUILOGRAMA</t>
        </is>
      </c>
      <c r="G433" t="n">
        <v>32</v>
      </c>
      <c r="H433" t="inlineStr">
        <is>
          <t>ALIMENTOS</t>
        </is>
      </c>
      <c r="I433" t="n">
        <v>3.55</v>
      </c>
      <c r="J433" t="n">
        <v>113.6</v>
      </c>
    </row>
    <row r="434">
      <c r="A434" t="n">
        <v>5857</v>
      </c>
      <c r="B434" t="inlineStr">
        <is>
          <t>Arcos</t>
        </is>
      </c>
      <c r="C434" s="551" t="n">
        <v>45870</v>
      </c>
      <c r="D434" t="inlineStr">
        <is>
          <t>07/2025</t>
        </is>
      </c>
      <c r="E434" t="inlineStr">
        <is>
          <t>TORTA DE CHOCOLATE UND</t>
        </is>
      </c>
      <c r="F434" t="inlineStr">
        <is>
          <t>QUILOGRAMA</t>
        </is>
      </c>
      <c r="G434" t="n">
        <v>52</v>
      </c>
      <c r="H434" t="inlineStr">
        <is>
          <t>ALIMENTOS</t>
        </is>
      </c>
      <c r="I434" t="n">
        <v>3.19</v>
      </c>
      <c r="J434" t="n">
        <v>165.88</v>
      </c>
    </row>
    <row r="435">
      <c r="A435" t="n">
        <v>6561</v>
      </c>
      <c r="B435" t="inlineStr">
        <is>
          <t>Arcos</t>
        </is>
      </c>
      <c r="C435" s="551" t="n">
        <v>45901</v>
      </c>
      <c r="D435" t="inlineStr">
        <is>
          <t>08/2025</t>
        </is>
      </c>
      <c r="E435" t="inlineStr">
        <is>
          <t>TORTA DE CHOCOLATE UND</t>
        </is>
      </c>
      <c r="F435" t="inlineStr">
        <is>
          <t>QUILOGRAMA</t>
        </is>
      </c>
      <c r="G435" t="n">
        <v>64</v>
      </c>
      <c r="H435" t="inlineStr">
        <is>
          <t>ALIMENTOS</t>
        </is>
      </c>
      <c r="I435" t="n">
        <v>3.19</v>
      </c>
      <c r="J435" t="n">
        <v>204.16</v>
      </c>
    </row>
    <row r="436">
      <c r="A436" t="n">
        <v>7096</v>
      </c>
      <c r="B436" t="inlineStr">
        <is>
          <t>Arcos</t>
        </is>
      </c>
      <c r="C436" s="551" t="n">
        <v>45931</v>
      </c>
      <c r="D436" t="inlineStr">
        <is>
          <t>09/2025</t>
        </is>
      </c>
      <c r="E436" t="inlineStr">
        <is>
          <t>TORTA DE CHOCOLATE UND</t>
        </is>
      </c>
      <c r="F436" t="inlineStr">
        <is>
          <t>QUILOGRAMA</t>
        </is>
      </c>
      <c r="G436" t="n">
        <v>84</v>
      </c>
      <c r="H436" t="inlineStr">
        <is>
          <t>ALIMENTOS</t>
        </is>
      </c>
      <c r="I436" t="n">
        <v>3.19</v>
      </c>
      <c r="J436" t="n">
        <v>267.96</v>
      </c>
    </row>
    <row r="437">
      <c r="A437" t="n">
        <v>7549</v>
      </c>
      <c r="B437" t="inlineStr">
        <is>
          <t>Arcos</t>
        </is>
      </c>
      <c r="C437" s="551" t="n">
        <v>45962</v>
      </c>
      <c r="D437" t="inlineStr">
        <is>
          <t>10/2025</t>
        </is>
      </c>
      <c r="E437" t="inlineStr">
        <is>
          <t>TORTA DE CHOCOLATE UND</t>
        </is>
      </c>
      <c r="F437" t="inlineStr">
        <is>
          <t>QUILOGRAMA</t>
        </is>
      </c>
      <c r="G437" t="n">
        <v>74</v>
      </c>
      <c r="H437" t="inlineStr">
        <is>
          <t>ALIMENTOS</t>
        </is>
      </c>
      <c r="I437" t="n">
        <v>3.19</v>
      </c>
      <c r="J437" t="n">
        <v>236.06</v>
      </c>
    </row>
    <row r="438">
      <c r="A438" t="n">
        <v>7799</v>
      </c>
      <c r="B438" t="inlineStr">
        <is>
          <t>Arcos</t>
        </is>
      </c>
      <c r="C438" s="551" t="n">
        <v>45992</v>
      </c>
      <c r="D438" t="inlineStr">
        <is>
          <t>11/2025</t>
        </is>
      </c>
      <c r="E438" t="inlineStr">
        <is>
          <t>TORTA DE CHOCOLATE UND</t>
        </is>
      </c>
      <c r="F438" t="inlineStr">
        <is>
          <t>QUILOGRAMA</t>
        </is>
      </c>
      <c r="G438" t="n">
        <v>84</v>
      </c>
      <c r="H438" t="inlineStr">
        <is>
          <t>ALIMENTOS</t>
        </is>
      </c>
      <c r="I438" t="n">
        <v>3.19</v>
      </c>
      <c r="J438" t="n">
        <v>267.96</v>
      </c>
    </row>
    <row r="439">
      <c r="A439" t="n">
        <v>182</v>
      </c>
      <c r="B439" t="inlineStr">
        <is>
          <t>Arcos</t>
        </is>
      </c>
      <c r="C439" s="551" t="n">
        <v>45597</v>
      </c>
      <c r="D439" t="inlineStr">
        <is>
          <t>10/2024</t>
        </is>
      </c>
      <c r="E439" t="inlineStr">
        <is>
          <t>COULI DE MANGA</t>
        </is>
      </c>
      <c r="F439" t="inlineStr">
        <is>
          <t>QUILOGRAMA</t>
        </is>
      </c>
      <c r="G439" t="n">
        <v>1.44</v>
      </c>
      <c r="H439" t="inlineStr">
        <is>
          <t>ALIMENTOS</t>
        </is>
      </c>
      <c r="I439" t="n">
        <v>11.24</v>
      </c>
      <c r="J439" t="n">
        <v>16.19</v>
      </c>
    </row>
    <row r="440">
      <c r="A440" t="n">
        <v>273</v>
      </c>
      <c r="B440" t="inlineStr">
        <is>
          <t>Arcos</t>
        </is>
      </c>
      <c r="C440" s="551" t="n">
        <v>45627</v>
      </c>
      <c r="D440" t="inlineStr">
        <is>
          <t>11/2024</t>
        </is>
      </c>
      <c r="E440" t="inlineStr">
        <is>
          <t>COULI DE MANGA</t>
        </is>
      </c>
      <c r="F440" t="inlineStr">
        <is>
          <t>QUILOGRAMA</t>
        </is>
      </c>
      <c r="G440" t="n">
        <v>0.48</v>
      </c>
      <c r="H440" t="inlineStr">
        <is>
          <t>ALIMENTOS</t>
        </is>
      </c>
      <c r="I440" t="n">
        <v>11.24</v>
      </c>
      <c r="J440" t="n">
        <v>5.4</v>
      </c>
    </row>
    <row r="441">
      <c r="A441" t="n">
        <v>978</v>
      </c>
      <c r="B441" t="inlineStr">
        <is>
          <t>Arcos</t>
        </is>
      </c>
      <c r="C441" s="551" t="n">
        <v>45658</v>
      </c>
      <c r="D441" t="inlineStr">
        <is>
          <t>12/2024</t>
        </is>
      </c>
      <c r="E441" t="inlineStr">
        <is>
          <t>COULI DE MANGA</t>
        </is>
      </c>
      <c r="F441" t="inlineStr">
        <is>
          <t>QUILOGRAMA</t>
        </is>
      </c>
      <c r="G441" t="n">
        <v>2.5</v>
      </c>
      <c r="H441" t="inlineStr">
        <is>
          <t>ALIMENTOS</t>
        </is>
      </c>
      <c r="I441" t="n">
        <v>11.24</v>
      </c>
      <c r="J441" t="n">
        <v>28.1</v>
      </c>
    </row>
    <row r="442">
      <c r="A442" t="n">
        <v>1727</v>
      </c>
      <c r="B442" t="inlineStr">
        <is>
          <t>Arcos</t>
        </is>
      </c>
      <c r="C442" s="551" t="n">
        <v>45689</v>
      </c>
      <c r="D442" t="inlineStr">
        <is>
          <t>01/2025</t>
        </is>
      </c>
      <c r="E442" t="inlineStr">
        <is>
          <t>COULI DE MANGA</t>
        </is>
      </c>
      <c r="F442" t="inlineStr">
        <is>
          <t>QUILOGRAMA</t>
        </is>
      </c>
      <c r="G442" t="n">
        <v>1.68</v>
      </c>
      <c r="H442" t="inlineStr">
        <is>
          <t>ALIMENTOS</t>
        </is>
      </c>
      <c r="I442" t="n">
        <v>11.24</v>
      </c>
      <c r="J442" t="n">
        <v>18.88</v>
      </c>
    </row>
    <row r="443">
      <c r="A443" t="n">
        <v>2203</v>
      </c>
      <c r="B443" t="inlineStr">
        <is>
          <t>Arcos</t>
        </is>
      </c>
      <c r="C443" s="551" t="n">
        <v>45717</v>
      </c>
      <c r="D443" t="inlineStr">
        <is>
          <t>02/2025</t>
        </is>
      </c>
      <c r="E443" t="inlineStr">
        <is>
          <t>COULI DE MANGA</t>
        </is>
      </c>
      <c r="F443" t="inlineStr">
        <is>
          <t>QUILOGRAMA</t>
        </is>
      </c>
      <c r="G443" t="n">
        <v>2.66</v>
      </c>
      <c r="H443" t="inlineStr">
        <is>
          <t>ALIMENTOS</t>
        </is>
      </c>
      <c r="I443" t="n">
        <v>11.24</v>
      </c>
      <c r="J443" t="n">
        <v>29.9</v>
      </c>
    </row>
    <row r="444">
      <c r="A444" t="n">
        <v>3336</v>
      </c>
      <c r="B444" t="inlineStr">
        <is>
          <t>Arcos</t>
        </is>
      </c>
      <c r="C444" s="551" t="n">
        <v>45748</v>
      </c>
      <c r="D444" t="inlineStr">
        <is>
          <t>03/2025</t>
        </is>
      </c>
      <c r="E444" t="inlineStr">
        <is>
          <t>COULI DE MANGA</t>
        </is>
      </c>
      <c r="F444" t="inlineStr">
        <is>
          <t>QUILOGRAMA</t>
        </is>
      </c>
      <c r="G444" t="n">
        <v>1.62</v>
      </c>
      <c r="H444" t="inlineStr">
        <is>
          <t>ALIMENTOS</t>
        </is>
      </c>
      <c r="I444" t="n">
        <v>11.24</v>
      </c>
      <c r="J444" t="n">
        <v>18.21</v>
      </c>
    </row>
    <row r="445">
      <c r="A445" t="n">
        <v>5072</v>
      </c>
      <c r="B445" t="inlineStr">
        <is>
          <t>Arcos</t>
        </is>
      </c>
      <c r="C445" s="551" t="n">
        <v>45839</v>
      </c>
      <c r="D445" t="inlineStr">
        <is>
          <t>06/2025</t>
        </is>
      </c>
      <c r="E445" t="inlineStr">
        <is>
          <t>COULI DE MANGA</t>
        </is>
      </c>
      <c r="F445" t="inlineStr">
        <is>
          <t>QUILOGRAMA</t>
        </is>
      </c>
      <c r="G445" t="n">
        <v>0.68</v>
      </c>
      <c r="H445" t="inlineStr">
        <is>
          <t>ALIMENTOS</t>
        </is>
      </c>
      <c r="I445" t="n">
        <v>11.24</v>
      </c>
      <c r="J445" t="n">
        <v>7.64</v>
      </c>
    </row>
    <row r="446">
      <c r="A446" t="n">
        <v>183</v>
      </c>
      <c r="B446" t="inlineStr">
        <is>
          <t>Arcos</t>
        </is>
      </c>
      <c r="C446" s="551" t="n">
        <v>45597</v>
      </c>
      <c r="D446" t="inlineStr">
        <is>
          <t>10/2024</t>
        </is>
      </c>
      <c r="E446" t="inlineStr">
        <is>
          <t>MOLHO PANCETTA</t>
        </is>
      </c>
      <c r="F446" t="inlineStr">
        <is>
          <t>QUILOGRAMA</t>
        </is>
      </c>
      <c r="G446" t="n">
        <v>3.46</v>
      </c>
      <c r="H446" t="inlineStr">
        <is>
          <t>ALIMENTOS</t>
        </is>
      </c>
      <c r="I446" t="n">
        <v>7.7</v>
      </c>
      <c r="J446" t="n">
        <v>26.64</v>
      </c>
    </row>
    <row r="447">
      <c r="A447" t="n">
        <v>274</v>
      </c>
      <c r="B447" t="inlineStr">
        <is>
          <t>Arcos</t>
        </is>
      </c>
      <c r="C447" s="551" t="n">
        <v>45627</v>
      </c>
      <c r="D447" t="inlineStr">
        <is>
          <t>11/2024</t>
        </is>
      </c>
      <c r="E447" t="inlineStr">
        <is>
          <t>MOLHO PANCETTA</t>
        </is>
      </c>
      <c r="F447" t="inlineStr">
        <is>
          <t>QUILOGRAMA</t>
        </is>
      </c>
      <c r="G447" t="n">
        <v>12.12</v>
      </c>
      <c r="H447" t="inlineStr">
        <is>
          <t>ALIMENTOS</t>
        </is>
      </c>
      <c r="I447" t="n">
        <v>7.7</v>
      </c>
      <c r="J447" t="n">
        <v>93.31999999999999</v>
      </c>
    </row>
    <row r="448">
      <c r="A448" t="n">
        <v>1756</v>
      </c>
      <c r="B448" t="inlineStr">
        <is>
          <t>Arcos</t>
        </is>
      </c>
      <c r="C448" s="551" t="n">
        <v>45689</v>
      </c>
      <c r="D448" t="inlineStr">
        <is>
          <t>01/2025</t>
        </is>
      </c>
      <c r="E448" t="inlineStr">
        <is>
          <t>MOLHO PANCETTA</t>
        </is>
      </c>
      <c r="F448" t="inlineStr">
        <is>
          <t>QUILOGRAMA</t>
        </is>
      </c>
      <c r="G448" t="n">
        <v>7.68</v>
      </c>
      <c r="H448" t="inlineStr">
        <is>
          <t>ALIMENTOS</t>
        </is>
      </c>
      <c r="I448" t="n">
        <v>7.7</v>
      </c>
      <c r="J448" t="n">
        <v>59.14</v>
      </c>
    </row>
    <row r="449">
      <c r="A449" t="n">
        <v>2232</v>
      </c>
      <c r="B449" t="inlineStr">
        <is>
          <t>Arcos</t>
        </is>
      </c>
      <c r="C449" s="551" t="n">
        <v>45717</v>
      </c>
      <c r="D449" t="inlineStr">
        <is>
          <t>02/2025</t>
        </is>
      </c>
      <c r="E449" t="inlineStr">
        <is>
          <t>MOLHO PANCETTA</t>
        </is>
      </c>
      <c r="F449" t="inlineStr">
        <is>
          <t>QUILOGRAMA</t>
        </is>
      </c>
      <c r="G449" t="n">
        <v>12.42</v>
      </c>
      <c r="H449" t="inlineStr">
        <is>
          <t>ALIMENTOS</t>
        </is>
      </c>
      <c r="I449" t="n">
        <v>7.7</v>
      </c>
      <c r="J449" t="n">
        <v>95.63</v>
      </c>
    </row>
    <row r="450">
      <c r="A450" t="n">
        <v>3360</v>
      </c>
      <c r="B450" t="inlineStr">
        <is>
          <t>Arcos</t>
        </is>
      </c>
      <c r="C450" s="551" t="n">
        <v>45748</v>
      </c>
      <c r="D450" t="inlineStr">
        <is>
          <t>03/2025</t>
        </is>
      </c>
      <c r="E450" t="inlineStr">
        <is>
          <t>MOLHO PANCETTA</t>
        </is>
      </c>
      <c r="F450" t="inlineStr">
        <is>
          <t>QUILOGRAMA</t>
        </is>
      </c>
      <c r="G450" t="n">
        <v>4.5</v>
      </c>
      <c r="H450" t="inlineStr">
        <is>
          <t>ALIMENTOS</t>
        </is>
      </c>
      <c r="I450" t="n">
        <v>7.7</v>
      </c>
      <c r="J450" t="n">
        <v>34.65</v>
      </c>
    </row>
    <row r="451">
      <c r="A451" t="n">
        <v>184</v>
      </c>
      <c r="B451" t="inlineStr">
        <is>
          <t>Arcos</t>
        </is>
      </c>
      <c r="C451" s="551" t="n">
        <v>45597</v>
      </c>
      <c r="D451" t="inlineStr">
        <is>
          <t>10/2024</t>
        </is>
      </c>
      <c r="E451" t="inlineStr">
        <is>
          <t>CREME DE MARACUJA</t>
        </is>
      </c>
      <c r="F451" t="inlineStr">
        <is>
          <t>QUILOGRAMA</t>
        </is>
      </c>
      <c r="G451" t="n">
        <v>1.28</v>
      </c>
      <c r="H451" t="inlineStr">
        <is>
          <t>ALIMENTOS</t>
        </is>
      </c>
      <c r="I451" t="n">
        <v>19.82</v>
      </c>
      <c r="J451" t="n">
        <v>25.37</v>
      </c>
    </row>
    <row r="452">
      <c r="A452" t="n">
        <v>275</v>
      </c>
      <c r="B452" t="inlineStr">
        <is>
          <t>Arcos</t>
        </is>
      </c>
      <c r="C452" s="551" t="n">
        <v>45627</v>
      </c>
      <c r="D452" t="inlineStr">
        <is>
          <t>11/2024</t>
        </is>
      </c>
      <c r="E452" t="inlineStr">
        <is>
          <t>CREME DE MARACUJA</t>
        </is>
      </c>
      <c r="F452" t="inlineStr">
        <is>
          <t>QUILOGRAMA</t>
        </is>
      </c>
      <c r="G452" t="n">
        <v>1.54</v>
      </c>
      <c r="H452" t="inlineStr">
        <is>
          <t>ALIMENTOS</t>
        </is>
      </c>
      <c r="I452" t="n">
        <v>19.82</v>
      </c>
      <c r="J452" t="n">
        <v>30.52</v>
      </c>
    </row>
    <row r="453">
      <c r="A453" t="n">
        <v>1729</v>
      </c>
      <c r="B453" t="inlineStr">
        <is>
          <t>Arcos</t>
        </is>
      </c>
      <c r="C453" s="551" t="n">
        <v>45689</v>
      </c>
      <c r="D453" t="inlineStr">
        <is>
          <t>01/2025</t>
        </is>
      </c>
      <c r="E453" t="inlineStr">
        <is>
          <t>CREME DE MARACUJA</t>
        </is>
      </c>
      <c r="F453" t="inlineStr">
        <is>
          <t>QUILOGRAMA</t>
        </is>
      </c>
      <c r="G453" t="n">
        <v>0.6</v>
      </c>
      <c r="H453" t="inlineStr">
        <is>
          <t>ALIMENTOS</t>
        </is>
      </c>
      <c r="I453" t="n">
        <v>19.82</v>
      </c>
      <c r="J453" t="n">
        <v>11.89</v>
      </c>
    </row>
    <row r="454">
      <c r="A454" t="n">
        <v>2205</v>
      </c>
      <c r="B454" t="inlineStr">
        <is>
          <t>Arcos</t>
        </is>
      </c>
      <c r="C454" s="551" t="n">
        <v>45717</v>
      </c>
      <c r="D454" t="inlineStr">
        <is>
          <t>02/2025</t>
        </is>
      </c>
      <c r="E454" t="inlineStr">
        <is>
          <t>CREME DE MARACUJA</t>
        </is>
      </c>
      <c r="F454" t="inlineStr">
        <is>
          <t>QUILOGRAMA</t>
        </is>
      </c>
      <c r="G454" t="n">
        <v>0</v>
      </c>
      <c r="H454" t="inlineStr">
        <is>
          <t>ALIMENTOS</t>
        </is>
      </c>
      <c r="I454" t="n">
        <v>19.82</v>
      </c>
      <c r="J454" t="n">
        <v>0</v>
      </c>
    </row>
    <row r="455">
      <c r="A455" t="n">
        <v>185</v>
      </c>
      <c r="B455" t="inlineStr">
        <is>
          <t>Arcos</t>
        </is>
      </c>
      <c r="C455" s="551" t="n">
        <v>45597</v>
      </c>
      <c r="D455" t="inlineStr">
        <is>
          <t>10/2024</t>
        </is>
      </c>
      <c r="E455" t="inlineStr">
        <is>
          <t>FAROFA DE PARMESAO</t>
        </is>
      </c>
      <c r="F455" t="inlineStr">
        <is>
          <t>QUILOGRAMA</t>
        </is>
      </c>
      <c r="G455" t="n">
        <v>2</v>
      </c>
      <c r="H455" t="inlineStr">
        <is>
          <t>ALIMENTOS</t>
        </is>
      </c>
      <c r="I455" t="n">
        <v>32.18</v>
      </c>
      <c r="J455" t="n">
        <v>64.36</v>
      </c>
    </row>
    <row r="456">
      <c r="A456" t="n">
        <v>276</v>
      </c>
      <c r="B456" t="inlineStr">
        <is>
          <t>Arcos</t>
        </is>
      </c>
      <c r="C456" s="551" t="n">
        <v>45627</v>
      </c>
      <c r="D456" t="inlineStr">
        <is>
          <t>11/2024</t>
        </is>
      </c>
      <c r="E456" t="inlineStr">
        <is>
          <t>FAROFA DE PARMESAO</t>
        </is>
      </c>
      <c r="F456" t="inlineStr">
        <is>
          <t>QUILOGRAMA</t>
        </is>
      </c>
      <c r="G456" t="n">
        <v>1.9</v>
      </c>
      <c r="H456" t="inlineStr">
        <is>
          <t>ALIMENTOS</t>
        </is>
      </c>
      <c r="I456" t="n">
        <v>32.18</v>
      </c>
      <c r="J456" t="n">
        <v>61.14</v>
      </c>
    </row>
    <row r="457">
      <c r="A457" t="n">
        <v>983</v>
      </c>
      <c r="B457" t="inlineStr">
        <is>
          <t>Arcos</t>
        </is>
      </c>
      <c r="C457" s="551" t="n">
        <v>45658</v>
      </c>
      <c r="D457" t="inlineStr">
        <is>
          <t>12/2024</t>
        </is>
      </c>
      <c r="E457" t="inlineStr">
        <is>
          <t>FAROFA DE PARMESAO</t>
        </is>
      </c>
      <c r="F457" t="inlineStr">
        <is>
          <t>QUILOGRAMA</t>
        </is>
      </c>
      <c r="G457" t="n">
        <v>2.08</v>
      </c>
      <c r="H457" t="inlineStr">
        <is>
          <t>ALIMENTOS</t>
        </is>
      </c>
      <c r="I457" t="n">
        <v>32.18</v>
      </c>
      <c r="J457" t="n">
        <v>66.93000000000001</v>
      </c>
    </row>
    <row r="458">
      <c r="A458" t="n">
        <v>1736</v>
      </c>
      <c r="B458" t="inlineStr">
        <is>
          <t>Arcos</t>
        </is>
      </c>
      <c r="C458" s="551" t="n">
        <v>45689</v>
      </c>
      <c r="D458" t="inlineStr">
        <is>
          <t>01/2025</t>
        </is>
      </c>
      <c r="E458" t="inlineStr">
        <is>
          <t>FAROFA DE PARMESAO</t>
        </is>
      </c>
      <c r="F458" t="inlineStr">
        <is>
          <t>QUILOGRAMA</t>
        </is>
      </c>
      <c r="G458" t="n">
        <v>2.28</v>
      </c>
      <c r="H458" t="inlineStr">
        <is>
          <t>ALIMENTOS</t>
        </is>
      </c>
      <c r="I458" t="n">
        <v>32.18</v>
      </c>
      <c r="J458" t="n">
        <v>73.37</v>
      </c>
    </row>
    <row r="459">
      <c r="A459" t="n">
        <v>2212</v>
      </c>
      <c r="B459" t="inlineStr">
        <is>
          <t>Arcos</t>
        </is>
      </c>
      <c r="C459" s="551" t="n">
        <v>45717</v>
      </c>
      <c r="D459" t="inlineStr">
        <is>
          <t>02/2025</t>
        </is>
      </c>
      <c r="E459" t="inlineStr">
        <is>
          <t>FAROFA DE PARMESAO</t>
        </is>
      </c>
      <c r="F459" t="inlineStr">
        <is>
          <t>QUILOGRAMA</t>
        </is>
      </c>
      <c r="G459" t="n">
        <v>1.5</v>
      </c>
      <c r="H459" t="inlineStr">
        <is>
          <t>ALIMENTOS</t>
        </is>
      </c>
      <c r="I459" t="n">
        <v>32.18</v>
      </c>
      <c r="J459" t="n">
        <v>48.27</v>
      </c>
    </row>
    <row r="460">
      <c r="A460" t="n">
        <v>3343</v>
      </c>
      <c r="B460" t="inlineStr">
        <is>
          <t>Arcos</t>
        </is>
      </c>
      <c r="C460" s="551" t="n">
        <v>45748</v>
      </c>
      <c r="D460" t="inlineStr">
        <is>
          <t>03/2025</t>
        </is>
      </c>
      <c r="E460" t="inlineStr">
        <is>
          <t>FAROFA DE PARMESAO</t>
        </is>
      </c>
      <c r="F460" t="inlineStr">
        <is>
          <t>QUILOGRAMA</t>
        </is>
      </c>
      <c r="G460" t="n">
        <v>1.4</v>
      </c>
      <c r="H460" t="inlineStr">
        <is>
          <t>ALIMENTOS</t>
        </is>
      </c>
      <c r="I460" t="n">
        <v>32.18</v>
      </c>
      <c r="J460" t="n">
        <v>45.05</v>
      </c>
    </row>
    <row r="461">
      <c r="A461" t="n">
        <v>4075</v>
      </c>
      <c r="B461" t="inlineStr">
        <is>
          <t>Arcos</t>
        </is>
      </c>
      <c r="C461" s="551" t="n">
        <v>45778</v>
      </c>
      <c r="D461" t="inlineStr">
        <is>
          <t>04/2025</t>
        </is>
      </c>
      <c r="E461" t="inlineStr">
        <is>
          <t>FAROFA DE PARMESAO</t>
        </is>
      </c>
      <c r="F461" t="inlineStr">
        <is>
          <t>QUILOGRAMA</t>
        </is>
      </c>
      <c r="G461" t="n">
        <v>2.01</v>
      </c>
      <c r="H461" t="inlineStr">
        <is>
          <t>ALIMENTOS</t>
        </is>
      </c>
      <c r="I461" t="n">
        <v>32.18</v>
      </c>
      <c r="J461" t="n">
        <v>64.68000000000001</v>
      </c>
    </row>
    <row r="462">
      <c r="A462" t="n">
        <v>4712</v>
      </c>
      <c r="B462" t="inlineStr">
        <is>
          <t>Arcos</t>
        </is>
      </c>
      <c r="C462" s="551" t="n">
        <v>45809</v>
      </c>
      <c r="D462" t="inlineStr">
        <is>
          <t>05/2025</t>
        </is>
      </c>
      <c r="E462" t="inlineStr">
        <is>
          <t>FAROFA DE PARMESAO</t>
        </is>
      </c>
      <c r="F462" t="inlineStr">
        <is>
          <t>QUILOGRAMA</t>
        </is>
      </c>
      <c r="G462" t="n">
        <v>0.52</v>
      </c>
      <c r="H462" t="inlineStr">
        <is>
          <t>ALIMENTOS</t>
        </is>
      </c>
      <c r="I462" t="n">
        <v>32.18</v>
      </c>
      <c r="J462" t="n">
        <v>16.73</v>
      </c>
    </row>
    <row r="463">
      <c r="A463" t="n">
        <v>5084</v>
      </c>
      <c r="B463" t="inlineStr">
        <is>
          <t>Arcos</t>
        </is>
      </c>
      <c r="C463" s="551" t="n">
        <v>45839</v>
      </c>
      <c r="D463" t="inlineStr">
        <is>
          <t>06/2025</t>
        </is>
      </c>
      <c r="E463" t="inlineStr">
        <is>
          <t>FAROFA DE PARMESAO</t>
        </is>
      </c>
      <c r="F463" t="inlineStr">
        <is>
          <t>QUILOGRAMA</t>
        </is>
      </c>
      <c r="G463" t="n">
        <v>0.21</v>
      </c>
      <c r="H463" t="inlineStr">
        <is>
          <t>ALIMENTOS</t>
        </is>
      </c>
      <c r="I463" t="n">
        <v>32.18</v>
      </c>
      <c r="J463" t="n">
        <v>6.76</v>
      </c>
    </row>
    <row r="464">
      <c r="A464" t="n">
        <v>5823</v>
      </c>
      <c r="B464" t="inlineStr">
        <is>
          <t>Arcos</t>
        </is>
      </c>
      <c r="C464" s="551" t="n">
        <v>45870</v>
      </c>
      <c r="D464" t="inlineStr">
        <is>
          <t>07/2025</t>
        </is>
      </c>
      <c r="E464" t="inlineStr">
        <is>
          <t>FAROFA DE PARMESAO</t>
        </is>
      </c>
      <c r="F464" t="inlineStr">
        <is>
          <t>QUILOGRAMA</t>
        </is>
      </c>
      <c r="G464" t="n">
        <v>1.13</v>
      </c>
      <c r="H464" t="inlineStr">
        <is>
          <t>ALIMENTOS</t>
        </is>
      </c>
      <c r="I464" t="n">
        <v>32.18</v>
      </c>
      <c r="J464" t="n">
        <v>36.36</v>
      </c>
    </row>
    <row r="465">
      <c r="A465" t="n">
        <v>6525</v>
      </c>
      <c r="B465" t="inlineStr">
        <is>
          <t>Arcos</t>
        </is>
      </c>
      <c r="C465" s="551" t="n">
        <v>45901</v>
      </c>
      <c r="D465" t="inlineStr">
        <is>
          <t>08/2025</t>
        </is>
      </c>
      <c r="E465" t="inlineStr">
        <is>
          <t>FAROFA DE PARMESAO</t>
        </is>
      </c>
      <c r="F465" t="inlineStr">
        <is>
          <t>QUILOGRAMA</t>
        </is>
      </c>
      <c r="G465" t="n">
        <v>8.130000000000001</v>
      </c>
      <c r="H465" t="inlineStr">
        <is>
          <t>ALIMENTOS</t>
        </is>
      </c>
      <c r="I465" t="n">
        <v>32.18</v>
      </c>
      <c r="J465" t="n">
        <v>261.62</v>
      </c>
    </row>
    <row r="466">
      <c r="A466" t="n">
        <v>7065</v>
      </c>
      <c r="B466" t="inlineStr">
        <is>
          <t>Arcos</t>
        </is>
      </c>
      <c r="C466" s="551" t="n">
        <v>45931</v>
      </c>
      <c r="D466" t="inlineStr">
        <is>
          <t>09/2025</t>
        </is>
      </c>
      <c r="E466" t="inlineStr">
        <is>
          <t>FAROFA DE PARMESAO</t>
        </is>
      </c>
      <c r="F466" t="inlineStr">
        <is>
          <t>QUILOGRAMA</t>
        </is>
      </c>
      <c r="G466" t="n">
        <v>3.34</v>
      </c>
      <c r="H466" t="inlineStr">
        <is>
          <t>ALIMENTOS</t>
        </is>
      </c>
      <c r="I466" t="n">
        <v>32.18</v>
      </c>
      <c r="J466" t="n">
        <v>107.48</v>
      </c>
    </row>
    <row r="467">
      <c r="A467" t="n">
        <v>7522</v>
      </c>
      <c r="B467" t="inlineStr">
        <is>
          <t>Arcos</t>
        </is>
      </c>
      <c r="C467" s="551" t="n">
        <v>45962</v>
      </c>
      <c r="D467" t="inlineStr">
        <is>
          <t>10/2025</t>
        </is>
      </c>
      <c r="E467" t="inlineStr">
        <is>
          <t>FAROFA DE PARMESAO</t>
        </is>
      </c>
      <c r="F467" t="inlineStr">
        <is>
          <t>QUILOGRAMA</t>
        </is>
      </c>
      <c r="G467" t="n">
        <v>0.74</v>
      </c>
      <c r="H467" t="inlineStr">
        <is>
          <t>ALIMENTOS</t>
        </is>
      </c>
      <c r="I467" t="n">
        <v>32.18</v>
      </c>
      <c r="J467" t="n">
        <v>23.81</v>
      </c>
    </row>
    <row r="468">
      <c r="A468" t="n">
        <v>7772</v>
      </c>
      <c r="B468" t="inlineStr">
        <is>
          <t>Arcos</t>
        </is>
      </c>
      <c r="C468" s="551" t="n">
        <v>45992</v>
      </c>
      <c r="D468" t="inlineStr">
        <is>
          <t>11/2025</t>
        </is>
      </c>
      <c r="E468" t="inlineStr">
        <is>
          <t>FAROFA DE PARMESAO</t>
        </is>
      </c>
      <c r="F468" t="inlineStr">
        <is>
          <t>QUILOGRAMA</t>
        </is>
      </c>
      <c r="G468" t="n">
        <v>3.34</v>
      </c>
      <c r="H468" t="inlineStr">
        <is>
          <t>ALIMENTOS</t>
        </is>
      </c>
      <c r="I468" t="n">
        <v>32.18</v>
      </c>
      <c r="J468" t="n">
        <v>107.48</v>
      </c>
    </row>
    <row r="469">
      <c r="A469" t="n">
        <v>7874</v>
      </c>
      <c r="B469" t="inlineStr">
        <is>
          <t>Arcos</t>
        </is>
      </c>
      <c r="C469" s="551" t="n">
        <v>46023</v>
      </c>
      <c r="D469" t="inlineStr">
        <is>
          <t>12/2025</t>
        </is>
      </c>
      <c r="E469" t="inlineStr">
        <is>
          <t>FAROFA DE PARMESAO</t>
        </is>
      </c>
      <c r="F469" t="inlineStr">
        <is>
          <t>QUILOGRAMA</t>
        </is>
      </c>
      <c r="G469" t="n">
        <v>2.38</v>
      </c>
      <c r="H469" t="inlineStr">
        <is>
          <t>ALIMENTOS</t>
        </is>
      </c>
      <c r="I469" t="n">
        <v>32.18</v>
      </c>
      <c r="J469" t="n">
        <v>76.59</v>
      </c>
    </row>
    <row r="470">
      <c r="A470" t="n">
        <v>8837</v>
      </c>
      <c r="B470" t="inlineStr">
        <is>
          <t>Arcos</t>
        </is>
      </c>
      <c r="C470" s="551" t="n">
        <v>46082</v>
      </c>
      <c r="D470" t="inlineStr">
        <is>
          <t>02/2026</t>
        </is>
      </c>
      <c r="E470" t="inlineStr">
        <is>
          <t>FAROFA DE PARMESAO</t>
        </is>
      </c>
      <c r="F470" t="inlineStr">
        <is>
          <t>QUILOGRAMA</t>
        </is>
      </c>
      <c r="G470" t="n">
        <v>6.86</v>
      </c>
      <c r="H470" t="inlineStr">
        <is>
          <t>ALIMENTOS</t>
        </is>
      </c>
      <c r="I470" t="n">
        <v>17.3</v>
      </c>
      <c r="J470" t="n">
        <v>118.68</v>
      </c>
    </row>
    <row r="471">
      <c r="A471" t="n">
        <v>9599</v>
      </c>
      <c r="B471" t="inlineStr">
        <is>
          <t>Arcos</t>
        </is>
      </c>
      <c r="C471" s="551" t="n">
        <v>46113</v>
      </c>
      <c r="D471" t="inlineStr">
        <is>
          <t>03/2026</t>
        </is>
      </c>
      <c r="E471" t="inlineStr">
        <is>
          <t>FAROFA DE PARMESAO</t>
        </is>
      </c>
      <c r="F471" t="inlineStr">
        <is>
          <t>QUILOGRAMA</t>
        </is>
      </c>
      <c r="G471" t="n">
        <v>5.18</v>
      </c>
      <c r="H471" t="inlineStr">
        <is>
          <t>ALIMENTOS</t>
        </is>
      </c>
      <c r="I471" t="n">
        <v>27.11</v>
      </c>
      <c r="J471" t="n">
        <v>140.43</v>
      </c>
    </row>
    <row r="472">
      <c r="A472" t="n">
        <v>10129</v>
      </c>
      <c r="B472" t="inlineStr">
        <is>
          <t>Arcos</t>
        </is>
      </c>
      <c r="C472" s="551" t="n">
        <v>46143</v>
      </c>
      <c r="D472" t="inlineStr">
        <is>
          <t>04/2026</t>
        </is>
      </c>
      <c r="E472" t="inlineStr">
        <is>
          <t>FAROFA DE PARMESAO</t>
        </is>
      </c>
      <c r="F472" t="inlineStr">
        <is>
          <t>QUILOGRAMA</t>
        </is>
      </c>
      <c r="G472" t="n">
        <v>8.199999999999999</v>
      </c>
      <c r="H472" t="inlineStr">
        <is>
          <t>ALIMENTOS</t>
        </is>
      </c>
      <c r="I472" t="n">
        <v>32.18</v>
      </c>
      <c r="J472" t="n">
        <v>263.88</v>
      </c>
    </row>
    <row r="473">
      <c r="A473" t="n">
        <v>10846</v>
      </c>
      <c r="B473" t="inlineStr">
        <is>
          <t>Arcos</t>
        </is>
      </c>
      <c r="C473" s="551" t="n">
        <v>46174</v>
      </c>
      <c r="D473" t="inlineStr">
        <is>
          <t>05/2026</t>
        </is>
      </c>
      <c r="E473" t="inlineStr">
        <is>
          <t>FAROFA DE PARMESAO</t>
        </is>
      </c>
      <c r="F473" t="inlineStr">
        <is>
          <t>QUILOGRAMA</t>
        </is>
      </c>
      <c r="G473" t="n">
        <v>8.699999999999999</v>
      </c>
      <c r="H473" t="inlineStr">
        <is>
          <t>ALIMENTOS</t>
        </is>
      </c>
      <c r="I473" t="n">
        <v>32.18</v>
      </c>
      <c r="J473" t="n">
        <v>279.97</v>
      </c>
    </row>
    <row r="474">
      <c r="A474" t="n">
        <v>186</v>
      </c>
      <c r="B474" t="inlineStr">
        <is>
          <t>Arcos</t>
        </is>
      </c>
      <c r="C474" s="551" t="n">
        <v>45597</v>
      </c>
      <c r="D474" t="inlineStr">
        <is>
          <t>10/2024</t>
        </is>
      </c>
      <c r="E474" t="inlineStr">
        <is>
          <t>MIGNON PORCIONADO</t>
        </is>
      </c>
      <c r="F474" t="inlineStr">
        <is>
          <t>QUILOGRAMA</t>
        </is>
      </c>
      <c r="G474" t="n">
        <v>11.36</v>
      </c>
      <c r="H474" t="inlineStr">
        <is>
          <t>ALIMENTOS</t>
        </is>
      </c>
      <c r="I474" t="n">
        <v>65.90000000000001</v>
      </c>
      <c r="J474" t="n">
        <v>748.62</v>
      </c>
    </row>
    <row r="475">
      <c r="A475" t="n">
        <v>277</v>
      </c>
      <c r="B475" t="inlineStr">
        <is>
          <t>Arcos</t>
        </is>
      </c>
      <c r="C475" s="551" t="n">
        <v>45627</v>
      </c>
      <c r="D475" t="inlineStr">
        <is>
          <t>11/2024</t>
        </is>
      </c>
      <c r="E475" t="inlineStr">
        <is>
          <t>MIGNON PORCIONADO</t>
        </is>
      </c>
      <c r="F475" t="inlineStr">
        <is>
          <t>QUILOGRAMA</t>
        </is>
      </c>
      <c r="G475" t="n">
        <v>22</v>
      </c>
      <c r="H475" t="inlineStr">
        <is>
          <t>ALIMENTOS</t>
        </is>
      </c>
      <c r="I475" t="n">
        <v>65.90000000000001</v>
      </c>
      <c r="J475" t="n">
        <v>1449.8</v>
      </c>
    </row>
    <row r="476">
      <c r="A476" t="n">
        <v>994</v>
      </c>
      <c r="B476" t="inlineStr">
        <is>
          <t>Arcos</t>
        </is>
      </c>
      <c r="C476" s="551" t="n">
        <v>45658</v>
      </c>
      <c r="D476" t="inlineStr">
        <is>
          <t>12/2024</t>
        </is>
      </c>
      <c r="E476" t="inlineStr">
        <is>
          <t>MIGNON PORCIONADO</t>
        </is>
      </c>
      <c r="F476" t="inlineStr">
        <is>
          <t>QUILOGRAMA</t>
        </is>
      </c>
      <c r="G476" t="n">
        <v>6.98</v>
      </c>
      <c r="H476" t="inlineStr">
        <is>
          <t>ALIMENTOS</t>
        </is>
      </c>
      <c r="I476" t="n">
        <v>65.90000000000001</v>
      </c>
      <c r="J476" t="n">
        <v>459.98</v>
      </c>
    </row>
    <row r="477">
      <c r="A477" t="n">
        <v>1749</v>
      </c>
      <c r="B477" t="inlineStr">
        <is>
          <t>Arcos</t>
        </is>
      </c>
      <c r="C477" s="551" t="n">
        <v>45689</v>
      </c>
      <c r="D477" t="inlineStr">
        <is>
          <t>01/2025</t>
        </is>
      </c>
      <c r="E477" t="inlineStr">
        <is>
          <t>MIGNON PORCIONADO</t>
        </is>
      </c>
      <c r="F477" t="inlineStr">
        <is>
          <t>QUILOGRAMA</t>
        </is>
      </c>
      <c r="G477" t="n">
        <v>2.12</v>
      </c>
      <c r="H477" t="inlineStr">
        <is>
          <t>ALIMENTOS</t>
        </is>
      </c>
      <c r="I477" t="n">
        <v>65.90000000000001</v>
      </c>
      <c r="J477" t="n">
        <v>139.71</v>
      </c>
    </row>
    <row r="478">
      <c r="A478" t="n">
        <v>2225</v>
      </c>
      <c r="B478" t="inlineStr">
        <is>
          <t>Arcos</t>
        </is>
      </c>
      <c r="C478" s="551" t="n">
        <v>45717</v>
      </c>
      <c r="D478" t="inlineStr">
        <is>
          <t>02/2025</t>
        </is>
      </c>
      <c r="E478" t="inlineStr">
        <is>
          <t>MIGNON PORCIONADO</t>
        </is>
      </c>
      <c r="F478" t="inlineStr">
        <is>
          <t>QUILOGRAMA</t>
        </is>
      </c>
      <c r="G478" t="n">
        <v>2.4</v>
      </c>
      <c r="H478" t="inlineStr">
        <is>
          <t>ALIMENTOS</t>
        </is>
      </c>
      <c r="I478" t="n">
        <v>65.90000000000001</v>
      </c>
      <c r="J478" t="n">
        <v>158.16</v>
      </c>
    </row>
    <row r="479">
      <c r="A479" t="n">
        <v>3355</v>
      </c>
      <c r="B479" t="inlineStr">
        <is>
          <t>Arcos</t>
        </is>
      </c>
      <c r="C479" s="551" t="n">
        <v>45748</v>
      </c>
      <c r="D479" t="inlineStr">
        <is>
          <t>03/2025</t>
        </is>
      </c>
      <c r="E479" t="inlineStr">
        <is>
          <t>MIGNON PORCIONADO</t>
        </is>
      </c>
      <c r="F479" t="inlineStr">
        <is>
          <t>QUILOGRAMA</t>
        </is>
      </c>
      <c r="G479" t="n">
        <v>12.1</v>
      </c>
      <c r="H479" t="inlineStr">
        <is>
          <t>ALIMENTOS</t>
        </is>
      </c>
      <c r="I479" t="n">
        <v>65.90000000000001</v>
      </c>
      <c r="J479" t="n">
        <v>797.39</v>
      </c>
    </row>
    <row r="480">
      <c r="A480" t="n">
        <v>4088</v>
      </c>
      <c r="B480" t="inlineStr">
        <is>
          <t>Arcos</t>
        </is>
      </c>
      <c r="C480" s="551" t="n">
        <v>45778</v>
      </c>
      <c r="D480" t="inlineStr">
        <is>
          <t>04/2025</t>
        </is>
      </c>
      <c r="E480" t="inlineStr">
        <is>
          <t>MIGNON PORCIONADO</t>
        </is>
      </c>
      <c r="F480" t="inlineStr">
        <is>
          <t>QUILOGRAMA</t>
        </is>
      </c>
      <c r="G480" t="n">
        <v>133.5</v>
      </c>
      <c r="H480" t="inlineStr">
        <is>
          <t>ALIMENTOS</t>
        </is>
      </c>
      <c r="I480" t="n">
        <v>65.90000000000001</v>
      </c>
      <c r="J480" t="n">
        <v>8797.65</v>
      </c>
    </row>
    <row r="481">
      <c r="A481" t="n">
        <v>4721</v>
      </c>
      <c r="B481" t="inlineStr">
        <is>
          <t>Arcos</t>
        </is>
      </c>
      <c r="C481" s="551" t="n">
        <v>45809</v>
      </c>
      <c r="D481" t="inlineStr">
        <is>
          <t>05/2025</t>
        </is>
      </c>
      <c r="E481" t="inlineStr">
        <is>
          <t>MIGNON PORCIONADO</t>
        </is>
      </c>
      <c r="F481" t="inlineStr">
        <is>
          <t>QUILOGRAMA</t>
        </is>
      </c>
      <c r="G481" t="n">
        <v>89.27</v>
      </c>
      <c r="H481" t="inlineStr">
        <is>
          <t>ALIMENTOS</t>
        </is>
      </c>
      <c r="I481" t="n">
        <v>65.90000000000001</v>
      </c>
      <c r="J481" t="n">
        <v>5882.89</v>
      </c>
    </row>
    <row r="482">
      <c r="A482" t="n">
        <v>5099</v>
      </c>
      <c r="B482" t="inlineStr">
        <is>
          <t>Arcos</t>
        </is>
      </c>
      <c r="C482" s="551" t="n">
        <v>45839</v>
      </c>
      <c r="D482" t="inlineStr">
        <is>
          <t>06/2025</t>
        </is>
      </c>
      <c r="E482" t="inlineStr">
        <is>
          <t>MIGNON PORCIONADO</t>
        </is>
      </c>
      <c r="F482" t="inlineStr">
        <is>
          <t>QUILOGRAMA</t>
        </is>
      </c>
      <c r="G482" t="n">
        <v>119.24</v>
      </c>
      <c r="H482" t="inlineStr">
        <is>
          <t>ALIMENTOS</t>
        </is>
      </c>
      <c r="I482" t="n">
        <v>85</v>
      </c>
      <c r="J482" t="n">
        <v>10135.4</v>
      </c>
    </row>
    <row r="483">
      <c r="A483" t="n">
        <v>5839</v>
      </c>
      <c r="B483" t="inlineStr">
        <is>
          <t>Arcos</t>
        </is>
      </c>
      <c r="C483" s="551" t="n">
        <v>45870</v>
      </c>
      <c r="D483" t="inlineStr">
        <is>
          <t>07/2025</t>
        </is>
      </c>
      <c r="E483" t="inlineStr">
        <is>
          <t>MIGNON PORCIONADO</t>
        </is>
      </c>
      <c r="F483" t="inlineStr">
        <is>
          <t>QUILOGRAMA</t>
        </is>
      </c>
      <c r="G483" t="n">
        <v>96.23999999999999</v>
      </c>
      <c r="H483" t="inlineStr">
        <is>
          <t>ALIMENTOS</t>
        </is>
      </c>
      <c r="I483" t="n">
        <v>85</v>
      </c>
      <c r="J483" t="n">
        <v>8180.4</v>
      </c>
    </row>
    <row r="484">
      <c r="A484" t="n">
        <v>6540</v>
      </c>
      <c r="B484" t="inlineStr">
        <is>
          <t>Arcos</t>
        </is>
      </c>
      <c r="C484" s="551" t="n">
        <v>45901</v>
      </c>
      <c r="D484" t="inlineStr">
        <is>
          <t>08/2025</t>
        </is>
      </c>
      <c r="E484" t="inlineStr">
        <is>
          <t>MIGNON PORCIONADO</t>
        </is>
      </c>
      <c r="F484" t="inlineStr">
        <is>
          <t>QUILOGRAMA</t>
        </is>
      </c>
      <c r="G484" t="n">
        <v>80.40000000000001</v>
      </c>
      <c r="H484" t="inlineStr">
        <is>
          <t>ALIMENTOS</t>
        </is>
      </c>
      <c r="I484" t="n">
        <v>85</v>
      </c>
      <c r="J484" t="n">
        <v>6834</v>
      </c>
    </row>
    <row r="485">
      <c r="A485" t="n">
        <v>7077</v>
      </c>
      <c r="B485" t="inlineStr">
        <is>
          <t>Arcos</t>
        </is>
      </c>
      <c r="C485" s="551" t="n">
        <v>45931</v>
      </c>
      <c r="D485" t="inlineStr">
        <is>
          <t>09/2025</t>
        </is>
      </c>
      <c r="E485" t="inlineStr">
        <is>
          <t>MIGNON PORCIONADO</t>
        </is>
      </c>
      <c r="F485" t="inlineStr">
        <is>
          <t>QUILOGRAMA</t>
        </is>
      </c>
      <c r="G485" t="n">
        <v>41</v>
      </c>
      <c r="H485" t="inlineStr">
        <is>
          <t>ALIMENTOS</t>
        </is>
      </c>
      <c r="I485" t="n">
        <v>85</v>
      </c>
      <c r="J485" t="n">
        <v>3485</v>
      </c>
    </row>
    <row r="486">
      <c r="A486" t="n">
        <v>7534</v>
      </c>
      <c r="B486" t="inlineStr">
        <is>
          <t>Arcos</t>
        </is>
      </c>
      <c r="C486" s="551" t="n">
        <v>45962</v>
      </c>
      <c r="D486" t="inlineStr">
        <is>
          <t>10/2025</t>
        </is>
      </c>
      <c r="E486" t="inlineStr">
        <is>
          <t>MIGNON PORCIONADO</t>
        </is>
      </c>
      <c r="F486" t="inlineStr">
        <is>
          <t>QUILOGRAMA</t>
        </is>
      </c>
      <c r="G486" t="n">
        <v>8.84</v>
      </c>
      <c r="H486" t="inlineStr">
        <is>
          <t>ALIMENTOS</t>
        </is>
      </c>
      <c r="I486" t="n">
        <v>85</v>
      </c>
      <c r="J486" t="n">
        <v>751.4</v>
      </c>
    </row>
    <row r="487">
      <c r="A487" t="n">
        <v>7784</v>
      </c>
      <c r="B487" t="inlineStr">
        <is>
          <t>Arcos</t>
        </is>
      </c>
      <c r="C487" s="551" t="n">
        <v>45992</v>
      </c>
      <c r="D487" t="inlineStr">
        <is>
          <t>11/2025</t>
        </is>
      </c>
      <c r="E487" t="inlineStr">
        <is>
          <t>MIGNON PORCIONADO</t>
        </is>
      </c>
      <c r="F487" t="inlineStr">
        <is>
          <t>QUILOGRAMA</t>
        </is>
      </c>
      <c r="G487" t="n">
        <v>41</v>
      </c>
      <c r="H487" t="inlineStr">
        <is>
          <t>ALIMENTOS</t>
        </is>
      </c>
      <c r="I487" t="n">
        <v>85</v>
      </c>
      <c r="J487" t="n">
        <v>3485</v>
      </c>
    </row>
    <row r="488">
      <c r="A488" t="n">
        <v>187</v>
      </c>
      <c r="B488" t="inlineStr">
        <is>
          <t>Arcos</t>
        </is>
      </c>
      <c r="C488" s="551" t="n">
        <v>45597</v>
      </c>
      <c r="D488" t="inlineStr">
        <is>
          <t>10/2024</t>
        </is>
      </c>
      <c r="E488" t="inlineStr">
        <is>
          <t>ARROZ ARBOREO COZIDO</t>
        </is>
      </c>
      <c r="F488" t="inlineStr">
        <is>
          <t>QUILOGRAMA</t>
        </is>
      </c>
      <c r="G488" t="n">
        <v>11.04</v>
      </c>
      <c r="H488" t="inlineStr">
        <is>
          <t>ALIMENTOS</t>
        </is>
      </c>
      <c r="I488" t="n">
        <v>8.779999999999999</v>
      </c>
      <c r="J488" t="n">
        <v>96.93000000000001</v>
      </c>
    </row>
    <row r="489">
      <c r="A489" t="n">
        <v>278</v>
      </c>
      <c r="B489" t="inlineStr">
        <is>
          <t>Arcos</t>
        </is>
      </c>
      <c r="C489" s="551" t="n">
        <v>45627</v>
      </c>
      <c r="D489" t="inlineStr">
        <is>
          <t>11/2024</t>
        </is>
      </c>
      <c r="E489" t="inlineStr">
        <is>
          <t>ARROZ ARBOREO COZIDO</t>
        </is>
      </c>
      <c r="F489" t="inlineStr">
        <is>
          <t>QUILOGRAMA</t>
        </is>
      </c>
      <c r="G489" t="n">
        <v>4</v>
      </c>
      <c r="H489" t="inlineStr">
        <is>
          <t>ALIMENTOS</t>
        </is>
      </c>
      <c r="I489" t="n">
        <v>8.779999999999999</v>
      </c>
      <c r="J489" t="n">
        <v>35.12</v>
      </c>
    </row>
    <row r="490">
      <c r="A490" t="n">
        <v>1714</v>
      </c>
      <c r="B490" t="inlineStr">
        <is>
          <t>Arcos</t>
        </is>
      </c>
      <c r="C490" s="551" t="n">
        <v>45689</v>
      </c>
      <c r="D490" t="inlineStr">
        <is>
          <t>01/2025</t>
        </is>
      </c>
      <c r="E490" t="inlineStr">
        <is>
          <t>ARROZ ARBOREO COZIDO</t>
        </is>
      </c>
      <c r="F490" t="inlineStr">
        <is>
          <t>QUILOGRAMA</t>
        </is>
      </c>
      <c r="G490" t="n">
        <v>9.9</v>
      </c>
      <c r="H490" t="inlineStr">
        <is>
          <t>ALIMENTOS</t>
        </is>
      </c>
      <c r="I490" t="n">
        <v>8.779999999999999</v>
      </c>
      <c r="J490" t="n">
        <v>86.92</v>
      </c>
    </row>
    <row r="491">
      <c r="A491" t="n">
        <v>2190</v>
      </c>
      <c r="B491" t="inlineStr">
        <is>
          <t>Arcos</t>
        </is>
      </c>
      <c r="C491" s="551" t="n">
        <v>45717</v>
      </c>
      <c r="D491" t="inlineStr">
        <is>
          <t>02/2025</t>
        </is>
      </c>
      <c r="E491" t="inlineStr">
        <is>
          <t>ARROZ ARBOREO COZIDO</t>
        </is>
      </c>
      <c r="F491" t="inlineStr">
        <is>
          <t>QUILOGRAMA</t>
        </is>
      </c>
      <c r="G491" t="n">
        <v>1.79</v>
      </c>
      <c r="H491" t="inlineStr">
        <is>
          <t>ALIMENTOS</t>
        </is>
      </c>
      <c r="I491" t="n">
        <v>8.779999999999999</v>
      </c>
      <c r="J491" t="n">
        <v>15.72</v>
      </c>
    </row>
    <row r="492">
      <c r="A492" t="n">
        <v>188</v>
      </c>
      <c r="B492" t="inlineStr">
        <is>
          <t>Arcos</t>
        </is>
      </c>
      <c r="C492" s="551" t="n">
        <v>45597</v>
      </c>
      <c r="D492" t="inlineStr">
        <is>
          <t>10/2024</t>
        </is>
      </c>
      <c r="E492" t="inlineStr">
        <is>
          <t>TOMATE CONFIT</t>
        </is>
      </c>
      <c r="F492" t="inlineStr">
        <is>
          <t>QUILOGRAMA</t>
        </is>
      </c>
      <c r="G492" t="n">
        <v>1.12</v>
      </c>
      <c r="H492" t="inlineStr">
        <is>
          <t>ALIMENTOS</t>
        </is>
      </c>
      <c r="I492" t="n">
        <v>32.9</v>
      </c>
      <c r="J492" t="n">
        <v>36.85</v>
      </c>
    </row>
    <row r="493">
      <c r="A493" t="n">
        <v>279</v>
      </c>
      <c r="B493" t="inlineStr">
        <is>
          <t>Arcos</t>
        </is>
      </c>
      <c r="C493" s="551" t="n">
        <v>45627</v>
      </c>
      <c r="D493" t="inlineStr">
        <is>
          <t>11/2024</t>
        </is>
      </c>
      <c r="E493" t="inlineStr">
        <is>
          <t>TOMATE CONFIT</t>
        </is>
      </c>
      <c r="F493" t="inlineStr">
        <is>
          <t>QUILOGRAMA</t>
        </is>
      </c>
      <c r="G493" t="n">
        <v>1.15</v>
      </c>
      <c r="H493" t="inlineStr">
        <is>
          <t>ALIMENTOS</t>
        </is>
      </c>
      <c r="I493" t="n">
        <v>32.9</v>
      </c>
      <c r="J493" t="n">
        <v>37.84</v>
      </c>
    </row>
    <row r="494">
      <c r="A494" t="n">
        <v>1768</v>
      </c>
      <c r="B494" t="inlineStr">
        <is>
          <t>Arcos</t>
        </is>
      </c>
      <c r="C494" s="551" t="n">
        <v>45689</v>
      </c>
      <c r="D494" t="inlineStr">
        <is>
          <t>01/2025</t>
        </is>
      </c>
      <c r="E494" t="inlineStr">
        <is>
          <t>TOMATE CONFIT</t>
        </is>
      </c>
      <c r="F494" t="inlineStr">
        <is>
          <t>QUILOGRAMA</t>
        </is>
      </c>
      <c r="G494" t="n">
        <v>0</v>
      </c>
      <c r="H494" t="inlineStr">
        <is>
          <t>ALIMENTOS</t>
        </is>
      </c>
      <c r="I494" t="n">
        <v>32.9</v>
      </c>
      <c r="J494" t="n">
        <v>0</v>
      </c>
    </row>
    <row r="495">
      <c r="A495" t="n">
        <v>2244</v>
      </c>
      <c r="B495" t="inlineStr">
        <is>
          <t>Arcos</t>
        </is>
      </c>
      <c r="C495" s="551" t="n">
        <v>45717</v>
      </c>
      <c r="D495" t="inlineStr">
        <is>
          <t>02/2025</t>
        </is>
      </c>
      <c r="E495" t="inlineStr">
        <is>
          <t>TOMATE CONFIT</t>
        </is>
      </c>
      <c r="F495" t="inlineStr">
        <is>
          <t>QUILOGRAMA</t>
        </is>
      </c>
      <c r="G495" t="n">
        <v>5.47</v>
      </c>
      <c r="H495" t="inlineStr">
        <is>
          <t>ALIMENTOS</t>
        </is>
      </c>
      <c r="I495" t="n">
        <v>32.9</v>
      </c>
      <c r="J495" t="n">
        <v>179.96</v>
      </c>
    </row>
    <row r="496">
      <c r="A496" t="n">
        <v>3370</v>
      </c>
      <c r="B496" t="inlineStr">
        <is>
          <t>Arcos</t>
        </is>
      </c>
      <c r="C496" s="551" t="n">
        <v>45748</v>
      </c>
      <c r="D496" t="inlineStr">
        <is>
          <t>03/2025</t>
        </is>
      </c>
      <c r="E496" t="inlineStr">
        <is>
          <t>TOMATE CONFIT</t>
        </is>
      </c>
      <c r="F496" t="inlineStr">
        <is>
          <t>QUILOGRAMA</t>
        </is>
      </c>
      <c r="G496" t="n">
        <v>3.51</v>
      </c>
      <c r="H496" t="inlineStr">
        <is>
          <t>ALIMENTOS</t>
        </is>
      </c>
      <c r="I496" t="n">
        <v>32.9</v>
      </c>
      <c r="J496" t="n">
        <v>115.48</v>
      </c>
    </row>
    <row r="497">
      <c r="A497" t="n">
        <v>4102</v>
      </c>
      <c r="B497" t="inlineStr">
        <is>
          <t>Arcos</t>
        </is>
      </c>
      <c r="C497" s="551" t="n">
        <v>45778</v>
      </c>
      <c r="D497" t="inlineStr">
        <is>
          <t>04/2025</t>
        </is>
      </c>
      <c r="E497" t="inlineStr">
        <is>
          <t>TOMATE CONFIT</t>
        </is>
      </c>
      <c r="F497" t="inlineStr">
        <is>
          <t>QUILOGRAMA</t>
        </is>
      </c>
      <c r="G497" t="n">
        <v>3.65</v>
      </c>
      <c r="H497" t="inlineStr">
        <is>
          <t>ALIMENTOS</t>
        </is>
      </c>
      <c r="I497" t="n">
        <v>32.9</v>
      </c>
      <c r="J497" t="n">
        <v>120.09</v>
      </c>
    </row>
    <row r="498">
      <c r="A498" t="n">
        <v>4733</v>
      </c>
      <c r="B498" t="inlineStr">
        <is>
          <t>Arcos</t>
        </is>
      </c>
      <c r="C498" s="551" t="n">
        <v>45809</v>
      </c>
      <c r="D498" t="inlineStr">
        <is>
          <t>05/2025</t>
        </is>
      </c>
      <c r="E498" t="inlineStr">
        <is>
          <t>TOMATE CONFIT</t>
        </is>
      </c>
      <c r="F498" t="inlineStr">
        <is>
          <t>QUILOGRAMA</t>
        </is>
      </c>
      <c r="G498" t="n">
        <v>2.66</v>
      </c>
      <c r="H498" t="inlineStr">
        <is>
          <t>ALIMENTOS</t>
        </is>
      </c>
      <c r="I498" t="n">
        <v>32.9</v>
      </c>
      <c r="J498" t="n">
        <v>87.51000000000001</v>
      </c>
    </row>
    <row r="499">
      <c r="A499" t="n">
        <v>189</v>
      </c>
      <c r="B499" t="inlineStr">
        <is>
          <t>Arcos</t>
        </is>
      </c>
      <c r="C499" s="551" t="n">
        <v>45597</v>
      </c>
      <c r="D499" t="inlineStr">
        <is>
          <t>10/2024</t>
        </is>
      </c>
      <c r="E499" t="inlineStr">
        <is>
          <t>FETTUCINE COZIDO</t>
        </is>
      </c>
      <c r="F499" t="inlineStr">
        <is>
          <t>QUILOGRAMA</t>
        </is>
      </c>
      <c r="G499" t="n">
        <v>5.8</v>
      </c>
      <c r="H499" t="inlineStr">
        <is>
          <t>ALIMENTOS</t>
        </is>
      </c>
      <c r="I499" t="n">
        <v>8.52</v>
      </c>
      <c r="J499" t="n">
        <v>49.42</v>
      </c>
    </row>
    <row r="500">
      <c r="A500" t="n">
        <v>280</v>
      </c>
      <c r="B500" t="inlineStr">
        <is>
          <t>Arcos</t>
        </is>
      </c>
      <c r="C500" s="551" t="n">
        <v>45627</v>
      </c>
      <c r="D500" t="inlineStr">
        <is>
          <t>11/2024</t>
        </is>
      </c>
      <c r="E500" t="inlineStr">
        <is>
          <t>FETTUCINE COZIDO</t>
        </is>
      </c>
      <c r="F500" t="inlineStr">
        <is>
          <t>QUILOGRAMA</t>
        </is>
      </c>
      <c r="G500" t="n">
        <v>5.1</v>
      </c>
      <c r="H500" t="inlineStr">
        <is>
          <t>ALIMENTOS</t>
        </is>
      </c>
      <c r="I500" t="n">
        <v>8.52</v>
      </c>
      <c r="J500" t="n">
        <v>43.45</v>
      </c>
    </row>
    <row r="501">
      <c r="A501" t="n">
        <v>984</v>
      </c>
      <c r="B501" t="inlineStr">
        <is>
          <t>Arcos</t>
        </is>
      </c>
      <c r="C501" s="551" t="n">
        <v>45658</v>
      </c>
      <c r="D501" t="inlineStr">
        <is>
          <t>12/2024</t>
        </is>
      </c>
      <c r="E501" t="inlineStr">
        <is>
          <t>FETTUCINE COZIDO</t>
        </is>
      </c>
      <c r="F501" t="inlineStr">
        <is>
          <t>QUILOGRAMA</t>
        </is>
      </c>
      <c r="G501" t="n">
        <v>3.8</v>
      </c>
      <c r="H501" t="inlineStr">
        <is>
          <t>ALIMENTOS</t>
        </is>
      </c>
      <c r="I501" t="n">
        <v>8.52</v>
      </c>
      <c r="J501" t="n">
        <v>32.38</v>
      </c>
    </row>
    <row r="502">
      <c r="A502" t="n">
        <v>1737</v>
      </c>
      <c r="B502" t="inlineStr">
        <is>
          <t>Arcos</t>
        </is>
      </c>
      <c r="C502" s="551" t="n">
        <v>45689</v>
      </c>
      <c r="D502" t="inlineStr">
        <is>
          <t>01/2025</t>
        </is>
      </c>
      <c r="E502" t="inlineStr">
        <is>
          <t>FETTUCINE COZIDO</t>
        </is>
      </c>
      <c r="F502" t="inlineStr">
        <is>
          <t>QUILOGRAMA</t>
        </is>
      </c>
      <c r="G502" t="n">
        <v>6.8</v>
      </c>
      <c r="H502" t="inlineStr">
        <is>
          <t>ALIMENTOS</t>
        </is>
      </c>
      <c r="I502" t="n">
        <v>8.52</v>
      </c>
      <c r="J502" t="n">
        <v>57.94</v>
      </c>
    </row>
    <row r="503">
      <c r="A503" t="n">
        <v>2213</v>
      </c>
      <c r="B503" t="inlineStr">
        <is>
          <t>Arcos</t>
        </is>
      </c>
      <c r="C503" s="551" t="n">
        <v>45717</v>
      </c>
      <c r="D503" t="inlineStr">
        <is>
          <t>02/2025</t>
        </is>
      </c>
      <c r="E503" t="inlineStr">
        <is>
          <t>FETTUCINE COZIDO</t>
        </is>
      </c>
      <c r="F503" t="inlineStr">
        <is>
          <t>QUILOGRAMA</t>
        </is>
      </c>
      <c r="G503" t="n">
        <v>0</v>
      </c>
      <c r="H503" t="inlineStr">
        <is>
          <t>ALIMENTOS</t>
        </is>
      </c>
      <c r="I503" t="n">
        <v>8.52</v>
      </c>
      <c r="J503" t="n">
        <v>0</v>
      </c>
    </row>
    <row r="504">
      <c r="A504" t="n">
        <v>3344</v>
      </c>
      <c r="B504" t="inlineStr">
        <is>
          <t>Arcos</t>
        </is>
      </c>
      <c r="C504" s="551" t="n">
        <v>45748</v>
      </c>
      <c r="D504" t="inlineStr">
        <is>
          <t>03/2025</t>
        </is>
      </c>
      <c r="E504" t="inlineStr">
        <is>
          <t>FETTUCINE COZIDO</t>
        </is>
      </c>
      <c r="F504" t="inlineStr">
        <is>
          <t>QUILOGRAMA</t>
        </is>
      </c>
      <c r="G504" t="n">
        <v>0.85</v>
      </c>
      <c r="H504" t="inlineStr">
        <is>
          <t>ALIMENTOS</t>
        </is>
      </c>
      <c r="I504" t="n">
        <v>8.52</v>
      </c>
      <c r="J504" t="n">
        <v>7.24</v>
      </c>
    </row>
    <row r="505">
      <c r="A505" t="n">
        <v>4076</v>
      </c>
      <c r="B505" t="inlineStr">
        <is>
          <t>Arcos</t>
        </is>
      </c>
      <c r="C505" s="551" t="n">
        <v>45778</v>
      </c>
      <c r="D505" t="inlineStr">
        <is>
          <t>04/2025</t>
        </is>
      </c>
      <c r="E505" t="inlineStr">
        <is>
          <t>FETTUCINE COZIDO</t>
        </is>
      </c>
      <c r="F505" t="inlineStr">
        <is>
          <t>QUILOGRAMA</t>
        </is>
      </c>
      <c r="G505" t="n">
        <v>4.07</v>
      </c>
      <c r="H505" t="inlineStr">
        <is>
          <t>ALIMENTOS</t>
        </is>
      </c>
      <c r="I505" t="n">
        <v>8.52</v>
      </c>
      <c r="J505" t="n">
        <v>34.68</v>
      </c>
    </row>
    <row r="506">
      <c r="A506" t="n">
        <v>4713</v>
      </c>
      <c r="B506" t="inlineStr">
        <is>
          <t>Arcos</t>
        </is>
      </c>
      <c r="C506" s="551" t="n">
        <v>45809</v>
      </c>
      <c r="D506" t="inlineStr">
        <is>
          <t>05/2025</t>
        </is>
      </c>
      <c r="E506" t="inlineStr">
        <is>
          <t>FETTUCINE COZIDO</t>
        </is>
      </c>
      <c r="F506" t="inlineStr">
        <is>
          <t>QUILOGRAMA</t>
        </is>
      </c>
      <c r="G506" t="n">
        <v>6.76</v>
      </c>
      <c r="H506" t="inlineStr">
        <is>
          <t>ALIMENTOS</t>
        </is>
      </c>
      <c r="I506" t="n">
        <v>8.52</v>
      </c>
      <c r="J506" t="n">
        <v>57.6</v>
      </c>
    </row>
    <row r="507">
      <c r="A507" t="n">
        <v>5085</v>
      </c>
      <c r="B507" t="inlineStr">
        <is>
          <t>Arcos</t>
        </is>
      </c>
      <c r="C507" s="551" t="n">
        <v>45839</v>
      </c>
      <c r="D507" t="inlineStr">
        <is>
          <t>06/2025</t>
        </is>
      </c>
      <c r="E507" t="inlineStr">
        <is>
          <t>FETTUCINE COZIDO</t>
        </is>
      </c>
      <c r="F507" t="inlineStr">
        <is>
          <t>QUILOGRAMA</t>
        </is>
      </c>
      <c r="G507" t="n">
        <v>6.84</v>
      </c>
      <c r="H507" t="inlineStr">
        <is>
          <t>ALIMENTOS</t>
        </is>
      </c>
      <c r="I507" t="n">
        <v>8.52</v>
      </c>
      <c r="J507" t="n">
        <v>58.28</v>
      </c>
    </row>
    <row r="508">
      <c r="A508" t="n">
        <v>5824</v>
      </c>
      <c r="B508" t="inlineStr">
        <is>
          <t>Arcos</t>
        </is>
      </c>
      <c r="C508" s="551" t="n">
        <v>45870</v>
      </c>
      <c r="D508" t="inlineStr">
        <is>
          <t>07/2025</t>
        </is>
      </c>
      <c r="E508" t="inlineStr">
        <is>
          <t>FETTUCINE COZIDO</t>
        </is>
      </c>
      <c r="F508" t="inlineStr">
        <is>
          <t>QUILOGRAMA</t>
        </is>
      </c>
      <c r="G508" t="n">
        <v>4.35</v>
      </c>
      <c r="H508" t="inlineStr">
        <is>
          <t>ALIMENTOS</t>
        </is>
      </c>
      <c r="I508" t="n">
        <v>8.52</v>
      </c>
      <c r="J508" t="n">
        <v>37.06</v>
      </c>
    </row>
    <row r="509">
      <c r="A509" t="n">
        <v>6526</v>
      </c>
      <c r="B509" t="inlineStr">
        <is>
          <t>Arcos</t>
        </is>
      </c>
      <c r="C509" s="551" t="n">
        <v>45901</v>
      </c>
      <c r="D509" t="inlineStr">
        <is>
          <t>08/2025</t>
        </is>
      </c>
      <c r="E509" t="inlineStr">
        <is>
          <t>FETTUCINE COZIDO</t>
        </is>
      </c>
      <c r="F509" t="inlineStr">
        <is>
          <t>QUILOGRAMA</t>
        </is>
      </c>
      <c r="G509" t="n">
        <v>6.22</v>
      </c>
      <c r="H509" t="inlineStr">
        <is>
          <t>ALIMENTOS</t>
        </is>
      </c>
      <c r="I509" t="n">
        <v>8.52</v>
      </c>
      <c r="J509" t="n">
        <v>52.99</v>
      </c>
    </row>
    <row r="510">
      <c r="A510" t="n">
        <v>7066</v>
      </c>
      <c r="B510" t="inlineStr">
        <is>
          <t>Arcos</t>
        </is>
      </c>
      <c r="C510" s="551" t="n">
        <v>45931</v>
      </c>
      <c r="D510" t="inlineStr">
        <is>
          <t>09/2025</t>
        </is>
      </c>
      <c r="E510" t="inlineStr">
        <is>
          <t>FETTUCINE COZIDO</t>
        </is>
      </c>
      <c r="F510" t="inlineStr">
        <is>
          <t>QUILOGRAMA</t>
        </is>
      </c>
      <c r="G510" t="n">
        <v>1.7</v>
      </c>
      <c r="H510" t="inlineStr">
        <is>
          <t>ALIMENTOS</t>
        </is>
      </c>
      <c r="I510" t="n">
        <v>8.52</v>
      </c>
      <c r="J510" t="n">
        <v>14.48</v>
      </c>
    </row>
    <row r="511">
      <c r="A511" t="n">
        <v>7523</v>
      </c>
      <c r="B511" t="inlineStr">
        <is>
          <t>Arcos</t>
        </is>
      </c>
      <c r="C511" s="551" t="n">
        <v>45962</v>
      </c>
      <c r="D511" t="inlineStr">
        <is>
          <t>10/2025</t>
        </is>
      </c>
      <c r="E511" t="inlineStr">
        <is>
          <t>FETTUCINE COZIDO</t>
        </is>
      </c>
      <c r="F511" t="inlineStr">
        <is>
          <t>QUILOGRAMA</t>
        </is>
      </c>
      <c r="G511" t="n">
        <v>1.25</v>
      </c>
      <c r="H511" t="inlineStr">
        <is>
          <t>ALIMENTOS</t>
        </is>
      </c>
      <c r="I511" t="n">
        <v>8.52</v>
      </c>
      <c r="J511" t="n">
        <v>10.65</v>
      </c>
    </row>
    <row r="512">
      <c r="A512" t="n">
        <v>7773</v>
      </c>
      <c r="B512" t="inlineStr">
        <is>
          <t>Arcos</t>
        </is>
      </c>
      <c r="C512" s="551" t="n">
        <v>45992</v>
      </c>
      <c r="D512" t="inlineStr">
        <is>
          <t>11/2025</t>
        </is>
      </c>
      <c r="E512" t="inlineStr">
        <is>
          <t>FETTUCINE COZIDO</t>
        </is>
      </c>
      <c r="F512" t="inlineStr">
        <is>
          <t>QUILOGRAMA</t>
        </is>
      </c>
      <c r="G512" t="n">
        <v>1.7</v>
      </c>
      <c r="H512" t="inlineStr">
        <is>
          <t>ALIMENTOS</t>
        </is>
      </c>
      <c r="I512" t="n">
        <v>8.52</v>
      </c>
      <c r="J512" t="n">
        <v>14.48</v>
      </c>
    </row>
    <row r="513">
      <c r="A513" t="n">
        <v>7875</v>
      </c>
      <c r="B513" t="inlineStr">
        <is>
          <t>Arcos</t>
        </is>
      </c>
      <c r="C513" s="551" t="n">
        <v>46023</v>
      </c>
      <c r="D513" t="inlineStr">
        <is>
          <t>12/2025</t>
        </is>
      </c>
      <c r="E513" t="inlineStr">
        <is>
          <t>FETTUCINE COZIDO</t>
        </is>
      </c>
      <c r="F513" t="inlineStr">
        <is>
          <t>QUILOGRAMA</t>
        </is>
      </c>
      <c r="G513" t="n">
        <v>1.5</v>
      </c>
      <c r="H513" t="inlineStr">
        <is>
          <t>ALIMENTOS</t>
        </is>
      </c>
      <c r="I513" t="n">
        <v>8.52</v>
      </c>
      <c r="J513" t="n">
        <v>12.78</v>
      </c>
    </row>
    <row r="514">
      <c r="A514" t="n">
        <v>8357</v>
      </c>
      <c r="B514" t="inlineStr">
        <is>
          <t>Arcos</t>
        </is>
      </c>
      <c r="C514" s="551" t="n">
        <v>46054</v>
      </c>
      <c r="D514" t="inlineStr">
        <is>
          <t>01/2026</t>
        </is>
      </c>
      <c r="E514" t="inlineStr">
        <is>
          <t>FETTUCINE COZIDO</t>
        </is>
      </c>
      <c r="F514" t="inlineStr">
        <is>
          <t>QUILOGRAMA</t>
        </is>
      </c>
      <c r="G514" t="n">
        <v>1.49</v>
      </c>
      <c r="H514" t="inlineStr">
        <is>
          <t>ALIMENTOS</t>
        </is>
      </c>
      <c r="I514" t="n">
        <v>8.52</v>
      </c>
      <c r="J514" t="n">
        <v>12.69</v>
      </c>
    </row>
    <row r="515">
      <c r="A515" t="n">
        <v>8838</v>
      </c>
      <c r="B515" t="inlineStr">
        <is>
          <t>Arcos</t>
        </is>
      </c>
      <c r="C515" s="551" t="n">
        <v>46082</v>
      </c>
      <c r="D515" t="inlineStr">
        <is>
          <t>02/2026</t>
        </is>
      </c>
      <c r="E515" t="inlineStr">
        <is>
          <t>FETTUCINE COZIDO</t>
        </is>
      </c>
      <c r="F515" t="inlineStr">
        <is>
          <t>QUILOGRAMA</t>
        </is>
      </c>
      <c r="G515" t="n">
        <v>2.56</v>
      </c>
      <c r="H515" t="inlineStr">
        <is>
          <t>ALIMENTOS</t>
        </is>
      </c>
      <c r="I515" t="n">
        <v>8.52</v>
      </c>
      <c r="J515" t="n">
        <v>21.81</v>
      </c>
    </row>
    <row r="516">
      <c r="A516" t="n">
        <v>9600</v>
      </c>
      <c r="B516" t="inlineStr">
        <is>
          <t>Arcos</t>
        </is>
      </c>
      <c r="C516" s="551" t="n">
        <v>46113</v>
      </c>
      <c r="D516" t="inlineStr">
        <is>
          <t>03/2026</t>
        </is>
      </c>
      <c r="E516" t="inlineStr">
        <is>
          <t>FETTUCINE COZIDO</t>
        </is>
      </c>
      <c r="F516" t="inlineStr">
        <is>
          <t>QUILOGRAMA</t>
        </is>
      </c>
      <c r="G516" t="n">
        <v>5.2</v>
      </c>
      <c r="H516" t="inlineStr">
        <is>
          <t>ALIMENTOS</t>
        </is>
      </c>
      <c r="I516" t="n">
        <v>8.52</v>
      </c>
      <c r="J516" t="n">
        <v>44.3</v>
      </c>
    </row>
    <row r="517">
      <c r="A517" t="n">
        <v>10130</v>
      </c>
      <c r="B517" t="inlineStr">
        <is>
          <t>Arcos</t>
        </is>
      </c>
      <c r="C517" s="551" t="n">
        <v>46143</v>
      </c>
      <c r="D517" t="inlineStr">
        <is>
          <t>04/2026</t>
        </is>
      </c>
      <c r="E517" t="inlineStr">
        <is>
          <t>FETTUCINE COZIDO</t>
        </is>
      </c>
      <c r="F517" t="inlineStr">
        <is>
          <t>QUILOGRAMA</t>
        </is>
      </c>
      <c r="G517" t="n">
        <v>2.5</v>
      </c>
      <c r="H517" t="inlineStr">
        <is>
          <t>ALIMENTOS</t>
        </is>
      </c>
      <c r="I517" t="n">
        <v>8.52</v>
      </c>
      <c r="J517" t="n">
        <v>21.3</v>
      </c>
    </row>
    <row r="518">
      <c r="A518" t="n">
        <v>10847</v>
      </c>
      <c r="B518" t="inlineStr">
        <is>
          <t>Arcos</t>
        </is>
      </c>
      <c r="C518" s="551" t="n">
        <v>46174</v>
      </c>
      <c r="D518" t="inlineStr">
        <is>
          <t>05/2026</t>
        </is>
      </c>
      <c r="E518" t="inlineStr">
        <is>
          <t>FETTUCINE COZIDO</t>
        </is>
      </c>
      <c r="F518" t="inlineStr">
        <is>
          <t>QUILOGRAMA</t>
        </is>
      </c>
      <c r="G518" t="n">
        <v>4.08</v>
      </c>
      <c r="H518" t="inlineStr">
        <is>
          <t>ALIMENTOS</t>
        </is>
      </c>
      <c r="I518" t="n">
        <v>8.52</v>
      </c>
      <c r="J518" t="n">
        <v>34.76</v>
      </c>
    </row>
    <row r="519">
      <c r="A519" t="n">
        <v>190</v>
      </c>
      <c r="B519" t="inlineStr">
        <is>
          <t>Arcos</t>
        </is>
      </c>
      <c r="C519" s="551" t="n">
        <v>45597</v>
      </c>
      <c r="D519" t="inlineStr">
        <is>
          <t>10/2024</t>
        </is>
      </c>
      <c r="E519" t="inlineStr">
        <is>
          <t>AIOLI</t>
        </is>
      </c>
      <c r="F519" t="inlineStr">
        <is>
          <t>QUILOGRAMA</t>
        </is>
      </c>
      <c r="G519" t="n">
        <v>4</v>
      </c>
      <c r="H519" t="inlineStr">
        <is>
          <t>ALIMENTOS</t>
        </is>
      </c>
      <c r="I519" t="n">
        <v>29.31</v>
      </c>
      <c r="J519" t="n">
        <v>117.24</v>
      </c>
    </row>
    <row r="520">
      <c r="A520" t="n">
        <v>281</v>
      </c>
      <c r="B520" t="inlineStr">
        <is>
          <t>Arcos</t>
        </is>
      </c>
      <c r="C520" s="551" t="n">
        <v>45627</v>
      </c>
      <c r="D520" t="inlineStr">
        <is>
          <t>11/2024</t>
        </is>
      </c>
      <c r="E520" t="inlineStr">
        <is>
          <t>AIOLI</t>
        </is>
      </c>
      <c r="F520" t="inlineStr">
        <is>
          <t>QUILOGRAMA</t>
        </is>
      </c>
      <c r="G520" t="n">
        <v>4.42</v>
      </c>
      <c r="H520" t="inlineStr">
        <is>
          <t>ALIMENTOS</t>
        </is>
      </c>
      <c r="I520" t="n">
        <v>29.31</v>
      </c>
      <c r="J520" t="n">
        <v>129.55</v>
      </c>
    </row>
    <row r="521">
      <c r="A521" t="n">
        <v>1713</v>
      </c>
      <c r="B521" t="inlineStr">
        <is>
          <t>Arcos</t>
        </is>
      </c>
      <c r="C521" s="551" t="n">
        <v>45689</v>
      </c>
      <c r="D521" t="inlineStr">
        <is>
          <t>01/2025</t>
        </is>
      </c>
      <c r="E521" t="inlineStr">
        <is>
          <t>AIOLI</t>
        </is>
      </c>
      <c r="F521" t="inlineStr">
        <is>
          <t>QUILOGRAMA</t>
        </is>
      </c>
      <c r="G521" t="n">
        <v>6.18</v>
      </c>
      <c r="H521" t="inlineStr">
        <is>
          <t>ALIMENTOS</t>
        </is>
      </c>
      <c r="I521" t="n">
        <v>29.31</v>
      </c>
      <c r="J521" t="n">
        <v>181.14</v>
      </c>
    </row>
    <row r="522">
      <c r="A522" t="n">
        <v>2189</v>
      </c>
      <c r="B522" t="inlineStr">
        <is>
          <t>Arcos</t>
        </is>
      </c>
      <c r="C522" s="551" t="n">
        <v>45717</v>
      </c>
      <c r="D522" t="inlineStr">
        <is>
          <t>02/2025</t>
        </is>
      </c>
      <c r="E522" t="inlineStr">
        <is>
          <t>AIOLI</t>
        </is>
      </c>
      <c r="F522" t="inlineStr">
        <is>
          <t>QUILOGRAMA</t>
        </is>
      </c>
      <c r="G522" t="n">
        <v>0</v>
      </c>
      <c r="H522" t="inlineStr">
        <is>
          <t>ALIMENTOS</t>
        </is>
      </c>
      <c r="I522" t="n">
        <v>29.31</v>
      </c>
      <c r="J522" t="n">
        <v>0</v>
      </c>
    </row>
    <row r="523">
      <c r="A523" t="n">
        <v>3327</v>
      </c>
      <c r="B523" t="inlineStr">
        <is>
          <t>Arcos</t>
        </is>
      </c>
      <c r="C523" s="551" t="n">
        <v>45748</v>
      </c>
      <c r="D523" t="inlineStr">
        <is>
          <t>03/2025</t>
        </is>
      </c>
      <c r="E523" t="inlineStr">
        <is>
          <t>AIOLI</t>
        </is>
      </c>
      <c r="F523" t="inlineStr">
        <is>
          <t>QUILOGRAMA</t>
        </is>
      </c>
      <c r="G523" t="n">
        <v>2.34</v>
      </c>
      <c r="H523" t="inlineStr">
        <is>
          <t>ALIMENTOS</t>
        </is>
      </c>
      <c r="I523" t="n">
        <v>29.31</v>
      </c>
      <c r="J523" t="n">
        <v>68.59</v>
      </c>
    </row>
    <row r="524">
      <c r="A524" t="n">
        <v>4057</v>
      </c>
      <c r="B524" t="inlineStr">
        <is>
          <t>Arcos</t>
        </is>
      </c>
      <c r="C524" s="551" t="n">
        <v>45778</v>
      </c>
      <c r="D524" t="inlineStr">
        <is>
          <t>04/2025</t>
        </is>
      </c>
      <c r="E524" t="inlineStr">
        <is>
          <t>AIOLI</t>
        </is>
      </c>
      <c r="F524" t="inlineStr">
        <is>
          <t>QUILOGRAMA</t>
        </is>
      </c>
      <c r="G524" t="n">
        <v>1.06</v>
      </c>
      <c r="H524" t="inlineStr">
        <is>
          <t>ALIMENTOS</t>
        </is>
      </c>
      <c r="I524" t="n">
        <v>29.31</v>
      </c>
      <c r="J524" t="n">
        <v>31.07</v>
      </c>
    </row>
    <row r="525">
      <c r="A525" t="n">
        <v>5059</v>
      </c>
      <c r="B525" t="inlineStr">
        <is>
          <t>Arcos</t>
        </is>
      </c>
      <c r="C525" s="551" t="n">
        <v>45839</v>
      </c>
      <c r="D525" t="inlineStr">
        <is>
          <t>06/2025</t>
        </is>
      </c>
      <c r="E525" t="inlineStr">
        <is>
          <t>AIOLI</t>
        </is>
      </c>
      <c r="F525" t="inlineStr">
        <is>
          <t>QUILOGRAMA</t>
        </is>
      </c>
      <c r="G525" t="n">
        <v>5.86</v>
      </c>
      <c r="H525" t="inlineStr">
        <is>
          <t>ALIMENTOS</t>
        </is>
      </c>
      <c r="I525" t="n">
        <v>9.710000000000001</v>
      </c>
      <c r="J525" t="n">
        <v>56.9</v>
      </c>
    </row>
    <row r="526">
      <c r="A526" t="n">
        <v>5796</v>
      </c>
      <c r="B526" t="inlineStr">
        <is>
          <t>Arcos</t>
        </is>
      </c>
      <c r="C526" s="551" t="n">
        <v>45870</v>
      </c>
      <c r="D526" t="inlineStr">
        <is>
          <t>07/2025</t>
        </is>
      </c>
      <c r="E526" t="inlineStr">
        <is>
          <t>AIOLI</t>
        </is>
      </c>
      <c r="F526" t="inlineStr">
        <is>
          <t>QUILOGRAMA</t>
        </is>
      </c>
      <c r="G526" t="n">
        <v>5.7</v>
      </c>
      <c r="H526" t="inlineStr">
        <is>
          <t>ALIMENTOS</t>
        </is>
      </c>
      <c r="I526" t="n">
        <v>9.710000000000001</v>
      </c>
      <c r="J526" t="n">
        <v>55.35</v>
      </c>
    </row>
    <row r="527">
      <c r="A527" t="n">
        <v>6501</v>
      </c>
      <c r="B527" t="inlineStr">
        <is>
          <t>Arcos</t>
        </is>
      </c>
      <c r="C527" s="551" t="n">
        <v>45901</v>
      </c>
      <c r="D527" t="inlineStr">
        <is>
          <t>08/2025</t>
        </is>
      </c>
      <c r="E527" t="inlineStr">
        <is>
          <t>AIOLI</t>
        </is>
      </c>
      <c r="F527" t="inlineStr">
        <is>
          <t>QUILOGRAMA</t>
        </is>
      </c>
      <c r="G527" t="n">
        <v>1.58</v>
      </c>
      <c r="H527" t="inlineStr">
        <is>
          <t>ALIMENTOS</t>
        </is>
      </c>
      <c r="I527" t="n">
        <v>9.710000000000001</v>
      </c>
      <c r="J527" t="n">
        <v>15.34</v>
      </c>
    </row>
    <row r="528">
      <c r="A528" t="n">
        <v>8334</v>
      </c>
      <c r="B528" t="inlineStr">
        <is>
          <t>Arcos</t>
        </is>
      </c>
      <c r="C528" s="551" t="n">
        <v>46054</v>
      </c>
      <c r="D528" t="inlineStr">
        <is>
          <t>01/2026</t>
        </is>
      </c>
      <c r="E528" t="inlineStr">
        <is>
          <t>AIOLI</t>
        </is>
      </c>
      <c r="F528" t="inlineStr">
        <is>
          <t>QUILOGRAMA</t>
        </is>
      </c>
      <c r="G528" t="n">
        <v>5.6</v>
      </c>
      <c r="H528" t="inlineStr">
        <is>
          <t>ALIMENTOS</t>
        </is>
      </c>
      <c r="I528" t="n">
        <v>29.31</v>
      </c>
      <c r="J528" t="n">
        <v>164.14</v>
      </c>
    </row>
    <row r="529">
      <c r="A529" t="n">
        <v>8810</v>
      </c>
      <c r="B529" t="inlineStr">
        <is>
          <t>Arcos</t>
        </is>
      </c>
      <c r="C529" s="551" t="n">
        <v>46082</v>
      </c>
      <c r="D529" t="inlineStr">
        <is>
          <t>02/2026</t>
        </is>
      </c>
      <c r="E529" t="inlineStr">
        <is>
          <t>AIOLI</t>
        </is>
      </c>
      <c r="F529" t="inlineStr">
        <is>
          <t>QUILOGRAMA</t>
        </is>
      </c>
      <c r="G529" t="n">
        <v>0.38</v>
      </c>
      <c r="H529" t="inlineStr">
        <is>
          <t>ALIMENTOS</t>
        </is>
      </c>
      <c r="I529" t="n">
        <v>29.31</v>
      </c>
      <c r="J529" t="n">
        <v>11.14</v>
      </c>
    </row>
    <row r="530">
      <c r="A530" t="n">
        <v>9571</v>
      </c>
      <c r="B530" t="inlineStr">
        <is>
          <t>Arcos</t>
        </is>
      </c>
      <c r="C530" s="551" t="n">
        <v>46113</v>
      </c>
      <c r="D530" t="inlineStr">
        <is>
          <t>03/2026</t>
        </is>
      </c>
      <c r="E530" t="inlineStr">
        <is>
          <t>AIOLI</t>
        </is>
      </c>
      <c r="F530" t="inlineStr">
        <is>
          <t>QUILOGRAMA</t>
        </is>
      </c>
      <c r="G530" t="n">
        <v>5.72</v>
      </c>
      <c r="H530" t="inlineStr">
        <is>
          <t>ALIMENTOS</t>
        </is>
      </c>
      <c r="I530" t="n">
        <v>29.31</v>
      </c>
      <c r="J530" t="n">
        <v>167.65</v>
      </c>
    </row>
    <row r="531">
      <c r="A531" t="n">
        <v>10100</v>
      </c>
      <c r="B531" t="inlineStr">
        <is>
          <t>Arcos</t>
        </is>
      </c>
      <c r="C531" s="551" t="n">
        <v>46143</v>
      </c>
      <c r="D531" t="inlineStr">
        <is>
          <t>04/2026</t>
        </is>
      </c>
      <c r="E531" t="inlineStr">
        <is>
          <t>AIOLI</t>
        </is>
      </c>
      <c r="F531" t="inlineStr">
        <is>
          <t>QUILOGRAMA</t>
        </is>
      </c>
      <c r="G531" t="n">
        <v>2.48</v>
      </c>
      <c r="H531" t="inlineStr">
        <is>
          <t>ALIMENTOS</t>
        </is>
      </c>
      <c r="I531" t="n">
        <v>29.31</v>
      </c>
      <c r="J531" t="n">
        <v>72.69</v>
      </c>
    </row>
    <row r="532">
      <c r="A532" t="n">
        <v>10820</v>
      </c>
      <c r="B532" t="inlineStr">
        <is>
          <t>Arcos</t>
        </is>
      </c>
      <c r="C532" s="551" t="n">
        <v>46174</v>
      </c>
      <c r="D532" t="inlineStr">
        <is>
          <t>05/2026</t>
        </is>
      </c>
      <c r="E532" t="inlineStr">
        <is>
          <t>AIOLI</t>
        </is>
      </c>
      <c r="F532" t="inlineStr">
        <is>
          <t>QUILOGRAMA</t>
        </is>
      </c>
      <c r="G532" t="n">
        <v>3.78</v>
      </c>
      <c r="H532" t="inlineStr">
        <is>
          <t>ALIMENTOS</t>
        </is>
      </c>
      <c r="I532" t="n">
        <v>29.31</v>
      </c>
      <c r="J532" t="n">
        <v>110.79</v>
      </c>
    </row>
    <row r="533">
      <c r="A533" t="n">
        <v>191</v>
      </c>
      <c r="B533" t="inlineStr">
        <is>
          <t>Arcos</t>
        </is>
      </c>
      <c r="C533" s="551" t="n">
        <v>45597</v>
      </c>
      <c r="D533" t="inlineStr">
        <is>
          <t>10/2024</t>
        </is>
      </c>
      <c r="E533" t="inlineStr">
        <is>
          <t>ABOBRINHA MARINADA</t>
        </is>
      </c>
      <c r="F533" t="inlineStr">
        <is>
          <t>QUILOGRAMA</t>
        </is>
      </c>
      <c r="G533" t="n">
        <v>1.66</v>
      </c>
      <c r="H533" t="inlineStr">
        <is>
          <t>ALIMENTOS</t>
        </is>
      </c>
      <c r="I533" t="n">
        <v>23.59</v>
      </c>
      <c r="J533" t="n">
        <v>39.16</v>
      </c>
    </row>
    <row r="534">
      <c r="A534" t="n">
        <v>282</v>
      </c>
      <c r="B534" t="inlineStr">
        <is>
          <t>Arcos</t>
        </is>
      </c>
      <c r="C534" s="551" t="n">
        <v>45627</v>
      </c>
      <c r="D534" t="inlineStr">
        <is>
          <t>11/2024</t>
        </is>
      </c>
      <c r="E534" t="inlineStr">
        <is>
          <t>ABOBRINHA MARINADA</t>
        </is>
      </c>
      <c r="F534" t="inlineStr">
        <is>
          <t>QUILOGRAMA</t>
        </is>
      </c>
      <c r="G534" t="n">
        <v>0.32</v>
      </c>
      <c r="H534" t="inlineStr">
        <is>
          <t>ALIMENTOS</t>
        </is>
      </c>
      <c r="I534" t="n">
        <v>23.59</v>
      </c>
      <c r="J534" t="n">
        <v>7.55</v>
      </c>
    </row>
    <row r="535">
      <c r="A535" t="n">
        <v>972</v>
      </c>
      <c r="B535" t="inlineStr">
        <is>
          <t>Arcos</t>
        </is>
      </c>
      <c r="C535" s="551" t="n">
        <v>45658</v>
      </c>
      <c r="D535" t="inlineStr">
        <is>
          <t>12/2024</t>
        </is>
      </c>
      <c r="E535" t="inlineStr">
        <is>
          <t>ABOBRINHA MARINADA</t>
        </is>
      </c>
      <c r="F535" t="inlineStr">
        <is>
          <t>QUILOGRAMA</t>
        </is>
      </c>
      <c r="G535" t="n">
        <v>5.28</v>
      </c>
      <c r="H535" t="inlineStr">
        <is>
          <t>ALIMENTOS</t>
        </is>
      </c>
      <c r="I535" t="n">
        <v>23.59</v>
      </c>
      <c r="J535" t="n">
        <v>124.56</v>
      </c>
    </row>
    <row r="536">
      <c r="A536" t="n">
        <v>1712</v>
      </c>
      <c r="B536" t="inlineStr">
        <is>
          <t>Arcos</t>
        </is>
      </c>
      <c r="C536" s="551" t="n">
        <v>45689</v>
      </c>
      <c r="D536" t="inlineStr">
        <is>
          <t>01/2025</t>
        </is>
      </c>
      <c r="E536" t="inlineStr">
        <is>
          <t>ABOBRINHA MARINADA</t>
        </is>
      </c>
      <c r="F536" t="inlineStr">
        <is>
          <t>QUILOGRAMA</t>
        </is>
      </c>
      <c r="G536" t="n">
        <v>0.92</v>
      </c>
      <c r="H536" t="inlineStr">
        <is>
          <t>ALIMENTOS</t>
        </is>
      </c>
      <c r="I536" t="n">
        <v>23.59</v>
      </c>
      <c r="J536" t="n">
        <v>21.7</v>
      </c>
    </row>
    <row r="537">
      <c r="A537" t="n">
        <v>2188</v>
      </c>
      <c r="B537" t="inlineStr">
        <is>
          <t>Arcos</t>
        </is>
      </c>
      <c r="C537" s="551" t="n">
        <v>45717</v>
      </c>
      <c r="D537" t="inlineStr">
        <is>
          <t>02/2025</t>
        </is>
      </c>
      <c r="E537" t="inlineStr">
        <is>
          <t>ABOBRINHA MARINADA</t>
        </is>
      </c>
      <c r="F537" t="inlineStr">
        <is>
          <t>QUILOGRAMA</t>
        </is>
      </c>
      <c r="G537" t="n">
        <v>0</v>
      </c>
      <c r="H537" t="inlineStr">
        <is>
          <t>ALIMENTOS</t>
        </is>
      </c>
      <c r="I537" t="n">
        <v>23.59</v>
      </c>
      <c r="J537" t="n">
        <v>0</v>
      </c>
    </row>
    <row r="538">
      <c r="A538" t="n">
        <v>192</v>
      </c>
      <c r="B538" t="inlineStr">
        <is>
          <t>Arcos</t>
        </is>
      </c>
      <c r="C538" s="551" t="n">
        <v>45597</v>
      </c>
      <c r="D538" t="inlineStr">
        <is>
          <t>10/2024</t>
        </is>
      </c>
      <c r="E538" t="inlineStr">
        <is>
          <t>FOLHADO DE BANANA UND</t>
        </is>
      </c>
      <c r="F538" t="inlineStr">
        <is>
          <t>QUILOGRAMA</t>
        </is>
      </c>
      <c r="G538" t="n">
        <v>15</v>
      </c>
      <c r="H538" t="inlineStr">
        <is>
          <t>ALIMENTOS</t>
        </is>
      </c>
      <c r="I538" t="n">
        <v>2.3</v>
      </c>
      <c r="J538" t="n">
        <v>34.5</v>
      </c>
    </row>
    <row r="539">
      <c r="A539" t="n">
        <v>283</v>
      </c>
      <c r="B539" t="inlineStr">
        <is>
          <t>Arcos</t>
        </is>
      </c>
      <c r="C539" s="551" t="n">
        <v>45627</v>
      </c>
      <c r="D539" t="inlineStr">
        <is>
          <t>11/2024</t>
        </is>
      </c>
      <c r="E539" t="inlineStr">
        <is>
          <t>FOLHADO DE BANANA UND</t>
        </is>
      </c>
      <c r="F539" t="inlineStr">
        <is>
          <t>QUILOGRAMA</t>
        </is>
      </c>
      <c r="G539" t="n">
        <v>50</v>
      </c>
      <c r="H539" t="inlineStr">
        <is>
          <t>ALIMENTOS</t>
        </is>
      </c>
      <c r="I539" t="n">
        <v>2.3</v>
      </c>
      <c r="J539" t="n">
        <v>115</v>
      </c>
    </row>
    <row r="540">
      <c r="A540" t="n">
        <v>985</v>
      </c>
      <c r="B540" t="inlineStr">
        <is>
          <t>Arcos</t>
        </is>
      </c>
      <c r="C540" s="551" t="n">
        <v>45658</v>
      </c>
      <c r="D540" t="inlineStr">
        <is>
          <t>12/2024</t>
        </is>
      </c>
      <c r="E540" t="inlineStr">
        <is>
          <t>FOLHADO DE BANANA UND</t>
        </is>
      </c>
      <c r="F540" t="inlineStr">
        <is>
          <t>QUILOGRAMA</t>
        </is>
      </c>
      <c r="G540" t="n">
        <v>4</v>
      </c>
      <c r="H540" t="inlineStr">
        <is>
          <t>ALIMENTOS</t>
        </is>
      </c>
      <c r="I540" t="n">
        <v>2.3</v>
      </c>
      <c r="J540" t="n">
        <v>9.199999999999999</v>
      </c>
    </row>
    <row r="541">
      <c r="A541" t="n">
        <v>1738</v>
      </c>
      <c r="B541" t="inlineStr">
        <is>
          <t>Arcos</t>
        </is>
      </c>
      <c r="C541" s="551" t="n">
        <v>45689</v>
      </c>
      <c r="D541" t="inlineStr">
        <is>
          <t>01/2025</t>
        </is>
      </c>
      <c r="E541" t="inlineStr">
        <is>
          <t>FOLHADO DE BANANA UND</t>
        </is>
      </c>
      <c r="F541" t="inlineStr">
        <is>
          <t>QUILOGRAMA</t>
        </is>
      </c>
      <c r="G541" t="n">
        <v>8</v>
      </c>
      <c r="H541" t="inlineStr">
        <is>
          <t>ALIMENTOS</t>
        </is>
      </c>
      <c r="I541" t="n">
        <v>2.3</v>
      </c>
      <c r="J541" t="n">
        <v>18.4</v>
      </c>
    </row>
    <row r="542">
      <c r="A542" t="n">
        <v>2214</v>
      </c>
      <c r="B542" t="inlineStr">
        <is>
          <t>Arcos</t>
        </is>
      </c>
      <c r="C542" s="551" t="n">
        <v>45717</v>
      </c>
      <c r="D542" t="inlineStr">
        <is>
          <t>02/2025</t>
        </is>
      </c>
      <c r="E542" t="inlineStr">
        <is>
          <t>FOLHADO DE BANANA UND</t>
        </is>
      </c>
      <c r="F542" t="inlineStr">
        <is>
          <t>QUILOGRAMA</t>
        </is>
      </c>
      <c r="G542" t="n">
        <v>9</v>
      </c>
      <c r="H542" t="inlineStr">
        <is>
          <t>ALIMENTOS</t>
        </is>
      </c>
      <c r="I542" t="n">
        <v>2.3</v>
      </c>
      <c r="J542" t="n">
        <v>20.7</v>
      </c>
    </row>
    <row r="543">
      <c r="A543" t="n">
        <v>3345</v>
      </c>
      <c r="B543" t="inlineStr">
        <is>
          <t>Arcos</t>
        </is>
      </c>
      <c r="C543" s="551" t="n">
        <v>45748</v>
      </c>
      <c r="D543" t="inlineStr">
        <is>
          <t>03/2025</t>
        </is>
      </c>
      <c r="E543" t="inlineStr">
        <is>
          <t>FOLHADO DE BANANA UND</t>
        </is>
      </c>
      <c r="F543" t="inlineStr">
        <is>
          <t>QUILOGRAMA</t>
        </is>
      </c>
      <c r="G543" t="n">
        <v>29</v>
      </c>
      <c r="H543" t="inlineStr">
        <is>
          <t>ALIMENTOS</t>
        </is>
      </c>
      <c r="I543" t="n">
        <v>2.3</v>
      </c>
      <c r="J543" t="n">
        <v>66.7</v>
      </c>
    </row>
    <row r="544">
      <c r="A544" t="n">
        <v>4077</v>
      </c>
      <c r="B544" t="inlineStr">
        <is>
          <t>Arcos</t>
        </is>
      </c>
      <c r="C544" s="551" t="n">
        <v>45778</v>
      </c>
      <c r="D544" t="inlineStr">
        <is>
          <t>04/2025</t>
        </is>
      </c>
      <c r="E544" t="inlineStr">
        <is>
          <t>FOLHADO DE BANANA UND</t>
        </is>
      </c>
      <c r="F544" t="inlineStr">
        <is>
          <t>QUILOGRAMA</t>
        </is>
      </c>
      <c r="G544" t="n">
        <v>34</v>
      </c>
      <c r="H544" t="inlineStr">
        <is>
          <t>ALIMENTOS</t>
        </is>
      </c>
      <c r="I544" t="n">
        <v>2.3</v>
      </c>
      <c r="J544" t="n">
        <v>78.2</v>
      </c>
    </row>
    <row r="545">
      <c r="A545" t="n">
        <v>4714</v>
      </c>
      <c r="B545" t="inlineStr">
        <is>
          <t>Arcos</t>
        </is>
      </c>
      <c r="C545" s="551" t="n">
        <v>45809</v>
      </c>
      <c r="D545" t="inlineStr">
        <is>
          <t>05/2025</t>
        </is>
      </c>
      <c r="E545" t="inlineStr">
        <is>
          <t>FOLHADO DE BANANA UND</t>
        </is>
      </c>
      <c r="F545" t="inlineStr">
        <is>
          <t>QUILOGRAMA</t>
        </is>
      </c>
      <c r="G545" t="n">
        <v>34</v>
      </c>
      <c r="H545" t="inlineStr">
        <is>
          <t>ALIMENTOS</t>
        </is>
      </c>
      <c r="I545" t="n">
        <v>2.3</v>
      </c>
      <c r="J545" t="n">
        <v>78.2</v>
      </c>
    </row>
    <row r="546">
      <c r="A546" t="n">
        <v>5086</v>
      </c>
      <c r="B546" t="inlineStr">
        <is>
          <t>Arcos</t>
        </is>
      </c>
      <c r="C546" s="551" t="n">
        <v>45839</v>
      </c>
      <c r="D546" t="inlineStr">
        <is>
          <t>06/2025</t>
        </is>
      </c>
      <c r="E546" t="inlineStr">
        <is>
          <t>FOLHADO DE BANANA UND</t>
        </is>
      </c>
      <c r="F546" t="inlineStr">
        <is>
          <t>QUILOGRAMA</t>
        </is>
      </c>
      <c r="G546" t="n">
        <v>5</v>
      </c>
      <c r="H546" t="inlineStr">
        <is>
          <t>ALIMENTOS</t>
        </is>
      </c>
      <c r="I546" t="n">
        <v>2.3</v>
      </c>
      <c r="J546" t="n">
        <v>11.5</v>
      </c>
    </row>
    <row r="547">
      <c r="A547" t="n">
        <v>5825</v>
      </c>
      <c r="B547" t="inlineStr">
        <is>
          <t>Arcos</t>
        </is>
      </c>
      <c r="C547" s="551" t="n">
        <v>45870</v>
      </c>
      <c r="D547" t="inlineStr">
        <is>
          <t>07/2025</t>
        </is>
      </c>
      <c r="E547" t="inlineStr">
        <is>
          <t>FOLHADO DE BANANA UND</t>
        </is>
      </c>
      <c r="F547" t="inlineStr">
        <is>
          <t>QUILOGRAMA</t>
        </is>
      </c>
      <c r="G547" t="n">
        <v>22</v>
      </c>
      <c r="H547" t="inlineStr">
        <is>
          <t>ALIMENTOS</t>
        </is>
      </c>
      <c r="I547" t="n">
        <v>2.3</v>
      </c>
      <c r="J547" t="n">
        <v>50.6</v>
      </c>
    </row>
    <row r="548">
      <c r="A548" t="n">
        <v>8358</v>
      </c>
      <c r="B548" t="inlineStr">
        <is>
          <t>Arcos</t>
        </is>
      </c>
      <c r="C548" s="551" t="n">
        <v>46054</v>
      </c>
      <c r="D548" t="inlineStr">
        <is>
          <t>01/2026</t>
        </is>
      </c>
      <c r="E548" t="inlineStr">
        <is>
          <t>FOLHADO DE BANANA UND</t>
        </is>
      </c>
      <c r="F548" t="inlineStr">
        <is>
          <t>QUILOGRAMA</t>
        </is>
      </c>
      <c r="G548" t="n">
        <v>14</v>
      </c>
      <c r="H548" t="inlineStr">
        <is>
          <t>ALIMENTOS</t>
        </is>
      </c>
      <c r="I548" t="n">
        <v>7.1</v>
      </c>
      <c r="J548" t="n">
        <v>99.40000000000001</v>
      </c>
    </row>
    <row r="549">
      <c r="A549" t="n">
        <v>8839</v>
      </c>
      <c r="B549" t="inlineStr">
        <is>
          <t>Arcos</t>
        </is>
      </c>
      <c r="C549" s="551" t="n">
        <v>46082</v>
      </c>
      <c r="D549" t="inlineStr">
        <is>
          <t>02/2026</t>
        </is>
      </c>
      <c r="E549" t="inlineStr">
        <is>
          <t>FOLHADO DE BANANA UND</t>
        </is>
      </c>
      <c r="F549" t="inlineStr">
        <is>
          <t>QUILOGRAMA</t>
        </is>
      </c>
      <c r="G549" t="n">
        <v>48</v>
      </c>
      <c r="H549" t="inlineStr">
        <is>
          <t>ALIMENTOS</t>
        </is>
      </c>
      <c r="I549" t="n">
        <v>7.1</v>
      </c>
      <c r="J549" t="n">
        <v>340.8</v>
      </c>
    </row>
    <row r="550">
      <c r="A550" t="n">
        <v>9601</v>
      </c>
      <c r="B550" t="inlineStr">
        <is>
          <t>Arcos</t>
        </is>
      </c>
      <c r="C550" s="551" t="n">
        <v>46113</v>
      </c>
      <c r="D550" t="inlineStr">
        <is>
          <t>03/2026</t>
        </is>
      </c>
      <c r="E550" t="inlineStr">
        <is>
          <t>FOLHADO DE BANANA UND</t>
        </is>
      </c>
      <c r="F550" t="inlineStr">
        <is>
          <t>QUILOGRAMA</t>
        </is>
      </c>
      <c r="G550" t="n">
        <v>14</v>
      </c>
      <c r="H550" t="inlineStr">
        <is>
          <t>ALIMENTOS</t>
        </is>
      </c>
      <c r="I550" t="n">
        <v>7.1</v>
      </c>
      <c r="J550" t="n">
        <v>99.40000000000001</v>
      </c>
    </row>
    <row r="551">
      <c r="A551" t="n">
        <v>10131</v>
      </c>
      <c r="B551" t="inlineStr">
        <is>
          <t>Arcos</t>
        </is>
      </c>
      <c r="C551" s="551" t="n">
        <v>46143</v>
      </c>
      <c r="D551" t="inlineStr">
        <is>
          <t>04/2026</t>
        </is>
      </c>
      <c r="E551" t="inlineStr">
        <is>
          <t>FOLHADO DE BANANA UND</t>
        </is>
      </c>
      <c r="F551" t="inlineStr">
        <is>
          <t>QUILOGRAMA</t>
        </is>
      </c>
      <c r="G551" t="n">
        <v>17</v>
      </c>
      <c r="H551" t="inlineStr">
        <is>
          <t>ALIMENTOS</t>
        </is>
      </c>
      <c r="I551" t="n">
        <v>7.1</v>
      </c>
      <c r="J551" t="n">
        <v>120.7</v>
      </c>
    </row>
    <row r="552">
      <c r="A552" t="n">
        <v>10848</v>
      </c>
      <c r="B552" t="inlineStr">
        <is>
          <t>Arcos</t>
        </is>
      </c>
      <c r="C552" s="551" t="n">
        <v>46174</v>
      </c>
      <c r="D552" t="inlineStr">
        <is>
          <t>05/2026</t>
        </is>
      </c>
      <c r="E552" t="inlineStr">
        <is>
          <t>FOLHADO DE BANANA UND</t>
        </is>
      </c>
      <c r="F552" t="inlineStr">
        <is>
          <t>QUILOGRAMA</t>
        </is>
      </c>
      <c r="G552" t="n">
        <v>16</v>
      </c>
      <c r="H552" t="inlineStr">
        <is>
          <t>ALIMENTOS</t>
        </is>
      </c>
      <c r="I552" t="n">
        <v>7.1</v>
      </c>
      <c r="J552" t="n">
        <v>113.6</v>
      </c>
    </row>
    <row r="553">
      <c r="A553" t="n">
        <v>193</v>
      </c>
      <c r="B553" t="inlineStr">
        <is>
          <t>Arcos</t>
        </is>
      </c>
      <c r="C553" s="551" t="n">
        <v>45597</v>
      </c>
      <c r="D553" t="inlineStr">
        <is>
          <t>10/2024</t>
        </is>
      </c>
      <c r="E553" t="inlineStr">
        <is>
          <t>CRUD DE LIMÃO</t>
        </is>
      </c>
      <c r="F553" t="inlineStr">
        <is>
          <t>QUILOGRAMA</t>
        </is>
      </c>
      <c r="G553" t="n">
        <v>0.34</v>
      </c>
      <c r="H553" t="inlineStr">
        <is>
          <t>ALIMENTOS</t>
        </is>
      </c>
      <c r="I553" t="n">
        <v>30.63</v>
      </c>
      <c r="J553" t="n">
        <v>10.41</v>
      </c>
    </row>
    <row r="554">
      <c r="A554" t="n">
        <v>1003</v>
      </c>
      <c r="B554" t="inlineStr">
        <is>
          <t>Arcos</t>
        </is>
      </c>
      <c r="C554" s="551" t="n">
        <v>45658</v>
      </c>
      <c r="D554" t="inlineStr">
        <is>
          <t>12/2024</t>
        </is>
      </c>
      <c r="E554" t="inlineStr">
        <is>
          <t>CRUD DE LIMÃO</t>
        </is>
      </c>
      <c r="F554" t="inlineStr">
        <is>
          <t>QUILOGRAMA</t>
        </is>
      </c>
      <c r="G554" t="n">
        <v>0.54</v>
      </c>
      <c r="H554" t="inlineStr">
        <is>
          <t>ALIMENTOS</t>
        </is>
      </c>
      <c r="I554" t="n">
        <v>30.63</v>
      </c>
      <c r="J554" t="n">
        <v>16.54</v>
      </c>
    </row>
    <row r="555">
      <c r="A555" t="n">
        <v>1732</v>
      </c>
      <c r="B555" t="inlineStr">
        <is>
          <t>Arcos</t>
        </is>
      </c>
      <c r="C555" s="551" t="n">
        <v>45689</v>
      </c>
      <c r="D555" t="inlineStr">
        <is>
          <t>01/2025</t>
        </is>
      </c>
      <c r="E555" t="inlineStr">
        <is>
          <t>CRUD DE LIMÃO</t>
        </is>
      </c>
      <c r="F555" t="inlineStr">
        <is>
          <t>QUILOGRAMA</t>
        </is>
      </c>
      <c r="G555" t="n">
        <v>0.62</v>
      </c>
      <c r="H555" t="inlineStr">
        <is>
          <t>ALIMENTOS</t>
        </is>
      </c>
      <c r="I555" t="n">
        <v>30.63</v>
      </c>
      <c r="J555" t="n">
        <v>18.99</v>
      </c>
    </row>
    <row r="556">
      <c r="A556" t="n">
        <v>2208</v>
      </c>
      <c r="B556" t="inlineStr">
        <is>
          <t>Arcos</t>
        </is>
      </c>
      <c r="C556" s="551" t="n">
        <v>45717</v>
      </c>
      <c r="D556" t="inlineStr">
        <is>
          <t>02/2025</t>
        </is>
      </c>
      <c r="E556" t="inlineStr">
        <is>
          <t>CRUD DE LIMÃO</t>
        </is>
      </c>
      <c r="F556" t="inlineStr">
        <is>
          <t>QUILOGRAMA</t>
        </is>
      </c>
      <c r="G556" t="n">
        <v>0</v>
      </c>
      <c r="H556" t="inlineStr">
        <is>
          <t>ALIMENTOS</t>
        </is>
      </c>
      <c r="I556" t="n">
        <v>30.63</v>
      </c>
      <c r="J556" t="n">
        <v>0</v>
      </c>
    </row>
    <row r="557">
      <c r="A557" t="n">
        <v>3340</v>
      </c>
      <c r="B557" t="inlineStr">
        <is>
          <t>Arcos</t>
        </is>
      </c>
      <c r="C557" s="551" t="n">
        <v>45748</v>
      </c>
      <c r="D557" t="inlineStr">
        <is>
          <t>03/2025</t>
        </is>
      </c>
      <c r="E557" t="inlineStr">
        <is>
          <t>CRUD DE LIMÃO</t>
        </is>
      </c>
      <c r="F557" t="inlineStr">
        <is>
          <t>QUILOGRAMA</t>
        </is>
      </c>
      <c r="G557" t="n">
        <v>0.6899999999999999</v>
      </c>
      <c r="H557" t="inlineStr">
        <is>
          <t>ALIMENTOS</t>
        </is>
      </c>
      <c r="I557" t="n">
        <v>30.63</v>
      </c>
      <c r="J557" t="n">
        <v>21.13</v>
      </c>
    </row>
    <row r="558">
      <c r="A558" t="n">
        <v>4072</v>
      </c>
      <c r="B558" t="inlineStr">
        <is>
          <t>Arcos</t>
        </is>
      </c>
      <c r="C558" s="551" t="n">
        <v>45778</v>
      </c>
      <c r="D558" t="inlineStr">
        <is>
          <t>04/2025</t>
        </is>
      </c>
      <c r="E558" t="inlineStr">
        <is>
          <t>CRUD DE LIMÃO</t>
        </is>
      </c>
      <c r="F558" t="inlineStr">
        <is>
          <t>QUILOGRAMA</t>
        </is>
      </c>
      <c r="G558" t="n">
        <v>1.38</v>
      </c>
      <c r="H558" t="inlineStr">
        <is>
          <t>ALIMENTOS</t>
        </is>
      </c>
      <c r="I558" t="n">
        <v>30.63</v>
      </c>
      <c r="J558" t="n">
        <v>42.27</v>
      </c>
    </row>
    <row r="559">
      <c r="A559" t="n">
        <v>4709</v>
      </c>
      <c r="B559" t="inlineStr">
        <is>
          <t>Arcos</t>
        </is>
      </c>
      <c r="C559" s="551" t="n">
        <v>45809</v>
      </c>
      <c r="D559" t="inlineStr">
        <is>
          <t>05/2025</t>
        </is>
      </c>
      <c r="E559" t="inlineStr">
        <is>
          <t>CRUD DE LIMÃO</t>
        </is>
      </c>
      <c r="F559" t="inlineStr">
        <is>
          <t>QUILOGRAMA</t>
        </is>
      </c>
      <c r="G559" t="n">
        <v>0.07000000000000001</v>
      </c>
      <c r="H559" t="inlineStr">
        <is>
          <t>ALIMENTOS</t>
        </is>
      </c>
      <c r="I559" t="n">
        <v>30.63</v>
      </c>
      <c r="J559" t="n">
        <v>2.14</v>
      </c>
    </row>
    <row r="560">
      <c r="A560" t="n">
        <v>5079</v>
      </c>
      <c r="B560" t="inlineStr">
        <is>
          <t>Arcos</t>
        </is>
      </c>
      <c r="C560" s="551" t="n">
        <v>45839</v>
      </c>
      <c r="D560" t="inlineStr">
        <is>
          <t>06/2025</t>
        </is>
      </c>
      <c r="E560" t="inlineStr">
        <is>
          <t>CRUD DE LIMÃO</t>
        </is>
      </c>
      <c r="F560" t="inlineStr">
        <is>
          <t>QUILOGRAMA</t>
        </is>
      </c>
      <c r="G560" t="n">
        <v>1.5</v>
      </c>
      <c r="H560" t="inlineStr">
        <is>
          <t>ALIMENTOS</t>
        </is>
      </c>
      <c r="I560" t="n">
        <v>30.63</v>
      </c>
      <c r="J560" t="n">
        <v>45.95</v>
      </c>
    </row>
    <row r="561">
      <c r="A561" t="n">
        <v>5818</v>
      </c>
      <c r="B561" t="inlineStr">
        <is>
          <t>Arcos</t>
        </is>
      </c>
      <c r="C561" s="551" t="n">
        <v>45870</v>
      </c>
      <c r="D561" t="inlineStr">
        <is>
          <t>07/2025</t>
        </is>
      </c>
      <c r="E561" t="inlineStr">
        <is>
          <t>CRUD DE LIMÃO</t>
        </is>
      </c>
      <c r="F561" t="inlineStr">
        <is>
          <t>QUILOGRAMA</t>
        </is>
      </c>
      <c r="G561" t="n">
        <v>0.84</v>
      </c>
      <c r="H561" t="inlineStr">
        <is>
          <t>ALIMENTOS</t>
        </is>
      </c>
      <c r="I561" t="n">
        <v>30.63</v>
      </c>
      <c r="J561" t="n">
        <v>25.73</v>
      </c>
    </row>
    <row r="562">
      <c r="A562" t="n">
        <v>194</v>
      </c>
      <c r="B562" t="inlineStr">
        <is>
          <t>Arcos</t>
        </is>
      </c>
      <c r="C562" s="551" t="n">
        <v>45597</v>
      </c>
      <c r="D562" t="inlineStr">
        <is>
          <t>10/2024</t>
        </is>
      </c>
      <c r="E562" t="inlineStr">
        <is>
          <t>A MORTE DO PLANO</t>
        </is>
      </c>
      <c r="F562" t="inlineStr">
        <is>
          <t>LITRO</t>
        </is>
      </c>
      <c r="G562" t="n">
        <v>14.5</v>
      </c>
      <c r="H562" t="inlineStr">
        <is>
          <t>BEBIDAS</t>
        </is>
      </c>
      <c r="I562" t="n">
        <v>28.18</v>
      </c>
      <c r="J562" t="n">
        <v>408.61</v>
      </c>
    </row>
    <row r="563">
      <c r="A563" t="n">
        <v>294</v>
      </c>
      <c r="B563" t="inlineStr">
        <is>
          <t>Arcos</t>
        </is>
      </c>
      <c r="C563" s="551" t="n">
        <v>45627</v>
      </c>
      <c r="D563" t="inlineStr">
        <is>
          <t>11/2024</t>
        </is>
      </c>
      <c r="E563" t="inlineStr">
        <is>
          <t>A MORTE DO PLANO</t>
        </is>
      </c>
      <c r="F563" t="inlineStr">
        <is>
          <t>LITRO</t>
        </is>
      </c>
      <c r="G563" t="n">
        <v>8.75</v>
      </c>
      <c r="H563" t="inlineStr">
        <is>
          <t>BEBIDAS</t>
        </is>
      </c>
      <c r="I563" t="n">
        <v>28.18</v>
      </c>
      <c r="J563" t="n">
        <v>246.58</v>
      </c>
    </row>
    <row r="564">
      <c r="A564" t="n">
        <v>1004</v>
      </c>
      <c r="B564" t="inlineStr">
        <is>
          <t>Arcos</t>
        </is>
      </c>
      <c r="C564" s="551" t="n">
        <v>45658</v>
      </c>
      <c r="D564" t="inlineStr">
        <is>
          <t>12/2024</t>
        </is>
      </c>
      <c r="E564" t="inlineStr">
        <is>
          <t>A MORTE DO PLANO</t>
        </is>
      </c>
      <c r="F564" t="inlineStr">
        <is>
          <t>LITRO</t>
        </is>
      </c>
      <c r="G564" t="n">
        <v>1.25</v>
      </c>
      <c r="H564" t="inlineStr">
        <is>
          <t>BEBIDAS</t>
        </is>
      </c>
      <c r="I564" t="n">
        <v>28.18</v>
      </c>
      <c r="J564" t="n">
        <v>35.23</v>
      </c>
    </row>
    <row r="565">
      <c r="A565" t="n">
        <v>1770</v>
      </c>
      <c r="B565" t="inlineStr">
        <is>
          <t>Arcos</t>
        </is>
      </c>
      <c r="C565" s="551" t="n">
        <v>45689</v>
      </c>
      <c r="D565" t="inlineStr">
        <is>
          <t>01/2025</t>
        </is>
      </c>
      <c r="E565" t="inlineStr">
        <is>
          <t>A MORTE DO PLANO</t>
        </is>
      </c>
      <c r="F565" t="inlineStr">
        <is>
          <t>LITRO</t>
        </is>
      </c>
      <c r="G565" t="n">
        <v>19.69</v>
      </c>
      <c r="H565" t="inlineStr">
        <is>
          <t>BEBIDAS</t>
        </is>
      </c>
      <c r="I565" t="n">
        <v>28.18</v>
      </c>
      <c r="J565" t="n">
        <v>554.86</v>
      </c>
    </row>
    <row r="566">
      <c r="A566" t="n">
        <v>2246</v>
      </c>
      <c r="B566" t="inlineStr">
        <is>
          <t>Arcos</t>
        </is>
      </c>
      <c r="C566" s="551" t="n">
        <v>45717</v>
      </c>
      <c r="D566" t="inlineStr">
        <is>
          <t>02/2025</t>
        </is>
      </c>
      <c r="E566" t="inlineStr">
        <is>
          <t>A MORTE DO PLANO</t>
        </is>
      </c>
      <c r="F566" t="inlineStr">
        <is>
          <t>LITRO</t>
        </is>
      </c>
      <c r="G566" t="n">
        <v>1.9</v>
      </c>
      <c r="H566" t="inlineStr">
        <is>
          <t>BEBIDAS</t>
        </is>
      </c>
      <c r="I566" t="n">
        <v>28.18</v>
      </c>
      <c r="J566" t="n">
        <v>53.54</v>
      </c>
    </row>
    <row r="567">
      <c r="A567" t="n">
        <v>195</v>
      </c>
      <c r="B567" t="inlineStr">
        <is>
          <t>Arcos</t>
        </is>
      </c>
      <c r="C567" s="551" t="n">
        <v>45597</v>
      </c>
      <c r="D567" t="inlineStr">
        <is>
          <t>10/2024</t>
        </is>
      </c>
      <c r="E567" t="inlineStr">
        <is>
          <t>ABRIGO POÉTICO</t>
        </is>
      </c>
      <c r="F567" t="inlineStr">
        <is>
          <t>LITRO</t>
        </is>
      </c>
      <c r="G567" t="n">
        <v>5.6</v>
      </c>
      <c r="H567" t="inlineStr">
        <is>
          <t>BEBIDAS</t>
        </is>
      </c>
      <c r="I567" t="n">
        <v>102.01</v>
      </c>
      <c r="J567" t="n">
        <v>571.26</v>
      </c>
    </row>
    <row r="568">
      <c r="A568" t="n">
        <v>295</v>
      </c>
      <c r="B568" t="inlineStr">
        <is>
          <t>Arcos</t>
        </is>
      </c>
      <c r="C568" s="551" t="n">
        <v>45627</v>
      </c>
      <c r="D568" t="inlineStr">
        <is>
          <t>11/2024</t>
        </is>
      </c>
      <c r="E568" t="inlineStr">
        <is>
          <t>ABRIGO POÉTICO</t>
        </is>
      </c>
      <c r="F568" t="inlineStr">
        <is>
          <t>LITRO</t>
        </is>
      </c>
      <c r="G568" t="n">
        <v>11.8</v>
      </c>
      <c r="H568" t="inlineStr">
        <is>
          <t>BEBIDAS</t>
        </is>
      </c>
      <c r="I568" t="n">
        <v>102.01</v>
      </c>
      <c r="J568" t="n">
        <v>1203.72</v>
      </c>
    </row>
    <row r="569">
      <c r="A569" t="n">
        <v>1005</v>
      </c>
      <c r="B569" t="inlineStr">
        <is>
          <t>Arcos</t>
        </is>
      </c>
      <c r="C569" s="551" t="n">
        <v>45658</v>
      </c>
      <c r="D569" t="inlineStr">
        <is>
          <t>12/2024</t>
        </is>
      </c>
      <c r="E569" t="inlineStr">
        <is>
          <t>ABRIGO POÉTICO</t>
        </is>
      </c>
      <c r="F569" t="inlineStr">
        <is>
          <t>LITRO</t>
        </is>
      </c>
      <c r="G569" t="n">
        <v>6.65</v>
      </c>
      <c r="H569" t="inlineStr">
        <is>
          <t>BEBIDAS</t>
        </is>
      </c>
      <c r="I569" t="n">
        <v>102.01</v>
      </c>
      <c r="J569" t="n">
        <v>678.37</v>
      </c>
    </row>
    <row r="570">
      <c r="A570" t="n">
        <v>1771</v>
      </c>
      <c r="B570" t="inlineStr">
        <is>
          <t>Arcos</t>
        </is>
      </c>
      <c r="C570" s="551" t="n">
        <v>45689</v>
      </c>
      <c r="D570" t="inlineStr">
        <is>
          <t>01/2025</t>
        </is>
      </c>
      <c r="E570" t="inlineStr">
        <is>
          <t>ABRIGO POÉTICO</t>
        </is>
      </c>
      <c r="F570" t="inlineStr">
        <is>
          <t>LITRO</t>
        </is>
      </c>
      <c r="G570" t="n">
        <v>9.039999999999999</v>
      </c>
      <c r="H570" t="inlineStr">
        <is>
          <t>BEBIDAS</t>
        </is>
      </c>
      <c r="I570" t="n">
        <v>102.01</v>
      </c>
      <c r="J570" t="n">
        <v>922.17</v>
      </c>
    </row>
    <row r="571">
      <c r="A571" t="n">
        <v>2247</v>
      </c>
      <c r="B571" t="inlineStr">
        <is>
          <t>Arcos</t>
        </is>
      </c>
      <c r="C571" s="551" t="n">
        <v>45717</v>
      </c>
      <c r="D571" t="inlineStr">
        <is>
          <t>02/2025</t>
        </is>
      </c>
      <c r="E571" t="inlineStr">
        <is>
          <t>ABRIGO POÉTICO</t>
        </is>
      </c>
      <c r="F571" t="inlineStr">
        <is>
          <t>LITRO</t>
        </is>
      </c>
      <c r="G571" t="n">
        <v>2.06</v>
      </c>
      <c r="H571" t="inlineStr">
        <is>
          <t>BEBIDAS</t>
        </is>
      </c>
      <c r="I571" t="n">
        <v>102.01</v>
      </c>
      <c r="J571" t="n">
        <v>210.14</v>
      </c>
    </row>
    <row r="572">
      <c r="A572" t="n">
        <v>3372</v>
      </c>
      <c r="B572" t="inlineStr">
        <is>
          <t>Arcos</t>
        </is>
      </c>
      <c r="C572" s="551" t="n">
        <v>45748</v>
      </c>
      <c r="D572" t="inlineStr">
        <is>
          <t>03/2025</t>
        </is>
      </c>
      <c r="E572" t="inlineStr">
        <is>
          <t>ABRIGO POÉTICO</t>
        </is>
      </c>
      <c r="F572" t="inlineStr">
        <is>
          <t>LITRO</t>
        </is>
      </c>
      <c r="G572" t="n">
        <v>3.51</v>
      </c>
      <c r="H572" t="inlineStr">
        <is>
          <t>BEBIDAS</t>
        </is>
      </c>
      <c r="I572" t="n">
        <v>102.01</v>
      </c>
      <c r="J572" t="n">
        <v>358.06</v>
      </c>
    </row>
    <row r="573">
      <c r="A573" t="n">
        <v>196</v>
      </c>
      <c r="B573" t="inlineStr">
        <is>
          <t>Arcos</t>
        </is>
      </c>
      <c r="C573" s="551" t="n">
        <v>45597</v>
      </c>
      <c r="D573" t="inlineStr">
        <is>
          <t>10/2024</t>
        </is>
      </c>
      <c r="E573" t="inlineStr">
        <is>
          <t>ADONIS</t>
        </is>
      </c>
      <c r="F573" t="inlineStr">
        <is>
          <t>LITRO</t>
        </is>
      </c>
      <c r="G573" t="n">
        <v>4.35</v>
      </c>
      <c r="H573" t="inlineStr">
        <is>
          <t>BEBIDAS</t>
        </is>
      </c>
      <c r="I573" t="n">
        <v>115.99</v>
      </c>
      <c r="J573" t="n">
        <v>504.56</v>
      </c>
    </row>
    <row r="574">
      <c r="A574" t="n">
        <v>296</v>
      </c>
      <c r="B574" t="inlineStr">
        <is>
          <t>Arcos</t>
        </is>
      </c>
      <c r="C574" s="551" t="n">
        <v>45627</v>
      </c>
      <c r="D574" t="inlineStr">
        <is>
          <t>11/2024</t>
        </is>
      </c>
      <c r="E574" t="inlineStr">
        <is>
          <t>ADONIS</t>
        </is>
      </c>
      <c r="F574" t="inlineStr">
        <is>
          <t>LITRO</t>
        </is>
      </c>
      <c r="G574" t="n">
        <v>4.43</v>
      </c>
      <c r="H574" t="inlineStr">
        <is>
          <t>BEBIDAS</t>
        </is>
      </c>
      <c r="I574" t="n">
        <v>115.99</v>
      </c>
      <c r="J574" t="n">
        <v>513.84</v>
      </c>
    </row>
    <row r="575">
      <c r="A575" t="n">
        <v>891</v>
      </c>
      <c r="B575" t="inlineStr">
        <is>
          <t>Arcos</t>
        </is>
      </c>
      <c r="C575" s="551" t="n">
        <v>45627</v>
      </c>
      <c r="D575" t="inlineStr">
        <is>
          <t>11/2024</t>
        </is>
      </c>
      <c r="E575" t="inlineStr">
        <is>
          <t>ADONIS</t>
        </is>
      </c>
      <c r="F575" t="inlineStr">
        <is>
          <t>LITRO</t>
        </is>
      </c>
      <c r="G575" t="n">
        <v>2.95</v>
      </c>
      <c r="H575" t="inlineStr">
        <is>
          <t>BEBIDAS</t>
        </is>
      </c>
      <c r="I575" t="n">
        <v>115.99</v>
      </c>
      <c r="J575" t="n">
        <v>342.17</v>
      </c>
    </row>
    <row r="576">
      <c r="A576" t="n">
        <v>296</v>
      </c>
      <c r="B576" t="inlineStr">
        <is>
          <t>Arcos</t>
        </is>
      </c>
      <c r="C576" s="551" t="n">
        <v>45627</v>
      </c>
      <c r="D576" t="inlineStr">
        <is>
          <t>11/2024</t>
        </is>
      </c>
      <c r="E576" t="inlineStr">
        <is>
          <t>ADONIS</t>
        </is>
      </c>
      <c r="F576" t="inlineStr">
        <is>
          <t>LITRO</t>
        </is>
      </c>
      <c r="G576" t="n">
        <v>4.43</v>
      </c>
      <c r="H576" t="inlineStr">
        <is>
          <t>BEBIDAS</t>
        </is>
      </c>
      <c r="I576" t="n">
        <v>152.92</v>
      </c>
      <c r="J576" t="n">
        <v>677.4400000000001</v>
      </c>
    </row>
    <row r="577">
      <c r="A577" t="n">
        <v>891</v>
      </c>
      <c r="B577" t="inlineStr">
        <is>
          <t>Arcos</t>
        </is>
      </c>
      <c r="C577" s="551" t="n">
        <v>45627</v>
      </c>
      <c r="D577" t="inlineStr">
        <is>
          <t>11/2024</t>
        </is>
      </c>
      <c r="E577" t="inlineStr">
        <is>
          <t>ADONIS</t>
        </is>
      </c>
      <c r="F577" t="inlineStr">
        <is>
          <t>LITRO</t>
        </is>
      </c>
      <c r="G577" t="n">
        <v>2.95</v>
      </c>
      <c r="H577" t="inlineStr">
        <is>
          <t>BEBIDAS</t>
        </is>
      </c>
      <c r="I577" t="n">
        <v>152.92</v>
      </c>
      <c r="J577" t="n">
        <v>451.11</v>
      </c>
    </row>
    <row r="578">
      <c r="A578" t="n">
        <v>1006</v>
      </c>
      <c r="B578" t="inlineStr">
        <is>
          <t>Arcos</t>
        </is>
      </c>
      <c r="C578" s="551" t="n">
        <v>45658</v>
      </c>
      <c r="D578" t="inlineStr">
        <is>
          <t>12/2024</t>
        </is>
      </c>
      <c r="E578" t="inlineStr">
        <is>
          <t>ADONIS</t>
        </is>
      </c>
      <c r="F578" t="inlineStr">
        <is>
          <t>LITRO</t>
        </is>
      </c>
      <c r="G578" t="n">
        <v>1.7</v>
      </c>
      <c r="H578" t="inlineStr">
        <is>
          <t>BEBIDAS</t>
        </is>
      </c>
      <c r="I578" t="n">
        <v>115.99</v>
      </c>
      <c r="J578" t="n">
        <v>197.18</v>
      </c>
    </row>
    <row r="579">
      <c r="A579" t="n">
        <v>1006</v>
      </c>
      <c r="B579" t="inlineStr">
        <is>
          <t>Arcos</t>
        </is>
      </c>
      <c r="C579" s="551" t="n">
        <v>45658</v>
      </c>
      <c r="D579" t="inlineStr">
        <is>
          <t>12/2024</t>
        </is>
      </c>
      <c r="E579" t="inlineStr">
        <is>
          <t>ADONIS</t>
        </is>
      </c>
      <c r="F579" t="inlineStr">
        <is>
          <t>LITRO</t>
        </is>
      </c>
      <c r="G579" t="n">
        <v>1.7</v>
      </c>
      <c r="H579" t="inlineStr">
        <is>
          <t>BEBIDAS</t>
        </is>
      </c>
      <c r="I579" t="n">
        <v>152.92</v>
      </c>
      <c r="J579" t="n">
        <v>259.96</v>
      </c>
    </row>
    <row r="580">
      <c r="A580" t="n">
        <v>1772</v>
      </c>
      <c r="B580" t="inlineStr">
        <is>
          <t>Arcos</t>
        </is>
      </c>
      <c r="C580" s="551" t="n">
        <v>45689</v>
      </c>
      <c r="D580" t="inlineStr">
        <is>
          <t>01/2025</t>
        </is>
      </c>
      <c r="E580" t="inlineStr">
        <is>
          <t>ADONIS</t>
        </is>
      </c>
      <c r="F580" t="inlineStr">
        <is>
          <t>LITRO</t>
        </is>
      </c>
      <c r="G580" t="n">
        <v>4.67</v>
      </c>
      <c r="H580" t="inlineStr">
        <is>
          <t>BEBIDAS</t>
        </is>
      </c>
      <c r="I580" t="n">
        <v>115.99</v>
      </c>
      <c r="J580" t="n">
        <v>541.67</v>
      </c>
    </row>
    <row r="581">
      <c r="A581" t="n">
        <v>1773</v>
      </c>
      <c r="B581" t="inlineStr">
        <is>
          <t>Arcos</t>
        </is>
      </c>
      <c r="C581" s="551" t="n">
        <v>45689</v>
      </c>
      <c r="D581" t="inlineStr">
        <is>
          <t>01/2025</t>
        </is>
      </c>
      <c r="E581" t="inlineStr">
        <is>
          <t>ADONIS</t>
        </is>
      </c>
      <c r="F581" t="inlineStr">
        <is>
          <t>LITRO</t>
        </is>
      </c>
      <c r="G581" t="n">
        <v>0</v>
      </c>
      <c r="H581" t="inlineStr">
        <is>
          <t>BEBIDAS</t>
        </is>
      </c>
      <c r="I581" t="n">
        <v>115.99</v>
      </c>
      <c r="J581" t="n">
        <v>0</v>
      </c>
    </row>
    <row r="582">
      <c r="A582" t="n">
        <v>1772</v>
      </c>
      <c r="B582" t="inlineStr">
        <is>
          <t>Arcos</t>
        </is>
      </c>
      <c r="C582" s="551" t="n">
        <v>45689</v>
      </c>
      <c r="D582" t="inlineStr">
        <is>
          <t>01/2025</t>
        </is>
      </c>
      <c r="E582" t="inlineStr">
        <is>
          <t>ADONIS</t>
        </is>
      </c>
      <c r="F582" t="inlineStr">
        <is>
          <t>LITRO</t>
        </is>
      </c>
      <c r="G582" t="n">
        <v>4.67</v>
      </c>
      <c r="H582" t="inlineStr">
        <is>
          <t>BEBIDAS</t>
        </is>
      </c>
      <c r="I582" t="n">
        <v>152.92</v>
      </c>
      <c r="J582" t="n">
        <v>714.14</v>
      </c>
    </row>
    <row r="583">
      <c r="A583" t="n">
        <v>1773</v>
      </c>
      <c r="B583" t="inlineStr">
        <is>
          <t>Arcos</t>
        </is>
      </c>
      <c r="C583" s="551" t="n">
        <v>45689</v>
      </c>
      <c r="D583" t="inlineStr">
        <is>
          <t>01/2025</t>
        </is>
      </c>
      <c r="E583" t="inlineStr">
        <is>
          <t>ADONIS</t>
        </is>
      </c>
      <c r="F583" t="inlineStr">
        <is>
          <t>LITRO</t>
        </is>
      </c>
      <c r="G583" t="n">
        <v>0</v>
      </c>
      <c r="H583" t="inlineStr">
        <is>
          <t>BEBIDAS</t>
        </is>
      </c>
      <c r="I583" t="n">
        <v>152.92</v>
      </c>
      <c r="J583" t="n">
        <v>0</v>
      </c>
    </row>
    <row r="584">
      <c r="A584" t="n">
        <v>2248</v>
      </c>
      <c r="B584" t="inlineStr">
        <is>
          <t>Arcos</t>
        </is>
      </c>
      <c r="C584" s="551" t="n">
        <v>45717</v>
      </c>
      <c r="D584" t="inlineStr">
        <is>
          <t>02/2025</t>
        </is>
      </c>
      <c r="E584" t="inlineStr">
        <is>
          <t>ADONIS</t>
        </is>
      </c>
      <c r="F584" t="inlineStr">
        <is>
          <t>LITRO</t>
        </is>
      </c>
      <c r="G584" t="n">
        <v>0</v>
      </c>
      <c r="H584" t="inlineStr">
        <is>
          <t>BEBIDAS</t>
        </is>
      </c>
      <c r="I584" t="n">
        <v>115.99</v>
      </c>
      <c r="J584" t="n">
        <v>0</v>
      </c>
    </row>
    <row r="585">
      <c r="A585" t="n">
        <v>2249</v>
      </c>
      <c r="B585" t="inlineStr">
        <is>
          <t>Arcos</t>
        </is>
      </c>
      <c r="C585" s="551" t="n">
        <v>45717</v>
      </c>
      <c r="D585" t="inlineStr">
        <is>
          <t>02/2025</t>
        </is>
      </c>
      <c r="E585" t="inlineStr">
        <is>
          <t>ADONIS</t>
        </is>
      </c>
      <c r="F585" t="inlineStr">
        <is>
          <t>LITRO</t>
        </is>
      </c>
      <c r="G585" t="n">
        <v>0</v>
      </c>
      <c r="H585" t="inlineStr">
        <is>
          <t>BEBIDAS</t>
        </is>
      </c>
      <c r="I585" t="n">
        <v>115.99</v>
      </c>
      <c r="J585" t="n">
        <v>0</v>
      </c>
    </row>
    <row r="586">
      <c r="A586" t="n">
        <v>2248</v>
      </c>
      <c r="B586" t="inlineStr">
        <is>
          <t>Arcos</t>
        </is>
      </c>
      <c r="C586" s="551" t="n">
        <v>45717</v>
      </c>
      <c r="D586" t="inlineStr">
        <is>
          <t>02/2025</t>
        </is>
      </c>
      <c r="E586" t="inlineStr">
        <is>
          <t>ADONIS</t>
        </is>
      </c>
      <c r="F586" t="inlineStr">
        <is>
          <t>LITRO</t>
        </is>
      </c>
      <c r="G586" t="n">
        <v>0</v>
      </c>
      <c r="H586" t="inlineStr">
        <is>
          <t>BEBIDAS</t>
        </is>
      </c>
      <c r="I586" t="n">
        <v>152.92</v>
      </c>
      <c r="J586" t="n">
        <v>0</v>
      </c>
    </row>
    <row r="587">
      <c r="A587" t="n">
        <v>2249</v>
      </c>
      <c r="B587" t="inlineStr">
        <is>
          <t>Arcos</t>
        </is>
      </c>
      <c r="C587" s="551" t="n">
        <v>45717</v>
      </c>
      <c r="D587" t="inlineStr">
        <is>
          <t>02/2025</t>
        </is>
      </c>
      <c r="E587" t="inlineStr">
        <is>
          <t>ADONIS</t>
        </is>
      </c>
      <c r="F587" t="inlineStr">
        <is>
          <t>LITRO</t>
        </is>
      </c>
      <c r="G587" t="n">
        <v>0</v>
      </c>
      <c r="H587" t="inlineStr">
        <is>
          <t>BEBIDAS</t>
        </is>
      </c>
      <c r="I587" t="n">
        <v>152.92</v>
      </c>
      <c r="J587" t="n">
        <v>0</v>
      </c>
    </row>
    <row r="588">
      <c r="A588" t="n">
        <v>3373</v>
      </c>
      <c r="B588" t="inlineStr">
        <is>
          <t>Arcos</t>
        </is>
      </c>
      <c r="C588" s="551" t="n">
        <v>45748</v>
      </c>
      <c r="D588" t="inlineStr">
        <is>
          <t>03/2025</t>
        </is>
      </c>
      <c r="E588" t="inlineStr">
        <is>
          <t>ADONIS</t>
        </is>
      </c>
      <c r="F588" t="inlineStr">
        <is>
          <t>LITRO</t>
        </is>
      </c>
      <c r="G588" t="n">
        <v>0.87</v>
      </c>
      <c r="H588" t="inlineStr">
        <is>
          <t>BEBIDAS</t>
        </is>
      </c>
      <c r="I588" t="n">
        <v>152.92</v>
      </c>
      <c r="J588" t="n">
        <v>133.04</v>
      </c>
    </row>
    <row r="589">
      <c r="A589" t="n">
        <v>197</v>
      </c>
      <c r="B589" t="inlineStr">
        <is>
          <t>Arcos</t>
        </is>
      </c>
      <c r="C589" s="551" t="n">
        <v>45597</v>
      </c>
      <c r="D589" t="inlineStr">
        <is>
          <t>10/2024</t>
        </is>
      </c>
      <c r="E589" t="inlineStr">
        <is>
          <t>APPLE MARTINI</t>
        </is>
      </c>
      <c r="F589" t="inlineStr">
        <is>
          <t>LITRO</t>
        </is>
      </c>
      <c r="G589" t="n">
        <v>1.46</v>
      </c>
      <c r="H589" t="inlineStr">
        <is>
          <t>BEBIDAS</t>
        </is>
      </c>
      <c r="I589" t="n">
        <v>100.03</v>
      </c>
      <c r="J589" t="n">
        <v>146.04</v>
      </c>
    </row>
    <row r="590">
      <c r="A590" t="n">
        <v>297</v>
      </c>
      <c r="B590" t="inlineStr">
        <is>
          <t>Arcos</t>
        </is>
      </c>
      <c r="C590" s="551" t="n">
        <v>45627</v>
      </c>
      <c r="D590" t="inlineStr">
        <is>
          <t>11/2024</t>
        </is>
      </c>
      <c r="E590" t="inlineStr">
        <is>
          <t>APPLE MARTINI</t>
        </is>
      </c>
      <c r="F590" t="inlineStr">
        <is>
          <t>LITRO</t>
        </is>
      </c>
      <c r="G590" t="n">
        <v>7.6</v>
      </c>
      <c r="H590" t="inlineStr">
        <is>
          <t>BEBIDAS</t>
        </is>
      </c>
      <c r="I590" t="n">
        <v>100.03</v>
      </c>
      <c r="J590" t="n">
        <v>760.23</v>
      </c>
    </row>
    <row r="591">
      <c r="A591" t="n">
        <v>892</v>
      </c>
      <c r="B591" t="inlineStr">
        <is>
          <t>Arcos</t>
        </is>
      </c>
      <c r="C591" s="551" t="n">
        <v>45627</v>
      </c>
      <c r="D591" t="inlineStr">
        <is>
          <t>11/2024</t>
        </is>
      </c>
      <c r="E591" t="inlineStr">
        <is>
          <t>APPLE MARTINI</t>
        </is>
      </c>
      <c r="F591" t="inlineStr">
        <is>
          <t>LITRO</t>
        </is>
      </c>
      <c r="G591" t="n">
        <v>8</v>
      </c>
      <c r="H591" t="inlineStr">
        <is>
          <t>BEBIDAS</t>
        </is>
      </c>
      <c r="I591" t="n">
        <v>100.03</v>
      </c>
      <c r="J591" t="n">
        <v>800.24</v>
      </c>
    </row>
    <row r="592">
      <c r="A592" t="n">
        <v>297</v>
      </c>
      <c r="B592" t="inlineStr">
        <is>
          <t>Arcos</t>
        </is>
      </c>
      <c r="C592" s="551" t="n">
        <v>45627</v>
      </c>
      <c r="D592" t="inlineStr">
        <is>
          <t>11/2024</t>
        </is>
      </c>
      <c r="E592" t="inlineStr">
        <is>
          <t>APPLE MARTINI</t>
        </is>
      </c>
      <c r="F592" t="inlineStr">
        <is>
          <t>LITRO</t>
        </is>
      </c>
      <c r="G592" t="n">
        <v>7.6</v>
      </c>
      <c r="H592" t="inlineStr">
        <is>
          <t>BEBIDAS</t>
        </is>
      </c>
      <c r="I592" t="n">
        <v>93.31</v>
      </c>
      <c r="J592" t="n">
        <v>709.16</v>
      </c>
    </row>
    <row r="593">
      <c r="A593" t="n">
        <v>892</v>
      </c>
      <c r="B593" t="inlineStr">
        <is>
          <t>Arcos</t>
        </is>
      </c>
      <c r="C593" s="551" t="n">
        <v>45627</v>
      </c>
      <c r="D593" t="inlineStr">
        <is>
          <t>11/2024</t>
        </is>
      </c>
      <c r="E593" t="inlineStr">
        <is>
          <t>APPLE MARTINI</t>
        </is>
      </c>
      <c r="F593" t="inlineStr">
        <is>
          <t>LITRO</t>
        </is>
      </c>
      <c r="G593" t="n">
        <v>8</v>
      </c>
      <c r="H593" t="inlineStr">
        <is>
          <t>BEBIDAS</t>
        </is>
      </c>
      <c r="I593" t="n">
        <v>93.31</v>
      </c>
      <c r="J593" t="n">
        <v>746.48</v>
      </c>
    </row>
    <row r="594">
      <c r="A594" t="n">
        <v>952</v>
      </c>
      <c r="B594" t="inlineStr">
        <is>
          <t>Arcos</t>
        </is>
      </c>
      <c r="C594" s="551" t="n">
        <v>45658</v>
      </c>
      <c r="D594" t="inlineStr">
        <is>
          <t>12/2024</t>
        </is>
      </c>
      <c r="E594" t="inlineStr">
        <is>
          <t>APPLE MARTINI</t>
        </is>
      </c>
      <c r="F594" t="inlineStr">
        <is>
          <t>LITRO</t>
        </is>
      </c>
      <c r="G594" t="n">
        <v>6.2</v>
      </c>
      <c r="H594" t="inlineStr">
        <is>
          <t>BEBIDAS</t>
        </is>
      </c>
      <c r="I594" t="n">
        <v>100.03</v>
      </c>
      <c r="J594" t="n">
        <v>620.1900000000001</v>
      </c>
    </row>
    <row r="595">
      <c r="A595" t="n">
        <v>1007</v>
      </c>
      <c r="B595" t="inlineStr">
        <is>
          <t>Arcos</t>
        </is>
      </c>
      <c r="C595" s="551" t="n">
        <v>45658</v>
      </c>
      <c r="D595" t="inlineStr">
        <is>
          <t>12/2024</t>
        </is>
      </c>
      <c r="E595" t="inlineStr">
        <is>
          <t>APPLE MARTINI</t>
        </is>
      </c>
      <c r="F595" t="inlineStr">
        <is>
          <t>LITRO</t>
        </is>
      </c>
      <c r="G595" t="n">
        <v>0.2</v>
      </c>
      <c r="H595" t="inlineStr">
        <is>
          <t>BEBIDAS</t>
        </is>
      </c>
      <c r="I595" t="n">
        <v>100.03</v>
      </c>
      <c r="J595" t="n">
        <v>20.01</v>
      </c>
    </row>
    <row r="596">
      <c r="A596" t="n">
        <v>952</v>
      </c>
      <c r="B596" t="inlineStr">
        <is>
          <t>Arcos</t>
        </is>
      </c>
      <c r="C596" s="551" t="n">
        <v>45658</v>
      </c>
      <c r="D596" t="inlineStr">
        <is>
          <t>12/2024</t>
        </is>
      </c>
      <c r="E596" t="inlineStr">
        <is>
          <t>APPLE MARTINI</t>
        </is>
      </c>
      <c r="F596" t="inlineStr">
        <is>
          <t>LITRO</t>
        </is>
      </c>
      <c r="G596" t="n">
        <v>6.2</v>
      </c>
      <c r="H596" t="inlineStr">
        <is>
          <t>BEBIDAS</t>
        </is>
      </c>
      <c r="I596" t="n">
        <v>93.31</v>
      </c>
      <c r="J596" t="n">
        <v>578.52</v>
      </c>
    </row>
    <row r="597">
      <c r="A597" t="n">
        <v>1007</v>
      </c>
      <c r="B597" t="inlineStr">
        <is>
          <t>Arcos</t>
        </is>
      </c>
      <c r="C597" s="551" t="n">
        <v>45658</v>
      </c>
      <c r="D597" t="inlineStr">
        <is>
          <t>12/2024</t>
        </is>
      </c>
      <c r="E597" t="inlineStr">
        <is>
          <t>APPLE MARTINI</t>
        </is>
      </c>
      <c r="F597" t="inlineStr">
        <is>
          <t>LITRO</t>
        </is>
      </c>
      <c r="G597" t="n">
        <v>0.2</v>
      </c>
      <c r="H597" t="inlineStr">
        <is>
          <t>BEBIDAS</t>
        </is>
      </c>
      <c r="I597" t="n">
        <v>93.31</v>
      </c>
      <c r="J597" t="n">
        <v>18.66</v>
      </c>
    </row>
    <row r="598">
      <c r="A598" t="n">
        <v>1774</v>
      </c>
      <c r="B598" t="inlineStr">
        <is>
          <t>Arcos</t>
        </is>
      </c>
      <c r="C598" s="551" t="n">
        <v>45689</v>
      </c>
      <c r="D598" t="inlineStr">
        <is>
          <t>01/2025</t>
        </is>
      </c>
      <c r="E598" t="inlineStr">
        <is>
          <t>APPLE MARTINI</t>
        </is>
      </c>
      <c r="F598" t="inlineStr">
        <is>
          <t>LITRO</t>
        </is>
      </c>
      <c r="G598" t="n">
        <v>13.34</v>
      </c>
      <c r="H598" t="inlineStr">
        <is>
          <t>BEBIDAS</t>
        </is>
      </c>
      <c r="I598" t="n">
        <v>100.03</v>
      </c>
      <c r="J598" t="n">
        <v>1334.4</v>
      </c>
    </row>
    <row r="599">
      <c r="A599" t="n">
        <v>1775</v>
      </c>
      <c r="B599" t="inlineStr">
        <is>
          <t>Arcos</t>
        </is>
      </c>
      <c r="C599" s="551" t="n">
        <v>45689</v>
      </c>
      <c r="D599" t="inlineStr">
        <is>
          <t>01/2025</t>
        </is>
      </c>
      <c r="E599" t="inlineStr">
        <is>
          <t>APPLE MARTINI</t>
        </is>
      </c>
      <c r="F599" t="inlineStr">
        <is>
          <t>LITRO</t>
        </is>
      </c>
      <c r="G599" t="n">
        <v>0</v>
      </c>
      <c r="H599" t="inlineStr">
        <is>
          <t>BEBIDAS</t>
        </is>
      </c>
      <c r="I599" t="n">
        <v>100.03</v>
      </c>
      <c r="J599" t="n">
        <v>0</v>
      </c>
    </row>
    <row r="600">
      <c r="A600" t="n">
        <v>1774</v>
      </c>
      <c r="B600" t="inlineStr">
        <is>
          <t>Arcos</t>
        </is>
      </c>
      <c r="C600" s="551" t="n">
        <v>45689</v>
      </c>
      <c r="D600" t="inlineStr">
        <is>
          <t>01/2025</t>
        </is>
      </c>
      <c r="E600" t="inlineStr">
        <is>
          <t>APPLE MARTINI</t>
        </is>
      </c>
      <c r="F600" t="inlineStr">
        <is>
          <t>LITRO</t>
        </is>
      </c>
      <c r="G600" t="n">
        <v>13.34</v>
      </c>
      <c r="H600" t="inlineStr">
        <is>
          <t>BEBIDAS</t>
        </is>
      </c>
      <c r="I600" t="n">
        <v>93.31</v>
      </c>
      <c r="J600" t="n">
        <v>1244.76</v>
      </c>
    </row>
    <row r="601">
      <c r="A601" t="n">
        <v>1775</v>
      </c>
      <c r="B601" t="inlineStr">
        <is>
          <t>Arcos</t>
        </is>
      </c>
      <c r="C601" s="551" t="n">
        <v>45689</v>
      </c>
      <c r="D601" t="inlineStr">
        <is>
          <t>01/2025</t>
        </is>
      </c>
      <c r="E601" t="inlineStr">
        <is>
          <t>APPLE MARTINI</t>
        </is>
      </c>
      <c r="F601" t="inlineStr">
        <is>
          <t>LITRO</t>
        </is>
      </c>
      <c r="G601" t="n">
        <v>0</v>
      </c>
      <c r="H601" t="inlineStr">
        <is>
          <t>BEBIDAS</t>
        </is>
      </c>
      <c r="I601" t="n">
        <v>93.31</v>
      </c>
      <c r="J601" t="n">
        <v>0</v>
      </c>
    </row>
    <row r="602">
      <c r="A602" t="n">
        <v>2250</v>
      </c>
      <c r="B602" t="inlineStr">
        <is>
          <t>Arcos</t>
        </is>
      </c>
      <c r="C602" s="551" t="n">
        <v>45717</v>
      </c>
      <c r="D602" t="inlineStr">
        <is>
          <t>02/2025</t>
        </is>
      </c>
      <c r="E602" t="inlineStr">
        <is>
          <t>APPLE MARTINI</t>
        </is>
      </c>
      <c r="F602" t="inlineStr">
        <is>
          <t>LITRO</t>
        </is>
      </c>
      <c r="G602" t="n">
        <v>0</v>
      </c>
      <c r="H602" t="inlineStr">
        <is>
          <t>BEBIDAS</t>
        </is>
      </c>
      <c r="I602" t="n">
        <v>100.03</v>
      </c>
      <c r="J602" t="n">
        <v>0</v>
      </c>
    </row>
    <row r="603">
      <c r="A603" t="n">
        <v>2251</v>
      </c>
      <c r="B603" t="inlineStr">
        <is>
          <t>Arcos</t>
        </is>
      </c>
      <c r="C603" s="551" t="n">
        <v>45717</v>
      </c>
      <c r="D603" t="inlineStr">
        <is>
          <t>02/2025</t>
        </is>
      </c>
      <c r="E603" t="inlineStr">
        <is>
          <t>APPLE MARTINI</t>
        </is>
      </c>
      <c r="F603" t="inlineStr">
        <is>
          <t>LITRO</t>
        </is>
      </c>
      <c r="G603" t="n">
        <v>0</v>
      </c>
      <c r="H603" t="inlineStr">
        <is>
          <t>BEBIDAS</t>
        </is>
      </c>
      <c r="I603" t="n">
        <v>100.03</v>
      </c>
      <c r="J603" t="n">
        <v>0</v>
      </c>
    </row>
    <row r="604">
      <c r="A604" t="n">
        <v>2250</v>
      </c>
      <c r="B604" t="inlineStr">
        <is>
          <t>Arcos</t>
        </is>
      </c>
      <c r="C604" s="551" t="n">
        <v>45717</v>
      </c>
      <c r="D604" t="inlineStr">
        <is>
          <t>02/2025</t>
        </is>
      </c>
      <c r="E604" t="inlineStr">
        <is>
          <t>APPLE MARTINI</t>
        </is>
      </c>
      <c r="F604" t="inlineStr">
        <is>
          <t>LITRO</t>
        </is>
      </c>
      <c r="G604" t="n">
        <v>0</v>
      </c>
      <c r="H604" t="inlineStr">
        <is>
          <t>BEBIDAS</t>
        </is>
      </c>
      <c r="I604" t="n">
        <v>93.31</v>
      </c>
      <c r="J604" t="n">
        <v>0</v>
      </c>
    </row>
    <row r="605">
      <c r="A605" t="n">
        <v>2251</v>
      </c>
      <c r="B605" t="inlineStr">
        <is>
          <t>Arcos</t>
        </is>
      </c>
      <c r="C605" s="551" t="n">
        <v>45717</v>
      </c>
      <c r="D605" t="inlineStr">
        <is>
          <t>02/2025</t>
        </is>
      </c>
      <c r="E605" t="inlineStr">
        <is>
          <t>APPLE MARTINI</t>
        </is>
      </c>
      <c r="F605" t="inlineStr">
        <is>
          <t>LITRO</t>
        </is>
      </c>
      <c r="G605" t="n">
        <v>0</v>
      </c>
      <c r="H605" t="inlineStr">
        <is>
          <t>BEBIDAS</t>
        </is>
      </c>
      <c r="I605" t="n">
        <v>93.31</v>
      </c>
      <c r="J605" t="n">
        <v>0</v>
      </c>
    </row>
    <row r="606">
      <c r="A606" t="n">
        <v>3374</v>
      </c>
      <c r="B606" t="inlineStr">
        <is>
          <t>Arcos</t>
        </is>
      </c>
      <c r="C606" s="551" t="n">
        <v>45748</v>
      </c>
      <c r="D606" t="inlineStr">
        <is>
          <t>03/2025</t>
        </is>
      </c>
      <c r="E606" t="inlineStr">
        <is>
          <t>APPLE MARTINI</t>
        </is>
      </c>
      <c r="F606" t="inlineStr">
        <is>
          <t>LITRO</t>
        </is>
      </c>
      <c r="G606" t="n">
        <v>0.83</v>
      </c>
      <c r="H606" t="inlineStr">
        <is>
          <t>BEBIDAS</t>
        </is>
      </c>
      <c r="I606" t="n">
        <v>93.31</v>
      </c>
      <c r="J606" t="n">
        <v>77.45</v>
      </c>
    </row>
    <row r="607">
      <c r="A607" t="n">
        <v>198</v>
      </c>
      <c r="B607" t="inlineStr">
        <is>
          <t>Arcos</t>
        </is>
      </c>
      <c r="C607" s="551" t="n">
        <v>45597</v>
      </c>
      <c r="D607" t="inlineStr">
        <is>
          <t>10/2024</t>
        </is>
      </c>
      <c r="E607" t="inlineStr">
        <is>
          <t>CASULO</t>
        </is>
      </c>
      <c r="F607" t="inlineStr">
        <is>
          <t>LITRO</t>
        </is>
      </c>
      <c r="G607" t="n">
        <v>15.13</v>
      </c>
      <c r="H607" t="inlineStr">
        <is>
          <t>BEBIDAS</t>
        </is>
      </c>
      <c r="I607" t="n">
        <v>46.62</v>
      </c>
      <c r="J607" t="n">
        <v>705.36</v>
      </c>
    </row>
    <row r="608">
      <c r="A608" t="n">
        <v>298</v>
      </c>
      <c r="B608" t="inlineStr">
        <is>
          <t>Arcos</t>
        </is>
      </c>
      <c r="C608" s="551" t="n">
        <v>45627</v>
      </c>
      <c r="D608" t="inlineStr">
        <is>
          <t>11/2024</t>
        </is>
      </c>
      <c r="E608" t="inlineStr">
        <is>
          <t>CASULO</t>
        </is>
      </c>
      <c r="F608" t="inlineStr">
        <is>
          <t>LITRO</t>
        </is>
      </c>
      <c r="G608" t="n">
        <v>8.16</v>
      </c>
      <c r="H608" t="inlineStr">
        <is>
          <t>BEBIDAS</t>
        </is>
      </c>
      <c r="I608" t="n">
        <v>46.62</v>
      </c>
      <c r="J608" t="n">
        <v>380.42</v>
      </c>
    </row>
    <row r="609">
      <c r="A609" t="n">
        <v>1008</v>
      </c>
      <c r="B609" t="inlineStr">
        <is>
          <t>Arcos</t>
        </is>
      </c>
      <c r="C609" s="551" t="n">
        <v>45658</v>
      </c>
      <c r="D609" t="inlineStr">
        <is>
          <t>12/2024</t>
        </is>
      </c>
      <c r="E609" t="inlineStr">
        <is>
          <t>CASULO</t>
        </is>
      </c>
      <c r="F609" t="inlineStr">
        <is>
          <t>LITRO</t>
        </is>
      </c>
      <c r="G609" t="n">
        <v>1.25</v>
      </c>
      <c r="H609" t="inlineStr">
        <is>
          <t>BEBIDAS</t>
        </is>
      </c>
      <c r="I609" t="n">
        <v>46.62</v>
      </c>
      <c r="J609" t="n">
        <v>58.28</v>
      </c>
    </row>
    <row r="610">
      <c r="A610" t="n">
        <v>1777</v>
      </c>
      <c r="B610" t="inlineStr">
        <is>
          <t>Arcos</t>
        </is>
      </c>
      <c r="C610" s="551" t="n">
        <v>45689</v>
      </c>
      <c r="D610" t="inlineStr">
        <is>
          <t>01/2025</t>
        </is>
      </c>
      <c r="E610" t="inlineStr">
        <is>
          <t>CASULO</t>
        </is>
      </c>
      <c r="F610" t="inlineStr">
        <is>
          <t>LITRO</t>
        </is>
      </c>
      <c r="G610" t="n">
        <v>20.48</v>
      </c>
      <c r="H610" t="inlineStr">
        <is>
          <t>BEBIDAS</t>
        </is>
      </c>
      <c r="I610" t="n">
        <v>46.62</v>
      </c>
      <c r="J610" t="n">
        <v>954.78</v>
      </c>
    </row>
    <row r="611">
      <c r="A611" t="n">
        <v>2253</v>
      </c>
      <c r="B611" t="inlineStr">
        <is>
          <t>Arcos</t>
        </is>
      </c>
      <c r="C611" s="551" t="n">
        <v>45717</v>
      </c>
      <c r="D611" t="inlineStr">
        <is>
          <t>02/2025</t>
        </is>
      </c>
      <c r="E611" t="inlineStr">
        <is>
          <t>CASULO</t>
        </is>
      </c>
      <c r="F611" t="inlineStr">
        <is>
          <t>LITRO</t>
        </is>
      </c>
      <c r="G611" t="n">
        <v>3.56</v>
      </c>
      <c r="H611" t="inlineStr">
        <is>
          <t>BEBIDAS</t>
        </is>
      </c>
      <c r="I611" t="n">
        <v>46.62</v>
      </c>
      <c r="J611" t="n">
        <v>165.97</v>
      </c>
    </row>
    <row r="612">
      <c r="A612" t="n">
        <v>199</v>
      </c>
      <c r="B612" t="inlineStr">
        <is>
          <t>Arcos</t>
        </is>
      </c>
      <c r="C612" s="551" t="n">
        <v>45597</v>
      </c>
      <c r="D612" t="inlineStr">
        <is>
          <t>10/2024</t>
        </is>
      </c>
      <c r="E612" t="inlineStr">
        <is>
          <t>DRY MARTINI</t>
        </is>
      </c>
      <c r="F612" t="inlineStr">
        <is>
          <t>LITRO</t>
        </is>
      </c>
      <c r="G612" t="n">
        <v>0.5</v>
      </c>
      <c r="H612" t="inlineStr">
        <is>
          <t>BEBIDAS</t>
        </is>
      </c>
      <c r="I612" t="n">
        <v>140.22</v>
      </c>
      <c r="J612" t="n">
        <v>70.11</v>
      </c>
    </row>
    <row r="613">
      <c r="A613" t="n">
        <v>299</v>
      </c>
      <c r="B613" t="inlineStr">
        <is>
          <t>Arcos</t>
        </is>
      </c>
      <c r="C613" s="551" t="n">
        <v>45627</v>
      </c>
      <c r="D613" t="inlineStr">
        <is>
          <t>11/2024</t>
        </is>
      </c>
      <c r="E613" t="inlineStr">
        <is>
          <t>DRY MARTINI</t>
        </is>
      </c>
      <c r="F613" t="inlineStr">
        <is>
          <t>LITRO</t>
        </is>
      </c>
      <c r="G613" t="n">
        <v>0</v>
      </c>
      <c r="H613" t="inlineStr">
        <is>
          <t>BEBIDAS</t>
        </is>
      </c>
      <c r="I613" t="n">
        <v>140.22</v>
      </c>
      <c r="J613" t="n">
        <v>0</v>
      </c>
    </row>
    <row r="614">
      <c r="A614" t="n">
        <v>1779</v>
      </c>
      <c r="B614" t="inlineStr">
        <is>
          <t>Arcos</t>
        </is>
      </c>
      <c r="C614" s="551" t="n">
        <v>45689</v>
      </c>
      <c r="D614" t="inlineStr">
        <is>
          <t>01/2025</t>
        </is>
      </c>
      <c r="E614" t="inlineStr">
        <is>
          <t>DRY MARTINI</t>
        </is>
      </c>
      <c r="F614" t="inlineStr">
        <is>
          <t>LITRO</t>
        </is>
      </c>
      <c r="G614" t="n">
        <v>0</v>
      </c>
      <c r="H614" t="inlineStr">
        <is>
          <t>BEBIDAS</t>
        </is>
      </c>
      <c r="I614" t="n">
        <v>140.22</v>
      </c>
      <c r="J614" t="n">
        <v>0</v>
      </c>
    </row>
    <row r="615">
      <c r="A615" t="n">
        <v>2255</v>
      </c>
      <c r="B615" t="inlineStr">
        <is>
          <t>Arcos</t>
        </is>
      </c>
      <c r="C615" s="551" t="n">
        <v>45717</v>
      </c>
      <c r="D615" t="inlineStr">
        <is>
          <t>02/2025</t>
        </is>
      </c>
      <c r="E615" t="inlineStr">
        <is>
          <t>DRY MARTINI</t>
        </is>
      </c>
      <c r="F615" t="inlineStr">
        <is>
          <t>LITRO</t>
        </is>
      </c>
      <c r="G615" t="n">
        <v>2.5</v>
      </c>
      <c r="H615" t="inlineStr">
        <is>
          <t>BEBIDAS</t>
        </is>
      </c>
      <c r="I615" t="n">
        <v>140.22</v>
      </c>
      <c r="J615" t="n">
        <v>350.55</v>
      </c>
    </row>
    <row r="616">
      <c r="A616" t="n">
        <v>3375</v>
      </c>
      <c r="B616" t="inlineStr">
        <is>
          <t>Arcos</t>
        </is>
      </c>
      <c r="C616" s="551" t="n">
        <v>45748</v>
      </c>
      <c r="D616" t="inlineStr">
        <is>
          <t>03/2025</t>
        </is>
      </c>
      <c r="E616" t="inlineStr">
        <is>
          <t>DRY MARTINI</t>
        </is>
      </c>
      <c r="F616" t="inlineStr">
        <is>
          <t>LITRO</t>
        </is>
      </c>
      <c r="G616" t="n">
        <v>1.7</v>
      </c>
      <c r="H616" t="inlineStr">
        <is>
          <t>BEBIDAS</t>
        </is>
      </c>
      <c r="I616" t="n">
        <v>140.22</v>
      </c>
      <c r="J616" t="n">
        <v>238.37</v>
      </c>
    </row>
    <row r="617">
      <c r="A617" t="n">
        <v>5122</v>
      </c>
      <c r="B617" t="inlineStr">
        <is>
          <t>Arcos</t>
        </is>
      </c>
      <c r="C617" s="551" t="n">
        <v>45839</v>
      </c>
      <c r="D617" t="inlineStr">
        <is>
          <t>06/2025</t>
        </is>
      </c>
      <c r="E617" t="inlineStr">
        <is>
          <t>DRY MARTINI</t>
        </is>
      </c>
      <c r="F617" t="inlineStr">
        <is>
          <t>LITRO</t>
        </is>
      </c>
      <c r="G617" t="n">
        <v>1.7</v>
      </c>
      <c r="H617" t="inlineStr">
        <is>
          <t>BEBIDAS</t>
        </is>
      </c>
      <c r="I617" t="n">
        <v>140.22</v>
      </c>
      <c r="J617" t="n">
        <v>238.37</v>
      </c>
    </row>
    <row r="618">
      <c r="A618" t="n">
        <v>10892</v>
      </c>
      <c r="B618" t="inlineStr">
        <is>
          <t>Arcos</t>
        </is>
      </c>
      <c r="C618" s="551" t="n">
        <v>46174</v>
      </c>
      <c r="D618" t="inlineStr">
        <is>
          <t>05/2026</t>
        </is>
      </c>
      <c r="E618" t="inlineStr">
        <is>
          <t>DRY MARTINI</t>
        </is>
      </c>
      <c r="F618" t="inlineStr">
        <is>
          <t>LITRO</t>
        </is>
      </c>
      <c r="G618" t="n">
        <v>0.55</v>
      </c>
      <c r="H618" t="inlineStr">
        <is>
          <t>BEBIDAS</t>
        </is>
      </c>
      <c r="I618" t="n">
        <v>150.05</v>
      </c>
      <c r="J618" t="n">
        <v>82.53</v>
      </c>
    </row>
    <row r="619">
      <c r="A619" t="n">
        <v>200</v>
      </c>
      <c r="B619" t="inlineStr">
        <is>
          <t>Arcos</t>
        </is>
      </c>
      <c r="C619" s="551" t="n">
        <v>45597</v>
      </c>
      <c r="D619" t="inlineStr">
        <is>
          <t>10/2024</t>
        </is>
      </c>
      <c r="E619" t="inlineStr">
        <is>
          <t>FANTASMÁTICA</t>
        </is>
      </c>
      <c r="F619" t="inlineStr">
        <is>
          <t>LITRO</t>
        </is>
      </c>
      <c r="G619" t="n">
        <v>13.5</v>
      </c>
      <c r="H619" t="inlineStr">
        <is>
          <t>BEBIDAS</t>
        </is>
      </c>
      <c r="I619" t="n">
        <v>68.56999999999999</v>
      </c>
      <c r="J619" t="n">
        <v>925.7</v>
      </c>
    </row>
    <row r="620">
      <c r="A620" t="n">
        <v>300</v>
      </c>
      <c r="B620" t="inlineStr">
        <is>
          <t>Arcos</t>
        </is>
      </c>
      <c r="C620" s="551" t="n">
        <v>45627</v>
      </c>
      <c r="D620" t="inlineStr">
        <is>
          <t>11/2024</t>
        </is>
      </c>
      <c r="E620" t="inlineStr">
        <is>
          <t>FANTASMÁTICA</t>
        </is>
      </c>
      <c r="F620" t="inlineStr">
        <is>
          <t>LITRO</t>
        </is>
      </c>
      <c r="G620" t="n">
        <v>12.9</v>
      </c>
      <c r="H620" t="inlineStr">
        <is>
          <t>BEBIDAS</t>
        </is>
      </c>
      <c r="I620" t="n">
        <v>68.56999999999999</v>
      </c>
      <c r="J620" t="n">
        <v>884.55</v>
      </c>
    </row>
    <row r="621">
      <c r="A621" t="n">
        <v>1010</v>
      </c>
      <c r="B621" t="inlineStr">
        <is>
          <t>Arcos</t>
        </is>
      </c>
      <c r="C621" s="551" t="n">
        <v>45658</v>
      </c>
      <c r="D621" t="inlineStr">
        <is>
          <t>12/2024</t>
        </is>
      </c>
      <c r="E621" t="inlineStr">
        <is>
          <t>FANTASMÁTICA</t>
        </is>
      </c>
      <c r="F621" t="inlineStr">
        <is>
          <t>LITRO</t>
        </is>
      </c>
      <c r="G621" t="n">
        <v>18</v>
      </c>
      <c r="H621" t="inlineStr">
        <is>
          <t>BEBIDAS</t>
        </is>
      </c>
      <c r="I621" t="n">
        <v>68.56999999999999</v>
      </c>
      <c r="J621" t="n">
        <v>1234.26</v>
      </c>
    </row>
    <row r="622">
      <c r="A622" t="n">
        <v>1780</v>
      </c>
      <c r="B622" t="inlineStr">
        <is>
          <t>Arcos</t>
        </is>
      </c>
      <c r="C622" s="551" t="n">
        <v>45689</v>
      </c>
      <c r="D622" t="inlineStr">
        <is>
          <t>01/2025</t>
        </is>
      </c>
      <c r="E622" t="inlineStr">
        <is>
          <t>FANTASMÁTICA</t>
        </is>
      </c>
      <c r="F622" t="inlineStr">
        <is>
          <t>LITRO</t>
        </is>
      </c>
      <c r="G622" t="n">
        <v>14.16</v>
      </c>
      <c r="H622" t="inlineStr">
        <is>
          <t>BEBIDAS</t>
        </is>
      </c>
      <c r="I622" t="n">
        <v>68.56999999999999</v>
      </c>
      <c r="J622" t="n">
        <v>970.95</v>
      </c>
    </row>
    <row r="623">
      <c r="A623" t="n">
        <v>2256</v>
      </c>
      <c r="B623" t="inlineStr">
        <is>
          <t>Arcos</t>
        </is>
      </c>
      <c r="C623" s="551" t="n">
        <v>45717</v>
      </c>
      <c r="D623" t="inlineStr">
        <is>
          <t>02/2025</t>
        </is>
      </c>
      <c r="E623" t="inlineStr">
        <is>
          <t>FANTASMÁTICA</t>
        </is>
      </c>
      <c r="F623" t="inlineStr">
        <is>
          <t>LITRO</t>
        </is>
      </c>
      <c r="G623" t="n">
        <v>0</v>
      </c>
      <c r="H623" t="inlineStr">
        <is>
          <t>BEBIDAS</t>
        </is>
      </c>
      <c r="I623" t="n">
        <v>68.56999999999999</v>
      </c>
      <c r="J623" t="n">
        <v>0</v>
      </c>
    </row>
    <row r="624">
      <c r="A624" t="n">
        <v>201</v>
      </c>
      <c r="B624" t="inlineStr">
        <is>
          <t>Arcos</t>
        </is>
      </c>
      <c r="C624" s="551" t="n">
        <v>45597</v>
      </c>
      <c r="D624" t="inlineStr">
        <is>
          <t>10/2024</t>
        </is>
      </c>
      <c r="E624" t="inlineStr">
        <is>
          <t>GEOMETRIA SAGRADA</t>
        </is>
      </c>
      <c r="F624" t="inlineStr">
        <is>
          <t>LITRO</t>
        </is>
      </c>
      <c r="G624" t="n">
        <v>11.29</v>
      </c>
      <c r="H624" t="inlineStr">
        <is>
          <t>BEBIDAS</t>
        </is>
      </c>
      <c r="I624" t="n">
        <v>58.65</v>
      </c>
      <c r="J624" t="n">
        <v>662.16</v>
      </c>
    </row>
    <row r="625">
      <c r="A625" t="n">
        <v>301</v>
      </c>
      <c r="B625" t="inlineStr">
        <is>
          <t>Arcos</t>
        </is>
      </c>
      <c r="C625" s="551" t="n">
        <v>45627</v>
      </c>
      <c r="D625" t="inlineStr">
        <is>
          <t>11/2024</t>
        </is>
      </c>
      <c r="E625" t="inlineStr">
        <is>
          <t>GEOMETRIA SAGRADA</t>
        </is>
      </c>
      <c r="F625" t="inlineStr">
        <is>
          <t>LITRO</t>
        </is>
      </c>
      <c r="G625" t="n">
        <v>13.18</v>
      </c>
      <c r="H625" t="inlineStr">
        <is>
          <t>BEBIDAS</t>
        </is>
      </c>
      <c r="I625" t="n">
        <v>58.65</v>
      </c>
      <c r="J625" t="n">
        <v>773.01</v>
      </c>
    </row>
    <row r="626">
      <c r="A626" t="n">
        <v>1011</v>
      </c>
      <c r="B626" t="inlineStr">
        <is>
          <t>Arcos</t>
        </is>
      </c>
      <c r="C626" s="551" t="n">
        <v>45658</v>
      </c>
      <c r="D626" t="inlineStr">
        <is>
          <t>12/2024</t>
        </is>
      </c>
      <c r="E626" t="inlineStr">
        <is>
          <t>GEOMETRIA SAGRADA</t>
        </is>
      </c>
      <c r="F626" t="inlineStr">
        <is>
          <t>LITRO</t>
        </is>
      </c>
      <c r="G626" t="n">
        <v>6</v>
      </c>
      <c r="H626" t="inlineStr">
        <is>
          <t>BEBIDAS</t>
        </is>
      </c>
      <c r="I626" t="n">
        <v>58.65</v>
      </c>
      <c r="J626" t="n">
        <v>351.9</v>
      </c>
    </row>
    <row r="627">
      <c r="A627" t="n">
        <v>1781</v>
      </c>
      <c r="B627" t="inlineStr">
        <is>
          <t>Arcos</t>
        </is>
      </c>
      <c r="C627" s="551" t="n">
        <v>45689</v>
      </c>
      <c r="D627" t="inlineStr">
        <is>
          <t>01/2025</t>
        </is>
      </c>
      <c r="E627" t="inlineStr">
        <is>
          <t>GEOMETRIA SAGRADA</t>
        </is>
      </c>
      <c r="F627" t="inlineStr">
        <is>
          <t>LITRO</t>
        </is>
      </c>
      <c r="G627" t="n">
        <v>26.82</v>
      </c>
      <c r="H627" t="inlineStr">
        <is>
          <t>BEBIDAS</t>
        </is>
      </c>
      <c r="I627" t="n">
        <v>58.65</v>
      </c>
      <c r="J627" t="n">
        <v>1572.99</v>
      </c>
    </row>
    <row r="628">
      <c r="A628" t="n">
        <v>2257</v>
      </c>
      <c r="B628" t="inlineStr">
        <is>
          <t>Arcos</t>
        </is>
      </c>
      <c r="C628" s="551" t="n">
        <v>45717</v>
      </c>
      <c r="D628" t="inlineStr">
        <is>
          <t>02/2025</t>
        </is>
      </c>
      <c r="E628" t="inlineStr">
        <is>
          <t>GEOMETRIA SAGRADA</t>
        </is>
      </c>
      <c r="F628" t="inlineStr">
        <is>
          <t>LITRO</t>
        </is>
      </c>
      <c r="G628" t="n">
        <v>14.23</v>
      </c>
      <c r="H628" t="inlineStr">
        <is>
          <t>BEBIDAS</t>
        </is>
      </c>
      <c r="I628" t="n">
        <v>58.65</v>
      </c>
      <c r="J628" t="n">
        <v>834.59</v>
      </c>
    </row>
    <row r="629">
      <c r="A629" t="n">
        <v>202</v>
      </c>
      <c r="B629" t="inlineStr">
        <is>
          <t>Arcos</t>
        </is>
      </c>
      <c r="C629" s="551" t="n">
        <v>45597</v>
      </c>
      <c r="D629" t="inlineStr">
        <is>
          <t>10/2024</t>
        </is>
      </c>
      <c r="E629" t="inlineStr">
        <is>
          <t>KINGSTON</t>
        </is>
      </c>
      <c r="F629" t="inlineStr">
        <is>
          <t>LITRO</t>
        </is>
      </c>
      <c r="G629" t="n">
        <v>4.6</v>
      </c>
      <c r="H629" t="inlineStr">
        <is>
          <t>BEBIDAS</t>
        </is>
      </c>
      <c r="I629" t="n">
        <v>203.82</v>
      </c>
      <c r="J629" t="n">
        <v>937.5700000000001</v>
      </c>
    </row>
    <row r="630">
      <c r="A630" t="n">
        <v>302</v>
      </c>
      <c r="B630" t="inlineStr">
        <is>
          <t>Arcos</t>
        </is>
      </c>
      <c r="C630" s="551" t="n">
        <v>45627</v>
      </c>
      <c r="D630" t="inlineStr">
        <is>
          <t>11/2024</t>
        </is>
      </c>
      <c r="E630" t="inlineStr">
        <is>
          <t>KINGSTON</t>
        </is>
      </c>
      <c r="F630" t="inlineStr">
        <is>
          <t>LITRO</t>
        </is>
      </c>
      <c r="G630" t="n">
        <v>3.3</v>
      </c>
      <c r="H630" t="inlineStr">
        <is>
          <t>BEBIDAS</t>
        </is>
      </c>
      <c r="I630" t="n">
        <v>203.82</v>
      </c>
      <c r="J630" t="n">
        <v>672.61</v>
      </c>
    </row>
    <row r="631">
      <c r="A631" t="n">
        <v>1012</v>
      </c>
      <c r="B631" t="inlineStr">
        <is>
          <t>Arcos</t>
        </is>
      </c>
      <c r="C631" s="551" t="n">
        <v>45658</v>
      </c>
      <c r="D631" t="inlineStr">
        <is>
          <t>12/2024</t>
        </is>
      </c>
      <c r="E631" t="inlineStr">
        <is>
          <t>KINGSTON</t>
        </is>
      </c>
      <c r="F631" t="inlineStr">
        <is>
          <t>LITRO</t>
        </is>
      </c>
      <c r="G631" t="n">
        <v>2.15</v>
      </c>
      <c r="H631" t="inlineStr">
        <is>
          <t>BEBIDAS</t>
        </is>
      </c>
      <c r="I631" t="n">
        <v>203.82</v>
      </c>
      <c r="J631" t="n">
        <v>438.21</v>
      </c>
    </row>
    <row r="632">
      <c r="A632" t="n">
        <v>1784</v>
      </c>
      <c r="B632" t="inlineStr">
        <is>
          <t>Arcos</t>
        </is>
      </c>
      <c r="C632" s="551" t="n">
        <v>45689</v>
      </c>
      <c r="D632" t="inlineStr">
        <is>
          <t>01/2025</t>
        </is>
      </c>
      <c r="E632" t="inlineStr">
        <is>
          <t>KINGSTON</t>
        </is>
      </c>
      <c r="F632" t="inlineStr">
        <is>
          <t>LITRO</t>
        </is>
      </c>
      <c r="G632" t="n">
        <v>4.71</v>
      </c>
      <c r="H632" t="inlineStr">
        <is>
          <t>BEBIDAS</t>
        </is>
      </c>
      <c r="I632" t="n">
        <v>203.82</v>
      </c>
      <c r="J632" t="n">
        <v>959.99</v>
      </c>
    </row>
    <row r="633">
      <c r="A633" t="n">
        <v>2260</v>
      </c>
      <c r="B633" t="inlineStr">
        <is>
          <t>Arcos</t>
        </is>
      </c>
      <c r="C633" s="551" t="n">
        <v>45717</v>
      </c>
      <c r="D633" t="inlineStr">
        <is>
          <t>02/2025</t>
        </is>
      </c>
      <c r="E633" t="inlineStr">
        <is>
          <t>KINGSTON</t>
        </is>
      </c>
      <c r="F633" t="inlineStr">
        <is>
          <t>LITRO</t>
        </is>
      </c>
      <c r="G633" t="n">
        <v>3.43</v>
      </c>
      <c r="H633" t="inlineStr">
        <is>
          <t>BEBIDAS</t>
        </is>
      </c>
      <c r="I633" t="n">
        <v>203.82</v>
      </c>
      <c r="J633" t="n">
        <v>699.1</v>
      </c>
    </row>
    <row r="634">
      <c r="A634" t="n">
        <v>3377</v>
      </c>
      <c r="B634" t="inlineStr">
        <is>
          <t>Arcos</t>
        </is>
      </c>
      <c r="C634" s="551" t="n">
        <v>45748</v>
      </c>
      <c r="D634" t="inlineStr">
        <is>
          <t>03/2025</t>
        </is>
      </c>
      <c r="E634" t="inlineStr">
        <is>
          <t>KINGSTON</t>
        </is>
      </c>
      <c r="F634" t="inlineStr">
        <is>
          <t>LITRO</t>
        </is>
      </c>
      <c r="G634" t="n">
        <v>1.5</v>
      </c>
      <c r="H634" t="inlineStr">
        <is>
          <t>BEBIDAS</t>
        </is>
      </c>
      <c r="I634" t="n">
        <v>203.82</v>
      </c>
      <c r="J634" t="n">
        <v>305.73</v>
      </c>
    </row>
    <row r="635">
      <c r="A635" t="n">
        <v>4109</v>
      </c>
      <c r="B635" t="inlineStr">
        <is>
          <t>Arcos</t>
        </is>
      </c>
      <c r="C635" s="551" t="n">
        <v>45778</v>
      </c>
      <c r="D635" t="inlineStr">
        <is>
          <t>04/2025</t>
        </is>
      </c>
      <c r="E635" t="inlineStr">
        <is>
          <t>KINGSTON</t>
        </is>
      </c>
      <c r="F635" t="inlineStr">
        <is>
          <t>LITRO</t>
        </is>
      </c>
      <c r="G635" t="n">
        <v>0.72</v>
      </c>
      <c r="H635" t="inlineStr">
        <is>
          <t>BEBIDAS</t>
        </is>
      </c>
      <c r="I635" t="n">
        <v>203.82</v>
      </c>
      <c r="J635" t="n">
        <v>146.75</v>
      </c>
    </row>
    <row r="636">
      <c r="A636" t="n">
        <v>203</v>
      </c>
      <c r="B636" t="inlineStr">
        <is>
          <t>Arcos</t>
        </is>
      </c>
      <c r="C636" s="551" t="n">
        <v>45597</v>
      </c>
      <c r="D636" t="inlineStr">
        <is>
          <t>10/2024</t>
        </is>
      </c>
      <c r="E636" t="inlineStr">
        <is>
          <t>MAMIE TAYLOR</t>
        </is>
      </c>
      <c r="F636" t="inlineStr">
        <is>
          <t>LITRO</t>
        </is>
      </c>
      <c r="G636" t="n">
        <v>86</v>
      </c>
      <c r="H636" t="inlineStr">
        <is>
          <t>BEBIDAS</t>
        </is>
      </c>
      <c r="I636" t="n">
        <v>38.58</v>
      </c>
      <c r="J636" t="n">
        <v>3317.88</v>
      </c>
    </row>
    <row r="637">
      <c r="A637" t="n">
        <v>303</v>
      </c>
      <c r="B637" t="inlineStr">
        <is>
          <t>Arcos</t>
        </is>
      </c>
      <c r="C637" s="551" t="n">
        <v>45627</v>
      </c>
      <c r="D637" t="inlineStr">
        <is>
          <t>11/2024</t>
        </is>
      </c>
      <c r="E637" t="inlineStr">
        <is>
          <t>MAMIE TAYLOR</t>
        </is>
      </c>
      <c r="F637" t="inlineStr">
        <is>
          <t>LITRO</t>
        </is>
      </c>
      <c r="G637" t="n">
        <v>9.23</v>
      </c>
      <c r="H637" t="inlineStr">
        <is>
          <t>BEBIDAS</t>
        </is>
      </c>
      <c r="I637" t="n">
        <v>38.58</v>
      </c>
      <c r="J637" t="n">
        <v>356.09</v>
      </c>
    </row>
    <row r="638">
      <c r="A638" t="n">
        <v>1013</v>
      </c>
      <c r="B638" t="inlineStr">
        <is>
          <t>Arcos</t>
        </is>
      </c>
      <c r="C638" s="551" t="n">
        <v>45658</v>
      </c>
      <c r="D638" t="inlineStr">
        <is>
          <t>12/2024</t>
        </is>
      </c>
      <c r="E638" t="inlineStr">
        <is>
          <t>MAMIE TAYLOR</t>
        </is>
      </c>
      <c r="F638" t="inlineStr">
        <is>
          <t>LITRO</t>
        </is>
      </c>
      <c r="G638" t="n">
        <v>7.3</v>
      </c>
      <c r="H638" t="inlineStr">
        <is>
          <t>BEBIDAS</t>
        </is>
      </c>
      <c r="I638" t="n">
        <v>38.58</v>
      </c>
      <c r="J638" t="n">
        <v>281.63</v>
      </c>
    </row>
    <row r="639">
      <c r="A639" t="n">
        <v>1785</v>
      </c>
      <c r="B639" t="inlineStr">
        <is>
          <t>Arcos</t>
        </is>
      </c>
      <c r="C639" s="551" t="n">
        <v>45689</v>
      </c>
      <c r="D639" t="inlineStr">
        <is>
          <t>01/2025</t>
        </is>
      </c>
      <c r="E639" t="inlineStr">
        <is>
          <t>MAMIE TAYLOR</t>
        </is>
      </c>
      <c r="F639" t="inlineStr">
        <is>
          <t>LITRO</t>
        </is>
      </c>
      <c r="G639" t="n">
        <v>11.09</v>
      </c>
      <c r="H639" t="inlineStr">
        <is>
          <t>BEBIDAS</t>
        </is>
      </c>
      <c r="I639" t="n">
        <v>38.58</v>
      </c>
      <c r="J639" t="n">
        <v>427.85</v>
      </c>
    </row>
    <row r="640">
      <c r="A640" t="n">
        <v>2261</v>
      </c>
      <c r="B640" t="inlineStr">
        <is>
          <t>Arcos</t>
        </is>
      </c>
      <c r="C640" s="551" t="n">
        <v>45717</v>
      </c>
      <c r="D640" t="inlineStr">
        <is>
          <t>02/2025</t>
        </is>
      </c>
      <c r="E640" t="inlineStr">
        <is>
          <t>MAMIE TAYLOR</t>
        </is>
      </c>
      <c r="F640" t="inlineStr">
        <is>
          <t>LITRO</t>
        </is>
      </c>
      <c r="G640" t="n">
        <v>4.2</v>
      </c>
      <c r="H640" t="inlineStr">
        <is>
          <t>BEBIDAS</t>
        </is>
      </c>
      <c r="I640" t="n">
        <v>38.58</v>
      </c>
      <c r="J640" t="n">
        <v>162.04</v>
      </c>
    </row>
    <row r="641">
      <c r="A641" t="n">
        <v>3378</v>
      </c>
      <c r="B641" t="inlineStr">
        <is>
          <t>Arcos</t>
        </is>
      </c>
      <c r="C641" s="551" t="n">
        <v>45748</v>
      </c>
      <c r="D641" t="inlineStr">
        <is>
          <t>03/2025</t>
        </is>
      </c>
      <c r="E641" t="inlineStr">
        <is>
          <t>MAMIE TAYLOR</t>
        </is>
      </c>
      <c r="F641" t="inlineStr">
        <is>
          <t>LITRO</t>
        </is>
      </c>
      <c r="G641" t="n">
        <v>1.72</v>
      </c>
      <c r="H641" t="inlineStr">
        <is>
          <t>BEBIDAS</t>
        </is>
      </c>
      <c r="I641" t="n">
        <v>38.58</v>
      </c>
      <c r="J641" t="n">
        <v>66.36</v>
      </c>
    </row>
    <row r="642">
      <c r="A642" t="n">
        <v>204</v>
      </c>
      <c r="B642" t="inlineStr">
        <is>
          <t>Arcos</t>
        </is>
      </c>
      <c r="C642" s="551" t="n">
        <v>45597</v>
      </c>
      <c r="D642" t="inlineStr">
        <is>
          <t>10/2024</t>
        </is>
      </c>
      <c r="E642" t="inlineStr">
        <is>
          <t>MARTINEZ</t>
        </is>
      </c>
      <c r="F642" t="inlineStr">
        <is>
          <t>LITRO</t>
        </is>
      </c>
      <c r="G642" t="n">
        <v>6.08</v>
      </c>
      <c r="H642" t="inlineStr">
        <is>
          <t>BEBIDAS</t>
        </is>
      </c>
      <c r="I642" t="n">
        <v>193.41</v>
      </c>
      <c r="J642" t="n">
        <v>1175.93</v>
      </c>
    </row>
    <row r="643">
      <c r="A643" t="n">
        <v>304</v>
      </c>
      <c r="B643" t="inlineStr">
        <is>
          <t>Arcos</t>
        </is>
      </c>
      <c r="C643" s="551" t="n">
        <v>45627</v>
      </c>
      <c r="D643" t="inlineStr">
        <is>
          <t>11/2024</t>
        </is>
      </c>
      <c r="E643" t="inlineStr">
        <is>
          <t>MARTINEZ</t>
        </is>
      </c>
      <c r="F643" t="inlineStr">
        <is>
          <t>LITRO</t>
        </is>
      </c>
      <c r="G643" t="n">
        <v>4.26</v>
      </c>
      <c r="H643" t="inlineStr">
        <is>
          <t>BEBIDAS</t>
        </is>
      </c>
      <c r="I643" t="n">
        <v>193.41</v>
      </c>
      <c r="J643" t="n">
        <v>823.9299999999999</v>
      </c>
    </row>
    <row r="644">
      <c r="A644" t="n">
        <v>1014</v>
      </c>
      <c r="B644" t="inlineStr">
        <is>
          <t>Arcos</t>
        </is>
      </c>
      <c r="C644" s="551" t="n">
        <v>45658</v>
      </c>
      <c r="D644" t="inlineStr">
        <is>
          <t>12/2024</t>
        </is>
      </c>
      <c r="E644" t="inlineStr">
        <is>
          <t>MARTINEZ</t>
        </is>
      </c>
      <c r="F644" t="inlineStr">
        <is>
          <t>LITRO</t>
        </is>
      </c>
      <c r="G644" t="n">
        <v>3.07</v>
      </c>
      <c r="H644" t="inlineStr">
        <is>
          <t>BEBIDAS</t>
        </is>
      </c>
      <c r="I644" t="n">
        <v>193.41</v>
      </c>
      <c r="J644" t="n">
        <v>593.77</v>
      </c>
    </row>
    <row r="645">
      <c r="A645" t="n">
        <v>1787</v>
      </c>
      <c r="B645" t="inlineStr">
        <is>
          <t>Arcos</t>
        </is>
      </c>
      <c r="C645" s="551" t="n">
        <v>45689</v>
      </c>
      <c r="D645" t="inlineStr">
        <is>
          <t>01/2025</t>
        </is>
      </c>
      <c r="E645" t="inlineStr">
        <is>
          <t>MARTINEZ</t>
        </is>
      </c>
      <c r="F645" t="inlineStr">
        <is>
          <t>LITRO</t>
        </is>
      </c>
      <c r="G645" t="n">
        <v>2</v>
      </c>
      <c r="H645" t="inlineStr">
        <is>
          <t>BEBIDAS</t>
        </is>
      </c>
      <c r="I645" t="n">
        <v>193.41</v>
      </c>
      <c r="J645" t="n">
        <v>386.82</v>
      </c>
    </row>
    <row r="646">
      <c r="A646" t="n">
        <v>2263</v>
      </c>
      <c r="B646" t="inlineStr">
        <is>
          <t>Arcos</t>
        </is>
      </c>
      <c r="C646" s="551" t="n">
        <v>45717</v>
      </c>
      <c r="D646" t="inlineStr">
        <is>
          <t>02/2025</t>
        </is>
      </c>
      <c r="E646" t="inlineStr">
        <is>
          <t>MARTINEZ</t>
        </is>
      </c>
      <c r="F646" t="inlineStr">
        <is>
          <t>LITRO</t>
        </is>
      </c>
      <c r="G646" t="n">
        <v>0.86</v>
      </c>
      <c r="H646" t="inlineStr">
        <is>
          <t>BEBIDAS</t>
        </is>
      </c>
      <c r="I646" t="n">
        <v>193.41</v>
      </c>
      <c r="J646" t="n">
        <v>166.33</v>
      </c>
    </row>
    <row r="647">
      <c r="A647" t="n">
        <v>3379</v>
      </c>
      <c r="B647" t="inlineStr">
        <is>
          <t>Arcos</t>
        </is>
      </c>
      <c r="C647" s="551" t="n">
        <v>45748</v>
      </c>
      <c r="D647" t="inlineStr">
        <is>
          <t>03/2025</t>
        </is>
      </c>
      <c r="E647" t="inlineStr">
        <is>
          <t>MARTINEZ</t>
        </is>
      </c>
      <c r="F647" t="inlineStr">
        <is>
          <t>LITRO</t>
        </is>
      </c>
      <c r="G647" t="n">
        <v>2</v>
      </c>
      <c r="H647" t="inlineStr">
        <is>
          <t>BEBIDAS</t>
        </is>
      </c>
      <c r="I647" t="n">
        <v>193.41</v>
      </c>
      <c r="J647" t="n">
        <v>386.82</v>
      </c>
    </row>
    <row r="648">
      <c r="A648" t="n">
        <v>4110</v>
      </c>
      <c r="B648" t="inlineStr">
        <is>
          <t>Arcos</t>
        </is>
      </c>
      <c r="C648" s="551" t="n">
        <v>45778</v>
      </c>
      <c r="D648" t="inlineStr">
        <is>
          <t>04/2025</t>
        </is>
      </c>
      <c r="E648" t="inlineStr">
        <is>
          <t>MARTINEZ</t>
        </is>
      </c>
      <c r="F648" t="inlineStr">
        <is>
          <t>LITRO</t>
        </is>
      </c>
      <c r="G648" t="n">
        <v>1.89</v>
      </c>
      <c r="H648" t="inlineStr">
        <is>
          <t>BEBIDAS</t>
        </is>
      </c>
      <c r="I648" t="n">
        <v>193.41</v>
      </c>
      <c r="J648" t="n">
        <v>365.54</v>
      </c>
    </row>
    <row r="649">
      <c r="A649" t="n">
        <v>205</v>
      </c>
      <c r="B649" t="inlineStr">
        <is>
          <t>Arcos</t>
        </is>
      </c>
      <c r="C649" s="551" t="n">
        <v>45597</v>
      </c>
      <c r="D649" t="inlineStr">
        <is>
          <t>10/2024</t>
        </is>
      </c>
      <c r="E649" t="inlineStr">
        <is>
          <t>NEGRONI</t>
        </is>
      </c>
      <c r="F649" t="inlineStr">
        <is>
          <t>LITRO</t>
        </is>
      </c>
      <c r="G649" t="n">
        <v>5.94</v>
      </c>
      <c r="H649" t="inlineStr">
        <is>
          <t>BEBIDAS</t>
        </is>
      </c>
      <c r="I649" t="n">
        <v>99.54000000000001</v>
      </c>
      <c r="J649" t="n">
        <v>591.27</v>
      </c>
    </row>
    <row r="650">
      <c r="A650" t="n">
        <v>305</v>
      </c>
      <c r="B650" t="inlineStr">
        <is>
          <t>Arcos</t>
        </is>
      </c>
      <c r="C650" s="551" t="n">
        <v>45627</v>
      </c>
      <c r="D650" t="inlineStr">
        <is>
          <t>11/2024</t>
        </is>
      </c>
      <c r="E650" t="inlineStr">
        <is>
          <t>NEGRONI</t>
        </is>
      </c>
      <c r="F650" t="inlineStr">
        <is>
          <t>LITRO</t>
        </is>
      </c>
      <c r="G650" t="n">
        <v>11.25</v>
      </c>
      <c r="H650" t="inlineStr">
        <is>
          <t>BEBIDAS</t>
        </is>
      </c>
      <c r="I650" t="n">
        <v>99.54000000000001</v>
      </c>
      <c r="J650" t="n">
        <v>1119.83</v>
      </c>
    </row>
    <row r="651">
      <c r="A651" t="n">
        <v>893</v>
      </c>
      <c r="B651" t="inlineStr">
        <is>
          <t>Arcos</t>
        </is>
      </c>
      <c r="C651" s="551" t="n">
        <v>45627</v>
      </c>
      <c r="D651" t="inlineStr">
        <is>
          <t>11/2024</t>
        </is>
      </c>
      <c r="E651" t="inlineStr">
        <is>
          <t>NEGRONI</t>
        </is>
      </c>
      <c r="F651" t="inlineStr">
        <is>
          <t>LITRO</t>
        </is>
      </c>
      <c r="G651" t="n">
        <v>3.3</v>
      </c>
      <c r="H651" t="inlineStr">
        <is>
          <t>BEBIDAS</t>
        </is>
      </c>
      <c r="I651" t="n">
        <v>99.54000000000001</v>
      </c>
      <c r="J651" t="n">
        <v>328.48</v>
      </c>
    </row>
    <row r="652">
      <c r="A652" t="n">
        <v>305</v>
      </c>
      <c r="B652" t="inlineStr">
        <is>
          <t>Arcos</t>
        </is>
      </c>
      <c r="C652" s="551" t="n">
        <v>45627</v>
      </c>
      <c r="D652" t="inlineStr">
        <is>
          <t>11/2024</t>
        </is>
      </c>
      <c r="E652" t="inlineStr">
        <is>
          <t>NEGRONI</t>
        </is>
      </c>
      <c r="F652" t="inlineStr">
        <is>
          <t>LITRO</t>
        </is>
      </c>
      <c r="G652" t="n">
        <v>11.25</v>
      </c>
      <c r="H652" t="inlineStr">
        <is>
          <t>BEBIDAS</t>
        </is>
      </c>
      <c r="I652" t="n">
        <v>85</v>
      </c>
      <c r="J652" t="n">
        <v>956.25</v>
      </c>
    </row>
    <row r="653">
      <c r="A653" t="n">
        <v>893</v>
      </c>
      <c r="B653" t="inlineStr">
        <is>
          <t>Arcos</t>
        </is>
      </c>
      <c r="C653" s="551" t="n">
        <v>45627</v>
      </c>
      <c r="D653" t="inlineStr">
        <is>
          <t>11/2024</t>
        </is>
      </c>
      <c r="E653" t="inlineStr">
        <is>
          <t>NEGRONI</t>
        </is>
      </c>
      <c r="F653" t="inlineStr">
        <is>
          <t>LITRO</t>
        </is>
      </c>
      <c r="G653" t="n">
        <v>3.3</v>
      </c>
      <c r="H653" t="inlineStr">
        <is>
          <t>BEBIDAS</t>
        </is>
      </c>
      <c r="I653" t="n">
        <v>85</v>
      </c>
      <c r="J653" t="n">
        <v>280.5</v>
      </c>
    </row>
    <row r="654">
      <c r="A654" t="n">
        <v>953</v>
      </c>
      <c r="B654" t="inlineStr">
        <is>
          <t>Arcos</t>
        </is>
      </c>
      <c r="C654" s="551" t="n">
        <v>45658</v>
      </c>
      <c r="D654" t="inlineStr">
        <is>
          <t>12/2024</t>
        </is>
      </c>
      <c r="E654" t="inlineStr">
        <is>
          <t>NEGRONI</t>
        </is>
      </c>
      <c r="F654" t="inlineStr">
        <is>
          <t>LITRO</t>
        </is>
      </c>
      <c r="G654" t="n">
        <v>5</v>
      </c>
      <c r="H654" t="inlineStr">
        <is>
          <t>BEBIDAS</t>
        </is>
      </c>
      <c r="I654" t="n">
        <v>99.54000000000001</v>
      </c>
      <c r="J654" t="n">
        <v>497.7</v>
      </c>
    </row>
    <row r="655">
      <c r="A655" t="n">
        <v>1015</v>
      </c>
      <c r="B655" t="inlineStr">
        <is>
          <t>Arcos</t>
        </is>
      </c>
      <c r="C655" s="551" t="n">
        <v>45658</v>
      </c>
      <c r="D655" t="inlineStr">
        <is>
          <t>12/2024</t>
        </is>
      </c>
      <c r="E655" t="inlineStr">
        <is>
          <t>NEGRONI</t>
        </is>
      </c>
      <c r="F655" t="inlineStr">
        <is>
          <t>LITRO</t>
        </is>
      </c>
      <c r="G655" t="n">
        <v>9.800000000000001</v>
      </c>
      <c r="H655" t="inlineStr">
        <is>
          <t>BEBIDAS</t>
        </is>
      </c>
      <c r="I655" t="n">
        <v>99.54000000000001</v>
      </c>
      <c r="J655" t="n">
        <v>975.49</v>
      </c>
    </row>
    <row r="656">
      <c r="A656" t="n">
        <v>953</v>
      </c>
      <c r="B656" t="inlineStr">
        <is>
          <t>Arcos</t>
        </is>
      </c>
      <c r="C656" s="551" t="n">
        <v>45658</v>
      </c>
      <c r="D656" t="inlineStr">
        <is>
          <t>12/2024</t>
        </is>
      </c>
      <c r="E656" t="inlineStr">
        <is>
          <t>NEGRONI</t>
        </is>
      </c>
      <c r="F656" t="inlineStr">
        <is>
          <t>LITRO</t>
        </is>
      </c>
      <c r="G656" t="n">
        <v>5</v>
      </c>
      <c r="H656" t="inlineStr">
        <is>
          <t>BEBIDAS</t>
        </is>
      </c>
      <c r="I656" t="n">
        <v>85</v>
      </c>
      <c r="J656" t="n">
        <v>425</v>
      </c>
    </row>
    <row r="657">
      <c r="A657" t="n">
        <v>1015</v>
      </c>
      <c r="B657" t="inlineStr">
        <is>
          <t>Arcos</t>
        </is>
      </c>
      <c r="C657" s="551" t="n">
        <v>45658</v>
      </c>
      <c r="D657" t="inlineStr">
        <is>
          <t>12/2024</t>
        </is>
      </c>
      <c r="E657" t="inlineStr">
        <is>
          <t>NEGRONI</t>
        </is>
      </c>
      <c r="F657" t="inlineStr">
        <is>
          <t>LITRO</t>
        </is>
      </c>
      <c r="G657" t="n">
        <v>9.800000000000001</v>
      </c>
      <c r="H657" t="inlineStr">
        <is>
          <t>BEBIDAS</t>
        </is>
      </c>
      <c r="I657" t="n">
        <v>85</v>
      </c>
      <c r="J657" t="n">
        <v>833</v>
      </c>
    </row>
    <row r="658">
      <c r="A658" t="n">
        <v>1788</v>
      </c>
      <c r="B658" t="inlineStr">
        <is>
          <t>Arcos</t>
        </is>
      </c>
      <c r="C658" s="551" t="n">
        <v>45689</v>
      </c>
      <c r="D658" t="inlineStr">
        <is>
          <t>01/2025</t>
        </is>
      </c>
      <c r="E658" t="inlineStr">
        <is>
          <t>NEGRONI</t>
        </is>
      </c>
      <c r="F658" t="inlineStr">
        <is>
          <t>LITRO</t>
        </is>
      </c>
      <c r="G658" t="n">
        <v>6.07</v>
      </c>
      <c r="H658" t="inlineStr">
        <is>
          <t>BEBIDAS</t>
        </is>
      </c>
      <c r="I658" t="n">
        <v>99.54000000000001</v>
      </c>
      <c r="J658" t="n">
        <v>604.21</v>
      </c>
    </row>
    <row r="659">
      <c r="A659" t="n">
        <v>1789</v>
      </c>
      <c r="B659" t="inlineStr">
        <is>
          <t>Arcos</t>
        </is>
      </c>
      <c r="C659" s="551" t="n">
        <v>45689</v>
      </c>
      <c r="D659" t="inlineStr">
        <is>
          <t>01/2025</t>
        </is>
      </c>
      <c r="E659" t="inlineStr">
        <is>
          <t>NEGRONI</t>
        </is>
      </c>
      <c r="F659" t="inlineStr">
        <is>
          <t>LITRO</t>
        </is>
      </c>
      <c r="G659" t="n">
        <v>0</v>
      </c>
      <c r="H659" t="inlineStr">
        <is>
          <t>BEBIDAS</t>
        </is>
      </c>
      <c r="I659" t="n">
        <v>99.54000000000001</v>
      </c>
      <c r="J659" t="n">
        <v>0</v>
      </c>
    </row>
    <row r="660">
      <c r="A660" t="n">
        <v>1788</v>
      </c>
      <c r="B660" t="inlineStr">
        <is>
          <t>Arcos</t>
        </is>
      </c>
      <c r="C660" s="551" t="n">
        <v>45689</v>
      </c>
      <c r="D660" t="inlineStr">
        <is>
          <t>01/2025</t>
        </is>
      </c>
      <c r="E660" t="inlineStr">
        <is>
          <t>NEGRONI</t>
        </is>
      </c>
      <c r="F660" t="inlineStr">
        <is>
          <t>LITRO</t>
        </is>
      </c>
      <c r="G660" t="n">
        <v>6.07</v>
      </c>
      <c r="H660" t="inlineStr">
        <is>
          <t>BEBIDAS</t>
        </is>
      </c>
      <c r="I660" t="n">
        <v>85</v>
      </c>
      <c r="J660" t="n">
        <v>515.95</v>
      </c>
    </row>
    <row r="661">
      <c r="A661" t="n">
        <v>1789</v>
      </c>
      <c r="B661" t="inlineStr">
        <is>
          <t>Arcos</t>
        </is>
      </c>
      <c r="C661" s="551" t="n">
        <v>45689</v>
      </c>
      <c r="D661" t="inlineStr">
        <is>
          <t>01/2025</t>
        </is>
      </c>
      <c r="E661" t="inlineStr">
        <is>
          <t>NEGRONI</t>
        </is>
      </c>
      <c r="F661" t="inlineStr">
        <is>
          <t>LITRO</t>
        </is>
      </c>
      <c r="G661" t="n">
        <v>0</v>
      </c>
      <c r="H661" t="inlineStr">
        <is>
          <t>BEBIDAS</t>
        </is>
      </c>
      <c r="I661" t="n">
        <v>85</v>
      </c>
      <c r="J661" t="n">
        <v>0</v>
      </c>
    </row>
    <row r="662">
      <c r="A662" t="n">
        <v>2264</v>
      </c>
      <c r="B662" t="inlineStr">
        <is>
          <t>Arcos</t>
        </is>
      </c>
      <c r="C662" s="551" t="n">
        <v>45717</v>
      </c>
      <c r="D662" t="inlineStr">
        <is>
          <t>02/2025</t>
        </is>
      </c>
      <c r="E662" t="inlineStr">
        <is>
          <t>NEGRONI</t>
        </is>
      </c>
      <c r="F662" t="inlineStr">
        <is>
          <t>LITRO</t>
        </is>
      </c>
      <c r="G662" t="n">
        <v>4.7</v>
      </c>
      <c r="H662" t="inlineStr">
        <is>
          <t>BEBIDAS</t>
        </is>
      </c>
      <c r="I662" t="n">
        <v>99.54000000000001</v>
      </c>
      <c r="J662" t="n">
        <v>467.84</v>
      </c>
    </row>
    <row r="663">
      <c r="A663" t="n">
        <v>2265</v>
      </c>
      <c r="B663" t="inlineStr">
        <is>
          <t>Arcos</t>
        </is>
      </c>
      <c r="C663" s="551" t="n">
        <v>45717</v>
      </c>
      <c r="D663" t="inlineStr">
        <is>
          <t>02/2025</t>
        </is>
      </c>
      <c r="E663" t="inlineStr">
        <is>
          <t>NEGRONI</t>
        </is>
      </c>
      <c r="F663" t="inlineStr">
        <is>
          <t>LITRO</t>
        </is>
      </c>
      <c r="G663" t="n">
        <v>4.7</v>
      </c>
      <c r="H663" t="inlineStr">
        <is>
          <t>BEBIDAS</t>
        </is>
      </c>
      <c r="I663" t="n">
        <v>99.54000000000001</v>
      </c>
      <c r="J663" t="n">
        <v>467.84</v>
      </c>
    </row>
    <row r="664">
      <c r="A664" t="n">
        <v>2264</v>
      </c>
      <c r="B664" t="inlineStr">
        <is>
          <t>Arcos</t>
        </is>
      </c>
      <c r="C664" s="551" t="n">
        <v>45717</v>
      </c>
      <c r="D664" t="inlineStr">
        <is>
          <t>02/2025</t>
        </is>
      </c>
      <c r="E664" t="inlineStr">
        <is>
          <t>NEGRONI</t>
        </is>
      </c>
      <c r="F664" t="inlineStr">
        <is>
          <t>LITRO</t>
        </is>
      </c>
      <c r="G664" t="n">
        <v>4.7</v>
      </c>
      <c r="H664" t="inlineStr">
        <is>
          <t>BEBIDAS</t>
        </is>
      </c>
      <c r="I664" t="n">
        <v>85</v>
      </c>
      <c r="J664" t="n">
        <v>399.5</v>
      </c>
    </row>
    <row r="665">
      <c r="A665" t="n">
        <v>2265</v>
      </c>
      <c r="B665" t="inlineStr">
        <is>
          <t>Arcos</t>
        </is>
      </c>
      <c r="C665" s="551" t="n">
        <v>45717</v>
      </c>
      <c r="D665" t="inlineStr">
        <is>
          <t>02/2025</t>
        </is>
      </c>
      <c r="E665" t="inlineStr">
        <is>
          <t>NEGRONI</t>
        </is>
      </c>
      <c r="F665" t="inlineStr">
        <is>
          <t>LITRO</t>
        </is>
      </c>
      <c r="G665" t="n">
        <v>4.7</v>
      </c>
      <c r="H665" t="inlineStr">
        <is>
          <t>BEBIDAS</t>
        </is>
      </c>
      <c r="I665" t="n">
        <v>85</v>
      </c>
      <c r="J665" t="n">
        <v>399.5</v>
      </c>
    </row>
    <row r="666">
      <c r="A666" t="n">
        <v>3381</v>
      </c>
      <c r="B666" t="inlineStr">
        <is>
          <t>Arcos</t>
        </is>
      </c>
      <c r="C666" s="551" t="n">
        <v>45748</v>
      </c>
      <c r="D666" t="inlineStr">
        <is>
          <t>03/2025</t>
        </is>
      </c>
      <c r="E666" t="inlineStr">
        <is>
          <t>NEGRONI</t>
        </is>
      </c>
      <c r="F666" t="inlineStr">
        <is>
          <t>LITRO</t>
        </is>
      </c>
      <c r="G666" t="n">
        <v>11.06</v>
      </c>
      <c r="H666" t="inlineStr">
        <is>
          <t>BEBIDAS</t>
        </is>
      </c>
      <c r="I666" t="n">
        <v>99.54000000000001</v>
      </c>
      <c r="J666" t="n">
        <v>1100.91</v>
      </c>
    </row>
    <row r="667">
      <c r="A667" t="n">
        <v>4112</v>
      </c>
      <c r="B667" t="inlineStr">
        <is>
          <t>Arcos</t>
        </is>
      </c>
      <c r="C667" s="551" t="n">
        <v>45778</v>
      </c>
      <c r="D667" t="inlineStr">
        <is>
          <t>04/2025</t>
        </is>
      </c>
      <c r="E667" t="inlineStr">
        <is>
          <t>NEGRONI</t>
        </is>
      </c>
      <c r="F667" t="inlineStr">
        <is>
          <t>LITRO</t>
        </is>
      </c>
      <c r="G667" t="n">
        <v>13.38</v>
      </c>
      <c r="H667" t="inlineStr">
        <is>
          <t>BEBIDAS</t>
        </is>
      </c>
      <c r="I667" t="n">
        <v>99.54000000000001</v>
      </c>
      <c r="J667" t="n">
        <v>1331.85</v>
      </c>
    </row>
    <row r="668">
      <c r="A668" t="n">
        <v>4742</v>
      </c>
      <c r="B668" t="inlineStr">
        <is>
          <t>Arcos</t>
        </is>
      </c>
      <c r="C668" s="551" t="n">
        <v>45809</v>
      </c>
      <c r="D668" t="inlineStr">
        <is>
          <t>05/2025</t>
        </is>
      </c>
      <c r="E668" t="inlineStr">
        <is>
          <t>NEGRONI</t>
        </is>
      </c>
      <c r="F668" t="inlineStr">
        <is>
          <t>LITRO</t>
        </is>
      </c>
      <c r="G668" t="n">
        <v>10.19</v>
      </c>
      <c r="H668" t="inlineStr">
        <is>
          <t>BEBIDAS</t>
        </is>
      </c>
      <c r="I668" t="n">
        <v>99.54000000000001</v>
      </c>
      <c r="J668" t="n">
        <v>1014.31</v>
      </c>
    </row>
    <row r="669">
      <c r="A669" t="n">
        <v>5127</v>
      </c>
      <c r="B669" t="inlineStr">
        <is>
          <t>Arcos</t>
        </is>
      </c>
      <c r="C669" s="551" t="n">
        <v>45839</v>
      </c>
      <c r="D669" t="inlineStr">
        <is>
          <t>06/2025</t>
        </is>
      </c>
      <c r="E669" t="inlineStr">
        <is>
          <t>NEGRONI</t>
        </is>
      </c>
      <c r="F669" t="inlineStr">
        <is>
          <t>LITRO</t>
        </is>
      </c>
      <c r="G669" t="n">
        <v>8.710000000000001</v>
      </c>
      <c r="H669" t="inlineStr">
        <is>
          <t>BEBIDAS</t>
        </is>
      </c>
      <c r="I669" t="n">
        <v>99.54000000000001</v>
      </c>
      <c r="J669" t="n">
        <v>866.99</v>
      </c>
    </row>
    <row r="670">
      <c r="A670" t="n">
        <v>5867</v>
      </c>
      <c r="B670" t="inlineStr">
        <is>
          <t>Arcos</t>
        </is>
      </c>
      <c r="C670" s="551" t="n">
        <v>45870</v>
      </c>
      <c r="D670" t="inlineStr">
        <is>
          <t>07/2025</t>
        </is>
      </c>
      <c r="E670" t="inlineStr">
        <is>
          <t>NEGRONI</t>
        </is>
      </c>
      <c r="F670" t="inlineStr">
        <is>
          <t>LITRO</t>
        </is>
      </c>
      <c r="G670" t="n">
        <v>6.38</v>
      </c>
      <c r="H670" t="inlineStr">
        <is>
          <t>BEBIDAS</t>
        </is>
      </c>
      <c r="I670" t="n">
        <v>99.54000000000001</v>
      </c>
      <c r="J670" t="n">
        <v>635.0700000000001</v>
      </c>
    </row>
    <row r="671">
      <c r="A671" t="n">
        <v>6572</v>
      </c>
      <c r="B671" t="inlineStr">
        <is>
          <t>Arcos</t>
        </is>
      </c>
      <c r="C671" s="551" t="n">
        <v>45901</v>
      </c>
      <c r="D671" t="inlineStr">
        <is>
          <t>08/2025</t>
        </is>
      </c>
      <c r="E671" t="inlineStr">
        <is>
          <t>NEGRONI</t>
        </is>
      </c>
      <c r="F671" t="inlineStr">
        <is>
          <t>LITRO</t>
        </is>
      </c>
      <c r="G671" t="n">
        <v>3.87</v>
      </c>
      <c r="H671" t="inlineStr">
        <is>
          <t>BEBIDAS</t>
        </is>
      </c>
      <c r="I671" t="n">
        <v>99.54000000000001</v>
      </c>
      <c r="J671" t="n">
        <v>385.22</v>
      </c>
    </row>
    <row r="672">
      <c r="A672" t="n">
        <v>7106</v>
      </c>
      <c r="B672" t="inlineStr">
        <is>
          <t>Arcos</t>
        </is>
      </c>
      <c r="C672" s="551" t="n">
        <v>45931</v>
      </c>
      <c r="D672" t="inlineStr">
        <is>
          <t>09/2025</t>
        </is>
      </c>
      <c r="E672" t="inlineStr">
        <is>
          <t>NEGRONI</t>
        </is>
      </c>
      <c r="F672" t="inlineStr">
        <is>
          <t>LITRO</t>
        </is>
      </c>
      <c r="G672" t="n">
        <v>20.71</v>
      </c>
      <c r="H672" t="inlineStr">
        <is>
          <t>BEBIDAS</t>
        </is>
      </c>
      <c r="I672" t="n">
        <v>99.54000000000001</v>
      </c>
      <c r="J672" t="n">
        <v>2061.47</v>
      </c>
    </row>
    <row r="673">
      <c r="A673" t="n">
        <v>7558</v>
      </c>
      <c r="B673" t="inlineStr">
        <is>
          <t>Arcos</t>
        </is>
      </c>
      <c r="C673" s="551" t="n">
        <v>45962</v>
      </c>
      <c r="D673" t="inlineStr">
        <is>
          <t>10/2025</t>
        </is>
      </c>
      <c r="E673" t="inlineStr">
        <is>
          <t>NEGRONI</t>
        </is>
      </c>
      <c r="F673" t="inlineStr">
        <is>
          <t>LITRO</t>
        </is>
      </c>
      <c r="G673" t="n">
        <v>10.3</v>
      </c>
      <c r="H673" t="inlineStr">
        <is>
          <t>BEBIDAS</t>
        </is>
      </c>
      <c r="I673" t="n">
        <v>99.54000000000001</v>
      </c>
      <c r="J673" t="n">
        <v>1025.26</v>
      </c>
    </row>
    <row r="674">
      <c r="A674" t="n">
        <v>7808</v>
      </c>
      <c r="B674" t="inlineStr">
        <is>
          <t>Arcos</t>
        </is>
      </c>
      <c r="C674" s="551" t="n">
        <v>45992</v>
      </c>
      <c r="D674" t="inlineStr">
        <is>
          <t>11/2025</t>
        </is>
      </c>
      <c r="E674" t="inlineStr">
        <is>
          <t>NEGRONI</t>
        </is>
      </c>
      <c r="F674" t="inlineStr">
        <is>
          <t>LITRO</t>
        </is>
      </c>
      <c r="G674" t="n">
        <v>20.71</v>
      </c>
      <c r="H674" t="inlineStr">
        <is>
          <t>BEBIDAS</t>
        </is>
      </c>
      <c r="I674" t="n">
        <v>99.54000000000001</v>
      </c>
      <c r="J674" t="n">
        <v>2061.47</v>
      </c>
    </row>
    <row r="675">
      <c r="A675" t="n">
        <v>7909</v>
      </c>
      <c r="B675" t="inlineStr">
        <is>
          <t>Arcos</t>
        </is>
      </c>
      <c r="C675" s="551" t="n">
        <v>46023</v>
      </c>
      <c r="D675" t="inlineStr">
        <is>
          <t>12/2025</t>
        </is>
      </c>
      <c r="E675" t="inlineStr">
        <is>
          <t>NEGRONI</t>
        </is>
      </c>
      <c r="F675" t="inlineStr">
        <is>
          <t>LITRO</t>
        </is>
      </c>
      <c r="G675" t="n">
        <v>12.95</v>
      </c>
      <c r="H675" t="inlineStr">
        <is>
          <t>BEBIDAS</t>
        </is>
      </c>
      <c r="I675" t="n">
        <v>99.54000000000001</v>
      </c>
      <c r="J675" t="n">
        <v>1289.04</v>
      </c>
    </row>
    <row r="676">
      <c r="A676" t="n">
        <v>8404</v>
      </c>
      <c r="B676" t="inlineStr">
        <is>
          <t>Arcos</t>
        </is>
      </c>
      <c r="C676" s="551" t="n">
        <v>46054</v>
      </c>
      <c r="D676" t="inlineStr">
        <is>
          <t>01/2026</t>
        </is>
      </c>
      <c r="E676" t="inlineStr">
        <is>
          <t>NEGRONI</t>
        </is>
      </c>
      <c r="F676" t="inlineStr">
        <is>
          <t>LITRO</t>
        </is>
      </c>
      <c r="G676" t="n">
        <v>8.609999999999999</v>
      </c>
      <c r="H676" t="inlineStr">
        <is>
          <t>BEBIDAS</t>
        </is>
      </c>
      <c r="I676" t="n">
        <v>99.54000000000001</v>
      </c>
      <c r="J676" t="n">
        <v>857.04</v>
      </c>
    </row>
    <row r="677">
      <c r="A677" t="n">
        <v>8887</v>
      </c>
      <c r="B677" t="inlineStr">
        <is>
          <t>Arcos</t>
        </is>
      </c>
      <c r="C677" s="551" t="n">
        <v>46082</v>
      </c>
      <c r="D677" t="inlineStr">
        <is>
          <t>02/2026</t>
        </is>
      </c>
      <c r="E677" t="inlineStr">
        <is>
          <t>NEGRONI</t>
        </is>
      </c>
      <c r="F677" t="inlineStr">
        <is>
          <t>LITRO</t>
        </is>
      </c>
      <c r="G677" t="n">
        <v>9.48</v>
      </c>
      <c r="H677" t="inlineStr">
        <is>
          <t>BEBIDAS</t>
        </is>
      </c>
      <c r="I677" t="n">
        <v>99.54000000000001</v>
      </c>
      <c r="J677" t="n">
        <v>943.64</v>
      </c>
    </row>
    <row r="678">
      <c r="A678" t="n">
        <v>9646</v>
      </c>
      <c r="B678" t="inlineStr">
        <is>
          <t>Arcos</t>
        </is>
      </c>
      <c r="C678" s="551" t="n">
        <v>46113</v>
      </c>
      <c r="D678" t="inlineStr">
        <is>
          <t>03/2026</t>
        </is>
      </c>
      <c r="E678" t="inlineStr">
        <is>
          <t>NEGRONI</t>
        </is>
      </c>
      <c r="F678" t="inlineStr">
        <is>
          <t>LITRO</t>
        </is>
      </c>
      <c r="G678" t="n">
        <v>7.29</v>
      </c>
      <c r="H678" t="inlineStr">
        <is>
          <t>BEBIDAS</t>
        </is>
      </c>
      <c r="I678" t="n">
        <v>99.54000000000001</v>
      </c>
      <c r="J678" t="n">
        <v>725.65</v>
      </c>
    </row>
    <row r="679">
      <c r="A679" t="n">
        <v>10182</v>
      </c>
      <c r="B679" t="inlineStr">
        <is>
          <t>Arcos</t>
        </is>
      </c>
      <c r="C679" s="551" t="n">
        <v>46143</v>
      </c>
      <c r="D679" t="inlineStr">
        <is>
          <t>04/2026</t>
        </is>
      </c>
      <c r="E679" t="inlineStr">
        <is>
          <t>NEGRONI</t>
        </is>
      </c>
      <c r="F679" t="inlineStr">
        <is>
          <t>LITRO</t>
        </is>
      </c>
      <c r="G679" t="n">
        <v>12.87</v>
      </c>
      <c r="H679" t="inlineStr">
        <is>
          <t>BEBIDAS</t>
        </is>
      </c>
      <c r="I679" t="n">
        <v>99.54000000000001</v>
      </c>
      <c r="J679" t="n">
        <v>1281.08</v>
      </c>
    </row>
    <row r="680">
      <c r="A680" t="n">
        <v>10900</v>
      </c>
      <c r="B680" t="inlineStr">
        <is>
          <t>Arcos</t>
        </is>
      </c>
      <c r="C680" s="551" t="n">
        <v>46174</v>
      </c>
      <c r="D680" t="inlineStr">
        <is>
          <t>05/2026</t>
        </is>
      </c>
      <c r="E680" t="inlineStr">
        <is>
          <t>NEGRONI</t>
        </is>
      </c>
      <c r="F680" t="inlineStr">
        <is>
          <t>LITRO</t>
        </is>
      </c>
      <c r="G680" t="n">
        <v>1.25</v>
      </c>
      <c r="H680" t="inlineStr">
        <is>
          <t>BEBIDAS</t>
        </is>
      </c>
      <c r="I680" t="n">
        <v>99.54000000000001</v>
      </c>
      <c r="J680" t="n">
        <v>124.43</v>
      </c>
    </row>
    <row r="681">
      <c r="A681" t="n">
        <v>206</v>
      </c>
      <c r="B681" t="inlineStr">
        <is>
          <t>Arcos</t>
        </is>
      </c>
      <c r="C681" s="551" t="n">
        <v>45597</v>
      </c>
      <c r="D681" t="inlineStr">
        <is>
          <t>10/2024</t>
        </is>
      </c>
      <c r="E681" t="inlineStr">
        <is>
          <t>O DENTRO É O FORA</t>
        </is>
      </c>
      <c r="F681" t="inlineStr">
        <is>
          <t>LITRO</t>
        </is>
      </c>
      <c r="G681" t="n">
        <v>12.79</v>
      </c>
      <c r="H681" t="inlineStr">
        <is>
          <t>BEBIDAS</t>
        </is>
      </c>
      <c r="I681" t="n">
        <v>68.73</v>
      </c>
      <c r="J681" t="n">
        <v>879.0599999999999</v>
      </c>
    </row>
    <row r="682">
      <c r="A682" t="n">
        <v>306</v>
      </c>
      <c r="B682" t="inlineStr">
        <is>
          <t>Arcos</t>
        </is>
      </c>
      <c r="C682" s="551" t="n">
        <v>45627</v>
      </c>
      <c r="D682" t="inlineStr">
        <is>
          <t>11/2024</t>
        </is>
      </c>
      <c r="E682" t="inlineStr">
        <is>
          <t>O DENTRO É O FORA</t>
        </is>
      </c>
      <c r="F682" t="inlineStr">
        <is>
          <t>LITRO</t>
        </is>
      </c>
      <c r="G682" t="n">
        <v>14.24</v>
      </c>
      <c r="H682" t="inlineStr">
        <is>
          <t>BEBIDAS</t>
        </is>
      </c>
      <c r="I682" t="n">
        <v>68.73</v>
      </c>
      <c r="J682" t="n">
        <v>978.72</v>
      </c>
    </row>
    <row r="683">
      <c r="A683" t="n">
        <v>1016</v>
      </c>
      <c r="B683" t="inlineStr">
        <is>
          <t>Arcos</t>
        </is>
      </c>
      <c r="C683" s="551" t="n">
        <v>45658</v>
      </c>
      <c r="D683" t="inlineStr">
        <is>
          <t>12/2024</t>
        </is>
      </c>
      <c r="E683" t="inlineStr">
        <is>
          <t>O DENTRO É O FORA</t>
        </is>
      </c>
      <c r="F683" t="inlineStr">
        <is>
          <t>LITRO</t>
        </is>
      </c>
      <c r="G683" t="n">
        <v>2.4</v>
      </c>
      <c r="H683" t="inlineStr">
        <is>
          <t>BEBIDAS</t>
        </is>
      </c>
      <c r="I683" t="n">
        <v>68.73</v>
      </c>
      <c r="J683" t="n">
        <v>164.95</v>
      </c>
    </row>
    <row r="684">
      <c r="A684" t="n">
        <v>1790</v>
      </c>
      <c r="B684" t="inlineStr">
        <is>
          <t>Arcos</t>
        </is>
      </c>
      <c r="C684" s="551" t="n">
        <v>45689</v>
      </c>
      <c r="D684" t="inlineStr">
        <is>
          <t>01/2025</t>
        </is>
      </c>
      <c r="E684" t="inlineStr">
        <is>
          <t>O DENTRO É O FORA</t>
        </is>
      </c>
      <c r="F684" t="inlineStr">
        <is>
          <t>LITRO</t>
        </is>
      </c>
      <c r="G684" t="n">
        <v>2.93</v>
      </c>
      <c r="H684" t="inlineStr">
        <is>
          <t>BEBIDAS</t>
        </is>
      </c>
      <c r="I684" t="n">
        <v>68.73</v>
      </c>
      <c r="J684" t="n">
        <v>201.38</v>
      </c>
    </row>
    <row r="685">
      <c r="A685" t="n">
        <v>2266</v>
      </c>
      <c r="B685" t="inlineStr">
        <is>
          <t>Arcos</t>
        </is>
      </c>
      <c r="C685" s="551" t="n">
        <v>45717</v>
      </c>
      <c r="D685" t="inlineStr">
        <is>
          <t>02/2025</t>
        </is>
      </c>
      <c r="E685" t="inlineStr">
        <is>
          <t>O DENTRO É O FORA</t>
        </is>
      </c>
      <c r="F685" t="inlineStr">
        <is>
          <t>LITRO</t>
        </is>
      </c>
      <c r="G685" t="n">
        <v>5.84</v>
      </c>
      <c r="H685" t="inlineStr">
        <is>
          <t>BEBIDAS</t>
        </is>
      </c>
      <c r="I685" t="n">
        <v>68.73</v>
      </c>
      <c r="J685" t="n">
        <v>401.38</v>
      </c>
    </row>
    <row r="686">
      <c r="A686" t="n">
        <v>207</v>
      </c>
      <c r="B686" t="inlineStr">
        <is>
          <t>Arcos</t>
        </is>
      </c>
      <c r="C686" s="551" t="n">
        <v>45597</v>
      </c>
      <c r="D686" t="inlineStr">
        <is>
          <t>10/2024</t>
        </is>
      </c>
      <c r="E686" t="inlineStr">
        <is>
          <t>O EU E O TU</t>
        </is>
      </c>
      <c r="F686" t="inlineStr">
        <is>
          <t>LITRO</t>
        </is>
      </c>
      <c r="G686" t="n">
        <v>8.48</v>
      </c>
      <c r="H686" t="inlineStr">
        <is>
          <t>BEBIDAS</t>
        </is>
      </c>
      <c r="I686" t="n">
        <v>115.59</v>
      </c>
      <c r="J686" t="n">
        <v>980.2</v>
      </c>
    </row>
    <row r="687">
      <c r="A687" t="n">
        <v>307</v>
      </c>
      <c r="B687" t="inlineStr">
        <is>
          <t>Arcos</t>
        </is>
      </c>
      <c r="C687" s="551" t="n">
        <v>45627</v>
      </c>
      <c r="D687" t="inlineStr">
        <is>
          <t>11/2024</t>
        </is>
      </c>
      <c r="E687" t="inlineStr">
        <is>
          <t>O EU E O TU</t>
        </is>
      </c>
      <c r="F687" t="inlineStr">
        <is>
          <t>LITRO</t>
        </is>
      </c>
      <c r="G687" t="n">
        <v>7.69</v>
      </c>
      <c r="H687" t="inlineStr">
        <is>
          <t>BEBIDAS</t>
        </is>
      </c>
      <c r="I687" t="n">
        <v>115.59</v>
      </c>
      <c r="J687" t="n">
        <v>888.89</v>
      </c>
    </row>
    <row r="688">
      <c r="A688" t="n">
        <v>1017</v>
      </c>
      <c r="B688" t="inlineStr">
        <is>
          <t>Arcos</t>
        </is>
      </c>
      <c r="C688" s="551" t="n">
        <v>45658</v>
      </c>
      <c r="D688" t="inlineStr">
        <is>
          <t>12/2024</t>
        </is>
      </c>
      <c r="E688" t="inlineStr">
        <is>
          <t>O EU E O TU</t>
        </is>
      </c>
      <c r="F688" t="inlineStr">
        <is>
          <t>LITRO</t>
        </is>
      </c>
      <c r="G688" t="n">
        <v>5.5</v>
      </c>
      <c r="H688" t="inlineStr">
        <is>
          <t>BEBIDAS</t>
        </is>
      </c>
      <c r="I688" t="n">
        <v>115.59</v>
      </c>
      <c r="J688" t="n">
        <v>635.75</v>
      </c>
    </row>
    <row r="689">
      <c r="A689" t="n">
        <v>1791</v>
      </c>
      <c r="B689" t="inlineStr">
        <is>
          <t>Arcos</t>
        </is>
      </c>
      <c r="C689" s="551" t="n">
        <v>45689</v>
      </c>
      <c r="D689" t="inlineStr">
        <is>
          <t>01/2025</t>
        </is>
      </c>
      <c r="E689" t="inlineStr">
        <is>
          <t>O EU E O TU</t>
        </is>
      </c>
      <c r="F689" t="inlineStr">
        <is>
          <t>LITRO</t>
        </is>
      </c>
      <c r="G689" t="n">
        <v>5.27</v>
      </c>
      <c r="H689" t="inlineStr">
        <is>
          <t>BEBIDAS</t>
        </is>
      </c>
      <c r="I689" t="n">
        <v>115.59</v>
      </c>
      <c r="J689" t="n">
        <v>609.16</v>
      </c>
    </row>
    <row r="690">
      <c r="A690" t="n">
        <v>2267</v>
      </c>
      <c r="B690" t="inlineStr">
        <is>
          <t>Arcos</t>
        </is>
      </c>
      <c r="C690" s="551" t="n">
        <v>45717</v>
      </c>
      <c r="D690" t="inlineStr">
        <is>
          <t>02/2025</t>
        </is>
      </c>
      <c r="E690" t="inlineStr">
        <is>
          <t>O EU E O TU</t>
        </is>
      </c>
      <c r="F690" t="inlineStr">
        <is>
          <t>LITRO</t>
        </is>
      </c>
      <c r="G690" t="n">
        <v>1.32</v>
      </c>
      <c r="H690" t="inlineStr">
        <is>
          <t>BEBIDAS</t>
        </is>
      </c>
      <c r="I690" t="n">
        <v>115.59</v>
      </c>
      <c r="J690" t="n">
        <v>152.58</v>
      </c>
    </row>
    <row r="691">
      <c r="A691" t="n">
        <v>208</v>
      </c>
      <c r="B691" t="inlineStr">
        <is>
          <t>Arcos</t>
        </is>
      </c>
      <c r="C691" s="551" t="n">
        <v>45597</v>
      </c>
      <c r="D691" t="inlineStr">
        <is>
          <t>10/2024</t>
        </is>
      </c>
      <c r="E691" t="inlineStr">
        <is>
          <t>OS BICHOS NÃO TEM AVESSO</t>
        </is>
      </c>
      <c r="F691" t="inlineStr">
        <is>
          <t>LITRO</t>
        </is>
      </c>
      <c r="G691" t="n">
        <v>7.64</v>
      </c>
      <c r="H691" t="inlineStr">
        <is>
          <t>BEBIDAS</t>
        </is>
      </c>
      <c r="I691" t="n">
        <v>216.14</v>
      </c>
      <c r="J691" t="n">
        <v>1651.31</v>
      </c>
    </row>
    <row r="692">
      <c r="A692" t="n">
        <v>308</v>
      </c>
      <c r="B692" t="inlineStr">
        <is>
          <t>Arcos</t>
        </is>
      </c>
      <c r="C692" s="551" t="n">
        <v>45627</v>
      </c>
      <c r="D692" t="inlineStr">
        <is>
          <t>11/2024</t>
        </is>
      </c>
      <c r="E692" t="inlineStr">
        <is>
          <t>OS BICHOS NÃO TEM AVESSO</t>
        </is>
      </c>
      <c r="F692" t="inlineStr">
        <is>
          <t>LITRO</t>
        </is>
      </c>
      <c r="G692" t="n">
        <v>4.23</v>
      </c>
      <c r="H692" t="inlineStr">
        <is>
          <t>BEBIDAS</t>
        </is>
      </c>
      <c r="I692" t="n">
        <v>216.14</v>
      </c>
      <c r="J692" t="n">
        <v>914.27</v>
      </c>
    </row>
    <row r="693">
      <c r="A693" t="n">
        <v>1018</v>
      </c>
      <c r="B693" t="inlineStr">
        <is>
          <t>Arcos</t>
        </is>
      </c>
      <c r="C693" s="551" t="n">
        <v>45658</v>
      </c>
      <c r="D693" t="inlineStr">
        <is>
          <t>12/2024</t>
        </is>
      </c>
      <c r="E693" t="inlineStr">
        <is>
          <t>OS BICHOS NÃO TEM AVESSO</t>
        </is>
      </c>
      <c r="F693" t="inlineStr">
        <is>
          <t>LITRO</t>
        </is>
      </c>
      <c r="G693" t="n">
        <v>4.5</v>
      </c>
      <c r="H693" t="inlineStr">
        <is>
          <t>BEBIDAS</t>
        </is>
      </c>
      <c r="I693" t="n">
        <v>216.14</v>
      </c>
      <c r="J693" t="n">
        <v>972.63</v>
      </c>
    </row>
    <row r="694">
      <c r="A694" t="n">
        <v>1792</v>
      </c>
      <c r="B694" t="inlineStr">
        <is>
          <t>Arcos</t>
        </is>
      </c>
      <c r="C694" s="551" t="n">
        <v>45689</v>
      </c>
      <c r="D694" t="inlineStr">
        <is>
          <t>01/2025</t>
        </is>
      </c>
      <c r="E694" t="inlineStr">
        <is>
          <t>OS BICHOS NÃO TEM AVESSO</t>
        </is>
      </c>
      <c r="F694" t="inlineStr">
        <is>
          <t>LITRO</t>
        </is>
      </c>
      <c r="G694" t="n">
        <v>9.17</v>
      </c>
      <c r="H694" t="inlineStr">
        <is>
          <t>BEBIDAS</t>
        </is>
      </c>
      <c r="I694" t="n">
        <v>216.14</v>
      </c>
      <c r="J694" t="n">
        <v>1982</v>
      </c>
    </row>
    <row r="695">
      <c r="A695" t="n">
        <v>2268</v>
      </c>
      <c r="B695" t="inlineStr">
        <is>
          <t>Arcos</t>
        </is>
      </c>
      <c r="C695" s="551" t="n">
        <v>45717</v>
      </c>
      <c r="D695" t="inlineStr">
        <is>
          <t>02/2025</t>
        </is>
      </c>
      <c r="E695" t="inlineStr">
        <is>
          <t>OS BICHOS NÃO TEM AVESSO</t>
        </is>
      </c>
      <c r="F695" t="inlineStr">
        <is>
          <t>LITRO</t>
        </is>
      </c>
      <c r="G695" t="n">
        <v>1.2</v>
      </c>
      <c r="H695" t="inlineStr">
        <is>
          <t>BEBIDAS</t>
        </is>
      </c>
      <c r="I695" t="n">
        <v>216.14</v>
      </c>
      <c r="J695" t="n">
        <v>259.37</v>
      </c>
    </row>
    <row r="696">
      <c r="A696" t="n">
        <v>3382</v>
      </c>
      <c r="B696" t="inlineStr">
        <is>
          <t>Arcos</t>
        </is>
      </c>
      <c r="C696" s="551" t="n">
        <v>45748</v>
      </c>
      <c r="D696" t="inlineStr">
        <is>
          <t>03/2025</t>
        </is>
      </c>
      <c r="E696" t="inlineStr">
        <is>
          <t>OS BICHOS NÃO TEM AVESSO</t>
        </is>
      </c>
      <c r="F696" t="inlineStr">
        <is>
          <t>LITRO</t>
        </is>
      </c>
      <c r="G696" t="n">
        <v>0.6</v>
      </c>
      <c r="H696" t="inlineStr">
        <is>
          <t>BEBIDAS</t>
        </is>
      </c>
      <c r="I696" t="n">
        <v>216.14</v>
      </c>
      <c r="J696" t="n">
        <v>129.68</v>
      </c>
    </row>
    <row r="697">
      <c r="A697" t="n">
        <v>209</v>
      </c>
      <c r="B697" t="inlineStr">
        <is>
          <t>Arcos</t>
        </is>
      </c>
      <c r="C697" s="551" t="n">
        <v>45597</v>
      </c>
      <c r="D697" t="inlineStr">
        <is>
          <t>10/2024</t>
        </is>
      </c>
      <c r="E697" t="inlineStr">
        <is>
          <t>PALOMA</t>
        </is>
      </c>
      <c r="F697" t="inlineStr">
        <is>
          <t>LITRO</t>
        </is>
      </c>
      <c r="G697" t="n">
        <v>6.55</v>
      </c>
      <c r="H697" t="inlineStr">
        <is>
          <t>BEBIDAS</t>
        </is>
      </c>
      <c r="I697" t="n">
        <v>181.33</v>
      </c>
      <c r="J697" t="n">
        <v>1187.71</v>
      </c>
    </row>
    <row r="698">
      <c r="A698" t="n">
        <v>309</v>
      </c>
      <c r="B698" t="inlineStr">
        <is>
          <t>Arcos</t>
        </is>
      </c>
      <c r="C698" s="551" t="n">
        <v>45627</v>
      </c>
      <c r="D698" t="inlineStr">
        <is>
          <t>11/2024</t>
        </is>
      </c>
      <c r="E698" t="inlineStr">
        <is>
          <t>PALOMA</t>
        </is>
      </c>
      <c r="F698" t="inlineStr">
        <is>
          <t>LITRO</t>
        </is>
      </c>
      <c r="G698" t="n">
        <v>5.14</v>
      </c>
      <c r="H698" t="inlineStr">
        <is>
          <t>BEBIDAS</t>
        </is>
      </c>
      <c r="I698" t="n">
        <v>181.33</v>
      </c>
      <c r="J698" t="n">
        <v>932.04</v>
      </c>
    </row>
    <row r="699">
      <c r="A699" t="n">
        <v>894</v>
      </c>
      <c r="B699" t="inlineStr">
        <is>
          <t>Arcos</t>
        </is>
      </c>
      <c r="C699" s="551" t="n">
        <v>45627</v>
      </c>
      <c r="D699" t="inlineStr">
        <is>
          <t>11/2024</t>
        </is>
      </c>
      <c r="E699" t="inlineStr">
        <is>
          <t>PALOMA</t>
        </is>
      </c>
      <c r="F699" t="inlineStr">
        <is>
          <t>LITRO</t>
        </is>
      </c>
      <c r="G699" t="n">
        <v>6</v>
      </c>
      <c r="H699" t="inlineStr">
        <is>
          <t>BEBIDAS</t>
        </is>
      </c>
      <c r="I699" t="n">
        <v>181.33</v>
      </c>
      <c r="J699" t="n">
        <v>1087.98</v>
      </c>
    </row>
    <row r="700">
      <c r="A700" t="n">
        <v>309</v>
      </c>
      <c r="B700" t="inlineStr">
        <is>
          <t>Arcos</t>
        </is>
      </c>
      <c r="C700" s="551" t="n">
        <v>45627</v>
      </c>
      <c r="D700" t="inlineStr">
        <is>
          <t>11/2024</t>
        </is>
      </c>
      <c r="E700" t="inlineStr">
        <is>
          <t>PALOMA</t>
        </is>
      </c>
      <c r="F700" t="inlineStr">
        <is>
          <t>LITRO</t>
        </is>
      </c>
      <c r="G700" t="n">
        <v>5.14</v>
      </c>
      <c r="H700" t="inlineStr">
        <is>
          <t>BEBIDAS</t>
        </is>
      </c>
      <c r="I700" t="n">
        <v>101.83</v>
      </c>
      <c r="J700" t="n">
        <v>523.41</v>
      </c>
    </row>
    <row r="701">
      <c r="A701" t="n">
        <v>894</v>
      </c>
      <c r="B701" t="inlineStr">
        <is>
          <t>Arcos</t>
        </is>
      </c>
      <c r="C701" s="551" t="n">
        <v>45627</v>
      </c>
      <c r="D701" t="inlineStr">
        <is>
          <t>11/2024</t>
        </is>
      </c>
      <c r="E701" t="inlineStr">
        <is>
          <t>PALOMA</t>
        </is>
      </c>
      <c r="F701" t="inlineStr">
        <is>
          <t>LITRO</t>
        </is>
      </c>
      <c r="G701" t="n">
        <v>6</v>
      </c>
      <c r="H701" t="inlineStr">
        <is>
          <t>BEBIDAS</t>
        </is>
      </c>
      <c r="I701" t="n">
        <v>101.83</v>
      </c>
      <c r="J701" t="n">
        <v>610.98</v>
      </c>
    </row>
    <row r="702">
      <c r="A702" t="n">
        <v>964</v>
      </c>
      <c r="B702" t="inlineStr">
        <is>
          <t>Arcos</t>
        </is>
      </c>
      <c r="C702" s="551" t="n">
        <v>45658</v>
      </c>
      <c r="D702" t="inlineStr">
        <is>
          <t>12/2024</t>
        </is>
      </c>
      <c r="E702" t="inlineStr">
        <is>
          <t>PALOMA</t>
        </is>
      </c>
      <c r="F702" t="inlineStr">
        <is>
          <t>LITRO</t>
        </is>
      </c>
      <c r="G702" t="n">
        <v>3.6</v>
      </c>
      <c r="H702" t="inlineStr">
        <is>
          <t>BEBIDAS</t>
        </is>
      </c>
      <c r="I702" t="n">
        <v>181.33</v>
      </c>
      <c r="J702" t="n">
        <v>652.79</v>
      </c>
    </row>
    <row r="703">
      <c r="A703" t="n">
        <v>1019</v>
      </c>
      <c r="B703" t="inlineStr">
        <is>
          <t>Arcos</t>
        </is>
      </c>
      <c r="C703" s="551" t="n">
        <v>45658</v>
      </c>
      <c r="D703" t="inlineStr">
        <is>
          <t>12/2024</t>
        </is>
      </c>
      <c r="E703" t="inlineStr">
        <is>
          <t>PALOMA</t>
        </is>
      </c>
      <c r="F703" t="inlineStr">
        <is>
          <t>LITRO</t>
        </is>
      </c>
      <c r="G703" t="n">
        <v>4.2</v>
      </c>
      <c r="H703" t="inlineStr">
        <is>
          <t>BEBIDAS</t>
        </is>
      </c>
      <c r="I703" t="n">
        <v>181.33</v>
      </c>
      <c r="J703" t="n">
        <v>761.59</v>
      </c>
    </row>
    <row r="704">
      <c r="A704" t="n">
        <v>964</v>
      </c>
      <c r="B704" t="inlineStr">
        <is>
          <t>Arcos</t>
        </is>
      </c>
      <c r="C704" s="551" t="n">
        <v>45658</v>
      </c>
      <c r="D704" t="inlineStr">
        <is>
          <t>12/2024</t>
        </is>
      </c>
      <c r="E704" t="inlineStr">
        <is>
          <t>PALOMA</t>
        </is>
      </c>
      <c r="F704" t="inlineStr">
        <is>
          <t>LITRO</t>
        </is>
      </c>
      <c r="G704" t="n">
        <v>3.6</v>
      </c>
      <c r="H704" t="inlineStr">
        <is>
          <t>BEBIDAS</t>
        </is>
      </c>
      <c r="I704" t="n">
        <v>101.83</v>
      </c>
      <c r="J704" t="n">
        <v>366.59</v>
      </c>
    </row>
    <row r="705">
      <c r="A705" t="n">
        <v>1019</v>
      </c>
      <c r="B705" t="inlineStr">
        <is>
          <t>Arcos</t>
        </is>
      </c>
      <c r="C705" s="551" t="n">
        <v>45658</v>
      </c>
      <c r="D705" t="inlineStr">
        <is>
          <t>12/2024</t>
        </is>
      </c>
      <c r="E705" t="inlineStr">
        <is>
          <t>PALOMA</t>
        </is>
      </c>
      <c r="F705" t="inlineStr">
        <is>
          <t>LITRO</t>
        </is>
      </c>
      <c r="G705" t="n">
        <v>4.2</v>
      </c>
      <c r="H705" t="inlineStr">
        <is>
          <t>BEBIDAS</t>
        </is>
      </c>
      <c r="I705" t="n">
        <v>101.83</v>
      </c>
      <c r="J705" t="n">
        <v>427.69</v>
      </c>
    </row>
    <row r="706">
      <c r="A706" t="n">
        <v>1793</v>
      </c>
      <c r="B706" t="inlineStr">
        <is>
          <t>Arcos</t>
        </is>
      </c>
      <c r="C706" s="551" t="n">
        <v>45689</v>
      </c>
      <c r="D706" t="inlineStr">
        <is>
          <t>01/2025</t>
        </is>
      </c>
      <c r="E706" t="inlineStr">
        <is>
          <t>PALOMA</t>
        </is>
      </c>
      <c r="F706" t="inlineStr">
        <is>
          <t>LITRO</t>
        </is>
      </c>
      <c r="G706" t="n">
        <v>5.42</v>
      </c>
      <c r="H706" t="inlineStr">
        <is>
          <t>BEBIDAS</t>
        </is>
      </c>
      <c r="I706" t="n">
        <v>181.33</v>
      </c>
      <c r="J706" t="n">
        <v>982.8099999999999</v>
      </c>
    </row>
    <row r="707">
      <c r="A707" t="n">
        <v>1794</v>
      </c>
      <c r="B707" t="inlineStr">
        <is>
          <t>Arcos</t>
        </is>
      </c>
      <c r="C707" s="551" t="n">
        <v>45689</v>
      </c>
      <c r="D707" t="inlineStr">
        <is>
          <t>01/2025</t>
        </is>
      </c>
      <c r="E707" t="inlineStr">
        <is>
          <t>PALOMA</t>
        </is>
      </c>
      <c r="F707" t="inlineStr">
        <is>
          <t>LITRO</t>
        </is>
      </c>
      <c r="G707" t="n">
        <v>0</v>
      </c>
      <c r="H707" t="inlineStr">
        <is>
          <t>BEBIDAS</t>
        </is>
      </c>
      <c r="I707" t="n">
        <v>181.33</v>
      </c>
      <c r="J707" t="n">
        <v>0</v>
      </c>
    </row>
    <row r="708">
      <c r="A708" t="n">
        <v>1793</v>
      </c>
      <c r="B708" t="inlineStr">
        <is>
          <t>Arcos</t>
        </is>
      </c>
      <c r="C708" s="551" t="n">
        <v>45689</v>
      </c>
      <c r="D708" t="inlineStr">
        <is>
          <t>01/2025</t>
        </is>
      </c>
      <c r="E708" t="inlineStr">
        <is>
          <t>PALOMA</t>
        </is>
      </c>
      <c r="F708" t="inlineStr">
        <is>
          <t>LITRO</t>
        </is>
      </c>
      <c r="G708" t="n">
        <v>5.42</v>
      </c>
      <c r="H708" t="inlineStr">
        <is>
          <t>BEBIDAS</t>
        </is>
      </c>
      <c r="I708" t="n">
        <v>101.83</v>
      </c>
      <c r="J708" t="n">
        <v>551.92</v>
      </c>
    </row>
    <row r="709">
      <c r="A709" t="n">
        <v>1794</v>
      </c>
      <c r="B709" t="inlineStr">
        <is>
          <t>Arcos</t>
        </is>
      </c>
      <c r="C709" s="551" t="n">
        <v>45689</v>
      </c>
      <c r="D709" t="inlineStr">
        <is>
          <t>01/2025</t>
        </is>
      </c>
      <c r="E709" t="inlineStr">
        <is>
          <t>PALOMA</t>
        </is>
      </c>
      <c r="F709" t="inlineStr">
        <is>
          <t>LITRO</t>
        </is>
      </c>
      <c r="G709" t="n">
        <v>0</v>
      </c>
      <c r="H709" t="inlineStr">
        <is>
          <t>BEBIDAS</t>
        </is>
      </c>
      <c r="I709" t="n">
        <v>101.83</v>
      </c>
      <c r="J709" t="n">
        <v>0</v>
      </c>
    </row>
    <row r="710">
      <c r="A710" t="n">
        <v>2269</v>
      </c>
      <c r="B710" t="inlineStr">
        <is>
          <t>Arcos</t>
        </is>
      </c>
      <c r="C710" s="551" t="n">
        <v>45717</v>
      </c>
      <c r="D710" t="inlineStr">
        <is>
          <t>02/2025</t>
        </is>
      </c>
      <c r="E710" t="inlineStr">
        <is>
          <t>PALOMA</t>
        </is>
      </c>
      <c r="F710" t="inlineStr">
        <is>
          <t>LITRO</t>
        </is>
      </c>
      <c r="G710" t="n">
        <v>3.63</v>
      </c>
      <c r="H710" t="inlineStr">
        <is>
          <t>BEBIDAS</t>
        </is>
      </c>
      <c r="I710" t="n">
        <v>181.33</v>
      </c>
      <c r="J710" t="n">
        <v>658.23</v>
      </c>
    </row>
    <row r="711">
      <c r="A711" t="n">
        <v>2270</v>
      </c>
      <c r="B711" t="inlineStr">
        <is>
          <t>Arcos</t>
        </is>
      </c>
      <c r="C711" s="551" t="n">
        <v>45717</v>
      </c>
      <c r="D711" t="inlineStr">
        <is>
          <t>02/2025</t>
        </is>
      </c>
      <c r="E711" t="inlineStr">
        <is>
          <t>PALOMA</t>
        </is>
      </c>
      <c r="F711" t="inlineStr">
        <is>
          <t>LITRO</t>
        </is>
      </c>
      <c r="G711" t="n">
        <v>3.63</v>
      </c>
      <c r="H711" t="inlineStr">
        <is>
          <t>BEBIDAS</t>
        </is>
      </c>
      <c r="I711" t="n">
        <v>181.33</v>
      </c>
      <c r="J711" t="n">
        <v>658.23</v>
      </c>
    </row>
    <row r="712">
      <c r="A712" t="n">
        <v>2269</v>
      </c>
      <c r="B712" t="inlineStr">
        <is>
          <t>Arcos</t>
        </is>
      </c>
      <c r="C712" s="551" t="n">
        <v>45717</v>
      </c>
      <c r="D712" t="inlineStr">
        <is>
          <t>02/2025</t>
        </is>
      </c>
      <c r="E712" t="inlineStr">
        <is>
          <t>PALOMA</t>
        </is>
      </c>
      <c r="F712" t="inlineStr">
        <is>
          <t>LITRO</t>
        </is>
      </c>
      <c r="G712" t="n">
        <v>3.63</v>
      </c>
      <c r="H712" t="inlineStr">
        <is>
          <t>BEBIDAS</t>
        </is>
      </c>
      <c r="I712" t="n">
        <v>101.83</v>
      </c>
      <c r="J712" t="n">
        <v>369.64</v>
      </c>
    </row>
    <row r="713">
      <c r="A713" t="n">
        <v>2270</v>
      </c>
      <c r="B713" t="inlineStr">
        <is>
          <t>Arcos</t>
        </is>
      </c>
      <c r="C713" s="551" t="n">
        <v>45717</v>
      </c>
      <c r="D713" t="inlineStr">
        <is>
          <t>02/2025</t>
        </is>
      </c>
      <c r="E713" t="inlineStr">
        <is>
          <t>PALOMA</t>
        </is>
      </c>
      <c r="F713" t="inlineStr">
        <is>
          <t>LITRO</t>
        </is>
      </c>
      <c r="G713" t="n">
        <v>3.63</v>
      </c>
      <c r="H713" t="inlineStr">
        <is>
          <t>BEBIDAS</t>
        </is>
      </c>
      <c r="I713" t="n">
        <v>101.83</v>
      </c>
      <c r="J713" t="n">
        <v>369.64</v>
      </c>
    </row>
    <row r="714">
      <c r="A714" t="n">
        <v>210</v>
      </c>
      <c r="B714" t="inlineStr">
        <is>
          <t>Arcos</t>
        </is>
      </c>
      <c r="C714" s="551" t="n">
        <v>45597</v>
      </c>
      <c r="D714" t="inlineStr">
        <is>
          <t>10/2024</t>
        </is>
      </c>
      <c r="E714" t="inlineStr">
        <is>
          <t>PENINCILLIN</t>
        </is>
      </c>
      <c r="F714" t="inlineStr">
        <is>
          <t>LITRO</t>
        </is>
      </c>
      <c r="G714" t="n">
        <v>10.25</v>
      </c>
      <c r="H714" t="inlineStr">
        <is>
          <t>BEBIDAS</t>
        </is>
      </c>
      <c r="I714" t="n">
        <v>111.14</v>
      </c>
      <c r="J714" t="n">
        <v>1139.19</v>
      </c>
    </row>
    <row r="715">
      <c r="A715" t="n">
        <v>310</v>
      </c>
      <c r="B715" t="inlineStr">
        <is>
          <t>Arcos</t>
        </is>
      </c>
      <c r="C715" s="551" t="n">
        <v>45627</v>
      </c>
      <c r="D715" t="inlineStr">
        <is>
          <t>11/2024</t>
        </is>
      </c>
      <c r="E715" t="inlineStr">
        <is>
          <t>PENINCILLIN</t>
        </is>
      </c>
      <c r="F715" t="inlineStr">
        <is>
          <t>LITRO</t>
        </is>
      </c>
      <c r="G715" t="n">
        <v>9.49</v>
      </c>
      <c r="H715" t="inlineStr">
        <is>
          <t>BEBIDAS</t>
        </is>
      </c>
      <c r="I715" t="n">
        <v>111.14</v>
      </c>
      <c r="J715" t="n">
        <v>1054.72</v>
      </c>
    </row>
    <row r="716">
      <c r="A716" t="n">
        <v>1020</v>
      </c>
      <c r="B716" t="inlineStr">
        <is>
          <t>Arcos</t>
        </is>
      </c>
      <c r="C716" s="551" t="n">
        <v>45658</v>
      </c>
      <c r="D716" t="inlineStr">
        <is>
          <t>12/2024</t>
        </is>
      </c>
      <c r="E716" t="inlineStr">
        <is>
          <t>PENINCILLIN</t>
        </is>
      </c>
      <c r="F716" t="inlineStr">
        <is>
          <t>LITRO</t>
        </is>
      </c>
      <c r="G716" t="n">
        <v>5.28</v>
      </c>
      <c r="H716" t="inlineStr">
        <is>
          <t>BEBIDAS</t>
        </is>
      </c>
      <c r="I716" t="n">
        <v>111.14</v>
      </c>
      <c r="J716" t="n">
        <v>586.8200000000001</v>
      </c>
    </row>
    <row r="717">
      <c r="A717" t="n">
        <v>1795</v>
      </c>
      <c r="B717" t="inlineStr">
        <is>
          <t>Arcos</t>
        </is>
      </c>
      <c r="C717" s="551" t="n">
        <v>45689</v>
      </c>
      <c r="D717" t="inlineStr">
        <is>
          <t>01/2025</t>
        </is>
      </c>
      <c r="E717" t="inlineStr">
        <is>
          <t>PENINCILLIN</t>
        </is>
      </c>
      <c r="F717" t="inlineStr">
        <is>
          <t>LITRO</t>
        </is>
      </c>
      <c r="G717" t="n">
        <v>9.5</v>
      </c>
      <c r="H717" t="inlineStr">
        <is>
          <t>BEBIDAS</t>
        </is>
      </c>
      <c r="I717" t="n">
        <v>111.14</v>
      </c>
      <c r="J717" t="n">
        <v>1055.83</v>
      </c>
    </row>
    <row r="718">
      <c r="A718" t="n">
        <v>2271</v>
      </c>
      <c r="B718" t="inlineStr">
        <is>
          <t>Arcos</t>
        </is>
      </c>
      <c r="C718" s="551" t="n">
        <v>45717</v>
      </c>
      <c r="D718" t="inlineStr">
        <is>
          <t>02/2025</t>
        </is>
      </c>
      <c r="E718" t="inlineStr">
        <is>
          <t>PENINCILLIN</t>
        </is>
      </c>
      <c r="F718" t="inlineStr">
        <is>
          <t>LITRO</t>
        </is>
      </c>
      <c r="G718" t="n">
        <v>7.88</v>
      </c>
      <c r="H718" t="inlineStr">
        <is>
          <t>BEBIDAS</t>
        </is>
      </c>
      <c r="I718" t="n">
        <v>111.14</v>
      </c>
      <c r="J718" t="n">
        <v>875.78</v>
      </c>
    </row>
    <row r="719">
      <c r="A719" t="n">
        <v>3383</v>
      </c>
      <c r="B719" t="inlineStr">
        <is>
          <t>Arcos</t>
        </is>
      </c>
      <c r="C719" s="551" t="n">
        <v>45748</v>
      </c>
      <c r="D719" t="inlineStr">
        <is>
          <t>03/2025</t>
        </is>
      </c>
      <c r="E719" t="inlineStr">
        <is>
          <t>PENINCILLIN</t>
        </is>
      </c>
      <c r="F719" t="inlineStr">
        <is>
          <t>LITRO</t>
        </is>
      </c>
      <c r="G719" t="n">
        <v>8.199999999999999</v>
      </c>
      <c r="H719" t="inlineStr">
        <is>
          <t>BEBIDAS</t>
        </is>
      </c>
      <c r="I719" t="n">
        <v>111.14</v>
      </c>
      <c r="J719" t="n">
        <v>911.35</v>
      </c>
    </row>
    <row r="720">
      <c r="A720" t="n">
        <v>4114</v>
      </c>
      <c r="B720" t="inlineStr">
        <is>
          <t>Arcos</t>
        </is>
      </c>
      <c r="C720" s="551" t="n">
        <v>45778</v>
      </c>
      <c r="D720" t="inlineStr">
        <is>
          <t>04/2025</t>
        </is>
      </c>
      <c r="E720" t="inlineStr">
        <is>
          <t>PENINCILLIN</t>
        </is>
      </c>
      <c r="F720" t="inlineStr">
        <is>
          <t>LITRO</t>
        </is>
      </c>
      <c r="G720" t="n">
        <v>5.37</v>
      </c>
      <c r="H720" t="inlineStr">
        <is>
          <t>BEBIDAS</t>
        </is>
      </c>
      <c r="I720" t="n">
        <v>111.14</v>
      </c>
      <c r="J720" t="n">
        <v>596.8200000000001</v>
      </c>
    </row>
    <row r="721">
      <c r="A721" t="n">
        <v>4744</v>
      </c>
      <c r="B721" t="inlineStr">
        <is>
          <t>Arcos</t>
        </is>
      </c>
      <c r="C721" s="551" t="n">
        <v>45809</v>
      </c>
      <c r="D721" t="inlineStr">
        <is>
          <t>05/2025</t>
        </is>
      </c>
      <c r="E721" t="inlineStr">
        <is>
          <t>PENINCILLIN</t>
        </is>
      </c>
      <c r="F721" t="inlineStr">
        <is>
          <t>LITRO</t>
        </is>
      </c>
      <c r="G721" t="n">
        <v>3.8</v>
      </c>
      <c r="H721" t="inlineStr">
        <is>
          <t>BEBIDAS</t>
        </is>
      </c>
      <c r="I721" t="n">
        <v>111.14</v>
      </c>
      <c r="J721" t="n">
        <v>422.33</v>
      </c>
    </row>
    <row r="722">
      <c r="A722" t="n">
        <v>5129</v>
      </c>
      <c r="B722" t="inlineStr">
        <is>
          <t>Arcos</t>
        </is>
      </c>
      <c r="C722" s="551" t="n">
        <v>45839</v>
      </c>
      <c r="D722" t="inlineStr">
        <is>
          <t>06/2025</t>
        </is>
      </c>
      <c r="E722" t="inlineStr">
        <is>
          <t>PENINCILLIN</t>
        </is>
      </c>
      <c r="F722" t="inlineStr">
        <is>
          <t>LITRO</t>
        </is>
      </c>
      <c r="G722" t="n">
        <v>6.03</v>
      </c>
      <c r="H722" t="inlineStr">
        <is>
          <t>BEBIDAS</t>
        </is>
      </c>
      <c r="I722" t="n">
        <v>111.14</v>
      </c>
      <c r="J722" t="n">
        <v>670.17</v>
      </c>
    </row>
    <row r="723">
      <c r="A723" t="n">
        <v>5869</v>
      </c>
      <c r="B723" t="inlineStr">
        <is>
          <t>Arcos</t>
        </is>
      </c>
      <c r="C723" s="551" t="n">
        <v>45870</v>
      </c>
      <c r="D723" t="inlineStr">
        <is>
          <t>07/2025</t>
        </is>
      </c>
      <c r="E723" t="inlineStr">
        <is>
          <t>PENINCILLIN</t>
        </is>
      </c>
      <c r="F723" t="inlineStr">
        <is>
          <t>LITRO</t>
        </is>
      </c>
      <c r="G723" t="n">
        <v>4.94</v>
      </c>
      <c r="H723" t="inlineStr">
        <is>
          <t>BEBIDAS</t>
        </is>
      </c>
      <c r="I723" t="n">
        <v>111.14</v>
      </c>
      <c r="J723" t="n">
        <v>549.03</v>
      </c>
    </row>
    <row r="724">
      <c r="A724" t="n">
        <v>6574</v>
      </c>
      <c r="B724" t="inlineStr">
        <is>
          <t>Arcos</t>
        </is>
      </c>
      <c r="C724" s="551" t="n">
        <v>45901</v>
      </c>
      <c r="D724" t="inlineStr">
        <is>
          <t>08/2025</t>
        </is>
      </c>
      <c r="E724" t="inlineStr">
        <is>
          <t>PENINCILLIN</t>
        </is>
      </c>
      <c r="F724" t="inlineStr">
        <is>
          <t>LITRO</t>
        </is>
      </c>
      <c r="G724" t="n">
        <v>5</v>
      </c>
      <c r="H724" t="inlineStr">
        <is>
          <t>BEBIDAS</t>
        </is>
      </c>
      <c r="I724" t="n">
        <v>111.14</v>
      </c>
      <c r="J724" t="n">
        <v>555.7</v>
      </c>
    </row>
    <row r="725">
      <c r="A725" t="n">
        <v>7108</v>
      </c>
      <c r="B725" t="inlineStr">
        <is>
          <t>Arcos</t>
        </is>
      </c>
      <c r="C725" s="551" t="n">
        <v>45931</v>
      </c>
      <c r="D725" t="inlineStr">
        <is>
          <t>09/2025</t>
        </is>
      </c>
      <c r="E725" t="inlineStr">
        <is>
          <t>PENINCILLIN</t>
        </is>
      </c>
      <c r="F725" t="inlineStr">
        <is>
          <t>LITRO</t>
        </is>
      </c>
      <c r="G725" t="n">
        <v>4.39</v>
      </c>
      <c r="H725" t="inlineStr">
        <is>
          <t>BEBIDAS</t>
        </is>
      </c>
      <c r="I725" t="n">
        <v>111.14</v>
      </c>
      <c r="J725" t="n">
        <v>487.9</v>
      </c>
    </row>
    <row r="726">
      <c r="A726" t="n">
        <v>7560</v>
      </c>
      <c r="B726" t="inlineStr">
        <is>
          <t>Arcos</t>
        </is>
      </c>
      <c r="C726" s="551" t="n">
        <v>45962</v>
      </c>
      <c r="D726" t="inlineStr">
        <is>
          <t>10/2025</t>
        </is>
      </c>
      <c r="E726" t="inlineStr">
        <is>
          <t>PENINCILLIN</t>
        </is>
      </c>
      <c r="F726" t="inlineStr">
        <is>
          <t>LITRO</t>
        </is>
      </c>
      <c r="G726" t="n">
        <v>10.51</v>
      </c>
      <c r="H726" t="inlineStr">
        <is>
          <t>BEBIDAS</t>
        </is>
      </c>
      <c r="I726" t="n">
        <v>111.14</v>
      </c>
      <c r="J726" t="n">
        <v>1168.08</v>
      </c>
    </row>
    <row r="727">
      <c r="A727" t="n">
        <v>7810</v>
      </c>
      <c r="B727" t="inlineStr">
        <is>
          <t>Arcos</t>
        </is>
      </c>
      <c r="C727" s="551" t="n">
        <v>45992</v>
      </c>
      <c r="D727" t="inlineStr">
        <is>
          <t>11/2025</t>
        </is>
      </c>
      <c r="E727" t="inlineStr">
        <is>
          <t>PENINCILLIN</t>
        </is>
      </c>
      <c r="F727" t="inlineStr">
        <is>
          <t>LITRO</t>
        </is>
      </c>
      <c r="G727" t="n">
        <v>4.39</v>
      </c>
      <c r="H727" t="inlineStr">
        <is>
          <t>BEBIDAS</t>
        </is>
      </c>
      <c r="I727" t="n">
        <v>111.14</v>
      </c>
      <c r="J727" t="n">
        <v>487.9</v>
      </c>
    </row>
    <row r="728">
      <c r="A728" t="n">
        <v>7911</v>
      </c>
      <c r="B728" t="inlineStr">
        <is>
          <t>Arcos</t>
        </is>
      </c>
      <c r="C728" s="551" t="n">
        <v>46023</v>
      </c>
      <c r="D728" t="inlineStr">
        <is>
          <t>12/2025</t>
        </is>
      </c>
      <c r="E728" t="inlineStr">
        <is>
          <t>PENINCILLIN</t>
        </is>
      </c>
      <c r="F728" t="inlineStr">
        <is>
          <t>LITRO</t>
        </is>
      </c>
      <c r="G728" t="n">
        <v>3.51</v>
      </c>
      <c r="H728" t="inlineStr">
        <is>
          <t>BEBIDAS</t>
        </is>
      </c>
      <c r="I728" t="n">
        <v>111.14</v>
      </c>
      <c r="J728" t="n">
        <v>390.1</v>
      </c>
    </row>
    <row r="729">
      <c r="A729" t="n">
        <v>8406</v>
      </c>
      <c r="B729" t="inlineStr">
        <is>
          <t>Arcos</t>
        </is>
      </c>
      <c r="C729" s="551" t="n">
        <v>46054</v>
      </c>
      <c r="D729" t="inlineStr">
        <is>
          <t>01/2026</t>
        </is>
      </c>
      <c r="E729" t="inlineStr">
        <is>
          <t>PENINCILLIN</t>
        </is>
      </c>
      <c r="F729" t="inlineStr">
        <is>
          <t>LITRO</t>
        </is>
      </c>
      <c r="G729" t="n">
        <v>5.66</v>
      </c>
      <c r="H729" t="inlineStr">
        <is>
          <t>BEBIDAS</t>
        </is>
      </c>
      <c r="I729" t="n">
        <v>111.14</v>
      </c>
      <c r="J729" t="n">
        <v>629.05</v>
      </c>
    </row>
    <row r="730">
      <c r="A730" t="n">
        <v>8889</v>
      </c>
      <c r="B730" t="inlineStr">
        <is>
          <t>Arcos</t>
        </is>
      </c>
      <c r="C730" s="551" t="n">
        <v>46082</v>
      </c>
      <c r="D730" t="inlineStr">
        <is>
          <t>02/2026</t>
        </is>
      </c>
      <c r="E730" t="inlineStr">
        <is>
          <t>PENINCILLIN</t>
        </is>
      </c>
      <c r="F730" t="inlineStr">
        <is>
          <t>LITRO</t>
        </is>
      </c>
      <c r="G730" t="n">
        <v>6.55</v>
      </c>
      <c r="H730" t="inlineStr">
        <is>
          <t>BEBIDAS</t>
        </is>
      </c>
      <c r="I730" t="n">
        <v>111.14</v>
      </c>
      <c r="J730" t="n">
        <v>727.97</v>
      </c>
    </row>
    <row r="731">
      <c r="A731" t="n">
        <v>9648</v>
      </c>
      <c r="B731" t="inlineStr">
        <is>
          <t>Arcos</t>
        </is>
      </c>
      <c r="C731" s="551" t="n">
        <v>46113</v>
      </c>
      <c r="D731" t="inlineStr">
        <is>
          <t>03/2026</t>
        </is>
      </c>
      <c r="E731" t="inlineStr">
        <is>
          <t>PENINCILLIN</t>
        </is>
      </c>
      <c r="F731" t="inlineStr">
        <is>
          <t>LITRO</t>
        </is>
      </c>
      <c r="G731" t="n">
        <v>4.89</v>
      </c>
      <c r="H731" t="inlineStr">
        <is>
          <t>BEBIDAS</t>
        </is>
      </c>
      <c r="I731" t="n">
        <v>111.14</v>
      </c>
      <c r="J731" t="n">
        <v>543.47</v>
      </c>
    </row>
    <row r="732">
      <c r="A732" t="n">
        <v>10184</v>
      </c>
      <c r="B732" t="inlineStr">
        <is>
          <t>Arcos</t>
        </is>
      </c>
      <c r="C732" s="551" t="n">
        <v>46143</v>
      </c>
      <c r="D732" t="inlineStr">
        <is>
          <t>04/2026</t>
        </is>
      </c>
      <c r="E732" t="inlineStr">
        <is>
          <t>PENINCILLIN</t>
        </is>
      </c>
      <c r="F732" t="inlineStr">
        <is>
          <t>LITRO</t>
        </is>
      </c>
      <c r="G732" t="n">
        <v>4.5</v>
      </c>
      <c r="H732" t="inlineStr">
        <is>
          <t>BEBIDAS</t>
        </is>
      </c>
      <c r="I732" t="n">
        <v>111.14</v>
      </c>
      <c r="J732" t="n">
        <v>500.13</v>
      </c>
    </row>
    <row r="733">
      <c r="A733" t="n">
        <v>10902</v>
      </c>
      <c r="B733" t="inlineStr">
        <is>
          <t>Arcos</t>
        </is>
      </c>
      <c r="C733" s="551" t="n">
        <v>46174</v>
      </c>
      <c r="D733" t="inlineStr">
        <is>
          <t>05/2026</t>
        </is>
      </c>
      <c r="E733" t="inlineStr">
        <is>
          <t>PENINCILLIN</t>
        </is>
      </c>
      <c r="F733" t="inlineStr">
        <is>
          <t>LITRO</t>
        </is>
      </c>
      <c r="G733" t="n">
        <v>1.5</v>
      </c>
      <c r="H733" t="inlineStr">
        <is>
          <t>BEBIDAS</t>
        </is>
      </c>
      <c r="I733" t="n">
        <v>111.14</v>
      </c>
      <c r="J733" t="n">
        <v>166.71</v>
      </c>
    </row>
    <row r="734">
      <c r="A734" t="n">
        <v>211</v>
      </c>
      <c r="B734" t="inlineStr">
        <is>
          <t>Arcos</t>
        </is>
      </c>
      <c r="C734" s="551" t="n">
        <v>45597</v>
      </c>
      <c r="D734" t="inlineStr">
        <is>
          <t>10/2024</t>
        </is>
      </c>
      <c r="E734" t="inlineStr">
        <is>
          <t>SER(TÃO) OLD FASHIONED</t>
        </is>
      </c>
      <c r="F734" t="inlineStr">
        <is>
          <t>LITRO</t>
        </is>
      </c>
      <c r="G734" t="n">
        <v>3.67</v>
      </c>
      <c r="H734" t="inlineStr">
        <is>
          <t>BEBIDAS</t>
        </is>
      </c>
      <c r="I734" t="n">
        <v>203.17</v>
      </c>
      <c r="J734" t="n">
        <v>745.63</v>
      </c>
    </row>
    <row r="735">
      <c r="A735" t="n">
        <v>311</v>
      </c>
      <c r="B735" t="inlineStr">
        <is>
          <t>Arcos</t>
        </is>
      </c>
      <c r="C735" s="551" t="n">
        <v>45627</v>
      </c>
      <c r="D735" t="inlineStr">
        <is>
          <t>11/2024</t>
        </is>
      </c>
      <c r="E735" t="inlineStr">
        <is>
          <t>SER(TÃO) OLD FASHIONED</t>
        </is>
      </c>
      <c r="F735" t="inlineStr">
        <is>
          <t>LITRO</t>
        </is>
      </c>
      <c r="G735" t="n">
        <v>4.37</v>
      </c>
      <c r="H735" t="inlineStr">
        <is>
          <t>BEBIDAS</t>
        </is>
      </c>
      <c r="I735" t="n">
        <v>203.17</v>
      </c>
      <c r="J735" t="n">
        <v>887.85</v>
      </c>
    </row>
    <row r="736">
      <c r="A736" t="n">
        <v>1021</v>
      </c>
      <c r="B736" t="inlineStr">
        <is>
          <t>Arcos</t>
        </is>
      </c>
      <c r="C736" s="551" t="n">
        <v>45658</v>
      </c>
      <c r="D736" t="inlineStr">
        <is>
          <t>12/2024</t>
        </is>
      </c>
      <c r="E736" t="inlineStr">
        <is>
          <t>SER(TÃO) OLD FASHIONED</t>
        </is>
      </c>
      <c r="F736" t="inlineStr">
        <is>
          <t>LITRO</t>
        </is>
      </c>
      <c r="G736" t="n">
        <v>1.5</v>
      </c>
      <c r="H736" t="inlineStr">
        <is>
          <t>BEBIDAS</t>
        </is>
      </c>
      <c r="I736" t="n">
        <v>203.17</v>
      </c>
      <c r="J736" t="n">
        <v>304.76</v>
      </c>
    </row>
    <row r="737">
      <c r="A737" t="n">
        <v>1796</v>
      </c>
      <c r="B737" t="inlineStr">
        <is>
          <t>Arcos</t>
        </is>
      </c>
      <c r="C737" s="551" t="n">
        <v>45689</v>
      </c>
      <c r="D737" t="inlineStr">
        <is>
          <t>01/2025</t>
        </is>
      </c>
      <c r="E737" t="inlineStr">
        <is>
          <t>SER(TÃO) OLD FASHIONED</t>
        </is>
      </c>
      <c r="F737" t="inlineStr">
        <is>
          <t>LITRO</t>
        </is>
      </c>
      <c r="G737" t="n">
        <v>7.51</v>
      </c>
      <c r="H737" t="inlineStr">
        <is>
          <t>BEBIDAS</t>
        </is>
      </c>
      <c r="I737" t="n">
        <v>203.17</v>
      </c>
      <c r="J737" t="n">
        <v>1525.81</v>
      </c>
    </row>
    <row r="738">
      <c r="A738" t="n">
        <v>2272</v>
      </c>
      <c r="B738" t="inlineStr">
        <is>
          <t>Arcos</t>
        </is>
      </c>
      <c r="C738" s="551" t="n">
        <v>45717</v>
      </c>
      <c r="D738" t="inlineStr">
        <is>
          <t>02/2025</t>
        </is>
      </c>
      <c r="E738" t="inlineStr">
        <is>
          <t>SER(TÃO) OLD FASHIONED</t>
        </is>
      </c>
      <c r="F738" t="inlineStr">
        <is>
          <t>LITRO</t>
        </is>
      </c>
      <c r="G738" t="n">
        <v>0.8</v>
      </c>
      <c r="H738" t="inlineStr">
        <is>
          <t>BEBIDAS</t>
        </is>
      </c>
      <c r="I738" t="n">
        <v>203.17</v>
      </c>
      <c r="J738" t="n">
        <v>162.54</v>
      </c>
    </row>
    <row r="739">
      <c r="A739" t="n">
        <v>3384</v>
      </c>
      <c r="B739" t="inlineStr">
        <is>
          <t>Arcos</t>
        </is>
      </c>
      <c r="C739" s="551" t="n">
        <v>45748</v>
      </c>
      <c r="D739" t="inlineStr">
        <is>
          <t>03/2025</t>
        </is>
      </c>
      <c r="E739" t="inlineStr">
        <is>
          <t>SER(TÃO) OLD FASHIONED</t>
        </is>
      </c>
      <c r="F739" t="inlineStr">
        <is>
          <t>LITRO</t>
        </is>
      </c>
      <c r="G739" t="n">
        <v>2.54</v>
      </c>
      <c r="H739" t="inlineStr">
        <is>
          <t>BEBIDAS</t>
        </is>
      </c>
      <c r="I739" t="n">
        <v>203.17</v>
      </c>
      <c r="J739" t="n">
        <v>516.05</v>
      </c>
    </row>
    <row r="740">
      <c r="A740" t="n">
        <v>212</v>
      </c>
      <c r="B740" t="inlineStr">
        <is>
          <t>Arcos</t>
        </is>
      </c>
      <c r="C740" s="551" t="n">
        <v>45597</v>
      </c>
      <c r="D740" t="inlineStr">
        <is>
          <t>10/2024</t>
        </is>
      </c>
      <c r="E740" t="inlineStr">
        <is>
          <t>TANQUERAY &amp; TÔNICA</t>
        </is>
      </c>
      <c r="F740" t="inlineStr">
        <is>
          <t>LITRO</t>
        </is>
      </c>
      <c r="G740" t="n">
        <v>11.08</v>
      </c>
      <c r="H740" t="inlineStr">
        <is>
          <t>BEBIDAS</t>
        </is>
      </c>
      <c r="I740" t="n">
        <v>53.33</v>
      </c>
      <c r="J740" t="n">
        <v>590.9</v>
      </c>
    </row>
    <row r="741">
      <c r="A741" t="n">
        <v>312</v>
      </c>
      <c r="B741" t="inlineStr">
        <is>
          <t>Arcos</t>
        </is>
      </c>
      <c r="C741" s="551" t="n">
        <v>45627</v>
      </c>
      <c r="D741" t="inlineStr">
        <is>
          <t>11/2024</t>
        </is>
      </c>
      <c r="E741" t="inlineStr">
        <is>
          <t>TANQUERAY &amp; TÔNICA</t>
        </is>
      </c>
      <c r="F741" t="inlineStr">
        <is>
          <t>LITRO</t>
        </is>
      </c>
      <c r="G741" t="n">
        <v>7.9</v>
      </c>
      <c r="H741" t="inlineStr">
        <is>
          <t>BEBIDAS</t>
        </is>
      </c>
      <c r="I741" t="n">
        <v>53.33</v>
      </c>
      <c r="J741" t="n">
        <v>421.31</v>
      </c>
    </row>
    <row r="742">
      <c r="A742" t="n">
        <v>1022</v>
      </c>
      <c r="B742" t="inlineStr">
        <is>
          <t>Arcos</t>
        </is>
      </c>
      <c r="C742" s="551" t="n">
        <v>45658</v>
      </c>
      <c r="D742" t="inlineStr">
        <is>
          <t>12/2024</t>
        </is>
      </c>
      <c r="E742" t="inlineStr">
        <is>
          <t>TANQUERAY &amp; TÔNICA</t>
        </is>
      </c>
      <c r="F742" t="inlineStr">
        <is>
          <t>LITRO</t>
        </is>
      </c>
      <c r="G742" t="n">
        <v>1.2</v>
      </c>
      <c r="H742" t="inlineStr">
        <is>
          <t>BEBIDAS</t>
        </is>
      </c>
      <c r="I742" t="n">
        <v>53.33</v>
      </c>
      <c r="J742" t="n">
        <v>64</v>
      </c>
    </row>
    <row r="743">
      <c r="A743" t="n">
        <v>1797</v>
      </c>
      <c r="B743" t="inlineStr">
        <is>
          <t>Arcos</t>
        </is>
      </c>
      <c r="C743" s="551" t="n">
        <v>45689</v>
      </c>
      <c r="D743" t="inlineStr">
        <is>
          <t>01/2025</t>
        </is>
      </c>
      <c r="E743" t="inlineStr">
        <is>
          <t>TANQUERAY &amp; TÔNICA</t>
        </is>
      </c>
      <c r="F743" t="inlineStr">
        <is>
          <t>LITRO</t>
        </is>
      </c>
      <c r="G743" t="n">
        <v>8.460000000000001</v>
      </c>
      <c r="H743" t="inlineStr">
        <is>
          <t>BEBIDAS</t>
        </is>
      </c>
      <c r="I743" t="n">
        <v>53.33</v>
      </c>
      <c r="J743" t="n">
        <v>451.17</v>
      </c>
    </row>
    <row r="744">
      <c r="A744" t="n">
        <v>2273</v>
      </c>
      <c r="B744" t="inlineStr">
        <is>
          <t>Arcos</t>
        </is>
      </c>
      <c r="C744" s="551" t="n">
        <v>45717</v>
      </c>
      <c r="D744" t="inlineStr">
        <is>
          <t>02/2025</t>
        </is>
      </c>
      <c r="E744" t="inlineStr">
        <is>
          <t>TANQUERAY &amp; TÔNICA</t>
        </is>
      </c>
      <c r="F744" t="inlineStr">
        <is>
          <t>LITRO</t>
        </is>
      </c>
      <c r="G744" t="n">
        <v>8.119999999999999</v>
      </c>
      <c r="H744" t="inlineStr">
        <is>
          <t>BEBIDAS</t>
        </is>
      </c>
      <c r="I744" t="n">
        <v>53.33</v>
      </c>
      <c r="J744" t="n">
        <v>433.04</v>
      </c>
    </row>
    <row r="745">
      <c r="A745" t="n">
        <v>3385</v>
      </c>
      <c r="B745" t="inlineStr">
        <is>
          <t>Arcos</t>
        </is>
      </c>
      <c r="C745" s="551" t="n">
        <v>45748</v>
      </c>
      <c r="D745" t="inlineStr">
        <is>
          <t>03/2025</t>
        </is>
      </c>
      <c r="E745" t="inlineStr">
        <is>
          <t>TANQUERAY &amp; TÔNICA</t>
        </is>
      </c>
      <c r="F745" t="inlineStr">
        <is>
          <t>LITRO</t>
        </is>
      </c>
      <c r="G745" t="n">
        <v>10.75</v>
      </c>
      <c r="H745" t="inlineStr">
        <is>
          <t>BEBIDAS</t>
        </is>
      </c>
      <c r="I745" t="n">
        <v>53.33</v>
      </c>
      <c r="J745" t="n">
        <v>573.3</v>
      </c>
    </row>
    <row r="746">
      <c r="A746" t="n">
        <v>4119</v>
      </c>
      <c r="B746" t="inlineStr">
        <is>
          <t>Arcos</t>
        </is>
      </c>
      <c r="C746" s="551" t="n">
        <v>45778</v>
      </c>
      <c r="D746" t="inlineStr">
        <is>
          <t>04/2025</t>
        </is>
      </c>
      <c r="E746" t="inlineStr">
        <is>
          <t>TANQUERAY &amp; TÔNICA</t>
        </is>
      </c>
      <c r="F746" t="inlineStr">
        <is>
          <t>LITRO</t>
        </is>
      </c>
      <c r="G746" t="n">
        <v>10.99</v>
      </c>
      <c r="H746" t="inlineStr">
        <is>
          <t>BEBIDAS</t>
        </is>
      </c>
      <c r="I746" t="n">
        <v>53.33</v>
      </c>
      <c r="J746" t="n">
        <v>586.1</v>
      </c>
    </row>
    <row r="747">
      <c r="A747" t="n">
        <v>4749</v>
      </c>
      <c r="B747" t="inlineStr">
        <is>
          <t>Arcos</t>
        </is>
      </c>
      <c r="C747" s="551" t="n">
        <v>45809</v>
      </c>
      <c r="D747" t="inlineStr">
        <is>
          <t>05/2025</t>
        </is>
      </c>
      <c r="E747" t="inlineStr">
        <is>
          <t>TANQUERAY &amp; TÔNICA</t>
        </is>
      </c>
      <c r="F747" t="inlineStr">
        <is>
          <t>LITRO</t>
        </is>
      </c>
      <c r="G747" t="n">
        <v>15.3</v>
      </c>
      <c r="H747" t="inlineStr">
        <is>
          <t>BEBIDAS</t>
        </is>
      </c>
      <c r="I747" t="n">
        <v>53.33</v>
      </c>
      <c r="J747" t="n">
        <v>815.95</v>
      </c>
    </row>
    <row r="748">
      <c r="A748" t="n">
        <v>5134</v>
      </c>
      <c r="B748" t="inlineStr">
        <is>
          <t>Arcos</t>
        </is>
      </c>
      <c r="C748" s="551" t="n">
        <v>45839</v>
      </c>
      <c r="D748" t="inlineStr">
        <is>
          <t>06/2025</t>
        </is>
      </c>
      <c r="E748" t="inlineStr">
        <is>
          <t>TANQUERAY &amp; TÔNICA</t>
        </is>
      </c>
      <c r="F748" t="inlineStr">
        <is>
          <t>LITRO</t>
        </is>
      </c>
      <c r="G748" t="n">
        <v>11.14</v>
      </c>
      <c r="H748" t="inlineStr">
        <is>
          <t>BEBIDAS</t>
        </is>
      </c>
      <c r="I748" t="n">
        <v>53.33</v>
      </c>
      <c r="J748" t="n">
        <v>594.1</v>
      </c>
    </row>
    <row r="749">
      <c r="A749" t="n">
        <v>5874</v>
      </c>
      <c r="B749" t="inlineStr">
        <is>
          <t>Arcos</t>
        </is>
      </c>
      <c r="C749" s="551" t="n">
        <v>45870</v>
      </c>
      <c r="D749" t="inlineStr">
        <is>
          <t>07/2025</t>
        </is>
      </c>
      <c r="E749" t="inlineStr">
        <is>
          <t>TANQUERAY &amp; TÔNICA</t>
        </is>
      </c>
      <c r="F749" t="inlineStr">
        <is>
          <t>LITRO</t>
        </is>
      </c>
      <c r="G749" t="n">
        <v>27.91</v>
      </c>
      <c r="H749" t="inlineStr">
        <is>
          <t>BEBIDAS</t>
        </is>
      </c>
      <c r="I749" t="n">
        <v>53.33</v>
      </c>
      <c r="J749" t="n">
        <v>1488.44</v>
      </c>
    </row>
    <row r="750">
      <c r="A750" t="n">
        <v>6579</v>
      </c>
      <c r="B750" t="inlineStr">
        <is>
          <t>Arcos</t>
        </is>
      </c>
      <c r="C750" s="551" t="n">
        <v>45901</v>
      </c>
      <c r="D750" t="inlineStr">
        <is>
          <t>08/2025</t>
        </is>
      </c>
      <c r="E750" t="inlineStr">
        <is>
          <t>TANQUERAY &amp; TÔNICA</t>
        </is>
      </c>
      <c r="F750" t="inlineStr">
        <is>
          <t>LITRO</t>
        </is>
      </c>
      <c r="G750" t="n">
        <v>9.720000000000001</v>
      </c>
      <c r="H750" t="inlineStr">
        <is>
          <t>BEBIDAS</t>
        </is>
      </c>
      <c r="I750" t="n">
        <v>53.33</v>
      </c>
      <c r="J750" t="n">
        <v>518.37</v>
      </c>
    </row>
    <row r="751">
      <c r="A751" t="n">
        <v>7113</v>
      </c>
      <c r="B751" t="inlineStr">
        <is>
          <t>Arcos</t>
        </is>
      </c>
      <c r="C751" s="551" t="n">
        <v>45931</v>
      </c>
      <c r="D751" t="inlineStr">
        <is>
          <t>09/2025</t>
        </is>
      </c>
      <c r="E751" t="inlineStr">
        <is>
          <t>TANQUERAY &amp; TÔNICA</t>
        </is>
      </c>
      <c r="F751" t="inlineStr">
        <is>
          <t>LITRO</t>
        </is>
      </c>
      <c r="G751" t="n">
        <v>31.98</v>
      </c>
      <c r="H751" t="inlineStr">
        <is>
          <t>BEBIDAS</t>
        </is>
      </c>
      <c r="I751" t="n">
        <v>53.33</v>
      </c>
      <c r="J751" t="n">
        <v>1705.49</v>
      </c>
    </row>
    <row r="752">
      <c r="A752" t="n">
        <v>7565</v>
      </c>
      <c r="B752" t="inlineStr">
        <is>
          <t>Arcos</t>
        </is>
      </c>
      <c r="C752" s="551" t="n">
        <v>45962</v>
      </c>
      <c r="D752" t="inlineStr">
        <is>
          <t>10/2025</t>
        </is>
      </c>
      <c r="E752" t="inlineStr">
        <is>
          <t>TANQUERAY &amp; TÔNICA</t>
        </is>
      </c>
      <c r="F752" t="inlineStr">
        <is>
          <t>LITRO</t>
        </is>
      </c>
      <c r="G752" t="n">
        <v>12.28</v>
      </c>
      <c r="H752" t="inlineStr">
        <is>
          <t>BEBIDAS</t>
        </is>
      </c>
      <c r="I752" t="n">
        <v>53.33</v>
      </c>
      <c r="J752" t="n">
        <v>654.89</v>
      </c>
    </row>
    <row r="753">
      <c r="A753" t="n">
        <v>7815</v>
      </c>
      <c r="B753" t="inlineStr">
        <is>
          <t>Arcos</t>
        </is>
      </c>
      <c r="C753" s="551" t="n">
        <v>45992</v>
      </c>
      <c r="D753" t="inlineStr">
        <is>
          <t>11/2025</t>
        </is>
      </c>
      <c r="E753" t="inlineStr">
        <is>
          <t>TANQUERAY &amp; TÔNICA</t>
        </is>
      </c>
      <c r="F753" t="inlineStr">
        <is>
          <t>LITRO</t>
        </is>
      </c>
      <c r="G753" t="n">
        <v>31.98</v>
      </c>
      <c r="H753" t="inlineStr">
        <is>
          <t>BEBIDAS</t>
        </is>
      </c>
      <c r="I753" t="n">
        <v>53.33</v>
      </c>
      <c r="J753" t="n">
        <v>1705.49</v>
      </c>
    </row>
    <row r="754">
      <c r="A754" t="n">
        <v>7916</v>
      </c>
      <c r="B754" t="inlineStr">
        <is>
          <t>Arcos</t>
        </is>
      </c>
      <c r="C754" s="551" t="n">
        <v>46023</v>
      </c>
      <c r="D754" t="inlineStr">
        <is>
          <t>12/2025</t>
        </is>
      </c>
      <c r="E754" t="inlineStr">
        <is>
          <t>TANQUERAY &amp; TÔNICA</t>
        </is>
      </c>
      <c r="F754" t="inlineStr">
        <is>
          <t>LITRO</t>
        </is>
      </c>
      <c r="G754" t="n">
        <v>5.3</v>
      </c>
      <c r="H754" t="inlineStr">
        <is>
          <t>BEBIDAS</t>
        </is>
      </c>
      <c r="I754" t="n">
        <v>53.33</v>
      </c>
      <c r="J754" t="n">
        <v>282.65</v>
      </c>
    </row>
    <row r="755">
      <c r="A755" t="n">
        <v>8411</v>
      </c>
      <c r="B755" t="inlineStr">
        <is>
          <t>Arcos</t>
        </is>
      </c>
      <c r="C755" s="551" t="n">
        <v>46054</v>
      </c>
      <c r="D755" t="inlineStr">
        <is>
          <t>01/2026</t>
        </is>
      </c>
      <c r="E755" t="inlineStr">
        <is>
          <t>TANQUERAY &amp; TÔNICA</t>
        </is>
      </c>
      <c r="F755" t="inlineStr">
        <is>
          <t>LITRO</t>
        </is>
      </c>
      <c r="G755" t="n">
        <v>7.15</v>
      </c>
      <c r="H755" t="inlineStr">
        <is>
          <t>BEBIDAS</t>
        </is>
      </c>
      <c r="I755" t="n">
        <v>53.33</v>
      </c>
      <c r="J755" t="n">
        <v>381.31</v>
      </c>
    </row>
    <row r="756">
      <c r="A756" t="n">
        <v>8893</v>
      </c>
      <c r="B756" t="inlineStr">
        <is>
          <t>Arcos</t>
        </is>
      </c>
      <c r="C756" s="551" t="n">
        <v>46082</v>
      </c>
      <c r="D756" t="inlineStr">
        <is>
          <t>02/2026</t>
        </is>
      </c>
      <c r="E756" t="inlineStr">
        <is>
          <t>TANQUERAY &amp; TÔNICA</t>
        </is>
      </c>
      <c r="F756" t="inlineStr">
        <is>
          <t>LITRO</t>
        </is>
      </c>
      <c r="G756" t="n">
        <v>12.7</v>
      </c>
      <c r="H756" t="inlineStr">
        <is>
          <t>BEBIDAS</t>
        </is>
      </c>
      <c r="I756" t="n">
        <v>53.33</v>
      </c>
      <c r="J756" t="n">
        <v>677.29</v>
      </c>
    </row>
    <row r="757">
      <c r="A757" t="n">
        <v>9652</v>
      </c>
      <c r="B757" t="inlineStr">
        <is>
          <t>Arcos</t>
        </is>
      </c>
      <c r="C757" s="551" t="n">
        <v>46113</v>
      </c>
      <c r="D757" t="inlineStr">
        <is>
          <t>03/2026</t>
        </is>
      </c>
      <c r="E757" t="inlineStr">
        <is>
          <t>TANQUERAY &amp; TÔNICA</t>
        </is>
      </c>
      <c r="F757" t="inlineStr">
        <is>
          <t>LITRO</t>
        </is>
      </c>
      <c r="G757" t="n">
        <v>6.34</v>
      </c>
      <c r="H757" t="inlineStr">
        <is>
          <t>BEBIDAS</t>
        </is>
      </c>
      <c r="I757" t="n">
        <v>53.33</v>
      </c>
      <c r="J757" t="n">
        <v>338.11</v>
      </c>
    </row>
    <row r="758">
      <c r="A758" t="n">
        <v>10188</v>
      </c>
      <c r="B758" t="inlineStr">
        <is>
          <t>Arcos</t>
        </is>
      </c>
      <c r="C758" s="551" t="n">
        <v>46143</v>
      </c>
      <c r="D758" t="inlineStr">
        <is>
          <t>04/2026</t>
        </is>
      </c>
      <c r="E758" t="inlineStr">
        <is>
          <t>TANQUERAY &amp; TÔNICA</t>
        </is>
      </c>
      <c r="F758" t="inlineStr">
        <is>
          <t>LITRO</t>
        </is>
      </c>
      <c r="G758" t="n">
        <v>4.82</v>
      </c>
      <c r="H758" t="inlineStr">
        <is>
          <t>BEBIDAS</t>
        </is>
      </c>
      <c r="I758" t="n">
        <v>53.33</v>
      </c>
      <c r="J758" t="n">
        <v>257.05</v>
      </c>
    </row>
    <row r="759">
      <c r="A759" t="n">
        <v>10906</v>
      </c>
      <c r="B759" t="inlineStr">
        <is>
          <t>Arcos</t>
        </is>
      </c>
      <c r="C759" s="551" t="n">
        <v>46174</v>
      </c>
      <c r="D759" t="inlineStr">
        <is>
          <t>05/2026</t>
        </is>
      </c>
      <c r="E759" t="inlineStr">
        <is>
          <t>TANQUERAY &amp; TÔNICA</t>
        </is>
      </c>
      <c r="F759" t="inlineStr">
        <is>
          <t>LITRO</t>
        </is>
      </c>
      <c r="G759" t="n">
        <v>27.05</v>
      </c>
      <c r="H759" t="inlineStr">
        <is>
          <t>BEBIDAS</t>
        </is>
      </c>
      <c r="I759" t="n">
        <v>53.33</v>
      </c>
      <c r="J759" t="n">
        <v>1442.58</v>
      </c>
    </row>
    <row r="760">
      <c r="A760" t="n">
        <v>213</v>
      </c>
      <c r="B760" t="inlineStr">
        <is>
          <t>Arcos</t>
        </is>
      </c>
      <c r="C760" s="551" t="n">
        <v>45597</v>
      </c>
      <c r="D760" t="inlineStr">
        <is>
          <t>10/2024</t>
        </is>
      </c>
      <c r="E760" t="inlineStr">
        <is>
          <t>TREPANTE</t>
        </is>
      </c>
      <c r="F760" t="inlineStr">
        <is>
          <t>LITRO</t>
        </is>
      </c>
      <c r="G760" t="n">
        <v>13.31</v>
      </c>
      <c r="H760" t="inlineStr">
        <is>
          <t>BEBIDAS</t>
        </is>
      </c>
      <c r="I760" t="n">
        <v>68.95999999999999</v>
      </c>
      <c r="J760" t="n">
        <v>917.86</v>
      </c>
    </row>
    <row r="761">
      <c r="A761" t="n">
        <v>313</v>
      </c>
      <c r="B761" t="inlineStr">
        <is>
          <t>Arcos</t>
        </is>
      </c>
      <c r="C761" s="551" t="n">
        <v>45627</v>
      </c>
      <c r="D761" t="inlineStr">
        <is>
          <t>11/2024</t>
        </is>
      </c>
      <c r="E761" t="inlineStr">
        <is>
          <t>TREPANTE</t>
        </is>
      </c>
      <c r="F761" t="inlineStr">
        <is>
          <t>LITRO</t>
        </is>
      </c>
      <c r="G761" t="n">
        <v>10.66</v>
      </c>
      <c r="H761" t="inlineStr">
        <is>
          <t>BEBIDAS</t>
        </is>
      </c>
      <c r="I761" t="n">
        <v>68.95999999999999</v>
      </c>
      <c r="J761" t="n">
        <v>735.11</v>
      </c>
    </row>
    <row r="762">
      <c r="A762" t="n">
        <v>1023</v>
      </c>
      <c r="B762" t="inlineStr">
        <is>
          <t>Arcos</t>
        </is>
      </c>
      <c r="C762" s="551" t="n">
        <v>45658</v>
      </c>
      <c r="D762" t="inlineStr">
        <is>
          <t>12/2024</t>
        </is>
      </c>
      <c r="E762" t="inlineStr">
        <is>
          <t>TREPANTE</t>
        </is>
      </c>
      <c r="F762" t="inlineStr">
        <is>
          <t>LITRO</t>
        </is>
      </c>
      <c r="G762" t="n">
        <v>3.55</v>
      </c>
      <c r="H762" t="inlineStr">
        <is>
          <t>BEBIDAS</t>
        </is>
      </c>
      <c r="I762" t="n">
        <v>68.95999999999999</v>
      </c>
      <c r="J762" t="n">
        <v>244.81</v>
      </c>
    </row>
    <row r="763">
      <c r="A763" t="n">
        <v>1798</v>
      </c>
      <c r="B763" t="inlineStr">
        <is>
          <t>Arcos</t>
        </is>
      </c>
      <c r="C763" s="551" t="n">
        <v>45689</v>
      </c>
      <c r="D763" t="inlineStr">
        <is>
          <t>01/2025</t>
        </is>
      </c>
      <c r="E763" t="inlineStr">
        <is>
          <t>TREPANTE</t>
        </is>
      </c>
      <c r="F763" t="inlineStr">
        <is>
          <t>LITRO</t>
        </is>
      </c>
      <c r="G763" t="n">
        <v>19.8</v>
      </c>
      <c r="H763" t="inlineStr">
        <is>
          <t>BEBIDAS</t>
        </is>
      </c>
      <c r="I763" t="n">
        <v>68.95999999999999</v>
      </c>
      <c r="J763" t="n">
        <v>1365.41</v>
      </c>
    </row>
    <row r="764">
      <c r="A764" t="n">
        <v>2274</v>
      </c>
      <c r="B764" t="inlineStr">
        <is>
          <t>Arcos</t>
        </is>
      </c>
      <c r="C764" s="551" t="n">
        <v>45717</v>
      </c>
      <c r="D764" t="inlineStr">
        <is>
          <t>02/2025</t>
        </is>
      </c>
      <c r="E764" t="inlineStr">
        <is>
          <t>TREPANTE</t>
        </is>
      </c>
      <c r="F764" t="inlineStr">
        <is>
          <t>LITRO</t>
        </is>
      </c>
      <c r="G764" t="n">
        <v>7.7</v>
      </c>
      <c r="H764" t="inlineStr">
        <is>
          <t>BEBIDAS</t>
        </is>
      </c>
      <c r="I764" t="n">
        <v>68.95999999999999</v>
      </c>
      <c r="J764" t="n">
        <v>530.99</v>
      </c>
    </row>
    <row r="765">
      <c r="A765" t="n">
        <v>214</v>
      </c>
      <c r="B765" t="inlineStr">
        <is>
          <t>Arcos</t>
        </is>
      </c>
      <c r="C765" s="551" t="n">
        <v>45597</v>
      </c>
      <c r="D765" t="inlineStr">
        <is>
          <t>10/2024</t>
        </is>
      </c>
      <c r="E765" t="inlineStr">
        <is>
          <t>TÚNEL</t>
        </is>
      </c>
      <c r="F765" t="inlineStr">
        <is>
          <t>LITRO</t>
        </is>
      </c>
      <c r="G765" t="n">
        <v>11.3</v>
      </c>
      <c r="H765" t="inlineStr">
        <is>
          <t>BEBIDAS</t>
        </is>
      </c>
      <c r="I765" t="n">
        <v>72.13</v>
      </c>
      <c r="J765" t="n">
        <v>815.0700000000001</v>
      </c>
    </row>
    <row r="766">
      <c r="A766" t="n">
        <v>314</v>
      </c>
      <c r="B766" t="inlineStr">
        <is>
          <t>Arcos</t>
        </is>
      </c>
      <c r="C766" s="551" t="n">
        <v>45627</v>
      </c>
      <c r="D766" t="inlineStr">
        <is>
          <t>11/2024</t>
        </is>
      </c>
      <c r="E766" t="inlineStr">
        <is>
          <t>TÚNEL</t>
        </is>
      </c>
      <c r="F766" t="inlineStr">
        <is>
          <t>LITRO</t>
        </is>
      </c>
      <c r="G766" t="n">
        <v>6.55</v>
      </c>
      <c r="H766" t="inlineStr">
        <is>
          <t>BEBIDAS</t>
        </is>
      </c>
      <c r="I766" t="n">
        <v>72.13</v>
      </c>
      <c r="J766" t="n">
        <v>472.45</v>
      </c>
    </row>
    <row r="767">
      <c r="A767" t="n">
        <v>1799</v>
      </c>
      <c r="B767" t="inlineStr">
        <is>
          <t>Arcos</t>
        </is>
      </c>
      <c r="C767" s="551" t="n">
        <v>45689</v>
      </c>
      <c r="D767" t="inlineStr">
        <is>
          <t>01/2025</t>
        </is>
      </c>
      <c r="E767" t="inlineStr">
        <is>
          <t>TÚNEL</t>
        </is>
      </c>
      <c r="F767" t="inlineStr">
        <is>
          <t>LITRO</t>
        </is>
      </c>
      <c r="G767" t="n">
        <v>11.7</v>
      </c>
      <c r="H767" t="inlineStr">
        <is>
          <t>BEBIDAS</t>
        </is>
      </c>
      <c r="I767" t="n">
        <v>72.13</v>
      </c>
      <c r="J767" t="n">
        <v>843.92</v>
      </c>
    </row>
    <row r="768">
      <c r="A768" t="n">
        <v>2275</v>
      </c>
      <c r="B768" t="inlineStr">
        <is>
          <t>Arcos</t>
        </is>
      </c>
      <c r="C768" s="551" t="n">
        <v>45717</v>
      </c>
      <c r="D768" t="inlineStr">
        <is>
          <t>02/2025</t>
        </is>
      </c>
      <c r="E768" t="inlineStr">
        <is>
          <t>TÚNEL</t>
        </is>
      </c>
      <c r="F768" t="inlineStr">
        <is>
          <t>LITRO</t>
        </is>
      </c>
      <c r="G768" t="n">
        <v>5</v>
      </c>
      <c r="H768" t="inlineStr">
        <is>
          <t>BEBIDAS</t>
        </is>
      </c>
      <c r="I768" t="n">
        <v>72.13</v>
      </c>
      <c r="J768" t="n">
        <v>360.65</v>
      </c>
    </row>
    <row r="769">
      <c r="A769" t="n">
        <v>215</v>
      </c>
      <c r="B769" t="inlineStr">
        <is>
          <t>Arcos</t>
        </is>
      </c>
      <c r="C769" s="551" t="n">
        <v>45597</v>
      </c>
      <c r="D769" t="inlineStr">
        <is>
          <t>10/2024</t>
        </is>
      </c>
      <c r="E769" t="inlineStr">
        <is>
          <t>MARK TWAIN</t>
        </is>
      </c>
      <c r="F769" t="inlineStr">
        <is>
          <t>LITRO</t>
        </is>
      </c>
      <c r="G769" t="n">
        <v>2.08</v>
      </c>
      <c r="H769" t="inlineStr">
        <is>
          <t>BEBIDAS</t>
        </is>
      </c>
      <c r="I769" t="n">
        <v>140.85</v>
      </c>
      <c r="J769" t="n">
        <v>292.97</v>
      </c>
    </row>
    <row r="770">
      <c r="A770" t="n">
        <v>315</v>
      </c>
      <c r="B770" t="inlineStr">
        <is>
          <t>Arcos</t>
        </is>
      </c>
      <c r="C770" s="551" t="n">
        <v>45627</v>
      </c>
      <c r="D770" t="inlineStr">
        <is>
          <t>11/2024</t>
        </is>
      </c>
      <c r="E770" t="inlineStr">
        <is>
          <t>MARK TWAIN</t>
        </is>
      </c>
      <c r="F770" t="inlineStr">
        <is>
          <t>LITRO</t>
        </is>
      </c>
      <c r="G770" t="n">
        <v>7</v>
      </c>
      <c r="H770" t="inlineStr">
        <is>
          <t>BEBIDAS</t>
        </is>
      </c>
      <c r="I770" t="n">
        <v>140.85</v>
      </c>
      <c r="J770" t="n">
        <v>985.95</v>
      </c>
    </row>
    <row r="771">
      <c r="A771" t="n">
        <v>1024</v>
      </c>
      <c r="B771" t="inlineStr">
        <is>
          <t>Arcos</t>
        </is>
      </c>
      <c r="C771" s="551" t="n">
        <v>45658</v>
      </c>
      <c r="D771" t="inlineStr">
        <is>
          <t>12/2024</t>
        </is>
      </c>
      <c r="E771" t="inlineStr">
        <is>
          <t>MARK TWAIN</t>
        </is>
      </c>
      <c r="F771" t="inlineStr">
        <is>
          <t>LITRO</t>
        </is>
      </c>
      <c r="G771" t="n">
        <v>2.3</v>
      </c>
      <c r="H771" t="inlineStr">
        <is>
          <t>BEBIDAS</t>
        </is>
      </c>
      <c r="I771" t="n">
        <v>140.85</v>
      </c>
      <c r="J771" t="n">
        <v>323.96</v>
      </c>
    </row>
    <row r="772">
      <c r="A772" t="n">
        <v>1786</v>
      </c>
      <c r="B772" t="inlineStr">
        <is>
          <t>Arcos</t>
        </is>
      </c>
      <c r="C772" s="551" t="n">
        <v>45689</v>
      </c>
      <c r="D772" t="inlineStr">
        <is>
          <t>01/2025</t>
        </is>
      </c>
      <c r="E772" t="inlineStr">
        <is>
          <t>MARK TWAIN</t>
        </is>
      </c>
      <c r="F772" t="inlineStr">
        <is>
          <t>LITRO</t>
        </is>
      </c>
      <c r="G772" t="n">
        <v>4.55</v>
      </c>
      <c r="H772" t="inlineStr">
        <is>
          <t>BEBIDAS</t>
        </is>
      </c>
      <c r="I772" t="n">
        <v>140.85</v>
      </c>
      <c r="J772" t="n">
        <v>640.87</v>
      </c>
    </row>
    <row r="773">
      <c r="A773" t="n">
        <v>2262</v>
      </c>
      <c r="B773" t="inlineStr">
        <is>
          <t>Arcos</t>
        </is>
      </c>
      <c r="C773" s="551" t="n">
        <v>45717</v>
      </c>
      <c r="D773" t="inlineStr">
        <is>
          <t>02/2025</t>
        </is>
      </c>
      <c r="E773" t="inlineStr">
        <is>
          <t>MARK TWAIN</t>
        </is>
      </c>
      <c r="F773" t="inlineStr">
        <is>
          <t>LITRO</t>
        </is>
      </c>
      <c r="G773" t="n">
        <v>0.59</v>
      </c>
      <c r="H773" t="inlineStr">
        <is>
          <t>BEBIDAS</t>
        </is>
      </c>
      <c r="I773" t="n">
        <v>140.85</v>
      </c>
      <c r="J773" t="n">
        <v>83.09999999999999</v>
      </c>
    </row>
    <row r="774">
      <c r="A774" t="n">
        <v>216</v>
      </c>
      <c r="B774" t="inlineStr">
        <is>
          <t>Arcos</t>
        </is>
      </c>
      <c r="C774" s="551" t="n">
        <v>45597</v>
      </c>
      <c r="D774" t="inlineStr">
        <is>
          <t>10/2024</t>
        </is>
      </c>
      <c r="E774" t="inlineStr">
        <is>
          <t>VODCA COM JAMBU</t>
        </is>
      </c>
      <c r="F774" t="inlineStr">
        <is>
          <t>LITRO</t>
        </is>
      </c>
      <c r="G774" t="n">
        <v>10</v>
      </c>
      <c r="H774" t="inlineStr">
        <is>
          <t>BEBIDAS</t>
        </is>
      </c>
      <c r="I774" t="n">
        <v>137.17</v>
      </c>
      <c r="J774" t="n">
        <v>1371.7</v>
      </c>
    </row>
    <row r="775">
      <c r="A775" t="n">
        <v>1801</v>
      </c>
      <c r="B775" t="inlineStr">
        <is>
          <t>Arcos</t>
        </is>
      </c>
      <c r="C775" s="551" t="n">
        <v>45689</v>
      </c>
      <c r="D775" t="inlineStr">
        <is>
          <t>01/2025</t>
        </is>
      </c>
      <c r="E775" t="inlineStr">
        <is>
          <t>VODCA COM JAMBU</t>
        </is>
      </c>
      <c r="F775" t="inlineStr">
        <is>
          <t>LITRO</t>
        </is>
      </c>
      <c r="G775" t="n">
        <v>0</v>
      </c>
      <c r="H775" t="inlineStr">
        <is>
          <t>BEBIDAS</t>
        </is>
      </c>
      <c r="I775" t="n">
        <v>137.17</v>
      </c>
      <c r="J775" t="n">
        <v>0</v>
      </c>
    </row>
    <row r="776">
      <c r="A776" t="n">
        <v>2277</v>
      </c>
      <c r="B776" t="inlineStr">
        <is>
          <t>Arcos</t>
        </is>
      </c>
      <c r="C776" s="551" t="n">
        <v>45717</v>
      </c>
      <c r="D776" t="inlineStr">
        <is>
          <t>02/2025</t>
        </is>
      </c>
      <c r="E776" t="inlineStr">
        <is>
          <t>VODCA COM JAMBU</t>
        </is>
      </c>
      <c r="F776" t="inlineStr">
        <is>
          <t>LITRO</t>
        </is>
      </c>
      <c r="G776" t="n">
        <v>0</v>
      </c>
      <c r="H776" t="inlineStr">
        <is>
          <t>BEBIDAS</t>
        </is>
      </c>
      <c r="I776" t="n">
        <v>137.17</v>
      </c>
      <c r="J776" t="n">
        <v>0</v>
      </c>
    </row>
    <row r="777">
      <c r="A777" t="n">
        <v>217</v>
      </c>
      <c r="B777" t="inlineStr">
        <is>
          <t>Arcos</t>
        </is>
      </c>
      <c r="C777" s="551" t="n">
        <v>45597</v>
      </c>
      <c r="D777" t="inlineStr">
        <is>
          <t>10/2024</t>
        </is>
      </c>
      <c r="E777" t="inlineStr">
        <is>
          <t>BITTER GIUSSEPE</t>
        </is>
      </c>
      <c r="F777" t="inlineStr">
        <is>
          <t>LITRO</t>
        </is>
      </c>
      <c r="G777" t="n">
        <v>4.75</v>
      </c>
      <c r="H777" t="inlineStr">
        <is>
          <t>BEBIDAS</t>
        </is>
      </c>
      <c r="I777" t="n">
        <v>62.95</v>
      </c>
      <c r="J777" t="n">
        <v>299.01</v>
      </c>
    </row>
    <row r="778">
      <c r="A778" t="n">
        <v>1776</v>
      </c>
      <c r="B778" t="inlineStr">
        <is>
          <t>Arcos</t>
        </is>
      </c>
      <c r="C778" s="551" t="n">
        <v>45689</v>
      </c>
      <c r="D778" t="inlineStr">
        <is>
          <t>01/2025</t>
        </is>
      </c>
      <c r="E778" t="inlineStr">
        <is>
          <t>BITTER GIUSSEPE</t>
        </is>
      </c>
      <c r="F778" t="inlineStr">
        <is>
          <t>LITRO</t>
        </is>
      </c>
      <c r="G778" t="n">
        <v>0</v>
      </c>
      <c r="H778" t="inlineStr">
        <is>
          <t>BEBIDAS</t>
        </is>
      </c>
      <c r="I778" t="n">
        <v>62.95</v>
      </c>
      <c r="J778" t="n">
        <v>0</v>
      </c>
    </row>
    <row r="779">
      <c r="A779" t="n">
        <v>2252</v>
      </c>
      <c r="B779" t="inlineStr">
        <is>
          <t>Arcos</t>
        </is>
      </c>
      <c r="C779" s="551" t="n">
        <v>45717</v>
      </c>
      <c r="D779" t="inlineStr">
        <is>
          <t>02/2025</t>
        </is>
      </c>
      <c r="E779" t="inlineStr">
        <is>
          <t>BITTER GIUSSEPE</t>
        </is>
      </c>
      <c r="F779" t="inlineStr">
        <is>
          <t>LITRO</t>
        </is>
      </c>
      <c r="G779" t="n">
        <v>0</v>
      </c>
      <c r="H779" t="inlineStr">
        <is>
          <t>BEBIDAS</t>
        </is>
      </c>
      <c r="I779" t="n">
        <v>62.95</v>
      </c>
      <c r="J779" t="n">
        <v>0</v>
      </c>
    </row>
    <row r="780">
      <c r="A780" t="n">
        <v>284</v>
      </c>
      <c r="B780" t="inlineStr">
        <is>
          <t>Arcos</t>
        </is>
      </c>
      <c r="C780" s="551" t="n">
        <v>45627</v>
      </c>
      <c r="D780" t="inlineStr">
        <is>
          <t>11/2024</t>
        </is>
      </c>
      <c r="E780" t="inlineStr">
        <is>
          <t>CHANTILY DE CAFE</t>
        </is>
      </c>
      <c r="F780" t="inlineStr">
        <is>
          <t>QUILOGRAMA</t>
        </is>
      </c>
      <c r="G780" t="n">
        <v>2.1</v>
      </c>
      <c r="H780" t="inlineStr">
        <is>
          <t>ALIMENTOS</t>
        </is>
      </c>
      <c r="I780" t="n">
        <v>49.87</v>
      </c>
      <c r="J780" t="n">
        <v>104.73</v>
      </c>
    </row>
    <row r="781">
      <c r="A781" t="n">
        <v>1720</v>
      </c>
      <c r="B781" t="inlineStr">
        <is>
          <t>Arcos</t>
        </is>
      </c>
      <c r="C781" s="551" t="n">
        <v>45689</v>
      </c>
      <c r="D781" t="inlineStr">
        <is>
          <t>01/2025</t>
        </is>
      </c>
      <c r="E781" t="inlineStr">
        <is>
          <t>CHANTILY DE CAFE</t>
        </is>
      </c>
      <c r="F781" t="inlineStr">
        <is>
          <t>QUILOGRAMA</t>
        </is>
      </c>
      <c r="G781" t="n">
        <v>1.7</v>
      </c>
      <c r="H781" t="inlineStr">
        <is>
          <t>ALIMENTOS</t>
        </is>
      </c>
      <c r="I781" t="n">
        <v>49.87</v>
      </c>
      <c r="J781" t="n">
        <v>84.78</v>
      </c>
    </row>
    <row r="782">
      <c r="A782" t="n">
        <v>2196</v>
      </c>
      <c r="B782" t="inlineStr">
        <is>
          <t>Arcos</t>
        </is>
      </c>
      <c r="C782" s="551" t="n">
        <v>45717</v>
      </c>
      <c r="D782" t="inlineStr">
        <is>
          <t>02/2025</t>
        </is>
      </c>
      <c r="E782" t="inlineStr">
        <is>
          <t>CHANTILY DE CAFE</t>
        </is>
      </c>
      <c r="F782" t="inlineStr">
        <is>
          <t>QUILOGRAMA</t>
        </is>
      </c>
      <c r="G782" t="n">
        <v>0</v>
      </c>
      <c r="H782" t="inlineStr">
        <is>
          <t>ALIMENTOS</t>
        </is>
      </c>
      <c r="I782" t="n">
        <v>49.87</v>
      </c>
      <c r="J782" t="n">
        <v>0</v>
      </c>
    </row>
    <row r="783">
      <c r="A783" t="n">
        <v>3332</v>
      </c>
      <c r="B783" t="inlineStr">
        <is>
          <t>Arcos</t>
        </is>
      </c>
      <c r="C783" s="551" t="n">
        <v>45748</v>
      </c>
      <c r="D783" t="inlineStr">
        <is>
          <t>03/2025</t>
        </is>
      </c>
      <c r="E783" t="inlineStr">
        <is>
          <t>CHANTILY DE CAFE</t>
        </is>
      </c>
      <c r="F783" t="inlineStr">
        <is>
          <t>QUILOGRAMA</t>
        </is>
      </c>
      <c r="G783" t="n">
        <v>1.45</v>
      </c>
      <c r="H783" t="inlineStr">
        <is>
          <t>ALIMENTOS</t>
        </is>
      </c>
      <c r="I783" t="n">
        <v>49.87</v>
      </c>
      <c r="J783" t="n">
        <v>72.31</v>
      </c>
    </row>
    <row r="784">
      <c r="A784" t="n">
        <v>5067</v>
      </c>
      <c r="B784" t="inlineStr">
        <is>
          <t>Arcos</t>
        </is>
      </c>
      <c r="C784" s="551" t="n">
        <v>45839</v>
      </c>
      <c r="D784" t="inlineStr">
        <is>
          <t>06/2025</t>
        </is>
      </c>
      <c r="E784" t="inlineStr">
        <is>
          <t>CHANTILY DE CAFE</t>
        </is>
      </c>
      <c r="F784" t="inlineStr">
        <is>
          <t>QUILOGRAMA</t>
        </is>
      </c>
      <c r="G784" t="n">
        <v>0.38</v>
      </c>
      <c r="H784" t="inlineStr">
        <is>
          <t>ALIMENTOS</t>
        </is>
      </c>
      <c r="I784" t="n">
        <v>49.87</v>
      </c>
      <c r="J784" t="n">
        <v>18.95</v>
      </c>
    </row>
    <row r="785">
      <c r="A785" t="n">
        <v>5806</v>
      </c>
      <c r="B785" t="inlineStr">
        <is>
          <t>Arcos</t>
        </is>
      </c>
      <c r="C785" s="551" t="n">
        <v>45870</v>
      </c>
      <c r="D785" t="inlineStr">
        <is>
          <t>07/2025</t>
        </is>
      </c>
      <c r="E785" t="inlineStr">
        <is>
          <t>CHANTILY DE CAFE</t>
        </is>
      </c>
      <c r="F785" t="inlineStr">
        <is>
          <t>QUILOGRAMA</t>
        </is>
      </c>
      <c r="G785" t="n">
        <v>2.2</v>
      </c>
      <c r="H785" t="inlineStr">
        <is>
          <t>ALIMENTOS</t>
        </is>
      </c>
      <c r="I785" t="n">
        <v>49.87</v>
      </c>
      <c r="J785" t="n">
        <v>109.71</v>
      </c>
    </row>
    <row r="786">
      <c r="A786" t="n">
        <v>6510</v>
      </c>
      <c r="B786" t="inlineStr">
        <is>
          <t>Arcos</t>
        </is>
      </c>
      <c r="C786" s="551" t="n">
        <v>45901</v>
      </c>
      <c r="D786" t="inlineStr">
        <is>
          <t>08/2025</t>
        </is>
      </c>
      <c r="E786" t="inlineStr">
        <is>
          <t>CHANTILY DE CAFE</t>
        </is>
      </c>
      <c r="F786" t="inlineStr">
        <is>
          <t>QUILOGRAMA</t>
        </is>
      </c>
      <c r="G786" t="n">
        <v>1.68</v>
      </c>
      <c r="H786" t="inlineStr">
        <is>
          <t>ALIMENTOS</t>
        </is>
      </c>
      <c r="I786" t="n">
        <v>49.87</v>
      </c>
      <c r="J786" t="n">
        <v>83.78</v>
      </c>
    </row>
    <row r="787">
      <c r="A787" t="n">
        <v>7054</v>
      </c>
      <c r="B787" t="inlineStr">
        <is>
          <t>Arcos</t>
        </is>
      </c>
      <c r="C787" s="551" t="n">
        <v>45931</v>
      </c>
      <c r="D787" t="inlineStr">
        <is>
          <t>09/2025</t>
        </is>
      </c>
      <c r="E787" t="inlineStr">
        <is>
          <t>CHANTILY DE CAFE</t>
        </is>
      </c>
      <c r="F787" t="inlineStr">
        <is>
          <t>QUILOGRAMA</t>
        </is>
      </c>
      <c r="G787" t="n">
        <v>1</v>
      </c>
      <c r="H787" t="inlineStr">
        <is>
          <t>ALIMENTOS</t>
        </is>
      </c>
      <c r="I787" t="n">
        <v>49.87</v>
      </c>
      <c r="J787" t="n">
        <v>49.87</v>
      </c>
    </row>
    <row r="788">
      <c r="A788" t="n">
        <v>7511</v>
      </c>
      <c r="B788" t="inlineStr">
        <is>
          <t>Arcos</t>
        </is>
      </c>
      <c r="C788" s="551" t="n">
        <v>45962</v>
      </c>
      <c r="D788" t="inlineStr">
        <is>
          <t>10/2025</t>
        </is>
      </c>
      <c r="E788" t="inlineStr">
        <is>
          <t>CHANTILY DE CAFE</t>
        </is>
      </c>
      <c r="F788" t="inlineStr">
        <is>
          <t>QUILOGRAMA</t>
        </is>
      </c>
      <c r="G788" t="n">
        <v>1.4</v>
      </c>
      <c r="H788" t="inlineStr">
        <is>
          <t>ALIMENTOS</t>
        </is>
      </c>
      <c r="I788" t="n">
        <v>49.87</v>
      </c>
      <c r="J788" t="n">
        <v>69.81999999999999</v>
      </c>
    </row>
    <row r="789">
      <c r="A789" t="n">
        <v>7761</v>
      </c>
      <c r="B789" t="inlineStr">
        <is>
          <t>Arcos</t>
        </is>
      </c>
      <c r="C789" s="551" t="n">
        <v>45992</v>
      </c>
      <c r="D789" t="inlineStr">
        <is>
          <t>11/2025</t>
        </is>
      </c>
      <c r="E789" t="inlineStr">
        <is>
          <t>CHANTILY DE CAFE</t>
        </is>
      </c>
      <c r="F789" t="inlineStr">
        <is>
          <t>QUILOGRAMA</t>
        </is>
      </c>
      <c r="G789" t="n">
        <v>1</v>
      </c>
      <c r="H789" t="inlineStr">
        <is>
          <t>ALIMENTOS</t>
        </is>
      </c>
      <c r="I789" t="n">
        <v>49.87</v>
      </c>
      <c r="J789" t="n">
        <v>49.87</v>
      </c>
    </row>
    <row r="790">
      <c r="A790" t="n">
        <v>8342</v>
      </c>
      <c r="B790" t="inlineStr">
        <is>
          <t>Arcos</t>
        </is>
      </c>
      <c r="C790" s="551" t="n">
        <v>46054</v>
      </c>
      <c r="D790" t="inlineStr">
        <is>
          <t>01/2026</t>
        </is>
      </c>
      <c r="E790" t="inlineStr">
        <is>
          <t>CHANTILY DE CAFE</t>
        </is>
      </c>
      <c r="F790" t="inlineStr">
        <is>
          <t>QUILOGRAMA</t>
        </is>
      </c>
      <c r="G790" t="n">
        <v>0.86</v>
      </c>
      <c r="H790" t="inlineStr">
        <is>
          <t>ALIMENTOS</t>
        </is>
      </c>
      <c r="I790" t="n">
        <v>49.86</v>
      </c>
      <c r="J790" t="n">
        <v>42.88</v>
      </c>
    </row>
    <row r="791">
      <c r="A791" t="n">
        <v>8819</v>
      </c>
      <c r="B791" t="inlineStr">
        <is>
          <t>Arcos</t>
        </is>
      </c>
      <c r="C791" s="551" t="n">
        <v>46082</v>
      </c>
      <c r="D791" t="inlineStr">
        <is>
          <t>02/2026</t>
        </is>
      </c>
      <c r="E791" t="inlineStr">
        <is>
          <t>CHANTILY DE CAFE</t>
        </is>
      </c>
      <c r="F791" t="inlineStr">
        <is>
          <t>QUILOGRAMA</t>
        </is>
      </c>
      <c r="G791" t="n">
        <v>0.88</v>
      </c>
      <c r="H791" t="inlineStr">
        <is>
          <t>ALIMENTOS</t>
        </is>
      </c>
      <c r="I791" t="n">
        <v>49.86</v>
      </c>
      <c r="J791" t="n">
        <v>43.88</v>
      </c>
    </row>
    <row r="792">
      <c r="A792" t="n">
        <v>9581</v>
      </c>
      <c r="B792" t="inlineStr">
        <is>
          <t>Arcos</t>
        </is>
      </c>
      <c r="C792" s="551" t="n">
        <v>46113</v>
      </c>
      <c r="D792" t="inlineStr">
        <is>
          <t>03/2026</t>
        </is>
      </c>
      <c r="E792" t="inlineStr">
        <is>
          <t>CHANTILY DE CAFE</t>
        </is>
      </c>
      <c r="F792" t="inlineStr">
        <is>
          <t>QUILOGRAMA</t>
        </is>
      </c>
      <c r="G792" t="n">
        <v>1.68</v>
      </c>
      <c r="H792" t="inlineStr">
        <is>
          <t>ALIMENTOS</t>
        </is>
      </c>
      <c r="I792" t="n">
        <v>49.86</v>
      </c>
      <c r="J792" t="n">
        <v>83.76000000000001</v>
      </c>
    </row>
    <row r="793">
      <c r="A793" t="n">
        <v>10112</v>
      </c>
      <c r="B793" t="inlineStr">
        <is>
          <t>Arcos</t>
        </is>
      </c>
      <c r="C793" s="551" t="n">
        <v>46143</v>
      </c>
      <c r="D793" t="inlineStr">
        <is>
          <t>04/2026</t>
        </is>
      </c>
      <c r="E793" t="inlineStr">
        <is>
          <t>CHANTILY DE CAFE</t>
        </is>
      </c>
      <c r="F793" t="inlineStr">
        <is>
          <t>QUILOGRAMA</t>
        </is>
      </c>
      <c r="G793" t="n">
        <v>1.56</v>
      </c>
      <c r="H793" t="inlineStr">
        <is>
          <t>ALIMENTOS</t>
        </is>
      </c>
      <c r="I793" t="n">
        <v>49.86</v>
      </c>
      <c r="J793" t="n">
        <v>77.78</v>
      </c>
    </row>
    <row r="794">
      <c r="A794" t="n">
        <v>10830</v>
      </c>
      <c r="B794" t="inlineStr">
        <is>
          <t>Arcos</t>
        </is>
      </c>
      <c r="C794" s="551" t="n">
        <v>46174</v>
      </c>
      <c r="D794" t="inlineStr">
        <is>
          <t>05/2026</t>
        </is>
      </c>
      <c r="E794" t="inlineStr">
        <is>
          <t>CHANTILY DE CAFE</t>
        </is>
      </c>
      <c r="F794" t="inlineStr">
        <is>
          <t>QUILOGRAMA</t>
        </is>
      </c>
      <c r="G794" t="n">
        <v>0.76</v>
      </c>
      <c r="H794" t="inlineStr">
        <is>
          <t>ALIMENTOS</t>
        </is>
      </c>
      <c r="I794" t="n">
        <v>49.86</v>
      </c>
      <c r="J794" t="n">
        <v>37.89</v>
      </c>
    </row>
    <row r="795">
      <c r="A795" t="n">
        <v>285</v>
      </c>
      <c r="B795" t="inlineStr">
        <is>
          <t>Arcos</t>
        </is>
      </c>
      <c r="C795" s="551" t="n">
        <v>45627</v>
      </c>
      <c r="D795" t="inlineStr">
        <is>
          <t>11/2024</t>
        </is>
      </c>
      <c r="E795" t="inlineStr">
        <is>
          <t>CHILI OIL DA CASA</t>
        </is>
      </c>
      <c r="F795" t="inlineStr">
        <is>
          <t>QUILOGRAMA</t>
        </is>
      </c>
      <c r="G795" t="n">
        <v>0.4</v>
      </c>
      <c r="H795" t="inlineStr">
        <is>
          <t>ALIMENTOS</t>
        </is>
      </c>
      <c r="I795" t="n">
        <v>40.8</v>
      </c>
      <c r="J795" t="n">
        <v>16.32</v>
      </c>
    </row>
    <row r="796">
      <c r="A796" t="n">
        <v>1721</v>
      </c>
      <c r="B796" t="inlineStr">
        <is>
          <t>Arcos</t>
        </is>
      </c>
      <c r="C796" s="551" t="n">
        <v>45689</v>
      </c>
      <c r="D796" t="inlineStr">
        <is>
          <t>01/2025</t>
        </is>
      </c>
      <c r="E796" t="inlineStr">
        <is>
          <t>CHILI OIL DA CASA</t>
        </is>
      </c>
      <c r="F796" t="inlineStr">
        <is>
          <t>QUILOGRAMA</t>
        </is>
      </c>
      <c r="G796" t="n">
        <v>0.29</v>
      </c>
      <c r="H796" t="inlineStr">
        <is>
          <t>ALIMENTOS</t>
        </is>
      </c>
      <c r="I796" t="n">
        <v>40.8</v>
      </c>
      <c r="J796" t="n">
        <v>11.83</v>
      </c>
    </row>
    <row r="797">
      <c r="A797" t="n">
        <v>2197</v>
      </c>
      <c r="B797" t="inlineStr">
        <is>
          <t>Arcos</t>
        </is>
      </c>
      <c r="C797" s="551" t="n">
        <v>45717</v>
      </c>
      <c r="D797" t="inlineStr">
        <is>
          <t>02/2025</t>
        </is>
      </c>
      <c r="E797" t="inlineStr">
        <is>
          <t>CHILI OIL DA CASA</t>
        </is>
      </c>
      <c r="F797" t="inlineStr">
        <is>
          <t>QUILOGRAMA</t>
        </is>
      </c>
      <c r="G797" t="n">
        <v>0</v>
      </c>
      <c r="H797" t="inlineStr">
        <is>
          <t>ALIMENTOS</t>
        </is>
      </c>
      <c r="I797" t="n">
        <v>40.8</v>
      </c>
      <c r="J797" t="n">
        <v>0</v>
      </c>
    </row>
    <row r="798">
      <c r="A798" t="n">
        <v>286</v>
      </c>
      <c r="B798" t="inlineStr">
        <is>
          <t>Arcos</t>
        </is>
      </c>
      <c r="C798" s="551" t="n">
        <v>45627</v>
      </c>
      <c r="D798" t="inlineStr">
        <is>
          <t>11/2024</t>
        </is>
      </c>
      <c r="E798" t="inlineStr">
        <is>
          <t>COMPOTA DE MACA</t>
        </is>
      </c>
      <c r="F798" t="inlineStr">
        <is>
          <t>QUILOGRAMA</t>
        </is>
      </c>
      <c r="G798" t="n">
        <v>0.72</v>
      </c>
      <c r="H798" t="inlineStr">
        <is>
          <t>ALIMENTOS</t>
        </is>
      </c>
      <c r="I798" t="n">
        <v>75.5</v>
      </c>
      <c r="J798" t="n">
        <v>54.36</v>
      </c>
    </row>
    <row r="799">
      <c r="A799" t="n">
        <v>1724</v>
      </c>
      <c r="B799" t="inlineStr">
        <is>
          <t>Arcos</t>
        </is>
      </c>
      <c r="C799" s="551" t="n">
        <v>45689</v>
      </c>
      <c r="D799" t="inlineStr">
        <is>
          <t>01/2025</t>
        </is>
      </c>
      <c r="E799" t="inlineStr">
        <is>
          <t>COMPOTA DE MACA</t>
        </is>
      </c>
      <c r="F799" t="inlineStr">
        <is>
          <t>QUILOGRAMA</t>
        </is>
      </c>
      <c r="G799" t="n">
        <v>0</v>
      </c>
      <c r="H799" t="inlineStr">
        <is>
          <t>ALIMENTOS</t>
        </is>
      </c>
      <c r="I799" t="n">
        <v>75.5</v>
      </c>
      <c r="J799" t="n">
        <v>0</v>
      </c>
    </row>
    <row r="800">
      <c r="A800" t="n">
        <v>2200</v>
      </c>
      <c r="B800" t="inlineStr">
        <is>
          <t>Arcos</t>
        </is>
      </c>
      <c r="C800" s="551" t="n">
        <v>45717</v>
      </c>
      <c r="D800" t="inlineStr">
        <is>
          <t>02/2025</t>
        </is>
      </c>
      <c r="E800" t="inlineStr">
        <is>
          <t>COMPOTA DE MACA</t>
        </is>
      </c>
      <c r="F800" t="inlineStr">
        <is>
          <t>QUILOGRAMA</t>
        </is>
      </c>
      <c r="G800" t="n">
        <v>0</v>
      </c>
      <c r="H800" t="inlineStr">
        <is>
          <t>ALIMENTOS</t>
        </is>
      </c>
      <c r="I800" t="n">
        <v>75.5</v>
      </c>
      <c r="J800" t="n">
        <v>0</v>
      </c>
    </row>
    <row r="801">
      <c r="A801" t="n">
        <v>287</v>
      </c>
      <c r="B801" t="inlineStr">
        <is>
          <t>Arcos</t>
        </is>
      </c>
      <c r="C801" s="551" t="n">
        <v>45627</v>
      </c>
      <c r="D801" t="inlineStr">
        <is>
          <t>11/2024</t>
        </is>
      </c>
      <c r="E801" t="inlineStr">
        <is>
          <t>POLPA DE MARACUJA</t>
        </is>
      </c>
      <c r="F801" t="inlineStr">
        <is>
          <t>QUILOGRAMA</t>
        </is>
      </c>
      <c r="G801" t="n">
        <v>3.68</v>
      </c>
      <c r="H801" t="inlineStr">
        <is>
          <t>ALIMENTOS</t>
        </is>
      </c>
      <c r="I801" t="n">
        <v>35</v>
      </c>
      <c r="J801" t="n">
        <v>128.8</v>
      </c>
    </row>
    <row r="802">
      <c r="A802" t="n">
        <v>970</v>
      </c>
      <c r="B802" t="inlineStr">
        <is>
          <t>Arcos</t>
        </is>
      </c>
      <c r="C802" s="551" t="n">
        <v>45658</v>
      </c>
      <c r="D802" t="inlineStr">
        <is>
          <t>12/2024</t>
        </is>
      </c>
      <c r="E802" t="inlineStr">
        <is>
          <t>POLPA DE MARACUJA</t>
        </is>
      </c>
      <c r="F802" t="inlineStr">
        <is>
          <t>QUILOGRAMA</t>
        </is>
      </c>
      <c r="G802" t="n">
        <v>2.08</v>
      </c>
      <c r="H802" t="inlineStr">
        <is>
          <t>ALIMENTOS</t>
        </is>
      </c>
      <c r="I802" t="n">
        <v>35</v>
      </c>
      <c r="J802" t="n">
        <v>72.8</v>
      </c>
    </row>
    <row r="803">
      <c r="A803" t="n">
        <v>1764</v>
      </c>
      <c r="B803" t="inlineStr">
        <is>
          <t>Arcos</t>
        </is>
      </c>
      <c r="C803" s="551" t="n">
        <v>45689</v>
      </c>
      <c r="D803" t="inlineStr">
        <is>
          <t>01/2025</t>
        </is>
      </c>
      <c r="E803" t="inlineStr">
        <is>
          <t>POLPA DE MARACUJA</t>
        </is>
      </c>
      <c r="F803" t="inlineStr">
        <is>
          <t>QUILOGRAMA</t>
        </is>
      </c>
      <c r="G803" t="n">
        <v>0</v>
      </c>
      <c r="H803" t="inlineStr">
        <is>
          <t>ALIMENTOS</t>
        </is>
      </c>
      <c r="I803" t="n">
        <v>35</v>
      </c>
      <c r="J803" t="n">
        <v>0</v>
      </c>
    </row>
    <row r="804">
      <c r="A804" t="n">
        <v>2240</v>
      </c>
      <c r="B804" t="inlineStr">
        <is>
          <t>Arcos</t>
        </is>
      </c>
      <c r="C804" s="551" t="n">
        <v>45717</v>
      </c>
      <c r="D804" t="inlineStr">
        <is>
          <t>02/2025</t>
        </is>
      </c>
      <c r="E804" t="inlineStr">
        <is>
          <t>POLPA DE MARACUJA</t>
        </is>
      </c>
      <c r="F804" t="inlineStr">
        <is>
          <t>QUILOGRAMA</t>
        </is>
      </c>
      <c r="G804" t="n">
        <v>0.9399999999999999</v>
      </c>
      <c r="H804" t="inlineStr">
        <is>
          <t>ALIMENTOS</t>
        </is>
      </c>
      <c r="I804" t="n">
        <v>35</v>
      </c>
      <c r="J804" t="n">
        <v>32.9</v>
      </c>
    </row>
    <row r="805">
      <c r="A805" t="n">
        <v>288</v>
      </c>
      <c r="B805" t="inlineStr">
        <is>
          <t>Arcos</t>
        </is>
      </c>
      <c r="C805" s="551" t="n">
        <v>45627</v>
      </c>
      <c r="D805" t="inlineStr">
        <is>
          <t>11/2024</t>
        </is>
      </c>
      <c r="E805" t="inlineStr">
        <is>
          <t>PUPUNHA ASSADO</t>
        </is>
      </c>
      <c r="F805" t="inlineStr">
        <is>
          <t>QUILOGRAMA</t>
        </is>
      </c>
      <c r="G805" t="n">
        <v>0.64</v>
      </c>
      <c r="H805" t="inlineStr">
        <is>
          <t>ALIMENTOS</t>
        </is>
      </c>
      <c r="I805" t="n">
        <v>62.13</v>
      </c>
      <c r="J805" t="n">
        <v>39.76</v>
      </c>
    </row>
    <row r="806">
      <c r="A806" t="n">
        <v>971</v>
      </c>
      <c r="B806" t="inlineStr">
        <is>
          <t>Arcos</t>
        </is>
      </c>
      <c r="C806" s="551" t="n">
        <v>45658</v>
      </c>
      <c r="D806" t="inlineStr">
        <is>
          <t>12/2024</t>
        </is>
      </c>
      <c r="E806" t="inlineStr">
        <is>
          <t>PUPUNHA ASSADO</t>
        </is>
      </c>
      <c r="F806" t="inlineStr">
        <is>
          <t>QUILOGRAMA</t>
        </is>
      </c>
      <c r="G806" t="n">
        <v>0.9</v>
      </c>
      <c r="H806" t="inlineStr">
        <is>
          <t>ALIMENTOS</t>
        </is>
      </c>
      <c r="I806" t="n">
        <v>62.13</v>
      </c>
      <c r="J806" t="n">
        <v>55.92</v>
      </c>
    </row>
    <row r="807">
      <c r="A807" t="n">
        <v>1765</v>
      </c>
      <c r="B807" t="inlineStr">
        <is>
          <t>Arcos</t>
        </is>
      </c>
      <c r="C807" s="551" t="n">
        <v>45689</v>
      </c>
      <c r="D807" t="inlineStr">
        <is>
          <t>01/2025</t>
        </is>
      </c>
      <c r="E807" t="inlineStr">
        <is>
          <t>PUPUNHA ASSADO</t>
        </is>
      </c>
      <c r="F807" t="inlineStr">
        <is>
          <t>QUILOGRAMA</t>
        </is>
      </c>
      <c r="G807" t="n">
        <v>2.7</v>
      </c>
      <c r="H807" t="inlineStr">
        <is>
          <t>ALIMENTOS</t>
        </is>
      </c>
      <c r="I807" t="n">
        <v>62.13</v>
      </c>
      <c r="J807" t="n">
        <v>167.75</v>
      </c>
    </row>
    <row r="808">
      <c r="A808" t="n">
        <v>2241</v>
      </c>
      <c r="B808" t="inlineStr">
        <is>
          <t>Arcos</t>
        </is>
      </c>
      <c r="C808" s="551" t="n">
        <v>45717</v>
      </c>
      <c r="D808" t="inlineStr">
        <is>
          <t>02/2025</t>
        </is>
      </c>
      <c r="E808" t="inlineStr">
        <is>
          <t>PUPUNHA ASSADO</t>
        </is>
      </c>
      <c r="F808" t="inlineStr">
        <is>
          <t>QUILOGRAMA</t>
        </is>
      </c>
      <c r="G808" t="n">
        <v>2.8</v>
      </c>
      <c r="H808" t="inlineStr">
        <is>
          <t>ALIMENTOS</t>
        </is>
      </c>
      <c r="I808" t="n">
        <v>62.13</v>
      </c>
      <c r="J808" t="n">
        <v>173.96</v>
      </c>
    </row>
    <row r="809">
      <c r="A809" t="n">
        <v>3367</v>
      </c>
      <c r="B809" t="inlineStr">
        <is>
          <t>Arcos</t>
        </is>
      </c>
      <c r="C809" s="551" t="n">
        <v>45748</v>
      </c>
      <c r="D809" t="inlineStr">
        <is>
          <t>03/2025</t>
        </is>
      </c>
      <c r="E809" t="inlineStr">
        <is>
          <t>PUPUNHA ASSADO</t>
        </is>
      </c>
      <c r="F809" t="inlineStr">
        <is>
          <t>QUILOGRAMA</t>
        </is>
      </c>
      <c r="G809" t="n">
        <v>1.6</v>
      </c>
      <c r="H809" t="inlineStr">
        <is>
          <t>ALIMENTOS</t>
        </is>
      </c>
      <c r="I809" t="n">
        <v>62.13</v>
      </c>
      <c r="J809" t="n">
        <v>99.41</v>
      </c>
    </row>
    <row r="810">
      <c r="A810" t="n">
        <v>4099</v>
      </c>
      <c r="B810" t="inlineStr">
        <is>
          <t>Arcos</t>
        </is>
      </c>
      <c r="C810" s="551" t="n">
        <v>45778</v>
      </c>
      <c r="D810" t="inlineStr">
        <is>
          <t>04/2025</t>
        </is>
      </c>
      <c r="E810" t="inlineStr">
        <is>
          <t>PUPUNHA ASSADO</t>
        </is>
      </c>
      <c r="F810" t="inlineStr">
        <is>
          <t>QUILOGRAMA</t>
        </is>
      </c>
      <c r="G810" t="n">
        <v>1.2</v>
      </c>
      <c r="H810" t="inlineStr">
        <is>
          <t>ALIMENTOS</t>
        </is>
      </c>
      <c r="I810" t="n">
        <v>62.13</v>
      </c>
      <c r="J810" t="n">
        <v>74.56</v>
      </c>
    </row>
    <row r="811">
      <c r="A811" t="n">
        <v>4730</v>
      </c>
      <c r="B811" t="inlineStr">
        <is>
          <t>Arcos</t>
        </is>
      </c>
      <c r="C811" s="551" t="n">
        <v>45809</v>
      </c>
      <c r="D811" t="inlineStr">
        <is>
          <t>05/2025</t>
        </is>
      </c>
      <c r="E811" t="inlineStr">
        <is>
          <t>PUPUNHA ASSADO</t>
        </is>
      </c>
      <c r="F811" t="inlineStr">
        <is>
          <t>QUILOGRAMA</t>
        </is>
      </c>
      <c r="G811" t="n">
        <v>1.5</v>
      </c>
      <c r="H811" t="inlineStr">
        <is>
          <t>ALIMENTOS</t>
        </is>
      </c>
      <c r="I811" t="n">
        <v>62.13</v>
      </c>
      <c r="J811" t="n">
        <v>93.2</v>
      </c>
    </row>
    <row r="812">
      <c r="A812" t="n">
        <v>5112</v>
      </c>
      <c r="B812" t="inlineStr">
        <is>
          <t>Arcos</t>
        </is>
      </c>
      <c r="C812" s="551" t="n">
        <v>45839</v>
      </c>
      <c r="D812" t="inlineStr">
        <is>
          <t>06/2025</t>
        </is>
      </c>
      <c r="E812" t="inlineStr">
        <is>
          <t>PUPUNHA ASSADO</t>
        </is>
      </c>
      <c r="F812" t="inlineStr">
        <is>
          <t>QUILOGRAMA</t>
        </is>
      </c>
      <c r="G812" t="n">
        <v>0.4</v>
      </c>
      <c r="H812" t="inlineStr">
        <is>
          <t>ALIMENTOS</t>
        </is>
      </c>
      <c r="I812" t="n">
        <v>62.13</v>
      </c>
      <c r="J812" t="n">
        <v>24.85</v>
      </c>
    </row>
    <row r="813">
      <c r="A813" t="n">
        <v>5853</v>
      </c>
      <c r="B813" t="inlineStr">
        <is>
          <t>Arcos</t>
        </is>
      </c>
      <c r="C813" s="551" t="n">
        <v>45870</v>
      </c>
      <c r="D813" t="inlineStr">
        <is>
          <t>07/2025</t>
        </is>
      </c>
      <c r="E813" t="inlineStr">
        <is>
          <t>PUPUNHA ASSADO</t>
        </is>
      </c>
      <c r="F813" t="inlineStr">
        <is>
          <t>QUILOGRAMA</t>
        </is>
      </c>
      <c r="G813" t="n">
        <v>2.22</v>
      </c>
      <c r="H813" t="inlineStr">
        <is>
          <t>ALIMENTOS</t>
        </is>
      </c>
      <c r="I813" t="n">
        <v>62.13</v>
      </c>
      <c r="J813" t="n">
        <v>137.93</v>
      </c>
    </row>
    <row r="814">
      <c r="A814" t="n">
        <v>6556</v>
      </c>
      <c r="B814" t="inlineStr">
        <is>
          <t>Arcos</t>
        </is>
      </c>
      <c r="C814" s="551" t="n">
        <v>45901</v>
      </c>
      <c r="D814" t="inlineStr">
        <is>
          <t>08/2025</t>
        </is>
      </c>
      <c r="E814" t="inlineStr">
        <is>
          <t>PUPUNHA ASSADO</t>
        </is>
      </c>
      <c r="F814" t="inlineStr">
        <is>
          <t>QUILOGRAMA</t>
        </is>
      </c>
      <c r="G814" t="n">
        <v>4.22</v>
      </c>
      <c r="H814" t="inlineStr">
        <is>
          <t>ALIMENTOS</t>
        </is>
      </c>
      <c r="I814" t="n">
        <v>62.13</v>
      </c>
      <c r="J814" t="n">
        <v>262.19</v>
      </c>
    </row>
    <row r="815">
      <c r="A815" t="n">
        <v>7091</v>
      </c>
      <c r="B815" t="inlineStr">
        <is>
          <t>Arcos</t>
        </is>
      </c>
      <c r="C815" s="551" t="n">
        <v>45931</v>
      </c>
      <c r="D815" t="inlineStr">
        <is>
          <t>09/2025</t>
        </is>
      </c>
      <c r="E815" t="inlineStr">
        <is>
          <t>PUPUNHA ASSADO</t>
        </is>
      </c>
      <c r="F815" t="inlineStr">
        <is>
          <t>QUILOGRAMA</t>
        </is>
      </c>
      <c r="G815" t="n">
        <v>0.86</v>
      </c>
      <c r="H815" t="inlineStr">
        <is>
          <t>ALIMENTOS</t>
        </is>
      </c>
      <c r="I815" t="n">
        <v>62.13</v>
      </c>
      <c r="J815" t="n">
        <v>53.43</v>
      </c>
    </row>
    <row r="816">
      <c r="A816" t="n">
        <v>7544</v>
      </c>
      <c r="B816" t="inlineStr">
        <is>
          <t>Arcos</t>
        </is>
      </c>
      <c r="C816" s="551" t="n">
        <v>45962</v>
      </c>
      <c r="D816" t="inlineStr">
        <is>
          <t>10/2025</t>
        </is>
      </c>
      <c r="E816" t="inlineStr">
        <is>
          <t>PUPUNHA ASSADO</t>
        </is>
      </c>
      <c r="F816" t="inlineStr">
        <is>
          <t>QUILOGRAMA</t>
        </is>
      </c>
      <c r="G816" t="n">
        <v>6.1</v>
      </c>
      <c r="H816" t="inlineStr">
        <is>
          <t>ALIMENTOS</t>
        </is>
      </c>
      <c r="I816" t="n">
        <v>62.13</v>
      </c>
      <c r="J816" t="n">
        <v>378.99</v>
      </c>
    </row>
    <row r="817">
      <c r="A817" t="n">
        <v>7794</v>
      </c>
      <c r="B817" t="inlineStr">
        <is>
          <t>Arcos</t>
        </is>
      </c>
      <c r="C817" s="551" t="n">
        <v>45992</v>
      </c>
      <c r="D817" t="inlineStr">
        <is>
          <t>11/2025</t>
        </is>
      </c>
      <c r="E817" t="inlineStr">
        <is>
          <t>PUPUNHA ASSADO</t>
        </is>
      </c>
      <c r="F817" t="inlineStr">
        <is>
          <t>QUILOGRAMA</t>
        </is>
      </c>
      <c r="G817" t="n">
        <v>0.86</v>
      </c>
      <c r="H817" t="inlineStr">
        <is>
          <t>ALIMENTOS</t>
        </is>
      </c>
      <c r="I817" t="n">
        <v>62.13</v>
      </c>
      <c r="J817" t="n">
        <v>53.43</v>
      </c>
    </row>
    <row r="818">
      <c r="A818" t="n">
        <v>7897</v>
      </c>
      <c r="B818" t="inlineStr">
        <is>
          <t>Arcos</t>
        </is>
      </c>
      <c r="C818" s="551" t="n">
        <v>46023</v>
      </c>
      <c r="D818" t="inlineStr">
        <is>
          <t>12/2025</t>
        </is>
      </c>
      <c r="E818" t="inlineStr">
        <is>
          <t>PUPUNHA ASSADO</t>
        </is>
      </c>
      <c r="F818" t="inlineStr">
        <is>
          <t>QUILOGRAMA</t>
        </is>
      </c>
      <c r="G818" t="n">
        <v>3.28</v>
      </c>
      <c r="H818" t="inlineStr">
        <is>
          <t>ALIMENTOS</t>
        </is>
      </c>
      <c r="I818" t="n">
        <v>62.13</v>
      </c>
      <c r="J818" t="n">
        <v>203.79</v>
      </c>
    </row>
    <row r="819">
      <c r="A819" t="n">
        <v>8387</v>
      </c>
      <c r="B819" t="inlineStr">
        <is>
          <t>Arcos</t>
        </is>
      </c>
      <c r="C819" s="551" t="n">
        <v>46054</v>
      </c>
      <c r="D819" t="inlineStr">
        <is>
          <t>01/2026</t>
        </is>
      </c>
      <c r="E819" t="inlineStr">
        <is>
          <t>PUPUNHA ASSADO</t>
        </is>
      </c>
      <c r="F819" t="inlineStr">
        <is>
          <t>QUILOGRAMA</t>
        </is>
      </c>
      <c r="G819" t="n">
        <v>3.72</v>
      </c>
      <c r="H819" t="inlineStr">
        <is>
          <t>ALIMENTOS</t>
        </is>
      </c>
      <c r="I819" t="n">
        <v>62.13</v>
      </c>
      <c r="J819" t="n">
        <v>231.12</v>
      </c>
    </row>
    <row r="820">
      <c r="A820" t="n">
        <v>8874</v>
      </c>
      <c r="B820" t="inlineStr">
        <is>
          <t>Arcos</t>
        </is>
      </c>
      <c r="C820" s="551" t="n">
        <v>46082</v>
      </c>
      <c r="D820" t="inlineStr">
        <is>
          <t>02/2026</t>
        </is>
      </c>
      <c r="E820" t="inlineStr">
        <is>
          <t>PUPUNHA ASSADO</t>
        </is>
      </c>
      <c r="F820" t="inlineStr">
        <is>
          <t>QUILOGRAMA</t>
        </is>
      </c>
      <c r="G820" t="n">
        <v>1.88</v>
      </c>
      <c r="H820" t="inlineStr">
        <is>
          <t>ALIMENTOS</t>
        </is>
      </c>
      <c r="I820" t="n">
        <v>62.13</v>
      </c>
      <c r="J820" t="n">
        <v>116.8</v>
      </c>
    </row>
    <row r="821">
      <c r="A821" t="n">
        <v>9632</v>
      </c>
      <c r="B821" t="inlineStr">
        <is>
          <t>Arcos</t>
        </is>
      </c>
      <c r="C821" s="551" t="n">
        <v>46113</v>
      </c>
      <c r="D821" t="inlineStr">
        <is>
          <t>03/2026</t>
        </is>
      </c>
      <c r="E821" t="inlineStr">
        <is>
          <t>PUPUNHA ASSADO</t>
        </is>
      </c>
      <c r="F821" t="inlineStr">
        <is>
          <t>QUILOGRAMA</t>
        </is>
      </c>
      <c r="G821" t="n">
        <v>4.66</v>
      </c>
      <c r="H821" t="inlineStr">
        <is>
          <t>ALIMENTOS</t>
        </is>
      </c>
      <c r="I821" t="n">
        <v>62.13</v>
      </c>
      <c r="J821" t="n">
        <v>289.53</v>
      </c>
    </row>
    <row r="822">
      <c r="A822" t="n">
        <v>10165</v>
      </c>
      <c r="B822" t="inlineStr">
        <is>
          <t>Arcos</t>
        </is>
      </c>
      <c r="C822" s="551" t="n">
        <v>46143</v>
      </c>
      <c r="D822" t="inlineStr">
        <is>
          <t>04/2026</t>
        </is>
      </c>
      <c r="E822" t="inlineStr">
        <is>
          <t>PUPUNHA ASSADO</t>
        </is>
      </c>
      <c r="F822" t="inlineStr">
        <is>
          <t>QUILOGRAMA</t>
        </is>
      </c>
      <c r="G822" t="n">
        <v>6.46</v>
      </c>
      <c r="H822" t="inlineStr">
        <is>
          <t>ALIMENTOS</t>
        </is>
      </c>
      <c r="I822" t="n">
        <v>62.13</v>
      </c>
      <c r="J822" t="n">
        <v>401.36</v>
      </c>
    </row>
    <row r="823">
      <c r="A823" t="n">
        <v>10880</v>
      </c>
      <c r="B823" t="inlineStr">
        <is>
          <t>Arcos</t>
        </is>
      </c>
      <c r="C823" s="551" t="n">
        <v>46174</v>
      </c>
      <c r="D823" t="inlineStr">
        <is>
          <t>05/2026</t>
        </is>
      </c>
      <c r="E823" t="inlineStr">
        <is>
          <t>PUPUNHA ASSADO</t>
        </is>
      </c>
      <c r="F823" t="inlineStr">
        <is>
          <t>QUILOGRAMA</t>
        </is>
      </c>
      <c r="G823" t="n">
        <v>3.3</v>
      </c>
      <c r="H823" t="inlineStr">
        <is>
          <t>ALIMENTOS</t>
        </is>
      </c>
      <c r="I823" t="n">
        <v>62.13</v>
      </c>
      <c r="J823" t="n">
        <v>205.03</v>
      </c>
    </row>
    <row r="824">
      <c r="A824" t="n">
        <v>289</v>
      </c>
      <c r="B824" t="inlineStr">
        <is>
          <t>Arcos</t>
        </is>
      </c>
      <c r="C824" s="551" t="n">
        <v>45627</v>
      </c>
      <c r="D824" t="inlineStr">
        <is>
          <t>11/2024</t>
        </is>
      </c>
      <c r="E824" t="inlineStr">
        <is>
          <t>CREMOSO DE CHOCOLATE</t>
        </is>
      </c>
      <c r="F824" t="inlineStr">
        <is>
          <t>QUILOGRAMA</t>
        </is>
      </c>
      <c r="G824" t="n">
        <v>3.06</v>
      </c>
      <c r="H824" t="inlineStr">
        <is>
          <t>ALIMENTOS</t>
        </is>
      </c>
      <c r="I824" t="n">
        <v>22.74</v>
      </c>
      <c r="J824" t="n">
        <v>69.58</v>
      </c>
    </row>
    <row r="825">
      <c r="A825" t="n">
        <v>1730</v>
      </c>
      <c r="B825" t="inlineStr">
        <is>
          <t>Arcos</t>
        </is>
      </c>
      <c r="C825" s="551" t="n">
        <v>45689</v>
      </c>
      <c r="D825" t="inlineStr">
        <is>
          <t>01/2025</t>
        </is>
      </c>
      <c r="E825" t="inlineStr">
        <is>
          <t>CREMOSO DE CHOCOLATE</t>
        </is>
      </c>
      <c r="F825" t="inlineStr">
        <is>
          <t>QUILOGRAMA</t>
        </is>
      </c>
      <c r="G825" t="n">
        <v>1.89</v>
      </c>
      <c r="H825" t="inlineStr">
        <is>
          <t>ALIMENTOS</t>
        </is>
      </c>
      <c r="I825" t="n">
        <v>22.74</v>
      </c>
      <c r="J825" t="n">
        <v>42.98</v>
      </c>
    </row>
    <row r="826">
      <c r="A826" t="n">
        <v>2206</v>
      </c>
      <c r="B826" t="inlineStr">
        <is>
          <t>Arcos</t>
        </is>
      </c>
      <c r="C826" s="551" t="n">
        <v>45717</v>
      </c>
      <c r="D826" t="inlineStr">
        <is>
          <t>02/2025</t>
        </is>
      </c>
      <c r="E826" t="inlineStr">
        <is>
          <t>CREMOSO DE CHOCOLATE</t>
        </is>
      </c>
      <c r="F826" t="inlineStr">
        <is>
          <t>QUILOGRAMA</t>
        </is>
      </c>
      <c r="G826" t="n">
        <v>2</v>
      </c>
      <c r="H826" t="inlineStr">
        <is>
          <t>ALIMENTOS</t>
        </is>
      </c>
      <c r="I826" t="n">
        <v>22.74</v>
      </c>
      <c r="J826" t="n">
        <v>45.48</v>
      </c>
    </row>
    <row r="827">
      <c r="A827" t="n">
        <v>3338</v>
      </c>
      <c r="B827" t="inlineStr">
        <is>
          <t>Arcos</t>
        </is>
      </c>
      <c r="C827" s="551" t="n">
        <v>45748</v>
      </c>
      <c r="D827" t="inlineStr">
        <is>
          <t>03/2025</t>
        </is>
      </c>
      <c r="E827" t="inlineStr">
        <is>
          <t>CREMOSO DE CHOCOLATE</t>
        </is>
      </c>
      <c r="F827" t="inlineStr">
        <is>
          <t>QUILOGRAMA</t>
        </is>
      </c>
      <c r="G827" t="n">
        <v>1.89</v>
      </c>
      <c r="H827" t="inlineStr">
        <is>
          <t>ALIMENTOS</t>
        </is>
      </c>
      <c r="I827" t="n">
        <v>22.74</v>
      </c>
      <c r="J827" t="n">
        <v>42.98</v>
      </c>
    </row>
    <row r="828">
      <c r="A828" t="n">
        <v>4068</v>
      </c>
      <c r="B828" t="inlineStr">
        <is>
          <t>Arcos</t>
        </is>
      </c>
      <c r="C828" s="551" t="n">
        <v>45778</v>
      </c>
      <c r="D828" t="inlineStr">
        <is>
          <t>04/2025</t>
        </is>
      </c>
      <c r="E828" t="inlineStr">
        <is>
          <t>CREMOSO DE CHOCOLATE</t>
        </is>
      </c>
      <c r="F828" t="inlineStr">
        <is>
          <t>QUILOGRAMA</t>
        </is>
      </c>
      <c r="G828" t="n">
        <v>2.44</v>
      </c>
      <c r="H828" t="inlineStr">
        <is>
          <t>ALIMENTOS</t>
        </is>
      </c>
      <c r="I828" t="n">
        <v>22.74</v>
      </c>
      <c r="J828" t="n">
        <v>55.49</v>
      </c>
    </row>
    <row r="829">
      <c r="A829" t="n">
        <v>4706</v>
      </c>
      <c r="B829" t="inlineStr">
        <is>
          <t>Arcos</t>
        </is>
      </c>
      <c r="C829" s="551" t="n">
        <v>45809</v>
      </c>
      <c r="D829" t="inlineStr">
        <is>
          <t>05/2025</t>
        </is>
      </c>
      <c r="E829" t="inlineStr">
        <is>
          <t>CREMOSO DE CHOCOLATE</t>
        </is>
      </c>
      <c r="F829" t="inlineStr">
        <is>
          <t>QUILOGRAMA</t>
        </is>
      </c>
      <c r="G829" t="n">
        <v>0.7</v>
      </c>
      <c r="H829" t="inlineStr">
        <is>
          <t>ALIMENTOS</t>
        </is>
      </c>
      <c r="I829" t="n">
        <v>22.74</v>
      </c>
      <c r="J829" t="n">
        <v>15.92</v>
      </c>
    </row>
    <row r="830">
      <c r="A830" t="n">
        <v>5076</v>
      </c>
      <c r="B830" t="inlineStr">
        <is>
          <t>Arcos</t>
        </is>
      </c>
      <c r="C830" s="551" t="n">
        <v>45839</v>
      </c>
      <c r="D830" t="inlineStr">
        <is>
          <t>06/2025</t>
        </is>
      </c>
      <c r="E830" t="inlineStr">
        <is>
          <t>CREMOSO DE CHOCOLATE</t>
        </is>
      </c>
      <c r="F830" t="inlineStr">
        <is>
          <t>QUILOGRAMA</t>
        </is>
      </c>
      <c r="G830" t="n">
        <v>2.8</v>
      </c>
      <c r="H830" t="inlineStr">
        <is>
          <t>ALIMENTOS</t>
        </is>
      </c>
      <c r="I830" t="n">
        <v>22.74</v>
      </c>
      <c r="J830" t="n">
        <v>63.67</v>
      </c>
    </row>
    <row r="831">
      <c r="A831" t="n">
        <v>5816</v>
      </c>
      <c r="B831" t="inlineStr">
        <is>
          <t>Arcos</t>
        </is>
      </c>
      <c r="C831" s="551" t="n">
        <v>45870</v>
      </c>
      <c r="D831" t="inlineStr">
        <is>
          <t>07/2025</t>
        </is>
      </c>
      <c r="E831" t="inlineStr">
        <is>
          <t>CREMOSO DE CHOCOLATE</t>
        </is>
      </c>
      <c r="F831" t="inlineStr">
        <is>
          <t>QUILOGRAMA</t>
        </is>
      </c>
      <c r="G831" t="n">
        <v>3.4</v>
      </c>
      <c r="H831" t="inlineStr">
        <is>
          <t>ALIMENTOS</t>
        </is>
      </c>
      <c r="I831" t="n">
        <v>22.74</v>
      </c>
      <c r="J831" t="n">
        <v>77.31999999999999</v>
      </c>
    </row>
    <row r="832">
      <c r="A832" t="n">
        <v>6519</v>
      </c>
      <c r="B832" t="inlineStr">
        <is>
          <t>Arcos</t>
        </is>
      </c>
      <c r="C832" s="551" t="n">
        <v>45901</v>
      </c>
      <c r="D832" t="inlineStr">
        <is>
          <t>08/2025</t>
        </is>
      </c>
      <c r="E832" t="inlineStr">
        <is>
          <t>CREMOSO DE CHOCOLATE</t>
        </is>
      </c>
      <c r="F832" t="inlineStr">
        <is>
          <t>QUILOGRAMA</t>
        </is>
      </c>
      <c r="G832" t="n">
        <v>1.68</v>
      </c>
      <c r="H832" t="inlineStr">
        <is>
          <t>ALIMENTOS</t>
        </is>
      </c>
      <c r="I832" t="n">
        <v>22.74</v>
      </c>
      <c r="J832" t="n">
        <v>38.2</v>
      </c>
    </row>
    <row r="833">
      <c r="A833" t="n">
        <v>7060</v>
      </c>
      <c r="B833" t="inlineStr">
        <is>
          <t>Arcos</t>
        </is>
      </c>
      <c r="C833" s="551" t="n">
        <v>45931</v>
      </c>
      <c r="D833" t="inlineStr">
        <is>
          <t>09/2025</t>
        </is>
      </c>
      <c r="E833" t="inlineStr">
        <is>
          <t>CREMOSO DE CHOCOLATE</t>
        </is>
      </c>
      <c r="F833" t="inlineStr">
        <is>
          <t>QUILOGRAMA</t>
        </is>
      </c>
      <c r="G833" t="n">
        <v>2.6</v>
      </c>
      <c r="H833" t="inlineStr">
        <is>
          <t>ALIMENTOS</t>
        </is>
      </c>
      <c r="I833" t="n">
        <v>22.74</v>
      </c>
      <c r="J833" t="n">
        <v>59.12</v>
      </c>
    </row>
    <row r="834">
      <c r="A834" t="n">
        <v>7517</v>
      </c>
      <c r="B834" t="inlineStr">
        <is>
          <t>Arcos</t>
        </is>
      </c>
      <c r="C834" s="551" t="n">
        <v>45962</v>
      </c>
      <c r="D834" t="inlineStr">
        <is>
          <t>10/2025</t>
        </is>
      </c>
      <c r="E834" t="inlineStr">
        <is>
          <t>CREMOSO DE CHOCOLATE</t>
        </is>
      </c>
      <c r="F834" t="inlineStr">
        <is>
          <t>QUILOGRAMA</t>
        </is>
      </c>
      <c r="G834" t="n">
        <v>2.8</v>
      </c>
      <c r="H834" t="inlineStr">
        <is>
          <t>ALIMENTOS</t>
        </is>
      </c>
      <c r="I834" t="n">
        <v>22.74</v>
      </c>
      <c r="J834" t="n">
        <v>63.67</v>
      </c>
    </row>
    <row r="835">
      <c r="A835" t="n">
        <v>7767</v>
      </c>
      <c r="B835" t="inlineStr">
        <is>
          <t>Arcos</t>
        </is>
      </c>
      <c r="C835" s="551" t="n">
        <v>45992</v>
      </c>
      <c r="D835" t="inlineStr">
        <is>
          <t>11/2025</t>
        </is>
      </c>
      <c r="E835" t="inlineStr">
        <is>
          <t>CREMOSO DE CHOCOLATE</t>
        </is>
      </c>
      <c r="F835" t="inlineStr">
        <is>
          <t>QUILOGRAMA</t>
        </is>
      </c>
      <c r="G835" t="n">
        <v>2.6</v>
      </c>
      <c r="H835" t="inlineStr">
        <is>
          <t>ALIMENTOS</t>
        </is>
      </c>
      <c r="I835" t="n">
        <v>22.74</v>
      </c>
      <c r="J835" t="n">
        <v>59.12</v>
      </c>
    </row>
    <row r="836">
      <c r="A836" t="n">
        <v>290</v>
      </c>
      <c r="B836" t="inlineStr">
        <is>
          <t>Arcos</t>
        </is>
      </c>
      <c r="C836" s="551" t="n">
        <v>45627</v>
      </c>
      <c r="D836" t="inlineStr">
        <is>
          <t>11/2024</t>
        </is>
      </c>
      <c r="E836" t="inlineStr">
        <is>
          <t>MIX DE ERVAS AROMATICAS</t>
        </is>
      </c>
      <c r="F836" t="inlineStr">
        <is>
          <t>QUILOGRAMA</t>
        </is>
      </c>
      <c r="G836" t="n">
        <v>0.32</v>
      </c>
      <c r="H836" t="inlineStr">
        <is>
          <t>ALIMENTOS</t>
        </is>
      </c>
      <c r="I836" t="n">
        <v>48.64</v>
      </c>
      <c r="J836" t="n">
        <v>15.56</v>
      </c>
    </row>
    <row r="837">
      <c r="A837" t="n">
        <v>1752</v>
      </c>
      <c r="B837" t="inlineStr">
        <is>
          <t>Arcos</t>
        </is>
      </c>
      <c r="C837" s="551" t="n">
        <v>45689</v>
      </c>
      <c r="D837" t="inlineStr">
        <is>
          <t>01/2025</t>
        </is>
      </c>
      <c r="E837" t="inlineStr">
        <is>
          <t>MIX DE ERVAS AROMATICAS</t>
        </is>
      </c>
      <c r="F837" t="inlineStr">
        <is>
          <t>QUILOGRAMA</t>
        </is>
      </c>
      <c r="G837" t="n">
        <v>0.32</v>
      </c>
      <c r="H837" t="inlineStr">
        <is>
          <t>ALIMENTOS</t>
        </is>
      </c>
      <c r="I837" t="n">
        <v>48.64</v>
      </c>
      <c r="J837" t="n">
        <v>15.56</v>
      </c>
    </row>
    <row r="838">
      <c r="A838" t="n">
        <v>2228</v>
      </c>
      <c r="B838" t="inlineStr">
        <is>
          <t>Arcos</t>
        </is>
      </c>
      <c r="C838" s="551" t="n">
        <v>45717</v>
      </c>
      <c r="D838" t="inlineStr">
        <is>
          <t>02/2025</t>
        </is>
      </c>
      <c r="E838" t="inlineStr">
        <is>
          <t>MIX DE ERVAS AROMATICAS</t>
        </is>
      </c>
      <c r="F838" t="inlineStr">
        <is>
          <t>QUILOGRAMA</t>
        </is>
      </c>
      <c r="G838" t="n">
        <v>0</v>
      </c>
      <c r="H838" t="inlineStr">
        <is>
          <t>ALIMENTOS</t>
        </is>
      </c>
      <c r="I838" t="n">
        <v>48.64</v>
      </c>
      <c r="J838" t="n">
        <v>0</v>
      </c>
    </row>
    <row r="839">
      <c r="A839" t="n">
        <v>3358</v>
      </c>
      <c r="B839" t="inlineStr">
        <is>
          <t>Arcos</t>
        </is>
      </c>
      <c r="C839" s="551" t="n">
        <v>45748</v>
      </c>
      <c r="D839" t="inlineStr">
        <is>
          <t>03/2025</t>
        </is>
      </c>
      <c r="E839" t="inlineStr">
        <is>
          <t>MIX DE ERVAS AROMATICAS</t>
        </is>
      </c>
      <c r="F839" t="inlineStr">
        <is>
          <t>QUILOGRAMA</t>
        </is>
      </c>
      <c r="G839" t="n">
        <v>0.25</v>
      </c>
      <c r="H839" t="inlineStr">
        <is>
          <t>ALIMENTOS</t>
        </is>
      </c>
      <c r="I839" t="n">
        <v>48.64</v>
      </c>
      <c r="J839" t="n">
        <v>12.16</v>
      </c>
    </row>
    <row r="840">
      <c r="A840" t="n">
        <v>4091</v>
      </c>
      <c r="B840" t="inlineStr">
        <is>
          <t>Arcos</t>
        </is>
      </c>
      <c r="C840" s="551" t="n">
        <v>45778</v>
      </c>
      <c r="D840" t="inlineStr">
        <is>
          <t>04/2025</t>
        </is>
      </c>
      <c r="E840" t="inlineStr">
        <is>
          <t>MIX DE ERVAS AROMATICAS</t>
        </is>
      </c>
      <c r="F840" t="inlineStr">
        <is>
          <t>QUILOGRAMA</t>
        </is>
      </c>
      <c r="G840" t="n">
        <v>0.57</v>
      </c>
      <c r="H840" t="inlineStr">
        <is>
          <t>ALIMENTOS</t>
        </is>
      </c>
      <c r="I840" t="n">
        <v>48.64</v>
      </c>
      <c r="J840" t="n">
        <v>27.72</v>
      </c>
    </row>
    <row r="841">
      <c r="A841" t="n">
        <v>4724</v>
      </c>
      <c r="B841" t="inlineStr">
        <is>
          <t>Arcos</t>
        </is>
      </c>
      <c r="C841" s="551" t="n">
        <v>45809</v>
      </c>
      <c r="D841" t="inlineStr">
        <is>
          <t>05/2025</t>
        </is>
      </c>
      <c r="E841" t="inlineStr">
        <is>
          <t>MIX DE ERVAS AROMATICAS</t>
        </is>
      </c>
      <c r="F841" t="inlineStr">
        <is>
          <t>QUILOGRAMA</t>
        </is>
      </c>
      <c r="G841" t="n">
        <v>0.33</v>
      </c>
      <c r="H841" t="inlineStr">
        <is>
          <t>ALIMENTOS</t>
        </is>
      </c>
      <c r="I841" t="n">
        <v>48.64</v>
      </c>
      <c r="J841" t="n">
        <v>16.05</v>
      </c>
    </row>
    <row r="842">
      <c r="A842" t="n">
        <v>5102</v>
      </c>
      <c r="B842" t="inlineStr">
        <is>
          <t>Arcos</t>
        </is>
      </c>
      <c r="C842" s="551" t="n">
        <v>45839</v>
      </c>
      <c r="D842" t="inlineStr">
        <is>
          <t>06/2025</t>
        </is>
      </c>
      <c r="E842" t="inlineStr">
        <is>
          <t>MIX DE ERVAS AROMATICAS</t>
        </is>
      </c>
      <c r="F842" t="inlineStr">
        <is>
          <t>QUILOGRAMA</t>
        </is>
      </c>
      <c r="G842" t="n">
        <v>0.45</v>
      </c>
      <c r="H842" t="inlineStr">
        <is>
          <t>ALIMENTOS</t>
        </is>
      </c>
      <c r="I842" t="n">
        <v>48.64</v>
      </c>
      <c r="J842" t="n">
        <v>21.89</v>
      </c>
    </row>
    <row r="843">
      <c r="A843" t="n">
        <v>5842</v>
      </c>
      <c r="B843" t="inlineStr">
        <is>
          <t>Arcos</t>
        </is>
      </c>
      <c r="C843" s="551" t="n">
        <v>45870</v>
      </c>
      <c r="D843" t="inlineStr">
        <is>
          <t>07/2025</t>
        </is>
      </c>
      <c r="E843" t="inlineStr">
        <is>
          <t>MIX DE ERVAS AROMATICAS</t>
        </is>
      </c>
      <c r="F843" t="inlineStr">
        <is>
          <t>QUILOGRAMA</t>
        </is>
      </c>
      <c r="G843" t="n">
        <v>0.63</v>
      </c>
      <c r="H843" t="inlineStr">
        <is>
          <t>ALIMENTOS</t>
        </is>
      </c>
      <c r="I843" t="n">
        <v>48.64</v>
      </c>
      <c r="J843" t="n">
        <v>30.64</v>
      </c>
    </row>
    <row r="844">
      <c r="A844" t="n">
        <v>6543</v>
      </c>
      <c r="B844" t="inlineStr">
        <is>
          <t>Arcos</t>
        </is>
      </c>
      <c r="C844" s="551" t="n">
        <v>45901</v>
      </c>
      <c r="D844" t="inlineStr">
        <is>
          <t>08/2025</t>
        </is>
      </c>
      <c r="E844" t="inlineStr">
        <is>
          <t>MIX DE ERVAS AROMATICAS</t>
        </is>
      </c>
      <c r="F844" t="inlineStr">
        <is>
          <t>QUILOGRAMA</t>
        </is>
      </c>
      <c r="G844" t="n">
        <v>0.41</v>
      </c>
      <c r="H844" t="inlineStr">
        <is>
          <t>ALIMENTOS</t>
        </is>
      </c>
      <c r="I844" t="n">
        <v>48.64</v>
      </c>
      <c r="J844" t="n">
        <v>19.94</v>
      </c>
    </row>
    <row r="845">
      <c r="A845" t="n">
        <v>7079</v>
      </c>
      <c r="B845" t="inlineStr">
        <is>
          <t>Arcos</t>
        </is>
      </c>
      <c r="C845" s="551" t="n">
        <v>45931</v>
      </c>
      <c r="D845" t="inlineStr">
        <is>
          <t>09/2025</t>
        </is>
      </c>
      <c r="E845" t="inlineStr">
        <is>
          <t>MIX DE ERVAS AROMATICAS</t>
        </is>
      </c>
      <c r="F845" t="inlineStr">
        <is>
          <t>QUILOGRAMA</t>
        </is>
      </c>
      <c r="G845" t="n">
        <v>0.77</v>
      </c>
      <c r="H845" t="inlineStr">
        <is>
          <t>ALIMENTOS</t>
        </is>
      </c>
      <c r="I845" t="n">
        <v>48.64</v>
      </c>
      <c r="J845" t="n">
        <v>37.45</v>
      </c>
    </row>
    <row r="846">
      <c r="A846" t="n">
        <v>7536</v>
      </c>
      <c r="B846" t="inlineStr">
        <is>
          <t>Arcos</t>
        </is>
      </c>
      <c r="C846" s="551" t="n">
        <v>45962</v>
      </c>
      <c r="D846" t="inlineStr">
        <is>
          <t>10/2025</t>
        </is>
      </c>
      <c r="E846" t="inlineStr">
        <is>
          <t>MIX DE ERVAS AROMATICAS</t>
        </is>
      </c>
      <c r="F846" t="inlineStr">
        <is>
          <t>QUILOGRAMA</t>
        </is>
      </c>
      <c r="G846" t="n">
        <v>0.82</v>
      </c>
      <c r="H846" t="inlineStr">
        <is>
          <t>ALIMENTOS</t>
        </is>
      </c>
      <c r="I846" t="n">
        <v>48.64</v>
      </c>
      <c r="J846" t="n">
        <v>39.88</v>
      </c>
    </row>
    <row r="847">
      <c r="A847" t="n">
        <v>7786</v>
      </c>
      <c r="B847" t="inlineStr">
        <is>
          <t>Arcos</t>
        </is>
      </c>
      <c r="C847" s="551" t="n">
        <v>45992</v>
      </c>
      <c r="D847" t="inlineStr">
        <is>
          <t>11/2025</t>
        </is>
      </c>
      <c r="E847" t="inlineStr">
        <is>
          <t>MIX DE ERVAS AROMATICAS</t>
        </is>
      </c>
      <c r="F847" t="inlineStr">
        <is>
          <t>QUILOGRAMA</t>
        </is>
      </c>
      <c r="G847" t="n">
        <v>0.77</v>
      </c>
      <c r="H847" t="inlineStr">
        <is>
          <t>ALIMENTOS</t>
        </is>
      </c>
      <c r="I847" t="n">
        <v>48.64</v>
      </c>
      <c r="J847" t="n">
        <v>37.45</v>
      </c>
    </row>
    <row r="848">
      <c r="A848" t="n">
        <v>8374</v>
      </c>
      <c r="B848" t="inlineStr">
        <is>
          <t>Arcos</t>
        </is>
      </c>
      <c r="C848" s="551" t="n">
        <v>46054</v>
      </c>
      <c r="D848" t="inlineStr">
        <is>
          <t>01/2026</t>
        </is>
      </c>
      <c r="E848" t="inlineStr">
        <is>
          <t>MIX DE ERVAS AROMATICAS</t>
        </is>
      </c>
      <c r="F848" t="inlineStr">
        <is>
          <t>QUILOGRAMA</t>
        </is>
      </c>
      <c r="G848" t="n">
        <v>0.42</v>
      </c>
      <c r="H848" t="inlineStr">
        <is>
          <t>ALIMENTOS</t>
        </is>
      </c>
      <c r="I848" t="n">
        <v>22.4</v>
      </c>
      <c r="J848" t="n">
        <v>9.41</v>
      </c>
    </row>
    <row r="849">
      <c r="A849" t="n">
        <v>8859</v>
      </c>
      <c r="B849" t="inlineStr">
        <is>
          <t>Arcos</t>
        </is>
      </c>
      <c r="C849" s="551" t="n">
        <v>46082</v>
      </c>
      <c r="D849" t="inlineStr">
        <is>
          <t>02/2026</t>
        </is>
      </c>
      <c r="E849" t="inlineStr">
        <is>
          <t>MIX DE ERVAS AROMATICAS</t>
        </is>
      </c>
      <c r="F849" t="inlineStr">
        <is>
          <t>QUILOGRAMA</t>
        </is>
      </c>
      <c r="G849" t="n">
        <v>0.6</v>
      </c>
      <c r="H849" t="inlineStr">
        <is>
          <t>ALIMENTOS</t>
        </is>
      </c>
      <c r="I849" t="n">
        <v>22.4</v>
      </c>
      <c r="J849" t="n">
        <v>13.44</v>
      </c>
    </row>
    <row r="850">
      <c r="A850" t="n">
        <v>9618</v>
      </c>
      <c r="B850" t="inlineStr">
        <is>
          <t>Arcos</t>
        </is>
      </c>
      <c r="C850" s="551" t="n">
        <v>46113</v>
      </c>
      <c r="D850" t="inlineStr">
        <is>
          <t>03/2026</t>
        </is>
      </c>
      <c r="E850" t="inlineStr">
        <is>
          <t>MIX DE ERVAS AROMATICAS</t>
        </is>
      </c>
      <c r="F850" t="inlineStr">
        <is>
          <t>QUILOGRAMA</t>
        </is>
      </c>
      <c r="G850" t="n">
        <v>0.8</v>
      </c>
      <c r="H850" t="inlineStr">
        <is>
          <t>ALIMENTOS</t>
        </is>
      </c>
      <c r="I850" t="n">
        <v>22.4</v>
      </c>
      <c r="J850" t="n">
        <v>17.92</v>
      </c>
    </row>
    <row r="851">
      <c r="A851" t="n">
        <v>10151</v>
      </c>
      <c r="B851" t="inlineStr">
        <is>
          <t>Arcos</t>
        </is>
      </c>
      <c r="C851" s="551" t="n">
        <v>46143</v>
      </c>
      <c r="D851" t="inlineStr">
        <is>
          <t>04/2026</t>
        </is>
      </c>
      <c r="E851" t="inlineStr">
        <is>
          <t>MIX DE ERVAS AROMATICAS</t>
        </is>
      </c>
      <c r="F851" t="inlineStr">
        <is>
          <t>QUILOGRAMA</t>
        </is>
      </c>
      <c r="G851" t="n">
        <v>0.82</v>
      </c>
      <c r="H851" t="inlineStr">
        <is>
          <t>ALIMENTOS</t>
        </is>
      </c>
      <c r="I851" t="n">
        <v>22.4</v>
      </c>
      <c r="J851" t="n">
        <v>18.37</v>
      </c>
    </row>
    <row r="852">
      <c r="A852" t="n">
        <v>10867</v>
      </c>
      <c r="B852" t="inlineStr">
        <is>
          <t>Arcos</t>
        </is>
      </c>
      <c r="C852" s="551" t="n">
        <v>46174</v>
      </c>
      <c r="D852" t="inlineStr">
        <is>
          <t>05/2026</t>
        </is>
      </c>
      <c r="E852" t="inlineStr">
        <is>
          <t>MIX DE ERVAS AROMATICAS</t>
        </is>
      </c>
      <c r="F852" t="inlineStr">
        <is>
          <t>QUILOGRAMA</t>
        </is>
      </c>
      <c r="G852" t="n">
        <v>0.15</v>
      </c>
      <c r="H852" t="inlineStr">
        <is>
          <t>ALIMENTOS</t>
        </is>
      </c>
      <c r="I852" t="n">
        <v>22.4</v>
      </c>
      <c r="J852" t="n">
        <v>3.36</v>
      </c>
    </row>
    <row r="853">
      <c r="A853" t="n">
        <v>291</v>
      </c>
      <c r="B853" t="inlineStr">
        <is>
          <t>Arcos</t>
        </is>
      </c>
      <c r="C853" s="551" t="n">
        <v>45627</v>
      </c>
      <c r="D853" t="inlineStr">
        <is>
          <t>11/2024</t>
        </is>
      </c>
      <c r="E853" t="inlineStr">
        <is>
          <t>PESTO DE PIMENTA</t>
        </is>
      </c>
      <c r="F853" t="inlineStr">
        <is>
          <t>QUILOGRAMA</t>
        </is>
      </c>
      <c r="G853" t="n">
        <v>1.12</v>
      </c>
      <c r="H853" t="inlineStr">
        <is>
          <t>ALIMENTOS</t>
        </is>
      </c>
      <c r="I853" t="n">
        <v>11.49</v>
      </c>
      <c r="J853" t="n">
        <v>12.87</v>
      </c>
    </row>
    <row r="854">
      <c r="A854" t="n">
        <v>1760</v>
      </c>
      <c r="B854" t="inlineStr">
        <is>
          <t>Arcos</t>
        </is>
      </c>
      <c r="C854" s="551" t="n">
        <v>45689</v>
      </c>
      <c r="D854" t="inlineStr">
        <is>
          <t>01/2025</t>
        </is>
      </c>
      <c r="E854" t="inlineStr">
        <is>
          <t>PESTO DE PIMENTA</t>
        </is>
      </c>
      <c r="F854" t="inlineStr">
        <is>
          <t>QUILOGRAMA</t>
        </is>
      </c>
      <c r="G854" t="n">
        <v>0.74</v>
      </c>
      <c r="H854" t="inlineStr">
        <is>
          <t>ALIMENTOS</t>
        </is>
      </c>
      <c r="I854" t="n">
        <v>11.49</v>
      </c>
      <c r="J854" t="n">
        <v>8.5</v>
      </c>
    </row>
    <row r="855">
      <c r="A855" t="n">
        <v>2236</v>
      </c>
      <c r="B855" t="inlineStr">
        <is>
          <t>Arcos</t>
        </is>
      </c>
      <c r="C855" s="551" t="n">
        <v>45717</v>
      </c>
      <c r="D855" t="inlineStr">
        <is>
          <t>02/2025</t>
        </is>
      </c>
      <c r="E855" t="inlineStr">
        <is>
          <t>PESTO DE PIMENTA</t>
        </is>
      </c>
      <c r="F855" t="inlineStr">
        <is>
          <t>QUILOGRAMA</t>
        </is>
      </c>
      <c r="G855" t="n">
        <v>0</v>
      </c>
      <c r="H855" t="inlineStr">
        <is>
          <t>ALIMENTOS</t>
        </is>
      </c>
      <c r="I855" t="n">
        <v>11.49</v>
      </c>
      <c r="J855" t="n">
        <v>0</v>
      </c>
    </row>
    <row r="856">
      <c r="A856" t="n">
        <v>3363</v>
      </c>
      <c r="B856" t="inlineStr">
        <is>
          <t>Arcos</t>
        </is>
      </c>
      <c r="C856" s="551" t="n">
        <v>45748</v>
      </c>
      <c r="D856" t="inlineStr">
        <is>
          <t>03/2025</t>
        </is>
      </c>
      <c r="E856" t="inlineStr">
        <is>
          <t>PESTO DE PIMENTA</t>
        </is>
      </c>
      <c r="F856" t="inlineStr">
        <is>
          <t>QUILOGRAMA</t>
        </is>
      </c>
      <c r="G856" t="n">
        <v>2.3</v>
      </c>
      <c r="H856" t="inlineStr">
        <is>
          <t>ALIMENTOS</t>
        </is>
      </c>
      <c r="I856" t="n">
        <v>11.49</v>
      </c>
      <c r="J856" t="n">
        <v>26.43</v>
      </c>
    </row>
    <row r="857">
      <c r="A857" t="n">
        <v>5107</v>
      </c>
      <c r="B857" t="inlineStr">
        <is>
          <t>Arcos</t>
        </is>
      </c>
      <c r="C857" s="551" t="n">
        <v>45839</v>
      </c>
      <c r="D857" t="inlineStr">
        <is>
          <t>06/2025</t>
        </is>
      </c>
      <c r="E857" t="inlineStr">
        <is>
          <t>PESTO DE PIMENTA</t>
        </is>
      </c>
      <c r="F857" t="inlineStr">
        <is>
          <t>QUILOGRAMA</t>
        </is>
      </c>
      <c r="G857" t="n">
        <v>1.5</v>
      </c>
      <c r="H857" t="inlineStr">
        <is>
          <t>ALIMENTOS</t>
        </is>
      </c>
      <c r="I857" t="n">
        <v>17.49</v>
      </c>
      <c r="J857" t="n">
        <v>26.24</v>
      </c>
    </row>
    <row r="858">
      <c r="A858" t="n">
        <v>5848</v>
      </c>
      <c r="B858" t="inlineStr">
        <is>
          <t>Arcos</t>
        </is>
      </c>
      <c r="C858" s="551" t="n">
        <v>45870</v>
      </c>
      <c r="D858" t="inlineStr">
        <is>
          <t>07/2025</t>
        </is>
      </c>
      <c r="E858" t="inlineStr">
        <is>
          <t>PESTO DE PIMENTA</t>
        </is>
      </c>
      <c r="F858" t="inlineStr">
        <is>
          <t>QUILOGRAMA</t>
        </is>
      </c>
      <c r="G858" t="n">
        <v>2.48</v>
      </c>
      <c r="H858" t="inlineStr">
        <is>
          <t>ALIMENTOS</t>
        </is>
      </c>
      <c r="I858" t="n">
        <v>17.49</v>
      </c>
      <c r="J858" t="n">
        <v>43.38</v>
      </c>
    </row>
    <row r="859">
      <c r="A859" t="n">
        <v>6551</v>
      </c>
      <c r="B859" t="inlineStr">
        <is>
          <t>Arcos</t>
        </is>
      </c>
      <c r="C859" s="551" t="n">
        <v>45901</v>
      </c>
      <c r="D859" t="inlineStr">
        <is>
          <t>08/2025</t>
        </is>
      </c>
      <c r="E859" t="inlineStr">
        <is>
          <t>PESTO DE PIMENTA</t>
        </is>
      </c>
      <c r="F859" t="inlineStr">
        <is>
          <t>QUILOGRAMA</t>
        </is>
      </c>
      <c r="G859" t="n">
        <v>2.28</v>
      </c>
      <c r="H859" t="inlineStr">
        <is>
          <t>ALIMENTOS</t>
        </is>
      </c>
      <c r="I859" t="n">
        <v>17.49</v>
      </c>
      <c r="J859" t="n">
        <v>39.88</v>
      </c>
    </row>
    <row r="860">
      <c r="A860" t="n">
        <v>7086</v>
      </c>
      <c r="B860" t="inlineStr">
        <is>
          <t>Arcos</t>
        </is>
      </c>
      <c r="C860" s="551" t="n">
        <v>45931</v>
      </c>
      <c r="D860" t="inlineStr">
        <is>
          <t>09/2025</t>
        </is>
      </c>
      <c r="E860" t="inlineStr">
        <is>
          <t>PESTO DE PIMENTA</t>
        </is>
      </c>
      <c r="F860" t="inlineStr">
        <is>
          <t>QUILOGRAMA</t>
        </is>
      </c>
      <c r="G860" t="n">
        <v>2.38</v>
      </c>
      <c r="H860" t="inlineStr">
        <is>
          <t>ALIMENTOS</t>
        </is>
      </c>
      <c r="I860" t="n">
        <v>17.49</v>
      </c>
      <c r="J860" t="n">
        <v>41.63</v>
      </c>
    </row>
    <row r="861">
      <c r="A861" t="n">
        <v>292</v>
      </c>
      <c r="B861" t="inlineStr">
        <is>
          <t>Arcos</t>
        </is>
      </c>
      <c r="C861" s="551" t="n">
        <v>45627</v>
      </c>
      <c r="D861" t="inlineStr">
        <is>
          <t>11/2024</t>
        </is>
      </c>
      <c r="E861" t="inlineStr">
        <is>
          <t>PICLES DE MACA</t>
        </is>
      </c>
      <c r="F861" t="inlineStr">
        <is>
          <t>QUILOGRAMA</t>
        </is>
      </c>
      <c r="G861" t="n">
        <v>3.06</v>
      </c>
      <c r="H861" t="inlineStr">
        <is>
          <t>ALIMENTOS</t>
        </is>
      </c>
      <c r="I861" t="n">
        <v>12.59</v>
      </c>
      <c r="J861" t="n">
        <v>38.53</v>
      </c>
    </row>
    <row r="862">
      <c r="A862" t="n">
        <v>1762</v>
      </c>
      <c r="B862" t="inlineStr">
        <is>
          <t>Arcos</t>
        </is>
      </c>
      <c r="C862" s="551" t="n">
        <v>45689</v>
      </c>
      <c r="D862" t="inlineStr">
        <is>
          <t>01/2025</t>
        </is>
      </c>
      <c r="E862" t="inlineStr">
        <is>
          <t>PICLES DE MACA</t>
        </is>
      </c>
      <c r="F862" t="inlineStr">
        <is>
          <t>QUILOGRAMA</t>
        </is>
      </c>
      <c r="G862" t="n">
        <v>2.42</v>
      </c>
      <c r="H862" t="inlineStr">
        <is>
          <t>ALIMENTOS</t>
        </is>
      </c>
      <c r="I862" t="n">
        <v>12.59</v>
      </c>
      <c r="J862" t="n">
        <v>30.47</v>
      </c>
    </row>
    <row r="863">
      <c r="A863" t="n">
        <v>2238</v>
      </c>
      <c r="B863" t="inlineStr">
        <is>
          <t>Arcos</t>
        </is>
      </c>
      <c r="C863" s="551" t="n">
        <v>45717</v>
      </c>
      <c r="D863" t="inlineStr">
        <is>
          <t>02/2025</t>
        </is>
      </c>
      <c r="E863" t="inlineStr">
        <is>
          <t>PICLES DE MACA</t>
        </is>
      </c>
      <c r="F863" t="inlineStr">
        <is>
          <t>QUILOGRAMA</t>
        </is>
      </c>
      <c r="G863" t="n">
        <v>1.2</v>
      </c>
      <c r="H863" t="inlineStr">
        <is>
          <t>ALIMENTOS</t>
        </is>
      </c>
      <c r="I863" t="n">
        <v>12.59</v>
      </c>
      <c r="J863" t="n">
        <v>15.11</v>
      </c>
    </row>
    <row r="864">
      <c r="A864" t="n">
        <v>3365</v>
      </c>
      <c r="B864" t="inlineStr">
        <is>
          <t>Arcos</t>
        </is>
      </c>
      <c r="C864" s="551" t="n">
        <v>45748</v>
      </c>
      <c r="D864" t="inlineStr">
        <is>
          <t>03/2025</t>
        </is>
      </c>
      <c r="E864" t="inlineStr">
        <is>
          <t>PICLES DE MACA</t>
        </is>
      </c>
      <c r="F864" t="inlineStr">
        <is>
          <t>QUILOGRAMA</t>
        </is>
      </c>
      <c r="G864" t="n">
        <v>1.05</v>
      </c>
      <c r="H864" t="inlineStr">
        <is>
          <t>ALIMENTOS</t>
        </is>
      </c>
      <c r="I864" t="n">
        <v>12.59</v>
      </c>
      <c r="J864" t="n">
        <v>13.22</v>
      </c>
    </row>
    <row r="865">
      <c r="A865" t="n">
        <v>4097</v>
      </c>
      <c r="B865" t="inlineStr">
        <is>
          <t>Arcos</t>
        </is>
      </c>
      <c r="C865" s="551" t="n">
        <v>45778</v>
      </c>
      <c r="D865" t="inlineStr">
        <is>
          <t>04/2025</t>
        </is>
      </c>
      <c r="E865" t="inlineStr">
        <is>
          <t>PICLES DE MACA</t>
        </is>
      </c>
      <c r="F865" t="inlineStr">
        <is>
          <t>QUILOGRAMA</t>
        </is>
      </c>
      <c r="G865" t="n">
        <v>0.9399999999999999</v>
      </c>
      <c r="H865" t="inlineStr">
        <is>
          <t>ALIMENTOS</t>
        </is>
      </c>
      <c r="I865" t="n">
        <v>12.59</v>
      </c>
      <c r="J865" t="n">
        <v>11.83</v>
      </c>
    </row>
    <row r="866">
      <c r="A866" t="n">
        <v>4729</v>
      </c>
      <c r="B866" t="inlineStr">
        <is>
          <t>Arcos</t>
        </is>
      </c>
      <c r="C866" s="551" t="n">
        <v>45809</v>
      </c>
      <c r="D866" t="inlineStr">
        <is>
          <t>05/2025</t>
        </is>
      </c>
      <c r="E866" t="inlineStr">
        <is>
          <t>PICLES DE MACA</t>
        </is>
      </c>
      <c r="F866" t="inlineStr">
        <is>
          <t>QUILOGRAMA</t>
        </is>
      </c>
      <c r="G866" t="n">
        <v>3.12</v>
      </c>
      <c r="H866" t="inlineStr">
        <is>
          <t>ALIMENTOS</t>
        </is>
      </c>
      <c r="I866" t="n">
        <v>12.59</v>
      </c>
      <c r="J866" t="n">
        <v>39.28</v>
      </c>
    </row>
    <row r="867">
      <c r="A867" t="n">
        <v>5110</v>
      </c>
      <c r="B867" t="inlineStr">
        <is>
          <t>Arcos</t>
        </is>
      </c>
      <c r="C867" s="551" t="n">
        <v>45839</v>
      </c>
      <c r="D867" t="inlineStr">
        <is>
          <t>06/2025</t>
        </is>
      </c>
      <c r="E867" t="inlineStr">
        <is>
          <t>PICLES DE MACA</t>
        </is>
      </c>
      <c r="F867" t="inlineStr">
        <is>
          <t>QUILOGRAMA</t>
        </is>
      </c>
      <c r="G867" t="n">
        <v>0.42</v>
      </c>
      <c r="H867" t="inlineStr">
        <is>
          <t>ALIMENTOS</t>
        </is>
      </c>
      <c r="I867" t="n">
        <v>12.59</v>
      </c>
      <c r="J867" t="n">
        <v>5.29</v>
      </c>
    </row>
    <row r="868">
      <c r="A868" t="n">
        <v>5851</v>
      </c>
      <c r="B868" t="inlineStr">
        <is>
          <t>Arcos</t>
        </is>
      </c>
      <c r="C868" s="551" t="n">
        <v>45870</v>
      </c>
      <c r="D868" t="inlineStr">
        <is>
          <t>07/2025</t>
        </is>
      </c>
      <c r="E868" t="inlineStr">
        <is>
          <t>PICLES DE MACA</t>
        </is>
      </c>
      <c r="F868" t="inlineStr">
        <is>
          <t>QUILOGRAMA</t>
        </is>
      </c>
      <c r="G868" t="n">
        <v>1.9</v>
      </c>
      <c r="H868" t="inlineStr">
        <is>
          <t>ALIMENTOS</t>
        </is>
      </c>
      <c r="I868" t="n">
        <v>12.59</v>
      </c>
      <c r="J868" t="n">
        <v>23.92</v>
      </c>
    </row>
    <row r="869">
      <c r="A869" t="n">
        <v>6554</v>
      </c>
      <c r="B869" t="inlineStr">
        <is>
          <t>Arcos</t>
        </is>
      </c>
      <c r="C869" s="551" t="n">
        <v>45901</v>
      </c>
      <c r="D869" t="inlineStr">
        <is>
          <t>08/2025</t>
        </is>
      </c>
      <c r="E869" t="inlineStr">
        <is>
          <t>PICLES DE MACA</t>
        </is>
      </c>
      <c r="F869" t="inlineStr">
        <is>
          <t>QUILOGRAMA</t>
        </is>
      </c>
      <c r="G869" t="n">
        <v>3.31</v>
      </c>
      <c r="H869" t="inlineStr">
        <is>
          <t>ALIMENTOS</t>
        </is>
      </c>
      <c r="I869" t="n">
        <v>12.59</v>
      </c>
      <c r="J869" t="n">
        <v>41.67</v>
      </c>
    </row>
    <row r="870">
      <c r="A870" t="n">
        <v>7089</v>
      </c>
      <c r="B870" t="inlineStr">
        <is>
          <t>Arcos</t>
        </is>
      </c>
      <c r="C870" s="551" t="n">
        <v>45931</v>
      </c>
      <c r="D870" t="inlineStr">
        <is>
          <t>09/2025</t>
        </is>
      </c>
      <c r="E870" t="inlineStr">
        <is>
          <t>PICLES DE MACA</t>
        </is>
      </c>
      <c r="F870" t="inlineStr">
        <is>
          <t>QUILOGRAMA</t>
        </is>
      </c>
      <c r="G870" t="n">
        <v>1.59</v>
      </c>
      <c r="H870" t="inlineStr">
        <is>
          <t>ALIMENTOS</t>
        </is>
      </c>
      <c r="I870" t="n">
        <v>12.59</v>
      </c>
      <c r="J870" t="n">
        <v>20.02</v>
      </c>
    </row>
    <row r="871">
      <c r="A871" t="n">
        <v>7542</v>
      </c>
      <c r="B871" t="inlineStr">
        <is>
          <t>Arcos</t>
        </is>
      </c>
      <c r="C871" s="551" t="n">
        <v>45962</v>
      </c>
      <c r="D871" t="inlineStr">
        <is>
          <t>10/2025</t>
        </is>
      </c>
      <c r="E871" t="inlineStr">
        <is>
          <t>PICLES DE MACA</t>
        </is>
      </c>
      <c r="F871" t="inlineStr">
        <is>
          <t>QUILOGRAMA</t>
        </is>
      </c>
      <c r="G871" t="n">
        <v>0.32</v>
      </c>
      <c r="H871" t="inlineStr">
        <is>
          <t>ALIMENTOS</t>
        </is>
      </c>
      <c r="I871" t="n">
        <v>12.59</v>
      </c>
      <c r="J871" t="n">
        <v>4.03</v>
      </c>
    </row>
    <row r="872">
      <c r="A872" t="n">
        <v>7792</v>
      </c>
      <c r="B872" t="inlineStr">
        <is>
          <t>Arcos</t>
        </is>
      </c>
      <c r="C872" s="551" t="n">
        <v>45992</v>
      </c>
      <c r="D872" t="inlineStr">
        <is>
          <t>11/2025</t>
        </is>
      </c>
      <c r="E872" t="inlineStr">
        <is>
          <t>PICLES DE MACA</t>
        </is>
      </c>
      <c r="F872" t="inlineStr">
        <is>
          <t>QUILOGRAMA</t>
        </is>
      </c>
      <c r="G872" t="n">
        <v>1.59</v>
      </c>
      <c r="H872" t="inlineStr">
        <is>
          <t>ALIMENTOS</t>
        </is>
      </c>
      <c r="I872" t="n">
        <v>12.59</v>
      </c>
      <c r="J872" t="n">
        <v>20.02</v>
      </c>
    </row>
    <row r="873">
      <c r="A873" t="n">
        <v>8871</v>
      </c>
      <c r="B873" t="inlineStr">
        <is>
          <t>Arcos</t>
        </is>
      </c>
      <c r="C873" s="551" t="n">
        <v>46082</v>
      </c>
      <c r="D873" t="inlineStr">
        <is>
          <t>02/2026</t>
        </is>
      </c>
      <c r="E873" t="inlineStr">
        <is>
          <t>PICLES DE MACA</t>
        </is>
      </c>
      <c r="F873" t="inlineStr">
        <is>
          <t>QUILOGRAMA</t>
        </is>
      </c>
      <c r="G873" t="n">
        <v>0.26</v>
      </c>
      <c r="H873" t="inlineStr">
        <is>
          <t>ALIMENTOS</t>
        </is>
      </c>
      <c r="I873" t="n">
        <v>19.4</v>
      </c>
      <c r="J873" t="n">
        <v>5.04</v>
      </c>
    </row>
    <row r="874">
      <c r="A874" t="n">
        <v>293</v>
      </c>
      <c r="B874" t="inlineStr">
        <is>
          <t>Arcos</t>
        </is>
      </c>
      <c r="C874" s="551" t="n">
        <v>45627</v>
      </c>
      <c r="D874" t="inlineStr">
        <is>
          <t>11/2024</t>
        </is>
      </c>
      <c r="E874" t="inlineStr">
        <is>
          <t>TOFU EMPANADO</t>
        </is>
      </c>
      <c r="F874" t="inlineStr">
        <is>
          <t>QUILOGRAMA</t>
        </is>
      </c>
      <c r="G874" t="n">
        <v>1.13</v>
      </c>
      <c r="H874" t="inlineStr">
        <is>
          <t>ALIMENTOS</t>
        </is>
      </c>
      <c r="I874" t="n">
        <v>103.72</v>
      </c>
      <c r="J874" t="n">
        <v>117.2</v>
      </c>
    </row>
    <row r="875">
      <c r="A875" t="n">
        <v>1767</v>
      </c>
      <c r="B875" t="inlineStr">
        <is>
          <t>Arcos</t>
        </is>
      </c>
      <c r="C875" s="551" t="n">
        <v>45689</v>
      </c>
      <c r="D875" t="inlineStr">
        <is>
          <t>01/2025</t>
        </is>
      </c>
      <c r="E875" t="inlineStr">
        <is>
          <t>TOFU EMPANADO</t>
        </is>
      </c>
      <c r="F875" t="inlineStr">
        <is>
          <t>QUILOGRAMA</t>
        </is>
      </c>
      <c r="G875" t="n">
        <v>5.08</v>
      </c>
      <c r="H875" t="inlineStr">
        <is>
          <t>ALIMENTOS</t>
        </is>
      </c>
      <c r="I875" t="n">
        <v>103.72</v>
      </c>
      <c r="J875" t="n">
        <v>526.9</v>
      </c>
    </row>
    <row r="876">
      <c r="A876" t="n">
        <v>2243</v>
      </c>
      <c r="B876" t="inlineStr">
        <is>
          <t>Arcos</t>
        </is>
      </c>
      <c r="C876" s="551" t="n">
        <v>45717</v>
      </c>
      <c r="D876" t="inlineStr">
        <is>
          <t>02/2025</t>
        </is>
      </c>
      <c r="E876" t="inlineStr">
        <is>
          <t>TOFU EMPANADO</t>
        </is>
      </c>
      <c r="F876" t="inlineStr">
        <is>
          <t>QUILOGRAMA</t>
        </is>
      </c>
      <c r="G876" t="n">
        <v>2</v>
      </c>
      <c r="H876" t="inlineStr">
        <is>
          <t>ALIMENTOS</t>
        </is>
      </c>
      <c r="I876" t="n">
        <v>103.72</v>
      </c>
      <c r="J876" t="n">
        <v>207.44</v>
      </c>
    </row>
    <row r="877">
      <c r="A877" t="n">
        <v>3369</v>
      </c>
      <c r="B877" t="inlineStr">
        <is>
          <t>Arcos</t>
        </is>
      </c>
      <c r="C877" s="551" t="n">
        <v>45748</v>
      </c>
      <c r="D877" t="inlineStr">
        <is>
          <t>03/2025</t>
        </is>
      </c>
      <c r="E877" t="inlineStr">
        <is>
          <t>TOFU EMPANADO</t>
        </is>
      </c>
      <c r="F877" t="inlineStr">
        <is>
          <t>QUILOGRAMA</t>
        </is>
      </c>
      <c r="G877" t="n">
        <v>3.64</v>
      </c>
      <c r="H877" t="inlineStr">
        <is>
          <t>ALIMENTOS</t>
        </is>
      </c>
      <c r="I877" t="n">
        <v>103.72</v>
      </c>
      <c r="J877" t="n">
        <v>377.54</v>
      </c>
    </row>
    <row r="878">
      <c r="A878" t="n">
        <v>4101</v>
      </c>
      <c r="B878" t="inlineStr">
        <is>
          <t>Arcos</t>
        </is>
      </c>
      <c r="C878" s="551" t="n">
        <v>45778</v>
      </c>
      <c r="D878" t="inlineStr">
        <is>
          <t>04/2025</t>
        </is>
      </c>
      <c r="E878" t="inlineStr">
        <is>
          <t>TOFU EMPANADO</t>
        </is>
      </c>
      <c r="F878" t="inlineStr">
        <is>
          <t>QUILOGRAMA</t>
        </is>
      </c>
      <c r="G878" t="n">
        <v>6.98</v>
      </c>
      <c r="H878" t="inlineStr">
        <is>
          <t>ALIMENTOS</t>
        </is>
      </c>
      <c r="I878" t="n">
        <v>103.72</v>
      </c>
      <c r="J878" t="n">
        <v>723.97</v>
      </c>
    </row>
    <row r="879">
      <c r="A879" t="n">
        <v>4732</v>
      </c>
      <c r="B879" t="inlineStr">
        <is>
          <t>Arcos</t>
        </is>
      </c>
      <c r="C879" s="551" t="n">
        <v>45809</v>
      </c>
      <c r="D879" t="inlineStr">
        <is>
          <t>05/2025</t>
        </is>
      </c>
      <c r="E879" t="inlineStr">
        <is>
          <t>TOFU EMPANADO</t>
        </is>
      </c>
      <c r="F879" t="inlineStr">
        <is>
          <t>QUILOGRAMA</t>
        </is>
      </c>
      <c r="G879" t="n">
        <v>5.18</v>
      </c>
      <c r="H879" t="inlineStr">
        <is>
          <t>ALIMENTOS</t>
        </is>
      </c>
      <c r="I879" t="n">
        <v>103.72</v>
      </c>
      <c r="J879" t="n">
        <v>537.27</v>
      </c>
    </row>
    <row r="880">
      <c r="A880" t="n">
        <v>5856</v>
      </c>
      <c r="B880" t="inlineStr">
        <is>
          <t>Arcos</t>
        </is>
      </c>
      <c r="C880" s="551" t="n">
        <v>45870</v>
      </c>
      <c r="D880" t="inlineStr">
        <is>
          <t>07/2025</t>
        </is>
      </c>
      <c r="E880" t="inlineStr">
        <is>
          <t>TOFU EMPANADO</t>
        </is>
      </c>
      <c r="F880" t="inlineStr">
        <is>
          <t>QUILOGRAMA</t>
        </is>
      </c>
      <c r="G880" t="n">
        <v>5.52</v>
      </c>
      <c r="H880" t="inlineStr">
        <is>
          <t>ALIMENTOS</t>
        </is>
      </c>
      <c r="I880" t="n">
        <v>33</v>
      </c>
      <c r="J880" t="n">
        <v>182.16</v>
      </c>
    </row>
    <row r="881">
      <c r="A881" t="n">
        <v>6559</v>
      </c>
      <c r="B881" t="inlineStr">
        <is>
          <t>Arcos</t>
        </is>
      </c>
      <c r="C881" s="551" t="n">
        <v>45901</v>
      </c>
      <c r="D881" t="inlineStr">
        <is>
          <t>08/2025</t>
        </is>
      </c>
      <c r="E881" t="inlineStr">
        <is>
          <t>TOFU EMPANADO</t>
        </is>
      </c>
      <c r="F881" t="inlineStr">
        <is>
          <t>QUILOGRAMA</t>
        </is>
      </c>
      <c r="G881" t="n">
        <v>3.4</v>
      </c>
      <c r="H881" t="inlineStr">
        <is>
          <t>ALIMENTOS</t>
        </is>
      </c>
      <c r="I881" t="n">
        <v>33</v>
      </c>
      <c r="J881" t="n">
        <v>112.2</v>
      </c>
    </row>
    <row r="882">
      <c r="A882" t="n">
        <v>7094</v>
      </c>
      <c r="B882" t="inlineStr">
        <is>
          <t>Arcos</t>
        </is>
      </c>
      <c r="C882" s="551" t="n">
        <v>45931</v>
      </c>
      <c r="D882" t="inlineStr">
        <is>
          <t>09/2025</t>
        </is>
      </c>
      <c r="E882" t="inlineStr">
        <is>
          <t>TOFU EMPANADO</t>
        </is>
      </c>
      <c r="F882" t="inlineStr">
        <is>
          <t>QUILOGRAMA</t>
        </is>
      </c>
      <c r="G882" t="n">
        <v>1.4</v>
      </c>
      <c r="H882" t="inlineStr">
        <is>
          <t>ALIMENTOS</t>
        </is>
      </c>
      <c r="I882" t="n">
        <v>33</v>
      </c>
      <c r="J882" t="n">
        <v>46.2</v>
      </c>
    </row>
    <row r="883">
      <c r="A883" t="n">
        <v>7547</v>
      </c>
      <c r="B883" t="inlineStr">
        <is>
          <t>Arcos</t>
        </is>
      </c>
      <c r="C883" s="551" t="n">
        <v>45962</v>
      </c>
      <c r="D883" t="inlineStr">
        <is>
          <t>10/2025</t>
        </is>
      </c>
      <c r="E883" t="inlineStr">
        <is>
          <t>TOFU EMPANADO</t>
        </is>
      </c>
      <c r="F883" t="inlineStr">
        <is>
          <t>QUILOGRAMA</t>
        </is>
      </c>
      <c r="G883" t="n">
        <v>4.16</v>
      </c>
      <c r="H883" t="inlineStr">
        <is>
          <t>ALIMENTOS</t>
        </is>
      </c>
      <c r="I883" t="n">
        <v>33</v>
      </c>
      <c r="J883" t="n">
        <v>137.28</v>
      </c>
    </row>
    <row r="884">
      <c r="A884" t="n">
        <v>7797</v>
      </c>
      <c r="B884" t="inlineStr">
        <is>
          <t>Arcos</t>
        </is>
      </c>
      <c r="C884" s="551" t="n">
        <v>45992</v>
      </c>
      <c r="D884" t="inlineStr">
        <is>
          <t>11/2025</t>
        </is>
      </c>
      <c r="E884" t="inlineStr">
        <is>
          <t>TOFU EMPANADO</t>
        </is>
      </c>
      <c r="F884" t="inlineStr">
        <is>
          <t>QUILOGRAMA</t>
        </is>
      </c>
      <c r="G884" t="n">
        <v>1.4</v>
      </c>
      <c r="H884" t="inlineStr">
        <is>
          <t>ALIMENTOS</t>
        </is>
      </c>
      <c r="I884" t="n">
        <v>33</v>
      </c>
      <c r="J884" t="n">
        <v>46.2</v>
      </c>
    </row>
    <row r="885">
      <c r="A885" t="n">
        <v>316</v>
      </c>
      <c r="B885" t="inlineStr">
        <is>
          <t>Arcos</t>
        </is>
      </c>
      <c r="C885" s="551" t="n">
        <v>45627</v>
      </c>
      <c r="D885" t="inlineStr">
        <is>
          <t>11/2024</t>
        </is>
      </c>
      <c r="E885" t="inlineStr">
        <is>
          <t>CONVITE A VIAGEM</t>
        </is>
      </c>
      <c r="F885" t="inlineStr">
        <is>
          <t>LITRO</t>
        </is>
      </c>
      <c r="G885" t="n">
        <v>9.58</v>
      </c>
      <c r="H885" t="inlineStr">
        <is>
          <t>BEBIDAS</t>
        </is>
      </c>
      <c r="I885" t="n">
        <v>181.56</v>
      </c>
      <c r="J885" t="n">
        <v>1739.34</v>
      </c>
    </row>
    <row r="886">
      <c r="A886" t="n">
        <v>1009</v>
      </c>
      <c r="B886" t="inlineStr">
        <is>
          <t>Arcos</t>
        </is>
      </c>
      <c r="C886" s="551" t="n">
        <v>45658</v>
      </c>
      <c r="D886" t="inlineStr">
        <is>
          <t>12/2024</t>
        </is>
      </c>
      <c r="E886" t="inlineStr">
        <is>
          <t>CONVITE A VIAGEM</t>
        </is>
      </c>
      <c r="F886" t="inlineStr">
        <is>
          <t>LITRO</t>
        </is>
      </c>
      <c r="G886" t="n">
        <v>6.7</v>
      </c>
      <c r="H886" t="inlineStr">
        <is>
          <t>BEBIDAS</t>
        </is>
      </c>
      <c r="I886" t="n">
        <v>181.56</v>
      </c>
      <c r="J886" t="n">
        <v>1216.45</v>
      </c>
    </row>
    <row r="887">
      <c r="A887" t="n">
        <v>1778</v>
      </c>
      <c r="B887" t="inlineStr">
        <is>
          <t>Arcos</t>
        </is>
      </c>
      <c r="C887" s="551" t="n">
        <v>45689</v>
      </c>
      <c r="D887" t="inlineStr">
        <is>
          <t>01/2025</t>
        </is>
      </c>
      <c r="E887" t="inlineStr">
        <is>
          <t>CONVITE A VIAGEM</t>
        </is>
      </c>
      <c r="F887" t="inlineStr">
        <is>
          <t>LITRO</t>
        </is>
      </c>
      <c r="G887" t="n">
        <v>5.56</v>
      </c>
      <c r="H887" t="inlineStr">
        <is>
          <t>BEBIDAS</t>
        </is>
      </c>
      <c r="I887" t="n">
        <v>181.56</v>
      </c>
      <c r="J887" t="n">
        <v>1009.47</v>
      </c>
    </row>
    <row r="888">
      <c r="A888" t="n">
        <v>2254</v>
      </c>
      <c r="B888" t="inlineStr">
        <is>
          <t>Arcos</t>
        </is>
      </c>
      <c r="C888" s="551" t="n">
        <v>45717</v>
      </c>
      <c r="D888" t="inlineStr">
        <is>
          <t>02/2025</t>
        </is>
      </c>
      <c r="E888" t="inlineStr">
        <is>
          <t>CONVITE A VIAGEM</t>
        </is>
      </c>
      <c r="F888" t="inlineStr">
        <is>
          <t>LITRO</t>
        </is>
      </c>
      <c r="G888" t="n">
        <v>4.44</v>
      </c>
      <c r="H888" t="inlineStr">
        <is>
          <t>BEBIDAS</t>
        </is>
      </c>
      <c r="I888" t="n">
        <v>181.56</v>
      </c>
      <c r="J888" t="n">
        <v>806.13</v>
      </c>
    </row>
    <row r="889">
      <c r="A889" t="n">
        <v>317</v>
      </c>
      <c r="B889" t="inlineStr">
        <is>
          <t>Arcos</t>
        </is>
      </c>
      <c r="C889" s="551" t="n">
        <v>45627</v>
      </c>
      <c r="D889" t="inlineStr">
        <is>
          <t>11/2024</t>
        </is>
      </c>
      <c r="E889" t="inlineStr">
        <is>
          <t>KETEL ONE COM FOLHA DE LIMAO</t>
        </is>
      </c>
      <c r="F889" t="inlineStr">
        <is>
          <t>LITRO</t>
        </is>
      </c>
      <c r="G889" t="n">
        <v>8</v>
      </c>
      <c r="H889" t="inlineStr">
        <is>
          <t>BEBIDAS</t>
        </is>
      </c>
      <c r="I889" t="n">
        <v>103.45</v>
      </c>
      <c r="J889" t="n">
        <v>827.6</v>
      </c>
    </row>
    <row r="890">
      <c r="A890" t="n">
        <v>1782</v>
      </c>
      <c r="B890" t="inlineStr">
        <is>
          <t>Arcos</t>
        </is>
      </c>
      <c r="C890" s="551" t="n">
        <v>45689</v>
      </c>
      <c r="D890" t="inlineStr">
        <is>
          <t>01/2025</t>
        </is>
      </c>
      <c r="E890" t="inlineStr">
        <is>
          <t>KETEL ONE COM FOLHA DE LIMAO</t>
        </is>
      </c>
      <c r="F890" t="inlineStr">
        <is>
          <t>LITRO</t>
        </is>
      </c>
      <c r="G890" t="n">
        <v>0</v>
      </c>
      <c r="H890" t="inlineStr">
        <is>
          <t>BEBIDAS</t>
        </is>
      </c>
      <c r="I890" t="n">
        <v>103.45</v>
      </c>
      <c r="J890" t="n">
        <v>0</v>
      </c>
    </row>
    <row r="891">
      <c r="A891" t="n">
        <v>2258</v>
      </c>
      <c r="B891" t="inlineStr">
        <is>
          <t>Arcos</t>
        </is>
      </c>
      <c r="C891" s="551" t="n">
        <v>45717</v>
      </c>
      <c r="D891" t="inlineStr">
        <is>
          <t>02/2025</t>
        </is>
      </c>
      <c r="E891" t="inlineStr">
        <is>
          <t>KETEL ONE COM FOLHA DE LIMAO</t>
        </is>
      </c>
      <c r="F891" t="inlineStr">
        <is>
          <t>LITRO</t>
        </is>
      </c>
      <c r="G891" t="n">
        <v>0</v>
      </c>
      <c r="H891" t="inlineStr">
        <is>
          <t>BEBIDAS</t>
        </is>
      </c>
      <c r="I891" t="n">
        <v>103.45</v>
      </c>
      <c r="J891" t="n">
        <v>0</v>
      </c>
    </row>
    <row r="892">
      <c r="A892" t="n">
        <v>318</v>
      </c>
      <c r="B892" t="inlineStr">
        <is>
          <t>Arcos</t>
        </is>
      </c>
      <c r="C892" s="551" t="n">
        <v>45627</v>
      </c>
      <c r="D892" t="inlineStr">
        <is>
          <t>11/2024</t>
        </is>
      </c>
      <c r="E892" t="inlineStr">
        <is>
          <t>VODCA CITRON</t>
        </is>
      </c>
      <c r="F892" t="inlineStr">
        <is>
          <t>LITRO</t>
        </is>
      </c>
      <c r="G892" t="n">
        <v>0</v>
      </c>
      <c r="H892" t="inlineStr">
        <is>
          <t>BEBIDAS</t>
        </is>
      </c>
      <c r="I892" t="n">
        <v>111.85</v>
      </c>
      <c r="J892" t="n">
        <v>0</v>
      </c>
    </row>
    <row r="893">
      <c r="A893" t="n">
        <v>1800</v>
      </c>
      <c r="B893" t="inlineStr">
        <is>
          <t>Arcos</t>
        </is>
      </c>
      <c r="C893" s="551" t="n">
        <v>45689</v>
      </c>
      <c r="D893" t="inlineStr">
        <is>
          <t>01/2025</t>
        </is>
      </c>
      <c r="E893" t="inlineStr">
        <is>
          <t>VODCA CITRON</t>
        </is>
      </c>
      <c r="F893" t="inlineStr">
        <is>
          <t>LITRO</t>
        </is>
      </c>
      <c r="G893" t="n">
        <v>0</v>
      </c>
      <c r="H893" t="inlineStr">
        <is>
          <t>BEBIDAS</t>
        </is>
      </c>
      <c r="I893" t="n">
        <v>111.85</v>
      </c>
      <c r="J893" t="n">
        <v>0</v>
      </c>
    </row>
    <row r="894">
      <c r="A894" t="n">
        <v>2276</v>
      </c>
      <c r="B894" t="inlineStr">
        <is>
          <t>Arcos</t>
        </is>
      </c>
      <c r="C894" s="551" t="n">
        <v>45717</v>
      </c>
      <c r="D894" t="inlineStr">
        <is>
          <t>02/2025</t>
        </is>
      </c>
      <c r="E894" t="inlineStr">
        <is>
          <t>VODCA CITRON</t>
        </is>
      </c>
      <c r="F894" t="inlineStr">
        <is>
          <t>LITRO</t>
        </is>
      </c>
      <c r="G894" t="n">
        <v>0</v>
      </c>
      <c r="H894" t="inlineStr">
        <is>
          <t>BEBIDAS</t>
        </is>
      </c>
      <c r="I894" t="n">
        <v>111.85</v>
      </c>
      <c r="J894" t="n">
        <v>0</v>
      </c>
    </row>
    <row r="895">
      <c r="A895" t="n">
        <v>319</v>
      </c>
      <c r="B895" t="inlineStr">
        <is>
          <t>Arcos</t>
        </is>
      </c>
      <c r="C895" s="551" t="n">
        <v>45627</v>
      </c>
      <c r="D895" t="inlineStr">
        <is>
          <t>11/2024</t>
        </is>
      </c>
      <c r="E895" t="inlineStr">
        <is>
          <t>KETEL ONE COM JAMBU</t>
        </is>
      </c>
      <c r="F895" t="inlineStr">
        <is>
          <t>LITRO</t>
        </is>
      </c>
      <c r="G895" t="n">
        <v>2.7</v>
      </c>
      <c r="H895" t="inlineStr">
        <is>
          <t>BEBIDAS</t>
        </is>
      </c>
      <c r="I895" t="n">
        <v>132.17</v>
      </c>
      <c r="J895" t="n">
        <v>356.86</v>
      </c>
    </row>
    <row r="896">
      <c r="A896" t="n">
        <v>1025</v>
      </c>
      <c r="B896" t="inlineStr">
        <is>
          <t>Arcos</t>
        </is>
      </c>
      <c r="C896" s="551" t="n">
        <v>45658</v>
      </c>
      <c r="D896" t="inlineStr">
        <is>
          <t>12/2024</t>
        </is>
      </c>
      <c r="E896" t="inlineStr">
        <is>
          <t>KETEL ONE COM JAMBU</t>
        </is>
      </c>
      <c r="F896" t="inlineStr">
        <is>
          <t>LITRO</t>
        </is>
      </c>
      <c r="G896" t="n">
        <v>5</v>
      </c>
      <c r="H896" t="inlineStr">
        <is>
          <t>BEBIDAS</t>
        </is>
      </c>
      <c r="I896" t="n">
        <v>132.17</v>
      </c>
      <c r="J896" t="n">
        <v>660.85</v>
      </c>
    </row>
    <row r="897">
      <c r="A897" t="n">
        <v>1783</v>
      </c>
      <c r="B897" t="inlineStr">
        <is>
          <t>Arcos</t>
        </is>
      </c>
      <c r="C897" s="551" t="n">
        <v>45689</v>
      </c>
      <c r="D897" t="inlineStr">
        <is>
          <t>01/2025</t>
        </is>
      </c>
      <c r="E897" t="inlineStr">
        <is>
          <t>KETEL ONE COM JAMBU</t>
        </is>
      </c>
      <c r="F897" t="inlineStr">
        <is>
          <t>LITRO</t>
        </is>
      </c>
      <c r="G897" t="n">
        <v>0</v>
      </c>
      <c r="H897" t="inlineStr">
        <is>
          <t>BEBIDAS</t>
        </is>
      </c>
      <c r="I897" t="n">
        <v>132.17</v>
      </c>
      <c r="J897" t="n">
        <v>0</v>
      </c>
    </row>
    <row r="898">
      <c r="A898" t="n">
        <v>2259</v>
      </c>
      <c r="B898" t="inlineStr">
        <is>
          <t>Arcos</t>
        </is>
      </c>
      <c r="C898" s="551" t="n">
        <v>45717</v>
      </c>
      <c r="D898" t="inlineStr">
        <is>
          <t>02/2025</t>
        </is>
      </c>
      <c r="E898" t="inlineStr">
        <is>
          <t>KETEL ONE COM JAMBU</t>
        </is>
      </c>
      <c r="F898" t="inlineStr">
        <is>
          <t>LITRO</t>
        </is>
      </c>
      <c r="G898" t="n">
        <v>0</v>
      </c>
      <c r="H898" t="inlineStr">
        <is>
          <t>BEBIDAS</t>
        </is>
      </c>
      <c r="I898" t="n">
        <v>132.17</v>
      </c>
      <c r="J898" t="n">
        <v>0</v>
      </c>
    </row>
    <row r="899">
      <c r="A899" t="n">
        <v>2693</v>
      </c>
      <c r="B899" t="inlineStr">
        <is>
          <t>Arcos</t>
        </is>
      </c>
      <c r="C899" s="551" t="n">
        <v>45717</v>
      </c>
      <c r="D899" t="inlineStr">
        <is>
          <t>02/2025</t>
        </is>
      </c>
      <c r="E899" t="inlineStr">
        <is>
          <t>FITZGERALD</t>
        </is>
      </c>
      <c r="F899" t="inlineStr">
        <is>
          <t>LITRO</t>
        </is>
      </c>
      <c r="G899" t="n">
        <v>4.75</v>
      </c>
      <c r="H899" t="inlineStr">
        <is>
          <t>BEBIDAS</t>
        </is>
      </c>
      <c r="I899" t="n">
        <v>115.77</v>
      </c>
      <c r="J899" t="n">
        <v>549.91</v>
      </c>
    </row>
    <row r="900">
      <c r="A900" t="n">
        <v>5123</v>
      </c>
      <c r="B900" t="inlineStr">
        <is>
          <t>Arcos</t>
        </is>
      </c>
      <c r="C900" s="551" t="n">
        <v>45839</v>
      </c>
      <c r="D900" t="inlineStr">
        <is>
          <t>06/2025</t>
        </is>
      </c>
      <c r="E900" t="inlineStr">
        <is>
          <t>FITZGERALD</t>
        </is>
      </c>
      <c r="F900" t="inlineStr">
        <is>
          <t>LITRO</t>
        </is>
      </c>
      <c r="G900" t="n">
        <v>2.41</v>
      </c>
      <c r="H900" t="inlineStr">
        <is>
          <t>BEBIDAS</t>
        </is>
      </c>
      <c r="I900" t="n">
        <v>118.76</v>
      </c>
      <c r="J900" t="n">
        <v>286.21</v>
      </c>
    </row>
    <row r="901">
      <c r="A901" t="n">
        <v>5864</v>
      </c>
      <c r="B901" t="inlineStr">
        <is>
          <t>Arcos</t>
        </is>
      </c>
      <c r="C901" s="551" t="n">
        <v>45870</v>
      </c>
      <c r="D901" t="inlineStr">
        <is>
          <t>07/2025</t>
        </is>
      </c>
      <c r="E901" t="inlineStr">
        <is>
          <t>FITZGERALD</t>
        </is>
      </c>
      <c r="F901" t="inlineStr">
        <is>
          <t>LITRO</t>
        </is>
      </c>
      <c r="G901" t="n">
        <v>2.28</v>
      </c>
      <c r="H901" t="inlineStr">
        <is>
          <t>BEBIDAS</t>
        </is>
      </c>
      <c r="I901" t="n">
        <v>118.76</v>
      </c>
      <c r="J901" t="n">
        <v>270.77</v>
      </c>
    </row>
    <row r="902">
      <c r="A902" t="n">
        <v>6568</v>
      </c>
      <c r="B902" t="inlineStr">
        <is>
          <t>Arcos</t>
        </is>
      </c>
      <c r="C902" s="551" t="n">
        <v>45901</v>
      </c>
      <c r="D902" t="inlineStr">
        <is>
          <t>08/2025</t>
        </is>
      </c>
      <c r="E902" t="inlineStr">
        <is>
          <t>FITZGERALD</t>
        </is>
      </c>
      <c r="F902" t="inlineStr">
        <is>
          <t>LITRO</t>
        </is>
      </c>
      <c r="G902" t="n">
        <v>0.8100000000000001</v>
      </c>
      <c r="H902" t="inlineStr">
        <is>
          <t>BEBIDAS</t>
        </is>
      </c>
      <c r="I902" t="n">
        <v>118.76</v>
      </c>
      <c r="J902" t="n">
        <v>96.2</v>
      </c>
    </row>
    <row r="903">
      <c r="A903" t="n">
        <v>7102</v>
      </c>
      <c r="B903" t="inlineStr">
        <is>
          <t>Arcos</t>
        </is>
      </c>
      <c r="C903" s="551" t="n">
        <v>45931</v>
      </c>
      <c r="D903" t="inlineStr">
        <is>
          <t>09/2025</t>
        </is>
      </c>
      <c r="E903" t="inlineStr">
        <is>
          <t>FITZGERALD</t>
        </is>
      </c>
      <c r="F903" t="inlineStr">
        <is>
          <t>LITRO</t>
        </is>
      </c>
      <c r="G903" t="n">
        <v>6.27</v>
      </c>
      <c r="H903" t="inlineStr">
        <is>
          <t>BEBIDAS</t>
        </is>
      </c>
      <c r="I903" t="n">
        <v>118.76</v>
      </c>
      <c r="J903" t="n">
        <v>744.63</v>
      </c>
    </row>
    <row r="904">
      <c r="A904" t="n">
        <v>7555</v>
      </c>
      <c r="B904" t="inlineStr">
        <is>
          <t>Arcos</t>
        </is>
      </c>
      <c r="C904" s="551" t="n">
        <v>45962</v>
      </c>
      <c r="D904" t="inlineStr">
        <is>
          <t>10/2025</t>
        </is>
      </c>
      <c r="E904" t="inlineStr">
        <is>
          <t>FITZGERALD</t>
        </is>
      </c>
      <c r="F904" t="inlineStr">
        <is>
          <t>LITRO</t>
        </is>
      </c>
      <c r="G904" t="n">
        <v>3.34</v>
      </c>
      <c r="H904" t="inlineStr">
        <is>
          <t>BEBIDAS</t>
        </is>
      </c>
      <c r="I904" t="n">
        <v>118.76</v>
      </c>
      <c r="J904" t="n">
        <v>396.66</v>
      </c>
    </row>
    <row r="905">
      <c r="A905" t="n">
        <v>7805</v>
      </c>
      <c r="B905" t="inlineStr">
        <is>
          <t>Arcos</t>
        </is>
      </c>
      <c r="C905" s="551" t="n">
        <v>45992</v>
      </c>
      <c r="D905" t="inlineStr">
        <is>
          <t>11/2025</t>
        </is>
      </c>
      <c r="E905" t="inlineStr">
        <is>
          <t>FITZGERALD</t>
        </is>
      </c>
      <c r="F905" t="inlineStr">
        <is>
          <t>LITRO</t>
        </is>
      </c>
      <c r="G905" t="n">
        <v>6.27</v>
      </c>
      <c r="H905" t="inlineStr">
        <is>
          <t>BEBIDAS</t>
        </is>
      </c>
      <c r="I905" t="n">
        <v>118.76</v>
      </c>
      <c r="J905" t="n">
        <v>744.63</v>
      </c>
    </row>
    <row r="906">
      <c r="A906" t="n">
        <v>7905</v>
      </c>
      <c r="B906" t="inlineStr">
        <is>
          <t>Arcos</t>
        </is>
      </c>
      <c r="C906" s="551" t="n">
        <v>46023</v>
      </c>
      <c r="D906" t="inlineStr">
        <is>
          <t>12/2025</t>
        </is>
      </c>
      <c r="E906" t="inlineStr">
        <is>
          <t>FITZGERALD</t>
        </is>
      </c>
      <c r="F906" t="inlineStr">
        <is>
          <t>LITRO</t>
        </is>
      </c>
      <c r="G906" t="n">
        <v>9.949999999999999</v>
      </c>
      <c r="H906" t="inlineStr">
        <is>
          <t>BEBIDAS</t>
        </is>
      </c>
      <c r="I906" t="n">
        <v>118.76</v>
      </c>
      <c r="J906" t="n">
        <v>1181.66</v>
      </c>
    </row>
    <row r="907">
      <c r="A907" t="n">
        <v>8400</v>
      </c>
      <c r="B907" t="inlineStr">
        <is>
          <t>Arcos</t>
        </is>
      </c>
      <c r="C907" s="551" t="n">
        <v>46054</v>
      </c>
      <c r="D907" t="inlineStr">
        <is>
          <t>01/2026</t>
        </is>
      </c>
      <c r="E907" t="inlineStr">
        <is>
          <t>FITZGERALD</t>
        </is>
      </c>
      <c r="F907" t="inlineStr">
        <is>
          <t>LITRO</t>
        </is>
      </c>
      <c r="G907" t="n">
        <v>8.550000000000001</v>
      </c>
      <c r="H907" t="inlineStr">
        <is>
          <t>BEBIDAS</t>
        </is>
      </c>
      <c r="I907" t="n">
        <v>118.76</v>
      </c>
      <c r="J907" t="n">
        <v>1015.4</v>
      </c>
    </row>
    <row r="908">
      <c r="A908" t="n">
        <v>8883</v>
      </c>
      <c r="B908" t="inlineStr">
        <is>
          <t>Arcos</t>
        </is>
      </c>
      <c r="C908" s="551" t="n">
        <v>46082</v>
      </c>
      <c r="D908" t="inlineStr">
        <is>
          <t>02/2026</t>
        </is>
      </c>
      <c r="E908" t="inlineStr">
        <is>
          <t>FITZGERALD</t>
        </is>
      </c>
      <c r="F908" t="inlineStr">
        <is>
          <t>LITRO</t>
        </is>
      </c>
      <c r="G908" t="n">
        <v>5.44</v>
      </c>
      <c r="H908" t="inlineStr">
        <is>
          <t>BEBIDAS</t>
        </is>
      </c>
      <c r="I908" t="n">
        <v>118.76</v>
      </c>
      <c r="J908" t="n">
        <v>646.05</v>
      </c>
    </row>
    <row r="909">
      <c r="A909" t="n">
        <v>10178</v>
      </c>
      <c r="B909" t="inlineStr">
        <is>
          <t>Arcos</t>
        </is>
      </c>
      <c r="C909" s="551" t="n">
        <v>46143</v>
      </c>
      <c r="D909" t="inlineStr">
        <is>
          <t>04/2026</t>
        </is>
      </c>
      <c r="E909" t="inlineStr">
        <is>
          <t>FITZGERALD</t>
        </is>
      </c>
      <c r="F909" t="inlineStr">
        <is>
          <t>LITRO</t>
        </is>
      </c>
      <c r="G909" t="n">
        <v>3</v>
      </c>
      <c r="H909" t="inlineStr">
        <is>
          <t>BEBIDAS</t>
        </is>
      </c>
      <c r="I909" t="n">
        <v>118.76</v>
      </c>
      <c r="J909" t="n">
        <v>356.28</v>
      </c>
    </row>
    <row r="910">
      <c r="A910" t="n">
        <v>10895</v>
      </c>
      <c r="B910" t="inlineStr">
        <is>
          <t>Arcos</t>
        </is>
      </c>
      <c r="C910" s="551" t="n">
        <v>46174</v>
      </c>
      <c r="D910" t="inlineStr">
        <is>
          <t>05/2026</t>
        </is>
      </c>
      <c r="E910" t="inlineStr">
        <is>
          <t>FITZGERALD</t>
        </is>
      </c>
      <c r="F910" t="inlineStr">
        <is>
          <t>LITRO</t>
        </is>
      </c>
      <c r="G910" t="n">
        <v>12.3</v>
      </c>
      <c r="H910" t="inlineStr">
        <is>
          <t>BEBIDAS</t>
        </is>
      </c>
      <c r="I910" t="n">
        <v>118.76</v>
      </c>
      <c r="J910" t="n">
        <v>1460.75</v>
      </c>
    </row>
    <row r="911">
      <c r="A911" t="n">
        <v>2694</v>
      </c>
      <c r="B911" t="inlineStr">
        <is>
          <t>Arcos</t>
        </is>
      </c>
      <c r="C911" s="551" t="n">
        <v>45717</v>
      </c>
      <c r="D911" t="inlineStr">
        <is>
          <t>02/2025</t>
        </is>
      </c>
      <c r="E911" t="inlineStr">
        <is>
          <t>JASMINE</t>
        </is>
      </c>
      <c r="F911" t="inlineStr">
        <is>
          <t>LITRO</t>
        </is>
      </c>
      <c r="G911" t="n">
        <v>4.95</v>
      </c>
      <c r="H911" t="inlineStr">
        <is>
          <t>BEBIDAS</t>
        </is>
      </c>
      <c r="I911" t="n">
        <v>87.78</v>
      </c>
      <c r="J911" t="n">
        <v>434.51</v>
      </c>
    </row>
    <row r="912">
      <c r="A912" t="n">
        <v>3376</v>
      </c>
      <c r="B912" t="inlineStr">
        <is>
          <t>Arcos</t>
        </is>
      </c>
      <c r="C912" s="551" t="n">
        <v>45748</v>
      </c>
      <c r="D912" t="inlineStr">
        <is>
          <t>03/2025</t>
        </is>
      </c>
      <c r="E912" t="inlineStr">
        <is>
          <t>JASMINE</t>
        </is>
      </c>
      <c r="F912" t="inlineStr">
        <is>
          <t>LITRO</t>
        </is>
      </c>
      <c r="G912" t="n">
        <v>1.8</v>
      </c>
      <c r="H912" t="inlineStr">
        <is>
          <t>BEBIDAS</t>
        </is>
      </c>
      <c r="I912" t="n">
        <v>87.78</v>
      </c>
      <c r="J912" t="n">
        <v>158</v>
      </c>
    </row>
    <row r="913">
      <c r="A913" t="n">
        <v>2695</v>
      </c>
      <c r="B913" t="inlineStr">
        <is>
          <t>Arcos</t>
        </is>
      </c>
      <c r="C913" s="551" t="n">
        <v>45717</v>
      </c>
      <c r="D913" t="inlineStr">
        <is>
          <t>02/2025</t>
        </is>
      </c>
      <c r="E913" t="inlineStr">
        <is>
          <t>TOM COLLINS</t>
        </is>
      </c>
      <c r="F913" t="inlineStr">
        <is>
          <t>LITRO</t>
        </is>
      </c>
      <c r="G913" t="n">
        <v>2.08</v>
      </c>
      <c r="H913" t="inlineStr">
        <is>
          <t>BEBIDAS</t>
        </is>
      </c>
      <c r="I913" t="n">
        <v>82.16</v>
      </c>
      <c r="J913" t="n">
        <v>170.89</v>
      </c>
    </row>
    <row r="914">
      <c r="A914" t="n">
        <v>2696</v>
      </c>
      <c r="B914" t="inlineStr">
        <is>
          <t>Arcos</t>
        </is>
      </c>
      <c r="C914" s="551" t="n">
        <v>45717</v>
      </c>
      <c r="D914" t="inlineStr">
        <is>
          <t>02/2025</t>
        </is>
      </c>
      <c r="E914" t="inlineStr">
        <is>
          <t>NANQUIM</t>
        </is>
      </c>
      <c r="F914" t="inlineStr">
        <is>
          <t>LITRO</t>
        </is>
      </c>
      <c r="G914" t="n">
        <v>5.76</v>
      </c>
      <c r="H914" t="inlineStr">
        <is>
          <t>BEBIDAS</t>
        </is>
      </c>
      <c r="I914" t="n">
        <v>95.5</v>
      </c>
      <c r="J914" t="n">
        <v>550.08</v>
      </c>
    </row>
    <row r="915">
      <c r="A915" t="n">
        <v>3380</v>
      </c>
      <c r="B915" t="inlineStr">
        <is>
          <t>Arcos</t>
        </is>
      </c>
      <c r="C915" s="551" t="n">
        <v>45748</v>
      </c>
      <c r="D915" t="inlineStr">
        <is>
          <t>03/2025</t>
        </is>
      </c>
      <c r="E915" t="inlineStr">
        <is>
          <t>NANQUIM</t>
        </is>
      </c>
      <c r="F915" t="inlineStr">
        <is>
          <t>LITRO</t>
        </is>
      </c>
      <c r="G915" t="n">
        <v>2.13</v>
      </c>
      <c r="H915" t="inlineStr">
        <is>
          <t>BEBIDAS</t>
        </is>
      </c>
      <c r="I915" t="n">
        <v>95.5</v>
      </c>
      <c r="J915" t="n">
        <v>203.42</v>
      </c>
    </row>
    <row r="916">
      <c r="A916" t="n">
        <v>4111</v>
      </c>
      <c r="B916" t="inlineStr">
        <is>
          <t>Arcos</t>
        </is>
      </c>
      <c r="C916" s="551" t="n">
        <v>45778</v>
      </c>
      <c r="D916" t="inlineStr">
        <is>
          <t>04/2025</t>
        </is>
      </c>
      <c r="E916" t="inlineStr">
        <is>
          <t>NANQUIM</t>
        </is>
      </c>
      <c r="F916" t="inlineStr">
        <is>
          <t>LITRO</t>
        </is>
      </c>
      <c r="G916" t="n">
        <v>8</v>
      </c>
      <c r="H916" t="inlineStr">
        <is>
          <t>BEBIDAS</t>
        </is>
      </c>
      <c r="I916" t="n">
        <v>95.5</v>
      </c>
      <c r="J916" t="n">
        <v>764</v>
      </c>
    </row>
    <row r="917">
      <c r="A917" t="n">
        <v>4741</v>
      </c>
      <c r="B917" t="inlineStr">
        <is>
          <t>Arcos</t>
        </is>
      </c>
      <c r="C917" s="551" t="n">
        <v>45809</v>
      </c>
      <c r="D917" t="inlineStr">
        <is>
          <t>05/2025</t>
        </is>
      </c>
      <c r="E917" t="inlineStr">
        <is>
          <t>NANQUIM</t>
        </is>
      </c>
      <c r="F917" t="inlineStr">
        <is>
          <t>LITRO</t>
        </is>
      </c>
      <c r="G917" t="n">
        <v>1.75</v>
      </c>
      <c r="H917" t="inlineStr">
        <is>
          <t>BEBIDAS</t>
        </is>
      </c>
      <c r="I917" t="n">
        <v>95.5</v>
      </c>
      <c r="J917" t="n">
        <v>167.13</v>
      </c>
    </row>
    <row r="918">
      <c r="A918" t="n">
        <v>5126</v>
      </c>
      <c r="B918" t="inlineStr">
        <is>
          <t>Arcos</t>
        </is>
      </c>
      <c r="C918" s="551" t="n">
        <v>45839</v>
      </c>
      <c r="D918" t="inlineStr">
        <is>
          <t>06/2025</t>
        </is>
      </c>
      <c r="E918" t="inlineStr">
        <is>
          <t>NANQUIM</t>
        </is>
      </c>
      <c r="F918" t="inlineStr">
        <is>
          <t>LITRO</t>
        </is>
      </c>
      <c r="G918" t="n">
        <v>2.33</v>
      </c>
      <c r="H918" t="inlineStr">
        <is>
          <t>BEBIDAS</t>
        </is>
      </c>
      <c r="I918" t="n">
        <v>95.5</v>
      </c>
      <c r="J918" t="n">
        <v>222.52</v>
      </c>
    </row>
    <row r="919">
      <c r="A919" t="n">
        <v>5866</v>
      </c>
      <c r="B919" t="inlineStr">
        <is>
          <t>Arcos</t>
        </is>
      </c>
      <c r="C919" s="551" t="n">
        <v>45870</v>
      </c>
      <c r="D919" t="inlineStr">
        <is>
          <t>07/2025</t>
        </is>
      </c>
      <c r="E919" t="inlineStr">
        <is>
          <t>NANQUIM</t>
        </is>
      </c>
      <c r="F919" t="inlineStr">
        <is>
          <t>LITRO</t>
        </is>
      </c>
      <c r="G919" t="n">
        <v>2.76</v>
      </c>
      <c r="H919" t="inlineStr">
        <is>
          <t>BEBIDAS</t>
        </is>
      </c>
      <c r="I919" t="n">
        <v>95.5</v>
      </c>
      <c r="J919" t="n">
        <v>263.58</v>
      </c>
    </row>
    <row r="920">
      <c r="A920" t="n">
        <v>6571</v>
      </c>
      <c r="B920" t="inlineStr">
        <is>
          <t>Arcos</t>
        </is>
      </c>
      <c r="C920" s="551" t="n">
        <v>45901</v>
      </c>
      <c r="D920" t="inlineStr">
        <is>
          <t>08/2025</t>
        </is>
      </c>
      <c r="E920" t="inlineStr">
        <is>
          <t>NANQUIM</t>
        </is>
      </c>
      <c r="F920" t="inlineStr">
        <is>
          <t>LITRO</t>
        </is>
      </c>
      <c r="G920" t="n">
        <v>5.41</v>
      </c>
      <c r="H920" t="inlineStr">
        <is>
          <t>BEBIDAS</t>
        </is>
      </c>
      <c r="I920" t="n">
        <v>95.5</v>
      </c>
      <c r="J920" t="n">
        <v>516.66</v>
      </c>
    </row>
    <row r="921">
      <c r="A921" t="n">
        <v>7105</v>
      </c>
      <c r="B921" t="inlineStr">
        <is>
          <t>Arcos</t>
        </is>
      </c>
      <c r="C921" s="551" t="n">
        <v>45931</v>
      </c>
      <c r="D921" t="inlineStr">
        <is>
          <t>09/2025</t>
        </is>
      </c>
      <c r="E921" t="inlineStr">
        <is>
          <t>NANQUIM</t>
        </is>
      </c>
      <c r="F921" t="inlineStr">
        <is>
          <t>LITRO</t>
        </is>
      </c>
      <c r="G921" t="n">
        <v>5.98</v>
      </c>
      <c r="H921" t="inlineStr">
        <is>
          <t>BEBIDAS</t>
        </is>
      </c>
      <c r="I921" t="n">
        <v>95.5</v>
      </c>
      <c r="J921" t="n">
        <v>571.09</v>
      </c>
    </row>
    <row r="922">
      <c r="A922" t="n">
        <v>7557</v>
      </c>
      <c r="B922" t="inlineStr">
        <is>
          <t>Arcos</t>
        </is>
      </c>
      <c r="C922" s="551" t="n">
        <v>45962</v>
      </c>
      <c r="D922" t="inlineStr">
        <is>
          <t>10/2025</t>
        </is>
      </c>
      <c r="E922" t="inlineStr">
        <is>
          <t>NANQUIM</t>
        </is>
      </c>
      <c r="F922" t="inlineStr">
        <is>
          <t>LITRO</t>
        </is>
      </c>
      <c r="G922" t="n">
        <v>4.27</v>
      </c>
      <c r="H922" t="inlineStr">
        <is>
          <t>BEBIDAS</t>
        </is>
      </c>
      <c r="I922" t="n">
        <v>95.5</v>
      </c>
      <c r="J922" t="n">
        <v>407.79</v>
      </c>
    </row>
    <row r="923">
      <c r="A923" t="n">
        <v>7807</v>
      </c>
      <c r="B923" t="inlineStr">
        <is>
          <t>Arcos</t>
        </is>
      </c>
      <c r="C923" s="551" t="n">
        <v>45992</v>
      </c>
      <c r="D923" t="inlineStr">
        <is>
          <t>11/2025</t>
        </is>
      </c>
      <c r="E923" t="inlineStr">
        <is>
          <t>NANQUIM</t>
        </is>
      </c>
      <c r="F923" t="inlineStr">
        <is>
          <t>LITRO</t>
        </is>
      </c>
      <c r="G923" t="n">
        <v>5.98</v>
      </c>
      <c r="H923" t="inlineStr">
        <is>
          <t>BEBIDAS</t>
        </is>
      </c>
      <c r="I923" t="n">
        <v>95.5</v>
      </c>
      <c r="J923" t="n">
        <v>571.09</v>
      </c>
    </row>
    <row r="924">
      <c r="A924" t="n">
        <v>7908</v>
      </c>
      <c r="B924" t="inlineStr">
        <is>
          <t>Arcos</t>
        </is>
      </c>
      <c r="C924" s="551" t="n">
        <v>46023</v>
      </c>
      <c r="D924" t="inlineStr">
        <is>
          <t>12/2025</t>
        </is>
      </c>
      <c r="E924" t="inlineStr">
        <is>
          <t>NANQUIM</t>
        </is>
      </c>
      <c r="F924" t="inlineStr">
        <is>
          <t>LITRO</t>
        </is>
      </c>
      <c r="G924" t="n">
        <v>6</v>
      </c>
      <c r="H924" t="inlineStr">
        <is>
          <t>BEBIDAS</t>
        </is>
      </c>
      <c r="I924" t="n">
        <v>95.5</v>
      </c>
      <c r="J924" t="n">
        <v>573</v>
      </c>
    </row>
    <row r="925">
      <c r="A925" t="n">
        <v>8403</v>
      </c>
      <c r="B925" t="inlineStr">
        <is>
          <t>Arcos</t>
        </is>
      </c>
      <c r="C925" s="551" t="n">
        <v>46054</v>
      </c>
      <c r="D925" t="inlineStr">
        <is>
          <t>01/2026</t>
        </is>
      </c>
      <c r="E925" t="inlineStr">
        <is>
          <t>NANQUIM</t>
        </is>
      </c>
      <c r="F925" t="inlineStr">
        <is>
          <t>LITRO</t>
        </is>
      </c>
      <c r="G925" t="n">
        <v>2.93</v>
      </c>
      <c r="H925" t="inlineStr">
        <is>
          <t>BEBIDAS</t>
        </is>
      </c>
      <c r="I925" t="n">
        <v>95.5</v>
      </c>
      <c r="J925" t="n">
        <v>279.82</v>
      </c>
    </row>
    <row r="926">
      <c r="A926" t="n">
        <v>8886</v>
      </c>
      <c r="B926" t="inlineStr">
        <is>
          <t>Arcos</t>
        </is>
      </c>
      <c r="C926" s="551" t="n">
        <v>46082</v>
      </c>
      <c r="D926" t="inlineStr">
        <is>
          <t>02/2026</t>
        </is>
      </c>
      <c r="E926" t="inlineStr">
        <is>
          <t>NANQUIM</t>
        </is>
      </c>
      <c r="F926" t="inlineStr">
        <is>
          <t>LITRO</t>
        </is>
      </c>
      <c r="G926" t="n">
        <v>6.5</v>
      </c>
      <c r="H926" t="inlineStr">
        <is>
          <t>BEBIDAS</t>
        </is>
      </c>
      <c r="I926" t="n">
        <v>95.5</v>
      </c>
      <c r="J926" t="n">
        <v>620.75</v>
      </c>
    </row>
    <row r="927">
      <c r="A927" t="n">
        <v>9645</v>
      </c>
      <c r="B927" t="inlineStr">
        <is>
          <t>Arcos</t>
        </is>
      </c>
      <c r="C927" s="551" t="n">
        <v>46113</v>
      </c>
      <c r="D927" t="inlineStr">
        <is>
          <t>03/2026</t>
        </is>
      </c>
      <c r="E927" t="inlineStr">
        <is>
          <t>NANQUIM</t>
        </is>
      </c>
      <c r="F927" t="inlineStr">
        <is>
          <t>LITRO</t>
        </is>
      </c>
      <c r="G927" t="n">
        <v>3.76</v>
      </c>
      <c r="H927" t="inlineStr">
        <is>
          <t>BEBIDAS</t>
        </is>
      </c>
      <c r="I927" t="n">
        <v>95.5</v>
      </c>
      <c r="J927" t="n">
        <v>359.08</v>
      </c>
    </row>
    <row r="928">
      <c r="A928" t="n">
        <v>10181</v>
      </c>
      <c r="B928" t="inlineStr">
        <is>
          <t>Arcos</t>
        </is>
      </c>
      <c r="C928" s="551" t="n">
        <v>46143</v>
      </c>
      <c r="D928" t="inlineStr">
        <is>
          <t>04/2026</t>
        </is>
      </c>
      <c r="E928" t="inlineStr">
        <is>
          <t>NANQUIM</t>
        </is>
      </c>
      <c r="F928" t="inlineStr">
        <is>
          <t>LITRO</t>
        </is>
      </c>
      <c r="G928" t="n">
        <v>1.44</v>
      </c>
      <c r="H928" t="inlineStr">
        <is>
          <t>BEBIDAS</t>
        </is>
      </c>
      <c r="I928" t="n">
        <v>95.5</v>
      </c>
      <c r="J928" t="n">
        <v>137.52</v>
      </c>
    </row>
    <row r="929">
      <c r="A929" t="n">
        <v>10899</v>
      </c>
      <c r="B929" t="inlineStr">
        <is>
          <t>Arcos</t>
        </is>
      </c>
      <c r="C929" s="551" t="n">
        <v>46174</v>
      </c>
      <c r="D929" t="inlineStr">
        <is>
          <t>05/2026</t>
        </is>
      </c>
      <c r="E929" t="inlineStr">
        <is>
          <t>NANQUIM</t>
        </is>
      </c>
      <c r="F929" t="inlineStr">
        <is>
          <t>LITRO</t>
        </is>
      </c>
      <c r="G929" t="n">
        <v>4.7</v>
      </c>
      <c r="H929" t="inlineStr">
        <is>
          <t>BEBIDAS</t>
        </is>
      </c>
      <c r="I929" t="n">
        <v>95.5</v>
      </c>
      <c r="J929" t="n">
        <v>448.85</v>
      </c>
    </row>
    <row r="930">
      <c r="A930" t="n">
        <v>3569</v>
      </c>
      <c r="B930" t="inlineStr">
        <is>
          <t>Arcos</t>
        </is>
      </c>
      <c r="C930" s="551" t="n">
        <v>45748</v>
      </c>
      <c r="D930" t="inlineStr">
        <is>
          <t>03/2025</t>
        </is>
      </c>
      <c r="E930" t="inlineStr">
        <is>
          <t>POROSO</t>
        </is>
      </c>
      <c r="F930" t="inlineStr">
        <is>
          <t>LITRO</t>
        </is>
      </c>
      <c r="G930" t="n">
        <v>14.4</v>
      </c>
      <c r="H930" t="inlineStr">
        <is>
          <t>BEBIDAS</t>
        </is>
      </c>
      <c r="I930" t="n">
        <v>107.99</v>
      </c>
      <c r="J930" t="n">
        <v>1555.06</v>
      </c>
    </row>
    <row r="931">
      <c r="A931" t="n">
        <v>4116</v>
      </c>
      <c r="B931" t="inlineStr">
        <is>
          <t>Arcos</t>
        </is>
      </c>
      <c r="C931" s="551" t="n">
        <v>45778</v>
      </c>
      <c r="D931" t="inlineStr">
        <is>
          <t>04/2025</t>
        </is>
      </c>
      <c r="E931" t="inlineStr">
        <is>
          <t>POROSO</t>
        </is>
      </c>
      <c r="F931" t="inlineStr">
        <is>
          <t>LITRO</t>
        </is>
      </c>
      <c r="G931" t="n">
        <v>23.8</v>
      </c>
      <c r="H931" t="inlineStr">
        <is>
          <t>BEBIDAS</t>
        </is>
      </c>
      <c r="I931" t="n">
        <v>107.99</v>
      </c>
      <c r="J931" t="n">
        <v>2570.16</v>
      </c>
    </row>
    <row r="932">
      <c r="A932" t="n">
        <v>4746</v>
      </c>
      <c r="B932" t="inlineStr">
        <is>
          <t>Arcos</t>
        </is>
      </c>
      <c r="C932" s="551" t="n">
        <v>45809</v>
      </c>
      <c r="D932" t="inlineStr">
        <is>
          <t>05/2025</t>
        </is>
      </c>
      <c r="E932" t="inlineStr">
        <is>
          <t>POROSO</t>
        </is>
      </c>
      <c r="F932" t="inlineStr">
        <is>
          <t>LITRO</t>
        </is>
      </c>
      <c r="G932" t="n">
        <v>13.31</v>
      </c>
      <c r="H932" t="inlineStr">
        <is>
          <t>BEBIDAS</t>
        </is>
      </c>
      <c r="I932" t="n">
        <v>107.99</v>
      </c>
      <c r="J932" t="n">
        <v>1437.35</v>
      </c>
    </row>
    <row r="933">
      <c r="A933" t="n">
        <v>5131</v>
      </c>
      <c r="B933" t="inlineStr">
        <is>
          <t>Arcos</t>
        </is>
      </c>
      <c r="C933" s="551" t="n">
        <v>45839</v>
      </c>
      <c r="D933" t="inlineStr">
        <is>
          <t>06/2025</t>
        </is>
      </c>
      <c r="E933" t="inlineStr">
        <is>
          <t>POROSO</t>
        </is>
      </c>
      <c r="F933" t="inlineStr">
        <is>
          <t>LITRO</t>
        </is>
      </c>
      <c r="G933" t="n">
        <v>7.6</v>
      </c>
      <c r="H933" t="inlineStr">
        <is>
          <t>BEBIDAS</t>
        </is>
      </c>
      <c r="I933" t="n">
        <v>107.99</v>
      </c>
      <c r="J933" t="n">
        <v>820.72</v>
      </c>
    </row>
    <row r="934">
      <c r="A934" t="n">
        <v>5871</v>
      </c>
      <c r="B934" t="inlineStr">
        <is>
          <t>Arcos</t>
        </is>
      </c>
      <c r="C934" s="551" t="n">
        <v>45870</v>
      </c>
      <c r="D934" t="inlineStr">
        <is>
          <t>07/2025</t>
        </is>
      </c>
      <c r="E934" t="inlineStr">
        <is>
          <t>POROSO</t>
        </is>
      </c>
      <c r="F934" t="inlineStr">
        <is>
          <t>LITRO</t>
        </is>
      </c>
      <c r="G934" t="n">
        <v>8.17</v>
      </c>
      <c r="H934" t="inlineStr">
        <is>
          <t>BEBIDAS</t>
        </is>
      </c>
      <c r="I934" t="n">
        <v>107.99</v>
      </c>
      <c r="J934" t="n">
        <v>882.28</v>
      </c>
    </row>
    <row r="935">
      <c r="A935" t="n">
        <v>6576</v>
      </c>
      <c r="B935" t="inlineStr">
        <is>
          <t>Arcos</t>
        </is>
      </c>
      <c r="C935" s="551" t="n">
        <v>45901</v>
      </c>
      <c r="D935" t="inlineStr">
        <is>
          <t>08/2025</t>
        </is>
      </c>
      <c r="E935" t="inlineStr">
        <is>
          <t>POROSO</t>
        </is>
      </c>
      <c r="F935" t="inlineStr">
        <is>
          <t>LITRO</t>
        </is>
      </c>
      <c r="G935" t="n">
        <v>7.09</v>
      </c>
      <c r="H935" t="inlineStr">
        <is>
          <t>BEBIDAS</t>
        </is>
      </c>
      <c r="I935" t="n">
        <v>107.99</v>
      </c>
      <c r="J935" t="n">
        <v>765.65</v>
      </c>
    </row>
    <row r="936">
      <c r="A936" t="n">
        <v>7110</v>
      </c>
      <c r="B936" t="inlineStr">
        <is>
          <t>Arcos</t>
        </is>
      </c>
      <c r="C936" s="551" t="n">
        <v>45931</v>
      </c>
      <c r="D936" t="inlineStr">
        <is>
          <t>09/2025</t>
        </is>
      </c>
      <c r="E936" t="inlineStr">
        <is>
          <t>POROSO</t>
        </is>
      </c>
      <c r="F936" t="inlineStr">
        <is>
          <t>LITRO</t>
        </is>
      </c>
      <c r="G936" t="n">
        <v>17.54</v>
      </c>
      <c r="H936" t="inlineStr">
        <is>
          <t>BEBIDAS</t>
        </is>
      </c>
      <c r="I936" t="n">
        <v>107.99</v>
      </c>
      <c r="J936" t="n">
        <v>1894.14</v>
      </c>
    </row>
    <row r="937">
      <c r="A937" t="n">
        <v>7562</v>
      </c>
      <c r="B937" t="inlineStr">
        <is>
          <t>Arcos</t>
        </is>
      </c>
      <c r="C937" s="551" t="n">
        <v>45962</v>
      </c>
      <c r="D937" t="inlineStr">
        <is>
          <t>10/2025</t>
        </is>
      </c>
      <c r="E937" t="inlineStr">
        <is>
          <t>POROSO</t>
        </is>
      </c>
      <c r="F937" t="inlineStr">
        <is>
          <t>LITRO</t>
        </is>
      </c>
      <c r="G937" t="n">
        <v>12.05</v>
      </c>
      <c r="H937" t="inlineStr">
        <is>
          <t>BEBIDAS</t>
        </is>
      </c>
      <c r="I937" t="n">
        <v>107.99</v>
      </c>
      <c r="J937" t="n">
        <v>1301.28</v>
      </c>
    </row>
    <row r="938">
      <c r="A938" t="n">
        <v>7812</v>
      </c>
      <c r="B938" t="inlineStr">
        <is>
          <t>Arcos</t>
        </is>
      </c>
      <c r="C938" s="551" t="n">
        <v>45992</v>
      </c>
      <c r="D938" t="inlineStr">
        <is>
          <t>11/2025</t>
        </is>
      </c>
      <c r="E938" t="inlineStr">
        <is>
          <t>POROSO</t>
        </is>
      </c>
      <c r="F938" t="inlineStr">
        <is>
          <t>LITRO</t>
        </is>
      </c>
      <c r="G938" t="n">
        <v>17.54</v>
      </c>
      <c r="H938" t="inlineStr">
        <is>
          <t>BEBIDAS</t>
        </is>
      </c>
      <c r="I938" t="n">
        <v>107.99</v>
      </c>
      <c r="J938" t="n">
        <v>1894.14</v>
      </c>
    </row>
    <row r="939">
      <c r="A939" t="n">
        <v>7913</v>
      </c>
      <c r="B939" t="inlineStr">
        <is>
          <t>Arcos</t>
        </is>
      </c>
      <c r="C939" s="551" t="n">
        <v>46023</v>
      </c>
      <c r="D939" t="inlineStr">
        <is>
          <t>12/2025</t>
        </is>
      </c>
      <c r="E939" t="inlineStr">
        <is>
          <t>POROSO</t>
        </is>
      </c>
      <c r="F939" t="inlineStr">
        <is>
          <t>LITRO</t>
        </is>
      </c>
      <c r="G939" t="n">
        <v>6.49</v>
      </c>
      <c r="H939" t="inlineStr">
        <is>
          <t>BEBIDAS</t>
        </is>
      </c>
      <c r="I939" t="n">
        <v>107.99</v>
      </c>
      <c r="J939" t="n">
        <v>700.86</v>
      </c>
    </row>
    <row r="940">
      <c r="A940" t="n">
        <v>8408</v>
      </c>
      <c r="B940" t="inlineStr">
        <is>
          <t>Arcos</t>
        </is>
      </c>
      <c r="C940" s="551" t="n">
        <v>46054</v>
      </c>
      <c r="D940" t="inlineStr">
        <is>
          <t>01/2026</t>
        </is>
      </c>
      <c r="E940" t="inlineStr">
        <is>
          <t>POROSO</t>
        </is>
      </c>
      <c r="F940" t="inlineStr">
        <is>
          <t>LITRO</t>
        </is>
      </c>
      <c r="G940" t="n">
        <v>6.53</v>
      </c>
      <c r="H940" t="inlineStr">
        <is>
          <t>BEBIDAS</t>
        </is>
      </c>
      <c r="I940" t="n">
        <v>107.99</v>
      </c>
      <c r="J940" t="n">
        <v>705.17</v>
      </c>
    </row>
    <row r="941">
      <c r="A941" t="n">
        <v>8890</v>
      </c>
      <c r="B941" t="inlineStr">
        <is>
          <t>Arcos</t>
        </is>
      </c>
      <c r="C941" s="551" t="n">
        <v>46082</v>
      </c>
      <c r="D941" t="inlineStr">
        <is>
          <t>02/2026</t>
        </is>
      </c>
      <c r="E941" t="inlineStr">
        <is>
          <t>POROSO</t>
        </is>
      </c>
      <c r="F941" t="inlineStr">
        <is>
          <t>LITRO</t>
        </is>
      </c>
      <c r="G941" t="n">
        <v>18.14</v>
      </c>
      <c r="H941" t="inlineStr">
        <is>
          <t>BEBIDAS</t>
        </is>
      </c>
      <c r="I941" t="n">
        <v>107.99</v>
      </c>
      <c r="J941" t="n">
        <v>1958.94</v>
      </c>
    </row>
    <row r="942">
      <c r="A942" t="n">
        <v>9649</v>
      </c>
      <c r="B942" t="inlineStr">
        <is>
          <t>Arcos</t>
        </is>
      </c>
      <c r="C942" s="551" t="n">
        <v>46113</v>
      </c>
      <c r="D942" t="inlineStr">
        <is>
          <t>03/2026</t>
        </is>
      </c>
      <c r="E942" t="inlineStr">
        <is>
          <t>POROSO</t>
        </is>
      </c>
      <c r="F942" t="inlineStr">
        <is>
          <t>LITRO</t>
        </is>
      </c>
      <c r="G942" t="n">
        <v>4.13</v>
      </c>
      <c r="H942" t="inlineStr">
        <is>
          <t>BEBIDAS</t>
        </is>
      </c>
      <c r="I942" t="n">
        <v>107.99</v>
      </c>
      <c r="J942" t="n">
        <v>446</v>
      </c>
    </row>
    <row r="943">
      <c r="A943" t="n">
        <v>10186</v>
      </c>
      <c r="B943" t="inlineStr">
        <is>
          <t>Arcos</t>
        </is>
      </c>
      <c r="C943" s="551" t="n">
        <v>46143</v>
      </c>
      <c r="D943" t="inlineStr">
        <is>
          <t>04/2026</t>
        </is>
      </c>
      <c r="E943" t="inlineStr">
        <is>
          <t>POROSO</t>
        </is>
      </c>
      <c r="F943" t="inlineStr">
        <is>
          <t>LITRO</t>
        </is>
      </c>
      <c r="G943" t="n">
        <v>5.31</v>
      </c>
      <c r="H943" t="inlineStr">
        <is>
          <t>BEBIDAS</t>
        </is>
      </c>
      <c r="I943" t="n">
        <v>107.99</v>
      </c>
      <c r="J943" t="n">
        <v>573.4299999999999</v>
      </c>
    </row>
    <row r="944">
      <c r="A944" t="n">
        <v>10904</v>
      </c>
      <c r="B944" t="inlineStr">
        <is>
          <t>Arcos</t>
        </is>
      </c>
      <c r="C944" s="551" t="n">
        <v>46174</v>
      </c>
      <c r="D944" t="inlineStr">
        <is>
          <t>05/2026</t>
        </is>
      </c>
      <c r="E944" t="inlineStr">
        <is>
          <t>POROSO</t>
        </is>
      </c>
      <c r="F944" t="inlineStr">
        <is>
          <t>LITRO</t>
        </is>
      </c>
      <c r="G944" t="n">
        <v>5.1</v>
      </c>
      <c r="H944" t="inlineStr">
        <is>
          <t>BEBIDAS</t>
        </is>
      </c>
      <c r="I944" t="n">
        <v>107.99</v>
      </c>
      <c r="J944" t="n">
        <v>550.75</v>
      </c>
    </row>
    <row r="945">
      <c r="A945" t="n">
        <v>3570</v>
      </c>
      <c r="B945" t="inlineStr">
        <is>
          <t>Arcos</t>
        </is>
      </c>
      <c r="C945" s="551" t="n">
        <v>45748</v>
      </c>
      <c r="D945" t="inlineStr">
        <is>
          <t>03/2025</t>
        </is>
      </c>
      <c r="E945" t="inlineStr">
        <is>
          <t>ALCANTARA</t>
        </is>
      </c>
      <c r="F945" t="inlineStr">
        <is>
          <t>LITRO</t>
        </is>
      </c>
      <c r="G945" t="n">
        <v>12</v>
      </c>
      <c r="H945" t="inlineStr">
        <is>
          <t>BEBIDAS</t>
        </is>
      </c>
      <c r="I945" t="n">
        <v>126.29</v>
      </c>
      <c r="J945" t="n">
        <v>1515.48</v>
      </c>
    </row>
    <row r="946">
      <c r="A946" t="n">
        <v>4105</v>
      </c>
      <c r="B946" t="inlineStr">
        <is>
          <t>Arcos</t>
        </is>
      </c>
      <c r="C946" s="551" t="n">
        <v>45778</v>
      </c>
      <c r="D946" t="inlineStr">
        <is>
          <t>04/2025</t>
        </is>
      </c>
      <c r="E946" t="inlineStr">
        <is>
          <t>ALCANTARA</t>
        </is>
      </c>
      <c r="F946" t="inlineStr">
        <is>
          <t>LITRO</t>
        </is>
      </c>
      <c r="G946" t="n">
        <v>16.44</v>
      </c>
      <c r="H946" t="inlineStr">
        <is>
          <t>BEBIDAS</t>
        </is>
      </c>
      <c r="I946" t="n">
        <v>126.29</v>
      </c>
      <c r="J946" t="n">
        <v>2076.21</v>
      </c>
    </row>
    <row r="947">
      <c r="A947" t="n">
        <v>4736</v>
      </c>
      <c r="B947" t="inlineStr">
        <is>
          <t>Arcos</t>
        </is>
      </c>
      <c r="C947" s="551" t="n">
        <v>45809</v>
      </c>
      <c r="D947" t="inlineStr">
        <is>
          <t>05/2025</t>
        </is>
      </c>
      <c r="E947" t="inlineStr">
        <is>
          <t>ALCANTARA</t>
        </is>
      </c>
      <c r="F947" t="inlineStr">
        <is>
          <t>LITRO</t>
        </is>
      </c>
      <c r="G947" t="n">
        <v>6.5</v>
      </c>
      <c r="H947" t="inlineStr">
        <is>
          <t>BEBIDAS</t>
        </is>
      </c>
      <c r="I947" t="n">
        <v>126.29</v>
      </c>
      <c r="J947" t="n">
        <v>820.89</v>
      </c>
    </row>
    <row r="948">
      <c r="A948" t="n">
        <v>5118</v>
      </c>
      <c r="B948" t="inlineStr">
        <is>
          <t>Arcos</t>
        </is>
      </c>
      <c r="C948" s="551" t="n">
        <v>45839</v>
      </c>
      <c r="D948" t="inlineStr">
        <is>
          <t>06/2025</t>
        </is>
      </c>
      <c r="E948" t="inlineStr">
        <is>
          <t>ALCANTARA</t>
        </is>
      </c>
      <c r="F948" t="inlineStr">
        <is>
          <t>LITRO</t>
        </is>
      </c>
      <c r="G948" t="n">
        <v>10.09</v>
      </c>
      <c r="H948" t="inlineStr">
        <is>
          <t>BEBIDAS</t>
        </is>
      </c>
      <c r="I948" t="n">
        <v>126.29</v>
      </c>
      <c r="J948" t="n">
        <v>1274.27</v>
      </c>
    </row>
    <row r="949">
      <c r="A949" t="n">
        <v>5860</v>
      </c>
      <c r="B949" t="inlineStr">
        <is>
          <t>Arcos</t>
        </is>
      </c>
      <c r="C949" s="551" t="n">
        <v>45870</v>
      </c>
      <c r="D949" t="inlineStr">
        <is>
          <t>07/2025</t>
        </is>
      </c>
      <c r="E949" t="inlineStr">
        <is>
          <t>ALCANTARA</t>
        </is>
      </c>
      <c r="F949" t="inlineStr">
        <is>
          <t>LITRO</t>
        </is>
      </c>
      <c r="G949" t="n">
        <v>13.75</v>
      </c>
      <c r="H949" t="inlineStr">
        <is>
          <t>BEBIDAS</t>
        </is>
      </c>
      <c r="I949" t="n">
        <v>126.29</v>
      </c>
      <c r="J949" t="n">
        <v>1736.49</v>
      </c>
    </row>
    <row r="950">
      <c r="A950" t="n">
        <v>6564</v>
      </c>
      <c r="B950" t="inlineStr">
        <is>
          <t>Arcos</t>
        </is>
      </c>
      <c r="C950" s="551" t="n">
        <v>45901</v>
      </c>
      <c r="D950" t="inlineStr">
        <is>
          <t>08/2025</t>
        </is>
      </c>
      <c r="E950" t="inlineStr">
        <is>
          <t>ALCANTARA</t>
        </is>
      </c>
      <c r="F950" t="inlineStr">
        <is>
          <t>LITRO</t>
        </is>
      </c>
      <c r="G950" t="n">
        <v>3.95</v>
      </c>
      <c r="H950" t="inlineStr">
        <is>
          <t>BEBIDAS</t>
        </is>
      </c>
      <c r="I950" t="n">
        <v>126.29</v>
      </c>
      <c r="J950" t="n">
        <v>498.85</v>
      </c>
    </row>
    <row r="951">
      <c r="A951" t="n">
        <v>7099</v>
      </c>
      <c r="B951" t="inlineStr">
        <is>
          <t>Arcos</t>
        </is>
      </c>
      <c r="C951" s="551" t="n">
        <v>45931</v>
      </c>
      <c r="D951" t="inlineStr">
        <is>
          <t>09/2025</t>
        </is>
      </c>
      <c r="E951" t="inlineStr">
        <is>
          <t>ALCANTARA</t>
        </is>
      </c>
      <c r="F951" t="inlineStr">
        <is>
          <t>LITRO</t>
        </is>
      </c>
      <c r="G951" t="n">
        <v>19.06</v>
      </c>
      <c r="H951" t="inlineStr">
        <is>
          <t>BEBIDAS</t>
        </is>
      </c>
      <c r="I951" t="n">
        <v>126.29</v>
      </c>
      <c r="J951" t="n">
        <v>2407.09</v>
      </c>
    </row>
    <row r="952">
      <c r="A952" t="n">
        <v>7552</v>
      </c>
      <c r="B952" t="inlineStr">
        <is>
          <t>Arcos</t>
        </is>
      </c>
      <c r="C952" s="551" t="n">
        <v>45962</v>
      </c>
      <c r="D952" t="inlineStr">
        <is>
          <t>10/2025</t>
        </is>
      </c>
      <c r="E952" t="inlineStr">
        <is>
          <t>ALCANTARA</t>
        </is>
      </c>
      <c r="F952" t="inlineStr">
        <is>
          <t>LITRO</t>
        </is>
      </c>
      <c r="G952" t="n">
        <v>3.37</v>
      </c>
      <c r="H952" t="inlineStr">
        <is>
          <t>BEBIDAS</t>
        </is>
      </c>
      <c r="I952" t="n">
        <v>126.29</v>
      </c>
      <c r="J952" t="n">
        <v>425.6</v>
      </c>
    </row>
    <row r="953">
      <c r="A953" t="n">
        <v>7802</v>
      </c>
      <c r="B953" t="inlineStr">
        <is>
          <t>Arcos</t>
        </is>
      </c>
      <c r="C953" s="551" t="n">
        <v>45992</v>
      </c>
      <c r="D953" t="inlineStr">
        <is>
          <t>11/2025</t>
        </is>
      </c>
      <c r="E953" t="inlineStr">
        <is>
          <t>ALCANTARA</t>
        </is>
      </c>
      <c r="F953" t="inlineStr">
        <is>
          <t>LITRO</t>
        </is>
      </c>
      <c r="G953" t="n">
        <v>19.06</v>
      </c>
      <c r="H953" t="inlineStr">
        <is>
          <t>BEBIDAS</t>
        </is>
      </c>
      <c r="I953" t="n">
        <v>126.29</v>
      </c>
      <c r="J953" t="n">
        <v>2407.09</v>
      </c>
    </row>
    <row r="954">
      <c r="A954" t="n">
        <v>7901</v>
      </c>
      <c r="B954" t="inlineStr">
        <is>
          <t>Arcos</t>
        </is>
      </c>
      <c r="C954" s="551" t="n">
        <v>46023</v>
      </c>
      <c r="D954" t="inlineStr">
        <is>
          <t>12/2025</t>
        </is>
      </c>
      <c r="E954" t="inlineStr">
        <is>
          <t>ALCANTARA</t>
        </is>
      </c>
      <c r="F954" t="inlineStr">
        <is>
          <t>LITRO</t>
        </is>
      </c>
      <c r="G954" t="n">
        <v>1.5</v>
      </c>
      <c r="H954" t="inlineStr">
        <is>
          <t>BEBIDAS</t>
        </is>
      </c>
      <c r="I954" t="n">
        <v>126.29</v>
      </c>
      <c r="J954" t="n">
        <v>189.44</v>
      </c>
    </row>
    <row r="955">
      <c r="A955" t="n">
        <v>8395</v>
      </c>
      <c r="B955" t="inlineStr">
        <is>
          <t>Arcos</t>
        </is>
      </c>
      <c r="C955" s="551" t="n">
        <v>46054</v>
      </c>
      <c r="D955" t="inlineStr">
        <is>
          <t>01/2026</t>
        </is>
      </c>
      <c r="E955" t="inlineStr">
        <is>
          <t>ALCANTARA</t>
        </is>
      </c>
      <c r="F955" t="inlineStr">
        <is>
          <t>LITRO</t>
        </is>
      </c>
      <c r="G955" t="n">
        <v>5.46</v>
      </c>
      <c r="H955" t="inlineStr">
        <is>
          <t>BEBIDAS</t>
        </is>
      </c>
      <c r="I955" t="n">
        <v>126.29</v>
      </c>
      <c r="J955" t="n">
        <v>689.54</v>
      </c>
    </row>
    <row r="956">
      <c r="A956" t="n">
        <v>8879</v>
      </c>
      <c r="B956" t="inlineStr">
        <is>
          <t>Arcos</t>
        </is>
      </c>
      <c r="C956" s="551" t="n">
        <v>46082</v>
      </c>
      <c r="D956" t="inlineStr">
        <is>
          <t>02/2026</t>
        </is>
      </c>
      <c r="E956" t="inlineStr">
        <is>
          <t>ALCANTARA</t>
        </is>
      </c>
      <c r="F956" t="inlineStr">
        <is>
          <t>LITRO</t>
        </is>
      </c>
      <c r="G956" t="n">
        <v>13.05</v>
      </c>
      <c r="H956" t="inlineStr">
        <is>
          <t>BEBIDAS</t>
        </is>
      </c>
      <c r="I956" t="n">
        <v>126.29</v>
      </c>
      <c r="J956" t="n">
        <v>1648.08</v>
      </c>
    </row>
    <row r="957">
      <c r="A957" t="n">
        <v>9639</v>
      </c>
      <c r="B957" t="inlineStr">
        <is>
          <t>Arcos</t>
        </is>
      </c>
      <c r="C957" s="551" t="n">
        <v>46113</v>
      </c>
      <c r="D957" t="inlineStr">
        <is>
          <t>03/2026</t>
        </is>
      </c>
      <c r="E957" t="inlineStr">
        <is>
          <t>ALCANTARA</t>
        </is>
      </c>
      <c r="F957" t="inlineStr">
        <is>
          <t>LITRO</t>
        </is>
      </c>
      <c r="G957" t="n">
        <v>18.76</v>
      </c>
      <c r="H957" t="inlineStr">
        <is>
          <t>BEBIDAS</t>
        </is>
      </c>
      <c r="I957" t="n">
        <v>126.29</v>
      </c>
      <c r="J957" t="n">
        <v>2369.2</v>
      </c>
    </row>
    <row r="958">
      <c r="A958" t="n">
        <v>10172</v>
      </c>
      <c r="B958" t="inlineStr">
        <is>
          <t>Arcos</t>
        </is>
      </c>
      <c r="C958" s="551" t="n">
        <v>46143</v>
      </c>
      <c r="D958" t="inlineStr">
        <is>
          <t>04/2026</t>
        </is>
      </c>
      <c r="E958" t="inlineStr">
        <is>
          <t>ALCANTARA</t>
        </is>
      </c>
      <c r="F958" t="inlineStr">
        <is>
          <t>LITRO</t>
        </is>
      </c>
      <c r="G958" t="n">
        <v>9.720000000000001</v>
      </c>
      <c r="H958" t="inlineStr">
        <is>
          <t>BEBIDAS</t>
        </is>
      </c>
      <c r="I958" t="n">
        <v>126.29</v>
      </c>
      <c r="J958" t="n">
        <v>1227.54</v>
      </c>
    </row>
    <row r="959">
      <c r="A959" t="n">
        <v>10886</v>
      </c>
      <c r="B959" t="inlineStr">
        <is>
          <t>Arcos</t>
        </is>
      </c>
      <c r="C959" s="551" t="n">
        <v>46174</v>
      </c>
      <c r="D959" t="inlineStr">
        <is>
          <t>05/2026</t>
        </is>
      </c>
      <c r="E959" t="inlineStr">
        <is>
          <t>ALCANTARA</t>
        </is>
      </c>
      <c r="F959" t="inlineStr">
        <is>
          <t>LITRO</t>
        </is>
      </c>
      <c r="G959" t="n">
        <v>7.3</v>
      </c>
      <c r="H959" t="inlineStr">
        <is>
          <t>BEBIDAS</t>
        </is>
      </c>
      <c r="I959" t="n">
        <v>126.29</v>
      </c>
      <c r="J959" t="n">
        <v>921.92</v>
      </c>
    </row>
    <row r="960">
      <c r="A960" t="n">
        <v>3571</v>
      </c>
      <c r="B960" t="inlineStr">
        <is>
          <t>Arcos</t>
        </is>
      </c>
      <c r="C960" s="551" t="n">
        <v>45748</v>
      </c>
      <c r="D960" t="inlineStr">
        <is>
          <t>03/2025</t>
        </is>
      </c>
      <c r="E960" t="inlineStr">
        <is>
          <t>PERI</t>
        </is>
      </c>
      <c r="F960" t="inlineStr">
        <is>
          <t>LITRO</t>
        </is>
      </c>
      <c r="G960" t="n">
        <v>9.800000000000001</v>
      </c>
      <c r="H960" t="inlineStr">
        <is>
          <t>BEBIDAS</t>
        </is>
      </c>
      <c r="I960" t="n">
        <v>105.74</v>
      </c>
      <c r="J960" t="n">
        <v>1036.25</v>
      </c>
    </row>
    <row r="961">
      <c r="A961" t="n">
        <v>4115</v>
      </c>
      <c r="B961" t="inlineStr">
        <is>
          <t>Arcos</t>
        </is>
      </c>
      <c r="C961" s="551" t="n">
        <v>45778</v>
      </c>
      <c r="D961" t="inlineStr">
        <is>
          <t>04/2025</t>
        </is>
      </c>
      <c r="E961" t="inlineStr">
        <is>
          <t>PERI</t>
        </is>
      </c>
      <c r="F961" t="inlineStr">
        <is>
          <t>LITRO</t>
        </is>
      </c>
      <c r="G961" t="n">
        <v>5.84</v>
      </c>
      <c r="H961" t="inlineStr">
        <is>
          <t>BEBIDAS</t>
        </is>
      </c>
      <c r="I961" t="n">
        <v>105.74</v>
      </c>
      <c r="J961" t="n">
        <v>617.52</v>
      </c>
    </row>
    <row r="962">
      <c r="A962" t="n">
        <v>4745</v>
      </c>
      <c r="B962" t="inlineStr">
        <is>
          <t>Arcos</t>
        </is>
      </c>
      <c r="C962" s="551" t="n">
        <v>45809</v>
      </c>
      <c r="D962" t="inlineStr">
        <is>
          <t>05/2025</t>
        </is>
      </c>
      <c r="E962" t="inlineStr">
        <is>
          <t>PERI</t>
        </is>
      </c>
      <c r="F962" t="inlineStr">
        <is>
          <t>LITRO</t>
        </is>
      </c>
      <c r="G962" t="n">
        <v>5.75</v>
      </c>
      <c r="H962" t="inlineStr">
        <is>
          <t>BEBIDAS</t>
        </is>
      </c>
      <c r="I962" t="n">
        <v>105.74</v>
      </c>
      <c r="J962" t="n">
        <v>608.01</v>
      </c>
    </row>
    <row r="963">
      <c r="A963" t="n">
        <v>5130</v>
      </c>
      <c r="B963" t="inlineStr">
        <is>
          <t>Arcos</t>
        </is>
      </c>
      <c r="C963" s="551" t="n">
        <v>45839</v>
      </c>
      <c r="D963" t="inlineStr">
        <is>
          <t>06/2025</t>
        </is>
      </c>
      <c r="E963" t="inlineStr">
        <is>
          <t>PERI</t>
        </is>
      </c>
      <c r="F963" t="inlineStr">
        <is>
          <t>LITRO</t>
        </is>
      </c>
      <c r="G963" t="n">
        <v>5.62</v>
      </c>
      <c r="H963" t="inlineStr">
        <is>
          <t>BEBIDAS</t>
        </is>
      </c>
      <c r="I963" t="n">
        <v>105.74</v>
      </c>
      <c r="J963" t="n">
        <v>594.26</v>
      </c>
    </row>
    <row r="964">
      <c r="A964" t="n">
        <v>5870</v>
      </c>
      <c r="B964" t="inlineStr">
        <is>
          <t>Arcos</t>
        </is>
      </c>
      <c r="C964" s="551" t="n">
        <v>45870</v>
      </c>
      <c r="D964" t="inlineStr">
        <is>
          <t>07/2025</t>
        </is>
      </c>
      <c r="E964" t="inlineStr">
        <is>
          <t>PERI</t>
        </is>
      </c>
      <c r="F964" t="inlineStr">
        <is>
          <t>LITRO</t>
        </is>
      </c>
      <c r="G964" t="n">
        <v>2.09</v>
      </c>
      <c r="H964" t="inlineStr">
        <is>
          <t>BEBIDAS</t>
        </is>
      </c>
      <c r="I964" t="n">
        <v>105.74</v>
      </c>
      <c r="J964" t="n">
        <v>221</v>
      </c>
    </row>
    <row r="965">
      <c r="A965" t="n">
        <v>6575</v>
      </c>
      <c r="B965" t="inlineStr">
        <is>
          <t>Arcos</t>
        </is>
      </c>
      <c r="C965" s="551" t="n">
        <v>45901</v>
      </c>
      <c r="D965" t="inlineStr">
        <is>
          <t>08/2025</t>
        </is>
      </c>
      <c r="E965" t="inlineStr">
        <is>
          <t>PERI</t>
        </is>
      </c>
      <c r="F965" t="inlineStr">
        <is>
          <t>LITRO</t>
        </is>
      </c>
      <c r="G965" t="n">
        <v>13.51</v>
      </c>
      <c r="H965" t="inlineStr">
        <is>
          <t>BEBIDAS</t>
        </is>
      </c>
      <c r="I965" t="n">
        <v>105.74</v>
      </c>
      <c r="J965" t="n">
        <v>1428.55</v>
      </c>
    </row>
    <row r="966">
      <c r="A966" t="n">
        <v>7109</v>
      </c>
      <c r="B966" t="inlineStr">
        <is>
          <t>Arcos</t>
        </is>
      </c>
      <c r="C966" s="551" t="n">
        <v>45931</v>
      </c>
      <c r="D966" t="inlineStr">
        <is>
          <t>09/2025</t>
        </is>
      </c>
      <c r="E966" t="inlineStr">
        <is>
          <t>PERI</t>
        </is>
      </c>
      <c r="F966" t="inlineStr">
        <is>
          <t>LITRO</t>
        </is>
      </c>
      <c r="G966" t="n">
        <v>9.970000000000001</v>
      </c>
      <c r="H966" t="inlineStr">
        <is>
          <t>BEBIDAS</t>
        </is>
      </c>
      <c r="I966" t="n">
        <v>105.74</v>
      </c>
      <c r="J966" t="n">
        <v>1054.23</v>
      </c>
    </row>
    <row r="967">
      <c r="A967" t="n">
        <v>7561</v>
      </c>
      <c r="B967" t="inlineStr">
        <is>
          <t>Arcos</t>
        </is>
      </c>
      <c r="C967" s="551" t="n">
        <v>45962</v>
      </c>
      <c r="D967" t="inlineStr">
        <is>
          <t>10/2025</t>
        </is>
      </c>
      <c r="E967" t="inlineStr">
        <is>
          <t>PERI</t>
        </is>
      </c>
      <c r="F967" t="inlineStr">
        <is>
          <t>LITRO</t>
        </is>
      </c>
      <c r="G967" t="n">
        <v>7.35</v>
      </c>
      <c r="H967" t="inlineStr">
        <is>
          <t>BEBIDAS</t>
        </is>
      </c>
      <c r="I967" t="n">
        <v>105.74</v>
      </c>
      <c r="J967" t="n">
        <v>777.1900000000001</v>
      </c>
    </row>
    <row r="968">
      <c r="A968" t="n">
        <v>7811</v>
      </c>
      <c r="B968" t="inlineStr">
        <is>
          <t>Arcos</t>
        </is>
      </c>
      <c r="C968" s="551" t="n">
        <v>45992</v>
      </c>
      <c r="D968" t="inlineStr">
        <is>
          <t>11/2025</t>
        </is>
      </c>
      <c r="E968" t="inlineStr">
        <is>
          <t>PERI</t>
        </is>
      </c>
      <c r="F968" t="inlineStr">
        <is>
          <t>LITRO</t>
        </is>
      </c>
      <c r="G968" t="n">
        <v>9.970000000000001</v>
      </c>
      <c r="H968" t="inlineStr">
        <is>
          <t>BEBIDAS</t>
        </is>
      </c>
      <c r="I968" t="n">
        <v>105.74</v>
      </c>
      <c r="J968" t="n">
        <v>1054.23</v>
      </c>
    </row>
    <row r="969">
      <c r="A969" t="n">
        <v>7912</v>
      </c>
      <c r="B969" t="inlineStr">
        <is>
          <t>Arcos</t>
        </is>
      </c>
      <c r="C969" s="551" t="n">
        <v>46023</v>
      </c>
      <c r="D969" t="inlineStr">
        <is>
          <t>12/2025</t>
        </is>
      </c>
      <c r="E969" t="inlineStr">
        <is>
          <t>PERI</t>
        </is>
      </c>
      <c r="F969" t="inlineStr">
        <is>
          <t>LITRO</t>
        </is>
      </c>
      <c r="G969" t="n">
        <v>7.85</v>
      </c>
      <c r="H969" t="inlineStr">
        <is>
          <t>BEBIDAS</t>
        </is>
      </c>
      <c r="I969" t="n">
        <v>105.74</v>
      </c>
      <c r="J969" t="n">
        <v>830.0599999999999</v>
      </c>
    </row>
    <row r="970">
      <c r="A970" t="n">
        <v>8407</v>
      </c>
      <c r="B970" t="inlineStr">
        <is>
          <t>Arcos</t>
        </is>
      </c>
      <c r="C970" s="551" t="n">
        <v>46054</v>
      </c>
      <c r="D970" t="inlineStr">
        <is>
          <t>01/2026</t>
        </is>
      </c>
      <c r="E970" t="inlineStr">
        <is>
          <t>PERI</t>
        </is>
      </c>
      <c r="F970" t="inlineStr">
        <is>
          <t>LITRO</t>
        </is>
      </c>
      <c r="G970" t="n">
        <v>0.84</v>
      </c>
      <c r="H970" t="inlineStr">
        <is>
          <t>BEBIDAS</t>
        </is>
      </c>
      <c r="I970" t="n">
        <v>105.74</v>
      </c>
      <c r="J970" t="n">
        <v>88.81999999999999</v>
      </c>
    </row>
    <row r="971">
      <c r="A971" t="n">
        <v>10185</v>
      </c>
      <c r="B971" t="inlineStr">
        <is>
          <t>Arcos</t>
        </is>
      </c>
      <c r="C971" s="551" t="n">
        <v>46143</v>
      </c>
      <c r="D971" t="inlineStr">
        <is>
          <t>04/2026</t>
        </is>
      </c>
      <c r="E971" t="inlineStr">
        <is>
          <t>PERI</t>
        </is>
      </c>
      <c r="F971" t="inlineStr">
        <is>
          <t>LITRO</t>
        </is>
      </c>
      <c r="G971" t="n">
        <v>7.8</v>
      </c>
      <c r="H971" t="inlineStr">
        <is>
          <t>BEBIDAS</t>
        </is>
      </c>
      <c r="I971" t="n">
        <v>105.74</v>
      </c>
      <c r="J971" t="n">
        <v>824.77</v>
      </c>
    </row>
    <row r="972">
      <c r="A972" t="n">
        <v>10903</v>
      </c>
      <c r="B972" t="inlineStr">
        <is>
          <t>Arcos</t>
        </is>
      </c>
      <c r="C972" s="551" t="n">
        <v>46174</v>
      </c>
      <c r="D972" t="inlineStr">
        <is>
          <t>05/2026</t>
        </is>
      </c>
      <c r="E972" t="inlineStr">
        <is>
          <t>PERI</t>
        </is>
      </c>
      <c r="F972" t="inlineStr">
        <is>
          <t>LITRO</t>
        </is>
      </c>
      <c r="G972" t="n">
        <v>8.6</v>
      </c>
      <c r="H972" t="inlineStr">
        <is>
          <t>BEBIDAS</t>
        </is>
      </c>
      <c r="I972" t="n">
        <v>105.74</v>
      </c>
      <c r="J972" t="n">
        <v>909.36</v>
      </c>
    </row>
    <row r="973">
      <c r="A973" t="n">
        <v>3572</v>
      </c>
      <c r="B973" t="inlineStr">
        <is>
          <t>Arcos</t>
        </is>
      </c>
      <c r="C973" s="551" t="n">
        <v>45748</v>
      </c>
      <c r="D973" t="inlineStr">
        <is>
          <t>03/2025</t>
        </is>
      </c>
      <c r="E973" t="inlineStr">
        <is>
          <t>PRA ONTEM</t>
        </is>
      </c>
      <c r="F973" t="inlineStr">
        <is>
          <t>LITRO</t>
        </is>
      </c>
      <c r="G973" t="n">
        <v>8.25</v>
      </c>
      <c r="H973" t="inlineStr">
        <is>
          <t>BEBIDAS</t>
        </is>
      </c>
      <c r="I973" t="n">
        <v>147.08</v>
      </c>
      <c r="J973" t="n">
        <v>1213.41</v>
      </c>
    </row>
    <row r="974">
      <c r="A974" t="n">
        <v>4117</v>
      </c>
      <c r="B974" t="inlineStr">
        <is>
          <t>Arcos</t>
        </is>
      </c>
      <c r="C974" s="551" t="n">
        <v>45778</v>
      </c>
      <c r="D974" t="inlineStr">
        <is>
          <t>04/2025</t>
        </is>
      </c>
      <c r="E974" t="inlineStr">
        <is>
          <t>PRA ONTEM</t>
        </is>
      </c>
      <c r="F974" t="inlineStr">
        <is>
          <t>LITRO</t>
        </is>
      </c>
      <c r="G974" t="n">
        <v>25.01</v>
      </c>
      <c r="H974" t="inlineStr">
        <is>
          <t>BEBIDAS</t>
        </is>
      </c>
      <c r="I974" t="n">
        <v>147.08</v>
      </c>
      <c r="J974" t="n">
        <v>3678.47</v>
      </c>
    </row>
    <row r="975">
      <c r="A975" t="n">
        <v>4747</v>
      </c>
      <c r="B975" t="inlineStr">
        <is>
          <t>Arcos</t>
        </is>
      </c>
      <c r="C975" s="551" t="n">
        <v>45809</v>
      </c>
      <c r="D975" t="inlineStr">
        <is>
          <t>05/2025</t>
        </is>
      </c>
      <c r="E975" t="inlineStr">
        <is>
          <t>PRA ONTEM</t>
        </is>
      </c>
      <c r="F975" t="inlineStr">
        <is>
          <t>LITRO</t>
        </is>
      </c>
      <c r="G975" t="n">
        <v>8.699999999999999</v>
      </c>
      <c r="H975" t="inlineStr">
        <is>
          <t>BEBIDAS</t>
        </is>
      </c>
      <c r="I975" t="n">
        <v>147.08</v>
      </c>
      <c r="J975" t="n">
        <v>1279.6</v>
      </c>
    </row>
    <row r="976">
      <c r="A976" t="n">
        <v>5132</v>
      </c>
      <c r="B976" t="inlineStr">
        <is>
          <t>Arcos</t>
        </is>
      </c>
      <c r="C976" s="551" t="n">
        <v>45839</v>
      </c>
      <c r="D976" t="inlineStr">
        <is>
          <t>06/2025</t>
        </is>
      </c>
      <c r="E976" t="inlineStr">
        <is>
          <t>PRA ONTEM</t>
        </is>
      </c>
      <c r="F976" t="inlineStr">
        <is>
          <t>LITRO</t>
        </is>
      </c>
      <c r="G976" t="n">
        <v>14.4</v>
      </c>
      <c r="H976" t="inlineStr">
        <is>
          <t>BEBIDAS</t>
        </is>
      </c>
      <c r="I976" t="n">
        <v>147.08</v>
      </c>
      <c r="J976" t="n">
        <v>2117.95</v>
      </c>
    </row>
    <row r="977">
      <c r="A977" t="n">
        <v>5872</v>
      </c>
      <c r="B977" t="inlineStr">
        <is>
          <t>Arcos</t>
        </is>
      </c>
      <c r="C977" s="551" t="n">
        <v>45870</v>
      </c>
      <c r="D977" t="inlineStr">
        <is>
          <t>07/2025</t>
        </is>
      </c>
      <c r="E977" t="inlineStr">
        <is>
          <t>PRA ONTEM</t>
        </is>
      </c>
      <c r="F977" t="inlineStr">
        <is>
          <t>LITRO</t>
        </is>
      </c>
      <c r="G977" t="n">
        <v>25.1</v>
      </c>
      <c r="H977" t="inlineStr">
        <is>
          <t>BEBIDAS</t>
        </is>
      </c>
      <c r="I977" t="n">
        <v>147.08</v>
      </c>
      <c r="J977" t="n">
        <v>3691.71</v>
      </c>
    </row>
    <row r="978">
      <c r="A978" t="n">
        <v>6577</v>
      </c>
      <c r="B978" t="inlineStr">
        <is>
          <t>Arcos</t>
        </is>
      </c>
      <c r="C978" s="551" t="n">
        <v>45901</v>
      </c>
      <c r="D978" t="inlineStr">
        <is>
          <t>08/2025</t>
        </is>
      </c>
      <c r="E978" t="inlineStr">
        <is>
          <t>PRA ONTEM</t>
        </is>
      </c>
      <c r="F978" t="inlineStr">
        <is>
          <t>LITRO</t>
        </is>
      </c>
      <c r="G978" t="n">
        <v>29.73</v>
      </c>
      <c r="H978" t="inlineStr">
        <is>
          <t>BEBIDAS</t>
        </is>
      </c>
      <c r="I978" t="n">
        <v>147.08</v>
      </c>
      <c r="J978" t="n">
        <v>4372.69</v>
      </c>
    </row>
    <row r="979">
      <c r="A979" t="n">
        <v>7111</v>
      </c>
      <c r="B979" t="inlineStr">
        <is>
          <t>Arcos</t>
        </is>
      </c>
      <c r="C979" s="551" t="n">
        <v>45931</v>
      </c>
      <c r="D979" t="inlineStr">
        <is>
          <t>09/2025</t>
        </is>
      </c>
      <c r="E979" t="inlineStr">
        <is>
          <t>PRA ONTEM</t>
        </is>
      </c>
      <c r="F979" t="inlineStr">
        <is>
          <t>LITRO</t>
        </is>
      </c>
      <c r="G979" t="n">
        <v>17.32</v>
      </c>
      <c r="H979" t="inlineStr">
        <is>
          <t>BEBIDAS</t>
        </is>
      </c>
      <c r="I979" t="n">
        <v>147.08</v>
      </c>
      <c r="J979" t="n">
        <v>2547.43</v>
      </c>
    </row>
    <row r="980">
      <c r="A980" t="n">
        <v>7563</v>
      </c>
      <c r="B980" t="inlineStr">
        <is>
          <t>Arcos</t>
        </is>
      </c>
      <c r="C980" s="551" t="n">
        <v>45962</v>
      </c>
      <c r="D980" t="inlineStr">
        <is>
          <t>10/2025</t>
        </is>
      </c>
      <c r="E980" t="inlineStr">
        <is>
          <t>PRA ONTEM</t>
        </is>
      </c>
      <c r="F980" t="inlineStr">
        <is>
          <t>LITRO</t>
        </is>
      </c>
      <c r="G980" t="n">
        <v>10.78</v>
      </c>
      <c r="H980" t="inlineStr">
        <is>
          <t>BEBIDAS</t>
        </is>
      </c>
      <c r="I980" t="n">
        <v>147.08</v>
      </c>
      <c r="J980" t="n">
        <v>1585.52</v>
      </c>
    </row>
    <row r="981">
      <c r="A981" t="n">
        <v>7813</v>
      </c>
      <c r="B981" t="inlineStr">
        <is>
          <t>Arcos</t>
        </is>
      </c>
      <c r="C981" s="551" t="n">
        <v>45992</v>
      </c>
      <c r="D981" t="inlineStr">
        <is>
          <t>11/2025</t>
        </is>
      </c>
      <c r="E981" t="inlineStr">
        <is>
          <t>PRA ONTEM</t>
        </is>
      </c>
      <c r="F981" t="inlineStr">
        <is>
          <t>LITRO</t>
        </is>
      </c>
      <c r="G981" t="n">
        <v>17.32</v>
      </c>
      <c r="H981" t="inlineStr">
        <is>
          <t>BEBIDAS</t>
        </is>
      </c>
      <c r="I981" t="n">
        <v>147.08</v>
      </c>
      <c r="J981" t="n">
        <v>2547.43</v>
      </c>
    </row>
    <row r="982">
      <c r="A982" t="n">
        <v>7914</v>
      </c>
      <c r="B982" t="inlineStr">
        <is>
          <t>Arcos</t>
        </is>
      </c>
      <c r="C982" s="551" t="n">
        <v>46023</v>
      </c>
      <c r="D982" t="inlineStr">
        <is>
          <t>12/2025</t>
        </is>
      </c>
      <c r="E982" t="inlineStr">
        <is>
          <t>PRA ONTEM</t>
        </is>
      </c>
      <c r="F982" t="inlineStr">
        <is>
          <t>LITRO</t>
        </is>
      </c>
      <c r="G982" t="n">
        <v>11.6</v>
      </c>
      <c r="H982" t="inlineStr">
        <is>
          <t>BEBIDAS</t>
        </is>
      </c>
      <c r="I982" t="n">
        <v>147.08</v>
      </c>
      <c r="J982" t="n">
        <v>1706.13</v>
      </c>
    </row>
    <row r="983">
      <c r="A983" t="n">
        <v>8409</v>
      </c>
      <c r="B983" t="inlineStr">
        <is>
          <t>Arcos</t>
        </is>
      </c>
      <c r="C983" s="551" t="n">
        <v>46054</v>
      </c>
      <c r="D983" t="inlineStr">
        <is>
          <t>01/2026</t>
        </is>
      </c>
      <c r="E983" t="inlineStr">
        <is>
          <t>PRA ONTEM</t>
        </is>
      </c>
      <c r="F983" t="inlineStr">
        <is>
          <t>LITRO</t>
        </is>
      </c>
      <c r="G983" t="n">
        <v>8.279999999999999</v>
      </c>
      <c r="H983" t="inlineStr">
        <is>
          <t>BEBIDAS</t>
        </is>
      </c>
      <c r="I983" t="n">
        <v>147.08</v>
      </c>
      <c r="J983" t="n">
        <v>1217.82</v>
      </c>
    </row>
    <row r="984">
      <c r="A984" t="n">
        <v>8891</v>
      </c>
      <c r="B984" t="inlineStr">
        <is>
          <t>Arcos</t>
        </is>
      </c>
      <c r="C984" s="551" t="n">
        <v>46082</v>
      </c>
      <c r="D984" t="inlineStr">
        <is>
          <t>02/2026</t>
        </is>
      </c>
      <c r="E984" t="inlineStr">
        <is>
          <t>PRA ONTEM</t>
        </is>
      </c>
      <c r="F984" t="inlineStr">
        <is>
          <t>LITRO</t>
        </is>
      </c>
      <c r="G984" t="n">
        <v>1.07</v>
      </c>
      <c r="H984" t="inlineStr">
        <is>
          <t>BEBIDAS</t>
        </is>
      </c>
      <c r="I984" t="n">
        <v>147.08</v>
      </c>
      <c r="J984" t="n">
        <v>157.38</v>
      </c>
    </row>
    <row r="985">
      <c r="A985" t="n">
        <v>9650</v>
      </c>
      <c r="B985" t="inlineStr">
        <is>
          <t>Arcos</t>
        </is>
      </c>
      <c r="C985" s="551" t="n">
        <v>46113</v>
      </c>
      <c r="D985" t="inlineStr">
        <is>
          <t>03/2026</t>
        </is>
      </c>
      <c r="E985" t="inlineStr">
        <is>
          <t>PRA ONTEM</t>
        </is>
      </c>
      <c r="F985" t="inlineStr">
        <is>
          <t>LITRO</t>
        </is>
      </c>
      <c r="G985" t="n">
        <v>7.6</v>
      </c>
      <c r="H985" t="inlineStr">
        <is>
          <t>BEBIDAS</t>
        </is>
      </c>
      <c r="I985" t="n">
        <v>147.08</v>
      </c>
      <c r="J985" t="n">
        <v>1117.81</v>
      </c>
    </row>
    <row r="986">
      <c r="A986" t="n">
        <v>3573</v>
      </c>
      <c r="B986" t="inlineStr">
        <is>
          <t>Arcos</t>
        </is>
      </c>
      <c r="C986" s="551" t="n">
        <v>45748</v>
      </c>
      <c r="D986" t="inlineStr">
        <is>
          <t>03/2025</t>
        </is>
      </c>
      <c r="E986" t="inlineStr">
        <is>
          <t>KATHERINE</t>
        </is>
      </c>
      <c r="F986" t="inlineStr">
        <is>
          <t>LITRO</t>
        </is>
      </c>
      <c r="G986" t="n">
        <v>12</v>
      </c>
      <c r="H986" t="inlineStr">
        <is>
          <t>BEBIDAS</t>
        </is>
      </c>
      <c r="I986" t="n">
        <v>119.48</v>
      </c>
      <c r="J986" t="n">
        <v>1433.76</v>
      </c>
    </row>
    <row r="987">
      <c r="A987" t="n">
        <v>4108</v>
      </c>
      <c r="B987" t="inlineStr">
        <is>
          <t>Arcos</t>
        </is>
      </c>
      <c r="C987" s="551" t="n">
        <v>45778</v>
      </c>
      <c r="D987" t="inlineStr">
        <is>
          <t>04/2025</t>
        </is>
      </c>
      <c r="E987" t="inlineStr">
        <is>
          <t>KATHERINE</t>
        </is>
      </c>
      <c r="F987" t="inlineStr">
        <is>
          <t>LITRO</t>
        </is>
      </c>
      <c r="G987" t="n">
        <v>9.359999999999999</v>
      </c>
      <c r="H987" t="inlineStr">
        <is>
          <t>BEBIDAS</t>
        </is>
      </c>
      <c r="I987" t="n">
        <v>119.48</v>
      </c>
      <c r="J987" t="n">
        <v>1118.33</v>
      </c>
    </row>
    <row r="988">
      <c r="A988" t="n">
        <v>4739</v>
      </c>
      <c r="B988" t="inlineStr">
        <is>
          <t>Arcos</t>
        </is>
      </c>
      <c r="C988" s="551" t="n">
        <v>45809</v>
      </c>
      <c r="D988" t="inlineStr">
        <is>
          <t>05/2025</t>
        </is>
      </c>
      <c r="E988" t="inlineStr">
        <is>
          <t>KATHERINE</t>
        </is>
      </c>
      <c r="F988" t="inlineStr">
        <is>
          <t>LITRO</t>
        </is>
      </c>
      <c r="G988" t="n">
        <v>3.49</v>
      </c>
      <c r="H988" t="inlineStr">
        <is>
          <t>BEBIDAS</t>
        </is>
      </c>
      <c r="I988" t="n">
        <v>119.48</v>
      </c>
      <c r="J988" t="n">
        <v>416.99</v>
      </c>
    </row>
    <row r="989">
      <c r="A989" t="n">
        <v>5124</v>
      </c>
      <c r="B989" t="inlineStr">
        <is>
          <t>Arcos</t>
        </is>
      </c>
      <c r="C989" s="551" t="n">
        <v>45839</v>
      </c>
      <c r="D989" t="inlineStr">
        <is>
          <t>06/2025</t>
        </is>
      </c>
      <c r="E989" t="inlineStr">
        <is>
          <t>KATHERINE</t>
        </is>
      </c>
      <c r="F989" t="inlineStr">
        <is>
          <t>LITRO</t>
        </is>
      </c>
      <c r="G989" t="n">
        <v>1.42</v>
      </c>
      <c r="H989" t="inlineStr">
        <is>
          <t>BEBIDAS</t>
        </is>
      </c>
      <c r="I989" t="n">
        <v>119.48</v>
      </c>
      <c r="J989" t="n">
        <v>169.66</v>
      </c>
    </row>
    <row r="990">
      <c r="A990" t="n">
        <v>5865</v>
      </c>
      <c r="B990" t="inlineStr">
        <is>
          <t>Arcos</t>
        </is>
      </c>
      <c r="C990" s="551" t="n">
        <v>45870</v>
      </c>
      <c r="D990" t="inlineStr">
        <is>
          <t>07/2025</t>
        </is>
      </c>
      <c r="E990" t="inlineStr">
        <is>
          <t>KATHERINE</t>
        </is>
      </c>
      <c r="F990" t="inlineStr">
        <is>
          <t>LITRO</t>
        </is>
      </c>
      <c r="G990" t="n">
        <v>0.5</v>
      </c>
      <c r="H990" t="inlineStr">
        <is>
          <t>BEBIDAS</t>
        </is>
      </c>
      <c r="I990" t="n">
        <v>119.48</v>
      </c>
      <c r="J990" t="n">
        <v>59.74</v>
      </c>
    </row>
    <row r="991">
      <c r="A991" t="n">
        <v>6569</v>
      </c>
      <c r="B991" t="inlineStr">
        <is>
          <t>Arcos</t>
        </is>
      </c>
      <c r="C991" s="551" t="n">
        <v>45901</v>
      </c>
      <c r="D991" t="inlineStr">
        <is>
          <t>08/2025</t>
        </is>
      </c>
      <c r="E991" t="inlineStr">
        <is>
          <t>KATHERINE</t>
        </is>
      </c>
      <c r="F991" t="inlineStr">
        <is>
          <t>LITRO</t>
        </is>
      </c>
      <c r="G991" t="n">
        <v>4.51</v>
      </c>
      <c r="H991" t="inlineStr">
        <is>
          <t>BEBIDAS</t>
        </is>
      </c>
      <c r="I991" t="n">
        <v>119.48</v>
      </c>
      <c r="J991" t="n">
        <v>538.85</v>
      </c>
    </row>
    <row r="992">
      <c r="A992" t="n">
        <v>7103</v>
      </c>
      <c r="B992" t="inlineStr">
        <is>
          <t>Arcos</t>
        </is>
      </c>
      <c r="C992" s="551" t="n">
        <v>45931</v>
      </c>
      <c r="D992" t="inlineStr">
        <is>
          <t>09/2025</t>
        </is>
      </c>
      <c r="E992" t="inlineStr">
        <is>
          <t>KATHERINE</t>
        </is>
      </c>
      <c r="F992" t="inlineStr">
        <is>
          <t>LITRO</t>
        </is>
      </c>
      <c r="G992" t="n">
        <v>7.71</v>
      </c>
      <c r="H992" t="inlineStr">
        <is>
          <t>BEBIDAS</t>
        </is>
      </c>
      <c r="I992" t="n">
        <v>119.48</v>
      </c>
      <c r="J992" t="n">
        <v>921.1900000000001</v>
      </c>
    </row>
    <row r="993">
      <c r="A993" t="n">
        <v>7556</v>
      </c>
      <c r="B993" t="inlineStr">
        <is>
          <t>Arcos</t>
        </is>
      </c>
      <c r="C993" s="551" t="n">
        <v>45962</v>
      </c>
      <c r="D993" t="inlineStr">
        <is>
          <t>10/2025</t>
        </is>
      </c>
      <c r="E993" t="inlineStr">
        <is>
          <t>KATHERINE</t>
        </is>
      </c>
      <c r="F993" t="inlineStr">
        <is>
          <t>LITRO</t>
        </is>
      </c>
      <c r="G993" t="n">
        <v>4.57</v>
      </c>
      <c r="H993" t="inlineStr">
        <is>
          <t>BEBIDAS</t>
        </is>
      </c>
      <c r="I993" t="n">
        <v>119.48</v>
      </c>
      <c r="J993" t="n">
        <v>546.02</v>
      </c>
    </row>
    <row r="994">
      <c r="A994" t="n">
        <v>7806</v>
      </c>
      <c r="B994" t="inlineStr">
        <is>
          <t>Arcos</t>
        </is>
      </c>
      <c r="C994" s="551" t="n">
        <v>45992</v>
      </c>
      <c r="D994" t="inlineStr">
        <is>
          <t>11/2025</t>
        </is>
      </c>
      <c r="E994" t="inlineStr">
        <is>
          <t>KATHERINE</t>
        </is>
      </c>
      <c r="F994" t="inlineStr">
        <is>
          <t>LITRO</t>
        </is>
      </c>
      <c r="G994" t="n">
        <v>7.71</v>
      </c>
      <c r="H994" t="inlineStr">
        <is>
          <t>BEBIDAS</t>
        </is>
      </c>
      <c r="I994" t="n">
        <v>119.48</v>
      </c>
      <c r="J994" t="n">
        <v>921.1900000000001</v>
      </c>
    </row>
    <row r="995">
      <c r="A995" t="n">
        <v>7906</v>
      </c>
      <c r="B995" t="inlineStr">
        <is>
          <t>Arcos</t>
        </is>
      </c>
      <c r="C995" s="551" t="n">
        <v>46023</v>
      </c>
      <c r="D995" t="inlineStr">
        <is>
          <t>12/2025</t>
        </is>
      </c>
      <c r="E995" t="inlineStr">
        <is>
          <t>KATHERINE</t>
        </is>
      </c>
      <c r="F995" t="inlineStr">
        <is>
          <t>LITRO</t>
        </is>
      </c>
      <c r="G995" t="n">
        <v>6.66</v>
      </c>
      <c r="H995" t="inlineStr">
        <is>
          <t>BEBIDAS</t>
        </is>
      </c>
      <c r="I995" t="n">
        <v>119.48</v>
      </c>
      <c r="J995" t="n">
        <v>795.74</v>
      </c>
    </row>
    <row r="996">
      <c r="A996" t="n">
        <v>8401</v>
      </c>
      <c r="B996" t="inlineStr">
        <is>
          <t>Arcos</t>
        </is>
      </c>
      <c r="C996" s="551" t="n">
        <v>46054</v>
      </c>
      <c r="D996" t="inlineStr">
        <is>
          <t>01/2026</t>
        </is>
      </c>
      <c r="E996" t="inlineStr">
        <is>
          <t>KATHERINE</t>
        </is>
      </c>
      <c r="F996" t="inlineStr">
        <is>
          <t>LITRO</t>
        </is>
      </c>
      <c r="G996" t="n">
        <v>0.48</v>
      </c>
      <c r="H996" t="inlineStr">
        <is>
          <t>BEBIDAS</t>
        </is>
      </c>
      <c r="I996" t="n">
        <v>119.48</v>
      </c>
      <c r="J996" t="n">
        <v>57.35</v>
      </c>
    </row>
    <row r="997">
      <c r="A997" t="n">
        <v>8884</v>
      </c>
      <c r="B997" t="inlineStr">
        <is>
          <t>Arcos</t>
        </is>
      </c>
      <c r="C997" s="551" t="n">
        <v>46082</v>
      </c>
      <c r="D997" t="inlineStr">
        <is>
          <t>02/2026</t>
        </is>
      </c>
      <c r="E997" t="inlineStr">
        <is>
          <t>KATHERINE</t>
        </is>
      </c>
      <c r="F997" t="inlineStr">
        <is>
          <t>LITRO</t>
        </is>
      </c>
      <c r="G997" t="n">
        <v>1.63</v>
      </c>
      <c r="H997" t="inlineStr">
        <is>
          <t>BEBIDAS</t>
        </is>
      </c>
      <c r="I997" t="n">
        <v>119.48</v>
      </c>
      <c r="J997" t="n">
        <v>194.75</v>
      </c>
    </row>
    <row r="998">
      <c r="A998" t="n">
        <v>9643</v>
      </c>
      <c r="B998" t="inlineStr">
        <is>
          <t>Arcos</t>
        </is>
      </c>
      <c r="C998" s="551" t="n">
        <v>46113</v>
      </c>
      <c r="D998" t="inlineStr">
        <is>
          <t>03/2026</t>
        </is>
      </c>
      <c r="E998" t="inlineStr">
        <is>
          <t>KATHERINE</t>
        </is>
      </c>
      <c r="F998" t="inlineStr">
        <is>
          <t>LITRO</t>
        </is>
      </c>
      <c r="G998" t="n">
        <v>6.4</v>
      </c>
      <c r="H998" t="inlineStr">
        <is>
          <t>BEBIDAS</t>
        </is>
      </c>
      <c r="I998" t="n">
        <v>119.48</v>
      </c>
      <c r="J998" t="n">
        <v>764.67</v>
      </c>
    </row>
    <row r="999">
      <c r="A999" t="n">
        <v>10179</v>
      </c>
      <c r="B999" t="inlineStr">
        <is>
          <t>Arcos</t>
        </is>
      </c>
      <c r="C999" s="551" t="n">
        <v>46143</v>
      </c>
      <c r="D999" t="inlineStr">
        <is>
          <t>04/2026</t>
        </is>
      </c>
      <c r="E999" t="inlineStr">
        <is>
          <t>KATHERINE</t>
        </is>
      </c>
      <c r="F999" t="inlineStr">
        <is>
          <t>LITRO</t>
        </is>
      </c>
      <c r="G999" t="n">
        <v>4.84</v>
      </c>
      <c r="H999" t="inlineStr">
        <is>
          <t>BEBIDAS</t>
        </is>
      </c>
      <c r="I999" t="n">
        <v>119.48</v>
      </c>
      <c r="J999" t="n">
        <v>578.28</v>
      </c>
    </row>
    <row r="1000">
      <c r="A1000" t="n">
        <v>10896</v>
      </c>
      <c r="B1000" t="inlineStr">
        <is>
          <t>Arcos</t>
        </is>
      </c>
      <c r="C1000" s="551" t="n">
        <v>46174</v>
      </c>
      <c r="D1000" t="inlineStr">
        <is>
          <t>05/2026</t>
        </is>
      </c>
      <c r="E1000" t="inlineStr">
        <is>
          <t>KATHERINE</t>
        </is>
      </c>
      <c r="F1000" t="inlineStr">
        <is>
          <t>LITRO</t>
        </is>
      </c>
      <c r="G1000" t="n">
        <v>2.2</v>
      </c>
      <c r="H1000" t="inlineStr">
        <is>
          <t>BEBIDAS</t>
        </is>
      </c>
      <c r="I1000" t="n">
        <v>119.48</v>
      </c>
      <c r="J1000" t="n">
        <v>262.86</v>
      </c>
    </row>
    <row r="1001">
      <c r="A1001" t="n">
        <v>3574</v>
      </c>
      <c r="B1001" t="inlineStr">
        <is>
          <t>Arcos</t>
        </is>
      </c>
      <c r="C1001" s="551" t="n">
        <v>45748</v>
      </c>
      <c r="D1001" t="inlineStr">
        <is>
          <t>03/2025</t>
        </is>
      </c>
      <c r="E1001" t="inlineStr">
        <is>
          <t>PAULICEIA</t>
        </is>
      </c>
      <c r="F1001" t="inlineStr">
        <is>
          <t>LITRO</t>
        </is>
      </c>
      <c r="G1001" t="n">
        <v>15.3</v>
      </c>
      <c r="H1001" t="inlineStr">
        <is>
          <t>BEBIDAS</t>
        </is>
      </c>
      <c r="I1001" t="n">
        <v>31.65</v>
      </c>
      <c r="J1001" t="n">
        <v>484.25</v>
      </c>
    </row>
    <row r="1002">
      <c r="A1002" t="n">
        <v>4113</v>
      </c>
      <c r="B1002" t="inlineStr">
        <is>
          <t>Arcos</t>
        </is>
      </c>
      <c r="C1002" s="551" t="n">
        <v>45778</v>
      </c>
      <c r="D1002" t="inlineStr">
        <is>
          <t>04/2025</t>
        </is>
      </c>
      <c r="E1002" t="inlineStr">
        <is>
          <t>PAULICEIA</t>
        </is>
      </c>
      <c r="F1002" t="inlineStr">
        <is>
          <t>LITRO</t>
        </is>
      </c>
      <c r="G1002" t="n">
        <v>22.69</v>
      </c>
      <c r="H1002" t="inlineStr">
        <is>
          <t>BEBIDAS</t>
        </is>
      </c>
      <c r="I1002" t="n">
        <v>31.65</v>
      </c>
      <c r="J1002" t="n">
        <v>718.14</v>
      </c>
    </row>
    <row r="1003">
      <c r="A1003" t="n">
        <v>4743</v>
      </c>
      <c r="B1003" t="inlineStr">
        <is>
          <t>Arcos</t>
        </is>
      </c>
      <c r="C1003" s="551" t="n">
        <v>45809</v>
      </c>
      <c r="D1003" t="inlineStr">
        <is>
          <t>05/2025</t>
        </is>
      </c>
      <c r="E1003" t="inlineStr">
        <is>
          <t>PAULICEIA</t>
        </is>
      </c>
      <c r="F1003" t="inlineStr">
        <is>
          <t>LITRO</t>
        </is>
      </c>
      <c r="G1003" t="n">
        <v>20.64</v>
      </c>
      <c r="H1003" t="inlineStr">
        <is>
          <t>BEBIDAS</t>
        </is>
      </c>
      <c r="I1003" t="n">
        <v>31.65</v>
      </c>
      <c r="J1003" t="n">
        <v>653.26</v>
      </c>
    </row>
    <row r="1004">
      <c r="A1004" t="n">
        <v>5128</v>
      </c>
      <c r="B1004" t="inlineStr">
        <is>
          <t>Arcos</t>
        </is>
      </c>
      <c r="C1004" s="551" t="n">
        <v>45839</v>
      </c>
      <c r="D1004" t="inlineStr">
        <is>
          <t>06/2025</t>
        </is>
      </c>
      <c r="E1004" t="inlineStr">
        <is>
          <t>PAULICEIA</t>
        </is>
      </c>
      <c r="F1004" t="inlineStr">
        <is>
          <t>LITRO</t>
        </is>
      </c>
      <c r="G1004" t="n">
        <v>26.48</v>
      </c>
      <c r="H1004" t="inlineStr">
        <is>
          <t>BEBIDAS</t>
        </is>
      </c>
      <c r="I1004" t="n">
        <v>31.65</v>
      </c>
      <c r="J1004" t="n">
        <v>838.09</v>
      </c>
    </row>
    <row r="1005">
      <c r="A1005" t="n">
        <v>5868</v>
      </c>
      <c r="B1005" t="inlineStr">
        <is>
          <t>Arcos</t>
        </is>
      </c>
      <c r="C1005" s="551" t="n">
        <v>45870</v>
      </c>
      <c r="D1005" t="inlineStr">
        <is>
          <t>07/2025</t>
        </is>
      </c>
      <c r="E1005" t="inlineStr">
        <is>
          <t>PAULICEIA</t>
        </is>
      </c>
      <c r="F1005" t="inlineStr">
        <is>
          <t>LITRO</t>
        </is>
      </c>
      <c r="G1005" t="n">
        <v>19.64</v>
      </c>
      <c r="H1005" t="inlineStr">
        <is>
          <t>BEBIDAS</t>
        </is>
      </c>
      <c r="I1005" t="n">
        <v>31.65</v>
      </c>
      <c r="J1005" t="n">
        <v>621.61</v>
      </c>
    </row>
    <row r="1006">
      <c r="A1006" t="n">
        <v>6573</v>
      </c>
      <c r="B1006" t="inlineStr">
        <is>
          <t>Arcos</t>
        </is>
      </c>
      <c r="C1006" s="551" t="n">
        <v>45901</v>
      </c>
      <c r="D1006" t="inlineStr">
        <is>
          <t>08/2025</t>
        </is>
      </c>
      <c r="E1006" t="inlineStr">
        <is>
          <t>PAULICEIA</t>
        </is>
      </c>
      <c r="F1006" t="inlineStr">
        <is>
          <t>LITRO</t>
        </is>
      </c>
      <c r="G1006" t="n">
        <v>9.9</v>
      </c>
      <c r="H1006" t="inlineStr">
        <is>
          <t>BEBIDAS</t>
        </is>
      </c>
      <c r="I1006" t="n">
        <v>31.65</v>
      </c>
      <c r="J1006" t="n">
        <v>313.34</v>
      </c>
    </row>
    <row r="1007">
      <c r="A1007" t="n">
        <v>7107</v>
      </c>
      <c r="B1007" t="inlineStr">
        <is>
          <t>Arcos</t>
        </is>
      </c>
      <c r="C1007" s="551" t="n">
        <v>45931</v>
      </c>
      <c r="D1007" t="inlineStr">
        <is>
          <t>09/2025</t>
        </is>
      </c>
      <c r="E1007" t="inlineStr">
        <is>
          <t>PAULICEIA</t>
        </is>
      </c>
      <c r="F1007" t="inlineStr">
        <is>
          <t>LITRO</t>
        </is>
      </c>
      <c r="G1007" t="n">
        <v>32.92</v>
      </c>
      <c r="H1007" t="inlineStr">
        <is>
          <t>BEBIDAS</t>
        </is>
      </c>
      <c r="I1007" t="n">
        <v>31.65</v>
      </c>
      <c r="J1007" t="n">
        <v>1041.92</v>
      </c>
    </row>
    <row r="1008">
      <c r="A1008" t="n">
        <v>7559</v>
      </c>
      <c r="B1008" t="inlineStr">
        <is>
          <t>Arcos</t>
        </is>
      </c>
      <c r="C1008" s="551" t="n">
        <v>45962</v>
      </c>
      <c r="D1008" t="inlineStr">
        <is>
          <t>10/2025</t>
        </is>
      </c>
      <c r="E1008" t="inlineStr">
        <is>
          <t>PAULICEIA</t>
        </is>
      </c>
      <c r="F1008" t="inlineStr">
        <is>
          <t>LITRO</t>
        </is>
      </c>
      <c r="G1008" t="n">
        <v>13.89</v>
      </c>
      <c r="H1008" t="inlineStr">
        <is>
          <t>BEBIDAS</t>
        </is>
      </c>
      <c r="I1008" t="n">
        <v>31.65</v>
      </c>
      <c r="J1008" t="n">
        <v>439.62</v>
      </c>
    </row>
    <row r="1009">
      <c r="A1009" t="n">
        <v>7809</v>
      </c>
      <c r="B1009" t="inlineStr">
        <is>
          <t>Arcos</t>
        </is>
      </c>
      <c r="C1009" s="551" t="n">
        <v>45992</v>
      </c>
      <c r="D1009" t="inlineStr">
        <is>
          <t>11/2025</t>
        </is>
      </c>
      <c r="E1009" t="inlineStr">
        <is>
          <t>PAULICEIA</t>
        </is>
      </c>
      <c r="F1009" t="inlineStr">
        <is>
          <t>LITRO</t>
        </is>
      </c>
      <c r="G1009" t="n">
        <v>32.92</v>
      </c>
      <c r="H1009" t="inlineStr">
        <is>
          <t>BEBIDAS</t>
        </is>
      </c>
      <c r="I1009" t="n">
        <v>31.65</v>
      </c>
      <c r="J1009" t="n">
        <v>1041.92</v>
      </c>
    </row>
    <row r="1010">
      <c r="A1010" t="n">
        <v>7910</v>
      </c>
      <c r="B1010" t="inlineStr">
        <is>
          <t>Arcos</t>
        </is>
      </c>
      <c r="C1010" s="551" t="n">
        <v>46023</v>
      </c>
      <c r="D1010" t="inlineStr">
        <is>
          <t>12/2025</t>
        </is>
      </c>
      <c r="E1010" t="inlineStr">
        <is>
          <t>PAULICEIA</t>
        </is>
      </c>
      <c r="F1010" t="inlineStr">
        <is>
          <t>LITRO</t>
        </is>
      </c>
      <c r="G1010" t="n">
        <v>3</v>
      </c>
      <c r="H1010" t="inlineStr">
        <is>
          <t>BEBIDAS</t>
        </is>
      </c>
      <c r="I1010" t="n">
        <v>31.65</v>
      </c>
      <c r="J1010" t="n">
        <v>94.95</v>
      </c>
    </row>
    <row r="1011">
      <c r="A1011" t="n">
        <v>8405</v>
      </c>
      <c r="B1011" t="inlineStr">
        <is>
          <t>Arcos</t>
        </is>
      </c>
      <c r="C1011" s="551" t="n">
        <v>46054</v>
      </c>
      <c r="D1011" t="inlineStr">
        <is>
          <t>01/2026</t>
        </is>
      </c>
      <c r="E1011" t="inlineStr">
        <is>
          <t>PAULICEIA</t>
        </is>
      </c>
      <c r="F1011" t="inlineStr">
        <is>
          <t>LITRO</t>
        </is>
      </c>
      <c r="G1011" t="n">
        <v>8.16</v>
      </c>
      <c r="H1011" t="inlineStr">
        <is>
          <t>BEBIDAS</t>
        </is>
      </c>
      <c r="I1011" t="n">
        <v>31.65</v>
      </c>
      <c r="J1011" t="n">
        <v>258.26</v>
      </c>
    </row>
    <row r="1012">
      <c r="A1012" t="n">
        <v>8888</v>
      </c>
      <c r="B1012" t="inlineStr">
        <is>
          <t>Arcos</t>
        </is>
      </c>
      <c r="C1012" s="551" t="n">
        <v>46082</v>
      </c>
      <c r="D1012" t="inlineStr">
        <is>
          <t>02/2026</t>
        </is>
      </c>
      <c r="E1012" t="inlineStr">
        <is>
          <t>PAULICEIA</t>
        </is>
      </c>
      <c r="F1012" t="inlineStr">
        <is>
          <t>LITRO</t>
        </is>
      </c>
      <c r="G1012" t="n">
        <v>8.67</v>
      </c>
      <c r="H1012" t="inlineStr">
        <is>
          <t>BEBIDAS</t>
        </is>
      </c>
      <c r="I1012" t="n">
        <v>31.65</v>
      </c>
      <c r="J1012" t="n">
        <v>274.41</v>
      </c>
    </row>
    <row r="1013">
      <c r="A1013" t="n">
        <v>9647</v>
      </c>
      <c r="B1013" t="inlineStr">
        <is>
          <t>Arcos</t>
        </is>
      </c>
      <c r="C1013" s="551" t="n">
        <v>46113</v>
      </c>
      <c r="D1013" t="inlineStr">
        <is>
          <t>03/2026</t>
        </is>
      </c>
      <c r="E1013" t="inlineStr">
        <is>
          <t>PAULICEIA</t>
        </is>
      </c>
      <c r="F1013" t="inlineStr">
        <is>
          <t>LITRO</t>
        </is>
      </c>
      <c r="G1013" t="n">
        <v>16.99</v>
      </c>
      <c r="H1013" t="inlineStr">
        <is>
          <t>BEBIDAS</t>
        </is>
      </c>
      <c r="I1013" t="n">
        <v>31.65</v>
      </c>
      <c r="J1013" t="n">
        <v>537.73</v>
      </c>
    </row>
    <row r="1014">
      <c r="A1014" t="n">
        <v>10183</v>
      </c>
      <c r="B1014" t="inlineStr">
        <is>
          <t>Arcos</t>
        </is>
      </c>
      <c r="C1014" s="551" t="n">
        <v>46143</v>
      </c>
      <c r="D1014" t="inlineStr">
        <is>
          <t>04/2026</t>
        </is>
      </c>
      <c r="E1014" t="inlineStr">
        <is>
          <t>PAULICEIA</t>
        </is>
      </c>
      <c r="F1014" t="inlineStr">
        <is>
          <t>LITRO</t>
        </is>
      </c>
      <c r="G1014" t="n">
        <v>15.24</v>
      </c>
      <c r="H1014" t="inlineStr">
        <is>
          <t>BEBIDAS</t>
        </is>
      </c>
      <c r="I1014" t="n">
        <v>31.65</v>
      </c>
      <c r="J1014" t="n">
        <v>482.35</v>
      </c>
    </row>
    <row r="1015">
      <c r="A1015" t="n">
        <v>10901</v>
      </c>
      <c r="B1015" t="inlineStr">
        <is>
          <t>Arcos</t>
        </is>
      </c>
      <c r="C1015" s="551" t="n">
        <v>46174</v>
      </c>
      <c r="D1015" t="inlineStr">
        <is>
          <t>05/2026</t>
        </is>
      </c>
      <c r="E1015" t="inlineStr">
        <is>
          <t>PAULICEIA</t>
        </is>
      </c>
      <c r="F1015" t="inlineStr">
        <is>
          <t>LITRO</t>
        </is>
      </c>
      <c r="G1015" t="n">
        <v>13.8</v>
      </c>
      <c r="H1015" t="inlineStr">
        <is>
          <t>BEBIDAS</t>
        </is>
      </c>
      <c r="I1015" t="n">
        <v>31.65</v>
      </c>
      <c r="J1015" t="n">
        <v>436.77</v>
      </c>
    </row>
    <row r="1016">
      <c r="A1016" t="n">
        <v>3575</v>
      </c>
      <c r="B1016" t="inlineStr">
        <is>
          <t>Arcos</t>
        </is>
      </c>
      <c r="C1016" s="551" t="n">
        <v>45748</v>
      </c>
      <c r="D1016" t="inlineStr">
        <is>
          <t>03/2025</t>
        </is>
      </c>
      <c r="E1016" t="inlineStr">
        <is>
          <t>VIRADO</t>
        </is>
      </c>
      <c r="F1016" t="inlineStr">
        <is>
          <t>LITRO</t>
        </is>
      </c>
      <c r="G1016" t="n">
        <v>12</v>
      </c>
      <c r="H1016" t="inlineStr">
        <is>
          <t>BEBIDAS</t>
        </is>
      </c>
      <c r="I1016" t="n">
        <v>66.76000000000001</v>
      </c>
      <c r="J1016" t="n">
        <v>801.12</v>
      </c>
    </row>
    <row r="1017">
      <c r="A1017" t="n">
        <v>4122</v>
      </c>
      <c r="B1017" t="inlineStr">
        <is>
          <t>Arcos</t>
        </is>
      </c>
      <c r="C1017" s="551" t="n">
        <v>45778</v>
      </c>
      <c r="D1017" t="inlineStr">
        <is>
          <t>04/2025</t>
        </is>
      </c>
      <c r="E1017" t="inlineStr">
        <is>
          <t>VIRADO</t>
        </is>
      </c>
      <c r="F1017" t="inlineStr">
        <is>
          <t>LITRO</t>
        </is>
      </c>
      <c r="G1017" t="n">
        <v>11.9</v>
      </c>
      <c r="H1017" t="inlineStr">
        <is>
          <t>BEBIDAS</t>
        </is>
      </c>
      <c r="I1017" t="n">
        <v>66.76000000000001</v>
      </c>
      <c r="J1017" t="n">
        <v>794.4400000000001</v>
      </c>
    </row>
    <row r="1018">
      <c r="A1018" t="n">
        <v>4751</v>
      </c>
      <c r="B1018" t="inlineStr">
        <is>
          <t>Arcos</t>
        </is>
      </c>
      <c r="C1018" s="551" t="n">
        <v>45809</v>
      </c>
      <c r="D1018" t="inlineStr">
        <is>
          <t>05/2025</t>
        </is>
      </c>
      <c r="E1018" t="inlineStr">
        <is>
          <t>VIRADO</t>
        </is>
      </c>
      <c r="F1018" t="inlineStr">
        <is>
          <t>LITRO</t>
        </is>
      </c>
      <c r="G1018" t="n">
        <v>4.55</v>
      </c>
      <c r="H1018" t="inlineStr">
        <is>
          <t>BEBIDAS</t>
        </is>
      </c>
      <c r="I1018" t="n">
        <v>66.76000000000001</v>
      </c>
      <c r="J1018" t="n">
        <v>303.76</v>
      </c>
    </row>
    <row r="1019">
      <c r="A1019" t="n">
        <v>5137</v>
      </c>
      <c r="B1019" t="inlineStr">
        <is>
          <t>Arcos</t>
        </is>
      </c>
      <c r="C1019" s="551" t="n">
        <v>45839</v>
      </c>
      <c r="D1019" t="inlineStr">
        <is>
          <t>06/2025</t>
        </is>
      </c>
      <c r="E1019" t="inlineStr">
        <is>
          <t>VIRADO</t>
        </is>
      </c>
      <c r="F1019" t="inlineStr">
        <is>
          <t>LITRO</t>
        </is>
      </c>
      <c r="G1019" t="n">
        <v>12.78</v>
      </c>
      <c r="H1019" t="inlineStr">
        <is>
          <t>BEBIDAS</t>
        </is>
      </c>
      <c r="I1019" t="n">
        <v>66.76000000000001</v>
      </c>
      <c r="J1019" t="n">
        <v>853.1900000000001</v>
      </c>
    </row>
    <row r="1020">
      <c r="A1020" t="n">
        <v>5877</v>
      </c>
      <c r="B1020" t="inlineStr">
        <is>
          <t>Arcos</t>
        </is>
      </c>
      <c r="C1020" s="551" t="n">
        <v>45870</v>
      </c>
      <c r="D1020" t="inlineStr">
        <is>
          <t>07/2025</t>
        </is>
      </c>
      <c r="E1020" t="inlineStr">
        <is>
          <t>VIRADO</t>
        </is>
      </c>
      <c r="F1020" t="inlineStr">
        <is>
          <t>LITRO</t>
        </is>
      </c>
      <c r="G1020" t="n">
        <v>4.61</v>
      </c>
      <c r="H1020" t="inlineStr">
        <is>
          <t>BEBIDAS</t>
        </is>
      </c>
      <c r="I1020" t="n">
        <v>66.76000000000001</v>
      </c>
      <c r="J1020" t="n">
        <v>307.76</v>
      </c>
    </row>
    <row r="1021">
      <c r="A1021" t="n">
        <v>6583</v>
      </c>
      <c r="B1021" t="inlineStr">
        <is>
          <t>Arcos</t>
        </is>
      </c>
      <c r="C1021" s="551" t="n">
        <v>45901</v>
      </c>
      <c r="D1021" t="inlineStr">
        <is>
          <t>08/2025</t>
        </is>
      </c>
      <c r="E1021" t="inlineStr">
        <is>
          <t>VIRADO</t>
        </is>
      </c>
      <c r="F1021" t="inlineStr">
        <is>
          <t>LITRO</t>
        </is>
      </c>
      <c r="G1021" t="n">
        <v>14.71</v>
      </c>
      <c r="H1021" t="inlineStr">
        <is>
          <t>BEBIDAS</t>
        </is>
      </c>
      <c r="I1021" t="n">
        <v>66.76000000000001</v>
      </c>
      <c r="J1021" t="n">
        <v>982.04</v>
      </c>
    </row>
    <row r="1022">
      <c r="A1022" t="n">
        <v>7115</v>
      </c>
      <c r="B1022" t="inlineStr">
        <is>
          <t>Arcos</t>
        </is>
      </c>
      <c r="C1022" s="551" t="n">
        <v>45931</v>
      </c>
      <c r="D1022" t="inlineStr">
        <is>
          <t>09/2025</t>
        </is>
      </c>
      <c r="E1022" t="inlineStr">
        <is>
          <t>VIRADO</t>
        </is>
      </c>
      <c r="F1022" t="inlineStr">
        <is>
          <t>LITRO</t>
        </is>
      </c>
      <c r="G1022" t="n">
        <v>20.97</v>
      </c>
      <c r="H1022" t="inlineStr">
        <is>
          <t>BEBIDAS</t>
        </is>
      </c>
      <c r="I1022" t="n">
        <v>66.76000000000001</v>
      </c>
      <c r="J1022" t="n">
        <v>1399.96</v>
      </c>
    </row>
    <row r="1023">
      <c r="A1023" t="n">
        <v>7919</v>
      </c>
      <c r="B1023" t="inlineStr">
        <is>
          <t>Arcos</t>
        </is>
      </c>
      <c r="C1023" s="551" t="n">
        <v>46023</v>
      </c>
      <c r="D1023" t="inlineStr">
        <is>
          <t>12/2025</t>
        </is>
      </c>
      <c r="E1023" t="inlineStr">
        <is>
          <t>VIRADO</t>
        </is>
      </c>
      <c r="F1023" t="inlineStr">
        <is>
          <t>LITRO</t>
        </is>
      </c>
      <c r="G1023" t="n">
        <v>15.85</v>
      </c>
      <c r="H1023" t="inlineStr">
        <is>
          <t>BEBIDAS</t>
        </is>
      </c>
      <c r="I1023" t="n">
        <v>66.76000000000001</v>
      </c>
      <c r="J1023" t="n">
        <v>1058.15</v>
      </c>
    </row>
    <row r="1024">
      <c r="A1024" t="n">
        <v>8415</v>
      </c>
      <c r="B1024" t="inlineStr">
        <is>
          <t>Arcos</t>
        </is>
      </c>
      <c r="C1024" s="551" t="n">
        <v>46054</v>
      </c>
      <c r="D1024" t="inlineStr">
        <is>
          <t>01/2026</t>
        </is>
      </c>
      <c r="E1024" t="inlineStr">
        <is>
          <t>VIRADO</t>
        </is>
      </c>
      <c r="F1024" t="inlineStr">
        <is>
          <t>LITRO</t>
        </is>
      </c>
      <c r="G1024" t="n">
        <v>28.57</v>
      </c>
      <c r="H1024" t="inlineStr">
        <is>
          <t>BEBIDAS</t>
        </is>
      </c>
      <c r="I1024" t="n">
        <v>66.76000000000001</v>
      </c>
      <c r="J1024" t="n">
        <v>1907.33</v>
      </c>
    </row>
    <row r="1025">
      <c r="A1025" t="n">
        <v>8896</v>
      </c>
      <c r="B1025" t="inlineStr">
        <is>
          <t>Arcos</t>
        </is>
      </c>
      <c r="C1025" s="551" t="n">
        <v>46082</v>
      </c>
      <c r="D1025" t="inlineStr">
        <is>
          <t>02/2026</t>
        </is>
      </c>
      <c r="E1025" t="inlineStr">
        <is>
          <t>VIRADO</t>
        </is>
      </c>
      <c r="F1025" t="inlineStr">
        <is>
          <t>LITRO</t>
        </is>
      </c>
      <c r="G1025" t="n">
        <v>5.44</v>
      </c>
      <c r="H1025" t="inlineStr">
        <is>
          <t>BEBIDAS</t>
        </is>
      </c>
      <c r="I1025" t="n">
        <v>66.76000000000001</v>
      </c>
      <c r="J1025" t="n">
        <v>363.17</v>
      </c>
    </row>
    <row r="1026">
      <c r="A1026" t="n">
        <v>9655</v>
      </c>
      <c r="B1026" t="inlineStr">
        <is>
          <t>Arcos</t>
        </is>
      </c>
      <c r="C1026" s="551" t="n">
        <v>46113</v>
      </c>
      <c r="D1026" t="inlineStr">
        <is>
          <t>03/2026</t>
        </is>
      </c>
      <c r="E1026" t="inlineStr">
        <is>
          <t>VIRADO</t>
        </is>
      </c>
      <c r="F1026" t="inlineStr">
        <is>
          <t>LITRO</t>
        </is>
      </c>
      <c r="G1026" t="n">
        <v>18.9</v>
      </c>
      <c r="H1026" t="inlineStr">
        <is>
          <t>BEBIDAS</t>
        </is>
      </c>
      <c r="I1026" t="n">
        <v>66.76000000000001</v>
      </c>
      <c r="J1026" t="n">
        <v>1261.76</v>
      </c>
    </row>
    <row r="1027">
      <c r="A1027" t="n">
        <v>10192</v>
      </c>
      <c r="B1027" t="inlineStr">
        <is>
          <t>Arcos</t>
        </is>
      </c>
      <c r="C1027" s="551" t="n">
        <v>46143</v>
      </c>
      <c r="D1027" t="inlineStr">
        <is>
          <t>04/2026</t>
        </is>
      </c>
      <c r="E1027" t="inlineStr">
        <is>
          <t>VIRADO</t>
        </is>
      </c>
      <c r="F1027" t="inlineStr">
        <is>
          <t>LITRO</t>
        </is>
      </c>
      <c r="G1027" t="n">
        <v>6.39</v>
      </c>
      <c r="H1027" t="inlineStr">
        <is>
          <t>BEBIDAS</t>
        </is>
      </c>
      <c r="I1027" t="n">
        <v>66.76000000000001</v>
      </c>
      <c r="J1027" t="n">
        <v>426.6</v>
      </c>
    </row>
    <row r="1028">
      <c r="A1028" t="n">
        <v>10910</v>
      </c>
      <c r="B1028" t="inlineStr">
        <is>
          <t>Arcos</t>
        </is>
      </c>
      <c r="C1028" s="551" t="n">
        <v>46174</v>
      </c>
      <c r="D1028" t="inlineStr">
        <is>
          <t>05/2026</t>
        </is>
      </c>
      <c r="E1028" t="inlineStr">
        <is>
          <t>VIRADO</t>
        </is>
      </c>
      <c r="F1028" t="inlineStr">
        <is>
          <t>LITRO</t>
        </is>
      </c>
      <c r="G1028" t="n">
        <v>4.25</v>
      </c>
      <c r="H1028" t="inlineStr">
        <is>
          <t>BEBIDAS</t>
        </is>
      </c>
      <c r="I1028" t="n">
        <v>66.76000000000001</v>
      </c>
      <c r="J1028" t="n">
        <v>283.73</v>
      </c>
    </row>
    <row r="1029">
      <c r="A1029" t="n">
        <v>3576</v>
      </c>
      <c r="B1029" t="inlineStr">
        <is>
          <t>Arcos</t>
        </is>
      </c>
      <c r="C1029" s="551" t="n">
        <v>45748</v>
      </c>
      <c r="D1029" t="inlineStr">
        <is>
          <t>03/2025</t>
        </is>
      </c>
      <c r="E1029" t="inlineStr">
        <is>
          <t>1911</t>
        </is>
      </c>
      <c r="F1029" t="inlineStr">
        <is>
          <t>LITRO</t>
        </is>
      </c>
      <c r="G1029" t="n">
        <v>12</v>
      </c>
      <c r="H1029" t="inlineStr">
        <is>
          <t>BEBIDAS</t>
        </is>
      </c>
      <c r="I1029" t="n">
        <v>104.02</v>
      </c>
      <c r="J1029" t="n">
        <v>1248.24</v>
      </c>
    </row>
    <row r="1030">
      <c r="A1030" t="n">
        <v>4104</v>
      </c>
      <c r="B1030" t="inlineStr">
        <is>
          <t>Arcos</t>
        </is>
      </c>
      <c r="C1030" s="551" t="n">
        <v>45778</v>
      </c>
      <c r="D1030" t="inlineStr">
        <is>
          <t>04/2025</t>
        </is>
      </c>
      <c r="E1030" t="inlineStr">
        <is>
          <t>1911</t>
        </is>
      </c>
      <c r="F1030" t="inlineStr">
        <is>
          <t>LITRO</t>
        </is>
      </c>
      <c r="G1030" t="n">
        <v>18.2</v>
      </c>
      <c r="H1030" t="inlineStr">
        <is>
          <t>BEBIDAS</t>
        </is>
      </c>
      <c r="I1030" t="n">
        <v>104.02</v>
      </c>
      <c r="J1030" t="n">
        <v>1893.16</v>
      </c>
    </row>
    <row r="1031">
      <c r="A1031" t="n">
        <v>4735</v>
      </c>
      <c r="B1031" t="inlineStr">
        <is>
          <t>Arcos</t>
        </is>
      </c>
      <c r="C1031" s="551" t="n">
        <v>45809</v>
      </c>
      <c r="D1031" t="inlineStr">
        <is>
          <t>05/2025</t>
        </is>
      </c>
      <c r="E1031" t="inlineStr">
        <is>
          <t>1911</t>
        </is>
      </c>
      <c r="F1031" t="inlineStr">
        <is>
          <t>LITRO</t>
        </is>
      </c>
      <c r="G1031" t="n">
        <v>19.32</v>
      </c>
      <c r="H1031" t="inlineStr">
        <is>
          <t>BEBIDAS</t>
        </is>
      </c>
      <c r="I1031" t="n">
        <v>104.02</v>
      </c>
      <c r="J1031" t="n">
        <v>2009.67</v>
      </c>
    </row>
    <row r="1032">
      <c r="A1032" t="n">
        <v>5117</v>
      </c>
      <c r="B1032" t="inlineStr">
        <is>
          <t>Arcos</t>
        </is>
      </c>
      <c r="C1032" s="551" t="n">
        <v>45839</v>
      </c>
      <c r="D1032" t="inlineStr">
        <is>
          <t>06/2025</t>
        </is>
      </c>
      <c r="E1032" t="inlineStr">
        <is>
          <t>1911</t>
        </is>
      </c>
      <c r="F1032" t="inlineStr">
        <is>
          <t>LITRO</t>
        </is>
      </c>
      <c r="G1032" t="n">
        <v>14.95</v>
      </c>
      <c r="H1032" t="inlineStr">
        <is>
          <t>BEBIDAS</t>
        </is>
      </c>
      <c r="I1032" t="n">
        <v>104.02</v>
      </c>
      <c r="J1032" t="n">
        <v>1555.1</v>
      </c>
    </row>
    <row r="1033">
      <c r="A1033" t="n">
        <v>5859</v>
      </c>
      <c r="B1033" t="inlineStr">
        <is>
          <t>Arcos</t>
        </is>
      </c>
      <c r="C1033" s="551" t="n">
        <v>45870</v>
      </c>
      <c r="D1033" t="inlineStr">
        <is>
          <t>07/2025</t>
        </is>
      </c>
      <c r="E1033" t="inlineStr">
        <is>
          <t>1911</t>
        </is>
      </c>
      <c r="F1033" t="inlineStr">
        <is>
          <t>LITRO</t>
        </is>
      </c>
      <c r="G1033" t="n">
        <v>8.869999999999999</v>
      </c>
      <c r="H1033" t="inlineStr">
        <is>
          <t>BEBIDAS</t>
        </is>
      </c>
      <c r="I1033" t="n">
        <v>104.02</v>
      </c>
      <c r="J1033" t="n">
        <v>922.66</v>
      </c>
    </row>
    <row r="1034">
      <c r="A1034" t="n">
        <v>6563</v>
      </c>
      <c r="B1034" t="inlineStr">
        <is>
          <t>Arcos</t>
        </is>
      </c>
      <c r="C1034" s="551" t="n">
        <v>45901</v>
      </c>
      <c r="D1034" t="inlineStr">
        <is>
          <t>08/2025</t>
        </is>
      </c>
      <c r="E1034" t="inlineStr">
        <is>
          <t>1911</t>
        </is>
      </c>
      <c r="F1034" t="inlineStr">
        <is>
          <t>LITRO</t>
        </is>
      </c>
      <c r="G1034" t="n">
        <v>3.58</v>
      </c>
      <c r="H1034" t="inlineStr">
        <is>
          <t>BEBIDAS</t>
        </is>
      </c>
      <c r="I1034" t="n">
        <v>104.02</v>
      </c>
      <c r="J1034" t="n">
        <v>372.39</v>
      </c>
    </row>
    <row r="1035">
      <c r="A1035" t="n">
        <v>7098</v>
      </c>
      <c r="B1035" t="inlineStr">
        <is>
          <t>Arcos</t>
        </is>
      </c>
      <c r="C1035" s="551" t="n">
        <v>45931</v>
      </c>
      <c r="D1035" t="inlineStr">
        <is>
          <t>09/2025</t>
        </is>
      </c>
      <c r="E1035" t="inlineStr">
        <is>
          <t>1911</t>
        </is>
      </c>
      <c r="F1035" t="inlineStr">
        <is>
          <t>LITRO</t>
        </is>
      </c>
      <c r="G1035" t="n">
        <v>15.78</v>
      </c>
      <c r="H1035" t="inlineStr">
        <is>
          <t>BEBIDAS</t>
        </is>
      </c>
      <c r="I1035" t="n">
        <v>104.02</v>
      </c>
      <c r="J1035" t="n">
        <v>1641.44</v>
      </c>
    </row>
    <row r="1036">
      <c r="A1036" t="n">
        <v>7551</v>
      </c>
      <c r="B1036" t="inlineStr">
        <is>
          <t>Arcos</t>
        </is>
      </c>
      <c r="C1036" s="551" t="n">
        <v>45962</v>
      </c>
      <c r="D1036" t="inlineStr">
        <is>
          <t>10/2025</t>
        </is>
      </c>
      <c r="E1036" t="inlineStr">
        <is>
          <t>1911</t>
        </is>
      </c>
      <c r="F1036" t="inlineStr">
        <is>
          <t>LITRO</t>
        </is>
      </c>
      <c r="G1036" t="n">
        <v>9.300000000000001</v>
      </c>
      <c r="H1036" t="inlineStr">
        <is>
          <t>BEBIDAS</t>
        </is>
      </c>
      <c r="I1036" t="n">
        <v>104.02</v>
      </c>
      <c r="J1036" t="n">
        <v>967.39</v>
      </c>
    </row>
    <row r="1037">
      <c r="A1037" t="n">
        <v>7801</v>
      </c>
      <c r="B1037" t="inlineStr">
        <is>
          <t>Arcos</t>
        </is>
      </c>
      <c r="C1037" s="551" t="n">
        <v>45992</v>
      </c>
      <c r="D1037" t="inlineStr">
        <is>
          <t>11/2025</t>
        </is>
      </c>
      <c r="E1037" t="inlineStr">
        <is>
          <t>1911</t>
        </is>
      </c>
      <c r="F1037" t="inlineStr">
        <is>
          <t>LITRO</t>
        </is>
      </c>
      <c r="G1037" t="n">
        <v>15.78</v>
      </c>
      <c r="H1037" t="inlineStr">
        <is>
          <t>BEBIDAS</t>
        </is>
      </c>
      <c r="I1037" t="n">
        <v>104.02</v>
      </c>
      <c r="J1037" t="n">
        <v>1641.44</v>
      </c>
    </row>
    <row r="1038">
      <c r="A1038" t="n">
        <v>7900</v>
      </c>
      <c r="B1038" t="inlineStr">
        <is>
          <t>Arcos</t>
        </is>
      </c>
      <c r="C1038" s="551" t="n">
        <v>46023</v>
      </c>
      <c r="D1038" t="inlineStr">
        <is>
          <t>12/2025</t>
        </is>
      </c>
      <c r="E1038" t="inlineStr">
        <is>
          <t>1911</t>
        </is>
      </c>
      <c r="F1038" t="inlineStr">
        <is>
          <t>LITRO</t>
        </is>
      </c>
      <c r="G1038" t="n">
        <v>18.1</v>
      </c>
      <c r="H1038" t="inlineStr">
        <is>
          <t>BEBIDAS</t>
        </is>
      </c>
      <c r="I1038" t="n">
        <v>104.02</v>
      </c>
      <c r="J1038" t="n">
        <v>1882.76</v>
      </c>
    </row>
    <row r="1039">
      <c r="A1039" t="n">
        <v>8394</v>
      </c>
      <c r="B1039" t="inlineStr">
        <is>
          <t>Arcos</t>
        </is>
      </c>
      <c r="C1039" s="551" t="n">
        <v>46054</v>
      </c>
      <c r="D1039" t="inlineStr">
        <is>
          <t>01/2026</t>
        </is>
      </c>
      <c r="E1039" t="inlineStr">
        <is>
          <t>1911</t>
        </is>
      </c>
      <c r="F1039" t="inlineStr">
        <is>
          <t>LITRO</t>
        </is>
      </c>
      <c r="G1039" t="n">
        <v>15.51</v>
      </c>
      <c r="H1039" t="inlineStr">
        <is>
          <t>BEBIDAS</t>
        </is>
      </c>
      <c r="I1039" t="n">
        <v>104.02</v>
      </c>
      <c r="J1039" t="n">
        <v>1613.35</v>
      </c>
    </row>
    <row r="1040">
      <c r="A1040" t="n">
        <v>8878</v>
      </c>
      <c r="B1040" t="inlineStr">
        <is>
          <t>Arcos</t>
        </is>
      </c>
      <c r="C1040" s="551" t="n">
        <v>46082</v>
      </c>
      <c r="D1040" t="inlineStr">
        <is>
          <t>02/2026</t>
        </is>
      </c>
      <c r="E1040" t="inlineStr">
        <is>
          <t>1911</t>
        </is>
      </c>
      <c r="F1040" t="inlineStr">
        <is>
          <t>LITRO</t>
        </is>
      </c>
      <c r="G1040" t="n">
        <v>20.1</v>
      </c>
      <c r="H1040" t="inlineStr">
        <is>
          <t>BEBIDAS</t>
        </is>
      </c>
      <c r="I1040" t="n">
        <v>104.02</v>
      </c>
      <c r="J1040" t="n">
        <v>2090.8</v>
      </c>
    </row>
    <row r="1041">
      <c r="A1041" t="n">
        <v>9638</v>
      </c>
      <c r="B1041" t="inlineStr">
        <is>
          <t>Arcos</t>
        </is>
      </c>
      <c r="C1041" s="551" t="n">
        <v>46113</v>
      </c>
      <c r="D1041" t="inlineStr">
        <is>
          <t>03/2026</t>
        </is>
      </c>
      <c r="E1041" t="inlineStr">
        <is>
          <t>1911</t>
        </is>
      </c>
      <c r="F1041" t="inlineStr">
        <is>
          <t>LITRO</t>
        </is>
      </c>
      <c r="G1041" t="n">
        <v>20.01</v>
      </c>
      <c r="H1041" t="inlineStr">
        <is>
          <t>BEBIDAS</t>
        </is>
      </c>
      <c r="I1041" t="n">
        <v>104.02</v>
      </c>
      <c r="J1041" t="n">
        <v>2081.44</v>
      </c>
    </row>
    <row r="1042">
      <c r="A1042" t="n">
        <v>10171</v>
      </c>
      <c r="B1042" t="inlineStr">
        <is>
          <t>Arcos</t>
        </is>
      </c>
      <c r="C1042" s="551" t="n">
        <v>46143</v>
      </c>
      <c r="D1042" t="inlineStr">
        <is>
          <t>04/2026</t>
        </is>
      </c>
      <c r="E1042" t="inlineStr">
        <is>
          <t>1911</t>
        </is>
      </c>
      <c r="F1042" t="inlineStr">
        <is>
          <t>LITRO</t>
        </is>
      </c>
      <c r="G1042" t="n">
        <v>14.9</v>
      </c>
      <c r="H1042" t="inlineStr">
        <is>
          <t>BEBIDAS</t>
        </is>
      </c>
      <c r="I1042" t="n">
        <v>104.02</v>
      </c>
      <c r="J1042" t="n">
        <v>1549.9</v>
      </c>
    </row>
    <row r="1043">
      <c r="A1043" t="n">
        <v>10885</v>
      </c>
      <c r="B1043" t="inlineStr">
        <is>
          <t>Arcos</t>
        </is>
      </c>
      <c r="C1043" s="551" t="n">
        <v>46174</v>
      </c>
      <c r="D1043" t="inlineStr">
        <is>
          <t>05/2026</t>
        </is>
      </c>
      <c r="E1043" t="inlineStr">
        <is>
          <t>1911</t>
        </is>
      </c>
      <c r="F1043" t="inlineStr">
        <is>
          <t>LITRO</t>
        </is>
      </c>
      <c r="G1043" t="n">
        <v>9.800000000000001</v>
      </c>
      <c r="H1043" t="inlineStr">
        <is>
          <t>BEBIDAS</t>
        </is>
      </c>
      <c r="I1043" t="n">
        <v>104.02</v>
      </c>
      <c r="J1043" t="n">
        <v>1019.4</v>
      </c>
    </row>
    <row r="1044">
      <c r="A1044" t="n">
        <v>3577</v>
      </c>
      <c r="B1044" t="inlineStr">
        <is>
          <t>Arcos</t>
        </is>
      </c>
      <c r="C1044" s="551" t="n">
        <v>45748</v>
      </c>
      <c r="D1044" t="inlineStr">
        <is>
          <t>03/2025</t>
        </is>
      </c>
      <c r="E1044" t="inlineStr">
        <is>
          <t>VACANTE</t>
        </is>
      </c>
      <c r="F1044" t="inlineStr">
        <is>
          <t>LITRO</t>
        </is>
      </c>
      <c r="G1044" t="n">
        <v>15.6</v>
      </c>
      <c r="H1044" t="inlineStr">
        <is>
          <t>BEBIDAS</t>
        </is>
      </c>
      <c r="I1044" t="n">
        <v>109.05</v>
      </c>
      <c r="J1044" t="n">
        <v>1701.18</v>
      </c>
    </row>
    <row r="1045">
      <c r="A1045" t="n">
        <v>4121</v>
      </c>
      <c r="B1045" t="inlineStr">
        <is>
          <t>Arcos</t>
        </is>
      </c>
      <c r="C1045" s="551" t="n">
        <v>45778</v>
      </c>
      <c r="D1045" t="inlineStr">
        <is>
          <t>04/2025</t>
        </is>
      </c>
      <c r="E1045" t="inlineStr">
        <is>
          <t>VACANTE</t>
        </is>
      </c>
      <c r="F1045" t="inlineStr">
        <is>
          <t>LITRO</t>
        </is>
      </c>
      <c r="G1045" t="n">
        <v>5.3</v>
      </c>
      <c r="H1045" t="inlineStr">
        <is>
          <t>BEBIDAS</t>
        </is>
      </c>
      <c r="I1045" t="n">
        <v>109.05</v>
      </c>
      <c r="J1045" t="n">
        <v>577.97</v>
      </c>
    </row>
    <row r="1046">
      <c r="A1046" t="n">
        <v>5136</v>
      </c>
      <c r="B1046" t="inlineStr">
        <is>
          <t>Arcos</t>
        </is>
      </c>
      <c r="C1046" s="551" t="n">
        <v>45839</v>
      </c>
      <c r="D1046" t="inlineStr">
        <is>
          <t>06/2025</t>
        </is>
      </c>
      <c r="E1046" t="inlineStr">
        <is>
          <t>VACANTE</t>
        </is>
      </c>
      <c r="F1046" t="inlineStr">
        <is>
          <t>LITRO</t>
        </is>
      </c>
      <c r="G1046" t="n">
        <v>1.67</v>
      </c>
      <c r="H1046" t="inlineStr">
        <is>
          <t>BEBIDAS</t>
        </is>
      </c>
      <c r="I1046" t="n">
        <v>109.08</v>
      </c>
      <c r="J1046" t="n">
        <v>182.16</v>
      </c>
    </row>
    <row r="1047">
      <c r="A1047" t="n">
        <v>5876</v>
      </c>
      <c r="B1047" t="inlineStr">
        <is>
          <t>Arcos</t>
        </is>
      </c>
      <c r="C1047" s="551" t="n">
        <v>45870</v>
      </c>
      <c r="D1047" t="inlineStr">
        <is>
          <t>07/2025</t>
        </is>
      </c>
      <c r="E1047" t="inlineStr">
        <is>
          <t>VACANTE</t>
        </is>
      </c>
      <c r="F1047" t="inlineStr">
        <is>
          <t>LITRO</t>
        </is>
      </c>
      <c r="G1047" t="n">
        <v>3.06</v>
      </c>
      <c r="H1047" t="inlineStr">
        <is>
          <t>BEBIDAS</t>
        </is>
      </c>
      <c r="I1047" t="n">
        <v>109.08</v>
      </c>
      <c r="J1047" t="n">
        <v>333.78</v>
      </c>
    </row>
    <row r="1048">
      <c r="A1048" t="n">
        <v>6582</v>
      </c>
      <c r="B1048" t="inlineStr">
        <is>
          <t>Arcos</t>
        </is>
      </c>
      <c r="C1048" s="551" t="n">
        <v>45901</v>
      </c>
      <c r="D1048" t="inlineStr">
        <is>
          <t>08/2025</t>
        </is>
      </c>
      <c r="E1048" t="inlineStr">
        <is>
          <t>VACANTE</t>
        </is>
      </c>
      <c r="F1048" t="inlineStr">
        <is>
          <t>LITRO</t>
        </is>
      </c>
      <c r="G1048" t="n">
        <v>7.54</v>
      </c>
      <c r="H1048" t="inlineStr">
        <is>
          <t>BEBIDAS</t>
        </is>
      </c>
      <c r="I1048" t="n">
        <v>109.08</v>
      </c>
      <c r="J1048" t="n">
        <v>822.46</v>
      </c>
    </row>
    <row r="1049">
      <c r="A1049" t="n">
        <v>7114</v>
      </c>
      <c r="B1049" t="inlineStr">
        <is>
          <t>Arcos</t>
        </is>
      </c>
      <c r="C1049" s="551" t="n">
        <v>45931</v>
      </c>
      <c r="D1049" t="inlineStr">
        <is>
          <t>09/2025</t>
        </is>
      </c>
      <c r="E1049" t="inlineStr">
        <is>
          <t>VACANTE</t>
        </is>
      </c>
      <c r="F1049" t="inlineStr">
        <is>
          <t>LITRO</t>
        </is>
      </c>
      <c r="G1049" t="n">
        <v>8.23</v>
      </c>
      <c r="H1049" t="inlineStr">
        <is>
          <t>BEBIDAS</t>
        </is>
      </c>
      <c r="I1049" t="n">
        <v>109.08</v>
      </c>
      <c r="J1049" t="n">
        <v>897.73</v>
      </c>
    </row>
    <row r="1050">
      <c r="A1050" t="n">
        <v>7566</v>
      </c>
      <c r="B1050" t="inlineStr">
        <is>
          <t>Arcos</t>
        </is>
      </c>
      <c r="C1050" s="551" t="n">
        <v>45962</v>
      </c>
      <c r="D1050" t="inlineStr">
        <is>
          <t>10/2025</t>
        </is>
      </c>
      <c r="E1050" t="inlineStr">
        <is>
          <t>VACANTE</t>
        </is>
      </c>
      <c r="F1050" t="inlineStr">
        <is>
          <t>LITRO</t>
        </is>
      </c>
      <c r="G1050" t="n">
        <v>3.66</v>
      </c>
      <c r="H1050" t="inlineStr">
        <is>
          <t>BEBIDAS</t>
        </is>
      </c>
      <c r="I1050" t="n">
        <v>109.08</v>
      </c>
      <c r="J1050" t="n">
        <v>399.23</v>
      </c>
    </row>
    <row r="1051">
      <c r="A1051" t="n">
        <v>7816</v>
      </c>
      <c r="B1051" t="inlineStr">
        <is>
          <t>Arcos</t>
        </is>
      </c>
      <c r="C1051" s="551" t="n">
        <v>45992</v>
      </c>
      <c r="D1051" t="inlineStr">
        <is>
          <t>11/2025</t>
        </is>
      </c>
      <c r="E1051" t="inlineStr">
        <is>
          <t>VACANTE</t>
        </is>
      </c>
      <c r="F1051" t="inlineStr">
        <is>
          <t>LITRO</t>
        </is>
      </c>
      <c r="G1051" t="n">
        <v>8.23</v>
      </c>
      <c r="H1051" t="inlineStr">
        <is>
          <t>BEBIDAS</t>
        </is>
      </c>
      <c r="I1051" t="n">
        <v>109.08</v>
      </c>
      <c r="J1051" t="n">
        <v>897.73</v>
      </c>
    </row>
    <row r="1052">
      <c r="A1052" t="n">
        <v>7918</v>
      </c>
      <c r="B1052" t="inlineStr">
        <is>
          <t>Arcos</t>
        </is>
      </c>
      <c r="C1052" s="551" t="n">
        <v>46023</v>
      </c>
      <c r="D1052" t="inlineStr">
        <is>
          <t>12/2025</t>
        </is>
      </c>
      <c r="E1052" t="inlineStr">
        <is>
          <t>VACANTE</t>
        </is>
      </c>
      <c r="F1052" t="inlineStr">
        <is>
          <t>LITRO</t>
        </is>
      </c>
      <c r="G1052" t="n">
        <v>6.67</v>
      </c>
      <c r="H1052" t="inlineStr">
        <is>
          <t>BEBIDAS</t>
        </is>
      </c>
      <c r="I1052" t="n">
        <v>109.08</v>
      </c>
      <c r="J1052" t="n">
        <v>727.5599999999999</v>
      </c>
    </row>
    <row r="1053">
      <c r="A1053" t="n">
        <v>8414</v>
      </c>
      <c r="B1053" t="inlineStr">
        <is>
          <t>Arcos</t>
        </is>
      </c>
      <c r="C1053" s="551" t="n">
        <v>46054</v>
      </c>
      <c r="D1053" t="inlineStr">
        <is>
          <t>01/2026</t>
        </is>
      </c>
      <c r="E1053" t="inlineStr">
        <is>
          <t>VACANTE</t>
        </is>
      </c>
      <c r="F1053" t="inlineStr">
        <is>
          <t>LITRO</t>
        </is>
      </c>
      <c r="G1053" t="n">
        <v>8.369999999999999</v>
      </c>
      <c r="H1053" t="inlineStr">
        <is>
          <t>BEBIDAS</t>
        </is>
      </c>
      <c r="I1053" t="n">
        <v>109.08</v>
      </c>
      <c r="J1053" t="n">
        <v>913</v>
      </c>
    </row>
    <row r="1054">
      <c r="A1054" t="n">
        <v>8895</v>
      </c>
      <c r="B1054" t="inlineStr">
        <is>
          <t>Arcos</t>
        </is>
      </c>
      <c r="C1054" s="551" t="n">
        <v>46082</v>
      </c>
      <c r="D1054" t="inlineStr">
        <is>
          <t>02/2026</t>
        </is>
      </c>
      <c r="E1054" t="inlineStr">
        <is>
          <t>VACANTE</t>
        </is>
      </c>
      <c r="F1054" t="inlineStr">
        <is>
          <t>LITRO</t>
        </is>
      </c>
      <c r="G1054" t="n">
        <v>3.43</v>
      </c>
      <c r="H1054" t="inlineStr">
        <is>
          <t>BEBIDAS</t>
        </is>
      </c>
      <c r="I1054" t="n">
        <v>109.08</v>
      </c>
      <c r="J1054" t="n">
        <v>374.14</v>
      </c>
    </row>
    <row r="1055">
      <c r="A1055" t="n">
        <v>9654</v>
      </c>
      <c r="B1055" t="inlineStr">
        <is>
          <t>Arcos</t>
        </is>
      </c>
      <c r="C1055" s="551" t="n">
        <v>46113</v>
      </c>
      <c r="D1055" t="inlineStr">
        <is>
          <t>03/2026</t>
        </is>
      </c>
      <c r="E1055" t="inlineStr">
        <is>
          <t>VACANTE</t>
        </is>
      </c>
      <c r="F1055" t="inlineStr">
        <is>
          <t>LITRO</t>
        </is>
      </c>
      <c r="G1055" t="n">
        <v>14.62</v>
      </c>
      <c r="H1055" t="inlineStr">
        <is>
          <t>BEBIDAS</t>
        </is>
      </c>
      <c r="I1055" t="n">
        <v>109.08</v>
      </c>
      <c r="J1055" t="n">
        <v>1594.75</v>
      </c>
    </row>
    <row r="1056">
      <c r="A1056" t="n">
        <v>10191</v>
      </c>
      <c r="B1056" t="inlineStr">
        <is>
          <t>Arcos</t>
        </is>
      </c>
      <c r="C1056" s="551" t="n">
        <v>46143</v>
      </c>
      <c r="D1056" t="inlineStr">
        <is>
          <t>04/2026</t>
        </is>
      </c>
      <c r="E1056" t="inlineStr">
        <is>
          <t>VACANTE</t>
        </is>
      </c>
      <c r="F1056" t="inlineStr">
        <is>
          <t>LITRO</t>
        </is>
      </c>
      <c r="G1056" t="n">
        <v>4.59</v>
      </c>
      <c r="H1056" t="inlineStr">
        <is>
          <t>BEBIDAS</t>
        </is>
      </c>
      <c r="I1056" t="n">
        <v>109.08</v>
      </c>
      <c r="J1056" t="n">
        <v>500.68</v>
      </c>
    </row>
    <row r="1057">
      <c r="A1057" t="n">
        <v>10909</v>
      </c>
      <c r="B1057" t="inlineStr">
        <is>
          <t>Arcos</t>
        </is>
      </c>
      <c r="C1057" s="551" t="n">
        <v>46174</v>
      </c>
      <c r="D1057" t="inlineStr">
        <is>
          <t>05/2026</t>
        </is>
      </c>
      <c r="E1057" t="inlineStr">
        <is>
          <t>VACANTE</t>
        </is>
      </c>
      <c r="F1057" t="inlineStr">
        <is>
          <t>LITRO</t>
        </is>
      </c>
      <c r="G1057" t="n">
        <v>2.2</v>
      </c>
      <c r="H1057" t="inlineStr">
        <is>
          <t>BEBIDAS</t>
        </is>
      </c>
      <c r="I1057" t="n">
        <v>109.08</v>
      </c>
      <c r="J1057" t="n">
        <v>239.98</v>
      </c>
    </row>
    <row r="1058">
      <c r="A1058" t="n">
        <v>3578</v>
      </c>
      <c r="B1058" t="inlineStr">
        <is>
          <t>Arcos</t>
        </is>
      </c>
      <c r="C1058" s="551" t="n">
        <v>45748</v>
      </c>
      <c r="D1058" t="inlineStr">
        <is>
          <t>03/2025</t>
        </is>
      </c>
      <c r="E1058" t="inlineStr">
        <is>
          <t>BROWN DERBY</t>
        </is>
      </c>
      <c r="F1058" t="inlineStr">
        <is>
          <t>LITRO</t>
        </is>
      </c>
      <c r="G1058" t="n">
        <v>10.4</v>
      </c>
      <c r="H1058" t="inlineStr">
        <is>
          <t>BEBIDAS</t>
        </is>
      </c>
      <c r="I1058" t="n">
        <v>123.75</v>
      </c>
      <c r="J1058" t="n">
        <v>1287</v>
      </c>
    </row>
    <row r="1059">
      <c r="A1059" t="n">
        <v>4107</v>
      </c>
      <c r="B1059" t="inlineStr">
        <is>
          <t>Arcos</t>
        </is>
      </c>
      <c r="C1059" s="551" t="n">
        <v>45778</v>
      </c>
      <c r="D1059" t="inlineStr">
        <is>
          <t>04/2025</t>
        </is>
      </c>
      <c r="E1059" t="inlineStr">
        <is>
          <t>BROWN DERBY</t>
        </is>
      </c>
      <c r="F1059" t="inlineStr">
        <is>
          <t>LITRO</t>
        </is>
      </c>
      <c r="G1059" t="n">
        <v>5.73</v>
      </c>
      <c r="H1059" t="inlineStr">
        <is>
          <t>BEBIDAS</t>
        </is>
      </c>
      <c r="I1059" t="n">
        <v>123.75</v>
      </c>
      <c r="J1059" t="n">
        <v>709.09</v>
      </c>
    </row>
    <row r="1060">
      <c r="A1060" t="n">
        <v>4738</v>
      </c>
      <c r="B1060" t="inlineStr">
        <is>
          <t>Arcos</t>
        </is>
      </c>
      <c r="C1060" s="551" t="n">
        <v>45809</v>
      </c>
      <c r="D1060" t="inlineStr">
        <is>
          <t>05/2025</t>
        </is>
      </c>
      <c r="E1060" t="inlineStr">
        <is>
          <t>BROWN DERBY</t>
        </is>
      </c>
      <c r="F1060" t="inlineStr">
        <is>
          <t>LITRO</t>
        </is>
      </c>
      <c r="G1060" t="n">
        <v>4.69</v>
      </c>
      <c r="H1060" t="inlineStr">
        <is>
          <t>BEBIDAS</t>
        </is>
      </c>
      <c r="I1060" t="n">
        <v>123.75</v>
      </c>
      <c r="J1060" t="n">
        <v>580.39</v>
      </c>
    </row>
    <row r="1061">
      <c r="A1061" t="n">
        <v>5121</v>
      </c>
      <c r="B1061" t="inlineStr">
        <is>
          <t>Arcos</t>
        </is>
      </c>
      <c r="C1061" s="551" t="n">
        <v>45839</v>
      </c>
      <c r="D1061" t="inlineStr">
        <is>
          <t>06/2025</t>
        </is>
      </c>
      <c r="E1061" t="inlineStr">
        <is>
          <t>BROWN DERBY</t>
        </is>
      </c>
      <c r="F1061" t="inlineStr">
        <is>
          <t>LITRO</t>
        </is>
      </c>
      <c r="G1061" t="n">
        <v>2.73</v>
      </c>
      <c r="H1061" t="inlineStr">
        <is>
          <t>BEBIDAS</t>
        </is>
      </c>
      <c r="I1061" t="n">
        <v>123.75</v>
      </c>
      <c r="J1061" t="n">
        <v>337.84</v>
      </c>
    </row>
    <row r="1062">
      <c r="A1062" t="n">
        <v>5863</v>
      </c>
      <c r="B1062" t="inlineStr">
        <is>
          <t>Arcos</t>
        </is>
      </c>
      <c r="C1062" s="551" t="n">
        <v>45870</v>
      </c>
      <c r="D1062" t="inlineStr">
        <is>
          <t>07/2025</t>
        </is>
      </c>
      <c r="E1062" t="inlineStr">
        <is>
          <t>BROWN DERBY</t>
        </is>
      </c>
      <c r="F1062" t="inlineStr">
        <is>
          <t>LITRO</t>
        </is>
      </c>
      <c r="G1062" t="n">
        <v>21.18</v>
      </c>
      <c r="H1062" t="inlineStr">
        <is>
          <t>BEBIDAS</t>
        </is>
      </c>
      <c r="I1062" t="n">
        <v>123.75</v>
      </c>
      <c r="J1062" t="n">
        <v>2621.03</v>
      </c>
    </row>
    <row r="1063">
      <c r="A1063" t="n">
        <v>6567</v>
      </c>
      <c r="B1063" t="inlineStr">
        <is>
          <t>Arcos</t>
        </is>
      </c>
      <c r="C1063" s="551" t="n">
        <v>45901</v>
      </c>
      <c r="D1063" t="inlineStr">
        <is>
          <t>08/2025</t>
        </is>
      </c>
      <c r="E1063" t="inlineStr">
        <is>
          <t>BROWN DERBY</t>
        </is>
      </c>
      <c r="F1063" t="inlineStr">
        <is>
          <t>LITRO</t>
        </is>
      </c>
      <c r="G1063" t="n">
        <v>22.77</v>
      </c>
      <c r="H1063" t="inlineStr">
        <is>
          <t>BEBIDAS</t>
        </is>
      </c>
      <c r="I1063" t="n">
        <v>123.75</v>
      </c>
      <c r="J1063" t="n">
        <v>2817.79</v>
      </c>
    </row>
    <row r="1064">
      <c r="A1064" t="n">
        <v>7101</v>
      </c>
      <c r="B1064" t="inlineStr">
        <is>
          <t>Arcos</t>
        </is>
      </c>
      <c r="C1064" s="551" t="n">
        <v>45931</v>
      </c>
      <c r="D1064" t="inlineStr">
        <is>
          <t>09/2025</t>
        </is>
      </c>
      <c r="E1064" t="inlineStr">
        <is>
          <t>BROWN DERBY</t>
        </is>
      </c>
      <c r="F1064" t="inlineStr">
        <is>
          <t>LITRO</t>
        </is>
      </c>
      <c r="G1064" t="n">
        <v>1.32</v>
      </c>
      <c r="H1064" t="inlineStr">
        <is>
          <t>BEBIDAS</t>
        </is>
      </c>
      <c r="I1064" t="n">
        <v>123.75</v>
      </c>
      <c r="J1064" t="n">
        <v>163.35</v>
      </c>
    </row>
    <row r="1065">
      <c r="A1065" t="n">
        <v>7554</v>
      </c>
      <c r="B1065" t="inlineStr">
        <is>
          <t>Arcos</t>
        </is>
      </c>
      <c r="C1065" s="551" t="n">
        <v>45962</v>
      </c>
      <c r="D1065" t="inlineStr">
        <is>
          <t>10/2025</t>
        </is>
      </c>
      <c r="E1065" t="inlineStr">
        <is>
          <t>BROWN DERBY</t>
        </is>
      </c>
      <c r="F1065" t="inlineStr">
        <is>
          <t>LITRO</t>
        </is>
      </c>
      <c r="G1065" t="n">
        <v>11.07</v>
      </c>
      <c r="H1065" t="inlineStr">
        <is>
          <t>BEBIDAS</t>
        </is>
      </c>
      <c r="I1065" t="n">
        <v>123.75</v>
      </c>
      <c r="J1065" t="n">
        <v>1369.91</v>
      </c>
    </row>
    <row r="1066">
      <c r="A1066" t="n">
        <v>7804</v>
      </c>
      <c r="B1066" t="inlineStr">
        <is>
          <t>Arcos</t>
        </is>
      </c>
      <c r="C1066" s="551" t="n">
        <v>45992</v>
      </c>
      <c r="D1066" t="inlineStr">
        <is>
          <t>11/2025</t>
        </is>
      </c>
      <c r="E1066" t="inlineStr">
        <is>
          <t>BROWN DERBY</t>
        </is>
      </c>
      <c r="F1066" t="inlineStr">
        <is>
          <t>LITRO</t>
        </is>
      </c>
      <c r="G1066" t="n">
        <v>1.32</v>
      </c>
      <c r="H1066" t="inlineStr">
        <is>
          <t>BEBIDAS</t>
        </is>
      </c>
      <c r="I1066" t="n">
        <v>123.75</v>
      </c>
      <c r="J1066" t="n">
        <v>163.35</v>
      </c>
    </row>
    <row r="1067">
      <c r="A1067" t="n">
        <v>7904</v>
      </c>
      <c r="B1067" t="inlineStr">
        <is>
          <t>Arcos</t>
        </is>
      </c>
      <c r="C1067" s="551" t="n">
        <v>46023</v>
      </c>
      <c r="D1067" t="inlineStr">
        <is>
          <t>12/2025</t>
        </is>
      </c>
      <c r="E1067" t="inlineStr">
        <is>
          <t>BROWN DERBY</t>
        </is>
      </c>
      <c r="F1067" t="inlineStr">
        <is>
          <t>LITRO</t>
        </is>
      </c>
      <c r="G1067" t="n">
        <v>0.47</v>
      </c>
      <c r="H1067" t="inlineStr">
        <is>
          <t>BEBIDAS</t>
        </is>
      </c>
      <c r="I1067" t="n">
        <v>123.75</v>
      </c>
      <c r="J1067" t="n">
        <v>58.16</v>
      </c>
    </row>
    <row r="1068">
      <c r="A1068" t="n">
        <v>8397</v>
      </c>
      <c r="B1068" t="inlineStr">
        <is>
          <t>Arcos</t>
        </is>
      </c>
      <c r="C1068" s="551" t="n">
        <v>46054</v>
      </c>
      <c r="D1068" t="inlineStr">
        <is>
          <t>01/2026</t>
        </is>
      </c>
      <c r="E1068" t="inlineStr">
        <is>
          <t>BROWN DERBY</t>
        </is>
      </c>
      <c r="F1068" t="inlineStr">
        <is>
          <t>LITRO</t>
        </is>
      </c>
      <c r="G1068" t="n">
        <v>4.58</v>
      </c>
      <c r="H1068" t="inlineStr">
        <is>
          <t>BEBIDAS</t>
        </is>
      </c>
      <c r="I1068" t="n">
        <v>123.75</v>
      </c>
      <c r="J1068" t="n">
        <v>566.78</v>
      </c>
    </row>
    <row r="1069">
      <c r="A1069" t="n">
        <v>8882</v>
      </c>
      <c r="B1069" t="inlineStr">
        <is>
          <t>Arcos</t>
        </is>
      </c>
      <c r="C1069" s="551" t="n">
        <v>46082</v>
      </c>
      <c r="D1069" t="inlineStr">
        <is>
          <t>02/2026</t>
        </is>
      </c>
      <c r="E1069" t="inlineStr">
        <is>
          <t>BROWN DERBY</t>
        </is>
      </c>
      <c r="F1069" t="inlineStr">
        <is>
          <t>LITRO</t>
        </is>
      </c>
      <c r="G1069" t="n">
        <v>2.34</v>
      </c>
      <c r="H1069" t="inlineStr">
        <is>
          <t>BEBIDAS</t>
        </is>
      </c>
      <c r="I1069" t="n">
        <v>123.75</v>
      </c>
      <c r="J1069" t="n">
        <v>289.58</v>
      </c>
    </row>
    <row r="1070">
      <c r="A1070" t="n">
        <v>9642</v>
      </c>
      <c r="B1070" t="inlineStr">
        <is>
          <t>Arcos</t>
        </is>
      </c>
      <c r="C1070" s="551" t="n">
        <v>46113</v>
      </c>
      <c r="D1070" t="inlineStr">
        <is>
          <t>03/2026</t>
        </is>
      </c>
      <c r="E1070" t="inlineStr">
        <is>
          <t>BROWN DERBY</t>
        </is>
      </c>
      <c r="F1070" t="inlineStr">
        <is>
          <t>LITRO</t>
        </is>
      </c>
      <c r="G1070" t="n">
        <v>3.95</v>
      </c>
      <c r="H1070" t="inlineStr">
        <is>
          <t>BEBIDAS</t>
        </is>
      </c>
      <c r="I1070" t="n">
        <v>123.75</v>
      </c>
      <c r="J1070" t="n">
        <v>488.81</v>
      </c>
    </row>
    <row r="1071">
      <c r="A1071" t="n">
        <v>10175</v>
      </c>
      <c r="B1071" t="inlineStr">
        <is>
          <t>Arcos</t>
        </is>
      </c>
      <c r="C1071" s="551" t="n">
        <v>46143</v>
      </c>
      <c r="D1071" t="inlineStr">
        <is>
          <t>04/2026</t>
        </is>
      </c>
      <c r="E1071" t="inlineStr">
        <is>
          <t>BROWN DERBY</t>
        </is>
      </c>
      <c r="F1071" t="inlineStr">
        <is>
          <t>LITRO</t>
        </is>
      </c>
      <c r="G1071" t="n">
        <v>7.05</v>
      </c>
      <c r="H1071" t="inlineStr">
        <is>
          <t>BEBIDAS</t>
        </is>
      </c>
      <c r="I1071" t="n">
        <v>123.75</v>
      </c>
      <c r="J1071" t="n">
        <v>872.4400000000001</v>
      </c>
    </row>
    <row r="1072">
      <c r="A1072" t="n">
        <v>10890</v>
      </c>
      <c r="B1072" t="inlineStr">
        <is>
          <t>Arcos</t>
        </is>
      </c>
      <c r="C1072" s="551" t="n">
        <v>46174</v>
      </c>
      <c r="D1072" t="inlineStr">
        <is>
          <t>05/2026</t>
        </is>
      </c>
      <c r="E1072" t="inlineStr">
        <is>
          <t>BROWN DERBY</t>
        </is>
      </c>
      <c r="F1072" t="inlineStr">
        <is>
          <t>LITRO</t>
        </is>
      </c>
      <c r="G1072" t="n">
        <v>2.75</v>
      </c>
      <c r="H1072" t="inlineStr">
        <is>
          <t>BEBIDAS</t>
        </is>
      </c>
      <c r="I1072" t="n">
        <v>123.75</v>
      </c>
      <c r="J1072" t="n">
        <v>340.31</v>
      </c>
    </row>
    <row r="1073">
      <c r="A1073" t="n">
        <v>3579</v>
      </c>
      <c r="B1073" t="inlineStr">
        <is>
          <t>Arcos</t>
        </is>
      </c>
      <c r="C1073" s="551" t="n">
        <v>45748</v>
      </c>
      <c r="D1073" t="inlineStr">
        <is>
          <t>03/2025</t>
        </is>
      </c>
      <c r="E1073" t="inlineStr">
        <is>
          <t>BASIL SMASH</t>
        </is>
      </c>
      <c r="F1073" t="inlineStr">
        <is>
          <t>LITRO</t>
        </is>
      </c>
      <c r="G1073" t="n">
        <v>1.3</v>
      </c>
      <c r="H1073" t="inlineStr">
        <is>
          <t>BEBIDAS</t>
        </is>
      </c>
      <c r="I1073" t="n">
        <v>63.2</v>
      </c>
      <c r="J1073" t="n">
        <v>82.16</v>
      </c>
    </row>
    <row r="1074">
      <c r="A1074" t="n">
        <v>4106</v>
      </c>
      <c r="B1074" t="inlineStr">
        <is>
          <t>Arcos</t>
        </is>
      </c>
      <c r="C1074" s="551" t="n">
        <v>45778</v>
      </c>
      <c r="D1074" t="inlineStr">
        <is>
          <t>04/2025</t>
        </is>
      </c>
      <c r="E1074" t="inlineStr">
        <is>
          <t>BASIL SMASH</t>
        </is>
      </c>
      <c r="F1074" t="inlineStr">
        <is>
          <t>LITRO</t>
        </is>
      </c>
      <c r="G1074" t="n">
        <v>2.1</v>
      </c>
      <c r="H1074" t="inlineStr">
        <is>
          <t>BEBIDAS</t>
        </is>
      </c>
      <c r="I1074" t="n">
        <v>63.2</v>
      </c>
      <c r="J1074" t="n">
        <v>132.72</v>
      </c>
    </row>
    <row r="1075">
      <c r="A1075" t="n">
        <v>5120</v>
      </c>
      <c r="B1075" t="inlineStr">
        <is>
          <t>Arcos</t>
        </is>
      </c>
      <c r="C1075" s="551" t="n">
        <v>45839</v>
      </c>
      <c r="D1075" t="inlineStr">
        <is>
          <t>06/2025</t>
        </is>
      </c>
      <c r="E1075" t="inlineStr">
        <is>
          <t>BASIL SMASH</t>
        </is>
      </c>
      <c r="F1075" t="inlineStr">
        <is>
          <t>LITRO</t>
        </is>
      </c>
      <c r="G1075" t="n">
        <v>0.41</v>
      </c>
      <c r="H1075" t="inlineStr">
        <is>
          <t>BEBIDAS</t>
        </is>
      </c>
      <c r="I1075" t="n">
        <v>63.2</v>
      </c>
      <c r="J1075" t="n">
        <v>25.91</v>
      </c>
    </row>
    <row r="1076">
      <c r="A1076" t="n">
        <v>5862</v>
      </c>
      <c r="B1076" t="inlineStr">
        <is>
          <t>Arcos</t>
        </is>
      </c>
      <c r="C1076" s="551" t="n">
        <v>45870</v>
      </c>
      <c r="D1076" t="inlineStr">
        <is>
          <t>07/2025</t>
        </is>
      </c>
      <c r="E1076" t="inlineStr">
        <is>
          <t>BASIL SMASH</t>
        </is>
      </c>
      <c r="F1076" t="inlineStr">
        <is>
          <t>LITRO</t>
        </is>
      </c>
      <c r="G1076" t="n">
        <v>0.48</v>
      </c>
      <c r="H1076" t="inlineStr">
        <is>
          <t>BEBIDAS</t>
        </is>
      </c>
      <c r="I1076" t="n">
        <v>63.2</v>
      </c>
      <c r="J1076" t="n">
        <v>30.34</v>
      </c>
    </row>
    <row r="1077">
      <c r="A1077" t="n">
        <v>6566</v>
      </c>
      <c r="B1077" t="inlineStr">
        <is>
          <t>Arcos</t>
        </is>
      </c>
      <c r="C1077" s="551" t="n">
        <v>45901</v>
      </c>
      <c r="D1077" t="inlineStr">
        <is>
          <t>08/2025</t>
        </is>
      </c>
      <c r="E1077" t="inlineStr">
        <is>
          <t>BASIL SMASH</t>
        </is>
      </c>
      <c r="F1077" t="inlineStr">
        <is>
          <t>LITRO</t>
        </is>
      </c>
      <c r="G1077" t="n">
        <v>0.85</v>
      </c>
      <c r="H1077" t="inlineStr">
        <is>
          <t>BEBIDAS</t>
        </is>
      </c>
      <c r="I1077" t="n">
        <v>63.2</v>
      </c>
      <c r="J1077" t="n">
        <v>53.72</v>
      </c>
    </row>
    <row r="1078">
      <c r="A1078" t="n">
        <v>7100</v>
      </c>
      <c r="B1078" t="inlineStr">
        <is>
          <t>Arcos</t>
        </is>
      </c>
      <c r="C1078" s="551" t="n">
        <v>45931</v>
      </c>
      <c r="D1078" t="inlineStr">
        <is>
          <t>09/2025</t>
        </is>
      </c>
      <c r="E1078" t="inlineStr">
        <is>
          <t>BASIL SMASH</t>
        </is>
      </c>
      <c r="F1078" t="inlineStr">
        <is>
          <t>LITRO</t>
        </is>
      </c>
      <c r="G1078" t="n">
        <v>3.38</v>
      </c>
      <c r="H1078" t="inlineStr">
        <is>
          <t>BEBIDAS</t>
        </is>
      </c>
      <c r="I1078" t="n">
        <v>63.2</v>
      </c>
      <c r="J1078" t="n">
        <v>213.62</v>
      </c>
    </row>
    <row r="1079">
      <c r="A1079" t="n">
        <v>7553</v>
      </c>
      <c r="B1079" t="inlineStr">
        <is>
          <t>Arcos</t>
        </is>
      </c>
      <c r="C1079" s="551" t="n">
        <v>45962</v>
      </c>
      <c r="D1079" t="inlineStr">
        <is>
          <t>10/2025</t>
        </is>
      </c>
      <c r="E1079" t="inlineStr">
        <is>
          <t>BASIL SMASH</t>
        </is>
      </c>
      <c r="F1079" t="inlineStr">
        <is>
          <t>LITRO</t>
        </is>
      </c>
      <c r="G1079" t="n">
        <v>1.41</v>
      </c>
      <c r="H1079" t="inlineStr">
        <is>
          <t>BEBIDAS</t>
        </is>
      </c>
      <c r="I1079" t="n">
        <v>63.2</v>
      </c>
      <c r="J1079" t="n">
        <v>89.11</v>
      </c>
    </row>
    <row r="1080">
      <c r="A1080" t="n">
        <v>7803</v>
      </c>
      <c r="B1080" t="inlineStr">
        <is>
          <t>Arcos</t>
        </is>
      </c>
      <c r="C1080" s="551" t="n">
        <v>45992</v>
      </c>
      <c r="D1080" t="inlineStr">
        <is>
          <t>11/2025</t>
        </is>
      </c>
      <c r="E1080" t="inlineStr">
        <is>
          <t>BASIL SMASH</t>
        </is>
      </c>
      <c r="F1080" t="inlineStr">
        <is>
          <t>LITRO</t>
        </is>
      </c>
      <c r="G1080" t="n">
        <v>3.38</v>
      </c>
      <c r="H1080" t="inlineStr">
        <is>
          <t>BEBIDAS</t>
        </is>
      </c>
      <c r="I1080" t="n">
        <v>63.2</v>
      </c>
      <c r="J1080" t="n">
        <v>213.62</v>
      </c>
    </row>
    <row r="1081">
      <c r="A1081" t="n">
        <v>7903</v>
      </c>
      <c r="B1081" t="inlineStr">
        <is>
          <t>Arcos</t>
        </is>
      </c>
      <c r="C1081" s="551" t="n">
        <v>46023</v>
      </c>
      <c r="D1081" t="inlineStr">
        <is>
          <t>12/2025</t>
        </is>
      </c>
      <c r="E1081" t="inlineStr">
        <is>
          <t>BASIL SMASH</t>
        </is>
      </c>
      <c r="F1081" t="inlineStr">
        <is>
          <t>LITRO</t>
        </is>
      </c>
      <c r="G1081" t="n">
        <v>2.5</v>
      </c>
      <c r="H1081" t="inlineStr">
        <is>
          <t>BEBIDAS</t>
        </is>
      </c>
      <c r="I1081" t="n">
        <v>63.2</v>
      </c>
      <c r="J1081" t="n">
        <v>158</v>
      </c>
    </row>
    <row r="1082">
      <c r="A1082" t="n">
        <v>8396</v>
      </c>
      <c r="B1082" t="inlineStr">
        <is>
          <t>Arcos</t>
        </is>
      </c>
      <c r="C1082" s="551" t="n">
        <v>46054</v>
      </c>
      <c r="D1082" t="inlineStr">
        <is>
          <t>01/2026</t>
        </is>
      </c>
      <c r="E1082" t="inlineStr">
        <is>
          <t>BASIL SMASH</t>
        </is>
      </c>
      <c r="F1082" t="inlineStr">
        <is>
          <t>LITRO</t>
        </is>
      </c>
      <c r="G1082" t="n">
        <v>0.62</v>
      </c>
      <c r="H1082" t="inlineStr">
        <is>
          <t>BEBIDAS</t>
        </is>
      </c>
      <c r="I1082" t="n">
        <v>63.2</v>
      </c>
      <c r="J1082" t="n">
        <v>39.18</v>
      </c>
    </row>
    <row r="1083">
      <c r="A1083" t="n">
        <v>8881</v>
      </c>
      <c r="B1083" t="inlineStr">
        <is>
          <t>Arcos</t>
        </is>
      </c>
      <c r="C1083" s="551" t="n">
        <v>46082</v>
      </c>
      <c r="D1083" t="inlineStr">
        <is>
          <t>02/2026</t>
        </is>
      </c>
      <c r="E1083" t="inlineStr">
        <is>
          <t>BASIL SMASH</t>
        </is>
      </c>
      <c r="F1083" t="inlineStr">
        <is>
          <t>LITRO</t>
        </is>
      </c>
      <c r="G1083" t="n">
        <v>2.46</v>
      </c>
      <c r="H1083" t="inlineStr">
        <is>
          <t>BEBIDAS</t>
        </is>
      </c>
      <c r="I1083" t="n">
        <v>63.2</v>
      </c>
      <c r="J1083" t="n">
        <v>155.47</v>
      </c>
    </row>
    <row r="1084">
      <c r="A1084" t="n">
        <v>9641</v>
      </c>
      <c r="B1084" t="inlineStr">
        <is>
          <t>Arcos</t>
        </is>
      </c>
      <c r="C1084" s="551" t="n">
        <v>46113</v>
      </c>
      <c r="D1084" t="inlineStr">
        <is>
          <t>03/2026</t>
        </is>
      </c>
      <c r="E1084" t="inlineStr">
        <is>
          <t>BASIL SMASH</t>
        </is>
      </c>
      <c r="F1084" t="inlineStr">
        <is>
          <t>LITRO</t>
        </is>
      </c>
      <c r="G1084" t="n">
        <v>4.78</v>
      </c>
      <c r="H1084" t="inlineStr">
        <is>
          <t>BEBIDAS</t>
        </is>
      </c>
      <c r="I1084" t="n">
        <v>63.2</v>
      </c>
      <c r="J1084" t="n">
        <v>302.1</v>
      </c>
    </row>
    <row r="1085">
      <c r="A1085" t="n">
        <v>10174</v>
      </c>
      <c r="B1085" t="inlineStr">
        <is>
          <t>Arcos</t>
        </is>
      </c>
      <c r="C1085" s="551" t="n">
        <v>46143</v>
      </c>
      <c r="D1085" t="inlineStr">
        <is>
          <t>04/2026</t>
        </is>
      </c>
      <c r="E1085" t="inlineStr">
        <is>
          <t>BASIL SMASH</t>
        </is>
      </c>
      <c r="F1085" t="inlineStr">
        <is>
          <t>LITRO</t>
        </is>
      </c>
      <c r="G1085" t="n">
        <v>3.77</v>
      </c>
      <c r="H1085" t="inlineStr">
        <is>
          <t>BEBIDAS</t>
        </is>
      </c>
      <c r="I1085" t="n">
        <v>63.2</v>
      </c>
      <c r="J1085" t="n">
        <v>238.26</v>
      </c>
    </row>
    <row r="1086">
      <c r="A1086" t="n">
        <v>10889</v>
      </c>
      <c r="B1086" t="inlineStr">
        <is>
          <t>Arcos</t>
        </is>
      </c>
      <c r="C1086" s="551" t="n">
        <v>46174</v>
      </c>
      <c r="D1086" t="inlineStr">
        <is>
          <t>05/2026</t>
        </is>
      </c>
      <c r="E1086" t="inlineStr">
        <is>
          <t>BASIL SMASH</t>
        </is>
      </c>
      <c r="F1086" t="inlineStr">
        <is>
          <t>LITRO</t>
        </is>
      </c>
      <c r="G1086" t="n">
        <v>2.2</v>
      </c>
      <c r="H1086" t="inlineStr">
        <is>
          <t>BEBIDAS</t>
        </is>
      </c>
      <c r="I1086" t="n">
        <v>63.2</v>
      </c>
      <c r="J1086" t="n">
        <v>139.04</v>
      </c>
    </row>
    <row r="1087">
      <c r="A1087" t="n">
        <v>3580</v>
      </c>
      <c r="B1087" t="inlineStr">
        <is>
          <t>Arcos</t>
        </is>
      </c>
      <c r="C1087" s="551" t="n">
        <v>45748</v>
      </c>
      <c r="D1087" t="inlineStr">
        <is>
          <t>03/2025</t>
        </is>
      </c>
      <c r="E1087" t="inlineStr">
        <is>
          <t>SINGAPORE SLING</t>
        </is>
      </c>
      <c r="F1087" t="inlineStr">
        <is>
          <t>LITRO</t>
        </is>
      </c>
      <c r="G1087" t="n">
        <v>10.4</v>
      </c>
      <c r="H1087" t="inlineStr">
        <is>
          <t>BEBIDAS</t>
        </is>
      </c>
      <c r="I1087" t="n">
        <v>144.92</v>
      </c>
      <c r="J1087" t="n">
        <v>1507.17</v>
      </c>
    </row>
    <row r="1088">
      <c r="A1088" t="n">
        <v>3580</v>
      </c>
      <c r="B1088" t="inlineStr">
        <is>
          <t>Arcos</t>
        </is>
      </c>
      <c r="C1088" s="551" t="n">
        <v>45748</v>
      </c>
      <c r="D1088" t="inlineStr">
        <is>
          <t>03/2025</t>
        </is>
      </c>
      <c r="E1088" t="inlineStr">
        <is>
          <t>SINGAPORE SLING</t>
        </is>
      </c>
      <c r="F1088" t="inlineStr">
        <is>
          <t>LITRO</t>
        </is>
      </c>
      <c r="G1088" t="n">
        <v>10.4</v>
      </c>
      <c r="H1088" t="inlineStr">
        <is>
          <t>BEBIDAS</t>
        </is>
      </c>
      <c r="I1088" t="n">
        <v>144.92</v>
      </c>
      <c r="J1088" t="n">
        <v>1507.17</v>
      </c>
    </row>
    <row r="1089">
      <c r="A1089" t="n">
        <v>4118</v>
      </c>
      <c r="B1089" t="inlineStr">
        <is>
          <t>Arcos</t>
        </is>
      </c>
      <c r="C1089" s="551" t="n">
        <v>45778</v>
      </c>
      <c r="D1089" t="inlineStr">
        <is>
          <t>04/2025</t>
        </is>
      </c>
      <c r="E1089" t="inlineStr">
        <is>
          <t>SINGAPORE SLING</t>
        </is>
      </c>
      <c r="F1089" t="inlineStr">
        <is>
          <t>LITRO</t>
        </is>
      </c>
      <c r="G1089" t="n">
        <v>21.86</v>
      </c>
      <c r="H1089" t="inlineStr">
        <is>
          <t>BEBIDAS</t>
        </is>
      </c>
      <c r="I1089" t="n">
        <v>144.92</v>
      </c>
      <c r="J1089" t="n">
        <v>3167.95</v>
      </c>
    </row>
    <row r="1090">
      <c r="A1090" t="n">
        <v>4748</v>
      </c>
      <c r="B1090" t="inlineStr">
        <is>
          <t>Arcos</t>
        </is>
      </c>
      <c r="C1090" s="551" t="n">
        <v>45809</v>
      </c>
      <c r="D1090" t="inlineStr">
        <is>
          <t>05/2025</t>
        </is>
      </c>
      <c r="E1090" t="inlineStr">
        <is>
          <t>SINGAPORE SLING</t>
        </is>
      </c>
      <c r="F1090" t="inlineStr">
        <is>
          <t>LITRO</t>
        </is>
      </c>
      <c r="G1090" t="n">
        <v>10.43</v>
      </c>
      <c r="H1090" t="inlineStr">
        <is>
          <t>BEBIDAS</t>
        </is>
      </c>
      <c r="I1090" t="n">
        <v>144.92</v>
      </c>
      <c r="J1090" t="n">
        <v>1511.52</v>
      </c>
    </row>
    <row r="1091">
      <c r="A1091" t="n">
        <v>5133</v>
      </c>
      <c r="B1091" t="inlineStr">
        <is>
          <t>Arcos</t>
        </is>
      </c>
      <c r="C1091" s="551" t="n">
        <v>45839</v>
      </c>
      <c r="D1091" t="inlineStr">
        <is>
          <t>06/2025</t>
        </is>
      </c>
      <c r="E1091" t="inlineStr">
        <is>
          <t>SINGAPORE SLING</t>
        </is>
      </c>
      <c r="F1091" t="inlineStr">
        <is>
          <t>LITRO</t>
        </is>
      </c>
      <c r="G1091" t="n">
        <v>13.53</v>
      </c>
      <c r="H1091" t="inlineStr">
        <is>
          <t>BEBIDAS</t>
        </is>
      </c>
      <c r="I1091" t="n">
        <v>144.92</v>
      </c>
      <c r="J1091" t="n">
        <v>1960.77</v>
      </c>
    </row>
    <row r="1092">
      <c r="A1092" t="n">
        <v>5873</v>
      </c>
      <c r="B1092" t="inlineStr">
        <is>
          <t>Arcos</t>
        </is>
      </c>
      <c r="C1092" s="551" t="n">
        <v>45870</v>
      </c>
      <c r="D1092" t="inlineStr">
        <is>
          <t>07/2025</t>
        </is>
      </c>
      <c r="E1092" t="inlineStr">
        <is>
          <t>SINGAPORE SLING</t>
        </is>
      </c>
      <c r="F1092" t="inlineStr">
        <is>
          <t>LITRO</t>
        </is>
      </c>
      <c r="G1092" t="n">
        <v>8.369999999999999</v>
      </c>
      <c r="H1092" t="inlineStr">
        <is>
          <t>BEBIDAS</t>
        </is>
      </c>
      <c r="I1092" t="n">
        <v>144.92</v>
      </c>
      <c r="J1092" t="n">
        <v>1212.98</v>
      </c>
    </row>
    <row r="1093">
      <c r="A1093" t="n">
        <v>6578</v>
      </c>
      <c r="B1093" t="inlineStr">
        <is>
          <t>Arcos</t>
        </is>
      </c>
      <c r="C1093" s="551" t="n">
        <v>45901</v>
      </c>
      <c r="D1093" t="inlineStr">
        <is>
          <t>08/2025</t>
        </is>
      </c>
      <c r="E1093" t="inlineStr">
        <is>
          <t>SINGAPORE SLING</t>
        </is>
      </c>
      <c r="F1093" t="inlineStr">
        <is>
          <t>LITRO</t>
        </is>
      </c>
      <c r="G1093" t="n">
        <v>11.63</v>
      </c>
      <c r="H1093" t="inlineStr">
        <is>
          <t>BEBIDAS</t>
        </is>
      </c>
      <c r="I1093" t="n">
        <v>144.92</v>
      </c>
      <c r="J1093" t="n">
        <v>1685.42</v>
      </c>
    </row>
    <row r="1094">
      <c r="A1094" t="n">
        <v>7112</v>
      </c>
      <c r="B1094" t="inlineStr">
        <is>
          <t>Arcos</t>
        </is>
      </c>
      <c r="C1094" s="551" t="n">
        <v>45931</v>
      </c>
      <c r="D1094" t="inlineStr">
        <is>
          <t>09/2025</t>
        </is>
      </c>
      <c r="E1094" t="inlineStr">
        <is>
          <t>SINGAPORE SLING</t>
        </is>
      </c>
      <c r="F1094" t="inlineStr">
        <is>
          <t>LITRO</t>
        </is>
      </c>
      <c r="G1094" t="n">
        <v>47.23</v>
      </c>
      <c r="H1094" t="inlineStr">
        <is>
          <t>BEBIDAS</t>
        </is>
      </c>
      <c r="I1094" t="n">
        <v>144.92</v>
      </c>
      <c r="J1094" t="n">
        <v>6844.57</v>
      </c>
    </row>
    <row r="1095">
      <c r="A1095" t="n">
        <v>7564</v>
      </c>
      <c r="B1095" t="inlineStr">
        <is>
          <t>Arcos</t>
        </is>
      </c>
      <c r="C1095" s="551" t="n">
        <v>45962</v>
      </c>
      <c r="D1095" t="inlineStr">
        <is>
          <t>10/2025</t>
        </is>
      </c>
      <c r="E1095" t="inlineStr">
        <is>
          <t>SINGAPORE SLING</t>
        </is>
      </c>
      <c r="F1095" t="inlineStr">
        <is>
          <t>LITRO</t>
        </is>
      </c>
      <c r="G1095" t="n">
        <v>18.59</v>
      </c>
      <c r="H1095" t="inlineStr">
        <is>
          <t>BEBIDAS</t>
        </is>
      </c>
      <c r="I1095" t="n">
        <v>144.92</v>
      </c>
      <c r="J1095" t="n">
        <v>2694.06</v>
      </c>
    </row>
    <row r="1096">
      <c r="A1096" t="n">
        <v>7814</v>
      </c>
      <c r="B1096" t="inlineStr">
        <is>
          <t>Arcos</t>
        </is>
      </c>
      <c r="C1096" s="551" t="n">
        <v>45992</v>
      </c>
      <c r="D1096" t="inlineStr">
        <is>
          <t>11/2025</t>
        </is>
      </c>
      <c r="E1096" t="inlineStr">
        <is>
          <t>SINGAPORE SLING</t>
        </is>
      </c>
      <c r="F1096" t="inlineStr">
        <is>
          <t>LITRO</t>
        </is>
      </c>
      <c r="G1096" t="n">
        <v>47.23</v>
      </c>
      <c r="H1096" t="inlineStr">
        <is>
          <t>BEBIDAS</t>
        </is>
      </c>
      <c r="I1096" t="n">
        <v>144.92</v>
      </c>
      <c r="J1096" t="n">
        <v>6844.57</v>
      </c>
    </row>
    <row r="1097">
      <c r="A1097" t="n">
        <v>7915</v>
      </c>
      <c r="B1097" t="inlineStr">
        <is>
          <t>Arcos</t>
        </is>
      </c>
      <c r="C1097" s="551" t="n">
        <v>46023</v>
      </c>
      <c r="D1097" t="inlineStr">
        <is>
          <t>12/2025</t>
        </is>
      </c>
      <c r="E1097" t="inlineStr">
        <is>
          <t>SINGAPORE SLING</t>
        </is>
      </c>
      <c r="F1097" t="inlineStr">
        <is>
          <t>LITRO</t>
        </is>
      </c>
      <c r="G1097" t="n">
        <v>16.6</v>
      </c>
      <c r="H1097" t="inlineStr">
        <is>
          <t>BEBIDAS</t>
        </is>
      </c>
      <c r="I1097" t="n">
        <v>144.92</v>
      </c>
      <c r="J1097" t="n">
        <v>2405.67</v>
      </c>
    </row>
    <row r="1098">
      <c r="A1098" t="n">
        <v>8410</v>
      </c>
      <c r="B1098" t="inlineStr">
        <is>
          <t>Arcos</t>
        </is>
      </c>
      <c r="C1098" s="551" t="n">
        <v>46054</v>
      </c>
      <c r="D1098" t="inlineStr">
        <is>
          <t>01/2026</t>
        </is>
      </c>
      <c r="E1098" t="inlineStr">
        <is>
          <t>SINGAPORE SLING</t>
        </is>
      </c>
      <c r="F1098" t="inlineStr">
        <is>
          <t>LITRO</t>
        </is>
      </c>
      <c r="G1098" t="n">
        <v>12.09</v>
      </c>
      <c r="H1098" t="inlineStr">
        <is>
          <t>BEBIDAS</t>
        </is>
      </c>
      <c r="I1098" t="n">
        <v>144.92</v>
      </c>
      <c r="J1098" t="n">
        <v>1752.08</v>
      </c>
    </row>
    <row r="1099">
      <c r="A1099" t="n">
        <v>8892</v>
      </c>
      <c r="B1099" t="inlineStr">
        <is>
          <t>Arcos</t>
        </is>
      </c>
      <c r="C1099" s="551" t="n">
        <v>46082</v>
      </c>
      <c r="D1099" t="inlineStr">
        <is>
          <t>02/2026</t>
        </is>
      </c>
      <c r="E1099" t="inlineStr">
        <is>
          <t>SINGAPORE SLING</t>
        </is>
      </c>
      <c r="F1099" t="inlineStr">
        <is>
          <t>LITRO</t>
        </is>
      </c>
      <c r="G1099" t="n">
        <v>5.53</v>
      </c>
      <c r="H1099" t="inlineStr">
        <is>
          <t>BEBIDAS</t>
        </is>
      </c>
      <c r="I1099" t="n">
        <v>144.92</v>
      </c>
      <c r="J1099" t="n">
        <v>801.41</v>
      </c>
    </row>
    <row r="1100">
      <c r="A1100" t="n">
        <v>9651</v>
      </c>
      <c r="B1100" t="inlineStr">
        <is>
          <t>Arcos</t>
        </is>
      </c>
      <c r="C1100" s="551" t="n">
        <v>46113</v>
      </c>
      <c r="D1100" t="inlineStr">
        <is>
          <t>03/2026</t>
        </is>
      </c>
      <c r="E1100" t="inlineStr">
        <is>
          <t>SINGAPORE SLING</t>
        </is>
      </c>
      <c r="F1100" t="inlineStr">
        <is>
          <t>LITRO</t>
        </is>
      </c>
      <c r="G1100" t="n">
        <v>12.4</v>
      </c>
      <c r="H1100" t="inlineStr">
        <is>
          <t>BEBIDAS</t>
        </is>
      </c>
      <c r="I1100" t="n">
        <v>144.92</v>
      </c>
      <c r="J1100" t="n">
        <v>1797.01</v>
      </c>
    </row>
    <row r="1101">
      <c r="A1101" t="n">
        <v>10187</v>
      </c>
      <c r="B1101" t="inlineStr">
        <is>
          <t>Arcos</t>
        </is>
      </c>
      <c r="C1101" s="551" t="n">
        <v>46143</v>
      </c>
      <c r="D1101" t="inlineStr">
        <is>
          <t>04/2026</t>
        </is>
      </c>
      <c r="E1101" t="inlineStr">
        <is>
          <t>SINGAPORE SLING</t>
        </is>
      </c>
      <c r="F1101" t="inlineStr">
        <is>
          <t>LITRO</t>
        </is>
      </c>
      <c r="G1101" t="n">
        <v>7.06</v>
      </c>
      <c r="H1101" t="inlineStr">
        <is>
          <t>BEBIDAS</t>
        </is>
      </c>
      <c r="I1101" t="n">
        <v>144.92</v>
      </c>
      <c r="J1101" t="n">
        <v>1023.14</v>
      </c>
    </row>
    <row r="1102">
      <c r="A1102" t="n">
        <v>10905</v>
      </c>
      <c r="B1102" t="inlineStr">
        <is>
          <t>Arcos</t>
        </is>
      </c>
      <c r="C1102" s="551" t="n">
        <v>46174</v>
      </c>
      <c r="D1102" t="inlineStr">
        <is>
          <t>05/2026</t>
        </is>
      </c>
      <c r="E1102" t="inlineStr">
        <is>
          <t>SINGAPORE SLING</t>
        </is>
      </c>
      <c r="F1102" t="inlineStr">
        <is>
          <t>LITRO</t>
        </is>
      </c>
      <c r="G1102" t="n">
        <v>10.45</v>
      </c>
      <c r="H1102" t="inlineStr">
        <is>
          <t>BEBIDAS</t>
        </is>
      </c>
      <c r="I1102" t="n">
        <v>144.92</v>
      </c>
      <c r="J1102" t="n">
        <v>1514.41</v>
      </c>
    </row>
    <row r="1103">
      <c r="A1103" t="n">
        <v>3581</v>
      </c>
      <c r="B1103" t="inlineStr">
        <is>
          <t>Arcos</t>
        </is>
      </c>
      <c r="C1103" s="551" t="n">
        <v>45748</v>
      </c>
      <c r="D1103" t="inlineStr">
        <is>
          <t>03/2025</t>
        </is>
      </c>
      <c r="E1103" t="inlineStr">
        <is>
          <t>TOMMY' MARGARITA</t>
        </is>
      </c>
      <c r="F1103" t="inlineStr">
        <is>
          <t>LITRO</t>
        </is>
      </c>
      <c r="G1103" t="n">
        <v>2.1</v>
      </c>
      <c r="H1103" t="inlineStr">
        <is>
          <t>BEBIDAS</t>
        </is>
      </c>
      <c r="I1103" t="n">
        <v>207.92</v>
      </c>
      <c r="J1103" t="n">
        <v>436.63</v>
      </c>
    </row>
    <row r="1104">
      <c r="A1104" t="n">
        <v>4120</v>
      </c>
      <c r="B1104" t="inlineStr">
        <is>
          <t>Arcos</t>
        </is>
      </c>
      <c r="C1104" s="551" t="n">
        <v>45778</v>
      </c>
      <c r="D1104" t="inlineStr">
        <is>
          <t>04/2025</t>
        </is>
      </c>
      <c r="E1104" t="inlineStr">
        <is>
          <t>TOMMY' MARGARITA</t>
        </is>
      </c>
      <c r="F1104" t="inlineStr">
        <is>
          <t>LITRO</t>
        </is>
      </c>
      <c r="G1104" t="n">
        <v>8.42</v>
      </c>
      <c r="H1104" t="inlineStr">
        <is>
          <t>BEBIDAS</t>
        </is>
      </c>
      <c r="I1104" t="n">
        <v>207.92</v>
      </c>
      <c r="J1104" t="n">
        <v>1750.69</v>
      </c>
    </row>
    <row r="1105">
      <c r="A1105" t="n">
        <v>4750</v>
      </c>
      <c r="B1105" t="inlineStr">
        <is>
          <t>Arcos</t>
        </is>
      </c>
      <c r="C1105" s="551" t="n">
        <v>45809</v>
      </c>
      <c r="D1105" t="inlineStr">
        <is>
          <t>05/2025</t>
        </is>
      </c>
      <c r="E1105" t="inlineStr">
        <is>
          <t>TOMMY' MARGARITA</t>
        </is>
      </c>
      <c r="F1105" t="inlineStr">
        <is>
          <t>LITRO</t>
        </is>
      </c>
      <c r="G1105" t="n">
        <v>6.51</v>
      </c>
      <c r="H1105" t="inlineStr">
        <is>
          <t>BEBIDAS</t>
        </is>
      </c>
      <c r="I1105" t="n">
        <v>207.92</v>
      </c>
      <c r="J1105" t="n">
        <v>1353.56</v>
      </c>
    </row>
    <row r="1106">
      <c r="A1106" t="n">
        <v>5135</v>
      </c>
      <c r="B1106" t="inlineStr">
        <is>
          <t>Arcos</t>
        </is>
      </c>
      <c r="C1106" s="551" t="n">
        <v>45839</v>
      </c>
      <c r="D1106" t="inlineStr">
        <is>
          <t>06/2025</t>
        </is>
      </c>
      <c r="E1106" t="inlineStr">
        <is>
          <t>TOMMY' MARGARITA</t>
        </is>
      </c>
      <c r="F1106" t="inlineStr">
        <is>
          <t>LITRO</t>
        </is>
      </c>
      <c r="G1106" t="n">
        <v>3.46</v>
      </c>
      <c r="H1106" t="inlineStr">
        <is>
          <t>BEBIDAS</t>
        </is>
      </c>
      <c r="I1106" t="n">
        <v>207.92</v>
      </c>
      <c r="J1106" t="n">
        <v>719.4</v>
      </c>
    </row>
    <row r="1107">
      <c r="A1107" t="n">
        <v>5875</v>
      </c>
      <c r="B1107" t="inlineStr">
        <is>
          <t>Arcos</t>
        </is>
      </c>
      <c r="C1107" s="551" t="n">
        <v>45870</v>
      </c>
      <c r="D1107" t="inlineStr">
        <is>
          <t>07/2025</t>
        </is>
      </c>
      <c r="E1107" t="inlineStr">
        <is>
          <t>TOMMY' MARGARITA</t>
        </is>
      </c>
      <c r="F1107" t="inlineStr">
        <is>
          <t>LITRO</t>
        </is>
      </c>
      <c r="G1107" t="n">
        <v>5.56</v>
      </c>
      <c r="H1107" t="inlineStr">
        <is>
          <t>BEBIDAS</t>
        </is>
      </c>
      <c r="I1107" t="n">
        <v>207.92</v>
      </c>
      <c r="J1107" t="n">
        <v>1156.04</v>
      </c>
    </row>
    <row r="1108">
      <c r="A1108" t="n">
        <v>6581</v>
      </c>
      <c r="B1108" t="inlineStr">
        <is>
          <t>Arcos</t>
        </is>
      </c>
      <c r="C1108" s="551" t="n">
        <v>45901</v>
      </c>
      <c r="D1108" t="inlineStr">
        <is>
          <t>08/2025</t>
        </is>
      </c>
      <c r="E1108" t="inlineStr">
        <is>
          <t>TOMMY' MARGARITA</t>
        </is>
      </c>
      <c r="F1108" t="inlineStr">
        <is>
          <t>LITRO</t>
        </is>
      </c>
      <c r="G1108" t="n">
        <v>2.94</v>
      </c>
      <c r="H1108" t="inlineStr">
        <is>
          <t>BEBIDAS</t>
        </is>
      </c>
      <c r="I1108" t="n">
        <v>207.92</v>
      </c>
      <c r="J1108" t="n">
        <v>611.28</v>
      </c>
    </row>
    <row r="1109">
      <c r="A1109" t="n">
        <v>7917</v>
      </c>
      <c r="B1109" t="inlineStr">
        <is>
          <t>Arcos</t>
        </is>
      </c>
      <c r="C1109" s="551" t="n">
        <v>46023</v>
      </c>
      <c r="D1109" t="inlineStr">
        <is>
          <t>12/2025</t>
        </is>
      </c>
      <c r="E1109" t="inlineStr">
        <is>
          <t>TOMMY' MARGARITA</t>
        </is>
      </c>
      <c r="F1109" t="inlineStr">
        <is>
          <t>LITRO</t>
        </is>
      </c>
      <c r="G1109" t="n">
        <v>3.81</v>
      </c>
      <c r="H1109" t="inlineStr">
        <is>
          <t>BEBIDAS</t>
        </is>
      </c>
      <c r="I1109" t="n">
        <v>207</v>
      </c>
      <c r="J1109" t="n">
        <v>788.67</v>
      </c>
    </row>
    <row r="1110">
      <c r="A1110" t="n">
        <v>8413</v>
      </c>
      <c r="B1110" t="inlineStr">
        <is>
          <t>Arcos</t>
        </is>
      </c>
      <c r="C1110" s="551" t="n">
        <v>46054</v>
      </c>
      <c r="D1110" t="inlineStr">
        <is>
          <t>01/2026</t>
        </is>
      </c>
      <c r="E1110" t="inlineStr">
        <is>
          <t>TOMMY' MARGARITA</t>
        </is>
      </c>
      <c r="F1110" t="inlineStr">
        <is>
          <t>LITRO</t>
        </is>
      </c>
      <c r="G1110" t="n">
        <v>7.67</v>
      </c>
      <c r="H1110" t="inlineStr">
        <is>
          <t>BEBIDAS</t>
        </is>
      </c>
      <c r="I1110" t="n">
        <v>207</v>
      </c>
      <c r="J1110" t="n">
        <v>1587.69</v>
      </c>
    </row>
    <row r="1111">
      <c r="A1111" t="n">
        <v>8894</v>
      </c>
      <c r="B1111" t="inlineStr">
        <is>
          <t>Arcos</t>
        </is>
      </c>
      <c r="C1111" s="551" t="n">
        <v>46082</v>
      </c>
      <c r="D1111" t="inlineStr">
        <is>
          <t>02/2026</t>
        </is>
      </c>
      <c r="E1111" t="inlineStr">
        <is>
          <t>TOMMY' MARGARITA</t>
        </is>
      </c>
      <c r="F1111" t="inlineStr">
        <is>
          <t>LITRO</t>
        </is>
      </c>
      <c r="G1111" t="n">
        <v>6.02</v>
      </c>
      <c r="H1111" t="inlineStr">
        <is>
          <t>BEBIDAS</t>
        </is>
      </c>
      <c r="I1111" t="n">
        <v>207</v>
      </c>
      <c r="J1111" t="n">
        <v>1246.14</v>
      </c>
    </row>
    <row r="1112">
      <c r="A1112" t="n">
        <v>9653</v>
      </c>
      <c r="B1112" t="inlineStr">
        <is>
          <t>Arcos</t>
        </is>
      </c>
      <c r="C1112" s="551" t="n">
        <v>46113</v>
      </c>
      <c r="D1112" t="inlineStr">
        <is>
          <t>03/2026</t>
        </is>
      </c>
      <c r="E1112" t="inlineStr">
        <is>
          <t>TOMMY' MARGARITA</t>
        </is>
      </c>
      <c r="F1112" t="inlineStr">
        <is>
          <t>LITRO</t>
        </is>
      </c>
      <c r="G1112" t="n">
        <v>3.23</v>
      </c>
      <c r="H1112" t="inlineStr">
        <is>
          <t>BEBIDAS</t>
        </is>
      </c>
      <c r="I1112" t="n">
        <v>207</v>
      </c>
      <c r="J1112" t="n">
        <v>668.61</v>
      </c>
    </row>
    <row r="1113">
      <c r="A1113" t="n">
        <v>10190</v>
      </c>
      <c r="B1113" t="inlineStr">
        <is>
          <t>Arcos</t>
        </is>
      </c>
      <c r="C1113" s="551" t="n">
        <v>46143</v>
      </c>
      <c r="D1113" t="inlineStr">
        <is>
          <t>04/2026</t>
        </is>
      </c>
      <c r="E1113" t="inlineStr">
        <is>
          <t>TOMMY' MARGARITA</t>
        </is>
      </c>
      <c r="F1113" t="inlineStr">
        <is>
          <t>LITRO</t>
        </is>
      </c>
      <c r="G1113" t="n">
        <v>8.56</v>
      </c>
      <c r="H1113" t="inlineStr">
        <is>
          <t>BEBIDAS</t>
        </is>
      </c>
      <c r="I1113" t="n">
        <v>207</v>
      </c>
      <c r="J1113" t="n">
        <v>1771.92</v>
      </c>
    </row>
    <row r="1114">
      <c r="A1114" t="n">
        <v>10908</v>
      </c>
      <c r="B1114" t="inlineStr">
        <is>
          <t>Arcos</t>
        </is>
      </c>
      <c r="C1114" s="551" t="n">
        <v>46174</v>
      </c>
      <c r="D1114" t="inlineStr">
        <is>
          <t>05/2026</t>
        </is>
      </c>
      <c r="E1114" t="inlineStr">
        <is>
          <t>TOMMY' MARGARITA</t>
        </is>
      </c>
      <c r="F1114" t="inlineStr">
        <is>
          <t>LITRO</t>
        </is>
      </c>
      <c r="G1114" t="n">
        <v>7.4</v>
      </c>
      <c r="H1114" t="inlineStr">
        <is>
          <t>BEBIDAS</t>
        </is>
      </c>
      <c r="I1114" t="n">
        <v>207</v>
      </c>
      <c r="J1114" t="n">
        <v>1531.8</v>
      </c>
    </row>
    <row r="1115">
      <c r="A1115" t="n">
        <v>3582</v>
      </c>
      <c r="B1115" t="inlineStr">
        <is>
          <t>Arcos</t>
        </is>
      </c>
      <c r="C1115" s="551" t="n">
        <v>45748</v>
      </c>
      <c r="D1115" t="inlineStr">
        <is>
          <t>03/2025</t>
        </is>
      </c>
      <c r="E1115" t="inlineStr">
        <is>
          <t>BROCOLIS BRANQUEADO</t>
        </is>
      </c>
      <c r="F1115" t="inlineStr">
        <is>
          <t>QUILOGRAMA</t>
        </is>
      </c>
      <c r="G1115" t="n">
        <v>7.72</v>
      </c>
      <c r="H1115" t="inlineStr">
        <is>
          <t>ALIMENTOS</t>
        </is>
      </c>
      <c r="I1115" t="n">
        <v>51.48</v>
      </c>
      <c r="J1115" t="n">
        <v>397.43</v>
      </c>
    </row>
    <row r="1116">
      <c r="A1116" t="n">
        <v>4060</v>
      </c>
      <c r="B1116" t="inlineStr">
        <is>
          <t>Arcos</t>
        </is>
      </c>
      <c r="C1116" s="551" t="n">
        <v>45778</v>
      </c>
      <c r="D1116" t="inlineStr">
        <is>
          <t>04/2025</t>
        </is>
      </c>
      <c r="E1116" t="inlineStr">
        <is>
          <t>BROCOLIS BRANQUEADO</t>
        </is>
      </c>
      <c r="F1116" t="inlineStr">
        <is>
          <t>QUILOGRAMA</t>
        </is>
      </c>
      <c r="G1116" t="n">
        <v>6.98</v>
      </c>
      <c r="H1116" t="inlineStr">
        <is>
          <t>ALIMENTOS</t>
        </is>
      </c>
      <c r="I1116" t="n">
        <v>51.48</v>
      </c>
      <c r="J1116" t="n">
        <v>359.33</v>
      </c>
    </row>
    <row r="1117">
      <c r="A1117" t="n">
        <v>4698</v>
      </c>
      <c r="B1117" t="inlineStr">
        <is>
          <t>Arcos</t>
        </is>
      </c>
      <c r="C1117" s="551" t="n">
        <v>45809</v>
      </c>
      <c r="D1117" t="inlineStr">
        <is>
          <t>05/2025</t>
        </is>
      </c>
      <c r="E1117" t="inlineStr">
        <is>
          <t>BROCOLIS BRANQUEADO</t>
        </is>
      </c>
      <c r="F1117" t="inlineStr">
        <is>
          <t>QUILOGRAMA</t>
        </is>
      </c>
      <c r="G1117" t="n">
        <v>6.62</v>
      </c>
      <c r="H1117" t="inlineStr">
        <is>
          <t>ALIMENTOS</t>
        </is>
      </c>
      <c r="I1117" t="n">
        <v>51.48</v>
      </c>
      <c r="J1117" t="n">
        <v>340.8</v>
      </c>
    </row>
    <row r="1118">
      <c r="A1118" t="n">
        <v>5064</v>
      </c>
      <c r="B1118" t="inlineStr">
        <is>
          <t>Arcos</t>
        </is>
      </c>
      <c r="C1118" s="551" t="n">
        <v>45839</v>
      </c>
      <c r="D1118" t="inlineStr">
        <is>
          <t>06/2025</t>
        </is>
      </c>
      <c r="E1118" t="inlineStr">
        <is>
          <t>BROCOLIS BRANQUEADO</t>
        </is>
      </c>
      <c r="F1118" t="inlineStr">
        <is>
          <t>QUILOGRAMA</t>
        </is>
      </c>
      <c r="G1118" t="n">
        <v>7</v>
      </c>
      <c r="H1118" t="inlineStr">
        <is>
          <t>ALIMENTOS</t>
        </is>
      </c>
      <c r="I1118" t="n">
        <v>51.48</v>
      </c>
      <c r="J1118" t="n">
        <v>360.36</v>
      </c>
    </row>
    <row r="1119">
      <c r="A1119" t="n">
        <v>5802</v>
      </c>
      <c r="B1119" t="inlineStr">
        <is>
          <t>Arcos</t>
        </is>
      </c>
      <c r="C1119" s="551" t="n">
        <v>45870</v>
      </c>
      <c r="D1119" t="inlineStr">
        <is>
          <t>07/2025</t>
        </is>
      </c>
      <c r="E1119" t="inlineStr">
        <is>
          <t>BROCOLIS BRANQUEADO</t>
        </is>
      </c>
      <c r="F1119" t="inlineStr">
        <is>
          <t>QUILOGRAMA</t>
        </is>
      </c>
      <c r="G1119" t="n">
        <v>1.8</v>
      </c>
      <c r="H1119" t="inlineStr">
        <is>
          <t>ALIMENTOS</t>
        </is>
      </c>
      <c r="I1119" t="n">
        <v>51.48</v>
      </c>
      <c r="J1119" t="n">
        <v>92.66</v>
      </c>
    </row>
    <row r="1120">
      <c r="A1120" t="n">
        <v>6506</v>
      </c>
      <c r="B1120" t="inlineStr">
        <is>
          <t>Arcos</t>
        </is>
      </c>
      <c r="C1120" s="551" t="n">
        <v>45901</v>
      </c>
      <c r="D1120" t="inlineStr">
        <is>
          <t>08/2025</t>
        </is>
      </c>
      <c r="E1120" t="inlineStr">
        <is>
          <t>BROCOLIS BRANQUEADO</t>
        </is>
      </c>
      <c r="F1120" t="inlineStr">
        <is>
          <t>QUILOGRAMA</t>
        </is>
      </c>
      <c r="G1120" t="n">
        <v>8.380000000000001</v>
      </c>
      <c r="H1120" t="inlineStr">
        <is>
          <t>ALIMENTOS</t>
        </is>
      </c>
      <c r="I1120" t="n">
        <v>51.48</v>
      </c>
      <c r="J1120" t="n">
        <v>431.4</v>
      </c>
    </row>
    <row r="1121">
      <c r="A1121" t="n">
        <v>7051</v>
      </c>
      <c r="B1121" t="inlineStr">
        <is>
          <t>Arcos</t>
        </is>
      </c>
      <c r="C1121" s="551" t="n">
        <v>45931</v>
      </c>
      <c r="D1121" t="inlineStr">
        <is>
          <t>09/2025</t>
        </is>
      </c>
      <c r="E1121" t="inlineStr">
        <is>
          <t>BROCOLIS BRANQUEADO</t>
        </is>
      </c>
      <c r="F1121" t="inlineStr">
        <is>
          <t>QUILOGRAMA</t>
        </is>
      </c>
      <c r="G1121" t="n">
        <v>14.66</v>
      </c>
      <c r="H1121" t="inlineStr">
        <is>
          <t>ALIMENTOS</t>
        </is>
      </c>
      <c r="I1121" t="n">
        <v>51.48</v>
      </c>
      <c r="J1121" t="n">
        <v>754.7</v>
      </c>
    </row>
    <row r="1122">
      <c r="A1122" t="n">
        <v>7508</v>
      </c>
      <c r="B1122" t="inlineStr">
        <is>
          <t>Arcos</t>
        </is>
      </c>
      <c r="C1122" s="551" t="n">
        <v>45962</v>
      </c>
      <c r="D1122" t="inlineStr">
        <is>
          <t>10/2025</t>
        </is>
      </c>
      <c r="E1122" t="inlineStr">
        <is>
          <t>BROCOLIS BRANQUEADO</t>
        </is>
      </c>
      <c r="F1122" t="inlineStr">
        <is>
          <t>QUILOGRAMA</t>
        </is>
      </c>
      <c r="G1122" t="n">
        <v>5.66</v>
      </c>
      <c r="H1122" t="inlineStr">
        <is>
          <t>ALIMENTOS</t>
        </is>
      </c>
      <c r="I1122" t="n">
        <v>51.48</v>
      </c>
      <c r="J1122" t="n">
        <v>291.38</v>
      </c>
    </row>
    <row r="1123">
      <c r="A1123" t="n">
        <v>7758</v>
      </c>
      <c r="B1123" t="inlineStr">
        <is>
          <t>Arcos</t>
        </is>
      </c>
      <c r="C1123" s="551" t="n">
        <v>45992</v>
      </c>
      <c r="D1123" t="inlineStr">
        <is>
          <t>11/2025</t>
        </is>
      </c>
      <c r="E1123" t="inlineStr">
        <is>
          <t>BROCOLIS BRANQUEADO</t>
        </is>
      </c>
      <c r="F1123" t="inlineStr">
        <is>
          <t>QUILOGRAMA</t>
        </is>
      </c>
      <c r="G1123" t="n">
        <v>14.66</v>
      </c>
      <c r="H1123" t="inlineStr">
        <is>
          <t>ALIMENTOS</t>
        </is>
      </c>
      <c r="I1123" t="n">
        <v>51.48</v>
      </c>
      <c r="J1123" t="n">
        <v>754.7</v>
      </c>
    </row>
    <row r="1124">
      <c r="A1124" t="n">
        <v>7861</v>
      </c>
      <c r="B1124" t="inlineStr">
        <is>
          <t>Arcos</t>
        </is>
      </c>
      <c r="C1124" s="551" t="n">
        <v>46023</v>
      </c>
      <c r="D1124" t="inlineStr">
        <is>
          <t>12/2025</t>
        </is>
      </c>
      <c r="E1124" t="inlineStr">
        <is>
          <t>BROCOLIS BRANQUEADO</t>
        </is>
      </c>
      <c r="F1124" t="inlineStr">
        <is>
          <t>QUILOGRAMA</t>
        </is>
      </c>
      <c r="G1124" t="n">
        <v>3</v>
      </c>
      <c r="H1124" t="inlineStr">
        <is>
          <t>ALIMENTOS</t>
        </is>
      </c>
      <c r="I1124" t="n">
        <v>51.48</v>
      </c>
      <c r="J1124" t="n">
        <v>154.44</v>
      </c>
    </row>
    <row r="1125">
      <c r="A1125" t="n">
        <v>3583</v>
      </c>
      <c r="B1125" t="inlineStr">
        <is>
          <t>Arcos</t>
        </is>
      </c>
      <c r="C1125" s="551" t="n">
        <v>45748</v>
      </c>
      <c r="D1125" t="inlineStr">
        <is>
          <t>03/2025</t>
        </is>
      </c>
      <c r="E1125" t="inlineStr">
        <is>
          <t>DEMIGLACE DE VEGETAIS</t>
        </is>
      </c>
      <c r="F1125" t="inlineStr">
        <is>
          <t>QUILOGRAMA</t>
        </is>
      </c>
      <c r="G1125" t="n">
        <v>3.8</v>
      </c>
      <c r="H1125" t="inlineStr">
        <is>
          <t>ALIMENTOS</t>
        </is>
      </c>
      <c r="I1125" t="n">
        <v>7.22</v>
      </c>
      <c r="J1125" t="n">
        <v>27.44</v>
      </c>
    </row>
    <row r="1126">
      <c r="A1126" t="n">
        <v>4073</v>
      </c>
      <c r="B1126" t="inlineStr">
        <is>
          <t>Arcos</t>
        </is>
      </c>
      <c r="C1126" s="551" t="n">
        <v>45778</v>
      </c>
      <c r="D1126" t="inlineStr">
        <is>
          <t>04/2025</t>
        </is>
      </c>
      <c r="E1126" t="inlineStr">
        <is>
          <t>DEMIGLACE DE VEGETAIS</t>
        </is>
      </c>
      <c r="F1126" t="inlineStr">
        <is>
          <t>QUILOGRAMA</t>
        </is>
      </c>
      <c r="G1126" t="n">
        <v>12.86</v>
      </c>
      <c r="H1126" t="inlineStr">
        <is>
          <t>ALIMENTOS</t>
        </is>
      </c>
      <c r="I1126" t="n">
        <v>7.22</v>
      </c>
      <c r="J1126" t="n">
        <v>92.84999999999999</v>
      </c>
    </row>
    <row r="1127">
      <c r="A1127" t="n">
        <v>4710</v>
      </c>
      <c r="B1127" t="inlineStr">
        <is>
          <t>Arcos</t>
        </is>
      </c>
      <c r="C1127" s="551" t="n">
        <v>45809</v>
      </c>
      <c r="D1127" t="inlineStr">
        <is>
          <t>05/2025</t>
        </is>
      </c>
      <c r="E1127" t="inlineStr">
        <is>
          <t>DEMIGLACE DE VEGETAIS</t>
        </is>
      </c>
      <c r="F1127" t="inlineStr">
        <is>
          <t>QUILOGRAMA</t>
        </is>
      </c>
      <c r="G1127" t="n">
        <v>16</v>
      </c>
      <c r="H1127" t="inlineStr">
        <is>
          <t>ALIMENTOS</t>
        </is>
      </c>
      <c r="I1127" t="n">
        <v>7.22</v>
      </c>
      <c r="J1127" t="n">
        <v>115.52</v>
      </c>
    </row>
    <row r="1128">
      <c r="A1128" t="n">
        <v>5082</v>
      </c>
      <c r="B1128" t="inlineStr">
        <is>
          <t>Arcos</t>
        </is>
      </c>
      <c r="C1128" s="551" t="n">
        <v>45839</v>
      </c>
      <c r="D1128" t="inlineStr">
        <is>
          <t>06/2025</t>
        </is>
      </c>
      <c r="E1128" t="inlineStr">
        <is>
          <t>DEMIGLACE DE VEGETAIS</t>
        </is>
      </c>
      <c r="F1128" t="inlineStr">
        <is>
          <t>QUILOGRAMA</t>
        </is>
      </c>
      <c r="G1128" t="n">
        <v>5.74</v>
      </c>
      <c r="H1128" t="inlineStr">
        <is>
          <t>ALIMENTOS</t>
        </is>
      </c>
      <c r="I1128" t="n">
        <v>7.22</v>
      </c>
      <c r="J1128" t="n">
        <v>41.44</v>
      </c>
    </row>
    <row r="1129">
      <c r="A1129" t="n">
        <v>5821</v>
      </c>
      <c r="B1129" t="inlineStr">
        <is>
          <t>Arcos</t>
        </is>
      </c>
      <c r="C1129" s="551" t="n">
        <v>45870</v>
      </c>
      <c r="D1129" t="inlineStr">
        <is>
          <t>07/2025</t>
        </is>
      </c>
      <c r="E1129" t="inlineStr">
        <is>
          <t>DEMIGLACE DE VEGETAIS</t>
        </is>
      </c>
      <c r="F1129" t="inlineStr">
        <is>
          <t>QUILOGRAMA</t>
        </is>
      </c>
      <c r="G1129" t="n">
        <v>11.18</v>
      </c>
      <c r="H1129" t="inlineStr">
        <is>
          <t>ALIMENTOS</t>
        </is>
      </c>
      <c r="I1129" t="n">
        <v>7.22</v>
      </c>
      <c r="J1129" t="n">
        <v>80.72</v>
      </c>
    </row>
    <row r="1130">
      <c r="A1130" t="n">
        <v>6523</v>
      </c>
      <c r="B1130" t="inlineStr">
        <is>
          <t>Arcos</t>
        </is>
      </c>
      <c r="C1130" s="551" t="n">
        <v>45901</v>
      </c>
      <c r="D1130" t="inlineStr">
        <is>
          <t>08/2025</t>
        </is>
      </c>
      <c r="E1130" t="inlineStr">
        <is>
          <t>DEMIGLACE DE VEGETAIS</t>
        </is>
      </c>
      <c r="F1130" t="inlineStr">
        <is>
          <t>QUILOGRAMA</t>
        </is>
      </c>
      <c r="G1130" t="n">
        <v>28.84</v>
      </c>
      <c r="H1130" t="inlineStr">
        <is>
          <t>ALIMENTOS</t>
        </is>
      </c>
      <c r="I1130" t="n">
        <v>7.22</v>
      </c>
      <c r="J1130" t="n">
        <v>208.22</v>
      </c>
    </row>
    <row r="1131">
      <c r="A1131" t="n">
        <v>7063</v>
      </c>
      <c r="B1131" t="inlineStr">
        <is>
          <t>Arcos</t>
        </is>
      </c>
      <c r="C1131" s="551" t="n">
        <v>45931</v>
      </c>
      <c r="D1131" t="inlineStr">
        <is>
          <t>09/2025</t>
        </is>
      </c>
      <c r="E1131" t="inlineStr">
        <is>
          <t>DEMIGLACE DE VEGETAIS</t>
        </is>
      </c>
      <c r="F1131" t="inlineStr">
        <is>
          <t>QUILOGRAMA</t>
        </is>
      </c>
      <c r="G1131" t="n">
        <v>11.88</v>
      </c>
      <c r="H1131" t="inlineStr">
        <is>
          <t>ALIMENTOS</t>
        </is>
      </c>
      <c r="I1131" t="n">
        <v>7.22</v>
      </c>
      <c r="J1131" t="n">
        <v>85.77</v>
      </c>
    </row>
    <row r="1132">
      <c r="A1132" t="n">
        <v>7520</v>
      </c>
      <c r="B1132" t="inlineStr">
        <is>
          <t>Arcos</t>
        </is>
      </c>
      <c r="C1132" s="551" t="n">
        <v>45962</v>
      </c>
      <c r="D1132" t="inlineStr">
        <is>
          <t>10/2025</t>
        </is>
      </c>
      <c r="E1132" t="inlineStr">
        <is>
          <t>DEMIGLACE DE VEGETAIS</t>
        </is>
      </c>
      <c r="F1132" t="inlineStr">
        <is>
          <t>QUILOGRAMA</t>
        </is>
      </c>
      <c r="G1132" t="n">
        <v>5.36</v>
      </c>
      <c r="H1132" t="inlineStr">
        <is>
          <t>ALIMENTOS</t>
        </is>
      </c>
      <c r="I1132" t="n">
        <v>7.22</v>
      </c>
      <c r="J1132" t="n">
        <v>38.7</v>
      </c>
    </row>
    <row r="1133">
      <c r="A1133" t="n">
        <v>7770</v>
      </c>
      <c r="B1133" t="inlineStr">
        <is>
          <t>Arcos</t>
        </is>
      </c>
      <c r="C1133" s="551" t="n">
        <v>45992</v>
      </c>
      <c r="D1133" t="inlineStr">
        <is>
          <t>11/2025</t>
        </is>
      </c>
      <c r="E1133" t="inlineStr">
        <is>
          <t>DEMIGLACE DE VEGETAIS</t>
        </is>
      </c>
      <c r="F1133" t="inlineStr">
        <is>
          <t>QUILOGRAMA</t>
        </is>
      </c>
      <c r="G1133" t="n">
        <v>11.88</v>
      </c>
      <c r="H1133" t="inlineStr">
        <is>
          <t>ALIMENTOS</t>
        </is>
      </c>
      <c r="I1133" t="n">
        <v>7.22</v>
      </c>
      <c r="J1133" t="n">
        <v>85.77</v>
      </c>
    </row>
    <row r="1134">
      <c r="A1134" t="n">
        <v>7872</v>
      </c>
      <c r="B1134" t="inlineStr">
        <is>
          <t>Arcos</t>
        </is>
      </c>
      <c r="C1134" s="551" t="n">
        <v>46023</v>
      </c>
      <c r="D1134" t="inlineStr">
        <is>
          <t>12/2025</t>
        </is>
      </c>
      <c r="E1134" t="inlineStr">
        <is>
          <t>DEMIGLACE DE VEGETAIS</t>
        </is>
      </c>
      <c r="F1134" t="inlineStr">
        <is>
          <t>QUILOGRAMA</t>
        </is>
      </c>
      <c r="G1134" t="n">
        <v>8.4</v>
      </c>
      <c r="H1134" t="inlineStr">
        <is>
          <t>ALIMENTOS</t>
        </is>
      </c>
      <c r="I1134" t="n">
        <v>7.22</v>
      </c>
      <c r="J1134" t="n">
        <v>60.65</v>
      </c>
    </row>
    <row r="1135">
      <c r="A1135" t="n">
        <v>8355</v>
      </c>
      <c r="B1135" t="inlineStr">
        <is>
          <t>Arcos</t>
        </is>
      </c>
      <c r="C1135" s="551" t="n">
        <v>46054</v>
      </c>
      <c r="D1135" t="inlineStr">
        <is>
          <t>01/2026</t>
        </is>
      </c>
      <c r="E1135" t="inlineStr">
        <is>
          <t>DEMIGLACE DE VEGETAIS</t>
        </is>
      </c>
      <c r="F1135" t="inlineStr">
        <is>
          <t>QUILOGRAMA</t>
        </is>
      </c>
      <c r="G1135" t="n">
        <v>4.18</v>
      </c>
      <c r="H1135" t="inlineStr">
        <is>
          <t>ALIMENTOS</t>
        </is>
      </c>
      <c r="I1135" t="n">
        <v>7.22</v>
      </c>
      <c r="J1135" t="n">
        <v>30.18</v>
      </c>
    </row>
    <row r="1136">
      <c r="A1136" t="n">
        <v>8835</v>
      </c>
      <c r="B1136" t="inlineStr">
        <is>
          <t>Arcos</t>
        </is>
      </c>
      <c r="C1136" s="551" t="n">
        <v>46082</v>
      </c>
      <c r="D1136" t="inlineStr">
        <is>
          <t>02/2026</t>
        </is>
      </c>
      <c r="E1136" t="inlineStr">
        <is>
          <t>DEMIGLACE DE VEGETAIS</t>
        </is>
      </c>
      <c r="F1136" t="inlineStr">
        <is>
          <t>QUILOGRAMA</t>
        </is>
      </c>
      <c r="G1136" t="n">
        <v>1.27</v>
      </c>
      <c r="H1136" t="inlineStr">
        <is>
          <t>ALIMENTOS</t>
        </is>
      </c>
      <c r="I1136" t="n">
        <v>7.22</v>
      </c>
      <c r="J1136" t="n">
        <v>9.17</v>
      </c>
    </row>
    <row r="1137">
      <c r="A1137" t="n">
        <v>9596</v>
      </c>
      <c r="B1137" t="inlineStr">
        <is>
          <t>Arcos</t>
        </is>
      </c>
      <c r="C1137" s="551" t="n">
        <v>46113</v>
      </c>
      <c r="D1137" t="inlineStr">
        <is>
          <t>03/2026</t>
        </is>
      </c>
      <c r="E1137" t="inlineStr">
        <is>
          <t>DEMIGLACE DE VEGETAIS</t>
        </is>
      </c>
      <c r="F1137" t="inlineStr">
        <is>
          <t>QUILOGRAMA</t>
        </is>
      </c>
      <c r="G1137" t="n">
        <v>14.5</v>
      </c>
      <c r="H1137" t="inlineStr">
        <is>
          <t>ALIMENTOS</t>
        </is>
      </c>
      <c r="I1137" t="n">
        <v>7.22</v>
      </c>
      <c r="J1137" t="n">
        <v>104.69</v>
      </c>
    </row>
    <row r="1138">
      <c r="A1138" t="n">
        <v>10127</v>
      </c>
      <c r="B1138" t="inlineStr">
        <is>
          <t>Arcos</t>
        </is>
      </c>
      <c r="C1138" s="551" t="n">
        <v>46143</v>
      </c>
      <c r="D1138" t="inlineStr">
        <is>
          <t>04/2026</t>
        </is>
      </c>
      <c r="E1138" t="inlineStr">
        <is>
          <t>DEMIGLACE DE VEGETAIS</t>
        </is>
      </c>
      <c r="F1138" t="inlineStr">
        <is>
          <t>QUILOGRAMA</t>
        </is>
      </c>
      <c r="G1138" t="n">
        <v>21.34</v>
      </c>
      <c r="H1138" t="inlineStr">
        <is>
          <t>ALIMENTOS</t>
        </is>
      </c>
      <c r="I1138" t="n">
        <v>7.22</v>
      </c>
      <c r="J1138" t="n">
        <v>154.07</v>
      </c>
    </row>
    <row r="1139">
      <c r="A1139" t="n">
        <v>3584</v>
      </c>
      <c r="B1139" t="inlineStr">
        <is>
          <t>Arcos</t>
        </is>
      </c>
      <c r="C1139" s="551" t="n">
        <v>45748</v>
      </c>
      <c r="D1139" t="inlineStr">
        <is>
          <t>03/2025</t>
        </is>
      </c>
      <c r="E1139" t="inlineStr">
        <is>
          <t>PASTA DE AVOCADO</t>
        </is>
      </c>
      <c r="F1139" t="inlineStr">
        <is>
          <t>QUILOGRAMA</t>
        </is>
      </c>
      <c r="G1139" t="n">
        <v>4.42</v>
      </c>
      <c r="H1139" t="inlineStr">
        <is>
          <t>ALIMENTOS</t>
        </is>
      </c>
      <c r="I1139" t="n">
        <v>34.19</v>
      </c>
      <c r="J1139" t="n">
        <v>151.12</v>
      </c>
    </row>
    <row r="1140">
      <c r="A1140" t="n">
        <v>4095</v>
      </c>
      <c r="B1140" t="inlineStr">
        <is>
          <t>Arcos</t>
        </is>
      </c>
      <c r="C1140" s="551" t="n">
        <v>45778</v>
      </c>
      <c r="D1140" t="inlineStr">
        <is>
          <t>04/2025</t>
        </is>
      </c>
      <c r="E1140" t="inlineStr">
        <is>
          <t>PASTA DE AVOCADO</t>
        </is>
      </c>
      <c r="F1140" t="inlineStr">
        <is>
          <t>QUILOGRAMA</t>
        </is>
      </c>
      <c r="G1140" t="n">
        <v>7.2</v>
      </c>
      <c r="H1140" t="inlineStr">
        <is>
          <t>ALIMENTOS</t>
        </is>
      </c>
      <c r="I1140" t="n">
        <v>34.19</v>
      </c>
      <c r="J1140" t="n">
        <v>246.17</v>
      </c>
    </row>
    <row r="1141">
      <c r="A1141" t="n">
        <v>4728</v>
      </c>
      <c r="B1141" t="inlineStr">
        <is>
          <t>Arcos</t>
        </is>
      </c>
      <c r="C1141" s="551" t="n">
        <v>45809</v>
      </c>
      <c r="D1141" t="inlineStr">
        <is>
          <t>05/2025</t>
        </is>
      </c>
      <c r="E1141" t="inlineStr">
        <is>
          <t>PASTA DE AVOCADO</t>
        </is>
      </c>
      <c r="F1141" t="inlineStr">
        <is>
          <t>QUILOGRAMA</t>
        </is>
      </c>
      <c r="G1141" t="n">
        <v>3.52</v>
      </c>
      <c r="H1141" t="inlineStr">
        <is>
          <t>ALIMENTOS</t>
        </is>
      </c>
      <c r="I1141" t="n">
        <v>34.19</v>
      </c>
      <c r="J1141" t="n">
        <v>120.35</v>
      </c>
    </row>
    <row r="1142">
      <c r="A1142" t="n">
        <v>5106</v>
      </c>
      <c r="B1142" t="inlineStr">
        <is>
          <t>Arcos</t>
        </is>
      </c>
      <c r="C1142" s="551" t="n">
        <v>45839</v>
      </c>
      <c r="D1142" t="inlineStr">
        <is>
          <t>06/2025</t>
        </is>
      </c>
      <c r="E1142" t="inlineStr">
        <is>
          <t>PASTA DE AVOCADO</t>
        </is>
      </c>
      <c r="F1142" t="inlineStr">
        <is>
          <t>QUILOGRAMA</t>
        </is>
      </c>
      <c r="G1142" t="n">
        <v>6</v>
      </c>
      <c r="H1142" t="inlineStr">
        <is>
          <t>ALIMENTOS</t>
        </is>
      </c>
      <c r="I1142" t="n">
        <v>34.19</v>
      </c>
      <c r="J1142" t="n">
        <v>205.14</v>
      </c>
    </row>
    <row r="1143">
      <c r="A1143" t="n">
        <v>5847</v>
      </c>
      <c r="B1143" t="inlineStr">
        <is>
          <t>Arcos</t>
        </is>
      </c>
      <c r="C1143" s="551" t="n">
        <v>45870</v>
      </c>
      <c r="D1143" t="inlineStr">
        <is>
          <t>07/2025</t>
        </is>
      </c>
      <c r="E1143" t="inlineStr">
        <is>
          <t>PASTA DE AVOCADO</t>
        </is>
      </c>
      <c r="F1143" t="inlineStr">
        <is>
          <t>QUILOGRAMA</t>
        </is>
      </c>
      <c r="G1143" t="n">
        <v>0.98</v>
      </c>
      <c r="H1143" t="inlineStr">
        <is>
          <t>ALIMENTOS</t>
        </is>
      </c>
      <c r="I1143" t="n">
        <v>34.19</v>
      </c>
      <c r="J1143" t="n">
        <v>33.51</v>
      </c>
    </row>
    <row r="1144">
      <c r="A1144" t="n">
        <v>6550</v>
      </c>
      <c r="B1144" t="inlineStr">
        <is>
          <t>Arcos</t>
        </is>
      </c>
      <c r="C1144" s="551" t="n">
        <v>45901</v>
      </c>
      <c r="D1144" t="inlineStr">
        <is>
          <t>08/2025</t>
        </is>
      </c>
      <c r="E1144" t="inlineStr">
        <is>
          <t>PASTA DE AVOCADO</t>
        </is>
      </c>
      <c r="F1144" t="inlineStr">
        <is>
          <t>QUILOGRAMA</t>
        </is>
      </c>
      <c r="G1144" t="n">
        <v>6</v>
      </c>
      <c r="H1144" t="inlineStr">
        <is>
          <t>ALIMENTOS</t>
        </is>
      </c>
      <c r="I1144" t="n">
        <v>34.19</v>
      </c>
      <c r="J1144" t="n">
        <v>205.14</v>
      </c>
    </row>
    <row r="1145">
      <c r="A1145" t="n">
        <v>7085</v>
      </c>
      <c r="B1145" t="inlineStr">
        <is>
          <t>Arcos</t>
        </is>
      </c>
      <c r="C1145" s="551" t="n">
        <v>45931</v>
      </c>
      <c r="D1145" t="inlineStr">
        <is>
          <t>09/2025</t>
        </is>
      </c>
      <c r="E1145" t="inlineStr">
        <is>
          <t>PASTA DE AVOCADO</t>
        </is>
      </c>
      <c r="F1145" t="inlineStr">
        <is>
          <t>QUILOGRAMA</t>
        </is>
      </c>
      <c r="G1145" t="n">
        <v>1.86</v>
      </c>
      <c r="H1145" t="inlineStr">
        <is>
          <t>ALIMENTOS</t>
        </is>
      </c>
      <c r="I1145" t="n">
        <v>34.19</v>
      </c>
      <c r="J1145" t="n">
        <v>63.59</v>
      </c>
    </row>
    <row r="1146">
      <c r="A1146" t="n">
        <v>7540</v>
      </c>
      <c r="B1146" t="inlineStr">
        <is>
          <t>Arcos</t>
        </is>
      </c>
      <c r="C1146" s="551" t="n">
        <v>45962</v>
      </c>
      <c r="D1146" t="inlineStr">
        <is>
          <t>10/2025</t>
        </is>
      </c>
      <c r="E1146" t="inlineStr">
        <is>
          <t>PASTA DE AVOCADO</t>
        </is>
      </c>
      <c r="F1146" t="inlineStr">
        <is>
          <t>QUILOGRAMA</t>
        </is>
      </c>
      <c r="G1146" t="n">
        <v>0.29</v>
      </c>
      <c r="H1146" t="inlineStr">
        <is>
          <t>ALIMENTOS</t>
        </is>
      </c>
      <c r="I1146" t="n">
        <v>34.19</v>
      </c>
      <c r="J1146" t="n">
        <v>9.92</v>
      </c>
    </row>
    <row r="1147">
      <c r="A1147" t="n">
        <v>7790</v>
      </c>
      <c r="B1147" t="inlineStr">
        <is>
          <t>Arcos</t>
        </is>
      </c>
      <c r="C1147" s="551" t="n">
        <v>45992</v>
      </c>
      <c r="D1147" t="inlineStr">
        <is>
          <t>11/2025</t>
        </is>
      </c>
      <c r="E1147" t="inlineStr">
        <is>
          <t>PASTA DE AVOCADO</t>
        </is>
      </c>
      <c r="F1147" t="inlineStr">
        <is>
          <t>QUILOGRAMA</t>
        </is>
      </c>
      <c r="G1147" t="n">
        <v>1.86</v>
      </c>
      <c r="H1147" t="inlineStr">
        <is>
          <t>ALIMENTOS</t>
        </is>
      </c>
      <c r="I1147" t="n">
        <v>34.19</v>
      </c>
      <c r="J1147" t="n">
        <v>63.59</v>
      </c>
    </row>
    <row r="1148">
      <c r="A1148" t="n">
        <v>8380</v>
      </c>
      <c r="B1148" t="inlineStr">
        <is>
          <t>Arcos</t>
        </is>
      </c>
      <c r="C1148" s="551" t="n">
        <v>46054</v>
      </c>
      <c r="D1148" t="inlineStr">
        <is>
          <t>01/2026</t>
        </is>
      </c>
      <c r="E1148" t="inlineStr">
        <is>
          <t>PASTA DE AVOCADO</t>
        </is>
      </c>
      <c r="F1148" t="inlineStr">
        <is>
          <t>QUILOGRAMA</t>
        </is>
      </c>
      <c r="G1148" t="n">
        <v>0.62</v>
      </c>
      <c r="H1148" t="inlineStr">
        <is>
          <t>ALIMENTOS</t>
        </is>
      </c>
      <c r="I1148" t="n">
        <v>34.17</v>
      </c>
      <c r="J1148" t="n">
        <v>21.19</v>
      </c>
    </row>
    <row r="1149">
      <c r="A1149" t="n">
        <v>8866</v>
      </c>
      <c r="B1149" t="inlineStr">
        <is>
          <t>Arcos</t>
        </is>
      </c>
      <c r="C1149" s="551" t="n">
        <v>46082</v>
      </c>
      <c r="D1149" t="inlineStr">
        <is>
          <t>02/2026</t>
        </is>
      </c>
      <c r="E1149" t="inlineStr">
        <is>
          <t>PASTA DE AVOCADO</t>
        </is>
      </c>
      <c r="F1149" t="inlineStr">
        <is>
          <t>QUILOGRAMA</t>
        </is>
      </c>
      <c r="G1149" t="n">
        <v>1.34</v>
      </c>
      <c r="H1149" t="inlineStr">
        <is>
          <t>ALIMENTOS</t>
        </is>
      </c>
      <c r="I1149" t="n">
        <v>34.17</v>
      </c>
      <c r="J1149" t="n">
        <v>45.79</v>
      </c>
    </row>
    <row r="1150">
      <c r="A1150" t="n">
        <v>9625</v>
      </c>
      <c r="B1150" t="inlineStr">
        <is>
          <t>Arcos</t>
        </is>
      </c>
      <c r="C1150" s="551" t="n">
        <v>46113</v>
      </c>
      <c r="D1150" t="inlineStr">
        <is>
          <t>03/2026</t>
        </is>
      </c>
      <c r="E1150" t="inlineStr">
        <is>
          <t>PASTA DE AVOCADO</t>
        </is>
      </c>
      <c r="F1150" t="inlineStr">
        <is>
          <t>QUILOGRAMA</t>
        </is>
      </c>
      <c r="G1150" t="n">
        <v>0.9399999999999999</v>
      </c>
      <c r="H1150" t="inlineStr">
        <is>
          <t>ALIMENTOS</t>
        </is>
      </c>
      <c r="I1150" t="n">
        <v>34.17</v>
      </c>
      <c r="J1150" t="n">
        <v>32.12</v>
      </c>
    </row>
    <row r="1151">
      <c r="A1151" t="n">
        <v>10158</v>
      </c>
      <c r="B1151" t="inlineStr">
        <is>
          <t>Arcos</t>
        </is>
      </c>
      <c r="C1151" s="551" t="n">
        <v>46143</v>
      </c>
      <c r="D1151" t="inlineStr">
        <is>
          <t>04/2026</t>
        </is>
      </c>
      <c r="E1151" t="inlineStr">
        <is>
          <t>PASTA DE AVOCADO</t>
        </is>
      </c>
      <c r="F1151" t="inlineStr">
        <is>
          <t>QUILOGRAMA</t>
        </is>
      </c>
      <c r="G1151" t="n">
        <v>2.94</v>
      </c>
      <c r="H1151" t="inlineStr">
        <is>
          <t>ALIMENTOS</t>
        </is>
      </c>
      <c r="I1151" t="n">
        <v>34.17</v>
      </c>
      <c r="J1151" t="n">
        <v>100.46</v>
      </c>
    </row>
    <row r="1152">
      <c r="A1152" t="n">
        <v>10873</v>
      </c>
      <c r="B1152" t="inlineStr">
        <is>
          <t>Arcos</t>
        </is>
      </c>
      <c r="C1152" s="551" t="n">
        <v>46174</v>
      </c>
      <c r="D1152" t="inlineStr">
        <is>
          <t>05/2026</t>
        </is>
      </c>
      <c r="E1152" t="inlineStr">
        <is>
          <t>PASTA DE AVOCADO</t>
        </is>
      </c>
      <c r="F1152" t="inlineStr">
        <is>
          <t>QUILOGRAMA</t>
        </is>
      </c>
      <c r="G1152" t="n">
        <v>1.63</v>
      </c>
      <c r="H1152" t="inlineStr">
        <is>
          <t>ALIMENTOS</t>
        </is>
      </c>
      <c r="I1152" t="n">
        <v>34.17</v>
      </c>
      <c r="J1152" t="n">
        <v>55.7</v>
      </c>
    </row>
    <row r="1153">
      <c r="A1153" t="n">
        <v>3585</v>
      </c>
      <c r="B1153" t="inlineStr">
        <is>
          <t>Arcos</t>
        </is>
      </c>
      <c r="C1153" s="551" t="n">
        <v>45748</v>
      </c>
      <c r="D1153" t="inlineStr">
        <is>
          <t>03/2025</t>
        </is>
      </c>
      <c r="E1153" t="inlineStr">
        <is>
          <t>CORDEIRO PRENSADO</t>
        </is>
      </c>
      <c r="F1153" t="inlineStr">
        <is>
          <t>QUILOGRAMA</t>
        </is>
      </c>
      <c r="G1153" t="n">
        <v>9</v>
      </c>
      <c r="H1153" t="inlineStr">
        <is>
          <t>ALIMENTOS</t>
        </is>
      </c>
      <c r="I1153" t="n">
        <v>148.95</v>
      </c>
      <c r="J1153" t="n">
        <v>1340.55</v>
      </c>
    </row>
    <row r="1154">
      <c r="A1154" t="n">
        <v>4066</v>
      </c>
      <c r="B1154" t="inlineStr">
        <is>
          <t>Arcos</t>
        </is>
      </c>
      <c r="C1154" s="551" t="n">
        <v>45778</v>
      </c>
      <c r="D1154" t="inlineStr">
        <is>
          <t>04/2025</t>
        </is>
      </c>
      <c r="E1154" t="inlineStr">
        <is>
          <t>CORDEIRO PRENSADO</t>
        </is>
      </c>
      <c r="F1154" t="inlineStr">
        <is>
          <t>QUILOGRAMA</t>
        </is>
      </c>
      <c r="G1154" t="n">
        <v>8.1</v>
      </c>
      <c r="H1154" t="inlineStr">
        <is>
          <t>ALIMENTOS</t>
        </is>
      </c>
      <c r="I1154" t="n">
        <v>148.95</v>
      </c>
      <c r="J1154" t="n">
        <v>1206.5</v>
      </c>
    </row>
    <row r="1155">
      <c r="A1155" t="n">
        <v>4704</v>
      </c>
      <c r="B1155" t="inlineStr">
        <is>
          <t>Arcos</t>
        </is>
      </c>
      <c r="C1155" s="551" t="n">
        <v>45809</v>
      </c>
      <c r="D1155" t="inlineStr">
        <is>
          <t>05/2025</t>
        </is>
      </c>
      <c r="E1155" t="inlineStr">
        <is>
          <t>CORDEIRO PRENSADO</t>
        </is>
      </c>
      <c r="F1155" t="inlineStr">
        <is>
          <t>QUILOGRAMA</t>
        </is>
      </c>
      <c r="G1155" t="n">
        <v>7.86</v>
      </c>
      <c r="H1155" t="inlineStr">
        <is>
          <t>ALIMENTOS</t>
        </is>
      </c>
      <c r="I1155" t="n">
        <v>148.95</v>
      </c>
      <c r="J1155" t="n">
        <v>1170.75</v>
      </c>
    </row>
    <row r="1156">
      <c r="A1156" t="n">
        <v>5071</v>
      </c>
      <c r="B1156" t="inlineStr">
        <is>
          <t>Arcos</t>
        </is>
      </c>
      <c r="C1156" s="551" t="n">
        <v>45839</v>
      </c>
      <c r="D1156" t="inlineStr">
        <is>
          <t>06/2025</t>
        </is>
      </c>
      <c r="E1156" t="inlineStr">
        <is>
          <t>CORDEIRO PRENSADO</t>
        </is>
      </c>
      <c r="F1156" t="inlineStr">
        <is>
          <t>QUILOGRAMA</t>
        </is>
      </c>
      <c r="G1156" t="n">
        <v>6.4</v>
      </c>
      <c r="H1156" t="inlineStr">
        <is>
          <t>ALIMENTOS</t>
        </is>
      </c>
      <c r="I1156" t="n">
        <v>148.95</v>
      </c>
      <c r="J1156" t="n">
        <v>953.28</v>
      </c>
    </row>
    <row r="1157">
      <c r="A1157" t="n">
        <v>5810</v>
      </c>
      <c r="B1157" t="inlineStr">
        <is>
          <t>Arcos</t>
        </is>
      </c>
      <c r="C1157" s="551" t="n">
        <v>45870</v>
      </c>
      <c r="D1157" t="inlineStr">
        <is>
          <t>07/2025</t>
        </is>
      </c>
      <c r="E1157" t="inlineStr">
        <is>
          <t>CORDEIRO PRENSADO</t>
        </is>
      </c>
      <c r="F1157" t="inlineStr">
        <is>
          <t>QUILOGRAMA</t>
        </is>
      </c>
      <c r="G1157" t="n">
        <v>8.640000000000001</v>
      </c>
      <c r="H1157" t="inlineStr">
        <is>
          <t>ALIMENTOS</t>
        </is>
      </c>
      <c r="I1157" t="n">
        <v>148.95</v>
      </c>
      <c r="J1157" t="n">
        <v>1286.93</v>
      </c>
    </row>
    <row r="1158">
      <c r="A1158" t="n">
        <v>6514</v>
      </c>
      <c r="B1158" t="inlineStr">
        <is>
          <t>Arcos</t>
        </is>
      </c>
      <c r="C1158" s="551" t="n">
        <v>45901</v>
      </c>
      <c r="D1158" t="inlineStr">
        <is>
          <t>08/2025</t>
        </is>
      </c>
      <c r="E1158" t="inlineStr">
        <is>
          <t>CORDEIRO PRENSADO</t>
        </is>
      </c>
      <c r="F1158" t="inlineStr">
        <is>
          <t>QUILOGRAMA</t>
        </is>
      </c>
      <c r="G1158" t="n">
        <v>17.2</v>
      </c>
      <c r="H1158" t="inlineStr">
        <is>
          <t>ALIMENTOS</t>
        </is>
      </c>
      <c r="I1158" t="n">
        <v>148.95</v>
      </c>
      <c r="J1158" t="n">
        <v>2561.94</v>
      </c>
    </row>
    <row r="1159">
      <c r="A1159" t="n">
        <v>7056</v>
      </c>
      <c r="B1159" t="inlineStr">
        <is>
          <t>Arcos</t>
        </is>
      </c>
      <c r="C1159" s="551" t="n">
        <v>45931</v>
      </c>
      <c r="D1159" t="inlineStr">
        <is>
          <t>09/2025</t>
        </is>
      </c>
      <c r="E1159" t="inlineStr">
        <is>
          <t>CORDEIRO PRENSADO</t>
        </is>
      </c>
      <c r="F1159" t="inlineStr">
        <is>
          <t>QUILOGRAMA</t>
        </is>
      </c>
      <c r="G1159" t="n">
        <v>6</v>
      </c>
      <c r="H1159" t="inlineStr">
        <is>
          <t>ALIMENTOS</t>
        </is>
      </c>
      <c r="I1159" t="n">
        <v>148.95</v>
      </c>
      <c r="J1159" t="n">
        <v>893.7</v>
      </c>
    </row>
    <row r="1160">
      <c r="A1160" t="n">
        <v>7513</v>
      </c>
      <c r="B1160" t="inlineStr">
        <is>
          <t>Arcos</t>
        </is>
      </c>
      <c r="C1160" s="551" t="n">
        <v>45962</v>
      </c>
      <c r="D1160" t="inlineStr">
        <is>
          <t>10/2025</t>
        </is>
      </c>
      <c r="E1160" t="inlineStr">
        <is>
          <t>CORDEIRO PRENSADO</t>
        </is>
      </c>
      <c r="F1160" t="inlineStr">
        <is>
          <t>QUILOGRAMA</t>
        </is>
      </c>
      <c r="G1160" t="n">
        <v>12.94</v>
      </c>
      <c r="H1160" t="inlineStr">
        <is>
          <t>ALIMENTOS</t>
        </is>
      </c>
      <c r="I1160" t="n">
        <v>148.95</v>
      </c>
      <c r="J1160" t="n">
        <v>1927.41</v>
      </c>
    </row>
    <row r="1161">
      <c r="A1161" t="n">
        <v>7763</v>
      </c>
      <c r="B1161" t="inlineStr">
        <is>
          <t>Arcos</t>
        </is>
      </c>
      <c r="C1161" s="551" t="n">
        <v>45992</v>
      </c>
      <c r="D1161" t="inlineStr">
        <is>
          <t>11/2025</t>
        </is>
      </c>
      <c r="E1161" t="inlineStr">
        <is>
          <t>CORDEIRO PRENSADO</t>
        </is>
      </c>
      <c r="F1161" t="inlineStr">
        <is>
          <t>QUILOGRAMA</t>
        </is>
      </c>
      <c r="G1161" t="n">
        <v>6</v>
      </c>
      <c r="H1161" t="inlineStr">
        <is>
          <t>ALIMENTOS</t>
        </is>
      </c>
      <c r="I1161" t="n">
        <v>148.95</v>
      </c>
      <c r="J1161" t="n">
        <v>893.7</v>
      </c>
    </row>
    <row r="1162">
      <c r="A1162" t="n">
        <v>7866</v>
      </c>
      <c r="B1162" t="inlineStr">
        <is>
          <t>Arcos</t>
        </is>
      </c>
      <c r="C1162" s="551" t="n">
        <v>46023</v>
      </c>
      <c r="D1162" t="inlineStr">
        <is>
          <t>12/2025</t>
        </is>
      </c>
      <c r="E1162" t="inlineStr">
        <is>
          <t>CORDEIRO PRENSADO</t>
        </is>
      </c>
      <c r="F1162" t="inlineStr">
        <is>
          <t>QUILOGRAMA</t>
        </is>
      </c>
      <c r="G1162" t="n">
        <v>23.4</v>
      </c>
      <c r="H1162" t="inlineStr">
        <is>
          <t>ALIMENTOS</t>
        </is>
      </c>
      <c r="I1162" t="n">
        <v>148.95</v>
      </c>
      <c r="J1162" t="n">
        <v>3485.43</v>
      </c>
    </row>
    <row r="1163">
      <c r="A1163" t="n">
        <v>8345</v>
      </c>
      <c r="B1163" t="inlineStr">
        <is>
          <t>Arcos</t>
        </is>
      </c>
      <c r="C1163" s="551" t="n">
        <v>46054</v>
      </c>
      <c r="D1163" t="inlineStr">
        <is>
          <t>01/2026</t>
        </is>
      </c>
      <c r="E1163" t="inlineStr">
        <is>
          <t>CORDEIRO PRENSADO</t>
        </is>
      </c>
      <c r="F1163" t="inlineStr">
        <is>
          <t>QUILOGRAMA</t>
        </is>
      </c>
      <c r="G1163" t="n">
        <v>12</v>
      </c>
      <c r="H1163" t="inlineStr">
        <is>
          <t>ALIMENTOS</t>
        </is>
      </c>
      <c r="I1163" t="n">
        <v>148.95</v>
      </c>
      <c r="J1163" t="n">
        <v>1787.4</v>
      </c>
    </row>
    <row r="1164">
      <c r="A1164" t="n">
        <v>8823</v>
      </c>
      <c r="B1164" t="inlineStr">
        <is>
          <t>Arcos</t>
        </is>
      </c>
      <c r="C1164" s="551" t="n">
        <v>46082</v>
      </c>
      <c r="D1164" t="inlineStr">
        <is>
          <t>02/2026</t>
        </is>
      </c>
      <c r="E1164" t="inlineStr">
        <is>
          <t>CORDEIRO PRENSADO</t>
        </is>
      </c>
      <c r="F1164" t="inlineStr">
        <is>
          <t>QUILOGRAMA</t>
        </is>
      </c>
      <c r="G1164" t="n">
        <v>16.9</v>
      </c>
      <c r="H1164" t="inlineStr">
        <is>
          <t>ALIMENTOS</t>
        </is>
      </c>
      <c r="I1164" t="n">
        <v>148.95</v>
      </c>
      <c r="J1164" t="n">
        <v>2517.26</v>
      </c>
    </row>
    <row r="1165">
      <c r="A1165" t="n">
        <v>9585</v>
      </c>
      <c r="B1165" t="inlineStr">
        <is>
          <t>Arcos</t>
        </is>
      </c>
      <c r="C1165" s="551" t="n">
        <v>46113</v>
      </c>
      <c r="D1165" t="inlineStr">
        <is>
          <t>03/2026</t>
        </is>
      </c>
      <c r="E1165" t="inlineStr">
        <is>
          <t>CORDEIRO PRENSADO</t>
        </is>
      </c>
      <c r="F1165" t="inlineStr">
        <is>
          <t>QUILOGRAMA</t>
        </is>
      </c>
      <c r="G1165" t="n">
        <v>25.8</v>
      </c>
      <c r="H1165" t="inlineStr">
        <is>
          <t>ALIMENTOS</t>
        </is>
      </c>
      <c r="I1165" t="n">
        <v>148.95</v>
      </c>
      <c r="J1165" t="n">
        <v>3842.91</v>
      </c>
    </row>
    <row r="1166">
      <c r="A1166" t="n">
        <v>10115</v>
      </c>
      <c r="B1166" t="inlineStr">
        <is>
          <t>Arcos</t>
        </is>
      </c>
      <c r="C1166" s="551" t="n">
        <v>46143</v>
      </c>
      <c r="D1166" t="inlineStr">
        <is>
          <t>04/2026</t>
        </is>
      </c>
      <c r="E1166" t="inlineStr">
        <is>
          <t>CORDEIRO PRENSADO</t>
        </is>
      </c>
      <c r="F1166" t="inlineStr">
        <is>
          <t>QUILOGRAMA</t>
        </is>
      </c>
      <c r="G1166" t="n">
        <v>26.88</v>
      </c>
      <c r="H1166" t="inlineStr">
        <is>
          <t>ALIMENTOS</t>
        </is>
      </c>
      <c r="I1166" t="n">
        <v>148.95</v>
      </c>
      <c r="J1166" t="n">
        <v>4003.78</v>
      </c>
    </row>
    <row r="1167">
      <c r="A1167" t="n">
        <v>10832</v>
      </c>
      <c r="B1167" t="inlineStr">
        <is>
          <t>Arcos</t>
        </is>
      </c>
      <c r="C1167" s="551" t="n">
        <v>46174</v>
      </c>
      <c r="D1167" t="inlineStr">
        <is>
          <t>05/2026</t>
        </is>
      </c>
      <c r="E1167" t="inlineStr">
        <is>
          <t>CORDEIRO PRENSADO</t>
        </is>
      </c>
      <c r="F1167" t="inlineStr">
        <is>
          <t>QUILOGRAMA</t>
        </is>
      </c>
      <c r="G1167" t="n">
        <v>7.9</v>
      </c>
      <c r="H1167" t="inlineStr">
        <is>
          <t>ALIMENTOS</t>
        </is>
      </c>
      <c r="I1167" t="n">
        <v>148.95</v>
      </c>
      <c r="J1167" t="n">
        <v>1176.71</v>
      </c>
    </row>
    <row r="1168">
      <c r="A1168" t="n">
        <v>3586</v>
      </c>
      <c r="B1168" t="inlineStr">
        <is>
          <t>Arcos</t>
        </is>
      </c>
      <c r="C1168" s="551" t="n">
        <v>45748</v>
      </c>
      <c r="D1168" t="inlineStr">
        <is>
          <t>03/2025</t>
        </is>
      </c>
      <c r="E1168" t="inlineStr">
        <is>
          <t>COXÃO MOLE ANGUS</t>
        </is>
      </c>
      <c r="F1168" t="inlineStr">
        <is>
          <t>QUILOGRAMA</t>
        </is>
      </c>
      <c r="G1168" t="n">
        <v>3.6</v>
      </c>
      <c r="H1168" t="inlineStr">
        <is>
          <t>ALIMENTOS</t>
        </is>
      </c>
      <c r="I1168" t="n">
        <v>81</v>
      </c>
      <c r="J1168" t="n">
        <v>291.6</v>
      </c>
    </row>
    <row r="1169">
      <c r="A1169" t="n">
        <v>4067</v>
      </c>
      <c r="B1169" t="inlineStr">
        <is>
          <t>Arcos</t>
        </is>
      </c>
      <c r="C1169" s="551" t="n">
        <v>45778</v>
      </c>
      <c r="D1169" t="inlineStr">
        <is>
          <t>04/2025</t>
        </is>
      </c>
      <c r="E1169" t="inlineStr">
        <is>
          <t>COXÃO MOLE ANGUS</t>
        </is>
      </c>
      <c r="F1169" t="inlineStr">
        <is>
          <t>QUILOGRAMA</t>
        </is>
      </c>
      <c r="G1169" t="n">
        <v>9.800000000000001</v>
      </c>
      <c r="H1169" t="inlineStr">
        <is>
          <t>ALIMENTOS</t>
        </is>
      </c>
      <c r="I1169" t="n">
        <v>81</v>
      </c>
      <c r="J1169" t="n">
        <v>793.8</v>
      </c>
    </row>
    <row r="1170">
      <c r="A1170" t="n">
        <v>4705</v>
      </c>
      <c r="B1170" t="inlineStr">
        <is>
          <t>Arcos</t>
        </is>
      </c>
      <c r="C1170" s="551" t="n">
        <v>45809</v>
      </c>
      <c r="D1170" t="inlineStr">
        <is>
          <t>05/2025</t>
        </is>
      </c>
      <c r="E1170" t="inlineStr">
        <is>
          <t>COXÃO MOLE ANGUS</t>
        </is>
      </c>
      <c r="F1170" t="inlineStr">
        <is>
          <t>QUILOGRAMA</t>
        </is>
      </c>
      <c r="G1170" t="n">
        <v>10.2</v>
      </c>
      <c r="H1170" t="inlineStr">
        <is>
          <t>ALIMENTOS</t>
        </is>
      </c>
      <c r="I1170" t="n">
        <v>81</v>
      </c>
      <c r="J1170" t="n">
        <v>826.2</v>
      </c>
    </row>
    <row r="1171">
      <c r="A1171" t="n">
        <v>5073</v>
      </c>
      <c r="B1171" t="inlineStr">
        <is>
          <t>Arcos</t>
        </is>
      </c>
      <c r="C1171" s="551" t="n">
        <v>45839</v>
      </c>
      <c r="D1171" t="inlineStr">
        <is>
          <t>06/2025</t>
        </is>
      </c>
      <c r="E1171" t="inlineStr">
        <is>
          <t>COXÃO MOLE ANGUS</t>
        </is>
      </c>
      <c r="F1171" t="inlineStr">
        <is>
          <t>QUILOGRAMA</t>
        </is>
      </c>
      <c r="G1171" t="n">
        <v>2.1</v>
      </c>
      <c r="H1171" t="inlineStr">
        <is>
          <t>ALIMENTOS</t>
        </is>
      </c>
      <c r="I1171" t="n">
        <v>81</v>
      </c>
      <c r="J1171" t="n">
        <v>170.1</v>
      </c>
    </row>
    <row r="1172">
      <c r="A1172" t="n">
        <v>5812</v>
      </c>
      <c r="B1172" t="inlineStr">
        <is>
          <t>Arcos</t>
        </is>
      </c>
      <c r="C1172" s="551" t="n">
        <v>45870</v>
      </c>
      <c r="D1172" t="inlineStr">
        <is>
          <t>07/2025</t>
        </is>
      </c>
      <c r="E1172" t="inlineStr">
        <is>
          <t>COXÃO MOLE ANGUS</t>
        </is>
      </c>
      <c r="F1172" t="inlineStr">
        <is>
          <t>QUILOGRAMA</t>
        </is>
      </c>
      <c r="G1172" t="n">
        <v>2.68</v>
      </c>
      <c r="H1172" t="inlineStr">
        <is>
          <t>ALIMENTOS</t>
        </is>
      </c>
      <c r="I1172" t="n">
        <v>81</v>
      </c>
      <c r="J1172" t="n">
        <v>217.08</v>
      </c>
    </row>
    <row r="1173">
      <c r="A1173" t="n">
        <v>6516</v>
      </c>
      <c r="B1173" t="inlineStr">
        <is>
          <t>Arcos</t>
        </is>
      </c>
      <c r="C1173" s="551" t="n">
        <v>45901</v>
      </c>
      <c r="D1173" t="inlineStr">
        <is>
          <t>08/2025</t>
        </is>
      </c>
      <c r="E1173" t="inlineStr">
        <is>
          <t>COXÃO MOLE ANGUS</t>
        </is>
      </c>
      <c r="F1173" t="inlineStr">
        <is>
          <t>QUILOGRAMA</t>
        </is>
      </c>
      <c r="G1173" t="n">
        <v>18.35</v>
      </c>
      <c r="H1173" t="inlineStr">
        <is>
          <t>ALIMENTOS</t>
        </is>
      </c>
      <c r="I1173" t="n">
        <v>81</v>
      </c>
      <c r="J1173" t="n">
        <v>1486.35</v>
      </c>
    </row>
    <row r="1174">
      <c r="A1174" t="n">
        <v>7058</v>
      </c>
      <c r="B1174" t="inlineStr">
        <is>
          <t>Arcos</t>
        </is>
      </c>
      <c r="C1174" s="551" t="n">
        <v>45931</v>
      </c>
      <c r="D1174" t="inlineStr">
        <is>
          <t>09/2025</t>
        </is>
      </c>
      <c r="E1174" t="inlineStr">
        <is>
          <t>COXÃO MOLE ANGUS</t>
        </is>
      </c>
      <c r="F1174" t="inlineStr">
        <is>
          <t>QUILOGRAMA</t>
        </is>
      </c>
      <c r="G1174" t="n">
        <v>8.6</v>
      </c>
      <c r="H1174" t="inlineStr">
        <is>
          <t>ALIMENTOS</t>
        </is>
      </c>
      <c r="I1174" t="n">
        <v>81</v>
      </c>
      <c r="J1174" t="n">
        <v>696.6</v>
      </c>
    </row>
    <row r="1175">
      <c r="A1175" t="n">
        <v>7515</v>
      </c>
      <c r="B1175" t="inlineStr">
        <is>
          <t>Arcos</t>
        </is>
      </c>
      <c r="C1175" s="551" t="n">
        <v>45962</v>
      </c>
      <c r="D1175" t="inlineStr">
        <is>
          <t>10/2025</t>
        </is>
      </c>
      <c r="E1175" t="inlineStr">
        <is>
          <t>COXÃO MOLE ANGUS</t>
        </is>
      </c>
      <c r="F1175" t="inlineStr">
        <is>
          <t>QUILOGRAMA</t>
        </is>
      </c>
      <c r="G1175" t="n">
        <v>1.36</v>
      </c>
      <c r="H1175" t="inlineStr">
        <is>
          <t>ALIMENTOS</t>
        </is>
      </c>
      <c r="I1175" t="n">
        <v>81</v>
      </c>
      <c r="J1175" t="n">
        <v>110.16</v>
      </c>
    </row>
    <row r="1176">
      <c r="A1176" t="n">
        <v>7765</v>
      </c>
      <c r="B1176" t="inlineStr">
        <is>
          <t>Arcos</t>
        </is>
      </c>
      <c r="C1176" s="551" t="n">
        <v>45992</v>
      </c>
      <c r="D1176" t="inlineStr">
        <is>
          <t>11/2025</t>
        </is>
      </c>
      <c r="E1176" t="inlineStr">
        <is>
          <t>COXÃO MOLE ANGUS</t>
        </is>
      </c>
      <c r="F1176" t="inlineStr">
        <is>
          <t>QUILOGRAMA</t>
        </is>
      </c>
      <c r="G1176" t="n">
        <v>8.6</v>
      </c>
      <c r="H1176" t="inlineStr">
        <is>
          <t>ALIMENTOS</t>
        </is>
      </c>
      <c r="I1176" t="n">
        <v>81</v>
      </c>
      <c r="J1176" t="n">
        <v>696.6</v>
      </c>
    </row>
    <row r="1177">
      <c r="A1177" t="n">
        <v>7868</v>
      </c>
      <c r="B1177" t="inlineStr">
        <is>
          <t>Arcos</t>
        </is>
      </c>
      <c r="C1177" s="551" t="n">
        <v>46023</v>
      </c>
      <c r="D1177" t="inlineStr">
        <is>
          <t>12/2025</t>
        </is>
      </c>
      <c r="E1177" t="inlineStr">
        <is>
          <t>COXÃO MOLE ANGUS</t>
        </is>
      </c>
      <c r="F1177" t="inlineStr">
        <is>
          <t>QUILOGRAMA</t>
        </is>
      </c>
      <c r="G1177" t="n">
        <v>2.72</v>
      </c>
      <c r="H1177" t="inlineStr">
        <is>
          <t>ALIMENTOS</t>
        </is>
      </c>
      <c r="I1177" t="n">
        <v>81</v>
      </c>
      <c r="J1177" t="n">
        <v>220.32</v>
      </c>
    </row>
    <row r="1178">
      <c r="A1178" t="n">
        <v>8347</v>
      </c>
      <c r="B1178" t="inlineStr">
        <is>
          <t>Arcos</t>
        </is>
      </c>
      <c r="C1178" s="551" t="n">
        <v>46054</v>
      </c>
      <c r="D1178" t="inlineStr">
        <is>
          <t>01/2026</t>
        </is>
      </c>
      <c r="E1178" t="inlineStr">
        <is>
          <t>COXÃO MOLE ANGUS</t>
        </is>
      </c>
      <c r="F1178" t="inlineStr">
        <is>
          <t>QUILOGRAMA</t>
        </is>
      </c>
      <c r="G1178" t="n">
        <v>9.119999999999999</v>
      </c>
      <c r="H1178" t="inlineStr">
        <is>
          <t>ALIMENTOS</t>
        </is>
      </c>
      <c r="I1178" t="n">
        <v>81</v>
      </c>
      <c r="J1178" t="n">
        <v>738.72</v>
      </c>
    </row>
    <row r="1179">
      <c r="A1179" t="n">
        <v>8825</v>
      </c>
      <c r="B1179" t="inlineStr">
        <is>
          <t>Arcos</t>
        </is>
      </c>
      <c r="C1179" s="551" t="n">
        <v>46082</v>
      </c>
      <c r="D1179" t="inlineStr">
        <is>
          <t>02/2026</t>
        </is>
      </c>
      <c r="E1179" t="inlineStr">
        <is>
          <t>COXÃO MOLE ANGUS</t>
        </is>
      </c>
      <c r="F1179" t="inlineStr">
        <is>
          <t>QUILOGRAMA</t>
        </is>
      </c>
      <c r="G1179" t="n">
        <v>3.2</v>
      </c>
      <c r="H1179" t="inlineStr">
        <is>
          <t>ALIMENTOS</t>
        </is>
      </c>
      <c r="I1179" t="n">
        <v>81</v>
      </c>
      <c r="J1179" t="n">
        <v>259.2</v>
      </c>
    </row>
    <row r="1180">
      <c r="A1180" t="n">
        <v>9587</v>
      </c>
      <c r="B1180" t="inlineStr">
        <is>
          <t>Arcos</t>
        </is>
      </c>
      <c r="C1180" s="551" t="n">
        <v>46113</v>
      </c>
      <c r="D1180" t="inlineStr">
        <is>
          <t>03/2026</t>
        </is>
      </c>
      <c r="E1180" t="inlineStr">
        <is>
          <t>COXÃO MOLE ANGUS</t>
        </is>
      </c>
      <c r="F1180" t="inlineStr">
        <is>
          <t>QUILOGRAMA</t>
        </is>
      </c>
      <c r="G1180" t="n">
        <v>10.14</v>
      </c>
      <c r="H1180" t="inlineStr">
        <is>
          <t>ALIMENTOS</t>
        </is>
      </c>
      <c r="I1180" t="n">
        <v>81</v>
      </c>
      <c r="J1180" t="n">
        <v>821.34</v>
      </c>
    </row>
    <row r="1181">
      <c r="A1181" t="n">
        <v>10117</v>
      </c>
      <c r="B1181" t="inlineStr">
        <is>
          <t>Arcos</t>
        </is>
      </c>
      <c r="C1181" s="551" t="n">
        <v>46143</v>
      </c>
      <c r="D1181" t="inlineStr">
        <is>
          <t>04/2026</t>
        </is>
      </c>
      <c r="E1181" t="inlineStr">
        <is>
          <t>COXÃO MOLE ANGUS</t>
        </is>
      </c>
      <c r="F1181" t="inlineStr">
        <is>
          <t>QUILOGRAMA</t>
        </is>
      </c>
      <c r="G1181" t="n">
        <v>45.92</v>
      </c>
      <c r="H1181" t="inlineStr">
        <is>
          <t>ALIMENTOS</t>
        </is>
      </c>
      <c r="I1181" t="n">
        <v>81</v>
      </c>
      <c r="J1181" t="n">
        <v>3719.52</v>
      </c>
    </row>
    <row r="1182">
      <c r="A1182" t="n">
        <v>10834</v>
      </c>
      <c r="B1182" t="inlineStr">
        <is>
          <t>Arcos</t>
        </is>
      </c>
      <c r="C1182" s="551" t="n">
        <v>46174</v>
      </c>
      <c r="D1182" t="inlineStr">
        <is>
          <t>05/2026</t>
        </is>
      </c>
      <c r="E1182" t="inlineStr">
        <is>
          <t>COXÃO MOLE ANGUS</t>
        </is>
      </c>
      <c r="F1182" t="inlineStr">
        <is>
          <t>QUILOGRAMA</t>
        </is>
      </c>
      <c r="G1182" t="n">
        <v>25.58</v>
      </c>
      <c r="H1182" t="inlineStr">
        <is>
          <t>ALIMENTOS</t>
        </is>
      </c>
      <c r="I1182" t="n">
        <v>81</v>
      </c>
      <c r="J1182" t="n">
        <v>2071.98</v>
      </c>
    </row>
    <row r="1183">
      <c r="A1183" t="n">
        <v>3587</v>
      </c>
      <c r="B1183" t="inlineStr">
        <is>
          <t>Arcos</t>
        </is>
      </c>
      <c r="C1183" s="551" t="n">
        <v>45748</v>
      </c>
      <c r="D1183" t="inlineStr">
        <is>
          <t>03/2025</t>
        </is>
      </c>
      <c r="E1183" t="inlineStr">
        <is>
          <t>PICLES DE CHUCHU</t>
        </is>
      </c>
      <c r="F1183" t="inlineStr">
        <is>
          <t>QUILOGRAMA</t>
        </is>
      </c>
      <c r="G1183" t="n">
        <v>3.78</v>
      </c>
      <c r="H1183" t="inlineStr">
        <is>
          <t>ALIMENTOS</t>
        </is>
      </c>
      <c r="I1183" t="n">
        <v>17.77</v>
      </c>
      <c r="J1183" t="n">
        <v>67.17</v>
      </c>
    </row>
    <row r="1184">
      <c r="A1184" t="n">
        <v>4096</v>
      </c>
      <c r="B1184" t="inlineStr">
        <is>
          <t>Arcos</t>
        </is>
      </c>
      <c r="C1184" s="551" t="n">
        <v>45778</v>
      </c>
      <c r="D1184" t="inlineStr">
        <is>
          <t>04/2025</t>
        </is>
      </c>
      <c r="E1184" t="inlineStr">
        <is>
          <t>PICLES DE CHUCHU</t>
        </is>
      </c>
      <c r="F1184" t="inlineStr">
        <is>
          <t>QUILOGRAMA</t>
        </is>
      </c>
      <c r="G1184" t="n">
        <v>5</v>
      </c>
      <c r="H1184" t="inlineStr">
        <is>
          <t>ALIMENTOS</t>
        </is>
      </c>
      <c r="I1184" t="n">
        <v>17.77</v>
      </c>
      <c r="J1184" t="n">
        <v>88.84999999999999</v>
      </c>
    </row>
    <row r="1185">
      <c r="A1185" t="n">
        <v>5109</v>
      </c>
      <c r="B1185" t="inlineStr">
        <is>
          <t>Arcos</t>
        </is>
      </c>
      <c r="C1185" s="551" t="n">
        <v>45839</v>
      </c>
      <c r="D1185" t="inlineStr">
        <is>
          <t>06/2025</t>
        </is>
      </c>
      <c r="E1185" t="inlineStr">
        <is>
          <t>PICLES DE CHUCHU</t>
        </is>
      </c>
      <c r="F1185" t="inlineStr">
        <is>
          <t>QUILOGRAMA</t>
        </is>
      </c>
      <c r="G1185" t="n">
        <v>11.3</v>
      </c>
      <c r="H1185" t="inlineStr">
        <is>
          <t>ALIMENTOS</t>
        </is>
      </c>
      <c r="I1185" t="n">
        <v>17.77</v>
      </c>
      <c r="J1185" t="n">
        <v>200.8</v>
      </c>
    </row>
    <row r="1186">
      <c r="A1186" t="n">
        <v>5850</v>
      </c>
      <c r="B1186" t="inlineStr">
        <is>
          <t>Arcos</t>
        </is>
      </c>
      <c r="C1186" s="551" t="n">
        <v>45870</v>
      </c>
      <c r="D1186" t="inlineStr">
        <is>
          <t>07/2025</t>
        </is>
      </c>
      <c r="E1186" t="inlineStr">
        <is>
          <t>PICLES DE CHUCHU</t>
        </is>
      </c>
      <c r="F1186" t="inlineStr">
        <is>
          <t>QUILOGRAMA</t>
        </is>
      </c>
      <c r="G1186" t="n">
        <v>1.63</v>
      </c>
      <c r="H1186" t="inlineStr">
        <is>
          <t>ALIMENTOS</t>
        </is>
      </c>
      <c r="I1186" t="n">
        <v>17.77</v>
      </c>
      <c r="J1186" t="n">
        <v>28.97</v>
      </c>
    </row>
    <row r="1187">
      <c r="A1187" t="n">
        <v>6553</v>
      </c>
      <c r="B1187" t="inlineStr">
        <is>
          <t>Arcos</t>
        </is>
      </c>
      <c r="C1187" s="551" t="n">
        <v>45901</v>
      </c>
      <c r="D1187" t="inlineStr">
        <is>
          <t>08/2025</t>
        </is>
      </c>
      <c r="E1187" t="inlineStr">
        <is>
          <t>PICLES DE CHUCHU</t>
        </is>
      </c>
      <c r="F1187" t="inlineStr">
        <is>
          <t>QUILOGRAMA</t>
        </is>
      </c>
      <c r="G1187" t="n">
        <v>8.119999999999999</v>
      </c>
      <c r="H1187" t="inlineStr">
        <is>
          <t>ALIMENTOS</t>
        </is>
      </c>
      <c r="I1187" t="n">
        <v>17.77</v>
      </c>
      <c r="J1187" t="n">
        <v>144.29</v>
      </c>
    </row>
    <row r="1188">
      <c r="A1188" t="n">
        <v>7088</v>
      </c>
      <c r="B1188" t="inlineStr">
        <is>
          <t>Arcos</t>
        </is>
      </c>
      <c r="C1188" s="551" t="n">
        <v>45931</v>
      </c>
      <c r="D1188" t="inlineStr">
        <is>
          <t>09/2025</t>
        </is>
      </c>
      <c r="E1188" t="inlineStr">
        <is>
          <t>PICLES DE CHUCHU</t>
        </is>
      </c>
      <c r="F1188" t="inlineStr">
        <is>
          <t>QUILOGRAMA</t>
        </is>
      </c>
      <c r="G1188" t="n">
        <v>3.45</v>
      </c>
      <c r="H1188" t="inlineStr">
        <is>
          <t>ALIMENTOS</t>
        </is>
      </c>
      <c r="I1188" t="n">
        <v>17.77</v>
      </c>
      <c r="J1188" t="n">
        <v>61.31</v>
      </c>
    </row>
    <row r="1189">
      <c r="A1189" t="n">
        <v>7541</v>
      </c>
      <c r="B1189" t="inlineStr">
        <is>
          <t>Arcos</t>
        </is>
      </c>
      <c r="C1189" s="551" t="n">
        <v>45962</v>
      </c>
      <c r="D1189" t="inlineStr">
        <is>
          <t>10/2025</t>
        </is>
      </c>
      <c r="E1189" t="inlineStr">
        <is>
          <t>PICLES DE CHUCHU</t>
        </is>
      </c>
      <c r="F1189" t="inlineStr">
        <is>
          <t>QUILOGRAMA</t>
        </is>
      </c>
      <c r="G1189" t="n">
        <v>4.78</v>
      </c>
      <c r="H1189" t="inlineStr">
        <is>
          <t>ALIMENTOS</t>
        </is>
      </c>
      <c r="I1189" t="n">
        <v>17.77</v>
      </c>
      <c r="J1189" t="n">
        <v>84.94</v>
      </c>
    </row>
    <row r="1190">
      <c r="A1190" t="n">
        <v>7791</v>
      </c>
      <c r="B1190" t="inlineStr">
        <is>
          <t>Arcos</t>
        </is>
      </c>
      <c r="C1190" s="551" t="n">
        <v>45992</v>
      </c>
      <c r="D1190" t="inlineStr">
        <is>
          <t>11/2025</t>
        </is>
      </c>
      <c r="E1190" t="inlineStr">
        <is>
          <t>PICLES DE CHUCHU</t>
        </is>
      </c>
      <c r="F1190" t="inlineStr">
        <is>
          <t>QUILOGRAMA</t>
        </is>
      </c>
      <c r="G1190" t="n">
        <v>3.45</v>
      </c>
      <c r="H1190" t="inlineStr">
        <is>
          <t>ALIMENTOS</t>
        </is>
      </c>
      <c r="I1190" t="n">
        <v>17.77</v>
      </c>
      <c r="J1190" t="n">
        <v>61.31</v>
      </c>
    </row>
    <row r="1191">
      <c r="A1191" t="n">
        <v>7895</v>
      </c>
      <c r="B1191" t="inlineStr">
        <is>
          <t>Arcos</t>
        </is>
      </c>
      <c r="C1191" s="551" t="n">
        <v>46023</v>
      </c>
      <c r="D1191" t="inlineStr">
        <is>
          <t>12/2025</t>
        </is>
      </c>
      <c r="E1191" t="inlineStr">
        <is>
          <t>PICLES DE CHUCHU</t>
        </is>
      </c>
      <c r="F1191" t="inlineStr">
        <is>
          <t>QUILOGRAMA</t>
        </is>
      </c>
      <c r="G1191" t="n">
        <v>0.3</v>
      </c>
      <c r="H1191" t="inlineStr">
        <is>
          <t>ALIMENTOS</t>
        </is>
      </c>
      <c r="I1191" t="n">
        <v>17.88</v>
      </c>
      <c r="J1191" t="n">
        <v>5.36</v>
      </c>
    </row>
    <row r="1192">
      <c r="A1192" t="n">
        <v>8384</v>
      </c>
      <c r="B1192" t="inlineStr">
        <is>
          <t>Arcos</t>
        </is>
      </c>
      <c r="C1192" s="551" t="n">
        <v>46054</v>
      </c>
      <c r="D1192" t="inlineStr">
        <is>
          <t>01/2026</t>
        </is>
      </c>
      <c r="E1192" t="inlineStr">
        <is>
          <t>PICLES DE CHUCHU</t>
        </is>
      </c>
      <c r="F1192" t="inlineStr">
        <is>
          <t>QUILOGRAMA</t>
        </is>
      </c>
      <c r="G1192" t="n">
        <v>5.86</v>
      </c>
      <c r="H1192" t="inlineStr">
        <is>
          <t>ALIMENTOS</t>
        </is>
      </c>
      <c r="I1192" t="n">
        <v>17.88</v>
      </c>
      <c r="J1192" t="n">
        <v>104.78</v>
      </c>
    </row>
    <row r="1193">
      <c r="A1193" t="n">
        <v>8870</v>
      </c>
      <c r="B1193" t="inlineStr">
        <is>
          <t>Arcos</t>
        </is>
      </c>
      <c r="C1193" s="551" t="n">
        <v>46082</v>
      </c>
      <c r="D1193" t="inlineStr">
        <is>
          <t>02/2026</t>
        </is>
      </c>
      <c r="E1193" t="inlineStr">
        <is>
          <t>PICLES DE CHUCHU</t>
        </is>
      </c>
      <c r="F1193" t="inlineStr">
        <is>
          <t>QUILOGRAMA</t>
        </is>
      </c>
      <c r="G1193" t="n">
        <v>2.62</v>
      </c>
      <c r="H1193" t="inlineStr">
        <is>
          <t>ALIMENTOS</t>
        </is>
      </c>
      <c r="I1193" t="n">
        <v>17.88</v>
      </c>
      <c r="J1193" t="n">
        <v>46.85</v>
      </c>
    </row>
    <row r="1194">
      <c r="A1194" t="n">
        <v>9629</v>
      </c>
      <c r="B1194" t="inlineStr">
        <is>
          <t>Arcos</t>
        </is>
      </c>
      <c r="C1194" s="551" t="n">
        <v>46113</v>
      </c>
      <c r="D1194" t="inlineStr">
        <is>
          <t>03/2026</t>
        </is>
      </c>
      <c r="E1194" t="inlineStr">
        <is>
          <t>PICLES DE CHUCHU</t>
        </is>
      </c>
      <c r="F1194" t="inlineStr">
        <is>
          <t>QUILOGRAMA</t>
        </is>
      </c>
      <c r="G1194" t="n">
        <v>12.26</v>
      </c>
      <c r="H1194" t="inlineStr">
        <is>
          <t>ALIMENTOS</t>
        </is>
      </c>
      <c r="I1194" t="n">
        <v>17.88</v>
      </c>
      <c r="J1194" t="n">
        <v>219.21</v>
      </c>
    </row>
    <row r="1195">
      <c r="A1195" t="n">
        <v>10162</v>
      </c>
      <c r="B1195" t="inlineStr">
        <is>
          <t>Arcos</t>
        </is>
      </c>
      <c r="C1195" s="551" t="n">
        <v>46143</v>
      </c>
      <c r="D1195" t="inlineStr">
        <is>
          <t>04/2026</t>
        </is>
      </c>
      <c r="E1195" t="inlineStr">
        <is>
          <t>PICLES DE CHUCHU</t>
        </is>
      </c>
      <c r="F1195" t="inlineStr">
        <is>
          <t>QUILOGRAMA</t>
        </is>
      </c>
      <c r="G1195" t="n">
        <v>7</v>
      </c>
      <c r="H1195" t="inlineStr">
        <is>
          <t>ALIMENTOS</t>
        </is>
      </c>
      <c r="I1195" t="n">
        <v>17.88</v>
      </c>
      <c r="J1195" t="n">
        <v>125.16</v>
      </c>
    </row>
    <row r="1196">
      <c r="A1196" t="n">
        <v>10877</v>
      </c>
      <c r="B1196" t="inlineStr">
        <is>
          <t>Arcos</t>
        </is>
      </c>
      <c r="C1196" s="551" t="n">
        <v>46174</v>
      </c>
      <c r="D1196" t="inlineStr">
        <is>
          <t>05/2026</t>
        </is>
      </c>
      <c r="E1196" t="inlineStr">
        <is>
          <t>PICLES DE CHUCHU</t>
        </is>
      </c>
      <c r="F1196" t="inlineStr">
        <is>
          <t>QUILOGRAMA</t>
        </is>
      </c>
      <c r="G1196" t="n">
        <v>11.22</v>
      </c>
      <c r="H1196" t="inlineStr">
        <is>
          <t>ALIMENTOS</t>
        </is>
      </c>
      <c r="I1196" t="n">
        <v>17.88</v>
      </c>
      <c r="J1196" t="n">
        <v>200.61</v>
      </c>
    </row>
    <row r="1197">
      <c r="A1197" t="n">
        <v>3588</v>
      </c>
      <c r="B1197" t="inlineStr">
        <is>
          <t>Arcos</t>
        </is>
      </c>
      <c r="C1197" s="551" t="n">
        <v>45748</v>
      </c>
      <c r="D1197" t="inlineStr">
        <is>
          <t>03/2025</t>
        </is>
      </c>
      <c r="E1197" t="inlineStr">
        <is>
          <t>AZEITE DE HORTELÃ</t>
        </is>
      </c>
      <c r="F1197" t="inlineStr">
        <is>
          <t>QUILOGRAMA</t>
        </is>
      </c>
      <c r="G1197" t="n">
        <v>0.42</v>
      </c>
      <c r="H1197" t="inlineStr">
        <is>
          <t>ALIMENTOS</t>
        </is>
      </c>
      <c r="I1197" t="n">
        <v>88.52</v>
      </c>
      <c r="J1197" t="n">
        <v>37.18</v>
      </c>
    </row>
    <row r="1198">
      <c r="A1198" t="n">
        <v>4058</v>
      </c>
      <c r="B1198" t="inlineStr">
        <is>
          <t>Arcos</t>
        </is>
      </c>
      <c r="C1198" s="551" t="n">
        <v>45778</v>
      </c>
      <c r="D1198" t="inlineStr">
        <is>
          <t>04/2025</t>
        </is>
      </c>
      <c r="E1198" t="inlineStr">
        <is>
          <t>AZEITE DE HORTELÃ</t>
        </is>
      </c>
      <c r="F1198" t="inlineStr">
        <is>
          <t>QUILOGRAMA</t>
        </is>
      </c>
      <c r="G1198" t="n">
        <v>18.4</v>
      </c>
      <c r="H1198" t="inlineStr">
        <is>
          <t>ALIMENTOS</t>
        </is>
      </c>
      <c r="I1198" t="n">
        <v>88.52</v>
      </c>
      <c r="J1198" t="n">
        <v>1628.77</v>
      </c>
    </row>
    <row r="1199">
      <c r="A1199" t="n">
        <v>5061</v>
      </c>
      <c r="B1199" t="inlineStr">
        <is>
          <t>Arcos</t>
        </is>
      </c>
      <c r="C1199" s="551" t="n">
        <v>45839</v>
      </c>
      <c r="D1199" t="inlineStr">
        <is>
          <t>06/2025</t>
        </is>
      </c>
      <c r="E1199" t="inlineStr">
        <is>
          <t>AZEITE DE HORTELÃ</t>
        </is>
      </c>
      <c r="F1199" t="inlineStr">
        <is>
          <t>QUILOGRAMA</t>
        </is>
      </c>
      <c r="G1199" t="n">
        <v>4.04</v>
      </c>
      <c r="H1199" t="inlineStr">
        <is>
          <t>ALIMENTOS</t>
        </is>
      </c>
      <c r="I1199" t="n">
        <v>82.36</v>
      </c>
      <c r="J1199" t="n">
        <v>332.73</v>
      </c>
    </row>
    <row r="1200">
      <c r="A1200" t="n">
        <v>5798</v>
      </c>
      <c r="B1200" t="inlineStr">
        <is>
          <t>Arcos</t>
        </is>
      </c>
      <c r="C1200" s="551" t="n">
        <v>45870</v>
      </c>
      <c r="D1200" t="inlineStr">
        <is>
          <t>07/2025</t>
        </is>
      </c>
      <c r="E1200" t="inlineStr">
        <is>
          <t>AZEITE DE HORTELÃ</t>
        </is>
      </c>
      <c r="F1200" t="inlineStr">
        <is>
          <t>QUILOGRAMA</t>
        </is>
      </c>
      <c r="G1200" t="n">
        <v>0.82</v>
      </c>
      <c r="H1200" t="inlineStr">
        <is>
          <t>ALIMENTOS</t>
        </is>
      </c>
      <c r="I1200" t="n">
        <v>82.36</v>
      </c>
      <c r="J1200" t="n">
        <v>67.54000000000001</v>
      </c>
    </row>
    <row r="1201">
      <c r="A1201" t="n">
        <v>6503</v>
      </c>
      <c r="B1201" t="inlineStr">
        <is>
          <t>Arcos</t>
        </is>
      </c>
      <c r="C1201" s="551" t="n">
        <v>45901</v>
      </c>
      <c r="D1201" t="inlineStr">
        <is>
          <t>08/2025</t>
        </is>
      </c>
      <c r="E1201" t="inlineStr">
        <is>
          <t>AZEITE DE HORTELÃ</t>
        </is>
      </c>
      <c r="F1201" t="inlineStr">
        <is>
          <t>QUILOGRAMA</t>
        </is>
      </c>
      <c r="G1201" t="n">
        <v>2.4</v>
      </c>
      <c r="H1201" t="inlineStr">
        <is>
          <t>ALIMENTOS</t>
        </is>
      </c>
      <c r="I1201" t="n">
        <v>82.36</v>
      </c>
      <c r="J1201" t="n">
        <v>197.66</v>
      </c>
    </row>
    <row r="1202">
      <c r="A1202" t="n">
        <v>7048</v>
      </c>
      <c r="B1202" t="inlineStr">
        <is>
          <t>Arcos</t>
        </is>
      </c>
      <c r="C1202" s="551" t="n">
        <v>45931</v>
      </c>
      <c r="D1202" t="inlineStr">
        <is>
          <t>09/2025</t>
        </is>
      </c>
      <c r="E1202" t="inlineStr">
        <is>
          <t>AZEITE DE HORTELÃ</t>
        </is>
      </c>
      <c r="F1202" t="inlineStr">
        <is>
          <t>QUILOGRAMA</t>
        </is>
      </c>
      <c r="G1202" t="n">
        <v>0.64</v>
      </c>
      <c r="H1202" t="inlineStr">
        <is>
          <t>ALIMENTOS</t>
        </is>
      </c>
      <c r="I1202" t="n">
        <v>82.36</v>
      </c>
      <c r="J1202" t="n">
        <v>52.71</v>
      </c>
    </row>
    <row r="1203">
      <c r="A1203" t="n">
        <v>7859</v>
      </c>
      <c r="B1203" t="inlineStr">
        <is>
          <t>Arcos</t>
        </is>
      </c>
      <c r="C1203" s="551" t="n">
        <v>46023</v>
      </c>
      <c r="D1203" t="inlineStr">
        <is>
          <t>12/2025</t>
        </is>
      </c>
      <c r="E1203" t="inlineStr">
        <is>
          <t>AZEITE DE HORTELÃ</t>
        </is>
      </c>
      <c r="F1203" t="inlineStr">
        <is>
          <t>QUILOGRAMA</t>
        </is>
      </c>
      <c r="G1203" t="n">
        <v>1.36</v>
      </c>
      <c r="H1203" t="inlineStr">
        <is>
          <t>ALIMENTOS</t>
        </is>
      </c>
      <c r="I1203" t="n">
        <v>82.36</v>
      </c>
      <c r="J1203" t="n">
        <v>112.01</v>
      </c>
    </row>
    <row r="1204">
      <c r="A1204" t="n">
        <v>8336</v>
      </c>
      <c r="B1204" t="inlineStr">
        <is>
          <t>Arcos</t>
        </is>
      </c>
      <c r="C1204" s="551" t="n">
        <v>46054</v>
      </c>
      <c r="D1204" t="inlineStr">
        <is>
          <t>01/2026</t>
        </is>
      </c>
      <c r="E1204" t="inlineStr">
        <is>
          <t>AZEITE DE HORTELÃ</t>
        </is>
      </c>
      <c r="F1204" t="inlineStr">
        <is>
          <t>QUILOGRAMA</t>
        </is>
      </c>
      <c r="G1204" t="n">
        <v>0.32</v>
      </c>
      <c r="H1204" t="inlineStr">
        <is>
          <t>ALIMENTOS</t>
        </is>
      </c>
      <c r="I1204" t="n">
        <v>82.36</v>
      </c>
      <c r="J1204" t="n">
        <v>26.36</v>
      </c>
    </row>
    <row r="1205">
      <c r="A1205" t="n">
        <v>9573</v>
      </c>
      <c r="B1205" t="inlineStr">
        <is>
          <t>Arcos</t>
        </is>
      </c>
      <c r="C1205" s="551" t="n">
        <v>46113</v>
      </c>
      <c r="D1205" t="inlineStr">
        <is>
          <t>03/2026</t>
        </is>
      </c>
      <c r="E1205" t="inlineStr">
        <is>
          <t>AZEITE DE HORTELÃ</t>
        </is>
      </c>
      <c r="F1205" t="inlineStr">
        <is>
          <t>QUILOGRAMA</t>
        </is>
      </c>
      <c r="G1205" t="n">
        <v>2.86</v>
      </c>
      <c r="H1205" t="inlineStr">
        <is>
          <t>ALIMENTOS</t>
        </is>
      </c>
      <c r="I1205" t="n">
        <v>82.36</v>
      </c>
      <c r="J1205" t="n">
        <v>235.55</v>
      </c>
    </row>
    <row r="1206">
      <c r="A1206" t="n">
        <v>10102</v>
      </c>
      <c r="B1206" t="inlineStr">
        <is>
          <t>Arcos</t>
        </is>
      </c>
      <c r="C1206" s="551" t="n">
        <v>46143</v>
      </c>
      <c r="D1206" t="inlineStr">
        <is>
          <t>04/2026</t>
        </is>
      </c>
      <c r="E1206" t="inlineStr">
        <is>
          <t>AZEITE DE HORTELÃ</t>
        </is>
      </c>
      <c r="F1206" t="inlineStr">
        <is>
          <t>QUILOGRAMA</t>
        </is>
      </c>
      <c r="G1206" t="n">
        <v>2.48</v>
      </c>
      <c r="H1206" t="inlineStr">
        <is>
          <t>ALIMENTOS</t>
        </is>
      </c>
      <c r="I1206" t="n">
        <v>82.36</v>
      </c>
      <c r="J1206" t="n">
        <v>204.25</v>
      </c>
    </row>
    <row r="1207">
      <c r="A1207" t="n">
        <v>10822</v>
      </c>
      <c r="B1207" t="inlineStr">
        <is>
          <t>Arcos</t>
        </is>
      </c>
      <c r="C1207" s="551" t="n">
        <v>46174</v>
      </c>
      <c r="D1207" t="inlineStr">
        <is>
          <t>05/2026</t>
        </is>
      </c>
      <c r="E1207" t="inlineStr">
        <is>
          <t>AZEITE DE HORTELÃ</t>
        </is>
      </c>
      <c r="F1207" t="inlineStr">
        <is>
          <t>QUILOGRAMA</t>
        </is>
      </c>
      <c r="G1207" t="n">
        <v>1.92</v>
      </c>
      <c r="H1207" t="inlineStr">
        <is>
          <t>ALIMENTOS</t>
        </is>
      </c>
      <c r="I1207" t="n">
        <v>82.36</v>
      </c>
      <c r="J1207" t="n">
        <v>158.13</v>
      </c>
    </row>
    <row r="1208">
      <c r="A1208" t="n">
        <v>3589</v>
      </c>
      <c r="B1208" t="inlineStr">
        <is>
          <t>Arcos</t>
        </is>
      </c>
      <c r="C1208" s="551" t="n">
        <v>45748</v>
      </c>
      <c r="D1208" t="inlineStr">
        <is>
          <t>03/2025</t>
        </is>
      </c>
      <c r="E1208" t="inlineStr">
        <is>
          <t>CRISP DE CEBOLA</t>
        </is>
      </c>
      <c r="F1208" t="inlineStr">
        <is>
          <t>QUILOGRAMA</t>
        </is>
      </c>
      <c r="G1208" t="n">
        <v>3.26</v>
      </c>
      <c r="H1208" t="inlineStr">
        <is>
          <t>ALIMENTOS</t>
        </is>
      </c>
      <c r="I1208" t="n">
        <v>9.68</v>
      </c>
      <c r="J1208" t="n">
        <v>31.56</v>
      </c>
    </row>
    <row r="1209">
      <c r="A1209" t="n">
        <v>4069</v>
      </c>
      <c r="B1209" t="inlineStr">
        <is>
          <t>Arcos</t>
        </is>
      </c>
      <c r="C1209" s="551" t="n">
        <v>45778</v>
      </c>
      <c r="D1209" t="inlineStr">
        <is>
          <t>04/2025</t>
        </is>
      </c>
      <c r="E1209" t="inlineStr">
        <is>
          <t>CRISP DE CEBOLA</t>
        </is>
      </c>
      <c r="F1209" t="inlineStr">
        <is>
          <t>QUILOGRAMA</t>
        </is>
      </c>
      <c r="G1209" t="n">
        <v>4.3</v>
      </c>
      <c r="H1209" t="inlineStr">
        <is>
          <t>ALIMENTOS</t>
        </is>
      </c>
      <c r="I1209" t="n">
        <v>9.68</v>
      </c>
      <c r="J1209" t="n">
        <v>41.62</v>
      </c>
    </row>
    <row r="1210">
      <c r="A1210" t="n">
        <v>4707</v>
      </c>
      <c r="B1210" t="inlineStr">
        <is>
          <t>Arcos</t>
        </is>
      </c>
      <c r="C1210" s="551" t="n">
        <v>45809</v>
      </c>
      <c r="D1210" t="inlineStr">
        <is>
          <t>05/2025</t>
        </is>
      </c>
      <c r="E1210" t="inlineStr">
        <is>
          <t>CRISP DE CEBOLA</t>
        </is>
      </c>
      <c r="F1210" t="inlineStr">
        <is>
          <t>QUILOGRAMA</t>
        </is>
      </c>
      <c r="G1210" t="n">
        <v>0.32</v>
      </c>
      <c r="H1210" t="inlineStr">
        <is>
          <t>ALIMENTOS</t>
        </is>
      </c>
      <c r="I1210" t="n">
        <v>9.68</v>
      </c>
      <c r="J1210" t="n">
        <v>3.1</v>
      </c>
    </row>
    <row r="1211">
      <c r="A1211" t="n">
        <v>5077</v>
      </c>
      <c r="B1211" t="inlineStr">
        <is>
          <t>Arcos</t>
        </is>
      </c>
      <c r="C1211" s="551" t="n">
        <v>45839</v>
      </c>
      <c r="D1211" t="inlineStr">
        <is>
          <t>06/2025</t>
        </is>
      </c>
      <c r="E1211" t="inlineStr">
        <is>
          <t>CRISP DE CEBOLA</t>
        </is>
      </c>
      <c r="F1211" t="inlineStr">
        <is>
          <t>QUILOGRAMA</t>
        </is>
      </c>
      <c r="G1211" t="n">
        <v>1.2</v>
      </c>
      <c r="H1211" t="inlineStr">
        <is>
          <t>ALIMENTOS</t>
        </is>
      </c>
      <c r="I1211" t="n">
        <v>9.68</v>
      </c>
      <c r="J1211" t="n">
        <v>11.62</v>
      </c>
    </row>
    <row r="1212">
      <c r="A1212" t="n">
        <v>5817</v>
      </c>
      <c r="B1212" t="inlineStr">
        <is>
          <t>Arcos</t>
        </is>
      </c>
      <c r="C1212" s="551" t="n">
        <v>45870</v>
      </c>
      <c r="D1212" t="inlineStr">
        <is>
          <t>07/2025</t>
        </is>
      </c>
      <c r="E1212" t="inlineStr">
        <is>
          <t>CRISP DE CEBOLA</t>
        </is>
      </c>
      <c r="F1212" t="inlineStr">
        <is>
          <t>QUILOGRAMA</t>
        </is>
      </c>
      <c r="G1212" t="n">
        <v>0.42</v>
      </c>
      <c r="H1212" t="inlineStr">
        <is>
          <t>ALIMENTOS</t>
        </is>
      </c>
      <c r="I1212" t="n">
        <v>9.68</v>
      </c>
      <c r="J1212" t="n">
        <v>4.07</v>
      </c>
    </row>
    <row r="1213">
      <c r="A1213" t="n">
        <v>6520</v>
      </c>
      <c r="B1213" t="inlineStr">
        <is>
          <t>Arcos</t>
        </is>
      </c>
      <c r="C1213" s="551" t="n">
        <v>45901</v>
      </c>
      <c r="D1213" t="inlineStr">
        <is>
          <t>08/2025</t>
        </is>
      </c>
      <c r="E1213" t="inlineStr">
        <is>
          <t>CRISP DE CEBOLA</t>
        </is>
      </c>
      <c r="F1213" t="inlineStr">
        <is>
          <t>QUILOGRAMA</t>
        </is>
      </c>
      <c r="G1213" t="n">
        <v>1.2</v>
      </c>
      <c r="H1213" t="inlineStr">
        <is>
          <t>ALIMENTOS</t>
        </is>
      </c>
      <c r="I1213" t="n">
        <v>9.68</v>
      </c>
      <c r="J1213" t="n">
        <v>11.62</v>
      </c>
    </row>
    <row r="1214">
      <c r="A1214" t="n">
        <v>7869</v>
      </c>
      <c r="B1214" t="inlineStr">
        <is>
          <t>Arcos</t>
        </is>
      </c>
      <c r="C1214" s="551" t="n">
        <v>46023</v>
      </c>
      <c r="D1214" t="inlineStr">
        <is>
          <t>12/2025</t>
        </is>
      </c>
      <c r="E1214" t="inlineStr">
        <is>
          <t>CRISP DE CEBOLA</t>
        </is>
      </c>
      <c r="F1214" t="inlineStr">
        <is>
          <t>QUILOGRAMA</t>
        </is>
      </c>
      <c r="G1214" t="n">
        <v>0.44</v>
      </c>
      <c r="H1214" t="inlineStr">
        <is>
          <t>ALIMENTOS</t>
        </is>
      </c>
      <c r="I1214" t="n">
        <v>9.68</v>
      </c>
      <c r="J1214" t="n">
        <v>4.26</v>
      </c>
    </row>
    <row r="1215">
      <c r="A1215" t="n">
        <v>8352</v>
      </c>
      <c r="B1215" t="inlineStr">
        <is>
          <t>Arcos</t>
        </is>
      </c>
      <c r="C1215" s="551" t="n">
        <v>46054</v>
      </c>
      <c r="D1215" t="inlineStr">
        <is>
          <t>01/2026</t>
        </is>
      </c>
      <c r="E1215" t="inlineStr">
        <is>
          <t>CRISP DE CEBOLA</t>
        </is>
      </c>
      <c r="F1215" t="inlineStr">
        <is>
          <t>QUILOGRAMA</t>
        </is>
      </c>
      <c r="G1215" t="n">
        <v>2.52</v>
      </c>
      <c r="H1215" t="inlineStr">
        <is>
          <t>ALIMENTOS</t>
        </is>
      </c>
      <c r="I1215" t="n">
        <v>9.68</v>
      </c>
      <c r="J1215" t="n">
        <v>24.39</v>
      </c>
    </row>
    <row r="1216">
      <c r="A1216" t="n">
        <v>8832</v>
      </c>
      <c r="B1216" t="inlineStr">
        <is>
          <t>Arcos</t>
        </is>
      </c>
      <c r="C1216" s="551" t="n">
        <v>46082</v>
      </c>
      <c r="D1216" t="inlineStr">
        <is>
          <t>02/2026</t>
        </is>
      </c>
      <c r="E1216" t="inlineStr">
        <is>
          <t>CRISP DE CEBOLA</t>
        </is>
      </c>
      <c r="F1216" t="inlineStr">
        <is>
          <t>QUILOGRAMA</t>
        </is>
      </c>
      <c r="G1216" t="n">
        <v>5.16</v>
      </c>
      <c r="H1216" t="inlineStr">
        <is>
          <t>ALIMENTOS</t>
        </is>
      </c>
      <c r="I1216" t="n">
        <v>9.68</v>
      </c>
      <c r="J1216" t="n">
        <v>49.95</v>
      </c>
    </row>
    <row r="1217">
      <c r="A1217" t="n">
        <v>9594</v>
      </c>
      <c r="B1217" t="inlineStr">
        <is>
          <t>Arcos</t>
        </is>
      </c>
      <c r="C1217" s="551" t="n">
        <v>46113</v>
      </c>
      <c r="D1217" t="inlineStr">
        <is>
          <t>03/2026</t>
        </is>
      </c>
      <c r="E1217" t="inlineStr">
        <is>
          <t>CRISP DE CEBOLA</t>
        </is>
      </c>
      <c r="F1217" t="inlineStr">
        <is>
          <t>QUILOGRAMA</t>
        </is>
      </c>
      <c r="G1217" t="n">
        <v>4.72</v>
      </c>
      <c r="H1217" t="inlineStr">
        <is>
          <t>ALIMENTOS</t>
        </is>
      </c>
      <c r="I1217" t="n">
        <v>9.68</v>
      </c>
      <c r="J1217" t="n">
        <v>45.69</v>
      </c>
    </row>
    <row r="1218">
      <c r="A1218" t="n">
        <v>10125</v>
      </c>
      <c r="B1218" t="inlineStr">
        <is>
          <t>Arcos</t>
        </is>
      </c>
      <c r="C1218" s="551" t="n">
        <v>46143</v>
      </c>
      <c r="D1218" t="inlineStr">
        <is>
          <t>04/2026</t>
        </is>
      </c>
      <c r="E1218" t="inlineStr">
        <is>
          <t>CRISP DE CEBOLA</t>
        </is>
      </c>
      <c r="F1218" t="inlineStr">
        <is>
          <t>QUILOGRAMA</t>
        </is>
      </c>
      <c r="G1218" t="n">
        <v>4.2</v>
      </c>
      <c r="H1218" t="inlineStr">
        <is>
          <t>ALIMENTOS</t>
        </is>
      </c>
      <c r="I1218" t="n">
        <v>9.68</v>
      </c>
      <c r="J1218" t="n">
        <v>40.66</v>
      </c>
    </row>
    <row r="1219">
      <c r="A1219" t="n">
        <v>10842</v>
      </c>
      <c r="B1219" t="inlineStr">
        <is>
          <t>Arcos</t>
        </is>
      </c>
      <c r="C1219" s="551" t="n">
        <v>46174</v>
      </c>
      <c r="D1219" t="inlineStr">
        <is>
          <t>05/2026</t>
        </is>
      </c>
      <c r="E1219" t="inlineStr">
        <is>
          <t>CRISP DE CEBOLA</t>
        </is>
      </c>
      <c r="F1219" t="inlineStr">
        <is>
          <t>QUILOGRAMA</t>
        </is>
      </c>
      <c r="G1219" t="n">
        <v>1.96</v>
      </c>
      <c r="H1219" t="inlineStr">
        <is>
          <t>ALIMENTOS</t>
        </is>
      </c>
      <c r="I1219" t="n">
        <v>9.68</v>
      </c>
      <c r="J1219" t="n">
        <v>18.97</v>
      </c>
    </row>
    <row r="1220">
      <c r="A1220" t="n">
        <v>3590</v>
      </c>
      <c r="B1220" t="inlineStr">
        <is>
          <t>Arcos</t>
        </is>
      </c>
      <c r="C1220" s="551" t="n">
        <v>45748</v>
      </c>
      <c r="D1220" t="inlineStr">
        <is>
          <t>03/2025</t>
        </is>
      </c>
      <c r="E1220" t="inlineStr">
        <is>
          <t>GOHAN</t>
        </is>
      </c>
      <c r="F1220" t="inlineStr">
        <is>
          <t>QUILOGRAMA</t>
        </is>
      </c>
      <c r="G1220" t="n">
        <v>2.16</v>
      </c>
      <c r="H1220" t="inlineStr">
        <is>
          <t>ALIMENTOS</t>
        </is>
      </c>
      <c r="I1220" t="n">
        <v>6.12</v>
      </c>
      <c r="J1220" t="n">
        <v>13.22</v>
      </c>
    </row>
    <row r="1221">
      <c r="A1221" t="n">
        <v>4081</v>
      </c>
      <c r="B1221" t="inlineStr">
        <is>
          <t>Arcos</t>
        </is>
      </c>
      <c r="C1221" s="551" t="n">
        <v>45778</v>
      </c>
      <c r="D1221" t="inlineStr">
        <is>
          <t>04/2025</t>
        </is>
      </c>
      <c r="E1221" t="inlineStr">
        <is>
          <t>GOHAN</t>
        </is>
      </c>
      <c r="F1221" t="inlineStr">
        <is>
          <t>QUILOGRAMA</t>
        </is>
      </c>
      <c r="G1221" t="n">
        <v>4</v>
      </c>
      <c r="H1221" t="inlineStr">
        <is>
          <t>ALIMENTOS</t>
        </is>
      </c>
      <c r="I1221" t="n">
        <v>6.12</v>
      </c>
      <c r="J1221" t="n">
        <v>24.48</v>
      </c>
    </row>
    <row r="1222">
      <c r="A1222" t="n">
        <v>4717</v>
      </c>
      <c r="B1222" t="inlineStr">
        <is>
          <t>Arcos</t>
        </is>
      </c>
      <c r="C1222" s="551" t="n">
        <v>45809</v>
      </c>
      <c r="D1222" t="inlineStr">
        <is>
          <t>05/2025</t>
        </is>
      </c>
      <c r="E1222" t="inlineStr">
        <is>
          <t>GOHAN</t>
        </is>
      </c>
      <c r="F1222" t="inlineStr">
        <is>
          <t>QUILOGRAMA</t>
        </is>
      </c>
      <c r="G1222" t="n">
        <v>1.12</v>
      </c>
      <c r="H1222" t="inlineStr">
        <is>
          <t>ALIMENTOS</t>
        </is>
      </c>
      <c r="I1222" t="n">
        <v>6.12</v>
      </c>
      <c r="J1222" t="n">
        <v>6.85</v>
      </c>
    </row>
    <row r="1223">
      <c r="A1223" t="n">
        <v>5090</v>
      </c>
      <c r="B1223" t="inlineStr">
        <is>
          <t>Arcos</t>
        </is>
      </c>
      <c r="C1223" s="551" t="n">
        <v>45839</v>
      </c>
      <c r="D1223" t="inlineStr">
        <is>
          <t>06/2025</t>
        </is>
      </c>
      <c r="E1223" t="inlineStr">
        <is>
          <t>GOHAN</t>
        </is>
      </c>
      <c r="F1223" t="inlineStr">
        <is>
          <t>QUILOGRAMA</t>
        </is>
      </c>
      <c r="G1223" t="n">
        <v>2.48</v>
      </c>
      <c r="H1223" t="inlineStr">
        <is>
          <t>ALIMENTOS</t>
        </is>
      </c>
      <c r="I1223" t="n">
        <v>6.12</v>
      </c>
      <c r="J1223" t="n">
        <v>15.18</v>
      </c>
    </row>
    <row r="1224">
      <c r="A1224" t="n">
        <v>5829</v>
      </c>
      <c r="B1224" t="inlineStr">
        <is>
          <t>Arcos</t>
        </is>
      </c>
      <c r="C1224" s="551" t="n">
        <v>45870</v>
      </c>
      <c r="D1224" t="inlineStr">
        <is>
          <t>07/2025</t>
        </is>
      </c>
      <c r="E1224" t="inlineStr">
        <is>
          <t>GOHAN</t>
        </is>
      </c>
      <c r="F1224" t="inlineStr">
        <is>
          <t>QUILOGRAMA</t>
        </is>
      </c>
      <c r="G1224" t="n">
        <v>5.96</v>
      </c>
      <c r="H1224" t="inlineStr">
        <is>
          <t>ALIMENTOS</t>
        </is>
      </c>
      <c r="I1224" t="n">
        <v>6.12</v>
      </c>
      <c r="J1224" t="n">
        <v>36.48</v>
      </c>
    </row>
    <row r="1225">
      <c r="A1225" t="n">
        <v>6530</v>
      </c>
      <c r="B1225" t="inlineStr">
        <is>
          <t>Arcos</t>
        </is>
      </c>
      <c r="C1225" s="551" t="n">
        <v>45901</v>
      </c>
      <c r="D1225" t="inlineStr">
        <is>
          <t>08/2025</t>
        </is>
      </c>
      <c r="E1225" t="inlineStr">
        <is>
          <t>GOHAN</t>
        </is>
      </c>
      <c r="F1225" t="inlineStr">
        <is>
          <t>QUILOGRAMA</t>
        </is>
      </c>
      <c r="G1225" t="n">
        <v>7.9</v>
      </c>
      <c r="H1225" t="inlineStr">
        <is>
          <t>ALIMENTOS</t>
        </is>
      </c>
      <c r="I1225" t="n">
        <v>6.12</v>
      </c>
      <c r="J1225" t="n">
        <v>48.35</v>
      </c>
    </row>
    <row r="1226">
      <c r="A1226" t="n">
        <v>7070</v>
      </c>
      <c r="B1226" t="inlineStr">
        <is>
          <t>Arcos</t>
        </is>
      </c>
      <c r="C1226" s="551" t="n">
        <v>45931</v>
      </c>
      <c r="D1226" t="inlineStr">
        <is>
          <t>09/2025</t>
        </is>
      </c>
      <c r="E1226" t="inlineStr">
        <is>
          <t>GOHAN</t>
        </is>
      </c>
      <c r="F1226" t="inlineStr">
        <is>
          <t>QUILOGRAMA</t>
        </is>
      </c>
      <c r="G1226" t="n">
        <v>10</v>
      </c>
      <c r="H1226" t="inlineStr">
        <is>
          <t>ALIMENTOS</t>
        </is>
      </c>
      <c r="I1226" t="n">
        <v>6.12</v>
      </c>
      <c r="J1226" t="n">
        <v>61.2</v>
      </c>
    </row>
    <row r="1227">
      <c r="A1227" t="n">
        <v>7527</v>
      </c>
      <c r="B1227" t="inlineStr">
        <is>
          <t>Arcos</t>
        </is>
      </c>
      <c r="C1227" s="551" t="n">
        <v>45962</v>
      </c>
      <c r="D1227" t="inlineStr">
        <is>
          <t>10/2025</t>
        </is>
      </c>
      <c r="E1227" t="inlineStr">
        <is>
          <t>GOHAN</t>
        </is>
      </c>
      <c r="F1227" t="inlineStr">
        <is>
          <t>QUILOGRAMA</t>
        </is>
      </c>
      <c r="G1227" t="n">
        <v>12.83</v>
      </c>
      <c r="H1227" t="inlineStr">
        <is>
          <t>ALIMENTOS</t>
        </is>
      </c>
      <c r="I1227" t="n">
        <v>6.12</v>
      </c>
      <c r="J1227" t="n">
        <v>78.52</v>
      </c>
    </row>
    <row r="1228">
      <c r="A1228" t="n">
        <v>7777</v>
      </c>
      <c r="B1228" t="inlineStr">
        <is>
          <t>Arcos</t>
        </is>
      </c>
      <c r="C1228" s="551" t="n">
        <v>45992</v>
      </c>
      <c r="D1228" t="inlineStr">
        <is>
          <t>11/2025</t>
        </is>
      </c>
      <c r="E1228" t="inlineStr">
        <is>
          <t>GOHAN</t>
        </is>
      </c>
      <c r="F1228" t="inlineStr">
        <is>
          <t>QUILOGRAMA</t>
        </is>
      </c>
      <c r="G1228" t="n">
        <v>10</v>
      </c>
      <c r="H1228" t="inlineStr">
        <is>
          <t>ALIMENTOS</t>
        </is>
      </c>
      <c r="I1228" t="n">
        <v>6.12</v>
      </c>
      <c r="J1228" t="n">
        <v>61.2</v>
      </c>
    </row>
    <row r="1229">
      <c r="A1229" t="n">
        <v>7879</v>
      </c>
      <c r="B1229" t="inlineStr">
        <is>
          <t>Arcos</t>
        </is>
      </c>
      <c r="C1229" s="551" t="n">
        <v>46023</v>
      </c>
      <c r="D1229" t="inlineStr">
        <is>
          <t>12/2025</t>
        </is>
      </c>
      <c r="E1229" t="inlineStr">
        <is>
          <t>GOHAN</t>
        </is>
      </c>
      <c r="F1229" t="inlineStr">
        <is>
          <t>QUILOGRAMA</t>
        </is>
      </c>
      <c r="G1229" t="n">
        <v>8.4</v>
      </c>
      <c r="H1229" t="inlineStr">
        <is>
          <t>ALIMENTOS</t>
        </is>
      </c>
      <c r="I1229" t="n">
        <v>6.12</v>
      </c>
      <c r="J1229" t="n">
        <v>51.41</v>
      </c>
    </row>
    <row r="1230">
      <c r="A1230" t="n">
        <v>8362</v>
      </c>
      <c r="B1230" t="inlineStr">
        <is>
          <t>Arcos</t>
        </is>
      </c>
      <c r="C1230" s="551" t="n">
        <v>46054</v>
      </c>
      <c r="D1230" t="inlineStr">
        <is>
          <t>01/2026</t>
        </is>
      </c>
      <c r="E1230" t="inlineStr">
        <is>
          <t>GOHAN</t>
        </is>
      </c>
      <c r="F1230" t="inlineStr">
        <is>
          <t>QUILOGRAMA</t>
        </is>
      </c>
      <c r="G1230" t="n">
        <v>0.72</v>
      </c>
      <c r="H1230" t="inlineStr">
        <is>
          <t>ALIMENTOS</t>
        </is>
      </c>
      <c r="I1230" t="n">
        <v>6.12</v>
      </c>
      <c r="J1230" t="n">
        <v>4.41</v>
      </c>
    </row>
    <row r="1231">
      <c r="A1231" t="n">
        <v>8846</v>
      </c>
      <c r="B1231" t="inlineStr">
        <is>
          <t>Arcos</t>
        </is>
      </c>
      <c r="C1231" s="551" t="n">
        <v>46082</v>
      </c>
      <c r="D1231" t="inlineStr">
        <is>
          <t>02/2026</t>
        </is>
      </c>
      <c r="E1231" t="inlineStr">
        <is>
          <t>GOHAN</t>
        </is>
      </c>
      <c r="F1231" t="inlineStr">
        <is>
          <t>QUILOGRAMA</t>
        </is>
      </c>
      <c r="G1231" t="n">
        <v>2.6</v>
      </c>
      <c r="H1231" t="inlineStr">
        <is>
          <t>ALIMENTOS</t>
        </is>
      </c>
      <c r="I1231" t="n">
        <v>6.12</v>
      </c>
      <c r="J1231" t="n">
        <v>15.91</v>
      </c>
    </row>
    <row r="1232">
      <c r="A1232" t="n">
        <v>9607</v>
      </c>
      <c r="B1232" t="inlineStr">
        <is>
          <t>Arcos</t>
        </is>
      </c>
      <c r="C1232" s="551" t="n">
        <v>46113</v>
      </c>
      <c r="D1232" t="inlineStr">
        <is>
          <t>03/2026</t>
        </is>
      </c>
      <c r="E1232" t="inlineStr">
        <is>
          <t>GOHAN</t>
        </is>
      </c>
      <c r="F1232" t="inlineStr">
        <is>
          <t>QUILOGRAMA</t>
        </is>
      </c>
      <c r="G1232" t="n">
        <v>11.58</v>
      </c>
      <c r="H1232" t="inlineStr">
        <is>
          <t>ALIMENTOS</t>
        </is>
      </c>
      <c r="I1232" t="n">
        <v>6.12</v>
      </c>
      <c r="J1232" t="n">
        <v>70.87</v>
      </c>
    </row>
    <row r="1233">
      <c r="A1233" t="n">
        <v>10138</v>
      </c>
      <c r="B1233" t="inlineStr">
        <is>
          <t>Arcos</t>
        </is>
      </c>
      <c r="C1233" s="551" t="n">
        <v>46143</v>
      </c>
      <c r="D1233" t="inlineStr">
        <is>
          <t>04/2026</t>
        </is>
      </c>
      <c r="E1233" t="inlineStr">
        <is>
          <t>GOHAN</t>
        </is>
      </c>
      <c r="F1233" t="inlineStr">
        <is>
          <t>QUILOGRAMA</t>
        </is>
      </c>
      <c r="G1233" t="n">
        <v>15.12</v>
      </c>
      <c r="H1233" t="inlineStr">
        <is>
          <t>ALIMENTOS</t>
        </is>
      </c>
      <c r="I1233" t="n">
        <v>6.12</v>
      </c>
      <c r="J1233" t="n">
        <v>92.53</v>
      </c>
    </row>
    <row r="1234">
      <c r="A1234" t="n">
        <v>10854</v>
      </c>
      <c r="B1234" t="inlineStr">
        <is>
          <t>Arcos</t>
        </is>
      </c>
      <c r="C1234" s="551" t="n">
        <v>46174</v>
      </c>
      <c r="D1234" t="inlineStr">
        <is>
          <t>05/2026</t>
        </is>
      </c>
      <c r="E1234" t="inlineStr">
        <is>
          <t>GOHAN</t>
        </is>
      </c>
      <c r="F1234" t="inlineStr">
        <is>
          <t>QUILOGRAMA</t>
        </is>
      </c>
      <c r="G1234" t="n">
        <v>16.4</v>
      </c>
      <c r="H1234" t="inlineStr">
        <is>
          <t>ALIMENTOS</t>
        </is>
      </c>
      <c r="I1234" t="n">
        <v>6.12</v>
      </c>
      <c r="J1234" t="n">
        <v>100.37</v>
      </c>
    </row>
    <row r="1235">
      <c r="A1235" t="n">
        <v>3591</v>
      </c>
      <c r="B1235" t="inlineStr">
        <is>
          <t>Arcos</t>
        </is>
      </c>
      <c r="C1235" s="551" t="n">
        <v>45748</v>
      </c>
      <c r="D1235" t="inlineStr">
        <is>
          <t>03/2025</t>
        </is>
      </c>
      <c r="E1235" t="inlineStr">
        <is>
          <t>FUNDUTA DE GORGONZOLA</t>
        </is>
      </c>
      <c r="F1235" t="inlineStr">
        <is>
          <t>QUILOGRAMA</t>
        </is>
      </c>
      <c r="G1235" t="n">
        <v>25.84</v>
      </c>
      <c r="H1235" t="inlineStr">
        <is>
          <t>ALIMENTOS</t>
        </is>
      </c>
      <c r="I1235" t="n">
        <v>46.6</v>
      </c>
      <c r="J1235" t="n">
        <v>1204.14</v>
      </c>
    </row>
    <row r="1236">
      <c r="A1236" t="n">
        <v>4080</v>
      </c>
      <c r="B1236" t="inlineStr">
        <is>
          <t>Arcos</t>
        </is>
      </c>
      <c r="C1236" s="551" t="n">
        <v>45778</v>
      </c>
      <c r="D1236" t="inlineStr">
        <is>
          <t>04/2025</t>
        </is>
      </c>
      <c r="E1236" t="inlineStr">
        <is>
          <t>FUNDUTA DE GORGONZOLA</t>
        </is>
      </c>
      <c r="F1236" t="inlineStr">
        <is>
          <t>QUILOGRAMA</t>
        </is>
      </c>
      <c r="G1236" t="n">
        <v>63.96</v>
      </c>
      <c r="H1236" t="inlineStr">
        <is>
          <t>ALIMENTOS</t>
        </is>
      </c>
      <c r="I1236" t="n">
        <v>46.6</v>
      </c>
      <c r="J1236" t="n">
        <v>2980.54</v>
      </c>
    </row>
    <row r="1237">
      <c r="A1237" t="n">
        <v>4716</v>
      </c>
      <c r="B1237" t="inlineStr">
        <is>
          <t>Arcos</t>
        </is>
      </c>
      <c r="C1237" s="551" t="n">
        <v>45809</v>
      </c>
      <c r="D1237" t="inlineStr">
        <is>
          <t>05/2025</t>
        </is>
      </c>
      <c r="E1237" t="inlineStr">
        <is>
          <t>FUNDUTA DE GORGONZOLA</t>
        </is>
      </c>
      <c r="F1237" t="inlineStr">
        <is>
          <t>QUILOGRAMA</t>
        </is>
      </c>
      <c r="G1237" t="n">
        <v>26.1</v>
      </c>
      <c r="H1237" t="inlineStr">
        <is>
          <t>ALIMENTOS</t>
        </is>
      </c>
      <c r="I1237" t="n">
        <v>46.6</v>
      </c>
      <c r="J1237" t="n">
        <v>1216.26</v>
      </c>
    </row>
    <row r="1238">
      <c r="A1238" t="n">
        <v>5088</v>
      </c>
      <c r="B1238" t="inlineStr">
        <is>
          <t>Arcos</t>
        </is>
      </c>
      <c r="C1238" s="551" t="n">
        <v>45839</v>
      </c>
      <c r="D1238" t="inlineStr">
        <is>
          <t>06/2025</t>
        </is>
      </c>
      <c r="E1238" t="inlineStr">
        <is>
          <t>FUNDUTA DE GORGONZOLA</t>
        </is>
      </c>
      <c r="F1238" t="inlineStr">
        <is>
          <t>QUILOGRAMA</t>
        </is>
      </c>
      <c r="G1238" t="n">
        <v>27</v>
      </c>
      <c r="H1238" t="inlineStr">
        <is>
          <t>ALIMENTOS</t>
        </is>
      </c>
      <c r="I1238" t="n">
        <v>46.6</v>
      </c>
      <c r="J1238" t="n">
        <v>1258.2</v>
      </c>
    </row>
    <row r="1239">
      <c r="A1239" t="n">
        <v>5827</v>
      </c>
      <c r="B1239" t="inlineStr">
        <is>
          <t>Arcos</t>
        </is>
      </c>
      <c r="C1239" s="551" t="n">
        <v>45870</v>
      </c>
      <c r="D1239" t="inlineStr">
        <is>
          <t>07/2025</t>
        </is>
      </c>
      <c r="E1239" t="inlineStr">
        <is>
          <t>FUNDUTA DE GORGONZOLA</t>
        </is>
      </c>
      <c r="F1239" t="inlineStr">
        <is>
          <t>QUILOGRAMA</t>
        </is>
      </c>
      <c r="G1239" t="n">
        <v>18</v>
      </c>
      <c r="H1239" t="inlineStr">
        <is>
          <t>ALIMENTOS</t>
        </is>
      </c>
      <c r="I1239" t="n">
        <v>46.6</v>
      </c>
      <c r="J1239" t="n">
        <v>838.8</v>
      </c>
    </row>
    <row r="1240">
      <c r="A1240" t="n">
        <v>6528</v>
      </c>
      <c r="B1240" t="inlineStr">
        <is>
          <t>Arcos</t>
        </is>
      </c>
      <c r="C1240" s="551" t="n">
        <v>45901</v>
      </c>
      <c r="D1240" t="inlineStr">
        <is>
          <t>08/2025</t>
        </is>
      </c>
      <c r="E1240" t="inlineStr">
        <is>
          <t>FUNDUTA DE GORGONZOLA</t>
        </is>
      </c>
      <c r="F1240" t="inlineStr">
        <is>
          <t>QUILOGRAMA</t>
        </is>
      </c>
      <c r="G1240" t="n">
        <v>19</v>
      </c>
      <c r="H1240" t="inlineStr">
        <is>
          <t>ALIMENTOS</t>
        </is>
      </c>
      <c r="I1240" t="n">
        <v>46.6</v>
      </c>
      <c r="J1240" t="n">
        <v>885.4</v>
      </c>
    </row>
    <row r="1241">
      <c r="A1241" t="n">
        <v>7068</v>
      </c>
      <c r="B1241" t="inlineStr">
        <is>
          <t>Arcos</t>
        </is>
      </c>
      <c r="C1241" s="551" t="n">
        <v>45931</v>
      </c>
      <c r="D1241" t="inlineStr">
        <is>
          <t>09/2025</t>
        </is>
      </c>
      <c r="E1241" t="inlineStr">
        <is>
          <t>FUNDUTA DE GORGONZOLA</t>
        </is>
      </c>
      <c r="F1241" t="inlineStr">
        <is>
          <t>QUILOGRAMA</t>
        </is>
      </c>
      <c r="G1241" t="n">
        <v>25</v>
      </c>
      <c r="H1241" t="inlineStr">
        <is>
          <t>ALIMENTOS</t>
        </is>
      </c>
      <c r="I1241" t="n">
        <v>46.6</v>
      </c>
      <c r="J1241" t="n">
        <v>1165</v>
      </c>
    </row>
    <row r="1242">
      <c r="A1242" t="n">
        <v>7525</v>
      </c>
      <c r="B1242" t="inlineStr">
        <is>
          <t>Arcos</t>
        </is>
      </c>
      <c r="C1242" s="551" t="n">
        <v>45962</v>
      </c>
      <c r="D1242" t="inlineStr">
        <is>
          <t>10/2025</t>
        </is>
      </c>
      <c r="E1242" t="inlineStr">
        <is>
          <t>FUNDUTA DE GORGONZOLA</t>
        </is>
      </c>
      <c r="F1242" t="inlineStr">
        <is>
          <t>QUILOGRAMA</t>
        </is>
      </c>
      <c r="G1242" t="n">
        <v>25</v>
      </c>
      <c r="H1242" t="inlineStr">
        <is>
          <t>ALIMENTOS</t>
        </is>
      </c>
      <c r="I1242" t="n">
        <v>46.6</v>
      </c>
      <c r="J1242" t="n">
        <v>1165</v>
      </c>
    </row>
    <row r="1243">
      <c r="A1243" t="n">
        <v>7775</v>
      </c>
      <c r="B1243" t="inlineStr">
        <is>
          <t>Arcos</t>
        </is>
      </c>
      <c r="C1243" s="551" t="n">
        <v>45992</v>
      </c>
      <c r="D1243" t="inlineStr">
        <is>
          <t>11/2025</t>
        </is>
      </c>
      <c r="E1243" t="inlineStr">
        <is>
          <t>FUNDUTA DE GORGONZOLA</t>
        </is>
      </c>
      <c r="F1243" t="inlineStr">
        <is>
          <t>QUILOGRAMA</t>
        </is>
      </c>
      <c r="G1243" t="n">
        <v>25</v>
      </c>
      <c r="H1243" t="inlineStr">
        <is>
          <t>ALIMENTOS</t>
        </is>
      </c>
      <c r="I1243" t="n">
        <v>46.6</v>
      </c>
      <c r="J1243" t="n">
        <v>1165</v>
      </c>
    </row>
    <row r="1244">
      <c r="A1244" t="n">
        <v>7877</v>
      </c>
      <c r="B1244" t="inlineStr">
        <is>
          <t>Arcos</t>
        </is>
      </c>
      <c r="C1244" s="551" t="n">
        <v>46023</v>
      </c>
      <c r="D1244" t="inlineStr">
        <is>
          <t>12/2025</t>
        </is>
      </c>
      <c r="E1244" t="inlineStr">
        <is>
          <t>FUNDUTA DE GORGONZOLA</t>
        </is>
      </c>
      <c r="F1244" t="inlineStr">
        <is>
          <t>QUILOGRAMA</t>
        </is>
      </c>
      <c r="G1244" t="n">
        <v>1.48</v>
      </c>
      <c r="H1244" t="inlineStr">
        <is>
          <t>ALIMENTOS</t>
        </is>
      </c>
      <c r="I1244" t="n">
        <v>46.6</v>
      </c>
      <c r="J1244" t="n">
        <v>68.97</v>
      </c>
    </row>
    <row r="1245">
      <c r="A1245" t="n">
        <v>8360</v>
      </c>
      <c r="B1245" t="inlineStr">
        <is>
          <t>Arcos</t>
        </is>
      </c>
      <c r="C1245" s="551" t="n">
        <v>46054</v>
      </c>
      <c r="D1245" t="inlineStr">
        <is>
          <t>01/2026</t>
        </is>
      </c>
      <c r="E1245" t="inlineStr">
        <is>
          <t>FUNDUTA DE GORGONZOLA</t>
        </is>
      </c>
      <c r="F1245" t="inlineStr">
        <is>
          <t>QUILOGRAMA</t>
        </is>
      </c>
      <c r="G1245" t="n">
        <v>16.5</v>
      </c>
      <c r="H1245" t="inlineStr">
        <is>
          <t>ALIMENTOS</t>
        </is>
      </c>
      <c r="I1245" t="n">
        <v>46.6</v>
      </c>
      <c r="J1245" t="n">
        <v>768.9</v>
      </c>
    </row>
    <row r="1246">
      <c r="A1246" t="n">
        <v>8843</v>
      </c>
      <c r="B1246" t="inlineStr">
        <is>
          <t>Arcos</t>
        </is>
      </c>
      <c r="C1246" s="551" t="n">
        <v>46082</v>
      </c>
      <c r="D1246" t="inlineStr">
        <is>
          <t>02/2026</t>
        </is>
      </c>
      <c r="E1246" t="inlineStr">
        <is>
          <t>FUNDUTA DE GORGONZOLA</t>
        </is>
      </c>
      <c r="F1246" t="inlineStr">
        <is>
          <t>QUILOGRAMA</t>
        </is>
      </c>
      <c r="G1246" t="n">
        <v>7.16</v>
      </c>
      <c r="H1246" t="inlineStr">
        <is>
          <t>ALIMENTOS</t>
        </is>
      </c>
      <c r="I1246" t="n">
        <v>46.6</v>
      </c>
      <c r="J1246" t="n">
        <v>333.66</v>
      </c>
    </row>
    <row r="1247">
      <c r="A1247" t="n">
        <v>9605</v>
      </c>
      <c r="B1247" t="inlineStr">
        <is>
          <t>Arcos</t>
        </is>
      </c>
      <c r="C1247" s="551" t="n">
        <v>46113</v>
      </c>
      <c r="D1247" t="inlineStr">
        <is>
          <t>03/2026</t>
        </is>
      </c>
      <c r="E1247" t="inlineStr">
        <is>
          <t>FUNDUTA DE GORGONZOLA</t>
        </is>
      </c>
      <c r="F1247" t="inlineStr">
        <is>
          <t>QUILOGRAMA</t>
        </is>
      </c>
      <c r="G1247" t="n">
        <v>6.7</v>
      </c>
      <c r="H1247" t="inlineStr">
        <is>
          <t>ALIMENTOS</t>
        </is>
      </c>
      <c r="I1247" t="n">
        <v>46.6</v>
      </c>
      <c r="J1247" t="n">
        <v>312.22</v>
      </c>
    </row>
    <row r="1248">
      <c r="A1248" t="n">
        <v>10135</v>
      </c>
      <c r="B1248" t="inlineStr">
        <is>
          <t>Arcos</t>
        </is>
      </c>
      <c r="C1248" s="551" t="n">
        <v>46143</v>
      </c>
      <c r="D1248" t="inlineStr">
        <is>
          <t>04/2026</t>
        </is>
      </c>
      <c r="E1248" t="inlineStr">
        <is>
          <t>FUNDUTA DE GORGONZOLA</t>
        </is>
      </c>
      <c r="F1248" t="inlineStr">
        <is>
          <t>QUILOGRAMA</t>
        </is>
      </c>
      <c r="G1248" t="n">
        <v>2.3</v>
      </c>
      <c r="H1248" t="inlineStr">
        <is>
          <t>ALIMENTOS</t>
        </is>
      </c>
      <c r="I1248" t="n">
        <v>46.6</v>
      </c>
      <c r="J1248" t="n">
        <v>107.18</v>
      </c>
    </row>
    <row r="1249">
      <c r="A1249" t="n">
        <v>3592</v>
      </c>
      <c r="B1249" t="inlineStr">
        <is>
          <t>Arcos</t>
        </is>
      </c>
      <c r="C1249" s="551" t="n">
        <v>45748</v>
      </c>
      <c r="D1249" t="inlineStr">
        <is>
          <t>03/2025</t>
        </is>
      </c>
      <c r="E1249" t="inlineStr">
        <is>
          <t>CROQUETE DE POLENTA</t>
        </is>
      </c>
      <c r="F1249" t="inlineStr">
        <is>
          <t>QUILOGRAMA</t>
        </is>
      </c>
      <c r="G1249" t="n">
        <v>29.89</v>
      </c>
      <c r="H1249" t="inlineStr">
        <is>
          <t>ALIMENTOS</t>
        </is>
      </c>
      <c r="I1249" t="n">
        <v>32.24</v>
      </c>
      <c r="J1249" t="n">
        <v>963.65</v>
      </c>
    </row>
    <row r="1250">
      <c r="A1250" t="n">
        <v>4071</v>
      </c>
      <c r="B1250" t="inlineStr">
        <is>
          <t>Arcos</t>
        </is>
      </c>
      <c r="C1250" s="551" t="n">
        <v>45778</v>
      </c>
      <c r="D1250" t="inlineStr">
        <is>
          <t>04/2025</t>
        </is>
      </c>
      <c r="E1250" t="inlineStr">
        <is>
          <t>CROQUETE DE POLENTA</t>
        </is>
      </c>
      <c r="F1250" t="inlineStr">
        <is>
          <t>QUILOGRAMA</t>
        </is>
      </c>
      <c r="G1250" t="n">
        <v>22.29</v>
      </c>
      <c r="H1250" t="inlineStr">
        <is>
          <t>ALIMENTOS</t>
        </is>
      </c>
      <c r="I1250" t="n">
        <v>32.24</v>
      </c>
      <c r="J1250" t="n">
        <v>718.63</v>
      </c>
    </row>
    <row r="1251">
      <c r="A1251" t="n">
        <v>4708</v>
      </c>
      <c r="B1251" t="inlineStr">
        <is>
          <t>Arcos</t>
        </is>
      </c>
      <c r="C1251" s="551" t="n">
        <v>45809</v>
      </c>
      <c r="D1251" t="inlineStr">
        <is>
          <t>05/2025</t>
        </is>
      </c>
      <c r="E1251" t="inlineStr">
        <is>
          <t>CROQUETE DE POLENTA</t>
        </is>
      </c>
      <c r="F1251" t="inlineStr">
        <is>
          <t>QUILOGRAMA</t>
        </is>
      </c>
      <c r="G1251" t="n">
        <v>20.27</v>
      </c>
      <c r="H1251" t="inlineStr">
        <is>
          <t>ALIMENTOS</t>
        </is>
      </c>
      <c r="I1251" t="n">
        <v>32.24</v>
      </c>
      <c r="J1251" t="n">
        <v>653.5</v>
      </c>
    </row>
    <row r="1252">
      <c r="A1252" t="n">
        <v>5078</v>
      </c>
      <c r="B1252" t="inlineStr">
        <is>
          <t>Arcos</t>
        </is>
      </c>
      <c r="C1252" s="551" t="n">
        <v>45839</v>
      </c>
      <c r="D1252" t="inlineStr">
        <is>
          <t>06/2025</t>
        </is>
      </c>
      <c r="E1252" t="inlineStr">
        <is>
          <t>CROQUETE DE POLENTA</t>
        </is>
      </c>
      <c r="F1252" t="inlineStr">
        <is>
          <t>QUILOGRAMA</t>
        </is>
      </c>
      <c r="G1252" t="n">
        <v>28.94</v>
      </c>
      <c r="H1252" t="inlineStr">
        <is>
          <t>ALIMENTOS</t>
        </is>
      </c>
      <c r="I1252" t="n">
        <v>32.24</v>
      </c>
      <c r="J1252" t="n">
        <v>933.03</v>
      </c>
    </row>
    <row r="1253">
      <c r="A1253" t="n">
        <v>7870</v>
      </c>
      <c r="B1253" t="inlineStr">
        <is>
          <t>Arcos</t>
        </is>
      </c>
      <c r="C1253" s="551" t="n">
        <v>46023</v>
      </c>
      <c r="D1253" t="inlineStr">
        <is>
          <t>12/2025</t>
        </is>
      </c>
      <c r="E1253" t="inlineStr">
        <is>
          <t>CROQUETE DE POLENTA</t>
        </is>
      </c>
      <c r="F1253" t="inlineStr">
        <is>
          <t>QUILOGRAMA</t>
        </is>
      </c>
      <c r="G1253" t="n">
        <v>8.48</v>
      </c>
      <c r="H1253" t="inlineStr">
        <is>
          <t>ALIMENTOS</t>
        </is>
      </c>
      <c r="I1253" t="n">
        <v>32.24</v>
      </c>
      <c r="J1253" t="n">
        <v>273.4</v>
      </c>
    </row>
    <row r="1254">
      <c r="A1254" t="n">
        <v>8353</v>
      </c>
      <c r="B1254" t="inlineStr">
        <is>
          <t>Arcos</t>
        </is>
      </c>
      <c r="C1254" s="551" t="n">
        <v>46054</v>
      </c>
      <c r="D1254" t="inlineStr">
        <is>
          <t>01/2026</t>
        </is>
      </c>
      <c r="E1254" t="inlineStr">
        <is>
          <t>CROQUETE DE POLENTA</t>
        </is>
      </c>
      <c r="F1254" t="inlineStr">
        <is>
          <t>QUILOGRAMA</t>
        </is>
      </c>
      <c r="G1254" t="n">
        <v>16.3</v>
      </c>
      <c r="H1254" t="inlineStr">
        <is>
          <t>ALIMENTOS</t>
        </is>
      </c>
      <c r="I1254" t="n">
        <v>32.24</v>
      </c>
      <c r="J1254" t="n">
        <v>525.51</v>
      </c>
    </row>
    <row r="1255">
      <c r="A1255" t="n">
        <v>8833</v>
      </c>
      <c r="B1255" t="inlineStr">
        <is>
          <t>Arcos</t>
        </is>
      </c>
      <c r="C1255" s="551" t="n">
        <v>46082</v>
      </c>
      <c r="D1255" t="inlineStr">
        <is>
          <t>02/2026</t>
        </is>
      </c>
      <c r="E1255" t="inlineStr">
        <is>
          <t>CROQUETE DE POLENTA</t>
        </is>
      </c>
      <c r="F1255" t="inlineStr">
        <is>
          <t>QUILOGRAMA</t>
        </is>
      </c>
      <c r="G1255" t="n">
        <v>17.22</v>
      </c>
      <c r="H1255" t="inlineStr">
        <is>
          <t>ALIMENTOS</t>
        </is>
      </c>
      <c r="I1255" t="n">
        <v>32.24</v>
      </c>
      <c r="J1255" t="n">
        <v>555.17</v>
      </c>
    </row>
    <row r="1256">
      <c r="A1256" t="n">
        <v>10126</v>
      </c>
      <c r="B1256" t="inlineStr">
        <is>
          <t>Arcos</t>
        </is>
      </c>
      <c r="C1256" s="551" t="n">
        <v>46143</v>
      </c>
      <c r="D1256" t="inlineStr">
        <is>
          <t>04/2026</t>
        </is>
      </c>
      <c r="E1256" t="inlineStr">
        <is>
          <t>CROQUETE DE POLENTA</t>
        </is>
      </c>
      <c r="F1256" t="inlineStr">
        <is>
          <t>QUILOGRAMA</t>
        </is>
      </c>
      <c r="G1256" t="n">
        <v>26.6</v>
      </c>
      <c r="H1256" t="inlineStr">
        <is>
          <t>ALIMENTOS</t>
        </is>
      </c>
      <c r="I1256" t="n">
        <v>32.24</v>
      </c>
      <c r="J1256" t="n">
        <v>857.58</v>
      </c>
    </row>
    <row r="1257">
      <c r="A1257" t="n">
        <v>3593</v>
      </c>
      <c r="B1257" t="inlineStr">
        <is>
          <t>Arcos</t>
        </is>
      </c>
      <c r="C1257" s="551" t="n">
        <v>45748</v>
      </c>
      <c r="D1257" t="inlineStr">
        <is>
          <t>03/2025</t>
        </is>
      </c>
      <c r="E1257" t="inlineStr">
        <is>
          <t>PICLES DE PIMENTA DE CHEIRO</t>
        </is>
      </c>
      <c r="F1257" t="inlineStr">
        <is>
          <t>QUILOGRAMA</t>
        </is>
      </c>
      <c r="G1257" t="n">
        <v>4.63</v>
      </c>
      <c r="H1257" t="inlineStr">
        <is>
          <t>ALIMENTOS</t>
        </is>
      </c>
      <c r="I1257" t="n">
        <v>35.26</v>
      </c>
      <c r="J1257" t="n">
        <v>163.25</v>
      </c>
    </row>
    <row r="1258">
      <c r="A1258" t="n">
        <v>4098</v>
      </c>
      <c r="B1258" t="inlineStr">
        <is>
          <t>Arcos</t>
        </is>
      </c>
      <c r="C1258" s="551" t="n">
        <v>45778</v>
      </c>
      <c r="D1258" t="inlineStr">
        <is>
          <t>04/2025</t>
        </is>
      </c>
      <c r="E1258" t="inlineStr">
        <is>
          <t>PICLES DE PIMENTA DE CHEIRO</t>
        </is>
      </c>
      <c r="F1258" t="inlineStr">
        <is>
          <t>QUILOGRAMA</t>
        </is>
      </c>
      <c r="G1258" t="n">
        <v>3.46</v>
      </c>
      <c r="H1258" t="inlineStr">
        <is>
          <t>ALIMENTOS</t>
        </is>
      </c>
      <c r="I1258" t="n">
        <v>35.26</v>
      </c>
      <c r="J1258" t="n">
        <v>122</v>
      </c>
    </row>
    <row r="1259">
      <c r="A1259" t="n">
        <v>5111</v>
      </c>
      <c r="B1259" t="inlineStr">
        <is>
          <t>Arcos</t>
        </is>
      </c>
      <c r="C1259" s="551" t="n">
        <v>45839</v>
      </c>
      <c r="D1259" t="inlineStr">
        <is>
          <t>06/2025</t>
        </is>
      </c>
      <c r="E1259" t="inlineStr">
        <is>
          <t>PICLES DE PIMENTA DE CHEIRO</t>
        </is>
      </c>
      <c r="F1259" t="inlineStr">
        <is>
          <t>QUILOGRAMA</t>
        </is>
      </c>
      <c r="G1259" t="n">
        <v>5.4</v>
      </c>
      <c r="H1259" t="inlineStr">
        <is>
          <t>ALIMENTOS</t>
        </is>
      </c>
      <c r="I1259" t="n">
        <v>35.28</v>
      </c>
      <c r="J1259" t="n">
        <v>190.51</v>
      </c>
    </row>
    <row r="1260">
      <c r="A1260" t="n">
        <v>5852</v>
      </c>
      <c r="B1260" t="inlineStr">
        <is>
          <t>Arcos</t>
        </is>
      </c>
      <c r="C1260" s="551" t="n">
        <v>45870</v>
      </c>
      <c r="D1260" t="inlineStr">
        <is>
          <t>07/2025</t>
        </is>
      </c>
      <c r="E1260" t="inlineStr">
        <is>
          <t>PICLES DE PIMENTA DE CHEIRO</t>
        </is>
      </c>
      <c r="F1260" t="inlineStr">
        <is>
          <t>QUILOGRAMA</t>
        </is>
      </c>
      <c r="G1260" t="n">
        <v>0.28</v>
      </c>
      <c r="H1260" t="inlineStr">
        <is>
          <t>ALIMENTOS</t>
        </is>
      </c>
      <c r="I1260" t="n">
        <v>35.28</v>
      </c>
      <c r="J1260" t="n">
        <v>9.880000000000001</v>
      </c>
    </row>
    <row r="1261">
      <c r="A1261" t="n">
        <v>6555</v>
      </c>
      <c r="B1261" t="inlineStr">
        <is>
          <t>Arcos</t>
        </is>
      </c>
      <c r="C1261" s="551" t="n">
        <v>45901</v>
      </c>
      <c r="D1261" t="inlineStr">
        <is>
          <t>08/2025</t>
        </is>
      </c>
      <c r="E1261" t="inlineStr">
        <is>
          <t>PICLES DE PIMENTA DE CHEIRO</t>
        </is>
      </c>
      <c r="F1261" t="inlineStr">
        <is>
          <t>QUILOGRAMA</t>
        </is>
      </c>
      <c r="G1261" t="n">
        <v>2.76</v>
      </c>
      <c r="H1261" t="inlineStr">
        <is>
          <t>ALIMENTOS</t>
        </is>
      </c>
      <c r="I1261" t="n">
        <v>35.28</v>
      </c>
      <c r="J1261" t="n">
        <v>97.37</v>
      </c>
    </row>
    <row r="1262">
      <c r="A1262" t="n">
        <v>7090</v>
      </c>
      <c r="B1262" t="inlineStr">
        <is>
          <t>Arcos</t>
        </is>
      </c>
      <c r="C1262" s="551" t="n">
        <v>45931</v>
      </c>
      <c r="D1262" t="inlineStr">
        <is>
          <t>09/2025</t>
        </is>
      </c>
      <c r="E1262" t="inlineStr">
        <is>
          <t>PICLES DE PIMENTA DE CHEIRO</t>
        </is>
      </c>
      <c r="F1262" t="inlineStr">
        <is>
          <t>QUILOGRAMA</t>
        </is>
      </c>
      <c r="G1262" t="n">
        <v>2.6</v>
      </c>
      <c r="H1262" t="inlineStr">
        <is>
          <t>ALIMENTOS</t>
        </is>
      </c>
      <c r="I1262" t="n">
        <v>35.28</v>
      </c>
      <c r="J1262" t="n">
        <v>91.73</v>
      </c>
    </row>
    <row r="1263">
      <c r="A1263" t="n">
        <v>7543</v>
      </c>
      <c r="B1263" t="inlineStr">
        <is>
          <t>Arcos</t>
        </is>
      </c>
      <c r="C1263" s="551" t="n">
        <v>45962</v>
      </c>
      <c r="D1263" t="inlineStr">
        <is>
          <t>10/2025</t>
        </is>
      </c>
      <c r="E1263" t="inlineStr">
        <is>
          <t>PICLES DE PIMENTA DE CHEIRO</t>
        </is>
      </c>
      <c r="F1263" t="inlineStr">
        <is>
          <t>QUILOGRAMA</t>
        </is>
      </c>
      <c r="G1263" t="n">
        <v>1.06</v>
      </c>
      <c r="H1263" t="inlineStr">
        <is>
          <t>ALIMENTOS</t>
        </is>
      </c>
      <c r="I1263" t="n">
        <v>35.28</v>
      </c>
      <c r="J1263" t="n">
        <v>37.4</v>
      </c>
    </row>
    <row r="1264">
      <c r="A1264" t="n">
        <v>7793</v>
      </c>
      <c r="B1264" t="inlineStr">
        <is>
          <t>Arcos</t>
        </is>
      </c>
      <c r="C1264" s="551" t="n">
        <v>45992</v>
      </c>
      <c r="D1264" t="inlineStr">
        <is>
          <t>11/2025</t>
        </is>
      </c>
      <c r="E1264" t="inlineStr">
        <is>
          <t>PICLES DE PIMENTA DE CHEIRO</t>
        </is>
      </c>
      <c r="F1264" t="inlineStr">
        <is>
          <t>QUILOGRAMA</t>
        </is>
      </c>
      <c r="G1264" t="n">
        <v>2.6</v>
      </c>
      <c r="H1264" t="inlineStr">
        <is>
          <t>ALIMENTOS</t>
        </is>
      </c>
      <c r="I1264" t="n">
        <v>35.28</v>
      </c>
      <c r="J1264" t="n">
        <v>91.73</v>
      </c>
    </row>
    <row r="1265">
      <c r="A1265" t="n">
        <v>7896</v>
      </c>
      <c r="B1265" t="inlineStr">
        <is>
          <t>Arcos</t>
        </is>
      </c>
      <c r="C1265" s="551" t="n">
        <v>46023</v>
      </c>
      <c r="D1265" t="inlineStr">
        <is>
          <t>12/2025</t>
        </is>
      </c>
      <c r="E1265" t="inlineStr">
        <is>
          <t>PICLES DE PIMENTA DE CHEIRO</t>
        </is>
      </c>
      <c r="F1265" t="inlineStr">
        <is>
          <t>QUILOGRAMA</t>
        </is>
      </c>
      <c r="G1265" t="n">
        <v>1.98</v>
      </c>
      <c r="H1265" t="inlineStr">
        <is>
          <t>ALIMENTOS</t>
        </is>
      </c>
      <c r="I1265" t="n">
        <v>35.28</v>
      </c>
      <c r="J1265" t="n">
        <v>69.84999999999999</v>
      </c>
    </row>
    <row r="1266">
      <c r="A1266" t="n">
        <v>8386</v>
      </c>
      <c r="B1266" t="inlineStr">
        <is>
          <t>Arcos</t>
        </is>
      </c>
      <c r="C1266" s="551" t="n">
        <v>46054</v>
      </c>
      <c r="D1266" t="inlineStr">
        <is>
          <t>01/2026</t>
        </is>
      </c>
      <c r="E1266" t="inlineStr">
        <is>
          <t>PICLES DE PIMENTA DE CHEIRO</t>
        </is>
      </c>
      <c r="F1266" t="inlineStr">
        <is>
          <t>QUILOGRAMA</t>
        </is>
      </c>
      <c r="G1266" t="n">
        <v>1.32</v>
      </c>
      <c r="H1266" t="inlineStr">
        <is>
          <t>ALIMENTOS</t>
        </is>
      </c>
      <c r="I1266" t="n">
        <v>35.28</v>
      </c>
      <c r="J1266" t="n">
        <v>46.57</v>
      </c>
    </row>
    <row r="1267">
      <c r="A1267" t="n">
        <v>8873</v>
      </c>
      <c r="B1267" t="inlineStr">
        <is>
          <t>Arcos</t>
        </is>
      </c>
      <c r="C1267" s="551" t="n">
        <v>46082</v>
      </c>
      <c r="D1267" t="inlineStr">
        <is>
          <t>02/2026</t>
        </is>
      </c>
      <c r="E1267" t="inlineStr">
        <is>
          <t>PICLES DE PIMENTA DE CHEIRO</t>
        </is>
      </c>
      <c r="F1267" t="inlineStr">
        <is>
          <t>QUILOGRAMA</t>
        </is>
      </c>
      <c r="G1267" t="n">
        <v>1.11</v>
      </c>
      <c r="H1267" t="inlineStr">
        <is>
          <t>ALIMENTOS</t>
        </is>
      </c>
      <c r="I1267" t="n">
        <v>35.28</v>
      </c>
      <c r="J1267" t="n">
        <v>39.16</v>
      </c>
    </row>
    <row r="1268">
      <c r="A1268" t="n">
        <v>9631</v>
      </c>
      <c r="B1268" t="inlineStr">
        <is>
          <t>Arcos</t>
        </is>
      </c>
      <c r="C1268" s="551" t="n">
        <v>46113</v>
      </c>
      <c r="D1268" t="inlineStr">
        <is>
          <t>03/2026</t>
        </is>
      </c>
      <c r="E1268" t="inlineStr">
        <is>
          <t>PICLES DE PIMENTA DE CHEIRO</t>
        </is>
      </c>
      <c r="F1268" t="inlineStr">
        <is>
          <t>QUILOGRAMA</t>
        </is>
      </c>
      <c r="G1268" t="n">
        <v>1.22</v>
      </c>
      <c r="H1268" t="inlineStr">
        <is>
          <t>ALIMENTOS</t>
        </is>
      </c>
      <c r="I1268" t="n">
        <v>35.28</v>
      </c>
      <c r="J1268" t="n">
        <v>43.04</v>
      </c>
    </row>
    <row r="1269">
      <c r="A1269" t="n">
        <v>10164</v>
      </c>
      <c r="B1269" t="inlineStr">
        <is>
          <t>Arcos</t>
        </is>
      </c>
      <c r="C1269" s="551" t="n">
        <v>46143</v>
      </c>
      <c r="D1269" t="inlineStr">
        <is>
          <t>04/2026</t>
        </is>
      </c>
      <c r="E1269" t="inlineStr">
        <is>
          <t>PICLES DE PIMENTA DE CHEIRO</t>
        </is>
      </c>
      <c r="F1269" t="inlineStr">
        <is>
          <t>QUILOGRAMA</t>
        </is>
      </c>
      <c r="G1269" t="n">
        <v>1.72</v>
      </c>
      <c r="H1269" t="inlineStr">
        <is>
          <t>ALIMENTOS</t>
        </is>
      </c>
      <c r="I1269" t="n">
        <v>35.28</v>
      </c>
      <c r="J1269" t="n">
        <v>60.68</v>
      </c>
    </row>
    <row r="1270">
      <c r="A1270" t="n">
        <v>10879</v>
      </c>
      <c r="B1270" t="inlineStr">
        <is>
          <t>Arcos</t>
        </is>
      </c>
      <c r="C1270" s="551" t="n">
        <v>46174</v>
      </c>
      <c r="D1270" t="inlineStr">
        <is>
          <t>05/2026</t>
        </is>
      </c>
      <c r="E1270" t="inlineStr">
        <is>
          <t>PICLES DE PIMENTA DE CHEIRO</t>
        </is>
      </c>
      <c r="F1270" t="inlineStr">
        <is>
          <t>QUILOGRAMA</t>
        </is>
      </c>
      <c r="G1270" t="n">
        <v>1.42</v>
      </c>
      <c r="H1270" t="inlineStr">
        <is>
          <t>ALIMENTOS</t>
        </is>
      </c>
      <c r="I1270" t="n">
        <v>35.28</v>
      </c>
      <c r="J1270" t="n">
        <v>50.1</v>
      </c>
    </row>
    <row r="1271">
      <c r="A1271" t="n">
        <v>3594</v>
      </c>
      <c r="B1271" t="inlineStr">
        <is>
          <t>Arcos</t>
        </is>
      </c>
      <c r="C1271" s="551" t="n">
        <v>45748</v>
      </c>
      <c r="D1271" t="inlineStr">
        <is>
          <t>03/2025</t>
        </is>
      </c>
      <c r="E1271" t="inlineStr">
        <is>
          <t>HAMBURGER FREDDI</t>
        </is>
      </c>
      <c r="F1271" t="inlineStr">
        <is>
          <t>QUILOGRAMA</t>
        </is>
      </c>
      <c r="G1271" t="n">
        <v>18.6</v>
      </c>
      <c r="H1271" t="inlineStr">
        <is>
          <t>ALIMENTOS</t>
        </is>
      </c>
      <c r="I1271" t="n">
        <v>61</v>
      </c>
      <c r="J1271" t="n">
        <v>1134.6</v>
      </c>
    </row>
    <row r="1272">
      <c r="A1272" t="n">
        <v>4083</v>
      </c>
      <c r="B1272" t="inlineStr">
        <is>
          <t>Arcos</t>
        </is>
      </c>
      <c r="C1272" s="551" t="n">
        <v>45778</v>
      </c>
      <c r="D1272" t="inlineStr">
        <is>
          <t>04/2025</t>
        </is>
      </c>
      <c r="E1272" t="inlineStr">
        <is>
          <t>HAMBURGER FREDDI</t>
        </is>
      </c>
      <c r="F1272" t="inlineStr">
        <is>
          <t>QUILOGRAMA</t>
        </is>
      </c>
      <c r="G1272" t="n">
        <v>30.6</v>
      </c>
      <c r="H1272" t="inlineStr">
        <is>
          <t>ALIMENTOS</t>
        </is>
      </c>
      <c r="I1272" t="n">
        <v>61</v>
      </c>
      <c r="J1272" t="n">
        <v>1866.6</v>
      </c>
    </row>
    <row r="1273">
      <c r="A1273" t="n">
        <v>5093</v>
      </c>
      <c r="B1273" t="inlineStr">
        <is>
          <t>Arcos</t>
        </is>
      </c>
      <c r="C1273" s="551" t="n">
        <v>45839</v>
      </c>
      <c r="D1273" t="inlineStr">
        <is>
          <t>06/2025</t>
        </is>
      </c>
      <c r="E1273" t="inlineStr">
        <is>
          <t>HAMBURGER FREDDI</t>
        </is>
      </c>
      <c r="F1273" t="inlineStr">
        <is>
          <t>QUILOGRAMA</t>
        </is>
      </c>
      <c r="G1273" t="n">
        <v>22.4</v>
      </c>
      <c r="H1273" t="inlineStr">
        <is>
          <t>ALIMENTOS</t>
        </is>
      </c>
      <c r="I1273" t="n">
        <v>37</v>
      </c>
      <c r="J1273" t="n">
        <v>828.8</v>
      </c>
    </row>
    <row r="1274">
      <c r="A1274" t="n">
        <v>5832</v>
      </c>
      <c r="B1274" t="inlineStr">
        <is>
          <t>Arcos</t>
        </is>
      </c>
      <c r="C1274" s="551" t="n">
        <v>45870</v>
      </c>
      <c r="D1274" t="inlineStr">
        <is>
          <t>07/2025</t>
        </is>
      </c>
      <c r="E1274" t="inlineStr">
        <is>
          <t>HAMBURGER FREDDI</t>
        </is>
      </c>
      <c r="F1274" t="inlineStr">
        <is>
          <t>QUILOGRAMA</t>
        </is>
      </c>
      <c r="G1274" t="n">
        <v>20.48</v>
      </c>
      <c r="H1274" t="inlineStr">
        <is>
          <t>ALIMENTOS</t>
        </is>
      </c>
      <c r="I1274" t="n">
        <v>37</v>
      </c>
      <c r="J1274" t="n">
        <v>757.76</v>
      </c>
    </row>
    <row r="1275">
      <c r="A1275" t="n">
        <v>6533</v>
      </c>
      <c r="B1275" t="inlineStr">
        <is>
          <t>Arcos</t>
        </is>
      </c>
      <c r="C1275" s="551" t="n">
        <v>45901</v>
      </c>
      <c r="D1275" t="inlineStr">
        <is>
          <t>08/2025</t>
        </is>
      </c>
      <c r="E1275" t="inlineStr">
        <is>
          <t>HAMBURGER FREDDI</t>
        </is>
      </c>
      <c r="F1275" t="inlineStr">
        <is>
          <t>QUILOGRAMA</t>
        </is>
      </c>
      <c r="G1275" t="n">
        <v>44.7</v>
      </c>
      <c r="H1275" t="inlineStr">
        <is>
          <t>ALIMENTOS</t>
        </is>
      </c>
      <c r="I1275" t="n">
        <v>37</v>
      </c>
      <c r="J1275" t="n">
        <v>1653.9</v>
      </c>
    </row>
    <row r="1276">
      <c r="A1276" t="n">
        <v>7882</v>
      </c>
      <c r="B1276" t="inlineStr">
        <is>
          <t>Arcos</t>
        </is>
      </c>
      <c r="C1276" s="551" t="n">
        <v>46023</v>
      </c>
      <c r="D1276" t="inlineStr">
        <is>
          <t>12/2025</t>
        </is>
      </c>
      <c r="E1276" t="inlineStr">
        <is>
          <t>HAMBURGER FREDDI</t>
        </is>
      </c>
      <c r="F1276" t="inlineStr">
        <is>
          <t>QUILOGRAMA</t>
        </is>
      </c>
      <c r="G1276" t="n">
        <v>79.92</v>
      </c>
      <c r="H1276" t="inlineStr">
        <is>
          <t>ALIMENTOS</t>
        </is>
      </c>
      <c r="I1276" t="n">
        <v>37</v>
      </c>
      <c r="J1276" t="n">
        <v>2957.04</v>
      </c>
    </row>
    <row r="1277">
      <c r="A1277" t="n">
        <v>8365</v>
      </c>
      <c r="B1277" t="inlineStr">
        <is>
          <t>Arcos</t>
        </is>
      </c>
      <c r="C1277" s="551" t="n">
        <v>46054</v>
      </c>
      <c r="D1277" t="inlineStr">
        <is>
          <t>01/2026</t>
        </is>
      </c>
      <c r="E1277" t="inlineStr">
        <is>
          <t>HAMBURGER FREDDI</t>
        </is>
      </c>
      <c r="F1277" t="inlineStr">
        <is>
          <t>QUILOGRAMA</t>
        </is>
      </c>
      <c r="G1277" t="n">
        <v>34.2</v>
      </c>
      <c r="H1277" t="inlineStr">
        <is>
          <t>ALIMENTOS</t>
        </is>
      </c>
      <c r="I1277" t="n">
        <v>37</v>
      </c>
      <c r="J1277" t="n">
        <v>1265.4</v>
      </c>
    </row>
    <row r="1278">
      <c r="A1278" t="n">
        <v>8849</v>
      </c>
      <c r="B1278" t="inlineStr">
        <is>
          <t>Arcos</t>
        </is>
      </c>
      <c r="C1278" s="551" t="n">
        <v>46082</v>
      </c>
      <c r="D1278" t="inlineStr">
        <is>
          <t>02/2026</t>
        </is>
      </c>
      <c r="E1278" t="inlineStr">
        <is>
          <t>HAMBURGER FREDDI</t>
        </is>
      </c>
      <c r="F1278" t="inlineStr">
        <is>
          <t>QUILOGRAMA</t>
        </is>
      </c>
      <c r="G1278" t="n">
        <v>18.6</v>
      </c>
      <c r="H1278" t="inlineStr">
        <is>
          <t>ALIMENTOS</t>
        </is>
      </c>
      <c r="I1278" t="n">
        <v>37</v>
      </c>
      <c r="J1278" t="n">
        <v>688.2</v>
      </c>
    </row>
    <row r="1279">
      <c r="A1279" t="n">
        <v>10141</v>
      </c>
      <c r="B1279" t="inlineStr">
        <is>
          <t>Arcos</t>
        </is>
      </c>
      <c r="C1279" s="551" t="n">
        <v>46143</v>
      </c>
      <c r="D1279" t="inlineStr">
        <is>
          <t>04/2026</t>
        </is>
      </c>
      <c r="E1279" t="inlineStr">
        <is>
          <t>HAMBURGER FREDDI</t>
        </is>
      </c>
      <c r="F1279" t="inlineStr">
        <is>
          <t>QUILOGRAMA</t>
        </is>
      </c>
      <c r="G1279" t="n">
        <v>19.8</v>
      </c>
      <c r="H1279" t="inlineStr">
        <is>
          <t>ALIMENTOS</t>
        </is>
      </c>
      <c r="I1279" t="n">
        <v>37</v>
      </c>
      <c r="J1279" t="n">
        <v>732.6</v>
      </c>
    </row>
    <row r="1280">
      <c r="A1280" t="n">
        <v>10857</v>
      </c>
      <c r="B1280" t="inlineStr">
        <is>
          <t>Arcos</t>
        </is>
      </c>
      <c r="C1280" s="551" t="n">
        <v>46174</v>
      </c>
      <c r="D1280" t="inlineStr">
        <is>
          <t>05/2026</t>
        </is>
      </c>
      <c r="E1280" t="inlineStr">
        <is>
          <t>HAMBURGER FREDDI</t>
        </is>
      </c>
      <c r="F1280" t="inlineStr">
        <is>
          <t>QUILOGRAMA</t>
        </is>
      </c>
      <c r="G1280" t="n">
        <v>37.8</v>
      </c>
      <c r="H1280" t="inlineStr">
        <is>
          <t>ALIMENTOS</t>
        </is>
      </c>
      <c r="I1280" t="n">
        <v>37</v>
      </c>
      <c r="J1280" t="n">
        <v>1398.6</v>
      </c>
    </row>
    <row r="1281">
      <c r="A1281" t="n">
        <v>4123</v>
      </c>
      <c r="B1281" t="inlineStr">
        <is>
          <t>Arcos</t>
        </is>
      </c>
      <c r="C1281" s="551" t="n">
        <v>45778</v>
      </c>
      <c r="D1281" t="inlineStr">
        <is>
          <t>04/2025</t>
        </is>
      </c>
      <c r="E1281" t="inlineStr">
        <is>
          <t>AÑEJO MANHATTAN</t>
        </is>
      </c>
      <c r="F1281" t="inlineStr">
        <is>
          <t>LITRO</t>
        </is>
      </c>
      <c r="G1281" t="n">
        <v>4.3</v>
      </c>
      <c r="H1281" t="inlineStr">
        <is>
          <t>BEBIDAS</t>
        </is>
      </c>
      <c r="I1281" t="n">
        <v>391.79</v>
      </c>
      <c r="J1281" t="n">
        <v>1684.7</v>
      </c>
    </row>
    <row r="1282">
      <c r="A1282" t="n">
        <v>4737</v>
      </c>
      <c r="B1282" t="inlineStr">
        <is>
          <t>Arcos</t>
        </is>
      </c>
      <c r="C1282" s="551" t="n">
        <v>45809</v>
      </c>
      <c r="D1282" t="inlineStr">
        <is>
          <t>05/2025</t>
        </is>
      </c>
      <c r="E1282" t="inlineStr">
        <is>
          <t>AÑEJO MANHATTAN</t>
        </is>
      </c>
      <c r="F1282" t="inlineStr">
        <is>
          <t>LITRO</t>
        </is>
      </c>
      <c r="G1282" t="n">
        <v>4.05</v>
      </c>
      <c r="H1282" t="inlineStr">
        <is>
          <t>BEBIDAS</t>
        </is>
      </c>
      <c r="I1282" t="n">
        <v>391.79</v>
      </c>
      <c r="J1282" t="n">
        <v>1586.75</v>
      </c>
    </row>
    <row r="1283">
      <c r="A1283" t="n">
        <v>5119</v>
      </c>
      <c r="B1283" t="inlineStr">
        <is>
          <t>Arcos</t>
        </is>
      </c>
      <c r="C1283" s="551" t="n">
        <v>45839</v>
      </c>
      <c r="D1283" t="inlineStr">
        <is>
          <t>06/2025</t>
        </is>
      </c>
      <c r="E1283" t="inlineStr">
        <is>
          <t>AÑEJO MANHATTAN</t>
        </is>
      </c>
      <c r="F1283" t="inlineStr">
        <is>
          <t>LITRO</t>
        </is>
      </c>
      <c r="G1283" t="n">
        <v>3.41</v>
      </c>
      <c r="H1283" t="inlineStr">
        <is>
          <t>BEBIDAS</t>
        </is>
      </c>
      <c r="I1283" t="n">
        <v>391.79</v>
      </c>
      <c r="J1283" t="n">
        <v>1336</v>
      </c>
    </row>
    <row r="1284">
      <c r="A1284" t="n">
        <v>5861</v>
      </c>
      <c r="B1284" t="inlineStr">
        <is>
          <t>Arcos</t>
        </is>
      </c>
      <c r="C1284" s="551" t="n">
        <v>45870</v>
      </c>
      <c r="D1284" t="inlineStr">
        <is>
          <t>07/2025</t>
        </is>
      </c>
      <c r="E1284" t="inlineStr">
        <is>
          <t>AÑEJO MANHATTAN</t>
        </is>
      </c>
      <c r="F1284" t="inlineStr">
        <is>
          <t>LITRO</t>
        </is>
      </c>
      <c r="G1284" t="n">
        <v>2.49</v>
      </c>
      <c r="H1284" t="inlineStr">
        <is>
          <t>BEBIDAS</t>
        </is>
      </c>
      <c r="I1284" t="n">
        <v>391.79</v>
      </c>
      <c r="J1284" t="n">
        <v>975.5599999999999</v>
      </c>
    </row>
    <row r="1285">
      <c r="A1285" t="n">
        <v>6565</v>
      </c>
      <c r="B1285" t="inlineStr">
        <is>
          <t>Arcos</t>
        </is>
      </c>
      <c r="C1285" s="551" t="n">
        <v>45901</v>
      </c>
      <c r="D1285" t="inlineStr">
        <is>
          <t>08/2025</t>
        </is>
      </c>
      <c r="E1285" t="inlineStr">
        <is>
          <t>AÑEJO MANHATTAN</t>
        </is>
      </c>
      <c r="F1285" t="inlineStr">
        <is>
          <t>LITRO</t>
        </is>
      </c>
      <c r="G1285" t="n">
        <v>1.41</v>
      </c>
      <c r="H1285" t="inlineStr">
        <is>
          <t>BEBIDAS</t>
        </is>
      </c>
      <c r="I1285" t="n">
        <v>391.79</v>
      </c>
      <c r="J1285" t="n">
        <v>552.42</v>
      </c>
    </row>
    <row r="1286">
      <c r="A1286" t="n">
        <v>8880</v>
      </c>
      <c r="B1286" t="inlineStr">
        <is>
          <t>Arcos</t>
        </is>
      </c>
      <c r="C1286" s="551" t="n">
        <v>46082</v>
      </c>
      <c r="D1286" t="inlineStr">
        <is>
          <t>02/2026</t>
        </is>
      </c>
      <c r="E1286" t="inlineStr">
        <is>
          <t>AÑEJO MANHATTAN</t>
        </is>
      </c>
      <c r="F1286" t="inlineStr">
        <is>
          <t>LITRO</t>
        </is>
      </c>
      <c r="G1286" t="n">
        <v>2.37</v>
      </c>
      <c r="H1286" t="inlineStr">
        <is>
          <t>BEBIDAS</t>
        </is>
      </c>
      <c r="I1286" t="n">
        <v>391.79</v>
      </c>
      <c r="J1286" t="n">
        <v>928.54</v>
      </c>
    </row>
    <row r="1287">
      <c r="A1287" t="n">
        <v>9640</v>
      </c>
      <c r="B1287" t="inlineStr">
        <is>
          <t>Arcos</t>
        </is>
      </c>
      <c r="C1287" s="551" t="n">
        <v>46113</v>
      </c>
      <c r="D1287" t="inlineStr">
        <is>
          <t>03/2026</t>
        </is>
      </c>
      <c r="E1287" t="inlineStr">
        <is>
          <t>AÑEJO MANHATTAN</t>
        </is>
      </c>
      <c r="F1287" t="inlineStr">
        <is>
          <t>LITRO</t>
        </is>
      </c>
      <c r="G1287" t="n">
        <v>2.68</v>
      </c>
      <c r="H1287" t="inlineStr">
        <is>
          <t>BEBIDAS</t>
        </is>
      </c>
      <c r="I1287" t="n">
        <v>391.71</v>
      </c>
      <c r="J1287" t="n">
        <v>1049.78</v>
      </c>
    </row>
    <row r="1288">
      <c r="A1288" t="n">
        <v>10887</v>
      </c>
      <c r="B1288" t="inlineStr">
        <is>
          <t>Arcos</t>
        </is>
      </c>
      <c r="C1288" s="551" t="n">
        <v>46174</v>
      </c>
      <c r="D1288" t="inlineStr">
        <is>
          <t>05/2026</t>
        </is>
      </c>
      <c r="E1288" t="inlineStr">
        <is>
          <t>AÑEJO MANHATTAN</t>
        </is>
      </c>
      <c r="F1288" t="inlineStr">
        <is>
          <t>LITRO</t>
        </is>
      </c>
      <c r="G1288" t="n">
        <v>6.36</v>
      </c>
      <c r="H1288" t="inlineStr">
        <is>
          <t>BEBIDAS</t>
        </is>
      </c>
      <c r="I1288" t="n">
        <v>391.79</v>
      </c>
      <c r="J1288" t="n">
        <v>2491.78</v>
      </c>
    </row>
    <row r="1289">
      <c r="A1289" t="n">
        <v>4124</v>
      </c>
      <c r="B1289" t="inlineStr">
        <is>
          <t>Arcos</t>
        </is>
      </c>
      <c r="C1289" s="551" t="n">
        <v>45778</v>
      </c>
      <c r="D1289" t="inlineStr">
        <is>
          <t>04/2025</t>
        </is>
      </c>
      <c r="E1289" t="inlineStr">
        <is>
          <t>MIX DE VERMUTE</t>
        </is>
      </c>
      <c r="F1289" t="inlineStr">
        <is>
          <t>LITRO</t>
        </is>
      </c>
      <c r="G1289" t="n">
        <v>3.35</v>
      </c>
      <c r="H1289" t="inlineStr">
        <is>
          <t>BEBIDAS</t>
        </is>
      </c>
      <c r="I1289" t="n">
        <v>115</v>
      </c>
      <c r="J1289" t="n">
        <v>385.25</v>
      </c>
    </row>
    <row r="1290">
      <c r="A1290" t="n">
        <v>4740</v>
      </c>
      <c r="B1290" t="inlineStr">
        <is>
          <t>Arcos</t>
        </is>
      </c>
      <c r="C1290" s="551" t="n">
        <v>45809</v>
      </c>
      <c r="D1290" t="inlineStr">
        <is>
          <t>05/2025</t>
        </is>
      </c>
      <c r="E1290" t="inlineStr">
        <is>
          <t>MIX DE VERMUTE</t>
        </is>
      </c>
      <c r="F1290" t="inlineStr">
        <is>
          <t>LITRO</t>
        </is>
      </c>
      <c r="G1290" t="n">
        <v>5.7</v>
      </c>
      <c r="H1290" t="inlineStr">
        <is>
          <t>BEBIDAS</t>
        </is>
      </c>
      <c r="I1290" t="n">
        <v>115</v>
      </c>
      <c r="J1290" t="n">
        <v>655.5</v>
      </c>
    </row>
    <row r="1291">
      <c r="A1291" t="n">
        <v>5125</v>
      </c>
      <c r="B1291" t="inlineStr">
        <is>
          <t>Arcos</t>
        </is>
      </c>
      <c r="C1291" s="551" t="n">
        <v>45839</v>
      </c>
      <c r="D1291" t="inlineStr">
        <is>
          <t>06/2025</t>
        </is>
      </c>
      <c r="E1291" t="inlineStr">
        <is>
          <t>MIX DE VERMUTE</t>
        </is>
      </c>
      <c r="F1291" t="inlineStr">
        <is>
          <t>LITRO</t>
        </is>
      </c>
      <c r="G1291" t="n">
        <v>3.21</v>
      </c>
      <c r="H1291" t="inlineStr">
        <is>
          <t>BEBIDAS</t>
        </is>
      </c>
      <c r="I1291" t="n">
        <v>115</v>
      </c>
      <c r="J1291" t="n">
        <v>369.15</v>
      </c>
    </row>
    <row r="1292">
      <c r="A1292" t="n">
        <v>7907</v>
      </c>
      <c r="B1292" t="inlineStr">
        <is>
          <t>Arcos</t>
        </is>
      </c>
      <c r="C1292" s="551" t="n">
        <v>46023</v>
      </c>
      <c r="D1292" t="inlineStr">
        <is>
          <t>12/2025</t>
        </is>
      </c>
      <c r="E1292" t="inlineStr">
        <is>
          <t>MIX DE VERMUTE</t>
        </is>
      </c>
      <c r="F1292" t="inlineStr">
        <is>
          <t>LITRO</t>
        </is>
      </c>
      <c r="G1292" t="n">
        <v>3.85</v>
      </c>
      <c r="H1292" t="inlineStr">
        <is>
          <t>BEBIDAS</t>
        </is>
      </c>
      <c r="I1292" t="n">
        <v>89</v>
      </c>
      <c r="J1292" t="n">
        <v>342.65</v>
      </c>
    </row>
    <row r="1293">
      <c r="A1293" t="n">
        <v>8402</v>
      </c>
      <c r="B1293" t="inlineStr">
        <is>
          <t>Arcos</t>
        </is>
      </c>
      <c r="C1293" s="551" t="n">
        <v>46054</v>
      </c>
      <c r="D1293" t="inlineStr">
        <is>
          <t>01/2026</t>
        </is>
      </c>
      <c r="E1293" t="inlineStr">
        <is>
          <t>MIX DE VERMUTE</t>
        </is>
      </c>
      <c r="F1293" t="inlineStr">
        <is>
          <t>LITRO</t>
        </is>
      </c>
      <c r="G1293" t="n">
        <v>3.62</v>
      </c>
      <c r="H1293" t="inlineStr">
        <is>
          <t>BEBIDAS</t>
        </is>
      </c>
      <c r="I1293" t="n">
        <v>89</v>
      </c>
      <c r="J1293" t="n">
        <v>322.18</v>
      </c>
    </row>
    <row r="1294">
      <c r="A1294" t="n">
        <v>8885</v>
      </c>
      <c r="B1294" t="inlineStr">
        <is>
          <t>Arcos</t>
        </is>
      </c>
      <c r="C1294" s="551" t="n">
        <v>46082</v>
      </c>
      <c r="D1294" t="inlineStr">
        <is>
          <t>02/2026</t>
        </is>
      </c>
      <c r="E1294" t="inlineStr">
        <is>
          <t>MIX DE VERMUTE</t>
        </is>
      </c>
      <c r="F1294" t="inlineStr">
        <is>
          <t>LITRO</t>
        </is>
      </c>
      <c r="G1294" t="n">
        <v>1.96</v>
      </c>
      <c r="H1294" t="inlineStr">
        <is>
          <t>BEBIDAS</t>
        </is>
      </c>
      <c r="I1294" t="n">
        <v>89</v>
      </c>
      <c r="J1294" t="n">
        <v>174.44</v>
      </c>
    </row>
    <row r="1295">
      <c r="A1295" t="n">
        <v>9644</v>
      </c>
      <c r="B1295" t="inlineStr">
        <is>
          <t>Arcos</t>
        </is>
      </c>
      <c r="C1295" s="551" t="n">
        <v>46113</v>
      </c>
      <c r="D1295" t="inlineStr">
        <is>
          <t>03/2026</t>
        </is>
      </c>
      <c r="E1295" t="inlineStr">
        <is>
          <t>MIX DE VERMUTE</t>
        </is>
      </c>
      <c r="F1295" t="inlineStr">
        <is>
          <t>LITRO</t>
        </is>
      </c>
      <c r="G1295" t="n">
        <v>3.89</v>
      </c>
      <c r="H1295" t="inlineStr">
        <is>
          <t>BEBIDAS</t>
        </is>
      </c>
      <c r="I1295" t="n">
        <v>89</v>
      </c>
      <c r="J1295" t="n">
        <v>346.21</v>
      </c>
    </row>
    <row r="1296">
      <c r="A1296" t="n">
        <v>10180</v>
      </c>
      <c r="B1296" t="inlineStr">
        <is>
          <t>Arcos</t>
        </is>
      </c>
      <c r="C1296" s="551" t="n">
        <v>46143</v>
      </c>
      <c r="D1296" t="inlineStr">
        <is>
          <t>04/2026</t>
        </is>
      </c>
      <c r="E1296" t="inlineStr">
        <is>
          <t>MIX DE VERMUTE</t>
        </is>
      </c>
      <c r="F1296" t="inlineStr">
        <is>
          <t>LITRO</t>
        </is>
      </c>
      <c r="G1296" t="n">
        <v>5.54</v>
      </c>
      <c r="H1296" t="inlineStr">
        <is>
          <t>BEBIDAS</t>
        </is>
      </c>
      <c r="I1296" t="n">
        <v>89</v>
      </c>
      <c r="J1296" t="n">
        <v>493.06</v>
      </c>
    </row>
    <row r="1297">
      <c r="A1297" t="n">
        <v>10898</v>
      </c>
      <c r="B1297" t="inlineStr">
        <is>
          <t>Arcos</t>
        </is>
      </c>
      <c r="C1297" s="551" t="n">
        <v>46174</v>
      </c>
      <c r="D1297" t="inlineStr">
        <is>
          <t>05/2026</t>
        </is>
      </c>
      <c r="E1297" t="inlineStr">
        <is>
          <t>MIX DE VERMUTE</t>
        </is>
      </c>
      <c r="F1297" t="inlineStr">
        <is>
          <t>LITRO</t>
        </is>
      </c>
      <c r="G1297" t="n">
        <v>1.1</v>
      </c>
      <c r="H1297" t="inlineStr">
        <is>
          <t>BEBIDAS</t>
        </is>
      </c>
      <c r="I1297" t="n">
        <v>89</v>
      </c>
      <c r="J1297" t="n">
        <v>97.90000000000001</v>
      </c>
    </row>
    <row r="1298">
      <c r="A1298" t="n">
        <v>4125</v>
      </c>
      <c r="B1298" t="inlineStr">
        <is>
          <t>Arcos</t>
        </is>
      </c>
      <c r="C1298" s="551" t="n">
        <v>45778</v>
      </c>
      <c r="D1298" t="inlineStr">
        <is>
          <t>04/2025</t>
        </is>
      </c>
      <c r="E1298" t="inlineStr">
        <is>
          <t>CORDIAL DE VINHO BRANCO</t>
        </is>
      </c>
      <c r="F1298" t="inlineStr">
        <is>
          <t>LITRO</t>
        </is>
      </c>
      <c r="G1298" t="n">
        <v>5.5</v>
      </c>
      <c r="H1298" t="inlineStr">
        <is>
          <t>BEBIDAS</t>
        </is>
      </c>
      <c r="I1298" t="n">
        <v>74.40000000000001</v>
      </c>
      <c r="J1298" t="n">
        <v>409.2</v>
      </c>
    </row>
    <row r="1299">
      <c r="A1299" t="n">
        <v>10176</v>
      </c>
      <c r="B1299" t="inlineStr">
        <is>
          <t>Arcos</t>
        </is>
      </c>
      <c r="C1299" s="551" t="n">
        <v>46143</v>
      </c>
      <c r="D1299" t="inlineStr">
        <is>
          <t>04/2026</t>
        </is>
      </c>
      <c r="E1299" t="inlineStr">
        <is>
          <t>CORDIAL DE VINHO BRANCO</t>
        </is>
      </c>
      <c r="F1299" t="inlineStr">
        <is>
          <t>LITRO</t>
        </is>
      </c>
      <c r="G1299" t="n">
        <v>5.88</v>
      </c>
      <c r="H1299" t="inlineStr">
        <is>
          <t>BEBIDAS</t>
        </is>
      </c>
      <c r="I1299" t="n">
        <v>24.8</v>
      </c>
      <c r="J1299" t="n">
        <v>145.82</v>
      </c>
    </row>
    <row r="1300">
      <c r="A1300" t="n">
        <v>10891</v>
      </c>
      <c r="B1300" t="inlineStr">
        <is>
          <t>Arcos</t>
        </is>
      </c>
      <c r="C1300" s="551" t="n">
        <v>46174</v>
      </c>
      <c r="D1300" t="inlineStr">
        <is>
          <t>05/2026</t>
        </is>
      </c>
      <c r="E1300" t="inlineStr">
        <is>
          <t>CORDIAL DE VINHO BRANCO</t>
        </is>
      </c>
      <c r="F1300" t="inlineStr">
        <is>
          <t>LITRO</t>
        </is>
      </c>
      <c r="G1300" t="n">
        <v>3.6</v>
      </c>
      <c r="H1300" t="inlineStr">
        <is>
          <t>BEBIDAS</t>
        </is>
      </c>
      <c r="I1300" t="n">
        <v>24.8</v>
      </c>
      <c r="J1300" t="n">
        <v>89.28</v>
      </c>
    </row>
    <row r="1301">
      <c r="A1301" t="n">
        <v>4126</v>
      </c>
      <c r="B1301" t="inlineStr">
        <is>
          <t>Arcos</t>
        </is>
      </c>
      <c r="C1301" s="551" t="n">
        <v>45778</v>
      </c>
      <c r="D1301" t="inlineStr">
        <is>
          <t>04/2025</t>
        </is>
      </c>
      <c r="E1301" t="inlineStr">
        <is>
          <t>ABOBORA DEFUMADA</t>
        </is>
      </c>
      <c r="F1301" t="inlineStr">
        <is>
          <t>QUILOGRAMA</t>
        </is>
      </c>
      <c r="G1301" t="n">
        <v>1.05</v>
      </c>
      <c r="H1301" t="inlineStr">
        <is>
          <t>ALIMENTOS</t>
        </is>
      </c>
      <c r="I1301" t="n">
        <v>26.94</v>
      </c>
      <c r="J1301" t="n">
        <v>28.29</v>
      </c>
    </row>
    <row r="1302">
      <c r="A1302" t="n">
        <v>5058</v>
      </c>
      <c r="B1302" t="inlineStr">
        <is>
          <t>Arcos</t>
        </is>
      </c>
      <c r="C1302" s="551" t="n">
        <v>45839</v>
      </c>
      <c r="D1302" t="inlineStr">
        <is>
          <t>06/2025</t>
        </is>
      </c>
      <c r="E1302" t="inlineStr">
        <is>
          <t>ABOBORA DEFUMADA</t>
        </is>
      </c>
      <c r="F1302" t="inlineStr">
        <is>
          <t>QUILOGRAMA</t>
        </is>
      </c>
      <c r="G1302" t="n">
        <v>1.16</v>
      </c>
      <c r="H1302" t="inlineStr">
        <is>
          <t>ALIMENTOS</t>
        </is>
      </c>
      <c r="I1302" t="n">
        <v>29.64</v>
      </c>
      <c r="J1302" t="n">
        <v>34.38</v>
      </c>
    </row>
    <row r="1303">
      <c r="A1303" t="n">
        <v>5795</v>
      </c>
      <c r="B1303" t="inlineStr">
        <is>
          <t>Arcos</t>
        </is>
      </c>
      <c r="C1303" s="551" t="n">
        <v>45870</v>
      </c>
      <c r="D1303" t="inlineStr">
        <is>
          <t>07/2025</t>
        </is>
      </c>
      <c r="E1303" t="inlineStr">
        <is>
          <t>ABOBORA DEFUMADA</t>
        </is>
      </c>
      <c r="F1303" t="inlineStr">
        <is>
          <t>QUILOGRAMA</t>
        </is>
      </c>
      <c r="G1303" t="n">
        <v>3.22</v>
      </c>
      <c r="H1303" t="inlineStr">
        <is>
          <t>ALIMENTOS</t>
        </is>
      </c>
      <c r="I1303" t="n">
        <v>29.64</v>
      </c>
      <c r="J1303" t="n">
        <v>95.44</v>
      </c>
    </row>
    <row r="1304">
      <c r="A1304" t="n">
        <v>6500</v>
      </c>
      <c r="B1304" t="inlineStr">
        <is>
          <t>Arcos</t>
        </is>
      </c>
      <c r="C1304" s="551" t="n">
        <v>45901</v>
      </c>
      <c r="D1304" t="inlineStr">
        <is>
          <t>08/2025</t>
        </is>
      </c>
      <c r="E1304" t="inlineStr">
        <is>
          <t>ABOBORA DEFUMADA</t>
        </is>
      </c>
      <c r="F1304" t="inlineStr">
        <is>
          <t>QUILOGRAMA</t>
        </is>
      </c>
      <c r="G1304" t="n">
        <v>4.36</v>
      </c>
      <c r="H1304" t="inlineStr">
        <is>
          <t>ALIMENTOS</t>
        </is>
      </c>
      <c r="I1304" t="n">
        <v>29.64</v>
      </c>
      <c r="J1304" t="n">
        <v>129.23</v>
      </c>
    </row>
    <row r="1305">
      <c r="A1305" t="n">
        <v>8333</v>
      </c>
      <c r="B1305" t="inlineStr">
        <is>
          <t>Arcos</t>
        </is>
      </c>
      <c r="C1305" s="551" t="n">
        <v>46054</v>
      </c>
      <c r="D1305" t="inlineStr">
        <is>
          <t>01/2026</t>
        </is>
      </c>
      <c r="E1305" t="inlineStr">
        <is>
          <t>ABOBORA DEFUMADA</t>
        </is>
      </c>
      <c r="F1305" t="inlineStr">
        <is>
          <t>QUILOGRAMA</t>
        </is>
      </c>
      <c r="G1305" t="n">
        <v>1.24</v>
      </c>
      <c r="H1305" t="inlineStr">
        <is>
          <t>ALIMENTOS</t>
        </is>
      </c>
      <c r="I1305" t="n">
        <v>16.22</v>
      </c>
      <c r="J1305" t="n">
        <v>20.11</v>
      </c>
    </row>
    <row r="1306">
      <c r="A1306" t="n">
        <v>8809</v>
      </c>
      <c r="B1306" t="inlineStr">
        <is>
          <t>Arcos</t>
        </is>
      </c>
      <c r="C1306" s="551" t="n">
        <v>46082</v>
      </c>
      <c r="D1306" t="inlineStr">
        <is>
          <t>02/2026</t>
        </is>
      </c>
      <c r="E1306" t="inlineStr">
        <is>
          <t>ABOBORA DEFUMADA</t>
        </is>
      </c>
      <c r="F1306" t="inlineStr">
        <is>
          <t>QUILOGRAMA</t>
        </is>
      </c>
      <c r="G1306" t="n">
        <v>2.12</v>
      </c>
      <c r="H1306" t="inlineStr">
        <is>
          <t>ALIMENTOS</t>
        </is>
      </c>
      <c r="I1306" t="n">
        <v>16.22</v>
      </c>
      <c r="J1306" t="n">
        <v>34.39</v>
      </c>
    </row>
    <row r="1307">
      <c r="A1307" t="n">
        <v>9570</v>
      </c>
      <c r="B1307" t="inlineStr">
        <is>
          <t>Arcos</t>
        </is>
      </c>
      <c r="C1307" s="551" t="n">
        <v>46113</v>
      </c>
      <c r="D1307" t="inlineStr">
        <is>
          <t>03/2026</t>
        </is>
      </c>
      <c r="E1307" t="inlineStr">
        <is>
          <t>ABOBORA DEFUMADA</t>
        </is>
      </c>
      <c r="F1307" t="inlineStr">
        <is>
          <t>QUILOGRAMA</t>
        </is>
      </c>
      <c r="G1307" t="n">
        <v>4.92</v>
      </c>
      <c r="H1307" t="inlineStr">
        <is>
          <t>ALIMENTOS</t>
        </is>
      </c>
      <c r="I1307" t="n">
        <v>16.22</v>
      </c>
      <c r="J1307" t="n">
        <v>79.8</v>
      </c>
    </row>
    <row r="1308">
      <c r="A1308" t="n">
        <v>10099</v>
      </c>
      <c r="B1308" t="inlineStr">
        <is>
          <t>Arcos</t>
        </is>
      </c>
      <c r="C1308" s="551" t="n">
        <v>46143</v>
      </c>
      <c r="D1308" t="inlineStr">
        <is>
          <t>04/2026</t>
        </is>
      </c>
      <c r="E1308" t="inlineStr">
        <is>
          <t>ABOBORA DEFUMADA</t>
        </is>
      </c>
      <c r="F1308" t="inlineStr">
        <is>
          <t>QUILOGRAMA</t>
        </is>
      </c>
      <c r="G1308" t="n">
        <v>3.64</v>
      </c>
      <c r="H1308" t="inlineStr">
        <is>
          <t>ALIMENTOS</t>
        </is>
      </c>
      <c r="I1308" t="n">
        <v>16.22</v>
      </c>
      <c r="J1308" t="n">
        <v>59.04</v>
      </c>
    </row>
    <row r="1309">
      <c r="A1309" t="n">
        <v>10819</v>
      </c>
      <c r="B1309" t="inlineStr">
        <is>
          <t>Arcos</t>
        </is>
      </c>
      <c r="C1309" s="551" t="n">
        <v>46174</v>
      </c>
      <c r="D1309" t="inlineStr">
        <is>
          <t>05/2026</t>
        </is>
      </c>
      <c r="E1309" t="inlineStr">
        <is>
          <t>ABOBORA DEFUMADA</t>
        </is>
      </c>
      <c r="F1309" t="inlineStr">
        <is>
          <t>QUILOGRAMA</t>
        </is>
      </c>
      <c r="G1309" t="n">
        <v>1.6</v>
      </c>
      <c r="H1309" t="inlineStr">
        <is>
          <t>ALIMENTOS</t>
        </is>
      </c>
      <c r="I1309" t="n">
        <v>16.22</v>
      </c>
      <c r="J1309" t="n">
        <v>25.95</v>
      </c>
    </row>
    <row r="1310">
      <c r="A1310" t="n">
        <v>4127</v>
      </c>
      <c r="B1310" t="inlineStr">
        <is>
          <t>Arcos</t>
        </is>
      </c>
      <c r="C1310" s="551" t="n">
        <v>45778</v>
      </c>
      <c r="D1310" t="inlineStr">
        <is>
          <t>04/2025</t>
        </is>
      </c>
      <c r="E1310" t="inlineStr">
        <is>
          <t>AIOLI DE TUCUPI</t>
        </is>
      </c>
      <c r="F1310" t="inlineStr">
        <is>
          <t>QUILOGRAMA</t>
        </is>
      </c>
      <c r="G1310" t="n">
        <v>2.3</v>
      </c>
      <c r="H1310" t="inlineStr">
        <is>
          <t>ALIMENTOS</t>
        </is>
      </c>
      <c r="I1310" t="n">
        <v>19.82</v>
      </c>
      <c r="J1310" t="n">
        <v>45.59</v>
      </c>
    </row>
    <row r="1311">
      <c r="A1311" t="n">
        <v>5060</v>
      </c>
      <c r="B1311" t="inlineStr">
        <is>
          <t>Arcos</t>
        </is>
      </c>
      <c r="C1311" s="551" t="n">
        <v>45839</v>
      </c>
      <c r="D1311" t="inlineStr">
        <is>
          <t>06/2025</t>
        </is>
      </c>
      <c r="E1311" t="inlineStr">
        <is>
          <t>AIOLI DE TUCUPI</t>
        </is>
      </c>
      <c r="F1311" t="inlineStr">
        <is>
          <t>QUILOGRAMA</t>
        </is>
      </c>
      <c r="G1311" t="n">
        <v>0.34</v>
      </c>
      <c r="H1311" t="inlineStr">
        <is>
          <t>ALIMENTOS</t>
        </is>
      </c>
      <c r="I1311" t="n">
        <v>19.82</v>
      </c>
      <c r="J1311" t="n">
        <v>6.74</v>
      </c>
    </row>
    <row r="1312">
      <c r="A1312" t="n">
        <v>5797</v>
      </c>
      <c r="B1312" t="inlineStr">
        <is>
          <t>Arcos</t>
        </is>
      </c>
      <c r="C1312" s="551" t="n">
        <v>45870</v>
      </c>
      <c r="D1312" t="inlineStr">
        <is>
          <t>07/2025</t>
        </is>
      </c>
      <c r="E1312" t="inlineStr">
        <is>
          <t>AIOLI DE TUCUPI</t>
        </is>
      </c>
      <c r="F1312" t="inlineStr">
        <is>
          <t>QUILOGRAMA</t>
        </is>
      </c>
      <c r="G1312" t="n">
        <v>1.28</v>
      </c>
      <c r="H1312" t="inlineStr">
        <is>
          <t>ALIMENTOS</t>
        </is>
      </c>
      <c r="I1312" t="n">
        <v>19.82</v>
      </c>
      <c r="J1312" t="n">
        <v>25.37</v>
      </c>
    </row>
    <row r="1313">
      <c r="A1313" t="n">
        <v>6502</v>
      </c>
      <c r="B1313" t="inlineStr">
        <is>
          <t>Arcos</t>
        </is>
      </c>
      <c r="C1313" s="551" t="n">
        <v>45901</v>
      </c>
      <c r="D1313" t="inlineStr">
        <is>
          <t>08/2025</t>
        </is>
      </c>
      <c r="E1313" t="inlineStr">
        <is>
          <t>AIOLI DE TUCUPI</t>
        </is>
      </c>
      <c r="F1313" t="inlineStr">
        <is>
          <t>QUILOGRAMA</t>
        </is>
      </c>
      <c r="G1313" t="n">
        <v>0.8</v>
      </c>
      <c r="H1313" t="inlineStr">
        <is>
          <t>ALIMENTOS</t>
        </is>
      </c>
      <c r="I1313" t="n">
        <v>19.82</v>
      </c>
      <c r="J1313" t="n">
        <v>15.86</v>
      </c>
    </row>
    <row r="1314">
      <c r="A1314" t="n">
        <v>8335</v>
      </c>
      <c r="B1314" t="inlineStr">
        <is>
          <t>Arcos</t>
        </is>
      </c>
      <c r="C1314" s="551" t="n">
        <v>46054</v>
      </c>
      <c r="D1314" t="inlineStr">
        <is>
          <t>01/2026</t>
        </is>
      </c>
      <c r="E1314" t="inlineStr">
        <is>
          <t>AIOLI DE TUCUPI</t>
        </is>
      </c>
      <c r="F1314" t="inlineStr">
        <is>
          <t>QUILOGRAMA</t>
        </is>
      </c>
      <c r="G1314" t="n">
        <v>0.46</v>
      </c>
      <c r="H1314" t="inlineStr">
        <is>
          <t>ALIMENTOS</t>
        </is>
      </c>
      <c r="I1314" t="n">
        <v>39.42</v>
      </c>
      <c r="J1314" t="n">
        <v>18.13</v>
      </c>
    </row>
    <row r="1315">
      <c r="A1315" t="n">
        <v>8811</v>
      </c>
      <c r="B1315" t="inlineStr">
        <is>
          <t>Arcos</t>
        </is>
      </c>
      <c r="C1315" s="551" t="n">
        <v>46082</v>
      </c>
      <c r="D1315" t="inlineStr">
        <is>
          <t>02/2026</t>
        </is>
      </c>
      <c r="E1315" t="inlineStr">
        <is>
          <t>AIOLI DE TUCUPI</t>
        </is>
      </c>
      <c r="F1315" t="inlineStr">
        <is>
          <t>QUILOGRAMA</t>
        </is>
      </c>
      <c r="G1315" t="n">
        <v>0.44</v>
      </c>
      <c r="H1315" t="inlineStr">
        <is>
          <t>ALIMENTOS</t>
        </is>
      </c>
      <c r="I1315" t="n">
        <v>39.42</v>
      </c>
      <c r="J1315" t="n">
        <v>17.34</v>
      </c>
    </row>
    <row r="1316">
      <c r="A1316" t="n">
        <v>9572</v>
      </c>
      <c r="B1316" t="inlineStr">
        <is>
          <t>Arcos</t>
        </is>
      </c>
      <c r="C1316" s="551" t="n">
        <v>46113</v>
      </c>
      <c r="D1316" t="inlineStr">
        <is>
          <t>03/2026</t>
        </is>
      </c>
      <c r="E1316" t="inlineStr">
        <is>
          <t>AIOLI DE TUCUPI</t>
        </is>
      </c>
      <c r="F1316" t="inlineStr">
        <is>
          <t>QUILOGRAMA</t>
        </is>
      </c>
      <c r="G1316" t="n">
        <v>0.8</v>
      </c>
      <c r="H1316" t="inlineStr">
        <is>
          <t>ALIMENTOS</t>
        </is>
      </c>
      <c r="I1316" t="n">
        <v>39.42</v>
      </c>
      <c r="J1316" t="n">
        <v>31.54</v>
      </c>
    </row>
    <row r="1317">
      <c r="A1317" t="n">
        <v>10101</v>
      </c>
      <c r="B1317" t="inlineStr">
        <is>
          <t>Arcos</t>
        </is>
      </c>
      <c r="C1317" s="551" t="n">
        <v>46143</v>
      </c>
      <c r="D1317" t="inlineStr">
        <is>
          <t>04/2026</t>
        </is>
      </c>
      <c r="E1317" t="inlineStr">
        <is>
          <t>AIOLI DE TUCUPI</t>
        </is>
      </c>
      <c r="F1317" t="inlineStr">
        <is>
          <t>QUILOGRAMA</t>
        </is>
      </c>
      <c r="G1317" t="n">
        <v>0.58</v>
      </c>
      <c r="H1317" t="inlineStr">
        <is>
          <t>ALIMENTOS</t>
        </is>
      </c>
      <c r="I1317" t="n">
        <v>39.42</v>
      </c>
      <c r="J1317" t="n">
        <v>22.86</v>
      </c>
    </row>
    <row r="1318">
      <c r="A1318" t="n">
        <v>10821</v>
      </c>
      <c r="B1318" t="inlineStr">
        <is>
          <t>Arcos</t>
        </is>
      </c>
      <c r="C1318" s="551" t="n">
        <v>46174</v>
      </c>
      <c r="D1318" t="inlineStr">
        <is>
          <t>05/2026</t>
        </is>
      </c>
      <c r="E1318" t="inlineStr">
        <is>
          <t>AIOLI DE TUCUPI</t>
        </is>
      </c>
      <c r="F1318" t="inlineStr">
        <is>
          <t>QUILOGRAMA</t>
        </is>
      </c>
      <c r="G1318" t="n">
        <v>0.87</v>
      </c>
      <c r="H1318" t="inlineStr">
        <is>
          <t>ALIMENTOS</t>
        </is>
      </c>
      <c r="I1318" t="n">
        <v>39.42</v>
      </c>
      <c r="J1318" t="n">
        <v>34.3</v>
      </c>
    </row>
    <row r="1319">
      <c r="A1319" t="n">
        <v>4129</v>
      </c>
      <c r="B1319" t="inlineStr">
        <is>
          <t>Arcos</t>
        </is>
      </c>
      <c r="C1319" s="551" t="n">
        <v>45778</v>
      </c>
      <c r="D1319" t="inlineStr">
        <is>
          <t>04/2025</t>
        </is>
      </c>
      <c r="E1319" t="inlineStr">
        <is>
          <t>BOLO DE COCO</t>
        </is>
      </c>
      <c r="F1319" t="inlineStr">
        <is>
          <t>QUILOGRAMA</t>
        </is>
      </c>
      <c r="G1319" t="n">
        <v>102.04</v>
      </c>
      <c r="H1319" t="inlineStr">
        <is>
          <t>ALIMENTOS</t>
        </is>
      </c>
      <c r="I1319" t="n">
        <v>12.69</v>
      </c>
      <c r="J1319" t="n">
        <v>1294.89</v>
      </c>
    </row>
    <row r="1320">
      <c r="A1320" t="n">
        <v>5801</v>
      </c>
      <c r="B1320" t="inlineStr">
        <is>
          <t>Arcos</t>
        </is>
      </c>
      <c r="C1320" s="551" t="n">
        <v>45870</v>
      </c>
      <c r="D1320" t="inlineStr">
        <is>
          <t>07/2025</t>
        </is>
      </c>
      <c r="E1320" t="inlineStr">
        <is>
          <t>BOLO DE COCO</t>
        </is>
      </c>
      <c r="F1320" t="inlineStr">
        <is>
          <t>QUILOGRAMA</t>
        </is>
      </c>
      <c r="G1320" t="n">
        <v>2.46</v>
      </c>
      <c r="H1320" t="inlineStr">
        <is>
          <t>ALIMENTOS</t>
        </is>
      </c>
      <c r="I1320" t="n">
        <v>12.69</v>
      </c>
      <c r="J1320" t="n">
        <v>31.22</v>
      </c>
    </row>
    <row r="1321">
      <c r="A1321" t="n">
        <v>6505</v>
      </c>
      <c r="B1321" t="inlineStr">
        <is>
          <t>Arcos</t>
        </is>
      </c>
      <c r="C1321" s="551" t="n">
        <v>45901</v>
      </c>
      <c r="D1321" t="inlineStr">
        <is>
          <t>08/2025</t>
        </is>
      </c>
      <c r="E1321" t="inlineStr">
        <is>
          <t>BOLO DE COCO</t>
        </is>
      </c>
      <c r="F1321" t="inlineStr">
        <is>
          <t>QUILOGRAMA</t>
        </is>
      </c>
      <c r="G1321" t="n">
        <v>1.12</v>
      </c>
      <c r="H1321" t="inlineStr">
        <is>
          <t>ALIMENTOS</t>
        </is>
      </c>
      <c r="I1321" t="n">
        <v>12.69</v>
      </c>
      <c r="J1321" t="n">
        <v>14.21</v>
      </c>
    </row>
    <row r="1322">
      <c r="A1322" t="n">
        <v>7050</v>
      </c>
      <c r="B1322" t="inlineStr">
        <is>
          <t>Arcos</t>
        </is>
      </c>
      <c r="C1322" s="551" t="n">
        <v>45931</v>
      </c>
      <c r="D1322" t="inlineStr">
        <is>
          <t>09/2025</t>
        </is>
      </c>
      <c r="E1322" t="inlineStr">
        <is>
          <t>BOLO DE COCO</t>
        </is>
      </c>
      <c r="F1322" t="inlineStr">
        <is>
          <t>QUILOGRAMA</t>
        </is>
      </c>
      <c r="G1322" t="n">
        <v>1</v>
      </c>
      <c r="H1322" t="inlineStr">
        <is>
          <t>ALIMENTOS</t>
        </is>
      </c>
      <c r="I1322" t="n">
        <v>12.69</v>
      </c>
      <c r="J1322" t="n">
        <v>12.69</v>
      </c>
    </row>
    <row r="1323">
      <c r="A1323" t="n">
        <v>7507</v>
      </c>
      <c r="B1323" t="inlineStr">
        <is>
          <t>Arcos</t>
        </is>
      </c>
      <c r="C1323" s="551" t="n">
        <v>45962</v>
      </c>
      <c r="D1323" t="inlineStr">
        <is>
          <t>10/2025</t>
        </is>
      </c>
      <c r="E1323" t="inlineStr">
        <is>
          <t>BOLO DE COCO</t>
        </is>
      </c>
      <c r="F1323" t="inlineStr">
        <is>
          <t>QUILOGRAMA</t>
        </is>
      </c>
      <c r="G1323" t="n">
        <v>2.46</v>
      </c>
      <c r="H1323" t="inlineStr">
        <is>
          <t>ALIMENTOS</t>
        </is>
      </c>
      <c r="I1323" t="n">
        <v>12.69</v>
      </c>
      <c r="J1323" t="n">
        <v>31.22</v>
      </c>
    </row>
    <row r="1324">
      <c r="A1324" t="n">
        <v>7757</v>
      </c>
      <c r="B1324" t="inlineStr">
        <is>
          <t>Arcos</t>
        </is>
      </c>
      <c r="C1324" s="551" t="n">
        <v>45992</v>
      </c>
      <c r="D1324" t="inlineStr">
        <is>
          <t>11/2025</t>
        </is>
      </c>
      <c r="E1324" t="inlineStr">
        <is>
          <t>BOLO DE COCO</t>
        </is>
      </c>
      <c r="F1324" t="inlineStr">
        <is>
          <t>QUILOGRAMA</t>
        </is>
      </c>
      <c r="G1324" t="n">
        <v>1</v>
      </c>
      <c r="H1324" t="inlineStr">
        <is>
          <t>ALIMENTOS</t>
        </is>
      </c>
      <c r="I1324" t="n">
        <v>12.69</v>
      </c>
      <c r="J1324" t="n">
        <v>12.69</v>
      </c>
    </row>
    <row r="1325">
      <c r="A1325" t="n">
        <v>8339</v>
      </c>
      <c r="B1325" t="inlineStr">
        <is>
          <t>Arcos</t>
        </is>
      </c>
      <c r="C1325" s="551" t="n">
        <v>46054</v>
      </c>
      <c r="D1325" t="inlineStr">
        <is>
          <t>01/2026</t>
        </is>
      </c>
      <c r="E1325" t="inlineStr">
        <is>
          <t>BOLO DE COCO</t>
        </is>
      </c>
      <c r="F1325" t="inlineStr">
        <is>
          <t>QUILOGRAMA</t>
        </is>
      </c>
      <c r="G1325" t="n">
        <v>2.58</v>
      </c>
      <c r="H1325" t="inlineStr">
        <is>
          <t>ALIMENTOS</t>
        </is>
      </c>
      <c r="I1325" t="n">
        <v>12.69</v>
      </c>
      <c r="J1325" t="n">
        <v>32.74</v>
      </c>
    </row>
    <row r="1326">
      <c r="A1326" t="n">
        <v>8814</v>
      </c>
      <c r="B1326" t="inlineStr">
        <is>
          <t>Arcos</t>
        </is>
      </c>
      <c r="C1326" s="551" t="n">
        <v>46082</v>
      </c>
      <c r="D1326" t="inlineStr">
        <is>
          <t>02/2026</t>
        </is>
      </c>
      <c r="E1326" t="inlineStr">
        <is>
          <t>BOLO DE COCO</t>
        </is>
      </c>
      <c r="F1326" t="inlineStr">
        <is>
          <t>QUILOGRAMA</t>
        </is>
      </c>
      <c r="G1326" t="n">
        <v>1.01</v>
      </c>
      <c r="H1326" t="inlineStr">
        <is>
          <t>ALIMENTOS</t>
        </is>
      </c>
      <c r="I1326" t="n">
        <v>12.69</v>
      </c>
      <c r="J1326" t="n">
        <v>12.82</v>
      </c>
    </row>
    <row r="1327">
      <c r="A1327" t="n">
        <v>9576</v>
      </c>
      <c r="B1327" t="inlineStr">
        <is>
          <t>Arcos</t>
        </is>
      </c>
      <c r="C1327" s="551" t="n">
        <v>46113</v>
      </c>
      <c r="D1327" t="inlineStr">
        <is>
          <t>03/2026</t>
        </is>
      </c>
      <c r="E1327" t="inlineStr">
        <is>
          <t>BOLO DE COCO</t>
        </is>
      </c>
      <c r="F1327" t="inlineStr">
        <is>
          <t>QUILOGRAMA</t>
        </is>
      </c>
      <c r="G1327" t="n">
        <v>1.7</v>
      </c>
      <c r="H1327" t="inlineStr">
        <is>
          <t>ALIMENTOS</t>
        </is>
      </c>
      <c r="I1327" t="n">
        <v>12.69</v>
      </c>
      <c r="J1327" t="n">
        <v>21.57</v>
      </c>
    </row>
    <row r="1328">
      <c r="A1328" t="n">
        <v>10106</v>
      </c>
      <c r="B1328" t="inlineStr">
        <is>
          <t>Arcos</t>
        </is>
      </c>
      <c r="C1328" s="551" t="n">
        <v>46143</v>
      </c>
      <c r="D1328" t="inlineStr">
        <is>
          <t>04/2026</t>
        </is>
      </c>
      <c r="E1328" t="inlineStr">
        <is>
          <t>BOLO DE COCO</t>
        </is>
      </c>
      <c r="F1328" t="inlineStr">
        <is>
          <t>QUILOGRAMA</t>
        </is>
      </c>
      <c r="G1328" t="n">
        <v>3.3</v>
      </c>
      <c r="H1328" t="inlineStr">
        <is>
          <t>ALIMENTOS</t>
        </is>
      </c>
      <c r="I1328" t="n">
        <v>12.69</v>
      </c>
      <c r="J1328" t="n">
        <v>41.88</v>
      </c>
    </row>
    <row r="1329">
      <c r="A1329" t="n">
        <v>10826</v>
      </c>
      <c r="B1329" t="inlineStr">
        <is>
          <t>Arcos</t>
        </is>
      </c>
      <c r="C1329" s="551" t="n">
        <v>46174</v>
      </c>
      <c r="D1329" t="inlineStr">
        <is>
          <t>05/2026</t>
        </is>
      </c>
      <c r="E1329" t="inlineStr">
        <is>
          <t>BOLO DE COCO</t>
        </is>
      </c>
      <c r="F1329" t="inlineStr">
        <is>
          <t>QUILOGRAMA</t>
        </is>
      </c>
      <c r="G1329" t="n">
        <v>2.4</v>
      </c>
      <c r="H1329" t="inlineStr">
        <is>
          <t>ALIMENTOS</t>
        </is>
      </c>
      <c r="I1329" t="n">
        <v>12.69</v>
      </c>
      <c r="J1329" t="n">
        <v>30.46</v>
      </c>
    </row>
    <row r="1330">
      <c r="A1330" t="n">
        <v>4130</v>
      </c>
      <c r="B1330" t="inlineStr">
        <is>
          <t>Arcos</t>
        </is>
      </c>
      <c r="C1330" s="551" t="n">
        <v>45778</v>
      </c>
      <c r="D1330" t="inlineStr">
        <is>
          <t>04/2025</t>
        </is>
      </c>
      <c r="E1330" t="inlineStr">
        <is>
          <t>CAMARÃO PORCIONADO</t>
        </is>
      </c>
      <c r="F1330" t="inlineStr">
        <is>
          <t>QUILOGRAMA</t>
        </is>
      </c>
      <c r="G1330" t="n">
        <v>12.14</v>
      </c>
      <c r="H1330" t="inlineStr">
        <is>
          <t>ALIMENTOS</t>
        </is>
      </c>
      <c r="I1330" t="n">
        <v>122.76</v>
      </c>
      <c r="J1330" t="n">
        <v>1490.31</v>
      </c>
    </row>
    <row r="1331">
      <c r="A1331" t="n">
        <v>5065</v>
      </c>
      <c r="B1331" t="inlineStr">
        <is>
          <t>Arcos</t>
        </is>
      </c>
      <c r="C1331" s="551" t="n">
        <v>45839</v>
      </c>
      <c r="D1331" t="inlineStr">
        <is>
          <t>06/2025</t>
        </is>
      </c>
      <c r="E1331" t="inlineStr">
        <is>
          <t>CAMARÃO PORCIONADO</t>
        </is>
      </c>
      <c r="F1331" t="inlineStr">
        <is>
          <t>QUILOGRAMA</t>
        </is>
      </c>
      <c r="G1331" t="n">
        <v>17.38</v>
      </c>
      <c r="H1331" t="inlineStr">
        <is>
          <t>ALIMENTOS</t>
        </is>
      </c>
      <c r="I1331" t="n">
        <v>98</v>
      </c>
      <c r="J1331" t="n">
        <v>1703.24</v>
      </c>
    </row>
    <row r="1332">
      <c r="A1332" t="n">
        <v>5804</v>
      </c>
      <c r="B1332" t="inlineStr">
        <is>
          <t>Arcos</t>
        </is>
      </c>
      <c r="C1332" s="551" t="n">
        <v>45870</v>
      </c>
      <c r="D1332" t="inlineStr">
        <is>
          <t>07/2025</t>
        </is>
      </c>
      <c r="E1332" t="inlineStr">
        <is>
          <t>CAMARÃO PORCIONADO</t>
        </is>
      </c>
      <c r="F1332" t="inlineStr">
        <is>
          <t>QUILOGRAMA</t>
        </is>
      </c>
      <c r="G1332" t="n">
        <v>17.14</v>
      </c>
      <c r="H1332" t="inlineStr">
        <is>
          <t>ALIMENTOS</t>
        </is>
      </c>
      <c r="I1332" t="n">
        <v>98</v>
      </c>
      <c r="J1332" t="n">
        <v>1679.72</v>
      </c>
    </row>
    <row r="1333">
      <c r="A1333" t="n">
        <v>6508</v>
      </c>
      <c r="B1333" t="inlineStr">
        <is>
          <t>Arcos</t>
        </is>
      </c>
      <c r="C1333" s="551" t="n">
        <v>45901</v>
      </c>
      <c r="D1333" t="inlineStr">
        <is>
          <t>08/2025</t>
        </is>
      </c>
      <c r="E1333" t="inlineStr">
        <is>
          <t>CAMARÃO PORCIONADO</t>
        </is>
      </c>
      <c r="F1333" t="inlineStr">
        <is>
          <t>QUILOGRAMA</t>
        </is>
      </c>
      <c r="G1333" t="n">
        <v>18.9</v>
      </c>
      <c r="H1333" t="inlineStr">
        <is>
          <t>ALIMENTOS</t>
        </is>
      </c>
      <c r="I1333" t="n">
        <v>98</v>
      </c>
      <c r="J1333" t="n">
        <v>1852.2</v>
      </c>
    </row>
    <row r="1334">
      <c r="A1334" t="n">
        <v>7052</v>
      </c>
      <c r="B1334" t="inlineStr">
        <is>
          <t>Arcos</t>
        </is>
      </c>
      <c r="C1334" s="551" t="n">
        <v>45931</v>
      </c>
      <c r="D1334" t="inlineStr">
        <is>
          <t>09/2025</t>
        </is>
      </c>
      <c r="E1334" t="inlineStr">
        <is>
          <t>CAMARÃO PORCIONADO</t>
        </is>
      </c>
      <c r="F1334" t="inlineStr">
        <is>
          <t>QUILOGRAMA</t>
        </is>
      </c>
      <c r="G1334" t="n">
        <v>14.2</v>
      </c>
      <c r="H1334" t="inlineStr">
        <is>
          <t>ALIMENTOS</t>
        </is>
      </c>
      <c r="I1334" t="n">
        <v>98</v>
      </c>
      <c r="J1334" t="n">
        <v>1391.6</v>
      </c>
    </row>
    <row r="1335">
      <c r="A1335" t="n">
        <v>7509</v>
      </c>
      <c r="B1335" t="inlineStr">
        <is>
          <t>Arcos</t>
        </is>
      </c>
      <c r="C1335" s="551" t="n">
        <v>45962</v>
      </c>
      <c r="D1335" t="inlineStr">
        <is>
          <t>10/2025</t>
        </is>
      </c>
      <c r="E1335" t="inlineStr">
        <is>
          <t>CAMARÃO PORCIONADO</t>
        </is>
      </c>
      <c r="F1335" t="inlineStr">
        <is>
          <t>QUILOGRAMA</t>
        </is>
      </c>
      <c r="G1335" t="n">
        <v>19.74</v>
      </c>
      <c r="H1335" t="inlineStr">
        <is>
          <t>ALIMENTOS</t>
        </is>
      </c>
      <c r="I1335" t="n">
        <v>98</v>
      </c>
      <c r="J1335" t="n">
        <v>1934.52</v>
      </c>
    </row>
    <row r="1336">
      <c r="A1336" t="n">
        <v>7759</v>
      </c>
      <c r="B1336" t="inlineStr">
        <is>
          <t>Arcos</t>
        </is>
      </c>
      <c r="C1336" s="551" t="n">
        <v>45992</v>
      </c>
      <c r="D1336" t="inlineStr">
        <is>
          <t>11/2025</t>
        </is>
      </c>
      <c r="E1336" t="inlineStr">
        <is>
          <t>CAMARÃO PORCIONADO</t>
        </is>
      </c>
      <c r="F1336" t="inlineStr">
        <is>
          <t>QUILOGRAMA</t>
        </is>
      </c>
      <c r="G1336" t="n">
        <v>14.2</v>
      </c>
      <c r="H1336" t="inlineStr">
        <is>
          <t>ALIMENTOS</t>
        </is>
      </c>
      <c r="I1336" t="n">
        <v>98</v>
      </c>
      <c r="J1336" t="n">
        <v>1391.6</v>
      </c>
    </row>
    <row r="1337">
      <c r="A1337" t="n">
        <v>7862</v>
      </c>
      <c r="B1337" t="inlineStr">
        <is>
          <t>Arcos</t>
        </is>
      </c>
      <c r="C1337" s="551" t="n">
        <v>46023</v>
      </c>
      <c r="D1337" t="inlineStr">
        <is>
          <t>12/2025</t>
        </is>
      </c>
      <c r="E1337" t="inlineStr">
        <is>
          <t>CAMARÃO PORCIONADO</t>
        </is>
      </c>
      <c r="F1337" t="inlineStr">
        <is>
          <t>QUILOGRAMA</t>
        </is>
      </c>
      <c r="G1337" t="n">
        <v>9.5</v>
      </c>
      <c r="H1337" t="inlineStr">
        <is>
          <t>ALIMENTOS</t>
        </is>
      </c>
      <c r="I1337" t="n">
        <v>98</v>
      </c>
      <c r="J1337" t="n">
        <v>931</v>
      </c>
    </row>
    <row r="1338">
      <c r="A1338" t="n">
        <v>8340</v>
      </c>
      <c r="B1338" t="inlineStr">
        <is>
          <t>Arcos</t>
        </is>
      </c>
      <c r="C1338" s="551" t="n">
        <v>46054</v>
      </c>
      <c r="D1338" t="inlineStr">
        <is>
          <t>01/2026</t>
        </is>
      </c>
      <c r="E1338" t="inlineStr">
        <is>
          <t>CAMARÃO PORCIONADO</t>
        </is>
      </c>
      <c r="F1338" t="inlineStr">
        <is>
          <t>QUILOGRAMA</t>
        </is>
      </c>
      <c r="G1338" t="n">
        <v>10.18</v>
      </c>
      <c r="H1338" t="inlineStr">
        <is>
          <t>ALIMENTOS</t>
        </is>
      </c>
      <c r="I1338" t="n">
        <v>98</v>
      </c>
      <c r="J1338" t="n">
        <v>997.64</v>
      </c>
    </row>
    <row r="1339">
      <c r="A1339" t="n">
        <v>8816</v>
      </c>
      <c r="B1339" t="inlineStr">
        <is>
          <t>Arcos</t>
        </is>
      </c>
      <c r="C1339" s="551" t="n">
        <v>46082</v>
      </c>
      <c r="D1339" t="inlineStr">
        <is>
          <t>02/2026</t>
        </is>
      </c>
      <c r="E1339" t="inlineStr">
        <is>
          <t>CAMARÃO PORCIONADO</t>
        </is>
      </c>
      <c r="F1339" t="inlineStr">
        <is>
          <t>QUILOGRAMA</t>
        </is>
      </c>
      <c r="G1339" t="n">
        <v>8.220000000000001</v>
      </c>
      <c r="H1339" t="inlineStr">
        <is>
          <t>ALIMENTOS</t>
        </is>
      </c>
      <c r="I1339" t="n">
        <v>98</v>
      </c>
      <c r="J1339" t="n">
        <v>805.5599999999999</v>
      </c>
    </row>
    <row r="1340">
      <c r="A1340" t="n">
        <v>9578</v>
      </c>
      <c r="B1340" t="inlineStr">
        <is>
          <t>Arcos</t>
        </is>
      </c>
      <c r="C1340" s="551" t="n">
        <v>46113</v>
      </c>
      <c r="D1340" t="inlineStr">
        <is>
          <t>03/2026</t>
        </is>
      </c>
      <c r="E1340" t="inlineStr">
        <is>
          <t>CAMARÃO PORCIONADO</t>
        </is>
      </c>
      <c r="F1340" t="inlineStr">
        <is>
          <t>QUILOGRAMA</t>
        </is>
      </c>
      <c r="G1340" t="n">
        <v>16.2</v>
      </c>
      <c r="H1340" t="inlineStr">
        <is>
          <t>ALIMENTOS</t>
        </is>
      </c>
      <c r="I1340" t="n">
        <v>98</v>
      </c>
      <c r="J1340" t="n">
        <v>1587.6</v>
      </c>
    </row>
    <row r="1341">
      <c r="A1341" t="n">
        <v>10109</v>
      </c>
      <c r="B1341" t="inlineStr">
        <is>
          <t>Arcos</t>
        </is>
      </c>
      <c r="C1341" s="551" t="n">
        <v>46143</v>
      </c>
      <c r="D1341" t="inlineStr">
        <is>
          <t>04/2026</t>
        </is>
      </c>
      <c r="E1341" t="inlineStr">
        <is>
          <t>CAMARÃO PORCIONADO</t>
        </is>
      </c>
      <c r="F1341" t="inlineStr">
        <is>
          <t>QUILOGRAMA</t>
        </is>
      </c>
      <c r="G1341" t="n">
        <v>17.5</v>
      </c>
      <c r="H1341" t="inlineStr">
        <is>
          <t>ALIMENTOS</t>
        </is>
      </c>
      <c r="I1341" t="n">
        <v>98</v>
      </c>
      <c r="J1341" t="n">
        <v>1715</v>
      </c>
    </row>
    <row r="1342">
      <c r="A1342" t="n">
        <v>10828</v>
      </c>
      <c r="B1342" t="inlineStr">
        <is>
          <t>Arcos</t>
        </is>
      </c>
      <c r="C1342" s="551" t="n">
        <v>46174</v>
      </c>
      <c r="D1342" t="inlineStr">
        <is>
          <t>05/2026</t>
        </is>
      </c>
      <c r="E1342" t="inlineStr">
        <is>
          <t>CAMARÃO PORCIONADO</t>
        </is>
      </c>
      <c r="F1342" t="inlineStr">
        <is>
          <t>QUILOGRAMA</t>
        </is>
      </c>
      <c r="G1342" t="n">
        <v>12.94</v>
      </c>
      <c r="H1342" t="inlineStr">
        <is>
          <t>ALIMENTOS</t>
        </is>
      </c>
      <c r="I1342" t="n">
        <v>98</v>
      </c>
      <c r="J1342" t="n">
        <v>1268.12</v>
      </c>
    </row>
    <row r="1343">
      <c r="A1343" t="n">
        <v>4131</v>
      </c>
      <c r="B1343" t="inlineStr">
        <is>
          <t>Arcos</t>
        </is>
      </c>
      <c r="C1343" s="551" t="n">
        <v>45778</v>
      </c>
      <c r="D1343" t="inlineStr">
        <is>
          <t>04/2025</t>
        </is>
      </c>
      <c r="E1343" t="inlineStr">
        <is>
          <t>CRUMBLE DE MISSO</t>
        </is>
      </c>
      <c r="F1343" t="inlineStr">
        <is>
          <t>QUILOGRAMA</t>
        </is>
      </c>
      <c r="G1343" t="n">
        <v>0.5</v>
      </c>
      <c r="H1343" t="inlineStr">
        <is>
          <t>ALIMENTOS</t>
        </is>
      </c>
      <c r="I1343" t="n">
        <v>12.5</v>
      </c>
      <c r="J1343" t="n">
        <v>6.25</v>
      </c>
    </row>
    <row r="1344">
      <c r="A1344" t="n">
        <v>5080</v>
      </c>
      <c r="B1344" t="inlineStr">
        <is>
          <t>Arcos</t>
        </is>
      </c>
      <c r="C1344" s="551" t="n">
        <v>45839</v>
      </c>
      <c r="D1344" t="inlineStr">
        <is>
          <t>06/2025</t>
        </is>
      </c>
      <c r="E1344" t="inlineStr">
        <is>
          <t>CRUMBLE DE MISSO</t>
        </is>
      </c>
      <c r="F1344" t="inlineStr">
        <is>
          <t>QUILOGRAMA</t>
        </is>
      </c>
      <c r="G1344" t="n">
        <v>1.16</v>
      </c>
      <c r="H1344" t="inlineStr">
        <is>
          <t>ALIMENTOS</t>
        </is>
      </c>
      <c r="I1344" t="n">
        <v>39.04</v>
      </c>
      <c r="J1344" t="n">
        <v>45.29</v>
      </c>
    </row>
    <row r="1345">
      <c r="A1345" t="n">
        <v>5819</v>
      </c>
      <c r="B1345" t="inlineStr">
        <is>
          <t>Arcos</t>
        </is>
      </c>
      <c r="C1345" s="551" t="n">
        <v>45870</v>
      </c>
      <c r="D1345" t="inlineStr">
        <is>
          <t>07/2025</t>
        </is>
      </c>
      <c r="E1345" t="inlineStr">
        <is>
          <t>CRUMBLE DE MISSO</t>
        </is>
      </c>
      <c r="F1345" t="inlineStr">
        <is>
          <t>QUILOGRAMA</t>
        </is>
      </c>
      <c r="G1345" t="n">
        <v>1.7</v>
      </c>
      <c r="H1345" t="inlineStr">
        <is>
          <t>ALIMENTOS</t>
        </is>
      </c>
      <c r="I1345" t="n">
        <v>39.04</v>
      </c>
      <c r="J1345" t="n">
        <v>66.37</v>
      </c>
    </row>
    <row r="1346">
      <c r="A1346" t="n">
        <v>6521</v>
      </c>
      <c r="B1346" t="inlineStr">
        <is>
          <t>Arcos</t>
        </is>
      </c>
      <c r="C1346" s="551" t="n">
        <v>45901</v>
      </c>
      <c r="D1346" t="inlineStr">
        <is>
          <t>08/2025</t>
        </is>
      </c>
      <c r="E1346" t="inlineStr">
        <is>
          <t>CRUMBLE DE MISSO</t>
        </is>
      </c>
      <c r="F1346" t="inlineStr">
        <is>
          <t>QUILOGRAMA</t>
        </is>
      </c>
      <c r="G1346" t="n">
        <v>1</v>
      </c>
      <c r="H1346" t="inlineStr">
        <is>
          <t>ALIMENTOS</t>
        </is>
      </c>
      <c r="I1346" t="n">
        <v>39.04</v>
      </c>
      <c r="J1346" t="n">
        <v>39.04</v>
      </c>
    </row>
    <row r="1347">
      <c r="A1347" t="n">
        <v>7061</v>
      </c>
      <c r="B1347" t="inlineStr">
        <is>
          <t>Arcos</t>
        </is>
      </c>
      <c r="C1347" s="551" t="n">
        <v>45931</v>
      </c>
      <c r="D1347" t="inlineStr">
        <is>
          <t>09/2025</t>
        </is>
      </c>
      <c r="E1347" t="inlineStr">
        <is>
          <t>CRUMBLE DE MISSO</t>
        </is>
      </c>
      <c r="F1347" t="inlineStr">
        <is>
          <t>QUILOGRAMA</t>
        </is>
      </c>
      <c r="G1347" t="n">
        <v>1.4</v>
      </c>
      <c r="H1347" t="inlineStr">
        <is>
          <t>ALIMENTOS</t>
        </is>
      </c>
      <c r="I1347" t="n">
        <v>39.04</v>
      </c>
      <c r="J1347" t="n">
        <v>54.66</v>
      </c>
    </row>
    <row r="1348">
      <c r="A1348" t="n">
        <v>7518</v>
      </c>
      <c r="B1348" t="inlineStr">
        <is>
          <t>Arcos</t>
        </is>
      </c>
      <c r="C1348" s="551" t="n">
        <v>45962</v>
      </c>
      <c r="D1348" t="inlineStr">
        <is>
          <t>10/2025</t>
        </is>
      </c>
      <c r="E1348" t="inlineStr">
        <is>
          <t>CRUMBLE DE MISSO</t>
        </is>
      </c>
      <c r="F1348" t="inlineStr">
        <is>
          <t>QUILOGRAMA</t>
        </is>
      </c>
      <c r="G1348" t="n">
        <v>0.38</v>
      </c>
      <c r="H1348" t="inlineStr">
        <is>
          <t>ALIMENTOS</t>
        </is>
      </c>
      <c r="I1348" t="n">
        <v>39.04</v>
      </c>
      <c r="J1348" t="n">
        <v>14.84</v>
      </c>
    </row>
    <row r="1349">
      <c r="A1349" t="n">
        <v>7768</v>
      </c>
      <c r="B1349" t="inlineStr">
        <is>
          <t>Arcos</t>
        </is>
      </c>
      <c r="C1349" s="551" t="n">
        <v>45992</v>
      </c>
      <c r="D1349" t="inlineStr">
        <is>
          <t>11/2025</t>
        </is>
      </c>
      <c r="E1349" t="inlineStr">
        <is>
          <t>CRUMBLE DE MISSO</t>
        </is>
      </c>
      <c r="F1349" t="inlineStr">
        <is>
          <t>QUILOGRAMA</t>
        </is>
      </c>
      <c r="G1349" t="n">
        <v>1.4</v>
      </c>
      <c r="H1349" t="inlineStr">
        <is>
          <t>ALIMENTOS</t>
        </is>
      </c>
      <c r="I1349" t="n">
        <v>39.04</v>
      </c>
      <c r="J1349" t="n">
        <v>54.66</v>
      </c>
    </row>
    <row r="1350">
      <c r="A1350" t="n">
        <v>4132</v>
      </c>
      <c r="B1350" t="inlineStr">
        <is>
          <t>Arcos</t>
        </is>
      </c>
      <c r="C1350" s="551" t="n">
        <v>45778</v>
      </c>
      <c r="D1350" t="inlineStr">
        <is>
          <t>04/2025</t>
        </is>
      </c>
      <c r="E1350" t="inlineStr">
        <is>
          <t>COULIS DE CAJA</t>
        </is>
      </c>
      <c r="F1350" t="inlineStr">
        <is>
          <t>QUILOGRAMA</t>
        </is>
      </c>
      <c r="G1350" t="n">
        <v>1.3</v>
      </c>
      <c r="H1350" t="inlineStr">
        <is>
          <t>ALIMENTOS</t>
        </is>
      </c>
      <c r="I1350" t="n">
        <v>42.94</v>
      </c>
      <c r="J1350" t="n">
        <v>55.82</v>
      </c>
    </row>
    <row r="1351">
      <c r="A1351" t="n">
        <v>5811</v>
      </c>
      <c r="B1351" t="inlineStr">
        <is>
          <t>Arcos</t>
        </is>
      </c>
      <c r="C1351" s="551" t="n">
        <v>45870</v>
      </c>
      <c r="D1351" t="inlineStr">
        <is>
          <t>07/2025</t>
        </is>
      </c>
      <c r="E1351" t="inlineStr">
        <is>
          <t>COULIS DE CAJA</t>
        </is>
      </c>
      <c r="F1351" t="inlineStr">
        <is>
          <t>QUILOGRAMA</t>
        </is>
      </c>
      <c r="G1351" t="n">
        <v>1.61</v>
      </c>
      <c r="H1351" t="inlineStr">
        <is>
          <t>ALIMENTOS</t>
        </is>
      </c>
      <c r="I1351" t="n">
        <v>42.94</v>
      </c>
      <c r="J1351" t="n">
        <v>69.13</v>
      </c>
    </row>
    <row r="1352">
      <c r="A1352" t="n">
        <v>6515</v>
      </c>
      <c r="B1352" t="inlineStr">
        <is>
          <t>Arcos</t>
        </is>
      </c>
      <c r="C1352" s="551" t="n">
        <v>45901</v>
      </c>
      <c r="D1352" t="inlineStr">
        <is>
          <t>08/2025</t>
        </is>
      </c>
      <c r="E1352" t="inlineStr">
        <is>
          <t>COULIS DE CAJA</t>
        </is>
      </c>
      <c r="F1352" t="inlineStr">
        <is>
          <t>QUILOGRAMA</t>
        </is>
      </c>
      <c r="G1352" t="n">
        <v>0.5</v>
      </c>
      <c r="H1352" t="inlineStr">
        <is>
          <t>ALIMENTOS</t>
        </is>
      </c>
      <c r="I1352" t="n">
        <v>42.94</v>
      </c>
      <c r="J1352" t="n">
        <v>21.47</v>
      </c>
    </row>
    <row r="1353">
      <c r="A1353" t="n">
        <v>7057</v>
      </c>
      <c r="B1353" t="inlineStr">
        <is>
          <t>Arcos</t>
        </is>
      </c>
      <c r="C1353" s="551" t="n">
        <v>45931</v>
      </c>
      <c r="D1353" t="inlineStr">
        <is>
          <t>09/2025</t>
        </is>
      </c>
      <c r="E1353" t="inlineStr">
        <is>
          <t>COULIS DE CAJA</t>
        </is>
      </c>
      <c r="F1353" t="inlineStr">
        <is>
          <t>QUILOGRAMA</t>
        </is>
      </c>
      <c r="G1353" t="n">
        <v>2.34</v>
      </c>
      <c r="H1353" t="inlineStr">
        <is>
          <t>ALIMENTOS</t>
        </is>
      </c>
      <c r="I1353" t="n">
        <v>42.94</v>
      </c>
      <c r="J1353" t="n">
        <v>100.48</v>
      </c>
    </row>
    <row r="1354">
      <c r="A1354" t="n">
        <v>7514</v>
      </c>
      <c r="B1354" t="inlineStr">
        <is>
          <t>Arcos</t>
        </is>
      </c>
      <c r="C1354" s="551" t="n">
        <v>45962</v>
      </c>
      <c r="D1354" t="inlineStr">
        <is>
          <t>10/2025</t>
        </is>
      </c>
      <c r="E1354" t="inlineStr">
        <is>
          <t>COULIS DE CAJA</t>
        </is>
      </c>
      <c r="F1354" t="inlineStr">
        <is>
          <t>QUILOGRAMA</t>
        </is>
      </c>
      <c r="G1354" t="n">
        <v>2.44</v>
      </c>
      <c r="H1354" t="inlineStr">
        <is>
          <t>ALIMENTOS</t>
        </is>
      </c>
      <c r="I1354" t="n">
        <v>42.94</v>
      </c>
      <c r="J1354" t="n">
        <v>104.77</v>
      </c>
    </row>
    <row r="1355">
      <c r="A1355" t="n">
        <v>7764</v>
      </c>
      <c r="B1355" t="inlineStr">
        <is>
          <t>Arcos</t>
        </is>
      </c>
      <c r="C1355" s="551" t="n">
        <v>45992</v>
      </c>
      <c r="D1355" t="inlineStr">
        <is>
          <t>11/2025</t>
        </is>
      </c>
      <c r="E1355" t="inlineStr">
        <is>
          <t>COULIS DE CAJA</t>
        </is>
      </c>
      <c r="F1355" t="inlineStr">
        <is>
          <t>QUILOGRAMA</t>
        </is>
      </c>
      <c r="G1355" t="n">
        <v>2.34</v>
      </c>
      <c r="H1355" t="inlineStr">
        <is>
          <t>ALIMENTOS</t>
        </is>
      </c>
      <c r="I1355" t="n">
        <v>42.94</v>
      </c>
      <c r="J1355" t="n">
        <v>100.48</v>
      </c>
    </row>
    <row r="1356">
      <c r="A1356" t="n">
        <v>7867</v>
      </c>
      <c r="B1356" t="inlineStr">
        <is>
          <t>Arcos</t>
        </is>
      </c>
      <c r="C1356" s="551" t="n">
        <v>46023</v>
      </c>
      <c r="D1356" t="inlineStr">
        <is>
          <t>12/2025</t>
        </is>
      </c>
      <c r="E1356" t="inlineStr">
        <is>
          <t>COULIS DE CAJA</t>
        </is>
      </c>
      <c r="F1356" t="inlineStr">
        <is>
          <t>QUILOGRAMA</t>
        </is>
      </c>
      <c r="G1356" t="n">
        <v>4.24</v>
      </c>
      <c r="H1356" t="inlineStr">
        <is>
          <t>ALIMENTOS</t>
        </is>
      </c>
      <c r="I1356" t="n">
        <v>42.94</v>
      </c>
      <c r="J1356" t="n">
        <v>182.07</v>
      </c>
    </row>
    <row r="1357">
      <c r="A1357" t="n">
        <v>8346</v>
      </c>
      <c r="B1357" t="inlineStr">
        <is>
          <t>Arcos</t>
        </is>
      </c>
      <c r="C1357" s="551" t="n">
        <v>46054</v>
      </c>
      <c r="D1357" t="inlineStr">
        <is>
          <t>01/2026</t>
        </is>
      </c>
      <c r="E1357" t="inlineStr">
        <is>
          <t>COULIS DE CAJA</t>
        </is>
      </c>
      <c r="F1357" t="inlineStr">
        <is>
          <t>QUILOGRAMA</t>
        </is>
      </c>
      <c r="G1357" t="n">
        <v>0.78</v>
      </c>
      <c r="H1357" t="inlineStr">
        <is>
          <t>ALIMENTOS</t>
        </is>
      </c>
      <c r="I1357" t="n">
        <v>42.94</v>
      </c>
      <c r="J1357" t="n">
        <v>33.49</v>
      </c>
    </row>
    <row r="1358">
      <c r="A1358" t="n">
        <v>8824</v>
      </c>
      <c r="B1358" t="inlineStr">
        <is>
          <t>Arcos</t>
        </is>
      </c>
      <c r="C1358" s="551" t="n">
        <v>46082</v>
      </c>
      <c r="D1358" t="inlineStr">
        <is>
          <t>02/2026</t>
        </is>
      </c>
      <c r="E1358" t="inlineStr">
        <is>
          <t>COULIS DE CAJA</t>
        </is>
      </c>
      <c r="F1358" t="inlineStr">
        <is>
          <t>QUILOGRAMA</t>
        </is>
      </c>
      <c r="G1358" t="n">
        <v>1.96</v>
      </c>
      <c r="H1358" t="inlineStr">
        <is>
          <t>ALIMENTOS</t>
        </is>
      </c>
      <c r="I1358" t="n">
        <v>42.94</v>
      </c>
      <c r="J1358" t="n">
        <v>84.16</v>
      </c>
    </row>
    <row r="1359">
      <c r="A1359" t="n">
        <v>9586</v>
      </c>
      <c r="B1359" t="inlineStr">
        <is>
          <t>Arcos</t>
        </is>
      </c>
      <c r="C1359" s="551" t="n">
        <v>46113</v>
      </c>
      <c r="D1359" t="inlineStr">
        <is>
          <t>03/2026</t>
        </is>
      </c>
      <c r="E1359" t="inlineStr">
        <is>
          <t>COULIS DE CAJA</t>
        </is>
      </c>
      <c r="F1359" t="inlineStr">
        <is>
          <t>QUILOGRAMA</t>
        </is>
      </c>
      <c r="G1359" t="n">
        <v>3.22</v>
      </c>
      <c r="H1359" t="inlineStr">
        <is>
          <t>ALIMENTOS</t>
        </is>
      </c>
      <c r="I1359" t="n">
        <v>42.94</v>
      </c>
      <c r="J1359" t="n">
        <v>138.27</v>
      </c>
    </row>
    <row r="1360">
      <c r="A1360" t="n">
        <v>10116</v>
      </c>
      <c r="B1360" t="inlineStr">
        <is>
          <t>Arcos</t>
        </is>
      </c>
      <c r="C1360" s="551" t="n">
        <v>46143</v>
      </c>
      <c r="D1360" t="inlineStr">
        <is>
          <t>04/2026</t>
        </is>
      </c>
      <c r="E1360" t="inlineStr">
        <is>
          <t>COULIS DE CAJA</t>
        </is>
      </c>
      <c r="F1360" t="inlineStr">
        <is>
          <t>QUILOGRAMA</t>
        </is>
      </c>
      <c r="G1360" t="n">
        <v>5.77</v>
      </c>
      <c r="H1360" t="inlineStr">
        <is>
          <t>ALIMENTOS</t>
        </is>
      </c>
      <c r="I1360" t="n">
        <v>42.94</v>
      </c>
      <c r="J1360" t="n">
        <v>247.76</v>
      </c>
    </row>
    <row r="1361">
      <c r="A1361" t="n">
        <v>10833</v>
      </c>
      <c r="B1361" t="inlineStr">
        <is>
          <t>Arcos</t>
        </is>
      </c>
      <c r="C1361" s="551" t="n">
        <v>46174</v>
      </c>
      <c r="D1361" t="inlineStr">
        <is>
          <t>05/2026</t>
        </is>
      </c>
      <c r="E1361" t="inlineStr">
        <is>
          <t>COULIS DE CAJA</t>
        </is>
      </c>
      <c r="F1361" t="inlineStr">
        <is>
          <t>QUILOGRAMA</t>
        </is>
      </c>
      <c r="G1361" t="n">
        <v>5.42</v>
      </c>
      <c r="H1361" t="inlineStr">
        <is>
          <t>ALIMENTOS</t>
        </is>
      </c>
      <c r="I1361" t="n">
        <v>42.94</v>
      </c>
      <c r="J1361" t="n">
        <v>232.73</v>
      </c>
    </row>
    <row r="1362">
      <c r="A1362" t="n">
        <v>4133</v>
      </c>
      <c r="B1362" t="inlineStr">
        <is>
          <t>Arcos</t>
        </is>
      </c>
      <c r="C1362" s="551" t="n">
        <v>45778</v>
      </c>
      <c r="D1362" t="inlineStr">
        <is>
          <t>04/2025</t>
        </is>
      </c>
      <c r="E1362" t="inlineStr">
        <is>
          <t>CREME AZEDO</t>
        </is>
      </c>
      <c r="F1362" t="inlineStr">
        <is>
          <t>QUILOGRAMA</t>
        </is>
      </c>
      <c r="G1362" t="n">
        <v>0.76</v>
      </c>
      <c r="H1362" t="inlineStr">
        <is>
          <t>ALIMENTOS</t>
        </is>
      </c>
      <c r="I1362" t="n">
        <v>132.2</v>
      </c>
      <c r="J1362" t="n">
        <v>100.47</v>
      </c>
    </row>
    <row r="1363">
      <c r="A1363" t="n">
        <v>8348</v>
      </c>
      <c r="B1363" t="inlineStr">
        <is>
          <t>Arcos</t>
        </is>
      </c>
      <c r="C1363" s="551" t="n">
        <v>46054</v>
      </c>
      <c r="D1363" t="inlineStr">
        <is>
          <t>01/2026</t>
        </is>
      </c>
      <c r="E1363" t="inlineStr">
        <is>
          <t>CREME AZEDO</t>
        </is>
      </c>
      <c r="F1363" t="inlineStr">
        <is>
          <t>QUILOGRAMA</t>
        </is>
      </c>
      <c r="G1363" t="n">
        <v>1.08</v>
      </c>
      <c r="H1363" t="inlineStr">
        <is>
          <t>ALIMENTOS</t>
        </is>
      </c>
      <c r="I1363" t="n">
        <v>132.2</v>
      </c>
      <c r="J1363" t="n">
        <v>142.78</v>
      </c>
    </row>
    <row r="1364">
      <c r="A1364" t="n">
        <v>10118</v>
      </c>
      <c r="B1364" t="inlineStr">
        <is>
          <t>Arcos</t>
        </is>
      </c>
      <c r="C1364" s="551" t="n">
        <v>46143</v>
      </c>
      <c r="D1364" t="inlineStr">
        <is>
          <t>04/2026</t>
        </is>
      </c>
      <c r="E1364" t="inlineStr">
        <is>
          <t>CREME AZEDO</t>
        </is>
      </c>
      <c r="F1364" t="inlineStr">
        <is>
          <t>QUILOGRAMA</t>
        </is>
      </c>
      <c r="G1364" t="n">
        <v>0.42</v>
      </c>
      <c r="H1364" t="inlineStr">
        <is>
          <t>ALIMENTOS</t>
        </is>
      </c>
      <c r="I1364" t="n">
        <v>132.2</v>
      </c>
      <c r="J1364" t="n">
        <v>55.52</v>
      </c>
    </row>
    <row r="1365">
      <c r="A1365" t="n">
        <v>10835</v>
      </c>
      <c r="B1365" t="inlineStr">
        <is>
          <t>Arcos</t>
        </is>
      </c>
      <c r="C1365" s="551" t="n">
        <v>46174</v>
      </c>
      <c r="D1365" t="inlineStr">
        <is>
          <t>05/2026</t>
        </is>
      </c>
      <c r="E1365" t="inlineStr">
        <is>
          <t>CREME AZEDO</t>
        </is>
      </c>
      <c r="F1365" t="inlineStr">
        <is>
          <t>QUILOGRAMA</t>
        </is>
      </c>
      <c r="G1365" t="n">
        <v>1.42</v>
      </c>
      <c r="H1365" t="inlineStr">
        <is>
          <t>ALIMENTOS</t>
        </is>
      </c>
      <c r="I1365" t="n">
        <v>132.2</v>
      </c>
      <c r="J1365" t="n">
        <v>187.72</v>
      </c>
    </row>
    <row r="1366">
      <c r="A1366" t="n">
        <v>4134</v>
      </c>
      <c r="B1366" t="inlineStr">
        <is>
          <t>Arcos</t>
        </is>
      </c>
      <c r="C1366" s="551" t="n">
        <v>45778</v>
      </c>
      <c r="D1366" t="inlineStr">
        <is>
          <t>04/2025</t>
        </is>
      </c>
      <c r="E1366" t="inlineStr">
        <is>
          <t>CREME DE AMENDOA</t>
        </is>
      </c>
      <c r="F1366" t="inlineStr">
        <is>
          <t>QUILOGRAMA</t>
        </is>
      </c>
      <c r="G1366" t="n">
        <v>1.45</v>
      </c>
      <c r="H1366" t="inlineStr">
        <is>
          <t>ALIMENTOS</t>
        </is>
      </c>
      <c r="I1366" t="n">
        <v>35.24</v>
      </c>
      <c r="J1366" t="n">
        <v>51.1</v>
      </c>
    </row>
    <row r="1367">
      <c r="A1367" t="n">
        <v>5074</v>
      </c>
      <c r="B1367" t="inlineStr">
        <is>
          <t>Arcos</t>
        </is>
      </c>
      <c r="C1367" s="551" t="n">
        <v>45839</v>
      </c>
      <c r="D1367" t="inlineStr">
        <is>
          <t>06/2025</t>
        </is>
      </c>
      <c r="E1367" t="inlineStr">
        <is>
          <t>CREME DE AMENDOA</t>
        </is>
      </c>
      <c r="F1367" t="inlineStr">
        <is>
          <t>QUILOGRAMA</t>
        </is>
      </c>
      <c r="G1367" t="n">
        <v>0.62</v>
      </c>
      <c r="H1367" t="inlineStr">
        <is>
          <t>ALIMENTOS</t>
        </is>
      </c>
      <c r="I1367" t="n">
        <v>19.59</v>
      </c>
      <c r="J1367" t="n">
        <v>12.15</v>
      </c>
    </row>
    <row r="1368">
      <c r="A1368" t="n">
        <v>5813</v>
      </c>
      <c r="B1368" t="inlineStr">
        <is>
          <t>Arcos</t>
        </is>
      </c>
      <c r="C1368" s="551" t="n">
        <v>45870</v>
      </c>
      <c r="D1368" t="inlineStr">
        <is>
          <t>07/2025</t>
        </is>
      </c>
      <c r="E1368" t="inlineStr">
        <is>
          <t>CREME DE AMENDOA</t>
        </is>
      </c>
      <c r="F1368" t="inlineStr">
        <is>
          <t>QUILOGRAMA</t>
        </is>
      </c>
      <c r="G1368" t="n">
        <v>2.13</v>
      </c>
      <c r="H1368" t="inlineStr">
        <is>
          <t>ALIMENTOS</t>
        </is>
      </c>
      <c r="I1368" t="n">
        <v>19.59</v>
      </c>
      <c r="J1368" t="n">
        <v>41.73</v>
      </c>
    </row>
    <row r="1369">
      <c r="A1369" t="n">
        <v>6517</v>
      </c>
      <c r="B1369" t="inlineStr">
        <is>
          <t>Arcos</t>
        </is>
      </c>
      <c r="C1369" s="551" t="n">
        <v>45901</v>
      </c>
      <c r="D1369" t="inlineStr">
        <is>
          <t>08/2025</t>
        </is>
      </c>
      <c r="E1369" t="inlineStr">
        <is>
          <t>CREME DE AMENDOA</t>
        </is>
      </c>
      <c r="F1369" t="inlineStr">
        <is>
          <t>QUILOGRAMA</t>
        </is>
      </c>
      <c r="G1369" t="n">
        <v>1.28</v>
      </c>
      <c r="H1369" t="inlineStr">
        <is>
          <t>ALIMENTOS</t>
        </is>
      </c>
      <c r="I1369" t="n">
        <v>19.59</v>
      </c>
      <c r="J1369" t="n">
        <v>25.08</v>
      </c>
    </row>
    <row r="1370">
      <c r="A1370" t="n">
        <v>7059</v>
      </c>
      <c r="B1370" t="inlineStr">
        <is>
          <t>Arcos</t>
        </is>
      </c>
      <c r="C1370" s="551" t="n">
        <v>45931</v>
      </c>
      <c r="D1370" t="inlineStr">
        <is>
          <t>09/2025</t>
        </is>
      </c>
      <c r="E1370" t="inlineStr">
        <is>
          <t>CREME DE AMENDOA</t>
        </is>
      </c>
      <c r="F1370" t="inlineStr">
        <is>
          <t>QUILOGRAMA</t>
        </is>
      </c>
      <c r="G1370" t="n">
        <v>1.2</v>
      </c>
      <c r="H1370" t="inlineStr">
        <is>
          <t>ALIMENTOS</t>
        </is>
      </c>
      <c r="I1370" t="n">
        <v>19.59</v>
      </c>
      <c r="J1370" t="n">
        <v>23.51</v>
      </c>
    </row>
    <row r="1371">
      <c r="A1371" t="n">
        <v>7516</v>
      </c>
      <c r="B1371" t="inlineStr">
        <is>
          <t>Arcos</t>
        </is>
      </c>
      <c r="C1371" s="551" t="n">
        <v>45962</v>
      </c>
      <c r="D1371" t="inlineStr">
        <is>
          <t>10/2025</t>
        </is>
      </c>
      <c r="E1371" t="inlineStr">
        <is>
          <t>CREME DE AMENDOA</t>
        </is>
      </c>
      <c r="F1371" t="inlineStr">
        <is>
          <t>QUILOGRAMA</t>
        </is>
      </c>
      <c r="G1371" t="n">
        <v>1.62</v>
      </c>
      <c r="H1371" t="inlineStr">
        <is>
          <t>ALIMENTOS</t>
        </is>
      </c>
      <c r="I1371" t="n">
        <v>19.59</v>
      </c>
      <c r="J1371" t="n">
        <v>31.74</v>
      </c>
    </row>
    <row r="1372">
      <c r="A1372" t="n">
        <v>7766</v>
      </c>
      <c r="B1372" t="inlineStr">
        <is>
          <t>Arcos</t>
        </is>
      </c>
      <c r="C1372" s="551" t="n">
        <v>45992</v>
      </c>
      <c r="D1372" t="inlineStr">
        <is>
          <t>11/2025</t>
        </is>
      </c>
      <c r="E1372" t="inlineStr">
        <is>
          <t>CREME DE AMENDOA</t>
        </is>
      </c>
      <c r="F1372" t="inlineStr">
        <is>
          <t>QUILOGRAMA</t>
        </is>
      </c>
      <c r="G1372" t="n">
        <v>1.2</v>
      </c>
      <c r="H1372" t="inlineStr">
        <is>
          <t>ALIMENTOS</t>
        </is>
      </c>
      <c r="I1372" t="n">
        <v>19.59</v>
      </c>
      <c r="J1372" t="n">
        <v>23.51</v>
      </c>
    </row>
    <row r="1373">
      <c r="A1373" t="n">
        <v>8826</v>
      </c>
      <c r="B1373" t="inlineStr">
        <is>
          <t>Arcos</t>
        </is>
      </c>
      <c r="C1373" s="551" t="n">
        <v>46082</v>
      </c>
      <c r="D1373" t="inlineStr">
        <is>
          <t>02/2026</t>
        </is>
      </c>
      <c r="E1373" t="inlineStr">
        <is>
          <t>CREME DE AMENDOA</t>
        </is>
      </c>
      <c r="F1373" t="inlineStr">
        <is>
          <t>QUILOGRAMA</t>
        </is>
      </c>
      <c r="G1373" t="n">
        <v>1.37</v>
      </c>
      <c r="H1373" t="inlineStr">
        <is>
          <t>ALIMENTOS</t>
        </is>
      </c>
      <c r="I1373" t="n">
        <v>23.08</v>
      </c>
      <c r="J1373" t="n">
        <v>31.62</v>
      </c>
    </row>
    <row r="1374">
      <c r="A1374" t="n">
        <v>9588</v>
      </c>
      <c r="B1374" t="inlineStr">
        <is>
          <t>Arcos</t>
        </is>
      </c>
      <c r="C1374" s="551" t="n">
        <v>46113</v>
      </c>
      <c r="D1374" t="inlineStr">
        <is>
          <t>03/2026</t>
        </is>
      </c>
      <c r="E1374" t="inlineStr">
        <is>
          <t>CREME DE AMENDOA</t>
        </is>
      </c>
      <c r="F1374" t="inlineStr">
        <is>
          <t>QUILOGRAMA</t>
        </is>
      </c>
      <c r="G1374" t="n">
        <v>1.49</v>
      </c>
      <c r="H1374" t="inlineStr">
        <is>
          <t>ALIMENTOS</t>
        </is>
      </c>
      <c r="I1374" t="n">
        <v>23.08</v>
      </c>
      <c r="J1374" t="n">
        <v>34.39</v>
      </c>
    </row>
    <row r="1375">
      <c r="A1375" t="n">
        <v>10119</v>
      </c>
      <c r="B1375" t="inlineStr">
        <is>
          <t>Arcos</t>
        </is>
      </c>
      <c r="C1375" s="551" t="n">
        <v>46143</v>
      </c>
      <c r="D1375" t="inlineStr">
        <is>
          <t>04/2026</t>
        </is>
      </c>
      <c r="E1375" t="inlineStr">
        <is>
          <t>CREME DE AMENDOA</t>
        </is>
      </c>
      <c r="F1375" t="inlineStr">
        <is>
          <t>QUILOGRAMA</t>
        </is>
      </c>
      <c r="G1375" t="n">
        <v>1.71</v>
      </c>
      <c r="H1375" t="inlineStr">
        <is>
          <t>ALIMENTOS</t>
        </is>
      </c>
      <c r="I1375" t="n">
        <v>23.08</v>
      </c>
      <c r="J1375" t="n">
        <v>39.47</v>
      </c>
    </row>
    <row r="1376">
      <c r="A1376" t="n">
        <v>10836</v>
      </c>
      <c r="B1376" t="inlineStr">
        <is>
          <t>Arcos</t>
        </is>
      </c>
      <c r="C1376" s="551" t="n">
        <v>46174</v>
      </c>
      <c r="D1376" t="inlineStr">
        <is>
          <t>05/2026</t>
        </is>
      </c>
      <c r="E1376" t="inlineStr">
        <is>
          <t>CREME DE AMENDOA</t>
        </is>
      </c>
      <c r="F1376" t="inlineStr">
        <is>
          <t>QUILOGRAMA</t>
        </is>
      </c>
      <c r="G1376" t="n">
        <v>0.95</v>
      </c>
      <c r="H1376" t="inlineStr">
        <is>
          <t>ALIMENTOS</t>
        </is>
      </c>
      <c r="I1376" t="n">
        <v>23.08</v>
      </c>
      <c r="J1376" t="n">
        <v>21.93</v>
      </c>
    </row>
    <row r="1377">
      <c r="A1377" t="n">
        <v>4135</v>
      </c>
      <c r="B1377" t="inlineStr">
        <is>
          <t>Arcos</t>
        </is>
      </c>
      <c r="C1377" s="551" t="n">
        <v>45778</v>
      </c>
      <c r="D1377" t="inlineStr">
        <is>
          <t>04/2025</t>
        </is>
      </c>
      <c r="E1377" t="inlineStr">
        <is>
          <t>CREME DE TAHINE</t>
        </is>
      </c>
      <c r="F1377" t="inlineStr">
        <is>
          <t>QUILOGRAMA</t>
        </is>
      </c>
      <c r="G1377" t="n">
        <v>3.41</v>
      </c>
      <c r="H1377" t="inlineStr">
        <is>
          <t>ALIMENTOS</t>
        </is>
      </c>
      <c r="I1377" t="n">
        <v>19.59</v>
      </c>
      <c r="J1377" t="n">
        <v>66.8</v>
      </c>
    </row>
    <row r="1378">
      <c r="A1378" t="n">
        <v>5815</v>
      </c>
      <c r="B1378" t="inlineStr">
        <is>
          <t>Arcos</t>
        </is>
      </c>
      <c r="C1378" s="551" t="n">
        <v>45870</v>
      </c>
      <c r="D1378" t="inlineStr">
        <is>
          <t>07/2025</t>
        </is>
      </c>
      <c r="E1378" t="inlineStr">
        <is>
          <t>CREME DE TAHINE</t>
        </is>
      </c>
      <c r="F1378" t="inlineStr">
        <is>
          <t>QUILOGRAMA</t>
        </is>
      </c>
      <c r="G1378" t="n">
        <v>2.54</v>
      </c>
      <c r="H1378" t="inlineStr">
        <is>
          <t>ALIMENTOS</t>
        </is>
      </c>
      <c r="I1378" t="n">
        <v>19.59</v>
      </c>
      <c r="J1378" t="n">
        <v>49.76</v>
      </c>
    </row>
    <row r="1379">
      <c r="A1379" t="n">
        <v>6518</v>
      </c>
      <c r="B1379" t="inlineStr">
        <is>
          <t>Arcos</t>
        </is>
      </c>
      <c r="C1379" s="551" t="n">
        <v>45901</v>
      </c>
      <c r="D1379" t="inlineStr">
        <is>
          <t>08/2025</t>
        </is>
      </c>
      <c r="E1379" t="inlineStr">
        <is>
          <t>CREME DE TAHINE</t>
        </is>
      </c>
      <c r="F1379" t="inlineStr">
        <is>
          <t>QUILOGRAMA</t>
        </is>
      </c>
      <c r="G1379" t="n">
        <v>2.28</v>
      </c>
      <c r="H1379" t="inlineStr">
        <is>
          <t>ALIMENTOS</t>
        </is>
      </c>
      <c r="I1379" t="n">
        <v>19.59</v>
      </c>
      <c r="J1379" t="n">
        <v>44.67</v>
      </c>
    </row>
    <row r="1380">
      <c r="A1380" t="n">
        <v>8351</v>
      </c>
      <c r="B1380" t="inlineStr">
        <is>
          <t>Arcos</t>
        </is>
      </c>
      <c r="C1380" s="551" t="n">
        <v>46054</v>
      </c>
      <c r="D1380" t="inlineStr">
        <is>
          <t>01/2026</t>
        </is>
      </c>
      <c r="E1380" t="inlineStr">
        <is>
          <t>CREME DE TAHINE</t>
        </is>
      </c>
      <c r="F1380" t="inlineStr">
        <is>
          <t>QUILOGRAMA</t>
        </is>
      </c>
      <c r="G1380" t="n">
        <v>0.72</v>
      </c>
      <c r="H1380" t="inlineStr">
        <is>
          <t>ALIMENTOS</t>
        </is>
      </c>
      <c r="I1380" t="n">
        <v>18.19</v>
      </c>
      <c r="J1380" t="n">
        <v>13.1</v>
      </c>
    </row>
    <row r="1381">
      <c r="A1381" t="n">
        <v>8831</v>
      </c>
      <c r="B1381" t="inlineStr">
        <is>
          <t>Arcos</t>
        </is>
      </c>
      <c r="C1381" s="551" t="n">
        <v>46082</v>
      </c>
      <c r="D1381" t="inlineStr">
        <is>
          <t>02/2026</t>
        </is>
      </c>
      <c r="E1381" t="inlineStr">
        <is>
          <t>CREME DE TAHINE</t>
        </is>
      </c>
      <c r="F1381" t="inlineStr">
        <is>
          <t>QUILOGRAMA</t>
        </is>
      </c>
      <c r="G1381" t="n">
        <v>1.46</v>
      </c>
      <c r="H1381" t="inlineStr">
        <is>
          <t>ALIMENTOS</t>
        </is>
      </c>
      <c r="I1381" t="n">
        <v>18.19</v>
      </c>
      <c r="J1381" t="n">
        <v>26.56</v>
      </c>
    </row>
    <row r="1382">
      <c r="A1382" t="n">
        <v>9593</v>
      </c>
      <c r="B1382" t="inlineStr">
        <is>
          <t>Arcos</t>
        </is>
      </c>
      <c r="C1382" s="551" t="n">
        <v>46113</v>
      </c>
      <c r="D1382" t="inlineStr">
        <is>
          <t>03/2026</t>
        </is>
      </c>
      <c r="E1382" t="inlineStr">
        <is>
          <t>CREME DE TAHINE</t>
        </is>
      </c>
      <c r="F1382" t="inlineStr">
        <is>
          <t>QUILOGRAMA</t>
        </is>
      </c>
      <c r="G1382" t="n">
        <v>3.06</v>
      </c>
      <c r="H1382" t="inlineStr">
        <is>
          <t>ALIMENTOS</t>
        </is>
      </c>
      <c r="I1382" t="n">
        <v>18.19</v>
      </c>
      <c r="J1382" t="n">
        <v>55.66</v>
      </c>
    </row>
    <row r="1383">
      <c r="A1383" t="n">
        <v>10124</v>
      </c>
      <c r="B1383" t="inlineStr">
        <is>
          <t>Arcos</t>
        </is>
      </c>
      <c r="C1383" s="551" t="n">
        <v>46143</v>
      </c>
      <c r="D1383" t="inlineStr">
        <is>
          <t>04/2026</t>
        </is>
      </c>
      <c r="E1383" t="inlineStr">
        <is>
          <t>CREME DE TAHINE</t>
        </is>
      </c>
      <c r="F1383" t="inlineStr">
        <is>
          <t>QUILOGRAMA</t>
        </is>
      </c>
      <c r="G1383" t="n">
        <v>3.54</v>
      </c>
      <c r="H1383" t="inlineStr">
        <is>
          <t>ALIMENTOS</t>
        </is>
      </c>
      <c r="I1383" t="n">
        <v>18.19</v>
      </c>
      <c r="J1383" t="n">
        <v>64.39</v>
      </c>
    </row>
    <row r="1384">
      <c r="A1384" t="n">
        <v>10841</v>
      </c>
      <c r="B1384" t="inlineStr">
        <is>
          <t>Arcos</t>
        </is>
      </c>
      <c r="C1384" s="551" t="n">
        <v>46174</v>
      </c>
      <c r="D1384" t="inlineStr">
        <is>
          <t>05/2026</t>
        </is>
      </c>
      <c r="E1384" t="inlineStr">
        <is>
          <t>CREME DE TAHINE</t>
        </is>
      </c>
      <c r="F1384" t="inlineStr">
        <is>
          <t>QUILOGRAMA</t>
        </is>
      </c>
      <c r="G1384" t="n">
        <v>2.78</v>
      </c>
      <c r="H1384" t="inlineStr">
        <is>
          <t>ALIMENTOS</t>
        </is>
      </c>
      <c r="I1384" t="n">
        <v>18.19</v>
      </c>
      <c r="J1384" t="n">
        <v>50.57</v>
      </c>
    </row>
    <row r="1385">
      <c r="A1385" t="n">
        <v>4136</v>
      </c>
      <c r="B1385" t="inlineStr">
        <is>
          <t>Arcos</t>
        </is>
      </c>
      <c r="C1385" s="551" t="n">
        <v>45778</v>
      </c>
      <c r="D1385" t="inlineStr">
        <is>
          <t>04/2025</t>
        </is>
      </c>
      <c r="E1385" t="inlineStr">
        <is>
          <t>GRANOLA SALGADA</t>
        </is>
      </c>
      <c r="F1385" t="inlineStr">
        <is>
          <t>QUILOGRAMA</t>
        </is>
      </c>
      <c r="G1385" t="n">
        <v>3.39</v>
      </c>
      <c r="H1385" t="inlineStr">
        <is>
          <t>ALIMENTOS</t>
        </is>
      </c>
      <c r="I1385" t="n">
        <v>37.8</v>
      </c>
      <c r="J1385" t="n">
        <v>128.14</v>
      </c>
    </row>
    <row r="1386">
      <c r="A1386" t="n">
        <v>5091</v>
      </c>
      <c r="B1386" t="inlineStr">
        <is>
          <t>Arcos</t>
        </is>
      </c>
      <c r="C1386" s="551" t="n">
        <v>45839</v>
      </c>
      <c r="D1386" t="inlineStr">
        <is>
          <t>06/2025</t>
        </is>
      </c>
      <c r="E1386" t="inlineStr">
        <is>
          <t>GRANOLA SALGADA</t>
        </is>
      </c>
      <c r="F1386" t="inlineStr">
        <is>
          <t>QUILOGRAMA</t>
        </is>
      </c>
      <c r="G1386" t="n">
        <v>1.64</v>
      </c>
      <c r="H1386" t="inlineStr">
        <is>
          <t>ALIMENTOS</t>
        </is>
      </c>
      <c r="I1386" t="n">
        <v>37.8</v>
      </c>
      <c r="J1386" t="n">
        <v>61.99</v>
      </c>
    </row>
    <row r="1387">
      <c r="A1387" t="n">
        <v>5830</v>
      </c>
      <c r="B1387" t="inlineStr">
        <is>
          <t>Arcos</t>
        </is>
      </c>
      <c r="C1387" s="551" t="n">
        <v>45870</v>
      </c>
      <c r="D1387" t="inlineStr">
        <is>
          <t>07/2025</t>
        </is>
      </c>
      <c r="E1387" t="inlineStr">
        <is>
          <t>GRANOLA SALGADA</t>
        </is>
      </c>
      <c r="F1387" t="inlineStr">
        <is>
          <t>QUILOGRAMA</t>
        </is>
      </c>
      <c r="G1387" t="n">
        <v>4.1</v>
      </c>
      <c r="H1387" t="inlineStr">
        <is>
          <t>ALIMENTOS</t>
        </is>
      </c>
      <c r="I1387" t="n">
        <v>37.8</v>
      </c>
      <c r="J1387" t="n">
        <v>154.98</v>
      </c>
    </row>
    <row r="1388">
      <c r="A1388" t="n">
        <v>6531</v>
      </c>
      <c r="B1388" t="inlineStr">
        <is>
          <t>Arcos</t>
        </is>
      </c>
      <c r="C1388" s="551" t="n">
        <v>45901</v>
      </c>
      <c r="D1388" t="inlineStr">
        <is>
          <t>08/2025</t>
        </is>
      </c>
      <c r="E1388" t="inlineStr">
        <is>
          <t>GRANOLA SALGADA</t>
        </is>
      </c>
      <c r="F1388" t="inlineStr">
        <is>
          <t>QUILOGRAMA</t>
        </is>
      </c>
      <c r="G1388" t="n">
        <v>2.52</v>
      </c>
      <c r="H1388" t="inlineStr">
        <is>
          <t>ALIMENTOS</t>
        </is>
      </c>
      <c r="I1388" t="n">
        <v>37.8</v>
      </c>
      <c r="J1388" t="n">
        <v>95.26000000000001</v>
      </c>
    </row>
    <row r="1389">
      <c r="A1389" t="n">
        <v>7880</v>
      </c>
      <c r="B1389" t="inlineStr">
        <is>
          <t>Arcos</t>
        </is>
      </c>
      <c r="C1389" s="551" t="n">
        <v>46023</v>
      </c>
      <c r="D1389" t="inlineStr">
        <is>
          <t>12/2025</t>
        </is>
      </c>
      <c r="E1389" t="inlineStr">
        <is>
          <t>GRANOLA SALGADA</t>
        </is>
      </c>
      <c r="F1389" t="inlineStr">
        <is>
          <t>QUILOGRAMA</t>
        </is>
      </c>
      <c r="G1389" t="n">
        <v>4.5</v>
      </c>
      <c r="H1389" t="inlineStr">
        <is>
          <t>ALIMENTOS</t>
        </is>
      </c>
      <c r="I1389" t="n">
        <v>36.4</v>
      </c>
      <c r="J1389" t="n">
        <v>163.8</v>
      </c>
    </row>
    <row r="1390">
      <c r="A1390" t="n">
        <v>8363</v>
      </c>
      <c r="B1390" t="inlineStr">
        <is>
          <t>Arcos</t>
        </is>
      </c>
      <c r="C1390" s="551" t="n">
        <v>46054</v>
      </c>
      <c r="D1390" t="inlineStr">
        <is>
          <t>01/2026</t>
        </is>
      </c>
      <c r="E1390" t="inlineStr">
        <is>
          <t>GRANOLA SALGADA</t>
        </is>
      </c>
      <c r="F1390" t="inlineStr">
        <is>
          <t>QUILOGRAMA</t>
        </is>
      </c>
      <c r="G1390" t="n">
        <v>2.6</v>
      </c>
      <c r="H1390" t="inlineStr">
        <is>
          <t>ALIMENTOS</t>
        </is>
      </c>
      <c r="I1390" t="n">
        <v>36.4</v>
      </c>
      <c r="J1390" t="n">
        <v>94.64</v>
      </c>
    </row>
    <row r="1391">
      <c r="A1391" t="n">
        <v>8847</v>
      </c>
      <c r="B1391" t="inlineStr">
        <is>
          <t>Arcos</t>
        </is>
      </c>
      <c r="C1391" s="551" t="n">
        <v>46082</v>
      </c>
      <c r="D1391" t="inlineStr">
        <is>
          <t>02/2026</t>
        </is>
      </c>
      <c r="E1391" t="inlineStr">
        <is>
          <t>GRANOLA SALGADA</t>
        </is>
      </c>
      <c r="F1391" t="inlineStr">
        <is>
          <t>QUILOGRAMA</t>
        </is>
      </c>
      <c r="G1391" t="n">
        <v>1.52</v>
      </c>
      <c r="H1391" t="inlineStr">
        <is>
          <t>ALIMENTOS</t>
        </is>
      </c>
      <c r="I1391" t="n">
        <v>36.4</v>
      </c>
      <c r="J1391" t="n">
        <v>55.33</v>
      </c>
    </row>
    <row r="1392">
      <c r="A1392" t="n">
        <v>9608</v>
      </c>
      <c r="B1392" t="inlineStr">
        <is>
          <t>Arcos</t>
        </is>
      </c>
      <c r="C1392" s="551" t="n">
        <v>46113</v>
      </c>
      <c r="D1392" t="inlineStr">
        <is>
          <t>03/2026</t>
        </is>
      </c>
      <c r="E1392" t="inlineStr">
        <is>
          <t>GRANOLA SALGADA</t>
        </is>
      </c>
      <c r="F1392" t="inlineStr">
        <is>
          <t>QUILOGRAMA</t>
        </is>
      </c>
      <c r="G1392" t="n">
        <v>5.44</v>
      </c>
      <c r="H1392" t="inlineStr">
        <is>
          <t>ALIMENTOS</t>
        </is>
      </c>
      <c r="I1392" t="n">
        <v>36.4</v>
      </c>
      <c r="J1392" t="n">
        <v>198.02</v>
      </c>
    </row>
    <row r="1393">
      <c r="A1393" t="n">
        <v>10139</v>
      </c>
      <c r="B1393" t="inlineStr">
        <is>
          <t>Arcos</t>
        </is>
      </c>
      <c r="C1393" s="551" t="n">
        <v>46143</v>
      </c>
      <c r="D1393" t="inlineStr">
        <is>
          <t>04/2026</t>
        </is>
      </c>
      <c r="E1393" t="inlineStr">
        <is>
          <t>GRANOLA SALGADA</t>
        </is>
      </c>
      <c r="F1393" t="inlineStr">
        <is>
          <t>QUILOGRAMA</t>
        </is>
      </c>
      <c r="G1393" t="n">
        <v>3.82</v>
      </c>
      <c r="H1393" t="inlineStr">
        <is>
          <t>ALIMENTOS</t>
        </is>
      </c>
      <c r="I1393" t="n">
        <v>36.4</v>
      </c>
      <c r="J1393" t="n">
        <v>139.05</v>
      </c>
    </row>
    <row r="1394">
      <c r="A1394" t="n">
        <v>10855</v>
      </c>
      <c r="B1394" t="inlineStr">
        <is>
          <t>Arcos</t>
        </is>
      </c>
      <c r="C1394" s="551" t="n">
        <v>46174</v>
      </c>
      <c r="D1394" t="inlineStr">
        <is>
          <t>05/2026</t>
        </is>
      </c>
      <c r="E1394" t="inlineStr">
        <is>
          <t>GRANOLA SALGADA</t>
        </is>
      </c>
      <c r="F1394" t="inlineStr">
        <is>
          <t>QUILOGRAMA</t>
        </is>
      </c>
      <c r="G1394" t="n">
        <v>3.18</v>
      </c>
      <c r="H1394" t="inlineStr">
        <is>
          <t>ALIMENTOS</t>
        </is>
      </c>
      <c r="I1394" t="n">
        <v>36.4</v>
      </c>
      <c r="J1394" t="n">
        <v>115.75</v>
      </c>
    </row>
    <row r="1395">
      <c r="A1395" t="n">
        <v>4137</v>
      </c>
      <c r="B1395" t="inlineStr">
        <is>
          <t>Arcos</t>
        </is>
      </c>
      <c r="C1395" s="551" t="n">
        <v>45778</v>
      </c>
      <c r="D1395" t="inlineStr">
        <is>
          <t>04/2025</t>
        </is>
      </c>
      <c r="E1395" t="inlineStr">
        <is>
          <t>HARISSA</t>
        </is>
      </c>
      <c r="F1395" t="inlineStr">
        <is>
          <t>QUILOGRAMA</t>
        </is>
      </c>
      <c r="G1395" t="n">
        <v>1</v>
      </c>
      <c r="H1395" t="inlineStr">
        <is>
          <t>ALIMENTOS</t>
        </is>
      </c>
      <c r="I1395" t="n">
        <v>17.53</v>
      </c>
      <c r="J1395" t="n">
        <v>17.53</v>
      </c>
    </row>
    <row r="1396">
      <c r="A1396" t="n">
        <v>7883</v>
      </c>
      <c r="B1396" t="inlineStr">
        <is>
          <t>Arcos</t>
        </is>
      </c>
      <c r="C1396" s="551" t="n">
        <v>46023</v>
      </c>
      <c r="D1396" t="inlineStr">
        <is>
          <t>12/2025</t>
        </is>
      </c>
      <c r="E1396" t="inlineStr">
        <is>
          <t>HARISSA</t>
        </is>
      </c>
      <c r="F1396" t="inlineStr">
        <is>
          <t>QUILOGRAMA</t>
        </is>
      </c>
      <c r="G1396" t="n">
        <v>1.5</v>
      </c>
      <c r="H1396" t="inlineStr">
        <is>
          <t>ALIMENTOS</t>
        </is>
      </c>
      <c r="I1396" t="n">
        <v>15.33</v>
      </c>
      <c r="J1396" t="n">
        <v>23</v>
      </c>
    </row>
    <row r="1397">
      <c r="A1397" t="n">
        <v>8366</v>
      </c>
      <c r="B1397" t="inlineStr">
        <is>
          <t>Arcos</t>
        </is>
      </c>
      <c r="C1397" s="551" t="n">
        <v>46054</v>
      </c>
      <c r="D1397" t="inlineStr">
        <is>
          <t>01/2026</t>
        </is>
      </c>
      <c r="E1397" t="inlineStr">
        <is>
          <t>HARISSA</t>
        </is>
      </c>
      <c r="F1397" t="inlineStr">
        <is>
          <t>QUILOGRAMA</t>
        </is>
      </c>
      <c r="G1397" t="n">
        <v>4.3</v>
      </c>
      <c r="H1397" t="inlineStr">
        <is>
          <t>ALIMENTOS</t>
        </is>
      </c>
      <c r="I1397" t="n">
        <v>15.33</v>
      </c>
      <c r="J1397" t="n">
        <v>65.92</v>
      </c>
    </row>
    <row r="1398">
      <c r="A1398" t="n">
        <v>9610</v>
      </c>
      <c r="B1398" t="inlineStr">
        <is>
          <t>Arcos</t>
        </is>
      </c>
      <c r="C1398" s="551" t="n">
        <v>46113</v>
      </c>
      <c r="D1398" t="inlineStr">
        <is>
          <t>03/2026</t>
        </is>
      </c>
      <c r="E1398" t="inlineStr">
        <is>
          <t>HARISSA</t>
        </is>
      </c>
      <c r="F1398" t="inlineStr">
        <is>
          <t>QUILOGRAMA</t>
        </is>
      </c>
      <c r="G1398" t="n">
        <v>4.44</v>
      </c>
      <c r="H1398" t="inlineStr">
        <is>
          <t>ALIMENTOS</t>
        </is>
      </c>
      <c r="I1398" t="n">
        <v>15.33</v>
      </c>
      <c r="J1398" t="n">
        <v>68.06999999999999</v>
      </c>
    </row>
    <row r="1399">
      <c r="A1399" t="n">
        <v>10142</v>
      </c>
      <c r="B1399" t="inlineStr">
        <is>
          <t>Arcos</t>
        </is>
      </c>
      <c r="C1399" s="551" t="n">
        <v>46143</v>
      </c>
      <c r="D1399" t="inlineStr">
        <is>
          <t>04/2026</t>
        </is>
      </c>
      <c r="E1399" t="inlineStr">
        <is>
          <t>HARISSA</t>
        </is>
      </c>
      <c r="F1399" t="inlineStr">
        <is>
          <t>QUILOGRAMA</t>
        </is>
      </c>
      <c r="G1399" t="n">
        <v>5.58</v>
      </c>
      <c r="H1399" t="inlineStr">
        <is>
          <t>ALIMENTOS</t>
        </is>
      </c>
      <c r="I1399" t="n">
        <v>15.33</v>
      </c>
      <c r="J1399" t="n">
        <v>85.54000000000001</v>
      </c>
    </row>
    <row r="1400">
      <c r="A1400" t="n">
        <v>10858</v>
      </c>
      <c r="B1400" t="inlineStr">
        <is>
          <t>Arcos</t>
        </is>
      </c>
      <c r="C1400" s="551" t="n">
        <v>46174</v>
      </c>
      <c r="D1400" t="inlineStr">
        <is>
          <t>05/2026</t>
        </is>
      </c>
      <c r="E1400" t="inlineStr">
        <is>
          <t>HARISSA</t>
        </is>
      </c>
      <c r="F1400" t="inlineStr">
        <is>
          <t>QUILOGRAMA</t>
        </is>
      </c>
      <c r="G1400" t="n">
        <v>7.7</v>
      </c>
      <c r="H1400" t="inlineStr">
        <is>
          <t>ALIMENTOS</t>
        </is>
      </c>
      <c r="I1400" t="n">
        <v>15.33</v>
      </c>
      <c r="J1400" t="n">
        <v>118.04</v>
      </c>
    </row>
    <row r="1401">
      <c r="A1401" t="n">
        <v>4138</v>
      </c>
      <c r="B1401" t="inlineStr">
        <is>
          <t>Arcos</t>
        </is>
      </c>
      <c r="C1401" s="551" t="n">
        <v>45778</v>
      </c>
      <c r="D1401" t="inlineStr">
        <is>
          <t>04/2025</t>
        </is>
      </c>
      <c r="E1401" t="inlineStr">
        <is>
          <t>MANTEIGA TEMPERADA</t>
        </is>
      </c>
      <c r="F1401" t="inlineStr">
        <is>
          <t>QUILOGRAMA</t>
        </is>
      </c>
      <c r="G1401" t="n">
        <v>2.21</v>
      </c>
      <c r="H1401" t="inlineStr">
        <is>
          <t>ALIMENTOS</t>
        </is>
      </c>
      <c r="I1401" t="n">
        <v>22.48</v>
      </c>
      <c r="J1401" t="n">
        <v>49.68</v>
      </c>
    </row>
    <row r="1402">
      <c r="A1402" t="n">
        <v>5096</v>
      </c>
      <c r="B1402" t="inlineStr">
        <is>
          <t>Arcos</t>
        </is>
      </c>
      <c r="C1402" s="551" t="n">
        <v>45839</v>
      </c>
      <c r="D1402" t="inlineStr">
        <is>
          <t>06/2025</t>
        </is>
      </c>
      <c r="E1402" t="inlineStr">
        <is>
          <t>MANTEIGA TEMPERADA</t>
        </is>
      </c>
      <c r="F1402" t="inlineStr">
        <is>
          <t>QUILOGRAMA</t>
        </is>
      </c>
      <c r="G1402" t="n">
        <v>6.96</v>
      </c>
      <c r="H1402" t="inlineStr">
        <is>
          <t>ALIMENTOS</t>
        </is>
      </c>
      <c r="I1402" t="n">
        <v>22.48</v>
      </c>
      <c r="J1402" t="n">
        <v>156.46</v>
      </c>
    </row>
    <row r="1403">
      <c r="A1403" t="n">
        <v>5835</v>
      </c>
      <c r="B1403" t="inlineStr">
        <is>
          <t>Arcos</t>
        </is>
      </c>
      <c r="C1403" s="551" t="n">
        <v>45870</v>
      </c>
      <c r="D1403" t="inlineStr">
        <is>
          <t>07/2025</t>
        </is>
      </c>
      <c r="E1403" t="inlineStr">
        <is>
          <t>MANTEIGA TEMPERADA</t>
        </is>
      </c>
      <c r="F1403" t="inlineStr">
        <is>
          <t>QUILOGRAMA</t>
        </is>
      </c>
      <c r="G1403" t="n">
        <v>1.7</v>
      </c>
      <c r="H1403" t="inlineStr">
        <is>
          <t>ALIMENTOS</t>
        </is>
      </c>
      <c r="I1403" t="n">
        <v>22.48</v>
      </c>
      <c r="J1403" t="n">
        <v>38.22</v>
      </c>
    </row>
    <row r="1404">
      <c r="A1404" t="n">
        <v>6536</v>
      </c>
      <c r="B1404" t="inlineStr">
        <is>
          <t>Arcos</t>
        </is>
      </c>
      <c r="C1404" s="551" t="n">
        <v>45901</v>
      </c>
      <c r="D1404" t="inlineStr">
        <is>
          <t>08/2025</t>
        </is>
      </c>
      <c r="E1404" t="inlineStr">
        <is>
          <t>MANTEIGA TEMPERADA</t>
        </is>
      </c>
      <c r="F1404" t="inlineStr">
        <is>
          <t>QUILOGRAMA</t>
        </is>
      </c>
      <c r="G1404" t="n">
        <v>1.42</v>
      </c>
      <c r="H1404" t="inlineStr">
        <is>
          <t>ALIMENTOS</t>
        </is>
      </c>
      <c r="I1404" t="n">
        <v>22.48</v>
      </c>
      <c r="J1404" t="n">
        <v>31.92</v>
      </c>
    </row>
    <row r="1405">
      <c r="A1405" t="n">
        <v>7074</v>
      </c>
      <c r="B1405" t="inlineStr">
        <is>
          <t>Arcos</t>
        </is>
      </c>
      <c r="C1405" s="551" t="n">
        <v>45931</v>
      </c>
      <c r="D1405" t="inlineStr">
        <is>
          <t>09/2025</t>
        </is>
      </c>
      <c r="E1405" t="inlineStr">
        <is>
          <t>MANTEIGA TEMPERADA</t>
        </is>
      </c>
      <c r="F1405" t="inlineStr">
        <is>
          <t>QUILOGRAMA</t>
        </is>
      </c>
      <c r="G1405" t="n">
        <v>2.72</v>
      </c>
      <c r="H1405" t="inlineStr">
        <is>
          <t>ALIMENTOS</t>
        </is>
      </c>
      <c r="I1405" t="n">
        <v>22.48</v>
      </c>
      <c r="J1405" t="n">
        <v>61.15</v>
      </c>
    </row>
    <row r="1406">
      <c r="A1406" t="n">
        <v>7531</v>
      </c>
      <c r="B1406" t="inlineStr">
        <is>
          <t>Arcos</t>
        </is>
      </c>
      <c r="C1406" s="551" t="n">
        <v>45962</v>
      </c>
      <c r="D1406" t="inlineStr">
        <is>
          <t>10/2025</t>
        </is>
      </c>
      <c r="E1406" t="inlineStr">
        <is>
          <t>MANTEIGA TEMPERADA</t>
        </is>
      </c>
      <c r="F1406" t="inlineStr">
        <is>
          <t>QUILOGRAMA</t>
        </is>
      </c>
      <c r="G1406" t="n">
        <v>4.02</v>
      </c>
      <c r="H1406" t="inlineStr">
        <is>
          <t>ALIMENTOS</t>
        </is>
      </c>
      <c r="I1406" t="n">
        <v>22.48</v>
      </c>
      <c r="J1406" t="n">
        <v>90.37</v>
      </c>
    </row>
    <row r="1407">
      <c r="A1407" t="n">
        <v>7781</v>
      </c>
      <c r="B1407" t="inlineStr">
        <is>
          <t>Arcos</t>
        </is>
      </c>
      <c r="C1407" s="551" t="n">
        <v>45992</v>
      </c>
      <c r="D1407" t="inlineStr">
        <is>
          <t>11/2025</t>
        </is>
      </c>
      <c r="E1407" t="inlineStr">
        <is>
          <t>MANTEIGA TEMPERADA</t>
        </is>
      </c>
      <c r="F1407" t="inlineStr">
        <is>
          <t>QUILOGRAMA</t>
        </is>
      </c>
      <c r="G1407" t="n">
        <v>2.72</v>
      </c>
      <c r="H1407" t="inlineStr">
        <is>
          <t>ALIMENTOS</t>
        </is>
      </c>
      <c r="I1407" t="n">
        <v>22.48</v>
      </c>
      <c r="J1407" t="n">
        <v>61.15</v>
      </c>
    </row>
    <row r="1408">
      <c r="A1408" t="n">
        <v>7885</v>
      </c>
      <c r="B1408" t="inlineStr">
        <is>
          <t>Arcos</t>
        </is>
      </c>
      <c r="C1408" s="551" t="n">
        <v>46023</v>
      </c>
      <c r="D1408" t="inlineStr">
        <is>
          <t>12/2025</t>
        </is>
      </c>
      <c r="E1408" t="inlineStr">
        <is>
          <t>MANTEIGA TEMPERADA</t>
        </is>
      </c>
      <c r="F1408" t="inlineStr">
        <is>
          <t>QUILOGRAMA</t>
        </is>
      </c>
      <c r="G1408" t="n">
        <v>0.72</v>
      </c>
      <c r="H1408" t="inlineStr">
        <is>
          <t>ALIMENTOS</t>
        </is>
      </c>
      <c r="I1408" t="n">
        <v>22.48</v>
      </c>
      <c r="J1408" t="n">
        <v>16.19</v>
      </c>
    </row>
    <row r="1409">
      <c r="A1409" t="n">
        <v>8369</v>
      </c>
      <c r="B1409" t="inlineStr">
        <is>
          <t>Arcos</t>
        </is>
      </c>
      <c r="C1409" s="551" t="n">
        <v>46054</v>
      </c>
      <c r="D1409" t="inlineStr">
        <is>
          <t>01/2026</t>
        </is>
      </c>
      <c r="E1409" t="inlineStr">
        <is>
          <t>MANTEIGA TEMPERADA</t>
        </is>
      </c>
      <c r="F1409" t="inlineStr">
        <is>
          <t>QUILOGRAMA</t>
        </is>
      </c>
      <c r="G1409" t="n">
        <v>2.4</v>
      </c>
      <c r="H1409" t="inlineStr">
        <is>
          <t>ALIMENTOS</t>
        </is>
      </c>
      <c r="I1409" t="n">
        <v>22.48</v>
      </c>
      <c r="J1409" t="n">
        <v>53.95</v>
      </c>
    </row>
    <row r="1410">
      <c r="A1410" t="n">
        <v>8854</v>
      </c>
      <c r="B1410" t="inlineStr">
        <is>
          <t>Arcos</t>
        </is>
      </c>
      <c r="C1410" s="551" t="n">
        <v>46082</v>
      </c>
      <c r="D1410" t="inlineStr">
        <is>
          <t>02/2026</t>
        </is>
      </c>
      <c r="E1410" t="inlineStr">
        <is>
          <t>MANTEIGA TEMPERADA</t>
        </is>
      </c>
      <c r="F1410" t="inlineStr">
        <is>
          <t>QUILOGRAMA</t>
        </is>
      </c>
      <c r="G1410" t="n">
        <v>4</v>
      </c>
      <c r="H1410" t="inlineStr">
        <is>
          <t>ALIMENTOS</t>
        </is>
      </c>
      <c r="I1410" t="n">
        <v>22.48</v>
      </c>
      <c r="J1410" t="n">
        <v>89.92</v>
      </c>
    </row>
    <row r="1411">
      <c r="A1411" t="n">
        <v>9614</v>
      </c>
      <c r="B1411" t="inlineStr">
        <is>
          <t>Arcos</t>
        </is>
      </c>
      <c r="C1411" s="551" t="n">
        <v>46113</v>
      </c>
      <c r="D1411" t="inlineStr">
        <is>
          <t>03/2026</t>
        </is>
      </c>
      <c r="E1411" t="inlineStr">
        <is>
          <t>MANTEIGA TEMPERADA</t>
        </is>
      </c>
      <c r="F1411" t="inlineStr">
        <is>
          <t>QUILOGRAMA</t>
        </is>
      </c>
      <c r="G1411" t="n">
        <v>4.08</v>
      </c>
      <c r="H1411" t="inlineStr">
        <is>
          <t>ALIMENTOS</t>
        </is>
      </c>
      <c r="I1411" t="n">
        <v>22.48</v>
      </c>
      <c r="J1411" t="n">
        <v>91.72</v>
      </c>
    </row>
    <row r="1412">
      <c r="A1412" t="n">
        <v>10146</v>
      </c>
      <c r="B1412" t="inlineStr">
        <is>
          <t>Arcos</t>
        </is>
      </c>
      <c r="C1412" s="551" t="n">
        <v>46143</v>
      </c>
      <c r="D1412" t="inlineStr">
        <is>
          <t>04/2026</t>
        </is>
      </c>
      <c r="E1412" t="inlineStr">
        <is>
          <t>MANTEIGA TEMPERADA</t>
        </is>
      </c>
      <c r="F1412" t="inlineStr">
        <is>
          <t>QUILOGRAMA</t>
        </is>
      </c>
      <c r="G1412" t="n">
        <v>3.52</v>
      </c>
      <c r="H1412" t="inlineStr">
        <is>
          <t>ALIMENTOS</t>
        </is>
      </c>
      <c r="I1412" t="n">
        <v>22.48</v>
      </c>
      <c r="J1412" t="n">
        <v>79.13</v>
      </c>
    </row>
    <row r="1413">
      <c r="A1413" t="n">
        <v>10862</v>
      </c>
      <c r="B1413" t="inlineStr">
        <is>
          <t>Arcos</t>
        </is>
      </c>
      <c r="C1413" s="551" t="n">
        <v>46174</v>
      </c>
      <c r="D1413" t="inlineStr">
        <is>
          <t>05/2026</t>
        </is>
      </c>
      <c r="E1413" t="inlineStr">
        <is>
          <t>MANTEIGA TEMPERADA</t>
        </is>
      </c>
      <c r="F1413" t="inlineStr">
        <is>
          <t>QUILOGRAMA</t>
        </is>
      </c>
      <c r="G1413" t="n">
        <v>4.68</v>
      </c>
      <c r="H1413" t="inlineStr">
        <is>
          <t>ALIMENTOS</t>
        </is>
      </c>
      <c r="I1413" t="n">
        <v>22.48</v>
      </c>
      <c r="J1413" t="n">
        <v>105.21</v>
      </c>
    </row>
    <row r="1414">
      <c r="A1414" t="n">
        <v>4139</v>
      </c>
      <c r="B1414" t="inlineStr">
        <is>
          <t>Arcos</t>
        </is>
      </c>
      <c r="C1414" s="551" t="n">
        <v>45778</v>
      </c>
      <c r="D1414" t="inlineStr">
        <is>
          <t>04/2025</t>
        </is>
      </c>
      <c r="E1414" t="inlineStr">
        <is>
          <t>MASSA SABLE</t>
        </is>
      </c>
      <c r="F1414" t="inlineStr">
        <is>
          <t>QUILOGRAMA</t>
        </is>
      </c>
      <c r="G1414" t="n">
        <v>0.96</v>
      </c>
      <c r="H1414" t="inlineStr">
        <is>
          <t>ALIMENTOS</t>
        </is>
      </c>
      <c r="I1414" t="n">
        <v>27.72</v>
      </c>
      <c r="J1414" t="n">
        <v>26.61</v>
      </c>
    </row>
    <row r="1415">
      <c r="A1415" t="n">
        <v>5836</v>
      </c>
      <c r="B1415" t="inlineStr">
        <is>
          <t>Arcos</t>
        </is>
      </c>
      <c r="C1415" s="551" t="n">
        <v>45870</v>
      </c>
      <c r="D1415" t="inlineStr">
        <is>
          <t>07/2025</t>
        </is>
      </c>
      <c r="E1415" t="inlineStr">
        <is>
          <t>MASSA SABLE</t>
        </is>
      </c>
      <c r="F1415" t="inlineStr">
        <is>
          <t>QUILOGRAMA</t>
        </is>
      </c>
      <c r="G1415" t="n">
        <v>2.14</v>
      </c>
      <c r="H1415" t="inlineStr">
        <is>
          <t>ALIMENTOS</t>
        </is>
      </c>
      <c r="I1415" t="n">
        <v>27.72</v>
      </c>
      <c r="J1415" t="n">
        <v>59.32</v>
      </c>
    </row>
    <row r="1416">
      <c r="A1416" t="n">
        <v>6537</v>
      </c>
      <c r="B1416" t="inlineStr">
        <is>
          <t>Arcos</t>
        </is>
      </c>
      <c r="C1416" s="551" t="n">
        <v>45901</v>
      </c>
      <c r="D1416" t="inlineStr">
        <is>
          <t>08/2025</t>
        </is>
      </c>
      <c r="E1416" t="inlineStr">
        <is>
          <t>MASSA SABLE</t>
        </is>
      </c>
      <c r="F1416" t="inlineStr">
        <is>
          <t>QUILOGRAMA</t>
        </is>
      </c>
      <c r="G1416" t="n">
        <v>24</v>
      </c>
      <c r="H1416" t="inlineStr">
        <is>
          <t>ALIMENTOS</t>
        </is>
      </c>
      <c r="I1416" t="n">
        <v>27.72</v>
      </c>
      <c r="J1416" t="n">
        <v>665.28</v>
      </c>
    </row>
    <row r="1417">
      <c r="A1417" t="n">
        <v>7075</v>
      </c>
      <c r="B1417" t="inlineStr">
        <is>
          <t>Arcos</t>
        </is>
      </c>
      <c r="C1417" s="551" t="n">
        <v>45931</v>
      </c>
      <c r="D1417" t="inlineStr">
        <is>
          <t>09/2025</t>
        </is>
      </c>
      <c r="E1417" t="inlineStr">
        <is>
          <t>MASSA SABLE</t>
        </is>
      </c>
      <c r="F1417" t="inlineStr">
        <is>
          <t>QUILOGRAMA</t>
        </is>
      </c>
      <c r="G1417" t="n">
        <v>0.46</v>
      </c>
      <c r="H1417" t="inlineStr">
        <is>
          <t>ALIMENTOS</t>
        </is>
      </c>
      <c r="I1417" t="n">
        <v>27.72</v>
      </c>
      <c r="J1417" t="n">
        <v>12.75</v>
      </c>
    </row>
    <row r="1418">
      <c r="A1418" t="n">
        <v>7532</v>
      </c>
      <c r="B1418" t="inlineStr">
        <is>
          <t>Arcos</t>
        </is>
      </c>
      <c r="C1418" s="551" t="n">
        <v>45962</v>
      </c>
      <c r="D1418" t="inlineStr">
        <is>
          <t>10/2025</t>
        </is>
      </c>
      <c r="E1418" t="inlineStr">
        <is>
          <t>MASSA SABLE</t>
        </is>
      </c>
      <c r="F1418" t="inlineStr">
        <is>
          <t>QUILOGRAMA</t>
        </is>
      </c>
      <c r="G1418" t="n">
        <v>2.85</v>
      </c>
      <c r="H1418" t="inlineStr">
        <is>
          <t>ALIMENTOS</t>
        </is>
      </c>
      <c r="I1418" t="n">
        <v>27.72</v>
      </c>
      <c r="J1418" t="n">
        <v>79</v>
      </c>
    </row>
    <row r="1419">
      <c r="A1419" t="n">
        <v>7782</v>
      </c>
      <c r="B1419" t="inlineStr">
        <is>
          <t>Arcos</t>
        </is>
      </c>
      <c r="C1419" s="551" t="n">
        <v>45992</v>
      </c>
      <c r="D1419" t="inlineStr">
        <is>
          <t>11/2025</t>
        </is>
      </c>
      <c r="E1419" t="inlineStr">
        <is>
          <t>MASSA SABLE</t>
        </is>
      </c>
      <c r="F1419" t="inlineStr">
        <is>
          <t>QUILOGRAMA</t>
        </is>
      </c>
      <c r="G1419" t="n">
        <v>0.46</v>
      </c>
      <c r="H1419" t="inlineStr">
        <is>
          <t>ALIMENTOS</t>
        </is>
      </c>
      <c r="I1419" t="n">
        <v>27.72</v>
      </c>
      <c r="J1419" t="n">
        <v>12.75</v>
      </c>
    </row>
    <row r="1420">
      <c r="A1420" t="n">
        <v>7886</v>
      </c>
      <c r="B1420" t="inlineStr">
        <is>
          <t>Arcos</t>
        </is>
      </c>
      <c r="C1420" s="551" t="n">
        <v>46023</v>
      </c>
      <c r="D1420" t="inlineStr">
        <is>
          <t>12/2025</t>
        </is>
      </c>
      <c r="E1420" t="inlineStr">
        <is>
          <t>MASSA SABLE</t>
        </is>
      </c>
      <c r="F1420" t="inlineStr">
        <is>
          <t>QUILOGRAMA</t>
        </is>
      </c>
      <c r="G1420" t="n">
        <v>3.12</v>
      </c>
      <c r="H1420" t="inlineStr">
        <is>
          <t>ALIMENTOS</t>
        </is>
      </c>
      <c r="I1420" t="n">
        <v>27.72</v>
      </c>
      <c r="J1420" t="n">
        <v>86.48999999999999</v>
      </c>
    </row>
    <row r="1421">
      <c r="A1421" t="n">
        <v>8370</v>
      </c>
      <c r="B1421" t="inlineStr">
        <is>
          <t>Arcos</t>
        </is>
      </c>
      <c r="C1421" s="551" t="n">
        <v>46054</v>
      </c>
      <c r="D1421" t="inlineStr">
        <is>
          <t>01/2026</t>
        </is>
      </c>
      <c r="E1421" t="inlineStr">
        <is>
          <t>MASSA SABLE</t>
        </is>
      </c>
      <c r="F1421" t="inlineStr">
        <is>
          <t>QUILOGRAMA</t>
        </is>
      </c>
      <c r="G1421" t="n">
        <v>25</v>
      </c>
      <c r="H1421" t="inlineStr">
        <is>
          <t>ALIMENTOS</t>
        </is>
      </c>
      <c r="I1421" t="n">
        <v>27.72</v>
      </c>
      <c r="J1421" t="n">
        <v>693</v>
      </c>
    </row>
    <row r="1422">
      <c r="A1422" t="n">
        <v>8855</v>
      </c>
      <c r="B1422" t="inlineStr">
        <is>
          <t>Arcos</t>
        </is>
      </c>
      <c r="C1422" s="551" t="n">
        <v>46082</v>
      </c>
      <c r="D1422" t="inlineStr">
        <is>
          <t>02/2026</t>
        </is>
      </c>
      <c r="E1422" t="inlineStr">
        <is>
          <t>MASSA SABLE</t>
        </is>
      </c>
      <c r="F1422" t="inlineStr">
        <is>
          <t>QUILOGRAMA</t>
        </is>
      </c>
      <c r="G1422" t="n">
        <v>16</v>
      </c>
      <c r="H1422" t="inlineStr">
        <is>
          <t>ALIMENTOS</t>
        </is>
      </c>
      <c r="I1422" t="n">
        <v>27.72</v>
      </c>
      <c r="J1422" t="n">
        <v>443.52</v>
      </c>
    </row>
    <row r="1423">
      <c r="A1423" t="n">
        <v>10147</v>
      </c>
      <c r="B1423" t="inlineStr">
        <is>
          <t>Arcos</t>
        </is>
      </c>
      <c r="C1423" s="551" t="n">
        <v>46143</v>
      </c>
      <c r="D1423" t="inlineStr">
        <is>
          <t>04/2026</t>
        </is>
      </c>
      <c r="E1423" t="inlineStr">
        <is>
          <t>MASSA SABLE</t>
        </is>
      </c>
      <c r="F1423" t="inlineStr">
        <is>
          <t>QUILOGRAMA</t>
        </is>
      </c>
      <c r="G1423" t="n">
        <v>21</v>
      </c>
      <c r="H1423" t="inlineStr">
        <is>
          <t>ALIMENTOS</t>
        </is>
      </c>
      <c r="I1423" t="n">
        <v>27.72</v>
      </c>
      <c r="J1423" t="n">
        <v>582.12</v>
      </c>
    </row>
    <row r="1424">
      <c r="A1424" t="n">
        <v>10863</v>
      </c>
      <c r="B1424" t="inlineStr">
        <is>
          <t>Arcos</t>
        </is>
      </c>
      <c r="C1424" s="551" t="n">
        <v>46174</v>
      </c>
      <c r="D1424" t="inlineStr">
        <is>
          <t>05/2026</t>
        </is>
      </c>
      <c r="E1424" t="inlineStr">
        <is>
          <t>MASSA SABLE</t>
        </is>
      </c>
      <c r="F1424" t="inlineStr">
        <is>
          <t>QUILOGRAMA</t>
        </is>
      </c>
      <c r="G1424" t="n">
        <v>1.53</v>
      </c>
      <c r="H1424" t="inlineStr">
        <is>
          <t>ALIMENTOS</t>
        </is>
      </c>
      <c r="I1424" t="n">
        <v>27.72</v>
      </c>
      <c r="J1424" t="n">
        <v>42.41</v>
      </c>
    </row>
    <row r="1425">
      <c r="A1425" t="n">
        <v>4140</v>
      </c>
      <c r="B1425" t="inlineStr">
        <is>
          <t>Arcos</t>
        </is>
      </c>
      <c r="C1425" s="551" t="n">
        <v>45778</v>
      </c>
      <c r="D1425" t="inlineStr">
        <is>
          <t>04/2025</t>
        </is>
      </c>
      <c r="E1425" t="inlineStr">
        <is>
          <t>MELADO DE PIMENTA</t>
        </is>
      </c>
      <c r="F1425" t="inlineStr">
        <is>
          <t>QUILOGRAMA</t>
        </is>
      </c>
      <c r="G1425" t="n">
        <v>2.66</v>
      </c>
      <c r="H1425" t="inlineStr">
        <is>
          <t>ALIMENTOS</t>
        </is>
      </c>
      <c r="I1425" t="n">
        <v>24.33</v>
      </c>
      <c r="J1425" t="n">
        <v>64.72</v>
      </c>
    </row>
    <row r="1426">
      <c r="A1426" t="n">
        <v>5098</v>
      </c>
      <c r="B1426" t="inlineStr">
        <is>
          <t>Arcos</t>
        </is>
      </c>
      <c r="C1426" s="551" t="n">
        <v>45839</v>
      </c>
      <c r="D1426" t="inlineStr">
        <is>
          <t>06/2025</t>
        </is>
      </c>
      <c r="E1426" t="inlineStr">
        <is>
          <t>MELADO DE PIMENTA</t>
        </is>
      </c>
      <c r="F1426" t="inlineStr">
        <is>
          <t>QUILOGRAMA</t>
        </is>
      </c>
      <c r="G1426" t="n">
        <v>3.02</v>
      </c>
      <c r="H1426" t="inlineStr">
        <is>
          <t>ALIMENTOS</t>
        </is>
      </c>
      <c r="I1426" t="n">
        <v>24.33</v>
      </c>
      <c r="J1426" t="n">
        <v>73.48</v>
      </c>
    </row>
    <row r="1427">
      <c r="A1427" t="n">
        <v>5838</v>
      </c>
      <c r="B1427" t="inlineStr">
        <is>
          <t>Arcos</t>
        </is>
      </c>
      <c r="C1427" s="551" t="n">
        <v>45870</v>
      </c>
      <c r="D1427" t="inlineStr">
        <is>
          <t>07/2025</t>
        </is>
      </c>
      <c r="E1427" t="inlineStr">
        <is>
          <t>MELADO DE PIMENTA</t>
        </is>
      </c>
      <c r="F1427" t="inlineStr">
        <is>
          <t>QUILOGRAMA</t>
        </is>
      </c>
      <c r="G1427" t="n">
        <v>0.24</v>
      </c>
      <c r="H1427" t="inlineStr">
        <is>
          <t>ALIMENTOS</t>
        </is>
      </c>
      <c r="I1427" t="n">
        <v>24.33</v>
      </c>
      <c r="J1427" t="n">
        <v>5.84</v>
      </c>
    </row>
    <row r="1428">
      <c r="A1428" t="n">
        <v>6539</v>
      </c>
      <c r="B1428" t="inlineStr">
        <is>
          <t>Arcos</t>
        </is>
      </c>
      <c r="C1428" s="551" t="n">
        <v>45901</v>
      </c>
      <c r="D1428" t="inlineStr">
        <is>
          <t>08/2025</t>
        </is>
      </c>
      <c r="E1428" t="inlineStr">
        <is>
          <t>MELADO DE PIMENTA</t>
        </is>
      </c>
      <c r="F1428" t="inlineStr">
        <is>
          <t>QUILOGRAMA</t>
        </is>
      </c>
      <c r="G1428" t="n">
        <v>2.58</v>
      </c>
      <c r="H1428" t="inlineStr">
        <is>
          <t>ALIMENTOS</t>
        </is>
      </c>
      <c r="I1428" t="n">
        <v>24.33</v>
      </c>
      <c r="J1428" t="n">
        <v>62.77</v>
      </c>
    </row>
    <row r="1429">
      <c r="A1429" t="n">
        <v>7076</v>
      </c>
      <c r="B1429" t="inlineStr">
        <is>
          <t>Arcos</t>
        </is>
      </c>
      <c r="C1429" s="551" t="n">
        <v>45931</v>
      </c>
      <c r="D1429" t="inlineStr">
        <is>
          <t>09/2025</t>
        </is>
      </c>
      <c r="E1429" t="inlineStr">
        <is>
          <t>MELADO DE PIMENTA</t>
        </is>
      </c>
      <c r="F1429" t="inlineStr">
        <is>
          <t>QUILOGRAMA</t>
        </is>
      </c>
      <c r="G1429" t="n">
        <v>1.1</v>
      </c>
      <c r="H1429" t="inlineStr">
        <is>
          <t>ALIMENTOS</t>
        </is>
      </c>
      <c r="I1429" t="n">
        <v>24.33</v>
      </c>
      <c r="J1429" t="n">
        <v>26.76</v>
      </c>
    </row>
    <row r="1430">
      <c r="A1430" t="n">
        <v>7533</v>
      </c>
      <c r="B1430" t="inlineStr">
        <is>
          <t>Arcos</t>
        </is>
      </c>
      <c r="C1430" s="551" t="n">
        <v>45962</v>
      </c>
      <c r="D1430" t="inlineStr">
        <is>
          <t>10/2025</t>
        </is>
      </c>
      <c r="E1430" t="inlineStr">
        <is>
          <t>MELADO DE PIMENTA</t>
        </is>
      </c>
      <c r="F1430" t="inlineStr">
        <is>
          <t>QUILOGRAMA</t>
        </is>
      </c>
      <c r="G1430" t="n">
        <v>1.2</v>
      </c>
      <c r="H1430" t="inlineStr">
        <is>
          <t>ALIMENTOS</t>
        </is>
      </c>
      <c r="I1430" t="n">
        <v>24.33</v>
      </c>
      <c r="J1430" t="n">
        <v>29.2</v>
      </c>
    </row>
    <row r="1431">
      <c r="A1431" t="n">
        <v>7783</v>
      </c>
      <c r="B1431" t="inlineStr">
        <is>
          <t>Arcos</t>
        </is>
      </c>
      <c r="C1431" s="551" t="n">
        <v>45992</v>
      </c>
      <c r="D1431" t="inlineStr">
        <is>
          <t>11/2025</t>
        </is>
      </c>
      <c r="E1431" t="inlineStr">
        <is>
          <t>MELADO DE PIMENTA</t>
        </is>
      </c>
      <c r="F1431" t="inlineStr">
        <is>
          <t>QUILOGRAMA</t>
        </is>
      </c>
      <c r="G1431" t="n">
        <v>1.1</v>
      </c>
      <c r="H1431" t="inlineStr">
        <is>
          <t>ALIMENTOS</t>
        </is>
      </c>
      <c r="I1431" t="n">
        <v>24.33</v>
      </c>
      <c r="J1431" t="n">
        <v>26.76</v>
      </c>
    </row>
    <row r="1432">
      <c r="A1432" t="n">
        <v>7888</v>
      </c>
      <c r="B1432" t="inlineStr">
        <is>
          <t>Arcos</t>
        </is>
      </c>
      <c r="C1432" s="551" t="n">
        <v>46023</v>
      </c>
      <c r="D1432" t="inlineStr">
        <is>
          <t>12/2025</t>
        </is>
      </c>
      <c r="E1432" t="inlineStr">
        <is>
          <t>MELADO DE PIMENTA</t>
        </is>
      </c>
      <c r="F1432" t="inlineStr">
        <is>
          <t>QUILOGRAMA</t>
        </is>
      </c>
      <c r="G1432" t="n">
        <v>1.7</v>
      </c>
      <c r="H1432" t="inlineStr">
        <is>
          <t>ALIMENTOS</t>
        </is>
      </c>
      <c r="I1432" t="n">
        <v>24.33</v>
      </c>
      <c r="J1432" t="n">
        <v>41.36</v>
      </c>
    </row>
    <row r="1433">
      <c r="A1433" t="n">
        <v>8372</v>
      </c>
      <c r="B1433" t="inlineStr">
        <is>
          <t>Arcos</t>
        </is>
      </c>
      <c r="C1433" s="551" t="n">
        <v>46054</v>
      </c>
      <c r="D1433" t="inlineStr">
        <is>
          <t>01/2026</t>
        </is>
      </c>
      <c r="E1433" t="inlineStr">
        <is>
          <t>MELADO DE PIMENTA</t>
        </is>
      </c>
      <c r="F1433" t="inlineStr">
        <is>
          <t>QUILOGRAMA</t>
        </is>
      </c>
      <c r="G1433" t="n">
        <v>2</v>
      </c>
      <c r="H1433" t="inlineStr">
        <is>
          <t>ALIMENTOS</t>
        </is>
      </c>
      <c r="I1433" t="n">
        <v>24.33</v>
      </c>
      <c r="J1433" t="n">
        <v>48.66</v>
      </c>
    </row>
    <row r="1434">
      <c r="A1434" t="n">
        <v>8857</v>
      </c>
      <c r="B1434" t="inlineStr">
        <is>
          <t>Arcos</t>
        </is>
      </c>
      <c r="C1434" s="551" t="n">
        <v>46082</v>
      </c>
      <c r="D1434" t="inlineStr">
        <is>
          <t>02/2026</t>
        </is>
      </c>
      <c r="E1434" t="inlineStr">
        <is>
          <t>MELADO DE PIMENTA</t>
        </is>
      </c>
      <c r="F1434" t="inlineStr">
        <is>
          <t>QUILOGRAMA</t>
        </is>
      </c>
      <c r="G1434" t="n">
        <v>1.64</v>
      </c>
      <c r="H1434" t="inlineStr">
        <is>
          <t>ALIMENTOS</t>
        </is>
      </c>
      <c r="I1434" t="n">
        <v>24.33</v>
      </c>
      <c r="J1434" t="n">
        <v>39.9</v>
      </c>
    </row>
    <row r="1435">
      <c r="A1435" t="n">
        <v>9616</v>
      </c>
      <c r="B1435" t="inlineStr">
        <is>
          <t>Arcos</t>
        </is>
      </c>
      <c r="C1435" s="551" t="n">
        <v>46113</v>
      </c>
      <c r="D1435" t="inlineStr">
        <is>
          <t>03/2026</t>
        </is>
      </c>
      <c r="E1435" t="inlineStr">
        <is>
          <t>MELADO DE PIMENTA</t>
        </is>
      </c>
      <c r="F1435" t="inlineStr">
        <is>
          <t>QUILOGRAMA</t>
        </is>
      </c>
      <c r="G1435" t="n">
        <v>2.24</v>
      </c>
      <c r="H1435" t="inlineStr">
        <is>
          <t>ALIMENTOS</t>
        </is>
      </c>
      <c r="I1435" t="n">
        <v>24.33</v>
      </c>
      <c r="J1435" t="n">
        <v>54.5</v>
      </c>
    </row>
    <row r="1436">
      <c r="A1436" t="n">
        <v>10149</v>
      </c>
      <c r="B1436" t="inlineStr">
        <is>
          <t>Arcos</t>
        </is>
      </c>
      <c r="C1436" s="551" t="n">
        <v>46143</v>
      </c>
      <c r="D1436" t="inlineStr">
        <is>
          <t>04/2026</t>
        </is>
      </c>
      <c r="E1436" t="inlineStr">
        <is>
          <t>MELADO DE PIMENTA</t>
        </is>
      </c>
      <c r="F1436" t="inlineStr">
        <is>
          <t>QUILOGRAMA</t>
        </is>
      </c>
      <c r="G1436" t="n">
        <v>4.26</v>
      </c>
      <c r="H1436" t="inlineStr">
        <is>
          <t>ALIMENTOS</t>
        </is>
      </c>
      <c r="I1436" t="n">
        <v>24.33</v>
      </c>
      <c r="J1436" t="n">
        <v>103.65</v>
      </c>
    </row>
    <row r="1437">
      <c r="A1437" t="n">
        <v>10865</v>
      </c>
      <c r="B1437" t="inlineStr">
        <is>
          <t>Arcos</t>
        </is>
      </c>
      <c r="C1437" s="551" t="n">
        <v>46174</v>
      </c>
      <c r="D1437" t="inlineStr">
        <is>
          <t>05/2026</t>
        </is>
      </c>
      <c r="E1437" t="inlineStr">
        <is>
          <t>MELADO DE PIMENTA</t>
        </is>
      </c>
      <c r="F1437" t="inlineStr">
        <is>
          <t>QUILOGRAMA</t>
        </is>
      </c>
      <c r="G1437" t="n">
        <v>3.4</v>
      </c>
      <c r="H1437" t="inlineStr">
        <is>
          <t>ALIMENTOS</t>
        </is>
      </c>
      <c r="I1437" t="n">
        <v>24.33</v>
      </c>
      <c r="J1437" t="n">
        <v>82.72</v>
      </c>
    </row>
    <row r="1438">
      <c r="A1438" t="n">
        <v>4141</v>
      </c>
      <c r="B1438" t="inlineStr">
        <is>
          <t>Arcos</t>
        </is>
      </c>
      <c r="C1438" s="551" t="n">
        <v>45778</v>
      </c>
      <c r="D1438" t="inlineStr">
        <is>
          <t>04/2025</t>
        </is>
      </c>
      <c r="E1438" t="inlineStr">
        <is>
          <t>MOLHO PONZU</t>
        </is>
      </c>
      <c r="F1438" t="inlineStr">
        <is>
          <t>QUILOGRAMA</t>
        </is>
      </c>
      <c r="G1438" t="n">
        <v>3.23</v>
      </c>
      <c r="H1438" t="inlineStr">
        <is>
          <t>ALIMENTOS</t>
        </is>
      </c>
      <c r="I1438" t="n">
        <v>35.6</v>
      </c>
      <c r="J1438" t="n">
        <v>114.99</v>
      </c>
    </row>
    <row r="1439">
      <c r="A1439" t="n">
        <v>4142</v>
      </c>
      <c r="B1439" t="inlineStr">
        <is>
          <t>Arcos</t>
        </is>
      </c>
      <c r="C1439" s="551" t="n">
        <v>45778</v>
      </c>
      <c r="D1439" t="inlineStr">
        <is>
          <t>04/2025</t>
        </is>
      </c>
      <c r="E1439" t="inlineStr">
        <is>
          <t>MOUSSE DE CHOCOLATE</t>
        </is>
      </c>
      <c r="F1439" t="inlineStr">
        <is>
          <t>QUILOGRAMA</t>
        </is>
      </c>
      <c r="G1439" t="n">
        <v>5.48</v>
      </c>
      <c r="H1439" t="inlineStr">
        <is>
          <t>ALIMENTOS</t>
        </is>
      </c>
      <c r="I1439" t="n">
        <v>62.1</v>
      </c>
      <c r="J1439" t="n">
        <v>340.31</v>
      </c>
    </row>
    <row r="1440">
      <c r="A1440" t="n">
        <v>5103</v>
      </c>
      <c r="B1440" t="inlineStr">
        <is>
          <t>Arcos</t>
        </is>
      </c>
      <c r="C1440" s="551" t="n">
        <v>45839</v>
      </c>
      <c r="D1440" t="inlineStr">
        <is>
          <t>06/2025</t>
        </is>
      </c>
      <c r="E1440" t="inlineStr">
        <is>
          <t>MOUSSE DE CHOCOLATE</t>
        </is>
      </c>
      <c r="F1440" t="inlineStr">
        <is>
          <t>QUILOGRAMA</t>
        </is>
      </c>
      <c r="G1440" t="n">
        <v>1.72</v>
      </c>
      <c r="H1440" t="inlineStr">
        <is>
          <t>ALIMENTOS</t>
        </is>
      </c>
      <c r="I1440" t="n">
        <v>62.1</v>
      </c>
      <c r="J1440" t="n">
        <v>106.81</v>
      </c>
    </row>
    <row r="1441">
      <c r="A1441" t="n">
        <v>5844</v>
      </c>
      <c r="B1441" t="inlineStr">
        <is>
          <t>Arcos</t>
        </is>
      </c>
      <c r="C1441" s="551" t="n">
        <v>45870</v>
      </c>
      <c r="D1441" t="inlineStr">
        <is>
          <t>07/2025</t>
        </is>
      </c>
      <c r="E1441" t="inlineStr">
        <is>
          <t>MOUSSE DE CHOCOLATE</t>
        </is>
      </c>
      <c r="F1441" t="inlineStr">
        <is>
          <t>QUILOGRAMA</t>
        </is>
      </c>
      <c r="G1441" t="n">
        <v>4.11</v>
      </c>
      <c r="H1441" t="inlineStr">
        <is>
          <t>ALIMENTOS</t>
        </is>
      </c>
      <c r="I1441" t="n">
        <v>62.1</v>
      </c>
      <c r="J1441" t="n">
        <v>255.23</v>
      </c>
    </row>
    <row r="1442">
      <c r="A1442" t="n">
        <v>6546</v>
      </c>
      <c r="B1442" t="inlineStr">
        <is>
          <t>Arcos</t>
        </is>
      </c>
      <c r="C1442" s="551" t="n">
        <v>45901</v>
      </c>
      <c r="D1442" t="inlineStr">
        <is>
          <t>08/2025</t>
        </is>
      </c>
      <c r="E1442" t="inlineStr">
        <is>
          <t>MOUSSE DE CHOCOLATE</t>
        </is>
      </c>
      <c r="F1442" t="inlineStr">
        <is>
          <t>QUILOGRAMA</t>
        </is>
      </c>
      <c r="G1442" t="n">
        <v>0.6899999999999999</v>
      </c>
      <c r="H1442" t="inlineStr">
        <is>
          <t>ALIMENTOS</t>
        </is>
      </c>
      <c r="I1442" t="n">
        <v>62.1</v>
      </c>
      <c r="J1442" t="n">
        <v>42.85</v>
      </c>
    </row>
    <row r="1443">
      <c r="A1443" t="n">
        <v>7081</v>
      </c>
      <c r="B1443" t="inlineStr">
        <is>
          <t>Arcos</t>
        </is>
      </c>
      <c r="C1443" s="551" t="n">
        <v>45931</v>
      </c>
      <c r="D1443" t="inlineStr">
        <is>
          <t>09/2025</t>
        </is>
      </c>
      <c r="E1443" t="inlineStr">
        <is>
          <t>MOUSSE DE CHOCOLATE</t>
        </is>
      </c>
      <c r="F1443" t="inlineStr">
        <is>
          <t>QUILOGRAMA</t>
        </is>
      </c>
      <c r="G1443" t="n">
        <v>2.68</v>
      </c>
      <c r="H1443" t="inlineStr">
        <is>
          <t>ALIMENTOS</t>
        </is>
      </c>
      <c r="I1443" t="n">
        <v>62.1</v>
      </c>
      <c r="J1443" t="n">
        <v>166.43</v>
      </c>
    </row>
    <row r="1444">
      <c r="A1444" t="n">
        <v>7537</v>
      </c>
      <c r="B1444" t="inlineStr">
        <is>
          <t>Arcos</t>
        </is>
      </c>
      <c r="C1444" s="551" t="n">
        <v>45962</v>
      </c>
      <c r="D1444" t="inlineStr">
        <is>
          <t>10/2025</t>
        </is>
      </c>
      <c r="E1444" t="inlineStr">
        <is>
          <t>MOUSSE DE CHOCOLATE</t>
        </is>
      </c>
      <c r="F1444" t="inlineStr">
        <is>
          <t>QUILOGRAMA</t>
        </is>
      </c>
      <c r="G1444" t="n">
        <v>2.32</v>
      </c>
      <c r="H1444" t="inlineStr">
        <is>
          <t>ALIMENTOS</t>
        </is>
      </c>
      <c r="I1444" t="n">
        <v>62.1</v>
      </c>
      <c r="J1444" t="n">
        <v>144.07</v>
      </c>
    </row>
    <row r="1445">
      <c r="A1445" t="n">
        <v>7787</v>
      </c>
      <c r="B1445" t="inlineStr">
        <is>
          <t>Arcos</t>
        </is>
      </c>
      <c r="C1445" s="551" t="n">
        <v>45992</v>
      </c>
      <c r="D1445" t="inlineStr">
        <is>
          <t>11/2025</t>
        </is>
      </c>
      <c r="E1445" t="inlineStr">
        <is>
          <t>MOUSSE DE CHOCOLATE</t>
        </is>
      </c>
      <c r="F1445" t="inlineStr">
        <is>
          <t>QUILOGRAMA</t>
        </is>
      </c>
      <c r="G1445" t="n">
        <v>2.68</v>
      </c>
      <c r="H1445" t="inlineStr">
        <is>
          <t>ALIMENTOS</t>
        </is>
      </c>
      <c r="I1445" t="n">
        <v>62.1</v>
      </c>
      <c r="J1445" t="n">
        <v>166.43</v>
      </c>
    </row>
    <row r="1446">
      <c r="A1446" t="n">
        <v>7890</v>
      </c>
      <c r="B1446" t="inlineStr">
        <is>
          <t>Arcos</t>
        </is>
      </c>
      <c r="C1446" s="551" t="n">
        <v>46023</v>
      </c>
      <c r="D1446" t="inlineStr">
        <is>
          <t>12/2025</t>
        </is>
      </c>
      <c r="E1446" t="inlineStr">
        <is>
          <t>MOUSSE DE CHOCOLATE</t>
        </is>
      </c>
      <c r="F1446" t="inlineStr">
        <is>
          <t>QUILOGRAMA</t>
        </is>
      </c>
      <c r="G1446" t="n">
        <v>3.56</v>
      </c>
      <c r="H1446" t="inlineStr">
        <is>
          <t>ALIMENTOS</t>
        </is>
      </c>
      <c r="I1446" t="n">
        <v>62.1</v>
      </c>
      <c r="J1446" t="n">
        <v>221.08</v>
      </c>
    </row>
    <row r="1447">
      <c r="A1447" t="n">
        <v>8376</v>
      </c>
      <c r="B1447" t="inlineStr">
        <is>
          <t>Arcos</t>
        </is>
      </c>
      <c r="C1447" s="551" t="n">
        <v>46054</v>
      </c>
      <c r="D1447" t="inlineStr">
        <is>
          <t>01/2026</t>
        </is>
      </c>
      <c r="E1447" t="inlineStr">
        <is>
          <t>MOUSSE DE CHOCOLATE</t>
        </is>
      </c>
      <c r="F1447" t="inlineStr">
        <is>
          <t>QUILOGRAMA</t>
        </is>
      </c>
      <c r="G1447" t="n">
        <v>3.37</v>
      </c>
      <c r="H1447" t="inlineStr">
        <is>
          <t>ALIMENTOS</t>
        </is>
      </c>
      <c r="I1447" t="n">
        <v>62.1</v>
      </c>
      <c r="J1447" t="n">
        <v>209.28</v>
      </c>
    </row>
    <row r="1448">
      <c r="A1448" t="n">
        <v>8862</v>
      </c>
      <c r="B1448" t="inlineStr">
        <is>
          <t>Arcos</t>
        </is>
      </c>
      <c r="C1448" s="551" t="n">
        <v>46082</v>
      </c>
      <c r="D1448" t="inlineStr">
        <is>
          <t>02/2026</t>
        </is>
      </c>
      <c r="E1448" t="inlineStr">
        <is>
          <t>MOUSSE DE CHOCOLATE</t>
        </is>
      </c>
      <c r="F1448" t="inlineStr">
        <is>
          <t>QUILOGRAMA</t>
        </is>
      </c>
      <c r="G1448" t="n">
        <v>1.94</v>
      </c>
      <c r="H1448" t="inlineStr">
        <is>
          <t>ALIMENTOS</t>
        </is>
      </c>
      <c r="I1448" t="n">
        <v>62.1</v>
      </c>
      <c r="J1448" t="n">
        <v>120.47</v>
      </c>
    </row>
    <row r="1449">
      <c r="A1449" t="n">
        <v>9621</v>
      </c>
      <c r="B1449" t="inlineStr">
        <is>
          <t>Arcos</t>
        </is>
      </c>
      <c r="C1449" s="551" t="n">
        <v>46113</v>
      </c>
      <c r="D1449" t="inlineStr">
        <is>
          <t>03/2026</t>
        </is>
      </c>
      <c r="E1449" t="inlineStr">
        <is>
          <t>MOUSSE DE CHOCOLATE</t>
        </is>
      </c>
      <c r="F1449" t="inlineStr">
        <is>
          <t>QUILOGRAMA</t>
        </is>
      </c>
      <c r="G1449" t="n">
        <v>2.42</v>
      </c>
      <c r="H1449" t="inlineStr">
        <is>
          <t>ALIMENTOS</t>
        </is>
      </c>
      <c r="I1449" t="n">
        <v>62.1</v>
      </c>
      <c r="J1449" t="n">
        <v>150.28</v>
      </c>
    </row>
    <row r="1450">
      <c r="A1450" t="n">
        <v>10154</v>
      </c>
      <c r="B1450" t="inlineStr">
        <is>
          <t>Arcos</t>
        </is>
      </c>
      <c r="C1450" s="551" t="n">
        <v>46143</v>
      </c>
      <c r="D1450" t="inlineStr">
        <is>
          <t>04/2026</t>
        </is>
      </c>
      <c r="E1450" t="inlineStr">
        <is>
          <t>MOUSSE DE CHOCOLATE</t>
        </is>
      </c>
      <c r="F1450" t="inlineStr">
        <is>
          <t>QUILOGRAMA</t>
        </is>
      </c>
      <c r="G1450" t="n">
        <v>3.47</v>
      </c>
      <c r="H1450" t="inlineStr">
        <is>
          <t>ALIMENTOS</t>
        </is>
      </c>
      <c r="I1450" t="n">
        <v>62.1</v>
      </c>
      <c r="J1450" t="n">
        <v>215.49</v>
      </c>
    </row>
    <row r="1451">
      <c r="A1451" t="n">
        <v>10870</v>
      </c>
      <c r="B1451" t="inlineStr">
        <is>
          <t>Arcos</t>
        </is>
      </c>
      <c r="C1451" s="551" t="n">
        <v>46174</v>
      </c>
      <c r="D1451" t="inlineStr">
        <is>
          <t>05/2026</t>
        </is>
      </c>
      <c r="E1451" t="inlineStr">
        <is>
          <t>MOUSSE DE CHOCOLATE</t>
        </is>
      </c>
      <c r="F1451" t="inlineStr">
        <is>
          <t>QUILOGRAMA</t>
        </is>
      </c>
      <c r="G1451" t="n">
        <v>0.9</v>
      </c>
      <c r="H1451" t="inlineStr">
        <is>
          <t>ALIMENTOS</t>
        </is>
      </c>
      <c r="I1451" t="n">
        <v>62.1</v>
      </c>
      <c r="J1451" t="n">
        <v>55.89</v>
      </c>
    </row>
    <row r="1452">
      <c r="A1452" t="n">
        <v>4143</v>
      </c>
      <c r="B1452" t="inlineStr">
        <is>
          <t>Arcos</t>
        </is>
      </c>
      <c r="C1452" s="551" t="n">
        <v>45778</v>
      </c>
      <c r="D1452" t="inlineStr">
        <is>
          <t>04/2025</t>
        </is>
      </c>
      <c r="E1452" t="inlineStr">
        <is>
          <t>PICLES DE CEBOLA</t>
        </is>
      </c>
      <c r="F1452" t="inlineStr">
        <is>
          <t>QUILOGRAMA</t>
        </is>
      </c>
      <c r="G1452" t="n">
        <v>3.52</v>
      </c>
      <c r="H1452" t="inlineStr">
        <is>
          <t>ALIMENTOS</t>
        </is>
      </c>
      <c r="I1452" t="n">
        <v>18.45</v>
      </c>
      <c r="J1452" t="n">
        <v>64.94</v>
      </c>
    </row>
    <row r="1453">
      <c r="A1453" t="n">
        <v>5108</v>
      </c>
      <c r="B1453" t="inlineStr">
        <is>
          <t>Arcos</t>
        </is>
      </c>
      <c r="C1453" s="551" t="n">
        <v>45839</v>
      </c>
      <c r="D1453" t="inlineStr">
        <is>
          <t>06/2025</t>
        </is>
      </c>
      <c r="E1453" t="inlineStr">
        <is>
          <t>PICLES DE CEBOLA</t>
        </is>
      </c>
      <c r="F1453" t="inlineStr">
        <is>
          <t>QUILOGRAMA</t>
        </is>
      </c>
      <c r="G1453" t="n">
        <v>0.6</v>
      </c>
      <c r="H1453" t="inlineStr">
        <is>
          <t>ALIMENTOS</t>
        </is>
      </c>
      <c r="I1453" t="n">
        <v>18.95</v>
      </c>
      <c r="J1453" t="n">
        <v>11.37</v>
      </c>
    </row>
    <row r="1454">
      <c r="A1454" t="n">
        <v>5849</v>
      </c>
      <c r="B1454" t="inlineStr">
        <is>
          <t>Arcos</t>
        </is>
      </c>
      <c r="C1454" s="551" t="n">
        <v>45870</v>
      </c>
      <c r="D1454" t="inlineStr">
        <is>
          <t>07/2025</t>
        </is>
      </c>
      <c r="E1454" t="inlineStr">
        <is>
          <t>PICLES DE CEBOLA</t>
        </is>
      </c>
      <c r="F1454" t="inlineStr">
        <is>
          <t>QUILOGRAMA</t>
        </is>
      </c>
      <c r="G1454" t="n">
        <v>2.6</v>
      </c>
      <c r="H1454" t="inlineStr">
        <is>
          <t>ALIMENTOS</t>
        </is>
      </c>
      <c r="I1454" t="n">
        <v>18.95</v>
      </c>
      <c r="J1454" t="n">
        <v>49.27</v>
      </c>
    </row>
    <row r="1455">
      <c r="A1455" t="n">
        <v>6552</v>
      </c>
      <c r="B1455" t="inlineStr">
        <is>
          <t>Arcos</t>
        </is>
      </c>
      <c r="C1455" s="551" t="n">
        <v>45901</v>
      </c>
      <c r="D1455" t="inlineStr">
        <is>
          <t>08/2025</t>
        </is>
      </c>
      <c r="E1455" t="inlineStr">
        <is>
          <t>PICLES DE CEBOLA</t>
        </is>
      </c>
      <c r="F1455" t="inlineStr">
        <is>
          <t>QUILOGRAMA</t>
        </is>
      </c>
      <c r="G1455" t="n">
        <v>2.12</v>
      </c>
      <c r="H1455" t="inlineStr">
        <is>
          <t>ALIMENTOS</t>
        </is>
      </c>
      <c r="I1455" t="n">
        <v>18.95</v>
      </c>
      <c r="J1455" t="n">
        <v>40.17</v>
      </c>
    </row>
    <row r="1456">
      <c r="A1456" t="n">
        <v>7087</v>
      </c>
      <c r="B1456" t="inlineStr">
        <is>
          <t>Arcos</t>
        </is>
      </c>
      <c r="C1456" s="551" t="n">
        <v>45931</v>
      </c>
      <c r="D1456" t="inlineStr">
        <is>
          <t>09/2025</t>
        </is>
      </c>
      <c r="E1456" t="inlineStr">
        <is>
          <t>PICLES DE CEBOLA</t>
        </is>
      </c>
      <c r="F1456" t="inlineStr">
        <is>
          <t>QUILOGRAMA</t>
        </is>
      </c>
      <c r="G1456" t="n">
        <v>0.49</v>
      </c>
      <c r="H1456" t="inlineStr">
        <is>
          <t>ALIMENTOS</t>
        </is>
      </c>
      <c r="I1456" t="n">
        <v>18.95</v>
      </c>
      <c r="J1456" t="n">
        <v>9.289999999999999</v>
      </c>
    </row>
    <row r="1457">
      <c r="A1457" t="n">
        <v>7894</v>
      </c>
      <c r="B1457" t="inlineStr">
        <is>
          <t>Arcos</t>
        </is>
      </c>
      <c r="C1457" s="551" t="n">
        <v>46023</v>
      </c>
      <c r="D1457" t="inlineStr">
        <is>
          <t>12/2025</t>
        </is>
      </c>
      <c r="E1457" t="inlineStr">
        <is>
          <t>PICLES DE CEBOLA</t>
        </is>
      </c>
      <c r="F1457" t="inlineStr">
        <is>
          <t>QUILOGRAMA</t>
        </is>
      </c>
      <c r="G1457" t="n">
        <v>1.1</v>
      </c>
      <c r="H1457" t="inlineStr">
        <is>
          <t>ALIMENTOS</t>
        </is>
      </c>
      <c r="I1457" t="n">
        <v>22.83</v>
      </c>
      <c r="J1457" t="n">
        <v>25.11</v>
      </c>
    </row>
    <row r="1458">
      <c r="A1458" t="n">
        <v>8383</v>
      </c>
      <c r="B1458" t="inlineStr">
        <is>
          <t>Arcos</t>
        </is>
      </c>
      <c r="C1458" s="551" t="n">
        <v>46054</v>
      </c>
      <c r="D1458" t="inlineStr">
        <is>
          <t>01/2026</t>
        </is>
      </c>
      <c r="E1458" t="inlineStr">
        <is>
          <t>PICLES DE CEBOLA</t>
        </is>
      </c>
      <c r="F1458" t="inlineStr">
        <is>
          <t>QUILOGRAMA</t>
        </is>
      </c>
      <c r="G1458" t="n">
        <v>0.08</v>
      </c>
      <c r="H1458" t="inlineStr">
        <is>
          <t>ALIMENTOS</t>
        </is>
      </c>
      <c r="I1458" t="n">
        <v>22.83</v>
      </c>
      <c r="J1458" t="n">
        <v>1.83</v>
      </c>
    </row>
    <row r="1459">
      <c r="A1459" t="n">
        <v>8869</v>
      </c>
      <c r="B1459" t="inlineStr">
        <is>
          <t>Arcos</t>
        </is>
      </c>
      <c r="C1459" s="551" t="n">
        <v>46082</v>
      </c>
      <c r="D1459" t="inlineStr">
        <is>
          <t>02/2026</t>
        </is>
      </c>
      <c r="E1459" t="inlineStr">
        <is>
          <t>PICLES DE CEBOLA</t>
        </is>
      </c>
      <c r="F1459" t="inlineStr">
        <is>
          <t>QUILOGRAMA</t>
        </is>
      </c>
      <c r="G1459" t="n">
        <v>1.32</v>
      </c>
      <c r="H1459" t="inlineStr">
        <is>
          <t>ALIMENTOS</t>
        </is>
      </c>
      <c r="I1459" t="n">
        <v>22.83</v>
      </c>
      <c r="J1459" t="n">
        <v>30.14</v>
      </c>
    </row>
    <row r="1460">
      <c r="A1460" t="n">
        <v>9628</v>
      </c>
      <c r="B1460" t="inlineStr">
        <is>
          <t>Arcos</t>
        </is>
      </c>
      <c r="C1460" s="551" t="n">
        <v>46113</v>
      </c>
      <c r="D1460" t="inlineStr">
        <is>
          <t>03/2026</t>
        </is>
      </c>
      <c r="E1460" t="inlineStr">
        <is>
          <t>PICLES DE CEBOLA</t>
        </is>
      </c>
      <c r="F1460" t="inlineStr">
        <is>
          <t>QUILOGRAMA</t>
        </is>
      </c>
      <c r="G1460" t="n">
        <v>3.22</v>
      </c>
      <c r="H1460" t="inlineStr">
        <is>
          <t>ALIMENTOS</t>
        </is>
      </c>
      <c r="I1460" t="n">
        <v>22.83</v>
      </c>
      <c r="J1460" t="n">
        <v>73.51000000000001</v>
      </c>
    </row>
    <row r="1461">
      <c r="A1461" t="n">
        <v>10161</v>
      </c>
      <c r="B1461" t="inlineStr">
        <is>
          <t>Arcos</t>
        </is>
      </c>
      <c r="C1461" s="551" t="n">
        <v>46143</v>
      </c>
      <c r="D1461" t="inlineStr">
        <is>
          <t>04/2026</t>
        </is>
      </c>
      <c r="E1461" t="inlineStr">
        <is>
          <t>PICLES DE CEBOLA</t>
        </is>
      </c>
      <c r="F1461" t="inlineStr">
        <is>
          <t>QUILOGRAMA</t>
        </is>
      </c>
      <c r="G1461" t="n">
        <v>2.34</v>
      </c>
      <c r="H1461" t="inlineStr">
        <is>
          <t>ALIMENTOS</t>
        </is>
      </c>
      <c r="I1461" t="n">
        <v>22.83</v>
      </c>
      <c r="J1461" t="n">
        <v>53.42</v>
      </c>
    </row>
    <row r="1462">
      <c r="A1462" t="n">
        <v>10876</v>
      </c>
      <c r="B1462" t="inlineStr">
        <is>
          <t>Arcos</t>
        </is>
      </c>
      <c r="C1462" s="551" t="n">
        <v>46174</v>
      </c>
      <c r="D1462" t="inlineStr">
        <is>
          <t>05/2026</t>
        </is>
      </c>
      <c r="E1462" t="inlineStr">
        <is>
          <t>PICLES DE CEBOLA</t>
        </is>
      </c>
      <c r="F1462" t="inlineStr">
        <is>
          <t>QUILOGRAMA</t>
        </is>
      </c>
      <c r="G1462" t="n">
        <v>1.45</v>
      </c>
      <c r="H1462" t="inlineStr">
        <is>
          <t>ALIMENTOS</t>
        </is>
      </c>
      <c r="I1462" t="n">
        <v>22.83</v>
      </c>
      <c r="J1462" t="n">
        <v>33.1</v>
      </c>
    </row>
    <row r="1463">
      <c r="A1463" t="n">
        <v>4144</v>
      </c>
      <c r="B1463" t="inlineStr">
        <is>
          <t>Arcos</t>
        </is>
      </c>
      <c r="C1463" s="551" t="n">
        <v>45778</v>
      </c>
      <c r="D1463" t="inlineStr">
        <is>
          <t>04/2025</t>
        </is>
      </c>
      <c r="E1463" t="inlineStr">
        <is>
          <t>SAGU CROCANTE</t>
        </is>
      </c>
      <c r="F1463" t="inlineStr">
        <is>
          <t>QUILOGRAMA</t>
        </is>
      </c>
      <c r="G1463" t="n">
        <v>1.99</v>
      </c>
      <c r="H1463" t="inlineStr">
        <is>
          <t>ALIMENTOS</t>
        </is>
      </c>
      <c r="I1463" t="n">
        <v>12.62</v>
      </c>
      <c r="J1463" t="n">
        <v>25.11</v>
      </c>
    </row>
    <row r="1464">
      <c r="A1464" t="n">
        <v>5114</v>
      </c>
      <c r="B1464" t="inlineStr">
        <is>
          <t>Arcos</t>
        </is>
      </c>
      <c r="C1464" s="551" t="n">
        <v>45839</v>
      </c>
      <c r="D1464" t="inlineStr">
        <is>
          <t>06/2025</t>
        </is>
      </c>
      <c r="E1464" t="inlineStr">
        <is>
          <t>SAGU CROCANTE</t>
        </is>
      </c>
      <c r="F1464" t="inlineStr">
        <is>
          <t>QUILOGRAMA</t>
        </is>
      </c>
      <c r="G1464" t="n">
        <v>1.36</v>
      </c>
      <c r="H1464" t="inlineStr">
        <is>
          <t>ALIMENTOS</t>
        </is>
      </c>
      <c r="I1464" t="n">
        <v>12.62</v>
      </c>
      <c r="J1464" t="n">
        <v>17.16</v>
      </c>
    </row>
    <row r="1465">
      <c r="A1465" t="n">
        <v>8389</v>
      </c>
      <c r="B1465" t="inlineStr">
        <is>
          <t>Arcos</t>
        </is>
      </c>
      <c r="C1465" s="551" t="n">
        <v>46054</v>
      </c>
      <c r="D1465" t="inlineStr">
        <is>
          <t>01/2026</t>
        </is>
      </c>
      <c r="E1465" t="inlineStr">
        <is>
          <t>SAGU CROCANTE</t>
        </is>
      </c>
      <c r="F1465" t="inlineStr">
        <is>
          <t>QUILOGRAMA</t>
        </is>
      </c>
      <c r="G1465" t="n">
        <v>0.98</v>
      </c>
      <c r="H1465" t="inlineStr">
        <is>
          <t>ALIMENTOS</t>
        </is>
      </c>
      <c r="I1465" t="n">
        <v>12.62</v>
      </c>
      <c r="J1465" t="n">
        <v>12.37</v>
      </c>
    </row>
    <row r="1466">
      <c r="A1466" t="n">
        <v>8876</v>
      </c>
      <c r="B1466" t="inlineStr">
        <is>
          <t>Arcos</t>
        </is>
      </c>
      <c r="C1466" s="551" t="n">
        <v>46082</v>
      </c>
      <c r="D1466" t="inlineStr">
        <is>
          <t>02/2026</t>
        </is>
      </c>
      <c r="E1466" t="inlineStr">
        <is>
          <t>SAGU CROCANTE</t>
        </is>
      </c>
      <c r="F1466" t="inlineStr">
        <is>
          <t>QUILOGRAMA</t>
        </is>
      </c>
      <c r="G1466" t="n">
        <v>0.3</v>
      </c>
      <c r="H1466" t="inlineStr">
        <is>
          <t>ALIMENTOS</t>
        </is>
      </c>
      <c r="I1466" t="n">
        <v>12.62</v>
      </c>
      <c r="J1466" t="n">
        <v>3.79</v>
      </c>
    </row>
    <row r="1467">
      <c r="A1467" t="n">
        <v>9634</v>
      </c>
      <c r="B1467" t="inlineStr">
        <is>
          <t>Arcos</t>
        </is>
      </c>
      <c r="C1467" s="551" t="n">
        <v>46113</v>
      </c>
      <c r="D1467" t="inlineStr">
        <is>
          <t>03/2026</t>
        </is>
      </c>
      <c r="E1467" t="inlineStr">
        <is>
          <t>SAGU CROCANTE</t>
        </is>
      </c>
      <c r="F1467" t="inlineStr">
        <is>
          <t>QUILOGRAMA</t>
        </is>
      </c>
      <c r="G1467" t="n">
        <v>0.7</v>
      </c>
      <c r="H1467" t="inlineStr">
        <is>
          <t>ALIMENTOS</t>
        </is>
      </c>
      <c r="I1467" t="n">
        <v>12.62</v>
      </c>
      <c r="J1467" t="n">
        <v>8.83</v>
      </c>
    </row>
    <row r="1468">
      <c r="A1468" t="n">
        <v>10167</v>
      </c>
      <c r="B1468" t="inlineStr">
        <is>
          <t>Arcos</t>
        </is>
      </c>
      <c r="C1468" s="551" t="n">
        <v>46143</v>
      </c>
      <c r="D1468" t="inlineStr">
        <is>
          <t>04/2026</t>
        </is>
      </c>
      <c r="E1468" t="inlineStr">
        <is>
          <t>SAGU CROCANTE</t>
        </is>
      </c>
      <c r="F1468" t="inlineStr">
        <is>
          <t>QUILOGRAMA</t>
        </is>
      </c>
      <c r="G1468" t="n">
        <v>2.58</v>
      </c>
      <c r="H1468" t="inlineStr">
        <is>
          <t>ALIMENTOS</t>
        </is>
      </c>
      <c r="I1468" t="n">
        <v>12.62</v>
      </c>
      <c r="J1468" t="n">
        <v>32.56</v>
      </c>
    </row>
    <row r="1469">
      <c r="A1469" t="n">
        <v>10881</v>
      </c>
      <c r="B1469" t="inlineStr">
        <is>
          <t>Arcos</t>
        </is>
      </c>
      <c r="C1469" s="551" t="n">
        <v>46174</v>
      </c>
      <c r="D1469" t="inlineStr">
        <is>
          <t>05/2026</t>
        </is>
      </c>
      <c r="E1469" t="inlineStr">
        <is>
          <t>SAGU CROCANTE</t>
        </is>
      </c>
      <c r="F1469" t="inlineStr">
        <is>
          <t>QUILOGRAMA</t>
        </is>
      </c>
      <c r="G1469" t="n">
        <v>1.16</v>
      </c>
      <c r="H1469" t="inlineStr">
        <is>
          <t>ALIMENTOS</t>
        </is>
      </c>
      <c r="I1469" t="n">
        <v>12.62</v>
      </c>
      <c r="J1469" t="n">
        <v>14.64</v>
      </c>
    </row>
    <row r="1470">
      <c r="A1470" t="n">
        <v>4145</v>
      </c>
      <c r="B1470" t="inlineStr">
        <is>
          <t>Arcos</t>
        </is>
      </c>
      <c r="C1470" s="551" t="n">
        <v>45778</v>
      </c>
      <c r="D1470" t="inlineStr">
        <is>
          <t>04/2025</t>
        </is>
      </c>
      <c r="E1470" t="inlineStr">
        <is>
          <t>SALSA DE PIMENTA</t>
        </is>
      </c>
      <c r="F1470" t="inlineStr">
        <is>
          <t>QUILOGRAMA</t>
        </is>
      </c>
      <c r="G1470" t="n">
        <v>6.16</v>
      </c>
      <c r="H1470" t="inlineStr">
        <is>
          <t>ALIMENTOS</t>
        </is>
      </c>
      <c r="I1470" t="n">
        <v>19.02</v>
      </c>
      <c r="J1470" t="n">
        <v>117.16</v>
      </c>
    </row>
    <row r="1471">
      <c r="A1471" t="n">
        <v>5115</v>
      </c>
      <c r="B1471" t="inlineStr">
        <is>
          <t>Arcos</t>
        </is>
      </c>
      <c r="C1471" s="551" t="n">
        <v>45839</v>
      </c>
      <c r="D1471" t="inlineStr">
        <is>
          <t>06/2025</t>
        </is>
      </c>
      <c r="E1471" t="inlineStr">
        <is>
          <t>SALSA DE PIMENTA</t>
        </is>
      </c>
      <c r="F1471" t="inlineStr">
        <is>
          <t>QUILOGRAMA</t>
        </is>
      </c>
      <c r="G1471" t="n">
        <v>2.31</v>
      </c>
      <c r="H1471" t="inlineStr">
        <is>
          <t>ALIMENTOS</t>
        </is>
      </c>
      <c r="I1471" t="n">
        <v>19.02</v>
      </c>
      <c r="J1471" t="n">
        <v>43.94</v>
      </c>
    </row>
    <row r="1472">
      <c r="A1472" t="n">
        <v>5855</v>
      </c>
      <c r="B1472" t="inlineStr">
        <is>
          <t>Arcos</t>
        </is>
      </c>
      <c r="C1472" s="551" t="n">
        <v>45870</v>
      </c>
      <c r="D1472" t="inlineStr">
        <is>
          <t>07/2025</t>
        </is>
      </c>
      <c r="E1472" t="inlineStr">
        <is>
          <t>SALSA DE PIMENTA</t>
        </is>
      </c>
      <c r="F1472" t="inlineStr">
        <is>
          <t>QUILOGRAMA</t>
        </is>
      </c>
      <c r="G1472" t="n">
        <v>1.86</v>
      </c>
      <c r="H1472" t="inlineStr">
        <is>
          <t>ALIMENTOS</t>
        </is>
      </c>
      <c r="I1472" t="n">
        <v>19.02</v>
      </c>
      <c r="J1472" t="n">
        <v>35.38</v>
      </c>
    </row>
    <row r="1473">
      <c r="A1473" t="n">
        <v>6558</v>
      </c>
      <c r="B1473" t="inlineStr">
        <is>
          <t>Arcos</t>
        </is>
      </c>
      <c r="C1473" s="551" t="n">
        <v>45901</v>
      </c>
      <c r="D1473" t="inlineStr">
        <is>
          <t>08/2025</t>
        </is>
      </c>
      <c r="E1473" t="inlineStr">
        <is>
          <t>SALSA DE PIMENTA</t>
        </is>
      </c>
      <c r="F1473" t="inlineStr">
        <is>
          <t>QUILOGRAMA</t>
        </is>
      </c>
      <c r="G1473" t="n">
        <v>2.66</v>
      </c>
      <c r="H1473" t="inlineStr">
        <is>
          <t>ALIMENTOS</t>
        </is>
      </c>
      <c r="I1473" t="n">
        <v>19.02</v>
      </c>
      <c r="J1473" t="n">
        <v>50.59</v>
      </c>
    </row>
    <row r="1474">
      <c r="A1474" t="n">
        <v>7093</v>
      </c>
      <c r="B1474" t="inlineStr">
        <is>
          <t>Arcos</t>
        </is>
      </c>
      <c r="C1474" s="551" t="n">
        <v>45931</v>
      </c>
      <c r="D1474" t="inlineStr">
        <is>
          <t>09/2025</t>
        </is>
      </c>
      <c r="E1474" t="inlineStr">
        <is>
          <t>SALSA DE PIMENTA</t>
        </is>
      </c>
      <c r="F1474" t="inlineStr">
        <is>
          <t>QUILOGRAMA</t>
        </is>
      </c>
      <c r="G1474" t="n">
        <v>0.2</v>
      </c>
      <c r="H1474" t="inlineStr">
        <is>
          <t>ALIMENTOS</t>
        </is>
      </c>
      <c r="I1474" t="n">
        <v>19.02</v>
      </c>
      <c r="J1474" t="n">
        <v>3.8</v>
      </c>
    </row>
    <row r="1475">
      <c r="A1475" t="n">
        <v>7546</v>
      </c>
      <c r="B1475" t="inlineStr">
        <is>
          <t>Arcos</t>
        </is>
      </c>
      <c r="C1475" s="551" t="n">
        <v>45962</v>
      </c>
      <c r="D1475" t="inlineStr">
        <is>
          <t>10/2025</t>
        </is>
      </c>
      <c r="E1475" t="inlineStr">
        <is>
          <t>SALSA DE PIMENTA</t>
        </is>
      </c>
      <c r="F1475" t="inlineStr">
        <is>
          <t>QUILOGRAMA</t>
        </is>
      </c>
      <c r="G1475" t="n">
        <v>1.18</v>
      </c>
      <c r="H1475" t="inlineStr">
        <is>
          <t>ALIMENTOS</t>
        </is>
      </c>
      <c r="I1475" t="n">
        <v>19.02</v>
      </c>
      <c r="J1475" t="n">
        <v>22.44</v>
      </c>
    </row>
    <row r="1476">
      <c r="A1476" t="n">
        <v>7796</v>
      </c>
      <c r="B1476" t="inlineStr">
        <is>
          <t>Arcos</t>
        </is>
      </c>
      <c r="C1476" s="551" t="n">
        <v>45992</v>
      </c>
      <c r="D1476" t="inlineStr">
        <is>
          <t>11/2025</t>
        </is>
      </c>
      <c r="E1476" t="inlineStr">
        <is>
          <t>SALSA DE PIMENTA</t>
        </is>
      </c>
      <c r="F1476" t="inlineStr">
        <is>
          <t>QUILOGRAMA</t>
        </is>
      </c>
      <c r="G1476" t="n">
        <v>0.2</v>
      </c>
      <c r="H1476" t="inlineStr">
        <is>
          <t>ALIMENTOS</t>
        </is>
      </c>
      <c r="I1476" t="n">
        <v>19.02</v>
      </c>
      <c r="J1476" t="n">
        <v>3.8</v>
      </c>
    </row>
    <row r="1477">
      <c r="A1477" t="n">
        <v>8390</v>
      </c>
      <c r="B1477" t="inlineStr">
        <is>
          <t>Arcos</t>
        </is>
      </c>
      <c r="C1477" s="551" t="n">
        <v>46054</v>
      </c>
      <c r="D1477" t="inlineStr">
        <is>
          <t>01/2026</t>
        </is>
      </c>
      <c r="E1477" t="inlineStr">
        <is>
          <t>SALSA DE PIMENTA</t>
        </is>
      </c>
      <c r="F1477" t="inlineStr">
        <is>
          <t>QUILOGRAMA</t>
        </is>
      </c>
      <c r="G1477" t="n">
        <v>0.32</v>
      </c>
      <c r="H1477" t="inlineStr">
        <is>
          <t>ALIMENTOS</t>
        </is>
      </c>
      <c r="I1477" t="n">
        <v>19.02</v>
      </c>
      <c r="J1477" t="n">
        <v>6.09</v>
      </c>
    </row>
    <row r="1478">
      <c r="A1478" t="n">
        <v>8877</v>
      </c>
      <c r="B1478" t="inlineStr">
        <is>
          <t>Arcos</t>
        </is>
      </c>
      <c r="C1478" s="551" t="n">
        <v>46082</v>
      </c>
      <c r="D1478" t="inlineStr">
        <is>
          <t>02/2026</t>
        </is>
      </c>
      <c r="E1478" t="inlineStr">
        <is>
          <t>SALSA DE PIMENTA</t>
        </is>
      </c>
      <c r="F1478" t="inlineStr">
        <is>
          <t>QUILOGRAMA</t>
        </is>
      </c>
      <c r="G1478" t="n">
        <v>0.5</v>
      </c>
      <c r="H1478" t="inlineStr">
        <is>
          <t>ALIMENTOS</t>
        </is>
      </c>
      <c r="I1478" t="n">
        <v>19.02</v>
      </c>
      <c r="J1478" t="n">
        <v>9.51</v>
      </c>
    </row>
    <row r="1479">
      <c r="A1479" t="n">
        <v>9635</v>
      </c>
      <c r="B1479" t="inlineStr">
        <is>
          <t>Arcos</t>
        </is>
      </c>
      <c r="C1479" s="551" t="n">
        <v>46113</v>
      </c>
      <c r="D1479" t="inlineStr">
        <is>
          <t>03/2026</t>
        </is>
      </c>
      <c r="E1479" t="inlineStr">
        <is>
          <t>SALSA DE PIMENTA</t>
        </is>
      </c>
      <c r="F1479" t="inlineStr">
        <is>
          <t>QUILOGRAMA</t>
        </is>
      </c>
      <c r="G1479" t="n">
        <v>2.28</v>
      </c>
      <c r="H1479" t="inlineStr">
        <is>
          <t>ALIMENTOS</t>
        </is>
      </c>
      <c r="I1479" t="n">
        <v>19.02</v>
      </c>
      <c r="J1479" t="n">
        <v>43.37</v>
      </c>
    </row>
    <row r="1480">
      <c r="A1480" t="n">
        <v>10168</v>
      </c>
      <c r="B1480" t="inlineStr">
        <is>
          <t>Arcos</t>
        </is>
      </c>
      <c r="C1480" s="551" t="n">
        <v>46143</v>
      </c>
      <c r="D1480" t="inlineStr">
        <is>
          <t>04/2026</t>
        </is>
      </c>
      <c r="E1480" t="inlineStr">
        <is>
          <t>SALSA DE PIMENTA</t>
        </is>
      </c>
      <c r="F1480" t="inlineStr">
        <is>
          <t>QUILOGRAMA</t>
        </is>
      </c>
      <c r="G1480" t="n">
        <v>1.11</v>
      </c>
      <c r="H1480" t="inlineStr">
        <is>
          <t>ALIMENTOS</t>
        </is>
      </c>
      <c r="I1480" t="n">
        <v>19.02</v>
      </c>
      <c r="J1480" t="n">
        <v>21.11</v>
      </c>
    </row>
    <row r="1481">
      <c r="A1481" t="n">
        <v>10882</v>
      </c>
      <c r="B1481" t="inlineStr">
        <is>
          <t>Arcos</t>
        </is>
      </c>
      <c r="C1481" s="551" t="n">
        <v>46174</v>
      </c>
      <c r="D1481" t="inlineStr">
        <is>
          <t>05/2026</t>
        </is>
      </c>
      <c r="E1481" t="inlineStr">
        <is>
          <t>SALSA DE PIMENTA</t>
        </is>
      </c>
      <c r="F1481" t="inlineStr">
        <is>
          <t>QUILOGRAMA</t>
        </is>
      </c>
      <c r="G1481" t="n">
        <v>1.7</v>
      </c>
      <c r="H1481" t="inlineStr">
        <is>
          <t>ALIMENTOS</t>
        </is>
      </c>
      <c r="I1481" t="n">
        <v>19.02</v>
      </c>
      <c r="J1481" t="n">
        <v>32.33</v>
      </c>
    </row>
    <row r="1482">
      <c r="A1482" t="n">
        <v>4146</v>
      </c>
      <c r="B1482" t="inlineStr">
        <is>
          <t>Arcos</t>
        </is>
      </c>
      <c r="C1482" s="551" t="n">
        <v>45778</v>
      </c>
      <c r="D1482" t="inlineStr">
        <is>
          <t>04/2025</t>
        </is>
      </c>
      <c r="E1482" t="inlineStr">
        <is>
          <t>TUILE DE CACAU</t>
        </is>
      </c>
      <c r="F1482" t="inlineStr">
        <is>
          <t>QUILOGRAMA</t>
        </is>
      </c>
      <c r="G1482" t="n">
        <v>330</v>
      </c>
      <c r="H1482" t="inlineStr">
        <is>
          <t>ALIMENTOS</t>
        </is>
      </c>
      <c r="I1482" t="n">
        <v>49.65</v>
      </c>
      <c r="J1482" t="n">
        <v>16384.5</v>
      </c>
    </row>
    <row r="1483">
      <c r="A1483" t="n">
        <v>5116</v>
      </c>
      <c r="B1483" t="inlineStr">
        <is>
          <t>Arcos</t>
        </is>
      </c>
      <c r="C1483" s="551" t="n">
        <v>45839</v>
      </c>
      <c r="D1483" t="inlineStr">
        <is>
          <t>06/2025</t>
        </is>
      </c>
      <c r="E1483" t="inlineStr">
        <is>
          <t>TUILE DE CACAU</t>
        </is>
      </c>
      <c r="F1483" t="inlineStr">
        <is>
          <t>QUILOGRAMA</t>
        </is>
      </c>
      <c r="G1483" t="n">
        <v>0.39</v>
      </c>
      <c r="H1483" t="inlineStr">
        <is>
          <t>ALIMENTOS</t>
        </is>
      </c>
      <c r="I1483" t="n">
        <v>49.65</v>
      </c>
      <c r="J1483" t="n">
        <v>19.36</v>
      </c>
    </row>
    <row r="1484">
      <c r="A1484" t="n">
        <v>5858</v>
      </c>
      <c r="B1484" t="inlineStr">
        <is>
          <t>Arcos</t>
        </is>
      </c>
      <c r="C1484" s="551" t="n">
        <v>45870</v>
      </c>
      <c r="D1484" t="inlineStr">
        <is>
          <t>07/2025</t>
        </is>
      </c>
      <c r="E1484" t="inlineStr">
        <is>
          <t>TUILE DE CACAU</t>
        </is>
      </c>
      <c r="F1484" t="inlineStr">
        <is>
          <t>QUILOGRAMA</t>
        </is>
      </c>
      <c r="G1484" t="n">
        <v>0.32</v>
      </c>
      <c r="H1484" t="inlineStr">
        <is>
          <t>ALIMENTOS</t>
        </is>
      </c>
      <c r="I1484" t="n">
        <v>49.65</v>
      </c>
      <c r="J1484" t="n">
        <v>15.89</v>
      </c>
    </row>
    <row r="1485">
      <c r="A1485" t="n">
        <v>6562</v>
      </c>
      <c r="B1485" t="inlineStr">
        <is>
          <t>Arcos</t>
        </is>
      </c>
      <c r="C1485" s="551" t="n">
        <v>45901</v>
      </c>
      <c r="D1485" t="inlineStr">
        <is>
          <t>08/2025</t>
        </is>
      </c>
      <c r="E1485" t="inlineStr">
        <is>
          <t>TUILE DE CACAU</t>
        </is>
      </c>
      <c r="F1485" t="inlineStr">
        <is>
          <t>QUILOGRAMA</t>
        </is>
      </c>
      <c r="G1485" t="n">
        <v>0.18</v>
      </c>
      <c r="H1485" t="inlineStr">
        <is>
          <t>ALIMENTOS</t>
        </is>
      </c>
      <c r="I1485" t="n">
        <v>49.65</v>
      </c>
      <c r="J1485" t="n">
        <v>8.94</v>
      </c>
    </row>
    <row r="1486">
      <c r="A1486" t="n">
        <v>7097</v>
      </c>
      <c r="B1486" t="inlineStr">
        <is>
          <t>Arcos</t>
        </is>
      </c>
      <c r="C1486" s="551" t="n">
        <v>45931</v>
      </c>
      <c r="D1486" t="inlineStr">
        <is>
          <t>09/2025</t>
        </is>
      </c>
      <c r="E1486" t="inlineStr">
        <is>
          <t>TUILE DE CACAU</t>
        </is>
      </c>
      <c r="F1486" t="inlineStr">
        <is>
          <t>QUILOGRAMA</t>
        </is>
      </c>
      <c r="G1486" t="n">
        <v>0.1</v>
      </c>
      <c r="H1486" t="inlineStr">
        <is>
          <t>ALIMENTOS</t>
        </is>
      </c>
      <c r="I1486" t="n">
        <v>49.65</v>
      </c>
      <c r="J1486" t="n">
        <v>4.97</v>
      </c>
    </row>
    <row r="1487">
      <c r="A1487" t="n">
        <v>7550</v>
      </c>
      <c r="B1487" t="inlineStr">
        <is>
          <t>Arcos</t>
        </is>
      </c>
      <c r="C1487" s="551" t="n">
        <v>45962</v>
      </c>
      <c r="D1487" t="inlineStr">
        <is>
          <t>10/2025</t>
        </is>
      </c>
      <c r="E1487" t="inlineStr">
        <is>
          <t>TUILE DE CACAU</t>
        </is>
      </c>
      <c r="F1487" t="inlineStr">
        <is>
          <t>QUILOGRAMA</t>
        </is>
      </c>
      <c r="G1487" t="n">
        <v>0.26</v>
      </c>
      <c r="H1487" t="inlineStr">
        <is>
          <t>ALIMENTOS</t>
        </is>
      </c>
      <c r="I1487" t="n">
        <v>49.65</v>
      </c>
      <c r="J1487" t="n">
        <v>12.91</v>
      </c>
    </row>
    <row r="1488">
      <c r="A1488" t="n">
        <v>7800</v>
      </c>
      <c r="B1488" t="inlineStr">
        <is>
          <t>Arcos</t>
        </is>
      </c>
      <c r="C1488" s="551" t="n">
        <v>45992</v>
      </c>
      <c r="D1488" t="inlineStr">
        <is>
          <t>11/2025</t>
        </is>
      </c>
      <c r="E1488" t="inlineStr">
        <is>
          <t>TUILE DE CACAU</t>
        </is>
      </c>
      <c r="F1488" t="inlineStr">
        <is>
          <t>QUILOGRAMA</t>
        </is>
      </c>
      <c r="G1488" t="n">
        <v>0.1</v>
      </c>
      <c r="H1488" t="inlineStr">
        <is>
          <t>ALIMENTOS</t>
        </is>
      </c>
      <c r="I1488" t="n">
        <v>49.65</v>
      </c>
      <c r="J1488" t="n">
        <v>4.97</v>
      </c>
    </row>
    <row r="1489">
      <c r="A1489" t="n">
        <v>7899</v>
      </c>
      <c r="B1489" t="inlineStr">
        <is>
          <t>Arcos</t>
        </is>
      </c>
      <c r="C1489" s="551" t="n">
        <v>46023</v>
      </c>
      <c r="D1489" t="inlineStr">
        <is>
          <t>12/2025</t>
        </is>
      </c>
      <c r="E1489" t="inlineStr">
        <is>
          <t>TUILE DE CACAU</t>
        </is>
      </c>
      <c r="F1489" t="inlineStr">
        <is>
          <t>QUILOGRAMA</t>
        </is>
      </c>
      <c r="G1489" t="n">
        <v>0.03</v>
      </c>
      <c r="H1489" t="inlineStr">
        <is>
          <t>ALIMENTOS</t>
        </is>
      </c>
      <c r="I1489" t="n">
        <v>49.65</v>
      </c>
      <c r="J1489" t="n">
        <v>1.49</v>
      </c>
    </row>
    <row r="1490">
      <c r="A1490" t="n">
        <v>8393</v>
      </c>
      <c r="B1490" t="inlineStr">
        <is>
          <t>Arcos</t>
        </is>
      </c>
      <c r="C1490" s="551" t="n">
        <v>46054</v>
      </c>
      <c r="D1490" t="inlineStr">
        <is>
          <t>01/2026</t>
        </is>
      </c>
      <c r="E1490" t="inlineStr">
        <is>
          <t>TUILE DE CACAU</t>
        </is>
      </c>
      <c r="F1490" t="inlineStr">
        <is>
          <t>QUILOGRAMA</t>
        </is>
      </c>
      <c r="G1490" t="n">
        <v>0.22</v>
      </c>
      <c r="H1490" t="inlineStr">
        <is>
          <t>ALIMENTOS</t>
        </is>
      </c>
      <c r="I1490" t="n">
        <v>49.65</v>
      </c>
      <c r="J1490" t="n">
        <v>10.92</v>
      </c>
    </row>
    <row r="1491">
      <c r="A1491" t="n">
        <v>9637</v>
      </c>
      <c r="B1491" t="inlineStr">
        <is>
          <t>Arcos</t>
        </is>
      </c>
      <c r="C1491" s="551" t="n">
        <v>46113</v>
      </c>
      <c r="D1491" t="inlineStr">
        <is>
          <t>03/2026</t>
        </is>
      </c>
      <c r="E1491" t="inlineStr">
        <is>
          <t>TUILE DE CACAU</t>
        </is>
      </c>
      <c r="F1491" t="inlineStr">
        <is>
          <t>QUILOGRAMA</t>
        </is>
      </c>
      <c r="G1491" t="n">
        <v>0.22</v>
      </c>
      <c r="H1491" t="inlineStr">
        <is>
          <t>ALIMENTOS</t>
        </is>
      </c>
      <c r="I1491" t="n">
        <v>49.65</v>
      </c>
      <c r="J1491" t="n">
        <v>10.92</v>
      </c>
    </row>
    <row r="1492">
      <c r="A1492" t="n">
        <v>10170</v>
      </c>
      <c r="B1492" t="inlineStr">
        <is>
          <t>Arcos</t>
        </is>
      </c>
      <c r="C1492" s="551" t="n">
        <v>46143</v>
      </c>
      <c r="D1492" t="inlineStr">
        <is>
          <t>04/2026</t>
        </is>
      </c>
      <c r="E1492" t="inlineStr">
        <is>
          <t>TUILE DE CACAU</t>
        </is>
      </c>
      <c r="F1492" t="inlineStr">
        <is>
          <t>QUILOGRAMA</t>
        </is>
      </c>
      <c r="G1492" t="n">
        <v>0.6</v>
      </c>
      <c r="H1492" t="inlineStr">
        <is>
          <t>ALIMENTOS</t>
        </is>
      </c>
      <c r="I1492" t="n">
        <v>49.65</v>
      </c>
      <c r="J1492" t="n">
        <v>29.79</v>
      </c>
    </row>
    <row r="1493">
      <c r="A1493" t="n">
        <v>10884</v>
      </c>
      <c r="B1493" t="inlineStr">
        <is>
          <t>Arcos</t>
        </is>
      </c>
      <c r="C1493" s="551" t="n">
        <v>46174</v>
      </c>
      <c r="D1493" t="inlineStr">
        <is>
          <t>05/2026</t>
        </is>
      </c>
      <c r="E1493" t="inlineStr">
        <is>
          <t>TUILE DE CACAU</t>
        </is>
      </c>
      <c r="F1493" t="inlineStr">
        <is>
          <t>QUILOGRAMA</t>
        </is>
      </c>
      <c r="G1493" t="n">
        <v>0.48</v>
      </c>
      <c r="H1493" t="inlineStr">
        <is>
          <t>ALIMENTOS</t>
        </is>
      </c>
      <c r="I1493" t="n">
        <v>49.65</v>
      </c>
      <c r="J1493" t="n">
        <v>23.83</v>
      </c>
    </row>
    <row r="1494">
      <c r="A1494" t="n">
        <v>5878</v>
      </c>
      <c r="B1494" t="inlineStr">
        <is>
          <t>Arcos</t>
        </is>
      </c>
      <c r="C1494" s="551" t="n">
        <v>45870</v>
      </c>
      <c r="D1494" t="inlineStr">
        <is>
          <t>07/2025</t>
        </is>
      </c>
      <c r="E1494" t="inlineStr">
        <is>
          <t>KETEL CARVALHO</t>
        </is>
      </c>
      <c r="F1494" t="inlineStr">
        <is>
          <t>LITRO</t>
        </is>
      </c>
      <c r="G1494" t="n">
        <v>5</v>
      </c>
      <c r="H1494" t="inlineStr">
        <is>
          <t>BEBIDAS</t>
        </is>
      </c>
      <c r="I1494" t="n">
        <v>119.94</v>
      </c>
      <c r="J1494" t="n">
        <v>599.7</v>
      </c>
    </row>
    <row r="1495">
      <c r="A1495" t="n">
        <v>6570</v>
      </c>
      <c r="B1495" t="inlineStr">
        <is>
          <t>Arcos</t>
        </is>
      </c>
      <c r="C1495" s="551" t="n">
        <v>45901</v>
      </c>
      <c r="D1495" t="inlineStr">
        <is>
          <t>08/2025</t>
        </is>
      </c>
      <c r="E1495" t="inlineStr">
        <is>
          <t>KETEL CARVALHO</t>
        </is>
      </c>
      <c r="F1495" t="inlineStr">
        <is>
          <t>LITRO</t>
        </is>
      </c>
      <c r="G1495" t="n">
        <v>16.04</v>
      </c>
      <c r="H1495" t="inlineStr">
        <is>
          <t>BEBIDAS</t>
        </is>
      </c>
      <c r="I1495" t="n">
        <v>119.94</v>
      </c>
      <c r="J1495" t="n">
        <v>1923.84</v>
      </c>
    </row>
    <row r="1496">
      <c r="A1496" t="n">
        <v>7104</v>
      </c>
      <c r="B1496" t="inlineStr">
        <is>
          <t>Arcos</t>
        </is>
      </c>
      <c r="C1496" s="551" t="n">
        <v>45931</v>
      </c>
      <c r="D1496" t="inlineStr">
        <is>
          <t>09/2025</t>
        </is>
      </c>
      <c r="E1496" t="inlineStr">
        <is>
          <t>KETEL CARVALHO</t>
        </is>
      </c>
      <c r="F1496" t="inlineStr">
        <is>
          <t>LITRO</t>
        </is>
      </c>
      <c r="G1496" t="n">
        <v>4.56</v>
      </c>
      <c r="H1496" t="inlineStr">
        <is>
          <t>BEBIDAS</t>
        </is>
      </c>
      <c r="I1496" t="n">
        <v>119.94</v>
      </c>
      <c r="J1496" t="n">
        <v>546.9299999999999</v>
      </c>
    </row>
    <row r="1497">
      <c r="A1497" t="n">
        <v>10897</v>
      </c>
      <c r="B1497" t="inlineStr">
        <is>
          <t>Arcos</t>
        </is>
      </c>
      <c r="C1497" s="551" t="n">
        <v>46174</v>
      </c>
      <c r="D1497" t="inlineStr">
        <is>
          <t>05/2026</t>
        </is>
      </c>
      <c r="E1497" t="inlineStr">
        <is>
          <t>KETEL CARVALHO</t>
        </is>
      </c>
      <c r="F1497" t="inlineStr">
        <is>
          <t>LITRO</t>
        </is>
      </c>
      <c r="G1497" t="n">
        <v>7.25</v>
      </c>
      <c r="H1497" t="inlineStr">
        <is>
          <t>BEBIDAS</t>
        </is>
      </c>
      <c r="I1497" t="n">
        <v>119.94</v>
      </c>
      <c r="J1497" t="n">
        <v>869.5700000000001</v>
      </c>
    </row>
    <row r="1498">
      <c r="A1498" t="n">
        <v>5879</v>
      </c>
      <c r="B1498" t="inlineStr">
        <is>
          <t>Arcos</t>
        </is>
      </c>
      <c r="C1498" s="551" t="n">
        <v>45870</v>
      </c>
      <c r="D1498" t="inlineStr">
        <is>
          <t>07/2025</t>
        </is>
      </c>
      <c r="E1498" t="inlineStr">
        <is>
          <t>TOFFEE BRANDY</t>
        </is>
      </c>
      <c r="F1498" t="inlineStr">
        <is>
          <t>LITRO</t>
        </is>
      </c>
      <c r="G1498" t="n">
        <v>4.85</v>
      </c>
      <c r="H1498" t="inlineStr">
        <is>
          <t>BEBIDAS</t>
        </is>
      </c>
      <c r="I1498" t="n">
        <v>37.74</v>
      </c>
      <c r="J1498" t="n">
        <v>183.04</v>
      </c>
    </row>
    <row r="1499">
      <c r="A1499" t="n">
        <v>6580</v>
      </c>
      <c r="B1499" t="inlineStr">
        <is>
          <t>Arcos</t>
        </is>
      </c>
      <c r="C1499" s="551" t="n">
        <v>45901</v>
      </c>
      <c r="D1499" t="inlineStr">
        <is>
          <t>08/2025</t>
        </is>
      </c>
      <c r="E1499" t="inlineStr">
        <is>
          <t>TOFFEE BRANDY</t>
        </is>
      </c>
      <c r="F1499" t="inlineStr">
        <is>
          <t>LITRO</t>
        </is>
      </c>
      <c r="G1499" t="n">
        <v>0.9399999999999999</v>
      </c>
      <c r="H1499" t="inlineStr">
        <is>
          <t>BEBIDAS</t>
        </is>
      </c>
      <c r="I1499" t="n">
        <v>37.74</v>
      </c>
      <c r="J1499" t="n">
        <v>35.48</v>
      </c>
    </row>
    <row r="1500">
      <c r="A1500" t="n">
        <v>8412</v>
      </c>
      <c r="B1500" t="inlineStr">
        <is>
          <t>Arcos</t>
        </is>
      </c>
      <c r="C1500" s="551" t="n">
        <v>46054</v>
      </c>
      <c r="D1500" t="inlineStr">
        <is>
          <t>01/2026</t>
        </is>
      </c>
      <c r="E1500" t="inlineStr">
        <is>
          <t>TOFFEE BRANDY</t>
        </is>
      </c>
      <c r="F1500" t="inlineStr">
        <is>
          <t>LITRO</t>
        </is>
      </c>
      <c r="G1500" t="n">
        <v>1.08</v>
      </c>
      <c r="H1500" t="inlineStr">
        <is>
          <t>BEBIDAS</t>
        </is>
      </c>
      <c r="I1500" t="n">
        <v>37.34</v>
      </c>
      <c r="J1500" t="n">
        <v>40.33</v>
      </c>
    </row>
    <row r="1501">
      <c r="A1501" t="n">
        <v>10189</v>
      </c>
      <c r="B1501" t="inlineStr">
        <is>
          <t>Arcos</t>
        </is>
      </c>
      <c r="C1501" s="551" t="n">
        <v>46143</v>
      </c>
      <c r="D1501" t="inlineStr">
        <is>
          <t>04/2026</t>
        </is>
      </c>
      <c r="E1501" t="inlineStr">
        <is>
          <t>TOFFEE BRANDY</t>
        </is>
      </c>
      <c r="F1501" t="inlineStr">
        <is>
          <t>LITRO</t>
        </is>
      </c>
      <c r="G1501" t="n">
        <v>6.59</v>
      </c>
      <c r="H1501" t="inlineStr">
        <is>
          <t>BEBIDAS</t>
        </is>
      </c>
      <c r="I1501" t="n">
        <v>37.34</v>
      </c>
      <c r="J1501" t="n">
        <v>246.07</v>
      </c>
    </row>
    <row r="1502">
      <c r="A1502" t="n">
        <v>10907</v>
      </c>
      <c r="B1502" t="inlineStr">
        <is>
          <t>Arcos</t>
        </is>
      </c>
      <c r="C1502" s="551" t="n">
        <v>46174</v>
      </c>
      <c r="D1502" t="inlineStr">
        <is>
          <t>05/2026</t>
        </is>
      </c>
      <c r="E1502" t="inlineStr">
        <is>
          <t>TOFFEE BRANDY</t>
        </is>
      </c>
      <c r="F1502" t="inlineStr">
        <is>
          <t>LITRO</t>
        </is>
      </c>
      <c r="G1502" t="n">
        <v>5</v>
      </c>
      <c r="H1502" t="inlineStr">
        <is>
          <t>BEBIDAS</t>
        </is>
      </c>
      <c r="I1502" t="n">
        <v>37.34</v>
      </c>
      <c r="J1502" t="n">
        <v>186.7</v>
      </c>
    </row>
    <row r="1503">
      <c r="A1503" t="n">
        <v>5880</v>
      </c>
      <c r="B1503" t="inlineStr">
        <is>
          <t>Arcos</t>
        </is>
      </c>
      <c r="C1503" s="551" t="n">
        <v>45870</v>
      </c>
      <c r="D1503" t="inlineStr">
        <is>
          <t>07/2025</t>
        </is>
      </c>
      <c r="E1503" t="inlineStr">
        <is>
          <t>FALERNUM</t>
        </is>
      </c>
      <c r="F1503" t="inlineStr">
        <is>
          <t>LITRO</t>
        </is>
      </c>
      <c r="G1503" t="n">
        <v>4.75</v>
      </c>
      <c r="H1503" t="inlineStr">
        <is>
          <t>BEBIDAS</t>
        </is>
      </c>
      <c r="I1503" t="n">
        <v>119.94</v>
      </c>
      <c r="J1503" t="n">
        <v>569.72</v>
      </c>
    </row>
    <row r="1504">
      <c r="A1504" t="n">
        <v>8398</v>
      </c>
      <c r="B1504" t="inlineStr">
        <is>
          <t>Arcos</t>
        </is>
      </c>
      <c r="C1504" s="551" t="n">
        <v>46054</v>
      </c>
      <c r="D1504" t="inlineStr">
        <is>
          <t>01/2026</t>
        </is>
      </c>
      <c r="E1504" t="inlineStr">
        <is>
          <t>FALERNUM</t>
        </is>
      </c>
      <c r="F1504" t="inlineStr">
        <is>
          <t>LITRO</t>
        </is>
      </c>
      <c r="G1504" t="n">
        <v>2.08</v>
      </c>
      <c r="H1504" t="inlineStr">
        <is>
          <t>BEBIDAS</t>
        </is>
      </c>
      <c r="I1504" t="n">
        <v>119.91</v>
      </c>
      <c r="J1504" t="n">
        <v>249.41</v>
      </c>
    </row>
    <row r="1505">
      <c r="A1505" t="n">
        <v>10177</v>
      </c>
      <c r="B1505" t="inlineStr">
        <is>
          <t>Arcos</t>
        </is>
      </c>
      <c r="C1505" s="551" t="n">
        <v>46143</v>
      </c>
      <c r="D1505" t="inlineStr">
        <is>
          <t>04/2026</t>
        </is>
      </c>
      <c r="E1505" t="inlineStr">
        <is>
          <t>FALERNUM</t>
        </is>
      </c>
      <c r="F1505" t="inlineStr">
        <is>
          <t>LITRO</t>
        </is>
      </c>
      <c r="G1505" t="n">
        <v>5.34</v>
      </c>
      <c r="H1505" t="inlineStr">
        <is>
          <t>BEBIDAS</t>
        </is>
      </c>
      <c r="I1505" t="n">
        <v>119.91</v>
      </c>
      <c r="J1505" t="n">
        <v>640.3200000000001</v>
      </c>
    </row>
    <row r="1506">
      <c r="A1506" t="n">
        <v>10893</v>
      </c>
      <c r="B1506" t="inlineStr">
        <is>
          <t>Arcos</t>
        </is>
      </c>
      <c r="C1506" s="551" t="n">
        <v>46174</v>
      </c>
      <c r="D1506" t="inlineStr">
        <is>
          <t>05/2026</t>
        </is>
      </c>
      <c r="E1506" t="inlineStr">
        <is>
          <t>FALERNUM</t>
        </is>
      </c>
      <c r="F1506" t="inlineStr">
        <is>
          <t>LITRO</t>
        </is>
      </c>
      <c r="G1506" t="n">
        <v>5</v>
      </c>
      <c r="H1506" t="inlineStr">
        <is>
          <t>BEBIDAS</t>
        </is>
      </c>
      <c r="I1506" t="n">
        <v>119.91</v>
      </c>
      <c r="J1506" t="n">
        <v>599.55</v>
      </c>
    </row>
    <row r="1507">
      <c r="A1507" t="n">
        <v>5882</v>
      </c>
      <c r="B1507" t="inlineStr">
        <is>
          <t>Arcos</t>
        </is>
      </c>
      <c r="C1507" s="551" t="n">
        <v>45870</v>
      </c>
      <c r="D1507" t="inlineStr">
        <is>
          <t>07/2025</t>
        </is>
      </c>
      <c r="E1507" t="inlineStr">
        <is>
          <t>CAPONATA DE BERINJELA</t>
        </is>
      </c>
      <c r="F1507" t="inlineStr">
        <is>
          <t>QUILOGRAMA</t>
        </is>
      </c>
      <c r="G1507" t="n">
        <v>2.8</v>
      </c>
      <c r="H1507" t="inlineStr">
        <is>
          <t>ALIMENTOS</t>
        </is>
      </c>
      <c r="I1507" t="n">
        <v>28.23</v>
      </c>
      <c r="J1507" t="n">
        <v>79.04000000000001</v>
      </c>
    </row>
    <row r="1508">
      <c r="A1508" t="n">
        <v>5883</v>
      </c>
      <c r="B1508" t="inlineStr">
        <is>
          <t>Arcos</t>
        </is>
      </c>
      <c r="C1508" s="551" t="n">
        <v>45870</v>
      </c>
      <c r="D1508" t="inlineStr">
        <is>
          <t>07/2025</t>
        </is>
      </c>
      <c r="E1508" t="inlineStr">
        <is>
          <t>MOLHO RANCH</t>
        </is>
      </c>
      <c r="F1508" t="inlineStr">
        <is>
          <t>QUILOGRAMA</t>
        </is>
      </c>
      <c r="G1508" t="n">
        <v>2.96</v>
      </c>
      <c r="H1508" t="inlineStr">
        <is>
          <t>ALIMENTOS</t>
        </is>
      </c>
      <c r="I1508" t="n">
        <v>14.1</v>
      </c>
      <c r="J1508" t="n">
        <v>41.74</v>
      </c>
    </row>
    <row r="1509">
      <c r="A1509" t="n">
        <v>6545</v>
      </c>
      <c r="B1509" t="inlineStr">
        <is>
          <t>Arcos</t>
        </is>
      </c>
      <c r="C1509" s="551" t="n">
        <v>45901</v>
      </c>
      <c r="D1509" t="inlineStr">
        <is>
          <t>08/2025</t>
        </is>
      </c>
      <c r="E1509" t="inlineStr">
        <is>
          <t>MOLHO RANCH</t>
        </is>
      </c>
      <c r="F1509" t="inlineStr">
        <is>
          <t>QUILOGRAMA</t>
        </is>
      </c>
      <c r="G1509" t="n">
        <v>3.26</v>
      </c>
      <c r="H1509" t="inlineStr">
        <is>
          <t>ALIMENTOS</t>
        </is>
      </c>
      <c r="I1509" t="n">
        <v>14.1</v>
      </c>
      <c r="J1509" t="n">
        <v>45.97</v>
      </c>
    </row>
    <row r="1510">
      <c r="A1510" t="n">
        <v>8375</v>
      </c>
      <c r="B1510" t="inlineStr">
        <is>
          <t>Arcos</t>
        </is>
      </c>
      <c r="C1510" s="551" t="n">
        <v>46054</v>
      </c>
      <c r="D1510" t="inlineStr">
        <is>
          <t>01/2026</t>
        </is>
      </c>
      <c r="E1510" t="inlineStr">
        <is>
          <t>MOLHO RANCH</t>
        </is>
      </c>
      <c r="F1510" t="inlineStr">
        <is>
          <t>QUILOGRAMA</t>
        </is>
      </c>
      <c r="G1510" t="n">
        <v>1.6</v>
      </c>
      <c r="H1510" t="inlineStr">
        <is>
          <t>ALIMENTOS</t>
        </is>
      </c>
      <c r="I1510" t="n">
        <v>14.1</v>
      </c>
      <c r="J1510" t="n">
        <v>22.56</v>
      </c>
    </row>
    <row r="1511">
      <c r="A1511" t="n">
        <v>8861</v>
      </c>
      <c r="B1511" t="inlineStr">
        <is>
          <t>Arcos</t>
        </is>
      </c>
      <c r="C1511" s="551" t="n">
        <v>46082</v>
      </c>
      <c r="D1511" t="inlineStr">
        <is>
          <t>02/2026</t>
        </is>
      </c>
      <c r="E1511" t="inlineStr">
        <is>
          <t>MOLHO RANCH</t>
        </is>
      </c>
      <c r="F1511" t="inlineStr">
        <is>
          <t>QUILOGRAMA</t>
        </is>
      </c>
      <c r="G1511" t="n">
        <v>1.26</v>
      </c>
      <c r="H1511" t="inlineStr">
        <is>
          <t>ALIMENTOS</t>
        </is>
      </c>
      <c r="I1511" t="n">
        <v>14.1</v>
      </c>
      <c r="J1511" t="n">
        <v>17.77</v>
      </c>
    </row>
    <row r="1512">
      <c r="A1512" t="n">
        <v>9620</v>
      </c>
      <c r="B1512" t="inlineStr">
        <is>
          <t>Arcos</t>
        </is>
      </c>
      <c r="C1512" s="551" t="n">
        <v>46113</v>
      </c>
      <c r="D1512" t="inlineStr">
        <is>
          <t>03/2026</t>
        </is>
      </c>
      <c r="E1512" t="inlineStr">
        <is>
          <t>MOLHO RANCH</t>
        </is>
      </c>
      <c r="F1512" t="inlineStr">
        <is>
          <t>QUILOGRAMA</t>
        </is>
      </c>
      <c r="G1512" t="n">
        <v>3.56</v>
      </c>
      <c r="H1512" t="inlineStr">
        <is>
          <t>ALIMENTOS</t>
        </is>
      </c>
      <c r="I1512" t="n">
        <v>14.1</v>
      </c>
      <c r="J1512" t="n">
        <v>50.2</v>
      </c>
    </row>
    <row r="1513">
      <c r="A1513" t="n">
        <v>10153</v>
      </c>
      <c r="B1513" t="inlineStr">
        <is>
          <t>Arcos</t>
        </is>
      </c>
      <c r="C1513" s="551" t="n">
        <v>46143</v>
      </c>
      <c r="D1513" t="inlineStr">
        <is>
          <t>04/2026</t>
        </is>
      </c>
      <c r="E1513" t="inlineStr">
        <is>
          <t>MOLHO RANCH</t>
        </is>
      </c>
      <c r="F1513" t="inlineStr">
        <is>
          <t>QUILOGRAMA</t>
        </is>
      </c>
      <c r="G1513" t="n">
        <v>5.1</v>
      </c>
      <c r="H1513" t="inlineStr">
        <is>
          <t>ALIMENTOS</t>
        </is>
      </c>
      <c r="I1513" t="n">
        <v>14.1</v>
      </c>
      <c r="J1513" t="n">
        <v>71.91</v>
      </c>
    </row>
    <row r="1514">
      <c r="A1514" t="n">
        <v>10869</v>
      </c>
      <c r="B1514" t="inlineStr">
        <is>
          <t>Arcos</t>
        </is>
      </c>
      <c r="C1514" s="551" t="n">
        <v>46174</v>
      </c>
      <c r="D1514" t="inlineStr">
        <is>
          <t>05/2026</t>
        </is>
      </c>
      <c r="E1514" t="inlineStr">
        <is>
          <t>MOLHO RANCH</t>
        </is>
      </c>
      <c r="F1514" t="inlineStr">
        <is>
          <t>QUILOGRAMA</t>
        </is>
      </c>
      <c r="G1514" t="n">
        <v>0.96</v>
      </c>
      <c r="H1514" t="inlineStr">
        <is>
          <t>ALIMENTOS</t>
        </is>
      </c>
      <c r="I1514" t="n">
        <v>14.1</v>
      </c>
      <c r="J1514" t="n">
        <v>13.54</v>
      </c>
    </row>
    <row r="1515">
      <c r="A1515" t="n">
        <v>5884</v>
      </c>
      <c r="B1515" t="inlineStr">
        <is>
          <t>Arcos</t>
        </is>
      </c>
      <c r="C1515" s="551" t="n">
        <v>45870</v>
      </c>
      <c r="D1515" t="inlineStr">
        <is>
          <t>07/2025</t>
        </is>
      </c>
      <c r="E1515" t="inlineStr">
        <is>
          <t>PAO DE QUEIJO</t>
        </is>
      </c>
      <c r="F1515" t="inlineStr">
        <is>
          <t>UNIDADE</t>
        </is>
      </c>
      <c r="G1515" t="n">
        <v>236</v>
      </c>
      <c r="H1515" t="inlineStr">
        <is>
          <t>ALIMENTOS</t>
        </is>
      </c>
      <c r="I1515" t="n">
        <v>2.46</v>
      </c>
      <c r="J1515" t="n">
        <v>580.5599999999999</v>
      </c>
    </row>
    <row r="1516">
      <c r="A1516" t="n">
        <v>6549</v>
      </c>
      <c r="B1516" t="inlineStr">
        <is>
          <t>Arcos</t>
        </is>
      </c>
      <c r="C1516" s="551" t="n">
        <v>45901</v>
      </c>
      <c r="D1516" t="inlineStr">
        <is>
          <t>08/2025</t>
        </is>
      </c>
      <c r="E1516" t="inlineStr">
        <is>
          <t>PAO DE QUEIJO</t>
        </is>
      </c>
      <c r="F1516" t="inlineStr">
        <is>
          <t>UNIDADE</t>
        </is>
      </c>
      <c r="G1516" t="n">
        <v>20</v>
      </c>
      <c r="H1516" t="inlineStr">
        <is>
          <t>ALIMENTOS</t>
        </is>
      </c>
      <c r="I1516" t="n">
        <v>2.46</v>
      </c>
      <c r="J1516" t="n">
        <v>49.2</v>
      </c>
    </row>
    <row r="1517">
      <c r="A1517" t="n">
        <v>7084</v>
      </c>
      <c r="B1517" t="inlineStr">
        <is>
          <t>Arcos</t>
        </is>
      </c>
      <c r="C1517" s="551" t="n">
        <v>45931</v>
      </c>
      <c r="D1517" t="inlineStr">
        <is>
          <t>09/2025</t>
        </is>
      </c>
      <c r="E1517" t="inlineStr">
        <is>
          <t>PAO DE QUEIJO</t>
        </is>
      </c>
      <c r="F1517" t="inlineStr">
        <is>
          <t>UNIDADE</t>
        </is>
      </c>
      <c r="G1517" t="n">
        <v>250</v>
      </c>
      <c r="H1517" t="inlineStr">
        <is>
          <t>ALIMENTOS</t>
        </is>
      </c>
      <c r="I1517" t="n">
        <v>2.46</v>
      </c>
      <c r="J1517" t="n">
        <v>615</v>
      </c>
    </row>
    <row r="1518">
      <c r="A1518" t="n">
        <v>5885</v>
      </c>
      <c r="B1518" t="inlineStr">
        <is>
          <t>Arcos</t>
        </is>
      </c>
      <c r="C1518" s="551" t="n">
        <v>45870</v>
      </c>
      <c r="D1518" t="inlineStr">
        <is>
          <t>07/2025</t>
        </is>
      </c>
      <c r="E1518" t="inlineStr">
        <is>
          <t>TOMATE ASSADO</t>
        </is>
      </c>
      <c r="F1518" t="inlineStr">
        <is>
          <t>QUILOGRAMA</t>
        </is>
      </c>
      <c r="G1518" t="n">
        <v>2.95</v>
      </c>
      <c r="H1518" t="inlineStr">
        <is>
          <t>ALIMENTOS</t>
        </is>
      </c>
      <c r="I1518" t="n">
        <v>28.41</v>
      </c>
      <c r="J1518" t="n">
        <v>83.81</v>
      </c>
    </row>
    <row r="1519">
      <c r="A1519" t="n">
        <v>6560</v>
      </c>
      <c r="B1519" t="inlineStr">
        <is>
          <t>Arcos</t>
        </is>
      </c>
      <c r="C1519" s="551" t="n">
        <v>45901</v>
      </c>
      <c r="D1519" t="inlineStr">
        <is>
          <t>08/2025</t>
        </is>
      </c>
      <c r="E1519" t="inlineStr">
        <is>
          <t>TOMATE ASSADO</t>
        </is>
      </c>
      <c r="F1519" t="inlineStr">
        <is>
          <t>QUILOGRAMA</t>
        </is>
      </c>
      <c r="G1519" t="n">
        <v>18.06</v>
      </c>
      <c r="H1519" t="inlineStr">
        <is>
          <t>ALIMENTOS</t>
        </is>
      </c>
      <c r="I1519" t="n">
        <v>28.41</v>
      </c>
      <c r="J1519" t="n">
        <v>513.08</v>
      </c>
    </row>
    <row r="1520">
      <c r="A1520" t="n">
        <v>7095</v>
      </c>
      <c r="B1520" t="inlineStr">
        <is>
          <t>Arcos</t>
        </is>
      </c>
      <c r="C1520" s="551" t="n">
        <v>45931</v>
      </c>
      <c r="D1520" t="inlineStr">
        <is>
          <t>09/2025</t>
        </is>
      </c>
      <c r="E1520" t="inlineStr">
        <is>
          <t>TOMATE ASSADO</t>
        </is>
      </c>
      <c r="F1520" t="inlineStr">
        <is>
          <t>QUILOGRAMA</t>
        </is>
      </c>
      <c r="G1520" t="n">
        <v>9.6</v>
      </c>
      <c r="H1520" t="inlineStr">
        <is>
          <t>ALIMENTOS</t>
        </is>
      </c>
      <c r="I1520" t="n">
        <v>28.41</v>
      </c>
      <c r="J1520" t="n">
        <v>272.74</v>
      </c>
    </row>
    <row r="1521">
      <c r="A1521" t="n">
        <v>7548</v>
      </c>
      <c r="B1521" t="inlineStr">
        <is>
          <t>Arcos</t>
        </is>
      </c>
      <c r="C1521" s="551" t="n">
        <v>45962</v>
      </c>
      <c r="D1521" t="inlineStr">
        <is>
          <t>10/2025</t>
        </is>
      </c>
      <c r="E1521" t="inlineStr">
        <is>
          <t>TOMATE ASSADO</t>
        </is>
      </c>
      <c r="F1521" t="inlineStr">
        <is>
          <t>QUILOGRAMA</t>
        </is>
      </c>
      <c r="G1521" t="n">
        <v>8.710000000000001</v>
      </c>
      <c r="H1521" t="inlineStr">
        <is>
          <t>ALIMENTOS</t>
        </is>
      </c>
      <c r="I1521" t="n">
        <v>28.41</v>
      </c>
      <c r="J1521" t="n">
        <v>247.45</v>
      </c>
    </row>
    <row r="1522">
      <c r="A1522" t="n">
        <v>7798</v>
      </c>
      <c r="B1522" t="inlineStr">
        <is>
          <t>Arcos</t>
        </is>
      </c>
      <c r="C1522" s="551" t="n">
        <v>45992</v>
      </c>
      <c r="D1522" t="inlineStr">
        <is>
          <t>11/2025</t>
        </is>
      </c>
      <c r="E1522" t="inlineStr">
        <is>
          <t>TOMATE ASSADO</t>
        </is>
      </c>
      <c r="F1522" t="inlineStr">
        <is>
          <t>QUILOGRAMA</t>
        </is>
      </c>
      <c r="G1522" t="n">
        <v>9.6</v>
      </c>
      <c r="H1522" t="inlineStr">
        <is>
          <t>ALIMENTOS</t>
        </is>
      </c>
      <c r="I1522" t="n">
        <v>33.26</v>
      </c>
      <c r="J1522" t="n">
        <v>319.3</v>
      </c>
    </row>
    <row r="1523">
      <c r="A1523" t="n">
        <v>7898</v>
      </c>
      <c r="B1523" t="inlineStr">
        <is>
          <t>Arcos</t>
        </is>
      </c>
      <c r="C1523" s="551" t="n">
        <v>46023</v>
      </c>
      <c r="D1523" t="inlineStr">
        <is>
          <t>12/2025</t>
        </is>
      </c>
      <c r="E1523" t="inlineStr">
        <is>
          <t>TOMATE ASSADO</t>
        </is>
      </c>
      <c r="F1523" t="inlineStr">
        <is>
          <t>QUILOGRAMA</t>
        </is>
      </c>
      <c r="G1523" t="n">
        <v>0.3</v>
      </c>
      <c r="H1523" t="inlineStr">
        <is>
          <t>ALIMENTOS</t>
        </is>
      </c>
      <c r="I1523" t="n">
        <v>33.26</v>
      </c>
      <c r="J1523" t="n">
        <v>9.98</v>
      </c>
    </row>
    <row r="1524">
      <c r="A1524" t="n">
        <v>8392</v>
      </c>
      <c r="B1524" t="inlineStr">
        <is>
          <t>Arcos</t>
        </is>
      </c>
      <c r="C1524" s="551" t="n">
        <v>46054</v>
      </c>
      <c r="D1524" t="inlineStr">
        <is>
          <t>01/2026</t>
        </is>
      </c>
      <c r="E1524" t="inlineStr">
        <is>
          <t>TOMATE ASSADO</t>
        </is>
      </c>
      <c r="F1524" t="inlineStr">
        <is>
          <t>QUILOGRAMA</t>
        </is>
      </c>
      <c r="G1524" t="n">
        <v>2.06</v>
      </c>
      <c r="H1524" t="inlineStr">
        <is>
          <t>ALIMENTOS</t>
        </is>
      </c>
      <c r="I1524" t="n">
        <v>33.26</v>
      </c>
      <c r="J1524" t="n">
        <v>68.52</v>
      </c>
    </row>
    <row r="1525">
      <c r="A1525" t="n">
        <v>9636</v>
      </c>
      <c r="B1525" t="inlineStr">
        <is>
          <t>Arcos</t>
        </is>
      </c>
      <c r="C1525" s="551" t="n">
        <v>46113</v>
      </c>
      <c r="D1525" t="inlineStr">
        <is>
          <t>03/2026</t>
        </is>
      </c>
      <c r="E1525" t="inlineStr">
        <is>
          <t>TOMATE ASSADO</t>
        </is>
      </c>
      <c r="F1525" t="inlineStr">
        <is>
          <t>QUILOGRAMA</t>
        </is>
      </c>
      <c r="G1525" t="n">
        <v>3.4</v>
      </c>
      <c r="H1525" t="inlineStr">
        <is>
          <t>ALIMENTOS</t>
        </is>
      </c>
      <c r="I1525" t="n">
        <v>33.26</v>
      </c>
      <c r="J1525" t="n">
        <v>113.08</v>
      </c>
    </row>
    <row r="1526">
      <c r="A1526" t="n">
        <v>10169</v>
      </c>
      <c r="B1526" t="inlineStr">
        <is>
          <t>Arcos</t>
        </is>
      </c>
      <c r="C1526" s="551" t="n">
        <v>46143</v>
      </c>
      <c r="D1526" t="inlineStr">
        <is>
          <t>04/2026</t>
        </is>
      </c>
      <c r="E1526" t="inlineStr">
        <is>
          <t>TOMATE ASSADO</t>
        </is>
      </c>
      <c r="F1526" t="inlineStr">
        <is>
          <t>QUILOGRAMA</t>
        </is>
      </c>
      <c r="G1526" t="n">
        <v>1</v>
      </c>
      <c r="H1526" t="inlineStr">
        <is>
          <t>ALIMENTOS</t>
        </is>
      </c>
      <c r="I1526" t="n">
        <v>33.26</v>
      </c>
      <c r="J1526" t="n">
        <v>33.26</v>
      </c>
    </row>
    <row r="1527">
      <c r="A1527" t="n">
        <v>10883</v>
      </c>
      <c r="B1527" t="inlineStr">
        <is>
          <t>Arcos</t>
        </is>
      </c>
      <c r="C1527" s="551" t="n">
        <v>46174</v>
      </c>
      <c r="D1527" t="inlineStr">
        <is>
          <t>05/2026</t>
        </is>
      </c>
      <c r="E1527" t="inlineStr">
        <is>
          <t>TOMATE ASSADO</t>
        </is>
      </c>
      <c r="F1527" t="inlineStr">
        <is>
          <t>QUILOGRAMA</t>
        </is>
      </c>
      <c r="G1527" t="n">
        <v>2.8</v>
      </c>
      <c r="H1527" t="inlineStr">
        <is>
          <t>ALIMENTOS</t>
        </is>
      </c>
      <c r="I1527" t="n">
        <v>33.26</v>
      </c>
      <c r="J1527" t="n">
        <v>93.13</v>
      </c>
    </row>
    <row r="1528">
      <c r="A1528" t="n">
        <v>5886</v>
      </c>
      <c r="B1528" t="inlineStr">
        <is>
          <t>Arcos</t>
        </is>
      </c>
      <c r="C1528" s="551" t="n">
        <v>45870</v>
      </c>
      <c r="D1528" t="inlineStr">
        <is>
          <t>07/2025</t>
        </is>
      </c>
      <c r="E1528" t="inlineStr">
        <is>
          <t>MOLHO LAMBAO</t>
        </is>
      </c>
      <c r="F1528" t="inlineStr">
        <is>
          <t>QUILOGRAMA</t>
        </is>
      </c>
      <c r="G1528" t="n">
        <v>0.62</v>
      </c>
      <c r="H1528" t="inlineStr">
        <is>
          <t>ALIMENTOS</t>
        </is>
      </c>
      <c r="I1528" t="n">
        <v>23.06</v>
      </c>
      <c r="J1528" t="n">
        <v>14.3</v>
      </c>
    </row>
    <row r="1529">
      <c r="A1529" t="n">
        <v>5881</v>
      </c>
      <c r="B1529" t="inlineStr">
        <is>
          <t>Arcos</t>
        </is>
      </c>
      <c r="C1529" s="551" t="n">
        <v>45870</v>
      </c>
      <c r="D1529" t="inlineStr">
        <is>
          <t>07/2025</t>
        </is>
      </c>
      <c r="E1529" t="inlineStr">
        <is>
          <t>DIRTY MARTINI</t>
        </is>
      </c>
      <c r="F1529" t="inlineStr">
        <is>
          <t>LITRO</t>
        </is>
      </c>
      <c r="G1529" t="n">
        <v>0.95</v>
      </c>
      <c r="H1529" t="inlineStr">
        <is>
          <t>BEBIDAS</t>
        </is>
      </c>
      <c r="I1529" t="n">
        <v>146.18</v>
      </c>
      <c r="J1529" t="n">
        <v>138.87</v>
      </c>
    </row>
    <row r="1530">
      <c r="A1530" t="n">
        <v>8853</v>
      </c>
      <c r="B1530" t="inlineStr">
        <is>
          <t>Arcos</t>
        </is>
      </c>
      <c r="C1530" s="551" t="n">
        <v>46082</v>
      </c>
      <c r="D1530" t="inlineStr">
        <is>
          <t>02/2026</t>
        </is>
      </c>
      <c r="E1530" t="inlineStr">
        <is>
          <t>MAIONESE DE TUCUPI PRETO</t>
        </is>
      </c>
      <c r="F1530" t="inlineStr">
        <is>
          <t>QUILOGRAMA</t>
        </is>
      </c>
      <c r="G1530" t="n">
        <v>0.6</v>
      </c>
      <c r="H1530" t="inlineStr">
        <is>
          <t>ALIMENTOS</t>
        </is>
      </c>
      <c r="I1530" t="n">
        <v>19.82</v>
      </c>
      <c r="J1530" t="n">
        <v>11.89</v>
      </c>
    </row>
    <row r="1531">
      <c r="A1531" t="n">
        <v>10145</v>
      </c>
      <c r="B1531" t="inlineStr">
        <is>
          <t>Arcos</t>
        </is>
      </c>
      <c r="C1531" s="551" t="n">
        <v>46143</v>
      </c>
      <c r="D1531" t="inlineStr">
        <is>
          <t>04/2026</t>
        </is>
      </c>
      <c r="E1531" t="inlineStr">
        <is>
          <t>MAIONESE DE TUCUPI PRETO</t>
        </is>
      </c>
      <c r="F1531" t="inlineStr">
        <is>
          <t>QUILOGRAMA</t>
        </is>
      </c>
      <c r="G1531" t="n">
        <v>1.32</v>
      </c>
      <c r="H1531" t="inlineStr">
        <is>
          <t>ALIMENTOS</t>
        </is>
      </c>
      <c r="I1531" t="n">
        <v>19.82</v>
      </c>
      <c r="J1531" t="n">
        <v>26.16</v>
      </c>
    </row>
    <row r="1532">
      <c r="A1532" t="n">
        <v>8350</v>
      </c>
      <c r="B1532" t="inlineStr">
        <is>
          <t>Arcos</t>
        </is>
      </c>
      <c r="C1532" s="551" t="n">
        <v>46054</v>
      </c>
      <c r="D1532" t="inlineStr">
        <is>
          <t>01/2026</t>
        </is>
      </c>
      <c r="E1532" t="inlineStr">
        <is>
          <t>CREME DE CONFEITEIRO DE MANJERICÃO</t>
        </is>
      </c>
      <c r="F1532" t="inlineStr">
        <is>
          <t>QUILOGRAMA</t>
        </is>
      </c>
      <c r="G1532" t="n">
        <v>0.42</v>
      </c>
      <c r="H1532" t="inlineStr">
        <is>
          <t>ALIMENTOS</t>
        </is>
      </c>
      <c r="I1532" t="n">
        <v>22.22</v>
      </c>
      <c r="J1532" t="n">
        <v>9.33</v>
      </c>
    </row>
    <row r="1533">
      <c r="A1533" t="n">
        <v>8828</v>
      </c>
      <c r="B1533" t="inlineStr">
        <is>
          <t>Arcos</t>
        </is>
      </c>
      <c r="C1533" s="551" t="n">
        <v>46082</v>
      </c>
      <c r="D1533" t="inlineStr">
        <is>
          <t>02/2026</t>
        </is>
      </c>
      <c r="E1533" t="inlineStr">
        <is>
          <t>CREME DE CONFEITEIRO DE MANJERICÃO</t>
        </is>
      </c>
      <c r="F1533" t="inlineStr">
        <is>
          <t>QUILOGRAMA</t>
        </is>
      </c>
      <c r="G1533" t="n">
        <v>0.32</v>
      </c>
      <c r="H1533" t="inlineStr">
        <is>
          <t>ALIMENTOS</t>
        </is>
      </c>
      <c r="I1533" t="n">
        <v>22.22</v>
      </c>
      <c r="J1533" t="n">
        <v>7.11</v>
      </c>
    </row>
    <row r="1534">
      <c r="A1534" t="n">
        <v>9590</v>
      </c>
      <c r="B1534" t="inlineStr">
        <is>
          <t>Arcos</t>
        </is>
      </c>
      <c r="C1534" s="551" t="n">
        <v>46113</v>
      </c>
      <c r="D1534" t="inlineStr">
        <is>
          <t>03/2026</t>
        </is>
      </c>
      <c r="E1534" t="inlineStr">
        <is>
          <t>CREME DE CONFEITEIRO DE MANJERICÃO</t>
        </is>
      </c>
      <c r="F1534" t="inlineStr">
        <is>
          <t>QUILOGRAMA</t>
        </is>
      </c>
      <c r="G1534" t="n">
        <v>1.22</v>
      </c>
      <c r="H1534" t="inlineStr">
        <is>
          <t>ALIMENTOS</t>
        </is>
      </c>
      <c r="I1534" t="n">
        <v>22.22</v>
      </c>
      <c r="J1534" t="n">
        <v>27.11</v>
      </c>
    </row>
    <row r="1535">
      <c r="A1535" t="n">
        <v>10121</v>
      </c>
      <c r="B1535" t="inlineStr">
        <is>
          <t>Arcos</t>
        </is>
      </c>
      <c r="C1535" s="551" t="n">
        <v>46143</v>
      </c>
      <c r="D1535" t="inlineStr">
        <is>
          <t>04/2026</t>
        </is>
      </c>
      <c r="E1535" t="inlineStr">
        <is>
          <t>CREME DE CONFEITEIRO DE MANJERICÃO</t>
        </is>
      </c>
      <c r="F1535" t="inlineStr">
        <is>
          <t>QUILOGRAMA</t>
        </is>
      </c>
      <c r="G1535" t="n">
        <v>1.06</v>
      </c>
      <c r="H1535" t="inlineStr">
        <is>
          <t>ALIMENTOS</t>
        </is>
      </c>
      <c r="I1535" t="n">
        <v>22.22</v>
      </c>
      <c r="J1535" t="n">
        <v>23.55</v>
      </c>
    </row>
    <row r="1536">
      <c r="A1536" t="n">
        <v>10838</v>
      </c>
      <c r="B1536" t="inlineStr">
        <is>
          <t>Arcos</t>
        </is>
      </c>
      <c r="C1536" s="551" t="n">
        <v>46174</v>
      </c>
      <c r="D1536" t="inlineStr">
        <is>
          <t>05/2026</t>
        </is>
      </c>
      <c r="E1536" t="inlineStr">
        <is>
          <t>CREME DE CONFEITEIRO DE MANJERICÃO</t>
        </is>
      </c>
      <c r="F1536" t="inlineStr">
        <is>
          <t>QUILOGRAMA</t>
        </is>
      </c>
      <c r="G1536" t="n">
        <v>0.9399999999999999</v>
      </c>
      <c r="H1536" t="inlineStr">
        <is>
          <t>ALIMENTOS</t>
        </is>
      </c>
      <c r="I1536" t="n">
        <v>22.22</v>
      </c>
      <c r="J1536" t="n">
        <v>20.89</v>
      </c>
    </row>
    <row r="1537">
      <c r="A1537" t="n">
        <v>8391</v>
      </c>
      <c r="B1537" t="inlineStr">
        <is>
          <t>Arcos</t>
        </is>
      </c>
      <c r="C1537" s="551" t="n">
        <v>46054</v>
      </c>
      <c r="D1537" t="inlineStr">
        <is>
          <t>01/2026</t>
        </is>
      </c>
      <c r="E1537" t="inlineStr">
        <is>
          <t xml:space="preserve">SOPA FRIA </t>
        </is>
      </c>
      <c r="F1537" t="inlineStr">
        <is>
          <t>QUILOGRAMA</t>
        </is>
      </c>
      <c r="G1537" t="n">
        <v>0.4</v>
      </c>
      <c r="H1537" t="inlineStr">
        <is>
          <t>ALIMENTOS</t>
        </is>
      </c>
      <c r="I1537" t="n">
        <v>19.53</v>
      </c>
      <c r="J1537" t="n">
        <v>7.81</v>
      </c>
    </row>
    <row r="1538">
      <c r="A1538" t="n">
        <v>8337</v>
      </c>
      <c r="B1538" t="inlineStr">
        <is>
          <t>Arcos</t>
        </is>
      </c>
      <c r="C1538" s="551" t="n">
        <v>46054</v>
      </c>
      <c r="D1538" t="inlineStr">
        <is>
          <t>01/2026</t>
        </is>
      </c>
      <c r="E1538" t="inlineStr">
        <is>
          <t>BATATA FRITA DA CASA</t>
        </is>
      </c>
      <c r="F1538" t="inlineStr">
        <is>
          <t>QUILOGRAMA</t>
        </is>
      </c>
      <c r="G1538" t="n">
        <v>3.25</v>
      </c>
      <c r="H1538" t="inlineStr">
        <is>
          <t>ALIMENTOS</t>
        </is>
      </c>
      <c r="I1538" t="n">
        <v>6.5</v>
      </c>
      <c r="J1538" t="n">
        <v>21.13</v>
      </c>
    </row>
    <row r="1539">
      <c r="A1539" t="n">
        <v>8812</v>
      </c>
      <c r="B1539" t="inlineStr">
        <is>
          <t>Arcos</t>
        </is>
      </c>
      <c r="C1539" s="551" t="n">
        <v>46082</v>
      </c>
      <c r="D1539" t="inlineStr">
        <is>
          <t>02/2026</t>
        </is>
      </c>
      <c r="E1539" t="inlineStr">
        <is>
          <t>BATATA FRITA DA CASA</t>
        </is>
      </c>
      <c r="F1539" t="inlineStr">
        <is>
          <t>QUILOGRAMA</t>
        </is>
      </c>
      <c r="G1539" t="n">
        <v>1.75</v>
      </c>
      <c r="H1539" t="inlineStr">
        <is>
          <t>ALIMENTOS</t>
        </is>
      </c>
      <c r="I1539" t="n">
        <v>6.5</v>
      </c>
      <c r="J1539" t="n">
        <v>11.38</v>
      </c>
    </row>
    <row r="1540">
      <c r="A1540" t="n">
        <v>9574</v>
      </c>
      <c r="B1540" t="inlineStr">
        <is>
          <t>Arcos</t>
        </is>
      </c>
      <c r="C1540" s="551" t="n">
        <v>46113</v>
      </c>
      <c r="D1540" t="inlineStr">
        <is>
          <t>03/2026</t>
        </is>
      </c>
      <c r="E1540" t="inlineStr">
        <is>
          <t>BATATA FRITA DA CASA</t>
        </is>
      </c>
      <c r="F1540" t="inlineStr">
        <is>
          <t>QUILOGRAMA</t>
        </is>
      </c>
      <c r="G1540" t="n">
        <v>11.44</v>
      </c>
      <c r="H1540" t="inlineStr">
        <is>
          <t>ALIMENTOS</t>
        </is>
      </c>
      <c r="I1540" t="n">
        <v>6.5</v>
      </c>
      <c r="J1540" t="n">
        <v>74.36</v>
      </c>
    </row>
    <row r="1541">
      <c r="A1541" t="n">
        <v>10103</v>
      </c>
      <c r="B1541" t="inlineStr">
        <is>
          <t>Arcos</t>
        </is>
      </c>
      <c r="C1541" s="551" t="n">
        <v>46143</v>
      </c>
      <c r="D1541" t="inlineStr">
        <is>
          <t>04/2026</t>
        </is>
      </c>
      <c r="E1541" t="inlineStr">
        <is>
          <t>BATATA FRITA DA CASA</t>
        </is>
      </c>
      <c r="F1541" t="inlineStr">
        <is>
          <t>QUILOGRAMA</t>
        </is>
      </c>
      <c r="G1541" t="n">
        <v>17.26</v>
      </c>
      <c r="H1541" t="inlineStr">
        <is>
          <t>ALIMENTOS</t>
        </is>
      </c>
      <c r="I1541" t="n">
        <v>6.5</v>
      </c>
      <c r="J1541" t="n">
        <v>112.19</v>
      </c>
    </row>
    <row r="1542">
      <c r="A1542" t="n">
        <v>10823</v>
      </c>
      <c r="B1542" t="inlineStr">
        <is>
          <t>Arcos</t>
        </is>
      </c>
      <c r="C1542" s="551" t="n">
        <v>46174</v>
      </c>
      <c r="D1542" t="inlineStr">
        <is>
          <t>05/2026</t>
        </is>
      </c>
      <c r="E1542" t="inlineStr">
        <is>
          <t>BATATA FRITA DA CASA</t>
        </is>
      </c>
      <c r="F1542" t="inlineStr">
        <is>
          <t>QUILOGRAMA</t>
        </is>
      </c>
      <c r="G1542" t="n">
        <v>23.68</v>
      </c>
      <c r="H1542" t="inlineStr">
        <is>
          <t>ALIMENTOS</t>
        </is>
      </c>
      <c r="I1542" t="n">
        <v>6.5</v>
      </c>
      <c r="J1542" t="n">
        <v>153.92</v>
      </c>
    </row>
    <row r="1543">
      <c r="A1543" t="n">
        <v>10133</v>
      </c>
      <c r="B1543" t="inlineStr">
        <is>
          <t>Arcos</t>
        </is>
      </c>
      <c r="C1543" s="551" t="n">
        <v>46143</v>
      </c>
      <c r="D1543" t="inlineStr">
        <is>
          <t>04/2026</t>
        </is>
      </c>
      <c r="E1543" t="inlineStr">
        <is>
          <t xml:space="preserve">FONDUTA DE QUEIJO AZUL </t>
        </is>
      </c>
      <c r="F1543" t="inlineStr">
        <is>
          <t>QUILOGRAMA</t>
        </is>
      </c>
      <c r="G1543" t="n">
        <v>3.46</v>
      </c>
      <c r="H1543" t="inlineStr">
        <is>
          <t>ALIMENTOS</t>
        </is>
      </c>
      <c r="I1543" t="n">
        <v>46.4</v>
      </c>
      <c r="J1543" t="n">
        <v>160.54</v>
      </c>
    </row>
    <row r="1544">
      <c r="A1544" t="n">
        <v>8381</v>
      </c>
      <c r="B1544" t="inlineStr">
        <is>
          <t>Arcos</t>
        </is>
      </c>
      <c r="C1544" s="551" t="n">
        <v>46054</v>
      </c>
      <c r="D1544" t="inlineStr">
        <is>
          <t>01/2026</t>
        </is>
      </c>
      <c r="E1544" t="inlineStr">
        <is>
          <t>PERNIL COZIDO</t>
        </is>
      </c>
      <c r="F1544" t="inlineStr">
        <is>
          <t>QUILOGRAMA</t>
        </is>
      </c>
      <c r="G1544" t="n">
        <v>13.32</v>
      </c>
      <c r="H1544" t="inlineStr">
        <is>
          <t>ALIMENTOS</t>
        </is>
      </c>
      <c r="I1544" t="n">
        <v>40.93</v>
      </c>
      <c r="J1544" t="n">
        <v>545.1900000000001</v>
      </c>
    </row>
    <row r="1545">
      <c r="A1545" t="n">
        <v>8868</v>
      </c>
      <c r="B1545" t="inlineStr">
        <is>
          <t>Arcos</t>
        </is>
      </c>
      <c r="C1545" s="551" t="n">
        <v>46082</v>
      </c>
      <c r="D1545" t="inlineStr">
        <is>
          <t>02/2026</t>
        </is>
      </c>
      <c r="E1545" t="inlineStr">
        <is>
          <t>PERNIL COZIDO</t>
        </is>
      </c>
      <c r="F1545" t="inlineStr">
        <is>
          <t>QUILOGRAMA</t>
        </is>
      </c>
      <c r="G1545" t="n">
        <v>14.64</v>
      </c>
      <c r="H1545" t="inlineStr">
        <is>
          <t>ALIMENTOS</t>
        </is>
      </c>
      <c r="I1545" t="n">
        <v>40.93</v>
      </c>
      <c r="J1545" t="n">
        <v>599.22</v>
      </c>
    </row>
    <row r="1546">
      <c r="A1546" t="n">
        <v>9627</v>
      </c>
      <c r="B1546" t="inlineStr">
        <is>
          <t>Arcos</t>
        </is>
      </c>
      <c r="C1546" s="551" t="n">
        <v>46113</v>
      </c>
      <c r="D1546" t="inlineStr">
        <is>
          <t>03/2026</t>
        </is>
      </c>
      <c r="E1546" t="inlineStr">
        <is>
          <t>PERNIL COZIDO</t>
        </is>
      </c>
      <c r="F1546" t="inlineStr">
        <is>
          <t>QUILOGRAMA</t>
        </is>
      </c>
      <c r="G1546" t="n">
        <v>3.75</v>
      </c>
      <c r="H1546" t="inlineStr">
        <is>
          <t>ALIMENTOS</t>
        </is>
      </c>
      <c r="I1546" t="n">
        <v>40.93</v>
      </c>
      <c r="J1546" t="n">
        <v>153.49</v>
      </c>
    </row>
    <row r="1547">
      <c r="A1547" t="n">
        <v>10160</v>
      </c>
      <c r="B1547" t="inlineStr">
        <is>
          <t>Arcos</t>
        </is>
      </c>
      <c r="C1547" s="551" t="n">
        <v>46143</v>
      </c>
      <c r="D1547" t="inlineStr">
        <is>
          <t>04/2026</t>
        </is>
      </c>
      <c r="E1547" t="inlineStr">
        <is>
          <t>PERNIL COZIDO</t>
        </is>
      </c>
      <c r="F1547" t="inlineStr">
        <is>
          <t>QUILOGRAMA</t>
        </is>
      </c>
      <c r="G1547" t="n">
        <v>3.36</v>
      </c>
      <c r="H1547" t="inlineStr">
        <is>
          <t>ALIMENTOS</t>
        </is>
      </c>
      <c r="I1547" t="n">
        <v>40.93</v>
      </c>
      <c r="J1547" t="n">
        <v>137.52</v>
      </c>
    </row>
    <row r="1548">
      <c r="A1548" t="n">
        <v>10875</v>
      </c>
      <c r="B1548" t="inlineStr">
        <is>
          <t>Arcos</t>
        </is>
      </c>
      <c r="C1548" s="551" t="n">
        <v>46174</v>
      </c>
      <c r="D1548" t="inlineStr">
        <is>
          <t>05/2026</t>
        </is>
      </c>
      <c r="E1548" t="inlineStr">
        <is>
          <t>PERNIL COZIDO</t>
        </is>
      </c>
      <c r="F1548" t="inlineStr">
        <is>
          <t>QUILOGRAMA</t>
        </is>
      </c>
      <c r="G1548" t="n">
        <v>4.48</v>
      </c>
      <c r="H1548" t="inlineStr">
        <is>
          <t>ALIMENTOS</t>
        </is>
      </c>
      <c r="I1548" t="n">
        <v>40.93</v>
      </c>
      <c r="J1548" t="n">
        <v>183.37</v>
      </c>
    </row>
    <row r="1549">
      <c r="A1549" t="n">
        <v>7889</v>
      </c>
      <c r="B1549" t="inlineStr">
        <is>
          <t>Arcos</t>
        </is>
      </c>
      <c r="C1549" s="551" t="n">
        <v>46023</v>
      </c>
      <c r="D1549" t="inlineStr">
        <is>
          <t>12/2025</t>
        </is>
      </c>
      <c r="E1549" t="inlineStr">
        <is>
          <t>MIX DE COGUMELOS</t>
        </is>
      </c>
      <c r="F1549" t="inlineStr">
        <is>
          <t>QUILOGRAMA</t>
        </is>
      </c>
      <c r="G1549" t="n">
        <v>9.539999999999999</v>
      </c>
      <c r="H1549" t="inlineStr">
        <is>
          <t>ALIMENTOS</t>
        </is>
      </c>
      <c r="I1549" t="n">
        <v>63.88</v>
      </c>
      <c r="J1549" t="n">
        <v>609.42</v>
      </c>
    </row>
    <row r="1550">
      <c r="A1550" t="n">
        <v>8373</v>
      </c>
      <c r="B1550" t="inlineStr">
        <is>
          <t>Arcos</t>
        </is>
      </c>
      <c r="C1550" s="551" t="n">
        <v>46054</v>
      </c>
      <c r="D1550" t="inlineStr">
        <is>
          <t>01/2026</t>
        </is>
      </c>
      <c r="E1550" t="inlineStr">
        <is>
          <t>MIX DE COGUMELOS</t>
        </is>
      </c>
      <c r="F1550" t="inlineStr">
        <is>
          <t>QUILOGRAMA</t>
        </is>
      </c>
      <c r="G1550" t="n">
        <v>4.64</v>
      </c>
      <c r="H1550" t="inlineStr">
        <is>
          <t>ALIMENTOS</t>
        </is>
      </c>
      <c r="I1550" t="n">
        <v>63.88</v>
      </c>
      <c r="J1550" t="n">
        <v>296.4</v>
      </c>
    </row>
    <row r="1551">
      <c r="A1551" t="n">
        <v>8858</v>
      </c>
      <c r="B1551" t="inlineStr">
        <is>
          <t>Arcos</t>
        </is>
      </c>
      <c r="C1551" s="551" t="n">
        <v>46082</v>
      </c>
      <c r="D1551" t="inlineStr">
        <is>
          <t>02/2026</t>
        </is>
      </c>
      <c r="E1551" t="inlineStr">
        <is>
          <t>MIX DE COGUMELOS</t>
        </is>
      </c>
      <c r="F1551" t="inlineStr">
        <is>
          <t>QUILOGRAMA</t>
        </is>
      </c>
      <c r="G1551" t="n">
        <v>2.08</v>
      </c>
      <c r="H1551" t="inlineStr">
        <is>
          <t>ALIMENTOS</t>
        </is>
      </c>
      <c r="I1551" t="n">
        <v>63.88</v>
      </c>
      <c r="J1551" t="n">
        <v>132.87</v>
      </c>
    </row>
    <row r="1552">
      <c r="A1552" t="n">
        <v>9617</v>
      </c>
      <c r="B1552" t="inlineStr">
        <is>
          <t>Arcos</t>
        </is>
      </c>
      <c r="C1552" s="551" t="n">
        <v>46113</v>
      </c>
      <c r="D1552" t="inlineStr">
        <is>
          <t>03/2026</t>
        </is>
      </c>
      <c r="E1552" t="inlineStr">
        <is>
          <t>MIX DE COGUMELOS</t>
        </is>
      </c>
      <c r="F1552" t="inlineStr">
        <is>
          <t>QUILOGRAMA</t>
        </is>
      </c>
      <c r="G1552" t="n">
        <v>18.66</v>
      </c>
      <c r="H1552" t="inlineStr">
        <is>
          <t>ALIMENTOS</t>
        </is>
      </c>
      <c r="I1552" t="n">
        <v>63.88</v>
      </c>
      <c r="J1552" t="n">
        <v>1192</v>
      </c>
    </row>
    <row r="1553">
      <c r="A1553" t="n">
        <v>10150</v>
      </c>
      <c r="B1553" t="inlineStr">
        <is>
          <t>Arcos</t>
        </is>
      </c>
      <c r="C1553" s="551" t="n">
        <v>46143</v>
      </c>
      <c r="D1553" t="inlineStr">
        <is>
          <t>04/2026</t>
        </is>
      </c>
      <c r="E1553" t="inlineStr">
        <is>
          <t>MIX DE COGUMELOS</t>
        </is>
      </c>
      <c r="F1553" t="inlineStr">
        <is>
          <t>QUILOGRAMA</t>
        </is>
      </c>
      <c r="G1553" t="n">
        <v>12.48</v>
      </c>
      <c r="H1553" t="inlineStr">
        <is>
          <t>ALIMENTOS</t>
        </is>
      </c>
      <c r="I1553" t="n">
        <v>63.88</v>
      </c>
      <c r="J1553" t="n">
        <v>797.22</v>
      </c>
    </row>
    <row r="1554">
      <c r="A1554" t="n">
        <v>10866</v>
      </c>
      <c r="B1554" t="inlineStr">
        <is>
          <t>Arcos</t>
        </is>
      </c>
      <c r="C1554" s="551" t="n">
        <v>46174</v>
      </c>
      <c r="D1554" t="inlineStr">
        <is>
          <t>05/2026</t>
        </is>
      </c>
      <c r="E1554" t="inlineStr">
        <is>
          <t>MIX DE COGUMELOS</t>
        </is>
      </c>
      <c r="F1554" t="inlineStr">
        <is>
          <t>QUILOGRAMA</t>
        </is>
      </c>
      <c r="G1554" t="n">
        <v>4.1</v>
      </c>
      <c r="H1554" t="inlineStr">
        <is>
          <t>ALIMENTOS</t>
        </is>
      </c>
      <c r="I1554" t="n">
        <v>63.88</v>
      </c>
      <c r="J1554" t="n">
        <v>261.91</v>
      </c>
    </row>
    <row r="1555">
      <c r="A1555" t="n">
        <v>8820</v>
      </c>
      <c r="B1555" t="inlineStr">
        <is>
          <t>Arcos</t>
        </is>
      </c>
      <c r="C1555" s="551" t="n">
        <v>46082</v>
      </c>
      <c r="D1555" t="inlineStr">
        <is>
          <t>02/2026</t>
        </is>
      </c>
      <c r="E1555" t="inlineStr">
        <is>
          <t>COALHADA</t>
        </is>
      </c>
      <c r="F1555" t="inlineStr">
        <is>
          <t>QUILOGRAMA</t>
        </is>
      </c>
      <c r="G1555" t="n">
        <v>0.9</v>
      </c>
      <c r="H1555" t="inlineStr">
        <is>
          <t>ALIMENTOS</t>
        </is>
      </c>
      <c r="I1555" t="n">
        <v>47.4</v>
      </c>
      <c r="J1555" t="n">
        <v>42.66</v>
      </c>
    </row>
    <row r="1556">
      <c r="A1556" t="n">
        <v>9582</v>
      </c>
      <c r="B1556" t="inlineStr">
        <is>
          <t>Arcos</t>
        </is>
      </c>
      <c r="C1556" s="551" t="n">
        <v>46113</v>
      </c>
      <c r="D1556" t="inlineStr">
        <is>
          <t>03/2026</t>
        </is>
      </c>
      <c r="E1556" t="inlineStr">
        <is>
          <t>COALHADA</t>
        </is>
      </c>
      <c r="F1556" t="inlineStr">
        <is>
          <t>QUILOGRAMA</t>
        </is>
      </c>
      <c r="G1556" t="n">
        <v>1.32</v>
      </c>
      <c r="H1556" t="inlineStr">
        <is>
          <t>ALIMENTOS</t>
        </is>
      </c>
      <c r="I1556" t="n">
        <v>47.4</v>
      </c>
      <c r="J1556" t="n">
        <v>62.57</v>
      </c>
    </row>
    <row r="1557">
      <c r="A1557" t="n">
        <v>10831</v>
      </c>
      <c r="B1557" t="inlineStr">
        <is>
          <t>Arcos</t>
        </is>
      </c>
      <c r="C1557" s="551" t="n">
        <v>46174</v>
      </c>
      <c r="D1557" t="inlineStr">
        <is>
          <t>05/2026</t>
        </is>
      </c>
      <c r="E1557" t="inlineStr">
        <is>
          <t>COALHADA</t>
        </is>
      </c>
      <c r="F1557" t="inlineStr">
        <is>
          <t>QUILOGRAMA</t>
        </is>
      </c>
      <c r="G1557" t="n">
        <v>0.76</v>
      </c>
      <c r="H1557" t="inlineStr">
        <is>
          <t>ALIMENTOS</t>
        </is>
      </c>
      <c r="I1557" t="n">
        <v>47.4</v>
      </c>
      <c r="J1557" t="n">
        <v>36.02</v>
      </c>
    </row>
    <row r="1558">
      <c r="A1558" t="n">
        <v>7902</v>
      </c>
      <c r="B1558" t="inlineStr">
        <is>
          <t>Arcos</t>
        </is>
      </c>
      <c r="C1558" s="551" t="n">
        <v>46023</v>
      </c>
      <c r="D1558" t="inlineStr">
        <is>
          <t>12/2025</t>
        </is>
      </c>
      <c r="E1558" t="inlineStr">
        <is>
          <t>APEROL SPRITZ - PREBATCH</t>
        </is>
      </c>
      <c r="F1558" t="inlineStr">
        <is>
          <t>LITRO</t>
        </is>
      </c>
      <c r="G1558" t="n">
        <v>1.6</v>
      </c>
      <c r="H1558" t="inlineStr">
        <is>
          <t>BEBIDAS</t>
        </is>
      </c>
      <c r="I1558" t="n">
        <v>49.7</v>
      </c>
      <c r="J1558" t="n">
        <v>79.52</v>
      </c>
    </row>
    <row r="1559">
      <c r="A1559" t="n">
        <v>10173</v>
      </c>
      <c r="B1559" t="inlineStr">
        <is>
          <t>Arcos</t>
        </is>
      </c>
      <c r="C1559" s="551" t="n">
        <v>46143</v>
      </c>
      <c r="D1559" t="inlineStr">
        <is>
          <t>04/2026</t>
        </is>
      </c>
      <c r="E1559" t="inlineStr">
        <is>
          <t>APEROL SPRITZ - PREBATCH</t>
        </is>
      </c>
      <c r="F1559" t="inlineStr">
        <is>
          <t>LITRO</t>
        </is>
      </c>
      <c r="G1559" t="n">
        <v>2.53</v>
      </c>
      <c r="H1559" t="inlineStr">
        <is>
          <t>BEBIDAS</t>
        </is>
      </c>
      <c r="I1559" t="n">
        <v>36.59</v>
      </c>
      <c r="J1559" t="n">
        <v>92.56999999999999</v>
      </c>
    </row>
    <row r="1560">
      <c r="A1560" t="n">
        <v>10888</v>
      </c>
      <c r="B1560" t="inlineStr">
        <is>
          <t>Arcos</t>
        </is>
      </c>
      <c r="C1560" s="551" t="n">
        <v>46174</v>
      </c>
      <c r="D1560" t="inlineStr">
        <is>
          <t>05/2026</t>
        </is>
      </c>
      <c r="E1560" t="inlineStr">
        <is>
          <t>APEROL SPRITZ - PREBATCH</t>
        </is>
      </c>
      <c r="F1560" t="inlineStr">
        <is>
          <t>LITRO</t>
        </is>
      </c>
      <c r="G1560" t="n">
        <v>7.25</v>
      </c>
      <c r="H1560" t="inlineStr">
        <is>
          <t>BEBIDAS</t>
        </is>
      </c>
      <c r="I1560" t="n">
        <v>36.59</v>
      </c>
      <c r="J1560" t="n">
        <v>265.28</v>
      </c>
    </row>
    <row r="1561">
      <c r="A1561" t="n">
        <v>7920</v>
      </c>
      <c r="B1561" t="inlineStr">
        <is>
          <t>Arcos</t>
        </is>
      </c>
      <c r="C1561" s="551" t="n">
        <v>46023</v>
      </c>
      <c r="D1561" t="inlineStr">
        <is>
          <t>12/2025</t>
        </is>
      </c>
      <c r="E1561" t="inlineStr">
        <is>
          <t>IOGURTE CASEIRO</t>
        </is>
      </c>
      <c r="F1561" t="inlineStr">
        <is>
          <t>LITRO</t>
        </is>
      </c>
      <c r="G1561" t="n">
        <v>2.74</v>
      </c>
      <c r="H1561" t="inlineStr">
        <is>
          <t>ALIMENTOS</t>
        </is>
      </c>
      <c r="I1561" t="n">
        <v>19.03</v>
      </c>
      <c r="J1561" t="n">
        <v>52.14</v>
      </c>
    </row>
    <row r="1562">
      <c r="A1562" t="n">
        <v>8367</v>
      </c>
      <c r="B1562" t="inlineStr">
        <is>
          <t>Arcos</t>
        </is>
      </c>
      <c r="C1562" s="551" t="n">
        <v>46054</v>
      </c>
      <c r="D1562" t="inlineStr">
        <is>
          <t>01/2026</t>
        </is>
      </c>
      <c r="E1562" t="inlineStr">
        <is>
          <t>IOGURTE CASEIRO</t>
        </is>
      </c>
      <c r="F1562" t="inlineStr">
        <is>
          <t>LITRO</t>
        </is>
      </c>
      <c r="G1562" t="n">
        <v>1.58</v>
      </c>
      <c r="H1562" t="inlineStr">
        <is>
          <t>ALIMENTOS</t>
        </is>
      </c>
      <c r="I1562" t="n">
        <v>19.03</v>
      </c>
      <c r="J1562" t="n">
        <v>30.07</v>
      </c>
    </row>
    <row r="1563">
      <c r="A1563" t="n">
        <v>8850</v>
      </c>
      <c r="B1563" t="inlineStr">
        <is>
          <t>Arcos</t>
        </is>
      </c>
      <c r="C1563" s="551" t="n">
        <v>46082</v>
      </c>
      <c r="D1563" t="inlineStr">
        <is>
          <t>02/2026</t>
        </is>
      </c>
      <c r="E1563" t="inlineStr">
        <is>
          <t>IOGURTE CASEIRO</t>
        </is>
      </c>
      <c r="F1563" t="inlineStr">
        <is>
          <t>LITRO</t>
        </is>
      </c>
      <c r="G1563" t="n">
        <v>1.76</v>
      </c>
      <c r="H1563" t="inlineStr">
        <is>
          <t>ALIMENTOS</t>
        </is>
      </c>
      <c r="I1563" t="n">
        <v>19.03</v>
      </c>
      <c r="J1563" t="n">
        <v>33.49</v>
      </c>
    </row>
    <row r="1564">
      <c r="A1564" t="n">
        <v>9611</v>
      </c>
      <c r="B1564" t="inlineStr">
        <is>
          <t>Arcos</t>
        </is>
      </c>
      <c r="C1564" s="551" t="n">
        <v>46113</v>
      </c>
      <c r="D1564" t="inlineStr">
        <is>
          <t>03/2026</t>
        </is>
      </c>
      <c r="E1564" t="inlineStr">
        <is>
          <t>IOGURTE CASEIRO</t>
        </is>
      </c>
      <c r="F1564" t="inlineStr">
        <is>
          <t>LITRO</t>
        </is>
      </c>
      <c r="G1564" t="n">
        <v>1.74</v>
      </c>
      <c r="H1564" t="inlineStr">
        <is>
          <t>ALIMENTOS</t>
        </is>
      </c>
      <c r="I1564" t="n">
        <v>19.03</v>
      </c>
      <c r="J1564" t="n">
        <v>33.11</v>
      </c>
    </row>
    <row r="1565">
      <c r="A1565" t="n">
        <v>10143</v>
      </c>
      <c r="B1565" t="inlineStr">
        <is>
          <t>Arcos</t>
        </is>
      </c>
      <c r="C1565" s="551" t="n">
        <v>46143</v>
      </c>
      <c r="D1565" t="inlineStr">
        <is>
          <t>04/2026</t>
        </is>
      </c>
      <c r="E1565" t="inlineStr">
        <is>
          <t>IOGURTE CASEIRO</t>
        </is>
      </c>
      <c r="F1565" t="inlineStr">
        <is>
          <t>LITRO</t>
        </is>
      </c>
      <c r="G1565" t="n">
        <v>1.2</v>
      </c>
      <c r="H1565" t="inlineStr">
        <is>
          <t>ALIMENTOS</t>
        </is>
      </c>
      <c r="I1565" t="n">
        <v>19.03</v>
      </c>
      <c r="J1565" t="n">
        <v>22.84</v>
      </c>
    </row>
    <row r="1566">
      <c r="A1566" t="n">
        <v>10859</v>
      </c>
      <c r="B1566" t="inlineStr">
        <is>
          <t>Arcos</t>
        </is>
      </c>
      <c r="C1566" s="551" t="n">
        <v>46174</v>
      </c>
      <c r="D1566" t="inlineStr">
        <is>
          <t>05/2026</t>
        </is>
      </c>
      <c r="E1566" t="inlineStr">
        <is>
          <t>IOGURTE CASEIRO</t>
        </is>
      </c>
      <c r="F1566" t="inlineStr">
        <is>
          <t>LITRO</t>
        </is>
      </c>
      <c r="G1566" t="n">
        <v>2.06</v>
      </c>
      <c r="H1566" t="inlineStr">
        <is>
          <t>ALIMENTOS</t>
        </is>
      </c>
      <c r="I1566" t="n">
        <v>19.03</v>
      </c>
      <c r="J1566" t="n">
        <v>39.2</v>
      </c>
    </row>
    <row r="1567">
      <c r="A1567" t="n">
        <v>7921</v>
      </c>
      <c r="B1567" t="inlineStr">
        <is>
          <t>Arcos</t>
        </is>
      </c>
      <c r="C1567" s="551" t="n">
        <v>46023</v>
      </c>
      <c r="D1567" t="inlineStr">
        <is>
          <t>12/2025</t>
        </is>
      </c>
      <c r="E1567" t="inlineStr">
        <is>
          <t>PANGRATATTO</t>
        </is>
      </c>
      <c r="F1567" t="inlineStr">
        <is>
          <t>QUILOGRAMA</t>
        </is>
      </c>
      <c r="G1567" t="n">
        <v>2.2</v>
      </c>
      <c r="H1567" t="inlineStr">
        <is>
          <t>ALIMENTOS</t>
        </is>
      </c>
      <c r="I1567" t="n">
        <v>40.97</v>
      </c>
      <c r="J1567" t="n">
        <v>90.13</v>
      </c>
    </row>
    <row r="1568">
      <c r="A1568" t="n">
        <v>8379</v>
      </c>
      <c r="B1568" t="inlineStr">
        <is>
          <t>Arcos</t>
        </is>
      </c>
      <c r="C1568" s="551" t="n">
        <v>46054</v>
      </c>
      <c r="D1568" t="inlineStr">
        <is>
          <t>01/2026</t>
        </is>
      </c>
      <c r="E1568" t="inlineStr">
        <is>
          <t>PANGRATATTO</t>
        </is>
      </c>
      <c r="F1568" t="inlineStr">
        <is>
          <t>QUILOGRAMA</t>
        </is>
      </c>
      <c r="G1568" t="n">
        <v>0.44</v>
      </c>
      <c r="H1568" t="inlineStr">
        <is>
          <t>ALIMENTOS</t>
        </is>
      </c>
      <c r="I1568" t="n">
        <v>40.97</v>
      </c>
      <c r="J1568" t="n">
        <v>18.03</v>
      </c>
    </row>
    <row r="1569">
      <c r="A1569" t="n">
        <v>8865</v>
      </c>
      <c r="B1569" t="inlineStr">
        <is>
          <t>Arcos</t>
        </is>
      </c>
      <c r="C1569" s="551" t="n">
        <v>46082</v>
      </c>
      <c r="D1569" t="inlineStr">
        <is>
          <t>02/2026</t>
        </is>
      </c>
      <c r="E1569" t="inlineStr">
        <is>
          <t>PANGRATATTO</t>
        </is>
      </c>
      <c r="F1569" t="inlineStr">
        <is>
          <t>QUILOGRAMA</t>
        </is>
      </c>
      <c r="G1569" t="n">
        <v>0.23</v>
      </c>
      <c r="H1569" t="inlineStr">
        <is>
          <t>ALIMENTOS</t>
        </is>
      </c>
      <c r="I1569" t="n">
        <v>40.97</v>
      </c>
      <c r="J1569" t="n">
        <v>9.42</v>
      </c>
    </row>
    <row r="1570">
      <c r="A1570" t="n">
        <v>9624</v>
      </c>
      <c r="B1570" t="inlineStr">
        <is>
          <t>Arcos</t>
        </is>
      </c>
      <c r="C1570" s="551" t="n">
        <v>46113</v>
      </c>
      <c r="D1570" t="inlineStr">
        <is>
          <t>03/2026</t>
        </is>
      </c>
      <c r="E1570" t="inlineStr">
        <is>
          <t>PANGRATATTO</t>
        </is>
      </c>
      <c r="F1570" t="inlineStr">
        <is>
          <t>QUILOGRAMA</t>
        </is>
      </c>
      <c r="G1570" t="n">
        <v>1.7</v>
      </c>
      <c r="H1570" t="inlineStr">
        <is>
          <t>ALIMENTOS</t>
        </is>
      </c>
      <c r="I1570" t="n">
        <v>40.97</v>
      </c>
      <c r="J1570" t="n">
        <v>69.65000000000001</v>
      </c>
    </row>
    <row r="1571">
      <c r="A1571" t="n">
        <v>10157</v>
      </c>
      <c r="B1571" t="inlineStr">
        <is>
          <t>Arcos</t>
        </is>
      </c>
      <c r="C1571" s="551" t="n">
        <v>46143</v>
      </c>
      <c r="D1571" t="inlineStr">
        <is>
          <t>04/2026</t>
        </is>
      </c>
      <c r="E1571" t="inlineStr">
        <is>
          <t>PANGRATATTO</t>
        </is>
      </c>
      <c r="F1571" t="inlineStr">
        <is>
          <t>QUILOGRAMA</t>
        </is>
      </c>
      <c r="G1571" t="n">
        <v>0.7</v>
      </c>
      <c r="H1571" t="inlineStr">
        <is>
          <t>ALIMENTOS</t>
        </is>
      </c>
      <c r="I1571" t="n">
        <v>40.97</v>
      </c>
      <c r="J1571" t="n">
        <v>28.68</v>
      </c>
    </row>
    <row r="1572">
      <c r="A1572" t="n">
        <v>10872</v>
      </c>
      <c r="B1572" t="inlineStr">
        <is>
          <t>Arcos</t>
        </is>
      </c>
      <c r="C1572" s="551" t="n">
        <v>46174</v>
      </c>
      <c r="D1572" t="inlineStr">
        <is>
          <t>05/2026</t>
        </is>
      </c>
      <c r="E1572" t="inlineStr">
        <is>
          <t>PANGRATATTO</t>
        </is>
      </c>
      <c r="F1572" t="inlineStr">
        <is>
          <t>QUILOGRAMA</t>
        </is>
      </c>
      <c r="G1572" t="n">
        <v>0.75</v>
      </c>
      <c r="H1572" t="inlineStr">
        <is>
          <t>ALIMENTOS</t>
        </is>
      </c>
      <c r="I1572" t="n">
        <v>40.97</v>
      </c>
      <c r="J1572" t="n">
        <v>30.73</v>
      </c>
    </row>
    <row r="1573">
      <c r="A1573" t="n">
        <v>7922</v>
      </c>
      <c r="B1573" t="inlineStr">
        <is>
          <t>Arcos</t>
        </is>
      </c>
      <c r="C1573" s="551" t="n">
        <v>46023</v>
      </c>
      <c r="D1573" t="inlineStr">
        <is>
          <t>12/2025</t>
        </is>
      </c>
      <c r="E1573" t="inlineStr">
        <is>
          <t>PICLES DE MAXIXE</t>
        </is>
      </c>
      <c r="F1573" t="inlineStr">
        <is>
          <t>QUILOGRAMA</t>
        </is>
      </c>
      <c r="G1573" t="n">
        <v>1.88</v>
      </c>
      <c r="H1573" t="inlineStr">
        <is>
          <t>ALIMENTOS</t>
        </is>
      </c>
      <c r="I1573" t="n">
        <v>15.75</v>
      </c>
      <c r="J1573" t="n">
        <v>29.61</v>
      </c>
    </row>
    <row r="1574">
      <c r="A1574" t="n">
        <v>8385</v>
      </c>
      <c r="B1574" t="inlineStr">
        <is>
          <t>Arcos</t>
        </is>
      </c>
      <c r="C1574" s="551" t="n">
        <v>46054</v>
      </c>
      <c r="D1574" t="inlineStr">
        <is>
          <t>01/2026</t>
        </is>
      </c>
      <c r="E1574" t="inlineStr">
        <is>
          <t>PICLES DE MAXIXE</t>
        </is>
      </c>
      <c r="F1574" t="inlineStr">
        <is>
          <t>QUILOGRAMA</t>
        </is>
      </c>
      <c r="G1574" t="n">
        <v>2.84</v>
      </c>
      <c r="H1574" t="inlineStr">
        <is>
          <t>ALIMENTOS</t>
        </is>
      </c>
      <c r="I1574" t="n">
        <v>15.75</v>
      </c>
      <c r="J1574" t="n">
        <v>44.73</v>
      </c>
    </row>
    <row r="1575">
      <c r="A1575" t="n">
        <v>8872</v>
      </c>
      <c r="B1575" t="inlineStr">
        <is>
          <t>Arcos</t>
        </is>
      </c>
      <c r="C1575" s="551" t="n">
        <v>46082</v>
      </c>
      <c r="D1575" t="inlineStr">
        <is>
          <t>02/2026</t>
        </is>
      </c>
      <c r="E1575" t="inlineStr">
        <is>
          <t>PICLES DE MAXIXE</t>
        </is>
      </c>
      <c r="F1575" t="inlineStr">
        <is>
          <t>QUILOGRAMA</t>
        </is>
      </c>
      <c r="G1575" t="n">
        <v>2.81</v>
      </c>
      <c r="H1575" t="inlineStr">
        <is>
          <t>ALIMENTOS</t>
        </is>
      </c>
      <c r="I1575" t="n">
        <v>15.75</v>
      </c>
      <c r="J1575" t="n">
        <v>44.26</v>
      </c>
    </row>
    <row r="1576">
      <c r="A1576" t="n">
        <v>9630</v>
      </c>
      <c r="B1576" t="inlineStr">
        <is>
          <t>Arcos</t>
        </is>
      </c>
      <c r="C1576" s="551" t="n">
        <v>46113</v>
      </c>
      <c r="D1576" t="inlineStr">
        <is>
          <t>03/2026</t>
        </is>
      </c>
      <c r="E1576" t="inlineStr">
        <is>
          <t>PICLES DE MAXIXE</t>
        </is>
      </c>
      <c r="F1576" t="inlineStr">
        <is>
          <t>QUILOGRAMA</t>
        </is>
      </c>
      <c r="G1576" t="n">
        <v>4.98</v>
      </c>
      <c r="H1576" t="inlineStr">
        <is>
          <t>ALIMENTOS</t>
        </is>
      </c>
      <c r="I1576" t="n">
        <v>15.75</v>
      </c>
      <c r="J1576" t="n">
        <v>78.44</v>
      </c>
    </row>
    <row r="1577">
      <c r="A1577" t="n">
        <v>10163</v>
      </c>
      <c r="B1577" t="inlineStr">
        <is>
          <t>Arcos</t>
        </is>
      </c>
      <c r="C1577" s="551" t="n">
        <v>46143</v>
      </c>
      <c r="D1577" t="inlineStr">
        <is>
          <t>04/2026</t>
        </is>
      </c>
      <c r="E1577" t="inlineStr">
        <is>
          <t>PICLES DE MAXIXE</t>
        </is>
      </c>
      <c r="F1577" t="inlineStr">
        <is>
          <t>QUILOGRAMA</t>
        </is>
      </c>
      <c r="G1577" t="n">
        <v>2.8</v>
      </c>
      <c r="H1577" t="inlineStr">
        <is>
          <t>ALIMENTOS</t>
        </is>
      </c>
      <c r="I1577" t="n">
        <v>15.75</v>
      </c>
      <c r="J1577" t="n">
        <v>44.1</v>
      </c>
    </row>
    <row r="1578">
      <c r="A1578" t="n">
        <v>10878</v>
      </c>
      <c r="B1578" t="inlineStr">
        <is>
          <t>Arcos</t>
        </is>
      </c>
      <c r="C1578" s="551" t="n">
        <v>46174</v>
      </c>
      <c r="D1578" t="inlineStr">
        <is>
          <t>05/2026</t>
        </is>
      </c>
      <c r="E1578" t="inlineStr">
        <is>
          <t>PICLES DE MAXIXE</t>
        </is>
      </c>
      <c r="F1578" t="inlineStr">
        <is>
          <t>QUILOGRAMA</t>
        </is>
      </c>
      <c r="G1578" t="n">
        <v>0.89</v>
      </c>
      <c r="H1578" t="inlineStr">
        <is>
          <t>ALIMENTOS</t>
        </is>
      </c>
      <c r="I1578" t="n">
        <v>15.75</v>
      </c>
      <c r="J1578" t="n">
        <v>14.02</v>
      </c>
    </row>
    <row r="1579">
      <c r="A1579" t="n">
        <v>7923</v>
      </c>
      <c r="B1579" t="inlineStr">
        <is>
          <t>Arcos</t>
        </is>
      </c>
      <c r="C1579" s="551" t="n">
        <v>46023</v>
      </c>
      <c r="D1579" t="inlineStr">
        <is>
          <t>12/2025</t>
        </is>
      </c>
      <c r="E1579" t="inlineStr">
        <is>
          <t>FATWASH DE TEQUILA</t>
        </is>
      </c>
      <c r="F1579" t="inlineStr">
        <is>
          <t>LITRO</t>
        </is>
      </c>
      <c r="G1579" t="n">
        <v>3.5</v>
      </c>
      <c r="H1579" t="inlineStr">
        <is>
          <t>BEBIDAS</t>
        </is>
      </c>
      <c r="I1579" t="n">
        <v>273.39</v>
      </c>
      <c r="J1579" t="n">
        <v>956.87</v>
      </c>
    </row>
    <row r="1580">
      <c r="A1580" t="n">
        <v>8399</v>
      </c>
      <c r="B1580" t="inlineStr">
        <is>
          <t>Arcos</t>
        </is>
      </c>
      <c r="C1580" s="551" t="n">
        <v>46054</v>
      </c>
      <c r="D1580" t="inlineStr">
        <is>
          <t>01/2026</t>
        </is>
      </c>
      <c r="E1580" t="inlineStr">
        <is>
          <t>FATWASH DE TEQUILA</t>
        </is>
      </c>
      <c r="F1580" t="inlineStr">
        <is>
          <t>LITRO</t>
        </is>
      </c>
      <c r="G1580" t="n">
        <v>0.66</v>
      </c>
      <c r="H1580" t="inlineStr">
        <is>
          <t>BEBIDAS</t>
        </is>
      </c>
      <c r="I1580" t="n">
        <v>273.39</v>
      </c>
      <c r="J1580" t="n">
        <v>180.44</v>
      </c>
    </row>
    <row r="1581">
      <c r="A1581" t="n">
        <v>10894</v>
      </c>
      <c r="B1581" t="inlineStr">
        <is>
          <t>Arcos</t>
        </is>
      </c>
      <c r="C1581" s="551" t="n">
        <v>46174</v>
      </c>
      <c r="D1581" t="inlineStr">
        <is>
          <t>05/2026</t>
        </is>
      </c>
      <c r="E1581" t="inlineStr">
        <is>
          <t>FATWASH DE TEQUILA</t>
        </is>
      </c>
      <c r="F1581" t="inlineStr">
        <is>
          <t>LITRO</t>
        </is>
      </c>
      <c r="G1581" t="n">
        <v>5</v>
      </c>
      <c r="H1581" t="inlineStr">
        <is>
          <t>BEBIDAS</t>
        </is>
      </c>
      <c r="I1581" t="n">
        <v>273.39</v>
      </c>
      <c r="J1581" t="n">
        <v>1366.95</v>
      </c>
    </row>
    <row r="1582">
      <c r="A1582" t="n">
        <v>8416</v>
      </c>
      <c r="B1582" t="inlineStr">
        <is>
          <t>Arcos</t>
        </is>
      </c>
      <c r="C1582" s="551" t="n">
        <v>46054</v>
      </c>
      <c r="D1582" t="inlineStr">
        <is>
          <t>01/2026</t>
        </is>
      </c>
      <c r="E1582" t="inlineStr">
        <is>
          <t>BOLO DE FUBA CREMOSOS</t>
        </is>
      </c>
      <c r="F1582" t="inlineStr">
        <is>
          <t>QUILOGRAMA</t>
        </is>
      </c>
      <c r="G1582" t="n">
        <v>3.44</v>
      </c>
      <c r="H1582" t="inlineStr">
        <is>
          <t>ALIMENTOS</t>
        </is>
      </c>
      <c r="I1582" t="n">
        <v>26.79</v>
      </c>
      <c r="J1582" t="n">
        <v>92.16</v>
      </c>
    </row>
    <row r="1583">
      <c r="A1583" t="n">
        <v>8815</v>
      </c>
      <c r="B1583" t="inlineStr">
        <is>
          <t>Arcos</t>
        </is>
      </c>
      <c r="C1583" s="551" t="n">
        <v>46082</v>
      </c>
      <c r="D1583" t="inlineStr">
        <is>
          <t>02/2026</t>
        </is>
      </c>
      <c r="E1583" t="inlineStr">
        <is>
          <t>BOLO DE FUBA CREMOSOS</t>
        </is>
      </c>
      <c r="F1583" t="inlineStr">
        <is>
          <t>QUILOGRAMA</t>
        </is>
      </c>
      <c r="G1583" t="n">
        <v>33</v>
      </c>
      <c r="H1583" t="inlineStr">
        <is>
          <t>ALIMENTOS</t>
        </is>
      </c>
      <c r="I1583" t="n">
        <v>26.79</v>
      </c>
      <c r="J1583" t="n">
        <v>884.0700000000001</v>
      </c>
    </row>
    <row r="1584">
      <c r="A1584" t="n">
        <v>9577</v>
      </c>
      <c r="B1584" t="inlineStr">
        <is>
          <t>Arcos</t>
        </is>
      </c>
      <c r="C1584" s="551" t="n">
        <v>46113</v>
      </c>
      <c r="D1584" t="inlineStr">
        <is>
          <t>03/2026</t>
        </is>
      </c>
      <c r="E1584" t="inlineStr">
        <is>
          <t>BOLO DE FUBA CREMOSOS</t>
        </is>
      </c>
      <c r="F1584" t="inlineStr">
        <is>
          <t>QUILOGRAMA</t>
        </is>
      </c>
      <c r="G1584" t="n">
        <v>3.18</v>
      </c>
      <c r="H1584" t="inlineStr">
        <is>
          <t>ALIMENTOS</t>
        </is>
      </c>
      <c r="I1584" t="n">
        <v>26.79</v>
      </c>
      <c r="J1584" t="n">
        <v>85.19</v>
      </c>
    </row>
    <row r="1585">
      <c r="A1585" t="n">
        <v>10107</v>
      </c>
      <c r="B1585" t="inlineStr">
        <is>
          <t>Arcos</t>
        </is>
      </c>
      <c r="C1585" s="551" t="n">
        <v>46143</v>
      </c>
      <c r="D1585" t="inlineStr">
        <is>
          <t>04/2026</t>
        </is>
      </c>
      <c r="E1585" t="inlineStr">
        <is>
          <t>BOLO DE FUBA CREMOSOS</t>
        </is>
      </c>
      <c r="F1585" t="inlineStr">
        <is>
          <t>QUILOGRAMA</t>
        </is>
      </c>
      <c r="G1585" t="n">
        <v>6.51</v>
      </c>
      <c r="H1585" t="inlineStr">
        <is>
          <t>ALIMENTOS</t>
        </is>
      </c>
      <c r="I1585" t="n">
        <v>26.79</v>
      </c>
      <c r="J1585" t="n">
        <v>174.4</v>
      </c>
    </row>
    <row r="1586">
      <c r="A1586" t="n">
        <v>10911</v>
      </c>
      <c r="B1586" t="inlineStr">
        <is>
          <t>Arcos</t>
        </is>
      </c>
      <c r="C1586" s="551" t="n">
        <v>46174</v>
      </c>
      <c r="D1586" t="inlineStr">
        <is>
          <t>05/2026</t>
        </is>
      </c>
      <c r="E1586" t="inlineStr">
        <is>
          <t>BOLO DE FUBA CREMOSOS</t>
        </is>
      </c>
      <c r="F1586" t="inlineStr">
        <is>
          <t>QUILOGRAMA</t>
        </is>
      </c>
      <c r="G1586" t="n">
        <v>3.76</v>
      </c>
      <c r="H1586" t="inlineStr">
        <is>
          <t>ALIMENTOS</t>
        </is>
      </c>
      <c r="I1586" t="n">
        <v>26.79</v>
      </c>
      <c r="J1586" t="n">
        <v>100.73</v>
      </c>
    </row>
    <row r="1587">
      <c r="A1587" t="n">
        <v>8417</v>
      </c>
      <c r="B1587" t="inlineStr">
        <is>
          <t>Arcos</t>
        </is>
      </c>
      <c r="C1587" s="551" t="n">
        <v>46054</v>
      </c>
      <c r="D1587" t="inlineStr">
        <is>
          <t>01/2026</t>
        </is>
      </c>
      <c r="E1587" t="inlineStr">
        <is>
          <t>BERINJELA MARINADA</t>
        </is>
      </c>
      <c r="F1587" t="inlineStr">
        <is>
          <t>QUILOGRAMA</t>
        </is>
      </c>
      <c r="G1587" t="n">
        <v>2.02</v>
      </c>
      <c r="H1587" t="inlineStr">
        <is>
          <t>ALIMENTOS</t>
        </is>
      </c>
      <c r="I1587" t="n">
        <v>10.3</v>
      </c>
      <c r="J1587" t="n">
        <v>20.81</v>
      </c>
    </row>
    <row r="1588">
      <c r="A1588" t="n">
        <v>9575</v>
      </c>
      <c r="B1588" t="inlineStr">
        <is>
          <t>Arcos</t>
        </is>
      </c>
      <c r="C1588" s="551" t="n">
        <v>46113</v>
      </c>
      <c r="D1588" t="inlineStr">
        <is>
          <t>03/2026</t>
        </is>
      </c>
      <c r="E1588" t="inlineStr">
        <is>
          <t>BERINJELA MARINADA</t>
        </is>
      </c>
      <c r="F1588" t="inlineStr">
        <is>
          <t>QUILOGRAMA</t>
        </is>
      </c>
      <c r="G1588" t="n">
        <v>3.95</v>
      </c>
      <c r="H1588" t="inlineStr">
        <is>
          <t>ALIMENTOS</t>
        </is>
      </c>
      <c r="I1588" t="n">
        <v>10.3</v>
      </c>
      <c r="J1588" t="n">
        <v>40.69</v>
      </c>
    </row>
    <row r="1589">
      <c r="A1589" t="n">
        <v>10104</v>
      </c>
      <c r="B1589" t="inlineStr">
        <is>
          <t>Arcos</t>
        </is>
      </c>
      <c r="C1589" s="551" t="n">
        <v>46143</v>
      </c>
      <c r="D1589" t="inlineStr">
        <is>
          <t>04/2026</t>
        </is>
      </c>
      <c r="E1589" t="inlineStr">
        <is>
          <t>BERINJELA MARINADA</t>
        </is>
      </c>
      <c r="F1589" t="inlineStr">
        <is>
          <t>QUILOGRAMA</t>
        </is>
      </c>
      <c r="G1589" t="n">
        <v>1.7</v>
      </c>
      <c r="H1589" t="inlineStr">
        <is>
          <t>ALIMENTOS</t>
        </is>
      </c>
      <c r="I1589" t="n">
        <v>10.3</v>
      </c>
      <c r="J1589" t="n">
        <v>17.51</v>
      </c>
    </row>
    <row r="1590">
      <c r="A1590" t="n">
        <v>10824</v>
      </c>
      <c r="B1590" t="inlineStr">
        <is>
          <t>Arcos</t>
        </is>
      </c>
      <c r="C1590" s="551" t="n">
        <v>46174</v>
      </c>
      <c r="D1590" t="inlineStr">
        <is>
          <t>05/2026</t>
        </is>
      </c>
      <c r="E1590" t="inlineStr">
        <is>
          <t>BERINJELA MARINADA</t>
        </is>
      </c>
      <c r="F1590" t="inlineStr">
        <is>
          <t>QUILOGRAMA</t>
        </is>
      </c>
      <c r="G1590" t="n">
        <v>2.6</v>
      </c>
      <c r="H1590" t="inlineStr">
        <is>
          <t>ALIMENTOS</t>
        </is>
      </c>
      <c r="I1590" t="n">
        <v>10.3</v>
      </c>
      <c r="J1590" t="n">
        <v>26.78</v>
      </c>
    </row>
    <row r="1591">
      <c r="A1591" t="n">
        <v>8418</v>
      </c>
      <c r="B1591" t="inlineStr">
        <is>
          <t>Arcos</t>
        </is>
      </c>
      <c r="C1591" s="551" t="n">
        <v>46054</v>
      </c>
      <c r="D1591" t="inlineStr">
        <is>
          <t>01/2026</t>
        </is>
      </c>
      <c r="E1591" t="inlineStr">
        <is>
          <t>CARAMELO</t>
        </is>
      </c>
      <c r="F1591" t="inlineStr">
        <is>
          <t>QUILOGRAMA</t>
        </is>
      </c>
      <c r="G1591" t="n">
        <v>1.25</v>
      </c>
      <c r="H1591" t="inlineStr">
        <is>
          <t>ALIMENTOS</t>
        </is>
      </c>
      <c r="I1591" t="n">
        <v>39.45</v>
      </c>
      <c r="J1591" t="n">
        <v>49.31</v>
      </c>
    </row>
    <row r="1592">
      <c r="A1592" t="n">
        <v>8818</v>
      </c>
      <c r="B1592" t="inlineStr">
        <is>
          <t>Arcos</t>
        </is>
      </c>
      <c r="C1592" s="551" t="n">
        <v>46082</v>
      </c>
      <c r="D1592" t="inlineStr">
        <is>
          <t>02/2026</t>
        </is>
      </c>
      <c r="E1592" t="inlineStr">
        <is>
          <t>CARAMELO</t>
        </is>
      </c>
      <c r="F1592" t="inlineStr">
        <is>
          <t>QUILOGRAMA</t>
        </is>
      </c>
      <c r="G1592" t="n">
        <v>0.6</v>
      </c>
      <c r="H1592" t="inlineStr">
        <is>
          <t>ALIMENTOS</t>
        </is>
      </c>
      <c r="I1592" t="n">
        <v>39.45</v>
      </c>
      <c r="J1592" t="n">
        <v>23.67</v>
      </c>
    </row>
    <row r="1593">
      <c r="A1593" t="n">
        <v>9580</v>
      </c>
      <c r="B1593" t="inlineStr">
        <is>
          <t>Arcos</t>
        </is>
      </c>
      <c r="C1593" s="551" t="n">
        <v>46113</v>
      </c>
      <c r="D1593" t="inlineStr">
        <is>
          <t>03/2026</t>
        </is>
      </c>
      <c r="E1593" t="inlineStr">
        <is>
          <t>CARAMELO</t>
        </is>
      </c>
      <c r="F1593" t="inlineStr">
        <is>
          <t>QUILOGRAMA</t>
        </is>
      </c>
      <c r="G1593" t="n">
        <v>0.68</v>
      </c>
      <c r="H1593" t="inlineStr">
        <is>
          <t>ALIMENTOS</t>
        </is>
      </c>
      <c r="I1593" t="n">
        <v>39.45</v>
      </c>
      <c r="J1593" t="n">
        <v>26.83</v>
      </c>
    </row>
    <row r="1594">
      <c r="A1594" t="n">
        <v>10111</v>
      </c>
      <c r="B1594" t="inlineStr">
        <is>
          <t>Arcos</t>
        </is>
      </c>
      <c r="C1594" s="551" t="n">
        <v>46143</v>
      </c>
      <c r="D1594" t="inlineStr">
        <is>
          <t>04/2026</t>
        </is>
      </c>
      <c r="E1594" t="inlineStr">
        <is>
          <t>CARAMELO</t>
        </is>
      </c>
      <c r="F1594" t="inlineStr">
        <is>
          <t>QUILOGRAMA</t>
        </is>
      </c>
      <c r="G1594" t="n">
        <v>1.8</v>
      </c>
      <c r="H1594" t="inlineStr">
        <is>
          <t>ALIMENTOS</t>
        </is>
      </c>
      <c r="I1594" t="n">
        <v>39.45</v>
      </c>
      <c r="J1594" t="n">
        <v>71.01000000000001</v>
      </c>
    </row>
    <row r="1595">
      <c r="A1595" t="n">
        <v>8419</v>
      </c>
      <c r="B1595" t="inlineStr">
        <is>
          <t>Arcos</t>
        </is>
      </c>
      <c r="C1595" s="551" t="n">
        <v>46054</v>
      </c>
      <c r="D1595" t="inlineStr">
        <is>
          <t>01/2026</t>
        </is>
      </c>
      <c r="E1595" t="inlineStr">
        <is>
          <t>CREME DE MILHO</t>
        </is>
      </c>
      <c r="F1595" t="inlineStr">
        <is>
          <t>QUILOGRAMA</t>
        </is>
      </c>
      <c r="G1595" t="n">
        <v>4.4</v>
      </c>
      <c r="H1595" t="inlineStr">
        <is>
          <t>ALIMENTOS</t>
        </is>
      </c>
      <c r="I1595" t="n">
        <v>23.53</v>
      </c>
      <c r="J1595" t="n">
        <v>103.53</v>
      </c>
    </row>
    <row r="1596">
      <c r="A1596" t="n">
        <v>8829</v>
      </c>
      <c r="B1596" t="inlineStr">
        <is>
          <t>Arcos</t>
        </is>
      </c>
      <c r="C1596" s="551" t="n">
        <v>46082</v>
      </c>
      <c r="D1596" t="inlineStr">
        <is>
          <t>02/2026</t>
        </is>
      </c>
      <c r="E1596" t="inlineStr">
        <is>
          <t>CREME DE MILHO</t>
        </is>
      </c>
      <c r="F1596" t="inlineStr">
        <is>
          <t>QUILOGRAMA</t>
        </is>
      </c>
      <c r="G1596" t="n">
        <v>4.4</v>
      </c>
      <c r="H1596" t="inlineStr">
        <is>
          <t>ALIMENTOS</t>
        </is>
      </c>
      <c r="I1596" t="n">
        <v>23.53</v>
      </c>
      <c r="J1596" t="n">
        <v>103.53</v>
      </c>
    </row>
    <row r="1597">
      <c r="A1597" t="n">
        <v>9591</v>
      </c>
      <c r="B1597" t="inlineStr">
        <is>
          <t>Arcos</t>
        </is>
      </c>
      <c r="C1597" s="551" t="n">
        <v>46113</v>
      </c>
      <c r="D1597" t="inlineStr">
        <is>
          <t>03/2026</t>
        </is>
      </c>
      <c r="E1597" t="inlineStr">
        <is>
          <t>CREME DE MILHO</t>
        </is>
      </c>
      <c r="F1597" t="inlineStr">
        <is>
          <t>QUILOGRAMA</t>
        </is>
      </c>
      <c r="G1597" t="n">
        <v>3.15</v>
      </c>
      <c r="H1597" t="inlineStr">
        <is>
          <t>ALIMENTOS</t>
        </is>
      </c>
      <c r="I1597" t="n">
        <v>23.53</v>
      </c>
      <c r="J1597" t="n">
        <v>74.12</v>
      </c>
    </row>
    <row r="1598">
      <c r="A1598" t="n">
        <v>10122</v>
      </c>
      <c r="B1598" t="inlineStr">
        <is>
          <t>Arcos</t>
        </is>
      </c>
      <c r="C1598" s="551" t="n">
        <v>46143</v>
      </c>
      <c r="D1598" t="inlineStr">
        <is>
          <t>04/2026</t>
        </is>
      </c>
      <c r="E1598" t="inlineStr">
        <is>
          <t>CREME DE MILHO</t>
        </is>
      </c>
      <c r="F1598" t="inlineStr">
        <is>
          <t>QUILOGRAMA</t>
        </is>
      </c>
      <c r="G1598" t="n">
        <v>4</v>
      </c>
      <c r="H1598" t="inlineStr">
        <is>
          <t>ALIMENTOS</t>
        </is>
      </c>
      <c r="I1598" t="n">
        <v>23.53</v>
      </c>
      <c r="J1598" t="n">
        <v>94.12</v>
      </c>
    </row>
    <row r="1599">
      <c r="A1599" t="n">
        <v>10839</v>
      </c>
      <c r="B1599" t="inlineStr">
        <is>
          <t>Arcos</t>
        </is>
      </c>
      <c r="C1599" s="551" t="n">
        <v>46174</v>
      </c>
      <c r="D1599" t="inlineStr">
        <is>
          <t>05/2026</t>
        </is>
      </c>
      <c r="E1599" t="inlineStr">
        <is>
          <t>CREME DE MILHO</t>
        </is>
      </c>
      <c r="F1599" t="inlineStr">
        <is>
          <t>QUILOGRAMA</t>
        </is>
      </c>
      <c r="G1599" t="n">
        <v>9.9</v>
      </c>
      <c r="H1599" t="inlineStr">
        <is>
          <t>ALIMENTOS</t>
        </is>
      </c>
      <c r="I1599" t="n">
        <v>23.53</v>
      </c>
      <c r="J1599" t="n">
        <v>232.95</v>
      </c>
    </row>
    <row r="1600">
      <c r="A1600" t="n">
        <v>8420</v>
      </c>
      <c r="B1600" t="inlineStr">
        <is>
          <t>Arcos</t>
        </is>
      </c>
      <c r="C1600" s="551" t="n">
        <v>46054</v>
      </c>
      <c r="D1600" t="inlineStr">
        <is>
          <t>01/2026</t>
        </is>
      </c>
      <c r="E1600" t="inlineStr">
        <is>
          <t>CREME DE PUXURI</t>
        </is>
      </c>
      <c r="F1600" t="inlineStr">
        <is>
          <t>QUILOGRAMA</t>
        </is>
      </c>
      <c r="G1600" t="n">
        <v>0.63</v>
      </c>
      <c r="H1600" t="inlineStr">
        <is>
          <t>ALIMENTOS</t>
        </is>
      </c>
      <c r="I1600" t="n">
        <v>34.52</v>
      </c>
      <c r="J1600" t="n">
        <v>21.75</v>
      </c>
    </row>
    <row r="1601">
      <c r="A1601" t="n">
        <v>8830</v>
      </c>
      <c r="B1601" t="inlineStr">
        <is>
          <t>Arcos</t>
        </is>
      </c>
      <c r="C1601" s="551" t="n">
        <v>46082</v>
      </c>
      <c r="D1601" t="inlineStr">
        <is>
          <t>02/2026</t>
        </is>
      </c>
      <c r="E1601" t="inlineStr">
        <is>
          <t>CREME DE PUXURI</t>
        </is>
      </c>
      <c r="F1601" t="inlineStr">
        <is>
          <t>QUILOGRAMA</t>
        </is>
      </c>
      <c r="G1601" t="n">
        <v>0.72</v>
      </c>
      <c r="H1601" t="inlineStr">
        <is>
          <t>ALIMENTOS</t>
        </is>
      </c>
      <c r="I1601" t="n">
        <v>34.52</v>
      </c>
      <c r="J1601" t="n">
        <v>24.85</v>
      </c>
    </row>
    <row r="1602">
      <c r="A1602" t="n">
        <v>9592</v>
      </c>
      <c r="B1602" t="inlineStr">
        <is>
          <t>Arcos</t>
        </is>
      </c>
      <c r="C1602" s="551" t="n">
        <v>46113</v>
      </c>
      <c r="D1602" t="inlineStr">
        <is>
          <t>03/2026</t>
        </is>
      </c>
      <c r="E1602" t="inlineStr">
        <is>
          <t>CREME DE PUXURI</t>
        </is>
      </c>
      <c r="F1602" t="inlineStr">
        <is>
          <t>QUILOGRAMA</t>
        </is>
      </c>
      <c r="G1602" t="n">
        <v>0.72</v>
      </c>
      <c r="H1602" t="inlineStr">
        <is>
          <t>ALIMENTOS</t>
        </is>
      </c>
      <c r="I1602" t="n">
        <v>34.52</v>
      </c>
      <c r="J1602" t="n">
        <v>24.85</v>
      </c>
    </row>
    <row r="1603">
      <c r="A1603" t="n">
        <v>10123</v>
      </c>
      <c r="B1603" t="inlineStr">
        <is>
          <t>Arcos</t>
        </is>
      </c>
      <c r="C1603" s="551" t="n">
        <v>46143</v>
      </c>
      <c r="D1603" t="inlineStr">
        <is>
          <t>04/2026</t>
        </is>
      </c>
      <c r="E1603" t="inlineStr">
        <is>
          <t>CREME DE PUXURI</t>
        </is>
      </c>
      <c r="F1603" t="inlineStr">
        <is>
          <t>QUILOGRAMA</t>
        </is>
      </c>
      <c r="G1603" t="n">
        <v>1.37</v>
      </c>
      <c r="H1603" t="inlineStr">
        <is>
          <t>ALIMENTOS</t>
        </is>
      </c>
      <c r="I1603" t="n">
        <v>34.52</v>
      </c>
      <c r="J1603" t="n">
        <v>47.29</v>
      </c>
    </row>
    <row r="1604">
      <c r="A1604" t="n">
        <v>10840</v>
      </c>
      <c r="B1604" t="inlineStr">
        <is>
          <t>Arcos</t>
        </is>
      </c>
      <c r="C1604" s="551" t="n">
        <v>46174</v>
      </c>
      <c r="D1604" t="inlineStr">
        <is>
          <t>05/2026</t>
        </is>
      </c>
      <c r="E1604" t="inlineStr">
        <is>
          <t>CREME DE PUXURI</t>
        </is>
      </c>
      <c r="F1604" t="inlineStr">
        <is>
          <t>QUILOGRAMA</t>
        </is>
      </c>
      <c r="G1604" t="n">
        <v>0.89</v>
      </c>
      <c r="H1604" t="inlineStr">
        <is>
          <t>ALIMENTOS</t>
        </is>
      </c>
      <c r="I1604" t="n">
        <v>34.52</v>
      </c>
      <c r="J1604" t="n">
        <v>30.72</v>
      </c>
    </row>
    <row r="1605">
      <c r="A1605" t="n">
        <v>8421</v>
      </c>
      <c r="B1605" t="inlineStr">
        <is>
          <t>Arcos</t>
        </is>
      </c>
      <c r="C1605" s="551" t="n">
        <v>46054</v>
      </c>
      <c r="D1605" t="inlineStr">
        <is>
          <t>01/2026</t>
        </is>
      </c>
      <c r="E1605" t="inlineStr">
        <is>
          <t>CUSCUZ NORDESTINO</t>
        </is>
      </c>
      <c r="F1605" t="inlineStr">
        <is>
          <t>QUILOGRAMA</t>
        </is>
      </c>
      <c r="G1605" t="n">
        <v>2.28</v>
      </c>
      <c r="H1605" t="inlineStr">
        <is>
          <t>ALIMENTOS</t>
        </is>
      </c>
      <c r="I1605" t="n">
        <v>17.54</v>
      </c>
      <c r="J1605" t="n">
        <v>39.99</v>
      </c>
    </row>
    <row r="1606">
      <c r="A1606" t="n">
        <v>8834</v>
      </c>
      <c r="B1606" t="inlineStr">
        <is>
          <t>Arcos</t>
        </is>
      </c>
      <c r="C1606" s="551" t="n">
        <v>46082</v>
      </c>
      <c r="D1606" t="inlineStr">
        <is>
          <t>02/2026</t>
        </is>
      </c>
      <c r="E1606" t="inlineStr">
        <is>
          <t>CUSCUZ NORDESTINO</t>
        </is>
      </c>
      <c r="F1606" t="inlineStr">
        <is>
          <t>QUILOGRAMA</t>
        </is>
      </c>
      <c r="G1606" t="n">
        <v>2.58</v>
      </c>
      <c r="H1606" t="inlineStr">
        <is>
          <t>ALIMENTOS</t>
        </is>
      </c>
      <c r="I1606" t="n">
        <v>17.54</v>
      </c>
      <c r="J1606" t="n">
        <v>45.25</v>
      </c>
    </row>
    <row r="1607">
      <c r="A1607" t="n">
        <v>10844</v>
      </c>
      <c r="B1607" t="inlineStr">
        <is>
          <t>Arcos</t>
        </is>
      </c>
      <c r="C1607" s="551" t="n">
        <v>46174</v>
      </c>
      <c r="D1607" t="inlineStr">
        <is>
          <t>05/2026</t>
        </is>
      </c>
      <c r="E1607" t="inlineStr">
        <is>
          <t>CUSCUZ NORDESTINO</t>
        </is>
      </c>
      <c r="F1607" t="inlineStr">
        <is>
          <t>QUILOGRAMA</t>
        </is>
      </c>
      <c r="G1607" t="n">
        <v>3.1</v>
      </c>
      <c r="H1607" t="inlineStr">
        <is>
          <t>ALIMENTOS</t>
        </is>
      </c>
      <c r="I1607" t="n">
        <v>16.4</v>
      </c>
      <c r="J1607" t="n">
        <v>50.84</v>
      </c>
    </row>
    <row r="1608">
      <c r="A1608" t="n">
        <v>8422</v>
      </c>
      <c r="B1608" t="inlineStr">
        <is>
          <t>Arcos</t>
        </is>
      </c>
      <c r="C1608" s="551" t="n">
        <v>46054</v>
      </c>
      <c r="D1608" t="inlineStr">
        <is>
          <t>01/2026</t>
        </is>
      </c>
      <c r="E1608" t="inlineStr">
        <is>
          <t>DOCE DE BANANA</t>
        </is>
      </c>
      <c r="F1608" t="inlineStr">
        <is>
          <t>QUILOGRAMA</t>
        </is>
      </c>
      <c r="G1608" t="n">
        <v>1.1</v>
      </c>
      <c r="H1608" t="inlineStr">
        <is>
          <t>ALIMENTOS</t>
        </is>
      </c>
      <c r="I1608" t="n">
        <v>14.2</v>
      </c>
      <c r="J1608" t="n">
        <v>15.62</v>
      </c>
    </row>
    <row r="1609">
      <c r="A1609" t="n">
        <v>9597</v>
      </c>
      <c r="B1609" t="inlineStr">
        <is>
          <t>Arcos</t>
        </is>
      </c>
      <c r="C1609" s="551" t="n">
        <v>46113</v>
      </c>
      <c r="D1609" t="inlineStr">
        <is>
          <t>03/2026</t>
        </is>
      </c>
      <c r="E1609" t="inlineStr">
        <is>
          <t>DOCE DE BANANA</t>
        </is>
      </c>
      <c r="F1609" t="inlineStr">
        <is>
          <t>QUILOGRAMA</t>
        </is>
      </c>
      <c r="G1609" t="n">
        <v>1.84</v>
      </c>
      <c r="H1609" t="inlineStr">
        <is>
          <t>ALIMENTOS</t>
        </is>
      </c>
      <c r="I1609" t="n">
        <v>14.2</v>
      </c>
      <c r="J1609" t="n">
        <v>26.13</v>
      </c>
    </row>
    <row r="1610">
      <c r="A1610" t="n">
        <v>10128</v>
      </c>
      <c r="B1610" t="inlineStr">
        <is>
          <t>Arcos</t>
        </is>
      </c>
      <c r="C1610" s="551" t="n">
        <v>46143</v>
      </c>
      <c r="D1610" t="inlineStr">
        <is>
          <t>04/2026</t>
        </is>
      </c>
      <c r="E1610" t="inlineStr">
        <is>
          <t>DOCE DE BANANA</t>
        </is>
      </c>
      <c r="F1610" t="inlineStr">
        <is>
          <t>QUILOGRAMA</t>
        </is>
      </c>
      <c r="G1610" t="n">
        <v>2.14</v>
      </c>
      <c r="H1610" t="inlineStr">
        <is>
          <t>ALIMENTOS</t>
        </is>
      </c>
      <c r="I1610" t="n">
        <v>14.2</v>
      </c>
      <c r="J1610" t="n">
        <v>30.39</v>
      </c>
    </row>
    <row r="1611">
      <c r="A1611" t="n">
        <v>8423</v>
      </c>
      <c r="B1611" t="inlineStr">
        <is>
          <t>Arcos</t>
        </is>
      </c>
      <c r="C1611" s="551" t="n">
        <v>46054</v>
      </c>
      <c r="D1611" t="inlineStr">
        <is>
          <t>01/2026</t>
        </is>
      </c>
      <c r="E1611" t="inlineStr">
        <is>
          <t>FRUTA ASSADA</t>
        </is>
      </c>
      <c r="F1611" t="inlineStr">
        <is>
          <t>QUILOGRAMA</t>
        </is>
      </c>
      <c r="G1611" t="n">
        <v>0.23</v>
      </c>
      <c r="H1611" t="inlineStr">
        <is>
          <t>ALIMENTOS</t>
        </is>
      </c>
      <c r="I1611" t="n">
        <v>19.03</v>
      </c>
      <c r="J1611" t="n">
        <v>4.38</v>
      </c>
    </row>
    <row r="1612">
      <c r="A1612" t="n">
        <v>8842</v>
      </c>
      <c r="B1612" t="inlineStr">
        <is>
          <t>Arcos</t>
        </is>
      </c>
      <c r="C1612" s="551" t="n">
        <v>46082</v>
      </c>
      <c r="D1612" t="inlineStr">
        <is>
          <t>02/2026</t>
        </is>
      </c>
      <c r="E1612" t="inlineStr">
        <is>
          <t>FRUTA ASSADA</t>
        </is>
      </c>
      <c r="F1612" t="inlineStr">
        <is>
          <t>QUILOGRAMA</t>
        </is>
      </c>
      <c r="G1612" t="n">
        <v>0.3</v>
      </c>
      <c r="H1612" t="inlineStr">
        <is>
          <t>ALIMENTOS</t>
        </is>
      </c>
      <c r="I1612" t="n">
        <v>19.03</v>
      </c>
      <c r="J1612" t="n">
        <v>5.71</v>
      </c>
    </row>
    <row r="1613">
      <c r="A1613" t="n">
        <v>9604</v>
      </c>
      <c r="B1613" t="inlineStr">
        <is>
          <t>Arcos</t>
        </is>
      </c>
      <c r="C1613" s="551" t="n">
        <v>46113</v>
      </c>
      <c r="D1613" t="inlineStr">
        <is>
          <t>03/2026</t>
        </is>
      </c>
      <c r="E1613" t="inlineStr">
        <is>
          <t>FRUTA ASSADA</t>
        </is>
      </c>
      <c r="F1613" t="inlineStr">
        <is>
          <t>QUILOGRAMA</t>
        </is>
      </c>
      <c r="G1613" t="n">
        <v>0.8</v>
      </c>
      <c r="H1613" t="inlineStr">
        <is>
          <t>ALIMENTOS</t>
        </is>
      </c>
      <c r="I1613" t="n">
        <v>19.03</v>
      </c>
      <c r="J1613" t="n">
        <v>15.22</v>
      </c>
    </row>
    <row r="1614">
      <c r="A1614" t="n">
        <v>10851</v>
      </c>
      <c r="B1614" t="inlineStr">
        <is>
          <t>Arcos</t>
        </is>
      </c>
      <c r="C1614" s="551" t="n">
        <v>46174</v>
      </c>
      <c r="D1614" t="inlineStr">
        <is>
          <t>05/2026</t>
        </is>
      </c>
      <c r="E1614" t="inlineStr">
        <is>
          <t>FRUTA ASSADA</t>
        </is>
      </c>
      <c r="F1614" t="inlineStr">
        <is>
          <t>QUILOGRAMA</t>
        </is>
      </c>
      <c r="G1614" t="n">
        <v>0.23</v>
      </c>
      <c r="H1614" t="inlineStr">
        <is>
          <t>ALIMENTOS</t>
        </is>
      </c>
      <c r="I1614" t="n">
        <v>19.02</v>
      </c>
      <c r="J1614" t="n">
        <v>4.37</v>
      </c>
    </row>
    <row r="1615">
      <c r="A1615" t="n">
        <v>8424</v>
      </c>
      <c r="B1615" t="inlineStr">
        <is>
          <t>Arcos</t>
        </is>
      </c>
      <c r="C1615" s="551" t="n">
        <v>46054</v>
      </c>
      <c r="D1615" t="inlineStr">
        <is>
          <t>01/2026</t>
        </is>
      </c>
      <c r="E1615" t="inlineStr">
        <is>
          <t>MAIONESE DE COENTRO</t>
        </is>
      </c>
      <c r="F1615" t="inlineStr">
        <is>
          <t>QUILOGRAMA</t>
        </is>
      </c>
      <c r="G1615" t="n">
        <v>0.46</v>
      </c>
      <c r="H1615" t="inlineStr">
        <is>
          <t>ALIMENTOS</t>
        </is>
      </c>
      <c r="I1615" t="n">
        <v>19.3</v>
      </c>
      <c r="J1615" t="n">
        <v>8.880000000000001</v>
      </c>
    </row>
    <row r="1616">
      <c r="A1616" t="n">
        <v>8852</v>
      </c>
      <c r="B1616" t="inlineStr">
        <is>
          <t>Arcos</t>
        </is>
      </c>
      <c r="C1616" s="551" t="n">
        <v>46082</v>
      </c>
      <c r="D1616" t="inlineStr">
        <is>
          <t>02/2026</t>
        </is>
      </c>
      <c r="E1616" t="inlineStr">
        <is>
          <t>MAIONESE DE COENTRO</t>
        </is>
      </c>
      <c r="F1616" t="inlineStr">
        <is>
          <t>QUILOGRAMA</t>
        </is>
      </c>
      <c r="G1616" t="n">
        <v>0.42</v>
      </c>
      <c r="H1616" t="inlineStr">
        <is>
          <t>ALIMENTOS</t>
        </is>
      </c>
      <c r="I1616" t="n">
        <v>19.3</v>
      </c>
      <c r="J1616" t="n">
        <v>8.109999999999999</v>
      </c>
    </row>
    <row r="1617">
      <c r="A1617" t="n">
        <v>9613</v>
      </c>
      <c r="B1617" t="inlineStr">
        <is>
          <t>Arcos</t>
        </is>
      </c>
      <c r="C1617" s="551" t="n">
        <v>46113</v>
      </c>
      <c r="D1617" t="inlineStr">
        <is>
          <t>03/2026</t>
        </is>
      </c>
      <c r="E1617" t="inlineStr">
        <is>
          <t>MAIONESE DE COENTRO</t>
        </is>
      </c>
      <c r="F1617" t="inlineStr">
        <is>
          <t>QUILOGRAMA</t>
        </is>
      </c>
      <c r="G1617" t="n">
        <v>0.42</v>
      </c>
      <c r="H1617" t="inlineStr">
        <is>
          <t>ALIMENTOS</t>
        </is>
      </c>
      <c r="I1617" t="n">
        <v>19.3</v>
      </c>
      <c r="J1617" t="n">
        <v>8.109999999999999</v>
      </c>
    </row>
    <row r="1618">
      <c r="A1618" t="n">
        <v>10861</v>
      </c>
      <c r="B1618" t="inlineStr">
        <is>
          <t>Arcos</t>
        </is>
      </c>
      <c r="C1618" s="551" t="n">
        <v>46174</v>
      </c>
      <c r="D1618" t="inlineStr">
        <is>
          <t>05/2026</t>
        </is>
      </c>
      <c r="E1618" t="inlineStr">
        <is>
          <t>MAIONESE DE COENTRO</t>
        </is>
      </c>
      <c r="F1618" t="inlineStr">
        <is>
          <t>QUILOGRAMA</t>
        </is>
      </c>
      <c r="G1618" t="n">
        <v>0.54</v>
      </c>
      <c r="H1618" t="inlineStr">
        <is>
          <t>ALIMENTOS</t>
        </is>
      </c>
      <c r="I1618" t="n">
        <v>16.17</v>
      </c>
      <c r="J1618" t="n">
        <v>8.73</v>
      </c>
    </row>
    <row r="1619">
      <c r="A1619" t="n">
        <v>8425</v>
      </c>
      <c r="B1619" t="inlineStr">
        <is>
          <t>Arcos</t>
        </is>
      </c>
      <c r="C1619" s="551" t="n">
        <v>46054</v>
      </c>
      <c r="D1619" t="inlineStr">
        <is>
          <t>01/2026</t>
        </is>
      </c>
      <c r="E1619" t="inlineStr">
        <is>
          <t>MIX DE FOLHAS</t>
        </is>
      </c>
      <c r="F1619" t="inlineStr">
        <is>
          <t>QUILOGRAMA</t>
        </is>
      </c>
      <c r="G1619" t="n">
        <v>1.1</v>
      </c>
      <c r="H1619" t="inlineStr">
        <is>
          <t>ALIMENTOS</t>
        </is>
      </c>
      <c r="I1619" t="n">
        <v>22.67</v>
      </c>
      <c r="J1619" t="n">
        <v>24.94</v>
      </c>
    </row>
    <row r="1620">
      <c r="A1620" t="n">
        <v>8860</v>
      </c>
      <c r="B1620" t="inlineStr">
        <is>
          <t>Arcos</t>
        </is>
      </c>
      <c r="C1620" s="551" t="n">
        <v>46082</v>
      </c>
      <c r="D1620" t="inlineStr">
        <is>
          <t>02/2026</t>
        </is>
      </c>
      <c r="E1620" t="inlineStr">
        <is>
          <t>MIX DE FOLHAS</t>
        </is>
      </c>
      <c r="F1620" t="inlineStr">
        <is>
          <t>QUILOGRAMA</t>
        </is>
      </c>
      <c r="G1620" t="n">
        <v>0.18</v>
      </c>
      <c r="H1620" t="inlineStr">
        <is>
          <t>ALIMENTOS</t>
        </is>
      </c>
      <c r="I1620" t="n">
        <v>22.67</v>
      </c>
      <c r="J1620" t="n">
        <v>4.08</v>
      </c>
    </row>
    <row r="1621">
      <c r="A1621" t="n">
        <v>9619</v>
      </c>
      <c r="B1621" t="inlineStr">
        <is>
          <t>Arcos</t>
        </is>
      </c>
      <c r="C1621" s="551" t="n">
        <v>46113</v>
      </c>
      <c r="D1621" t="inlineStr">
        <is>
          <t>03/2026</t>
        </is>
      </c>
      <c r="E1621" t="inlineStr">
        <is>
          <t>MIX DE FOLHAS</t>
        </is>
      </c>
      <c r="F1621" t="inlineStr">
        <is>
          <t>QUILOGRAMA</t>
        </is>
      </c>
      <c r="G1621" t="n">
        <v>1.08</v>
      </c>
      <c r="H1621" t="inlineStr">
        <is>
          <t>ALIMENTOS</t>
        </is>
      </c>
      <c r="I1621" t="n">
        <v>22.67</v>
      </c>
      <c r="J1621" t="n">
        <v>24.48</v>
      </c>
    </row>
    <row r="1622">
      <c r="A1622" t="n">
        <v>10152</v>
      </c>
      <c r="B1622" t="inlineStr">
        <is>
          <t>Arcos</t>
        </is>
      </c>
      <c r="C1622" s="551" t="n">
        <v>46143</v>
      </c>
      <c r="D1622" t="inlineStr">
        <is>
          <t>04/2026</t>
        </is>
      </c>
      <c r="E1622" t="inlineStr">
        <is>
          <t>MIX DE FOLHAS</t>
        </is>
      </c>
      <c r="F1622" t="inlineStr">
        <is>
          <t>QUILOGRAMA</t>
        </is>
      </c>
      <c r="G1622" t="n">
        <v>0.6</v>
      </c>
      <c r="H1622" t="inlineStr">
        <is>
          <t>ALIMENTOS</t>
        </is>
      </c>
      <c r="I1622" t="n">
        <v>22.67</v>
      </c>
      <c r="J1622" t="n">
        <v>13.6</v>
      </c>
    </row>
    <row r="1623">
      <c r="A1623" t="n">
        <v>10868</v>
      </c>
      <c r="B1623" t="inlineStr">
        <is>
          <t>Arcos</t>
        </is>
      </c>
      <c r="C1623" s="551" t="n">
        <v>46174</v>
      </c>
      <c r="D1623" t="inlineStr">
        <is>
          <t>05/2026</t>
        </is>
      </c>
      <c r="E1623" t="inlineStr">
        <is>
          <t>MIX DE FOLHAS</t>
        </is>
      </c>
      <c r="F1623" t="inlineStr">
        <is>
          <t>QUILOGRAMA</t>
        </is>
      </c>
      <c r="G1623" t="n">
        <v>0.5600000000000001</v>
      </c>
      <c r="H1623" t="inlineStr">
        <is>
          <t>ALIMENTOS</t>
        </is>
      </c>
      <c r="I1623" t="n">
        <v>22.67</v>
      </c>
      <c r="J1623" t="n">
        <v>12.7</v>
      </c>
    </row>
    <row r="1624">
      <c r="A1624" t="n">
        <v>8426</v>
      </c>
      <c r="B1624" t="inlineStr">
        <is>
          <t>Arcos</t>
        </is>
      </c>
      <c r="C1624" s="551" t="n">
        <v>46054</v>
      </c>
      <c r="D1624" t="inlineStr">
        <is>
          <t>01/2026</t>
        </is>
      </c>
      <c r="E1624" t="inlineStr">
        <is>
          <t>PERNIL COM PIMENTAO</t>
        </is>
      </c>
      <c r="F1624" t="inlineStr">
        <is>
          <t>QUILOGRAMA</t>
        </is>
      </c>
      <c r="G1624" t="n">
        <v>4.33</v>
      </c>
      <c r="H1624" t="inlineStr">
        <is>
          <t>ALIMENTOS</t>
        </is>
      </c>
      <c r="I1624" t="n">
        <v>35.78</v>
      </c>
      <c r="J1624" t="n">
        <v>154.93</v>
      </c>
    </row>
    <row r="1625">
      <c r="A1625" t="n">
        <v>8867</v>
      </c>
      <c r="B1625" t="inlineStr">
        <is>
          <t>Arcos</t>
        </is>
      </c>
      <c r="C1625" s="551" t="n">
        <v>46082</v>
      </c>
      <c r="D1625" t="inlineStr">
        <is>
          <t>02/2026</t>
        </is>
      </c>
      <c r="E1625" t="inlineStr">
        <is>
          <t>PERNIL COM PIMENTAO</t>
        </is>
      </c>
      <c r="F1625" t="inlineStr">
        <is>
          <t>QUILOGRAMA</t>
        </is>
      </c>
      <c r="G1625" t="n">
        <v>3.32</v>
      </c>
      <c r="H1625" t="inlineStr">
        <is>
          <t>ALIMENTOS</t>
        </is>
      </c>
      <c r="I1625" t="n">
        <v>35.78</v>
      </c>
      <c r="J1625" t="n">
        <v>118.79</v>
      </c>
    </row>
    <row r="1626">
      <c r="A1626" t="n">
        <v>9626</v>
      </c>
      <c r="B1626" t="inlineStr">
        <is>
          <t>Arcos</t>
        </is>
      </c>
      <c r="C1626" s="551" t="n">
        <v>46113</v>
      </c>
      <c r="D1626" t="inlineStr">
        <is>
          <t>03/2026</t>
        </is>
      </c>
      <c r="E1626" t="inlineStr">
        <is>
          <t>PERNIL COM PIMENTAO</t>
        </is>
      </c>
      <c r="F1626" t="inlineStr">
        <is>
          <t>QUILOGRAMA</t>
        </is>
      </c>
      <c r="G1626" t="n">
        <v>3.32</v>
      </c>
      <c r="H1626" t="inlineStr">
        <is>
          <t>ALIMENTOS</t>
        </is>
      </c>
      <c r="I1626" t="n">
        <v>35.78</v>
      </c>
      <c r="J1626" t="n">
        <v>118.79</v>
      </c>
    </row>
    <row r="1627">
      <c r="A1627" t="n">
        <v>10159</v>
      </c>
      <c r="B1627" t="inlineStr">
        <is>
          <t>Arcos</t>
        </is>
      </c>
      <c r="C1627" s="551" t="n">
        <v>46143</v>
      </c>
      <c r="D1627" t="inlineStr">
        <is>
          <t>04/2026</t>
        </is>
      </c>
      <c r="E1627" t="inlineStr">
        <is>
          <t>PERNIL COM PIMENTAO</t>
        </is>
      </c>
      <c r="F1627" t="inlineStr">
        <is>
          <t>QUILOGRAMA</t>
        </is>
      </c>
      <c r="G1627" t="n">
        <v>4.3</v>
      </c>
      <c r="H1627" t="inlineStr">
        <is>
          <t>ALIMENTOS</t>
        </is>
      </c>
      <c r="I1627" t="n">
        <v>35.78</v>
      </c>
      <c r="J1627" t="n">
        <v>153.85</v>
      </c>
    </row>
    <row r="1628">
      <c r="A1628" t="n">
        <v>10874</v>
      </c>
      <c r="B1628" t="inlineStr">
        <is>
          <t>Arcos</t>
        </is>
      </c>
      <c r="C1628" s="551" t="n">
        <v>46174</v>
      </c>
      <c r="D1628" t="inlineStr">
        <is>
          <t>05/2026</t>
        </is>
      </c>
      <c r="E1628" t="inlineStr">
        <is>
          <t>PERNIL COM PIMENTAO</t>
        </is>
      </c>
      <c r="F1628" t="inlineStr">
        <is>
          <t>QUILOGRAMA</t>
        </is>
      </c>
      <c r="G1628" t="n">
        <v>3.12</v>
      </c>
      <c r="H1628" t="inlineStr">
        <is>
          <t>ALIMENTOS</t>
        </is>
      </c>
      <c r="I1628" t="n">
        <v>35.78</v>
      </c>
      <c r="J1628" t="n">
        <v>111.63</v>
      </c>
    </row>
    <row r="1629">
      <c r="A1629" t="n">
        <v>9656</v>
      </c>
      <c r="B1629" t="inlineStr">
        <is>
          <t>Arcos</t>
        </is>
      </c>
      <c r="C1629" s="551" t="n">
        <v>46113</v>
      </c>
      <c r="D1629" t="inlineStr">
        <is>
          <t>03/2026</t>
        </is>
      </c>
      <c r="E1629" t="inlineStr">
        <is>
          <t xml:space="preserve">COUSCOUZ MARROQUINO </t>
        </is>
      </c>
      <c r="F1629" t="inlineStr">
        <is>
          <t>QUILOGRAMA</t>
        </is>
      </c>
      <c r="G1629" t="n">
        <v>1.2</v>
      </c>
      <c r="H1629" t="inlineStr">
        <is>
          <t>ALIMENTOS</t>
        </is>
      </c>
      <c r="I1629" t="n">
        <v>24.34</v>
      </c>
      <c r="J1629" t="n">
        <v>29.21</v>
      </c>
    </row>
    <row r="1630">
      <c r="A1630" t="n">
        <v>9657</v>
      </c>
      <c r="B1630" t="inlineStr">
        <is>
          <t>Arcos</t>
        </is>
      </c>
      <c r="C1630" s="551" t="n">
        <v>46113</v>
      </c>
      <c r="D1630" t="inlineStr">
        <is>
          <t>03/2026</t>
        </is>
      </c>
      <c r="E1630" t="inlineStr">
        <is>
          <t>CREME PUXURI</t>
        </is>
      </c>
      <c r="F1630" t="inlineStr">
        <is>
          <t>QUILOGRAMA</t>
        </is>
      </c>
      <c r="G1630" t="n">
        <v>0.72</v>
      </c>
      <c r="H1630" t="inlineStr">
        <is>
          <t>ALIMENTOS</t>
        </is>
      </c>
      <c r="I1630" t="n">
        <v>34.52</v>
      </c>
      <c r="J1630" t="n">
        <v>24.85</v>
      </c>
    </row>
    <row r="1631">
      <c r="A1631" t="n">
        <v>9658</v>
      </c>
      <c r="B1631" t="inlineStr">
        <is>
          <t>Arcos</t>
        </is>
      </c>
      <c r="C1631" s="551" t="n">
        <v>46113</v>
      </c>
      <c r="D1631" t="inlineStr">
        <is>
          <t>03/2026</t>
        </is>
      </c>
      <c r="E1631" t="inlineStr">
        <is>
          <t>POLENTA</t>
        </is>
      </c>
      <c r="F1631" t="inlineStr">
        <is>
          <t>QUILOGRAMA</t>
        </is>
      </c>
      <c r="G1631" t="n">
        <v>2.6</v>
      </c>
      <c r="H1631" t="inlineStr">
        <is>
          <t>ALIMENTOS</t>
        </is>
      </c>
      <c r="I1631" t="n">
        <v>10.18</v>
      </c>
      <c r="J1631" t="n">
        <v>26.47</v>
      </c>
    </row>
    <row r="1632">
      <c r="A1632" t="n">
        <v>10912</v>
      </c>
      <c r="B1632" t="inlineStr">
        <is>
          <t>Arcos</t>
        </is>
      </c>
      <c r="C1632" s="551" t="n">
        <v>46174</v>
      </c>
      <c r="D1632" t="inlineStr">
        <is>
          <t>05/2026</t>
        </is>
      </c>
      <c r="E1632" t="inlineStr">
        <is>
          <t>BANANA ASSADA</t>
        </is>
      </c>
      <c r="F1632" t="inlineStr">
        <is>
          <t>QUILOGRAMA</t>
        </is>
      </c>
      <c r="G1632" t="n">
        <v>2.75</v>
      </c>
      <c r="H1632" t="inlineStr">
        <is>
          <t>ALIMENTOS</t>
        </is>
      </c>
      <c r="I1632" t="n">
        <v>15.32</v>
      </c>
      <c r="J1632" t="n">
        <v>42.13</v>
      </c>
    </row>
    <row r="1633">
      <c r="A1633" t="n">
        <v>10913</v>
      </c>
      <c r="B1633" t="inlineStr">
        <is>
          <t>Arcos</t>
        </is>
      </c>
      <c r="C1633" s="551" t="n">
        <v>46174</v>
      </c>
      <c r="D1633" t="inlineStr">
        <is>
          <t>05/2026</t>
        </is>
      </c>
      <c r="E1633" t="inlineStr">
        <is>
          <t>FAROFA VEGETARIANA</t>
        </is>
      </c>
      <c r="F1633" t="inlineStr">
        <is>
          <t>QUILOGRAMA</t>
        </is>
      </c>
      <c r="G1633" t="n">
        <v>3.78</v>
      </c>
      <c r="H1633" t="inlineStr">
        <is>
          <t>ALIMENTOS</t>
        </is>
      </c>
      <c r="I1633" t="n">
        <v>18.42</v>
      </c>
      <c r="J1633" t="n">
        <v>69.63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ID_Casa</t>
        </is>
      </c>
      <c r="B1" t="inlineStr">
        <is>
          <t>Casa</t>
        </is>
      </c>
      <c r="C1" t="inlineStr">
        <is>
          <t>Mês</t>
        </is>
      </c>
      <c r="D1" t="inlineStr">
        <is>
          <t>Ano</t>
        </is>
      </c>
      <c r="E1" t="inlineStr">
        <is>
          <t>Classificacao_Contabil_1</t>
        </is>
      </c>
      <c r="F1" t="inlineStr">
        <is>
          <t>Classificacao_Contabil_2</t>
        </is>
      </c>
      <c r="G1" t="inlineStr">
        <is>
          <t>Valor Ajuste</t>
        </is>
      </c>
      <c r="H1" t="inlineStr">
        <is>
          <t>Descrição Ajuste</t>
        </is>
      </c>
      <c r="I1" t="inlineStr">
        <is>
          <t>Mes_Texto</t>
        </is>
      </c>
    </row>
    <row r="2">
      <c r="A2" t="n">
        <v>122</v>
      </c>
      <c r="B2" t="inlineStr">
        <is>
          <t>Arcos</t>
        </is>
      </c>
      <c r="C2" t="n">
        <v>5</v>
      </c>
      <c r="D2" t="n">
        <v>2026</v>
      </c>
      <c r="E2" t="inlineStr">
        <is>
          <t>Mão de Obra - PJ</t>
        </is>
      </c>
      <c r="F2" t="inlineStr">
        <is>
          <t>MDO PJ Fixo</t>
        </is>
      </c>
      <c r="G2" t="n">
        <v>7625</v>
      </c>
      <c r="H2" t="inlineStr">
        <is>
          <t>Chefe Executiva - Orçado rateio de 6k em Chefe de Cozinha e reajustado para esse mês. Anteriormente com 10k   R$ 7.625 valor do escritório que deveria estar na linha do Fee  PJ 00132021 - TELES DE ALMEIDA PINTO Lançado no Squad, mas está orçado como Chefe</t>
        </is>
      </c>
      <c r="I2" t="inlineStr">
        <is>
          <t>5/2026</t>
        </is>
      </c>
    </row>
    <row r="3">
      <c r="A3" t="n">
        <v>122</v>
      </c>
      <c r="B3" t="inlineStr">
        <is>
          <t>Arcos</t>
        </is>
      </c>
      <c r="C3" t="n">
        <v>5</v>
      </c>
      <c r="D3" t="n">
        <v>2026</v>
      </c>
      <c r="E3" t="inlineStr">
        <is>
          <t>Mão de Obra - PJ</t>
        </is>
      </c>
      <c r="F3" t="inlineStr">
        <is>
          <t>MDO PJ Fixo</t>
        </is>
      </c>
      <c r="G3" t="n">
        <v>-5100</v>
      </c>
      <c r="H3" t="inlineStr">
        <is>
          <t>PJ 00172021 - MATHEUS MONTEIRO ALMEIDA - SUBGERENTE a partir de Janeiro 2026</t>
        </is>
      </c>
      <c r="I3" t="inlineStr">
        <is>
          <t>5/2026</t>
        </is>
      </c>
    </row>
    <row r="4">
      <c r="A4" t="n">
        <v>122</v>
      </c>
      <c r="B4" t="inlineStr">
        <is>
          <t>Arcos</t>
        </is>
      </c>
      <c r="C4" t="n">
        <v>5</v>
      </c>
      <c r="D4" t="n">
        <v>2026</v>
      </c>
      <c r="E4" t="inlineStr">
        <is>
          <t>Sistema de Franquias</t>
        </is>
      </c>
      <c r="F4" t="inlineStr">
        <is>
          <t>Fee Gestão FB</t>
        </is>
      </c>
      <c r="G4" t="n">
        <v>-7625</v>
      </c>
      <c r="H4" t="inlineStr">
        <is>
          <t>Alocação das pessoas do Escritório que fazem parte da Operação do Arcos na linha do Fee (Gerente financeira,  assistentes financeiras e compras)</t>
        </is>
      </c>
      <c r="I4" t="inlineStr">
        <is>
          <t>5/2026</t>
        </is>
      </c>
    </row>
    <row r="5">
      <c r="A5" t="n">
        <v>122</v>
      </c>
      <c r="B5" t="inlineStr">
        <is>
          <t>Arcos</t>
        </is>
      </c>
      <c r="C5" t="n">
        <v>4</v>
      </c>
      <c r="D5" t="n">
        <v>2026</v>
      </c>
      <c r="E5" t="inlineStr">
        <is>
          <t>Deduções sobre Venda</t>
        </is>
      </c>
      <c r="F5" t="inlineStr">
        <is>
          <t>Outros D</t>
        </is>
      </c>
      <c r="G5" t="n">
        <v>78000</v>
      </c>
      <c r="H5" t="inlineStr">
        <is>
          <t>ID 2712 - foi declinado em sistema o Evento que tivemos esse pagamento como devolução.</t>
        </is>
      </c>
      <c r="I5" t="inlineStr">
        <is>
          <t>4/2026</t>
        </is>
      </c>
    </row>
    <row r="6">
      <c r="A6" t="n">
        <v>122</v>
      </c>
      <c r="B6" t="inlineStr">
        <is>
          <t>Arcos</t>
        </is>
      </c>
      <c r="C6" t="n">
        <v>4</v>
      </c>
      <c r="D6" t="n">
        <v>2026</v>
      </c>
      <c r="E6" t="inlineStr">
        <is>
          <t>Mão de Obra - PJ</t>
        </is>
      </c>
      <c r="F6" t="inlineStr">
        <is>
          <t>MDO PJ Fixo</t>
        </is>
      </c>
      <c r="G6" t="n">
        <v>7625</v>
      </c>
      <c r="H6" t="inlineStr">
        <is>
          <t>Chefe Executiva - Orçado rateio de 6k em Chefe de Cozinha e reajustado para esse mês. Anteriormente com 10k   R$ 7.625 valor do escritório que deveria estar na linha do Fee  PJ 00132021 - TELES DE ALMEIDA PINTO Lançado no Squad, mas está orçado como Chefe</t>
        </is>
      </c>
      <c r="I6" t="inlineStr">
        <is>
          <t>4/2026</t>
        </is>
      </c>
    </row>
    <row r="7">
      <c r="A7" t="n">
        <v>122</v>
      </c>
      <c r="B7" t="inlineStr">
        <is>
          <t>Arcos</t>
        </is>
      </c>
      <c r="C7" t="n">
        <v>4</v>
      </c>
      <c r="D7" t="n">
        <v>2026</v>
      </c>
      <c r="E7" t="inlineStr">
        <is>
          <t>Mão de Obra - PJ</t>
        </is>
      </c>
      <c r="F7" t="inlineStr">
        <is>
          <t>MDO PJ Fixo</t>
        </is>
      </c>
      <c r="G7" t="n">
        <v>-5100</v>
      </c>
      <c r="H7" t="inlineStr">
        <is>
          <t>PJ 00172021 - MATHEUS MONTEIRO ALMEIDA - SUBGERENTE a partir de Janeiro 2026</t>
        </is>
      </c>
      <c r="I7" t="inlineStr">
        <is>
          <t>4/2026</t>
        </is>
      </c>
    </row>
    <row r="8">
      <c r="A8" t="n">
        <v>122</v>
      </c>
      <c r="B8" t="inlineStr">
        <is>
          <t>Arcos</t>
        </is>
      </c>
      <c r="C8" t="n">
        <v>4</v>
      </c>
      <c r="D8" t="n">
        <v>2026</v>
      </c>
      <c r="E8" t="inlineStr">
        <is>
          <t>Sistema de Franquias</t>
        </is>
      </c>
      <c r="F8" t="inlineStr">
        <is>
          <t>Fee Gestão FB</t>
        </is>
      </c>
      <c r="G8" t="n">
        <v>-7625</v>
      </c>
      <c r="H8" t="inlineStr">
        <is>
          <t>Alocação das pessoas do Escritório que fazem parte da Operação do Arcos na linha do Fee (Gerente financeira,  assistentes financeiras e compras)</t>
        </is>
      </c>
      <c r="I8" t="inlineStr">
        <is>
          <t>4/2026</t>
        </is>
      </c>
    </row>
    <row r="9">
      <c r="A9" t="n">
        <v>122</v>
      </c>
      <c r="B9" t="inlineStr">
        <is>
          <t>Arcos</t>
        </is>
      </c>
      <c r="C9" t="n">
        <v>3</v>
      </c>
      <c r="D9" t="n">
        <v>2026</v>
      </c>
      <c r="E9" t="inlineStr">
        <is>
          <t>Gorjeta</t>
        </is>
      </c>
      <c r="F9" t="inlineStr">
        <is>
          <t xml:space="preserve">  -  Comissões e Gorjeta</t>
        </is>
      </c>
      <c r="G9" t="n">
        <v>-10670.5</v>
      </c>
      <c r="H9" t="inlineStr">
        <is>
          <t>Distribuição de 21k de um Evento que estava como Declinado no mês anterior! Desta forma, distribuiram 50% a menos do valor distribuido no mês anterior nessa apuração!  Desta forma essa Gorjeta por competência seria R$ 10.670,50 maior do que o que entrou n</t>
        </is>
      </c>
      <c r="I9" t="inlineStr">
        <is>
          <t>3/2026</t>
        </is>
      </c>
    </row>
    <row r="10">
      <c r="A10" t="n">
        <v>122</v>
      </c>
      <c r="B10" t="inlineStr">
        <is>
          <t>Arcos</t>
        </is>
      </c>
      <c r="C10" t="n">
        <v>3</v>
      </c>
      <c r="D10" t="n">
        <v>2026</v>
      </c>
      <c r="E10" t="inlineStr">
        <is>
          <t>Mão de Obra - PJ</t>
        </is>
      </c>
      <c r="F10" t="inlineStr">
        <is>
          <t>MDO PJ Fixo</t>
        </is>
      </c>
      <c r="G10" t="n">
        <v>7175</v>
      </c>
      <c r="H10" t="inlineStr">
        <is>
          <t>Chefe Executiva - Orçado rateio de 6k em Chefe de Cozinha e reajustado para esse mês. Anteriormente com 10k   R$ 7.175 valor do escritório que deveria estar na linha do Fee  PJ 00132021 - TELES DE ALMEIDA PINTO Lançado no Squad, mas está orçado como Chefe</t>
        </is>
      </c>
      <c r="I10" t="inlineStr">
        <is>
          <t>3/2026</t>
        </is>
      </c>
    </row>
    <row r="11">
      <c r="A11" t="n">
        <v>122</v>
      </c>
      <c r="B11" t="inlineStr">
        <is>
          <t>Arcos</t>
        </is>
      </c>
      <c r="C11" t="n">
        <v>3</v>
      </c>
      <c r="D11" t="n">
        <v>2026</v>
      </c>
      <c r="E11" t="inlineStr">
        <is>
          <t>Sistema de Franquias</t>
        </is>
      </c>
      <c r="F11" t="inlineStr">
        <is>
          <t>Fee Gestão FB</t>
        </is>
      </c>
      <c r="G11" t="n">
        <v>-7175</v>
      </c>
      <c r="H11" t="inlineStr">
        <is>
          <t>Alocação das pessoas do Escritório que fazem parte da Operação do Arcos na linha do Fee (Gerente financeira,  assistentes financeiras e compras)</t>
        </is>
      </c>
      <c r="I11" t="inlineStr">
        <is>
          <t>3/2026</t>
        </is>
      </c>
    </row>
    <row r="12">
      <c r="A12" t="n">
        <v>122</v>
      </c>
      <c r="B12" t="inlineStr">
        <is>
          <t>Arcos</t>
        </is>
      </c>
      <c r="C12" t="n">
        <v>2</v>
      </c>
      <c r="D12" t="n">
        <v>2026</v>
      </c>
      <c r="E12" t="inlineStr">
        <is>
          <t>Gorjeta</t>
        </is>
      </c>
      <c r="F12" t="inlineStr">
        <is>
          <t xml:space="preserve">  -  Comissões e Gorjeta</t>
        </is>
      </c>
      <c r="G12" t="n">
        <v>21341</v>
      </c>
      <c r="H12" t="inlineStr">
        <is>
          <t xml:space="preserve">Analisar essa apuração Distribuição de 21k de um Evento que estava como Declinado. Ajustado manualmente para não impactar o resultado. Deve ser ajustado o valor na próxima apuração. </t>
        </is>
      </c>
      <c r="I12" t="inlineStr">
        <is>
          <t>2/2026</t>
        </is>
      </c>
    </row>
    <row r="13">
      <c r="A13" t="n">
        <v>122</v>
      </c>
      <c r="B13" t="inlineStr">
        <is>
          <t>Arcos</t>
        </is>
      </c>
      <c r="C13" t="n">
        <v>2</v>
      </c>
      <c r="D13" t="n">
        <v>2026</v>
      </c>
      <c r="E13" t="inlineStr">
        <is>
          <t>Mão de Obra - PJ</t>
        </is>
      </c>
      <c r="F13" t="inlineStr">
        <is>
          <t>MDO PJ Fixo</t>
        </is>
      </c>
      <c r="G13" t="n">
        <v>7175</v>
      </c>
      <c r="H13" t="inlineStr">
        <is>
          <t>Chefe Executiva - Orçado rateio de 6k em Chefe de Cozinha   R$ 7.175 valor do escritório que deveria estar na linha do Fee  PJ 00132021 - TELES DE ALMEIDA PINTO Lançado no Squad, mas está orçado como Chefe de Bar - Ajustado</t>
        </is>
      </c>
      <c r="I13" t="inlineStr">
        <is>
          <t>2/2026</t>
        </is>
      </c>
    </row>
    <row r="14">
      <c r="A14" t="n">
        <v>122</v>
      </c>
      <c r="B14" t="inlineStr">
        <is>
          <t>Arcos</t>
        </is>
      </c>
      <c r="C14" t="n">
        <v>2</v>
      </c>
      <c r="D14" t="n">
        <v>2026</v>
      </c>
      <c r="E14" t="inlineStr">
        <is>
          <t>Sistema de Franquias</t>
        </is>
      </c>
      <c r="F14" t="inlineStr">
        <is>
          <t>Fee Gestão FB</t>
        </is>
      </c>
      <c r="G14" t="n">
        <v>-7175</v>
      </c>
      <c r="H14" t="inlineStr">
        <is>
          <t>Alocação das pessoas do Escritório que fazem parte da Operação do Arcos na linha do Fee (Gerente financeira,  assistentes financeiras e compras)</t>
        </is>
      </c>
      <c r="I14" t="inlineStr">
        <is>
          <t>2/2026</t>
        </is>
      </c>
    </row>
    <row r="15">
      <c r="A15" t="n">
        <v>122</v>
      </c>
      <c r="B15" t="inlineStr">
        <is>
          <t>Arcos</t>
        </is>
      </c>
      <c r="C15" t="n">
        <v>1</v>
      </c>
      <c r="D15" t="n">
        <v>2026</v>
      </c>
      <c r="E15" t="inlineStr">
        <is>
          <t>Mão de Obra - PJ</t>
        </is>
      </c>
      <c r="F15" t="inlineStr">
        <is>
          <t>MDO PJ Fixo</t>
        </is>
      </c>
      <c r="G15" t="n">
        <v>7175</v>
      </c>
      <c r="H15" t="inlineStr">
        <is>
          <t>R$ 7.175 valor do escritório que deveria estar na linha do Fee  PJ 00132021 - TELES DE ALMEIDA PINTO Lançado no Squad, mas está orçado como Chefe de Bar - Ajustado</t>
        </is>
      </c>
      <c r="I15" t="inlineStr">
        <is>
          <t>1/2026</t>
        </is>
      </c>
    </row>
    <row r="16">
      <c r="A16" t="n">
        <v>122</v>
      </c>
      <c r="B16" t="inlineStr">
        <is>
          <t>Arcos</t>
        </is>
      </c>
      <c r="C16" t="n">
        <v>1</v>
      </c>
      <c r="D16" t="n">
        <v>2026</v>
      </c>
      <c r="E16" t="inlineStr">
        <is>
          <t>Sistema de Franquias</t>
        </is>
      </c>
      <c r="F16" t="inlineStr">
        <is>
          <t>Fee Gestão FB</t>
        </is>
      </c>
      <c r="G16" t="n">
        <v>-7175</v>
      </c>
      <c r="H16" t="inlineStr">
        <is>
          <t>Alocação das pessoas do Escritório que fazem parte da Operação do Arcos na linha do Fee (Gerente financeira,  assistentes financeiras e compras)</t>
        </is>
      </c>
      <c r="I16" t="inlineStr">
        <is>
          <t>1/2026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Beatriz Lima</dc:creator>
  <dcterms:created xsi:type="dcterms:W3CDTF">2015-06-05T18:19:34Z</dcterms:created>
  <dcterms:modified xsi:type="dcterms:W3CDTF">2026-06-24T14:15:39Z</dcterms:modified>
  <cp:lastModifiedBy>Catarina Scabelli</cp:lastModifiedBy>
  <cp:lastPrinted>2026-05-20T19:10:11Z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0x010100AA4EE3D2339629438C37E99AB24C7BEE</vt:lpwstr>
  </property>
  <property name="MediaServiceImageTags" fmtid="{D5CDD505-2E9C-101B-9397-08002B2CF9AE}" pid="3">
    <vt:lpwstr/>
  </property>
</Properties>
</file>